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openxmlformats-officedocument.drawing+xml" PartName="/xl/drawings/drawing1.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xml"/>
  <Override ContentType="application/vnd.openxmlformats-officedocument.drawing+xml" PartName="/xl/drawings/drawing30.xml"/>
  <Override ContentType="application/vnd.openxmlformats-officedocument.drawing+xml" PartName="/xl/drawings/drawing3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34.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spreadsheetml.externalLink+xml" PartName="/xl/externalLinks/externalLink1.xml"/>
  <Override ContentType="application/vnd.openxmlformats-officedocument.spreadsheetml.externalLink+xml" PartName="/xl/externalLinks/externalLink10.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externalLink+xml" PartName="/xl/externalLinks/externalLink5.xml"/>
  <Override ContentType="application/vnd.openxmlformats-officedocument.spreadsheetml.externalLink+xml" PartName="/xl/externalLinks/externalLink6.xml"/>
  <Override ContentType="application/vnd.openxmlformats-officedocument.spreadsheetml.externalLink+xml" PartName="/xl/externalLinks/externalLink7.xml"/>
  <Override ContentType="application/vnd.openxmlformats-officedocument.spreadsheetml.externalLink+xml" PartName="/xl/externalLinks/externalLink8.xml"/>
  <Override ContentType="application/vnd.openxmlformats-officedocument.spreadsheetml.externalLink+xml" PartName="/xl/externalLinks/externalLink9.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Relationships xmlns="http://schemas.openxmlformats.org/package/2006/relationships"><Relationship Target="xl/workbook.xml" Type="http://schemas.openxmlformats.org/officeDocument/2006/relationships/officeDocument" Id="rId1"></Relationship><Relationship Target="docProps/core.xml" Type="http://schemas.openxmlformats.org/package/2006/relationships/metadata/core-properties" Id="rId2"></Relationship><Relationship Target="docProps/app.xml" Type="http://schemas.openxmlformats.org/officeDocument/2006/relationships/extended-properties" Id="rId3"></Relationship><Relationship Target="docProps/custom.xml" Type="http://schemas.openxmlformats.org/officeDocument/2006/relationships/custom-properties" Id="rId4"></Relationship></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codeName="{22E68647-3C60-695B-3CA0-4895CD717B8A}"/>
  <workbookPr saveExternalLinkValues="0" codeName="ThisWorkbook"/>
  <mc:AlternateContent xmlns:mc="http://schemas.openxmlformats.org/markup-compatibility/2006">
    <mc:Choice Requires="x15">
      <x15ac:absPath xmlns:x15ac="http://schemas.microsoft.com/office/spreadsheetml/2010/11/ac" url="Y:\OEB\Rate Applications\2019 Cost of Service\OEB Models\OEB Models (01-04-19) - Remove ICM\"/>
    </mc:Choice>
  </mc:AlternateContent>
  <xr:revisionPtr revIDLastSave="0" documentId="13_ncr:1_{6B39E3B7-FB89-4C9F-B2CB-9AE055CB6FDC}" xr6:coauthVersionLast="40" xr6:coauthVersionMax="40" xr10:uidLastSave="{00000000-0000-0000-0000-000000000000}"/>
  <workbookProtection workbookAlgorithmName="SHA-512" workbookHashValue="2YAJPCmloqm7hRoHwf2vY/o2vCAaacSaKjn5TdRnlZZRTywet0SWn7slnuHvCtTBdVZxIYIYh2hOC1bC81sqEw==" workbookSaltValue="oGz/fcWpqVDRHOtwQDyJkg==" workbookSpinCount="100000" lockStructure="1"/>
  <bookViews>
    <workbookView xWindow="0" yWindow="0" windowWidth="25200" windowHeight="10650" tabRatio="878" firstSheet="4" activeTab="7" xr2:uid="{00000000-000D-0000-FFFF-FFFF00000000}"/>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functionGroups builtInGroupCount="19"/>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 hidden="1">'I2 LDC class'!$E$20:$E$39</definedName>
    <definedName name="_xlnm._FilterDatabase" localSheetId="24" hidden="1">'O4 Summary by Class &amp; Accounts'!$B$219:$E$400</definedName>
    <definedName name="_xlnm._FilterDatabase" localSheetId="25" hidden="1">'O5 Details by Class &amp; Accounts'!$CQ$18:$CQ$213</definedName>
    <definedName name="ccar">'I6.2 Customer Data'!$D$21</definedName>
    <definedName name="_xlnm.Print_Area" localSheetId="28" xml:space="preserve">      'E1 Categorization'!$A$32:$E$116</definedName>
    <definedName name="_xlnm.Print_Area" localSheetId="31">'E4 TB Allocation Details'!$A$17:$H$214</definedName>
    <definedName name="_xlnm.Print_Area" localSheetId="1">'I1 Intro'!$A$68:$G$71</definedName>
    <definedName name="_xlnm.Print_Area" localSheetId="2">'I2 LDC class'!$A$1:$F$62</definedName>
    <definedName name="_xlnm.Print_Area" localSheetId="3">'I3 TB Data'!$A$1:$H$485</definedName>
    <definedName name="_xlnm.Print_Area" localSheetId="7">'I6.1 Revenue'!$A$1:$X$51</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81029"/>
</workbook>
</file>

<file path=xl/calcChain.xml><?xml version="1.0" encoding="utf-8"?>
<calcChain xmlns="http://schemas.openxmlformats.org/spreadsheetml/2006/main">
  <c r="F35" i="79" l="1"/>
  <c r="L34" i="79" l="1"/>
  <c r="I35" i="79"/>
  <c r="E34" i="79"/>
  <c r="D34" i="79"/>
  <c r="L26" i="79" l="1"/>
  <c r="E26" i="79"/>
  <c r="D26" i="79"/>
  <c r="L79" i="63"/>
  <c r="L78" i="63"/>
  <c r="L77" i="63"/>
  <c r="L76" i="63"/>
  <c r="L75" i="63"/>
  <c r="L74" i="63"/>
  <c r="L73" i="63"/>
  <c r="L72" i="63"/>
  <c r="L71" i="63"/>
  <c r="L70" i="63"/>
  <c r="L69" i="63"/>
  <c r="L68" i="63"/>
  <c r="L67" i="63"/>
  <c r="L66" i="63"/>
  <c r="L65" i="63"/>
  <c r="L64" i="63"/>
  <c r="L62" i="63"/>
  <c r="I79" i="63"/>
  <c r="I78" i="63"/>
  <c r="I77" i="63"/>
  <c r="I76" i="63"/>
  <c r="I75" i="63"/>
  <c r="I74" i="63"/>
  <c r="I73" i="63"/>
  <c r="I72" i="63"/>
  <c r="I71" i="63"/>
  <c r="I70" i="63"/>
  <c r="I68" i="63"/>
  <c r="I67" i="63"/>
  <c r="I66" i="63"/>
  <c r="I65" i="63"/>
  <c r="I64" i="63"/>
  <c r="I62" i="63"/>
  <c r="H69" i="63"/>
  <c r="H64" i="63"/>
  <c r="G69" i="63"/>
  <c r="G64" i="63"/>
  <c r="L56" i="63"/>
  <c r="I56" i="63"/>
  <c r="H56" i="63"/>
  <c r="G56" i="63"/>
  <c r="L55" i="63"/>
  <c r="I55" i="63"/>
  <c r="H55" i="63"/>
  <c r="G55" i="63"/>
  <c r="H54" i="63"/>
  <c r="G54" i="63"/>
  <c r="L51" i="63"/>
  <c r="I51" i="63"/>
  <c r="H51" i="63"/>
  <c r="G51" i="63"/>
  <c r="L47" i="63"/>
  <c r="I47" i="63"/>
  <c r="H47" i="63"/>
  <c r="G47" i="63"/>
  <c r="H43" i="63"/>
  <c r="G43" i="63"/>
  <c r="H39" i="63"/>
  <c r="G39" i="63"/>
  <c r="L37" i="63"/>
  <c r="I37" i="63"/>
  <c r="H37" i="63"/>
  <c r="G37" i="63"/>
  <c r="L36" i="63"/>
  <c r="I36" i="63"/>
  <c r="H36" i="63"/>
  <c r="G36" i="63"/>
  <c r="H30" i="63"/>
  <c r="G30" i="63"/>
  <c r="D472" i="31"/>
  <c r="D471" i="31"/>
  <c r="D470" i="31"/>
  <c r="D469" i="31"/>
  <c r="D465" i="31"/>
  <c r="D454" i="31"/>
  <c r="D453" i="31"/>
  <c r="D452" i="31"/>
  <c r="D451" i="31"/>
  <c r="D450" i="31"/>
  <c r="D449" i="31"/>
  <c r="D448" i="31"/>
  <c r="D446" i="31"/>
  <c r="D444" i="31"/>
  <c r="D443" i="31"/>
  <c r="D442" i="31"/>
  <c r="D441" i="31"/>
  <c r="D440" i="31"/>
  <c r="D439" i="31"/>
  <c r="D438" i="31"/>
  <c r="D437" i="31"/>
  <c r="D436" i="31"/>
  <c r="D435" i="31"/>
  <c r="D434" i="31"/>
  <c r="D433" i="31"/>
  <c r="D432" i="31"/>
  <c r="D431" i="31"/>
  <c r="D430" i="31"/>
  <c r="D429" i="31"/>
  <c r="D428" i="31"/>
  <c r="D427" i="31"/>
  <c r="D426" i="31"/>
  <c r="D425" i="31"/>
  <c r="D424" i="31"/>
  <c r="D423" i="31"/>
  <c r="D422" i="31"/>
  <c r="D421" i="31"/>
  <c r="D420" i="31"/>
  <c r="D419" i="31"/>
  <c r="D418" i="31"/>
  <c r="D417" i="31"/>
  <c r="D416" i="31"/>
  <c r="D415" i="31"/>
  <c r="D414" i="31"/>
  <c r="D413" i="31"/>
  <c r="D412" i="31"/>
  <c r="D411" i="31"/>
  <c r="D410" i="31"/>
  <c r="D409" i="31"/>
  <c r="D408" i="31"/>
  <c r="D402" i="31"/>
  <c r="D398" i="31"/>
  <c r="D397" i="31"/>
  <c r="D396" i="31"/>
  <c r="D395" i="31"/>
  <c r="D394" i="31"/>
  <c r="D393" i="31"/>
  <c r="D392" i="31"/>
  <c r="D391" i="31"/>
  <c r="D390" i="31"/>
  <c r="D389" i="31"/>
  <c r="D388" i="31"/>
  <c r="D387" i="31"/>
  <c r="D385" i="31"/>
  <c r="D384" i="31"/>
  <c r="D383" i="31"/>
  <c r="D382" i="31"/>
  <c r="D381" i="31"/>
  <c r="D380" i="31"/>
  <c r="D378" i="31"/>
  <c r="D377" i="31"/>
  <c r="D376" i="31"/>
  <c r="D375" i="31"/>
  <c r="D374" i="31"/>
  <c r="D373" i="31"/>
  <c r="D372" i="31"/>
  <c r="D371" i="31"/>
  <c r="D370" i="31"/>
  <c r="D369" i="31"/>
  <c r="D368" i="31"/>
  <c r="D367" i="31"/>
  <c r="D366" i="31"/>
  <c r="D365" i="31"/>
  <c r="D364" i="31"/>
  <c r="D342" i="31"/>
  <c r="D340" i="31"/>
  <c r="D339" i="31"/>
  <c r="D337" i="31"/>
  <c r="D335" i="31"/>
  <c r="D334" i="31"/>
  <c r="D284" i="31"/>
  <c r="D184" i="31"/>
  <c r="D84" i="31"/>
  <c r="I34" i="79" l="1"/>
  <c r="J35" i="68" l="1"/>
  <c r="J34" i="68"/>
  <c r="G141" i="31"/>
  <c r="G140" i="31"/>
  <c r="I33" i="79" l="1"/>
  <c r="F27" i="79" l="1"/>
  <c r="V35" i="34" l="1"/>
  <c r="J25" i="11"/>
  <c r="L67" i="35" l="1"/>
  <c r="L70" i="35" s="1"/>
  <c r="L61" i="35"/>
  <c r="L55" i="35"/>
  <c r="L58" i="35" s="1"/>
  <c r="J67" i="35"/>
  <c r="J70" i="35" s="1"/>
  <c r="J61" i="35"/>
  <c r="J64" i="35" s="1"/>
  <c r="J55" i="35"/>
  <c r="J58" i="35" s="1"/>
  <c r="I67" i="35"/>
  <c r="I61" i="35"/>
  <c r="I55" i="35"/>
  <c r="F67" i="35"/>
  <c r="F68" i="35" s="1"/>
  <c r="F61" i="35"/>
  <c r="F62" i="35" s="1"/>
  <c r="F55" i="35"/>
  <c r="F56" i="35" s="1"/>
  <c r="E67" i="35"/>
  <c r="E61" i="35"/>
  <c r="E63" i="35" s="1"/>
  <c r="E55" i="35"/>
  <c r="E57" i="35" s="1"/>
  <c r="D67" i="35"/>
  <c r="D70" i="35" s="1"/>
  <c r="D61" i="35"/>
  <c r="D64" i="35" s="1"/>
  <c r="D55" i="35"/>
  <c r="D56" i="35" s="1"/>
  <c r="D48" i="35"/>
  <c r="D43" i="35"/>
  <c r="E69" i="35"/>
  <c r="L64" i="35"/>
  <c r="I62" i="35" l="1"/>
  <c r="I68" i="35"/>
  <c r="D62" i="35"/>
  <c r="D58" i="35"/>
  <c r="I56" i="35"/>
  <c r="D68" i="35"/>
  <c r="L56" i="35"/>
  <c r="L68" i="35"/>
  <c r="L57" i="35"/>
  <c r="L63" i="35"/>
  <c r="L69" i="35"/>
  <c r="L62" i="35"/>
  <c r="J56" i="35"/>
  <c r="J62" i="35"/>
  <c r="J68" i="35"/>
  <c r="J57" i="35"/>
  <c r="J63" i="35"/>
  <c r="J69" i="35"/>
  <c r="E56" i="35"/>
  <c r="E62" i="35"/>
  <c r="E68" i="35"/>
  <c r="D57" i="35"/>
  <c r="E58" i="35"/>
  <c r="D63" i="35"/>
  <c r="E64" i="35"/>
  <c r="D69" i="35"/>
  <c r="E70" i="35"/>
  <c r="L48" i="35" l="1"/>
  <c r="L50" i="35" s="1"/>
  <c r="J48" i="35"/>
  <c r="J49" i="35" s="1"/>
  <c r="J50" i="35" s="1"/>
  <c r="I48" i="35"/>
  <c r="I50" i="35" s="1"/>
  <c r="F48" i="35"/>
  <c r="F49" i="35" s="1"/>
  <c r="E48" i="35"/>
  <c r="E49" i="35" s="1"/>
  <c r="L43" i="35"/>
  <c r="L45" i="35" s="1"/>
  <c r="J43" i="35"/>
  <c r="I43" i="35"/>
  <c r="I44" i="35" s="1"/>
  <c r="F43" i="35"/>
  <c r="F44" i="35" s="1"/>
  <c r="E43" i="35"/>
  <c r="E44" i="35" s="1"/>
  <c r="D45" i="35"/>
  <c r="L38" i="35"/>
  <c r="L40" i="35" s="1"/>
  <c r="I38" i="35"/>
  <c r="I39" i="35" s="1"/>
  <c r="F38" i="35"/>
  <c r="F39" i="35" s="1"/>
  <c r="E38" i="35"/>
  <c r="E39" i="35" s="1"/>
  <c r="D38" i="35"/>
  <c r="D39" i="35" s="1"/>
  <c r="L49" i="35"/>
  <c r="D49" i="35"/>
  <c r="D44" i="35"/>
  <c r="C35" i="34"/>
  <c r="C34" i="34"/>
  <c r="C28" i="34"/>
  <c r="D26" i="54"/>
  <c r="D30" i="54"/>
  <c r="D34" i="54"/>
  <c r="D25" i="54"/>
  <c r="D27" i="54"/>
  <c r="D28" i="54"/>
  <c r="D29" i="54"/>
  <c r="D31" i="54"/>
  <c r="D32" i="54"/>
  <c r="D33" i="54"/>
  <c r="D35" i="54"/>
  <c r="D36" i="54"/>
  <c r="D37" i="54"/>
  <c r="D24" i="54"/>
  <c r="E40" i="35" l="1"/>
  <c r="E50" i="35"/>
  <c r="L44" i="35"/>
  <c r="D40" i="35"/>
  <c r="F50" i="35"/>
  <c r="F45" i="35"/>
  <c r="I40" i="35"/>
  <c r="I49" i="35"/>
  <c r="I45" i="35"/>
  <c r="L39" i="35"/>
  <c r="F40" i="35"/>
  <c r="E45" i="35"/>
  <c r="D50" i="35"/>
  <c r="G18" i="11" l="1"/>
  <c r="H18" i="11"/>
  <c r="K18" i="11"/>
  <c r="G19" i="11"/>
  <c r="H19" i="11"/>
  <c r="K19" i="11"/>
  <c r="G17" i="11"/>
  <c r="H17" i="11"/>
  <c r="J17" i="11"/>
  <c r="K17" i="11"/>
  <c r="L15" i="77"/>
  <c r="J15" i="77"/>
  <c r="F15" i="77"/>
  <c r="E15" i="77"/>
  <c r="D15" i="77"/>
  <c r="F12" i="77"/>
  <c r="E12" i="77"/>
  <c r="D12" i="77"/>
  <c r="D52" i="63"/>
  <c r="D48" i="63"/>
  <c r="D44" i="63"/>
  <c r="D40" i="63"/>
  <c r="D19" i="63"/>
  <c r="L15" i="11"/>
  <c r="J15" i="11"/>
  <c r="F15" i="11"/>
  <c r="E15" i="11"/>
  <c r="D15" i="11"/>
  <c r="D39" i="11"/>
  <c r="E39" i="11"/>
  <c r="F39" i="11"/>
  <c r="D40" i="11"/>
  <c r="E40" i="11"/>
  <c r="F40" i="11"/>
  <c r="E38" i="11"/>
  <c r="F38" i="11"/>
  <c r="D38" i="11"/>
  <c r="I52" i="63" l="1"/>
  <c r="H52" i="63"/>
  <c r="L52" i="63"/>
  <c r="G52" i="63"/>
  <c r="I48" i="63"/>
  <c r="L48" i="63"/>
  <c r="H48" i="63"/>
  <c r="G48" i="63"/>
  <c r="G40" i="63"/>
  <c r="H40" i="63"/>
  <c r="H44" i="63"/>
  <c r="G44" i="63"/>
  <c r="G29" i="79"/>
  <c r="H29" i="79"/>
  <c r="K29" i="79"/>
  <c r="I15" i="77"/>
  <c r="D15" i="55"/>
  <c r="I39" i="63"/>
  <c r="E53" i="35" l="1"/>
  <c r="G53" i="35"/>
  <c r="H53" i="35"/>
  <c r="J53" i="35"/>
  <c r="K53" i="35"/>
  <c r="L53" i="35"/>
  <c r="M53" i="35"/>
  <c r="N53" i="35"/>
  <c r="O53" i="35"/>
  <c r="P53" i="35"/>
  <c r="Q53" i="35"/>
  <c r="R53" i="35"/>
  <c r="S53" i="35"/>
  <c r="T53" i="35"/>
  <c r="U53" i="35"/>
  <c r="V53" i="35"/>
  <c r="W53" i="35"/>
  <c r="D53" i="35"/>
  <c r="D34" i="35"/>
  <c r="E34" i="35"/>
  <c r="F34" i="35"/>
  <c r="G34" i="35"/>
  <c r="H34" i="35"/>
  <c r="I34" i="35"/>
  <c r="J34" i="35"/>
  <c r="K34" i="35"/>
  <c r="L34" i="35"/>
  <c r="M34" i="35"/>
  <c r="N34" i="35"/>
  <c r="O34" i="35"/>
  <c r="P34" i="35"/>
  <c r="Q34" i="35"/>
  <c r="R34" i="35"/>
  <c r="S34" i="35"/>
  <c r="T34" i="35"/>
  <c r="U34" i="35"/>
  <c r="V34" i="35"/>
  <c r="W34" i="35"/>
  <c r="C4" i="39" l="1"/>
  <c r="A4" i="44"/>
  <c r="A4" i="40"/>
  <c r="A4" i="67"/>
  <c r="A4" i="36"/>
  <c r="A4" i="41"/>
  <c r="A4" i="46"/>
  <c r="A4" i="56"/>
  <c r="A4" i="78"/>
  <c r="A4" i="65"/>
  <c r="A4" i="47"/>
  <c r="A4" i="57"/>
  <c r="A4" i="68"/>
  <c r="A4" i="35"/>
  <c r="A4" i="34"/>
  <c r="A4" i="54"/>
  <c r="A4" i="11"/>
  <c r="A4" i="79"/>
  <c r="A4" i="77"/>
  <c r="B4" i="55"/>
  <c r="B4" i="63"/>
  <c r="B3" i="31"/>
  <c r="B5" i="31" l="1"/>
  <c r="BA135" i="68" l="1"/>
  <c r="BB135" i="68"/>
  <c r="BC135" i="68"/>
  <c r="BD135" i="68"/>
  <c r="BE135" i="68"/>
  <c r="BF135" i="68"/>
  <c r="BG135" i="68"/>
  <c r="BH135" i="68"/>
  <c r="BI135" i="68"/>
  <c r="BJ135" i="68"/>
  <c r="BK135" i="68"/>
  <c r="BL135" i="68"/>
  <c r="BM135" i="68"/>
  <c r="BN135" i="68"/>
  <c r="BO135" i="68"/>
  <c r="BP135" i="68"/>
  <c r="BQ135" i="68"/>
  <c r="BR135" i="68"/>
  <c r="BS135" i="68"/>
  <c r="BT135" i="68"/>
  <c r="BA41" i="68"/>
  <c r="BB41" i="68"/>
  <c r="BC41" i="68"/>
  <c r="BD41" i="68"/>
  <c r="BE41" i="68"/>
  <c r="BF41" i="68"/>
  <c r="BG41" i="68"/>
  <c r="BH41" i="68"/>
  <c r="BI41" i="68"/>
  <c r="BJ41" i="68"/>
  <c r="BK41" i="68"/>
  <c r="BL41" i="68"/>
  <c r="BM41" i="68"/>
  <c r="BN41" i="68"/>
  <c r="BO41" i="68"/>
  <c r="BP41" i="68"/>
  <c r="BQ41" i="68"/>
  <c r="BR41" i="68"/>
  <c r="BS41" i="68"/>
  <c r="BT41" i="68"/>
  <c r="AC135" i="68" l="1"/>
  <c r="AD135" i="68"/>
  <c r="AE135" i="68"/>
  <c r="AF135" i="68"/>
  <c r="AG135" i="68"/>
  <c r="AH135" i="68"/>
  <c r="AI135" i="68"/>
  <c r="AJ135" i="68"/>
  <c r="AK135" i="68"/>
  <c r="AL135" i="68"/>
  <c r="AM135" i="68"/>
  <c r="AN135" i="68"/>
  <c r="AO135" i="68"/>
  <c r="AP135" i="68"/>
  <c r="AQ135" i="68"/>
  <c r="AR135" i="68"/>
  <c r="AS135" i="68"/>
  <c r="AT135" i="68"/>
  <c r="AU135" i="68"/>
  <c r="AV135" i="68"/>
  <c r="AC41" i="68"/>
  <c r="AD41" i="68"/>
  <c r="AE41" i="68"/>
  <c r="AF41" i="68"/>
  <c r="AG41" i="68"/>
  <c r="AH41" i="68"/>
  <c r="AI41" i="68"/>
  <c r="AJ41" i="68"/>
  <c r="AK41" i="68"/>
  <c r="AL41" i="68"/>
  <c r="AM41" i="68"/>
  <c r="AN41" i="68"/>
  <c r="AO41" i="68"/>
  <c r="AP41" i="68"/>
  <c r="AQ41" i="68"/>
  <c r="AR41" i="68"/>
  <c r="AS41" i="68"/>
  <c r="AT41" i="68"/>
  <c r="AU41" i="68"/>
  <c r="AV41" i="68"/>
  <c r="E18" i="47" l="1"/>
  <c r="F18" i="47"/>
  <c r="G18" i="47"/>
  <c r="H18" i="47"/>
  <c r="I18" i="47"/>
  <c r="J18" i="47"/>
  <c r="K18" i="47"/>
  <c r="L18" i="47"/>
  <c r="M18" i="47"/>
  <c r="N18" i="47"/>
  <c r="O18" i="47"/>
  <c r="P18" i="47"/>
  <c r="Q18" i="47"/>
  <c r="R18" i="47"/>
  <c r="S18" i="47"/>
  <c r="T18" i="47"/>
  <c r="U18" i="47"/>
  <c r="V18" i="47"/>
  <c r="W18" i="47"/>
  <c r="D18" i="47"/>
  <c r="B142" i="68" l="1"/>
  <c r="C142" i="68"/>
  <c r="B143" i="68"/>
  <c r="C143" i="68"/>
  <c r="B144" i="68"/>
  <c r="C144" i="68"/>
  <c r="C141" i="68"/>
  <c r="B141" i="68"/>
  <c r="C140" i="68"/>
  <c r="B140" i="68"/>
  <c r="B136" i="68"/>
  <c r="C136" i="68"/>
  <c r="B137" i="68"/>
  <c r="C137" i="68"/>
  <c r="B138" i="68"/>
  <c r="C138" i="68"/>
  <c r="B139" i="68"/>
  <c r="C139" i="68"/>
  <c r="C135" i="68"/>
  <c r="B135" i="68"/>
  <c r="B128" i="68"/>
  <c r="C128" i="68"/>
  <c r="B129" i="68"/>
  <c r="C129" i="68"/>
  <c r="B130" i="68"/>
  <c r="C130" i="68"/>
  <c r="B131" i="68"/>
  <c r="C131" i="68"/>
  <c r="B132" i="68"/>
  <c r="C132" i="68"/>
  <c r="B133" i="68"/>
  <c r="C133" i="68"/>
  <c r="B134" i="68"/>
  <c r="C134" i="68"/>
  <c r="B119" i="68"/>
  <c r="C119" i="68"/>
  <c r="B120" i="68"/>
  <c r="C120" i="68"/>
  <c r="B121" i="68"/>
  <c r="C121" i="68"/>
  <c r="B122" i="68"/>
  <c r="C122" i="68"/>
  <c r="B123" i="68"/>
  <c r="C123" i="68"/>
  <c r="B124" i="68"/>
  <c r="C124" i="68"/>
  <c r="B125" i="68"/>
  <c r="C125" i="68"/>
  <c r="B126" i="68"/>
  <c r="C126" i="68"/>
  <c r="B127" i="68"/>
  <c r="C127" i="68"/>
  <c r="B103" i="68"/>
  <c r="C103" i="68"/>
  <c r="B104" i="68"/>
  <c r="C104" i="68"/>
  <c r="B105" i="68"/>
  <c r="C105" i="68"/>
  <c r="B106" i="68"/>
  <c r="C106" i="68"/>
  <c r="B107" i="68"/>
  <c r="C107" i="68"/>
  <c r="B108" i="68"/>
  <c r="C108" i="68"/>
  <c r="B109" i="68"/>
  <c r="C109" i="68"/>
  <c r="B110" i="68"/>
  <c r="C110" i="68"/>
  <c r="B111" i="68"/>
  <c r="C111" i="68"/>
  <c r="B112" i="68"/>
  <c r="C112" i="68"/>
  <c r="B113" i="68"/>
  <c r="C113" i="68"/>
  <c r="B114" i="68"/>
  <c r="C114" i="68"/>
  <c r="B115" i="68"/>
  <c r="C115" i="68"/>
  <c r="B116" i="68"/>
  <c r="C116" i="68"/>
  <c r="B117" i="68"/>
  <c r="C117" i="68"/>
  <c r="B118" i="68"/>
  <c r="C118" i="68"/>
  <c r="C102" i="68"/>
  <c r="B102" i="68"/>
  <c r="C101" i="68"/>
  <c r="B101" i="68"/>
  <c r="B89" i="68"/>
  <c r="C89" i="68"/>
  <c r="B90" i="68"/>
  <c r="C90" i="68"/>
  <c r="B91" i="68"/>
  <c r="C91" i="68"/>
  <c r="B92" i="68"/>
  <c r="C92" i="68"/>
  <c r="B93" i="68"/>
  <c r="C93" i="68"/>
  <c r="B94" i="68"/>
  <c r="C94" i="68"/>
  <c r="B95" i="68"/>
  <c r="C95" i="68"/>
  <c r="B96" i="68"/>
  <c r="C96" i="68"/>
  <c r="B97" i="68"/>
  <c r="C97" i="68"/>
  <c r="B98" i="68"/>
  <c r="C98" i="68"/>
  <c r="B99" i="68"/>
  <c r="C99" i="68"/>
  <c r="B100" i="68"/>
  <c r="C100" i="68"/>
  <c r="B88" i="68"/>
  <c r="C88" i="68"/>
  <c r="B87" i="68"/>
  <c r="C87" i="68"/>
  <c r="B83" i="68"/>
  <c r="C83" i="68"/>
  <c r="B84" i="68"/>
  <c r="C84" i="68"/>
  <c r="B85" i="68"/>
  <c r="C85" i="68"/>
  <c r="B86" i="68"/>
  <c r="C86" i="68"/>
  <c r="C82" i="68"/>
  <c r="B82" i="68"/>
  <c r="B68" i="68"/>
  <c r="C68" i="68"/>
  <c r="B69" i="68"/>
  <c r="C69" i="68"/>
  <c r="B70" i="68"/>
  <c r="C70" i="68"/>
  <c r="B71" i="68"/>
  <c r="C71" i="68"/>
  <c r="B72" i="68"/>
  <c r="C72" i="68"/>
  <c r="B73" i="68"/>
  <c r="C73" i="68"/>
  <c r="B74" i="68"/>
  <c r="C74" i="68"/>
  <c r="B75" i="68"/>
  <c r="C75" i="68"/>
  <c r="B76" i="68"/>
  <c r="C76" i="68"/>
  <c r="B77" i="68"/>
  <c r="C77" i="68"/>
  <c r="B78" i="68"/>
  <c r="C78" i="68"/>
  <c r="B79" i="68"/>
  <c r="C79" i="68"/>
  <c r="B80" i="68"/>
  <c r="C80" i="68"/>
  <c r="B81" i="68"/>
  <c r="C81" i="68"/>
  <c r="C67" i="68"/>
  <c r="B67" i="68"/>
  <c r="C64" i="68"/>
  <c r="B64" i="68"/>
  <c r="C63" i="68"/>
  <c r="B63" i="68"/>
  <c r="C62" i="68"/>
  <c r="B62" i="68"/>
  <c r="C61" i="68"/>
  <c r="B61" i="68"/>
  <c r="C60" i="68"/>
  <c r="B60" i="68"/>
  <c r="C59" i="68"/>
  <c r="B59" i="68"/>
  <c r="B57" i="68"/>
  <c r="C57" i="68"/>
  <c r="B58" i="68"/>
  <c r="C58" i="68"/>
  <c r="C56" i="68"/>
  <c r="B56" i="68"/>
  <c r="B43" i="68"/>
  <c r="C43" i="68"/>
  <c r="B44" i="68"/>
  <c r="C44" i="68"/>
  <c r="B45" i="68"/>
  <c r="C45" i="68"/>
  <c r="B46" i="68"/>
  <c r="C46" i="68"/>
  <c r="B47" i="68"/>
  <c r="C47" i="68"/>
  <c r="B48" i="68"/>
  <c r="C48" i="68"/>
  <c r="B49" i="68"/>
  <c r="C49" i="68"/>
  <c r="B50" i="68"/>
  <c r="C50" i="68"/>
  <c r="B51" i="68"/>
  <c r="C51" i="68"/>
  <c r="B52" i="68"/>
  <c r="C52" i="68"/>
  <c r="B53" i="68"/>
  <c r="C53" i="68"/>
  <c r="B54" i="68"/>
  <c r="C54" i="68"/>
  <c r="B55" i="68"/>
  <c r="C55" i="68"/>
  <c r="C42" i="68"/>
  <c r="B42" i="68"/>
  <c r="B28" i="68"/>
  <c r="C28" i="68"/>
  <c r="B29" i="68"/>
  <c r="C29" i="68"/>
  <c r="B30" i="68"/>
  <c r="C30" i="68"/>
  <c r="B31" i="68"/>
  <c r="C31" i="68"/>
  <c r="B32" i="68"/>
  <c r="C32" i="68"/>
  <c r="B33" i="68"/>
  <c r="C33" i="68"/>
  <c r="B34" i="68"/>
  <c r="C34" i="68"/>
  <c r="B35" i="68"/>
  <c r="C35" i="68"/>
  <c r="B36" i="68"/>
  <c r="C36" i="68"/>
  <c r="B37" i="68"/>
  <c r="C37" i="68"/>
  <c r="B38" i="68"/>
  <c r="C38" i="68"/>
  <c r="B39" i="68"/>
  <c r="C39" i="68"/>
  <c r="B40" i="68"/>
  <c r="C40" i="68"/>
  <c r="B27" i="68"/>
  <c r="G128" i="44" l="1"/>
  <c r="P131" i="40"/>
  <c r="O131" i="40"/>
  <c r="N131" i="40"/>
  <c r="Q131" i="40" s="1"/>
  <c r="F131" i="40" s="1"/>
  <c r="I131" i="40" s="1"/>
  <c r="J131" i="40"/>
  <c r="F130" i="46"/>
  <c r="Y130" i="56"/>
  <c r="H252" i="31"/>
  <c r="H101" i="31"/>
  <c r="H102" i="31"/>
  <c r="H99" i="31"/>
  <c r="H92" i="31"/>
  <c r="H87" i="31"/>
  <c r="H86" i="31"/>
  <c r="H85" i="31"/>
  <c r="H78" i="31"/>
  <c r="H79" i="31"/>
  <c r="H80" i="31"/>
  <c r="H69" i="31"/>
  <c r="H70" i="31"/>
  <c r="H71" i="31"/>
  <c r="H72" i="31"/>
  <c r="H73" i="31"/>
  <c r="H74" i="31"/>
  <c r="H66" i="31"/>
  <c r="H93" i="31"/>
  <c r="H445" i="31" l="1"/>
  <c r="H269" i="31"/>
  <c r="H270" i="31"/>
  <c r="G85" i="46"/>
  <c r="F85" i="46"/>
  <c r="Y85" i="56"/>
  <c r="C85" i="46" l="1"/>
  <c r="E85" i="46" s="1"/>
  <c r="I85" i="44" s="1"/>
  <c r="C85" i="44"/>
  <c r="H85" i="46"/>
  <c r="AA41" i="68" l="1"/>
  <c r="AY41" i="68" s="1"/>
  <c r="H84" i="31" l="1"/>
  <c r="C19" i="46" s="1"/>
  <c r="H448" i="31"/>
  <c r="C199" i="44" s="1"/>
  <c r="E199" i="44" s="1"/>
  <c r="H199" i="44" s="1"/>
  <c r="H449" i="31"/>
  <c r="C200" i="44" s="1"/>
  <c r="E200" i="44" s="1"/>
  <c r="H200" i="44" s="1"/>
  <c r="H450" i="31"/>
  <c r="C99" i="63" s="1"/>
  <c r="H334" i="31"/>
  <c r="C169" i="25" s="1"/>
  <c r="H335" i="31"/>
  <c r="C122" i="44" s="1"/>
  <c r="E122" i="44" s="1"/>
  <c r="H122" i="44" s="1"/>
  <c r="H342" i="31"/>
  <c r="C127" i="44" s="1"/>
  <c r="E127" i="44" s="1"/>
  <c r="H127" i="44" s="1"/>
  <c r="H452" i="31"/>
  <c r="C202" i="44" s="1"/>
  <c r="E202" i="44" s="1"/>
  <c r="H202" i="44" s="1"/>
  <c r="H453" i="31"/>
  <c r="C205" i="46" s="1"/>
  <c r="E205" i="46" s="1"/>
  <c r="H454" i="31"/>
  <c r="C204" i="44" s="1"/>
  <c r="E204" i="44" s="1"/>
  <c r="H204" i="44" s="1"/>
  <c r="F19" i="46"/>
  <c r="D241" i="46" s="1"/>
  <c r="Q18" i="46"/>
  <c r="O223" i="46" s="1"/>
  <c r="D15" i="36"/>
  <c r="E15" i="36"/>
  <c r="F15" i="36"/>
  <c r="G15" i="36"/>
  <c r="H15" i="36"/>
  <c r="I15" i="36"/>
  <c r="J15" i="36"/>
  <c r="K15" i="36"/>
  <c r="L15" i="36"/>
  <c r="C50" i="35"/>
  <c r="F32" i="36" s="1"/>
  <c r="C40" i="35"/>
  <c r="P22" i="36" s="1"/>
  <c r="C45" i="35"/>
  <c r="S27" i="36" s="1"/>
  <c r="C55" i="35"/>
  <c r="C61" i="35"/>
  <c r="C22" i="46"/>
  <c r="C23" i="46"/>
  <c r="C25" i="46"/>
  <c r="C26" i="46"/>
  <c r="C28" i="46"/>
  <c r="C29" i="46"/>
  <c r="C31" i="46"/>
  <c r="C32" i="46"/>
  <c r="F62" i="46"/>
  <c r="D57" i="46"/>
  <c r="C19" i="41"/>
  <c r="K48" i="67"/>
  <c r="C48" i="67"/>
  <c r="D48" i="67"/>
  <c r="F48" i="67"/>
  <c r="F22" i="67"/>
  <c r="F28" i="67" s="1"/>
  <c r="G48" i="67"/>
  <c r="G22" i="67"/>
  <c r="G28" i="67" s="1"/>
  <c r="I48" i="67"/>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47" i="67"/>
  <c r="C47" i="67"/>
  <c r="D47" i="67"/>
  <c r="E47" i="67"/>
  <c r="F21" i="67"/>
  <c r="F27" i="67" s="1"/>
  <c r="F47" i="67"/>
  <c r="G21" i="67"/>
  <c r="G27" i="67" s="1"/>
  <c r="G47" i="67"/>
  <c r="H47" i="67"/>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49" i="67"/>
  <c r="C49" i="67"/>
  <c r="D49" i="67"/>
  <c r="F49" i="67"/>
  <c r="F23" i="67"/>
  <c r="F29" i="67" s="1"/>
  <c r="G49" i="67"/>
  <c r="G23" i="67"/>
  <c r="G29" i="67" s="1"/>
  <c r="I49" i="67"/>
  <c r="J49" i="67"/>
  <c r="J23" i="67"/>
  <c r="J29" i="67" s="1"/>
  <c r="L49" i="67"/>
  <c r="L23" i="67"/>
  <c r="L29" i="67" s="1"/>
  <c r="M49" i="67"/>
  <c r="M23" i="67"/>
  <c r="M29"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51" i="46"/>
  <c r="C52" i="46"/>
  <c r="D49" i="63"/>
  <c r="C46" i="46"/>
  <c r="C47" i="46"/>
  <c r="C48" i="46"/>
  <c r="D45" i="63"/>
  <c r="C42" i="46"/>
  <c r="C43" i="46"/>
  <c r="C44" i="46"/>
  <c r="D41" i="63"/>
  <c r="C39" i="46"/>
  <c r="C40" i="46"/>
  <c r="D37" i="63"/>
  <c r="C35" i="46"/>
  <c r="C36" i="46"/>
  <c r="F37" i="46"/>
  <c r="D33" i="46"/>
  <c r="F58" i="46"/>
  <c r="D245" i="46" s="1"/>
  <c r="F59" i="46"/>
  <c r="I18" i="46"/>
  <c r="J18" i="46"/>
  <c r="H223" i="46" s="1"/>
  <c r="K18" i="46"/>
  <c r="I223" i="46" s="1"/>
  <c r="L18" i="46"/>
  <c r="J223" i="46" s="1"/>
  <c r="M18" i="46"/>
  <c r="K223" i="46" s="1"/>
  <c r="N18" i="46"/>
  <c r="O18" i="46"/>
  <c r="P18" i="46"/>
  <c r="R18" i="46"/>
  <c r="M15" i="36"/>
  <c r="S18" i="46"/>
  <c r="Q223" i="46" s="1"/>
  <c r="N15" i="36"/>
  <c r="T18" i="46"/>
  <c r="R223" i="46" s="1"/>
  <c r="O15" i="36"/>
  <c r="U18" i="46"/>
  <c r="P15" i="36"/>
  <c r="V18" i="46"/>
  <c r="Q15" i="36"/>
  <c r="W18" i="46"/>
  <c r="R15" i="36"/>
  <c r="X18" i="46"/>
  <c r="V223" i="46" s="1"/>
  <c r="S15" i="36"/>
  <c r="Y18" i="46"/>
  <c r="T15" i="36"/>
  <c r="Z18" i="46"/>
  <c r="U15" i="36"/>
  <c r="AA18" i="46"/>
  <c r="Y223" i="46" s="1"/>
  <c r="V15" i="36"/>
  <c r="AB18" i="46"/>
  <c r="Z223" i="46" s="1"/>
  <c r="W15" i="36"/>
  <c r="F146" i="46"/>
  <c r="F147" i="46"/>
  <c r="F148" i="46"/>
  <c r="F152" i="46"/>
  <c r="F159" i="46"/>
  <c r="F163" i="46"/>
  <c r="F165" i="46"/>
  <c r="D233" i="46" s="1"/>
  <c r="F166" i="46"/>
  <c r="F167" i="46"/>
  <c r="F168" i="46"/>
  <c r="F169" i="46"/>
  <c r="F170" i="46"/>
  <c r="F171" i="46"/>
  <c r="F172" i="46"/>
  <c r="F173" i="46"/>
  <c r="AL18" i="46"/>
  <c r="AJ223" i="46" s="1"/>
  <c r="G54" i="46"/>
  <c r="G50" i="46"/>
  <c r="G46" i="46"/>
  <c r="G39" i="46"/>
  <c r="G40" i="46"/>
  <c r="G35" i="46"/>
  <c r="G36" i="46"/>
  <c r="C37" i="46"/>
  <c r="D34" i="63"/>
  <c r="G33" i="46"/>
  <c r="D58" i="46"/>
  <c r="G27" i="11"/>
  <c r="H27" i="11"/>
  <c r="K27" i="11"/>
  <c r="AD18" i="46"/>
  <c r="AE18" i="46"/>
  <c r="AF18" i="46"/>
  <c r="AG18" i="46"/>
  <c r="AE223" i="46" s="1"/>
  <c r="AH18" i="46"/>
  <c r="AF223" i="46" s="1"/>
  <c r="AI18" i="46"/>
  <c r="AG223" i="46" s="1"/>
  <c r="AJ18" i="46"/>
  <c r="AH223" i="46" s="1"/>
  <c r="AK18" i="46"/>
  <c r="AM18" i="46"/>
  <c r="AN18" i="46"/>
  <c r="AO18" i="46"/>
  <c r="AP18" i="46"/>
  <c r="AN223" i="46" s="1"/>
  <c r="AQ18" i="46"/>
  <c r="AR18" i="46"/>
  <c r="AP223" i="46" s="1"/>
  <c r="AS18" i="46"/>
  <c r="AQ223" i="46" s="1"/>
  <c r="AT18" i="46"/>
  <c r="AU18" i="46"/>
  <c r="AV18" i="46"/>
  <c r="AW18" i="46"/>
  <c r="G28" i="46"/>
  <c r="G29" i="46"/>
  <c r="G133" i="46"/>
  <c r="G134" i="46"/>
  <c r="G135" i="46"/>
  <c r="G136" i="46"/>
  <c r="G137" i="46"/>
  <c r="G140" i="46"/>
  <c r="G144" i="46"/>
  <c r="AD24" i="54"/>
  <c r="AD25" i="54"/>
  <c r="AD26" i="54"/>
  <c r="AD27" i="54"/>
  <c r="AD28" i="54"/>
  <c r="AD29" i="54"/>
  <c r="AD30" i="54"/>
  <c r="AD31" i="54"/>
  <c r="AD32" i="54"/>
  <c r="AD33" i="54"/>
  <c r="AD34" i="54"/>
  <c r="AD35" i="54"/>
  <c r="AD36" i="54"/>
  <c r="AD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F19" i="67"/>
  <c r="F25" i="67" s="1"/>
  <c r="G19" i="67"/>
  <c r="G25" i="67" s="1"/>
  <c r="J19" i="67"/>
  <c r="J25" i="67" s="1"/>
  <c r="L19" i="67"/>
  <c r="L25" i="67" s="1"/>
  <c r="M19" i="67"/>
  <c r="M25" i="67" s="1"/>
  <c r="N19" i="67"/>
  <c r="N25" i="67" s="1"/>
  <c r="O19" i="67"/>
  <c r="O25" i="67" s="1"/>
  <c r="P19" i="67"/>
  <c r="P25" i="67" s="1"/>
  <c r="Q19" i="67"/>
  <c r="Q25" i="67" s="1"/>
  <c r="R19" i="67"/>
  <c r="R25" i="67" s="1"/>
  <c r="S19" i="67"/>
  <c r="S25" i="67" s="1"/>
  <c r="T19" i="67"/>
  <c r="T25" i="67" s="1"/>
  <c r="U19" i="67"/>
  <c r="U25" i="67" s="1"/>
  <c r="V19" i="67"/>
  <c r="V25" i="67" s="1"/>
  <c r="G152" i="46"/>
  <c r="G154" i="46"/>
  <c r="G155" i="46"/>
  <c r="G156" i="46"/>
  <c r="D59" i="46"/>
  <c r="G30" i="11"/>
  <c r="H30" i="11"/>
  <c r="J30" i="11"/>
  <c r="K30" i="11"/>
  <c r="M30" i="11"/>
  <c r="N30" i="11"/>
  <c r="O30" i="11"/>
  <c r="P30" i="11"/>
  <c r="Q30" i="11"/>
  <c r="R30" i="11"/>
  <c r="S30" i="11"/>
  <c r="T30" i="11"/>
  <c r="U30" i="11"/>
  <c r="V30" i="11"/>
  <c r="W30" i="11"/>
  <c r="AC23" i="34"/>
  <c r="AC24" i="34"/>
  <c r="AC25" i="34"/>
  <c r="AC26" i="34"/>
  <c r="AC27" i="34"/>
  <c r="AC28" i="34"/>
  <c r="AC29" i="34"/>
  <c r="AC30" i="34"/>
  <c r="AC31" i="34"/>
  <c r="AC32" i="34"/>
  <c r="AC33" i="34"/>
  <c r="AC34" i="34"/>
  <c r="AC35" i="34"/>
  <c r="AC36" i="34"/>
  <c r="E23" i="34"/>
  <c r="E24" i="34"/>
  <c r="E25" i="34"/>
  <c r="E26" i="34"/>
  <c r="E27" i="34"/>
  <c r="E29" i="34"/>
  <c r="E30" i="34"/>
  <c r="E31" i="34"/>
  <c r="E32" i="34"/>
  <c r="E33" i="34"/>
  <c r="E34" i="34"/>
  <c r="E35" i="34"/>
  <c r="E36" i="34"/>
  <c r="H29" i="34"/>
  <c r="H23" i="34"/>
  <c r="H24" i="34"/>
  <c r="H25" i="34"/>
  <c r="H26" i="34"/>
  <c r="H27" i="34"/>
  <c r="H30" i="34"/>
  <c r="H31" i="34"/>
  <c r="H32" i="34"/>
  <c r="H33" i="34"/>
  <c r="H34" i="34"/>
  <c r="H35" i="34"/>
  <c r="H36" i="34"/>
  <c r="K36" i="34"/>
  <c r="K23" i="34"/>
  <c r="K24" i="34"/>
  <c r="K25" i="34"/>
  <c r="K26" i="34"/>
  <c r="K27" i="34"/>
  <c r="K28" i="34"/>
  <c r="K29" i="34"/>
  <c r="K30" i="34"/>
  <c r="K31" i="34"/>
  <c r="K32" i="34"/>
  <c r="K33" i="34"/>
  <c r="K35" i="34"/>
  <c r="N36" i="34"/>
  <c r="N23" i="34"/>
  <c r="N24" i="34"/>
  <c r="N25" i="34"/>
  <c r="N26" i="34"/>
  <c r="N27" i="34"/>
  <c r="N28" i="34"/>
  <c r="N29" i="34"/>
  <c r="N30" i="34"/>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L41" i="11"/>
  <c r="L14" i="11" s="1"/>
  <c r="D41" i="11"/>
  <c r="D14" i="11" s="1"/>
  <c r="E41" i="11"/>
  <c r="E14" i="11" s="1"/>
  <c r="F41" i="11"/>
  <c r="F14" i="11" s="1"/>
  <c r="G41" i="11"/>
  <c r="G14" i="11" s="1"/>
  <c r="H41" i="11"/>
  <c r="H14" i="11" s="1"/>
  <c r="I41" i="11"/>
  <c r="I14" i="11" s="1"/>
  <c r="J41" i="11"/>
  <c r="J14" i="11" s="1"/>
  <c r="K41" i="11"/>
  <c r="K14" i="11" s="1"/>
  <c r="M41" i="11"/>
  <c r="M14" i="11" s="1"/>
  <c r="N41" i="11"/>
  <c r="N14" i="11" s="1"/>
  <c r="O41" i="11"/>
  <c r="O14" i="11" s="1"/>
  <c r="P41" i="11"/>
  <c r="P14" i="11"/>
  <c r="Q41" i="11"/>
  <c r="Q14" i="11" s="1"/>
  <c r="R41" i="11"/>
  <c r="R14" i="11" s="1"/>
  <c r="S41" i="11"/>
  <c r="S14" i="11" s="1"/>
  <c r="T41" i="11"/>
  <c r="T14" i="11" s="1"/>
  <c r="U41" i="11"/>
  <c r="U14" i="11" s="1"/>
  <c r="V41" i="11"/>
  <c r="V14" i="11" s="1"/>
  <c r="W41" i="11"/>
  <c r="W14" i="11" s="1"/>
  <c r="D19" i="46"/>
  <c r="G22" i="46"/>
  <c r="G23" i="46"/>
  <c r="G25" i="46"/>
  <c r="G26" i="46"/>
  <c r="G31" i="46"/>
  <c r="G32" i="46"/>
  <c r="G62" i="46"/>
  <c r="E592" i="64"/>
  <c r="C18" i="64"/>
  <c r="O17" i="64"/>
  <c r="C19" i="64"/>
  <c r="D19" i="64" s="1"/>
  <c r="E594" i="64"/>
  <c r="C20" i="64"/>
  <c r="E595" i="64"/>
  <c r="C22" i="64"/>
  <c r="D22" i="64" s="1"/>
  <c r="E597" i="64"/>
  <c r="C23" i="64"/>
  <c r="E598" i="64"/>
  <c r="D598" i="64" s="1"/>
  <c r="C24" i="64"/>
  <c r="C25" i="64"/>
  <c r="D25" i="64" s="1"/>
  <c r="E600" i="64"/>
  <c r="C26" i="64"/>
  <c r="E601" i="64"/>
  <c r="C27" i="64"/>
  <c r="C28" i="64"/>
  <c r="D28" i="64" s="1"/>
  <c r="E603" i="64"/>
  <c r="D603" i="64" s="1"/>
  <c r="C29" i="64"/>
  <c r="E604" i="64"/>
  <c r="C30" i="64"/>
  <c r="E605" i="64"/>
  <c r="C32" i="64"/>
  <c r="D32" i="64" s="1"/>
  <c r="E607" i="64"/>
  <c r="D607" i="64" s="1"/>
  <c r="C33" i="64"/>
  <c r="E608" i="64"/>
  <c r="C34" i="64"/>
  <c r="E609" i="64"/>
  <c r="C35" i="64"/>
  <c r="C36" i="64"/>
  <c r="D36" i="64" s="1"/>
  <c r="E611" i="64"/>
  <c r="E612" i="64"/>
  <c r="D612" i="64" s="1"/>
  <c r="C39" i="64"/>
  <c r="D39" i="64" s="1"/>
  <c r="E614" i="64"/>
  <c r="C43" i="64"/>
  <c r="D43" i="64" s="1"/>
  <c r="E618" i="64"/>
  <c r="C47" i="64"/>
  <c r="D47" i="64" s="1"/>
  <c r="E622" i="64"/>
  <c r="C51" i="64"/>
  <c r="E51" i="64" s="1"/>
  <c r="E626" i="64"/>
  <c r="E630" i="64"/>
  <c r="E631" i="64"/>
  <c r="AJ17" i="64"/>
  <c r="G17" i="64"/>
  <c r="H17" i="64"/>
  <c r="I17" i="64"/>
  <c r="J17" i="64"/>
  <c r="K17" i="64"/>
  <c r="L17" i="64"/>
  <c r="M17" i="64"/>
  <c r="N17" i="64"/>
  <c r="P17" i="64"/>
  <c r="Q17" i="64"/>
  <c r="R17" i="64"/>
  <c r="S17" i="64"/>
  <c r="T17" i="64"/>
  <c r="U17" i="64"/>
  <c r="V17" i="64"/>
  <c r="W17" i="64"/>
  <c r="X17" i="64"/>
  <c r="Y17" i="64"/>
  <c r="Z17" i="64"/>
  <c r="AB17" i="64"/>
  <c r="AU17" i="64"/>
  <c r="AT17" i="64"/>
  <c r="AS17" i="64"/>
  <c r="AR17" i="64"/>
  <c r="AQ17" i="64"/>
  <c r="AP17" i="64"/>
  <c r="AO17" i="64"/>
  <c r="AN17" i="64"/>
  <c r="AM17" i="64"/>
  <c r="AL17" i="64"/>
  <c r="AK17" i="64"/>
  <c r="AI17" i="64"/>
  <c r="AH17" i="64"/>
  <c r="AG17" i="64"/>
  <c r="AF17" i="64"/>
  <c r="AE17" i="64"/>
  <c r="AD17" i="64"/>
  <c r="AC17" i="64"/>
  <c r="H386" i="31"/>
  <c r="C150" i="44" s="1"/>
  <c r="E150" i="44" s="1"/>
  <c r="H150" i="44" s="1"/>
  <c r="H468" i="31"/>
  <c r="H470" i="31"/>
  <c r="C211" i="46" s="1"/>
  <c r="E211" i="46" s="1"/>
  <c r="H471" i="31"/>
  <c r="C212" i="46" s="1"/>
  <c r="E212" i="46" s="1"/>
  <c r="H472" i="31"/>
  <c r="C213" i="46" s="1"/>
  <c r="E213" i="46" s="1"/>
  <c r="M27" i="11"/>
  <c r="N27" i="11"/>
  <c r="O27" i="11"/>
  <c r="P27" i="11"/>
  <c r="Q27" i="11"/>
  <c r="R27" i="11"/>
  <c r="S27" i="11"/>
  <c r="T27" i="11"/>
  <c r="U27" i="11"/>
  <c r="V27" i="11"/>
  <c r="W27" i="11"/>
  <c r="X12" i="77"/>
  <c r="Y12" i="77"/>
  <c r="X15" i="77"/>
  <c r="Y15" i="77"/>
  <c r="C366" i="64"/>
  <c r="C221" i="64"/>
  <c r="C219" i="64"/>
  <c r="C365" i="64"/>
  <c r="C364" i="64"/>
  <c r="C115" i="56"/>
  <c r="C114" i="56"/>
  <c r="G115" i="46"/>
  <c r="F115" i="46"/>
  <c r="G114" i="46"/>
  <c r="F114" i="46"/>
  <c r="L116" i="40"/>
  <c r="J116" i="40"/>
  <c r="L115" i="40"/>
  <c r="J115" i="40"/>
  <c r="G113" i="44"/>
  <c r="G112" i="44"/>
  <c r="W29" i="79"/>
  <c r="V29" i="79"/>
  <c r="U29" i="79"/>
  <c r="T29" i="79"/>
  <c r="S29" i="79"/>
  <c r="R29" i="79"/>
  <c r="Q29" i="79"/>
  <c r="P29" i="79"/>
  <c r="O29" i="79"/>
  <c r="N29" i="79"/>
  <c r="M29" i="79"/>
  <c r="W39" i="79"/>
  <c r="U39" i="79"/>
  <c r="T39" i="79"/>
  <c r="S39" i="79"/>
  <c r="R39" i="79"/>
  <c r="P39" i="79"/>
  <c r="O39" i="79"/>
  <c r="N39" i="79"/>
  <c r="M39" i="79"/>
  <c r="H39" i="79"/>
  <c r="V39" i="79"/>
  <c r="Q39" i="79"/>
  <c r="B74" i="41"/>
  <c r="BQ563" i="64"/>
  <c r="BP563" i="64"/>
  <c r="BO563" i="64"/>
  <c r="BN563" i="64"/>
  <c r="BM563" i="64"/>
  <c r="BL563" i="64"/>
  <c r="BK563" i="64"/>
  <c r="BJ563" i="64"/>
  <c r="BI563" i="64"/>
  <c r="BH563" i="64"/>
  <c r="BG563" i="64"/>
  <c r="BF563" i="64"/>
  <c r="BE563" i="64"/>
  <c r="BD563" i="64"/>
  <c r="BC563" i="64"/>
  <c r="BB563" i="64"/>
  <c r="BA563" i="64"/>
  <c r="AZ563" i="64"/>
  <c r="AY563" i="64"/>
  <c r="AX563" i="64"/>
  <c r="AW563" i="64"/>
  <c r="BQ490" i="64"/>
  <c r="BP490" i="64"/>
  <c r="BO490" i="64"/>
  <c r="BN490" i="64"/>
  <c r="BM490" i="64"/>
  <c r="BL490" i="64"/>
  <c r="BK490" i="64"/>
  <c r="BJ490" i="64"/>
  <c r="BI490" i="64"/>
  <c r="BH490" i="64"/>
  <c r="BG490" i="64"/>
  <c r="BF490" i="64"/>
  <c r="BE490" i="64"/>
  <c r="BD490" i="64"/>
  <c r="BC490" i="64"/>
  <c r="BB490" i="64"/>
  <c r="BA490" i="64"/>
  <c r="AZ490" i="64"/>
  <c r="AY490" i="64"/>
  <c r="AX490" i="64"/>
  <c r="AW490" i="64"/>
  <c r="BQ417" i="64"/>
  <c r="BP417" i="64"/>
  <c r="BO417" i="64"/>
  <c r="BN417" i="64"/>
  <c r="BM417" i="64"/>
  <c r="BL417" i="64"/>
  <c r="BK417" i="64"/>
  <c r="BJ417" i="64"/>
  <c r="BI417" i="64"/>
  <c r="BH417" i="64"/>
  <c r="BG417" i="64"/>
  <c r="BF417" i="64"/>
  <c r="BE417" i="64"/>
  <c r="BD417" i="64"/>
  <c r="BC417" i="64"/>
  <c r="BB417" i="64"/>
  <c r="BA417" i="64"/>
  <c r="AZ417" i="64"/>
  <c r="AY417" i="64"/>
  <c r="AX417" i="64"/>
  <c r="AW417" i="64"/>
  <c r="BQ344" i="64"/>
  <c r="BP344" i="64"/>
  <c r="BO344" i="64"/>
  <c r="BN344" i="64"/>
  <c r="BM344" i="64"/>
  <c r="BL344" i="64"/>
  <c r="BK344" i="64"/>
  <c r="BJ344" i="64"/>
  <c r="BI344" i="64"/>
  <c r="BH344" i="64"/>
  <c r="BG344" i="64"/>
  <c r="BF344" i="64"/>
  <c r="BE344" i="64"/>
  <c r="BD344" i="64"/>
  <c r="BC344" i="64"/>
  <c r="BB344" i="64"/>
  <c r="BA344" i="64"/>
  <c r="AZ344" i="64"/>
  <c r="AY344" i="64"/>
  <c r="AX344" i="64"/>
  <c r="AW344" i="64"/>
  <c r="BQ271" i="64"/>
  <c r="BP271" i="64"/>
  <c r="BO271" i="64"/>
  <c r="BN271" i="64"/>
  <c r="BM271" i="64"/>
  <c r="BL271" i="64"/>
  <c r="BK271" i="64"/>
  <c r="BJ271" i="64"/>
  <c r="BI271" i="64"/>
  <c r="BH271" i="64"/>
  <c r="BG271" i="64"/>
  <c r="BF271" i="64"/>
  <c r="BE271" i="64"/>
  <c r="BD271" i="64"/>
  <c r="BC271" i="64"/>
  <c r="BB271" i="64"/>
  <c r="BA271" i="64"/>
  <c r="AZ271" i="64"/>
  <c r="AY271" i="64"/>
  <c r="AX271" i="64"/>
  <c r="AW271" i="64"/>
  <c r="BQ200" i="64"/>
  <c r="BP200" i="64"/>
  <c r="BO200" i="64"/>
  <c r="BN200" i="64"/>
  <c r="BM200" i="64"/>
  <c r="BL200" i="64"/>
  <c r="BK200" i="64"/>
  <c r="BJ200" i="64"/>
  <c r="BI200" i="64"/>
  <c r="BH200" i="64"/>
  <c r="BG200" i="64"/>
  <c r="BF200" i="64"/>
  <c r="BE200" i="64"/>
  <c r="BD200" i="64"/>
  <c r="BC200" i="64"/>
  <c r="BB200" i="64"/>
  <c r="BA200" i="64"/>
  <c r="AZ200" i="64"/>
  <c r="AY200" i="64"/>
  <c r="AX200" i="64"/>
  <c r="AW200" i="64"/>
  <c r="O58" i="63"/>
  <c r="N58" i="63"/>
  <c r="M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D5" i="39"/>
  <c r="G88" i="44"/>
  <c r="Y88" i="56"/>
  <c r="G88" i="46"/>
  <c r="F88" i="46"/>
  <c r="L89" i="40"/>
  <c r="C83" i="36"/>
  <c r="C213" i="56"/>
  <c r="C212" i="56"/>
  <c r="C211" i="56"/>
  <c r="C210" i="56"/>
  <c r="C209" i="56"/>
  <c r="C208" i="56"/>
  <c r="C207" i="56"/>
  <c r="C206" i="56"/>
  <c r="C205" i="56"/>
  <c r="C204" i="56"/>
  <c r="C203" i="56"/>
  <c r="C202" i="56"/>
  <c r="C201" i="56"/>
  <c r="C200" i="56"/>
  <c r="C199"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8" i="56"/>
  <c r="C127" i="56"/>
  <c r="C126" i="56"/>
  <c r="C125" i="56"/>
  <c r="C124" i="56"/>
  <c r="C123" i="56"/>
  <c r="C122" i="56"/>
  <c r="C121" i="56"/>
  <c r="C120" i="56"/>
  <c r="C119" i="56"/>
  <c r="C118" i="56"/>
  <c r="C117" i="56"/>
  <c r="C116"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7" i="56"/>
  <c r="C86" i="56"/>
  <c r="C85"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S67" i="67" s="1"/>
  <c r="H60" i="67"/>
  <c r="O34" i="67"/>
  <c r="Q34" i="67"/>
  <c r="U34" i="67"/>
  <c r="U62" i="67"/>
  <c r="AY18" i="46"/>
  <c r="BT18" i="46"/>
  <c r="C88" i="64"/>
  <c r="C89" i="64"/>
  <c r="C90" i="64"/>
  <c r="C92" i="64"/>
  <c r="E92" i="64" s="1"/>
  <c r="C93" i="64"/>
  <c r="C382" i="64"/>
  <c r="C94" i="64"/>
  <c r="C95" i="64"/>
  <c r="D95" i="64" s="1"/>
  <c r="C96" i="64"/>
  <c r="C97" i="64"/>
  <c r="C98" i="64"/>
  <c r="D98" i="64" s="1"/>
  <c r="C99" i="64"/>
  <c r="C100" i="64"/>
  <c r="C102" i="64"/>
  <c r="C103" i="64"/>
  <c r="C104" i="64"/>
  <c r="C105" i="64"/>
  <c r="C106" i="64"/>
  <c r="C109" i="64"/>
  <c r="D109" i="64" s="1"/>
  <c r="C113" i="64"/>
  <c r="E113" i="64" s="1"/>
  <c r="C117" i="64"/>
  <c r="D117" i="64" s="1"/>
  <c r="C121" i="64"/>
  <c r="C159" i="64"/>
  <c r="C160" i="64"/>
  <c r="C161" i="64"/>
  <c r="C163" i="64"/>
  <c r="E163" i="64" s="1"/>
  <c r="C164" i="64"/>
  <c r="C165" i="64"/>
  <c r="C166" i="64"/>
  <c r="D166" i="64" s="1"/>
  <c r="C167" i="64"/>
  <c r="C169" i="64"/>
  <c r="E169" i="64" s="1"/>
  <c r="C170" i="64"/>
  <c r="C171" i="64"/>
  <c r="C173" i="64"/>
  <c r="E173" i="64" s="1"/>
  <c r="C174" i="64"/>
  <c r="C177" i="64"/>
  <c r="C180" i="64"/>
  <c r="C181" i="64"/>
  <c r="C184" i="64"/>
  <c r="C188" i="64"/>
  <c r="C192" i="64"/>
  <c r="E192" i="64" s="1"/>
  <c r="C230" i="64"/>
  <c r="C231" i="64"/>
  <c r="C232" i="64"/>
  <c r="C234" i="64"/>
  <c r="D234" i="64" s="1"/>
  <c r="C235" i="64"/>
  <c r="C236" i="64"/>
  <c r="C237" i="64"/>
  <c r="E237" i="64" s="1"/>
  <c r="C238" i="64"/>
  <c r="C239" i="64"/>
  <c r="C240" i="64"/>
  <c r="C241" i="64"/>
  <c r="C242" i="64"/>
  <c r="C243" i="64"/>
  <c r="C244" i="64"/>
  <c r="C245" i="64"/>
  <c r="C246" i="64"/>
  <c r="C247" i="64"/>
  <c r="C248" i="64"/>
  <c r="C249" i="64"/>
  <c r="C250" i="64"/>
  <c r="C251" i="64"/>
  <c r="C252" i="64"/>
  <c r="C253" i="64"/>
  <c r="C254" i="64"/>
  <c r="C255" i="64"/>
  <c r="E255" i="64" s="1"/>
  <c r="C256" i="64"/>
  <c r="C257" i="64"/>
  <c r="C258" i="64"/>
  <c r="C259" i="64"/>
  <c r="D259" i="64" s="1"/>
  <c r="C260" i="64"/>
  <c r="C261" i="64"/>
  <c r="C262" i="64"/>
  <c r="C263" i="64"/>
  <c r="C264" i="64"/>
  <c r="C265" i="64"/>
  <c r="C266" i="64"/>
  <c r="C267" i="64"/>
  <c r="C268" i="64"/>
  <c r="C269" i="64"/>
  <c r="F208" i="46"/>
  <c r="G208" i="46"/>
  <c r="F210" i="46"/>
  <c r="G210" i="46"/>
  <c r="F211" i="46"/>
  <c r="G211" i="46"/>
  <c r="F212" i="46"/>
  <c r="G212" i="46"/>
  <c r="F213" i="46"/>
  <c r="G213" i="46"/>
  <c r="C304" i="64"/>
  <c r="C305" i="64"/>
  <c r="D305" i="64" s="1"/>
  <c r="C306" i="64"/>
  <c r="C308" i="64"/>
  <c r="C309" i="64"/>
  <c r="C310" i="64"/>
  <c r="C311" i="64"/>
  <c r="C312" i="64"/>
  <c r="C314" i="64"/>
  <c r="E314" i="64" s="1"/>
  <c r="C315" i="64"/>
  <c r="C316" i="64"/>
  <c r="C318" i="64"/>
  <c r="D318" i="64" s="1"/>
  <c r="C319" i="64"/>
  <c r="C321" i="64"/>
  <c r="C322" i="64"/>
  <c r="E322" i="64" s="1"/>
  <c r="C325" i="64"/>
  <c r="D325" i="64" s="1"/>
  <c r="C329" i="64"/>
  <c r="E329" i="64" s="1"/>
  <c r="C333" i="64"/>
  <c r="D333" i="64" s="1"/>
  <c r="C337" i="64"/>
  <c r="E337" i="64" s="1"/>
  <c r="AW17" i="64"/>
  <c r="C377" i="64"/>
  <c r="C378" i="64"/>
  <c r="C379" i="64"/>
  <c r="C380" i="64"/>
  <c r="C381" i="64"/>
  <c r="C383" i="64"/>
  <c r="C384" i="64"/>
  <c r="C385" i="64"/>
  <c r="C386" i="64"/>
  <c r="C387" i="64"/>
  <c r="E387" i="64" s="1"/>
  <c r="C388" i="64"/>
  <c r="C389" i="64"/>
  <c r="C390" i="64"/>
  <c r="C391" i="64"/>
  <c r="C392" i="64"/>
  <c r="C393" i="64"/>
  <c r="C394" i="64"/>
  <c r="C395" i="64"/>
  <c r="C396" i="64"/>
  <c r="C397" i="64"/>
  <c r="C398" i="64"/>
  <c r="C399" i="64"/>
  <c r="C400" i="64"/>
  <c r="C401" i="64"/>
  <c r="C402" i="64"/>
  <c r="C403" i="64"/>
  <c r="C404" i="64"/>
  <c r="C405" i="64"/>
  <c r="C406" i="64"/>
  <c r="C407" i="64"/>
  <c r="C408" i="64"/>
  <c r="C409" i="64"/>
  <c r="C410" i="64"/>
  <c r="C411" i="64"/>
  <c r="C412" i="64"/>
  <c r="C413" i="64"/>
  <c r="C414" i="64"/>
  <c r="C415" i="64"/>
  <c r="C416" i="64"/>
  <c r="C419" i="64"/>
  <c r="C420" i="64"/>
  <c r="C421" i="64"/>
  <c r="C422" i="64"/>
  <c r="C423" i="64"/>
  <c r="C424" i="64"/>
  <c r="C425" i="64"/>
  <c r="C426" i="64"/>
  <c r="C427" i="64"/>
  <c r="C428" i="64"/>
  <c r="C429" i="64"/>
  <c r="C430" i="64"/>
  <c r="C431" i="64"/>
  <c r="C432" i="64"/>
  <c r="C433" i="64"/>
  <c r="C434" i="64"/>
  <c r="C435" i="64"/>
  <c r="C436" i="64"/>
  <c r="C437" i="64"/>
  <c r="C438" i="64"/>
  <c r="C450" i="64"/>
  <c r="C451" i="64"/>
  <c r="C452" i="64"/>
  <c r="C453" i="64"/>
  <c r="C454" i="64"/>
  <c r="C455" i="64"/>
  <c r="C456" i="64"/>
  <c r="C457" i="64"/>
  <c r="C458" i="64"/>
  <c r="C459" i="64"/>
  <c r="C460" i="64"/>
  <c r="C461" i="64"/>
  <c r="C462" i="64"/>
  <c r="C463" i="64"/>
  <c r="C464" i="64"/>
  <c r="E464" i="64" s="1"/>
  <c r="C465" i="64"/>
  <c r="C466" i="64"/>
  <c r="C467" i="64"/>
  <c r="C468" i="64"/>
  <c r="C469" i="64"/>
  <c r="C470" i="64"/>
  <c r="C471" i="64"/>
  <c r="C472" i="64"/>
  <c r="C473" i="64"/>
  <c r="C474" i="64"/>
  <c r="C475" i="64"/>
  <c r="C476" i="64"/>
  <c r="C477" i="64"/>
  <c r="C478" i="64"/>
  <c r="C479" i="64"/>
  <c r="C480" i="64"/>
  <c r="C481" i="64"/>
  <c r="C482" i="64"/>
  <c r="C483" i="64"/>
  <c r="C484" i="64"/>
  <c r="C485" i="64"/>
  <c r="C486" i="64"/>
  <c r="C487" i="64"/>
  <c r="C488" i="64"/>
  <c r="C489" i="64"/>
  <c r="C492" i="64"/>
  <c r="C493" i="64"/>
  <c r="C494" i="64"/>
  <c r="C495" i="64"/>
  <c r="C496" i="64"/>
  <c r="C497" i="64"/>
  <c r="C498" i="64"/>
  <c r="C499" i="64"/>
  <c r="C500" i="64"/>
  <c r="C501" i="64"/>
  <c r="C502" i="64"/>
  <c r="C503" i="64"/>
  <c r="C504" i="64"/>
  <c r="C505" i="64"/>
  <c r="C506" i="64"/>
  <c r="C507" i="64"/>
  <c r="C508" i="64"/>
  <c r="C509" i="64"/>
  <c r="C510" i="64"/>
  <c r="C511" i="64"/>
  <c r="C523" i="64"/>
  <c r="C524" i="64"/>
  <c r="D524" i="64" s="1"/>
  <c r="C525" i="64"/>
  <c r="C526" i="64"/>
  <c r="C527" i="64"/>
  <c r="C528" i="64"/>
  <c r="C529" i="64"/>
  <c r="C530" i="64"/>
  <c r="E530" i="64" s="1"/>
  <c r="C531" i="64"/>
  <c r="C532" i="64"/>
  <c r="C533" i="64"/>
  <c r="E533" i="64" s="1"/>
  <c r="C534" i="64"/>
  <c r="C535" i="64"/>
  <c r="C536" i="64"/>
  <c r="C537" i="64"/>
  <c r="C538" i="64"/>
  <c r="C539" i="64"/>
  <c r="C540" i="64"/>
  <c r="C541" i="64"/>
  <c r="C542" i="64"/>
  <c r="C543" i="64"/>
  <c r="C544" i="64"/>
  <c r="C545" i="64"/>
  <c r="C546" i="64"/>
  <c r="C547" i="64"/>
  <c r="C548" i="64"/>
  <c r="E548" i="64" s="1"/>
  <c r="C549" i="64"/>
  <c r="C550" i="64"/>
  <c r="C551" i="64"/>
  <c r="C552" i="64"/>
  <c r="E552" i="64" s="1"/>
  <c r="C553" i="64"/>
  <c r="C554" i="64"/>
  <c r="C555" i="64"/>
  <c r="C556" i="64"/>
  <c r="C557" i="64"/>
  <c r="C558" i="64"/>
  <c r="C559" i="64"/>
  <c r="C560" i="64"/>
  <c r="C561" i="64"/>
  <c r="C562" i="64"/>
  <c r="C565" i="64"/>
  <c r="C566" i="64"/>
  <c r="C567" i="64"/>
  <c r="C568" i="64"/>
  <c r="C569" i="64"/>
  <c r="C570" i="64"/>
  <c r="C571" i="64"/>
  <c r="C572" i="64"/>
  <c r="C573" i="64"/>
  <c r="C574" i="64"/>
  <c r="C575" i="64"/>
  <c r="C576" i="64"/>
  <c r="C577" i="64"/>
  <c r="C578" i="64"/>
  <c r="C579" i="64"/>
  <c r="C580" i="64"/>
  <c r="C581" i="64"/>
  <c r="C582" i="64"/>
  <c r="C583" i="64"/>
  <c r="C584" i="64"/>
  <c r="F83" i="46"/>
  <c r="G83" i="46"/>
  <c r="AZ18" i="46"/>
  <c r="BU18" i="46"/>
  <c r="AX17" i="64"/>
  <c r="BA18" i="46"/>
  <c r="AY223" i="46" s="1"/>
  <c r="BV18" i="46"/>
  <c r="AY17" i="64"/>
  <c r="BB18" i="46"/>
  <c r="BW18" i="46"/>
  <c r="AZ17" i="64"/>
  <c r="BC18" i="46"/>
  <c r="BA223" i="46" s="1"/>
  <c r="BX18" i="46"/>
  <c r="BV223" i="46" s="1"/>
  <c r="BA17" i="64"/>
  <c r="BD18" i="46"/>
  <c r="BB223" i="46" s="1"/>
  <c r="BY18" i="46"/>
  <c r="BB17" i="64"/>
  <c r="BE18" i="46"/>
  <c r="BZ18" i="46"/>
  <c r="BC17" i="64"/>
  <c r="BF18" i="46"/>
  <c r="BD223" i="46" s="1"/>
  <c r="CA18" i="46"/>
  <c r="BY223" i="46" s="1"/>
  <c r="BD17" i="64"/>
  <c r="BG18" i="46"/>
  <c r="CB18" i="46"/>
  <c r="BE17" i="64"/>
  <c r="BH18" i="46"/>
  <c r="CC18" i="46"/>
  <c r="BF17" i="64"/>
  <c r="BI18" i="46"/>
  <c r="CD18" i="46"/>
  <c r="CB223" i="46" s="1"/>
  <c r="BG17" i="64"/>
  <c r="BJ18" i="46"/>
  <c r="CE18" i="46"/>
  <c r="BH17" i="64"/>
  <c r="BK18" i="46"/>
  <c r="CF18" i="46"/>
  <c r="CD223" i="46" s="1"/>
  <c r="BI17" i="64"/>
  <c r="BL18" i="46"/>
  <c r="CG18" i="46"/>
  <c r="BJ17" i="64"/>
  <c r="BM18" i="46"/>
  <c r="CH18" i="46"/>
  <c r="BK17" i="64"/>
  <c r="BN18" i="46"/>
  <c r="BL223" i="46" s="1"/>
  <c r="CI18" i="46"/>
  <c r="CG223" i="46" s="1"/>
  <c r="BL17" i="64"/>
  <c r="BO18" i="46"/>
  <c r="CJ18" i="46"/>
  <c r="BM17" i="64"/>
  <c r="BP18" i="46"/>
  <c r="CK18" i="46"/>
  <c r="BN17" i="64"/>
  <c r="BQ18" i="46"/>
  <c r="CL18" i="46"/>
  <c r="BO17" i="64"/>
  <c r="BR18" i="46"/>
  <c r="CM18" i="46"/>
  <c r="BP17" i="64"/>
  <c r="F86" i="46"/>
  <c r="G86" i="46"/>
  <c r="L87" i="40"/>
  <c r="F87" i="46"/>
  <c r="G87" i="46"/>
  <c r="L88" i="40"/>
  <c r="F89" i="46"/>
  <c r="G89" i="46"/>
  <c r="L90" i="40"/>
  <c r="F90" i="46"/>
  <c r="G90" i="46"/>
  <c r="L91" i="40"/>
  <c r="F91" i="46"/>
  <c r="G91" i="46"/>
  <c r="L92" i="40"/>
  <c r="F92" i="46"/>
  <c r="G92" i="46"/>
  <c r="L93" i="40"/>
  <c r="F93" i="46"/>
  <c r="G93" i="46"/>
  <c r="L94" i="40"/>
  <c r="F94" i="46"/>
  <c r="G94" i="46"/>
  <c r="L95" i="40"/>
  <c r="F95" i="46"/>
  <c r="G95" i="46"/>
  <c r="F96" i="46"/>
  <c r="G96" i="46"/>
  <c r="L97" i="40"/>
  <c r="F97" i="46"/>
  <c r="G97" i="46"/>
  <c r="L98" i="40"/>
  <c r="F98" i="46"/>
  <c r="G98" i="46"/>
  <c r="L99" i="40"/>
  <c r="F99" i="46"/>
  <c r="G99" i="46"/>
  <c r="L100" i="40"/>
  <c r="F100" i="46"/>
  <c r="G100" i="46"/>
  <c r="L101" i="40"/>
  <c r="F101" i="46"/>
  <c r="G101" i="46"/>
  <c r="L102" i="40"/>
  <c r="F102" i="46"/>
  <c r="G102" i="46"/>
  <c r="L103" i="40"/>
  <c r="F103" i="46"/>
  <c r="G103" i="46"/>
  <c r="L104" i="40"/>
  <c r="F104" i="46"/>
  <c r="G104" i="46"/>
  <c r="L105" i="40"/>
  <c r="F105" i="46"/>
  <c r="G105" i="46"/>
  <c r="L106" i="40"/>
  <c r="F106" i="46"/>
  <c r="G106" i="46"/>
  <c r="L107" i="40"/>
  <c r="F107" i="46"/>
  <c r="G107" i="46"/>
  <c r="L108" i="40"/>
  <c r="F108" i="46"/>
  <c r="G108" i="46"/>
  <c r="L109" i="40"/>
  <c r="F109" i="46"/>
  <c r="G109" i="46"/>
  <c r="L110" i="40"/>
  <c r="F110" i="46"/>
  <c r="G110" i="46"/>
  <c r="L111" i="40"/>
  <c r="F111" i="46"/>
  <c r="G111" i="46"/>
  <c r="L112" i="40"/>
  <c r="F112" i="46"/>
  <c r="G112" i="46"/>
  <c r="L113" i="40"/>
  <c r="F113" i="46"/>
  <c r="G113" i="46"/>
  <c r="L114" i="40"/>
  <c r="F116" i="46"/>
  <c r="G116" i="46"/>
  <c r="L117" i="40"/>
  <c r="F117" i="46"/>
  <c r="G117" i="46"/>
  <c r="L118" i="40"/>
  <c r="F118" i="46"/>
  <c r="G118" i="46"/>
  <c r="L119" i="40"/>
  <c r="F119" i="46"/>
  <c r="G119" i="46"/>
  <c r="L120" i="40"/>
  <c r="F120" i="46"/>
  <c r="G120" i="46"/>
  <c r="L121" i="40"/>
  <c r="G126" i="46"/>
  <c r="F126" i="46"/>
  <c r="D128" i="68"/>
  <c r="D38" i="68"/>
  <c r="AB38" i="68"/>
  <c r="AZ38" i="68" s="1"/>
  <c r="A38" i="68"/>
  <c r="Y132" i="56"/>
  <c r="P133" i="40"/>
  <c r="J133" i="40"/>
  <c r="G132" i="44"/>
  <c r="W40" i="79"/>
  <c r="V40" i="79"/>
  <c r="U40" i="79"/>
  <c r="T40" i="79"/>
  <c r="S40" i="79"/>
  <c r="R40" i="79"/>
  <c r="Q40" i="79"/>
  <c r="P40" i="79"/>
  <c r="O40" i="79"/>
  <c r="N40" i="79"/>
  <c r="M40" i="79"/>
  <c r="L40" i="79"/>
  <c r="K40" i="79"/>
  <c r="J40" i="79"/>
  <c r="H40" i="79"/>
  <c r="G40" i="79"/>
  <c r="F40" i="79"/>
  <c r="E40" i="79"/>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47" i="44" s="1"/>
  <c r="G58" i="44"/>
  <c r="E241" i="44" s="1"/>
  <c r="G59" i="44"/>
  <c r="G60" i="44"/>
  <c r="G61" i="44"/>
  <c r="G62" i="44"/>
  <c r="G63" i="44"/>
  <c r="G64" i="44"/>
  <c r="G65" i="44"/>
  <c r="G66" i="44"/>
  <c r="G67" i="44"/>
  <c r="G68" i="44"/>
  <c r="G69" i="44"/>
  <c r="G70" i="44"/>
  <c r="G71" i="44"/>
  <c r="G72" i="44"/>
  <c r="G73" i="44"/>
  <c r="G74" i="44"/>
  <c r="G75" i="44"/>
  <c r="G76" i="44"/>
  <c r="G77" i="44"/>
  <c r="D78" i="44"/>
  <c r="G78" i="44"/>
  <c r="G79" i="44"/>
  <c r="G80" i="44"/>
  <c r="G81" i="44"/>
  <c r="G82" i="44"/>
  <c r="G83" i="44"/>
  <c r="G85" i="44"/>
  <c r="E240" i="44" s="1"/>
  <c r="G86" i="44"/>
  <c r="G87" i="44"/>
  <c r="G89" i="44"/>
  <c r="G90" i="44"/>
  <c r="G91" i="44"/>
  <c r="G92" i="44"/>
  <c r="G93" i="44"/>
  <c r="G94" i="44"/>
  <c r="E246" i="44" s="1"/>
  <c r="G95" i="44"/>
  <c r="G96" i="44"/>
  <c r="G97" i="44"/>
  <c r="G98" i="44"/>
  <c r="G99" i="44"/>
  <c r="G100" i="44"/>
  <c r="G101" i="44"/>
  <c r="G102" i="44"/>
  <c r="G103" i="44"/>
  <c r="G104" i="44"/>
  <c r="G105" i="44"/>
  <c r="G106" i="44"/>
  <c r="G107" i="44"/>
  <c r="G108" i="44"/>
  <c r="G109" i="44"/>
  <c r="G110" i="44"/>
  <c r="G111" i="44"/>
  <c r="G114" i="44"/>
  <c r="G115" i="44"/>
  <c r="G116" i="44"/>
  <c r="G117" i="44"/>
  <c r="H118" i="44"/>
  <c r="G119" i="44"/>
  <c r="G120" i="44"/>
  <c r="G121" i="44"/>
  <c r="G122" i="44"/>
  <c r="G124" i="44"/>
  <c r="G126" i="44"/>
  <c r="G123" i="44"/>
  <c r="G125" i="44"/>
  <c r="G127"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3" i="44" s="1"/>
  <c r="G156" i="44"/>
  <c r="E224" i="44" s="1"/>
  <c r="G157" i="44"/>
  <c r="G158" i="44"/>
  <c r="G159" i="44"/>
  <c r="E225" i="44" s="1"/>
  <c r="G160" i="44"/>
  <c r="E226" i="44" s="1"/>
  <c r="G161" i="44"/>
  <c r="G162" i="44"/>
  <c r="G163" i="44"/>
  <c r="E229" i="44" s="1"/>
  <c r="G164" i="44"/>
  <c r="G165" i="44"/>
  <c r="E243" i="44" s="1"/>
  <c r="G166" i="44"/>
  <c r="G167" i="44"/>
  <c r="G168" i="44"/>
  <c r="G169" i="44"/>
  <c r="G170" i="44"/>
  <c r="E234"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201" i="44"/>
  <c r="G202" i="44"/>
  <c r="G203" i="44"/>
  <c r="G204" i="44"/>
  <c r="G205" i="44"/>
  <c r="G206" i="44"/>
  <c r="G207" i="44"/>
  <c r="G208" i="44"/>
  <c r="G209" i="44"/>
  <c r="G210" i="44"/>
  <c r="G211" i="44"/>
  <c r="C219" i="44"/>
  <c r="D219" i="44"/>
  <c r="E219" i="44"/>
  <c r="F219" i="44"/>
  <c r="G219" i="44"/>
  <c r="H219" i="44"/>
  <c r="I219" i="44"/>
  <c r="J219" i="44"/>
  <c r="M219" i="44"/>
  <c r="N219" i="44"/>
  <c r="O219" i="44"/>
  <c r="P219" i="44"/>
  <c r="Q219" i="44"/>
  <c r="R219" i="44"/>
  <c r="S219" i="44"/>
  <c r="T219" i="44"/>
  <c r="D220" i="44"/>
  <c r="D221" i="44"/>
  <c r="D222" i="44"/>
  <c r="D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6" i="40"/>
  <c r="P86" i="40"/>
  <c r="J87" i="40"/>
  <c r="P87" i="40"/>
  <c r="J88" i="40"/>
  <c r="P88"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2" i="40"/>
  <c r="P132"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P197" i="40"/>
  <c r="J198" i="40"/>
  <c r="P198" i="40"/>
  <c r="J199" i="40"/>
  <c r="P199" i="40"/>
  <c r="J200" i="40"/>
  <c r="P200" i="40"/>
  <c r="J201" i="40"/>
  <c r="P201" i="40"/>
  <c r="J202" i="40"/>
  <c r="P202"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C17" i="67"/>
  <c r="D17" i="67"/>
  <c r="E17" i="67"/>
  <c r="F17" i="67"/>
  <c r="G17" i="67"/>
  <c r="H17" i="67"/>
  <c r="I17" i="67"/>
  <c r="J17" i="67"/>
  <c r="K17" i="67"/>
  <c r="L17" i="67"/>
  <c r="M17" i="67"/>
  <c r="N17" i="67"/>
  <c r="O17" i="67"/>
  <c r="P17" i="67"/>
  <c r="Q17" i="67"/>
  <c r="R17" i="67"/>
  <c r="S17" i="67"/>
  <c r="T17" i="67"/>
  <c r="U17" i="67"/>
  <c r="V17" i="67"/>
  <c r="F20" i="67"/>
  <c r="F26" i="67" s="1"/>
  <c r="G20" i="67"/>
  <c r="G26" i="67" s="1"/>
  <c r="G46" i="67"/>
  <c r="L20" i="67"/>
  <c r="L26" i="67" s="1"/>
  <c r="M20" i="67"/>
  <c r="M26" i="67" s="1"/>
  <c r="M59" i="67"/>
  <c r="N20" i="67"/>
  <c r="N26" i="67" s="1"/>
  <c r="O20" i="67"/>
  <c r="O26" i="67" s="1"/>
  <c r="P20" i="67"/>
  <c r="P26" i="67" s="1"/>
  <c r="Q20" i="67"/>
  <c r="Q26" i="67" s="1"/>
  <c r="R20" i="67"/>
  <c r="R26" i="67" s="1"/>
  <c r="R46" i="67"/>
  <c r="R33" i="67"/>
  <c r="S20" i="67"/>
  <c r="S26" i="67" s="1"/>
  <c r="S33" i="67"/>
  <c r="T20" i="67"/>
  <c r="T26" i="67" s="1"/>
  <c r="T46" i="67"/>
  <c r="U20" i="67"/>
  <c r="U26" i="67" s="1"/>
  <c r="V20" i="67"/>
  <c r="V26" i="67" s="1"/>
  <c r="V46" i="67"/>
  <c r="V59" i="67"/>
  <c r="M35" i="67"/>
  <c r="S35" i="67"/>
  <c r="S41" i="67" s="1"/>
  <c r="N62" i="67"/>
  <c r="N33" i="67"/>
  <c r="P33" i="67"/>
  <c r="G33" i="67"/>
  <c r="H33" i="67"/>
  <c r="L33" i="67"/>
  <c r="M33" i="67"/>
  <c r="O33" i="67"/>
  <c r="Q33" i="67"/>
  <c r="T33" i="67"/>
  <c r="U33" i="67"/>
  <c r="V33" i="67"/>
  <c r="G34" i="67"/>
  <c r="H34" i="67"/>
  <c r="L34" i="67"/>
  <c r="M34" i="67"/>
  <c r="N34" i="67"/>
  <c r="N40" i="67" s="1"/>
  <c r="P34" i="67"/>
  <c r="R34" i="67"/>
  <c r="R40" i="67" s="1"/>
  <c r="S34" i="67"/>
  <c r="T34" i="67"/>
  <c r="V34" i="67"/>
  <c r="G35" i="67"/>
  <c r="L35" i="67"/>
  <c r="N35" i="67"/>
  <c r="O35" i="67"/>
  <c r="O41" i="67" s="1"/>
  <c r="P35" i="67"/>
  <c r="Q35" i="67"/>
  <c r="R35" i="67"/>
  <c r="T35" i="67"/>
  <c r="U35" i="67"/>
  <c r="V35" i="67"/>
  <c r="G36" i="67"/>
  <c r="L36" i="67"/>
  <c r="M36" i="67"/>
  <c r="N36" i="67"/>
  <c r="O36" i="67"/>
  <c r="P36" i="67"/>
  <c r="Q36" i="67"/>
  <c r="Q42" i="67" s="1"/>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N66" i="67" s="1"/>
  <c r="O60" i="67"/>
  <c r="P60" i="67"/>
  <c r="Q60" i="67"/>
  <c r="R60" i="67"/>
  <c r="R66" i="67" s="1"/>
  <c r="S60" i="67"/>
  <c r="T60" i="67"/>
  <c r="U60" i="67"/>
  <c r="V60" i="67"/>
  <c r="G61" i="67"/>
  <c r="L61" i="67"/>
  <c r="M61" i="67"/>
  <c r="N61" i="67"/>
  <c r="O61" i="67"/>
  <c r="O67" i="67" s="1"/>
  <c r="P61" i="67"/>
  <c r="Q61" i="67"/>
  <c r="R61" i="67"/>
  <c r="T61" i="67"/>
  <c r="U61" i="67"/>
  <c r="V61" i="67"/>
  <c r="G62" i="67"/>
  <c r="L62" i="67"/>
  <c r="M62" i="67"/>
  <c r="O62" i="67"/>
  <c r="P62" i="67"/>
  <c r="Q62" i="67"/>
  <c r="Q68" i="67" s="1"/>
  <c r="R62" i="67"/>
  <c r="S62" i="67"/>
  <c r="T62" i="67"/>
  <c r="V62" i="67"/>
  <c r="C84" i="36"/>
  <c r="C60" i="64"/>
  <c r="C61" i="64"/>
  <c r="C62" i="64"/>
  <c r="C63" i="64"/>
  <c r="C64" i="64"/>
  <c r="C65" i="64"/>
  <c r="C66" i="64"/>
  <c r="C67" i="64"/>
  <c r="C68" i="64"/>
  <c r="C69" i="64"/>
  <c r="C70" i="64"/>
  <c r="C71" i="64"/>
  <c r="C72" i="64"/>
  <c r="C73" i="64"/>
  <c r="C74" i="64"/>
  <c r="C75" i="64"/>
  <c r="C76" i="64"/>
  <c r="C77" i="64"/>
  <c r="C78" i="64"/>
  <c r="C79" i="64"/>
  <c r="G87" i="64"/>
  <c r="H87" i="64"/>
  <c r="I87" i="64"/>
  <c r="J87" i="64"/>
  <c r="K87" i="64"/>
  <c r="L87" i="64"/>
  <c r="M87" i="64"/>
  <c r="N87" i="64"/>
  <c r="O87" i="64"/>
  <c r="P87" i="64"/>
  <c r="Q87" i="64"/>
  <c r="R87" i="64"/>
  <c r="S87" i="64"/>
  <c r="T87" i="64"/>
  <c r="U87" i="64"/>
  <c r="V87" i="64"/>
  <c r="W87" i="64"/>
  <c r="X87" i="64"/>
  <c r="Y87" i="64"/>
  <c r="Z87" i="64"/>
  <c r="AB87" i="64"/>
  <c r="AC87" i="64"/>
  <c r="AD87" i="64"/>
  <c r="AE87" i="64"/>
  <c r="AF87" i="64"/>
  <c r="AG87" i="64"/>
  <c r="AH87" i="64"/>
  <c r="AI87" i="64"/>
  <c r="AJ87" i="64"/>
  <c r="AK87" i="64"/>
  <c r="AL87" i="64"/>
  <c r="AM87" i="64"/>
  <c r="AN87" i="64"/>
  <c r="AO87" i="64"/>
  <c r="AP87" i="64"/>
  <c r="AQ87" i="64"/>
  <c r="AR87" i="64"/>
  <c r="AS87" i="64"/>
  <c r="AT87" i="64"/>
  <c r="AU87" i="64"/>
  <c r="AW87" i="64"/>
  <c r="AX87" i="64"/>
  <c r="AY87" i="64"/>
  <c r="AZ87" i="64"/>
  <c r="BA87" i="64"/>
  <c r="BB87" i="64"/>
  <c r="BC87" i="64"/>
  <c r="BD87" i="64"/>
  <c r="BE87" i="64"/>
  <c r="BF87" i="64"/>
  <c r="BG87" i="64"/>
  <c r="BH87" i="64"/>
  <c r="BI87" i="64"/>
  <c r="BJ87" i="64"/>
  <c r="BK87" i="64"/>
  <c r="BL87" i="64"/>
  <c r="BM87" i="64"/>
  <c r="BN87" i="64"/>
  <c r="BO87" i="64"/>
  <c r="BP87" i="64"/>
  <c r="C131" i="64"/>
  <c r="C132" i="64"/>
  <c r="C134" i="64"/>
  <c r="C135" i="64"/>
  <c r="C136" i="64"/>
  <c r="C137" i="64"/>
  <c r="C138" i="64"/>
  <c r="C139" i="64"/>
  <c r="C140" i="64"/>
  <c r="C141" i="64"/>
  <c r="C142" i="64"/>
  <c r="C143" i="64"/>
  <c r="C144" i="64"/>
  <c r="C145" i="64"/>
  <c r="C146" i="64"/>
  <c r="C147" i="64"/>
  <c r="C148" i="64"/>
  <c r="C149" i="64"/>
  <c r="C150" i="64"/>
  <c r="G158" i="64"/>
  <c r="H158" i="64"/>
  <c r="I158" i="64"/>
  <c r="J158" i="64"/>
  <c r="K158" i="64"/>
  <c r="L158" i="64"/>
  <c r="M158" i="64"/>
  <c r="N158" i="64"/>
  <c r="O158" i="64"/>
  <c r="P158" i="64"/>
  <c r="Q158" i="64"/>
  <c r="R158" i="64"/>
  <c r="S158" i="64"/>
  <c r="T158" i="64"/>
  <c r="U158" i="64"/>
  <c r="V158" i="64"/>
  <c r="W158" i="64"/>
  <c r="X158" i="64"/>
  <c r="Y158" i="64"/>
  <c r="Z158" i="64"/>
  <c r="AB158" i="64"/>
  <c r="AC158" i="64"/>
  <c r="AD158" i="64"/>
  <c r="AE158" i="64"/>
  <c r="AF158" i="64"/>
  <c r="AG158" i="64"/>
  <c r="AH158" i="64"/>
  <c r="AI158" i="64"/>
  <c r="AJ158" i="64"/>
  <c r="AK158" i="64"/>
  <c r="AL158" i="64"/>
  <c r="AM158" i="64"/>
  <c r="AN158" i="64"/>
  <c r="AO158" i="64"/>
  <c r="AP158" i="64"/>
  <c r="AQ158" i="64"/>
  <c r="AR158" i="64"/>
  <c r="AS158" i="64"/>
  <c r="AT158" i="64"/>
  <c r="AU158" i="64"/>
  <c r="AW158" i="64"/>
  <c r="AX158" i="64"/>
  <c r="AY158" i="64"/>
  <c r="AZ158" i="64"/>
  <c r="BA158" i="64"/>
  <c r="BB158" i="64"/>
  <c r="BC158" i="64"/>
  <c r="BD158" i="64"/>
  <c r="BE158" i="64"/>
  <c r="BF158" i="64"/>
  <c r="BG158" i="64"/>
  <c r="BH158" i="64"/>
  <c r="BI158" i="64"/>
  <c r="BJ158" i="64"/>
  <c r="BK158" i="64"/>
  <c r="BL158" i="64"/>
  <c r="BM158" i="64"/>
  <c r="BN158" i="64"/>
  <c r="BO158" i="64"/>
  <c r="BP158" i="64"/>
  <c r="C220" i="64"/>
  <c r="G229" i="64"/>
  <c r="H229" i="64"/>
  <c r="I229" i="64"/>
  <c r="J229" i="64"/>
  <c r="K229" i="64"/>
  <c r="L229" i="64"/>
  <c r="M229" i="64"/>
  <c r="N229" i="64"/>
  <c r="O229" i="64"/>
  <c r="P229" i="64"/>
  <c r="Q229" i="64"/>
  <c r="R229" i="64"/>
  <c r="S229" i="64"/>
  <c r="T229" i="64"/>
  <c r="U229" i="64"/>
  <c r="V229" i="64"/>
  <c r="W229" i="64"/>
  <c r="X229" i="64"/>
  <c r="Y229" i="64"/>
  <c r="Z229" i="64"/>
  <c r="AB229" i="64"/>
  <c r="AC229" i="64"/>
  <c r="AD229" i="64"/>
  <c r="AE229" i="64"/>
  <c r="AF229" i="64"/>
  <c r="AG229" i="64"/>
  <c r="AH229" i="64"/>
  <c r="AI229" i="64"/>
  <c r="AJ229" i="64"/>
  <c r="AK229" i="64"/>
  <c r="AL229" i="64"/>
  <c r="AM229" i="64"/>
  <c r="AN229" i="64"/>
  <c r="AO229" i="64"/>
  <c r="AP229" i="64"/>
  <c r="AQ229" i="64"/>
  <c r="AR229" i="64"/>
  <c r="AS229" i="64"/>
  <c r="AT229" i="64"/>
  <c r="AU229" i="64"/>
  <c r="AW229" i="64"/>
  <c r="AX229" i="64"/>
  <c r="AY229" i="64"/>
  <c r="AZ229" i="64"/>
  <c r="BA229" i="64"/>
  <c r="BB229" i="64"/>
  <c r="BC229" i="64"/>
  <c r="BD229" i="64"/>
  <c r="BE229" i="64"/>
  <c r="BF229" i="64"/>
  <c r="BG229" i="64"/>
  <c r="BH229" i="64"/>
  <c r="BI229" i="64"/>
  <c r="BJ229" i="64"/>
  <c r="BK229" i="64"/>
  <c r="BL229" i="64"/>
  <c r="BM229" i="64"/>
  <c r="BN229" i="64"/>
  <c r="BO229" i="64"/>
  <c r="BP229" i="64"/>
  <c r="C273" i="64"/>
  <c r="C274" i="64"/>
  <c r="C275" i="64"/>
  <c r="C276" i="64"/>
  <c r="C277" i="64"/>
  <c r="C278" i="64"/>
  <c r="C279" i="64"/>
  <c r="C280" i="64"/>
  <c r="C281" i="64"/>
  <c r="C282" i="64"/>
  <c r="C283" i="64"/>
  <c r="C284" i="64"/>
  <c r="C285" i="64"/>
  <c r="C286" i="64"/>
  <c r="C287" i="64"/>
  <c r="C288" i="64"/>
  <c r="C289" i="64"/>
  <c r="C290" i="64"/>
  <c r="C291" i="64"/>
  <c r="C292" i="64"/>
  <c r="G293" i="64"/>
  <c r="H293" i="64"/>
  <c r="I293" i="64"/>
  <c r="J293" i="64"/>
  <c r="K293" i="64"/>
  <c r="L293" i="64"/>
  <c r="M293" i="64"/>
  <c r="N293" i="64"/>
  <c r="O293" i="64"/>
  <c r="P293" i="64"/>
  <c r="Q293" i="64"/>
  <c r="R293" i="64"/>
  <c r="S293" i="64"/>
  <c r="T293" i="64"/>
  <c r="U293" i="64"/>
  <c r="V293" i="64"/>
  <c r="W293" i="64"/>
  <c r="X293" i="64"/>
  <c r="Y293" i="64"/>
  <c r="Z293" i="64"/>
  <c r="AA293" i="64"/>
  <c r="AB293" i="64"/>
  <c r="AC293" i="64"/>
  <c r="AD293" i="64"/>
  <c r="AE293" i="64"/>
  <c r="AF293" i="64"/>
  <c r="AG293" i="64"/>
  <c r="AH293" i="64"/>
  <c r="AI293" i="64"/>
  <c r="AJ293" i="64"/>
  <c r="AK293" i="64"/>
  <c r="AL293" i="64"/>
  <c r="AM293" i="64"/>
  <c r="AN293" i="64"/>
  <c r="AO293" i="64"/>
  <c r="AP293" i="64"/>
  <c r="AQ293" i="64"/>
  <c r="AR293" i="64"/>
  <c r="AS293" i="64"/>
  <c r="AT293" i="64"/>
  <c r="AU293" i="64"/>
  <c r="AV293" i="64"/>
  <c r="G303" i="64"/>
  <c r="H303" i="64"/>
  <c r="I303" i="64"/>
  <c r="J303" i="64"/>
  <c r="K303" i="64"/>
  <c r="L303" i="64"/>
  <c r="M303" i="64"/>
  <c r="N303" i="64"/>
  <c r="O303" i="64"/>
  <c r="P303" i="64"/>
  <c r="Q303" i="64"/>
  <c r="R303" i="64"/>
  <c r="S303" i="64"/>
  <c r="T303" i="64"/>
  <c r="U303" i="64"/>
  <c r="V303" i="64"/>
  <c r="W303" i="64"/>
  <c r="X303" i="64"/>
  <c r="Y303" i="64"/>
  <c r="Z303" i="64"/>
  <c r="AB303" i="64"/>
  <c r="AC303" i="64"/>
  <c r="AD303" i="64"/>
  <c r="AE303" i="64"/>
  <c r="AF303" i="64"/>
  <c r="AG303" i="64"/>
  <c r="AH303" i="64"/>
  <c r="AI303" i="64"/>
  <c r="AJ303" i="64"/>
  <c r="AK303" i="64"/>
  <c r="AL303" i="64"/>
  <c r="AM303" i="64"/>
  <c r="AN303" i="64"/>
  <c r="AO303" i="64"/>
  <c r="AP303" i="64"/>
  <c r="AQ303" i="64"/>
  <c r="AR303" i="64"/>
  <c r="AS303" i="64"/>
  <c r="AT303" i="64"/>
  <c r="AU303" i="64"/>
  <c r="AW303" i="64"/>
  <c r="AX303" i="64"/>
  <c r="AY303" i="64"/>
  <c r="AZ303" i="64"/>
  <c r="BA303" i="64"/>
  <c r="BB303" i="64"/>
  <c r="BC303" i="64"/>
  <c r="BD303" i="64"/>
  <c r="BE303" i="64"/>
  <c r="BF303" i="64"/>
  <c r="BG303" i="64"/>
  <c r="BH303" i="64"/>
  <c r="BI303" i="64"/>
  <c r="BJ303" i="64"/>
  <c r="BK303" i="64"/>
  <c r="BL303" i="64"/>
  <c r="BM303" i="64"/>
  <c r="BN303" i="64"/>
  <c r="BO303" i="64"/>
  <c r="BP303" i="64"/>
  <c r="G367" i="64"/>
  <c r="H367" i="64"/>
  <c r="I367" i="64"/>
  <c r="J367" i="64"/>
  <c r="K367" i="64"/>
  <c r="L367" i="64"/>
  <c r="M367" i="64"/>
  <c r="N367" i="64"/>
  <c r="O367" i="64"/>
  <c r="P367" i="64"/>
  <c r="Q367" i="64"/>
  <c r="R367" i="64"/>
  <c r="S367" i="64"/>
  <c r="T367" i="64"/>
  <c r="U367" i="64"/>
  <c r="V367" i="64"/>
  <c r="W367" i="64"/>
  <c r="X367" i="64"/>
  <c r="Y367" i="64"/>
  <c r="Z367" i="64"/>
  <c r="AA367" i="64"/>
  <c r="AB367" i="64"/>
  <c r="AC367" i="64"/>
  <c r="AD367" i="64"/>
  <c r="AE367" i="64"/>
  <c r="AF367" i="64"/>
  <c r="AG367" i="64"/>
  <c r="AH367" i="64"/>
  <c r="AI367" i="64"/>
  <c r="AJ367" i="64"/>
  <c r="AK367" i="64"/>
  <c r="AL367" i="64"/>
  <c r="AM367" i="64"/>
  <c r="AN367" i="64"/>
  <c r="AO367" i="64"/>
  <c r="AP367" i="64"/>
  <c r="AQ367" i="64"/>
  <c r="AR367" i="64"/>
  <c r="AS367" i="64"/>
  <c r="AT367" i="64"/>
  <c r="AU367" i="64"/>
  <c r="AV367" i="64"/>
  <c r="G376" i="64"/>
  <c r="H376" i="64"/>
  <c r="I376" i="64"/>
  <c r="J376" i="64"/>
  <c r="K376" i="64"/>
  <c r="L376" i="64"/>
  <c r="M376" i="64"/>
  <c r="N376" i="64"/>
  <c r="O376" i="64"/>
  <c r="P376" i="64"/>
  <c r="Q376" i="64"/>
  <c r="R376" i="64"/>
  <c r="S376" i="64"/>
  <c r="T376" i="64"/>
  <c r="U376" i="64"/>
  <c r="V376" i="64"/>
  <c r="W376" i="64"/>
  <c r="X376" i="64"/>
  <c r="Y376" i="64"/>
  <c r="Z376" i="64"/>
  <c r="AB376" i="64"/>
  <c r="AC376" i="64"/>
  <c r="AD376" i="64"/>
  <c r="AE376" i="64"/>
  <c r="AF376" i="64"/>
  <c r="AG376" i="64"/>
  <c r="AH376" i="64"/>
  <c r="AI376" i="64"/>
  <c r="AJ376" i="64"/>
  <c r="AK376" i="64"/>
  <c r="AL376" i="64"/>
  <c r="AM376" i="64"/>
  <c r="AN376" i="64"/>
  <c r="AO376" i="64"/>
  <c r="AP376" i="64"/>
  <c r="AQ376" i="64"/>
  <c r="AR376" i="64"/>
  <c r="AS376" i="64"/>
  <c r="AT376" i="64"/>
  <c r="AU376" i="64"/>
  <c r="AW376" i="64"/>
  <c r="AX376" i="64"/>
  <c r="AY376" i="64"/>
  <c r="AZ376" i="64"/>
  <c r="BA376" i="64"/>
  <c r="BB376" i="64"/>
  <c r="BC376" i="64"/>
  <c r="BD376" i="64"/>
  <c r="BE376" i="64"/>
  <c r="BF376" i="64"/>
  <c r="BG376" i="64"/>
  <c r="BH376" i="64"/>
  <c r="BI376" i="64"/>
  <c r="BJ376" i="64"/>
  <c r="BK376" i="64"/>
  <c r="BL376" i="64"/>
  <c r="BM376" i="64"/>
  <c r="BN376" i="64"/>
  <c r="BO376" i="64"/>
  <c r="BP376" i="64"/>
  <c r="G439" i="64"/>
  <c r="H439" i="64"/>
  <c r="I439" i="64"/>
  <c r="J439" i="64"/>
  <c r="K439" i="64"/>
  <c r="L439" i="64"/>
  <c r="M439" i="64"/>
  <c r="N439" i="64"/>
  <c r="O439" i="64"/>
  <c r="P439" i="64"/>
  <c r="Q439" i="64"/>
  <c r="R439" i="64"/>
  <c r="S439" i="64"/>
  <c r="T439" i="64"/>
  <c r="U439" i="64"/>
  <c r="V439" i="64"/>
  <c r="W439" i="64"/>
  <c r="X439" i="64"/>
  <c r="Y439" i="64"/>
  <c r="Z439" i="64"/>
  <c r="AA439" i="64"/>
  <c r="AB439" i="64"/>
  <c r="AC439" i="64"/>
  <c r="AD439" i="64"/>
  <c r="AE439" i="64"/>
  <c r="AF439" i="64"/>
  <c r="AG439" i="64"/>
  <c r="AH439" i="64"/>
  <c r="AI439" i="64"/>
  <c r="AJ439" i="64"/>
  <c r="AK439" i="64"/>
  <c r="AL439" i="64"/>
  <c r="AM439" i="64"/>
  <c r="AN439" i="64"/>
  <c r="AO439" i="64"/>
  <c r="AP439" i="64"/>
  <c r="AQ439" i="64"/>
  <c r="AR439" i="64"/>
  <c r="AS439" i="64"/>
  <c r="AT439" i="64"/>
  <c r="AU439" i="64"/>
  <c r="AV439" i="64"/>
  <c r="G449" i="64"/>
  <c r="H449" i="64"/>
  <c r="I449" i="64"/>
  <c r="J449" i="64"/>
  <c r="K449" i="64"/>
  <c r="L449" i="64"/>
  <c r="M449" i="64"/>
  <c r="N449" i="64"/>
  <c r="O449" i="64"/>
  <c r="P449" i="64"/>
  <c r="Q449" i="64"/>
  <c r="R449" i="64"/>
  <c r="S449" i="64"/>
  <c r="T449" i="64"/>
  <c r="U449" i="64"/>
  <c r="V449" i="64"/>
  <c r="W449" i="64"/>
  <c r="X449" i="64"/>
  <c r="Y449" i="64"/>
  <c r="Z449" i="64"/>
  <c r="AB449" i="64"/>
  <c r="AC449" i="64"/>
  <c r="AD449" i="64"/>
  <c r="AE449" i="64"/>
  <c r="AF449" i="64"/>
  <c r="AG449" i="64"/>
  <c r="AH449" i="64"/>
  <c r="AI449" i="64"/>
  <c r="AJ449" i="64"/>
  <c r="AK449" i="64"/>
  <c r="AL449" i="64"/>
  <c r="AM449" i="64"/>
  <c r="AN449" i="64"/>
  <c r="AO449" i="64"/>
  <c r="AP449" i="64"/>
  <c r="AQ449" i="64"/>
  <c r="AR449" i="64"/>
  <c r="AS449" i="64"/>
  <c r="AT449" i="64"/>
  <c r="AU449" i="64"/>
  <c r="AW449" i="64"/>
  <c r="AX449" i="64"/>
  <c r="AY449" i="64"/>
  <c r="AZ449" i="64"/>
  <c r="BA449" i="64"/>
  <c r="BB449" i="64"/>
  <c r="BC449" i="64"/>
  <c r="BD449" i="64"/>
  <c r="BE449" i="64"/>
  <c r="BF449" i="64"/>
  <c r="BG449" i="64"/>
  <c r="BH449" i="64"/>
  <c r="BI449" i="64"/>
  <c r="BJ449" i="64"/>
  <c r="BK449" i="64"/>
  <c r="BL449" i="64"/>
  <c r="BM449" i="64"/>
  <c r="BN449" i="64"/>
  <c r="BO449" i="64"/>
  <c r="BP449" i="64"/>
  <c r="G512" i="64"/>
  <c r="H512" i="64"/>
  <c r="I512" i="64"/>
  <c r="J512" i="64"/>
  <c r="K512" i="64"/>
  <c r="L512" i="64"/>
  <c r="M512" i="64"/>
  <c r="N512" i="64"/>
  <c r="O512" i="64"/>
  <c r="P512" i="64"/>
  <c r="Q512" i="64"/>
  <c r="R512" i="64"/>
  <c r="S512" i="64"/>
  <c r="T512" i="64"/>
  <c r="U512" i="64"/>
  <c r="V512" i="64"/>
  <c r="W512" i="64"/>
  <c r="X512" i="64"/>
  <c r="Y512" i="64"/>
  <c r="Z512" i="64"/>
  <c r="AA512" i="64"/>
  <c r="AB512" i="64"/>
  <c r="AC512" i="64"/>
  <c r="AD512" i="64"/>
  <c r="AE512" i="64"/>
  <c r="AF512" i="64"/>
  <c r="AG512" i="64"/>
  <c r="AH512" i="64"/>
  <c r="AI512" i="64"/>
  <c r="AJ512" i="64"/>
  <c r="AK512" i="64"/>
  <c r="AL512" i="64"/>
  <c r="AM512" i="64"/>
  <c r="AN512" i="64"/>
  <c r="AO512" i="64"/>
  <c r="AP512" i="64"/>
  <c r="AQ512" i="64"/>
  <c r="AR512" i="64"/>
  <c r="AS512" i="64"/>
  <c r="AT512" i="64"/>
  <c r="AU512" i="64"/>
  <c r="AV512" i="64"/>
  <c r="G522" i="64"/>
  <c r="H522" i="64"/>
  <c r="I522" i="64"/>
  <c r="J522" i="64"/>
  <c r="K522" i="64"/>
  <c r="L522" i="64"/>
  <c r="M522" i="64"/>
  <c r="N522" i="64"/>
  <c r="O522" i="64"/>
  <c r="P522" i="64"/>
  <c r="Q522" i="64"/>
  <c r="R522" i="64"/>
  <c r="S522" i="64"/>
  <c r="T522" i="64"/>
  <c r="U522" i="64"/>
  <c r="V522" i="64"/>
  <c r="W522" i="64"/>
  <c r="X522" i="64"/>
  <c r="Y522" i="64"/>
  <c r="Z522" i="64"/>
  <c r="AB522" i="64"/>
  <c r="AC522" i="64"/>
  <c r="AD522" i="64"/>
  <c r="AE522" i="64"/>
  <c r="AF522" i="64"/>
  <c r="AG522" i="64"/>
  <c r="AH522" i="64"/>
  <c r="AI522" i="64"/>
  <c r="AJ522" i="64"/>
  <c r="AK522" i="64"/>
  <c r="AL522" i="64"/>
  <c r="AM522" i="64"/>
  <c r="AN522" i="64"/>
  <c r="AO522" i="64"/>
  <c r="AP522" i="64"/>
  <c r="AQ522" i="64"/>
  <c r="AR522" i="64"/>
  <c r="AS522" i="64"/>
  <c r="AT522" i="64"/>
  <c r="AU522" i="64"/>
  <c r="AW522" i="64"/>
  <c r="AX522" i="64"/>
  <c r="AY522" i="64"/>
  <c r="AZ522" i="64"/>
  <c r="BA522" i="64"/>
  <c r="BB522" i="64"/>
  <c r="BC522" i="64"/>
  <c r="BD522" i="64"/>
  <c r="BE522" i="64"/>
  <c r="BF522" i="64"/>
  <c r="BG522" i="64"/>
  <c r="BH522" i="64"/>
  <c r="BI522" i="64"/>
  <c r="BJ522" i="64"/>
  <c r="BK522" i="64"/>
  <c r="BL522" i="64"/>
  <c r="BM522" i="64"/>
  <c r="BN522" i="64"/>
  <c r="BO522" i="64"/>
  <c r="BP522" i="64"/>
  <c r="G585" i="64"/>
  <c r="H585" i="64"/>
  <c r="I585" i="64"/>
  <c r="J585" i="64"/>
  <c r="K585" i="64"/>
  <c r="L585" i="64"/>
  <c r="M585" i="64"/>
  <c r="N585" i="64"/>
  <c r="O585" i="64"/>
  <c r="P585" i="64"/>
  <c r="Q585" i="64"/>
  <c r="R585" i="64"/>
  <c r="S585" i="64"/>
  <c r="T585" i="64"/>
  <c r="U585" i="64"/>
  <c r="V585" i="64"/>
  <c r="W585" i="64"/>
  <c r="X585" i="64"/>
  <c r="Y585" i="64"/>
  <c r="Z585" i="64"/>
  <c r="AA585" i="64"/>
  <c r="AB585" i="64"/>
  <c r="AC585" i="64"/>
  <c r="AD585" i="64"/>
  <c r="AE585" i="64"/>
  <c r="AF585" i="64"/>
  <c r="AG585" i="64"/>
  <c r="AH585" i="64"/>
  <c r="AI585" i="64"/>
  <c r="AJ585" i="64"/>
  <c r="AK585" i="64"/>
  <c r="AL585" i="64"/>
  <c r="AM585" i="64"/>
  <c r="AN585" i="64"/>
  <c r="AO585" i="64"/>
  <c r="AP585" i="64"/>
  <c r="AQ585" i="64"/>
  <c r="AR585" i="64"/>
  <c r="AS585" i="64"/>
  <c r="AT585" i="64"/>
  <c r="AU585" i="64"/>
  <c r="AV585" i="64"/>
  <c r="G591" i="64"/>
  <c r="H591" i="64"/>
  <c r="I591" i="64"/>
  <c r="J591" i="64"/>
  <c r="K591" i="64"/>
  <c r="L591" i="64"/>
  <c r="M591" i="64"/>
  <c r="N591" i="64"/>
  <c r="O591" i="64"/>
  <c r="P591" i="64"/>
  <c r="Q591" i="64"/>
  <c r="R591" i="64"/>
  <c r="S591" i="64"/>
  <c r="T591" i="64"/>
  <c r="U591" i="64"/>
  <c r="V591" i="64"/>
  <c r="W591" i="64"/>
  <c r="X591" i="64"/>
  <c r="Y591" i="64"/>
  <c r="Z591" i="64"/>
  <c r="AB591" i="64"/>
  <c r="AC591" i="64"/>
  <c r="AD591" i="64"/>
  <c r="AE591" i="64"/>
  <c r="AF591" i="64"/>
  <c r="AG591" i="64"/>
  <c r="AH591" i="64"/>
  <c r="AI591" i="64"/>
  <c r="AJ591" i="64"/>
  <c r="AK591" i="64"/>
  <c r="AL591" i="64"/>
  <c r="AM591" i="64"/>
  <c r="AN591" i="64"/>
  <c r="AO591" i="64"/>
  <c r="AP591" i="64"/>
  <c r="AQ591" i="64"/>
  <c r="AR591" i="64"/>
  <c r="AS591" i="64"/>
  <c r="AT591" i="64"/>
  <c r="AU591" i="64"/>
  <c r="AW591" i="64"/>
  <c r="AX591" i="64"/>
  <c r="AY591" i="64"/>
  <c r="AZ591" i="64"/>
  <c r="BA591" i="64"/>
  <c r="BB591" i="64"/>
  <c r="BC591" i="64"/>
  <c r="BD591" i="64"/>
  <c r="BE591" i="64"/>
  <c r="BF591" i="64"/>
  <c r="BG591" i="64"/>
  <c r="BH591" i="64"/>
  <c r="BI591" i="64"/>
  <c r="BJ591" i="64"/>
  <c r="BK591" i="64"/>
  <c r="BL591" i="64"/>
  <c r="BM591" i="64"/>
  <c r="BN591" i="64"/>
  <c r="BO591" i="64"/>
  <c r="BP591" i="64"/>
  <c r="D23" i="25"/>
  <c r="D260" i="25" s="1"/>
  <c r="D301" i="25" s="1"/>
  <c r="E23" i="25"/>
  <c r="E260" i="25" s="1"/>
  <c r="E301" i="25" s="1"/>
  <c r="F23" i="25"/>
  <c r="F260" i="25" s="1"/>
  <c r="F301" i="25" s="1"/>
  <c r="G23" i="25"/>
  <c r="G260" i="25" s="1"/>
  <c r="G301" i="25" s="1"/>
  <c r="H23" i="25"/>
  <c r="H260" i="25" s="1"/>
  <c r="H301" i="25" s="1"/>
  <c r="I23" i="25"/>
  <c r="I260" i="25" s="1"/>
  <c r="I301" i="25" s="1"/>
  <c r="J23" i="25"/>
  <c r="J260" i="25" s="1"/>
  <c r="J301" i="25" s="1"/>
  <c r="K23" i="25"/>
  <c r="K260" i="25" s="1"/>
  <c r="K301" i="25" s="1"/>
  <c r="L23" i="25"/>
  <c r="L260" i="25" s="1"/>
  <c r="L301" i="25" s="1"/>
  <c r="M23" i="25"/>
  <c r="M260" i="25" s="1"/>
  <c r="M301" i="25" s="1"/>
  <c r="N23" i="25"/>
  <c r="N260" i="25" s="1"/>
  <c r="N301" i="25" s="1"/>
  <c r="O23" i="25"/>
  <c r="O260" i="25" s="1"/>
  <c r="O301" i="25" s="1"/>
  <c r="P23" i="25"/>
  <c r="P260" i="25" s="1"/>
  <c r="P301" i="25" s="1"/>
  <c r="Q23" i="25"/>
  <c r="Q260" i="25" s="1"/>
  <c r="Q301" i="25" s="1"/>
  <c r="R23" i="25"/>
  <c r="R260" i="25" s="1"/>
  <c r="R301" i="25" s="1"/>
  <c r="S23" i="25"/>
  <c r="S260" i="25" s="1"/>
  <c r="S301" i="25" s="1"/>
  <c r="T23" i="25"/>
  <c r="T260" i="25" s="1"/>
  <c r="T301" i="25" s="1"/>
  <c r="U23" i="25"/>
  <c r="U260" i="25" s="1"/>
  <c r="U301" i="25" s="1"/>
  <c r="V23" i="25"/>
  <c r="V260" i="25" s="1"/>
  <c r="V301" i="25" s="1"/>
  <c r="W23" i="25"/>
  <c r="W260" i="25" s="1"/>
  <c r="W301" i="25" s="1"/>
  <c r="Y23" i="25"/>
  <c r="Y260" i="25" s="1"/>
  <c r="Y301" i="25" s="1"/>
  <c r="Z23" i="25"/>
  <c r="Z260" i="25" s="1"/>
  <c r="Z301" i="25" s="1"/>
  <c r="AA23" i="25"/>
  <c r="AA260" i="25" s="1"/>
  <c r="AA301" i="25" s="1"/>
  <c r="AB23" i="25"/>
  <c r="AB260" i="25" s="1"/>
  <c r="AB301" i="25" s="1"/>
  <c r="AC23" i="25"/>
  <c r="AC260" i="25" s="1"/>
  <c r="AC301" i="25" s="1"/>
  <c r="AD23" i="25"/>
  <c r="AD260" i="25" s="1"/>
  <c r="AD301" i="25" s="1"/>
  <c r="AE23" i="25"/>
  <c r="AE260" i="25" s="1"/>
  <c r="AE301" i="25" s="1"/>
  <c r="AF23" i="25"/>
  <c r="AF260" i="25" s="1"/>
  <c r="AF301" i="25" s="1"/>
  <c r="AG23" i="25"/>
  <c r="AG260" i="25" s="1"/>
  <c r="AG301" i="25" s="1"/>
  <c r="AH23" i="25"/>
  <c r="AH260" i="25" s="1"/>
  <c r="AH301" i="25" s="1"/>
  <c r="AI23" i="25"/>
  <c r="AI260" i="25" s="1"/>
  <c r="AI301" i="25" s="1"/>
  <c r="AJ23" i="25"/>
  <c r="AJ260" i="25" s="1"/>
  <c r="AJ301" i="25" s="1"/>
  <c r="AK23" i="25"/>
  <c r="AK260" i="25" s="1"/>
  <c r="AK301" i="25" s="1"/>
  <c r="AL23" i="25"/>
  <c r="AL260" i="25" s="1"/>
  <c r="AL301" i="25" s="1"/>
  <c r="AM23" i="25"/>
  <c r="AM260" i="25" s="1"/>
  <c r="AM301" i="25" s="1"/>
  <c r="AN23" i="25"/>
  <c r="AN260" i="25" s="1"/>
  <c r="AN301" i="25" s="1"/>
  <c r="AO23" i="25"/>
  <c r="AO260" i="25" s="1"/>
  <c r="AO301" i="25" s="1"/>
  <c r="AP23" i="25"/>
  <c r="AP260" i="25" s="1"/>
  <c r="AP301" i="25" s="1"/>
  <c r="AQ23" i="25"/>
  <c r="AQ260" i="25" s="1"/>
  <c r="AQ301" i="25" s="1"/>
  <c r="AR23" i="25"/>
  <c r="AR260" i="25" s="1"/>
  <c r="AR301" i="25" s="1"/>
  <c r="C260" i="25"/>
  <c r="C301" i="25" s="1"/>
  <c r="X260" i="25"/>
  <c r="X301" i="25" s="1"/>
  <c r="AS260" i="25"/>
  <c r="AS301" i="25" s="1"/>
  <c r="AS262" i="25"/>
  <c r="AS263" i="25"/>
  <c r="AS264" i="25"/>
  <c r="AS265" i="25"/>
  <c r="AS266" i="25"/>
  <c r="AS267" i="25"/>
  <c r="AS268" i="25"/>
  <c r="AS269" i="25"/>
  <c r="AS270" i="25"/>
  <c r="AS271" i="25"/>
  <c r="AS272" i="25"/>
  <c r="AS273" i="25"/>
  <c r="AS274" i="25"/>
  <c r="C275" i="25"/>
  <c r="D275" i="25"/>
  <c r="E275" i="25"/>
  <c r="F275" i="25"/>
  <c r="G275" i="25"/>
  <c r="H275" i="25"/>
  <c r="I275" i="25"/>
  <c r="J275" i="25"/>
  <c r="K275" i="25"/>
  <c r="L275" i="25"/>
  <c r="M275" i="25"/>
  <c r="N275" i="25"/>
  <c r="O275" i="25"/>
  <c r="P275" i="25"/>
  <c r="Q275" i="25"/>
  <c r="R275" i="25"/>
  <c r="S275" i="25"/>
  <c r="T275" i="25"/>
  <c r="U275" i="25"/>
  <c r="V275" i="25"/>
  <c r="W275" i="25"/>
  <c r="X275" i="25"/>
  <c r="Y275" i="25"/>
  <c r="Z275" i="25"/>
  <c r="AA275" i="25"/>
  <c r="AB275" i="25"/>
  <c r="AC275" i="25"/>
  <c r="AD275" i="25"/>
  <c r="AE275" i="25"/>
  <c r="AF275" i="25"/>
  <c r="AG275" i="25"/>
  <c r="AH275" i="25"/>
  <c r="AI275" i="25"/>
  <c r="AJ275" i="25"/>
  <c r="AK275" i="25"/>
  <c r="AL275" i="25"/>
  <c r="AM275" i="25"/>
  <c r="AN275" i="25"/>
  <c r="AO275" i="25"/>
  <c r="AP275" i="25"/>
  <c r="AQ275" i="25"/>
  <c r="AR275" i="25"/>
  <c r="AS275" i="25"/>
  <c r="AS276" i="25"/>
  <c r="C277" i="25"/>
  <c r="D277" i="25"/>
  <c r="E277" i="25"/>
  <c r="F277" i="25"/>
  <c r="G277" i="25"/>
  <c r="H277" i="25"/>
  <c r="I277" i="25"/>
  <c r="J277" i="25"/>
  <c r="K277" i="25"/>
  <c r="L277" i="25"/>
  <c r="M277" i="25"/>
  <c r="N277" i="25"/>
  <c r="O277" i="25"/>
  <c r="P277" i="25"/>
  <c r="Q277" i="25"/>
  <c r="R277" i="25"/>
  <c r="S277" i="25"/>
  <c r="T277" i="25"/>
  <c r="U277" i="25"/>
  <c r="V277" i="25"/>
  <c r="W277" i="25"/>
  <c r="X277" i="25"/>
  <c r="Y277" i="25"/>
  <c r="Z277" i="25"/>
  <c r="AA277" i="25"/>
  <c r="AB277" i="25"/>
  <c r="AC277" i="25"/>
  <c r="AD277" i="25"/>
  <c r="AE277" i="25"/>
  <c r="AF277" i="25"/>
  <c r="AG277" i="25"/>
  <c r="AH277" i="25"/>
  <c r="AI277" i="25"/>
  <c r="AJ277" i="25"/>
  <c r="AK277" i="25"/>
  <c r="AL277" i="25"/>
  <c r="AM277" i="25"/>
  <c r="AN277" i="25"/>
  <c r="AO277" i="25"/>
  <c r="AP277" i="25"/>
  <c r="AQ277" i="25"/>
  <c r="AR277" i="25"/>
  <c r="AS277" i="25"/>
  <c r="AS278" i="25"/>
  <c r="C279" i="25"/>
  <c r="D279" i="25"/>
  <c r="E279" i="25"/>
  <c r="F279" i="25"/>
  <c r="G279" i="25"/>
  <c r="H279" i="25"/>
  <c r="I279" i="25"/>
  <c r="J279" i="25"/>
  <c r="K279" i="25"/>
  <c r="L279" i="25"/>
  <c r="M279" i="25"/>
  <c r="N279" i="25"/>
  <c r="O279" i="25"/>
  <c r="P279" i="25"/>
  <c r="Q279" i="25"/>
  <c r="R279" i="25"/>
  <c r="S279" i="25"/>
  <c r="T279" i="25"/>
  <c r="U279" i="25"/>
  <c r="V279" i="25"/>
  <c r="W279" i="25"/>
  <c r="X279" i="25"/>
  <c r="Y279" i="25"/>
  <c r="Z279" i="25"/>
  <c r="AA279" i="25"/>
  <c r="AB279" i="25"/>
  <c r="AC279" i="25"/>
  <c r="AD279" i="25"/>
  <c r="AE279" i="25"/>
  <c r="AF279" i="25"/>
  <c r="AG279" i="25"/>
  <c r="AH279" i="25"/>
  <c r="AI279" i="25"/>
  <c r="AJ279" i="25"/>
  <c r="AK279" i="25"/>
  <c r="AL279" i="25"/>
  <c r="AM279" i="25"/>
  <c r="AN279" i="25"/>
  <c r="AO279" i="25"/>
  <c r="AP279" i="25"/>
  <c r="AQ279" i="25"/>
  <c r="AR279" i="25"/>
  <c r="AS279" i="25"/>
  <c r="C280" i="25"/>
  <c r="D280" i="25"/>
  <c r="E280" i="25"/>
  <c r="F280" i="25"/>
  <c r="G280" i="25"/>
  <c r="H280" i="25"/>
  <c r="I280" i="25"/>
  <c r="J280" i="25"/>
  <c r="K280" i="25"/>
  <c r="L280" i="25"/>
  <c r="M280" i="25"/>
  <c r="N280" i="25"/>
  <c r="O280" i="25"/>
  <c r="P280" i="25"/>
  <c r="Q280" i="25"/>
  <c r="R280" i="25"/>
  <c r="S280" i="25"/>
  <c r="T280" i="25"/>
  <c r="U280" i="25"/>
  <c r="V280" i="25"/>
  <c r="W280" i="25"/>
  <c r="X280" i="25"/>
  <c r="Y280" i="25"/>
  <c r="Z280" i="25"/>
  <c r="AA280" i="25"/>
  <c r="AB280" i="25"/>
  <c r="AC280" i="25"/>
  <c r="AD280" i="25"/>
  <c r="AE280" i="25"/>
  <c r="AF280" i="25"/>
  <c r="AG280" i="25"/>
  <c r="AH280" i="25"/>
  <c r="AI280" i="25"/>
  <c r="AJ280" i="25"/>
  <c r="AK280" i="25"/>
  <c r="AL280" i="25"/>
  <c r="AM280" i="25"/>
  <c r="AN280" i="25"/>
  <c r="AO280" i="25"/>
  <c r="AP280" i="25"/>
  <c r="AQ280" i="25"/>
  <c r="AR280"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C282" i="25"/>
  <c r="D282" i="25"/>
  <c r="E282" i="25"/>
  <c r="F282" i="25"/>
  <c r="G282" i="25"/>
  <c r="H282" i="25"/>
  <c r="I282" i="25"/>
  <c r="J282" i="25"/>
  <c r="K282" i="25"/>
  <c r="L282" i="25"/>
  <c r="M282" i="25"/>
  <c r="N282" i="25"/>
  <c r="O282" i="25"/>
  <c r="P282" i="25"/>
  <c r="Q282" i="25"/>
  <c r="R282" i="25"/>
  <c r="S282" i="25"/>
  <c r="T282" i="25"/>
  <c r="U282" i="25"/>
  <c r="V282" i="25"/>
  <c r="W282" i="25"/>
  <c r="X282" i="25"/>
  <c r="Y282" i="25"/>
  <c r="Z282" i="25"/>
  <c r="AA282" i="25"/>
  <c r="AB282" i="25"/>
  <c r="AC282" i="25"/>
  <c r="AD282" i="25"/>
  <c r="AE282" i="25"/>
  <c r="AF282" i="25"/>
  <c r="AG282" i="25"/>
  <c r="AH282" i="25"/>
  <c r="AI282" i="25"/>
  <c r="AJ282" i="25"/>
  <c r="AK282" i="25"/>
  <c r="AL282" i="25"/>
  <c r="AM282" i="25"/>
  <c r="AN282" i="25"/>
  <c r="AO282" i="25"/>
  <c r="AP282" i="25"/>
  <c r="AQ282" i="25"/>
  <c r="AR282"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AS285"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C290" i="25"/>
  <c r="D290" i="25"/>
  <c r="E290" i="25"/>
  <c r="F290" i="25"/>
  <c r="G290" i="25"/>
  <c r="H290" i="25"/>
  <c r="I290" i="25"/>
  <c r="J290" i="25"/>
  <c r="K290" i="25"/>
  <c r="L290" i="25"/>
  <c r="M290" i="25"/>
  <c r="N290" i="25"/>
  <c r="O290" i="25"/>
  <c r="P290" i="25"/>
  <c r="Q290" i="25"/>
  <c r="R290" i="25"/>
  <c r="S290" i="25"/>
  <c r="T290" i="25"/>
  <c r="U290" i="25"/>
  <c r="V290" i="25"/>
  <c r="W290" i="25"/>
  <c r="X290" i="25"/>
  <c r="Y290" i="25"/>
  <c r="Z290" i="25"/>
  <c r="AA290" i="25"/>
  <c r="AB290" i="25"/>
  <c r="AC290" i="25"/>
  <c r="AD290" i="25"/>
  <c r="AE290" i="25"/>
  <c r="AF290" i="25"/>
  <c r="AG290" i="25"/>
  <c r="AH290" i="25"/>
  <c r="AI290" i="25"/>
  <c r="AJ290" i="25"/>
  <c r="AK290" i="25"/>
  <c r="AL290" i="25"/>
  <c r="AM290" i="25"/>
  <c r="AN290" i="25"/>
  <c r="AO290" i="25"/>
  <c r="AP290" i="25"/>
  <c r="AQ290" i="25"/>
  <c r="AR290" i="25"/>
  <c r="AS290" i="25"/>
  <c r="C291" i="25"/>
  <c r="D291" i="25"/>
  <c r="E291" i="25"/>
  <c r="F291" i="25"/>
  <c r="G291" i="25"/>
  <c r="H291" i="25"/>
  <c r="I291" i="25"/>
  <c r="J291" i="25"/>
  <c r="K291" i="25"/>
  <c r="L291" i="25"/>
  <c r="M291" i="25"/>
  <c r="N291" i="25"/>
  <c r="O291" i="25"/>
  <c r="P291" i="25"/>
  <c r="Q291" i="25"/>
  <c r="R291" i="25"/>
  <c r="S291" i="25"/>
  <c r="T291" i="25"/>
  <c r="U291" i="25"/>
  <c r="V291" i="25"/>
  <c r="W291" i="25"/>
  <c r="X291" i="25"/>
  <c r="Y291" i="25"/>
  <c r="Z291" i="25"/>
  <c r="AA291" i="25"/>
  <c r="AB291" i="25"/>
  <c r="AC291" i="25"/>
  <c r="AD291" i="25"/>
  <c r="AE291" i="25"/>
  <c r="AF291" i="25"/>
  <c r="AG291" i="25"/>
  <c r="AH291" i="25"/>
  <c r="AI291" i="25"/>
  <c r="AJ291" i="25"/>
  <c r="AK291" i="25"/>
  <c r="AL291" i="25"/>
  <c r="AM291" i="25"/>
  <c r="AN291" i="25"/>
  <c r="AO291" i="25"/>
  <c r="AP291" i="25"/>
  <c r="AQ291" i="25"/>
  <c r="AR291"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Y303" i="25"/>
  <c r="Z303" i="25"/>
  <c r="AA303" i="25"/>
  <c r="AB303" i="25"/>
  <c r="AC303" i="25"/>
  <c r="AD303" i="25"/>
  <c r="AE303" i="25"/>
  <c r="AF303" i="25"/>
  <c r="AG303" i="25"/>
  <c r="AH303" i="25"/>
  <c r="AI303" i="25"/>
  <c r="AJ303" i="25"/>
  <c r="AK303" i="25"/>
  <c r="AL303" i="25"/>
  <c r="AM303" i="25"/>
  <c r="AN303" i="25"/>
  <c r="AO303" i="25"/>
  <c r="AP303" i="25"/>
  <c r="AQ303" i="25"/>
  <c r="AR303" i="25"/>
  <c r="AS303" i="25"/>
  <c r="Y304" i="25"/>
  <c r="Z304" i="25"/>
  <c r="AA304" i="25"/>
  <c r="AB304" i="25"/>
  <c r="AC304" i="25"/>
  <c r="AD304" i="25"/>
  <c r="AE304" i="25"/>
  <c r="AF304" i="25"/>
  <c r="AG304" i="25"/>
  <c r="AH304" i="25"/>
  <c r="AI304" i="25"/>
  <c r="AJ304" i="25"/>
  <c r="AK304" i="25"/>
  <c r="AL304" i="25"/>
  <c r="AM304" i="25"/>
  <c r="AN304" i="25"/>
  <c r="AO304" i="25"/>
  <c r="AP304" i="25"/>
  <c r="AQ304" i="25"/>
  <c r="AR304" i="25"/>
  <c r="AS304" i="25"/>
  <c r="Y305" i="25"/>
  <c r="Z305" i="25"/>
  <c r="AA305" i="25"/>
  <c r="AB305" i="25"/>
  <c r="AC305" i="25"/>
  <c r="AD305" i="25"/>
  <c r="AE305" i="25"/>
  <c r="AF305" i="25"/>
  <c r="AG305" i="25"/>
  <c r="AH305" i="25"/>
  <c r="AI305" i="25"/>
  <c r="AJ305" i="25"/>
  <c r="AK305" i="25"/>
  <c r="AL305" i="25"/>
  <c r="AM305" i="25"/>
  <c r="AN305" i="25"/>
  <c r="AO305" i="25"/>
  <c r="AP305" i="25"/>
  <c r="AQ305" i="25"/>
  <c r="AR305" i="25"/>
  <c r="AS305" i="25"/>
  <c r="Y306" i="25"/>
  <c r="Z306" i="25"/>
  <c r="AA306" i="25"/>
  <c r="AB306" i="25"/>
  <c r="AC306" i="25"/>
  <c r="AD306" i="25"/>
  <c r="AE306" i="25"/>
  <c r="AF306" i="25"/>
  <c r="AG306" i="25"/>
  <c r="AH306" i="25"/>
  <c r="AI306" i="25"/>
  <c r="AJ306" i="25"/>
  <c r="AK306" i="25"/>
  <c r="AL306" i="25"/>
  <c r="AM306" i="25"/>
  <c r="AN306" i="25"/>
  <c r="AO306" i="25"/>
  <c r="AP306" i="25"/>
  <c r="AQ306" i="25"/>
  <c r="AR306" i="25"/>
  <c r="AS306" i="25"/>
  <c r="Y307" i="25"/>
  <c r="Z307" i="25"/>
  <c r="AA307" i="25"/>
  <c r="AB307" i="25"/>
  <c r="AC307" i="25"/>
  <c r="AD307" i="25"/>
  <c r="AE307" i="25"/>
  <c r="AF307" i="25"/>
  <c r="AG307" i="25"/>
  <c r="AH307" i="25"/>
  <c r="AI307" i="25"/>
  <c r="AJ307" i="25"/>
  <c r="AK307" i="25"/>
  <c r="AL307" i="25"/>
  <c r="AM307" i="25"/>
  <c r="AN307" i="25"/>
  <c r="AO307" i="25"/>
  <c r="AP307" i="25"/>
  <c r="AQ307" i="25"/>
  <c r="AR307" i="25"/>
  <c r="AS307" i="25"/>
  <c r="Y308" i="25"/>
  <c r="Z308" i="25"/>
  <c r="AA308" i="25"/>
  <c r="AB308" i="25"/>
  <c r="AC308" i="25"/>
  <c r="AD308" i="25"/>
  <c r="AE308" i="25"/>
  <c r="AF308" i="25"/>
  <c r="AG308" i="25"/>
  <c r="AH308" i="25"/>
  <c r="AI308" i="25"/>
  <c r="AJ308" i="25"/>
  <c r="AK308" i="25"/>
  <c r="AL308" i="25"/>
  <c r="AM308" i="25"/>
  <c r="AN308" i="25"/>
  <c r="AO308" i="25"/>
  <c r="AP308" i="25"/>
  <c r="AQ308" i="25"/>
  <c r="AR308" i="25"/>
  <c r="AS308"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AA310" i="25"/>
  <c r="AB310" i="25"/>
  <c r="AC310" i="25"/>
  <c r="AD310" i="25"/>
  <c r="AE310" i="25"/>
  <c r="AF310" i="25"/>
  <c r="AG310" i="25"/>
  <c r="AH310" i="25"/>
  <c r="AI310" i="25"/>
  <c r="AJ310" i="25"/>
  <c r="AK310" i="25"/>
  <c r="AL310" i="25"/>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C316" i="25"/>
  <c r="D316" i="25"/>
  <c r="E316" i="25"/>
  <c r="F316" i="25"/>
  <c r="G316" i="25"/>
  <c r="H316" i="25"/>
  <c r="I316" i="25"/>
  <c r="J316" i="25"/>
  <c r="K316" i="25"/>
  <c r="L316" i="25"/>
  <c r="M316" i="25"/>
  <c r="N316" i="25"/>
  <c r="O316" i="25"/>
  <c r="P316" i="25"/>
  <c r="Q316" i="25"/>
  <c r="R316" i="25"/>
  <c r="S316" i="25"/>
  <c r="T316" i="25"/>
  <c r="U316" i="25"/>
  <c r="V316" i="25"/>
  <c r="W316" i="25"/>
  <c r="X316"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C318" i="25"/>
  <c r="D318" i="25"/>
  <c r="E318" i="25"/>
  <c r="F318" i="25"/>
  <c r="G318" i="25"/>
  <c r="H318" i="25"/>
  <c r="I318" i="25"/>
  <c r="J318" i="25"/>
  <c r="K318" i="25"/>
  <c r="L318" i="25"/>
  <c r="M318" i="25"/>
  <c r="N318" i="25"/>
  <c r="O318" i="25"/>
  <c r="P318" i="25"/>
  <c r="Q318" i="25"/>
  <c r="R318" i="25"/>
  <c r="S318" i="25"/>
  <c r="T318" i="25"/>
  <c r="U318" i="25"/>
  <c r="V318" i="25"/>
  <c r="W318" i="25"/>
  <c r="X318"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C338" i="25" s="1"/>
  <c r="AD320" i="25"/>
  <c r="AE320" i="25"/>
  <c r="AF320" i="25"/>
  <c r="AG320" i="25"/>
  <c r="AH320" i="25"/>
  <c r="AI320" i="25"/>
  <c r="AJ320" i="25"/>
  <c r="AK320" i="25"/>
  <c r="AL320" i="25"/>
  <c r="AM320" i="25"/>
  <c r="AN320" i="25"/>
  <c r="AO320" i="25"/>
  <c r="AP320" i="25"/>
  <c r="AQ320" i="25"/>
  <c r="AR320" i="25"/>
  <c r="AS320" i="25"/>
  <c r="AS338" i="25" s="1"/>
  <c r="C321" i="25"/>
  <c r="D321" i="25"/>
  <c r="E321" i="25"/>
  <c r="F321" i="25"/>
  <c r="G321" i="25"/>
  <c r="H321" i="25"/>
  <c r="I321" i="25"/>
  <c r="J321" i="25"/>
  <c r="K321" i="25"/>
  <c r="L321" i="25"/>
  <c r="M321" i="25"/>
  <c r="N321" i="25"/>
  <c r="O321" i="25"/>
  <c r="P321" i="25"/>
  <c r="Q321" i="25"/>
  <c r="R321" i="25"/>
  <c r="S321" i="25"/>
  <c r="T321" i="25"/>
  <c r="U321" i="25"/>
  <c r="V321" i="25"/>
  <c r="W321" i="25"/>
  <c r="X321"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C323" i="25"/>
  <c r="D323" i="25"/>
  <c r="E323" i="25"/>
  <c r="F323" i="25"/>
  <c r="G323" i="25"/>
  <c r="H323" i="25"/>
  <c r="I323" i="25"/>
  <c r="J323" i="25"/>
  <c r="K323" i="25"/>
  <c r="L323" i="25"/>
  <c r="M323" i="25"/>
  <c r="N323" i="25"/>
  <c r="O323" i="25"/>
  <c r="P323" i="25"/>
  <c r="Q323" i="25"/>
  <c r="R323" i="25"/>
  <c r="S323" i="25"/>
  <c r="T323" i="25"/>
  <c r="U323" i="25"/>
  <c r="V323" i="25"/>
  <c r="W323" i="25"/>
  <c r="X323" i="25"/>
  <c r="Y323" i="25"/>
  <c r="Z323" i="25"/>
  <c r="AA323" i="25"/>
  <c r="AB323" i="25"/>
  <c r="AB338" i="25" s="1"/>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BC223" i="46"/>
  <c r="F20" i="46"/>
  <c r="G20" i="46"/>
  <c r="G21" i="46"/>
  <c r="G24" i="46"/>
  <c r="G27" i="46"/>
  <c r="G30" i="46"/>
  <c r="G34" i="46"/>
  <c r="G38" i="46"/>
  <c r="G42" i="46"/>
  <c r="D60" i="46"/>
  <c r="F60" i="46"/>
  <c r="G60" i="46"/>
  <c r="D61" i="46"/>
  <c r="F61" i="46"/>
  <c r="G61" i="46"/>
  <c r="D62" i="46"/>
  <c r="D63" i="46"/>
  <c r="F63" i="46"/>
  <c r="G63" i="46"/>
  <c r="D64" i="46"/>
  <c r="F64" i="46"/>
  <c r="G64" i="46"/>
  <c r="D65" i="46"/>
  <c r="F65" i="46"/>
  <c r="G65" i="46"/>
  <c r="D66" i="46"/>
  <c r="F66" i="46"/>
  <c r="G66" i="46"/>
  <c r="D67" i="46"/>
  <c r="F67" i="46"/>
  <c r="G67" i="46"/>
  <c r="D68" i="46"/>
  <c r="F68" i="46"/>
  <c r="G68" i="46"/>
  <c r="D69" i="46"/>
  <c r="F69" i="46"/>
  <c r="G69" i="46"/>
  <c r="D70" i="46"/>
  <c r="F70" i="46"/>
  <c r="G70" i="46"/>
  <c r="D71" i="46"/>
  <c r="F71" i="46"/>
  <c r="G71" i="46"/>
  <c r="D72" i="46"/>
  <c r="F72" i="46"/>
  <c r="G72" i="46"/>
  <c r="D73" i="46"/>
  <c r="F73" i="46"/>
  <c r="G73" i="46"/>
  <c r="D74" i="46"/>
  <c r="F74" i="46"/>
  <c r="G74" i="46"/>
  <c r="D75" i="46"/>
  <c r="F75" i="46"/>
  <c r="G75" i="46"/>
  <c r="D76" i="46"/>
  <c r="F76" i="46"/>
  <c r="G76" i="46"/>
  <c r="D77" i="46"/>
  <c r="F77" i="46"/>
  <c r="G77" i="46"/>
  <c r="H78" i="46"/>
  <c r="D79" i="46"/>
  <c r="F79" i="46"/>
  <c r="G79" i="46"/>
  <c r="D80" i="46"/>
  <c r="F80" i="46"/>
  <c r="G80" i="46"/>
  <c r="H81" i="46"/>
  <c r="H82" i="46"/>
  <c r="F121" i="46"/>
  <c r="G121" i="46"/>
  <c r="F122" i="46"/>
  <c r="G122" i="46"/>
  <c r="F123" i="46"/>
  <c r="G123" i="46"/>
  <c r="F124" i="46"/>
  <c r="G124" i="46"/>
  <c r="F125" i="46"/>
  <c r="G125" i="46"/>
  <c r="F127" i="46"/>
  <c r="G127" i="46"/>
  <c r="F128" i="46"/>
  <c r="G128" i="46"/>
  <c r="F129" i="46"/>
  <c r="G129"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D200" i="46"/>
  <c r="H200" i="46"/>
  <c r="D201" i="46"/>
  <c r="H201" i="46"/>
  <c r="D202" i="46"/>
  <c r="H202" i="46"/>
  <c r="D203" i="46"/>
  <c r="H203" i="46"/>
  <c r="H209" i="46"/>
  <c r="C223" i="46"/>
  <c r="D223" i="46"/>
  <c r="E223" i="46"/>
  <c r="F223" i="46"/>
  <c r="AA223" i="46"/>
  <c r="AV223" i="46"/>
  <c r="BQ223" i="46"/>
  <c r="CL223" i="46"/>
  <c r="D239" i="46"/>
  <c r="E239" i="46"/>
  <c r="AW239" i="46"/>
  <c r="AX239" i="46"/>
  <c r="AY239" i="46"/>
  <c r="AZ239" i="46"/>
  <c r="BA239" i="46"/>
  <c r="BB239" i="46"/>
  <c r="BC239" i="46"/>
  <c r="BD239" i="46"/>
  <c r="BE239" i="46"/>
  <c r="BF239" i="46"/>
  <c r="BG239" i="46"/>
  <c r="BH239" i="46"/>
  <c r="BI239" i="46"/>
  <c r="BJ239" i="46"/>
  <c r="BK239" i="46"/>
  <c r="BL239" i="46"/>
  <c r="BM239" i="46"/>
  <c r="BN239" i="46"/>
  <c r="BO239" i="46"/>
  <c r="BP239" i="46"/>
  <c r="BQ239" i="46"/>
  <c r="E18" i="56"/>
  <c r="E20" i="68" s="1"/>
  <c r="F18" i="56"/>
  <c r="F222" i="56" s="1"/>
  <c r="G18" i="56"/>
  <c r="G222" i="56" s="1"/>
  <c r="H18" i="56"/>
  <c r="H20" i="68" s="1"/>
  <c r="I18" i="56"/>
  <c r="I222" i="56" s="1"/>
  <c r="J18" i="56"/>
  <c r="K18" i="56"/>
  <c r="K20" i="68" s="1"/>
  <c r="L18" i="56"/>
  <c r="L222" i="56" s="1"/>
  <c r="M18" i="56"/>
  <c r="M20" i="68" s="1"/>
  <c r="N18" i="56"/>
  <c r="N222" i="56" s="1"/>
  <c r="O18" i="56"/>
  <c r="O20" i="68" s="1"/>
  <c r="P18" i="56"/>
  <c r="Q18" i="56"/>
  <c r="Q20" i="68" s="1"/>
  <c r="R18" i="56"/>
  <c r="R222" i="56" s="1"/>
  <c r="S18" i="56"/>
  <c r="S20" i="68" s="1"/>
  <c r="T18" i="56"/>
  <c r="T20" i="68" s="1"/>
  <c r="U18" i="56"/>
  <c r="U222" i="56" s="1"/>
  <c r="V18" i="56"/>
  <c r="V20" i="68" s="1"/>
  <c r="W18" i="56"/>
  <c r="W222" i="56" s="1"/>
  <c r="X18" i="56"/>
  <c r="X222" i="56" s="1"/>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6" i="56"/>
  <c r="Y87" i="56"/>
  <c r="Y89" i="56"/>
  <c r="Y90" i="56"/>
  <c r="Y91" i="56"/>
  <c r="Y92" i="56"/>
  <c r="Y93" i="56"/>
  <c r="Y94" i="56"/>
  <c r="Y95" i="56"/>
  <c r="Y98" i="56"/>
  <c r="Y99" i="56"/>
  <c r="Y100" i="56"/>
  <c r="Y101" i="56"/>
  <c r="Y102" i="56"/>
  <c r="Y103" i="56"/>
  <c r="Y104" i="56"/>
  <c r="Y105" i="56"/>
  <c r="Y106" i="56"/>
  <c r="Y107" i="56"/>
  <c r="Y108" i="56"/>
  <c r="Y109" i="56"/>
  <c r="Y110" i="56"/>
  <c r="Y111" i="56"/>
  <c r="Y112" i="56"/>
  <c r="Y113" i="56"/>
  <c r="Y116" i="56"/>
  <c r="Y117" i="56"/>
  <c r="Y118" i="56"/>
  <c r="Y119" i="56"/>
  <c r="Y120" i="56"/>
  <c r="Y121" i="56"/>
  <c r="Y122" i="56"/>
  <c r="Y123" i="56"/>
  <c r="Y124" i="56"/>
  <c r="Y125" i="56"/>
  <c r="Y126" i="56"/>
  <c r="Y127" i="56"/>
  <c r="Y128" i="56"/>
  <c r="Y129"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199" i="56"/>
  <c r="Y200" i="56"/>
  <c r="Y201" i="56"/>
  <c r="Y202" i="56"/>
  <c r="Y203" i="56"/>
  <c r="Y204" i="56"/>
  <c r="Y205" i="56"/>
  <c r="Y206" i="56"/>
  <c r="Y207" i="56"/>
  <c r="Y208" i="56"/>
  <c r="Y209" i="56"/>
  <c r="Y210" i="56"/>
  <c r="Y211" i="56"/>
  <c r="Y212" i="56"/>
  <c r="Y213" i="56"/>
  <c r="D222" i="56"/>
  <c r="C13" i="78"/>
  <c r="C11"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G30" i="69"/>
  <c r="H30" i="69"/>
  <c r="K30" i="69"/>
  <c r="L30" i="69"/>
  <c r="M30" i="69"/>
  <c r="N30" i="69"/>
  <c r="O30" i="69"/>
  <c r="P30" i="69"/>
  <c r="Q30" i="69"/>
  <c r="R30" i="69"/>
  <c r="S30" i="69"/>
  <c r="T30" i="69"/>
  <c r="U30" i="69"/>
  <c r="V30" i="69"/>
  <c r="W30" i="69"/>
  <c r="G31" i="69"/>
  <c r="H31" i="69"/>
  <c r="K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G24" i="65"/>
  <c r="H24" i="65"/>
  <c r="K24" i="65"/>
  <c r="L24" i="65"/>
  <c r="M24" i="65"/>
  <c r="N24" i="65"/>
  <c r="O24" i="65"/>
  <c r="P24" i="65"/>
  <c r="Q24" i="65"/>
  <c r="R24" i="65"/>
  <c r="S24" i="65"/>
  <c r="T24" i="65"/>
  <c r="U24" i="65"/>
  <c r="V24" i="65"/>
  <c r="W24" i="65"/>
  <c r="G25" i="65"/>
  <c r="H25" i="65"/>
  <c r="K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AA20" i="68" s="1"/>
  <c r="AY20" i="68" s="1"/>
  <c r="B20" i="68"/>
  <c r="AB20" i="68" s="1"/>
  <c r="AZ20" i="68" s="1"/>
  <c r="C20" i="68"/>
  <c r="A23" i="68"/>
  <c r="B23" i="68"/>
  <c r="C23" i="68"/>
  <c r="D23" i="68" s="1"/>
  <c r="A27" i="68"/>
  <c r="AB27" i="68"/>
  <c r="AZ27" i="68" s="1"/>
  <c r="C27" i="68"/>
  <c r="D27" i="68" s="1"/>
  <c r="A28" i="68"/>
  <c r="AB28" i="68"/>
  <c r="AZ28" i="68" s="1"/>
  <c r="D28" i="68"/>
  <c r="A29" i="68"/>
  <c r="AB29" i="68"/>
  <c r="AZ29" i="68" s="1"/>
  <c r="D29" i="68"/>
  <c r="A30" i="68"/>
  <c r="AB30" i="68"/>
  <c r="AZ30" i="68" s="1"/>
  <c r="D30" i="68"/>
  <c r="A31" i="68"/>
  <c r="AB31" i="68"/>
  <c r="AZ31" i="68" s="1"/>
  <c r="D31" i="68"/>
  <c r="A32" i="68"/>
  <c r="AB32" i="68"/>
  <c r="AZ32" i="68" s="1"/>
  <c r="D32" i="68"/>
  <c r="A33" i="68"/>
  <c r="AB33" i="68"/>
  <c r="AZ33" i="68" s="1"/>
  <c r="D33" i="68"/>
  <c r="A34" i="68"/>
  <c r="AB34" i="68"/>
  <c r="AZ34" i="68" s="1"/>
  <c r="D34" i="68"/>
  <c r="A35" i="68"/>
  <c r="AB35" i="68"/>
  <c r="AZ35" i="68" s="1"/>
  <c r="D35" i="68"/>
  <c r="A36" i="68"/>
  <c r="AB36" i="68"/>
  <c r="AZ36" i="68" s="1"/>
  <c r="D36" i="68"/>
  <c r="A37" i="68"/>
  <c r="AB37" i="68"/>
  <c r="AZ37" i="68" s="1"/>
  <c r="D37" i="68"/>
  <c r="A39" i="68"/>
  <c r="AB39" i="68"/>
  <c r="AZ39" i="68" s="1"/>
  <c r="D39" i="68"/>
  <c r="A40" i="68"/>
  <c r="AB40" i="68"/>
  <c r="AZ40" i="68" s="1"/>
  <c r="D40" i="68"/>
  <c r="B41" i="68"/>
  <c r="AB41" i="68" s="1"/>
  <c r="AZ41" i="68" s="1"/>
  <c r="C41" i="68"/>
  <c r="D41" i="68" s="1"/>
  <c r="A42" i="68"/>
  <c r="AB42" i="68"/>
  <c r="AZ42" i="68" s="1"/>
  <c r="D42" i="68"/>
  <c r="A43" i="68"/>
  <c r="AB43" i="68"/>
  <c r="AZ43" i="68" s="1"/>
  <c r="D43" i="68"/>
  <c r="A44" i="68"/>
  <c r="AB44" i="68"/>
  <c r="AZ44" i="68" s="1"/>
  <c r="D44" i="68"/>
  <c r="A45" i="68"/>
  <c r="AB45" i="68"/>
  <c r="AZ45" i="68" s="1"/>
  <c r="D45" i="68"/>
  <c r="A46" i="68"/>
  <c r="AB46" i="68"/>
  <c r="AZ46" i="68" s="1"/>
  <c r="D46" i="68"/>
  <c r="A47" i="68"/>
  <c r="AB47" i="68"/>
  <c r="AZ47" i="68" s="1"/>
  <c r="D47" i="68"/>
  <c r="A48" i="68"/>
  <c r="AB48" i="68"/>
  <c r="AZ48" i="68" s="1"/>
  <c r="D48" i="68"/>
  <c r="A49" i="68"/>
  <c r="AB49" i="68"/>
  <c r="AZ49" i="68" s="1"/>
  <c r="D49" i="68"/>
  <c r="A50" i="68"/>
  <c r="AB50" i="68"/>
  <c r="AZ50" i="68" s="1"/>
  <c r="D50" i="68"/>
  <c r="A51" i="68"/>
  <c r="AB51" i="68"/>
  <c r="AZ51" i="68" s="1"/>
  <c r="D51" i="68"/>
  <c r="A52" i="68"/>
  <c r="AB52" i="68"/>
  <c r="AZ52" i="68" s="1"/>
  <c r="D52" i="68"/>
  <c r="A53" i="68"/>
  <c r="AB53" i="68"/>
  <c r="AZ53" i="68" s="1"/>
  <c r="D53" i="68"/>
  <c r="A54" i="68"/>
  <c r="AB54" i="68"/>
  <c r="AZ54" i="68" s="1"/>
  <c r="D54" i="68"/>
  <c r="A55" i="68"/>
  <c r="AB55" i="68"/>
  <c r="AZ55" i="68" s="1"/>
  <c r="D55" i="68"/>
  <c r="A56" i="68"/>
  <c r="AB56" i="68"/>
  <c r="AZ56" i="68" s="1"/>
  <c r="D56" i="68"/>
  <c r="A57" i="68"/>
  <c r="AB57" i="68"/>
  <c r="AZ57" i="68" s="1"/>
  <c r="D57" i="68"/>
  <c r="A58" i="68"/>
  <c r="AB58" i="68"/>
  <c r="AZ58" i="68" s="1"/>
  <c r="D58" i="68"/>
  <c r="A59" i="68"/>
  <c r="AB59" i="68"/>
  <c r="AZ59" i="68" s="1"/>
  <c r="D59" i="68"/>
  <c r="A60" i="68"/>
  <c r="AB60" i="68"/>
  <c r="AZ60" i="68" s="1"/>
  <c r="D60" i="68"/>
  <c r="A61" i="68"/>
  <c r="AB61" i="68"/>
  <c r="AZ61" i="68" s="1"/>
  <c r="D61" i="68"/>
  <c r="A62" i="68"/>
  <c r="AB62" i="68"/>
  <c r="AZ62" i="68" s="1"/>
  <c r="D62" i="68"/>
  <c r="A63" i="68"/>
  <c r="AB63" i="68"/>
  <c r="AZ63" i="68" s="1"/>
  <c r="D63" i="68"/>
  <c r="A64" i="68"/>
  <c r="AB64" i="68"/>
  <c r="AZ64" i="68" s="1"/>
  <c r="D64" i="68"/>
  <c r="E65" i="68"/>
  <c r="F65" i="68"/>
  <c r="E53" i="57" s="1"/>
  <c r="G65" i="68"/>
  <c r="H65" i="68"/>
  <c r="I65" i="68"/>
  <c r="J65" i="68"/>
  <c r="K65" i="68"/>
  <c r="L65" i="68"/>
  <c r="M65" i="68"/>
  <c r="N65" i="68"/>
  <c r="O65" i="68"/>
  <c r="P65" i="68"/>
  <c r="Q65" i="68"/>
  <c r="P53" i="57" s="1"/>
  <c r="R65" i="68"/>
  <c r="S65" i="68"/>
  <c r="R53" i="57" s="1"/>
  <c r="T65" i="68"/>
  <c r="S53" i="57" s="1"/>
  <c r="U65" i="68"/>
  <c r="T53" i="57" s="1"/>
  <c r="V65" i="68"/>
  <c r="W65" i="68"/>
  <c r="X65" i="68"/>
  <c r="A67" i="68"/>
  <c r="AB67" i="68"/>
  <c r="AZ67" i="68" s="1"/>
  <c r="D67" i="68"/>
  <c r="A68" i="68"/>
  <c r="AB68" i="68"/>
  <c r="AZ68" i="68" s="1"/>
  <c r="D68" i="68"/>
  <c r="A69" i="68"/>
  <c r="AB69" i="68"/>
  <c r="AZ69" i="68" s="1"/>
  <c r="D69" i="68"/>
  <c r="A70" i="68"/>
  <c r="AB70" i="68"/>
  <c r="AZ70" i="68" s="1"/>
  <c r="D70" i="68"/>
  <c r="A71" i="68"/>
  <c r="AB71" i="68"/>
  <c r="AZ71" i="68" s="1"/>
  <c r="D71" i="68"/>
  <c r="A72" i="68"/>
  <c r="AB72" i="68"/>
  <c r="AZ72" i="68" s="1"/>
  <c r="D72" i="68"/>
  <c r="A73" i="68"/>
  <c r="AB73" i="68"/>
  <c r="AZ73" i="68" s="1"/>
  <c r="D73" i="68"/>
  <c r="A74" i="68"/>
  <c r="AB74" i="68"/>
  <c r="AZ74" i="68" s="1"/>
  <c r="D74" i="68"/>
  <c r="A75" i="68"/>
  <c r="AB75" i="68"/>
  <c r="AZ75" i="68" s="1"/>
  <c r="D75" i="68"/>
  <c r="A76" i="68"/>
  <c r="AB76" i="68"/>
  <c r="AZ76" i="68" s="1"/>
  <c r="D76" i="68"/>
  <c r="A77" i="68"/>
  <c r="AB77" i="68"/>
  <c r="AZ77" i="68" s="1"/>
  <c r="D77" i="68"/>
  <c r="A78" i="68"/>
  <c r="AB78" i="68"/>
  <c r="AZ78" i="68" s="1"/>
  <c r="D78" i="68"/>
  <c r="A79" i="68"/>
  <c r="AB79" i="68"/>
  <c r="AZ79" i="68" s="1"/>
  <c r="D79" i="68"/>
  <c r="A80" i="68"/>
  <c r="AB80" i="68"/>
  <c r="AZ80" i="68" s="1"/>
  <c r="D80" i="68"/>
  <c r="A81" i="68"/>
  <c r="AB81" i="68"/>
  <c r="AZ81" i="68" s="1"/>
  <c r="D81" i="68"/>
  <c r="A82" i="68"/>
  <c r="AB82" i="68"/>
  <c r="AZ82" i="68" s="1"/>
  <c r="D82" i="68"/>
  <c r="A83" i="68"/>
  <c r="AB83" i="68"/>
  <c r="AZ83" i="68" s="1"/>
  <c r="D83" i="68"/>
  <c r="A84" i="68"/>
  <c r="AB84" i="68"/>
  <c r="AZ84" i="68" s="1"/>
  <c r="D84" i="68"/>
  <c r="A85" i="68"/>
  <c r="AB85" i="68"/>
  <c r="AZ85" i="68" s="1"/>
  <c r="D85" i="68"/>
  <c r="A86" i="68"/>
  <c r="AB86" i="68"/>
  <c r="AZ86" i="68" s="1"/>
  <c r="D86" i="68"/>
  <c r="A87" i="68"/>
  <c r="AB87" i="68"/>
  <c r="AZ87" i="68" s="1"/>
  <c r="D87" i="68"/>
  <c r="A88" i="68"/>
  <c r="AB88" i="68"/>
  <c r="AZ88" i="68" s="1"/>
  <c r="D88" i="68"/>
  <c r="A89" i="68"/>
  <c r="AB89" i="68"/>
  <c r="AZ89" i="68" s="1"/>
  <c r="D89" i="68"/>
  <c r="A90" i="68"/>
  <c r="AB90" i="68"/>
  <c r="AZ90" i="68" s="1"/>
  <c r="D90" i="68"/>
  <c r="A91" i="68"/>
  <c r="AB91" i="68"/>
  <c r="AZ91" i="68" s="1"/>
  <c r="D91" i="68"/>
  <c r="A92" i="68"/>
  <c r="AB92" i="68"/>
  <c r="AZ92" i="68" s="1"/>
  <c r="D92" i="68"/>
  <c r="A93" i="68"/>
  <c r="AB93" i="68"/>
  <c r="AZ93" i="68" s="1"/>
  <c r="D93" i="68"/>
  <c r="A94" i="68"/>
  <c r="AB94" i="68"/>
  <c r="AZ94" i="68" s="1"/>
  <c r="D94" i="68"/>
  <c r="A95" i="68"/>
  <c r="AB95" i="68"/>
  <c r="AZ95" i="68" s="1"/>
  <c r="D95" i="68"/>
  <c r="A96" i="68"/>
  <c r="AB96" i="68"/>
  <c r="AZ96" i="68" s="1"/>
  <c r="D96" i="68"/>
  <c r="A97" i="68"/>
  <c r="AB97" i="68"/>
  <c r="AZ97" i="68" s="1"/>
  <c r="D97" i="68"/>
  <c r="A98" i="68"/>
  <c r="AB98" i="68"/>
  <c r="AZ98" i="68" s="1"/>
  <c r="D98" i="68"/>
  <c r="A99" i="68"/>
  <c r="AB99" i="68"/>
  <c r="AZ99" i="68" s="1"/>
  <c r="D99" i="68"/>
  <c r="A100" i="68"/>
  <c r="AB100" i="68"/>
  <c r="AZ100" i="68" s="1"/>
  <c r="D100" i="68"/>
  <c r="A101" i="68"/>
  <c r="AB101" i="68"/>
  <c r="AZ101" i="68" s="1"/>
  <c r="D101" i="68"/>
  <c r="A102" i="68"/>
  <c r="AB102" i="68"/>
  <c r="AZ102" i="68" s="1"/>
  <c r="D102" i="68"/>
  <c r="A103" i="68"/>
  <c r="AB103" i="68"/>
  <c r="AZ103" i="68" s="1"/>
  <c r="D103" i="68"/>
  <c r="A104" i="68"/>
  <c r="AB104" i="68"/>
  <c r="AZ104" i="68" s="1"/>
  <c r="D104" i="68"/>
  <c r="A105" i="68"/>
  <c r="AB105" i="68"/>
  <c r="AZ105" i="68" s="1"/>
  <c r="D105" i="68"/>
  <c r="A106" i="68"/>
  <c r="AB106" i="68"/>
  <c r="AZ106" i="68" s="1"/>
  <c r="D106" i="68"/>
  <c r="A107" i="68"/>
  <c r="AB107" i="68"/>
  <c r="AZ107" i="68" s="1"/>
  <c r="D107" i="68"/>
  <c r="A108" i="68"/>
  <c r="AB108" i="68"/>
  <c r="AZ108" i="68" s="1"/>
  <c r="D108" i="68"/>
  <c r="A109" i="68"/>
  <c r="AB109" i="68"/>
  <c r="AZ109" i="68" s="1"/>
  <c r="D109" i="68"/>
  <c r="A110" i="68"/>
  <c r="AB110" i="68"/>
  <c r="AZ110" i="68" s="1"/>
  <c r="D110" i="68"/>
  <c r="A111" i="68"/>
  <c r="AB111" i="68"/>
  <c r="AZ111" i="68" s="1"/>
  <c r="D111" i="68"/>
  <c r="A112" i="68"/>
  <c r="AB112" i="68"/>
  <c r="AZ112" i="68" s="1"/>
  <c r="D112" i="68"/>
  <c r="A113" i="68"/>
  <c r="AB113" i="68"/>
  <c r="AZ113" i="68" s="1"/>
  <c r="D113" i="68"/>
  <c r="A114" i="68"/>
  <c r="AB114" i="68"/>
  <c r="AZ114" i="68" s="1"/>
  <c r="D114" i="68"/>
  <c r="A115" i="68"/>
  <c r="AB115" i="68"/>
  <c r="AZ115" i="68" s="1"/>
  <c r="D115" i="68"/>
  <c r="A116" i="68"/>
  <c r="AB116" i="68"/>
  <c r="AZ116" i="68" s="1"/>
  <c r="D116" i="68"/>
  <c r="A117" i="68"/>
  <c r="AB117" i="68"/>
  <c r="AZ117" i="68" s="1"/>
  <c r="D117" i="68"/>
  <c r="A118" i="68"/>
  <c r="AB118" i="68"/>
  <c r="AZ118" i="68" s="1"/>
  <c r="D118" i="68"/>
  <c r="A119" i="68"/>
  <c r="AB119" i="68"/>
  <c r="AZ119" i="68" s="1"/>
  <c r="D119" i="68"/>
  <c r="A120" i="68"/>
  <c r="AB120" i="68"/>
  <c r="AZ120" i="68" s="1"/>
  <c r="D120" i="68"/>
  <c r="A121" i="68"/>
  <c r="AB121" i="68"/>
  <c r="AZ121" i="68" s="1"/>
  <c r="D121" i="68"/>
  <c r="A122" i="68"/>
  <c r="AB122" i="68"/>
  <c r="AZ122" i="68" s="1"/>
  <c r="D122" i="68"/>
  <c r="A123" i="68"/>
  <c r="AB123" i="68"/>
  <c r="AZ123" i="68" s="1"/>
  <c r="D123" i="68"/>
  <c r="A124" i="68"/>
  <c r="AB124" i="68"/>
  <c r="AZ124" i="68" s="1"/>
  <c r="D124" i="68"/>
  <c r="A125" i="68"/>
  <c r="AB125" i="68"/>
  <c r="AZ125" i="68" s="1"/>
  <c r="D125" i="68"/>
  <c r="A126" i="68"/>
  <c r="AB126" i="68"/>
  <c r="AZ126" i="68" s="1"/>
  <c r="D126" i="68"/>
  <c r="A127" i="68"/>
  <c r="AB127" i="68"/>
  <c r="AZ127" i="68" s="1"/>
  <c r="D127" i="68"/>
  <c r="A128" i="68"/>
  <c r="AB128" i="68"/>
  <c r="AZ128" i="68" s="1"/>
  <c r="A129" i="68"/>
  <c r="AB129" i="68"/>
  <c r="AZ129" i="68" s="1"/>
  <c r="D129" i="68"/>
  <c r="A130" i="68"/>
  <c r="AB130" i="68"/>
  <c r="AZ130" i="68" s="1"/>
  <c r="D130" i="68"/>
  <c r="A131" i="68"/>
  <c r="AB131" i="68"/>
  <c r="AZ131" i="68" s="1"/>
  <c r="D131" i="68"/>
  <c r="A132" i="68"/>
  <c r="AB132" i="68"/>
  <c r="AZ132" i="68" s="1"/>
  <c r="D132" i="68"/>
  <c r="A133" i="68"/>
  <c r="AB133" i="68"/>
  <c r="AZ133" i="68" s="1"/>
  <c r="D133" i="68"/>
  <c r="A134" i="68"/>
  <c r="AB134" i="68"/>
  <c r="AZ134" i="68" s="1"/>
  <c r="D134" i="68"/>
  <c r="AB135" i="68"/>
  <c r="AZ135" i="68" s="1"/>
  <c r="D135" i="68"/>
  <c r="A136" i="68"/>
  <c r="AB136" i="68"/>
  <c r="AZ136" i="68" s="1"/>
  <c r="D136" i="68"/>
  <c r="A137" i="68"/>
  <c r="AB137" i="68"/>
  <c r="AZ137" i="68" s="1"/>
  <c r="D137" i="68"/>
  <c r="A138" i="68"/>
  <c r="AB138" i="68"/>
  <c r="AZ138" i="68" s="1"/>
  <c r="D138" i="68"/>
  <c r="A139" i="68"/>
  <c r="AB139" i="68"/>
  <c r="AZ139" i="68" s="1"/>
  <c r="D139" i="68"/>
  <c r="A140" i="68"/>
  <c r="AB140" i="68"/>
  <c r="AZ140" i="68" s="1"/>
  <c r="D140" i="68"/>
  <c r="A141" i="68"/>
  <c r="AB141" i="68"/>
  <c r="AZ141" i="68" s="1"/>
  <c r="D141" i="68"/>
  <c r="A142" i="68"/>
  <c r="AB142" i="68"/>
  <c r="AZ142" i="68" s="1"/>
  <c r="D142" i="68"/>
  <c r="A143" i="68"/>
  <c r="AB143" i="68"/>
  <c r="AZ143" i="68" s="1"/>
  <c r="D143" i="68"/>
  <c r="A144" i="68"/>
  <c r="AB144" i="68"/>
  <c r="AZ144" i="68" s="1"/>
  <c r="D144" i="68"/>
  <c r="E145" i="68"/>
  <c r="F145" i="68"/>
  <c r="G145" i="68"/>
  <c r="H145" i="68"/>
  <c r="I145" i="68"/>
  <c r="J145" i="68"/>
  <c r="K145" i="68"/>
  <c r="L145" i="68"/>
  <c r="M145" i="68"/>
  <c r="L58" i="57" s="1"/>
  <c r="N145" i="68"/>
  <c r="O145" i="68"/>
  <c r="P145" i="68"/>
  <c r="Q145" i="68"/>
  <c r="P58" i="57" s="1"/>
  <c r="R145" i="68"/>
  <c r="S145" i="68"/>
  <c r="T145" i="68"/>
  <c r="U145" i="68"/>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5" i="34"/>
  <c r="BL36" i="34"/>
  <c r="E37" i="34"/>
  <c r="H37" i="34"/>
  <c r="K37" i="34"/>
  <c r="N37" i="34"/>
  <c r="BM37" i="34" s="1"/>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N22" i="54"/>
  <c r="Q22" i="54"/>
  <c r="T22" i="54"/>
  <c r="W22" i="54"/>
  <c r="Z22" i="54"/>
  <c r="AC22" i="54"/>
  <c r="AF22" i="54"/>
  <c r="AI22" i="54"/>
  <c r="AL22" i="54"/>
  <c r="AO22" i="54"/>
  <c r="AR22" i="54"/>
  <c r="AU22" i="54"/>
  <c r="AX22" i="54"/>
  <c r="BA22" i="54"/>
  <c r="BD22" i="54"/>
  <c r="BG22" i="54"/>
  <c r="BJ22"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E22" i="79"/>
  <c r="F22" i="79"/>
  <c r="G22" i="79"/>
  <c r="H22" i="79"/>
  <c r="I22" i="79"/>
  <c r="J22" i="79"/>
  <c r="K22" i="79"/>
  <c r="L22" i="79"/>
  <c r="M22" i="79"/>
  <c r="N22" i="79"/>
  <c r="O22" i="79"/>
  <c r="P22" i="79"/>
  <c r="Q22" i="79"/>
  <c r="R22" i="79"/>
  <c r="S22" i="79"/>
  <c r="T22" i="79"/>
  <c r="U22" i="79"/>
  <c r="V22" i="79"/>
  <c r="W22" i="79"/>
  <c r="C28" i="79"/>
  <c r="D40" i="79"/>
  <c r="D10" i="77"/>
  <c r="E10" i="77"/>
  <c r="F10" i="77"/>
  <c r="G10" i="77"/>
  <c r="H10" i="77"/>
  <c r="I10" i="77"/>
  <c r="J10" i="77"/>
  <c r="K10" i="77"/>
  <c r="L10" i="77"/>
  <c r="M10" i="77"/>
  <c r="N10" i="77"/>
  <c r="O10" i="77"/>
  <c r="P10" i="77"/>
  <c r="Q10" i="77"/>
  <c r="R10" i="77"/>
  <c r="S10" i="77"/>
  <c r="T10" i="77"/>
  <c r="U10" i="77"/>
  <c r="V10" i="77"/>
  <c r="W10" i="77"/>
  <c r="D20" i="63"/>
  <c r="D23" i="63"/>
  <c r="D26" i="63"/>
  <c r="D29" i="63"/>
  <c r="E83" i="63"/>
  <c r="G83" i="63"/>
  <c r="J83" i="63"/>
  <c r="M83" i="63"/>
  <c r="M97" i="63" s="1"/>
  <c r="N83" i="63"/>
  <c r="N98" i="63" s="1"/>
  <c r="O83" i="63"/>
  <c r="O99" i="63" s="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7" i="31"/>
  <c r="H68" i="31"/>
  <c r="H75" i="31"/>
  <c r="H76" i="31"/>
  <c r="H77" i="31"/>
  <c r="H81" i="31"/>
  <c r="H82" i="31"/>
  <c r="H83" i="31"/>
  <c r="H88" i="31"/>
  <c r="H89" i="31"/>
  <c r="H90" i="31"/>
  <c r="H91" i="31"/>
  <c r="H94" i="31"/>
  <c r="H95" i="31"/>
  <c r="H96" i="31"/>
  <c r="H97" i="31"/>
  <c r="H98" i="31"/>
  <c r="H100" i="31"/>
  <c r="H103" i="31"/>
  <c r="H104"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74" i="31"/>
  <c r="H175" i="31"/>
  <c r="H176" i="31"/>
  <c r="H178" i="31"/>
  <c r="H179" i="31"/>
  <c r="H180" i="31"/>
  <c r="H181" i="31"/>
  <c r="H182"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E246" i="31"/>
  <c r="H247" i="31"/>
  <c r="H248" i="31"/>
  <c r="H249" i="31"/>
  <c r="H250" i="31"/>
  <c r="H251" i="31"/>
  <c r="H253" i="31"/>
  <c r="H254" i="31"/>
  <c r="H255" i="31"/>
  <c r="H256" i="31"/>
  <c r="H257" i="31"/>
  <c r="H258" i="31"/>
  <c r="H259" i="31"/>
  <c r="H260" i="31"/>
  <c r="H261" i="31"/>
  <c r="H262" i="31"/>
  <c r="H263" i="31"/>
  <c r="H264" i="31"/>
  <c r="H265" i="31"/>
  <c r="H266" i="31"/>
  <c r="H267" i="31"/>
  <c r="H268" i="31"/>
  <c r="H284" i="31"/>
  <c r="C96" i="46" s="1"/>
  <c r="E96" i="46" s="1"/>
  <c r="H305" i="31"/>
  <c r="H344" i="31"/>
  <c r="H345" i="31"/>
  <c r="H346" i="31"/>
  <c r="H347" i="31"/>
  <c r="H348" i="31"/>
  <c r="H349" i="31"/>
  <c r="H350" i="31"/>
  <c r="H351" i="31"/>
  <c r="H352" i="31"/>
  <c r="H353" i="31"/>
  <c r="H354" i="31"/>
  <c r="H355" i="31"/>
  <c r="H356" i="31"/>
  <c r="H357" i="31"/>
  <c r="H358" i="31"/>
  <c r="H359" i="31"/>
  <c r="H360" i="31"/>
  <c r="H361" i="31"/>
  <c r="H362" i="31"/>
  <c r="H363" i="31"/>
  <c r="G485" i="31"/>
  <c r="C85" i="63" s="1"/>
  <c r="D498" i="31"/>
  <c r="D503" i="31"/>
  <c r="D504" i="31"/>
  <c r="D505" i="31"/>
  <c r="D506" i="31"/>
  <c r="D524" i="31"/>
  <c r="CF223" i="46"/>
  <c r="AS297" i="25"/>
  <c r="V53" i="57"/>
  <c r="BD22" i="34"/>
  <c r="AF22" i="34"/>
  <c r="E22" i="34"/>
  <c r="Q22" i="34"/>
  <c r="AC22" i="34"/>
  <c r="AO22" i="34"/>
  <c r="BA22" i="34"/>
  <c r="N22" i="34"/>
  <c r="Z22" i="34"/>
  <c r="AL22" i="34"/>
  <c r="AX22" i="34"/>
  <c r="BJ22" i="34"/>
  <c r="W53" i="57"/>
  <c r="K53" i="57"/>
  <c r="BG22" i="34"/>
  <c r="AI22" i="34"/>
  <c r="K22" i="34"/>
  <c r="J58" i="57"/>
  <c r="D464" i="64"/>
  <c r="F464" i="64" s="1"/>
  <c r="E85" i="44"/>
  <c r="C240" i="44" s="1"/>
  <c r="AM223" i="46"/>
  <c r="D533" i="64"/>
  <c r="F533" i="64" s="1"/>
  <c r="E234" i="64"/>
  <c r="F234" i="64" s="1"/>
  <c r="D548" i="64"/>
  <c r="D530" i="64"/>
  <c r="D180" i="64"/>
  <c r="E180" i="64"/>
  <c r="T223" i="46"/>
  <c r="P223" i="46"/>
  <c r="L223" i="46"/>
  <c r="CC223" i="46"/>
  <c r="AU223" i="46"/>
  <c r="D552" i="64"/>
  <c r="E166" i="64"/>
  <c r="E544" i="64"/>
  <c r="BS223" i="46"/>
  <c r="D479" i="64"/>
  <c r="E479" i="64"/>
  <c r="D475" i="64"/>
  <c r="E475" i="64"/>
  <c r="E378" i="64"/>
  <c r="D378" i="64"/>
  <c r="E117" i="64"/>
  <c r="D89" i="64"/>
  <c r="E89" i="64"/>
  <c r="D537" i="64"/>
  <c r="E537" i="64"/>
  <c r="E460" i="64"/>
  <c r="D460" i="64"/>
  <c r="BN223" i="46"/>
  <c r="D544" i="64"/>
  <c r="E524" i="64"/>
  <c r="F524" i="64" s="1"/>
  <c r="D121" i="64"/>
  <c r="E121" i="64"/>
  <c r="Z163" i="47"/>
  <c r="CK223" i="46"/>
  <c r="BI223" i="46"/>
  <c r="E541" i="64"/>
  <c r="D541" i="64"/>
  <c r="E468" i="64"/>
  <c r="D468" i="64"/>
  <c r="E454" i="64"/>
  <c r="E160" i="64"/>
  <c r="D160" i="64"/>
  <c r="AT223" i="46"/>
  <c r="AL223" i="46"/>
  <c r="E248" i="64"/>
  <c r="E311" i="64"/>
  <c r="E231" i="64"/>
  <c r="D231" i="64"/>
  <c r="E188" i="64"/>
  <c r="D188" i="64"/>
  <c r="E184" i="64"/>
  <c r="D184" i="64"/>
  <c r="AS223" i="46"/>
  <c r="AO223" i="46"/>
  <c r="AK223" i="46"/>
  <c r="AC223" i="46"/>
  <c r="X223" i="46"/>
  <c r="N223" i="46"/>
  <c r="C585" i="64"/>
  <c r="U68" i="67"/>
  <c r="D381" i="64"/>
  <c r="E381" i="64"/>
  <c r="E333" i="64"/>
  <c r="F333" i="64" s="1"/>
  <c r="E305" i="64"/>
  <c r="D237" i="64"/>
  <c r="M68" i="67"/>
  <c r="M42" i="67"/>
  <c r="E106" i="64"/>
  <c r="D106" i="64"/>
  <c r="E325" i="64"/>
  <c r="C417" i="64"/>
  <c r="E483" i="64"/>
  <c r="D483" i="64"/>
  <c r="D471" i="64"/>
  <c r="E471" i="64"/>
  <c r="D451" i="64"/>
  <c r="E451" i="64"/>
  <c r="C490" i="64"/>
  <c r="E395" i="64"/>
  <c r="D395" i="64"/>
  <c r="E95" i="64"/>
  <c r="AD223" i="46"/>
  <c r="D527" i="64"/>
  <c r="E527" i="64"/>
  <c r="D454" i="64"/>
  <c r="E402" i="64"/>
  <c r="D402" i="64"/>
  <c r="D263" i="64"/>
  <c r="E263" i="64"/>
  <c r="E259" i="64"/>
  <c r="U42" i="67"/>
  <c r="C176" i="64"/>
  <c r="I20" i="68"/>
  <c r="F480" i="31"/>
  <c r="F482" i="31" s="1"/>
  <c r="P20" i="68"/>
  <c r="P222" i="56"/>
  <c r="CI223" i="46"/>
  <c r="BH223" i="46"/>
  <c r="D410" i="64"/>
  <c r="E410" i="64"/>
  <c r="E318" i="64"/>
  <c r="AR223" i="46"/>
  <c r="C563" i="64"/>
  <c r="V66" i="67"/>
  <c r="C512" i="64"/>
  <c r="D248" i="64"/>
  <c r="F248" i="64" s="1"/>
  <c r="E244" i="64"/>
  <c r="D244" i="64"/>
  <c r="D240" i="64"/>
  <c r="E240" i="64"/>
  <c r="D163" i="64"/>
  <c r="E98" i="64"/>
  <c r="F451" i="64"/>
  <c r="E251" i="64"/>
  <c r="D251" i="64"/>
  <c r="E102" i="64"/>
  <c r="D102" i="64"/>
  <c r="V40" i="67"/>
  <c r="Q222" i="56"/>
  <c r="E457" i="64"/>
  <c r="D457" i="64"/>
  <c r="C439" i="64"/>
  <c r="D387" i="64"/>
  <c r="AB223" i="46"/>
  <c r="W223" i="46"/>
  <c r="U223" i="46"/>
  <c r="S223" i="46"/>
  <c r="J20" i="68"/>
  <c r="J222" i="56"/>
  <c r="E406" i="64"/>
  <c r="D406" i="64"/>
  <c r="D398" i="64"/>
  <c r="E398" i="64"/>
  <c r="D308" i="64"/>
  <c r="E308" i="64"/>
  <c r="D391" i="64"/>
  <c r="E391" i="64"/>
  <c r="D384" i="64"/>
  <c r="E384" i="64"/>
  <c r="D556" i="64"/>
  <c r="E556" i="64"/>
  <c r="D255" i="64"/>
  <c r="F255" i="64" s="1"/>
  <c r="D311" i="64"/>
  <c r="E177" i="64"/>
  <c r="D177" i="64"/>
  <c r="BM29" i="34"/>
  <c r="BM30" i="34"/>
  <c r="BM25" i="34"/>
  <c r="BM33" i="34"/>
  <c r="BM36" i="34"/>
  <c r="BM31" i="34"/>
  <c r="D322" i="64"/>
  <c r="F322" i="64" s="1"/>
  <c r="E524" i="31"/>
  <c r="BX223" i="46"/>
  <c r="AX223" i="46"/>
  <c r="BW223" i="46"/>
  <c r="AZ223" i="46"/>
  <c r="AI223" i="46"/>
  <c r="M223" i="46"/>
  <c r="G223" i="46"/>
  <c r="BM24" i="34"/>
  <c r="BM27" i="34"/>
  <c r="BM23" i="34"/>
  <c r="W58" i="57"/>
  <c r="BM32" i="34"/>
  <c r="AL338" i="25"/>
  <c r="C168" i="64"/>
  <c r="C175" i="64"/>
  <c r="D244" i="46"/>
  <c r="M20" i="34"/>
  <c r="J20" i="67"/>
  <c r="J26" i="67" s="1"/>
  <c r="F244" i="46"/>
  <c r="E244" i="46"/>
  <c r="G39" i="79"/>
  <c r="G41" i="79" s="1"/>
  <c r="K39" i="79"/>
  <c r="K41" i="79" s="1"/>
  <c r="R58" i="57"/>
  <c r="F325" i="64"/>
  <c r="F305" i="64"/>
  <c r="C293" i="64"/>
  <c r="T58" i="57"/>
  <c r="G240" i="44"/>
  <c r="C244" i="46"/>
  <c r="M41" i="79"/>
  <c r="M18" i="57" s="1"/>
  <c r="C361" i="64"/>
  <c r="C216" i="64"/>
  <c r="C357" i="64"/>
  <c r="C212" i="64"/>
  <c r="C347" i="64"/>
  <c r="C202" i="64"/>
  <c r="C358" i="64"/>
  <c r="C213" i="64"/>
  <c r="C348" i="64"/>
  <c r="C203" i="64"/>
  <c r="C313" i="64"/>
  <c r="C320" i="64"/>
  <c r="C360" i="64"/>
  <c r="C215" i="64"/>
  <c r="C350" i="64"/>
  <c r="C205" i="64"/>
  <c r="C362" i="64"/>
  <c r="C217" i="64"/>
  <c r="C46" i="67"/>
  <c r="I46" i="67"/>
  <c r="D33" i="67"/>
  <c r="E46" i="67"/>
  <c r="K46" i="67"/>
  <c r="J46" i="67"/>
  <c r="D59" i="67"/>
  <c r="J33" i="67"/>
  <c r="D34" i="67"/>
  <c r="D46" i="67"/>
  <c r="D60" i="67"/>
  <c r="J59" i="67"/>
  <c r="E33" i="67"/>
  <c r="K33" i="67"/>
  <c r="D61" i="67"/>
  <c r="D62" i="67"/>
  <c r="D36" i="67"/>
  <c r="D35" i="67"/>
  <c r="C33" i="67"/>
  <c r="C59" i="67"/>
  <c r="E59" i="67"/>
  <c r="K59" i="67"/>
  <c r="J60" i="67"/>
  <c r="J34" i="67"/>
  <c r="J36" i="67"/>
  <c r="J35" i="67"/>
  <c r="J61" i="67"/>
  <c r="J62" i="67"/>
  <c r="K60" i="67"/>
  <c r="C60" i="67"/>
  <c r="E34" i="67"/>
  <c r="E60" i="67"/>
  <c r="C34" i="67"/>
  <c r="K34" i="67"/>
  <c r="F59" i="67"/>
  <c r="C67" i="35"/>
  <c r="K35" i="67"/>
  <c r="K36" i="67"/>
  <c r="C61" i="67"/>
  <c r="K62" i="67"/>
  <c r="K61" i="67"/>
  <c r="I59" i="67"/>
  <c r="F33" i="67"/>
  <c r="C35" i="67"/>
  <c r="C43" i="35"/>
  <c r="F25" i="36" s="1"/>
  <c r="I60" i="67"/>
  <c r="C62" i="67"/>
  <c r="F60" i="67"/>
  <c r="C68" i="35"/>
  <c r="C36" i="67"/>
  <c r="F34" i="67"/>
  <c r="I33" i="67"/>
  <c r="I34" i="67"/>
  <c r="C56" i="35"/>
  <c r="F61" i="67"/>
  <c r="F67" i="67" s="1"/>
  <c r="I62" i="67"/>
  <c r="I61" i="67"/>
  <c r="C38" i="35"/>
  <c r="D20" i="36" s="1"/>
  <c r="C48" i="35"/>
  <c r="S30" i="36" s="1"/>
  <c r="C44" i="35"/>
  <c r="F35" i="67"/>
  <c r="F41" i="67" s="1"/>
  <c r="F46" i="67"/>
  <c r="F36" i="67"/>
  <c r="C39" i="35"/>
  <c r="K21" i="36" s="1"/>
  <c r="F62" i="67"/>
  <c r="I36" i="67"/>
  <c r="I35" i="67"/>
  <c r="C62" i="35"/>
  <c r="C49" i="35"/>
  <c r="P31" i="36" s="1"/>
  <c r="H165" i="31"/>
  <c r="H169" i="31"/>
  <c r="H150" i="31"/>
  <c r="H149" i="31"/>
  <c r="H148" i="31"/>
  <c r="D502" i="31"/>
  <c r="H289" i="31"/>
  <c r="C101" i="46" s="1"/>
  <c r="E101" i="46" s="1"/>
  <c r="H288" i="31"/>
  <c r="C98" i="44" s="1"/>
  <c r="E98" i="44" s="1"/>
  <c r="H98" i="44" s="1"/>
  <c r="H286" i="31"/>
  <c r="H282" i="31"/>
  <c r="D507" i="31"/>
  <c r="H283" i="31"/>
  <c r="C95" i="44" s="1"/>
  <c r="E95" i="44" s="1"/>
  <c r="H95" i="44" s="1"/>
  <c r="H339" i="31"/>
  <c r="H340" i="31"/>
  <c r="H337" i="31"/>
  <c r="C126" i="46" s="1"/>
  <c r="E126" i="46" s="1"/>
  <c r="H457" i="31"/>
  <c r="H463" i="31"/>
  <c r="H400" i="31"/>
  <c r="H467" i="31"/>
  <c r="H451" i="31"/>
  <c r="H460" i="31"/>
  <c r="H379" i="31"/>
  <c r="H456" i="31"/>
  <c r="H399" i="31"/>
  <c r="H401" i="31"/>
  <c r="H464" i="31"/>
  <c r="H459" i="31"/>
  <c r="H474" i="31"/>
  <c r="H461" i="31"/>
  <c r="H462" i="31"/>
  <c r="H458" i="31"/>
  <c r="H478" i="31"/>
  <c r="H476" i="31"/>
  <c r="H477" i="31"/>
  <c r="H475" i="31"/>
  <c r="E466" i="31"/>
  <c r="D528" i="31"/>
  <c r="D526" i="31"/>
  <c r="H473" i="31"/>
  <c r="H318" i="31"/>
  <c r="H328" i="31"/>
  <c r="H316" i="31"/>
  <c r="H323" i="31"/>
  <c r="H312" i="31"/>
  <c r="H314" i="31"/>
  <c r="H324" i="31"/>
  <c r="H322" i="31"/>
  <c r="H319" i="31"/>
  <c r="H325" i="31"/>
  <c r="H315" i="31"/>
  <c r="H330" i="31"/>
  <c r="H320" i="31"/>
  <c r="H317" i="31"/>
  <c r="H329" i="31"/>
  <c r="H321" i="31"/>
  <c r="H331" i="31"/>
  <c r="H327" i="31"/>
  <c r="H326" i="31"/>
  <c r="H313" i="31"/>
  <c r="H276" i="31"/>
  <c r="H404" i="31"/>
  <c r="H405" i="31"/>
  <c r="H403" i="31"/>
  <c r="H406" i="31"/>
  <c r="H407" i="31"/>
  <c r="E455" i="31"/>
  <c r="D527" i="31"/>
  <c r="D531" i="31"/>
  <c r="H275" i="31"/>
  <c r="H311" i="31"/>
  <c r="H41" i="63" l="1"/>
  <c r="G41" i="63"/>
  <c r="G45" i="63"/>
  <c r="H45" i="63"/>
  <c r="I49" i="63"/>
  <c r="L49" i="63"/>
  <c r="H49" i="63"/>
  <c r="G49" i="63"/>
  <c r="I53" i="63"/>
  <c r="H53" i="63"/>
  <c r="L53" i="63"/>
  <c r="G53" i="63"/>
  <c r="AH338" i="25"/>
  <c r="AM338" i="25"/>
  <c r="Z338" i="25"/>
  <c r="AQ338" i="25"/>
  <c r="AR338" i="25"/>
  <c r="AF338" i="25"/>
  <c r="AA338" i="25"/>
  <c r="AG338" i="25"/>
  <c r="C100" i="46"/>
  <c r="E100" i="46" s="1"/>
  <c r="BV100" i="46" s="1"/>
  <c r="BM22" i="34"/>
  <c r="O41" i="79"/>
  <c r="O18" i="57" s="1"/>
  <c r="T41" i="79"/>
  <c r="T18" i="57" s="1"/>
  <c r="F121" i="64"/>
  <c r="T65" i="67"/>
  <c r="H41" i="79"/>
  <c r="H18" i="57" s="1"/>
  <c r="AI338" i="25"/>
  <c r="Y338" i="25"/>
  <c r="F311" i="64"/>
  <c r="F384" i="64"/>
  <c r="F468" i="64"/>
  <c r="U58" i="57"/>
  <c r="Q58" i="57"/>
  <c r="I58" i="57"/>
  <c r="E58" i="57"/>
  <c r="E553" i="64"/>
  <c r="E526" i="64"/>
  <c r="T54" i="67"/>
  <c r="L54" i="67"/>
  <c r="C203" i="44"/>
  <c r="E203" i="44" s="1"/>
  <c r="H203" i="44" s="1"/>
  <c r="H32" i="36"/>
  <c r="C123" i="46"/>
  <c r="E123" i="46" s="1"/>
  <c r="AY123" i="46" s="1"/>
  <c r="M27" i="36"/>
  <c r="H27" i="36"/>
  <c r="V27" i="36"/>
  <c r="N27" i="36"/>
  <c r="E27" i="36"/>
  <c r="T27" i="36"/>
  <c r="D27" i="36"/>
  <c r="O27" i="36"/>
  <c r="G27" i="36"/>
  <c r="W27" i="36"/>
  <c r="K27" i="36"/>
  <c r="L27" i="36"/>
  <c r="I27" i="36"/>
  <c r="U27" i="36"/>
  <c r="R27" i="36"/>
  <c r="F27" i="36"/>
  <c r="J27" i="36"/>
  <c r="P27" i="36"/>
  <c r="Q27" i="36"/>
  <c r="C202" i="46"/>
  <c r="E202" i="46" s="1"/>
  <c r="I200" i="44" s="1"/>
  <c r="J200" i="44" s="1"/>
  <c r="C211" i="44"/>
  <c r="E211" i="44" s="1"/>
  <c r="H211" i="44" s="1"/>
  <c r="C97" i="63"/>
  <c r="E526" i="31"/>
  <c r="C201" i="46"/>
  <c r="E201" i="46" s="1"/>
  <c r="I199" i="44" s="1"/>
  <c r="J199" i="44" s="1"/>
  <c r="C204" i="46"/>
  <c r="E204" i="46" s="1"/>
  <c r="BN204" i="46" s="1"/>
  <c r="E221" i="44"/>
  <c r="C174" i="25"/>
  <c r="C129" i="46"/>
  <c r="E129" i="46" s="1"/>
  <c r="I127" i="44" s="1"/>
  <c r="J127" i="44" s="1"/>
  <c r="C19" i="44"/>
  <c r="E19" i="44" s="1"/>
  <c r="H19" i="44" s="1"/>
  <c r="C201" i="44"/>
  <c r="E201" i="44" s="1"/>
  <c r="H201" i="44" s="1"/>
  <c r="C209" i="44"/>
  <c r="E209" i="44" s="1"/>
  <c r="H209" i="44" s="1"/>
  <c r="E498" i="31"/>
  <c r="C203" i="46"/>
  <c r="E203" i="46" s="1"/>
  <c r="I201" i="44" s="1"/>
  <c r="C210" i="44"/>
  <c r="E210" i="44" s="1"/>
  <c r="H210" i="44" s="1"/>
  <c r="C152" i="46"/>
  <c r="E152" i="46" s="1"/>
  <c r="BQ152" i="46" s="1"/>
  <c r="C170" i="25"/>
  <c r="C98" i="63"/>
  <c r="E236" i="44"/>
  <c r="C206" i="46"/>
  <c r="E206" i="46" s="1"/>
  <c r="BA206" i="46" s="1"/>
  <c r="C124" i="44"/>
  <c r="E124" i="44" s="1"/>
  <c r="H124" i="44" s="1"/>
  <c r="C124" i="46"/>
  <c r="E124" i="46" s="1"/>
  <c r="BP124" i="46" s="1"/>
  <c r="C17" i="63"/>
  <c r="F17" i="63" s="1"/>
  <c r="K17" i="63" s="1"/>
  <c r="C121" i="44"/>
  <c r="E121" i="44" s="1"/>
  <c r="H121" i="44" s="1"/>
  <c r="E503" i="31"/>
  <c r="BM35" i="34"/>
  <c r="Z20" i="34"/>
  <c r="BM26" i="34"/>
  <c r="H85" i="44"/>
  <c r="F240" i="44" s="1"/>
  <c r="C80" i="64"/>
  <c r="J67" i="67"/>
  <c r="J41" i="67"/>
  <c r="C441" i="64"/>
  <c r="D192" i="64"/>
  <c r="F117" i="64"/>
  <c r="F263" i="64"/>
  <c r="D314" i="64"/>
  <c r="D329" i="64"/>
  <c r="F308" i="64"/>
  <c r="D337" i="64"/>
  <c r="F337" i="64" s="1"/>
  <c r="F177" i="64"/>
  <c r="F244" i="64"/>
  <c r="F106" i="64"/>
  <c r="F180" i="64"/>
  <c r="D173" i="64"/>
  <c r="D169" i="64"/>
  <c r="F169" i="64" s="1"/>
  <c r="E109" i="64"/>
  <c r="D92" i="64"/>
  <c r="F102" i="64"/>
  <c r="F240" i="64"/>
  <c r="D113" i="64"/>
  <c r="E504" i="31"/>
  <c r="AK122" i="46"/>
  <c r="AF20" i="46"/>
  <c r="P71" i="46"/>
  <c r="AH68" i="46"/>
  <c r="W20" i="68"/>
  <c r="AX20" i="34"/>
  <c r="O68" i="67"/>
  <c r="L40" i="67"/>
  <c r="T39" i="67"/>
  <c r="Q65" i="67"/>
  <c r="P41" i="79"/>
  <c r="P18" i="57" s="1"/>
  <c r="E549" i="64"/>
  <c r="E389" i="64"/>
  <c r="E455" i="64"/>
  <c r="T52" i="67"/>
  <c r="R41" i="79"/>
  <c r="R18" i="57" s="1"/>
  <c r="W41" i="79"/>
  <c r="W18" i="57" s="1"/>
  <c r="E561" i="64"/>
  <c r="E539" i="64"/>
  <c r="E532" i="64"/>
  <c r="E379" i="64"/>
  <c r="G609" i="64"/>
  <c r="G20" i="68"/>
  <c r="D53" i="57"/>
  <c r="C65" i="68"/>
  <c r="N41" i="79"/>
  <c r="N18" i="57" s="1"/>
  <c r="D241" i="64"/>
  <c r="D383" i="64"/>
  <c r="U54" i="67"/>
  <c r="D232" i="46"/>
  <c r="G32" i="36"/>
  <c r="S32" i="36"/>
  <c r="T32" i="36"/>
  <c r="U32" i="36"/>
  <c r="K32" i="36"/>
  <c r="J32" i="36"/>
  <c r="M32" i="36"/>
  <c r="I32" i="36"/>
  <c r="E32" i="36"/>
  <c r="P32" i="36"/>
  <c r="R32" i="36"/>
  <c r="L32" i="36"/>
  <c r="V32" i="36"/>
  <c r="O32" i="36"/>
  <c r="N32" i="36"/>
  <c r="D32" i="36"/>
  <c r="Q32" i="36"/>
  <c r="W32" i="36"/>
  <c r="E20" i="36"/>
  <c r="L20" i="36"/>
  <c r="Q20" i="36"/>
  <c r="R20" i="68"/>
  <c r="AT127" i="46"/>
  <c r="J54" i="67"/>
  <c r="F54" i="67"/>
  <c r="AW76" i="46"/>
  <c r="V222" i="56"/>
  <c r="T222" i="56"/>
  <c r="S222" i="56"/>
  <c r="F20" i="68"/>
  <c r="F148" i="68" s="1"/>
  <c r="E222" i="56"/>
  <c r="L20" i="68"/>
  <c r="L148" i="68" s="1"/>
  <c r="K222" i="56"/>
  <c r="U65" i="67"/>
  <c r="D240" i="46"/>
  <c r="H152" i="46"/>
  <c r="J53" i="67"/>
  <c r="F53" i="67"/>
  <c r="J609" i="64"/>
  <c r="Q116" i="46"/>
  <c r="AF111" i="46"/>
  <c r="X106" i="46"/>
  <c r="AO103" i="46"/>
  <c r="N95" i="46"/>
  <c r="AJ92" i="46"/>
  <c r="AB86" i="46"/>
  <c r="AV211" i="46"/>
  <c r="Q40" i="67"/>
  <c r="U39" i="67"/>
  <c r="S68" i="67"/>
  <c r="V68" i="67"/>
  <c r="F66" i="67"/>
  <c r="G53" i="67"/>
  <c r="J40" i="67"/>
  <c r="D250" i="64"/>
  <c r="F40" i="67"/>
  <c r="J66" i="67"/>
  <c r="C41" i="11"/>
  <c r="D388" i="64"/>
  <c r="E407" i="64"/>
  <c r="V41" i="67"/>
  <c r="D310" i="64"/>
  <c r="E260" i="64"/>
  <c r="E534" i="64"/>
  <c r="E250" i="64"/>
  <c r="D165" i="64"/>
  <c r="E174" i="64"/>
  <c r="E465" i="64"/>
  <c r="R67" i="67"/>
  <c r="G67" i="67"/>
  <c r="T41" i="67"/>
  <c r="D543" i="64"/>
  <c r="E165" i="64"/>
  <c r="E245" i="64"/>
  <c r="V42" i="67"/>
  <c r="F598" i="64"/>
  <c r="E392" i="64"/>
  <c r="E538" i="64"/>
  <c r="P67" i="67"/>
  <c r="U66" i="67"/>
  <c r="S40" i="67"/>
  <c r="V65" i="67"/>
  <c r="V41" i="79"/>
  <c r="V18" i="57" s="1"/>
  <c r="AE213" i="46"/>
  <c r="U41" i="79"/>
  <c r="U18" i="57" s="1"/>
  <c r="U52" i="67"/>
  <c r="S41" i="79"/>
  <c r="S18" i="57" s="1"/>
  <c r="O66" i="67"/>
  <c r="V20" i="36"/>
  <c r="S39" i="67"/>
  <c r="O20" i="36"/>
  <c r="L39" i="67"/>
  <c r="N42" i="67"/>
  <c r="D456" i="64"/>
  <c r="D315" i="64"/>
  <c r="R41" i="67"/>
  <c r="M65" i="67"/>
  <c r="D397" i="64"/>
  <c r="E480" i="64"/>
  <c r="E529" i="64"/>
  <c r="E170" i="64"/>
  <c r="S42" i="67"/>
  <c r="E241" i="64"/>
  <c r="E310" i="64"/>
  <c r="E456" i="64"/>
  <c r="D170" i="64"/>
  <c r="E461" i="64"/>
  <c r="L67" i="67"/>
  <c r="Q66" i="67"/>
  <c r="L41" i="67"/>
  <c r="D236" i="64"/>
  <c r="E320" i="64"/>
  <c r="E103" i="64"/>
  <c r="E224" i="46"/>
  <c r="T170" i="46"/>
  <c r="O156" i="25" s="1"/>
  <c r="M609" i="64"/>
  <c r="AE198" i="46"/>
  <c r="AH193" i="46"/>
  <c r="AE183" i="46"/>
  <c r="L185" i="46"/>
  <c r="J198" i="46"/>
  <c r="AG189" i="46"/>
  <c r="AS177" i="46"/>
  <c r="X178" i="46"/>
  <c r="P188" i="46"/>
  <c r="AN183" i="46"/>
  <c r="V196" i="46"/>
  <c r="V176" i="46"/>
  <c r="N178" i="46"/>
  <c r="L191" i="46"/>
  <c r="P178" i="46"/>
  <c r="Y186" i="46"/>
  <c r="R177" i="46"/>
  <c r="AB179" i="46"/>
  <c r="AN193" i="46"/>
  <c r="N197" i="46"/>
  <c r="N187" i="46"/>
  <c r="K192" i="46"/>
  <c r="U185" i="46"/>
  <c r="S181" i="46"/>
  <c r="AG192" i="46"/>
  <c r="P193" i="46"/>
  <c r="N184" i="46"/>
  <c r="AS197" i="46"/>
  <c r="Y189" i="46"/>
  <c r="AV199" i="46"/>
  <c r="AJ174" i="46"/>
  <c r="AF187" i="46"/>
  <c r="Y182" i="46"/>
  <c r="AI178" i="46"/>
  <c r="AO179" i="46"/>
  <c r="Q199" i="46"/>
  <c r="AW180" i="46"/>
  <c r="T188" i="46"/>
  <c r="J185" i="46"/>
  <c r="AW190" i="46"/>
  <c r="J181" i="46"/>
  <c r="N183" i="46"/>
  <c r="AI199" i="46"/>
  <c r="AU174" i="46"/>
  <c r="AT191" i="46"/>
  <c r="AI179" i="46"/>
  <c r="AM196" i="46"/>
  <c r="AI182" i="46"/>
  <c r="AE191" i="46"/>
  <c r="P176" i="46"/>
  <c r="J180" i="46"/>
  <c r="AF175" i="46"/>
  <c r="N186" i="46"/>
  <c r="AA182" i="46"/>
  <c r="AN182" i="46"/>
  <c r="AF186" i="46"/>
  <c r="AF182" i="46"/>
  <c r="AS174" i="46"/>
  <c r="AS178" i="46"/>
  <c r="W174" i="46"/>
  <c r="Z188" i="46"/>
  <c r="AR177" i="46"/>
  <c r="AQ194" i="46"/>
  <c r="AB170" i="46"/>
  <c r="W156" i="25" s="1"/>
  <c r="AE186" i="46"/>
  <c r="AS186" i="46"/>
  <c r="L174" i="46"/>
  <c r="AH187" i="46"/>
  <c r="S184" i="46"/>
  <c r="AG199" i="46"/>
  <c r="AH182" i="46"/>
  <c r="N194" i="46"/>
  <c r="N174" i="46"/>
  <c r="O184" i="46"/>
  <c r="R185" i="46"/>
  <c r="N190" i="46"/>
  <c r="AR183" i="46"/>
  <c r="N188" i="46"/>
  <c r="R179" i="46"/>
  <c r="L190" i="46"/>
  <c r="AN199" i="46"/>
  <c r="N182" i="46"/>
  <c r="L187" i="46"/>
  <c r="AW186" i="46"/>
  <c r="AQ196" i="46"/>
  <c r="Z185" i="46"/>
  <c r="Q186" i="46"/>
  <c r="Z174" i="46"/>
  <c r="AU196" i="46"/>
  <c r="AV185" i="46"/>
  <c r="AB177" i="46"/>
  <c r="O192" i="46"/>
  <c r="X175" i="46"/>
  <c r="AO193" i="46"/>
  <c r="AV178" i="46"/>
  <c r="AN189" i="46"/>
  <c r="AJ182" i="46"/>
  <c r="AF179" i="46"/>
  <c r="AA194" i="46"/>
  <c r="AI192" i="46"/>
  <c r="AA185" i="46"/>
  <c r="R186" i="46"/>
  <c r="AT193" i="46"/>
  <c r="AP187" i="46"/>
  <c r="AP174" i="46"/>
  <c r="AB195" i="46"/>
  <c r="S185" i="46"/>
  <c r="AS196" i="46"/>
  <c r="AE176" i="46"/>
  <c r="Y180" i="46"/>
  <c r="AU177" i="46"/>
  <c r="AM178" i="46"/>
  <c r="AE180" i="46"/>
  <c r="X190" i="46"/>
  <c r="N180" i="46"/>
  <c r="AH184" i="46"/>
  <c r="AP194" i="46"/>
  <c r="AN192" i="46"/>
  <c r="AJ176" i="46"/>
  <c r="AF181" i="46"/>
  <c r="AF193" i="46"/>
  <c r="V177" i="46"/>
  <c r="AV184" i="46"/>
  <c r="U184" i="46"/>
  <c r="AR186" i="46"/>
  <c r="Y190" i="46"/>
  <c r="Y609" i="64"/>
  <c r="R609" i="64"/>
  <c r="AE196" i="46"/>
  <c r="I182" i="46"/>
  <c r="AD183" i="46"/>
  <c r="L193" i="46"/>
  <c r="AH197" i="46"/>
  <c r="AG178" i="46"/>
  <c r="AS195" i="46"/>
  <c r="AO180" i="46"/>
  <c r="R194" i="46"/>
  <c r="AM174" i="46"/>
  <c r="AW197" i="46"/>
  <c r="AT184" i="46"/>
  <c r="Z196" i="46"/>
  <c r="R178" i="46"/>
  <c r="AM187" i="46"/>
  <c r="AM179" i="46"/>
  <c r="AI193" i="46"/>
  <c r="L186" i="46"/>
  <c r="AV181" i="46"/>
  <c r="R197" i="46"/>
  <c r="AR191" i="46"/>
  <c r="T184" i="46"/>
  <c r="AV175" i="46"/>
  <c r="AM186" i="46"/>
  <c r="U193" i="46"/>
  <c r="AV194" i="46"/>
  <c r="K197" i="46"/>
  <c r="AM197" i="46"/>
  <c r="AS199" i="46"/>
  <c r="AU181" i="46"/>
  <c r="AR179" i="46"/>
  <c r="AN179" i="46"/>
  <c r="AJ193" i="46"/>
  <c r="AF198" i="46"/>
  <c r="AE195" i="46"/>
  <c r="Y176" i="46"/>
  <c r="R180" i="46"/>
  <c r="AL187" i="46"/>
  <c r="AI196" i="46"/>
  <c r="J186" i="46"/>
  <c r="Z178" i="46"/>
  <c r="AW178" i="46"/>
  <c r="AU176" i="46"/>
  <c r="AE174" i="46"/>
  <c r="AA180" i="46"/>
  <c r="AL174" i="46"/>
  <c r="AU186" i="46"/>
  <c r="AI191" i="46"/>
  <c r="AE197" i="46"/>
  <c r="X182" i="46"/>
  <c r="AB188" i="46"/>
  <c r="AU187" i="46"/>
  <c r="W184" i="46"/>
  <c r="AT182" i="46"/>
  <c r="AN196" i="46"/>
  <c r="AJ187" i="46"/>
  <c r="AF185" i="46"/>
  <c r="AF195" i="46"/>
  <c r="T199" i="46"/>
  <c r="W181" i="46"/>
  <c r="U192" i="46"/>
  <c r="AR181" i="46"/>
  <c r="I609" i="64"/>
  <c r="R195" i="46"/>
  <c r="AE185" i="46"/>
  <c r="I185" i="46"/>
  <c r="AH199" i="46"/>
  <c r="J179" i="46"/>
  <c r="O180" i="46"/>
  <c r="AR192" i="46"/>
  <c r="AH178" i="46"/>
  <c r="AI189" i="46"/>
  <c r="P181" i="46"/>
  <c r="AA189" i="46"/>
  <c r="AP189" i="46"/>
  <c r="AN190" i="46"/>
  <c r="U195" i="46"/>
  <c r="AU179" i="46"/>
  <c r="AO192" i="46"/>
  <c r="AR180" i="46"/>
  <c r="L183" i="46"/>
  <c r="W195" i="46"/>
  <c r="AQ181" i="46"/>
  <c r="AL199" i="46"/>
  <c r="N195" i="46"/>
  <c r="AB198" i="46"/>
  <c r="S192" i="46"/>
  <c r="S195" i="46"/>
  <c r="AL192" i="46"/>
  <c r="AH195" i="46"/>
  <c r="Y183" i="46"/>
  <c r="M189" i="46"/>
  <c r="N191" i="46"/>
  <c r="AR189" i="46"/>
  <c r="AJ177" i="46"/>
  <c r="AF183" i="46"/>
  <c r="W177" i="46"/>
  <c r="AI188" i="46"/>
  <c r="R182" i="46"/>
  <c r="AO175" i="46"/>
  <c r="J190" i="46"/>
  <c r="AM177" i="46"/>
  <c r="X183" i="46"/>
  <c r="U177" i="46"/>
  <c r="N196" i="46"/>
  <c r="AB196" i="46"/>
  <c r="AM184" i="46"/>
  <c r="AA179" i="46"/>
  <c r="P183" i="46"/>
  <c r="AB180" i="46"/>
  <c r="AI190" i="46"/>
  <c r="AE181" i="46"/>
  <c r="AB190" i="46"/>
  <c r="T185" i="46"/>
  <c r="AF197" i="46"/>
  <c r="T175" i="46"/>
  <c r="AM190" i="46"/>
  <c r="AN175" i="46"/>
  <c r="AJ180" i="46"/>
  <c r="AF196" i="46"/>
  <c r="AF180" i="46"/>
  <c r="U187" i="46"/>
  <c r="Z180" i="46"/>
  <c r="AS183" i="46"/>
  <c r="AV174" i="46"/>
  <c r="AS176" i="46"/>
  <c r="AE194" i="46"/>
  <c r="L194" i="46"/>
  <c r="AE189" i="46"/>
  <c r="AH185" i="46"/>
  <c r="P177" i="46"/>
  <c r="AK182" i="46"/>
  <c r="AO194" i="46"/>
  <c r="Z199" i="46"/>
  <c r="L177" i="46"/>
  <c r="R184" i="46"/>
  <c r="AI183" i="46"/>
  <c r="AT175" i="46"/>
  <c r="X197" i="46"/>
  <c r="P189" i="46"/>
  <c r="AN197" i="46"/>
  <c r="U196" i="46"/>
  <c r="AM185" i="46"/>
  <c r="Y197" i="46"/>
  <c r="L196" i="46"/>
  <c r="Q187" i="46"/>
  <c r="R189" i="46"/>
  <c r="W186" i="46"/>
  <c r="T194" i="46"/>
  <c r="AI185" i="46"/>
  <c r="AL190" i="46"/>
  <c r="AM180" i="46"/>
  <c r="AJ179" i="46"/>
  <c r="AF178" i="46"/>
  <c r="Z183" i="46"/>
  <c r="U191" i="46"/>
  <c r="U179" i="46"/>
  <c r="U181" i="46"/>
  <c r="AS198" i="46"/>
  <c r="Z184" i="46"/>
  <c r="AA178" i="46"/>
  <c r="V183" i="46"/>
  <c r="Y184" i="46"/>
  <c r="AO185" i="46"/>
  <c r="AA193" i="46"/>
  <c r="U189" i="46"/>
  <c r="V190" i="46"/>
  <c r="AV183" i="46"/>
  <c r="AT188" i="46"/>
  <c r="Z177" i="46"/>
  <c r="Y187" i="46"/>
  <c r="T197" i="46"/>
  <c r="AU190" i="46"/>
  <c r="Q181" i="46"/>
  <c r="K184" i="46"/>
  <c r="AD180" i="46"/>
  <c r="AD189" i="46"/>
  <c r="AA196" i="46"/>
  <c r="Y177" i="46"/>
  <c r="W179" i="46"/>
  <c r="U186" i="46"/>
  <c r="AJ192" i="46"/>
  <c r="AP196" i="46"/>
  <c r="AR190" i="46"/>
  <c r="AH186" i="46"/>
  <c r="T177" i="46"/>
  <c r="AL195" i="46"/>
  <c r="Z192" i="46"/>
  <c r="P197" i="46"/>
  <c r="AN185" i="46"/>
  <c r="V180" i="46"/>
  <c r="AK181" i="46"/>
  <c r="T196" i="46"/>
  <c r="Q179" i="46"/>
  <c r="AV189" i="46"/>
  <c r="AU198" i="46"/>
  <c r="AL180" i="46"/>
  <c r="AW175" i="46"/>
  <c r="AO188" i="46"/>
  <c r="P185" i="46"/>
  <c r="N179" i="46"/>
  <c r="AP175" i="46"/>
  <c r="AQ191" i="46"/>
  <c r="X177" i="46"/>
  <c r="AB176" i="46"/>
  <c r="O199" i="46"/>
  <c r="V185" i="46"/>
  <c r="AM181" i="46"/>
  <c r="AT181" i="46"/>
  <c r="N192" i="46"/>
  <c r="J187" i="46"/>
  <c r="P609" i="64"/>
  <c r="I197" i="46"/>
  <c r="I176" i="46"/>
  <c r="L197" i="46"/>
  <c r="S197" i="46"/>
  <c r="AJ186" i="46"/>
  <c r="AM182" i="46"/>
  <c r="P175" i="46"/>
  <c r="AN191" i="46"/>
  <c r="AV191" i="46"/>
  <c r="AQ182" i="46"/>
  <c r="R176" i="46"/>
  <c r="AH180" i="46"/>
  <c r="AU178" i="46"/>
  <c r="AA175" i="46"/>
  <c r="AQ188" i="46"/>
  <c r="AJ184" i="46"/>
  <c r="AP191" i="46"/>
  <c r="AE179" i="46"/>
  <c r="N198" i="46"/>
  <c r="AS190" i="46"/>
  <c r="T193" i="46"/>
  <c r="P190" i="46"/>
  <c r="M193" i="46"/>
  <c r="AI174" i="46"/>
  <c r="AB182" i="46"/>
  <c r="AR193" i="46"/>
  <c r="AJ190" i="46"/>
  <c r="AF191" i="46"/>
  <c r="AW174" i="46"/>
  <c r="AT197" i="46"/>
  <c r="AQ195" i="46"/>
  <c r="AT180" i="46"/>
  <c r="AQ175" i="46"/>
  <c r="AO177" i="46"/>
  <c r="AW195" i="46"/>
  <c r="AS189" i="46"/>
  <c r="V182" i="46"/>
  <c r="AP184" i="46"/>
  <c r="AT190" i="46"/>
  <c r="AB181" i="46"/>
  <c r="AB184" i="46"/>
  <c r="AP185" i="46"/>
  <c r="Z182" i="46"/>
  <c r="AW183" i="46"/>
  <c r="AQ185" i="46"/>
  <c r="AQ178" i="46"/>
  <c r="S175" i="46"/>
  <c r="Q184" i="46"/>
  <c r="AD197" i="46"/>
  <c r="AD188" i="46"/>
  <c r="AA188" i="46"/>
  <c r="Y185" i="46"/>
  <c r="U199" i="46"/>
  <c r="U190" i="46"/>
  <c r="T179" i="46"/>
  <c r="AN195" i="46"/>
  <c r="AH192" i="46"/>
  <c r="V188" i="46"/>
  <c r="AR187" i="46"/>
  <c r="AV182" i="46"/>
  <c r="AQ189" i="46"/>
  <c r="AR185" i="46"/>
  <c r="AL186" i="46"/>
  <c r="O191" i="46"/>
  <c r="R191" i="46"/>
  <c r="X189" i="46"/>
  <c r="O186" i="46"/>
  <c r="AJ185" i="46"/>
  <c r="AW192" i="46"/>
  <c r="AV198" i="46"/>
  <c r="R196" i="46"/>
  <c r="T186" i="46"/>
  <c r="V184" i="46"/>
  <c r="AR188" i="46"/>
  <c r="AM183" i="46"/>
  <c r="AI180" i="46"/>
  <c r="M199" i="46"/>
  <c r="V189" i="46"/>
  <c r="AL196" i="46"/>
  <c r="P186" i="46"/>
  <c r="AK197" i="46"/>
  <c r="AS180" i="46"/>
  <c r="J199" i="46"/>
  <c r="J188" i="46"/>
  <c r="K609" i="64"/>
  <c r="I195" i="46"/>
  <c r="AL185" i="46"/>
  <c r="S182" i="46"/>
  <c r="L199" i="46"/>
  <c r="AI181" i="46"/>
  <c r="P194" i="46"/>
  <c r="T180" i="46"/>
  <c r="AA184" i="46"/>
  <c r="AM188" i="46"/>
  <c r="AV180" i="46"/>
  <c r="AO195" i="46"/>
  <c r="AK190" i="46"/>
  <c r="N189" i="46"/>
  <c r="P191" i="46"/>
  <c r="AE192" i="46"/>
  <c r="V175" i="46"/>
  <c r="AB183" i="46"/>
  <c r="L192" i="46"/>
  <c r="AN174" i="46"/>
  <c r="AF176" i="46"/>
  <c r="AW182" i="46"/>
  <c r="AW191" i="46"/>
  <c r="AT179" i="46"/>
  <c r="AU191" i="46"/>
  <c r="AB175" i="46"/>
  <c r="AP199" i="46"/>
  <c r="AP177" i="46"/>
  <c r="W176" i="46"/>
  <c r="AV196" i="46"/>
  <c r="AV197" i="46"/>
  <c r="AU184" i="46"/>
  <c r="AT192" i="46"/>
  <c r="V181" i="46"/>
  <c r="Q191" i="46"/>
  <c r="K182" i="46"/>
  <c r="AD193" i="46"/>
  <c r="AA199" i="46"/>
  <c r="Y179" i="46"/>
  <c r="U178" i="46"/>
  <c r="AR184" i="46"/>
  <c r="Z194" i="46"/>
  <c r="AO198" i="46"/>
  <c r="AO182" i="46"/>
  <c r="AO199" i="46"/>
  <c r="T174" i="46"/>
  <c r="AP183" i="46"/>
  <c r="M177" i="46"/>
  <c r="O187" i="46"/>
  <c r="AV186" i="46"/>
  <c r="AQ177" i="46"/>
  <c r="AW185" i="46"/>
  <c r="AV188" i="46"/>
  <c r="AJ194" i="46"/>
  <c r="AI176" i="46"/>
  <c r="P187" i="46"/>
  <c r="T190" i="46"/>
  <c r="O178" i="46"/>
  <c r="AP176" i="46"/>
  <c r="Q198" i="46"/>
  <c r="AK177" i="46"/>
  <c r="V194" i="46"/>
  <c r="J177" i="46"/>
  <c r="AI177" i="46"/>
  <c r="AR75" i="46"/>
  <c r="AH125" i="46"/>
  <c r="AR73" i="46"/>
  <c r="AK178" i="46"/>
  <c r="AK111" i="46"/>
  <c r="AG180" i="46"/>
  <c r="AG197" i="46"/>
  <c r="AG187" i="46"/>
  <c r="AD176" i="46"/>
  <c r="O198" i="46"/>
  <c r="M188" i="46"/>
  <c r="M180" i="46"/>
  <c r="K191" i="46"/>
  <c r="K180" i="46"/>
  <c r="I184" i="46"/>
  <c r="I194" i="46"/>
  <c r="T77" i="46"/>
  <c r="AA95" i="46"/>
  <c r="AO108" i="46"/>
  <c r="AI68" i="46"/>
  <c r="L179" i="46"/>
  <c r="L180" i="46"/>
  <c r="AE184" i="46"/>
  <c r="R188" i="46"/>
  <c r="AH179" i="46"/>
  <c r="V187" i="46"/>
  <c r="AM192" i="46"/>
  <c r="AL191" i="46"/>
  <c r="R190" i="46"/>
  <c r="Z179" i="46"/>
  <c r="S193" i="46"/>
  <c r="AL176" i="46"/>
  <c r="AN188" i="46"/>
  <c r="J193" i="46"/>
  <c r="P199" i="46"/>
  <c r="L189" i="46"/>
  <c r="AB193" i="46"/>
  <c r="AB178" i="46"/>
  <c r="AF174" i="46"/>
  <c r="AA181" i="46"/>
  <c r="AT178" i="46"/>
  <c r="AW188" i="46"/>
  <c r="Y174" i="46"/>
  <c r="AO184" i="46"/>
  <c r="X180" i="46"/>
  <c r="V179" i="46"/>
  <c r="AS187" i="46"/>
  <c r="AT198" i="46"/>
  <c r="AT196" i="46"/>
  <c r="Z176" i="46"/>
  <c r="AT199" i="46"/>
  <c r="W190" i="46"/>
  <c r="W198" i="46"/>
  <c r="AU189" i="46"/>
  <c r="O181" i="46"/>
  <c r="K196" i="46"/>
  <c r="AD195" i="46"/>
  <c r="AA198" i="46"/>
  <c r="Y195" i="46"/>
  <c r="AL179" i="46"/>
  <c r="T178" i="46"/>
  <c r="S196" i="46"/>
  <c r="AL188" i="46"/>
  <c r="Q175" i="46"/>
  <c r="AV176" i="46"/>
  <c r="AP182" i="46"/>
  <c r="M175" i="46"/>
  <c r="AR175" i="46"/>
  <c r="X187" i="46"/>
  <c r="Z198" i="46"/>
  <c r="AN198" i="46"/>
  <c r="Q190" i="46"/>
  <c r="AT194" i="46"/>
  <c r="V197" i="46"/>
  <c r="T195" i="46"/>
  <c r="Z189" i="46"/>
  <c r="Q193" i="46"/>
  <c r="P180" i="46"/>
  <c r="AP180" i="46"/>
  <c r="J183" i="46"/>
  <c r="J176" i="46"/>
  <c r="AS125" i="46"/>
  <c r="AD113" i="46"/>
  <c r="AK193" i="46"/>
  <c r="AK187" i="46"/>
  <c r="AG182" i="46"/>
  <c r="AG194" i="46"/>
  <c r="AG191" i="46"/>
  <c r="Q182" i="46"/>
  <c r="O197" i="46"/>
  <c r="O174" i="46"/>
  <c r="M195" i="46"/>
  <c r="M179" i="46"/>
  <c r="K186" i="46"/>
  <c r="K185" i="46"/>
  <c r="I181" i="46"/>
  <c r="I177" i="46"/>
  <c r="AA73" i="46"/>
  <c r="N73" i="46"/>
  <c r="AF100" i="46"/>
  <c r="AJ110" i="46"/>
  <c r="J178" i="46"/>
  <c r="AE175" i="46"/>
  <c r="N199" i="46"/>
  <c r="AR197" i="46"/>
  <c r="R174" i="46"/>
  <c r="T187" i="46"/>
  <c r="AL194" i="46"/>
  <c r="W187" i="46"/>
  <c r="AH198" i="46"/>
  <c r="R199" i="46"/>
  <c r="AT177" i="46"/>
  <c r="AJ191" i="46"/>
  <c r="AK186" i="46"/>
  <c r="AS193" i="46"/>
  <c r="AT189" i="46"/>
  <c r="J184" i="46"/>
  <c r="AE188" i="46"/>
  <c r="P196" i="46"/>
  <c r="AM191" i="46"/>
  <c r="AJ188" i="46"/>
  <c r="AA197" i="46"/>
  <c r="T189" i="46"/>
  <c r="X186" i="46"/>
  <c r="AR182" i="46"/>
  <c r="U197" i="46"/>
  <c r="X174" i="46"/>
  <c r="X176" i="46"/>
  <c r="AB186" i="46"/>
  <c r="X181" i="46"/>
  <c r="Y175" i="46"/>
  <c r="W196" i="46"/>
  <c r="W191" i="46"/>
  <c r="AA190" i="46"/>
  <c r="AQ176" i="46"/>
  <c r="S190" i="46"/>
  <c r="O189" i="46"/>
  <c r="K199" i="46"/>
  <c r="AD178" i="46"/>
  <c r="AD182" i="46"/>
  <c r="AA177" i="46"/>
  <c r="U176" i="46"/>
  <c r="AO191" i="46"/>
  <c r="AL189" i="46"/>
  <c r="S188" i="46"/>
  <c r="AV190" i="46"/>
  <c r="S194" i="46"/>
  <c r="Q197" i="46"/>
  <c r="V192" i="46"/>
  <c r="AH194" i="46"/>
  <c r="AS175" i="46"/>
  <c r="M191" i="46"/>
  <c r="AT195" i="46"/>
  <c r="AS184" i="46"/>
  <c r="AP197" i="46"/>
  <c r="R183" i="46"/>
  <c r="AU180" i="46"/>
  <c r="AI184" i="46"/>
  <c r="AW193" i="46"/>
  <c r="Q174" i="46"/>
  <c r="X196" i="46"/>
  <c r="M176" i="46"/>
  <c r="T176" i="46"/>
  <c r="J196" i="46"/>
  <c r="J174" i="46"/>
  <c r="AN125" i="46"/>
  <c r="AF128" i="46"/>
  <c r="AK199" i="46"/>
  <c r="AK174" i="46"/>
  <c r="AG174" i="46"/>
  <c r="AG196" i="46"/>
  <c r="AG198" i="46"/>
  <c r="Q192" i="46"/>
  <c r="O175" i="46"/>
  <c r="O194" i="46"/>
  <c r="M196" i="46"/>
  <c r="K179" i="46"/>
  <c r="K189" i="46"/>
  <c r="I174" i="46"/>
  <c r="I189" i="46"/>
  <c r="U73" i="46"/>
  <c r="L79" i="46"/>
  <c r="O91" i="46"/>
  <c r="I196" i="46"/>
  <c r="L184" i="46"/>
  <c r="K194" i="46"/>
  <c r="S191" i="46"/>
  <c r="Z190" i="46"/>
  <c r="L178" i="46"/>
  <c r="AL198" i="46"/>
  <c r="AV193" i="46"/>
  <c r="O177" i="46"/>
  <c r="AH177" i="46"/>
  <c r="AT176" i="46"/>
  <c r="W182" i="46"/>
  <c r="AR176" i="46"/>
  <c r="AF189" i="46"/>
  <c r="AB194" i="46"/>
  <c r="AH196" i="46"/>
  <c r="AO189" i="46"/>
  <c r="S183" i="46"/>
  <c r="AH183" i="46"/>
  <c r="AM175" i="46"/>
  <c r="AO181" i="46"/>
  <c r="AN194" i="46"/>
  <c r="AF188" i="46"/>
  <c r="Y191" i="46"/>
  <c r="U180" i="46"/>
  <c r="AA192" i="46"/>
  <c r="W189" i="46"/>
  <c r="AW181" i="46"/>
  <c r="AQ190" i="46"/>
  <c r="AW196" i="46"/>
  <c r="Z181" i="46"/>
  <c r="AQ199" i="46"/>
  <c r="W192" i="46"/>
  <c r="AQ192" i="46"/>
  <c r="X184" i="46"/>
  <c r="AT185" i="46"/>
  <c r="K178" i="46"/>
  <c r="AD174" i="46"/>
  <c r="AD184" i="46"/>
  <c r="Y194" i="46"/>
  <c r="U198" i="46"/>
  <c r="M183" i="46"/>
  <c r="AU185" i="46"/>
  <c r="P174" i="46"/>
  <c r="AJ183" i="46"/>
  <c r="N181" i="46"/>
  <c r="AH181" i="46"/>
  <c r="AI195" i="46"/>
  <c r="O193" i="46"/>
  <c r="AJ189" i="46"/>
  <c r="AP195" i="46"/>
  <c r="M184" i="46"/>
  <c r="AN180" i="46"/>
  <c r="AI197" i="46"/>
  <c r="AK188" i="46"/>
  <c r="AP193" i="46"/>
  <c r="AJ195" i="46"/>
  <c r="AS188" i="46"/>
  <c r="AH175" i="46"/>
  <c r="AW189" i="46"/>
  <c r="AH174" i="46"/>
  <c r="N193" i="46"/>
  <c r="AW194" i="46"/>
  <c r="J191" i="46"/>
  <c r="J175" i="46"/>
  <c r="X188" i="46"/>
  <c r="AR86" i="46"/>
  <c r="AK179" i="46"/>
  <c r="AK185" i="46"/>
  <c r="AG183" i="46"/>
  <c r="AG186" i="46"/>
  <c r="AG177" i="46"/>
  <c r="AD185" i="46"/>
  <c r="Q189" i="46"/>
  <c r="O195" i="46"/>
  <c r="M192" i="46"/>
  <c r="M174" i="46"/>
  <c r="K190" i="46"/>
  <c r="K176" i="46"/>
  <c r="I183" i="46"/>
  <c r="I192" i="46"/>
  <c r="AF96" i="46"/>
  <c r="M103" i="46"/>
  <c r="AG184" i="46"/>
  <c r="N176" i="46"/>
  <c r="AO186" i="46"/>
  <c r="S179" i="46"/>
  <c r="AQ197" i="46"/>
  <c r="AR174" i="46"/>
  <c r="S178" i="46"/>
  <c r="L198" i="46"/>
  <c r="AI198" i="46"/>
  <c r="AQ186" i="46"/>
  <c r="N175" i="46"/>
  <c r="AN178" i="46"/>
  <c r="AB187" i="46"/>
  <c r="AT183" i="46"/>
  <c r="AO183" i="46"/>
  <c r="AA195" i="46"/>
  <c r="AT187" i="46"/>
  <c r="AB189" i="46"/>
  <c r="Y178" i="46"/>
  <c r="K187" i="46"/>
  <c r="AD187" i="46"/>
  <c r="W188" i="46"/>
  <c r="AK194" i="46"/>
  <c r="Z191" i="46"/>
  <c r="Q183" i="46"/>
  <c r="AS179" i="46"/>
  <c r="AR178" i="46"/>
  <c r="AJ196" i="46"/>
  <c r="AK175" i="46"/>
  <c r="AS192" i="46"/>
  <c r="AH190" i="46"/>
  <c r="AU182" i="46"/>
  <c r="AS191" i="46"/>
  <c r="J182" i="46"/>
  <c r="AK196" i="46"/>
  <c r="AG188" i="46"/>
  <c r="AG176" i="46"/>
  <c r="Q185" i="46"/>
  <c r="M182" i="46"/>
  <c r="K198" i="46"/>
  <c r="I193" i="46"/>
  <c r="I175" i="46"/>
  <c r="N91" i="46"/>
  <c r="L69" i="46"/>
  <c r="AD106" i="46"/>
  <c r="U116" i="46"/>
  <c r="AT121" i="46"/>
  <c r="AF95" i="46"/>
  <c r="Z79" i="46"/>
  <c r="N65" i="46"/>
  <c r="AQ89" i="46"/>
  <c r="S114" i="46"/>
  <c r="AE101" i="46"/>
  <c r="CB96" i="46"/>
  <c r="AE178" i="46"/>
  <c r="AP188" i="46"/>
  <c r="AM194" i="46"/>
  <c r="L176" i="46"/>
  <c r="AU195" i="46"/>
  <c r="AN176" i="46"/>
  <c r="AR196" i="46"/>
  <c r="V198" i="46"/>
  <c r="W180" i="46"/>
  <c r="Y198" i="46"/>
  <c r="AB192" i="46"/>
  <c r="P198" i="46"/>
  <c r="W197" i="46"/>
  <c r="Y193" i="46"/>
  <c r="AV179" i="46"/>
  <c r="X192" i="46"/>
  <c r="X179" i="46"/>
  <c r="W194" i="46"/>
  <c r="AQ193" i="46"/>
  <c r="S187" i="46"/>
  <c r="AD198" i="46"/>
  <c r="AA187" i="46"/>
  <c r="U174" i="46"/>
  <c r="Q176" i="46"/>
  <c r="AP198" i="46"/>
  <c r="N177" i="46"/>
  <c r="AV192" i="46"/>
  <c r="AL184" i="46"/>
  <c r="X198" i="46"/>
  <c r="AN184" i="46"/>
  <c r="AO196" i="46"/>
  <c r="AV187" i="46"/>
  <c r="AB185" i="46"/>
  <c r="AU199" i="46"/>
  <c r="J195" i="46"/>
  <c r="AL125" i="46"/>
  <c r="AG190" i="46"/>
  <c r="AD192" i="46"/>
  <c r="O188" i="46"/>
  <c r="M198" i="46"/>
  <c r="K177" i="46"/>
  <c r="I179" i="46"/>
  <c r="I198" i="46"/>
  <c r="R73" i="46"/>
  <c r="R65" i="46"/>
  <c r="AU106" i="46"/>
  <c r="Y116" i="46"/>
  <c r="AW121" i="46"/>
  <c r="AS91" i="46"/>
  <c r="W79" i="46"/>
  <c r="I65" i="46"/>
  <c r="AT86" i="46"/>
  <c r="CI96" i="46"/>
  <c r="AE199" i="46"/>
  <c r="AL178" i="46"/>
  <c r="AJ181" i="46"/>
  <c r="R192" i="46"/>
  <c r="AE177" i="46"/>
  <c r="AU188" i="46"/>
  <c r="T192" i="46"/>
  <c r="AI186" i="46"/>
  <c r="AJ175" i="46"/>
  <c r="AB191" i="46"/>
  <c r="AQ174" i="46"/>
  <c r="AU194" i="46"/>
  <c r="Y192" i="46"/>
  <c r="AA174" i="46"/>
  <c r="AP179" i="46"/>
  <c r="AB199" i="46"/>
  <c r="AU197" i="46"/>
  <c r="S189" i="46"/>
  <c r="AD175" i="46"/>
  <c r="AA183" i="46"/>
  <c r="Q195" i="46"/>
  <c r="AW199" i="46"/>
  <c r="AN177" i="46"/>
  <c r="Z175" i="46"/>
  <c r="S180" i="46"/>
  <c r="AO197" i="46"/>
  <c r="Q180" i="46"/>
  <c r="X199" i="46"/>
  <c r="O176" i="46"/>
  <c r="AP192" i="46"/>
  <c r="AO176" i="46"/>
  <c r="J194" i="46"/>
  <c r="AE106" i="46"/>
  <c r="AK180" i="46"/>
  <c r="AD196" i="46"/>
  <c r="O185" i="46"/>
  <c r="M185" i="46"/>
  <c r="K119" i="46"/>
  <c r="I187" i="46"/>
  <c r="AA117" i="46"/>
  <c r="AG118" i="46"/>
  <c r="AQ106" i="46"/>
  <c r="AN111" i="46"/>
  <c r="AP92" i="46"/>
  <c r="AS121" i="46"/>
  <c r="AL121" i="46"/>
  <c r="Y65" i="46"/>
  <c r="AR20" i="46"/>
  <c r="AH91" i="46"/>
  <c r="BT96" i="46"/>
  <c r="AD190" i="46"/>
  <c r="AL177" i="46"/>
  <c r="AL197" i="46"/>
  <c r="R181" i="46"/>
  <c r="S186" i="46"/>
  <c r="AL183" i="46"/>
  <c r="L195" i="46"/>
  <c r="AH189" i="46"/>
  <c r="AE193" i="46"/>
  <c r="AR199" i="46"/>
  <c r="AB197" i="46"/>
  <c r="AQ183" i="46"/>
  <c r="Y188" i="46"/>
  <c r="Z187" i="46"/>
  <c r="AV195" i="46"/>
  <c r="AT186" i="46"/>
  <c r="AD194" i="46"/>
  <c r="W175" i="46"/>
  <c r="Z193" i="46"/>
  <c r="X191" i="46"/>
  <c r="T182" i="46"/>
  <c r="AT174" i="46"/>
  <c r="X193" i="46"/>
  <c r="S177" i="46"/>
  <c r="T183" i="46"/>
  <c r="V191" i="46"/>
  <c r="AP181" i="46"/>
  <c r="R198" i="46"/>
  <c r="AJ199" i="46"/>
  <c r="J197" i="46"/>
  <c r="K90" i="46"/>
  <c r="AP212" i="46"/>
  <c r="AK189" i="46"/>
  <c r="AG181" i="46"/>
  <c r="Q68" i="46"/>
  <c r="O102" i="46"/>
  <c r="K195" i="46"/>
  <c r="I178" i="46"/>
  <c r="O79" i="46"/>
  <c r="AP70" i="46"/>
  <c r="AF68" i="46"/>
  <c r="AN121" i="46"/>
  <c r="AO129" i="46"/>
  <c r="L68" i="46"/>
  <c r="J79" i="46"/>
  <c r="AA65" i="46"/>
  <c r="AM99" i="46"/>
  <c r="AO208" i="46"/>
  <c r="CA96" i="46"/>
  <c r="L175" i="46"/>
  <c r="AW179" i="46"/>
  <c r="P195" i="46"/>
  <c r="AA176" i="46"/>
  <c r="AO178" i="46"/>
  <c r="AR195" i="46"/>
  <c r="AD199" i="46"/>
  <c r="U188" i="46"/>
  <c r="AS194" i="46"/>
  <c r="AH188" i="46"/>
  <c r="AN186" i="46"/>
  <c r="Z195" i="46"/>
  <c r="AJ178" i="46"/>
  <c r="N108" i="46"/>
  <c r="AK192" i="46"/>
  <c r="AG179" i="46"/>
  <c r="O190" i="46"/>
  <c r="K175" i="46"/>
  <c r="M109" i="46"/>
  <c r="AD211" i="46"/>
  <c r="AK60" i="46"/>
  <c r="T79" i="46"/>
  <c r="AV93" i="46"/>
  <c r="L181" i="46"/>
  <c r="M178" i="46"/>
  <c r="L182" i="46"/>
  <c r="S174" i="46"/>
  <c r="R193" i="46"/>
  <c r="N185" i="46"/>
  <c r="AE187" i="46"/>
  <c r="AF192" i="46"/>
  <c r="AP186" i="46"/>
  <c r="AQ180" i="46"/>
  <c r="AQ184" i="46"/>
  <c r="AD177" i="46"/>
  <c r="U183" i="46"/>
  <c r="AN181" i="46"/>
  <c r="O183" i="46"/>
  <c r="AI175" i="46"/>
  <c r="AK195" i="46"/>
  <c r="AK198" i="46"/>
  <c r="AG175" i="46"/>
  <c r="K174" i="46"/>
  <c r="AB111" i="46"/>
  <c r="AF98" i="46"/>
  <c r="L116" i="46"/>
  <c r="AU92" i="46"/>
  <c r="S65" i="46"/>
  <c r="AN92" i="46"/>
  <c r="CK96" i="46"/>
  <c r="K181" i="46"/>
  <c r="R175" i="46"/>
  <c r="AM195" i="46"/>
  <c r="Z186" i="46"/>
  <c r="AE190" i="46"/>
  <c r="AF199" i="46"/>
  <c r="Y181" i="46"/>
  <c r="AA191" i="46"/>
  <c r="W183" i="46"/>
  <c r="S199" i="46"/>
  <c r="AD186" i="46"/>
  <c r="U194" i="46"/>
  <c r="X185" i="46"/>
  <c r="Q188" i="46"/>
  <c r="AK176" i="46"/>
  <c r="X195" i="46"/>
  <c r="AU175" i="46"/>
  <c r="AI42" i="46"/>
  <c r="I145" i="47" s="1"/>
  <c r="AU71" i="46"/>
  <c r="AK183" i="46"/>
  <c r="AG185" i="46"/>
  <c r="M181" i="46"/>
  <c r="T95" i="46"/>
  <c r="W92" i="46"/>
  <c r="AP87" i="46"/>
  <c r="V65" i="46"/>
  <c r="CD96" i="46"/>
  <c r="W193" i="46"/>
  <c r="AU193" i="46"/>
  <c r="AI187" i="46"/>
  <c r="V193" i="46"/>
  <c r="T191" i="46"/>
  <c r="W178" i="46"/>
  <c r="AW177" i="46"/>
  <c r="AQ179" i="46"/>
  <c r="S176" i="46"/>
  <c r="Y199" i="46"/>
  <c r="AJ197" i="46"/>
  <c r="T181" i="46"/>
  <c r="M187" i="46"/>
  <c r="Z197" i="46"/>
  <c r="AH191" i="46"/>
  <c r="AV177" i="46"/>
  <c r="AK191" i="46"/>
  <c r="AD179" i="46"/>
  <c r="M186" i="46"/>
  <c r="I180" i="46"/>
  <c r="AO70" i="46"/>
  <c r="AD121" i="46"/>
  <c r="AA80" i="46"/>
  <c r="L65" i="46"/>
  <c r="AL208" i="46"/>
  <c r="CC96" i="46"/>
  <c r="AR198" i="46"/>
  <c r="AW184" i="46"/>
  <c r="AO190" i="46"/>
  <c r="Y196" i="46"/>
  <c r="AR194" i="46"/>
  <c r="Q178" i="46"/>
  <c r="AB174" i="46"/>
  <c r="M197" i="46"/>
  <c r="AW74" i="46"/>
  <c r="AM121" i="46"/>
  <c r="AI20" i="46"/>
  <c r="CH96" i="46"/>
  <c r="R187" i="46"/>
  <c r="AQ187" i="46"/>
  <c r="V195" i="46"/>
  <c r="Q177" i="46"/>
  <c r="AG75" i="46"/>
  <c r="AJ198" i="46"/>
  <c r="AW198" i="46"/>
  <c r="AM193" i="46"/>
  <c r="AL86" i="46"/>
  <c r="L188" i="46"/>
  <c r="P182" i="46"/>
  <c r="V199" i="46"/>
  <c r="AO174" i="46"/>
  <c r="U175" i="46"/>
  <c r="AW187" i="46"/>
  <c r="V186" i="46"/>
  <c r="AH176" i="46"/>
  <c r="AS181" i="46"/>
  <c r="AG195" i="46"/>
  <c r="K183" i="46"/>
  <c r="AM76" i="46"/>
  <c r="AH121" i="46"/>
  <c r="AG20" i="46"/>
  <c r="AH208" i="46"/>
  <c r="I199" i="46"/>
  <c r="AF194" i="46"/>
  <c r="AS185" i="46"/>
  <c r="Q194" i="46"/>
  <c r="AM95" i="46"/>
  <c r="AF184" i="46"/>
  <c r="AW176" i="46"/>
  <c r="Q196" i="46"/>
  <c r="AM198" i="46"/>
  <c r="U182" i="46"/>
  <c r="AF177" i="46"/>
  <c r="AL181" i="46"/>
  <c r="T198" i="46"/>
  <c r="AO187" i="46"/>
  <c r="K193" i="46"/>
  <c r="O182" i="46"/>
  <c r="O179" i="46"/>
  <c r="AL182" i="46"/>
  <c r="AD191" i="46"/>
  <c r="K188" i="46"/>
  <c r="AK66" i="46"/>
  <c r="AA71" i="46"/>
  <c r="AM117" i="46"/>
  <c r="AM189" i="46"/>
  <c r="AM176" i="46"/>
  <c r="AD181" i="46"/>
  <c r="AL193" i="46"/>
  <c r="V174" i="46"/>
  <c r="AU192" i="46"/>
  <c r="AM199" i="46"/>
  <c r="I186" i="46"/>
  <c r="P192" i="46"/>
  <c r="M190" i="46"/>
  <c r="AP178" i="46"/>
  <c r="W199" i="46"/>
  <c r="P184" i="46"/>
  <c r="AP190" i="46"/>
  <c r="J192" i="46"/>
  <c r="AK184" i="46"/>
  <c r="I188" i="46"/>
  <c r="AM211" i="46"/>
  <c r="M79" i="46"/>
  <c r="AA186" i="46"/>
  <c r="AI194" i="46"/>
  <c r="P179" i="46"/>
  <c r="AF190" i="46"/>
  <c r="AS182" i="46"/>
  <c r="S198" i="46"/>
  <c r="AG193" i="46"/>
  <c r="M194" i="46"/>
  <c r="I191" i="46"/>
  <c r="AW70" i="46"/>
  <c r="AG121" i="46"/>
  <c r="J65" i="46"/>
  <c r="BW96" i="46"/>
  <c r="J189" i="46"/>
  <c r="V79" i="46"/>
  <c r="I190" i="46"/>
  <c r="AL175" i="46"/>
  <c r="AN187" i="46"/>
  <c r="V178" i="46"/>
  <c r="AG38" i="46"/>
  <c r="AU183" i="46"/>
  <c r="AQ198" i="46"/>
  <c r="O196" i="46"/>
  <c r="X194" i="46"/>
  <c r="AE182" i="46"/>
  <c r="W185" i="46"/>
  <c r="AU128" i="46"/>
  <c r="AV123" i="46"/>
  <c r="AS80" i="46"/>
  <c r="Y77" i="46"/>
  <c r="AM74" i="46"/>
  <c r="AB69" i="46"/>
  <c r="AD66" i="46"/>
  <c r="AS60" i="46"/>
  <c r="AL24" i="46"/>
  <c r="Q169" i="46"/>
  <c r="L155" i="25" s="1"/>
  <c r="Q37" i="46"/>
  <c r="L49" i="25" s="1"/>
  <c r="AJ105" i="46"/>
  <c r="AV83" i="46"/>
  <c r="AG114" i="46"/>
  <c r="V108" i="46"/>
  <c r="AW94" i="46"/>
  <c r="AU250" i="46" s="1"/>
  <c r="AN210" i="46"/>
  <c r="Q173" i="46"/>
  <c r="L159" i="25" s="1"/>
  <c r="R118" i="46"/>
  <c r="L100" i="46"/>
  <c r="H609" i="64"/>
  <c r="AA76" i="46"/>
  <c r="AT73" i="46"/>
  <c r="N68" i="46"/>
  <c r="AJ65" i="46"/>
  <c r="AT626" i="64"/>
  <c r="AT622" i="64"/>
  <c r="AT618" i="64"/>
  <c r="AT614" i="64"/>
  <c r="AT610" i="64"/>
  <c r="AT468" i="64" s="1"/>
  <c r="AJ606" i="64"/>
  <c r="AJ602" i="64"/>
  <c r="AJ314" i="64" s="1"/>
  <c r="AK126" i="46"/>
  <c r="L111" i="46"/>
  <c r="AD108" i="46"/>
  <c r="AM100" i="46"/>
  <c r="Z92" i="46"/>
  <c r="N114" i="46"/>
  <c r="AJ119" i="46"/>
  <c r="N112" i="46"/>
  <c r="AV109" i="46"/>
  <c r="V104" i="46"/>
  <c r="AH101" i="46"/>
  <c r="Y96" i="46"/>
  <c r="S93" i="46"/>
  <c r="AT90" i="46"/>
  <c r="AF212" i="46"/>
  <c r="W609" i="64"/>
  <c r="W80" i="46"/>
  <c r="AB66" i="46"/>
  <c r="AI611" i="64"/>
  <c r="AJ599" i="64"/>
  <c r="AJ95" i="64" s="1"/>
  <c r="T119" i="46"/>
  <c r="AU116" i="46"/>
  <c r="Y109" i="46"/>
  <c r="AJ106" i="46"/>
  <c r="L101" i="46"/>
  <c r="AN98" i="46"/>
  <c r="AW95" i="46"/>
  <c r="AQ86" i="46"/>
  <c r="AL75" i="46"/>
  <c r="AG67" i="46"/>
  <c r="AW61" i="46"/>
  <c r="AM34" i="46"/>
  <c r="AI625" i="64"/>
  <c r="AI556" i="64" s="1"/>
  <c r="AI621" i="64"/>
  <c r="AI479" i="64" s="1"/>
  <c r="AI617" i="64"/>
  <c r="AI255" i="64" s="1"/>
  <c r="AI613" i="64"/>
  <c r="AI109" i="64" s="1"/>
  <c r="AJ593" i="64"/>
  <c r="AJ231" i="64" s="1"/>
  <c r="U113" i="46"/>
  <c r="I105" i="46"/>
  <c r="V97" i="46"/>
  <c r="R94" i="46"/>
  <c r="P250" i="46" s="1"/>
  <c r="W83" i="46"/>
  <c r="Y115" i="46"/>
  <c r="AT129" i="46"/>
  <c r="AJ124" i="46"/>
  <c r="T75" i="46"/>
  <c r="AL72" i="46"/>
  <c r="U67" i="46"/>
  <c r="AL30" i="46"/>
  <c r="P120" i="46"/>
  <c r="AW117" i="46"/>
  <c r="Q110" i="46"/>
  <c r="AT107" i="46"/>
  <c r="AU99" i="46"/>
  <c r="K91" i="46"/>
  <c r="AM87" i="46"/>
  <c r="AK213" i="46"/>
  <c r="AD208" i="46"/>
  <c r="AF115" i="46"/>
  <c r="L609" i="64"/>
  <c r="Q171" i="46"/>
  <c r="L157" i="25" s="1"/>
  <c r="O72" i="46"/>
  <c r="AT612" i="64"/>
  <c r="AJ596" i="64"/>
  <c r="AJ454" i="64" s="1"/>
  <c r="AR112" i="46"/>
  <c r="AG96" i="46"/>
  <c r="AL93" i="46"/>
  <c r="V87" i="46"/>
  <c r="AH88" i="46"/>
  <c r="F65" i="67"/>
  <c r="L77" i="46"/>
  <c r="AL66" i="46"/>
  <c r="W112" i="46"/>
  <c r="AM123" i="46"/>
  <c r="U67" i="67"/>
  <c r="N39" i="67"/>
  <c r="D529" i="64"/>
  <c r="AF119" i="46"/>
  <c r="AJ20" i="46"/>
  <c r="V77" i="46"/>
  <c r="AJ127" i="46"/>
  <c r="AH95" i="46"/>
  <c r="AM111" i="46"/>
  <c r="AE211" i="46"/>
  <c r="AP106" i="46"/>
  <c r="AK76" i="46"/>
  <c r="AO20" i="46"/>
  <c r="E94" i="64"/>
  <c r="F612" i="64"/>
  <c r="AG106" i="46"/>
  <c r="AG74" i="46"/>
  <c r="AK128" i="46"/>
  <c r="AO128" i="46"/>
  <c r="AM86" i="46"/>
  <c r="J80" i="46"/>
  <c r="D534" i="64"/>
  <c r="E315" i="64"/>
  <c r="P68" i="67"/>
  <c r="T67" i="67"/>
  <c r="P66" i="67"/>
  <c r="G65" i="67"/>
  <c r="P42" i="67"/>
  <c r="U41" i="67"/>
  <c r="G41" i="67"/>
  <c r="M40" i="67"/>
  <c r="N68" i="67"/>
  <c r="U40" i="67"/>
  <c r="AG60" i="46"/>
  <c r="I77" i="46"/>
  <c r="AS116" i="46"/>
  <c r="AU98" i="46"/>
  <c r="AW90" i="46"/>
  <c r="E397" i="64"/>
  <c r="E383" i="64"/>
  <c r="AG92" i="46"/>
  <c r="AM116" i="46"/>
  <c r="AW20" i="46"/>
  <c r="AS86" i="46"/>
  <c r="AM60" i="46"/>
  <c r="AF92" i="46"/>
  <c r="I120" i="46"/>
  <c r="AS98" i="46"/>
  <c r="S109" i="46"/>
  <c r="D461" i="64"/>
  <c r="D470" i="64"/>
  <c r="X104" i="46"/>
  <c r="R93" i="46"/>
  <c r="J119" i="46"/>
  <c r="AQ123" i="46"/>
  <c r="E543" i="64"/>
  <c r="T68" i="67"/>
  <c r="T66" i="67"/>
  <c r="T42" i="67"/>
  <c r="L42" i="67"/>
  <c r="P41" i="67"/>
  <c r="V39" i="67"/>
  <c r="V52" i="67"/>
  <c r="R52" i="67"/>
  <c r="Q41" i="79"/>
  <c r="Q18" i="57" s="1"/>
  <c r="AU90" i="46"/>
  <c r="AI60" i="46"/>
  <c r="R114" i="46"/>
  <c r="AI116" i="46"/>
  <c r="Q41" i="67"/>
  <c r="F39" i="67"/>
  <c r="AE116" i="46"/>
  <c r="AS20" i="46"/>
  <c r="AD86" i="46"/>
  <c r="AG127" i="46"/>
  <c r="AJ98" i="46"/>
  <c r="AL98" i="46"/>
  <c r="Z109" i="46"/>
  <c r="AH74" i="46"/>
  <c r="E236" i="64"/>
  <c r="D94" i="64"/>
  <c r="F603" i="64"/>
  <c r="AK123" i="46"/>
  <c r="AN101" i="46"/>
  <c r="R119" i="46"/>
  <c r="S66" i="67"/>
  <c r="N65" i="67"/>
  <c r="K114" i="46"/>
  <c r="AR212" i="46"/>
  <c r="Q67" i="67"/>
  <c r="T40" i="67"/>
  <c r="AU86" i="46"/>
  <c r="AR106" i="46"/>
  <c r="F52" i="67"/>
  <c r="E470" i="64"/>
  <c r="AT117" i="46"/>
  <c r="AA77" i="46"/>
  <c r="AT95" i="46"/>
  <c r="Z110" i="46"/>
  <c r="K109" i="46"/>
  <c r="AO74" i="46"/>
  <c r="L95" i="46"/>
  <c r="D99" i="64"/>
  <c r="AK211" i="46"/>
  <c r="Z112" i="46"/>
  <c r="AF109" i="46"/>
  <c r="AF86" i="46"/>
  <c r="Z119" i="46"/>
  <c r="E99" i="64"/>
  <c r="R68" i="67"/>
  <c r="V67" i="67"/>
  <c r="M67" i="67"/>
  <c r="N52" i="67"/>
  <c r="R42" i="67"/>
  <c r="G42" i="67"/>
  <c r="N41" i="67"/>
  <c r="P40" i="67"/>
  <c r="G52" i="67"/>
  <c r="S54" i="67"/>
  <c r="F42" i="67"/>
  <c r="L66" i="67"/>
  <c r="O65" i="67"/>
  <c r="G39" i="67"/>
  <c r="J68" i="67"/>
  <c r="J65" i="67"/>
  <c r="AM92" i="46"/>
  <c r="AW208" i="46"/>
  <c r="Z68" i="46"/>
  <c r="R68" i="46"/>
  <c r="AV87" i="46"/>
  <c r="I110" i="46"/>
  <c r="AA75" i="46"/>
  <c r="I95" i="46"/>
  <c r="V91" i="46"/>
  <c r="G68" i="67"/>
  <c r="N67" i="67"/>
  <c r="G66" i="67"/>
  <c r="O52" i="67"/>
  <c r="O40" i="67"/>
  <c r="AS67" i="46"/>
  <c r="J42" i="67"/>
  <c r="AG129" i="46"/>
  <c r="AP83" i="46"/>
  <c r="L52" i="67"/>
  <c r="J39" i="67"/>
  <c r="AK124" i="46"/>
  <c r="AR99" i="46"/>
  <c r="AV117" i="46"/>
  <c r="AH61" i="46"/>
  <c r="AW92" i="46"/>
  <c r="AO111" i="46"/>
  <c r="Q120" i="46"/>
  <c r="U114" i="46"/>
  <c r="AM208" i="46"/>
  <c r="O42" i="67"/>
  <c r="L65" i="67"/>
  <c r="AS124" i="46"/>
  <c r="O39" i="67"/>
  <c r="F68" i="67"/>
  <c r="AV99" i="46"/>
  <c r="AU117" i="46"/>
  <c r="AB68" i="46"/>
  <c r="AD87" i="46"/>
  <c r="AS111" i="46"/>
  <c r="AR61" i="46"/>
  <c r="Z106" i="46"/>
  <c r="AN67" i="46"/>
  <c r="M41" i="67"/>
  <c r="AQ99" i="46"/>
  <c r="AG87" i="46"/>
  <c r="X110" i="46"/>
  <c r="AT103" i="46"/>
  <c r="L68" i="67"/>
  <c r="M66" i="67"/>
  <c r="G40" i="67"/>
  <c r="I20" i="36"/>
  <c r="M22" i="36"/>
  <c r="R30" i="36"/>
  <c r="M25" i="36"/>
  <c r="L30" i="36"/>
  <c r="I25" i="36"/>
  <c r="H25" i="36"/>
  <c r="M30" i="36"/>
  <c r="T22" i="36"/>
  <c r="P20" i="36"/>
  <c r="V30" i="36"/>
  <c r="G25" i="36"/>
  <c r="T25" i="36"/>
  <c r="R21" i="36"/>
  <c r="W22" i="36"/>
  <c r="R20" i="36"/>
  <c r="W30" i="36"/>
  <c r="D25" i="36"/>
  <c r="K25" i="36"/>
  <c r="Q21" i="36"/>
  <c r="S22" i="36"/>
  <c r="N25" i="36"/>
  <c r="Q22" i="36"/>
  <c r="W31" i="36"/>
  <c r="T20" i="36"/>
  <c r="M20" i="36"/>
  <c r="T30" i="36"/>
  <c r="O22" i="36"/>
  <c r="G20" i="36"/>
  <c r="U20" i="36"/>
  <c r="J30" i="36"/>
  <c r="N20" i="36"/>
  <c r="H22" i="36"/>
  <c r="J20" i="36"/>
  <c r="S20" i="36"/>
  <c r="F20" i="36"/>
  <c r="W20" i="36"/>
  <c r="K20" i="36"/>
  <c r="H20" i="36"/>
  <c r="K31" i="36"/>
  <c r="F22" i="36"/>
  <c r="G22" i="36"/>
  <c r="E22" i="36"/>
  <c r="D22" i="36"/>
  <c r="I22" i="36"/>
  <c r="R22" i="36"/>
  <c r="U31" i="36"/>
  <c r="H21" i="36"/>
  <c r="G21" i="36"/>
  <c r="F21" i="36"/>
  <c r="D21" i="36"/>
  <c r="E21" i="36"/>
  <c r="C14" i="35"/>
  <c r="N39" i="40" s="1"/>
  <c r="J22" i="36"/>
  <c r="U22" i="36"/>
  <c r="M31" i="36"/>
  <c r="O31" i="36"/>
  <c r="K22" i="36"/>
  <c r="N22" i="36"/>
  <c r="F31" i="36"/>
  <c r="H31" i="36"/>
  <c r="V31" i="36"/>
  <c r="P21" i="36"/>
  <c r="L22" i="36"/>
  <c r="V22" i="36"/>
  <c r="G31" i="36"/>
  <c r="O30" i="36"/>
  <c r="R25" i="36"/>
  <c r="B47" i="67"/>
  <c r="O54" i="67"/>
  <c r="AU72" i="46"/>
  <c r="AT72" i="46"/>
  <c r="AW72" i="46"/>
  <c r="AD72" i="46"/>
  <c r="AH72" i="46"/>
  <c r="AR72" i="46"/>
  <c r="AI72" i="46"/>
  <c r="AP72" i="46"/>
  <c r="AS72" i="46"/>
  <c r="AF72" i="46"/>
  <c r="AE72" i="46"/>
  <c r="AM72" i="46"/>
  <c r="AO72" i="46"/>
  <c r="AQ72" i="46"/>
  <c r="AN72" i="46"/>
  <c r="AK72" i="46"/>
  <c r="N61" i="46"/>
  <c r="Y61" i="46"/>
  <c r="J61" i="46"/>
  <c r="I61" i="46"/>
  <c r="P61" i="46"/>
  <c r="AL113" i="46"/>
  <c r="AE113" i="46"/>
  <c r="AU113" i="46"/>
  <c r="AK113" i="46"/>
  <c r="AV113" i="46"/>
  <c r="AF113" i="46"/>
  <c r="AO113" i="46"/>
  <c r="AW113" i="46"/>
  <c r="AI113" i="46"/>
  <c r="AP113" i="46"/>
  <c r="AJ113" i="46"/>
  <c r="AG113" i="46"/>
  <c r="AT113" i="46"/>
  <c r="AQ113" i="46"/>
  <c r="AH113" i="46"/>
  <c r="AS113" i="46"/>
  <c r="AM113" i="46"/>
  <c r="AR113" i="46"/>
  <c r="AF105" i="46"/>
  <c r="AT105" i="46"/>
  <c r="AG105" i="46"/>
  <c r="AW105" i="46"/>
  <c r="AN105" i="46"/>
  <c r="AK105" i="46"/>
  <c r="AH105" i="46"/>
  <c r="AM105" i="46"/>
  <c r="AR105" i="46"/>
  <c r="AS105" i="46"/>
  <c r="AL105" i="46"/>
  <c r="AU105" i="46"/>
  <c r="AQ105" i="46"/>
  <c r="AP105" i="46"/>
  <c r="AI105" i="46"/>
  <c r="AE105" i="46"/>
  <c r="AD105" i="46"/>
  <c r="AV105" i="46"/>
  <c r="AU97" i="46"/>
  <c r="AK97" i="46"/>
  <c r="AJ97" i="46"/>
  <c r="AH97" i="46"/>
  <c r="AI97" i="46"/>
  <c r="AT97" i="46"/>
  <c r="AG97" i="46"/>
  <c r="AR97" i="46"/>
  <c r="AV97" i="46"/>
  <c r="AL97" i="46"/>
  <c r="AF97" i="46"/>
  <c r="AW97" i="46"/>
  <c r="AO97" i="46"/>
  <c r="AM97" i="46"/>
  <c r="AQ97" i="46"/>
  <c r="AE97" i="46"/>
  <c r="AS97" i="46"/>
  <c r="AN97" i="46"/>
  <c r="AP97" i="46"/>
  <c r="V89" i="46"/>
  <c r="Y89" i="46"/>
  <c r="M89" i="46"/>
  <c r="R89" i="46"/>
  <c r="L89" i="46"/>
  <c r="Q89" i="46"/>
  <c r="I89" i="46"/>
  <c r="J89" i="46"/>
  <c r="X89" i="46"/>
  <c r="AA89" i="46"/>
  <c r="P89" i="46"/>
  <c r="T89" i="46"/>
  <c r="K89" i="46"/>
  <c r="AB89" i="46"/>
  <c r="Z89" i="46"/>
  <c r="U89" i="46"/>
  <c r="O89" i="46"/>
  <c r="S89" i="46"/>
  <c r="AQ210" i="46"/>
  <c r="AR210" i="46"/>
  <c r="AE210" i="46"/>
  <c r="AF210" i="46"/>
  <c r="AJ210" i="46"/>
  <c r="AG210" i="46"/>
  <c r="AV210" i="46"/>
  <c r="AT210" i="46"/>
  <c r="AS210" i="46"/>
  <c r="AD210" i="46"/>
  <c r="AK210" i="46"/>
  <c r="AW210" i="46"/>
  <c r="AH210" i="46"/>
  <c r="AL210" i="46"/>
  <c r="AP210" i="46"/>
  <c r="AM210" i="46"/>
  <c r="AO210" i="46"/>
  <c r="AU210" i="46"/>
  <c r="D626" i="64"/>
  <c r="E264" i="64"/>
  <c r="E484" i="64"/>
  <c r="E557" i="64"/>
  <c r="E411" i="64"/>
  <c r="D605" i="64"/>
  <c r="E463" i="64"/>
  <c r="E243" i="64"/>
  <c r="E536" i="64"/>
  <c r="AO105" i="46"/>
  <c r="AI120" i="46"/>
  <c r="AS120" i="46"/>
  <c r="AQ110" i="46"/>
  <c r="AD110" i="46"/>
  <c r="H210" i="46"/>
  <c r="AP115" i="46"/>
  <c r="AT115" i="46"/>
  <c r="AM124" i="46"/>
  <c r="AN124" i="46"/>
  <c r="AR124" i="46"/>
  <c r="AF124" i="46"/>
  <c r="AT124" i="46"/>
  <c r="AV124" i="46"/>
  <c r="AE64" i="46"/>
  <c r="AD64" i="46"/>
  <c r="AJ64" i="46"/>
  <c r="AQ129" i="46"/>
  <c r="W89" i="46"/>
  <c r="AR129" i="46"/>
  <c r="X67" i="46"/>
  <c r="AB118" i="46"/>
  <c r="E390" i="64"/>
  <c r="Y75" i="46"/>
  <c r="S75" i="46"/>
  <c r="O75" i="46"/>
  <c r="AB75" i="46"/>
  <c r="J75" i="46"/>
  <c r="K75" i="46"/>
  <c r="R75" i="46"/>
  <c r="X75" i="46"/>
  <c r="L75" i="46"/>
  <c r="Q75" i="46"/>
  <c r="Z75" i="46"/>
  <c r="M75" i="46"/>
  <c r="W75" i="46"/>
  <c r="P75" i="46"/>
  <c r="N75" i="46"/>
  <c r="AU30" i="46"/>
  <c r="AF30" i="46"/>
  <c r="AO30" i="46"/>
  <c r="AN30" i="46"/>
  <c r="AR30" i="46"/>
  <c r="AD30" i="46"/>
  <c r="AP30" i="46"/>
  <c r="AT30" i="46"/>
  <c r="AH30" i="46"/>
  <c r="AE30" i="46"/>
  <c r="AI30" i="46"/>
  <c r="AM30" i="46"/>
  <c r="AW30" i="46"/>
  <c r="AV30" i="46"/>
  <c r="AK30" i="46"/>
  <c r="AJ30" i="46"/>
  <c r="AS30" i="46"/>
  <c r="AN113" i="46"/>
  <c r="U75" i="46"/>
  <c r="AM129" i="46"/>
  <c r="AI129" i="46"/>
  <c r="AL129" i="46"/>
  <c r="AN129" i="46"/>
  <c r="AS129" i="46"/>
  <c r="AV129" i="46"/>
  <c r="AW129" i="46"/>
  <c r="AP129" i="46"/>
  <c r="AK129" i="46"/>
  <c r="AJ129" i="46"/>
  <c r="AU129" i="46"/>
  <c r="AF129" i="46"/>
  <c r="AH129" i="46"/>
  <c r="T67" i="46"/>
  <c r="AA67" i="46"/>
  <c r="Y67" i="46"/>
  <c r="L118" i="46"/>
  <c r="V118" i="46"/>
  <c r="Q118" i="46"/>
  <c r="P118" i="46"/>
  <c r="AA118" i="46"/>
  <c r="M118" i="46"/>
  <c r="Y118" i="46"/>
  <c r="U118" i="46"/>
  <c r="W118" i="46"/>
  <c r="T118" i="46"/>
  <c r="Z118" i="46"/>
  <c r="N118" i="46"/>
  <c r="I118" i="46"/>
  <c r="J118" i="46"/>
  <c r="S118" i="46"/>
  <c r="O118" i="46"/>
  <c r="X118" i="46"/>
  <c r="K118" i="46"/>
  <c r="U108" i="46"/>
  <c r="J108" i="46"/>
  <c r="AA108" i="46"/>
  <c r="AB108" i="46"/>
  <c r="O108" i="46"/>
  <c r="T108" i="46"/>
  <c r="Q108" i="46"/>
  <c r="Y108" i="46"/>
  <c r="P108" i="46"/>
  <c r="S108" i="46"/>
  <c r="R108" i="46"/>
  <c r="L108" i="46"/>
  <c r="K108" i="46"/>
  <c r="Z108" i="46"/>
  <c r="X108" i="46"/>
  <c r="W108" i="46"/>
  <c r="M108" i="46"/>
  <c r="I108" i="46"/>
  <c r="J100" i="46"/>
  <c r="I100" i="46"/>
  <c r="K100" i="46"/>
  <c r="AS94" i="46"/>
  <c r="AQ250" i="46" s="1"/>
  <c r="AG94" i="46"/>
  <c r="AE250" i="46" s="1"/>
  <c r="AE94" i="46"/>
  <c r="AC250" i="46" s="1"/>
  <c r="AP94" i="46"/>
  <c r="AN250" i="46" s="1"/>
  <c r="AQ94" i="46"/>
  <c r="AO250" i="46" s="1"/>
  <c r="AR94" i="46"/>
  <c r="AP250" i="46" s="1"/>
  <c r="AJ94" i="46"/>
  <c r="AH250" i="46" s="1"/>
  <c r="AM94" i="46"/>
  <c r="AK250" i="46" s="1"/>
  <c r="AD94" i="46"/>
  <c r="AB250" i="46" s="1"/>
  <c r="E250" i="46"/>
  <c r="AK94" i="46"/>
  <c r="AI250" i="46" s="1"/>
  <c r="AN94" i="46"/>
  <c r="AL250" i="46" s="1"/>
  <c r="AH94" i="46"/>
  <c r="AF250" i="46" s="1"/>
  <c r="AU94" i="46"/>
  <c r="AS250" i="46" s="1"/>
  <c r="AO94" i="46"/>
  <c r="AM250" i="46" s="1"/>
  <c r="AI94" i="46"/>
  <c r="AG250" i="46" s="1"/>
  <c r="AL94" i="46"/>
  <c r="AJ250" i="46" s="1"/>
  <c r="AV94" i="46"/>
  <c r="AT250" i="46" s="1"/>
  <c r="AT94" i="46"/>
  <c r="AR250" i="46" s="1"/>
  <c r="AQ83" i="46"/>
  <c r="AH83" i="46"/>
  <c r="AW83" i="46"/>
  <c r="AI83" i="46"/>
  <c r="AD83" i="46"/>
  <c r="AO83" i="46"/>
  <c r="AG83" i="46"/>
  <c r="AU83" i="46"/>
  <c r="AF83" i="46"/>
  <c r="AS83" i="46"/>
  <c r="AJ83" i="46"/>
  <c r="AT83" i="46"/>
  <c r="AL83" i="46"/>
  <c r="AM83" i="46"/>
  <c r="AE83" i="46"/>
  <c r="AN83" i="46"/>
  <c r="AK83" i="46"/>
  <c r="M115" i="46"/>
  <c r="Z115" i="46"/>
  <c r="X115" i="46"/>
  <c r="U115" i="46"/>
  <c r="AE129" i="46"/>
  <c r="AR83" i="46"/>
  <c r="N89" i="46"/>
  <c r="AD97" i="46"/>
  <c r="AV72" i="46"/>
  <c r="AG30" i="46"/>
  <c r="AQ30" i="46"/>
  <c r="AI210" i="46"/>
  <c r="AF94" i="46"/>
  <c r="AD250" i="46" s="1"/>
  <c r="AR125" i="46"/>
  <c r="AD125" i="46"/>
  <c r="AP125" i="46"/>
  <c r="AE125" i="46"/>
  <c r="AM125" i="46"/>
  <c r="AO125" i="46"/>
  <c r="AF125" i="46"/>
  <c r="AQ125" i="46"/>
  <c r="AT125" i="46"/>
  <c r="AU125" i="46"/>
  <c r="AK125" i="46"/>
  <c r="AJ121" i="46"/>
  <c r="AI121" i="46"/>
  <c r="AK121" i="46"/>
  <c r="I79" i="46"/>
  <c r="U79" i="46"/>
  <c r="AB79" i="46"/>
  <c r="I73" i="46"/>
  <c r="AB73" i="46"/>
  <c r="L73" i="46"/>
  <c r="Q73" i="46"/>
  <c r="X73" i="46"/>
  <c r="O73" i="46"/>
  <c r="S73" i="46"/>
  <c r="V73" i="46"/>
  <c r="W73" i="46"/>
  <c r="T73" i="46"/>
  <c r="M73" i="46"/>
  <c r="AT70" i="46"/>
  <c r="AS70" i="46"/>
  <c r="AN70" i="46"/>
  <c r="AD70" i="46"/>
  <c r="AJ70" i="46"/>
  <c r="AU70" i="46"/>
  <c r="AG70" i="46"/>
  <c r="AM70" i="46"/>
  <c r="AH70" i="46"/>
  <c r="AF70" i="46"/>
  <c r="P65" i="46"/>
  <c r="M65" i="46"/>
  <c r="H65" i="46"/>
  <c r="K65" i="46"/>
  <c r="AE38" i="46"/>
  <c r="AW38" i="46"/>
  <c r="AT38" i="46"/>
  <c r="Z116" i="46"/>
  <c r="AB116" i="46"/>
  <c r="AA116" i="46"/>
  <c r="P116" i="46"/>
  <c r="N116" i="46"/>
  <c r="X116" i="46"/>
  <c r="O116" i="46"/>
  <c r="AL111" i="46"/>
  <c r="AD111" i="46"/>
  <c r="AQ111" i="46"/>
  <c r="AI111" i="46"/>
  <c r="AT111" i="46"/>
  <c r="AH111" i="46"/>
  <c r="L98" i="46"/>
  <c r="J98" i="46"/>
  <c r="O95" i="46"/>
  <c r="J95" i="46"/>
  <c r="S95" i="46"/>
  <c r="M95" i="46"/>
  <c r="K95" i="46"/>
  <c r="R95" i="46"/>
  <c r="Q95" i="46"/>
  <c r="Y95" i="46"/>
  <c r="W95" i="46"/>
  <c r="AB95" i="46"/>
  <c r="X95" i="46"/>
  <c r="AH92" i="46"/>
  <c r="AS92" i="46"/>
  <c r="AL92" i="46"/>
  <c r="AT92" i="46"/>
  <c r="AR92" i="46"/>
  <c r="AR211" i="46"/>
  <c r="AJ211" i="46"/>
  <c r="AS211" i="46"/>
  <c r="AU211" i="46"/>
  <c r="AI211" i="46"/>
  <c r="AO211" i="46"/>
  <c r="AH211" i="46"/>
  <c r="AT211" i="46"/>
  <c r="AB114" i="46"/>
  <c r="Q114" i="46"/>
  <c r="V114" i="46"/>
  <c r="P114" i="46"/>
  <c r="X114" i="46"/>
  <c r="T114" i="46"/>
  <c r="W114" i="46"/>
  <c r="O114" i="46"/>
  <c r="J114" i="46"/>
  <c r="M114" i="46"/>
  <c r="D611" i="64"/>
  <c r="E542" i="64"/>
  <c r="E249" i="64"/>
  <c r="D597" i="64"/>
  <c r="D23" i="64" s="1"/>
  <c r="E164" i="64"/>
  <c r="E235" i="64"/>
  <c r="E528" i="64"/>
  <c r="E382" i="64"/>
  <c r="E309" i="64"/>
  <c r="Y114" i="46"/>
  <c r="AO92" i="46"/>
  <c r="AG208" i="46"/>
  <c r="AE121" i="46"/>
  <c r="AE99" i="46"/>
  <c r="AK117" i="46"/>
  <c r="U65" i="46"/>
  <c r="X65" i="46"/>
  <c r="R77" i="46"/>
  <c r="Q79" i="46"/>
  <c r="R79" i="46"/>
  <c r="AT60" i="46"/>
  <c r="AV121" i="46"/>
  <c r="AQ87" i="46"/>
  <c r="AD92" i="46"/>
  <c r="AU111" i="46"/>
  <c r="J116" i="46"/>
  <c r="AF211" i="46"/>
  <c r="T65" i="46"/>
  <c r="AV70" i="46"/>
  <c r="U95" i="46"/>
  <c r="P73" i="46"/>
  <c r="AR70" i="46"/>
  <c r="I114" i="46"/>
  <c r="Z73" i="46"/>
  <c r="K106" i="46"/>
  <c r="AK38" i="46"/>
  <c r="AF107" i="46"/>
  <c r="AN123" i="46"/>
  <c r="AG123" i="46"/>
  <c r="AJ123" i="46"/>
  <c r="AF123" i="46"/>
  <c r="AD123" i="46"/>
  <c r="AE123" i="46"/>
  <c r="AN80" i="46"/>
  <c r="AK80" i="46"/>
  <c r="AF80" i="46"/>
  <c r="AM80" i="46"/>
  <c r="AN74" i="46"/>
  <c r="AQ74" i="46"/>
  <c r="AI74" i="46"/>
  <c r="AH66" i="46"/>
  <c r="AO66" i="46"/>
  <c r="AV66" i="46"/>
  <c r="AD24" i="46"/>
  <c r="AW24" i="46"/>
  <c r="AA110" i="46"/>
  <c r="L110" i="46"/>
  <c r="Y91" i="46"/>
  <c r="M91" i="46"/>
  <c r="S91" i="46"/>
  <c r="L91" i="46"/>
  <c r="E316" i="64"/>
  <c r="AM107" i="46"/>
  <c r="AP208" i="46"/>
  <c r="AL99" i="46"/>
  <c r="AN117" i="46"/>
  <c r="W65" i="46"/>
  <c r="W77" i="46"/>
  <c r="N79" i="46"/>
  <c r="S79" i="46"/>
  <c r="AP121" i="46"/>
  <c r="AU121" i="46"/>
  <c r="AR121" i="46"/>
  <c r="AV92" i="46"/>
  <c r="AG111" i="46"/>
  <c r="AW111" i="46"/>
  <c r="R116" i="46"/>
  <c r="AP211" i="46"/>
  <c r="AR213" i="46"/>
  <c r="R91" i="46"/>
  <c r="AM66" i="46"/>
  <c r="AE70" i="46"/>
  <c r="AQ70" i="46"/>
  <c r="V95" i="46"/>
  <c r="Y73" i="46"/>
  <c r="M77" i="46"/>
  <c r="AA114" i="46"/>
  <c r="AI128" i="46"/>
  <c r="AI125" i="46"/>
  <c r="AG125" i="46"/>
  <c r="E93" i="64"/>
  <c r="W69" i="46"/>
  <c r="N69" i="46"/>
  <c r="I69" i="46"/>
  <c r="P69" i="46"/>
  <c r="AA69" i="46"/>
  <c r="E469" i="64"/>
  <c r="AK92" i="46"/>
  <c r="AN208" i="46"/>
  <c r="AD99" i="46"/>
  <c r="H116" i="46"/>
  <c r="AH117" i="46"/>
  <c r="AB65" i="46"/>
  <c r="AB77" i="46"/>
  <c r="K79" i="46"/>
  <c r="AA79" i="46"/>
  <c r="AF121" i="46"/>
  <c r="AO121" i="46"/>
  <c r="AE92" i="46"/>
  <c r="Y110" i="46"/>
  <c r="AV111" i="46"/>
  <c r="V116" i="46"/>
  <c r="M116" i="46"/>
  <c r="AN211" i="46"/>
  <c r="AA91" i="46"/>
  <c r="AB91" i="46"/>
  <c r="AQ66" i="46"/>
  <c r="AI70" i="46"/>
  <c r="AK70" i="46"/>
  <c r="P95" i="46"/>
  <c r="K73" i="46"/>
  <c r="AI80" i="46"/>
  <c r="L114" i="46"/>
  <c r="AJ125" i="46"/>
  <c r="AV125" i="46"/>
  <c r="AS128" i="46"/>
  <c r="AR128" i="46"/>
  <c r="AE128" i="46"/>
  <c r="AM128" i="46"/>
  <c r="V120" i="46"/>
  <c r="R120" i="46"/>
  <c r="J120" i="46"/>
  <c r="L120" i="46"/>
  <c r="AO87" i="46"/>
  <c r="AJ87" i="46"/>
  <c r="AQ213" i="46"/>
  <c r="AD213" i="46"/>
  <c r="AS213" i="46"/>
  <c r="AF213" i="46"/>
  <c r="E396" i="64"/>
  <c r="AQ92" i="46"/>
  <c r="AR208" i="46"/>
  <c r="AF117" i="46"/>
  <c r="Z65" i="46"/>
  <c r="U77" i="46"/>
  <c r="P79" i="46"/>
  <c r="Y79" i="46"/>
  <c r="AQ121" i="46"/>
  <c r="AS87" i="46"/>
  <c r="AI92" i="46"/>
  <c r="S110" i="46"/>
  <c r="AR111" i="46"/>
  <c r="S116" i="46"/>
  <c r="AI117" i="46"/>
  <c r="AW211" i="46"/>
  <c r="AL213" i="46"/>
  <c r="X79" i="46"/>
  <c r="J69" i="46"/>
  <c r="AR74" i="46"/>
  <c r="O65" i="46"/>
  <c r="Z95" i="46"/>
  <c r="J73" i="46"/>
  <c r="AQ80" i="46"/>
  <c r="Z114" i="46"/>
  <c r="Q65" i="46"/>
  <c r="I116" i="46"/>
  <c r="AO24" i="46"/>
  <c r="AL70" i="46"/>
  <c r="AW125" i="46"/>
  <c r="H125" i="46"/>
  <c r="H121" i="46"/>
  <c r="H211" i="46"/>
  <c r="H128" i="46"/>
  <c r="H123" i="46"/>
  <c r="H107" i="46"/>
  <c r="H208" i="46"/>
  <c r="H101" i="46"/>
  <c r="AI118" i="46"/>
  <c r="AU118" i="46"/>
  <c r="AN118" i="46"/>
  <c r="AF118" i="46"/>
  <c r="AK118" i="46"/>
  <c r="AE118" i="46"/>
  <c r="AR118" i="46"/>
  <c r="AD118" i="46"/>
  <c r="H118" i="46"/>
  <c r="AO118" i="46"/>
  <c r="AJ118" i="46"/>
  <c r="AV118" i="46"/>
  <c r="AW118" i="46"/>
  <c r="X103" i="46"/>
  <c r="V103" i="46"/>
  <c r="P103" i="46"/>
  <c r="I103" i="46"/>
  <c r="AB103" i="46"/>
  <c r="H103" i="46"/>
  <c r="U103" i="46"/>
  <c r="W103" i="46"/>
  <c r="R103" i="46"/>
  <c r="J103" i="46"/>
  <c r="AG89" i="46"/>
  <c r="AO89" i="46"/>
  <c r="AR89" i="46"/>
  <c r="AN89" i="46"/>
  <c r="AL89" i="46"/>
  <c r="AF89" i="46"/>
  <c r="AM89" i="46"/>
  <c r="AD89" i="46"/>
  <c r="AP89" i="46"/>
  <c r="AS89" i="46"/>
  <c r="I92" i="46"/>
  <c r="M111" i="46"/>
  <c r="Y103" i="46"/>
  <c r="AE100" i="46"/>
  <c r="AG126" i="46"/>
  <c r="AD67" i="46"/>
  <c r="AS27" i="46"/>
  <c r="AW27" i="46"/>
  <c r="AP120" i="46"/>
  <c r="AN120" i="46"/>
  <c r="AT120" i="46"/>
  <c r="P113" i="46"/>
  <c r="I113" i="46"/>
  <c r="T113" i="46"/>
  <c r="V113" i="46"/>
  <c r="O105" i="46"/>
  <c r="P105" i="46"/>
  <c r="AG102" i="46"/>
  <c r="AL102" i="46"/>
  <c r="AT102" i="46"/>
  <c r="AI102" i="46"/>
  <c r="AS102" i="46"/>
  <c r="P94" i="46"/>
  <c r="N250" i="46" s="1"/>
  <c r="T94" i="46"/>
  <c r="R250" i="46" s="1"/>
  <c r="AI91" i="46"/>
  <c r="AW91" i="46"/>
  <c r="AT91" i="46"/>
  <c r="H83" i="46"/>
  <c r="U83" i="46"/>
  <c r="J88" i="46"/>
  <c r="R88" i="46"/>
  <c r="AH115" i="46"/>
  <c r="AK115" i="46"/>
  <c r="AU115" i="46"/>
  <c r="AQ115" i="46"/>
  <c r="AS115" i="46"/>
  <c r="AM115" i="46"/>
  <c r="R113" i="46"/>
  <c r="AL118" i="46"/>
  <c r="AD61" i="46"/>
  <c r="AK89" i="46"/>
  <c r="AK110" i="46"/>
  <c r="AP100" i="46"/>
  <c r="AH118" i="46"/>
  <c r="J111" i="46"/>
  <c r="AI115" i="46"/>
  <c r="AA103" i="46"/>
  <c r="V111" i="46"/>
  <c r="AM118" i="46"/>
  <c r="H114" i="46"/>
  <c r="H100" i="46"/>
  <c r="AE67" i="46"/>
  <c r="AT126" i="46"/>
  <c r="AW102" i="46"/>
  <c r="AH126" i="46"/>
  <c r="AO114" i="46"/>
  <c r="AM75" i="46"/>
  <c r="AK75" i="46"/>
  <c r="P66" i="46"/>
  <c r="AW75" i="46"/>
  <c r="AH128" i="46"/>
  <c r="AP128" i="46"/>
  <c r="AL128" i="46"/>
  <c r="AN128" i="46"/>
  <c r="AJ128" i="46"/>
  <c r="AD128" i="46"/>
  <c r="AW128" i="46"/>
  <c r="AV128" i="46"/>
  <c r="AT128" i="46"/>
  <c r="AQ128" i="46"/>
  <c r="AG128" i="46"/>
  <c r="AS123" i="46"/>
  <c r="AL123" i="46"/>
  <c r="AP123" i="46"/>
  <c r="AI123" i="46"/>
  <c r="AH123" i="46"/>
  <c r="AR123" i="46"/>
  <c r="AU123" i="46"/>
  <c r="AT123" i="46"/>
  <c r="AW123" i="46"/>
  <c r="AO123" i="46"/>
  <c r="AP80" i="46"/>
  <c r="AE80" i="46"/>
  <c r="AG80" i="46"/>
  <c r="AR80" i="46"/>
  <c r="AL80" i="46"/>
  <c r="AJ80" i="46"/>
  <c r="AU80" i="46"/>
  <c r="AV80" i="46"/>
  <c r="AD80" i="46"/>
  <c r="AT80" i="46"/>
  <c r="AW80" i="46"/>
  <c r="AO80" i="46"/>
  <c r="K77" i="46"/>
  <c r="J77" i="46"/>
  <c r="P77" i="46"/>
  <c r="O77" i="46"/>
  <c r="N77" i="46"/>
  <c r="Z77" i="46"/>
  <c r="S77" i="46"/>
  <c r="X77" i="46"/>
  <c r="AP74" i="46"/>
  <c r="AU74" i="46"/>
  <c r="AT74" i="46"/>
  <c r="AJ74" i="46"/>
  <c r="AF74" i="46"/>
  <c r="AD74" i="46"/>
  <c r="AK74" i="46"/>
  <c r="AE74" i="46"/>
  <c r="X69" i="46"/>
  <c r="R69" i="46"/>
  <c r="Q69" i="46"/>
  <c r="V69" i="46"/>
  <c r="M69" i="46"/>
  <c r="S69" i="46"/>
  <c r="K69" i="46"/>
  <c r="Z69" i="46"/>
  <c r="O69" i="46"/>
  <c r="Y69" i="46"/>
  <c r="U69" i="46"/>
  <c r="AR66" i="46"/>
  <c r="AJ66" i="46"/>
  <c r="AU66" i="46"/>
  <c r="AF66" i="46"/>
  <c r="AW66" i="46"/>
  <c r="AT66" i="46"/>
  <c r="AS66" i="46"/>
  <c r="AG66" i="46"/>
  <c r="AP66" i="46"/>
  <c r="AN66" i="46"/>
  <c r="AO60" i="46"/>
  <c r="AP60" i="46"/>
  <c r="AF60" i="46"/>
  <c r="AN60" i="46"/>
  <c r="AQ60" i="46"/>
  <c r="AW60" i="46"/>
  <c r="AV60" i="46"/>
  <c r="AD60" i="46"/>
  <c r="AR60" i="46"/>
  <c r="AJ60" i="46"/>
  <c r="AE60" i="46"/>
  <c r="AU60" i="46"/>
  <c r="AL60" i="46"/>
  <c r="AQ24" i="46"/>
  <c r="AP24" i="46"/>
  <c r="AT24" i="46"/>
  <c r="AA120" i="46"/>
  <c r="U120" i="46"/>
  <c r="O120" i="46"/>
  <c r="K120" i="46"/>
  <c r="N120" i="46"/>
  <c r="T120" i="46"/>
  <c r="W120" i="46"/>
  <c r="AQ117" i="46"/>
  <c r="AE117" i="46"/>
  <c r="AL117" i="46"/>
  <c r="AR117" i="46"/>
  <c r="AJ117" i="46"/>
  <c r="AD117" i="46"/>
  <c r="AG117" i="46"/>
  <c r="AS117" i="46"/>
  <c r="AO117" i="46"/>
  <c r="J110" i="46"/>
  <c r="T110" i="46"/>
  <c r="M110" i="46"/>
  <c r="AB110" i="46"/>
  <c r="P110" i="46"/>
  <c r="N110" i="46"/>
  <c r="O110" i="46"/>
  <c r="U110" i="46"/>
  <c r="Q102" i="46"/>
  <c r="L102" i="46"/>
  <c r="AI99" i="46"/>
  <c r="AJ99" i="46"/>
  <c r="AF99" i="46"/>
  <c r="AS99" i="46"/>
  <c r="AO99" i="46"/>
  <c r="AK99" i="46"/>
  <c r="AT99" i="46"/>
  <c r="AW99" i="46"/>
  <c r="X91" i="46"/>
  <c r="T91" i="46"/>
  <c r="I91" i="46"/>
  <c r="U91" i="46"/>
  <c r="Q91" i="46"/>
  <c r="J91" i="46"/>
  <c r="W91" i="46"/>
  <c r="Z91" i="46"/>
  <c r="P91" i="46"/>
  <c r="AT87" i="46"/>
  <c r="AW87" i="46"/>
  <c r="AI87" i="46"/>
  <c r="AU87" i="46"/>
  <c r="AR87" i="46"/>
  <c r="AE87" i="46"/>
  <c r="AF87" i="46"/>
  <c r="AK87" i="46"/>
  <c r="AN87" i="46"/>
  <c r="AM213" i="46"/>
  <c r="AN213" i="46"/>
  <c r="AT213" i="46"/>
  <c r="AV213" i="46"/>
  <c r="AJ213" i="46"/>
  <c r="AU213" i="46"/>
  <c r="AO213" i="46"/>
  <c r="AW213" i="46"/>
  <c r="AQ208" i="46"/>
  <c r="AS208" i="46"/>
  <c r="AK208" i="46"/>
  <c r="AJ208" i="46"/>
  <c r="AF208" i="46"/>
  <c r="AV208" i="46"/>
  <c r="AI208" i="46"/>
  <c r="AE208" i="46"/>
  <c r="AU208" i="46"/>
  <c r="AT208" i="46"/>
  <c r="L62" i="46"/>
  <c r="H62" i="46"/>
  <c r="AB70" i="46"/>
  <c r="R70" i="46"/>
  <c r="J70" i="46"/>
  <c r="V70" i="46"/>
  <c r="W70" i="46"/>
  <c r="L70" i="46"/>
  <c r="O70" i="46"/>
  <c r="U70" i="46"/>
  <c r="Q70" i="46"/>
  <c r="N70" i="46"/>
  <c r="AI108" i="46"/>
  <c r="AT108" i="46"/>
  <c r="AG108" i="46"/>
  <c r="AJ108" i="46"/>
  <c r="AS108" i="46"/>
  <c r="AU108" i="46"/>
  <c r="AR108" i="46"/>
  <c r="AQ108" i="46"/>
  <c r="AM108" i="46"/>
  <c r="P92" i="46"/>
  <c r="J92" i="46"/>
  <c r="V92" i="46"/>
  <c r="X92" i="46"/>
  <c r="H92" i="46"/>
  <c r="AA92" i="46"/>
  <c r="T92" i="46"/>
  <c r="N92" i="46"/>
  <c r="AO100" i="46"/>
  <c r="S111" i="46"/>
  <c r="AF75" i="46"/>
  <c r="AW114" i="46"/>
  <c r="U92" i="46"/>
  <c r="H89" i="46"/>
  <c r="AQ118" i="46"/>
  <c r="AG100" i="46"/>
  <c r="Y70" i="46"/>
  <c r="AK61" i="46"/>
  <c r="AV89" i="46"/>
  <c r="AH89" i="46"/>
  <c r="AP118" i="46"/>
  <c r="Z103" i="46"/>
  <c r="AP67" i="46"/>
  <c r="T70" i="46"/>
  <c r="AQ104" i="46"/>
  <c r="AM104" i="46"/>
  <c r="AH104" i="46"/>
  <c r="E161" i="64"/>
  <c r="E90" i="64"/>
  <c r="E452" i="64"/>
  <c r="I169" i="46"/>
  <c r="D155" i="25" s="1"/>
  <c r="V83" i="46"/>
  <c r="AV91" i="46"/>
  <c r="H120" i="46"/>
  <c r="L80" i="46"/>
  <c r="AE89" i="46"/>
  <c r="AW89" i="46"/>
  <c r="AK102" i="46"/>
  <c r="AE110" i="46"/>
  <c r="Z111" i="46"/>
  <c r="AL108" i="46"/>
  <c r="AS118" i="46"/>
  <c r="AE115" i="46"/>
  <c r="L103" i="46"/>
  <c r="AN108" i="46"/>
  <c r="N88" i="46"/>
  <c r="AT67" i="46"/>
  <c r="AJ126" i="46"/>
  <c r="P70" i="46"/>
  <c r="AB92" i="46"/>
  <c r="E488" i="64"/>
  <c r="E256" i="64"/>
  <c r="AU75" i="46"/>
  <c r="AS75" i="46"/>
  <c r="AJ75" i="46"/>
  <c r="AE75" i="46"/>
  <c r="AV75" i="46"/>
  <c r="AH75" i="46"/>
  <c r="AT75" i="46"/>
  <c r="AQ75" i="46"/>
  <c r="AO75" i="46"/>
  <c r="AD75" i="46"/>
  <c r="AI75" i="46"/>
  <c r="AV61" i="46"/>
  <c r="AS61" i="46"/>
  <c r="AM61" i="46"/>
  <c r="AJ61" i="46"/>
  <c r="AN61" i="46"/>
  <c r="AT61" i="46"/>
  <c r="H61" i="46"/>
  <c r="AP61" i="46"/>
  <c r="AO61" i="46"/>
  <c r="AQ61" i="46"/>
  <c r="AI61" i="46"/>
  <c r="P111" i="46"/>
  <c r="I111" i="46"/>
  <c r="O111" i="46"/>
  <c r="N111" i="46"/>
  <c r="Q111" i="46"/>
  <c r="U111" i="46"/>
  <c r="W111" i="46"/>
  <c r="R111" i="46"/>
  <c r="X111" i="46"/>
  <c r="K111" i="46"/>
  <c r="AN100" i="46"/>
  <c r="AK100" i="46"/>
  <c r="AV100" i="46"/>
  <c r="AI100" i="46"/>
  <c r="AQ100" i="46"/>
  <c r="AT100" i="46"/>
  <c r="AR100" i="46"/>
  <c r="AW100" i="46"/>
  <c r="AM114" i="46"/>
  <c r="AD114" i="46"/>
  <c r="AN75" i="46"/>
  <c r="AL61" i="46"/>
  <c r="AF126" i="46"/>
  <c r="AT89" i="46"/>
  <c r="H70" i="46"/>
  <c r="AQ126" i="46"/>
  <c r="AI89" i="46"/>
  <c r="AE108" i="46"/>
  <c r="K103" i="46"/>
  <c r="AP34" i="46"/>
  <c r="AP75" i="46"/>
  <c r="T83" i="46"/>
  <c r="AO91" i="46"/>
  <c r="Q107" i="46"/>
  <c r="AJ91" i="46"/>
  <c r="K92" i="46"/>
  <c r="H111" i="46"/>
  <c r="M92" i="46"/>
  <c r="Y105" i="46"/>
  <c r="S103" i="46"/>
  <c r="AS100" i="46"/>
  <c r="AH108" i="46"/>
  <c r="AR115" i="46"/>
  <c r="T103" i="46"/>
  <c r="T111" i="46"/>
  <c r="H108" i="46"/>
  <c r="Q83" i="46"/>
  <c r="AG91" i="46"/>
  <c r="AH27" i="46"/>
  <c r="M70" i="46"/>
  <c r="AA70" i="46"/>
  <c r="AV67" i="46"/>
  <c r="AL67" i="46"/>
  <c r="AW67" i="46"/>
  <c r="AH67" i="46"/>
  <c r="AU67" i="46"/>
  <c r="AM67" i="46"/>
  <c r="AI67" i="46"/>
  <c r="AJ67" i="46"/>
  <c r="AK67" i="46"/>
  <c r="AO67" i="46"/>
  <c r="AF67" i="46"/>
  <c r="AW126" i="46"/>
  <c r="AV126" i="46"/>
  <c r="AS126" i="46"/>
  <c r="AU126" i="46"/>
  <c r="AI126" i="46"/>
  <c r="AN126" i="46"/>
  <c r="H126" i="46"/>
  <c r="AL126" i="46"/>
  <c r="AR126" i="46"/>
  <c r="AM126" i="46"/>
  <c r="AP126" i="46"/>
  <c r="AD126" i="46"/>
  <c r="AJ89" i="46"/>
  <c r="L92" i="46"/>
  <c r="H75" i="46"/>
  <c r="AF108" i="46"/>
  <c r="O103" i="46"/>
  <c r="Q103" i="46"/>
  <c r="O92" i="46"/>
  <c r="H67" i="46"/>
  <c r="AF61" i="46"/>
  <c r="K70" i="46"/>
  <c r="AG61" i="46"/>
  <c r="AP108" i="46"/>
  <c r="AA111" i="46"/>
  <c r="AQ67" i="46"/>
  <c r="AI114" i="46"/>
  <c r="Z70" i="46"/>
  <c r="AJ100" i="46"/>
  <c r="AL100" i="46"/>
  <c r="AE126" i="46"/>
  <c r="AU114" i="46"/>
  <c r="AE61" i="46"/>
  <c r="AO126" i="46"/>
  <c r="E252" i="46"/>
  <c r="Q77" i="46"/>
  <c r="AE120" i="46"/>
  <c r="AA107" i="46"/>
  <c r="AO120" i="46"/>
  <c r="AH60" i="46"/>
  <c r="Y92" i="46"/>
  <c r="R105" i="46"/>
  <c r="AI66" i="46"/>
  <c r="AU100" i="46"/>
  <c r="AH100" i="46"/>
  <c r="AW108" i="46"/>
  <c r="AE66" i="46"/>
  <c r="T69" i="46"/>
  <c r="AV74" i="46"/>
  <c r="AN115" i="46"/>
  <c r="N103" i="46"/>
  <c r="Y111" i="46"/>
  <c r="AH80" i="46"/>
  <c r="AL74" i="46"/>
  <c r="AV108" i="46"/>
  <c r="AS74" i="46"/>
  <c r="AJ115" i="46"/>
  <c r="AU61" i="46"/>
  <c r="AR67" i="46"/>
  <c r="AV34" i="46"/>
  <c r="X70" i="46"/>
  <c r="I70" i="46"/>
  <c r="S70" i="46"/>
  <c r="D631" i="64"/>
  <c r="E269" i="64"/>
  <c r="E562" i="64"/>
  <c r="E489" i="64"/>
  <c r="AM63" i="46"/>
  <c r="AP63" i="46"/>
  <c r="AG63" i="46"/>
  <c r="AT63" i="46"/>
  <c r="AR63" i="46"/>
  <c r="AD63" i="46"/>
  <c r="AW63" i="46"/>
  <c r="AO63" i="46"/>
  <c r="AE63" i="46"/>
  <c r="AN63" i="46"/>
  <c r="AH63" i="46"/>
  <c r="AJ63" i="46"/>
  <c r="AI63" i="46"/>
  <c r="AS63" i="46"/>
  <c r="AK63" i="46"/>
  <c r="AQ63" i="46"/>
  <c r="AF63" i="46"/>
  <c r="AU63" i="46"/>
  <c r="AV63" i="46"/>
  <c r="AU104" i="46"/>
  <c r="D614" i="64"/>
  <c r="D399" i="64" s="1"/>
  <c r="E181" i="64"/>
  <c r="E399" i="64"/>
  <c r="E545" i="64"/>
  <c r="E252" i="64"/>
  <c r="E472" i="64"/>
  <c r="D609" i="64"/>
  <c r="D540" i="64" s="1"/>
  <c r="E247" i="64"/>
  <c r="E105" i="64"/>
  <c r="E321" i="64"/>
  <c r="E467" i="64"/>
  <c r="E176" i="64"/>
  <c r="E540" i="64"/>
  <c r="D600" i="64"/>
  <c r="D26" i="64" s="1"/>
  <c r="E167" i="64"/>
  <c r="E458" i="64"/>
  <c r="E312" i="64"/>
  <c r="E385" i="64"/>
  <c r="E238" i="64"/>
  <c r="E531" i="64"/>
  <c r="AD88" i="46"/>
  <c r="AN88" i="46"/>
  <c r="AV88" i="46"/>
  <c r="AI88" i="46"/>
  <c r="AO88" i="46"/>
  <c r="H88" i="46"/>
  <c r="AL88" i="46"/>
  <c r="AP88" i="46"/>
  <c r="AG88" i="46"/>
  <c r="AT88" i="46"/>
  <c r="AK88" i="46"/>
  <c r="AE88" i="46"/>
  <c r="AQ88" i="46"/>
  <c r="AU88" i="46"/>
  <c r="AJ88" i="46"/>
  <c r="AM88" i="46"/>
  <c r="AR88" i="46"/>
  <c r="I80" i="46"/>
  <c r="V80" i="46"/>
  <c r="T80" i="46"/>
  <c r="N80" i="46"/>
  <c r="S80" i="46"/>
  <c r="O80" i="46"/>
  <c r="M80" i="46"/>
  <c r="X80" i="46"/>
  <c r="R80" i="46"/>
  <c r="Y80" i="46"/>
  <c r="H80" i="46"/>
  <c r="Q80" i="46"/>
  <c r="K80" i="46"/>
  <c r="U80" i="46"/>
  <c r="AB80" i="46"/>
  <c r="P80" i="46"/>
  <c r="Z80" i="46"/>
  <c r="U66" i="46"/>
  <c r="I66" i="46"/>
  <c r="X66" i="46"/>
  <c r="V66" i="46"/>
  <c r="O66" i="46"/>
  <c r="L66" i="46"/>
  <c r="R66" i="46"/>
  <c r="Z66" i="46"/>
  <c r="J66" i="46"/>
  <c r="T66" i="46"/>
  <c r="H66" i="46"/>
  <c r="N66" i="46"/>
  <c r="Q66" i="46"/>
  <c r="Y66" i="46"/>
  <c r="AA66" i="46"/>
  <c r="S66" i="46"/>
  <c r="W66" i="46"/>
  <c r="M66" i="46"/>
  <c r="Y117" i="46"/>
  <c r="T117" i="46"/>
  <c r="M117" i="46"/>
  <c r="U117" i="46"/>
  <c r="X117" i="46"/>
  <c r="I117" i="46"/>
  <c r="R117" i="46"/>
  <c r="H117" i="46"/>
  <c r="O117" i="46"/>
  <c r="N117" i="46"/>
  <c r="AB117" i="46"/>
  <c r="J117" i="46"/>
  <c r="K117" i="46"/>
  <c r="L117" i="46"/>
  <c r="S117" i="46"/>
  <c r="W117" i="46"/>
  <c r="Q117" i="46"/>
  <c r="V117" i="46"/>
  <c r="Z117" i="46"/>
  <c r="AK112" i="46"/>
  <c r="AM112" i="46"/>
  <c r="AT112" i="46"/>
  <c r="AH112" i="46"/>
  <c r="AW112" i="46"/>
  <c r="AE112" i="46"/>
  <c r="AV112" i="46"/>
  <c r="AL112" i="46"/>
  <c r="AD112" i="46"/>
  <c r="AP112" i="46"/>
  <c r="AJ112" i="46"/>
  <c r="AN112" i="46"/>
  <c r="AU112" i="46"/>
  <c r="AQ112" i="46"/>
  <c r="AG112" i="46"/>
  <c r="AS112" i="46"/>
  <c r="AF112" i="46"/>
  <c r="AO112" i="46"/>
  <c r="AI112" i="46"/>
  <c r="I107" i="46"/>
  <c r="P107" i="46"/>
  <c r="M107" i="46"/>
  <c r="J107" i="46"/>
  <c r="T107" i="46"/>
  <c r="Y107" i="46"/>
  <c r="K107" i="46"/>
  <c r="W107" i="46"/>
  <c r="U107" i="46"/>
  <c r="R107" i="46"/>
  <c r="N107" i="46"/>
  <c r="Z107" i="46"/>
  <c r="O107" i="46"/>
  <c r="X107" i="46"/>
  <c r="L107" i="46"/>
  <c r="AB107" i="46"/>
  <c r="AP104" i="46"/>
  <c r="AT104" i="46"/>
  <c r="AI104" i="46"/>
  <c r="AD104" i="46"/>
  <c r="AR104" i="46"/>
  <c r="AE104" i="46"/>
  <c r="AN104" i="46"/>
  <c r="AO104" i="46"/>
  <c r="AL104" i="46"/>
  <c r="AF104" i="46"/>
  <c r="AV104" i="46"/>
  <c r="AK104" i="46"/>
  <c r="AJ104" i="46"/>
  <c r="AS104" i="46"/>
  <c r="AG104" i="46"/>
  <c r="AW104" i="46"/>
  <c r="J99" i="46"/>
  <c r="X99" i="46"/>
  <c r="M99" i="46"/>
  <c r="AA99" i="46"/>
  <c r="K99" i="46"/>
  <c r="Z99" i="46"/>
  <c r="U99" i="46"/>
  <c r="W99" i="46"/>
  <c r="N99" i="46"/>
  <c r="S99" i="46"/>
  <c r="L99" i="46"/>
  <c r="R99" i="46"/>
  <c r="AB99" i="46"/>
  <c r="O99" i="46"/>
  <c r="V99" i="46"/>
  <c r="T99" i="46"/>
  <c r="H99" i="46"/>
  <c r="P99" i="46"/>
  <c r="AS96" i="46"/>
  <c r="AV96" i="46"/>
  <c r="AT96" i="46"/>
  <c r="AM96" i="46"/>
  <c r="AK96" i="46"/>
  <c r="AL96" i="46"/>
  <c r="AQ96" i="46"/>
  <c r="AE96" i="46"/>
  <c r="AO96" i="46"/>
  <c r="AW96" i="46"/>
  <c r="AU96" i="46"/>
  <c r="AN96" i="46"/>
  <c r="AH96" i="46"/>
  <c r="AP96" i="46"/>
  <c r="AJ96" i="46"/>
  <c r="AD96" i="46"/>
  <c r="AR96" i="46"/>
  <c r="AI93" i="46"/>
  <c r="AO93" i="46"/>
  <c r="AW93" i="46"/>
  <c r="AG93" i="46"/>
  <c r="AR93" i="46"/>
  <c r="AK93" i="46"/>
  <c r="AF93" i="46"/>
  <c r="AU93" i="46"/>
  <c r="AQ93" i="46"/>
  <c r="AP93" i="46"/>
  <c r="AD93" i="46"/>
  <c r="AT93" i="46"/>
  <c r="AS93" i="46"/>
  <c r="AE93" i="46"/>
  <c r="AJ93" i="46"/>
  <c r="X87" i="46"/>
  <c r="M87" i="46"/>
  <c r="Q87" i="46"/>
  <c r="AA87" i="46"/>
  <c r="U87" i="46"/>
  <c r="J87" i="46"/>
  <c r="I87" i="46"/>
  <c r="L87" i="46"/>
  <c r="H87" i="46"/>
  <c r="K87" i="46"/>
  <c r="P87" i="46"/>
  <c r="AB87" i="46"/>
  <c r="Y87" i="46"/>
  <c r="O87" i="46"/>
  <c r="W87" i="46"/>
  <c r="E416" i="64"/>
  <c r="AF88" i="46"/>
  <c r="D252" i="46"/>
  <c r="Y99" i="46"/>
  <c r="P117" i="46"/>
  <c r="E96" i="64"/>
  <c r="AV127" i="46"/>
  <c r="AS127" i="46"/>
  <c r="AR127" i="46"/>
  <c r="AD127" i="46"/>
  <c r="AK127" i="46"/>
  <c r="AN127" i="46"/>
  <c r="AW127" i="46"/>
  <c r="AH127" i="46"/>
  <c r="AL127" i="46"/>
  <c r="AP127" i="46"/>
  <c r="AO127" i="46"/>
  <c r="AI127" i="46"/>
  <c r="AE127" i="46"/>
  <c r="AQ127" i="46"/>
  <c r="AR122" i="46"/>
  <c r="AF122" i="46"/>
  <c r="AP122" i="46"/>
  <c r="AJ122" i="46"/>
  <c r="AT122" i="46"/>
  <c r="AS122" i="46"/>
  <c r="AO122" i="46"/>
  <c r="AU76" i="46"/>
  <c r="AN76" i="46"/>
  <c r="AL76" i="46"/>
  <c r="AQ76" i="46"/>
  <c r="AE76" i="46"/>
  <c r="AI76" i="46"/>
  <c r="AS76" i="46"/>
  <c r="AD76" i="46"/>
  <c r="AT76" i="46"/>
  <c r="AO76" i="46"/>
  <c r="AJ76" i="46"/>
  <c r="AH76" i="46"/>
  <c r="AP76" i="46"/>
  <c r="I71" i="46"/>
  <c r="V71" i="46"/>
  <c r="AB71" i="46"/>
  <c r="W71" i="46"/>
  <c r="O71" i="46"/>
  <c r="Y71" i="46"/>
  <c r="X71" i="46"/>
  <c r="N71" i="46"/>
  <c r="Q71" i="46"/>
  <c r="K71" i="46"/>
  <c r="Z71" i="46"/>
  <c r="R71" i="46"/>
  <c r="J71" i="46"/>
  <c r="U71" i="46"/>
  <c r="T71" i="46"/>
  <c r="AP68" i="46"/>
  <c r="AD68" i="46"/>
  <c r="AQ68" i="46"/>
  <c r="AV68" i="46"/>
  <c r="AE68" i="46"/>
  <c r="AM68" i="46"/>
  <c r="AJ68" i="46"/>
  <c r="AR68" i="46"/>
  <c r="AL68" i="46"/>
  <c r="AT68" i="46"/>
  <c r="AW68" i="46"/>
  <c r="H93" i="46"/>
  <c r="E380" i="64"/>
  <c r="E453" i="64"/>
  <c r="Q167" i="46"/>
  <c r="L153" i="25" s="1"/>
  <c r="L285" i="25" s="1"/>
  <c r="D247" i="46"/>
  <c r="AV71" i="46"/>
  <c r="AW71" i="46"/>
  <c r="AE71" i="46"/>
  <c r="AO71" i="46"/>
  <c r="AD71" i="46"/>
  <c r="AG71" i="46"/>
  <c r="AF71" i="46"/>
  <c r="AP71" i="46"/>
  <c r="AK71" i="46"/>
  <c r="AJ71" i="46"/>
  <c r="AI71" i="46"/>
  <c r="AL71" i="46"/>
  <c r="AH71" i="46"/>
  <c r="AT71" i="46"/>
  <c r="AM71" i="46"/>
  <c r="AR71" i="46"/>
  <c r="AQ71" i="46"/>
  <c r="AN71" i="46"/>
  <c r="AS71" i="46"/>
  <c r="AK21" i="46"/>
  <c r="AV21" i="46"/>
  <c r="AG21" i="46"/>
  <c r="AW88" i="46"/>
  <c r="S87" i="46"/>
  <c r="AN93" i="46"/>
  <c r="I99" i="46"/>
  <c r="AL63" i="46"/>
  <c r="H68" i="46"/>
  <c r="AB74" i="46"/>
  <c r="V74" i="46"/>
  <c r="S74" i="46"/>
  <c r="P74" i="46"/>
  <c r="K74" i="46"/>
  <c r="T74" i="46"/>
  <c r="O74" i="46"/>
  <c r="Y74" i="46"/>
  <c r="R74" i="46"/>
  <c r="X74" i="46"/>
  <c r="M74" i="46"/>
  <c r="N74" i="46"/>
  <c r="W74" i="46"/>
  <c r="H74" i="46"/>
  <c r="U74" i="46"/>
  <c r="L74" i="46"/>
  <c r="I74" i="46"/>
  <c r="AA74" i="46"/>
  <c r="J74" i="46"/>
  <c r="Q74" i="46"/>
  <c r="Z74" i="46"/>
  <c r="W60" i="46"/>
  <c r="Y60" i="46"/>
  <c r="I60" i="46"/>
  <c r="R60" i="46"/>
  <c r="U60" i="46"/>
  <c r="Q60" i="46"/>
  <c r="V60" i="46"/>
  <c r="L60" i="46"/>
  <c r="AB60" i="46"/>
  <c r="S60" i="46"/>
  <c r="P60" i="46"/>
  <c r="T60" i="46"/>
  <c r="Z60" i="46"/>
  <c r="O60" i="46"/>
  <c r="X60" i="46"/>
  <c r="K60" i="46"/>
  <c r="H60" i="46"/>
  <c r="AA60" i="46"/>
  <c r="J60" i="46"/>
  <c r="M60" i="46"/>
  <c r="S107" i="46"/>
  <c r="AS88" i="46"/>
  <c r="R87" i="46"/>
  <c r="Q99" i="46"/>
  <c r="N60" i="46"/>
  <c r="K66" i="46"/>
  <c r="M112" i="46"/>
  <c r="O112" i="46"/>
  <c r="AP90" i="46"/>
  <c r="AB112" i="46"/>
  <c r="AM109" i="46"/>
  <c r="AH212" i="46"/>
  <c r="AW77" i="46"/>
  <c r="AM77" i="46"/>
  <c r="AV77" i="46"/>
  <c r="H77" i="46"/>
  <c r="L72" i="46"/>
  <c r="J72" i="46"/>
  <c r="Y72" i="46"/>
  <c r="AE69" i="46"/>
  <c r="AK69" i="46"/>
  <c r="AT69" i="46"/>
  <c r="Y64" i="46"/>
  <c r="Q64" i="46"/>
  <c r="I64" i="46"/>
  <c r="AT27" i="46"/>
  <c r="AQ27" i="46"/>
  <c r="AD27" i="46"/>
  <c r="AK27" i="46"/>
  <c r="AL27" i="46"/>
  <c r="AV27" i="46"/>
  <c r="AU27" i="46"/>
  <c r="AG27" i="46"/>
  <c r="AE27" i="46"/>
  <c r="AN27" i="46"/>
  <c r="AI27" i="46"/>
  <c r="AR27" i="46"/>
  <c r="AF27" i="46"/>
  <c r="AH120" i="46"/>
  <c r="AJ120" i="46"/>
  <c r="AM120" i="46"/>
  <c r="AF120" i="46"/>
  <c r="AL120" i="46"/>
  <c r="AV120" i="46"/>
  <c r="AU120" i="46"/>
  <c r="W113" i="46"/>
  <c r="S113" i="46"/>
  <c r="N113" i="46"/>
  <c r="AA113" i="46"/>
  <c r="Z113" i="46"/>
  <c r="M113" i="46"/>
  <c r="K113" i="46"/>
  <c r="H113" i="46"/>
  <c r="Q113" i="46"/>
  <c r="AF110" i="46"/>
  <c r="AV110" i="46"/>
  <c r="AG110" i="46"/>
  <c r="AW110" i="46"/>
  <c r="AP110" i="46"/>
  <c r="AM110" i="46"/>
  <c r="AS110" i="46"/>
  <c r="AH110" i="46"/>
  <c r="AT110" i="46"/>
  <c r="AI110" i="46"/>
  <c r="K105" i="46"/>
  <c r="U105" i="46"/>
  <c r="M105" i="46"/>
  <c r="S105" i="46"/>
  <c r="H105" i="46"/>
  <c r="AA105" i="46"/>
  <c r="J105" i="46"/>
  <c r="V105" i="46"/>
  <c r="AB105" i="46"/>
  <c r="X105" i="46"/>
  <c r="W105" i="46"/>
  <c r="Z105" i="46"/>
  <c r="AQ102" i="46"/>
  <c r="AU102" i="46"/>
  <c r="AM102" i="46"/>
  <c r="AD102" i="46"/>
  <c r="AF102" i="46"/>
  <c r="AR102" i="46"/>
  <c r="AJ102" i="46"/>
  <c r="AN102" i="46"/>
  <c r="AH102" i="46"/>
  <c r="AA97" i="46"/>
  <c r="J97" i="46"/>
  <c r="X97" i="46"/>
  <c r="N97" i="46"/>
  <c r="R97" i="46"/>
  <c r="I97" i="46"/>
  <c r="P97" i="46"/>
  <c r="T97" i="46"/>
  <c r="Y97" i="46"/>
  <c r="M97" i="46"/>
  <c r="Q97" i="46"/>
  <c r="K97" i="46"/>
  <c r="Z97" i="46"/>
  <c r="U97" i="46"/>
  <c r="O97" i="46"/>
  <c r="L97" i="46"/>
  <c r="L94" i="46"/>
  <c r="J250" i="46" s="1"/>
  <c r="Y94" i="46"/>
  <c r="W250" i="46" s="1"/>
  <c r="AA94" i="46"/>
  <c r="Y250" i="46" s="1"/>
  <c r="Z94" i="46"/>
  <c r="X250" i="46" s="1"/>
  <c r="S94" i="46"/>
  <c r="Q250" i="46" s="1"/>
  <c r="I94" i="46"/>
  <c r="G250" i="46" s="1"/>
  <c r="D250" i="46"/>
  <c r="V94" i="46"/>
  <c r="T250" i="46" s="1"/>
  <c r="J94" i="46"/>
  <c r="H250" i="46" s="1"/>
  <c r="H94" i="46"/>
  <c r="F250" i="46" s="1"/>
  <c r="M94" i="46"/>
  <c r="K250" i="46" s="1"/>
  <c r="U94" i="46"/>
  <c r="S250" i="46" s="1"/>
  <c r="W94" i="46"/>
  <c r="U250" i="46" s="1"/>
  <c r="AB94" i="46"/>
  <c r="Z250" i="46" s="1"/>
  <c r="K94" i="46"/>
  <c r="I250" i="46" s="1"/>
  <c r="AD91" i="46"/>
  <c r="AQ91" i="46"/>
  <c r="AF91" i="46"/>
  <c r="AU91" i="46"/>
  <c r="AR91" i="46"/>
  <c r="X83" i="46"/>
  <c r="Y83" i="46"/>
  <c r="Z83" i="46"/>
  <c r="M83" i="46"/>
  <c r="O83" i="46"/>
  <c r="K83" i="46"/>
  <c r="AA83" i="46"/>
  <c r="S83" i="46"/>
  <c r="J83" i="46"/>
  <c r="N83" i="46"/>
  <c r="W115" i="46"/>
  <c r="O115" i="46"/>
  <c r="T115" i="46"/>
  <c r="AA115" i="46"/>
  <c r="H115" i="46"/>
  <c r="R115" i="46"/>
  <c r="P115" i="46"/>
  <c r="K115" i="46"/>
  <c r="J115" i="46"/>
  <c r="I115" i="46"/>
  <c r="L115" i="46"/>
  <c r="S115" i="46"/>
  <c r="D601" i="64"/>
  <c r="D168" i="64" s="1"/>
  <c r="E459" i="64"/>
  <c r="E97" i="64"/>
  <c r="E18" i="64"/>
  <c r="E377" i="64"/>
  <c r="E523" i="64"/>
  <c r="E159" i="64"/>
  <c r="E450" i="64"/>
  <c r="E230" i="64"/>
  <c r="E88" i="64"/>
  <c r="AP86" i="46"/>
  <c r="E462" i="64"/>
  <c r="AB83" i="46"/>
  <c r="AG120" i="46"/>
  <c r="AV86" i="46"/>
  <c r="AR116" i="46"/>
  <c r="AV20" i="46"/>
  <c r="T68" i="46"/>
  <c r="H86" i="46"/>
  <c r="AP95" i="46"/>
  <c r="AW120" i="46"/>
  <c r="AA68" i="46"/>
  <c r="AI98" i="46"/>
  <c r="Q115" i="46"/>
  <c r="AM98" i="46"/>
  <c r="H102" i="46"/>
  <c r="AV102" i="46"/>
  <c r="Q105" i="46"/>
  <c r="AR110" i="46"/>
  <c r="I83" i="46"/>
  <c r="AG90" i="46"/>
  <c r="AJ212" i="46"/>
  <c r="N94" i="46"/>
  <c r="L250" i="46" s="1"/>
  <c r="AM27" i="46"/>
  <c r="X112" i="46"/>
  <c r="Y112" i="46"/>
  <c r="Q112" i="46"/>
  <c r="AA112" i="46"/>
  <c r="U112" i="46"/>
  <c r="K112" i="46"/>
  <c r="L112" i="46"/>
  <c r="J112" i="46"/>
  <c r="T112" i="46"/>
  <c r="P112" i="46"/>
  <c r="I112" i="46"/>
  <c r="S112" i="46"/>
  <c r="R112" i="46"/>
  <c r="V112" i="46"/>
  <c r="AT101" i="46"/>
  <c r="AV101" i="46"/>
  <c r="AD101" i="46"/>
  <c r="AJ101" i="46"/>
  <c r="AM101" i="46"/>
  <c r="AQ101" i="46"/>
  <c r="AL101" i="46"/>
  <c r="AI101" i="46"/>
  <c r="AP101" i="46"/>
  <c r="AW101" i="46"/>
  <c r="AO101" i="46"/>
  <c r="AF101" i="46"/>
  <c r="AU101" i="46"/>
  <c r="AR101" i="46"/>
  <c r="Y93" i="46"/>
  <c r="W93" i="46"/>
  <c r="AA93" i="46"/>
  <c r="AB93" i="46"/>
  <c r="U93" i="46"/>
  <c r="T93" i="46"/>
  <c r="P93" i="46"/>
  <c r="N93" i="46"/>
  <c r="O93" i="46"/>
  <c r="L93" i="46"/>
  <c r="K93" i="46"/>
  <c r="V93" i="46"/>
  <c r="Z93" i="46"/>
  <c r="I93" i="46"/>
  <c r="X93" i="46"/>
  <c r="M93" i="46"/>
  <c r="AL20" i="46"/>
  <c r="R104" i="46"/>
  <c r="AU119" i="46"/>
  <c r="AR42" i="46"/>
  <c r="R145" i="47" s="1"/>
  <c r="AT42" i="46"/>
  <c r="T145" i="47" s="1"/>
  <c r="AK42" i="46"/>
  <c r="AF58" i="25" s="1"/>
  <c r="AU42" i="46"/>
  <c r="AJ42" i="46"/>
  <c r="AE58" i="25" s="1"/>
  <c r="AL42" i="46"/>
  <c r="AG58" i="25" s="1"/>
  <c r="AN42" i="46"/>
  <c r="N145" i="47" s="1"/>
  <c r="AP42" i="46"/>
  <c r="P145" i="47" s="1"/>
  <c r="AF42" i="46"/>
  <c r="AO42" i="46"/>
  <c r="O145" i="47" s="1"/>
  <c r="AG42" i="46"/>
  <c r="AB58" i="25" s="1"/>
  <c r="AV42" i="46"/>
  <c r="AS42" i="46"/>
  <c r="S145" i="47" s="1"/>
  <c r="AM42" i="46"/>
  <c r="M145" i="47" s="1"/>
  <c r="AE42" i="46"/>
  <c r="E145" i="47" s="1"/>
  <c r="AH42" i="46"/>
  <c r="H145" i="47" s="1"/>
  <c r="AW42" i="46"/>
  <c r="AR58" i="25" s="1"/>
  <c r="P119" i="46"/>
  <c r="AA119" i="46"/>
  <c r="W119" i="46"/>
  <c r="H119" i="46"/>
  <c r="M119" i="46"/>
  <c r="I119" i="46"/>
  <c r="Y119" i="46"/>
  <c r="O119" i="46"/>
  <c r="V119" i="46"/>
  <c r="U119" i="46"/>
  <c r="S119" i="46"/>
  <c r="X119" i="46"/>
  <c r="L119" i="46"/>
  <c r="AV116" i="46"/>
  <c r="AD116" i="46"/>
  <c r="AG116" i="46"/>
  <c r="AP116" i="46"/>
  <c r="AW116" i="46"/>
  <c r="AN116" i="46"/>
  <c r="AT116" i="46"/>
  <c r="AH116" i="46"/>
  <c r="AQ116" i="46"/>
  <c r="AK116" i="46"/>
  <c r="T109" i="46"/>
  <c r="AB109" i="46"/>
  <c r="I109" i="46"/>
  <c r="X109" i="46"/>
  <c r="N109" i="46"/>
  <c r="U109" i="46"/>
  <c r="H109" i="46"/>
  <c r="W109" i="46"/>
  <c r="Q109" i="46"/>
  <c r="R109" i="46"/>
  <c r="V109" i="46"/>
  <c r="AH106" i="46"/>
  <c r="AK106" i="46"/>
  <c r="AS106" i="46"/>
  <c r="AV106" i="46"/>
  <c r="AT106" i="46"/>
  <c r="AO106" i="46"/>
  <c r="AI106" i="46"/>
  <c r="AN106" i="46"/>
  <c r="AM106" i="46"/>
  <c r="K101" i="46"/>
  <c r="I101" i="46"/>
  <c r="J101" i="46"/>
  <c r="AE98" i="46"/>
  <c r="AV98" i="46"/>
  <c r="AD98" i="46"/>
  <c r="AH98" i="46"/>
  <c r="AK98" i="46"/>
  <c r="AW98" i="46"/>
  <c r="AT98" i="46"/>
  <c r="AP98" i="46"/>
  <c r="AG98" i="46"/>
  <c r="H98" i="46"/>
  <c r="AE95" i="46"/>
  <c r="AO95" i="46"/>
  <c r="AK95" i="46"/>
  <c r="AR95" i="46"/>
  <c r="AU95" i="46"/>
  <c r="AI95" i="46"/>
  <c r="AG95" i="46"/>
  <c r="AL95" i="46"/>
  <c r="AN95" i="46"/>
  <c r="AV95" i="46"/>
  <c r="H95" i="46"/>
  <c r="AJ95" i="46"/>
  <c r="AS95" i="46"/>
  <c r="L90" i="46"/>
  <c r="N90" i="46"/>
  <c r="R90" i="46"/>
  <c r="U90" i="46"/>
  <c r="AA90" i="46"/>
  <c r="H90" i="46"/>
  <c r="I90" i="46"/>
  <c r="M90" i="46"/>
  <c r="P90" i="46"/>
  <c r="Y90" i="46"/>
  <c r="W90" i="46"/>
  <c r="T90" i="46"/>
  <c r="O90" i="46"/>
  <c r="AB90" i="46"/>
  <c r="S90" i="46"/>
  <c r="Q90" i="46"/>
  <c r="AI86" i="46"/>
  <c r="AN86" i="46"/>
  <c r="AH86" i="46"/>
  <c r="AJ86" i="46"/>
  <c r="AG86" i="46"/>
  <c r="AO86" i="46"/>
  <c r="H212" i="46"/>
  <c r="D630" i="64"/>
  <c r="E415" i="64"/>
  <c r="E268" i="64"/>
  <c r="D608" i="64"/>
  <c r="D104" i="64" s="1"/>
  <c r="E246" i="64"/>
  <c r="E466" i="64"/>
  <c r="E104" i="64"/>
  <c r="E393" i="64"/>
  <c r="E20" i="64"/>
  <c r="E525" i="64"/>
  <c r="E232" i="64"/>
  <c r="E304" i="64"/>
  <c r="L83" i="46"/>
  <c r="H91" i="46"/>
  <c r="AB113" i="46"/>
  <c r="AJ116" i="46"/>
  <c r="AQ20" i="46"/>
  <c r="AD20" i="46"/>
  <c r="AM91" i="46"/>
  <c r="W68" i="46"/>
  <c r="AP91" i="46"/>
  <c r="AD120" i="46"/>
  <c r="M68" i="46"/>
  <c r="V115" i="46"/>
  <c r="AQ98" i="46"/>
  <c r="AE102" i="46"/>
  <c r="L105" i="46"/>
  <c r="H106" i="46"/>
  <c r="AW106" i="46"/>
  <c r="AA109" i="46"/>
  <c r="AO110" i="46"/>
  <c r="Q94" i="46"/>
  <c r="O250" i="46" s="1"/>
  <c r="AD95" i="46"/>
  <c r="AG119" i="46"/>
  <c r="AG101" i="46"/>
  <c r="Z104" i="46"/>
  <c r="AP119" i="46"/>
  <c r="Q93" i="46"/>
  <c r="AJ27" i="46"/>
  <c r="N119" i="46"/>
  <c r="V90" i="46"/>
  <c r="AQ95" i="46"/>
  <c r="AN110" i="46"/>
  <c r="E386" i="64"/>
  <c r="AK20" i="46"/>
  <c r="AU20" i="46"/>
  <c r="AP20" i="46"/>
  <c r="AU109" i="46"/>
  <c r="AI109" i="46"/>
  <c r="AK109" i="46"/>
  <c r="AT109" i="46"/>
  <c r="AN109" i="46"/>
  <c r="AG109" i="46"/>
  <c r="AO109" i="46"/>
  <c r="AE109" i="46"/>
  <c r="AP109" i="46"/>
  <c r="AL109" i="46"/>
  <c r="AQ109" i="46"/>
  <c r="AH109" i="46"/>
  <c r="AD109" i="46"/>
  <c r="AS109" i="46"/>
  <c r="S96" i="46"/>
  <c r="U96" i="46"/>
  <c r="J96" i="46"/>
  <c r="N96" i="46"/>
  <c r="V96" i="46"/>
  <c r="O96" i="46"/>
  <c r="X96" i="46"/>
  <c r="Z96" i="46"/>
  <c r="T96" i="46"/>
  <c r="I96" i="46"/>
  <c r="Q96" i="46"/>
  <c r="P96" i="46"/>
  <c r="AB96" i="46"/>
  <c r="H96" i="46"/>
  <c r="R96" i="46"/>
  <c r="M96" i="46"/>
  <c r="K96" i="46"/>
  <c r="AF90" i="46"/>
  <c r="AI90" i="46"/>
  <c r="AJ90" i="46"/>
  <c r="AR90" i="46"/>
  <c r="AN90" i="46"/>
  <c r="AK90" i="46"/>
  <c r="AL90" i="46"/>
  <c r="AQ90" i="46"/>
  <c r="AV90" i="46"/>
  <c r="AE90" i="46"/>
  <c r="AD90" i="46"/>
  <c r="AS90" i="46"/>
  <c r="AO90" i="46"/>
  <c r="AM90" i="46"/>
  <c r="AH90" i="46"/>
  <c r="D618" i="64"/>
  <c r="E403" i="64"/>
  <c r="E476" i="64"/>
  <c r="D604" i="64"/>
  <c r="D30" i="64" s="1"/>
  <c r="E171" i="64"/>
  <c r="E100" i="64"/>
  <c r="E242" i="64"/>
  <c r="E535" i="64"/>
  <c r="AT20" i="46"/>
  <c r="L96" i="46"/>
  <c r="AR109" i="46"/>
  <c r="AU79" i="46"/>
  <c r="AR79" i="46"/>
  <c r="K68" i="46"/>
  <c r="J68" i="46"/>
  <c r="I68" i="46"/>
  <c r="X68" i="46"/>
  <c r="H20" i="46"/>
  <c r="E306" i="64"/>
  <c r="P83" i="46"/>
  <c r="AO27" i="46"/>
  <c r="AE86" i="46"/>
  <c r="O113" i="46"/>
  <c r="AF116" i="46"/>
  <c r="AE20" i="46"/>
  <c r="AH20" i="46"/>
  <c r="AE91" i="46"/>
  <c r="AK120" i="46"/>
  <c r="AQ120" i="46"/>
  <c r="O68" i="46"/>
  <c r="N115" i="46"/>
  <c r="AO98" i="46"/>
  <c r="AP102" i="46"/>
  <c r="T105" i="46"/>
  <c r="AL106" i="46"/>
  <c r="L109" i="46"/>
  <c r="O109" i="46"/>
  <c r="AU110" i="46"/>
  <c r="H112" i="46"/>
  <c r="Q119" i="46"/>
  <c r="AA96" i="46"/>
  <c r="I76" i="46"/>
  <c r="AK101" i="46"/>
  <c r="AJ109" i="46"/>
  <c r="AQ42" i="46"/>
  <c r="L113" i="46"/>
  <c r="J90" i="46"/>
  <c r="AB97" i="46"/>
  <c r="X113" i="46"/>
  <c r="AA63" i="46"/>
  <c r="M63" i="46"/>
  <c r="T63" i="46"/>
  <c r="U63" i="46"/>
  <c r="J63" i="46"/>
  <c r="AV119" i="46"/>
  <c r="AN119" i="46"/>
  <c r="AW119" i="46"/>
  <c r="AS119" i="46"/>
  <c r="AI119" i="46"/>
  <c r="AR119" i="46"/>
  <c r="AO119" i="46"/>
  <c r="AH119" i="46"/>
  <c r="AK119" i="46"/>
  <c r="AL119" i="46"/>
  <c r="AM119" i="46"/>
  <c r="AT119" i="46"/>
  <c r="AE119" i="46"/>
  <c r="AQ119" i="46"/>
  <c r="J104" i="46"/>
  <c r="P104" i="46"/>
  <c r="W104" i="46"/>
  <c r="M104" i="46"/>
  <c r="AB104" i="46"/>
  <c r="U104" i="46"/>
  <c r="Q104" i="46"/>
  <c r="O104" i="46"/>
  <c r="T104" i="46"/>
  <c r="L104" i="46"/>
  <c r="Y104" i="46"/>
  <c r="I104" i="46"/>
  <c r="H104" i="46"/>
  <c r="K104" i="46"/>
  <c r="AA104" i="46"/>
  <c r="S104" i="46"/>
  <c r="N104" i="46"/>
  <c r="AO212" i="46"/>
  <c r="AE212" i="46"/>
  <c r="AG212" i="46"/>
  <c r="AW212" i="46"/>
  <c r="AS212" i="46"/>
  <c r="AU212" i="46"/>
  <c r="AK212" i="46"/>
  <c r="AD212" i="46"/>
  <c r="AV212" i="46"/>
  <c r="AL212" i="46"/>
  <c r="AQ212" i="46"/>
  <c r="AI212" i="46"/>
  <c r="AN212" i="46"/>
  <c r="AM212" i="46"/>
  <c r="J93" i="46"/>
  <c r="AI65" i="46"/>
  <c r="AQ65" i="46"/>
  <c r="R83" i="46"/>
  <c r="AP27" i="46"/>
  <c r="V68" i="46"/>
  <c r="AW86" i="46"/>
  <c r="Y113" i="46"/>
  <c r="AO116" i="46"/>
  <c r="AN20" i="46"/>
  <c r="AM20" i="46"/>
  <c r="AK91" i="46"/>
  <c r="AL91" i="46"/>
  <c r="AR120" i="46"/>
  <c r="S68" i="46"/>
  <c r="H97" i="46"/>
  <c r="AB115" i="46"/>
  <c r="AR98" i="46"/>
  <c r="AO102" i="46"/>
  <c r="N105" i="46"/>
  <c r="AF106" i="46"/>
  <c r="P109" i="46"/>
  <c r="J109" i="46"/>
  <c r="AL110" i="46"/>
  <c r="O94" i="46"/>
  <c r="M250" i="46" s="1"/>
  <c r="AK86" i="46"/>
  <c r="W96" i="46"/>
  <c r="AD119" i="46"/>
  <c r="AT212" i="46"/>
  <c r="AS101" i="46"/>
  <c r="AW109" i="46"/>
  <c r="AV73" i="46"/>
  <c r="AL116" i="46"/>
  <c r="X90" i="46"/>
  <c r="AN91" i="46"/>
  <c r="S97" i="46"/>
  <c r="J113" i="46"/>
  <c r="AD42" i="46"/>
  <c r="Y58" i="25" s="1"/>
  <c r="M54" i="67"/>
  <c r="B46" i="67"/>
  <c r="C15" i="35"/>
  <c r="B44" i="11" s="1"/>
  <c r="F251" i="64"/>
  <c r="C514" i="64"/>
  <c r="BA143" i="68"/>
  <c r="BC143" i="68"/>
  <c r="BE143" i="68"/>
  <c r="BG143" i="68"/>
  <c r="BI143" i="68"/>
  <c r="BK143" i="68"/>
  <c r="BM143" i="68"/>
  <c r="BO143" i="68"/>
  <c r="BQ143" i="68"/>
  <c r="BS143" i="68"/>
  <c r="BB143" i="68"/>
  <c r="BD143" i="68"/>
  <c r="BF143" i="68"/>
  <c r="BH143" i="68"/>
  <c r="BJ143" i="68"/>
  <c r="BL143" i="68"/>
  <c r="BN143" i="68"/>
  <c r="BP143" i="68"/>
  <c r="BR143" i="68"/>
  <c r="BT143" i="68"/>
  <c r="AC143" i="68"/>
  <c r="AE143" i="68"/>
  <c r="AG143" i="68"/>
  <c r="AI143" i="68"/>
  <c r="AK143" i="68"/>
  <c r="AM143" i="68"/>
  <c r="AO143" i="68"/>
  <c r="AQ143" i="68"/>
  <c r="AS143" i="68"/>
  <c r="AU143" i="68"/>
  <c r="AD143" i="68"/>
  <c r="AF143" i="68"/>
  <c r="AH143" i="68"/>
  <c r="AJ143" i="68"/>
  <c r="AL143" i="68"/>
  <c r="AN143" i="68"/>
  <c r="AP143" i="68"/>
  <c r="AR143" i="68"/>
  <c r="AT143" i="68"/>
  <c r="AV143" i="68"/>
  <c r="BA141" i="68"/>
  <c r="BC141" i="68"/>
  <c r="BE141" i="68"/>
  <c r="BG141" i="68"/>
  <c r="BI141" i="68"/>
  <c r="BK141" i="68"/>
  <c r="BM141" i="68"/>
  <c r="BO141" i="68"/>
  <c r="BQ141" i="68"/>
  <c r="BS141" i="68"/>
  <c r="BB141" i="68"/>
  <c r="BD141" i="68"/>
  <c r="BF141" i="68"/>
  <c r="BH141" i="68"/>
  <c r="BJ141" i="68"/>
  <c r="BL141" i="68"/>
  <c r="BN141" i="68"/>
  <c r="BP141" i="68"/>
  <c r="BR141" i="68"/>
  <c r="BT141" i="68"/>
  <c r="AC141" i="68"/>
  <c r="AE141" i="68"/>
  <c r="AG141" i="68"/>
  <c r="AI141" i="68"/>
  <c r="AK141" i="68"/>
  <c r="AM141" i="68"/>
  <c r="AO141" i="68"/>
  <c r="AQ141" i="68"/>
  <c r="AS141" i="68"/>
  <c r="AU141" i="68"/>
  <c r="AD141" i="68"/>
  <c r="AF141" i="68"/>
  <c r="AH141" i="68"/>
  <c r="AJ141" i="68"/>
  <c r="AL141" i="68"/>
  <c r="AN141" i="68"/>
  <c r="AP141" i="68"/>
  <c r="AR141" i="68"/>
  <c r="AT141" i="68"/>
  <c r="AV141" i="68"/>
  <c r="BA139" i="68"/>
  <c r="BC139" i="68"/>
  <c r="BE139" i="68"/>
  <c r="BG139" i="68"/>
  <c r="BI139" i="68"/>
  <c r="BK139" i="68"/>
  <c r="BM139" i="68"/>
  <c r="BO139" i="68"/>
  <c r="BQ139" i="68"/>
  <c r="BS139" i="68"/>
  <c r="BB139" i="68"/>
  <c r="BD139" i="68"/>
  <c r="BF139" i="68"/>
  <c r="BH139" i="68"/>
  <c r="BJ139" i="68"/>
  <c r="BL139" i="68"/>
  <c r="BN139" i="68"/>
  <c r="BP139" i="68"/>
  <c r="BR139" i="68"/>
  <c r="BT139" i="68"/>
  <c r="AC139" i="68"/>
  <c r="AE139" i="68"/>
  <c r="AG139" i="68"/>
  <c r="AI139" i="68"/>
  <c r="AK139" i="68"/>
  <c r="AM139" i="68"/>
  <c r="AO139" i="68"/>
  <c r="AQ139" i="68"/>
  <c r="AS139" i="68"/>
  <c r="AU139" i="68"/>
  <c r="AD139" i="68"/>
  <c r="AF139" i="68"/>
  <c r="AH139" i="68"/>
  <c r="AJ139" i="68"/>
  <c r="AL139" i="68"/>
  <c r="AN139" i="68"/>
  <c r="AP139" i="68"/>
  <c r="AR139" i="68"/>
  <c r="AT139" i="68"/>
  <c r="AV139" i="68"/>
  <c r="BA137" i="68"/>
  <c r="BC137" i="68"/>
  <c r="BE137" i="68"/>
  <c r="BG137" i="68"/>
  <c r="BI137" i="68"/>
  <c r="BK137" i="68"/>
  <c r="BM137" i="68"/>
  <c r="BO137" i="68"/>
  <c r="BQ137" i="68"/>
  <c r="BS137" i="68"/>
  <c r="BB137" i="68"/>
  <c r="BD137" i="68"/>
  <c r="BF137" i="68"/>
  <c r="BH137" i="68"/>
  <c r="BJ137" i="68"/>
  <c r="BL137" i="68"/>
  <c r="BN137" i="68"/>
  <c r="BP137" i="68"/>
  <c r="BR137" i="68"/>
  <c r="BT137" i="68"/>
  <c r="AC137" i="68"/>
  <c r="AE137" i="68"/>
  <c r="AD137" i="68"/>
  <c r="AF137" i="68"/>
  <c r="AG137" i="68"/>
  <c r="AI137" i="68"/>
  <c r="AK137" i="68"/>
  <c r="AM137" i="68"/>
  <c r="AO137" i="68"/>
  <c r="AQ137" i="68"/>
  <c r="AS137" i="68"/>
  <c r="AU137" i="68"/>
  <c r="AH137" i="68"/>
  <c r="AJ137" i="68"/>
  <c r="AL137" i="68"/>
  <c r="AN137" i="68"/>
  <c r="AP137" i="68"/>
  <c r="AR137" i="68"/>
  <c r="AT137" i="68"/>
  <c r="AV137" i="68"/>
  <c r="BA134" i="68"/>
  <c r="BC134" i="68"/>
  <c r="BE134" i="68"/>
  <c r="BG134" i="68"/>
  <c r="BI134" i="68"/>
  <c r="BK134" i="68"/>
  <c r="BM134" i="68"/>
  <c r="BO134" i="68"/>
  <c r="BQ134" i="68"/>
  <c r="BS134" i="68"/>
  <c r="BB134" i="68"/>
  <c r="BD134" i="68"/>
  <c r="BF134" i="68"/>
  <c r="BH134" i="68"/>
  <c r="BJ134" i="68"/>
  <c r="BL134" i="68"/>
  <c r="BN134" i="68"/>
  <c r="BP134" i="68"/>
  <c r="BR134" i="68"/>
  <c r="BT134" i="68"/>
  <c r="AC134" i="68"/>
  <c r="AE134" i="68"/>
  <c r="AG134" i="68"/>
  <c r="AI134" i="68"/>
  <c r="AK134" i="68"/>
  <c r="AM134" i="68"/>
  <c r="AO134" i="68"/>
  <c r="AQ134" i="68"/>
  <c r="AS134" i="68"/>
  <c r="AU134" i="68"/>
  <c r="AD134" i="68"/>
  <c r="AF134" i="68"/>
  <c r="AH134" i="68"/>
  <c r="AJ134" i="68"/>
  <c r="AL134" i="68"/>
  <c r="AN134" i="68"/>
  <c r="AP134" i="68"/>
  <c r="AR134" i="68"/>
  <c r="AT134" i="68"/>
  <c r="AV134" i="68"/>
  <c r="BA132" i="68"/>
  <c r="BC132" i="68"/>
  <c r="BE132" i="68"/>
  <c r="BG132" i="68"/>
  <c r="BI132" i="68"/>
  <c r="BK132" i="68"/>
  <c r="BM132" i="68"/>
  <c r="BO132" i="68"/>
  <c r="BQ132" i="68"/>
  <c r="BS132" i="68"/>
  <c r="BB132" i="68"/>
  <c r="BD132" i="68"/>
  <c r="BF132" i="68"/>
  <c r="BH132" i="68"/>
  <c r="BJ132" i="68"/>
  <c r="BL132" i="68"/>
  <c r="BN132" i="68"/>
  <c r="BP132" i="68"/>
  <c r="BR132" i="68"/>
  <c r="BT132" i="68"/>
  <c r="AC132" i="68"/>
  <c r="AE132" i="68"/>
  <c r="AG132" i="68"/>
  <c r="AI132" i="68"/>
  <c r="AK132" i="68"/>
  <c r="AM132" i="68"/>
  <c r="AO132" i="68"/>
  <c r="AQ132" i="68"/>
  <c r="AS132" i="68"/>
  <c r="AU132" i="68"/>
  <c r="AD132" i="68"/>
  <c r="AF132" i="68"/>
  <c r="AH132" i="68"/>
  <c r="AJ132" i="68"/>
  <c r="AL132" i="68"/>
  <c r="AN132" i="68"/>
  <c r="AP132" i="68"/>
  <c r="AR132" i="68"/>
  <c r="AT132" i="68"/>
  <c r="AV132" i="68"/>
  <c r="BA130" i="68"/>
  <c r="BC130" i="68"/>
  <c r="BE130" i="68"/>
  <c r="BG130" i="68"/>
  <c r="BI130" i="68"/>
  <c r="BK130" i="68"/>
  <c r="BM130" i="68"/>
  <c r="BO130" i="68"/>
  <c r="BQ130" i="68"/>
  <c r="BS130" i="68"/>
  <c r="BB130" i="68"/>
  <c r="BD130" i="68"/>
  <c r="BF130" i="68"/>
  <c r="BH130" i="68"/>
  <c r="BJ130" i="68"/>
  <c r="BL130" i="68"/>
  <c r="BN130" i="68"/>
  <c r="BP130" i="68"/>
  <c r="BR130" i="68"/>
  <c r="BT130" i="68"/>
  <c r="AC130" i="68"/>
  <c r="AE130" i="68"/>
  <c r="AG130" i="68"/>
  <c r="AI130" i="68"/>
  <c r="AK130" i="68"/>
  <c r="AM130" i="68"/>
  <c r="AO130" i="68"/>
  <c r="AQ130" i="68"/>
  <c r="AS130" i="68"/>
  <c r="AU130" i="68"/>
  <c r="AD130" i="68"/>
  <c r="AF130" i="68"/>
  <c r="AH130" i="68"/>
  <c r="AJ130" i="68"/>
  <c r="AL130" i="68"/>
  <c r="AN130" i="68"/>
  <c r="AP130" i="68"/>
  <c r="AR130" i="68"/>
  <c r="AT130" i="68"/>
  <c r="AV130" i="68"/>
  <c r="BA127" i="68"/>
  <c r="BC127" i="68"/>
  <c r="BE127" i="68"/>
  <c r="BG127" i="68"/>
  <c r="BI127" i="68"/>
  <c r="BK127" i="68"/>
  <c r="BM127" i="68"/>
  <c r="BO127" i="68"/>
  <c r="BQ127" i="68"/>
  <c r="BS127" i="68"/>
  <c r="BB127" i="68"/>
  <c r="BD127" i="68"/>
  <c r="BF127" i="68"/>
  <c r="BH127" i="68"/>
  <c r="BJ127" i="68"/>
  <c r="BL127" i="68"/>
  <c r="BN127" i="68"/>
  <c r="BP127" i="68"/>
  <c r="BR127" i="68"/>
  <c r="BT127" i="68"/>
  <c r="AC127" i="68"/>
  <c r="AE127" i="68"/>
  <c r="AG127" i="68"/>
  <c r="AI127" i="68"/>
  <c r="AK127" i="68"/>
  <c r="AM127" i="68"/>
  <c r="AO127" i="68"/>
  <c r="AQ127" i="68"/>
  <c r="AS127" i="68"/>
  <c r="AU127" i="68"/>
  <c r="AD127" i="68"/>
  <c r="AF127" i="68"/>
  <c r="AH127" i="68"/>
  <c r="AJ127" i="68"/>
  <c r="AL127" i="68"/>
  <c r="AN127" i="68"/>
  <c r="AP127" i="68"/>
  <c r="AR127" i="68"/>
  <c r="AT127" i="68"/>
  <c r="AV127" i="68"/>
  <c r="BA125" i="68"/>
  <c r="BC125" i="68"/>
  <c r="BE125" i="68"/>
  <c r="BG125" i="68"/>
  <c r="BI125" i="68"/>
  <c r="BK125" i="68"/>
  <c r="BM125" i="68"/>
  <c r="BO125" i="68"/>
  <c r="BQ125" i="68"/>
  <c r="BS125" i="68"/>
  <c r="BB125" i="68"/>
  <c r="BD125" i="68"/>
  <c r="BF125" i="68"/>
  <c r="BH125" i="68"/>
  <c r="BJ125" i="68"/>
  <c r="BL125" i="68"/>
  <c r="BN125" i="68"/>
  <c r="BP125" i="68"/>
  <c r="BR125" i="68"/>
  <c r="BT125" i="68"/>
  <c r="AC125" i="68"/>
  <c r="AE125" i="68"/>
  <c r="AG125" i="68"/>
  <c r="AI125" i="68"/>
  <c r="AK125" i="68"/>
  <c r="AM125" i="68"/>
  <c r="AO125" i="68"/>
  <c r="AQ125" i="68"/>
  <c r="AS125" i="68"/>
  <c r="AU125" i="68"/>
  <c r="AD125" i="68"/>
  <c r="AF125" i="68"/>
  <c r="AH125" i="68"/>
  <c r="AJ125" i="68"/>
  <c r="AL125" i="68"/>
  <c r="AN125" i="68"/>
  <c r="AP125" i="68"/>
  <c r="AR125" i="68"/>
  <c r="AT125" i="68"/>
  <c r="AV125" i="68"/>
  <c r="BA123" i="68"/>
  <c r="BC123" i="68"/>
  <c r="BE123" i="68"/>
  <c r="BG123" i="68"/>
  <c r="BI123" i="68"/>
  <c r="BK123" i="68"/>
  <c r="BM123" i="68"/>
  <c r="BO123" i="68"/>
  <c r="BQ123" i="68"/>
  <c r="BS123" i="68"/>
  <c r="BB123" i="68"/>
  <c r="BD123" i="68"/>
  <c r="BF123" i="68"/>
  <c r="BH123" i="68"/>
  <c r="BJ123" i="68"/>
  <c r="BL123" i="68"/>
  <c r="BN123" i="68"/>
  <c r="BP123" i="68"/>
  <c r="BR123" i="68"/>
  <c r="BT123" i="68"/>
  <c r="AC123" i="68"/>
  <c r="AE123" i="68"/>
  <c r="AG123" i="68"/>
  <c r="AI123" i="68"/>
  <c r="AK123" i="68"/>
  <c r="AM123" i="68"/>
  <c r="AO123" i="68"/>
  <c r="AQ123" i="68"/>
  <c r="AS123" i="68"/>
  <c r="AU123" i="68"/>
  <c r="AD123" i="68"/>
  <c r="AF123" i="68"/>
  <c r="AH123" i="68"/>
  <c r="AJ123" i="68"/>
  <c r="AL123" i="68"/>
  <c r="AN123" i="68"/>
  <c r="AP123" i="68"/>
  <c r="AR123" i="68"/>
  <c r="AT123" i="68"/>
  <c r="AV123" i="68"/>
  <c r="BA121" i="68"/>
  <c r="BC121" i="68"/>
  <c r="BE121" i="68"/>
  <c r="BG121" i="68"/>
  <c r="BI121" i="68"/>
  <c r="BK121" i="68"/>
  <c r="BM121" i="68"/>
  <c r="BO121" i="68"/>
  <c r="BQ121" i="68"/>
  <c r="BS121" i="68"/>
  <c r="BB121" i="68"/>
  <c r="BD121" i="68"/>
  <c r="BF121" i="68"/>
  <c r="BH121" i="68"/>
  <c r="BJ121" i="68"/>
  <c r="BL121" i="68"/>
  <c r="BN121" i="68"/>
  <c r="BP121" i="68"/>
  <c r="BR121" i="68"/>
  <c r="BT121" i="68"/>
  <c r="AC121" i="68"/>
  <c r="AE121" i="68"/>
  <c r="AG121" i="68"/>
  <c r="AI121" i="68"/>
  <c r="AK121" i="68"/>
  <c r="AM121" i="68"/>
  <c r="AO121" i="68"/>
  <c r="AQ121" i="68"/>
  <c r="AS121" i="68"/>
  <c r="AU121" i="68"/>
  <c r="AD121" i="68"/>
  <c r="AF121" i="68"/>
  <c r="AH121" i="68"/>
  <c r="AJ121" i="68"/>
  <c r="AL121" i="68"/>
  <c r="AN121" i="68"/>
  <c r="AP121" i="68"/>
  <c r="AR121" i="68"/>
  <c r="AT121" i="68"/>
  <c r="AV121" i="68"/>
  <c r="BA119" i="68"/>
  <c r="BC119" i="68"/>
  <c r="BE119" i="68"/>
  <c r="BG119" i="68"/>
  <c r="BI119" i="68"/>
  <c r="BK119" i="68"/>
  <c r="BM119" i="68"/>
  <c r="BO119" i="68"/>
  <c r="BQ119" i="68"/>
  <c r="BS119" i="68"/>
  <c r="BB119" i="68"/>
  <c r="BD119" i="68"/>
  <c r="BF119" i="68"/>
  <c r="BH119" i="68"/>
  <c r="BJ119" i="68"/>
  <c r="BL119" i="68"/>
  <c r="BN119" i="68"/>
  <c r="BP119" i="68"/>
  <c r="BR119" i="68"/>
  <c r="BT119" i="68"/>
  <c r="AC119" i="68"/>
  <c r="AE119" i="68"/>
  <c r="AG119" i="68"/>
  <c r="AI119" i="68"/>
  <c r="AK119" i="68"/>
  <c r="AM119" i="68"/>
  <c r="AO119" i="68"/>
  <c r="AQ119" i="68"/>
  <c r="AS119" i="68"/>
  <c r="AU119" i="68"/>
  <c r="AD119" i="68"/>
  <c r="AF119" i="68"/>
  <c r="AH119" i="68"/>
  <c r="AJ119" i="68"/>
  <c r="AL119" i="68"/>
  <c r="AN119" i="68"/>
  <c r="AP119" i="68"/>
  <c r="AR119" i="68"/>
  <c r="AT119" i="68"/>
  <c r="AV119" i="68"/>
  <c r="BA117" i="68"/>
  <c r="BC117" i="68"/>
  <c r="BE117" i="68"/>
  <c r="BG117" i="68"/>
  <c r="BI117" i="68"/>
  <c r="BK117" i="68"/>
  <c r="BM117" i="68"/>
  <c r="BO117" i="68"/>
  <c r="BQ117" i="68"/>
  <c r="BS117" i="68"/>
  <c r="BB117" i="68"/>
  <c r="BD117" i="68"/>
  <c r="BF117" i="68"/>
  <c r="BH117" i="68"/>
  <c r="BJ117" i="68"/>
  <c r="BL117" i="68"/>
  <c r="BN117" i="68"/>
  <c r="BP117" i="68"/>
  <c r="BR117" i="68"/>
  <c r="BT117" i="68"/>
  <c r="AC117" i="68"/>
  <c r="AE117" i="68"/>
  <c r="AG117" i="68"/>
  <c r="AI117" i="68"/>
  <c r="AK117" i="68"/>
  <c r="AM117" i="68"/>
  <c r="AO117" i="68"/>
  <c r="AQ117" i="68"/>
  <c r="AS117" i="68"/>
  <c r="AU117" i="68"/>
  <c r="AD117" i="68"/>
  <c r="AF117" i="68"/>
  <c r="AH117" i="68"/>
  <c r="AJ117" i="68"/>
  <c r="AL117" i="68"/>
  <c r="AN117" i="68"/>
  <c r="AP117" i="68"/>
  <c r="AR117" i="68"/>
  <c r="AT117" i="68"/>
  <c r="AV117" i="68"/>
  <c r="BA115" i="68"/>
  <c r="BC115" i="68"/>
  <c r="BE115" i="68"/>
  <c r="BG115" i="68"/>
  <c r="BI115" i="68"/>
  <c r="BK115" i="68"/>
  <c r="BM115" i="68"/>
  <c r="BO115" i="68"/>
  <c r="BQ115" i="68"/>
  <c r="BS115" i="68"/>
  <c r="BB115" i="68"/>
  <c r="BD115" i="68"/>
  <c r="BF115" i="68"/>
  <c r="BH115" i="68"/>
  <c r="BJ115" i="68"/>
  <c r="BL115" i="68"/>
  <c r="BN115" i="68"/>
  <c r="BP115" i="68"/>
  <c r="BR115" i="68"/>
  <c r="BT115" i="68"/>
  <c r="AC115" i="68"/>
  <c r="AE115" i="68"/>
  <c r="AG115" i="68"/>
  <c r="AI115" i="68"/>
  <c r="AK115" i="68"/>
  <c r="AM115" i="68"/>
  <c r="AO115" i="68"/>
  <c r="AQ115" i="68"/>
  <c r="AS115" i="68"/>
  <c r="AU115" i="68"/>
  <c r="AD115" i="68"/>
  <c r="AF115" i="68"/>
  <c r="AH115" i="68"/>
  <c r="AJ115" i="68"/>
  <c r="AL115" i="68"/>
  <c r="AN115" i="68"/>
  <c r="AP115" i="68"/>
  <c r="AR115" i="68"/>
  <c r="AT115" i="68"/>
  <c r="AV115" i="68"/>
  <c r="BA113" i="68"/>
  <c r="BC113" i="68"/>
  <c r="BE113" i="68"/>
  <c r="BG113" i="68"/>
  <c r="BI113" i="68"/>
  <c r="BK113" i="68"/>
  <c r="BM113" i="68"/>
  <c r="BO113" i="68"/>
  <c r="BQ113" i="68"/>
  <c r="BS113" i="68"/>
  <c r="BB113" i="68"/>
  <c r="BD113" i="68"/>
  <c r="BF113" i="68"/>
  <c r="BH113" i="68"/>
  <c r="BJ113" i="68"/>
  <c r="BL113" i="68"/>
  <c r="BN113" i="68"/>
  <c r="BP113" i="68"/>
  <c r="BR113" i="68"/>
  <c r="BT113" i="68"/>
  <c r="AC113" i="68"/>
  <c r="AE113" i="68"/>
  <c r="AG113" i="68"/>
  <c r="AI113" i="68"/>
  <c r="AK113" i="68"/>
  <c r="AM113" i="68"/>
  <c r="AO113" i="68"/>
  <c r="AQ113" i="68"/>
  <c r="AS113" i="68"/>
  <c r="AU113" i="68"/>
  <c r="AD113" i="68"/>
  <c r="AF113" i="68"/>
  <c r="AH113" i="68"/>
  <c r="AJ113" i="68"/>
  <c r="AL113" i="68"/>
  <c r="AN113" i="68"/>
  <c r="AP113" i="68"/>
  <c r="AR113" i="68"/>
  <c r="AT113" i="68"/>
  <c r="AV113" i="68"/>
  <c r="BA111" i="68"/>
  <c r="BC111" i="68"/>
  <c r="BE111" i="68"/>
  <c r="BG111" i="68"/>
  <c r="BI111" i="68"/>
  <c r="BK111" i="68"/>
  <c r="BM111" i="68"/>
  <c r="BO111" i="68"/>
  <c r="BQ111" i="68"/>
  <c r="BS111" i="68"/>
  <c r="BB111" i="68"/>
  <c r="BD111" i="68"/>
  <c r="BF111" i="68"/>
  <c r="BH111" i="68"/>
  <c r="BJ111" i="68"/>
  <c r="BL111" i="68"/>
  <c r="BN111" i="68"/>
  <c r="BP111" i="68"/>
  <c r="BR111" i="68"/>
  <c r="BT111" i="68"/>
  <c r="AC111" i="68"/>
  <c r="AE111" i="68"/>
  <c r="AG111" i="68"/>
  <c r="AI111" i="68"/>
  <c r="AK111" i="68"/>
  <c r="AM111" i="68"/>
  <c r="AO111" i="68"/>
  <c r="AQ111" i="68"/>
  <c r="AS111" i="68"/>
  <c r="AU111" i="68"/>
  <c r="AD111" i="68"/>
  <c r="AF111" i="68"/>
  <c r="AH111" i="68"/>
  <c r="AJ111" i="68"/>
  <c r="AL111" i="68"/>
  <c r="AN111" i="68"/>
  <c r="AP111" i="68"/>
  <c r="AR111" i="68"/>
  <c r="AT111" i="68"/>
  <c r="AV111" i="68"/>
  <c r="BA109" i="68"/>
  <c r="BC109" i="68"/>
  <c r="BE109" i="68"/>
  <c r="BG109" i="68"/>
  <c r="BI109" i="68"/>
  <c r="BK109" i="68"/>
  <c r="BM109" i="68"/>
  <c r="BO109" i="68"/>
  <c r="BQ109" i="68"/>
  <c r="BS109" i="68"/>
  <c r="BB109" i="68"/>
  <c r="BD109" i="68"/>
  <c r="BF109" i="68"/>
  <c r="BH109" i="68"/>
  <c r="BJ109" i="68"/>
  <c r="BL109" i="68"/>
  <c r="BN109" i="68"/>
  <c r="BP109" i="68"/>
  <c r="BR109" i="68"/>
  <c r="BT109" i="68"/>
  <c r="AC109" i="68"/>
  <c r="AE109" i="68"/>
  <c r="AG109" i="68"/>
  <c r="AI109" i="68"/>
  <c r="AK109" i="68"/>
  <c r="AM109" i="68"/>
  <c r="AO109" i="68"/>
  <c r="AQ109" i="68"/>
  <c r="AS109" i="68"/>
  <c r="AU109" i="68"/>
  <c r="AD109" i="68"/>
  <c r="AF109" i="68"/>
  <c r="AH109" i="68"/>
  <c r="AJ109" i="68"/>
  <c r="AL109" i="68"/>
  <c r="AN109" i="68"/>
  <c r="AP109" i="68"/>
  <c r="AR109" i="68"/>
  <c r="AT109" i="68"/>
  <c r="AV109" i="68"/>
  <c r="BA107" i="68"/>
  <c r="BC107" i="68"/>
  <c r="BE107" i="68"/>
  <c r="BG107" i="68"/>
  <c r="BI107" i="68"/>
  <c r="BK107" i="68"/>
  <c r="BM107" i="68"/>
  <c r="BO107" i="68"/>
  <c r="BQ107" i="68"/>
  <c r="BS107" i="68"/>
  <c r="BB107" i="68"/>
  <c r="BD107" i="68"/>
  <c r="BF107" i="68"/>
  <c r="BH107" i="68"/>
  <c r="BJ107" i="68"/>
  <c r="BL107" i="68"/>
  <c r="BN107" i="68"/>
  <c r="BP107" i="68"/>
  <c r="BR107" i="68"/>
  <c r="BT107" i="68"/>
  <c r="AC107" i="68"/>
  <c r="AE107" i="68"/>
  <c r="AG107" i="68"/>
  <c r="AI107" i="68"/>
  <c r="AK107" i="68"/>
  <c r="AM107" i="68"/>
  <c r="AO107" i="68"/>
  <c r="AQ107" i="68"/>
  <c r="AS107" i="68"/>
  <c r="AU107" i="68"/>
  <c r="AD107" i="68"/>
  <c r="AF107" i="68"/>
  <c r="AH107" i="68"/>
  <c r="AJ107" i="68"/>
  <c r="AL107" i="68"/>
  <c r="AN107" i="68"/>
  <c r="AP107" i="68"/>
  <c r="AR107" i="68"/>
  <c r="AT107" i="68"/>
  <c r="AV107" i="68"/>
  <c r="BA105" i="68"/>
  <c r="BC105" i="68"/>
  <c r="BE105" i="68"/>
  <c r="BG105" i="68"/>
  <c r="BI105" i="68"/>
  <c r="BK105" i="68"/>
  <c r="BM105" i="68"/>
  <c r="BO105" i="68"/>
  <c r="BQ105" i="68"/>
  <c r="BS105" i="68"/>
  <c r="BB105" i="68"/>
  <c r="BD105" i="68"/>
  <c r="BF105" i="68"/>
  <c r="BH105" i="68"/>
  <c r="BJ105" i="68"/>
  <c r="BL105" i="68"/>
  <c r="BN105" i="68"/>
  <c r="BP105" i="68"/>
  <c r="BR105" i="68"/>
  <c r="BT105" i="68"/>
  <c r="AC105" i="68"/>
  <c r="AE105" i="68"/>
  <c r="AG105" i="68"/>
  <c r="AI105" i="68"/>
  <c r="AK105" i="68"/>
  <c r="AM105" i="68"/>
  <c r="AO105" i="68"/>
  <c r="AQ105" i="68"/>
  <c r="AS105" i="68"/>
  <c r="AU105" i="68"/>
  <c r="AD105" i="68"/>
  <c r="AF105" i="68"/>
  <c r="AH105" i="68"/>
  <c r="AJ105" i="68"/>
  <c r="AL105" i="68"/>
  <c r="AN105" i="68"/>
  <c r="AP105" i="68"/>
  <c r="AR105" i="68"/>
  <c r="AT105" i="68"/>
  <c r="AV105" i="68"/>
  <c r="BA103" i="68"/>
  <c r="BC103" i="68"/>
  <c r="BE103" i="68"/>
  <c r="BG103" i="68"/>
  <c r="BI103" i="68"/>
  <c r="BK103" i="68"/>
  <c r="BM103" i="68"/>
  <c r="BO103" i="68"/>
  <c r="BQ103" i="68"/>
  <c r="BS103" i="68"/>
  <c r="BB103" i="68"/>
  <c r="BD103" i="68"/>
  <c r="BF103" i="68"/>
  <c r="BH103" i="68"/>
  <c r="BJ103" i="68"/>
  <c r="BL103" i="68"/>
  <c r="BN103" i="68"/>
  <c r="BP103" i="68"/>
  <c r="BR103" i="68"/>
  <c r="BT103" i="68"/>
  <c r="AC103" i="68"/>
  <c r="AE103" i="68"/>
  <c r="AG103" i="68"/>
  <c r="AI103" i="68"/>
  <c r="AK103" i="68"/>
  <c r="AM103" i="68"/>
  <c r="AO103" i="68"/>
  <c r="AQ103" i="68"/>
  <c r="AS103" i="68"/>
  <c r="AU103" i="68"/>
  <c r="AD103" i="68"/>
  <c r="AF103" i="68"/>
  <c r="AH103" i="68"/>
  <c r="AJ103" i="68"/>
  <c r="AL103" i="68"/>
  <c r="AN103" i="68"/>
  <c r="AP103" i="68"/>
  <c r="AR103" i="68"/>
  <c r="AT103" i="68"/>
  <c r="AV103" i="68"/>
  <c r="BA101" i="68"/>
  <c r="BC101" i="68"/>
  <c r="BE101" i="68"/>
  <c r="BG101" i="68"/>
  <c r="BI101" i="68"/>
  <c r="BK101" i="68"/>
  <c r="BM101" i="68"/>
  <c r="BO101" i="68"/>
  <c r="BQ101" i="68"/>
  <c r="BS101" i="68"/>
  <c r="BB101" i="68"/>
  <c r="BD101" i="68"/>
  <c r="BF101" i="68"/>
  <c r="BH101" i="68"/>
  <c r="BJ101" i="68"/>
  <c r="BL101" i="68"/>
  <c r="BN101" i="68"/>
  <c r="BP101" i="68"/>
  <c r="BR101" i="68"/>
  <c r="BT101" i="68"/>
  <c r="AC101" i="68"/>
  <c r="AE101" i="68"/>
  <c r="AG101" i="68"/>
  <c r="AI101" i="68"/>
  <c r="AK101" i="68"/>
  <c r="AM101" i="68"/>
  <c r="AO101" i="68"/>
  <c r="AQ101" i="68"/>
  <c r="AS101" i="68"/>
  <c r="AU101" i="68"/>
  <c r="AD101" i="68"/>
  <c r="AF101" i="68"/>
  <c r="AH101" i="68"/>
  <c r="AJ101" i="68"/>
  <c r="AL101" i="68"/>
  <c r="AN101" i="68"/>
  <c r="AP101" i="68"/>
  <c r="AR101" i="68"/>
  <c r="AT101" i="68"/>
  <c r="AV101" i="68"/>
  <c r="BA99" i="68"/>
  <c r="BC99" i="68"/>
  <c r="BE99" i="68"/>
  <c r="BG99" i="68"/>
  <c r="BI99" i="68"/>
  <c r="BK99" i="68"/>
  <c r="BM99" i="68"/>
  <c r="BO99" i="68"/>
  <c r="BQ99" i="68"/>
  <c r="BS99" i="68"/>
  <c r="BB99" i="68"/>
  <c r="BD99" i="68"/>
  <c r="BF99" i="68"/>
  <c r="BH99" i="68"/>
  <c r="BJ99" i="68"/>
  <c r="BL99" i="68"/>
  <c r="BN99" i="68"/>
  <c r="BP99" i="68"/>
  <c r="BR99" i="68"/>
  <c r="BT99" i="68"/>
  <c r="AC99" i="68"/>
  <c r="AE99" i="68"/>
  <c r="AG99" i="68"/>
  <c r="AI99" i="68"/>
  <c r="AK99" i="68"/>
  <c r="AM99" i="68"/>
  <c r="AO99" i="68"/>
  <c r="AQ99" i="68"/>
  <c r="AS99" i="68"/>
  <c r="AU99" i="68"/>
  <c r="AD99" i="68"/>
  <c r="AF99" i="68"/>
  <c r="AH99" i="68"/>
  <c r="AJ99" i="68"/>
  <c r="AL99" i="68"/>
  <c r="AN99" i="68"/>
  <c r="AP99" i="68"/>
  <c r="AR99" i="68"/>
  <c r="AT99" i="68"/>
  <c r="AV99" i="68"/>
  <c r="BA95" i="68"/>
  <c r="BC95" i="68"/>
  <c r="BE95" i="68"/>
  <c r="BG95" i="68"/>
  <c r="BI95" i="68"/>
  <c r="BK95" i="68"/>
  <c r="BM95" i="68"/>
  <c r="BO95" i="68"/>
  <c r="BQ95" i="68"/>
  <c r="BS95" i="68"/>
  <c r="BB95" i="68"/>
  <c r="BD95" i="68"/>
  <c r="BF95" i="68"/>
  <c r="BH95" i="68"/>
  <c r="BJ95" i="68"/>
  <c r="BL95" i="68"/>
  <c r="BN95" i="68"/>
  <c r="BP95" i="68"/>
  <c r="BR95" i="68"/>
  <c r="BT95" i="68"/>
  <c r="AC95" i="68"/>
  <c r="AE95" i="68"/>
  <c r="AG95" i="68"/>
  <c r="AI95" i="68"/>
  <c r="AK95" i="68"/>
  <c r="AM95" i="68"/>
  <c r="AO95" i="68"/>
  <c r="AQ95" i="68"/>
  <c r="AS95" i="68"/>
  <c r="AU95" i="68"/>
  <c r="AD95" i="68"/>
  <c r="AF95" i="68"/>
  <c r="AH95" i="68"/>
  <c r="AJ95" i="68"/>
  <c r="AL95" i="68"/>
  <c r="AN95" i="68"/>
  <c r="AP95" i="68"/>
  <c r="AR95" i="68"/>
  <c r="AT95" i="68"/>
  <c r="AV95" i="68"/>
  <c r="BA91" i="68"/>
  <c r="BC91" i="68"/>
  <c r="BE91" i="68"/>
  <c r="BG91" i="68"/>
  <c r="BI91" i="68"/>
  <c r="BK91" i="68"/>
  <c r="BM91" i="68"/>
  <c r="BO91" i="68"/>
  <c r="BQ91" i="68"/>
  <c r="BS91" i="68"/>
  <c r="BB91" i="68"/>
  <c r="BD91" i="68"/>
  <c r="BF91" i="68"/>
  <c r="BH91" i="68"/>
  <c r="BJ91" i="68"/>
  <c r="BL91" i="68"/>
  <c r="BN91" i="68"/>
  <c r="BP91" i="68"/>
  <c r="BR91" i="68"/>
  <c r="BT91" i="68"/>
  <c r="AC91" i="68"/>
  <c r="AE91" i="68"/>
  <c r="AG91" i="68"/>
  <c r="AI91" i="68"/>
  <c r="AK91" i="68"/>
  <c r="AM91" i="68"/>
  <c r="AO91" i="68"/>
  <c r="AQ91" i="68"/>
  <c r="AS91" i="68"/>
  <c r="AU91" i="68"/>
  <c r="AD91" i="68"/>
  <c r="AF91" i="68"/>
  <c r="AH91" i="68"/>
  <c r="AJ91" i="68"/>
  <c r="AL91" i="68"/>
  <c r="AN91" i="68"/>
  <c r="AP91" i="68"/>
  <c r="AR91" i="68"/>
  <c r="AT91" i="68"/>
  <c r="AV91" i="68"/>
  <c r="BA83" i="68"/>
  <c r="BC83" i="68"/>
  <c r="BE83" i="68"/>
  <c r="BG83" i="68"/>
  <c r="BI83" i="68"/>
  <c r="BK83" i="68"/>
  <c r="BM83" i="68"/>
  <c r="BO83" i="68"/>
  <c r="BQ83" i="68"/>
  <c r="BS83" i="68"/>
  <c r="BB83" i="68"/>
  <c r="BD83" i="68"/>
  <c r="BF83" i="68"/>
  <c r="BH83" i="68"/>
  <c r="BJ83" i="68"/>
  <c r="BL83" i="68"/>
  <c r="BN83" i="68"/>
  <c r="BP83" i="68"/>
  <c r="BR83" i="68"/>
  <c r="BT83" i="68"/>
  <c r="AC83" i="68"/>
  <c r="AE83" i="68"/>
  <c r="AG83" i="68"/>
  <c r="AI83" i="68"/>
  <c r="AK83" i="68"/>
  <c r="AM83" i="68"/>
  <c r="AO83" i="68"/>
  <c r="AQ83" i="68"/>
  <c r="AS83" i="68"/>
  <c r="AU83" i="68"/>
  <c r="AD83" i="68"/>
  <c r="AF83" i="68"/>
  <c r="AH83" i="68"/>
  <c r="AJ83" i="68"/>
  <c r="AL83" i="68"/>
  <c r="AN83" i="68"/>
  <c r="AP83" i="68"/>
  <c r="AR83" i="68"/>
  <c r="AT83" i="68"/>
  <c r="AV83" i="68"/>
  <c r="BA73" i="68"/>
  <c r="BC73" i="68"/>
  <c r="BE73" i="68"/>
  <c r="BG73" i="68"/>
  <c r="BI73" i="68"/>
  <c r="BK73" i="68"/>
  <c r="BM73" i="68"/>
  <c r="BO73" i="68"/>
  <c r="BQ73" i="68"/>
  <c r="BS73" i="68"/>
  <c r="BB73" i="68"/>
  <c r="BD73" i="68"/>
  <c r="BF73" i="68"/>
  <c r="BH73" i="68"/>
  <c r="BJ73" i="68"/>
  <c r="BL73" i="68"/>
  <c r="BN73" i="68"/>
  <c r="BP73" i="68"/>
  <c r="BR73" i="68"/>
  <c r="BT73" i="68"/>
  <c r="AC73" i="68"/>
  <c r="AE73" i="68"/>
  <c r="AG73" i="68"/>
  <c r="AI73" i="68"/>
  <c r="AK73" i="68"/>
  <c r="AM73" i="68"/>
  <c r="AO73" i="68"/>
  <c r="AQ73" i="68"/>
  <c r="AS73" i="68"/>
  <c r="AU73" i="68"/>
  <c r="AD73" i="68"/>
  <c r="AF73" i="68"/>
  <c r="AH73" i="68"/>
  <c r="AJ73" i="68"/>
  <c r="AL73" i="68"/>
  <c r="AN73" i="68"/>
  <c r="AP73" i="68"/>
  <c r="AR73" i="68"/>
  <c r="AT73" i="68"/>
  <c r="AV73" i="68"/>
  <c r="BA71" i="68"/>
  <c r="BC71" i="68"/>
  <c r="BE71" i="68"/>
  <c r="BG71" i="68"/>
  <c r="BI71" i="68"/>
  <c r="BK71" i="68"/>
  <c r="BM71" i="68"/>
  <c r="BO71" i="68"/>
  <c r="BQ71" i="68"/>
  <c r="BS71" i="68"/>
  <c r="BB71" i="68"/>
  <c r="BD71" i="68"/>
  <c r="BF71" i="68"/>
  <c r="BH71" i="68"/>
  <c r="BJ71" i="68"/>
  <c r="BL71" i="68"/>
  <c r="BN71" i="68"/>
  <c r="BP71" i="68"/>
  <c r="BR71" i="68"/>
  <c r="BT71" i="68"/>
  <c r="AC71" i="68"/>
  <c r="AE71" i="68"/>
  <c r="AG71" i="68"/>
  <c r="AI71" i="68"/>
  <c r="AK71" i="68"/>
  <c r="AM71" i="68"/>
  <c r="AO71" i="68"/>
  <c r="AQ71" i="68"/>
  <c r="AS71" i="68"/>
  <c r="AU71" i="68"/>
  <c r="AD71" i="68"/>
  <c r="AF71" i="68"/>
  <c r="AH71" i="68"/>
  <c r="AJ71" i="68"/>
  <c r="AL71" i="68"/>
  <c r="AN71" i="68"/>
  <c r="AP71" i="68"/>
  <c r="AR71" i="68"/>
  <c r="AT71" i="68"/>
  <c r="AV71" i="68"/>
  <c r="BA69" i="68"/>
  <c r="BC69" i="68"/>
  <c r="BE69" i="68"/>
  <c r="BG69" i="68"/>
  <c r="BI69" i="68"/>
  <c r="BK69" i="68"/>
  <c r="BM69" i="68"/>
  <c r="BO69" i="68"/>
  <c r="BQ69" i="68"/>
  <c r="BS69" i="68"/>
  <c r="BB69" i="68"/>
  <c r="BD69" i="68"/>
  <c r="BF69" i="68"/>
  <c r="BH69" i="68"/>
  <c r="BJ69" i="68"/>
  <c r="BL69" i="68"/>
  <c r="BN69" i="68"/>
  <c r="BP69" i="68"/>
  <c r="BR69" i="68"/>
  <c r="BT69" i="68"/>
  <c r="AC69" i="68"/>
  <c r="AE69" i="68"/>
  <c r="AG69" i="68"/>
  <c r="AI69" i="68"/>
  <c r="AK69" i="68"/>
  <c r="AM69" i="68"/>
  <c r="AO69" i="68"/>
  <c r="AQ69" i="68"/>
  <c r="AS69" i="68"/>
  <c r="AU69" i="68"/>
  <c r="AD69" i="68"/>
  <c r="AF69" i="68"/>
  <c r="AH69" i="68"/>
  <c r="AJ69" i="68"/>
  <c r="AL69" i="68"/>
  <c r="AN69" i="68"/>
  <c r="AP69" i="68"/>
  <c r="AR69" i="68"/>
  <c r="AT69" i="68"/>
  <c r="AV69" i="68"/>
  <c r="BA63" i="68"/>
  <c r="BC63" i="68"/>
  <c r="BE63" i="68"/>
  <c r="BG63" i="68"/>
  <c r="BI63" i="68"/>
  <c r="BK63" i="68"/>
  <c r="BM63" i="68"/>
  <c r="BO63" i="68"/>
  <c r="BQ63" i="68"/>
  <c r="BS63" i="68"/>
  <c r="BB63" i="68"/>
  <c r="BD63" i="68"/>
  <c r="BF63" i="68"/>
  <c r="BH63" i="68"/>
  <c r="BJ63" i="68"/>
  <c r="BL63" i="68"/>
  <c r="BN63" i="68"/>
  <c r="BP63" i="68"/>
  <c r="BR63" i="68"/>
  <c r="BT63" i="68"/>
  <c r="AC63" i="68"/>
  <c r="AE63" i="68"/>
  <c r="AG63" i="68"/>
  <c r="AI63" i="68"/>
  <c r="AK63" i="68"/>
  <c r="AM63" i="68"/>
  <c r="AO63" i="68"/>
  <c r="AQ63" i="68"/>
  <c r="AS63" i="68"/>
  <c r="AU63" i="68"/>
  <c r="AD63" i="68"/>
  <c r="AF63" i="68"/>
  <c r="AH63" i="68"/>
  <c r="AJ63" i="68"/>
  <c r="AL63" i="68"/>
  <c r="AN63" i="68"/>
  <c r="AP63" i="68"/>
  <c r="AR63" i="68"/>
  <c r="AT63" i="68"/>
  <c r="AV63" i="68"/>
  <c r="BA61" i="68"/>
  <c r="BC61" i="68"/>
  <c r="BE61" i="68"/>
  <c r="BG61" i="68"/>
  <c r="BI61" i="68"/>
  <c r="BK61" i="68"/>
  <c r="BM61" i="68"/>
  <c r="BO61" i="68"/>
  <c r="BQ61" i="68"/>
  <c r="BS61" i="68"/>
  <c r="BB61" i="68"/>
  <c r="BD61" i="68"/>
  <c r="BF61" i="68"/>
  <c r="BH61" i="68"/>
  <c r="BJ61" i="68"/>
  <c r="BL61" i="68"/>
  <c r="BN61" i="68"/>
  <c r="BP61" i="68"/>
  <c r="BR61" i="68"/>
  <c r="BT61" i="68"/>
  <c r="AC61" i="68"/>
  <c r="AE61" i="68"/>
  <c r="AG61" i="68"/>
  <c r="AI61" i="68"/>
  <c r="AK61" i="68"/>
  <c r="AM61" i="68"/>
  <c r="AO61" i="68"/>
  <c r="AQ61" i="68"/>
  <c r="AS61" i="68"/>
  <c r="AU61" i="68"/>
  <c r="AD61" i="68"/>
  <c r="AF61" i="68"/>
  <c r="AH61" i="68"/>
  <c r="AJ61" i="68"/>
  <c r="AL61" i="68"/>
  <c r="AN61" i="68"/>
  <c r="AP61" i="68"/>
  <c r="AR61" i="68"/>
  <c r="AT61" i="68"/>
  <c r="AV61" i="68"/>
  <c r="BA59" i="68"/>
  <c r="BC59" i="68"/>
  <c r="BE59" i="68"/>
  <c r="BG59" i="68"/>
  <c r="BI59" i="68"/>
  <c r="BK59" i="68"/>
  <c r="BM59" i="68"/>
  <c r="BO59" i="68"/>
  <c r="BQ59" i="68"/>
  <c r="BS59" i="68"/>
  <c r="BB59" i="68"/>
  <c r="BD59" i="68"/>
  <c r="BF59" i="68"/>
  <c r="BH59" i="68"/>
  <c r="BJ59" i="68"/>
  <c r="BL59" i="68"/>
  <c r="BN59" i="68"/>
  <c r="BP59" i="68"/>
  <c r="BR59" i="68"/>
  <c r="BT59" i="68"/>
  <c r="AC59" i="68"/>
  <c r="AE59" i="68"/>
  <c r="AG59" i="68"/>
  <c r="AI59" i="68"/>
  <c r="AK59" i="68"/>
  <c r="AM59" i="68"/>
  <c r="AO59" i="68"/>
  <c r="AQ59" i="68"/>
  <c r="AS59" i="68"/>
  <c r="AU59" i="68"/>
  <c r="AD59" i="68"/>
  <c r="AF59" i="68"/>
  <c r="AH59" i="68"/>
  <c r="AJ59" i="68"/>
  <c r="AL59" i="68"/>
  <c r="AN59" i="68"/>
  <c r="AP59" i="68"/>
  <c r="AR59" i="68"/>
  <c r="AT59" i="68"/>
  <c r="AV59" i="68"/>
  <c r="BA57" i="68"/>
  <c r="BC57" i="68"/>
  <c r="BE57" i="68"/>
  <c r="BG57" i="68"/>
  <c r="BI57" i="68"/>
  <c r="BK57" i="68"/>
  <c r="BM57" i="68"/>
  <c r="BO57" i="68"/>
  <c r="BQ57" i="68"/>
  <c r="BS57" i="68"/>
  <c r="BB57" i="68"/>
  <c r="BD57" i="68"/>
  <c r="BF57" i="68"/>
  <c r="BH57" i="68"/>
  <c r="BJ57" i="68"/>
  <c r="BL57" i="68"/>
  <c r="BN57" i="68"/>
  <c r="BP57" i="68"/>
  <c r="BR57" i="68"/>
  <c r="BT57" i="68"/>
  <c r="AC57" i="68"/>
  <c r="AE57" i="68"/>
  <c r="AG57" i="68"/>
  <c r="AI57" i="68"/>
  <c r="AK57" i="68"/>
  <c r="AM57" i="68"/>
  <c r="AO57" i="68"/>
  <c r="AQ57" i="68"/>
  <c r="AS57" i="68"/>
  <c r="AU57" i="68"/>
  <c r="AD57" i="68"/>
  <c r="AF57" i="68"/>
  <c r="AH57" i="68"/>
  <c r="AJ57" i="68"/>
  <c r="AL57" i="68"/>
  <c r="AN57" i="68"/>
  <c r="AP57" i="68"/>
  <c r="AR57" i="68"/>
  <c r="AT57" i="68"/>
  <c r="AV57" i="68"/>
  <c r="BA55" i="68"/>
  <c r="BC55" i="68"/>
  <c r="BE55" i="68"/>
  <c r="BG55" i="68"/>
  <c r="BI55" i="68"/>
  <c r="BK55" i="68"/>
  <c r="BM55" i="68"/>
  <c r="BO55" i="68"/>
  <c r="BQ55" i="68"/>
  <c r="BS55" i="68"/>
  <c r="BB55" i="68"/>
  <c r="BD55" i="68"/>
  <c r="BF55" i="68"/>
  <c r="BH55" i="68"/>
  <c r="BJ55" i="68"/>
  <c r="BL55" i="68"/>
  <c r="BN55" i="68"/>
  <c r="BP55" i="68"/>
  <c r="BR55" i="68"/>
  <c r="BT55" i="68"/>
  <c r="AC55" i="68"/>
  <c r="AE55" i="68"/>
  <c r="AG55" i="68"/>
  <c r="AI55" i="68"/>
  <c r="AK55" i="68"/>
  <c r="AM55" i="68"/>
  <c r="AO55" i="68"/>
  <c r="AQ55" i="68"/>
  <c r="AS55" i="68"/>
  <c r="AU55" i="68"/>
  <c r="AD55" i="68"/>
  <c r="AF55" i="68"/>
  <c r="AH55" i="68"/>
  <c r="AJ55" i="68"/>
  <c r="AL55" i="68"/>
  <c r="AN55" i="68"/>
  <c r="AP55" i="68"/>
  <c r="AR55" i="68"/>
  <c r="AT55" i="68"/>
  <c r="AV55" i="68"/>
  <c r="BA53" i="68"/>
  <c r="BC53" i="68"/>
  <c r="BE53" i="68"/>
  <c r="BG53" i="68"/>
  <c r="BI53" i="68"/>
  <c r="BK53" i="68"/>
  <c r="BM53" i="68"/>
  <c r="BO53" i="68"/>
  <c r="BQ53" i="68"/>
  <c r="BS53" i="68"/>
  <c r="BB53" i="68"/>
  <c r="BD53" i="68"/>
  <c r="BF53" i="68"/>
  <c r="BH53" i="68"/>
  <c r="BJ53" i="68"/>
  <c r="BL53" i="68"/>
  <c r="BN53" i="68"/>
  <c r="BP53" i="68"/>
  <c r="BR53" i="68"/>
  <c r="BT53" i="68"/>
  <c r="AC53" i="68"/>
  <c r="AE53" i="68"/>
  <c r="AG53" i="68"/>
  <c r="AI53" i="68"/>
  <c r="AK53" i="68"/>
  <c r="AM53" i="68"/>
  <c r="AO53" i="68"/>
  <c r="AQ53" i="68"/>
  <c r="AS53" i="68"/>
  <c r="AU53" i="68"/>
  <c r="AD53" i="68"/>
  <c r="AF53" i="68"/>
  <c r="AH53" i="68"/>
  <c r="AJ53" i="68"/>
  <c r="AL53" i="68"/>
  <c r="AN53" i="68"/>
  <c r="AP53" i="68"/>
  <c r="AR53" i="68"/>
  <c r="AT53" i="68"/>
  <c r="AV53" i="68"/>
  <c r="BA51" i="68"/>
  <c r="BC51" i="68"/>
  <c r="BE51" i="68"/>
  <c r="BG51" i="68"/>
  <c r="BI51" i="68"/>
  <c r="BK51" i="68"/>
  <c r="BM51" i="68"/>
  <c r="BO51" i="68"/>
  <c r="BQ51" i="68"/>
  <c r="BS51" i="68"/>
  <c r="BB51" i="68"/>
  <c r="BD51" i="68"/>
  <c r="BF51" i="68"/>
  <c r="BH51" i="68"/>
  <c r="BJ51" i="68"/>
  <c r="BL51" i="68"/>
  <c r="BN51" i="68"/>
  <c r="BP51" i="68"/>
  <c r="BR51" i="68"/>
  <c r="BT51" i="68"/>
  <c r="AC51" i="68"/>
  <c r="AE51" i="68"/>
  <c r="AG51" i="68"/>
  <c r="AI51" i="68"/>
  <c r="AK51" i="68"/>
  <c r="AM51" i="68"/>
  <c r="AO51" i="68"/>
  <c r="AQ51" i="68"/>
  <c r="AS51" i="68"/>
  <c r="AU51" i="68"/>
  <c r="AD51" i="68"/>
  <c r="AF51" i="68"/>
  <c r="AH51" i="68"/>
  <c r="AJ51" i="68"/>
  <c r="AL51" i="68"/>
  <c r="AN51" i="68"/>
  <c r="AP51" i="68"/>
  <c r="AR51" i="68"/>
  <c r="AT51" i="68"/>
  <c r="AV51" i="68"/>
  <c r="BA49" i="68"/>
  <c r="BC49" i="68"/>
  <c r="BE49" i="68"/>
  <c r="BG49" i="68"/>
  <c r="BI49" i="68"/>
  <c r="BK49" i="68"/>
  <c r="BM49" i="68"/>
  <c r="BO49" i="68"/>
  <c r="BQ49" i="68"/>
  <c r="BS49" i="68"/>
  <c r="BB49" i="68"/>
  <c r="BD49" i="68"/>
  <c r="BF49" i="68"/>
  <c r="BH49" i="68"/>
  <c r="BJ49" i="68"/>
  <c r="BL49" i="68"/>
  <c r="BN49" i="68"/>
  <c r="BP49" i="68"/>
  <c r="BR49" i="68"/>
  <c r="BT49" i="68"/>
  <c r="AC49" i="68"/>
  <c r="AE49" i="68"/>
  <c r="AG49" i="68"/>
  <c r="AI49" i="68"/>
  <c r="AK49" i="68"/>
  <c r="AM49" i="68"/>
  <c r="AO49" i="68"/>
  <c r="AQ49" i="68"/>
  <c r="AS49" i="68"/>
  <c r="AU49" i="68"/>
  <c r="AD49" i="68"/>
  <c r="AF49" i="68"/>
  <c r="AH49" i="68"/>
  <c r="AJ49" i="68"/>
  <c r="AL49" i="68"/>
  <c r="AN49" i="68"/>
  <c r="AP49" i="68"/>
  <c r="AR49" i="68"/>
  <c r="AT49" i="68"/>
  <c r="AV49" i="68"/>
  <c r="BA47" i="68"/>
  <c r="BC47" i="68"/>
  <c r="BE47" i="68"/>
  <c r="BG47" i="68"/>
  <c r="BI47" i="68"/>
  <c r="BK47" i="68"/>
  <c r="BM47" i="68"/>
  <c r="BO47" i="68"/>
  <c r="BQ47" i="68"/>
  <c r="BS47" i="68"/>
  <c r="BB47" i="68"/>
  <c r="BD47" i="68"/>
  <c r="BF47" i="68"/>
  <c r="BH47" i="68"/>
  <c r="BJ47" i="68"/>
  <c r="BL47" i="68"/>
  <c r="BN47" i="68"/>
  <c r="BP47" i="68"/>
  <c r="BR47" i="68"/>
  <c r="BT47" i="68"/>
  <c r="AC47" i="68"/>
  <c r="AE47" i="68"/>
  <c r="AG47" i="68"/>
  <c r="AI47" i="68"/>
  <c r="AK47" i="68"/>
  <c r="AM47" i="68"/>
  <c r="AO47" i="68"/>
  <c r="AQ47" i="68"/>
  <c r="AS47" i="68"/>
  <c r="AU47" i="68"/>
  <c r="AD47" i="68"/>
  <c r="AF47" i="68"/>
  <c r="AH47" i="68"/>
  <c r="AJ47" i="68"/>
  <c r="AL47" i="68"/>
  <c r="AN47" i="68"/>
  <c r="AP47" i="68"/>
  <c r="AR47" i="68"/>
  <c r="AT47" i="68"/>
  <c r="AV47" i="68"/>
  <c r="BA45" i="68"/>
  <c r="BC45" i="68"/>
  <c r="BE45" i="68"/>
  <c r="BG45" i="68"/>
  <c r="BI45" i="68"/>
  <c r="BK45" i="68"/>
  <c r="BM45" i="68"/>
  <c r="BO45" i="68"/>
  <c r="BQ45" i="68"/>
  <c r="BS45" i="68"/>
  <c r="BB45" i="68"/>
  <c r="BD45" i="68"/>
  <c r="BF45" i="68"/>
  <c r="BH45" i="68"/>
  <c r="BJ45" i="68"/>
  <c r="BL45" i="68"/>
  <c r="BN45" i="68"/>
  <c r="BP45" i="68"/>
  <c r="BR45" i="68"/>
  <c r="BT45" i="68"/>
  <c r="AC45" i="68"/>
  <c r="AE45" i="68"/>
  <c r="AG45" i="68"/>
  <c r="AI45" i="68"/>
  <c r="AK45" i="68"/>
  <c r="AM45" i="68"/>
  <c r="AO45" i="68"/>
  <c r="AQ45" i="68"/>
  <c r="AS45" i="68"/>
  <c r="AU45" i="68"/>
  <c r="AD45" i="68"/>
  <c r="AF45" i="68"/>
  <c r="AH45" i="68"/>
  <c r="AJ45" i="68"/>
  <c r="AL45" i="68"/>
  <c r="AN45" i="68"/>
  <c r="AP45" i="68"/>
  <c r="AR45" i="68"/>
  <c r="AT45" i="68"/>
  <c r="AV45" i="68"/>
  <c r="BA43" i="68"/>
  <c r="BC43" i="68"/>
  <c r="BE43" i="68"/>
  <c r="BG43" i="68"/>
  <c r="BI43" i="68"/>
  <c r="BK43" i="68"/>
  <c r="BM43" i="68"/>
  <c r="BO43" i="68"/>
  <c r="BQ43" i="68"/>
  <c r="BS43" i="68"/>
  <c r="BB43" i="68"/>
  <c r="BD43" i="68"/>
  <c r="BF43" i="68"/>
  <c r="BH43" i="68"/>
  <c r="BJ43" i="68"/>
  <c r="BL43" i="68"/>
  <c r="BN43" i="68"/>
  <c r="BP43" i="68"/>
  <c r="BR43" i="68"/>
  <c r="BT43" i="68"/>
  <c r="AC43" i="68"/>
  <c r="AE43" i="68"/>
  <c r="AG43" i="68"/>
  <c r="AI43" i="68"/>
  <c r="AK43" i="68"/>
  <c r="AM43" i="68"/>
  <c r="AO43" i="68"/>
  <c r="AQ43" i="68"/>
  <c r="AS43" i="68"/>
  <c r="AU43" i="68"/>
  <c r="AD43" i="68"/>
  <c r="AF43" i="68"/>
  <c r="AH43" i="68"/>
  <c r="AJ43" i="68"/>
  <c r="AL43" i="68"/>
  <c r="AN43" i="68"/>
  <c r="AP43" i="68"/>
  <c r="AR43" i="68"/>
  <c r="AT43" i="68"/>
  <c r="AV43" i="68"/>
  <c r="BA40" i="68"/>
  <c r="BC40" i="68"/>
  <c r="BE40" i="68"/>
  <c r="BG40" i="68"/>
  <c r="BI40" i="68"/>
  <c r="BK40" i="68"/>
  <c r="BM40" i="68"/>
  <c r="BO40" i="68"/>
  <c r="BQ40" i="68"/>
  <c r="BS40" i="68"/>
  <c r="BB40" i="68"/>
  <c r="BD40" i="68"/>
  <c r="BF40" i="68"/>
  <c r="BH40" i="68"/>
  <c r="BJ40" i="68"/>
  <c r="BL40" i="68"/>
  <c r="BN40" i="68"/>
  <c r="BP40" i="68"/>
  <c r="BR40" i="68"/>
  <c r="BT40" i="68"/>
  <c r="AC40" i="68"/>
  <c r="AE40" i="68"/>
  <c r="AG40" i="68"/>
  <c r="AI40" i="68"/>
  <c r="AK40" i="68"/>
  <c r="AM40" i="68"/>
  <c r="AO40" i="68"/>
  <c r="AQ40" i="68"/>
  <c r="AS40" i="68"/>
  <c r="AU40" i="68"/>
  <c r="AD40" i="68"/>
  <c r="AF40" i="68"/>
  <c r="AH40" i="68"/>
  <c r="AJ40" i="68"/>
  <c r="AL40" i="68"/>
  <c r="AN40" i="68"/>
  <c r="AP40" i="68"/>
  <c r="AR40" i="68"/>
  <c r="AT40" i="68"/>
  <c r="AV40" i="68"/>
  <c r="BA33" i="68"/>
  <c r="BC33" i="68"/>
  <c r="BE33" i="68"/>
  <c r="BG33" i="68"/>
  <c r="BI33" i="68"/>
  <c r="BK33" i="68"/>
  <c r="BM33" i="68"/>
  <c r="BO33" i="68"/>
  <c r="BQ33" i="68"/>
  <c r="BS33" i="68"/>
  <c r="BB33" i="68"/>
  <c r="BD33" i="68"/>
  <c r="BF33" i="68"/>
  <c r="BH33" i="68"/>
  <c r="BJ33" i="68"/>
  <c r="BL33" i="68"/>
  <c r="BN33" i="68"/>
  <c r="BP33" i="68"/>
  <c r="BR33" i="68"/>
  <c r="BT33" i="68"/>
  <c r="AC33" i="68"/>
  <c r="AE33" i="68"/>
  <c r="AG33" i="68"/>
  <c r="AI33" i="68"/>
  <c r="AK33" i="68"/>
  <c r="AM33" i="68"/>
  <c r="AO33" i="68"/>
  <c r="AQ33" i="68"/>
  <c r="AS33" i="68"/>
  <c r="AU33" i="68"/>
  <c r="AD33" i="68"/>
  <c r="AF33" i="68"/>
  <c r="AH33" i="68"/>
  <c r="AJ33" i="68"/>
  <c r="AL33" i="68"/>
  <c r="AN33" i="68"/>
  <c r="AP33" i="68"/>
  <c r="AR33" i="68"/>
  <c r="AT33" i="68"/>
  <c r="AV33" i="68"/>
  <c r="BA31" i="68"/>
  <c r="BC31" i="68"/>
  <c r="BE31" i="68"/>
  <c r="BG31" i="68"/>
  <c r="BI31" i="68"/>
  <c r="BK31" i="68"/>
  <c r="BM31" i="68"/>
  <c r="BO31" i="68"/>
  <c r="BQ31" i="68"/>
  <c r="BS31" i="68"/>
  <c r="BB31" i="68"/>
  <c r="BD31" i="68"/>
  <c r="BF31" i="68"/>
  <c r="BH31" i="68"/>
  <c r="BJ31" i="68"/>
  <c r="BL31" i="68"/>
  <c r="BN31" i="68"/>
  <c r="BP31" i="68"/>
  <c r="BR31" i="68"/>
  <c r="BT31" i="68"/>
  <c r="AC31" i="68"/>
  <c r="AE31" i="68"/>
  <c r="AG31" i="68"/>
  <c r="AI31" i="68"/>
  <c r="AK31" i="68"/>
  <c r="AM31" i="68"/>
  <c r="AO31" i="68"/>
  <c r="AQ31" i="68"/>
  <c r="AS31" i="68"/>
  <c r="AU31" i="68"/>
  <c r="AD31" i="68"/>
  <c r="AF31" i="68"/>
  <c r="AH31" i="68"/>
  <c r="AJ31" i="68"/>
  <c r="AL31" i="68"/>
  <c r="AN31" i="68"/>
  <c r="AP31" i="68"/>
  <c r="AR31" i="68"/>
  <c r="AT31" i="68"/>
  <c r="AV31" i="68"/>
  <c r="BA29" i="68"/>
  <c r="BC29" i="68"/>
  <c r="BE29" i="68"/>
  <c r="BG29" i="68"/>
  <c r="BI29" i="68"/>
  <c r="BK29" i="68"/>
  <c r="BM29" i="68"/>
  <c r="BO29" i="68"/>
  <c r="BQ29" i="68"/>
  <c r="BS29" i="68"/>
  <c r="BB29" i="68"/>
  <c r="BD29" i="68"/>
  <c r="BF29" i="68"/>
  <c r="BH29" i="68"/>
  <c r="BJ29" i="68"/>
  <c r="BL29" i="68"/>
  <c r="BN29" i="68"/>
  <c r="BP29" i="68"/>
  <c r="BR29" i="68"/>
  <c r="BT29" i="68"/>
  <c r="AC29" i="68"/>
  <c r="AE29" i="68"/>
  <c r="AG29" i="68"/>
  <c r="AI29" i="68"/>
  <c r="AK29" i="68"/>
  <c r="AM29" i="68"/>
  <c r="AO29" i="68"/>
  <c r="AQ29" i="68"/>
  <c r="AS29" i="68"/>
  <c r="AU29" i="68"/>
  <c r="AD29" i="68"/>
  <c r="AF29" i="68"/>
  <c r="AH29" i="68"/>
  <c r="AJ29" i="68"/>
  <c r="AL29" i="68"/>
  <c r="AN29" i="68"/>
  <c r="AP29" i="68"/>
  <c r="AR29" i="68"/>
  <c r="AT29" i="68"/>
  <c r="AV29" i="68"/>
  <c r="BB27" i="68"/>
  <c r="BD27" i="68"/>
  <c r="BF27" i="68"/>
  <c r="BH27" i="68"/>
  <c r="BJ27" i="68"/>
  <c r="BL27" i="68"/>
  <c r="BN27" i="68"/>
  <c r="BP27" i="68"/>
  <c r="BR27" i="68"/>
  <c r="BT27" i="68"/>
  <c r="BC27" i="68"/>
  <c r="BE27" i="68"/>
  <c r="BG27" i="68"/>
  <c r="BI27" i="68"/>
  <c r="BK27" i="68"/>
  <c r="BM27" i="68"/>
  <c r="BO27" i="68"/>
  <c r="BQ27" i="68"/>
  <c r="BS27" i="68"/>
  <c r="BA27" i="68"/>
  <c r="AD27" i="68"/>
  <c r="AF27" i="68"/>
  <c r="AH27" i="68"/>
  <c r="AJ27" i="68"/>
  <c r="AL27" i="68"/>
  <c r="AN27" i="68"/>
  <c r="AP27" i="68"/>
  <c r="AR27" i="68"/>
  <c r="AT27" i="68"/>
  <c r="AV27" i="68"/>
  <c r="AE27" i="68"/>
  <c r="AG27" i="68"/>
  <c r="AI27" i="68"/>
  <c r="AK27" i="68"/>
  <c r="AM27" i="68"/>
  <c r="AO27" i="68"/>
  <c r="AQ27" i="68"/>
  <c r="AS27" i="68"/>
  <c r="AU27" i="68"/>
  <c r="AC27" i="68"/>
  <c r="BA144" i="68"/>
  <c r="BC144" i="68"/>
  <c r="BE144" i="68"/>
  <c r="BG144" i="68"/>
  <c r="BI144" i="68"/>
  <c r="BK144" i="68"/>
  <c r="BM144" i="68"/>
  <c r="BO144" i="68"/>
  <c r="BQ144" i="68"/>
  <c r="BS144" i="68"/>
  <c r="BB144" i="68"/>
  <c r="BD144" i="68"/>
  <c r="BF144" i="68"/>
  <c r="BH144" i="68"/>
  <c r="BJ144" i="68"/>
  <c r="BL144" i="68"/>
  <c r="BN144" i="68"/>
  <c r="BP144" i="68"/>
  <c r="BR144" i="68"/>
  <c r="BT144" i="68"/>
  <c r="AC144" i="68"/>
  <c r="AE144" i="68"/>
  <c r="AG144" i="68"/>
  <c r="AI144" i="68"/>
  <c r="AK144" i="68"/>
  <c r="AM144" i="68"/>
  <c r="AO144" i="68"/>
  <c r="AQ144" i="68"/>
  <c r="AS144" i="68"/>
  <c r="AU144" i="68"/>
  <c r="AD144" i="68"/>
  <c r="AF144" i="68"/>
  <c r="AH144" i="68"/>
  <c r="AJ144" i="68"/>
  <c r="AL144" i="68"/>
  <c r="AN144" i="68"/>
  <c r="AP144" i="68"/>
  <c r="AR144" i="68"/>
  <c r="AT144" i="68"/>
  <c r="AV144" i="68"/>
  <c r="BA142" i="68"/>
  <c r="BC142" i="68"/>
  <c r="BE142" i="68"/>
  <c r="BG142" i="68"/>
  <c r="BI142" i="68"/>
  <c r="BK142" i="68"/>
  <c r="BM142" i="68"/>
  <c r="BO142" i="68"/>
  <c r="BQ142" i="68"/>
  <c r="BS142" i="68"/>
  <c r="BB142" i="68"/>
  <c r="BD142" i="68"/>
  <c r="BF142" i="68"/>
  <c r="BH142" i="68"/>
  <c r="BJ142" i="68"/>
  <c r="BL142" i="68"/>
  <c r="BN142" i="68"/>
  <c r="BP142" i="68"/>
  <c r="BR142" i="68"/>
  <c r="BT142" i="68"/>
  <c r="AC142" i="68"/>
  <c r="AE142" i="68"/>
  <c r="AG142" i="68"/>
  <c r="AI142" i="68"/>
  <c r="AK142" i="68"/>
  <c r="AM142" i="68"/>
  <c r="AO142" i="68"/>
  <c r="AQ142" i="68"/>
  <c r="AS142" i="68"/>
  <c r="AU142" i="68"/>
  <c r="AD142" i="68"/>
  <c r="AF142" i="68"/>
  <c r="AH142" i="68"/>
  <c r="AJ142" i="68"/>
  <c r="AL142" i="68"/>
  <c r="AN142" i="68"/>
  <c r="AP142" i="68"/>
  <c r="AR142" i="68"/>
  <c r="AT142" i="68"/>
  <c r="AV142" i="68"/>
  <c r="BA140" i="68"/>
  <c r="BC140" i="68"/>
  <c r="BE140" i="68"/>
  <c r="BG140" i="68"/>
  <c r="BI140" i="68"/>
  <c r="BK140" i="68"/>
  <c r="BM140" i="68"/>
  <c r="BO140" i="68"/>
  <c r="BQ140" i="68"/>
  <c r="BS140" i="68"/>
  <c r="BB140" i="68"/>
  <c r="BD140" i="68"/>
  <c r="BF140" i="68"/>
  <c r="BH140" i="68"/>
  <c r="BJ140" i="68"/>
  <c r="BL140" i="68"/>
  <c r="BN140" i="68"/>
  <c r="BP140" i="68"/>
  <c r="BR140" i="68"/>
  <c r="BT140" i="68"/>
  <c r="AC140" i="68"/>
  <c r="AE140" i="68"/>
  <c r="AG140" i="68"/>
  <c r="AI140" i="68"/>
  <c r="AK140" i="68"/>
  <c r="AM140" i="68"/>
  <c r="AO140" i="68"/>
  <c r="AQ140" i="68"/>
  <c r="AS140" i="68"/>
  <c r="AU140" i="68"/>
  <c r="AD140" i="68"/>
  <c r="AF140" i="68"/>
  <c r="AH140" i="68"/>
  <c r="AJ140" i="68"/>
  <c r="AL140" i="68"/>
  <c r="AN140" i="68"/>
  <c r="AP140" i="68"/>
  <c r="AR140" i="68"/>
  <c r="AT140" i="68"/>
  <c r="AV140" i="68"/>
  <c r="BA138" i="68"/>
  <c r="BC138" i="68"/>
  <c r="BE138" i="68"/>
  <c r="BG138" i="68"/>
  <c r="BI138" i="68"/>
  <c r="BK138" i="68"/>
  <c r="BM138" i="68"/>
  <c r="BO138" i="68"/>
  <c r="BQ138" i="68"/>
  <c r="BS138" i="68"/>
  <c r="BB138" i="68"/>
  <c r="BD138" i="68"/>
  <c r="BF138" i="68"/>
  <c r="BH138" i="68"/>
  <c r="BJ138" i="68"/>
  <c r="BL138" i="68"/>
  <c r="BN138" i="68"/>
  <c r="BP138" i="68"/>
  <c r="BR138" i="68"/>
  <c r="BT138" i="68"/>
  <c r="AC138" i="68"/>
  <c r="AE138" i="68"/>
  <c r="AG138" i="68"/>
  <c r="AI138" i="68"/>
  <c r="AK138" i="68"/>
  <c r="AM138" i="68"/>
  <c r="AO138" i="68"/>
  <c r="AQ138" i="68"/>
  <c r="AS138" i="68"/>
  <c r="AU138" i="68"/>
  <c r="AD138" i="68"/>
  <c r="AF138" i="68"/>
  <c r="AH138" i="68"/>
  <c r="AJ138" i="68"/>
  <c r="AL138" i="68"/>
  <c r="AN138" i="68"/>
  <c r="AP138" i="68"/>
  <c r="AR138" i="68"/>
  <c r="AT138" i="68"/>
  <c r="AV138" i="68"/>
  <c r="BA136" i="68"/>
  <c r="BC136" i="68"/>
  <c r="BE136" i="68"/>
  <c r="BG136" i="68"/>
  <c r="BI136" i="68"/>
  <c r="BK136" i="68"/>
  <c r="BM136" i="68"/>
  <c r="BO136" i="68"/>
  <c r="BQ136" i="68"/>
  <c r="BS136" i="68"/>
  <c r="BB136" i="68"/>
  <c r="BD136" i="68"/>
  <c r="BF136" i="68"/>
  <c r="BH136" i="68"/>
  <c r="BJ136" i="68"/>
  <c r="BL136" i="68"/>
  <c r="BN136" i="68"/>
  <c r="BP136" i="68"/>
  <c r="BR136" i="68"/>
  <c r="BT136" i="68"/>
  <c r="AC136" i="68"/>
  <c r="AE136" i="68"/>
  <c r="AG136" i="68"/>
  <c r="AI136" i="68"/>
  <c r="AK136" i="68"/>
  <c r="AM136" i="68"/>
  <c r="AO136" i="68"/>
  <c r="AQ136" i="68"/>
  <c r="AS136" i="68"/>
  <c r="AU136" i="68"/>
  <c r="AD136" i="68"/>
  <c r="AF136" i="68"/>
  <c r="AH136" i="68"/>
  <c r="AJ136" i="68"/>
  <c r="AL136" i="68"/>
  <c r="AN136" i="68"/>
  <c r="AP136" i="68"/>
  <c r="AR136" i="68"/>
  <c r="AT136" i="68"/>
  <c r="AV136" i="68"/>
  <c r="BA133" i="68"/>
  <c r="BC133" i="68"/>
  <c r="BE133" i="68"/>
  <c r="BG133" i="68"/>
  <c r="BI133" i="68"/>
  <c r="BK133" i="68"/>
  <c r="BM133" i="68"/>
  <c r="BO133" i="68"/>
  <c r="BQ133" i="68"/>
  <c r="BS133" i="68"/>
  <c r="BB133" i="68"/>
  <c r="BD133" i="68"/>
  <c r="BF133" i="68"/>
  <c r="BH133" i="68"/>
  <c r="BJ133" i="68"/>
  <c r="BL133" i="68"/>
  <c r="BN133" i="68"/>
  <c r="BP133" i="68"/>
  <c r="BR133" i="68"/>
  <c r="BT133" i="68"/>
  <c r="AC133" i="68"/>
  <c r="AE133" i="68"/>
  <c r="AG133" i="68"/>
  <c r="AI133" i="68"/>
  <c r="AK133" i="68"/>
  <c r="AM133" i="68"/>
  <c r="AO133" i="68"/>
  <c r="AQ133" i="68"/>
  <c r="AS133" i="68"/>
  <c r="AU133" i="68"/>
  <c r="AD133" i="68"/>
  <c r="AF133" i="68"/>
  <c r="AH133" i="68"/>
  <c r="AJ133" i="68"/>
  <c r="AL133" i="68"/>
  <c r="AN133" i="68"/>
  <c r="AP133" i="68"/>
  <c r="AR133" i="68"/>
  <c r="AT133" i="68"/>
  <c r="AV133" i="68"/>
  <c r="BA131" i="68"/>
  <c r="BC131" i="68"/>
  <c r="BE131" i="68"/>
  <c r="BG131" i="68"/>
  <c r="BI131" i="68"/>
  <c r="BK131" i="68"/>
  <c r="BM131" i="68"/>
  <c r="BO131" i="68"/>
  <c r="BQ131" i="68"/>
  <c r="BS131" i="68"/>
  <c r="BB131" i="68"/>
  <c r="BD131" i="68"/>
  <c r="BF131" i="68"/>
  <c r="BH131" i="68"/>
  <c r="BJ131" i="68"/>
  <c r="BL131" i="68"/>
  <c r="BN131" i="68"/>
  <c r="BP131" i="68"/>
  <c r="BR131" i="68"/>
  <c r="BT131" i="68"/>
  <c r="AC131" i="68"/>
  <c r="AE131" i="68"/>
  <c r="AG131" i="68"/>
  <c r="AI131" i="68"/>
  <c r="AK131" i="68"/>
  <c r="AM131" i="68"/>
  <c r="AO131" i="68"/>
  <c r="AQ131" i="68"/>
  <c r="AS131" i="68"/>
  <c r="AU131" i="68"/>
  <c r="AD131" i="68"/>
  <c r="AF131" i="68"/>
  <c r="AH131" i="68"/>
  <c r="AJ131" i="68"/>
  <c r="AL131" i="68"/>
  <c r="AN131" i="68"/>
  <c r="AP131" i="68"/>
  <c r="AR131" i="68"/>
  <c r="AT131" i="68"/>
  <c r="AV131" i="68"/>
  <c r="BA129" i="68"/>
  <c r="BC129" i="68"/>
  <c r="BE129" i="68"/>
  <c r="BG129" i="68"/>
  <c r="BI129" i="68"/>
  <c r="BK129" i="68"/>
  <c r="BM129" i="68"/>
  <c r="BO129" i="68"/>
  <c r="BQ129" i="68"/>
  <c r="BS129" i="68"/>
  <c r="BB129" i="68"/>
  <c r="BD129" i="68"/>
  <c r="BF129" i="68"/>
  <c r="BH129" i="68"/>
  <c r="BJ129" i="68"/>
  <c r="BL129" i="68"/>
  <c r="BN129" i="68"/>
  <c r="BP129" i="68"/>
  <c r="BR129" i="68"/>
  <c r="BT129" i="68"/>
  <c r="AC129" i="68"/>
  <c r="AE129" i="68"/>
  <c r="AG129" i="68"/>
  <c r="AI129" i="68"/>
  <c r="AK129" i="68"/>
  <c r="AM129" i="68"/>
  <c r="AO129" i="68"/>
  <c r="AQ129" i="68"/>
  <c r="AS129" i="68"/>
  <c r="AU129" i="68"/>
  <c r="AD129" i="68"/>
  <c r="AF129" i="68"/>
  <c r="AH129" i="68"/>
  <c r="AJ129" i="68"/>
  <c r="AL129" i="68"/>
  <c r="AN129" i="68"/>
  <c r="AP129" i="68"/>
  <c r="AR129" i="68"/>
  <c r="AT129" i="68"/>
  <c r="AV129" i="68"/>
  <c r="BA128" i="68"/>
  <c r="BC128" i="68"/>
  <c r="BE128" i="68"/>
  <c r="BG128" i="68"/>
  <c r="BI128" i="68"/>
  <c r="BK128" i="68"/>
  <c r="BM128" i="68"/>
  <c r="BO128" i="68"/>
  <c r="BQ128" i="68"/>
  <c r="BS128" i="68"/>
  <c r="BB128" i="68"/>
  <c r="BD128" i="68"/>
  <c r="BF128" i="68"/>
  <c r="BH128" i="68"/>
  <c r="BJ128" i="68"/>
  <c r="BL128" i="68"/>
  <c r="BN128" i="68"/>
  <c r="BP128" i="68"/>
  <c r="BR128" i="68"/>
  <c r="BT128" i="68"/>
  <c r="AC128" i="68"/>
  <c r="AE128" i="68"/>
  <c r="AG128" i="68"/>
  <c r="AI128" i="68"/>
  <c r="AK128" i="68"/>
  <c r="AM128" i="68"/>
  <c r="AO128" i="68"/>
  <c r="AQ128" i="68"/>
  <c r="AS128" i="68"/>
  <c r="AU128" i="68"/>
  <c r="AD128" i="68"/>
  <c r="AF128" i="68"/>
  <c r="AH128" i="68"/>
  <c r="AJ128" i="68"/>
  <c r="AL128" i="68"/>
  <c r="AN128" i="68"/>
  <c r="AP128" i="68"/>
  <c r="AR128" i="68"/>
  <c r="AT128" i="68"/>
  <c r="AV128" i="68"/>
  <c r="BA126" i="68"/>
  <c r="BC126" i="68"/>
  <c r="BE126" i="68"/>
  <c r="BG126" i="68"/>
  <c r="BI126" i="68"/>
  <c r="BK126" i="68"/>
  <c r="BM126" i="68"/>
  <c r="BO126" i="68"/>
  <c r="BQ126" i="68"/>
  <c r="BS126" i="68"/>
  <c r="BB126" i="68"/>
  <c r="BD126" i="68"/>
  <c r="BF126" i="68"/>
  <c r="BH126" i="68"/>
  <c r="BJ126" i="68"/>
  <c r="BL126" i="68"/>
  <c r="BN126" i="68"/>
  <c r="BP126" i="68"/>
  <c r="BR126" i="68"/>
  <c r="BT126" i="68"/>
  <c r="AC126" i="68"/>
  <c r="AE126" i="68"/>
  <c r="AG126" i="68"/>
  <c r="AI126" i="68"/>
  <c r="AK126" i="68"/>
  <c r="AM126" i="68"/>
  <c r="AO126" i="68"/>
  <c r="AQ126" i="68"/>
  <c r="AS126" i="68"/>
  <c r="AU126" i="68"/>
  <c r="AD126" i="68"/>
  <c r="AF126" i="68"/>
  <c r="AH126" i="68"/>
  <c r="AJ126" i="68"/>
  <c r="AL126" i="68"/>
  <c r="AN126" i="68"/>
  <c r="AP126" i="68"/>
  <c r="AR126" i="68"/>
  <c r="AT126" i="68"/>
  <c r="AV126" i="68"/>
  <c r="BA124" i="68"/>
  <c r="BC124" i="68"/>
  <c r="BE124" i="68"/>
  <c r="BG124" i="68"/>
  <c r="BI124" i="68"/>
  <c r="BK124" i="68"/>
  <c r="BM124" i="68"/>
  <c r="BO124" i="68"/>
  <c r="BQ124" i="68"/>
  <c r="BS124" i="68"/>
  <c r="BB124" i="68"/>
  <c r="BD124" i="68"/>
  <c r="BF124" i="68"/>
  <c r="BH124" i="68"/>
  <c r="BJ124" i="68"/>
  <c r="BL124" i="68"/>
  <c r="BN124" i="68"/>
  <c r="BP124" i="68"/>
  <c r="BR124" i="68"/>
  <c r="BT124" i="68"/>
  <c r="AC124" i="68"/>
  <c r="AE124" i="68"/>
  <c r="AG124" i="68"/>
  <c r="AI124" i="68"/>
  <c r="AK124" i="68"/>
  <c r="AM124" i="68"/>
  <c r="AO124" i="68"/>
  <c r="AQ124" i="68"/>
  <c r="AS124" i="68"/>
  <c r="AU124" i="68"/>
  <c r="AD124" i="68"/>
  <c r="AF124" i="68"/>
  <c r="AH124" i="68"/>
  <c r="AJ124" i="68"/>
  <c r="AL124" i="68"/>
  <c r="AN124" i="68"/>
  <c r="AP124" i="68"/>
  <c r="AR124" i="68"/>
  <c r="AT124" i="68"/>
  <c r="AV124" i="68"/>
  <c r="BA122" i="68"/>
  <c r="BC122" i="68"/>
  <c r="BE122" i="68"/>
  <c r="BG122" i="68"/>
  <c r="BI122" i="68"/>
  <c r="BK122" i="68"/>
  <c r="BM122" i="68"/>
  <c r="BO122" i="68"/>
  <c r="BQ122" i="68"/>
  <c r="BS122" i="68"/>
  <c r="BB122" i="68"/>
  <c r="BD122" i="68"/>
  <c r="BF122" i="68"/>
  <c r="BH122" i="68"/>
  <c r="BJ122" i="68"/>
  <c r="BL122" i="68"/>
  <c r="BN122" i="68"/>
  <c r="BP122" i="68"/>
  <c r="BR122" i="68"/>
  <c r="BT122" i="68"/>
  <c r="AC122" i="68"/>
  <c r="AE122" i="68"/>
  <c r="AG122" i="68"/>
  <c r="AI122" i="68"/>
  <c r="AK122" i="68"/>
  <c r="AM122" i="68"/>
  <c r="AO122" i="68"/>
  <c r="AQ122" i="68"/>
  <c r="AS122" i="68"/>
  <c r="AU122" i="68"/>
  <c r="AD122" i="68"/>
  <c r="AF122" i="68"/>
  <c r="AH122" i="68"/>
  <c r="AJ122" i="68"/>
  <c r="AL122" i="68"/>
  <c r="AN122" i="68"/>
  <c r="AP122" i="68"/>
  <c r="AR122" i="68"/>
  <c r="AT122" i="68"/>
  <c r="AV122" i="68"/>
  <c r="BA120" i="68"/>
  <c r="BC120" i="68"/>
  <c r="BE120" i="68"/>
  <c r="BG120" i="68"/>
  <c r="BI120" i="68"/>
  <c r="BK120" i="68"/>
  <c r="BM120" i="68"/>
  <c r="BO120" i="68"/>
  <c r="BQ120" i="68"/>
  <c r="BS120" i="68"/>
  <c r="BB120" i="68"/>
  <c r="BD120" i="68"/>
  <c r="BF120" i="68"/>
  <c r="BH120" i="68"/>
  <c r="BJ120" i="68"/>
  <c r="BL120" i="68"/>
  <c r="BN120" i="68"/>
  <c r="BP120" i="68"/>
  <c r="BR120" i="68"/>
  <c r="BT120" i="68"/>
  <c r="AC120" i="68"/>
  <c r="AE120" i="68"/>
  <c r="AG120" i="68"/>
  <c r="AI120" i="68"/>
  <c r="AK120" i="68"/>
  <c r="AM120" i="68"/>
  <c r="AO120" i="68"/>
  <c r="AQ120" i="68"/>
  <c r="AS120" i="68"/>
  <c r="AU120" i="68"/>
  <c r="AD120" i="68"/>
  <c r="AF120" i="68"/>
  <c r="AH120" i="68"/>
  <c r="AJ120" i="68"/>
  <c r="AL120" i="68"/>
  <c r="AN120" i="68"/>
  <c r="AP120" i="68"/>
  <c r="AR120" i="68"/>
  <c r="AT120" i="68"/>
  <c r="AV120" i="68"/>
  <c r="BA118" i="68"/>
  <c r="BC118" i="68"/>
  <c r="BE118" i="68"/>
  <c r="BG118" i="68"/>
  <c r="BI118" i="68"/>
  <c r="BK118" i="68"/>
  <c r="BM118" i="68"/>
  <c r="BO118" i="68"/>
  <c r="BQ118" i="68"/>
  <c r="BS118" i="68"/>
  <c r="BB118" i="68"/>
  <c r="BD118" i="68"/>
  <c r="BF118" i="68"/>
  <c r="BH118" i="68"/>
  <c r="BJ118" i="68"/>
  <c r="BL118" i="68"/>
  <c r="BN118" i="68"/>
  <c r="BP118" i="68"/>
  <c r="BR118" i="68"/>
  <c r="BT118" i="68"/>
  <c r="AC118" i="68"/>
  <c r="AE118" i="68"/>
  <c r="AG118" i="68"/>
  <c r="AI118" i="68"/>
  <c r="AK118" i="68"/>
  <c r="AM118" i="68"/>
  <c r="AO118" i="68"/>
  <c r="AQ118" i="68"/>
  <c r="AS118" i="68"/>
  <c r="AU118" i="68"/>
  <c r="AD118" i="68"/>
  <c r="AF118" i="68"/>
  <c r="AH118" i="68"/>
  <c r="AJ118" i="68"/>
  <c r="AL118" i="68"/>
  <c r="AN118" i="68"/>
  <c r="AP118" i="68"/>
  <c r="AR118" i="68"/>
  <c r="AT118" i="68"/>
  <c r="AV118" i="68"/>
  <c r="BA116" i="68"/>
  <c r="BC116" i="68"/>
  <c r="BE116" i="68"/>
  <c r="BG116" i="68"/>
  <c r="BI116" i="68"/>
  <c r="BK116" i="68"/>
  <c r="BM116" i="68"/>
  <c r="BO116" i="68"/>
  <c r="BQ116" i="68"/>
  <c r="BS116" i="68"/>
  <c r="BB116" i="68"/>
  <c r="BD116" i="68"/>
  <c r="BF116" i="68"/>
  <c r="BH116" i="68"/>
  <c r="BJ116" i="68"/>
  <c r="BL116" i="68"/>
  <c r="BN116" i="68"/>
  <c r="BP116" i="68"/>
  <c r="BR116" i="68"/>
  <c r="BT116" i="68"/>
  <c r="AC116" i="68"/>
  <c r="AE116" i="68"/>
  <c r="AG116" i="68"/>
  <c r="AI116" i="68"/>
  <c r="AK116" i="68"/>
  <c r="AM116" i="68"/>
  <c r="AO116" i="68"/>
  <c r="AQ116" i="68"/>
  <c r="AS116" i="68"/>
  <c r="AU116" i="68"/>
  <c r="AD116" i="68"/>
  <c r="AF116" i="68"/>
  <c r="AH116" i="68"/>
  <c r="AJ116" i="68"/>
  <c r="AL116" i="68"/>
  <c r="AN116" i="68"/>
  <c r="AP116" i="68"/>
  <c r="AR116" i="68"/>
  <c r="AT116" i="68"/>
  <c r="AV116" i="68"/>
  <c r="BA114" i="68"/>
  <c r="BC114" i="68"/>
  <c r="BE114" i="68"/>
  <c r="BG114" i="68"/>
  <c r="BI114" i="68"/>
  <c r="BK114" i="68"/>
  <c r="BM114" i="68"/>
  <c r="BO114" i="68"/>
  <c r="BQ114" i="68"/>
  <c r="BS114" i="68"/>
  <c r="BB114" i="68"/>
  <c r="BD114" i="68"/>
  <c r="BF114" i="68"/>
  <c r="BH114" i="68"/>
  <c r="BJ114" i="68"/>
  <c r="BL114" i="68"/>
  <c r="BN114" i="68"/>
  <c r="BP114" i="68"/>
  <c r="BR114" i="68"/>
  <c r="BT114" i="68"/>
  <c r="AC114" i="68"/>
  <c r="AE114" i="68"/>
  <c r="AG114" i="68"/>
  <c r="AI114" i="68"/>
  <c r="AK114" i="68"/>
  <c r="AM114" i="68"/>
  <c r="AO114" i="68"/>
  <c r="AQ114" i="68"/>
  <c r="AS114" i="68"/>
  <c r="AU114" i="68"/>
  <c r="AD114" i="68"/>
  <c r="AF114" i="68"/>
  <c r="AH114" i="68"/>
  <c r="AJ114" i="68"/>
  <c r="AL114" i="68"/>
  <c r="AN114" i="68"/>
  <c r="AP114" i="68"/>
  <c r="AR114" i="68"/>
  <c r="AT114" i="68"/>
  <c r="AV114" i="68"/>
  <c r="BA112" i="68"/>
  <c r="BC112" i="68"/>
  <c r="BE112" i="68"/>
  <c r="BG112" i="68"/>
  <c r="BI112" i="68"/>
  <c r="BK112" i="68"/>
  <c r="BM112" i="68"/>
  <c r="BO112" i="68"/>
  <c r="BQ112" i="68"/>
  <c r="BS112" i="68"/>
  <c r="BB112" i="68"/>
  <c r="BD112" i="68"/>
  <c r="BF112" i="68"/>
  <c r="BH112" i="68"/>
  <c r="BJ112" i="68"/>
  <c r="BL112" i="68"/>
  <c r="BN112" i="68"/>
  <c r="BP112" i="68"/>
  <c r="BR112" i="68"/>
  <c r="BT112" i="68"/>
  <c r="AC112" i="68"/>
  <c r="AE112" i="68"/>
  <c r="AG112" i="68"/>
  <c r="AI112" i="68"/>
  <c r="AK112" i="68"/>
  <c r="AM112" i="68"/>
  <c r="AO112" i="68"/>
  <c r="AQ112" i="68"/>
  <c r="AS112" i="68"/>
  <c r="AU112" i="68"/>
  <c r="AD112" i="68"/>
  <c r="AF112" i="68"/>
  <c r="AH112" i="68"/>
  <c r="AJ112" i="68"/>
  <c r="AL112" i="68"/>
  <c r="AN112" i="68"/>
  <c r="AP112" i="68"/>
  <c r="AR112" i="68"/>
  <c r="AT112" i="68"/>
  <c r="AV112" i="68"/>
  <c r="BA110" i="68"/>
  <c r="BC110" i="68"/>
  <c r="BE110" i="68"/>
  <c r="BG110" i="68"/>
  <c r="BI110" i="68"/>
  <c r="BK110" i="68"/>
  <c r="BM110" i="68"/>
  <c r="BO110" i="68"/>
  <c r="BQ110" i="68"/>
  <c r="BS110" i="68"/>
  <c r="BB110" i="68"/>
  <c r="BD110" i="68"/>
  <c r="BF110" i="68"/>
  <c r="BH110" i="68"/>
  <c r="BJ110" i="68"/>
  <c r="BL110" i="68"/>
  <c r="BN110" i="68"/>
  <c r="BP110" i="68"/>
  <c r="BR110" i="68"/>
  <c r="BT110" i="68"/>
  <c r="AC110" i="68"/>
  <c r="AE110" i="68"/>
  <c r="AG110" i="68"/>
  <c r="AI110" i="68"/>
  <c r="AK110" i="68"/>
  <c r="AM110" i="68"/>
  <c r="AO110" i="68"/>
  <c r="AQ110" i="68"/>
  <c r="AS110" i="68"/>
  <c r="AU110" i="68"/>
  <c r="AD110" i="68"/>
  <c r="AF110" i="68"/>
  <c r="AH110" i="68"/>
  <c r="AJ110" i="68"/>
  <c r="AL110" i="68"/>
  <c r="AN110" i="68"/>
  <c r="AP110" i="68"/>
  <c r="AR110" i="68"/>
  <c r="AT110" i="68"/>
  <c r="AV110" i="68"/>
  <c r="BA108" i="68"/>
  <c r="BC108" i="68"/>
  <c r="BE108" i="68"/>
  <c r="BG108" i="68"/>
  <c r="BI108" i="68"/>
  <c r="BK108" i="68"/>
  <c r="BM108" i="68"/>
  <c r="BO108" i="68"/>
  <c r="BQ108" i="68"/>
  <c r="BS108" i="68"/>
  <c r="BB108" i="68"/>
  <c r="BD108" i="68"/>
  <c r="BF108" i="68"/>
  <c r="BH108" i="68"/>
  <c r="BJ108" i="68"/>
  <c r="BL108" i="68"/>
  <c r="BN108" i="68"/>
  <c r="BP108" i="68"/>
  <c r="BR108" i="68"/>
  <c r="BT108" i="68"/>
  <c r="AC108" i="68"/>
  <c r="AE108" i="68"/>
  <c r="AG108" i="68"/>
  <c r="AI108" i="68"/>
  <c r="AK108" i="68"/>
  <c r="AM108" i="68"/>
  <c r="AO108" i="68"/>
  <c r="AQ108" i="68"/>
  <c r="AS108" i="68"/>
  <c r="AU108" i="68"/>
  <c r="AD108" i="68"/>
  <c r="AF108" i="68"/>
  <c r="AH108" i="68"/>
  <c r="AJ108" i="68"/>
  <c r="AL108" i="68"/>
  <c r="AN108" i="68"/>
  <c r="AP108" i="68"/>
  <c r="AR108" i="68"/>
  <c r="AT108" i="68"/>
  <c r="AV108" i="68"/>
  <c r="BA106" i="68"/>
  <c r="BC106" i="68"/>
  <c r="BE106" i="68"/>
  <c r="BG106" i="68"/>
  <c r="BI106" i="68"/>
  <c r="BK106" i="68"/>
  <c r="BM106" i="68"/>
  <c r="BO106" i="68"/>
  <c r="BQ106" i="68"/>
  <c r="BS106" i="68"/>
  <c r="BB106" i="68"/>
  <c r="BD106" i="68"/>
  <c r="BF106" i="68"/>
  <c r="BH106" i="68"/>
  <c r="BJ106" i="68"/>
  <c r="BL106" i="68"/>
  <c r="BN106" i="68"/>
  <c r="BP106" i="68"/>
  <c r="BR106" i="68"/>
  <c r="BT106" i="68"/>
  <c r="AC106" i="68"/>
  <c r="AE106" i="68"/>
  <c r="AG106" i="68"/>
  <c r="AI106" i="68"/>
  <c r="AK106" i="68"/>
  <c r="AM106" i="68"/>
  <c r="AO106" i="68"/>
  <c r="AQ106" i="68"/>
  <c r="AS106" i="68"/>
  <c r="AU106" i="68"/>
  <c r="AD106" i="68"/>
  <c r="AF106" i="68"/>
  <c r="AH106" i="68"/>
  <c r="AJ106" i="68"/>
  <c r="AL106" i="68"/>
  <c r="AN106" i="68"/>
  <c r="AP106" i="68"/>
  <c r="AR106" i="68"/>
  <c r="AT106" i="68"/>
  <c r="AV106" i="68"/>
  <c r="BA104" i="68"/>
  <c r="BC104" i="68"/>
  <c r="BE104" i="68"/>
  <c r="BG104" i="68"/>
  <c r="BI104" i="68"/>
  <c r="BK104" i="68"/>
  <c r="BM104" i="68"/>
  <c r="BO104" i="68"/>
  <c r="BQ104" i="68"/>
  <c r="BS104" i="68"/>
  <c r="BB104" i="68"/>
  <c r="BD104" i="68"/>
  <c r="BF104" i="68"/>
  <c r="BH104" i="68"/>
  <c r="BJ104" i="68"/>
  <c r="BL104" i="68"/>
  <c r="BN104" i="68"/>
  <c r="BP104" i="68"/>
  <c r="BR104" i="68"/>
  <c r="BT104" i="68"/>
  <c r="AC104" i="68"/>
  <c r="AE104" i="68"/>
  <c r="AG104" i="68"/>
  <c r="AI104" i="68"/>
  <c r="AK104" i="68"/>
  <c r="AM104" i="68"/>
  <c r="AO104" i="68"/>
  <c r="AQ104" i="68"/>
  <c r="AS104" i="68"/>
  <c r="AU104" i="68"/>
  <c r="AD104" i="68"/>
  <c r="AF104" i="68"/>
  <c r="AH104" i="68"/>
  <c r="AJ104" i="68"/>
  <c r="AL104" i="68"/>
  <c r="AN104" i="68"/>
  <c r="AP104" i="68"/>
  <c r="AR104" i="68"/>
  <c r="AT104" i="68"/>
  <c r="AV104" i="68"/>
  <c r="BA102" i="68"/>
  <c r="BC102" i="68"/>
  <c r="BE102" i="68"/>
  <c r="BG102" i="68"/>
  <c r="BI102" i="68"/>
  <c r="BK102" i="68"/>
  <c r="BM102" i="68"/>
  <c r="BO102" i="68"/>
  <c r="BQ102" i="68"/>
  <c r="BS102" i="68"/>
  <c r="BB102" i="68"/>
  <c r="BD102" i="68"/>
  <c r="BF102" i="68"/>
  <c r="BH102" i="68"/>
  <c r="BJ102" i="68"/>
  <c r="BL102" i="68"/>
  <c r="BN102" i="68"/>
  <c r="BP102" i="68"/>
  <c r="BR102" i="68"/>
  <c r="BT102" i="68"/>
  <c r="AC102" i="68"/>
  <c r="AE102" i="68"/>
  <c r="AG102" i="68"/>
  <c r="AI102" i="68"/>
  <c r="AK102" i="68"/>
  <c r="AM102" i="68"/>
  <c r="AO102" i="68"/>
  <c r="AQ102" i="68"/>
  <c r="AS102" i="68"/>
  <c r="AU102" i="68"/>
  <c r="AD102" i="68"/>
  <c r="AF102" i="68"/>
  <c r="AH102" i="68"/>
  <c r="AJ102" i="68"/>
  <c r="AL102" i="68"/>
  <c r="AN102" i="68"/>
  <c r="AP102" i="68"/>
  <c r="AR102" i="68"/>
  <c r="AT102" i="68"/>
  <c r="AV102" i="68"/>
  <c r="BA92" i="68"/>
  <c r="BC92" i="68"/>
  <c r="BE92" i="68"/>
  <c r="BG92" i="68"/>
  <c r="BI92" i="68"/>
  <c r="BK92" i="68"/>
  <c r="BM92" i="68"/>
  <c r="BO92" i="68"/>
  <c r="BQ92" i="68"/>
  <c r="BS92" i="68"/>
  <c r="BB92" i="68"/>
  <c r="BD92" i="68"/>
  <c r="BF92" i="68"/>
  <c r="BH92" i="68"/>
  <c r="BJ92" i="68"/>
  <c r="BL92" i="68"/>
  <c r="BN92" i="68"/>
  <c r="BP92" i="68"/>
  <c r="BR92" i="68"/>
  <c r="BT92" i="68"/>
  <c r="AC92" i="68"/>
  <c r="AE92" i="68"/>
  <c r="AG92" i="68"/>
  <c r="AI92" i="68"/>
  <c r="AK92" i="68"/>
  <c r="AM92" i="68"/>
  <c r="AO92" i="68"/>
  <c r="AQ92" i="68"/>
  <c r="AS92" i="68"/>
  <c r="AU92" i="68"/>
  <c r="AD92" i="68"/>
  <c r="AF92" i="68"/>
  <c r="AH92" i="68"/>
  <c r="AJ92" i="68"/>
  <c r="AL92" i="68"/>
  <c r="AN92" i="68"/>
  <c r="AP92" i="68"/>
  <c r="AR92" i="68"/>
  <c r="AT92" i="68"/>
  <c r="AV92" i="68"/>
  <c r="BA90" i="68"/>
  <c r="BC90" i="68"/>
  <c r="BE90" i="68"/>
  <c r="BG90" i="68"/>
  <c r="BI90" i="68"/>
  <c r="BK90" i="68"/>
  <c r="BM90" i="68"/>
  <c r="BO90" i="68"/>
  <c r="BQ90" i="68"/>
  <c r="BS90" i="68"/>
  <c r="BB90" i="68"/>
  <c r="BD90" i="68"/>
  <c r="BF90" i="68"/>
  <c r="BH90" i="68"/>
  <c r="BJ90" i="68"/>
  <c r="BL90" i="68"/>
  <c r="BN90" i="68"/>
  <c r="BP90" i="68"/>
  <c r="BR90" i="68"/>
  <c r="BT90" i="68"/>
  <c r="AC90" i="68"/>
  <c r="AE90" i="68"/>
  <c r="AG90" i="68"/>
  <c r="AI90" i="68"/>
  <c r="AK90" i="68"/>
  <c r="AM90" i="68"/>
  <c r="AO90" i="68"/>
  <c r="AQ90" i="68"/>
  <c r="AS90" i="68"/>
  <c r="AU90" i="68"/>
  <c r="AD90" i="68"/>
  <c r="AF90" i="68"/>
  <c r="AH90" i="68"/>
  <c r="AJ90" i="68"/>
  <c r="AL90" i="68"/>
  <c r="AN90" i="68"/>
  <c r="AP90" i="68"/>
  <c r="AR90" i="68"/>
  <c r="AT90" i="68"/>
  <c r="AV90" i="68"/>
  <c r="BA88" i="68"/>
  <c r="BC88" i="68"/>
  <c r="BE88" i="68"/>
  <c r="BG88" i="68"/>
  <c r="BI88" i="68"/>
  <c r="BK88" i="68"/>
  <c r="BM88" i="68"/>
  <c r="BO88" i="68"/>
  <c r="BQ88" i="68"/>
  <c r="BS88" i="68"/>
  <c r="BB88" i="68"/>
  <c r="BD88" i="68"/>
  <c r="BF88" i="68"/>
  <c r="BH88" i="68"/>
  <c r="BJ88" i="68"/>
  <c r="BL88" i="68"/>
  <c r="BN88" i="68"/>
  <c r="BP88" i="68"/>
  <c r="BR88" i="68"/>
  <c r="BT88" i="68"/>
  <c r="AC88" i="68"/>
  <c r="AE88" i="68"/>
  <c r="AG88" i="68"/>
  <c r="AI88" i="68"/>
  <c r="AK88" i="68"/>
  <c r="AM88" i="68"/>
  <c r="AO88" i="68"/>
  <c r="AQ88" i="68"/>
  <c r="AS88" i="68"/>
  <c r="AU88" i="68"/>
  <c r="AD88" i="68"/>
  <c r="AF88" i="68"/>
  <c r="AH88" i="68"/>
  <c r="AJ88" i="68"/>
  <c r="AL88" i="68"/>
  <c r="AN88" i="68"/>
  <c r="AP88" i="68"/>
  <c r="AR88" i="68"/>
  <c r="AT88" i="68"/>
  <c r="AV88" i="68"/>
  <c r="BA84" i="68"/>
  <c r="BC84" i="68"/>
  <c r="BE84" i="68"/>
  <c r="BG84" i="68"/>
  <c r="BI84" i="68"/>
  <c r="BK84" i="68"/>
  <c r="BM84" i="68"/>
  <c r="BO84" i="68"/>
  <c r="BQ84" i="68"/>
  <c r="BS84" i="68"/>
  <c r="BB84" i="68"/>
  <c r="BD84" i="68"/>
  <c r="BF84" i="68"/>
  <c r="BH84" i="68"/>
  <c r="BJ84" i="68"/>
  <c r="BL84" i="68"/>
  <c r="BN84" i="68"/>
  <c r="BP84" i="68"/>
  <c r="BR84" i="68"/>
  <c r="BT84" i="68"/>
  <c r="AC84" i="68"/>
  <c r="AE84" i="68"/>
  <c r="AG84" i="68"/>
  <c r="AI84" i="68"/>
  <c r="AK84" i="68"/>
  <c r="AM84" i="68"/>
  <c r="AO84" i="68"/>
  <c r="AQ84" i="68"/>
  <c r="AS84" i="68"/>
  <c r="AU84" i="68"/>
  <c r="AD84" i="68"/>
  <c r="AF84" i="68"/>
  <c r="AH84" i="68"/>
  <c r="AJ84" i="68"/>
  <c r="AL84" i="68"/>
  <c r="AN84" i="68"/>
  <c r="AP84" i="68"/>
  <c r="AR84" i="68"/>
  <c r="AT84" i="68"/>
  <c r="AV84" i="68"/>
  <c r="BA82" i="68"/>
  <c r="BC82" i="68"/>
  <c r="BE82" i="68"/>
  <c r="BG82" i="68"/>
  <c r="BI82" i="68"/>
  <c r="BK82" i="68"/>
  <c r="BM82" i="68"/>
  <c r="BO82" i="68"/>
  <c r="BQ82" i="68"/>
  <c r="BS82" i="68"/>
  <c r="BB82" i="68"/>
  <c r="BD82" i="68"/>
  <c r="BF82" i="68"/>
  <c r="BH82" i="68"/>
  <c r="BJ82" i="68"/>
  <c r="BL82" i="68"/>
  <c r="BN82" i="68"/>
  <c r="BP82" i="68"/>
  <c r="BR82" i="68"/>
  <c r="BT82" i="68"/>
  <c r="AC82" i="68"/>
  <c r="AE82" i="68"/>
  <c r="AG82" i="68"/>
  <c r="AI82" i="68"/>
  <c r="AK82" i="68"/>
  <c r="AM82" i="68"/>
  <c r="AO82" i="68"/>
  <c r="AQ82" i="68"/>
  <c r="AS82" i="68"/>
  <c r="AU82" i="68"/>
  <c r="AD82" i="68"/>
  <c r="AF82" i="68"/>
  <c r="AH82" i="68"/>
  <c r="AJ82" i="68"/>
  <c r="AL82" i="68"/>
  <c r="AN82" i="68"/>
  <c r="AP82" i="68"/>
  <c r="AR82" i="68"/>
  <c r="AT82" i="68"/>
  <c r="AV82" i="68"/>
  <c r="BA80" i="68"/>
  <c r="BC80" i="68"/>
  <c r="BE80" i="68"/>
  <c r="BG80" i="68"/>
  <c r="BI80" i="68"/>
  <c r="BK80" i="68"/>
  <c r="BM80" i="68"/>
  <c r="BO80" i="68"/>
  <c r="BQ80" i="68"/>
  <c r="BS80" i="68"/>
  <c r="BB80" i="68"/>
  <c r="BD80" i="68"/>
  <c r="BF80" i="68"/>
  <c r="BH80" i="68"/>
  <c r="BJ80" i="68"/>
  <c r="BL80" i="68"/>
  <c r="BN80" i="68"/>
  <c r="BP80" i="68"/>
  <c r="BR80" i="68"/>
  <c r="BT80" i="68"/>
  <c r="AC80" i="68"/>
  <c r="AE80" i="68"/>
  <c r="AG80" i="68"/>
  <c r="AI80" i="68"/>
  <c r="AK80" i="68"/>
  <c r="AM80" i="68"/>
  <c r="AO80" i="68"/>
  <c r="AQ80" i="68"/>
  <c r="AS80" i="68"/>
  <c r="AU80" i="68"/>
  <c r="AD80" i="68"/>
  <c r="AF80" i="68"/>
  <c r="AH80" i="68"/>
  <c r="AJ80" i="68"/>
  <c r="AL80" i="68"/>
  <c r="AN80" i="68"/>
  <c r="AP80" i="68"/>
  <c r="AR80" i="68"/>
  <c r="AT80" i="68"/>
  <c r="AV80" i="68"/>
  <c r="BA76" i="68"/>
  <c r="BC76" i="68"/>
  <c r="BE76" i="68"/>
  <c r="BG76" i="68"/>
  <c r="BI76" i="68"/>
  <c r="BB76" i="68"/>
  <c r="BD76" i="68"/>
  <c r="BF76" i="68"/>
  <c r="BH76" i="68"/>
  <c r="BJ76" i="68"/>
  <c r="BK76" i="68"/>
  <c r="BM76" i="68"/>
  <c r="BO76" i="68"/>
  <c r="BQ76" i="68"/>
  <c r="BS76" i="68"/>
  <c r="BL76" i="68"/>
  <c r="BN76" i="68"/>
  <c r="BP76" i="68"/>
  <c r="BR76" i="68"/>
  <c r="BT76" i="68"/>
  <c r="AC76" i="68"/>
  <c r="AE76" i="68"/>
  <c r="AG76" i="68"/>
  <c r="AI76" i="68"/>
  <c r="AK76" i="68"/>
  <c r="AM76" i="68"/>
  <c r="AO76" i="68"/>
  <c r="AQ76" i="68"/>
  <c r="AS76" i="68"/>
  <c r="AU76" i="68"/>
  <c r="AD76" i="68"/>
  <c r="AF76" i="68"/>
  <c r="AH76" i="68"/>
  <c r="AJ76" i="68"/>
  <c r="AL76" i="68"/>
  <c r="AN76" i="68"/>
  <c r="AP76" i="68"/>
  <c r="AR76" i="68"/>
  <c r="AT76" i="68"/>
  <c r="AV76" i="68"/>
  <c r="BA72" i="68"/>
  <c r="BC72" i="68"/>
  <c r="BE72" i="68"/>
  <c r="BG72" i="68"/>
  <c r="BI72" i="68"/>
  <c r="BK72" i="68"/>
  <c r="BM72" i="68"/>
  <c r="BO72" i="68"/>
  <c r="BQ72" i="68"/>
  <c r="BS72" i="68"/>
  <c r="BB72" i="68"/>
  <c r="BD72" i="68"/>
  <c r="BF72" i="68"/>
  <c r="BH72" i="68"/>
  <c r="BJ72" i="68"/>
  <c r="BL72" i="68"/>
  <c r="BN72" i="68"/>
  <c r="BP72" i="68"/>
  <c r="BR72" i="68"/>
  <c r="BT72" i="68"/>
  <c r="AC72" i="68"/>
  <c r="AE72" i="68"/>
  <c r="AG72" i="68"/>
  <c r="AI72" i="68"/>
  <c r="AK72" i="68"/>
  <c r="AM72" i="68"/>
  <c r="AO72" i="68"/>
  <c r="AQ72" i="68"/>
  <c r="AS72" i="68"/>
  <c r="AU72" i="68"/>
  <c r="AD72" i="68"/>
  <c r="AF72" i="68"/>
  <c r="AH72" i="68"/>
  <c r="AJ72" i="68"/>
  <c r="AL72" i="68"/>
  <c r="AN72" i="68"/>
  <c r="AP72" i="68"/>
  <c r="AR72" i="68"/>
  <c r="AT72" i="68"/>
  <c r="AV72" i="68"/>
  <c r="BA70" i="68"/>
  <c r="BC70" i="68"/>
  <c r="BE70" i="68"/>
  <c r="BG70" i="68"/>
  <c r="BI70" i="68"/>
  <c r="BK70" i="68"/>
  <c r="BM70" i="68"/>
  <c r="BO70" i="68"/>
  <c r="BQ70" i="68"/>
  <c r="BS70" i="68"/>
  <c r="BB70" i="68"/>
  <c r="BD70" i="68"/>
  <c r="BF70" i="68"/>
  <c r="BH70" i="68"/>
  <c r="BJ70" i="68"/>
  <c r="BL70" i="68"/>
  <c r="BN70" i="68"/>
  <c r="BP70" i="68"/>
  <c r="BR70" i="68"/>
  <c r="BT70" i="68"/>
  <c r="AC70" i="68"/>
  <c r="AE70" i="68"/>
  <c r="AG70" i="68"/>
  <c r="AI70" i="68"/>
  <c r="AK70" i="68"/>
  <c r="AM70" i="68"/>
  <c r="AO70" i="68"/>
  <c r="AQ70" i="68"/>
  <c r="AS70" i="68"/>
  <c r="AU70" i="68"/>
  <c r="AD70" i="68"/>
  <c r="AF70" i="68"/>
  <c r="AH70" i="68"/>
  <c r="AJ70" i="68"/>
  <c r="AL70" i="68"/>
  <c r="AN70" i="68"/>
  <c r="AP70" i="68"/>
  <c r="AR70" i="68"/>
  <c r="AT70" i="68"/>
  <c r="AV70" i="68"/>
  <c r="BA64" i="68"/>
  <c r="BC64" i="68"/>
  <c r="BE64" i="68"/>
  <c r="BG64" i="68"/>
  <c r="BI64" i="68"/>
  <c r="BK64" i="68"/>
  <c r="BM64" i="68"/>
  <c r="BO64" i="68"/>
  <c r="BQ64" i="68"/>
  <c r="BS64" i="68"/>
  <c r="BB64" i="68"/>
  <c r="BD64" i="68"/>
  <c r="BF64" i="68"/>
  <c r="BH64" i="68"/>
  <c r="BJ64" i="68"/>
  <c r="BL64" i="68"/>
  <c r="BN64" i="68"/>
  <c r="BP64" i="68"/>
  <c r="BR64" i="68"/>
  <c r="BT64" i="68"/>
  <c r="AC64" i="68"/>
  <c r="AE64" i="68"/>
  <c r="AG64" i="68"/>
  <c r="AI64" i="68"/>
  <c r="AK64" i="68"/>
  <c r="AM64" i="68"/>
  <c r="AO64" i="68"/>
  <c r="AQ64" i="68"/>
  <c r="AS64" i="68"/>
  <c r="AU64" i="68"/>
  <c r="AD64" i="68"/>
  <c r="AF64" i="68"/>
  <c r="AH64" i="68"/>
  <c r="AJ64" i="68"/>
  <c r="AL64" i="68"/>
  <c r="AN64" i="68"/>
  <c r="AP64" i="68"/>
  <c r="AR64" i="68"/>
  <c r="AT64" i="68"/>
  <c r="AV64" i="68"/>
  <c r="BA62" i="68"/>
  <c r="BC62" i="68"/>
  <c r="BE62" i="68"/>
  <c r="BG62" i="68"/>
  <c r="BI62" i="68"/>
  <c r="BK62" i="68"/>
  <c r="BM62" i="68"/>
  <c r="BO62" i="68"/>
  <c r="BQ62" i="68"/>
  <c r="BS62" i="68"/>
  <c r="BB62" i="68"/>
  <c r="BD62" i="68"/>
  <c r="BF62" i="68"/>
  <c r="BH62" i="68"/>
  <c r="BJ62" i="68"/>
  <c r="BL62" i="68"/>
  <c r="BN62" i="68"/>
  <c r="BP62" i="68"/>
  <c r="BR62" i="68"/>
  <c r="BT62" i="68"/>
  <c r="AC62" i="68"/>
  <c r="AE62" i="68"/>
  <c r="AG62" i="68"/>
  <c r="AI62" i="68"/>
  <c r="AK62" i="68"/>
  <c r="AM62" i="68"/>
  <c r="AO62" i="68"/>
  <c r="AQ62" i="68"/>
  <c r="AS62" i="68"/>
  <c r="AU62" i="68"/>
  <c r="AD62" i="68"/>
  <c r="AF62" i="68"/>
  <c r="AH62" i="68"/>
  <c r="AJ62" i="68"/>
  <c r="AL62" i="68"/>
  <c r="AN62" i="68"/>
  <c r="AP62" i="68"/>
  <c r="AR62" i="68"/>
  <c r="AT62" i="68"/>
  <c r="AV62" i="68"/>
  <c r="BA60" i="68"/>
  <c r="BC60" i="68"/>
  <c r="BE60" i="68"/>
  <c r="BG60" i="68"/>
  <c r="BI60" i="68"/>
  <c r="BK60" i="68"/>
  <c r="BM60" i="68"/>
  <c r="BO60" i="68"/>
  <c r="BQ60" i="68"/>
  <c r="BS60" i="68"/>
  <c r="BB60" i="68"/>
  <c r="BD60" i="68"/>
  <c r="BF60" i="68"/>
  <c r="BH60" i="68"/>
  <c r="BJ60" i="68"/>
  <c r="BL60" i="68"/>
  <c r="BN60" i="68"/>
  <c r="BP60" i="68"/>
  <c r="BR60" i="68"/>
  <c r="BT60" i="68"/>
  <c r="AC60" i="68"/>
  <c r="AE60" i="68"/>
  <c r="AG60" i="68"/>
  <c r="AI60" i="68"/>
  <c r="AK60" i="68"/>
  <c r="AM60" i="68"/>
  <c r="AO60" i="68"/>
  <c r="AQ60" i="68"/>
  <c r="AS60" i="68"/>
  <c r="AU60" i="68"/>
  <c r="AD60" i="68"/>
  <c r="AF60" i="68"/>
  <c r="AH60" i="68"/>
  <c r="AJ60" i="68"/>
  <c r="AL60" i="68"/>
  <c r="AN60" i="68"/>
  <c r="AP60" i="68"/>
  <c r="AR60" i="68"/>
  <c r="AT60" i="68"/>
  <c r="AV60" i="68"/>
  <c r="BA58" i="68"/>
  <c r="BC58" i="68"/>
  <c r="BE58" i="68"/>
  <c r="BG58" i="68"/>
  <c r="BI58" i="68"/>
  <c r="BK58" i="68"/>
  <c r="BM58" i="68"/>
  <c r="BO58" i="68"/>
  <c r="BQ58" i="68"/>
  <c r="BS58" i="68"/>
  <c r="BB58" i="68"/>
  <c r="BD58" i="68"/>
  <c r="BF58" i="68"/>
  <c r="BH58" i="68"/>
  <c r="BJ58" i="68"/>
  <c r="BL58" i="68"/>
  <c r="BN58" i="68"/>
  <c r="BP58" i="68"/>
  <c r="BR58" i="68"/>
  <c r="BT58" i="68"/>
  <c r="AC58" i="68"/>
  <c r="AE58" i="68"/>
  <c r="AG58" i="68"/>
  <c r="AI58" i="68"/>
  <c r="AK58" i="68"/>
  <c r="AM58" i="68"/>
  <c r="AO58" i="68"/>
  <c r="AQ58" i="68"/>
  <c r="AS58" i="68"/>
  <c r="AU58" i="68"/>
  <c r="AD58" i="68"/>
  <c r="AF58" i="68"/>
  <c r="AH58" i="68"/>
  <c r="AJ58" i="68"/>
  <c r="AL58" i="68"/>
  <c r="AN58" i="68"/>
  <c r="AP58" i="68"/>
  <c r="AR58" i="68"/>
  <c r="AT58" i="68"/>
  <c r="AV58" i="68"/>
  <c r="BA56" i="68"/>
  <c r="BC56" i="68"/>
  <c r="BE56" i="68"/>
  <c r="BG56" i="68"/>
  <c r="BI56" i="68"/>
  <c r="BK56" i="68"/>
  <c r="BM56" i="68"/>
  <c r="BO56" i="68"/>
  <c r="BQ56" i="68"/>
  <c r="BS56" i="68"/>
  <c r="BB56" i="68"/>
  <c r="BD56" i="68"/>
  <c r="BF56" i="68"/>
  <c r="BH56" i="68"/>
  <c r="BJ56" i="68"/>
  <c r="BL56" i="68"/>
  <c r="BN56" i="68"/>
  <c r="BP56" i="68"/>
  <c r="BR56" i="68"/>
  <c r="BT56" i="68"/>
  <c r="AC56" i="68"/>
  <c r="AE56" i="68"/>
  <c r="AG56" i="68"/>
  <c r="AI56" i="68"/>
  <c r="AK56" i="68"/>
  <c r="AM56" i="68"/>
  <c r="AO56" i="68"/>
  <c r="AQ56" i="68"/>
  <c r="AS56" i="68"/>
  <c r="AU56" i="68"/>
  <c r="AD56" i="68"/>
  <c r="AF56" i="68"/>
  <c r="AH56" i="68"/>
  <c r="AJ56" i="68"/>
  <c r="AL56" i="68"/>
  <c r="AN56" i="68"/>
  <c r="AP56" i="68"/>
  <c r="AR56" i="68"/>
  <c r="AT56" i="68"/>
  <c r="AV56" i="68"/>
  <c r="BA54" i="68"/>
  <c r="BC54" i="68"/>
  <c r="BE54" i="68"/>
  <c r="BG54" i="68"/>
  <c r="BI54" i="68"/>
  <c r="BK54" i="68"/>
  <c r="BM54" i="68"/>
  <c r="BO54" i="68"/>
  <c r="BQ54" i="68"/>
  <c r="BS54" i="68"/>
  <c r="BB54" i="68"/>
  <c r="BD54" i="68"/>
  <c r="BF54" i="68"/>
  <c r="BH54" i="68"/>
  <c r="BJ54" i="68"/>
  <c r="BL54" i="68"/>
  <c r="BN54" i="68"/>
  <c r="BP54" i="68"/>
  <c r="BR54" i="68"/>
  <c r="BT54" i="68"/>
  <c r="AC54" i="68"/>
  <c r="AE54" i="68"/>
  <c r="AG54" i="68"/>
  <c r="AI54" i="68"/>
  <c r="AK54" i="68"/>
  <c r="AM54" i="68"/>
  <c r="AO54" i="68"/>
  <c r="AQ54" i="68"/>
  <c r="AS54" i="68"/>
  <c r="AU54" i="68"/>
  <c r="AD54" i="68"/>
  <c r="AF54" i="68"/>
  <c r="AH54" i="68"/>
  <c r="AJ54" i="68"/>
  <c r="AL54" i="68"/>
  <c r="AN54" i="68"/>
  <c r="AP54" i="68"/>
  <c r="AR54" i="68"/>
  <c r="AT54" i="68"/>
  <c r="AV54" i="68"/>
  <c r="BA52" i="68"/>
  <c r="BC52" i="68"/>
  <c r="BE52" i="68"/>
  <c r="BG52" i="68"/>
  <c r="BI52" i="68"/>
  <c r="BK52" i="68"/>
  <c r="BM52" i="68"/>
  <c r="BO52" i="68"/>
  <c r="BQ52" i="68"/>
  <c r="BS52" i="68"/>
  <c r="BB52" i="68"/>
  <c r="BD52" i="68"/>
  <c r="BF52" i="68"/>
  <c r="BH52" i="68"/>
  <c r="BJ52" i="68"/>
  <c r="BL52" i="68"/>
  <c r="BN52" i="68"/>
  <c r="BP52" i="68"/>
  <c r="BR52" i="68"/>
  <c r="BT52" i="68"/>
  <c r="AC52" i="68"/>
  <c r="AE52" i="68"/>
  <c r="AG52" i="68"/>
  <c r="AI52" i="68"/>
  <c r="AK52" i="68"/>
  <c r="AM52" i="68"/>
  <c r="AO52" i="68"/>
  <c r="AQ52" i="68"/>
  <c r="AS52" i="68"/>
  <c r="AU52" i="68"/>
  <c r="AD52" i="68"/>
  <c r="AF52" i="68"/>
  <c r="AH52" i="68"/>
  <c r="AJ52" i="68"/>
  <c r="AL52" i="68"/>
  <c r="AN52" i="68"/>
  <c r="AP52" i="68"/>
  <c r="AR52" i="68"/>
  <c r="AT52" i="68"/>
  <c r="AV52" i="68"/>
  <c r="BA50" i="68"/>
  <c r="BC50" i="68"/>
  <c r="BE50" i="68"/>
  <c r="BG50" i="68"/>
  <c r="BI50" i="68"/>
  <c r="BK50" i="68"/>
  <c r="BM50" i="68"/>
  <c r="BO50" i="68"/>
  <c r="BQ50" i="68"/>
  <c r="BS50" i="68"/>
  <c r="BB50" i="68"/>
  <c r="BD50" i="68"/>
  <c r="BF50" i="68"/>
  <c r="BH50" i="68"/>
  <c r="BJ50" i="68"/>
  <c r="BL50" i="68"/>
  <c r="BN50" i="68"/>
  <c r="BP50" i="68"/>
  <c r="BR50" i="68"/>
  <c r="BT50" i="68"/>
  <c r="AC50" i="68"/>
  <c r="AE50" i="68"/>
  <c r="AG50" i="68"/>
  <c r="AI50" i="68"/>
  <c r="AK50" i="68"/>
  <c r="AM50" i="68"/>
  <c r="AO50" i="68"/>
  <c r="AQ50" i="68"/>
  <c r="AS50" i="68"/>
  <c r="AU50" i="68"/>
  <c r="AD50" i="68"/>
  <c r="AF50" i="68"/>
  <c r="AH50" i="68"/>
  <c r="AJ50" i="68"/>
  <c r="AL50" i="68"/>
  <c r="AN50" i="68"/>
  <c r="AP50" i="68"/>
  <c r="AR50" i="68"/>
  <c r="AT50" i="68"/>
  <c r="AV50" i="68"/>
  <c r="BA48" i="68"/>
  <c r="BC48" i="68"/>
  <c r="BE48" i="68"/>
  <c r="BG48" i="68"/>
  <c r="BI48" i="68"/>
  <c r="BK48" i="68"/>
  <c r="BM48" i="68"/>
  <c r="BO48" i="68"/>
  <c r="BQ48" i="68"/>
  <c r="BS48" i="68"/>
  <c r="BB48" i="68"/>
  <c r="BD48" i="68"/>
  <c r="BF48" i="68"/>
  <c r="BH48" i="68"/>
  <c r="BJ48" i="68"/>
  <c r="BL48" i="68"/>
  <c r="BN48" i="68"/>
  <c r="BP48" i="68"/>
  <c r="BR48" i="68"/>
  <c r="BT48" i="68"/>
  <c r="AC48" i="68"/>
  <c r="AE48" i="68"/>
  <c r="AG48" i="68"/>
  <c r="AI48" i="68"/>
  <c r="AK48" i="68"/>
  <c r="AM48" i="68"/>
  <c r="AO48" i="68"/>
  <c r="AQ48" i="68"/>
  <c r="AS48" i="68"/>
  <c r="AU48" i="68"/>
  <c r="AD48" i="68"/>
  <c r="AF48" i="68"/>
  <c r="AH48" i="68"/>
  <c r="AJ48" i="68"/>
  <c r="AL48" i="68"/>
  <c r="AN48" i="68"/>
  <c r="AP48" i="68"/>
  <c r="AR48" i="68"/>
  <c r="AT48" i="68"/>
  <c r="AV48" i="68"/>
  <c r="BA46" i="68"/>
  <c r="BC46" i="68"/>
  <c r="BE46" i="68"/>
  <c r="BG46" i="68"/>
  <c r="BI46" i="68"/>
  <c r="BK46" i="68"/>
  <c r="BM46" i="68"/>
  <c r="BO46" i="68"/>
  <c r="BQ46" i="68"/>
  <c r="BS46" i="68"/>
  <c r="BB46" i="68"/>
  <c r="BD46" i="68"/>
  <c r="BF46" i="68"/>
  <c r="BH46" i="68"/>
  <c r="BJ46" i="68"/>
  <c r="BL46" i="68"/>
  <c r="BN46" i="68"/>
  <c r="BP46" i="68"/>
  <c r="BR46" i="68"/>
  <c r="BT46" i="68"/>
  <c r="AC46" i="68"/>
  <c r="AE46" i="68"/>
  <c r="AG46" i="68"/>
  <c r="AI46" i="68"/>
  <c r="AK46" i="68"/>
  <c r="AM46" i="68"/>
  <c r="AO46" i="68"/>
  <c r="AQ46" i="68"/>
  <c r="AS46" i="68"/>
  <c r="AU46" i="68"/>
  <c r="AD46" i="68"/>
  <c r="AF46" i="68"/>
  <c r="AH46" i="68"/>
  <c r="AJ46" i="68"/>
  <c r="AL46" i="68"/>
  <c r="AN46" i="68"/>
  <c r="AP46" i="68"/>
  <c r="AR46" i="68"/>
  <c r="AT46" i="68"/>
  <c r="AV46" i="68"/>
  <c r="BA44" i="68"/>
  <c r="BC44" i="68"/>
  <c r="BE44" i="68"/>
  <c r="BG44" i="68"/>
  <c r="BI44" i="68"/>
  <c r="BK44" i="68"/>
  <c r="BM44" i="68"/>
  <c r="BO44" i="68"/>
  <c r="BQ44" i="68"/>
  <c r="BS44" i="68"/>
  <c r="BB44" i="68"/>
  <c r="BD44" i="68"/>
  <c r="BF44" i="68"/>
  <c r="BH44" i="68"/>
  <c r="BJ44" i="68"/>
  <c r="BL44" i="68"/>
  <c r="BN44" i="68"/>
  <c r="BP44" i="68"/>
  <c r="BR44" i="68"/>
  <c r="BT44" i="68"/>
  <c r="AC44" i="68"/>
  <c r="AE44" i="68"/>
  <c r="AG44" i="68"/>
  <c r="AI44" i="68"/>
  <c r="AK44" i="68"/>
  <c r="AM44" i="68"/>
  <c r="AO44" i="68"/>
  <c r="AQ44" i="68"/>
  <c r="AS44" i="68"/>
  <c r="AU44" i="68"/>
  <c r="AD44" i="68"/>
  <c r="AF44" i="68"/>
  <c r="AH44" i="68"/>
  <c r="AJ44" i="68"/>
  <c r="AL44" i="68"/>
  <c r="AN44" i="68"/>
  <c r="AP44" i="68"/>
  <c r="AR44" i="68"/>
  <c r="AT44" i="68"/>
  <c r="AV44" i="68"/>
  <c r="BA42" i="68"/>
  <c r="BC42" i="68"/>
  <c r="BE42" i="68"/>
  <c r="BG42" i="68"/>
  <c r="BI42" i="68"/>
  <c r="BK42" i="68"/>
  <c r="BM42" i="68"/>
  <c r="BO42" i="68"/>
  <c r="BQ42" i="68"/>
  <c r="BS42" i="68"/>
  <c r="BB42" i="68"/>
  <c r="BD42" i="68"/>
  <c r="BF42" i="68"/>
  <c r="BH42" i="68"/>
  <c r="BJ42" i="68"/>
  <c r="BL42" i="68"/>
  <c r="BN42" i="68"/>
  <c r="BP42" i="68"/>
  <c r="BR42" i="68"/>
  <c r="BT42" i="68"/>
  <c r="AC42" i="68"/>
  <c r="AE42" i="68"/>
  <c r="AG42" i="68"/>
  <c r="AI42" i="68"/>
  <c r="AK42" i="68"/>
  <c r="AM42" i="68"/>
  <c r="AO42" i="68"/>
  <c r="AQ42" i="68"/>
  <c r="AS42" i="68"/>
  <c r="AU42" i="68"/>
  <c r="AD42" i="68"/>
  <c r="AF42" i="68"/>
  <c r="AH42" i="68"/>
  <c r="AJ42" i="68"/>
  <c r="AL42" i="68"/>
  <c r="AN42" i="68"/>
  <c r="AP42" i="68"/>
  <c r="AR42" i="68"/>
  <c r="AT42" i="68"/>
  <c r="AV42" i="68"/>
  <c r="BA39" i="68"/>
  <c r="BC39" i="68"/>
  <c r="BE39" i="68"/>
  <c r="BG39" i="68"/>
  <c r="BI39" i="68"/>
  <c r="BK39" i="68"/>
  <c r="BM39" i="68"/>
  <c r="BO39" i="68"/>
  <c r="BQ39" i="68"/>
  <c r="BS39" i="68"/>
  <c r="BB39" i="68"/>
  <c r="BD39" i="68"/>
  <c r="BF39" i="68"/>
  <c r="BH39" i="68"/>
  <c r="BJ39" i="68"/>
  <c r="BL39" i="68"/>
  <c r="BN39" i="68"/>
  <c r="BP39" i="68"/>
  <c r="BR39" i="68"/>
  <c r="BT39" i="68"/>
  <c r="AC39" i="68"/>
  <c r="AE39" i="68"/>
  <c r="AG39" i="68"/>
  <c r="AI39" i="68"/>
  <c r="AK39" i="68"/>
  <c r="AM39" i="68"/>
  <c r="AO39" i="68"/>
  <c r="AQ39" i="68"/>
  <c r="AS39" i="68"/>
  <c r="AU39" i="68"/>
  <c r="AD39" i="68"/>
  <c r="AF39" i="68"/>
  <c r="AH39" i="68"/>
  <c r="AJ39" i="68"/>
  <c r="AL39" i="68"/>
  <c r="AN39" i="68"/>
  <c r="AP39" i="68"/>
  <c r="AR39" i="68"/>
  <c r="AT39" i="68"/>
  <c r="AV39" i="68"/>
  <c r="BA32" i="68"/>
  <c r="BC32" i="68"/>
  <c r="BE32" i="68"/>
  <c r="BG32" i="68"/>
  <c r="BI32" i="68"/>
  <c r="BK32" i="68"/>
  <c r="BM32" i="68"/>
  <c r="BO32" i="68"/>
  <c r="BQ32" i="68"/>
  <c r="BS32" i="68"/>
  <c r="BB32" i="68"/>
  <c r="BD32" i="68"/>
  <c r="BF32" i="68"/>
  <c r="BH32" i="68"/>
  <c r="BJ32" i="68"/>
  <c r="BL32" i="68"/>
  <c r="BN32" i="68"/>
  <c r="BP32" i="68"/>
  <c r="BR32" i="68"/>
  <c r="BT32" i="68"/>
  <c r="AC32" i="68"/>
  <c r="AE32" i="68"/>
  <c r="AG32" i="68"/>
  <c r="AI32" i="68"/>
  <c r="AK32" i="68"/>
  <c r="AM32" i="68"/>
  <c r="AO32" i="68"/>
  <c r="AQ32" i="68"/>
  <c r="AS32" i="68"/>
  <c r="AU32" i="68"/>
  <c r="AD32" i="68"/>
  <c r="AF32" i="68"/>
  <c r="AH32" i="68"/>
  <c r="AJ32" i="68"/>
  <c r="AL32" i="68"/>
  <c r="AN32" i="68"/>
  <c r="AP32" i="68"/>
  <c r="AR32" i="68"/>
  <c r="AT32" i="68"/>
  <c r="AV32" i="68"/>
  <c r="BA30" i="68"/>
  <c r="BC30" i="68"/>
  <c r="BE30" i="68"/>
  <c r="BG30" i="68"/>
  <c r="BI30" i="68"/>
  <c r="BK30" i="68"/>
  <c r="BM30" i="68"/>
  <c r="BO30" i="68"/>
  <c r="BQ30" i="68"/>
  <c r="BS30" i="68"/>
  <c r="BB30" i="68"/>
  <c r="BD30" i="68"/>
  <c r="BF30" i="68"/>
  <c r="BH30" i="68"/>
  <c r="BJ30" i="68"/>
  <c r="BL30" i="68"/>
  <c r="BN30" i="68"/>
  <c r="BP30" i="68"/>
  <c r="BR30" i="68"/>
  <c r="BT30" i="68"/>
  <c r="AC30" i="68"/>
  <c r="AE30" i="68"/>
  <c r="AG30" i="68"/>
  <c r="AI30" i="68"/>
  <c r="AK30" i="68"/>
  <c r="AM30" i="68"/>
  <c r="AO30" i="68"/>
  <c r="AQ30" i="68"/>
  <c r="AS30" i="68"/>
  <c r="AU30" i="68"/>
  <c r="AD30" i="68"/>
  <c r="AF30" i="68"/>
  <c r="AH30" i="68"/>
  <c r="AJ30" i="68"/>
  <c r="AL30" i="68"/>
  <c r="AN30" i="68"/>
  <c r="AP30" i="68"/>
  <c r="AR30" i="68"/>
  <c r="AT30" i="68"/>
  <c r="AV30" i="68"/>
  <c r="BA28" i="68"/>
  <c r="BC28" i="68"/>
  <c r="BE28" i="68"/>
  <c r="BG28" i="68"/>
  <c r="BI28" i="68"/>
  <c r="BK28" i="68"/>
  <c r="BM28" i="68"/>
  <c r="BO28" i="68"/>
  <c r="BQ28" i="68"/>
  <c r="BS28" i="68"/>
  <c r="BB28" i="68"/>
  <c r="BD28" i="68"/>
  <c r="BF28" i="68"/>
  <c r="BH28" i="68"/>
  <c r="BJ28" i="68"/>
  <c r="BL28" i="68"/>
  <c r="BN28" i="68"/>
  <c r="BP28" i="68"/>
  <c r="BR28" i="68"/>
  <c r="BT28" i="68"/>
  <c r="AC28" i="68"/>
  <c r="AE28" i="68"/>
  <c r="AG28" i="68"/>
  <c r="AI28" i="68"/>
  <c r="AK28" i="68"/>
  <c r="AM28" i="68"/>
  <c r="AO28" i="68"/>
  <c r="AQ28" i="68"/>
  <c r="AS28" i="68"/>
  <c r="AU28" i="68"/>
  <c r="AD28" i="68"/>
  <c r="AF28" i="68"/>
  <c r="AH28" i="68"/>
  <c r="AJ28" i="68"/>
  <c r="AL28" i="68"/>
  <c r="AN28" i="68"/>
  <c r="AP28" i="68"/>
  <c r="AR28" i="68"/>
  <c r="AT28" i="68"/>
  <c r="AV28" i="68"/>
  <c r="N609" i="64"/>
  <c r="Q609" i="64"/>
  <c r="S609" i="64"/>
  <c r="T609" i="64"/>
  <c r="X609" i="64"/>
  <c r="E43" i="64"/>
  <c r="F43" i="64" s="1"/>
  <c r="F184" i="64"/>
  <c r="F541" i="64"/>
  <c r="BK85" i="46"/>
  <c r="BE85" i="46"/>
  <c r="BC85" i="46"/>
  <c r="BA85" i="46"/>
  <c r="P85" i="46"/>
  <c r="N244" i="46" s="1"/>
  <c r="P130" i="46"/>
  <c r="N85" i="46"/>
  <c r="L244" i="46" s="1"/>
  <c r="N130" i="46"/>
  <c r="L85" i="46"/>
  <c r="J244" i="46" s="1"/>
  <c r="L130" i="46"/>
  <c r="J85" i="46"/>
  <c r="H244" i="46" s="1"/>
  <c r="J130" i="46"/>
  <c r="BP85" i="46"/>
  <c r="BN85" i="46"/>
  <c r="BJ85" i="46"/>
  <c r="BF85" i="46"/>
  <c r="BD85" i="46"/>
  <c r="BB85" i="46"/>
  <c r="AZ244" i="46" s="1"/>
  <c r="AZ85" i="46"/>
  <c r="AB85" i="46"/>
  <c r="Z244" i="46" s="1"/>
  <c r="AB130" i="46"/>
  <c r="AA85" i="46"/>
  <c r="Y244" i="46" s="1"/>
  <c r="AA130" i="46"/>
  <c r="Z85" i="46"/>
  <c r="X244" i="46" s="1"/>
  <c r="Z130" i="46"/>
  <c r="Y85" i="46"/>
  <c r="W244" i="46" s="1"/>
  <c r="Y130" i="46"/>
  <c r="X85" i="46"/>
  <c r="V244" i="46" s="1"/>
  <c r="X130" i="46"/>
  <c r="W85" i="46"/>
  <c r="U244" i="46" s="1"/>
  <c r="W130" i="46"/>
  <c r="V85" i="46"/>
  <c r="T244" i="46" s="1"/>
  <c r="V130" i="46"/>
  <c r="U85" i="46"/>
  <c r="S244" i="46" s="1"/>
  <c r="U130" i="46"/>
  <c r="T85" i="46"/>
  <c r="R244" i="46" s="1"/>
  <c r="T130" i="46"/>
  <c r="S85" i="46"/>
  <c r="Q244" i="46" s="1"/>
  <c r="S130" i="46"/>
  <c r="R85" i="46"/>
  <c r="P244" i="46" s="1"/>
  <c r="R130" i="46"/>
  <c r="O85" i="46"/>
  <c r="M244" i="46" s="1"/>
  <c r="O130" i="46"/>
  <c r="M85" i="46"/>
  <c r="K244" i="46" s="1"/>
  <c r="M130" i="46"/>
  <c r="K85" i="46"/>
  <c r="I244" i="46" s="1"/>
  <c r="K130" i="46"/>
  <c r="I85" i="46"/>
  <c r="G244" i="46" s="1"/>
  <c r="I130" i="46"/>
  <c r="J62" i="46"/>
  <c r="Q85" i="46"/>
  <c r="O244" i="46" s="1"/>
  <c r="Q130" i="46"/>
  <c r="F454" i="64"/>
  <c r="E222" i="44"/>
  <c r="E230" i="44"/>
  <c r="AO338" i="25"/>
  <c r="AK338" i="25"/>
  <c r="AD338" i="25"/>
  <c r="D255" i="44"/>
  <c r="M169" i="46"/>
  <c r="H155" i="25" s="1"/>
  <c r="E394" i="64"/>
  <c r="E239" i="64"/>
  <c r="K169" i="46"/>
  <c r="F155" i="25" s="1"/>
  <c r="N167" i="46"/>
  <c r="L169" i="46"/>
  <c r="G155" i="25" s="1"/>
  <c r="J169" i="46"/>
  <c r="E155" i="25" s="1"/>
  <c r="AB119" i="46"/>
  <c r="V107" i="46"/>
  <c r="W97" i="46"/>
  <c r="AI96" i="46"/>
  <c r="X94" i="46"/>
  <c r="V250" i="46" s="1"/>
  <c r="Z90" i="46"/>
  <c r="U62" i="46"/>
  <c r="X170" i="46"/>
  <c r="S156" i="25" s="1"/>
  <c r="O170" i="46"/>
  <c r="J156" i="25" s="1"/>
  <c r="M173" i="46"/>
  <c r="H159" i="25" s="1"/>
  <c r="L173" i="46"/>
  <c r="G159" i="25" s="1"/>
  <c r="K173" i="46"/>
  <c r="F159" i="25" s="1"/>
  <c r="J173" i="46"/>
  <c r="E159" i="25" s="1"/>
  <c r="I173" i="46"/>
  <c r="D159" i="25" s="1"/>
  <c r="Q170" i="46"/>
  <c r="L156" i="25" s="1"/>
  <c r="O166" i="46"/>
  <c r="J152" i="25" s="1"/>
  <c r="Z170" i="46"/>
  <c r="U156" i="25" s="1"/>
  <c r="V170" i="46"/>
  <c r="Q156" i="25" s="1"/>
  <c r="R170" i="46"/>
  <c r="M156" i="25" s="1"/>
  <c r="AA170" i="46"/>
  <c r="V156" i="25" s="1"/>
  <c r="Y170" i="46"/>
  <c r="T156" i="25" s="1"/>
  <c r="W170" i="46"/>
  <c r="R156" i="25" s="1"/>
  <c r="U170" i="46"/>
  <c r="P156" i="25" s="1"/>
  <c r="S170" i="46"/>
  <c r="N156" i="25" s="1"/>
  <c r="P170" i="46"/>
  <c r="K156" i="25" s="1"/>
  <c r="N170" i="46"/>
  <c r="I156" i="25" s="1"/>
  <c r="N166" i="46"/>
  <c r="I152" i="25" s="1"/>
  <c r="M170" i="46"/>
  <c r="H156" i="25" s="1"/>
  <c r="M166" i="46"/>
  <c r="H152" i="25" s="1"/>
  <c r="L170" i="46"/>
  <c r="G156" i="25" s="1"/>
  <c r="L166" i="46"/>
  <c r="G152" i="25" s="1"/>
  <c r="K170" i="46"/>
  <c r="F156" i="25" s="1"/>
  <c r="K166" i="46"/>
  <c r="F152" i="25" s="1"/>
  <c r="J170" i="46"/>
  <c r="E156" i="25" s="1"/>
  <c r="J166" i="46"/>
  <c r="E152" i="25" s="1"/>
  <c r="I170" i="46"/>
  <c r="I166" i="46"/>
  <c r="D152" i="25" s="1"/>
  <c r="AB166" i="46"/>
  <c r="W152" i="25" s="1"/>
  <c r="AA166" i="46"/>
  <c r="V152" i="25" s="1"/>
  <c r="Z166" i="46"/>
  <c r="U152" i="25" s="1"/>
  <c r="Y166" i="46"/>
  <c r="T152" i="25" s="1"/>
  <c r="X166" i="46"/>
  <c r="S152" i="25" s="1"/>
  <c r="W166" i="46"/>
  <c r="R152" i="25" s="1"/>
  <c r="V166" i="46"/>
  <c r="Q152" i="25" s="1"/>
  <c r="U166" i="46"/>
  <c r="P152" i="25" s="1"/>
  <c r="T166" i="46"/>
  <c r="O152" i="25" s="1"/>
  <c r="S166" i="46"/>
  <c r="N152" i="25" s="1"/>
  <c r="R166" i="46"/>
  <c r="M152" i="25" s="1"/>
  <c r="P166" i="46"/>
  <c r="K152" i="25" s="1"/>
  <c r="Y62" i="46"/>
  <c r="P62" i="46"/>
  <c r="AA62" i="46"/>
  <c r="W62" i="46"/>
  <c r="S62" i="46"/>
  <c r="N62" i="46"/>
  <c r="E228" i="44"/>
  <c r="E250" i="44"/>
  <c r="E232" i="44"/>
  <c r="E231" i="44"/>
  <c r="E249" i="44"/>
  <c r="E242" i="44"/>
  <c r="E238" i="44"/>
  <c r="E251" i="44"/>
  <c r="E253" i="44"/>
  <c r="BP223" i="46"/>
  <c r="BR85" i="46"/>
  <c r="CJ223" i="46"/>
  <c r="CH223" i="46"/>
  <c r="BJ223" i="46"/>
  <c r="BL85" i="46"/>
  <c r="BF223" i="46"/>
  <c r="BH85" i="46"/>
  <c r="BZ223" i="46"/>
  <c r="BT223" i="46"/>
  <c r="AW223" i="46"/>
  <c r="AY85" i="46"/>
  <c r="BO223" i="46"/>
  <c r="BQ85" i="46"/>
  <c r="BM223" i="46"/>
  <c r="BO85" i="46"/>
  <c r="BK223" i="46"/>
  <c r="BM85" i="46"/>
  <c r="CE223" i="46"/>
  <c r="BG223" i="46"/>
  <c r="BI85" i="46"/>
  <c r="CA223" i="46"/>
  <c r="BE223" i="46"/>
  <c r="BG85" i="46"/>
  <c r="BU223" i="46"/>
  <c r="BR223" i="46"/>
  <c r="E227" i="44"/>
  <c r="AW85" i="46"/>
  <c r="AU244" i="46" s="1"/>
  <c r="AH85" i="46"/>
  <c r="AF244" i="46" s="1"/>
  <c r="AP85" i="46"/>
  <c r="AF85" i="46"/>
  <c r="AN85" i="46"/>
  <c r="AV85" i="46"/>
  <c r="AE85" i="46"/>
  <c r="AI85" i="46"/>
  <c r="AM85" i="46"/>
  <c r="AK244" i="46" s="1"/>
  <c r="AQ85" i="46"/>
  <c r="AU85" i="46"/>
  <c r="AD85" i="46"/>
  <c r="AL85" i="46"/>
  <c r="AJ244" i="46" s="1"/>
  <c r="AT85" i="46"/>
  <c r="AJ85" i="46"/>
  <c r="AR85" i="46"/>
  <c r="AG85" i="46"/>
  <c r="AE244" i="46" s="1"/>
  <c r="AK85" i="46"/>
  <c r="AO85" i="46"/>
  <c r="AS85" i="46"/>
  <c r="O222" i="56"/>
  <c r="Q166" i="46"/>
  <c r="L152" i="25" s="1"/>
  <c r="Q62" i="46"/>
  <c r="E220" i="44"/>
  <c r="E239" i="44"/>
  <c r="E244" i="44"/>
  <c r="E235" i="44"/>
  <c r="E252" i="44"/>
  <c r="E233" i="44"/>
  <c r="E245" i="44"/>
  <c r="AA129" i="46"/>
  <c r="M129" i="46"/>
  <c r="U129" i="46"/>
  <c r="O129" i="46"/>
  <c r="AB129" i="46"/>
  <c r="P129" i="46"/>
  <c r="I129" i="46"/>
  <c r="L129" i="46"/>
  <c r="AT118" i="46"/>
  <c r="AK108" i="46"/>
  <c r="AD100" i="46"/>
  <c r="AU89" i="46"/>
  <c r="AP117" i="46"/>
  <c r="AW107" i="46"/>
  <c r="AH103" i="46"/>
  <c r="AL87" i="46"/>
  <c r="E319" i="64"/>
  <c r="AA167" i="46"/>
  <c r="Z173" i="46"/>
  <c r="U159" i="25" s="1"/>
  <c r="Z169" i="46"/>
  <c r="U155" i="25" s="1"/>
  <c r="Y173" i="46"/>
  <c r="T159" i="25" s="1"/>
  <c r="Y169" i="46"/>
  <c r="T155" i="25" s="1"/>
  <c r="X173" i="46"/>
  <c r="S159" i="25" s="1"/>
  <c r="X169" i="46"/>
  <c r="S155" i="25" s="1"/>
  <c r="W173" i="46"/>
  <c r="R159" i="25" s="1"/>
  <c r="W169" i="46"/>
  <c r="R155" i="25" s="1"/>
  <c r="U20" i="68"/>
  <c r="U148" i="68" s="1"/>
  <c r="M222" i="56"/>
  <c r="N20" i="68"/>
  <c r="AL20" i="68" s="1"/>
  <c r="BJ20" i="68" s="1"/>
  <c r="C96" i="44"/>
  <c r="E96" i="44" s="1"/>
  <c r="H96" i="44" s="1"/>
  <c r="C98" i="46"/>
  <c r="E98" i="46" s="1"/>
  <c r="BZ98" i="46" s="1"/>
  <c r="AB62" i="46"/>
  <c r="Z62" i="46"/>
  <c r="X62" i="46"/>
  <c r="V62" i="46"/>
  <c r="T62" i="46"/>
  <c r="R62" i="46"/>
  <c r="O62" i="46"/>
  <c r="M62" i="46"/>
  <c r="K62" i="46"/>
  <c r="I62" i="46"/>
  <c r="AB173" i="46"/>
  <c r="W159" i="25" s="1"/>
  <c r="AB169" i="46"/>
  <c r="W155" i="25" s="1"/>
  <c r="AA173" i="46"/>
  <c r="V159" i="25" s="1"/>
  <c r="AA169" i="46"/>
  <c r="V155" i="25" s="1"/>
  <c r="W167" i="46"/>
  <c r="V173" i="46"/>
  <c r="Q159" i="25" s="1"/>
  <c r="V169" i="46"/>
  <c r="Q155" i="25" s="1"/>
  <c r="U173" i="46"/>
  <c r="P159" i="25" s="1"/>
  <c r="U169" i="46"/>
  <c r="P155" i="25" s="1"/>
  <c r="T173" i="46"/>
  <c r="O159" i="25" s="1"/>
  <c r="T169" i="46"/>
  <c r="O155" i="25" s="1"/>
  <c r="S173" i="46"/>
  <c r="N159" i="25" s="1"/>
  <c r="S169" i="46"/>
  <c r="N155" i="25" s="1"/>
  <c r="R173" i="46"/>
  <c r="M159" i="25" s="1"/>
  <c r="R169" i="46"/>
  <c r="M155" i="25" s="1"/>
  <c r="P173" i="46"/>
  <c r="K159" i="25" s="1"/>
  <c r="P169" i="46"/>
  <c r="K155" i="25" s="1"/>
  <c r="O173" i="46"/>
  <c r="J159" i="25" s="1"/>
  <c r="O169" i="46"/>
  <c r="J155" i="25" s="1"/>
  <c r="N173" i="46"/>
  <c r="N169" i="46"/>
  <c r="E226" i="46"/>
  <c r="C99" i="44"/>
  <c r="E99" i="44" s="1"/>
  <c r="H99" i="44" s="1"/>
  <c r="D174" i="64"/>
  <c r="D103" i="64"/>
  <c r="D465" i="64"/>
  <c r="D392" i="64"/>
  <c r="D245" i="64"/>
  <c r="F607" i="64"/>
  <c r="D538" i="64"/>
  <c r="D319" i="64"/>
  <c r="E237" i="44"/>
  <c r="E27" i="64"/>
  <c r="F192" i="64"/>
  <c r="F237" i="64"/>
  <c r="F381" i="64"/>
  <c r="F188" i="64"/>
  <c r="F231" i="64"/>
  <c r="F160" i="64"/>
  <c r="F166" i="64"/>
  <c r="F163" i="64"/>
  <c r="F98" i="64"/>
  <c r="F314" i="64"/>
  <c r="F556" i="64"/>
  <c r="F113" i="64"/>
  <c r="F109" i="64"/>
  <c r="E39" i="64"/>
  <c r="F39" i="64" s="1"/>
  <c r="E22" i="64"/>
  <c r="F22" i="64" s="1"/>
  <c r="D33" i="64"/>
  <c r="F92" i="64"/>
  <c r="F457" i="64"/>
  <c r="C587" i="64"/>
  <c r="F402" i="64"/>
  <c r="F527" i="64"/>
  <c r="F544" i="64"/>
  <c r="F378" i="64"/>
  <c r="F479" i="64"/>
  <c r="F552" i="64"/>
  <c r="E25" i="64"/>
  <c r="F25" i="64" s="1"/>
  <c r="E33" i="64"/>
  <c r="AA37" i="46"/>
  <c r="V49" i="25" s="1"/>
  <c r="X37" i="46"/>
  <c r="S49" i="25" s="1"/>
  <c r="R37" i="46"/>
  <c r="M49" i="25" s="1"/>
  <c r="M37" i="46"/>
  <c r="H49" i="25" s="1"/>
  <c r="K37" i="46"/>
  <c r="F49" i="25" s="1"/>
  <c r="I37" i="46"/>
  <c r="D49" i="25" s="1"/>
  <c r="L37" i="46"/>
  <c r="G49" i="25" s="1"/>
  <c r="AA144" i="68"/>
  <c r="AY144" i="68" s="1"/>
  <c r="AA142" i="68"/>
  <c r="AY142" i="68" s="1"/>
  <c r="AA140" i="68"/>
  <c r="AY140" i="68" s="1"/>
  <c r="AA138" i="68"/>
  <c r="AY138" i="68" s="1"/>
  <c r="AA136" i="68"/>
  <c r="AY136" i="68" s="1"/>
  <c r="AA134" i="68"/>
  <c r="AY134" i="68" s="1"/>
  <c r="AA132" i="68"/>
  <c r="AY132" i="68" s="1"/>
  <c r="AA130" i="68"/>
  <c r="AY130" i="68" s="1"/>
  <c r="AA127" i="68"/>
  <c r="AY127" i="68" s="1"/>
  <c r="AA125" i="68"/>
  <c r="AY125" i="68" s="1"/>
  <c r="AA123" i="68"/>
  <c r="AY123" i="68" s="1"/>
  <c r="AA121" i="68"/>
  <c r="AY121" i="68" s="1"/>
  <c r="AA119" i="68"/>
  <c r="AY119" i="68" s="1"/>
  <c r="AA117" i="68"/>
  <c r="AY117" i="68" s="1"/>
  <c r="AA115" i="68"/>
  <c r="AY115" i="68" s="1"/>
  <c r="AA113" i="68"/>
  <c r="AY113" i="68" s="1"/>
  <c r="AA111" i="68"/>
  <c r="AY111" i="68" s="1"/>
  <c r="AA109" i="68"/>
  <c r="AY109" i="68" s="1"/>
  <c r="AA107" i="68"/>
  <c r="AY107" i="68" s="1"/>
  <c r="AA105" i="68"/>
  <c r="AY105" i="68" s="1"/>
  <c r="AA103" i="68"/>
  <c r="AY103" i="68" s="1"/>
  <c r="AA101" i="68"/>
  <c r="AY101" i="68" s="1"/>
  <c r="AA99" i="68"/>
  <c r="AY99" i="68" s="1"/>
  <c r="AA97" i="68"/>
  <c r="AY97" i="68" s="1"/>
  <c r="AA95" i="68"/>
  <c r="AY95" i="68" s="1"/>
  <c r="AA93" i="68"/>
  <c r="AY93" i="68" s="1"/>
  <c r="AA91" i="68"/>
  <c r="AY91" i="68" s="1"/>
  <c r="AA89" i="68"/>
  <c r="AY89" i="68" s="1"/>
  <c r="AA87" i="68"/>
  <c r="AY87" i="68" s="1"/>
  <c r="AA85" i="68"/>
  <c r="AY85" i="68" s="1"/>
  <c r="AA83" i="68"/>
  <c r="AY83" i="68" s="1"/>
  <c r="AA81" i="68"/>
  <c r="AY81" i="68" s="1"/>
  <c r="AA79" i="68"/>
  <c r="AY79" i="68" s="1"/>
  <c r="AA77" i="68"/>
  <c r="AY77" i="68" s="1"/>
  <c r="AA75" i="68"/>
  <c r="AY75" i="68" s="1"/>
  <c r="AA73" i="68"/>
  <c r="AY73" i="68" s="1"/>
  <c r="AA71" i="68"/>
  <c r="AY71" i="68" s="1"/>
  <c r="AA69" i="68"/>
  <c r="AY69" i="68" s="1"/>
  <c r="AA67" i="68"/>
  <c r="AY67" i="68" s="1"/>
  <c r="AA63" i="68"/>
  <c r="AY63" i="68" s="1"/>
  <c r="AA61" i="68"/>
  <c r="AY61" i="68" s="1"/>
  <c r="AA59" i="68"/>
  <c r="AY59" i="68" s="1"/>
  <c r="AA57" i="68"/>
  <c r="AY57" i="68" s="1"/>
  <c r="AA55" i="68"/>
  <c r="AY55" i="68" s="1"/>
  <c r="AA53" i="68"/>
  <c r="AY53" i="68" s="1"/>
  <c r="AA51" i="68"/>
  <c r="AY51" i="68" s="1"/>
  <c r="AA49" i="68"/>
  <c r="AY49" i="68" s="1"/>
  <c r="AA47" i="68"/>
  <c r="AY47" i="68" s="1"/>
  <c r="AA45" i="68"/>
  <c r="AY45" i="68" s="1"/>
  <c r="AA43" i="68"/>
  <c r="AY43" i="68" s="1"/>
  <c r="AA143" i="68"/>
  <c r="AY143" i="68" s="1"/>
  <c r="AA141" i="68"/>
  <c r="AY141" i="68" s="1"/>
  <c r="AA139" i="68"/>
  <c r="AY139" i="68" s="1"/>
  <c r="AA137" i="68"/>
  <c r="AY137" i="68" s="1"/>
  <c r="AA135" i="68"/>
  <c r="AY135" i="68" s="1"/>
  <c r="AA133" i="68"/>
  <c r="AY133" i="68" s="1"/>
  <c r="AA131" i="68"/>
  <c r="AY131" i="68" s="1"/>
  <c r="AA129" i="68"/>
  <c r="AY129" i="68" s="1"/>
  <c r="AA128" i="68"/>
  <c r="AY128" i="68" s="1"/>
  <c r="AA126" i="68"/>
  <c r="AY126" i="68" s="1"/>
  <c r="AA124" i="68"/>
  <c r="AY124" i="68" s="1"/>
  <c r="AA122" i="68"/>
  <c r="AY122" i="68" s="1"/>
  <c r="AA120" i="68"/>
  <c r="AY120" i="68" s="1"/>
  <c r="AA118" i="68"/>
  <c r="AY118" i="68" s="1"/>
  <c r="AA116" i="68"/>
  <c r="AY116" i="68" s="1"/>
  <c r="AA114" i="68"/>
  <c r="AY114" i="68" s="1"/>
  <c r="AA112" i="68"/>
  <c r="AY112" i="68" s="1"/>
  <c r="AA110" i="68"/>
  <c r="AY110" i="68" s="1"/>
  <c r="AA108" i="68"/>
  <c r="AY108" i="68" s="1"/>
  <c r="AA106" i="68"/>
  <c r="AY106" i="68" s="1"/>
  <c r="AA104" i="68"/>
  <c r="AY104" i="68" s="1"/>
  <c r="AA102" i="68"/>
  <c r="AY102" i="68" s="1"/>
  <c r="AA100" i="68"/>
  <c r="AY100" i="68" s="1"/>
  <c r="AA98" i="68"/>
  <c r="AY98" i="68" s="1"/>
  <c r="AA96" i="68"/>
  <c r="AY96" i="68" s="1"/>
  <c r="AA94" i="68"/>
  <c r="AY94" i="68" s="1"/>
  <c r="AA92" i="68"/>
  <c r="AY92" i="68" s="1"/>
  <c r="AA90" i="68"/>
  <c r="AY90" i="68" s="1"/>
  <c r="AA88" i="68"/>
  <c r="AY88" i="68" s="1"/>
  <c r="AA86" i="68"/>
  <c r="AY86" i="68" s="1"/>
  <c r="AA84" i="68"/>
  <c r="AY84" i="68" s="1"/>
  <c r="AA82" i="68"/>
  <c r="AY82" i="68" s="1"/>
  <c r="AA80" i="68"/>
  <c r="AY80" i="68" s="1"/>
  <c r="AA78" i="68"/>
  <c r="AY78" i="68" s="1"/>
  <c r="AA76" i="68"/>
  <c r="AY76" i="68" s="1"/>
  <c r="AA74" i="68"/>
  <c r="AY74" i="68" s="1"/>
  <c r="AA72" i="68"/>
  <c r="AY72" i="68" s="1"/>
  <c r="AA70" i="68"/>
  <c r="AY70" i="68" s="1"/>
  <c r="AA68" i="68"/>
  <c r="AY68" i="68" s="1"/>
  <c r="AA64" i="68"/>
  <c r="AY64" i="68" s="1"/>
  <c r="AA62" i="68"/>
  <c r="AY62" i="68" s="1"/>
  <c r="AA60" i="68"/>
  <c r="AY60" i="68" s="1"/>
  <c r="AA58" i="68"/>
  <c r="AY58" i="68" s="1"/>
  <c r="AA56" i="68"/>
  <c r="AY56" i="68" s="1"/>
  <c r="AA54" i="68"/>
  <c r="AY54" i="68" s="1"/>
  <c r="AA52" i="68"/>
  <c r="AY52" i="68" s="1"/>
  <c r="AA50" i="68"/>
  <c r="AY50" i="68" s="1"/>
  <c r="AA48" i="68"/>
  <c r="AY48" i="68" s="1"/>
  <c r="AA46" i="68"/>
  <c r="AY46" i="68" s="1"/>
  <c r="AA44" i="68"/>
  <c r="AY44" i="68" s="1"/>
  <c r="AA42" i="68"/>
  <c r="AY42" i="68" s="1"/>
  <c r="AA40" i="68"/>
  <c r="AY40" i="68" s="1"/>
  <c r="AA39" i="68"/>
  <c r="AY39" i="68" s="1"/>
  <c r="AA37" i="68"/>
  <c r="AY37" i="68" s="1"/>
  <c r="AA36" i="68"/>
  <c r="AY36" i="68" s="1"/>
  <c r="AA35" i="68"/>
  <c r="AY35" i="68" s="1"/>
  <c r="AA34" i="68"/>
  <c r="AY34" i="68" s="1"/>
  <c r="AA33" i="68"/>
  <c r="AY33" i="68" s="1"/>
  <c r="AA32" i="68"/>
  <c r="AY32" i="68" s="1"/>
  <c r="AA31" i="68"/>
  <c r="AY31" i="68" s="1"/>
  <c r="AA30" i="68"/>
  <c r="AY30" i="68" s="1"/>
  <c r="AA29" i="68"/>
  <c r="AY29" i="68" s="1"/>
  <c r="AA28" i="68"/>
  <c r="AY28" i="68" s="1"/>
  <c r="AA27" i="68"/>
  <c r="AY27" i="68" s="1"/>
  <c r="AA38" i="68"/>
  <c r="AY38" i="68" s="1"/>
  <c r="F53" i="57"/>
  <c r="J53" i="57"/>
  <c r="AT26" i="46"/>
  <c r="AO34" i="25" s="1"/>
  <c r="E388" i="64"/>
  <c r="E35" i="64"/>
  <c r="E34" i="64"/>
  <c r="E29" i="64"/>
  <c r="E24" i="64"/>
  <c r="J37" i="46"/>
  <c r="E49" i="25" s="1"/>
  <c r="AK68" i="46"/>
  <c r="AU24" i="46"/>
  <c r="AG24" i="46"/>
  <c r="AM24" i="46"/>
  <c r="AE24" i="46"/>
  <c r="AH24" i="46"/>
  <c r="M61" i="46"/>
  <c r="Z61" i="46"/>
  <c r="U61" i="46"/>
  <c r="L61" i="46"/>
  <c r="W67" i="46"/>
  <c r="V67" i="46"/>
  <c r="J67" i="46"/>
  <c r="M67" i="46"/>
  <c r="I67" i="46"/>
  <c r="AL38" i="46"/>
  <c r="AQ38" i="46"/>
  <c r="AR64" i="46"/>
  <c r="AL64" i="46"/>
  <c r="Q63" i="46"/>
  <c r="W63" i="46"/>
  <c r="AG72" i="46"/>
  <c r="AF76" i="46"/>
  <c r="AU124" i="46"/>
  <c r="AS103" i="46"/>
  <c r="W116" i="46"/>
  <c r="AA102" i="46"/>
  <c r="AB102" i="46"/>
  <c r="Y106" i="46"/>
  <c r="K86" i="46"/>
  <c r="Z102" i="46"/>
  <c r="Z171" i="46"/>
  <c r="U157" i="25" s="1"/>
  <c r="P167" i="46"/>
  <c r="AG68" i="46"/>
  <c r="AK24" i="46"/>
  <c r="Q67" i="46"/>
  <c r="AV24" i="46"/>
  <c r="AR24" i="46"/>
  <c r="AN24" i="46"/>
  <c r="AI24" i="46"/>
  <c r="Q61" i="46"/>
  <c r="T61" i="46"/>
  <c r="V61" i="46"/>
  <c r="W61" i="46"/>
  <c r="O61" i="46"/>
  <c r="O67" i="46"/>
  <c r="K67" i="46"/>
  <c r="N67" i="46"/>
  <c r="L67" i="46"/>
  <c r="Z67" i="46"/>
  <c r="AD38" i="46"/>
  <c r="AV38" i="46"/>
  <c r="AU64" i="46"/>
  <c r="AG64" i="46"/>
  <c r="AW64" i="46"/>
  <c r="L63" i="46"/>
  <c r="N63" i="46"/>
  <c r="V63" i="46"/>
  <c r="AN68" i="46"/>
  <c r="I75" i="46"/>
  <c r="AQ122" i="46"/>
  <c r="AH107" i="46"/>
  <c r="M86" i="46"/>
  <c r="V106" i="46"/>
  <c r="R86" i="46"/>
  <c r="K116" i="46"/>
  <c r="U86" i="46"/>
  <c r="AQ124" i="46"/>
  <c r="AB171" i="46"/>
  <c r="W157" i="25" s="1"/>
  <c r="X171" i="46"/>
  <c r="S157" i="25" s="1"/>
  <c r="U167" i="46"/>
  <c r="L167" i="46"/>
  <c r="AD129" i="46"/>
  <c r="K61" i="46"/>
  <c r="AF24" i="46"/>
  <c r="AJ24" i="46"/>
  <c r="AS24" i="46"/>
  <c r="R61" i="46"/>
  <c r="AB61" i="46"/>
  <c r="X61" i="46"/>
  <c r="S61" i="46"/>
  <c r="AA61" i="46"/>
  <c r="S67" i="46"/>
  <c r="AB67" i="46"/>
  <c r="P67" i="46"/>
  <c r="R67" i="46"/>
  <c r="AH38" i="46"/>
  <c r="AP38" i="46"/>
  <c r="AQ64" i="46"/>
  <c r="AK64" i="46"/>
  <c r="AI64" i="46"/>
  <c r="AB63" i="46"/>
  <c r="Z63" i="46"/>
  <c r="H71" i="46"/>
  <c r="AR76" i="46"/>
  <c r="AO107" i="46"/>
  <c r="AR107" i="46"/>
  <c r="AH87" i="46"/>
  <c r="T116" i="46"/>
  <c r="Y167" i="46"/>
  <c r="S167" i="46"/>
  <c r="J167" i="46"/>
  <c r="N53" i="57"/>
  <c r="D242" i="46"/>
  <c r="V148" i="68"/>
  <c r="AT20" i="68"/>
  <c r="BR20" i="68" s="1"/>
  <c r="P148" i="68"/>
  <c r="AN20" i="68"/>
  <c r="BL20" i="68" s="1"/>
  <c r="W148" i="68"/>
  <c r="AU20" i="68"/>
  <c r="BS20" i="68" s="1"/>
  <c r="S148" i="68"/>
  <c r="AQ20" i="68"/>
  <c r="BO20" i="68" s="1"/>
  <c r="O148" i="68"/>
  <c r="AM20" i="68"/>
  <c r="BK20" i="68" s="1"/>
  <c r="M148" i="68"/>
  <c r="AK20" i="68"/>
  <c r="BI20" i="68" s="1"/>
  <c r="Q148" i="68"/>
  <c r="AO20" i="68"/>
  <c r="BM20" i="68" s="1"/>
  <c r="I148" i="68"/>
  <c r="AG20" i="68"/>
  <c r="BE20" i="68" s="1"/>
  <c r="G148" i="68"/>
  <c r="AE20" i="68"/>
  <c r="BC20" i="68" s="1"/>
  <c r="J148" i="68"/>
  <c r="AH20" i="68"/>
  <c r="BF20" i="68" s="1"/>
  <c r="AD20" i="68"/>
  <c r="BB20" i="68" s="1"/>
  <c r="G58" i="57"/>
  <c r="T148" i="68"/>
  <c r="AR20" i="68"/>
  <c r="BP20" i="68" s="1"/>
  <c r="K148" i="68"/>
  <c r="AI20" i="68"/>
  <c r="BG20" i="68" s="1"/>
  <c r="H148" i="68"/>
  <c r="AF20" i="68"/>
  <c r="BD20" i="68" s="1"/>
  <c r="E148" i="68"/>
  <c r="AC20" i="68"/>
  <c r="BA20" i="68" s="1"/>
  <c r="R148" i="68"/>
  <c r="AP20" i="68"/>
  <c r="BN20" i="68" s="1"/>
  <c r="AU25" i="46"/>
  <c r="AP33" i="25" s="1"/>
  <c r="D243" i="46"/>
  <c r="V171" i="46"/>
  <c r="Q157" i="25" s="1"/>
  <c r="T171" i="46"/>
  <c r="O157" i="25" s="1"/>
  <c r="R171" i="46"/>
  <c r="M157" i="25" s="1"/>
  <c r="O171" i="46"/>
  <c r="J157" i="25" s="1"/>
  <c r="M171" i="46"/>
  <c r="H157" i="25" s="1"/>
  <c r="K171" i="46"/>
  <c r="F157" i="25" s="1"/>
  <c r="I171" i="46"/>
  <c r="E225" i="46"/>
  <c r="AA171" i="46"/>
  <c r="V157" i="25" s="1"/>
  <c r="Y171" i="46"/>
  <c r="T157" i="25" s="1"/>
  <c r="W171" i="46"/>
  <c r="R157" i="25" s="1"/>
  <c r="U171" i="46"/>
  <c r="P157" i="25" s="1"/>
  <c r="S171" i="46"/>
  <c r="N157" i="25" s="1"/>
  <c r="P171" i="46"/>
  <c r="K157" i="25" s="1"/>
  <c r="N171" i="46"/>
  <c r="I157" i="25" s="1"/>
  <c r="L171" i="46"/>
  <c r="G157" i="25" s="1"/>
  <c r="J171" i="46"/>
  <c r="E157" i="25" s="1"/>
  <c r="AB167" i="46"/>
  <c r="Z167" i="46"/>
  <c r="X167" i="46"/>
  <c r="V167" i="46"/>
  <c r="T167" i="46"/>
  <c r="R167" i="46"/>
  <c r="O167" i="46"/>
  <c r="M167" i="46"/>
  <c r="K167" i="46"/>
  <c r="I167" i="46"/>
  <c r="Z129" i="46"/>
  <c r="S129" i="46"/>
  <c r="H129" i="46"/>
  <c r="V129" i="46"/>
  <c r="Q129" i="46"/>
  <c r="Y129" i="46"/>
  <c r="W129" i="46"/>
  <c r="X129" i="46"/>
  <c r="N129" i="46"/>
  <c r="K129" i="46"/>
  <c r="R129" i="46"/>
  <c r="J129" i="46"/>
  <c r="AJ79" i="46"/>
  <c r="AL79" i="46"/>
  <c r="AG79" i="46"/>
  <c r="AW79" i="46"/>
  <c r="AM79" i="46"/>
  <c r="AK79" i="46"/>
  <c r="AQ79" i="46"/>
  <c r="AE79" i="46"/>
  <c r="AT79" i="46"/>
  <c r="AV79" i="46"/>
  <c r="AN79" i="46"/>
  <c r="AF79" i="46"/>
  <c r="AP79" i="46"/>
  <c r="AD79" i="46"/>
  <c r="AS79" i="46"/>
  <c r="AH77" i="46"/>
  <c r="AI77" i="46"/>
  <c r="AF77" i="46"/>
  <c r="AG77" i="46"/>
  <c r="AR77" i="46"/>
  <c r="AD77" i="46"/>
  <c r="AO77" i="46"/>
  <c r="AN77" i="46"/>
  <c r="AU77" i="46"/>
  <c r="AP77" i="46"/>
  <c r="AT77" i="46"/>
  <c r="AJ77" i="46"/>
  <c r="AL77" i="46"/>
  <c r="AQ77" i="46"/>
  <c r="AK77" i="46"/>
  <c r="T76" i="46"/>
  <c r="V76" i="46"/>
  <c r="K76" i="46"/>
  <c r="O76" i="46"/>
  <c r="U76" i="46"/>
  <c r="X76" i="46"/>
  <c r="L76" i="46"/>
  <c r="N76" i="46"/>
  <c r="R76" i="46"/>
  <c r="AB76" i="46"/>
  <c r="W76" i="46"/>
  <c r="Z76" i="46"/>
  <c r="Y76" i="46"/>
  <c r="S76" i="46"/>
  <c r="H76" i="46"/>
  <c r="M76" i="46"/>
  <c r="AN73" i="46"/>
  <c r="AG73" i="46"/>
  <c r="AP73" i="46"/>
  <c r="AW73" i="46"/>
  <c r="AQ73" i="46"/>
  <c r="AL73" i="46"/>
  <c r="AS73" i="46"/>
  <c r="AK73" i="46"/>
  <c r="AD73" i="46"/>
  <c r="AI73" i="46"/>
  <c r="AH73" i="46"/>
  <c r="AF73" i="46"/>
  <c r="AE73" i="46"/>
  <c r="AU73" i="46"/>
  <c r="AM73" i="46"/>
  <c r="N72" i="46"/>
  <c r="X72" i="46"/>
  <c r="I72" i="46"/>
  <c r="T72" i="46"/>
  <c r="V72" i="46"/>
  <c r="AB72" i="46"/>
  <c r="U72" i="46"/>
  <c r="AA72" i="46"/>
  <c r="Z72" i="46"/>
  <c r="H72" i="46"/>
  <c r="W72" i="46"/>
  <c r="R72" i="46"/>
  <c r="M72" i="46"/>
  <c r="AH69" i="46"/>
  <c r="AF69" i="46"/>
  <c r="AL69" i="46"/>
  <c r="AV69" i="46"/>
  <c r="AD69" i="46"/>
  <c r="AO69" i="46"/>
  <c r="AN69" i="46"/>
  <c r="AW69" i="46"/>
  <c r="AJ69" i="46"/>
  <c r="AM69" i="46"/>
  <c r="AR69" i="46"/>
  <c r="AU69" i="46"/>
  <c r="AS69" i="46"/>
  <c r="AI69" i="46"/>
  <c r="P68" i="46"/>
  <c r="Y68" i="46"/>
  <c r="AL65" i="46"/>
  <c r="AM65" i="46"/>
  <c r="AW65" i="46"/>
  <c r="AP65" i="46"/>
  <c r="AD65" i="46"/>
  <c r="AU65" i="46"/>
  <c r="AT65" i="46"/>
  <c r="AH65" i="46"/>
  <c r="AR65" i="46"/>
  <c r="AE65" i="46"/>
  <c r="AO65" i="46"/>
  <c r="AN65" i="46"/>
  <c r="AV65" i="46"/>
  <c r="AF65" i="46"/>
  <c r="AS65" i="46"/>
  <c r="E253" i="46"/>
  <c r="T64" i="46"/>
  <c r="J64" i="46"/>
  <c r="AA64" i="46"/>
  <c r="AB64" i="46"/>
  <c r="N64" i="46"/>
  <c r="M64" i="46"/>
  <c r="S64" i="46"/>
  <c r="U64" i="46"/>
  <c r="W64" i="46"/>
  <c r="V64" i="46"/>
  <c r="X64" i="46"/>
  <c r="L64" i="46"/>
  <c r="Z64" i="46"/>
  <c r="R64" i="46"/>
  <c r="AT34" i="46"/>
  <c r="AH34" i="46"/>
  <c r="AN34" i="46"/>
  <c r="AE34" i="46"/>
  <c r="AQ34" i="46"/>
  <c r="AD34" i="46"/>
  <c r="AJ34" i="46"/>
  <c r="AL34" i="46"/>
  <c r="AS34" i="46"/>
  <c r="AI34" i="46"/>
  <c r="AW34" i="46"/>
  <c r="AR34" i="46"/>
  <c r="AF34" i="46"/>
  <c r="AG34" i="46"/>
  <c r="AW21" i="46"/>
  <c r="AR21" i="46"/>
  <c r="AU21" i="46"/>
  <c r="AN21" i="46"/>
  <c r="AH21" i="46"/>
  <c r="AJ21" i="46"/>
  <c r="AF21" i="46"/>
  <c r="AI21" i="46"/>
  <c r="AE21" i="46"/>
  <c r="AD21" i="46"/>
  <c r="AP21" i="46"/>
  <c r="AQ21" i="46"/>
  <c r="AL21" i="46"/>
  <c r="AO21" i="46"/>
  <c r="AS21" i="46"/>
  <c r="AM93" i="46"/>
  <c r="AH93" i="46"/>
  <c r="R92" i="46"/>
  <c r="Q92" i="46"/>
  <c r="T87" i="46"/>
  <c r="Z87" i="46"/>
  <c r="N87" i="46"/>
  <c r="AG213" i="46"/>
  <c r="AI213" i="46"/>
  <c r="AP213" i="46"/>
  <c r="H213" i="46"/>
  <c r="AQ211" i="46"/>
  <c r="AG211" i="46"/>
  <c r="AL211" i="46"/>
  <c r="E254" i="46"/>
  <c r="U88" i="46"/>
  <c r="S88" i="46"/>
  <c r="O88" i="46"/>
  <c r="Q88" i="46"/>
  <c r="Z88" i="46"/>
  <c r="P88" i="46"/>
  <c r="K88" i="46"/>
  <c r="V88" i="46"/>
  <c r="W88" i="46"/>
  <c r="T88" i="46"/>
  <c r="I88" i="46"/>
  <c r="AB88" i="46"/>
  <c r="X88" i="46"/>
  <c r="AL115" i="46"/>
  <c r="AG115" i="46"/>
  <c r="AO115" i="46"/>
  <c r="AW115" i="46"/>
  <c r="AV115" i="46"/>
  <c r="AD115" i="46"/>
  <c r="H73" i="46"/>
  <c r="D253" i="46"/>
  <c r="H79" i="46"/>
  <c r="K72" i="46"/>
  <c r="M88" i="46"/>
  <c r="Q76" i="46"/>
  <c r="Q72" i="46"/>
  <c r="AG65" i="46"/>
  <c r="AG69" i="46"/>
  <c r="S72" i="46"/>
  <c r="J76" i="46"/>
  <c r="AO79" i="46"/>
  <c r="AA88" i="46"/>
  <c r="L88" i="46"/>
  <c r="AQ69" i="46"/>
  <c r="AJ73" i="46"/>
  <c r="AS77" i="46"/>
  <c r="AH79" i="46"/>
  <c r="S92" i="46"/>
  <c r="AM21" i="46"/>
  <c r="AU34" i="46"/>
  <c r="P64" i="46"/>
  <c r="AK65" i="46"/>
  <c r="AH213" i="46"/>
  <c r="H69" i="46"/>
  <c r="O64" i="46"/>
  <c r="AK34" i="46"/>
  <c r="P72" i="46"/>
  <c r="P76" i="46"/>
  <c r="AI79" i="46"/>
  <c r="Y88" i="46"/>
  <c r="AP69" i="46"/>
  <c r="AO73" i="46"/>
  <c r="AE77" i="46"/>
  <c r="T129" i="46"/>
  <c r="AT21" i="46"/>
  <c r="AO34" i="46"/>
  <c r="K64" i="46"/>
  <c r="U68" i="46"/>
  <c r="H124" i="46"/>
  <c r="E257" i="46"/>
  <c r="E237" i="46"/>
  <c r="D246" i="46"/>
  <c r="E249" i="46"/>
  <c r="Q172" i="46"/>
  <c r="D238" i="46"/>
  <c r="I172" i="46"/>
  <c r="J172" i="46"/>
  <c r="K172" i="46"/>
  <c r="L172" i="46"/>
  <c r="M172" i="46"/>
  <c r="N172" i="46"/>
  <c r="O172" i="46"/>
  <c r="P172" i="46"/>
  <c r="R172" i="46"/>
  <c r="S172" i="46"/>
  <c r="T172" i="46"/>
  <c r="U172" i="46"/>
  <c r="V172" i="46"/>
  <c r="W172" i="46"/>
  <c r="X172" i="46"/>
  <c r="Y172" i="46"/>
  <c r="Z172" i="46"/>
  <c r="AA172" i="46"/>
  <c r="AB172" i="46"/>
  <c r="Q168" i="46"/>
  <c r="L154" i="25" s="1"/>
  <c r="I168" i="46"/>
  <c r="J168" i="46"/>
  <c r="E154" i="25" s="1"/>
  <c r="K168" i="46"/>
  <c r="F154" i="25" s="1"/>
  <c r="L168" i="46"/>
  <c r="G154" i="25" s="1"/>
  <c r="M168" i="46"/>
  <c r="H154" i="25" s="1"/>
  <c r="N168" i="46"/>
  <c r="I154" i="25" s="1"/>
  <c r="O168" i="46"/>
  <c r="J154" i="25" s="1"/>
  <c r="P168" i="46"/>
  <c r="K154" i="25" s="1"/>
  <c r="R168" i="46"/>
  <c r="M154" i="25" s="1"/>
  <c r="S168" i="46"/>
  <c r="N154" i="25" s="1"/>
  <c r="T168" i="46"/>
  <c r="O154" i="25" s="1"/>
  <c r="U168" i="46"/>
  <c r="V168" i="46"/>
  <c r="Q154" i="25" s="1"/>
  <c r="W168" i="46"/>
  <c r="R154" i="25" s="1"/>
  <c r="X168" i="46"/>
  <c r="S154" i="25" s="1"/>
  <c r="Y168" i="46"/>
  <c r="T154" i="25" s="1"/>
  <c r="Z168" i="46"/>
  <c r="U154" i="25" s="1"/>
  <c r="AA168" i="46"/>
  <c r="V154" i="25" s="1"/>
  <c r="AB168" i="46"/>
  <c r="W154" i="25" s="1"/>
  <c r="D248" i="46"/>
  <c r="AS38" i="46"/>
  <c r="AF38" i="46"/>
  <c r="AU38" i="46"/>
  <c r="AJ38" i="46"/>
  <c r="H64" i="46"/>
  <c r="AF64" i="46"/>
  <c r="AH64" i="46"/>
  <c r="AN64" i="46"/>
  <c r="AV64" i="46"/>
  <c r="E243" i="46"/>
  <c r="Y63" i="46"/>
  <c r="R63" i="46"/>
  <c r="I63" i="46"/>
  <c r="K63" i="46"/>
  <c r="O63" i="46"/>
  <c r="P63" i="46"/>
  <c r="L71" i="46"/>
  <c r="AJ72" i="46"/>
  <c r="V75" i="46"/>
  <c r="AN122" i="46"/>
  <c r="AU122" i="46"/>
  <c r="AW124" i="46"/>
  <c r="AI124" i="46"/>
  <c r="AR38" i="46"/>
  <c r="AN38" i="46"/>
  <c r="AM38" i="46"/>
  <c r="AI38" i="46"/>
  <c r="AO38" i="46"/>
  <c r="AP64" i="46"/>
  <c r="AT64" i="46"/>
  <c r="AM64" i="46"/>
  <c r="AO64" i="46"/>
  <c r="AS64" i="46"/>
  <c r="S63" i="46"/>
  <c r="X63" i="46"/>
  <c r="H63" i="46"/>
  <c r="H122" i="46"/>
  <c r="M71" i="46"/>
  <c r="AV76" i="46"/>
  <c r="AV122" i="46"/>
  <c r="AG76" i="46"/>
  <c r="S71" i="46"/>
  <c r="AP114" i="46"/>
  <c r="AV114" i="46"/>
  <c r="AH114" i="46"/>
  <c r="AE114" i="46"/>
  <c r="AS114" i="46"/>
  <c r="AR114" i="46"/>
  <c r="AK114" i="46"/>
  <c r="AT114" i="46"/>
  <c r="AQ114" i="46"/>
  <c r="AN114" i="46"/>
  <c r="AF114" i="46"/>
  <c r="AL114" i="46"/>
  <c r="AJ114" i="46"/>
  <c r="AU127" i="46"/>
  <c r="AM127" i="46"/>
  <c r="AF127" i="46"/>
  <c r="H127" i="46"/>
  <c r="AG124" i="46"/>
  <c r="AO124" i="46"/>
  <c r="AD124" i="46"/>
  <c r="AE124" i="46"/>
  <c r="AH124" i="46"/>
  <c r="AL124" i="46"/>
  <c r="AP124" i="46"/>
  <c r="AL122" i="46"/>
  <c r="AI122" i="46"/>
  <c r="AD122" i="46"/>
  <c r="AG122" i="46"/>
  <c r="AW122" i="46"/>
  <c r="AM122" i="46"/>
  <c r="AE122" i="46"/>
  <c r="AH122" i="46"/>
  <c r="AO68" i="46"/>
  <c r="AU68" i="46"/>
  <c r="AS68" i="46"/>
  <c r="M120" i="46"/>
  <c r="S120" i="46"/>
  <c r="Z120" i="46"/>
  <c r="Y120" i="46"/>
  <c r="X120" i="46"/>
  <c r="AB120" i="46"/>
  <c r="AJ111" i="46"/>
  <c r="AE111" i="46"/>
  <c r="AP111" i="46"/>
  <c r="R110" i="46"/>
  <c r="V110" i="46"/>
  <c r="K110" i="46"/>
  <c r="W110" i="46"/>
  <c r="H110" i="46"/>
  <c r="AJ107" i="46"/>
  <c r="AL107" i="46"/>
  <c r="AG107" i="46"/>
  <c r="AK107" i="46"/>
  <c r="AN107" i="46"/>
  <c r="AD107" i="46"/>
  <c r="AI107" i="46"/>
  <c r="AU107" i="46"/>
  <c r="AP107" i="46"/>
  <c r="AS107" i="46"/>
  <c r="AV107" i="46"/>
  <c r="AE107" i="46"/>
  <c r="AQ107" i="46"/>
  <c r="AA106" i="46"/>
  <c r="J106" i="46"/>
  <c r="O106" i="46"/>
  <c r="Q106" i="46"/>
  <c r="T106" i="46"/>
  <c r="W106" i="46"/>
  <c r="L106" i="46"/>
  <c r="P106" i="46"/>
  <c r="S106" i="46"/>
  <c r="U106" i="46"/>
  <c r="N106" i="46"/>
  <c r="R106" i="46"/>
  <c r="AB106" i="46"/>
  <c r="I106" i="46"/>
  <c r="M106" i="46"/>
  <c r="AR103" i="46"/>
  <c r="AW103" i="46"/>
  <c r="AE103" i="46"/>
  <c r="AG103" i="46"/>
  <c r="AK103" i="46"/>
  <c r="AF103" i="46"/>
  <c r="AP103" i="46"/>
  <c r="AD103" i="46"/>
  <c r="AJ103" i="46"/>
  <c r="AN103" i="46"/>
  <c r="AM103" i="46"/>
  <c r="AU103" i="46"/>
  <c r="AI103" i="46"/>
  <c r="AQ103" i="46"/>
  <c r="AL103" i="46"/>
  <c r="AV103" i="46"/>
  <c r="Y102" i="46"/>
  <c r="N102" i="46"/>
  <c r="X102" i="46"/>
  <c r="S102" i="46"/>
  <c r="P102" i="46"/>
  <c r="M102" i="46"/>
  <c r="U102" i="46"/>
  <c r="T102" i="46"/>
  <c r="V102" i="46"/>
  <c r="W102" i="46"/>
  <c r="I102" i="46"/>
  <c r="R102" i="46"/>
  <c r="K102" i="46"/>
  <c r="J102" i="46"/>
  <c r="AH99" i="46"/>
  <c r="AP99" i="46"/>
  <c r="AG99" i="46"/>
  <c r="AN99" i="46"/>
  <c r="K98" i="46"/>
  <c r="I98" i="46"/>
  <c r="L86" i="46"/>
  <c r="Q86" i="46"/>
  <c r="W86" i="46"/>
  <c r="V86" i="46"/>
  <c r="S86" i="46"/>
  <c r="N86" i="46"/>
  <c r="P86" i="46"/>
  <c r="AA86" i="46"/>
  <c r="I86" i="46"/>
  <c r="Z86" i="46"/>
  <c r="T86" i="46"/>
  <c r="O86" i="46"/>
  <c r="J86" i="46"/>
  <c r="Y86" i="46"/>
  <c r="X86" i="46"/>
  <c r="D254" i="46"/>
  <c r="AT62" i="46"/>
  <c r="J85" i="44"/>
  <c r="H240" i="44" s="1"/>
  <c r="BK211" i="46"/>
  <c r="BO211" i="46"/>
  <c r="BI211" i="46"/>
  <c r="BF211" i="46"/>
  <c r="BD211" i="46"/>
  <c r="BC211" i="46"/>
  <c r="BH211" i="46"/>
  <c r="BL211" i="46"/>
  <c r="BR211" i="46"/>
  <c r="AY211" i="46"/>
  <c r="BP211" i="46"/>
  <c r="BG211" i="46"/>
  <c r="AZ211" i="46"/>
  <c r="BQ211" i="46"/>
  <c r="BE211" i="46"/>
  <c r="BN211" i="46"/>
  <c r="BA211" i="46"/>
  <c r="BJ211" i="46"/>
  <c r="BM211" i="46"/>
  <c r="BB211" i="46"/>
  <c r="I209" i="44"/>
  <c r="F26" i="36"/>
  <c r="V26" i="36"/>
  <c r="P26" i="36"/>
  <c r="I26" i="36"/>
  <c r="T26" i="36"/>
  <c r="K26" i="36"/>
  <c r="D26" i="36"/>
  <c r="W26" i="36"/>
  <c r="M26" i="36"/>
  <c r="L26" i="36"/>
  <c r="E26" i="36"/>
  <c r="H26" i="36"/>
  <c r="R26" i="36"/>
  <c r="Q26" i="36"/>
  <c r="N26" i="36"/>
  <c r="G26" i="36"/>
  <c r="U26" i="36"/>
  <c r="S26" i="36"/>
  <c r="J26" i="36"/>
  <c r="O26" i="36"/>
  <c r="G30" i="36"/>
  <c r="H30" i="36"/>
  <c r="E313" i="64"/>
  <c r="B59" i="67"/>
  <c r="J52" i="67"/>
  <c r="D30" i="36"/>
  <c r="N30" i="36"/>
  <c r="Q30" i="36"/>
  <c r="U30" i="36"/>
  <c r="F30" i="36"/>
  <c r="I30" i="36"/>
  <c r="P30" i="36"/>
  <c r="K30" i="36"/>
  <c r="E30" i="36"/>
  <c r="F391" i="64"/>
  <c r="F398" i="64"/>
  <c r="H222" i="56"/>
  <c r="F460" i="64"/>
  <c r="X20" i="68"/>
  <c r="AC20" i="34"/>
  <c r="K58" i="57"/>
  <c r="F406" i="64"/>
  <c r="F395" i="64"/>
  <c r="F483" i="64"/>
  <c r="F537" i="64"/>
  <c r="F89" i="64"/>
  <c r="BA20" i="34"/>
  <c r="N58" i="57"/>
  <c r="K18" i="57"/>
  <c r="G18" i="57"/>
  <c r="U79" i="36"/>
  <c r="Q79" i="36"/>
  <c r="M79" i="36"/>
  <c r="I79" i="36"/>
  <c r="E79" i="36"/>
  <c r="V79" i="36"/>
  <c r="N79" i="36"/>
  <c r="F79" i="36"/>
  <c r="T79" i="36"/>
  <c r="P79" i="36"/>
  <c r="L79" i="36"/>
  <c r="H79" i="36"/>
  <c r="D79" i="36"/>
  <c r="W79" i="36"/>
  <c r="S79" i="36"/>
  <c r="O79" i="36"/>
  <c r="K79" i="36"/>
  <c r="G79" i="36"/>
  <c r="R79" i="36"/>
  <c r="J79" i="36"/>
  <c r="Z609" i="64"/>
  <c r="E47" i="64"/>
  <c r="F47" i="64" s="1"/>
  <c r="E23" i="64"/>
  <c r="E19" i="64"/>
  <c r="F19" i="64" s="1"/>
  <c r="D51" i="64"/>
  <c r="F51" i="64" s="1"/>
  <c r="D622" i="64"/>
  <c r="D595" i="64"/>
  <c r="D594" i="64"/>
  <c r="D592" i="64"/>
  <c r="V53" i="67"/>
  <c r="T53" i="67"/>
  <c r="R53" i="67"/>
  <c r="P53" i="67"/>
  <c r="N53" i="67"/>
  <c r="L53" i="67"/>
  <c r="Q54" i="67"/>
  <c r="G54" i="67"/>
  <c r="O609" i="64"/>
  <c r="T37" i="46"/>
  <c r="O49" i="25" s="1"/>
  <c r="U53" i="67"/>
  <c r="S53" i="67"/>
  <c r="Q53" i="67"/>
  <c r="O53" i="67"/>
  <c r="M53" i="67"/>
  <c r="P54" i="67"/>
  <c r="BJ213" i="46"/>
  <c r="BR213" i="46"/>
  <c r="AY213" i="46"/>
  <c r="I211" i="44"/>
  <c r="BB213" i="46"/>
  <c r="BD213" i="46"/>
  <c r="BL213" i="46"/>
  <c r="BF213" i="46"/>
  <c r="BK213" i="46"/>
  <c r="BE213" i="46"/>
  <c r="BH213" i="46"/>
  <c r="BO213" i="46"/>
  <c r="BM213" i="46"/>
  <c r="BQ213" i="46"/>
  <c r="BP213" i="46"/>
  <c r="AZ213" i="46"/>
  <c r="BA213" i="46"/>
  <c r="BN213" i="46"/>
  <c r="BG213" i="46"/>
  <c r="BI213" i="46"/>
  <c r="BC213" i="46"/>
  <c r="E531" i="31"/>
  <c r="E502" i="31"/>
  <c r="V21" i="36"/>
  <c r="T21" i="36"/>
  <c r="I21" i="36"/>
  <c r="N21" i="36"/>
  <c r="D31" i="36"/>
  <c r="L31" i="36"/>
  <c r="J31" i="36"/>
  <c r="E31" i="36"/>
  <c r="N31" i="36"/>
  <c r="Q31" i="36"/>
  <c r="T31" i="36"/>
  <c r="R31" i="36"/>
  <c r="I31" i="36"/>
  <c r="S31" i="36"/>
  <c r="W25" i="36"/>
  <c r="O25" i="36"/>
  <c r="P25" i="36"/>
  <c r="Q25" i="36"/>
  <c r="U25" i="36"/>
  <c r="S25" i="36"/>
  <c r="V25" i="36"/>
  <c r="E25" i="36"/>
  <c r="J25" i="36"/>
  <c r="L25" i="36"/>
  <c r="B60" i="67"/>
  <c r="F318" i="64"/>
  <c r="F410" i="64"/>
  <c r="F259" i="64"/>
  <c r="F471" i="64"/>
  <c r="F475" i="64"/>
  <c r="BG20" i="34"/>
  <c r="BD20" i="34"/>
  <c r="O86" i="63"/>
  <c r="P99" i="63" s="1"/>
  <c r="BM38" i="34"/>
  <c r="O58" i="57"/>
  <c r="H58" i="57"/>
  <c r="F58" i="57"/>
  <c r="M53" i="57"/>
  <c r="L53" i="57"/>
  <c r="I53" i="57"/>
  <c r="H53" i="57"/>
  <c r="AE338" i="25"/>
  <c r="AP338" i="25"/>
  <c r="AN338" i="25"/>
  <c r="AJ338" i="25"/>
  <c r="E506" i="31"/>
  <c r="V58" i="57"/>
  <c r="F239" i="46"/>
  <c r="AK611" i="64"/>
  <c r="AM611" i="64"/>
  <c r="U609" i="64"/>
  <c r="V609" i="64"/>
  <c r="AS611" i="64"/>
  <c r="E36" i="64"/>
  <c r="F36" i="64" s="1"/>
  <c r="E32" i="64"/>
  <c r="F32" i="64" s="1"/>
  <c r="E30" i="64"/>
  <c r="E28" i="64"/>
  <c r="F28" i="64" s="1"/>
  <c r="E26" i="64"/>
  <c r="D29" i="64"/>
  <c r="E19" i="46"/>
  <c r="AO611" i="64"/>
  <c r="AQ611" i="64"/>
  <c r="BK22" i="54"/>
  <c r="BH22" i="54"/>
  <c r="BE22" i="54"/>
  <c r="BB22" i="54"/>
  <c r="AY22" i="54"/>
  <c r="AV22" i="54"/>
  <c r="AS22" i="54"/>
  <c r="AP22" i="54"/>
  <c r="AM22" i="54"/>
  <c r="AJ22" i="54"/>
  <c r="AG22" i="54"/>
  <c r="AA22" i="54"/>
  <c r="X22" i="54"/>
  <c r="U22" i="54"/>
  <c r="R22" i="54"/>
  <c r="O22" i="54"/>
  <c r="AD22" i="54"/>
  <c r="Y37" i="46"/>
  <c r="T49" i="25" s="1"/>
  <c r="V37" i="46"/>
  <c r="Q49" i="25" s="1"/>
  <c r="V55" i="67"/>
  <c r="U55" i="67"/>
  <c r="T55" i="67"/>
  <c r="S55" i="67"/>
  <c r="R55" i="67"/>
  <c r="Q55" i="67"/>
  <c r="P55" i="67"/>
  <c r="O55" i="67"/>
  <c r="N55" i="67"/>
  <c r="M55" i="67"/>
  <c r="L55" i="67"/>
  <c r="J55" i="67"/>
  <c r="G55" i="67"/>
  <c r="F55" i="67"/>
  <c r="V54" i="67"/>
  <c r="R54" i="67"/>
  <c r="N54" i="67"/>
  <c r="BK212" i="46"/>
  <c r="BF212" i="46"/>
  <c r="BO212" i="46"/>
  <c r="BE212" i="46"/>
  <c r="BJ212" i="46"/>
  <c r="BR212" i="46"/>
  <c r="BC212" i="46"/>
  <c r="BI212" i="46"/>
  <c r="BH212" i="46"/>
  <c r="BP212" i="46"/>
  <c r="BQ212" i="46"/>
  <c r="AZ212" i="46"/>
  <c r="I210" i="44"/>
  <c r="BD212" i="46"/>
  <c r="BN212" i="46"/>
  <c r="AY212" i="46"/>
  <c r="BM212" i="46"/>
  <c r="BA212" i="46"/>
  <c r="BB212" i="46"/>
  <c r="BG212" i="46"/>
  <c r="BL212" i="46"/>
  <c r="BL205" i="46"/>
  <c r="BR205" i="46"/>
  <c r="BP205" i="46"/>
  <c r="BJ205" i="46"/>
  <c r="BK205" i="46"/>
  <c r="BO205" i="46"/>
  <c r="BG205" i="46"/>
  <c r="BE205" i="46"/>
  <c r="BQ205" i="46"/>
  <c r="I203" i="44"/>
  <c r="BA205" i="46"/>
  <c r="BD205" i="46"/>
  <c r="AZ205" i="46"/>
  <c r="BC205" i="46"/>
  <c r="BH205" i="46"/>
  <c r="BI205" i="46"/>
  <c r="AY205" i="46"/>
  <c r="BB205" i="46"/>
  <c r="BN205" i="46"/>
  <c r="BM205" i="46"/>
  <c r="BF205" i="46"/>
  <c r="BD126" i="46"/>
  <c r="BG126" i="46"/>
  <c r="BM126" i="46"/>
  <c r="BH126" i="46"/>
  <c r="BC126" i="46"/>
  <c r="BP126" i="46"/>
  <c r="I124" i="44"/>
  <c r="AY126" i="46"/>
  <c r="BQ126" i="46"/>
  <c r="AZ126" i="46"/>
  <c r="BN126" i="46"/>
  <c r="BK126" i="46"/>
  <c r="BA126" i="46"/>
  <c r="BJ126" i="46"/>
  <c r="BR126" i="46"/>
  <c r="BL126" i="46"/>
  <c r="BO126" i="46"/>
  <c r="BB126" i="46"/>
  <c r="BI126" i="46"/>
  <c r="BF126" i="46"/>
  <c r="BE126" i="46"/>
  <c r="CH101" i="46"/>
  <c r="BY101" i="46"/>
  <c r="CC101" i="46"/>
  <c r="BW101" i="46"/>
  <c r="BV101" i="46"/>
  <c r="CF101" i="46"/>
  <c r="BX101" i="46"/>
  <c r="CB101" i="46"/>
  <c r="CK101" i="46"/>
  <c r="CL101" i="46"/>
  <c r="CA101" i="46"/>
  <c r="BZ101" i="46"/>
  <c r="CM101" i="46"/>
  <c r="CJ101" i="46"/>
  <c r="CG101" i="46"/>
  <c r="BT101" i="46"/>
  <c r="BU101" i="46"/>
  <c r="CE101" i="46"/>
  <c r="CI101" i="46"/>
  <c r="I99" i="44"/>
  <c r="CD101" i="46"/>
  <c r="CJ100" i="46"/>
  <c r="C95" i="46"/>
  <c r="E95" i="46" s="1"/>
  <c r="L21" i="36"/>
  <c r="J21" i="36"/>
  <c r="O21" i="36"/>
  <c r="M21" i="36"/>
  <c r="S21" i="36"/>
  <c r="W21" i="36"/>
  <c r="U21" i="36"/>
  <c r="B33" i="67"/>
  <c r="B34" i="67"/>
  <c r="E168" i="64"/>
  <c r="CJ96" i="46"/>
  <c r="BU96" i="46"/>
  <c r="CE96" i="46"/>
  <c r="CM96" i="46"/>
  <c r="BV96" i="46"/>
  <c r="BY96" i="46"/>
  <c r="CG96" i="46"/>
  <c r="CL96" i="46"/>
  <c r="BX96" i="46"/>
  <c r="CF96" i="46"/>
  <c r="BZ96" i="46"/>
  <c r="S52" i="67"/>
  <c r="S65" i="67"/>
  <c r="Q52" i="67"/>
  <c r="Q39" i="67"/>
  <c r="M39" i="67"/>
  <c r="M52" i="67"/>
  <c r="F173" i="64"/>
  <c r="E175" i="64"/>
  <c r="R65" i="67"/>
  <c r="R39" i="67"/>
  <c r="P39" i="67"/>
  <c r="P65" i="67"/>
  <c r="P52" i="67"/>
  <c r="F548" i="64"/>
  <c r="F530" i="64"/>
  <c r="F387" i="64"/>
  <c r="F329" i="64"/>
  <c r="AU20" i="34"/>
  <c r="W20" i="34"/>
  <c r="AD152" i="46"/>
  <c r="AE152" i="46"/>
  <c r="AG152" i="46"/>
  <c r="AI152" i="46"/>
  <c r="AF152" i="46"/>
  <c r="AH152" i="46"/>
  <c r="AJ152" i="46"/>
  <c r="AM152" i="46"/>
  <c r="AO152" i="46"/>
  <c r="AQ152" i="46"/>
  <c r="AS152" i="46"/>
  <c r="AU152" i="46"/>
  <c r="AW152" i="46"/>
  <c r="AK152" i="46"/>
  <c r="AN152" i="46"/>
  <c r="AP152" i="46"/>
  <c r="AR152" i="46"/>
  <c r="AT152" i="46"/>
  <c r="AV152" i="46"/>
  <c r="AC626" i="64"/>
  <c r="AC625" i="64"/>
  <c r="AC622" i="64"/>
  <c r="AC621" i="64"/>
  <c r="AC618" i="64"/>
  <c r="AC617" i="64"/>
  <c r="AC329" i="64" s="1"/>
  <c r="AC614" i="64"/>
  <c r="AC613" i="64"/>
  <c r="AC612" i="64"/>
  <c r="AC611" i="64"/>
  <c r="AC610" i="64"/>
  <c r="AE62" i="46"/>
  <c r="AE26" i="46"/>
  <c r="Z34" i="25" s="1"/>
  <c r="AE25" i="46"/>
  <c r="Z33" i="25" s="1"/>
  <c r="AD626" i="64"/>
  <c r="AD625" i="64"/>
  <c r="AD622" i="64"/>
  <c r="AD621" i="64"/>
  <c r="AD618" i="64"/>
  <c r="AD617" i="64"/>
  <c r="AD614" i="64"/>
  <c r="AD613" i="64"/>
  <c r="AD612" i="64"/>
  <c r="AD611" i="64"/>
  <c r="AD610" i="64"/>
  <c r="AF62" i="46"/>
  <c r="AF26" i="46"/>
  <c r="AA34" i="25" s="1"/>
  <c r="AF25" i="46"/>
  <c r="AA33" i="25" s="1"/>
  <c r="AE626" i="64"/>
  <c r="AE625" i="64"/>
  <c r="AE622" i="64"/>
  <c r="AE621" i="64"/>
  <c r="AE618" i="64"/>
  <c r="AE617" i="64"/>
  <c r="AE614" i="64"/>
  <c r="AE613" i="64"/>
  <c r="AE612" i="64"/>
  <c r="AE611" i="64"/>
  <c r="AE610" i="64"/>
  <c r="AG62" i="46"/>
  <c r="AG26" i="46"/>
  <c r="AB34" i="25" s="1"/>
  <c r="AG25" i="46"/>
  <c r="AB33" i="25" s="1"/>
  <c r="AF626" i="64"/>
  <c r="AF625" i="64"/>
  <c r="AF622" i="64"/>
  <c r="AF621" i="64"/>
  <c r="AF618" i="64"/>
  <c r="AF617" i="64"/>
  <c r="AF614" i="64"/>
  <c r="AF613" i="64"/>
  <c r="AF612" i="64"/>
  <c r="AF611" i="64"/>
  <c r="AF610" i="64"/>
  <c r="AH62" i="46"/>
  <c r="AH26" i="46"/>
  <c r="AC34" i="25" s="1"/>
  <c r="AH25" i="46"/>
  <c r="AC33" i="25" s="1"/>
  <c r="AG626" i="64"/>
  <c r="AG625" i="64"/>
  <c r="AG622" i="64"/>
  <c r="AG621" i="64"/>
  <c r="AG618" i="64"/>
  <c r="AG617" i="64"/>
  <c r="AG614" i="64"/>
  <c r="AG613" i="64"/>
  <c r="AG612" i="64"/>
  <c r="AG611" i="64"/>
  <c r="AG610" i="64"/>
  <c r="AI62" i="46"/>
  <c r="AI26" i="46"/>
  <c r="AD34" i="25" s="1"/>
  <c r="AI25" i="46"/>
  <c r="AD33" i="25" s="1"/>
  <c r="AH626" i="64"/>
  <c r="AH625" i="64"/>
  <c r="AH622" i="64"/>
  <c r="AH621" i="64"/>
  <c r="AH618" i="64"/>
  <c r="AH617" i="64"/>
  <c r="AH614" i="64"/>
  <c r="AH613" i="64"/>
  <c r="AH612" i="64"/>
  <c r="AH611" i="64"/>
  <c r="AH610" i="64"/>
  <c r="AJ62" i="46"/>
  <c r="AJ26" i="46"/>
  <c r="AE34" i="25" s="1"/>
  <c r="AJ25" i="46"/>
  <c r="AE33" i="25" s="1"/>
  <c r="AI626" i="64"/>
  <c r="AI622" i="64"/>
  <c r="AI618" i="64"/>
  <c r="AI614" i="64"/>
  <c r="AI612" i="64"/>
  <c r="AI610" i="64"/>
  <c r="AK62" i="46"/>
  <c r="AK26" i="46"/>
  <c r="AF34" i="25" s="1"/>
  <c r="AK25" i="46"/>
  <c r="AF33" i="25" s="1"/>
  <c r="AK626" i="64"/>
  <c r="AK625" i="64"/>
  <c r="AK622" i="64"/>
  <c r="AK621" i="64"/>
  <c r="AK618" i="64"/>
  <c r="AK617" i="64"/>
  <c r="AK613" i="64"/>
  <c r="AM25" i="46"/>
  <c r="AH33" i="25" s="1"/>
  <c r="AL626" i="64"/>
  <c r="AL622" i="64"/>
  <c r="AL618" i="64"/>
  <c r="AL614" i="64"/>
  <c r="AL612" i="64"/>
  <c r="AL610" i="64"/>
  <c r="AL593" i="64"/>
  <c r="AL594" i="64"/>
  <c r="AL595" i="64"/>
  <c r="AL596" i="64"/>
  <c r="AL597" i="64"/>
  <c r="AL598" i="64"/>
  <c r="AL599" i="64"/>
  <c r="AL600" i="64"/>
  <c r="AL601" i="64"/>
  <c r="AL602" i="64"/>
  <c r="AL603" i="64"/>
  <c r="AL604" i="64"/>
  <c r="AL605" i="64"/>
  <c r="AL606" i="64"/>
  <c r="AL607" i="64"/>
  <c r="AL608" i="64"/>
  <c r="AN62" i="46"/>
  <c r="AN26" i="46"/>
  <c r="AI34" i="25" s="1"/>
  <c r="AM625" i="64"/>
  <c r="AM621" i="64"/>
  <c r="AM617" i="64"/>
  <c r="AM613" i="64"/>
  <c r="AO25" i="46"/>
  <c r="AJ33" i="25" s="1"/>
  <c r="AN626" i="64"/>
  <c r="AN622" i="64"/>
  <c r="AN618" i="64"/>
  <c r="AN614" i="64"/>
  <c r="AN612" i="64"/>
  <c r="AN610" i="64"/>
  <c r="AN593" i="64"/>
  <c r="AN594" i="64"/>
  <c r="AN595" i="64"/>
  <c r="AN596" i="64"/>
  <c r="AN597" i="64"/>
  <c r="AN598" i="64"/>
  <c r="AN599" i="64"/>
  <c r="AN600" i="64"/>
  <c r="AN601" i="64"/>
  <c r="AN602" i="64"/>
  <c r="AN603" i="64"/>
  <c r="AN604" i="64"/>
  <c r="AN605" i="64"/>
  <c r="AN606" i="64"/>
  <c r="AN173" i="64" s="1"/>
  <c r="AN607" i="64"/>
  <c r="AN608" i="64"/>
  <c r="AP62" i="46"/>
  <c r="AP26" i="46"/>
  <c r="AK34" i="25" s="1"/>
  <c r="AO625" i="64"/>
  <c r="AO621" i="64"/>
  <c r="AO617" i="64"/>
  <c r="AO613" i="64"/>
  <c r="AQ25" i="46"/>
  <c r="AL33" i="25" s="1"/>
  <c r="AP626" i="64"/>
  <c r="AP622" i="64"/>
  <c r="AP618" i="64"/>
  <c r="AP614" i="64"/>
  <c r="AP612" i="64"/>
  <c r="AP610" i="64"/>
  <c r="AP593" i="64"/>
  <c r="AP594" i="64"/>
  <c r="AP595" i="64"/>
  <c r="AP596" i="64"/>
  <c r="AP597" i="64"/>
  <c r="AP598" i="64"/>
  <c r="AP599" i="64"/>
  <c r="AP600" i="64"/>
  <c r="AP601" i="64"/>
  <c r="AP602" i="64"/>
  <c r="AP603" i="64"/>
  <c r="AP604" i="64"/>
  <c r="AP605" i="64"/>
  <c r="AP606" i="64"/>
  <c r="AP607" i="64"/>
  <c r="AP608" i="64"/>
  <c r="AR62" i="46"/>
  <c r="AR26" i="46"/>
  <c r="AM34" i="25" s="1"/>
  <c r="AQ625" i="64"/>
  <c r="AQ621" i="64"/>
  <c r="AQ617" i="64"/>
  <c r="AQ613" i="64"/>
  <c r="AS25" i="46"/>
  <c r="AN33" i="25" s="1"/>
  <c r="AR626" i="64"/>
  <c r="AR622" i="64"/>
  <c r="AR618" i="64"/>
  <c r="AR614" i="64"/>
  <c r="AR612" i="64"/>
  <c r="AR610" i="64"/>
  <c r="AR593" i="64"/>
  <c r="AR594" i="64"/>
  <c r="AR595" i="64"/>
  <c r="AR596" i="64"/>
  <c r="AR597" i="64"/>
  <c r="AR598" i="64"/>
  <c r="AR599" i="64"/>
  <c r="AR600" i="64"/>
  <c r="AR601" i="64"/>
  <c r="AR602" i="64"/>
  <c r="AR603" i="64"/>
  <c r="AR604" i="64"/>
  <c r="AR605" i="64"/>
  <c r="AR606" i="64"/>
  <c r="AR607" i="64"/>
  <c r="AR608" i="64"/>
  <c r="AS625" i="64"/>
  <c r="AS621" i="64"/>
  <c r="AS617" i="64"/>
  <c r="AS548" i="64" s="1"/>
  <c r="AS613" i="64"/>
  <c r="AT593" i="64"/>
  <c r="AT594" i="64"/>
  <c r="AT595" i="64"/>
  <c r="AT596" i="64"/>
  <c r="AT597" i="64"/>
  <c r="AT598" i="64"/>
  <c r="AT599" i="64"/>
  <c r="AT600" i="64"/>
  <c r="AT601" i="64"/>
  <c r="AT602" i="64"/>
  <c r="AT603" i="64"/>
  <c r="AT604" i="64"/>
  <c r="AT605" i="64"/>
  <c r="AT606" i="64"/>
  <c r="AT607" i="64"/>
  <c r="AT608" i="64"/>
  <c r="F95" i="64"/>
  <c r="AI20" i="34"/>
  <c r="G53" i="57"/>
  <c r="BJ20" i="34"/>
  <c r="AL20" i="34"/>
  <c r="N20" i="34"/>
  <c r="AO20" i="34"/>
  <c r="Q20" i="34"/>
  <c r="AF20" i="34"/>
  <c r="N86" i="63"/>
  <c r="M86" i="63"/>
  <c r="AR20" i="34"/>
  <c r="T20" i="34"/>
  <c r="U53" i="57"/>
  <c r="Q53" i="57"/>
  <c r="O53" i="57"/>
  <c r="AD62" i="46"/>
  <c r="AW62" i="46"/>
  <c r="AV62" i="46"/>
  <c r="AD54" i="46"/>
  <c r="AF54" i="46"/>
  <c r="AH54" i="46"/>
  <c r="AJ54" i="46"/>
  <c r="AL54" i="46"/>
  <c r="AO54" i="46"/>
  <c r="AQ54" i="46"/>
  <c r="AS54" i="46"/>
  <c r="AU54" i="46"/>
  <c r="AW54" i="46"/>
  <c r="AJ626" i="64"/>
  <c r="AB626" i="64"/>
  <c r="AU626" i="64"/>
  <c r="AJ625" i="64"/>
  <c r="AB625" i="64"/>
  <c r="AU625" i="64"/>
  <c r="AL50" i="46"/>
  <c r="AD50" i="46"/>
  <c r="AF50" i="46"/>
  <c r="AH50" i="46"/>
  <c r="AJ50" i="46"/>
  <c r="AO50" i="46"/>
  <c r="AQ50" i="46"/>
  <c r="AS50" i="46"/>
  <c r="AU50" i="46"/>
  <c r="AW50" i="46"/>
  <c r="AM50" i="46"/>
  <c r="AN50" i="46"/>
  <c r="AP50" i="46"/>
  <c r="AR50" i="46"/>
  <c r="AT50" i="46"/>
  <c r="AV50" i="46"/>
  <c r="AJ622" i="64"/>
  <c r="AB622" i="64"/>
  <c r="AU622" i="64"/>
  <c r="AJ621" i="64"/>
  <c r="AB621" i="64"/>
  <c r="AU621" i="64"/>
  <c r="AD46" i="46"/>
  <c r="AF46" i="46"/>
  <c r="AH46" i="46"/>
  <c r="AJ46" i="46"/>
  <c r="AL46" i="46"/>
  <c r="AK46" i="46"/>
  <c r="AO46" i="46"/>
  <c r="AQ46" i="46"/>
  <c r="AS46" i="46"/>
  <c r="AU46" i="46"/>
  <c r="AW46" i="46"/>
  <c r="AJ618" i="64"/>
  <c r="AB618" i="64"/>
  <c r="AU618" i="64"/>
  <c r="AJ617" i="64"/>
  <c r="AB617" i="64"/>
  <c r="AU617" i="64"/>
  <c r="AJ614" i="64"/>
  <c r="AB614" i="64"/>
  <c r="AU614" i="64"/>
  <c r="AJ613" i="64"/>
  <c r="AB613" i="64"/>
  <c r="AU613"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2" i="64"/>
  <c r="AB612" i="64"/>
  <c r="AU612" i="64"/>
  <c r="AK39" i="46"/>
  <c r="AF54" i="25" s="1"/>
  <c r="AM39" i="46"/>
  <c r="AH54" i="25" s="1"/>
  <c r="AO39" i="46"/>
  <c r="AJ54" i="25" s="1"/>
  <c r="AQ39" i="46"/>
  <c r="AL54" i="25" s="1"/>
  <c r="AS39" i="46"/>
  <c r="AN54" i="25" s="1"/>
  <c r="AU39" i="46"/>
  <c r="AP54" i="25" s="1"/>
  <c r="AW39" i="46"/>
  <c r="AR54" i="25" s="1"/>
  <c r="AJ611" i="64"/>
  <c r="AB611" i="64"/>
  <c r="AU611" i="64"/>
  <c r="AJ610" i="64"/>
  <c r="AJ36" i="64" s="1"/>
  <c r="AB610" i="64"/>
  <c r="AU610" i="64"/>
  <c r="AM36" i="46"/>
  <c r="AO36" i="46"/>
  <c r="AQ36" i="46"/>
  <c r="AS36" i="46"/>
  <c r="AU36" i="46"/>
  <c r="AW36" i="46"/>
  <c r="AD36" i="46"/>
  <c r="AF36" i="46"/>
  <c r="AH36" i="46"/>
  <c r="AJ36" i="46"/>
  <c r="AN36" i="46"/>
  <c r="AP36" i="46"/>
  <c r="AR36" i="46"/>
  <c r="AT36" i="46"/>
  <c r="AV36" i="46"/>
  <c r="AJ608"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07" i="64"/>
  <c r="AK33" i="46"/>
  <c r="AF45" i="25" s="1"/>
  <c r="AM33" i="46"/>
  <c r="AH45" i="25" s="1"/>
  <c r="AO33" i="46"/>
  <c r="AJ45" i="25" s="1"/>
  <c r="AQ33" i="46"/>
  <c r="AL45" i="25" s="1"/>
  <c r="AS33" i="46"/>
  <c r="AN45" i="25" s="1"/>
  <c r="AU33" i="46"/>
  <c r="AP45" i="25" s="1"/>
  <c r="AW33" i="46"/>
  <c r="AR45" i="25" s="1"/>
  <c r="AJ605" i="64"/>
  <c r="AJ604"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3"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1"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0" i="64"/>
  <c r="AL26" i="46"/>
  <c r="AG34" i="25" s="1"/>
  <c r="AJ598" i="64"/>
  <c r="AD26" i="46"/>
  <c r="AW26" i="46"/>
  <c r="AR34" i="25" s="1"/>
  <c r="AV26" i="46"/>
  <c r="AQ34" i="25" s="1"/>
  <c r="AJ597" i="64"/>
  <c r="AD25" i="46"/>
  <c r="AW25" i="46"/>
  <c r="AR33" i="25" s="1"/>
  <c r="AV25" i="46"/>
  <c r="AQ33" i="25" s="1"/>
  <c r="AJ595" i="64"/>
  <c r="AD23" i="46"/>
  <c r="AW23" i="46"/>
  <c r="AV23" i="46"/>
  <c r="AU23" i="46"/>
  <c r="AT23" i="46"/>
  <c r="AS23" i="46"/>
  <c r="AR23" i="46"/>
  <c r="AQ23" i="46"/>
  <c r="AP23" i="46"/>
  <c r="AO23" i="46"/>
  <c r="AN23" i="46"/>
  <c r="AM23" i="46"/>
  <c r="AL22" i="46"/>
  <c r="AJ594" i="64"/>
  <c r="AD22" i="46"/>
  <c r="AW22" i="46"/>
  <c r="AV22" i="46"/>
  <c r="AU22" i="46"/>
  <c r="AT22" i="46"/>
  <c r="AS22" i="46"/>
  <c r="AR22" i="46"/>
  <c r="AQ22" i="46"/>
  <c r="AP22" i="46"/>
  <c r="AO22" i="46"/>
  <c r="AN22" i="46"/>
  <c r="AM22" i="46"/>
  <c r="AC608" i="64"/>
  <c r="AC607" i="64"/>
  <c r="AC606" i="64"/>
  <c r="AC173" i="64" s="1"/>
  <c r="AC605" i="64"/>
  <c r="AC604" i="64"/>
  <c r="AC603" i="64"/>
  <c r="AC602" i="64"/>
  <c r="AC601" i="64"/>
  <c r="AC600" i="64"/>
  <c r="AC599" i="64"/>
  <c r="AC598" i="64"/>
  <c r="AC597" i="64"/>
  <c r="AC596" i="64"/>
  <c r="AC595" i="64"/>
  <c r="AC594" i="64"/>
  <c r="AC593" i="64"/>
  <c r="AE32" i="46"/>
  <c r="Z42" i="25" s="1"/>
  <c r="AE31" i="46"/>
  <c r="Z41" i="25" s="1"/>
  <c r="AE23" i="46"/>
  <c r="AE22" i="46"/>
  <c r="AD608" i="64"/>
  <c r="AD607" i="64"/>
  <c r="AD606" i="64"/>
  <c r="AD605" i="64"/>
  <c r="AD604" i="64"/>
  <c r="AD603" i="64"/>
  <c r="AD602" i="64"/>
  <c r="AD601" i="64"/>
  <c r="AD600" i="64"/>
  <c r="AD599" i="64"/>
  <c r="AD598" i="64"/>
  <c r="AD597" i="64"/>
  <c r="AD596" i="64"/>
  <c r="AD595" i="64"/>
  <c r="AD594" i="64"/>
  <c r="AD593" i="64"/>
  <c r="AF32" i="46"/>
  <c r="AA42" i="25" s="1"/>
  <c r="AF31" i="46"/>
  <c r="AA41" i="25" s="1"/>
  <c r="AF23" i="46"/>
  <c r="AF22" i="46"/>
  <c r="AE608" i="64"/>
  <c r="AE607" i="64"/>
  <c r="AE606" i="64"/>
  <c r="AE605" i="64"/>
  <c r="AE604" i="64"/>
  <c r="AE603" i="64"/>
  <c r="AE602" i="64"/>
  <c r="AE387" i="64" s="1"/>
  <c r="AE601" i="64"/>
  <c r="AE600" i="64"/>
  <c r="AE599" i="64"/>
  <c r="AE598" i="64"/>
  <c r="AE597" i="64"/>
  <c r="AE596" i="64"/>
  <c r="AE595" i="64"/>
  <c r="AE594" i="64"/>
  <c r="AE593" i="64"/>
  <c r="AG32" i="46"/>
  <c r="AB42" i="25" s="1"/>
  <c r="AG31" i="46"/>
  <c r="AB41" i="25" s="1"/>
  <c r="AG23" i="46"/>
  <c r="AG22" i="46"/>
  <c r="AF608" i="64"/>
  <c r="AF607" i="64"/>
  <c r="AF606" i="64"/>
  <c r="AF605" i="64"/>
  <c r="AF604" i="64"/>
  <c r="AF603" i="64"/>
  <c r="AF602" i="64"/>
  <c r="AF601" i="64"/>
  <c r="AF600" i="64"/>
  <c r="AF599" i="64"/>
  <c r="AF598" i="64"/>
  <c r="AF597" i="64"/>
  <c r="AF596" i="64"/>
  <c r="AF595" i="64"/>
  <c r="AF594" i="64"/>
  <c r="AF593" i="64"/>
  <c r="AH32" i="46"/>
  <c r="AC42" i="25" s="1"/>
  <c r="AH31" i="46"/>
  <c r="AC41" i="25" s="1"/>
  <c r="AH23" i="46"/>
  <c r="AH22" i="46"/>
  <c r="AG608" i="64"/>
  <c r="AG607" i="64"/>
  <c r="AG606" i="64"/>
  <c r="AG605" i="64"/>
  <c r="AG604" i="64"/>
  <c r="AG603" i="64"/>
  <c r="AG602" i="64"/>
  <c r="AG601" i="64"/>
  <c r="AG600" i="64"/>
  <c r="AG599" i="64"/>
  <c r="AG598" i="64"/>
  <c r="AG597" i="64"/>
  <c r="AG596" i="64"/>
  <c r="AG595" i="64"/>
  <c r="AG594" i="64"/>
  <c r="AG593" i="64"/>
  <c r="AI32" i="46"/>
  <c r="AD42" i="25" s="1"/>
  <c r="AI31" i="46"/>
  <c r="AD41" i="25" s="1"/>
  <c r="AI23" i="46"/>
  <c r="AI22" i="46"/>
  <c r="AH608" i="64"/>
  <c r="AH607" i="64"/>
  <c r="AH606" i="64"/>
  <c r="AH605" i="64"/>
  <c r="AH604" i="64"/>
  <c r="AH603" i="64"/>
  <c r="AH602" i="64"/>
  <c r="AH601" i="64"/>
  <c r="AH600" i="64"/>
  <c r="AH599" i="64"/>
  <c r="AH598" i="64"/>
  <c r="AH597" i="64"/>
  <c r="AH596" i="64"/>
  <c r="AH595" i="64"/>
  <c r="AH594" i="64"/>
  <c r="AH593" i="64"/>
  <c r="AJ32" i="46"/>
  <c r="AE42" i="25" s="1"/>
  <c r="AJ31" i="46"/>
  <c r="AE41" i="25" s="1"/>
  <c r="AJ23" i="46"/>
  <c r="AJ22" i="46"/>
  <c r="AI608" i="64"/>
  <c r="AI607" i="64"/>
  <c r="AI606" i="64"/>
  <c r="AI173" i="64" s="1"/>
  <c r="AI605" i="64"/>
  <c r="AI604" i="64"/>
  <c r="AI603" i="64"/>
  <c r="AI602" i="64"/>
  <c r="AI387" i="64" s="1"/>
  <c r="AI601" i="64"/>
  <c r="AI600" i="64"/>
  <c r="AI599" i="64"/>
  <c r="AI598" i="64"/>
  <c r="AI597" i="64"/>
  <c r="AI596" i="64"/>
  <c r="AI595" i="64"/>
  <c r="AI594" i="64"/>
  <c r="AI593" i="64"/>
  <c r="AK32" i="46"/>
  <c r="AF42" i="25" s="1"/>
  <c r="AK31" i="46"/>
  <c r="AF41" i="25" s="1"/>
  <c r="AK23" i="46"/>
  <c r="AK22" i="46"/>
  <c r="AK614" i="64"/>
  <c r="AK612" i="64"/>
  <c r="AK610" i="64"/>
  <c r="AK593" i="64"/>
  <c r="AK594" i="64"/>
  <c r="AK595" i="64"/>
  <c r="AK596" i="64"/>
  <c r="AK597" i="64"/>
  <c r="AK598" i="64"/>
  <c r="AK599" i="64"/>
  <c r="AK600" i="64"/>
  <c r="AK601" i="64"/>
  <c r="AK602" i="64"/>
  <c r="AK603" i="64"/>
  <c r="AK604" i="64"/>
  <c r="AK605" i="64"/>
  <c r="AK606" i="64"/>
  <c r="AK607" i="64"/>
  <c r="AK608" i="64"/>
  <c r="AM62" i="46"/>
  <c r="AM26" i="46"/>
  <c r="AH34" i="25" s="1"/>
  <c r="AL625" i="64"/>
  <c r="AL621" i="64"/>
  <c r="AL617" i="64"/>
  <c r="AL613" i="64"/>
  <c r="AL611" i="64"/>
  <c r="AN25" i="46"/>
  <c r="AI33" i="25" s="1"/>
  <c r="AM626" i="64"/>
  <c r="AM622" i="64"/>
  <c r="AM618" i="64"/>
  <c r="AM614" i="64"/>
  <c r="AM612" i="64"/>
  <c r="AM610" i="64"/>
  <c r="AM593" i="64"/>
  <c r="AM594" i="64"/>
  <c r="AM595" i="64"/>
  <c r="AM596" i="64"/>
  <c r="AM597" i="64"/>
  <c r="AM598" i="64"/>
  <c r="AM599" i="64"/>
  <c r="AM600" i="64"/>
  <c r="AM601" i="64"/>
  <c r="AM602" i="64"/>
  <c r="AM603" i="64"/>
  <c r="AM604" i="64"/>
  <c r="AM605" i="64"/>
  <c r="AM606" i="64"/>
  <c r="AM607" i="64"/>
  <c r="AM608" i="64"/>
  <c r="AO62" i="46"/>
  <c r="AO26" i="46"/>
  <c r="AJ34" i="25" s="1"/>
  <c r="AN625" i="64"/>
  <c r="AN621" i="64"/>
  <c r="AN617" i="64"/>
  <c r="AN613" i="64"/>
  <c r="AN611" i="64"/>
  <c r="AP25" i="46"/>
  <c r="AK33" i="25" s="1"/>
  <c r="AO626" i="64"/>
  <c r="AO622" i="64"/>
  <c r="AO618" i="64"/>
  <c r="AO614" i="64"/>
  <c r="AO612" i="64"/>
  <c r="AO610" i="64"/>
  <c r="AO593" i="64"/>
  <c r="AO594" i="64"/>
  <c r="AO595" i="64"/>
  <c r="AO596" i="64"/>
  <c r="AO597" i="64"/>
  <c r="AO598" i="64"/>
  <c r="AO599" i="64"/>
  <c r="AO600" i="64"/>
  <c r="AO601" i="64"/>
  <c r="AO602" i="64"/>
  <c r="AO603" i="64"/>
  <c r="AO604" i="64"/>
  <c r="AO605" i="64"/>
  <c r="AO606" i="64"/>
  <c r="AO607" i="64"/>
  <c r="AO608" i="64"/>
  <c r="AQ62" i="46"/>
  <c r="AQ26" i="46"/>
  <c r="AL34" i="25" s="1"/>
  <c r="AP625" i="64"/>
  <c r="AP621" i="64"/>
  <c r="AP617" i="64"/>
  <c r="AP613" i="64"/>
  <c r="AP611" i="64"/>
  <c r="AR25" i="46"/>
  <c r="AM33" i="25" s="1"/>
  <c r="AQ626" i="64"/>
  <c r="AQ622" i="64"/>
  <c r="AQ618" i="64"/>
  <c r="AQ614" i="64"/>
  <c r="AQ612" i="64"/>
  <c r="AQ610" i="64"/>
  <c r="AQ593" i="64"/>
  <c r="AQ594" i="64"/>
  <c r="AQ595" i="64"/>
  <c r="AQ596" i="64"/>
  <c r="AQ597" i="64"/>
  <c r="AQ598" i="64"/>
  <c r="AQ599" i="64"/>
  <c r="AQ600" i="64"/>
  <c r="AQ601" i="64"/>
  <c r="AQ602" i="64"/>
  <c r="AQ603" i="64"/>
  <c r="AQ604" i="64"/>
  <c r="AQ605" i="64"/>
  <c r="AQ606" i="64"/>
  <c r="AQ607" i="64"/>
  <c r="AQ608" i="64"/>
  <c r="AS62" i="46"/>
  <c r="AS26" i="46"/>
  <c r="AN34" i="25" s="1"/>
  <c r="AR625" i="64"/>
  <c r="AR621" i="64"/>
  <c r="AR617" i="64"/>
  <c r="AR613" i="64"/>
  <c r="AR611" i="64"/>
  <c r="AT25" i="46"/>
  <c r="AO33" i="25" s="1"/>
  <c r="AS626" i="64"/>
  <c r="AS622" i="64"/>
  <c r="AS618" i="64"/>
  <c r="AS614" i="64"/>
  <c r="AS612" i="64"/>
  <c r="AS610" i="64"/>
  <c r="AS593" i="64"/>
  <c r="AS594" i="64"/>
  <c r="AS595" i="64"/>
  <c r="AS596" i="64"/>
  <c r="AS597" i="64"/>
  <c r="AS598" i="64"/>
  <c r="AS599" i="64"/>
  <c r="AS600" i="64"/>
  <c r="AS601" i="64"/>
  <c r="AS602" i="64"/>
  <c r="AS603" i="64"/>
  <c r="AS604" i="64"/>
  <c r="AS605" i="64"/>
  <c r="AS606" i="64"/>
  <c r="AS607" i="64"/>
  <c r="AS608" i="64"/>
  <c r="AU62" i="46"/>
  <c r="AU26" i="46"/>
  <c r="AP34" i="25" s="1"/>
  <c r="AT625" i="64"/>
  <c r="AT621" i="64"/>
  <c r="AT617" i="64"/>
  <c r="AT613" i="64"/>
  <c r="AT611" i="64"/>
  <c r="D24" i="64"/>
  <c r="AL62" i="46"/>
  <c r="AL25" i="46"/>
  <c r="AG33" i="25" s="1"/>
  <c r="AU608" i="64"/>
  <c r="AU607" i="64"/>
  <c r="AU606" i="64"/>
  <c r="AU173" i="64" s="1"/>
  <c r="AU605" i="64"/>
  <c r="AU604" i="64"/>
  <c r="AU603" i="64"/>
  <c r="AU602" i="64"/>
  <c r="AU601" i="64"/>
  <c r="AU600" i="64"/>
  <c r="AU599" i="64"/>
  <c r="AU598" i="64"/>
  <c r="AU597" i="64"/>
  <c r="AU596" i="64"/>
  <c r="AU595" i="64"/>
  <c r="AU594" i="64"/>
  <c r="AU593" i="64"/>
  <c r="AB608" i="64"/>
  <c r="AB607" i="64"/>
  <c r="AB606" i="64"/>
  <c r="AB605" i="64"/>
  <c r="AB604" i="64"/>
  <c r="AB603" i="64"/>
  <c r="AB602" i="64"/>
  <c r="AB601" i="64"/>
  <c r="AB600" i="64"/>
  <c r="AB599" i="64"/>
  <c r="AB598" i="64"/>
  <c r="AB597" i="64"/>
  <c r="AB596" i="64"/>
  <c r="AB595" i="64"/>
  <c r="AB594" i="64"/>
  <c r="AB593" i="64"/>
  <c r="AL32" i="46"/>
  <c r="AG42" i="25" s="1"/>
  <c r="AL23" i="46"/>
  <c r="C14" i="1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AL33" i="46"/>
  <c r="AG45" i="25" s="1"/>
  <c r="AL36" i="46"/>
  <c r="AL39" i="46"/>
  <c r="AG54" i="25" s="1"/>
  <c r="AB37" i="46"/>
  <c r="Z37" i="46"/>
  <c r="U37" i="46"/>
  <c r="W37" i="46"/>
  <c r="S37" i="46"/>
  <c r="P37" i="46"/>
  <c r="O37" i="46"/>
  <c r="N37" i="46"/>
  <c r="CD100" i="46" l="1"/>
  <c r="CA100" i="46"/>
  <c r="CB100" i="46"/>
  <c r="BW100" i="46"/>
  <c r="BU100" i="46"/>
  <c r="BX100" i="46"/>
  <c r="CL100" i="46"/>
  <c r="CH100" i="46"/>
  <c r="BY100" i="46"/>
  <c r="BZ100" i="46"/>
  <c r="CI100" i="46"/>
  <c r="CF100" i="46"/>
  <c r="CG100" i="46"/>
  <c r="CM100" i="46"/>
  <c r="BT100" i="46"/>
  <c r="CK100" i="46"/>
  <c r="CE100" i="46"/>
  <c r="I98" i="44"/>
  <c r="J98" i="44" s="1"/>
  <c r="CC100" i="46"/>
  <c r="AM526" i="64"/>
  <c r="J203" i="44"/>
  <c r="J211" i="44"/>
  <c r="BI123" i="46"/>
  <c r="BL123" i="46"/>
  <c r="I121" i="44"/>
  <c r="J121" i="44" s="1"/>
  <c r="BM123" i="46"/>
  <c r="BJ123" i="46"/>
  <c r="BR123" i="46"/>
  <c r="BC123" i="46"/>
  <c r="BG123" i="46"/>
  <c r="BD123" i="46"/>
  <c r="BK123" i="46"/>
  <c r="AZ123" i="46"/>
  <c r="BE123" i="46"/>
  <c r="BF123" i="46"/>
  <c r="BB123" i="46"/>
  <c r="BO123" i="46"/>
  <c r="BN123" i="46"/>
  <c r="BP123" i="46"/>
  <c r="BA123" i="46"/>
  <c r="BH123" i="46"/>
  <c r="BQ123" i="46"/>
  <c r="C27" i="36"/>
  <c r="J209" i="44"/>
  <c r="N97" i="63"/>
  <c r="J210" i="44"/>
  <c r="F388" i="64"/>
  <c r="F174" i="64"/>
  <c r="F241" i="64"/>
  <c r="AT260" i="64"/>
  <c r="AZ204" i="46"/>
  <c r="BI204" i="46"/>
  <c r="BP204" i="46"/>
  <c r="BL204" i="46"/>
  <c r="BK204" i="46"/>
  <c r="AY204" i="46"/>
  <c r="BE204" i="46"/>
  <c r="BD204" i="46"/>
  <c r="I202" i="44"/>
  <c r="J202" i="44" s="1"/>
  <c r="BH204" i="46"/>
  <c r="BC204" i="46"/>
  <c r="BR204" i="46"/>
  <c r="BB204" i="46"/>
  <c r="BA204" i="46"/>
  <c r="BG204" i="46"/>
  <c r="BF204" i="46"/>
  <c r="BQ204" i="46"/>
  <c r="BJ204" i="46"/>
  <c r="BO204" i="46"/>
  <c r="BM204" i="46"/>
  <c r="J201" i="44"/>
  <c r="BA129" i="46"/>
  <c r="BM129" i="46"/>
  <c r="BG129" i="46"/>
  <c r="BF129" i="46"/>
  <c r="BN129" i="46"/>
  <c r="BJ129" i="46"/>
  <c r="BB129" i="46"/>
  <c r="BP129" i="46"/>
  <c r="BQ129" i="46"/>
  <c r="AY129" i="46"/>
  <c r="AZ129" i="46"/>
  <c r="BD129" i="46"/>
  <c r="BO129" i="46"/>
  <c r="BI129" i="46"/>
  <c r="BH129" i="46"/>
  <c r="BC129" i="46"/>
  <c r="BE129" i="46"/>
  <c r="BK129" i="46"/>
  <c r="BL129" i="46"/>
  <c r="BR129" i="46"/>
  <c r="BB206" i="46"/>
  <c r="BL124" i="46"/>
  <c r="BP206" i="46"/>
  <c r="BF206" i="46"/>
  <c r="AZ152" i="46"/>
  <c r="BB152" i="46"/>
  <c r="BR152" i="46"/>
  <c r="BO124" i="46"/>
  <c r="BR124" i="46"/>
  <c r="AY124" i="46"/>
  <c r="BC206" i="46"/>
  <c r="BD206" i="46"/>
  <c r="BG206" i="46"/>
  <c r="AZ206" i="46"/>
  <c r="BO152" i="46"/>
  <c r="BH152" i="46"/>
  <c r="AY152" i="46"/>
  <c r="BF152" i="46"/>
  <c r="BC152" i="46"/>
  <c r="BN206" i="46"/>
  <c r="BM206" i="46"/>
  <c r="BH206" i="46"/>
  <c r="BQ206" i="46"/>
  <c r="BJ152" i="46"/>
  <c r="BA152" i="46"/>
  <c r="BI206" i="46"/>
  <c r="BK206" i="46"/>
  <c r="BE206" i="46"/>
  <c r="BO206" i="46"/>
  <c r="BM152" i="46"/>
  <c r="I150" i="44"/>
  <c r="J150" i="44" s="1"/>
  <c r="BG152" i="46"/>
  <c r="BN152" i="46"/>
  <c r="BP152" i="46"/>
  <c r="BR206" i="46"/>
  <c r="AY206" i="46"/>
  <c r="BJ206" i="46"/>
  <c r="BL206" i="46"/>
  <c r="I204" i="44"/>
  <c r="J204" i="44" s="1"/>
  <c r="BD152" i="46"/>
  <c r="BE152" i="46"/>
  <c r="BL152" i="46"/>
  <c r="BI152" i="46"/>
  <c r="BK152" i="46"/>
  <c r="O98" i="63"/>
  <c r="J124" i="44"/>
  <c r="BA124" i="46"/>
  <c r="BF124" i="46"/>
  <c r="BJ124" i="46"/>
  <c r="AZ124" i="46"/>
  <c r="BM124" i="46"/>
  <c r="BB124" i="46"/>
  <c r="BC124" i="46"/>
  <c r="BI124" i="46"/>
  <c r="BH124" i="46"/>
  <c r="BN124" i="46"/>
  <c r="BD124" i="46"/>
  <c r="BK124" i="46"/>
  <c r="I122" i="44"/>
  <c r="J122" i="44" s="1"/>
  <c r="BE124" i="46"/>
  <c r="BQ124" i="46"/>
  <c r="BG124" i="46"/>
  <c r="AT549" i="64"/>
  <c r="K29" i="11"/>
  <c r="AA20" i="34"/>
  <c r="D35" i="64"/>
  <c r="H35" i="64" s="1"/>
  <c r="F383" i="64"/>
  <c r="C91" i="64"/>
  <c r="C162" i="64"/>
  <c r="J58" i="63"/>
  <c r="C233" i="64"/>
  <c r="C307" i="64"/>
  <c r="C21" i="64"/>
  <c r="AJ32" i="64"/>
  <c r="S29" i="11"/>
  <c r="AY20" i="34"/>
  <c r="BU98" i="46"/>
  <c r="CM98" i="46"/>
  <c r="CE98" i="46"/>
  <c r="BY98" i="46"/>
  <c r="CH98" i="46"/>
  <c r="E47" i="11"/>
  <c r="C47" i="11"/>
  <c r="C32" i="36"/>
  <c r="CL98" i="46"/>
  <c r="BX98" i="46"/>
  <c r="CD98" i="46"/>
  <c r="CA98" i="46"/>
  <c r="CB98" i="46"/>
  <c r="CI98" i="46"/>
  <c r="CG98" i="46"/>
  <c r="CC98" i="46"/>
  <c r="BW98" i="46"/>
  <c r="BT98" i="46"/>
  <c r="CF98" i="46"/>
  <c r="CJ98" i="46"/>
  <c r="CK98" i="46"/>
  <c r="BV98" i="46"/>
  <c r="I96" i="44"/>
  <c r="J96" i="44" s="1"/>
  <c r="AE165" i="64"/>
  <c r="AC396" i="64"/>
  <c r="F236" i="64"/>
  <c r="F315" i="64"/>
  <c r="AJ20" i="68"/>
  <c r="BH20" i="68" s="1"/>
  <c r="AS20" i="68"/>
  <c r="BQ20" i="68" s="1"/>
  <c r="N148" i="68"/>
  <c r="F397" i="64"/>
  <c r="F170" i="64"/>
  <c r="AS465" i="64"/>
  <c r="F250" i="64"/>
  <c r="F534" i="64"/>
  <c r="F165" i="64"/>
  <c r="F465" i="64"/>
  <c r="AJ460" i="64"/>
  <c r="F529" i="64"/>
  <c r="AS249" i="64"/>
  <c r="F245" i="64"/>
  <c r="AI121" i="64"/>
  <c r="AJ529" i="64"/>
  <c r="F310" i="64"/>
  <c r="F392" i="64"/>
  <c r="F399" i="64"/>
  <c r="F538" i="64"/>
  <c r="F543" i="64"/>
  <c r="AT407" i="64"/>
  <c r="AT553" i="64"/>
  <c r="AT480" i="64"/>
  <c r="AI188" i="64"/>
  <c r="F461" i="64"/>
  <c r="F456" i="64"/>
  <c r="AI249" i="64"/>
  <c r="AI410" i="64"/>
  <c r="AT256" i="64"/>
  <c r="AT470" i="64"/>
  <c r="O25" i="40"/>
  <c r="AT476" i="64"/>
  <c r="AT484" i="64"/>
  <c r="AO313" i="64"/>
  <c r="AF238" i="64"/>
  <c r="AD238" i="64"/>
  <c r="F99" i="64"/>
  <c r="AT181" i="64"/>
  <c r="F103" i="64"/>
  <c r="AB243" i="64"/>
  <c r="D394" i="64"/>
  <c r="K394" i="64" s="1"/>
  <c r="AI552" i="64"/>
  <c r="AJ173" i="64"/>
  <c r="AI406" i="64"/>
  <c r="AI259" i="64"/>
  <c r="AI117" i="64"/>
  <c r="AJ244" i="64"/>
  <c r="AI180" i="64"/>
  <c r="AJ537" i="64"/>
  <c r="AI333" i="64"/>
  <c r="AJ237" i="64"/>
  <c r="AI251" i="64"/>
  <c r="AT545" i="64"/>
  <c r="AJ457" i="64"/>
  <c r="AJ391" i="64"/>
  <c r="AI39" i="64"/>
  <c r="AJ384" i="64"/>
  <c r="AI471" i="64"/>
  <c r="AJ464" i="64"/>
  <c r="AJ102" i="64"/>
  <c r="AJ530" i="64"/>
  <c r="AI469" i="64"/>
  <c r="AJ311" i="64"/>
  <c r="AJ318" i="64"/>
  <c r="AI398" i="64"/>
  <c r="AI544" i="64"/>
  <c r="AI325" i="64"/>
  <c r="AJ166" i="64"/>
  <c r="AC191" i="46"/>
  <c r="AC177" i="46"/>
  <c r="AC174" i="46"/>
  <c r="AT177" i="64"/>
  <c r="AC199" i="46"/>
  <c r="AI475" i="64"/>
  <c r="AC190" i="46"/>
  <c r="AX176" i="46"/>
  <c r="AC195" i="46"/>
  <c r="AX195" i="46"/>
  <c r="AX188" i="46"/>
  <c r="AC178" i="46"/>
  <c r="AC197" i="46"/>
  <c r="AX185" i="46"/>
  <c r="AX181" i="46"/>
  <c r="AX175" i="46"/>
  <c r="AC193" i="46"/>
  <c r="AC180" i="46"/>
  <c r="AX178" i="46"/>
  <c r="AX199" i="46"/>
  <c r="AC185" i="46"/>
  <c r="AI47" i="64"/>
  <c r="AI329" i="64"/>
  <c r="AT399" i="64"/>
  <c r="AT248" i="64"/>
  <c r="AJ169" i="64"/>
  <c r="AX177" i="46"/>
  <c r="AX194" i="46"/>
  <c r="AT395" i="64"/>
  <c r="AX182" i="46"/>
  <c r="AI402" i="64"/>
  <c r="AT106" i="64"/>
  <c r="AT472" i="64"/>
  <c r="AC186" i="46"/>
  <c r="AI542" i="64"/>
  <c r="AT252" i="64"/>
  <c r="AX192" i="46"/>
  <c r="AX186" i="46"/>
  <c r="AC187" i="46"/>
  <c r="AX196" i="46"/>
  <c r="AC188" i="46"/>
  <c r="AX197" i="46"/>
  <c r="AX183" i="46"/>
  <c r="AC189" i="46"/>
  <c r="AX174" i="46"/>
  <c r="AX187" i="46"/>
  <c r="AX193" i="46"/>
  <c r="AC198" i="46"/>
  <c r="AC179" i="46"/>
  <c r="AC184" i="46"/>
  <c r="AC181" i="46"/>
  <c r="AC183" i="46"/>
  <c r="AC196" i="46"/>
  <c r="AX198" i="46"/>
  <c r="AC182" i="46"/>
  <c r="AT541" i="64"/>
  <c r="AI184" i="64"/>
  <c r="AC194" i="46"/>
  <c r="AT397" i="64"/>
  <c r="AT36" i="64"/>
  <c r="AI113" i="64"/>
  <c r="AT322" i="64"/>
  <c r="AJ305" i="64"/>
  <c r="AJ378" i="64"/>
  <c r="AJ524" i="64"/>
  <c r="AI548" i="64"/>
  <c r="AX191" i="46"/>
  <c r="AX179" i="46"/>
  <c r="AC175" i="46"/>
  <c r="AX184" i="46"/>
  <c r="AX180" i="46"/>
  <c r="AC176" i="46"/>
  <c r="AX189" i="46"/>
  <c r="AX190" i="46"/>
  <c r="AC192" i="46"/>
  <c r="AT543" i="64"/>
  <c r="AJ22" i="64"/>
  <c r="AI396" i="64"/>
  <c r="AJ308" i="64"/>
  <c r="AT264" i="64"/>
  <c r="AT411" i="64"/>
  <c r="AJ28" i="64"/>
  <c r="AJ240" i="64"/>
  <c r="AJ387" i="64"/>
  <c r="AT250" i="64"/>
  <c r="AJ527" i="64"/>
  <c r="AJ451" i="64"/>
  <c r="AI51" i="64"/>
  <c r="AJ98" i="64"/>
  <c r="AT557" i="64"/>
  <c r="AJ92" i="64"/>
  <c r="AI263" i="64"/>
  <c r="AD58" i="25"/>
  <c r="AJ163" i="64"/>
  <c r="AI337" i="64"/>
  <c r="AJ381" i="64"/>
  <c r="AI483" i="64"/>
  <c r="AJ234" i="64"/>
  <c r="AJ533" i="64"/>
  <c r="AI192" i="64"/>
  <c r="AJ160" i="64"/>
  <c r="AT403" i="64"/>
  <c r="AJ89" i="64"/>
  <c r="F470" i="64"/>
  <c r="F608" i="64"/>
  <c r="F94" i="64"/>
  <c r="AN469" i="64"/>
  <c r="AM35" i="25"/>
  <c r="AI243" i="46"/>
  <c r="D320" i="64"/>
  <c r="F320" i="64" s="1"/>
  <c r="AE171" i="64"/>
  <c r="D545" i="64"/>
  <c r="F545" i="64" s="1"/>
  <c r="D393" i="64"/>
  <c r="F393" i="64" s="1"/>
  <c r="D175" i="64"/>
  <c r="F175" i="64" s="1"/>
  <c r="D34" i="64"/>
  <c r="F34" i="64" s="1"/>
  <c r="D466" i="64"/>
  <c r="F466" i="64" s="1"/>
  <c r="D246" i="64"/>
  <c r="F246" i="64" s="1"/>
  <c r="D539" i="64"/>
  <c r="F539" i="64" s="1"/>
  <c r="AM58" i="25"/>
  <c r="F29" i="64"/>
  <c r="D247" i="64"/>
  <c r="M247" i="64" s="1"/>
  <c r="N56" i="40"/>
  <c r="AC100" i="46"/>
  <c r="C20" i="36"/>
  <c r="AI58" i="25"/>
  <c r="N163" i="40"/>
  <c r="C22" i="36"/>
  <c r="N155" i="40"/>
  <c r="N30" i="40"/>
  <c r="N58" i="40"/>
  <c r="N166" i="40"/>
  <c r="N47" i="40"/>
  <c r="N137" i="40"/>
  <c r="N22" i="40"/>
  <c r="N132" i="40"/>
  <c r="N49" i="40"/>
  <c r="N143" i="40"/>
  <c r="N48" i="40"/>
  <c r="N27" i="40"/>
  <c r="N139" i="40"/>
  <c r="N31" i="40"/>
  <c r="N146" i="40"/>
  <c r="N165" i="40"/>
  <c r="N134" i="40"/>
  <c r="N25" i="40"/>
  <c r="N21" i="40"/>
  <c r="N142" i="40"/>
  <c r="N52" i="40"/>
  <c r="N24" i="40"/>
  <c r="N138" i="40"/>
  <c r="N41" i="40"/>
  <c r="N133" i="40"/>
  <c r="N160" i="40"/>
  <c r="N78" i="40"/>
  <c r="N179" i="40"/>
  <c r="N190" i="40"/>
  <c r="N194" i="40"/>
  <c r="N176" i="40"/>
  <c r="N70" i="40"/>
  <c r="N180" i="40"/>
  <c r="N125" i="40"/>
  <c r="N211" i="40"/>
  <c r="N69" i="40"/>
  <c r="N177" i="40"/>
  <c r="N171" i="40"/>
  <c r="N93" i="40"/>
  <c r="N122" i="40"/>
  <c r="N208" i="40"/>
  <c r="N191" i="40"/>
  <c r="N107" i="40"/>
  <c r="N206" i="40"/>
  <c r="N87" i="40"/>
  <c r="N204" i="40"/>
  <c r="N65" i="40"/>
  <c r="N82" i="40"/>
  <c r="N189" i="40"/>
  <c r="N198" i="40"/>
  <c r="N76" i="40"/>
  <c r="N202" i="40"/>
  <c r="N75" i="40"/>
  <c r="N73" i="40"/>
  <c r="N207" i="40"/>
  <c r="N86" i="40"/>
  <c r="N84" i="40"/>
  <c r="N77" i="40"/>
  <c r="N119" i="40"/>
  <c r="N175" i="40"/>
  <c r="N64" i="40"/>
  <c r="N203" i="40"/>
  <c r="N205" i="40"/>
  <c r="N197" i="40"/>
  <c r="N99" i="40"/>
  <c r="N103" i="40"/>
  <c r="N100" i="40"/>
  <c r="N90" i="40"/>
  <c r="N83" i="40"/>
  <c r="N185" i="40"/>
  <c r="N94" i="40"/>
  <c r="N126" i="40"/>
  <c r="N66" i="40"/>
  <c r="N181" i="40"/>
  <c r="N105" i="40"/>
  <c r="N109" i="40"/>
  <c r="N168" i="40"/>
  <c r="N72" i="40"/>
  <c r="N128" i="40"/>
  <c r="N92" i="40"/>
  <c r="N196" i="40"/>
  <c r="N110" i="40"/>
  <c r="N113" i="40"/>
  <c r="N127" i="40"/>
  <c r="N95" i="40"/>
  <c r="N178" i="40"/>
  <c r="N193" i="40"/>
  <c r="N61" i="40"/>
  <c r="N174" i="40"/>
  <c r="N172" i="40"/>
  <c r="N114" i="40"/>
  <c r="N106" i="40"/>
  <c r="N111" i="40"/>
  <c r="N71" i="40"/>
  <c r="N186" i="40"/>
  <c r="N210" i="40"/>
  <c r="N124" i="40"/>
  <c r="N173" i="40"/>
  <c r="N80" i="40"/>
  <c r="N63" i="40"/>
  <c r="N102" i="40"/>
  <c r="N67" i="40"/>
  <c r="N68" i="40"/>
  <c r="N121" i="40"/>
  <c r="N79" i="40"/>
  <c r="N20" i="40"/>
  <c r="N201" i="40"/>
  <c r="N123" i="40"/>
  <c r="N117" i="40"/>
  <c r="N195" i="40"/>
  <c r="N188" i="40"/>
  <c r="N187" i="40"/>
  <c r="N101" i="40"/>
  <c r="N214" i="40"/>
  <c r="N112" i="40"/>
  <c r="N183" i="40"/>
  <c r="N120" i="40"/>
  <c r="N129" i="40"/>
  <c r="N88" i="40"/>
  <c r="N74" i="40"/>
  <c r="N81" i="40"/>
  <c r="N182" i="40"/>
  <c r="N184" i="40"/>
  <c r="N96" i="40"/>
  <c r="N170" i="40"/>
  <c r="N118" i="40"/>
  <c r="N62" i="40"/>
  <c r="N213" i="40"/>
  <c r="N167" i="40"/>
  <c r="N200" i="40"/>
  <c r="N209" i="40"/>
  <c r="N212" i="40"/>
  <c r="N91" i="40"/>
  <c r="N199" i="40"/>
  <c r="N192" i="40"/>
  <c r="N104" i="40"/>
  <c r="N169" i="40"/>
  <c r="N108" i="40"/>
  <c r="N162" i="40"/>
  <c r="N54" i="40"/>
  <c r="N157" i="40"/>
  <c r="N164" i="40"/>
  <c r="N151" i="40"/>
  <c r="N51" i="40"/>
  <c r="N161" i="40"/>
  <c r="N153" i="40"/>
  <c r="N147" i="40"/>
  <c r="N156" i="40"/>
  <c r="N35" i="40"/>
  <c r="N29" i="40"/>
  <c r="N149" i="40"/>
  <c r="N43" i="40"/>
  <c r="N158" i="40"/>
  <c r="N26" i="40"/>
  <c r="N141" i="40"/>
  <c r="N32" i="40"/>
  <c r="N59" i="40"/>
  <c r="N44" i="40"/>
  <c r="N28" i="40"/>
  <c r="N152" i="40"/>
  <c r="N40" i="40"/>
  <c r="N38" i="40"/>
  <c r="N145" i="40"/>
  <c r="N46" i="40"/>
  <c r="N154" i="40"/>
  <c r="N53" i="40"/>
  <c r="N140" i="40"/>
  <c r="N23" i="40"/>
  <c r="N135" i="40"/>
  <c r="N33" i="40"/>
  <c r="N57" i="40"/>
  <c r="N36" i="40"/>
  <c r="N159" i="40"/>
  <c r="N55" i="40"/>
  <c r="N148" i="40"/>
  <c r="N42" i="40"/>
  <c r="N34" i="40"/>
  <c r="N144" i="40"/>
  <c r="N50" i="40"/>
  <c r="N150" i="40"/>
  <c r="N45" i="40"/>
  <c r="N136" i="40"/>
  <c r="N19" i="40"/>
  <c r="AD243" i="46"/>
  <c r="W145" i="47"/>
  <c r="AX61" i="46"/>
  <c r="AX60" i="46"/>
  <c r="AX92" i="46"/>
  <c r="AC114" i="46"/>
  <c r="AX70" i="46"/>
  <c r="AC118" i="46"/>
  <c r="AX210" i="46"/>
  <c r="AC65" i="46"/>
  <c r="AX208" i="46"/>
  <c r="AX113" i="46"/>
  <c r="AX125" i="46"/>
  <c r="AX97" i="46"/>
  <c r="L145" i="47"/>
  <c r="AC95" i="46"/>
  <c r="AR243" i="46"/>
  <c r="AC79" i="46"/>
  <c r="AX105" i="46"/>
  <c r="J145" i="47"/>
  <c r="AC109" i="46"/>
  <c r="AC101" i="46"/>
  <c r="AX66" i="46"/>
  <c r="AL243" i="46"/>
  <c r="AC58" i="25"/>
  <c r="AC115" i="46"/>
  <c r="AC73" i="46"/>
  <c r="AX121" i="46"/>
  <c r="AX129" i="46"/>
  <c r="AX83" i="46"/>
  <c r="AC108" i="46"/>
  <c r="AX30" i="46"/>
  <c r="AC89" i="46"/>
  <c r="AX104" i="46"/>
  <c r="AX94" i="46"/>
  <c r="AV250" i="46" s="1"/>
  <c r="D181" i="64"/>
  <c r="F181" i="64" s="1"/>
  <c r="D469" i="64"/>
  <c r="F469" i="64" s="1"/>
  <c r="D249" i="64"/>
  <c r="F249" i="64" s="1"/>
  <c r="D396" i="64"/>
  <c r="F396" i="64" s="1"/>
  <c r="D542" i="64"/>
  <c r="F542" i="64" s="1"/>
  <c r="F611" i="64"/>
  <c r="F614" i="64"/>
  <c r="D176" i="64"/>
  <c r="M176" i="64" s="1"/>
  <c r="AX100" i="46"/>
  <c r="AC97" i="46"/>
  <c r="AC69" i="46"/>
  <c r="AJ58" i="25"/>
  <c r="AH58" i="25"/>
  <c r="AC104" i="46"/>
  <c r="AX109" i="46"/>
  <c r="AX101" i="46"/>
  <c r="AP243" i="46"/>
  <c r="AC117" i="46"/>
  <c r="AX88" i="46"/>
  <c r="AX126" i="46"/>
  <c r="AX67" i="46"/>
  <c r="AC111" i="46"/>
  <c r="AH243" i="46"/>
  <c r="AC91" i="46"/>
  <c r="AX74" i="46"/>
  <c r="AC77" i="46"/>
  <c r="AX80" i="46"/>
  <c r="AX128" i="46"/>
  <c r="AX102" i="46"/>
  <c r="D235" i="64"/>
  <c r="F235" i="64" s="1"/>
  <c r="D93" i="64"/>
  <c r="F93" i="64" s="1"/>
  <c r="D455" i="64"/>
  <c r="F455" i="64" s="1"/>
  <c r="D382" i="64"/>
  <c r="F382" i="64" s="1"/>
  <c r="D528" i="64"/>
  <c r="F528" i="64" s="1"/>
  <c r="D309" i="64"/>
  <c r="F309" i="64" s="1"/>
  <c r="F597" i="64"/>
  <c r="D164" i="64"/>
  <c r="F164" i="64" s="1"/>
  <c r="D252" i="64"/>
  <c r="F252" i="64" s="1"/>
  <c r="AC70" i="46"/>
  <c r="AC103" i="46"/>
  <c r="AX123" i="46"/>
  <c r="AO380" i="64"/>
  <c r="D472" i="64"/>
  <c r="F472" i="64" s="1"/>
  <c r="Z58" i="25"/>
  <c r="AC105" i="46"/>
  <c r="AX212" i="46"/>
  <c r="AC83" i="46"/>
  <c r="AX112" i="46"/>
  <c r="F26" i="64"/>
  <c r="AK58" i="25"/>
  <c r="F609" i="64"/>
  <c r="AX98" i="46"/>
  <c r="AX75" i="46"/>
  <c r="AQ243" i="46"/>
  <c r="D243" i="64"/>
  <c r="F243" i="64" s="1"/>
  <c r="D536" i="64"/>
  <c r="F536" i="64" s="1"/>
  <c r="D390" i="64"/>
  <c r="F390" i="64" s="1"/>
  <c r="D463" i="64"/>
  <c r="F463" i="64" s="1"/>
  <c r="F605" i="64"/>
  <c r="D264" i="64"/>
  <c r="F264" i="64" s="1"/>
  <c r="D411" i="64"/>
  <c r="F411" i="64" s="1"/>
  <c r="D557" i="64"/>
  <c r="F557" i="64" s="1"/>
  <c r="D484" i="64"/>
  <c r="F484" i="64" s="1"/>
  <c r="F626" i="64"/>
  <c r="AX117" i="46"/>
  <c r="AM243" i="46"/>
  <c r="D105" i="64"/>
  <c r="U105" i="64" s="1"/>
  <c r="AX89" i="46"/>
  <c r="AX87" i="46"/>
  <c r="AX108" i="46"/>
  <c r="AC107" i="46"/>
  <c r="D145" i="47"/>
  <c r="AX91" i="46"/>
  <c r="AX20" i="46"/>
  <c r="AX119" i="46"/>
  <c r="AC113" i="46"/>
  <c r="AX27" i="46"/>
  <c r="AX110" i="46"/>
  <c r="AX86" i="46"/>
  <c r="AX95" i="46"/>
  <c r="AX116" i="46"/>
  <c r="AC93" i="46"/>
  <c r="AC112" i="46"/>
  <c r="AX120" i="46"/>
  <c r="F252" i="46"/>
  <c r="F254" i="46"/>
  <c r="AC119" i="46"/>
  <c r="AX63" i="46"/>
  <c r="AM388" i="64"/>
  <c r="O247" i="46"/>
  <c r="G145" i="47"/>
  <c r="D321" i="64"/>
  <c r="T321" i="64" s="1"/>
  <c r="AN58" i="25"/>
  <c r="D27" i="64"/>
  <c r="F27" i="64" s="1"/>
  <c r="D313" i="64"/>
  <c r="F313" i="64" s="1"/>
  <c r="AK243" i="46"/>
  <c r="AT243" i="46"/>
  <c r="K145" i="47"/>
  <c r="D467" i="64"/>
  <c r="P467" i="64" s="1"/>
  <c r="AN243" i="46"/>
  <c r="AX118" i="46"/>
  <c r="AX90" i="46"/>
  <c r="AC96" i="46"/>
  <c r="AX106" i="46"/>
  <c r="AQ58" i="25"/>
  <c r="V145" i="47"/>
  <c r="U145" i="47"/>
  <c r="AP58" i="25"/>
  <c r="AX42" i="46"/>
  <c r="AC60" i="46"/>
  <c r="AC74" i="46"/>
  <c r="AX71" i="46"/>
  <c r="AC99" i="46"/>
  <c r="AC66" i="46"/>
  <c r="AC80" i="46"/>
  <c r="F104" i="64"/>
  <c r="Q145" i="47"/>
  <c r="AL58" i="25"/>
  <c r="AA58" i="25"/>
  <c r="F145" i="47"/>
  <c r="AC90" i="46"/>
  <c r="AO58" i="25"/>
  <c r="AP313" i="64"/>
  <c r="AK313" i="64"/>
  <c r="AX96" i="46"/>
  <c r="D476" i="64"/>
  <c r="F476" i="64" s="1"/>
  <c r="D549" i="64"/>
  <c r="F549" i="64" s="1"/>
  <c r="D403" i="64"/>
  <c r="F403" i="64" s="1"/>
  <c r="F618" i="64"/>
  <c r="D256" i="64"/>
  <c r="F256" i="64" s="1"/>
  <c r="D171" i="64"/>
  <c r="F171" i="64" s="1"/>
  <c r="F604" i="64"/>
  <c r="D389" i="64"/>
  <c r="F389" i="64" s="1"/>
  <c r="D535" i="64"/>
  <c r="F535" i="64" s="1"/>
  <c r="D100" i="64"/>
  <c r="F100" i="64" s="1"/>
  <c r="D242" i="64"/>
  <c r="F242" i="64" s="1"/>
  <c r="D316" i="64"/>
  <c r="F316" i="64" s="1"/>
  <c r="D462" i="64"/>
  <c r="F462" i="64" s="1"/>
  <c r="D97" i="64"/>
  <c r="F97" i="64" s="1"/>
  <c r="D239" i="64"/>
  <c r="F239" i="64" s="1"/>
  <c r="D459" i="64"/>
  <c r="F459" i="64" s="1"/>
  <c r="D532" i="64"/>
  <c r="F532" i="64" s="1"/>
  <c r="D386" i="64"/>
  <c r="F386" i="64" s="1"/>
  <c r="F601" i="64"/>
  <c r="D488" i="64"/>
  <c r="F488" i="64" s="1"/>
  <c r="D268" i="64"/>
  <c r="F268" i="64" s="1"/>
  <c r="F630" i="64"/>
  <c r="D561" i="64"/>
  <c r="F561" i="64" s="1"/>
  <c r="D415" i="64"/>
  <c r="F415" i="64" s="1"/>
  <c r="D458" i="64"/>
  <c r="F458" i="64" s="1"/>
  <c r="D96" i="64"/>
  <c r="F96" i="64" s="1"/>
  <c r="F600" i="64"/>
  <c r="D238" i="64"/>
  <c r="F238" i="64" s="1"/>
  <c r="D167" i="64"/>
  <c r="F167" i="64" s="1"/>
  <c r="D312" i="64"/>
  <c r="F312" i="64" s="1"/>
  <c r="D385" i="64"/>
  <c r="F385" i="64" s="1"/>
  <c r="D531" i="64"/>
  <c r="F531" i="64" s="1"/>
  <c r="D269" i="64"/>
  <c r="F269" i="64" s="1"/>
  <c r="D562" i="64"/>
  <c r="F562" i="64" s="1"/>
  <c r="D489" i="64"/>
  <c r="F489" i="64" s="1"/>
  <c r="F631" i="64"/>
  <c r="D416" i="64"/>
  <c r="F416" i="64" s="1"/>
  <c r="O56" i="40"/>
  <c r="O42" i="40"/>
  <c r="O132" i="40"/>
  <c r="K28" i="74"/>
  <c r="O139" i="40"/>
  <c r="O46" i="40"/>
  <c r="O134" i="40"/>
  <c r="O44" i="40"/>
  <c r="O32" i="40"/>
  <c r="O50" i="40"/>
  <c r="O133" i="40"/>
  <c r="O43" i="40"/>
  <c r="O28" i="40"/>
  <c r="O57" i="40"/>
  <c r="O47" i="40"/>
  <c r="K25" i="73"/>
  <c r="O58" i="40"/>
  <c r="O29" i="40"/>
  <c r="O36" i="40"/>
  <c r="O51" i="40"/>
  <c r="O31" i="40"/>
  <c r="O33" i="40"/>
  <c r="O19" i="40"/>
  <c r="K28" i="75"/>
  <c r="O40" i="40"/>
  <c r="O26" i="40"/>
  <c r="O35" i="40"/>
  <c r="O55" i="40"/>
  <c r="O136" i="40"/>
  <c r="O59" i="40"/>
  <c r="O22" i="40"/>
  <c r="O135" i="40"/>
  <c r="O52" i="40"/>
  <c r="O48" i="40"/>
  <c r="O23" i="40"/>
  <c r="O39" i="40"/>
  <c r="Q39" i="40" s="1"/>
  <c r="F39" i="40" s="1"/>
  <c r="I39" i="40" s="1"/>
  <c r="Z611" i="64" s="1"/>
  <c r="O54" i="40"/>
  <c r="AC75" i="46"/>
  <c r="L286" i="25"/>
  <c r="W286" i="25"/>
  <c r="AX72" i="46"/>
  <c r="U286" i="25"/>
  <c r="K248" i="46"/>
  <c r="C152" i="25"/>
  <c r="AC94" i="46"/>
  <c r="AA250" i="46" s="1"/>
  <c r="Q286" i="25"/>
  <c r="M248" i="46"/>
  <c r="T248" i="46"/>
  <c r="AP35" i="25"/>
  <c r="Z248" i="46"/>
  <c r="AC166" i="46"/>
  <c r="T286" i="25"/>
  <c r="K286" i="25"/>
  <c r="AX93" i="46"/>
  <c r="AX65" i="46"/>
  <c r="S286" i="25"/>
  <c r="J286" i="25"/>
  <c r="AS243" i="46"/>
  <c r="AQ35" i="25"/>
  <c r="N248" i="46"/>
  <c r="I248" i="46"/>
  <c r="AR35" i="25"/>
  <c r="AO35" i="25"/>
  <c r="AM542" i="64"/>
  <c r="X248" i="46"/>
  <c r="AC85" i="46"/>
  <c r="AA244" i="46" s="1"/>
  <c r="AI43" i="64"/>
  <c r="AC130" i="46"/>
  <c r="G286" i="25"/>
  <c r="H286" i="25"/>
  <c r="I153" i="25"/>
  <c r="I285" i="25" s="1"/>
  <c r="L247" i="46"/>
  <c r="D156" i="25"/>
  <c r="C156" i="25" s="1"/>
  <c r="AC170" i="46"/>
  <c r="F319" i="64"/>
  <c r="BS85" i="46"/>
  <c r="AQ244" i="46"/>
  <c r="AI244" i="46"/>
  <c r="AP244" i="46"/>
  <c r="AR244" i="46"/>
  <c r="AX85" i="46"/>
  <c r="AB244" i="46"/>
  <c r="AO244" i="46"/>
  <c r="AG244" i="46"/>
  <c r="AT244" i="46"/>
  <c r="AD244" i="46"/>
  <c r="AM244" i="46"/>
  <c r="AH244" i="46"/>
  <c r="AS244" i="46"/>
  <c r="AC244" i="46"/>
  <c r="AL244" i="46"/>
  <c r="AN244" i="46"/>
  <c r="J99" i="44"/>
  <c r="AC62" i="46"/>
  <c r="V153" i="25"/>
  <c r="V285" i="25" s="1"/>
  <c r="Y247" i="46"/>
  <c r="I159" i="25"/>
  <c r="C159" i="25" s="1"/>
  <c r="AC173" i="46"/>
  <c r="I155" i="25"/>
  <c r="AC169" i="46"/>
  <c r="R153" i="25"/>
  <c r="R285" i="25" s="1"/>
  <c r="U247" i="46"/>
  <c r="AX69" i="46"/>
  <c r="AC116" i="46"/>
  <c r="AO243" i="46"/>
  <c r="AC67" i="46"/>
  <c r="V248" i="46"/>
  <c r="R248" i="46"/>
  <c r="F243" i="46"/>
  <c r="R286" i="25"/>
  <c r="F33" i="64"/>
  <c r="AJ25" i="64"/>
  <c r="AS146" i="68"/>
  <c r="AO146" i="68"/>
  <c r="AK146" i="68"/>
  <c r="AG146" i="68"/>
  <c r="AC146" i="68"/>
  <c r="AT146" i="68"/>
  <c r="AP146" i="68"/>
  <c r="AL146" i="68"/>
  <c r="AH146" i="68"/>
  <c r="AD146" i="68"/>
  <c r="BR146" i="68"/>
  <c r="BN146" i="68"/>
  <c r="BJ146" i="68"/>
  <c r="BF146" i="68"/>
  <c r="BB146" i="68"/>
  <c r="BQ146" i="68"/>
  <c r="BM146" i="68"/>
  <c r="BI146" i="68"/>
  <c r="BE146" i="68"/>
  <c r="BA146" i="68"/>
  <c r="AU146" i="68"/>
  <c r="AQ146" i="68"/>
  <c r="AM146" i="68"/>
  <c r="AI146" i="68"/>
  <c r="AE146" i="68"/>
  <c r="AV146" i="68"/>
  <c r="AR146" i="68"/>
  <c r="AN146" i="68"/>
  <c r="AJ146" i="68"/>
  <c r="AF146" i="68"/>
  <c r="BT146" i="68"/>
  <c r="BP146" i="68"/>
  <c r="BL146" i="68"/>
  <c r="BH146" i="68"/>
  <c r="BD146" i="68"/>
  <c r="BS146" i="68"/>
  <c r="BO146" i="68"/>
  <c r="BK146" i="68"/>
  <c r="BG146" i="68"/>
  <c r="BC146" i="68"/>
  <c r="AE56" i="25"/>
  <c r="AA56" i="25"/>
  <c r="Z56" i="25"/>
  <c r="AC61" i="46"/>
  <c r="AX24" i="46"/>
  <c r="F540" i="64"/>
  <c r="I540" i="64"/>
  <c r="L540" i="64"/>
  <c r="P540" i="64"/>
  <c r="H540" i="64"/>
  <c r="Q540" i="64"/>
  <c r="W540" i="64"/>
  <c r="R540" i="64"/>
  <c r="K540" i="64"/>
  <c r="X540" i="64"/>
  <c r="Y540" i="64"/>
  <c r="G540" i="64"/>
  <c r="T540" i="64"/>
  <c r="M540" i="64"/>
  <c r="N540" i="64"/>
  <c r="S540" i="64"/>
  <c r="J540" i="64"/>
  <c r="N153" i="25"/>
  <c r="N285" i="25" s="1"/>
  <c r="Q247" i="46"/>
  <c r="T153" i="25"/>
  <c r="T285" i="25" s="1"/>
  <c r="W247" i="46"/>
  <c r="G153" i="25"/>
  <c r="G285" i="25" s="1"/>
  <c r="J247" i="46"/>
  <c r="P153" i="25"/>
  <c r="P285" i="25" s="1"/>
  <c r="S247" i="46"/>
  <c r="E153" i="25"/>
  <c r="E285" i="25" s="1"/>
  <c r="H247" i="46"/>
  <c r="K153" i="25"/>
  <c r="K285" i="25" s="1"/>
  <c r="N247" i="46"/>
  <c r="V286" i="25"/>
  <c r="N286" i="25"/>
  <c r="E286" i="25"/>
  <c r="X148" i="68"/>
  <c r="AV20" i="68"/>
  <c r="BT20" i="68" s="1"/>
  <c r="AC56" i="25"/>
  <c r="AB56" i="25"/>
  <c r="AC87" i="46"/>
  <c r="AR253" i="46"/>
  <c r="AC129" i="46"/>
  <c r="O286" i="25"/>
  <c r="W248" i="46"/>
  <c r="O248" i="46"/>
  <c r="F286" i="25"/>
  <c r="AD56" i="25"/>
  <c r="AI35" i="25"/>
  <c r="J248" i="46"/>
  <c r="AX77" i="46"/>
  <c r="AC72" i="46"/>
  <c r="AX115" i="46"/>
  <c r="AX213" i="46"/>
  <c r="AC92" i="46"/>
  <c r="AC76" i="46"/>
  <c r="AC167" i="46"/>
  <c r="AA247" i="46" s="1"/>
  <c r="M286" i="25"/>
  <c r="S153" i="25"/>
  <c r="S285" i="25" s="1"/>
  <c r="V247" i="46"/>
  <c r="AG35" i="25"/>
  <c r="AG243" i="46"/>
  <c r="AF243" i="46"/>
  <c r="F253" i="46"/>
  <c r="AX21" i="46"/>
  <c r="D153" i="25"/>
  <c r="G247" i="46"/>
  <c r="M153" i="25"/>
  <c r="M285" i="25" s="1"/>
  <c r="P247" i="46"/>
  <c r="U153" i="25"/>
  <c r="U285" i="25" s="1"/>
  <c r="X247" i="46"/>
  <c r="J153" i="25"/>
  <c r="J285" i="25" s="1"/>
  <c r="M247" i="46"/>
  <c r="D157" i="25"/>
  <c r="C157" i="25" s="1"/>
  <c r="AC171" i="46"/>
  <c r="AG56" i="25"/>
  <c r="H248" i="46"/>
  <c r="Q248" i="46"/>
  <c r="AJ243" i="46"/>
  <c r="AC71" i="46"/>
  <c r="AC68" i="46"/>
  <c r="F153" i="25"/>
  <c r="F285" i="25" s="1"/>
  <c r="I247" i="46"/>
  <c r="O153" i="25"/>
  <c r="O285" i="25" s="1"/>
  <c r="R247" i="46"/>
  <c r="W153" i="25"/>
  <c r="W285" i="25" s="1"/>
  <c r="Z247" i="46"/>
  <c r="P248" i="46"/>
  <c r="AC64" i="46"/>
  <c r="H153" i="25"/>
  <c r="H285" i="25" s="1"/>
  <c r="K247" i="46"/>
  <c r="Q153" i="25"/>
  <c r="Q285" i="25" s="1"/>
  <c r="T247" i="46"/>
  <c r="AX73" i="46"/>
  <c r="AC88" i="46"/>
  <c r="AX79" i="46"/>
  <c r="AX211" i="46"/>
  <c r="AX34" i="46"/>
  <c r="AX103" i="46"/>
  <c r="AC120" i="46"/>
  <c r="AB243" i="46"/>
  <c r="AX114" i="46"/>
  <c r="AX76" i="46"/>
  <c r="AX107" i="46"/>
  <c r="AX64" i="46"/>
  <c r="AX38" i="46"/>
  <c r="AX99" i="46"/>
  <c r="AC102" i="46"/>
  <c r="AC110" i="46"/>
  <c r="AX68" i="46"/>
  <c r="AU243" i="46"/>
  <c r="AX124" i="46"/>
  <c r="AC86" i="46"/>
  <c r="G248" i="46"/>
  <c r="V158" i="25"/>
  <c r="V276" i="25" s="1"/>
  <c r="Y238" i="46"/>
  <c r="R158" i="25"/>
  <c r="R276" i="25" s="1"/>
  <c r="U238" i="46"/>
  <c r="N158" i="25"/>
  <c r="N276" i="25" s="1"/>
  <c r="Q238" i="46"/>
  <c r="I158" i="25"/>
  <c r="I276" i="25" s="1"/>
  <c r="L238" i="46"/>
  <c r="E158" i="25"/>
  <c r="E276" i="25" s="1"/>
  <c r="H238" i="46"/>
  <c r="AK35" i="25"/>
  <c r="AC243" i="46"/>
  <c r="Y248" i="46"/>
  <c r="AC98" i="46"/>
  <c r="AE243" i="46"/>
  <c r="AX127" i="46"/>
  <c r="AC63" i="46"/>
  <c r="D154" i="25"/>
  <c r="AC168" i="46"/>
  <c r="U158" i="25"/>
  <c r="U276" i="25" s="1"/>
  <c r="X238" i="46"/>
  <c r="Q158" i="25"/>
  <c r="Q276" i="25" s="1"/>
  <c r="T238" i="46"/>
  <c r="M158" i="25"/>
  <c r="M276" i="25" s="1"/>
  <c r="P238" i="46"/>
  <c r="H158" i="25"/>
  <c r="H276" i="25" s="1"/>
  <c r="K238" i="46"/>
  <c r="D158" i="25"/>
  <c r="AC172" i="46"/>
  <c r="AA238" i="46" s="1"/>
  <c r="G238" i="46"/>
  <c r="AJ43" i="25"/>
  <c r="AN43" i="25"/>
  <c r="AR43" i="25"/>
  <c r="AR56" i="25"/>
  <c r="AJ56" i="25"/>
  <c r="U248" i="46"/>
  <c r="AC106" i="46"/>
  <c r="AX122" i="46"/>
  <c r="P154" i="25"/>
  <c r="P286" i="25" s="1"/>
  <c r="S248" i="46"/>
  <c r="T158" i="25"/>
  <c r="T276" i="25" s="1"/>
  <c r="W238" i="46"/>
  <c r="P158" i="25"/>
  <c r="P276" i="25" s="1"/>
  <c r="S238" i="46"/>
  <c r="K158" i="25"/>
  <c r="K276" i="25" s="1"/>
  <c r="N238" i="46"/>
  <c r="G158" i="25"/>
  <c r="G276" i="25" s="1"/>
  <c r="J238" i="46"/>
  <c r="L248" i="46"/>
  <c r="AX111" i="46"/>
  <c r="W158" i="25"/>
  <c r="W276" i="25" s="1"/>
  <c r="Z238" i="46"/>
  <c r="S158" i="25"/>
  <c r="S276" i="25" s="1"/>
  <c r="V238" i="46"/>
  <c r="O158" i="25"/>
  <c r="O276" i="25" s="1"/>
  <c r="R238" i="46"/>
  <c r="J158" i="25"/>
  <c r="J276" i="25" s="1"/>
  <c r="M238" i="46"/>
  <c r="F158" i="25"/>
  <c r="F276" i="25" s="1"/>
  <c r="I238" i="46"/>
  <c r="L158" i="25"/>
  <c r="L276" i="25" s="1"/>
  <c r="O238" i="46"/>
  <c r="AI43" i="25"/>
  <c r="AM43" i="25"/>
  <c r="AQ43" i="25"/>
  <c r="AL56" i="25"/>
  <c r="O78" i="36"/>
  <c r="P78" i="36"/>
  <c r="G78" i="36"/>
  <c r="U78" i="36"/>
  <c r="F78" i="36"/>
  <c r="V78" i="36"/>
  <c r="N78" i="36"/>
  <c r="E78" i="36"/>
  <c r="Q78" i="36"/>
  <c r="S78" i="36"/>
  <c r="M78" i="36"/>
  <c r="T78" i="36"/>
  <c r="K78" i="36"/>
  <c r="L78" i="36"/>
  <c r="H78" i="36"/>
  <c r="J78" i="36"/>
  <c r="D78" i="36"/>
  <c r="W78" i="36"/>
  <c r="R78" i="36"/>
  <c r="I78" i="36"/>
  <c r="AK43" i="25"/>
  <c r="AO43" i="25"/>
  <c r="AP56" i="25"/>
  <c r="AH56" i="25"/>
  <c r="AH43" i="25"/>
  <c r="AL43" i="25"/>
  <c r="AP43" i="25"/>
  <c r="AN56" i="25"/>
  <c r="D21" i="64"/>
  <c r="D162" i="64"/>
  <c r="D91" i="64"/>
  <c r="D233" i="64"/>
  <c r="F595" i="64"/>
  <c r="D307" i="64"/>
  <c r="D380" i="64"/>
  <c r="F380" i="64" s="1"/>
  <c r="D453" i="64"/>
  <c r="F453" i="64" s="1"/>
  <c r="D526" i="64"/>
  <c r="F526" i="64" s="1"/>
  <c r="G28" i="74"/>
  <c r="F30" i="64"/>
  <c r="C58" i="57"/>
  <c r="AJ19" i="64"/>
  <c r="C79" i="36"/>
  <c r="L29" i="11"/>
  <c r="AD20" i="34"/>
  <c r="E507" i="31"/>
  <c r="BS211" i="46"/>
  <c r="D18" i="64"/>
  <c r="F18" i="64" s="1"/>
  <c r="D450" i="64"/>
  <c r="F450" i="64" s="1"/>
  <c r="D88" i="64"/>
  <c r="F88" i="64" s="1"/>
  <c r="D159" i="64"/>
  <c r="F159" i="64" s="1"/>
  <c r="D230" i="64"/>
  <c r="F230" i="64" s="1"/>
  <c r="D377" i="64"/>
  <c r="F377" i="64" s="1"/>
  <c r="D523" i="64"/>
  <c r="F523" i="64" s="1"/>
  <c r="D304" i="64"/>
  <c r="F304" i="64" s="1"/>
  <c r="F592" i="64"/>
  <c r="D553" i="64"/>
  <c r="F553" i="64" s="1"/>
  <c r="F622" i="64"/>
  <c r="D407" i="64"/>
  <c r="F407" i="64" s="1"/>
  <c r="D260" i="64"/>
  <c r="F260" i="64" s="1"/>
  <c r="D480" i="64"/>
  <c r="F480" i="64" s="1"/>
  <c r="T29" i="11"/>
  <c r="BB20" i="34"/>
  <c r="G25" i="73"/>
  <c r="C30" i="36"/>
  <c r="C26" i="36"/>
  <c r="O540" i="64"/>
  <c r="O142" i="40"/>
  <c r="O143" i="40"/>
  <c r="O148" i="40"/>
  <c r="O152" i="40"/>
  <c r="O156" i="40"/>
  <c r="O161" i="40"/>
  <c r="O162" i="40"/>
  <c r="O166" i="40"/>
  <c r="O21" i="40"/>
  <c r="O49" i="40"/>
  <c r="O140" i="40"/>
  <c r="O141" i="40"/>
  <c r="O147" i="40"/>
  <c r="O151" i="40"/>
  <c r="O155" i="40"/>
  <c r="O160" i="40"/>
  <c r="O165" i="40"/>
  <c r="O45" i="40"/>
  <c r="O53" i="40"/>
  <c r="O146" i="40"/>
  <c r="O150" i="40"/>
  <c r="O154" i="40"/>
  <c r="O158" i="40"/>
  <c r="O159" i="40"/>
  <c r="O164" i="40"/>
  <c r="O30" i="40"/>
  <c r="O41" i="40"/>
  <c r="O137" i="40"/>
  <c r="O138" i="40"/>
  <c r="O144" i="40"/>
  <c r="O145" i="40"/>
  <c r="O149" i="40"/>
  <c r="O153" i="40"/>
  <c r="O157" i="40"/>
  <c r="O163" i="40"/>
  <c r="O24" i="40"/>
  <c r="O27" i="40"/>
  <c r="O34" i="40"/>
  <c r="O38" i="40"/>
  <c r="N26" i="73"/>
  <c r="O126" i="40"/>
  <c r="O104" i="40"/>
  <c r="O200" i="40"/>
  <c r="O178" i="40"/>
  <c r="O29" i="74"/>
  <c r="O203" i="40"/>
  <c r="O174" i="40"/>
  <c r="O182" i="40"/>
  <c r="O113" i="40"/>
  <c r="O120" i="40"/>
  <c r="T28" i="75"/>
  <c r="O105" i="40"/>
  <c r="U29" i="75"/>
  <c r="O119" i="40"/>
  <c r="O192" i="40"/>
  <c r="O187" i="40"/>
  <c r="O204" i="40"/>
  <c r="N28" i="75"/>
  <c r="O69" i="40"/>
  <c r="P26" i="73"/>
  <c r="T25" i="73"/>
  <c r="O114" i="40"/>
  <c r="O90" i="40"/>
  <c r="O76" i="40"/>
  <c r="O72" i="40"/>
  <c r="T26" i="73"/>
  <c r="O99" i="40"/>
  <c r="O209" i="40"/>
  <c r="O112" i="40"/>
  <c r="O207" i="40"/>
  <c r="O65" i="40"/>
  <c r="O185" i="40"/>
  <c r="O25" i="73"/>
  <c r="R26" i="73"/>
  <c r="O183" i="40"/>
  <c r="O172" i="40"/>
  <c r="V28" i="74"/>
  <c r="O103" i="40"/>
  <c r="M26" i="73"/>
  <c r="O125" i="40"/>
  <c r="O196" i="40"/>
  <c r="P28" i="74"/>
  <c r="U28" i="74"/>
  <c r="H28" i="74"/>
  <c r="G29" i="74"/>
  <c r="H28" i="75"/>
  <c r="O118" i="40"/>
  <c r="O101" i="40"/>
  <c r="Q25" i="73"/>
  <c r="O169" i="40"/>
  <c r="O28" i="74"/>
  <c r="Q29" i="75"/>
  <c r="O122" i="40"/>
  <c r="O106" i="40"/>
  <c r="O199" i="40"/>
  <c r="H25" i="73"/>
  <c r="O180" i="40"/>
  <c r="N28" i="74"/>
  <c r="O83" i="40"/>
  <c r="O87" i="40"/>
  <c r="O94" i="40"/>
  <c r="V26" i="73"/>
  <c r="O205" i="40"/>
  <c r="U28" i="75"/>
  <c r="P28" i="75"/>
  <c r="O171" i="40"/>
  <c r="R28" i="74"/>
  <c r="O117" i="40"/>
  <c r="O186" i="40"/>
  <c r="O84" i="40"/>
  <c r="O91" i="40"/>
  <c r="O26" i="73"/>
  <c r="O195" i="40"/>
  <c r="O193" i="40"/>
  <c r="O96" i="40"/>
  <c r="U29" i="74"/>
  <c r="O73" i="40"/>
  <c r="O181" i="40"/>
  <c r="O102" i="40"/>
  <c r="W28" i="75"/>
  <c r="M25" i="73"/>
  <c r="V25" i="73"/>
  <c r="O77" i="40"/>
  <c r="O62" i="40"/>
  <c r="O29" i="75"/>
  <c r="O92" i="40"/>
  <c r="O127" i="40"/>
  <c r="O123" i="40"/>
  <c r="O177" i="40"/>
  <c r="O201" i="40"/>
  <c r="O129" i="40"/>
  <c r="O74" i="40"/>
  <c r="O175" i="40"/>
  <c r="S29" i="74"/>
  <c r="O198" i="40"/>
  <c r="O173" i="40"/>
  <c r="S28" i="74"/>
  <c r="M29" i="75"/>
  <c r="O190" i="40"/>
  <c r="O170" i="40"/>
  <c r="Q28" i="74"/>
  <c r="O61" i="40"/>
  <c r="R29" i="74"/>
  <c r="O179" i="40"/>
  <c r="O81" i="40"/>
  <c r="O206" i="40"/>
  <c r="O80" i="40"/>
  <c r="O82" i="40"/>
  <c r="G26" i="73"/>
  <c r="G29" i="75"/>
  <c r="N29" i="74"/>
  <c r="V29" i="74"/>
  <c r="V29" i="75"/>
  <c r="O79" i="40"/>
  <c r="O188" i="40"/>
  <c r="N25" i="73"/>
  <c r="O184" i="40"/>
  <c r="P29" i="75"/>
  <c r="O107" i="40"/>
  <c r="M28" i="75"/>
  <c r="O28" i="75"/>
  <c r="O63" i="40"/>
  <c r="S26" i="73"/>
  <c r="O67" i="40"/>
  <c r="H29" i="74"/>
  <c r="O68" i="40"/>
  <c r="W29" i="74"/>
  <c r="O88" i="40"/>
  <c r="O191" i="40"/>
  <c r="O71" i="40"/>
  <c r="O176" i="40"/>
  <c r="M29" i="74"/>
  <c r="S28" i="75"/>
  <c r="M28" i="74"/>
  <c r="S25" i="73"/>
  <c r="O202" i="40"/>
  <c r="S29" i="75"/>
  <c r="O70" i="40"/>
  <c r="O78" i="40"/>
  <c r="O95" i="40"/>
  <c r="U26" i="73"/>
  <c r="O167" i="40"/>
  <c r="P29" i="74"/>
  <c r="O212" i="40"/>
  <c r="O128" i="40"/>
  <c r="W26" i="73"/>
  <c r="O111" i="40"/>
  <c r="O108" i="40"/>
  <c r="O86" i="40"/>
  <c r="V28" i="75"/>
  <c r="W29" i="75"/>
  <c r="Q29" i="74"/>
  <c r="O100" i="40"/>
  <c r="O214" i="40"/>
  <c r="O93" i="40"/>
  <c r="W28" i="74"/>
  <c r="U25" i="73"/>
  <c r="O109" i="40"/>
  <c r="O194" i="40"/>
  <c r="K26" i="73"/>
  <c r="Q28" i="75"/>
  <c r="K29" i="75"/>
  <c r="P25" i="73"/>
  <c r="Q26" i="73"/>
  <c r="T29" i="75"/>
  <c r="O121" i="40"/>
  <c r="O66" i="40"/>
  <c r="O20" i="40"/>
  <c r="N29" i="75"/>
  <c r="R28" i="75"/>
  <c r="O210" i="40"/>
  <c r="O189" i="40"/>
  <c r="O64" i="40"/>
  <c r="O124" i="40"/>
  <c r="O213" i="40"/>
  <c r="O197" i="40"/>
  <c r="H29" i="75"/>
  <c r="O168" i="40"/>
  <c r="H26" i="73"/>
  <c r="R25" i="73"/>
  <c r="O211" i="40"/>
  <c r="O75" i="40"/>
  <c r="K29" i="74"/>
  <c r="T29" i="74"/>
  <c r="O110" i="40"/>
  <c r="R29" i="75"/>
  <c r="W25" i="73"/>
  <c r="O208" i="40"/>
  <c r="T28" i="74"/>
  <c r="D20" i="64"/>
  <c r="F20" i="64" s="1"/>
  <c r="D379" i="64"/>
  <c r="F379" i="64" s="1"/>
  <c r="D232" i="64"/>
  <c r="F232" i="64" s="1"/>
  <c r="F594" i="64"/>
  <c r="D90" i="64"/>
  <c r="F90" i="64" s="1"/>
  <c r="D161" i="64"/>
  <c r="F161" i="64" s="1"/>
  <c r="D306" i="64"/>
  <c r="F306" i="64" s="1"/>
  <c r="D452" i="64"/>
  <c r="F452" i="64" s="1"/>
  <c r="D525" i="64"/>
  <c r="F525" i="64" s="1"/>
  <c r="Z540" i="64"/>
  <c r="G28" i="75"/>
  <c r="BS213" i="46"/>
  <c r="H28" i="11"/>
  <c r="S22" i="54"/>
  <c r="J28" i="11"/>
  <c r="Y22" i="54"/>
  <c r="M28" i="11"/>
  <c r="AH22" i="54"/>
  <c r="O28" i="11"/>
  <c r="AN22" i="54"/>
  <c r="Q28" i="11"/>
  <c r="AT22" i="54"/>
  <c r="S28" i="11"/>
  <c r="AZ22" i="54"/>
  <c r="U28" i="11"/>
  <c r="BF22" i="54"/>
  <c r="W28" i="11"/>
  <c r="BL22" i="54"/>
  <c r="AO249" i="64"/>
  <c r="AO542" i="64"/>
  <c r="AO396" i="64"/>
  <c r="AO469" i="64"/>
  <c r="AS542" i="64"/>
  <c r="AS469" i="64"/>
  <c r="AS396" i="64"/>
  <c r="U540" i="64"/>
  <c r="AA609" i="64"/>
  <c r="AK249" i="64"/>
  <c r="AK469" i="64"/>
  <c r="AK396" i="64"/>
  <c r="AK542" i="64"/>
  <c r="V29" i="11"/>
  <c r="BH20" i="34"/>
  <c r="BH244" i="46"/>
  <c r="BB244" i="46"/>
  <c r="AY244" i="46"/>
  <c r="BF244" i="46"/>
  <c r="BD244" i="46"/>
  <c r="AX244" i="46"/>
  <c r="BK244" i="46"/>
  <c r="BL244" i="46"/>
  <c r="BN244" i="46"/>
  <c r="BI244" i="46"/>
  <c r="BA244" i="46"/>
  <c r="L28" i="11"/>
  <c r="AE22" i="54"/>
  <c r="G28" i="11"/>
  <c r="P22" i="54"/>
  <c r="I28" i="11"/>
  <c r="V22" i="54"/>
  <c r="K28" i="11"/>
  <c r="AB22" i="54"/>
  <c r="N28" i="11"/>
  <c r="AK22" i="54"/>
  <c r="P28" i="11"/>
  <c r="AQ22" i="54"/>
  <c r="R28" i="11"/>
  <c r="AW22" i="54"/>
  <c r="T28" i="11"/>
  <c r="BC22" i="54"/>
  <c r="V28" i="11"/>
  <c r="BI22" i="54"/>
  <c r="AQ249" i="64"/>
  <c r="AQ469" i="64"/>
  <c r="AQ542" i="64"/>
  <c r="AQ396" i="64"/>
  <c r="G19" i="46"/>
  <c r="BN19" i="46"/>
  <c r="BO19" i="46"/>
  <c r="CE19" i="46"/>
  <c r="BX19" i="46"/>
  <c r="CF19" i="46"/>
  <c r="BD19" i="46"/>
  <c r="I19" i="44"/>
  <c r="J19" i="44" s="1"/>
  <c r="BH19" i="46"/>
  <c r="AY19" i="46"/>
  <c r="BL19" i="46"/>
  <c r="BF19" i="46"/>
  <c r="AZ19" i="46"/>
  <c r="CI19" i="46"/>
  <c r="BR19" i="46"/>
  <c r="BE19" i="46"/>
  <c r="BV19" i="46"/>
  <c r="CB19" i="46"/>
  <c r="BK19" i="46"/>
  <c r="BW19" i="46"/>
  <c r="CM19" i="46"/>
  <c r="CD19" i="46"/>
  <c r="CC19" i="46"/>
  <c r="BP19" i="46"/>
  <c r="BG19" i="46"/>
  <c r="BJ19" i="46"/>
  <c r="BQ19" i="46"/>
  <c r="BI19" i="46"/>
  <c r="BM19" i="46"/>
  <c r="CL19" i="46"/>
  <c r="CA19" i="46"/>
  <c r="CJ19" i="46"/>
  <c r="BZ19" i="46"/>
  <c r="BA19" i="46"/>
  <c r="BU19" i="46"/>
  <c r="BB19" i="46"/>
  <c r="CK19" i="46"/>
  <c r="BY19" i="46"/>
  <c r="CG19" i="46"/>
  <c r="BC19" i="46"/>
  <c r="BT19" i="46"/>
  <c r="CH19" i="46"/>
  <c r="V540" i="64"/>
  <c r="AM396" i="64"/>
  <c r="AM249" i="64"/>
  <c r="AM469" i="64"/>
  <c r="U29" i="11"/>
  <c r="BE20" i="34"/>
  <c r="AW244" i="46"/>
  <c r="BG244" i="46"/>
  <c r="BJ244" i="46"/>
  <c r="BC244" i="46"/>
  <c r="BP244" i="46"/>
  <c r="BE244" i="46"/>
  <c r="BO244" i="46"/>
  <c r="BM244" i="46"/>
  <c r="C25" i="36"/>
  <c r="C31" i="36"/>
  <c r="AR39" i="25"/>
  <c r="AN39" i="25"/>
  <c r="AJ39" i="25"/>
  <c r="AE39" i="25"/>
  <c r="AA39" i="25"/>
  <c r="AF35" i="25"/>
  <c r="AE35" i="25"/>
  <c r="AC35" i="25"/>
  <c r="AA35" i="25"/>
  <c r="AI56" i="25"/>
  <c r="AM56" i="25"/>
  <c r="AQ56" i="25"/>
  <c r="I49" i="25"/>
  <c r="AC37" i="46"/>
  <c r="R49" i="25"/>
  <c r="P49" i="25"/>
  <c r="AG48" i="25"/>
  <c r="Y54" i="25"/>
  <c r="AX39" i="46"/>
  <c r="Y45" i="25"/>
  <c r="AX33" i="46"/>
  <c r="Z63" i="25"/>
  <c r="E149" i="47"/>
  <c r="AC237" i="46"/>
  <c r="AB63" i="25"/>
  <c r="G149" i="47"/>
  <c r="AE237" i="46"/>
  <c r="AD63" i="25"/>
  <c r="AG237" i="46"/>
  <c r="I149" i="47"/>
  <c r="AK75" i="25"/>
  <c r="P157" i="47"/>
  <c r="AK63" i="25"/>
  <c r="P149" i="47"/>
  <c r="AN237" i="46"/>
  <c r="AO75" i="25"/>
  <c r="T157" i="47"/>
  <c r="AO63" i="25"/>
  <c r="T149" i="47"/>
  <c r="AR237" i="46"/>
  <c r="Z48" i="25"/>
  <c r="Z70" i="25"/>
  <c r="E153" i="47"/>
  <c r="AD48" i="25"/>
  <c r="AD70" i="25"/>
  <c r="I153" i="47"/>
  <c r="AG138" i="25"/>
  <c r="AG292" i="25" s="1"/>
  <c r="L198" i="47"/>
  <c r="L362" i="47" s="1"/>
  <c r="AJ254" i="46"/>
  <c r="AG30" i="25"/>
  <c r="AJ249" i="46"/>
  <c r="AB20" i="64"/>
  <c r="AB161" i="64"/>
  <c r="AB525" i="64"/>
  <c r="AB232" i="64"/>
  <c r="AV594" i="64"/>
  <c r="AB379" i="64"/>
  <c r="AB452" i="64"/>
  <c r="AB306" i="64"/>
  <c r="AB22" i="64"/>
  <c r="AB92" i="64"/>
  <c r="AB163" i="64"/>
  <c r="AB234" i="64"/>
  <c r="AB454" i="64"/>
  <c r="AB308" i="64"/>
  <c r="AV596" i="64"/>
  <c r="AB381" i="64"/>
  <c r="AB527" i="64"/>
  <c r="AB24" i="64"/>
  <c r="AB94" i="64"/>
  <c r="AB236" i="64"/>
  <c r="AV598" i="64"/>
  <c r="AB529" i="64"/>
  <c r="AB383" i="64"/>
  <c r="AB310" i="64"/>
  <c r="AB26" i="64"/>
  <c r="AB167" i="64"/>
  <c r="AB458" i="64"/>
  <c r="AB385" i="64"/>
  <c r="AB531" i="64"/>
  <c r="AB96" i="64"/>
  <c r="AB238" i="64"/>
  <c r="AB312" i="64"/>
  <c r="AV600" i="64"/>
  <c r="AB28" i="64"/>
  <c r="AB169" i="64"/>
  <c r="AB387" i="64"/>
  <c r="AB533" i="64"/>
  <c r="AB98" i="64"/>
  <c r="AB240" i="64"/>
  <c r="AV602" i="64"/>
  <c r="AB460" i="64"/>
  <c r="AB314" i="64"/>
  <c r="AB30" i="64"/>
  <c r="AB100" i="64"/>
  <c r="AB242" i="64"/>
  <c r="AV604" i="64"/>
  <c r="AB535" i="64"/>
  <c r="AB389" i="64"/>
  <c r="AB316" i="64"/>
  <c r="AB462" i="64"/>
  <c r="AB32" i="64"/>
  <c r="AB391" i="64"/>
  <c r="AB464" i="64"/>
  <c r="AB102" i="64"/>
  <c r="AB244" i="64"/>
  <c r="AB537" i="64"/>
  <c r="AB318" i="64"/>
  <c r="AV606" i="64"/>
  <c r="AB34" i="64"/>
  <c r="AB104" i="64"/>
  <c r="AB246" i="64"/>
  <c r="AB393" i="64"/>
  <c r="AB539" i="64"/>
  <c r="AB466" i="64"/>
  <c r="AB320" i="64"/>
  <c r="AV608" i="64"/>
  <c r="AU19" i="64"/>
  <c r="AU89" i="64"/>
  <c r="AU305" i="64"/>
  <c r="AU378" i="64"/>
  <c r="AU451" i="64"/>
  <c r="AU160" i="64"/>
  <c r="AU231" i="64"/>
  <c r="AU524" i="64"/>
  <c r="AU380" i="64"/>
  <c r="AU453" i="64"/>
  <c r="AU526" i="64"/>
  <c r="AU23" i="64"/>
  <c r="AU93" i="64"/>
  <c r="AU382" i="64"/>
  <c r="AU164" i="64"/>
  <c r="AU235" i="64"/>
  <c r="AU528" i="64"/>
  <c r="AU455" i="64"/>
  <c r="AU309" i="64"/>
  <c r="AU25" i="64"/>
  <c r="AU95" i="64"/>
  <c r="AU166" i="64"/>
  <c r="AU237" i="64"/>
  <c r="AU457" i="64"/>
  <c r="AU384" i="64"/>
  <c r="AU530" i="64"/>
  <c r="AU311" i="64"/>
  <c r="AU27" i="64"/>
  <c r="AU239" i="64"/>
  <c r="AU459" i="64"/>
  <c r="AU532" i="64"/>
  <c r="AU97" i="64"/>
  <c r="AU386" i="64"/>
  <c r="AU29" i="64"/>
  <c r="AU461" i="64"/>
  <c r="AU315" i="64"/>
  <c r="AU99" i="64"/>
  <c r="AU388" i="64"/>
  <c r="AU241" i="64"/>
  <c r="AU170" i="64"/>
  <c r="AU534" i="64"/>
  <c r="AU463" i="64"/>
  <c r="AU243" i="64"/>
  <c r="AU390" i="64"/>
  <c r="AU536" i="64"/>
  <c r="AU33" i="64"/>
  <c r="AU538" i="64"/>
  <c r="AU245" i="64"/>
  <c r="AU174" i="64"/>
  <c r="AU465" i="64"/>
  <c r="AU392" i="64"/>
  <c r="AU103" i="64"/>
  <c r="AU319" i="64"/>
  <c r="F23" i="64"/>
  <c r="AT39" i="64"/>
  <c r="AT325" i="64"/>
  <c r="AT398" i="64"/>
  <c r="AT109" i="64"/>
  <c r="AT180" i="64"/>
  <c r="AT251" i="64"/>
  <c r="AT544" i="64"/>
  <c r="AT471" i="64"/>
  <c r="AT43" i="64"/>
  <c r="AT184" i="64"/>
  <c r="AT255" i="64"/>
  <c r="AT475" i="64"/>
  <c r="AT329" i="64"/>
  <c r="AT113" i="64"/>
  <c r="AT548" i="64"/>
  <c r="AT402" i="64"/>
  <c r="AT47" i="64"/>
  <c r="AT479" i="64"/>
  <c r="AT117" i="64"/>
  <c r="AT188" i="64"/>
  <c r="AT259" i="64"/>
  <c r="AT333" i="64"/>
  <c r="AT406" i="64"/>
  <c r="AT552" i="64"/>
  <c r="AT51" i="64"/>
  <c r="AT483" i="64"/>
  <c r="AT192" i="64"/>
  <c r="AT263" i="64"/>
  <c r="AT121" i="64"/>
  <c r="AT410" i="64"/>
  <c r="AT556" i="64"/>
  <c r="AS34" i="64"/>
  <c r="AS104" i="64"/>
  <c r="AS246" i="64"/>
  <c r="AS466" i="64"/>
  <c r="AS539" i="64"/>
  <c r="AS393" i="64"/>
  <c r="AS320" i="64"/>
  <c r="AS32" i="64"/>
  <c r="AS464" i="64"/>
  <c r="AS537" i="64"/>
  <c r="AS102" i="64"/>
  <c r="AS173" i="64"/>
  <c r="AS244" i="64"/>
  <c r="AS318" i="64"/>
  <c r="AS391" i="64"/>
  <c r="AS30" i="64"/>
  <c r="AS100" i="64"/>
  <c r="AS171" i="64"/>
  <c r="AS242" i="64"/>
  <c r="AS535" i="64"/>
  <c r="AS389" i="64"/>
  <c r="AS462" i="64"/>
  <c r="AS316" i="64"/>
  <c r="AS28" i="64"/>
  <c r="AS98" i="64"/>
  <c r="AS169" i="64"/>
  <c r="AS387" i="64"/>
  <c r="AS240" i="64"/>
  <c r="AS533" i="64"/>
  <c r="AS460" i="64"/>
  <c r="AS314" i="64"/>
  <c r="AS167" i="64"/>
  <c r="AS458" i="64"/>
  <c r="AS312" i="64"/>
  <c r="AS96" i="64"/>
  <c r="AS385" i="64"/>
  <c r="AS26" i="64"/>
  <c r="AS531" i="64"/>
  <c r="AS238" i="64"/>
  <c r="AS24" i="64"/>
  <c r="AS165" i="64"/>
  <c r="AS94" i="64"/>
  <c r="AS236" i="64"/>
  <c r="AS529" i="64"/>
  <c r="AS383" i="64"/>
  <c r="AS456" i="64"/>
  <c r="AS310" i="64"/>
  <c r="AS381" i="64"/>
  <c r="AS22" i="64"/>
  <c r="AS527" i="64"/>
  <c r="AS92" i="64"/>
  <c r="AS234" i="64"/>
  <c r="AS308" i="64"/>
  <c r="AS163" i="64"/>
  <c r="AS454" i="64"/>
  <c r="AS20" i="64"/>
  <c r="AS232" i="64"/>
  <c r="AS90" i="64"/>
  <c r="AS161" i="64"/>
  <c r="AS525" i="64"/>
  <c r="AS452" i="64"/>
  <c r="AS306" i="64"/>
  <c r="AS379" i="64"/>
  <c r="AS36" i="64"/>
  <c r="AS541" i="64"/>
  <c r="AS106" i="64"/>
  <c r="AS248" i="64"/>
  <c r="AS322" i="64"/>
  <c r="AS177" i="64"/>
  <c r="AS395" i="64"/>
  <c r="AS468" i="64"/>
  <c r="AS181" i="64"/>
  <c r="AS252" i="64"/>
  <c r="AS399" i="64"/>
  <c r="AS472" i="64"/>
  <c r="AS545" i="64"/>
  <c r="AS256" i="64"/>
  <c r="AS403" i="64"/>
  <c r="AS549" i="64"/>
  <c r="AS476" i="64"/>
  <c r="AS553" i="64"/>
  <c r="AS260" i="64"/>
  <c r="AS407" i="64"/>
  <c r="AS480" i="64"/>
  <c r="AS411" i="64"/>
  <c r="AS484" i="64"/>
  <c r="AS264" i="64"/>
  <c r="AS557" i="64"/>
  <c r="AR39" i="64"/>
  <c r="AR325" i="64"/>
  <c r="AR471" i="64"/>
  <c r="AR109" i="64"/>
  <c r="AR180" i="64"/>
  <c r="AR251" i="64"/>
  <c r="AR544" i="64"/>
  <c r="AR398" i="64"/>
  <c r="AR43" i="64"/>
  <c r="AR113" i="64"/>
  <c r="AR184" i="64"/>
  <c r="AR255" i="64"/>
  <c r="AR475" i="64"/>
  <c r="AR402" i="64"/>
  <c r="AR548" i="64"/>
  <c r="AR329" i="64"/>
  <c r="AR47" i="64"/>
  <c r="AR117" i="64"/>
  <c r="AR188" i="64"/>
  <c r="AR259" i="64"/>
  <c r="AR333" i="64"/>
  <c r="AR406" i="64"/>
  <c r="AR479" i="64"/>
  <c r="AR552" i="64"/>
  <c r="AR51" i="64"/>
  <c r="AR121" i="64"/>
  <c r="AR192" i="64"/>
  <c r="AR263" i="64"/>
  <c r="AR556" i="64"/>
  <c r="AR337" i="64"/>
  <c r="AR410" i="64"/>
  <c r="AR483" i="64"/>
  <c r="AQ104" i="64"/>
  <c r="AQ246" i="64"/>
  <c r="AQ34" i="64"/>
  <c r="AQ539" i="64"/>
  <c r="AQ466" i="64"/>
  <c r="AQ393" i="64"/>
  <c r="AQ320" i="64"/>
  <c r="AQ244" i="64"/>
  <c r="AQ32" i="64"/>
  <c r="AQ391" i="64"/>
  <c r="AQ318" i="64"/>
  <c r="AQ102" i="64"/>
  <c r="AQ464" i="64"/>
  <c r="AQ537" i="64"/>
  <c r="AQ242" i="64"/>
  <c r="AQ30" i="64"/>
  <c r="AQ100" i="64"/>
  <c r="AQ535" i="64"/>
  <c r="AQ389" i="64"/>
  <c r="AQ462" i="64"/>
  <c r="AQ316" i="64"/>
  <c r="AQ240" i="64"/>
  <c r="AQ28" i="64"/>
  <c r="AQ169" i="64"/>
  <c r="AQ314" i="64"/>
  <c r="AQ533" i="64"/>
  <c r="AQ98" i="64"/>
  <c r="AQ460" i="64"/>
  <c r="AQ387" i="64"/>
  <c r="AQ167" i="64"/>
  <c r="AQ26" i="64"/>
  <c r="AQ385" i="64"/>
  <c r="AQ96" i="64"/>
  <c r="AQ458" i="64"/>
  <c r="AQ312" i="64"/>
  <c r="AQ531" i="64"/>
  <c r="AQ24" i="64"/>
  <c r="AQ94" i="64"/>
  <c r="AQ236" i="64"/>
  <c r="AQ383" i="64"/>
  <c r="AQ310" i="64"/>
  <c r="AQ456" i="64"/>
  <c r="AQ529" i="64"/>
  <c r="AQ234" i="64"/>
  <c r="AQ92" i="64"/>
  <c r="AQ527" i="64"/>
  <c r="AQ22" i="64"/>
  <c r="AQ454" i="64"/>
  <c r="AQ163" i="64"/>
  <c r="AQ308" i="64"/>
  <c r="AQ381" i="64"/>
  <c r="AQ161" i="64"/>
  <c r="AQ20" i="64"/>
  <c r="AQ232" i="64"/>
  <c r="AQ525" i="64"/>
  <c r="AQ306" i="64"/>
  <c r="AQ379" i="64"/>
  <c r="AQ452" i="64"/>
  <c r="AQ36" i="64"/>
  <c r="AQ248" i="64"/>
  <c r="AQ106" i="64"/>
  <c r="AQ177" i="64"/>
  <c r="AQ468" i="64"/>
  <c r="AQ395" i="64"/>
  <c r="AQ541" i="64"/>
  <c r="AQ322" i="64"/>
  <c r="AQ252" i="64"/>
  <c r="AQ545" i="64"/>
  <c r="AQ181" i="64"/>
  <c r="AQ399" i="64"/>
  <c r="AQ472" i="64"/>
  <c r="AQ256" i="64"/>
  <c r="AQ403" i="64"/>
  <c r="AQ476" i="64"/>
  <c r="AQ549" i="64"/>
  <c r="AQ407" i="64"/>
  <c r="AQ553" i="64"/>
  <c r="AQ260" i="64"/>
  <c r="AQ480" i="64"/>
  <c r="AQ264" i="64"/>
  <c r="AQ411" i="64"/>
  <c r="AQ557" i="64"/>
  <c r="AQ484" i="64"/>
  <c r="AP39" i="64"/>
  <c r="AP180" i="64"/>
  <c r="AP398" i="64"/>
  <c r="AP109" i="64"/>
  <c r="AP251" i="64"/>
  <c r="AP471" i="64"/>
  <c r="AP544" i="64"/>
  <c r="AP325" i="64"/>
  <c r="AP43" i="64"/>
  <c r="AP255" i="64"/>
  <c r="AP329" i="64"/>
  <c r="AP402" i="64"/>
  <c r="AP475" i="64"/>
  <c r="AP113" i="64"/>
  <c r="AP184" i="64"/>
  <c r="AP548" i="64"/>
  <c r="AP47" i="64"/>
  <c r="AP259" i="64"/>
  <c r="AP406" i="64"/>
  <c r="AP333" i="64"/>
  <c r="AP117" i="64"/>
  <c r="AP188" i="64"/>
  <c r="AP479" i="64"/>
  <c r="AP552" i="64"/>
  <c r="AP51" i="64"/>
  <c r="AP263" i="64"/>
  <c r="AP483" i="64"/>
  <c r="AP121" i="64"/>
  <c r="AP192" i="64"/>
  <c r="AP410" i="64"/>
  <c r="AP556" i="64"/>
  <c r="AO466" i="64"/>
  <c r="AO34" i="64"/>
  <c r="AO539" i="64"/>
  <c r="AO104" i="64"/>
  <c r="AO246" i="64"/>
  <c r="AO393" i="64"/>
  <c r="AO320" i="64"/>
  <c r="AO244" i="64"/>
  <c r="AO102" i="64"/>
  <c r="AO32" i="64"/>
  <c r="AO464" i="64"/>
  <c r="AO537" i="64"/>
  <c r="AO318" i="64"/>
  <c r="AO391" i="64"/>
  <c r="AO30" i="64"/>
  <c r="AO100" i="64"/>
  <c r="AO171" i="64"/>
  <c r="AO535" i="64"/>
  <c r="AO242" i="64"/>
  <c r="AO316" i="64"/>
  <c r="AO389" i="64"/>
  <c r="AO462" i="64"/>
  <c r="AO28" i="64"/>
  <c r="AO98" i="64"/>
  <c r="AO387" i="64"/>
  <c r="AO533" i="64"/>
  <c r="AO169" i="64"/>
  <c r="AO240" i="64"/>
  <c r="AO314" i="64"/>
  <c r="AO460" i="64"/>
  <c r="AO458" i="64"/>
  <c r="AO26" i="64"/>
  <c r="AO96" i="64"/>
  <c r="AO312" i="64"/>
  <c r="AO385" i="64"/>
  <c r="AO167" i="64"/>
  <c r="AO238" i="64"/>
  <c r="AO531" i="64"/>
  <c r="AO24" i="64"/>
  <c r="AO94" i="64"/>
  <c r="AO165" i="64"/>
  <c r="AO236" i="64"/>
  <c r="AO456" i="64"/>
  <c r="AO529" i="64"/>
  <c r="AO383" i="64"/>
  <c r="AO310" i="64"/>
  <c r="AO163" i="64"/>
  <c r="AO92" i="64"/>
  <c r="AO454" i="64"/>
  <c r="AO22" i="64"/>
  <c r="AO381" i="64"/>
  <c r="AO234" i="64"/>
  <c r="AO527" i="64"/>
  <c r="AO308" i="64"/>
  <c r="AO525" i="64"/>
  <c r="AO20" i="64"/>
  <c r="AO90" i="64"/>
  <c r="AO161" i="64"/>
  <c r="AO232" i="64"/>
  <c r="AO306" i="64"/>
  <c r="AO379" i="64"/>
  <c r="AO452" i="64"/>
  <c r="AO36" i="64"/>
  <c r="AO106" i="64"/>
  <c r="AO541" i="64"/>
  <c r="AO468" i="64"/>
  <c r="AO395" i="64"/>
  <c r="AO177" i="64"/>
  <c r="AO248" i="64"/>
  <c r="AO322" i="64"/>
  <c r="AO181" i="64"/>
  <c r="AO252" i="64"/>
  <c r="AO545" i="64"/>
  <c r="AO399" i="64"/>
  <c r="AO472" i="64"/>
  <c r="AO549" i="64"/>
  <c r="AO403" i="64"/>
  <c r="AO476" i="64"/>
  <c r="AO256" i="64"/>
  <c r="AO260" i="64"/>
  <c r="AO407" i="64"/>
  <c r="AO553" i="64"/>
  <c r="AO480" i="64"/>
  <c r="AO264" i="64"/>
  <c r="AO557" i="64"/>
  <c r="AO411" i="64"/>
  <c r="AO484" i="64"/>
  <c r="AN39" i="64"/>
  <c r="AN180" i="64"/>
  <c r="AN325" i="64"/>
  <c r="AN109" i="64"/>
  <c r="AN251" i="64"/>
  <c r="AN471" i="64"/>
  <c r="AN544" i="64"/>
  <c r="AN398" i="64"/>
  <c r="AN43" i="64"/>
  <c r="AN184" i="64"/>
  <c r="AN113" i="64"/>
  <c r="AN402" i="64"/>
  <c r="AN475" i="64"/>
  <c r="AN255" i="64"/>
  <c r="AN47" i="64"/>
  <c r="AN259" i="64"/>
  <c r="AN117" i="64"/>
  <c r="AN552" i="64"/>
  <c r="AN188" i="64"/>
  <c r="AN333" i="64"/>
  <c r="AN406" i="64"/>
  <c r="AN479" i="64"/>
  <c r="AN51" i="64"/>
  <c r="AN263" i="64"/>
  <c r="AN192" i="64"/>
  <c r="AN337" i="64"/>
  <c r="AN483" i="64"/>
  <c r="AN410" i="64"/>
  <c r="AN121" i="64"/>
  <c r="AN556" i="64"/>
  <c r="AM34" i="64"/>
  <c r="AM393" i="64"/>
  <c r="AM104" i="64"/>
  <c r="AM246" i="64"/>
  <c r="AM466" i="64"/>
  <c r="AM539" i="64"/>
  <c r="AM320" i="64"/>
  <c r="AM32" i="64"/>
  <c r="AM244" i="64"/>
  <c r="AM102" i="64"/>
  <c r="AM173" i="64"/>
  <c r="AM464" i="64"/>
  <c r="AM537" i="64"/>
  <c r="AM391" i="64"/>
  <c r="AM318" i="64"/>
  <c r="AM30" i="64"/>
  <c r="AM535" i="64"/>
  <c r="AM100" i="64"/>
  <c r="AM171" i="64"/>
  <c r="AM242" i="64"/>
  <c r="AM462" i="64"/>
  <c r="AM316" i="64"/>
  <c r="AM389" i="64"/>
  <c r="AM28" i="64"/>
  <c r="AM169" i="64"/>
  <c r="AM240" i="64"/>
  <c r="AM460" i="64"/>
  <c r="AM533" i="64"/>
  <c r="AM387" i="64"/>
  <c r="AM98" i="64"/>
  <c r="AM314" i="64"/>
  <c r="AM26" i="64"/>
  <c r="AM385" i="64"/>
  <c r="AM167" i="64"/>
  <c r="AM312" i="64"/>
  <c r="AM96" i="64"/>
  <c r="AM238" i="64"/>
  <c r="AM458" i="64"/>
  <c r="AM531" i="64"/>
  <c r="AM24" i="64"/>
  <c r="AM165" i="64"/>
  <c r="AM94" i="64"/>
  <c r="AM236" i="64"/>
  <c r="AM529" i="64"/>
  <c r="AM383" i="64"/>
  <c r="AM456" i="64"/>
  <c r="AM310" i="64"/>
  <c r="AM22" i="64"/>
  <c r="AM163" i="64"/>
  <c r="AM308" i="64"/>
  <c r="AM527" i="64"/>
  <c r="AM92" i="64"/>
  <c r="AM234" i="64"/>
  <c r="AM454" i="64"/>
  <c r="AM381" i="64"/>
  <c r="AM20" i="64"/>
  <c r="AM525" i="64"/>
  <c r="AM90" i="64"/>
  <c r="AM161" i="64"/>
  <c r="AM232" i="64"/>
  <c r="AM452" i="64"/>
  <c r="AM306" i="64"/>
  <c r="AM379" i="64"/>
  <c r="AM36" i="64"/>
  <c r="AM322" i="64"/>
  <c r="AM106" i="64"/>
  <c r="AM177" i="64"/>
  <c r="AM248" i="64"/>
  <c r="AM395" i="64"/>
  <c r="AM541" i="64"/>
  <c r="AM468" i="64"/>
  <c r="AM545" i="64"/>
  <c r="AM252" i="64"/>
  <c r="AM181" i="64"/>
  <c r="AM472" i="64"/>
  <c r="AM399" i="64"/>
  <c r="AM256" i="64"/>
  <c r="AM549" i="64"/>
  <c r="AM403" i="64"/>
  <c r="AM476" i="64"/>
  <c r="AM260" i="64"/>
  <c r="AM407" i="64"/>
  <c r="AM553" i="64"/>
  <c r="AM480" i="64"/>
  <c r="AM411" i="64"/>
  <c r="AM264" i="64"/>
  <c r="AM484" i="64"/>
  <c r="AL39" i="64"/>
  <c r="AL251" i="64"/>
  <c r="AL398" i="64"/>
  <c r="AL471" i="64"/>
  <c r="AL109" i="64"/>
  <c r="AL180" i="64"/>
  <c r="AL544" i="64"/>
  <c r="AL325" i="64"/>
  <c r="AL43" i="64"/>
  <c r="AL184" i="64"/>
  <c r="AL255" i="64"/>
  <c r="AL329" i="64"/>
  <c r="AL475" i="64"/>
  <c r="AL402" i="64"/>
  <c r="AL113" i="64"/>
  <c r="AL548" i="64"/>
  <c r="AL47" i="64"/>
  <c r="AL188" i="64"/>
  <c r="AL479" i="64"/>
  <c r="AL552" i="64"/>
  <c r="AL333" i="64"/>
  <c r="AL117" i="64"/>
  <c r="AL259" i="64"/>
  <c r="AL406" i="64"/>
  <c r="AL51" i="64"/>
  <c r="AL556" i="64"/>
  <c r="AL121" i="64"/>
  <c r="AL192" i="64"/>
  <c r="AL263" i="64"/>
  <c r="AL410" i="64"/>
  <c r="AL337" i="64"/>
  <c r="AL483" i="64"/>
  <c r="AK34" i="64"/>
  <c r="AK104" i="64"/>
  <c r="AK246" i="64"/>
  <c r="AK393" i="64"/>
  <c r="AK466" i="64"/>
  <c r="AK539" i="64"/>
  <c r="AK320" i="64"/>
  <c r="AK102" i="64"/>
  <c r="AK32" i="64"/>
  <c r="AK173" i="64"/>
  <c r="AK464" i="64"/>
  <c r="AK391" i="64"/>
  <c r="AK244" i="64"/>
  <c r="AK318" i="64"/>
  <c r="AK537" i="64"/>
  <c r="AK242" i="64"/>
  <c r="AK100" i="64"/>
  <c r="AK30" i="64"/>
  <c r="AK535" i="64"/>
  <c r="AK171" i="64"/>
  <c r="AK316" i="64"/>
  <c r="AK389" i="64"/>
  <c r="AK462" i="64"/>
  <c r="AK28" i="64"/>
  <c r="AK460" i="64"/>
  <c r="AK98" i="64"/>
  <c r="AK169" i="64"/>
  <c r="AK240" i="64"/>
  <c r="AK533" i="64"/>
  <c r="AK387" i="64"/>
  <c r="AK314" i="64"/>
  <c r="AK96" i="64"/>
  <c r="AK26" i="64"/>
  <c r="AK312" i="64"/>
  <c r="AK531" i="64"/>
  <c r="AK167" i="64"/>
  <c r="AK238" i="64"/>
  <c r="AK385" i="64"/>
  <c r="AK458" i="64"/>
  <c r="AK24" i="64"/>
  <c r="AK94" i="64"/>
  <c r="AK165" i="64"/>
  <c r="AK236" i="64"/>
  <c r="AK529" i="64"/>
  <c r="AK383" i="64"/>
  <c r="AK456" i="64"/>
  <c r="AK310" i="64"/>
  <c r="AK92" i="64"/>
  <c r="AK22" i="64"/>
  <c r="AK527" i="64"/>
  <c r="AK381" i="64"/>
  <c r="AK163" i="64"/>
  <c r="AK234" i="64"/>
  <c r="AK454" i="64"/>
  <c r="AK308" i="64"/>
  <c r="AK525" i="64"/>
  <c r="AK232" i="64"/>
  <c r="AK20" i="64"/>
  <c r="AK90" i="64"/>
  <c r="AK161" i="64"/>
  <c r="AK306" i="64"/>
  <c r="AK379" i="64"/>
  <c r="AK452" i="64"/>
  <c r="AK36" i="64"/>
  <c r="AK248" i="64"/>
  <c r="AK106" i="64"/>
  <c r="AK177" i="64"/>
  <c r="AK322" i="64"/>
  <c r="AK395" i="64"/>
  <c r="AK541" i="64"/>
  <c r="AK468" i="64"/>
  <c r="AK472" i="64"/>
  <c r="AK181" i="64"/>
  <c r="AK252" i="64"/>
  <c r="AK399" i="64"/>
  <c r="AF30" i="25"/>
  <c r="AI249" i="46"/>
  <c r="AI160" i="64"/>
  <c r="AI524" i="64"/>
  <c r="AI19" i="64"/>
  <c r="AI451" i="64"/>
  <c r="AI231" i="64"/>
  <c r="AI89" i="64"/>
  <c r="AI378" i="64"/>
  <c r="AI305" i="64"/>
  <c r="AI380" i="64"/>
  <c r="AI453" i="64"/>
  <c r="AI526" i="64"/>
  <c r="AI455" i="64"/>
  <c r="AI23" i="64"/>
  <c r="AI235" i="64"/>
  <c r="AI382" i="64"/>
  <c r="AI164" i="64"/>
  <c r="AI528" i="64"/>
  <c r="AI93" i="64"/>
  <c r="AI309" i="64"/>
  <c r="AI25" i="64"/>
  <c r="AI237" i="64"/>
  <c r="AI530" i="64"/>
  <c r="AI457" i="64"/>
  <c r="AI95" i="64"/>
  <c r="AI166" i="64"/>
  <c r="AI384" i="64"/>
  <c r="AI311" i="64"/>
  <c r="AI27" i="64"/>
  <c r="AI386" i="64"/>
  <c r="AI97" i="64"/>
  <c r="AI239" i="64"/>
  <c r="AI532" i="64"/>
  <c r="AI459" i="64"/>
  <c r="AI315" i="64"/>
  <c r="AI534" i="64"/>
  <c r="AI29" i="64"/>
  <c r="AI388" i="64"/>
  <c r="AI170" i="64"/>
  <c r="AI241" i="64"/>
  <c r="AI99" i="64"/>
  <c r="AI461" i="64"/>
  <c r="AI390" i="64"/>
  <c r="AI463" i="64"/>
  <c r="AI243" i="64"/>
  <c r="AI536" i="64"/>
  <c r="AI103" i="64"/>
  <c r="AI33" i="64"/>
  <c r="AI465" i="64"/>
  <c r="AI174" i="64"/>
  <c r="AI245" i="64"/>
  <c r="AI538" i="64"/>
  <c r="AI392" i="64"/>
  <c r="AE30" i="25"/>
  <c r="AH249" i="46"/>
  <c r="AH19" i="64"/>
  <c r="AH231" i="64"/>
  <c r="AH305" i="64"/>
  <c r="AH524" i="64"/>
  <c r="AH89" i="64"/>
  <c r="AH160" i="64"/>
  <c r="AH451" i="64"/>
  <c r="AH378" i="64"/>
  <c r="AH380" i="64"/>
  <c r="AH453" i="64"/>
  <c r="AH526" i="64"/>
  <c r="AH93" i="64"/>
  <c r="AH528" i="64"/>
  <c r="AH23" i="64"/>
  <c r="AH164" i="64"/>
  <c r="AH235" i="64"/>
  <c r="AH455" i="64"/>
  <c r="AH382" i="64"/>
  <c r="AH309" i="64"/>
  <c r="AH166" i="64"/>
  <c r="AH25" i="64"/>
  <c r="AH95" i="64"/>
  <c r="AH237" i="64"/>
  <c r="AH457" i="64"/>
  <c r="AH530" i="64"/>
  <c r="AH311" i="64"/>
  <c r="AH384" i="64"/>
  <c r="AH27" i="64"/>
  <c r="AH97" i="64"/>
  <c r="AH239" i="64"/>
  <c r="AH459" i="64"/>
  <c r="AH386" i="64"/>
  <c r="AH532" i="64"/>
  <c r="AH534" i="64"/>
  <c r="AH29" i="64"/>
  <c r="AH170" i="64"/>
  <c r="AH388" i="64"/>
  <c r="AH99" i="64"/>
  <c r="AH241" i="64"/>
  <c r="AH315" i="64"/>
  <c r="AH461" i="64"/>
  <c r="AH390" i="64"/>
  <c r="AH243" i="64"/>
  <c r="AH463" i="64"/>
  <c r="AH536" i="64"/>
  <c r="AH33" i="64"/>
  <c r="AH174" i="64"/>
  <c r="AH538" i="64"/>
  <c r="AH392" i="64"/>
  <c r="AH103" i="64"/>
  <c r="AH245" i="64"/>
  <c r="AH465" i="64"/>
  <c r="AH319" i="64"/>
  <c r="AD30" i="25"/>
  <c r="AG249" i="46"/>
  <c r="AG160" i="64"/>
  <c r="AG524" i="64"/>
  <c r="AG89" i="64"/>
  <c r="AG378" i="64"/>
  <c r="AG19" i="64"/>
  <c r="AG305" i="64"/>
  <c r="AG231" i="64"/>
  <c r="AG451" i="64"/>
  <c r="AG380" i="64"/>
  <c r="AG526" i="64"/>
  <c r="AG453" i="64"/>
  <c r="AG528" i="64"/>
  <c r="AG23" i="64"/>
  <c r="AG93" i="64"/>
  <c r="AG455" i="64"/>
  <c r="AG382" i="64"/>
  <c r="AG235" i="64"/>
  <c r="AG309" i="64"/>
  <c r="AG457" i="64"/>
  <c r="AG237" i="64"/>
  <c r="AG384" i="64"/>
  <c r="AG25" i="64"/>
  <c r="AG311" i="64"/>
  <c r="AG95" i="64"/>
  <c r="AG166" i="64"/>
  <c r="AG530" i="64"/>
  <c r="AG27" i="64"/>
  <c r="AG239" i="64"/>
  <c r="AG386" i="64"/>
  <c r="AG97" i="64"/>
  <c r="AG532" i="64"/>
  <c r="AG459" i="64"/>
  <c r="AG315" i="64"/>
  <c r="AG241" i="64"/>
  <c r="AG29" i="64"/>
  <c r="AG99" i="64"/>
  <c r="AG170" i="64"/>
  <c r="AG534" i="64"/>
  <c r="AG461" i="64"/>
  <c r="AG388" i="64"/>
  <c r="AG243" i="64"/>
  <c r="AG463" i="64"/>
  <c r="AG390" i="64"/>
  <c r="AG536" i="64"/>
  <c r="AG465" i="64"/>
  <c r="AG33" i="64"/>
  <c r="AG174" i="64"/>
  <c r="AG392" i="64"/>
  <c r="AG538" i="64"/>
  <c r="AG245" i="64"/>
  <c r="AC30" i="25"/>
  <c r="AF249" i="46"/>
  <c r="AF160" i="64"/>
  <c r="AF231" i="64"/>
  <c r="AF19" i="64"/>
  <c r="AF89" i="64"/>
  <c r="AF378" i="64"/>
  <c r="AF305" i="64"/>
  <c r="AF451" i="64"/>
  <c r="AF524" i="64"/>
  <c r="AF380" i="64"/>
  <c r="AF453" i="64"/>
  <c r="AF526" i="64"/>
  <c r="AF93" i="64"/>
  <c r="AF23" i="64"/>
  <c r="AF455" i="64"/>
  <c r="AF164" i="64"/>
  <c r="AF235" i="64"/>
  <c r="AF382" i="64"/>
  <c r="AF528" i="64"/>
  <c r="AF309" i="64"/>
  <c r="AF95" i="64"/>
  <c r="AF25" i="64"/>
  <c r="AF166" i="64"/>
  <c r="AF237" i="64"/>
  <c r="AF384" i="64"/>
  <c r="AF530" i="64"/>
  <c r="AF457" i="64"/>
  <c r="AF311" i="64"/>
  <c r="AF27" i="64"/>
  <c r="AF459" i="64"/>
  <c r="AF532" i="64"/>
  <c r="AF97" i="64"/>
  <c r="AF239" i="64"/>
  <c r="AF386" i="64"/>
  <c r="AF29" i="64"/>
  <c r="AF241" i="64"/>
  <c r="AF99" i="64"/>
  <c r="AF534" i="64"/>
  <c r="AF315" i="64"/>
  <c r="AF388" i="64"/>
  <c r="AF170" i="64"/>
  <c r="AF461" i="64"/>
  <c r="AF390" i="64"/>
  <c r="AF463" i="64"/>
  <c r="AF243" i="64"/>
  <c r="AF536" i="64"/>
  <c r="AF103" i="64"/>
  <c r="AF33" i="64"/>
  <c r="AF465" i="64"/>
  <c r="AF538" i="64"/>
  <c r="AF392" i="64"/>
  <c r="AF174" i="64"/>
  <c r="AF245" i="64"/>
  <c r="AF319" i="64"/>
  <c r="AB30" i="25"/>
  <c r="AE249" i="46"/>
  <c r="AE231" i="64"/>
  <c r="AE89" i="64"/>
  <c r="AE19" i="64"/>
  <c r="AE378" i="64"/>
  <c r="AE160" i="64"/>
  <c r="AE524" i="64"/>
  <c r="AE305" i="64"/>
  <c r="AE451" i="64"/>
  <c r="AE380" i="64"/>
  <c r="AE526" i="64"/>
  <c r="AE453" i="64"/>
  <c r="AE164" i="64"/>
  <c r="AE93" i="64"/>
  <c r="AE23" i="64"/>
  <c r="AE455" i="64"/>
  <c r="AE382" i="64"/>
  <c r="AE235" i="64"/>
  <c r="AE528" i="64"/>
  <c r="AE309" i="64"/>
  <c r="AE25" i="64"/>
  <c r="AE95" i="64"/>
  <c r="AE166" i="64"/>
  <c r="AE237" i="64"/>
  <c r="AE384" i="64"/>
  <c r="AE530" i="64"/>
  <c r="AE457" i="64"/>
  <c r="AE311" i="64"/>
  <c r="AE97" i="64"/>
  <c r="AE27" i="64"/>
  <c r="AE459" i="64"/>
  <c r="AE239" i="64"/>
  <c r="AE532" i="64"/>
  <c r="AE386" i="64"/>
  <c r="AE315" i="64"/>
  <c r="AE170" i="64"/>
  <c r="AE241" i="64"/>
  <c r="AE29" i="64"/>
  <c r="AE461" i="64"/>
  <c r="AE534" i="64"/>
  <c r="AE99" i="64"/>
  <c r="AE388" i="64"/>
  <c r="AE390" i="64"/>
  <c r="AE463" i="64"/>
  <c r="AE536" i="64"/>
  <c r="AE465" i="64"/>
  <c r="AE103" i="64"/>
  <c r="AE174" i="64"/>
  <c r="AE245" i="64"/>
  <c r="AE33" i="64"/>
  <c r="AE319" i="64"/>
  <c r="AE392" i="64"/>
  <c r="AA30" i="25"/>
  <c r="AD249" i="46"/>
  <c r="AD524" i="64"/>
  <c r="AD160" i="64"/>
  <c r="AD19" i="64"/>
  <c r="AD89" i="64"/>
  <c r="AD378" i="64"/>
  <c r="AD231" i="64"/>
  <c r="AD451" i="64"/>
  <c r="AD305" i="64"/>
  <c r="AD380" i="64"/>
  <c r="AD526" i="64"/>
  <c r="AD453" i="64"/>
  <c r="AD528" i="64"/>
  <c r="AD93" i="64"/>
  <c r="AD164" i="64"/>
  <c r="AD235" i="64"/>
  <c r="AD23" i="64"/>
  <c r="AD382" i="64"/>
  <c r="AD455" i="64"/>
  <c r="AD309" i="64"/>
  <c r="AD311" i="64"/>
  <c r="AD166" i="64"/>
  <c r="AD25" i="64"/>
  <c r="AD237" i="64"/>
  <c r="AD384" i="64"/>
  <c r="AD457" i="64"/>
  <c r="AD97" i="64"/>
  <c r="AD27" i="64"/>
  <c r="AD459" i="64"/>
  <c r="AD239" i="64"/>
  <c r="AD532" i="64"/>
  <c r="AD386" i="64"/>
  <c r="AD170" i="64"/>
  <c r="AD29" i="64"/>
  <c r="AD99" i="64"/>
  <c r="AD241" i="64"/>
  <c r="AD534" i="64"/>
  <c r="AD388" i="64"/>
  <c r="AD315" i="64"/>
  <c r="AD461" i="64"/>
  <c r="AD243" i="64"/>
  <c r="AD463" i="64"/>
  <c r="AD390" i="64"/>
  <c r="AD536" i="64"/>
  <c r="AD245" i="64"/>
  <c r="AD174" i="64"/>
  <c r="AD33" i="64"/>
  <c r="AD538" i="64"/>
  <c r="AD392" i="64"/>
  <c r="AD465" i="64"/>
  <c r="AD103" i="64"/>
  <c r="Z30" i="25"/>
  <c r="AC249" i="46"/>
  <c r="AC89" i="64"/>
  <c r="AC231" i="64"/>
  <c r="AC19" i="64"/>
  <c r="AC160" i="64"/>
  <c r="AC378" i="64"/>
  <c r="AC451" i="64"/>
  <c r="AC524" i="64"/>
  <c r="AC305" i="64"/>
  <c r="AC526" i="64"/>
  <c r="AC380" i="64"/>
  <c r="AC453" i="64"/>
  <c r="AC93" i="64"/>
  <c r="AC235" i="64"/>
  <c r="AC23" i="64"/>
  <c r="AC382" i="64"/>
  <c r="AC164" i="64"/>
  <c r="AC455" i="64"/>
  <c r="AC528" i="64"/>
  <c r="AC309" i="64"/>
  <c r="AC237" i="64"/>
  <c r="AC95" i="64"/>
  <c r="AC25" i="64"/>
  <c r="AC457" i="64"/>
  <c r="AC311" i="64"/>
  <c r="AC384" i="64"/>
  <c r="AC166" i="64"/>
  <c r="AC530" i="64"/>
  <c r="AC239" i="64"/>
  <c r="AC97" i="64"/>
  <c r="AC27" i="64"/>
  <c r="AC459" i="64"/>
  <c r="AC532" i="64"/>
  <c r="AC386" i="64"/>
  <c r="AC99" i="64"/>
  <c r="AC241" i="64"/>
  <c r="AC29" i="64"/>
  <c r="AC461" i="64"/>
  <c r="AC388" i="64"/>
  <c r="AC170" i="64"/>
  <c r="AC534" i="64"/>
  <c r="AC315" i="64"/>
  <c r="AC390" i="64"/>
  <c r="AC463" i="64"/>
  <c r="AC536" i="64"/>
  <c r="AC103" i="64"/>
  <c r="AC245" i="64"/>
  <c r="AC33" i="64"/>
  <c r="AC392" i="64"/>
  <c r="AC174" i="64"/>
  <c r="AC538" i="64"/>
  <c r="AC319" i="64"/>
  <c r="AC465" i="64"/>
  <c r="AI29" i="25"/>
  <c r="AL257" i="46"/>
  <c r="AK29" i="25"/>
  <c r="AN257" i="46"/>
  <c r="AM29" i="25"/>
  <c r="AP257" i="46"/>
  <c r="AO29" i="25"/>
  <c r="AR257" i="46"/>
  <c r="AQ29" i="25"/>
  <c r="AT257" i="46"/>
  <c r="Y29" i="25"/>
  <c r="AB257" i="46"/>
  <c r="AX22" i="46"/>
  <c r="AG29" i="25"/>
  <c r="AJ257" i="46"/>
  <c r="AI30" i="25"/>
  <c r="AL249" i="46"/>
  <c r="AK30" i="25"/>
  <c r="AN249" i="46"/>
  <c r="AM30" i="25"/>
  <c r="AP249" i="46"/>
  <c r="AO30" i="25"/>
  <c r="AR249" i="46"/>
  <c r="AQ30" i="25"/>
  <c r="AT249" i="46"/>
  <c r="Y30" i="25"/>
  <c r="AX23" i="46"/>
  <c r="AB249" i="46"/>
  <c r="Y33" i="25"/>
  <c r="AX25" i="46"/>
  <c r="Y34" i="25"/>
  <c r="X34" i="25" s="1"/>
  <c r="AS34" i="25" s="1"/>
  <c r="AX26" i="46"/>
  <c r="AG39" i="25"/>
  <c r="AK39" i="25"/>
  <c r="AF39" i="25"/>
  <c r="AB39" i="25"/>
  <c r="AJ97" i="64"/>
  <c r="AJ386" i="64"/>
  <c r="AJ532" i="64"/>
  <c r="AJ239" i="64"/>
  <c r="AJ459" i="64"/>
  <c r="Y38" i="25"/>
  <c r="X38" i="25" s="1"/>
  <c r="AS38" i="25" s="1"/>
  <c r="AX29" i="46"/>
  <c r="Y41" i="25"/>
  <c r="AX31" i="46"/>
  <c r="AG43" i="25"/>
  <c r="Y42" i="25"/>
  <c r="X42" i="25" s="1"/>
  <c r="AS42" i="25" s="1"/>
  <c r="AX32" i="46"/>
  <c r="AJ463" i="64"/>
  <c r="AJ243" i="64"/>
  <c r="AJ390" i="64"/>
  <c r="AJ536" i="64"/>
  <c r="AJ103" i="64"/>
  <c r="AJ465" i="64"/>
  <c r="AJ174" i="64"/>
  <c r="AJ245" i="64"/>
  <c r="AJ319" i="64"/>
  <c r="AJ538" i="64"/>
  <c r="AJ392" i="64"/>
  <c r="AQ48" i="25"/>
  <c r="AM48" i="25"/>
  <c r="AI48" i="25"/>
  <c r="AC48" i="25"/>
  <c r="Y48" i="25"/>
  <c r="AX36" i="46"/>
  <c r="AP48" i="25"/>
  <c r="AL48" i="25"/>
  <c r="AH48" i="25"/>
  <c r="AB36" i="64"/>
  <c r="AB106" i="64"/>
  <c r="AB177" i="64"/>
  <c r="AB248" i="64"/>
  <c r="AB541" i="64"/>
  <c r="AV610" i="64"/>
  <c r="AB395" i="64"/>
  <c r="AB322" i="64"/>
  <c r="AB468" i="64"/>
  <c r="AU542" i="64"/>
  <c r="AU249" i="64"/>
  <c r="AU469" i="64"/>
  <c r="AU396" i="64"/>
  <c r="AJ249" i="64"/>
  <c r="AJ542" i="64"/>
  <c r="AJ469" i="64"/>
  <c r="AJ396" i="64"/>
  <c r="AU543" i="64"/>
  <c r="AU250" i="64"/>
  <c r="AU397" i="64"/>
  <c r="AU470" i="64"/>
  <c r="AJ250" i="64"/>
  <c r="AJ543" i="64"/>
  <c r="AJ470" i="64"/>
  <c r="AJ397" i="64"/>
  <c r="Y55" i="25"/>
  <c r="X55" i="25" s="1"/>
  <c r="AS55" i="25" s="1"/>
  <c r="AX40" i="46"/>
  <c r="AB39" i="64"/>
  <c r="AB251" i="64"/>
  <c r="AB109" i="64"/>
  <c r="AB180" i="64"/>
  <c r="AB325" i="64"/>
  <c r="AV613" i="64"/>
  <c r="AB471" i="64"/>
  <c r="AB544" i="64"/>
  <c r="AB398" i="64"/>
  <c r="AU181" i="64"/>
  <c r="AU545" i="64"/>
  <c r="AU399" i="64"/>
  <c r="AU252" i="64"/>
  <c r="AU472" i="64"/>
  <c r="AJ472" i="64"/>
  <c r="AJ181" i="64"/>
  <c r="AJ545" i="64"/>
  <c r="AJ252" i="64"/>
  <c r="AJ399" i="64"/>
  <c r="AU43" i="64"/>
  <c r="AU255" i="64"/>
  <c r="AU402" i="64"/>
  <c r="AU113" i="64"/>
  <c r="AU184" i="64"/>
  <c r="AU329" i="64"/>
  <c r="AU475" i="64"/>
  <c r="AU548" i="64"/>
  <c r="AJ43" i="64"/>
  <c r="AJ402" i="64"/>
  <c r="AJ255" i="64"/>
  <c r="AJ329" i="64"/>
  <c r="AJ113" i="64"/>
  <c r="AJ184" i="64"/>
  <c r="AJ548" i="64"/>
  <c r="AJ475" i="64"/>
  <c r="AB256" i="64"/>
  <c r="AB403" i="64"/>
  <c r="AV618" i="64"/>
  <c r="AB476" i="64"/>
  <c r="AB549" i="64"/>
  <c r="AR63" i="25"/>
  <c r="W149" i="47"/>
  <c r="AU237" i="46"/>
  <c r="AN63" i="25"/>
  <c r="S149" i="47"/>
  <c r="AQ237" i="46"/>
  <c r="AJ63" i="25"/>
  <c r="O149" i="47"/>
  <c r="AM237" i="46"/>
  <c r="AG63" i="25"/>
  <c r="AJ237" i="46"/>
  <c r="L149" i="47"/>
  <c r="AC63" i="25"/>
  <c r="H149" i="47"/>
  <c r="AF237" i="46"/>
  <c r="Y63" i="25"/>
  <c r="D149" i="47"/>
  <c r="AX46" i="46"/>
  <c r="AB237" i="46"/>
  <c r="AU47" i="64"/>
  <c r="AU259" i="64"/>
  <c r="AU406" i="64"/>
  <c r="AU552" i="64"/>
  <c r="AU117" i="64"/>
  <c r="AU188" i="64"/>
  <c r="AU333" i="64"/>
  <c r="AU479" i="64"/>
  <c r="AJ47" i="64"/>
  <c r="AJ117" i="64"/>
  <c r="AJ259" i="64"/>
  <c r="AJ333" i="64"/>
  <c r="AJ188" i="64"/>
  <c r="AJ479" i="64"/>
  <c r="AJ406" i="64"/>
  <c r="AJ552" i="64"/>
  <c r="AB407" i="64"/>
  <c r="AV622" i="64"/>
  <c r="AB260" i="64"/>
  <c r="AB553" i="64"/>
  <c r="AB480" i="64"/>
  <c r="AQ70" i="25"/>
  <c r="V153" i="47"/>
  <c r="AM70" i="25"/>
  <c r="R153" i="47"/>
  <c r="AI70" i="25"/>
  <c r="N153" i="47"/>
  <c r="AR70" i="25"/>
  <c r="W153" i="47"/>
  <c r="AN70" i="25"/>
  <c r="S153" i="47"/>
  <c r="AJ70" i="25"/>
  <c r="O153" i="47"/>
  <c r="AC70" i="25"/>
  <c r="H153" i="47"/>
  <c r="Y70" i="25"/>
  <c r="D153" i="47"/>
  <c r="AX50" i="46"/>
  <c r="AU51" i="64"/>
  <c r="AU192" i="64"/>
  <c r="AU263" i="64"/>
  <c r="AU121" i="64"/>
  <c r="AU337" i="64"/>
  <c r="AU483" i="64"/>
  <c r="AU556" i="64"/>
  <c r="AU410" i="64"/>
  <c r="AJ51" i="64"/>
  <c r="AJ483" i="64"/>
  <c r="AJ121" i="64"/>
  <c r="AJ263" i="64"/>
  <c r="AJ410" i="64"/>
  <c r="AJ192" i="64"/>
  <c r="AJ337" i="64"/>
  <c r="AJ556" i="64"/>
  <c r="AB557" i="64"/>
  <c r="AB264" i="64"/>
  <c r="AB411" i="64"/>
  <c r="AV626" i="64"/>
  <c r="AB484" i="64"/>
  <c r="AR75" i="25"/>
  <c r="W157" i="47"/>
  <c r="AN75" i="25"/>
  <c r="S157" i="47"/>
  <c r="AJ75" i="25"/>
  <c r="O157" i="47"/>
  <c r="AE75" i="25"/>
  <c r="J157" i="47"/>
  <c r="AA75" i="25"/>
  <c r="F157" i="47"/>
  <c r="AU253" i="46"/>
  <c r="I29" i="11"/>
  <c r="U20" i="34"/>
  <c r="M29" i="11"/>
  <c r="AG20" i="34"/>
  <c r="P29" i="11"/>
  <c r="AP20" i="34"/>
  <c r="O29" i="11"/>
  <c r="AM20" i="34"/>
  <c r="C53" i="57"/>
  <c r="AJ33" i="64"/>
  <c r="AT34" i="64"/>
  <c r="AT393" i="64"/>
  <c r="AT104" i="64"/>
  <c r="AT539" i="64"/>
  <c r="AT246" i="64"/>
  <c r="AT466" i="64"/>
  <c r="AT320" i="64"/>
  <c r="AT32" i="64"/>
  <c r="AT102" i="64"/>
  <c r="AT244" i="64"/>
  <c r="AT537" i="64"/>
  <c r="AT464" i="64"/>
  <c r="AT173" i="64"/>
  <c r="AT391" i="64"/>
  <c r="AT318" i="64"/>
  <c r="AT30" i="64"/>
  <c r="AT242" i="64"/>
  <c r="AT535" i="64"/>
  <c r="AT462" i="64"/>
  <c r="AT100" i="64"/>
  <c r="AT171" i="64"/>
  <c r="AT389" i="64"/>
  <c r="AT316" i="64"/>
  <c r="AT28" i="64"/>
  <c r="AT460" i="64"/>
  <c r="AT240" i="64"/>
  <c r="AT98" i="64"/>
  <c r="AT169" i="64"/>
  <c r="AT387" i="64"/>
  <c r="AT314" i="64"/>
  <c r="AT26" i="64"/>
  <c r="AT96" i="64"/>
  <c r="AT238" i="64"/>
  <c r="AT312" i="64"/>
  <c r="AT167" i="64"/>
  <c r="AT458" i="64"/>
  <c r="AT385" i="64"/>
  <c r="AT531" i="64"/>
  <c r="AT24" i="64"/>
  <c r="AT236" i="64"/>
  <c r="AT94" i="64"/>
  <c r="AT165" i="64"/>
  <c r="AT456" i="64"/>
  <c r="AT310" i="64"/>
  <c r="AT529" i="64"/>
  <c r="AT383" i="64"/>
  <c r="AT22" i="64"/>
  <c r="AT454" i="64"/>
  <c r="AT381" i="64"/>
  <c r="AT92" i="64"/>
  <c r="AT234" i="64"/>
  <c r="AT163" i="64"/>
  <c r="AT527" i="64"/>
  <c r="AT308" i="64"/>
  <c r="AT20" i="64"/>
  <c r="AT232" i="64"/>
  <c r="AT90" i="64"/>
  <c r="AT161" i="64"/>
  <c r="AT525" i="64"/>
  <c r="AT379" i="64"/>
  <c r="AT452" i="64"/>
  <c r="AT306" i="64"/>
  <c r="AR103" i="64"/>
  <c r="AR245" i="64"/>
  <c r="AR538" i="64"/>
  <c r="AR33" i="64"/>
  <c r="AR174" i="64"/>
  <c r="AR319" i="64"/>
  <c r="AR465" i="64"/>
  <c r="AR392" i="64"/>
  <c r="AR243" i="64"/>
  <c r="AR463" i="64"/>
  <c r="AR390" i="64"/>
  <c r="AR536" i="64"/>
  <c r="AR29" i="64"/>
  <c r="AR99" i="64"/>
  <c r="AR241" i="64"/>
  <c r="AR461" i="64"/>
  <c r="AR534" i="64"/>
  <c r="AR170" i="64"/>
  <c r="AR315" i="64"/>
  <c r="AR388" i="64"/>
  <c r="AR27" i="64"/>
  <c r="AR97" i="64"/>
  <c r="AR239" i="64"/>
  <c r="AR386" i="64"/>
  <c r="AR459" i="64"/>
  <c r="AR532" i="64"/>
  <c r="AR384" i="64"/>
  <c r="AR237" i="64"/>
  <c r="AR25" i="64"/>
  <c r="AR166" i="64"/>
  <c r="AR95" i="64"/>
  <c r="AR457" i="64"/>
  <c r="AR382" i="64"/>
  <c r="AR528" i="64"/>
  <c r="AR23" i="64"/>
  <c r="AR235" i="64"/>
  <c r="AR455" i="64"/>
  <c r="AR93" i="64"/>
  <c r="AR164" i="64"/>
  <c r="AR309" i="64"/>
  <c r="AR380" i="64"/>
  <c r="AR453" i="64"/>
  <c r="AR526" i="64"/>
  <c r="AR451" i="64"/>
  <c r="AR19" i="64"/>
  <c r="AR89" i="64"/>
  <c r="AR160" i="64"/>
  <c r="AR231" i="64"/>
  <c r="AR305" i="64"/>
  <c r="AR524" i="64"/>
  <c r="AR378" i="64"/>
  <c r="AR543" i="64"/>
  <c r="AR250" i="64"/>
  <c r="AR470" i="64"/>
  <c r="AR397" i="64"/>
  <c r="AN35" i="25"/>
  <c r="AQ39" i="64"/>
  <c r="AQ109" i="64"/>
  <c r="AQ180" i="64"/>
  <c r="AQ251" i="64"/>
  <c r="AQ325" i="64"/>
  <c r="AQ398" i="64"/>
  <c r="AQ471" i="64"/>
  <c r="AQ544" i="64"/>
  <c r="AQ43" i="64"/>
  <c r="AQ113" i="64"/>
  <c r="AQ184" i="64"/>
  <c r="AQ402" i="64"/>
  <c r="AQ475" i="64"/>
  <c r="AQ329" i="64"/>
  <c r="AQ255" i="64"/>
  <c r="AQ47" i="64"/>
  <c r="AQ333" i="64"/>
  <c r="AQ259" i="64"/>
  <c r="AQ406" i="64"/>
  <c r="AQ479" i="64"/>
  <c r="AQ117" i="64"/>
  <c r="AQ188" i="64"/>
  <c r="AQ552" i="64"/>
  <c r="AQ51" i="64"/>
  <c r="AQ121" i="64"/>
  <c r="AQ192" i="64"/>
  <c r="AQ263" i="64"/>
  <c r="AQ410" i="64"/>
  <c r="AQ483" i="64"/>
  <c r="AQ556" i="64"/>
  <c r="AQ337" i="64"/>
  <c r="AP34" i="64"/>
  <c r="AP539" i="64"/>
  <c r="AP104" i="64"/>
  <c r="AP466" i="64"/>
  <c r="AP246" i="64"/>
  <c r="AP393" i="64"/>
  <c r="AP320" i="64"/>
  <c r="AP32" i="64"/>
  <c r="AP464" i="64"/>
  <c r="AP102" i="64"/>
  <c r="AP173" i="64"/>
  <c r="AP391" i="64"/>
  <c r="AP537" i="64"/>
  <c r="AP244" i="64"/>
  <c r="AP318" i="64"/>
  <c r="AP30" i="64"/>
  <c r="AP242" i="64"/>
  <c r="AP100" i="64"/>
  <c r="AP171" i="64"/>
  <c r="AP535" i="64"/>
  <c r="AP316" i="64"/>
  <c r="AP389" i="64"/>
  <c r="AP462" i="64"/>
  <c r="AP28" i="64"/>
  <c r="AP169" i="64"/>
  <c r="AP314" i="64"/>
  <c r="AP98" i="64"/>
  <c r="AP240" i="64"/>
  <c r="AP533" i="64"/>
  <c r="AP460" i="64"/>
  <c r="AP387" i="64"/>
  <c r="AP26" i="64"/>
  <c r="AP96" i="64"/>
  <c r="AP238" i="64"/>
  <c r="AP531" i="64"/>
  <c r="AP312" i="64"/>
  <c r="AP385" i="64"/>
  <c r="AP167" i="64"/>
  <c r="AP458" i="64"/>
  <c r="AP24" i="64"/>
  <c r="AP94" i="64"/>
  <c r="AP236" i="64"/>
  <c r="AP165" i="64"/>
  <c r="AP383" i="64"/>
  <c r="AP456" i="64"/>
  <c r="AP529" i="64"/>
  <c r="AP310" i="64"/>
  <c r="AP22" i="64"/>
  <c r="AP92" i="64"/>
  <c r="AP234" i="64"/>
  <c r="AP527" i="64"/>
  <c r="AP381" i="64"/>
  <c r="AP308" i="64"/>
  <c r="AP454" i="64"/>
  <c r="AP163" i="64"/>
  <c r="AP20" i="64"/>
  <c r="AP90" i="64"/>
  <c r="AP161" i="64"/>
  <c r="AP232" i="64"/>
  <c r="AP525" i="64"/>
  <c r="AP306" i="64"/>
  <c r="AP379" i="64"/>
  <c r="AP452" i="64"/>
  <c r="AP36" i="64"/>
  <c r="AP322" i="64"/>
  <c r="AP106" i="64"/>
  <c r="AP177" i="64"/>
  <c r="AP541" i="64"/>
  <c r="AP248" i="64"/>
  <c r="AP468" i="64"/>
  <c r="AP395" i="64"/>
  <c r="AP472" i="64"/>
  <c r="AP545" i="64"/>
  <c r="AP181" i="64"/>
  <c r="AP399" i="64"/>
  <c r="AP252" i="64"/>
  <c r="AP403" i="64"/>
  <c r="AP549" i="64"/>
  <c r="AP256" i="64"/>
  <c r="AP476" i="64"/>
  <c r="AP553" i="64"/>
  <c r="AP407" i="64"/>
  <c r="AP260" i="64"/>
  <c r="AP480" i="64"/>
  <c r="AP264" i="64"/>
  <c r="AP557" i="64"/>
  <c r="AP484" i="64"/>
  <c r="AP411" i="64"/>
  <c r="AN253" i="46"/>
  <c r="AN33" i="64"/>
  <c r="AN319" i="64"/>
  <c r="AN465" i="64"/>
  <c r="AN392" i="64"/>
  <c r="AN103" i="64"/>
  <c r="AN174" i="64"/>
  <c r="AN245" i="64"/>
  <c r="AN538" i="64"/>
  <c r="AN243" i="64"/>
  <c r="AN390" i="64"/>
  <c r="AN463" i="64"/>
  <c r="AN536" i="64"/>
  <c r="AN29" i="64"/>
  <c r="AN241" i="64"/>
  <c r="AN99" i="64"/>
  <c r="AN170" i="64"/>
  <c r="AN388" i="64"/>
  <c r="AN461" i="64"/>
  <c r="AN534" i="64"/>
  <c r="AN315" i="64"/>
  <c r="AN97" i="64"/>
  <c r="AN459" i="64"/>
  <c r="AN27" i="64"/>
  <c r="AN239" i="64"/>
  <c r="AN532" i="64"/>
  <c r="AN386" i="64"/>
  <c r="AN25" i="64"/>
  <c r="AN457" i="64"/>
  <c r="AN95" i="64"/>
  <c r="AN166" i="64"/>
  <c r="AN237" i="64"/>
  <c r="AN311" i="64"/>
  <c r="AN530" i="64"/>
  <c r="AN384" i="64"/>
  <c r="AN93" i="64"/>
  <c r="AN23" i="64"/>
  <c r="AN164" i="64"/>
  <c r="AN235" i="64"/>
  <c r="AN382" i="64"/>
  <c r="AN455" i="64"/>
  <c r="AN528" i="64"/>
  <c r="AN309" i="64"/>
  <c r="AN380" i="64"/>
  <c r="AN453" i="64"/>
  <c r="AN526" i="64"/>
  <c r="AN19" i="64"/>
  <c r="AN231" i="64"/>
  <c r="AN524" i="64"/>
  <c r="AN89" i="64"/>
  <c r="AN160" i="64"/>
  <c r="AN305" i="64"/>
  <c r="AN378" i="64"/>
  <c r="AN451" i="64"/>
  <c r="AN543" i="64"/>
  <c r="AN250" i="64"/>
  <c r="AN470" i="64"/>
  <c r="AN397" i="64"/>
  <c r="AJ35" i="25"/>
  <c r="AM39" i="64"/>
  <c r="AM471" i="64"/>
  <c r="AM251" i="64"/>
  <c r="AM325" i="64"/>
  <c r="AM544" i="64"/>
  <c r="AM109" i="64"/>
  <c r="AM180" i="64"/>
  <c r="AM398" i="64"/>
  <c r="AM43" i="64"/>
  <c r="AM184" i="64"/>
  <c r="AM329" i="64"/>
  <c r="AM548" i="64"/>
  <c r="AM475" i="64"/>
  <c r="AM402" i="64"/>
  <c r="AM113" i="64"/>
  <c r="AM255" i="64"/>
  <c r="AM47" i="64"/>
  <c r="AM117" i="64"/>
  <c r="AM188" i="64"/>
  <c r="AM259" i="64"/>
  <c r="AM552" i="64"/>
  <c r="AM333" i="64"/>
  <c r="AM406" i="64"/>
  <c r="AM479" i="64"/>
  <c r="AM51" i="64"/>
  <c r="AM410" i="64"/>
  <c r="AM121" i="64"/>
  <c r="AM192" i="64"/>
  <c r="AM263" i="64"/>
  <c r="AM556" i="64"/>
  <c r="AM337" i="64"/>
  <c r="AM483" i="64"/>
  <c r="AL34" i="64"/>
  <c r="AL104" i="64"/>
  <c r="AL466" i="64"/>
  <c r="AL539" i="64"/>
  <c r="AL393" i="64"/>
  <c r="AL320" i="64"/>
  <c r="AL32" i="64"/>
  <c r="AL173" i="64"/>
  <c r="AL391" i="64"/>
  <c r="AL102" i="64"/>
  <c r="AL244" i="64"/>
  <c r="AL318" i="64"/>
  <c r="AL464" i="64"/>
  <c r="AL537" i="64"/>
  <c r="AL30" i="64"/>
  <c r="AL242" i="64"/>
  <c r="AL171" i="64"/>
  <c r="AL535" i="64"/>
  <c r="AL100" i="64"/>
  <c r="AL462" i="64"/>
  <c r="AL389" i="64"/>
  <c r="AL316" i="64"/>
  <c r="AL28" i="64"/>
  <c r="AL460" i="64"/>
  <c r="AL98" i="64"/>
  <c r="AL169" i="64"/>
  <c r="AL240" i="64"/>
  <c r="AL387" i="64"/>
  <c r="AL314" i="64"/>
  <c r="AL533" i="64"/>
  <c r="AL26" i="64"/>
  <c r="AL167" i="64"/>
  <c r="AL312" i="64"/>
  <c r="AL531" i="64"/>
  <c r="AL96" i="64"/>
  <c r="AL238" i="64"/>
  <c r="AL458" i="64"/>
  <c r="AL385" i="64"/>
  <c r="AL24" i="64"/>
  <c r="AL165" i="64"/>
  <c r="AL94" i="64"/>
  <c r="AL236" i="64"/>
  <c r="AL383" i="64"/>
  <c r="AL456" i="64"/>
  <c r="AL529" i="64"/>
  <c r="AL310" i="64"/>
  <c r="AL22" i="64"/>
  <c r="AL454" i="64"/>
  <c r="AL92" i="64"/>
  <c r="AL163" i="64"/>
  <c r="AL234" i="64"/>
  <c r="AL527" i="64"/>
  <c r="AL308" i="64"/>
  <c r="AL381" i="64"/>
  <c r="AL20" i="64"/>
  <c r="AL525" i="64"/>
  <c r="AL90" i="64"/>
  <c r="AL161" i="64"/>
  <c r="AL232" i="64"/>
  <c r="AL452" i="64"/>
  <c r="AL306" i="64"/>
  <c r="AL379" i="64"/>
  <c r="AL36" i="64"/>
  <c r="AL322" i="64"/>
  <c r="AL106" i="64"/>
  <c r="AL177" i="64"/>
  <c r="AL468" i="64"/>
  <c r="AL248" i="64"/>
  <c r="AL395" i="64"/>
  <c r="AL541" i="64"/>
  <c r="AL181" i="64"/>
  <c r="AL252" i="64"/>
  <c r="AL472" i="64"/>
  <c r="AL399" i="64"/>
  <c r="AL545" i="64"/>
  <c r="AL403" i="64"/>
  <c r="AL256" i="64"/>
  <c r="AL549" i="64"/>
  <c r="AL476" i="64"/>
  <c r="AL553" i="64"/>
  <c r="AL260" i="64"/>
  <c r="AL407" i="64"/>
  <c r="AL480" i="64"/>
  <c r="AL264" i="64"/>
  <c r="AL411" i="64"/>
  <c r="AL557" i="64"/>
  <c r="AL484" i="64"/>
  <c r="AK256" i="64"/>
  <c r="AK403" i="64"/>
  <c r="AK476" i="64"/>
  <c r="AK549" i="64"/>
  <c r="AK553" i="64"/>
  <c r="AK260" i="64"/>
  <c r="AK407" i="64"/>
  <c r="AK480" i="64"/>
  <c r="AK557" i="64"/>
  <c r="AK411" i="64"/>
  <c r="AK264" i="64"/>
  <c r="AK484" i="64"/>
  <c r="AI253" i="46"/>
  <c r="AI250" i="64"/>
  <c r="AI543" i="64"/>
  <c r="AI397" i="64"/>
  <c r="AI470" i="64"/>
  <c r="AH253" i="46"/>
  <c r="AH249" i="64"/>
  <c r="AH542" i="64"/>
  <c r="AH396" i="64"/>
  <c r="AH469" i="64"/>
  <c r="AH39" i="64"/>
  <c r="AH544" i="64"/>
  <c r="AH325" i="64"/>
  <c r="AH109" i="64"/>
  <c r="AH180" i="64"/>
  <c r="AH251" i="64"/>
  <c r="AH398" i="64"/>
  <c r="AH471" i="64"/>
  <c r="AH43" i="64"/>
  <c r="AH329" i="64"/>
  <c r="AH402" i="64"/>
  <c r="AH113" i="64"/>
  <c r="AH184" i="64"/>
  <c r="AH255" i="64"/>
  <c r="AH548" i="64"/>
  <c r="AH475" i="64"/>
  <c r="AH47" i="64"/>
  <c r="AH188" i="64"/>
  <c r="AH259" i="64"/>
  <c r="AH333" i="64"/>
  <c r="AH479" i="64"/>
  <c r="AH117" i="64"/>
  <c r="AH552" i="64"/>
  <c r="AH406" i="64"/>
  <c r="AH51" i="64"/>
  <c r="AH192" i="64"/>
  <c r="AH263" i="64"/>
  <c r="AH483" i="64"/>
  <c r="AH410" i="64"/>
  <c r="AH121" i="64"/>
  <c r="AH556" i="64"/>
  <c r="AH337" i="64"/>
  <c r="AG36" i="64"/>
  <c r="AG248" i="64"/>
  <c r="AG322" i="64"/>
  <c r="AG106" i="64"/>
  <c r="AG177" i="64"/>
  <c r="AG468" i="64"/>
  <c r="AG541" i="64"/>
  <c r="AG395" i="64"/>
  <c r="AG250" i="64"/>
  <c r="AG543" i="64"/>
  <c r="AG470" i="64"/>
  <c r="AG397" i="64"/>
  <c r="AG252" i="64"/>
  <c r="AG181" i="64"/>
  <c r="AG545" i="64"/>
  <c r="AG472" i="64"/>
  <c r="AG399" i="64"/>
  <c r="AG549" i="64"/>
  <c r="AG256" i="64"/>
  <c r="AG403" i="64"/>
  <c r="AG476" i="64"/>
  <c r="AG553" i="64"/>
  <c r="AG407" i="64"/>
  <c r="AG260" i="64"/>
  <c r="AG480" i="64"/>
  <c r="AG557" i="64"/>
  <c r="AG264" i="64"/>
  <c r="AG411" i="64"/>
  <c r="AG484" i="64"/>
  <c r="AF253" i="46"/>
  <c r="AF542" i="64"/>
  <c r="AF249" i="64"/>
  <c r="AF396" i="64"/>
  <c r="AF469" i="64"/>
  <c r="AF39" i="64"/>
  <c r="AF398" i="64"/>
  <c r="AF109" i="64"/>
  <c r="AF180" i="64"/>
  <c r="AF251" i="64"/>
  <c r="AF325" i="64"/>
  <c r="AF544" i="64"/>
  <c r="AF471" i="64"/>
  <c r="AF43" i="64"/>
  <c r="AF113" i="64"/>
  <c r="AF184" i="64"/>
  <c r="AF255" i="64"/>
  <c r="AF402" i="64"/>
  <c r="AF548" i="64"/>
  <c r="AF329" i="64"/>
  <c r="AF475" i="64"/>
  <c r="AF47" i="64"/>
  <c r="AF117" i="64"/>
  <c r="AF479" i="64"/>
  <c r="AF188" i="64"/>
  <c r="AF259" i="64"/>
  <c r="AF406" i="64"/>
  <c r="AF552" i="64"/>
  <c r="AF333" i="64"/>
  <c r="AF51" i="64"/>
  <c r="AF121" i="64"/>
  <c r="AF192" i="64"/>
  <c r="AF410" i="64"/>
  <c r="AF263" i="64"/>
  <c r="AF556" i="64"/>
  <c r="AF483" i="64"/>
  <c r="AF337" i="64"/>
  <c r="AE36" i="64"/>
  <c r="AE106" i="64"/>
  <c r="AE177" i="64"/>
  <c r="AE395" i="64"/>
  <c r="AE322" i="64"/>
  <c r="AE248" i="64"/>
  <c r="AE541" i="64"/>
  <c r="AE468" i="64"/>
  <c r="AE250" i="64"/>
  <c r="AE543" i="64"/>
  <c r="AE397" i="64"/>
  <c r="AE470" i="64"/>
  <c r="AE181" i="64"/>
  <c r="AE472" i="64"/>
  <c r="AE399" i="64"/>
  <c r="AE545" i="64"/>
  <c r="AE252" i="64"/>
  <c r="AE549" i="64"/>
  <c r="AE476" i="64"/>
  <c r="AE256" i="64"/>
  <c r="AE403" i="64"/>
  <c r="AE553" i="64"/>
  <c r="AE407" i="64"/>
  <c r="AE480" i="64"/>
  <c r="AE484" i="64"/>
  <c r="AE557" i="64"/>
  <c r="AE411" i="64"/>
  <c r="AE264" i="64"/>
  <c r="AD253" i="46"/>
  <c r="AD249" i="64"/>
  <c r="AD542" i="64"/>
  <c r="AD469" i="64"/>
  <c r="AD396" i="64"/>
  <c r="AD39" i="64"/>
  <c r="AD109" i="64"/>
  <c r="AD180" i="64"/>
  <c r="AD398" i="64"/>
  <c r="AD251" i="64"/>
  <c r="AD544" i="64"/>
  <c r="AD325" i="64"/>
  <c r="AD471" i="64"/>
  <c r="AD43" i="64"/>
  <c r="AD113" i="64"/>
  <c r="AD402" i="64"/>
  <c r="AD184" i="64"/>
  <c r="AD329" i="64"/>
  <c r="AD255" i="64"/>
  <c r="AD548" i="64"/>
  <c r="AD475" i="64"/>
  <c r="AD47" i="64"/>
  <c r="AD333" i="64"/>
  <c r="AD552" i="64"/>
  <c r="AD259" i="64"/>
  <c r="AD117" i="64"/>
  <c r="AD188" i="64"/>
  <c r="AD479" i="64"/>
  <c r="AD406" i="64"/>
  <c r="AD51" i="64"/>
  <c r="AD121" i="64"/>
  <c r="AD192" i="64"/>
  <c r="AD263" i="64"/>
  <c r="AD410" i="64"/>
  <c r="AD337" i="64"/>
  <c r="AD483" i="64"/>
  <c r="AD556" i="64"/>
  <c r="AC36" i="64"/>
  <c r="AC106" i="64"/>
  <c r="AC248" i="64"/>
  <c r="AC322" i="64"/>
  <c r="AC395" i="64"/>
  <c r="AC541" i="64"/>
  <c r="AC468" i="64"/>
  <c r="AC543" i="64"/>
  <c r="AC250" i="64"/>
  <c r="AC470" i="64"/>
  <c r="AC397" i="64"/>
  <c r="AC181" i="64"/>
  <c r="AC252" i="64"/>
  <c r="AC545" i="64"/>
  <c r="AC399" i="64"/>
  <c r="AC472" i="64"/>
  <c r="AC256" i="64"/>
  <c r="AC403" i="64"/>
  <c r="AC549" i="64"/>
  <c r="AC476" i="64"/>
  <c r="AC260" i="64"/>
  <c r="AC553" i="64"/>
  <c r="AC407" i="64"/>
  <c r="AC480" i="64"/>
  <c r="AC557" i="64"/>
  <c r="AC264" i="64"/>
  <c r="AC484" i="64"/>
  <c r="AC411" i="64"/>
  <c r="AO138" i="25"/>
  <c r="AO292" i="25" s="1"/>
  <c r="AR254" i="46"/>
  <c r="T198" i="47"/>
  <c r="T362" i="47" s="1"/>
  <c r="AK138" i="25"/>
  <c r="AK292" i="25" s="1"/>
  <c r="P198" i="47"/>
  <c r="P362" i="47" s="1"/>
  <c r="AN254" i="46"/>
  <c r="AF138" i="25"/>
  <c r="AF292" i="25" s="1"/>
  <c r="K198" i="47"/>
  <c r="K362" i="47" s="1"/>
  <c r="AI254" i="46"/>
  <c r="AP138" i="25"/>
  <c r="AP292" i="25" s="1"/>
  <c r="U198" i="47"/>
  <c r="U362" i="47" s="1"/>
  <c r="AS254" i="46"/>
  <c r="AL138" i="25"/>
  <c r="AL292" i="25" s="1"/>
  <c r="Q198" i="47"/>
  <c r="Q362" i="47" s="1"/>
  <c r="AO254" i="46"/>
  <c r="AH138" i="25"/>
  <c r="AH292" i="25" s="1"/>
  <c r="M198" i="47"/>
  <c r="M362" i="47" s="1"/>
  <c r="AK254" i="46"/>
  <c r="AC138" i="25"/>
  <c r="AC292" i="25" s="1"/>
  <c r="H198" i="47"/>
  <c r="H362" i="47" s="1"/>
  <c r="AF254" i="46"/>
  <c r="AD138" i="25"/>
  <c r="AD292" i="25" s="1"/>
  <c r="I198" i="47"/>
  <c r="I362" i="47" s="1"/>
  <c r="AG254" i="46"/>
  <c r="Z138" i="25"/>
  <c r="Z292" i="25" s="1"/>
  <c r="E198" i="47"/>
  <c r="E362" i="47" s="1"/>
  <c r="AC254" i="46"/>
  <c r="J29" i="11"/>
  <c r="X20" i="34"/>
  <c r="AS329" i="64"/>
  <c r="AQ548" i="64"/>
  <c r="AR311" i="64"/>
  <c r="AD95" i="64"/>
  <c r="AG103" i="64"/>
  <c r="AE538" i="64"/>
  <c r="AB175" i="64"/>
  <c r="AC175" i="64"/>
  <c r="AF175" i="64"/>
  <c r="AJ175" i="64"/>
  <c r="AK175" i="64"/>
  <c r="AL175" i="64"/>
  <c r="AM175" i="64"/>
  <c r="AN175" i="64"/>
  <c r="AP175" i="64"/>
  <c r="AQ175" i="64"/>
  <c r="AD175" i="64"/>
  <c r="AE175" i="64"/>
  <c r="AG175" i="64"/>
  <c r="AH175" i="64"/>
  <c r="AI175" i="64"/>
  <c r="AO175" i="64"/>
  <c r="AR175" i="64"/>
  <c r="AS175" i="64"/>
  <c r="AT175" i="64"/>
  <c r="AU175" i="64"/>
  <c r="AQ238" i="64"/>
  <c r="AD319" i="64"/>
  <c r="AI319" i="64"/>
  <c r="AT337" i="64"/>
  <c r="AP337" i="64"/>
  <c r="AT533" i="64"/>
  <c r="AE260" i="64"/>
  <c r="AM557" i="64"/>
  <c r="AB90" i="64"/>
  <c r="AB165" i="64"/>
  <c r="AQ168" i="64"/>
  <c r="AB168" i="64"/>
  <c r="AD168" i="64"/>
  <c r="AC168" i="64"/>
  <c r="AF168" i="64"/>
  <c r="AG168" i="64"/>
  <c r="AI168" i="64"/>
  <c r="AJ168" i="64"/>
  <c r="AK168" i="64"/>
  <c r="AL168" i="64"/>
  <c r="AN168" i="64"/>
  <c r="AO168" i="64"/>
  <c r="AP168" i="64"/>
  <c r="AT168" i="64"/>
  <c r="AE168" i="64"/>
  <c r="AH168" i="64"/>
  <c r="AM168" i="64"/>
  <c r="AR168" i="64"/>
  <c r="AS168" i="64"/>
  <c r="AU168" i="64"/>
  <c r="F168" i="64"/>
  <c r="AB171" i="64"/>
  <c r="AE243" i="64"/>
  <c r="AB456" i="64"/>
  <c r="AD313" i="64"/>
  <c r="AN313" i="64"/>
  <c r="AC313" i="64"/>
  <c r="AE313" i="64"/>
  <c r="AR313" i="64"/>
  <c r="AU313" i="64"/>
  <c r="AH313" i="64"/>
  <c r="BS126" i="46"/>
  <c r="J49" i="25"/>
  <c r="K49" i="25"/>
  <c r="N49" i="25"/>
  <c r="U49" i="25"/>
  <c r="W49" i="25"/>
  <c r="Z75" i="25"/>
  <c r="E157" i="47"/>
  <c r="AB75" i="25"/>
  <c r="G157" i="47"/>
  <c r="AD75" i="25"/>
  <c r="I157" i="47"/>
  <c r="AF75" i="25"/>
  <c r="K157" i="47"/>
  <c r="AH63" i="25"/>
  <c r="M149" i="47"/>
  <c r="AK237" i="46"/>
  <c r="AH75" i="25"/>
  <c r="M157" i="47"/>
  <c r="AI75" i="25"/>
  <c r="N157" i="47"/>
  <c r="AI63" i="25"/>
  <c r="N149" i="47"/>
  <c r="AL237" i="46"/>
  <c r="AK56" i="25"/>
  <c r="AM75" i="25"/>
  <c r="R157" i="47"/>
  <c r="AM63" i="25"/>
  <c r="R149" i="47"/>
  <c r="AP237" i="46"/>
  <c r="AO56" i="25"/>
  <c r="AQ75" i="25"/>
  <c r="V157" i="47"/>
  <c r="AQ63" i="25"/>
  <c r="V149" i="47"/>
  <c r="AT237" i="46"/>
  <c r="AO39" i="25"/>
  <c r="AQ39" i="25"/>
  <c r="AB48" i="25"/>
  <c r="AB70" i="25"/>
  <c r="G153" i="47"/>
  <c r="AF48" i="25"/>
  <c r="AF70" i="25"/>
  <c r="K153" i="47"/>
  <c r="AB19" i="64"/>
  <c r="AB231" i="64"/>
  <c r="AB160" i="64"/>
  <c r="AB378" i="64"/>
  <c r="AB305" i="64"/>
  <c r="AB89" i="64"/>
  <c r="AB451" i="64"/>
  <c r="AB524" i="64"/>
  <c r="AV593" i="64"/>
  <c r="AV595" i="64"/>
  <c r="AB380" i="64"/>
  <c r="AB526" i="64"/>
  <c r="AB453" i="64"/>
  <c r="AB23" i="64"/>
  <c r="AB235" i="64"/>
  <c r="AB164" i="64"/>
  <c r="AB382" i="64"/>
  <c r="AB93" i="64"/>
  <c r="AB455" i="64"/>
  <c r="AB528" i="64"/>
  <c r="AV597" i="64"/>
  <c r="AB309" i="64"/>
  <c r="AB25" i="64"/>
  <c r="AB237" i="64"/>
  <c r="AB95" i="64"/>
  <c r="AB530" i="64"/>
  <c r="AB384" i="64"/>
  <c r="AV599" i="64"/>
  <c r="AB166" i="64"/>
  <c r="AB457" i="64"/>
  <c r="AB311" i="64"/>
  <c r="AB27" i="64"/>
  <c r="AB97" i="64"/>
  <c r="AB239" i="64"/>
  <c r="AB459" i="64"/>
  <c r="AV601" i="64"/>
  <c r="AB386" i="64"/>
  <c r="AB532" i="64"/>
  <c r="AB29" i="64"/>
  <c r="AB99" i="64"/>
  <c r="AB241" i="64"/>
  <c r="AB170" i="64"/>
  <c r="AB315" i="64"/>
  <c r="AB534" i="64"/>
  <c r="AB461" i="64"/>
  <c r="AB388" i="64"/>
  <c r="AV603" i="64"/>
  <c r="AB463" i="64"/>
  <c r="AB390" i="64"/>
  <c r="AV605" i="64"/>
  <c r="AB536" i="64"/>
  <c r="AB33" i="64"/>
  <c r="AB103" i="64"/>
  <c r="AB538" i="64"/>
  <c r="AB319" i="64"/>
  <c r="AB245" i="64"/>
  <c r="AB174" i="64"/>
  <c r="AB465" i="64"/>
  <c r="AV607" i="64"/>
  <c r="AB392" i="64"/>
  <c r="AU20" i="64"/>
  <c r="AU161" i="64"/>
  <c r="AU232" i="64"/>
  <c r="AU525" i="64"/>
  <c r="AU90" i="64"/>
  <c r="AU306" i="64"/>
  <c r="AU379" i="64"/>
  <c r="AU452" i="64"/>
  <c r="AU22" i="64"/>
  <c r="AU163" i="64"/>
  <c r="AU454" i="64"/>
  <c r="AU308" i="64"/>
  <c r="AU92" i="64"/>
  <c r="AU234" i="64"/>
  <c r="AU381" i="64"/>
  <c r="AU527" i="64"/>
  <c r="AU24" i="64"/>
  <c r="AU94" i="64"/>
  <c r="AU165" i="64"/>
  <c r="AU236" i="64"/>
  <c r="AU529" i="64"/>
  <c r="AU310" i="64"/>
  <c r="AU383" i="64"/>
  <c r="AU456" i="64"/>
  <c r="AU26" i="64"/>
  <c r="AU96" i="64"/>
  <c r="AU385" i="64"/>
  <c r="AU167" i="64"/>
  <c r="AU531" i="64"/>
  <c r="AU458" i="64"/>
  <c r="AU238" i="64"/>
  <c r="AU312" i="64"/>
  <c r="AU28" i="64"/>
  <c r="AU169" i="64"/>
  <c r="AU314" i="64"/>
  <c r="AU533" i="64"/>
  <c r="AU98" i="64"/>
  <c r="AU240" i="64"/>
  <c r="AU460" i="64"/>
  <c r="AU387" i="64"/>
  <c r="AU30" i="64"/>
  <c r="AU171" i="64"/>
  <c r="AU242" i="64"/>
  <c r="AU535" i="64"/>
  <c r="AU100" i="64"/>
  <c r="AU462" i="64"/>
  <c r="AU316" i="64"/>
  <c r="AU389" i="64"/>
  <c r="AU32" i="64"/>
  <c r="AU318" i="64"/>
  <c r="AU391" i="64"/>
  <c r="AU102" i="64"/>
  <c r="AU537" i="64"/>
  <c r="AU464" i="64"/>
  <c r="AU244" i="64"/>
  <c r="AU34" i="64"/>
  <c r="AU104" i="64"/>
  <c r="AU539" i="64"/>
  <c r="AU246" i="64"/>
  <c r="AU393" i="64"/>
  <c r="AU466" i="64"/>
  <c r="AU320" i="64"/>
  <c r="AJ253" i="46"/>
  <c r="F24" i="64"/>
  <c r="AT542" i="64"/>
  <c r="AT249" i="64"/>
  <c r="AT396" i="64"/>
  <c r="AT469" i="64"/>
  <c r="AS253" i="46"/>
  <c r="AS33" i="64"/>
  <c r="AS103" i="64"/>
  <c r="AS245" i="64"/>
  <c r="AS174" i="64"/>
  <c r="AS538" i="64"/>
  <c r="AS319" i="64"/>
  <c r="AS392" i="64"/>
  <c r="AS390" i="64"/>
  <c r="AS463" i="64"/>
  <c r="AS243" i="64"/>
  <c r="AS536" i="64"/>
  <c r="AS29" i="64"/>
  <c r="AS241" i="64"/>
  <c r="AS388" i="64"/>
  <c r="AS461" i="64"/>
  <c r="AS99" i="64"/>
  <c r="AS170" i="64"/>
  <c r="AS534" i="64"/>
  <c r="AS315" i="64"/>
  <c r="AS27" i="64"/>
  <c r="AS239" i="64"/>
  <c r="AS532" i="64"/>
  <c r="AS386" i="64"/>
  <c r="AS97" i="64"/>
  <c r="AS459" i="64"/>
  <c r="AS25" i="64"/>
  <c r="AS166" i="64"/>
  <c r="AS95" i="64"/>
  <c r="AS237" i="64"/>
  <c r="AS311" i="64"/>
  <c r="AS457" i="64"/>
  <c r="AS384" i="64"/>
  <c r="AS530" i="64"/>
  <c r="AS23" i="64"/>
  <c r="AS382" i="64"/>
  <c r="AS93" i="64"/>
  <c r="AS528" i="64"/>
  <c r="AS235" i="64"/>
  <c r="AS455" i="64"/>
  <c r="AS164" i="64"/>
  <c r="AS309" i="64"/>
  <c r="AS380" i="64"/>
  <c r="AS453" i="64"/>
  <c r="AS526" i="64"/>
  <c r="AS19" i="64"/>
  <c r="AS231" i="64"/>
  <c r="AS524" i="64"/>
  <c r="AS305" i="64"/>
  <c r="AS89" i="64"/>
  <c r="AS160" i="64"/>
  <c r="AS378" i="64"/>
  <c r="AS451" i="64"/>
  <c r="AS250" i="64"/>
  <c r="AS543" i="64"/>
  <c r="AS470" i="64"/>
  <c r="AS397" i="64"/>
  <c r="AR249" i="64"/>
  <c r="AR542" i="64"/>
  <c r="AR469" i="64"/>
  <c r="AR396" i="64"/>
  <c r="AQ253" i="46"/>
  <c r="AQ33" i="64"/>
  <c r="AQ174" i="64"/>
  <c r="AQ245" i="64"/>
  <c r="AQ538" i="64"/>
  <c r="AQ392" i="64"/>
  <c r="AQ103" i="64"/>
  <c r="AQ319" i="64"/>
  <c r="AQ465" i="64"/>
  <c r="AQ463" i="64"/>
  <c r="AQ390" i="64"/>
  <c r="AQ536" i="64"/>
  <c r="AQ29" i="64"/>
  <c r="AQ99" i="64"/>
  <c r="AQ170" i="64"/>
  <c r="AQ241" i="64"/>
  <c r="AQ461" i="64"/>
  <c r="AQ315" i="64"/>
  <c r="AQ388" i="64"/>
  <c r="AQ534" i="64"/>
  <c r="AQ27" i="64"/>
  <c r="AQ386" i="64"/>
  <c r="AQ97" i="64"/>
  <c r="AQ459" i="64"/>
  <c r="AQ239" i="64"/>
  <c r="AQ532" i="64"/>
  <c r="AQ25" i="64"/>
  <c r="AQ95" i="64"/>
  <c r="AQ237" i="64"/>
  <c r="AQ166" i="64"/>
  <c r="AQ457" i="64"/>
  <c r="AQ384" i="64"/>
  <c r="AQ311" i="64"/>
  <c r="AQ530" i="64"/>
  <c r="AQ23" i="64"/>
  <c r="AQ164" i="64"/>
  <c r="AQ382" i="64"/>
  <c r="AQ93" i="64"/>
  <c r="AQ235" i="64"/>
  <c r="AQ455" i="64"/>
  <c r="AQ528" i="64"/>
  <c r="AQ309" i="64"/>
  <c r="AQ380" i="64"/>
  <c r="AQ526" i="64"/>
  <c r="AQ453" i="64"/>
  <c r="AQ19" i="64"/>
  <c r="AQ305" i="64"/>
  <c r="AQ89" i="64"/>
  <c r="AQ231" i="64"/>
  <c r="AQ160" i="64"/>
  <c r="AQ524" i="64"/>
  <c r="AQ451" i="64"/>
  <c r="AQ378" i="64"/>
  <c r="AQ250" i="64"/>
  <c r="AQ543" i="64"/>
  <c r="AQ470" i="64"/>
  <c r="AQ397" i="64"/>
  <c r="AP249" i="64"/>
  <c r="AP542" i="64"/>
  <c r="AP469" i="64"/>
  <c r="AP396" i="64"/>
  <c r="AO253" i="46"/>
  <c r="AO33" i="64"/>
  <c r="AO174" i="64"/>
  <c r="AO465" i="64"/>
  <c r="AO319" i="64"/>
  <c r="AO103" i="64"/>
  <c r="AO245" i="64"/>
  <c r="AO538" i="64"/>
  <c r="AO392" i="64"/>
  <c r="AO463" i="64"/>
  <c r="AO243" i="64"/>
  <c r="AO390" i="64"/>
  <c r="AO536" i="64"/>
  <c r="AO29" i="64"/>
  <c r="AO170" i="64"/>
  <c r="AO241" i="64"/>
  <c r="AO388" i="64"/>
  <c r="AO534" i="64"/>
  <c r="AO461" i="64"/>
  <c r="AO99" i="64"/>
  <c r="AO315" i="64"/>
  <c r="AO27" i="64"/>
  <c r="AO459" i="64"/>
  <c r="AO239" i="64"/>
  <c r="AO532" i="64"/>
  <c r="AO386" i="64"/>
  <c r="AO97" i="64"/>
  <c r="AO25" i="64"/>
  <c r="AO95" i="64"/>
  <c r="AO166" i="64"/>
  <c r="AO237" i="64"/>
  <c r="AO530" i="64"/>
  <c r="AO311" i="64"/>
  <c r="AO384" i="64"/>
  <c r="AO457" i="64"/>
  <c r="AO23" i="64"/>
  <c r="AO382" i="64"/>
  <c r="AO164" i="64"/>
  <c r="AO528" i="64"/>
  <c r="AO455" i="64"/>
  <c r="AO235" i="64"/>
  <c r="AO93" i="64"/>
  <c r="AO309" i="64"/>
  <c r="AO453" i="64"/>
  <c r="AO526" i="64"/>
  <c r="AO19" i="64"/>
  <c r="AO451" i="64"/>
  <c r="AO378" i="64"/>
  <c r="AO89" i="64"/>
  <c r="AO160" i="64"/>
  <c r="AO231" i="64"/>
  <c r="AO524" i="64"/>
  <c r="AO305" i="64"/>
  <c r="AO543" i="64"/>
  <c r="AO250" i="64"/>
  <c r="AO470" i="64"/>
  <c r="AO397" i="64"/>
  <c r="AN542" i="64"/>
  <c r="AN249" i="64"/>
  <c r="AN396" i="64"/>
  <c r="AM253" i="46"/>
  <c r="AM33" i="64"/>
  <c r="AM319" i="64"/>
  <c r="AM392" i="64"/>
  <c r="AM103" i="64"/>
  <c r="AM174" i="64"/>
  <c r="AM245" i="64"/>
  <c r="AM538" i="64"/>
  <c r="AM465" i="64"/>
  <c r="AM463" i="64"/>
  <c r="AM390" i="64"/>
  <c r="AM243" i="64"/>
  <c r="AM536" i="64"/>
  <c r="AM29" i="64"/>
  <c r="AM315" i="64"/>
  <c r="AM241" i="64"/>
  <c r="AM99" i="64"/>
  <c r="AM534" i="64"/>
  <c r="AM461" i="64"/>
  <c r="AM27" i="64"/>
  <c r="AM386" i="64"/>
  <c r="AM239" i="64"/>
  <c r="AM97" i="64"/>
  <c r="AM459" i="64"/>
  <c r="AM532" i="64"/>
  <c r="AM25" i="64"/>
  <c r="AM95" i="64"/>
  <c r="AM237" i="64"/>
  <c r="AM384" i="64"/>
  <c r="AM311" i="64"/>
  <c r="AM166" i="64"/>
  <c r="AM530" i="64"/>
  <c r="AM457" i="64"/>
  <c r="AM23" i="64"/>
  <c r="AM93" i="64"/>
  <c r="AM235" i="64"/>
  <c r="AM455" i="64"/>
  <c r="AM164" i="64"/>
  <c r="AM528" i="64"/>
  <c r="AM382" i="64"/>
  <c r="AM309" i="64"/>
  <c r="AM380" i="64"/>
  <c r="AM453" i="64"/>
  <c r="AM19" i="64"/>
  <c r="AM89" i="64"/>
  <c r="AM160" i="64"/>
  <c r="AM231" i="64"/>
  <c r="AM451" i="64"/>
  <c r="AM305" i="64"/>
  <c r="AM524" i="64"/>
  <c r="AM378" i="64"/>
  <c r="AM543" i="64"/>
  <c r="AM250" i="64"/>
  <c r="AM470" i="64"/>
  <c r="AM397" i="64"/>
  <c r="AL249" i="64"/>
  <c r="AL542" i="64"/>
  <c r="AL469" i="64"/>
  <c r="AL396" i="64"/>
  <c r="AK253" i="46"/>
  <c r="AK33" i="64"/>
  <c r="AK538" i="64"/>
  <c r="AK392" i="64"/>
  <c r="AK103" i="64"/>
  <c r="AK245" i="64"/>
  <c r="AK174" i="64"/>
  <c r="AK465" i="64"/>
  <c r="AK319" i="64"/>
  <c r="AK243" i="64"/>
  <c r="AK463" i="64"/>
  <c r="AK390" i="64"/>
  <c r="AK536" i="64"/>
  <c r="AK29" i="64"/>
  <c r="AK534" i="64"/>
  <c r="AK170" i="64"/>
  <c r="AK99" i="64"/>
  <c r="AK461" i="64"/>
  <c r="AK241" i="64"/>
  <c r="AK315" i="64"/>
  <c r="AK27" i="64"/>
  <c r="AK97" i="64"/>
  <c r="AK239" i="64"/>
  <c r="AK532" i="64"/>
  <c r="AK386" i="64"/>
  <c r="AK459" i="64"/>
  <c r="AK25" i="64"/>
  <c r="AK95" i="64"/>
  <c r="AK166" i="64"/>
  <c r="AK237" i="64"/>
  <c r="AK311" i="64"/>
  <c r="AK384" i="64"/>
  <c r="AK530" i="64"/>
  <c r="AK457" i="64"/>
  <c r="AK23" i="64"/>
  <c r="AK455" i="64"/>
  <c r="AK93" i="64"/>
  <c r="AK164" i="64"/>
  <c r="AK235" i="64"/>
  <c r="AK528" i="64"/>
  <c r="AK382" i="64"/>
  <c r="AK309" i="64"/>
  <c r="AK380" i="64"/>
  <c r="AK453" i="64"/>
  <c r="AK526" i="64"/>
  <c r="AK19" i="64"/>
  <c r="AK89" i="64"/>
  <c r="AK160" i="64"/>
  <c r="AK305" i="64"/>
  <c r="AK451" i="64"/>
  <c r="AK231" i="64"/>
  <c r="AK524" i="64"/>
  <c r="AK378" i="64"/>
  <c r="AK543" i="64"/>
  <c r="AK250" i="64"/>
  <c r="AK470" i="64"/>
  <c r="AK397" i="64"/>
  <c r="AF29" i="25"/>
  <c r="AI257" i="46"/>
  <c r="AF43" i="25"/>
  <c r="AI20" i="64"/>
  <c r="AI90" i="64"/>
  <c r="AI525" i="64"/>
  <c r="AI161" i="64"/>
  <c r="AI232" i="64"/>
  <c r="AI306" i="64"/>
  <c r="AI452" i="64"/>
  <c r="AI379" i="64"/>
  <c r="AI22" i="64"/>
  <c r="AI92" i="64"/>
  <c r="AI381" i="64"/>
  <c r="AI527" i="64"/>
  <c r="AI308" i="64"/>
  <c r="AI163" i="64"/>
  <c r="AI234" i="64"/>
  <c r="AI454" i="64"/>
  <c r="AI24" i="64"/>
  <c r="AI94" i="64"/>
  <c r="AI165" i="64"/>
  <c r="AI236" i="64"/>
  <c r="AI456" i="64"/>
  <c r="AI529" i="64"/>
  <c r="AI383" i="64"/>
  <c r="AI310" i="64"/>
  <c r="AI26" i="64"/>
  <c r="AI167" i="64"/>
  <c r="AI458" i="64"/>
  <c r="AI312" i="64"/>
  <c r="AI96" i="64"/>
  <c r="AI238" i="64"/>
  <c r="AI385" i="64"/>
  <c r="AI531" i="64"/>
  <c r="AI28" i="64"/>
  <c r="AI314" i="64"/>
  <c r="AI460" i="64"/>
  <c r="AI533" i="64"/>
  <c r="AI98" i="64"/>
  <c r="AI169" i="64"/>
  <c r="AI240" i="64"/>
  <c r="AI30" i="64"/>
  <c r="AI171" i="64"/>
  <c r="AI242" i="64"/>
  <c r="AI100" i="64"/>
  <c r="AI535" i="64"/>
  <c r="AI389" i="64"/>
  <c r="AI462" i="64"/>
  <c r="AI316" i="64"/>
  <c r="AI244" i="64"/>
  <c r="AI102" i="64"/>
  <c r="AI32" i="64"/>
  <c r="AI391" i="64"/>
  <c r="AI537" i="64"/>
  <c r="AI318" i="64"/>
  <c r="AI464" i="64"/>
  <c r="AI34" i="64"/>
  <c r="AI104" i="64"/>
  <c r="AI393" i="64"/>
  <c r="AI246" i="64"/>
  <c r="AI539" i="64"/>
  <c r="AI320" i="64"/>
  <c r="AI466" i="64"/>
  <c r="AE29" i="25"/>
  <c r="AH257" i="46"/>
  <c r="AE43" i="25"/>
  <c r="AH161" i="64"/>
  <c r="AH20" i="64"/>
  <c r="AH232" i="64"/>
  <c r="AH90" i="64"/>
  <c r="AH525" i="64"/>
  <c r="AH452" i="64"/>
  <c r="AH306" i="64"/>
  <c r="AH379" i="64"/>
  <c r="AH22" i="64"/>
  <c r="AH92" i="64"/>
  <c r="AH234" i="64"/>
  <c r="AH527" i="64"/>
  <c r="AH381" i="64"/>
  <c r="AH163" i="64"/>
  <c r="AH308" i="64"/>
  <c r="AH454" i="64"/>
  <c r="AH24" i="64"/>
  <c r="AH236" i="64"/>
  <c r="AH94" i="64"/>
  <c r="AH165" i="64"/>
  <c r="AH529" i="64"/>
  <c r="AH383" i="64"/>
  <c r="AH456" i="64"/>
  <c r="AH310" i="64"/>
  <c r="AH26" i="64"/>
  <c r="AH458" i="64"/>
  <c r="AH167" i="64"/>
  <c r="AH238" i="64"/>
  <c r="AH312" i="64"/>
  <c r="AH531" i="64"/>
  <c r="AH96" i="64"/>
  <c r="AH385" i="64"/>
  <c r="AH28" i="64"/>
  <c r="AH169" i="64"/>
  <c r="AH98" i="64"/>
  <c r="AH240" i="64"/>
  <c r="AH314" i="64"/>
  <c r="AH387" i="64"/>
  <c r="AH460" i="64"/>
  <c r="AH533" i="64"/>
  <c r="AH30" i="64"/>
  <c r="AH100" i="64"/>
  <c r="AH242" i="64"/>
  <c r="AH171" i="64"/>
  <c r="AH535" i="64"/>
  <c r="AH462" i="64"/>
  <c r="AH316" i="64"/>
  <c r="AH32" i="64"/>
  <c r="AH102" i="64"/>
  <c r="AH244" i="64"/>
  <c r="AH391" i="64"/>
  <c r="AH318" i="64"/>
  <c r="AH173" i="64"/>
  <c r="AH537" i="64"/>
  <c r="AH464" i="64"/>
  <c r="AH104" i="64"/>
  <c r="AH34" i="64"/>
  <c r="AH539" i="64"/>
  <c r="AH246" i="64"/>
  <c r="AH393" i="64"/>
  <c r="AH466" i="64"/>
  <c r="AH320" i="64"/>
  <c r="AD29" i="25"/>
  <c r="AG257" i="46"/>
  <c r="AD43" i="25"/>
  <c r="AG525" i="64"/>
  <c r="AG20" i="64"/>
  <c r="AG232" i="64"/>
  <c r="AG90" i="64"/>
  <c r="AG161" i="64"/>
  <c r="AG306" i="64"/>
  <c r="AG379" i="64"/>
  <c r="AG452" i="64"/>
  <c r="AG454" i="64"/>
  <c r="AG22" i="64"/>
  <c r="AG308" i="64"/>
  <c r="AG92" i="64"/>
  <c r="AG163" i="64"/>
  <c r="AG234" i="64"/>
  <c r="AG381" i="64"/>
  <c r="AG527" i="64"/>
  <c r="AG24" i="64"/>
  <c r="AG94" i="64"/>
  <c r="AG165" i="64"/>
  <c r="AG236" i="64"/>
  <c r="AG529" i="64"/>
  <c r="AG383" i="64"/>
  <c r="AG310" i="64"/>
  <c r="AG456" i="64"/>
  <c r="AG26" i="64"/>
  <c r="AG167" i="64"/>
  <c r="AG96" i="64"/>
  <c r="AG385" i="64"/>
  <c r="AG531" i="64"/>
  <c r="AG458" i="64"/>
  <c r="AG238" i="64"/>
  <c r="AG312" i="64"/>
  <c r="AG240" i="64"/>
  <c r="AG28" i="64"/>
  <c r="AG98" i="64"/>
  <c r="AG533" i="64"/>
  <c r="AG460" i="64"/>
  <c r="AG169" i="64"/>
  <c r="AG387" i="64"/>
  <c r="AG314" i="64"/>
  <c r="AG30" i="64"/>
  <c r="AG100" i="64"/>
  <c r="AG171" i="64"/>
  <c r="AG242" i="64"/>
  <c r="AG535" i="64"/>
  <c r="AG389" i="64"/>
  <c r="AG462" i="64"/>
  <c r="AG316" i="64"/>
  <c r="AG102" i="64"/>
  <c r="AG32" i="64"/>
  <c r="AG318" i="64"/>
  <c r="AG464" i="64"/>
  <c r="AG173" i="64"/>
  <c r="AG244" i="64"/>
  <c r="AG391" i="64"/>
  <c r="AG537" i="64"/>
  <c r="AG34" i="64"/>
  <c r="AG246" i="64"/>
  <c r="AG539" i="64"/>
  <c r="AG104" i="64"/>
  <c r="AG466" i="64"/>
  <c r="AG393" i="64"/>
  <c r="AG320" i="64"/>
  <c r="AC29" i="25"/>
  <c r="AF257" i="46"/>
  <c r="AC43" i="25"/>
  <c r="AF20" i="64"/>
  <c r="AF161" i="64"/>
  <c r="AF232" i="64"/>
  <c r="AF452" i="64"/>
  <c r="AF525" i="64"/>
  <c r="AF306" i="64"/>
  <c r="AF379" i="64"/>
  <c r="AF163" i="64"/>
  <c r="AF92" i="64"/>
  <c r="AF22" i="64"/>
  <c r="AF381" i="64"/>
  <c r="AF527" i="64"/>
  <c r="AF234" i="64"/>
  <c r="AF308" i="64"/>
  <c r="AF454" i="64"/>
  <c r="AF236" i="64"/>
  <c r="AF24" i="64"/>
  <c r="AF94" i="64"/>
  <c r="AF383" i="64"/>
  <c r="AF456" i="64"/>
  <c r="AF529" i="64"/>
  <c r="AF310" i="64"/>
  <c r="AF312" i="64"/>
  <c r="AF167" i="64"/>
  <c r="AF26" i="64"/>
  <c r="AF458" i="64"/>
  <c r="AF96" i="64"/>
  <c r="AF385" i="64"/>
  <c r="AF531" i="64"/>
  <c r="AF240" i="64"/>
  <c r="AF98" i="64"/>
  <c r="AF169" i="64"/>
  <c r="AF28" i="64"/>
  <c r="AF387" i="64"/>
  <c r="AF460" i="64"/>
  <c r="AF533" i="64"/>
  <c r="AF314" i="64"/>
  <c r="AF100" i="64"/>
  <c r="AF242" i="64"/>
  <c r="AF30" i="64"/>
  <c r="AF535" i="64"/>
  <c r="AF462" i="64"/>
  <c r="AF316" i="64"/>
  <c r="AF389" i="64"/>
  <c r="AF244" i="64"/>
  <c r="AF32" i="64"/>
  <c r="AF318" i="64"/>
  <c r="AF464" i="64"/>
  <c r="AF102" i="64"/>
  <c r="AF537" i="64"/>
  <c r="AF391" i="64"/>
  <c r="AF104" i="64"/>
  <c r="AF246" i="64"/>
  <c r="AF34" i="64"/>
  <c r="AF539" i="64"/>
  <c r="AF466" i="64"/>
  <c r="AF320" i="64"/>
  <c r="AF393" i="64"/>
  <c r="AB29" i="25"/>
  <c r="AE257" i="46"/>
  <c r="AB43" i="25"/>
  <c r="AE161" i="64"/>
  <c r="AE232" i="64"/>
  <c r="AE20" i="64"/>
  <c r="AE90" i="64"/>
  <c r="AE525" i="64"/>
  <c r="AE306" i="64"/>
  <c r="AE379" i="64"/>
  <c r="AE452" i="64"/>
  <c r="AE234" i="64"/>
  <c r="AE22" i="64"/>
  <c r="AE454" i="64"/>
  <c r="AE527" i="64"/>
  <c r="AE381" i="64"/>
  <c r="AE92" i="64"/>
  <c r="AE163" i="64"/>
  <c r="AE308" i="64"/>
  <c r="AE236" i="64"/>
  <c r="AE24" i="64"/>
  <c r="AE94" i="64"/>
  <c r="AE529" i="64"/>
  <c r="AE383" i="64"/>
  <c r="AE310" i="64"/>
  <c r="AE456" i="64"/>
  <c r="AE96" i="64"/>
  <c r="AE167" i="64"/>
  <c r="AE26" i="64"/>
  <c r="AE458" i="64"/>
  <c r="AE312" i="64"/>
  <c r="AE531" i="64"/>
  <c r="AE385" i="64"/>
  <c r="AE240" i="64"/>
  <c r="AE314" i="64"/>
  <c r="AE98" i="64"/>
  <c r="AE169" i="64"/>
  <c r="AE28" i="64"/>
  <c r="AE460" i="64"/>
  <c r="AE100" i="64"/>
  <c r="AE30" i="64"/>
  <c r="AE535" i="64"/>
  <c r="AE242" i="64"/>
  <c r="AE316" i="64"/>
  <c r="AE389" i="64"/>
  <c r="AE462" i="64"/>
  <c r="AE464" i="64"/>
  <c r="AE32" i="64"/>
  <c r="AE173" i="64"/>
  <c r="AE391" i="64"/>
  <c r="AE102" i="64"/>
  <c r="AE244" i="64"/>
  <c r="AE537" i="64"/>
  <c r="AE318" i="64"/>
  <c r="AE34" i="64"/>
  <c r="AE246" i="64"/>
  <c r="AE104" i="64"/>
  <c r="AE466" i="64"/>
  <c r="AE539" i="64"/>
  <c r="AE393" i="64"/>
  <c r="AE320" i="64"/>
  <c r="AA29" i="25"/>
  <c r="AD257" i="46"/>
  <c r="AA43" i="25"/>
  <c r="AD161" i="64"/>
  <c r="AD20" i="64"/>
  <c r="AD525" i="64"/>
  <c r="AD232" i="64"/>
  <c r="AD379" i="64"/>
  <c r="AD90" i="64"/>
  <c r="AD306" i="64"/>
  <c r="AD452" i="64"/>
  <c r="AD22" i="64"/>
  <c r="AD92" i="64"/>
  <c r="AD234" i="64"/>
  <c r="AD308" i="64"/>
  <c r="AD454" i="64"/>
  <c r="AD163" i="64"/>
  <c r="AD381" i="64"/>
  <c r="AD527" i="64"/>
  <c r="AD24" i="64"/>
  <c r="AD165" i="64"/>
  <c r="AD94" i="64"/>
  <c r="AD236" i="64"/>
  <c r="AD529" i="64"/>
  <c r="AD383" i="64"/>
  <c r="AD310" i="64"/>
  <c r="AD456" i="64"/>
  <c r="AD96" i="64"/>
  <c r="AD26" i="64"/>
  <c r="AD458" i="64"/>
  <c r="AD531" i="64"/>
  <c r="AD385" i="64"/>
  <c r="AD167" i="64"/>
  <c r="AD312" i="64"/>
  <c r="AD98" i="64"/>
  <c r="AD240" i="64"/>
  <c r="AD28" i="64"/>
  <c r="AD460" i="64"/>
  <c r="AD169" i="64"/>
  <c r="AD533" i="64"/>
  <c r="AD387" i="64"/>
  <c r="AD314" i="64"/>
  <c r="AD100" i="64"/>
  <c r="AD242" i="64"/>
  <c r="AD30" i="64"/>
  <c r="AD171" i="64"/>
  <c r="AD535" i="64"/>
  <c r="AD462" i="64"/>
  <c r="AD389" i="64"/>
  <c r="AD316" i="64"/>
  <c r="AD244" i="64"/>
  <c r="AD32" i="64"/>
  <c r="AD102" i="64"/>
  <c r="AD173" i="64"/>
  <c r="AD537" i="64"/>
  <c r="AD318" i="64"/>
  <c r="AD464" i="64"/>
  <c r="AD391" i="64"/>
  <c r="AD104" i="64"/>
  <c r="AD34" i="64"/>
  <c r="AD539" i="64"/>
  <c r="AD246" i="64"/>
  <c r="AD466" i="64"/>
  <c r="AD393" i="64"/>
  <c r="AD320" i="64"/>
  <c r="Z29" i="25"/>
  <c r="AC257" i="46"/>
  <c r="Z43" i="25"/>
  <c r="AC161" i="64"/>
  <c r="AC20" i="64"/>
  <c r="AC90" i="64"/>
  <c r="AC232" i="64"/>
  <c r="AC525" i="64"/>
  <c r="AC452" i="64"/>
  <c r="AC306" i="64"/>
  <c r="AC379" i="64"/>
  <c r="AC163" i="64"/>
  <c r="AC22" i="64"/>
  <c r="AC381" i="64"/>
  <c r="AC92" i="64"/>
  <c r="AC234" i="64"/>
  <c r="AC527" i="64"/>
  <c r="AC454" i="64"/>
  <c r="AC308" i="64"/>
  <c r="AC24" i="64"/>
  <c r="AC310" i="64"/>
  <c r="AC94" i="64"/>
  <c r="AC236" i="64"/>
  <c r="AC383" i="64"/>
  <c r="AC456" i="64"/>
  <c r="AC529" i="64"/>
  <c r="AC385" i="64"/>
  <c r="AC167" i="64"/>
  <c r="AC26" i="64"/>
  <c r="AC96" i="64"/>
  <c r="AC458" i="64"/>
  <c r="AC312" i="64"/>
  <c r="AC531" i="64"/>
  <c r="AC98" i="64"/>
  <c r="AC169" i="64"/>
  <c r="AC28" i="64"/>
  <c r="AC240" i="64"/>
  <c r="AC533" i="64"/>
  <c r="AC314" i="64"/>
  <c r="AC460" i="64"/>
  <c r="AC30" i="64"/>
  <c r="AC535" i="64"/>
  <c r="AC100" i="64"/>
  <c r="AC242" i="64"/>
  <c r="AC389" i="64"/>
  <c r="AC462" i="64"/>
  <c r="AC316" i="64"/>
  <c r="AC464" i="64"/>
  <c r="AC32" i="64"/>
  <c r="AC102" i="64"/>
  <c r="AC244" i="64"/>
  <c r="AC537" i="64"/>
  <c r="AC318" i="64"/>
  <c r="AC391" i="64"/>
  <c r="AC34" i="64"/>
  <c r="AC104" i="64"/>
  <c r="AC539" i="64"/>
  <c r="AC466" i="64"/>
  <c r="AC246" i="64"/>
  <c r="AC320" i="64"/>
  <c r="AC393" i="64"/>
  <c r="AH29" i="25"/>
  <c r="AK257" i="46"/>
  <c r="AJ29" i="25"/>
  <c r="AM257" i="46"/>
  <c r="AL29" i="25"/>
  <c r="AO257" i="46"/>
  <c r="AN29" i="25"/>
  <c r="AQ257" i="46"/>
  <c r="AP29" i="25"/>
  <c r="AS257" i="46"/>
  <c r="AR29" i="25"/>
  <c r="AU257" i="46"/>
  <c r="AJ20" i="64"/>
  <c r="AJ161" i="64"/>
  <c r="AJ525" i="64"/>
  <c r="AJ232" i="64"/>
  <c r="AJ90" i="64"/>
  <c r="AJ452" i="64"/>
  <c r="AJ306" i="64"/>
  <c r="AJ379" i="64"/>
  <c r="AH30" i="25"/>
  <c r="AK249" i="46"/>
  <c r="AJ30" i="25"/>
  <c r="AM249" i="46"/>
  <c r="AL30" i="25"/>
  <c r="AO249" i="46"/>
  <c r="AN30" i="25"/>
  <c r="AQ249" i="46"/>
  <c r="AP30" i="25"/>
  <c r="AS249" i="46"/>
  <c r="AR30" i="25"/>
  <c r="AU249" i="46"/>
  <c r="AJ380" i="64"/>
  <c r="AJ526" i="64"/>
  <c r="AJ23" i="64"/>
  <c r="AJ235" i="64"/>
  <c r="AJ93" i="64"/>
  <c r="AJ164" i="64"/>
  <c r="AJ528" i="64"/>
  <c r="AJ455" i="64"/>
  <c r="AJ382" i="64"/>
  <c r="AJ309" i="64"/>
  <c r="AJ24" i="64"/>
  <c r="AJ236" i="64"/>
  <c r="AJ383" i="64"/>
  <c r="AJ94" i="64"/>
  <c r="AJ165" i="64"/>
  <c r="AJ310" i="64"/>
  <c r="AJ26" i="64"/>
  <c r="AJ385" i="64"/>
  <c r="AJ238" i="64"/>
  <c r="AJ312" i="64"/>
  <c r="AJ96" i="64"/>
  <c r="AJ167" i="64"/>
  <c r="AJ458" i="64"/>
  <c r="AJ531" i="64"/>
  <c r="AP39" i="25"/>
  <c r="AL39" i="25"/>
  <c r="AH39" i="25"/>
  <c r="AC39" i="25"/>
  <c r="Y37" i="25"/>
  <c r="AX28" i="46"/>
  <c r="AM39" i="25"/>
  <c r="AI39" i="25"/>
  <c r="AD39" i="25"/>
  <c r="Z39" i="25"/>
  <c r="AJ29" i="64"/>
  <c r="AJ461" i="64"/>
  <c r="AJ170" i="64"/>
  <c r="AJ388" i="64"/>
  <c r="AJ99" i="64"/>
  <c r="AJ241" i="64"/>
  <c r="AJ534" i="64"/>
  <c r="AJ315" i="64"/>
  <c r="AJ30" i="64"/>
  <c r="AJ535" i="64"/>
  <c r="AJ100" i="64"/>
  <c r="AJ242" i="64"/>
  <c r="AJ171" i="64"/>
  <c r="AJ389" i="64"/>
  <c r="AJ462" i="64"/>
  <c r="AJ316" i="64"/>
  <c r="Y47" i="25"/>
  <c r="AX35" i="46"/>
  <c r="AJ34" i="64"/>
  <c r="AJ246" i="64"/>
  <c r="AJ539" i="64"/>
  <c r="AJ104" i="64"/>
  <c r="AJ393" i="64"/>
  <c r="AJ466" i="64"/>
  <c r="AJ320" i="64"/>
  <c r="AO48" i="25"/>
  <c r="AK48" i="25"/>
  <c r="AE48" i="25"/>
  <c r="AA48" i="25"/>
  <c r="AR48" i="25"/>
  <c r="AN48" i="25"/>
  <c r="AJ48" i="25"/>
  <c r="AU36" i="64"/>
  <c r="AU248" i="64"/>
  <c r="AU468" i="64"/>
  <c r="AU322" i="64"/>
  <c r="AU106" i="64"/>
  <c r="AU177" i="64"/>
  <c r="AU395" i="64"/>
  <c r="AU541" i="64"/>
  <c r="AJ395" i="64"/>
  <c r="AJ322" i="64"/>
  <c r="AJ177" i="64"/>
  <c r="AJ541" i="64"/>
  <c r="AJ106" i="64"/>
  <c r="AJ248" i="64"/>
  <c r="AJ468" i="64"/>
  <c r="AB249" i="64"/>
  <c r="AB542" i="64"/>
  <c r="AV611" i="64"/>
  <c r="AB469" i="64"/>
  <c r="AB396" i="64"/>
  <c r="AF56" i="25"/>
  <c r="AB250" i="64"/>
  <c r="AB543" i="64"/>
  <c r="AV612" i="64"/>
  <c r="AB470" i="64"/>
  <c r="AB397" i="64"/>
  <c r="AU39" i="64"/>
  <c r="AU251" i="64"/>
  <c r="AU471" i="64"/>
  <c r="AU325" i="64"/>
  <c r="AU109" i="64"/>
  <c r="AU180" i="64"/>
  <c r="AU398" i="64"/>
  <c r="AU544" i="64"/>
  <c r="AJ39" i="64"/>
  <c r="AJ471" i="64"/>
  <c r="AJ251" i="64"/>
  <c r="AJ109" i="64"/>
  <c r="AJ180" i="64"/>
  <c r="AJ398" i="64"/>
  <c r="AJ325" i="64"/>
  <c r="AJ544" i="64"/>
  <c r="AB472" i="64"/>
  <c r="AB181" i="64"/>
  <c r="AB252" i="64"/>
  <c r="AB545" i="64"/>
  <c r="AB399" i="64"/>
  <c r="AV614" i="64"/>
  <c r="AB43" i="64"/>
  <c r="AB255" i="64"/>
  <c r="AB113" i="64"/>
  <c r="AB402" i="64"/>
  <c r="AB184" i="64"/>
  <c r="AB475" i="64"/>
  <c r="AB548" i="64"/>
  <c r="AV617" i="64"/>
  <c r="AU403" i="64"/>
  <c r="AU256" i="64"/>
  <c r="AU476" i="64"/>
  <c r="AU549" i="64"/>
  <c r="AJ403" i="64"/>
  <c r="AJ549" i="64"/>
  <c r="AJ476" i="64"/>
  <c r="AJ256" i="64"/>
  <c r="AP63" i="25"/>
  <c r="U149" i="47"/>
  <c r="AS237" i="46"/>
  <c r="AL63" i="25"/>
  <c r="Q149" i="47"/>
  <c r="AO237" i="46"/>
  <c r="AF63" i="25"/>
  <c r="K149" i="47"/>
  <c r="AI237" i="46"/>
  <c r="AE63" i="25"/>
  <c r="J149" i="47"/>
  <c r="AH237" i="46"/>
  <c r="AA63" i="25"/>
  <c r="AD237" i="46"/>
  <c r="F149" i="47"/>
  <c r="AB47" i="64"/>
  <c r="AB117" i="64"/>
  <c r="AB259" i="64"/>
  <c r="AB188" i="64"/>
  <c r="AB333" i="64"/>
  <c r="AB406" i="64"/>
  <c r="AV621" i="64"/>
  <c r="AB552" i="64"/>
  <c r="AB479" i="64"/>
  <c r="AU407" i="64"/>
  <c r="AU260" i="64"/>
  <c r="AU553" i="64"/>
  <c r="AU480" i="64"/>
  <c r="AJ553" i="64"/>
  <c r="AJ260" i="64"/>
  <c r="AJ407" i="64"/>
  <c r="AJ480" i="64"/>
  <c r="AO70" i="25"/>
  <c r="T153" i="47"/>
  <c r="AK70" i="25"/>
  <c r="P153" i="47"/>
  <c r="AH70" i="25"/>
  <c r="M153" i="47"/>
  <c r="AP70" i="25"/>
  <c r="U153" i="47"/>
  <c r="AL70" i="25"/>
  <c r="Q153" i="47"/>
  <c r="AE70" i="25"/>
  <c r="J153" i="47"/>
  <c r="AA70" i="25"/>
  <c r="F153" i="47"/>
  <c r="AG70" i="25"/>
  <c r="L153" i="47"/>
  <c r="AB51" i="64"/>
  <c r="AB192" i="64"/>
  <c r="AB263" i="64"/>
  <c r="AB121" i="64"/>
  <c r="AB556" i="64"/>
  <c r="AB337" i="64"/>
  <c r="AV625" i="64"/>
  <c r="AB410" i="64"/>
  <c r="AB483" i="64"/>
  <c r="AU484" i="64"/>
  <c r="AU264" i="64"/>
  <c r="AU411" i="64"/>
  <c r="AU557" i="64"/>
  <c r="AJ557" i="64"/>
  <c r="AJ264" i="64"/>
  <c r="AJ411" i="64"/>
  <c r="AJ484" i="64"/>
  <c r="AP75" i="25"/>
  <c r="U157" i="47"/>
  <c r="AL75" i="25"/>
  <c r="Q157" i="47"/>
  <c r="AG75" i="25"/>
  <c r="L157" i="47"/>
  <c r="AC75" i="25"/>
  <c r="H157" i="47"/>
  <c r="Y75" i="25"/>
  <c r="D157" i="47"/>
  <c r="AX54" i="46"/>
  <c r="AT253" i="46"/>
  <c r="AB253" i="46"/>
  <c r="AX62" i="46"/>
  <c r="Q29" i="11"/>
  <c r="AS20" i="34"/>
  <c r="H29" i="11"/>
  <c r="R20" i="34"/>
  <c r="G29" i="11"/>
  <c r="O20" i="34"/>
  <c r="W29" i="11"/>
  <c r="BK20" i="34"/>
  <c r="N29" i="11"/>
  <c r="AJ20" i="34"/>
  <c r="AJ27" i="64"/>
  <c r="AT538" i="64"/>
  <c r="AT33" i="64"/>
  <c r="AT465" i="64"/>
  <c r="AT245" i="64"/>
  <c r="AT174" i="64"/>
  <c r="AT103" i="64"/>
  <c r="AT392" i="64"/>
  <c r="AT536" i="64"/>
  <c r="AT463" i="64"/>
  <c r="AT243" i="64"/>
  <c r="AT390" i="64"/>
  <c r="AT29" i="64"/>
  <c r="AT99" i="64"/>
  <c r="AT170" i="64"/>
  <c r="AT534" i="64"/>
  <c r="AT315" i="64"/>
  <c r="AT241" i="64"/>
  <c r="AT461" i="64"/>
  <c r="AT388" i="64"/>
  <c r="AT97" i="64"/>
  <c r="AT386" i="64"/>
  <c r="AT27" i="64"/>
  <c r="AT459" i="64"/>
  <c r="AT532" i="64"/>
  <c r="AT239" i="64"/>
  <c r="AT25" i="64"/>
  <c r="AT95" i="64"/>
  <c r="AT166" i="64"/>
  <c r="AT237" i="64"/>
  <c r="AT457" i="64"/>
  <c r="AT530" i="64"/>
  <c r="AT311" i="64"/>
  <c r="AT384" i="64"/>
  <c r="AT164" i="64"/>
  <c r="AT23" i="64"/>
  <c r="AT93" i="64"/>
  <c r="AT528" i="64"/>
  <c r="AT382" i="64"/>
  <c r="AT235" i="64"/>
  <c r="AT455" i="64"/>
  <c r="AT309" i="64"/>
  <c r="AT380" i="64"/>
  <c r="AT453" i="64"/>
  <c r="AT526" i="64"/>
  <c r="AT19" i="64"/>
  <c r="AT305" i="64"/>
  <c r="AT378" i="64"/>
  <c r="AT89" i="64"/>
  <c r="AT160" i="64"/>
  <c r="AT231" i="64"/>
  <c r="AT451" i="64"/>
  <c r="AT524" i="64"/>
  <c r="AS39" i="64"/>
  <c r="AS109" i="64"/>
  <c r="AS325" i="64"/>
  <c r="AS180" i="64"/>
  <c r="AS251" i="64"/>
  <c r="AS544" i="64"/>
  <c r="AS471" i="64"/>
  <c r="AS398" i="64"/>
  <c r="AS43" i="64"/>
  <c r="AS113" i="64"/>
  <c r="AS184" i="64"/>
  <c r="AS475" i="64"/>
  <c r="AS255" i="64"/>
  <c r="AS402" i="64"/>
  <c r="AS47" i="64"/>
  <c r="AS479" i="64"/>
  <c r="AS117" i="64"/>
  <c r="AS333" i="64"/>
  <c r="AS406" i="64"/>
  <c r="AS188" i="64"/>
  <c r="AS259" i="64"/>
  <c r="AS552" i="64"/>
  <c r="AS51" i="64"/>
  <c r="AS192" i="64"/>
  <c r="AS121" i="64"/>
  <c r="AS263" i="64"/>
  <c r="AS483" i="64"/>
  <c r="AS556" i="64"/>
  <c r="AS410" i="64"/>
  <c r="AS337" i="64"/>
  <c r="AR34" i="64"/>
  <c r="AR104" i="64"/>
  <c r="AR539" i="64"/>
  <c r="AR393" i="64"/>
  <c r="AR246" i="64"/>
  <c r="AR466" i="64"/>
  <c r="AR320" i="64"/>
  <c r="AR32" i="64"/>
  <c r="AR537" i="64"/>
  <c r="AR318" i="64"/>
  <c r="AR464" i="64"/>
  <c r="AR244" i="64"/>
  <c r="AR391" i="64"/>
  <c r="AR102" i="64"/>
  <c r="AR30" i="64"/>
  <c r="AR171" i="64"/>
  <c r="AR535" i="64"/>
  <c r="AR100" i="64"/>
  <c r="AR242" i="64"/>
  <c r="AR462" i="64"/>
  <c r="AR316" i="64"/>
  <c r="AR28" i="64"/>
  <c r="AR169" i="64"/>
  <c r="AR98" i="64"/>
  <c r="AR240" i="64"/>
  <c r="AR460" i="64"/>
  <c r="AR387" i="64"/>
  <c r="AR533" i="64"/>
  <c r="AR26" i="64"/>
  <c r="AR167" i="64"/>
  <c r="AR385" i="64"/>
  <c r="AR458" i="64"/>
  <c r="AR96" i="64"/>
  <c r="AR238" i="64"/>
  <c r="AR531" i="64"/>
  <c r="AR312" i="64"/>
  <c r="AR24" i="64"/>
  <c r="AR94" i="64"/>
  <c r="AR165" i="64"/>
  <c r="AR236" i="64"/>
  <c r="AR529" i="64"/>
  <c r="AR383" i="64"/>
  <c r="AR456" i="64"/>
  <c r="AR310" i="64"/>
  <c r="AR22" i="64"/>
  <c r="AR92" i="64"/>
  <c r="AR163" i="64"/>
  <c r="AR308" i="64"/>
  <c r="AR527" i="64"/>
  <c r="AR234" i="64"/>
  <c r="AR454" i="64"/>
  <c r="AR381" i="64"/>
  <c r="AR20" i="64"/>
  <c r="AR161" i="64"/>
  <c r="AR232" i="64"/>
  <c r="AR90" i="64"/>
  <c r="AR525" i="64"/>
  <c r="AR379" i="64"/>
  <c r="AR452" i="64"/>
  <c r="AR36" i="64"/>
  <c r="AR106" i="64"/>
  <c r="AR248" i="64"/>
  <c r="AR395" i="64"/>
  <c r="AR468" i="64"/>
  <c r="AR322" i="64"/>
  <c r="AR177" i="64"/>
  <c r="AR541" i="64"/>
  <c r="AR545" i="64"/>
  <c r="AR181" i="64"/>
  <c r="AR252" i="64"/>
  <c r="AR472" i="64"/>
  <c r="AR399" i="64"/>
  <c r="AR549" i="64"/>
  <c r="AR256" i="64"/>
  <c r="AR403" i="64"/>
  <c r="AR476" i="64"/>
  <c r="AR260" i="64"/>
  <c r="AR553" i="64"/>
  <c r="AR407" i="64"/>
  <c r="AR480" i="64"/>
  <c r="AR411" i="64"/>
  <c r="AR264" i="64"/>
  <c r="AR557" i="64"/>
  <c r="AR484" i="64"/>
  <c r="AP253" i="46"/>
  <c r="AP33" i="64"/>
  <c r="AP245" i="64"/>
  <c r="AP465" i="64"/>
  <c r="AP538" i="64"/>
  <c r="AP103" i="64"/>
  <c r="AP174" i="64"/>
  <c r="AP319" i="64"/>
  <c r="AP392" i="64"/>
  <c r="AP463" i="64"/>
  <c r="AP390" i="64"/>
  <c r="AP243" i="64"/>
  <c r="AP536" i="64"/>
  <c r="AP29" i="64"/>
  <c r="AP534" i="64"/>
  <c r="AP99" i="64"/>
  <c r="AP170" i="64"/>
  <c r="AP241" i="64"/>
  <c r="AP461" i="64"/>
  <c r="AP315" i="64"/>
  <c r="AP388" i="64"/>
  <c r="AP27" i="64"/>
  <c r="AP459" i="64"/>
  <c r="AP532" i="64"/>
  <c r="AP97" i="64"/>
  <c r="AP386" i="64"/>
  <c r="AP239" i="64"/>
  <c r="AP25" i="64"/>
  <c r="AP166" i="64"/>
  <c r="AP530" i="64"/>
  <c r="AP457" i="64"/>
  <c r="AP95" i="64"/>
  <c r="AP237" i="64"/>
  <c r="AP311" i="64"/>
  <c r="AP384" i="64"/>
  <c r="AP23" i="64"/>
  <c r="AP164" i="64"/>
  <c r="AP455" i="64"/>
  <c r="AP382" i="64"/>
  <c r="AP93" i="64"/>
  <c r="AP235" i="64"/>
  <c r="AP528" i="64"/>
  <c r="AP309" i="64"/>
  <c r="AP380" i="64"/>
  <c r="AP453" i="64"/>
  <c r="AP526" i="64"/>
  <c r="AP378" i="64"/>
  <c r="AP524" i="64"/>
  <c r="AP451" i="64"/>
  <c r="AP19" i="64"/>
  <c r="AP231" i="64"/>
  <c r="AP160" i="64"/>
  <c r="AP89" i="64"/>
  <c r="AP305" i="64"/>
  <c r="AP250" i="64"/>
  <c r="AP543" i="64"/>
  <c r="AP470" i="64"/>
  <c r="AP397" i="64"/>
  <c r="AL35" i="25"/>
  <c r="AO39" i="64"/>
  <c r="AO398" i="64"/>
  <c r="AO109" i="64"/>
  <c r="AO180" i="64"/>
  <c r="AO251" i="64"/>
  <c r="AO471" i="64"/>
  <c r="AO325" i="64"/>
  <c r="AO544" i="64"/>
  <c r="AO43" i="64"/>
  <c r="AO184" i="64"/>
  <c r="AO329" i="64"/>
  <c r="AO548" i="64"/>
  <c r="AO255" i="64"/>
  <c r="AO113" i="64"/>
  <c r="AO402" i="64"/>
  <c r="AO475" i="64"/>
  <c r="AO47" i="64"/>
  <c r="AO117" i="64"/>
  <c r="AO333" i="64"/>
  <c r="AO188" i="64"/>
  <c r="AO259" i="64"/>
  <c r="AO479" i="64"/>
  <c r="AO552" i="64"/>
  <c r="AO406" i="64"/>
  <c r="AO51" i="64"/>
  <c r="AO410" i="64"/>
  <c r="AO121" i="64"/>
  <c r="AO263" i="64"/>
  <c r="AO483" i="64"/>
  <c r="AO192" i="64"/>
  <c r="AO556" i="64"/>
  <c r="AO337" i="64"/>
  <c r="AN34" i="64"/>
  <c r="AN246" i="64"/>
  <c r="AN104" i="64"/>
  <c r="AN466" i="64"/>
  <c r="AN539" i="64"/>
  <c r="AN393" i="64"/>
  <c r="AN320" i="64"/>
  <c r="AN32" i="64"/>
  <c r="AN537" i="64"/>
  <c r="AN102" i="64"/>
  <c r="AN464" i="64"/>
  <c r="AN244" i="64"/>
  <c r="AN391" i="64"/>
  <c r="AN318" i="64"/>
  <c r="AN30" i="64"/>
  <c r="AN242" i="64"/>
  <c r="AN535" i="64"/>
  <c r="AN100" i="64"/>
  <c r="AN171" i="64"/>
  <c r="AN389" i="64"/>
  <c r="AN462" i="64"/>
  <c r="AN316" i="64"/>
  <c r="AN28" i="64"/>
  <c r="AN533" i="64"/>
  <c r="AN314" i="64"/>
  <c r="AN460" i="64"/>
  <c r="AN98" i="64"/>
  <c r="AN169" i="64"/>
  <c r="AN240" i="64"/>
  <c r="AN387" i="64"/>
  <c r="AN26" i="64"/>
  <c r="AN312" i="64"/>
  <c r="AN385" i="64"/>
  <c r="AN531" i="64"/>
  <c r="AN96" i="64"/>
  <c r="AN167" i="64"/>
  <c r="AN238" i="64"/>
  <c r="AN458" i="64"/>
  <c r="AN24" i="64"/>
  <c r="AN94" i="64"/>
  <c r="AN165" i="64"/>
  <c r="AN236" i="64"/>
  <c r="AN529" i="64"/>
  <c r="AN310" i="64"/>
  <c r="AN383" i="64"/>
  <c r="AN456" i="64"/>
  <c r="AN22" i="64"/>
  <c r="AN381" i="64"/>
  <c r="AN92" i="64"/>
  <c r="AN527" i="64"/>
  <c r="AN163" i="64"/>
  <c r="AN234" i="64"/>
  <c r="AN308" i="64"/>
  <c r="AN454" i="64"/>
  <c r="AN20" i="64"/>
  <c r="AN525" i="64"/>
  <c r="AN90" i="64"/>
  <c r="AN161" i="64"/>
  <c r="AN232" i="64"/>
  <c r="AN379" i="64"/>
  <c r="AN306" i="64"/>
  <c r="AN452" i="64"/>
  <c r="AN36" i="64"/>
  <c r="AN322" i="64"/>
  <c r="AN106" i="64"/>
  <c r="AN177" i="64"/>
  <c r="AN468" i="64"/>
  <c r="AN395" i="64"/>
  <c r="AN541" i="64"/>
  <c r="AN545" i="64"/>
  <c r="AN252" i="64"/>
  <c r="AN181" i="64"/>
  <c r="AN472" i="64"/>
  <c r="AN399" i="64"/>
  <c r="AN256" i="64"/>
  <c r="AN549" i="64"/>
  <c r="AN403" i="64"/>
  <c r="AN476" i="64"/>
  <c r="AN553" i="64"/>
  <c r="AN407" i="64"/>
  <c r="AN260" i="64"/>
  <c r="AN480" i="64"/>
  <c r="AN557" i="64"/>
  <c r="AN264" i="64"/>
  <c r="AN484" i="64"/>
  <c r="AN411" i="64"/>
  <c r="AL253" i="46"/>
  <c r="AL245" i="64"/>
  <c r="AL33" i="64"/>
  <c r="AL103" i="64"/>
  <c r="AL538" i="64"/>
  <c r="AL174" i="64"/>
  <c r="AL465" i="64"/>
  <c r="AL319" i="64"/>
  <c r="AL392" i="64"/>
  <c r="AL243" i="64"/>
  <c r="AL463" i="64"/>
  <c r="AL390" i="64"/>
  <c r="AL536" i="64"/>
  <c r="AL315" i="64"/>
  <c r="AL170" i="64"/>
  <c r="AL241" i="64"/>
  <c r="AL29" i="64"/>
  <c r="AL99" i="64"/>
  <c r="AL534" i="64"/>
  <c r="AL27" i="64"/>
  <c r="AL97" i="64"/>
  <c r="AL239" i="64"/>
  <c r="AL386" i="64"/>
  <c r="AL532" i="64"/>
  <c r="AL459" i="64"/>
  <c r="AL457" i="64"/>
  <c r="AL25" i="64"/>
  <c r="AL95" i="64"/>
  <c r="AL237" i="64"/>
  <c r="AL311" i="64"/>
  <c r="AL384" i="64"/>
  <c r="AL166" i="64"/>
  <c r="AL530" i="64"/>
  <c r="AL93" i="64"/>
  <c r="AL455" i="64"/>
  <c r="AL23" i="64"/>
  <c r="AL235" i="64"/>
  <c r="AL528" i="64"/>
  <c r="AL382" i="64"/>
  <c r="AL164" i="64"/>
  <c r="AL309" i="64"/>
  <c r="AL380" i="64"/>
  <c r="AL453" i="64"/>
  <c r="AL526" i="64"/>
  <c r="AL19" i="64"/>
  <c r="AL451" i="64"/>
  <c r="AL524" i="64"/>
  <c r="AL89" i="64"/>
  <c r="AL160" i="64"/>
  <c r="AL231" i="64"/>
  <c r="AL305" i="64"/>
  <c r="AL378" i="64"/>
  <c r="AL543" i="64"/>
  <c r="AL250" i="64"/>
  <c r="AL470" i="64"/>
  <c r="AL397" i="64"/>
  <c r="AH35" i="25"/>
  <c r="AK39" i="64"/>
  <c r="AK544" i="64"/>
  <c r="AK109" i="64"/>
  <c r="AK180" i="64"/>
  <c r="AK251" i="64"/>
  <c r="AK398" i="64"/>
  <c r="AK325" i="64"/>
  <c r="AK471" i="64"/>
  <c r="AK43" i="64"/>
  <c r="AK113" i="64"/>
  <c r="AK255" i="64"/>
  <c r="AK184" i="64"/>
  <c r="AK329" i="64"/>
  <c r="AK475" i="64"/>
  <c r="AK548" i="64"/>
  <c r="AK402" i="64"/>
  <c r="AK47" i="64"/>
  <c r="AK259" i="64"/>
  <c r="AK188" i="64"/>
  <c r="AK333" i="64"/>
  <c r="AK117" i="64"/>
  <c r="AK552" i="64"/>
  <c r="AK479" i="64"/>
  <c r="AK406" i="64"/>
  <c r="AK51" i="64"/>
  <c r="AK192" i="64"/>
  <c r="AK263" i="64"/>
  <c r="AK337" i="64"/>
  <c r="AK121" i="64"/>
  <c r="AK556" i="64"/>
  <c r="AK410" i="64"/>
  <c r="AK483" i="64"/>
  <c r="AI36" i="64"/>
  <c r="AI248" i="64"/>
  <c r="AI106" i="64"/>
  <c r="AI177" i="64"/>
  <c r="AI322" i="64"/>
  <c r="AI468" i="64"/>
  <c r="AI541" i="64"/>
  <c r="AI395" i="64"/>
  <c r="AI181" i="64"/>
  <c r="AI545" i="64"/>
  <c r="AI252" i="64"/>
  <c r="AI399" i="64"/>
  <c r="AI472" i="64"/>
  <c r="AI403" i="64"/>
  <c r="AI256" i="64"/>
  <c r="AI549" i="64"/>
  <c r="AI476" i="64"/>
  <c r="AI553" i="64"/>
  <c r="AI260" i="64"/>
  <c r="AI407" i="64"/>
  <c r="AI480" i="64"/>
  <c r="AI264" i="64"/>
  <c r="AI411" i="64"/>
  <c r="AI557" i="64"/>
  <c r="AI484" i="64"/>
  <c r="AH36" i="64"/>
  <c r="AH395" i="64"/>
  <c r="AH106" i="64"/>
  <c r="AH177" i="64"/>
  <c r="AH248" i="64"/>
  <c r="AH322" i="64"/>
  <c r="AH541" i="64"/>
  <c r="AH468" i="64"/>
  <c r="AH543" i="64"/>
  <c r="AH250" i="64"/>
  <c r="AH470" i="64"/>
  <c r="AH397" i="64"/>
  <c r="AH181" i="64"/>
  <c r="AH252" i="64"/>
  <c r="AH399" i="64"/>
  <c r="AH545" i="64"/>
  <c r="AH472" i="64"/>
  <c r="AH256" i="64"/>
  <c r="AH476" i="64"/>
  <c r="AH549" i="64"/>
  <c r="AH403" i="64"/>
  <c r="AH407" i="64"/>
  <c r="AH260" i="64"/>
  <c r="AH553" i="64"/>
  <c r="AH480" i="64"/>
  <c r="AH557" i="64"/>
  <c r="AH264" i="64"/>
  <c r="AH484" i="64"/>
  <c r="AH411" i="64"/>
  <c r="AD35" i="25"/>
  <c r="AG253" i="46"/>
  <c r="AG542" i="64"/>
  <c r="AG249" i="64"/>
  <c r="AG469" i="64"/>
  <c r="AG396" i="64"/>
  <c r="AG39" i="64"/>
  <c r="AG398" i="64"/>
  <c r="AG109" i="64"/>
  <c r="AG325" i="64"/>
  <c r="AG544" i="64"/>
  <c r="AG180" i="64"/>
  <c r="AG251" i="64"/>
  <c r="AG471" i="64"/>
  <c r="AG43" i="64"/>
  <c r="AG113" i="64"/>
  <c r="AG184" i="64"/>
  <c r="AG255" i="64"/>
  <c r="AG402" i="64"/>
  <c r="AG329" i="64"/>
  <c r="AG548" i="64"/>
  <c r="AG475" i="64"/>
  <c r="AG47" i="64"/>
  <c r="AG188" i="64"/>
  <c r="AG552" i="64"/>
  <c r="AG117" i="64"/>
  <c r="AG259" i="64"/>
  <c r="AG333" i="64"/>
  <c r="AG479" i="64"/>
  <c r="AG406" i="64"/>
  <c r="AG51" i="64"/>
  <c r="AG556" i="64"/>
  <c r="AG410" i="64"/>
  <c r="AG121" i="64"/>
  <c r="AG263" i="64"/>
  <c r="AG483" i="64"/>
  <c r="AG192" i="64"/>
  <c r="AF36" i="64"/>
  <c r="AF106" i="64"/>
  <c r="AF177" i="64"/>
  <c r="AF248" i="64"/>
  <c r="AF541" i="64"/>
  <c r="AF395" i="64"/>
  <c r="AF468" i="64"/>
  <c r="AF322" i="64"/>
  <c r="AF250" i="64"/>
  <c r="AF543" i="64"/>
  <c r="AF470" i="64"/>
  <c r="AF397" i="64"/>
  <c r="AF472" i="64"/>
  <c r="AF545" i="64"/>
  <c r="AF181" i="64"/>
  <c r="AF252" i="64"/>
  <c r="AF399" i="64"/>
  <c r="AF256" i="64"/>
  <c r="AF403" i="64"/>
  <c r="AF549" i="64"/>
  <c r="AF476" i="64"/>
  <c r="AF260" i="64"/>
  <c r="AF553" i="64"/>
  <c r="AF407" i="64"/>
  <c r="AF480" i="64"/>
  <c r="AF411" i="64"/>
  <c r="AF264" i="64"/>
  <c r="AF484" i="64"/>
  <c r="AF557" i="64"/>
  <c r="AB35" i="25"/>
  <c r="AE253" i="46"/>
  <c r="AE249" i="64"/>
  <c r="AE542" i="64"/>
  <c r="AE469" i="64"/>
  <c r="AE396" i="64"/>
  <c r="AE39" i="64"/>
  <c r="AE251" i="64"/>
  <c r="AE398" i="64"/>
  <c r="AE544" i="64"/>
  <c r="AE109" i="64"/>
  <c r="AE180" i="64"/>
  <c r="AE325" i="64"/>
  <c r="AE471" i="64"/>
  <c r="AE43" i="64"/>
  <c r="AE184" i="64"/>
  <c r="AE255" i="64"/>
  <c r="AE329" i="64"/>
  <c r="AE402" i="64"/>
  <c r="AE113" i="64"/>
  <c r="AE475" i="64"/>
  <c r="AE548" i="64"/>
  <c r="AE47" i="64"/>
  <c r="AE188" i="64"/>
  <c r="AE259" i="64"/>
  <c r="AE406" i="64"/>
  <c r="AE333" i="64"/>
  <c r="AE117" i="64"/>
  <c r="AE552" i="64"/>
  <c r="AE479" i="64"/>
  <c r="AE51" i="64"/>
  <c r="AE483" i="64"/>
  <c r="AE121" i="64"/>
  <c r="AE556" i="64"/>
  <c r="AE263" i="64"/>
  <c r="AE410" i="64"/>
  <c r="AE192" i="64"/>
  <c r="AD36" i="64"/>
  <c r="AD106" i="64"/>
  <c r="AD177" i="64"/>
  <c r="AD248" i="64"/>
  <c r="AD322" i="64"/>
  <c r="AD541" i="64"/>
  <c r="AD468" i="64"/>
  <c r="AD395" i="64"/>
  <c r="AD250" i="64"/>
  <c r="AD470" i="64"/>
  <c r="AD543" i="64"/>
  <c r="AD397" i="64"/>
  <c r="AD472" i="64"/>
  <c r="AD545" i="64"/>
  <c r="AD252" i="64"/>
  <c r="AD181" i="64"/>
  <c r="AD399" i="64"/>
  <c r="AD256" i="64"/>
  <c r="AD403" i="64"/>
  <c r="AD476" i="64"/>
  <c r="AD553" i="64"/>
  <c r="AD260" i="64"/>
  <c r="AD407" i="64"/>
  <c r="AD480" i="64"/>
  <c r="AD411" i="64"/>
  <c r="AD264" i="64"/>
  <c r="AD484" i="64"/>
  <c r="AD557" i="64"/>
  <c r="Z35" i="25"/>
  <c r="AC253" i="46"/>
  <c r="AC249" i="64"/>
  <c r="AC542" i="64"/>
  <c r="AC469" i="64"/>
  <c r="AC39" i="64"/>
  <c r="AC251" i="64"/>
  <c r="AC325" i="64"/>
  <c r="AC544" i="64"/>
  <c r="AC109" i="64"/>
  <c r="AC180" i="64"/>
  <c r="AC398" i="64"/>
  <c r="AC471" i="64"/>
  <c r="AC43" i="64"/>
  <c r="AC255" i="64"/>
  <c r="AC475" i="64"/>
  <c r="AC113" i="64"/>
  <c r="AC184" i="64"/>
  <c r="AC548" i="64"/>
  <c r="AC402" i="64"/>
  <c r="AC47" i="64"/>
  <c r="AC188" i="64"/>
  <c r="AC259" i="64"/>
  <c r="AC117" i="64"/>
  <c r="AC406" i="64"/>
  <c r="AC552" i="64"/>
  <c r="AC479" i="64"/>
  <c r="AC333" i="64"/>
  <c r="AC51" i="64"/>
  <c r="AC121" i="64"/>
  <c r="AC192" i="64"/>
  <c r="AC263" i="64"/>
  <c r="AC556" i="64"/>
  <c r="AC410" i="64"/>
  <c r="AC483" i="64"/>
  <c r="AC337" i="64"/>
  <c r="AQ138" i="25"/>
  <c r="AQ292" i="25" s="1"/>
  <c r="V198" i="47"/>
  <c r="V362" i="47" s="1"/>
  <c r="AT254" i="46"/>
  <c r="AM138" i="25"/>
  <c r="AM292" i="25" s="1"/>
  <c r="R198" i="47"/>
  <c r="R362" i="47" s="1"/>
  <c r="AP254" i="46"/>
  <c r="AI138" i="25"/>
  <c r="AI292" i="25" s="1"/>
  <c r="N198" i="47"/>
  <c r="N362" i="47" s="1"/>
  <c r="AL254" i="46"/>
  <c r="AR138" i="25"/>
  <c r="AR292" i="25" s="1"/>
  <c r="W198" i="47"/>
  <c r="W362" i="47" s="1"/>
  <c r="AU254" i="46"/>
  <c r="AN138" i="25"/>
  <c r="AN292" i="25" s="1"/>
  <c r="S198" i="47"/>
  <c r="S362" i="47" s="1"/>
  <c r="AQ254" i="46"/>
  <c r="AJ138" i="25"/>
  <c r="AJ292" i="25" s="1"/>
  <c r="O198" i="47"/>
  <c r="O362" i="47" s="1"/>
  <c r="AM254" i="46"/>
  <c r="AE138" i="25"/>
  <c r="AE292" i="25" s="1"/>
  <c r="J198" i="47"/>
  <c r="J362" i="47" s="1"/>
  <c r="AH254" i="46"/>
  <c r="AA138" i="25"/>
  <c r="AA292" i="25" s="1"/>
  <c r="AD254" i="46"/>
  <c r="F198" i="47"/>
  <c r="F362" i="47" s="1"/>
  <c r="AB138" i="25"/>
  <c r="AB292" i="25" s="1"/>
  <c r="G198" i="47"/>
  <c r="G362" i="47" s="1"/>
  <c r="AE254" i="46"/>
  <c r="Y138" i="25"/>
  <c r="D198" i="47"/>
  <c r="AB254" i="46"/>
  <c r="AX152" i="46"/>
  <c r="R29" i="11"/>
  <c r="AV20" i="34"/>
  <c r="AN329" i="64"/>
  <c r="AB329" i="64"/>
  <c r="AC387" i="64"/>
  <c r="AR530" i="64"/>
  <c r="AD530" i="64"/>
  <c r="AN548" i="64"/>
  <c r="AN248" i="64"/>
  <c r="AD549" i="64"/>
  <c r="AL246" i="64"/>
  <c r="AR314" i="64"/>
  <c r="AG164" i="64"/>
  <c r="AM170" i="64"/>
  <c r="AK545" i="64"/>
  <c r="AE238" i="64"/>
  <c r="AC238" i="64"/>
  <c r="AR173" i="64"/>
  <c r="AQ173" i="64"/>
  <c r="AF173" i="64"/>
  <c r="AB173" i="64"/>
  <c r="AO173" i="64"/>
  <c r="AG319" i="64"/>
  <c r="AT319" i="64"/>
  <c r="AG337" i="64"/>
  <c r="AE337" i="64"/>
  <c r="AL388" i="64"/>
  <c r="AK388" i="64"/>
  <c r="AE533" i="64"/>
  <c r="CN96" i="46"/>
  <c r="AC177" i="64"/>
  <c r="AL461" i="64"/>
  <c r="AF90" i="64"/>
  <c r="AQ90" i="64"/>
  <c r="AF165" i="64"/>
  <c r="AC165" i="64"/>
  <c r="AQ165" i="64"/>
  <c r="AF171" i="64"/>
  <c r="AC171" i="64"/>
  <c r="AQ171" i="64"/>
  <c r="AC243" i="64"/>
  <c r="AQ243" i="64"/>
  <c r="AH389" i="64"/>
  <c r="AR389" i="64"/>
  <c r="AJ453" i="64"/>
  <c r="AJ456" i="64"/>
  <c r="AR306" i="64"/>
  <c r="C21" i="36"/>
  <c r="AB313" i="64"/>
  <c r="AQ313" i="64"/>
  <c r="AF313" i="64"/>
  <c r="AM313" i="64"/>
  <c r="AG313" i="64"/>
  <c r="AT313" i="64"/>
  <c r="AI313" i="64"/>
  <c r="AJ313" i="64"/>
  <c r="AL313" i="64"/>
  <c r="AS313" i="64"/>
  <c r="CD95" i="46"/>
  <c r="BD95" i="46"/>
  <c r="BH95" i="46"/>
  <c r="BI95" i="46"/>
  <c r="CC95" i="46"/>
  <c r="BN95" i="46"/>
  <c r="CG95" i="46"/>
  <c r="CI95" i="46"/>
  <c r="BQ95" i="46"/>
  <c r="I95" i="44"/>
  <c r="J95" i="44" s="1"/>
  <c r="CM95" i="46"/>
  <c r="BG95" i="46"/>
  <c r="CH95" i="46"/>
  <c r="BY95" i="46"/>
  <c r="BB95" i="46"/>
  <c r="BA95" i="46"/>
  <c r="AZ95" i="46"/>
  <c r="BP95" i="46"/>
  <c r="BE95" i="46"/>
  <c r="BL95" i="46"/>
  <c r="BK95" i="46"/>
  <c r="CE95" i="46"/>
  <c r="BM95" i="46"/>
  <c r="BR95" i="46"/>
  <c r="CA95" i="46"/>
  <c r="CB95" i="46"/>
  <c r="BO95" i="46"/>
  <c r="BX95" i="46"/>
  <c r="BT95" i="46"/>
  <c r="BU95" i="46"/>
  <c r="AY95" i="46"/>
  <c r="BW95" i="46"/>
  <c r="CL95" i="46"/>
  <c r="CF95" i="46"/>
  <c r="BF95" i="46"/>
  <c r="BZ95" i="46"/>
  <c r="CJ95" i="46"/>
  <c r="BJ95" i="46"/>
  <c r="BC95" i="46"/>
  <c r="CK95" i="46"/>
  <c r="BV95" i="46"/>
  <c r="CN101" i="46"/>
  <c r="BS205" i="46"/>
  <c r="BS212" i="46"/>
  <c r="CN100" i="46" l="1"/>
  <c r="K35" i="64"/>
  <c r="BS123" i="46"/>
  <c r="W35" i="64"/>
  <c r="Y35" i="64"/>
  <c r="Q35" i="64"/>
  <c r="L35" i="64"/>
  <c r="O35" i="64"/>
  <c r="M35" i="64"/>
  <c r="I35" i="64"/>
  <c r="R35" i="64"/>
  <c r="V35" i="64"/>
  <c r="U35" i="64"/>
  <c r="Z35" i="64"/>
  <c r="F35" i="64"/>
  <c r="T35" i="64"/>
  <c r="N35" i="64"/>
  <c r="X35" i="64"/>
  <c r="J35" i="64"/>
  <c r="P35" i="64"/>
  <c r="G35" i="64"/>
  <c r="S35" i="64"/>
  <c r="BS204" i="46"/>
  <c r="BS129" i="46"/>
  <c r="BS206" i="46"/>
  <c r="BS152" i="46"/>
  <c r="BS124" i="46"/>
  <c r="Q153" i="40"/>
  <c r="F153" i="40" s="1"/>
  <c r="I153" i="40" s="1"/>
  <c r="I152" i="46" s="1"/>
  <c r="D138" i="25" s="1"/>
  <c r="Q121" i="40"/>
  <c r="Q104" i="40"/>
  <c r="E307" i="64"/>
  <c r="F307" i="64" s="1"/>
  <c r="E162" i="64"/>
  <c r="F162" i="64" s="1"/>
  <c r="E233" i="64"/>
  <c r="C271" i="64"/>
  <c r="C295" i="64" s="1"/>
  <c r="E21" i="64"/>
  <c r="F21" i="64" s="1"/>
  <c r="J91" i="63"/>
  <c r="J86" i="63"/>
  <c r="E91" i="64"/>
  <c r="Q175" i="40"/>
  <c r="Q171" i="40"/>
  <c r="Q185" i="40"/>
  <c r="Q72" i="40"/>
  <c r="Q204" i="40"/>
  <c r="Q164" i="40"/>
  <c r="F164" i="40" s="1"/>
  <c r="I164" i="40" s="1"/>
  <c r="Q71" i="40"/>
  <c r="Q195" i="40"/>
  <c r="Q26" i="40"/>
  <c r="F26" i="40" s="1"/>
  <c r="I26" i="40" s="1"/>
  <c r="W598" i="64" s="1"/>
  <c r="W24" i="64" s="1"/>
  <c r="Q142" i="40"/>
  <c r="F142" i="40" s="1"/>
  <c r="I142" i="40" s="1"/>
  <c r="Q166" i="40"/>
  <c r="F166" i="40" s="1"/>
  <c r="I166" i="40" s="1"/>
  <c r="Q127" i="40"/>
  <c r="F127" i="40" s="1"/>
  <c r="I127" i="40" s="1"/>
  <c r="V126" i="46" s="1"/>
  <c r="Q90" i="40"/>
  <c r="Q38" i="40"/>
  <c r="F38" i="40" s="1"/>
  <c r="I38" i="40" s="1"/>
  <c r="U610" i="64" s="1"/>
  <c r="U541" i="64" s="1"/>
  <c r="Q63" i="40"/>
  <c r="F63" i="40" s="1"/>
  <c r="Q144" i="40"/>
  <c r="F144" i="40" s="1"/>
  <c r="I144" i="40" s="1"/>
  <c r="Q25" i="40"/>
  <c r="F25" i="40" s="1"/>
  <c r="I25" i="40" s="1"/>
  <c r="J597" i="64" s="1"/>
  <c r="J455" i="64" s="1"/>
  <c r="C49" i="11"/>
  <c r="E49" i="11"/>
  <c r="E48" i="11"/>
  <c r="C48" i="11"/>
  <c r="Q41" i="40"/>
  <c r="F41" i="40" s="1"/>
  <c r="I41" i="40" s="1"/>
  <c r="Z613" i="64" s="1"/>
  <c r="Q53" i="40"/>
  <c r="F53" i="40" s="1"/>
  <c r="I53" i="40" s="1"/>
  <c r="R625" i="64" s="1"/>
  <c r="R556" i="64" s="1"/>
  <c r="Q51" i="40"/>
  <c r="F51" i="40" s="1"/>
  <c r="I51" i="40" s="1"/>
  <c r="Q213" i="40"/>
  <c r="F213" i="40" s="1"/>
  <c r="I213" i="40" s="1"/>
  <c r="AB212" i="46" s="1"/>
  <c r="Q122" i="40"/>
  <c r="F122" i="40" s="1"/>
  <c r="I122" i="40" s="1"/>
  <c r="X121" i="46" s="1"/>
  <c r="Q135" i="40"/>
  <c r="F135" i="40" s="1"/>
  <c r="I135" i="40" s="1"/>
  <c r="Q76" i="40"/>
  <c r="Q58" i="40"/>
  <c r="F58" i="40" s="1"/>
  <c r="I58" i="40" s="1"/>
  <c r="X630" i="64" s="1"/>
  <c r="X561" i="64" s="1"/>
  <c r="Q86" i="40"/>
  <c r="Q197" i="40"/>
  <c r="Q55" i="40"/>
  <c r="F55" i="40" s="1"/>
  <c r="I55" i="40" s="1"/>
  <c r="Q44" i="40"/>
  <c r="F44" i="40" s="1"/>
  <c r="I44" i="40" s="1"/>
  <c r="Q49" i="40"/>
  <c r="F49" i="40" s="1"/>
  <c r="I49" i="40" s="1"/>
  <c r="G621" i="64" s="1"/>
  <c r="Q29" i="40"/>
  <c r="F29" i="40" s="1"/>
  <c r="I29" i="40" s="1"/>
  <c r="Y601" i="64" s="1"/>
  <c r="Y532" i="64" s="1"/>
  <c r="Q110" i="40"/>
  <c r="Q210" i="40"/>
  <c r="F210" i="40" s="1"/>
  <c r="I210" i="40" s="1"/>
  <c r="Q108" i="40"/>
  <c r="Q191" i="40"/>
  <c r="Q61" i="40"/>
  <c r="F61" i="40" s="1"/>
  <c r="Q92" i="40"/>
  <c r="Q187" i="40"/>
  <c r="Q182" i="40"/>
  <c r="Q160" i="40"/>
  <c r="F160" i="40" s="1"/>
  <c r="I160" i="40" s="1"/>
  <c r="Q126" i="40"/>
  <c r="F126" i="40" s="1"/>
  <c r="I126" i="40" s="1"/>
  <c r="O125" i="46" s="1"/>
  <c r="Q103" i="40"/>
  <c r="Q155" i="40"/>
  <c r="F155" i="40" s="1"/>
  <c r="I155" i="40" s="1"/>
  <c r="Q43" i="40"/>
  <c r="F43" i="40" s="1"/>
  <c r="I43" i="40" s="1"/>
  <c r="Q173" i="40"/>
  <c r="Q70" i="40"/>
  <c r="Q82" i="40"/>
  <c r="Q74" i="40"/>
  <c r="Q136" i="40"/>
  <c r="F136" i="40" s="1"/>
  <c r="I136" i="40" s="1"/>
  <c r="CN98" i="46"/>
  <c r="X247" i="64"/>
  <c r="P394" i="64"/>
  <c r="G394" i="64"/>
  <c r="Q198" i="40"/>
  <c r="Q193" i="40"/>
  <c r="Q125" i="40"/>
  <c r="F125" i="40" s="1"/>
  <c r="I125" i="40" s="1"/>
  <c r="N124" i="46" s="1"/>
  <c r="Q113" i="40"/>
  <c r="Q165" i="40"/>
  <c r="F165" i="40" s="1"/>
  <c r="I165" i="40" s="1"/>
  <c r="Q21" i="40"/>
  <c r="F21" i="40" s="1"/>
  <c r="I21" i="40" s="1"/>
  <c r="Q111" i="40"/>
  <c r="Q158" i="40"/>
  <c r="F158" i="40" s="1"/>
  <c r="I158" i="40" s="1"/>
  <c r="Q214" i="40"/>
  <c r="F214" i="40" s="1"/>
  <c r="I214" i="40" s="1"/>
  <c r="V213" i="46" s="1"/>
  <c r="Q20" i="40"/>
  <c r="F20" i="40" s="1"/>
  <c r="I20" i="40" s="1"/>
  <c r="AB20" i="46" s="1"/>
  <c r="Z253" i="46" s="1"/>
  <c r="Q100" i="40"/>
  <c r="Q80" i="40"/>
  <c r="Q77" i="40"/>
  <c r="Q181" i="40"/>
  <c r="Q172" i="40"/>
  <c r="Q209" i="40"/>
  <c r="F209" i="40" s="1"/>
  <c r="I209" i="40" s="1"/>
  <c r="V208" i="46" s="1"/>
  <c r="Q27" i="40"/>
  <c r="F27" i="40" s="1"/>
  <c r="I27" i="40" s="1"/>
  <c r="G599" i="64" s="1"/>
  <c r="Q23" i="40"/>
  <c r="F23" i="40" s="1"/>
  <c r="I23" i="40" s="1"/>
  <c r="U595" i="64" s="1"/>
  <c r="U233" i="64" s="1"/>
  <c r="Q42" i="40"/>
  <c r="F42" i="40" s="1"/>
  <c r="I42" i="40" s="1"/>
  <c r="W614" i="64" s="1"/>
  <c r="W545" i="64" s="1"/>
  <c r="Q78" i="40"/>
  <c r="Q145" i="40"/>
  <c r="F145" i="40" s="1"/>
  <c r="I145" i="40" s="1"/>
  <c r="Q162" i="40"/>
  <c r="F162" i="40" s="1"/>
  <c r="I162" i="40" s="1"/>
  <c r="Q152" i="40"/>
  <c r="F152" i="40" s="1"/>
  <c r="I152" i="40" s="1"/>
  <c r="Q208" i="40"/>
  <c r="F208" i="40" s="1"/>
  <c r="I208" i="40" s="1"/>
  <c r="Q124" i="40"/>
  <c r="F124" i="40" s="1"/>
  <c r="I124" i="40" s="1"/>
  <c r="O123" i="46" s="1"/>
  <c r="Q66" i="40"/>
  <c r="F66" i="40" s="1"/>
  <c r="Q81" i="40"/>
  <c r="Q99" i="40"/>
  <c r="Q200" i="40"/>
  <c r="Q140" i="40"/>
  <c r="F140" i="40" s="1"/>
  <c r="I140" i="40" s="1"/>
  <c r="Q148" i="40"/>
  <c r="F148" i="40" s="1"/>
  <c r="I148" i="40" s="1"/>
  <c r="N147" i="46" s="1"/>
  <c r="I133" i="25" s="1"/>
  <c r="Q48" i="40"/>
  <c r="F48" i="40" s="1"/>
  <c r="I48" i="40" s="1"/>
  <c r="Q134" i="40"/>
  <c r="F134" i="40" s="1"/>
  <c r="I134" i="40" s="1"/>
  <c r="Q56" i="40"/>
  <c r="F56" i="40" s="1"/>
  <c r="I56" i="40" s="1"/>
  <c r="N394" i="64"/>
  <c r="S394" i="64"/>
  <c r="R394" i="64"/>
  <c r="L394" i="64"/>
  <c r="Y394" i="64"/>
  <c r="U394" i="64"/>
  <c r="O394" i="64"/>
  <c r="T394" i="64"/>
  <c r="X394" i="64"/>
  <c r="H394" i="64"/>
  <c r="I394" i="64"/>
  <c r="M394" i="64"/>
  <c r="J394" i="64"/>
  <c r="Q394" i="64"/>
  <c r="F394" i="64"/>
  <c r="V394" i="64"/>
  <c r="Z394" i="64"/>
  <c r="W394" i="64"/>
  <c r="O321" i="64"/>
  <c r="P321" i="64"/>
  <c r="X321" i="64"/>
  <c r="Z321" i="64"/>
  <c r="Q321" i="64"/>
  <c r="M321" i="64"/>
  <c r="T247" i="64"/>
  <c r="I247" i="64"/>
  <c r="Q247" i="64"/>
  <c r="Z247" i="64"/>
  <c r="X176" i="64"/>
  <c r="P247" i="64"/>
  <c r="S247" i="64"/>
  <c r="K247" i="64"/>
  <c r="J467" i="64"/>
  <c r="X467" i="64"/>
  <c r="F247" i="64"/>
  <c r="V247" i="64"/>
  <c r="U247" i="64"/>
  <c r="O467" i="64"/>
  <c r="J247" i="64"/>
  <c r="H247" i="64"/>
  <c r="L247" i="64"/>
  <c r="R247" i="64"/>
  <c r="W247" i="64"/>
  <c r="G247" i="64"/>
  <c r="O247" i="64"/>
  <c r="N247" i="64"/>
  <c r="Y247" i="64"/>
  <c r="Q106" i="40"/>
  <c r="Q212" i="40"/>
  <c r="F212" i="40" s="1"/>
  <c r="I212" i="40" s="1"/>
  <c r="K211" i="46" s="1"/>
  <c r="Q202" i="40"/>
  <c r="Q206" i="40"/>
  <c r="F206" i="40" s="1"/>
  <c r="I206" i="40" s="1"/>
  <c r="Q183" i="40"/>
  <c r="Q69" i="40"/>
  <c r="Q109" i="40"/>
  <c r="Q179" i="40"/>
  <c r="Q123" i="40"/>
  <c r="F123" i="40" s="1"/>
  <c r="I123" i="40" s="1"/>
  <c r="V122" i="46" s="1"/>
  <c r="Q96" i="40"/>
  <c r="Q107" i="40"/>
  <c r="Q112" i="40"/>
  <c r="Q114" i="40"/>
  <c r="Q119" i="40"/>
  <c r="Q34" i="40"/>
  <c r="F34" i="40" s="1"/>
  <c r="I34" i="40" s="1"/>
  <c r="Z606" i="64" s="1"/>
  <c r="Q161" i="40"/>
  <c r="F161" i="40" s="1"/>
  <c r="I161" i="40" s="1"/>
  <c r="Q40" i="40"/>
  <c r="F40" i="40" s="1"/>
  <c r="I40" i="40" s="1"/>
  <c r="S612" i="64" s="1"/>
  <c r="S397" i="64" s="1"/>
  <c r="Q211" i="40"/>
  <c r="F211" i="40" s="1"/>
  <c r="I211" i="40" s="1"/>
  <c r="W210" i="46" s="1"/>
  <c r="Q184" i="40"/>
  <c r="Q201" i="40"/>
  <c r="Q105" i="40"/>
  <c r="Q22" i="40"/>
  <c r="F22" i="40" s="1"/>
  <c r="I22" i="40" s="1"/>
  <c r="Q163" i="40"/>
  <c r="F163" i="40" s="1"/>
  <c r="I163" i="40" s="1"/>
  <c r="Q132" i="40"/>
  <c r="F132" i="40" s="1"/>
  <c r="I132" i="40" s="1"/>
  <c r="Q30" i="40"/>
  <c r="F30" i="40" s="1"/>
  <c r="I30" i="40" s="1"/>
  <c r="U602" i="64" s="1"/>
  <c r="U98" i="64" s="1"/>
  <c r="W611" i="64"/>
  <c r="Q189" i="40"/>
  <c r="Q169" i="40"/>
  <c r="Q57" i="40"/>
  <c r="F57" i="40" s="1"/>
  <c r="I57" i="40" s="1"/>
  <c r="Q167" i="40"/>
  <c r="Q196" i="40"/>
  <c r="Q143" i="40"/>
  <c r="F143" i="40" s="1"/>
  <c r="I143" i="40" s="1"/>
  <c r="Q168" i="40"/>
  <c r="Q95" i="40"/>
  <c r="Q79" i="40"/>
  <c r="Q180" i="40"/>
  <c r="Q149" i="40"/>
  <c r="F149" i="40" s="1"/>
  <c r="I149" i="40" s="1"/>
  <c r="I148" i="46" s="1"/>
  <c r="D134" i="25" s="1"/>
  <c r="Q28" i="40"/>
  <c r="F28" i="40" s="1"/>
  <c r="I28" i="40" s="1"/>
  <c r="Q101" i="40"/>
  <c r="Q174" i="40"/>
  <c r="Q133" i="40"/>
  <c r="F133" i="40" s="1"/>
  <c r="I133" i="40" s="1"/>
  <c r="Q84" i="40"/>
  <c r="Q19" i="40"/>
  <c r="F19" i="40" s="1"/>
  <c r="I19" i="40" s="1"/>
  <c r="Y592" i="64" s="1"/>
  <c r="Y159" i="64" s="1"/>
  <c r="Q137" i="40"/>
  <c r="F137" i="40" s="1"/>
  <c r="I137" i="40" s="1"/>
  <c r="Q139" i="40"/>
  <c r="F139" i="40" s="1"/>
  <c r="I139" i="40" s="1"/>
  <c r="Q54" i="40"/>
  <c r="F54" i="40" s="1"/>
  <c r="I54" i="40" s="1"/>
  <c r="Q33" i="40"/>
  <c r="F33" i="40" s="1"/>
  <c r="I33" i="40" s="1"/>
  <c r="W605" i="64" s="1"/>
  <c r="Q47" i="40"/>
  <c r="F47" i="40" s="1"/>
  <c r="I47" i="40" s="1"/>
  <c r="Q46" i="40"/>
  <c r="F46" i="40" s="1"/>
  <c r="I46" i="40" s="1"/>
  <c r="Q170" i="40"/>
  <c r="Q62" i="40"/>
  <c r="F62" i="40" s="1"/>
  <c r="Q102" i="40"/>
  <c r="Q91" i="40"/>
  <c r="Q205" i="40"/>
  <c r="F205" i="40" s="1"/>
  <c r="I205" i="40" s="1"/>
  <c r="Q199" i="40"/>
  <c r="Q118" i="40"/>
  <c r="Q203" i="40"/>
  <c r="Q154" i="40"/>
  <c r="F154" i="40" s="1"/>
  <c r="I154" i="40" s="1"/>
  <c r="Q151" i="40"/>
  <c r="F151" i="40" s="1"/>
  <c r="I151" i="40" s="1"/>
  <c r="Q52" i="40"/>
  <c r="F52" i="40" s="1"/>
  <c r="I52" i="40" s="1"/>
  <c r="Q36" i="40"/>
  <c r="F36" i="40" s="1"/>
  <c r="I36" i="40" s="1"/>
  <c r="Q75" i="40"/>
  <c r="Q128" i="40"/>
  <c r="F128" i="40" s="1"/>
  <c r="I128" i="40" s="1"/>
  <c r="V127" i="46" s="1"/>
  <c r="Q68" i="40"/>
  <c r="Q190" i="40"/>
  <c r="Q129" i="40"/>
  <c r="F129" i="40" s="1"/>
  <c r="I129" i="40" s="1"/>
  <c r="Z128" i="46" s="1"/>
  <c r="Q138" i="40"/>
  <c r="F138" i="40" s="1"/>
  <c r="I138" i="40" s="1"/>
  <c r="Q150" i="40"/>
  <c r="F150" i="40" s="1"/>
  <c r="I150" i="40" s="1"/>
  <c r="Q147" i="40"/>
  <c r="F147" i="40" s="1"/>
  <c r="I147" i="40" s="1"/>
  <c r="O146" i="46" s="1"/>
  <c r="Q156" i="40"/>
  <c r="F156" i="40" s="1"/>
  <c r="I156" i="40" s="1"/>
  <c r="Q50" i="40"/>
  <c r="F50" i="40" s="1"/>
  <c r="I50" i="40" s="1"/>
  <c r="Q73" i="40"/>
  <c r="Q186" i="40"/>
  <c r="Q94" i="40"/>
  <c r="Q178" i="40"/>
  <c r="Q24" i="40"/>
  <c r="F24" i="40" s="1"/>
  <c r="I24" i="40" s="1"/>
  <c r="Z596" i="64" s="1"/>
  <c r="Z92" i="64" s="1"/>
  <c r="Q146" i="40"/>
  <c r="F146" i="40" s="1"/>
  <c r="I146" i="40" s="1"/>
  <c r="Q141" i="40"/>
  <c r="F141" i="40" s="1"/>
  <c r="I141" i="40" s="1"/>
  <c r="Q159" i="40"/>
  <c r="F159" i="40" s="1"/>
  <c r="I159" i="40" s="1"/>
  <c r="Q93" i="40"/>
  <c r="Q207" i="40"/>
  <c r="F207" i="40" s="1"/>
  <c r="I207" i="40" s="1"/>
  <c r="Q192" i="40"/>
  <c r="Q194" i="40"/>
  <c r="Q67" i="40"/>
  <c r="F67" i="40" s="1"/>
  <c r="Q177" i="40"/>
  <c r="Q117" i="40"/>
  <c r="Q87" i="40"/>
  <c r="Q59" i="40"/>
  <c r="F59" i="40" s="1"/>
  <c r="I59" i="40" s="1"/>
  <c r="H631" i="64" s="1"/>
  <c r="Q65" i="40"/>
  <c r="F65" i="40" s="1"/>
  <c r="Q35" i="40"/>
  <c r="F35" i="40" s="1"/>
  <c r="I35" i="40" s="1"/>
  <c r="Z607" i="64" s="1"/>
  <c r="Z538" i="64" s="1"/>
  <c r="Q88" i="40"/>
  <c r="Q64" i="40"/>
  <c r="F64" i="40" s="1"/>
  <c r="Q176" i="40"/>
  <c r="Q188" i="40"/>
  <c r="Q83" i="40"/>
  <c r="Q120" i="40"/>
  <c r="Q157" i="40"/>
  <c r="F157" i="40" s="1"/>
  <c r="I157" i="40" s="1"/>
  <c r="Q45" i="40"/>
  <c r="F45" i="40" s="1"/>
  <c r="I45" i="40" s="1"/>
  <c r="O617" i="64" s="1"/>
  <c r="O475" i="64" s="1"/>
  <c r="Q31" i="40"/>
  <c r="F31" i="40" s="1"/>
  <c r="I31" i="40" s="1"/>
  <c r="R603" i="64" s="1"/>
  <c r="R388" i="64" s="1"/>
  <c r="Q32" i="40"/>
  <c r="F32" i="40" s="1"/>
  <c r="I32" i="40" s="1"/>
  <c r="Q604" i="64" s="1"/>
  <c r="Q389" i="64" s="1"/>
  <c r="U467" i="64"/>
  <c r="U321" i="64"/>
  <c r="Z467" i="64"/>
  <c r="V176" i="64"/>
  <c r="S467" i="64"/>
  <c r="T467" i="64"/>
  <c r="K321" i="64"/>
  <c r="S321" i="64"/>
  <c r="W176" i="64"/>
  <c r="X105" i="64"/>
  <c r="R176" i="64"/>
  <c r="Y176" i="64"/>
  <c r="J176" i="64"/>
  <c r="K176" i="64"/>
  <c r="I176" i="64"/>
  <c r="P176" i="64"/>
  <c r="H176" i="64"/>
  <c r="L176" i="64"/>
  <c r="V321" i="64"/>
  <c r="V105" i="64"/>
  <c r="G467" i="64"/>
  <c r="H467" i="64"/>
  <c r="F467" i="64"/>
  <c r="H321" i="64"/>
  <c r="W321" i="64"/>
  <c r="Q467" i="64"/>
  <c r="M467" i="64"/>
  <c r="L321" i="64"/>
  <c r="Y321" i="64"/>
  <c r="F321" i="64"/>
  <c r="N176" i="64"/>
  <c r="Z176" i="64"/>
  <c r="W467" i="64"/>
  <c r="I467" i="64"/>
  <c r="N321" i="64"/>
  <c r="R321" i="64"/>
  <c r="Q105" i="64"/>
  <c r="R467" i="64"/>
  <c r="K467" i="64"/>
  <c r="G176" i="64"/>
  <c r="T176" i="64"/>
  <c r="L467" i="64"/>
  <c r="N467" i="64"/>
  <c r="G321" i="64"/>
  <c r="J321" i="64"/>
  <c r="F176" i="64"/>
  <c r="V467" i="64"/>
  <c r="U176" i="64"/>
  <c r="O176" i="64"/>
  <c r="Y467" i="64"/>
  <c r="I321" i="64"/>
  <c r="Q176" i="64"/>
  <c r="S176" i="64"/>
  <c r="Y105" i="64"/>
  <c r="M105" i="64"/>
  <c r="W105" i="64"/>
  <c r="K105" i="64"/>
  <c r="P105" i="64"/>
  <c r="L105" i="64"/>
  <c r="H105" i="64"/>
  <c r="G105" i="64"/>
  <c r="J105" i="64"/>
  <c r="I105" i="64"/>
  <c r="S105" i="64"/>
  <c r="C145" i="47"/>
  <c r="F105" i="64"/>
  <c r="Z105" i="64"/>
  <c r="R105" i="64"/>
  <c r="N105" i="64"/>
  <c r="O105" i="64"/>
  <c r="T105" i="64"/>
  <c r="X58" i="25"/>
  <c r="AS58" i="25" s="1"/>
  <c r="X611" i="64"/>
  <c r="I611" i="64"/>
  <c r="Q611" i="64"/>
  <c r="G611" i="64"/>
  <c r="J611" i="64"/>
  <c r="U611" i="64"/>
  <c r="H611" i="64"/>
  <c r="S611" i="64"/>
  <c r="Y611" i="64"/>
  <c r="L611" i="64"/>
  <c r="R611" i="64"/>
  <c r="K611" i="64"/>
  <c r="O611" i="64"/>
  <c r="M611" i="64"/>
  <c r="T611" i="64"/>
  <c r="T542" i="64" s="1"/>
  <c r="P611" i="64"/>
  <c r="N611" i="64"/>
  <c r="V611" i="64"/>
  <c r="AD31" i="25"/>
  <c r="P95" i="56"/>
  <c r="O179" i="47" s="1"/>
  <c r="AA31" i="25"/>
  <c r="AC31" i="25"/>
  <c r="AV243" i="46"/>
  <c r="AB31" i="25"/>
  <c r="AE31" i="25"/>
  <c r="AF31" i="25"/>
  <c r="AV244" i="46"/>
  <c r="D286" i="25"/>
  <c r="I286" i="25"/>
  <c r="C155" i="25"/>
  <c r="X138" i="25"/>
  <c r="X292" i="25" s="1"/>
  <c r="Z31" i="25"/>
  <c r="AV254" i="46"/>
  <c r="R335" i="47"/>
  <c r="AG31" i="25"/>
  <c r="D285" i="25"/>
  <c r="C153" i="25"/>
  <c r="C285" i="25" s="1"/>
  <c r="D276" i="25"/>
  <c r="C158" i="25"/>
  <c r="C276" i="25" s="1"/>
  <c r="AA248" i="46"/>
  <c r="K335" i="47"/>
  <c r="C154" i="25"/>
  <c r="L95" i="56"/>
  <c r="K179" i="47" s="1"/>
  <c r="S95" i="56"/>
  <c r="R179" i="47" s="1"/>
  <c r="C157" i="47"/>
  <c r="V335" i="47"/>
  <c r="N335" i="47"/>
  <c r="X95" i="56"/>
  <c r="W179" i="47" s="1"/>
  <c r="R95" i="56"/>
  <c r="Q179" i="47" s="1"/>
  <c r="O95" i="56"/>
  <c r="N179" i="47" s="1"/>
  <c r="CN19" i="46"/>
  <c r="BQ244" i="46"/>
  <c r="BS19" i="46"/>
  <c r="H19" i="46"/>
  <c r="F241" i="46" s="1"/>
  <c r="E241" i="46"/>
  <c r="AA540" i="64"/>
  <c r="I95" i="56"/>
  <c r="H179" i="47" s="1"/>
  <c r="AV243" i="64"/>
  <c r="V95" i="56"/>
  <c r="U179" i="47" s="1"/>
  <c r="M95" i="56"/>
  <c r="L179" i="47" s="1"/>
  <c r="Q95" i="56"/>
  <c r="P179" i="47" s="1"/>
  <c r="K95" i="56"/>
  <c r="J179" i="47" s="1"/>
  <c r="F95" i="56"/>
  <c r="E179" i="47" s="1"/>
  <c r="H95" i="56"/>
  <c r="G179" i="47" s="1"/>
  <c r="W95" i="56"/>
  <c r="V179" i="47" s="1"/>
  <c r="N95" i="56"/>
  <c r="M179" i="47" s="1"/>
  <c r="AV173" i="64"/>
  <c r="AV329" i="64"/>
  <c r="D362" i="47"/>
  <c r="C198" i="47"/>
  <c r="C362" i="47" s="1"/>
  <c r="AV483" i="64"/>
  <c r="AV556" i="64"/>
  <c r="AV263" i="64"/>
  <c r="AV51" i="64"/>
  <c r="AV479" i="64"/>
  <c r="AV333" i="64"/>
  <c r="AV259" i="64"/>
  <c r="AV47" i="64"/>
  <c r="F335" i="47"/>
  <c r="J335" i="47"/>
  <c r="Q335" i="47"/>
  <c r="AV548" i="64"/>
  <c r="AV184" i="64"/>
  <c r="AV113" i="64"/>
  <c r="AV43" i="64"/>
  <c r="AV545" i="64"/>
  <c r="AV252" i="64"/>
  <c r="AV472" i="64"/>
  <c r="AV397" i="64"/>
  <c r="AV543" i="64"/>
  <c r="AV250" i="64"/>
  <c r="AV396" i="64"/>
  <c r="AV249" i="64"/>
  <c r="X47" i="25"/>
  <c r="AR31" i="25"/>
  <c r="AP31" i="25"/>
  <c r="AN31" i="25"/>
  <c r="AL31" i="25"/>
  <c r="AJ31" i="25"/>
  <c r="AH31" i="25"/>
  <c r="AV174" i="64"/>
  <c r="AV319" i="64"/>
  <c r="AV103" i="64"/>
  <c r="AV536" i="64"/>
  <c r="AV390" i="64"/>
  <c r="AV461" i="64"/>
  <c r="AV315" i="64"/>
  <c r="AV241" i="64"/>
  <c r="AV29" i="64"/>
  <c r="AV386" i="64"/>
  <c r="AV459" i="64"/>
  <c r="AV97" i="64"/>
  <c r="AV311" i="64"/>
  <c r="AV166" i="64"/>
  <c r="AV384" i="64"/>
  <c r="AV95" i="64"/>
  <c r="AV25" i="64"/>
  <c r="AV455" i="64"/>
  <c r="AV382" i="64"/>
  <c r="AV235" i="64"/>
  <c r="AV453" i="64"/>
  <c r="AV380" i="64"/>
  <c r="AV451" i="64"/>
  <c r="AV305" i="64"/>
  <c r="AV160" i="64"/>
  <c r="AV19" i="64"/>
  <c r="C78" i="36"/>
  <c r="M335" i="47"/>
  <c r="AV456" i="64"/>
  <c r="AV171" i="64"/>
  <c r="AV484" i="64"/>
  <c r="AV411" i="64"/>
  <c r="AV557" i="64"/>
  <c r="C153" i="47"/>
  <c r="AV480" i="64"/>
  <c r="AV553" i="64"/>
  <c r="AV407" i="64"/>
  <c r="AV237" i="46"/>
  <c r="X63" i="25"/>
  <c r="AS63" i="25" s="1"/>
  <c r="H335" i="47"/>
  <c r="L335" i="47"/>
  <c r="O335" i="47"/>
  <c r="W335" i="47"/>
  <c r="AV476" i="64"/>
  <c r="AV403" i="64"/>
  <c r="AV398" i="64"/>
  <c r="AV471" i="64"/>
  <c r="AV325" i="64"/>
  <c r="AV109" i="64"/>
  <c r="AV39" i="64"/>
  <c r="AV322" i="64"/>
  <c r="AV248" i="64"/>
  <c r="AV106" i="64"/>
  <c r="X48" i="25"/>
  <c r="Y43" i="25"/>
  <c r="X43" i="25" s="1"/>
  <c r="X41" i="25"/>
  <c r="AS41" i="25" s="1"/>
  <c r="Y35" i="25"/>
  <c r="X35" i="25" s="1"/>
  <c r="X33" i="25"/>
  <c r="AS33" i="25" s="1"/>
  <c r="AV249" i="46"/>
  <c r="AV257" i="46"/>
  <c r="Y31" i="25"/>
  <c r="X29" i="25"/>
  <c r="AS29" i="25" s="1"/>
  <c r="AQ31" i="25"/>
  <c r="AO31" i="25"/>
  <c r="AM31" i="25"/>
  <c r="AK31" i="25"/>
  <c r="AI31" i="25"/>
  <c r="AV320" i="64"/>
  <c r="AV539" i="64"/>
  <c r="AV246" i="64"/>
  <c r="AV34" i="64"/>
  <c r="AV318" i="64"/>
  <c r="AV244" i="64"/>
  <c r="AV464" i="64"/>
  <c r="AV32" i="64"/>
  <c r="AV316" i="64"/>
  <c r="AV535" i="64"/>
  <c r="AV242" i="64"/>
  <c r="AV30" i="64"/>
  <c r="AV460" i="64"/>
  <c r="AV240" i="64"/>
  <c r="AV533" i="64"/>
  <c r="AV169" i="64"/>
  <c r="AV238" i="64"/>
  <c r="AV531" i="64"/>
  <c r="AV458" i="64"/>
  <c r="AV26" i="64"/>
  <c r="AV383" i="64"/>
  <c r="AV94" i="64"/>
  <c r="AV527" i="64"/>
  <c r="AV454" i="64"/>
  <c r="AV163" i="64"/>
  <c r="AV22" i="64"/>
  <c r="AV452" i="64"/>
  <c r="AV525" i="64"/>
  <c r="AV20" i="64"/>
  <c r="T335" i="47"/>
  <c r="I335" i="47"/>
  <c r="X45" i="25"/>
  <c r="D101" i="36" s="1"/>
  <c r="Y56" i="25"/>
  <c r="X56" i="25" s="1"/>
  <c r="X54" i="25"/>
  <c r="AS54" i="25" s="1"/>
  <c r="C49" i="25"/>
  <c r="BS95" i="46"/>
  <c r="E95" i="56"/>
  <c r="CN95" i="46"/>
  <c r="U95" i="56"/>
  <c r="T179" i="47" s="1"/>
  <c r="G95" i="56"/>
  <c r="F179" i="47" s="1"/>
  <c r="T95" i="56"/>
  <c r="S179" i="47" s="1"/>
  <c r="J95" i="56"/>
  <c r="I179" i="47" s="1"/>
  <c r="AV313" i="64"/>
  <c r="Y292" i="25"/>
  <c r="AV253" i="46"/>
  <c r="X75" i="25"/>
  <c r="AS75" i="25" s="1"/>
  <c r="AV410" i="64"/>
  <c r="AV337" i="64"/>
  <c r="AV121" i="64"/>
  <c r="AV192" i="64"/>
  <c r="AV552" i="64"/>
  <c r="AV406" i="64"/>
  <c r="AV188" i="64"/>
  <c r="AV117" i="64"/>
  <c r="U335" i="47"/>
  <c r="AV475" i="64"/>
  <c r="AV402" i="64"/>
  <c r="AV255" i="64"/>
  <c r="AV399" i="64"/>
  <c r="AV181" i="64"/>
  <c r="AV470" i="64"/>
  <c r="AV469" i="64"/>
  <c r="AV542" i="64"/>
  <c r="Y39" i="25"/>
  <c r="X37" i="25"/>
  <c r="AS37" i="25" s="1"/>
  <c r="AV392" i="64"/>
  <c r="AV465" i="64"/>
  <c r="AV245" i="64"/>
  <c r="AV538" i="64"/>
  <c r="AV33" i="64"/>
  <c r="AV463" i="64"/>
  <c r="AV388" i="64"/>
  <c r="AV534" i="64"/>
  <c r="AV170" i="64"/>
  <c r="AV99" i="64"/>
  <c r="AV532" i="64"/>
  <c r="AV239" i="64"/>
  <c r="AV27" i="64"/>
  <c r="AV457" i="64"/>
  <c r="AV530" i="64"/>
  <c r="AV237" i="64"/>
  <c r="AV309" i="64"/>
  <c r="AV528" i="64"/>
  <c r="AV93" i="64"/>
  <c r="AV164" i="64"/>
  <c r="AV23" i="64"/>
  <c r="AV526" i="64"/>
  <c r="AV524" i="64"/>
  <c r="AV89" i="64"/>
  <c r="AV378" i="64"/>
  <c r="AV231" i="64"/>
  <c r="Z249" i="64"/>
  <c r="Z396" i="64"/>
  <c r="Z542" i="64"/>
  <c r="Z469" i="64"/>
  <c r="AV168" i="64"/>
  <c r="AV165" i="64"/>
  <c r="AV90" i="64"/>
  <c r="AV175" i="64"/>
  <c r="AV264" i="64"/>
  <c r="X70" i="25"/>
  <c r="AS70" i="25" s="1"/>
  <c r="AV260" i="64"/>
  <c r="D335" i="47"/>
  <c r="C149" i="47"/>
  <c r="S335" i="47"/>
  <c r="AV549" i="64"/>
  <c r="AV256" i="64"/>
  <c r="AV544" i="64"/>
  <c r="AV180" i="64"/>
  <c r="AV251" i="64"/>
  <c r="AV468" i="64"/>
  <c r="AV395" i="64"/>
  <c r="AV541" i="64"/>
  <c r="AV177" i="64"/>
  <c r="AV36" i="64"/>
  <c r="X30" i="25"/>
  <c r="AS30" i="25" s="1"/>
  <c r="AV466" i="64"/>
  <c r="AV393" i="64"/>
  <c r="AV104" i="64"/>
  <c r="AV537" i="64"/>
  <c r="AV102" i="64"/>
  <c r="AV391" i="64"/>
  <c r="AV462" i="64"/>
  <c r="AV389" i="64"/>
  <c r="AV100" i="64"/>
  <c r="AV314" i="64"/>
  <c r="AV98" i="64"/>
  <c r="AV387" i="64"/>
  <c r="AV28" i="64"/>
  <c r="AV312" i="64"/>
  <c r="AV96" i="64"/>
  <c r="AV385" i="64"/>
  <c r="AV167" i="64"/>
  <c r="AV310" i="64"/>
  <c r="AV529" i="64"/>
  <c r="AV236" i="64"/>
  <c r="AV24" i="64"/>
  <c r="AV381" i="64"/>
  <c r="AV308" i="64"/>
  <c r="AV234" i="64"/>
  <c r="AV92" i="64"/>
  <c r="AV306" i="64"/>
  <c r="AV379" i="64"/>
  <c r="AV232" i="64"/>
  <c r="AV161" i="64"/>
  <c r="P335" i="47"/>
  <c r="G335" i="47"/>
  <c r="E335" i="47"/>
  <c r="O152" i="46" l="1"/>
  <c r="J138" i="25" s="1"/>
  <c r="J292" i="25" s="1"/>
  <c r="K152" i="46"/>
  <c r="F138" i="25" s="1"/>
  <c r="F292" i="25" s="1"/>
  <c r="V152" i="46"/>
  <c r="Q138" i="25" s="1"/>
  <c r="Q292" i="25" s="1"/>
  <c r="X152" i="46"/>
  <c r="S138" i="25" s="1"/>
  <c r="S292" i="25" s="1"/>
  <c r="AB152" i="46"/>
  <c r="W138" i="25" s="1"/>
  <c r="W292" i="25" s="1"/>
  <c r="J152" i="46"/>
  <c r="E138" i="25" s="1"/>
  <c r="E292" i="25" s="1"/>
  <c r="L152" i="46"/>
  <c r="G138" i="25" s="1"/>
  <c r="G292" i="25" s="1"/>
  <c r="P152" i="46"/>
  <c r="K138" i="25" s="1"/>
  <c r="K292" i="25" s="1"/>
  <c r="R152" i="46"/>
  <c r="M138" i="25" s="1"/>
  <c r="M292" i="25" s="1"/>
  <c r="J121" i="46"/>
  <c r="U152" i="46"/>
  <c r="P138" i="25" s="1"/>
  <c r="P292" i="25" s="1"/>
  <c r="M152" i="46"/>
  <c r="H138" i="25" s="1"/>
  <c r="H292" i="25" s="1"/>
  <c r="Y152" i="46"/>
  <c r="T138" i="25" s="1"/>
  <c r="T292" i="25" s="1"/>
  <c r="T152" i="46"/>
  <c r="O138" i="25" s="1"/>
  <c r="O292" i="25" s="1"/>
  <c r="G598" i="64"/>
  <c r="G24" i="64" s="1"/>
  <c r="S152" i="46"/>
  <c r="N138" i="25" s="1"/>
  <c r="N292" i="25" s="1"/>
  <c r="Z152" i="46"/>
  <c r="U138" i="25" s="1"/>
  <c r="U292" i="25" s="1"/>
  <c r="W152" i="46"/>
  <c r="R138" i="25" s="1"/>
  <c r="R292" i="25" s="1"/>
  <c r="AA152" i="46"/>
  <c r="V138" i="25" s="1"/>
  <c r="V292" i="25" s="1"/>
  <c r="N152" i="46"/>
  <c r="I138" i="25" s="1"/>
  <c r="I292" i="25" s="1"/>
  <c r="Q152" i="46"/>
  <c r="L138" i="25" s="1"/>
  <c r="L292" i="25" s="1"/>
  <c r="AA35" i="64"/>
  <c r="W212" i="46"/>
  <c r="O597" i="64"/>
  <c r="O455" i="64" s="1"/>
  <c r="Z212" i="46"/>
  <c r="X598" i="64"/>
  <c r="X24" i="64" s="1"/>
  <c r="R212" i="46"/>
  <c r="I212" i="46"/>
  <c r="K597" i="64"/>
  <c r="K235" i="64" s="1"/>
  <c r="I597" i="64"/>
  <c r="I309" i="64" s="1"/>
  <c r="Z598" i="64"/>
  <c r="Z24" i="64" s="1"/>
  <c r="O212" i="46"/>
  <c r="S597" i="64"/>
  <c r="S164" i="64" s="1"/>
  <c r="N597" i="64"/>
  <c r="N455" i="64" s="1"/>
  <c r="X597" i="64"/>
  <c r="X93" i="64" s="1"/>
  <c r="M598" i="64"/>
  <c r="M24" i="64" s="1"/>
  <c r="P212" i="46"/>
  <c r="N212" i="46"/>
  <c r="L597" i="64"/>
  <c r="L455" i="64" s="1"/>
  <c r="Q597" i="64"/>
  <c r="Q164" i="64" s="1"/>
  <c r="W597" i="64"/>
  <c r="W382" i="64" s="1"/>
  <c r="P598" i="64"/>
  <c r="P24" i="64" s="1"/>
  <c r="U598" i="64"/>
  <c r="U24" i="64" s="1"/>
  <c r="L598" i="64"/>
  <c r="L24" i="64" s="1"/>
  <c r="I598" i="64"/>
  <c r="I24" i="64" s="1"/>
  <c r="J598" i="64"/>
  <c r="J24" i="64" s="1"/>
  <c r="R598" i="64"/>
  <c r="R24" i="64" s="1"/>
  <c r="M212" i="46"/>
  <c r="J212" i="46"/>
  <c r="Y212" i="46"/>
  <c r="K212" i="46"/>
  <c r="X212" i="46"/>
  <c r="Q212" i="46"/>
  <c r="S212" i="46"/>
  <c r="AA212" i="46"/>
  <c r="Y597" i="64"/>
  <c r="Y23" i="64" s="1"/>
  <c r="Z597" i="64"/>
  <c r="Z309" i="64" s="1"/>
  <c r="G597" i="64"/>
  <c r="G528" i="64" s="1"/>
  <c r="H597" i="64"/>
  <c r="H23" i="64" s="1"/>
  <c r="P597" i="64"/>
  <c r="P23" i="64" s="1"/>
  <c r="S598" i="64"/>
  <c r="S24" i="64" s="1"/>
  <c r="N598" i="64"/>
  <c r="N24" i="64" s="1"/>
  <c r="O598" i="64"/>
  <c r="O24" i="64" s="1"/>
  <c r="V598" i="64"/>
  <c r="V24" i="64" s="1"/>
  <c r="H598" i="64"/>
  <c r="H24" i="64" s="1"/>
  <c r="U212" i="46"/>
  <c r="T212" i="46"/>
  <c r="V212" i="46"/>
  <c r="L212" i="46"/>
  <c r="R597" i="64"/>
  <c r="R93" i="64" s="1"/>
  <c r="T597" i="64"/>
  <c r="T528" i="64" s="1"/>
  <c r="M597" i="64"/>
  <c r="M164" i="64" s="1"/>
  <c r="U597" i="64"/>
  <c r="U164" i="64" s="1"/>
  <c r="V597" i="64"/>
  <c r="V455" i="64" s="1"/>
  <c r="Q598" i="64"/>
  <c r="Q24" i="64" s="1"/>
  <c r="K598" i="64"/>
  <c r="K24" i="64" s="1"/>
  <c r="T598" i="64"/>
  <c r="T24" i="64" s="1"/>
  <c r="Y598" i="64"/>
  <c r="Y24" i="64" s="1"/>
  <c r="V124" i="46"/>
  <c r="Y124" i="46"/>
  <c r="X124" i="46"/>
  <c r="T124" i="46"/>
  <c r="W124" i="46"/>
  <c r="Q124" i="46"/>
  <c r="S124" i="46"/>
  <c r="AB124" i="46"/>
  <c r="I121" i="46"/>
  <c r="U621" i="64"/>
  <c r="U479" i="64" s="1"/>
  <c r="AB121" i="46"/>
  <c r="R121" i="46"/>
  <c r="AB211" i="46"/>
  <c r="W121" i="46"/>
  <c r="V121" i="46"/>
  <c r="J211" i="46"/>
  <c r="T621" i="64"/>
  <c r="T188" i="64" s="1"/>
  <c r="U121" i="46"/>
  <c r="K121" i="46"/>
  <c r="W621" i="64"/>
  <c r="W479" i="64" s="1"/>
  <c r="AA126" i="46"/>
  <c r="Q126" i="46"/>
  <c r="X126" i="46"/>
  <c r="U126" i="46"/>
  <c r="Z126" i="46"/>
  <c r="P126" i="46"/>
  <c r="I126" i="46"/>
  <c r="Y126" i="46"/>
  <c r="T126" i="46"/>
  <c r="K126" i="46"/>
  <c r="AB126" i="46"/>
  <c r="N126" i="46"/>
  <c r="AQ91" i="64"/>
  <c r="AI91" i="64"/>
  <c r="AH91" i="64"/>
  <c r="AN91" i="64"/>
  <c r="AJ91" i="64"/>
  <c r="AE91" i="64"/>
  <c r="AB91" i="64"/>
  <c r="AT91" i="64"/>
  <c r="AU91" i="64"/>
  <c r="AK91" i="64"/>
  <c r="AL91" i="64"/>
  <c r="AF91" i="64"/>
  <c r="AO91" i="64"/>
  <c r="AS91" i="64"/>
  <c r="AM91" i="64"/>
  <c r="AG91" i="64"/>
  <c r="AR91" i="64"/>
  <c r="AP91" i="64"/>
  <c r="AC91" i="64"/>
  <c r="AD91" i="64"/>
  <c r="AC21" i="64"/>
  <c r="AN21" i="64"/>
  <c r="AS21" i="64"/>
  <c r="AO21" i="64"/>
  <c r="AM21" i="64"/>
  <c r="AH21" i="64"/>
  <c r="AG21" i="64"/>
  <c r="AR21" i="64"/>
  <c r="AB21" i="64"/>
  <c r="AL21" i="64"/>
  <c r="AK21" i="64"/>
  <c r="AF21" i="64"/>
  <c r="AT21" i="64"/>
  <c r="AU21" i="64"/>
  <c r="AE21" i="64"/>
  <c r="AQ21" i="64"/>
  <c r="AP21" i="64"/>
  <c r="AI21" i="64"/>
  <c r="AD21" i="64"/>
  <c r="AJ21" i="64"/>
  <c r="F91" i="64"/>
  <c r="AU233" i="64"/>
  <c r="AG233" i="64"/>
  <c r="AD233" i="64"/>
  <c r="AS233" i="64"/>
  <c r="AM233" i="64"/>
  <c r="AT233" i="64"/>
  <c r="AC233" i="64"/>
  <c r="AI233" i="64"/>
  <c r="AH233" i="64"/>
  <c r="AK233" i="64"/>
  <c r="AQ233" i="64"/>
  <c r="AB233" i="64"/>
  <c r="AO233" i="64"/>
  <c r="AP233" i="64"/>
  <c r="AL233" i="64"/>
  <c r="AN233" i="64"/>
  <c r="AJ233" i="64"/>
  <c r="AE233" i="64"/>
  <c r="AR233" i="64"/>
  <c r="AF233" i="64"/>
  <c r="AF307" i="64"/>
  <c r="AD307" i="64"/>
  <c r="AR307" i="64"/>
  <c r="AQ307" i="64"/>
  <c r="AO307" i="64"/>
  <c r="AP307" i="64"/>
  <c r="AL307" i="64"/>
  <c r="AN307" i="64"/>
  <c r="AB307" i="64"/>
  <c r="AJ307" i="64"/>
  <c r="AM307" i="64"/>
  <c r="AU307" i="64"/>
  <c r="AI307" i="64"/>
  <c r="AH307" i="64"/>
  <c r="AG307" i="64"/>
  <c r="AE307" i="64"/>
  <c r="AS307" i="64"/>
  <c r="AK307" i="64"/>
  <c r="AC307" i="64"/>
  <c r="AT307" i="64"/>
  <c r="AI162" i="64"/>
  <c r="AE162" i="64"/>
  <c r="AK162" i="64"/>
  <c r="AL162" i="64"/>
  <c r="AC162" i="64"/>
  <c r="AR162" i="64"/>
  <c r="AN162" i="64"/>
  <c r="AB162" i="64"/>
  <c r="AO162" i="64"/>
  <c r="AT162" i="64"/>
  <c r="AG162" i="64"/>
  <c r="AQ162" i="64"/>
  <c r="AD162" i="64"/>
  <c r="AS162" i="64"/>
  <c r="AJ162" i="64"/>
  <c r="AP162" i="64"/>
  <c r="AM162" i="64"/>
  <c r="AU162" i="64"/>
  <c r="AH162" i="64"/>
  <c r="AF162" i="64"/>
  <c r="F233" i="64"/>
  <c r="J382" i="64"/>
  <c r="W236" i="64"/>
  <c r="W165" i="64"/>
  <c r="J23" i="64"/>
  <c r="J93" i="64"/>
  <c r="W94" i="64"/>
  <c r="J309" i="64"/>
  <c r="W529" i="64"/>
  <c r="J235" i="64"/>
  <c r="W383" i="64"/>
  <c r="W456" i="64"/>
  <c r="J528" i="64"/>
  <c r="J164" i="64"/>
  <c r="W310" i="64"/>
  <c r="T208" i="46"/>
  <c r="X625" i="64"/>
  <c r="X556" i="64" s="1"/>
  <c r="R124" i="46"/>
  <c r="J124" i="46"/>
  <c r="U124" i="46"/>
  <c r="S126" i="46"/>
  <c r="L126" i="46"/>
  <c r="M625" i="64"/>
  <c r="M337" i="64" s="1"/>
  <c r="G625" i="64"/>
  <c r="G483" i="64" s="1"/>
  <c r="J610" i="64"/>
  <c r="J322" i="64" s="1"/>
  <c r="Z124" i="46"/>
  <c r="I124" i="46"/>
  <c r="K124" i="46"/>
  <c r="O126" i="46"/>
  <c r="W126" i="46"/>
  <c r="P610" i="64"/>
  <c r="P468" i="64" s="1"/>
  <c r="H625" i="64"/>
  <c r="H121" i="64" s="1"/>
  <c r="U395" i="64"/>
  <c r="AA124" i="46"/>
  <c r="M124" i="46"/>
  <c r="L124" i="46"/>
  <c r="R126" i="46"/>
  <c r="J126" i="46"/>
  <c r="Z610" i="64"/>
  <c r="Z322" i="64" s="1"/>
  <c r="U468" i="64"/>
  <c r="P124" i="46"/>
  <c r="O124" i="46"/>
  <c r="M126" i="46"/>
  <c r="O610" i="64"/>
  <c r="O322" i="64" s="1"/>
  <c r="L610" i="64"/>
  <c r="L468" i="64" s="1"/>
  <c r="R610" i="64"/>
  <c r="R395" i="64" s="1"/>
  <c r="U322" i="64"/>
  <c r="I613" i="64"/>
  <c r="I39" i="64" s="1"/>
  <c r="K610" i="64"/>
  <c r="K106" i="64" s="1"/>
  <c r="G610" i="64"/>
  <c r="G177" i="64" s="1"/>
  <c r="H610" i="64"/>
  <c r="H36" i="64" s="1"/>
  <c r="N610" i="64"/>
  <c r="N322" i="64" s="1"/>
  <c r="T610" i="64"/>
  <c r="T322" i="64" s="1"/>
  <c r="I610" i="64"/>
  <c r="I322" i="64" s="1"/>
  <c r="W610" i="64"/>
  <c r="W395" i="64" s="1"/>
  <c r="X610" i="64"/>
  <c r="X395" i="64" s="1"/>
  <c r="U177" i="64"/>
  <c r="U248" i="64"/>
  <c r="U106" i="64"/>
  <c r="U36" i="64"/>
  <c r="V610" i="64"/>
  <c r="V322" i="64" s="1"/>
  <c r="S610" i="64"/>
  <c r="S322" i="64" s="1"/>
  <c r="M610" i="64"/>
  <c r="M322" i="64" s="1"/>
  <c r="Q610" i="64"/>
  <c r="Q106" i="64" s="1"/>
  <c r="Y610" i="64"/>
  <c r="Y395" i="64" s="1"/>
  <c r="R410" i="64"/>
  <c r="R337" i="64"/>
  <c r="R263" i="64"/>
  <c r="R121" i="64"/>
  <c r="Y625" i="64"/>
  <c r="Y121" i="64" s="1"/>
  <c r="I625" i="64"/>
  <c r="I337" i="64" s="1"/>
  <c r="Z625" i="64"/>
  <c r="Z483" i="64" s="1"/>
  <c r="L625" i="64"/>
  <c r="L51" i="64" s="1"/>
  <c r="O625" i="64"/>
  <c r="O121" i="64" s="1"/>
  <c r="R192" i="64"/>
  <c r="K625" i="64"/>
  <c r="K121" i="64" s="1"/>
  <c r="P625" i="64"/>
  <c r="P121" i="64" s="1"/>
  <c r="Q625" i="64"/>
  <c r="Q263" i="64" s="1"/>
  <c r="R483" i="64"/>
  <c r="S625" i="64"/>
  <c r="S121" i="64" s="1"/>
  <c r="R51" i="64"/>
  <c r="T625" i="64"/>
  <c r="T51" i="64" s="1"/>
  <c r="W625" i="64"/>
  <c r="W556" i="64" s="1"/>
  <c r="J625" i="64"/>
  <c r="J51" i="64" s="1"/>
  <c r="N625" i="64"/>
  <c r="N51" i="64" s="1"/>
  <c r="V625" i="64"/>
  <c r="V51" i="64" s="1"/>
  <c r="U625" i="64"/>
  <c r="U121" i="64" s="1"/>
  <c r="G613" i="64"/>
  <c r="G180" i="64" s="1"/>
  <c r="U613" i="64"/>
  <c r="U325" i="64" s="1"/>
  <c r="N613" i="64"/>
  <c r="N109" i="64" s="1"/>
  <c r="T613" i="64"/>
  <c r="T471" i="64" s="1"/>
  <c r="P613" i="64"/>
  <c r="P251" i="64" s="1"/>
  <c r="V599" i="64"/>
  <c r="V166" i="64" s="1"/>
  <c r="W613" i="64"/>
  <c r="W39" i="64" s="1"/>
  <c r="R613" i="64"/>
  <c r="R544" i="64" s="1"/>
  <c r="H613" i="64"/>
  <c r="Q613" i="64"/>
  <c r="Q251" i="64" s="1"/>
  <c r="S613" i="64"/>
  <c r="S39" i="64" s="1"/>
  <c r="L613" i="64"/>
  <c r="L325" i="64" s="1"/>
  <c r="M613" i="64"/>
  <c r="M39" i="64" s="1"/>
  <c r="W617" i="64"/>
  <c r="W255" i="64" s="1"/>
  <c r="X613" i="64"/>
  <c r="X325" i="64" s="1"/>
  <c r="J613" i="64"/>
  <c r="J544" i="64" s="1"/>
  <c r="U148" i="46"/>
  <c r="P134" i="25" s="1"/>
  <c r="K613" i="64"/>
  <c r="K544" i="64" s="1"/>
  <c r="Y613" i="64"/>
  <c r="Y109" i="64" s="1"/>
  <c r="O613" i="64"/>
  <c r="O39" i="64" s="1"/>
  <c r="V613" i="64"/>
  <c r="V325" i="64" s="1"/>
  <c r="S121" i="46"/>
  <c r="N121" i="46"/>
  <c r="Q121" i="46"/>
  <c r="R621" i="64"/>
  <c r="R552" i="64" s="1"/>
  <c r="Z127" i="46"/>
  <c r="J146" i="46"/>
  <c r="E132" i="25" s="1"/>
  <c r="E284" i="25" s="1"/>
  <c r="L121" i="46"/>
  <c r="M121" i="46"/>
  <c r="Z121" i="46"/>
  <c r="T121" i="46"/>
  <c r="Y121" i="46"/>
  <c r="AA121" i="46"/>
  <c r="O121" i="46"/>
  <c r="P121" i="46"/>
  <c r="P148" i="46"/>
  <c r="K134" i="25" s="1"/>
  <c r="L593" i="64"/>
  <c r="L19" i="64" s="1"/>
  <c r="I208" i="46"/>
  <c r="U593" i="64"/>
  <c r="U524" i="64" s="1"/>
  <c r="J208" i="46"/>
  <c r="I123" i="46"/>
  <c r="AA208" i="46"/>
  <c r="W147" i="46"/>
  <c r="R133" i="25" s="1"/>
  <c r="N592" i="64"/>
  <c r="N18" i="64" s="1"/>
  <c r="M208" i="46"/>
  <c r="Z208" i="46"/>
  <c r="X593" i="64"/>
  <c r="X160" i="64" s="1"/>
  <c r="R208" i="46"/>
  <c r="P123" i="46"/>
  <c r="J601" i="64"/>
  <c r="J532" i="64" s="1"/>
  <c r="Q208" i="46"/>
  <c r="O593" i="64"/>
  <c r="O305" i="64" s="1"/>
  <c r="N208" i="46"/>
  <c r="V123" i="46"/>
  <c r="Q601" i="64"/>
  <c r="Q313" i="64" s="1"/>
  <c r="V604" i="64"/>
  <c r="V462" i="64" s="1"/>
  <c r="W19" i="46"/>
  <c r="R27" i="25" s="1"/>
  <c r="T599" i="64"/>
  <c r="T457" i="64" s="1"/>
  <c r="X606" i="64"/>
  <c r="X102" i="64" s="1"/>
  <c r="W122" i="46"/>
  <c r="U599" i="64"/>
  <c r="U457" i="64" s="1"/>
  <c r="N122" i="46"/>
  <c r="J594" i="64"/>
  <c r="J20" i="64" s="1"/>
  <c r="R592" i="64"/>
  <c r="R304" i="64" s="1"/>
  <c r="K122" i="46"/>
  <c r="I617" i="64"/>
  <c r="I402" i="64" s="1"/>
  <c r="S592" i="64"/>
  <c r="S523" i="64" s="1"/>
  <c r="H592" i="64"/>
  <c r="H523" i="64" s="1"/>
  <c r="X599" i="64"/>
  <c r="X457" i="64" s="1"/>
  <c r="T122" i="46"/>
  <c r="J603" i="64"/>
  <c r="Y19" i="46"/>
  <c r="W241" i="46" s="1"/>
  <c r="Q127" i="46"/>
  <c r="W123" i="46"/>
  <c r="AA123" i="46"/>
  <c r="L123" i="46"/>
  <c r="J617" i="64"/>
  <c r="J43" i="64" s="1"/>
  <c r="H617" i="64"/>
  <c r="H255" i="64" s="1"/>
  <c r="J58" i="46"/>
  <c r="H245" i="46" s="1"/>
  <c r="Q123" i="46"/>
  <c r="U127" i="46"/>
  <c r="S123" i="46"/>
  <c r="Y123" i="46"/>
  <c r="S617" i="64"/>
  <c r="S43" i="64" s="1"/>
  <c r="T617" i="64"/>
  <c r="T402" i="64" s="1"/>
  <c r="M617" i="64"/>
  <c r="M329" i="64" s="1"/>
  <c r="K630" i="64"/>
  <c r="H630" i="64"/>
  <c r="H561" i="64" s="1"/>
  <c r="S127" i="46"/>
  <c r="T123" i="46"/>
  <c r="AB123" i="46"/>
  <c r="Q617" i="64"/>
  <c r="AA125" i="46"/>
  <c r="J127" i="46"/>
  <c r="K123" i="46"/>
  <c r="R123" i="46"/>
  <c r="Y617" i="64"/>
  <c r="Y184" i="64" s="1"/>
  <c r="V617" i="64"/>
  <c r="V184" i="64" s="1"/>
  <c r="W148" i="46"/>
  <c r="R617" i="64"/>
  <c r="R184" i="64" s="1"/>
  <c r="S607" i="64"/>
  <c r="U123" i="46"/>
  <c r="AA127" i="46"/>
  <c r="J123" i="46"/>
  <c r="Z123" i="46"/>
  <c r="N123" i="46"/>
  <c r="K617" i="64"/>
  <c r="K402" i="64" s="1"/>
  <c r="Z617" i="64"/>
  <c r="Z548" i="64" s="1"/>
  <c r="T148" i="46"/>
  <c r="O134" i="25" s="1"/>
  <c r="I630" i="64"/>
  <c r="X622" i="64"/>
  <c r="X260" i="64" s="1"/>
  <c r="K127" i="46"/>
  <c r="X617" i="64"/>
  <c r="X402" i="64" s="1"/>
  <c r="R127" i="46"/>
  <c r="T127" i="46"/>
  <c r="X123" i="46"/>
  <c r="M123" i="46"/>
  <c r="G617" i="64"/>
  <c r="G113" i="64" s="1"/>
  <c r="U617" i="64"/>
  <c r="U548" i="64" s="1"/>
  <c r="P617" i="64"/>
  <c r="P43" i="64" s="1"/>
  <c r="O626" i="64"/>
  <c r="Q630" i="64"/>
  <c r="O594" i="64"/>
  <c r="O232" i="64" s="1"/>
  <c r="T147" i="46"/>
  <c r="O133" i="25" s="1"/>
  <c r="L630" i="64"/>
  <c r="U58" i="46"/>
  <c r="S245" i="46" s="1"/>
  <c r="L58" i="46"/>
  <c r="Y58" i="46"/>
  <c r="W245" i="46" s="1"/>
  <c r="Z58" i="46"/>
  <c r="U86" i="25" s="1"/>
  <c r="AB58" i="46"/>
  <c r="S58" i="46"/>
  <c r="G630" i="64"/>
  <c r="V630" i="64"/>
  <c r="T630" i="64"/>
  <c r="N630" i="64"/>
  <c r="I58" i="46"/>
  <c r="V58" i="46"/>
  <c r="P58" i="46"/>
  <c r="AA58" i="46"/>
  <c r="W58" i="46"/>
  <c r="L148" i="46"/>
  <c r="O148" i="46"/>
  <c r="J134" i="25" s="1"/>
  <c r="Q148" i="46"/>
  <c r="T58" i="46"/>
  <c r="R245" i="46" s="1"/>
  <c r="W630" i="64"/>
  <c r="W268" i="64" s="1"/>
  <c r="K58" i="46"/>
  <c r="F86" i="25" s="1"/>
  <c r="O58" i="46"/>
  <c r="J86" i="25" s="1"/>
  <c r="T600" i="64"/>
  <c r="T238" i="64" s="1"/>
  <c r="Q125" i="46"/>
  <c r="X594" i="64"/>
  <c r="X232" i="64" s="1"/>
  <c r="M147" i="46"/>
  <c r="H133" i="25" s="1"/>
  <c r="S630" i="64"/>
  <c r="R58" i="46"/>
  <c r="M86" i="25" s="1"/>
  <c r="P630" i="64"/>
  <c r="P415" i="64" s="1"/>
  <c r="Q58" i="46"/>
  <c r="L86" i="25" s="1"/>
  <c r="Y630" i="64"/>
  <c r="Y268" i="64" s="1"/>
  <c r="M58" i="46"/>
  <c r="H86" i="25" s="1"/>
  <c r="O630" i="64"/>
  <c r="AB125" i="46"/>
  <c r="I594" i="64"/>
  <c r="I525" i="64" s="1"/>
  <c r="M630" i="64"/>
  <c r="M415" i="64" s="1"/>
  <c r="X58" i="46"/>
  <c r="V245" i="46" s="1"/>
  <c r="Z630" i="64"/>
  <c r="J630" i="64"/>
  <c r="U630" i="64"/>
  <c r="N58" i="46"/>
  <c r="L245" i="46" s="1"/>
  <c r="R630" i="64"/>
  <c r="K147" i="46"/>
  <c r="F133" i="25" s="1"/>
  <c r="Y147" i="46"/>
  <c r="T133" i="25" s="1"/>
  <c r="J147" i="46"/>
  <c r="E133" i="25" s="1"/>
  <c r="N593" i="64"/>
  <c r="N19" i="64" s="1"/>
  <c r="N599" i="64"/>
  <c r="N457" i="64" s="1"/>
  <c r="N125" i="46"/>
  <c r="X125" i="46"/>
  <c r="W20" i="46"/>
  <c r="U253" i="46" s="1"/>
  <c r="J122" i="46"/>
  <c r="N621" i="64"/>
  <c r="N259" i="64" s="1"/>
  <c r="U601" i="64"/>
  <c r="U168" i="64" s="1"/>
  <c r="L147" i="46"/>
  <c r="G133" i="25" s="1"/>
  <c r="U125" i="46"/>
  <c r="S147" i="46"/>
  <c r="N133" i="25" s="1"/>
  <c r="Z147" i="46"/>
  <c r="U133" i="25" s="1"/>
  <c r="R147" i="46"/>
  <c r="M133" i="25" s="1"/>
  <c r="P147" i="46"/>
  <c r="K133" i="25" s="1"/>
  <c r="I593" i="64"/>
  <c r="I19" i="64" s="1"/>
  <c r="I599" i="64"/>
  <c r="I95" i="64" s="1"/>
  <c r="P125" i="46"/>
  <c r="K125" i="46"/>
  <c r="J20" i="46"/>
  <c r="H253" i="46" s="1"/>
  <c r="X122" i="46"/>
  <c r="J621" i="64"/>
  <c r="J188" i="64" s="1"/>
  <c r="V147" i="46"/>
  <c r="Q133" i="25" s="1"/>
  <c r="I147" i="46"/>
  <c r="D133" i="25" s="1"/>
  <c r="D278" i="25" s="1"/>
  <c r="U147" i="46"/>
  <c r="P133" i="25" s="1"/>
  <c r="L125" i="46"/>
  <c r="I125" i="46"/>
  <c r="V612" i="64"/>
  <c r="H593" i="64"/>
  <c r="H378" i="64" s="1"/>
  <c r="Z125" i="46"/>
  <c r="M125" i="46"/>
  <c r="R125" i="46"/>
  <c r="L20" i="46"/>
  <c r="J253" i="46" s="1"/>
  <c r="I122" i="46"/>
  <c r="AB122" i="46"/>
  <c r="I621" i="64"/>
  <c r="I188" i="64" s="1"/>
  <c r="J600" i="64"/>
  <c r="J96" i="64" s="1"/>
  <c r="Y125" i="46"/>
  <c r="S125" i="46"/>
  <c r="AB147" i="46"/>
  <c r="W133" i="25" s="1"/>
  <c r="AA147" i="46"/>
  <c r="V133" i="25" s="1"/>
  <c r="V125" i="46"/>
  <c r="Q147" i="46"/>
  <c r="L133" i="25" s="1"/>
  <c r="J125" i="46"/>
  <c r="X147" i="46"/>
  <c r="S133" i="25" s="1"/>
  <c r="M593" i="64"/>
  <c r="M89" i="64" s="1"/>
  <c r="G593" i="64"/>
  <c r="G524" i="64" s="1"/>
  <c r="W125" i="46"/>
  <c r="T125" i="46"/>
  <c r="R122" i="46"/>
  <c r="V621" i="64"/>
  <c r="V47" i="64" s="1"/>
  <c r="H621" i="64"/>
  <c r="H259" i="64" s="1"/>
  <c r="O147" i="46"/>
  <c r="J133" i="25" s="1"/>
  <c r="Z626" i="64"/>
  <c r="Z411" i="64" s="1"/>
  <c r="Z601" i="64"/>
  <c r="Z386" i="64" s="1"/>
  <c r="Y239" i="64"/>
  <c r="Y97" i="64"/>
  <c r="Z122" i="46"/>
  <c r="N595" i="64"/>
  <c r="Z595" i="64"/>
  <c r="Z91" i="64" s="1"/>
  <c r="Y595" i="64"/>
  <c r="Y233" i="64" s="1"/>
  <c r="Y168" i="64"/>
  <c r="U211" i="46"/>
  <c r="Q593" i="64"/>
  <c r="Q160" i="64" s="1"/>
  <c r="S593" i="64"/>
  <c r="S231" i="64" s="1"/>
  <c r="J593" i="64"/>
  <c r="L599" i="64"/>
  <c r="L95" i="64" s="1"/>
  <c r="O599" i="64"/>
  <c r="O166" i="64" s="1"/>
  <c r="K208" i="46"/>
  <c r="AB208" i="46"/>
  <c r="V20" i="46"/>
  <c r="T253" i="46" s="1"/>
  <c r="AA122" i="46"/>
  <c r="Q122" i="46"/>
  <c r="X621" i="64"/>
  <c r="Z621" i="64"/>
  <c r="Z406" i="64" s="1"/>
  <c r="O621" i="64"/>
  <c r="O47" i="64" s="1"/>
  <c r="H601" i="64"/>
  <c r="H27" i="64" s="1"/>
  <c r="X601" i="64"/>
  <c r="X459" i="64" s="1"/>
  <c r="W601" i="64"/>
  <c r="W239" i="64" s="1"/>
  <c r="R601" i="64"/>
  <c r="R386" i="64" s="1"/>
  <c r="M614" i="64"/>
  <c r="M399" i="64" s="1"/>
  <c r="Y27" i="64"/>
  <c r="N211" i="46"/>
  <c r="R612" i="64"/>
  <c r="R543" i="64" s="1"/>
  <c r="W599" i="64"/>
  <c r="W95" i="64" s="1"/>
  <c r="H599" i="64"/>
  <c r="H95" i="64" s="1"/>
  <c r="U122" i="46"/>
  <c r="Y386" i="64"/>
  <c r="AA211" i="46"/>
  <c r="T593" i="64"/>
  <c r="T378" i="64" s="1"/>
  <c r="K593" i="64"/>
  <c r="K89" i="64" s="1"/>
  <c r="K599" i="64"/>
  <c r="K237" i="64" s="1"/>
  <c r="P599" i="64"/>
  <c r="P166" i="64" s="1"/>
  <c r="Y599" i="64"/>
  <c r="Y95" i="64" s="1"/>
  <c r="O208" i="46"/>
  <c r="L208" i="46"/>
  <c r="X208" i="46"/>
  <c r="S20" i="46"/>
  <c r="Q253" i="46" s="1"/>
  <c r="Y122" i="46"/>
  <c r="S122" i="46"/>
  <c r="P213" i="46"/>
  <c r="Y621" i="64"/>
  <c r="Y406" i="64" s="1"/>
  <c r="Q621" i="64"/>
  <c r="Q552" i="64" s="1"/>
  <c r="O602" i="64"/>
  <c r="O28" i="64" s="1"/>
  <c r="Y146" i="46"/>
  <c r="T132" i="25" s="1"/>
  <c r="T284" i="25" s="1"/>
  <c r="K146" i="46"/>
  <c r="F132" i="25" s="1"/>
  <c r="F284" i="25" s="1"/>
  <c r="U626" i="64"/>
  <c r="M626" i="64"/>
  <c r="M557" i="64" s="1"/>
  <c r="S595" i="64"/>
  <c r="S162" i="64" s="1"/>
  <c r="N601" i="64"/>
  <c r="N239" i="64" s="1"/>
  <c r="T595" i="64"/>
  <c r="T91" i="64" s="1"/>
  <c r="O601" i="64"/>
  <c r="O532" i="64" s="1"/>
  <c r="T601" i="64"/>
  <c r="T532" i="64" s="1"/>
  <c r="X614" i="64"/>
  <c r="X399" i="64" s="1"/>
  <c r="L146" i="46"/>
  <c r="G132" i="25" s="1"/>
  <c r="G284" i="25" s="1"/>
  <c r="Y459" i="64"/>
  <c r="V593" i="64"/>
  <c r="V378" i="64" s="1"/>
  <c r="R599" i="64"/>
  <c r="R25" i="64" s="1"/>
  <c r="O20" i="46"/>
  <c r="M253" i="46" s="1"/>
  <c r="O122" i="46"/>
  <c r="Y313" i="64"/>
  <c r="Y211" i="46"/>
  <c r="R593" i="64"/>
  <c r="R160" i="64" s="1"/>
  <c r="Y593" i="64"/>
  <c r="Y89" i="64" s="1"/>
  <c r="Q599" i="64"/>
  <c r="Q166" i="64" s="1"/>
  <c r="S599" i="64"/>
  <c r="S95" i="64" s="1"/>
  <c r="Z599" i="64"/>
  <c r="Z237" i="64" s="1"/>
  <c r="S208" i="46"/>
  <c r="W208" i="46"/>
  <c r="Y208" i="46"/>
  <c r="N20" i="46"/>
  <c r="L253" i="46" s="1"/>
  <c r="L122" i="46"/>
  <c r="M122" i="46"/>
  <c r="U213" i="46"/>
  <c r="S621" i="64"/>
  <c r="S333" i="64" s="1"/>
  <c r="L621" i="64"/>
  <c r="L117" i="64" s="1"/>
  <c r="J626" i="64"/>
  <c r="J484" i="64" s="1"/>
  <c r="W626" i="64"/>
  <c r="I601" i="64"/>
  <c r="I532" i="64" s="1"/>
  <c r="AA20" i="46"/>
  <c r="Y253" i="46" s="1"/>
  <c r="O595" i="64"/>
  <c r="O233" i="64" s="1"/>
  <c r="W593" i="64"/>
  <c r="W451" i="64" s="1"/>
  <c r="P621" i="64"/>
  <c r="P333" i="64" s="1"/>
  <c r="K621" i="64"/>
  <c r="K552" i="64" s="1"/>
  <c r="V601" i="64"/>
  <c r="V313" i="64" s="1"/>
  <c r="Z211" i="46"/>
  <c r="P593" i="64"/>
  <c r="P231" i="64" s="1"/>
  <c r="Z593" i="64"/>
  <c r="Z89" i="64" s="1"/>
  <c r="M599" i="64"/>
  <c r="M166" i="64" s="1"/>
  <c r="J599" i="64"/>
  <c r="J530" i="64" s="1"/>
  <c r="U208" i="46"/>
  <c r="P208" i="46"/>
  <c r="I20" i="46"/>
  <c r="G253" i="46" s="1"/>
  <c r="P122" i="46"/>
  <c r="M213" i="46"/>
  <c r="M621" i="64"/>
  <c r="M259" i="64" s="1"/>
  <c r="S602" i="64"/>
  <c r="S601" i="64"/>
  <c r="S239" i="64" s="1"/>
  <c r="K626" i="64"/>
  <c r="K411" i="64" s="1"/>
  <c r="G601" i="64"/>
  <c r="G27" i="64" s="1"/>
  <c r="Q626" i="64"/>
  <c r="Q411" i="64" s="1"/>
  <c r="G595" i="64"/>
  <c r="G91" i="64" s="1"/>
  <c r="L601" i="64"/>
  <c r="L532" i="64" s="1"/>
  <c r="P601" i="64"/>
  <c r="P459" i="64" s="1"/>
  <c r="K601" i="64"/>
  <c r="K459" i="64" s="1"/>
  <c r="M601" i="64"/>
  <c r="M27" i="64" s="1"/>
  <c r="U526" i="64"/>
  <c r="U162" i="64"/>
  <c r="U453" i="64"/>
  <c r="AA394" i="64"/>
  <c r="X488" i="64"/>
  <c r="Z213" i="46"/>
  <c r="X213" i="46"/>
  <c r="Q213" i="46"/>
  <c r="T605" i="64"/>
  <c r="T536" i="64" s="1"/>
  <c r="H605" i="64"/>
  <c r="H463" i="64" s="1"/>
  <c r="P603" i="64"/>
  <c r="P170" i="64" s="1"/>
  <c r="M595" i="64"/>
  <c r="M91" i="64" s="1"/>
  <c r="Q612" i="64"/>
  <c r="Q250" i="64" s="1"/>
  <c r="N614" i="64"/>
  <c r="V614" i="64"/>
  <c r="V472" i="64" s="1"/>
  <c r="L614" i="64"/>
  <c r="L181" i="64" s="1"/>
  <c r="J614" i="64"/>
  <c r="J399" i="64" s="1"/>
  <c r="X268" i="64"/>
  <c r="T211" i="46"/>
  <c r="M211" i="46"/>
  <c r="U20" i="46"/>
  <c r="S253" i="46" s="1"/>
  <c r="Y20" i="46"/>
  <c r="W253" i="46" s="1"/>
  <c r="T20" i="46"/>
  <c r="R253" i="46" s="1"/>
  <c r="AB213" i="46"/>
  <c r="T213" i="46"/>
  <c r="AA213" i="46"/>
  <c r="J602" i="64"/>
  <c r="J98" i="64" s="1"/>
  <c r="H602" i="64"/>
  <c r="H314" i="64" s="1"/>
  <c r="T602" i="64"/>
  <c r="T314" i="64" s="1"/>
  <c r="T603" i="64"/>
  <c r="T461" i="64" s="1"/>
  <c r="L603" i="64"/>
  <c r="L315" i="64" s="1"/>
  <c r="G604" i="64"/>
  <c r="G389" i="64" s="1"/>
  <c r="N605" i="64"/>
  <c r="N463" i="64" s="1"/>
  <c r="V595" i="64"/>
  <c r="V380" i="64" s="1"/>
  <c r="L600" i="64"/>
  <c r="L238" i="64" s="1"/>
  <c r="Z600" i="64"/>
  <c r="Z96" i="64" s="1"/>
  <c r="W612" i="64"/>
  <c r="W250" i="64" s="1"/>
  <c r="U307" i="64"/>
  <c r="W600" i="64"/>
  <c r="W385" i="64" s="1"/>
  <c r="P614" i="64"/>
  <c r="P252" i="64" s="1"/>
  <c r="P210" i="46"/>
  <c r="W213" i="46"/>
  <c r="L211" i="46"/>
  <c r="S211" i="46"/>
  <c r="P211" i="46"/>
  <c r="O210" i="46"/>
  <c r="P20" i="46"/>
  <c r="N253" i="46" s="1"/>
  <c r="K20" i="46"/>
  <c r="I253" i="46" s="1"/>
  <c r="O213" i="46"/>
  <c r="K213" i="46"/>
  <c r="U380" i="64"/>
  <c r="U21" i="64"/>
  <c r="L602" i="64"/>
  <c r="L98" i="64" s="1"/>
  <c r="P595" i="64"/>
  <c r="P162" i="64" s="1"/>
  <c r="R595" i="64"/>
  <c r="R307" i="64" s="1"/>
  <c r="L595" i="64"/>
  <c r="L233" i="64" s="1"/>
  <c r="I595" i="64"/>
  <c r="I380" i="64" s="1"/>
  <c r="Y604" i="64"/>
  <c r="Y30" i="64" s="1"/>
  <c r="W604" i="64"/>
  <c r="W389" i="64" s="1"/>
  <c r="K595" i="64"/>
  <c r="K91" i="64" s="1"/>
  <c r="T612" i="64"/>
  <c r="I614" i="64"/>
  <c r="I399" i="64" s="1"/>
  <c r="Y614" i="64"/>
  <c r="S213" i="46"/>
  <c r="Q614" i="64"/>
  <c r="X211" i="46"/>
  <c r="I211" i="46"/>
  <c r="R211" i="46"/>
  <c r="N210" i="46"/>
  <c r="Q20" i="46"/>
  <c r="O253" i="46" s="1"/>
  <c r="R20" i="46"/>
  <c r="P253" i="46" s="1"/>
  <c r="J213" i="46"/>
  <c r="Y213" i="46"/>
  <c r="H595" i="64"/>
  <c r="H233" i="64" s="1"/>
  <c r="X605" i="64"/>
  <c r="J595" i="64"/>
  <c r="J21" i="64" s="1"/>
  <c r="K614" i="64"/>
  <c r="K472" i="64" s="1"/>
  <c r="V211" i="46"/>
  <c r="Q211" i="46"/>
  <c r="O211" i="46"/>
  <c r="X20" i="46"/>
  <c r="V253" i="46" s="1"/>
  <c r="Z20" i="46"/>
  <c r="X253" i="46" s="1"/>
  <c r="I213" i="46"/>
  <c r="R213" i="46"/>
  <c r="P602" i="64"/>
  <c r="P314" i="64" s="1"/>
  <c r="U91" i="64"/>
  <c r="W595" i="64"/>
  <c r="W162" i="64" s="1"/>
  <c r="Q605" i="64"/>
  <c r="Z603" i="64"/>
  <c r="Z388" i="64" s="1"/>
  <c r="G612" i="64"/>
  <c r="G397" i="64" s="1"/>
  <c r="Z614" i="64"/>
  <c r="Z252" i="64" s="1"/>
  <c r="G614" i="64"/>
  <c r="G252" i="64" s="1"/>
  <c r="S614" i="64"/>
  <c r="T614" i="64"/>
  <c r="T181" i="64" s="1"/>
  <c r="U614" i="64"/>
  <c r="X415" i="64"/>
  <c r="W211" i="46"/>
  <c r="M20" i="46"/>
  <c r="K253" i="46" s="1"/>
  <c r="N213" i="46"/>
  <c r="L213" i="46"/>
  <c r="R602" i="64"/>
  <c r="R240" i="64" s="1"/>
  <c r="N617" i="64"/>
  <c r="N113" i="64" s="1"/>
  <c r="L617" i="64"/>
  <c r="L184" i="64" s="1"/>
  <c r="Z605" i="64"/>
  <c r="Y605" i="64"/>
  <c r="Y390" i="64" s="1"/>
  <c r="X595" i="64"/>
  <c r="X307" i="64" s="1"/>
  <c r="Q595" i="64"/>
  <c r="Q21" i="64" s="1"/>
  <c r="J605" i="64"/>
  <c r="J390" i="64" s="1"/>
  <c r="X612" i="64"/>
  <c r="X250" i="64" s="1"/>
  <c r="O614" i="64"/>
  <c r="O252" i="64" s="1"/>
  <c r="R614" i="64"/>
  <c r="R181" i="64" s="1"/>
  <c r="H614" i="64"/>
  <c r="H472" i="64" s="1"/>
  <c r="Q316" i="64"/>
  <c r="Z527" i="64"/>
  <c r="O402" i="64"/>
  <c r="U460" i="64"/>
  <c r="U28" i="64"/>
  <c r="O43" i="64"/>
  <c r="Z163" i="64"/>
  <c r="AA247" i="64"/>
  <c r="U533" i="64"/>
  <c r="U314" i="64"/>
  <c r="O329" i="64"/>
  <c r="W469" i="64"/>
  <c r="O548" i="64"/>
  <c r="O255" i="64"/>
  <c r="O113" i="64"/>
  <c r="O184" i="64"/>
  <c r="Q535" i="64"/>
  <c r="Q242" i="64"/>
  <c r="S210" i="46"/>
  <c r="S626" i="64"/>
  <c r="Y626" i="64"/>
  <c r="Y411" i="64" s="1"/>
  <c r="T626" i="64"/>
  <c r="Z210" i="46"/>
  <c r="V210" i="46"/>
  <c r="J606" i="64"/>
  <c r="J537" i="64" s="1"/>
  <c r="L626" i="64"/>
  <c r="L557" i="64" s="1"/>
  <c r="G626" i="64"/>
  <c r="U210" i="46"/>
  <c r="R210" i="46"/>
  <c r="AA210" i="46"/>
  <c r="I210" i="46"/>
  <c r="N626" i="64"/>
  <c r="H626" i="64"/>
  <c r="H411" i="64" s="1"/>
  <c r="X626" i="64"/>
  <c r="X411" i="64" s="1"/>
  <c r="T210" i="46"/>
  <c r="K210" i="46"/>
  <c r="J210" i="46"/>
  <c r="R596" i="64"/>
  <c r="R163" i="64" s="1"/>
  <c r="L596" i="64"/>
  <c r="L22" i="64" s="1"/>
  <c r="V626" i="64"/>
  <c r="P626" i="64"/>
  <c r="P484" i="64" s="1"/>
  <c r="M210" i="46"/>
  <c r="Q210" i="46"/>
  <c r="X210" i="46"/>
  <c r="Y210" i="46"/>
  <c r="I626" i="64"/>
  <c r="L210" i="46"/>
  <c r="AB210" i="46"/>
  <c r="R626" i="64"/>
  <c r="R264" i="64" s="1"/>
  <c r="R606" i="64"/>
  <c r="R102" i="64" s="1"/>
  <c r="L606" i="64"/>
  <c r="L244" i="64" s="1"/>
  <c r="G606" i="64"/>
  <c r="G244" i="64" s="1"/>
  <c r="K596" i="64"/>
  <c r="P594" i="64"/>
  <c r="P452" i="64" s="1"/>
  <c r="G596" i="64"/>
  <c r="G308" i="64" s="1"/>
  <c r="V596" i="64"/>
  <c r="V527" i="64" s="1"/>
  <c r="L631" i="64"/>
  <c r="L269" i="64" s="1"/>
  <c r="N622" i="64"/>
  <c r="N260" i="64" s="1"/>
  <c r="S622" i="64"/>
  <c r="H612" i="64"/>
  <c r="M612" i="64"/>
  <c r="P612" i="64"/>
  <c r="U387" i="64"/>
  <c r="Q462" i="64"/>
  <c r="Z22" i="64"/>
  <c r="AB127" i="46"/>
  <c r="M127" i="46"/>
  <c r="N127" i="46"/>
  <c r="N606" i="64"/>
  <c r="N391" i="64" s="1"/>
  <c r="K606" i="64"/>
  <c r="K464" i="64" s="1"/>
  <c r="Y596" i="64"/>
  <c r="Y234" i="64" s="1"/>
  <c r="V602" i="64"/>
  <c r="V460" i="64" s="1"/>
  <c r="I602" i="64"/>
  <c r="I240" i="64" s="1"/>
  <c r="M603" i="64"/>
  <c r="W603" i="64"/>
  <c r="I631" i="64"/>
  <c r="I416" i="64" s="1"/>
  <c r="S605" i="64"/>
  <c r="S243" i="64" s="1"/>
  <c r="M622" i="64"/>
  <c r="M553" i="64" s="1"/>
  <c r="M604" i="64"/>
  <c r="M462" i="64" s="1"/>
  <c r="I612" i="64"/>
  <c r="K612" i="64"/>
  <c r="K543" i="64" s="1"/>
  <c r="Z612" i="64"/>
  <c r="I596" i="64"/>
  <c r="I22" i="64" s="1"/>
  <c r="W596" i="64"/>
  <c r="W527" i="64" s="1"/>
  <c r="K594" i="64"/>
  <c r="K232" i="64" s="1"/>
  <c r="S604" i="64"/>
  <c r="H604" i="64"/>
  <c r="U169" i="64"/>
  <c r="Q171" i="64"/>
  <c r="Z381" i="64"/>
  <c r="L127" i="46"/>
  <c r="W127" i="46"/>
  <c r="U606" i="64"/>
  <c r="U391" i="64" s="1"/>
  <c r="M606" i="64"/>
  <c r="M391" i="64" s="1"/>
  <c r="Y606" i="64"/>
  <c r="N594" i="64"/>
  <c r="N379" i="64" s="1"/>
  <c r="M602" i="64"/>
  <c r="M460" i="64" s="1"/>
  <c r="T594" i="64"/>
  <c r="T161" i="64" s="1"/>
  <c r="P596" i="64"/>
  <c r="X602" i="64"/>
  <c r="X240" i="64" s="1"/>
  <c r="W602" i="64"/>
  <c r="W533" i="64" s="1"/>
  <c r="M594" i="64"/>
  <c r="M525" i="64" s="1"/>
  <c r="L594" i="64"/>
  <c r="L161" i="64" s="1"/>
  <c r="J596" i="64"/>
  <c r="J308" i="64" s="1"/>
  <c r="L604" i="64"/>
  <c r="P622" i="64"/>
  <c r="U605" i="64"/>
  <c r="X604" i="64"/>
  <c r="X535" i="64" s="1"/>
  <c r="Z604" i="64"/>
  <c r="Z30" i="64" s="1"/>
  <c r="N604" i="64"/>
  <c r="N242" i="64" s="1"/>
  <c r="Z622" i="64"/>
  <c r="S603" i="64"/>
  <c r="S534" i="64" s="1"/>
  <c r="R604" i="64"/>
  <c r="R462" i="64" s="1"/>
  <c r="Y612" i="64"/>
  <c r="O612" i="64"/>
  <c r="O397" i="64" s="1"/>
  <c r="Z308" i="64"/>
  <c r="T606" i="64"/>
  <c r="T537" i="64" s="1"/>
  <c r="T596" i="64"/>
  <c r="T454" i="64" s="1"/>
  <c r="H596" i="64"/>
  <c r="H527" i="64" s="1"/>
  <c r="N596" i="64"/>
  <c r="N234" i="64" s="1"/>
  <c r="S596" i="64"/>
  <c r="S527" i="64" s="1"/>
  <c r="Q100" i="64"/>
  <c r="Z454" i="64"/>
  <c r="W606" i="64"/>
  <c r="W391" i="64" s="1"/>
  <c r="V606" i="64"/>
  <c r="V102" i="64" s="1"/>
  <c r="M596" i="64"/>
  <c r="W622" i="64"/>
  <c r="W480" i="64" s="1"/>
  <c r="O604" i="64"/>
  <c r="O171" i="64" s="1"/>
  <c r="J604" i="64"/>
  <c r="J171" i="64" s="1"/>
  <c r="U604" i="64"/>
  <c r="U242" i="64" s="1"/>
  <c r="U240" i="64"/>
  <c r="Q30" i="64"/>
  <c r="Z234" i="64"/>
  <c r="T128" i="46"/>
  <c r="O127" i="46"/>
  <c r="P127" i="46"/>
  <c r="S606" i="64"/>
  <c r="P606" i="64"/>
  <c r="P318" i="64" s="1"/>
  <c r="N602" i="64"/>
  <c r="N314" i="64" s="1"/>
  <c r="Q596" i="64"/>
  <c r="K602" i="64"/>
  <c r="O596" i="64"/>
  <c r="O454" i="64" s="1"/>
  <c r="Z594" i="64"/>
  <c r="Z90" i="64" s="1"/>
  <c r="Y602" i="64"/>
  <c r="Y460" i="64" s="1"/>
  <c r="S594" i="64"/>
  <c r="V594" i="64"/>
  <c r="V90" i="64" s="1"/>
  <c r="Z602" i="64"/>
  <c r="Z240" i="64" s="1"/>
  <c r="K604" i="64"/>
  <c r="K171" i="64" s="1"/>
  <c r="T604" i="64"/>
  <c r="T30" i="64" s="1"/>
  <c r="Y631" i="64"/>
  <c r="T622" i="64"/>
  <c r="T407" i="64" s="1"/>
  <c r="T631" i="64"/>
  <c r="T489" i="64" s="1"/>
  <c r="J612" i="64"/>
  <c r="J250" i="64" s="1"/>
  <c r="N612" i="64"/>
  <c r="Y622" i="64"/>
  <c r="Y260" i="64" s="1"/>
  <c r="R622" i="64"/>
  <c r="R553" i="64" s="1"/>
  <c r="I606" i="64"/>
  <c r="I102" i="64" s="1"/>
  <c r="I127" i="46"/>
  <c r="X127" i="46"/>
  <c r="H606" i="64"/>
  <c r="H102" i="64" s="1"/>
  <c r="H594" i="64"/>
  <c r="H232" i="64" s="1"/>
  <c r="U596" i="64"/>
  <c r="U22" i="64" s="1"/>
  <c r="W594" i="64"/>
  <c r="W379" i="64" s="1"/>
  <c r="Y594" i="64"/>
  <c r="Y306" i="64" s="1"/>
  <c r="Q128" i="46"/>
  <c r="Y127" i="46"/>
  <c r="Q606" i="64"/>
  <c r="O606" i="64"/>
  <c r="G594" i="64"/>
  <c r="G20" i="64" s="1"/>
  <c r="R594" i="64"/>
  <c r="R306" i="64" s="1"/>
  <c r="Q602" i="64"/>
  <c r="Q387" i="64" s="1"/>
  <c r="G602" i="64"/>
  <c r="G240" i="64" s="1"/>
  <c r="X596" i="64"/>
  <c r="X308" i="64" s="1"/>
  <c r="U594" i="64"/>
  <c r="Q594" i="64"/>
  <c r="Q379" i="64" s="1"/>
  <c r="P631" i="64"/>
  <c r="U622" i="64"/>
  <c r="K631" i="64"/>
  <c r="I604" i="64"/>
  <c r="I535" i="64" s="1"/>
  <c r="I622" i="64"/>
  <c r="K605" i="64"/>
  <c r="K463" i="64" s="1"/>
  <c r="N631" i="64"/>
  <c r="N603" i="64"/>
  <c r="N241" i="64" s="1"/>
  <c r="P604" i="64"/>
  <c r="U612" i="64"/>
  <c r="H622" i="64"/>
  <c r="H260" i="64" s="1"/>
  <c r="L612" i="64"/>
  <c r="L397" i="64" s="1"/>
  <c r="G618" i="64"/>
  <c r="T618" i="64"/>
  <c r="Y618" i="64"/>
  <c r="V618" i="64"/>
  <c r="H618" i="64"/>
  <c r="L618" i="64"/>
  <c r="L403" i="64" s="1"/>
  <c r="Q618" i="64"/>
  <c r="U618" i="64"/>
  <c r="J618" i="64"/>
  <c r="O618" i="64"/>
  <c r="N618" i="64"/>
  <c r="M618" i="64"/>
  <c r="M403" i="64" s="1"/>
  <c r="W618" i="64"/>
  <c r="X618" i="64"/>
  <c r="S618" i="64"/>
  <c r="K618" i="64"/>
  <c r="K476" i="64" s="1"/>
  <c r="I618" i="64"/>
  <c r="Z618" i="64"/>
  <c r="M146" i="46"/>
  <c r="H132" i="25" s="1"/>
  <c r="H284" i="25" s="1"/>
  <c r="U146" i="46"/>
  <c r="P132" i="25" s="1"/>
  <c r="P284" i="25" s="1"/>
  <c r="S146" i="46"/>
  <c r="N132" i="25" s="1"/>
  <c r="N284" i="25" s="1"/>
  <c r="W146" i="46"/>
  <c r="R132" i="25" s="1"/>
  <c r="R284" i="25" s="1"/>
  <c r="Z146" i="46"/>
  <c r="U132" i="25" s="1"/>
  <c r="U284" i="25" s="1"/>
  <c r="V146" i="46"/>
  <c r="Q132" i="25" s="1"/>
  <c r="Q284" i="25" s="1"/>
  <c r="I146" i="46"/>
  <c r="D132" i="25" s="1"/>
  <c r="D284" i="25" s="1"/>
  <c r="P146" i="46"/>
  <c r="K132" i="25" s="1"/>
  <c r="K284" i="25" s="1"/>
  <c r="Q146" i="46"/>
  <c r="L132" i="25" s="1"/>
  <c r="L284" i="25" s="1"/>
  <c r="T146" i="46"/>
  <c r="O132" i="25" s="1"/>
  <c r="O284" i="25" s="1"/>
  <c r="N146" i="46"/>
  <c r="I132" i="25" s="1"/>
  <c r="I284" i="25" s="1"/>
  <c r="R146" i="46"/>
  <c r="M132" i="25" s="1"/>
  <c r="M284" i="25" s="1"/>
  <c r="AA146" i="46"/>
  <c r="V132" i="25" s="1"/>
  <c r="V284" i="25" s="1"/>
  <c r="X146" i="46"/>
  <c r="AB146" i="46"/>
  <c r="W132" i="25" s="1"/>
  <c r="W284" i="25" s="1"/>
  <c r="Y600" i="64"/>
  <c r="P600" i="64"/>
  <c r="H600" i="64"/>
  <c r="H167" i="64" s="1"/>
  <c r="K600" i="64"/>
  <c r="K26" i="64" s="1"/>
  <c r="S600" i="64"/>
  <c r="S238" i="64" s="1"/>
  <c r="X600" i="64"/>
  <c r="X26" i="64" s="1"/>
  <c r="V600" i="64"/>
  <c r="G600" i="64"/>
  <c r="O600" i="64"/>
  <c r="O26" i="64" s="1"/>
  <c r="M600" i="64"/>
  <c r="I600" i="64"/>
  <c r="R600" i="64"/>
  <c r="N600" i="64"/>
  <c r="N531" i="64" s="1"/>
  <c r="Q600" i="64"/>
  <c r="Q458" i="64" s="1"/>
  <c r="U600" i="64"/>
  <c r="U26" i="64" s="1"/>
  <c r="K607" i="64"/>
  <c r="K538" i="64" s="1"/>
  <c r="X607" i="64"/>
  <c r="X103" i="64" s="1"/>
  <c r="R607" i="64"/>
  <c r="Q607" i="64"/>
  <c r="N607" i="64"/>
  <c r="N465" i="64" s="1"/>
  <c r="M607" i="64"/>
  <c r="M245" i="64" s="1"/>
  <c r="V607" i="64"/>
  <c r="V103" i="64" s="1"/>
  <c r="T607" i="64"/>
  <c r="T103" i="64" s="1"/>
  <c r="O607" i="64"/>
  <c r="O538" i="64" s="1"/>
  <c r="Y607" i="64"/>
  <c r="Y538" i="64" s="1"/>
  <c r="G607" i="64"/>
  <c r="G174" i="64" s="1"/>
  <c r="J607" i="64"/>
  <c r="I607" i="64"/>
  <c r="I538" i="64" s="1"/>
  <c r="L607" i="64"/>
  <c r="L33" i="64" s="1"/>
  <c r="U607" i="64"/>
  <c r="U319" i="64" s="1"/>
  <c r="H607" i="64"/>
  <c r="H245" i="64" s="1"/>
  <c r="R618" i="64"/>
  <c r="P618" i="64"/>
  <c r="W249" i="64"/>
  <c r="Y148" i="46"/>
  <c r="T134" i="25" s="1"/>
  <c r="Z148" i="46"/>
  <c r="R148" i="46"/>
  <c r="AB148" i="46"/>
  <c r="W134" i="25" s="1"/>
  <c r="V148" i="46"/>
  <c r="U592" i="64"/>
  <c r="U230" i="64" s="1"/>
  <c r="M592" i="64"/>
  <c r="M450" i="64" s="1"/>
  <c r="H603" i="64"/>
  <c r="O592" i="64"/>
  <c r="S19" i="46"/>
  <c r="Z592" i="64"/>
  <c r="K592" i="64"/>
  <c r="T19" i="46"/>
  <c r="W592" i="64"/>
  <c r="J592" i="64"/>
  <c r="Q19" i="46"/>
  <c r="U19" i="46"/>
  <c r="Q592" i="64"/>
  <c r="I592" i="64"/>
  <c r="J19" i="46"/>
  <c r="V19" i="46"/>
  <c r="X592" i="64"/>
  <c r="K19" i="46"/>
  <c r="X19" i="46"/>
  <c r="V592" i="64"/>
  <c r="O19" i="46"/>
  <c r="G592" i="64"/>
  <c r="L592" i="64"/>
  <c r="L19" i="46"/>
  <c r="AA19" i="46"/>
  <c r="T592" i="64"/>
  <c r="M19" i="46"/>
  <c r="AB19" i="46"/>
  <c r="P592" i="64"/>
  <c r="W542" i="64"/>
  <c r="S148" i="46"/>
  <c r="J148" i="46"/>
  <c r="N148" i="46"/>
  <c r="I134" i="25" s="1"/>
  <c r="I278" i="25" s="1"/>
  <c r="O603" i="64"/>
  <c r="O170" i="64" s="1"/>
  <c r="K603" i="64"/>
  <c r="K170" i="64" s="1"/>
  <c r="X603" i="64"/>
  <c r="X29" i="64" s="1"/>
  <c r="I19" i="46"/>
  <c r="D27" i="25" s="1"/>
  <c r="V603" i="64"/>
  <c r="V170" i="64" s="1"/>
  <c r="X148" i="46"/>
  <c r="S134" i="25" s="1"/>
  <c r="AA148" i="46"/>
  <c r="V134" i="25" s="1"/>
  <c r="G603" i="64"/>
  <c r="G461" i="64" s="1"/>
  <c r="Q603" i="64"/>
  <c r="Q534" i="64" s="1"/>
  <c r="I603" i="64"/>
  <c r="R19" i="46"/>
  <c r="P241" i="46" s="1"/>
  <c r="W396" i="64"/>
  <c r="K148" i="46"/>
  <c r="M148" i="46"/>
  <c r="P19" i="46"/>
  <c r="N241" i="46" s="1"/>
  <c r="Z19" i="46"/>
  <c r="X241" i="46" s="1"/>
  <c r="N19" i="46"/>
  <c r="I27" i="25" s="1"/>
  <c r="I605" i="64"/>
  <c r="V605" i="64"/>
  <c r="P128" i="46"/>
  <c r="R128" i="46"/>
  <c r="M605" i="64"/>
  <c r="S128" i="46"/>
  <c r="M59" i="46"/>
  <c r="H90" i="25" s="1"/>
  <c r="O605" i="64"/>
  <c r="G605" i="64"/>
  <c r="X59" i="46"/>
  <c r="S90" i="25" s="1"/>
  <c r="W252" i="64"/>
  <c r="U128" i="46"/>
  <c r="AB59" i="46"/>
  <c r="G631" i="64"/>
  <c r="P605" i="64"/>
  <c r="P390" i="64" s="1"/>
  <c r="Z59" i="46"/>
  <c r="U90" i="25" s="1"/>
  <c r="R605" i="64"/>
  <c r="L605" i="64"/>
  <c r="AB128" i="46"/>
  <c r="N128" i="46"/>
  <c r="J128" i="46"/>
  <c r="S59" i="46"/>
  <c r="N90" i="25" s="1"/>
  <c r="V59" i="46"/>
  <c r="Q90" i="25" s="1"/>
  <c r="Q59" i="46"/>
  <c r="L90" i="25" s="1"/>
  <c r="X631" i="64"/>
  <c r="X128" i="46"/>
  <c r="K128" i="46"/>
  <c r="L128" i="46"/>
  <c r="AA59" i="46"/>
  <c r="J631" i="64"/>
  <c r="J489" i="64" s="1"/>
  <c r="W59" i="46"/>
  <c r="R90" i="25" s="1"/>
  <c r="P59" i="46"/>
  <c r="K90" i="25" s="1"/>
  <c r="U603" i="64"/>
  <c r="Y603" i="64"/>
  <c r="Y128" i="46"/>
  <c r="V128" i="46"/>
  <c r="W128" i="46"/>
  <c r="W399" i="64"/>
  <c r="R631" i="64"/>
  <c r="R562" i="64" s="1"/>
  <c r="L59" i="46"/>
  <c r="G90" i="25" s="1"/>
  <c r="Y59" i="46"/>
  <c r="T90" i="25" s="1"/>
  <c r="O59" i="46"/>
  <c r="J90" i="25" s="1"/>
  <c r="G622" i="64"/>
  <c r="L622" i="64"/>
  <c r="Q622" i="64"/>
  <c r="K622" i="64"/>
  <c r="V622" i="64"/>
  <c r="O622" i="64"/>
  <c r="J622" i="64"/>
  <c r="I128" i="46"/>
  <c r="M128" i="46"/>
  <c r="O128" i="46"/>
  <c r="W472" i="64"/>
  <c r="W181" i="64"/>
  <c r="M631" i="64"/>
  <c r="M269" i="64" s="1"/>
  <c r="K59" i="46"/>
  <c r="F90" i="25" s="1"/>
  <c r="N59" i="46"/>
  <c r="I90" i="25" s="1"/>
  <c r="U59" i="46"/>
  <c r="P90" i="25" s="1"/>
  <c r="W631" i="64"/>
  <c r="V631" i="64"/>
  <c r="I59" i="46"/>
  <c r="P607" i="64"/>
  <c r="W607" i="64"/>
  <c r="J59" i="46"/>
  <c r="E90" i="25" s="1"/>
  <c r="S631" i="64"/>
  <c r="AA128" i="46"/>
  <c r="Z631" i="64"/>
  <c r="T59" i="46"/>
  <c r="O90" i="25" s="1"/>
  <c r="U631" i="64"/>
  <c r="U489" i="64" s="1"/>
  <c r="O631" i="64"/>
  <c r="Q631" i="64"/>
  <c r="R59" i="46"/>
  <c r="M90" i="25" s="1"/>
  <c r="AA321" i="64"/>
  <c r="AA467" i="64"/>
  <c r="AA176" i="64"/>
  <c r="AA105" i="64"/>
  <c r="R315" i="64"/>
  <c r="R469" i="64"/>
  <c r="V542" i="64"/>
  <c r="S542" i="64"/>
  <c r="S470" i="64"/>
  <c r="S543" i="64"/>
  <c r="S250" i="64"/>
  <c r="I469" i="64"/>
  <c r="S249" i="64"/>
  <c r="V469" i="64"/>
  <c r="V249" i="64"/>
  <c r="S469" i="64"/>
  <c r="V396" i="64"/>
  <c r="U469" i="64"/>
  <c r="U396" i="64"/>
  <c r="S396" i="64"/>
  <c r="R396" i="64"/>
  <c r="K469" i="64"/>
  <c r="W390" i="64"/>
  <c r="Z245" i="64"/>
  <c r="R461" i="64"/>
  <c r="U542" i="64"/>
  <c r="R241" i="64"/>
  <c r="R99" i="64"/>
  <c r="U249" i="64"/>
  <c r="Z33" i="64"/>
  <c r="I542" i="64"/>
  <c r="Y542" i="64"/>
  <c r="Y469" i="64"/>
  <c r="W463" i="64"/>
  <c r="Z174" i="64"/>
  <c r="H269" i="64"/>
  <c r="J249" i="64"/>
  <c r="W536" i="64"/>
  <c r="W243" i="64"/>
  <c r="Z319" i="64"/>
  <c r="Z392" i="64"/>
  <c r="Q469" i="64"/>
  <c r="Q542" i="64"/>
  <c r="H489" i="64"/>
  <c r="N249" i="64"/>
  <c r="Z465" i="64"/>
  <c r="Z103" i="64"/>
  <c r="H416" i="64"/>
  <c r="J396" i="64"/>
  <c r="H562" i="64"/>
  <c r="J469" i="64"/>
  <c r="R542" i="64"/>
  <c r="R249" i="64"/>
  <c r="N396" i="64"/>
  <c r="H542" i="64"/>
  <c r="O469" i="64"/>
  <c r="K396" i="64"/>
  <c r="K249" i="64"/>
  <c r="O249" i="64"/>
  <c r="K542" i="64"/>
  <c r="Y18" i="64"/>
  <c r="X396" i="64"/>
  <c r="X469" i="64"/>
  <c r="X542" i="64"/>
  <c r="X249" i="64"/>
  <c r="Y230" i="64"/>
  <c r="G469" i="64"/>
  <c r="Y304" i="64"/>
  <c r="Y377" i="64"/>
  <c r="Y450" i="64"/>
  <c r="Y523" i="64"/>
  <c r="Y88" i="64"/>
  <c r="G249" i="64"/>
  <c r="G396" i="64"/>
  <c r="G542" i="64"/>
  <c r="Q396" i="64"/>
  <c r="I396" i="64"/>
  <c r="Y396" i="64"/>
  <c r="P469" i="64"/>
  <c r="P542" i="64"/>
  <c r="I249" i="64"/>
  <c r="P396" i="64"/>
  <c r="Q249" i="64"/>
  <c r="Y249" i="64"/>
  <c r="P249" i="64"/>
  <c r="J542" i="64"/>
  <c r="L396" i="64"/>
  <c r="L249" i="64"/>
  <c r="L542" i="64"/>
  <c r="L469" i="64"/>
  <c r="M396" i="64"/>
  <c r="M542" i="64"/>
  <c r="M469" i="64"/>
  <c r="M249" i="64"/>
  <c r="T249" i="64"/>
  <c r="T396" i="64"/>
  <c r="T469" i="64"/>
  <c r="R534" i="64"/>
  <c r="N469" i="64"/>
  <c r="H249" i="64"/>
  <c r="R170" i="64"/>
  <c r="O542" i="64"/>
  <c r="AA611" i="64"/>
  <c r="H396" i="64"/>
  <c r="R29" i="64"/>
  <c r="H469" i="64"/>
  <c r="O396" i="64"/>
  <c r="N542" i="64"/>
  <c r="J132" i="25"/>
  <c r="J284" i="25" s="1"/>
  <c r="C286" i="25"/>
  <c r="C335" i="47"/>
  <c r="G259" i="64"/>
  <c r="G552" i="64"/>
  <c r="G188" i="64"/>
  <c r="G406" i="64"/>
  <c r="G47" i="64"/>
  <c r="G333" i="64"/>
  <c r="G479" i="64"/>
  <c r="G117" i="64"/>
  <c r="Z244" i="64"/>
  <c r="Z391" i="64"/>
  <c r="Z32" i="64"/>
  <c r="Z537" i="64"/>
  <c r="Z173" i="64"/>
  <c r="Z464" i="64"/>
  <c r="Z102" i="64"/>
  <c r="Z318" i="64"/>
  <c r="G95" i="64"/>
  <c r="G311" i="64"/>
  <c r="G237" i="64"/>
  <c r="G457" i="64"/>
  <c r="G166" i="64"/>
  <c r="G25" i="64"/>
  <c r="G530" i="64"/>
  <c r="G384" i="64"/>
  <c r="Z39" i="64"/>
  <c r="Z471" i="64"/>
  <c r="Z109" i="64"/>
  <c r="Z544" i="64"/>
  <c r="Z251" i="64"/>
  <c r="Z325" i="64"/>
  <c r="Z180" i="64"/>
  <c r="Z398" i="64"/>
  <c r="X39" i="25"/>
  <c r="D179" i="47"/>
  <c r="C179" i="47" s="1"/>
  <c r="D95" i="56"/>
  <c r="K95" i="44" s="1"/>
  <c r="L95" i="44" s="1"/>
  <c r="L101" i="36"/>
  <c r="R101" i="36"/>
  <c r="U101" i="36"/>
  <c r="Q101" i="36"/>
  <c r="M101" i="36"/>
  <c r="J101" i="36"/>
  <c r="F101" i="36"/>
  <c r="G101" i="36"/>
  <c r="I101" i="36"/>
  <c r="W101" i="36"/>
  <c r="S101" i="36"/>
  <c r="O101" i="36"/>
  <c r="K101" i="36"/>
  <c r="H101" i="36"/>
  <c r="N101" i="36"/>
  <c r="V101" i="36"/>
  <c r="E101" i="36"/>
  <c r="P101" i="36"/>
  <c r="T101" i="36"/>
  <c r="CO95" i="46"/>
  <c r="D292" i="25"/>
  <c r="AD134" i="46"/>
  <c r="AD155" i="46"/>
  <c r="AD135" i="46"/>
  <c r="X31" i="25"/>
  <c r="G236" i="64" l="1"/>
  <c r="G310" i="64"/>
  <c r="G94" i="64"/>
  <c r="G456" i="64"/>
  <c r="G383" i="64"/>
  <c r="G529" i="64"/>
  <c r="G165" i="64"/>
  <c r="C138" i="25"/>
  <c r="C292" i="25" s="1"/>
  <c r="AC152" i="46"/>
  <c r="Z529" i="64"/>
  <c r="U455" i="64"/>
  <c r="N93" i="64"/>
  <c r="M456" i="64"/>
  <c r="R236" i="64"/>
  <c r="Y235" i="64"/>
  <c r="I528" i="64"/>
  <c r="N23" i="64"/>
  <c r="I235" i="64"/>
  <c r="W235" i="64"/>
  <c r="I164" i="64"/>
  <c r="N235" i="64"/>
  <c r="R382" i="64"/>
  <c r="N383" i="64"/>
  <c r="N528" i="64"/>
  <c r="I93" i="64"/>
  <c r="T456" i="64"/>
  <c r="U117" i="64"/>
  <c r="N309" i="64"/>
  <c r="N382" i="64"/>
  <c r="I23" i="64"/>
  <c r="I455" i="64"/>
  <c r="H310" i="64"/>
  <c r="O93" i="64"/>
  <c r="H235" i="64"/>
  <c r="T309" i="64"/>
  <c r="O23" i="64"/>
  <c r="O235" i="64"/>
  <c r="O309" i="64"/>
  <c r="O164" i="64"/>
  <c r="V382" i="64"/>
  <c r="X235" i="64"/>
  <c r="O165" i="64"/>
  <c r="O310" i="64"/>
  <c r="O529" i="64"/>
  <c r="O528" i="64"/>
  <c r="O382" i="64"/>
  <c r="V309" i="64"/>
  <c r="H93" i="64"/>
  <c r="O383" i="64"/>
  <c r="J94" i="64"/>
  <c r="Z165" i="64"/>
  <c r="Y165" i="64"/>
  <c r="H382" i="64"/>
  <c r="V164" i="64"/>
  <c r="V23" i="64"/>
  <c r="X455" i="64"/>
  <c r="H528" i="64"/>
  <c r="P94" i="64"/>
  <c r="P236" i="64"/>
  <c r="X529" i="64"/>
  <c r="X94" i="64"/>
  <c r="X165" i="64"/>
  <c r="X236" i="64"/>
  <c r="X456" i="64"/>
  <c r="Y94" i="64"/>
  <c r="O236" i="64"/>
  <c r="Y310" i="64"/>
  <c r="J383" i="64"/>
  <c r="T455" i="64"/>
  <c r="T382" i="64"/>
  <c r="T23" i="64"/>
  <c r="T164" i="64"/>
  <c r="T93" i="64"/>
  <c r="V235" i="64"/>
  <c r="X23" i="64"/>
  <c r="X382" i="64"/>
  <c r="H164" i="64"/>
  <c r="X309" i="64"/>
  <c r="P456" i="64"/>
  <c r="P165" i="64"/>
  <c r="Z94" i="64"/>
  <c r="Z236" i="64"/>
  <c r="Z310" i="64"/>
  <c r="Z383" i="64"/>
  <c r="O456" i="64"/>
  <c r="O94" i="64"/>
  <c r="L61" i="69" s="1"/>
  <c r="J165" i="64"/>
  <c r="J310" i="64"/>
  <c r="X310" i="64"/>
  <c r="Y529" i="64"/>
  <c r="J236" i="64"/>
  <c r="Y456" i="64"/>
  <c r="Y383" i="64"/>
  <c r="T235" i="64"/>
  <c r="H455" i="64"/>
  <c r="V528" i="64"/>
  <c r="V93" i="64"/>
  <c r="X164" i="64"/>
  <c r="H309" i="64"/>
  <c r="X528" i="64"/>
  <c r="P310" i="64"/>
  <c r="P529" i="64"/>
  <c r="P383" i="64"/>
  <c r="Z456" i="64"/>
  <c r="J456" i="64"/>
  <c r="X383" i="64"/>
  <c r="J529" i="64"/>
  <c r="Y236" i="64"/>
  <c r="Z235" i="64"/>
  <c r="M93" i="64"/>
  <c r="L529" i="64"/>
  <c r="K94" i="64"/>
  <c r="M528" i="64"/>
  <c r="K23" i="64"/>
  <c r="Z164" i="64"/>
  <c r="H236" i="64"/>
  <c r="Q235" i="64"/>
  <c r="S165" i="64"/>
  <c r="S94" i="64"/>
  <c r="M235" i="64"/>
  <c r="Z382" i="64"/>
  <c r="K528" i="64"/>
  <c r="K382" i="64"/>
  <c r="Q528" i="64"/>
  <c r="S93" i="64"/>
  <c r="S235" i="64"/>
  <c r="Z528" i="64"/>
  <c r="S309" i="64"/>
  <c r="K529" i="64"/>
  <c r="K383" i="64"/>
  <c r="S529" i="64"/>
  <c r="S310" i="64"/>
  <c r="L165" i="64"/>
  <c r="H529" i="64"/>
  <c r="K309" i="64"/>
  <c r="S23" i="64"/>
  <c r="L94" i="64"/>
  <c r="Z93" i="64"/>
  <c r="M455" i="64"/>
  <c r="Q93" i="64"/>
  <c r="Q309" i="64"/>
  <c r="M309" i="64"/>
  <c r="Q23" i="64"/>
  <c r="Z455" i="64"/>
  <c r="S382" i="64"/>
  <c r="Q455" i="64"/>
  <c r="L383" i="64"/>
  <c r="K310" i="64"/>
  <c r="K236" i="64"/>
  <c r="S383" i="64"/>
  <c r="S456" i="64"/>
  <c r="H94" i="64"/>
  <c r="H456" i="64"/>
  <c r="T552" i="64"/>
  <c r="Z23" i="64"/>
  <c r="M382" i="64"/>
  <c r="K93" i="64"/>
  <c r="K455" i="64"/>
  <c r="M23" i="64"/>
  <c r="K164" i="64"/>
  <c r="Q382" i="64"/>
  <c r="S528" i="64"/>
  <c r="S455" i="64"/>
  <c r="L310" i="64"/>
  <c r="L456" i="64"/>
  <c r="K456" i="64"/>
  <c r="K165" i="64"/>
  <c r="L236" i="64"/>
  <c r="S236" i="64"/>
  <c r="H165" i="64"/>
  <c r="H383" i="64"/>
  <c r="G309" i="64"/>
  <c r="N164" i="64"/>
  <c r="I382" i="64"/>
  <c r="I383" i="64"/>
  <c r="N94" i="64"/>
  <c r="T236" i="64"/>
  <c r="P382" i="64"/>
  <c r="P309" i="64"/>
  <c r="M165" i="64"/>
  <c r="V529" i="64"/>
  <c r="V236" i="64"/>
  <c r="M383" i="64"/>
  <c r="R456" i="64"/>
  <c r="M94" i="64"/>
  <c r="M236" i="64"/>
  <c r="L528" i="64"/>
  <c r="M310" i="64"/>
  <c r="M529" i="64"/>
  <c r="U529" i="64"/>
  <c r="Q94" i="64"/>
  <c r="L164" i="64"/>
  <c r="Y164" i="64"/>
  <c r="P528" i="64"/>
  <c r="V456" i="64"/>
  <c r="U94" i="64"/>
  <c r="U310" i="64"/>
  <c r="Q529" i="64"/>
  <c r="R383" i="64"/>
  <c r="Y528" i="64"/>
  <c r="V310" i="64"/>
  <c r="Q236" i="64"/>
  <c r="V165" i="64"/>
  <c r="U456" i="64"/>
  <c r="U165" i="64"/>
  <c r="Q456" i="64"/>
  <c r="R529" i="64"/>
  <c r="R165" i="64"/>
  <c r="W117" i="64"/>
  <c r="L93" i="64"/>
  <c r="L382" i="64"/>
  <c r="Y455" i="64"/>
  <c r="P235" i="64"/>
  <c r="Q165" i="64"/>
  <c r="R94" i="64"/>
  <c r="L309" i="64"/>
  <c r="L23" i="64"/>
  <c r="L235" i="64"/>
  <c r="Y309" i="64"/>
  <c r="Y382" i="64"/>
  <c r="Y93" i="64"/>
  <c r="P93" i="64"/>
  <c r="P455" i="64"/>
  <c r="P164" i="64"/>
  <c r="V383" i="64"/>
  <c r="U383" i="64"/>
  <c r="V94" i="64"/>
  <c r="Q383" i="64"/>
  <c r="U236" i="64"/>
  <c r="Q310" i="64"/>
  <c r="R310" i="64"/>
  <c r="AC212" i="46"/>
  <c r="AA24" i="64"/>
  <c r="R164" i="64"/>
  <c r="U382" i="64"/>
  <c r="W528" i="64"/>
  <c r="AA598" i="64"/>
  <c r="N236" i="64"/>
  <c r="G235" i="64"/>
  <c r="G93" i="64"/>
  <c r="W93" i="64"/>
  <c r="I165" i="64"/>
  <c r="N456" i="64"/>
  <c r="N310" i="64"/>
  <c r="I236" i="64"/>
  <c r="T165" i="64"/>
  <c r="I310" i="64"/>
  <c r="T310" i="64"/>
  <c r="R235" i="64"/>
  <c r="R309" i="64"/>
  <c r="U235" i="64"/>
  <c r="U528" i="64"/>
  <c r="G164" i="64"/>
  <c r="G382" i="64"/>
  <c r="G23" i="64"/>
  <c r="W309" i="64"/>
  <c r="W164" i="64"/>
  <c r="W455" i="64"/>
  <c r="I456" i="64"/>
  <c r="I529" i="64"/>
  <c r="N529" i="64"/>
  <c r="T94" i="64"/>
  <c r="R23" i="64"/>
  <c r="R455" i="64"/>
  <c r="R528" i="64"/>
  <c r="AA597" i="64"/>
  <c r="U23" i="64"/>
  <c r="U309" i="64"/>
  <c r="U93" i="64"/>
  <c r="G455" i="64"/>
  <c r="W23" i="64"/>
  <c r="I94" i="64"/>
  <c r="N165" i="64"/>
  <c r="T529" i="64"/>
  <c r="T383" i="64"/>
  <c r="U47" i="64"/>
  <c r="T406" i="64"/>
  <c r="T479" i="64"/>
  <c r="T333" i="64"/>
  <c r="T259" i="64"/>
  <c r="T47" i="64"/>
  <c r="T117" i="64"/>
  <c r="U333" i="64"/>
  <c r="U552" i="64"/>
  <c r="U259" i="64"/>
  <c r="U188" i="64"/>
  <c r="U406" i="64"/>
  <c r="W406" i="64"/>
  <c r="W188" i="64"/>
  <c r="W47" i="64"/>
  <c r="W552" i="64"/>
  <c r="W333" i="64"/>
  <c r="W259" i="64"/>
  <c r="N410" i="64"/>
  <c r="AV91" i="64"/>
  <c r="AV307" i="64"/>
  <c r="AV162" i="64"/>
  <c r="AV233" i="64"/>
  <c r="AV21" i="64"/>
  <c r="T15" i="69"/>
  <c r="T61" i="69"/>
  <c r="J177" i="64"/>
  <c r="X322" i="64"/>
  <c r="P106" i="64"/>
  <c r="W248" i="64"/>
  <c r="Q395" i="64"/>
  <c r="J106" i="64"/>
  <c r="X337" i="64"/>
  <c r="Q322" i="64"/>
  <c r="J248" i="64"/>
  <c r="X483" i="64"/>
  <c r="H483" i="64"/>
  <c r="J395" i="64"/>
  <c r="X192" i="64"/>
  <c r="X410" i="64"/>
  <c r="X248" i="64"/>
  <c r="H192" i="64"/>
  <c r="X263" i="64"/>
  <c r="G395" i="64"/>
  <c r="J36" i="64"/>
  <c r="J468" i="64"/>
  <c r="H337" i="64"/>
  <c r="X51" i="64"/>
  <c r="H51" i="64"/>
  <c r="I544" i="64"/>
  <c r="J541" i="64"/>
  <c r="X121" i="64"/>
  <c r="H410" i="64"/>
  <c r="I325" i="64"/>
  <c r="K468" i="64"/>
  <c r="Q248" i="64"/>
  <c r="X468" i="64"/>
  <c r="H556" i="64"/>
  <c r="H263" i="64"/>
  <c r="I251" i="64"/>
  <c r="X541" i="64"/>
  <c r="Y177" i="64"/>
  <c r="G541" i="64"/>
  <c r="U109" i="64"/>
  <c r="G248" i="64"/>
  <c r="G322" i="64"/>
  <c r="G106" i="64"/>
  <c r="G468" i="64"/>
  <c r="G36" i="64"/>
  <c r="H106" i="64"/>
  <c r="G337" i="64"/>
  <c r="R468" i="64"/>
  <c r="M410" i="64"/>
  <c r="S395" i="64"/>
  <c r="S177" i="64"/>
  <c r="W322" i="64"/>
  <c r="Z36" i="64"/>
  <c r="O541" i="64"/>
  <c r="M541" i="64"/>
  <c r="G410" i="64"/>
  <c r="J263" i="64"/>
  <c r="J556" i="64"/>
  <c r="T544" i="64"/>
  <c r="K337" i="64"/>
  <c r="O395" i="64"/>
  <c r="N541" i="64"/>
  <c r="L177" i="64"/>
  <c r="T39" i="64"/>
  <c r="K483" i="64"/>
  <c r="T398" i="64"/>
  <c r="O177" i="64"/>
  <c r="P36" i="64"/>
  <c r="G556" i="64"/>
  <c r="Z248" i="64"/>
  <c r="Z177" i="64"/>
  <c r="M468" i="64"/>
  <c r="P248" i="64"/>
  <c r="G51" i="64"/>
  <c r="M395" i="64"/>
  <c r="Z395" i="64"/>
  <c r="M36" i="64"/>
  <c r="M106" i="64"/>
  <c r="Z106" i="64"/>
  <c r="P177" i="64"/>
  <c r="G121" i="64"/>
  <c r="W468" i="64"/>
  <c r="Z468" i="64"/>
  <c r="M177" i="64"/>
  <c r="L541" i="64"/>
  <c r="M248" i="64"/>
  <c r="P322" i="64"/>
  <c r="W177" i="64"/>
  <c r="G263" i="64"/>
  <c r="W106" i="64"/>
  <c r="Z541" i="64"/>
  <c r="W541" i="64"/>
  <c r="P395" i="64"/>
  <c r="G192" i="64"/>
  <c r="P556" i="64"/>
  <c r="W36" i="64"/>
  <c r="T36" i="64"/>
  <c r="P541" i="64"/>
  <c r="M51" i="64"/>
  <c r="S541" i="64"/>
  <c r="I248" i="64"/>
  <c r="T180" i="64"/>
  <c r="AC126" i="46"/>
  <c r="S248" i="64"/>
  <c r="R106" i="64"/>
  <c r="T109" i="64"/>
  <c r="K109" i="64"/>
  <c r="T468" i="64"/>
  <c r="T395" i="64"/>
  <c r="I36" i="64"/>
  <c r="V36" i="64"/>
  <c r="V395" i="64"/>
  <c r="I395" i="64"/>
  <c r="I177" i="64"/>
  <c r="O248" i="64"/>
  <c r="K410" i="64"/>
  <c r="N177" i="64"/>
  <c r="R248" i="64"/>
  <c r="H177" i="64"/>
  <c r="N106" i="64"/>
  <c r="K51" i="64"/>
  <c r="J121" i="64"/>
  <c r="J410" i="64"/>
  <c r="P51" i="64"/>
  <c r="L36" i="64"/>
  <c r="P192" i="64"/>
  <c r="T177" i="64"/>
  <c r="T541" i="64"/>
  <c r="V177" i="64"/>
  <c r="R322" i="64"/>
  <c r="T325" i="64"/>
  <c r="K556" i="64"/>
  <c r="S36" i="64"/>
  <c r="S106" i="64"/>
  <c r="I106" i="64"/>
  <c r="L248" i="64"/>
  <c r="R36" i="64"/>
  <c r="R541" i="64"/>
  <c r="J192" i="64"/>
  <c r="L106" i="64"/>
  <c r="R159" i="64"/>
  <c r="T251" i="64"/>
  <c r="AC124" i="46"/>
  <c r="U378" i="64"/>
  <c r="K192" i="64"/>
  <c r="O468" i="64"/>
  <c r="O106" i="64"/>
  <c r="O36" i="64"/>
  <c r="M263" i="64"/>
  <c r="M121" i="64"/>
  <c r="V106" i="64"/>
  <c r="V248" i="64"/>
  <c r="N395" i="64"/>
  <c r="R177" i="64"/>
  <c r="N36" i="64"/>
  <c r="J483" i="64"/>
  <c r="N263" i="64"/>
  <c r="N483" i="64"/>
  <c r="S468" i="64"/>
  <c r="M483" i="64"/>
  <c r="M556" i="64"/>
  <c r="L322" i="64"/>
  <c r="L395" i="64"/>
  <c r="K263" i="64"/>
  <c r="T248" i="64"/>
  <c r="N248" i="64"/>
  <c r="J337" i="64"/>
  <c r="I541" i="64"/>
  <c r="I468" i="64"/>
  <c r="V541" i="64"/>
  <c r="V468" i="64"/>
  <c r="T106" i="64"/>
  <c r="M192" i="64"/>
  <c r="N468" i="64"/>
  <c r="Q192" i="64"/>
  <c r="J27" i="64"/>
  <c r="K177" i="64"/>
  <c r="I180" i="64"/>
  <c r="G544" i="64"/>
  <c r="K322" i="64"/>
  <c r="K36" i="64"/>
  <c r="Y36" i="64"/>
  <c r="Y468" i="64"/>
  <c r="I471" i="64"/>
  <c r="X36" i="64"/>
  <c r="K248" i="64"/>
  <c r="Q36" i="64"/>
  <c r="H395" i="64"/>
  <c r="S263" i="64"/>
  <c r="I398" i="64"/>
  <c r="K395" i="64"/>
  <c r="K541" i="64"/>
  <c r="X106" i="64"/>
  <c r="Y322" i="64"/>
  <c r="H248" i="64"/>
  <c r="H468" i="64"/>
  <c r="H541" i="64"/>
  <c r="AA610" i="64"/>
  <c r="Y248" i="64"/>
  <c r="I109" i="64"/>
  <c r="Q468" i="64"/>
  <c r="Q541" i="64"/>
  <c r="X177" i="64"/>
  <c r="Q177" i="64"/>
  <c r="Y106" i="64"/>
  <c r="Y541" i="64"/>
  <c r="H322" i="64"/>
  <c r="Q483" i="64"/>
  <c r="V192" i="64"/>
  <c r="V117" i="64"/>
  <c r="R47" i="64"/>
  <c r="Q121" i="64"/>
  <c r="Y483" i="64"/>
  <c r="Y51" i="64"/>
  <c r="Q556" i="64"/>
  <c r="P544" i="64"/>
  <c r="U337" i="64"/>
  <c r="V556" i="64"/>
  <c r="Y192" i="64"/>
  <c r="Y337" i="64"/>
  <c r="P337" i="64"/>
  <c r="V410" i="64"/>
  <c r="I121" i="64"/>
  <c r="Y556" i="64"/>
  <c r="I51" i="64"/>
  <c r="P471" i="64"/>
  <c r="Y263" i="64"/>
  <c r="P263" i="64"/>
  <c r="P483" i="64"/>
  <c r="Q410" i="64"/>
  <c r="Q51" i="64"/>
  <c r="I192" i="64"/>
  <c r="T167" i="64"/>
  <c r="N556" i="64"/>
  <c r="N337" i="64"/>
  <c r="V263" i="64"/>
  <c r="V121" i="64"/>
  <c r="U263" i="64"/>
  <c r="S544" i="64"/>
  <c r="Y410" i="64"/>
  <c r="I263" i="64"/>
  <c r="I483" i="64"/>
  <c r="I556" i="64"/>
  <c r="S337" i="64"/>
  <c r="N121" i="64"/>
  <c r="N192" i="64"/>
  <c r="N377" i="64"/>
  <c r="V483" i="64"/>
  <c r="P410" i="64"/>
  <c r="Q337" i="64"/>
  <c r="V337" i="64"/>
  <c r="G251" i="64"/>
  <c r="W337" i="64"/>
  <c r="V479" i="64"/>
  <c r="Y475" i="64"/>
  <c r="X89" i="64"/>
  <c r="X378" i="64"/>
  <c r="X113" i="64"/>
  <c r="X184" i="64"/>
  <c r="J251" i="64"/>
  <c r="H450" i="64"/>
  <c r="O192" i="64"/>
  <c r="V544" i="64"/>
  <c r="X39" i="64"/>
  <c r="N471" i="64"/>
  <c r="W121" i="64"/>
  <c r="N180" i="64"/>
  <c r="N39" i="64"/>
  <c r="W483" i="64"/>
  <c r="V535" i="64"/>
  <c r="N398" i="64"/>
  <c r="V311" i="64"/>
  <c r="Z192" i="64"/>
  <c r="S483" i="64"/>
  <c r="W410" i="64"/>
  <c r="N325" i="64"/>
  <c r="Z51" i="64"/>
  <c r="W192" i="64"/>
  <c r="U488" i="64"/>
  <c r="N251" i="64"/>
  <c r="Z121" i="64"/>
  <c r="Z337" i="64"/>
  <c r="W263" i="64"/>
  <c r="H377" i="64"/>
  <c r="U415" i="64"/>
  <c r="J39" i="64"/>
  <c r="N544" i="64"/>
  <c r="Z263" i="64"/>
  <c r="W51" i="64"/>
  <c r="J325" i="64"/>
  <c r="U410" i="64"/>
  <c r="H230" i="64"/>
  <c r="H18" i="64"/>
  <c r="AA625" i="64"/>
  <c r="W402" i="64"/>
  <c r="P184" i="64"/>
  <c r="L483" i="64"/>
  <c r="S51" i="64"/>
  <c r="U471" i="64"/>
  <c r="V259" i="64"/>
  <c r="V39" i="64"/>
  <c r="X305" i="64"/>
  <c r="G325" i="64"/>
  <c r="X471" i="64"/>
  <c r="W398" i="64"/>
  <c r="W329" i="64"/>
  <c r="P255" i="64"/>
  <c r="P329" i="64"/>
  <c r="X475" i="64"/>
  <c r="X329" i="64"/>
  <c r="O556" i="64"/>
  <c r="T410" i="64"/>
  <c r="Z556" i="64"/>
  <c r="L121" i="64"/>
  <c r="L337" i="64"/>
  <c r="L556" i="64"/>
  <c r="U544" i="64"/>
  <c r="I117" i="64"/>
  <c r="U251" i="64"/>
  <c r="U398" i="64"/>
  <c r="X524" i="64"/>
  <c r="G398" i="64"/>
  <c r="T121" i="64"/>
  <c r="S192" i="64"/>
  <c r="L410" i="64"/>
  <c r="U180" i="64"/>
  <c r="O471" i="64"/>
  <c r="X19" i="64"/>
  <c r="G471" i="64"/>
  <c r="L471" i="64"/>
  <c r="Y113" i="64"/>
  <c r="L134" i="25"/>
  <c r="L278" i="25" s="1"/>
  <c r="O337" i="64"/>
  <c r="U483" i="64"/>
  <c r="T263" i="64"/>
  <c r="T556" i="64"/>
  <c r="I410" i="64"/>
  <c r="Q459" i="64"/>
  <c r="X544" i="64"/>
  <c r="T483" i="64"/>
  <c r="G109" i="64"/>
  <c r="X43" i="64"/>
  <c r="Y402" i="64"/>
  <c r="O483" i="64"/>
  <c r="Y43" i="64"/>
  <c r="M544" i="64"/>
  <c r="K278" i="25"/>
  <c r="U39" i="64"/>
  <c r="V180" i="64"/>
  <c r="X451" i="64"/>
  <c r="G39" i="64"/>
  <c r="W544" i="64"/>
  <c r="X548" i="64"/>
  <c r="X255" i="64"/>
  <c r="Y329" i="64"/>
  <c r="U475" i="64"/>
  <c r="O263" i="64"/>
  <c r="U556" i="64"/>
  <c r="Z410" i="64"/>
  <c r="U192" i="64"/>
  <c r="S556" i="64"/>
  <c r="T96" i="64"/>
  <c r="L192" i="64"/>
  <c r="O410" i="64"/>
  <c r="T337" i="64"/>
  <c r="X231" i="64"/>
  <c r="O51" i="64"/>
  <c r="V398" i="64"/>
  <c r="X109" i="64"/>
  <c r="I160" i="64"/>
  <c r="U113" i="64"/>
  <c r="Y548" i="64"/>
  <c r="Y255" i="64"/>
  <c r="U51" i="64"/>
  <c r="T192" i="64"/>
  <c r="S410" i="64"/>
  <c r="L263" i="64"/>
  <c r="P386" i="64"/>
  <c r="P180" i="64"/>
  <c r="V25" i="64"/>
  <c r="U43" i="64"/>
  <c r="U255" i="64"/>
  <c r="P109" i="64"/>
  <c r="V237" i="64"/>
  <c r="U329" i="64"/>
  <c r="V530" i="64"/>
  <c r="P325" i="64"/>
  <c r="V457" i="64"/>
  <c r="P39" i="64"/>
  <c r="V95" i="64"/>
  <c r="I548" i="64"/>
  <c r="U184" i="64"/>
  <c r="M325" i="64"/>
  <c r="U402" i="64"/>
  <c r="P398" i="64"/>
  <c r="V384" i="64"/>
  <c r="U89" i="64"/>
  <c r="I90" i="64"/>
  <c r="I20" i="64"/>
  <c r="M255" i="64"/>
  <c r="Q544" i="64"/>
  <c r="Q109" i="64"/>
  <c r="J313" i="64"/>
  <c r="I161" i="64"/>
  <c r="J459" i="64"/>
  <c r="Y544" i="64"/>
  <c r="Q325" i="64"/>
  <c r="N159" i="64"/>
  <c r="J97" i="64"/>
  <c r="J386" i="64"/>
  <c r="K325" i="64"/>
  <c r="J398" i="64"/>
  <c r="J239" i="64"/>
  <c r="S471" i="64"/>
  <c r="Q39" i="64"/>
  <c r="V251" i="64"/>
  <c r="K251" i="64"/>
  <c r="J180" i="64"/>
  <c r="X251" i="64"/>
  <c r="U231" i="64"/>
  <c r="L378" i="64"/>
  <c r="R39" i="64"/>
  <c r="I306" i="64"/>
  <c r="R450" i="64"/>
  <c r="Q239" i="64"/>
  <c r="V100" i="64"/>
  <c r="V242" i="64"/>
  <c r="S251" i="64"/>
  <c r="K471" i="64"/>
  <c r="T548" i="64"/>
  <c r="R377" i="64"/>
  <c r="X530" i="64"/>
  <c r="S255" i="64"/>
  <c r="R488" i="64"/>
  <c r="S109" i="64"/>
  <c r="Q180" i="64"/>
  <c r="G19" i="64"/>
  <c r="N230" i="64"/>
  <c r="H304" i="64"/>
  <c r="S180" i="64"/>
  <c r="Q398" i="64"/>
  <c r="V471" i="64"/>
  <c r="K398" i="64"/>
  <c r="J471" i="64"/>
  <c r="X398" i="64"/>
  <c r="U305" i="64"/>
  <c r="L231" i="64"/>
  <c r="R471" i="64"/>
  <c r="Z329" i="64"/>
  <c r="I379" i="64"/>
  <c r="Q386" i="64"/>
  <c r="R18" i="64"/>
  <c r="V30" i="64"/>
  <c r="H88" i="64"/>
  <c r="U268" i="64"/>
  <c r="U451" i="64"/>
  <c r="X237" i="64"/>
  <c r="I232" i="64"/>
  <c r="U241" i="46"/>
  <c r="S398" i="64"/>
  <c r="Q471" i="64"/>
  <c r="V109" i="64"/>
  <c r="K180" i="64"/>
  <c r="G160" i="64"/>
  <c r="J109" i="64"/>
  <c r="X180" i="64"/>
  <c r="U19" i="64"/>
  <c r="X384" i="64"/>
  <c r="J161" i="64"/>
  <c r="O264" i="64"/>
  <c r="Q532" i="64"/>
  <c r="J168" i="64"/>
  <c r="R523" i="64"/>
  <c r="N304" i="64"/>
  <c r="S325" i="64"/>
  <c r="K39" i="64"/>
  <c r="U160" i="64"/>
  <c r="N523" i="64"/>
  <c r="U240" i="46"/>
  <c r="I452" i="64"/>
  <c r="N450" i="64"/>
  <c r="L524" i="64"/>
  <c r="X95" i="64"/>
  <c r="V316" i="64"/>
  <c r="H159" i="64"/>
  <c r="V171" i="64"/>
  <c r="V389" i="64"/>
  <c r="K245" i="46"/>
  <c r="U561" i="64"/>
  <c r="O180" i="64"/>
  <c r="L251" i="64"/>
  <c r="G475" i="64"/>
  <c r="O161" i="64"/>
  <c r="O379" i="64"/>
  <c r="O525" i="64"/>
  <c r="T26" i="64"/>
  <c r="X480" i="64"/>
  <c r="Y242" i="46"/>
  <c r="O306" i="64"/>
  <c r="T385" i="64"/>
  <c r="T531" i="64"/>
  <c r="K561" i="64"/>
  <c r="X244" i="64"/>
  <c r="O452" i="64"/>
  <c r="X407" i="64"/>
  <c r="O20" i="64"/>
  <c r="O90" i="64"/>
  <c r="T458" i="64"/>
  <c r="X553" i="64"/>
  <c r="K488" i="64"/>
  <c r="T312" i="64"/>
  <c r="Q402" i="64"/>
  <c r="Q113" i="64"/>
  <c r="X479" i="64"/>
  <c r="X552" i="64"/>
  <c r="W97" i="64"/>
  <c r="N21" i="64"/>
  <c r="N233" i="64"/>
  <c r="J311" i="64"/>
  <c r="T113" i="64"/>
  <c r="T255" i="64"/>
  <c r="AC121" i="46"/>
  <c r="O251" i="64"/>
  <c r="O544" i="64"/>
  <c r="O325" i="64"/>
  <c r="O109" i="64"/>
  <c r="O398" i="64"/>
  <c r="L39" i="64"/>
  <c r="L109" i="64"/>
  <c r="L544" i="64"/>
  <c r="L180" i="64"/>
  <c r="L398" i="64"/>
  <c r="J461" i="64"/>
  <c r="J534" i="64"/>
  <c r="T384" i="64"/>
  <c r="T166" i="64"/>
  <c r="R333" i="64"/>
  <c r="R259" i="64"/>
  <c r="R479" i="64"/>
  <c r="R117" i="64"/>
  <c r="R406" i="64"/>
  <c r="Y398" i="64"/>
  <c r="Y180" i="64"/>
  <c r="Y471" i="64"/>
  <c r="Y325" i="64"/>
  <c r="Y251" i="64"/>
  <c r="Y39" i="64"/>
  <c r="S314" i="64"/>
  <c r="S533" i="64"/>
  <c r="S169" i="64"/>
  <c r="J305" i="64"/>
  <c r="J231" i="64"/>
  <c r="T242" i="46"/>
  <c r="H109" i="64"/>
  <c r="H39" i="64"/>
  <c r="H471" i="64"/>
  <c r="H251" i="64"/>
  <c r="H398" i="64"/>
  <c r="AA613" i="64"/>
  <c r="H325" i="64"/>
  <c r="R109" i="64"/>
  <c r="R251" i="64"/>
  <c r="R398" i="64"/>
  <c r="R180" i="64"/>
  <c r="R325" i="64"/>
  <c r="S103" i="64"/>
  <c r="S465" i="64"/>
  <c r="T311" i="64"/>
  <c r="O242" i="46"/>
  <c r="S526" i="64"/>
  <c r="W43" i="64"/>
  <c r="W475" i="64"/>
  <c r="W184" i="64"/>
  <c r="W548" i="64"/>
  <c r="W113" i="64"/>
  <c r="W109" i="64"/>
  <c r="W325" i="64"/>
  <c r="W180" i="64"/>
  <c r="W471" i="64"/>
  <c r="W251" i="64"/>
  <c r="L552" i="64"/>
  <c r="L333" i="64"/>
  <c r="H180" i="64"/>
  <c r="R188" i="64"/>
  <c r="H544" i="64"/>
  <c r="T231" i="64"/>
  <c r="M251" i="64"/>
  <c r="M471" i="64"/>
  <c r="M109" i="64"/>
  <c r="M398" i="64"/>
  <c r="M180" i="64"/>
  <c r="K415" i="64"/>
  <c r="K268" i="64"/>
  <c r="J378" i="64"/>
  <c r="J237" i="64"/>
  <c r="X188" i="64"/>
  <c r="L160" i="64"/>
  <c r="L451" i="64"/>
  <c r="X318" i="64"/>
  <c r="Z453" i="64"/>
  <c r="L268" i="64"/>
  <c r="J47" i="64"/>
  <c r="J333" i="64"/>
  <c r="L89" i="64"/>
  <c r="O231" i="64"/>
  <c r="Z526" i="64"/>
  <c r="Z21" i="64"/>
  <c r="J241" i="64"/>
  <c r="P86" i="25"/>
  <c r="L305" i="64"/>
  <c r="U237" i="64"/>
  <c r="O378" i="64"/>
  <c r="Z307" i="64"/>
  <c r="Q97" i="64"/>
  <c r="S377" i="64"/>
  <c r="Q168" i="64"/>
  <c r="U166" i="64"/>
  <c r="T305" i="64"/>
  <c r="M475" i="64"/>
  <c r="G134" i="25"/>
  <c r="G278" i="25" s="1"/>
  <c r="Q27" i="64"/>
  <c r="I245" i="46"/>
  <c r="X242" i="46"/>
  <c r="I329" i="64"/>
  <c r="L47" i="64"/>
  <c r="W384" i="64"/>
  <c r="J406" i="64"/>
  <c r="J166" i="64"/>
  <c r="O19" i="64"/>
  <c r="R255" i="64"/>
  <c r="X161" i="64"/>
  <c r="W459" i="64"/>
  <c r="W386" i="64"/>
  <c r="V97" i="64"/>
  <c r="L239" i="64"/>
  <c r="L259" i="64"/>
  <c r="J19" i="64"/>
  <c r="J552" i="64"/>
  <c r="J95" i="64"/>
  <c r="T25" i="64"/>
  <c r="Z188" i="64"/>
  <c r="X47" i="64"/>
  <c r="X464" i="64"/>
  <c r="X166" i="64"/>
  <c r="O451" i="64"/>
  <c r="T160" i="64"/>
  <c r="M113" i="64"/>
  <c r="J548" i="64"/>
  <c r="I255" i="64"/>
  <c r="S329" i="64"/>
  <c r="N240" i="46"/>
  <c r="X452" i="64"/>
  <c r="J170" i="64"/>
  <c r="W313" i="64"/>
  <c r="R230" i="64"/>
  <c r="N88" i="64"/>
  <c r="Z162" i="64"/>
  <c r="S33" i="64"/>
  <c r="S174" i="64"/>
  <c r="S233" i="64"/>
  <c r="R397" i="64"/>
  <c r="L313" i="64"/>
  <c r="L97" i="64"/>
  <c r="J315" i="64"/>
  <c r="J451" i="64"/>
  <c r="X333" i="64"/>
  <c r="X173" i="64"/>
  <c r="T451" i="64"/>
  <c r="Z233" i="64"/>
  <c r="W168" i="64"/>
  <c r="S21" i="64"/>
  <c r="X259" i="64"/>
  <c r="N406" i="64"/>
  <c r="R242" i="46"/>
  <c r="O245" i="46"/>
  <c r="L479" i="64"/>
  <c r="J524" i="64"/>
  <c r="S524" i="64"/>
  <c r="J117" i="64"/>
  <c r="J457" i="64"/>
  <c r="T530" i="64"/>
  <c r="G305" i="64"/>
  <c r="X406" i="64"/>
  <c r="X32" i="64"/>
  <c r="N479" i="64"/>
  <c r="X311" i="64"/>
  <c r="O524" i="64"/>
  <c r="T524" i="64"/>
  <c r="S28" i="64"/>
  <c r="Q184" i="64"/>
  <c r="I475" i="64"/>
  <c r="K255" i="64"/>
  <c r="K329" i="64"/>
  <c r="X306" i="64"/>
  <c r="X525" i="64"/>
  <c r="Z380" i="64"/>
  <c r="E86" i="25"/>
  <c r="S538" i="64"/>
  <c r="W27" i="64"/>
  <c r="R88" i="64"/>
  <c r="T27" i="25"/>
  <c r="T278" i="25"/>
  <c r="I561" i="64"/>
  <c r="L406" i="64"/>
  <c r="L530" i="64"/>
  <c r="J259" i="64"/>
  <c r="O89" i="64"/>
  <c r="I113" i="64"/>
  <c r="G307" i="64"/>
  <c r="G233" i="64"/>
  <c r="K305" i="64"/>
  <c r="T89" i="64"/>
  <c r="M548" i="64"/>
  <c r="S245" i="64"/>
  <c r="O278" i="25"/>
  <c r="L188" i="64"/>
  <c r="J160" i="64"/>
  <c r="V231" i="64"/>
  <c r="J479" i="64"/>
  <c r="J25" i="64"/>
  <c r="T95" i="64"/>
  <c r="X117" i="64"/>
  <c r="X537" i="64"/>
  <c r="X25" i="64"/>
  <c r="O160" i="64"/>
  <c r="T19" i="64"/>
  <c r="S240" i="64"/>
  <c r="I43" i="64"/>
  <c r="H113" i="64"/>
  <c r="Q255" i="64"/>
  <c r="X90" i="64"/>
  <c r="N27" i="64"/>
  <c r="Q268" i="64"/>
  <c r="S380" i="64"/>
  <c r="G21" i="64"/>
  <c r="S91" i="64"/>
  <c r="R470" i="64"/>
  <c r="G526" i="64"/>
  <c r="G453" i="64"/>
  <c r="J384" i="64"/>
  <c r="X379" i="64"/>
  <c r="J89" i="64"/>
  <c r="T237" i="64"/>
  <c r="X391" i="64"/>
  <c r="S98" i="64"/>
  <c r="S460" i="64"/>
  <c r="M184" i="64"/>
  <c r="I184" i="64"/>
  <c r="V278" i="25"/>
  <c r="M43" i="64"/>
  <c r="Z184" i="64"/>
  <c r="S387" i="64"/>
  <c r="M402" i="64"/>
  <c r="X20" i="64"/>
  <c r="J29" i="64"/>
  <c r="W532" i="64"/>
  <c r="S453" i="64"/>
  <c r="S307" i="64"/>
  <c r="S319" i="64"/>
  <c r="S392" i="64"/>
  <c r="G380" i="64"/>
  <c r="J388" i="64"/>
  <c r="J99" i="64"/>
  <c r="G162" i="64"/>
  <c r="R250" i="64"/>
  <c r="R415" i="64"/>
  <c r="U384" i="64"/>
  <c r="G184" i="64"/>
  <c r="J452" i="64"/>
  <c r="P475" i="64"/>
  <c r="V402" i="64"/>
  <c r="J379" i="64"/>
  <c r="O86" i="25"/>
  <c r="J306" i="64"/>
  <c r="U25" i="64"/>
  <c r="P113" i="64"/>
  <c r="V548" i="64"/>
  <c r="S159" i="64"/>
  <c r="J385" i="64"/>
  <c r="G255" i="64"/>
  <c r="G329" i="64"/>
  <c r="P548" i="64"/>
  <c r="V329" i="64"/>
  <c r="G402" i="64"/>
  <c r="P268" i="64"/>
  <c r="S88" i="64"/>
  <c r="S230" i="64"/>
  <c r="S304" i="64"/>
  <c r="P561" i="64"/>
  <c r="O415" i="64"/>
  <c r="H268" i="64"/>
  <c r="H488" i="64"/>
  <c r="P488" i="64"/>
  <c r="U530" i="64"/>
  <c r="U311" i="64"/>
  <c r="V475" i="64"/>
  <c r="V43" i="64"/>
  <c r="G43" i="64"/>
  <c r="S268" i="64"/>
  <c r="S561" i="64"/>
  <c r="S488" i="64"/>
  <c r="J415" i="64"/>
  <c r="V255" i="64"/>
  <c r="G548" i="64"/>
  <c r="J90" i="64"/>
  <c r="J232" i="64"/>
  <c r="V113" i="64"/>
  <c r="S18" i="64"/>
  <c r="S450" i="64"/>
  <c r="O488" i="64"/>
  <c r="J525" i="64"/>
  <c r="I86" i="25"/>
  <c r="U95" i="64"/>
  <c r="AC123" i="46"/>
  <c r="P402" i="64"/>
  <c r="H415" i="64"/>
  <c r="L237" i="64"/>
  <c r="W166" i="64"/>
  <c r="V305" i="64"/>
  <c r="G378" i="64"/>
  <c r="Z333" i="64"/>
  <c r="N117" i="64"/>
  <c r="K19" i="64"/>
  <c r="J113" i="64"/>
  <c r="S113" i="64"/>
  <c r="H402" i="64"/>
  <c r="K475" i="64"/>
  <c r="K548" i="64"/>
  <c r="T184" i="64"/>
  <c r="R43" i="64"/>
  <c r="Q475" i="64"/>
  <c r="O411" i="64"/>
  <c r="Y91" i="64"/>
  <c r="V459" i="64"/>
  <c r="W278" i="25"/>
  <c r="Z313" i="64"/>
  <c r="R561" i="64"/>
  <c r="V532" i="64"/>
  <c r="V386" i="64"/>
  <c r="L386" i="64"/>
  <c r="V470" i="64"/>
  <c r="Z113" i="64"/>
  <c r="H43" i="64"/>
  <c r="N459" i="64"/>
  <c r="L311" i="64"/>
  <c r="G231" i="64"/>
  <c r="N552" i="64"/>
  <c r="J329" i="64"/>
  <c r="S548" i="64"/>
  <c r="J402" i="64"/>
  <c r="Z255" i="64"/>
  <c r="R329" i="64"/>
  <c r="Y21" i="64"/>
  <c r="S86" i="25"/>
  <c r="N97" i="64"/>
  <c r="N386" i="64"/>
  <c r="Q488" i="64"/>
  <c r="V250" i="64"/>
  <c r="L459" i="64"/>
  <c r="V397" i="64"/>
  <c r="I240" i="46"/>
  <c r="Z459" i="64"/>
  <c r="Z97" i="64"/>
  <c r="M245" i="46"/>
  <c r="X245" i="46"/>
  <c r="Y453" i="64"/>
  <c r="V239" i="64"/>
  <c r="T475" i="64"/>
  <c r="Y526" i="64"/>
  <c r="Y307" i="64"/>
  <c r="V27" i="64"/>
  <c r="V168" i="64"/>
  <c r="W530" i="64"/>
  <c r="Z117" i="64"/>
  <c r="L166" i="64"/>
  <c r="W237" i="64"/>
  <c r="V524" i="64"/>
  <c r="G451" i="64"/>
  <c r="Z479" i="64"/>
  <c r="N188" i="64"/>
  <c r="K231" i="64"/>
  <c r="J255" i="64"/>
  <c r="Q329" i="64"/>
  <c r="Q43" i="64"/>
  <c r="S475" i="64"/>
  <c r="H548" i="64"/>
  <c r="H329" i="64"/>
  <c r="K113" i="64"/>
  <c r="T43" i="64"/>
  <c r="R548" i="64"/>
  <c r="N168" i="64"/>
  <c r="Y380" i="64"/>
  <c r="L561" i="64"/>
  <c r="V543" i="64"/>
  <c r="L168" i="64"/>
  <c r="Z168" i="64"/>
  <c r="Y488" i="64"/>
  <c r="AC58" i="46"/>
  <c r="AA245" i="46" s="1"/>
  <c r="Z259" i="64"/>
  <c r="K378" i="64"/>
  <c r="P242" i="46"/>
  <c r="L25" i="64"/>
  <c r="W25" i="64"/>
  <c r="V451" i="64"/>
  <c r="Z552" i="64"/>
  <c r="N47" i="64"/>
  <c r="K240" i="46"/>
  <c r="V89" i="64"/>
  <c r="J184" i="64"/>
  <c r="S479" i="64"/>
  <c r="L457" i="64"/>
  <c r="W457" i="64"/>
  <c r="V19" i="64"/>
  <c r="M384" i="64"/>
  <c r="G89" i="64"/>
  <c r="Z47" i="64"/>
  <c r="Z95" i="64"/>
  <c r="N333" i="64"/>
  <c r="K451" i="64"/>
  <c r="Q548" i="64"/>
  <c r="J475" i="64"/>
  <c r="S402" i="64"/>
  <c r="R134" i="25"/>
  <c r="R278" i="25" s="1"/>
  <c r="K43" i="64"/>
  <c r="K184" i="64"/>
  <c r="H184" i="64"/>
  <c r="R113" i="64"/>
  <c r="R475" i="64"/>
  <c r="O557" i="64"/>
  <c r="Y162" i="64"/>
  <c r="N313" i="64"/>
  <c r="L488" i="64"/>
  <c r="Z27" i="64"/>
  <c r="Z239" i="64"/>
  <c r="R268" i="64"/>
  <c r="Y561" i="64"/>
  <c r="I268" i="64"/>
  <c r="I488" i="64"/>
  <c r="L384" i="64"/>
  <c r="W311" i="64"/>
  <c r="V160" i="64"/>
  <c r="I415" i="64"/>
  <c r="K160" i="64"/>
  <c r="K524" i="64"/>
  <c r="Z43" i="64"/>
  <c r="Z402" i="64"/>
  <c r="S184" i="64"/>
  <c r="R402" i="64"/>
  <c r="H475" i="64"/>
  <c r="Z475" i="64"/>
  <c r="T329" i="64"/>
  <c r="O240" i="46"/>
  <c r="N532" i="64"/>
  <c r="O484" i="64"/>
  <c r="Q415" i="64"/>
  <c r="Q561" i="64"/>
  <c r="L415" i="64"/>
  <c r="L27" i="64"/>
  <c r="Z532" i="64"/>
  <c r="Y415" i="64"/>
  <c r="J561" i="64"/>
  <c r="J268" i="64"/>
  <c r="T268" i="64"/>
  <c r="T415" i="64"/>
  <c r="T561" i="64"/>
  <c r="T488" i="64"/>
  <c r="V333" i="64"/>
  <c r="H242" i="46"/>
  <c r="W561" i="64"/>
  <c r="P245" i="46"/>
  <c r="O561" i="64"/>
  <c r="Z488" i="64"/>
  <c r="Z268" i="64"/>
  <c r="V561" i="64"/>
  <c r="V268" i="64"/>
  <c r="V415" i="64"/>
  <c r="V488" i="64"/>
  <c r="G488" i="64"/>
  <c r="G268" i="64"/>
  <c r="G561" i="64"/>
  <c r="G415" i="64"/>
  <c r="R240" i="46"/>
  <c r="J245" i="46"/>
  <c r="T86" i="25"/>
  <c r="N245" i="46"/>
  <c r="K86" i="25"/>
  <c r="W86" i="25"/>
  <c r="Z245" i="46"/>
  <c r="N86" i="25"/>
  <c r="Q245" i="46"/>
  <c r="I378" i="64"/>
  <c r="O457" i="64"/>
  <c r="AA630" i="64"/>
  <c r="G86" i="25"/>
  <c r="M268" i="64"/>
  <c r="U313" i="64"/>
  <c r="U386" i="64"/>
  <c r="Z561" i="64"/>
  <c r="Q86" i="25"/>
  <c r="T245" i="46"/>
  <c r="J488" i="64"/>
  <c r="N524" i="64"/>
  <c r="M488" i="64"/>
  <c r="G245" i="46"/>
  <c r="D86" i="25"/>
  <c r="R86" i="25"/>
  <c r="U245" i="46"/>
  <c r="Y245" i="46"/>
  <c r="V86" i="25"/>
  <c r="W488" i="64"/>
  <c r="W415" i="64"/>
  <c r="M561" i="64"/>
  <c r="S415" i="64"/>
  <c r="O268" i="64"/>
  <c r="Z415" i="64"/>
  <c r="N268" i="64"/>
  <c r="N415" i="64"/>
  <c r="N488" i="64"/>
  <c r="N561" i="64"/>
  <c r="I166" i="64"/>
  <c r="H524" i="64"/>
  <c r="J240" i="46"/>
  <c r="H89" i="64"/>
  <c r="H451" i="64"/>
  <c r="H188" i="64"/>
  <c r="C133" i="25"/>
  <c r="J278" i="25"/>
  <c r="J26" i="64"/>
  <c r="I333" i="64"/>
  <c r="I457" i="64"/>
  <c r="N530" i="64"/>
  <c r="U97" i="64"/>
  <c r="R384" i="64"/>
  <c r="N378" i="64"/>
  <c r="H47" i="64"/>
  <c r="I231" i="64"/>
  <c r="AC125" i="46"/>
  <c r="J458" i="64"/>
  <c r="I479" i="64"/>
  <c r="R95" i="64"/>
  <c r="I305" i="64"/>
  <c r="N89" i="64"/>
  <c r="H479" i="64"/>
  <c r="G240" i="46"/>
  <c r="I259" i="64"/>
  <c r="I25" i="64"/>
  <c r="N25" i="64"/>
  <c r="M305" i="64"/>
  <c r="I406" i="64"/>
  <c r="V406" i="64"/>
  <c r="Q242" i="46"/>
  <c r="I530" i="64"/>
  <c r="N305" i="64"/>
  <c r="N237" i="64"/>
  <c r="H231" i="64"/>
  <c r="H333" i="64"/>
  <c r="I524" i="64"/>
  <c r="M524" i="64"/>
  <c r="P278" i="25"/>
  <c r="AC147" i="46"/>
  <c r="U239" i="64"/>
  <c r="J531" i="64"/>
  <c r="N384" i="64"/>
  <c r="M19" i="64"/>
  <c r="M240" i="46"/>
  <c r="M451" i="64"/>
  <c r="S242" i="46"/>
  <c r="I47" i="64"/>
  <c r="V188" i="64"/>
  <c r="I237" i="64"/>
  <c r="N451" i="64"/>
  <c r="N311" i="64"/>
  <c r="H305" i="64"/>
  <c r="H117" i="64"/>
  <c r="K311" i="64"/>
  <c r="I89" i="64"/>
  <c r="M231" i="64"/>
  <c r="Z557" i="64"/>
  <c r="Z484" i="64"/>
  <c r="U532" i="64"/>
  <c r="U27" i="64"/>
  <c r="I242" i="46"/>
  <c r="M378" i="64"/>
  <c r="Z264" i="64"/>
  <c r="N160" i="64"/>
  <c r="H160" i="64"/>
  <c r="H552" i="64"/>
  <c r="S240" i="46"/>
  <c r="I552" i="64"/>
  <c r="V552" i="64"/>
  <c r="I384" i="64"/>
  <c r="N231" i="64"/>
  <c r="N166" i="64"/>
  <c r="H19" i="64"/>
  <c r="H406" i="64"/>
  <c r="I451" i="64"/>
  <c r="M160" i="64"/>
  <c r="J167" i="64"/>
  <c r="J238" i="64"/>
  <c r="I311" i="64"/>
  <c r="N95" i="64"/>
  <c r="U459" i="64"/>
  <c r="S278" i="25"/>
  <c r="J312" i="64"/>
  <c r="H166" i="64"/>
  <c r="O552" i="64"/>
  <c r="P313" i="64"/>
  <c r="O384" i="64"/>
  <c r="O117" i="64"/>
  <c r="K95" i="64"/>
  <c r="T380" i="64"/>
  <c r="H384" i="64"/>
  <c r="O259" i="64"/>
  <c r="P97" i="64"/>
  <c r="P552" i="64"/>
  <c r="Q451" i="64"/>
  <c r="G239" i="64"/>
  <c r="X252" i="64"/>
  <c r="U411" i="64"/>
  <c r="K386" i="64"/>
  <c r="P259" i="64"/>
  <c r="H386" i="64"/>
  <c r="K168" i="64"/>
  <c r="Z19" i="64"/>
  <c r="Z524" i="64"/>
  <c r="S25" i="64"/>
  <c r="Q231" i="64"/>
  <c r="O162" i="64"/>
  <c r="S168" i="64"/>
  <c r="G532" i="64"/>
  <c r="X472" i="64"/>
  <c r="M117" i="64"/>
  <c r="M479" i="64"/>
  <c r="P457" i="64"/>
  <c r="G459" i="64"/>
  <c r="S457" i="64"/>
  <c r="P25" i="64"/>
  <c r="H459" i="64"/>
  <c r="I168" i="64"/>
  <c r="Y160" i="64"/>
  <c r="H237" i="64"/>
  <c r="R237" i="64"/>
  <c r="P95" i="64"/>
  <c r="Y378" i="64"/>
  <c r="O237" i="64"/>
  <c r="O333" i="64"/>
  <c r="R19" i="64"/>
  <c r="K25" i="64"/>
  <c r="O25" i="64"/>
  <c r="R524" i="64"/>
  <c r="K457" i="64"/>
  <c r="O459" i="64"/>
  <c r="H311" i="64"/>
  <c r="R311" i="64"/>
  <c r="Y47" i="64"/>
  <c r="R231" i="64"/>
  <c r="T526" i="64"/>
  <c r="R459" i="64"/>
  <c r="Q333" i="64"/>
  <c r="W160" i="64"/>
  <c r="Q188" i="64"/>
  <c r="O526" i="64"/>
  <c r="O91" i="64"/>
  <c r="K484" i="64"/>
  <c r="H457" i="64"/>
  <c r="O530" i="64"/>
  <c r="R530" i="64"/>
  <c r="Y479" i="64"/>
  <c r="O406" i="64"/>
  <c r="Y19" i="64"/>
  <c r="R378" i="64"/>
  <c r="P384" i="64"/>
  <c r="K530" i="64"/>
  <c r="W484" i="64"/>
  <c r="T233" i="64"/>
  <c r="J411" i="64"/>
  <c r="S97" i="64"/>
  <c r="W411" i="64"/>
  <c r="R239" i="64"/>
  <c r="R532" i="64"/>
  <c r="K532" i="64"/>
  <c r="T27" i="64"/>
  <c r="O97" i="64"/>
  <c r="AC208" i="46"/>
  <c r="V16" i="69"/>
  <c r="V62" i="69"/>
  <c r="T313" i="64"/>
  <c r="AA599" i="64"/>
  <c r="M252" i="64"/>
  <c r="M97" i="64"/>
  <c r="R451" i="64"/>
  <c r="Y25" i="64"/>
  <c r="H25" i="64"/>
  <c r="O95" i="64"/>
  <c r="R166" i="64"/>
  <c r="W378" i="64"/>
  <c r="Q406" i="64"/>
  <c r="P305" i="64"/>
  <c r="O188" i="64"/>
  <c r="Q237" i="64"/>
  <c r="R89" i="64"/>
  <c r="Y457" i="64"/>
  <c r="P237" i="64"/>
  <c r="K166" i="64"/>
  <c r="T162" i="64"/>
  <c r="T453" i="64"/>
  <c r="J557" i="64"/>
  <c r="R97" i="64"/>
  <c r="M386" i="64"/>
  <c r="P532" i="64"/>
  <c r="K27" i="64"/>
  <c r="K313" i="64"/>
  <c r="P168" i="64"/>
  <c r="Y305" i="64"/>
  <c r="P311" i="64"/>
  <c r="O453" i="64"/>
  <c r="R27" i="64"/>
  <c r="K239" i="64"/>
  <c r="H530" i="64"/>
  <c r="O311" i="64"/>
  <c r="R457" i="64"/>
  <c r="W231" i="64"/>
  <c r="Y552" i="64"/>
  <c r="P89" i="64"/>
  <c r="O479" i="64"/>
  <c r="Q25" i="64"/>
  <c r="R305" i="64"/>
  <c r="Y166" i="64"/>
  <c r="P530" i="64"/>
  <c r="K384" i="64"/>
  <c r="K557" i="64"/>
  <c r="T21" i="64"/>
  <c r="J264" i="64"/>
  <c r="R313" i="64"/>
  <c r="R168" i="64"/>
  <c r="M168" i="64"/>
  <c r="P239" i="64"/>
  <c r="T239" i="64"/>
  <c r="P27" i="64"/>
  <c r="P160" i="64"/>
  <c r="M313" i="64"/>
  <c r="M532" i="64"/>
  <c r="Y117" i="64"/>
  <c r="Q457" i="64"/>
  <c r="Y384" i="64"/>
  <c r="K264" i="64"/>
  <c r="T307" i="64"/>
  <c r="S386" i="64"/>
  <c r="S532" i="64"/>
  <c r="K97" i="64"/>
  <c r="T386" i="64"/>
  <c r="T459" i="64"/>
  <c r="O239" i="64"/>
  <c r="AA621" i="64"/>
  <c r="S378" i="64"/>
  <c r="K259" i="64"/>
  <c r="Z384" i="64"/>
  <c r="O533" i="64"/>
  <c r="S117" i="64"/>
  <c r="M333" i="64"/>
  <c r="O169" i="64"/>
  <c r="S47" i="64"/>
  <c r="W305" i="64"/>
  <c r="S19" i="64"/>
  <c r="Q378" i="64"/>
  <c r="Q47" i="64"/>
  <c r="Y259" i="64"/>
  <c r="M95" i="64"/>
  <c r="AA593" i="64"/>
  <c r="Z451" i="64"/>
  <c r="P378" i="64"/>
  <c r="K188" i="64"/>
  <c r="P47" i="64"/>
  <c r="Z457" i="64"/>
  <c r="S311" i="64"/>
  <c r="Q530" i="64"/>
  <c r="Y451" i="64"/>
  <c r="M406" i="64"/>
  <c r="AC122" i="46"/>
  <c r="Y311" i="64"/>
  <c r="O387" i="64"/>
  <c r="O460" i="64"/>
  <c r="S459" i="64"/>
  <c r="W557" i="64"/>
  <c r="G97" i="64"/>
  <c r="G313" i="64"/>
  <c r="H313" i="64"/>
  <c r="X239" i="64"/>
  <c r="X181" i="64"/>
  <c r="I386" i="64"/>
  <c r="O168" i="64"/>
  <c r="M459" i="64"/>
  <c r="Q557" i="64"/>
  <c r="S188" i="64"/>
  <c r="AA601" i="64"/>
  <c r="W524" i="64"/>
  <c r="S451" i="64"/>
  <c r="Q305" i="64"/>
  <c r="Q259" i="64"/>
  <c r="Z305" i="64"/>
  <c r="P188" i="64"/>
  <c r="S384" i="64"/>
  <c r="M411" i="64"/>
  <c r="I239" i="64"/>
  <c r="S552" i="64"/>
  <c r="W89" i="64"/>
  <c r="S160" i="64"/>
  <c r="Q19" i="64"/>
  <c r="Q479" i="64"/>
  <c r="Y333" i="64"/>
  <c r="M311" i="64"/>
  <c r="Z231" i="64"/>
  <c r="P19" i="64"/>
  <c r="K479" i="64"/>
  <c r="P479" i="64"/>
  <c r="Z166" i="64"/>
  <c r="S237" i="64"/>
  <c r="Q95" i="64"/>
  <c r="Y231" i="64"/>
  <c r="M188" i="64"/>
  <c r="Y237" i="64"/>
  <c r="W264" i="64"/>
  <c r="X532" i="64"/>
  <c r="S27" i="64"/>
  <c r="U557" i="64"/>
  <c r="G386" i="64"/>
  <c r="N162" i="64"/>
  <c r="N526" i="64"/>
  <c r="M181" i="64"/>
  <c r="I27" i="64"/>
  <c r="O27" i="64"/>
  <c r="O386" i="64"/>
  <c r="S254" i="46"/>
  <c r="M239" i="64"/>
  <c r="S406" i="64"/>
  <c r="M457" i="64"/>
  <c r="N380" i="64"/>
  <c r="M530" i="64"/>
  <c r="K406" i="64"/>
  <c r="P406" i="64"/>
  <c r="Z25" i="64"/>
  <c r="S166" i="64"/>
  <c r="M47" i="64"/>
  <c r="K117" i="64"/>
  <c r="O314" i="64"/>
  <c r="Q264" i="64"/>
  <c r="U264" i="64"/>
  <c r="H168" i="64"/>
  <c r="S259" i="64"/>
  <c r="W19" i="64"/>
  <c r="S305" i="64"/>
  <c r="Q524" i="64"/>
  <c r="Q117" i="64"/>
  <c r="Y188" i="64"/>
  <c r="M237" i="64"/>
  <c r="Z378" i="64"/>
  <c r="P524" i="64"/>
  <c r="K47" i="64"/>
  <c r="P117" i="64"/>
  <c r="Z311" i="64"/>
  <c r="S530" i="64"/>
  <c r="Q384" i="64"/>
  <c r="Y524" i="64"/>
  <c r="M552" i="64"/>
  <c r="Y530" i="64"/>
  <c r="O380" i="64"/>
  <c r="H97" i="64"/>
  <c r="N453" i="64"/>
  <c r="O21" i="64"/>
  <c r="N91" i="64"/>
  <c r="S313" i="64"/>
  <c r="N307" i="64"/>
  <c r="I459" i="64"/>
  <c r="I97" i="64"/>
  <c r="T168" i="64"/>
  <c r="X386" i="64"/>
  <c r="S89" i="64"/>
  <c r="Q89" i="64"/>
  <c r="Z160" i="64"/>
  <c r="X97" i="64"/>
  <c r="Q484" i="64"/>
  <c r="U484" i="64"/>
  <c r="M264" i="64"/>
  <c r="M25" i="64"/>
  <c r="P451" i="64"/>
  <c r="Z530" i="64"/>
  <c r="Q311" i="64"/>
  <c r="G168" i="64"/>
  <c r="K333" i="64"/>
  <c r="X243" i="46"/>
  <c r="O98" i="64"/>
  <c r="O240" i="64"/>
  <c r="X313" i="64"/>
  <c r="M484" i="64"/>
  <c r="H239" i="64"/>
  <c r="H532" i="64"/>
  <c r="X27" i="64"/>
  <c r="X168" i="64"/>
  <c r="O307" i="64"/>
  <c r="M472" i="64"/>
  <c r="M545" i="64"/>
  <c r="X545" i="64"/>
  <c r="I313" i="64"/>
  <c r="T97" i="64"/>
  <c r="O313" i="64"/>
  <c r="L43" i="64"/>
  <c r="Y171" i="64"/>
  <c r="Y399" i="64"/>
  <c r="T387" i="64"/>
  <c r="Y535" i="64"/>
  <c r="L385" i="64"/>
  <c r="T98" i="64"/>
  <c r="T390" i="64"/>
  <c r="V307" i="64"/>
  <c r="Y462" i="64"/>
  <c r="R314" i="64"/>
  <c r="Y316" i="64"/>
  <c r="R169" i="64"/>
  <c r="R545" i="64"/>
  <c r="V252" i="64"/>
  <c r="V399" i="64"/>
  <c r="T28" i="64"/>
  <c r="Q162" i="64"/>
  <c r="Z170" i="64"/>
  <c r="P241" i="64"/>
  <c r="J380" i="64"/>
  <c r="K21" i="64"/>
  <c r="L460" i="64"/>
  <c r="L28" i="64"/>
  <c r="J252" i="64"/>
  <c r="Q233" i="64"/>
  <c r="L255" i="64"/>
  <c r="K380" i="64"/>
  <c r="K307" i="64"/>
  <c r="Z312" i="64"/>
  <c r="L314" i="64"/>
  <c r="G470" i="64"/>
  <c r="U181" i="64"/>
  <c r="Z399" i="64"/>
  <c r="Q453" i="64"/>
  <c r="Q526" i="64"/>
  <c r="Q536" i="64"/>
  <c r="L402" i="64"/>
  <c r="J463" i="64"/>
  <c r="J181" i="64"/>
  <c r="P388" i="64"/>
  <c r="Z26" i="64"/>
  <c r="Z385" i="64"/>
  <c r="J545" i="64"/>
  <c r="L169" i="64"/>
  <c r="P534" i="64"/>
  <c r="P21" i="64"/>
  <c r="J453" i="64"/>
  <c r="J233" i="64"/>
  <c r="Z238" i="64"/>
  <c r="U472" i="64"/>
  <c r="P254" i="46"/>
  <c r="P461" i="64"/>
  <c r="P91" i="64"/>
  <c r="Q470" i="64"/>
  <c r="K545" i="64"/>
  <c r="T534" i="64"/>
  <c r="T99" i="64"/>
  <c r="J240" i="64"/>
  <c r="W171" i="64"/>
  <c r="W380" i="64"/>
  <c r="I545" i="64"/>
  <c r="H399" i="64"/>
  <c r="Z99" i="64"/>
  <c r="J28" i="64"/>
  <c r="T470" i="64"/>
  <c r="J533" i="64"/>
  <c r="J314" i="64"/>
  <c r="G316" i="64"/>
  <c r="Y243" i="64"/>
  <c r="T543" i="64"/>
  <c r="Q397" i="64"/>
  <c r="T397" i="64"/>
  <c r="G30" i="64"/>
  <c r="P460" i="64"/>
  <c r="X233" i="64"/>
  <c r="R233" i="64"/>
  <c r="H91" i="64"/>
  <c r="W167" i="64"/>
  <c r="S252" i="64"/>
  <c r="H307" i="64"/>
  <c r="L21" i="64"/>
  <c r="X470" i="64"/>
  <c r="X453" i="64"/>
  <c r="S181" i="64"/>
  <c r="L380" i="64"/>
  <c r="G545" i="64"/>
  <c r="R162" i="64"/>
  <c r="X543" i="64"/>
  <c r="I254" i="46"/>
  <c r="T254" i="46"/>
  <c r="L387" i="64"/>
  <c r="L533" i="64"/>
  <c r="P307" i="64"/>
  <c r="P315" i="64"/>
  <c r="Q243" i="64"/>
  <c r="J162" i="64"/>
  <c r="J526" i="64"/>
  <c r="Q307" i="64"/>
  <c r="K233" i="64"/>
  <c r="Z458" i="64"/>
  <c r="Z531" i="64"/>
  <c r="Q380" i="64"/>
  <c r="Q399" i="64"/>
  <c r="Q252" i="64"/>
  <c r="J472" i="64"/>
  <c r="U399" i="64"/>
  <c r="R380" i="64"/>
  <c r="P453" i="64"/>
  <c r="Q545" i="64"/>
  <c r="K252" i="64"/>
  <c r="G472" i="64"/>
  <c r="L240" i="64"/>
  <c r="L329" i="64"/>
  <c r="L548" i="64"/>
  <c r="L113" i="64"/>
  <c r="P99" i="64"/>
  <c r="R453" i="64"/>
  <c r="P29" i="64"/>
  <c r="P380" i="64"/>
  <c r="L170" i="64"/>
  <c r="Q91" i="64"/>
  <c r="M307" i="64"/>
  <c r="K526" i="64"/>
  <c r="L307" i="64"/>
  <c r="Z167" i="64"/>
  <c r="W96" i="64"/>
  <c r="K254" i="46"/>
  <c r="Q254" i="46"/>
  <c r="G399" i="64"/>
  <c r="U254" i="46"/>
  <c r="Q181" i="64"/>
  <c r="M453" i="64"/>
  <c r="M162" i="64"/>
  <c r="W470" i="64"/>
  <c r="Q390" i="64"/>
  <c r="L475" i="64"/>
  <c r="R526" i="64"/>
  <c r="N243" i="64"/>
  <c r="L29" i="64"/>
  <c r="L99" i="64"/>
  <c r="J307" i="64"/>
  <c r="J91" i="64"/>
  <c r="K162" i="64"/>
  <c r="X397" i="64"/>
  <c r="U545" i="64"/>
  <c r="W238" i="64"/>
  <c r="Q472" i="64"/>
  <c r="W254" i="46"/>
  <c r="R14" i="69"/>
  <c r="G181" i="64"/>
  <c r="R21" i="64"/>
  <c r="P387" i="64"/>
  <c r="R91" i="64"/>
  <c r="Z243" i="64"/>
  <c r="J536" i="64"/>
  <c r="K453" i="64"/>
  <c r="U252" i="64"/>
  <c r="Z181" i="64"/>
  <c r="V254" i="46"/>
  <c r="N43" i="64"/>
  <c r="H390" i="64"/>
  <c r="W30" i="64"/>
  <c r="L531" i="64"/>
  <c r="H181" i="64"/>
  <c r="H545" i="64"/>
  <c r="R472" i="64"/>
  <c r="V181" i="64"/>
  <c r="H252" i="64"/>
  <c r="N255" i="64"/>
  <c r="N329" i="64"/>
  <c r="T460" i="64"/>
  <c r="Z390" i="64"/>
  <c r="P526" i="64"/>
  <c r="M233" i="64"/>
  <c r="M21" i="64"/>
  <c r="W21" i="64"/>
  <c r="Q463" i="64"/>
  <c r="Y181" i="64"/>
  <c r="K399" i="64"/>
  <c r="N399" i="64"/>
  <c r="X254" i="46"/>
  <c r="W233" i="64"/>
  <c r="V243" i="46"/>
  <c r="R533" i="64"/>
  <c r="R98" i="64"/>
  <c r="Z536" i="64"/>
  <c r="T29" i="64"/>
  <c r="T170" i="64"/>
  <c r="L534" i="64"/>
  <c r="L241" i="64"/>
  <c r="V453" i="64"/>
  <c r="Y242" i="64"/>
  <c r="V233" i="64"/>
  <c r="W543" i="64"/>
  <c r="W535" i="64"/>
  <c r="M526" i="64"/>
  <c r="W100" i="64"/>
  <c r="R252" i="64"/>
  <c r="Z472" i="64"/>
  <c r="L545" i="64"/>
  <c r="L399" i="64"/>
  <c r="K181" i="64"/>
  <c r="H254" i="46"/>
  <c r="G254" i="46"/>
  <c r="P545" i="64"/>
  <c r="AC211" i="46"/>
  <c r="L254" i="46"/>
  <c r="N475" i="64"/>
  <c r="R460" i="64"/>
  <c r="Y100" i="64"/>
  <c r="T241" i="64"/>
  <c r="T243" i="64"/>
  <c r="L312" i="64"/>
  <c r="AC213" i="46"/>
  <c r="AA617" i="64"/>
  <c r="N184" i="64"/>
  <c r="T169" i="64"/>
  <c r="N548" i="64"/>
  <c r="R387" i="64"/>
  <c r="H536" i="64"/>
  <c r="P233" i="64"/>
  <c r="L461" i="64"/>
  <c r="V162" i="64"/>
  <c r="W397" i="64"/>
  <c r="V91" i="64"/>
  <c r="W462" i="64"/>
  <c r="G250" i="64"/>
  <c r="L26" i="64"/>
  <c r="O545" i="64"/>
  <c r="L252" i="64"/>
  <c r="Y252" i="64"/>
  <c r="R399" i="64"/>
  <c r="Y472" i="64"/>
  <c r="Y254" i="46"/>
  <c r="N252" i="64"/>
  <c r="H243" i="64"/>
  <c r="W316" i="64"/>
  <c r="W453" i="64"/>
  <c r="W307" i="64"/>
  <c r="L167" i="64"/>
  <c r="L458" i="64"/>
  <c r="Y545" i="64"/>
  <c r="R60" i="69"/>
  <c r="N254" i="46"/>
  <c r="T533" i="64"/>
  <c r="T240" i="64"/>
  <c r="N402" i="64"/>
  <c r="R28" i="64"/>
  <c r="Z463" i="64"/>
  <c r="T388" i="64"/>
  <c r="L388" i="64"/>
  <c r="V526" i="64"/>
  <c r="Y389" i="64"/>
  <c r="M380" i="64"/>
  <c r="W242" i="64"/>
  <c r="T463" i="64"/>
  <c r="G543" i="64"/>
  <c r="V21" i="64"/>
  <c r="J243" i="64"/>
  <c r="L96" i="64"/>
  <c r="T315" i="64"/>
  <c r="W526" i="64"/>
  <c r="W91" i="64"/>
  <c r="Z545" i="64"/>
  <c r="L472" i="64"/>
  <c r="V545" i="64"/>
  <c r="P28" i="64"/>
  <c r="P533" i="64"/>
  <c r="X526" i="64"/>
  <c r="I307" i="64"/>
  <c r="I162" i="64"/>
  <c r="Y463" i="64"/>
  <c r="Z461" i="64"/>
  <c r="X21" i="64"/>
  <c r="Z241" i="64"/>
  <c r="Z315" i="64"/>
  <c r="Y536" i="64"/>
  <c r="L162" i="64"/>
  <c r="Q543" i="64"/>
  <c r="W26" i="64"/>
  <c r="S472" i="64"/>
  <c r="W531" i="64"/>
  <c r="N472" i="64"/>
  <c r="H387" i="64"/>
  <c r="P98" i="64"/>
  <c r="X390" i="64"/>
  <c r="M254" i="46"/>
  <c r="J460" i="64"/>
  <c r="P240" i="64"/>
  <c r="P169" i="64"/>
  <c r="X91" i="64"/>
  <c r="I453" i="64"/>
  <c r="X243" i="64"/>
  <c r="T250" i="64"/>
  <c r="H21" i="64"/>
  <c r="H380" i="64"/>
  <c r="G100" i="64"/>
  <c r="L453" i="64"/>
  <c r="W312" i="64"/>
  <c r="O181" i="64"/>
  <c r="I472" i="64"/>
  <c r="P399" i="64"/>
  <c r="T252" i="64"/>
  <c r="I252" i="64"/>
  <c r="N181" i="64"/>
  <c r="AC20" i="46"/>
  <c r="AA253" i="46" s="1"/>
  <c r="J169" i="64"/>
  <c r="H28" i="64"/>
  <c r="I91" i="64"/>
  <c r="X162" i="64"/>
  <c r="G171" i="64"/>
  <c r="I233" i="64"/>
  <c r="L91" i="64"/>
  <c r="O399" i="64"/>
  <c r="S545" i="64"/>
  <c r="Z254" i="46"/>
  <c r="T399" i="64"/>
  <c r="H460" i="64"/>
  <c r="O472" i="64"/>
  <c r="R254" i="46"/>
  <c r="X536" i="64"/>
  <c r="H169" i="64"/>
  <c r="M240" i="64"/>
  <c r="X380" i="64"/>
  <c r="G535" i="64"/>
  <c r="G462" i="64"/>
  <c r="I526" i="64"/>
  <c r="G242" i="64"/>
  <c r="Z534" i="64"/>
  <c r="N536" i="64"/>
  <c r="W458" i="64"/>
  <c r="P181" i="64"/>
  <c r="P472" i="64"/>
  <c r="T545" i="64"/>
  <c r="S399" i="64"/>
  <c r="T472" i="64"/>
  <c r="J254" i="46"/>
  <c r="N545" i="64"/>
  <c r="H526" i="64"/>
  <c r="J387" i="64"/>
  <c r="H240" i="64"/>
  <c r="H98" i="64"/>
  <c r="H533" i="64"/>
  <c r="AA595" i="64"/>
  <c r="H162" i="64"/>
  <c r="H453" i="64"/>
  <c r="I21" i="64"/>
  <c r="N390" i="64"/>
  <c r="X463" i="64"/>
  <c r="Z29" i="64"/>
  <c r="L526" i="64"/>
  <c r="AA614" i="64"/>
  <c r="I181" i="64"/>
  <c r="O254" i="46"/>
  <c r="X245" i="64"/>
  <c r="S163" i="64"/>
  <c r="L241" i="46"/>
  <c r="V381" i="64"/>
  <c r="X163" i="64"/>
  <c r="I260" i="64"/>
  <c r="J32" i="64"/>
  <c r="N387" i="64"/>
  <c r="M244" i="64"/>
  <c r="Y169" i="64"/>
  <c r="U242" i="46"/>
  <c r="X316" i="64"/>
  <c r="Q238" i="64"/>
  <c r="O489" i="64"/>
  <c r="L392" i="64"/>
  <c r="L464" i="64"/>
  <c r="I391" i="64"/>
  <c r="R243" i="46"/>
  <c r="W169" i="64"/>
  <c r="X242" i="64"/>
  <c r="Y264" i="64"/>
  <c r="K306" i="64"/>
  <c r="W98" i="64"/>
  <c r="N17" i="69"/>
  <c r="O381" i="64"/>
  <c r="S22" i="64"/>
  <c r="Q314" i="64"/>
  <c r="K161" i="64"/>
  <c r="R484" i="64"/>
  <c r="L538" i="64"/>
  <c r="Y22" i="64"/>
  <c r="W387" i="64"/>
  <c r="I246" i="46"/>
  <c r="N103" i="64"/>
  <c r="P173" i="64"/>
  <c r="N460" i="64"/>
  <c r="R489" i="64"/>
  <c r="K389" i="64"/>
  <c r="V388" i="64"/>
  <c r="T20" i="64"/>
  <c r="K452" i="64"/>
  <c r="Q90" i="64"/>
  <c r="J381" i="64"/>
  <c r="K462" i="64"/>
  <c r="J30" i="64"/>
  <c r="X538" i="64"/>
  <c r="V464" i="64"/>
  <c r="K379" i="64"/>
  <c r="K20" i="64"/>
  <c r="W28" i="64"/>
  <c r="Q533" i="64"/>
  <c r="P260" i="64"/>
  <c r="K242" i="64"/>
  <c r="J316" i="64"/>
  <c r="Y557" i="64"/>
  <c r="Z407" i="64"/>
  <c r="T173" i="64"/>
  <c r="X30" i="64"/>
  <c r="X264" i="64"/>
  <c r="R260" i="64"/>
  <c r="L245" i="64"/>
  <c r="M32" i="64"/>
  <c r="V318" i="64"/>
  <c r="T244" i="64"/>
  <c r="J102" i="64"/>
  <c r="P102" i="64"/>
  <c r="U308" i="64"/>
  <c r="J234" i="64"/>
  <c r="S26" i="64"/>
  <c r="N319" i="64"/>
  <c r="N538" i="64"/>
  <c r="N489" i="64"/>
  <c r="M464" i="64"/>
  <c r="V32" i="64"/>
  <c r="T318" i="64"/>
  <c r="J464" i="64"/>
  <c r="P391" i="64"/>
  <c r="T379" i="64"/>
  <c r="Q525" i="64"/>
  <c r="N240" i="64"/>
  <c r="O461" i="64"/>
  <c r="N392" i="64"/>
  <c r="N174" i="64"/>
  <c r="S385" i="64"/>
  <c r="N562" i="64"/>
  <c r="T32" i="64"/>
  <c r="P32" i="64"/>
  <c r="Q232" i="64"/>
  <c r="U527" i="64"/>
  <c r="N533" i="64"/>
  <c r="N98" i="64"/>
  <c r="S167" i="64"/>
  <c r="M102" i="64"/>
  <c r="V391" i="64"/>
  <c r="T391" i="64"/>
  <c r="J173" i="64"/>
  <c r="P537" i="64"/>
  <c r="T452" i="64"/>
  <c r="Q452" i="64"/>
  <c r="V379" i="64"/>
  <c r="V20" i="64"/>
  <c r="N169" i="64"/>
  <c r="Q161" i="64"/>
  <c r="J454" i="64"/>
  <c r="V243" i="64"/>
  <c r="V241" i="64"/>
  <c r="V534" i="64"/>
  <c r="V461" i="64"/>
  <c r="X484" i="64"/>
  <c r="S390" i="64"/>
  <c r="T525" i="64"/>
  <c r="V536" i="64"/>
  <c r="R407" i="64"/>
  <c r="G391" i="64"/>
  <c r="M318" i="64"/>
  <c r="V244" i="64"/>
  <c r="T464" i="64"/>
  <c r="J391" i="64"/>
  <c r="P464" i="64"/>
  <c r="T306" i="64"/>
  <c r="U234" i="64"/>
  <c r="U381" i="64"/>
  <c r="U454" i="64"/>
  <c r="V240" i="46"/>
  <c r="Q20" i="64"/>
  <c r="J527" i="64"/>
  <c r="J22" i="64"/>
  <c r="V411" i="64"/>
  <c r="V99" i="64"/>
  <c r="S96" i="64"/>
  <c r="N416" i="64"/>
  <c r="Z260" i="64"/>
  <c r="Z480" i="64"/>
  <c r="Q306" i="64"/>
  <c r="N28" i="64"/>
  <c r="N269" i="64"/>
  <c r="K173" i="64"/>
  <c r="M173" i="64"/>
  <c r="V537" i="64"/>
  <c r="T102" i="64"/>
  <c r="J244" i="64"/>
  <c r="P244" i="64"/>
  <c r="G452" i="64"/>
  <c r="T232" i="64"/>
  <c r="T90" i="64"/>
  <c r="U163" i="64"/>
  <c r="V306" i="64"/>
  <c r="V232" i="64"/>
  <c r="V161" i="64"/>
  <c r="J163" i="64"/>
  <c r="J92" i="64"/>
  <c r="N33" i="64"/>
  <c r="Z553" i="64"/>
  <c r="X557" i="64"/>
  <c r="M537" i="64"/>
  <c r="V173" i="64"/>
  <c r="J318" i="64"/>
  <c r="G242" i="46"/>
  <c r="V390" i="64"/>
  <c r="S458" i="64"/>
  <c r="U92" i="64"/>
  <c r="V525" i="64"/>
  <c r="V452" i="64"/>
  <c r="Z240" i="46"/>
  <c r="R316" i="64"/>
  <c r="S531" i="64"/>
  <c r="S312" i="64"/>
  <c r="N245" i="64"/>
  <c r="R480" i="64"/>
  <c r="X167" i="64"/>
  <c r="K244" i="64"/>
  <c r="R464" i="64"/>
  <c r="G390" i="64"/>
  <c r="I92" i="64"/>
  <c r="K392" i="64"/>
  <c r="X28" i="64"/>
  <c r="M562" i="64"/>
  <c r="I549" i="64"/>
  <c r="J242" i="46"/>
  <c r="H318" i="64"/>
  <c r="G557" i="64"/>
  <c r="G243" i="46"/>
  <c r="H244" i="64"/>
  <c r="Z161" i="64"/>
  <c r="K385" i="64"/>
  <c r="I381" i="64"/>
  <c r="I387" i="64"/>
  <c r="G232" i="64"/>
  <c r="R535" i="64"/>
  <c r="V264" i="64"/>
  <c r="K102" i="64"/>
  <c r="H32" i="64"/>
  <c r="O22" i="64"/>
  <c r="Q169" i="64"/>
  <c r="G525" i="64"/>
  <c r="O527" i="64"/>
  <c r="H234" i="64"/>
  <c r="I98" i="64"/>
  <c r="V463" i="64"/>
  <c r="K30" i="64"/>
  <c r="K535" i="64"/>
  <c r="V484" i="64"/>
  <c r="J242" i="64"/>
  <c r="V315" i="64"/>
  <c r="O250" i="64"/>
  <c r="O534" i="64"/>
  <c r="Q98" i="64"/>
  <c r="Q240" i="64"/>
  <c r="S92" i="64"/>
  <c r="K90" i="64"/>
  <c r="I527" i="64"/>
  <c r="G161" i="64"/>
  <c r="Q460" i="64"/>
  <c r="J462" i="64"/>
  <c r="J100" i="64"/>
  <c r="W407" i="64"/>
  <c r="K100" i="64"/>
  <c r="X462" i="64"/>
  <c r="X389" i="64"/>
  <c r="X171" i="64"/>
  <c r="X174" i="64"/>
  <c r="R411" i="64"/>
  <c r="G246" i="46"/>
  <c r="O163" i="64"/>
  <c r="Q28" i="64"/>
  <c r="K525" i="64"/>
  <c r="O308" i="64"/>
  <c r="S234" i="64"/>
  <c r="W314" i="64"/>
  <c r="K316" i="64"/>
  <c r="J535" i="64"/>
  <c r="O543" i="64"/>
  <c r="O245" i="64"/>
  <c r="M260" i="64"/>
  <c r="O33" i="64"/>
  <c r="Z403" i="64"/>
  <c r="R557" i="64"/>
  <c r="Y484" i="64"/>
  <c r="Z98" i="64"/>
  <c r="O243" i="46"/>
  <c r="O234" i="64"/>
  <c r="S381" i="64"/>
  <c r="I169" i="64"/>
  <c r="W240" i="64"/>
  <c r="X100" i="64"/>
  <c r="V319" i="64"/>
  <c r="Q385" i="64"/>
  <c r="O92" i="64"/>
  <c r="I533" i="64"/>
  <c r="S454" i="64"/>
  <c r="W460" i="64"/>
  <c r="S308" i="64"/>
  <c r="J389" i="64"/>
  <c r="O470" i="64"/>
  <c r="U18" i="64"/>
  <c r="Q96" i="64"/>
  <c r="K315" i="64"/>
  <c r="K534" i="64"/>
  <c r="K29" i="64"/>
  <c r="K461" i="64"/>
  <c r="K241" i="64"/>
  <c r="T549" i="64"/>
  <c r="T476" i="64"/>
  <c r="T256" i="64"/>
  <c r="M29" i="64"/>
  <c r="M99" i="64"/>
  <c r="M534" i="64"/>
  <c r="M170" i="64"/>
  <c r="R308" i="64"/>
  <c r="K531" i="64"/>
  <c r="M241" i="64"/>
  <c r="M461" i="64"/>
  <c r="G536" i="64"/>
  <c r="G243" i="64"/>
  <c r="G463" i="64"/>
  <c r="I167" i="64"/>
  <c r="I312" i="64"/>
  <c r="S256" i="64"/>
  <c r="S476" i="64"/>
  <c r="U543" i="64"/>
  <c r="K387" i="64"/>
  <c r="K169" i="64"/>
  <c r="U463" i="64"/>
  <c r="G484" i="64"/>
  <c r="G264" i="64"/>
  <c r="G411" i="64"/>
  <c r="S484" i="64"/>
  <c r="S557" i="64"/>
  <c r="W243" i="46"/>
  <c r="R92" i="64"/>
  <c r="G22" i="64"/>
  <c r="I462" i="64"/>
  <c r="I403" i="64"/>
  <c r="P264" i="64"/>
  <c r="M388" i="64"/>
  <c r="L463" i="64"/>
  <c r="L243" i="64"/>
  <c r="L390" i="64"/>
  <c r="L536" i="64"/>
  <c r="W90" i="25"/>
  <c r="Z246" i="46"/>
  <c r="I461" i="64"/>
  <c r="I170" i="64"/>
  <c r="I534" i="64"/>
  <c r="E134" i="25"/>
  <c r="E278" i="25" s="1"/>
  <c r="H240" i="46"/>
  <c r="V245" i="64"/>
  <c r="V33" i="64"/>
  <c r="V465" i="64"/>
  <c r="K174" i="64"/>
  <c r="K245" i="64"/>
  <c r="K33" i="64"/>
  <c r="M238" i="64"/>
  <c r="M167" i="64"/>
  <c r="M96" i="64"/>
  <c r="J403" i="64"/>
  <c r="J476" i="64"/>
  <c r="H256" i="64"/>
  <c r="H476" i="64"/>
  <c r="P171" i="64"/>
  <c r="P389" i="64"/>
  <c r="P535" i="64"/>
  <c r="P316" i="64"/>
  <c r="P462" i="64"/>
  <c r="P30" i="64"/>
  <c r="P242" i="64"/>
  <c r="P100" i="64"/>
  <c r="U260" i="64"/>
  <c r="U480" i="64"/>
  <c r="U407" i="64"/>
  <c r="G379" i="64"/>
  <c r="G90" i="64"/>
  <c r="G306" i="64"/>
  <c r="Y20" i="64"/>
  <c r="Y525" i="64"/>
  <c r="Y452" i="64"/>
  <c r="Y161" i="64"/>
  <c r="H391" i="64"/>
  <c r="H173" i="64"/>
  <c r="H464" i="64"/>
  <c r="H537" i="64"/>
  <c r="T269" i="64"/>
  <c r="T416" i="64"/>
  <c r="Z387" i="64"/>
  <c r="Z28" i="64"/>
  <c r="Z460" i="64"/>
  <c r="Z169" i="64"/>
  <c r="Z314" i="64"/>
  <c r="W553" i="64"/>
  <c r="W260" i="64"/>
  <c r="H308" i="64"/>
  <c r="H163" i="64"/>
  <c r="H454" i="64"/>
  <c r="H92" i="64"/>
  <c r="H381" i="64"/>
  <c r="H22" i="64"/>
  <c r="R171" i="64"/>
  <c r="R30" i="64"/>
  <c r="R389" i="64"/>
  <c r="R100" i="64"/>
  <c r="R242" i="64"/>
  <c r="P480" i="64"/>
  <c r="P553" i="64"/>
  <c r="P407" i="64"/>
  <c r="X387" i="64"/>
  <c r="X460" i="64"/>
  <c r="X169" i="64"/>
  <c r="X314" i="64"/>
  <c r="X533" i="64"/>
  <c r="I308" i="64"/>
  <c r="I454" i="64"/>
  <c r="I234" i="64"/>
  <c r="I163" i="64"/>
  <c r="I460" i="64"/>
  <c r="I314" i="64"/>
  <c r="I28" i="64"/>
  <c r="K318" i="64"/>
  <c r="K32" i="64"/>
  <c r="K537" i="64"/>
  <c r="K391" i="64"/>
  <c r="V557" i="64"/>
  <c r="L484" i="64"/>
  <c r="L264" i="64"/>
  <c r="L411" i="64"/>
  <c r="R392" i="64"/>
  <c r="R538" i="64"/>
  <c r="R33" i="64"/>
  <c r="R245" i="64"/>
  <c r="G460" i="64"/>
  <c r="G387" i="64"/>
  <c r="G169" i="64"/>
  <c r="Z452" i="64"/>
  <c r="Z306" i="64"/>
  <c r="Z379" i="64"/>
  <c r="Z232" i="64"/>
  <c r="Z525" i="64"/>
  <c r="R381" i="64"/>
  <c r="R234" i="64"/>
  <c r="R527" i="64"/>
  <c r="R454" i="64"/>
  <c r="R22" i="64"/>
  <c r="G28" i="64"/>
  <c r="G314" i="64"/>
  <c r="R174" i="64"/>
  <c r="U167" i="64"/>
  <c r="J397" i="64"/>
  <c r="L100" i="64"/>
  <c r="L535" i="64"/>
  <c r="L171" i="64"/>
  <c r="R537" i="64"/>
  <c r="G98" i="64"/>
  <c r="G533" i="64"/>
  <c r="K388" i="64"/>
  <c r="U553" i="64"/>
  <c r="Z476" i="64"/>
  <c r="I470" i="64"/>
  <c r="R465" i="64"/>
  <c r="T403" i="64"/>
  <c r="I465" i="64"/>
  <c r="K103" i="64"/>
  <c r="R269" i="64"/>
  <c r="R416" i="64"/>
  <c r="Y246" i="46"/>
  <c r="V90" i="25"/>
  <c r="J243" i="46"/>
  <c r="R167" i="64"/>
  <c r="R531" i="64"/>
  <c r="R312" i="64"/>
  <c r="R26" i="64"/>
  <c r="R96" i="64"/>
  <c r="M549" i="64"/>
  <c r="M256" i="64"/>
  <c r="I171" i="64"/>
  <c r="I242" i="64"/>
  <c r="I100" i="64"/>
  <c r="I389" i="64"/>
  <c r="J543" i="64"/>
  <c r="U389" i="64"/>
  <c r="U171" i="64"/>
  <c r="U100" i="64"/>
  <c r="U462" i="64"/>
  <c r="U316" i="64"/>
  <c r="M161" i="64"/>
  <c r="M379" i="64"/>
  <c r="M306" i="64"/>
  <c r="M232" i="64"/>
  <c r="M90" i="64"/>
  <c r="M20" i="64"/>
  <c r="M452" i="64"/>
  <c r="I397" i="64"/>
  <c r="I543" i="64"/>
  <c r="G163" i="64"/>
  <c r="G381" i="64"/>
  <c r="G527" i="64"/>
  <c r="G234" i="64"/>
  <c r="U30" i="64"/>
  <c r="G454" i="64"/>
  <c r="R319" i="64"/>
  <c r="W242" i="46"/>
  <c r="Q234" i="64"/>
  <c r="Q163" i="64"/>
  <c r="Y232" i="64"/>
  <c r="X98" i="64"/>
  <c r="Y90" i="64"/>
  <c r="Z533" i="64"/>
  <c r="G92" i="64"/>
  <c r="I30" i="64"/>
  <c r="M476" i="64"/>
  <c r="I250" i="64"/>
  <c r="M174" i="64"/>
  <c r="S264" i="64"/>
  <c r="M315" i="64"/>
  <c r="I174" i="64"/>
  <c r="O416" i="64"/>
  <c r="O269" i="64"/>
  <c r="Y103" i="64"/>
  <c r="Y174" i="64"/>
  <c r="Y245" i="64"/>
  <c r="Y319" i="64"/>
  <c r="Y465" i="64"/>
  <c r="Y33" i="64"/>
  <c r="Y392" i="64"/>
  <c r="U531" i="64"/>
  <c r="U96" i="64"/>
  <c r="U458" i="64"/>
  <c r="U238" i="64"/>
  <c r="U312" i="64"/>
  <c r="U385" i="64"/>
  <c r="K238" i="64"/>
  <c r="K96" i="64"/>
  <c r="K167" i="64"/>
  <c r="K312" i="64"/>
  <c r="I256" i="64"/>
  <c r="I476" i="64"/>
  <c r="H480" i="64"/>
  <c r="H553" i="64"/>
  <c r="R173" i="64"/>
  <c r="R391" i="64"/>
  <c r="R32" i="64"/>
  <c r="R244" i="64"/>
  <c r="P411" i="64"/>
  <c r="P557" i="64"/>
  <c r="M242" i="46"/>
  <c r="J470" i="64"/>
  <c r="K458" i="64"/>
  <c r="H407" i="64"/>
  <c r="U535" i="64"/>
  <c r="R103" i="64"/>
  <c r="L256" i="64"/>
  <c r="R390" i="64"/>
  <c r="J465" i="64"/>
  <c r="J33" i="64"/>
  <c r="R318" i="64"/>
  <c r="R161" i="64"/>
  <c r="W92" i="64"/>
  <c r="W240" i="46"/>
  <c r="Z20" i="64"/>
  <c r="Y379" i="64"/>
  <c r="I316" i="64"/>
  <c r="V392" i="64"/>
  <c r="S411" i="64"/>
  <c r="T562" i="64"/>
  <c r="N63" i="69"/>
  <c r="L525" i="64"/>
  <c r="I557" i="64"/>
  <c r="H319" i="64"/>
  <c r="Q170" i="64"/>
  <c r="Q315" i="64"/>
  <c r="Q388" i="64"/>
  <c r="Q29" i="64"/>
  <c r="Q241" i="64"/>
  <c r="Q240" i="46"/>
  <c r="N134" i="25"/>
  <c r="N278" i="25" s="1"/>
  <c r="P403" i="64"/>
  <c r="P476" i="64"/>
  <c r="P256" i="64"/>
  <c r="P549" i="64"/>
  <c r="J392" i="64"/>
  <c r="J319" i="64"/>
  <c r="J174" i="64"/>
  <c r="J245" i="64"/>
  <c r="J538" i="64"/>
  <c r="M33" i="64"/>
  <c r="M392" i="64"/>
  <c r="M538" i="64"/>
  <c r="M465" i="64"/>
  <c r="N312" i="64"/>
  <c r="N96" i="64"/>
  <c r="N167" i="64"/>
  <c r="N238" i="64"/>
  <c r="N26" i="64"/>
  <c r="O385" i="64"/>
  <c r="O312" i="64"/>
  <c r="O238" i="64"/>
  <c r="O167" i="64"/>
  <c r="O96" i="64"/>
  <c r="S132" i="25"/>
  <c r="S284" i="25" s="1"/>
  <c r="V246" i="46"/>
  <c r="N99" i="64"/>
  <c r="N29" i="64"/>
  <c r="N315" i="64"/>
  <c r="P489" i="64"/>
  <c r="P562" i="64"/>
  <c r="W161" i="64"/>
  <c r="W306" i="64"/>
  <c r="W452" i="64"/>
  <c r="W90" i="64"/>
  <c r="W20" i="64"/>
  <c r="W232" i="64"/>
  <c r="V242" i="46"/>
  <c r="T480" i="64"/>
  <c r="T260" i="64"/>
  <c r="T553" i="64"/>
  <c r="Q381" i="64"/>
  <c r="Q454" i="64"/>
  <c r="Q22" i="64"/>
  <c r="Q308" i="64"/>
  <c r="Q527" i="64"/>
  <c r="Q92" i="64"/>
  <c r="M22" i="64"/>
  <c r="M92" i="64"/>
  <c r="M454" i="64"/>
  <c r="T308" i="64"/>
  <c r="T163" i="64"/>
  <c r="T22" i="64"/>
  <c r="T381" i="64"/>
  <c r="T527" i="64"/>
  <c r="T92" i="64"/>
  <c r="S99" i="64"/>
  <c r="S461" i="64"/>
  <c r="S315" i="64"/>
  <c r="S29" i="64"/>
  <c r="S388" i="64"/>
  <c r="S241" i="64"/>
  <c r="L462" i="64"/>
  <c r="L316" i="64"/>
  <c r="L389" i="64"/>
  <c r="P22" i="64"/>
  <c r="P163" i="64"/>
  <c r="P454" i="64"/>
  <c r="P234" i="64"/>
  <c r="P308" i="64"/>
  <c r="P92" i="64"/>
  <c r="Y464" i="64"/>
  <c r="Y173" i="64"/>
  <c r="Y318" i="64"/>
  <c r="Y102" i="64"/>
  <c r="Y537" i="64"/>
  <c r="M407" i="64"/>
  <c r="M480" i="64"/>
  <c r="N464" i="64"/>
  <c r="N244" i="64"/>
  <c r="N537" i="64"/>
  <c r="N32" i="64"/>
  <c r="N318" i="64"/>
  <c r="S480" i="64"/>
  <c r="S260" i="64"/>
  <c r="S407" i="64"/>
  <c r="S553" i="64"/>
  <c r="K22" i="64"/>
  <c r="AA596" i="64"/>
  <c r="K163" i="64"/>
  <c r="K92" i="64"/>
  <c r="K454" i="64"/>
  <c r="N102" i="64"/>
  <c r="AC210" i="46"/>
  <c r="T234" i="64"/>
  <c r="K234" i="64"/>
  <c r="P381" i="64"/>
  <c r="M527" i="64"/>
  <c r="M28" i="64"/>
  <c r="M308" i="64"/>
  <c r="Q461" i="64"/>
  <c r="J103" i="64"/>
  <c r="N385" i="64"/>
  <c r="L489" i="64"/>
  <c r="N388" i="64"/>
  <c r="N461" i="64"/>
  <c r="N534" i="64"/>
  <c r="M416" i="64"/>
  <c r="L174" i="64"/>
  <c r="I536" i="64"/>
  <c r="I390" i="64"/>
  <c r="H534" i="64"/>
  <c r="H388" i="64"/>
  <c r="G96" i="64"/>
  <c r="G238" i="64"/>
  <c r="U306" i="64"/>
  <c r="U161" i="64"/>
  <c r="Z397" i="64"/>
  <c r="Z250" i="64"/>
  <c r="Q476" i="64"/>
  <c r="Q102" i="64"/>
  <c r="Q318" i="64"/>
  <c r="Q244" i="64"/>
  <c r="Q537" i="64"/>
  <c r="Q173" i="64"/>
  <c r="Y314" i="64"/>
  <c r="Y533" i="64"/>
  <c r="Y387" i="64"/>
  <c r="W241" i="64"/>
  <c r="W388" i="64"/>
  <c r="W315" i="64"/>
  <c r="W170" i="64"/>
  <c r="V308" i="64"/>
  <c r="V22" i="64"/>
  <c r="V454" i="64"/>
  <c r="V234" i="64"/>
  <c r="T557" i="64"/>
  <c r="T411" i="64"/>
  <c r="Y244" i="64"/>
  <c r="Y28" i="64"/>
  <c r="Y240" i="64"/>
  <c r="T240" i="46"/>
  <c r="W461" i="64"/>
  <c r="V92" i="64"/>
  <c r="G29" i="64"/>
  <c r="Q99" i="64"/>
  <c r="M319" i="64"/>
  <c r="O531" i="64"/>
  <c r="W534" i="64"/>
  <c r="N170" i="64"/>
  <c r="Y243" i="46"/>
  <c r="G416" i="64"/>
  <c r="G489" i="64"/>
  <c r="M134" i="25"/>
  <c r="M278" i="25" s="1"/>
  <c r="Q319" i="64"/>
  <c r="Q33" i="64"/>
  <c r="V476" i="64"/>
  <c r="Y416" i="64"/>
  <c r="Y562" i="64"/>
  <c r="W244" i="64"/>
  <c r="W537" i="64"/>
  <c r="H389" i="64"/>
  <c r="H100" i="64"/>
  <c r="AC127" i="46"/>
  <c r="K242" i="46"/>
  <c r="G537" i="64"/>
  <c r="G173" i="64"/>
  <c r="G464" i="64"/>
  <c r="G102" i="64"/>
  <c r="G318" i="64"/>
  <c r="I264" i="64"/>
  <c r="I484" i="64"/>
  <c r="I411" i="64"/>
  <c r="H264" i="64"/>
  <c r="H484" i="64"/>
  <c r="AA626" i="64"/>
  <c r="H557" i="64"/>
  <c r="G32" i="64"/>
  <c r="H306" i="64"/>
  <c r="H379" i="64"/>
  <c r="U134" i="25"/>
  <c r="U278" i="25" s="1"/>
  <c r="X240" i="46"/>
  <c r="Y476" i="64"/>
  <c r="X454" i="64"/>
  <c r="X527" i="64"/>
  <c r="X234" i="64"/>
  <c r="X92" i="64"/>
  <c r="X381" i="64"/>
  <c r="N543" i="64"/>
  <c r="N250" i="64"/>
  <c r="N470" i="64"/>
  <c r="K397" i="64"/>
  <c r="K250" i="64"/>
  <c r="K470" i="64"/>
  <c r="L318" i="64"/>
  <c r="L32" i="64"/>
  <c r="L537" i="64"/>
  <c r="L102" i="64"/>
  <c r="L391" i="64"/>
  <c r="Y391" i="64"/>
  <c r="Q464" i="64"/>
  <c r="H90" i="64"/>
  <c r="X22" i="64"/>
  <c r="F134" i="25"/>
  <c r="F278" i="25" s="1"/>
  <c r="P527" i="64"/>
  <c r="Y454" i="64"/>
  <c r="M234" i="64"/>
  <c r="Q134" i="25"/>
  <c r="Q278" i="25" s="1"/>
  <c r="Y98" i="64"/>
  <c r="K527" i="64"/>
  <c r="K308" i="64"/>
  <c r="W99" i="64"/>
  <c r="V163" i="64"/>
  <c r="T264" i="64"/>
  <c r="M489" i="64"/>
  <c r="Q538" i="64"/>
  <c r="N458" i="64"/>
  <c r="O458" i="64"/>
  <c r="L30" i="64"/>
  <c r="S170" i="64"/>
  <c r="L250" i="64"/>
  <c r="X549" i="64"/>
  <c r="O244" i="64"/>
  <c r="O391" i="64"/>
  <c r="O464" i="64"/>
  <c r="S452" i="64"/>
  <c r="S525" i="64"/>
  <c r="S379" i="64"/>
  <c r="L379" i="64"/>
  <c r="L452" i="64"/>
  <c r="I269" i="64"/>
  <c r="I562" i="64"/>
  <c r="I489" i="64"/>
  <c r="L562" i="64"/>
  <c r="L416" i="64"/>
  <c r="X461" i="64"/>
  <c r="X170" i="64"/>
  <c r="I480" i="64"/>
  <c r="I553" i="64"/>
  <c r="I407" i="64"/>
  <c r="T100" i="64"/>
  <c r="T535" i="64"/>
  <c r="T316" i="64"/>
  <c r="T171" i="64"/>
  <c r="T389" i="64"/>
  <c r="T462" i="64"/>
  <c r="N90" i="64"/>
  <c r="N161" i="64"/>
  <c r="N525" i="64"/>
  <c r="N452" i="64"/>
  <c r="N232" i="64"/>
  <c r="N306" i="64"/>
  <c r="L234" i="64"/>
  <c r="L381" i="64"/>
  <c r="L454" i="64"/>
  <c r="L92" i="64"/>
  <c r="L527" i="64"/>
  <c r="L308" i="64"/>
  <c r="Y32" i="64"/>
  <c r="Q391" i="64"/>
  <c r="N20" i="64"/>
  <c r="M163" i="64"/>
  <c r="L163" i="64"/>
  <c r="S20" i="64"/>
  <c r="W29" i="64"/>
  <c r="X489" i="64"/>
  <c r="X99" i="64"/>
  <c r="M103" i="64"/>
  <c r="Q403" i="64"/>
  <c r="L242" i="64"/>
  <c r="G388" i="64"/>
  <c r="G99" i="64"/>
  <c r="U403" i="64"/>
  <c r="K536" i="64"/>
  <c r="K243" i="64"/>
  <c r="S318" i="64"/>
  <c r="S102" i="64"/>
  <c r="S32" i="64"/>
  <c r="N316" i="64"/>
  <c r="N100" i="64"/>
  <c r="N462" i="64"/>
  <c r="N389" i="64"/>
  <c r="U102" i="64"/>
  <c r="U318" i="64"/>
  <c r="V533" i="64"/>
  <c r="V387" i="64"/>
  <c r="V169" i="64"/>
  <c r="V28" i="64"/>
  <c r="V314" i="64"/>
  <c r="V240" i="64"/>
  <c r="V98" i="64"/>
  <c r="H20" i="64"/>
  <c r="G319" i="64"/>
  <c r="G538" i="64"/>
  <c r="W476" i="64"/>
  <c r="L543" i="64"/>
  <c r="L470" i="64"/>
  <c r="N242" i="46"/>
  <c r="Z171" i="64"/>
  <c r="Z316" i="64"/>
  <c r="Z462" i="64"/>
  <c r="Z100" i="64"/>
  <c r="Z242" i="64"/>
  <c r="Z535" i="64"/>
  <c r="Z389" i="64"/>
  <c r="S100" i="64"/>
  <c r="S462" i="64"/>
  <c r="S389" i="64"/>
  <c r="S316" i="64"/>
  <c r="S535" i="64"/>
  <c r="S171" i="64"/>
  <c r="S30" i="64"/>
  <c r="S242" i="64"/>
  <c r="Y92" i="64"/>
  <c r="Y308" i="64"/>
  <c r="Y163" i="64"/>
  <c r="Y381" i="64"/>
  <c r="N411" i="64"/>
  <c r="N264" i="64"/>
  <c r="N557" i="64"/>
  <c r="N484" i="64"/>
  <c r="N173" i="64"/>
  <c r="L173" i="64"/>
  <c r="Q32" i="64"/>
  <c r="Z242" i="46"/>
  <c r="W525" i="64"/>
  <c r="Y527" i="64"/>
  <c r="M381" i="64"/>
  <c r="K381" i="64"/>
  <c r="T242" i="64"/>
  <c r="T484" i="64"/>
  <c r="P416" i="64"/>
  <c r="G245" i="64"/>
  <c r="P269" i="64"/>
  <c r="N397" i="64"/>
  <c r="K99" i="64"/>
  <c r="U269" i="64"/>
  <c r="U562" i="64"/>
  <c r="U32" i="64"/>
  <c r="W102" i="64"/>
  <c r="I173" i="64"/>
  <c r="O102" i="64"/>
  <c r="S537" i="64"/>
  <c r="N163" i="64"/>
  <c r="W454" i="64"/>
  <c r="R232" i="64"/>
  <c r="U90" i="64"/>
  <c r="Q416" i="64"/>
  <c r="N480" i="64"/>
  <c r="M243" i="64"/>
  <c r="O535" i="64"/>
  <c r="M390" i="64"/>
  <c r="Q269" i="64"/>
  <c r="AA604" i="64"/>
  <c r="H99" i="64"/>
  <c r="O30" i="64"/>
  <c r="G241" i="46"/>
  <c r="K416" i="64"/>
  <c r="T33" i="64"/>
  <c r="N407" i="64"/>
  <c r="M536" i="64"/>
  <c r="M535" i="64"/>
  <c r="Y543" i="64"/>
  <c r="V403" i="64"/>
  <c r="X312" i="64"/>
  <c r="H392" i="64"/>
  <c r="N30" i="64"/>
  <c r="H538" i="64"/>
  <c r="Z470" i="64"/>
  <c r="K390" i="64"/>
  <c r="G458" i="64"/>
  <c r="AA606" i="64"/>
  <c r="U537" i="64"/>
  <c r="W464" i="64"/>
  <c r="I537" i="64"/>
  <c r="O537" i="64"/>
  <c r="S173" i="64"/>
  <c r="Q243" i="46"/>
  <c r="N381" i="64"/>
  <c r="W163" i="64"/>
  <c r="W308" i="64"/>
  <c r="K314" i="64"/>
  <c r="K460" i="64"/>
  <c r="L306" i="64"/>
  <c r="U452" i="64"/>
  <c r="M98" i="64"/>
  <c r="S90" i="64"/>
  <c r="S232" i="64"/>
  <c r="N553" i="64"/>
  <c r="K269" i="64"/>
  <c r="G269" i="64"/>
  <c r="H241" i="64"/>
  <c r="O316" i="64"/>
  <c r="Y250" i="64"/>
  <c r="X96" i="64"/>
  <c r="V256" i="64"/>
  <c r="X256" i="64"/>
  <c r="H316" i="64"/>
  <c r="Q465" i="64"/>
  <c r="G312" i="64"/>
  <c r="U173" i="64"/>
  <c r="W32" i="64"/>
  <c r="I32" i="64"/>
  <c r="O32" i="64"/>
  <c r="S464" i="64"/>
  <c r="R379" i="64"/>
  <c r="H452" i="64"/>
  <c r="R90" i="64"/>
  <c r="U525" i="64"/>
  <c r="U20" i="64"/>
  <c r="M314" i="64"/>
  <c r="M169" i="64"/>
  <c r="K98" i="64"/>
  <c r="U246" i="46"/>
  <c r="G562" i="64"/>
  <c r="H170" i="64"/>
  <c r="U397" i="64"/>
  <c r="H29" i="64"/>
  <c r="T538" i="64"/>
  <c r="I463" i="64"/>
  <c r="M389" i="64"/>
  <c r="M242" i="64"/>
  <c r="S403" i="64"/>
  <c r="S536" i="64"/>
  <c r="M100" i="64"/>
  <c r="N535" i="64"/>
  <c r="Y407" i="64"/>
  <c r="Y480" i="64"/>
  <c r="Y553" i="64"/>
  <c r="Z543" i="64"/>
  <c r="I464" i="64"/>
  <c r="N22" i="64"/>
  <c r="O100" i="64"/>
  <c r="U244" i="64"/>
  <c r="W173" i="64"/>
  <c r="I244" i="64"/>
  <c r="O173" i="64"/>
  <c r="S391" i="64"/>
  <c r="W22" i="64"/>
  <c r="W234" i="64"/>
  <c r="R525" i="64"/>
  <c r="L90" i="64"/>
  <c r="AA594" i="64"/>
  <c r="R20" i="64"/>
  <c r="S161" i="64"/>
  <c r="K240" i="64"/>
  <c r="P306" i="64"/>
  <c r="P232" i="64"/>
  <c r="O389" i="64"/>
  <c r="U243" i="64"/>
  <c r="K489" i="64"/>
  <c r="U256" i="64"/>
  <c r="U476" i="64"/>
  <c r="Q245" i="64"/>
  <c r="Q392" i="64"/>
  <c r="U250" i="64"/>
  <c r="H103" i="64"/>
  <c r="S549" i="64"/>
  <c r="O476" i="64"/>
  <c r="G26" i="64"/>
  <c r="P250" i="64"/>
  <c r="P543" i="64"/>
  <c r="P470" i="64"/>
  <c r="P397" i="64"/>
  <c r="K28" i="64"/>
  <c r="R452" i="64"/>
  <c r="D90" i="25"/>
  <c r="U470" i="64"/>
  <c r="AA612" i="64"/>
  <c r="M30" i="64"/>
  <c r="U464" i="64"/>
  <c r="W318" i="64"/>
  <c r="I318" i="64"/>
  <c r="O318" i="64"/>
  <c r="S244" i="64"/>
  <c r="L243" i="46"/>
  <c r="N454" i="64"/>
  <c r="N527" i="64"/>
  <c r="L20" i="64"/>
  <c r="M387" i="64"/>
  <c r="M533" i="64"/>
  <c r="L240" i="46"/>
  <c r="P161" i="64"/>
  <c r="P20" i="64"/>
  <c r="U390" i="64"/>
  <c r="Y269" i="64"/>
  <c r="X416" i="64"/>
  <c r="K27" i="25"/>
  <c r="X531" i="64"/>
  <c r="Q174" i="64"/>
  <c r="K562" i="64"/>
  <c r="G170" i="64"/>
  <c r="Y470" i="64"/>
  <c r="G315" i="64"/>
  <c r="H174" i="64"/>
  <c r="H33" i="64"/>
  <c r="H535" i="64"/>
  <c r="M463" i="64"/>
  <c r="H242" i="64"/>
  <c r="X476" i="64"/>
  <c r="N171" i="64"/>
  <c r="V29" i="64"/>
  <c r="G531" i="64"/>
  <c r="M397" i="64"/>
  <c r="M250" i="64"/>
  <c r="M543" i="64"/>
  <c r="M470" i="64"/>
  <c r="AC19" i="46"/>
  <c r="AA241" i="46" s="1"/>
  <c r="P90" i="64"/>
  <c r="P379" i="64"/>
  <c r="O242" i="64"/>
  <c r="O462" i="64"/>
  <c r="M171" i="64"/>
  <c r="O549" i="64"/>
  <c r="L242" i="46"/>
  <c r="P243" i="46"/>
  <c r="N308" i="64"/>
  <c r="AA602" i="64"/>
  <c r="H161" i="64"/>
  <c r="U232" i="64"/>
  <c r="W381" i="64"/>
  <c r="H525" i="64"/>
  <c r="N92" i="64"/>
  <c r="L232" i="64"/>
  <c r="U379" i="64"/>
  <c r="P240" i="46"/>
  <c r="K533" i="64"/>
  <c r="S306" i="64"/>
  <c r="P525" i="64"/>
  <c r="O562" i="64"/>
  <c r="U536" i="64"/>
  <c r="G241" i="64"/>
  <c r="H461" i="64"/>
  <c r="Y489" i="64"/>
  <c r="H315" i="64"/>
  <c r="Y397" i="64"/>
  <c r="U549" i="64"/>
  <c r="Q103" i="64"/>
  <c r="G534" i="64"/>
  <c r="V549" i="64"/>
  <c r="I96" i="64"/>
  <c r="H465" i="64"/>
  <c r="M316" i="64"/>
  <c r="X403" i="64"/>
  <c r="H30" i="64"/>
  <c r="H171" i="64"/>
  <c r="H462" i="64"/>
  <c r="S463" i="64"/>
  <c r="G167" i="64"/>
  <c r="G385" i="64"/>
  <c r="AA618" i="64"/>
  <c r="H250" i="64"/>
  <c r="H397" i="64"/>
  <c r="H470" i="64"/>
  <c r="H543" i="64"/>
  <c r="O388" i="64"/>
  <c r="P536" i="64"/>
  <c r="O174" i="64"/>
  <c r="X33" i="64"/>
  <c r="X465" i="64"/>
  <c r="O319" i="64"/>
  <c r="Z416" i="64"/>
  <c r="U159" i="64"/>
  <c r="U538" i="64"/>
  <c r="K403" i="64"/>
  <c r="T159" i="64"/>
  <c r="T88" i="64"/>
  <c r="T230" i="64"/>
  <c r="T523" i="64"/>
  <c r="T18" i="64"/>
  <c r="T450" i="64"/>
  <c r="T377" i="64"/>
  <c r="T304" i="64"/>
  <c r="F27" i="25"/>
  <c r="I241" i="46"/>
  <c r="J450" i="64"/>
  <c r="J230" i="64"/>
  <c r="J18" i="64"/>
  <c r="J523" i="64"/>
  <c r="J377" i="64"/>
  <c r="J159" i="64"/>
  <c r="J304" i="64"/>
  <c r="J88" i="64"/>
  <c r="V385" i="64"/>
  <c r="V458" i="64"/>
  <c r="V531" i="64"/>
  <c r="V96" i="64"/>
  <c r="V167" i="64"/>
  <c r="V26" i="64"/>
  <c r="V238" i="64"/>
  <c r="V312" i="64"/>
  <c r="Q549" i="64"/>
  <c r="Q256" i="64"/>
  <c r="O246" i="46"/>
  <c r="O99" i="64"/>
  <c r="O536" i="64"/>
  <c r="O390" i="64"/>
  <c r="O29" i="64"/>
  <c r="W549" i="64"/>
  <c r="Z256" i="64"/>
  <c r="U174" i="64"/>
  <c r="O392" i="64"/>
  <c r="V174" i="64"/>
  <c r="O103" i="64"/>
  <c r="T245" i="64"/>
  <c r="V538" i="64"/>
  <c r="G465" i="64"/>
  <c r="L549" i="64"/>
  <c r="U377" i="64"/>
  <c r="G33" i="64"/>
  <c r="R403" i="64"/>
  <c r="M18" i="64"/>
  <c r="M523" i="64"/>
  <c r="K246" i="46"/>
  <c r="K256" i="64"/>
  <c r="U103" i="64"/>
  <c r="X534" i="64"/>
  <c r="Y240" i="46"/>
  <c r="I392" i="64"/>
  <c r="I103" i="64"/>
  <c r="K465" i="64"/>
  <c r="K319" i="64"/>
  <c r="L465" i="64"/>
  <c r="V27" i="25"/>
  <c r="Y241" i="46"/>
  <c r="X88" i="64"/>
  <c r="X159" i="64"/>
  <c r="X230" i="64"/>
  <c r="X377" i="64"/>
  <c r="X304" i="64"/>
  <c r="X523" i="64"/>
  <c r="X450" i="64"/>
  <c r="X18" i="64"/>
  <c r="W88" i="64"/>
  <c r="W230" i="64"/>
  <c r="W159" i="64"/>
  <c r="W304" i="64"/>
  <c r="W18" i="64"/>
  <c r="W450" i="64"/>
  <c r="W523" i="64"/>
  <c r="W377" i="64"/>
  <c r="R385" i="64"/>
  <c r="R238" i="64"/>
  <c r="R458" i="64"/>
  <c r="G27" i="25"/>
  <c r="J241" i="46"/>
  <c r="AA603" i="64"/>
  <c r="W416" i="64"/>
  <c r="O315" i="64"/>
  <c r="O465" i="64"/>
  <c r="U27" i="25"/>
  <c r="Q312" i="64"/>
  <c r="AA631" i="64"/>
  <c r="L450" i="64"/>
  <c r="L523" i="64"/>
  <c r="L18" i="64"/>
  <c r="L377" i="64"/>
  <c r="L88" i="64"/>
  <c r="L159" i="64"/>
  <c r="L230" i="64"/>
  <c r="L304" i="64"/>
  <c r="E27" i="25"/>
  <c r="H241" i="46"/>
  <c r="K88" i="64"/>
  <c r="K230" i="64"/>
  <c r="K450" i="64"/>
  <c r="K159" i="64"/>
  <c r="K18" i="64"/>
  <c r="K523" i="64"/>
  <c r="K304" i="64"/>
  <c r="K377" i="64"/>
  <c r="H531" i="64"/>
  <c r="H238" i="64"/>
  <c r="H385" i="64"/>
  <c r="H312" i="64"/>
  <c r="H26" i="64"/>
  <c r="H96" i="64"/>
  <c r="Q27" i="25"/>
  <c r="T241" i="46"/>
  <c r="G476" i="64"/>
  <c r="G403" i="64"/>
  <c r="G549" i="64"/>
  <c r="G256" i="64"/>
  <c r="U416" i="64"/>
  <c r="W562" i="64"/>
  <c r="P463" i="64"/>
  <c r="O463" i="64"/>
  <c r="U33" i="64"/>
  <c r="I385" i="64"/>
  <c r="I531" i="64"/>
  <c r="M88" i="64"/>
  <c r="G377" i="64"/>
  <c r="G159" i="64"/>
  <c r="G18" i="64"/>
  <c r="G523" i="64"/>
  <c r="G304" i="64"/>
  <c r="G88" i="64"/>
  <c r="G450" i="64"/>
  <c r="G230" i="64"/>
  <c r="Z159" i="64"/>
  <c r="Z88" i="64"/>
  <c r="Z230" i="64"/>
  <c r="Z450" i="64"/>
  <c r="Z377" i="64"/>
  <c r="Z18" i="64"/>
  <c r="Z304" i="64"/>
  <c r="Z523" i="64"/>
  <c r="S243" i="46"/>
  <c r="N243" i="46"/>
  <c r="P243" i="64"/>
  <c r="O243" i="64"/>
  <c r="R536" i="64"/>
  <c r="W403" i="64"/>
  <c r="I99" i="64"/>
  <c r="U392" i="64"/>
  <c r="J549" i="64"/>
  <c r="T319" i="64"/>
  <c r="X458" i="64"/>
  <c r="M385" i="64"/>
  <c r="U245" i="64"/>
  <c r="M230" i="64"/>
  <c r="X385" i="64"/>
  <c r="Z549" i="64"/>
  <c r="L476" i="64"/>
  <c r="U523" i="64"/>
  <c r="M159" i="64"/>
  <c r="N476" i="64"/>
  <c r="I245" i="64"/>
  <c r="Q531" i="64"/>
  <c r="U304" i="64"/>
  <c r="L103" i="64"/>
  <c r="P159" i="64"/>
  <c r="P230" i="64"/>
  <c r="P88" i="64"/>
  <c r="P450" i="64"/>
  <c r="P377" i="64"/>
  <c r="P304" i="64"/>
  <c r="P18" i="64"/>
  <c r="P523" i="64"/>
  <c r="M241" i="46"/>
  <c r="J27" i="25"/>
  <c r="Q523" i="64"/>
  <c r="Q450" i="64"/>
  <c r="Q18" i="64"/>
  <c r="Q377" i="64"/>
  <c r="Q159" i="64"/>
  <c r="Q304" i="64"/>
  <c r="Q88" i="64"/>
  <c r="Q230" i="64"/>
  <c r="N27" i="25"/>
  <c r="Q241" i="46"/>
  <c r="Y238" i="64"/>
  <c r="Y312" i="64"/>
  <c r="Y458" i="64"/>
  <c r="Y167" i="64"/>
  <c r="Y96" i="64"/>
  <c r="Y385" i="64"/>
  <c r="Y531" i="64"/>
  <c r="Y26" i="64"/>
  <c r="R549" i="64"/>
  <c r="I238" i="64"/>
  <c r="X392" i="64"/>
  <c r="M377" i="64"/>
  <c r="N549" i="64"/>
  <c r="Q26" i="64"/>
  <c r="N256" i="64"/>
  <c r="M27" i="25"/>
  <c r="P167" i="64"/>
  <c r="P238" i="64"/>
  <c r="P96" i="64"/>
  <c r="P458" i="64"/>
  <c r="P531" i="64"/>
  <c r="P26" i="64"/>
  <c r="P385" i="64"/>
  <c r="P312" i="64"/>
  <c r="H134" i="25"/>
  <c r="H278" i="25" s="1"/>
  <c r="AC148" i="46"/>
  <c r="W489" i="64"/>
  <c r="R256" i="64"/>
  <c r="I388" i="64"/>
  <c r="I315" i="64"/>
  <c r="X241" i="64"/>
  <c r="I458" i="64"/>
  <c r="J256" i="64"/>
  <c r="H403" i="64"/>
  <c r="Y403" i="64"/>
  <c r="Y256" i="64"/>
  <c r="T174" i="64"/>
  <c r="AA600" i="64"/>
  <c r="U88" i="64"/>
  <c r="Q167" i="64"/>
  <c r="O403" i="64"/>
  <c r="Y549" i="64"/>
  <c r="H458" i="64"/>
  <c r="Z241" i="46"/>
  <c r="W27" i="25"/>
  <c r="V159" i="64"/>
  <c r="V230" i="64"/>
  <c r="V18" i="64"/>
  <c r="V450" i="64"/>
  <c r="V377" i="64"/>
  <c r="V304" i="64"/>
  <c r="V523" i="64"/>
  <c r="V88" i="64"/>
  <c r="P27" i="25"/>
  <c r="S241" i="46"/>
  <c r="O523" i="64"/>
  <c r="O377" i="64"/>
  <c r="O304" i="64"/>
  <c r="O159" i="64"/>
  <c r="O18" i="64"/>
  <c r="O88" i="64"/>
  <c r="O450" i="64"/>
  <c r="O230" i="64"/>
  <c r="R241" i="46"/>
  <c r="O27" i="25"/>
  <c r="R243" i="64"/>
  <c r="R476" i="64"/>
  <c r="T465" i="64"/>
  <c r="M304" i="64"/>
  <c r="N403" i="64"/>
  <c r="I230" i="64"/>
  <c r="I88" i="64"/>
  <c r="I377" i="64"/>
  <c r="I159" i="64"/>
  <c r="I450" i="64"/>
  <c r="I304" i="64"/>
  <c r="I523" i="64"/>
  <c r="I18" i="64"/>
  <c r="M312" i="64"/>
  <c r="M531" i="64"/>
  <c r="H243" i="46"/>
  <c r="AC146" i="46"/>
  <c r="Q246" i="46"/>
  <c r="AA605" i="64"/>
  <c r="W269" i="64"/>
  <c r="O241" i="64"/>
  <c r="AA592" i="64"/>
  <c r="R463" i="64"/>
  <c r="X388" i="64"/>
  <c r="X315" i="64"/>
  <c r="I29" i="64"/>
  <c r="W256" i="64"/>
  <c r="I241" i="64"/>
  <c r="H549" i="64"/>
  <c r="U465" i="64"/>
  <c r="X319" i="64"/>
  <c r="X238" i="64"/>
  <c r="G392" i="64"/>
  <c r="M458" i="64"/>
  <c r="I33" i="64"/>
  <c r="I26" i="64"/>
  <c r="G103" i="64"/>
  <c r="T392" i="64"/>
  <c r="M26" i="64"/>
  <c r="K549" i="64"/>
  <c r="O256" i="64"/>
  <c r="U450" i="64"/>
  <c r="I319" i="64"/>
  <c r="L319" i="64"/>
  <c r="H27" i="25"/>
  <c r="K241" i="46"/>
  <c r="S27" i="25"/>
  <c r="V241" i="46"/>
  <c r="O241" i="46"/>
  <c r="L27" i="25"/>
  <c r="X269" i="64"/>
  <c r="Q489" i="64"/>
  <c r="V489" i="64"/>
  <c r="K243" i="46"/>
  <c r="N246" i="46"/>
  <c r="X562" i="64"/>
  <c r="T243" i="46"/>
  <c r="J246" i="46"/>
  <c r="Q562" i="64"/>
  <c r="I243" i="64"/>
  <c r="U243" i="46"/>
  <c r="X246" i="46"/>
  <c r="W392" i="64"/>
  <c r="W33" i="64"/>
  <c r="W319" i="64"/>
  <c r="W245" i="64"/>
  <c r="W538" i="64"/>
  <c r="W465" i="64"/>
  <c r="W174" i="64"/>
  <c r="W103" i="64"/>
  <c r="G480" i="64"/>
  <c r="G553" i="64"/>
  <c r="G407" i="64"/>
  <c r="G260" i="64"/>
  <c r="Y241" i="64"/>
  <c r="Y388" i="64"/>
  <c r="Y170" i="64"/>
  <c r="Y315" i="64"/>
  <c r="Y29" i="64"/>
  <c r="Y534" i="64"/>
  <c r="Y461" i="64"/>
  <c r="Y99" i="64"/>
  <c r="Z243" i="46"/>
  <c r="I243" i="46"/>
  <c r="S246" i="46"/>
  <c r="P246" i="46"/>
  <c r="V269" i="64"/>
  <c r="V562" i="64"/>
  <c r="AA607" i="64"/>
  <c r="Z562" i="64"/>
  <c r="R246" i="46"/>
  <c r="P174" i="64"/>
  <c r="P103" i="64"/>
  <c r="P33" i="64"/>
  <c r="P319" i="64"/>
  <c r="P392" i="64"/>
  <c r="P538" i="64"/>
  <c r="P465" i="64"/>
  <c r="P245" i="64"/>
  <c r="U388" i="64"/>
  <c r="U315" i="64"/>
  <c r="U170" i="64"/>
  <c r="U534" i="64"/>
  <c r="U461" i="64"/>
  <c r="U99" i="64"/>
  <c r="U241" i="64"/>
  <c r="U29" i="64"/>
  <c r="M243" i="46"/>
  <c r="AA622" i="64"/>
  <c r="AC59" i="46"/>
  <c r="J416" i="64"/>
  <c r="M246" i="46"/>
  <c r="J269" i="64"/>
  <c r="V553" i="64"/>
  <c r="V260" i="64"/>
  <c r="V480" i="64"/>
  <c r="V407" i="64"/>
  <c r="O480" i="64"/>
  <c r="O407" i="64"/>
  <c r="O553" i="64"/>
  <c r="O260" i="64"/>
  <c r="Z489" i="64"/>
  <c r="V416" i="64"/>
  <c r="K480" i="64"/>
  <c r="K407" i="64"/>
  <c r="K553" i="64"/>
  <c r="K260" i="64"/>
  <c r="J407" i="64"/>
  <c r="J553" i="64"/>
  <c r="J260" i="64"/>
  <c r="J480" i="64"/>
  <c r="AC128" i="46"/>
  <c r="Z269" i="64"/>
  <c r="L246" i="46"/>
  <c r="Q260" i="64"/>
  <c r="Q553" i="64"/>
  <c r="Q480" i="64"/>
  <c r="Q407" i="64"/>
  <c r="H246" i="46"/>
  <c r="S562" i="64"/>
  <c r="S269" i="64"/>
  <c r="S416" i="64"/>
  <c r="S489" i="64"/>
  <c r="T246" i="46"/>
  <c r="J562" i="64"/>
  <c r="L553" i="64"/>
  <c r="L480" i="64"/>
  <c r="L260" i="64"/>
  <c r="L407" i="64"/>
  <c r="W246" i="46"/>
  <c r="AA249" i="64"/>
  <c r="AA396" i="64"/>
  <c r="AA469" i="64"/>
  <c r="AA542" i="64"/>
  <c r="C101" i="36"/>
  <c r="Y141" i="25"/>
  <c r="AP155" i="46"/>
  <c r="AK141" i="25" s="1"/>
  <c r="AP135" i="46"/>
  <c r="AK121" i="25" s="1"/>
  <c r="AP134" i="46"/>
  <c r="AV155" i="46"/>
  <c r="AQ141" i="25" s="1"/>
  <c r="AV135" i="46"/>
  <c r="AQ121" i="25" s="1"/>
  <c r="AV134" i="46"/>
  <c r="AH135" i="46"/>
  <c r="AC121" i="25" s="1"/>
  <c r="AH134" i="46"/>
  <c r="AH155" i="46"/>
  <c r="AC141" i="25" s="1"/>
  <c r="AO155" i="46"/>
  <c r="AJ141" i="25" s="1"/>
  <c r="AO134" i="46"/>
  <c r="AO135" i="46"/>
  <c r="AJ121" i="25" s="1"/>
  <c r="AW155" i="46"/>
  <c r="AR141" i="25" s="1"/>
  <c r="AW134" i="46"/>
  <c r="AW135" i="46"/>
  <c r="AR121" i="25" s="1"/>
  <c r="AG155" i="46"/>
  <c r="AB141" i="25" s="1"/>
  <c r="AG134" i="46"/>
  <c r="AG135" i="46"/>
  <c r="AB121" i="25" s="1"/>
  <c r="AJ155" i="46"/>
  <c r="AE141" i="25" s="1"/>
  <c r="AJ134" i="46"/>
  <c r="AJ135" i="46"/>
  <c r="AE121" i="25" s="1"/>
  <c r="AQ135" i="46"/>
  <c r="AL121" i="25" s="1"/>
  <c r="AQ155" i="46"/>
  <c r="AL141" i="25" s="1"/>
  <c r="AQ134" i="46"/>
  <c r="AR155" i="46"/>
  <c r="AM141" i="25" s="1"/>
  <c r="AR135" i="46"/>
  <c r="AM121" i="25" s="1"/>
  <c r="AR134" i="46"/>
  <c r="S100" i="36"/>
  <c r="J100" i="36"/>
  <c r="W100" i="36"/>
  <c r="O100" i="36"/>
  <c r="F100" i="36"/>
  <c r="N100" i="36"/>
  <c r="Q100" i="36"/>
  <c r="V100" i="36"/>
  <c r="G100" i="36"/>
  <c r="R100" i="36"/>
  <c r="U100" i="36"/>
  <c r="L100" i="36"/>
  <c r="E100" i="36"/>
  <c r="H100" i="36"/>
  <c r="P100" i="36"/>
  <c r="I100" i="36"/>
  <c r="M100" i="36"/>
  <c r="T100" i="36"/>
  <c r="K100" i="36"/>
  <c r="Y121" i="25"/>
  <c r="Y120" i="25"/>
  <c r="AB225" i="46"/>
  <c r="AT155" i="46"/>
  <c r="AO141" i="25" s="1"/>
  <c r="AT135" i="46"/>
  <c r="AO121" i="25" s="1"/>
  <c r="AT134" i="46"/>
  <c r="AE135" i="46"/>
  <c r="Z121" i="25" s="1"/>
  <c r="AE155" i="46"/>
  <c r="Z141" i="25" s="1"/>
  <c r="AE134" i="46"/>
  <c r="AN155" i="46"/>
  <c r="AI141" i="25" s="1"/>
  <c r="AN135" i="46"/>
  <c r="AI121" i="25" s="1"/>
  <c r="AN134" i="46"/>
  <c r="AK155" i="46"/>
  <c r="AF141" i="25" s="1"/>
  <c r="AK135" i="46"/>
  <c r="AF121" i="25" s="1"/>
  <c r="AK134" i="46"/>
  <c r="AS155" i="46"/>
  <c r="AN141" i="25" s="1"/>
  <c r="AS134" i="46"/>
  <c r="AS135" i="46"/>
  <c r="AN121" i="25" s="1"/>
  <c r="AI135" i="46"/>
  <c r="AD121" i="25" s="1"/>
  <c r="AI155" i="46"/>
  <c r="AD141" i="25" s="1"/>
  <c r="AI134" i="46"/>
  <c r="AF155" i="46"/>
  <c r="AA141" i="25" s="1"/>
  <c r="AF135" i="46"/>
  <c r="AA121" i="25" s="1"/>
  <c r="AF134" i="46"/>
  <c r="AM135" i="46"/>
  <c r="AH121" i="25" s="1"/>
  <c r="AM155" i="46"/>
  <c r="AH141" i="25" s="1"/>
  <c r="AM134" i="46"/>
  <c r="AU135" i="46"/>
  <c r="AP121" i="25" s="1"/>
  <c r="AU155" i="46"/>
  <c r="AP141" i="25" s="1"/>
  <c r="AU134" i="46"/>
  <c r="AL155" i="46"/>
  <c r="AG141" i="25" s="1"/>
  <c r="AL135" i="46"/>
  <c r="AG121" i="25" s="1"/>
  <c r="AL134" i="46"/>
  <c r="D100" i="36"/>
  <c r="D61" i="69" l="1"/>
  <c r="D15" i="69"/>
  <c r="O15" i="69"/>
  <c r="W61" i="69"/>
  <c r="L15" i="69"/>
  <c r="P61" i="69"/>
  <c r="G61" i="69"/>
  <c r="M15" i="69"/>
  <c r="U61" i="69"/>
  <c r="G15" i="69"/>
  <c r="V61" i="69"/>
  <c r="V15" i="69"/>
  <c r="W15" i="69"/>
  <c r="M61" i="69"/>
  <c r="U15" i="69"/>
  <c r="E15" i="69"/>
  <c r="H61" i="69"/>
  <c r="I61" i="69"/>
  <c r="I15" i="69"/>
  <c r="N15" i="69"/>
  <c r="E61" i="69"/>
  <c r="H15" i="69"/>
  <c r="P15" i="69"/>
  <c r="K61" i="69"/>
  <c r="F61" i="69"/>
  <c r="AA528" i="64"/>
  <c r="Q61" i="69"/>
  <c r="J61" i="69"/>
  <c r="N61" i="69"/>
  <c r="AA382" i="64"/>
  <c r="R15" i="69"/>
  <c r="R61" i="69"/>
  <c r="J15" i="69"/>
  <c r="AA235" i="64"/>
  <c r="S61" i="69"/>
  <c r="AA383" i="64"/>
  <c r="AA456" i="64"/>
  <c r="AA93" i="64"/>
  <c r="O61" i="69"/>
  <c r="AA165" i="64"/>
  <c r="S15" i="69"/>
  <c r="AA23" i="64"/>
  <c r="Q15" i="69"/>
  <c r="AA310" i="64"/>
  <c r="AA529" i="64"/>
  <c r="AA236" i="64"/>
  <c r="K15" i="69"/>
  <c r="AA94" i="64"/>
  <c r="AA309" i="64"/>
  <c r="AA455" i="64"/>
  <c r="AA164" i="64"/>
  <c r="F15" i="69"/>
  <c r="AA395" i="64"/>
  <c r="AA322" i="64"/>
  <c r="AA248" i="64"/>
  <c r="AA541" i="64"/>
  <c r="AA36" i="64"/>
  <c r="AA177" i="64"/>
  <c r="AA468" i="64"/>
  <c r="AA106" i="64"/>
  <c r="AA337" i="64"/>
  <c r="AA121" i="64"/>
  <c r="AA263" i="64"/>
  <c r="AA410" i="64"/>
  <c r="AA483" i="64"/>
  <c r="AA556" i="64"/>
  <c r="AA192" i="64"/>
  <c r="AA51" i="64"/>
  <c r="S63" i="69"/>
  <c r="N62" i="69"/>
  <c r="W14" i="69"/>
  <c r="S17" i="69"/>
  <c r="G16" i="69"/>
  <c r="AA471" i="64"/>
  <c r="V14" i="69"/>
  <c r="G62" i="69"/>
  <c r="AA39" i="64"/>
  <c r="N16" i="69"/>
  <c r="AA325" i="64"/>
  <c r="AA109" i="64"/>
  <c r="AA180" i="64"/>
  <c r="AA251" i="64"/>
  <c r="AA398" i="64"/>
  <c r="AA544" i="64"/>
  <c r="T62" i="69"/>
  <c r="D14" i="69"/>
  <c r="W60" i="69"/>
  <c r="K62" i="69"/>
  <c r="P14" i="69"/>
  <c r="P60" i="69"/>
  <c r="D60" i="69"/>
  <c r="T16" i="69"/>
  <c r="W62" i="69"/>
  <c r="V60" i="69"/>
  <c r="W16" i="69"/>
  <c r="AA113" i="64"/>
  <c r="AA240" i="46"/>
  <c r="AA488" i="64"/>
  <c r="I62" i="69"/>
  <c r="I16" i="69"/>
  <c r="AA268" i="64"/>
  <c r="S16" i="69"/>
  <c r="S62" i="69"/>
  <c r="K16" i="69"/>
  <c r="AA561" i="64"/>
  <c r="AA415" i="64"/>
  <c r="C86" i="25"/>
  <c r="M67" i="36" s="1"/>
  <c r="AA184" i="64"/>
  <c r="R16" i="69"/>
  <c r="R62" i="69"/>
  <c r="O16" i="69"/>
  <c r="M16" i="69"/>
  <c r="Q14" i="69"/>
  <c r="K14" i="69"/>
  <c r="AA95" i="64"/>
  <c r="K60" i="69"/>
  <c r="H62" i="69"/>
  <c r="Q16" i="69"/>
  <c r="AA160" i="64"/>
  <c r="L16" i="69"/>
  <c r="AA459" i="64"/>
  <c r="AA530" i="64"/>
  <c r="F62" i="69"/>
  <c r="O62" i="69"/>
  <c r="AA457" i="64"/>
  <c r="P62" i="69"/>
  <c r="AA259" i="64"/>
  <c r="Q60" i="69"/>
  <c r="AA333" i="64"/>
  <c r="L14" i="69"/>
  <c r="AA117" i="64"/>
  <c r="AA378" i="64"/>
  <c r="P16" i="69"/>
  <c r="J16" i="69"/>
  <c r="M62" i="69"/>
  <c r="AA532" i="64"/>
  <c r="H16" i="69"/>
  <c r="AA406" i="64"/>
  <c r="AA27" i="64"/>
  <c r="AA311" i="64"/>
  <c r="AA305" i="64"/>
  <c r="AA451" i="64"/>
  <c r="AA89" i="64"/>
  <c r="AA552" i="64"/>
  <c r="AA166" i="64"/>
  <c r="J62" i="69"/>
  <c r="AA479" i="64"/>
  <c r="D16" i="69"/>
  <c r="AA47" i="64"/>
  <c r="Q62" i="69"/>
  <c r="U62" i="69"/>
  <c r="AA25" i="64"/>
  <c r="U16" i="69"/>
  <c r="AA524" i="64"/>
  <c r="AA237" i="64"/>
  <c r="E62" i="69"/>
  <c r="AA386" i="64"/>
  <c r="AA19" i="64"/>
  <c r="AA97" i="64"/>
  <c r="AA188" i="64"/>
  <c r="F16" i="69"/>
  <c r="E16" i="69"/>
  <c r="L60" i="69"/>
  <c r="AA384" i="64"/>
  <c r="AA231" i="64"/>
  <c r="D62" i="69"/>
  <c r="AA239" i="64"/>
  <c r="AA168" i="64"/>
  <c r="AA313" i="64"/>
  <c r="L62" i="69"/>
  <c r="AA402" i="64"/>
  <c r="AA43" i="64"/>
  <c r="N60" i="69"/>
  <c r="V17" i="69"/>
  <c r="AA255" i="64"/>
  <c r="H14" i="69"/>
  <c r="O14" i="69"/>
  <c r="M60" i="69"/>
  <c r="G14" i="69"/>
  <c r="AA329" i="64"/>
  <c r="G60" i="69"/>
  <c r="T17" i="69"/>
  <c r="M14" i="69"/>
  <c r="H60" i="69"/>
  <c r="D17" i="69"/>
  <c r="T60" i="69"/>
  <c r="I60" i="69"/>
  <c r="AA233" i="64"/>
  <c r="AA475" i="64"/>
  <c r="V63" i="69"/>
  <c r="O60" i="69"/>
  <c r="N14" i="69"/>
  <c r="J60" i="69"/>
  <c r="F60" i="69"/>
  <c r="U14" i="69"/>
  <c r="AA91" i="64"/>
  <c r="AA252" i="64"/>
  <c r="T14" i="69"/>
  <c r="S60" i="69"/>
  <c r="AA548" i="64"/>
  <c r="J14" i="69"/>
  <c r="S14" i="69"/>
  <c r="AA453" i="64"/>
  <c r="I14" i="69"/>
  <c r="F14" i="69"/>
  <c r="T63" i="69"/>
  <c r="AA380" i="64"/>
  <c r="AA307" i="64"/>
  <c r="AA21" i="64"/>
  <c r="AA254" i="46"/>
  <c r="AA545" i="64"/>
  <c r="D63" i="69"/>
  <c r="AA399" i="64"/>
  <c r="E14" i="69"/>
  <c r="AA181" i="64"/>
  <c r="AA526" i="64"/>
  <c r="U60" i="69"/>
  <c r="AA472" i="64"/>
  <c r="E60" i="69"/>
  <c r="AA162" i="64"/>
  <c r="C132" i="25"/>
  <c r="C284" i="25" s="1"/>
  <c r="O17" i="69"/>
  <c r="U17" i="69"/>
  <c r="U63" i="69"/>
  <c r="P63" i="69"/>
  <c r="G63" i="69"/>
  <c r="H63" i="69"/>
  <c r="AA484" i="64"/>
  <c r="H17" i="69"/>
  <c r="R63" i="69"/>
  <c r="G17" i="69"/>
  <c r="L63" i="69"/>
  <c r="F17" i="69"/>
  <c r="R17" i="69"/>
  <c r="AA246" i="46"/>
  <c r="C90" i="25"/>
  <c r="L68" i="36" s="1"/>
  <c r="AA397" i="64"/>
  <c r="J63" i="69"/>
  <c r="E17" i="69"/>
  <c r="P17" i="69"/>
  <c r="W17" i="69"/>
  <c r="AA387" i="64"/>
  <c r="Q17" i="69"/>
  <c r="AA264" i="64"/>
  <c r="AA527" i="64"/>
  <c r="AA20" i="64"/>
  <c r="F63" i="69"/>
  <c r="O63" i="69"/>
  <c r="M17" i="69"/>
  <c r="AA533" i="64"/>
  <c r="I63" i="69"/>
  <c r="I17" i="69"/>
  <c r="AA411" i="64"/>
  <c r="AA28" i="64"/>
  <c r="AA460" i="64"/>
  <c r="AA250" i="64"/>
  <c r="J17" i="69"/>
  <c r="AA90" i="64"/>
  <c r="E63" i="69"/>
  <c r="AA391" i="64"/>
  <c r="AA169" i="64"/>
  <c r="AA318" i="64"/>
  <c r="AA240" i="64"/>
  <c r="AA557" i="64"/>
  <c r="AA171" i="64"/>
  <c r="M63" i="69"/>
  <c r="AA306" i="64"/>
  <c r="AA377" i="64"/>
  <c r="C27" i="25"/>
  <c r="AA243" i="64"/>
  <c r="AA304" i="64"/>
  <c r="AA403" i="64"/>
  <c r="AA26" i="64"/>
  <c r="AA379" i="64"/>
  <c r="AA454" i="64"/>
  <c r="AA98" i="64"/>
  <c r="AA232" i="64"/>
  <c r="AA537" i="64"/>
  <c r="AA102" i="64"/>
  <c r="Q63" i="69"/>
  <c r="AA535" i="64"/>
  <c r="AA100" i="64"/>
  <c r="AA316" i="64"/>
  <c r="AA381" i="64"/>
  <c r="AA92" i="64"/>
  <c r="AA163" i="64"/>
  <c r="AA525" i="64"/>
  <c r="AA244" i="64"/>
  <c r="AA234" i="64"/>
  <c r="AA242" i="64"/>
  <c r="L17" i="69"/>
  <c r="K63" i="69"/>
  <c r="AA462" i="64"/>
  <c r="AA161" i="64"/>
  <c r="AA32" i="64"/>
  <c r="AA543" i="64"/>
  <c r="W63" i="69"/>
  <c r="AA536" i="64"/>
  <c r="AA385" i="64"/>
  <c r="AA470" i="64"/>
  <c r="AA167" i="64"/>
  <c r="AA308" i="64"/>
  <c r="AA22" i="64"/>
  <c r="AA464" i="64"/>
  <c r="AA452" i="64"/>
  <c r="AA173" i="64"/>
  <c r="AA314" i="64"/>
  <c r="AA170" i="64"/>
  <c r="AA389" i="64"/>
  <c r="K17" i="69"/>
  <c r="AA480" i="64"/>
  <c r="AA315" i="64"/>
  <c r="AA103" i="64"/>
  <c r="AA99" i="64"/>
  <c r="AA312" i="64"/>
  <c r="AA463" i="64"/>
  <c r="AA242" i="46"/>
  <c r="AA243" i="46"/>
  <c r="C134" i="25"/>
  <c r="C278" i="25" s="1"/>
  <c r="AA245" i="64"/>
  <c r="AA388" i="64"/>
  <c r="AA88" i="64"/>
  <c r="AA458" i="64"/>
  <c r="AA238" i="64"/>
  <c r="AA549" i="64"/>
  <c r="AA523" i="64"/>
  <c r="AA159" i="64"/>
  <c r="AA230" i="64"/>
  <c r="AA30" i="64"/>
  <c r="AA416" i="64"/>
  <c r="AA319" i="64"/>
  <c r="AA476" i="64"/>
  <c r="AA450" i="64"/>
  <c r="AA531" i="64"/>
  <c r="AA96" i="64"/>
  <c r="AA18" i="64"/>
  <c r="AA390" i="64"/>
  <c r="AA256" i="64"/>
  <c r="AA534" i="64"/>
  <c r="AA553" i="64"/>
  <c r="AA33" i="64"/>
  <c r="AA241" i="64"/>
  <c r="AA465" i="64"/>
  <c r="AA538" i="64"/>
  <c r="AA174" i="64"/>
  <c r="AA392" i="64"/>
  <c r="AA269" i="64"/>
  <c r="AA489" i="64"/>
  <c r="AA29" i="64"/>
  <c r="AA407" i="64"/>
  <c r="AA260" i="64"/>
  <c r="AA461" i="64"/>
  <c r="AA562" i="64"/>
  <c r="X121" i="25"/>
  <c r="X141" i="25"/>
  <c r="C100" i="36"/>
  <c r="AD154" i="46"/>
  <c r="AD133" i="46"/>
  <c r="AG120" i="25"/>
  <c r="AG263" i="25" s="1"/>
  <c r="AJ225" i="46"/>
  <c r="AH120" i="25"/>
  <c r="AH263" i="25" s="1"/>
  <c r="AK225" i="46"/>
  <c r="AD120" i="25"/>
  <c r="AD263" i="25" s="1"/>
  <c r="AG225" i="46"/>
  <c r="AN120" i="25"/>
  <c r="AN263" i="25" s="1"/>
  <c r="AQ225" i="46"/>
  <c r="AF120" i="25"/>
  <c r="AF263" i="25" s="1"/>
  <c r="AI225" i="46"/>
  <c r="Z120" i="25"/>
  <c r="Z263" i="25" s="1"/>
  <c r="AC225" i="46"/>
  <c r="AX134" i="46"/>
  <c r="AX135" i="46"/>
  <c r="AK154" i="46"/>
  <c r="AF140" i="25" s="1"/>
  <c r="AK133" i="46"/>
  <c r="AM154" i="46"/>
  <c r="AH140" i="25" s="1"/>
  <c r="AM133" i="46"/>
  <c r="AP154" i="46"/>
  <c r="AK140" i="25" s="1"/>
  <c r="AP133" i="46"/>
  <c r="AE154" i="46"/>
  <c r="Z140" i="25" s="1"/>
  <c r="AE133" i="46"/>
  <c r="AU154" i="46"/>
  <c r="AP140" i="25" s="1"/>
  <c r="AU133" i="46"/>
  <c r="AG133" i="46"/>
  <c r="AG154" i="46"/>
  <c r="AB140" i="25" s="1"/>
  <c r="AQ154" i="46"/>
  <c r="AL140" i="25" s="1"/>
  <c r="AQ133" i="46"/>
  <c r="AF133" i="46"/>
  <c r="AF154" i="46"/>
  <c r="AA140" i="25" s="1"/>
  <c r="AW133" i="46"/>
  <c r="AW154" i="46"/>
  <c r="AR140" i="25" s="1"/>
  <c r="AS133" i="46"/>
  <c r="AS154" i="46"/>
  <c r="AN140" i="25" s="1"/>
  <c r="AL120" i="25"/>
  <c r="AL263" i="25" s="1"/>
  <c r="AO225" i="46"/>
  <c r="AE120" i="25"/>
  <c r="AE263" i="25" s="1"/>
  <c r="AH225" i="46"/>
  <c r="AR120" i="25"/>
  <c r="AR263" i="25" s="1"/>
  <c r="AU225" i="46"/>
  <c r="AC120" i="25"/>
  <c r="AC263" i="25" s="1"/>
  <c r="AF225" i="46"/>
  <c r="AQ120" i="25"/>
  <c r="AQ263" i="25" s="1"/>
  <c r="AT225" i="46"/>
  <c r="AP120" i="25"/>
  <c r="AP263" i="25" s="1"/>
  <c r="AS225" i="46"/>
  <c r="AA120" i="25"/>
  <c r="AA263" i="25" s="1"/>
  <c r="AD225" i="46"/>
  <c r="AI120" i="25"/>
  <c r="AI263" i="25" s="1"/>
  <c r="AL225" i="46"/>
  <c r="AO120" i="25"/>
  <c r="AO263" i="25" s="1"/>
  <c r="AR225" i="46"/>
  <c r="Y263" i="25"/>
  <c r="AT154" i="46"/>
  <c r="AO140" i="25" s="1"/>
  <c r="AT133" i="46"/>
  <c r="AI154" i="46"/>
  <c r="AD140" i="25" s="1"/>
  <c r="AI133" i="46"/>
  <c r="AH154" i="46"/>
  <c r="AC140" i="25" s="1"/>
  <c r="AH133" i="46"/>
  <c r="AL133" i="46"/>
  <c r="AL154" i="46"/>
  <c r="AG140" i="25" s="1"/>
  <c r="AR133" i="46"/>
  <c r="AR154" i="46"/>
  <c r="AM140" i="25" s="1"/>
  <c r="AV133" i="46"/>
  <c r="AV154" i="46"/>
  <c r="AQ140" i="25" s="1"/>
  <c r="AN133" i="46"/>
  <c r="AN154" i="46"/>
  <c r="AI140" i="25" s="1"/>
  <c r="AO133" i="46"/>
  <c r="AO154" i="46"/>
  <c r="AJ140" i="25" s="1"/>
  <c r="AJ133" i="46"/>
  <c r="AJ154" i="46"/>
  <c r="AE140" i="25" s="1"/>
  <c r="AM120" i="25"/>
  <c r="AM263" i="25" s="1"/>
  <c r="AP225" i="46"/>
  <c r="AB120" i="25"/>
  <c r="AB263" i="25" s="1"/>
  <c r="AE225" i="46"/>
  <c r="AJ120" i="25"/>
  <c r="AJ263" i="25" s="1"/>
  <c r="AM225" i="46"/>
  <c r="AK120" i="25"/>
  <c r="AK263" i="25" s="1"/>
  <c r="AN225" i="46"/>
  <c r="AX155" i="46"/>
  <c r="C61" i="69" l="1"/>
  <c r="C15" i="69"/>
  <c r="E67" i="36"/>
  <c r="J159" i="46" s="1"/>
  <c r="E145" i="25" s="1"/>
  <c r="W67" i="36"/>
  <c r="AB159" i="46" s="1"/>
  <c r="D67" i="36"/>
  <c r="I159" i="46" s="1"/>
  <c r="I67" i="36"/>
  <c r="N163" i="46" s="1"/>
  <c r="I149" i="25" s="1"/>
  <c r="F67" i="36"/>
  <c r="K159" i="46" s="1"/>
  <c r="F145" i="25" s="1"/>
  <c r="V67" i="36"/>
  <c r="AA163" i="46" s="1"/>
  <c r="V149" i="25" s="1"/>
  <c r="O67" i="36"/>
  <c r="T163" i="46" s="1"/>
  <c r="O149" i="25" s="1"/>
  <c r="P67" i="36"/>
  <c r="U159" i="46" s="1"/>
  <c r="P145" i="25" s="1"/>
  <c r="L67" i="36"/>
  <c r="Q159" i="46" s="1"/>
  <c r="L145" i="25" s="1"/>
  <c r="K67" i="36"/>
  <c r="P159" i="46" s="1"/>
  <c r="N67" i="36"/>
  <c r="S159" i="46" s="1"/>
  <c r="N145" i="25" s="1"/>
  <c r="H67" i="36"/>
  <c r="M163" i="46" s="1"/>
  <c r="J67" i="36"/>
  <c r="O163" i="46" s="1"/>
  <c r="J149" i="25" s="1"/>
  <c r="U67" i="36"/>
  <c r="Z163" i="46" s="1"/>
  <c r="U149" i="25" s="1"/>
  <c r="Q67" i="36"/>
  <c r="T67" i="36"/>
  <c r="Y159" i="46" s="1"/>
  <c r="R67" i="36"/>
  <c r="W159" i="46" s="1"/>
  <c r="R145" i="25" s="1"/>
  <c r="G67" i="36"/>
  <c r="L159" i="46" s="1"/>
  <c r="G145" i="25" s="1"/>
  <c r="S67" i="36"/>
  <c r="X163" i="46" s="1"/>
  <c r="S149" i="25" s="1"/>
  <c r="C16" i="69"/>
  <c r="C62" i="69"/>
  <c r="R159" i="46"/>
  <c r="M145" i="25" s="1"/>
  <c r="R163" i="46"/>
  <c r="M149" i="25" s="1"/>
  <c r="C60" i="69"/>
  <c r="C14" i="69"/>
  <c r="J68" i="36"/>
  <c r="O165" i="46" s="1"/>
  <c r="M233" i="46" s="1"/>
  <c r="E68" i="36"/>
  <c r="J165" i="46" s="1"/>
  <c r="E151" i="25" s="1"/>
  <c r="E271" i="25" s="1"/>
  <c r="W68" i="36"/>
  <c r="AB165" i="46" s="1"/>
  <c r="Z233" i="46" s="1"/>
  <c r="K68" i="36"/>
  <c r="R68" i="36"/>
  <c r="G68" i="36"/>
  <c r="D68" i="36"/>
  <c r="I165" i="46" s="1"/>
  <c r="D151" i="25" s="1"/>
  <c r="D271" i="25" s="1"/>
  <c r="V68" i="36"/>
  <c r="I68" i="36"/>
  <c r="O68" i="36"/>
  <c r="Q68" i="36"/>
  <c r="S68" i="36"/>
  <c r="N68" i="36"/>
  <c r="T68" i="36"/>
  <c r="H68" i="36"/>
  <c r="F68" i="36"/>
  <c r="K165" i="46" s="1"/>
  <c r="F151" i="25" s="1"/>
  <c r="F271" i="25" s="1"/>
  <c r="U68" i="36"/>
  <c r="P68" i="36"/>
  <c r="M68" i="36"/>
  <c r="C63" i="69"/>
  <c r="C17" i="69"/>
  <c r="X120" i="25"/>
  <c r="X263" i="25" s="1"/>
  <c r="AE119" i="25"/>
  <c r="AE262" i="25" s="1"/>
  <c r="AH224" i="46"/>
  <c r="AJ119" i="25"/>
  <c r="AJ262" i="25" s="1"/>
  <c r="AM224" i="46"/>
  <c r="AI119" i="25"/>
  <c r="AI262" i="25" s="1"/>
  <c r="AL224" i="46"/>
  <c r="AQ119" i="25"/>
  <c r="AQ262" i="25" s="1"/>
  <c r="AT224" i="46"/>
  <c r="AM119" i="25"/>
  <c r="AM262" i="25" s="1"/>
  <c r="AP224" i="46"/>
  <c r="AG119" i="25"/>
  <c r="AG262" i="25" s="1"/>
  <c r="AJ224" i="46"/>
  <c r="AN119" i="25"/>
  <c r="AN262" i="25" s="1"/>
  <c r="AQ224" i="46"/>
  <c r="AR119" i="25"/>
  <c r="AR262" i="25" s="1"/>
  <c r="AU224" i="46"/>
  <c r="AA119" i="25"/>
  <c r="AA262" i="25" s="1"/>
  <c r="AD224" i="46"/>
  <c r="AB119" i="25"/>
  <c r="AB262" i="25" s="1"/>
  <c r="AE224" i="46"/>
  <c r="AV225" i="46"/>
  <c r="Y119" i="25"/>
  <c r="AB224" i="46"/>
  <c r="AX133" i="46"/>
  <c r="AC119" i="25"/>
  <c r="AC262" i="25" s="1"/>
  <c r="AF224" i="46"/>
  <c r="AD119" i="25"/>
  <c r="AD262" i="25" s="1"/>
  <c r="AG224" i="46"/>
  <c r="AO119" i="25"/>
  <c r="AO262" i="25" s="1"/>
  <c r="AR224" i="46"/>
  <c r="AL119" i="25"/>
  <c r="AL262" i="25" s="1"/>
  <c r="AO224" i="46"/>
  <c r="AP119" i="25"/>
  <c r="AP262" i="25" s="1"/>
  <c r="AS224" i="46"/>
  <c r="Z119" i="25"/>
  <c r="Z262" i="25" s="1"/>
  <c r="AC224" i="46"/>
  <c r="AK119" i="25"/>
  <c r="AK262" i="25" s="1"/>
  <c r="AN224" i="46"/>
  <c r="AH119" i="25"/>
  <c r="AH262" i="25" s="1"/>
  <c r="AK224" i="46"/>
  <c r="AF119" i="25"/>
  <c r="AF262" i="25" s="1"/>
  <c r="AI224" i="46"/>
  <c r="Y140" i="25"/>
  <c r="X140" i="25" s="1"/>
  <c r="AX154" i="46"/>
  <c r="L163" i="46" l="1"/>
  <c r="G149" i="25" s="1"/>
  <c r="G270" i="25" s="1"/>
  <c r="P163" i="46"/>
  <c r="K149" i="25" s="1"/>
  <c r="J163" i="46"/>
  <c r="H232" i="46" s="1"/>
  <c r="AB163" i="46"/>
  <c r="W149" i="25" s="1"/>
  <c r="AA159" i="46"/>
  <c r="V145" i="25" s="1"/>
  <c r="V270" i="25" s="1"/>
  <c r="Q163" i="46"/>
  <c r="Z159" i="46"/>
  <c r="U145" i="25" s="1"/>
  <c r="U270" i="25" s="1"/>
  <c r="Y163" i="46"/>
  <c r="T149" i="25" s="1"/>
  <c r="N159" i="46"/>
  <c r="I145" i="25" s="1"/>
  <c r="I270" i="25" s="1"/>
  <c r="M159" i="46"/>
  <c r="H145" i="25" s="1"/>
  <c r="U163" i="46"/>
  <c r="P149" i="25" s="1"/>
  <c r="P270" i="25" s="1"/>
  <c r="W163" i="46"/>
  <c r="R149" i="25" s="1"/>
  <c r="R270" i="25" s="1"/>
  <c r="S163" i="46"/>
  <c r="N149" i="25" s="1"/>
  <c r="N270" i="25" s="1"/>
  <c r="X159" i="46"/>
  <c r="S145" i="25" s="1"/>
  <c r="S270" i="25" s="1"/>
  <c r="I163" i="46"/>
  <c r="K163" i="46"/>
  <c r="F149" i="25" s="1"/>
  <c r="F270" i="25" s="1"/>
  <c r="T159" i="46"/>
  <c r="R232" i="46" s="1"/>
  <c r="C67" i="36"/>
  <c r="V159" i="46"/>
  <c r="Q145" i="25" s="1"/>
  <c r="V163" i="46"/>
  <c r="Q149" i="25" s="1"/>
  <c r="O159" i="46"/>
  <c r="J145" i="25" s="1"/>
  <c r="J270" i="25" s="1"/>
  <c r="P165" i="46"/>
  <c r="K151" i="25" s="1"/>
  <c r="K271" i="25" s="1"/>
  <c r="N165" i="46"/>
  <c r="L233" i="46" s="1"/>
  <c r="M165" i="46"/>
  <c r="H151" i="25" s="1"/>
  <c r="H271" i="25" s="1"/>
  <c r="L165" i="46"/>
  <c r="J233" i="46" s="1"/>
  <c r="AA165" i="46"/>
  <c r="V151" i="25" s="1"/>
  <c r="V271" i="25" s="1"/>
  <c r="Z165" i="46"/>
  <c r="X233" i="46" s="1"/>
  <c r="Y165" i="46"/>
  <c r="T151" i="25" s="1"/>
  <c r="T271" i="25" s="1"/>
  <c r="X165" i="46"/>
  <c r="V233" i="46" s="1"/>
  <c r="W165" i="46"/>
  <c r="U233" i="46" s="1"/>
  <c r="S165" i="46"/>
  <c r="N151" i="25" s="1"/>
  <c r="N271" i="25" s="1"/>
  <c r="V165" i="46"/>
  <c r="Q151" i="25" s="1"/>
  <c r="Q271" i="25" s="1"/>
  <c r="P232" i="46"/>
  <c r="M270" i="25"/>
  <c r="U165" i="46"/>
  <c r="P151" i="25" s="1"/>
  <c r="P271" i="25" s="1"/>
  <c r="T165" i="46"/>
  <c r="O151" i="25" s="1"/>
  <c r="O271" i="25" s="1"/>
  <c r="R165" i="46"/>
  <c r="M151" i="25" s="1"/>
  <c r="M271" i="25" s="1"/>
  <c r="Q165" i="46"/>
  <c r="J151" i="25"/>
  <c r="J271" i="25" s="1"/>
  <c r="H233" i="46"/>
  <c r="G233" i="46"/>
  <c r="W151" i="25"/>
  <c r="W271" i="25" s="1"/>
  <c r="I233" i="46"/>
  <c r="C68" i="36"/>
  <c r="W145" i="25"/>
  <c r="T145" i="25"/>
  <c r="H149" i="25"/>
  <c r="D145" i="25"/>
  <c r="K145" i="25"/>
  <c r="X119" i="25"/>
  <c r="X262" i="25" s="1"/>
  <c r="AV224" i="46"/>
  <c r="Y262" i="25"/>
  <c r="K270" i="25" l="1"/>
  <c r="N232" i="46"/>
  <c r="J232" i="46"/>
  <c r="O232" i="46"/>
  <c r="T270" i="25"/>
  <c r="W232" i="46"/>
  <c r="M232" i="46"/>
  <c r="L232" i="46"/>
  <c r="Q232" i="46"/>
  <c r="Z232" i="46"/>
  <c r="W270" i="25"/>
  <c r="E149" i="25"/>
  <c r="E270" i="25" s="1"/>
  <c r="S232" i="46"/>
  <c r="D149" i="25"/>
  <c r="L149" i="25"/>
  <c r="L270" i="25" s="1"/>
  <c r="Y232" i="46"/>
  <c r="X232" i="46"/>
  <c r="G232" i="46"/>
  <c r="Q270" i="25"/>
  <c r="V232" i="46"/>
  <c r="K232" i="46"/>
  <c r="H270" i="25"/>
  <c r="U232" i="46"/>
  <c r="AC163" i="46"/>
  <c r="I232" i="46"/>
  <c r="O145" i="25"/>
  <c r="O270" i="25" s="1"/>
  <c r="AC159" i="46"/>
  <c r="T232" i="46"/>
  <c r="N233" i="46"/>
  <c r="I151" i="25"/>
  <c r="I271" i="25" s="1"/>
  <c r="K233" i="46"/>
  <c r="G151" i="25"/>
  <c r="G271" i="25" s="1"/>
  <c r="R233" i="46"/>
  <c r="Y233" i="46"/>
  <c r="U151" i="25"/>
  <c r="U271" i="25" s="1"/>
  <c r="T233" i="46"/>
  <c r="R151" i="25"/>
  <c r="R271" i="25" s="1"/>
  <c r="W233" i="46"/>
  <c r="Q233" i="46"/>
  <c r="P233" i="46"/>
  <c r="S233" i="46"/>
  <c r="S151" i="25"/>
  <c r="S271" i="25" s="1"/>
  <c r="AC165" i="46"/>
  <c r="AA233" i="46" s="1"/>
  <c r="O233" i="46"/>
  <c r="L151" i="25"/>
  <c r="L271" i="25" s="1"/>
  <c r="C149" i="25" l="1"/>
  <c r="D270" i="25"/>
  <c r="C145" i="25"/>
  <c r="AA232" i="46"/>
  <c r="C151" i="25"/>
  <c r="C271" i="25" s="1"/>
  <c r="C270" i="25" l="1"/>
  <c r="H184" i="31" l="1"/>
  <c r="C82" i="44" l="1"/>
  <c r="E82" i="44" s="1"/>
  <c r="H82" i="44" s="1"/>
  <c r="C91" i="63"/>
  <c r="K91" i="63" s="1"/>
  <c r="C82" i="46"/>
  <c r="E82" i="46" s="1"/>
  <c r="I82" i="44" s="1"/>
  <c r="J82" i="44" l="1"/>
  <c r="E26" i="54" l="1"/>
  <c r="E30" i="54"/>
  <c r="E24" i="54"/>
  <c r="E27" i="54"/>
  <c r="E28" i="54"/>
  <c r="E25" i="54"/>
  <c r="E33" i="54"/>
  <c r="E36" i="54"/>
  <c r="E32" i="54"/>
  <c r="E31" i="54"/>
  <c r="E29" i="54"/>
  <c r="E35" i="54"/>
  <c r="E37" i="54"/>
  <c r="E34" i="54"/>
  <c r="F29" i="54" l="1"/>
  <c r="F33" i="54"/>
  <c r="E22" i="54"/>
  <c r="F24" i="54"/>
  <c r="F34" i="54"/>
  <c r="F31" i="54"/>
  <c r="F25" i="54"/>
  <c r="F30" i="54"/>
  <c r="F37" i="54"/>
  <c r="F32" i="54"/>
  <c r="F28" i="54"/>
  <c r="F26" i="54"/>
  <c r="F35" i="54"/>
  <c r="F36" i="54"/>
  <c r="F27" i="54"/>
  <c r="K24" i="54"/>
  <c r="K26" i="54"/>
  <c r="L26" i="54" s="1"/>
  <c r="K28" i="54"/>
  <c r="L28" i="54" s="1"/>
  <c r="K30" i="54"/>
  <c r="L30" i="54" s="1"/>
  <c r="K34" i="54"/>
  <c r="L34" i="54" s="1"/>
  <c r="K25" i="54"/>
  <c r="L25" i="54" s="1"/>
  <c r="K27" i="54"/>
  <c r="L27" i="54" s="1"/>
  <c r="K33" i="54"/>
  <c r="L33" i="54" s="1"/>
  <c r="K32" i="54"/>
  <c r="L32" i="54" s="1"/>
  <c r="K31" i="54"/>
  <c r="L31" i="54" s="1"/>
  <c r="K36" i="54"/>
  <c r="L36" i="54" s="1"/>
  <c r="K35" i="54"/>
  <c r="L35" i="54" s="1"/>
  <c r="K37" i="54"/>
  <c r="L37" i="54" s="1"/>
  <c r="K29" i="54"/>
  <c r="L29" i="54" s="1"/>
  <c r="D28" i="34"/>
  <c r="H25" i="54"/>
  <c r="I25" i="54" s="1"/>
  <c r="H27" i="54"/>
  <c r="I27" i="54" s="1"/>
  <c r="H33" i="54"/>
  <c r="I33" i="54" s="1"/>
  <c r="H24" i="54"/>
  <c r="H26" i="54"/>
  <c r="I26" i="54" s="1"/>
  <c r="H28" i="54"/>
  <c r="I28" i="54" s="1"/>
  <c r="H30" i="54"/>
  <c r="I30" i="54" s="1"/>
  <c r="H36" i="54"/>
  <c r="I36" i="54" s="1"/>
  <c r="H31" i="54"/>
  <c r="I31" i="54" s="1"/>
  <c r="H32" i="54"/>
  <c r="I32" i="54" s="1"/>
  <c r="H29" i="54"/>
  <c r="I29" i="54" s="1"/>
  <c r="H35" i="54"/>
  <c r="I35" i="54" s="1"/>
  <c r="H37" i="54"/>
  <c r="I37" i="54" s="1"/>
  <c r="H34" i="54"/>
  <c r="I34" i="54" s="1"/>
  <c r="BM27" i="54" l="1"/>
  <c r="BN35" i="54"/>
  <c r="BM28" i="54"/>
  <c r="BM37" i="54"/>
  <c r="BM25" i="54"/>
  <c r="BN34" i="54"/>
  <c r="BM33" i="54"/>
  <c r="L24" i="54"/>
  <c r="L22" i="54" s="1"/>
  <c r="K22" i="54"/>
  <c r="BM36" i="54"/>
  <c r="BM26" i="54"/>
  <c r="BN32" i="54"/>
  <c r="BM30" i="54"/>
  <c r="BN31" i="54"/>
  <c r="F22" i="54"/>
  <c r="BN33" i="54"/>
  <c r="BN36" i="54"/>
  <c r="BN26" i="54"/>
  <c r="BM32" i="54"/>
  <c r="BN30" i="54"/>
  <c r="BM31" i="54"/>
  <c r="BM29" i="54"/>
  <c r="I24" i="54"/>
  <c r="I22" i="54" s="1"/>
  <c r="H22" i="54"/>
  <c r="E28" i="34"/>
  <c r="D20" i="34"/>
  <c r="BN27" i="54"/>
  <c r="BM35" i="54"/>
  <c r="BN28" i="54"/>
  <c r="BN37" i="54"/>
  <c r="BN25" i="54"/>
  <c r="BM34" i="54"/>
  <c r="BM24" i="54"/>
  <c r="BN29" i="54"/>
  <c r="G28" i="34"/>
  <c r="BL28" i="34" s="1"/>
  <c r="J34" i="34"/>
  <c r="BM22" i="54" l="1"/>
  <c r="BN24" i="54"/>
  <c r="M22" i="54"/>
  <c r="F28" i="11"/>
  <c r="K34" i="34"/>
  <c r="BL34" i="34"/>
  <c r="J20" i="34"/>
  <c r="E20" i="34"/>
  <c r="D28" i="11"/>
  <c r="G22" i="54"/>
  <c r="BN22" i="54"/>
  <c r="G20" i="54" s="1"/>
  <c r="H28" i="34"/>
  <c r="H20" i="34" s="1"/>
  <c r="G20" i="34"/>
  <c r="E28" i="11"/>
  <c r="J22" i="54"/>
  <c r="BL20" i="34" l="1"/>
  <c r="J20" i="54"/>
  <c r="J21" i="54"/>
  <c r="G21" i="54"/>
  <c r="AW21" i="54"/>
  <c r="V21" i="54"/>
  <c r="AK21" i="54"/>
  <c r="BF21" i="54"/>
  <c r="S21" i="54"/>
  <c r="AN21" i="54"/>
  <c r="BI21" i="54"/>
  <c r="AT21" i="54"/>
  <c r="AZ21" i="54"/>
  <c r="Y21" i="54"/>
  <c r="AQ21" i="54"/>
  <c r="BL21" i="54"/>
  <c r="AB21" i="54"/>
  <c r="P21" i="54"/>
  <c r="AE21" i="54"/>
  <c r="AH21" i="54"/>
  <c r="BC21" i="54"/>
  <c r="E29" i="11"/>
  <c r="I20" i="34"/>
  <c r="C28" i="11"/>
  <c r="D93" i="36" s="1"/>
  <c r="M21" i="54"/>
  <c r="D29" i="11"/>
  <c r="F20" i="34"/>
  <c r="BM34" i="34"/>
  <c r="K20" i="34"/>
  <c r="AZ20" i="54"/>
  <c r="BC20" i="54"/>
  <c r="AN20" i="54"/>
  <c r="AB20" i="54"/>
  <c r="AK20" i="54"/>
  <c r="AH20" i="54"/>
  <c r="BO22" i="54"/>
  <c r="BO21" i="54" s="1"/>
  <c r="AT20" i="54"/>
  <c r="AW20" i="54"/>
  <c r="AE20" i="54"/>
  <c r="Y20" i="54"/>
  <c r="BO20" i="54"/>
  <c r="V20" i="54"/>
  <c r="BL20" i="54"/>
  <c r="BF20" i="54"/>
  <c r="S20" i="54"/>
  <c r="BI20" i="54"/>
  <c r="P20" i="54"/>
  <c r="AQ20" i="54"/>
  <c r="BM28" i="34"/>
  <c r="M20" i="54"/>
  <c r="E93" i="36" l="1"/>
  <c r="AC631" i="64"/>
  <c r="AG19" i="34"/>
  <c r="AP19" i="34"/>
  <c r="BK19" i="34"/>
  <c r="AA19" i="34"/>
  <c r="O19" i="34"/>
  <c r="AY19" i="34"/>
  <c r="AM19" i="34"/>
  <c r="F19" i="34"/>
  <c r="AS19" i="34"/>
  <c r="BE19" i="34"/>
  <c r="AJ19" i="34"/>
  <c r="AV19" i="34"/>
  <c r="R19" i="34"/>
  <c r="BH19" i="34"/>
  <c r="AD19" i="34"/>
  <c r="U19" i="34"/>
  <c r="X19" i="34"/>
  <c r="BB19" i="34"/>
  <c r="AB631" i="64"/>
  <c r="F29" i="11"/>
  <c r="C29" i="11" s="1"/>
  <c r="L20" i="34"/>
  <c r="L19" i="34" s="1"/>
  <c r="BM20" i="34"/>
  <c r="L18" i="34" s="1"/>
  <c r="L93" i="36"/>
  <c r="U93" i="36"/>
  <c r="V93" i="36"/>
  <c r="O93" i="36"/>
  <c r="J93" i="36"/>
  <c r="H93" i="36"/>
  <c r="W93" i="36"/>
  <c r="N93" i="36"/>
  <c r="I93" i="36"/>
  <c r="G93" i="36"/>
  <c r="R93" i="36"/>
  <c r="M93" i="36"/>
  <c r="T93" i="36"/>
  <c r="P93" i="36"/>
  <c r="K93" i="36"/>
  <c r="Q93" i="36"/>
  <c r="S93" i="36"/>
  <c r="F93" i="36"/>
  <c r="I19" i="34"/>
  <c r="R94" i="36" l="1"/>
  <c r="G94" i="36"/>
  <c r="K94" i="36"/>
  <c r="H94" i="36"/>
  <c r="Q94" i="36"/>
  <c r="M94" i="36"/>
  <c r="U94" i="36"/>
  <c r="V94" i="36"/>
  <c r="S94" i="36"/>
  <c r="T94" i="36"/>
  <c r="L94" i="36"/>
  <c r="P94" i="36"/>
  <c r="N94" i="36"/>
  <c r="W94" i="36"/>
  <c r="I94" i="36"/>
  <c r="O94" i="36"/>
  <c r="J94" i="36"/>
  <c r="AP631" i="64"/>
  <c r="AT631" i="64"/>
  <c r="AD631" i="64"/>
  <c r="AN631" i="64"/>
  <c r="AE631" i="64"/>
  <c r="AF631" i="64"/>
  <c r="AS631" i="64"/>
  <c r="AQ631" i="64"/>
  <c r="AR631" i="64"/>
  <c r="AG631" i="64"/>
  <c r="AH631" i="64"/>
  <c r="AJ631" i="64"/>
  <c r="F94" i="36"/>
  <c r="AB562" i="64"/>
  <c r="AB416" i="64"/>
  <c r="AB489" i="64"/>
  <c r="AB269" i="64"/>
  <c r="AI631" i="64"/>
  <c r="AU631" i="64"/>
  <c r="D94" i="36"/>
  <c r="AO631" i="64"/>
  <c r="AK631" i="64"/>
  <c r="AL631" i="64"/>
  <c r="AM631" i="64"/>
  <c r="AS18" i="34"/>
  <c r="AD18" i="34"/>
  <c r="AA18" i="34"/>
  <c r="R18" i="34"/>
  <c r="U18" i="34"/>
  <c r="BB18" i="34"/>
  <c r="BH18" i="34"/>
  <c r="X18" i="34"/>
  <c r="BN18" i="34"/>
  <c r="AP18" i="34"/>
  <c r="AM18" i="34"/>
  <c r="AY18" i="34"/>
  <c r="BK18" i="34"/>
  <c r="AJ18" i="34"/>
  <c r="AV18" i="34"/>
  <c r="O18" i="34"/>
  <c r="BE18" i="34"/>
  <c r="AG18" i="34"/>
  <c r="F18" i="34"/>
  <c r="I18" i="34"/>
  <c r="E94" i="36"/>
  <c r="C93" i="36"/>
  <c r="BN20" i="34"/>
  <c r="BN19" i="34" s="1"/>
  <c r="AC489" i="64"/>
  <c r="AC562" i="64"/>
  <c r="AC416" i="64"/>
  <c r="AC269" i="64"/>
  <c r="AM416" i="64" l="1"/>
  <c r="AM269" i="64"/>
  <c r="AM489" i="64"/>
  <c r="AM562" i="64"/>
  <c r="AI416" i="64"/>
  <c r="AI489" i="64"/>
  <c r="AI562" i="64"/>
  <c r="AI269" i="64"/>
  <c r="AH269" i="64"/>
  <c r="AH489" i="64"/>
  <c r="AH562" i="64"/>
  <c r="AH416" i="64"/>
  <c r="AS489" i="64"/>
  <c r="AS416" i="64"/>
  <c r="AS562" i="64"/>
  <c r="AS269" i="64"/>
  <c r="AD489" i="64"/>
  <c r="AD562" i="64"/>
  <c r="AD416" i="64"/>
  <c r="AD269" i="64"/>
  <c r="AO489" i="64"/>
  <c r="AO269" i="64"/>
  <c r="AO416" i="64"/>
  <c r="AO562" i="64"/>
  <c r="AU489" i="64"/>
  <c r="AU269" i="64"/>
  <c r="AU562" i="64"/>
  <c r="AU416" i="64"/>
  <c r="AV631" i="64"/>
  <c r="AJ416" i="64"/>
  <c r="AJ269" i="64"/>
  <c r="AJ489" i="64"/>
  <c r="AJ562" i="64"/>
  <c r="AQ416" i="64"/>
  <c r="AQ562" i="64"/>
  <c r="AQ489" i="64"/>
  <c r="AQ269" i="64"/>
  <c r="AN269" i="64"/>
  <c r="AN562" i="64"/>
  <c r="AN416" i="64"/>
  <c r="AN489" i="64"/>
  <c r="AK489" i="64"/>
  <c r="AK416" i="64"/>
  <c r="AK562" i="64"/>
  <c r="AK269" i="64"/>
  <c r="C94" i="36"/>
  <c r="AR489" i="64"/>
  <c r="AR416" i="64"/>
  <c r="AR562" i="64"/>
  <c r="AR269" i="64"/>
  <c r="AE489" i="64"/>
  <c r="AE562" i="64"/>
  <c r="AE416" i="64"/>
  <c r="AE269" i="64"/>
  <c r="AP562" i="64"/>
  <c r="AP416" i="64"/>
  <c r="AP489" i="64"/>
  <c r="AP269" i="64"/>
  <c r="AL416" i="64"/>
  <c r="AL489" i="64"/>
  <c r="AL562" i="64"/>
  <c r="AL269" i="64"/>
  <c r="AG416" i="64"/>
  <c r="AG489" i="64"/>
  <c r="AG562" i="64"/>
  <c r="AG269" i="64"/>
  <c r="AF416" i="64"/>
  <c r="AF489" i="64"/>
  <c r="AF562" i="64"/>
  <c r="AF269" i="64"/>
  <c r="AT416" i="64"/>
  <c r="AT269" i="64"/>
  <c r="AT489" i="64"/>
  <c r="AT562" i="64"/>
  <c r="AV489" i="64" l="1"/>
  <c r="AV562" i="64"/>
  <c r="AV269" i="64"/>
  <c r="AV416" i="64"/>
  <c r="C363" i="64" l="1"/>
  <c r="C324" i="64"/>
  <c r="C359" i="64"/>
  <c r="C351" i="64"/>
  <c r="C352" i="64"/>
  <c r="C355" i="64"/>
  <c r="C353" i="64"/>
  <c r="C354" i="64"/>
  <c r="C356" i="64"/>
  <c r="C323" i="64" l="1"/>
  <c r="C349" i="64"/>
  <c r="C367" i="64" s="1"/>
  <c r="L83" i="63"/>
  <c r="D324" i="64"/>
  <c r="E324" i="64"/>
  <c r="AE324" i="64" l="1"/>
  <c r="AD324" i="64"/>
  <c r="AU324" i="64"/>
  <c r="AG324" i="64"/>
  <c r="AT324" i="64"/>
  <c r="AJ324" i="64"/>
  <c r="AM324" i="64"/>
  <c r="AO324" i="64"/>
  <c r="AK324" i="64"/>
  <c r="AC324" i="64"/>
  <c r="AP324" i="64"/>
  <c r="AS324" i="64"/>
  <c r="AI324" i="64"/>
  <c r="AN324" i="64"/>
  <c r="AB324" i="64"/>
  <c r="AQ324" i="64"/>
  <c r="AL324" i="64"/>
  <c r="AF324" i="64"/>
  <c r="AH324" i="64"/>
  <c r="AR324" i="64"/>
  <c r="F324" i="64"/>
  <c r="T324" i="64"/>
  <c r="H324" i="64"/>
  <c r="O324" i="64"/>
  <c r="K324" i="64"/>
  <c r="X324" i="64"/>
  <c r="M324" i="64"/>
  <c r="V324" i="64"/>
  <c r="S324" i="64"/>
  <c r="Z324" i="64"/>
  <c r="Y324" i="64"/>
  <c r="U324" i="64"/>
  <c r="P324" i="64"/>
  <c r="R324" i="64"/>
  <c r="I324" i="64"/>
  <c r="J324" i="64"/>
  <c r="Q324" i="64"/>
  <c r="N324" i="64"/>
  <c r="G324" i="64"/>
  <c r="L324" i="64"/>
  <c r="I13" i="69" s="1"/>
  <c r="W324" i="64"/>
  <c r="E323" i="64"/>
  <c r="D323" i="64"/>
  <c r="G13" i="69" l="1"/>
  <c r="W13" i="69"/>
  <c r="O13" i="69"/>
  <c r="P13" i="69"/>
  <c r="H13" i="69"/>
  <c r="S13" i="69"/>
  <c r="T13" i="69"/>
  <c r="K13" i="69"/>
  <c r="N13" i="69"/>
  <c r="M13" i="69"/>
  <c r="V13" i="69"/>
  <c r="R13" i="69"/>
  <c r="L13" i="69"/>
  <c r="F13" i="69"/>
  <c r="E13" i="69"/>
  <c r="U13" i="69"/>
  <c r="Q13" i="69"/>
  <c r="Z323" i="64"/>
  <c r="H323" i="64"/>
  <c r="P323" i="64"/>
  <c r="F323" i="64"/>
  <c r="I323" i="64"/>
  <c r="Q323" i="64"/>
  <c r="S323" i="64"/>
  <c r="V323" i="64"/>
  <c r="J323" i="64"/>
  <c r="U323" i="64"/>
  <c r="N323" i="64"/>
  <c r="Y323" i="64"/>
  <c r="O323" i="64"/>
  <c r="T323" i="64"/>
  <c r="M323" i="64"/>
  <c r="G323" i="64"/>
  <c r="R323" i="64"/>
  <c r="W323" i="64"/>
  <c r="K323" i="64"/>
  <c r="L323" i="64"/>
  <c r="X323" i="64"/>
  <c r="AA324" i="64"/>
  <c r="D13" i="69"/>
  <c r="J13" i="69"/>
  <c r="AB323" i="64"/>
  <c r="AD323" i="64"/>
  <c r="AP323" i="64"/>
  <c r="AF323" i="64"/>
  <c r="AU323" i="64"/>
  <c r="AT323" i="64"/>
  <c r="AO323" i="64"/>
  <c r="AC323" i="64"/>
  <c r="AE323" i="64"/>
  <c r="AN323" i="64"/>
  <c r="AJ323" i="64"/>
  <c r="AR323" i="64"/>
  <c r="AL323" i="64"/>
  <c r="AQ323" i="64"/>
  <c r="AH323" i="64"/>
  <c r="AM323" i="64"/>
  <c r="AK323" i="64"/>
  <c r="AG323" i="64"/>
  <c r="AS323" i="64"/>
  <c r="AI323" i="64"/>
  <c r="AV324" i="64"/>
  <c r="C13" i="69" l="1"/>
  <c r="AA323" i="64"/>
  <c r="AV323" i="64"/>
  <c r="C31" i="64" l="1"/>
  <c r="E31" i="64" l="1"/>
  <c r="D31" i="64"/>
  <c r="AB31" i="64" l="1"/>
  <c r="AG31" i="64"/>
  <c r="AS31" i="64"/>
  <c r="AI31" i="64"/>
  <c r="AK31" i="64"/>
  <c r="AD31" i="64"/>
  <c r="AJ31" i="64"/>
  <c r="AO31" i="64"/>
  <c r="AQ31" i="64"/>
  <c r="AP31" i="64"/>
  <c r="AR31" i="64"/>
  <c r="AN31" i="64"/>
  <c r="AT31" i="64"/>
  <c r="AU31" i="64"/>
  <c r="AL31" i="64"/>
  <c r="AE31" i="64"/>
  <c r="AF31" i="64"/>
  <c r="AC31" i="64"/>
  <c r="AH31" i="64"/>
  <c r="AM31" i="64"/>
  <c r="Y31" i="64"/>
  <c r="G31" i="64"/>
  <c r="S31" i="64"/>
  <c r="H31" i="64"/>
  <c r="U31" i="64"/>
  <c r="F31" i="64"/>
  <c r="Z31" i="64"/>
  <c r="K31" i="64"/>
  <c r="Q31" i="64"/>
  <c r="N31" i="64"/>
  <c r="W31" i="64"/>
  <c r="I31" i="64"/>
  <c r="P31" i="64"/>
  <c r="X31" i="64"/>
  <c r="T31" i="64"/>
  <c r="L31" i="64"/>
  <c r="J31" i="64"/>
  <c r="O31" i="64"/>
  <c r="M31" i="64"/>
  <c r="V31" i="64"/>
  <c r="R31" i="64"/>
  <c r="AA31" i="64" l="1"/>
  <c r="AV31" i="64"/>
  <c r="H469" i="31" l="1"/>
  <c r="C210" i="46" l="1"/>
  <c r="E210" i="46" s="1"/>
  <c r="C208" i="44"/>
  <c r="E208" i="44" s="1"/>
  <c r="H208" i="44" s="1"/>
  <c r="BH210" i="46" l="1"/>
  <c r="BP210" i="46"/>
  <c r="BI210" i="46"/>
  <c r="I208" i="44"/>
  <c r="J208" i="44" s="1"/>
  <c r="AZ210" i="46"/>
  <c r="BJ210" i="46"/>
  <c r="BD210" i="46"/>
  <c r="BO210" i="46"/>
  <c r="BG210" i="46"/>
  <c r="BF210" i="46"/>
  <c r="BB210" i="46"/>
  <c r="AY210" i="46"/>
  <c r="BA210" i="46"/>
  <c r="BL210" i="46"/>
  <c r="BE210" i="46"/>
  <c r="BR210" i="46"/>
  <c r="BC210" i="46"/>
  <c r="BK210" i="46"/>
  <c r="BN210" i="46"/>
  <c r="BQ210" i="46"/>
  <c r="BM210" i="46"/>
  <c r="BS210" i="46" l="1"/>
  <c r="C38" i="64" l="1"/>
  <c r="C37" i="64" l="1"/>
  <c r="D38" i="64"/>
  <c r="E38" i="64"/>
  <c r="AB38" i="64" l="1"/>
  <c r="AR38" i="64"/>
  <c r="AG38" i="64"/>
  <c r="AT38" i="64"/>
  <c r="AK38" i="64"/>
  <c r="AI38" i="64"/>
  <c r="AN38" i="64"/>
  <c r="AH38" i="64"/>
  <c r="AM38" i="64"/>
  <c r="AS38" i="64"/>
  <c r="AP38" i="64"/>
  <c r="AJ38" i="64"/>
  <c r="AO38" i="64"/>
  <c r="AD38" i="64"/>
  <c r="AU38" i="64"/>
  <c r="AQ38" i="64"/>
  <c r="AC38" i="64"/>
  <c r="AE38" i="64"/>
  <c r="AF38" i="64"/>
  <c r="AL38" i="64"/>
  <c r="V38" i="64"/>
  <c r="T38" i="64"/>
  <c r="X38" i="64"/>
  <c r="S38" i="64"/>
  <c r="H38" i="64"/>
  <c r="J38" i="64"/>
  <c r="Y38" i="64"/>
  <c r="R38" i="64"/>
  <c r="P38" i="64"/>
  <c r="G38" i="64"/>
  <c r="N38" i="64"/>
  <c r="M38" i="64"/>
  <c r="U38" i="64"/>
  <c r="Q38" i="64"/>
  <c r="I38" i="64"/>
  <c r="W38" i="64"/>
  <c r="K38" i="64"/>
  <c r="Z38" i="64"/>
  <c r="O38" i="64"/>
  <c r="L38" i="64"/>
  <c r="F38" i="64"/>
  <c r="D37" i="64"/>
  <c r="E37" i="64"/>
  <c r="AN37" i="64" l="1"/>
  <c r="AM37" i="64"/>
  <c r="AL37" i="64"/>
  <c r="AF37" i="64"/>
  <c r="AO37" i="64"/>
  <c r="AQ37" i="64"/>
  <c r="AT37" i="64"/>
  <c r="AB37" i="64"/>
  <c r="AJ37" i="64"/>
  <c r="AE37" i="64"/>
  <c r="AD37" i="64"/>
  <c r="AR37" i="64"/>
  <c r="AI37" i="64"/>
  <c r="AS37" i="64"/>
  <c r="AH37" i="64"/>
  <c r="AC37" i="64"/>
  <c r="AU37" i="64"/>
  <c r="AK37" i="64"/>
  <c r="AG37" i="64"/>
  <c r="AP37" i="64"/>
  <c r="C178" i="64"/>
  <c r="C179" i="64"/>
  <c r="Z37" i="64"/>
  <c r="M37" i="64"/>
  <c r="W37" i="64"/>
  <c r="O37" i="64"/>
  <c r="U37" i="64"/>
  <c r="P37" i="64"/>
  <c r="S37" i="64"/>
  <c r="H37" i="64"/>
  <c r="X37" i="64"/>
  <c r="T37" i="64"/>
  <c r="G37" i="64"/>
  <c r="F37" i="64"/>
  <c r="N37" i="64"/>
  <c r="Y37" i="64"/>
  <c r="V37" i="64"/>
  <c r="I37" i="64"/>
  <c r="Q37" i="64"/>
  <c r="R37" i="64"/>
  <c r="K37" i="64"/>
  <c r="L37" i="64"/>
  <c r="J37" i="64"/>
  <c r="AA38" i="64"/>
  <c r="AV38" i="64"/>
  <c r="D179" i="64" l="1"/>
  <c r="E179" i="64"/>
  <c r="AV37" i="64"/>
  <c r="AA37" i="64"/>
  <c r="D178" i="64"/>
  <c r="E178" i="64"/>
  <c r="AS178" i="64" l="1"/>
  <c r="AM178" i="64"/>
  <c r="AC178" i="64"/>
  <c r="AB178" i="64"/>
  <c r="AE178" i="64"/>
  <c r="AH178" i="64"/>
  <c r="AJ178" i="64"/>
  <c r="AL178" i="64"/>
  <c r="AR178" i="64"/>
  <c r="AG178" i="64"/>
  <c r="AD178" i="64"/>
  <c r="AU178" i="64"/>
  <c r="AN178" i="64"/>
  <c r="AO178" i="64"/>
  <c r="AP178" i="64"/>
  <c r="AT178" i="64"/>
  <c r="AI178" i="64"/>
  <c r="AK178" i="64"/>
  <c r="AQ178" i="64"/>
  <c r="AF178" i="64"/>
  <c r="AS179" i="64"/>
  <c r="AH179" i="64"/>
  <c r="AK179" i="64"/>
  <c r="AG179" i="64"/>
  <c r="AM179" i="64"/>
  <c r="AD179" i="64"/>
  <c r="AO179" i="64"/>
  <c r="AJ179" i="64"/>
  <c r="AQ179" i="64"/>
  <c r="AI179" i="64"/>
  <c r="AC179" i="64"/>
  <c r="AU179" i="64"/>
  <c r="AL179" i="64"/>
  <c r="AR179" i="64"/>
  <c r="AT179" i="64"/>
  <c r="AE179" i="64"/>
  <c r="AP179" i="64"/>
  <c r="AF179" i="64"/>
  <c r="AB179" i="64"/>
  <c r="AN179" i="64"/>
  <c r="Q178" i="64"/>
  <c r="Y178" i="64"/>
  <c r="Z178" i="64"/>
  <c r="I178" i="64"/>
  <c r="G178" i="64"/>
  <c r="H178" i="64"/>
  <c r="V178" i="64"/>
  <c r="X178" i="64"/>
  <c r="N178" i="64"/>
  <c r="S178" i="64"/>
  <c r="M178" i="64"/>
  <c r="K178" i="64"/>
  <c r="W178" i="64"/>
  <c r="U178" i="64"/>
  <c r="J178" i="64"/>
  <c r="L178" i="64"/>
  <c r="P178" i="64"/>
  <c r="T178" i="64"/>
  <c r="O178" i="64"/>
  <c r="R178" i="64"/>
  <c r="F178" i="64"/>
  <c r="L179" i="64"/>
  <c r="M179" i="64"/>
  <c r="U179" i="64"/>
  <c r="K179" i="64"/>
  <c r="X179" i="64"/>
  <c r="Q179" i="64"/>
  <c r="J179" i="64"/>
  <c r="N179" i="64"/>
  <c r="I179" i="64"/>
  <c r="T179" i="64"/>
  <c r="W179" i="64"/>
  <c r="Y179" i="64"/>
  <c r="H179" i="64"/>
  <c r="G179" i="64"/>
  <c r="Z179" i="64"/>
  <c r="V179" i="64"/>
  <c r="O179" i="64"/>
  <c r="P179" i="64"/>
  <c r="S179" i="64"/>
  <c r="R179" i="64"/>
  <c r="F179" i="64"/>
  <c r="AV179" i="64" l="1"/>
  <c r="AA178" i="64"/>
  <c r="AV178" i="64"/>
  <c r="AA179" i="64"/>
  <c r="C57" i="64"/>
  <c r="C55" i="64"/>
  <c r="C56" i="64"/>
  <c r="C214" i="64"/>
  <c r="E56" i="64" l="1"/>
  <c r="D56" i="64"/>
  <c r="C44" i="64"/>
  <c r="C46" i="64"/>
  <c r="C45" i="64"/>
  <c r="C48" i="64"/>
  <c r="C50" i="64"/>
  <c r="C49" i="64"/>
  <c r="C53" i="64"/>
  <c r="C52" i="64"/>
  <c r="C54" i="64"/>
  <c r="E57" i="64"/>
  <c r="D57" i="64"/>
  <c r="C41" i="64" l="1"/>
  <c r="C42" i="64"/>
  <c r="P57" i="64"/>
  <c r="S57" i="64"/>
  <c r="K57" i="64"/>
  <c r="X57" i="64"/>
  <c r="Q57" i="64"/>
  <c r="O57" i="64"/>
  <c r="Z57" i="64"/>
  <c r="U57" i="64"/>
  <c r="I57" i="64"/>
  <c r="H57" i="64"/>
  <c r="J57" i="64"/>
  <c r="G57" i="64"/>
  <c r="M57" i="64"/>
  <c r="L57" i="64"/>
  <c r="V57" i="64"/>
  <c r="N57" i="64"/>
  <c r="R57" i="64"/>
  <c r="W57" i="64"/>
  <c r="T57" i="64"/>
  <c r="F57" i="64"/>
  <c r="Y57" i="64"/>
  <c r="AC57" i="64"/>
  <c r="AB57" i="64"/>
  <c r="AR57" i="64"/>
  <c r="AE57" i="64"/>
  <c r="AP57" i="64"/>
  <c r="AL57" i="64"/>
  <c r="AM57" i="64"/>
  <c r="AI57" i="64"/>
  <c r="AH57" i="64"/>
  <c r="AS57" i="64"/>
  <c r="AD57" i="64"/>
  <c r="AO57" i="64"/>
  <c r="AU57" i="64"/>
  <c r="AK57" i="64"/>
  <c r="AG57" i="64"/>
  <c r="AF57" i="64"/>
  <c r="AT57" i="64"/>
  <c r="AJ57" i="64"/>
  <c r="AQ57" i="64"/>
  <c r="AN57" i="64"/>
  <c r="AV57" i="64"/>
  <c r="D52" i="64"/>
  <c r="E52" i="64"/>
  <c r="E48" i="64"/>
  <c r="D48" i="64"/>
  <c r="E44" i="64"/>
  <c r="D44" i="64"/>
  <c r="T56" i="64"/>
  <c r="I56" i="64"/>
  <c r="G56" i="64"/>
  <c r="Y56" i="64"/>
  <c r="P56" i="64"/>
  <c r="M56" i="64"/>
  <c r="F56" i="64"/>
  <c r="U56" i="64"/>
  <c r="O56" i="64"/>
  <c r="X56" i="64"/>
  <c r="Q56" i="64"/>
  <c r="W56" i="64"/>
  <c r="H56" i="64"/>
  <c r="N56" i="64"/>
  <c r="K56" i="64"/>
  <c r="V56" i="64"/>
  <c r="J56" i="64"/>
  <c r="Z56" i="64"/>
  <c r="S56" i="64"/>
  <c r="R56" i="64"/>
  <c r="L56" i="64"/>
  <c r="C211" i="64"/>
  <c r="C207" i="64"/>
  <c r="C206" i="64"/>
  <c r="AM44" i="64" l="1"/>
  <c r="AH44" i="64"/>
  <c r="AT44" i="64"/>
  <c r="AS44" i="64"/>
  <c r="AI44" i="64"/>
  <c r="AE44" i="64"/>
  <c r="AL44" i="64"/>
  <c r="AR44" i="64"/>
  <c r="AB44" i="64"/>
  <c r="AO44" i="64"/>
  <c r="AF44" i="64"/>
  <c r="AK44" i="64"/>
  <c r="AC44" i="64"/>
  <c r="AN44" i="64"/>
  <c r="AP44" i="64"/>
  <c r="AD44" i="64"/>
  <c r="AQ44" i="64"/>
  <c r="AG44" i="64"/>
  <c r="AU44" i="64"/>
  <c r="AJ44" i="64"/>
  <c r="AE48" i="64"/>
  <c r="AN48" i="64"/>
  <c r="AK48" i="64"/>
  <c r="AJ48" i="64"/>
  <c r="AI48" i="64"/>
  <c r="AD48" i="64"/>
  <c r="AU48" i="64"/>
  <c r="AB48" i="64"/>
  <c r="AF48" i="64"/>
  <c r="AQ48" i="64"/>
  <c r="AS48" i="64"/>
  <c r="AR48" i="64"/>
  <c r="AT48" i="64"/>
  <c r="AG48" i="64"/>
  <c r="AP48" i="64"/>
  <c r="AL48" i="64"/>
  <c r="AC48" i="64"/>
  <c r="AM48" i="64"/>
  <c r="AO48" i="64"/>
  <c r="AH48" i="64"/>
  <c r="AA57" i="64"/>
  <c r="C40" i="64"/>
  <c r="G58" i="63"/>
  <c r="AI52" i="64"/>
  <c r="AB52" i="64"/>
  <c r="AD52" i="64"/>
  <c r="AS52" i="64"/>
  <c r="AR52" i="64"/>
  <c r="AN52" i="64"/>
  <c r="AT52" i="64"/>
  <c r="AL52" i="64"/>
  <c r="AM52" i="64"/>
  <c r="AG52" i="64"/>
  <c r="AU52" i="64"/>
  <c r="AO52" i="64"/>
  <c r="AJ52" i="64"/>
  <c r="AQ52" i="64"/>
  <c r="AE52" i="64"/>
  <c r="AK52" i="64"/>
  <c r="AF52" i="64"/>
  <c r="AC52" i="64"/>
  <c r="AH52" i="64"/>
  <c r="AP52" i="64"/>
  <c r="J52" i="64"/>
  <c r="X52" i="64"/>
  <c r="M52" i="64"/>
  <c r="G52" i="64"/>
  <c r="O52" i="64"/>
  <c r="Z52" i="64"/>
  <c r="I52" i="64"/>
  <c r="H52" i="64"/>
  <c r="S52" i="64"/>
  <c r="T52" i="64"/>
  <c r="P52" i="64"/>
  <c r="R52" i="64"/>
  <c r="Y52" i="64"/>
  <c r="N52" i="64"/>
  <c r="L52" i="64"/>
  <c r="K52" i="64"/>
  <c r="V52" i="64"/>
  <c r="U52" i="64"/>
  <c r="Q52" i="64"/>
  <c r="F52" i="64"/>
  <c r="W52" i="64"/>
  <c r="AA56" i="64"/>
  <c r="O44" i="64"/>
  <c r="J44" i="64"/>
  <c r="T44" i="64"/>
  <c r="U44" i="64"/>
  <c r="K44" i="64"/>
  <c r="R44" i="64"/>
  <c r="V44" i="64"/>
  <c r="Y44" i="64"/>
  <c r="N44" i="64"/>
  <c r="W44" i="64"/>
  <c r="I44" i="64"/>
  <c r="S44" i="64"/>
  <c r="L44" i="64"/>
  <c r="X44" i="64"/>
  <c r="F44" i="64"/>
  <c r="G44" i="64"/>
  <c r="P44" i="64"/>
  <c r="Q44" i="64"/>
  <c r="M44" i="64"/>
  <c r="Z44" i="64"/>
  <c r="H44" i="64"/>
  <c r="G48" i="64"/>
  <c r="J48" i="64"/>
  <c r="I48" i="64"/>
  <c r="F48" i="64"/>
  <c r="K48" i="64"/>
  <c r="H48" i="64"/>
  <c r="R48" i="64"/>
  <c r="S48" i="64"/>
  <c r="Y48" i="64"/>
  <c r="Z48" i="64"/>
  <c r="V48" i="64"/>
  <c r="L48" i="64"/>
  <c r="U48" i="64"/>
  <c r="Q48" i="64"/>
  <c r="M48" i="64"/>
  <c r="T48" i="64"/>
  <c r="X48" i="64"/>
  <c r="O48" i="64"/>
  <c r="P48" i="64"/>
  <c r="W48" i="64"/>
  <c r="N48" i="64"/>
  <c r="C218" i="64"/>
  <c r="C210" i="64"/>
  <c r="AA44" i="64" l="1"/>
  <c r="AA52" i="64"/>
  <c r="AV52" i="64"/>
  <c r="G89" i="63"/>
  <c r="G86" i="63"/>
  <c r="AV48" i="64"/>
  <c r="AA48" i="64"/>
  <c r="D40" i="64"/>
  <c r="E40" i="64"/>
  <c r="C58" i="64"/>
  <c r="C82" i="64" s="1"/>
  <c r="AV44" i="64"/>
  <c r="C197" i="64"/>
  <c r="C208" i="64"/>
  <c r="D197" i="64" l="1"/>
  <c r="E197" i="64"/>
  <c r="C194" i="64"/>
  <c r="C193" i="64"/>
  <c r="C195" i="64"/>
  <c r="AO40" i="64"/>
  <c r="AS40" i="64"/>
  <c r="AH40" i="64"/>
  <c r="AP40" i="64"/>
  <c r="AR40" i="64"/>
  <c r="AJ40" i="64"/>
  <c r="AM40" i="64"/>
  <c r="AG40" i="64"/>
  <c r="AK40" i="64"/>
  <c r="AB40" i="64"/>
  <c r="AT40" i="64"/>
  <c r="AQ40" i="64"/>
  <c r="AC40" i="64"/>
  <c r="AI40" i="64"/>
  <c r="AE40" i="64"/>
  <c r="AF40" i="64"/>
  <c r="AL40" i="64"/>
  <c r="AD40" i="64"/>
  <c r="AN40" i="64"/>
  <c r="AU40" i="64"/>
  <c r="K40" i="64"/>
  <c r="I40" i="64"/>
  <c r="T40" i="64"/>
  <c r="J40" i="64"/>
  <c r="G40" i="64"/>
  <c r="X40" i="64"/>
  <c r="S40" i="64"/>
  <c r="M40" i="64"/>
  <c r="R40" i="64"/>
  <c r="Z40" i="64"/>
  <c r="V40" i="64"/>
  <c r="Y40" i="64"/>
  <c r="U40" i="64"/>
  <c r="O40" i="64"/>
  <c r="L40" i="64"/>
  <c r="H40" i="64"/>
  <c r="W40" i="64"/>
  <c r="P40" i="64"/>
  <c r="Q40" i="64"/>
  <c r="F40" i="64"/>
  <c r="N40" i="64"/>
  <c r="C198" i="64"/>
  <c r="D198" i="64" l="1"/>
  <c r="E198" i="64"/>
  <c r="C204" i="64"/>
  <c r="AA40" i="64"/>
  <c r="W197" i="64"/>
  <c r="O197" i="64"/>
  <c r="G197" i="64"/>
  <c r="L197" i="64"/>
  <c r="Z197" i="64"/>
  <c r="P197" i="64"/>
  <c r="M197" i="64"/>
  <c r="U197" i="64"/>
  <c r="R197" i="64"/>
  <c r="S197" i="64"/>
  <c r="T197" i="64"/>
  <c r="X197" i="64"/>
  <c r="Q197" i="64"/>
  <c r="V197" i="64"/>
  <c r="Y197" i="64"/>
  <c r="J197" i="64"/>
  <c r="F197" i="64"/>
  <c r="H197" i="64"/>
  <c r="I197" i="64"/>
  <c r="K197" i="64"/>
  <c r="N197" i="64"/>
  <c r="C191" i="64"/>
  <c r="C189" i="64"/>
  <c r="C190" i="64"/>
  <c r="E193" i="64"/>
  <c r="D193" i="64"/>
  <c r="AV40" i="64"/>
  <c r="AE193" i="64" l="1"/>
  <c r="AP193" i="64"/>
  <c r="AR193" i="64"/>
  <c r="AM193" i="64"/>
  <c r="AD193" i="64"/>
  <c r="AK193" i="64"/>
  <c r="AN193" i="64"/>
  <c r="AI193" i="64"/>
  <c r="AL193" i="64"/>
  <c r="AB193" i="64"/>
  <c r="AO193" i="64"/>
  <c r="AQ193" i="64"/>
  <c r="AS193" i="64"/>
  <c r="AJ193" i="64"/>
  <c r="AC193" i="64"/>
  <c r="AG193" i="64"/>
  <c r="AU193" i="64"/>
  <c r="AT193" i="64"/>
  <c r="AH193" i="64"/>
  <c r="AF193" i="64"/>
  <c r="E189" i="64"/>
  <c r="D189" i="64"/>
  <c r="AC198" i="64"/>
  <c r="AB198" i="64"/>
  <c r="AJ198" i="64"/>
  <c r="AQ198" i="64"/>
  <c r="AN198" i="64"/>
  <c r="AR198" i="64"/>
  <c r="AE198" i="64"/>
  <c r="AP198" i="64"/>
  <c r="AL198" i="64"/>
  <c r="AG198" i="64"/>
  <c r="AT198" i="64"/>
  <c r="AM198" i="64"/>
  <c r="AI198" i="64"/>
  <c r="AH198" i="64"/>
  <c r="AS198" i="64"/>
  <c r="AD198" i="64"/>
  <c r="AO198" i="64"/>
  <c r="AU198" i="64"/>
  <c r="AK198" i="64"/>
  <c r="AF198" i="64"/>
  <c r="Y193" i="64"/>
  <c r="F193" i="64"/>
  <c r="X193" i="64"/>
  <c r="U193" i="64"/>
  <c r="L193" i="64"/>
  <c r="Z193" i="64"/>
  <c r="V193" i="64"/>
  <c r="J193" i="64"/>
  <c r="H193" i="64"/>
  <c r="Q193" i="64"/>
  <c r="T193" i="64"/>
  <c r="G193" i="64"/>
  <c r="R193" i="64"/>
  <c r="M193" i="64"/>
  <c r="N193" i="64"/>
  <c r="I193" i="64"/>
  <c r="W193" i="64"/>
  <c r="S193" i="64"/>
  <c r="O193" i="64"/>
  <c r="P193" i="64"/>
  <c r="K193" i="64"/>
  <c r="AA197" i="64"/>
  <c r="W198" i="64"/>
  <c r="T198" i="64"/>
  <c r="M198" i="64"/>
  <c r="L198" i="64"/>
  <c r="F198" i="64"/>
  <c r="Y198" i="64"/>
  <c r="I198" i="64"/>
  <c r="P198" i="64"/>
  <c r="H198" i="64"/>
  <c r="Z198" i="64"/>
  <c r="J198" i="64"/>
  <c r="Q198" i="64"/>
  <c r="X198" i="64"/>
  <c r="R198" i="64"/>
  <c r="O198" i="64"/>
  <c r="G198" i="64"/>
  <c r="K198" i="64"/>
  <c r="N198" i="64"/>
  <c r="S198" i="64"/>
  <c r="V198" i="64"/>
  <c r="U198" i="64"/>
  <c r="AA198" i="64" l="1"/>
  <c r="AV198" i="64"/>
  <c r="AR189" i="64"/>
  <c r="AF189" i="64"/>
  <c r="AB189" i="64"/>
  <c r="AS189" i="64"/>
  <c r="AK189" i="64"/>
  <c r="AN189" i="64"/>
  <c r="AC189" i="64"/>
  <c r="AG189" i="64"/>
  <c r="AU189" i="64"/>
  <c r="AP189" i="64"/>
  <c r="AI189" i="64"/>
  <c r="AT189" i="64"/>
  <c r="AM189" i="64"/>
  <c r="AJ189" i="64"/>
  <c r="AL189" i="64"/>
  <c r="AQ189" i="64"/>
  <c r="AE189" i="64"/>
  <c r="AO189" i="64"/>
  <c r="AH189" i="64"/>
  <c r="AD189" i="64"/>
  <c r="AA193" i="64"/>
  <c r="AV193" i="64"/>
  <c r="K189" i="64"/>
  <c r="R189" i="64"/>
  <c r="Q189" i="64"/>
  <c r="I189" i="64"/>
  <c r="X189" i="64"/>
  <c r="H189" i="64"/>
  <c r="J189" i="64"/>
  <c r="Y189" i="64"/>
  <c r="G189" i="64"/>
  <c r="Z189" i="64"/>
  <c r="M189" i="64"/>
  <c r="S189" i="64"/>
  <c r="F189" i="64"/>
  <c r="V189" i="64"/>
  <c r="U189" i="64"/>
  <c r="N189" i="64"/>
  <c r="O189" i="64"/>
  <c r="W189" i="64"/>
  <c r="L189" i="64"/>
  <c r="P189" i="64"/>
  <c r="T189" i="64"/>
  <c r="AA189" i="64" l="1"/>
  <c r="AV189" i="64"/>
  <c r="H428" i="31" l="1"/>
  <c r="H388" i="31"/>
  <c r="H377" i="31"/>
  <c r="H442" i="31"/>
  <c r="H433" i="31"/>
  <c r="H438" i="31"/>
  <c r="H426" i="31"/>
  <c r="H384" i="31"/>
  <c r="H368" i="31"/>
  <c r="H369" i="31"/>
  <c r="H421" i="31"/>
  <c r="H366" i="31"/>
  <c r="H410" i="31"/>
  <c r="H411" i="31"/>
  <c r="H390" i="31"/>
  <c r="H370" i="31"/>
  <c r="H373" i="31"/>
  <c r="C140" i="46" l="1"/>
  <c r="E140" i="46" s="1"/>
  <c r="C138" i="44"/>
  <c r="E138" i="44" s="1"/>
  <c r="H138" i="44" s="1"/>
  <c r="C148" i="44"/>
  <c r="E148" i="44" s="1"/>
  <c r="H148" i="44" s="1"/>
  <c r="C150" i="46"/>
  <c r="E150" i="46" s="1"/>
  <c r="C133" i="46"/>
  <c r="E133" i="46" s="1"/>
  <c r="C131" i="44"/>
  <c r="E131" i="44" s="1"/>
  <c r="C154" i="44"/>
  <c r="E154" i="44" s="1"/>
  <c r="H154" i="44" s="1"/>
  <c r="C156" i="46"/>
  <c r="E156" i="46" s="1"/>
  <c r="H409" i="31"/>
  <c r="E514" i="31" s="1"/>
  <c r="D514" i="31"/>
  <c r="H446" i="31"/>
  <c r="D530" i="31"/>
  <c r="H408" i="31"/>
  <c r="E530" i="31" s="1"/>
  <c r="H427" i="31"/>
  <c r="H420" i="31"/>
  <c r="C136" i="46"/>
  <c r="E136" i="46" s="1"/>
  <c r="C134" i="44"/>
  <c r="E134" i="44" s="1"/>
  <c r="C180" i="46"/>
  <c r="E180" i="46" s="1"/>
  <c r="C178" i="44"/>
  <c r="E178" i="44" s="1"/>
  <c r="H178" i="44" s="1"/>
  <c r="C187" i="46"/>
  <c r="E187" i="46" s="1"/>
  <c r="C185" i="44"/>
  <c r="E185" i="44" s="1"/>
  <c r="H185" i="44" s="1"/>
  <c r="H425" i="31"/>
  <c r="C144" i="46"/>
  <c r="E144" i="46" s="1"/>
  <c r="C142" i="44"/>
  <c r="E142" i="44" s="1"/>
  <c r="H142" i="44" s="1"/>
  <c r="C137" i="46"/>
  <c r="E137" i="46" s="1"/>
  <c r="C135" i="44"/>
  <c r="E135" i="44" s="1"/>
  <c r="H135" i="44" s="1"/>
  <c r="C173" i="44"/>
  <c r="E173" i="44" s="1"/>
  <c r="H173" i="44" s="1"/>
  <c r="C175" i="46"/>
  <c r="E175" i="46" s="1"/>
  <c r="C135" i="46"/>
  <c r="E135" i="46" s="1"/>
  <c r="C133" i="44"/>
  <c r="E133" i="44" s="1"/>
  <c r="H133" i="44" s="1"/>
  <c r="C190" i="44"/>
  <c r="E190" i="44" s="1"/>
  <c r="H190" i="44" s="1"/>
  <c r="C192" i="46"/>
  <c r="E192" i="46" s="1"/>
  <c r="C194" i="44"/>
  <c r="E194" i="44" s="1"/>
  <c r="H194" i="44" s="1"/>
  <c r="C196" i="46"/>
  <c r="E196" i="46" s="1"/>
  <c r="C154" i="46"/>
  <c r="E154" i="46" s="1"/>
  <c r="C152" i="44"/>
  <c r="E152" i="44" s="1"/>
  <c r="H152" i="44" s="1"/>
  <c r="C180" i="44"/>
  <c r="E180" i="44" s="1"/>
  <c r="H180" i="44" s="1"/>
  <c r="C182" i="46"/>
  <c r="E182" i="46" s="1"/>
  <c r="BI192" i="46" l="1"/>
  <c r="BO192" i="46"/>
  <c r="BE192" i="46"/>
  <c r="BN192" i="46"/>
  <c r="BC192" i="46"/>
  <c r="BF192" i="46"/>
  <c r="AZ192" i="46"/>
  <c r="BJ192" i="46"/>
  <c r="BA192" i="46"/>
  <c r="BH192" i="46"/>
  <c r="BQ192" i="46"/>
  <c r="BG192" i="46"/>
  <c r="BL192" i="46"/>
  <c r="BM192" i="46"/>
  <c r="AY192" i="46"/>
  <c r="BB192" i="46"/>
  <c r="BK192" i="46"/>
  <c r="I190" i="44"/>
  <c r="J190" i="44" s="1"/>
  <c r="BR192" i="46"/>
  <c r="BD192" i="46"/>
  <c r="BP192" i="46"/>
  <c r="BF175" i="46"/>
  <c r="BD175" i="46"/>
  <c r="BK175" i="46"/>
  <c r="BJ175" i="46"/>
  <c r="BE175" i="46"/>
  <c r="BB175" i="46"/>
  <c r="AY175" i="46"/>
  <c r="BN175" i="46"/>
  <c r="BP175" i="46"/>
  <c r="BA175" i="46"/>
  <c r="BL175" i="46"/>
  <c r="BC175" i="46"/>
  <c r="BQ175" i="46"/>
  <c r="BM175" i="46"/>
  <c r="BR175" i="46"/>
  <c r="BG175" i="46"/>
  <c r="BO175" i="46"/>
  <c r="BI175" i="46"/>
  <c r="AZ175" i="46"/>
  <c r="I173" i="44"/>
  <c r="J173" i="44" s="1"/>
  <c r="BH175" i="46"/>
  <c r="H134" i="44"/>
  <c r="C222" i="44"/>
  <c r="BO156" i="46"/>
  <c r="BB156" i="46"/>
  <c r="CB156" i="46"/>
  <c r="BJ156" i="46"/>
  <c r="BV156" i="46"/>
  <c r="F156" i="46"/>
  <c r="CA156" i="46"/>
  <c r="BL156" i="46"/>
  <c r="BG156" i="46"/>
  <c r="BD156" i="46"/>
  <c r="CL156" i="46"/>
  <c r="CD156" i="46"/>
  <c r="BZ156" i="46"/>
  <c r="BT156" i="46"/>
  <c r="BH156" i="46"/>
  <c r="CE156" i="46"/>
  <c r="CF156" i="46"/>
  <c r="BW156" i="46"/>
  <c r="BK156" i="46"/>
  <c r="CH156" i="46"/>
  <c r="CJ156" i="46"/>
  <c r="BM156" i="46"/>
  <c r="BX156" i="46"/>
  <c r="CG156" i="46"/>
  <c r="BE156" i="46"/>
  <c r="CK156" i="46"/>
  <c r="BC156" i="46"/>
  <c r="BA156" i="46"/>
  <c r="BI156" i="46"/>
  <c r="BR156" i="46"/>
  <c r="CC156" i="46"/>
  <c r="BQ156" i="46"/>
  <c r="AY156" i="46"/>
  <c r="BN156" i="46"/>
  <c r="BU156" i="46"/>
  <c r="CI156" i="46"/>
  <c r="I154" i="44"/>
  <c r="J154" i="44" s="1"/>
  <c r="BP156" i="46"/>
  <c r="BF156" i="46"/>
  <c r="BY156" i="46"/>
  <c r="AZ156" i="46"/>
  <c r="CM156" i="46"/>
  <c r="BW150" i="46"/>
  <c r="BY150" i="46"/>
  <c r="BD150" i="46"/>
  <c r="CA150" i="46"/>
  <c r="CC150" i="46"/>
  <c r="AY150" i="46"/>
  <c r="BT150" i="46"/>
  <c r="BH150" i="46"/>
  <c r="BX150" i="46"/>
  <c r="BZ150" i="46"/>
  <c r="I148" i="44"/>
  <c r="J148" i="44" s="1"/>
  <c r="BG150" i="46"/>
  <c r="BJ150" i="46"/>
  <c r="BR150" i="46"/>
  <c r="BI150" i="46"/>
  <c r="BA150" i="46"/>
  <c r="CJ150" i="46"/>
  <c r="BU150" i="46"/>
  <c r="CL150" i="46"/>
  <c r="CI150" i="46"/>
  <c r="CE150" i="46"/>
  <c r="BC150" i="46"/>
  <c r="CB150" i="46"/>
  <c r="BB150" i="46"/>
  <c r="BN150" i="46"/>
  <c r="CG150" i="46"/>
  <c r="BE150" i="46"/>
  <c r="BL150" i="46"/>
  <c r="BV150" i="46"/>
  <c r="CH150" i="46"/>
  <c r="CK150" i="46"/>
  <c r="BP150" i="46"/>
  <c r="BO150" i="46"/>
  <c r="CM150" i="46"/>
  <c r="BF150" i="46"/>
  <c r="BQ150" i="46"/>
  <c r="BK150" i="46"/>
  <c r="CD150" i="46"/>
  <c r="CF150" i="46"/>
  <c r="AZ150" i="46"/>
  <c r="BM150" i="46"/>
  <c r="BZ154" i="46"/>
  <c r="CH154" i="46"/>
  <c r="CF154" i="46"/>
  <c r="CG154" i="46"/>
  <c r="I152" i="44"/>
  <c r="J152" i="44" s="1"/>
  <c r="BQ154" i="46"/>
  <c r="BR154" i="46"/>
  <c r="BX154" i="46"/>
  <c r="BU154" i="46"/>
  <c r="BF154" i="46"/>
  <c r="CI154" i="46"/>
  <c r="AZ154" i="46"/>
  <c r="BJ154" i="46"/>
  <c r="BN154" i="46"/>
  <c r="CM154" i="46"/>
  <c r="CK154" i="46"/>
  <c r="BW154" i="46"/>
  <c r="BO154" i="46"/>
  <c r="CD154" i="46"/>
  <c r="CB154" i="46"/>
  <c r="AY154" i="46"/>
  <c r="BH154" i="46"/>
  <c r="F154" i="46"/>
  <c r="CA154" i="46"/>
  <c r="CJ154" i="46"/>
  <c r="BM154" i="46"/>
  <c r="BV154" i="46"/>
  <c r="BL154" i="46"/>
  <c r="BD154" i="46"/>
  <c r="BC154" i="46"/>
  <c r="BP154" i="46"/>
  <c r="CL154" i="46"/>
  <c r="CE154" i="46"/>
  <c r="BE154" i="46"/>
  <c r="BY154" i="46"/>
  <c r="BG154" i="46"/>
  <c r="BI154" i="46"/>
  <c r="BT154" i="46"/>
  <c r="BB154" i="46"/>
  <c r="BA154" i="46"/>
  <c r="BK154" i="46"/>
  <c r="CC154" i="46"/>
  <c r="BP144" i="46"/>
  <c r="CD144" i="46"/>
  <c r="BY144" i="46"/>
  <c r="BW144" i="46"/>
  <c r="BG144" i="46"/>
  <c r="CH144" i="46"/>
  <c r="CB144" i="46"/>
  <c r="CI144" i="46"/>
  <c r="BN144" i="46"/>
  <c r="BU144" i="46"/>
  <c r="BR144" i="46"/>
  <c r="BD144" i="46"/>
  <c r="F144" i="46"/>
  <c r="BJ144" i="46"/>
  <c r="BT144" i="46"/>
  <c r="BK144" i="46"/>
  <c r="BL144" i="46"/>
  <c r="BX144" i="46"/>
  <c r="CC144" i="46"/>
  <c r="CG144" i="46"/>
  <c r="BV144" i="46"/>
  <c r="BA144" i="46"/>
  <c r="BB144" i="46"/>
  <c r="CF144" i="46"/>
  <c r="BQ144" i="46"/>
  <c r="CM144" i="46"/>
  <c r="I142" i="44"/>
  <c r="J142" i="44" s="1"/>
  <c r="CA144" i="46"/>
  <c r="BF144" i="46"/>
  <c r="AY144" i="46"/>
  <c r="AZ144" i="46"/>
  <c r="CJ144" i="46"/>
  <c r="BM144" i="46"/>
  <c r="CE144" i="46"/>
  <c r="CK144" i="46"/>
  <c r="BO144" i="46"/>
  <c r="CL144" i="46"/>
  <c r="BE144" i="46"/>
  <c r="BC144" i="46"/>
  <c r="BI144" i="46"/>
  <c r="BH144" i="46"/>
  <c r="BZ144" i="46"/>
  <c r="BK187" i="46"/>
  <c r="BC187" i="46"/>
  <c r="BQ187" i="46"/>
  <c r="AZ187" i="46"/>
  <c r="BL187" i="46"/>
  <c r="BR187" i="46"/>
  <c r="BP187" i="46"/>
  <c r="BE187" i="46"/>
  <c r="BM187" i="46"/>
  <c r="BH187" i="46"/>
  <c r="BF187" i="46"/>
  <c r="BG187" i="46"/>
  <c r="BD187" i="46"/>
  <c r="BJ187" i="46"/>
  <c r="BI187" i="46"/>
  <c r="AY187" i="46"/>
  <c r="BB187" i="46"/>
  <c r="BO187" i="46"/>
  <c r="BN187" i="46"/>
  <c r="I185" i="44"/>
  <c r="J185" i="44" s="1"/>
  <c r="BA187" i="46"/>
  <c r="I134" i="44"/>
  <c r="BT136" i="46"/>
  <c r="CK136" i="46"/>
  <c r="CI136" i="46"/>
  <c r="BH136" i="46"/>
  <c r="BO136" i="46"/>
  <c r="CA136" i="46"/>
  <c r="BI136" i="46"/>
  <c r="BJ136" i="46"/>
  <c r="BE136" i="46"/>
  <c r="BZ136" i="46"/>
  <c r="CC136" i="46"/>
  <c r="CJ136" i="46"/>
  <c r="F136" i="46"/>
  <c r="AZ136" i="46"/>
  <c r="BN136" i="46"/>
  <c r="CE136" i="46"/>
  <c r="BR136" i="46"/>
  <c r="BL136" i="46"/>
  <c r="BF136" i="46"/>
  <c r="BU136" i="46"/>
  <c r="CG136" i="46"/>
  <c r="BV136" i="46"/>
  <c r="BD136" i="46"/>
  <c r="BP136" i="46"/>
  <c r="BY136" i="46"/>
  <c r="BW136" i="46"/>
  <c r="BB136" i="46"/>
  <c r="CH136" i="46"/>
  <c r="AY136" i="46"/>
  <c r="BM136" i="46"/>
  <c r="BC136" i="46"/>
  <c r="CM136" i="46"/>
  <c r="CF136" i="46"/>
  <c r="C226" i="46"/>
  <c r="BA136" i="46"/>
  <c r="BX136" i="46"/>
  <c r="BQ136" i="46"/>
  <c r="BG136" i="46"/>
  <c r="CD136" i="46"/>
  <c r="CB136" i="46"/>
  <c r="BK136" i="46"/>
  <c r="CL136" i="46"/>
  <c r="C179" i="44"/>
  <c r="E179" i="44" s="1"/>
  <c r="H179" i="44" s="1"/>
  <c r="C181" i="46"/>
  <c r="E181" i="46" s="1"/>
  <c r="C199" i="46"/>
  <c r="E199" i="46" s="1"/>
  <c r="C175" i="25"/>
  <c r="C197" i="44"/>
  <c r="E197" i="44" s="1"/>
  <c r="BL182" i="46"/>
  <c r="BE182" i="46"/>
  <c r="AZ182" i="46"/>
  <c r="BM182" i="46"/>
  <c r="BB182" i="46"/>
  <c r="BF182" i="46"/>
  <c r="BK182" i="46"/>
  <c r="BA182" i="46"/>
  <c r="BR182" i="46"/>
  <c r="BO182" i="46"/>
  <c r="BH182" i="46"/>
  <c r="BN182" i="46"/>
  <c r="BI182" i="46"/>
  <c r="BD182" i="46"/>
  <c r="BC182" i="46"/>
  <c r="I180" i="44"/>
  <c r="J180" i="44" s="1"/>
  <c r="BP182" i="46"/>
  <c r="BJ182" i="46"/>
  <c r="AY182" i="46"/>
  <c r="BG182" i="46"/>
  <c r="BQ182" i="46"/>
  <c r="BK196" i="46"/>
  <c r="BB196" i="46"/>
  <c r="AY196" i="46"/>
  <c r="BC196" i="46"/>
  <c r="BI196" i="46"/>
  <c r="BQ196" i="46"/>
  <c r="AZ196" i="46"/>
  <c r="BG196" i="46"/>
  <c r="BH196" i="46"/>
  <c r="BM196" i="46"/>
  <c r="BA196" i="46"/>
  <c r="BE196" i="46"/>
  <c r="BF196" i="46"/>
  <c r="I194" i="44"/>
  <c r="J194" i="44" s="1"/>
  <c r="BL196" i="46"/>
  <c r="BD196" i="46"/>
  <c r="BJ196" i="46"/>
  <c r="BR196" i="46"/>
  <c r="BP196" i="46"/>
  <c r="BO196" i="46"/>
  <c r="BN196" i="46"/>
  <c r="C220" i="44"/>
  <c r="H131" i="44"/>
  <c r="BH135" i="46"/>
  <c r="CK135" i="46"/>
  <c r="BK135" i="46"/>
  <c r="BR135" i="46"/>
  <c r="BO135" i="46"/>
  <c r="BB135" i="46"/>
  <c r="BX135" i="46"/>
  <c r="CD135" i="46"/>
  <c r="AZ135" i="46"/>
  <c r="BI135" i="46"/>
  <c r="BG135" i="46"/>
  <c r="BT135" i="46"/>
  <c r="BF135" i="46"/>
  <c r="BV135" i="46"/>
  <c r="CJ135" i="46"/>
  <c r="CH135" i="46"/>
  <c r="BA135" i="46"/>
  <c r="BL135" i="46"/>
  <c r="BN135" i="46"/>
  <c r="BP135" i="46"/>
  <c r="BJ135" i="46"/>
  <c r="CB135" i="46"/>
  <c r="CF135" i="46"/>
  <c r="F135" i="46"/>
  <c r="CC135" i="46"/>
  <c r="CA135" i="46"/>
  <c r="BE135" i="46"/>
  <c r="CE135" i="46"/>
  <c r="AY135" i="46"/>
  <c r="CG135" i="46"/>
  <c r="BC135" i="46"/>
  <c r="BU135" i="46"/>
  <c r="CI135" i="46"/>
  <c r="BQ135" i="46"/>
  <c r="BW135" i="46"/>
  <c r="CM135" i="46"/>
  <c r="BY135" i="46"/>
  <c r="BD135" i="46"/>
  <c r="BZ135" i="46"/>
  <c r="I133" i="44"/>
  <c r="J133" i="44" s="1"/>
  <c r="CL135" i="46"/>
  <c r="BM135" i="46"/>
  <c r="CK137" i="46"/>
  <c r="BA137" i="46"/>
  <c r="BZ137" i="46"/>
  <c r="BE137" i="46"/>
  <c r="CG137" i="46"/>
  <c r="CD137" i="46"/>
  <c r="BW137" i="46"/>
  <c r="AY137" i="46"/>
  <c r="F137" i="46"/>
  <c r="BX137" i="46"/>
  <c r="BN137" i="46"/>
  <c r="CI137" i="46"/>
  <c r="BB137" i="46"/>
  <c r="BG137" i="46"/>
  <c r="CL137" i="46"/>
  <c r="CA137" i="46"/>
  <c r="CB137" i="46"/>
  <c r="BJ137" i="46"/>
  <c r="BP137" i="46"/>
  <c r="CH137" i="46"/>
  <c r="BY137" i="46"/>
  <c r="BV137" i="46"/>
  <c r="BF137" i="46"/>
  <c r="BD137" i="46"/>
  <c r="BH137" i="46"/>
  <c r="BK137" i="46"/>
  <c r="BC137" i="46"/>
  <c r="CE137" i="46"/>
  <c r="CF137" i="46"/>
  <c r="BI137" i="46"/>
  <c r="CM137" i="46"/>
  <c r="BM137" i="46"/>
  <c r="BT137" i="46"/>
  <c r="BO137" i="46"/>
  <c r="AZ137" i="46"/>
  <c r="BQ137" i="46"/>
  <c r="BU137" i="46"/>
  <c r="BR137" i="46"/>
  <c r="I135" i="44"/>
  <c r="J135" i="44" s="1"/>
  <c r="CJ137" i="46"/>
  <c r="BL137" i="46"/>
  <c r="CC137" i="46"/>
  <c r="C177" i="44"/>
  <c r="E177" i="44" s="1"/>
  <c r="H177" i="44" s="1"/>
  <c r="C179" i="46"/>
  <c r="E179" i="46" s="1"/>
  <c r="I178" i="44"/>
  <c r="J178" i="44" s="1"/>
  <c r="BE180" i="46"/>
  <c r="BN180" i="46"/>
  <c r="BQ180" i="46"/>
  <c r="BJ180" i="46"/>
  <c r="BD180" i="46"/>
  <c r="BR180" i="46"/>
  <c r="BI180" i="46"/>
  <c r="BH180" i="46"/>
  <c r="BM180" i="46"/>
  <c r="BC180" i="46"/>
  <c r="BO180" i="46"/>
  <c r="AY180" i="46"/>
  <c r="AZ180" i="46"/>
  <c r="BA180" i="46"/>
  <c r="BL180" i="46"/>
  <c r="BK180" i="46"/>
  <c r="BB180" i="46"/>
  <c r="BG180" i="46"/>
  <c r="BP180" i="46"/>
  <c r="BF180" i="46"/>
  <c r="C174" i="46"/>
  <c r="E174" i="46" s="1"/>
  <c r="C172" i="44"/>
  <c r="E172" i="44" s="1"/>
  <c r="CH133" i="46"/>
  <c r="CG133" i="46"/>
  <c r="BM133" i="46"/>
  <c r="BX133" i="46"/>
  <c r="BT133" i="46"/>
  <c r="BP133" i="46"/>
  <c r="CE133" i="46"/>
  <c r="CC224" i="46" s="1"/>
  <c r="BL133" i="46"/>
  <c r="BZ133" i="46"/>
  <c r="C224" i="46"/>
  <c r="BU133" i="46"/>
  <c r="BS224" i="46" s="1"/>
  <c r="BE133" i="46"/>
  <c r="BC224" i="46" s="1"/>
  <c r="BD133" i="46"/>
  <c r="BF133" i="46"/>
  <c r="BN133" i="46"/>
  <c r="F133" i="46"/>
  <c r="BB133" i="46"/>
  <c r="CL133" i="46"/>
  <c r="BC133" i="46"/>
  <c r="BW133" i="46"/>
  <c r="AZ133" i="46"/>
  <c r="CB133" i="46"/>
  <c r="BY133" i="46"/>
  <c r="CF133" i="46"/>
  <c r="BH133" i="46"/>
  <c r="CA133" i="46"/>
  <c r="CI133" i="46"/>
  <c r="BV133" i="46"/>
  <c r="BR133" i="46"/>
  <c r="BQ133" i="46"/>
  <c r="BI133" i="46"/>
  <c r="BG224" i="46" s="1"/>
  <c r="BO133" i="46"/>
  <c r="BM224" i="46" s="1"/>
  <c r="CJ133" i="46"/>
  <c r="CC133" i="46"/>
  <c r="CM133" i="46"/>
  <c r="CK133" i="46"/>
  <c r="CD133" i="46"/>
  <c r="AY133" i="46"/>
  <c r="BJ133" i="46"/>
  <c r="BH224" i="46" s="1"/>
  <c r="I131" i="44"/>
  <c r="BK133" i="46"/>
  <c r="BA133" i="46"/>
  <c r="BG133" i="46"/>
  <c r="CC140" i="46"/>
  <c r="AZ140" i="46"/>
  <c r="BO140" i="46"/>
  <c r="BH140" i="46"/>
  <c r="BA140" i="46"/>
  <c r="CJ140" i="46"/>
  <c r="CF140" i="46"/>
  <c r="BR140" i="46"/>
  <c r="BG140" i="46"/>
  <c r="CL140" i="46"/>
  <c r="AY140" i="46"/>
  <c r="BV140" i="46"/>
  <c r="CM140" i="46"/>
  <c r="CH140" i="46"/>
  <c r="BP140" i="46"/>
  <c r="CA140" i="46"/>
  <c r="BU140" i="46"/>
  <c r="BX140" i="46"/>
  <c r="CD140" i="46"/>
  <c r="CE140" i="46"/>
  <c r="CK140" i="46"/>
  <c r="CB140" i="46"/>
  <c r="CI140" i="46"/>
  <c r="BF140" i="46"/>
  <c r="BL140" i="46"/>
  <c r="BM140" i="46"/>
  <c r="BC140" i="46"/>
  <c r="BW140" i="46"/>
  <c r="BQ140" i="46"/>
  <c r="CG140" i="46"/>
  <c r="BB140" i="46"/>
  <c r="BY140" i="46"/>
  <c r="BT140" i="46"/>
  <c r="BZ140" i="46"/>
  <c r="BD140" i="46"/>
  <c r="BE140" i="46"/>
  <c r="I138" i="44"/>
  <c r="J138" i="44" s="1"/>
  <c r="F140" i="46"/>
  <c r="BK140" i="46"/>
  <c r="BJ140" i="46"/>
  <c r="BN140" i="46"/>
  <c r="BI140" i="46"/>
  <c r="BL224" i="46" l="1"/>
  <c r="BK224" i="46"/>
  <c r="BA224" i="46"/>
  <c r="CA224" i="46"/>
  <c r="BO224" i="46"/>
  <c r="BF224" i="46"/>
  <c r="CF224" i="46"/>
  <c r="BD224" i="46"/>
  <c r="CI224" i="46"/>
  <c r="BJ224" i="46"/>
  <c r="BV224" i="46"/>
  <c r="CK224" i="46"/>
  <c r="CG224" i="46"/>
  <c r="BW224" i="46"/>
  <c r="CH224" i="46"/>
  <c r="BB224" i="46"/>
  <c r="BI224" i="46"/>
  <c r="BX224" i="46"/>
  <c r="G220" i="44"/>
  <c r="BU224" i="46"/>
  <c r="CB224" i="46"/>
  <c r="AZ224" i="46"/>
  <c r="BT224" i="46"/>
  <c r="CD224" i="46"/>
  <c r="BN224" i="46"/>
  <c r="BP224" i="46"/>
  <c r="AY224" i="46"/>
  <c r="BY224" i="46"/>
  <c r="BZ224" i="46"/>
  <c r="CJ224" i="46"/>
  <c r="AX224" i="46"/>
  <c r="BE224" i="46"/>
  <c r="CE224" i="46"/>
  <c r="H140" i="46"/>
  <c r="AW224" i="46"/>
  <c r="BS133" i="46"/>
  <c r="BN174" i="46"/>
  <c r="BQ174" i="46"/>
  <c r="BB174" i="46"/>
  <c r="BJ174" i="46"/>
  <c r="BD174" i="46"/>
  <c r="BK174" i="46"/>
  <c r="BR174" i="46"/>
  <c r="BF174" i="46"/>
  <c r="I172" i="44"/>
  <c r="BH174" i="46"/>
  <c r="BO174" i="46"/>
  <c r="AY174" i="46"/>
  <c r="BE174" i="46"/>
  <c r="BC174" i="46"/>
  <c r="BL174" i="46"/>
  <c r="AZ174" i="46"/>
  <c r="BG174" i="46"/>
  <c r="BA174" i="46"/>
  <c r="BM174" i="46"/>
  <c r="BI174" i="46"/>
  <c r="BP174" i="46"/>
  <c r="BS137" i="46"/>
  <c r="H197" i="44"/>
  <c r="BM181" i="46"/>
  <c r="BC181" i="46"/>
  <c r="I179" i="44"/>
  <c r="J179" i="44" s="1"/>
  <c r="BD181" i="46"/>
  <c r="BG181" i="46"/>
  <c r="BN181" i="46"/>
  <c r="BP181" i="46"/>
  <c r="BE181" i="46"/>
  <c r="BA181" i="46"/>
  <c r="BR181" i="46"/>
  <c r="BQ181" i="46"/>
  <c r="AY181" i="46"/>
  <c r="AZ181" i="46"/>
  <c r="BK181" i="46"/>
  <c r="BH181" i="46"/>
  <c r="BO181" i="46"/>
  <c r="BJ181" i="46"/>
  <c r="BI181" i="46"/>
  <c r="BL181" i="46"/>
  <c r="BB181" i="46"/>
  <c r="BF181" i="46"/>
  <c r="BI226" i="46"/>
  <c r="BO226" i="46"/>
  <c r="CD226" i="46"/>
  <c r="BS136" i="46"/>
  <c r="AW226" i="46"/>
  <c r="BW226" i="46"/>
  <c r="CE226" i="46"/>
  <c r="BP226" i="46"/>
  <c r="H136" i="46"/>
  <c r="D226" i="46"/>
  <c r="BC226" i="46"/>
  <c r="BM226" i="46"/>
  <c r="BR226" i="46"/>
  <c r="CN136" i="46"/>
  <c r="H144" i="46"/>
  <c r="H154" i="46"/>
  <c r="CN150" i="46"/>
  <c r="CN156" i="46"/>
  <c r="H156" i="46"/>
  <c r="J134" i="44"/>
  <c r="H222" i="44" s="1"/>
  <c r="F222" i="44"/>
  <c r="BS192" i="46"/>
  <c r="CN133" i="46"/>
  <c r="BR224" i="46"/>
  <c r="BS180" i="46"/>
  <c r="BS135" i="46"/>
  <c r="BZ226" i="46"/>
  <c r="BV226" i="46"/>
  <c r="CK226" i="46"/>
  <c r="CF226" i="46"/>
  <c r="BN226" i="46"/>
  <c r="BS226" i="46"/>
  <c r="CC226" i="46"/>
  <c r="CH226" i="46"/>
  <c r="BH226" i="46"/>
  <c r="BF226" i="46"/>
  <c r="G222" i="44"/>
  <c r="CN154" i="46"/>
  <c r="BS150" i="46"/>
  <c r="BS156" i="46"/>
  <c r="CN140" i="46"/>
  <c r="D224" i="46"/>
  <c r="H133" i="46"/>
  <c r="H135" i="46"/>
  <c r="CN135" i="46"/>
  <c r="F220" i="44"/>
  <c r="J131" i="44"/>
  <c r="H220" i="44" s="1"/>
  <c r="BS196" i="46"/>
  <c r="BD199" i="46"/>
  <c r="BB199" i="46"/>
  <c r="AY199" i="46"/>
  <c r="BR199" i="46"/>
  <c r="BF199" i="46"/>
  <c r="BE199" i="46"/>
  <c r="BQ199" i="46"/>
  <c r="BI199" i="46"/>
  <c r="BP199" i="46"/>
  <c r="BK199" i="46"/>
  <c r="BJ199" i="46"/>
  <c r="BH199" i="46"/>
  <c r="BL199" i="46"/>
  <c r="BA199" i="46"/>
  <c r="BN199" i="46"/>
  <c r="BO199" i="46"/>
  <c r="AZ199" i="46"/>
  <c r="BG199" i="46"/>
  <c r="I197" i="44"/>
  <c r="BC199" i="46"/>
  <c r="BM199" i="46"/>
  <c r="CB226" i="46"/>
  <c r="AY226" i="46"/>
  <c r="BA226" i="46"/>
  <c r="AZ226" i="46"/>
  <c r="BB226" i="46"/>
  <c r="BD226" i="46"/>
  <c r="BL226" i="46"/>
  <c r="CA226" i="46"/>
  <c r="BG226" i="46"/>
  <c r="CG226" i="46"/>
  <c r="CN144" i="46"/>
  <c r="BS154" i="46"/>
  <c r="BS140" i="46"/>
  <c r="H172" i="44"/>
  <c r="BJ179" i="46"/>
  <c r="BR179" i="46"/>
  <c r="BE179" i="46"/>
  <c r="BQ179" i="46"/>
  <c r="BI179" i="46"/>
  <c r="BM179" i="46"/>
  <c r="BP179" i="46"/>
  <c r="BA179" i="46"/>
  <c r="BB179" i="46"/>
  <c r="BG179" i="46"/>
  <c r="AZ179" i="46"/>
  <c r="BN179" i="46"/>
  <c r="BF179" i="46"/>
  <c r="I177" i="44"/>
  <c r="J177" i="44" s="1"/>
  <c r="BC179" i="46"/>
  <c r="BD179" i="46"/>
  <c r="BL179" i="46"/>
  <c r="BH179" i="46"/>
  <c r="BO179" i="46"/>
  <c r="BK179" i="46"/>
  <c r="AY179" i="46"/>
  <c r="CN137" i="46"/>
  <c r="H137" i="46"/>
  <c r="BS182" i="46"/>
  <c r="CJ226" i="46"/>
  <c r="BE226" i="46"/>
  <c r="BK226" i="46"/>
  <c r="BU226" i="46"/>
  <c r="BT226" i="46"/>
  <c r="BJ226" i="46"/>
  <c r="AX226" i="46"/>
  <c r="BX226" i="46"/>
  <c r="BY226" i="46"/>
  <c r="CI226" i="46"/>
  <c r="BS187" i="46"/>
  <c r="BS144" i="46"/>
  <c r="BS175" i="46"/>
  <c r="F224" i="46" l="1"/>
  <c r="BS179" i="46"/>
  <c r="BS199" i="46"/>
  <c r="BQ226" i="46"/>
  <c r="CL224" i="46"/>
  <c r="BS181" i="46"/>
  <c r="J172" i="44"/>
  <c r="CL226" i="46"/>
  <c r="J197" i="44"/>
  <c r="BS174" i="46"/>
  <c r="F226" i="46"/>
  <c r="BQ224" i="46"/>
  <c r="H417" i="31"/>
  <c r="C171" i="46" l="1"/>
  <c r="E171" i="46" s="1"/>
  <c r="C169" i="44"/>
  <c r="E169" i="44" s="1"/>
  <c r="H169" i="44" s="1"/>
  <c r="H423" i="31" l="1"/>
  <c r="BJ171" i="46"/>
  <c r="BG171" i="46"/>
  <c r="BX171" i="46"/>
  <c r="CC171" i="46"/>
  <c r="I169" i="44"/>
  <c r="J169" i="44" s="1"/>
  <c r="AY171" i="46"/>
  <c r="BN171" i="46"/>
  <c r="BY171" i="46"/>
  <c r="BI171" i="46"/>
  <c r="CK171" i="46"/>
  <c r="BE171" i="46"/>
  <c r="BP171" i="46"/>
  <c r="CA171" i="46"/>
  <c r="BV171" i="46"/>
  <c r="CH171" i="46"/>
  <c r="BK171" i="46"/>
  <c r="CL171" i="46"/>
  <c r="CF171" i="46"/>
  <c r="BH171" i="46"/>
  <c r="BC171" i="46"/>
  <c r="G171" i="46"/>
  <c r="CD171" i="46"/>
  <c r="BU171" i="46"/>
  <c r="BT171" i="46"/>
  <c r="BB171" i="46"/>
  <c r="CB171" i="46"/>
  <c r="BO171" i="46"/>
  <c r="BD171" i="46"/>
  <c r="BR171" i="46"/>
  <c r="CJ171" i="46"/>
  <c r="CE171" i="46"/>
  <c r="BQ171" i="46"/>
  <c r="BF171" i="46"/>
  <c r="CM171" i="46"/>
  <c r="CG171" i="46"/>
  <c r="AZ171" i="46"/>
  <c r="BZ171" i="46"/>
  <c r="CI171" i="46"/>
  <c r="BA171" i="46"/>
  <c r="BW171" i="46"/>
  <c r="BM171" i="46"/>
  <c r="BL171" i="46"/>
  <c r="H171" i="46" l="1"/>
  <c r="CN171" i="46"/>
  <c r="C175" i="44"/>
  <c r="E175" i="44" s="1"/>
  <c r="C177" i="46"/>
  <c r="E177" i="46" s="1"/>
  <c r="BS171" i="46"/>
  <c r="BJ177" i="46" l="1"/>
  <c r="BL177" i="46"/>
  <c r="BM177" i="46"/>
  <c r="BH177" i="46"/>
  <c r="BO177" i="46"/>
  <c r="BC177" i="46"/>
  <c r="AZ177" i="46"/>
  <c r="AY177" i="46"/>
  <c r="BB177" i="46"/>
  <c r="BI177" i="46"/>
  <c r="BA177" i="46"/>
  <c r="BE177" i="46"/>
  <c r="BR177" i="46"/>
  <c r="BK177" i="46"/>
  <c r="BN177" i="46"/>
  <c r="BD177" i="46"/>
  <c r="BG177" i="46"/>
  <c r="BF177" i="46"/>
  <c r="BP177" i="46"/>
  <c r="I175" i="44"/>
  <c r="BQ177" i="46"/>
  <c r="H175" i="44"/>
  <c r="H416" i="31"/>
  <c r="C170" i="46" l="1"/>
  <c r="E170" i="46" s="1"/>
  <c r="C168" i="44"/>
  <c r="E168" i="44" s="1"/>
  <c r="H168" i="44" s="1"/>
  <c r="BS177" i="46"/>
  <c r="J175" i="44"/>
  <c r="BT170" i="46" l="1"/>
  <c r="CB170" i="46"/>
  <c r="BK170" i="46"/>
  <c r="CJ170" i="46"/>
  <c r="BY170" i="46"/>
  <c r="BJ170" i="46"/>
  <c r="CM170" i="46"/>
  <c r="AY170" i="46"/>
  <c r="CF170" i="46"/>
  <c r="BR170" i="46"/>
  <c r="BG170" i="46"/>
  <c r="AZ170" i="46"/>
  <c r="BE170" i="46"/>
  <c r="CD170" i="46"/>
  <c r="CI170" i="46"/>
  <c r="I168" i="44"/>
  <c r="J168" i="44" s="1"/>
  <c r="CC170" i="46"/>
  <c r="CL170" i="46"/>
  <c r="BQ170" i="46"/>
  <c r="BW170" i="46"/>
  <c r="BP170" i="46"/>
  <c r="BL170" i="46"/>
  <c r="BO170" i="46"/>
  <c r="G170" i="46"/>
  <c r="BB170" i="46"/>
  <c r="BM170" i="46"/>
  <c r="CH170" i="46"/>
  <c r="CK170" i="46"/>
  <c r="BA170" i="46"/>
  <c r="BD170" i="46"/>
  <c r="BV170" i="46"/>
  <c r="CG170" i="46"/>
  <c r="BU170" i="46"/>
  <c r="BF170" i="46"/>
  <c r="BN170" i="46"/>
  <c r="BZ170" i="46"/>
  <c r="BH170" i="46"/>
  <c r="BX170" i="46"/>
  <c r="CE170" i="46"/>
  <c r="BI170" i="46"/>
  <c r="CA170" i="46"/>
  <c r="BC170" i="46"/>
  <c r="CN170" i="46" l="1"/>
  <c r="H170" i="46"/>
  <c r="BS170" i="46"/>
  <c r="D519" i="31" l="1"/>
  <c r="H422" i="31"/>
  <c r="C174" i="44" l="1"/>
  <c r="E174" i="44" s="1"/>
  <c r="E519" i="31"/>
  <c r="C176" i="46"/>
  <c r="E176" i="46" s="1"/>
  <c r="H174" i="44" l="1"/>
  <c r="C237" i="44"/>
  <c r="AY176" i="46"/>
  <c r="BK176" i="46"/>
  <c r="BJ176" i="46"/>
  <c r="BI176" i="46"/>
  <c r="AZ176" i="46"/>
  <c r="BG176" i="46"/>
  <c r="BL176" i="46"/>
  <c r="BA176" i="46"/>
  <c r="BP176" i="46"/>
  <c r="BN176" i="46"/>
  <c r="BD176" i="46"/>
  <c r="BQ176" i="46"/>
  <c r="BO176" i="46"/>
  <c r="BH176" i="46"/>
  <c r="BR176" i="46"/>
  <c r="BB176" i="46"/>
  <c r="BF176" i="46"/>
  <c r="I174" i="44"/>
  <c r="G237" i="44" s="1"/>
  <c r="BC176" i="46"/>
  <c r="BM176" i="46"/>
  <c r="BE176" i="46"/>
  <c r="C241" i="46"/>
  <c r="H374" i="31"/>
  <c r="H378" i="31"/>
  <c r="BF241" i="46" l="1"/>
  <c r="BL241" i="46"/>
  <c r="BE241" i="46"/>
  <c r="BI241" i="46"/>
  <c r="C145" i="46"/>
  <c r="E145" i="46" s="1"/>
  <c r="C143" i="44"/>
  <c r="E143" i="44" s="1"/>
  <c r="H143" i="44" s="1"/>
  <c r="BC241" i="46"/>
  <c r="BD241" i="46"/>
  <c r="BM241" i="46"/>
  <c r="BN241" i="46"/>
  <c r="AX241" i="46"/>
  <c r="AW241" i="46"/>
  <c r="BS176" i="46"/>
  <c r="C139" i="44"/>
  <c r="E139" i="44" s="1"/>
  <c r="C141" i="46"/>
  <c r="E141" i="46" s="1"/>
  <c r="AZ241" i="46"/>
  <c r="BO241" i="46"/>
  <c r="AY241" i="46"/>
  <c r="BG241" i="46"/>
  <c r="BK241" i="46"/>
  <c r="BA241" i="46"/>
  <c r="BP241" i="46"/>
  <c r="BB241" i="46"/>
  <c r="BJ241" i="46"/>
  <c r="BH241" i="46"/>
  <c r="F237" i="44"/>
  <c r="J174" i="44"/>
  <c r="H237" i="44" s="1"/>
  <c r="BQ241" i="46" l="1"/>
  <c r="BZ141" i="46"/>
  <c r="BD141" i="46"/>
  <c r="BV141" i="46"/>
  <c r="BP141" i="46"/>
  <c r="BN141" i="46"/>
  <c r="BY141" i="46"/>
  <c r="I139" i="44"/>
  <c r="BT141" i="46"/>
  <c r="CD141" i="46"/>
  <c r="BU141" i="46"/>
  <c r="BF141" i="46"/>
  <c r="BK141" i="46"/>
  <c r="CI141" i="46"/>
  <c r="CH141" i="46"/>
  <c r="CG141" i="46"/>
  <c r="AZ141" i="46"/>
  <c r="BO141" i="46"/>
  <c r="AY141" i="46"/>
  <c r="BQ141" i="46"/>
  <c r="CA141" i="46"/>
  <c r="BM141" i="46"/>
  <c r="CL141" i="46"/>
  <c r="BG141" i="46"/>
  <c r="CK141" i="46"/>
  <c r="CJ141" i="46"/>
  <c r="CM141" i="46"/>
  <c r="BB141" i="46"/>
  <c r="BR141" i="46"/>
  <c r="CB141" i="46"/>
  <c r="CF141" i="46"/>
  <c r="BW141" i="46"/>
  <c r="BX141" i="46"/>
  <c r="BH141" i="46"/>
  <c r="BL141" i="46"/>
  <c r="BI141" i="46"/>
  <c r="CE141" i="46"/>
  <c r="BJ141" i="46"/>
  <c r="BE141" i="46"/>
  <c r="CC141" i="46"/>
  <c r="BC141" i="46"/>
  <c r="BA141" i="46"/>
  <c r="CE145" i="46"/>
  <c r="CJ145" i="46"/>
  <c r="CB145" i="46"/>
  <c r="BK145" i="46"/>
  <c r="BU145" i="46"/>
  <c r="BE145" i="46"/>
  <c r="I143" i="44"/>
  <c r="J143" i="44" s="1"/>
  <c r="BM145" i="46"/>
  <c r="BO145" i="46"/>
  <c r="BT145" i="46"/>
  <c r="BR145" i="46"/>
  <c r="AY145" i="46"/>
  <c r="BD145" i="46"/>
  <c r="BZ145" i="46"/>
  <c r="BH145" i="46"/>
  <c r="BA145" i="46"/>
  <c r="BX145" i="46"/>
  <c r="BG145" i="46"/>
  <c r="BQ145" i="46"/>
  <c r="CK145" i="46"/>
  <c r="BV145" i="46"/>
  <c r="CH145" i="46"/>
  <c r="BI145" i="46"/>
  <c r="BW145" i="46"/>
  <c r="CL145" i="46"/>
  <c r="CF145" i="46"/>
  <c r="BY145" i="46"/>
  <c r="BC145" i="46"/>
  <c r="AZ145" i="46"/>
  <c r="CA145" i="46"/>
  <c r="CI145" i="46"/>
  <c r="BF145" i="46"/>
  <c r="BJ145" i="46"/>
  <c r="BP145" i="46"/>
  <c r="CM145" i="46"/>
  <c r="BN145" i="46"/>
  <c r="BB145" i="46"/>
  <c r="BL145" i="46"/>
  <c r="CG145" i="46"/>
  <c r="CD145" i="46"/>
  <c r="CC145" i="46"/>
  <c r="H139" i="44"/>
  <c r="H395" i="31"/>
  <c r="BS141" i="46" l="1"/>
  <c r="J139" i="44"/>
  <c r="BS145" i="46"/>
  <c r="CN141" i="46"/>
  <c r="C159" i="44"/>
  <c r="E159" i="44" s="1"/>
  <c r="C161" i="46"/>
  <c r="E161" i="46" s="1"/>
  <c r="CN145" i="46"/>
  <c r="H159" i="44" l="1"/>
  <c r="C225" i="44"/>
  <c r="CE161" i="46"/>
  <c r="CC229" i="46" s="1"/>
  <c r="I159" i="44"/>
  <c r="G225" i="44" s="1"/>
  <c r="BB161" i="46"/>
  <c r="AZ229" i="46" s="1"/>
  <c r="BJ161" i="46"/>
  <c r="BH229" i="46" s="1"/>
  <c r="BR161" i="46"/>
  <c r="BP229" i="46" s="1"/>
  <c r="CM161" i="46"/>
  <c r="CK229" i="46" s="1"/>
  <c r="CL161" i="46"/>
  <c r="CJ229" i="46" s="1"/>
  <c r="BU161" i="46"/>
  <c r="BS229" i="46" s="1"/>
  <c r="BA161" i="46"/>
  <c r="AY229" i="46" s="1"/>
  <c r="CJ161" i="46"/>
  <c r="CH229" i="46" s="1"/>
  <c r="BD161" i="46"/>
  <c r="BB229" i="46" s="1"/>
  <c r="CB161" i="46"/>
  <c r="BZ229" i="46" s="1"/>
  <c r="BF161" i="46"/>
  <c r="BD229" i="46" s="1"/>
  <c r="CG161" i="46"/>
  <c r="CE229" i="46" s="1"/>
  <c r="CA161" i="46"/>
  <c r="BY229" i="46" s="1"/>
  <c r="CK161" i="46"/>
  <c r="CI229" i="46" s="1"/>
  <c r="AY161" i="46"/>
  <c r="BC161" i="46"/>
  <c r="BA229" i="46" s="1"/>
  <c r="C229" i="46"/>
  <c r="BG161" i="46"/>
  <c r="BE229" i="46" s="1"/>
  <c r="CC161" i="46"/>
  <c r="CA229" i="46" s="1"/>
  <c r="BW161" i="46"/>
  <c r="BU229" i="46" s="1"/>
  <c r="BK161" i="46"/>
  <c r="BI229" i="46" s="1"/>
  <c r="CD161" i="46"/>
  <c r="CB229" i="46" s="1"/>
  <c r="BQ161" i="46"/>
  <c r="BO229" i="46" s="1"/>
  <c r="BM161" i="46"/>
  <c r="BK229" i="46" s="1"/>
  <c r="BL161" i="46"/>
  <c r="BJ229" i="46" s="1"/>
  <c r="BV161" i="46"/>
  <c r="BT229" i="46" s="1"/>
  <c r="CH161" i="46"/>
  <c r="CF229" i="46" s="1"/>
  <c r="CF161" i="46"/>
  <c r="CD229" i="46" s="1"/>
  <c r="BX161" i="46"/>
  <c r="BV229" i="46" s="1"/>
  <c r="AZ161" i="46"/>
  <c r="AX229" i="46" s="1"/>
  <c r="BT161" i="46"/>
  <c r="BH161" i="46"/>
  <c r="BF229" i="46" s="1"/>
  <c r="BO161" i="46"/>
  <c r="BM229" i="46" s="1"/>
  <c r="BY161" i="46"/>
  <c r="BW229" i="46" s="1"/>
  <c r="BP161" i="46"/>
  <c r="BN229" i="46" s="1"/>
  <c r="BN161" i="46"/>
  <c r="BL229" i="46" s="1"/>
  <c r="BI161" i="46"/>
  <c r="BG229" i="46" s="1"/>
  <c r="CI161" i="46"/>
  <c r="CG229" i="46" s="1"/>
  <c r="BE161" i="46"/>
  <c r="BC229" i="46" s="1"/>
  <c r="BZ161" i="46"/>
  <c r="BX229" i="46" s="1"/>
  <c r="BR229" i="46" l="1"/>
  <c r="CN161" i="46"/>
  <c r="CL229" i="46" s="1"/>
  <c r="BS161" i="46"/>
  <c r="BQ229" i="46" s="1"/>
  <c r="AW229" i="46"/>
  <c r="J159" i="44"/>
  <c r="H225" i="44" s="1"/>
  <c r="F225" i="44"/>
  <c r="H439" i="31" l="1"/>
  <c r="C193" i="46" l="1"/>
  <c r="E193" i="46" s="1"/>
  <c r="C191" i="44"/>
  <c r="E191" i="44" s="1"/>
  <c r="H191" i="44" s="1"/>
  <c r="AZ193" i="46" l="1"/>
  <c r="BP193" i="46"/>
  <c r="I191" i="44"/>
  <c r="J191" i="44" s="1"/>
  <c r="BL193" i="46"/>
  <c r="BH193" i="46"/>
  <c r="BG193" i="46"/>
  <c r="BI193" i="46"/>
  <c r="BF193" i="46"/>
  <c r="BN193" i="46"/>
  <c r="BK193" i="46"/>
  <c r="BO193" i="46"/>
  <c r="BB193" i="46"/>
  <c r="BR193" i="46"/>
  <c r="BE193" i="46"/>
  <c r="BJ193" i="46"/>
  <c r="AY193" i="46"/>
  <c r="BD193" i="46"/>
  <c r="BC193" i="46"/>
  <c r="BM193" i="46"/>
  <c r="BA193" i="46"/>
  <c r="BQ193" i="46"/>
  <c r="H367" i="31"/>
  <c r="H371" i="31"/>
  <c r="H381" i="31"/>
  <c r="H375" i="31"/>
  <c r="C136" i="44" l="1"/>
  <c r="E136" i="44" s="1"/>
  <c r="C138" i="46"/>
  <c r="E138" i="46" s="1"/>
  <c r="C145" i="44"/>
  <c r="E145" i="44" s="1"/>
  <c r="C147" i="46"/>
  <c r="E147" i="46" s="1"/>
  <c r="BS193" i="46"/>
  <c r="C132" i="44"/>
  <c r="E132" i="44" s="1"/>
  <c r="C134" i="46"/>
  <c r="E134" i="46" s="1"/>
  <c r="C140" i="44"/>
  <c r="E140" i="44" s="1"/>
  <c r="C142" i="46"/>
  <c r="E142" i="46" s="1"/>
  <c r="BK147" i="46" l="1"/>
  <c r="AZ147" i="46"/>
  <c r="AY147" i="46"/>
  <c r="CF147" i="46"/>
  <c r="CK147" i="46"/>
  <c r="BR147" i="46"/>
  <c r="CH147" i="46"/>
  <c r="CJ147" i="46"/>
  <c r="BH147" i="46"/>
  <c r="BF147" i="46"/>
  <c r="CD147" i="46"/>
  <c r="CC147" i="46"/>
  <c r="CB147" i="46"/>
  <c r="CI147" i="46"/>
  <c r="BE147" i="46"/>
  <c r="CA147" i="46"/>
  <c r="BC147" i="46"/>
  <c r="BY147" i="46"/>
  <c r="CG147" i="46"/>
  <c r="BM147" i="46"/>
  <c r="G147" i="46"/>
  <c r="BD147" i="46"/>
  <c r="BI147" i="46"/>
  <c r="BO147" i="46"/>
  <c r="BL147" i="46"/>
  <c r="BA147" i="46"/>
  <c r="BQ147" i="46"/>
  <c r="BV147" i="46"/>
  <c r="BU147" i="46"/>
  <c r="CM147" i="46"/>
  <c r="BZ147" i="46"/>
  <c r="BW147" i="46"/>
  <c r="BP147" i="46"/>
  <c r="BG147" i="46"/>
  <c r="BT147" i="46"/>
  <c r="CL147" i="46"/>
  <c r="BB147" i="46"/>
  <c r="BN147" i="46"/>
  <c r="BJ147" i="46"/>
  <c r="I145" i="44"/>
  <c r="CE147" i="46"/>
  <c r="BX147" i="46"/>
  <c r="CI142" i="46"/>
  <c r="I140" i="44"/>
  <c r="CC142" i="46"/>
  <c r="BC142" i="46"/>
  <c r="AZ142" i="46"/>
  <c r="CH142" i="46"/>
  <c r="BF142" i="46"/>
  <c r="BI142" i="46"/>
  <c r="BE142" i="46"/>
  <c r="CA142" i="46"/>
  <c r="BL142" i="46"/>
  <c r="BO142" i="46"/>
  <c r="CJ142" i="46"/>
  <c r="BJ142" i="46"/>
  <c r="BT142" i="46"/>
  <c r="BM142" i="46"/>
  <c r="BU142" i="46"/>
  <c r="BB142" i="46"/>
  <c r="CF142" i="46"/>
  <c r="CK142" i="46"/>
  <c r="BR142" i="46"/>
  <c r="BZ142" i="46"/>
  <c r="BV142" i="46"/>
  <c r="BK142" i="46"/>
  <c r="BW142" i="46"/>
  <c r="CG142" i="46"/>
  <c r="CD142" i="46"/>
  <c r="BY142" i="46"/>
  <c r="CM142" i="46"/>
  <c r="BH142" i="46"/>
  <c r="BA142" i="46"/>
  <c r="BD142" i="46"/>
  <c r="CE142" i="46"/>
  <c r="BG142" i="46"/>
  <c r="BP142" i="46"/>
  <c r="CL142" i="46"/>
  <c r="BQ142" i="46"/>
  <c r="BN142" i="46"/>
  <c r="CB142" i="46"/>
  <c r="AY142" i="46"/>
  <c r="BX142" i="46"/>
  <c r="H140" i="44"/>
  <c r="H145" i="44"/>
  <c r="BM134" i="46"/>
  <c r="BA134" i="46"/>
  <c r="BU134" i="46"/>
  <c r="BR134" i="46"/>
  <c r="CB134" i="46"/>
  <c r="F134" i="46"/>
  <c r="BF134" i="46"/>
  <c r="CD134" i="46"/>
  <c r="BZ134" i="46"/>
  <c r="BQ134" i="46"/>
  <c r="CL134" i="46"/>
  <c r="BH134" i="46"/>
  <c r="BV134" i="46"/>
  <c r="CJ134" i="46"/>
  <c r="BI134" i="46"/>
  <c r="CI134" i="46"/>
  <c r="I132" i="44"/>
  <c r="BW134" i="46"/>
  <c r="BE134" i="46"/>
  <c r="BP134" i="46"/>
  <c r="BK134" i="46"/>
  <c r="AY134" i="46"/>
  <c r="BX134" i="46"/>
  <c r="CM134" i="46"/>
  <c r="BO134" i="46"/>
  <c r="CG134" i="46"/>
  <c r="BB134" i="46"/>
  <c r="BJ134" i="46"/>
  <c r="CH134" i="46"/>
  <c r="BD134" i="46"/>
  <c r="BN134" i="46"/>
  <c r="BL134" i="46"/>
  <c r="CK134" i="46"/>
  <c r="BT134" i="46"/>
  <c r="BC134" i="46"/>
  <c r="BY134" i="46"/>
  <c r="AZ134" i="46"/>
  <c r="CE134" i="46"/>
  <c r="CF134" i="46"/>
  <c r="CC134" i="46"/>
  <c r="BG134" i="46"/>
  <c r="CA134" i="46"/>
  <c r="BM138" i="46"/>
  <c r="BV138" i="46"/>
  <c r="BC138" i="46"/>
  <c r="BG138" i="46"/>
  <c r="AY138" i="46"/>
  <c r="BY138" i="46"/>
  <c r="BT138" i="46"/>
  <c r="BX138" i="46"/>
  <c r="BD138" i="46"/>
  <c r="CA138" i="46"/>
  <c r="CG138" i="46"/>
  <c r="CE138" i="46"/>
  <c r="BH138" i="46"/>
  <c r="BB138" i="46"/>
  <c r="CL138" i="46"/>
  <c r="CM138" i="46"/>
  <c r="CK138" i="46"/>
  <c r="BA138" i="46"/>
  <c r="BU138" i="46"/>
  <c r="I136" i="44"/>
  <c r="BP138" i="46"/>
  <c r="CH138" i="46"/>
  <c r="BO138" i="46"/>
  <c r="CI138" i="46"/>
  <c r="BL138" i="46"/>
  <c r="BN138" i="46"/>
  <c r="BK138" i="46"/>
  <c r="BW138" i="46"/>
  <c r="BI138" i="46"/>
  <c r="CC138" i="46"/>
  <c r="BR138" i="46"/>
  <c r="BZ138" i="46"/>
  <c r="AZ138" i="46"/>
  <c r="CB138" i="46"/>
  <c r="CD138" i="46"/>
  <c r="BJ138" i="46"/>
  <c r="BF138" i="46"/>
  <c r="CJ138" i="46"/>
  <c r="BE138" i="46"/>
  <c r="CF138" i="46"/>
  <c r="BQ138" i="46"/>
  <c r="H132" i="44"/>
  <c r="H136" i="44"/>
  <c r="CN138" i="46" l="1"/>
  <c r="J145" i="44"/>
  <c r="BS142" i="46"/>
  <c r="CN134" i="46"/>
  <c r="BS134" i="46"/>
  <c r="H134" i="46"/>
  <c r="CN142" i="46"/>
  <c r="CN147" i="46"/>
  <c r="BS147" i="46"/>
  <c r="J132" i="44"/>
  <c r="BS138" i="46"/>
  <c r="J140" i="44"/>
  <c r="J136" i="44"/>
  <c r="H147" i="46"/>
  <c r="H397" i="31" l="1"/>
  <c r="H393" i="31"/>
  <c r="H443" i="31"/>
  <c r="H402" i="31"/>
  <c r="H437" i="31"/>
  <c r="H419" i="31"/>
  <c r="H430" i="31"/>
  <c r="H396" i="31"/>
  <c r="H392" i="31"/>
  <c r="H444" i="31"/>
  <c r="H382" i="31"/>
  <c r="H436" i="31"/>
  <c r="H394" i="31"/>
  <c r="H398" i="31"/>
  <c r="H415" i="31"/>
  <c r="H385" i="31"/>
  <c r="H413" i="31"/>
  <c r="H365" i="31"/>
  <c r="H441" i="31"/>
  <c r="H432" i="31"/>
  <c r="H376" i="31"/>
  <c r="H431" i="31"/>
  <c r="H380" i="31"/>
  <c r="H391" i="31"/>
  <c r="H372" i="31"/>
  <c r="C132" i="46" l="1"/>
  <c r="E132" i="46" s="1"/>
  <c r="C130" i="44"/>
  <c r="E130" i="44" s="1"/>
  <c r="H130" i="44" s="1"/>
  <c r="C188" i="44"/>
  <c r="E188" i="44" s="1"/>
  <c r="H188" i="44" s="1"/>
  <c r="C190" i="46"/>
  <c r="E190" i="46" s="1"/>
  <c r="C157" i="44"/>
  <c r="E157" i="44" s="1"/>
  <c r="C159" i="46"/>
  <c r="E159" i="46" s="1"/>
  <c r="C167" i="46"/>
  <c r="E167" i="46" s="1"/>
  <c r="C165" i="44"/>
  <c r="E165" i="44" s="1"/>
  <c r="C146" i="44"/>
  <c r="E146" i="44" s="1"/>
  <c r="C148" i="46"/>
  <c r="E148" i="46" s="1"/>
  <c r="C189" i="44"/>
  <c r="E189" i="44" s="1"/>
  <c r="H189" i="44" s="1"/>
  <c r="C191" i="46"/>
  <c r="E191" i="46" s="1"/>
  <c r="D522" i="31"/>
  <c r="H418" i="31"/>
  <c r="C184" i="44"/>
  <c r="E184" i="44" s="1"/>
  <c r="H184" i="44" s="1"/>
  <c r="C186" i="46"/>
  <c r="E186" i="46" s="1"/>
  <c r="C149" i="44"/>
  <c r="E149" i="44" s="1"/>
  <c r="H149" i="44" s="1"/>
  <c r="C151" i="46"/>
  <c r="E151" i="46" s="1"/>
  <c r="C160" i="46"/>
  <c r="E160" i="46" s="1"/>
  <c r="C158" i="44"/>
  <c r="E158" i="44" s="1"/>
  <c r="H158" i="44" s="1"/>
  <c r="C198" i="46"/>
  <c r="E198" i="46" s="1"/>
  <c r="C196" i="44"/>
  <c r="E196" i="44" s="1"/>
  <c r="H196" i="44" s="1"/>
  <c r="C184" i="46"/>
  <c r="E184" i="46" s="1"/>
  <c r="C182" i="44"/>
  <c r="E182" i="44" s="1"/>
  <c r="H182" i="44" s="1"/>
  <c r="C163" i="44"/>
  <c r="E163" i="44" s="1"/>
  <c r="C165" i="46"/>
  <c r="E165" i="46" s="1"/>
  <c r="C163" i="46"/>
  <c r="E163" i="46" s="1"/>
  <c r="C161" i="44"/>
  <c r="E161" i="44" s="1"/>
  <c r="H161" i="44" s="1"/>
  <c r="C155" i="44"/>
  <c r="E155" i="44" s="1"/>
  <c r="C157" i="46"/>
  <c r="E157" i="46" s="1"/>
  <c r="C141" i="44"/>
  <c r="E141" i="44" s="1"/>
  <c r="C143" i="46"/>
  <c r="E143" i="46" s="1"/>
  <c r="H424" i="31"/>
  <c r="D518" i="31"/>
  <c r="C162" i="46"/>
  <c r="E162" i="46" s="1"/>
  <c r="C160" i="44"/>
  <c r="E160" i="44" s="1"/>
  <c r="H429" i="31"/>
  <c r="C144" i="44"/>
  <c r="E144" i="44" s="1"/>
  <c r="C146" i="46"/>
  <c r="E146" i="46" s="1"/>
  <c r="H387" i="31"/>
  <c r="C162" i="44"/>
  <c r="E162" i="44" s="1"/>
  <c r="C164" i="46"/>
  <c r="E164" i="46" s="1"/>
  <c r="D521" i="31"/>
  <c r="H435" i="31"/>
  <c r="H440" i="31"/>
  <c r="D523" i="31"/>
  <c r="C137" i="44"/>
  <c r="E137" i="44" s="1"/>
  <c r="C139" i="46"/>
  <c r="E139" i="46" s="1"/>
  <c r="C185" i="46"/>
  <c r="E185" i="46" s="1"/>
  <c r="C183" i="44"/>
  <c r="E183" i="44" s="1"/>
  <c r="H183" i="44" s="1"/>
  <c r="C195" i="46"/>
  <c r="E195" i="46" s="1"/>
  <c r="C193" i="44"/>
  <c r="E193" i="44" s="1"/>
  <c r="H193" i="44" s="1"/>
  <c r="C167" i="44"/>
  <c r="E167" i="44" s="1"/>
  <c r="H167" i="44" s="1"/>
  <c r="C169" i="46"/>
  <c r="E169" i="46" s="1"/>
  <c r="H412" i="31"/>
  <c r="C158" i="46"/>
  <c r="E158" i="46" s="1"/>
  <c r="C156" i="44"/>
  <c r="E156" i="44" s="1"/>
  <c r="C171" i="44"/>
  <c r="E171" i="44" s="1"/>
  <c r="H171" i="44" s="1"/>
  <c r="C173" i="46"/>
  <c r="E173" i="46" s="1"/>
  <c r="C197" i="46"/>
  <c r="E197" i="46" s="1"/>
  <c r="C195" i="44"/>
  <c r="E195" i="44" s="1"/>
  <c r="H195" i="44" s="1"/>
  <c r="H465" i="31"/>
  <c r="D529" i="31"/>
  <c r="H434" i="31"/>
  <c r="H389" i="31"/>
  <c r="BW173" i="46" l="1"/>
  <c r="BB173" i="46"/>
  <c r="BV173" i="46"/>
  <c r="BQ173" i="46"/>
  <c r="BX173" i="46"/>
  <c r="I171" i="44"/>
  <c r="J171" i="44" s="1"/>
  <c r="CI173" i="46"/>
  <c r="BZ173" i="46"/>
  <c r="CB173" i="46"/>
  <c r="BT173" i="46"/>
  <c r="CF173" i="46"/>
  <c r="BP173" i="46"/>
  <c r="G173" i="46"/>
  <c r="BM173" i="46"/>
  <c r="BR173" i="46"/>
  <c r="CM173" i="46"/>
  <c r="BA173" i="46"/>
  <c r="BL173" i="46"/>
  <c r="BC173" i="46"/>
  <c r="CC173" i="46"/>
  <c r="BF173" i="46"/>
  <c r="BU173" i="46"/>
  <c r="BE173" i="46"/>
  <c r="BJ173" i="46"/>
  <c r="CG173" i="46"/>
  <c r="CL173" i="46"/>
  <c r="CA173" i="46"/>
  <c r="BI173" i="46"/>
  <c r="BY173" i="46"/>
  <c r="BH173" i="46"/>
  <c r="BK173" i="46"/>
  <c r="BO173" i="46"/>
  <c r="AY173" i="46"/>
  <c r="CJ173" i="46"/>
  <c r="BN173" i="46"/>
  <c r="AZ173" i="46"/>
  <c r="CD173" i="46"/>
  <c r="BG173" i="46"/>
  <c r="CH173" i="46"/>
  <c r="CE173" i="46"/>
  <c r="BD173" i="46"/>
  <c r="CK173" i="46"/>
  <c r="BI139" i="46"/>
  <c r="AZ139" i="46"/>
  <c r="BE139" i="46"/>
  <c r="BJ139" i="46"/>
  <c r="BC139" i="46"/>
  <c r="BO139" i="46"/>
  <c r="BK139" i="46"/>
  <c r="BD139" i="46"/>
  <c r="CI139" i="46"/>
  <c r="BZ139" i="46"/>
  <c r="CB139" i="46"/>
  <c r="BW139" i="46"/>
  <c r="BV139" i="46"/>
  <c r="BH139" i="46"/>
  <c r="CL139" i="46"/>
  <c r="CJ139" i="46"/>
  <c r="BY139" i="46"/>
  <c r="CH139" i="46"/>
  <c r="BU139" i="46"/>
  <c r="BL139" i="46"/>
  <c r="BB139" i="46"/>
  <c r="CA139" i="46"/>
  <c r="CC139" i="46"/>
  <c r="CG139" i="46"/>
  <c r="CE139" i="46"/>
  <c r="BQ139" i="46"/>
  <c r="BX139" i="46"/>
  <c r="CK139" i="46"/>
  <c r="BP139" i="46"/>
  <c r="BR139" i="46"/>
  <c r="CF139" i="46"/>
  <c r="BG139" i="46"/>
  <c r="I137" i="44"/>
  <c r="BM139" i="46"/>
  <c r="BN139" i="46"/>
  <c r="BF139" i="46"/>
  <c r="CD139" i="46"/>
  <c r="BT139" i="46"/>
  <c r="CM139" i="46"/>
  <c r="BA139" i="46"/>
  <c r="AY139" i="46"/>
  <c r="C235" i="46"/>
  <c r="E521" i="31"/>
  <c r="C187" i="44"/>
  <c r="E187" i="44" s="1"/>
  <c r="C189" i="46"/>
  <c r="E189" i="46" s="1"/>
  <c r="D516" i="31"/>
  <c r="D520" i="31"/>
  <c r="CM157" i="46"/>
  <c r="CK227" i="46" s="1"/>
  <c r="BW157" i="46"/>
  <c r="BU227" i="46" s="1"/>
  <c r="CA157" i="46"/>
  <c r="BY227" i="46" s="1"/>
  <c r="CH157" i="46"/>
  <c r="CF227" i="46" s="1"/>
  <c r="BH157" i="46"/>
  <c r="BF227" i="46" s="1"/>
  <c r="CE157" i="46"/>
  <c r="CC227" i="46" s="1"/>
  <c r="BG157" i="46"/>
  <c r="BE227" i="46" s="1"/>
  <c r="BO157" i="46"/>
  <c r="BM227" i="46" s="1"/>
  <c r="CL157" i="46"/>
  <c r="CJ227" i="46" s="1"/>
  <c r="BR157" i="46"/>
  <c r="BP227" i="46" s="1"/>
  <c r="I155" i="44"/>
  <c r="G223" i="44" s="1"/>
  <c r="CD157" i="46"/>
  <c r="CB227" i="46" s="1"/>
  <c r="CG157" i="46"/>
  <c r="CE227" i="46" s="1"/>
  <c r="BI157" i="46"/>
  <c r="BG227" i="46" s="1"/>
  <c r="AZ157" i="46"/>
  <c r="AX227" i="46" s="1"/>
  <c r="BV157" i="46"/>
  <c r="BT227" i="46" s="1"/>
  <c r="BU157" i="46"/>
  <c r="BS227" i="46" s="1"/>
  <c r="BJ157" i="46"/>
  <c r="BH227" i="46" s="1"/>
  <c r="BC157" i="46"/>
  <c r="BA227" i="46" s="1"/>
  <c r="BM157" i="46"/>
  <c r="BK227" i="46" s="1"/>
  <c r="BD157" i="46"/>
  <c r="BB227" i="46" s="1"/>
  <c r="AY157" i="46"/>
  <c r="CJ157" i="46"/>
  <c r="CH227" i="46" s="1"/>
  <c r="BB157" i="46"/>
  <c r="AZ227" i="46" s="1"/>
  <c r="BN157" i="46"/>
  <c r="BL227" i="46" s="1"/>
  <c r="BL157" i="46"/>
  <c r="BJ227" i="46" s="1"/>
  <c r="C227" i="46"/>
  <c r="BE157" i="46"/>
  <c r="BC227" i="46" s="1"/>
  <c r="BP157" i="46"/>
  <c r="BN227" i="46" s="1"/>
  <c r="BK157" i="46"/>
  <c r="BI227" i="46" s="1"/>
  <c r="CC157" i="46"/>
  <c r="CA227" i="46" s="1"/>
  <c r="BF157" i="46"/>
  <c r="BD227" i="46" s="1"/>
  <c r="CB157" i="46"/>
  <c r="BZ227" i="46" s="1"/>
  <c r="BX157" i="46"/>
  <c r="BV227" i="46" s="1"/>
  <c r="CK157" i="46"/>
  <c r="CI227" i="46" s="1"/>
  <c r="BY157" i="46"/>
  <c r="BW227" i="46" s="1"/>
  <c r="BA157" i="46"/>
  <c r="AY227" i="46" s="1"/>
  <c r="BZ157" i="46"/>
  <c r="BX227" i="46" s="1"/>
  <c r="BQ157" i="46"/>
  <c r="BO227" i="46" s="1"/>
  <c r="CF157" i="46"/>
  <c r="CD227" i="46" s="1"/>
  <c r="CI157" i="46"/>
  <c r="CG227" i="46" s="1"/>
  <c r="BT157" i="46"/>
  <c r="BB163" i="46"/>
  <c r="BR163" i="46"/>
  <c r="BQ163" i="46"/>
  <c r="BI163" i="46"/>
  <c r="BZ163" i="46"/>
  <c r="AZ163" i="46"/>
  <c r="BX163" i="46"/>
  <c r="CG163" i="46"/>
  <c r="BW163" i="46"/>
  <c r="CF163" i="46"/>
  <c r="CJ163" i="46"/>
  <c r="BK163" i="46"/>
  <c r="CK163" i="46"/>
  <c r="CH163" i="46"/>
  <c r="BY163" i="46"/>
  <c r="BU163" i="46"/>
  <c r="BN163" i="46"/>
  <c r="CB163" i="46"/>
  <c r="BF163" i="46"/>
  <c r="CD163" i="46"/>
  <c r="BH163" i="46"/>
  <c r="BA163" i="46"/>
  <c r="CI163" i="46"/>
  <c r="CE163" i="46"/>
  <c r="BG163" i="46"/>
  <c r="BV163" i="46"/>
  <c r="CA163" i="46"/>
  <c r="G163" i="46"/>
  <c r="BE163" i="46"/>
  <c r="I161" i="44"/>
  <c r="J161" i="44" s="1"/>
  <c r="BO163" i="46"/>
  <c r="BP163" i="46"/>
  <c r="BM163" i="46"/>
  <c r="BD163" i="46"/>
  <c r="BT163" i="46"/>
  <c r="CL163" i="46"/>
  <c r="CM163" i="46"/>
  <c r="BC163" i="46"/>
  <c r="BJ163" i="46"/>
  <c r="AY163" i="46"/>
  <c r="BL163" i="46"/>
  <c r="CC163" i="46"/>
  <c r="BN184" i="46"/>
  <c r="BF184" i="46"/>
  <c r="BM184" i="46"/>
  <c r="BH184" i="46"/>
  <c r="BI184" i="46"/>
  <c r="BL184" i="46"/>
  <c r="BA184" i="46"/>
  <c r="BR184" i="46"/>
  <c r="BE184" i="46"/>
  <c r="BP184" i="46"/>
  <c r="BO184" i="46"/>
  <c r="BD184" i="46"/>
  <c r="BK184" i="46"/>
  <c r="BB184" i="46"/>
  <c r="I182" i="44"/>
  <c r="J182" i="44" s="1"/>
  <c r="BQ184" i="46"/>
  <c r="AZ184" i="46"/>
  <c r="BC184" i="46"/>
  <c r="AY184" i="46"/>
  <c r="BG184" i="46"/>
  <c r="BJ184" i="46"/>
  <c r="BC160" i="46"/>
  <c r="BV160" i="46"/>
  <c r="CF160" i="46"/>
  <c r="BY160" i="46"/>
  <c r="I158" i="44"/>
  <c r="J158" i="44" s="1"/>
  <c r="CJ160" i="46"/>
  <c r="BD160" i="46"/>
  <c r="CM160" i="46"/>
  <c r="CA160" i="46"/>
  <c r="BL160" i="46"/>
  <c r="BR160" i="46"/>
  <c r="CE160" i="46"/>
  <c r="AZ160" i="46"/>
  <c r="BP160" i="46"/>
  <c r="BQ160" i="46"/>
  <c r="CB160" i="46"/>
  <c r="BM160" i="46"/>
  <c r="BI160" i="46"/>
  <c r="BO160" i="46"/>
  <c r="BT160" i="46"/>
  <c r="BH160" i="46"/>
  <c r="BG160" i="46"/>
  <c r="BA160" i="46"/>
  <c r="CC160" i="46"/>
  <c r="BK160" i="46"/>
  <c r="BE160" i="46"/>
  <c r="BN160" i="46"/>
  <c r="BB160" i="46"/>
  <c r="BW160" i="46"/>
  <c r="BF160" i="46"/>
  <c r="BJ160" i="46"/>
  <c r="CG160" i="46"/>
  <c r="BU160" i="46"/>
  <c r="BZ160" i="46"/>
  <c r="CL160" i="46"/>
  <c r="CH160" i="46"/>
  <c r="CK160" i="46"/>
  <c r="CI160" i="46"/>
  <c r="CD160" i="46"/>
  <c r="AY160" i="46"/>
  <c r="BX160" i="46"/>
  <c r="G167" i="46"/>
  <c r="BM167" i="46"/>
  <c r="BK247" i="46" s="1"/>
  <c r="I165" i="44"/>
  <c r="G243" i="44" s="1"/>
  <c r="CK167" i="46"/>
  <c r="CI247" i="46" s="1"/>
  <c r="CI167" i="46"/>
  <c r="CG247" i="46" s="1"/>
  <c r="BV167" i="46"/>
  <c r="BT247" i="46" s="1"/>
  <c r="BG167" i="46"/>
  <c r="BE247" i="46" s="1"/>
  <c r="BZ167" i="46"/>
  <c r="BX247" i="46" s="1"/>
  <c r="BJ167" i="46"/>
  <c r="BH247" i="46" s="1"/>
  <c r="BA167" i="46"/>
  <c r="AY247" i="46" s="1"/>
  <c r="CB167" i="46"/>
  <c r="BZ247" i="46" s="1"/>
  <c r="BW167" i="46"/>
  <c r="BU247" i="46" s="1"/>
  <c r="BB167" i="46"/>
  <c r="AZ247" i="46" s="1"/>
  <c r="CM167" i="46"/>
  <c r="CK247" i="46" s="1"/>
  <c r="CD167" i="46"/>
  <c r="CB247" i="46" s="1"/>
  <c r="BQ167" i="46"/>
  <c r="BO247" i="46" s="1"/>
  <c r="BN167" i="46"/>
  <c r="BL247" i="46" s="1"/>
  <c r="BX167" i="46"/>
  <c r="BV247" i="46" s="1"/>
  <c r="BF167" i="46"/>
  <c r="BD247" i="46" s="1"/>
  <c r="CF167" i="46"/>
  <c r="CD247" i="46" s="1"/>
  <c r="CA167" i="46"/>
  <c r="BY247" i="46" s="1"/>
  <c r="BR167" i="46"/>
  <c r="BP247" i="46" s="1"/>
  <c r="CL167" i="46"/>
  <c r="CJ247" i="46" s="1"/>
  <c r="BE167" i="46"/>
  <c r="BC247" i="46" s="1"/>
  <c r="AY167" i="46"/>
  <c r="CJ167" i="46"/>
  <c r="CH247" i="46" s="1"/>
  <c r="BI167" i="46"/>
  <c r="BG247" i="46" s="1"/>
  <c r="AZ167" i="46"/>
  <c r="AX247" i="46" s="1"/>
  <c r="BO167" i="46"/>
  <c r="BM247" i="46" s="1"/>
  <c r="BL167" i="46"/>
  <c r="BJ247" i="46" s="1"/>
  <c r="CC167" i="46"/>
  <c r="CA247" i="46" s="1"/>
  <c r="BC167" i="46"/>
  <c r="BA247" i="46" s="1"/>
  <c r="BY167" i="46"/>
  <c r="BW247" i="46" s="1"/>
  <c r="BK167" i="46"/>
  <c r="BI247" i="46" s="1"/>
  <c r="BU167" i="46"/>
  <c r="BS247" i="46" s="1"/>
  <c r="BH167" i="46"/>
  <c r="BF247" i="46" s="1"/>
  <c r="BP167" i="46"/>
  <c r="BN247" i="46" s="1"/>
  <c r="CH167" i="46"/>
  <c r="CF247" i="46" s="1"/>
  <c r="C247" i="46"/>
  <c r="CG167" i="46"/>
  <c r="CE247" i="46" s="1"/>
  <c r="BT167" i="46"/>
  <c r="CE167" i="46"/>
  <c r="CC247" i="46" s="1"/>
  <c r="BD167" i="46"/>
  <c r="BB247" i="46" s="1"/>
  <c r="AZ190" i="46"/>
  <c r="BC190" i="46"/>
  <c r="BR190" i="46"/>
  <c r="BD190" i="46"/>
  <c r="BF190" i="46"/>
  <c r="I188" i="44"/>
  <c r="J188" i="44" s="1"/>
  <c r="BJ190" i="46"/>
  <c r="BQ190" i="46"/>
  <c r="BO190" i="46"/>
  <c r="AY190" i="46"/>
  <c r="BE190" i="46"/>
  <c r="BI190" i="46"/>
  <c r="BK190" i="46"/>
  <c r="BH190" i="46"/>
  <c r="BL190" i="46"/>
  <c r="BA190" i="46"/>
  <c r="BP190" i="46"/>
  <c r="BB190" i="46"/>
  <c r="BM190" i="46"/>
  <c r="BN190" i="46"/>
  <c r="BG190" i="46"/>
  <c r="C188" i="46"/>
  <c r="E188" i="46" s="1"/>
  <c r="C186" i="44"/>
  <c r="E186" i="44" s="1"/>
  <c r="H186" i="44" s="1"/>
  <c r="C206" i="44"/>
  <c r="E206" i="44" s="1"/>
  <c r="C208" i="46"/>
  <c r="E208" i="46" s="1"/>
  <c r="E529" i="31"/>
  <c r="C166" i="46"/>
  <c r="E166" i="46" s="1"/>
  <c r="C164" i="44"/>
  <c r="E164" i="44" s="1"/>
  <c r="BE195" i="46"/>
  <c r="BC195" i="46"/>
  <c r="BA195" i="46"/>
  <c r="AY195" i="46"/>
  <c r="BF195" i="46"/>
  <c r="BK195" i="46"/>
  <c r="BB195" i="46"/>
  <c r="BO195" i="46"/>
  <c r="BM195" i="46"/>
  <c r="BR195" i="46"/>
  <c r="BD195" i="46"/>
  <c r="BP195" i="46"/>
  <c r="I193" i="44"/>
  <c r="J193" i="44" s="1"/>
  <c r="AZ195" i="46"/>
  <c r="BJ195" i="46"/>
  <c r="BL195" i="46"/>
  <c r="BI195" i="46"/>
  <c r="BG195" i="46"/>
  <c r="BN195" i="46"/>
  <c r="BQ195" i="46"/>
  <c r="BH195" i="46"/>
  <c r="H137" i="44"/>
  <c r="C231" i="44"/>
  <c r="E516" i="31"/>
  <c r="C153" i="46"/>
  <c r="E153" i="46" s="1"/>
  <c r="C151" i="44"/>
  <c r="E151" i="44" s="1"/>
  <c r="H151" i="44" s="1"/>
  <c r="C183" i="46"/>
  <c r="E183" i="46" s="1"/>
  <c r="C181" i="44"/>
  <c r="E181" i="44" s="1"/>
  <c r="H181" i="44" s="1"/>
  <c r="E520" i="31"/>
  <c r="C178" i="46"/>
  <c r="E178" i="46" s="1"/>
  <c r="C176" i="44"/>
  <c r="E176" i="44" s="1"/>
  <c r="E518" i="31"/>
  <c r="H155" i="44"/>
  <c r="C223" i="44"/>
  <c r="CB165" i="46"/>
  <c r="BZ233" i="46" s="1"/>
  <c r="BZ165" i="46"/>
  <c r="BX233" i="46" s="1"/>
  <c r="BA165" i="46"/>
  <c r="AY233" i="46" s="1"/>
  <c r="BU165" i="46"/>
  <c r="BS233" i="46" s="1"/>
  <c r="BG165" i="46"/>
  <c r="BE233" i="46" s="1"/>
  <c r="BW165" i="46"/>
  <c r="BU233" i="46" s="1"/>
  <c r="BQ165" i="46"/>
  <c r="BO233" i="46" s="1"/>
  <c r="CA165" i="46"/>
  <c r="BY233" i="46" s="1"/>
  <c r="CL165" i="46"/>
  <c r="CJ233" i="46" s="1"/>
  <c r="CG165" i="46"/>
  <c r="CE233" i="46" s="1"/>
  <c r="BV165" i="46"/>
  <c r="BT233" i="46" s="1"/>
  <c r="AY165" i="46"/>
  <c r="C233" i="46"/>
  <c r="BB165" i="46"/>
  <c r="AZ233" i="46" s="1"/>
  <c r="CF165" i="46"/>
  <c r="CD233" i="46" s="1"/>
  <c r="BX165" i="46"/>
  <c r="BV233" i="46" s="1"/>
  <c r="BT165" i="46"/>
  <c r="BO165" i="46"/>
  <c r="BM233" i="46" s="1"/>
  <c r="BN165" i="46"/>
  <c r="BL233" i="46" s="1"/>
  <c r="CC165" i="46"/>
  <c r="CA233" i="46" s="1"/>
  <c r="BR165" i="46"/>
  <c r="BP233" i="46" s="1"/>
  <c r="BC165" i="46"/>
  <c r="BA233" i="46" s="1"/>
  <c r="CI165" i="46"/>
  <c r="CG233" i="46" s="1"/>
  <c r="CJ165" i="46"/>
  <c r="CH233" i="46" s="1"/>
  <c r="BH165" i="46"/>
  <c r="BF233" i="46" s="1"/>
  <c r="CH165" i="46"/>
  <c r="CF233" i="46" s="1"/>
  <c r="BL165" i="46"/>
  <c r="BJ233" i="46" s="1"/>
  <c r="BI165" i="46"/>
  <c r="BG233" i="46" s="1"/>
  <c r="CM165" i="46"/>
  <c r="CK233" i="46" s="1"/>
  <c r="BD165" i="46"/>
  <c r="BB233" i="46" s="1"/>
  <c r="AZ165" i="46"/>
  <c r="AX233" i="46" s="1"/>
  <c r="BF165" i="46"/>
  <c r="BD233" i="46" s="1"/>
  <c r="BP165" i="46"/>
  <c r="BN233" i="46" s="1"/>
  <c r="CE165" i="46"/>
  <c r="CC233" i="46" s="1"/>
  <c r="CK165" i="46"/>
  <c r="CI233" i="46" s="1"/>
  <c r="BY165" i="46"/>
  <c r="BW233" i="46" s="1"/>
  <c r="CD165" i="46"/>
  <c r="CB233" i="46" s="1"/>
  <c r="BE165" i="46"/>
  <c r="BC233" i="46" s="1"/>
  <c r="I163" i="44"/>
  <c r="G229" i="44" s="1"/>
  <c r="G165" i="46"/>
  <c r="BJ165" i="46"/>
  <c r="BH233" i="46" s="1"/>
  <c r="BK165" i="46"/>
  <c r="BI233" i="46" s="1"/>
  <c r="BM165" i="46"/>
  <c r="BK233" i="46" s="1"/>
  <c r="BT151" i="46"/>
  <c r="AY151" i="46"/>
  <c r="BP151" i="46"/>
  <c r="BR151" i="46"/>
  <c r="BL151" i="46"/>
  <c r="CH151" i="46"/>
  <c r="BM151" i="46"/>
  <c r="BD151" i="46"/>
  <c r="CE151" i="46"/>
  <c r="BX151" i="46"/>
  <c r="CB151" i="46"/>
  <c r="BO151" i="46"/>
  <c r="BV151" i="46"/>
  <c r="CL151" i="46"/>
  <c r="AZ151" i="46"/>
  <c r="BQ151" i="46"/>
  <c r="CJ151" i="46"/>
  <c r="BN151" i="46"/>
  <c r="BE151" i="46"/>
  <c r="CC151" i="46"/>
  <c r="BA151" i="46"/>
  <c r="I149" i="44"/>
  <c r="J149" i="44" s="1"/>
  <c r="BK151" i="46"/>
  <c r="CD151" i="46"/>
  <c r="BH151" i="46"/>
  <c r="BF151" i="46"/>
  <c r="CF151" i="46"/>
  <c r="BY151" i="46"/>
  <c r="BI151" i="46"/>
  <c r="BB151" i="46"/>
  <c r="BW151" i="46"/>
  <c r="CM151" i="46"/>
  <c r="CK151" i="46"/>
  <c r="BJ151" i="46"/>
  <c r="CG151" i="46"/>
  <c r="BG151" i="46"/>
  <c r="BC151" i="46"/>
  <c r="CI151" i="46"/>
  <c r="BZ151" i="46"/>
  <c r="CA151" i="46"/>
  <c r="BU151" i="46"/>
  <c r="C172" i="46"/>
  <c r="E172" i="46" s="1"/>
  <c r="E522" i="31"/>
  <c r="C170" i="44"/>
  <c r="E170" i="44" s="1"/>
  <c r="CM148" i="46"/>
  <c r="CK240" i="46" s="1"/>
  <c r="BE148" i="46"/>
  <c r="BC240" i="46" s="1"/>
  <c r="BO148" i="46"/>
  <c r="BM240" i="46" s="1"/>
  <c r="I146" i="44"/>
  <c r="G236" i="44" s="1"/>
  <c r="BZ148" i="46"/>
  <c r="BX240" i="46" s="1"/>
  <c r="BK148" i="46"/>
  <c r="BI240" i="46" s="1"/>
  <c r="BT148" i="46"/>
  <c r="BN148" i="46"/>
  <c r="BL240" i="46" s="1"/>
  <c r="CK148" i="46"/>
  <c r="CI240" i="46" s="1"/>
  <c r="CD148" i="46"/>
  <c r="CB240" i="46" s="1"/>
  <c r="BW148" i="46"/>
  <c r="BU240" i="46" s="1"/>
  <c r="BY148" i="46"/>
  <c r="BW240" i="46" s="1"/>
  <c r="G148" i="46"/>
  <c r="BA148" i="46"/>
  <c r="AY240" i="46" s="1"/>
  <c r="CC148" i="46"/>
  <c r="CA240" i="46" s="1"/>
  <c r="BD148" i="46"/>
  <c r="BB240" i="46" s="1"/>
  <c r="CB148" i="46"/>
  <c r="BZ240" i="46" s="1"/>
  <c r="BX148" i="46"/>
  <c r="BV240" i="46" s="1"/>
  <c r="CH148" i="46"/>
  <c r="CF240" i="46" s="1"/>
  <c r="BB148" i="46"/>
  <c r="AZ240" i="46" s="1"/>
  <c r="BL148" i="46"/>
  <c r="BJ240" i="46" s="1"/>
  <c r="BM148" i="46"/>
  <c r="BK240" i="46" s="1"/>
  <c r="BQ148" i="46"/>
  <c r="BO240" i="46" s="1"/>
  <c r="BF148" i="46"/>
  <c r="BD240" i="46" s="1"/>
  <c r="BH148" i="46"/>
  <c r="BF240" i="46" s="1"/>
  <c r="CG148" i="46"/>
  <c r="CE240" i="46" s="1"/>
  <c r="BI148" i="46"/>
  <c r="BG240" i="46" s="1"/>
  <c r="CL148" i="46"/>
  <c r="CJ240" i="46" s="1"/>
  <c r="BJ148" i="46"/>
  <c r="BH240" i="46" s="1"/>
  <c r="BG148" i="46"/>
  <c r="BE240" i="46" s="1"/>
  <c r="BR148" i="46"/>
  <c r="BP240" i="46" s="1"/>
  <c r="AY148" i="46"/>
  <c r="CA148" i="46"/>
  <c r="BY240" i="46" s="1"/>
  <c r="AZ148" i="46"/>
  <c r="AX240" i="46" s="1"/>
  <c r="BU148" i="46"/>
  <c r="BS240" i="46" s="1"/>
  <c r="CI148" i="46"/>
  <c r="CG240" i="46" s="1"/>
  <c r="BV148" i="46"/>
  <c r="BT240" i="46" s="1"/>
  <c r="CJ148" i="46"/>
  <c r="CH240" i="46" s="1"/>
  <c r="CE148" i="46"/>
  <c r="CC240" i="46" s="1"/>
  <c r="BC148" i="46"/>
  <c r="BA240" i="46" s="1"/>
  <c r="BP148" i="46"/>
  <c r="BN240" i="46" s="1"/>
  <c r="CF148" i="46"/>
  <c r="CD240" i="46" s="1"/>
  <c r="C240" i="46"/>
  <c r="C224" i="44"/>
  <c r="H156" i="44"/>
  <c r="CL169" i="46"/>
  <c r="BB169" i="46"/>
  <c r="BJ169" i="46"/>
  <c r="CI169" i="46"/>
  <c r="BZ169" i="46"/>
  <c r="BA169" i="46"/>
  <c r="BC169" i="46"/>
  <c r="BW169" i="46"/>
  <c r="CF169" i="46"/>
  <c r="BM169" i="46"/>
  <c r="BT169" i="46"/>
  <c r="BX169" i="46"/>
  <c r="CD169" i="46"/>
  <c r="CH169" i="46"/>
  <c r="BU169" i="46"/>
  <c r="CA169" i="46"/>
  <c r="BG169" i="46"/>
  <c r="BP169" i="46"/>
  <c r="CE169" i="46"/>
  <c r="CJ169" i="46"/>
  <c r="BH169" i="46"/>
  <c r="BY169" i="46"/>
  <c r="BO169" i="46"/>
  <c r="AY169" i="46"/>
  <c r="BK169" i="46"/>
  <c r="BV169" i="46"/>
  <c r="BQ169" i="46"/>
  <c r="G169" i="46"/>
  <c r="BR169" i="46"/>
  <c r="BI169" i="46"/>
  <c r="CG169" i="46"/>
  <c r="AZ169" i="46"/>
  <c r="BL169" i="46"/>
  <c r="BF169" i="46"/>
  <c r="I167" i="44"/>
  <c r="J167" i="44" s="1"/>
  <c r="CM169" i="46"/>
  <c r="BN169" i="46"/>
  <c r="CK169" i="46"/>
  <c r="CB169" i="46"/>
  <c r="BE169" i="46"/>
  <c r="CC169" i="46"/>
  <c r="BD169" i="46"/>
  <c r="CL164" i="46"/>
  <c r="CJ231" i="46" s="1"/>
  <c r="BU164" i="46"/>
  <c r="BS231" i="46" s="1"/>
  <c r="CB164" i="46"/>
  <c r="BZ231" i="46" s="1"/>
  <c r="BB164" i="46"/>
  <c r="AZ231" i="46" s="1"/>
  <c r="BK164" i="46"/>
  <c r="BI231" i="46" s="1"/>
  <c r="BM164" i="46"/>
  <c r="BK231" i="46" s="1"/>
  <c r="AZ164" i="46"/>
  <c r="AX231" i="46" s="1"/>
  <c r="BZ164" i="46"/>
  <c r="BX231" i="46" s="1"/>
  <c r="BJ164" i="46"/>
  <c r="BH231" i="46" s="1"/>
  <c r="CJ164" i="46"/>
  <c r="CH231" i="46" s="1"/>
  <c r="BV164" i="46"/>
  <c r="BT231" i="46" s="1"/>
  <c r="BW164" i="46"/>
  <c r="BU231" i="46" s="1"/>
  <c r="BY164" i="46"/>
  <c r="BW231" i="46" s="1"/>
  <c r="CK164" i="46"/>
  <c r="CI231" i="46" s="1"/>
  <c r="CC164" i="46"/>
  <c r="CA231" i="46" s="1"/>
  <c r="BT164" i="46"/>
  <c r="CI164" i="46"/>
  <c r="CG231" i="46" s="1"/>
  <c r="CF164" i="46"/>
  <c r="CD231" i="46" s="1"/>
  <c r="BA164" i="46"/>
  <c r="AY231" i="46" s="1"/>
  <c r="BC164" i="46"/>
  <c r="BA231" i="46" s="1"/>
  <c r="I162" i="44"/>
  <c r="G227" i="44" s="1"/>
  <c r="BO164" i="46"/>
  <c r="BM231" i="46" s="1"/>
  <c r="BP164" i="46"/>
  <c r="BN231" i="46" s="1"/>
  <c r="BH164" i="46"/>
  <c r="BF231" i="46" s="1"/>
  <c r="BG164" i="46"/>
  <c r="BE231" i="46" s="1"/>
  <c r="CG164" i="46"/>
  <c r="CE231" i="46" s="1"/>
  <c r="BN164" i="46"/>
  <c r="BL231" i="46" s="1"/>
  <c r="BX164" i="46"/>
  <c r="BV231" i="46" s="1"/>
  <c r="BI164" i="46"/>
  <c r="BG231" i="46" s="1"/>
  <c r="CD164" i="46"/>
  <c r="CB231" i="46" s="1"/>
  <c r="CA164" i="46"/>
  <c r="BY231" i="46" s="1"/>
  <c r="BR164" i="46"/>
  <c r="BP231" i="46" s="1"/>
  <c r="BD164" i="46"/>
  <c r="BB231" i="46" s="1"/>
  <c r="BQ164" i="46"/>
  <c r="BO231" i="46" s="1"/>
  <c r="AY164" i="46"/>
  <c r="BF164" i="46"/>
  <c r="BD231" i="46" s="1"/>
  <c r="CM164" i="46"/>
  <c r="CK231" i="46" s="1"/>
  <c r="BL164" i="46"/>
  <c r="BJ231" i="46" s="1"/>
  <c r="CE164" i="46"/>
  <c r="CC231" i="46" s="1"/>
  <c r="CH164" i="46"/>
  <c r="CF231" i="46" s="1"/>
  <c r="BE164" i="46"/>
  <c r="BC231" i="46" s="1"/>
  <c r="C231" i="46"/>
  <c r="AZ146" i="46"/>
  <c r="BP146" i="46"/>
  <c r="BV146" i="46"/>
  <c r="CE146" i="46"/>
  <c r="BJ146" i="46"/>
  <c r="CK146" i="46"/>
  <c r="BG146" i="46"/>
  <c r="BK146" i="46"/>
  <c r="CL146" i="46"/>
  <c r="BZ146" i="46"/>
  <c r="G146" i="46"/>
  <c r="CM146" i="46"/>
  <c r="BN146" i="46"/>
  <c r="CA146" i="46"/>
  <c r="BX146" i="46"/>
  <c r="CJ146" i="46"/>
  <c r="CB146" i="46"/>
  <c r="BY146" i="46"/>
  <c r="BC146" i="46"/>
  <c r="BQ146" i="46"/>
  <c r="AY146" i="46"/>
  <c r="BE146" i="46"/>
  <c r="BL146" i="46"/>
  <c r="CC146" i="46"/>
  <c r="BM146" i="46"/>
  <c r="CI146" i="46"/>
  <c r="BT146" i="46"/>
  <c r="BH146" i="46"/>
  <c r="BO146" i="46"/>
  <c r="CD146" i="46"/>
  <c r="I144" i="44"/>
  <c r="BA146" i="46"/>
  <c r="BU146" i="46"/>
  <c r="CF146" i="46"/>
  <c r="CG146" i="46"/>
  <c r="BW146" i="46"/>
  <c r="BI146" i="46"/>
  <c r="CH146" i="46"/>
  <c r="BF146" i="46"/>
  <c r="BR146" i="46"/>
  <c r="BD146" i="46"/>
  <c r="BB146" i="46"/>
  <c r="C226" i="44"/>
  <c r="H160" i="44"/>
  <c r="BQ143" i="46"/>
  <c r="BO236" i="46" s="1"/>
  <c r="BX143" i="46"/>
  <c r="BV236" i="46" s="1"/>
  <c r="BW143" i="46"/>
  <c r="BU236" i="46" s="1"/>
  <c r="CF143" i="46"/>
  <c r="CD236" i="46" s="1"/>
  <c r="BN143" i="46"/>
  <c r="BL236" i="46" s="1"/>
  <c r="BZ143" i="46"/>
  <c r="BX236" i="46" s="1"/>
  <c r="CH143" i="46"/>
  <c r="CF236" i="46" s="1"/>
  <c r="BK143" i="46"/>
  <c r="BI236" i="46" s="1"/>
  <c r="CJ143" i="46"/>
  <c r="CH236" i="46" s="1"/>
  <c r="CK143" i="46"/>
  <c r="CI236" i="46" s="1"/>
  <c r="CD143" i="46"/>
  <c r="CB236" i="46" s="1"/>
  <c r="AY143" i="46"/>
  <c r="BR143" i="46"/>
  <c r="BP236" i="46" s="1"/>
  <c r="CB143" i="46"/>
  <c r="BZ236" i="46" s="1"/>
  <c r="CG143" i="46"/>
  <c r="CE236" i="46" s="1"/>
  <c r="BP143" i="46"/>
  <c r="BN236" i="46" s="1"/>
  <c r="BF143" i="46"/>
  <c r="BD236" i="46" s="1"/>
  <c r="BV143" i="46"/>
  <c r="BT236" i="46" s="1"/>
  <c r="CC143" i="46"/>
  <c r="CA236" i="46" s="1"/>
  <c r="BG143" i="46"/>
  <c r="BE236" i="46" s="1"/>
  <c r="I141" i="44"/>
  <c r="G232" i="44" s="1"/>
  <c r="BH143" i="46"/>
  <c r="BF236" i="46" s="1"/>
  <c r="BI143" i="46"/>
  <c r="BG236" i="46" s="1"/>
  <c r="BT143" i="46"/>
  <c r="BD143" i="46"/>
  <c r="BB236" i="46" s="1"/>
  <c r="BJ143" i="46"/>
  <c r="BH236" i="46" s="1"/>
  <c r="BU143" i="46"/>
  <c r="BS236" i="46" s="1"/>
  <c r="AZ143" i="46"/>
  <c r="AX236" i="46" s="1"/>
  <c r="BL143" i="46"/>
  <c r="BJ236" i="46" s="1"/>
  <c r="BA143" i="46"/>
  <c r="AY236" i="46" s="1"/>
  <c r="CM143" i="46"/>
  <c r="CK236" i="46" s="1"/>
  <c r="CA143" i="46"/>
  <c r="BY236" i="46" s="1"/>
  <c r="BM143" i="46"/>
  <c r="BK236" i="46" s="1"/>
  <c r="BY143" i="46"/>
  <c r="BW236" i="46" s="1"/>
  <c r="CI143" i="46"/>
  <c r="CG236" i="46" s="1"/>
  <c r="BO143" i="46"/>
  <c r="BM236" i="46" s="1"/>
  <c r="BE143" i="46"/>
  <c r="BC236" i="46" s="1"/>
  <c r="BC143" i="46"/>
  <c r="BA236" i="46" s="1"/>
  <c r="BB143" i="46"/>
  <c r="AZ236" i="46" s="1"/>
  <c r="CL143" i="46"/>
  <c r="CJ236" i="46" s="1"/>
  <c r="CE143" i="46"/>
  <c r="CC236" i="46" s="1"/>
  <c r="C236" i="46"/>
  <c r="H163" i="44"/>
  <c r="C229" i="44"/>
  <c r="BB198" i="46"/>
  <c r="BP198" i="46"/>
  <c r="BM198" i="46"/>
  <c r="BA198" i="46"/>
  <c r="BR198" i="46"/>
  <c r="BL198" i="46"/>
  <c r="BJ198" i="46"/>
  <c r="BQ198" i="46"/>
  <c r="BG198" i="46"/>
  <c r="AY198" i="46"/>
  <c r="BC198" i="46"/>
  <c r="BE198" i="46"/>
  <c r="BH198" i="46"/>
  <c r="AZ198" i="46"/>
  <c r="BN198" i="46"/>
  <c r="BK198" i="46"/>
  <c r="BD198" i="46"/>
  <c r="I196" i="44"/>
  <c r="J196" i="44" s="1"/>
  <c r="BF198" i="46"/>
  <c r="BO198" i="46"/>
  <c r="BI198" i="46"/>
  <c r="H146" i="44"/>
  <c r="C236" i="44"/>
  <c r="BY159" i="46"/>
  <c r="CB159" i="46"/>
  <c r="BG159" i="46"/>
  <c r="BX159" i="46"/>
  <c r="CD159" i="46"/>
  <c r="BV159" i="46"/>
  <c r="BD159" i="46"/>
  <c r="CM159" i="46"/>
  <c r="BJ159" i="46"/>
  <c r="BT159" i="46"/>
  <c r="CF159" i="46"/>
  <c r="CJ159" i="46"/>
  <c r="CC159" i="46"/>
  <c r="BA159" i="46"/>
  <c r="CE159" i="46"/>
  <c r="BE159" i="46"/>
  <c r="CH159" i="46"/>
  <c r="BU159" i="46"/>
  <c r="AZ159" i="46"/>
  <c r="BF159" i="46"/>
  <c r="CL159" i="46"/>
  <c r="I157" i="44"/>
  <c r="CK159" i="46"/>
  <c r="BR159" i="46"/>
  <c r="G159" i="46"/>
  <c r="CA159" i="46"/>
  <c r="BW159" i="46"/>
  <c r="BK159" i="46"/>
  <c r="BB159" i="46"/>
  <c r="AZ232" i="46" s="1"/>
  <c r="BH159" i="46"/>
  <c r="BC159" i="46"/>
  <c r="CI159" i="46"/>
  <c r="BN159" i="46"/>
  <c r="BL232" i="46" s="1"/>
  <c r="BM159" i="46"/>
  <c r="BQ159" i="46"/>
  <c r="BL159" i="46"/>
  <c r="C232" i="46"/>
  <c r="BZ159" i="46"/>
  <c r="BI159" i="46"/>
  <c r="CG159" i="46"/>
  <c r="BO159" i="46"/>
  <c r="AY159" i="46"/>
  <c r="BP159" i="46"/>
  <c r="C153" i="44"/>
  <c r="E153" i="44" s="1"/>
  <c r="C155" i="46"/>
  <c r="E155" i="46" s="1"/>
  <c r="BJ197" i="46"/>
  <c r="BR197" i="46"/>
  <c r="BH197" i="46"/>
  <c r="BO197" i="46"/>
  <c r="BI197" i="46"/>
  <c r="BK197" i="46"/>
  <c r="BN197" i="46"/>
  <c r="BQ197" i="46"/>
  <c r="BB197" i="46"/>
  <c r="I195" i="44"/>
  <c r="J195" i="44" s="1"/>
  <c r="BC197" i="46"/>
  <c r="BM197" i="46"/>
  <c r="BD197" i="46"/>
  <c r="BP197" i="46"/>
  <c r="AZ197" i="46"/>
  <c r="BG197" i="46"/>
  <c r="BE197" i="46"/>
  <c r="BF197" i="46"/>
  <c r="BA197" i="46"/>
  <c r="AY197" i="46"/>
  <c r="BL197" i="46"/>
  <c r="CB158" i="46"/>
  <c r="BZ228" i="46" s="1"/>
  <c r="BP158" i="46"/>
  <c r="BN228" i="46" s="1"/>
  <c r="BC158" i="46"/>
  <c r="BA228" i="46" s="1"/>
  <c r="BB158" i="46"/>
  <c r="AZ228" i="46" s="1"/>
  <c r="I156" i="44"/>
  <c r="G224" i="44" s="1"/>
  <c r="CM158" i="46"/>
  <c r="CK228" i="46" s="1"/>
  <c r="BG158" i="46"/>
  <c r="BE228" i="46" s="1"/>
  <c r="BA158" i="46"/>
  <c r="AY228" i="46" s="1"/>
  <c r="BX158" i="46"/>
  <c r="BV228" i="46" s="1"/>
  <c r="CG158" i="46"/>
  <c r="CE228" i="46" s="1"/>
  <c r="BI158" i="46"/>
  <c r="BG228" i="46" s="1"/>
  <c r="CC158" i="46"/>
  <c r="CA228" i="46" s="1"/>
  <c r="BU158" i="46"/>
  <c r="BS228" i="46" s="1"/>
  <c r="CJ158" i="46"/>
  <c r="CH228" i="46" s="1"/>
  <c r="BK158" i="46"/>
  <c r="BI228" i="46" s="1"/>
  <c r="BV158" i="46"/>
  <c r="BT228" i="46" s="1"/>
  <c r="BH158" i="46"/>
  <c r="BF228" i="46" s="1"/>
  <c r="CI158" i="46"/>
  <c r="CG228" i="46" s="1"/>
  <c r="BQ158" i="46"/>
  <c r="BO228" i="46" s="1"/>
  <c r="BN158" i="46"/>
  <c r="BL228" i="46" s="1"/>
  <c r="BJ158" i="46"/>
  <c r="BH228" i="46" s="1"/>
  <c r="BW158" i="46"/>
  <c r="BU228" i="46" s="1"/>
  <c r="BF158" i="46"/>
  <c r="BD228" i="46" s="1"/>
  <c r="BD158" i="46"/>
  <c r="BB228" i="46" s="1"/>
  <c r="CK158" i="46"/>
  <c r="CI228" i="46" s="1"/>
  <c r="CF158" i="46"/>
  <c r="CD228" i="46" s="1"/>
  <c r="BE158" i="46"/>
  <c r="BC228" i="46" s="1"/>
  <c r="BY158" i="46"/>
  <c r="BW228" i="46" s="1"/>
  <c r="CA158" i="46"/>
  <c r="BY228" i="46" s="1"/>
  <c r="CL158" i="46"/>
  <c r="CJ228" i="46" s="1"/>
  <c r="CD158" i="46"/>
  <c r="CB228" i="46" s="1"/>
  <c r="BR158" i="46"/>
  <c r="BP228" i="46" s="1"/>
  <c r="BT158" i="46"/>
  <c r="C228" i="46"/>
  <c r="BM158" i="46"/>
  <c r="BK228" i="46" s="1"/>
  <c r="CH158" i="46"/>
  <c r="CF228" i="46" s="1"/>
  <c r="CE158" i="46"/>
  <c r="CC228" i="46" s="1"/>
  <c r="AY158" i="46"/>
  <c r="BZ158" i="46"/>
  <c r="BX228" i="46" s="1"/>
  <c r="AZ158" i="46"/>
  <c r="AX228" i="46" s="1"/>
  <c r="BL158" i="46"/>
  <c r="BJ228" i="46" s="1"/>
  <c r="BO158" i="46"/>
  <c r="BM228" i="46" s="1"/>
  <c r="BM185" i="46"/>
  <c r="BD185" i="46"/>
  <c r="BL185" i="46"/>
  <c r="BI185" i="46"/>
  <c r="BC185" i="46"/>
  <c r="BN185" i="46"/>
  <c r="BG185" i="46"/>
  <c r="BA185" i="46"/>
  <c r="BK185" i="46"/>
  <c r="BE185" i="46"/>
  <c r="BP185" i="46"/>
  <c r="BB185" i="46"/>
  <c r="BO185" i="46"/>
  <c r="BQ185" i="46"/>
  <c r="BH185" i="46"/>
  <c r="BJ185" i="46"/>
  <c r="AY185" i="46"/>
  <c r="BF185" i="46"/>
  <c r="AZ185" i="46"/>
  <c r="BR185" i="46"/>
  <c r="I183" i="44"/>
  <c r="J183" i="44" s="1"/>
  <c r="C194" i="46"/>
  <c r="E194" i="46" s="1"/>
  <c r="C192" i="44"/>
  <c r="E192" i="44" s="1"/>
  <c r="H192" i="44" s="1"/>
  <c r="E523" i="31"/>
  <c r="H162" i="44"/>
  <c r="C227" i="44"/>
  <c r="H144" i="44"/>
  <c r="AY162" i="46"/>
  <c r="C230" i="46"/>
  <c r="BT162" i="46"/>
  <c r="BO162" i="46"/>
  <c r="BM230" i="46" s="1"/>
  <c r="I160" i="44"/>
  <c r="G226" i="44" s="1"/>
  <c r="BC162" i="46"/>
  <c r="BA230" i="46" s="1"/>
  <c r="BY162" i="46"/>
  <c r="BW230" i="46" s="1"/>
  <c r="BB162" i="46"/>
  <c r="AZ230" i="46" s="1"/>
  <c r="BD162" i="46"/>
  <c r="BB230" i="46" s="1"/>
  <c r="BL162" i="46"/>
  <c r="BJ230" i="46" s="1"/>
  <c r="CH162" i="46"/>
  <c r="CF230" i="46" s="1"/>
  <c r="BF162" i="46"/>
  <c r="BD230" i="46" s="1"/>
  <c r="CI162" i="46"/>
  <c r="CG230" i="46" s="1"/>
  <c r="BJ162" i="46"/>
  <c r="BH230" i="46" s="1"/>
  <c r="BE162" i="46"/>
  <c r="BC230" i="46" s="1"/>
  <c r="CF162" i="46"/>
  <c r="CD230" i="46" s="1"/>
  <c r="BN162" i="46"/>
  <c r="BL230" i="46" s="1"/>
  <c r="BA162" i="46"/>
  <c r="AY230" i="46" s="1"/>
  <c r="CL162" i="46"/>
  <c r="CJ230" i="46" s="1"/>
  <c r="BQ162" i="46"/>
  <c r="BO230" i="46" s="1"/>
  <c r="CM162" i="46"/>
  <c r="CK230" i="46" s="1"/>
  <c r="BP162" i="46"/>
  <c r="BN230" i="46" s="1"/>
  <c r="CE162" i="46"/>
  <c r="CC230" i="46" s="1"/>
  <c r="BH162" i="46"/>
  <c r="BF230" i="46" s="1"/>
  <c r="CC162" i="46"/>
  <c r="CA230" i="46" s="1"/>
  <c r="BZ162" i="46"/>
  <c r="BX230" i="46" s="1"/>
  <c r="BR162" i="46"/>
  <c r="BP230" i="46" s="1"/>
  <c r="BV162" i="46"/>
  <c r="BT230" i="46" s="1"/>
  <c r="CB162" i="46"/>
  <c r="BZ230" i="46" s="1"/>
  <c r="CJ162" i="46"/>
  <c r="CH230" i="46" s="1"/>
  <c r="CG162" i="46"/>
  <c r="CE230" i="46" s="1"/>
  <c r="BU162" i="46"/>
  <c r="BS230" i="46" s="1"/>
  <c r="CK162" i="46"/>
  <c r="CI230" i="46" s="1"/>
  <c r="CA162" i="46"/>
  <c r="BY230" i="46" s="1"/>
  <c r="BI162" i="46"/>
  <c r="BG230" i="46" s="1"/>
  <c r="BG162" i="46"/>
  <c r="BE230" i="46" s="1"/>
  <c r="AZ162" i="46"/>
  <c r="AX230" i="46" s="1"/>
  <c r="BK162" i="46"/>
  <c r="BI230" i="46" s="1"/>
  <c r="BW162" i="46"/>
  <c r="BU230" i="46" s="1"/>
  <c r="BM162" i="46"/>
  <c r="BK230" i="46" s="1"/>
  <c r="CD162" i="46"/>
  <c r="CB230" i="46" s="1"/>
  <c r="BX162" i="46"/>
  <c r="BV230" i="46" s="1"/>
  <c r="H141" i="44"/>
  <c r="C232" i="44"/>
  <c r="BP186" i="46"/>
  <c r="BF186" i="46"/>
  <c r="BI186" i="46"/>
  <c r="BE186" i="46"/>
  <c r="I184" i="44"/>
  <c r="J184" i="44" s="1"/>
  <c r="BN186" i="46"/>
  <c r="BH186" i="46"/>
  <c r="BL186" i="46"/>
  <c r="BC186" i="46"/>
  <c r="BR186" i="46"/>
  <c r="BM186" i="46"/>
  <c r="BK186" i="46"/>
  <c r="BQ186" i="46"/>
  <c r="BB186" i="46"/>
  <c r="BD186" i="46"/>
  <c r="BO186" i="46"/>
  <c r="AZ186" i="46"/>
  <c r="AY186" i="46"/>
  <c r="BJ186" i="46"/>
  <c r="BG186" i="46"/>
  <c r="BA186" i="46"/>
  <c r="BJ191" i="46"/>
  <c r="BE191" i="46"/>
  <c r="BN191" i="46"/>
  <c r="BD191" i="46"/>
  <c r="I189" i="44"/>
  <c r="J189" i="44" s="1"/>
  <c r="BG191" i="46"/>
  <c r="AZ191" i="46"/>
  <c r="BI191" i="46"/>
  <c r="BA191" i="46"/>
  <c r="BP191" i="46"/>
  <c r="BC191" i="46"/>
  <c r="BO191" i="46"/>
  <c r="BL191" i="46"/>
  <c r="AY191" i="46"/>
  <c r="BM191" i="46"/>
  <c r="BK191" i="46"/>
  <c r="BR191" i="46"/>
  <c r="BQ191" i="46"/>
  <c r="BF191" i="46"/>
  <c r="BH191" i="46"/>
  <c r="BB191" i="46"/>
  <c r="H165" i="44"/>
  <c r="C243" i="44"/>
  <c r="H157" i="44"/>
  <c r="C228" i="44"/>
  <c r="BZ132" i="46"/>
  <c r="BA132" i="46"/>
  <c r="BQ132" i="46"/>
  <c r="BN132" i="46"/>
  <c r="BI132" i="46"/>
  <c r="CI132" i="46"/>
  <c r="BJ132" i="46"/>
  <c r="CD132" i="46"/>
  <c r="BE132" i="46"/>
  <c r="BP132" i="46"/>
  <c r="BT132" i="46"/>
  <c r="BU132" i="46"/>
  <c r="CJ132" i="46"/>
  <c r="BL132" i="46"/>
  <c r="AY132" i="46"/>
  <c r="BG132" i="46"/>
  <c r="BK132" i="46"/>
  <c r="BO132" i="46"/>
  <c r="CG132" i="46"/>
  <c r="BB132" i="46"/>
  <c r="CL132" i="46"/>
  <c r="BD132" i="46"/>
  <c r="BF132" i="46"/>
  <c r="CC132" i="46"/>
  <c r="BY132" i="46"/>
  <c r="AZ132" i="46"/>
  <c r="CA132" i="46"/>
  <c r="CF132" i="46"/>
  <c r="I130" i="44"/>
  <c r="J130" i="44" s="1"/>
  <c r="BR132" i="46"/>
  <c r="BX132" i="46"/>
  <c r="BC132" i="46"/>
  <c r="BM132" i="46"/>
  <c r="CM132" i="46"/>
  <c r="CH132" i="46"/>
  <c r="BV132" i="46"/>
  <c r="CK132" i="46"/>
  <c r="BW132" i="46"/>
  <c r="BH132" i="46"/>
  <c r="CB132" i="46"/>
  <c r="CE132" i="46"/>
  <c r="BJ232" i="46" l="1"/>
  <c r="BC232" i="46"/>
  <c r="CK232" i="46"/>
  <c r="BU232" i="46"/>
  <c r="CI232" i="46"/>
  <c r="BE232" i="46"/>
  <c r="BX232" i="46"/>
  <c r="BK232" i="46"/>
  <c r="BF232" i="46"/>
  <c r="CF232" i="46"/>
  <c r="CA232" i="46"/>
  <c r="BN232" i="46"/>
  <c r="BG232" i="46"/>
  <c r="CC232" i="46"/>
  <c r="BY232" i="46"/>
  <c r="BO232" i="46"/>
  <c r="BM232" i="46"/>
  <c r="BH232" i="46"/>
  <c r="BW232" i="46"/>
  <c r="CG232" i="46"/>
  <c r="BD232" i="46"/>
  <c r="CH232" i="46"/>
  <c r="BV232" i="46"/>
  <c r="CE232" i="46"/>
  <c r="BI232" i="46"/>
  <c r="CJ232" i="46"/>
  <c r="CB232" i="46"/>
  <c r="BS232" i="46"/>
  <c r="BA232" i="46"/>
  <c r="AX232" i="46"/>
  <c r="CD232" i="46"/>
  <c r="G228" i="44"/>
  <c r="AY232" i="46"/>
  <c r="BT232" i="46"/>
  <c r="BZ232" i="46"/>
  <c r="BP232" i="46"/>
  <c r="BB232" i="46"/>
  <c r="BS163" i="46"/>
  <c r="H364" i="31"/>
  <c r="CN162" i="46"/>
  <c r="CL230" i="46" s="1"/>
  <c r="BR230" i="46"/>
  <c r="J144" i="44"/>
  <c r="F229" i="44"/>
  <c r="J163" i="44"/>
  <c r="H229" i="44" s="1"/>
  <c r="BS146" i="46"/>
  <c r="CN169" i="46"/>
  <c r="BS148" i="46"/>
  <c r="BQ240" i="46" s="1"/>
  <c r="AW240" i="46"/>
  <c r="C234" i="44"/>
  <c r="H170" i="44"/>
  <c r="BS151" i="46"/>
  <c r="F223" i="44"/>
  <c r="J155" i="44"/>
  <c r="H223" i="44" s="1"/>
  <c r="CE153" i="46"/>
  <c r="BV153" i="46"/>
  <c r="I151" i="44"/>
  <c r="J151" i="44" s="1"/>
  <c r="BW153" i="46"/>
  <c r="BT153" i="46"/>
  <c r="CA153" i="46"/>
  <c r="BL153" i="46"/>
  <c r="BM153" i="46"/>
  <c r="BU153" i="46"/>
  <c r="BO153" i="46"/>
  <c r="CM153" i="46"/>
  <c r="CF153" i="46"/>
  <c r="CI153" i="46"/>
  <c r="CL153" i="46"/>
  <c r="BQ153" i="46"/>
  <c r="BF153" i="46"/>
  <c r="CK153" i="46"/>
  <c r="CB153" i="46"/>
  <c r="BY153" i="46"/>
  <c r="BI153" i="46"/>
  <c r="BG153" i="46"/>
  <c r="CH153" i="46"/>
  <c r="CJ153" i="46"/>
  <c r="BC153" i="46"/>
  <c r="BB153" i="46"/>
  <c r="BJ153" i="46"/>
  <c r="BD153" i="46"/>
  <c r="BP153" i="46"/>
  <c r="BR153" i="46"/>
  <c r="BA153" i="46"/>
  <c r="BX153" i="46"/>
  <c r="BH153" i="46"/>
  <c r="CC153" i="46"/>
  <c r="AZ153" i="46"/>
  <c r="CG153" i="46"/>
  <c r="BK153" i="46"/>
  <c r="CD153" i="46"/>
  <c r="AY153" i="46"/>
  <c r="BN153" i="46"/>
  <c r="BZ153" i="46"/>
  <c r="BE153" i="46"/>
  <c r="BS184" i="46"/>
  <c r="BR227" i="46"/>
  <c r="CN157" i="46"/>
  <c r="CL227" i="46" s="1"/>
  <c r="AW227" i="46"/>
  <c r="BS157" i="46"/>
  <c r="BQ227" i="46" s="1"/>
  <c r="BM189" i="46"/>
  <c r="BJ189" i="46"/>
  <c r="BP189" i="46"/>
  <c r="BE189" i="46"/>
  <c r="BK189" i="46"/>
  <c r="BA189" i="46"/>
  <c r="BC189" i="46"/>
  <c r="BQ189" i="46"/>
  <c r="BF189" i="46"/>
  <c r="I187" i="44"/>
  <c r="BR189" i="46"/>
  <c r="BD189" i="46"/>
  <c r="BI189" i="46"/>
  <c r="AY189" i="46"/>
  <c r="BO189" i="46"/>
  <c r="BL189" i="46"/>
  <c r="BH189" i="46"/>
  <c r="BN189" i="46"/>
  <c r="BB189" i="46"/>
  <c r="BG189" i="46"/>
  <c r="AZ189" i="46"/>
  <c r="BL235" i="46"/>
  <c r="CD235" i="46"/>
  <c r="BV235" i="46"/>
  <c r="CA235" i="46"/>
  <c r="BS235" i="46"/>
  <c r="CJ235" i="46"/>
  <c r="BZ235" i="46"/>
  <c r="BI235" i="46"/>
  <c r="BC235" i="46"/>
  <c r="BS173" i="46"/>
  <c r="H173" i="46"/>
  <c r="F243" i="44"/>
  <c r="J165" i="44"/>
  <c r="H243" i="44" s="1"/>
  <c r="BS191" i="46"/>
  <c r="BO194" i="46"/>
  <c r="BP194" i="46"/>
  <c r="BQ194" i="46"/>
  <c r="BC194" i="46"/>
  <c r="BH194" i="46"/>
  <c r="BA194" i="46"/>
  <c r="AY194" i="46"/>
  <c r="BK194" i="46"/>
  <c r="I192" i="44"/>
  <c r="J192" i="44" s="1"/>
  <c r="BR194" i="46"/>
  <c r="AZ194" i="46"/>
  <c r="BD194" i="46"/>
  <c r="BE194" i="46"/>
  <c r="BJ194" i="46"/>
  <c r="BN194" i="46"/>
  <c r="BI194" i="46"/>
  <c r="BF194" i="46"/>
  <c r="BM194" i="46"/>
  <c r="BG194" i="46"/>
  <c r="BL194" i="46"/>
  <c r="BB194" i="46"/>
  <c r="BS197" i="46"/>
  <c r="J146" i="44"/>
  <c r="H236" i="44" s="1"/>
  <c r="F236" i="44"/>
  <c r="BS198" i="46"/>
  <c r="CN164" i="46"/>
  <c r="CL231" i="46" s="1"/>
  <c r="BR231" i="46"/>
  <c r="CN148" i="46"/>
  <c r="CL240" i="46" s="1"/>
  <c r="BR240" i="46"/>
  <c r="CN151" i="46"/>
  <c r="BR233" i="46"/>
  <c r="CN165" i="46"/>
  <c r="CL233" i="46" s="1"/>
  <c r="BS195" i="46"/>
  <c r="BD208" i="46"/>
  <c r="BP208" i="46"/>
  <c r="BE208" i="46"/>
  <c r="BN208" i="46"/>
  <c r="BK208" i="46"/>
  <c r="BJ208" i="46"/>
  <c r="BR208" i="46"/>
  <c r="BQ208" i="46"/>
  <c r="BF208" i="46"/>
  <c r="I206" i="44"/>
  <c r="BI208" i="46"/>
  <c r="BB208" i="46"/>
  <c r="BO208" i="46"/>
  <c r="AZ208" i="46"/>
  <c r="AY208" i="46"/>
  <c r="BC208" i="46"/>
  <c r="BM208" i="46"/>
  <c r="BL208" i="46"/>
  <c r="BG208" i="46"/>
  <c r="BH208" i="46"/>
  <c r="BA208" i="46"/>
  <c r="BS190" i="46"/>
  <c r="BY235" i="46"/>
  <c r="H163" i="46"/>
  <c r="H187" i="44"/>
  <c r="CN139" i="46"/>
  <c r="BR235" i="46"/>
  <c r="BK235" i="46"/>
  <c r="BP235" i="46"/>
  <c r="BO235" i="46"/>
  <c r="CF235" i="46"/>
  <c r="BF235" i="46"/>
  <c r="BX235" i="46"/>
  <c r="BM235" i="46"/>
  <c r="AX235" i="46"/>
  <c r="J141" i="44"/>
  <c r="H232" i="44" s="1"/>
  <c r="F232" i="44"/>
  <c r="BS132" i="46"/>
  <c r="CN132" i="46"/>
  <c r="F228" i="44"/>
  <c r="J157" i="44"/>
  <c r="H228" i="44" s="1"/>
  <c r="BS186" i="46"/>
  <c r="AW230" i="46"/>
  <c r="BS162" i="46"/>
  <c r="BQ230" i="46" s="1"/>
  <c r="J162" i="44"/>
  <c r="H227" i="44" s="1"/>
  <c r="F227" i="44"/>
  <c r="BS185" i="46"/>
  <c r="AW228" i="46"/>
  <c r="BS158" i="46"/>
  <c r="BQ228" i="46" s="1"/>
  <c r="BR155" i="46"/>
  <c r="BP225" i="46" s="1"/>
  <c r="CM155" i="46"/>
  <c r="CK225" i="46" s="1"/>
  <c r="BB155" i="46"/>
  <c r="AZ225" i="46" s="1"/>
  <c r="CH155" i="46"/>
  <c r="CF225" i="46" s="1"/>
  <c r="AZ155" i="46"/>
  <c r="AX225" i="46" s="1"/>
  <c r="CK155" i="46"/>
  <c r="CI225" i="46" s="1"/>
  <c r="BL155" i="46"/>
  <c r="BJ225" i="46" s="1"/>
  <c r="BG155" i="46"/>
  <c r="BE225" i="46" s="1"/>
  <c r="BW155" i="46"/>
  <c r="BU225" i="46" s="1"/>
  <c r="CI155" i="46"/>
  <c r="CG225" i="46" s="1"/>
  <c r="BK155" i="46"/>
  <c r="BI225" i="46" s="1"/>
  <c r="CA155" i="46"/>
  <c r="BY225" i="46" s="1"/>
  <c r="BY155" i="46"/>
  <c r="BW225" i="46" s="1"/>
  <c r="BQ155" i="46"/>
  <c r="BO225" i="46" s="1"/>
  <c r="CJ155" i="46"/>
  <c r="CH225" i="46" s="1"/>
  <c r="BA155" i="46"/>
  <c r="AY225" i="46" s="1"/>
  <c r="BP155" i="46"/>
  <c r="BN225" i="46" s="1"/>
  <c r="BM155" i="46"/>
  <c r="BK225" i="46" s="1"/>
  <c r="F155" i="46"/>
  <c r="BN155" i="46"/>
  <c r="BL225" i="46" s="1"/>
  <c r="BZ155" i="46"/>
  <c r="BX225" i="46" s="1"/>
  <c r="CF155" i="46"/>
  <c r="CD225" i="46" s="1"/>
  <c r="BJ155" i="46"/>
  <c r="BH225" i="46" s="1"/>
  <c r="BI155" i="46"/>
  <c r="BG225" i="46" s="1"/>
  <c r="BV155" i="46"/>
  <c r="BT225" i="46" s="1"/>
  <c r="BU155" i="46"/>
  <c r="BS225" i="46" s="1"/>
  <c r="CB155" i="46"/>
  <c r="BZ225" i="46" s="1"/>
  <c r="BF155" i="46"/>
  <c r="BD225" i="46" s="1"/>
  <c r="BO155" i="46"/>
  <c r="BM225" i="46" s="1"/>
  <c r="CD155" i="46"/>
  <c r="CB225" i="46" s="1"/>
  <c r="BE155" i="46"/>
  <c r="BC225" i="46" s="1"/>
  <c r="BC155" i="46"/>
  <c r="BA225" i="46" s="1"/>
  <c r="I153" i="44"/>
  <c r="G221" i="44" s="1"/>
  <c r="AY155" i="46"/>
  <c r="CG155" i="46"/>
  <c r="CE225" i="46" s="1"/>
  <c r="BX155" i="46"/>
  <c r="BV225" i="46" s="1"/>
  <c r="BH155" i="46"/>
  <c r="BF225" i="46" s="1"/>
  <c r="BT155" i="46"/>
  <c r="CL155" i="46"/>
  <c r="CJ225" i="46" s="1"/>
  <c r="BD155" i="46"/>
  <c r="BB225" i="46" s="1"/>
  <c r="CC155" i="46"/>
  <c r="CA225" i="46" s="1"/>
  <c r="CE155" i="46"/>
  <c r="CC225" i="46" s="1"/>
  <c r="C225" i="46"/>
  <c r="AW232" i="46"/>
  <c r="BS159" i="46"/>
  <c r="BR232" i="46"/>
  <c r="CN159" i="46"/>
  <c r="CN146" i="46"/>
  <c r="H146" i="46"/>
  <c r="AS146" i="46"/>
  <c r="AW146" i="46"/>
  <c r="AN146" i="46"/>
  <c r="AI146" i="46"/>
  <c r="AQ146" i="46"/>
  <c r="AD146" i="46"/>
  <c r="AL146" i="46"/>
  <c r="AF146" i="46"/>
  <c r="AM146" i="46"/>
  <c r="AR146" i="46"/>
  <c r="AE146" i="46"/>
  <c r="AK146" i="46"/>
  <c r="AU146" i="46"/>
  <c r="AV146" i="46"/>
  <c r="AG146" i="46"/>
  <c r="AP146" i="46"/>
  <c r="AO146" i="46"/>
  <c r="AJ146" i="46"/>
  <c r="AH146" i="46"/>
  <c r="AT146" i="46"/>
  <c r="BS164" i="46"/>
  <c r="BQ231" i="46" s="1"/>
  <c r="AW231" i="46"/>
  <c r="BA172" i="46"/>
  <c r="AY238" i="46" s="1"/>
  <c r="BK172" i="46"/>
  <c r="BI238" i="46" s="1"/>
  <c r="BI172" i="46"/>
  <c r="BG238" i="46" s="1"/>
  <c r="CE172" i="46"/>
  <c r="CC238" i="46" s="1"/>
  <c r="CA172" i="46"/>
  <c r="BY238" i="46" s="1"/>
  <c r="BY172" i="46"/>
  <c r="BW238" i="46" s="1"/>
  <c r="CD172" i="46"/>
  <c r="CB238" i="46" s="1"/>
  <c r="BL172" i="46"/>
  <c r="BJ238" i="46" s="1"/>
  <c r="AZ172" i="46"/>
  <c r="AX238" i="46" s="1"/>
  <c r="CM172" i="46"/>
  <c r="CK238" i="46" s="1"/>
  <c r="CC172" i="46"/>
  <c r="CA238" i="46" s="1"/>
  <c r="BX172" i="46"/>
  <c r="BV238" i="46" s="1"/>
  <c r="C238" i="46"/>
  <c r="BE172" i="46"/>
  <c r="BC238" i="46" s="1"/>
  <c r="BZ172" i="46"/>
  <c r="BX238" i="46" s="1"/>
  <c r="BF172" i="46"/>
  <c r="BD238" i="46" s="1"/>
  <c r="BQ172" i="46"/>
  <c r="BO238" i="46" s="1"/>
  <c r="BT172" i="46"/>
  <c r="BP172" i="46"/>
  <c r="BN238" i="46" s="1"/>
  <c r="BR172" i="46"/>
  <c r="BP238" i="46" s="1"/>
  <c r="BD172" i="46"/>
  <c r="BB238" i="46" s="1"/>
  <c r="BO172" i="46"/>
  <c r="BM238" i="46" s="1"/>
  <c r="AY172" i="46"/>
  <c r="BG172" i="46"/>
  <c r="BE238" i="46" s="1"/>
  <c r="BN172" i="46"/>
  <c r="BL238" i="46" s="1"/>
  <c r="BU172" i="46"/>
  <c r="BS238" i="46" s="1"/>
  <c r="BV172" i="46"/>
  <c r="BT238" i="46" s="1"/>
  <c r="BC172" i="46"/>
  <c r="BA238" i="46" s="1"/>
  <c r="G172" i="46"/>
  <c r="CH172" i="46"/>
  <c r="CF238" i="46" s="1"/>
  <c r="CF172" i="46"/>
  <c r="CD238" i="46" s="1"/>
  <c r="CL172" i="46"/>
  <c r="CJ238" i="46" s="1"/>
  <c r="CG172" i="46"/>
  <c r="CE238" i="46" s="1"/>
  <c r="I170" i="44"/>
  <c r="G234" i="44" s="1"/>
  <c r="BW172" i="46"/>
  <c r="BU238" i="46" s="1"/>
  <c r="CI172" i="46"/>
  <c r="CG238" i="46" s="1"/>
  <c r="CB172" i="46"/>
  <c r="BZ238" i="46" s="1"/>
  <c r="BM172" i="46"/>
  <c r="BK238" i="46" s="1"/>
  <c r="CK172" i="46"/>
  <c r="CI238" i="46" s="1"/>
  <c r="BB172" i="46"/>
  <c r="AZ238" i="46" s="1"/>
  <c r="BJ172" i="46"/>
  <c r="BH238" i="46" s="1"/>
  <c r="CJ172" i="46"/>
  <c r="CH238" i="46" s="1"/>
  <c r="BH172" i="46"/>
  <c r="BF238" i="46" s="1"/>
  <c r="H165" i="46"/>
  <c r="F233" i="46" s="1"/>
  <c r="E233" i="46"/>
  <c r="BS165" i="46"/>
  <c r="BQ233" i="46" s="1"/>
  <c r="AW233" i="46"/>
  <c r="H176" i="44"/>
  <c r="C250" i="44"/>
  <c r="BH183" i="46"/>
  <c r="BC183" i="46"/>
  <c r="BE183" i="46"/>
  <c r="BA183" i="46"/>
  <c r="BM183" i="46"/>
  <c r="BO183" i="46"/>
  <c r="I181" i="44"/>
  <c r="J181" i="44" s="1"/>
  <c r="BJ183" i="46"/>
  <c r="BG183" i="46"/>
  <c r="BD183" i="46"/>
  <c r="BB183" i="46"/>
  <c r="BL183" i="46"/>
  <c r="BR183" i="46"/>
  <c r="AZ183" i="46"/>
  <c r="BP183" i="46"/>
  <c r="BF183" i="46"/>
  <c r="BI183" i="46"/>
  <c r="BN183" i="46"/>
  <c r="AY183" i="46"/>
  <c r="BQ183" i="46"/>
  <c r="BK183" i="46"/>
  <c r="H164" i="44"/>
  <c r="H206" i="44"/>
  <c r="BR247" i="46"/>
  <c r="CN167" i="46"/>
  <c r="CL247" i="46" s="1"/>
  <c r="BS167" i="46"/>
  <c r="BQ247" i="46" s="1"/>
  <c r="AW247" i="46"/>
  <c r="AI167" i="46"/>
  <c r="AD167" i="46"/>
  <c r="AG167" i="46"/>
  <c r="AW167" i="46"/>
  <c r="AK167" i="46"/>
  <c r="H167" i="46"/>
  <c r="F247" i="46" s="1"/>
  <c r="AE167" i="46"/>
  <c r="AP167" i="46"/>
  <c r="AQ167" i="46"/>
  <c r="AJ167" i="46"/>
  <c r="AT167" i="46"/>
  <c r="E247" i="46"/>
  <c r="AM167" i="46"/>
  <c r="AL167" i="46"/>
  <c r="AV167" i="46"/>
  <c r="AR167" i="46"/>
  <c r="AN167" i="46"/>
  <c r="AO167" i="46"/>
  <c r="AS167" i="46"/>
  <c r="AF167" i="46"/>
  <c r="AU167" i="46"/>
  <c r="AH167" i="46"/>
  <c r="BS160" i="46"/>
  <c r="CN160" i="46"/>
  <c r="CK235" i="46"/>
  <c r="CN163" i="46"/>
  <c r="BS139" i="46"/>
  <c r="AW235" i="46"/>
  <c r="CB235" i="46"/>
  <c r="G231" i="44"/>
  <c r="BN235" i="46"/>
  <c r="CC235" i="46"/>
  <c r="AZ235" i="46"/>
  <c r="BW235" i="46"/>
  <c r="BT235" i="46"/>
  <c r="CG235" i="46"/>
  <c r="BA235" i="46"/>
  <c r="BG235" i="46"/>
  <c r="H414" i="31"/>
  <c r="D517" i="31"/>
  <c r="BR228" i="46"/>
  <c r="CN158" i="46"/>
  <c r="CL228" i="46" s="1"/>
  <c r="H153" i="44"/>
  <c r="C221" i="44"/>
  <c r="E232" i="46"/>
  <c r="H159" i="46"/>
  <c r="CN143" i="46"/>
  <c r="CL236" i="46" s="1"/>
  <c r="BR236" i="46"/>
  <c r="BS143" i="46"/>
  <c r="BQ236" i="46" s="1"/>
  <c r="AW236" i="46"/>
  <c r="J160" i="44"/>
  <c r="H226" i="44" s="1"/>
  <c r="F226" i="44"/>
  <c r="H169" i="46"/>
  <c r="BS169" i="46"/>
  <c r="F224" i="44"/>
  <c r="J156" i="44"/>
  <c r="H224" i="44" s="1"/>
  <c r="H148" i="46"/>
  <c r="F240" i="46" s="1"/>
  <c r="E240" i="46"/>
  <c r="BE178" i="46"/>
  <c r="BB178" i="46"/>
  <c r="BH178" i="46"/>
  <c r="BI178" i="46"/>
  <c r="BF178" i="46"/>
  <c r="BD178" i="46"/>
  <c r="BK178" i="46"/>
  <c r="BC178" i="46"/>
  <c r="BQ178" i="46"/>
  <c r="BP178" i="46"/>
  <c r="BO178" i="46"/>
  <c r="BJ178" i="46"/>
  <c r="BN178" i="46"/>
  <c r="BA178" i="46"/>
  <c r="BR178" i="46"/>
  <c r="BL178" i="46"/>
  <c r="AY178" i="46"/>
  <c r="BM178" i="46"/>
  <c r="I176" i="44"/>
  <c r="BG178" i="46"/>
  <c r="AZ178" i="46"/>
  <c r="C254" i="46"/>
  <c r="J137" i="44"/>
  <c r="H231" i="44" s="1"/>
  <c r="F231" i="44"/>
  <c r="CF166" i="46"/>
  <c r="CJ166" i="46"/>
  <c r="CH166" i="46"/>
  <c r="BW166" i="46"/>
  <c r="BM166" i="46"/>
  <c r="BB166" i="46"/>
  <c r="BF166" i="46"/>
  <c r="CE166" i="46"/>
  <c r="CL166" i="46"/>
  <c r="CC166" i="46"/>
  <c r="BI166" i="46"/>
  <c r="BN166" i="46"/>
  <c r="CI166" i="46"/>
  <c r="BU166" i="46"/>
  <c r="AY166" i="46"/>
  <c r="BJ166" i="46"/>
  <c r="BC166" i="46"/>
  <c r="BX166" i="46"/>
  <c r="CB166" i="46"/>
  <c r="BQ166" i="46"/>
  <c r="BV166" i="46"/>
  <c r="BR166" i="46"/>
  <c r="BT166" i="46"/>
  <c r="BO166" i="46"/>
  <c r="BL166" i="46"/>
  <c r="CG166" i="46"/>
  <c r="CM166" i="46"/>
  <c r="CD166" i="46"/>
  <c r="CK166" i="46"/>
  <c r="BH166" i="46"/>
  <c r="AZ166" i="46"/>
  <c r="BZ166" i="46"/>
  <c r="BE166" i="46"/>
  <c r="BK166" i="46"/>
  <c r="BG166" i="46"/>
  <c r="BY166" i="46"/>
  <c r="BP166" i="46"/>
  <c r="BD166" i="46"/>
  <c r="G166" i="46"/>
  <c r="CA166" i="46"/>
  <c r="I164" i="44"/>
  <c r="BA166" i="46"/>
  <c r="BL188" i="46"/>
  <c r="I186" i="44"/>
  <c r="J186" i="44" s="1"/>
  <c r="BA188" i="46"/>
  <c r="BF188" i="46"/>
  <c r="BB188" i="46"/>
  <c r="AZ188" i="46"/>
  <c r="BE188" i="46"/>
  <c r="BM188" i="46"/>
  <c r="BI188" i="46"/>
  <c r="BK188" i="46"/>
  <c r="BQ188" i="46"/>
  <c r="BJ188" i="46"/>
  <c r="BG188" i="46"/>
  <c r="BR188" i="46"/>
  <c r="BP188" i="46"/>
  <c r="BO188" i="46"/>
  <c r="BC188" i="46"/>
  <c r="BN188" i="46"/>
  <c r="BH188" i="46"/>
  <c r="BD188" i="46"/>
  <c r="AY188" i="46"/>
  <c r="AY235" i="46"/>
  <c r="BD235" i="46"/>
  <c r="BE235" i="46"/>
  <c r="CI235" i="46"/>
  <c r="CE235" i="46"/>
  <c r="BJ235" i="46"/>
  <c r="CH235" i="46"/>
  <c r="BU235" i="46"/>
  <c r="BB235" i="46"/>
  <c r="BH235" i="46"/>
  <c r="CN173" i="46"/>
  <c r="BQ232" i="46" l="1"/>
  <c r="F232" i="46"/>
  <c r="AX254" i="46"/>
  <c r="BL254" i="46"/>
  <c r="BE254" i="46"/>
  <c r="BJ254" i="46"/>
  <c r="BH254" i="46"/>
  <c r="BA254" i="46"/>
  <c r="BG254" i="46"/>
  <c r="BS153" i="46"/>
  <c r="AC153" i="25"/>
  <c r="AC285" i="25" s="1"/>
  <c r="AF247" i="46"/>
  <c r="H214" i="47"/>
  <c r="H373" i="47" s="1"/>
  <c r="I167" i="56"/>
  <c r="O214" i="47"/>
  <c r="O373" i="47" s="1"/>
  <c r="P167" i="56"/>
  <c r="AJ153" i="25"/>
  <c r="AJ285" i="25" s="1"/>
  <c r="AM247" i="46"/>
  <c r="AG153" i="25"/>
  <c r="AG285" i="25" s="1"/>
  <c r="AJ247" i="46"/>
  <c r="M167" i="56"/>
  <c r="L214" i="47"/>
  <c r="L373" i="47" s="1"/>
  <c r="K167" i="56"/>
  <c r="AE153" i="25"/>
  <c r="AE285" i="25" s="1"/>
  <c r="J214" i="47"/>
  <c r="J373" i="47" s="1"/>
  <c r="AH247" i="46"/>
  <c r="E167" i="56"/>
  <c r="AX167" i="46"/>
  <c r="D214" i="47"/>
  <c r="AB247" i="46"/>
  <c r="Y153" i="25"/>
  <c r="BS183" i="46"/>
  <c r="J176" i="44"/>
  <c r="H250" i="44" s="1"/>
  <c r="F250" i="44"/>
  <c r="AP172" i="46"/>
  <c r="AR172" i="46"/>
  <c r="AW172" i="46"/>
  <c r="AJ172" i="46"/>
  <c r="AS172" i="46"/>
  <c r="AH172" i="46"/>
  <c r="AF172" i="46"/>
  <c r="AQ172" i="46"/>
  <c r="AN172" i="46"/>
  <c r="AL172" i="46"/>
  <c r="AM172" i="46"/>
  <c r="AE172" i="46"/>
  <c r="AI172" i="46"/>
  <c r="AO172" i="46"/>
  <c r="AK172" i="46"/>
  <c r="E238" i="46"/>
  <c r="AV172" i="46"/>
  <c r="AG172" i="46"/>
  <c r="AU172" i="46"/>
  <c r="AT172" i="46"/>
  <c r="H172" i="46"/>
  <c r="F238" i="46" s="1"/>
  <c r="AD172" i="46"/>
  <c r="AJ132" i="25"/>
  <c r="AJ284" i="25" s="1"/>
  <c r="P146" i="56"/>
  <c r="O192" i="47"/>
  <c r="O360" i="47" s="1"/>
  <c r="U192" i="47"/>
  <c r="U360" i="47" s="1"/>
  <c r="V146" i="56"/>
  <c r="AP132" i="25"/>
  <c r="AP284" i="25" s="1"/>
  <c r="M192" i="47"/>
  <c r="M360" i="47" s="1"/>
  <c r="AH132" i="25"/>
  <c r="AH284" i="25" s="1"/>
  <c r="N146" i="56"/>
  <c r="R146" i="56"/>
  <c r="Q192" i="47"/>
  <c r="Q360" i="47" s="1"/>
  <c r="AL132" i="25"/>
  <c r="AL284" i="25" s="1"/>
  <c r="S192" i="47"/>
  <c r="S360" i="47" s="1"/>
  <c r="AN132" i="25"/>
  <c r="AN284" i="25" s="1"/>
  <c r="T146" i="56"/>
  <c r="CL232" i="46"/>
  <c r="H155" i="46"/>
  <c r="F225" i="46" s="1"/>
  <c r="D225" i="46"/>
  <c r="H166" i="46"/>
  <c r="CN166" i="46"/>
  <c r="BS166" i="46"/>
  <c r="G250" i="44"/>
  <c r="BP254" i="46"/>
  <c r="BM254" i="46"/>
  <c r="BI254" i="46"/>
  <c r="BF254" i="46"/>
  <c r="AP153" i="25"/>
  <c r="AP285" i="25" s="1"/>
  <c r="V167" i="56"/>
  <c r="AS247" i="46"/>
  <c r="U214" i="47"/>
  <c r="U373" i="47" s="1"/>
  <c r="AL247" i="46"/>
  <c r="N214" i="47"/>
  <c r="N373" i="47" s="1"/>
  <c r="AI153" i="25"/>
  <c r="AI285" i="25" s="1"/>
  <c r="O167" i="56"/>
  <c r="M214" i="47"/>
  <c r="M373" i="47" s="1"/>
  <c r="AH153" i="25"/>
  <c r="AH285" i="25" s="1"/>
  <c r="N167" i="56"/>
  <c r="AK247" i="46"/>
  <c r="Q214" i="47"/>
  <c r="Q373" i="47" s="1"/>
  <c r="AO247" i="46"/>
  <c r="AL153" i="25"/>
  <c r="AL285" i="25" s="1"/>
  <c r="R167" i="56"/>
  <c r="AF153" i="25"/>
  <c r="AF285" i="25" s="1"/>
  <c r="K214" i="47"/>
  <c r="K373" i="47" s="1"/>
  <c r="L167" i="56"/>
  <c r="AI247" i="46"/>
  <c r="I214" i="47"/>
  <c r="I373" i="47" s="1"/>
  <c r="AG247" i="46"/>
  <c r="J167" i="56"/>
  <c r="AD153" i="25"/>
  <c r="AD285" i="25" s="1"/>
  <c r="J164" i="44"/>
  <c r="T192" i="47"/>
  <c r="T360" i="47" s="1"/>
  <c r="U146" i="56"/>
  <c r="AO132" i="25"/>
  <c r="AO284" i="25" s="1"/>
  <c r="P192" i="47"/>
  <c r="P360" i="47" s="1"/>
  <c r="AK132" i="25"/>
  <c r="AK284" i="25" s="1"/>
  <c r="Q146" i="56"/>
  <c r="L146" i="56"/>
  <c r="AF132" i="25"/>
  <c r="AF284" i="25" s="1"/>
  <c r="K192" i="47"/>
  <c r="K360" i="47" s="1"/>
  <c r="F192" i="47"/>
  <c r="F360" i="47" s="1"/>
  <c r="AA132" i="25"/>
  <c r="AA284" i="25" s="1"/>
  <c r="G146" i="56"/>
  <c r="AD132" i="25"/>
  <c r="AD284" i="25" s="1"/>
  <c r="J146" i="56"/>
  <c r="I192" i="47"/>
  <c r="I360" i="47" s="1"/>
  <c r="CN155" i="46"/>
  <c r="CL225" i="46" s="1"/>
  <c r="BR225" i="46"/>
  <c r="BS155" i="46"/>
  <c r="BQ225" i="46" s="1"/>
  <c r="AW225" i="46"/>
  <c r="CN153" i="46"/>
  <c r="BS188" i="46"/>
  <c r="BK254" i="46"/>
  <c r="AY254" i="46"/>
  <c r="BN254" i="46"/>
  <c r="BB254" i="46"/>
  <c r="AZ254" i="46"/>
  <c r="C166" i="44"/>
  <c r="E166" i="44" s="1"/>
  <c r="C168" i="46"/>
  <c r="E168" i="46" s="1"/>
  <c r="E517" i="31"/>
  <c r="BQ235" i="46"/>
  <c r="AD247" i="46"/>
  <c r="G167" i="56"/>
  <c r="F214" i="47"/>
  <c r="F373" i="47" s="1"/>
  <c r="AA153" i="25"/>
  <c r="AA285" i="25" s="1"/>
  <c r="R214" i="47"/>
  <c r="R373" i="47" s="1"/>
  <c r="AM153" i="25"/>
  <c r="AM285" i="25" s="1"/>
  <c r="S167" i="56"/>
  <c r="AP247" i="46"/>
  <c r="AK153" i="25"/>
  <c r="AK285" i="25" s="1"/>
  <c r="AN247" i="46"/>
  <c r="Q167" i="56"/>
  <c r="P214" i="47"/>
  <c r="P373" i="47" s="1"/>
  <c r="W214" i="47"/>
  <c r="W373" i="47" s="1"/>
  <c r="AU247" i="46"/>
  <c r="AR153" i="25"/>
  <c r="AR285" i="25" s="1"/>
  <c r="X167" i="56"/>
  <c r="BS172" i="46"/>
  <c r="BQ238" i="46" s="1"/>
  <c r="AW238" i="46"/>
  <c r="I146" i="56"/>
  <c r="H192" i="47"/>
  <c r="H360" i="47" s="1"/>
  <c r="AC132" i="25"/>
  <c r="AC284" i="25" s="1"/>
  <c r="G192" i="47"/>
  <c r="G360" i="47" s="1"/>
  <c r="AB132" i="25"/>
  <c r="AB284" i="25" s="1"/>
  <c r="H146" i="56"/>
  <c r="F146" i="56"/>
  <c r="Z132" i="25"/>
  <c r="Z284" i="25" s="1"/>
  <c r="E192" i="47"/>
  <c r="E360" i="47" s="1"/>
  <c r="AG132" i="25"/>
  <c r="AG284" i="25" s="1"/>
  <c r="L192" i="47"/>
  <c r="L360" i="47" s="1"/>
  <c r="M146" i="56"/>
  <c r="AI132" i="25"/>
  <c r="AI284" i="25" s="1"/>
  <c r="O146" i="56"/>
  <c r="N192" i="47"/>
  <c r="N360" i="47" s="1"/>
  <c r="CL235" i="46"/>
  <c r="J187" i="44"/>
  <c r="BS208" i="46"/>
  <c r="BS194" i="46"/>
  <c r="BS189" i="46"/>
  <c r="C131" i="46"/>
  <c r="C129" i="44"/>
  <c r="BS178" i="46"/>
  <c r="AW254" i="46"/>
  <c r="BO254" i="46"/>
  <c r="BD254" i="46"/>
  <c r="BC254" i="46"/>
  <c r="J153" i="44"/>
  <c r="H221" i="44" s="1"/>
  <c r="F221" i="44"/>
  <c r="AN153" i="25"/>
  <c r="AN285" i="25" s="1"/>
  <c r="T167" i="56"/>
  <c r="S214" i="47"/>
  <c r="S373" i="47" s="1"/>
  <c r="AQ247" i="46"/>
  <c r="V214" i="47"/>
  <c r="V373" i="47" s="1"/>
  <c r="AQ153" i="25"/>
  <c r="AQ285" i="25" s="1"/>
  <c r="W167" i="56"/>
  <c r="AT247" i="46"/>
  <c r="U167" i="56"/>
  <c r="AR247" i="46"/>
  <c r="T214" i="47"/>
  <c r="T373" i="47" s="1"/>
  <c r="AO153" i="25"/>
  <c r="AO285" i="25" s="1"/>
  <c r="AC247" i="46"/>
  <c r="Z153" i="25"/>
  <c r="Z285" i="25" s="1"/>
  <c r="F167" i="56"/>
  <c r="E214" i="47"/>
  <c r="E373" i="47" s="1"/>
  <c r="G214" i="47"/>
  <c r="G373" i="47" s="1"/>
  <c r="H167" i="56"/>
  <c r="AE247" i="46"/>
  <c r="AB153" i="25"/>
  <c r="AB285" i="25" s="1"/>
  <c r="J206" i="44"/>
  <c r="CN172" i="46"/>
  <c r="CL238" i="46" s="1"/>
  <c r="BR238" i="46"/>
  <c r="AE132" i="25"/>
  <c r="AE284" i="25" s="1"/>
  <c r="J192" i="47"/>
  <c r="J360" i="47" s="1"/>
  <c r="K146" i="56"/>
  <c r="W146" i="56"/>
  <c r="AQ132" i="25"/>
  <c r="AQ284" i="25" s="1"/>
  <c r="V192" i="47"/>
  <c r="V360" i="47" s="1"/>
  <c r="R192" i="47"/>
  <c r="R360" i="47" s="1"/>
  <c r="S146" i="56"/>
  <c r="AM132" i="25"/>
  <c r="AM284" i="25" s="1"/>
  <c r="E146" i="56"/>
  <c r="AX146" i="46"/>
  <c r="Y132" i="25"/>
  <c r="D192" i="47"/>
  <c r="X146" i="56"/>
  <c r="W192" i="47"/>
  <c r="W360" i="47" s="1"/>
  <c r="AR132" i="25"/>
  <c r="AR284" i="25" s="1"/>
  <c r="J170" i="44"/>
  <c r="H234" i="44" s="1"/>
  <c r="F234" i="44"/>
  <c r="BQ254" i="46" l="1"/>
  <c r="D146" i="56"/>
  <c r="D110" i="47"/>
  <c r="C16" i="78"/>
  <c r="D195" i="25"/>
  <c r="V110" i="47"/>
  <c r="V195" i="25"/>
  <c r="V325" i="25" s="1"/>
  <c r="T120" i="47"/>
  <c r="T216" i="25"/>
  <c r="T326" i="25" s="1"/>
  <c r="U246" i="56"/>
  <c r="N110" i="47"/>
  <c r="N195" i="25"/>
  <c r="N325" i="25" s="1"/>
  <c r="P120" i="47"/>
  <c r="P216" i="25"/>
  <c r="P326" i="25" s="1"/>
  <c r="Q246" i="56"/>
  <c r="R120" i="47"/>
  <c r="R216" i="25"/>
  <c r="R326" i="25" s="1"/>
  <c r="S246" i="56"/>
  <c r="CB168" i="46"/>
  <c r="BM168" i="46"/>
  <c r="BC168" i="46"/>
  <c r="BL168" i="46"/>
  <c r="CM168" i="46"/>
  <c r="BB168" i="46"/>
  <c r="AY168" i="46"/>
  <c r="CK168" i="46"/>
  <c r="BT168" i="46"/>
  <c r="BX168" i="46"/>
  <c r="CI168" i="46"/>
  <c r="BG168" i="46"/>
  <c r="BF168" i="46"/>
  <c r="BJ168" i="46"/>
  <c r="BO168" i="46"/>
  <c r="CJ168" i="46"/>
  <c r="CD168" i="46"/>
  <c r="BZ168" i="46"/>
  <c r="BY168" i="46"/>
  <c r="BR168" i="46"/>
  <c r="BK168" i="46"/>
  <c r="BH168" i="46"/>
  <c r="BD168" i="46"/>
  <c r="CG168" i="46"/>
  <c r="CH168" i="46"/>
  <c r="BQ168" i="46"/>
  <c r="BW168" i="46"/>
  <c r="CC168" i="46"/>
  <c r="BE168" i="46"/>
  <c r="BU168" i="46"/>
  <c r="CA168" i="46"/>
  <c r="BP168" i="46"/>
  <c r="BV168" i="46"/>
  <c r="BI168" i="46"/>
  <c r="G168" i="46"/>
  <c r="CL168" i="46"/>
  <c r="BN168" i="46"/>
  <c r="AZ168" i="46"/>
  <c r="I166" i="44"/>
  <c r="CF168" i="46"/>
  <c r="BA168" i="46"/>
  <c r="CE168" i="46"/>
  <c r="F110" i="47"/>
  <c r="F195" i="25"/>
  <c r="F325" i="25" s="1"/>
  <c r="P195" i="25"/>
  <c r="P325" i="25" s="1"/>
  <c r="P110" i="47"/>
  <c r="S110" i="47"/>
  <c r="S195" i="25"/>
  <c r="S325" i="25" s="1"/>
  <c r="M110" i="47"/>
  <c r="M195" i="25"/>
  <c r="M325" i="25" s="1"/>
  <c r="V219" i="47"/>
  <c r="V374" i="47" s="1"/>
  <c r="W172" i="56"/>
  <c r="AT238" i="46"/>
  <c r="AQ158" i="25"/>
  <c r="AQ276" i="25" s="1"/>
  <c r="I219" i="47"/>
  <c r="I374" i="47" s="1"/>
  <c r="AG238" i="46"/>
  <c r="AD158" i="25"/>
  <c r="AD276" i="25" s="1"/>
  <c r="J172" i="56"/>
  <c r="AI158" i="25"/>
  <c r="AI276" i="25" s="1"/>
  <c r="N219" i="47"/>
  <c r="N374" i="47" s="1"/>
  <c r="O172" i="56"/>
  <c r="AL238" i="46"/>
  <c r="AN158" i="25"/>
  <c r="AN276" i="25" s="1"/>
  <c r="AQ238" i="46"/>
  <c r="T172" i="56"/>
  <c r="S219" i="47"/>
  <c r="S374" i="47" s="1"/>
  <c r="AK158" i="25"/>
  <c r="AK276" i="25" s="1"/>
  <c r="Q172" i="56"/>
  <c r="AN238" i="46"/>
  <c r="P219" i="47"/>
  <c r="P374" i="47" s="1"/>
  <c r="AV247" i="46"/>
  <c r="CO167" i="46"/>
  <c r="P246" i="56"/>
  <c r="O216" i="25"/>
  <c r="O326" i="25" s="1"/>
  <c r="O120" i="47"/>
  <c r="D360" i="47"/>
  <c r="C192" i="47"/>
  <c r="C360" i="47" s="1"/>
  <c r="E129" i="44"/>
  <c r="C14" i="72"/>
  <c r="E110" i="47"/>
  <c r="E195" i="25"/>
  <c r="E325" i="25" s="1"/>
  <c r="H195" i="25"/>
  <c r="H325" i="25" s="1"/>
  <c r="H110" i="47"/>
  <c r="F216" i="25"/>
  <c r="F326" i="25" s="1"/>
  <c r="G246" i="56"/>
  <c r="F120" i="47"/>
  <c r="H166" i="44"/>
  <c r="I195" i="25"/>
  <c r="I325" i="25" s="1"/>
  <c r="I110" i="47"/>
  <c r="T110" i="47"/>
  <c r="T195" i="25"/>
  <c r="T325" i="25" s="1"/>
  <c r="Q216" i="25"/>
  <c r="Q326" i="25" s="1"/>
  <c r="R246" i="56"/>
  <c r="Q120" i="47"/>
  <c r="N120" i="47"/>
  <c r="N216" i="25"/>
  <c r="N326" i="25" s="1"/>
  <c r="O246" i="56"/>
  <c r="U195" i="25"/>
  <c r="U325" i="25" s="1"/>
  <c r="U110" i="47"/>
  <c r="O110" i="47"/>
  <c r="O195" i="25"/>
  <c r="O325" i="25" s="1"/>
  <c r="AR238" i="46"/>
  <c r="T219" i="47"/>
  <c r="T374" i="47" s="1"/>
  <c r="AO158" i="25"/>
  <c r="AO276" i="25" s="1"/>
  <c r="U172" i="56"/>
  <c r="AC238" i="46"/>
  <c r="F172" i="56"/>
  <c r="E219" i="47"/>
  <c r="E374" i="47" s="1"/>
  <c r="Z158" i="25"/>
  <c r="Z276" i="25" s="1"/>
  <c r="AL158" i="25"/>
  <c r="AL276" i="25" s="1"/>
  <c r="R172" i="56"/>
  <c r="Q219" i="47"/>
  <c r="Q374" i="47" s="1"/>
  <c r="AO238" i="46"/>
  <c r="AH238" i="46"/>
  <c r="AE158" i="25"/>
  <c r="AE276" i="25" s="1"/>
  <c r="K172" i="56"/>
  <c r="J219" i="47"/>
  <c r="J374" i="47" s="1"/>
  <c r="Y285" i="25"/>
  <c r="X153" i="25"/>
  <c r="X285" i="25" s="1"/>
  <c r="C18" i="78"/>
  <c r="E246" i="56"/>
  <c r="D216" i="25"/>
  <c r="D167" i="56"/>
  <c r="D120" i="47"/>
  <c r="K246" i="56"/>
  <c r="J120" i="47"/>
  <c r="J216" i="25"/>
  <c r="J326" i="25" s="1"/>
  <c r="Y284" i="25"/>
  <c r="X132" i="25"/>
  <c r="X284" i="25" s="1"/>
  <c r="J195" i="25"/>
  <c r="J325" i="25" s="1"/>
  <c r="J110" i="47"/>
  <c r="E216" i="25"/>
  <c r="E326" i="25" s="1"/>
  <c r="F246" i="56"/>
  <c r="C17" i="72"/>
  <c r="E120" i="47"/>
  <c r="V120" i="47"/>
  <c r="V216" i="25"/>
  <c r="V326" i="25" s="1"/>
  <c r="W246" i="56"/>
  <c r="E131" i="46"/>
  <c r="K110" i="47"/>
  <c r="K195" i="25"/>
  <c r="K325" i="25" s="1"/>
  <c r="J246" i="56"/>
  <c r="I216" i="25"/>
  <c r="I326" i="25" s="1"/>
  <c r="I120" i="47"/>
  <c r="L246" i="56"/>
  <c r="K120" i="47"/>
  <c r="K216" i="25"/>
  <c r="K326" i="25" s="1"/>
  <c r="M216" i="25"/>
  <c r="M326" i="25" s="1"/>
  <c r="M120" i="47"/>
  <c r="N246" i="56"/>
  <c r="Q195" i="25"/>
  <c r="Q325" i="25" s="1"/>
  <c r="Q110" i="47"/>
  <c r="AS238" i="46"/>
  <c r="U219" i="47"/>
  <c r="U374" i="47" s="1"/>
  <c r="AP158" i="25"/>
  <c r="AP276" i="25" s="1"/>
  <c r="V172" i="56"/>
  <c r="L172" i="56"/>
  <c r="AF158" i="25"/>
  <c r="AF276" i="25" s="1"/>
  <c r="AI238" i="46"/>
  <c r="K219" i="47"/>
  <c r="K374" i="47" s="1"/>
  <c r="AH158" i="25"/>
  <c r="AH276" i="25" s="1"/>
  <c r="N172" i="56"/>
  <c r="AK238" i="46"/>
  <c r="M219" i="47"/>
  <c r="M374" i="47" s="1"/>
  <c r="AA158" i="25"/>
  <c r="AA276" i="25" s="1"/>
  <c r="F219" i="47"/>
  <c r="F374" i="47" s="1"/>
  <c r="G172" i="56"/>
  <c r="AD238" i="46"/>
  <c r="X172" i="56"/>
  <c r="W219" i="47"/>
  <c r="W374" i="47" s="1"/>
  <c r="AR158" i="25"/>
  <c r="AR276" i="25" s="1"/>
  <c r="AU238" i="46"/>
  <c r="H120" i="47"/>
  <c r="I246" i="56"/>
  <c r="H216" i="25"/>
  <c r="H326" i="25" s="1"/>
  <c r="W110" i="47"/>
  <c r="W195" i="25"/>
  <c r="W325" i="25" s="1"/>
  <c r="CO146" i="46"/>
  <c r="R195" i="25"/>
  <c r="R325" i="25" s="1"/>
  <c r="R110" i="47"/>
  <c r="G120" i="47"/>
  <c r="G216" i="25"/>
  <c r="G326" i="25" s="1"/>
  <c r="H246" i="56"/>
  <c r="S120" i="47"/>
  <c r="S216" i="25"/>
  <c r="S326" i="25" s="1"/>
  <c r="T246" i="56"/>
  <c r="L195" i="25"/>
  <c r="L325" i="25" s="1"/>
  <c r="L110" i="47"/>
  <c r="G195" i="25"/>
  <c r="G325" i="25" s="1"/>
  <c r="G110" i="47"/>
  <c r="W216" i="25"/>
  <c r="W326" i="25" s="1"/>
  <c r="W120" i="47"/>
  <c r="X246" i="56"/>
  <c r="U120" i="47"/>
  <c r="U216" i="25"/>
  <c r="U326" i="25" s="1"/>
  <c r="V246" i="56"/>
  <c r="AX172" i="46"/>
  <c r="AB238" i="46"/>
  <c r="D219" i="47"/>
  <c r="E172" i="56"/>
  <c r="Y158" i="25"/>
  <c r="G219" i="47"/>
  <c r="G374" i="47" s="1"/>
  <c r="AE238" i="46"/>
  <c r="AB158" i="25"/>
  <c r="AB276" i="25" s="1"/>
  <c r="H172" i="56"/>
  <c r="P172" i="56"/>
  <c r="AJ158" i="25"/>
  <c r="AJ276" i="25" s="1"/>
  <c r="O219" i="47"/>
  <c r="O374" i="47" s="1"/>
  <c r="AM238" i="46"/>
  <c r="AJ238" i="46"/>
  <c r="L219" i="47"/>
  <c r="L374" i="47" s="1"/>
  <c r="M172" i="56"/>
  <c r="AG158" i="25"/>
  <c r="AG276" i="25" s="1"/>
  <c r="H219" i="47"/>
  <c r="H374" i="47" s="1"/>
  <c r="AC158" i="25"/>
  <c r="AC276" i="25" s="1"/>
  <c r="I172" i="56"/>
  <c r="AF238" i="46"/>
  <c r="R219" i="47"/>
  <c r="R374" i="47" s="1"/>
  <c r="AM158" i="25"/>
  <c r="AM276" i="25" s="1"/>
  <c r="AP238" i="46"/>
  <c r="S172" i="56"/>
  <c r="C214" i="47"/>
  <c r="C373" i="47" s="1"/>
  <c r="D373" i="47"/>
  <c r="L120" i="47"/>
  <c r="L216" i="25"/>
  <c r="L326" i="25" s="1"/>
  <c r="M246" i="56"/>
  <c r="R221" i="25" l="1"/>
  <c r="R317" i="25" s="1"/>
  <c r="S237" i="56"/>
  <c r="H237" i="56"/>
  <c r="G221" i="25"/>
  <c r="G317" i="25" s="1"/>
  <c r="Y276" i="25"/>
  <c r="X158" i="25"/>
  <c r="X276" i="25" s="1"/>
  <c r="AV238" i="46"/>
  <c r="CO172" i="46"/>
  <c r="L71" i="47"/>
  <c r="L312" i="47"/>
  <c r="D374" i="47"/>
  <c r="C219" i="47"/>
  <c r="C374" i="47" s="1"/>
  <c r="G71" i="47"/>
  <c r="G312" i="47"/>
  <c r="M221" i="25"/>
  <c r="M317" i="25" s="1"/>
  <c r="N237" i="56"/>
  <c r="Q61" i="47"/>
  <c r="Q304" i="47"/>
  <c r="I312" i="47"/>
  <c r="I71" i="47"/>
  <c r="V312" i="47"/>
  <c r="V71" i="47"/>
  <c r="D71" i="47"/>
  <c r="C120" i="47"/>
  <c r="D312" i="47"/>
  <c r="Q221" i="25"/>
  <c r="Q317" i="25" s="1"/>
  <c r="R237" i="56"/>
  <c r="F237" i="56"/>
  <c r="E221" i="25"/>
  <c r="E317" i="25" s="1"/>
  <c r="U61" i="47"/>
  <c r="U304" i="47"/>
  <c r="F71" i="47"/>
  <c r="F312" i="47"/>
  <c r="E61" i="47"/>
  <c r="E304" i="47"/>
  <c r="H129" i="44"/>
  <c r="Q237" i="56"/>
  <c r="P221" i="25"/>
  <c r="P317" i="25" s="1"/>
  <c r="V221" i="25"/>
  <c r="V317" i="25" s="1"/>
  <c r="W237" i="56"/>
  <c r="P61" i="47"/>
  <c r="P304" i="47"/>
  <c r="J166" i="44"/>
  <c r="H168" i="46"/>
  <c r="F248" i="46" s="1"/>
  <c r="E248" i="46"/>
  <c r="BS168" i="46"/>
  <c r="P71" i="47"/>
  <c r="P312" i="47"/>
  <c r="T312" i="47"/>
  <c r="T71" i="47"/>
  <c r="D61" i="47"/>
  <c r="D304" i="47"/>
  <c r="C110" i="47"/>
  <c r="P237" i="56"/>
  <c r="O221" i="25"/>
  <c r="O317" i="25" s="1"/>
  <c r="S71" i="47"/>
  <c r="S312" i="47"/>
  <c r="W304" i="47"/>
  <c r="W61" i="47"/>
  <c r="W221" i="25"/>
  <c r="W317" i="25" s="1"/>
  <c r="X237" i="56"/>
  <c r="L237" i="56"/>
  <c r="K221" i="25"/>
  <c r="K317" i="25" s="1"/>
  <c r="E71" i="47"/>
  <c r="E312" i="47"/>
  <c r="D246" i="56"/>
  <c r="K165" i="44"/>
  <c r="O61" i="47"/>
  <c r="O304" i="47"/>
  <c r="N312" i="47"/>
  <c r="N71" i="47"/>
  <c r="M304" i="47"/>
  <c r="M61" i="47"/>
  <c r="S304" i="47"/>
  <c r="S61" i="47"/>
  <c r="F61" i="47"/>
  <c r="F304" i="47"/>
  <c r="R312" i="47"/>
  <c r="R71" i="47"/>
  <c r="K144" i="44"/>
  <c r="G304" i="47"/>
  <c r="G61" i="47"/>
  <c r="L304" i="47"/>
  <c r="L61" i="47"/>
  <c r="R61" i="47"/>
  <c r="R304" i="47"/>
  <c r="V237" i="56"/>
  <c r="U221" i="25"/>
  <c r="U317" i="25" s="1"/>
  <c r="K312" i="47"/>
  <c r="K71" i="47"/>
  <c r="J304" i="47"/>
  <c r="J61" i="47"/>
  <c r="J312" i="47"/>
  <c r="J71" i="47"/>
  <c r="X216" i="25"/>
  <c r="X326" i="25" s="1"/>
  <c r="C216" i="25"/>
  <c r="C326" i="25" s="1"/>
  <c r="D326" i="25"/>
  <c r="U237" i="56"/>
  <c r="T221" i="25"/>
  <c r="T317" i="25" s="1"/>
  <c r="Q71" i="47"/>
  <c r="Q312" i="47"/>
  <c r="I61" i="47"/>
  <c r="I304" i="47"/>
  <c r="O312" i="47"/>
  <c r="O71" i="47"/>
  <c r="I221" i="25"/>
  <c r="I317" i="25" s="1"/>
  <c r="J237" i="56"/>
  <c r="CN168" i="46"/>
  <c r="D325" i="25"/>
  <c r="X195" i="25"/>
  <c r="X325" i="25" s="1"/>
  <c r="C195" i="25"/>
  <c r="C325" i="25" s="1"/>
  <c r="I237" i="56"/>
  <c r="H221" i="25"/>
  <c r="H317" i="25" s="1"/>
  <c r="L221" i="25"/>
  <c r="L317" i="25" s="1"/>
  <c r="M237" i="56"/>
  <c r="D221" i="25"/>
  <c r="D172" i="56"/>
  <c r="E237" i="56"/>
  <c r="U312" i="47"/>
  <c r="U71" i="47"/>
  <c r="W312" i="47"/>
  <c r="W71" i="47"/>
  <c r="H312" i="47"/>
  <c r="H71" i="47"/>
  <c r="F221" i="25"/>
  <c r="F317" i="25" s="1"/>
  <c r="G237" i="56"/>
  <c r="M312" i="47"/>
  <c r="M71" i="47"/>
  <c r="K304" i="47"/>
  <c r="K61" i="47"/>
  <c r="I129" i="44"/>
  <c r="AZ131" i="46"/>
  <c r="BM131" i="46"/>
  <c r="CL131" i="46"/>
  <c r="BT131" i="46"/>
  <c r="CJ131" i="46"/>
  <c r="BO131" i="46"/>
  <c r="CI131" i="46"/>
  <c r="BB131" i="46"/>
  <c r="BC131" i="46"/>
  <c r="BJ131" i="46"/>
  <c r="CB131" i="46"/>
  <c r="BD131" i="46"/>
  <c r="BV131" i="46"/>
  <c r="AY131" i="46"/>
  <c r="BI131" i="46"/>
  <c r="CK131" i="46"/>
  <c r="BY131" i="46"/>
  <c r="BK131" i="46"/>
  <c r="CM131" i="46"/>
  <c r="BW131" i="46"/>
  <c r="BF131" i="46"/>
  <c r="CE131" i="46"/>
  <c r="BZ131" i="46"/>
  <c r="BL131" i="46"/>
  <c r="CG131" i="46"/>
  <c r="BG131" i="46"/>
  <c r="BP131" i="46"/>
  <c r="BA131" i="46"/>
  <c r="BE131" i="46"/>
  <c r="CC131" i="46"/>
  <c r="CF131" i="46"/>
  <c r="BQ131" i="46"/>
  <c r="CA131" i="46"/>
  <c r="CD131" i="46"/>
  <c r="BR131" i="46"/>
  <c r="BN131" i="46"/>
  <c r="BH131" i="46"/>
  <c r="BX131" i="46"/>
  <c r="CH131" i="46"/>
  <c r="BU131" i="46"/>
  <c r="J221" i="25"/>
  <c r="J317" i="25" s="1"/>
  <c r="K237" i="56"/>
  <c r="T61" i="47"/>
  <c r="T304" i="47"/>
  <c r="H304" i="47"/>
  <c r="H61" i="47"/>
  <c r="T237" i="56"/>
  <c r="S221" i="25"/>
  <c r="S317" i="25" s="1"/>
  <c r="O237" i="56"/>
  <c r="N221" i="25"/>
  <c r="N317" i="25" s="1"/>
  <c r="N61" i="47"/>
  <c r="N304" i="47"/>
  <c r="V304" i="47"/>
  <c r="V61" i="47"/>
  <c r="V262" i="47" l="1"/>
  <c r="BS131" i="46"/>
  <c r="U270" i="47"/>
  <c r="K170" i="44"/>
  <c r="D237" i="56"/>
  <c r="I262" i="47"/>
  <c r="J270" i="47"/>
  <c r="L144" i="44"/>
  <c r="W262" i="47"/>
  <c r="S270" i="47"/>
  <c r="P262" i="47"/>
  <c r="G270" i="47"/>
  <c r="H270" i="47"/>
  <c r="X221" i="25"/>
  <c r="X317" i="25" s="1"/>
  <c r="C221" i="25"/>
  <c r="C317" i="25" s="1"/>
  <c r="D317" i="25"/>
  <c r="O270" i="47"/>
  <c r="K270" i="47"/>
  <c r="R262" i="47"/>
  <c r="G262" i="47"/>
  <c r="R270" i="47"/>
  <c r="N270" i="47"/>
  <c r="I243" i="44"/>
  <c r="L165" i="44"/>
  <c r="J243" i="44" s="1"/>
  <c r="C304" i="47"/>
  <c r="Q262" i="47"/>
  <c r="H262" i="47"/>
  <c r="T262" i="47"/>
  <c r="CN131" i="46"/>
  <c r="M270" i="47"/>
  <c r="W270" i="47"/>
  <c r="L262" i="47"/>
  <c r="F262" i="47"/>
  <c r="M262" i="47"/>
  <c r="O262" i="47"/>
  <c r="T270" i="47"/>
  <c r="J129" i="44"/>
  <c r="F270" i="47"/>
  <c r="C312" i="47"/>
  <c r="V270" i="47"/>
  <c r="N262" i="47"/>
  <c r="K262" i="47"/>
  <c r="Q270" i="47"/>
  <c r="J262" i="47"/>
  <c r="S262" i="47"/>
  <c r="E270" i="47"/>
  <c r="D262" i="47"/>
  <c r="C61" i="47"/>
  <c r="P270" i="47"/>
  <c r="E262" i="47"/>
  <c r="U262" i="47"/>
  <c r="C71" i="47"/>
  <c r="D270" i="47"/>
  <c r="I270" i="47"/>
  <c r="L270" i="47"/>
  <c r="C270" i="47" l="1"/>
  <c r="C262" i="47"/>
  <c r="I234" i="44"/>
  <c r="L170" i="44"/>
  <c r="J234" i="44" s="1"/>
  <c r="H383" i="31" l="1"/>
  <c r="D515" i="31"/>
  <c r="C149" i="46" l="1"/>
  <c r="C147" i="44"/>
  <c r="E515" i="31"/>
  <c r="E147" i="44" l="1"/>
  <c r="E149" i="46"/>
  <c r="BD149" i="46" l="1"/>
  <c r="BB234" i="46" s="1"/>
  <c r="BY149" i="46"/>
  <c r="BW234" i="46" s="1"/>
  <c r="BF149" i="46"/>
  <c r="BD234" i="46" s="1"/>
  <c r="BW149" i="46"/>
  <c r="BU234" i="46" s="1"/>
  <c r="BR149" i="46"/>
  <c r="BP234" i="46" s="1"/>
  <c r="BT149" i="46"/>
  <c r="BP149" i="46"/>
  <c r="BN234" i="46" s="1"/>
  <c r="CL149" i="46"/>
  <c r="CJ234" i="46" s="1"/>
  <c r="BO149" i="46"/>
  <c r="BM234" i="46" s="1"/>
  <c r="CI149" i="46"/>
  <c r="CG234" i="46" s="1"/>
  <c r="BL149" i="46"/>
  <c r="BJ234" i="46" s="1"/>
  <c r="CH149" i="46"/>
  <c r="CF234" i="46" s="1"/>
  <c r="BH149" i="46"/>
  <c r="BF234" i="46" s="1"/>
  <c r="BM149" i="46"/>
  <c r="BK234" i="46" s="1"/>
  <c r="BX149" i="46"/>
  <c r="BV234" i="46" s="1"/>
  <c r="BG149" i="46"/>
  <c r="BE234" i="46" s="1"/>
  <c r="BU149" i="46"/>
  <c r="BS234" i="46" s="1"/>
  <c r="BC149" i="46"/>
  <c r="BA234" i="46" s="1"/>
  <c r="BB149" i="46"/>
  <c r="AZ234" i="46" s="1"/>
  <c r="CC149" i="46"/>
  <c r="CA234" i="46" s="1"/>
  <c r="I147" i="44"/>
  <c r="CD149" i="46"/>
  <c r="CB234" i="46" s="1"/>
  <c r="BN149" i="46"/>
  <c r="BL234" i="46" s="1"/>
  <c r="BA149" i="46"/>
  <c r="AY234" i="46" s="1"/>
  <c r="BK149" i="46"/>
  <c r="BI234" i="46" s="1"/>
  <c r="BE149" i="46"/>
  <c r="BC234" i="46" s="1"/>
  <c r="CJ149" i="46"/>
  <c r="CH234" i="46" s="1"/>
  <c r="AY149" i="46"/>
  <c r="BJ149" i="46"/>
  <c r="BH234" i="46" s="1"/>
  <c r="BZ149" i="46"/>
  <c r="BX234" i="46" s="1"/>
  <c r="CM149" i="46"/>
  <c r="CK234" i="46" s="1"/>
  <c r="AZ149" i="46"/>
  <c r="AX234" i="46" s="1"/>
  <c r="CE149" i="46"/>
  <c r="CC234" i="46" s="1"/>
  <c r="BI149" i="46"/>
  <c r="BG234" i="46" s="1"/>
  <c r="BV149" i="46"/>
  <c r="BT234" i="46" s="1"/>
  <c r="CG149" i="46"/>
  <c r="CE234" i="46" s="1"/>
  <c r="BQ149" i="46"/>
  <c r="BO234" i="46" s="1"/>
  <c r="CA149" i="46"/>
  <c r="BY234" i="46" s="1"/>
  <c r="CB149" i="46"/>
  <c r="BZ234" i="46" s="1"/>
  <c r="CK149" i="46"/>
  <c r="CI234" i="46" s="1"/>
  <c r="CF149" i="46"/>
  <c r="CD234" i="46" s="1"/>
  <c r="C234" i="46"/>
  <c r="H147" i="44"/>
  <c r="C230" i="44"/>
  <c r="BS149" i="46" l="1"/>
  <c r="BQ234" i="46" s="1"/>
  <c r="AW234" i="46"/>
  <c r="J147" i="44"/>
  <c r="F230" i="44"/>
  <c r="CN149" i="46"/>
  <c r="CL234" i="46" s="1"/>
  <c r="BR234" i="46"/>
  <c r="G230" i="44"/>
  <c r="H230" i="44" l="1"/>
  <c r="H83" i="63" l="1"/>
  <c r="C133" i="64"/>
  <c r="C151" i="64" l="1"/>
  <c r="C340" i="64" l="1"/>
  <c r="C339" i="64"/>
  <c r="C338" i="64"/>
  <c r="C107" i="64"/>
  <c r="C108" i="64"/>
  <c r="D107" i="64" l="1"/>
  <c r="E107" i="64"/>
  <c r="D338" i="64"/>
  <c r="E338" i="64"/>
  <c r="C342" i="64"/>
  <c r="E108" i="64"/>
  <c r="D108" i="64"/>
  <c r="C335" i="64"/>
  <c r="C334" i="64"/>
  <c r="C336" i="64"/>
  <c r="E334" i="64" l="1"/>
  <c r="D334" i="64"/>
  <c r="V108" i="64"/>
  <c r="W108" i="64"/>
  <c r="U108" i="64"/>
  <c r="K108" i="64"/>
  <c r="H108" i="64"/>
  <c r="J108" i="64"/>
  <c r="P108" i="64"/>
  <c r="R108" i="64"/>
  <c r="Q108" i="64"/>
  <c r="Y108" i="64"/>
  <c r="G108" i="64"/>
  <c r="Z108" i="64"/>
  <c r="M108" i="64"/>
  <c r="T108" i="64"/>
  <c r="L108" i="64"/>
  <c r="X108" i="64"/>
  <c r="I108" i="64"/>
  <c r="O108" i="64"/>
  <c r="S108" i="64"/>
  <c r="F108" i="64"/>
  <c r="N108" i="64"/>
  <c r="H338" i="64"/>
  <c r="O338" i="64"/>
  <c r="U338" i="64"/>
  <c r="K338" i="64"/>
  <c r="M338" i="64"/>
  <c r="T338" i="64"/>
  <c r="Y338" i="64"/>
  <c r="F338" i="64"/>
  <c r="S338" i="64"/>
  <c r="L338" i="64"/>
  <c r="G338" i="64"/>
  <c r="X338" i="64"/>
  <c r="J338" i="64"/>
  <c r="N338" i="64"/>
  <c r="W338" i="64"/>
  <c r="V338" i="64"/>
  <c r="R338" i="64"/>
  <c r="I338" i="64"/>
  <c r="P338" i="64"/>
  <c r="Q338" i="64"/>
  <c r="Z338" i="64"/>
  <c r="AH107" i="64"/>
  <c r="AI107" i="64"/>
  <c r="AU107" i="64"/>
  <c r="AE107" i="64"/>
  <c r="AK107" i="64"/>
  <c r="AN107" i="64"/>
  <c r="AG107" i="64"/>
  <c r="AM107" i="64"/>
  <c r="AB107" i="64"/>
  <c r="AP107" i="64"/>
  <c r="AT107" i="64"/>
  <c r="AQ107" i="64"/>
  <c r="AJ107" i="64"/>
  <c r="AD107" i="64"/>
  <c r="AR107" i="64"/>
  <c r="AS107" i="64"/>
  <c r="AC107" i="64"/>
  <c r="AL107" i="64"/>
  <c r="AO107" i="64"/>
  <c r="AF107" i="64"/>
  <c r="AD108" i="64"/>
  <c r="AH108" i="64"/>
  <c r="AM108" i="64"/>
  <c r="AU108" i="64"/>
  <c r="AL108" i="64"/>
  <c r="AJ108" i="64"/>
  <c r="AP108" i="64"/>
  <c r="AI108" i="64"/>
  <c r="AK108" i="64"/>
  <c r="AR108" i="64"/>
  <c r="AG108" i="64"/>
  <c r="AN108" i="64"/>
  <c r="AF108" i="64"/>
  <c r="AE108" i="64"/>
  <c r="AB108" i="64"/>
  <c r="AT108" i="64"/>
  <c r="AS108" i="64"/>
  <c r="AQ108" i="64"/>
  <c r="AO108" i="64"/>
  <c r="AC108" i="64"/>
  <c r="G107" i="64"/>
  <c r="P107" i="64"/>
  <c r="U107" i="64"/>
  <c r="N107" i="64"/>
  <c r="W107" i="64"/>
  <c r="O107" i="64"/>
  <c r="L107" i="64"/>
  <c r="K107" i="64"/>
  <c r="S107" i="64"/>
  <c r="X107" i="64"/>
  <c r="H107" i="64"/>
  <c r="F107" i="64"/>
  <c r="T107" i="64"/>
  <c r="V107" i="64"/>
  <c r="J107" i="64"/>
  <c r="I107" i="64"/>
  <c r="Z107" i="64"/>
  <c r="Q107" i="64"/>
  <c r="R107" i="64"/>
  <c r="Y107" i="64"/>
  <c r="M107" i="64"/>
  <c r="E342" i="64"/>
  <c r="D342" i="64"/>
  <c r="AI338" i="64"/>
  <c r="AD338" i="64"/>
  <c r="AH338" i="64"/>
  <c r="AK338" i="64"/>
  <c r="AE338" i="64"/>
  <c r="AQ338" i="64"/>
  <c r="AC338" i="64"/>
  <c r="AG338" i="64"/>
  <c r="AO338" i="64"/>
  <c r="AN338" i="64"/>
  <c r="AS338" i="64"/>
  <c r="AR338" i="64"/>
  <c r="AF338" i="64"/>
  <c r="AU338" i="64"/>
  <c r="AJ338" i="64"/>
  <c r="AP338" i="64"/>
  <c r="AL338" i="64"/>
  <c r="AM338" i="64"/>
  <c r="AT338" i="64"/>
  <c r="AB338" i="64"/>
  <c r="C343" i="64" l="1"/>
  <c r="AV338" i="64"/>
  <c r="AA107" i="64"/>
  <c r="AV108" i="64"/>
  <c r="L59" i="69"/>
  <c r="Q59" i="69"/>
  <c r="V59" i="69"/>
  <c r="G59" i="69"/>
  <c r="T59" i="69"/>
  <c r="H342" i="64"/>
  <c r="F342" i="64"/>
  <c r="R342" i="64"/>
  <c r="Q342" i="64"/>
  <c r="K342" i="64"/>
  <c r="W342" i="64"/>
  <c r="N342" i="64"/>
  <c r="J342" i="64"/>
  <c r="M342" i="64"/>
  <c r="Z342" i="64"/>
  <c r="L342" i="64"/>
  <c r="O342" i="64"/>
  <c r="I342" i="64"/>
  <c r="Y342" i="64"/>
  <c r="V342" i="64"/>
  <c r="X342" i="64"/>
  <c r="P342" i="64"/>
  <c r="T342" i="64"/>
  <c r="G342" i="64"/>
  <c r="U342" i="64"/>
  <c r="S342" i="64"/>
  <c r="K59" i="69"/>
  <c r="F59" i="69"/>
  <c r="J59" i="69"/>
  <c r="N59" i="69"/>
  <c r="E59" i="69"/>
  <c r="S59" i="69"/>
  <c r="C101" i="64"/>
  <c r="AA338" i="64"/>
  <c r="U59" i="69"/>
  <c r="W59" i="69"/>
  <c r="O59" i="69"/>
  <c r="H59" i="69"/>
  <c r="O334" i="64"/>
  <c r="G334" i="64"/>
  <c r="F334" i="64"/>
  <c r="X334" i="64"/>
  <c r="R334" i="64"/>
  <c r="P334" i="64"/>
  <c r="Z334" i="64"/>
  <c r="I334" i="64"/>
  <c r="L334" i="64"/>
  <c r="J334" i="64"/>
  <c r="H334" i="64"/>
  <c r="M334" i="64"/>
  <c r="Y334" i="64"/>
  <c r="U334" i="64"/>
  <c r="N334" i="64"/>
  <c r="T334" i="64"/>
  <c r="Q334" i="64"/>
  <c r="V334" i="64"/>
  <c r="K334" i="64"/>
  <c r="W334" i="64"/>
  <c r="S334" i="64"/>
  <c r="AV107" i="64"/>
  <c r="P59" i="69"/>
  <c r="I59" i="69"/>
  <c r="AA108" i="64"/>
  <c r="D59" i="69"/>
  <c r="M59" i="69"/>
  <c r="R59" i="69"/>
  <c r="AD334" i="64"/>
  <c r="AB334" i="64"/>
  <c r="AK334" i="64"/>
  <c r="AL334" i="64"/>
  <c r="AJ334" i="64"/>
  <c r="AI334" i="64"/>
  <c r="AP334" i="64"/>
  <c r="AE334" i="64"/>
  <c r="AN334" i="64"/>
  <c r="AG334" i="64"/>
  <c r="AO334" i="64"/>
  <c r="AM334" i="64"/>
  <c r="AQ334" i="64"/>
  <c r="AS334" i="64"/>
  <c r="AC334" i="64"/>
  <c r="AU334" i="64"/>
  <c r="AH334" i="64"/>
  <c r="AF334" i="64"/>
  <c r="AT334" i="64"/>
  <c r="AR334" i="64"/>
  <c r="D343" i="64" l="1"/>
  <c r="E343" i="64"/>
  <c r="AA342" i="64"/>
  <c r="E101" i="64"/>
  <c r="D101" i="64"/>
  <c r="AV334" i="64"/>
  <c r="C59" i="69"/>
  <c r="AA334" i="64"/>
  <c r="AT343" i="64" l="1"/>
  <c r="V129" i="47" s="1"/>
  <c r="AL343" i="64"/>
  <c r="N129" i="47" s="1"/>
  <c r="AS343" i="64"/>
  <c r="U129" i="47" s="1"/>
  <c r="AD343" i="64"/>
  <c r="F129" i="47" s="1"/>
  <c r="AC343" i="64"/>
  <c r="E129" i="47" s="1"/>
  <c r="AH343" i="64"/>
  <c r="J129" i="47" s="1"/>
  <c r="AM343" i="64"/>
  <c r="O129" i="47" s="1"/>
  <c r="AR343" i="64"/>
  <c r="T129" i="47" s="1"/>
  <c r="AJ343" i="64"/>
  <c r="L129" i="47" s="1"/>
  <c r="AQ343" i="64"/>
  <c r="S129" i="47" s="1"/>
  <c r="AU343" i="64"/>
  <c r="W129" i="47" s="1"/>
  <c r="AK343" i="64"/>
  <c r="M129" i="47" s="1"/>
  <c r="AI343" i="64"/>
  <c r="K129" i="47" s="1"/>
  <c r="AE343" i="64"/>
  <c r="G129" i="47" s="1"/>
  <c r="AP343" i="64"/>
  <c r="R129" i="47" s="1"/>
  <c r="AO343" i="64"/>
  <c r="Q129" i="47" s="1"/>
  <c r="AN343" i="64"/>
  <c r="P129" i="47" s="1"/>
  <c r="AG343" i="64"/>
  <c r="I129" i="47" s="1"/>
  <c r="AB343" i="64"/>
  <c r="AF343" i="64"/>
  <c r="H129" i="47" s="1"/>
  <c r="O343" i="64"/>
  <c r="V343" i="64"/>
  <c r="H343" i="64"/>
  <c r="M343" i="64"/>
  <c r="Q343" i="64"/>
  <c r="Z343" i="64"/>
  <c r="G343" i="64"/>
  <c r="J343" i="64"/>
  <c r="S343" i="64"/>
  <c r="F343" i="64"/>
  <c r="Y343" i="64"/>
  <c r="L343" i="64"/>
  <c r="T343" i="64"/>
  <c r="K343" i="64"/>
  <c r="X343" i="64"/>
  <c r="N343" i="64"/>
  <c r="R343" i="64"/>
  <c r="W343" i="64"/>
  <c r="P343" i="64"/>
  <c r="U343" i="64"/>
  <c r="I343" i="64"/>
  <c r="C125" i="64"/>
  <c r="C122" i="64"/>
  <c r="C123" i="64"/>
  <c r="J101" i="64"/>
  <c r="H101" i="64"/>
  <c r="Z101" i="64"/>
  <c r="F101" i="64"/>
  <c r="V101" i="64"/>
  <c r="M101" i="64"/>
  <c r="U101" i="64"/>
  <c r="S101" i="64"/>
  <c r="K101" i="64"/>
  <c r="N101" i="64"/>
  <c r="T101" i="64"/>
  <c r="I101" i="64"/>
  <c r="W101" i="64"/>
  <c r="Q101" i="64"/>
  <c r="X101" i="64"/>
  <c r="R101" i="64"/>
  <c r="O101" i="64"/>
  <c r="Y101" i="64"/>
  <c r="G101" i="64"/>
  <c r="P101" i="64"/>
  <c r="L101" i="64"/>
  <c r="C124" i="64"/>
  <c r="AU101" i="64"/>
  <c r="AJ101" i="64"/>
  <c r="AR101" i="64"/>
  <c r="AM101" i="64"/>
  <c r="AG101" i="64"/>
  <c r="AB101" i="64"/>
  <c r="AN101" i="64"/>
  <c r="AE101" i="64"/>
  <c r="AC101" i="64"/>
  <c r="AK101" i="64"/>
  <c r="AO101" i="64"/>
  <c r="AH101" i="64"/>
  <c r="AD101" i="64"/>
  <c r="AP101" i="64"/>
  <c r="AL101" i="64"/>
  <c r="AT101" i="64"/>
  <c r="AF101" i="64"/>
  <c r="AS101" i="64"/>
  <c r="AQ101" i="64"/>
  <c r="AI101" i="64"/>
  <c r="C12" i="72" l="1"/>
  <c r="AA343" i="64"/>
  <c r="I317" i="47"/>
  <c r="I80" i="47"/>
  <c r="I276" i="47" s="1"/>
  <c r="G317" i="47"/>
  <c r="G80" i="47"/>
  <c r="G276" i="47" s="1"/>
  <c r="S317" i="47"/>
  <c r="S80" i="47"/>
  <c r="S276" i="47" s="1"/>
  <c r="J80" i="47"/>
  <c r="J276" i="47" s="1"/>
  <c r="J317" i="47"/>
  <c r="N80" i="47"/>
  <c r="N276" i="47" s="1"/>
  <c r="N317" i="47"/>
  <c r="P317" i="47"/>
  <c r="P80" i="47"/>
  <c r="P276" i="47" s="1"/>
  <c r="K80" i="47"/>
  <c r="K276" i="47" s="1"/>
  <c r="K317" i="47"/>
  <c r="L80" i="47"/>
  <c r="L276" i="47" s="1"/>
  <c r="L317" i="47"/>
  <c r="E317" i="47"/>
  <c r="E80" i="47"/>
  <c r="E276" i="47" s="1"/>
  <c r="V80" i="47"/>
  <c r="V276" i="47" s="1"/>
  <c r="V317" i="47"/>
  <c r="H317" i="47"/>
  <c r="H80" i="47"/>
  <c r="H276" i="47" s="1"/>
  <c r="Q317" i="47"/>
  <c r="Q80" i="47"/>
  <c r="Q276" i="47" s="1"/>
  <c r="M317" i="47"/>
  <c r="M80" i="47"/>
  <c r="M276" i="47" s="1"/>
  <c r="T80" i="47"/>
  <c r="T276" i="47" s="1"/>
  <c r="T317" i="47"/>
  <c r="F317" i="47"/>
  <c r="F80" i="47"/>
  <c r="F276" i="47" s="1"/>
  <c r="D129" i="47"/>
  <c r="AV343" i="64"/>
  <c r="R80" i="47"/>
  <c r="R276" i="47" s="1"/>
  <c r="R317" i="47"/>
  <c r="W317" i="47"/>
  <c r="W80" i="47"/>
  <c r="W276" i="47" s="1"/>
  <c r="O317" i="47"/>
  <c r="O80" i="47"/>
  <c r="O276" i="47" s="1"/>
  <c r="U80" i="47"/>
  <c r="U276" i="47" s="1"/>
  <c r="U317" i="47"/>
  <c r="C126" i="64"/>
  <c r="AA101" i="64"/>
  <c r="E122" i="64"/>
  <c r="D122" i="64"/>
  <c r="C118" i="64"/>
  <c r="AV101" i="64"/>
  <c r="C120" i="64"/>
  <c r="C119" i="64"/>
  <c r="D317" i="47" l="1"/>
  <c r="D80" i="47"/>
  <c r="C129" i="47"/>
  <c r="C317" i="47" s="1"/>
  <c r="H58" i="63"/>
  <c r="C127" i="64"/>
  <c r="C112" i="64"/>
  <c r="C115" i="64"/>
  <c r="C111" i="64"/>
  <c r="C114" i="64"/>
  <c r="C110" i="64"/>
  <c r="D118" i="64"/>
  <c r="E118" i="64"/>
  <c r="W122" i="64"/>
  <c r="K122" i="64"/>
  <c r="G122" i="64"/>
  <c r="P122" i="64"/>
  <c r="I122" i="64"/>
  <c r="V122" i="64"/>
  <c r="H122" i="64"/>
  <c r="Z122" i="64"/>
  <c r="R122" i="64"/>
  <c r="M122" i="64"/>
  <c r="J122" i="64"/>
  <c r="U122" i="64"/>
  <c r="Y122" i="64"/>
  <c r="F122" i="64"/>
  <c r="O122" i="64"/>
  <c r="N122" i="64"/>
  <c r="X122" i="64"/>
  <c r="L122" i="64"/>
  <c r="T122" i="64"/>
  <c r="S122" i="64"/>
  <c r="Q122" i="64"/>
  <c r="C116" i="64"/>
  <c r="AC122" i="64"/>
  <c r="AI122" i="64"/>
  <c r="AQ122" i="64"/>
  <c r="AE122" i="64"/>
  <c r="AU122" i="64"/>
  <c r="AP122" i="64"/>
  <c r="AF122" i="64"/>
  <c r="AL122" i="64"/>
  <c r="AO122" i="64"/>
  <c r="AT122" i="64"/>
  <c r="AD122" i="64"/>
  <c r="AJ122" i="64"/>
  <c r="AK122" i="64"/>
  <c r="AN122" i="64"/>
  <c r="AR122" i="64"/>
  <c r="AS122" i="64"/>
  <c r="AM122" i="64"/>
  <c r="AB122" i="64"/>
  <c r="AG122" i="64"/>
  <c r="AH122" i="64"/>
  <c r="E126" i="64"/>
  <c r="D126" i="64"/>
  <c r="D276" i="47" l="1"/>
  <c r="C80" i="47"/>
  <c r="C276" i="47" s="1"/>
  <c r="AM118" i="64"/>
  <c r="AT118" i="64"/>
  <c r="AD118" i="64"/>
  <c r="AP118" i="64"/>
  <c r="AR118" i="64"/>
  <c r="AS118" i="64"/>
  <c r="AB118" i="64"/>
  <c r="AJ118" i="64"/>
  <c r="AN118" i="64"/>
  <c r="AF118" i="64"/>
  <c r="AK118" i="64"/>
  <c r="AO118" i="64"/>
  <c r="AE118" i="64"/>
  <c r="AU118" i="64"/>
  <c r="AL118" i="64"/>
  <c r="AI118" i="64"/>
  <c r="AQ118" i="64"/>
  <c r="AG118" i="64"/>
  <c r="AH118" i="64"/>
  <c r="AC118" i="64"/>
  <c r="P126" i="64"/>
  <c r="U126" i="64"/>
  <c r="J126" i="64"/>
  <c r="K126" i="64"/>
  <c r="Q126" i="64"/>
  <c r="N126" i="64"/>
  <c r="S126" i="64"/>
  <c r="Z126" i="64"/>
  <c r="O126" i="64"/>
  <c r="Y126" i="64"/>
  <c r="H126" i="64"/>
  <c r="R126" i="64"/>
  <c r="M126" i="64"/>
  <c r="W126" i="64"/>
  <c r="G126" i="64"/>
  <c r="T126" i="64"/>
  <c r="F126" i="64"/>
  <c r="X126" i="64"/>
  <c r="I126" i="64"/>
  <c r="L126" i="64"/>
  <c r="V126" i="64"/>
  <c r="AV122" i="64"/>
  <c r="AA122" i="64"/>
  <c r="X118" i="64"/>
  <c r="F118" i="64"/>
  <c r="L118" i="64"/>
  <c r="U118" i="64"/>
  <c r="Z118" i="64"/>
  <c r="W118" i="64"/>
  <c r="V118" i="64"/>
  <c r="H118" i="64"/>
  <c r="Q118" i="64"/>
  <c r="I118" i="64"/>
  <c r="J118" i="64"/>
  <c r="G118" i="64"/>
  <c r="R118" i="64"/>
  <c r="Y118" i="64"/>
  <c r="M118" i="64"/>
  <c r="S118" i="64"/>
  <c r="P118" i="64"/>
  <c r="K118" i="64"/>
  <c r="O118" i="64"/>
  <c r="N118" i="64"/>
  <c r="T118" i="64"/>
  <c r="D114" i="64"/>
  <c r="E114" i="64"/>
  <c r="C129" i="64"/>
  <c r="C153" i="64" s="1"/>
  <c r="E127" i="64"/>
  <c r="D127" i="64"/>
  <c r="D110" i="64"/>
  <c r="E110" i="64"/>
  <c r="H86" i="63"/>
  <c r="L110" i="64" l="1"/>
  <c r="T110" i="64"/>
  <c r="S110" i="64"/>
  <c r="W110" i="64"/>
  <c r="Q110" i="64"/>
  <c r="P110" i="64"/>
  <c r="K110" i="64"/>
  <c r="U110" i="64"/>
  <c r="N110" i="64"/>
  <c r="I110" i="64"/>
  <c r="J110" i="64"/>
  <c r="V110" i="64"/>
  <c r="F110" i="64"/>
  <c r="M110" i="64"/>
  <c r="X110" i="64"/>
  <c r="H110" i="64"/>
  <c r="G110" i="64"/>
  <c r="R110" i="64"/>
  <c r="O110" i="64"/>
  <c r="Y110" i="64"/>
  <c r="Z110" i="64"/>
  <c r="U114" i="64"/>
  <c r="H114" i="64"/>
  <c r="Z114" i="64"/>
  <c r="F114" i="64"/>
  <c r="V114" i="64"/>
  <c r="O114" i="64"/>
  <c r="T114" i="64"/>
  <c r="W114" i="64"/>
  <c r="S114" i="64"/>
  <c r="P114" i="64"/>
  <c r="K114" i="64"/>
  <c r="I114" i="64"/>
  <c r="G114" i="64"/>
  <c r="R114" i="64"/>
  <c r="X114" i="64"/>
  <c r="Y114" i="64"/>
  <c r="J114" i="64"/>
  <c r="M114" i="64"/>
  <c r="L114" i="64"/>
  <c r="N114" i="64"/>
  <c r="Q114" i="64"/>
  <c r="AV118" i="64"/>
  <c r="G127" i="64"/>
  <c r="L127" i="64"/>
  <c r="O127" i="64"/>
  <c r="M127" i="64"/>
  <c r="T127" i="64"/>
  <c r="X127" i="64"/>
  <c r="I127" i="64"/>
  <c r="U127" i="64"/>
  <c r="J127" i="64"/>
  <c r="Z127" i="64"/>
  <c r="H127" i="64"/>
  <c r="V127" i="64"/>
  <c r="P127" i="64"/>
  <c r="K127" i="64"/>
  <c r="R127" i="64"/>
  <c r="F127" i="64"/>
  <c r="N127" i="64"/>
  <c r="Q127" i="64"/>
  <c r="S127" i="64"/>
  <c r="Y127" i="64"/>
  <c r="W127" i="64"/>
  <c r="AA118" i="64"/>
  <c r="AA126" i="64"/>
  <c r="AO110" i="64"/>
  <c r="AT110" i="64"/>
  <c r="AB110" i="64"/>
  <c r="AU110" i="64"/>
  <c r="AC110" i="64"/>
  <c r="AJ110" i="64"/>
  <c r="AQ110" i="64"/>
  <c r="AP110" i="64"/>
  <c r="AR110" i="64"/>
  <c r="AL110" i="64"/>
  <c r="AF110" i="64"/>
  <c r="AH110" i="64"/>
  <c r="AD110" i="64"/>
  <c r="AN110" i="64"/>
  <c r="AI110" i="64"/>
  <c r="AM110" i="64"/>
  <c r="AG110" i="64"/>
  <c r="AK110" i="64"/>
  <c r="AS110" i="64"/>
  <c r="AE110" i="64"/>
  <c r="AB127" i="64"/>
  <c r="AH127" i="64"/>
  <c r="J95" i="47" s="1"/>
  <c r="AU127" i="64"/>
  <c r="W95" i="47" s="1"/>
  <c r="AN127" i="64"/>
  <c r="P95" i="47" s="1"/>
  <c r="AL127" i="64"/>
  <c r="N95" i="47" s="1"/>
  <c r="AC127" i="64"/>
  <c r="E95" i="47" s="1"/>
  <c r="AS127" i="64"/>
  <c r="U95" i="47" s="1"/>
  <c r="AK127" i="64"/>
  <c r="M95" i="47" s="1"/>
  <c r="AR127" i="64"/>
  <c r="T95" i="47" s="1"/>
  <c r="AG127" i="64"/>
  <c r="I95" i="47" s="1"/>
  <c r="AM127" i="64"/>
  <c r="O95" i="47" s="1"/>
  <c r="AD127" i="64"/>
  <c r="F95" i="47" s="1"/>
  <c r="AJ127" i="64"/>
  <c r="L95" i="47" s="1"/>
  <c r="AE127" i="64"/>
  <c r="G95" i="47" s="1"/>
  <c r="AF127" i="64"/>
  <c r="H95" i="47" s="1"/>
  <c r="AI127" i="64"/>
  <c r="K95" i="47" s="1"/>
  <c r="AO127" i="64"/>
  <c r="Q95" i="47" s="1"/>
  <c r="AQ127" i="64"/>
  <c r="S95" i="47" s="1"/>
  <c r="AP127" i="64"/>
  <c r="R95" i="47" s="1"/>
  <c r="AT127" i="64"/>
  <c r="V95" i="47" s="1"/>
  <c r="AL114" i="64"/>
  <c r="AR114" i="64"/>
  <c r="AQ114" i="64"/>
  <c r="AG114" i="64"/>
  <c r="AJ114" i="64"/>
  <c r="AN114" i="64"/>
  <c r="AU114" i="64"/>
  <c r="AT114" i="64"/>
  <c r="AK114" i="64"/>
  <c r="AO114" i="64"/>
  <c r="AC114" i="64"/>
  <c r="AM114" i="64"/>
  <c r="AH114" i="64"/>
  <c r="AD114" i="64"/>
  <c r="AB114" i="64"/>
  <c r="AE114" i="64"/>
  <c r="AS114" i="64"/>
  <c r="AF114" i="64"/>
  <c r="AI114" i="64"/>
  <c r="AP114" i="64"/>
  <c r="O48" i="47" l="1"/>
  <c r="O293" i="47"/>
  <c r="W48" i="47"/>
  <c r="W293" i="47"/>
  <c r="S293" i="47"/>
  <c r="S48" i="47"/>
  <c r="G48" i="47"/>
  <c r="G293" i="47"/>
  <c r="I48" i="47"/>
  <c r="I293" i="47"/>
  <c r="E293" i="47"/>
  <c r="E48" i="47"/>
  <c r="J48" i="47"/>
  <c r="J293" i="47"/>
  <c r="C43" i="72"/>
  <c r="H293" i="47"/>
  <c r="H48" i="47"/>
  <c r="U293" i="47"/>
  <c r="U48" i="47"/>
  <c r="Q48" i="47"/>
  <c r="Q293" i="47"/>
  <c r="L48" i="47"/>
  <c r="L293" i="47"/>
  <c r="T293" i="47"/>
  <c r="T48" i="47"/>
  <c r="N48" i="47"/>
  <c r="N293" i="47"/>
  <c r="AV127" i="64"/>
  <c r="D95" i="47"/>
  <c r="AV114" i="64"/>
  <c r="V293" i="47"/>
  <c r="V48" i="47"/>
  <c r="K293" i="47"/>
  <c r="K48" i="47"/>
  <c r="F48" i="47"/>
  <c r="F293" i="47"/>
  <c r="M48" i="47"/>
  <c r="M293" i="47"/>
  <c r="P293" i="47"/>
  <c r="P48" i="47"/>
  <c r="AV110" i="64"/>
  <c r="AA127" i="64"/>
  <c r="R48" i="47"/>
  <c r="R293" i="47"/>
  <c r="AA114" i="64"/>
  <c r="AA110" i="64"/>
  <c r="F252" i="47" l="1"/>
  <c r="T252" i="47"/>
  <c r="L252" i="47"/>
  <c r="J252" i="47"/>
  <c r="R252" i="47"/>
  <c r="P252" i="47"/>
  <c r="M252" i="47"/>
  <c r="V252" i="47"/>
  <c r="H252" i="47"/>
  <c r="G252" i="47"/>
  <c r="K252" i="47"/>
  <c r="D293" i="47"/>
  <c r="C95" i="47"/>
  <c r="C293" i="47" s="1"/>
  <c r="D48" i="47"/>
  <c r="N252" i="47"/>
  <c r="U252" i="47"/>
  <c r="E252" i="47"/>
  <c r="I252" i="47"/>
  <c r="O252" i="47"/>
  <c r="Q252" i="47"/>
  <c r="S252" i="47"/>
  <c r="W252" i="47"/>
  <c r="C48" i="47" l="1"/>
  <c r="C252" i="47" s="1"/>
  <c r="D252" i="47"/>
  <c r="L25" i="79" l="1"/>
  <c r="I26" i="79"/>
  <c r="I30" i="69" l="1"/>
  <c r="I27" i="79"/>
  <c r="L31" i="69"/>
  <c r="L25" i="65"/>
  <c r="L29" i="79"/>
  <c r="I24" i="65" l="1"/>
  <c r="C27" i="79"/>
  <c r="I40" i="79"/>
  <c r="C40" i="79" l="1"/>
  <c r="D298" i="31" l="1"/>
  <c r="H298" i="31" s="1"/>
  <c r="D292" i="31"/>
  <c r="D299" i="31"/>
  <c r="H299" i="31" s="1"/>
  <c r="D274" i="31"/>
  <c r="H274" i="31" s="1"/>
  <c r="D303" i="31"/>
  <c r="H303" i="31" s="1"/>
  <c r="D280" i="31"/>
  <c r="H280" i="31" s="1"/>
  <c r="D295" i="31"/>
  <c r="H295" i="31" s="1"/>
  <c r="D308" i="31"/>
  <c r="H308" i="31" s="1"/>
  <c r="D279" i="31"/>
  <c r="H279" i="31" s="1"/>
  <c r="D302" i="31"/>
  <c r="H302" i="31" s="1"/>
  <c r="D277" i="31"/>
  <c r="H277" i="31" s="1"/>
  <c r="D307" i="31"/>
  <c r="H307" i="31" s="1"/>
  <c r="D290" i="31"/>
  <c r="D309" i="31"/>
  <c r="H309" i="31" s="1"/>
  <c r="D294" i="31"/>
  <c r="H294" i="31" s="1"/>
  <c r="D291" i="31"/>
  <c r="H291" i="31" s="1"/>
  <c r="D304" i="31"/>
  <c r="H304" i="31" s="1"/>
  <c r="D297" i="31"/>
  <c r="H297" i="31" s="1"/>
  <c r="D301" i="31"/>
  <c r="H301" i="31" s="1"/>
  <c r="D296" i="31"/>
  <c r="H296" i="31" s="1"/>
  <c r="D310" i="31"/>
  <c r="H310" i="31" s="1"/>
  <c r="D300" i="31"/>
  <c r="H300" i="31" s="1"/>
  <c r="D293" i="31"/>
  <c r="H293" i="31" s="1"/>
  <c r="C113" i="44" l="1"/>
  <c r="E113" i="44" s="1"/>
  <c r="H113" i="44" s="1"/>
  <c r="C115" i="46"/>
  <c r="E115" i="46" s="1"/>
  <c r="C103" i="46"/>
  <c r="E103" i="46" s="1"/>
  <c r="C101" i="44"/>
  <c r="E101" i="44" s="1"/>
  <c r="H101" i="44" s="1"/>
  <c r="C119" i="46"/>
  <c r="E119" i="46" s="1"/>
  <c r="C117" i="44"/>
  <c r="E117" i="44" s="1"/>
  <c r="H117" i="44" s="1"/>
  <c r="C90" i="46"/>
  <c r="E90" i="46" s="1"/>
  <c r="C90" i="44"/>
  <c r="E90" i="44" s="1"/>
  <c r="H90" i="44" s="1"/>
  <c r="C92" i="46"/>
  <c r="E92" i="46" s="1"/>
  <c r="C92" i="44"/>
  <c r="E92" i="44" s="1"/>
  <c r="H92" i="44" s="1"/>
  <c r="C93" i="46"/>
  <c r="E93" i="46" s="1"/>
  <c r="C93" i="44"/>
  <c r="E93" i="44" s="1"/>
  <c r="H93" i="44" s="1"/>
  <c r="C107" i="44"/>
  <c r="E107" i="44" s="1"/>
  <c r="H107" i="44" s="1"/>
  <c r="C109" i="46"/>
  <c r="E109" i="46" s="1"/>
  <c r="C102" i="44"/>
  <c r="E102" i="44" s="1"/>
  <c r="H102" i="44" s="1"/>
  <c r="C104" i="46"/>
  <c r="E104" i="46" s="1"/>
  <c r="H290" i="31"/>
  <c r="C113" i="46"/>
  <c r="E113" i="46" s="1"/>
  <c r="C111" i="44"/>
  <c r="E111" i="44" s="1"/>
  <c r="H111" i="44" s="1"/>
  <c r="C118" i="46"/>
  <c r="E118" i="46" s="1"/>
  <c r="C116" i="44"/>
  <c r="E116" i="44" s="1"/>
  <c r="H116" i="44" s="1"/>
  <c r="C114" i="46"/>
  <c r="E114" i="46" s="1"/>
  <c r="C112" i="44"/>
  <c r="E112" i="44" s="1"/>
  <c r="H112" i="44" s="1"/>
  <c r="C105" i="46"/>
  <c r="E105" i="46" s="1"/>
  <c r="C103" i="44"/>
  <c r="E103" i="44" s="1"/>
  <c r="H103" i="44" s="1"/>
  <c r="C89" i="46"/>
  <c r="E89" i="46" s="1"/>
  <c r="C89" i="44"/>
  <c r="E89" i="44" s="1"/>
  <c r="H89" i="44" s="1"/>
  <c r="H292" i="31"/>
  <c r="E511" i="31" s="1"/>
  <c r="D511" i="31"/>
  <c r="C109" i="44"/>
  <c r="E109" i="44" s="1"/>
  <c r="H109" i="44" s="1"/>
  <c r="C111" i="46"/>
  <c r="E111" i="46" s="1"/>
  <c r="C118" i="44"/>
  <c r="E118" i="44" s="1"/>
  <c r="G118" i="44" s="1"/>
  <c r="C120" i="46"/>
  <c r="E120" i="46" s="1"/>
  <c r="C105" i="44"/>
  <c r="E105" i="44" s="1"/>
  <c r="H105" i="44" s="1"/>
  <c r="C107" i="46"/>
  <c r="E107" i="46" s="1"/>
  <c r="C112" i="46"/>
  <c r="E112" i="46" s="1"/>
  <c r="C110" i="44"/>
  <c r="E110" i="44" s="1"/>
  <c r="H110" i="44" s="1"/>
  <c r="C108" i="46"/>
  <c r="E108" i="46" s="1"/>
  <c r="C106" i="44"/>
  <c r="E106" i="44" s="1"/>
  <c r="H106" i="44" s="1"/>
  <c r="C115" i="44"/>
  <c r="E115" i="44" s="1"/>
  <c r="H115" i="44" s="1"/>
  <c r="C117" i="46"/>
  <c r="E117" i="46" s="1"/>
  <c r="C104" i="44"/>
  <c r="E104" i="44" s="1"/>
  <c r="H104" i="44" s="1"/>
  <c r="C106" i="46"/>
  <c r="E106" i="46" s="1"/>
  <c r="C108" i="44"/>
  <c r="E108" i="44" s="1"/>
  <c r="H108" i="44" s="1"/>
  <c r="C110" i="46"/>
  <c r="E110" i="46" s="1"/>
  <c r="D306" i="31"/>
  <c r="H306" i="31" s="1"/>
  <c r="D271" i="31"/>
  <c r="D272" i="31"/>
  <c r="H272" i="31" s="1"/>
  <c r="BT106" i="46" l="1"/>
  <c r="CA106" i="46"/>
  <c r="CH106" i="46"/>
  <c r="BV106" i="46"/>
  <c r="BZ106" i="46"/>
  <c r="CB106" i="46"/>
  <c r="CC106" i="46"/>
  <c r="CE106" i="46"/>
  <c r="CJ106" i="46"/>
  <c r="CI106" i="46"/>
  <c r="CG106" i="46"/>
  <c r="CK106" i="46"/>
  <c r="BY106" i="46"/>
  <c r="BX106" i="46"/>
  <c r="CF106" i="46"/>
  <c r="BW106" i="46"/>
  <c r="BU106" i="46"/>
  <c r="CD106" i="46"/>
  <c r="CM106" i="46"/>
  <c r="I104" i="44"/>
  <c r="J104" i="44" s="1"/>
  <c r="CL106" i="46"/>
  <c r="BT111" i="46"/>
  <c r="CL111" i="46"/>
  <c r="CI111" i="46"/>
  <c r="CC111" i="46"/>
  <c r="CG111" i="46"/>
  <c r="CB111" i="46"/>
  <c r="CM111" i="46"/>
  <c r="BY111" i="46"/>
  <c r="BU111" i="46"/>
  <c r="CF111" i="46"/>
  <c r="BX111" i="46"/>
  <c r="CJ111" i="46"/>
  <c r="BW111" i="46"/>
  <c r="CE111" i="46"/>
  <c r="BV111" i="46"/>
  <c r="I109" i="44"/>
  <c r="J109" i="44" s="1"/>
  <c r="CH111" i="46"/>
  <c r="CD111" i="46"/>
  <c r="CK111" i="46"/>
  <c r="BZ111" i="46"/>
  <c r="CA111" i="46"/>
  <c r="BW108" i="46"/>
  <c r="CE108" i="46"/>
  <c r="BX108" i="46"/>
  <c r="CH108" i="46"/>
  <c r="CI108" i="46"/>
  <c r="CB108" i="46"/>
  <c r="BZ108" i="46"/>
  <c r="CL108" i="46"/>
  <c r="BY108" i="46"/>
  <c r="CC108" i="46"/>
  <c r="CF108" i="46"/>
  <c r="CM108" i="46"/>
  <c r="BT108" i="46"/>
  <c r="I106" i="44"/>
  <c r="J106" i="44" s="1"/>
  <c r="CK108" i="46"/>
  <c r="CD108" i="46"/>
  <c r="BV108" i="46"/>
  <c r="CJ108" i="46"/>
  <c r="CA108" i="46"/>
  <c r="BU108" i="46"/>
  <c r="CG108" i="46"/>
  <c r="CM89" i="46"/>
  <c r="CE89" i="46"/>
  <c r="CD89" i="46"/>
  <c r="CI89" i="46"/>
  <c r="BT89" i="46"/>
  <c r="CC89" i="46"/>
  <c r="CL89" i="46"/>
  <c r="CF89" i="46"/>
  <c r="I89" i="44"/>
  <c r="J89" i="44" s="1"/>
  <c r="BV89" i="46"/>
  <c r="BZ89" i="46"/>
  <c r="CH89" i="46"/>
  <c r="BU89" i="46"/>
  <c r="BW89" i="46"/>
  <c r="CB89" i="46"/>
  <c r="BX89" i="46"/>
  <c r="CK89" i="46"/>
  <c r="BY89" i="46"/>
  <c r="CA89" i="46"/>
  <c r="CG89" i="46"/>
  <c r="CJ89" i="46"/>
  <c r="BT114" i="46"/>
  <c r="CC114" i="46"/>
  <c r="I112" i="44"/>
  <c r="J112" i="44" s="1"/>
  <c r="CG114" i="46"/>
  <c r="CH114" i="46"/>
  <c r="CD114" i="46"/>
  <c r="CE114" i="46"/>
  <c r="CI114" i="46"/>
  <c r="CL114" i="46"/>
  <c r="CA114" i="46"/>
  <c r="CM114" i="46"/>
  <c r="CK114" i="46"/>
  <c r="CJ114" i="46"/>
  <c r="BV114" i="46"/>
  <c r="CF114" i="46"/>
  <c r="CB114" i="46"/>
  <c r="BX114" i="46"/>
  <c r="BY114" i="46"/>
  <c r="BU114" i="46"/>
  <c r="BW114" i="46"/>
  <c r="BZ114" i="46"/>
  <c r="CE113" i="46"/>
  <c r="BV113" i="46"/>
  <c r="CH113" i="46"/>
  <c r="CC113" i="46"/>
  <c r="I111" i="44"/>
  <c r="J111" i="44" s="1"/>
  <c r="CM113" i="46"/>
  <c r="CD113" i="46"/>
  <c r="BT113" i="46"/>
  <c r="CF113" i="46"/>
  <c r="CA113" i="46"/>
  <c r="BX113" i="46"/>
  <c r="CL113" i="46"/>
  <c r="CK113" i="46"/>
  <c r="BW113" i="46"/>
  <c r="BU113" i="46"/>
  <c r="CJ113" i="46"/>
  <c r="BZ113" i="46"/>
  <c r="CI113" i="46"/>
  <c r="CG113" i="46"/>
  <c r="BY113" i="46"/>
  <c r="CB113" i="46"/>
  <c r="CA93" i="46"/>
  <c r="BT93" i="46"/>
  <c r="BZ93" i="46"/>
  <c r="CJ93" i="46"/>
  <c r="CE93" i="46"/>
  <c r="CM93" i="46"/>
  <c r="CF93" i="46"/>
  <c r="BV93" i="46"/>
  <c r="BU93" i="46"/>
  <c r="BX93" i="46"/>
  <c r="CD93" i="46"/>
  <c r="CK93" i="46"/>
  <c r="CL93" i="46"/>
  <c r="CI93" i="46"/>
  <c r="CH93" i="46"/>
  <c r="BW93" i="46"/>
  <c r="CB93" i="46"/>
  <c r="I93" i="44"/>
  <c r="J93" i="44" s="1"/>
  <c r="CC93" i="46"/>
  <c r="CG93" i="46"/>
  <c r="BY93" i="46"/>
  <c r="BT90" i="46"/>
  <c r="CF90" i="46"/>
  <c r="CB90" i="46"/>
  <c r="BX90" i="46"/>
  <c r="CM90" i="46"/>
  <c r="CG90" i="46"/>
  <c r="CI90" i="46"/>
  <c r="CH90" i="46"/>
  <c r="CE90" i="46"/>
  <c r="BU90" i="46"/>
  <c r="I90" i="44"/>
  <c r="J90" i="44" s="1"/>
  <c r="BW90" i="46"/>
  <c r="CC90" i="46"/>
  <c r="CA90" i="46"/>
  <c r="CK90" i="46"/>
  <c r="BZ90" i="46"/>
  <c r="CJ90" i="46"/>
  <c r="CD90" i="46"/>
  <c r="CL90" i="46"/>
  <c r="BY90" i="46"/>
  <c r="BV90" i="46"/>
  <c r="CD103" i="46"/>
  <c r="CE103" i="46"/>
  <c r="CH103" i="46"/>
  <c r="CM103" i="46"/>
  <c r="I101" i="44"/>
  <c r="J101" i="44" s="1"/>
  <c r="CC103" i="46"/>
  <c r="BU103" i="46"/>
  <c r="BT103" i="46"/>
  <c r="CB103" i="46"/>
  <c r="CK103" i="46"/>
  <c r="BX103" i="46"/>
  <c r="CF103" i="46"/>
  <c r="BW103" i="46"/>
  <c r="CJ103" i="46"/>
  <c r="BY103" i="46"/>
  <c r="CG103" i="46"/>
  <c r="BV103" i="46"/>
  <c r="CA103" i="46"/>
  <c r="CI103" i="46"/>
  <c r="BZ103" i="46"/>
  <c r="CL103" i="46"/>
  <c r="H271" i="31"/>
  <c r="C87" i="46"/>
  <c r="E87" i="46" s="1"/>
  <c r="C87" i="44"/>
  <c r="E87" i="44" s="1"/>
  <c r="H87" i="44" s="1"/>
  <c r="CC117" i="46"/>
  <c r="CK117" i="46"/>
  <c r="BZ117" i="46"/>
  <c r="CB117" i="46"/>
  <c r="CG117" i="46"/>
  <c r="CH117" i="46"/>
  <c r="CF117" i="46"/>
  <c r="CI117" i="46"/>
  <c r="CJ117" i="46"/>
  <c r="BW117" i="46"/>
  <c r="CL117" i="46"/>
  <c r="I115" i="44"/>
  <c r="J115" i="44" s="1"/>
  <c r="CA117" i="46"/>
  <c r="BX117" i="46"/>
  <c r="CM117" i="46"/>
  <c r="BY117" i="46"/>
  <c r="CE117" i="46"/>
  <c r="BU117" i="46"/>
  <c r="CD117" i="46"/>
  <c r="BV117" i="46"/>
  <c r="BT117" i="46"/>
  <c r="BT120" i="46"/>
  <c r="I118" i="44"/>
  <c r="J118" i="44" s="1"/>
  <c r="CJ120" i="46"/>
  <c r="CD120" i="46"/>
  <c r="CE120" i="46"/>
  <c r="BV120" i="46"/>
  <c r="BU120" i="46"/>
  <c r="CK120" i="46"/>
  <c r="CF120" i="46"/>
  <c r="BY120" i="46"/>
  <c r="CC120" i="46"/>
  <c r="CG120" i="46"/>
  <c r="CL120" i="46"/>
  <c r="BW120" i="46"/>
  <c r="BX120" i="46"/>
  <c r="CH120" i="46"/>
  <c r="CB120" i="46"/>
  <c r="CA120" i="46"/>
  <c r="BZ120" i="46"/>
  <c r="CI120" i="46"/>
  <c r="CM120" i="46"/>
  <c r="D512" i="31"/>
  <c r="BX109" i="46"/>
  <c r="CB109" i="46"/>
  <c r="BV109" i="46"/>
  <c r="CM109" i="46"/>
  <c r="CA109" i="46"/>
  <c r="CI109" i="46"/>
  <c r="CH109" i="46"/>
  <c r="CD109" i="46"/>
  <c r="I107" i="44"/>
  <c r="J107" i="44" s="1"/>
  <c r="BZ109" i="46"/>
  <c r="CF109" i="46"/>
  <c r="BW109" i="46"/>
  <c r="CJ109" i="46"/>
  <c r="CE109" i="46"/>
  <c r="BY109" i="46"/>
  <c r="CL109" i="46"/>
  <c r="CC109" i="46"/>
  <c r="CK109" i="46"/>
  <c r="BT109" i="46"/>
  <c r="BU109" i="46"/>
  <c r="CG109" i="46"/>
  <c r="BZ115" i="46"/>
  <c r="CB115" i="46"/>
  <c r="CI115" i="46"/>
  <c r="CC115" i="46"/>
  <c r="CF115" i="46"/>
  <c r="BX115" i="46"/>
  <c r="CL115" i="46"/>
  <c r="BV115" i="46"/>
  <c r="CG115" i="46"/>
  <c r="CE115" i="46"/>
  <c r="BT115" i="46"/>
  <c r="BU115" i="46"/>
  <c r="CA115" i="46"/>
  <c r="CK115" i="46"/>
  <c r="CH115" i="46"/>
  <c r="CJ115" i="46"/>
  <c r="CD115" i="46"/>
  <c r="BW115" i="46"/>
  <c r="CM115" i="46"/>
  <c r="BY115" i="46"/>
  <c r="I113" i="44"/>
  <c r="J113" i="44" s="1"/>
  <c r="C114" i="44"/>
  <c r="E114" i="44" s="1"/>
  <c r="H114" i="44" s="1"/>
  <c r="C116" i="46"/>
  <c r="E116" i="46" s="1"/>
  <c r="I105" i="44"/>
  <c r="J105" i="44" s="1"/>
  <c r="CC107" i="46"/>
  <c r="CF107" i="46"/>
  <c r="CL107" i="46"/>
  <c r="CG107" i="46"/>
  <c r="BW107" i="46"/>
  <c r="BV107" i="46"/>
  <c r="CK107" i="46"/>
  <c r="CH107" i="46"/>
  <c r="CA107" i="46"/>
  <c r="BY107" i="46"/>
  <c r="BT107" i="46"/>
  <c r="CE107" i="46"/>
  <c r="CM107" i="46"/>
  <c r="CB107" i="46"/>
  <c r="BZ107" i="46"/>
  <c r="BU107" i="46"/>
  <c r="CD107" i="46"/>
  <c r="BX107" i="46"/>
  <c r="CI107" i="46"/>
  <c r="CJ107" i="46"/>
  <c r="CH104" i="46"/>
  <c r="CD104" i="46"/>
  <c r="CE104" i="46"/>
  <c r="BY104" i="46"/>
  <c r="CI104" i="46"/>
  <c r="BU104" i="46"/>
  <c r="CA104" i="46"/>
  <c r="BV104" i="46"/>
  <c r="CC104" i="46"/>
  <c r="BW104" i="46"/>
  <c r="CJ104" i="46"/>
  <c r="CL104" i="46"/>
  <c r="CK104" i="46"/>
  <c r="CF104" i="46"/>
  <c r="BZ104" i="46"/>
  <c r="CB104" i="46"/>
  <c r="I102" i="44"/>
  <c r="J102" i="44" s="1"/>
  <c r="BT104" i="46"/>
  <c r="CM104" i="46"/>
  <c r="CG104" i="46"/>
  <c r="BX104" i="46"/>
  <c r="BZ110" i="46"/>
  <c r="CC110" i="46"/>
  <c r="BU110" i="46"/>
  <c r="CL110" i="46"/>
  <c r="BT110" i="46"/>
  <c r="I108" i="44"/>
  <c r="J108" i="44" s="1"/>
  <c r="CM110" i="46"/>
  <c r="BW110" i="46"/>
  <c r="CK110" i="46"/>
  <c r="CE110" i="46"/>
  <c r="BV110" i="46"/>
  <c r="CB110" i="46"/>
  <c r="CJ110" i="46"/>
  <c r="CF110" i="46"/>
  <c r="CH110" i="46"/>
  <c r="CI110" i="46"/>
  <c r="BX110" i="46"/>
  <c r="BY110" i="46"/>
  <c r="CA110" i="46"/>
  <c r="CG110" i="46"/>
  <c r="CD110" i="46"/>
  <c r="CF112" i="46"/>
  <c r="CL112" i="46"/>
  <c r="BY112" i="46"/>
  <c r="BU112" i="46"/>
  <c r="BZ112" i="46"/>
  <c r="CB112" i="46"/>
  <c r="CJ112" i="46"/>
  <c r="CC112" i="46"/>
  <c r="CI112" i="46"/>
  <c r="BV112" i="46"/>
  <c r="CH112" i="46"/>
  <c r="CG112" i="46"/>
  <c r="CD112" i="46"/>
  <c r="CE112" i="46"/>
  <c r="BW112" i="46"/>
  <c r="CA112" i="46"/>
  <c r="BX112" i="46"/>
  <c r="I110" i="44"/>
  <c r="J110" i="44" s="1"/>
  <c r="CK112" i="46"/>
  <c r="CM112" i="46"/>
  <c r="BT112" i="46"/>
  <c r="E248" i="44"/>
  <c r="E255" i="44" s="1"/>
  <c r="CL105" i="46"/>
  <c r="CD105" i="46"/>
  <c r="CG105" i="46"/>
  <c r="CH105" i="46"/>
  <c r="CJ105" i="46"/>
  <c r="BY105" i="46"/>
  <c r="CC105" i="46"/>
  <c r="CA105" i="46"/>
  <c r="BX105" i="46"/>
  <c r="CE105" i="46"/>
  <c r="BT105" i="46"/>
  <c r="BZ105" i="46"/>
  <c r="CI105" i="46"/>
  <c r="BW105" i="46"/>
  <c r="BU105" i="46"/>
  <c r="CM105" i="46"/>
  <c r="BV105" i="46"/>
  <c r="I103" i="44"/>
  <c r="J103" i="44" s="1"/>
  <c r="CK105" i="46"/>
  <c r="CF105" i="46"/>
  <c r="CB105" i="46"/>
  <c r="I116" i="44"/>
  <c r="J116" i="44" s="1"/>
  <c r="CH118" i="46"/>
  <c r="BX118" i="46"/>
  <c r="BW118" i="46"/>
  <c r="CG118" i="46"/>
  <c r="CI118" i="46"/>
  <c r="CL118" i="46"/>
  <c r="CK118" i="46"/>
  <c r="BU118" i="46"/>
  <c r="CD118" i="46"/>
  <c r="CC118" i="46"/>
  <c r="BZ118" i="46"/>
  <c r="CJ118" i="46"/>
  <c r="BT118" i="46"/>
  <c r="BV118" i="46"/>
  <c r="CM118" i="46"/>
  <c r="CE118" i="46"/>
  <c r="CB118" i="46"/>
  <c r="CA118" i="46"/>
  <c r="BY118" i="46"/>
  <c r="CF118" i="46"/>
  <c r="C102" i="46"/>
  <c r="E102" i="46" s="1"/>
  <c r="C100" i="44"/>
  <c r="E100" i="44" s="1"/>
  <c r="H100" i="44" s="1"/>
  <c r="E512" i="31"/>
  <c r="CC92" i="46"/>
  <c r="CE92" i="46"/>
  <c r="CJ92" i="46"/>
  <c r="CA92" i="46"/>
  <c r="BW92" i="46"/>
  <c r="CI92" i="46"/>
  <c r="CM92" i="46"/>
  <c r="BX92" i="46"/>
  <c r="CH92" i="46"/>
  <c r="CF92" i="46"/>
  <c r="CK92" i="46"/>
  <c r="BZ92" i="46"/>
  <c r="CG92" i="46"/>
  <c r="BU92" i="46"/>
  <c r="CB92" i="46"/>
  <c r="BY92" i="46"/>
  <c r="CL92" i="46"/>
  <c r="CD92" i="46"/>
  <c r="I92" i="44"/>
  <c r="J92" i="44" s="1"/>
  <c r="BT92" i="46"/>
  <c r="BV92" i="46"/>
  <c r="CB119" i="46"/>
  <c r="CC119" i="46"/>
  <c r="CH119" i="46"/>
  <c r="CD119" i="46"/>
  <c r="CK119" i="46"/>
  <c r="BY119" i="46"/>
  <c r="BV119" i="46"/>
  <c r="CF119" i="46"/>
  <c r="BU119" i="46"/>
  <c r="BX119" i="46"/>
  <c r="CJ119" i="46"/>
  <c r="CG119" i="46"/>
  <c r="CA119" i="46"/>
  <c r="CL119" i="46"/>
  <c r="I117" i="44"/>
  <c r="J117" i="44" s="1"/>
  <c r="CE119" i="46"/>
  <c r="BW119" i="46"/>
  <c r="BT119" i="46"/>
  <c r="CI119" i="46"/>
  <c r="CM119" i="46"/>
  <c r="BZ119" i="46"/>
  <c r="D278" i="31"/>
  <c r="H278" i="31" s="1"/>
  <c r="D281" i="31"/>
  <c r="CN92" i="46" l="1"/>
  <c r="CN104" i="46"/>
  <c r="CN109" i="46"/>
  <c r="CN120" i="46"/>
  <c r="CN108" i="46"/>
  <c r="C91" i="44"/>
  <c r="E91" i="44" s="1"/>
  <c r="H91" i="44" s="1"/>
  <c r="C91" i="46"/>
  <c r="E91" i="46" s="1"/>
  <c r="CN112" i="46"/>
  <c r="CN107" i="46"/>
  <c r="BY116" i="46"/>
  <c r="CA116" i="46"/>
  <c r="BZ116" i="46"/>
  <c r="I114" i="44"/>
  <c r="J114" i="44" s="1"/>
  <c r="CG116" i="46"/>
  <c r="BW116" i="46"/>
  <c r="BT116" i="46"/>
  <c r="BX116" i="46"/>
  <c r="CL116" i="46"/>
  <c r="CC116" i="46"/>
  <c r="CB116" i="46"/>
  <c r="CK116" i="46"/>
  <c r="CJ116" i="46"/>
  <c r="CD116" i="46"/>
  <c r="CM116" i="46"/>
  <c r="CF116" i="46"/>
  <c r="BU116" i="46"/>
  <c r="CI116" i="46"/>
  <c r="BV116" i="46"/>
  <c r="CE116" i="46"/>
  <c r="CH116" i="46"/>
  <c r="CN115" i="46"/>
  <c r="CF87" i="46"/>
  <c r="CE87" i="46"/>
  <c r="BT87" i="46"/>
  <c r="BU87" i="46"/>
  <c r="CJ87" i="46"/>
  <c r="CM87" i="46"/>
  <c r="CB87" i="46"/>
  <c r="BV87" i="46"/>
  <c r="BX87" i="46"/>
  <c r="CG87" i="46"/>
  <c r="CL87" i="46"/>
  <c r="CC87" i="46"/>
  <c r="CD87" i="46"/>
  <c r="CK87" i="46"/>
  <c r="CI87" i="46"/>
  <c r="BY87" i="46"/>
  <c r="BZ87" i="46"/>
  <c r="BW87" i="46"/>
  <c r="CH87" i="46"/>
  <c r="I87" i="44"/>
  <c r="J87" i="44" s="1"/>
  <c r="CA87" i="46"/>
  <c r="CN103" i="46"/>
  <c r="CN90" i="46"/>
  <c r="CN93" i="46"/>
  <c r="CN89" i="46"/>
  <c r="D285" i="31"/>
  <c r="CN117" i="46"/>
  <c r="C86" i="46"/>
  <c r="E86" i="46" s="1"/>
  <c r="C86" i="44"/>
  <c r="E86" i="44" s="1"/>
  <c r="CN111" i="46"/>
  <c r="CN110" i="46"/>
  <c r="CN119" i="46"/>
  <c r="D508" i="31"/>
  <c r="H281" i="31"/>
  <c r="CF102" i="46"/>
  <c r="CK102" i="46"/>
  <c r="CH102" i="46"/>
  <c r="CE102" i="46"/>
  <c r="BT102" i="46"/>
  <c r="BV102" i="46"/>
  <c r="BW102" i="46"/>
  <c r="CD102" i="46"/>
  <c r="CC102" i="46"/>
  <c r="CM102" i="46"/>
  <c r="CB102" i="46"/>
  <c r="BU102" i="46"/>
  <c r="BX102" i="46"/>
  <c r="CL102" i="46"/>
  <c r="CJ102" i="46"/>
  <c r="BY102" i="46"/>
  <c r="CG102" i="46"/>
  <c r="CA102" i="46"/>
  <c r="BZ102" i="46"/>
  <c r="I100" i="44"/>
  <c r="J100" i="44" s="1"/>
  <c r="CI102" i="46"/>
  <c r="CN118" i="46"/>
  <c r="CN105" i="46"/>
  <c r="CN113" i="46"/>
  <c r="CN114" i="46"/>
  <c r="CN106" i="46"/>
  <c r="C94" i="46" l="1"/>
  <c r="E94" i="46" s="1"/>
  <c r="E508" i="31"/>
  <c r="C94" i="44"/>
  <c r="E94" i="44" s="1"/>
  <c r="BY91" i="46"/>
  <c r="I91" i="44"/>
  <c r="J91" i="44" s="1"/>
  <c r="CM91" i="46"/>
  <c r="CA91" i="46"/>
  <c r="CB91" i="46"/>
  <c r="BU91" i="46"/>
  <c r="CF91" i="46"/>
  <c r="CJ91" i="46"/>
  <c r="CI91" i="46"/>
  <c r="CG91" i="46"/>
  <c r="CC91" i="46"/>
  <c r="CH91" i="46"/>
  <c r="CE91" i="46"/>
  <c r="BV91" i="46"/>
  <c r="CD91" i="46"/>
  <c r="BT91" i="46"/>
  <c r="BW91" i="46"/>
  <c r="BZ91" i="46"/>
  <c r="CK91" i="46"/>
  <c r="CL91" i="46"/>
  <c r="BX91" i="46"/>
  <c r="H285" i="31"/>
  <c r="D509" i="31"/>
  <c r="CN87" i="46"/>
  <c r="H86" i="44"/>
  <c r="C244" i="44"/>
  <c r="CN102" i="46"/>
  <c r="CD86" i="46"/>
  <c r="CB248" i="46" s="1"/>
  <c r="CH86" i="46"/>
  <c r="CF248" i="46" s="1"/>
  <c r="BT86" i="46"/>
  <c r="CG86" i="46"/>
  <c r="CE248" i="46" s="1"/>
  <c r="BW86" i="46"/>
  <c r="BU248" i="46" s="1"/>
  <c r="CK86" i="46"/>
  <c r="CI248" i="46" s="1"/>
  <c r="BV86" i="46"/>
  <c r="BT248" i="46" s="1"/>
  <c r="CB86" i="46"/>
  <c r="BZ248" i="46" s="1"/>
  <c r="BY86" i="46"/>
  <c r="BW248" i="46" s="1"/>
  <c r="CA86" i="46"/>
  <c r="BY248" i="46" s="1"/>
  <c r="BX86" i="46"/>
  <c r="BV248" i="46" s="1"/>
  <c r="CF86" i="46"/>
  <c r="CD248" i="46" s="1"/>
  <c r="CJ86" i="46"/>
  <c r="CH248" i="46" s="1"/>
  <c r="CC86" i="46"/>
  <c r="CA248" i="46" s="1"/>
  <c r="CE86" i="46"/>
  <c r="CC248" i="46" s="1"/>
  <c r="BZ86" i="46"/>
  <c r="BX248" i="46" s="1"/>
  <c r="CL86" i="46"/>
  <c r="CJ248" i="46" s="1"/>
  <c r="CI86" i="46"/>
  <c r="CG248" i="46" s="1"/>
  <c r="C248" i="46"/>
  <c r="I86" i="44"/>
  <c r="G244" i="44" s="1"/>
  <c r="CM86" i="46"/>
  <c r="CK248" i="46" s="1"/>
  <c r="BU86" i="46"/>
  <c r="BS248" i="46" s="1"/>
  <c r="CN116" i="46"/>
  <c r="J86" i="44" l="1"/>
  <c r="H244" i="44" s="1"/>
  <c r="F244" i="44"/>
  <c r="CN86" i="46"/>
  <c r="CL248" i="46" s="1"/>
  <c r="BR248" i="46"/>
  <c r="CN91" i="46"/>
  <c r="C246" i="44"/>
  <c r="H94" i="44"/>
  <c r="C97" i="46"/>
  <c r="E97" i="46" s="1"/>
  <c r="E509" i="31"/>
  <c r="I94" i="44"/>
  <c r="G246" i="44" s="1"/>
  <c r="BJ94" i="46"/>
  <c r="BC94" i="46"/>
  <c r="AY94" i="46"/>
  <c r="BR94" i="46"/>
  <c r="C250" i="46"/>
  <c r="BP94" i="46"/>
  <c r="CL94" i="46"/>
  <c r="CJ250" i="46" s="1"/>
  <c r="AZ94" i="46"/>
  <c r="CG94" i="46"/>
  <c r="CE250" i="46" s="1"/>
  <c r="BF94" i="46"/>
  <c r="BW94" i="46"/>
  <c r="BU250" i="46" s="1"/>
  <c r="BY94" i="46"/>
  <c r="BW250" i="46" s="1"/>
  <c r="CI94" i="46"/>
  <c r="CG250" i="46" s="1"/>
  <c r="BK94" i="46"/>
  <c r="BX94" i="46"/>
  <c r="BV250" i="46" s="1"/>
  <c r="CM94" i="46"/>
  <c r="CK250" i="46" s="1"/>
  <c r="BN94" i="46"/>
  <c r="BG94" i="46"/>
  <c r="BD94" i="46"/>
  <c r="CA94" i="46"/>
  <c r="BY250" i="46" s="1"/>
  <c r="CH94" i="46"/>
  <c r="CF250" i="46" s="1"/>
  <c r="BU94" i="46"/>
  <c r="BS250" i="46" s="1"/>
  <c r="CB94" i="46"/>
  <c r="BZ250" i="46" s="1"/>
  <c r="BQ94" i="46"/>
  <c r="CD94" i="46"/>
  <c r="CB250" i="46" s="1"/>
  <c r="BM94" i="46"/>
  <c r="CE94" i="46"/>
  <c r="CC250" i="46" s="1"/>
  <c r="CK94" i="46"/>
  <c r="CI250" i="46" s="1"/>
  <c r="BH94" i="46"/>
  <c r="CC94" i="46"/>
  <c r="CA250" i="46" s="1"/>
  <c r="BE94" i="46"/>
  <c r="BA94" i="46"/>
  <c r="BL94" i="46"/>
  <c r="BT94" i="46"/>
  <c r="BI94" i="46"/>
  <c r="CF94" i="46"/>
  <c r="CD250" i="46" s="1"/>
  <c r="BB94" i="46"/>
  <c r="BZ94" i="46"/>
  <c r="BX250" i="46" s="1"/>
  <c r="BO94" i="46"/>
  <c r="BV94" i="46"/>
  <c r="BT250" i="46" s="1"/>
  <c r="CJ94" i="46"/>
  <c r="CH250" i="46" s="1"/>
  <c r="S94" i="56" l="1"/>
  <c r="BK250" i="46"/>
  <c r="H94" i="56"/>
  <c r="AZ250" i="46"/>
  <c r="BJ250" i="46"/>
  <c r="R94" i="56"/>
  <c r="N94" i="56"/>
  <c r="BF250" i="46"/>
  <c r="T94" i="56"/>
  <c r="BL250" i="46"/>
  <c r="P94" i="56"/>
  <c r="BH250" i="46"/>
  <c r="J94" i="44"/>
  <c r="H246" i="44" s="1"/>
  <c r="F246" i="44"/>
  <c r="AY250" i="46"/>
  <c r="G94" i="56"/>
  <c r="BO250" i="46"/>
  <c r="W94" i="56"/>
  <c r="F94" i="56"/>
  <c r="AX250" i="46"/>
  <c r="BP250" i="46"/>
  <c r="X94" i="56"/>
  <c r="BR250" i="46"/>
  <c r="CN94" i="46"/>
  <c r="CL250" i="46" s="1"/>
  <c r="U94" i="56"/>
  <c r="BM250" i="46"/>
  <c r="BG250" i="46"/>
  <c r="O94" i="56"/>
  <c r="BC250" i="46"/>
  <c r="K94" i="56"/>
  <c r="J94" i="56"/>
  <c r="BB250" i="46"/>
  <c r="E94" i="56"/>
  <c r="AW250" i="46"/>
  <c r="BS94" i="46"/>
  <c r="M94" i="56"/>
  <c r="BE250" i="46"/>
  <c r="BI250" i="46"/>
  <c r="Q94" i="56"/>
  <c r="BD250" i="46"/>
  <c r="L94" i="56"/>
  <c r="V94" i="56"/>
  <c r="BN250" i="46"/>
  <c r="BA250" i="46"/>
  <c r="I94" i="56"/>
  <c r="CF97" i="46"/>
  <c r="CL97" i="46"/>
  <c r="CC97" i="46"/>
  <c r="CA97" i="46"/>
  <c r="CG97" i="46"/>
  <c r="CJ97" i="46"/>
  <c r="BX97" i="46"/>
  <c r="CI97" i="46"/>
  <c r="BY97" i="46"/>
  <c r="CM97" i="46"/>
  <c r="BV97" i="46"/>
  <c r="CK97" i="46"/>
  <c r="BU97" i="46"/>
  <c r="CB97" i="46"/>
  <c r="BZ97" i="46"/>
  <c r="CD97" i="46"/>
  <c r="BT97" i="46"/>
  <c r="CE97" i="46"/>
  <c r="BW97" i="46"/>
  <c r="CH97" i="46"/>
  <c r="P105" i="47" l="1"/>
  <c r="P178" i="47"/>
  <c r="P352" i="47" s="1"/>
  <c r="Q249" i="56"/>
  <c r="BQ250" i="46"/>
  <c r="CO94" i="46"/>
  <c r="I178" i="47"/>
  <c r="I352" i="47" s="1"/>
  <c r="J249" i="56"/>
  <c r="I105" i="47"/>
  <c r="E105" i="47"/>
  <c r="F249" i="56"/>
  <c r="E178" i="47"/>
  <c r="E352" i="47" s="1"/>
  <c r="CN97" i="46"/>
  <c r="U105" i="47"/>
  <c r="U178" i="47"/>
  <c r="U352" i="47" s="1"/>
  <c r="V249" i="56"/>
  <c r="J178" i="47"/>
  <c r="J352" i="47" s="1"/>
  <c r="J105" i="47"/>
  <c r="K249" i="56"/>
  <c r="X249" i="56"/>
  <c r="W105" i="47"/>
  <c r="W178" i="47"/>
  <c r="W352" i="47" s="1"/>
  <c r="V178" i="47"/>
  <c r="V352" i="47" s="1"/>
  <c r="W249" i="56"/>
  <c r="V105" i="47"/>
  <c r="P249" i="56"/>
  <c r="O105" i="47"/>
  <c r="O178" i="47"/>
  <c r="O352" i="47" s="1"/>
  <c r="N249" i="56"/>
  <c r="M178" i="47"/>
  <c r="M352" i="47" s="1"/>
  <c r="M105" i="47"/>
  <c r="G105" i="47"/>
  <c r="G178" i="47"/>
  <c r="G352" i="47" s="1"/>
  <c r="H249" i="56"/>
  <c r="I249" i="56"/>
  <c r="H105" i="47"/>
  <c r="H178" i="47"/>
  <c r="H352" i="47" s="1"/>
  <c r="K178" i="47"/>
  <c r="K352" i="47" s="1"/>
  <c r="K105" i="47"/>
  <c r="L249" i="56"/>
  <c r="D94" i="56"/>
  <c r="D178" i="47"/>
  <c r="D105" i="47"/>
  <c r="E249" i="56"/>
  <c r="T178" i="47"/>
  <c r="T352" i="47" s="1"/>
  <c r="T105" i="47"/>
  <c r="U249" i="56"/>
  <c r="R249" i="56"/>
  <c r="Q178" i="47"/>
  <c r="Q352" i="47" s="1"/>
  <c r="Q105" i="47"/>
  <c r="L105" i="47"/>
  <c r="M249" i="56"/>
  <c r="L178" i="47"/>
  <c r="L352" i="47" s="1"/>
  <c r="N178" i="47"/>
  <c r="N352" i="47" s="1"/>
  <c r="N105" i="47"/>
  <c r="O249" i="56"/>
  <c r="F105" i="47"/>
  <c r="F178" i="47"/>
  <c r="F352" i="47" s="1"/>
  <c r="G249" i="56"/>
  <c r="S178" i="47"/>
  <c r="S352" i="47" s="1"/>
  <c r="T249" i="56"/>
  <c r="S105" i="47"/>
  <c r="S249" i="56"/>
  <c r="R178" i="47"/>
  <c r="R352" i="47" s="1"/>
  <c r="R105" i="47"/>
  <c r="R300" i="47" l="1"/>
  <c r="R56" i="47"/>
  <c r="R258" i="47" s="1"/>
  <c r="F56" i="47"/>
  <c r="F258" i="47" s="1"/>
  <c r="F300" i="47"/>
  <c r="K94" i="44"/>
  <c r="D249" i="56"/>
  <c r="V300" i="47"/>
  <c r="V56" i="47"/>
  <c r="V258" i="47" s="1"/>
  <c r="W56" i="47"/>
  <c r="W258" i="47" s="1"/>
  <c r="W300" i="47"/>
  <c r="I300" i="47"/>
  <c r="I56" i="47"/>
  <c r="I258" i="47" s="1"/>
  <c r="H56" i="47"/>
  <c r="H258" i="47" s="1"/>
  <c r="H300" i="47"/>
  <c r="C105" i="47"/>
  <c r="C300" i="47" s="1"/>
  <c r="D300" i="47"/>
  <c r="D56" i="47"/>
  <c r="K56" i="47"/>
  <c r="K258" i="47" s="1"/>
  <c r="K300" i="47"/>
  <c r="M56" i="47"/>
  <c r="M258" i="47" s="1"/>
  <c r="M300" i="47"/>
  <c r="O300" i="47"/>
  <c r="O56" i="47"/>
  <c r="O258" i="47" s="1"/>
  <c r="G56" i="47"/>
  <c r="G258" i="47" s="1"/>
  <c r="G300" i="47"/>
  <c r="N56" i="47"/>
  <c r="N258" i="47" s="1"/>
  <c r="N300" i="47"/>
  <c r="L56" i="47"/>
  <c r="L258" i="47" s="1"/>
  <c r="L300" i="47"/>
  <c r="S56" i="47"/>
  <c r="S258" i="47" s="1"/>
  <c r="S300" i="47"/>
  <c r="Q300" i="47"/>
  <c r="Q56" i="47"/>
  <c r="Q258" i="47" s="1"/>
  <c r="T56" i="47"/>
  <c r="T258" i="47" s="1"/>
  <c r="T300" i="47"/>
  <c r="D352" i="47"/>
  <c r="C178" i="47"/>
  <c r="C352" i="47" s="1"/>
  <c r="J56" i="47"/>
  <c r="J258" i="47" s="1"/>
  <c r="J300" i="47"/>
  <c r="U300" i="47"/>
  <c r="U56" i="47"/>
  <c r="U258" i="47" s="1"/>
  <c r="E56" i="47"/>
  <c r="E258" i="47" s="1"/>
  <c r="E300" i="47"/>
  <c r="P56" i="47"/>
  <c r="P258" i="47" s="1"/>
  <c r="P300" i="47"/>
  <c r="C56" i="47" l="1"/>
  <c r="C258" i="47" s="1"/>
  <c r="D258" i="47"/>
  <c r="I246" i="44"/>
  <c r="L94" i="44"/>
  <c r="J246" i="44" s="1"/>
  <c r="I21" i="11" l="1"/>
  <c r="I19" i="11" l="1"/>
  <c r="I17" i="11"/>
  <c r="I18" i="11"/>
  <c r="I23" i="11"/>
  <c r="I64" i="35" l="1"/>
  <c r="H49" i="67" s="1"/>
  <c r="I58" i="35"/>
  <c r="H36" i="67" s="1"/>
  <c r="I70" i="35"/>
  <c r="H62" i="67" s="1"/>
  <c r="I63" i="35"/>
  <c r="H48" i="67" s="1"/>
  <c r="I57" i="35"/>
  <c r="I69" i="35"/>
  <c r="H61" i="67" s="1"/>
  <c r="I30" i="11"/>
  <c r="H19" i="67"/>
  <c r="I27" i="11"/>
  <c r="H21" i="67"/>
  <c r="H22" i="67"/>
  <c r="H20" i="67"/>
  <c r="H23" i="67"/>
  <c r="H28" i="67" l="1"/>
  <c r="I26" i="73" s="1"/>
  <c r="H27" i="67"/>
  <c r="H29" i="67"/>
  <c r="H55" i="67" s="1"/>
  <c r="H26" i="67"/>
  <c r="H25" i="67"/>
  <c r="I53" i="35"/>
  <c r="H35" i="67"/>
  <c r="H41" i="67" l="1"/>
  <c r="H67" i="67"/>
  <c r="I28" i="75"/>
  <c r="H53" i="67"/>
  <c r="H66" i="67"/>
  <c r="H40" i="67"/>
  <c r="I29" i="75"/>
  <c r="I29" i="74"/>
  <c r="H65" i="67"/>
  <c r="H52" i="67"/>
  <c r="H39" i="67"/>
  <c r="H42" i="67"/>
  <c r="H68" i="67"/>
  <c r="H54" i="67"/>
  <c r="I28" i="74" l="1"/>
  <c r="I25" i="73"/>
  <c r="F25" i="79" l="1"/>
  <c r="F25" i="65" l="1"/>
  <c r="F29" i="79"/>
  <c r="F31" i="69"/>
  <c r="J25" i="79" l="1"/>
  <c r="E25" i="79"/>
  <c r="F26" i="79" l="1"/>
  <c r="I25" i="79"/>
  <c r="E25" i="65"/>
  <c r="E31" i="69"/>
  <c r="E29" i="79"/>
  <c r="J29" i="79"/>
  <c r="J25" i="65"/>
  <c r="J31" i="69"/>
  <c r="J26" i="79"/>
  <c r="I25" i="65" l="1"/>
  <c r="I29" i="79"/>
  <c r="I31" i="69"/>
  <c r="I39" i="79"/>
  <c r="I41" i="79" s="1"/>
  <c r="J30" i="69"/>
  <c r="J24" i="65"/>
  <c r="F30" i="69"/>
  <c r="F24" i="65"/>
  <c r="D25" i="79"/>
  <c r="I18" i="57" l="1"/>
  <c r="D25" i="65"/>
  <c r="D29" i="79"/>
  <c r="C29" i="79" s="1"/>
  <c r="D31" i="69"/>
  <c r="D75" i="36" l="1"/>
  <c r="M75" i="36"/>
  <c r="Q75" i="36"/>
  <c r="V75" i="36"/>
  <c r="U75" i="36"/>
  <c r="W75" i="36"/>
  <c r="O75" i="36"/>
  <c r="G75" i="36"/>
  <c r="H75" i="36"/>
  <c r="N75" i="36"/>
  <c r="P75" i="36"/>
  <c r="S75" i="36"/>
  <c r="K75" i="36"/>
  <c r="T75" i="36"/>
  <c r="R75" i="36"/>
  <c r="L75" i="36"/>
  <c r="F75" i="36"/>
  <c r="E75" i="36"/>
  <c r="J75" i="36"/>
  <c r="I75" i="36"/>
  <c r="BY123" i="46" l="1"/>
  <c r="BY124" i="46"/>
  <c r="BY126" i="46"/>
  <c r="J126" i="56" s="1"/>
  <c r="CB123" i="46"/>
  <c r="CB124" i="46"/>
  <c r="CB126" i="46"/>
  <c r="M126" i="56" s="1"/>
  <c r="CI126" i="46"/>
  <c r="T126" i="56" s="1"/>
  <c r="CI123" i="46"/>
  <c r="CI124" i="46"/>
  <c r="BW126" i="46"/>
  <c r="H126" i="56" s="1"/>
  <c r="BW124" i="46"/>
  <c r="BW123" i="46"/>
  <c r="CL123" i="46"/>
  <c r="CL124" i="46"/>
  <c r="CL126" i="46"/>
  <c r="W126" i="56" s="1"/>
  <c r="BZ123" i="46"/>
  <c r="BZ126" i="46"/>
  <c r="K126" i="56" s="1"/>
  <c r="BZ124" i="46"/>
  <c r="CH126" i="46"/>
  <c r="S126" i="56" s="1"/>
  <c r="CH123" i="46"/>
  <c r="CH124" i="46"/>
  <c r="CF124" i="46"/>
  <c r="CF123" i="46"/>
  <c r="CF126" i="46"/>
  <c r="Q126" i="56" s="1"/>
  <c r="CE126" i="46"/>
  <c r="P126" i="56" s="1"/>
  <c r="CE123" i="46"/>
  <c r="CE124" i="46"/>
  <c r="CG126" i="46"/>
  <c r="R126" i="56" s="1"/>
  <c r="CG124" i="46"/>
  <c r="CG123" i="46"/>
  <c r="BU123" i="46"/>
  <c r="BU126" i="46"/>
  <c r="F126" i="56" s="1"/>
  <c r="BU124" i="46"/>
  <c r="CJ123" i="46"/>
  <c r="CJ124" i="46"/>
  <c r="CJ126" i="46"/>
  <c r="U126" i="56" s="1"/>
  <c r="CD126" i="46"/>
  <c r="O126" i="56" s="1"/>
  <c r="CD123" i="46"/>
  <c r="CD124" i="46"/>
  <c r="CM124" i="46"/>
  <c r="CM126" i="46"/>
  <c r="X126" i="56" s="1"/>
  <c r="CM123" i="46"/>
  <c r="CC124" i="46"/>
  <c r="CC123" i="46"/>
  <c r="CC126" i="46"/>
  <c r="N126" i="56" s="1"/>
  <c r="BV124" i="46"/>
  <c r="BV123" i="46"/>
  <c r="BV126" i="46"/>
  <c r="G126" i="56" s="1"/>
  <c r="CA124" i="46"/>
  <c r="CA123" i="46"/>
  <c r="CA126" i="46"/>
  <c r="L126" i="56" s="1"/>
  <c r="BX123" i="46"/>
  <c r="BX124" i="46"/>
  <c r="BX126" i="46"/>
  <c r="I126" i="56" s="1"/>
  <c r="CK123" i="46"/>
  <c r="CK124" i="46"/>
  <c r="CK126" i="46"/>
  <c r="V126" i="56" s="1"/>
  <c r="BT124" i="46"/>
  <c r="BT123" i="46"/>
  <c r="BT126" i="46"/>
  <c r="C75" i="36"/>
  <c r="E126" i="56" l="1"/>
  <c r="D126" i="56" s="1"/>
  <c r="K124" i="44" s="1"/>
  <c r="L124" i="44" s="1"/>
  <c r="CN126" i="46"/>
  <c r="CO126" i="46" s="1"/>
  <c r="U169" i="25"/>
  <c r="V123" i="56"/>
  <c r="K170" i="25"/>
  <c r="L124" i="56"/>
  <c r="E123" i="56"/>
  <c r="D169" i="25"/>
  <c r="CN123" i="46"/>
  <c r="CO123" i="46" s="1"/>
  <c r="H170" i="25"/>
  <c r="I124" i="56"/>
  <c r="G123" i="56"/>
  <c r="F169" i="25"/>
  <c r="T170" i="25"/>
  <c r="U124" i="56"/>
  <c r="R124" i="56"/>
  <c r="Q170" i="25"/>
  <c r="P169" i="25"/>
  <c r="Q123" i="56"/>
  <c r="H124" i="56"/>
  <c r="G170" i="25"/>
  <c r="M124" i="56"/>
  <c r="L170" i="25"/>
  <c r="I123" i="56"/>
  <c r="H169" i="25"/>
  <c r="F170" i="25"/>
  <c r="G124" i="56"/>
  <c r="W170" i="25"/>
  <c r="X124" i="56"/>
  <c r="N170" i="25"/>
  <c r="O124" i="56"/>
  <c r="T169" i="25"/>
  <c r="U123" i="56"/>
  <c r="E170" i="25"/>
  <c r="F124" i="56"/>
  <c r="O170" i="25"/>
  <c r="P124" i="56"/>
  <c r="Q124" i="56"/>
  <c r="P170" i="25"/>
  <c r="R170" i="25"/>
  <c r="S124" i="56"/>
  <c r="J169" i="25"/>
  <c r="K123" i="56"/>
  <c r="T124" i="56"/>
  <c r="S170" i="25"/>
  <c r="L169" i="25"/>
  <c r="M123" i="56"/>
  <c r="E124" i="56"/>
  <c r="D170" i="25"/>
  <c r="CN124" i="46"/>
  <c r="CO124" i="46" s="1"/>
  <c r="V124" i="56"/>
  <c r="U170" i="25"/>
  <c r="K169" i="25"/>
  <c r="L123" i="56"/>
  <c r="M169" i="25"/>
  <c r="N123" i="56"/>
  <c r="N169" i="25"/>
  <c r="O123" i="56"/>
  <c r="P123" i="56"/>
  <c r="O169" i="25"/>
  <c r="R169" i="25"/>
  <c r="S123" i="56"/>
  <c r="V170" i="25"/>
  <c r="W124" i="56"/>
  <c r="S169" i="25"/>
  <c r="T123" i="56"/>
  <c r="J124" i="56"/>
  <c r="I170" i="25"/>
  <c r="M170" i="25"/>
  <c r="N124" i="56"/>
  <c r="W169" i="25"/>
  <c r="X123" i="56"/>
  <c r="F123" i="56"/>
  <c r="E169" i="25"/>
  <c r="R123" i="56"/>
  <c r="Q169" i="25"/>
  <c r="J170" i="25"/>
  <c r="K124" i="56"/>
  <c r="V169" i="25"/>
  <c r="W123" i="56"/>
  <c r="G169" i="25"/>
  <c r="H123" i="56"/>
  <c r="J123" i="56"/>
  <c r="I169" i="25"/>
  <c r="D124" i="56" l="1"/>
  <c r="K122" i="44" s="1"/>
  <c r="L122" i="44" s="1"/>
  <c r="X169" i="25"/>
  <c r="D123" i="56"/>
  <c r="K121" i="44" s="1"/>
  <c r="L121" i="44" s="1"/>
  <c r="X170" i="25"/>
  <c r="D287" i="31" l="1"/>
  <c r="H287" i="31" s="1"/>
  <c r="C99" i="46" l="1"/>
  <c r="E99" i="46" s="1"/>
  <c r="C97" i="44"/>
  <c r="E97" i="44" s="1"/>
  <c r="H97" i="44" s="1"/>
  <c r="I97" i="44" l="1"/>
  <c r="J97" i="44" s="1"/>
  <c r="CB99" i="46"/>
  <c r="BW99" i="46"/>
  <c r="CD99" i="46"/>
  <c r="BT99" i="46"/>
  <c r="CK99" i="46"/>
  <c r="BU99" i="46"/>
  <c r="CC99" i="46"/>
  <c r="CH99" i="46"/>
  <c r="CJ99" i="46"/>
  <c r="CM99" i="46"/>
  <c r="BV99" i="46"/>
  <c r="BZ99" i="46"/>
  <c r="CF99" i="46"/>
  <c r="CE99" i="46"/>
  <c r="CA99" i="46"/>
  <c r="CI99" i="46"/>
  <c r="BX99" i="46"/>
  <c r="CL99" i="46"/>
  <c r="CG99" i="46"/>
  <c r="BY99" i="46"/>
  <c r="CN99" i="46" l="1"/>
  <c r="J18" i="11" l="1"/>
  <c r="D49" i="11" l="1"/>
  <c r="J19" i="11"/>
  <c r="B49" i="11"/>
  <c r="J39" i="79"/>
  <c r="J41" i="79" s="1"/>
  <c r="J18" i="57" l="1"/>
  <c r="J27" i="11"/>
  <c r="I20" i="67"/>
  <c r="I19" i="67"/>
  <c r="I23" i="67"/>
  <c r="I26" i="67" l="1"/>
  <c r="I29" i="67"/>
  <c r="I25" i="67"/>
  <c r="I68" i="67" l="1"/>
  <c r="I55" i="67"/>
  <c r="I42" i="67"/>
  <c r="I39" i="67"/>
  <c r="I65" i="67"/>
  <c r="I52" i="67"/>
  <c r="J28" i="75" l="1"/>
  <c r="L21" i="11" l="1"/>
  <c r="F21" i="11"/>
  <c r="E21" i="11"/>
  <c r="F19" i="11" l="1"/>
  <c r="F18" i="11"/>
  <c r="F17" i="11"/>
  <c r="F23" i="11"/>
  <c r="F24" i="11" s="1"/>
  <c r="D21" i="11"/>
  <c r="E25" i="11"/>
  <c r="E18" i="11"/>
  <c r="E19" i="11"/>
  <c r="E17" i="11"/>
  <c r="C24" i="72"/>
  <c r="E23" i="11"/>
  <c r="E24" i="11"/>
  <c r="L25" i="11"/>
  <c r="L24" i="11"/>
  <c r="L23" i="11"/>
  <c r="L17" i="11"/>
  <c r="L19" i="11"/>
  <c r="L18" i="11"/>
  <c r="F39" i="79" l="1"/>
  <c r="F41" i="79" s="1"/>
  <c r="F18" i="57" s="1"/>
  <c r="E39" i="79"/>
  <c r="E41" i="79" s="1"/>
  <c r="E18" i="57" s="1"/>
  <c r="L30" i="11"/>
  <c r="D23" i="67"/>
  <c r="D19" i="67"/>
  <c r="D21" i="67"/>
  <c r="D22" i="67"/>
  <c r="D20" i="67"/>
  <c r="E27" i="11"/>
  <c r="F57" i="35"/>
  <c r="F69" i="35"/>
  <c r="F63" i="35"/>
  <c r="F25" i="11"/>
  <c r="F30" i="11"/>
  <c r="L39" i="79"/>
  <c r="L41" i="79" s="1"/>
  <c r="E122" i="36"/>
  <c r="D17" i="11"/>
  <c r="D18" i="11"/>
  <c r="C21" i="11"/>
  <c r="B19" i="41" s="1"/>
  <c r="A19" i="41" s="1"/>
  <c r="D19" i="11"/>
  <c r="D24" i="11"/>
  <c r="D25" i="11"/>
  <c r="C30" i="78"/>
  <c r="D23" i="11"/>
  <c r="D122" i="36"/>
  <c r="K19" i="67"/>
  <c r="K23" i="67"/>
  <c r="K22" i="67"/>
  <c r="K20" i="67"/>
  <c r="L27" i="11"/>
  <c r="K21" i="67"/>
  <c r="E30" i="11"/>
  <c r="E19" i="67"/>
  <c r="E20" i="67"/>
  <c r="E22" i="67"/>
  <c r="E21" i="67"/>
  <c r="E23" i="67"/>
  <c r="F27" i="11"/>
  <c r="D343" i="31"/>
  <c r="H343" i="31" s="1"/>
  <c r="C25" i="11" l="1"/>
  <c r="E27" i="67"/>
  <c r="K28" i="67"/>
  <c r="D39" i="79"/>
  <c r="C69" i="35"/>
  <c r="E61" i="67"/>
  <c r="D26" i="67"/>
  <c r="D29" i="67"/>
  <c r="E28" i="67"/>
  <c r="K27" i="67"/>
  <c r="K29" i="67"/>
  <c r="D48" i="11"/>
  <c r="C53" i="11" s="1"/>
  <c r="J24" i="11" s="1"/>
  <c r="I22" i="67" s="1"/>
  <c r="I28" i="67" s="1"/>
  <c r="D30" i="11"/>
  <c r="C30" i="11" s="1"/>
  <c r="F95" i="36" s="1"/>
  <c r="C17" i="11"/>
  <c r="D81" i="36" s="1"/>
  <c r="E35" i="67"/>
  <c r="C57" i="35"/>
  <c r="D28" i="67"/>
  <c r="E26" i="67"/>
  <c r="K25" i="67"/>
  <c r="B48" i="11"/>
  <c r="C52" i="11" s="1"/>
  <c r="J23" i="11" s="1"/>
  <c r="I21" i="67" s="1"/>
  <c r="C19" i="67"/>
  <c r="D27" i="11"/>
  <c r="C22" i="67"/>
  <c r="C20" i="67"/>
  <c r="C19" i="11"/>
  <c r="C21" i="67"/>
  <c r="C23" i="67"/>
  <c r="F58" i="35"/>
  <c r="F70" i="35"/>
  <c r="F64" i="35"/>
  <c r="D27" i="67"/>
  <c r="C176" i="25"/>
  <c r="C128" i="44"/>
  <c r="E128" i="44" s="1"/>
  <c r="H128" i="44" s="1"/>
  <c r="C130" i="46"/>
  <c r="E130" i="46" s="1"/>
  <c r="E29" i="67"/>
  <c r="E25" i="67"/>
  <c r="K26" i="67"/>
  <c r="D18" i="78"/>
  <c r="D16" i="78"/>
  <c r="E61" i="41"/>
  <c r="E66" i="41"/>
  <c r="E104" i="41"/>
  <c r="E100" i="41"/>
  <c r="E109" i="41"/>
  <c r="E99" i="41"/>
  <c r="E67" i="41"/>
  <c r="E92" i="41"/>
  <c r="E88" i="41"/>
  <c r="E59" i="41"/>
  <c r="E62" i="41"/>
  <c r="E98" i="41"/>
  <c r="E63" i="41"/>
  <c r="E91" i="41"/>
  <c r="E111" i="41"/>
  <c r="E57" i="41"/>
  <c r="E94" i="41"/>
  <c r="E115" i="41"/>
  <c r="E80" i="41"/>
  <c r="E108" i="41"/>
  <c r="E55" i="41"/>
  <c r="E65" i="41"/>
  <c r="E71" i="41"/>
  <c r="E113" i="41"/>
  <c r="E70" i="41"/>
  <c r="E81" i="41"/>
  <c r="E58" i="41"/>
  <c r="E87" i="41"/>
  <c r="E112" i="41"/>
  <c r="E69" i="41"/>
  <c r="E90" i="41"/>
  <c r="L18" i="57"/>
  <c r="C63" i="35"/>
  <c r="E48" i="67"/>
  <c r="D25" i="67"/>
  <c r="D273" i="31"/>
  <c r="L95" i="36" l="1"/>
  <c r="E95" i="36"/>
  <c r="AZ96" i="46" s="1"/>
  <c r="F96" i="56" s="1"/>
  <c r="AR74" i="68"/>
  <c r="AF74" i="68"/>
  <c r="BA74" i="68"/>
  <c r="BM74" i="68"/>
  <c r="BN74" i="68"/>
  <c r="BF74" i="68"/>
  <c r="AE74" i="68"/>
  <c r="AV74" i="68"/>
  <c r="BC74" i="68"/>
  <c r="AP74" i="68"/>
  <c r="BS74" i="68"/>
  <c r="BI74" i="68"/>
  <c r="BL74" i="68"/>
  <c r="BO74" i="68"/>
  <c r="BJ74" i="68"/>
  <c r="BH74" i="68"/>
  <c r="AS74" i="68"/>
  <c r="AL74" i="68"/>
  <c r="AG74" i="68"/>
  <c r="AI74" i="68"/>
  <c r="AK74" i="68"/>
  <c r="BT74" i="68"/>
  <c r="BK74" i="68"/>
  <c r="AT74" i="68"/>
  <c r="BB74" i="68"/>
  <c r="F138" i="46"/>
  <c r="BP74" i="68"/>
  <c r="AC74" i="68"/>
  <c r="BE74" i="68"/>
  <c r="AD74" i="68"/>
  <c r="AU74" i="68"/>
  <c r="BD74" i="68"/>
  <c r="AN74" i="68"/>
  <c r="AH74" i="68"/>
  <c r="G138" i="46"/>
  <c r="AM74" i="68"/>
  <c r="BR74" i="68"/>
  <c r="BQ74" i="68"/>
  <c r="AO74" i="68"/>
  <c r="BG74" i="68"/>
  <c r="AJ74" i="68"/>
  <c r="AQ74" i="68"/>
  <c r="AE98" i="68"/>
  <c r="AJ98" i="68"/>
  <c r="AG98" i="68"/>
  <c r="BI98" i="68"/>
  <c r="AF98" i="68"/>
  <c r="BL98" i="68"/>
  <c r="AK98" i="68"/>
  <c r="AD98" i="68"/>
  <c r="AQ98" i="68"/>
  <c r="AV98" i="68"/>
  <c r="AC98" i="68"/>
  <c r="AU98" i="68"/>
  <c r="AS98" i="68"/>
  <c r="BC98" i="68"/>
  <c r="F162" i="46"/>
  <c r="AI98" i="68"/>
  <c r="AH98" i="68"/>
  <c r="BH98" i="68"/>
  <c r="BN98" i="68"/>
  <c r="BE98" i="68"/>
  <c r="BK98" i="68"/>
  <c r="BP98" i="68"/>
  <c r="AT98" i="68"/>
  <c r="BO98" i="68"/>
  <c r="BJ98" i="68"/>
  <c r="AM98" i="68"/>
  <c r="AL98" i="68"/>
  <c r="BS98" i="68"/>
  <c r="AP98" i="68"/>
  <c r="BQ98" i="68"/>
  <c r="BG98" i="68"/>
  <c r="AO98" i="68"/>
  <c r="BA98" i="68"/>
  <c r="AR98" i="68"/>
  <c r="BD98" i="68"/>
  <c r="G162" i="46"/>
  <c r="E230" i="46" s="1"/>
  <c r="BM98" i="68"/>
  <c r="BB98" i="68"/>
  <c r="BT98" i="68"/>
  <c r="BR98" i="68"/>
  <c r="AN98" i="68"/>
  <c r="BF98" i="68"/>
  <c r="AD93" i="68"/>
  <c r="AI93" i="68"/>
  <c r="AC93" i="68"/>
  <c r="BM93" i="68"/>
  <c r="BN93" i="68"/>
  <c r="AK93" i="68"/>
  <c r="AN93" i="68"/>
  <c r="AJ93" i="68"/>
  <c r="BI93" i="68"/>
  <c r="BF93" i="68"/>
  <c r="AG93" i="68"/>
  <c r="G157" i="46"/>
  <c r="E227" i="46" s="1"/>
  <c r="BK93" i="68"/>
  <c r="BG93" i="68"/>
  <c r="BJ93" i="68"/>
  <c r="AF93" i="68"/>
  <c r="BB93" i="68"/>
  <c r="BO93" i="68"/>
  <c r="AM93" i="68"/>
  <c r="AO93" i="68"/>
  <c r="BP93" i="68"/>
  <c r="BT93" i="68"/>
  <c r="BR93" i="68"/>
  <c r="AH93" i="68"/>
  <c r="AL93" i="68"/>
  <c r="AT93" i="68"/>
  <c r="BS93" i="68"/>
  <c r="AP93" i="68"/>
  <c r="BQ93" i="68"/>
  <c r="AS93" i="68"/>
  <c r="AR93" i="68"/>
  <c r="AV93" i="68"/>
  <c r="AE93" i="68"/>
  <c r="AQ93" i="68"/>
  <c r="BE93" i="68"/>
  <c r="BD93" i="68"/>
  <c r="AU93" i="68"/>
  <c r="BC93" i="68"/>
  <c r="BL93" i="68"/>
  <c r="BH93" i="68"/>
  <c r="BA93" i="68"/>
  <c r="F157" i="46"/>
  <c r="E615" i="64"/>
  <c r="BE85" i="68"/>
  <c r="BT85" i="68"/>
  <c r="BK85" i="68"/>
  <c r="BL85" i="68"/>
  <c r="BG85" i="68"/>
  <c r="AI85" i="68"/>
  <c r="BR85" i="68"/>
  <c r="AO85" i="68"/>
  <c r="BJ85" i="68"/>
  <c r="AM85" i="68"/>
  <c r="AU85" i="68"/>
  <c r="BN85" i="68"/>
  <c r="AJ85" i="68"/>
  <c r="AG85" i="68"/>
  <c r="BH85" i="68"/>
  <c r="AD85" i="68"/>
  <c r="F149" i="46"/>
  <c r="AC85" i="68"/>
  <c r="AR85" i="68"/>
  <c r="AS85" i="68"/>
  <c r="BI85" i="68"/>
  <c r="BC85" i="68"/>
  <c r="AE85" i="68"/>
  <c r="AL85" i="68"/>
  <c r="AH85" i="68"/>
  <c r="BF85" i="68"/>
  <c r="AT85" i="68"/>
  <c r="BB85" i="68"/>
  <c r="BM85" i="68"/>
  <c r="BQ85" i="68"/>
  <c r="AN85" i="68"/>
  <c r="BO85" i="68"/>
  <c r="BA85" i="68"/>
  <c r="BP85" i="68"/>
  <c r="G149" i="46"/>
  <c r="AV85" i="68"/>
  <c r="BS85" i="68"/>
  <c r="AF85" i="68"/>
  <c r="BD85" i="68"/>
  <c r="AQ85" i="68"/>
  <c r="AK85" i="68"/>
  <c r="AP85" i="68"/>
  <c r="BF79" i="68"/>
  <c r="BG79" i="68"/>
  <c r="AM79" i="68"/>
  <c r="AR79" i="68"/>
  <c r="BK79" i="68"/>
  <c r="AO79" i="68"/>
  <c r="AC79" i="68"/>
  <c r="AG79" i="68"/>
  <c r="AN79" i="68"/>
  <c r="AV79" i="68"/>
  <c r="BM79" i="68"/>
  <c r="BR79" i="68"/>
  <c r="AL79" i="68"/>
  <c r="BB79" i="68"/>
  <c r="AE79" i="68"/>
  <c r="AH79" i="68"/>
  <c r="BA79" i="68"/>
  <c r="BP79" i="68"/>
  <c r="AJ79" i="68"/>
  <c r="AD79" i="68"/>
  <c r="BT79" i="68"/>
  <c r="AF79" i="68"/>
  <c r="BJ79" i="68"/>
  <c r="BI79" i="68"/>
  <c r="AS79" i="68"/>
  <c r="BH79" i="68"/>
  <c r="AK79" i="68"/>
  <c r="BC79" i="68"/>
  <c r="AT79" i="68"/>
  <c r="F143" i="46"/>
  <c r="BL79" i="68"/>
  <c r="AU79" i="68"/>
  <c r="BE79" i="68"/>
  <c r="BQ79" i="68"/>
  <c r="BD79" i="68"/>
  <c r="BS79" i="68"/>
  <c r="BN79" i="68"/>
  <c r="AI79" i="68"/>
  <c r="AP79" i="68"/>
  <c r="BO79" i="68"/>
  <c r="G143" i="46"/>
  <c r="AQ79" i="68"/>
  <c r="AT87" i="68"/>
  <c r="BJ87" i="68"/>
  <c r="AJ87" i="68"/>
  <c r="G151" i="46"/>
  <c r="AG87" i="68"/>
  <c r="AL87" i="68"/>
  <c r="AU87" i="68"/>
  <c r="BA87" i="68"/>
  <c r="AN87" i="68"/>
  <c r="AQ87" i="68"/>
  <c r="BB87" i="68"/>
  <c r="BG87" i="68"/>
  <c r="BK87" i="68"/>
  <c r="AO87" i="68"/>
  <c r="AD87" i="68"/>
  <c r="AP87" i="68"/>
  <c r="AK87" i="68"/>
  <c r="BH87" i="68"/>
  <c r="BO87" i="68"/>
  <c r="BF87" i="68"/>
  <c r="BD87" i="68"/>
  <c r="AR87" i="68"/>
  <c r="AI87" i="68"/>
  <c r="BS87" i="68"/>
  <c r="BT87" i="68"/>
  <c r="AC87" i="68"/>
  <c r="F151" i="46"/>
  <c r="AH87" i="68"/>
  <c r="AM87" i="68"/>
  <c r="BE87" i="68"/>
  <c r="BQ87" i="68"/>
  <c r="BL87" i="68"/>
  <c r="AF87" i="68"/>
  <c r="BI87" i="68"/>
  <c r="BM87" i="68"/>
  <c r="AE87" i="68"/>
  <c r="AS87" i="68"/>
  <c r="BC87" i="68"/>
  <c r="BP87" i="68"/>
  <c r="BR87" i="68"/>
  <c r="BN87" i="68"/>
  <c r="AV87" i="68"/>
  <c r="K52" i="67"/>
  <c r="K39" i="67"/>
  <c r="K65" i="67"/>
  <c r="BY130" i="46"/>
  <c r="BV130" i="46"/>
  <c r="CI130" i="46"/>
  <c r="BC130" i="46"/>
  <c r="AZ130" i="46"/>
  <c r="BH130" i="46"/>
  <c r="CF130" i="46"/>
  <c r="CA130" i="46"/>
  <c r="BB130" i="46"/>
  <c r="BX130" i="46"/>
  <c r="BF130" i="46"/>
  <c r="AY130" i="46"/>
  <c r="BW130" i="46"/>
  <c r="CH130" i="46"/>
  <c r="BL130" i="46"/>
  <c r="BR130" i="46"/>
  <c r="CC130" i="46"/>
  <c r="BP130" i="46"/>
  <c r="BD130" i="46"/>
  <c r="CD130" i="46"/>
  <c r="BZ130" i="46"/>
  <c r="I128" i="44"/>
  <c r="J128" i="44" s="1"/>
  <c r="G130" i="46"/>
  <c r="CB130" i="46"/>
  <c r="CJ130" i="46"/>
  <c r="BA130" i="46"/>
  <c r="CK130" i="46"/>
  <c r="BJ130" i="46"/>
  <c r="BQ130" i="46"/>
  <c r="CL130" i="46"/>
  <c r="CE130" i="46"/>
  <c r="BI130" i="46"/>
  <c r="BG130" i="46"/>
  <c r="BT130" i="46"/>
  <c r="BU130" i="46"/>
  <c r="BM130" i="46"/>
  <c r="BO130" i="46"/>
  <c r="CM130" i="46"/>
  <c r="BK130" i="46"/>
  <c r="CG130" i="46"/>
  <c r="BN130" i="46"/>
  <c r="BE130" i="46"/>
  <c r="C58" i="35"/>
  <c r="E36" i="67"/>
  <c r="B21" i="67"/>
  <c r="D88" i="36" s="1"/>
  <c r="C27" i="67"/>
  <c r="C27" i="11"/>
  <c r="D92" i="36" s="1"/>
  <c r="E39" i="67"/>
  <c r="E52" i="67"/>
  <c r="E65" i="67"/>
  <c r="B35" i="67"/>
  <c r="E41" i="67"/>
  <c r="J26" i="73"/>
  <c r="I54" i="67"/>
  <c r="J25" i="73" s="1"/>
  <c r="I67" i="67"/>
  <c r="I41" i="67"/>
  <c r="D41" i="79"/>
  <c r="C39" i="79"/>
  <c r="L26" i="73"/>
  <c r="K41" i="67"/>
  <c r="K54" i="67"/>
  <c r="K67" i="67"/>
  <c r="B48" i="67"/>
  <c r="E54" i="67"/>
  <c r="BN77" i="68"/>
  <c r="F141" i="46"/>
  <c r="BH77" i="68"/>
  <c r="AD77" i="68"/>
  <c r="BE77" i="68"/>
  <c r="BG77" i="68"/>
  <c r="BI77" i="68"/>
  <c r="BA77" i="68"/>
  <c r="AV77" i="68"/>
  <c r="BF77" i="68"/>
  <c r="AG77" i="68"/>
  <c r="BB77" i="68"/>
  <c r="BC77" i="68"/>
  <c r="AH77" i="68"/>
  <c r="AP77" i="68"/>
  <c r="AC77" i="68"/>
  <c r="BO77" i="68"/>
  <c r="AR77" i="68"/>
  <c r="BQ77" i="68"/>
  <c r="BM77" i="68"/>
  <c r="AI77" i="68"/>
  <c r="AQ77" i="68"/>
  <c r="BJ77" i="68"/>
  <c r="AO77" i="68"/>
  <c r="BD77" i="68"/>
  <c r="AJ77" i="68"/>
  <c r="AK77" i="68"/>
  <c r="AS77" i="68"/>
  <c r="G141" i="46"/>
  <c r="AU77" i="68"/>
  <c r="BT77" i="68"/>
  <c r="AN77" i="68"/>
  <c r="AM77" i="68"/>
  <c r="AL77" i="68"/>
  <c r="BS77" i="68"/>
  <c r="AT77" i="68"/>
  <c r="AE77" i="68"/>
  <c r="BP77" i="68"/>
  <c r="AF77" i="68"/>
  <c r="BK77" i="68"/>
  <c r="BR77" i="68"/>
  <c r="BL77" i="68"/>
  <c r="E616" i="64"/>
  <c r="AP38" i="68"/>
  <c r="BG38" i="68"/>
  <c r="BO38" i="68"/>
  <c r="AG38" i="68"/>
  <c r="BK38" i="68"/>
  <c r="BN38" i="68"/>
  <c r="BE38" i="68"/>
  <c r="AJ38" i="68"/>
  <c r="BL38" i="68"/>
  <c r="BC38" i="68"/>
  <c r="AT38" i="68"/>
  <c r="AH38" i="68"/>
  <c r="BH38" i="68"/>
  <c r="AD38" i="68"/>
  <c r="E629" i="64"/>
  <c r="BA38" i="68"/>
  <c r="AF38" i="68"/>
  <c r="AE38" i="68"/>
  <c r="AC38" i="68"/>
  <c r="AU38" i="68"/>
  <c r="BQ38" i="68"/>
  <c r="AR38" i="68"/>
  <c r="BI38" i="68"/>
  <c r="BJ38" i="68"/>
  <c r="AI38" i="68"/>
  <c r="BM38" i="68"/>
  <c r="AL38" i="68"/>
  <c r="BP38" i="68"/>
  <c r="AM38" i="68"/>
  <c r="AK38" i="68"/>
  <c r="AS38" i="68"/>
  <c r="BS38" i="68"/>
  <c r="BF38" i="68"/>
  <c r="AV38" i="68"/>
  <c r="BR38" i="68"/>
  <c r="AQ38" i="68"/>
  <c r="BB38" i="68"/>
  <c r="AO38" i="68"/>
  <c r="BD38" i="68"/>
  <c r="BT38" i="68"/>
  <c r="AN38" i="68"/>
  <c r="AR67" i="68"/>
  <c r="AD67" i="68"/>
  <c r="AV67" i="68"/>
  <c r="BA67" i="68"/>
  <c r="BT67" i="68"/>
  <c r="AF67" i="68"/>
  <c r="BC67" i="68"/>
  <c r="BH67" i="68"/>
  <c r="BN67" i="68"/>
  <c r="BQ67" i="68"/>
  <c r="AQ67" i="68"/>
  <c r="G131" i="46"/>
  <c r="BP67" i="68"/>
  <c r="BS67" i="68"/>
  <c r="BO67" i="68"/>
  <c r="AM67" i="68"/>
  <c r="BI67" i="68"/>
  <c r="AN67" i="68"/>
  <c r="BL67" i="68"/>
  <c r="AS67" i="68"/>
  <c r="AG67" i="68"/>
  <c r="AC67" i="68"/>
  <c r="BF67" i="68"/>
  <c r="AI67" i="68"/>
  <c r="AK67" i="68"/>
  <c r="AE67" i="68"/>
  <c r="AL67" i="68"/>
  <c r="BD67" i="68"/>
  <c r="BJ67" i="68"/>
  <c r="AU67" i="68"/>
  <c r="BE67" i="68"/>
  <c r="F131" i="46"/>
  <c r="AP67" i="68"/>
  <c r="AT67" i="68"/>
  <c r="AH67" i="68"/>
  <c r="AO67" i="68"/>
  <c r="BM67" i="68"/>
  <c r="AJ67" i="68"/>
  <c r="BR67" i="68"/>
  <c r="BK67" i="68"/>
  <c r="BG67" i="68"/>
  <c r="BB67" i="68"/>
  <c r="BH96" i="68"/>
  <c r="BB96" i="68"/>
  <c r="BT96" i="68"/>
  <c r="BR96" i="68"/>
  <c r="AM96" i="68"/>
  <c r="AF96" i="68"/>
  <c r="AG96" i="68"/>
  <c r="G160" i="46"/>
  <c r="AE96" i="68"/>
  <c r="BC96" i="68"/>
  <c r="AS96" i="68"/>
  <c r="BA96" i="68"/>
  <c r="BD96" i="68"/>
  <c r="BI96" i="68"/>
  <c r="BF96" i="68"/>
  <c r="AV96" i="68"/>
  <c r="AP96" i="68"/>
  <c r="BP96" i="68"/>
  <c r="AK96" i="68"/>
  <c r="AD96" i="68"/>
  <c r="BK96" i="68"/>
  <c r="BO96" i="68"/>
  <c r="AU96" i="68"/>
  <c r="BE96" i="68"/>
  <c r="AL96" i="68"/>
  <c r="AN96" i="68"/>
  <c r="BL96" i="68"/>
  <c r="BS96" i="68"/>
  <c r="AH96" i="68"/>
  <c r="AC96" i="68"/>
  <c r="AI96" i="68"/>
  <c r="AQ96" i="68"/>
  <c r="BQ96" i="68"/>
  <c r="F160" i="46"/>
  <c r="BM96" i="68"/>
  <c r="AR96" i="68"/>
  <c r="AO96" i="68"/>
  <c r="BN96" i="68"/>
  <c r="BG96" i="68"/>
  <c r="AJ96" i="68"/>
  <c r="AT96" i="68"/>
  <c r="BJ96" i="68"/>
  <c r="E620" i="64"/>
  <c r="BM37" i="68"/>
  <c r="BG37" i="68"/>
  <c r="BK37" i="68"/>
  <c r="AF37" i="68"/>
  <c r="AM37" i="68"/>
  <c r="BO37" i="68"/>
  <c r="BA37" i="68"/>
  <c r="BF37" i="68"/>
  <c r="AG37" i="68"/>
  <c r="AI37" i="68"/>
  <c r="AD37" i="68"/>
  <c r="AR37" i="68"/>
  <c r="AP37" i="68"/>
  <c r="BD37" i="68"/>
  <c r="BJ37" i="68"/>
  <c r="AQ37" i="68"/>
  <c r="AE37" i="68"/>
  <c r="AJ37" i="68"/>
  <c r="AT37" i="68"/>
  <c r="BQ37" i="68"/>
  <c r="AV37" i="68"/>
  <c r="AH37" i="68"/>
  <c r="BC37" i="68"/>
  <c r="BP37" i="68"/>
  <c r="BH37" i="68"/>
  <c r="BN37" i="68"/>
  <c r="AL37" i="68"/>
  <c r="BE37" i="68"/>
  <c r="AO37" i="68"/>
  <c r="BL37" i="68"/>
  <c r="AU37" i="68"/>
  <c r="BT37" i="68"/>
  <c r="BB37" i="68"/>
  <c r="BI37" i="68"/>
  <c r="AK37" i="68"/>
  <c r="AC37" i="68"/>
  <c r="AS37" i="68"/>
  <c r="AN37" i="68"/>
  <c r="BR37" i="68"/>
  <c r="BS37" i="68"/>
  <c r="AS89" i="68"/>
  <c r="BT89" i="68"/>
  <c r="AN89" i="68"/>
  <c r="AI89" i="68"/>
  <c r="F153" i="46"/>
  <c r="BN89" i="68"/>
  <c r="G153" i="46"/>
  <c r="AV89" i="68"/>
  <c r="BG89" i="68"/>
  <c r="BI89" i="68"/>
  <c r="AD89" i="68"/>
  <c r="AE89" i="68"/>
  <c r="AU89" i="68"/>
  <c r="BS89" i="68"/>
  <c r="BL89" i="68"/>
  <c r="BJ89" i="68"/>
  <c r="BE89" i="68"/>
  <c r="AJ89" i="68"/>
  <c r="AK89" i="68"/>
  <c r="BA89" i="68"/>
  <c r="AM89" i="68"/>
  <c r="AR89" i="68"/>
  <c r="AP89" i="68"/>
  <c r="AL89" i="68"/>
  <c r="BC89" i="68"/>
  <c r="AH89" i="68"/>
  <c r="BP89" i="68"/>
  <c r="AQ89" i="68"/>
  <c r="BR89" i="68"/>
  <c r="BB89" i="68"/>
  <c r="AG89" i="68"/>
  <c r="AT89" i="68"/>
  <c r="BQ89" i="68"/>
  <c r="BK89" i="68"/>
  <c r="BM89" i="68"/>
  <c r="AF89" i="68"/>
  <c r="AC89" i="68"/>
  <c r="AO89" i="68"/>
  <c r="BD89" i="68"/>
  <c r="BH89" i="68"/>
  <c r="BF89" i="68"/>
  <c r="BO89" i="68"/>
  <c r="AE171" i="46"/>
  <c r="AE166" i="46"/>
  <c r="AE169" i="46"/>
  <c r="AE168" i="46"/>
  <c r="D66" i="67"/>
  <c r="E29" i="75"/>
  <c r="E29" i="74"/>
  <c r="D40" i="67"/>
  <c r="D53" i="67"/>
  <c r="N82" i="36"/>
  <c r="W82" i="36"/>
  <c r="H82" i="36"/>
  <c r="V82" i="36"/>
  <c r="U82" i="36"/>
  <c r="Q82" i="36"/>
  <c r="T82" i="36"/>
  <c r="M82" i="36"/>
  <c r="G82" i="36"/>
  <c r="P82" i="36"/>
  <c r="O82" i="36"/>
  <c r="R82" i="36"/>
  <c r="S82" i="36"/>
  <c r="K82" i="36"/>
  <c r="I82" i="36"/>
  <c r="J82" i="36"/>
  <c r="E82" i="36"/>
  <c r="F82" i="36"/>
  <c r="L82" i="36"/>
  <c r="B19" i="67"/>
  <c r="C25" i="67"/>
  <c r="B25" i="67" s="1"/>
  <c r="E26" i="73"/>
  <c r="D67" i="67"/>
  <c r="D41" i="67"/>
  <c r="D54" i="67"/>
  <c r="R81" i="36"/>
  <c r="U81" i="36"/>
  <c r="J81" i="36"/>
  <c r="N81" i="36"/>
  <c r="M81" i="36"/>
  <c r="O81" i="36"/>
  <c r="S81" i="36"/>
  <c r="T81" i="36"/>
  <c r="K81" i="36"/>
  <c r="Q81" i="36"/>
  <c r="V81" i="36"/>
  <c r="G81" i="36"/>
  <c r="P81" i="36"/>
  <c r="W81" i="36"/>
  <c r="H81" i="36"/>
  <c r="I81" i="36"/>
  <c r="E81" i="36"/>
  <c r="L81" i="36"/>
  <c r="F81" i="36"/>
  <c r="K66" i="67"/>
  <c r="K40" i="67"/>
  <c r="L29" i="75"/>
  <c r="L29" i="74"/>
  <c r="K53" i="67"/>
  <c r="D52" i="67"/>
  <c r="D39" i="67"/>
  <c r="D65" i="67"/>
  <c r="H273" i="31"/>
  <c r="D510" i="31"/>
  <c r="E627" i="64"/>
  <c r="BD68" i="68"/>
  <c r="AF68" i="68"/>
  <c r="AE68" i="68"/>
  <c r="F132" i="46"/>
  <c r="AV68" i="68"/>
  <c r="BF68" i="68"/>
  <c r="AT68" i="68"/>
  <c r="BM68" i="68"/>
  <c r="BS68" i="68"/>
  <c r="BP68" i="68"/>
  <c r="AS68" i="68"/>
  <c r="AI68" i="68"/>
  <c r="AU68" i="68"/>
  <c r="BL68" i="68"/>
  <c r="BT68" i="68"/>
  <c r="BB68" i="68"/>
  <c r="AO68" i="68"/>
  <c r="AR68" i="68"/>
  <c r="BA68" i="68"/>
  <c r="BK68" i="68"/>
  <c r="BH68" i="68"/>
  <c r="AG68" i="68"/>
  <c r="BR68" i="68"/>
  <c r="BQ68" i="68"/>
  <c r="AD68" i="68"/>
  <c r="AL68" i="68"/>
  <c r="AC68" i="68"/>
  <c r="G132" i="46"/>
  <c r="BC68" i="68"/>
  <c r="AN68" i="68"/>
  <c r="AH68" i="68"/>
  <c r="AM68" i="68"/>
  <c r="BI68" i="68"/>
  <c r="AJ68" i="68"/>
  <c r="BJ68" i="68"/>
  <c r="BO68" i="68"/>
  <c r="BE68" i="68"/>
  <c r="AQ68" i="68"/>
  <c r="BN68" i="68"/>
  <c r="AK68" i="68"/>
  <c r="BG68" i="68"/>
  <c r="AP68" i="68"/>
  <c r="E623" i="64"/>
  <c r="AU100" i="68"/>
  <c r="AP100" i="68"/>
  <c r="BG100" i="68"/>
  <c r="AK100" i="68"/>
  <c r="BD100" i="68"/>
  <c r="AN100" i="68"/>
  <c r="BO100" i="68"/>
  <c r="BH100" i="68"/>
  <c r="AE100" i="68"/>
  <c r="AM100" i="68"/>
  <c r="AV100" i="68"/>
  <c r="BL100" i="68"/>
  <c r="AQ100" i="68"/>
  <c r="AI100" i="68"/>
  <c r="BF100" i="68"/>
  <c r="BS100" i="68"/>
  <c r="AH100" i="68"/>
  <c r="BB100" i="68"/>
  <c r="F164" i="46"/>
  <c r="AG100" i="68"/>
  <c r="BT100" i="68"/>
  <c r="AT100" i="68"/>
  <c r="BP100" i="68"/>
  <c r="AF100" i="68"/>
  <c r="BA100" i="68"/>
  <c r="AO100" i="68"/>
  <c r="BK100" i="68"/>
  <c r="G164" i="46"/>
  <c r="BQ100" i="68"/>
  <c r="AS100" i="68"/>
  <c r="BC100" i="68"/>
  <c r="BI100" i="68"/>
  <c r="AR100" i="68"/>
  <c r="BE100" i="68"/>
  <c r="AJ100" i="68"/>
  <c r="AD100" i="68"/>
  <c r="BJ100" i="68"/>
  <c r="AC100" i="68"/>
  <c r="AL100" i="68"/>
  <c r="BN100" i="68"/>
  <c r="BM100" i="68"/>
  <c r="BR100" i="68"/>
  <c r="AF78" i="68"/>
  <c r="BO78" i="68"/>
  <c r="AI78" i="68"/>
  <c r="AQ78" i="68"/>
  <c r="BH78" i="68"/>
  <c r="BR78" i="68"/>
  <c r="G142" i="46"/>
  <c r="BD78" i="68"/>
  <c r="AV78" i="68"/>
  <c r="BS78" i="68"/>
  <c r="AP78" i="68"/>
  <c r="AN78" i="68"/>
  <c r="BM78" i="68"/>
  <c r="AD78" i="68"/>
  <c r="BQ78" i="68"/>
  <c r="BN78" i="68"/>
  <c r="AT78" i="68"/>
  <c r="BG78" i="68"/>
  <c r="AJ78" i="68"/>
  <c r="BC78" i="68"/>
  <c r="AO78" i="68"/>
  <c r="BJ78" i="68"/>
  <c r="AH78" i="68"/>
  <c r="AU78" i="68"/>
  <c r="BI78" i="68"/>
  <c r="BE78" i="68"/>
  <c r="BL78" i="68"/>
  <c r="AM78" i="68"/>
  <c r="AE78" i="68"/>
  <c r="BF78" i="68"/>
  <c r="AL78" i="68"/>
  <c r="BA78" i="68"/>
  <c r="AS78" i="68"/>
  <c r="BP78" i="68"/>
  <c r="AR78" i="68"/>
  <c r="BT78" i="68"/>
  <c r="AG78" i="68"/>
  <c r="BB78" i="68"/>
  <c r="AC78" i="68"/>
  <c r="AK78" i="68"/>
  <c r="F142" i="46"/>
  <c r="BK78" i="68"/>
  <c r="BJ35" i="68"/>
  <c r="AV35" i="68"/>
  <c r="BO35" i="68"/>
  <c r="BN35" i="68"/>
  <c r="BS35" i="68"/>
  <c r="AE35" i="68"/>
  <c r="AK35" i="68"/>
  <c r="AU35" i="68"/>
  <c r="BP35" i="68"/>
  <c r="BM35" i="68"/>
  <c r="AR35" i="68"/>
  <c r="BC35" i="68"/>
  <c r="AJ35" i="68"/>
  <c r="AD35" i="68"/>
  <c r="BE35" i="68"/>
  <c r="BL35" i="68"/>
  <c r="AH35" i="68"/>
  <c r="AG35" i="68"/>
  <c r="AQ35" i="68"/>
  <c r="AS35" i="68"/>
  <c r="AF35" i="68"/>
  <c r="AO35" i="68"/>
  <c r="AT35" i="68"/>
  <c r="BR35" i="68"/>
  <c r="AN35" i="68"/>
  <c r="BG35" i="68"/>
  <c r="BI35" i="68"/>
  <c r="BD35" i="68"/>
  <c r="BQ35" i="68"/>
  <c r="BK35" i="68"/>
  <c r="AL35" i="68"/>
  <c r="BT35" i="68"/>
  <c r="BB35" i="68"/>
  <c r="BA35" i="68"/>
  <c r="AI35" i="68"/>
  <c r="BH35" i="68"/>
  <c r="AM35" i="68"/>
  <c r="AP35" i="68"/>
  <c r="BF35" i="68"/>
  <c r="AC35" i="68"/>
  <c r="BK86" i="68"/>
  <c r="AQ86" i="68"/>
  <c r="BQ86" i="68"/>
  <c r="BA86" i="68"/>
  <c r="AP86" i="68"/>
  <c r="BE86" i="68"/>
  <c r="AN86" i="68"/>
  <c r="F150" i="46"/>
  <c r="BH86" i="68"/>
  <c r="G150" i="46"/>
  <c r="AS86" i="68"/>
  <c r="BD86" i="68"/>
  <c r="BS86" i="68"/>
  <c r="BC86" i="68"/>
  <c r="BM86" i="68"/>
  <c r="BI86" i="68"/>
  <c r="BF86" i="68"/>
  <c r="BJ86" i="68"/>
  <c r="AV86" i="68"/>
  <c r="BB86" i="68"/>
  <c r="AU86" i="68"/>
  <c r="BP86" i="68"/>
  <c r="AC86" i="68"/>
  <c r="BN86" i="68"/>
  <c r="AH86" i="68"/>
  <c r="BT86" i="68"/>
  <c r="AM86" i="68"/>
  <c r="AR86" i="68"/>
  <c r="AL86" i="68"/>
  <c r="BG86" i="68"/>
  <c r="AT86" i="68"/>
  <c r="BO86" i="68"/>
  <c r="AG86" i="68"/>
  <c r="AO86" i="68"/>
  <c r="AJ86" i="68"/>
  <c r="AI86" i="68"/>
  <c r="AK86" i="68"/>
  <c r="BR86" i="68"/>
  <c r="AF86" i="68"/>
  <c r="AD86" i="68"/>
  <c r="BL86" i="68"/>
  <c r="AE86" i="68"/>
  <c r="E624" i="64"/>
  <c r="C64" i="35"/>
  <c r="E49" i="67"/>
  <c r="F29" i="75" s="1"/>
  <c r="D82" i="36"/>
  <c r="B20" i="67"/>
  <c r="D87" i="36" s="1"/>
  <c r="C26" i="67"/>
  <c r="C23" i="11"/>
  <c r="F53" i="35"/>
  <c r="D95" i="36"/>
  <c r="R95" i="36"/>
  <c r="S95" i="36"/>
  <c r="M95" i="36"/>
  <c r="P95" i="36"/>
  <c r="J95" i="36"/>
  <c r="V95" i="36"/>
  <c r="O95" i="36"/>
  <c r="K95" i="36"/>
  <c r="Q95" i="36"/>
  <c r="W95" i="36"/>
  <c r="H95" i="36"/>
  <c r="G95" i="36"/>
  <c r="T95" i="36"/>
  <c r="N95" i="36"/>
  <c r="U95" i="36"/>
  <c r="I95" i="36"/>
  <c r="E67" i="67"/>
  <c r="B61" i="67"/>
  <c r="F161" i="46"/>
  <c r="BQ97" i="68"/>
  <c r="AU97" i="68"/>
  <c r="BK97" i="68"/>
  <c r="BH97" i="68"/>
  <c r="BD97" i="68"/>
  <c r="BA97" i="68"/>
  <c r="BB97" i="68"/>
  <c r="AG97" i="68"/>
  <c r="AE97" i="68"/>
  <c r="BT97" i="68"/>
  <c r="AH97" i="68"/>
  <c r="AN97" i="68"/>
  <c r="AJ97" i="68"/>
  <c r="BR97" i="68"/>
  <c r="AQ97" i="68"/>
  <c r="AK97" i="68"/>
  <c r="AC97" i="68"/>
  <c r="BI97" i="68"/>
  <c r="BL97" i="68"/>
  <c r="AI97" i="68"/>
  <c r="AF97" i="68"/>
  <c r="G161" i="46"/>
  <c r="E229" i="46" s="1"/>
  <c r="AR97" i="68"/>
  <c r="AS97" i="68"/>
  <c r="BG97" i="68"/>
  <c r="BE97" i="68"/>
  <c r="AP97" i="68"/>
  <c r="AD97" i="68"/>
  <c r="BO97" i="68"/>
  <c r="BM97" i="68"/>
  <c r="AV97" i="68"/>
  <c r="BC97" i="68"/>
  <c r="AO97" i="68"/>
  <c r="BP97" i="68"/>
  <c r="BF97" i="68"/>
  <c r="AT97" i="68"/>
  <c r="BS97" i="68"/>
  <c r="BN97" i="68"/>
  <c r="AM97" i="68"/>
  <c r="AL97" i="68"/>
  <c r="BJ97" i="68"/>
  <c r="E628" i="64"/>
  <c r="BN34" i="68"/>
  <c r="BP34" i="68"/>
  <c r="BH34" i="68"/>
  <c r="AT34" i="68"/>
  <c r="AG34" i="68"/>
  <c r="AO34" i="68"/>
  <c r="AD34" i="68"/>
  <c r="BM34" i="68"/>
  <c r="BL34" i="68"/>
  <c r="BS34" i="68"/>
  <c r="BI34" i="68"/>
  <c r="BQ34" i="68"/>
  <c r="BJ34" i="68"/>
  <c r="AM34" i="68"/>
  <c r="AJ34" i="68"/>
  <c r="AS34" i="68"/>
  <c r="BG34" i="68"/>
  <c r="BR34" i="68"/>
  <c r="BT34" i="68"/>
  <c r="AV34" i="68"/>
  <c r="BC34" i="68"/>
  <c r="BK34" i="68"/>
  <c r="AN34" i="68"/>
  <c r="BF34" i="68"/>
  <c r="AI34" i="68"/>
  <c r="AE34" i="68"/>
  <c r="AP34" i="68"/>
  <c r="BO34" i="68"/>
  <c r="AL34" i="68"/>
  <c r="BD34" i="68"/>
  <c r="AQ34" i="68"/>
  <c r="BA34" i="68"/>
  <c r="BE34" i="68"/>
  <c r="AH34" i="68"/>
  <c r="AK34" i="68"/>
  <c r="AC34" i="68"/>
  <c r="BB34" i="68"/>
  <c r="AF34" i="68"/>
  <c r="AR34" i="68"/>
  <c r="AU34" i="68"/>
  <c r="AK81" i="68"/>
  <c r="AF81" i="68"/>
  <c r="BJ81" i="68"/>
  <c r="BH81" i="68"/>
  <c r="AS81" i="68"/>
  <c r="BS81" i="68"/>
  <c r="BT81" i="68"/>
  <c r="BK81" i="68"/>
  <c r="BN81" i="68"/>
  <c r="BA81" i="68"/>
  <c r="BD81" i="68"/>
  <c r="AQ81" i="68"/>
  <c r="BM81" i="68"/>
  <c r="AG81" i="68"/>
  <c r="BB81" i="68"/>
  <c r="AO81" i="68"/>
  <c r="BG81" i="68"/>
  <c r="BP81" i="68"/>
  <c r="AL81" i="68"/>
  <c r="BE81" i="68"/>
  <c r="AM81" i="68"/>
  <c r="BQ81" i="68"/>
  <c r="AC81" i="68"/>
  <c r="AP81" i="68"/>
  <c r="AV81" i="68"/>
  <c r="G145" i="46"/>
  <c r="AE81" i="68"/>
  <c r="AT81" i="68"/>
  <c r="AR81" i="68"/>
  <c r="BL81" i="68"/>
  <c r="AI81" i="68"/>
  <c r="BI81" i="68"/>
  <c r="F145" i="46"/>
  <c r="BO81" i="68"/>
  <c r="BC81" i="68"/>
  <c r="BR81" i="68"/>
  <c r="BF81" i="68"/>
  <c r="AU81" i="68"/>
  <c r="AH81" i="68"/>
  <c r="AD81" i="68"/>
  <c r="AJ81" i="68"/>
  <c r="AN81" i="68"/>
  <c r="BP36" i="68"/>
  <c r="AQ36" i="68"/>
  <c r="AV36" i="68"/>
  <c r="BB36" i="68"/>
  <c r="BO36" i="68"/>
  <c r="AD36" i="68"/>
  <c r="BS36" i="68"/>
  <c r="AJ36" i="68"/>
  <c r="BF36" i="68"/>
  <c r="AM36" i="68"/>
  <c r="BL36" i="68"/>
  <c r="BJ36" i="68"/>
  <c r="BK36" i="68"/>
  <c r="AC36" i="68"/>
  <c r="BC36" i="68"/>
  <c r="AS36" i="68"/>
  <c r="BI36" i="68"/>
  <c r="BE36" i="68"/>
  <c r="AL36" i="68"/>
  <c r="AU36" i="68"/>
  <c r="BN36" i="68"/>
  <c r="AK36" i="68"/>
  <c r="BT36" i="68"/>
  <c r="AG36" i="68"/>
  <c r="AE36" i="68"/>
  <c r="BQ36" i="68"/>
  <c r="BM36" i="68"/>
  <c r="BH36" i="68"/>
  <c r="AO36" i="68"/>
  <c r="AH36" i="68"/>
  <c r="AN36" i="68"/>
  <c r="AI36" i="68"/>
  <c r="BR36" i="68"/>
  <c r="BD36" i="68"/>
  <c r="AT36" i="68"/>
  <c r="BA36" i="68"/>
  <c r="BG36" i="68"/>
  <c r="AF36" i="68"/>
  <c r="AP36" i="68"/>
  <c r="AR36" i="68"/>
  <c r="AS75" i="68"/>
  <c r="AE75" i="68"/>
  <c r="BR75" i="68"/>
  <c r="AN75" i="68"/>
  <c r="BE75" i="68"/>
  <c r="BM75" i="68"/>
  <c r="AI75" i="68"/>
  <c r="AC75" i="68"/>
  <c r="AP75" i="68"/>
  <c r="AK75" i="68"/>
  <c r="BA75" i="68"/>
  <c r="G139" i="46"/>
  <c r="BL75" i="68"/>
  <c r="BB75" i="68"/>
  <c r="BG75" i="68"/>
  <c r="AJ75" i="68"/>
  <c r="AM75" i="68"/>
  <c r="AU75" i="68"/>
  <c r="BP75" i="68"/>
  <c r="BK75" i="68"/>
  <c r="F139" i="46"/>
  <c r="AT75" i="68"/>
  <c r="BD75" i="68"/>
  <c r="BH75" i="68"/>
  <c r="BC75" i="68"/>
  <c r="BQ75" i="68"/>
  <c r="BO75" i="68"/>
  <c r="AQ75" i="68"/>
  <c r="AL75" i="68"/>
  <c r="AD75" i="68"/>
  <c r="AR75" i="68"/>
  <c r="AF75" i="68"/>
  <c r="BF75" i="68"/>
  <c r="AH75" i="68"/>
  <c r="BS75" i="68"/>
  <c r="AV75" i="68"/>
  <c r="AG75" i="68"/>
  <c r="BN75" i="68"/>
  <c r="BI75" i="68"/>
  <c r="BJ75" i="68"/>
  <c r="AO75" i="68"/>
  <c r="BT75" i="68"/>
  <c r="BD94" i="68"/>
  <c r="BB94" i="68"/>
  <c r="AD94" i="68"/>
  <c r="BE94" i="68"/>
  <c r="BR94" i="68"/>
  <c r="BL94" i="68"/>
  <c r="BP94" i="68"/>
  <c r="AN94" i="68"/>
  <c r="AO94" i="68"/>
  <c r="AG94" i="68"/>
  <c r="BO94" i="68"/>
  <c r="AJ94" i="68"/>
  <c r="BG94" i="68"/>
  <c r="BS94" i="68"/>
  <c r="BT94" i="68"/>
  <c r="BA94" i="68"/>
  <c r="AP94" i="68"/>
  <c r="BH94" i="68"/>
  <c r="BF94" i="68"/>
  <c r="AH94" i="68"/>
  <c r="F158" i="46"/>
  <c r="BK94" i="68"/>
  <c r="BI94" i="68"/>
  <c r="AU94" i="68"/>
  <c r="G158" i="46"/>
  <c r="E228" i="46" s="1"/>
  <c r="AR94" i="68"/>
  <c r="AQ94" i="68"/>
  <c r="AT94" i="68"/>
  <c r="BJ94" i="68"/>
  <c r="AF94" i="68"/>
  <c r="AI94" i="68"/>
  <c r="BQ94" i="68"/>
  <c r="AC94" i="68"/>
  <c r="AL94" i="68"/>
  <c r="AM94" i="68"/>
  <c r="AV94" i="68"/>
  <c r="BN94" i="68"/>
  <c r="BC94" i="68"/>
  <c r="BM94" i="68"/>
  <c r="AK94" i="68"/>
  <c r="AE94" i="68"/>
  <c r="AS94" i="68"/>
  <c r="E619" i="64"/>
  <c r="BG96" i="46"/>
  <c r="M96" i="56" s="1"/>
  <c r="AL168" i="46"/>
  <c r="AL170" i="46"/>
  <c r="AL173" i="46"/>
  <c r="AL171" i="46"/>
  <c r="AL169" i="46"/>
  <c r="AL166" i="46"/>
  <c r="C70" i="35"/>
  <c r="E62" i="67"/>
  <c r="B23" i="67"/>
  <c r="D90" i="36" s="1"/>
  <c r="C29" i="67"/>
  <c r="B22" i="67"/>
  <c r="C28" i="67"/>
  <c r="I27" i="67"/>
  <c r="AF173" i="46"/>
  <c r="AF168" i="46"/>
  <c r="AF171" i="46"/>
  <c r="BA96" i="46"/>
  <c r="G96" i="56" s="1"/>
  <c r="AF169" i="46"/>
  <c r="AF170" i="46"/>
  <c r="AF166" i="46"/>
  <c r="C24" i="11"/>
  <c r="K42" i="67"/>
  <c r="K55" i="67"/>
  <c r="K68" i="67"/>
  <c r="F26" i="73"/>
  <c r="D55" i="67"/>
  <c r="D42" i="67"/>
  <c r="D68" i="67"/>
  <c r="F29" i="74"/>
  <c r="E53" i="67"/>
  <c r="E40" i="67"/>
  <c r="E66" i="67"/>
  <c r="AE170" i="46" l="1"/>
  <c r="AE173" i="46"/>
  <c r="AC248" i="46" s="1"/>
  <c r="J88" i="36"/>
  <c r="AH615" i="64" s="1"/>
  <c r="H160" i="46"/>
  <c r="C82" i="36"/>
  <c r="H153" i="46"/>
  <c r="H151" i="46"/>
  <c r="H150" i="46"/>
  <c r="H145" i="46"/>
  <c r="C81" i="36"/>
  <c r="AB627" i="64"/>
  <c r="AB615" i="64"/>
  <c r="AB619" i="64"/>
  <c r="AB623" i="64"/>
  <c r="AB630" i="64"/>
  <c r="AA156" i="25"/>
  <c r="F217" i="47"/>
  <c r="G170" i="56"/>
  <c r="F215" i="47"/>
  <c r="AA154" i="25"/>
  <c r="G168" i="56"/>
  <c r="J89" i="36"/>
  <c r="N89" i="36"/>
  <c r="K89" i="36"/>
  <c r="M89" i="36"/>
  <c r="G89" i="36"/>
  <c r="T89" i="36"/>
  <c r="R89" i="36"/>
  <c r="H89" i="36"/>
  <c r="U89" i="36"/>
  <c r="Q89" i="36"/>
  <c r="P89" i="36"/>
  <c r="V89" i="36"/>
  <c r="O89" i="36"/>
  <c r="S89" i="36"/>
  <c r="W89" i="36"/>
  <c r="I89" i="36"/>
  <c r="L89" i="36"/>
  <c r="F89" i="36"/>
  <c r="E89" i="36"/>
  <c r="B62" i="67"/>
  <c r="E68" i="67"/>
  <c r="L218" i="47"/>
  <c r="AG157" i="25"/>
  <c r="M171" i="56"/>
  <c r="AU65" i="68"/>
  <c r="BD65" i="68"/>
  <c r="AE65" i="68"/>
  <c r="BK65" i="68"/>
  <c r="BR65" i="68"/>
  <c r="AM65" i="68"/>
  <c r="BS65" i="68"/>
  <c r="AO65" i="68"/>
  <c r="BP65" i="68"/>
  <c r="E413" i="64"/>
  <c r="E195" i="64"/>
  <c r="E124" i="64"/>
  <c r="E486" i="64"/>
  <c r="D628" i="64"/>
  <c r="E340" i="64"/>
  <c r="E559" i="64"/>
  <c r="E54" i="64"/>
  <c r="E266" i="64"/>
  <c r="AT169" i="46"/>
  <c r="AT166" i="46"/>
  <c r="AT171" i="46"/>
  <c r="AT170" i="46"/>
  <c r="AT173" i="46"/>
  <c r="BO96" i="46"/>
  <c r="U96" i="56" s="1"/>
  <c r="AT168" i="46"/>
  <c r="AQ170" i="46"/>
  <c r="AQ168" i="46"/>
  <c r="AQ166" i="46"/>
  <c r="BL96" i="46"/>
  <c r="R96" i="56" s="1"/>
  <c r="AQ169" i="46"/>
  <c r="AQ171" i="46"/>
  <c r="AQ173" i="46"/>
  <c r="AJ169" i="46"/>
  <c r="BE96" i="46"/>
  <c r="K96" i="56" s="1"/>
  <c r="AJ171" i="46"/>
  <c r="AJ168" i="46"/>
  <c r="AJ173" i="46"/>
  <c r="AJ166" i="46"/>
  <c r="AJ170" i="46"/>
  <c r="BM96" i="46"/>
  <c r="S96" i="56" s="1"/>
  <c r="AR173" i="46"/>
  <c r="AR166" i="46"/>
  <c r="AR170" i="46"/>
  <c r="AR169" i="46"/>
  <c r="AR171" i="46"/>
  <c r="AR168" i="46"/>
  <c r="B49" i="67"/>
  <c r="E55" i="67"/>
  <c r="E236" i="46"/>
  <c r="F169" i="56"/>
  <c r="Z155" i="25"/>
  <c r="E216" i="47"/>
  <c r="F171" i="56"/>
  <c r="Z157" i="25"/>
  <c r="E218" i="47"/>
  <c r="AI162" i="25"/>
  <c r="BK145" i="68"/>
  <c r="AO145" i="68"/>
  <c r="P162" i="25"/>
  <c r="H131" i="46"/>
  <c r="D234" i="46"/>
  <c r="AB162" i="25"/>
  <c r="BD145" i="68"/>
  <c r="J162" i="25"/>
  <c r="AI145" i="68"/>
  <c r="T162" i="25"/>
  <c r="AS145" i="68"/>
  <c r="N162" i="25"/>
  <c r="AM145" i="68"/>
  <c r="E234" i="46"/>
  <c r="AF162" i="25"/>
  <c r="BH145" i="68"/>
  <c r="BA145" i="68"/>
  <c r="Y162" i="25"/>
  <c r="E560" i="64"/>
  <c r="D629" i="64"/>
  <c r="E487" i="64"/>
  <c r="E267" i="64"/>
  <c r="E55" i="64"/>
  <c r="E125" i="64"/>
  <c r="E414" i="64"/>
  <c r="E254" i="64"/>
  <c r="E547" i="64"/>
  <c r="E474" i="64"/>
  <c r="E401" i="64"/>
  <c r="E112" i="64"/>
  <c r="E42" i="64"/>
  <c r="D616" i="64"/>
  <c r="F25" i="73"/>
  <c r="AN130" i="46"/>
  <c r="AH130" i="46"/>
  <c r="AQ130" i="46"/>
  <c r="AV130" i="46"/>
  <c r="AI130" i="46"/>
  <c r="AL130" i="46"/>
  <c r="AF130" i="46"/>
  <c r="AS130" i="46"/>
  <c r="AG130" i="46"/>
  <c r="AO130" i="46"/>
  <c r="AU130" i="46"/>
  <c r="AM130" i="46"/>
  <c r="AR130" i="46"/>
  <c r="AW130" i="46"/>
  <c r="AT130" i="46"/>
  <c r="AK130" i="46"/>
  <c r="AJ130" i="46"/>
  <c r="AP130" i="46"/>
  <c r="H130" i="46"/>
  <c r="AD130" i="46"/>
  <c r="AE130" i="46"/>
  <c r="H143" i="46"/>
  <c r="E400" i="64"/>
  <c r="E473" i="64"/>
  <c r="E111" i="64"/>
  <c r="D615" i="64"/>
  <c r="E253" i="64"/>
  <c r="E41" i="64"/>
  <c r="E546" i="64"/>
  <c r="D230" i="46"/>
  <c r="H162" i="46"/>
  <c r="F230" i="46" s="1"/>
  <c r="F28" i="74"/>
  <c r="E28" i="75"/>
  <c r="G173" i="56"/>
  <c r="F222" i="25" s="1"/>
  <c r="AA159" i="25"/>
  <c r="F220" i="47"/>
  <c r="J29" i="75"/>
  <c r="I53" i="67"/>
  <c r="J28" i="74" s="1"/>
  <c r="I66" i="67"/>
  <c r="I40" i="67"/>
  <c r="J29" i="74"/>
  <c r="AB620" i="64"/>
  <c r="AB628" i="64"/>
  <c r="AB616" i="64"/>
  <c r="AB624" i="64"/>
  <c r="E45" i="64"/>
  <c r="E115" i="64"/>
  <c r="E550" i="64"/>
  <c r="E257" i="64"/>
  <c r="E477" i="64"/>
  <c r="E404" i="64"/>
  <c r="D619" i="64"/>
  <c r="D228" i="46"/>
  <c r="H158" i="46"/>
  <c r="F228" i="46" s="1"/>
  <c r="AR65" i="68"/>
  <c r="AC65" i="68"/>
  <c r="BE65" i="68"/>
  <c r="AL65" i="68"/>
  <c r="AI65" i="68"/>
  <c r="BC65" i="68"/>
  <c r="BG65" i="68"/>
  <c r="BJ65" i="68"/>
  <c r="BL65" i="68"/>
  <c r="AG65" i="68"/>
  <c r="BN65" i="68"/>
  <c r="AI171" i="46"/>
  <c r="AI166" i="46"/>
  <c r="AI173" i="46"/>
  <c r="AI170" i="46"/>
  <c r="AI169" i="46"/>
  <c r="AI168" i="46"/>
  <c r="BD96" i="46"/>
  <c r="J96" i="56" s="1"/>
  <c r="AG168" i="46"/>
  <c r="AG173" i="46"/>
  <c r="AG170" i="46"/>
  <c r="AG169" i="46"/>
  <c r="AG171" i="46"/>
  <c r="AG166" i="46"/>
  <c r="BB96" i="46"/>
  <c r="H96" i="56" s="1"/>
  <c r="AK166" i="46"/>
  <c r="BF96" i="46"/>
  <c r="L96" i="56" s="1"/>
  <c r="AK173" i="46"/>
  <c r="AK170" i="46"/>
  <c r="AK169" i="46"/>
  <c r="AK168" i="46"/>
  <c r="AK171" i="46"/>
  <c r="AP168" i="46"/>
  <c r="BK96" i="46"/>
  <c r="Q96" i="56" s="1"/>
  <c r="AP169" i="46"/>
  <c r="AP171" i="46"/>
  <c r="AP173" i="46"/>
  <c r="AP166" i="46"/>
  <c r="AP170" i="46"/>
  <c r="AD166" i="46"/>
  <c r="AD170" i="46"/>
  <c r="AD173" i="46"/>
  <c r="AD168" i="46"/>
  <c r="AD171" i="46"/>
  <c r="AD169" i="46"/>
  <c r="AY96" i="46"/>
  <c r="C95" i="36"/>
  <c r="C39" i="67"/>
  <c r="B39" i="67" s="1"/>
  <c r="F36" i="36" s="1"/>
  <c r="C52" i="67"/>
  <c r="C65" i="67"/>
  <c r="B65" i="67" s="1"/>
  <c r="F48" i="36" s="1"/>
  <c r="B26" i="67"/>
  <c r="E119" i="64"/>
  <c r="E335" i="64"/>
  <c r="E261" i="64"/>
  <c r="E408" i="64"/>
  <c r="E49" i="64"/>
  <c r="E190" i="64"/>
  <c r="E481" i="64"/>
  <c r="E554" i="64"/>
  <c r="D623" i="64"/>
  <c r="D86" i="36"/>
  <c r="N86" i="36"/>
  <c r="Q86" i="36"/>
  <c r="P86" i="36"/>
  <c r="R86" i="36"/>
  <c r="W86" i="36"/>
  <c r="K86" i="36"/>
  <c r="T86" i="36"/>
  <c r="O86" i="36"/>
  <c r="G86" i="36"/>
  <c r="H86" i="36"/>
  <c r="U86" i="36"/>
  <c r="S86" i="36"/>
  <c r="M86" i="36"/>
  <c r="V86" i="36"/>
  <c r="I86" i="36"/>
  <c r="J86" i="36"/>
  <c r="F86" i="36"/>
  <c r="E86" i="36"/>
  <c r="L86" i="36"/>
  <c r="E28" i="74"/>
  <c r="BR145" i="68"/>
  <c r="AP162" i="25"/>
  <c r="I162" i="25"/>
  <c r="AH145" i="68"/>
  <c r="AC162" i="25"/>
  <c r="BE145" i="68"/>
  <c r="M162" i="25"/>
  <c r="AL145" i="68"/>
  <c r="AD162" i="25"/>
  <c r="BF145" i="68"/>
  <c r="AJ162" i="25"/>
  <c r="BL145" i="68"/>
  <c r="AM162" i="25"/>
  <c r="BO145" i="68"/>
  <c r="R162" i="25"/>
  <c r="AQ145" i="68"/>
  <c r="BC145" i="68"/>
  <c r="AA162" i="25"/>
  <c r="W162" i="25"/>
  <c r="AV145" i="68"/>
  <c r="C40" i="67"/>
  <c r="C53" i="67"/>
  <c r="D29" i="74"/>
  <c r="C66" i="67"/>
  <c r="B27" i="67"/>
  <c r="D29" i="75"/>
  <c r="CN130" i="46"/>
  <c r="L28" i="75"/>
  <c r="AA155" i="25"/>
  <c r="G169" i="56"/>
  <c r="F216" i="47"/>
  <c r="M173" i="56"/>
  <c r="L222" i="25" s="1"/>
  <c r="AG159" i="25"/>
  <c r="L220" i="47"/>
  <c r="D89" i="36"/>
  <c r="B29" i="67"/>
  <c r="C42" i="67"/>
  <c r="C68" i="67"/>
  <c r="C55" i="67"/>
  <c r="M166" i="56"/>
  <c r="L215" i="25" s="1"/>
  <c r="AJ248" i="46"/>
  <c r="L213" i="47"/>
  <c r="AG152" i="25"/>
  <c r="L217" i="47"/>
  <c r="AG156" i="25"/>
  <c r="M170" i="56"/>
  <c r="AF65" i="68"/>
  <c r="AK65" i="68"/>
  <c r="BA65" i="68"/>
  <c r="BO65" i="68"/>
  <c r="BF65" i="68"/>
  <c r="AV65" i="68"/>
  <c r="AS65" i="68"/>
  <c r="BQ65" i="68"/>
  <c r="BM65" i="68"/>
  <c r="AT65" i="68"/>
  <c r="D229" i="46"/>
  <c r="H161" i="46"/>
  <c r="F229" i="46" s="1"/>
  <c r="AU171" i="46"/>
  <c r="AU166" i="46"/>
  <c r="AU169" i="46"/>
  <c r="BP96" i="46"/>
  <c r="V96" i="56" s="1"/>
  <c r="AU170" i="46"/>
  <c r="AU173" i="46"/>
  <c r="AU168" i="46"/>
  <c r="AH173" i="46"/>
  <c r="BC96" i="46"/>
  <c r="I96" i="56" s="1"/>
  <c r="AH171" i="46"/>
  <c r="AH169" i="46"/>
  <c r="AH170" i="46"/>
  <c r="AH168" i="46"/>
  <c r="AH166" i="46"/>
  <c r="BJ96" i="46"/>
  <c r="P96" i="56" s="1"/>
  <c r="AO170" i="46"/>
  <c r="AO166" i="46"/>
  <c r="AO168" i="46"/>
  <c r="AO173" i="46"/>
  <c r="AO169" i="46"/>
  <c r="AO171" i="46"/>
  <c r="AM168" i="46"/>
  <c r="BH96" i="46"/>
  <c r="N96" i="56" s="1"/>
  <c r="AM170" i="46"/>
  <c r="AM173" i="46"/>
  <c r="AM171" i="46"/>
  <c r="AM166" i="46"/>
  <c r="AM169" i="46"/>
  <c r="P87" i="36"/>
  <c r="R87" i="36"/>
  <c r="S87" i="36"/>
  <c r="O87" i="36"/>
  <c r="H87" i="36"/>
  <c r="T87" i="36"/>
  <c r="G87" i="36"/>
  <c r="U87" i="36"/>
  <c r="N87" i="36"/>
  <c r="W87" i="36"/>
  <c r="K87" i="36"/>
  <c r="Q87" i="36"/>
  <c r="V87" i="36"/>
  <c r="M87" i="36"/>
  <c r="I87" i="36"/>
  <c r="J87" i="36"/>
  <c r="F87" i="36"/>
  <c r="L87" i="36"/>
  <c r="E87" i="36"/>
  <c r="E555" i="64"/>
  <c r="E50" i="64"/>
  <c r="E409" i="64"/>
  <c r="D624" i="64"/>
  <c r="E191" i="64"/>
  <c r="E120" i="64"/>
  <c r="E482" i="64"/>
  <c r="E336" i="64"/>
  <c r="E262" i="64"/>
  <c r="D236" i="46"/>
  <c r="H142" i="46"/>
  <c r="H164" i="46"/>
  <c r="H132" i="46"/>
  <c r="C88" i="46"/>
  <c r="E88" i="46" s="1"/>
  <c r="C88" i="44"/>
  <c r="E88" i="44" s="1"/>
  <c r="H88" i="44" s="1"/>
  <c r="E510" i="31"/>
  <c r="L28" i="74"/>
  <c r="E25" i="73"/>
  <c r="Z154" i="25"/>
  <c r="F168" i="56"/>
  <c r="E215" i="47"/>
  <c r="E213" i="47"/>
  <c r="Z152" i="25"/>
  <c r="F166" i="56"/>
  <c r="E215" i="25" s="1"/>
  <c r="E258" i="64"/>
  <c r="E478" i="64"/>
  <c r="E46" i="64"/>
  <c r="E551" i="64"/>
  <c r="E405" i="64"/>
  <c r="E116" i="64"/>
  <c r="D620" i="64"/>
  <c r="Z162" i="25"/>
  <c r="BB145" i="68"/>
  <c r="K162" i="25"/>
  <c r="AJ145" i="68"/>
  <c r="AT145" i="68"/>
  <c r="U162" i="25"/>
  <c r="V162" i="25"/>
  <c r="AU145" i="68"/>
  <c r="AE145" i="68"/>
  <c r="F162" i="25"/>
  <c r="D162" i="25"/>
  <c r="AC145" i="68"/>
  <c r="AN145" i="68"/>
  <c r="O162" i="25"/>
  <c r="AQ162" i="25"/>
  <c r="BS145" i="68"/>
  <c r="BQ145" i="68"/>
  <c r="AO162" i="25"/>
  <c r="G162" i="25"/>
  <c r="AF145" i="68"/>
  <c r="AD145" i="68"/>
  <c r="E162" i="25"/>
  <c r="H141" i="46"/>
  <c r="D231" i="46"/>
  <c r="Q88" i="36"/>
  <c r="T88" i="36"/>
  <c r="K88" i="36"/>
  <c r="M88" i="36"/>
  <c r="S88" i="36"/>
  <c r="V88" i="36"/>
  <c r="W88" i="36"/>
  <c r="G88" i="36"/>
  <c r="P88" i="36"/>
  <c r="O88" i="36"/>
  <c r="R88" i="36"/>
  <c r="U88" i="36"/>
  <c r="H88" i="36"/>
  <c r="N88" i="36"/>
  <c r="I88" i="36"/>
  <c r="F88" i="36"/>
  <c r="L88" i="36"/>
  <c r="E88" i="36"/>
  <c r="E235" i="46"/>
  <c r="F213" i="47"/>
  <c r="G166" i="56"/>
  <c r="F215" i="25" s="1"/>
  <c r="AD248" i="46"/>
  <c r="AA152" i="25"/>
  <c r="G171" i="56"/>
  <c r="AA157" i="25"/>
  <c r="F218" i="47"/>
  <c r="B28" i="67"/>
  <c r="D26" i="73"/>
  <c r="C26" i="73" s="1"/>
  <c r="C41" i="67"/>
  <c r="C54" i="67"/>
  <c r="C67" i="67"/>
  <c r="R90" i="36"/>
  <c r="G90" i="36"/>
  <c r="N90" i="36"/>
  <c r="H90" i="36"/>
  <c r="M90" i="36"/>
  <c r="W90" i="36"/>
  <c r="Q90" i="36"/>
  <c r="V90" i="36"/>
  <c r="O90" i="36"/>
  <c r="U90" i="36"/>
  <c r="P90" i="36"/>
  <c r="T90" i="36"/>
  <c r="S90" i="36"/>
  <c r="K90" i="36"/>
  <c r="I90" i="36"/>
  <c r="J90" i="36"/>
  <c r="E90" i="36"/>
  <c r="L90" i="36"/>
  <c r="F90" i="36"/>
  <c r="M169" i="56"/>
  <c r="AG155" i="25"/>
  <c r="L216" i="47"/>
  <c r="M168" i="56"/>
  <c r="L215" i="47"/>
  <c r="AG154" i="25"/>
  <c r="H139" i="46"/>
  <c r="BB65" i="68"/>
  <c r="AH65" i="68"/>
  <c r="AQ65" i="68"/>
  <c r="AP65" i="68"/>
  <c r="AN65" i="68"/>
  <c r="BT65" i="68"/>
  <c r="AJ65" i="68"/>
  <c r="BI65" i="68"/>
  <c r="AD65" i="68"/>
  <c r="BH65" i="68"/>
  <c r="BI96" i="46"/>
  <c r="O96" i="56" s="1"/>
  <c r="AN170" i="46"/>
  <c r="AN173" i="46"/>
  <c r="AN166" i="46"/>
  <c r="AN171" i="46"/>
  <c r="AN169" i="46"/>
  <c r="AN168" i="46"/>
  <c r="AW170" i="46"/>
  <c r="AW166" i="46"/>
  <c r="AW171" i="46"/>
  <c r="AW168" i="46"/>
  <c r="AW173" i="46"/>
  <c r="BR96" i="46"/>
  <c r="X96" i="56" s="1"/>
  <c r="AW169" i="46"/>
  <c r="AV168" i="46"/>
  <c r="AV166" i="46"/>
  <c r="BQ96" i="46"/>
  <c r="W96" i="56" s="1"/>
  <c r="AV173" i="46"/>
  <c r="AV170" i="46"/>
  <c r="AV169" i="46"/>
  <c r="AV171" i="46"/>
  <c r="AS169" i="46"/>
  <c r="AS168" i="46"/>
  <c r="BN96" i="46"/>
  <c r="T96" i="56" s="1"/>
  <c r="AS171" i="46"/>
  <c r="AS173" i="46"/>
  <c r="AS170" i="46"/>
  <c r="AS166" i="46"/>
  <c r="E265" i="64"/>
  <c r="D627" i="64"/>
  <c r="E558" i="64"/>
  <c r="E412" i="64"/>
  <c r="E123" i="64"/>
  <c r="E194" i="64"/>
  <c r="E53" i="64"/>
  <c r="E485" i="64"/>
  <c r="E339" i="64"/>
  <c r="Z156" i="25"/>
  <c r="F170" i="56"/>
  <c r="E217" i="47"/>
  <c r="F173" i="56"/>
  <c r="E222" i="25" s="1"/>
  <c r="Z159" i="25"/>
  <c r="AE162" i="25"/>
  <c r="BG145" i="68"/>
  <c r="BM145" i="68"/>
  <c r="AK162" i="25"/>
  <c r="AP145" i="68"/>
  <c r="Q162" i="25"/>
  <c r="AH162" i="25"/>
  <c r="BJ145" i="68"/>
  <c r="AK145" i="68"/>
  <c r="L162" i="25"/>
  <c r="H162" i="25"/>
  <c r="AG145" i="68"/>
  <c r="BI145" i="68"/>
  <c r="AG162" i="25"/>
  <c r="BP145" i="68"/>
  <c r="AN162" i="25"/>
  <c r="BN145" i="68"/>
  <c r="AL162" i="25"/>
  <c r="AR162" i="25"/>
  <c r="BT145" i="68"/>
  <c r="AR145" i="68"/>
  <c r="S162" i="25"/>
  <c r="E231" i="46"/>
  <c r="L25" i="73"/>
  <c r="D18" i="57"/>
  <c r="C41" i="79"/>
  <c r="F92" i="36"/>
  <c r="N92" i="36"/>
  <c r="U92" i="36"/>
  <c r="M92" i="36"/>
  <c r="O92" i="36"/>
  <c r="T92" i="36"/>
  <c r="H92" i="36"/>
  <c r="Q92" i="36"/>
  <c r="V92" i="36"/>
  <c r="G92" i="36"/>
  <c r="S92" i="36"/>
  <c r="R92" i="36"/>
  <c r="K92" i="36"/>
  <c r="W92" i="36"/>
  <c r="P92" i="36"/>
  <c r="I92" i="36"/>
  <c r="J92" i="36"/>
  <c r="L92" i="36"/>
  <c r="E92" i="36"/>
  <c r="E42" i="67"/>
  <c r="B36" i="67"/>
  <c r="BS130" i="46"/>
  <c r="H149" i="46"/>
  <c r="D227" i="46"/>
  <c r="H157" i="46"/>
  <c r="F227" i="46" s="1"/>
  <c r="D235" i="46"/>
  <c r="H138" i="46"/>
  <c r="E220" i="47" l="1"/>
  <c r="AH627" i="64"/>
  <c r="L48" i="36"/>
  <c r="AH619" i="64"/>
  <c r="AH477" i="64" s="1"/>
  <c r="AH623" i="64"/>
  <c r="AH49" i="64" s="1"/>
  <c r="B40" i="67"/>
  <c r="E37" i="36" s="1"/>
  <c r="F236" i="46"/>
  <c r="C29" i="75"/>
  <c r="E36" i="36"/>
  <c r="C29" i="74"/>
  <c r="F231" i="46"/>
  <c r="F235" i="46"/>
  <c r="C92" i="36"/>
  <c r="C87" i="36"/>
  <c r="AP630" i="64"/>
  <c r="AN156" i="25"/>
  <c r="T170" i="56"/>
  <c r="S217" i="47"/>
  <c r="AR154" i="25"/>
  <c r="W215" i="47"/>
  <c r="X168" i="56"/>
  <c r="AI154" i="25"/>
  <c r="N215" i="47"/>
  <c r="O168" i="56"/>
  <c r="L217" i="25"/>
  <c r="L121" i="47"/>
  <c r="AD624" i="64"/>
  <c r="AD262" i="64" s="1"/>
  <c r="AD620" i="64"/>
  <c r="AD116" i="64" s="1"/>
  <c r="AD616" i="64"/>
  <c r="AD401" i="64" s="1"/>
  <c r="AD628" i="64"/>
  <c r="AD266" i="64" s="1"/>
  <c r="AG620" i="64"/>
  <c r="AG258" i="64" s="1"/>
  <c r="AG628" i="64"/>
  <c r="AG486" i="64" s="1"/>
  <c r="AG616" i="64"/>
  <c r="AG547" i="64" s="1"/>
  <c r="AG624" i="64"/>
  <c r="AG191" i="64" s="1"/>
  <c r="AN628" i="64"/>
  <c r="AN266" i="64" s="1"/>
  <c r="AN620" i="64"/>
  <c r="AN478" i="64" s="1"/>
  <c r="AN624" i="64"/>
  <c r="AN336" i="64" s="1"/>
  <c r="AN616" i="64"/>
  <c r="AN547" i="64" s="1"/>
  <c r="AO628" i="64"/>
  <c r="AO340" i="64" s="1"/>
  <c r="AO620" i="64"/>
  <c r="AO551" i="64" s="1"/>
  <c r="AO616" i="64"/>
  <c r="AO624" i="64"/>
  <c r="AO409" i="64" s="1"/>
  <c r="AL616" i="64"/>
  <c r="AL474" i="64" s="1"/>
  <c r="AL624" i="64"/>
  <c r="AL482" i="64" s="1"/>
  <c r="AL628" i="64"/>
  <c r="AL486" i="64" s="1"/>
  <c r="AL620" i="64"/>
  <c r="B54" i="67"/>
  <c r="D44" i="36" s="1"/>
  <c r="D25" i="73"/>
  <c r="C25" i="73" s="1"/>
  <c r="AG619" i="64"/>
  <c r="AG45" i="64" s="1"/>
  <c r="AG627" i="64"/>
  <c r="AG194" i="64" s="1"/>
  <c r="AG615" i="64"/>
  <c r="AG41" i="64" s="1"/>
  <c r="AG623" i="64"/>
  <c r="AG190" i="64" s="1"/>
  <c r="AP615" i="64"/>
  <c r="AP546" i="64" s="1"/>
  <c r="AP619" i="64"/>
  <c r="AP550" i="64" s="1"/>
  <c r="AP623" i="64"/>
  <c r="AP119" i="64" s="1"/>
  <c r="AP627" i="64"/>
  <c r="AP194" i="64" s="1"/>
  <c r="AU627" i="64"/>
  <c r="AU558" i="64" s="1"/>
  <c r="AU619" i="64"/>
  <c r="AU45" i="64" s="1"/>
  <c r="AU615" i="64"/>
  <c r="AU623" i="64"/>
  <c r="AU408" i="64" s="1"/>
  <c r="AI615" i="64"/>
  <c r="AI627" i="64"/>
  <c r="AI485" i="64" s="1"/>
  <c r="AI623" i="64"/>
  <c r="AI261" i="64" s="1"/>
  <c r="AI619" i="64"/>
  <c r="AI45" i="64" s="1"/>
  <c r="D258" i="64"/>
  <c r="D46" i="64"/>
  <c r="D551" i="64"/>
  <c r="D116" i="64"/>
  <c r="F620" i="64"/>
  <c r="D478" i="64"/>
  <c r="D405" i="64"/>
  <c r="AB551" i="64"/>
  <c r="AB258" i="64"/>
  <c r="E222" i="47"/>
  <c r="E372" i="47"/>
  <c r="E375" i="47" s="1"/>
  <c r="AB336" i="64"/>
  <c r="D262" i="64"/>
  <c r="D409" i="64"/>
  <c r="D191" i="64"/>
  <c r="D482" i="64"/>
  <c r="D50" i="64"/>
  <c r="D555" i="64"/>
  <c r="F624" i="64"/>
  <c r="D336" i="64"/>
  <c r="D120" i="64"/>
  <c r="AH152" i="25"/>
  <c r="AK248" i="46"/>
  <c r="N166" i="56"/>
  <c r="M215" i="25" s="1"/>
  <c r="M213" i="47"/>
  <c r="P173" i="56"/>
  <c r="O222" i="25" s="1"/>
  <c r="O220" i="47"/>
  <c r="AJ159" i="25"/>
  <c r="H216" i="47"/>
  <c r="I169" i="56"/>
  <c r="AC155" i="25"/>
  <c r="AP154" i="25"/>
  <c r="V168" i="56"/>
  <c r="U215" i="47"/>
  <c r="V169" i="56"/>
  <c r="AP155" i="25"/>
  <c r="U216" i="47"/>
  <c r="B42" i="67"/>
  <c r="D39" i="36" s="1"/>
  <c r="AF147" i="46"/>
  <c r="AF148" i="46"/>
  <c r="BA88" i="46"/>
  <c r="BH88" i="46"/>
  <c r="AM148" i="46"/>
  <c r="AM147" i="46"/>
  <c r="BB88" i="46"/>
  <c r="AG147" i="46"/>
  <c r="AG148" i="46"/>
  <c r="AW148" i="46"/>
  <c r="BR88" i="46"/>
  <c r="AW147" i="46"/>
  <c r="AN148" i="46"/>
  <c r="AN147" i="46"/>
  <c r="BI88" i="46"/>
  <c r="D190" i="64"/>
  <c r="F623" i="64"/>
  <c r="D481" i="64"/>
  <c r="D335" i="64"/>
  <c r="D408" i="64"/>
  <c r="D49" i="64"/>
  <c r="D554" i="64"/>
  <c r="D261" i="64"/>
  <c r="D119" i="64"/>
  <c r="AB119" i="64"/>
  <c r="D36" i="36"/>
  <c r="U36" i="36"/>
  <c r="G36" i="36"/>
  <c r="V36" i="36"/>
  <c r="Q36" i="36"/>
  <c r="H36" i="36"/>
  <c r="O36" i="36"/>
  <c r="T36" i="36"/>
  <c r="R36" i="36"/>
  <c r="M36" i="36"/>
  <c r="P36" i="36"/>
  <c r="K36" i="36"/>
  <c r="S36" i="36"/>
  <c r="N36" i="36"/>
  <c r="W36" i="36"/>
  <c r="I36" i="36"/>
  <c r="J36" i="36"/>
  <c r="D218" i="47"/>
  <c r="Y157" i="25"/>
  <c r="E171" i="56"/>
  <c r="AX171" i="46"/>
  <c r="CO171" i="46" s="1"/>
  <c r="E166" i="56"/>
  <c r="D213" i="47"/>
  <c r="Y152" i="25"/>
  <c r="AB248" i="46"/>
  <c r="AX166" i="46"/>
  <c r="AK157" i="25"/>
  <c r="P218" i="47"/>
  <c r="Q171" i="56"/>
  <c r="K218" i="47"/>
  <c r="L171" i="56"/>
  <c r="AF157" i="25"/>
  <c r="K220" i="47"/>
  <c r="L173" i="56"/>
  <c r="K222" i="25" s="1"/>
  <c r="AF159" i="25"/>
  <c r="AE248" i="46"/>
  <c r="AB152" i="25"/>
  <c r="H166" i="56"/>
  <c r="G215" i="25" s="1"/>
  <c r="G213" i="47"/>
  <c r="AB159" i="25"/>
  <c r="G220" i="47"/>
  <c r="H173" i="56"/>
  <c r="G222" i="25" s="1"/>
  <c r="AD155" i="25"/>
  <c r="I216" i="47"/>
  <c r="J169" i="56"/>
  <c r="I218" i="47"/>
  <c r="AD157" i="25"/>
  <c r="J171" i="56"/>
  <c r="F619" i="64"/>
  <c r="D115" i="64"/>
  <c r="D477" i="64"/>
  <c r="D45" i="64"/>
  <c r="D257" i="64"/>
  <c r="D404" i="64"/>
  <c r="D550" i="64"/>
  <c r="AB550" i="64"/>
  <c r="AH550" i="64"/>
  <c r="E271" i="64"/>
  <c r="E295" i="64" s="1"/>
  <c r="AH253" i="64"/>
  <c r="AB253" i="64"/>
  <c r="L36" i="36"/>
  <c r="P176" i="25"/>
  <c r="Q130" i="56"/>
  <c r="X130" i="56"/>
  <c r="W176" i="25"/>
  <c r="P130" i="56"/>
  <c r="O176" i="25"/>
  <c r="L176" i="25"/>
  <c r="M130" i="56"/>
  <c r="I130" i="56"/>
  <c r="H176" i="25"/>
  <c r="AB474" i="64"/>
  <c r="X162" i="25"/>
  <c r="S171" i="56"/>
  <c r="AM157" i="25"/>
  <c r="R218" i="47"/>
  <c r="R220" i="47"/>
  <c r="AM159" i="25"/>
  <c r="S173" i="56"/>
  <c r="R222" i="25" s="1"/>
  <c r="K173" i="56"/>
  <c r="J222" i="25" s="1"/>
  <c r="J220" i="47"/>
  <c r="AE159" i="25"/>
  <c r="J216" i="47"/>
  <c r="K169" i="56"/>
  <c r="AE155" i="25"/>
  <c r="U168" i="56"/>
  <c r="T215" i="47"/>
  <c r="AO154" i="25"/>
  <c r="T218" i="47"/>
  <c r="AO157" i="25"/>
  <c r="U171" i="56"/>
  <c r="AB266" i="64"/>
  <c r="D340" i="64"/>
  <c r="F628" i="64"/>
  <c r="D195" i="64"/>
  <c r="D413" i="64"/>
  <c r="D54" i="64"/>
  <c r="D266" i="64"/>
  <c r="D124" i="64"/>
  <c r="D486" i="64"/>
  <c r="D559" i="64"/>
  <c r="AB413" i="64"/>
  <c r="AJ629" i="64"/>
  <c r="AJ55" i="64" s="1"/>
  <c r="AM629" i="64"/>
  <c r="AM267" i="64" s="1"/>
  <c r="AS629" i="64"/>
  <c r="AS414" i="64" s="1"/>
  <c r="AE629" i="64"/>
  <c r="AE560" i="64" s="1"/>
  <c r="AH629" i="64"/>
  <c r="AH125" i="64" s="1"/>
  <c r="F123" i="47"/>
  <c r="F74" i="47" s="1"/>
  <c r="F219" i="25"/>
  <c r="AB415" i="64"/>
  <c r="AB268" i="64"/>
  <c r="AB342" i="64"/>
  <c r="AB488" i="64"/>
  <c r="AB126" i="64"/>
  <c r="AB56" i="64"/>
  <c r="AB561" i="64"/>
  <c r="AB197" i="64"/>
  <c r="AG630" i="64"/>
  <c r="AO630" i="64"/>
  <c r="AH53" i="64"/>
  <c r="AN154" i="25"/>
  <c r="T168" i="56"/>
  <c r="S215" i="47"/>
  <c r="W168" i="56"/>
  <c r="V215" i="47"/>
  <c r="AQ154" i="25"/>
  <c r="O173" i="56"/>
  <c r="N222" i="25" s="1"/>
  <c r="N220" i="47"/>
  <c r="AI159" i="25"/>
  <c r="AQ630" i="64"/>
  <c r="AN159" i="25"/>
  <c r="S220" i="47"/>
  <c r="T173" i="56"/>
  <c r="S222" i="25" s="1"/>
  <c r="X169" i="56"/>
  <c r="W216" i="47"/>
  <c r="AR155" i="25"/>
  <c r="N217" i="47"/>
  <c r="AI156" i="25"/>
  <c r="O170" i="56"/>
  <c r="AJ620" i="64"/>
  <c r="AJ478" i="64" s="1"/>
  <c r="AJ628" i="64"/>
  <c r="AJ559" i="64" s="1"/>
  <c r="AJ616" i="64"/>
  <c r="AJ624" i="64"/>
  <c r="AJ555" i="64" s="1"/>
  <c r="AI624" i="64"/>
  <c r="AI628" i="64"/>
  <c r="AI620" i="64"/>
  <c r="AI405" i="64" s="1"/>
  <c r="AI616" i="64"/>
  <c r="AI254" i="64" s="1"/>
  <c r="AS628" i="64"/>
  <c r="AS413" i="64" s="1"/>
  <c r="AS624" i="64"/>
  <c r="AS50" i="64" s="1"/>
  <c r="AS620" i="64"/>
  <c r="AS616" i="64"/>
  <c r="AS42" i="64" s="1"/>
  <c r="AU616" i="64"/>
  <c r="AU474" i="64" s="1"/>
  <c r="AU628" i="64"/>
  <c r="AU266" i="64" s="1"/>
  <c r="AU620" i="64"/>
  <c r="AU46" i="64" s="1"/>
  <c r="AU624" i="64"/>
  <c r="AU262" i="64" s="1"/>
  <c r="AE620" i="64"/>
  <c r="AE258" i="64" s="1"/>
  <c r="AE616" i="64"/>
  <c r="AE547" i="64" s="1"/>
  <c r="AE628" i="64"/>
  <c r="AE54" i="64" s="1"/>
  <c r="AE624" i="64"/>
  <c r="AE409" i="64" s="1"/>
  <c r="B41" i="67"/>
  <c r="D38" i="36" s="1"/>
  <c r="AC615" i="64"/>
  <c r="AC619" i="64"/>
  <c r="AC550" i="64" s="1"/>
  <c r="AC623" i="64"/>
  <c r="AC481" i="64" s="1"/>
  <c r="AC627" i="64"/>
  <c r="AC53" i="64" s="1"/>
  <c r="AL623" i="64"/>
  <c r="AL408" i="64" s="1"/>
  <c r="AL615" i="64"/>
  <c r="AL41" i="64" s="1"/>
  <c r="AL627" i="64"/>
  <c r="AL558" i="64" s="1"/>
  <c r="AL619" i="64"/>
  <c r="AM615" i="64"/>
  <c r="AM253" i="64" s="1"/>
  <c r="AM619" i="64"/>
  <c r="AM623" i="64"/>
  <c r="AM261" i="64" s="1"/>
  <c r="AM627" i="64"/>
  <c r="AM53" i="64" s="1"/>
  <c r="AT623" i="64"/>
  <c r="AT619" i="64"/>
  <c r="AT115" i="64" s="1"/>
  <c r="AT615" i="64"/>
  <c r="AT546" i="64" s="1"/>
  <c r="AT627" i="64"/>
  <c r="AR627" i="64"/>
  <c r="AR412" i="64" s="1"/>
  <c r="AR619" i="64"/>
  <c r="AR257" i="64" s="1"/>
  <c r="AR623" i="64"/>
  <c r="AR408" i="64" s="1"/>
  <c r="AR615" i="64"/>
  <c r="AR41" i="64" s="1"/>
  <c r="C162" i="25"/>
  <c r="AB116" i="64"/>
  <c r="AY88" i="46"/>
  <c r="CE88" i="46"/>
  <c r="CJ88" i="46"/>
  <c r="BU88" i="46"/>
  <c r="CC88" i="46"/>
  <c r="I88" i="44"/>
  <c r="J88" i="44" s="1"/>
  <c r="BW88" i="46"/>
  <c r="CA88" i="46"/>
  <c r="CK88" i="46"/>
  <c r="BY88" i="46"/>
  <c r="BX88" i="46"/>
  <c r="CI88" i="46"/>
  <c r="CF88" i="46"/>
  <c r="BT88" i="46"/>
  <c r="CL88" i="46"/>
  <c r="CD88" i="46"/>
  <c r="CG88" i="46"/>
  <c r="BZ88" i="46"/>
  <c r="CM88" i="46"/>
  <c r="CB88" i="46"/>
  <c r="BV88" i="46"/>
  <c r="CH88" i="46"/>
  <c r="AB482" i="64"/>
  <c r="AB409" i="64"/>
  <c r="M218" i="47"/>
  <c r="AH157" i="25"/>
  <c r="N171" i="56"/>
  <c r="AH154" i="25"/>
  <c r="M215" i="47"/>
  <c r="N168" i="56"/>
  <c r="AJ154" i="25"/>
  <c r="O215" i="47"/>
  <c r="P168" i="56"/>
  <c r="H213" i="47"/>
  <c r="I166" i="56"/>
  <c r="H215" i="25" s="1"/>
  <c r="AF248" i="46"/>
  <c r="AC152" i="25"/>
  <c r="I171" i="56"/>
  <c r="AC157" i="25"/>
  <c r="H218" i="47"/>
  <c r="V173" i="56"/>
  <c r="U222" i="25" s="1"/>
  <c r="AP159" i="25"/>
  <c r="U220" i="47"/>
  <c r="AP152" i="25"/>
  <c r="AS248" i="46"/>
  <c r="V166" i="56"/>
  <c r="U215" i="25" s="1"/>
  <c r="U213" i="47"/>
  <c r="F218" i="25"/>
  <c r="F122" i="47"/>
  <c r="F73" i="47" s="1"/>
  <c r="B66" i="67"/>
  <c r="D49" i="36" s="1"/>
  <c r="BE88" i="46"/>
  <c r="AJ147" i="46"/>
  <c r="AJ148" i="46"/>
  <c r="AS147" i="46"/>
  <c r="AS148" i="46"/>
  <c r="BN88" i="46"/>
  <c r="AO147" i="46"/>
  <c r="BJ88" i="46"/>
  <c r="AO148" i="46"/>
  <c r="BM88" i="46"/>
  <c r="AR147" i="46"/>
  <c r="AR148" i="46"/>
  <c r="AD148" i="46"/>
  <c r="AD147" i="46"/>
  <c r="C86" i="36"/>
  <c r="AB554" i="64"/>
  <c r="AB408" i="64"/>
  <c r="D215" i="47"/>
  <c r="Y154" i="25"/>
  <c r="E168" i="56"/>
  <c r="AX168" i="46"/>
  <c r="CO168" i="46" s="1"/>
  <c r="AK156" i="25"/>
  <c r="Q170" i="56"/>
  <c r="P217" i="47"/>
  <c r="AK155" i="25"/>
  <c r="P216" i="47"/>
  <c r="Q169" i="56"/>
  <c r="AF154" i="25"/>
  <c r="L168" i="56"/>
  <c r="K215" i="47"/>
  <c r="H171" i="56"/>
  <c r="AB157" i="25"/>
  <c r="G218" i="47"/>
  <c r="G215" i="47"/>
  <c r="AB154" i="25"/>
  <c r="H168" i="56"/>
  <c r="I217" i="47"/>
  <c r="J170" i="56"/>
  <c r="AD156" i="25"/>
  <c r="AB404" i="64"/>
  <c r="AB115" i="64"/>
  <c r="AB124" i="64"/>
  <c r="E490" i="64"/>
  <c r="E514" i="64" s="1"/>
  <c r="AH473" i="64"/>
  <c r="AB473" i="64"/>
  <c r="F130" i="56"/>
  <c r="E176" i="25"/>
  <c r="J176" i="25"/>
  <c r="K130" i="56"/>
  <c r="S130" i="56"/>
  <c r="R176" i="25"/>
  <c r="G176" i="25"/>
  <c r="H130" i="56"/>
  <c r="I176" i="25"/>
  <c r="J130" i="56"/>
  <c r="N176" i="25"/>
  <c r="O130" i="56"/>
  <c r="AB42" i="64"/>
  <c r="AB547" i="64"/>
  <c r="E122" i="47"/>
  <c r="E73" i="47" s="1"/>
  <c r="E218" i="25"/>
  <c r="F28" i="75"/>
  <c r="S169" i="56"/>
  <c r="R216" i="47"/>
  <c r="AM155" i="25"/>
  <c r="AE154" i="25"/>
  <c r="J215" i="47"/>
  <c r="K168" i="56"/>
  <c r="Q220" i="47"/>
  <c r="AL159" i="25"/>
  <c r="R173" i="56"/>
  <c r="Q222" i="25" s="1"/>
  <c r="AL152" i="25"/>
  <c r="Q213" i="47"/>
  <c r="R166" i="56"/>
  <c r="Q215" i="25" s="1"/>
  <c r="AO248" i="46"/>
  <c r="U166" i="56"/>
  <c r="T215" i="25" s="1"/>
  <c r="AO152" i="25"/>
  <c r="AR248" i="46"/>
  <c r="T213" i="47"/>
  <c r="AB54" i="64"/>
  <c r="AB486" i="64"/>
  <c r="L220" i="25"/>
  <c r="L124" i="47"/>
  <c r="L75" i="47" s="1"/>
  <c r="AG629" i="64"/>
  <c r="AG560" i="64" s="1"/>
  <c r="AT629" i="64"/>
  <c r="AT560" i="64" s="1"/>
  <c r="AF629" i="64"/>
  <c r="AF55" i="64" s="1"/>
  <c r="AK629" i="64"/>
  <c r="AK55" i="64" s="1"/>
  <c r="F121" i="47"/>
  <c r="F217" i="25"/>
  <c r="AK630" i="64"/>
  <c r="AH558" i="64"/>
  <c r="AB558" i="64"/>
  <c r="V217" i="47"/>
  <c r="AQ156" i="25"/>
  <c r="W170" i="56"/>
  <c r="AC630" i="64"/>
  <c r="AN630" i="64"/>
  <c r="AF630" i="64"/>
  <c r="AS630" i="64"/>
  <c r="D77" i="36"/>
  <c r="N77" i="36"/>
  <c r="CD85" i="46" s="1"/>
  <c r="K77" i="36"/>
  <c r="CA85" i="46" s="1"/>
  <c r="P77" i="36"/>
  <c r="CF85" i="46" s="1"/>
  <c r="S77" i="36"/>
  <c r="CI85" i="46" s="1"/>
  <c r="G77" i="36"/>
  <c r="BW85" i="46" s="1"/>
  <c r="U77" i="36"/>
  <c r="CK85" i="46" s="1"/>
  <c r="H77" i="36"/>
  <c r="BX85" i="46" s="1"/>
  <c r="W77" i="36"/>
  <c r="CM85" i="46" s="1"/>
  <c r="Q77" i="36"/>
  <c r="CG85" i="46" s="1"/>
  <c r="T77" i="36"/>
  <c r="CJ85" i="46" s="1"/>
  <c r="R77" i="36"/>
  <c r="CH85" i="46" s="1"/>
  <c r="O77" i="36"/>
  <c r="CE85" i="46" s="1"/>
  <c r="V77" i="36"/>
  <c r="CL85" i="46" s="1"/>
  <c r="M77" i="36"/>
  <c r="CC85" i="46" s="1"/>
  <c r="I77" i="36"/>
  <c r="BY85" i="46" s="1"/>
  <c r="J77" i="36"/>
  <c r="BZ85" i="46" s="1"/>
  <c r="F77" i="36"/>
  <c r="BV85" i="46" s="1"/>
  <c r="E77" i="36"/>
  <c r="BU85" i="46" s="1"/>
  <c r="L77" i="36"/>
  <c r="CB85" i="46" s="1"/>
  <c r="AH194" i="64"/>
  <c r="AB194" i="64"/>
  <c r="T169" i="56"/>
  <c r="AN155" i="25"/>
  <c r="S216" i="47"/>
  <c r="AR157" i="25"/>
  <c r="W218" i="47"/>
  <c r="X171" i="56"/>
  <c r="AJ630" i="64"/>
  <c r="AU630" i="64"/>
  <c r="AE630" i="64"/>
  <c r="AR630" i="64"/>
  <c r="AL630" i="64"/>
  <c r="C18" i="57"/>
  <c r="E123" i="47"/>
  <c r="E74" i="47" s="1"/>
  <c r="E219" i="25"/>
  <c r="AH339" i="64"/>
  <c r="AB339" i="64"/>
  <c r="AH123" i="64"/>
  <c r="AB123" i="64"/>
  <c r="AH265" i="64"/>
  <c r="AB265" i="64"/>
  <c r="T171" i="56"/>
  <c r="S218" i="47"/>
  <c r="AN157" i="25"/>
  <c r="V218" i="47"/>
  <c r="AQ157" i="25"/>
  <c r="W171" i="56"/>
  <c r="X166" i="56"/>
  <c r="W215" i="25" s="1"/>
  <c r="AU248" i="46"/>
  <c r="AR152" i="25"/>
  <c r="W213" i="47"/>
  <c r="O171" i="56"/>
  <c r="AI157" i="25"/>
  <c r="N218" i="47"/>
  <c r="AC624" i="64"/>
  <c r="AC191" i="64" s="1"/>
  <c r="AC628" i="64"/>
  <c r="AC195" i="64" s="1"/>
  <c r="AC620" i="64"/>
  <c r="AC478" i="64" s="1"/>
  <c r="AC616" i="64"/>
  <c r="AC474" i="64" s="1"/>
  <c r="AQ624" i="64"/>
  <c r="AQ555" i="64" s="1"/>
  <c r="AQ616" i="64"/>
  <c r="AQ628" i="64"/>
  <c r="AQ54" i="64" s="1"/>
  <c r="AQ620" i="64"/>
  <c r="AQ46" i="64" s="1"/>
  <c r="AM624" i="64"/>
  <c r="AM409" i="64" s="1"/>
  <c r="AM616" i="64"/>
  <c r="AM42" i="64" s="1"/>
  <c r="AM620" i="64"/>
  <c r="AM628" i="64"/>
  <c r="AM266" i="64" s="1"/>
  <c r="AK624" i="64"/>
  <c r="AK409" i="64" s="1"/>
  <c r="AK620" i="64"/>
  <c r="AK616" i="64"/>
  <c r="AK112" i="64" s="1"/>
  <c r="AK628" i="64"/>
  <c r="AK124" i="64" s="1"/>
  <c r="AP624" i="64"/>
  <c r="AP50" i="64" s="1"/>
  <c r="AP628" i="64"/>
  <c r="AP54" i="64" s="1"/>
  <c r="AP620" i="64"/>
  <c r="AP616" i="64"/>
  <c r="AP254" i="64" s="1"/>
  <c r="F124" i="47"/>
  <c r="F75" i="47" s="1"/>
  <c r="F220" i="25"/>
  <c r="F222" i="47"/>
  <c r="F372" i="47"/>
  <c r="F375" i="47" s="1"/>
  <c r="AJ623" i="64"/>
  <c r="AJ481" i="64" s="1"/>
  <c r="AJ627" i="64"/>
  <c r="AJ53" i="64" s="1"/>
  <c r="AJ619" i="64"/>
  <c r="AJ115" i="64" s="1"/>
  <c r="AJ615" i="64"/>
  <c r="AJ546" i="64" s="1"/>
  <c r="AF627" i="64"/>
  <c r="AF412" i="64" s="1"/>
  <c r="AF623" i="64"/>
  <c r="AF481" i="64" s="1"/>
  <c r="AF615" i="64"/>
  <c r="AF619" i="64"/>
  <c r="AF477" i="64" s="1"/>
  <c r="AN619" i="64"/>
  <c r="AN623" i="64"/>
  <c r="AN481" i="64" s="1"/>
  <c r="AN615" i="64"/>
  <c r="AN546" i="64" s="1"/>
  <c r="AN627" i="64"/>
  <c r="AN53" i="64" s="1"/>
  <c r="AQ619" i="64"/>
  <c r="AQ115" i="64" s="1"/>
  <c r="AQ627" i="64"/>
  <c r="AQ53" i="64" s="1"/>
  <c r="AQ615" i="64"/>
  <c r="AQ41" i="64" s="1"/>
  <c r="AQ623" i="64"/>
  <c r="AQ190" i="64" s="1"/>
  <c r="AO619" i="64"/>
  <c r="AO477" i="64" s="1"/>
  <c r="AO615" i="64"/>
  <c r="AO473" i="64" s="1"/>
  <c r="AO623" i="64"/>
  <c r="AO49" i="64" s="1"/>
  <c r="AO627" i="64"/>
  <c r="AO412" i="64" s="1"/>
  <c r="AB46" i="64"/>
  <c r="E217" i="25"/>
  <c r="E121" i="47"/>
  <c r="AB120" i="64"/>
  <c r="AB50" i="64"/>
  <c r="N173" i="56"/>
  <c r="M222" i="25" s="1"/>
  <c r="AH159" i="25"/>
  <c r="M220" i="47"/>
  <c r="P171" i="56"/>
  <c r="O218" i="47"/>
  <c r="AJ157" i="25"/>
  <c r="AM248" i="46"/>
  <c r="AJ152" i="25"/>
  <c r="P166" i="56"/>
  <c r="O215" i="25" s="1"/>
  <c r="O213" i="47"/>
  <c r="I168" i="56"/>
  <c r="H215" i="47"/>
  <c r="AC154" i="25"/>
  <c r="V170" i="56"/>
  <c r="AP156" i="25"/>
  <c r="U217" i="47"/>
  <c r="U218" i="47"/>
  <c r="V171" i="56"/>
  <c r="AP157" i="25"/>
  <c r="AG286" i="25"/>
  <c r="D28" i="75"/>
  <c r="B55" i="67"/>
  <c r="D45" i="36" s="1"/>
  <c r="AB629" i="64"/>
  <c r="AB55" i="64" s="1"/>
  <c r="C89" i="36"/>
  <c r="AL148" i="46"/>
  <c r="AL147" i="46"/>
  <c r="BG88" i="46"/>
  <c r="AI147" i="46"/>
  <c r="AI148" i="46"/>
  <c r="BD88" i="46"/>
  <c r="BP88" i="46"/>
  <c r="AU148" i="46"/>
  <c r="AU147" i="46"/>
  <c r="AT148" i="46"/>
  <c r="BO88" i="46"/>
  <c r="AT147" i="46"/>
  <c r="AP147" i="46"/>
  <c r="BK88" i="46"/>
  <c r="AP148" i="46"/>
  <c r="AB481" i="64"/>
  <c r="AB261" i="64"/>
  <c r="D48" i="36"/>
  <c r="N48" i="36"/>
  <c r="O48" i="36"/>
  <c r="V48" i="36"/>
  <c r="R48" i="36"/>
  <c r="W48" i="36"/>
  <c r="T48" i="36"/>
  <c r="U48" i="36"/>
  <c r="P48" i="36"/>
  <c r="K48" i="36"/>
  <c r="G48" i="36"/>
  <c r="Q48" i="36"/>
  <c r="S48" i="36"/>
  <c r="H48" i="36"/>
  <c r="M48" i="36"/>
  <c r="I48" i="36"/>
  <c r="J48" i="36"/>
  <c r="E96" i="56"/>
  <c r="D96" i="56" s="1"/>
  <c r="BS96" i="46"/>
  <c r="CO96" i="46" s="1"/>
  <c r="D220" i="47"/>
  <c r="E173" i="56"/>
  <c r="Y159" i="25"/>
  <c r="AX173" i="46"/>
  <c r="CO173" i="46" s="1"/>
  <c r="AK152" i="25"/>
  <c r="Q166" i="56"/>
  <c r="P215" i="25" s="1"/>
  <c r="AN248" i="46"/>
  <c r="P213" i="47"/>
  <c r="L169" i="56"/>
  <c r="AF155" i="25"/>
  <c r="K216" i="47"/>
  <c r="L166" i="56"/>
  <c r="K215" i="25" s="1"/>
  <c r="K213" i="47"/>
  <c r="AI248" i="46"/>
  <c r="AF152" i="25"/>
  <c r="G216" i="47"/>
  <c r="H169" i="56"/>
  <c r="AB155" i="25"/>
  <c r="J173" i="56"/>
  <c r="I222" i="25" s="1"/>
  <c r="I220" i="47"/>
  <c r="AD159" i="25"/>
  <c r="AB477" i="64"/>
  <c r="E563" i="64"/>
  <c r="E587" i="64" s="1"/>
  <c r="AB546" i="64"/>
  <c r="AH546" i="64"/>
  <c r="F615" i="64"/>
  <c r="D546" i="64"/>
  <c r="D400" i="64"/>
  <c r="D111" i="64"/>
  <c r="D473" i="64"/>
  <c r="D41" i="64"/>
  <c r="D253" i="64"/>
  <c r="E417" i="64"/>
  <c r="E441" i="64" s="1"/>
  <c r="AB400" i="64"/>
  <c r="AH400" i="64"/>
  <c r="D176" i="25"/>
  <c r="E130" i="56"/>
  <c r="AX130" i="46"/>
  <c r="CO130" i="46" s="1"/>
  <c r="L130" i="56"/>
  <c r="K176" i="25"/>
  <c r="M176" i="25"/>
  <c r="N130" i="56"/>
  <c r="T130" i="56"/>
  <c r="S176" i="25"/>
  <c r="W130" i="56"/>
  <c r="V176" i="25"/>
  <c r="AB112" i="64"/>
  <c r="AB254" i="64"/>
  <c r="D560" i="64"/>
  <c r="D487" i="64"/>
  <c r="D267" i="64"/>
  <c r="D125" i="64"/>
  <c r="D55" i="64"/>
  <c r="D414" i="64"/>
  <c r="F629" i="64"/>
  <c r="F234" i="46"/>
  <c r="E220" i="25"/>
  <c r="E124" i="47"/>
  <c r="E75" i="47" s="1"/>
  <c r="R217" i="47"/>
  <c r="AM156" i="25"/>
  <c r="S170" i="56"/>
  <c r="K170" i="56"/>
  <c r="J217" i="47"/>
  <c r="AE156" i="25"/>
  <c r="J218" i="47"/>
  <c r="AE157" i="25"/>
  <c r="K171" i="56"/>
  <c r="R171" i="56"/>
  <c r="AL157" i="25"/>
  <c r="Q218" i="47"/>
  <c r="AL154" i="25"/>
  <c r="R168" i="56"/>
  <c r="Q215" i="47"/>
  <c r="T220" i="47"/>
  <c r="AO159" i="25"/>
  <c r="U173" i="56"/>
  <c r="T222" i="25" s="1"/>
  <c r="T216" i="47"/>
  <c r="U169" i="56"/>
  <c r="AO155" i="25"/>
  <c r="AB559" i="64"/>
  <c r="AC629" i="64"/>
  <c r="AC55" i="64" s="1"/>
  <c r="AU629" i="64"/>
  <c r="AU55" i="64" s="1"/>
  <c r="AN629" i="64"/>
  <c r="AN125" i="64" s="1"/>
  <c r="AP629" i="64"/>
  <c r="AP414" i="64" s="1"/>
  <c r="AI629" i="64"/>
  <c r="AI560" i="64" s="1"/>
  <c r="AB49" i="64"/>
  <c r="AB53" i="64"/>
  <c r="D412" i="64"/>
  <c r="D339" i="64"/>
  <c r="D485" i="64"/>
  <c r="D558" i="64"/>
  <c r="D194" i="64"/>
  <c r="D123" i="64"/>
  <c r="D265" i="64"/>
  <c r="F627" i="64"/>
  <c r="D53" i="64"/>
  <c r="V220" i="47"/>
  <c r="AQ159" i="25"/>
  <c r="W173" i="56"/>
  <c r="V222" i="25" s="1"/>
  <c r="N216" i="47"/>
  <c r="O169" i="56"/>
  <c r="AI155" i="25"/>
  <c r="AH630" i="64"/>
  <c r="AI630" i="64"/>
  <c r="AT630" i="64"/>
  <c r="AM630" i="64"/>
  <c r="AD630" i="64"/>
  <c r="AB485" i="64"/>
  <c r="AH485" i="64"/>
  <c r="AH412" i="64"/>
  <c r="AB412" i="64"/>
  <c r="AQ248" i="46"/>
  <c r="AN152" i="25"/>
  <c r="S213" i="47"/>
  <c r="T166" i="56"/>
  <c r="S215" i="25" s="1"/>
  <c r="W169" i="56"/>
  <c r="V216" i="47"/>
  <c r="AQ155" i="25"/>
  <c r="W166" i="56"/>
  <c r="V215" i="25" s="1"/>
  <c r="V213" i="47"/>
  <c r="AT248" i="46"/>
  <c r="AQ152" i="25"/>
  <c r="W220" i="47"/>
  <c r="X173" i="56"/>
  <c r="W222" i="25" s="1"/>
  <c r="AR159" i="25"/>
  <c r="X170" i="56"/>
  <c r="AR156" i="25"/>
  <c r="W217" i="47"/>
  <c r="AL248" i="46"/>
  <c r="O166" i="56"/>
  <c r="N215" i="25" s="1"/>
  <c r="AI152" i="25"/>
  <c r="N213" i="47"/>
  <c r="L218" i="25"/>
  <c r="L122" i="47"/>
  <c r="L73" i="47" s="1"/>
  <c r="AH628" i="64"/>
  <c r="AH486" i="64" s="1"/>
  <c r="AH616" i="64"/>
  <c r="AH624" i="64"/>
  <c r="AH336" i="64" s="1"/>
  <c r="AH620" i="64"/>
  <c r="AH405" i="64" s="1"/>
  <c r="AR628" i="64"/>
  <c r="AR340" i="64" s="1"/>
  <c r="AR624" i="64"/>
  <c r="AR555" i="64" s="1"/>
  <c r="AR620" i="64"/>
  <c r="AR616" i="64"/>
  <c r="AR401" i="64" s="1"/>
  <c r="AT628" i="64"/>
  <c r="AT413" i="64" s="1"/>
  <c r="AT616" i="64"/>
  <c r="AT401" i="64" s="1"/>
  <c r="AT624" i="64"/>
  <c r="AT262" i="64" s="1"/>
  <c r="AT620" i="64"/>
  <c r="AT405" i="64" s="1"/>
  <c r="AF628" i="64"/>
  <c r="AF124" i="64" s="1"/>
  <c r="AF616" i="64"/>
  <c r="AF620" i="64"/>
  <c r="AF478" i="64" s="1"/>
  <c r="AF624" i="64"/>
  <c r="AF50" i="64" s="1"/>
  <c r="B67" i="67"/>
  <c r="D50" i="36" s="1"/>
  <c r="AA286" i="25"/>
  <c r="AD619" i="64"/>
  <c r="AD550" i="64" s="1"/>
  <c r="AD623" i="64"/>
  <c r="AD190" i="64" s="1"/>
  <c r="AD615" i="64"/>
  <c r="AD41" i="64" s="1"/>
  <c r="AD627" i="64"/>
  <c r="AD485" i="64" s="1"/>
  <c r="AS623" i="64"/>
  <c r="AS554" i="64" s="1"/>
  <c r="AS627" i="64"/>
  <c r="AS485" i="64" s="1"/>
  <c r="AS619" i="64"/>
  <c r="AS257" i="64" s="1"/>
  <c r="AS615" i="64"/>
  <c r="AS546" i="64" s="1"/>
  <c r="AE619" i="64"/>
  <c r="AE257" i="64" s="1"/>
  <c r="AE623" i="64"/>
  <c r="AE49" i="64" s="1"/>
  <c r="AE615" i="64"/>
  <c r="AE627" i="64"/>
  <c r="AE485" i="64" s="1"/>
  <c r="AK615" i="64"/>
  <c r="AK41" i="64" s="1"/>
  <c r="AK623" i="64"/>
  <c r="AK481" i="64" s="1"/>
  <c r="AK627" i="64"/>
  <c r="AK558" i="64" s="1"/>
  <c r="AK619" i="64"/>
  <c r="AK550" i="64" s="1"/>
  <c r="AB405" i="64"/>
  <c r="AB478" i="64"/>
  <c r="Z286" i="25"/>
  <c r="AB262" i="64"/>
  <c r="AB191" i="64"/>
  <c r="AB555" i="64"/>
  <c r="M216" i="47"/>
  <c r="N169" i="56"/>
  <c r="AH155" i="25"/>
  <c r="M217" i="47"/>
  <c r="N170" i="56"/>
  <c r="AH156" i="25"/>
  <c r="O216" i="47"/>
  <c r="AJ155" i="25"/>
  <c r="P169" i="56"/>
  <c r="P170" i="56"/>
  <c r="AJ156" i="25"/>
  <c r="O217" i="47"/>
  <c r="AC156" i="25"/>
  <c r="H217" i="47"/>
  <c r="I170" i="56"/>
  <c r="H220" i="47"/>
  <c r="I173" i="56"/>
  <c r="H222" i="25" s="1"/>
  <c r="AC159" i="25"/>
  <c r="L123" i="47"/>
  <c r="L74" i="47" s="1"/>
  <c r="L219" i="25"/>
  <c r="L372" i="47"/>
  <c r="L375" i="47" s="1"/>
  <c r="L222" i="47"/>
  <c r="B68" i="67"/>
  <c r="D51" i="36" s="1"/>
  <c r="D28" i="74"/>
  <c r="C28" i="74" s="1"/>
  <c r="B53" i="67"/>
  <c r="D43" i="36" s="1"/>
  <c r="AE147" i="46"/>
  <c r="AZ88" i="46"/>
  <c r="AE148" i="46"/>
  <c r="BQ88" i="46"/>
  <c r="AV147" i="46"/>
  <c r="AV148" i="46"/>
  <c r="BC88" i="46"/>
  <c r="AH148" i="46"/>
  <c r="AH147" i="46"/>
  <c r="AK147" i="46"/>
  <c r="AK148" i="46"/>
  <c r="BF88" i="46"/>
  <c r="AQ147" i="46"/>
  <c r="AQ148" i="46"/>
  <c r="BL88" i="46"/>
  <c r="E48" i="36"/>
  <c r="AB190" i="64"/>
  <c r="AB335" i="64"/>
  <c r="B52" i="67"/>
  <c r="D42" i="36" s="1"/>
  <c r="D216" i="47"/>
  <c r="E169" i="56"/>
  <c r="Y155" i="25"/>
  <c r="AX169" i="46"/>
  <c r="CO169" i="46" s="1"/>
  <c r="E170" i="56"/>
  <c r="Y156" i="25"/>
  <c r="D217" i="47"/>
  <c r="AX170" i="46"/>
  <c r="CO170" i="46" s="1"/>
  <c r="Q173" i="56"/>
  <c r="P222" i="25" s="1"/>
  <c r="AK159" i="25"/>
  <c r="P220" i="47"/>
  <c r="P215" i="47"/>
  <c r="Q168" i="56"/>
  <c r="AK154" i="25"/>
  <c r="L170" i="56"/>
  <c r="K217" i="47"/>
  <c r="AF156" i="25"/>
  <c r="AB156" i="25"/>
  <c r="G217" i="47"/>
  <c r="H170" i="56"/>
  <c r="I215" i="47"/>
  <c r="J168" i="56"/>
  <c r="AD154" i="25"/>
  <c r="J166" i="56"/>
  <c r="I215" i="25" s="1"/>
  <c r="AG248" i="46"/>
  <c r="I213" i="47"/>
  <c r="AD152" i="25"/>
  <c r="AB257" i="64"/>
  <c r="AB45" i="64"/>
  <c r="C90" i="36"/>
  <c r="E58" i="64"/>
  <c r="E82" i="64" s="1"/>
  <c r="AB41" i="64"/>
  <c r="AH41" i="64"/>
  <c r="E129" i="64"/>
  <c r="E153" i="64" s="1"/>
  <c r="AB111" i="64"/>
  <c r="AH111" i="64"/>
  <c r="U130" i="56"/>
  <c r="T176" i="25"/>
  <c r="V130" i="56"/>
  <c r="U176" i="25"/>
  <c r="F176" i="25"/>
  <c r="G130" i="56"/>
  <c r="Q176" i="25"/>
  <c r="R130" i="56"/>
  <c r="D254" i="64"/>
  <c r="F616" i="64"/>
  <c r="D401" i="64"/>
  <c r="D547" i="64"/>
  <c r="D474" i="64"/>
  <c r="D112" i="64"/>
  <c r="D42" i="64"/>
  <c r="AB401" i="64"/>
  <c r="AH414" i="64"/>
  <c r="AF414" i="64"/>
  <c r="AJ560" i="64"/>
  <c r="AF560" i="64"/>
  <c r="AM154" i="25"/>
  <c r="R215" i="47"/>
  <c r="S168" i="56"/>
  <c r="AP248" i="46"/>
  <c r="S166" i="56"/>
  <c r="R215" i="25" s="1"/>
  <c r="AM152" i="25"/>
  <c r="R213" i="47"/>
  <c r="K166" i="56"/>
  <c r="J215" i="25" s="1"/>
  <c r="AE152" i="25"/>
  <c r="AH248" i="46"/>
  <c r="J213" i="47"/>
  <c r="AL155" i="25"/>
  <c r="Q216" i="47"/>
  <c r="R169" i="56"/>
  <c r="Q217" i="47"/>
  <c r="R170" i="56"/>
  <c r="AL156" i="25"/>
  <c r="T217" i="47"/>
  <c r="U170" i="56"/>
  <c r="AO156" i="25"/>
  <c r="AB340" i="64"/>
  <c r="AB195" i="64"/>
  <c r="AD629" i="64"/>
  <c r="AD560" i="64" s="1"/>
  <c r="AQ629" i="64"/>
  <c r="AQ55" i="64" s="1"/>
  <c r="AO629" i="64"/>
  <c r="AO414" i="64" s="1"/>
  <c r="AR629" i="64"/>
  <c r="AR55" i="64" s="1"/>
  <c r="AL629" i="64"/>
  <c r="AL55" i="64" s="1"/>
  <c r="C88" i="36"/>
  <c r="AS340" i="64" l="1"/>
  <c r="AH257" i="64"/>
  <c r="AH45" i="64"/>
  <c r="AC555" i="64"/>
  <c r="AH115" i="64"/>
  <c r="AS195" i="64"/>
  <c r="AG414" i="64"/>
  <c r="AH404" i="64"/>
  <c r="AJ414" i="64"/>
  <c r="AJ120" i="64"/>
  <c r="AO262" i="64"/>
  <c r="AC120" i="64"/>
  <c r="AP41" i="64"/>
  <c r="AH190" i="64"/>
  <c r="AO191" i="64"/>
  <c r="AG254" i="64"/>
  <c r="AH481" i="64"/>
  <c r="AO120" i="64"/>
  <c r="AH335" i="64"/>
  <c r="AU190" i="64"/>
  <c r="AJ41" i="64"/>
  <c r="AL555" i="64"/>
  <c r="AP400" i="64"/>
  <c r="AH261" i="64"/>
  <c r="J88" i="56"/>
  <c r="AD191" i="64"/>
  <c r="AP477" i="64"/>
  <c r="AG50" i="64"/>
  <c r="AL547" i="64"/>
  <c r="AD50" i="64"/>
  <c r="AD120" i="64"/>
  <c r="AD474" i="64"/>
  <c r="AL42" i="64"/>
  <c r="J49" i="36"/>
  <c r="O37" i="36"/>
  <c r="AJ340" i="64"/>
  <c r="AE401" i="64"/>
  <c r="AM111" i="64"/>
  <c r="AM546" i="64"/>
  <c r="AL111" i="64"/>
  <c r="AF190" i="64"/>
  <c r="AC112" i="64"/>
  <c r="AJ400" i="64"/>
  <c r="U37" i="36"/>
  <c r="AN559" i="64"/>
  <c r="L37" i="36"/>
  <c r="F37" i="36"/>
  <c r="K37" i="36"/>
  <c r="M37" i="36"/>
  <c r="AC412" i="64"/>
  <c r="AR335" i="64"/>
  <c r="AP558" i="64"/>
  <c r="F39" i="36"/>
  <c r="AE414" i="64"/>
  <c r="AN335" i="64"/>
  <c r="AN405" i="64"/>
  <c r="AC339" i="64"/>
  <c r="AM194" i="64"/>
  <c r="AH408" i="64"/>
  <c r="AI265" i="64"/>
  <c r="AH119" i="64"/>
  <c r="AH554" i="64"/>
  <c r="AL409" i="64"/>
  <c r="AJ111" i="64"/>
  <c r="AS124" i="64"/>
  <c r="J37" i="36"/>
  <c r="AT477" i="64"/>
  <c r="AC123" i="64"/>
  <c r="R37" i="36"/>
  <c r="H37" i="36"/>
  <c r="P37" i="36"/>
  <c r="D37" i="36"/>
  <c r="AE46" i="64"/>
  <c r="AN54" i="64"/>
  <c r="I37" i="36"/>
  <c r="G37" i="36"/>
  <c r="N37" i="36"/>
  <c r="W37" i="36"/>
  <c r="AM558" i="64"/>
  <c r="AU547" i="64"/>
  <c r="T37" i="36"/>
  <c r="S37" i="36"/>
  <c r="V37" i="36"/>
  <c r="Q37" i="36"/>
  <c r="AC560" i="64"/>
  <c r="AT257" i="64"/>
  <c r="W88" i="56"/>
  <c r="AE405" i="64"/>
  <c r="AC485" i="64"/>
  <c r="AR481" i="64"/>
  <c r="AM265" i="64"/>
  <c r="AM123" i="64"/>
  <c r="AC194" i="64"/>
  <c r="AS54" i="64"/>
  <c r="AH55" i="64"/>
  <c r="AU401" i="64"/>
  <c r="I88" i="56"/>
  <c r="AE478" i="64"/>
  <c r="AS559" i="64"/>
  <c r="AU254" i="64"/>
  <c r="AJ46" i="64"/>
  <c r="AC265" i="64"/>
  <c r="AM339" i="64"/>
  <c r="AS486" i="64"/>
  <c r="AU42" i="64"/>
  <c r="AT45" i="64"/>
  <c r="AR190" i="64"/>
  <c r="AJ405" i="64"/>
  <c r="AM412" i="64"/>
  <c r="AM485" i="64"/>
  <c r="AU112" i="64"/>
  <c r="AR261" i="64"/>
  <c r="AJ116" i="64"/>
  <c r="AN46" i="64"/>
  <c r="AG474" i="64"/>
  <c r="AL191" i="64"/>
  <c r="AG123" i="64"/>
  <c r="AP123" i="64"/>
  <c r="AP53" i="64"/>
  <c r="AG401" i="64"/>
  <c r="AU335" i="64"/>
  <c r="AG412" i="64"/>
  <c r="AG485" i="64"/>
  <c r="AO559" i="64"/>
  <c r="AO50" i="64"/>
  <c r="AP195" i="64"/>
  <c r="AP111" i="64"/>
  <c r="AO555" i="64"/>
  <c r="AI412" i="64"/>
  <c r="AG112" i="64"/>
  <c r="AU261" i="64"/>
  <c r="AU481" i="64"/>
  <c r="AI194" i="64"/>
  <c r="AO486" i="64"/>
  <c r="AI116" i="64"/>
  <c r="AO195" i="64"/>
  <c r="AH340" i="64"/>
  <c r="AM414" i="64"/>
  <c r="AM41" i="64"/>
  <c r="AK555" i="64"/>
  <c r="AF191" i="64"/>
  <c r="AL262" i="64"/>
  <c r="AP478" i="64"/>
  <c r="AQ405" i="64"/>
  <c r="AP412" i="64"/>
  <c r="AP485" i="64"/>
  <c r="AO124" i="64"/>
  <c r="AQ559" i="64"/>
  <c r="AS112" i="64"/>
  <c r="AN400" i="64"/>
  <c r="AL50" i="64"/>
  <c r="AL120" i="64"/>
  <c r="AG265" i="64"/>
  <c r="AI339" i="64"/>
  <c r="AI558" i="64"/>
  <c r="AJ54" i="64"/>
  <c r="AG42" i="64"/>
  <c r="AT473" i="64"/>
  <c r="AO482" i="64"/>
  <c r="AN116" i="64"/>
  <c r="AE267" i="64"/>
  <c r="AP265" i="64"/>
  <c r="AG339" i="64"/>
  <c r="AG558" i="64"/>
  <c r="AO54" i="64"/>
  <c r="AE55" i="64"/>
  <c r="AS547" i="64"/>
  <c r="AE42" i="64"/>
  <c r="AP473" i="64"/>
  <c r="AN258" i="64"/>
  <c r="AQ262" i="64"/>
  <c r="AS254" i="64"/>
  <c r="AL546" i="64"/>
  <c r="C28" i="75"/>
  <c r="AU120" i="64"/>
  <c r="AI123" i="64"/>
  <c r="AP339" i="64"/>
  <c r="AJ486" i="64"/>
  <c r="AU554" i="64"/>
  <c r="AO413" i="64"/>
  <c r="AO266" i="64"/>
  <c r="AN551" i="64"/>
  <c r="AH195" i="64"/>
  <c r="AP340" i="64"/>
  <c r="AP401" i="64"/>
  <c r="AQ257" i="64"/>
  <c r="AD555" i="64"/>
  <c r="AG262" i="64"/>
  <c r="AQ478" i="64"/>
  <c r="AC401" i="64"/>
  <c r="AG555" i="64"/>
  <c r="AK191" i="64"/>
  <c r="AL112" i="64"/>
  <c r="AG546" i="64"/>
  <c r="AO261" i="64"/>
  <c r="AK195" i="64"/>
  <c r="AR45" i="64"/>
  <c r="AP45" i="64"/>
  <c r="AN190" i="64"/>
  <c r="AE555" i="64"/>
  <c r="AF262" i="64"/>
  <c r="AO478" i="64"/>
  <c r="AO405" i="64"/>
  <c r="AN485" i="64"/>
  <c r="AP124" i="64"/>
  <c r="AM559" i="64"/>
  <c r="AG267" i="64"/>
  <c r="AD254" i="64"/>
  <c r="AD112" i="64"/>
  <c r="AI481" i="64"/>
  <c r="AK50" i="64"/>
  <c r="AQ120" i="64"/>
  <c r="AD547" i="64"/>
  <c r="AD42" i="64"/>
  <c r="AP115" i="64"/>
  <c r="AG409" i="64"/>
  <c r="AG53" i="64"/>
  <c r="AG253" i="64"/>
  <c r="AL336" i="64"/>
  <c r="AO258" i="64"/>
  <c r="AN414" i="64"/>
  <c r="AP559" i="64"/>
  <c r="AL254" i="64"/>
  <c r="AG400" i="64"/>
  <c r="AG120" i="64"/>
  <c r="AK120" i="64"/>
  <c r="AO46" i="64"/>
  <c r="AP404" i="64"/>
  <c r="AI554" i="64"/>
  <c r="AG482" i="64"/>
  <c r="AO116" i="64"/>
  <c r="AI119" i="64"/>
  <c r="AI49" i="64"/>
  <c r="AD336" i="64"/>
  <c r="AF335" i="64"/>
  <c r="AI190" i="64"/>
  <c r="AM195" i="64"/>
  <c r="AF195" i="64"/>
  <c r="AK340" i="64"/>
  <c r="AM340" i="64"/>
  <c r="AL401" i="64"/>
  <c r="AG111" i="64"/>
  <c r="AP257" i="64"/>
  <c r="AO335" i="64"/>
  <c r="AI335" i="64"/>
  <c r="AG473" i="64"/>
  <c r="AR115" i="64"/>
  <c r="AI408" i="64"/>
  <c r="AD409" i="64"/>
  <c r="AD482" i="64"/>
  <c r="AG336" i="64"/>
  <c r="AD340" i="64"/>
  <c r="AH560" i="64"/>
  <c r="R88" i="56"/>
  <c r="AJ124" i="64"/>
  <c r="AU124" i="64"/>
  <c r="AT400" i="64"/>
  <c r="AI46" i="64"/>
  <c r="AU195" i="64"/>
  <c r="AF340" i="64"/>
  <c r="AT111" i="64"/>
  <c r="AT41" i="64"/>
  <c r="AS555" i="64"/>
  <c r="AF555" i="64"/>
  <c r="AS191" i="64"/>
  <c r="AK262" i="64"/>
  <c r="AS262" i="64"/>
  <c r="AJ485" i="64"/>
  <c r="AQ124" i="64"/>
  <c r="AN124" i="64"/>
  <c r="AL559" i="64"/>
  <c r="AD559" i="64"/>
  <c r="AF267" i="64"/>
  <c r="AH267" i="64"/>
  <c r="AC254" i="64"/>
  <c r="AM112" i="64"/>
  <c r="AE112" i="64"/>
  <c r="AO481" i="64"/>
  <c r="AP46" i="64"/>
  <c r="AU54" i="64"/>
  <c r="AS55" i="64"/>
  <c r="AU409" i="64"/>
  <c r="AU482" i="64"/>
  <c r="AE116" i="64"/>
  <c r="AI53" i="64"/>
  <c r="AP253" i="64"/>
  <c r="AU119" i="64"/>
  <c r="AU49" i="64"/>
  <c r="AO336" i="64"/>
  <c r="AJ195" i="64"/>
  <c r="AN340" i="64"/>
  <c r="AS560" i="64"/>
  <c r="AU555" i="64"/>
  <c r="AU191" i="64"/>
  <c r="AN262" i="64"/>
  <c r="AI478" i="64"/>
  <c r="AG478" i="64"/>
  <c r="AU559" i="64"/>
  <c r="AS267" i="64"/>
  <c r="AE254" i="64"/>
  <c r="AL400" i="64"/>
  <c r="AM400" i="64"/>
  <c r="V88" i="56"/>
  <c r="AU50" i="64"/>
  <c r="AS120" i="64"/>
  <c r="AU486" i="64"/>
  <c r="AN486" i="64"/>
  <c r="AS409" i="64"/>
  <c r="AU340" i="64"/>
  <c r="AS401" i="64"/>
  <c r="AS190" i="64"/>
  <c r="AS482" i="64"/>
  <c r="AN413" i="64"/>
  <c r="AN45" i="64"/>
  <c r="AD111" i="64"/>
  <c r="AP335" i="64"/>
  <c r="AJ190" i="64"/>
  <c r="AL485" i="64"/>
  <c r="AR195" i="64"/>
  <c r="AC414" i="64"/>
  <c r="AO41" i="64"/>
  <c r="AQ45" i="64"/>
  <c r="AD335" i="64"/>
  <c r="AQ335" i="64"/>
  <c r="AO190" i="64"/>
  <c r="AN412" i="64"/>
  <c r="AM124" i="64"/>
  <c r="AP112" i="64"/>
  <c r="AF261" i="64"/>
  <c r="AC558" i="64"/>
  <c r="AL473" i="64"/>
  <c r="AM473" i="64"/>
  <c r="AR554" i="64"/>
  <c r="AQ412" i="64"/>
  <c r="AM191" i="64"/>
  <c r="AH478" i="64"/>
  <c r="P88" i="56"/>
  <c r="AQ340" i="64"/>
  <c r="AK560" i="64"/>
  <c r="AM401" i="64"/>
  <c r="AI41" i="64"/>
  <c r="AP405" i="64"/>
  <c r="AP560" i="64"/>
  <c r="AN111" i="64"/>
  <c r="AN41" i="64"/>
  <c r="AE45" i="64"/>
  <c r="AM257" i="64"/>
  <c r="AQ191" i="64"/>
  <c r="AM254" i="64"/>
  <c r="AQ195" i="64"/>
  <c r="AN560" i="64"/>
  <c r="AI414" i="64"/>
  <c r="AK414" i="64"/>
  <c r="AT414" i="64"/>
  <c r="AN401" i="64"/>
  <c r="AK111" i="64"/>
  <c r="AQ111" i="64"/>
  <c r="AE335" i="64"/>
  <c r="AS335" i="64"/>
  <c r="L88" i="56"/>
  <c r="AH555" i="64"/>
  <c r="AP191" i="64"/>
  <c r="AH262" i="64"/>
  <c r="AL412" i="64"/>
  <c r="AR485" i="64"/>
  <c r="AE124" i="64"/>
  <c r="AO400" i="64"/>
  <c r="AO546" i="64"/>
  <c r="AL339" i="64"/>
  <c r="AR194" i="64"/>
  <c r="AT404" i="64"/>
  <c r="AO111" i="64"/>
  <c r="AT267" i="64"/>
  <c r="AQ400" i="64"/>
  <c r="AR123" i="64"/>
  <c r="AC404" i="64"/>
  <c r="AQ546" i="64"/>
  <c r="AC477" i="64"/>
  <c r="AQ50" i="64"/>
  <c r="AU194" i="64"/>
  <c r="AN42" i="64"/>
  <c r="AO265" i="64"/>
  <c r="AO485" i="64"/>
  <c r="AO550" i="64"/>
  <c r="AO257" i="64"/>
  <c r="AF404" i="64"/>
  <c r="AF257" i="64"/>
  <c r="AF45" i="64"/>
  <c r="AT481" i="64"/>
  <c r="AT408" i="64"/>
  <c r="AT261" i="64"/>
  <c r="AM481" i="64"/>
  <c r="AM408" i="64"/>
  <c r="AL115" i="64"/>
  <c r="AL49" i="64"/>
  <c r="AL554" i="64"/>
  <c r="AL481" i="64"/>
  <c r="AL335" i="64"/>
  <c r="AC253" i="64"/>
  <c r="AC400" i="64"/>
  <c r="AI124" i="64"/>
  <c r="AI54" i="64"/>
  <c r="AI486" i="64"/>
  <c r="AI559" i="64"/>
  <c r="AM55" i="64"/>
  <c r="AU253" i="64"/>
  <c r="AU473" i="64"/>
  <c r="AU485" i="64"/>
  <c r="AU53" i="64"/>
  <c r="AU339" i="64"/>
  <c r="AU123" i="64"/>
  <c r="AU265" i="64"/>
  <c r="AG404" i="64"/>
  <c r="AG477" i="64"/>
  <c r="AG115" i="64"/>
  <c r="AL258" i="64"/>
  <c r="AO112" i="64"/>
  <c r="AO254" i="64"/>
  <c r="AO547" i="64"/>
  <c r="AG54" i="64"/>
  <c r="AG266" i="64"/>
  <c r="AG195" i="64"/>
  <c r="AO401" i="64"/>
  <c r="AU41" i="64"/>
  <c r="AL45" i="64"/>
  <c r="AG257" i="64"/>
  <c r="AJ262" i="64"/>
  <c r="AL478" i="64"/>
  <c r="AD405" i="64"/>
  <c r="AL405" i="64"/>
  <c r="AR42" i="64"/>
  <c r="AR112" i="64"/>
  <c r="AE50" i="64"/>
  <c r="AC50" i="64"/>
  <c r="AK258" i="64"/>
  <c r="AK405" i="64"/>
  <c r="AM258" i="64"/>
  <c r="AM405" i="64"/>
  <c r="AP554" i="64"/>
  <c r="AR558" i="64"/>
  <c r="AR339" i="64"/>
  <c r="AR265" i="64"/>
  <c r="AT53" i="64"/>
  <c r="AT558" i="64"/>
  <c r="AT194" i="64"/>
  <c r="AT265" i="64"/>
  <c r="AM404" i="64"/>
  <c r="AM115" i="64"/>
  <c r="AM477" i="64"/>
  <c r="AM45" i="64"/>
  <c r="AE340" i="64"/>
  <c r="AE486" i="64"/>
  <c r="AU258" i="64"/>
  <c r="AU116" i="64"/>
  <c r="AI409" i="64"/>
  <c r="AI50" i="64"/>
  <c r="AI191" i="64"/>
  <c r="AJ254" i="64"/>
  <c r="AJ42" i="64"/>
  <c r="AJ547" i="64"/>
  <c r="AI477" i="64"/>
  <c r="AI550" i="64"/>
  <c r="AI404" i="64"/>
  <c r="AI257" i="64"/>
  <c r="AU115" i="64"/>
  <c r="AU404" i="64"/>
  <c r="AU477" i="64"/>
  <c r="AU550" i="64"/>
  <c r="AG481" i="64"/>
  <c r="AG554" i="64"/>
  <c r="AG119" i="64"/>
  <c r="AG408" i="64"/>
  <c r="AL413" i="64"/>
  <c r="AL266" i="64"/>
  <c r="AL54" i="64"/>
  <c r="AD486" i="64"/>
  <c r="AD413" i="64"/>
  <c r="AD54" i="64"/>
  <c r="AD124" i="64"/>
  <c r="AM560" i="64"/>
  <c r="AU560" i="64"/>
  <c r="AU414" i="64"/>
  <c r="AK401" i="64"/>
  <c r="AU111" i="64"/>
  <c r="AI555" i="64"/>
  <c r="AN191" i="64"/>
  <c r="AH191" i="64"/>
  <c r="AI262" i="64"/>
  <c r="AU478" i="64"/>
  <c r="AT478" i="64"/>
  <c r="AG405" i="64"/>
  <c r="AE404" i="64"/>
  <c r="AN195" i="64"/>
  <c r="AL195" i="64"/>
  <c r="AE195" i="64"/>
  <c r="AI340" i="64"/>
  <c r="AE286" i="25"/>
  <c r="AJ401" i="64"/>
  <c r="AH401" i="64"/>
  <c r="AI111" i="64"/>
  <c r="AO45" i="64"/>
  <c r="AD257" i="64"/>
  <c r="AU257" i="64"/>
  <c r="AG335" i="64"/>
  <c r="AT335" i="64"/>
  <c r="AK335" i="64"/>
  <c r="AP190" i="64"/>
  <c r="AE262" i="64"/>
  <c r="AC262" i="64"/>
  <c r="AS478" i="64"/>
  <c r="AF405" i="64"/>
  <c r="AS405" i="64"/>
  <c r="AU405" i="64"/>
  <c r="AT485" i="64"/>
  <c r="AQ485" i="64"/>
  <c r="AL124" i="64"/>
  <c r="AE559" i="64"/>
  <c r="AK254" i="64"/>
  <c r="AJ112" i="64"/>
  <c r="AU400" i="64"/>
  <c r="AU546" i="64"/>
  <c r="AR477" i="64"/>
  <c r="AG261" i="64"/>
  <c r="AN261" i="64"/>
  <c r="AI120" i="64"/>
  <c r="AE120" i="64"/>
  <c r="AS46" i="64"/>
  <c r="AT123" i="64"/>
  <c r="AO42" i="64"/>
  <c r="AC473" i="64"/>
  <c r="AI115" i="64"/>
  <c r="AL404" i="64"/>
  <c r="AP408" i="64"/>
  <c r="AM554" i="64"/>
  <c r="AN482" i="64"/>
  <c r="AJ487" i="64"/>
  <c r="AJ267" i="64"/>
  <c r="AG49" i="64"/>
  <c r="AL551" i="64"/>
  <c r="AS404" i="64"/>
  <c r="AS45" i="64"/>
  <c r="AR405" i="64"/>
  <c r="AR478" i="64"/>
  <c r="AF53" i="64"/>
  <c r="AF485" i="64"/>
  <c r="AQ474" i="64"/>
  <c r="AQ112" i="64"/>
  <c r="AC116" i="64"/>
  <c r="AC46" i="64"/>
  <c r="AC405" i="64"/>
  <c r="AC49" i="64"/>
  <c r="AC554" i="64"/>
  <c r="AC408" i="64"/>
  <c r="AC261" i="64"/>
  <c r="AC190" i="64"/>
  <c r="AC335" i="64"/>
  <c r="AE191" i="64"/>
  <c r="AE482" i="64"/>
  <c r="AS551" i="64"/>
  <c r="AS116" i="64"/>
  <c r="AJ50" i="64"/>
  <c r="AJ191" i="64"/>
  <c r="AI546" i="64"/>
  <c r="AI253" i="64"/>
  <c r="AI473" i="64"/>
  <c r="AP481" i="64"/>
  <c r="AP261" i="64"/>
  <c r="AN474" i="64"/>
  <c r="AN112" i="64"/>
  <c r="AN254" i="64"/>
  <c r="AD258" i="64"/>
  <c r="AD551" i="64"/>
  <c r="AD46" i="64"/>
  <c r="AD478" i="64"/>
  <c r="AI195" i="64"/>
  <c r="AQ401" i="64"/>
  <c r="AC111" i="64"/>
  <c r="AT190" i="64"/>
  <c r="AM190" i="64"/>
  <c r="AP55" i="64"/>
  <c r="AP267" i="64"/>
  <c r="AF546" i="64"/>
  <c r="AF400" i="64"/>
  <c r="AR473" i="64"/>
  <c r="AR400" i="64"/>
  <c r="AL53" i="64"/>
  <c r="AL194" i="64"/>
  <c r="AL123" i="64"/>
  <c r="AI474" i="64"/>
  <c r="AI42" i="64"/>
  <c r="AI112" i="64"/>
  <c r="AO474" i="64"/>
  <c r="AN50" i="64"/>
  <c r="AN120" i="64"/>
  <c r="AN409" i="64"/>
  <c r="AN555" i="64"/>
  <c r="AG46" i="64"/>
  <c r="AG551" i="64"/>
  <c r="AG116" i="64"/>
  <c r="AD195" i="64"/>
  <c r="AL340" i="64"/>
  <c r="AG340" i="64"/>
  <c r="AI401" i="64"/>
  <c r="AR111" i="64"/>
  <c r="AC41" i="64"/>
  <c r="AD45" i="64"/>
  <c r="AC45" i="64"/>
  <c r="AL257" i="64"/>
  <c r="AC257" i="64"/>
  <c r="AM335" i="64"/>
  <c r="AL190" i="64"/>
  <c r="AE190" i="64"/>
  <c r="AN286" i="25"/>
  <c r="AU412" i="64"/>
  <c r="AT412" i="64"/>
  <c r="AG124" i="64"/>
  <c r="AG559" i="64"/>
  <c r="AQ254" i="64"/>
  <c r="AI400" i="64"/>
  <c r="AC546" i="64"/>
  <c r="AR546" i="64"/>
  <c r="AL477" i="64"/>
  <c r="AL261" i="64"/>
  <c r="AL46" i="64"/>
  <c r="AL265" i="64"/>
  <c r="AT339" i="64"/>
  <c r="AI547" i="64"/>
  <c r="AC115" i="64"/>
  <c r="AR404" i="64"/>
  <c r="AT554" i="64"/>
  <c r="AJ409" i="64"/>
  <c r="AI482" i="64"/>
  <c r="AJ482" i="64"/>
  <c r="AL116" i="64"/>
  <c r="AG413" i="64"/>
  <c r="AG550" i="64"/>
  <c r="AP49" i="64"/>
  <c r="AD286" i="25"/>
  <c r="F88" i="56"/>
  <c r="AJ412" i="64"/>
  <c r="AH124" i="64"/>
  <c r="AK559" i="64"/>
  <c r="AQ477" i="64"/>
  <c r="AQ481" i="64"/>
  <c r="U88" i="56"/>
  <c r="M88" i="56"/>
  <c r="S88" i="56"/>
  <c r="T88" i="56"/>
  <c r="AM286" i="25"/>
  <c r="AK190" i="64"/>
  <c r="AV623" i="64"/>
  <c r="AR559" i="64"/>
  <c r="AF559" i="64"/>
  <c r="AQ261" i="64"/>
  <c r="AS481" i="64"/>
  <c r="AF486" i="64"/>
  <c r="AT547" i="64"/>
  <c r="AK473" i="64"/>
  <c r="AF115" i="64"/>
  <c r="AD408" i="64"/>
  <c r="AJ125" i="64"/>
  <c r="AR267" i="64"/>
  <c r="AJ286" i="25"/>
  <c r="AR46" i="64"/>
  <c r="AJ265" i="64"/>
  <c r="AE123" i="64"/>
  <c r="AJ123" i="64"/>
  <c r="AN339" i="64"/>
  <c r="AE194" i="64"/>
  <c r="AJ558" i="64"/>
  <c r="AQ42" i="64"/>
  <c r="AQ404" i="64"/>
  <c r="AF408" i="64"/>
  <c r="AO554" i="64"/>
  <c r="AQ414" i="64"/>
  <c r="AS111" i="64"/>
  <c r="AS261" i="64"/>
  <c r="AF265" i="64"/>
  <c r="AF123" i="64"/>
  <c r="AF54" i="64"/>
  <c r="AR54" i="64"/>
  <c r="AG55" i="64"/>
  <c r="AK547" i="64"/>
  <c r="AS408" i="64"/>
  <c r="L327" i="25"/>
  <c r="AL267" i="64"/>
  <c r="AD400" i="64"/>
  <c r="AK546" i="64"/>
  <c r="AD546" i="64"/>
  <c r="E327" i="25"/>
  <c r="AS123" i="64"/>
  <c r="AF194" i="64"/>
  <c r="AO558" i="64"/>
  <c r="F327" i="25"/>
  <c r="AK54" i="64"/>
  <c r="AP547" i="64"/>
  <c r="AJ473" i="64"/>
  <c r="AE115" i="64"/>
  <c r="AO115" i="64"/>
  <c r="AF554" i="64"/>
  <c r="G629" i="64"/>
  <c r="G267" i="64" s="1"/>
  <c r="R219" i="25"/>
  <c r="R123" i="47"/>
  <c r="R74" i="47" s="1"/>
  <c r="D222" i="25"/>
  <c r="D173" i="56"/>
  <c r="K171" i="44" s="1"/>
  <c r="L171" i="44" s="1"/>
  <c r="C48" i="36"/>
  <c r="J148" i="56"/>
  <c r="AD134" i="25"/>
  <c r="I194" i="47"/>
  <c r="BT244" i="46"/>
  <c r="G85" i="56"/>
  <c r="T219" i="25"/>
  <c r="T123" i="47"/>
  <c r="T74" i="47" s="1"/>
  <c r="AQ560" i="64"/>
  <c r="AL560" i="64"/>
  <c r="AD414" i="64"/>
  <c r="AR414" i="64"/>
  <c r="AF401" i="64"/>
  <c r="F474" i="64"/>
  <c r="AE111" i="64"/>
  <c r="AF111" i="64"/>
  <c r="G123" i="47"/>
  <c r="G74" i="47" s="1"/>
  <c r="G219" i="25"/>
  <c r="AL134" i="25"/>
  <c r="R148" i="56"/>
  <c r="Q194" i="47"/>
  <c r="AI240" i="46"/>
  <c r="AF133" i="25"/>
  <c r="L147" i="56"/>
  <c r="K193" i="47"/>
  <c r="V194" i="47"/>
  <c r="AQ134" i="25"/>
  <c r="W148" i="56"/>
  <c r="G608" i="64"/>
  <c r="G623" i="64"/>
  <c r="G335" i="64" s="1"/>
  <c r="G627" i="64"/>
  <c r="G194" i="64" s="1"/>
  <c r="G615" i="64"/>
  <c r="G253" i="64" s="1"/>
  <c r="G619" i="64"/>
  <c r="G550" i="64" s="1"/>
  <c r="AR191" i="64"/>
  <c r="AP262" i="64"/>
  <c r="J50" i="36"/>
  <c r="K50" i="36"/>
  <c r="U50" i="36"/>
  <c r="V50" i="36"/>
  <c r="P50" i="36"/>
  <c r="O50" i="36"/>
  <c r="W50" i="36"/>
  <c r="S50" i="36"/>
  <c r="T50" i="36"/>
  <c r="Q50" i="36"/>
  <c r="M50" i="36"/>
  <c r="G50" i="36"/>
  <c r="N50" i="36"/>
  <c r="R50" i="36"/>
  <c r="H50" i="36"/>
  <c r="I50" i="36"/>
  <c r="F50" i="36"/>
  <c r="L50" i="36"/>
  <c r="E50" i="36"/>
  <c r="AI286" i="25"/>
  <c r="AK485" i="64"/>
  <c r="AH342" i="64"/>
  <c r="AH268" i="64"/>
  <c r="AH561" i="64"/>
  <c r="AH488" i="64"/>
  <c r="AH56" i="64"/>
  <c r="AH197" i="64"/>
  <c r="AH126" i="64"/>
  <c r="AH415" i="64"/>
  <c r="F53" i="64"/>
  <c r="F194" i="64"/>
  <c r="F412" i="64"/>
  <c r="AC124" i="64"/>
  <c r="AT559" i="64"/>
  <c r="J124" i="47"/>
  <c r="J75" i="47" s="1"/>
  <c r="J220" i="25"/>
  <c r="F560" i="64"/>
  <c r="AK267" i="64"/>
  <c r="AK400" i="64"/>
  <c r="AS400" i="64"/>
  <c r="F253" i="64"/>
  <c r="D271" i="64"/>
  <c r="D129" i="64"/>
  <c r="F111" i="64"/>
  <c r="AS477" i="64"/>
  <c r="AJ477" i="64"/>
  <c r="P222" i="47"/>
  <c r="P372" i="47"/>
  <c r="P375" i="47" s="1"/>
  <c r="AE261" i="64"/>
  <c r="AD481" i="64"/>
  <c r="AK134" i="25"/>
  <c r="P194" i="47"/>
  <c r="Q148" i="56"/>
  <c r="G45" i="36"/>
  <c r="R45" i="36"/>
  <c r="O45" i="36"/>
  <c r="W45" i="36"/>
  <c r="U45" i="36"/>
  <c r="M45" i="36"/>
  <c r="K45" i="36"/>
  <c r="S45" i="36"/>
  <c r="T45" i="36"/>
  <c r="H45" i="36"/>
  <c r="Q45" i="36"/>
  <c r="N45" i="36"/>
  <c r="P45" i="36"/>
  <c r="V45" i="36"/>
  <c r="I45" i="36"/>
  <c r="J45" i="36"/>
  <c r="L45" i="36"/>
  <c r="E45" i="36"/>
  <c r="U124" i="47"/>
  <c r="U75" i="47" s="1"/>
  <c r="U220" i="25"/>
  <c r="U123" i="47"/>
  <c r="U74" i="47" s="1"/>
  <c r="U219" i="25"/>
  <c r="O372" i="47"/>
  <c r="O375" i="47" s="1"/>
  <c r="O222" i="47"/>
  <c r="AH50" i="64"/>
  <c r="AT120" i="64"/>
  <c r="AF120" i="64"/>
  <c r="AP120" i="64"/>
  <c r="AF46" i="64"/>
  <c r="AH46" i="64"/>
  <c r="AS265" i="64"/>
  <c r="AN265" i="64"/>
  <c r="AK123" i="64"/>
  <c r="AN123" i="64"/>
  <c r="AE339" i="64"/>
  <c r="AS339" i="64"/>
  <c r="AO339" i="64"/>
  <c r="AJ339" i="64"/>
  <c r="AE126" i="64"/>
  <c r="AE415" i="64"/>
  <c r="AE488" i="64"/>
  <c r="AE342" i="64"/>
  <c r="AE561" i="64"/>
  <c r="AE56" i="64"/>
  <c r="AE268" i="64"/>
  <c r="AE197" i="64"/>
  <c r="S122" i="47"/>
  <c r="S73" i="47" s="1"/>
  <c r="S218" i="25"/>
  <c r="AS194" i="64"/>
  <c r="AJ194" i="64"/>
  <c r="BZ244" i="46"/>
  <c r="M85" i="56"/>
  <c r="BW244" i="46"/>
  <c r="J85" i="56"/>
  <c r="S85" i="56"/>
  <c r="CF244" i="46"/>
  <c r="I85" i="56"/>
  <c r="BV244" i="46"/>
  <c r="Q85" i="56"/>
  <c r="CD244" i="46"/>
  <c r="AS342" i="64"/>
  <c r="AS126" i="64"/>
  <c r="AS56" i="64"/>
  <c r="AS268" i="64"/>
  <c r="AS488" i="64"/>
  <c r="AS561" i="64"/>
  <c r="AS415" i="64"/>
  <c r="AS197" i="64"/>
  <c r="V123" i="47"/>
  <c r="V74" i="47" s="1"/>
  <c r="V219" i="25"/>
  <c r="AF558" i="64"/>
  <c r="AE558" i="64"/>
  <c r="AQ486" i="64"/>
  <c r="AK486" i="64"/>
  <c r="AH54" i="64"/>
  <c r="AT54" i="64"/>
  <c r="AC54" i="64"/>
  <c r="F45" i="36"/>
  <c r="AT55" i="64"/>
  <c r="AF42" i="64"/>
  <c r="AT42" i="64"/>
  <c r="AQ473" i="64"/>
  <c r="AD473" i="64"/>
  <c r="AK115" i="64"/>
  <c r="AO404" i="64"/>
  <c r="AD404" i="64"/>
  <c r="I219" i="25"/>
  <c r="I123" i="47"/>
  <c r="I74" i="47" s="1"/>
  <c r="C215" i="47"/>
  <c r="AN408" i="64"/>
  <c r="AE408" i="64"/>
  <c r="AQ554" i="64"/>
  <c r="AD554" i="64"/>
  <c r="Y134" i="25"/>
  <c r="E148" i="56"/>
  <c r="D194" i="47"/>
  <c r="AX148" i="46"/>
  <c r="CO148" i="46" s="1"/>
  <c r="AJ134" i="25"/>
  <c r="P148" i="56"/>
  <c r="O194" i="47"/>
  <c r="AN134" i="25"/>
  <c r="T148" i="56"/>
  <c r="S194" i="47"/>
  <c r="K88" i="56"/>
  <c r="AC286" i="25"/>
  <c r="O217" i="25"/>
  <c r="O121" i="47"/>
  <c r="AK482" i="64"/>
  <c r="AR482" i="64"/>
  <c r="AM116" i="64"/>
  <c r="AQ116" i="64"/>
  <c r="AK116" i="64"/>
  <c r="J38" i="36"/>
  <c r="T38" i="36"/>
  <c r="N38" i="36"/>
  <c r="M38" i="36"/>
  <c r="H38" i="36"/>
  <c r="G38" i="36"/>
  <c r="U38" i="36"/>
  <c r="K38" i="36"/>
  <c r="V38" i="36"/>
  <c r="W38" i="36"/>
  <c r="S38" i="36"/>
  <c r="Q38" i="36"/>
  <c r="P38" i="36"/>
  <c r="R38" i="36"/>
  <c r="O38" i="36"/>
  <c r="I38" i="36"/>
  <c r="L38" i="36"/>
  <c r="F38" i="36"/>
  <c r="E38" i="36"/>
  <c r="W218" i="25"/>
  <c r="W122" i="47"/>
  <c r="W73" i="47" s="1"/>
  <c r="AQ268" i="64"/>
  <c r="AQ415" i="64"/>
  <c r="AQ488" i="64"/>
  <c r="AQ342" i="64"/>
  <c r="AQ561" i="64"/>
  <c r="AQ56" i="64"/>
  <c r="AQ197" i="64"/>
  <c r="AQ126" i="64"/>
  <c r="AE53" i="64"/>
  <c r="AG197" i="64"/>
  <c r="AG268" i="64"/>
  <c r="AG342" i="64"/>
  <c r="AG126" i="64"/>
  <c r="AG488" i="64"/>
  <c r="AG561" i="64"/>
  <c r="AG56" i="64"/>
  <c r="AG415" i="64"/>
  <c r="AM413" i="64"/>
  <c r="AQ413" i="64"/>
  <c r="AH413" i="64"/>
  <c r="F559" i="64"/>
  <c r="F54" i="64"/>
  <c r="F340" i="64"/>
  <c r="AT266" i="64"/>
  <c r="AI266" i="64"/>
  <c r="AE266" i="64"/>
  <c r="AE487" i="64"/>
  <c r="AD487" i="64"/>
  <c r="AN487" i="64"/>
  <c r="AP487" i="64"/>
  <c r="AH487" i="64"/>
  <c r="AM125" i="64"/>
  <c r="AQ125" i="64"/>
  <c r="AT125" i="64"/>
  <c r="AL125" i="64"/>
  <c r="AP474" i="64"/>
  <c r="AM474" i="64"/>
  <c r="AJ474" i="64"/>
  <c r="AS253" i="64"/>
  <c r="AD253" i="64"/>
  <c r="AL253" i="64"/>
  <c r="AN253" i="64"/>
  <c r="AT550" i="64"/>
  <c r="AN550" i="64"/>
  <c r="F550" i="64"/>
  <c r="CO166" i="46"/>
  <c r="AV248" i="46"/>
  <c r="D215" i="25"/>
  <c r="D166" i="56"/>
  <c r="K164" i="44" s="1"/>
  <c r="L164" i="44" s="1"/>
  <c r="C218" i="47"/>
  <c r="AF119" i="64"/>
  <c r="AQ119" i="64"/>
  <c r="AN119" i="64"/>
  <c r="AC119" i="64"/>
  <c r="AK49" i="64"/>
  <c r="AM49" i="64"/>
  <c r="F554" i="64"/>
  <c r="F481" i="64"/>
  <c r="N193" i="47"/>
  <c r="AL240" i="46"/>
  <c r="AI133" i="25"/>
  <c r="O147" i="56"/>
  <c r="W194" i="47"/>
  <c r="X148" i="56"/>
  <c r="AR134" i="25"/>
  <c r="N147" i="56"/>
  <c r="AK240" i="46"/>
  <c r="AH133" i="25"/>
  <c r="M193" i="47"/>
  <c r="F194" i="47"/>
  <c r="AA134" i="25"/>
  <c r="G148" i="56"/>
  <c r="U121" i="47"/>
  <c r="U217" i="25"/>
  <c r="M222" i="47"/>
  <c r="M372" i="47"/>
  <c r="M375" i="47" s="1"/>
  <c r="F120" i="64"/>
  <c r="F50" i="64"/>
  <c r="F262" i="64"/>
  <c r="AI336" i="64"/>
  <c r="AK336" i="64"/>
  <c r="AF336" i="64"/>
  <c r="AI258" i="64"/>
  <c r="AH258" i="64"/>
  <c r="AK551" i="64"/>
  <c r="AI551" i="64"/>
  <c r="AU551" i="64"/>
  <c r="F405" i="64"/>
  <c r="F116" i="64"/>
  <c r="W121" i="47"/>
  <c r="W217" i="25"/>
  <c r="S219" i="25"/>
  <c r="S123" i="47"/>
  <c r="S74" i="47" s="1"/>
  <c r="O123" i="47"/>
  <c r="O74" i="47" s="1"/>
  <c r="O219" i="25"/>
  <c r="M122" i="47"/>
  <c r="M73" i="47" s="1"/>
  <c r="M218" i="25"/>
  <c r="AM56" i="64"/>
  <c r="AM126" i="64"/>
  <c r="AM342" i="64"/>
  <c r="AM268" i="64"/>
  <c r="AM197" i="64"/>
  <c r="AM415" i="64"/>
  <c r="AM488" i="64"/>
  <c r="AM561" i="64"/>
  <c r="AT124" i="64"/>
  <c r="AE400" i="64"/>
  <c r="D563" i="64"/>
  <c r="F546" i="64"/>
  <c r="AN240" i="46"/>
  <c r="AK133" i="25"/>
  <c r="Q147" i="56"/>
  <c r="P193" i="47"/>
  <c r="AB414" i="64"/>
  <c r="AV629" i="64"/>
  <c r="AU561" i="64"/>
  <c r="AU415" i="64"/>
  <c r="AU197" i="64"/>
  <c r="AU488" i="64"/>
  <c r="AU56" i="64"/>
  <c r="AU126" i="64"/>
  <c r="AU342" i="64"/>
  <c r="AU268" i="64"/>
  <c r="AV619" i="64"/>
  <c r="AT195" i="64"/>
  <c r="AC340" i="64"/>
  <c r="AT340" i="64"/>
  <c r="Q218" i="25"/>
  <c r="Q122" i="47"/>
  <c r="Q73" i="47" s="1"/>
  <c r="J222" i="47"/>
  <c r="J372" i="47"/>
  <c r="J375" i="47" s="1"/>
  <c r="R372" i="47"/>
  <c r="R375" i="47" s="1"/>
  <c r="R222" i="47"/>
  <c r="R217" i="25"/>
  <c r="R121" i="47"/>
  <c r="AB560" i="64"/>
  <c r="F42" i="64"/>
  <c r="F547" i="64"/>
  <c r="F254" i="64"/>
  <c r="AF41" i="64"/>
  <c r="AK45" i="64"/>
  <c r="AJ45" i="64"/>
  <c r="K219" i="25"/>
  <c r="K123" i="47"/>
  <c r="K74" i="47" s="1"/>
  <c r="C217" i="47"/>
  <c r="X155" i="25"/>
  <c r="F42" i="36"/>
  <c r="R42" i="36"/>
  <c r="U42" i="36"/>
  <c r="W42" i="36"/>
  <c r="Q42" i="36"/>
  <c r="G42" i="36"/>
  <c r="H42" i="36"/>
  <c r="P42" i="36"/>
  <c r="S42" i="36"/>
  <c r="T42" i="36"/>
  <c r="N42" i="36"/>
  <c r="K42" i="36"/>
  <c r="M42" i="36"/>
  <c r="V42" i="36"/>
  <c r="O42" i="36"/>
  <c r="I42" i="36"/>
  <c r="J42" i="36"/>
  <c r="E42" i="36"/>
  <c r="L42" i="36"/>
  <c r="AO240" i="46"/>
  <c r="AL133" i="25"/>
  <c r="Q193" i="47"/>
  <c r="R147" i="56"/>
  <c r="H193" i="47"/>
  <c r="AF240" i="46"/>
  <c r="I147" i="56"/>
  <c r="AC133" i="25"/>
  <c r="AT240" i="46"/>
  <c r="AQ133" i="25"/>
  <c r="W147" i="56"/>
  <c r="V193" i="47"/>
  <c r="AC240" i="46"/>
  <c r="E193" i="47"/>
  <c r="F147" i="56"/>
  <c r="Z133" i="25"/>
  <c r="J43" i="36"/>
  <c r="R43" i="36"/>
  <c r="G43" i="36"/>
  <c r="Q43" i="36"/>
  <c r="M43" i="36"/>
  <c r="P43" i="36"/>
  <c r="U43" i="36"/>
  <c r="O43" i="36"/>
  <c r="H43" i="36"/>
  <c r="S43" i="36"/>
  <c r="T43" i="36"/>
  <c r="K43" i="36"/>
  <c r="V43" i="36"/>
  <c r="W43" i="36"/>
  <c r="N43" i="36"/>
  <c r="I43" i="36"/>
  <c r="F43" i="36"/>
  <c r="E43" i="36"/>
  <c r="L43" i="36"/>
  <c r="G51" i="36"/>
  <c r="Q51" i="36"/>
  <c r="R51" i="36"/>
  <c r="S51" i="36"/>
  <c r="T51" i="36"/>
  <c r="O51" i="36"/>
  <c r="P51" i="36"/>
  <c r="U51" i="36"/>
  <c r="H51" i="36"/>
  <c r="V51" i="36"/>
  <c r="W51" i="36"/>
  <c r="N51" i="36"/>
  <c r="M51" i="36"/>
  <c r="K51" i="36"/>
  <c r="I51" i="36"/>
  <c r="J51" i="36"/>
  <c r="L51" i="36"/>
  <c r="E51" i="36"/>
  <c r="H219" i="25"/>
  <c r="H123" i="47"/>
  <c r="H74" i="47" s="1"/>
  <c r="AT555" i="64"/>
  <c r="AP555" i="64"/>
  <c r="AT191" i="64"/>
  <c r="AR262" i="64"/>
  <c r="W123" i="47"/>
  <c r="W74" i="47" s="1"/>
  <c r="W219" i="25"/>
  <c r="AQ286" i="25"/>
  <c r="S372" i="47"/>
  <c r="S375" i="47" s="1"/>
  <c r="S222" i="47"/>
  <c r="AS412" i="64"/>
  <c r="AK412" i="64"/>
  <c r="F558" i="64"/>
  <c r="AV627" i="64"/>
  <c r="AR124" i="64"/>
  <c r="AH559" i="64"/>
  <c r="T218" i="25"/>
  <c r="T122" i="47"/>
  <c r="T73" i="47" s="1"/>
  <c r="J219" i="25"/>
  <c r="J123" i="47"/>
  <c r="J74" i="47" s="1"/>
  <c r="F414" i="64"/>
  <c r="F267" i="64"/>
  <c r="AB267" i="64"/>
  <c r="AI267" i="64"/>
  <c r="AC267" i="64"/>
  <c r="AO267" i="64"/>
  <c r="AT112" i="64"/>
  <c r="D130" i="56"/>
  <c r="K128" i="44" s="1"/>
  <c r="L128" i="44" s="1"/>
  <c r="F400" i="64"/>
  <c r="D417" i="64"/>
  <c r="AN477" i="64"/>
  <c r="AF286" i="25"/>
  <c r="X159" i="25"/>
  <c r="Q88" i="56"/>
  <c r="AO134" i="25"/>
  <c r="U148" i="56"/>
  <c r="T194" i="47"/>
  <c r="AJ240" i="46"/>
  <c r="L193" i="47"/>
  <c r="M147" i="56"/>
  <c r="AG133" i="25"/>
  <c r="AM120" i="64"/>
  <c r="AM46" i="64"/>
  <c r="AK46" i="64"/>
  <c r="AT46" i="64"/>
  <c r="N124" i="47"/>
  <c r="N75" i="47" s="1"/>
  <c r="N220" i="25"/>
  <c r="AQ265" i="64"/>
  <c r="AK265" i="64"/>
  <c r="AD123" i="64"/>
  <c r="AQ339" i="64"/>
  <c r="AF339" i="64"/>
  <c r="AL126" i="64"/>
  <c r="AL415" i="64"/>
  <c r="AL561" i="64"/>
  <c r="AL342" i="64"/>
  <c r="AL56" i="64"/>
  <c r="AL197" i="64"/>
  <c r="AL268" i="64"/>
  <c r="AL488" i="64"/>
  <c r="AJ342" i="64"/>
  <c r="AJ415" i="64"/>
  <c r="AJ561" i="64"/>
  <c r="AJ197" i="64"/>
  <c r="AJ56" i="64"/>
  <c r="AJ126" i="64"/>
  <c r="AJ268" i="64"/>
  <c r="AJ488" i="64"/>
  <c r="AO194" i="64"/>
  <c r="AD194" i="64"/>
  <c r="AN194" i="64"/>
  <c r="AQ194" i="64"/>
  <c r="F85" i="56"/>
  <c r="BS244" i="46"/>
  <c r="N85" i="56"/>
  <c r="CA244" i="46"/>
  <c r="CH244" i="46"/>
  <c r="U85" i="56"/>
  <c r="CI244" i="46"/>
  <c r="V85" i="56"/>
  <c r="L85" i="56"/>
  <c r="BY244" i="46"/>
  <c r="AN488" i="64"/>
  <c r="AN56" i="64"/>
  <c r="AN342" i="64"/>
  <c r="AN126" i="64"/>
  <c r="AN197" i="64"/>
  <c r="AN415" i="64"/>
  <c r="AN268" i="64"/>
  <c r="AN561" i="64"/>
  <c r="AN558" i="64"/>
  <c r="AV615" i="64"/>
  <c r="AR486" i="64"/>
  <c r="AT486" i="64"/>
  <c r="AO286" i="25"/>
  <c r="Q372" i="47"/>
  <c r="Q375" i="47" s="1"/>
  <c r="Q222" i="47"/>
  <c r="AN55" i="64"/>
  <c r="AO55" i="64"/>
  <c r="AM547" i="64"/>
  <c r="AH547" i="64"/>
  <c r="AF547" i="64"/>
  <c r="AC42" i="64"/>
  <c r="AH42" i="64"/>
  <c r="AS473" i="64"/>
  <c r="AE473" i="64"/>
  <c r="AS115" i="64"/>
  <c r="AN404" i="64"/>
  <c r="AJ404" i="64"/>
  <c r="AK404" i="64"/>
  <c r="K217" i="25"/>
  <c r="K121" i="47"/>
  <c r="AQ408" i="64"/>
  <c r="AJ408" i="64"/>
  <c r="AK408" i="64"/>
  <c r="AE554" i="64"/>
  <c r="AK554" i="64"/>
  <c r="AJ554" i="64"/>
  <c r="AN554" i="64"/>
  <c r="AM134" i="25"/>
  <c r="S148" i="56"/>
  <c r="R194" i="47"/>
  <c r="T147" i="56"/>
  <c r="S193" i="47"/>
  <c r="AQ240" i="46"/>
  <c r="AN133" i="25"/>
  <c r="AP286" i="25"/>
  <c r="AQ409" i="64"/>
  <c r="AR409" i="64"/>
  <c r="AF409" i="64"/>
  <c r="AC482" i="64"/>
  <c r="AT482" i="64"/>
  <c r="AQ482" i="64"/>
  <c r="AF482" i="64"/>
  <c r="CN88" i="46"/>
  <c r="AT116" i="64"/>
  <c r="AH116" i="64"/>
  <c r="S217" i="25"/>
  <c r="S121" i="47"/>
  <c r="AD53" i="64"/>
  <c r="AI413" i="64"/>
  <c r="AF413" i="64"/>
  <c r="F486" i="64"/>
  <c r="F413" i="64"/>
  <c r="AK266" i="64"/>
  <c r="AQ266" i="64"/>
  <c r="AR266" i="64"/>
  <c r="J122" i="47"/>
  <c r="J73" i="47" s="1"/>
  <c r="J218" i="25"/>
  <c r="AQ487" i="64"/>
  <c r="AU487" i="64"/>
  <c r="AG487" i="64"/>
  <c r="AT487" i="64"/>
  <c r="AG125" i="64"/>
  <c r="AB125" i="64"/>
  <c r="AK125" i="64"/>
  <c r="AO125" i="64"/>
  <c r="AE474" i="64"/>
  <c r="AT474" i="64"/>
  <c r="AH474" i="64"/>
  <c r="AE253" i="64"/>
  <c r="AT253" i="64"/>
  <c r="AR253" i="64"/>
  <c r="AL550" i="64"/>
  <c r="AQ550" i="64"/>
  <c r="F404" i="64"/>
  <c r="F477" i="64"/>
  <c r="I122" i="47"/>
  <c r="I73" i="47" s="1"/>
  <c r="I218" i="25"/>
  <c r="AB286" i="25"/>
  <c r="P220" i="25"/>
  <c r="P124" i="47"/>
  <c r="P75" i="47" s="1"/>
  <c r="C36" i="36"/>
  <c r="AE119" i="64"/>
  <c r="AO119" i="64"/>
  <c r="AK119" i="64"/>
  <c r="AR119" i="64"/>
  <c r="AJ49" i="64"/>
  <c r="AR49" i="64"/>
  <c r="AT49" i="64"/>
  <c r="F49" i="64"/>
  <c r="O148" i="56"/>
  <c r="AI134" i="25"/>
  <c r="N194" i="47"/>
  <c r="H148" i="56"/>
  <c r="AB134" i="25"/>
  <c r="G194" i="47"/>
  <c r="AH134" i="25"/>
  <c r="N148" i="56"/>
  <c r="M194" i="47"/>
  <c r="F193" i="47"/>
  <c r="AD240" i="46"/>
  <c r="G147" i="56"/>
  <c r="AA133" i="25"/>
  <c r="F336" i="64"/>
  <c r="F482" i="64"/>
  <c r="AC336" i="64"/>
  <c r="AM336" i="64"/>
  <c r="AR336" i="64"/>
  <c r="AJ336" i="64"/>
  <c r="AR258" i="64"/>
  <c r="AJ258" i="64"/>
  <c r="AQ258" i="64"/>
  <c r="AM551" i="64"/>
  <c r="AH551" i="64"/>
  <c r="AC551" i="64"/>
  <c r="AP551" i="64"/>
  <c r="F478" i="64"/>
  <c r="F551" i="64"/>
  <c r="N121" i="47"/>
  <c r="N217" i="25"/>
  <c r="AO560" i="64"/>
  <c r="F401" i="64"/>
  <c r="H194" i="47"/>
  <c r="I148" i="56"/>
  <c r="AC134" i="25"/>
  <c r="F55" i="64"/>
  <c r="AF254" i="64"/>
  <c r="X176" i="25"/>
  <c r="F41" i="64"/>
  <c r="D58" i="64"/>
  <c r="D82" i="64" s="1"/>
  <c r="AG134" i="25"/>
  <c r="L194" i="47"/>
  <c r="M148" i="56"/>
  <c r="O124" i="47"/>
  <c r="O75" i="47" s="1"/>
  <c r="O220" i="25"/>
  <c r="AT50" i="64"/>
  <c r="AR120" i="64"/>
  <c r="E126" i="47"/>
  <c r="E313" i="47"/>
  <c r="E314" i="47" s="1"/>
  <c r="E72" i="47"/>
  <c r="W222" i="47"/>
  <c r="W372" i="47"/>
  <c r="W375" i="47" s="1"/>
  <c r="V124" i="47"/>
  <c r="V75" i="47" s="1"/>
  <c r="V220" i="25"/>
  <c r="AD339" i="64"/>
  <c r="W85" i="56"/>
  <c r="CJ244" i="46"/>
  <c r="CE244" i="46"/>
  <c r="R85" i="56"/>
  <c r="BU244" i="46"/>
  <c r="H85" i="56"/>
  <c r="CB244" i="46"/>
  <c r="O85" i="56"/>
  <c r="AC488" i="64"/>
  <c r="AC197" i="64"/>
  <c r="AC342" i="64"/>
  <c r="AC126" i="64"/>
  <c r="AC561" i="64"/>
  <c r="AC56" i="64"/>
  <c r="AC268" i="64"/>
  <c r="AC415" i="64"/>
  <c r="AQ558" i="64"/>
  <c r="AK415" i="64"/>
  <c r="AK268" i="64"/>
  <c r="AK197" i="64"/>
  <c r="AK56" i="64"/>
  <c r="AK126" i="64"/>
  <c r="AK342" i="64"/>
  <c r="AK488" i="64"/>
  <c r="AK561" i="64"/>
  <c r="F313" i="47"/>
  <c r="F314" i="47" s="1"/>
  <c r="F72" i="47"/>
  <c r="F126" i="47"/>
  <c r="AC486" i="64"/>
  <c r="AL286" i="25"/>
  <c r="J217" i="25"/>
  <c r="J121" i="47"/>
  <c r="AD55" i="64"/>
  <c r="AF473" i="64"/>
  <c r="G217" i="25"/>
  <c r="G121" i="47"/>
  <c r="D217" i="25"/>
  <c r="D121" i="47"/>
  <c r="C19" i="78"/>
  <c r="D19" i="78" s="1"/>
  <c r="D168" i="56"/>
  <c r="K166" i="44" s="1"/>
  <c r="L166" i="44" s="1"/>
  <c r="S147" i="56"/>
  <c r="R193" i="47"/>
  <c r="AP240" i="46"/>
  <c r="AM133" i="25"/>
  <c r="AJ133" i="25"/>
  <c r="O193" i="47"/>
  <c r="AM240" i="46"/>
  <c r="P147" i="56"/>
  <c r="AE134" i="25"/>
  <c r="K148" i="56"/>
  <c r="J194" i="47"/>
  <c r="F49" i="36"/>
  <c r="H49" i="36"/>
  <c r="O49" i="36"/>
  <c r="T49" i="36"/>
  <c r="N49" i="36"/>
  <c r="W49" i="36"/>
  <c r="U49" i="36"/>
  <c r="M49" i="36"/>
  <c r="V49" i="36"/>
  <c r="R49" i="36"/>
  <c r="G49" i="36"/>
  <c r="K49" i="36"/>
  <c r="P49" i="36"/>
  <c r="Q49" i="36"/>
  <c r="S49" i="36"/>
  <c r="I49" i="36"/>
  <c r="E49" i="36"/>
  <c r="L49" i="36"/>
  <c r="U222" i="47"/>
  <c r="U372" i="47"/>
  <c r="U375" i="47" s="1"/>
  <c r="M220" i="25"/>
  <c r="M124" i="47"/>
  <c r="M75" i="47" s="1"/>
  <c r="AT409" i="64"/>
  <c r="AM482" i="64"/>
  <c r="BS88" i="46"/>
  <c r="E88" i="56"/>
  <c r="AF116" i="64"/>
  <c r="AO53" i="64"/>
  <c r="AK53" i="64"/>
  <c r="AC413" i="64"/>
  <c r="AE413" i="64"/>
  <c r="AJ413" i="64"/>
  <c r="F124" i="64"/>
  <c r="F195" i="64"/>
  <c r="AH266" i="64"/>
  <c r="AF266" i="64"/>
  <c r="AC266" i="64"/>
  <c r="T220" i="25"/>
  <c r="T124" i="47"/>
  <c r="T75" i="47" s="1"/>
  <c r="AI487" i="64"/>
  <c r="AK487" i="64"/>
  <c r="AC487" i="64"/>
  <c r="AR487" i="64"/>
  <c r="AB487" i="64"/>
  <c r="AS125" i="64"/>
  <c r="AE125" i="64"/>
  <c r="AD125" i="64"/>
  <c r="AC125" i="64"/>
  <c r="AP125" i="64"/>
  <c r="AS474" i="64"/>
  <c r="AK474" i="64"/>
  <c r="AK253" i="64"/>
  <c r="AQ253" i="64"/>
  <c r="AV616" i="64"/>
  <c r="AM550" i="64"/>
  <c r="AF550" i="64"/>
  <c r="AJ550" i="64"/>
  <c r="F257" i="64"/>
  <c r="F115" i="64"/>
  <c r="I220" i="25"/>
  <c r="I124" i="47"/>
  <c r="I75" i="47" s="1"/>
  <c r="Y286" i="25"/>
  <c r="X152" i="25"/>
  <c r="D220" i="25"/>
  <c r="D124" i="47"/>
  <c r="D171" i="56"/>
  <c r="K169" i="44" s="1"/>
  <c r="L169" i="44" s="1"/>
  <c r="AL119" i="64"/>
  <c r="AS119" i="64"/>
  <c r="AT119" i="64"/>
  <c r="AJ119" i="64"/>
  <c r="AQ49" i="64"/>
  <c r="AD49" i="64"/>
  <c r="F119" i="64"/>
  <c r="F408" i="64"/>
  <c r="F190" i="64"/>
  <c r="W193" i="47"/>
  <c r="AR133" i="25"/>
  <c r="AU240" i="46"/>
  <c r="X147" i="56"/>
  <c r="AE240" i="46"/>
  <c r="H147" i="56"/>
  <c r="G193" i="47"/>
  <c r="AB133" i="25"/>
  <c r="N88" i="56"/>
  <c r="U122" i="47"/>
  <c r="U73" i="47" s="1"/>
  <c r="U218" i="25"/>
  <c r="F191" i="64"/>
  <c r="AE336" i="64"/>
  <c r="AS336" i="64"/>
  <c r="AT336" i="64"/>
  <c r="AQ336" i="64"/>
  <c r="AC258" i="64"/>
  <c r="AP258" i="64"/>
  <c r="AE551" i="64"/>
  <c r="AJ551" i="64"/>
  <c r="AF551" i="64"/>
  <c r="F46" i="64"/>
  <c r="J44" i="36"/>
  <c r="V44" i="36"/>
  <c r="O44" i="36"/>
  <c r="K44" i="36"/>
  <c r="S44" i="36"/>
  <c r="P44" i="36"/>
  <c r="H44" i="36"/>
  <c r="U44" i="36"/>
  <c r="N44" i="36"/>
  <c r="G44" i="36"/>
  <c r="M44" i="36"/>
  <c r="R44" i="36"/>
  <c r="W44" i="36"/>
  <c r="T44" i="36"/>
  <c r="Q44" i="36"/>
  <c r="I44" i="36"/>
  <c r="L44" i="36"/>
  <c r="E44" i="36"/>
  <c r="F44" i="36"/>
  <c r="I372" i="47"/>
  <c r="I375" i="47" s="1"/>
  <c r="I222" i="47"/>
  <c r="I217" i="25"/>
  <c r="I121" i="47"/>
  <c r="X156" i="25"/>
  <c r="D218" i="25"/>
  <c r="D122" i="47"/>
  <c r="D169" i="56"/>
  <c r="K167" i="44" s="1"/>
  <c r="L167" i="44" s="1"/>
  <c r="AI488" i="64"/>
  <c r="AI197" i="64"/>
  <c r="AI126" i="64"/>
  <c r="AI56" i="64"/>
  <c r="AI561" i="64"/>
  <c r="AI342" i="64"/>
  <c r="AI268" i="64"/>
  <c r="AI415" i="64"/>
  <c r="F265" i="64"/>
  <c r="F485" i="64"/>
  <c r="U193" i="47"/>
  <c r="AP133" i="25"/>
  <c r="V147" i="56"/>
  <c r="AS240" i="46"/>
  <c r="Q123" i="47"/>
  <c r="Q74" i="47" s="1"/>
  <c r="Q219" i="25"/>
  <c r="AR560" i="64"/>
  <c r="AL414" i="64"/>
  <c r="F112" i="64"/>
  <c r="AS41" i="64"/>
  <c r="AE41" i="64"/>
  <c r="AJ257" i="64"/>
  <c r="AK257" i="64"/>
  <c r="AN257" i="64"/>
  <c r="P121" i="47"/>
  <c r="P217" i="25"/>
  <c r="D219" i="25"/>
  <c r="D123" i="47"/>
  <c r="D170" i="56"/>
  <c r="K168" i="44" s="1"/>
  <c r="L168" i="44" s="1"/>
  <c r="C216" i="47"/>
  <c r="AJ335" i="64"/>
  <c r="L148" i="56"/>
  <c r="K194" i="47"/>
  <c r="AF134" i="25"/>
  <c r="F148" i="56"/>
  <c r="E194" i="47"/>
  <c r="Z134" i="25"/>
  <c r="O218" i="25"/>
  <c r="O122" i="47"/>
  <c r="O73" i="47" s="1"/>
  <c r="M219" i="25"/>
  <c r="M123" i="47"/>
  <c r="M74" i="47" s="1"/>
  <c r="AM555" i="64"/>
  <c r="AM262" i="64"/>
  <c r="AK478" i="64"/>
  <c r="AM478" i="64"/>
  <c r="N372" i="47"/>
  <c r="N375" i="47" s="1"/>
  <c r="N222" i="47"/>
  <c r="V372" i="47"/>
  <c r="V375" i="47" s="1"/>
  <c r="V222" i="47"/>
  <c r="V122" i="47"/>
  <c r="V73" i="47" s="1"/>
  <c r="V218" i="25"/>
  <c r="AE412" i="64"/>
  <c r="AD412" i="64"/>
  <c r="AD342" i="64"/>
  <c r="AD268" i="64"/>
  <c r="AD488" i="64"/>
  <c r="AD415" i="64"/>
  <c r="AD561" i="64"/>
  <c r="AD126" i="64"/>
  <c r="AD197" i="64"/>
  <c r="AD56" i="64"/>
  <c r="AT488" i="64"/>
  <c r="AT342" i="64"/>
  <c r="AT415" i="64"/>
  <c r="AT197" i="64"/>
  <c r="AT561" i="64"/>
  <c r="AT56" i="64"/>
  <c r="AT126" i="64"/>
  <c r="AT268" i="64"/>
  <c r="N218" i="25"/>
  <c r="N122" i="47"/>
  <c r="N73" i="47" s="1"/>
  <c r="F123" i="64"/>
  <c r="F339" i="64"/>
  <c r="AC559" i="64"/>
  <c r="Q217" i="25"/>
  <c r="Q121" i="47"/>
  <c r="Q124" i="47"/>
  <c r="Q75" i="47" s="1"/>
  <c r="Q220" i="25"/>
  <c r="F125" i="64"/>
  <c r="F487" i="64"/>
  <c r="AD267" i="64"/>
  <c r="AU267" i="64"/>
  <c r="AN267" i="64"/>
  <c r="AQ267" i="64"/>
  <c r="AT254" i="64"/>
  <c r="AR254" i="64"/>
  <c r="AH254" i="64"/>
  <c r="AF112" i="64"/>
  <c r="AH112" i="64"/>
  <c r="F473" i="64"/>
  <c r="D490" i="64"/>
  <c r="AE546" i="64"/>
  <c r="AV620" i="64"/>
  <c r="AE477" i="64"/>
  <c r="AD477" i="64"/>
  <c r="AK477" i="64"/>
  <c r="G122" i="47"/>
  <c r="G73" i="47" s="1"/>
  <c r="G218" i="25"/>
  <c r="K372" i="47"/>
  <c r="K375" i="47" s="1"/>
  <c r="K222" i="47"/>
  <c r="K218" i="25"/>
  <c r="K122" i="47"/>
  <c r="K73" i="47" s="1"/>
  <c r="AK286" i="25"/>
  <c r="C220" i="47"/>
  <c r="AD261" i="64"/>
  <c r="AJ261" i="64"/>
  <c r="AK261" i="64"/>
  <c r="AE481" i="64"/>
  <c r="U147" i="56"/>
  <c r="AR240" i="46"/>
  <c r="T193" i="47"/>
  <c r="AO133" i="25"/>
  <c r="U194" i="47"/>
  <c r="V148" i="56"/>
  <c r="AP134" i="25"/>
  <c r="AG240" i="46"/>
  <c r="I193" i="47"/>
  <c r="J147" i="56"/>
  <c r="AD133" i="25"/>
  <c r="G628" i="64"/>
  <c r="G266" i="64" s="1"/>
  <c r="G624" i="64"/>
  <c r="G336" i="64" s="1"/>
  <c r="G620" i="64"/>
  <c r="G405" i="64" s="1"/>
  <c r="G616" i="64"/>
  <c r="H217" i="25"/>
  <c r="H121" i="47"/>
  <c r="AM50" i="64"/>
  <c r="AR50" i="64"/>
  <c r="AH120" i="64"/>
  <c r="AR286" i="25"/>
  <c r="S124" i="47"/>
  <c r="S75" i="47" s="1"/>
  <c r="S220" i="25"/>
  <c r="AD265" i="64"/>
  <c r="AE265" i="64"/>
  <c r="AO123" i="64"/>
  <c r="AQ123" i="64"/>
  <c r="AK339" i="64"/>
  <c r="AR488" i="64"/>
  <c r="AR561" i="64"/>
  <c r="AR56" i="64"/>
  <c r="AR415" i="64"/>
  <c r="AR268" i="64"/>
  <c r="AR197" i="64"/>
  <c r="AR342" i="64"/>
  <c r="AR126" i="64"/>
  <c r="W220" i="25"/>
  <c r="W124" i="47"/>
  <c r="W75" i="47" s="1"/>
  <c r="AK194" i="64"/>
  <c r="BX244" i="46"/>
  <c r="K85" i="56"/>
  <c r="CC244" i="46"/>
  <c r="P85" i="56"/>
  <c r="CK244" i="46"/>
  <c r="X85" i="56"/>
  <c r="CG244" i="46"/>
  <c r="T85" i="56"/>
  <c r="BT85" i="46"/>
  <c r="C77" i="36"/>
  <c r="AF56" i="64"/>
  <c r="AF197" i="64"/>
  <c r="AF415" i="64"/>
  <c r="AF126" i="64"/>
  <c r="AF488" i="64"/>
  <c r="AF342" i="64"/>
  <c r="AF561" i="64"/>
  <c r="AF268" i="64"/>
  <c r="AS558" i="64"/>
  <c r="AD558" i="64"/>
  <c r="AM486" i="64"/>
  <c r="AP486" i="64"/>
  <c r="AM54" i="64"/>
  <c r="T372" i="47"/>
  <c r="T375" i="47" s="1"/>
  <c r="T222" i="47"/>
  <c r="R122" i="47"/>
  <c r="R73" i="47" s="1"/>
  <c r="R218" i="25"/>
  <c r="AI55" i="64"/>
  <c r="AC547" i="64"/>
  <c r="AQ547" i="64"/>
  <c r="AR547" i="64"/>
  <c r="AK42" i="64"/>
  <c r="AP42" i="64"/>
  <c r="AN473" i="64"/>
  <c r="AV628" i="64"/>
  <c r="AD115" i="64"/>
  <c r="AN115" i="64"/>
  <c r="G124" i="47"/>
  <c r="G75" i="47" s="1"/>
  <c r="G220" i="25"/>
  <c r="P122" i="47"/>
  <c r="P73" i="47" s="1"/>
  <c r="P218" i="25"/>
  <c r="P123" i="47"/>
  <c r="P74" i="47" s="1"/>
  <c r="P219" i="25"/>
  <c r="X154" i="25"/>
  <c r="AO408" i="64"/>
  <c r="D193" i="47"/>
  <c r="Y133" i="25"/>
  <c r="E147" i="56"/>
  <c r="AB240" i="46"/>
  <c r="AX147" i="46"/>
  <c r="AE133" i="25"/>
  <c r="AH240" i="46"/>
  <c r="J193" i="47"/>
  <c r="K147" i="56"/>
  <c r="H220" i="25"/>
  <c r="H124" i="47"/>
  <c r="H75" i="47" s="1"/>
  <c r="H222" i="47"/>
  <c r="H372" i="47"/>
  <c r="H375" i="47" s="1"/>
  <c r="M121" i="47"/>
  <c r="M217" i="25"/>
  <c r="AH409" i="64"/>
  <c r="AC409" i="64"/>
  <c r="AP409" i="64"/>
  <c r="AH482" i="64"/>
  <c r="AP482" i="64"/>
  <c r="AP116" i="64"/>
  <c r="AR116" i="64"/>
  <c r="N219" i="25"/>
  <c r="N123" i="47"/>
  <c r="N74" i="47" s="1"/>
  <c r="V217" i="25"/>
  <c r="V121" i="47"/>
  <c r="AS53" i="64"/>
  <c r="AR53" i="64"/>
  <c r="AO56" i="64"/>
  <c r="AO488" i="64"/>
  <c r="AO342" i="64"/>
  <c r="AO268" i="64"/>
  <c r="AO126" i="64"/>
  <c r="AO197" i="64"/>
  <c r="AO561" i="64"/>
  <c r="AO415" i="64"/>
  <c r="AV630" i="64"/>
  <c r="F51" i="36"/>
  <c r="AP413" i="64"/>
  <c r="AU413" i="64"/>
  <c r="AR413" i="64"/>
  <c r="AK413" i="64"/>
  <c r="F266" i="64"/>
  <c r="AS266" i="64"/>
  <c r="AP266" i="64"/>
  <c r="AJ266" i="64"/>
  <c r="T121" i="47"/>
  <c r="T217" i="25"/>
  <c r="R124" i="47"/>
  <c r="R75" i="47" s="1"/>
  <c r="R220" i="25"/>
  <c r="AM487" i="64"/>
  <c r="AS487" i="64"/>
  <c r="AL487" i="64"/>
  <c r="AO487" i="64"/>
  <c r="AF487" i="64"/>
  <c r="AU125" i="64"/>
  <c r="AI125" i="64"/>
  <c r="AR125" i="64"/>
  <c r="AF125" i="64"/>
  <c r="AR474" i="64"/>
  <c r="AF474" i="64"/>
  <c r="AF253" i="64"/>
  <c r="AJ253" i="64"/>
  <c r="AO253" i="64"/>
  <c r="AV624" i="64"/>
  <c r="AS550" i="64"/>
  <c r="AR550" i="64"/>
  <c r="AE550" i="64"/>
  <c r="F45" i="64"/>
  <c r="G372" i="47"/>
  <c r="G375" i="47" s="1"/>
  <c r="G222" i="47"/>
  <c r="K124" i="47"/>
  <c r="K75" i="47" s="1"/>
  <c r="K220" i="25"/>
  <c r="D372" i="47"/>
  <c r="D375" i="47" s="1"/>
  <c r="D222" i="47"/>
  <c r="C213" i="47"/>
  <c r="X157" i="25"/>
  <c r="AD119" i="64"/>
  <c r="AM119" i="64"/>
  <c r="AF49" i="64"/>
  <c r="AS49" i="64"/>
  <c r="AN49" i="64"/>
  <c r="F261" i="64"/>
  <c r="F335" i="64"/>
  <c r="O88" i="56"/>
  <c r="X88" i="56"/>
  <c r="H88" i="56"/>
  <c r="G88" i="56"/>
  <c r="K39" i="36"/>
  <c r="N39" i="36"/>
  <c r="M39" i="36"/>
  <c r="T39" i="36"/>
  <c r="U39" i="36"/>
  <c r="Q39" i="36"/>
  <c r="S39" i="36"/>
  <c r="V39" i="36"/>
  <c r="W39" i="36"/>
  <c r="P39" i="36"/>
  <c r="H39" i="36"/>
  <c r="G39" i="36"/>
  <c r="O39" i="36"/>
  <c r="R39" i="36"/>
  <c r="I39" i="36"/>
  <c r="J39" i="36"/>
  <c r="L39" i="36"/>
  <c r="E39" i="36"/>
  <c r="H218" i="25"/>
  <c r="H122" i="47"/>
  <c r="H73" i="47" s="1"/>
  <c r="AH286" i="25"/>
  <c r="F555" i="64"/>
  <c r="F409" i="64"/>
  <c r="AP336" i="64"/>
  <c r="AU336" i="64"/>
  <c r="AF258" i="64"/>
  <c r="AS258" i="64"/>
  <c r="AT258" i="64"/>
  <c r="AT551" i="64"/>
  <c r="AQ551" i="64"/>
  <c r="AR551" i="64"/>
  <c r="F258" i="64"/>
  <c r="L313" i="47"/>
  <c r="L314" i="47" s="1"/>
  <c r="L72" i="47"/>
  <c r="L126" i="47"/>
  <c r="AP56" i="64"/>
  <c r="AP197" i="64"/>
  <c r="AP415" i="64"/>
  <c r="AP561" i="64"/>
  <c r="AP126" i="64"/>
  <c r="AP268" i="64"/>
  <c r="AP488" i="64"/>
  <c r="AP342" i="64"/>
  <c r="G481" i="64" l="1"/>
  <c r="G190" i="64"/>
  <c r="G119" i="64"/>
  <c r="D47" i="70" s="1"/>
  <c r="W243" i="56"/>
  <c r="G49" i="64"/>
  <c r="G408" i="64"/>
  <c r="V243" i="56"/>
  <c r="G404" i="64"/>
  <c r="G115" i="64"/>
  <c r="AO278" i="25"/>
  <c r="G45" i="64"/>
  <c r="G257" i="64"/>
  <c r="G477" i="64"/>
  <c r="I361" i="47"/>
  <c r="S243" i="56"/>
  <c r="G554" i="64"/>
  <c r="G261" i="64"/>
  <c r="V361" i="47"/>
  <c r="J243" i="56"/>
  <c r="C37" i="36"/>
  <c r="G485" i="64"/>
  <c r="G125" i="64"/>
  <c r="I243" i="56"/>
  <c r="G361" i="47"/>
  <c r="C50" i="36"/>
  <c r="R243" i="56"/>
  <c r="U243" i="56"/>
  <c r="AQ278" i="25"/>
  <c r="AL278" i="25"/>
  <c r="G414" i="64"/>
  <c r="C38" i="36"/>
  <c r="C45" i="36"/>
  <c r="O243" i="56"/>
  <c r="N243" i="56"/>
  <c r="L243" i="56"/>
  <c r="G558" i="64"/>
  <c r="G473" i="64"/>
  <c r="W361" i="47"/>
  <c r="O327" i="25"/>
  <c r="S361" i="47"/>
  <c r="F243" i="56"/>
  <c r="C42" i="36"/>
  <c r="AK278" i="25"/>
  <c r="G560" i="64"/>
  <c r="AA278" i="25"/>
  <c r="G400" i="64"/>
  <c r="G546" i="64"/>
  <c r="G111" i="64"/>
  <c r="G487" i="64"/>
  <c r="G41" i="64"/>
  <c r="G55" i="64"/>
  <c r="AV473" i="64"/>
  <c r="AV45" i="64"/>
  <c r="G258" i="64"/>
  <c r="X243" i="56"/>
  <c r="P243" i="56"/>
  <c r="AV339" i="64"/>
  <c r="AR278" i="25"/>
  <c r="CO88" i="46"/>
  <c r="AN278" i="25"/>
  <c r="U327" i="25"/>
  <c r="AV404" i="64"/>
  <c r="G243" i="56"/>
  <c r="AV554" i="64"/>
  <c r="Q361" i="47"/>
  <c r="Q243" i="56"/>
  <c r="AB278" i="25"/>
  <c r="AV340" i="64"/>
  <c r="G53" i="64"/>
  <c r="G555" i="64"/>
  <c r="T327" i="25"/>
  <c r="AV408" i="64"/>
  <c r="AJ278" i="25"/>
  <c r="G412" i="64"/>
  <c r="AV190" i="64"/>
  <c r="AV111" i="64"/>
  <c r="H243" i="56"/>
  <c r="J361" i="47"/>
  <c r="AV481" i="64"/>
  <c r="AV265" i="64"/>
  <c r="AV478" i="64"/>
  <c r="G409" i="64"/>
  <c r="AV550" i="64"/>
  <c r="V327" i="25"/>
  <c r="AV409" i="64"/>
  <c r="AE278" i="25"/>
  <c r="AM278" i="25"/>
  <c r="F361" i="47"/>
  <c r="AV191" i="64"/>
  <c r="T243" i="56"/>
  <c r="AV482" i="64"/>
  <c r="AV551" i="64"/>
  <c r="AV116" i="64"/>
  <c r="AV485" i="64"/>
  <c r="AV401" i="64"/>
  <c r="AV195" i="64"/>
  <c r="AV405" i="64"/>
  <c r="AV400" i="64"/>
  <c r="M327" i="25"/>
  <c r="AV474" i="64"/>
  <c r="AV266" i="64"/>
  <c r="AV54" i="64"/>
  <c r="AV559" i="64"/>
  <c r="G339" i="64"/>
  <c r="AV335" i="64"/>
  <c r="J327" i="25"/>
  <c r="W327" i="25"/>
  <c r="AV50" i="64"/>
  <c r="AD278" i="25"/>
  <c r="T361" i="47"/>
  <c r="AV477" i="64"/>
  <c r="G123" i="64"/>
  <c r="AV412" i="64"/>
  <c r="AV262" i="64"/>
  <c r="AV257" i="64"/>
  <c r="I327" i="25"/>
  <c r="AV56" i="64"/>
  <c r="AV115" i="64"/>
  <c r="AV42" i="64"/>
  <c r="AV546" i="64"/>
  <c r="Q327" i="25"/>
  <c r="AV555" i="64"/>
  <c r="AV41" i="64"/>
  <c r="G265" i="64"/>
  <c r="O361" i="47"/>
  <c r="R361" i="47"/>
  <c r="AV124" i="64"/>
  <c r="P361" i="47"/>
  <c r="M243" i="56"/>
  <c r="AV486" i="64"/>
  <c r="AV197" i="64"/>
  <c r="C51" i="36"/>
  <c r="AV258" i="64"/>
  <c r="AV119" i="64"/>
  <c r="AV413" i="64"/>
  <c r="AV53" i="64"/>
  <c r="R327" i="25"/>
  <c r="AV558" i="64"/>
  <c r="AP278" i="25"/>
  <c r="C44" i="36"/>
  <c r="G327" i="25"/>
  <c r="AV488" i="64"/>
  <c r="K327" i="25"/>
  <c r="H327" i="25"/>
  <c r="AV261" i="64"/>
  <c r="AV112" i="64"/>
  <c r="AV415" i="64"/>
  <c r="AV126" i="64"/>
  <c r="AV254" i="64"/>
  <c r="N327" i="25"/>
  <c r="AV336" i="64"/>
  <c r="C39" i="36"/>
  <c r="AV49" i="64"/>
  <c r="AV253" i="64"/>
  <c r="AV547" i="64"/>
  <c r="AV561" i="64"/>
  <c r="AV342" i="64"/>
  <c r="P327" i="25"/>
  <c r="C49" i="36"/>
  <c r="AV55" i="64"/>
  <c r="AV268" i="64"/>
  <c r="S327" i="25"/>
  <c r="AV194" i="64"/>
  <c r="AV123" i="64"/>
  <c r="AV46" i="64"/>
  <c r="C43" i="36"/>
  <c r="AV120" i="64"/>
  <c r="L77" i="47"/>
  <c r="L271" i="47"/>
  <c r="M313" i="47"/>
  <c r="M314" i="47" s="1"/>
  <c r="M126" i="47"/>
  <c r="M72" i="47"/>
  <c r="CO147" i="46"/>
  <c r="AV240" i="46"/>
  <c r="D361" i="47"/>
  <c r="C193" i="47"/>
  <c r="F490" i="64"/>
  <c r="F514" i="64" s="1"/>
  <c r="D514" i="64"/>
  <c r="Q126" i="47"/>
  <c r="Q313" i="47"/>
  <c r="Q314" i="47" s="1"/>
  <c r="Q72" i="47"/>
  <c r="D73" i="47"/>
  <c r="C73" i="47" s="1"/>
  <c r="C122" i="47"/>
  <c r="L629" i="64"/>
  <c r="U629" i="64"/>
  <c r="X629" i="64"/>
  <c r="N629" i="64"/>
  <c r="C220" i="25"/>
  <c r="X220" i="25"/>
  <c r="AV487" i="64"/>
  <c r="O196" i="25"/>
  <c r="O111" i="47"/>
  <c r="P239" i="56"/>
  <c r="D72" i="47"/>
  <c r="D313" i="47"/>
  <c r="D314" i="47" s="1"/>
  <c r="D126" i="47"/>
  <c r="C121" i="47"/>
  <c r="G478" i="64"/>
  <c r="G482" i="64"/>
  <c r="G486" i="64"/>
  <c r="S196" i="25"/>
  <c r="T239" i="56"/>
  <c r="S111" i="47"/>
  <c r="K72" i="47"/>
  <c r="K126" i="47"/>
  <c r="K313" i="47"/>
  <c r="K314" i="47" s="1"/>
  <c r="AV267" i="64"/>
  <c r="L615" i="64"/>
  <c r="L608" i="64"/>
  <c r="L623" i="64"/>
  <c r="L619" i="64"/>
  <c r="L627" i="64"/>
  <c r="N608" i="64"/>
  <c r="N615" i="64"/>
  <c r="N619" i="64"/>
  <c r="N623" i="64"/>
  <c r="N627" i="64"/>
  <c r="R608" i="64"/>
  <c r="R623" i="64"/>
  <c r="R627" i="64"/>
  <c r="R619" i="64"/>
  <c r="R615" i="64"/>
  <c r="T623" i="64"/>
  <c r="T627" i="64"/>
  <c r="T608" i="64"/>
  <c r="T619" i="64"/>
  <c r="T615" i="64"/>
  <c r="Z278" i="25"/>
  <c r="AC278" i="25"/>
  <c r="R239" i="56"/>
  <c r="Q111" i="47"/>
  <c r="Q196" i="25"/>
  <c r="G42" i="64"/>
  <c r="G262" i="64"/>
  <c r="G120" i="64"/>
  <c r="U313" i="47"/>
  <c r="U314" i="47" s="1"/>
  <c r="U126" i="47"/>
  <c r="U72" i="47"/>
  <c r="M361" i="47"/>
  <c r="AI278" i="25"/>
  <c r="K243" i="56"/>
  <c r="C194" i="47"/>
  <c r="H616" i="64"/>
  <c r="H624" i="64"/>
  <c r="H628" i="64"/>
  <c r="H620" i="64"/>
  <c r="Y616" i="64"/>
  <c r="Y620" i="64"/>
  <c r="Y628" i="64"/>
  <c r="Y624" i="64"/>
  <c r="K628" i="64"/>
  <c r="K620" i="64"/>
  <c r="K624" i="64"/>
  <c r="K616" i="64"/>
  <c r="P628" i="64"/>
  <c r="P624" i="64"/>
  <c r="P616" i="64"/>
  <c r="P620" i="64"/>
  <c r="U628" i="64"/>
  <c r="U624" i="64"/>
  <c r="U616" i="64"/>
  <c r="U620" i="64"/>
  <c r="P197" i="25"/>
  <c r="P112" i="47"/>
  <c r="P63" i="47" s="1"/>
  <c r="F271" i="64"/>
  <c r="F295" i="64" s="1"/>
  <c r="D295" i="64"/>
  <c r="V197" i="25"/>
  <c r="V112" i="47"/>
  <c r="V63" i="47" s="1"/>
  <c r="K111" i="47"/>
  <c r="K196" i="25"/>
  <c r="L239" i="56"/>
  <c r="Q112" i="47"/>
  <c r="Q63" i="47" s="1"/>
  <c r="Q197" i="25"/>
  <c r="G474" i="64"/>
  <c r="CN85" i="46"/>
  <c r="E85" i="56"/>
  <c r="BR244" i="46"/>
  <c r="E112" i="47"/>
  <c r="E63" i="47" s="1"/>
  <c r="E197" i="25"/>
  <c r="K112" i="47"/>
  <c r="K63" i="47" s="1"/>
  <c r="K197" i="25"/>
  <c r="P126" i="47"/>
  <c r="P72" i="47"/>
  <c r="P313" i="47"/>
  <c r="P314" i="47" s="1"/>
  <c r="G112" i="64"/>
  <c r="U361" i="47"/>
  <c r="X218" i="25"/>
  <c r="C218" i="25"/>
  <c r="I629" i="64"/>
  <c r="T629" i="64"/>
  <c r="P629" i="64"/>
  <c r="K629" i="64"/>
  <c r="R629" i="64"/>
  <c r="G46" i="64"/>
  <c r="W111" i="47"/>
  <c r="X239" i="56"/>
  <c r="W196" i="25"/>
  <c r="X286" i="25"/>
  <c r="G124" i="64"/>
  <c r="X217" i="25"/>
  <c r="C217" i="25"/>
  <c r="J313" i="47"/>
  <c r="J314" i="47" s="1"/>
  <c r="J72" i="47"/>
  <c r="J126" i="47"/>
  <c r="H112" i="47"/>
  <c r="H63" i="47" s="1"/>
  <c r="H197" i="25"/>
  <c r="G401" i="64"/>
  <c r="N313" i="47"/>
  <c r="N314" i="47" s="1"/>
  <c r="N72" i="47"/>
  <c r="N126" i="47"/>
  <c r="N112" i="47"/>
  <c r="N63" i="47" s="1"/>
  <c r="N197" i="25"/>
  <c r="S126" i="47"/>
  <c r="S313" i="47"/>
  <c r="S314" i="47" s="1"/>
  <c r="S72" i="47"/>
  <c r="AG278" i="25"/>
  <c r="F417" i="64"/>
  <c r="F441" i="64" s="1"/>
  <c r="D441" i="64"/>
  <c r="O627" i="64"/>
  <c r="O619" i="64"/>
  <c r="O623" i="64"/>
  <c r="O615" i="64"/>
  <c r="O608" i="64"/>
  <c r="Q619" i="64"/>
  <c r="Q608" i="64"/>
  <c r="Q615" i="64"/>
  <c r="Q627" i="64"/>
  <c r="Q623" i="64"/>
  <c r="W615" i="64"/>
  <c r="W627" i="64"/>
  <c r="W619" i="64"/>
  <c r="W623" i="64"/>
  <c r="W608" i="64"/>
  <c r="X615" i="64"/>
  <c r="X623" i="64"/>
  <c r="X627" i="64"/>
  <c r="X608" i="64"/>
  <c r="X619" i="64"/>
  <c r="J608" i="64"/>
  <c r="J619" i="64"/>
  <c r="J615" i="64"/>
  <c r="J623" i="64"/>
  <c r="J627" i="64"/>
  <c r="E111" i="47"/>
  <c r="F239" i="56"/>
  <c r="E196" i="25"/>
  <c r="C15" i="72"/>
  <c r="V111" i="47"/>
  <c r="V196" i="25"/>
  <c r="W239" i="56"/>
  <c r="H196" i="25"/>
  <c r="H111" i="47"/>
  <c r="I239" i="56"/>
  <c r="G254" i="64"/>
  <c r="G547" i="64"/>
  <c r="R313" i="47"/>
  <c r="R314" i="47" s="1"/>
  <c r="R72" i="47"/>
  <c r="R126" i="47"/>
  <c r="AV414" i="64"/>
  <c r="G116" i="64"/>
  <c r="F112" i="47"/>
  <c r="F63" i="47" s="1"/>
  <c r="F197" i="25"/>
  <c r="AH278" i="25"/>
  <c r="W197" i="25"/>
  <c r="W112" i="47"/>
  <c r="W63" i="47" s="1"/>
  <c r="C215" i="25"/>
  <c r="D327" i="25"/>
  <c r="X215" i="25"/>
  <c r="G54" i="64"/>
  <c r="O126" i="47"/>
  <c r="O72" i="47"/>
  <c r="O313" i="47"/>
  <c r="O314" i="47" s="1"/>
  <c r="O197" i="25"/>
  <c r="O112" i="47"/>
  <c r="O63" i="47" s="1"/>
  <c r="D197" i="25"/>
  <c r="D112" i="47"/>
  <c r="C15" i="78"/>
  <c r="D15" i="78" s="1"/>
  <c r="D148" i="56"/>
  <c r="K146" i="44" s="1"/>
  <c r="L146" i="44" s="1"/>
  <c r="I628" i="64"/>
  <c r="I620" i="64"/>
  <c r="I616" i="64"/>
  <c r="I624" i="64"/>
  <c r="O620" i="64"/>
  <c r="O628" i="64"/>
  <c r="O624" i="64"/>
  <c r="O616" i="64"/>
  <c r="S628" i="64"/>
  <c r="S616" i="64"/>
  <c r="S624" i="64"/>
  <c r="S620" i="64"/>
  <c r="W616" i="64"/>
  <c r="W624" i="64"/>
  <c r="W620" i="64"/>
  <c r="W628" i="64"/>
  <c r="X628" i="64"/>
  <c r="X616" i="64"/>
  <c r="X620" i="64"/>
  <c r="X624" i="64"/>
  <c r="J628" i="64"/>
  <c r="J624" i="64"/>
  <c r="J620" i="64"/>
  <c r="J616" i="64"/>
  <c r="AF278" i="25"/>
  <c r="D15" i="70"/>
  <c r="V313" i="47"/>
  <c r="V314" i="47" s="1"/>
  <c r="V126" i="47"/>
  <c r="V72" i="47"/>
  <c r="J196" i="25"/>
  <c r="K239" i="56"/>
  <c r="J111" i="47"/>
  <c r="D111" i="47"/>
  <c r="E239" i="56"/>
  <c r="D196" i="25"/>
  <c r="C14" i="78"/>
  <c r="D147" i="56"/>
  <c r="H126" i="47"/>
  <c r="H313" i="47"/>
  <c r="H314" i="47" s="1"/>
  <c r="H72" i="47"/>
  <c r="J239" i="56"/>
  <c r="I196" i="25"/>
  <c r="I111" i="47"/>
  <c r="U197" i="25"/>
  <c r="U112" i="47"/>
  <c r="U63" i="47" s="1"/>
  <c r="D74" i="47"/>
  <c r="C74" i="47" s="1"/>
  <c r="C123" i="47"/>
  <c r="H629" i="64"/>
  <c r="W629" i="64"/>
  <c r="J629" i="64"/>
  <c r="S629" i="64"/>
  <c r="Y629" i="64"/>
  <c r="D88" i="56"/>
  <c r="K88" i="44" s="1"/>
  <c r="L88" i="44" s="1"/>
  <c r="J112" i="47"/>
  <c r="J63" i="47" s="1"/>
  <c r="J197" i="25"/>
  <c r="G126" i="47"/>
  <c r="G313" i="47"/>
  <c r="G314" i="47" s="1"/>
  <c r="G72" i="47"/>
  <c r="L112" i="47"/>
  <c r="L63" i="47" s="1"/>
  <c r="L197" i="25"/>
  <c r="G551" i="64"/>
  <c r="G239" i="56"/>
  <c r="F111" i="47"/>
  <c r="F196" i="25"/>
  <c r="M112" i="47"/>
  <c r="M63" i="47" s="1"/>
  <c r="M197" i="25"/>
  <c r="G197" i="25"/>
  <c r="G112" i="47"/>
  <c r="G63" i="47" s="1"/>
  <c r="AV125" i="64"/>
  <c r="G413" i="64"/>
  <c r="L111" i="47"/>
  <c r="M239" i="56"/>
  <c r="L196" i="25"/>
  <c r="H627" i="64"/>
  <c r="H619" i="64"/>
  <c r="H623" i="64"/>
  <c r="H615" i="64"/>
  <c r="H608" i="64"/>
  <c r="Z623" i="64"/>
  <c r="Z619" i="64"/>
  <c r="Z608" i="64"/>
  <c r="Z627" i="64"/>
  <c r="Z615" i="64"/>
  <c r="V623" i="64"/>
  <c r="V615" i="64"/>
  <c r="V619" i="64"/>
  <c r="V608" i="64"/>
  <c r="V627" i="64"/>
  <c r="S619" i="64"/>
  <c r="S623" i="64"/>
  <c r="S627" i="64"/>
  <c r="S615" i="64"/>
  <c r="S608" i="64"/>
  <c r="U627" i="64"/>
  <c r="U615" i="64"/>
  <c r="U619" i="64"/>
  <c r="U608" i="64"/>
  <c r="U623" i="64"/>
  <c r="E361" i="47"/>
  <c r="W72" i="47"/>
  <c r="W313" i="47"/>
  <c r="W314" i="47" s="1"/>
  <c r="W126" i="47"/>
  <c r="N361" i="47"/>
  <c r="G340" i="64"/>
  <c r="S197" i="25"/>
  <c r="S112" i="47"/>
  <c r="S63" i="47" s="1"/>
  <c r="X134" i="25"/>
  <c r="M624" i="64"/>
  <c r="M628" i="64"/>
  <c r="M620" i="64"/>
  <c r="M616" i="64"/>
  <c r="Q624" i="64"/>
  <c r="Q620" i="64"/>
  <c r="Q616" i="64"/>
  <c r="Q628" i="64"/>
  <c r="V628" i="64"/>
  <c r="V624" i="64"/>
  <c r="V616" i="64"/>
  <c r="V620" i="64"/>
  <c r="Z628" i="64"/>
  <c r="Z624" i="64"/>
  <c r="Z620" i="64"/>
  <c r="Z616" i="64"/>
  <c r="G393" i="64"/>
  <c r="G104" i="64"/>
  <c r="G34" i="64"/>
  <c r="G320" i="64"/>
  <c r="G246" i="64"/>
  <c r="G466" i="64"/>
  <c r="G175" i="64"/>
  <c r="G539" i="64"/>
  <c r="X222" i="25"/>
  <c r="C222" i="25"/>
  <c r="C222" i="47"/>
  <c r="C372" i="47"/>
  <c r="C375" i="47" s="1"/>
  <c r="T72" i="47"/>
  <c r="T313" i="47"/>
  <c r="T314" i="47" s="1"/>
  <c r="T126" i="47"/>
  <c r="Y278" i="25"/>
  <c r="X133" i="25"/>
  <c r="T111" i="47"/>
  <c r="T196" i="25"/>
  <c r="U239" i="56"/>
  <c r="C219" i="25"/>
  <c r="X219" i="25"/>
  <c r="U196" i="25"/>
  <c r="U111" i="47"/>
  <c r="V239" i="56"/>
  <c r="I126" i="47"/>
  <c r="I72" i="47"/>
  <c r="I313" i="47"/>
  <c r="I314" i="47" s="1"/>
  <c r="O629" i="64"/>
  <c r="Z629" i="64"/>
  <c r="Q629" i="64"/>
  <c r="V629" i="64"/>
  <c r="M629" i="64"/>
  <c r="G191" i="64"/>
  <c r="G196" i="25"/>
  <c r="G111" i="47"/>
  <c r="H239" i="56"/>
  <c r="D75" i="47"/>
  <c r="C75" i="47" s="1"/>
  <c r="C124" i="47"/>
  <c r="G195" i="64"/>
  <c r="R196" i="25"/>
  <c r="R111" i="47"/>
  <c r="S239" i="56"/>
  <c r="F77" i="47"/>
  <c r="F271" i="47"/>
  <c r="E271" i="47"/>
  <c r="E77" i="47"/>
  <c r="F58" i="64"/>
  <c r="F82" i="64" s="1"/>
  <c r="R197" i="25"/>
  <c r="R112" i="47"/>
  <c r="R63" i="47" s="1"/>
  <c r="L361" i="47"/>
  <c r="T197" i="25"/>
  <c r="T112" i="47"/>
  <c r="T63" i="47" s="1"/>
  <c r="I627" i="64"/>
  <c r="I619" i="64"/>
  <c r="I615" i="64"/>
  <c r="I608" i="64"/>
  <c r="I623" i="64"/>
  <c r="Y608" i="64"/>
  <c r="Y615" i="64"/>
  <c r="Y619" i="64"/>
  <c r="Y623" i="64"/>
  <c r="Y627" i="64"/>
  <c r="K615" i="64"/>
  <c r="K623" i="64"/>
  <c r="K608" i="64"/>
  <c r="K619" i="64"/>
  <c r="K627" i="64"/>
  <c r="P615" i="64"/>
  <c r="P627" i="64"/>
  <c r="P608" i="64"/>
  <c r="P619" i="64"/>
  <c r="P623" i="64"/>
  <c r="M615" i="64"/>
  <c r="M627" i="64"/>
  <c r="M619" i="64"/>
  <c r="M623" i="64"/>
  <c r="M608" i="64"/>
  <c r="H361" i="47"/>
  <c r="AV560" i="64"/>
  <c r="P111" i="47"/>
  <c r="P196" i="25"/>
  <c r="Q239" i="56"/>
  <c r="D587" i="64"/>
  <c r="F563" i="64"/>
  <c r="F587" i="64" s="1"/>
  <c r="G50" i="64"/>
  <c r="M196" i="25"/>
  <c r="M111" i="47"/>
  <c r="N239" i="56"/>
  <c r="N111" i="47"/>
  <c r="N196" i="25"/>
  <c r="O239" i="56"/>
  <c r="G559" i="64"/>
  <c r="L616" i="64"/>
  <c r="L620" i="64"/>
  <c r="L628" i="64"/>
  <c r="L624" i="64"/>
  <c r="T616" i="64"/>
  <c r="T628" i="64"/>
  <c r="T624" i="64"/>
  <c r="T620" i="64"/>
  <c r="N628" i="64"/>
  <c r="N616" i="64"/>
  <c r="N624" i="64"/>
  <c r="N620" i="64"/>
  <c r="R624" i="64"/>
  <c r="R628" i="64"/>
  <c r="R620" i="64"/>
  <c r="R616" i="64"/>
  <c r="D153" i="64"/>
  <c r="F129" i="64"/>
  <c r="F153" i="64" s="1"/>
  <c r="K361" i="47"/>
  <c r="I112" i="47"/>
  <c r="I63" i="47" s="1"/>
  <c r="I197" i="25"/>
  <c r="D17" i="74" l="1"/>
  <c r="D55" i="74"/>
  <c r="M319" i="25"/>
  <c r="D56" i="74"/>
  <c r="N319" i="25"/>
  <c r="V319" i="25"/>
  <c r="E319" i="25"/>
  <c r="D48" i="70"/>
  <c r="AA627" i="64"/>
  <c r="D18" i="74"/>
  <c r="G319" i="25"/>
  <c r="D16" i="70"/>
  <c r="D17" i="75"/>
  <c r="H319" i="25"/>
  <c r="P319" i="25"/>
  <c r="U319" i="25"/>
  <c r="X278" i="25"/>
  <c r="F319" i="25"/>
  <c r="AA616" i="64"/>
  <c r="AA615" i="64"/>
  <c r="AA608" i="64"/>
  <c r="R116" i="64"/>
  <c r="R46" i="64"/>
  <c r="R405" i="64"/>
  <c r="R478" i="64"/>
  <c r="R551" i="64"/>
  <c r="R258" i="64"/>
  <c r="N413" i="64"/>
  <c r="N195" i="64"/>
  <c r="N54" i="64"/>
  <c r="N124" i="64"/>
  <c r="N559" i="64"/>
  <c r="N340" i="64"/>
  <c r="N486" i="64"/>
  <c r="N266" i="64"/>
  <c r="T474" i="64"/>
  <c r="T254" i="64"/>
  <c r="T112" i="64"/>
  <c r="T547" i="64"/>
  <c r="T42" i="64"/>
  <c r="T401" i="64"/>
  <c r="L54" i="64"/>
  <c r="L124" i="64"/>
  <c r="L266" i="64"/>
  <c r="L559" i="64"/>
  <c r="L340" i="64"/>
  <c r="L486" i="64"/>
  <c r="L413" i="64"/>
  <c r="L195" i="64"/>
  <c r="L474" i="64"/>
  <c r="L547" i="64"/>
  <c r="L401" i="64"/>
  <c r="L42" i="64"/>
  <c r="L254" i="64"/>
  <c r="L112" i="64"/>
  <c r="M34" i="64"/>
  <c r="M539" i="64"/>
  <c r="M466" i="64"/>
  <c r="M393" i="64"/>
  <c r="M175" i="64"/>
  <c r="M246" i="64"/>
  <c r="M104" i="64"/>
  <c r="M320" i="64"/>
  <c r="M123" i="64"/>
  <c r="M412" i="64"/>
  <c r="M53" i="64"/>
  <c r="M265" i="64"/>
  <c r="M194" i="64"/>
  <c r="M558" i="64"/>
  <c r="M485" i="64"/>
  <c r="M339" i="64"/>
  <c r="P404" i="64"/>
  <c r="P45" i="64"/>
  <c r="P550" i="64"/>
  <c r="P477" i="64"/>
  <c r="P257" i="64"/>
  <c r="P115" i="64"/>
  <c r="K194" i="64"/>
  <c r="K123" i="64"/>
  <c r="K53" i="64"/>
  <c r="K412" i="64"/>
  <c r="K339" i="64"/>
  <c r="K265" i="64"/>
  <c r="K485" i="64"/>
  <c r="K558" i="64"/>
  <c r="K481" i="64"/>
  <c r="K190" i="64"/>
  <c r="K554" i="64"/>
  <c r="K49" i="64"/>
  <c r="K119" i="64"/>
  <c r="K335" i="64"/>
  <c r="K408" i="64"/>
  <c r="K261" i="64"/>
  <c r="Y119" i="64"/>
  <c r="Y408" i="64"/>
  <c r="Y190" i="64"/>
  <c r="Y261" i="64"/>
  <c r="Y335" i="64"/>
  <c r="Y481" i="64"/>
  <c r="Y49" i="64"/>
  <c r="Y554" i="64"/>
  <c r="R319" i="25"/>
  <c r="Z560" i="64"/>
  <c r="Z267" i="64"/>
  <c r="Z125" i="64"/>
  <c r="Z55" i="64"/>
  <c r="Z414" i="64"/>
  <c r="Z487" i="64"/>
  <c r="T319" i="25"/>
  <c r="G271" i="64"/>
  <c r="G295" i="64" s="1"/>
  <c r="I82" i="46" s="1"/>
  <c r="G417" i="64"/>
  <c r="G441" i="64" s="1"/>
  <c r="I201" i="46" s="1"/>
  <c r="Z120" i="64"/>
  <c r="Z50" i="64"/>
  <c r="Z482" i="64"/>
  <c r="Z409" i="64"/>
  <c r="Z555" i="64"/>
  <c r="Z262" i="64"/>
  <c r="Z336" i="64"/>
  <c r="Z191" i="64"/>
  <c r="V42" i="64"/>
  <c r="V547" i="64"/>
  <c r="V254" i="64"/>
  <c r="V474" i="64"/>
  <c r="V401" i="64"/>
  <c r="V112" i="64"/>
  <c r="Q340" i="64"/>
  <c r="Q124" i="64"/>
  <c r="Q486" i="64"/>
  <c r="Q266" i="64"/>
  <c r="Q559" i="64"/>
  <c r="Q54" i="64"/>
  <c r="Q413" i="64"/>
  <c r="Q195" i="64"/>
  <c r="Q116" i="64"/>
  <c r="Q478" i="64"/>
  <c r="Q551" i="64"/>
  <c r="Q405" i="64"/>
  <c r="Q46" i="64"/>
  <c r="Q258" i="64"/>
  <c r="M116" i="64"/>
  <c r="M46" i="64"/>
  <c r="M258" i="64"/>
  <c r="M405" i="64"/>
  <c r="M478" i="64"/>
  <c r="M551" i="64"/>
  <c r="V257" i="64"/>
  <c r="V115" i="64"/>
  <c r="V404" i="64"/>
  <c r="V550" i="64"/>
  <c r="V477" i="64"/>
  <c r="V45" i="64"/>
  <c r="V49" i="64"/>
  <c r="V119" i="64"/>
  <c r="V190" i="64"/>
  <c r="V554" i="64"/>
  <c r="V261" i="64"/>
  <c r="V481" i="64"/>
  <c r="V408" i="64"/>
  <c r="V335" i="64"/>
  <c r="Z261" i="64"/>
  <c r="Z481" i="64"/>
  <c r="Z49" i="64"/>
  <c r="Z119" i="64"/>
  <c r="Z408" i="64"/>
  <c r="Z190" i="64"/>
  <c r="Z335" i="64"/>
  <c r="Z554" i="64"/>
  <c r="H466" i="64"/>
  <c r="H104" i="64"/>
  <c r="H393" i="64"/>
  <c r="H539" i="64"/>
  <c r="H34" i="64"/>
  <c r="H320" i="64"/>
  <c r="H246" i="64"/>
  <c r="H175" i="64"/>
  <c r="H554" i="64"/>
  <c r="H481" i="64"/>
  <c r="H119" i="64"/>
  <c r="H190" i="64"/>
  <c r="H335" i="64"/>
  <c r="H261" i="64"/>
  <c r="H408" i="64"/>
  <c r="H49" i="64"/>
  <c r="W267" i="64"/>
  <c r="W560" i="64"/>
  <c r="W55" i="64"/>
  <c r="W487" i="64"/>
  <c r="W125" i="64"/>
  <c r="W414" i="64"/>
  <c r="I114" i="47"/>
  <c r="I305" i="47"/>
  <c r="I306" i="47" s="1"/>
  <c r="I62" i="47"/>
  <c r="H271" i="47"/>
  <c r="H77" i="47"/>
  <c r="D239" i="56"/>
  <c r="K145" i="44"/>
  <c r="D305" i="47"/>
  <c r="D306" i="47" s="1"/>
  <c r="D114" i="47"/>
  <c r="D62" i="47"/>
  <c r="C111" i="47"/>
  <c r="X336" i="64"/>
  <c r="X409" i="64"/>
  <c r="X50" i="64"/>
  <c r="X262" i="64"/>
  <c r="X191" i="64"/>
  <c r="X120" i="64"/>
  <c r="X482" i="64"/>
  <c r="X555" i="64"/>
  <c r="X474" i="64"/>
  <c r="X254" i="64"/>
  <c r="X401" i="64"/>
  <c r="X547" i="64"/>
  <c r="X42" i="64"/>
  <c r="X112" i="64"/>
  <c r="W266" i="64"/>
  <c r="W340" i="64"/>
  <c r="W486" i="64"/>
  <c r="W413" i="64"/>
  <c r="W124" i="64"/>
  <c r="W559" i="64"/>
  <c r="W54" i="64"/>
  <c r="W195" i="64"/>
  <c r="O474" i="64"/>
  <c r="O547" i="64"/>
  <c r="O112" i="64"/>
  <c r="O42" i="64"/>
  <c r="O254" i="64"/>
  <c r="O401" i="64"/>
  <c r="I405" i="64"/>
  <c r="I258" i="64"/>
  <c r="I551" i="64"/>
  <c r="I116" i="64"/>
  <c r="I46" i="64"/>
  <c r="I478" i="64"/>
  <c r="D63" i="47"/>
  <c r="C63" i="47" s="1"/>
  <c r="C112" i="47"/>
  <c r="C327" i="25"/>
  <c r="J53" i="64"/>
  <c r="J265" i="64"/>
  <c r="J412" i="64"/>
  <c r="J558" i="64"/>
  <c r="J339" i="64"/>
  <c r="J194" i="64"/>
  <c r="J123" i="64"/>
  <c r="J485" i="64"/>
  <c r="J404" i="64"/>
  <c r="J115" i="64"/>
  <c r="J550" i="64"/>
  <c r="J257" i="64"/>
  <c r="J477" i="64"/>
  <c r="J45" i="64"/>
  <c r="X412" i="64"/>
  <c r="X265" i="64"/>
  <c r="X485" i="64"/>
  <c r="X53" i="64"/>
  <c r="X558" i="64"/>
  <c r="X194" i="64"/>
  <c r="X123" i="64"/>
  <c r="X339" i="64"/>
  <c r="X481" i="64"/>
  <c r="X335" i="64"/>
  <c r="X261" i="64"/>
  <c r="X554" i="64"/>
  <c r="X408" i="64"/>
  <c r="X49" i="64"/>
  <c r="X119" i="64"/>
  <c r="X190" i="64"/>
  <c r="W246" i="64"/>
  <c r="W320" i="64"/>
  <c r="W539" i="64"/>
  <c r="W466" i="64"/>
  <c r="W34" i="64"/>
  <c r="W104" i="64"/>
  <c r="W175" i="64"/>
  <c r="W393" i="64"/>
  <c r="W477" i="64"/>
  <c r="W45" i="64"/>
  <c r="W550" i="64"/>
  <c r="W404" i="64"/>
  <c r="W115" i="64"/>
  <c r="W257" i="64"/>
  <c r="Q558" i="64"/>
  <c r="Q53" i="64"/>
  <c r="Q412" i="64"/>
  <c r="Q265" i="64"/>
  <c r="Q485" i="64"/>
  <c r="Q194" i="64"/>
  <c r="Q123" i="64"/>
  <c r="Q339" i="64"/>
  <c r="O246" i="64"/>
  <c r="O466" i="64"/>
  <c r="O320" i="64"/>
  <c r="O104" i="64"/>
  <c r="O175" i="64"/>
  <c r="O393" i="64"/>
  <c r="O34" i="64"/>
  <c r="O539" i="64"/>
  <c r="N77" i="47"/>
  <c r="N271" i="47"/>
  <c r="J77" i="47"/>
  <c r="J271" i="47"/>
  <c r="W62" i="47"/>
  <c r="W114" i="47"/>
  <c r="W305" i="47"/>
  <c r="W306" i="47" s="1"/>
  <c r="K125" i="64"/>
  <c r="K560" i="64"/>
  <c r="K487" i="64"/>
  <c r="K414" i="64"/>
  <c r="K267" i="64"/>
  <c r="K55" i="64"/>
  <c r="T487" i="64"/>
  <c r="T414" i="64"/>
  <c r="T267" i="64"/>
  <c r="T125" i="64"/>
  <c r="T560" i="64"/>
  <c r="T55" i="64"/>
  <c r="D85" i="56"/>
  <c r="E243" i="56"/>
  <c r="K319" i="25"/>
  <c r="U262" i="64"/>
  <c r="U482" i="64"/>
  <c r="U50" i="64"/>
  <c r="U336" i="64"/>
  <c r="U555" i="64"/>
  <c r="U409" i="64"/>
  <c r="U120" i="64"/>
  <c r="U191" i="64"/>
  <c r="P46" i="64"/>
  <c r="P478" i="64"/>
  <c r="P551" i="64"/>
  <c r="P258" i="64"/>
  <c r="P405" i="64"/>
  <c r="P116" i="64"/>
  <c r="K254" i="64"/>
  <c r="K42" i="64"/>
  <c r="K112" i="64"/>
  <c r="K474" i="64"/>
  <c r="K547" i="64"/>
  <c r="K401" i="64"/>
  <c r="H124" i="64"/>
  <c r="H195" i="64"/>
  <c r="H266" i="64"/>
  <c r="H486" i="64"/>
  <c r="H559" i="64"/>
  <c r="H54" i="64"/>
  <c r="H340" i="64"/>
  <c r="H413" i="64"/>
  <c r="U77" i="47"/>
  <c r="U271" i="47"/>
  <c r="T466" i="64"/>
  <c r="T246" i="64"/>
  <c r="T104" i="64"/>
  <c r="T539" i="64"/>
  <c r="T393" i="64"/>
  <c r="T320" i="64"/>
  <c r="T175" i="64"/>
  <c r="T34" i="64"/>
  <c r="T554" i="64"/>
  <c r="T408" i="64"/>
  <c r="T190" i="64"/>
  <c r="T481" i="64"/>
  <c r="T119" i="64"/>
  <c r="T49" i="64"/>
  <c r="T261" i="64"/>
  <c r="T335" i="64"/>
  <c r="R194" i="64"/>
  <c r="R339" i="64"/>
  <c r="R558" i="64"/>
  <c r="R265" i="64"/>
  <c r="R485" i="64"/>
  <c r="R123" i="64"/>
  <c r="R53" i="64"/>
  <c r="R412" i="64"/>
  <c r="R34" i="64"/>
  <c r="R104" i="64"/>
  <c r="R175" i="64"/>
  <c r="R320" i="64"/>
  <c r="R539" i="64"/>
  <c r="R466" i="64"/>
  <c r="R246" i="64"/>
  <c r="R393" i="64"/>
  <c r="N194" i="64"/>
  <c r="N412" i="64"/>
  <c r="N485" i="64"/>
  <c r="N339" i="64"/>
  <c r="N558" i="64"/>
  <c r="N123" i="64"/>
  <c r="N53" i="64"/>
  <c r="N265" i="64"/>
  <c r="L335" i="64"/>
  <c r="L261" i="64"/>
  <c r="L481" i="64"/>
  <c r="L49" i="64"/>
  <c r="L408" i="64"/>
  <c r="L190" i="64"/>
  <c r="L554" i="64"/>
  <c r="L119" i="64"/>
  <c r="S114" i="47"/>
  <c r="S62" i="47"/>
  <c r="S305" i="47"/>
  <c r="S306" i="47" s="1"/>
  <c r="O114" i="47"/>
  <c r="O305" i="47"/>
  <c r="O306" i="47" s="1"/>
  <c r="O62" i="47"/>
  <c r="L414" i="64"/>
  <c r="L125" i="64"/>
  <c r="L560" i="64"/>
  <c r="L487" i="64"/>
  <c r="L267" i="64"/>
  <c r="L55" i="64"/>
  <c r="AA628" i="64"/>
  <c r="R547" i="64"/>
  <c r="R112" i="64"/>
  <c r="R474" i="64"/>
  <c r="R254" i="64"/>
  <c r="R401" i="64"/>
  <c r="R42" i="64"/>
  <c r="R413" i="64"/>
  <c r="R195" i="64"/>
  <c r="R54" i="64"/>
  <c r="R266" i="64"/>
  <c r="R559" i="64"/>
  <c r="R340" i="64"/>
  <c r="R486" i="64"/>
  <c r="R124" i="64"/>
  <c r="N405" i="64"/>
  <c r="N551" i="64"/>
  <c r="N478" i="64"/>
  <c r="N116" i="64"/>
  <c r="N46" i="64"/>
  <c r="N258" i="64"/>
  <c r="T551" i="64"/>
  <c r="T46" i="64"/>
  <c r="T116" i="64"/>
  <c r="T405" i="64"/>
  <c r="T478" i="64"/>
  <c r="T258" i="64"/>
  <c r="L50" i="64"/>
  <c r="L262" i="64"/>
  <c r="L191" i="64"/>
  <c r="L120" i="64"/>
  <c r="L482" i="64"/>
  <c r="L336" i="64"/>
  <c r="L555" i="64"/>
  <c r="L409" i="64"/>
  <c r="L46" i="64"/>
  <c r="L405" i="64"/>
  <c r="L258" i="64"/>
  <c r="L116" i="64"/>
  <c r="L551" i="64"/>
  <c r="L478" i="64"/>
  <c r="D53" i="75"/>
  <c r="D46" i="71"/>
  <c r="P114" i="47"/>
  <c r="P305" i="47"/>
  <c r="P306" i="47" s="1"/>
  <c r="P62" i="47"/>
  <c r="P539" i="64"/>
  <c r="P175" i="64"/>
  <c r="P320" i="64"/>
  <c r="P104" i="64"/>
  <c r="P34" i="64"/>
  <c r="P393" i="64"/>
  <c r="P246" i="64"/>
  <c r="P466" i="64"/>
  <c r="K550" i="64"/>
  <c r="K477" i="64"/>
  <c r="K257" i="64"/>
  <c r="K45" i="64"/>
  <c r="K404" i="64"/>
  <c r="K115" i="64"/>
  <c r="K400" i="64"/>
  <c r="K253" i="64"/>
  <c r="K111" i="64"/>
  <c r="K473" i="64"/>
  <c r="K546" i="64"/>
  <c r="K41" i="64"/>
  <c r="Y550" i="64"/>
  <c r="Y257" i="64"/>
  <c r="Y115" i="64"/>
  <c r="Y45" i="64"/>
  <c r="Y477" i="64"/>
  <c r="Y404" i="64"/>
  <c r="I554" i="64"/>
  <c r="I49" i="64"/>
  <c r="I408" i="64"/>
  <c r="I335" i="64"/>
  <c r="I261" i="64"/>
  <c r="I481" i="64"/>
  <c r="I119" i="64"/>
  <c r="I190" i="64"/>
  <c r="I550" i="64"/>
  <c r="I404" i="64"/>
  <c r="I115" i="64"/>
  <c r="I477" i="64"/>
  <c r="I257" i="64"/>
  <c r="I45" i="64"/>
  <c r="E273" i="47"/>
  <c r="V414" i="64"/>
  <c r="V560" i="64"/>
  <c r="V267" i="64"/>
  <c r="V55" i="64"/>
  <c r="V125" i="64"/>
  <c r="V487" i="64"/>
  <c r="I271" i="47"/>
  <c r="I77" i="47"/>
  <c r="T305" i="47"/>
  <c r="T306" i="47" s="1"/>
  <c r="T62" i="47"/>
  <c r="T114" i="47"/>
  <c r="G563" i="64"/>
  <c r="G587" i="64" s="1"/>
  <c r="I203" i="46" s="1"/>
  <c r="D12" i="69"/>
  <c r="Z474" i="64"/>
  <c r="Z547" i="64"/>
  <c r="Z42" i="64"/>
  <c r="Z401" i="64"/>
  <c r="Z112" i="64"/>
  <c r="Z254" i="64"/>
  <c r="V50" i="64"/>
  <c r="V482" i="64"/>
  <c r="V191" i="64"/>
  <c r="V120" i="64"/>
  <c r="V262" i="64"/>
  <c r="V336" i="64"/>
  <c r="V555" i="64"/>
  <c r="V409" i="64"/>
  <c r="Q42" i="64"/>
  <c r="Q547" i="64"/>
  <c r="Q112" i="64"/>
  <c r="Q474" i="64"/>
  <c r="Q254" i="64"/>
  <c r="Q401" i="64"/>
  <c r="M266" i="64"/>
  <c r="M54" i="64"/>
  <c r="M340" i="64"/>
  <c r="M486" i="64"/>
  <c r="M413" i="64"/>
  <c r="M559" i="64"/>
  <c r="M124" i="64"/>
  <c r="M195" i="64"/>
  <c r="D15" i="71"/>
  <c r="D18" i="75"/>
  <c r="U554" i="64"/>
  <c r="U481" i="64"/>
  <c r="U49" i="64"/>
  <c r="U408" i="64"/>
  <c r="U335" i="64"/>
  <c r="U190" i="64"/>
  <c r="U119" i="64"/>
  <c r="U261" i="64"/>
  <c r="S393" i="64"/>
  <c r="S539" i="64"/>
  <c r="S104" i="64"/>
  <c r="S34" i="64"/>
  <c r="S246" i="64"/>
  <c r="S175" i="64"/>
  <c r="S466" i="64"/>
  <c r="S320" i="64"/>
  <c r="V265" i="64"/>
  <c r="V123" i="64"/>
  <c r="V53" i="64"/>
  <c r="V412" i="64"/>
  <c r="V558" i="64"/>
  <c r="V485" i="64"/>
  <c r="V339" i="64"/>
  <c r="V194" i="64"/>
  <c r="Z246" i="64"/>
  <c r="Z175" i="64"/>
  <c r="Z393" i="64"/>
  <c r="Z34" i="64"/>
  <c r="Z320" i="64"/>
  <c r="Z466" i="64"/>
  <c r="Z104" i="64"/>
  <c r="Z539" i="64"/>
  <c r="H477" i="64"/>
  <c r="H404" i="64"/>
  <c r="H257" i="64"/>
  <c r="H115" i="64"/>
  <c r="H550" i="64"/>
  <c r="H45" i="64"/>
  <c r="L319" i="25"/>
  <c r="G77" i="47"/>
  <c r="G271" i="47"/>
  <c r="Y560" i="64"/>
  <c r="Y267" i="64"/>
  <c r="Y487" i="64"/>
  <c r="Y414" i="64"/>
  <c r="Y55" i="64"/>
  <c r="Y125" i="64"/>
  <c r="H125" i="64"/>
  <c r="H414" i="64"/>
  <c r="H55" i="64"/>
  <c r="H487" i="64"/>
  <c r="H560" i="64"/>
  <c r="H267" i="64"/>
  <c r="I319" i="25"/>
  <c r="D14" i="78"/>
  <c r="J319" i="25"/>
  <c r="AA629" i="64"/>
  <c r="J50" i="64"/>
  <c r="J336" i="64"/>
  <c r="J482" i="64"/>
  <c r="J120" i="64"/>
  <c r="J262" i="64"/>
  <c r="J191" i="64"/>
  <c r="J409" i="64"/>
  <c r="J555" i="64"/>
  <c r="X478" i="64"/>
  <c r="X405" i="64"/>
  <c r="X116" i="64"/>
  <c r="X551" i="64"/>
  <c r="X46" i="64"/>
  <c r="X258" i="64"/>
  <c r="W116" i="64"/>
  <c r="W478" i="64"/>
  <c r="W405" i="64"/>
  <c r="W551" i="64"/>
  <c r="W46" i="64"/>
  <c r="W258" i="64"/>
  <c r="S478" i="64"/>
  <c r="S46" i="64"/>
  <c r="S116" i="64"/>
  <c r="S405" i="64"/>
  <c r="S551" i="64"/>
  <c r="S258" i="64"/>
  <c r="O120" i="64"/>
  <c r="O262" i="64"/>
  <c r="O482" i="64"/>
  <c r="O191" i="64"/>
  <c r="O555" i="64"/>
  <c r="O409" i="64"/>
  <c r="O50" i="64"/>
  <c r="O336" i="64"/>
  <c r="C197" i="25"/>
  <c r="X197" i="25"/>
  <c r="O271" i="47"/>
  <c r="O77" i="47"/>
  <c r="D54" i="75"/>
  <c r="D47" i="71"/>
  <c r="R271" i="47"/>
  <c r="R77" i="47"/>
  <c r="V305" i="47"/>
  <c r="V306" i="47" s="1"/>
  <c r="V62" i="47"/>
  <c r="V114" i="47"/>
  <c r="J408" i="64"/>
  <c r="J49" i="64"/>
  <c r="J554" i="64"/>
  <c r="J481" i="64"/>
  <c r="J119" i="64"/>
  <c r="J190" i="64"/>
  <c r="J335" i="64"/>
  <c r="J261" i="64"/>
  <c r="X546" i="64"/>
  <c r="X41" i="64"/>
  <c r="X473" i="64"/>
  <c r="X253" i="64"/>
  <c r="X400" i="64"/>
  <c r="X111" i="64"/>
  <c r="W481" i="64"/>
  <c r="W190" i="64"/>
  <c r="W554" i="64"/>
  <c r="W335" i="64"/>
  <c r="W119" i="64"/>
  <c r="W49" i="64"/>
  <c r="W408" i="64"/>
  <c r="W261" i="64"/>
  <c r="W194" i="64"/>
  <c r="W265" i="64"/>
  <c r="W485" i="64"/>
  <c r="W53" i="64"/>
  <c r="W412" i="64"/>
  <c r="W558" i="64"/>
  <c r="W123" i="64"/>
  <c r="W339" i="64"/>
  <c r="Q253" i="64"/>
  <c r="Q400" i="64"/>
  <c r="Q111" i="64"/>
  <c r="Q41" i="64"/>
  <c r="Q473" i="64"/>
  <c r="Q546" i="64"/>
  <c r="Q246" i="64"/>
  <c r="Q393" i="64"/>
  <c r="Q104" i="64"/>
  <c r="Q175" i="64"/>
  <c r="Q320" i="64"/>
  <c r="Q34" i="64"/>
  <c r="Q466" i="64"/>
  <c r="Q539" i="64"/>
  <c r="O49" i="64"/>
  <c r="O119" i="64"/>
  <c r="O190" i="64"/>
  <c r="O261" i="64"/>
  <c r="O335" i="64"/>
  <c r="O554" i="64"/>
  <c r="O481" i="64"/>
  <c r="O408" i="64"/>
  <c r="W319" i="25"/>
  <c r="R560" i="64"/>
  <c r="R414" i="64"/>
  <c r="R487" i="64"/>
  <c r="R267" i="64"/>
  <c r="R125" i="64"/>
  <c r="R55" i="64"/>
  <c r="P487" i="64"/>
  <c r="P560" i="64"/>
  <c r="P267" i="64"/>
  <c r="P55" i="64"/>
  <c r="P414" i="64"/>
  <c r="P125" i="64"/>
  <c r="P77" i="47"/>
  <c r="P271" i="47"/>
  <c r="CL244" i="46"/>
  <c r="CO85" i="46"/>
  <c r="U54" i="64"/>
  <c r="U486" i="64"/>
  <c r="U413" i="64"/>
  <c r="U195" i="64"/>
  <c r="U559" i="64"/>
  <c r="U340" i="64"/>
  <c r="U266" i="64"/>
  <c r="U124" i="64"/>
  <c r="P42" i="64"/>
  <c r="P401" i="64"/>
  <c r="P474" i="64"/>
  <c r="P254" i="64"/>
  <c r="P112" i="64"/>
  <c r="P547" i="64"/>
  <c r="K262" i="64"/>
  <c r="K336" i="64"/>
  <c r="K120" i="64"/>
  <c r="K191" i="64"/>
  <c r="K555" i="64"/>
  <c r="K409" i="64"/>
  <c r="K50" i="64"/>
  <c r="K482" i="64"/>
  <c r="Y336" i="64"/>
  <c r="Y555" i="64"/>
  <c r="Y120" i="64"/>
  <c r="Y50" i="64"/>
  <c r="Y191" i="64"/>
  <c r="Y409" i="64"/>
  <c r="Y262" i="64"/>
  <c r="Y482" i="64"/>
  <c r="H120" i="64"/>
  <c r="H262" i="64"/>
  <c r="H336" i="64"/>
  <c r="H191" i="64"/>
  <c r="H482" i="64"/>
  <c r="H555" i="64"/>
  <c r="H50" i="64"/>
  <c r="H409" i="64"/>
  <c r="N481" i="64"/>
  <c r="N335" i="64"/>
  <c r="N554" i="64"/>
  <c r="N49" i="64"/>
  <c r="N190" i="64"/>
  <c r="N261" i="64"/>
  <c r="N119" i="64"/>
  <c r="N408" i="64"/>
  <c r="N104" i="64"/>
  <c r="N320" i="64"/>
  <c r="N539" i="64"/>
  <c r="N175" i="64"/>
  <c r="N246" i="64"/>
  <c r="N393" i="64"/>
  <c r="N34" i="64"/>
  <c r="N466" i="64"/>
  <c r="L466" i="64"/>
  <c r="L539" i="64"/>
  <c r="L34" i="64"/>
  <c r="L175" i="64"/>
  <c r="L246" i="64"/>
  <c r="L393" i="64"/>
  <c r="L320" i="64"/>
  <c r="L104" i="64"/>
  <c r="O319" i="25"/>
  <c r="U55" i="64"/>
  <c r="U487" i="64"/>
  <c r="U414" i="64"/>
  <c r="U267" i="64"/>
  <c r="U125" i="64"/>
  <c r="U560" i="64"/>
  <c r="Q271" i="47"/>
  <c r="Q77" i="47"/>
  <c r="R120" i="64"/>
  <c r="R191" i="64"/>
  <c r="R482" i="64"/>
  <c r="R50" i="64"/>
  <c r="R336" i="64"/>
  <c r="R555" i="64"/>
  <c r="R262" i="64"/>
  <c r="R409" i="64"/>
  <c r="N482" i="64"/>
  <c r="N336" i="64"/>
  <c r="N555" i="64"/>
  <c r="N50" i="64"/>
  <c r="N120" i="64"/>
  <c r="N262" i="64"/>
  <c r="N191" i="64"/>
  <c r="N409" i="64"/>
  <c r="T120" i="64"/>
  <c r="T336" i="64"/>
  <c r="T409" i="64"/>
  <c r="T50" i="64"/>
  <c r="T262" i="64"/>
  <c r="T482" i="64"/>
  <c r="T191" i="64"/>
  <c r="T555" i="64"/>
  <c r="M305" i="47"/>
  <c r="M306" i="47" s="1"/>
  <c r="M114" i="47"/>
  <c r="M62" i="47"/>
  <c r="M49" i="64"/>
  <c r="M554" i="64"/>
  <c r="M481" i="64"/>
  <c r="M119" i="64"/>
  <c r="M261" i="64"/>
  <c r="M408" i="64"/>
  <c r="M335" i="64"/>
  <c r="M190" i="64"/>
  <c r="M253" i="64"/>
  <c r="M473" i="64"/>
  <c r="M111" i="64"/>
  <c r="M546" i="64"/>
  <c r="M41" i="64"/>
  <c r="M400" i="64"/>
  <c r="P194" i="64"/>
  <c r="P123" i="64"/>
  <c r="P412" i="64"/>
  <c r="P485" i="64"/>
  <c r="P339" i="64"/>
  <c r="P53" i="64"/>
  <c r="P558" i="64"/>
  <c r="P265" i="64"/>
  <c r="Y41" i="64"/>
  <c r="Y253" i="64"/>
  <c r="Y111" i="64"/>
  <c r="Y400" i="64"/>
  <c r="Y546" i="64"/>
  <c r="Y473" i="64"/>
  <c r="Y246" i="64"/>
  <c r="Y175" i="64"/>
  <c r="Y320" i="64"/>
  <c r="Y539" i="64"/>
  <c r="Y466" i="64"/>
  <c r="Y34" i="64"/>
  <c r="Y393" i="64"/>
  <c r="Y104" i="64"/>
  <c r="I539" i="64"/>
  <c r="I320" i="64"/>
  <c r="I175" i="64"/>
  <c r="I246" i="64"/>
  <c r="I466" i="64"/>
  <c r="I34" i="64"/>
  <c r="I393" i="64"/>
  <c r="I104" i="64"/>
  <c r="R305" i="47"/>
  <c r="R306" i="47" s="1"/>
  <c r="R114" i="47"/>
  <c r="R62" i="47"/>
  <c r="G62" i="47"/>
  <c r="G305" i="47"/>
  <c r="G306" i="47" s="1"/>
  <c r="G114" i="47"/>
  <c r="O560" i="64"/>
  <c r="O414" i="64"/>
  <c r="O125" i="64"/>
  <c r="O267" i="64"/>
  <c r="O55" i="64"/>
  <c r="O487" i="64"/>
  <c r="U62" i="47"/>
  <c r="U305" i="47"/>
  <c r="U306" i="47" s="1"/>
  <c r="U114" i="47"/>
  <c r="AA624" i="64"/>
  <c r="D58" i="69"/>
  <c r="G58" i="64"/>
  <c r="G82" i="64" s="1"/>
  <c r="I78" i="46" s="1"/>
  <c r="Z559" i="64"/>
  <c r="Z340" i="64"/>
  <c r="Z486" i="64"/>
  <c r="Z413" i="64"/>
  <c r="Z54" i="64"/>
  <c r="Z124" i="64"/>
  <c r="Z195" i="64"/>
  <c r="Z266" i="64"/>
  <c r="V559" i="64"/>
  <c r="V54" i="64"/>
  <c r="V486" i="64"/>
  <c r="V195" i="64"/>
  <c r="V266" i="64"/>
  <c r="V340" i="64"/>
  <c r="V413" i="64"/>
  <c r="V124" i="64"/>
  <c r="Q50" i="64"/>
  <c r="Q336" i="64"/>
  <c r="Q191" i="64"/>
  <c r="Q120" i="64"/>
  <c r="Q262" i="64"/>
  <c r="Q409" i="64"/>
  <c r="Q482" i="64"/>
  <c r="Q555" i="64"/>
  <c r="M120" i="64"/>
  <c r="M262" i="64"/>
  <c r="M482" i="64"/>
  <c r="M191" i="64"/>
  <c r="M50" i="64"/>
  <c r="M336" i="64"/>
  <c r="M555" i="64"/>
  <c r="M409" i="64"/>
  <c r="U175" i="64"/>
  <c r="U393" i="64"/>
  <c r="U466" i="64"/>
  <c r="U539" i="64"/>
  <c r="U320" i="64"/>
  <c r="U246" i="64"/>
  <c r="U34" i="64"/>
  <c r="U104" i="64"/>
  <c r="U400" i="64"/>
  <c r="U473" i="64"/>
  <c r="U253" i="64"/>
  <c r="U111" i="64"/>
  <c r="U546" i="64"/>
  <c r="U41" i="64"/>
  <c r="S253" i="64"/>
  <c r="S41" i="64"/>
  <c r="S111" i="64"/>
  <c r="S400" i="64"/>
  <c r="S473" i="64"/>
  <c r="S546" i="64"/>
  <c r="S261" i="64"/>
  <c r="S554" i="64"/>
  <c r="S408" i="64"/>
  <c r="S119" i="64"/>
  <c r="S190" i="64"/>
  <c r="S481" i="64"/>
  <c r="S49" i="64"/>
  <c r="S335" i="64"/>
  <c r="V104" i="64"/>
  <c r="V34" i="64"/>
  <c r="V466" i="64"/>
  <c r="V539" i="64"/>
  <c r="V320" i="64"/>
  <c r="V393" i="64"/>
  <c r="V175" i="64"/>
  <c r="V246" i="64"/>
  <c r="V111" i="64"/>
  <c r="V253" i="64"/>
  <c r="V546" i="64"/>
  <c r="V473" i="64"/>
  <c r="V41" i="64"/>
  <c r="V400" i="64"/>
  <c r="Z546" i="64"/>
  <c r="Z41" i="64"/>
  <c r="Z253" i="64"/>
  <c r="Z111" i="64"/>
  <c r="Z400" i="64"/>
  <c r="Z473" i="64"/>
  <c r="Z404" i="64"/>
  <c r="Z257" i="64"/>
  <c r="Z550" i="64"/>
  <c r="Z45" i="64"/>
  <c r="Z477" i="64"/>
  <c r="Z115" i="64"/>
  <c r="H111" i="64"/>
  <c r="H400" i="64"/>
  <c r="H473" i="64"/>
  <c r="H253" i="64"/>
  <c r="H546" i="64"/>
  <c r="H41" i="64"/>
  <c r="H485" i="64"/>
  <c r="H339" i="64"/>
  <c r="H558" i="64"/>
  <c r="H53" i="64"/>
  <c r="H412" i="64"/>
  <c r="H194" i="64"/>
  <c r="H265" i="64"/>
  <c r="H123" i="64"/>
  <c r="J125" i="64"/>
  <c r="J487" i="64"/>
  <c r="J414" i="64"/>
  <c r="J55" i="64"/>
  <c r="J560" i="64"/>
  <c r="J267" i="64"/>
  <c r="D319" i="25"/>
  <c r="X196" i="25"/>
  <c r="C196" i="25"/>
  <c r="J305" i="47"/>
  <c r="J306" i="47" s="1"/>
  <c r="J62" i="47"/>
  <c r="J114" i="47"/>
  <c r="V77" i="47"/>
  <c r="V271" i="47"/>
  <c r="AA623" i="64"/>
  <c r="J474" i="64"/>
  <c r="J112" i="64"/>
  <c r="J547" i="64"/>
  <c r="J42" i="64"/>
  <c r="J254" i="64"/>
  <c r="J401" i="64"/>
  <c r="J54" i="64"/>
  <c r="J486" i="64"/>
  <c r="J413" i="64"/>
  <c r="J195" i="64"/>
  <c r="J266" i="64"/>
  <c r="J559" i="64"/>
  <c r="J124" i="64"/>
  <c r="J340" i="64"/>
  <c r="W482" i="64"/>
  <c r="W50" i="64"/>
  <c r="W336" i="64"/>
  <c r="W409" i="64"/>
  <c r="W120" i="64"/>
  <c r="W262" i="64"/>
  <c r="W191" i="64"/>
  <c r="W555" i="64"/>
  <c r="S262" i="64"/>
  <c r="S50" i="64"/>
  <c r="S191" i="64"/>
  <c r="S336" i="64"/>
  <c r="S482" i="64"/>
  <c r="S409" i="64"/>
  <c r="S120" i="64"/>
  <c r="S555" i="64"/>
  <c r="S42" i="64"/>
  <c r="S547" i="64"/>
  <c r="S254" i="64"/>
  <c r="S112" i="64"/>
  <c r="S474" i="64"/>
  <c r="S401" i="64"/>
  <c r="O559" i="64"/>
  <c r="O486" i="64"/>
  <c r="O124" i="64"/>
  <c r="O195" i="64"/>
  <c r="O266" i="64"/>
  <c r="O54" i="64"/>
  <c r="O340" i="64"/>
  <c r="O413" i="64"/>
  <c r="I120" i="64"/>
  <c r="I555" i="64"/>
  <c r="I262" i="64"/>
  <c r="I50" i="64"/>
  <c r="I336" i="64"/>
  <c r="I482" i="64"/>
  <c r="I191" i="64"/>
  <c r="I409" i="64"/>
  <c r="I413" i="64"/>
  <c r="I54" i="64"/>
  <c r="I124" i="64"/>
  <c r="I340" i="64"/>
  <c r="I486" i="64"/>
  <c r="I559" i="64"/>
  <c r="I195" i="64"/>
  <c r="I266" i="64"/>
  <c r="X327" i="25"/>
  <c r="E62" i="47"/>
  <c r="E114" i="47"/>
  <c r="E305" i="47"/>
  <c r="E306" i="47" s="1"/>
  <c r="J466" i="64"/>
  <c r="J34" i="64"/>
  <c r="J320" i="64"/>
  <c r="J246" i="64"/>
  <c r="J175" i="64"/>
  <c r="J539" i="64"/>
  <c r="J393" i="64"/>
  <c r="J104" i="64"/>
  <c r="X550" i="64"/>
  <c r="X477" i="64"/>
  <c r="X257" i="64"/>
  <c r="X45" i="64"/>
  <c r="X404" i="64"/>
  <c r="X115" i="64"/>
  <c r="W111" i="64"/>
  <c r="W400" i="64"/>
  <c r="W41" i="64"/>
  <c r="W546" i="64"/>
  <c r="W473" i="64"/>
  <c r="W253" i="64"/>
  <c r="Q550" i="64"/>
  <c r="Q477" i="64"/>
  <c r="Q45" i="64"/>
  <c r="Q404" i="64"/>
  <c r="Q257" i="64"/>
  <c r="Q115" i="64"/>
  <c r="O546" i="64"/>
  <c r="O400" i="64"/>
  <c r="O473" i="64"/>
  <c r="O41" i="64"/>
  <c r="O253" i="64"/>
  <c r="O111" i="64"/>
  <c r="O257" i="64"/>
  <c r="O45" i="64"/>
  <c r="O404" i="64"/>
  <c r="O477" i="64"/>
  <c r="O550" i="64"/>
  <c r="O115" i="64"/>
  <c r="S77" i="47"/>
  <c r="S271" i="47"/>
  <c r="I55" i="64"/>
  <c r="I267" i="64"/>
  <c r="I125" i="64"/>
  <c r="I414" i="64"/>
  <c r="I487" i="64"/>
  <c r="I560" i="64"/>
  <c r="K114" i="47"/>
  <c r="K305" i="47"/>
  <c r="K306" i="47" s="1"/>
  <c r="K62" i="47"/>
  <c r="AA619" i="64"/>
  <c r="U405" i="64"/>
  <c r="U478" i="64"/>
  <c r="U551" i="64"/>
  <c r="U46" i="64"/>
  <c r="U258" i="64"/>
  <c r="U116" i="64"/>
  <c r="P191" i="64"/>
  <c r="P120" i="64"/>
  <c r="P262" i="64"/>
  <c r="P482" i="64"/>
  <c r="P336" i="64"/>
  <c r="P555" i="64"/>
  <c r="P50" i="64"/>
  <c r="P409" i="64"/>
  <c r="K478" i="64"/>
  <c r="K551" i="64"/>
  <c r="K258" i="64"/>
  <c r="K405" i="64"/>
  <c r="K116" i="64"/>
  <c r="K46" i="64"/>
  <c r="Y559" i="64"/>
  <c r="Y340" i="64"/>
  <c r="Y486" i="64"/>
  <c r="Y124" i="64"/>
  <c r="Y266" i="64"/>
  <c r="Y54" i="64"/>
  <c r="Y195" i="64"/>
  <c r="Y413" i="64"/>
  <c r="Y42" i="64"/>
  <c r="Y547" i="64"/>
  <c r="Y254" i="64"/>
  <c r="Y112" i="64"/>
  <c r="Y474" i="64"/>
  <c r="Y401" i="64"/>
  <c r="H254" i="64"/>
  <c r="H401" i="64"/>
  <c r="H474" i="64"/>
  <c r="H112" i="64"/>
  <c r="H42" i="64"/>
  <c r="H547" i="64"/>
  <c r="Q319" i="25"/>
  <c r="T473" i="64"/>
  <c r="T253" i="64"/>
  <c r="T111" i="64"/>
  <c r="T546" i="64"/>
  <c r="T400" i="64"/>
  <c r="T41" i="64"/>
  <c r="T339" i="64"/>
  <c r="T53" i="64"/>
  <c r="T194" i="64"/>
  <c r="T558" i="64"/>
  <c r="T265" i="64"/>
  <c r="T123" i="64"/>
  <c r="T412" i="64"/>
  <c r="T485" i="64"/>
  <c r="R253" i="64"/>
  <c r="R111" i="64"/>
  <c r="R546" i="64"/>
  <c r="R400" i="64"/>
  <c r="R473" i="64"/>
  <c r="R41" i="64"/>
  <c r="R119" i="64"/>
  <c r="R261" i="64"/>
  <c r="R408" i="64"/>
  <c r="R554" i="64"/>
  <c r="R49" i="64"/>
  <c r="R481" i="64"/>
  <c r="R190" i="64"/>
  <c r="R335" i="64"/>
  <c r="L53" i="64"/>
  <c r="L485" i="64"/>
  <c r="L339" i="64"/>
  <c r="L194" i="64"/>
  <c r="L123" i="64"/>
  <c r="L558" i="64"/>
  <c r="L265" i="64"/>
  <c r="L412" i="64"/>
  <c r="D271" i="47"/>
  <c r="D77" i="47"/>
  <c r="C72" i="47"/>
  <c r="N267" i="64"/>
  <c r="N560" i="64"/>
  <c r="N55" i="64"/>
  <c r="N125" i="64"/>
  <c r="N487" i="64"/>
  <c r="N414" i="64"/>
  <c r="C361" i="47"/>
  <c r="M77" i="47"/>
  <c r="M271" i="47"/>
  <c r="D14" i="71"/>
  <c r="N474" i="64"/>
  <c r="N112" i="64"/>
  <c r="N42" i="64"/>
  <c r="N401" i="64"/>
  <c r="N547" i="64"/>
  <c r="N254" i="64"/>
  <c r="T559" i="64"/>
  <c r="T340" i="64"/>
  <c r="T486" i="64"/>
  <c r="T54" i="64"/>
  <c r="T413" i="64"/>
  <c r="T195" i="64"/>
  <c r="T266" i="64"/>
  <c r="T124" i="64"/>
  <c r="N62" i="47"/>
  <c r="N114" i="47"/>
  <c r="N305" i="47"/>
  <c r="N306" i="47" s="1"/>
  <c r="M257" i="64"/>
  <c r="M404" i="64"/>
  <c r="M550" i="64"/>
  <c r="M477" i="64"/>
  <c r="M45" i="64"/>
  <c r="M115" i="64"/>
  <c r="P481" i="64"/>
  <c r="P49" i="64"/>
  <c r="P408" i="64"/>
  <c r="P261" i="64"/>
  <c r="P119" i="64"/>
  <c r="P554" i="64"/>
  <c r="P190" i="64"/>
  <c r="P335" i="64"/>
  <c r="P253" i="64"/>
  <c r="P41" i="64"/>
  <c r="P400" i="64"/>
  <c r="P111" i="64"/>
  <c r="P546" i="64"/>
  <c r="P473" i="64"/>
  <c r="K320" i="64"/>
  <c r="K175" i="64"/>
  <c r="K393" i="64"/>
  <c r="K34" i="64"/>
  <c r="K246" i="64"/>
  <c r="K466" i="64"/>
  <c r="K104" i="64"/>
  <c r="K539" i="64"/>
  <c r="Y194" i="64"/>
  <c r="Y265" i="64"/>
  <c r="Y123" i="64"/>
  <c r="Y339" i="64"/>
  <c r="Y558" i="64"/>
  <c r="Y485" i="64"/>
  <c r="Y53" i="64"/>
  <c r="Y412" i="64"/>
  <c r="I111" i="64"/>
  <c r="I400" i="64"/>
  <c r="I41" i="64"/>
  <c r="I253" i="64"/>
  <c r="I546" i="64"/>
  <c r="I473" i="64"/>
  <c r="I485" i="64"/>
  <c r="I123" i="64"/>
  <c r="I53" i="64"/>
  <c r="I194" i="64"/>
  <c r="I558" i="64"/>
  <c r="I265" i="64"/>
  <c r="I339" i="64"/>
  <c r="I412" i="64"/>
  <c r="F273" i="47"/>
  <c r="M414" i="64"/>
  <c r="M55" i="64"/>
  <c r="M487" i="64"/>
  <c r="M560" i="64"/>
  <c r="M267" i="64"/>
  <c r="M125" i="64"/>
  <c r="Q560" i="64"/>
  <c r="Q55" i="64"/>
  <c r="Q125" i="64"/>
  <c r="Q414" i="64"/>
  <c r="Q267" i="64"/>
  <c r="Q487" i="64"/>
  <c r="T77" i="47"/>
  <c r="T271" i="47"/>
  <c r="G490" i="64"/>
  <c r="G514" i="64" s="1"/>
  <c r="I202" i="46" s="1"/>
  <c r="G129" i="64"/>
  <c r="Z116" i="64"/>
  <c r="Z46" i="64"/>
  <c r="Z258" i="64"/>
  <c r="Z405" i="64"/>
  <c r="Z478" i="64"/>
  <c r="Z551" i="64"/>
  <c r="V46" i="64"/>
  <c r="V405" i="64"/>
  <c r="V478" i="64"/>
  <c r="V551" i="64"/>
  <c r="V116" i="64"/>
  <c r="V258" i="64"/>
  <c r="M254" i="64"/>
  <c r="M112" i="64"/>
  <c r="M474" i="64"/>
  <c r="M401" i="64"/>
  <c r="M42" i="64"/>
  <c r="M547" i="64"/>
  <c r="W271" i="47"/>
  <c r="W77" i="47"/>
  <c r="U115" i="64"/>
  <c r="U45" i="64"/>
  <c r="U257" i="64"/>
  <c r="U477" i="64"/>
  <c r="U550" i="64"/>
  <c r="U404" i="64"/>
  <c r="U558" i="64"/>
  <c r="U123" i="64"/>
  <c r="U194" i="64"/>
  <c r="U265" i="64"/>
  <c r="U412" i="64"/>
  <c r="U485" i="64"/>
  <c r="U53" i="64"/>
  <c r="U339" i="64"/>
  <c r="S53" i="64"/>
  <c r="S558" i="64"/>
  <c r="S265" i="64"/>
  <c r="S412" i="64"/>
  <c r="S123" i="64"/>
  <c r="S339" i="64"/>
  <c r="S194" i="64"/>
  <c r="S485" i="64"/>
  <c r="S550" i="64"/>
  <c r="S45" i="64"/>
  <c r="S115" i="64"/>
  <c r="S404" i="64"/>
  <c r="S477" i="64"/>
  <c r="S257" i="64"/>
  <c r="Z53" i="64"/>
  <c r="Z412" i="64"/>
  <c r="Z558" i="64"/>
  <c r="Z265" i="64"/>
  <c r="Z123" i="64"/>
  <c r="Z194" i="64"/>
  <c r="Z339" i="64"/>
  <c r="Z485" i="64"/>
  <c r="L114" i="47"/>
  <c r="L305" i="47"/>
  <c r="L306" i="47" s="1"/>
  <c r="L62" i="47"/>
  <c r="F305" i="47"/>
  <c r="F306" i="47" s="1"/>
  <c r="F62" i="47"/>
  <c r="F114" i="47"/>
  <c r="S414" i="64"/>
  <c r="S55" i="64"/>
  <c r="S560" i="64"/>
  <c r="S267" i="64"/>
  <c r="S125" i="64"/>
  <c r="S487" i="64"/>
  <c r="AA620" i="64"/>
  <c r="J405" i="64"/>
  <c r="J116" i="64"/>
  <c r="J478" i="64"/>
  <c r="J551" i="64"/>
  <c r="J46" i="64"/>
  <c r="J258" i="64"/>
  <c r="X340" i="64"/>
  <c r="X559" i="64"/>
  <c r="X124" i="64"/>
  <c r="X195" i="64"/>
  <c r="X266" i="64"/>
  <c r="X486" i="64"/>
  <c r="X54" i="64"/>
  <c r="X413" i="64"/>
  <c r="W547" i="64"/>
  <c r="W401" i="64"/>
  <c r="W42" i="64"/>
  <c r="W474" i="64"/>
  <c r="W254" i="64"/>
  <c r="W112" i="64"/>
  <c r="S54" i="64"/>
  <c r="S340" i="64"/>
  <c r="S559" i="64"/>
  <c r="S124" i="64"/>
  <c r="S195" i="64"/>
  <c r="S486" i="64"/>
  <c r="S413" i="64"/>
  <c r="S266" i="64"/>
  <c r="O405" i="64"/>
  <c r="O116" i="64"/>
  <c r="O551" i="64"/>
  <c r="O46" i="64"/>
  <c r="O478" i="64"/>
  <c r="O258" i="64"/>
  <c r="I42" i="64"/>
  <c r="I401" i="64"/>
  <c r="I112" i="64"/>
  <c r="I254" i="64"/>
  <c r="I474" i="64"/>
  <c r="I547" i="64"/>
  <c r="H305" i="47"/>
  <c r="H306" i="47" s="1"/>
  <c r="H114" i="47"/>
  <c r="H62" i="47"/>
  <c r="J546" i="64"/>
  <c r="J253" i="64"/>
  <c r="J41" i="64"/>
  <c r="J111" i="64"/>
  <c r="J400" i="64"/>
  <c r="J473" i="64"/>
  <c r="X246" i="64"/>
  <c r="X539" i="64"/>
  <c r="X393" i="64"/>
  <c r="X175" i="64"/>
  <c r="X34" i="64"/>
  <c r="X104" i="64"/>
  <c r="X466" i="64"/>
  <c r="X320" i="64"/>
  <c r="Q335" i="64"/>
  <c r="Q554" i="64"/>
  <c r="Q49" i="64"/>
  <c r="Q119" i="64"/>
  <c r="Q190" i="64"/>
  <c r="Q481" i="64"/>
  <c r="Q261" i="64"/>
  <c r="Q408" i="64"/>
  <c r="O412" i="64"/>
  <c r="O558" i="64"/>
  <c r="O339" i="64"/>
  <c r="O194" i="64"/>
  <c r="O123" i="64"/>
  <c r="O485" i="64"/>
  <c r="O53" i="64"/>
  <c r="O265" i="64"/>
  <c r="U42" i="64"/>
  <c r="U254" i="64"/>
  <c r="U401" i="64"/>
  <c r="U474" i="64"/>
  <c r="U547" i="64"/>
  <c r="U112" i="64"/>
  <c r="P413" i="64"/>
  <c r="P124" i="64"/>
  <c r="P559" i="64"/>
  <c r="P54" i="64"/>
  <c r="P340" i="64"/>
  <c r="P195" i="64"/>
  <c r="P486" i="64"/>
  <c r="P266" i="64"/>
  <c r="K486" i="64"/>
  <c r="K266" i="64"/>
  <c r="K559" i="64"/>
  <c r="K413" i="64"/>
  <c r="K124" i="64"/>
  <c r="K195" i="64"/>
  <c r="K54" i="64"/>
  <c r="K340" i="64"/>
  <c r="Y405" i="64"/>
  <c r="Y551" i="64"/>
  <c r="Y258" i="64"/>
  <c r="Y116" i="64"/>
  <c r="Y478" i="64"/>
  <c r="Y46" i="64"/>
  <c r="H478" i="64"/>
  <c r="H405" i="64"/>
  <c r="H116" i="64"/>
  <c r="H258" i="64"/>
  <c r="H551" i="64"/>
  <c r="H46" i="64"/>
  <c r="Q305" i="47"/>
  <c r="Q306" i="47" s="1"/>
  <c r="Q114" i="47"/>
  <c r="Q62" i="47"/>
  <c r="T404" i="64"/>
  <c r="T477" i="64"/>
  <c r="T257" i="64"/>
  <c r="T115" i="64"/>
  <c r="T45" i="64"/>
  <c r="T550" i="64"/>
  <c r="R550" i="64"/>
  <c r="R257" i="64"/>
  <c r="R115" i="64"/>
  <c r="R404" i="64"/>
  <c r="R477" i="64"/>
  <c r="R45" i="64"/>
  <c r="N45" i="64"/>
  <c r="N550" i="64"/>
  <c r="N404" i="64"/>
  <c r="N477" i="64"/>
  <c r="N115" i="64"/>
  <c r="N257" i="64"/>
  <c r="N546" i="64"/>
  <c r="N473" i="64"/>
  <c r="N41" i="64"/>
  <c r="N400" i="64"/>
  <c r="N253" i="64"/>
  <c r="N111" i="64"/>
  <c r="L404" i="64"/>
  <c r="L550" i="64"/>
  <c r="L115" i="64"/>
  <c r="L257" i="64"/>
  <c r="L477" i="64"/>
  <c r="L45" i="64"/>
  <c r="L111" i="64"/>
  <c r="L546" i="64"/>
  <c r="L41" i="64"/>
  <c r="L253" i="64"/>
  <c r="L400" i="64"/>
  <c r="L473" i="64"/>
  <c r="K271" i="47"/>
  <c r="K77" i="47"/>
  <c r="S319" i="25"/>
  <c r="C313" i="47"/>
  <c r="C314" i="47" s="1"/>
  <c r="C126" i="47"/>
  <c r="X414" i="64"/>
  <c r="X560" i="64"/>
  <c r="X267" i="64"/>
  <c r="X55" i="64"/>
  <c r="X125" i="64"/>
  <c r="X487" i="64"/>
  <c r="L273" i="47"/>
  <c r="C319" i="25" l="1"/>
  <c r="X319" i="25"/>
  <c r="AA466" i="64"/>
  <c r="AA120" i="64"/>
  <c r="AA46" i="64"/>
  <c r="AA258" i="64"/>
  <c r="AA405" i="64"/>
  <c r="AA124" i="64"/>
  <c r="AA486" i="64"/>
  <c r="AA478" i="64"/>
  <c r="AA547" i="64"/>
  <c r="AA539" i="64"/>
  <c r="AA112" i="64"/>
  <c r="AA42" i="64"/>
  <c r="AA474" i="64"/>
  <c r="AA559" i="64"/>
  <c r="AA54" i="64"/>
  <c r="AA482" i="64"/>
  <c r="AA191" i="64"/>
  <c r="AA195" i="64"/>
  <c r="AA551" i="64"/>
  <c r="AA116" i="64"/>
  <c r="X563" i="64"/>
  <c r="X587" i="64" s="1"/>
  <c r="Z203" i="46" s="1"/>
  <c r="AA401" i="64"/>
  <c r="AA50" i="64"/>
  <c r="AA254" i="64"/>
  <c r="AA262" i="64"/>
  <c r="AA413" i="64"/>
  <c r="AA246" i="64"/>
  <c r="AA393" i="64"/>
  <c r="H18" i="75"/>
  <c r="H15" i="71"/>
  <c r="L16" i="70"/>
  <c r="L18" i="74"/>
  <c r="N17" i="74"/>
  <c r="N15" i="70"/>
  <c r="X58" i="64"/>
  <c r="X82" i="64" s="1"/>
  <c r="Z78" i="46" s="1"/>
  <c r="U58" i="69"/>
  <c r="U64" i="69" s="1"/>
  <c r="U47" i="71"/>
  <c r="U54" i="75"/>
  <c r="F263" i="47"/>
  <c r="F264" i="47" s="1"/>
  <c r="F65" i="47"/>
  <c r="W18" i="74"/>
  <c r="W16" i="70"/>
  <c r="P56" i="74"/>
  <c r="P48" i="70"/>
  <c r="R16" i="70"/>
  <c r="R18" i="74"/>
  <c r="G153" i="64"/>
  <c r="V18" i="74"/>
  <c r="V16" i="70"/>
  <c r="K563" i="64"/>
  <c r="K587" i="64" s="1"/>
  <c r="M203" i="46" s="1"/>
  <c r="K58" i="64"/>
  <c r="K82" i="64" s="1"/>
  <c r="M78" i="46" s="1"/>
  <c r="H58" i="69"/>
  <c r="H64" i="69" s="1"/>
  <c r="Q54" i="75"/>
  <c r="Q47" i="71"/>
  <c r="D273" i="47"/>
  <c r="I18" i="74"/>
  <c r="I16" i="70"/>
  <c r="O17" i="74"/>
  <c r="O15" i="70"/>
  <c r="M53" i="75"/>
  <c r="M46" i="71"/>
  <c r="K65" i="47"/>
  <c r="K263" i="47"/>
  <c r="K264" i="47" s="1"/>
  <c r="J129" i="64"/>
  <c r="J271" i="64"/>
  <c r="J295" i="64" s="1"/>
  <c r="L82" i="46" s="1"/>
  <c r="F18" i="75"/>
  <c r="F15" i="71"/>
  <c r="F53" i="75"/>
  <c r="F46" i="71"/>
  <c r="P17" i="75"/>
  <c r="P14" i="71"/>
  <c r="V273" i="47"/>
  <c r="AA265" i="64"/>
  <c r="AA558" i="64"/>
  <c r="AA546" i="64"/>
  <c r="AA400" i="64"/>
  <c r="V417" i="64"/>
  <c r="V441" i="64" s="1"/>
  <c r="X201" i="46" s="1"/>
  <c r="S58" i="69"/>
  <c r="S64" i="69" s="1"/>
  <c r="V58" i="64"/>
  <c r="V82" i="64" s="1"/>
  <c r="X78" i="46" s="1"/>
  <c r="R12" i="69"/>
  <c r="J53" i="75"/>
  <c r="J46" i="71"/>
  <c r="N53" i="75"/>
  <c r="N46" i="71"/>
  <c r="W54" i="75"/>
  <c r="W47" i="71"/>
  <c r="D64" i="69"/>
  <c r="I417" i="64"/>
  <c r="I441" i="64" s="1"/>
  <c r="K201" i="46" s="1"/>
  <c r="Y417" i="64"/>
  <c r="Y441" i="64" s="1"/>
  <c r="AA201" i="46" s="1"/>
  <c r="V12" i="69"/>
  <c r="J17" i="74"/>
  <c r="J15" i="70"/>
  <c r="K17" i="75"/>
  <c r="K14" i="71"/>
  <c r="L271" i="64"/>
  <c r="L295" i="64" s="1"/>
  <c r="N82" i="46" s="1"/>
  <c r="L490" i="64"/>
  <c r="L514" i="64" s="1"/>
  <c r="N202" i="46" s="1"/>
  <c r="N490" i="64"/>
  <c r="N514" i="64" s="1"/>
  <c r="P202" i="46" s="1"/>
  <c r="V46" i="71"/>
  <c r="V53" i="75"/>
  <c r="P273" i="47"/>
  <c r="Q490" i="64"/>
  <c r="Q514" i="64" s="1"/>
  <c r="S202" i="46" s="1"/>
  <c r="Q129" i="64"/>
  <c r="T47" i="70"/>
  <c r="T55" i="74"/>
  <c r="O273" i="47"/>
  <c r="G14" i="71"/>
  <c r="G17" i="75"/>
  <c r="AA267" i="64"/>
  <c r="AA414" i="64"/>
  <c r="AA550" i="64"/>
  <c r="Z490" i="64"/>
  <c r="Z514" i="64" s="1"/>
  <c r="AB202" i="46" s="1"/>
  <c r="P12" i="69"/>
  <c r="S58" i="64"/>
  <c r="S82" i="64" s="1"/>
  <c r="U78" i="46" s="1"/>
  <c r="P58" i="69"/>
  <c r="P64" i="69" s="1"/>
  <c r="R55" i="74"/>
  <c r="R47" i="70"/>
  <c r="S17" i="75"/>
  <c r="S14" i="71"/>
  <c r="F47" i="70"/>
  <c r="F55" i="74"/>
  <c r="P271" i="64"/>
  <c r="P295" i="64" s="1"/>
  <c r="R82" i="46" s="1"/>
  <c r="M12" i="69"/>
  <c r="I53" i="75"/>
  <c r="I46" i="71"/>
  <c r="O47" i="71"/>
  <c r="O54" i="75"/>
  <c r="K16" i="70"/>
  <c r="K18" i="74"/>
  <c r="R417" i="64"/>
  <c r="R441" i="64" s="1"/>
  <c r="T201" i="46" s="1"/>
  <c r="O12" i="69"/>
  <c r="Q17" i="74"/>
  <c r="Q15" i="70"/>
  <c r="T58" i="64"/>
  <c r="T82" i="64" s="1"/>
  <c r="V78" i="46" s="1"/>
  <c r="Q58" i="69"/>
  <c r="Q64" i="69" s="1"/>
  <c r="T563" i="64"/>
  <c r="T587" i="64" s="1"/>
  <c r="V203" i="46" s="1"/>
  <c r="J273" i="47"/>
  <c r="N273" i="47"/>
  <c r="O563" i="64"/>
  <c r="O587" i="64" s="1"/>
  <c r="Q203" i="46" s="1"/>
  <c r="O129" i="64"/>
  <c r="W129" i="64"/>
  <c r="T12" i="69"/>
  <c r="U55" i="74"/>
  <c r="U47" i="70"/>
  <c r="U17" i="74"/>
  <c r="U15" i="70"/>
  <c r="G18" i="74"/>
  <c r="G16" i="70"/>
  <c r="G48" i="70"/>
  <c r="G56" i="74"/>
  <c r="U17" i="75"/>
  <c r="U14" i="71"/>
  <c r="C114" i="47"/>
  <c r="C305" i="47"/>
  <c r="C306" i="47" s="1"/>
  <c r="L145" i="44"/>
  <c r="J236" i="44" s="1"/>
  <c r="I236" i="44"/>
  <c r="I65" i="47"/>
  <c r="I263" i="47"/>
  <c r="I264" i="47" s="1"/>
  <c r="E17" i="74"/>
  <c r="E15" i="70"/>
  <c r="AA335" i="64"/>
  <c r="AA554" i="64"/>
  <c r="H58" i="64"/>
  <c r="H82" i="64" s="1"/>
  <c r="J78" i="46" s="1"/>
  <c r="E58" i="69"/>
  <c r="E64" i="69" s="1"/>
  <c r="H490" i="64"/>
  <c r="H514" i="64" s="1"/>
  <c r="J202" i="46" s="1"/>
  <c r="S15" i="70"/>
  <c r="S17" i="74"/>
  <c r="W14" i="71"/>
  <c r="W17" i="75"/>
  <c r="V55" i="74"/>
  <c r="V47" i="70"/>
  <c r="H56" i="74"/>
  <c r="H48" i="70"/>
  <c r="M271" i="64"/>
  <c r="M295" i="64" s="1"/>
  <c r="O82" i="46" s="1"/>
  <c r="M563" i="64"/>
  <c r="M587" i="64" s="1"/>
  <c r="O203" i="46" s="1"/>
  <c r="K54" i="75"/>
  <c r="K47" i="71"/>
  <c r="L48" i="70"/>
  <c r="L56" i="74"/>
  <c r="X271" i="64"/>
  <c r="X295" i="64" s="1"/>
  <c r="Z82" i="46" s="1"/>
  <c r="Q263" i="47"/>
  <c r="Q264" i="47" s="1"/>
  <c r="Q65" i="47"/>
  <c r="H54" i="75"/>
  <c r="H47" i="71"/>
  <c r="U12" i="69"/>
  <c r="P18" i="75"/>
  <c r="P15" i="71"/>
  <c r="R48" i="70"/>
  <c r="R56" i="74"/>
  <c r="W273" i="47"/>
  <c r="V48" i="70"/>
  <c r="V56" i="74"/>
  <c r="K129" i="64"/>
  <c r="K417" i="64"/>
  <c r="K441" i="64" s="1"/>
  <c r="M201" i="46" s="1"/>
  <c r="M55" i="74"/>
  <c r="M47" i="70"/>
  <c r="N65" i="47"/>
  <c r="N263" i="47"/>
  <c r="N264" i="47" s="1"/>
  <c r="M273" i="47"/>
  <c r="J417" i="64"/>
  <c r="J441" i="64" s="1"/>
  <c r="L201" i="46" s="1"/>
  <c r="G12" i="69"/>
  <c r="E263" i="47"/>
  <c r="E264" i="47" s="1"/>
  <c r="E65" i="47"/>
  <c r="L18" i="75"/>
  <c r="L15" i="71"/>
  <c r="T14" i="71"/>
  <c r="T17" i="75"/>
  <c r="G47" i="71"/>
  <c r="G54" i="75"/>
  <c r="AA194" i="64"/>
  <c r="E16" i="70"/>
  <c r="E18" i="74"/>
  <c r="AA339" i="64"/>
  <c r="AA253" i="64"/>
  <c r="S12" i="69"/>
  <c r="V129" i="64"/>
  <c r="U129" i="64"/>
  <c r="U563" i="64"/>
  <c r="U587" i="64" s="1"/>
  <c r="W203" i="46" s="1"/>
  <c r="AA175" i="64"/>
  <c r="I58" i="64"/>
  <c r="I82" i="64" s="1"/>
  <c r="K78" i="46" s="1"/>
  <c r="F58" i="69"/>
  <c r="F64" i="69" s="1"/>
  <c r="F12" i="69"/>
  <c r="Y58" i="64"/>
  <c r="Y82" i="64" s="1"/>
  <c r="AA78" i="46" s="1"/>
  <c r="V58" i="69"/>
  <c r="V64" i="69" s="1"/>
  <c r="M48" i="70"/>
  <c r="M56" i="74"/>
  <c r="Q14" i="71"/>
  <c r="Q17" i="75"/>
  <c r="O17" i="75"/>
  <c r="O14" i="71"/>
  <c r="L129" i="64"/>
  <c r="K58" i="69"/>
  <c r="K64" i="69" s="1"/>
  <c r="N58" i="64"/>
  <c r="N82" i="64" s="1"/>
  <c r="P78" i="46" s="1"/>
  <c r="N563" i="64"/>
  <c r="N587" i="64" s="1"/>
  <c r="P203" i="46" s="1"/>
  <c r="K17" i="74"/>
  <c r="K15" i="70"/>
  <c r="AA409" i="64"/>
  <c r="H46" i="71"/>
  <c r="H53" i="75"/>
  <c r="R18" i="75"/>
  <c r="R15" i="71"/>
  <c r="Q58" i="64"/>
  <c r="Q82" i="64" s="1"/>
  <c r="S78" i="46" s="1"/>
  <c r="N58" i="69"/>
  <c r="N64" i="69" s="1"/>
  <c r="Q417" i="64"/>
  <c r="Q441" i="64" s="1"/>
  <c r="S201" i="46" s="1"/>
  <c r="L14" i="71"/>
  <c r="L17" i="75"/>
  <c r="G53" i="75"/>
  <c r="G46" i="71"/>
  <c r="AA560" i="64"/>
  <c r="AA115" i="64"/>
  <c r="AA477" i="64"/>
  <c r="W12" i="69"/>
  <c r="Z271" i="64"/>
  <c r="Z295" i="64" s="1"/>
  <c r="AB82" i="46" s="1"/>
  <c r="S490" i="64"/>
  <c r="S514" i="64" s="1"/>
  <c r="U202" i="46" s="1"/>
  <c r="S129" i="64"/>
  <c r="J18" i="75"/>
  <c r="J15" i="71"/>
  <c r="S46" i="71"/>
  <c r="S53" i="75"/>
  <c r="AA320" i="64"/>
  <c r="P417" i="64"/>
  <c r="P441" i="64" s="1"/>
  <c r="R201" i="46" s="1"/>
  <c r="P263" i="47"/>
  <c r="P264" i="47" s="1"/>
  <c r="P65" i="47"/>
  <c r="O18" i="75"/>
  <c r="O15" i="71"/>
  <c r="S65" i="47"/>
  <c r="S263" i="47"/>
  <c r="S264" i="47" s="1"/>
  <c r="I15" i="70"/>
  <c r="I17" i="74"/>
  <c r="K56" i="74"/>
  <c r="K48" i="70"/>
  <c r="R271" i="64"/>
  <c r="R295" i="64" s="1"/>
  <c r="T82" i="46" s="1"/>
  <c r="O48" i="70"/>
  <c r="O56" i="74"/>
  <c r="T129" i="64"/>
  <c r="R17" i="75"/>
  <c r="R14" i="71"/>
  <c r="K85" i="44"/>
  <c r="D243" i="56"/>
  <c r="O58" i="64"/>
  <c r="O82" i="64" s="1"/>
  <c r="Q78" i="46" s="1"/>
  <c r="L58" i="69"/>
  <c r="L64" i="69" s="1"/>
  <c r="L12" i="69"/>
  <c r="N56" i="74"/>
  <c r="N48" i="70"/>
  <c r="T58" i="69"/>
  <c r="T64" i="69" s="1"/>
  <c r="W58" i="64"/>
  <c r="W82" i="64" s="1"/>
  <c r="Y78" i="46" s="1"/>
  <c r="W271" i="64"/>
  <c r="W295" i="64" s="1"/>
  <c r="Y82" i="46" s="1"/>
  <c r="D263" i="47"/>
  <c r="D264" i="47" s="1"/>
  <c r="D65" i="47"/>
  <c r="C62" i="47"/>
  <c r="E55" i="74"/>
  <c r="E47" i="70"/>
  <c r="AA49" i="64"/>
  <c r="AA190" i="64"/>
  <c r="H563" i="64"/>
  <c r="H587" i="64" s="1"/>
  <c r="J203" i="46" s="1"/>
  <c r="W46" i="71"/>
  <c r="W53" i="75"/>
  <c r="H17" i="74"/>
  <c r="H15" i="70"/>
  <c r="J58" i="69"/>
  <c r="J64" i="69" s="1"/>
  <c r="M58" i="64"/>
  <c r="M82" i="64" s="1"/>
  <c r="O78" i="46" s="1"/>
  <c r="K15" i="71"/>
  <c r="K18" i="75"/>
  <c r="K273" i="47"/>
  <c r="M15" i="71"/>
  <c r="M18" i="75"/>
  <c r="N47" i="70"/>
  <c r="N55" i="74"/>
  <c r="X490" i="64"/>
  <c r="X514" i="64" s="1"/>
  <c r="Z202" i="46" s="1"/>
  <c r="X417" i="64"/>
  <c r="X441" i="64" s="1"/>
  <c r="Z201" i="46" s="1"/>
  <c r="P54" i="75"/>
  <c r="P47" i="71"/>
  <c r="U18" i="75"/>
  <c r="U15" i="71"/>
  <c r="L263" i="47"/>
  <c r="L264" i="47" s="1"/>
  <c r="L65" i="47"/>
  <c r="W56" i="74"/>
  <c r="W48" i="70"/>
  <c r="F18" i="74"/>
  <c r="F16" i="70"/>
  <c r="F48" i="70"/>
  <c r="F56" i="74"/>
  <c r="K490" i="64"/>
  <c r="K514" i="64" s="1"/>
  <c r="M202" i="46" s="1"/>
  <c r="Q15" i="71"/>
  <c r="Q18" i="75"/>
  <c r="C77" i="47"/>
  <c r="C271" i="47"/>
  <c r="I56" i="74"/>
  <c r="I48" i="70"/>
  <c r="Q56" i="74"/>
  <c r="Q48" i="70"/>
  <c r="V54" i="75"/>
  <c r="V47" i="71"/>
  <c r="V15" i="71"/>
  <c r="V18" i="75"/>
  <c r="M17" i="75"/>
  <c r="M14" i="71"/>
  <c r="S273" i="47"/>
  <c r="J563" i="64"/>
  <c r="J587" i="64" s="1"/>
  <c r="L203" i="46" s="1"/>
  <c r="G58" i="69"/>
  <c r="G64" i="69" s="1"/>
  <c r="J58" i="64"/>
  <c r="J82" i="64" s="1"/>
  <c r="L78" i="46" s="1"/>
  <c r="F54" i="75"/>
  <c r="F47" i="71"/>
  <c r="L54" i="75"/>
  <c r="L47" i="71"/>
  <c r="P46" i="71"/>
  <c r="P53" i="75"/>
  <c r="T53" i="75"/>
  <c r="T46" i="71"/>
  <c r="G15" i="71"/>
  <c r="G18" i="75"/>
  <c r="AA412" i="64"/>
  <c r="AA485" i="64"/>
  <c r="AA473" i="64"/>
  <c r="AA111" i="64"/>
  <c r="V271" i="64"/>
  <c r="V295" i="64" s="1"/>
  <c r="X82" i="46" s="1"/>
  <c r="V563" i="64"/>
  <c r="V587" i="64" s="1"/>
  <c r="X203" i="46" s="1"/>
  <c r="P15" i="70"/>
  <c r="P17" i="74"/>
  <c r="U58" i="64"/>
  <c r="U82" i="64" s="1"/>
  <c r="W78" i="46" s="1"/>
  <c r="R58" i="69"/>
  <c r="R64" i="69" s="1"/>
  <c r="U490" i="64"/>
  <c r="U514" i="64" s="1"/>
  <c r="W202" i="46" s="1"/>
  <c r="U263" i="47"/>
  <c r="U264" i="47" s="1"/>
  <c r="U65" i="47"/>
  <c r="G263" i="47"/>
  <c r="G264" i="47" s="1"/>
  <c r="G65" i="47"/>
  <c r="I490" i="64"/>
  <c r="I514" i="64" s="1"/>
  <c r="K202" i="46" s="1"/>
  <c r="I563" i="64"/>
  <c r="I587" i="64" s="1"/>
  <c r="K203" i="46" s="1"/>
  <c r="Y490" i="64"/>
  <c r="Y514" i="64" s="1"/>
  <c r="AA202" i="46" s="1"/>
  <c r="Y271" i="64"/>
  <c r="Y295" i="64" s="1"/>
  <c r="AA82" i="46" s="1"/>
  <c r="M18" i="74"/>
  <c r="M16" i="70"/>
  <c r="J47" i="70"/>
  <c r="J55" i="74"/>
  <c r="M263" i="47"/>
  <c r="M264" i="47" s="1"/>
  <c r="M65" i="47"/>
  <c r="K46" i="71"/>
  <c r="K53" i="75"/>
  <c r="O46" i="71"/>
  <c r="O53" i="75"/>
  <c r="I12" i="69"/>
  <c r="I58" i="69"/>
  <c r="I64" i="69" s="1"/>
  <c r="L58" i="64"/>
  <c r="L82" i="64" s="1"/>
  <c r="N78" i="46" s="1"/>
  <c r="N417" i="64"/>
  <c r="N441" i="64" s="1"/>
  <c r="P201" i="46" s="1"/>
  <c r="K12" i="69"/>
  <c r="E53" i="75"/>
  <c r="E46" i="71"/>
  <c r="E17" i="75"/>
  <c r="E14" i="71"/>
  <c r="AA336" i="64"/>
  <c r="H14" i="71"/>
  <c r="H17" i="75"/>
  <c r="R47" i="71"/>
  <c r="R54" i="75"/>
  <c r="N12" i="69"/>
  <c r="Q271" i="64"/>
  <c r="Q295" i="64" s="1"/>
  <c r="S82" i="46" s="1"/>
  <c r="T16" i="70"/>
  <c r="T18" i="74"/>
  <c r="T56" i="74"/>
  <c r="T48" i="70"/>
  <c r="T17" i="74"/>
  <c r="T15" i="70"/>
  <c r="G17" i="74"/>
  <c r="G15" i="70"/>
  <c r="V65" i="47"/>
  <c r="V263" i="47"/>
  <c r="V264" i="47" s="1"/>
  <c r="R273" i="47"/>
  <c r="L53" i="75"/>
  <c r="L46" i="71"/>
  <c r="AA487" i="64"/>
  <c r="AA125" i="64"/>
  <c r="AA257" i="64"/>
  <c r="Z563" i="64"/>
  <c r="Z587" i="64" s="1"/>
  <c r="AB203" i="46" s="1"/>
  <c r="W58" i="69"/>
  <c r="W64" i="69" s="1"/>
  <c r="Z58" i="64"/>
  <c r="Z82" i="64" s="1"/>
  <c r="AB78" i="46" s="1"/>
  <c r="S16" i="70"/>
  <c r="S18" i="74"/>
  <c r="S48" i="70"/>
  <c r="S56" i="74"/>
  <c r="S563" i="64"/>
  <c r="S587" i="64" s="1"/>
  <c r="U203" i="46" s="1"/>
  <c r="R17" i="74"/>
  <c r="R15" i="70"/>
  <c r="AA340" i="64"/>
  <c r="J54" i="75"/>
  <c r="J47" i="71"/>
  <c r="I273" i="47"/>
  <c r="F15" i="70"/>
  <c r="F17" i="74"/>
  <c r="M58" i="69"/>
  <c r="M64" i="69" s="1"/>
  <c r="P58" i="64"/>
  <c r="P82" i="64" s="1"/>
  <c r="R78" i="46" s="1"/>
  <c r="P563" i="64"/>
  <c r="P587" i="64" s="1"/>
  <c r="R203" i="46" s="1"/>
  <c r="I55" i="74"/>
  <c r="I47" i="70"/>
  <c r="R490" i="64"/>
  <c r="R514" i="64" s="1"/>
  <c r="T202" i="46" s="1"/>
  <c r="R129" i="64"/>
  <c r="O16" i="70"/>
  <c r="O18" i="74"/>
  <c r="Q55" i="74"/>
  <c r="Q47" i="70"/>
  <c r="Q12" i="69"/>
  <c r="T271" i="64"/>
  <c r="T295" i="64" s="1"/>
  <c r="V82" i="46" s="1"/>
  <c r="E18" i="75"/>
  <c r="E15" i="71"/>
  <c r="AA266" i="64"/>
  <c r="R46" i="71"/>
  <c r="R53" i="75"/>
  <c r="O417" i="64"/>
  <c r="O441" i="64" s="1"/>
  <c r="Q201" i="46" s="1"/>
  <c r="O490" i="64"/>
  <c r="O514" i="64" s="1"/>
  <c r="Q202" i="46" s="1"/>
  <c r="W417" i="64"/>
  <c r="W441" i="64" s="1"/>
  <c r="Y201" i="46" s="1"/>
  <c r="W490" i="64"/>
  <c r="W514" i="64" s="1"/>
  <c r="Y202" i="46" s="1"/>
  <c r="U18" i="74"/>
  <c r="U16" i="70"/>
  <c r="U48" i="70"/>
  <c r="U56" i="74"/>
  <c r="T54" i="75"/>
  <c r="T47" i="71"/>
  <c r="U46" i="71"/>
  <c r="U53" i="75"/>
  <c r="AA408" i="64"/>
  <c r="AA119" i="64"/>
  <c r="H271" i="64"/>
  <c r="H295" i="64" s="1"/>
  <c r="J82" i="46" s="1"/>
  <c r="H417" i="64"/>
  <c r="H441" i="64" s="1"/>
  <c r="J201" i="46" s="1"/>
  <c r="W15" i="70"/>
  <c r="W17" i="74"/>
  <c r="W47" i="70"/>
  <c r="W55" i="74"/>
  <c r="N54" i="75"/>
  <c r="N47" i="71"/>
  <c r="V17" i="74"/>
  <c r="V15" i="70"/>
  <c r="H18" i="74"/>
  <c r="H16" i="70"/>
  <c r="J16" i="70"/>
  <c r="J18" i="74"/>
  <c r="J12" i="69"/>
  <c r="M417" i="64"/>
  <c r="M441" i="64" s="1"/>
  <c r="O201" i="46" s="1"/>
  <c r="M54" i="75"/>
  <c r="M47" i="71"/>
  <c r="X129" i="64"/>
  <c r="H65" i="47"/>
  <c r="H263" i="47"/>
  <c r="H264" i="47" s="1"/>
  <c r="P18" i="74"/>
  <c r="P16" i="70"/>
  <c r="AA104" i="64"/>
  <c r="T273" i="47"/>
  <c r="K271" i="64"/>
  <c r="K295" i="64" s="1"/>
  <c r="M82" i="46" s="1"/>
  <c r="H12" i="69"/>
  <c r="M15" i="70"/>
  <c r="M17" i="74"/>
  <c r="O47" i="70"/>
  <c r="O55" i="74"/>
  <c r="Q16" i="70"/>
  <c r="Q18" i="74"/>
  <c r="J490" i="64"/>
  <c r="J514" i="64" s="1"/>
  <c r="L202" i="46" s="1"/>
  <c r="F17" i="75"/>
  <c r="F14" i="71"/>
  <c r="J65" i="47"/>
  <c r="J263" i="47"/>
  <c r="J264" i="47" s="1"/>
  <c r="AA123" i="64"/>
  <c r="E48" i="70"/>
  <c r="E56" i="74"/>
  <c r="AA53" i="64"/>
  <c r="AA41" i="64"/>
  <c r="V490" i="64"/>
  <c r="V514" i="64" s="1"/>
  <c r="X202" i="46" s="1"/>
  <c r="P55" i="74"/>
  <c r="P47" i="70"/>
  <c r="U271" i="64"/>
  <c r="U295" i="64" s="1"/>
  <c r="W82" i="46" s="1"/>
  <c r="U417" i="64"/>
  <c r="U441" i="64" s="1"/>
  <c r="W201" i="46" s="1"/>
  <c r="J17" i="75"/>
  <c r="J14" i="71"/>
  <c r="N17" i="75"/>
  <c r="N14" i="71"/>
  <c r="S15" i="71"/>
  <c r="S18" i="75"/>
  <c r="S47" i="71"/>
  <c r="S54" i="75"/>
  <c r="W15" i="71"/>
  <c r="W18" i="75"/>
  <c r="AA34" i="64"/>
  <c r="R263" i="47"/>
  <c r="R264" i="47" s="1"/>
  <c r="R65" i="47"/>
  <c r="I129" i="64"/>
  <c r="I271" i="64"/>
  <c r="I295" i="64" s="1"/>
  <c r="K82" i="46" s="1"/>
  <c r="Y129" i="64"/>
  <c r="Y563" i="64"/>
  <c r="Y587" i="64" s="1"/>
  <c r="AA203" i="46" s="1"/>
  <c r="Q46" i="71"/>
  <c r="Q53" i="75"/>
  <c r="Q273" i="47"/>
  <c r="L417" i="64"/>
  <c r="L441" i="64" s="1"/>
  <c r="N201" i="46" s="1"/>
  <c r="L563" i="64"/>
  <c r="L587" i="64" s="1"/>
  <c r="N203" i="46" s="1"/>
  <c r="N271" i="64"/>
  <c r="N295" i="64" s="1"/>
  <c r="P82" i="46" s="1"/>
  <c r="N129" i="64"/>
  <c r="K47" i="70"/>
  <c r="K55" i="74"/>
  <c r="AA555" i="64"/>
  <c r="V17" i="75"/>
  <c r="V14" i="71"/>
  <c r="L17" i="74"/>
  <c r="L15" i="70"/>
  <c r="L55" i="74"/>
  <c r="L47" i="70"/>
  <c r="Q563" i="64"/>
  <c r="Q587" i="64" s="1"/>
  <c r="S203" i="46" s="1"/>
  <c r="G47" i="70"/>
  <c r="G55" i="74"/>
  <c r="AA55" i="64"/>
  <c r="G273" i="47"/>
  <c r="AA45" i="64"/>
  <c r="AA404" i="64"/>
  <c r="Z129" i="64"/>
  <c r="Z417" i="64"/>
  <c r="Z441" i="64" s="1"/>
  <c r="AB201" i="46" s="1"/>
  <c r="S271" i="64"/>
  <c r="S295" i="64" s="1"/>
  <c r="U82" i="46" s="1"/>
  <c r="S417" i="64"/>
  <c r="S441" i="64" s="1"/>
  <c r="U201" i="46" s="1"/>
  <c r="T263" i="47"/>
  <c r="T264" i="47" s="1"/>
  <c r="T65" i="47"/>
  <c r="P490" i="64"/>
  <c r="P514" i="64" s="1"/>
  <c r="R202" i="46" s="1"/>
  <c r="P129" i="64"/>
  <c r="I17" i="75"/>
  <c r="I14" i="71"/>
  <c r="O263" i="47"/>
  <c r="O264" i="47" s="1"/>
  <c r="O65" i="47"/>
  <c r="R563" i="64"/>
  <c r="R587" i="64" s="1"/>
  <c r="T203" i="46" s="1"/>
  <c r="O58" i="69"/>
  <c r="O64" i="69" s="1"/>
  <c r="R58" i="64"/>
  <c r="R82" i="64" s="1"/>
  <c r="T78" i="46" s="1"/>
  <c r="T417" i="64"/>
  <c r="T441" i="64" s="1"/>
  <c r="V201" i="46" s="1"/>
  <c r="T490" i="64"/>
  <c r="T514" i="64" s="1"/>
  <c r="V202" i="46" s="1"/>
  <c r="U273" i="47"/>
  <c r="E47" i="71"/>
  <c r="E54" i="75"/>
  <c r="W65" i="47"/>
  <c r="W263" i="47"/>
  <c r="W264" i="47" s="1"/>
  <c r="O271" i="64"/>
  <c r="O295" i="64" s="1"/>
  <c r="Q82" i="46" s="1"/>
  <c r="N18" i="74"/>
  <c r="N16" i="70"/>
  <c r="W563" i="64"/>
  <c r="W587" i="64" s="1"/>
  <c r="Y203" i="46" s="1"/>
  <c r="T18" i="75"/>
  <c r="T15" i="71"/>
  <c r="H273" i="47"/>
  <c r="AA261" i="64"/>
  <c r="AA481" i="64"/>
  <c r="E12" i="69"/>
  <c r="H129" i="64"/>
  <c r="S47" i="70"/>
  <c r="S55" i="74"/>
  <c r="N18" i="75"/>
  <c r="N15" i="71"/>
  <c r="H55" i="74"/>
  <c r="H47" i="70"/>
  <c r="J48" i="70"/>
  <c r="J56" i="74"/>
  <c r="M129" i="64"/>
  <c r="M490" i="64"/>
  <c r="M514" i="64" s="1"/>
  <c r="O202" i="46" s="1"/>
  <c r="I15" i="71"/>
  <c r="I18" i="75"/>
  <c r="I47" i="71"/>
  <c r="I54" i="75"/>
  <c r="C54" i="75" l="1"/>
  <c r="AC201" i="46"/>
  <c r="C15" i="71"/>
  <c r="C12" i="69"/>
  <c r="C47" i="71"/>
  <c r="C18" i="75"/>
  <c r="AC203" i="46"/>
  <c r="AA271" i="64"/>
  <c r="AA295" i="64" s="1"/>
  <c r="AC82" i="46"/>
  <c r="C46" i="71"/>
  <c r="AA417" i="64"/>
  <c r="AA441" i="64" s="1"/>
  <c r="C53" i="75"/>
  <c r="AA490" i="64"/>
  <c r="AA514" i="64" s="1"/>
  <c r="AA563" i="64"/>
  <c r="AA587" i="64" s="1"/>
  <c r="C14" i="71"/>
  <c r="AC202" i="46"/>
  <c r="H153" i="64"/>
  <c r="P153" i="64"/>
  <c r="I153" i="64"/>
  <c r="C48" i="70"/>
  <c r="AA129" i="64"/>
  <c r="AA153" i="64" s="1"/>
  <c r="V153" i="64"/>
  <c r="C15" i="70"/>
  <c r="J153" i="64"/>
  <c r="R153" i="64"/>
  <c r="C17" i="75"/>
  <c r="I240" i="44"/>
  <c r="L85" i="44"/>
  <c r="J240" i="44" s="1"/>
  <c r="T153" i="64"/>
  <c r="S153" i="64"/>
  <c r="C18" i="74"/>
  <c r="C17" i="74"/>
  <c r="O153" i="64"/>
  <c r="M153" i="64"/>
  <c r="Z153" i="64"/>
  <c r="N153" i="64"/>
  <c r="Y153" i="64"/>
  <c r="C273" i="47"/>
  <c r="C47" i="70"/>
  <c r="C263" i="47"/>
  <c r="C264" i="47" s="1"/>
  <c r="C65" i="47"/>
  <c r="L153" i="64"/>
  <c r="C16" i="70"/>
  <c r="C58" i="69"/>
  <c r="AA58" i="64"/>
  <c r="AA82" i="64" s="1"/>
  <c r="C56" i="74"/>
  <c r="X153" i="64"/>
  <c r="AC78" i="46"/>
  <c r="C55" i="74"/>
  <c r="U153" i="64"/>
  <c r="K153" i="64"/>
  <c r="W153" i="64"/>
  <c r="Q153" i="64"/>
  <c r="C64" i="69"/>
  <c r="B13" i="79" l="1"/>
  <c r="C26" i="79" l="1"/>
  <c r="M74" i="36" s="1"/>
  <c r="F74" i="36" l="1"/>
  <c r="V74" i="36"/>
  <c r="P74" i="36"/>
  <c r="K74" i="36"/>
  <c r="D74" i="36"/>
  <c r="I74" i="36"/>
  <c r="E74" i="36"/>
  <c r="U74" i="36"/>
  <c r="L74" i="36"/>
  <c r="S74" i="36"/>
  <c r="H74" i="36"/>
  <c r="T74" i="36"/>
  <c r="O74" i="36"/>
  <c r="W74" i="36"/>
  <c r="G74" i="36"/>
  <c r="J74" i="36"/>
  <c r="N74" i="36"/>
  <c r="R74" i="36"/>
  <c r="Q74" i="36"/>
  <c r="C74" i="36" l="1"/>
  <c r="B10" i="79" l="1"/>
  <c r="C25" i="79" l="1"/>
  <c r="K73" i="36" s="1"/>
  <c r="M73" i="36" l="1"/>
  <c r="J73" i="36"/>
  <c r="AH609" i="64" s="1"/>
  <c r="E73" i="36"/>
  <c r="D73" i="36"/>
  <c r="Q73" i="36"/>
  <c r="F73" i="36"/>
  <c r="N73" i="36"/>
  <c r="CD129" i="46" s="1"/>
  <c r="R73" i="36"/>
  <c r="AP609" i="64" s="1"/>
  <c r="I73" i="36"/>
  <c r="L73" i="36"/>
  <c r="CB129" i="46" s="1"/>
  <c r="H73" i="36"/>
  <c r="BX129" i="46" s="1"/>
  <c r="W73" i="36"/>
  <c r="CM129" i="46" s="1"/>
  <c r="O73" i="36"/>
  <c r="T73" i="36"/>
  <c r="CJ129" i="46" s="1"/>
  <c r="P73" i="36"/>
  <c r="AN609" i="64" s="1"/>
  <c r="G73" i="36"/>
  <c r="BW129" i="46" s="1"/>
  <c r="S73" i="36"/>
  <c r="V73" i="36"/>
  <c r="AT609" i="64" s="1"/>
  <c r="U73" i="36"/>
  <c r="AS609" i="64" s="1"/>
  <c r="BT129" i="46"/>
  <c r="CA129" i="46"/>
  <c r="AI609" i="64"/>
  <c r="AG609" i="64"/>
  <c r="BY129" i="46"/>
  <c r="CG129" i="46"/>
  <c r="AO609" i="64"/>
  <c r="BZ129" i="46"/>
  <c r="CE129" i="46"/>
  <c r="AM609" i="64"/>
  <c r="CI129" i="46"/>
  <c r="AQ609" i="64"/>
  <c r="CL129" i="46"/>
  <c r="AK609" i="64"/>
  <c r="CC129" i="46"/>
  <c r="AR609" i="64"/>
  <c r="CF129" i="46"/>
  <c r="CH129" i="46" l="1"/>
  <c r="BV129" i="46"/>
  <c r="F174" i="25" s="1"/>
  <c r="AJ609" i="64"/>
  <c r="AJ394" i="64" s="1"/>
  <c r="AD609" i="64"/>
  <c r="AD247" i="64" s="1"/>
  <c r="AE609" i="64"/>
  <c r="AE176" i="64" s="1"/>
  <c r="C73" i="36"/>
  <c r="AU609" i="64"/>
  <c r="AU394" i="64" s="1"/>
  <c r="AB609" i="64"/>
  <c r="AB247" i="64" s="1"/>
  <c r="BU129" i="46"/>
  <c r="F129" i="56" s="1"/>
  <c r="AC609" i="64"/>
  <c r="AC540" i="64" s="1"/>
  <c r="AF609" i="64"/>
  <c r="AF105" i="64" s="1"/>
  <c r="AL609" i="64"/>
  <c r="AL540" i="64" s="1"/>
  <c r="CK129" i="46"/>
  <c r="V129" i="56" s="1"/>
  <c r="Q129" i="56"/>
  <c r="P174" i="25"/>
  <c r="AP176" i="64"/>
  <c r="AP540" i="64"/>
  <c r="AP35" i="64"/>
  <c r="AP467" i="64"/>
  <c r="AP247" i="64"/>
  <c r="AP321" i="64"/>
  <c r="AP394" i="64"/>
  <c r="AP105" i="64"/>
  <c r="N129" i="56"/>
  <c r="M174" i="25"/>
  <c r="W129" i="56"/>
  <c r="V174" i="25"/>
  <c r="AQ105" i="64"/>
  <c r="AQ247" i="64"/>
  <c r="AQ321" i="64"/>
  <c r="AQ540" i="64"/>
  <c r="AQ176" i="64"/>
  <c r="AQ467" i="64"/>
  <c r="AQ394" i="64"/>
  <c r="AQ35" i="64"/>
  <c r="AF247" i="64"/>
  <c r="AJ247" i="64"/>
  <c r="AJ176" i="64"/>
  <c r="AJ35" i="64"/>
  <c r="AJ105" i="64"/>
  <c r="AI540" i="64"/>
  <c r="AI321" i="64"/>
  <c r="AI247" i="64"/>
  <c r="AI105" i="64"/>
  <c r="AI176" i="64"/>
  <c r="AI394" i="64"/>
  <c r="AI35" i="64"/>
  <c r="AI467" i="64"/>
  <c r="AS247" i="64"/>
  <c r="AS105" i="64"/>
  <c r="AS35" i="64"/>
  <c r="AS176" i="64"/>
  <c r="AS321" i="64"/>
  <c r="AS467" i="64"/>
  <c r="AS394" i="64"/>
  <c r="AS540" i="64"/>
  <c r="U129" i="56"/>
  <c r="T174" i="25"/>
  <c r="S174" i="25"/>
  <c r="T129" i="56"/>
  <c r="AE394" i="64"/>
  <c r="AE321" i="64"/>
  <c r="J174" i="25"/>
  <c r="K129" i="56"/>
  <c r="W174" i="25"/>
  <c r="X129" i="56"/>
  <c r="AO247" i="64"/>
  <c r="AO105" i="64"/>
  <c r="AO321" i="64"/>
  <c r="AO540" i="64"/>
  <c r="AO394" i="64"/>
  <c r="AO35" i="64"/>
  <c r="AO467" i="64"/>
  <c r="AO176" i="64"/>
  <c r="J129" i="56"/>
  <c r="I174" i="25"/>
  <c r="L129" i="56"/>
  <c r="K174" i="25"/>
  <c r="N174" i="25"/>
  <c r="O129" i="56"/>
  <c r="S129" i="56"/>
  <c r="R174" i="25"/>
  <c r="AK540" i="64"/>
  <c r="AK176" i="64"/>
  <c r="AK321" i="64"/>
  <c r="AK105" i="64"/>
  <c r="AK247" i="64"/>
  <c r="AK394" i="64"/>
  <c r="AK467" i="64"/>
  <c r="AK35" i="64"/>
  <c r="AM467" i="64"/>
  <c r="AM394" i="64"/>
  <c r="AM321" i="64"/>
  <c r="AM105" i="64"/>
  <c r="AM35" i="64"/>
  <c r="AM247" i="64"/>
  <c r="AM176" i="64"/>
  <c r="AM540" i="64"/>
  <c r="Q174" i="25"/>
  <c r="R129" i="56"/>
  <c r="AG176" i="64"/>
  <c r="AG394" i="64"/>
  <c r="AG35" i="64"/>
  <c r="AG247" i="64"/>
  <c r="AG321" i="64"/>
  <c r="AG540" i="64"/>
  <c r="AG467" i="64"/>
  <c r="AG105" i="64"/>
  <c r="E129" i="56"/>
  <c r="D174" i="25"/>
  <c r="AN540" i="64"/>
  <c r="AN394" i="64"/>
  <c r="AN321" i="64"/>
  <c r="AN35" i="64"/>
  <c r="AN467" i="64"/>
  <c r="AN176" i="64"/>
  <c r="AN105" i="64"/>
  <c r="AN247" i="64"/>
  <c r="AR176" i="64"/>
  <c r="AR467" i="64"/>
  <c r="AR540" i="64"/>
  <c r="AR247" i="64"/>
  <c r="AR35" i="64"/>
  <c r="AR321" i="64"/>
  <c r="AR105" i="64"/>
  <c r="AR394" i="64"/>
  <c r="AT176" i="64"/>
  <c r="AT105" i="64"/>
  <c r="AT247" i="64"/>
  <c r="AT35" i="64"/>
  <c r="AT540" i="64"/>
  <c r="AT394" i="64"/>
  <c r="AT467" i="64"/>
  <c r="AT321" i="64"/>
  <c r="G174" i="25"/>
  <c r="H129" i="56"/>
  <c r="P129" i="56"/>
  <c r="O174" i="25"/>
  <c r="AH467" i="64"/>
  <c r="AH540" i="64"/>
  <c r="AH321" i="64"/>
  <c r="AH105" i="64"/>
  <c r="AH247" i="64"/>
  <c r="AH176" i="64"/>
  <c r="AH35" i="64"/>
  <c r="AH394" i="64"/>
  <c r="H174" i="25"/>
  <c r="I129" i="56"/>
  <c r="M129" i="56"/>
  <c r="L174" i="25"/>
  <c r="G129" i="56"/>
  <c r="AJ540" i="64" l="1"/>
  <c r="AJ321" i="64"/>
  <c r="AJ467" i="64"/>
  <c r="E174" i="25"/>
  <c r="AD321" i="64"/>
  <c r="AL247" i="64"/>
  <c r="AL105" i="64"/>
  <c r="AL467" i="64"/>
  <c r="AL35" i="64"/>
  <c r="AL394" i="64"/>
  <c r="AB105" i="64"/>
  <c r="AL176" i="64"/>
  <c r="AD540" i="64"/>
  <c r="AL321" i="64"/>
  <c r="AB467" i="64"/>
  <c r="AE467" i="64"/>
  <c r="AE540" i="64"/>
  <c r="AB35" i="64"/>
  <c r="AB176" i="64"/>
  <c r="AE247" i="64"/>
  <c r="AE35" i="64"/>
  <c r="AB540" i="64"/>
  <c r="AB394" i="64"/>
  <c r="AE105" i="64"/>
  <c r="AB321" i="64"/>
  <c r="AC35" i="64"/>
  <c r="AD394" i="64"/>
  <c r="AD176" i="64"/>
  <c r="AC467" i="64"/>
  <c r="AU321" i="64"/>
  <c r="AD467" i="64"/>
  <c r="AD105" i="64"/>
  <c r="AC105" i="64"/>
  <c r="AU540" i="64"/>
  <c r="AD35" i="64"/>
  <c r="AC321" i="64"/>
  <c r="AC394" i="64"/>
  <c r="AU176" i="64"/>
  <c r="AU467" i="64"/>
  <c r="AC176" i="64"/>
  <c r="AC247" i="64"/>
  <c r="AU105" i="64"/>
  <c r="AU247" i="64"/>
  <c r="AU35" i="64"/>
  <c r="CN129" i="46"/>
  <c r="CO129" i="46" s="1"/>
  <c r="AF176" i="64"/>
  <c r="AF540" i="64"/>
  <c r="AF394" i="64"/>
  <c r="U174" i="25"/>
  <c r="AV609" i="64"/>
  <c r="AF35" i="64"/>
  <c r="AF467" i="64"/>
  <c r="AF321" i="64"/>
  <c r="D129" i="56"/>
  <c r="K127" i="44" s="1"/>
  <c r="L127" i="44" s="1"/>
  <c r="X174" i="25" l="1"/>
  <c r="AV540" i="64"/>
  <c r="AV247" i="64"/>
  <c r="AV35" i="64"/>
  <c r="AV394" i="64"/>
  <c r="AV176" i="64"/>
  <c r="AV321" i="64"/>
  <c r="AV105" i="64"/>
  <c r="AV467" i="64"/>
  <c r="L30" i="63" l="1"/>
  <c r="L45" i="63"/>
  <c r="C332" i="64" s="1"/>
  <c r="L44" i="63"/>
  <c r="C331" i="64" s="1"/>
  <c r="L43" i="63"/>
  <c r="C330" i="64" s="1"/>
  <c r="L41" i="63"/>
  <c r="C328" i="64" s="1"/>
  <c r="L40" i="63"/>
  <c r="C327" i="64" s="1"/>
  <c r="L39" i="63"/>
  <c r="C326" i="64" s="1"/>
  <c r="L54" i="63"/>
  <c r="C341" i="64" s="1"/>
  <c r="E328" i="64" l="1"/>
  <c r="D328" i="64"/>
  <c r="E332" i="64"/>
  <c r="D332" i="64"/>
  <c r="E341" i="64"/>
  <c r="D341" i="64"/>
  <c r="E326" i="64"/>
  <c r="D326" i="64"/>
  <c r="D330" i="64"/>
  <c r="E330" i="64"/>
  <c r="C317" i="64"/>
  <c r="L58" i="63"/>
  <c r="E327" i="64"/>
  <c r="D327" i="64"/>
  <c r="E331" i="64"/>
  <c r="D331" i="64"/>
  <c r="F332" i="64" l="1"/>
  <c r="G332" i="64"/>
  <c r="R332" i="64"/>
  <c r="Q332" i="64"/>
  <c r="M332" i="64"/>
  <c r="P332" i="64"/>
  <c r="S332" i="64"/>
  <c r="I332" i="64"/>
  <c r="L332" i="64"/>
  <c r="W332" i="64"/>
  <c r="N332" i="64"/>
  <c r="T332" i="64"/>
  <c r="X332" i="64"/>
  <c r="Z332" i="64"/>
  <c r="V332" i="64"/>
  <c r="H332" i="64"/>
  <c r="U332" i="64"/>
  <c r="K332" i="64"/>
  <c r="O332" i="64"/>
  <c r="J332" i="64"/>
  <c r="Y332" i="64"/>
  <c r="F341" i="64"/>
  <c r="G341" i="64"/>
  <c r="K341" i="64"/>
  <c r="H341" i="64"/>
  <c r="Z341" i="64"/>
  <c r="T341" i="64"/>
  <c r="V341" i="64"/>
  <c r="R341" i="64"/>
  <c r="O341" i="64"/>
  <c r="J341" i="64"/>
  <c r="P341" i="64"/>
  <c r="W341" i="64"/>
  <c r="L341" i="64"/>
  <c r="Y341" i="64"/>
  <c r="U341" i="64"/>
  <c r="N341" i="64"/>
  <c r="S341" i="64"/>
  <c r="M341" i="64"/>
  <c r="X341" i="64"/>
  <c r="I341" i="64"/>
  <c r="Q341" i="64"/>
  <c r="AG327" i="64"/>
  <c r="AB327" i="64"/>
  <c r="AH327" i="64"/>
  <c r="AP327" i="64"/>
  <c r="AU327" i="64"/>
  <c r="AR327" i="64"/>
  <c r="AT327" i="64"/>
  <c r="AI327" i="64"/>
  <c r="AQ327" i="64"/>
  <c r="AM327" i="64"/>
  <c r="AS327" i="64"/>
  <c r="AJ327" i="64"/>
  <c r="AN327" i="64"/>
  <c r="AD327" i="64"/>
  <c r="AE327" i="64"/>
  <c r="AF327" i="64"/>
  <c r="AC327" i="64"/>
  <c r="AK327" i="64"/>
  <c r="AL327" i="64"/>
  <c r="AO327" i="64"/>
  <c r="P330" i="64"/>
  <c r="G330" i="64"/>
  <c r="Q330" i="64"/>
  <c r="H330" i="64"/>
  <c r="F330" i="64"/>
  <c r="I330" i="64"/>
  <c r="N330" i="64"/>
  <c r="O330" i="64"/>
  <c r="R330" i="64"/>
  <c r="T330" i="64"/>
  <c r="Z330" i="64"/>
  <c r="U330" i="64"/>
  <c r="K330" i="64"/>
  <c r="X330" i="64"/>
  <c r="V330" i="64"/>
  <c r="M330" i="64"/>
  <c r="W330" i="64"/>
  <c r="Y330" i="64"/>
  <c r="L330" i="64"/>
  <c r="S330" i="64"/>
  <c r="J330" i="64"/>
  <c r="AJ341" i="64"/>
  <c r="AF341" i="64"/>
  <c r="AG341" i="64"/>
  <c r="AH341" i="64"/>
  <c r="AS341" i="64"/>
  <c r="AT341" i="64"/>
  <c r="AD341" i="64"/>
  <c r="AM341" i="64"/>
  <c r="AI341" i="64"/>
  <c r="AU341" i="64"/>
  <c r="AK341" i="64"/>
  <c r="AE341" i="64"/>
  <c r="AP341" i="64"/>
  <c r="AQ341" i="64"/>
  <c r="AC341" i="64"/>
  <c r="AR341" i="64"/>
  <c r="AL341" i="64"/>
  <c r="AO341" i="64"/>
  <c r="AB341" i="64"/>
  <c r="AN341" i="64"/>
  <c r="AC332" i="64"/>
  <c r="AB332" i="64"/>
  <c r="AE332" i="64"/>
  <c r="AJ332" i="64"/>
  <c r="AT332" i="64"/>
  <c r="AH332" i="64"/>
  <c r="AS332" i="64"/>
  <c r="AO332" i="64"/>
  <c r="AP332" i="64"/>
  <c r="AM332" i="64"/>
  <c r="AU332" i="64"/>
  <c r="AD332" i="64"/>
  <c r="AG332" i="64"/>
  <c r="AR332" i="64"/>
  <c r="AN332" i="64"/>
  <c r="AI332" i="64"/>
  <c r="AQ332" i="64"/>
  <c r="AL332" i="64"/>
  <c r="AF332" i="64"/>
  <c r="AK332" i="64"/>
  <c r="F327" i="64"/>
  <c r="G327" i="64"/>
  <c r="S327" i="64"/>
  <c r="Q327" i="64"/>
  <c r="Y327" i="64"/>
  <c r="U327" i="64"/>
  <c r="X327" i="64"/>
  <c r="M327" i="64"/>
  <c r="K327" i="64"/>
  <c r="V327" i="64"/>
  <c r="H327" i="64"/>
  <c r="R327" i="64"/>
  <c r="I327" i="64"/>
  <c r="O327" i="64"/>
  <c r="T327" i="64"/>
  <c r="J327" i="64"/>
  <c r="Z327" i="64"/>
  <c r="W327" i="64"/>
  <c r="P327" i="64"/>
  <c r="N327" i="64"/>
  <c r="L327" i="64"/>
  <c r="AD330" i="64"/>
  <c r="AH330" i="64"/>
  <c r="AC330" i="64"/>
  <c r="AO330" i="64"/>
  <c r="AN330" i="64"/>
  <c r="AR330" i="64"/>
  <c r="AU330" i="64"/>
  <c r="AJ330" i="64"/>
  <c r="AB330" i="64"/>
  <c r="AI330" i="64"/>
  <c r="AP330" i="64"/>
  <c r="AF330" i="64"/>
  <c r="AM330" i="64"/>
  <c r="AT330" i="64"/>
  <c r="AE330" i="64"/>
  <c r="AS330" i="64"/>
  <c r="AK330" i="64"/>
  <c r="AG330" i="64"/>
  <c r="AL330" i="64"/>
  <c r="AQ330" i="64"/>
  <c r="G331" i="64"/>
  <c r="F331" i="64"/>
  <c r="P331" i="64"/>
  <c r="W331" i="64"/>
  <c r="Z331" i="64"/>
  <c r="V331" i="64"/>
  <c r="I331" i="64"/>
  <c r="J331" i="64"/>
  <c r="Y331" i="64"/>
  <c r="K331" i="64"/>
  <c r="H331" i="64"/>
  <c r="N331" i="64"/>
  <c r="X331" i="64"/>
  <c r="M331" i="64"/>
  <c r="Q331" i="64"/>
  <c r="O331" i="64"/>
  <c r="U331" i="64"/>
  <c r="T331" i="64"/>
  <c r="S331" i="64"/>
  <c r="R331" i="64"/>
  <c r="L331" i="64"/>
  <c r="L96" i="63"/>
  <c r="L86" i="63"/>
  <c r="S326" i="64"/>
  <c r="M326" i="64"/>
  <c r="R326" i="64"/>
  <c r="U326" i="64"/>
  <c r="N326" i="64"/>
  <c r="T326" i="64"/>
  <c r="H326" i="64"/>
  <c r="P326" i="64"/>
  <c r="I326" i="64"/>
  <c r="J326" i="64"/>
  <c r="F326" i="64"/>
  <c r="Q326" i="64"/>
  <c r="L326" i="64"/>
  <c r="V326" i="64"/>
  <c r="Z326" i="64"/>
  <c r="X326" i="64"/>
  <c r="Y326" i="64"/>
  <c r="G326" i="64"/>
  <c r="O326" i="64"/>
  <c r="W326" i="64"/>
  <c r="K326" i="64"/>
  <c r="F328" i="64"/>
  <c r="G328" i="64"/>
  <c r="X328" i="64"/>
  <c r="Z328" i="64"/>
  <c r="P328" i="64"/>
  <c r="T328" i="64"/>
  <c r="O328" i="64"/>
  <c r="K328" i="64"/>
  <c r="S328" i="64"/>
  <c r="V328" i="64"/>
  <c r="R328" i="64"/>
  <c r="Q328" i="64"/>
  <c r="L328" i="64"/>
  <c r="J328" i="64"/>
  <c r="H328" i="64"/>
  <c r="N328" i="64"/>
  <c r="Y328" i="64"/>
  <c r="I328" i="64"/>
  <c r="M328" i="64"/>
  <c r="W328" i="64"/>
  <c r="U328" i="64"/>
  <c r="AB331" i="64"/>
  <c r="AH331" i="64"/>
  <c r="AP331" i="64"/>
  <c r="AK331" i="64"/>
  <c r="AD331" i="64"/>
  <c r="AQ331" i="64"/>
  <c r="AF331" i="64"/>
  <c r="AN331" i="64"/>
  <c r="AC331" i="64"/>
  <c r="AO331" i="64"/>
  <c r="AI331" i="64"/>
  <c r="AR331" i="64"/>
  <c r="AG331" i="64"/>
  <c r="AT331" i="64"/>
  <c r="AU331" i="64"/>
  <c r="AL331" i="64"/>
  <c r="AM331" i="64"/>
  <c r="AS331" i="64"/>
  <c r="AE331" i="64"/>
  <c r="AJ331" i="64"/>
  <c r="D317" i="64"/>
  <c r="E317" i="64"/>
  <c r="C344" i="64"/>
  <c r="C369" i="64" s="1"/>
  <c r="AC326" i="64"/>
  <c r="AQ326" i="64"/>
  <c r="AD326" i="64"/>
  <c r="AS326" i="64"/>
  <c r="AB326" i="64"/>
  <c r="AO326" i="64"/>
  <c r="AN326" i="64"/>
  <c r="AL326" i="64"/>
  <c r="AK326" i="64"/>
  <c r="AI326" i="64"/>
  <c r="AF326" i="64"/>
  <c r="AH326" i="64"/>
  <c r="AJ326" i="64"/>
  <c r="AT326" i="64"/>
  <c r="AM326" i="64"/>
  <c r="AP326" i="64"/>
  <c r="AR326" i="64"/>
  <c r="AE326" i="64"/>
  <c r="AU326" i="64"/>
  <c r="AG326" i="64"/>
  <c r="AB328" i="64"/>
  <c r="AK328" i="64"/>
  <c r="AS328" i="64"/>
  <c r="AP328" i="64"/>
  <c r="AG328" i="64"/>
  <c r="AD328" i="64"/>
  <c r="AO328" i="64"/>
  <c r="AR328" i="64"/>
  <c r="AU328" i="64"/>
  <c r="AC328" i="64"/>
  <c r="AF328" i="64"/>
  <c r="AN328" i="64"/>
  <c r="AL328" i="64"/>
  <c r="AI328" i="64"/>
  <c r="AE328" i="64"/>
  <c r="AT328" i="64"/>
  <c r="AH328" i="64"/>
  <c r="AJ328" i="64"/>
  <c r="AM328" i="64"/>
  <c r="AQ328" i="64"/>
  <c r="AA326" i="64" l="1"/>
  <c r="K317" i="64"/>
  <c r="K344" i="64" s="1"/>
  <c r="K369" i="64" s="1"/>
  <c r="M200" i="46" s="1"/>
  <c r="S317" i="64"/>
  <c r="S344" i="64" s="1"/>
  <c r="S369" i="64" s="1"/>
  <c r="U200" i="46" s="1"/>
  <c r="W317" i="64"/>
  <c r="W344" i="64" s="1"/>
  <c r="W369" i="64" s="1"/>
  <c r="Y200" i="46" s="1"/>
  <c r="J317" i="64"/>
  <c r="J344" i="64" s="1"/>
  <c r="J369" i="64" s="1"/>
  <c r="L200" i="46" s="1"/>
  <c r="U317" i="64"/>
  <c r="U344" i="64" s="1"/>
  <c r="U369" i="64" s="1"/>
  <c r="W200" i="46" s="1"/>
  <c r="H317" i="64"/>
  <c r="H344" i="64" s="1"/>
  <c r="H369" i="64" s="1"/>
  <c r="J200" i="46" s="1"/>
  <c r="L317" i="64"/>
  <c r="L344" i="64" s="1"/>
  <c r="L369" i="64" s="1"/>
  <c r="N200" i="46" s="1"/>
  <c r="M317" i="64"/>
  <c r="M344" i="64" s="1"/>
  <c r="M369" i="64" s="1"/>
  <c r="O200" i="46" s="1"/>
  <c r="F317" i="64"/>
  <c r="T317" i="64"/>
  <c r="T344" i="64" s="1"/>
  <c r="T369" i="64" s="1"/>
  <c r="V200" i="46" s="1"/>
  <c r="V317" i="64"/>
  <c r="V344" i="64" s="1"/>
  <c r="V369" i="64" s="1"/>
  <c r="X200" i="46" s="1"/>
  <c r="Y317" i="64"/>
  <c r="Y344" i="64" s="1"/>
  <c r="Y369" i="64" s="1"/>
  <c r="AA200" i="46" s="1"/>
  <c r="X317" i="64"/>
  <c r="X344" i="64" s="1"/>
  <c r="X369" i="64" s="1"/>
  <c r="Z200" i="46" s="1"/>
  <c r="N317" i="64"/>
  <c r="N344" i="64" s="1"/>
  <c r="N369" i="64" s="1"/>
  <c r="P200" i="46" s="1"/>
  <c r="O317" i="64"/>
  <c r="O344" i="64" s="1"/>
  <c r="O369" i="64" s="1"/>
  <c r="Q200" i="46" s="1"/>
  <c r="Z317" i="64"/>
  <c r="Z344" i="64" s="1"/>
  <c r="Z369" i="64" s="1"/>
  <c r="AB200" i="46" s="1"/>
  <c r="Q317" i="64"/>
  <c r="Q344" i="64" s="1"/>
  <c r="Q369" i="64" s="1"/>
  <c r="S200" i="46" s="1"/>
  <c r="R317" i="64"/>
  <c r="R344" i="64" s="1"/>
  <c r="R369" i="64" s="1"/>
  <c r="T200" i="46" s="1"/>
  <c r="I317" i="64"/>
  <c r="I344" i="64" s="1"/>
  <c r="I369" i="64" s="1"/>
  <c r="K200" i="46" s="1"/>
  <c r="G317" i="64"/>
  <c r="P317" i="64"/>
  <c r="P344" i="64" s="1"/>
  <c r="P369" i="64" s="1"/>
  <c r="R200" i="46" s="1"/>
  <c r="D344" i="64"/>
  <c r="AV331" i="64"/>
  <c r="F12" i="71"/>
  <c r="F15" i="75"/>
  <c r="G12" i="71"/>
  <c r="G15" i="75"/>
  <c r="S15" i="75"/>
  <c r="S12" i="71"/>
  <c r="Q15" i="75"/>
  <c r="Q12" i="71"/>
  <c r="D15" i="75"/>
  <c r="D12" i="71"/>
  <c r="AA328" i="64"/>
  <c r="Q14" i="70"/>
  <c r="Q16" i="74"/>
  <c r="J14" i="70"/>
  <c r="J16" i="74"/>
  <c r="H14" i="70"/>
  <c r="H16" i="74"/>
  <c r="S16" i="74"/>
  <c r="S14" i="70"/>
  <c r="M13" i="70"/>
  <c r="M15" i="74"/>
  <c r="Q13" i="70"/>
  <c r="Q15" i="74"/>
  <c r="E15" i="74"/>
  <c r="E13" i="70"/>
  <c r="U13" i="70"/>
  <c r="U15" i="74"/>
  <c r="P13" i="70"/>
  <c r="P15" i="74"/>
  <c r="AV341" i="64"/>
  <c r="N13" i="73"/>
  <c r="N12" i="65"/>
  <c r="P12" i="65"/>
  <c r="P13" i="73"/>
  <c r="I13" i="73"/>
  <c r="I12" i="65"/>
  <c r="L12" i="65"/>
  <c r="L13" i="73"/>
  <c r="W12" i="65"/>
  <c r="W13" i="73"/>
  <c r="G16" i="75"/>
  <c r="G13" i="71"/>
  <c r="E16" i="75"/>
  <c r="E13" i="71"/>
  <c r="Q16" i="75"/>
  <c r="Q13" i="71"/>
  <c r="F13" i="71"/>
  <c r="F16" i="75"/>
  <c r="N13" i="71"/>
  <c r="N16" i="75"/>
  <c r="AV328" i="64"/>
  <c r="AV326" i="64"/>
  <c r="R15" i="75"/>
  <c r="R12" i="71"/>
  <c r="V15" i="75"/>
  <c r="V12" i="71"/>
  <c r="I12" i="71"/>
  <c r="I15" i="75"/>
  <c r="P12" i="71"/>
  <c r="P15" i="75"/>
  <c r="M12" i="71"/>
  <c r="M15" i="75"/>
  <c r="I14" i="70"/>
  <c r="I16" i="74"/>
  <c r="R14" i="70"/>
  <c r="R16" i="74"/>
  <c r="U16" i="74"/>
  <c r="U14" i="70"/>
  <c r="V14" i="70"/>
  <c r="V16" i="74"/>
  <c r="W14" i="70"/>
  <c r="W16" i="74"/>
  <c r="D14" i="70"/>
  <c r="D16" i="74"/>
  <c r="AA331" i="64"/>
  <c r="AV330" i="64"/>
  <c r="T13" i="70"/>
  <c r="T15" i="74"/>
  <c r="L15" i="74"/>
  <c r="L13" i="70"/>
  <c r="S15" i="74"/>
  <c r="S13" i="70"/>
  <c r="R15" i="74"/>
  <c r="R13" i="70"/>
  <c r="D13" i="70"/>
  <c r="D15" i="74"/>
  <c r="AA327" i="64"/>
  <c r="AV332" i="64"/>
  <c r="F13" i="73"/>
  <c r="F12" i="65"/>
  <c r="K13" i="73"/>
  <c r="K12" i="65"/>
  <c r="T13" i="73"/>
  <c r="T12" i="65"/>
  <c r="O13" i="73"/>
  <c r="O12" i="65"/>
  <c r="E13" i="73"/>
  <c r="E12" i="65"/>
  <c r="L13" i="71"/>
  <c r="L16" i="75"/>
  <c r="S13" i="71"/>
  <c r="S16" i="75"/>
  <c r="K13" i="71"/>
  <c r="K16" i="75"/>
  <c r="P16" i="75"/>
  <c r="P13" i="71"/>
  <c r="O13" i="71"/>
  <c r="O16" i="75"/>
  <c r="T12" i="71"/>
  <c r="T15" i="75"/>
  <c r="K15" i="75"/>
  <c r="K12" i="71"/>
  <c r="N12" i="71"/>
  <c r="N15" i="75"/>
  <c r="H12" i="71"/>
  <c r="H15" i="75"/>
  <c r="W12" i="71"/>
  <c r="W15" i="75"/>
  <c r="O16" i="74"/>
  <c r="O14" i="70"/>
  <c r="L14" i="70"/>
  <c r="L16" i="74"/>
  <c r="K16" i="74"/>
  <c r="K14" i="70"/>
  <c r="G16" i="74"/>
  <c r="G14" i="70"/>
  <c r="T14" i="70"/>
  <c r="T16" i="74"/>
  <c r="I15" i="74"/>
  <c r="I13" i="70"/>
  <c r="W15" i="74"/>
  <c r="W13" i="70"/>
  <c r="F13" i="70"/>
  <c r="F15" i="74"/>
  <c r="H13" i="70"/>
  <c r="H15" i="74"/>
  <c r="V13" i="70"/>
  <c r="V15" i="74"/>
  <c r="AA330" i="64"/>
  <c r="AV327" i="64"/>
  <c r="U13" i="73"/>
  <c r="U12" i="65"/>
  <c r="R13" i="73"/>
  <c r="R12" i="65"/>
  <c r="M13" i="73"/>
  <c r="M12" i="65"/>
  <c r="S13" i="73"/>
  <c r="S12" i="65"/>
  <c r="H12" i="65"/>
  <c r="H13" i="73"/>
  <c r="H16" i="75"/>
  <c r="H13" i="71"/>
  <c r="W13" i="71"/>
  <c r="W16" i="75"/>
  <c r="T13" i="71"/>
  <c r="T16" i="75"/>
  <c r="M16" i="75"/>
  <c r="M13" i="71"/>
  <c r="D13" i="71"/>
  <c r="D16" i="75"/>
  <c r="AA332" i="64"/>
  <c r="AF317" i="64"/>
  <c r="AR317" i="64"/>
  <c r="AB317" i="64"/>
  <c r="AL317" i="64"/>
  <c r="AT317" i="64"/>
  <c r="AG317" i="64"/>
  <c r="AS317" i="64"/>
  <c r="AN317" i="64"/>
  <c r="AI317" i="64"/>
  <c r="AH317" i="64"/>
  <c r="AE317" i="64"/>
  <c r="AM317" i="64"/>
  <c r="AQ317" i="64"/>
  <c r="AP317" i="64"/>
  <c r="AC317" i="64"/>
  <c r="AO317" i="64"/>
  <c r="AD317" i="64"/>
  <c r="AU317" i="64"/>
  <c r="AJ317" i="64"/>
  <c r="AK317" i="64"/>
  <c r="E344" i="64"/>
  <c r="E369" i="64" s="1"/>
  <c r="J12" i="71"/>
  <c r="J15" i="75"/>
  <c r="E12" i="71"/>
  <c r="E15" i="75"/>
  <c r="O12" i="71"/>
  <c r="O15" i="75"/>
  <c r="L15" i="75"/>
  <c r="L12" i="71"/>
  <c r="U12" i="71"/>
  <c r="U15" i="75"/>
  <c r="P14" i="70"/>
  <c r="P16" i="74"/>
  <c r="N14" i="70"/>
  <c r="N16" i="74"/>
  <c r="E16" i="74"/>
  <c r="E14" i="70"/>
  <c r="F16" i="74"/>
  <c r="F14" i="70"/>
  <c r="M14" i="70"/>
  <c r="M16" i="74"/>
  <c r="K13" i="70"/>
  <c r="K15" i="74"/>
  <c r="G13" i="70"/>
  <c r="G15" i="74"/>
  <c r="O13" i="70"/>
  <c r="O15" i="74"/>
  <c r="J13" i="70"/>
  <c r="J15" i="74"/>
  <c r="N13" i="70"/>
  <c r="N15" i="74"/>
  <c r="J12" i="65"/>
  <c r="J13" i="73"/>
  <c r="V13" i="73"/>
  <c r="V12" i="65"/>
  <c r="G12" i="65"/>
  <c r="G13" i="73"/>
  <c r="Q13" i="73"/>
  <c r="Q12" i="65"/>
  <c r="D13" i="73"/>
  <c r="D12" i="65"/>
  <c r="AA341" i="64"/>
  <c r="V13" i="71"/>
  <c r="V16" i="75"/>
  <c r="R16" i="75"/>
  <c r="R13" i="71"/>
  <c r="U16" i="75"/>
  <c r="U13" i="71"/>
  <c r="I16" i="75"/>
  <c r="I13" i="71"/>
  <c r="J16" i="75"/>
  <c r="J13" i="71"/>
  <c r="C13" i="73" l="1"/>
  <c r="C13" i="70"/>
  <c r="C14" i="70"/>
  <c r="C15" i="75"/>
  <c r="AA317" i="64"/>
  <c r="AA344" i="64" s="1"/>
  <c r="AA369" i="64" s="1"/>
  <c r="G344" i="64"/>
  <c r="G369" i="64" s="1"/>
  <c r="I200" i="46" s="1"/>
  <c r="AV317" i="64"/>
  <c r="C16" i="75"/>
  <c r="C13" i="71"/>
  <c r="D369" i="64"/>
  <c r="F344" i="64"/>
  <c r="F369" i="64" s="1"/>
  <c r="C12" i="65"/>
  <c r="C15" i="74"/>
  <c r="C16" i="74"/>
  <c r="C12" i="71"/>
  <c r="AC200" i="46" l="1"/>
  <c r="D105" i="31" l="1"/>
  <c r="H105" i="31" l="1"/>
  <c r="D177" i="31"/>
  <c r="H177" i="31" s="1"/>
  <c r="D134" i="31"/>
  <c r="H134" i="31" s="1"/>
  <c r="D172" i="31"/>
  <c r="H172" i="31" s="1"/>
  <c r="D173" i="31"/>
  <c r="H173" i="31" s="1"/>
  <c r="D152" i="31"/>
  <c r="H152" i="31" s="1"/>
  <c r="C80" i="46" l="1"/>
  <c r="E80" i="46" s="1"/>
  <c r="C81" i="63"/>
  <c r="F81" i="63" s="1"/>
  <c r="C80" i="63"/>
  <c r="F80" i="63" s="1"/>
  <c r="C79" i="46"/>
  <c r="E79" i="46" s="1"/>
  <c r="C61" i="46"/>
  <c r="E61" i="46" s="1"/>
  <c r="C63" i="63"/>
  <c r="F63" i="63" s="1"/>
  <c r="C21" i="63"/>
  <c r="C24" i="46"/>
  <c r="C20" i="44"/>
  <c r="E20" i="44" s="1"/>
  <c r="C20" i="46"/>
  <c r="E20" i="46" s="1"/>
  <c r="BA79" i="46" l="1"/>
  <c r="BB79" i="46"/>
  <c r="AY79" i="46"/>
  <c r="BR79" i="46"/>
  <c r="BP79" i="46"/>
  <c r="BC79" i="46"/>
  <c r="AZ79" i="46"/>
  <c r="BN79" i="46"/>
  <c r="BL79" i="46"/>
  <c r="BO79" i="46"/>
  <c r="I79" i="44"/>
  <c r="BG79" i="46"/>
  <c r="BQ79" i="46"/>
  <c r="BI79" i="46"/>
  <c r="BD79" i="46"/>
  <c r="BE79" i="46"/>
  <c r="BF79" i="46"/>
  <c r="BK79" i="46"/>
  <c r="BJ79" i="46"/>
  <c r="BH79" i="46"/>
  <c r="BM79" i="46"/>
  <c r="E22" i="63"/>
  <c r="E23" i="63"/>
  <c r="D79" i="44"/>
  <c r="E79" i="44" s="1"/>
  <c r="H79" i="44" s="1"/>
  <c r="J79" i="44" s="1"/>
  <c r="K80" i="63"/>
  <c r="H20" i="44"/>
  <c r="BE20" i="46"/>
  <c r="BG20" i="46"/>
  <c r="BH20" i="46"/>
  <c r="I20" i="44"/>
  <c r="BR20" i="46"/>
  <c r="BC20" i="46"/>
  <c r="BN20" i="46"/>
  <c r="BI20" i="46"/>
  <c r="AZ20" i="46"/>
  <c r="BK20" i="46"/>
  <c r="BP20" i="46"/>
  <c r="BF20" i="46"/>
  <c r="BL20" i="46"/>
  <c r="BQ20" i="46"/>
  <c r="BO20" i="46"/>
  <c r="BB20" i="46"/>
  <c r="BM20" i="46"/>
  <c r="AY20" i="46"/>
  <c r="BA20" i="46"/>
  <c r="BJ20" i="46"/>
  <c r="BD20" i="46"/>
  <c r="D61" i="44"/>
  <c r="E61" i="44" s="1"/>
  <c r="H61" i="44" s="1"/>
  <c r="K63" i="63"/>
  <c r="D80" i="44"/>
  <c r="E80" i="44" s="1"/>
  <c r="H80" i="44" s="1"/>
  <c r="K81" i="63"/>
  <c r="BH61" i="46"/>
  <c r="BN61" i="46"/>
  <c r="BP61" i="46"/>
  <c r="BR61" i="46"/>
  <c r="BD61" i="46"/>
  <c r="BB61" i="46"/>
  <c r="BF61" i="46"/>
  <c r="BQ61" i="46"/>
  <c r="BO61" i="46"/>
  <c r="BM61" i="46"/>
  <c r="BL61" i="46"/>
  <c r="AY61" i="46"/>
  <c r="BK61" i="46"/>
  <c r="BJ61" i="46"/>
  <c r="AZ61" i="46"/>
  <c r="BG61" i="46"/>
  <c r="I61" i="44"/>
  <c r="BE61" i="46"/>
  <c r="BI61" i="46"/>
  <c r="BC61" i="46"/>
  <c r="BA61" i="46"/>
  <c r="BF80" i="46"/>
  <c r="BN80" i="46"/>
  <c r="BL80" i="46"/>
  <c r="BG80" i="46"/>
  <c r="BJ80" i="46"/>
  <c r="BB80" i="46"/>
  <c r="BM80" i="46"/>
  <c r="AZ80" i="46"/>
  <c r="AY80" i="46"/>
  <c r="BH80" i="46"/>
  <c r="BK80" i="46"/>
  <c r="I80" i="44"/>
  <c r="BC80" i="46"/>
  <c r="BQ80" i="46"/>
  <c r="BO80" i="46"/>
  <c r="BP80" i="46"/>
  <c r="BE80" i="46"/>
  <c r="BI80" i="46"/>
  <c r="BR80" i="46"/>
  <c r="BA80" i="46"/>
  <c r="BD80" i="46"/>
  <c r="BS80" i="46" l="1"/>
  <c r="J61" i="44"/>
  <c r="D26" i="46"/>
  <c r="E26" i="46" s="1"/>
  <c r="F23" i="63"/>
  <c r="BS79" i="46"/>
  <c r="BS61" i="46"/>
  <c r="J20" i="44"/>
  <c r="F22" i="63"/>
  <c r="D25" i="46"/>
  <c r="E25" i="46" s="1"/>
  <c r="E21" i="63"/>
  <c r="J80" i="44"/>
  <c r="BS20" i="46"/>
  <c r="D24" i="46" l="1"/>
  <c r="E24" i="46" s="1"/>
  <c r="F21" i="63"/>
  <c r="D24" i="44" s="1"/>
  <c r="E24" i="44" s="1"/>
  <c r="H24" i="44" s="1"/>
  <c r="D25" i="44"/>
  <c r="E25" i="44" s="1"/>
  <c r="H25" i="44" s="1"/>
  <c r="K22" i="63"/>
  <c r="K23" i="63"/>
  <c r="D26" i="44"/>
  <c r="E26" i="44" s="1"/>
  <c r="H26" i="44" s="1"/>
  <c r="CK26" i="46"/>
  <c r="BX26" i="46"/>
  <c r="CE26" i="46"/>
  <c r="CL26" i="46"/>
  <c r="BZ26" i="46"/>
  <c r="CJ26" i="46"/>
  <c r="BL26" i="46"/>
  <c r="BY26" i="46"/>
  <c r="BN26" i="46"/>
  <c r="BB26" i="46"/>
  <c r="CC26" i="46"/>
  <c r="I26" i="44"/>
  <c r="BO26" i="46"/>
  <c r="BJ26" i="46"/>
  <c r="BT26" i="46"/>
  <c r="BW26" i="46"/>
  <c r="BC26" i="46"/>
  <c r="F26" i="46"/>
  <c r="CB26" i="46"/>
  <c r="AY26" i="46"/>
  <c r="BH26" i="46"/>
  <c r="CA26" i="46"/>
  <c r="CI26" i="46"/>
  <c r="BP26" i="46"/>
  <c r="CH26" i="46"/>
  <c r="BU26" i="46"/>
  <c r="AZ26" i="46"/>
  <c r="CM26" i="46"/>
  <c r="BV26" i="46"/>
  <c r="BA26" i="46"/>
  <c r="BM26" i="46"/>
  <c r="CF26" i="46"/>
  <c r="BF26" i="46"/>
  <c r="BD26" i="46"/>
  <c r="CD26" i="46"/>
  <c r="CG26" i="46"/>
  <c r="BE26" i="46"/>
  <c r="BG26" i="46"/>
  <c r="BQ26" i="46"/>
  <c r="BR26" i="46"/>
  <c r="BK26" i="46"/>
  <c r="BI26" i="46"/>
  <c r="CJ25" i="46"/>
  <c r="BY25" i="46"/>
  <c r="BX25" i="46"/>
  <c r="BU25" i="46"/>
  <c r="F25" i="46"/>
  <c r="BP25" i="46"/>
  <c r="BC25" i="46"/>
  <c r="BI25" i="46"/>
  <c r="CM25" i="46"/>
  <c r="CL25" i="46"/>
  <c r="AZ25" i="46"/>
  <c r="BF25" i="46"/>
  <c r="CI25" i="46"/>
  <c r="CB25" i="46"/>
  <c r="AY25" i="46"/>
  <c r="BO25" i="46"/>
  <c r="BK25" i="46"/>
  <c r="BE25" i="46"/>
  <c r="CD25" i="46"/>
  <c r="BB25" i="46"/>
  <c r="BL25" i="46"/>
  <c r="BQ25" i="46"/>
  <c r="BV25" i="46"/>
  <c r="BH25" i="46"/>
  <c r="CC25" i="46"/>
  <c r="BW25" i="46"/>
  <c r="BA25" i="46"/>
  <c r="BN25" i="46"/>
  <c r="CF25" i="46"/>
  <c r="I25" i="44"/>
  <c r="BG25" i="46"/>
  <c r="CK25" i="46"/>
  <c r="BD25" i="46"/>
  <c r="CE25" i="46"/>
  <c r="CA25" i="46"/>
  <c r="BM25" i="46"/>
  <c r="BR25" i="46"/>
  <c r="BJ25" i="46"/>
  <c r="BT25" i="46"/>
  <c r="CH25" i="46"/>
  <c r="CG25" i="46"/>
  <c r="BZ25" i="46"/>
  <c r="BS25" i="46" l="1"/>
  <c r="J25" i="44"/>
  <c r="CN25" i="46"/>
  <c r="BS26" i="46"/>
  <c r="J26" i="44"/>
  <c r="R25" i="46"/>
  <c r="N25" i="46"/>
  <c r="T25" i="46"/>
  <c r="Q25" i="46"/>
  <c r="L25" i="46"/>
  <c r="X25" i="46"/>
  <c r="M25" i="46"/>
  <c r="U25" i="46"/>
  <c r="Z25" i="46"/>
  <c r="Y25" i="46"/>
  <c r="I25" i="46"/>
  <c r="K25" i="46"/>
  <c r="H25" i="46"/>
  <c r="AB25" i="46"/>
  <c r="J25" i="46"/>
  <c r="V25" i="46"/>
  <c r="O25" i="46"/>
  <c r="P25" i="46"/>
  <c r="AA25" i="46"/>
  <c r="S25" i="46"/>
  <c r="W25" i="46"/>
  <c r="CN26" i="46"/>
  <c r="I26" i="46"/>
  <c r="AB26" i="46"/>
  <c r="N26" i="46"/>
  <c r="L26" i="46"/>
  <c r="M26" i="46"/>
  <c r="R26" i="46"/>
  <c r="Q26" i="46"/>
  <c r="Y26" i="46"/>
  <c r="Z26" i="46"/>
  <c r="K26" i="46"/>
  <c r="J26" i="46"/>
  <c r="H26" i="46"/>
  <c r="X26" i="46"/>
  <c r="U26" i="46"/>
  <c r="O26" i="46"/>
  <c r="AA26" i="46"/>
  <c r="P26" i="46"/>
  <c r="S26" i="46"/>
  <c r="V26" i="46"/>
  <c r="T26" i="46"/>
  <c r="W26" i="46"/>
  <c r="BZ24" i="46"/>
  <c r="BX24" i="46"/>
  <c r="BJ24" i="46"/>
  <c r="BA24" i="46"/>
  <c r="CH24" i="46"/>
  <c r="CC24" i="46"/>
  <c r="BR24" i="46"/>
  <c r="BY24" i="46"/>
  <c r="CM24" i="46"/>
  <c r="AY24" i="46"/>
  <c r="BD24" i="46"/>
  <c r="BL24" i="46"/>
  <c r="BE24" i="46"/>
  <c r="CG24" i="46"/>
  <c r="CJ24" i="46"/>
  <c r="CA24" i="46"/>
  <c r="CF24" i="46"/>
  <c r="CK24" i="46"/>
  <c r="CL24" i="46"/>
  <c r="BI24" i="46"/>
  <c r="CB24" i="46"/>
  <c r="BQ24" i="46"/>
  <c r="BG24" i="46"/>
  <c r="AZ24" i="46"/>
  <c r="BF24" i="46"/>
  <c r="BW24" i="46"/>
  <c r="BU24" i="46"/>
  <c r="BV24" i="46"/>
  <c r="BT24" i="46"/>
  <c r="BC24" i="46"/>
  <c r="BP24" i="46"/>
  <c r="BO24" i="46"/>
  <c r="BK24" i="46"/>
  <c r="I24" i="44"/>
  <c r="J24" i="44" s="1"/>
  <c r="BN24" i="46"/>
  <c r="F24" i="46"/>
  <c r="CE24" i="46"/>
  <c r="BM24" i="46"/>
  <c r="CD24" i="46"/>
  <c r="BH24" i="46"/>
  <c r="BB24" i="46"/>
  <c r="CI24" i="46"/>
  <c r="W24" i="46" l="1"/>
  <c r="S24" i="56" s="1"/>
  <c r="K24" i="46"/>
  <c r="G24" i="56" s="1"/>
  <c r="O24" i="46"/>
  <c r="K24" i="56" s="1"/>
  <c r="M24" i="46"/>
  <c r="I24" i="56" s="1"/>
  <c r="AA24" i="46"/>
  <c r="W24" i="56" s="1"/>
  <c r="R24" i="46"/>
  <c r="N24" i="56" s="1"/>
  <c r="U24" i="46"/>
  <c r="Q24" i="56" s="1"/>
  <c r="N24" i="46"/>
  <c r="J24" i="56" s="1"/>
  <c r="H24" i="46"/>
  <c r="P24" i="46"/>
  <c r="L24" i="56" s="1"/>
  <c r="L24" i="46"/>
  <c r="H24" i="56" s="1"/>
  <c r="X24" i="46"/>
  <c r="T24" i="56" s="1"/>
  <c r="Y24" i="46"/>
  <c r="U24" i="56" s="1"/>
  <c r="T24" i="46"/>
  <c r="P24" i="56" s="1"/>
  <c r="I24" i="46"/>
  <c r="S24" i="46"/>
  <c r="O24" i="56" s="1"/>
  <c r="Z24" i="46"/>
  <c r="V24" i="56" s="1"/>
  <c r="AB24" i="46"/>
  <c r="X24" i="56" s="1"/>
  <c r="Q24" i="46"/>
  <c r="M24" i="56" s="1"/>
  <c r="V24" i="46"/>
  <c r="R24" i="56" s="1"/>
  <c r="J24" i="46"/>
  <c r="F24" i="56" s="1"/>
  <c r="R34" i="25"/>
  <c r="S26" i="56"/>
  <c r="R53" i="69" s="1"/>
  <c r="L26" i="56"/>
  <c r="K53" i="69" s="1"/>
  <c r="K34" i="25"/>
  <c r="S34" i="25"/>
  <c r="T26" i="56"/>
  <c r="S53" i="69" s="1"/>
  <c r="U34" i="25"/>
  <c r="V26" i="56"/>
  <c r="U53" i="69" s="1"/>
  <c r="H34" i="25"/>
  <c r="I26" i="56"/>
  <c r="H53" i="69" s="1"/>
  <c r="E26" i="56"/>
  <c r="AC26" i="46"/>
  <c r="CO26" i="46" s="1"/>
  <c r="D34" i="25"/>
  <c r="W25" i="56"/>
  <c r="V33" i="25"/>
  <c r="F25" i="56"/>
  <c r="E33" i="25"/>
  <c r="E25" i="56"/>
  <c r="AC25" i="46"/>
  <c r="CO25" i="46" s="1"/>
  <c r="D33" i="25"/>
  <c r="H33" i="25"/>
  <c r="H35" i="25" s="1"/>
  <c r="I25" i="56"/>
  <c r="O33" i="25"/>
  <c r="P25" i="56"/>
  <c r="O34" i="25"/>
  <c r="P26" i="56"/>
  <c r="O53" i="69" s="1"/>
  <c r="W26" i="56"/>
  <c r="V53" i="69" s="1"/>
  <c r="V34" i="25"/>
  <c r="U26" i="56"/>
  <c r="T53" i="69" s="1"/>
  <c r="T34" i="25"/>
  <c r="H26" i="56"/>
  <c r="G53" i="69" s="1"/>
  <c r="G34" i="25"/>
  <c r="L25" i="56"/>
  <c r="K33" i="25"/>
  <c r="X25" i="56"/>
  <c r="W33" i="25"/>
  <c r="T33" i="25"/>
  <c r="U25" i="56"/>
  <c r="S33" i="25"/>
  <c r="S35" i="25" s="1"/>
  <c r="T25" i="56"/>
  <c r="I33" i="25"/>
  <c r="J25" i="56"/>
  <c r="BS24" i="46"/>
  <c r="R26" i="56"/>
  <c r="Q53" i="69" s="1"/>
  <c r="Q34" i="25"/>
  <c r="J34" i="25"/>
  <c r="K26" i="56"/>
  <c r="J53" i="69" s="1"/>
  <c r="E34" i="25"/>
  <c r="F26" i="56"/>
  <c r="E53" i="69" s="1"/>
  <c r="L34" i="25"/>
  <c r="M26" i="56"/>
  <c r="L53" i="69" s="1"/>
  <c r="J26" i="56"/>
  <c r="I53" i="69" s="1"/>
  <c r="I34" i="25"/>
  <c r="R33" i="25"/>
  <c r="S25" i="56"/>
  <c r="J33" i="25"/>
  <c r="K25" i="56"/>
  <c r="U33" i="25"/>
  <c r="V25" i="56"/>
  <c r="H25" i="56"/>
  <c r="G33" i="25"/>
  <c r="N25" i="56"/>
  <c r="M33" i="25"/>
  <c r="CN24" i="46"/>
  <c r="N34" i="25"/>
  <c r="O26" i="56"/>
  <c r="N53" i="69" s="1"/>
  <c r="P34" i="25"/>
  <c r="Q26" i="56"/>
  <c r="P53" i="69" s="1"/>
  <c r="G26" i="56"/>
  <c r="F53" i="69" s="1"/>
  <c r="F34" i="25"/>
  <c r="M34" i="25"/>
  <c r="N26" i="56"/>
  <c r="M53" i="69" s="1"/>
  <c r="X26" i="56"/>
  <c r="W53" i="69" s="1"/>
  <c r="W34" i="25"/>
  <c r="N33" i="25"/>
  <c r="O25" i="56"/>
  <c r="R25" i="56"/>
  <c r="Q33" i="25"/>
  <c r="G25" i="56"/>
  <c r="F33" i="25"/>
  <c r="Q25" i="56"/>
  <c r="P33" i="25"/>
  <c r="L33" i="25"/>
  <c r="M25" i="56"/>
  <c r="L35" i="25" l="1"/>
  <c r="N35" i="25"/>
  <c r="K35" i="25"/>
  <c r="G35" i="25"/>
  <c r="O35" i="25"/>
  <c r="Q35" i="25"/>
  <c r="R35" i="25"/>
  <c r="F35" i="25"/>
  <c r="J35" i="25"/>
  <c r="D35" i="25"/>
  <c r="P35" i="25"/>
  <c r="U35" i="25"/>
  <c r="M35" i="25"/>
  <c r="V35" i="25"/>
  <c r="D26" i="56"/>
  <c r="K26" i="44" s="1"/>
  <c r="L26" i="44" s="1"/>
  <c r="D53" i="69"/>
  <c r="C53" i="69" s="1"/>
  <c r="D25" i="56"/>
  <c r="K25" i="44" s="1"/>
  <c r="L25" i="44" s="1"/>
  <c r="E24" i="56"/>
  <c r="D24" i="56" s="1"/>
  <c r="K24" i="44" s="1"/>
  <c r="L24" i="44" s="1"/>
  <c r="AC24" i="46"/>
  <c r="CO24" i="46" s="1"/>
  <c r="I35" i="25"/>
  <c r="T35" i="25"/>
  <c r="E35" i="25"/>
  <c r="W35" i="25"/>
  <c r="C35" i="25" l="1"/>
  <c r="AS35" i="25" s="1"/>
  <c r="D170" i="31"/>
  <c r="H170" i="31" s="1"/>
  <c r="D167" i="31"/>
  <c r="H167" i="31" s="1"/>
  <c r="D166" i="31"/>
  <c r="H166" i="31" s="1"/>
  <c r="D135" i="31"/>
  <c r="H135" i="31" s="1"/>
  <c r="C76" i="63" l="1"/>
  <c r="F76" i="63" s="1"/>
  <c r="C74" i="46"/>
  <c r="E74" i="46" s="1"/>
  <c r="C24" i="63"/>
  <c r="C27" i="46"/>
  <c r="C77" i="63"/>
  <c r="F77" i="63" s="1"/>
  <c r="C75" i="46"/>
  <c r="E75" i="46" s="1"/>
  <c r="C79" i="63"/>
  <c r="F79" i="63" s="1"/>
  <c r="C77" i="46"/>
  <c r="E77" i="46" s="1"/>
  <c r="D164" i="31"/>
  <c r="H164" i="31" s="1"/>
  <c r="D138" i="31"/>
  <c r="D154" i="31"/>
  <c r="H154" i="31" s="1"/>
  <c r="D162" i="31"/>
  <c r="H162" i="31" s="1"/>
  <c r="D136" i="31"/>
  <c r="H136" i="31" s="1"/>
  <c r="BQ77" i="46" l="1"/>
  <c r="AY77" i="46"/>
  <c r="BM77" i="46"/>
  <c r="BJ77" i="46"/>
  <c r="BE77" i="46"/>
  <c r="BP77" i="46"/>
  <c r="BO77" i="46"/>
  <c r="BA77" i="46"/>
  <c r="BF77" i="46"/>
  <c r="BL77" i="46"/>
  <c r="BI77" i="46"/>
  <c r="BK77" i="46"/>
  <c r="BR77" i="46"/>
  <c r="BH77" i="46"/>
  <c r="BG77" i="46"/>
  <c r="BD77" i="46"/>
  <c r="AZ77" i="46"/>
  <c r="BC77" i="46"/>
  <c r="I77" i="44"/>
  <c r="BN77" i="46"/>
  <c r="BB77" i="46"/>
  <c r="C63" i="46"/>
  <c r="E63" i="46" s="1"/>
  <c r="C65" i="63"/>
  <c r="F65" i="63" s="1"/>
  <c r="D491" i="31"/>
  <c r="H138" i="31"/>
  <c r="D77" i="44"/>
  <c r="E77" i="44" s="1"/>
  <c r="H77" i="44" s="1"/>
  <c r="J77" i="44" s="1"/>
  <c r="K79" i="63"/>
  <c r="E26" i="63"/>
  <c r="E25" i="63"/>
  <c r="BI74" i="46"/>
  <c r="BM74" i="46"/>
  <c r="BQ74" i="46"/>
  <c r="BB74" i="46"/>
  <c r="BJ74" i="46"/>
  <c r="BN74" i="46"/>
  <c r="BP74" i="46"/>
  <c r="AZ74" i="46"/>
  <c r="BK74" i="46"/>
  <c r="BO74" i="46"/>
  <c r="I74" i="44"/>
  <c r="AY74" i="46"/>
  <c r="BC74" i="46"/>
  <c r="BE74" i="46"/>
  <c r="BA74" i="46"/>
  <c r="BD74" i="46"/>
  <c r="BH74" i="46"/>
  <c r="BF74" i="46"/>
  <c r="BG74" i="46"/>
  <c r="BR74" i="46"/>
  <c r="BL74" i="46"/>
  <c r="BC75" i="46"/>
  <c r="BK75" i="46"/>
  <c r="BM75" i="46"/>
  <c r="AZ75" i="46"/>
  <c r="BF75" i="46"/>
  <c r="BI75" i="46"/>
  <c r="BH75" i="46"/>
  <c r="BL75" i="46"/>
  <c r="BJ75" i="46"/>
  <c r="BE75" i="46"/>
  <c r="BR75" i="46"/>
  <c r="I75" i="44"/>
  <c r="BQ75" i="46"/>
  <c r="BO75" i="46"/>
  <c r="BD75" i="46"/>
  <c r="AY75" i="46"/>
  <c r="BA75" i="46"/>
  <c r="BG75" i="46"/>
  <c r="BP75" i="46"/>
  <c r="BB75" i="46"/>
  <c r="BN75" i="46"/>
  <c r="C27" i="63"/>
  <c r="C30" i="46"/>
  <c r="C71" i="46"/>
  <c r="E71" i="46" s="1"/>
  <c r="C73" i="63"/>
  <c r="F73" i="63" s="1"/>
  <c r="C73" i="46"/>
  <c r="E73" i="46" s="1"/>
  <c r="C75" i="63"/>
  <c r="F75" i="63" s="1"/>
  <c r="K77" i="63"/>
  <c r="D75" i="44"/>
  <c r="E75" i="44" s="1"/>
  <c r="H75" i="44" s="1"/>
  <c r="D74" i="44"/>
  <c r="E74" i="44" s="1"/>
  <c r="H74" i="44" s="1"/>
  <c r="J74" i="44" s="1"/>
  <c r="K76" i="63"/>
  <c r="D161" i="31"/>
  <c r="H161" i="31" s="1"/>
  <c r="J75" i="44" l="1"/>
  <c r="E29" i="63"/>
  <c r="E28" i="63"/>
  <c r="D29" i="46"/>
  <c r="E29" i="46" s="1"/>
  <c r="F26" i="63"/>
  <c r="C72" i="63"/>
  <c r="F72" i="63" s="1"/>
  <c r="C70" i="46"/>
  <c r="E70" i="46" s="1"/>
  <c r="K73" i="63"/>
  <c r="D71" i="44"/>
  <c r="E71" i="44" s="1"/>
  <c r="H71" i="44" s="1"/>
  <c r="D63" i="44"/>
  <c r="E63" i="44" s="1"/>
  <c r="H63" i="44" s="1"/>
  <c r="K65" i="63"/>
  <c r="D73" i="44"/>
  <c r="E73" i="44" s="1"/>
  <c r="H73" i="44" s="1"/>
  <c r="K75" i="63"/>
  <c r="BF71" i="46"/>
  <c r="BM71" i="46"/>
  <c r="BB71" i="46"/>
  <c r="BL71" i="46"/>
  <c r="I71" i="44"/>
  <c r="BR71" i="46"/>
  <c r="BH71" i="46"/>
  <c r="BQ71" i="46"/>
  <c r="BC71" i="46"/>
  <c r="BD71" i="46"/>
  <c r="BN71" i="46"/>
  <c r="BO71" i="46"/>
  <c r="BJ71" i="46"/>
  <c r="BG71" i="46"/>
  <c r="AZ71" i="46"/>
  <c r="BE71" i="46"/>
  <c r="AY71" i="46"/>
  <c r="BP71" i="46"/>
  <c r="BK71" i="46"/>
  <c r="BA71" i="46"/>
  <c r="BI71" i="46"/>
  <c r="BS75" i="46"/>
  <c r="BK63" i="46"/>
  <c r="BA63" i="46"/>
  <c r="BG63" i="46"/>
  <c r="BI63" i="46"/>
  <c r="BJ63" i="46"/>
  <c r="BP63" i="46"/>
  <c r="BB63" i="46"/>
  <c r="BR63" i="46"/>
  <c r="BC63" i="46"/>
  <c r="BE63" i="46"/>
  <c r="BL63" i="46"/>
  <c r="BN63" i="46"/>
  <c r="I63" i="44"/>
  <c r="BD63" i="46"/>
  <c r="AZ63" i="46"/>
  <c r="BQ63" i="46"/>
  <c r="BF63" i="46"/>
  <c r="AY63" i="46"/>
  <c r="BH63" i="46"/>
  <c r="BO63" i="46"/>
  <c r="BM63" i="46"/>
  <c r="BS77" i="46"/>
  <c r="BL73" i="46"/>
  <c r="BG73" i="46"/>
  <c r="BE73" i="46"/>
  <c r="BJ73" i="46"/>
  <c r="AZ73" i="46"/>
  <c r="BR73" i="46"/>
  <c r="BM73" i="46"/>
  <c r="BC73" i="46"/>
  <c r="BO73" i="46"/>
  <c r="BD73" i="46"/>
  <c r="BI73" i="46"/>
  <c r="BQ73" i="46"/>
  <c r="BN73" i="46"/>
  <c r="BA73" i="46"/>
  <c r="AY73" i="46"/>
  <c r="I73" i="44"/>
  <c r="BB73" i="46"/>
  <c r="BF73" i="46"/>
  <c r="BH73" i="46"/>
  <c r="BK73" i="46"/>
  <c r="BP73" i="46"/>
  <c r="BS74" i="46"/>
  <c r="D28" i="46"/>
  <c r="E28" i="46" s="1"/>
  <c r="F25" i="63"/>
  <c r="E24" i="63"/>
  <c r="C31" i="63"/>
  <c r="E491" i="31"/>
  <c r="C34" i="46"/>
  <c r="F24" i="63" l="1"/>
  <c r="D27" i="44" s="1"/>
  <c r="E27" i="44" s="1"/>
  <c r="H27" i="44" s="1"/>
  <c r="D27" i="46"/>
  <c r="E27" i="46" s="1"/>
  <c r="J71" i="44"/>
  <c r="D29" i="44"/>
  <c r="E29" i="44" s="1"/>
  <c r="H29" i="44" s="1"/>
  <c r="K26" i="63"/>
  <c r="J73" i="44"/>
  <c r="CC29" i="46"/>
  <c r="BX29" i="46"/>
  <c r="BA29" i="46"/>
  <c r="CD29" i="46"/>
  <c r="BI29" i="46"/>
  <c r="CA29" i="46"/>
  <c r="CG29" i="46"/>
  <c r="BO29" i="46"/>
  <c r="BW29" i="46"/>
  <c r="BK29" i="46"/>
  <c r="BG29" i="46"/>
  <c r="BH29" i="46"/>
  <c r="BU29" i="46"/>
  <c r="BL29" i="46"/>
  <c r="BT29" i="46"/>
  <c r="BR29" i="46"/>
  <c r="BY29" i="46"/>
  <c r="CM29" i="46"/>
  <c r="CF29" i="46"/>
  <c r="BN29" i="46"/>
  <c r="BV29" i="46"/>
  <c r="BJ29" i="46"/>
  <c r="BE29" i="46"/>
  <c r="BF29" i="46"/>
  <c r="BD29" i="46"/>
  <c r="CB29" i="46"/>
  <c r="BP29" i="46"/>
  <c r="BZ29" i="46"/>
  <c r="F29" i="46"/>
  <c r="CL29" i="46"/>
  <c r="I29" i="44"/>
  <c r="CI29" i="46"/>
  <c r="CK29" i="46"/>
  <c r="BC29" i="46"/>
  <c r="BM29" i="46"/>
  <c r="CJ29" i="46"/>
  <c r="BQ29" i="46"/>
  <c r="BB29" i="46"/>
  <c r="CE29" i="46"/>
  <c r="AY29" i="46"/>
  <c r="AZ29" i="46"/>
  <c r="CH29" i="46"/>
  <c r="BB28" i="46"/>
  <c r="CJ28" i="46"/>
  <c r="I28" i="44"/>
  <c r="BE28" i="46"/>
  <c r="BQ28" i="46"/>
  <c r="BO28" i="46"/>
  <c r="CG28" i="46"/>
  <c r="BI28" i="46"/>
  <c r="CD28" i="46"/>
  <c r="CH28" i="46"/>
  <c r="CA28" i="46"/>
  <c r="BU28" i="46"/>
  <c r="BF28" i="46"/>
  <c r="CK28" i="46"/>
  <c r="BC28" i="46"/>
  <c r="BX28" i="46"/>
  <c r="BZ28" i="46"/>
  <c r="BR28" i="46"/>
  <c r="BD28" i="46"/>
  <c r="BN28" i="46"/>
  <c r="BY28" i="46"/>
  <c r="AY28" i="46"/>
  <c r="BP28" i="46"/>
  <c r="BA28" i="46"/>
  <c r="BJ28" i="46"/>
  <c r="BT28" i="46"/>
  <c r="BV28" i="46"/>
  <c r="AZ28" i="46"/>
  <c r="BL28" i="46"/>
  <c r="CM28" i="46"/>
  <c r="BM28" i="46"/>
  <c r="CL28" i="46"/>
  <c r="BW28" i="46"/>
  <c r="BG28" i="46"/>
  <c r="F28" i="46"/>
  <c r="CC28" i="46"/>
  <c r="CB28" i="46"/>
  <c r="CE28" i="46"/>
  <c r="CI28" i="46"/>
  <c r="CF28" i="46"/>
  <c r="BH28" i="46"/>
  <c r="BK28" i="46"/>
  <c r="BH70" i="46"/>
  <c r="BO70" i="46"/>
  <c r="BI70" i="46"/>
  <c r="I70" i="44"/>
  <c r="AY70" i="46"/>
  <c r="BA70" i="46"/>
  <c r="BJ70" i="46"/>
  <c r="BR70" i="46"/>
  <c r="BE70" i="46"/>
  <c r="BF70" i="46"/>
  <c r="BG70" i="46"/>
  <c r="BK70" i="46"/>
  <c r="BC70" i="46"/>
  <c r="AZ70" i="46"/>
  <c r="BP70" i="46"/>
  <c r="BN70" i="46"/>
  <c r="BB70" i="46"/>
  <c r="BL70" i="46"/>
  <c r="BM70" i="46"/>
  <c r="BQ70" i="46"/>
  <c r="BD70" i="46"/>
  <c r="D31" i="46"/>
  <c r="E31" i="46" s="1"/>
  <c r="F28" i="63"/>
  <c r="E27" i="63"/>
  <c r="K25" i="63"/>
  <c r="D28" i="44"/>
  <c r="E28" i="44" s="1"/>
  <c r="H28" i="44" s="1"/>
  <c r="J28" i="44" s="1"/>
  <c r="E34" i="63"/>
  <c r="E33" i="63"/>
  <c r="E32" i="63"/>
  <c r="BS73" i="46"/>
  <c r="BS63" i="46"/>
  <c r="BS71" i="46"/>
  <c r="J63" i="44"/>
  <c r="D70" i="44"/>
  <c r="E70" i="44" s="1"/>
  <c r="H70" i="44" s="1"/>
  <c r="J70" i="44" s="1"/>
  <c r="K72" i="63"/>
  <c r="D32" i="46"/>
  <c r="E32" i="46" s="1"/>
  <c r="F29" i="63"/>
  <c r="CH31" i="46" l="1"/>
  <c r="BA31" i="46"/>
  <c r="CC31" i="46"/>
  <c r="BE31" i="46"/>
  <c r="BC31" i="46"/>
  <c r="BB31" i="46"/>
  <c r="BO31" i="46"/>
  <c r="BI31" i="46"/>
  <c r="BJ31" i="46"/>
  <c r="CK31" i="46"/>
  <c r="CJ31" i="46"/>
  <c r="I31" i="44"/>
  <c r="BD31" i="46"/>
  <c r="BP31" i="46"/>
  <c r="AY31" i="46"/>
  <c r="CI31" i="46"/>
  <c r="BW31" i="46"/>
  <c r="CD31" i="46"/>
  <c r="BL31" i="46"/>
  <c r="CF31" i="46"/>
  <c r="BR31" i="46"/>
  <c r="BT31" i="46"/>
  <c r="BN31" i="46"/>
  <c r="BU31" i="46"/>
  <c r="BG31" i="46"/>
  <c r="F31" i="46"/>
  <c r="CG31" i="46"/>
  <c r="BY31" i="46"/>
  <c r="BX31" i="46"/>
  <c r="BH31" i="46"/>
  <c r="BF31" i="46"/>
  <c r="CA31" i="46"/>
  <c r="AZ31" i="46"/>
  <c r="CL31" i="46"/>
  <c r="BM31" i="46"/>
  <c r="CM31" i="46"/>
  <c r="CE31" i="46"/>
  <c r="BZ31" i="46"/>
  <c r="BK31" i="46"/>
  <c r="CB31" i="46"/>
  <c r="BQ31" i="46"/>
  <c r="BV31" i="46"/>
  <c r="J29" i="44"/>
  <c r="D35" i="46"/>
  <c r="E35" i="46" s="1"/>
  <c r="F32" i="63"/>
  <c r="E31" i="63"/>
  <c r="BS70" i="46"/>
  <c r="Y28" i="46"/>
  <c r="S28" i="46"/>
  <c r="V28" i="46"/>
  <c r="X28" i="46"/>
  <c r="M28" i="46"/>
  <c r="T28" i="46"/>
  <c r="N28" i="46"/>
  <c r="AA28" i="46"/>
  <c r="I28" i="46"/>
  <c r="W28" i="46"/>
  <c r="AB28" i="46"/>
  <c r="Z28" i="46"/>
  <c r="R28" i="46"/>
  <c r="H28" i="46"/>
  <c r="P28" i="46"/>
  <c r="L28" i="46"/>
  <c r="O28" i="46"/>
  <c r="J28" i="46"/>
  <c r="Q28" i="46"/>
  <c r="U28" i="46"/>
  <c r="K28" i="46"/>
  <c r="O29" i="46"/>
  <c r="H29" i="46"/>
  <c r="V29" i="46"/>
  <c r="AA29" i="46"/>
  <c r="P29" i="46"/>
  <c r="W29" i="46"/>
  <c r="L29" i="46"/>
  <c r="X29" i="46"/>
  <c r="T29" i="46"/>
  <c r="I29" i="46"/>
  <c r="M29" i="46"/>
  <c r="K29" i="46"/>
  <c r="Q29" i="46"/>
  <c r="Z29" i="46"/>
  <c r="S29" i="46"/>
  <c r="R29" i="46"/>
  <c r="U29" i="46"/>
  <c r="AB29" i="46"/>
  <c r="N29" i="46"/>
  <c r="J29" i="46"/>
  <c r="Y29" i="46"/>
  <c r="D36" i="46"/>
  <c r="E36" i="46" s="1"/>
  <c r="F33" i="63"/>
  <c r="CN28" i="46"/>
  <c r="BS28" i="46"/>
  <c r="BS29" i="46"/>
  <c r="CA27" i="46"/>
  <c r="BV27" i="46"/>
  <c r="CK27" i="46"/>
  <c r="BK27" i="46"/>
  <c r="BZ27" i="46"/>
  <c r="BE27" i="46"/>
  <c r="BI27" i="46"/>
  <c r="BQ27" i="46"/>
  <c r="BJ27" i="46"/>
  <c r="AZ27" i="46"/>
  <c r="BG27" i="46"/>
  <c r="BH27" i="46"/>
  <c r="BA27" i="46"/>
  <c r="BO27" i="46"/>
  <c r="BT27" i="46"/>
  <c r="BN27" i="46"/>
  <c r="BC27" i="46"/>
  <c r="CH27" i="46"/>
  <c r="BW27" i="46"/>
  <c r="CI27" i="46"/>
  <c r="BR27" i="46"/>
  <c r="BM27" i="46"/>
  <c r="CE27" i="46"/>
  <c r="BX27" i="46"/>
  <c r="BL27" i="46"/>
  <c r="BD27" i="46"/>
  <c r="CL27" i="46"/>
  <c r="BB27" i="46"/>
  <c r="BP27" i="46"/>
  <c r="AY27" i="46"/>
  <c r="F27" i="46"/>
  <c r="CJ27" i="46"/>
  <c r="I27" i="44"/>
  <c r="J27" i="44" s="1"/>
  <c r="CD27" i="46"/>
  <c r="CF27" i="46"/>
  <c r="BF27" i="46"/>
  <c r="CC27" i="46"/>
  <c r="CB27" i="46"/>
  <c r="BU27" i="46"/>
  <c r="CM27" i="46"/>
  <c r="CG27" i="46"/>
  <c r="BY27" i="46"/>
  <c r="K29" i="63"/>
  <c r="D32" i="44"/>
  <c r="E32" i="44" s="1"/>
  <c r="H32" i="44" s="1"/>
  <c r="F27" i="63"/>
  <c r="D30" i="44" s="1"/>
  <c r="E30" i="44" s="1"/>
  <c r="G30" i="44" s="1"/>
  <c r="G212" i="44" s="1"/>
  <c r="D30" i="46"/>
  <c r="E30" i="46" s="1"/>
  <c r="BE32" i="46"/>
  <c r="BP32" i="46"/>
  <c r="CH32" i="46"/>
  <c r="CL32" i="46"/>
  <c r="BX32" i="46"/>
  <c r="I32" i="44"/>
  <c r="CM32" i="46"/>
  <c r="CF32" i="46"/>
  <c r="BC32" i="46"/>
  <c r="BU32" i="46"/>
  <c r="BL32" i="46"/>
  <c r="BH32" i="46"/>
  <c r="CJ32" i="46"/>
  <c r="AY32" i="46"/>
  <c r="BK32" i="46"/>
  <c r="BO32" i="46"/>
  <c r="F32" i="46"/>
  <c r="BF32" i="46"/>
  <c r="BG32" i="46"/>
  <c r="CG32" i="46"/>
  <c r="BD32" i="46"/>
  <c r="CI32" i="46"/>
  <c r="AZ32" i="46"/>
  <c r="CK32" i="46"/>
  <c r="CB32" i="46"/>
  <c r="BN32" i="46"/>
  <c r="CC32" i="46"/>
  <c r="BQ32" i="46"/>
  <c r="BJ32" i="46"/>
  <c r="BB32" i="46"/>
  <c r="BY32" i="46"/>
  <c r="BZ32" i="46"/>
  <c r="BM32" i="46"/>
  <c r="CD32" i="46"/>
  <c r="BT32" i="46"/>
  <c r="BV32" i="46"/>
  <c r="BW32" i="46"/>
  <c r="BA32" i="46"/>
  <c r="CE32" i="46"/>
  <c r="CA32" i="46"/>
  <c r="BR32" i="46"/>
  <c r="BI32" i="46"/>
  <c r="D37" i="46"/>
  <c r="E37" i="46" s="1"/>
  <c r="F34" i="63"/>
  <c r="K28" i="63"/>
  <c r="D31" i="44"/>
  <c r="E31" i="44" s="1"/>
  <c r="H31" i="44" s="1"/>
  <c r="CN29" i="46"/>
  <c r="BS27" i="46" l="1"/>
  <c r="J31" i="44"/>
  <c r="CN32" i="46"/>
  <c r="K33" i="63"/>
  <c r="D36" i="44"/>
  <c r="E36" i="44" s="1"/>
  <c r="J29" i="56"/>
  <c r="I54" i="69" s="1"/>
  <c r="I38" i="25"/>
  <c r="N38" i="25"/>
  <c r="O29" i="56"/>
  <c r="N54" i="69" s="1"/>
  <c r="H38" i="25"/>
  <c r="I29" i="56"/>
  <c r="H54" i="69" s="1"/>
  <c r="H29" i="56"/>
  <c r="G54" i="69" s="1"/>
  <c r="G38" i="25"/>
  <c r="R29" i="56"/>
  <c r="Q54" i="69" s="1"/>
  <c r="Q38" i="25"/>
  <c r="Q28" i="56"/>
  <c r="P37" i="25"/>
  <c r="G37" i="25"/>
  <c r="H28" i="56"/>
  <c r="V28" i="56"/>
  <c r="U37" i="25"/>
  <c r="V37" i="25"/>
  <c r="W28" i="56"/>
  <c r="T28" i="56"/>
  <c r="S37" i="25"/>
  <c r="BE35" i="46"/>
  <c r="BF35" i="46"/>
  <c r="BL35" i="46"/>
  <c r="BH35" i="46"/>
  <c r="BG35" i="46"/>
  <c r="BX35" i="46"/>
  <c r="CM35" i="46"/>
  <c r="CF35" i="46"/>
  <c r="CJ35" i="46"/>
  <c r="BY35" i="46"/>
  <c r="BT35" i="46"/>
  <c r="CB35" i="46"/>
  <c r="CA35" i="46"/>
  <c r="BA35" i="46"/>
  <c r="CC35" i="46"/>
  <c r="CL35" i="46"/>
  <c r="BZ35" i="46"/>
  <c r="BO35" i="46"/>
  <c r="CH35" i="46"/>
  <c r="F35" i="46"/>
  <c r="CE35" i="46"/>
  <c r="BD35" i="46"/>
  <c r="BR35" i="46"/>
  <c r="BI35" i="46"/>
  <c r="I35" i="44"/>
  <c r="BQ35" i="46"/>
  <c r="CG35" i="46"/>
  <c r="BU35" i="46"/>
  <c r="BC35" i="46"/>
  <c r="BN35" i="46"/>
  <c r="CK35" i="46"/>
  <c r="BK35" i="46"/>
  <c r="BW35" i="46"/>
  <c r="BV35" i="46"/>
  <c r="BB35" i="46"/>
  <c r="CI35" i="46"/>
  <c r="BJ35" i="46"/>
  <c r="CD35" i="46"/>
  <c r="BM35" i="46"/>
  <c r="AY35" i="46"/>
  <c r="AZ35" i="46"/>
  <c r="BP35" i="46"/>
  <c r="D37" i="44"/>
  <c r="E37" i="44" s="1"/>
  <c r="H37" i="44" s="1"/>
  <c r="K34" i="63"/>
  <c r="BP37" i="46"/>
  <c r="CG37" i="46"/>
  <c r="CJ37" i="46"/>
  <c r="BQ37" i="46"/>
  <c r="BY37" i="46"/>
  <c r="BE37" i="46"/>
  <c r="BA37" i="46"/>
  <c r="BX37" i="46"/>
  <c r="BO37" i="46"/>
  <c r="BN37" i="46"/>
  <c r="CA37" i="46"/>
  <c r="BZ37" i="46"/>
  <c r="BD37" i="46"/>
  <c r="BW37" i="46"/>
  <c r="BT37" i="46"/>
  <c r="CC37" i="46"/>
  <c r="BC37" i="46"/>
  <c r="BL37" i="46"/>
  <c r="G37" i="46"/>
  <c r="CF37" i="46"/>
  <c r="BV37" i="46"/>
  <c r="I37" i="44"/>
  <c r="BR37" i="46"/>
  <c r="CH37" i="46"/>
  <c r="BH37" i="46"/>
  <c r="BF37" i="46"/>
  <c r="CD37" i="46"/>
  <c r="BB37" i="46"/>
  <c r="BU37" i="46"/>
  <c r="AZ37" i="46"/>
  <c r="CB37" i="46"/>
  <c r="BI37" i="46"/>
  <c r="BK37" i="46"/>
  <c r="CL37" i="46"/>
  <c r="BJ37" i="46"/>
  <c r="AY37" i="46"/>
  <c r="CM37" i="46"/>
  <c r="CE37" i="46"/>
  <c r="CK37" i="46"/>
  <c r="BM37" i="46"/>
  <c r="BG37" i="46"/>
  <c r="CI37" i="46"/>
  <c r="BS32" i="46"/>
  <c r="J32" i="44"/>
  <c r="CA36" i="46"/>
  <c r="CB36" i="46"/>
  <c r="CC36" i="46"/>
  <c r="BM36" i="46"/>
  <c r="CI36" i="46"/>
  <c r="BL36" i="46"/>
  <c r="CH36" i="46"/>
  <c r="BI36" i="46"/>
  <c r="CM36" i="46"/>
  <c r="BT36" i="46"/>
  <c r="BH36" i="46"/>
  <c r="BP36" i="46"/>
  <c r="BQ36" i="46"/>
  <c r="BK36" i="46"/>
  <c r="BY36" i="46"/>
  <c r="CE36" i="46"/>
  <c r="BZ36" i="46"/>
  <c r="I36" i="44"/>
  <c r="F36" i="46"/>
  <c r="CK36" i="46"/>
  <c r="CD36" i="46"/>
  <c r="BB36" i="46"/>
  <c r="CL36" i="46"/>
  <c r="BD36" i="46"/>
  <c r="BW36" i="46"/>
  <c r="BV36" i="46"/>
  <c r="BE36" i="46"/>
  <c r="BA36" i="46"/>
  <c r="CG36" i="46"/>
  <c r="BC36" i="46"/>
  <c r="BU36" i="46"/>
  <c r="BJ36" i="46"/>
  <c r="BX36" i="46"/>
  <c r="AY36" i="46"/>
  <c r="BN36" i="46"/>
  <c r="BO36" i="46"/>
  <c r="BG36" i="46"/>
  <c r="BR36" i="46"/>
  <c r="BF36" i="46"/>
  <c r="CJ36" i="46"/>
  <c r="CF36" i="46"/>
  <c r="AZ36" i="46"/>
  <c r="X29" i="56"/>
  <c r="W54" i="69" s="1"/>
  <c r="W38" i="25"/>
  <c r="U38" i="25"/>
  <c r="V29" i="56"/>
  <c r="U54" i="69" s="1"/>
  <c r="AC29" i="46"/>
  <c r="CO29" i="46" s="1"/>
  <c r="E29" i="56"/>
  <c r="D38" i="25"/>
  <c r="S29" i="56"/>
  <c r="R54" i="69" s="1"/>
  <c r="R38" i="25"/>
  <c r="L37" i="25"/>
  <c r="M28" i="56"/>
  <c r="L28" i="56"/>
  <c r="K37" i="25"/>
  <c r="X28" i="56"/>
  <c r="W37" i="25"/>
  <c r="J28" i="56"/>
  <c r="I37" i="25"/>
  <c r="I39" i="25" s="1"/>
  <c r="Q37" i="25"/>
  <c r="Q39" i="25" s="1"/>
  <c r="R28" i="56"/>
  <c r="BS31" i="46"/>
  <c r="R32" i="46"/>
  <c r="X32" i="46"/>
  <c r="M32" i="46"/>
  <c r="H32" i="46"/>
  <c r="K32" i="46"/>
  <c r="L32" i="46"/>
  <c r="W32" i="46"/>
  <c r="AB32" i="46"/>
  <c r="T32" i="46"/>
  <c r="P32" i="46"/>
  <c r="V32" i="46"/>
  <c r="Y32" i="46"/>
  <c r="I32" i="46"/>
  <c r="AA32" i="46"/>
  <c r="O32" i="46"/>
  <c r="N32" i="46"/>
  <c r="Q32" i="46"/>
  <c r="U32" i="46"/>
  <c r="J32" i="46"/>
  <c r="Z32" i="46"/>
  <c r="S32" i="46"/>
  <c r="J27" i="46"/>
  <c r="F27" i="56" s="1"/>
  <c r="U27" i="46"/>
  <c r="Q27" i="56" s="1"/>
  <c r="L27" i="46"/>
  <c r="H27" i="56" s="1"/>
  <c r="N27" i="46"/>
  <c r="J27" i="56" s="1"/>
  <c r="M27" i="46"/>
  <c r="I27" i="56" s="1"/>
  <c r="V27" i="46"/>
  <c r="R27" i="56" s="1"/>
  <c r="Z27" i="46"/>
  <c r="V27" i="56" s="1"/>
  <c r="Y27" i="46"/>
  <c r="U27" i="56" s="1"/>
  <c r="I27" i="46"/>
  <c r="AB27" i="46"/>
  <c r="X27" i="56" s="1"/>
  <c r="AA27" i="46"/>
  <c r="W27" i="56" s="1"/>
  <c r="H27" i="46"/>
  <c r="K27" i="46"/>
  <c r="G27" i="56" s="1"/>
  <c r="O27" i="46"/>
  <c r="K27" i="56" s="1"/>
  <c r="S27" i="46"/>
  <c r="O27" i="56" s="1"/>
  <c r="T27" i="46"/>
  <c r="P27" i="56" s="1"/>
  <c r="P27" i="46"/>
  <c r="L27" i="56" s="1"/>
  <c r="Q27" i="46"/>
  <c r="M27" i="56" s="1"/>
  <c r="R27" i="46"/>
  <c r="N27" i="56" s="1"/>
  <c r="W27" i="46"/>
  <c r="S27" i="56" s="1"/>
  <c r="X27" i="46"/>
  <c r="T27" i="56" s="1"/>
  <c r="CN27" i="46"/>
  <c r="T38" i="25"/>
  <c r="U29" i="56"/>
  <c r="T54" i="69" s="1"/>
  <c r="Q29" i="56"/>
  <c r="P54" i="69" s="1"/>
  <c r="P38" i="25"/>
  <c r="M29" i="56"/>
  <c r="L54" i="69" s="1"/>
  <c r="L38" i="25"/>
  <c r="O38" i="25"/>
  <c r="P29" i="56"/>
  <c r="O54" i="69" s="1"/>
  <c r="K38" i="25"/>
  <c r="L29" i="56"/>
  <c r="K54" i="69" s="1"/>
  <c r="K29" i="56"/>
  <c r="J54" i="69" s="1"/>
  <c r="J38" i="25"/>
  <c r="E37" i="25"/>
  <c r="F28" i="56"/>
  <c r="S28" i="56"/>
  <c r="R37" i="25"/>
  <c r="P28" i="56"/>
  <c r="O37" i="25"/>
  <c r="O28" i="56"/>
  <c r="N37" i="25"/>
  <c r="D34" i="46"/>
  <c r="E34" i="46" s="1"/>
  <c r="F31" i="63"/>
  <c r="Z31" i="46"/>
  <c r="M31" i="46"/>
  <c r="H31" i="46"/>
  <c r="L31" i="46"/>
  <c r="J31" i="46"/>
  <c r="T31" i="46"/>
  <c r="U31" i="46"/>
  <c r="W31" i="46"/>
  <c r="X31" i="46"/>
  <c r="S31" i="46"/>
  <c r="O31" i="46"/>
  <c r="P31" i="46"/>
  <c r="Q31" i="46"/>
  <c r="Y31" i="46"/>
  <c r="R31" i="46"/>
  <c r="K31" i="46"/>
  <c r="N31" i="46"/>
  <c r="AB31" i="46"/>
  <c r="V31" i="46"/>
  <c r="AA31" i="46"/>
  <c r="I31" i="46"/>
  <c r="CN31" i="46"/>
  <c r="CI30" i="46"/>
  <c r="BU30" i="46"/>
  <c r="BK30" i="46"/>
  <c r="BP30" i="46"/>
  <c r="BM30" i="46"/>
  <c r="CJ30" i="46"/>
  <c r="BC30" i="46"/>
  <c r="CK30" i="46"/>
  <c r="BW30" i="46"/>
  <c r="AZ30" i="46"/>
  <c r="BL30" i="46"/>
  <c r="BY30" i="46"/>
  <c r="CF30" i="46"/>
  <c r="BR30" i="46"/>
  <c r="CE30" i="46"/>
  <c r="BE30" i="46"/>
  <c r="BX30" i="46"/>
  <c r="BF30" i="46"/>
  <c r="CD30" i="46"/>
  <c r="CA30" i="46"/>
  <c r="CC30" i="46"/>
  <c r="BN30" i="46"/>
  <c r="BJ30" i="46"/>
  <c r="BI30" i="46"/>
  <c r="BG30" i="46"/>
  <c r="BT30" i="46"/>
  <c r="BO30" i="46"/>
  <c r="BZ30" i="46"/>
  <c r="BA30" i="46"/>
  <c r="CM30" i="46"/>
  <c r="BQ30" i="46"/>
  <c r="BB30" i="46"/>
  <c r="BV30" i="46"/>
  <c r="BH30" i="46"/>
  <c r="I30" i="44"/>
  <c r="J30" i="44" s="1"/>
  <c r="CH30" i="46"/>
  <c r="CB30" i="46"/>
  <c r="CG30" i="46"/>
  <c r="CL30" i="46"/>
  <c r="F30" i="46"/>
  <c r="BD30" i="46"/>
  <c r="AY30" i="46"/>
  <c r="F29" i="56"/>
  <c r="E54" i="69" s="1"/>
  <c r="E38" i="25"/>
  <c r="N29" i="56"/>
  <c r="M54" i="69" s="1"/>
  <c r="M38" i="25"/>
  <c r="F38" i="25"/>
  <c r="G29" i="56"/>
  <c r="F54" i="69" s="1"/>
  <c r="S38" i="25"/>
  <c r="T29" i="56"/>
  <c r="S54" i="69" s="1"/>
  <c r="V38" i="25"/>
  <c r="W29" i="56"/>
  <c r="V54" i="69" s="1"/>
  <c r="F37" i="25"/>
  <c r="G28" i="56"/>
  <c r="K28" i="56"/>
  <c r="J37" i="25"/>
  <c r="J39" i="25" s="1"/>
  <c r="N28" i="56"/>
  <c r="M37" i="25"/>
  <c r="M39" i="25" s="1"/>
  <c r="E28" i="56"/>
  <c r="AC28" i="46"/>
  <c r="CO28" i="46" s="1"/>
  <c r="D37" i="25"/>
  <c r="I28" i="56"/>
  <c r="H37" i="25"/>
  <c r="T37" i="25"/>
  <c r="T39" i="25" s="1"/>
  <c r="U28" i="56"/>
  <c r="D35" i="44"/>
  <c r="E35" i="44" s="1"/>
  <c r="H35" i="44" s="1"/>
  <c r="J35" i="44" s="1"/>
  <c r="K32" i="63"/>
  <c r="N39" i="25" l="1"/>
  <c r="G39" i="25"/>
  <c r="R39" i="25"/>
  <c r="D39" i="25"/>
  <c r="H39" i="25"/>
  <c r="D28" i="56"/>
  <c r="K28" i="44" s="1"/>
  <c r="L28" i="44" s="1"/>
  <c r="BS30" i="46"/>
  <c r="CN30" i="46"/>
  <c r="V41" i="25"/>
  <c r="W31" i="56"/>
  <c r="F41" i="25"/>
  <c r="G31" i="56"/>
  <c r="K41" i="25"/>
  <c r="L31" i="56"/>
  <c r="R41" i="25"/>
  <c r="S31" i="56"/>
  <c r="G41" i="25"/>
  <c r="H31" i="56"/>
  <c r="D34" i="44"/>
  <c r="E34" i="44" s="1"/>
  <c r="H34" i="44" s="1"/>
  <c r="K31" i="63"/>
  <c r="O39" i="25"/>
  <c r="O32" i="56"/>
  <c r="N55" i="69" s="1"/>
  <c r="N42" i="25"/>
  <c r="L42" i="25"/>
  <c r="M32" i="56"/>
  <c r="L55" i="69" s="1"/>
  <c r="AC32" i="46"/>
  <c r="CO32" i="46" s="1"/>
  <c r="D42" i="25"/>
  <c r="E32" i="56"/>
  <c r="P32" i="56"/>
  <c r="O55" i="69" s="1"/>
  <c r="O42" i="25"/>
  <c r="G32" i="56"/>
  <c r="F55" i="69" s="1"/>
  <c r="F42" i="25"/>
  <c r="M42" i="25"/>
  <c r="N32" i="56"/>
  <c r="M55" i="69" s="1"/>
  <c r="K39" i="25"/>
  <c r="V39" i="25"/>
  <c r="F39" i="25"/>
  <c r="Q41" i="25"/>
  <c r="R31" i="56"/>
  <c r="N31" i="56"/>
  <c r="M41" i="25"/>
  <c r="M43" i="25" s="1"/>
  <c r="J41" i="25"/>
  <c r="K31" i="56"/>
  <c r="P41" i="25"/>
  <c r="Q31" i="56"/>
  <c r="BE34" i="46"/>
  <c r="CD34" i="46"/>
  <c r="BL34" i="46"/>
  <c r="BR34" i="46"/>
  <c r="CF34" i="46"/>
  <c r="F34" i="46"/>
  <c r="BI34" i="46"/>
  <c r="BW34" i="46"/>
  <c r="CB34" i="46"/>
  <c r="AZ34" i="46"/>
  <c r="BO34" i="46"/>
  <c r="CI34" i="46"/>
  <c r="BK34" i="46"/>
  <c r="BY34" i="46"/>
  <c r="CH34" i="46"/>
  <c r="BQ34" i="46"/>
  <c r="BF34" i="46"/>
  <c r="CC34" i="46"/>
  <c r="BX34" i="46"/>
  <c r="BT34" i="46"/>
  <c r="BJ34" i="46"/>
  <c r="CK34" i="46"/>
  <c r="AY34" i="46"/>
  <c r="CG34" i="46"/>
  <c r="BZ34" i="46"/>
  <c r="I34" i="44"/>
  <c r="BA34" i="46"/>
  <c r="BG34" i="46"/>
  <c r="BH34" i="46"/>
  <c r="BB34" i="46"/>
  <c r="CE34" i="46"/>
  <c r="BC34" i="46"/>
  <c r="BM34" i="46"/>
  <c r="CJ34" i="46"/>
  <c r="BN34" i="46"/>
  <c r="BU34" i="46"/>
  <c r="CA34" i="46"/>
  <c r="BV34" i="46"/>
  <c r="BP34" i="46"/>
  <c r="BD34" i="46"/>
  <c r="CM34" i="46"/>
  <c r="CL34" i="46"/>
  <c r="E39" i="25"/>
  <c r="V32" i="56"/>
  <c r="U55" i="69" s="1"/>
  <c r="U42" i="25"/>
  <c r="I42" i="25"/>
  <c r="J32" i="56"/>
  <c r="I55" i="69" s="1"/>
  <c r="U32" i="56"/>
  <c r="T55" i="69" s="1"/>
  <c r="T42" i="25"/>
  <c r="X32" i="56"/>
  <c r="W55" i="69" s="1"/>
  <c r="W42" i="25"/>
  <c r="H36" i="46"/>
  <c r="I36" i="46"/>
  <c r="T36" i="46"/>
  <c r="Z36" i="46"/>
  <c r="L36" i="46"/>
  <c r="O36" i="46"/>
  <c r="P36" i="46"/>
  <c r="Q36" i="46"/>
  <c r="AB36" i="46"/>
  <c r="X36" i="46"/>
  <c r="W36" i="46"/>
  <c r="K36" i="46"/>
  <c r="R36" i="46"/>
  <c r="V36" i="46"/>
  <c r="S36" i="46"/>
  <c r="J36" i="46"/>
  <c r="U36" i="46"/>
  <c r="AA36" i="46"/>
  <c r="M36" i="46"/>
  <c r="N36" i="46"/>
  <c r="Y36" i="46"/>
  <c r="BS37" i="46"/>
  <c r="BS35" i="46"/>
  <c r="U35" i="46"/>
  <c r="I35" i="46"/>
  <c r="S35" i="46"/>
  <c r="AB35" i="46"/>
  <c r="L35" i="46"/>
  <c r="O35" i="46"/>
  <c r="H35" i="46"/>
  <c r="AA35" i="46"/>
  <c r="X35" i="46"/>
  <c r="P35" i="46"/>
  <c r="K35" i="46"/>
  <c r="R35" i="46"/>
  <c r="Z35" i="46"/>
  <c r="J35" i="46"/>
  <c r="M35" i="46"/>
  <c r="Q35" i="46"/>
  <c r="V35" i="46"/>
  <c r="W35" i="46"/>
  <c r="Y35" i="46"/>
  <c r="N35" i="46"/>
  <c r="T35" i="46"/>
  <c r="S39" i="25"/>
  <c r="U39" i="25"/>
  <c r="P39" i="25"/>
  <c r="H36" i="44"/>
  <c r="P30" i="46"/>
  <c r="L30" i="56" s="1"/>
  <c r="V30" i="46"/>
  <c r="R30" i="56" s="1"/>
  <c r="Q30" i="46"/>
  <c r="M30" i="56" s="1"/>
  <c r="U30" i="46"/>
  <c r="Q30" i="56" s="1"/>
  <c r="T30" i="46"/>
  <c r="P30" i="56" s="1"/>
  <c r="J30" i="46"/>
  <c r="F30" i="56" s="1"/>
  <c r="O30" i="46"/>
  <c r="K30" i="56" s="1"/>
  <c r="L30" i="46"/>
  <c r="H30" i="56" s="1"/>
  <c r="AB30" i="46"/>
  <c r="X30" i="56" s="1"/>
  <c r="AA30" i="46"/>
  <c r="W30" i="56" s="1"/>
  <c r="M30" i="46"/>
  <c r="I30" i="56" s="1"/>
  <c r="X30" i="46"/>
  <c r="T30" i="56" s="1"/>
  <c r="K30" i="46"/>
  <c r="G30" i="56" s="1"/>
  <c r="W30" i="46"/>
  <c r="S30" i="56" s="1"/>
  <c r="R30" i="46"/>
  <c r="N30" i="56" s="1"/>
  <c r="H30" i="46"/>
  <c r="N30" i="46"/>
  <c r="J30" i="56" s="1"/>
  <c r="I30" i="46"/>
  <c r="Z30" i="46"/>
  <c r="V30" i="56" s="1"/>
  <c r="S30" i="46"/>
  <c r="O30" i="56" s="1"/>
  <c r="Y30" i="46"/>
  <c r="U30" i="56" s="1"/>
  <c r="W41" i="25"/>
  <c r="X31" i="56"/>
  <c r="U31" i="56"/>
  <c r="T41" i="25"/>
  <c r="O31" i="56"/>
  <c r="N41" i="25"/>
  <c r="N43" i="25" s="1"/>
  <c r="O41" i="25"/>
  <c r="P31" i="56"/>
  <c r="I31" i="56"/>
  <c r="H41" i="25"/>
  <c r="E42" i="25"/>
  <c r="F32" i="56"/>
  <c r="E55" i="69" s="1"/>
  <c r="J42" i="25"/>
  <c r="K32" i="56"/>
  <c r="J55" i="69" s="1"/>
  <c r="Q42" i="25"/>
  <c r="R32" i="56"/>
  <c r="Q55" i="69" s="1"/>
  <c r="R42" i="25"/>
  <c r="S32" i="56"/>
  <c r="R55" i="69" s="1"/>
  <c r="H42" i="25"/>
  <c r="I32" i="56"/>
  <c r="H55" i="69" s="1"/>
  <c r="W39" i="25"/>
  <c r="BS36" i="46"/>
  <c r="CN36" i="46"/>
  <c r="H37" i="46"/>
  <c r="F242" i="46" s="1"/>
  <c r="E242" i="46"/>
  <c r="AN37" i="46"/>
  <c r="AO37" i="46"/>
  <c r="AM37" i="46"/>
  <c r="AI37" i="46"/>
  <c r="AV37" i="46"/>
  <c r="AK37" i="46"/>
  <c r="AQ37" i="46"/>
  <c r="AJ37" i="46"/>
  <c r="AS37" i="46"/>
  <c r="AT37" i="46"/>
  <c r="AD37" i="46"/>
  <c r="AR37" i="46"/>
  <c r="AG37" i="46"/>
  <c r="AP37" i="46"/>
  <c r="AH37" i="46"/>
  <c r="AE37" i="46"/>
  <c r="AW37" i="46"/>
  <c r="AU37" i="46"/>
  <c r="AF37" i="46"/>
  <c r="AL37" i="46"/>
  <c r="CN37" i="46"/>
  <c r="J37" i="44"/>
  <c r="CN35" i="46"/>
  <c r="AC31" i="46"/>
  <c r="CO31" i="46" s="1"/>
  <c r="E31" i="56"/>
  <c r="D41" i="25"/>
  <c r="I41" i="25"/>
  <c r="I43" i="25" s="1"/>
  <c r="J31" i="56"/>
  <c r="L41" i="25"/>
  <c r="M31" i="56"/>
  <c r="T31" i="56"/>
  <c r="S41" i="25"/>
  <c r="F31" i="56"/>
  <c r="E41" i="25"/>
  <c r="E43" i="25" s="1"/>
  <c r="V31" i="56"/>
  <c r="U41" i="25"/>
  <c r="U43" i="25" s="1"/>
  <c r="AC27" i="46"/>
  <c r="CO27" i="46" s="1"/>
  <c r="E27" i="56"/>
  <c r="D27" i="56" s="1"/>
  <c r="K27" i="44" s="1"/>
  <c r="L27" i="44" s="1"/>
  <c r="Q32" i="56"/>
  <c r="P55" i="69" s="1"/>
  <c r="P42" i="25"/>
  <c r="W32" i="56"/>
  <c r="V55" i="69" s="1"/>
  <c r="V42" i="25"/>
  <c r="L32" i="56"/>
  <c r="K55" i="69" s="1"/>
  <c r="K42" i="25"/>
  <c r="G42" i="25"/>
  <c r="H32" i="56"/>
  <c r="G55" i="69" s="1"/>
  <c r="T32" i="56"/>
  <c r="S55" i="69" s="1"/>
  <c r="S42" i="25"/>
  <c r="L39" i="25"/>
  <c r="D29" i="56"/>
  <c r="K29" i="44" s="1"/>
  <c r="L29" i="44" s="1"/>
  <c r="D54" i="69"/>
  <c r="C54" i="69" s="1"/>
  <c r="L43" i="25" l="1"/>
  <c r="O43" i="25"/>
  <c r="T43" i="25"/>
  <c r="W43" i="25"/>
  <c r="D43" i="25"/>
  <c r="AA49" i="25"/>
  <c r="AA50" i="25" s="1"/>
  <c r="AD242" i="46"/>
  <c r="G37" i="56"/>
  <c r="D31" i="56"/>
  <c r="K31" i="44" s="1"/>
  <c r="L31" i="44" s="1"/>
  <c r="U37" i="56"/>
  <c r="AR242" i="46"/>
  <c r="AO49" i="25"/>
  <c r="AO50" i="25" s="1"/>
  <c r="S43" i="25"/>
  <c r="AU242" i="46"/>
  <c r="AR49" i="25"/>
  <c r="AR50" i="25" s="1"/>
  <c r="X37" i="56"/>
  <c r="AB49" i="25"/>
  <c r="AB50" i="25" s="1"/>
  <c r="H37" i="56"/>
  <c r="AE242" i="46"/>
  <c r="T37" i="56"/>
  <c r="AN49" i="25"/>
  <c r="AN50" i="25" s="1"/>
  <c r="AQ242" i="46"/>
  <c r="W37" i="56"/>
  <c r="AQ49" i="25"/>
  <c r="AQ50" i="25" s="1"/>
  <c r="AT242" i="46"/>
  <c r="AL242" i="46"/>
  <c r="O37" i="56"/>
  <c r="AI49" i="25"/>
  <c r="AI50" i="25" s="1"/>
  <c r="I47" i="25"/>
  <c r="J35" i="56"/>
  <c r="M35" i="56"/>
  <c r="L47" i="25"/>
  <c r="M47" i="25"/>
  <c r="N35" i="56"/>
  <c r="W35" i="56"/>
  <c r="V47" i="25"/>
  <c r="X35" i="56"/>
  <c r="W47" i="25"/>
  <c r="H48" i="25"/>
  <c r="I36" i="56"/>
  <c r="N48" i="25"/>
  <c r="O36" i="56"/>
  <c r="S36" i="56"/>
  <c r="R48" i="25"/>
  <c r="L36" i="56"/>
  <c r="K48" i="25"/>
  <c r="O48" i="25"/>
  <c r="P36" i="56"/>
  <c r="BS34" i="46"/>
  <c r="P43" i="25"/>
  <c r="G43" i="25"/>
  <c r="K43" i="25"/>
  <c r="V43" i="25"/>
  <c r="I37" i="56"/>
  <c r="AF242" i="46"/>
  <c r="AC49" i="25"/>
  <c r="AC50" i="25" s="1"/>
  <c r="Q37" i="56"/>
  <c r="AK49" i="25"/>
  <c r="AK50" i="25" s="1"/>
  <c r="AN242" i="46"/>
  <c r="M37" i="56"/>
  <c r="AJ242" i="46"/>
  <c r="AG49" i="25"/>
  <c r="AG50" i="25" s="1"/>
  <c r="Z49" i="25"/>
  <c r="Z50" i="25" s="1"/>
  <c r="F37" i="56"/>
  <c r="AC242" i="46"/>
  <c r="S37" i="56"/>
  <c r="AM49" i="25"/>
  <c r="AM50" i="25" s="1"/>
  <c r="AP242" i="46"/>
  <c r="AH242" i="46"/>
  <c r="AE49" i="25"/>
  <c r="AE50" i="25" s="1"/>
  <c r="K37" i="56"/>
  <c r="AD49" i="25"/>
  <c r="AD50" i="25" s="1"/>
  <c r="J37" i="56"/>
  <c r="AG242" i="46"/>
  <c r="H43" i="25"/>
  <c r="T47" i="25"/>
  <c r="U35" i="56"/>
  <c r="I35" i="56"/>
  <c r="H47" i="25"/>
  <c r="G35" i="56"/>
  <c r="F47" i="25"/>
  <c r="O35" i="56"/>
  <c r="N47" i="25"/>
  <c r="V48" i="25"/>
  <c r="V50" i="25" s="1"/>
  <c r="W36" i="56"/>
  <c r="Q48" i="25"/>
  <c r="R36" i="56"/>
  <c r="S48" i="25"/>
  <c r="T36" i="56"/>
  <c r="J48" i="25"/>
  <c r="K36" i="56"/>
  <c r="E36" i="56"/>
  <c r="D48" i="25"/>
  <c r="AC36" i="46"/>
  <c r="O34" i="46"/>
  <c r="K34" i="56" s="1"/>
  <c r="AB34" i="46"/>
  <c r="X34" i="56" s="1"/>
  <c r="K34" i="46"/>
  <c r="G34" i="56" s="1"/>
  <c r="R34" i="46"/>
  <c r="N34" i="56" s="1"/>
  <c r="N34" i="46"/>
  <c r="J34" i="56" s="1"/>
  <c r="S34" i="46"/>
  <c r="O34" i="56" s="1"/>
  <c r="J34" i="46"/>
  <c r="F34" i="56" s="1"/>
  <c r="Q34" i="46"/>
  <c r="M34" i="56" s="1"/>
  <c r="Y34" i="46"/>
  <c r="U34" i="56" s="1"/>
  <c r="M34" i="46"/>
  <c r="I34" i="56" s="1"/>
  <c r="U34" i="46"/>
  <c r="Q34" i="56" s="1"/>
  <c r="Z34" i="46"/>
  <c r="V34" i="56" s="1"/>
  <c r="I34" i="46"/>
  <c r="T34" i="46"/>
  <c r="P34" i="56" s="1"/>
  <c r="L34" i="46"/>
  <c r="H34" i="56" s="1"/>
  <c r="X34" i="46"/>
  <c r="T34" i="56" s="1"/>
  <c r="AA34" i="46"/>
  <c r="W34" i="56" s="1"/>
  <c r="W34" i="46"/>
  <c r="S34" i="56" s="1"/>
  <c r="V34" i="46"/>
  <c r="R34" i="56" s="1"/>
  <c r="P34" i="46"/>
  <c r="L34" i="56" s="1"/>
  <c r="H34" i="46"/>
  <c r="C39" i="25"/>
  <c r="K56" i="36" s="1"/>
  <c r="D32" i="56"/>
  <c r="K32" i="44" s="1"/>
  <c r="L32" i="44" s="1"/>
  <c r="D55" i="69"/>
  <c r="C55" i="69" s="1"/>
  <c r="E37" i="56"/>
  <c r="Y49" i="25"/>
  <c r="AB242" i="46"/>
  <c r="AX37" i="46"/>
  <c r="AL49" i="25"/>
  <c r="AL50" i="25" s="1"/>
  <c r="AO242" i="46"/>
  <c r="R37" i="56"/>
  <c r="AH49" i="25"/>
  <c r="AH50" i="25" s="1"/>
  <c r="AK242" i="46"/>
  <c r="N37" i="56"/>
  <c r="E30" i="56"/>
  <c r="D30" i="56" s="1"/>
  <c r="K30" i="44" s="1"/>
  <c r="L30" i="44" s="1"/>
  <c r="AC30" i="46"/>
  <c r="CO30" i="46" s="1"/>
  <c r="S35" i="56"/>
  <c r="R47" i="25"/>
  <c r="F35" i="56"/>
  <c r="E47" i="25"/>
  <c r="L35" i="56"/>
  <c r="K47" i="25"/>
  <c r="K35" i="56"/>
  <c r="J47" i="25"/>
  <c r="E35" i="56"/>
  <c r="D47" i="25"/>
  <c r="AC35" i="46"/>
  <c r="CO35" i="46" s="1"/>
  <c r="T48" i="25"/>
  <c r="U36" i="56"/>
  <c r="Q36" i="56"/>
  <c r="P48" i="25"/>
  <c r="N36" i="56"/>
  <c r="M48" i="25"/>
  <c r="X36" i="56"/>
  <c r="W48" i="25"/>
  <c r="G48" i="25"/>
  <c r="H36" i="56"/>
  <c r="J43" i="25"/>
  <c r="Q43" i="25"/>
  <c r="J34" i="44"/>
  <c r="R43" i="25"/>
  <c r="F43" i="25"/>
  <c r="AP49" i="25"/>
  <c r="AP50" i="25" s="1"/>
  <c r="V37" i="56"/>
  <c r="AS242" i="46"/>
  <c r="AF49" i="25"/>
  <c r="AF50" i="25" s="1"/>
  <c r="AI242" i="46"/>
  <c r="L37" i="56"/>
  <c r="AM242" i="46"/>
  <c r="AJ49" i="25"/>
  <c r="AJ50" i="25" s="1"/>
  <c r="P37" i="56"/>
  <c r="J36" i="44"/>
  <c r="O47" i="25"/>
  <c r="P35" i="56"/>
  <c r="Q47" i="25"/>
  <c r="R35" i="56"/>
  <c r="V35" i="56"/>
  <c r="U47" i="25"/>
  <c r="T35" i="56"/>
  <c r="S47" i="25"/>
  <c r="H35" i="56"/>
  <c r="G47" i="25"/>
  <c r="P47" i="25"/>
  <c r="Q35" i="56"/>
  <c r="J36" i="56"/>
  <c r="I48" i="25"/>
  <c r="F36" i="56"/>
  <c r="E48" i="25"/>
  <c r="E50" i="25" s="1"/>
  <c r="G36" i="56"/>
  <c r="F48" i="25"/>
  <c r="L48" i="25"/>
  <c r="M36" i="56"/>
  <c r="V36" i="56"/>
  <c r="U48" i="25"/>
  <c r="CN34" i="46"/>
  <c r="M50" i="25" l="1"/>
  <c r="F50" i="25"/>
  <c r="I50" i="25"/>
  <c r="F56" i="36"/>
  <c r="T50" i="25"/>
  <c r="S56" i="36"/>
  <c r="X154" i="46" s="1"/>
  <c r="L50" i="25"/>
  <c r="W50" i="25"/>
  <c r="L56" i="36"/>
  <c r="Q133" i="46" s="1"/>
  <c r="P50" i="25"/>
  <c r="C43" i="25"/>
  <c r="AS43" i="25" s="1"/>
  <c r="P133" i="46"/>
  <c r="P154" i="46"/>
  <c r="X49" i="25"/>
  <c r="Y50" i="25"/>
  <c r="P50" i="69"/>
  <c r="P77" i="69"/>
  <c r="Q77" i="69"/>
  <c r="Q50" i="69"/>
  <c r="AJ52" i="25"/>
  <c r="AF52" i="25"/>
  <c r="J77" i="69"/>
  <c r="J50" i="69"/>
  <c r="E77" i="69"/>
  <c r="E50" i="69"/>
  <c r="AL52" i="25"/>
  <c r="CO36" i="46"/>
  <c r="U56" i="36"/>
  <c r="AD52" i="25"/>
  <c r="AC52" i="25"/>
  <c r="W56" i="36"/>
  <c r="AN52" i="25"/>
  <c r="AB52" i="25"/>
  <c r="G77" i="69"/>
  <c r="G50" i="69"/>
  <c r="U77" i="69"/>
  <c r="U50" i="69"/>
  <c r="AP52" i="25"/>
  <c r="U50" i="25"/>
  <c r="S77" i="69"/>
  <c r="S50" i="69"/>
  <c r="C47" i="25"/>
  <c r="AS47" i="25" s="1"/>
  <c r="D50" i="25"/>
  <c r="AH52" i="25"/>
  <c r="AV242" i="46"/>
  <c r="CO37" i="46"/>
  <c r="S50" i="25"/>
  <c r="N50" i="69"/>
  <c r="N77" i="69"/>
  <c r="H50" i="69"/>
  <c r="H77" i="69"/>
  <c r="AM52" i="25"/>
  <c r="Z52" i="25"/>
  <c r="O50" i="25"/>
  <c r="R50" i="25"/>
  <c r="H50" i="25"/>
  <c r="V77" i="69"/>
  <c r="V50" i="69"/>
  <c r="L50" i="69"/>
  <c r="L77" i="69"/>
  <c r="AI52" i="25"/>
  <c r="AQ52" i="25"/>
  <c r="AO52" i="25"/>
  <c r="K133" i="46"/>
  <c r="K154" i="46"/>
  <c r="O77" i="69"/>
  <c r="O50" i="69"/>
  <c r="D37" i="56"/>
  <c r="K37" i="44" s="1"/>
  <c r="L37" i="44" s="1"/>
  <c r="D77" i="69"/>
  <c r="D50" i="69"/>
  <c r="D35" i="56"/>
  <c r="K35" i="44" s="1"/>
  <c r="L35" i="44" s="1"/>
  <c r="K77" i="69"/>
  <c r="K50" i="69"/>
  <c r="R50" i="69"/>
  <c r="R77" i="69"/>
  <c r="Q154" i="46"/>
  <c r="P56" i="36"/>
  <c r="AS39" i="25"/>
  <c r="H56" i="36"/>
  <c r="G56" i="36"/>
  <c r="R56" i="36"/>
  <c r="I56" i="36"/>
  <c r="M56" i="36"/>
  <c r="T56" i="36"/>
  <c r="D56" i="36"/>
  <c r="J56" i="36"/>
  <c r="N56" i="36"/>
  <c r="Q56" i="36"/>
  <c r="C48" i="25"/>
  <c r="AS48" i="25" s="1"/>
  <c r="J50" i="25"/>
  <c r="T50" i="69"/>
  <c r="T77" i="69"/>
  <c r="AE52" i="25"/>
  <c r="AG52" i="25"/>
  <c r="AK52" i="25"/>
  <c r="O56" i="36"/>
  <c r="E56" i="36"/>
  <c r="K50" i="25"/>
  <c r="N50" i="25"/>
  <c r="M77" i="69"/>
  <c r="M50" i="69"/>
  <c r="I77" i="69"/>
  <c r="I50" i="69"/>
  <c r="AR52" i="25"/>
  <c r="G50" i="25"/>
  <c r="AC34" i="46"/>
  <c r="CO34" i="46" s="1"/>
  <c r="E34" i="56"/>
  <c r="D34" i="56" s="1"/>
  <c r="K34" i="44" s="1"/>
  <c r="L34" i="44" s="1"/>
  <c r="D36" i="56"/>
  <c r="Q50" i="25"/>
  <c r="F77" i="69"/>
  <c r="F50" i="69"/>
  <c r="V56" i="36"/>
  <c r="W77" i="69"/>
  <c r="W50" i="69"/>
  <c r="AA52" i="25"/>
  <c r="X133" i="46" l="1"/>
  <c r="T154" i="56"/>
  <c r="S203" i="25" s="1"/>
  <c r="S140" i="25"/>
  <c r="L140" i="25"/>
  <c r="M154" i="56"/>
  <c r="L203" i="25" s="1"/>
  <c r="C77" i="69"/>
  <c r="I224" i="46"/>
  <c r="G133" i="56"/>
  <c r="F119" i="25"/>
  <c r="K36" i="44"/>
  <c r="V133" i="46"/>
  <c r="V154" i="46"/>
  <c r="Y154" i="46"/>
  <c r="Y133" i="46"/>
  <c r="L133" i="46"/>
  <c r="L154" i="46"/>
  <c r="AA154" i="46"/>
  <c r="AA133" i="46"/>
  <c r="S133" i="46"/>
  <c r="S154" i="46"/>
  <c r="R133" i="46"/>
  <c r="R154" i="46"/>
  <c r="M154" i="46"/>
  <c r="M133" i="46"/>
  <c r="M133" i="56"/>
  <c r="L119" i="25"/>
  <c r="O224" i="46"/>
  <c r="C50" i="25"/>
  <c r="G58" i="36" s="1"/>
  <c r="Y52" i="25"/>
  <c r="S119" i="25"/>
  <c r="V224" i="46"/>
  <c r="T133" i="56"/>
  <c r="J154" i="46"/>
  <c r="J133" i="46"/>
  <c r="O154" i="46"/>
  <c r="O133" i="46"/>
  <c r="N154" i="46"/>
  <c r="N133" i="46"/>
  <c r="AB133" i="46"/>
  <c r="AB154" i="46"/>
  <c r="Z133" i="46"/>
  <c r="Z154" i="46"/>
  <c r="X50" i="25"/>
  <c r="AS49" i="25"/>
  <c r="AS50" i="25" s="1"/>
  <c r="N224" i="46"/>
  <c r="K140" i="25"/>
  <c r="L154" i="56"/>
  <c r="K203" i="25" s="1"/>
  <c r="T154" i="46"/>
  <c r="T133" i="46"/>
  <c r="I154" i="46"/>
  <c r="C56" i="36"/>
  <c r="I133" i="46"/>
  <c r="W133" i="46"/>
  <c r="W154" i="46"/>
  <c r="U154" i="46"/>
  <c r="U133" i="46"/>
  <c r="C50" i="69"/>
  <c r="G154" i="56"/>
  <c r="F203" i="25" s="1"/>
  <c r="F140" i="25"/>
  <c r="K119" i="25"/>
  <c r="K262" i="25" s="1"/>
  <c r="L133" i="56"/>
  <c r="L262" i="25" l="1"/>
  <c r="J58" i="36"/>
  <c r="S58" i="36"/>
  <c r="X156" i="46" s="1"/>
  <c r="H58" i="36"/>
  <c r="M156" i="46" s="1"/>
  <c r="S262" i="25"/>
  <c r="O58" i="36"/>
  <c r="T156" i="46" s="1"/>
  <c r="D58" i="36"/>
  <c r="I136" i="46" s="1"/>
  <c r="K58" i="36"/>
  <c r="P156" i="46" s="1"/>
  <c r="Q58" i="36"/>
  <c r="V136" i="46" s="1"/>
  <c r="R58" i="36"/>
  <c r="W136" i="46" s="1"/>
  <c r="L156" i="46"/>
  <c r="L136" i="46"/>
  <c r="L137" i="46"/>
  <c r="K19" i="69"/>
  <c r="K182" i="25"/>
  <c r="K303" i="25" s="1"/>
  <c r="L223" i="56"/>
  <c r="P154" i="56"/>
  <c r="O203" i="25" s="1"/>
  <c r="O140" i="25"/>
  <c r="R140" i="25"/>
  <c r="S154" i="56"/>
  <c r="R203" i="25" s="1"/>
  <c r="J154" i="56"/>
  <c r="I203" i="25" s="1"/>
  <c r="I140" i="25"/>
  <c r="H224" i="46"/>
  <c r="F133" i="56"/>
  <c r="E119" i="25"/>
  <c r="H140" i="25"/>
  <c r="I154" i="56"/>
  <c r="H203" i="25" s="1"/>
  <c r="O133" i="56"/>
  <c r="N119" i="25"/>
  <c r="Q224" i="46"/>
  <c r="U154" i="56"/>
  <c r="T203" i="25" s="1"/>
  <c r="T140" i="25"/>
  <c r="L36" i="44"/>
  <c r="F182" i="25"/>
  <c r="F303" i="25" s="1"/>
  <c r="F19" i="69"/>
  <c r="G223" i="56"/>
  <c r="AC154" i="46"/>
  <c r="CO154" i="46" s="1"/>
  <c r="D140" i="25"/>
  <c r="E154" i="56"/>
  <c r="S133" i="56"/>
  <c r="U224" i="46"/>
  <c r="R119" i="25"/>
  <c r="X52" i="25"/>
  <c r="K102" i="36"/>
  <c r="U102" i="36"/>
  <c r="M102" i="36"/>
  <c r="E102" i="36"/>
  <c r="V102" i="36"/>
  <c r="Q102" i="36"/>
  <c r="H102" i="36"/>
  <c r="G102" i="36"/>
  <c r="L102" i="36"/>
  <c r="W102" i="36"/>
  <c r="O102" i="36"/>
  <c r="R102" i="36"/>
  <c r="N102" i="36"/>
  <c r="T102" i="36"/>
  <c r="I102" i="36"/>
  <c r="S102" i="36"/>
  <c r="J102" i="36"/>
  <c r="P102" i="36"/>
  <c r="F102" i="36"/>
  <c r="M224" i="46"/>
  <c r="J119" i="25"/>
  <c r="K133" i="56"/>
  <c r="E140" i="25"/>
  <c r="F154" i="56"/>
  <c r="E203" i="25" s="1"/>
  <c r="D102" i="36"/>
  <c r="I137" i="46"/>
  <c r="N154" i="56"/>
  <c r="M203" i="25" s="1"/>
  <c r="M140" i="25"/>
  <c r="H154" i="56"/>
  <c r="G203" i="25" s="1"/>
  <c r="G140" i="25"/>
  <c r="R154" i="56"/>
  <c r="Q203" i="25" s="1"/>
  <c r="Q140" i="25"/>
  <c r="X136" i="46"/>
  <c r="X137" i="46"/>
  <c r="X224" i="46"/>
  <c r="V133" i="56"/>
  <c r="U119" i="25"/>
  <c r="T136" i="46"/>
  <c r="T137" i="46"/>
  <c r="W140" i="25"/>
  <c r="X154" i="56"/>
  <c r="W203" i="25" s="1"/>
  <c r="P119" i="25"/>
  <c r="S224" i="46"/>
  <c r="Q133" i="56"/>
  <c r="G224" i="46"/>
  <c r="D119" i="25"/>
  <c r="AC133" i="46"/>
  <c r="E133" i="56"/>
  <c r="O119" i="25"/>
  <c r="R224" i="46"/>
  <c r="P133" i="56"/>
  <c r="W119" i="25"/>
  <c r="W262" i="25" s="1"/>
  <c r="X133" i="56"/>
  <c r="Z224" i="46"/>
  <c r="J140" i="25"/>
  <c r="K154" i="56"/>
  <c r="J203" i="25" s="1"/>
  <c r="T223" i="56"/>
  <c r="S19" i="69"/>
  <c r="S182" i="25"/>
  <c r="S303" i="25" s="1"/>
  <c r="N58" i="36"/>
  <c r="F58" i="36"/>
  <c r="W58" i="36"/>
  <c r="M58" i="36"/>
  <c r="I58" i="36"/>
  <c r="E58" i="36"/>
  <c r="T58" i="36"/>
  <c r="V58" i="36"/>
  <c r="L58" i="36"/>
  <c r="P58" i="36"/>
  <c r="M223" i="56"/>
  <c r="L19" i="69"/>
  <c r="L182" i="25"/>
  <c r="L303" i="25" s="1"/>
  <c r="N133" i="56"/>
  <c r="P224" i="46"/>
  <c r="M119" i="25"/>
  <c r="V119" i="25"/>
  <c r="W133" i="56"/>
  <c r="Y224" i="46"/>
  <c r="J224" i="46"/>
  <c r="G119" i="25"/>
  <c r="H133" i="56"/>
  <c r="R133" i="56"/>
  <c r="T224" i="46"/>
  <c r="Q119" i="25"/>
  <c r="Q262" i="25" s="1"/>
  <c r="P140" i="25"/>
  <c r="Q154" i="56"/>
  <c r="P203" i="25" s="1"/>
  <c r="V154" i="56"/>
  <c r="U203" i="25" s="1"/>
  <c r="U140" i="25"/>
  <c r="I119" i="25"/>
  <c r="J133" i="56"/>
  <c r="L224" i="46"/>
  <c r="O156" i="46"/>
  <c r="O137" i="46"/>
  <c r="O136" i="46"/>
  <c r="W137" i="46"/>
  <c r="H119" i="25"/>
  <c r="I133" i="56"/>
  <c r="K224" i="46"/>
  <c r="O154" i="56"/>
  <c r="N203" i="25" s="1"/>
  <c r="N140" i="25"/>
  <c r="W154" i="56"/>
  <c r="V203" i="25" s="1"/>
  <c r="V140" i="25"/>
  <c r="U133" i="56"/>
  <c r="W224" i="46"/>
  <c r="T119" i="25"/>
  <c r="U58" i="36"/>
  <c r="F262" i="25"/>
  <c r="G262" i="25" l="1"/>
  <c r="I156" i="46"/>
  <c r="R262" i="25"/>
  <c r="T262" i="25"/>
  <c r="M136" i="46"/>
  <c r="P137" i="46"/>
  <c r="M137" i="46"/>
  <c r="H123" i="25" s="1"/>
  <c r="P136" i="46"/>
  <c r="N226" i="46" s="1"/>
  <c r="H262" i="25"/>
  <c r="W156" i="46"/>
  <c r="U226" i="46" s="1"/>
  <c r="I262" i="25"/>
  <c r="O262" i="25"/>
  <c r="E262" i="25"/>
  <c r="M262" i="25"/>
  <c r="V156" i="46"/>
  <c r="Q142" i="25" s="1"/>
  <c r="J262" i="25"/>
  <c r="P262" i="25"/>
  <c r="V137" i="46"/>
  <c r="C58" i="36"/>
  <c r="M226" i="46"/>
  <c r="J122" i="25"/>
  <c r="I19" i="69"/>
  <c r="J223" i="56"/>
  <c r="I182" i="25"/>
  <c r="I303" i="25" s="1"/>
  <c r="R223" i="56"/>
  <c r="Q182" i="25"/>
  <c r="Q303" i="25" s="1"/>
  <c r="Q19" i="69"/>
  <c r="Y136" i="46"/>
  <c r="Y156" i="46"/>
  <c r="Y137" i="46"/>
  <c r="AB136" i="46"/>
  <c r="AB137" i="46"/>
  <c r="AB156" i="46"/>
  <c r="Z156" i="46"/>
  <c r="Z137" i="46"/>
  <c r="Z136" i="46"/>
  <c r="I223" i="56"/>
  <c r="H182" i="25"/>
  <c r="H303" i="25" s="1"/>
  <c r="H19" i="69"/>
  <c r="R122" i="25"/>
  <c r="AA136" i="46"/>
  <c r="AA156" i="46"/>
  <c r="AA137" i="46"/>
  <c r="R136" i="46"/>
  <c r="R137" i="46"/>
  <c r="R156" i="46"/>
  <c r="P223" i="56"/>
  <c r="O19" i="69"/>
  <c r="O182" i="25"/>
  <c r="O303" i="25" s="1"/>
  <c r="AA224" i="46"/>
  <c r="CO133" i="46"/>
  <c r="H122" i="25"/>
  <c r="O142" i="25"/>
  <c r="J182" i="25"/>
  <c r="J303" i="25" s="1"/>
  <c r="K223" i="56"/>
  <c r="J19" i="69"/>
  <c r="AP137" i="46"/>
  <c r="AK123" i="25" s="1"/>
  <c r="AP136" i="46"/>
  <c r="AP156" i="46"/>
  <c r="AK142" i="25" s="1"/>
  <c r="AT137" i="46"/>
  <c r="AO123" i="25" s="1"/>
  <c r="AT136" i="46"/>
  <c r="AT156" i="46"/>
  <c r="AO142" i="25" s="1"/>
  <c r="AW137" i="46"/>
  <c r="AR123" i="25" s="1"/>
  <c r="AW156" i="46"/>
  <c r="AR142" i="25" s="1"/>
  <c r="AW136" i="46"/>
  <c r="AQ156" i="46"/>
  <c r="AL142" i="25" s="1"/>
  <c r="AQ136" i="46"/>
  <c r="R136" i="56" s="1"/>
  <c r="AQ137" i="46"/>
  <c r="AL123" i="25" s="1"/>
  <c r="AU136" i="46"/>
  <c r="AU156" i="46"/>
  <c r="AP142" i="25" s="1"/>
  <c r="AU137" i="46"/>
  <c r="AP123" i="25" s="1"/>
  <c r="D262" i="25"/>
  <c r="C119" i="25"/>
  <c r="N262" i="25"/>
  <c r="G123" i="25"/>
  <c r="K142" i="25"/>
  <c r="R142" i="25"/>
  <c r="J123" i="25"/>
  <c r="H223" i="56"/>
  <c r="G182" i="25"/>
  <c r="G303" i="25" s="1"/>
  <c r="G19" i="69"/>
  <c r="V182" i="25"/>
  <c r="V303" i="25" s="1"/>
  <c r="W223" i="56"/>
  <c r="V19" i="69"/>
  <c r="N223" i="56"/>
  <c r="M19" i="69"/>
  <c r="M182" i="25"/>
  <c r="M303" i="25" s="1"/>
  <c r="U156" i="46"/>
  <c r="U136" i="46"/>
  <c r="U137" i="46"/>
  <c r="J156" i="46"/>
  <c r="J137" i="46"/>
  <c r="J136" i="46"/>
  <c r="K137" i="46"/>
  <c r="K156" i="46"/>
  <c r="K136" i="46"/>
  <c r="X223" i="56"/>
  <c r="W19" i="69"/>
  <c r="W182" i="25"/>
  <c r="W303" i="25" s="1"/>
  <c r="H142" i="25"/>
  <c r="U262" i="25"/>
  <c r="V226" i="46"/>
  <c r="S122" i="25"/>
  <c r="Q122" i="25"/>
  <c r="D142" i="25"/>
  <c r="AS136" i="46"/>
  <c r="T136" i="56" s="1"/>
  <c r="AS137" i="46"/>
  <c r="AN123" i="25" s="1"/>
  <c r="AS156" i="46"/>
  <c r="AN142" i="25" s="1"/>
  <c r="AR136" i="46"/>
  <c r="S136" i="56" s="1"/>
  <c r="AR156" i="46"/>
  <c r="AM142" i="25" s="1"/>
  <c r="AR137" i="46"/>
  <c r="AM123" i="25" s="1"/>
  <c r="AG136" i="46"/>
  <c r="AG137" i="46"/>
  <c r="AB123" i="25" s="1"/>
  <c r="AG156" i="46"/>
  <c r="AB142" i="25" s="1"/>
  <c r="AE156" i="46"/>
  <c r="Z142" i="25" s="1"/>
  <c r="AE137" i="46"/>
  <c r="Z123" i="25" s="1"/>
  <c r="AE136" i="46"/>
  <c r="D103" i="36"/>
  <c r="I103" i="36"/>
  <c r="R103" i="36"/>
  <c r="V103" i="36"/>
  <c r="U103" i="36"/>
  <c r="P103" i="36"/>
  <c r="T103" i="36"/>
  <c r="O103" i="36"/>
  <c r="H103" i="36"/>
  <c r="N103" i="36"/>
  <c r="Q103" i="36"/>
  <c r="E103" i="36"/>
  <c r="K103" i="36"/>
  <c r="J103" i="36"/>
  <c r="L103" i="36"/>
  <c r="W103" i="36"/>
  <c r="M103" i="36"/>
  <c r="F103" i="36"/>
  <c r="S103" i="36"/>
  <c r="G103" i="36"/>
  <c r="D203" i="25"/>
  <c r="D154" i="56"/>
  <c r="K152" i="44" s="1"/>
  <c r="L152" i="44" s="1"/>
  <c r="N182" i="25"/>
  <c r="N303" i="25" s="1"/>
  <c r="N19" i="69"/>
  <c r="O223" i="56"/>
  <c r="E182" i="25"/>
  <c r="E303" i="25" s="1"/>
  <c r="F223" i="56"/>
  <c r="E19" i="69"/>
  <c r="G122" i="25"/>
  <c r="J226" i="46"/>
  <c r="H136" i="56"/>
  <c r="O122" i="25"/>
  <c r="R226" i="46"/>
  <c r="S123" i="25"/>
  <c r="Q123" i="25"/>
  <c r="D123" i="25"/>
  <c r="AD136" i="46"/>
  <c r="E136" i="56" s="1"/>
  <c r="AD137" i="46"/>
  <c r="E137" i="56" s="1"/>
  <c r="C102" i="36"/>
  <c r="AD156" i="46"/>
  <c r="E156" i="56" s="1"/>
  <c r="AJ156" i="46"/>
  <c r="AE142" i="25" s="1"/>
  <c r="AJ136" i="46"/>
  <c r="K136" i="56" s="1"/>
  <c r="AJ137" i="46"/>
  <c r="AE123" i="25" s="1"/>
  <c r="AN156" i="46"/>
  <c r="AI142" i="25" s="1"/>
  <c r="AN137" i="46"/>
  <c r="AI123" i="25" s="1"/>
  <c r="AN136" i="46"/>
  <c r="AL137" i="46"/>
  <c r="AG123" i="25" s="1"/>
  <c r="AL136" i="46"/>
  <c r="AL156" i="46"/>
  <c r="AG142" i="25" s="1"/>
  <c r="AV136" i="46"/>
  <c r="AV137" i="46"/>
  <c r="AQ123" i="25" s="1"/>
  <c r="AV156" i="46"/>
  <c r="AQ142" i="25" s="1"/>
  <c r="AK137" i="46"/>
  <c r="AF123" i="25" s="1"/>
  <c r="AK136" i="46"/>
  <c r="AK156" i="46"/>
  <c r="AF142" i="25" s="1"/>
  <c r="R182" i="25"/>
  <c r="R303" i="25" s="1"/>
  <c r="R19" i="69"/>
  <c r="S223" i="56"/>
  <c r="T182" i="25"/>
  <c r="T303" i="25" s="1"/>
  <c r="T19" i="69"/>
  <c r="U223" i="56"/>
  <c r="K123" i="25"/>
  <c r="R123" i="25"/>
  <c r="J142" i="25"/>
  <c r="K156" i="56"/>
  <c r="V262" i="25"/>
  <c r="Q156" i="46"/>
  <c r="Q136" i="46"/>
  <c r="Q137" i="46"/>
  <c r="N156" i="46"/>
  <c r="N137" i="46"/>
  <c r="N136" i="46"/>
  <c r="S137" i="46"/>
  <c r="S156" i="46"/>
  <c r="S136" i="46"/>
  <c r="D182" i="25"/>
  <c r="D19" i="69"/>
  <c r="D133" i="56"/>
  <c r="E223" i="56"/>
  <c r="P19" i="69"/>
  <c r="Q223" i="56"/>
  <c r="P182" i="25"/>
  <c r="P303" i="25" s="1"/>
  <c r="O123" i="25"/>
  <c r="U19" i="69"/>
  <c r="U182" i="25"/>
  <c r="U303" i="25" s="1"/>
  <c r="V223" i="56"/>
  <c r="S142" i="25"/>
  <c r="G226" i="46"/>
  <c r="D122" i="25"/>
  <c r="AF137" i="46"/>
  <c r="AA123" i="25" s="1"/>
  <c r="AF136" i="46"/>
  <c r="AF156" i="46"/>
  <c r="AA142" i="25" s="1"/>
  <c r="AI156" i="46"/>
  <c r="AD142" i="25" s="1"/>
  <c r="AI136" i="46"/>
  <c r="AI137" i="46"/>
  <c r="AD123" i="25" s="1"/>
  <c r="AO136" i="46"/>
  <c r="P136" i="56" s="1"/>
  <c r="AO156" i="46"/>
  <c r="AJ142" i="25" s="1"/>
  <c r="AO137" i="46"/>
  <c r="AJ123" i="25" s="1"/>
  <c r="AH137" i="46"/>
  <c r="AC123" i="25" s="1"/>
  <c r="AH156" i="46"/>
  <c r="AC142" i="25" s="1"/>
  <c r="AH136" i="46"/>
  <c r="AM136" i="46"/>
  <c r="AM156" i="46"/>
  <c r="AH142" i="25" s="1"/>
  <c r="AM137" i="46"/>
  <c r="AH123" i="25" s="1"/>
  <c r="C140" i="25"/>
  <c r="G142" i="25"/>
  <c r="H156" i="56"/>
  <c r="K226" i="46" l="1"/>
  <c r="K122" i="25"/>
  <c r="AC136" i="46"/>
  <c r="S137" i="56"/>
  <c r="R186" i="25" s="1"/>
  <c r="T137" i="56"/>
  <c r="S186" i="25" s="1"/>
  <c r="R137" i="56"/>
  <c r="Q21" i="69" s="1"/>
  <c r="T226" i="46"/>
  <c r="Q264" i="25"/>
  <c r="AC156" i="46"/>
  <c r="L137" i="56"/>
  <c r="K186" i="25" s="1"/>
  <c r="T156" i="56"/>
  <c r="S20" i="69"/>
  <c r="S185" i="25"/>
  <c r="J185" i="25"/>
  <c r="J20" i="69"/>
  <c r="D21" i="69"/>
  <c r="D186" i="25"/>
  <c r="R20" i="69"/>
  <c r="R185" i="25"/>
  <c r="O20" i="69"/>
  <c r="O185" i="25"/>
  <c r="AA122" i="25"/>
  <c r="AA264" i="25" s="1"/>
  <c r="AD226" i="46"/>
  <c r="Q226" i="46"/>
  <c r="N122" i="25"/>
  <c r="O136" i="56"/>
  <c r="I123" i="25"/>
  <c r="J137" i="56"/>
  <c r="L142" i="25"/>
  <c r="M156" i="56"/>
  <c r="Y122" i="25"/>
  <c r="AB226" i="46"/>
  <c r="AX136" i="46"/>
  <c r="Q186" i="25"/>
  <c r="I156" i="56"/>
  <c r="E122" i="25"/>
  <c r="H226" i="46"/>
  <c r="F136" i="56"/>
  <c r="P122" i="25"/>
  <c r="S226" i="46"/>
  <c r="Q136" i="56"/>
  <c r="I137" i="56"/>
  <c r="H264" i="25"/>
  <c r="M123" i="25"/>
  <c r="N137" i="56"/>
  <c r="V122" i="25"/>
  <c r="Y226" i="46"/>
  <c r="W136" i="56"/>
  <c r="K264" i="25"/>
  <c r="U142" i="25"/>
  <c r="V156" i="56"/>
  <c r="T123" i="25"/>
  <c r="U137" i="56"/>
  <c r="AD122" i="25"/>
  <c r="AD264" i="25" s="1"/>
  <c r="AG226" i="46"/>
  <c r="K131" i="44"/>
  <c r="D223" i="56"/>
  <c r="N142" i="25"/>
  <c r="O156" i="56"/>
  <c r="I142" i="25"/>
  <c r="J156" i="56"/>
  <c r="AJ226" i="46"/>
  <c r="AG122" i="25"/>
  <c r="AG264" i="25" s="1"/>
  <c r="Y142" i="25"/>
  <c r="X142" i="25" s="1"/>
  <c r="AX156" i="46"/>
  <c r="G264" i="25"/>
  <c r="X203" i="25"/>
  <c r="C203" i="25"/>
  <c r="C103" i="36"/>
  <c r="AN122" i="25"/>
  <c r="AN264" i="25" s="1"/>
  <c r="AQ226" i="46"/>
  <c r="Q185" i="25"/>
  <c r="Q20" i="69"/>
  <c r="S264" i="25"/>
  <c r="I226" i="46"/>
  <c r="F122" i="25"/>
  <c r="G136" i="56"/>
  <c r="E123" i="25"/>
  <c r="F137" i="56"/>
  <c r="P142" i="25"/>
  <c r="Q156" i="56"/>
  <c r="S156" i="56"/>
  <c r="H137" i="56"/>
  <c r="H225" i="56" s="1"/>
  <c r="AL122" i="25"/>
  <c r="AL264" i="25" s="1"/>
  <c r="AO226" i="46"/>
  <c r="P156" i="56"/>
  <c r="M122" i="25"/>
  <c r="P226" i="46"/>
  <c r="N136" i="56"/>
  <c r="Z226" i="46"/>
  <c r="W142" i="25"/>
  <c r="X156" i="56"/>
  <c r="T142" i="25"/>
  <c r="U156" i="56"/>
  <c r="AH122" i="25"/>
  <c r="AH264" i="25" s="1"/>
  <c r="AK226" i="46"/>
  <c r="C19" i="69"/>
  <c r="N123" i="25"/>
  <c r="O137" i="56"/>
  <c r="L123" i="25"/>
  <c r="M137" i="56"/>
  <c r="J205" i="25"/>
  <c r="J22" i="69"/>
  <c r="K21" i="69"/>
  <c r="AC137" i="46"/>
  <c r="O264" i="25"/>
  <c r="AC226" i="46"/>
  <c r="Z122" i="25"/>
  <c r="Z264" i="25" s="1"/>
  <c r="AM122" i="25"/>
  <c r="AM264" i="25" s="1"/>
  <c r="AP226" i="46"/>
  <c r="D22" i="69"/>
  <c r="D205" i="25"/>
  <c r="F142" i="25"/>
  <c r="G156" i="56"/>
  <c r="E142" i="25"/>
  <c r="F156" i="56"/>
  <c r="C262" i="25"/>
  <c r="AN226" i="46"/>
  <c r="AK122" i="25"/>
  <c r="AK264" i="25" s="1"/>
  <c r="V123" i="25"/>
  <c r="W137" i="56"/>
  <c r="X226" i="46"/>
  <c r="U122" i="25"/>
  <c r="V136" i="56"/>
  <c r="W123" i="25"/>
  <c r="X137" i="56"/>
  <c r="W226" i="46"/>
  <c r="T122" i="25"/>
  <c r="U136" i="56"/>
  <c r="J264" i="25"/>
  <c r="G22" i="69"/>
  <c r="G205" i="25"/>
  <c r="AC122" i="25"/>
  <c r="AC264" i="25" s="1"/>
  <c r="AF226" i="46"/>
  <c r="D20" i="69"/>
  <c r="E225" i="56"/>
  <c r="D185" i="25"/>
  <c r="S205" i="25"/>
  <c r="S22" i="69"/>
  <c r="AJ122" i="25"/>
  <c r="AJ264" i="25" s="1"/>
  <c r="AM226" i="46"/>
  <c r="D264" i="25"/>
  <c r="P137" i="56"/>
  <c r="D303" i="25"/>
  <c r="X182" i="25"/>
  <c r="C182" i="25"/>
  <c r="L226" i="46"/>
  <c r="I122" i="25"/>
  <c r="J136" i="56"/>
  <c r="L122" i="25"/>
  <c r="O226" i="46"/>
  <c r="M136" i="56"/>
  <c r="AI226" i="46"/>
  <c r="AF122" i="25"/>
  <c r="AF264" i="25" s="1"/>
  <c r="AQ122" i="25"/>
  <c r="AQ264" i="25" s="1"/>
  <c r="AT226" i="46"/>
  <c r="AL226" i="46"/>
  <c r="AI122" i="25"/>
  <c r="AI264" i="25" s="1"/>
  <c r="AH226" i="46"/>
  <c r="AE122" i="25"/>
  <c r="AE264" i="25" s="1"/>
  <c r="Y123" i="25"/>
  <c r="X123" i="25" s="1"/>
  <c r="AX137" i="46"/>
  <c r="G20" i="69"/>
  <c r="G185" i="25"/>
  <c r="AB122" i="25"/>
  <c r="AB264" i="25" s="1"/>
  <c r="AE226" i="46"/>
  <c r="F123" i="25"/>
  <c r="G137" i="56"/>
  <c r="P123" i="25"/>
  <c r="Q137" i="56"/>
  <c r="K137" i="56"/>
  <c r="L156" i="56"/>
  <c r="AP122" i="25"/>
  <c r="AP264" i="25" s="1"/>
  <c r="AS226" i="46"/>
  <c r="AR122" i="25"/>
  <c r="AR264" i="25" s="1"/>
  <c r="AU226" i="46"/>
  <c r="AO122" i="25"/>
  <c r="AO264" i="25" s="1"/>
  <c r="AR226" i="46"/>
  <c r="R156" i="56"/>
  <c r="I136" i="56"/>
  <c r="M142" i="25"/>
  <c r="N156" i="56"/>
  <c r="V142" i="25"/>
  <c r="W156" i="56"/>
  <c r="R264" i="25"/>
  <c r="L136" i="56"/>
  <c r="U123" i="25"/>
  <c r="V137" i="56"/>
  <c r="W122" i="25"/>
  <c r="X136" i="56"/>
  <c r="S225" i="56" l="1"/>
  <c r="R21" i="69"/>
  <c r="X303" i="25"/>
  <c r="S21" i="69"/>
  <c r="AA226" i="46"/>
  <c r="CO156" i="46"/>
  <c r="T225" i="56"/>
  <c r="I264" i="25"/>
  <c r="T264" i="25"/>
  <c r="C142" i="25"/>
  <c r="C123" i="25"/>
  <c r="CO137" i="46"/>
  <c r="L264" i="25"/>
  <c r="C303" i="25"/>
  <c r="D156" i="56"/>
  <c r="K154" i="44" s="1"/>
  <c r="L154" i="44" s="1"/>
  <c r="D137" i="56"/>
  <c r="K135" i="44" s="1"/>
  <c r="L135" i="44" s="1"/>
  <c r="X225" i="56"/>
  <c r="W20" i="69"/>
  <c r="W185" i="25"/>
  <c r="K185" i="25"/>
  <c r="L225" i="56"/>
  <c r="K20" i="69"/>
  <c r="M205" i="25"/>
  <c r="M22" i="69"/>
  <c r="P186" i="25"/>
  <c r="P21" i="69"/>
  <c r="I20" i="69"/>
  <c r="J225" i="56"/>
  <c r="I185" i="25"/>
  <c r="U264" i="25"/>
  <c r="N21" i="69"/>
  <c r="N186" i="25"/>
  <c r="W205" i="25"/>
  <c r="W22" i="69"/>
  <c r="F264" i="25"/>
  <c r="I22" i="69"/>
  <c r="I205" i="25"/>
  <c r="T21" i="69"/>
  <c r="T186" i="25"/>
  <c r="M186" i="25"/>
  <c r="M21" i="69"/>
  <c r="P20" i="69"/>
  <c r="Q225" i="56"/>
  <c r="P185" i="25"/>
  <c r="I186" i="25"/>
  <c r="I21" i="69"/>
  <c r="M225" i="56"/>
  <c r="L20" i="69"/>
  <c r="L185" i="25"/>
  <c r="D305" i="25"/>
  <c r="W21" i="69"/>
  <c r="W186" i="25"/>
  <c r="F205" i="25"/>
  <c r="F22" i="69"/>
  <c r="W264" i="25"/>
  <c r="M264" i="25"/>
  <c r="G186" i="25"/>
  <c r="G305" i="25" s="1"/>
  <c r="G21" i="69"/>
  <c r="E21" i="69"/>
  <c r="E186" i="25"/>
  <c r="L131" i="44"/>
  <c r="J220" i="44" s="1"/>
  <c r="I220" i="44"/>
  <c r="V20" i="69"/>
  <c r="W225" i="56"/>
  <c r="V185" i="25"/>
  <c r="E264" i="25"/>
  <c r="AV226" i="46"/>
  <c r="CO136" i="46"/>
  <c r="S305" i="25"/>
  <c r="U186" i="25"/>
  <c r="U21" i="69"/>
  <c r="V22" i="69"/>
  <c r="V205" i="25"/>
  <c r="H20" i="69"/>
  <c r="I225" i="56"/>
  <c r="H185" i="25"/>
  <c r="L186" i="25"/>
  <c r="L21" i="69"/>
  <c r="T22" i="69"/>
  <c r="T205" i="25"/>
  <c r="O22" i="69"/>
  <c r="O205" i="25"/>
  <c r="R22" i="69"/>
  <c r="R205" i="25"/>
  <c r="R305" i="25" s="1"/>
  <c r="N22" i="69"/>
  <c r="N205" i="25"/>
  <c r="U205" i="25"/>
  <c r="U22" i="69"/>
  <c r="P264" i="25"/>
  <c r="H205" i="25"/>
  <c r="H22" i="69"/>
  <c r="L205" i="25"/>
  <c r="L22" i="69"/>
  <c r="N20" i="69"/>
  <c r="N185" i="25"/>
  <c r="O225" i="56"/>
  <c r="K205" i="25"/>
  <c r="K22" i="69"/>
  <c r="F21" i="69"/>
  <c r="F186" i="25"/>
  <c r="O21" i="69"/>
  <c r="O186" i="25"/>
  <c r="O305" i="25" s="1"/>
  <c r="T20" i="69"/>
  <c r="T185" i="25"/>
  <c r="U225" i="56"/>
  <c r="V186" i="25"/>
  <c r="V21" i="69"/>
  <c r="Q22" i="69"/>
  <c r="Q205" i="25"/>
  <c r="Q305" i="25" s="1"/>
  <c r="J21" i="69"/>
  <c r="J186" i="25"/>
  <c r="J305" i="25" s="1"/>
  <c r="C122" i="25"/>
  <c r="D136" i="56"/>
  <c r="U20" i="69"/>
  <c r="U185" i="25"/>
  <c r="V225" i="56"/>
  <c r="E205" i="25"/>
  <c r="E22" i="69"/>
  <c r="N225" i="56"/>
  <c r="M185" i="25"/>
  <c r="M305" i="25" s="1"/>
  <c r="M20" i="69"/>
  <c r="P22" i="69"/>
  <c r="P205" i="25"/>
  <c r="F185" i="25"/>
  <c r="F305" i="25" s="1"/>
  <c r="G225" i="56"/>
  <c r="F20" i="69"/>
  <c r="R225" i="56"/>
  <c r="V264" i="25"/>
  <c r="H186" i="25"/>
  <c r="H21" i="69"/>
  <c r="E20" i="69"/>
  <c r="E185" i="25"/>
  <c r="F225" i="56"/>
  <c r="Y264" i="25"/>
  <c r="X122" i="25"/>
  <c r="X264" i="25" s="1"/>
  <c r="N264" i="25"/>
  <c r="P225" i="56"/>
  <c r="K225" i="56"/>
  <c r="N305" i="25" l="1"/>
  <c r="E305" i="25"/>
  <c r="C264" i="25"/>
  <c r="C20" i="69"/>
  <c r="X205" i="25"/>
  <c r="T305" i="25"/>
  <c r="L305" i="25"/>
  <c r="H305" i="25"/>
  <c r="I305" i="25"/>
  <c r="C22" i="69"/>
  <c r="C21" i="69"/>
  <c r="C205" i="25"/>
  <c r="K134" i="44"/>
  <c r="D225" i="56"/>
  <c r="V305" i="25"/>
  <c r="K305" i="25"/>
  <c r="X186" i="25"/>
  <c r="C186" i="25"/>
  <c r="X185" i="25"/>
  <c r="W305" i="25"/>
  <c r="U305" i="25"/>
  <c r="C185" i="25"/>
  <c r="P305" i="25"/>
  <c r="C305" i="25" l="1"/>
  <c r="X305" i="25"/>
  <c r="I222" i="44"/>
  <c r="L134" i="44"/>
  <c r="J222" i="44" s="1"/>
  <c r="D139" i="31" l="1"/>
  <c r="H139" i="31" l="1"/>
  <c r="C35" i="63" l="1"/>
  <c r="C38" i="46"/>
  <c r="E37" i="63" l="1"/>
  <c r="E36" i="63"/>
  <c r="D151" i="31"/>
  <c r="H151" i="31" s="1"/>
  <c r="E35" i="63" l="1"/>
  <c r="D39" i="46"/>
  <c r="E39" i="46" s="1"/>
  <c r="F36" i="63"/>
  <c r="C60" i="46"/>
  <c r="E60" i="46" s="1"/>
  <c r="C62" i="63"/>
  <c r="F37" i="63"/>
  <c r="D40" i="46"/>
  <c r="E40" i="46" s="1"/>
  <c r="D163" i="31"/>
  <c r="H163" i="31" s="1"/>
  <c r="D133" i="31"/>
  <c r="BJ60" i="46" l="1"/>
  <c r="BR60" i="46"/>
  <c r="BN60" i="46"/>
  <c r="BF60" i="46"/>
  <c r="BL60" i="46"/>
  <c r="BK60" i="46"/>
  <c r="BO60" i="46"/>
  <c r="BG60" i="46"/>
  <c r="I60" i="44"/>
  <c r="BB60" i="46"/>
  <c r="BH60" i="46"/>
  <c r="BQ60" i="46"/>
  <c r="BD60" i="46"/>
  <c r="BC60" i="46"/>
  <c r="BE60" i="46"/>
  <c r="AY60" i="46"/>
  <c r="AZ60" i="46"/>
  <c r="BI60" i="46"/>
  <c r="BA60" i="46"/>
  <c r="BP60" i="46"/>
  <c r="BM60" i="46"/>
  <c r="D489" i="31"/>
  <c r="H133" i="31"/>
  <c r="C72" i="46"/>
  <c r="E72" i="46" s="1"/>
  <c r="C74" i="63"/>
  <c r="F74" i="63" s="1"/>
  <c r="D40" i="44"/>
  <c r="E40" i="44" s="1"/>
  <c r="H40" i="44" s="1"/>
  <c r="K37" i="63"/>
  <c r="D39" i="44"/>
  <c r="E39" i="44" s="1"/>
  <c r="H39" i="44" s="1"/>
  <c r="K36" i="63"/>
  <c r="BJ40" i="46"/>
  <c r="CJ40" i="46"/>
  <c r="CA40" i="46"/>
  <c r="CK40" i="46"/>
  <c r="CC40" i="46"/>
  <c r="BH40" i="46"/>
  <c r="BD40" i="46"/>
  <c r="BM40" i="46"/>
  <c r="CD40" i="46"/>
  <c r="I40" i="44"/>
  <c r="BZ40" i="46"/>
  <c r="AY40" i="46"/>
  <c r="BF40" i="46"/>
  <c r="CG40" i="46"/>
  <c r="BT40" i="46"/>
  <c r="BQ40" i="46"/>
  <c r="BW40" i="46"/>
  <c r="CM40" i="46"/>
  <c r="CI40" i="46"/>
  <c r="BR40" i="46"/>
  <c r="CF40" i="46"/>
  <c r="BA40" i="46"/>
  <c r="BN40" i="46"/>
  <c r="AZ40" i="46"/>
  <c r="CL40" i="46"/>
  <c r="CB40" i="46"/>
  <c r="BX40" i="46"/>
  <c r="BV40" i="46"/>
  <c r="BY40" i="46"/>
  <c r="F40" i="46"/>
  <c r="CE40" i="46"/>
  <c r="BE40" i="46"/>
  <c r="BL40" i="46"/>
  <c r="BP40" i="46"/>
  <c r="BC40" i="46"/>
  <c r="BK40" i="46"/>
  <c r="CH40" i="46"/>
  <c r="BI40" i="46"/>
  <c r="BG40" i="46"/>
  <c r="BO40" i="46"/>
  <c r="BU40" i="46"/>
  <c r="BB40" i="46"/>
  <c r="BG39" i="46"/>
  <c r="CK39" i="46"/>
  <c r="BJ39" i="46"/>
  <c r="CD39" i="46"/>
  <c r="BQ39" i="46"/>
  <c r="BR39" i="46"/>
  <c r="BC39" i="46"/>
  <c r="AZ39" i="46"/>
  <c r="BU39" i="46"/>
  <c r="BH39" i="46"/>
  <c r="CA39" i="46"/>
  <c r="BT39" i="46"/>
  <c r="CF39" i="46"/>
  <c r="CB39" i="46"/>
  <c r="BV39" i="46"/>
  <c r="BF39" i="46"/>
  <c r="BO39" i="46"/>
  <c r="BB39" i="46"/>
  <c r="BL39" i="46"/>
  <c r="CE39" i="46"/>
  <c r="BN39" i="46"/>
  <c r="BK39" i="46"/>
  <c r="CH39" i="46"/>
  <c r="BM39" i="46"/>
  <c r="BI39" i="46"/>
  <c r="AY39" i="46"/>
  <c r="BD39" i="46"/>
  <c r="BX39" i="46"/>
  <c r="CL39" i="46"/>
  <c r="CI39" i="46"/>
  <c r="BA39" i="46"/>
  <c r="F39" i="46"/>
  <c r="BP39" i="46"/>
  <c r="CG39" i="46"/>
  <c r="BE39" i="46"/>
  <c r="BZ39" i="46"/>
  <c r="BY39" i="46"/>
  <c r="I39" i="44"/>
  <c r="CC39" i="46"/>
  <c r="BW39" i="46"/>
  <c r="CM39" i="46"/>
  <c r="CJ39" i="46"/>
  <c r="F62" i="63"/>
  <c r="F35" i="63"/>
  <c r="D38" i="44" s="1"/>
  <c r="E38" i="44" s="1"/>
  <c r="H38" i="44" s="1"/>
  <c r="D38" i="46"/>
  <c r="E38" i="46" s="1"/>
  <c r="I69" i="63"/>
  <c r="D168" i="31"/>
  <c r="D159" i="31"/>
  <c r="H159" i="31" s="1"/>
  <c r="J40" i="44" l="1"/>
  <c r="C70" i="63"/>
  <c r="F70" i="63" s="1"/>
  <c r="C68" i="46"/>
  <c r="E68" i="46" s="1"/>
  <c r="I83" i="63"/>
  <c r="C209" i="64"/>
  <c r="S39" i="46"/>
  <c r="N39" i="46"/>
  <c r="M39" i="46"/>
  <c r="AB39" i="46"/>
  <c r="Q39" i="46"/>
  <c r="Y39" i="46"/>
  <c r="P39" i="46"/>
  <c r="R39" i="46"/>
  <c r="U39" i="46"/>
  <c r="I39" i="46"/>
  <c r="O39" i="46"/>
  <c r="K39" i="46"/>
  <c r="T39" i="46"/>
  <c r="L39" i="46"/>
  <c r="H39" i="46"/>
  <c r="V39" i="46"/>
  <c r="X39" i="46"/>
  <c r="Z39" i="46"/>
  <c r="AA39" i="46"/>
  <c r="J39" i="46"/>
  <c r="W39" i="46"/>
  <c r="CN39" i="46"/>
  <c r="AB40" i="46"/>
  <c r="H40" i="46"/>
  <c r="L40" i="46"/>
  <c r="AA40" i="46"/>
  <c r="U40" i="46"/>
  <c r="S40" i="46"/>
  <c r="K40" i="46"/>
  <c r="W40" i="46"/>
  <c r="N40" i="46"/>
  <c r="Y40" i="46"/>
  <c r="Q40" i="46"/>
  <c r="P40" i="46"/>
  <c r="I40" i="46"/>
  <c r="T40" i="46"/>
  <c r="J40" i="46"/>
  <c r="M40" i="46"/>
  <c r="R40" i="46"/>
  <c r="X40" i="46"/>
  <c r="O40" i="46"/>
  <c r="Z40" i="46"/>
  <c r="V40" i="46"/>
  <c r="C21" i="46"/>
  <c r="E489" i="31"/>
  <c r="C18" i="63"/>
  <c r="BS60" i="46"/>
  <c r="D60" i="44"/>
  <c r="E60" i="44" s="1"/>
  <c r="K62" i="63"/>
  <c r="CD38" i="46"/>
  <c r="BC38" i="46"/>
  <c r="BH38" i="46"/>
  <c r="CA38" i="46"/>
  <c r="CF38" i="46"/>
  <c r="CM38" i="46"/>
  <c r="BR38" i="46"/>
  <c r="CG38" i="46"/>
  <c r="BD38" i="46"/>
  <c r="BO38" i="46"/>
  <c r="BM38" i="46"/>
  <c r="I38" i="44"/>
  <c r="J38" i="44" s="1"/>
  <c r="CH38" i="46"/>
  <c r="BI38" i="46"/>
  <c r="F38" i="46"/>
  <c r="BV38" i="46"/>
  <c r="CC38" i="46"/>
  <c r="BF38" i="46"/>
  <c r="BY38" i="46"/>
  <c r="BK38" i="46"/>
  <c r="BL38" i="46"/>
  <c r="BA38" i="46"/>
  <c r="BX38" i="46"/>
  <c r="CJ38" i="46"/>
  <c r="BP38" i="46"/>
  <c r="CL38" i="46"/>
  <c r="CB38" i="46"/>
  <c r="BT38" i="46"/>
  <c r="BN38" i="46"/>
  <c r="BQ38" i="46"/>
  <c r="BG38" i="46"/>
  <c r="BB38" i="46"/>
  <c r="CK38" i="46"/>
  <c r="BE38" i="46"/>
  <c r="BZ38" i="46"/>
  <c r="AY38" i="46"/>
  <c r="BW38" i="46"/>
  <c r="BU38" i="46"/>
  <c r="CE38" i="46"/>
  <c r="CI38" i="46"/>
  <c r="BJ38" i="46"/>
  <c r="AZ38" i="46"/>
  <c r="BS39" i="46"/>
  <c r="BS40" i="46"/>
  <c r="K74" i="63"/>
  <c r="D72" i="44"/>
  <c r="E72" i="44" s="1"/>
  <c r="H72" i="44" s="1"/>
  <c r="H168" i="31"/>
  <c r="D499" i="31"/>
  <c r="CN40" i="46"/>
  <c r="J39" i="44"/>
  <c r="BI72" i="46"/>
  <c r="BO72" i="46"/>
  <c r="BP72" i="46"/>
  <c r="BM72" i="46"/>
  <c r="I72" i="44"/>
  <c r="BL72" i="46"/>
  <c r="BE72" i="46"/>
  <c r="BH72" i="46"/>
  <c r="BD72" i="46"/>
  <c r="AZ72" i="46"/>
  <c r="BB72" i="46"/>
  <c r="BF72" i="46"/>
  <c r="BK72" i="46"/>
  <c r="BN72" i="46"/>
  <c r="BQ72" i="46"/>
  <c r="BR72" i="46"/>
  <c r="BG72" i="46"/>
  <c r="BC72" i="46"/>
  <c r="AY72" i="46"/>
  <c r="BA72" i="46"/>
  <c r="BJ72" i="46"/>
  <c r="D160" i="31"/>
  <c r="H160" i="31" s="1"/>
  <c r="D155" i="31"/>
  <c r="D156" i="31"/>
  <c r="D158" i="31"/>
  <c r="H158" i="31" s="1"/>
  <c r="D171" i="31"/>
  <c r="J72" i="44" l="1"/>
  <c r="BS38" i="46"/>
  <c r="C67" i="46"/>
  <c r="E67" i="46" s="1"/>
  <c r="C69" i="63"/>
  <c r="F69" i="63" s="1"/>
  <c r="H155" i="31"/>
  <c r="D496" i="31"/>
  <c r="C78" i="63"/>
  <c r="F78" i="63" s="1"/>
  <c r="C76" i="46"/>
  <c r="E76" i="46" s="1"/>
  <c r="E499" i="31"/>
  <c r="X38" i="46"/>
  <c r="T38" i="56" s="1"/>
  <c r="V38" i="46"/>
  <c r="R38" i="56" s="1"/>
  <c r="AA38" i="46"/>
  <c r="W38" i="56" s="1"/>
  <c r="L38" i="46"/>
  <c r="H38" i="56" s="1"/>
  <c r="O38" i="46"/>
  <c r="K38" i="56" s="1"/>
  <c r="M38" i="46"/>
  <c r="I38" i="56" s="1"/>
  <c r="R38" i="46"/>
  <c r="N38" i="56" s="1"/>
  <c r="S38" i="46"/>
  <c r="O38" i="56" s="1"/>
  <c r="AB38" i="46"/>
  <c r="X38" i="56" s="1"/>
  <c r="H38" i="46"/>
  <c r="Y38" i="46"/>
  <c r="U38" i="56" s="1"/>
  <c r="N38" i="46"/>
  <c r="J38" i="56" s="1"/>
  <c r="Q38" i="46"/>
  <c r="M38" i="56" s="1"/>
  <c r="U38" i="46"/>
  <c r="Q38" i="56" s="1"/>
  <c r="K38" i="46"/>
  <c r="G38" i="56" s="1"/>
  <c r="J38" i="46"/>
  <c r="F38" i="56" s="1"/>
  <c r="W38" i="46"/>
  <c r="S38" i="56" s="1"/>
  <c r="Z38" i="46"/>
  <c r="V38" i="56" s="1"/>
  <c r="I38" i="46"/>
  <c r="T38" i="46"/>
  <c r="P38" i="56" s="1"/>
  <c r="P38" i="46"/>
  <c r="L38" i="56" s="1"/>
  <c r="S55" i="25"/>
  <c r="T40" i="56"/>
  <c r="O55" i="25"/>
  <c r="P40" i="56"/>
  <c r="U40" i="56"/>
  <c r="T55" i="25"/>
  <c r="N55" i="25"/>
  <c r="O40" i="56"/>
  <c r="E54" i="25"/>
  <c r="F39" i="56"/>
  <c r="Q54" i="25"/>
  <c r="R39" i="56"/>
  <c r="G39" i="56"/>
  <c r="F54" i="25"/>
  <c r="M54" i="25"/>
  <c r="N39" i="56"/>
  <c r="X39" i="56"/>
  <c r="W54" i="25"/>
  <c r="C222" i="64"/>
  <c r="D500" i="31"/>
  <c r="H171" i="31"/>
  <c r="C69" i="46"/>
  <c r="E69" i="46" s="1"/>
  <c r="C71" i="63"/>
  <c r="F71" i="63" s="1"/>
  <c r="H60" i="44"/>
  <c r="R40" i="56"/>
  <c r="Q55" i="25"/>
  <c r="N40" i="56"/>
  <c r="M55" i="25"/>
  <c r="E40" i="56"/>
  <c r="D55" i="25"/>
  <c r="AC40" i="46"/>
  <c r="CO40" i="46" s="1"/>
  <c r="J40" i="56"/>
  <c r="I55" i="25"/>
  <c r="P55" i="25"/>
  <c r="Q40" i="56"/>
  <c r="X40" i="56"/>
  <c r="W55" i="25"/>
  <c r="V54" i="25"/>
  <c r="W39" i="56"/>
  <c r="J54" i="25"/>
  <c r="K39" i="56"/>
  <c r="L39" i="56"/>
  <c r="K54" i="25"/>
  <c r="H54" i="25"/>
  <c r="I39" i="56"/>
  <c r="H156" i="31"/>
  <c r="BS72" i="46"/>
  <c r="E20" i="63"/>
  <c r="E19" i="63"/>
  <c r="V40" i="56"/>
  <c r="U55" i="25"/>
  <c r="H55" i="25"/>
  <c r="I40" i="56"/>
  <c r="K55" i="25"/>
  <c r="L40" i="56"/>
  <c r="R55" i="25"/>
  <c r="S40" i="56"/>
  <c r="V55" i="25"/>
  <c r="W40" i="56"/>
  <c r="V39" i="56"/>
  <c r="U54" i="25"/>
  <c r="G54" i="25"/>
  <c r="H39" i="56"/>
  <c r="E39" i="56"/>
  <c r="AC39" i="46"/>
  <c r="CO39" i="46" s="1"/>
  <c r="D54" i="25"/>
  <c r="D56" i="25" s="1"/>
  <c r="T54" i="25"/>
  <c r="U39" i="56"/>
  <c r="I54" i="25"/>
  <c r="I56" i="25" s="1"/>
  <c r="J39" i="56"/>
  <c r="BF68" i="46"/>
  <c r="BC68" i="46"/>
  <c r="BB68" i="46"/>
  <c r="BE68" i="46"/>
  <c r="BL68" i="46"/>
  <c r="BN68" i="46"/>
  <c r="BA68" i="46"/>
  <c r="BK68" i="46"/>
  <c r="BR68" i="46"/>
  <c r="BJ68" i="46"/>
  <c r="AY68" i="46"/>
  <c r="I68" i="44"/>
  <c r="BH68" i="46"/>
  <c r="BQ68" i="46"/>
  <c r="BP68" i="46"/>
  <c r="BG68" i="46"/>
  <c r="BI68" i="46"/>
  <c r="AZ68" i="46"/>
  <c r="BO68" i="46"/>
  <c r="BM68" i="46"/>
  <c r="BD68" i="46"/>
  <c r="CN38" i="46"/>
  <c r="K40" i="56"/>
  <c r="J55" i="25"/>
  <c r="F40" i="56"/>
  <c r="E55" i="25"/>
  <c r="L55" i="25"/>
  <c r="M40" i="56"/>
  <c r="F55" i="25"/>
  <c r="G40" i="56"/>
  <c r="H40" i="56"/>
  <c r="G55" i="25"/>
  <c r="R54" i="25"/>
  <c r="S39" i="56"/>
  <c r="T39" i="56"/>
  <c r="S54" i="25"/>
  <c r="S56" i="25" s="1"/>
  <c r="O54" i="25"/>
  <c r="O56" i="25" s="1"/>
  <c r="P39" i="56"/>
  <c r="Q39" i="56"/>
  <c r="P54" i="25"/>
  <c r="P56" i="25" s="1"/>
  <c r="M39" i="56"/>
  <c r="L54" i="25"/>
  <c r="N54" i="25"/>
  <c r="N56" i="25" s="1"/>
  <c r="O39" i="56"/>
  <c r="K70" i="63"/>
  <c r="D68" i="44"/>
  <c r="E68" i="44" s="1"/>
  <c r="H68" i="44" s="1"/>
  <c r="D146" i="31"/>
  <c r="H146" i="31" s="1"/>
  <c r="D143" i="31"/>
  <c r="H143" i="31" s="1"/>
  <c r="D141" i="31"/>
  <c r="H141" i="31" s="1"/>
  <c r="D157" i="31"/>
  <c r="H157" i="31" s="1"/>
  <c r="J68" i="44" l="1"/>
  <c r="T56" i="25"/>
  <c r="R56" i="25"/>
  <c r="M56" i="25"/>
  <c r="U56" i="25"/>
  <c r="C66" i="46"/>
  <c r="E66" i="46" s="1"/>
  <c r="C68" i="63"/>
  <c r="F68" i="63" s="1"/>
  <c r="C45" i="46"/>
  <c r="C42" i="63"/>
  <c r="L78" i="69"/>
  <c r="L79" i="69" s="1"/>
  <c r="L51" i="69"/>
  <c r="G56" i="25"/>
  <c r="U78" i="69"/>
  <c r="U79" i="69" s="1"/>
  <c r="U51" i="69"/>
  <c r="V56" i="25"/>
  <c r="D69" i="44"/>
  <c r="E69" i="44" s="1"/>
  <c r="H69" i="44" s="1"/>
  <c r="K71" i="63"/>
  <c r="Q56" i="25"/>
  <c r="C56" i="63"/>
  <c r="F56" i="63" s="1"/>
  <c r="C59" i="46"/>
  <c r="E59" i="46" s="1"/>
  <c r="G78" i="69"/>
  <c r="G79" i="69" s="1"/>
  <c r="G51" i="69"/>
  <c r="J78" i="69"/>
  <c r="J79" i="69" s="1"/>
  <c r="J51" i="69"/>
  <c r="BS68" i="46"/>
  <c r="R51" i="69"/>
  <c r="R78" i="69"/>
  <c r="R79" i="69" s="1"/>
  <c r="H51" i="69"/>
  <c r="H78" i="69"/>
  <c r="H79" i="69" s="1"/>
  <c r="D40" i="56"/>
  <c r="K40" i="44" s="1"/>
  <c r="L40" i="44" s="1"/>
  <c r="D51" i="69"/>
  <c r="D78" i="69"/>
  <c r="Q78" i="69"/>
  <c r="Q79" i="69" s="1"/>
  <c r="Q51" i="69"/>
  <c r="AY69" i="46"/>
  <c r="BO69" i="46"/>
  <c r="I69" i="44"/>
  <c r="BF69" i="46"/>
  <c r="BE69" i="46"/>
  <c r="BR69" i="46"/>
  <c r="BB69" i="46"/>
  <c r="BN69" i="46"/>
  <c r="BI69" i="46"/>
  <c r="BK69" i="46"/>
  <c r="BJ69" i="46"/>
  <c r="BD69" i="46"/>
  <c r="BA69" i="46"/>
  <c r="BG69" i="46"/>
  <c r="BL69" i="46"/>
  <c r="BH69" i="46"/>
  <c r="BM69" i="46"/>
  <c r="BQ69" i="46"/>
  <c r="BP69" i="46"/>
  <c r="BC69" i="46"/>
  <c r="AZ69" i="46"/>
  <c r="W56" i="25"/>
  <c r="F56" i="25"/>
  <c r="S78" i="69"/>
  <c r="S79" i="69" s="1"/>
  <c r="S51" i="69"/>
  <c r="E496" i="31"/>
  <c r="C66" i="63"/>
  <c r="F66" i="63" s="1"/>
  <c r="C64" i="46"/>
  <c r="E64" i="46" s="1"/>
  <c r="C50" i="63"/>
  <c r="C53" i="46"/>
  <c r="L56" i="25"/>
  <c r="F78" i="69"/>
  <c r="F79" i="69" s="1"/>
  <c r="F51" i="69"/>
  <c r="D39" i="56"/>
  <c r="K39" i="44" s="1"/>
  <c r="L39" i="44" s="1"/>
  <c r="E18" i="63"/>
  <c r="D22" i="46"/>
  <c r="E22" i="46" s="1"/>
  <c r="F19" i="63"/>
  <c r="D497" i="31"/>
  <c r="H56" i="25"/>
  <c r="J56" i="25"/>
  <c r="W78" i="69"/>
  <c r="W79" i="69" s="1"/>
  <c r="W51" i="69"/>
  <c r="I51" i="69"/>
  <c r="I78" i="69"/>
  <c r="I79" i="69" s="1"/>
  <c r="C89" i="63"/>
  <c r="C78" i="46"/>
  <c r="E78" i="46" s="1"/>
  <c r="E500" i="31"/>
  <c r="C78" i="44"/>
  <c r="E78" i="44" s="1"/>
  <c r="E56" i="25"/>
  <c r="T78" i="69"/>
  <c r="T79" i="69" s="1"/>
  <c r="T51" i="69"/>
  <c r="E38" i="56"/>
  <c r="D38" i="56" s="1"/>
  <c r="K38" i="44" s="1"/>
  <c r="L38" i="44" s="1"/>
  <c r="AC38" i="46"/>
  <c r="CO38" i="46" s="1"/>
  <c r="I76" i="44"/>
  <c r="BF76" i="46"/>
  <c r="BD76" i="46"/>
  <c r="BG76" i="46"/>
  <c r="BQ76" i="46"/>
  <c r="BI76" i="46"/>
  <c r="BB76" i="46"/>
  <c r="BJ76" i="46"/>
  <c r="BH76" i="46"/>
  <c r="BO76" i="46"/>
  <c r="BC76" i="46"/>
  <c r="BN76" i="46"/>
  <c r="BM76" i="46"/>
  <c r="AY76" i="46"/>
  <c r="BR76" i="46"/>
  <c r="BP76" i="46"/>
  <c r="BE76" i="46"/>
  <c r="BK76" i="46"/>
  <c r="BA76" i="46"/>
  <c r="BL76" i="46"/>
  <c r="AZ76" i="46"/>
  <c r="K69" i="63"/>
  <c r="D67" i="44"/>
  <c r="E67" i="44" s="1"/>
  <c r="H67" i="44" s="1"/>
  <c r="E51" i="69"/>
  <c r="E78" i="69"/>
  <c r="E79" i="69" s="1"/>
  <c r="V78" i="69"/>
  <c r="V79" i="69" s="1"/>
  <c r="V51" i="69"/>
  <c r="K51" i="69"/>
  <c r="K78" i="69"/>
  <c r="K79" i="69" s="1"/>
  <c r="F20" i="63"/>
  <c r="D23" i="46"/>
  <c r="E23" i="46" s="1"/>
  <c r="C65" i="46"/>
  <c r="E65" i="46" s="1"/>
  <c r="C67" i="63"/>
  <c r="F67" i="63" s="1"/>
  <c r="E497" i="31"/>
  <c r="K56" i="25"/>
  <c r="P78" i="69"/>
  <c r="P79" i="69" s="1"/>
  <c r="P51" i="69"/>
  <c r="M51" i="69"/>
  <c r="M78" i="69"/>
  <c r="M79" i="69" s="1"/>
  <c r="J60" i="44"/>
  <c r="N51" i="69"/>
  <c r="N78" i="69"/>
  <c r="N79" i="69" s="1"/>
  <c r="O78" i="69"/>
  <c r="O79" i="69" s="1"/>
  <c r="O51" i="69"/>
  <c r="D76" i="44"/>
  <c r="E76" i="44" s="1"/>
  <c r="H76" i="44" s="1"/>
  <c r="J76" i="44" s="1"/>
  <c r="K78" i="63"/>
  <c r="BB67" i="46"/>
  <c r="AZ67" i="46"/>
  <c r="BF67" i="46"/>
  <c r="BE67" i="46"/>
  <c r="BN67" i="46"/>
  <c r="BG67" i="46"/>
  <c r="BP67" i="46"/>
  <c r="AY67" i="46"/>
  <c r="BK67" i="46"/>
  <c r="BL67" i="46"/>
  <c r="BA67" i="46"/>
  <c r="BM67" i="46"/>
  <c r="BO67" i="46"/>
  <c r="BR67" i="46"/>
  <c r="BH67" i="46"/>
  <c r="BC67" i="46"/>
  <c r="I67" i="44"/>
  <c r="BI67" i="46"/>
  <c r="BQ67" i="46"/>
  <c r="BJ67" i="46"/>
  <c r="BD67" i="46"/>
  <c r="D145" i="31"/>
  <c r="D142" i="31"/>
  <c r="H142" i="31" s="1"/>
  <c r="D144" i="31"/>
  <c r="D140" i="31"/>
  <c r="C56" i="25" l="1"/>
  <c r="AS56" i="25" s="1"/>
  <c r="C49" i="46"/>
  <c r="C46" i="63"/>
  <c r="D494" i="31"/>
  <c r="H145" i="31"/>
  <c r="BJ65" i="46"/>
  <c r="I65" i="44"/>
  <c r="BO65" i="46"/>
  <c r="BF65" i="46"/>
  <c r="BQ65" i="46"/>
  <c r="BE65" i="46"/>
  <c r="BD65" i="46"/>
  <c r="BA65" i="46"/>
  <c r="BN65" i="46"/>
  <c r="BL65" i="46"/>
  <c r="BG65" i="46"/>
  <c r="BM65" i="46"/>
  <c r="BB65" i="46"/>
  <c r="BR65" i="46"/>
  <c r="BP65" i="46"/>
  <c r="AY65" i="46"/>
  <c r="BK65" i="46"/>
  <c r="BI65" i="46"/>
  <c r="AZ65" i="46"/>
  <c r="BC65" i="46"/>
  <c r="BH65" i="46"/>
  <c r="H89" i="63"/>
  <c r="D22" i="44"/>
  <c r="E22" i="44" s="1"/>
  <c r="K19" i="63"/>
  <c r="E52" i="63"/>
  <c r="E53" i="63"/>
  <c r="E51" i="63"/>
  <c r="BS69" i="46"/>
  <c r="C51" i="69"/>
  <c r="BU59" i="46"/>
  <c r="BS246" i="46" s="1"/>
  <c r="BQ59" i="46"/>
  <c r="BO246" i="46" s="1"/>
  <c r="CJ59" i="46"/>
  <c r="CH246" i="46" s="1"/>
  <c r="CB59" i="46"/>
  <c r="BZ246" i="46" s="1"/>
  <c r="BA59" i="46"/>
  <c r="AY246" i="46" s="1"/>
  <c r="CG59" i="46"/>
  <c r="CE246" i="46" s="1"/>
  <c r="BC59" i="46"/>
  <c r="BA246" i="46" s="1"/>
  <c r="BM59" i="46"/>
  <c r="BK246" i="46" s="1"/>
  <c r="CM59" i="46"/>
  <c r="CK246" i="46" s="1"/>
  <c r="CE59" i="46"/>
  <c r="CC246" i="46" s="1"/>
  <c r="BZ59" i="46"/>
  <c r="BX246" i="46" s="1"/>
  <c r="BV59" i="46"/>
  <c r="BT246" i="46" s="1"/>
  <c r="CL59" i="46"/>
  <c r="CJ246" i="46" s="1"/>
  <c r="BX59" i="46"/>
  <c r="BV246" i="46" s="1"/>
  <c r="C246" i="46"/>
  <c r="AZ59" i="46"/>
  <c r="AX246" i="46" s="1"/>
  <c r="BF59" i="46"/>
  <c r="BD246" i="46" s="1"/>
  <c r="BT59" i="46"/>
  <c r="BJ59" i="46"/>
  <c r="BH246" i="46" s="1"/>
  <c r="BL59" i="46"/>
  <c r="BJ246" i="46" s="1"/>
  <c r="BG59" i="46"/>
  <c r="BE246" i="46" s="1"/>
  <c r="BE59" i="46"/>
  <c r="BC246" i="46" s="1"/>
  <c r="BR59" i="46"/>
  <c r="BP246" i="46" s="1"/>
  <c r="I59" i="44"/>
  <c r="G242" i="44" s="1"/>
  <c r="BP59" i="46"/>
  <c r="BN246" i="46" s="1"/>
  <c r="CD59" i="46"/>
  <c r="CB246" i="46" s="1"/>
  <c r="BH59" i="46"/>
  <c r="BF246" i="46" s="1"/>
  <c r="BD59" i="46"/>
  <c r="BB246" i="46" s="1"/>
  <c r="BI59" i="46"/>
  <c r="BG246" i="46" s="1"/>
  <c r="CI59" i="46"/>
  <c r="CG246" i="46" s="1"/>
  <c r="CC59" i="46"/>
  <c r="CA246" i="46" s="1"/>
  <c r="G59" i="46"/>
  <c r="CH59" i="46"/>
  <c r="CF246" i="46" s="1"/>
  <c r="BN59" i="46"/>
  <c r="BL246" i="46" s="1"/>
  <c r="BW59" i="46"/>
  <c r="BU246" i="46" s="1"/>
  <c r="BY59" i="46"/>
  <c r="BW246" i="46" s="1"/>
  <c r="CA59" i="46"/>
  <c r="BY246" i="46" s="1"/>
  <c r="CK59" i="46"/>
  <c r="CI246" i="46" s="1"/>
  <c r="CF59" i="46"/>
  <c r="CD246" i="46" s="1"/>
  <c r="BO59" i="46"/>
  <c r="BM246" i="46" s="1"/>
  <c r="BB59" i="46"/>
  <c r="AZ246" i="46" s="1"/>
  <c r="AY59" i="46"/>
  <c r="BK59" i="46"/>
  <c r="BI246" i="46" s="1"/>
  <c r="J69" i="44"/>
  <c r="E43" i="63"/>
  <c r="E45" i="63"/>
  <c r="E44" i="63"/>
  <c r="D493" i="31"/>
  <c r="H144" i="31"/>
  <c r="D65" i="44"/>
  <c r="E65" i="44" s="1"/>
  <c r="H65" i="44" s="1"/>
  <c r="J65" i="44" s="1"/>
  <c r="K67" i="63"/>
  <c r="H140" i="31"/>
  <c r="D492" i="31"/>
  <c r="I45" i="63"/>
  <c r="C187" i="64" s="1"/>
  <c r="I44" i="63"/>
  <c r="C186" i="64" s="1"/>
  <c r="I43" i="63"/>
  <c r="C185" i="64" s="1"/>
  <c r="BS67" i="46"/>
  <c r="AZ23" i="46"/>
  <c r="AX249" i="46" s="1"/>
  <c r="CG23" i="46"/>
  <c r="CE249" i="46" s="1"/>
  <c r="CJ23" i="46"/>
  <c r="CH249" i="46" s="1"/>
  <c r="BE23" i="46"/>
  <c r="BC249" i="46" s="1"/>
  <c r="BJ23" i="46"/>
  <c r="BH249" i="46" s="1"/>
  <c r="BC23" i="46"/>
  <c r="BA249" i="46" s="1"/>
  <c r="BX23" i="46"/>
  <c r="BV249" i="46" s="1"/>
  <c r="BU23" i="46"/>
  <c r="BS249" i="46" s="1"/>
  <c r="BY23" i="46"/>
  <c r="BW249" i="46" s="1"/>
  <c r="BA23" i="46"/>
  <c r="AY249" i="46" s="1"/>
  <c r="CI23" i="46"/>
  <c r="CG249" i="46" s="1"/>
  <c r="BH23" i="46"/>
  <c r="BF249" i="46" s="1"/>
  <c r="BO23" i="46"/>
  <c r="BM249" i="46" s="1"/>
  <c r="CH23" i="46"/>
  <c r="CF249" i="46" s="1"/>
  <c r="CA23" i="46"/>
  <c r="BY249" i="46" s="1"/>
  <c r="AY23" i="46"/>
  <c r="CC23" i="46"/>
  <c r="CA249" i="46" s="1"/>
  <c r="CM23" i="46"/>
  <c r="CK249" i="46" s="1"/>
  <c r="CL23" i="46"/>
  <c r="CJ249" i="46" s="1"/>
  <c r="BP23" i="46"/>
  <c r="BN249" i="46" s="1"/>
  <c r="BT23" i="46"/>
  <c r="I23" i="44"/>
  <c r="G245" i="44" s="1"/>
  <c r="CK23" i="46"/>
  <c r="CI249" i="46" s="1"/>
  <c r="BV23" i="46"/>
  <c r="BT249" i="46" s="1"/>
  <c r="F23" i="46"/>
  <c r="BM23" i="46"/>
  <c r="BK249" i="46" s="1"/>
  <c r="CE23" i="46"/>
  <c r="CC249" i="46" s="1"/>
  <c r="BB23" i="46"/>
  <c r="AZ249" i="46" s="1"/>
  <c r="BG23" i="46"/>
  <c r="BE249" i="46" s="1"/>
  <c r="BR23" i="46"/>
  <c r="BP249" i="46" s="1"/>
  <c r="BF23" i="46"/>
  <c r="BD249" i="46" s="1"/>
  <c r="BW23" i="46"/>
  <c r="BU249" i="46" s="1"/>
  <c r="CF23" i="46"/>
  <c r="CD249" i="46" s="1"/>
  <c r="CD23" i="46"/>
  <c r="CB249" i="46" s="1"/>
  <c r="BQ23" i="46"/>
  <c r="BO249" i="46" s="1"/>
  <c r="BK23" i="46"/>
  <c r="BI249" i="46" s="1"/>
  <c r="BL23" i="46"/>
  <c r="BJ249" i="46" s="1"/>
  <c r="C249" i="46"/>
  <c r="BI23" i="46"/>
  <c r="BG249" i="46" s="1"/>
  <c r="BN23" i="46"/>
  <c r="BL249" i="46" s="1"/>
  <c r="CB23" i="46"/>
  <c r="BZ249" i="46" s="1"/>
  <c r="BD23" i="46"/>
  <c r="BB249" i="46" s="1"/>
  <c r="BZ23" i="46"/>
  <c r="BX249" i="46" s="1"/>
  <c r="J67" i="44"/>
  <c r="H78" i="44"/>
  <c r="BA22" i="46"/>
  <c r="CL22" i="46"/>
  <c r="I22" i="44"/>
  <c r="CB22" i="46"/>
  <c r="CA22" i="46"/>
  <c r="BL22" i="46"/>
  <c r="BC22" i="46"/>
  <c r="CF22" i="46"/>
  <c r="CK22" i="46"/>
  <c r="CE22" i="46"/>
  <c r="BE22" i="46"/>
  <c r="BI22" i="46"/>
  <c r="CM22" i="46"/>
  <c r="BK22" i="46"/>
  <c r="BQ22" i="46"/>
  <c r="BY22" i="46"/>
  <c r="BZ22" i="46"/>
  <c r="AY22" i="46"/>
  <c r="BR22" i="46"/>
  <c r="CH22" i="46"/>
  <c r="BN22" i="46"/>
  <c r="BO22" i="46"/>
  <c r="CJ22" i="46"/>
  <c r="BH22" i="46"/>
  <c r="BP22" i="46"/>
  <c r="CC22" i="46"/>
  <c r="BV22" i="46"/>
  <c r="BB22" i="46"/>
  <c r="CD22" i="46"/>
  <c r="CI22" i="46"/>
  <c r="BF22" i="46"/>
  <c r="BM22" i="46"/>
  <c r="BW22" i="46"/>
  <c r="CG22" i="46"/>
  <c r="F22" i="46"/>
  <c r="BD22" i="46"/>
  <c r="BU22" i="46"/>
  <c r="BG22" i="46"/>
  <c r="BT22" i="46"/>
  <c r="BX22" i="46"/>
  <c r="AZ22" i="46"/>
  <c r="BJ22" i="46"/>
  <c r="BG64" i="46"/>
  <c r="BM64" i="46"/>
  <c r="BH64" i="46"/>
  <c r="BA64" i="46"/>
  <c r="BJ64" i="46"/>
  <c r="BL64" i="46"/>
  <c r="BR64" i="46"/>
  <c r="I64" i="44"/>
  <c r="BB64" i="46"/>
  <c r="BP64" i="46"/>
  <c r="BO64" i="46"/>
  <c r="BC64" i="46"/>
  <c r="AY64" i="46"/>
  <c r="BE64" i="46"/>
  <c r="BN64" i="46"/>
  <c r="BK64" i="46"/>
  <c r="AZ64" i="46"/>
  <c r="BI64" i="46"/>
  <c r="BQ64" i="46"/>
  <c r="BD64" i="46"/>
  <c r="BF64" i="46"/>
  <c r="D59" i="44"/>
  <c r="E59" i="44" s="1"/>
  <c r="K56" i="63"/>
  <c r="K20" i="63"/>
  <c r="D23" i="44"/>
  <c r="E23" i="44" s="1"/>
  <c r="BS76" i="46"/>
  <c r="F18" i="63"/>
  <c r="D21" i="46"/>
  <c r="D64" i="44"/>
  <c r="E64" i="44" s="1"/>
  <c r="H64" i="44" s="1"/>
  <c r="K66" i="63"/>
  <c r="K68" i="63"/>
  <c r="D66" i="44"/>
  <c r="E66" i="44" s="1"/>
  <c r="H66" i="44" s="1"/>
  <c r="I78" i="44"/>
  <c r="C78" i="69"/>
  <c r="D79" i="69"/>
  <c r="BF66" i="46"/>
  <c r="BI66" i="46"/>
  <c r="BP66" i="46"/>
  <c r="BD66" i="46"/>
  <c r="AY66" i="46"/>
  <c r="BB66" i="46"/>
  <c r="BM66" i="46"/>
  <c r="BJ66" i="46"/>
  <c r="BQ66" i="46"/>
  <c r="BK66" i="46"/>
  <c r="AZ66" i="46"/>
  <c r="BO66" i="46"/>
  <c r="BE66" i="46"/>
  <c r="BL66" i="46"/>
  <c r="BH66" i="46"/>
  <c r="BN66" i="46"/>
  <c r="BA66" i="46"/>
  <c r="BR66" i="46"/>
  <c r="I66" i="44"/>
  <c r="BC66" i="46"/>
  <c r="BG66" i="46"/>
  <c r="I54" i="63"/>
  <c r="C196" i="64" s="1"/>
  <c r="D153" i="31"/>
  <c r="D137" i="31"/>
  <c r="I41" i="63" l="1"/>
  <c r="C183" i="64" s="1"/>
  <c r="I40" i="63"/>
  <c r="C182" i="64" s="1"/>
  <c r="H153" i="31"/>
  <c r="D495" i="31"/>
  <c r="E21" i="46"/>
  <c r="C245" i="44"/>
  <c r="H23" i="44"/>
  <c r="BS64" i="46"/>
  <c r="BS23" i="46"/>
  <c r="BQ249" i="46" s="1"/>
  <c r="AW249" i="46"/>
  <c r="E187" i="64"/>
  <c r="D187" i="64"/>
  <c r="F44" i="63"/>
  <c r="D47" i="46"/>
  <c r="E47" i="46" s="1"/>
  <c r="AM59" i="46"/>
  <c r="AO59" i="46"/>
  <c r="AJ59" i="46"/>
  <c r="AR59" i="46"/>
  <c r="AK59" i="46"/>
  <c r="AP59" i="46"/>
  <c r="AG59" i="46"/>
  <c r="AU59" i="46"/>
  <c r="AH59" i="46"/>
  <c r="AL59" i="46"/>
  <c r="AQ59" i="46"/>
  <c r="AW59" i="46"/>
  <c r="AN59" i="46"/>
  <c r="AV59" i="46"/>
  <c r="AD59" i="46"/>
  <c r="AF59" i="46"/>
  <c r="AS59" i="46"/>
  <c r="AE59" i="46"/>
  <c r="AI59" i="46"/>
  <c r="E246" i="46"/>
  <c r="AT59" i="46"/>
  <c r="H59" i="46"/>
  <c r="F246" i="46" s="1"/>
  <c r="E50" i="63"/>
  <c r="D54" i="46"/>
  <c r="E54" i="46" s="1"/>
  <c r="F51" i="63"/>
  <c r="H22" i="44"/>
  <c r="BS65" i="46"/>
  <c r="E494" i="31"/>
  <c r="C55" i="63"/>
  <c r="F55" i="63" s="1"/>
  <c r="C58" i="46"/>
  <c r="E58" i="46" s="1"/>
  <c r="H137" i="31"/>
  <c r="D490" i="31"/>
  <c r="D21" i="44"/>
  <c r="C57" i="46"/>
  <c r="E57" i="46" s="1"/>
  <c r="E493" i="31"/>
  <c r="C54" i="63"/>
  <c r="F54" i="63" s="1"/>
  <c r="D48" i="46"/>
  <c r="E48" i="46" s="1"/>
  <c r="F45" i="63"/>
  <c r="D56" i="46"/>
  <c r="E56" i="46" s="1"/>
  <c r="F53" i="63"/>
  <c r="BS66" i="46"/>
  <c r="C79" i="69"/>
  <c r="J64" i="44"/>
  <c r="CN22" i="46"/>
  <c r="Y22" i="46"/>
  <c r="X22" i="46"/>
  <c r="Q22" i="46"/>
  <c r="AB22" i="46"/>
  <c r="V22" i="46"/>
  <c r="Z22" i="46"/>
  <c r="W22" i="46"/>
  <c r="U22" i="46"/>
  <c r="J22" i="46"/>
  <c r="N22" i="46"/>
  <c r="P22" i="46"/>
  <c r="R22" i="46"/>
  <c r="T22" i="46"/>
  <c r="M22" i="46"/>
  <c r="AA22" i="46"/>
  <c r="I22" i="46"/>
  <c r="K22" i="46"/>
  <c r="O22" i="46"/>
  <c r="L22" i="46"/>
  <c r="S22" i="46"/>
  <c r="H22" i="46"/>
  <c r="J78" i="44"/>
  <c r="E185" i="64"/>
  <c r="D185" i="64"/>
  <c r="C38" i="63"/>
  <c r="C41" i="46"/>
  <c r="E492" i="31"/>
  <c r="E42" i="63"/>
  <c r="D46" i="46"/>
  <c r="E46" i="46" s="1"/>
  <c r="F43" i="63"/>
  <c r="BS59" i="46"/>
  <c r="BQ246" i="46" s="1"/>
  <c r="AW246" i="46"/>
  <c r="CN59" i="46"/>
  <c r="CL246" i="46" s="1"/>
  <c r="BR246" i="46"/>
  <c r="F52" i="63"/>
  <c r="D55" i="46"/>
  <c r="E55" i="46" s="1"/>
  <c r="E48" i="63"/>
  <c r="E49" i="63"/>
  <c r="E47" i="63"/>
  <c r="E196" i="64"/>
  <c r="D196" i="64"/>
  <c r="J66" i="44"/>
  <c r="H59" i="44"/>
  <c r="C242" i="44"/>
  <c r="BS22" i="46"/>
  <c r="X23" i="46"/>
  <c r="O23" i="46"/>
  <c r="H23" i="46"/>
  <c r="F249" i="46" s="1"/>
  <c r="Z23" i="46"/>
  <c r="J23" i="46"/>
  <c r="N23" i="46"/>
  <c r="K23" i="46"/>
  <c r="AB23" i="46"/>
  <c r="T23" i="46"/>
  <c r="V23" i="46"/>
  <c r="M23" i="46"/>
  <c r="D249" i="46"/>
  <c r="AA23" i="46"/>
  <c r="S23" i="46"/>
  <c r="L23" i="46"/>
  <c r="I23" i="46"/>
  <c r="Q23" i="46"/>
  <c r="U23" i="46"/>
  <c r="W23" i="46"/>
  <c r="P23" i="46"/>
  <c r="R23" i="46"/>
  <c r="Y23" i="46"/>
  <c r="BR249" i="46"/>
  <c r="CN23" i="46"/>
  <c r="CL249" i="46" s="1"/>
  <c r="E186" i="64"/>
  <c r="D186" i="64"/>
  <c r="N23" i="56" l="1"/>
  <c r="M30" i="25"/>
  <c r="P249" i="46"/>
  <c r="M23" i="56"/>
  <c r="L30" i="25"/>
  <c r="O249" i="46"/>
  <c r="W23" i="56"/>
  <c r="V30" i="25"/>
  <c r="Y249" i="46"/>
  <c r="O30" i="25"/>
  <c r="R249" i="46"/>
  <c r="P23" i="56"/>
  <c r="H249" i="46"/>
  <c r="F23" i="56"/>
  <c r="E30" i="25"/>
  <c r="V249" i="46"/>
  <c r="S30" i="25"/>
  <c r="T23" i="56"/>
  <c r="AM196" i="64"/>
  <c r="AT196" i="64"/>
  <c r="AS196" i="64"/>
  <c r="AH196" i="64"/>
  <c r="AC196" i="64"/>
  <c r="AI196" i="64"/>
  <c r="AR196" i="64"/>
  <c r="AE196" i="64"/>
  <c r="AG196" i="64"/>
  <c r="AF196" i="64"/>
  <c r="AQ196" i="64"/>
  <c r="AO196" i="64"/>
  <c r="AB196" i="64"/>
  <c r="AJ196" i="64"/>
  <c r="AD196" i="64"/>
  <c r="AN196" i="64"/>
  <c r="AU196" i="64"/>
  <c r="AK196" i="64"/>
  <c r="AP196" i="64"/>
  <c r="AL196" i="64"/>
  <c r="BV55" i="46"/>
  <c r="BZ55" i="46"/>
  <c r="CB55" i="46"/>
  <c r="CD55" i="46"/>
  <c r="I55" i="44"/>
  <c r="BT55" i="46"/>
  <c r="CL55" i="46"/>
  <c r="BB55" i="46"/>
  <c r="CI55" i="46"/>
  <c r="BD55" i="46"/>
  <c r="BY55" i="46"/>
  <c r="BL55" i="46"/>
  <c r="BG55" i="46"/>
  <c r="CH55" i="46"/>
  <c r="CF55" i="46"/>
  <c r="BM55" i="46"/>
  <c r="BQ55" i="46"/>
  <c r="BO55" i="46"/>
  <c r="BH55" i="46"/>
  <c r="CJ55" i="46"/>
  <c r="AZ55" i="46"/>
  <c r="BW55" i="46"/>
  <c r="BJ55" i="46"/>
  <c r="CC55" i="46"/>
  <c r="CA55" i="46"/>
  <c r="BK55" i="46"/>
  <c r="CE55" i="46"/>
  <c r="BN55" i="46"/>
  <c r="BR55" i="46"/>
  <c r="BI55" i="46"/>
  <c r="BP55" i="46"/>
  <c r="BA55" i="46"/>
  <c r="BE55" i="46"/>
  <c r="BX55" i="46"/>
  <c r="CM55" i="46"/>
  <c r="AY55" i="46"/>
  <c r="BF55" i="46"/>
  <c r="CK55" i="46"/>
  <c r="BC55" i="46"/>
  <c r="CG55" i="46"/>
  <c r="BU55" i="46"/>
  <c r="F55" i="46"/>
  <c r="G55" i="46"/>
  <c r="F42" i="63"/>
  <c r="D45" i="44" s="1"/>
  <c r="E45" i="44" s="1"/>
  <c r="H45" i="44" s="1"/>
  <c r="D45" i="46"/>
  <c r="E45" i="46" s="1"/>
  <c r="S185" i="64"/>
  <c r="F185" i="64"/>
  <c r="L185" i="64"/>
  <c r="N185" i="64"/>
  <c r="W185" i="64"/>
  <c r="X185" i="64"/>
  <c r="J185" i="64"/>
  <c r="H185" i="64"/>
  <c r="M185" i="64"/>
  <c r="T185" i="64"/>
  <c r="Q185" i="64"/>
  <c r="K185" i="64"/>
  <c r="O185" i="64"/>
  <c r="Z185" i="64"/>
  <c r="Y185" i="64"/>
  <c r="P185" i="64"/>
  <c r="G185" i="64"/>
  <c r="R185" i="64"/>
  <c r="U185" i="64"/>
  <c r="I185" i="64"/>
  <c r="V185" i="64"/>
  <c r="F29" i="25"/>
  <c r="G22" i="56"/>
  <c r="P22" i="56"/>
  <c r="O29" i="25"/>
  <c r="O31" i="25" s="1"/>
  <c r="F22" i="56"/>
  <c r="E29" i="25"/>
  <c r="R22" i="56"/>
  <c r="Q29" i="25"/>
  <c r="U22" i="56"/>
  <c r="T29" i="25"/>
  <c r="D56" i="44"/>
  <c r="E56" i="44" s="1"/>
  <c r="H56" i="44" s="1"/>
  <c r="K53" i="63"/>
  <c r="D57" i="44"/>
  <c r="E57" i="44" s="1"/>
  <c r="K54" i="63"/>
  <c r="BC58" i="46"/>
  <c r="BA245" i="46" s="1"/>
  <c r="BO58" i="46"/>
  <c r="BM245" i="46" s="1"/>
  <c r="C245" i="46"/>
  <c r="AY58" i="46"/>
  <c r="CF58" i="46"/>
  <c r="CD245" i="46" s="1"/>
  <c r="CI58" i="46"/>
  <c r="CG245" i="46" s="1"/>
  <c r="BF58" i="46"/>
  <c r="BD245" i="46" s="1"/>
  <c r="AZ58" i="46"/>
  <c r="AX245" i="46" s="1"/>
  <c r="BI58" i="46"/>
  <c r="BG245" i="46" s="1"/>
  <c r="BB58" i="46"/>
  <c r="AZ245" i="46" s="1"/>
  <c r="BD58" i="46"/>
  <c r="BB245" i="46" s="1"/>
  <c r="BR58" i="46"/>
  <c r="BP245" i="46" s="1"/>
  <c r="BV58" i="46"/>
  <c r="BT245" i="46" s="1"/>
  <c r="CE58" i="46"/>
  <c r="CC245" i="46" s="1"/>
  <c r="BX58" i="46"/>
  <c r="BV245" i="46" s="1"/>
  <c r="BA58" i="46"/>
  <c r="AY245" i="46" s="1"/>
  <c r="I58" i="44"/>
  <c r="G241" i="44" s="1"/>
  <c r="CJ58" i="46"/>
  <c r="CH245" i="46" s="1"/>
  <c r="BT58" i="46"/>
  <c r="CC58" i="46"/>
  <c r="CA245" i="46" s="1"/>
  <c r="CK58" i="46"/>
  <c r="CI245" i="46" s="1"/>
  <c r="BW58" i="46"/>
  <c r="BU245" i="46" s="1"/>
  <c r="CD58" i="46"/>
  <c r="CB245" i="46" s="1"/>
  <c r="BH58" i="46"/>
  <c r="BF245" i="46" s="1"/>
  <c r="CH58" i="46"/>
  <c r="CF245" i="46" s="1"/>
  <c r="BE58" i="46"/>
  <c r="BC245" i="46" s="1"/>
  <c r="CL58" i="46"/>
  <c r="CJ245" i="46" s="1"/>
  <c r="CA58" i="46"/>
  <c r="BY245" i="46" s="1"/>
  <c r="CB58" i="46"/>
  <c r="BZ245" i="46" s="1"/>
  <c r="CM58" i="46"/>
  <c r="CK245" i="46" s="1"/>
  <c r="BL58" i="46"/>
  <c r="BJ245" i="46" s="1"/>
  <c r="BZ58" i="46"/>
  <c r="BX245" i="46" s="1"/>
  <c r="BP58" i="46"/>
  <c r="BN245" i="46" s="1"/>
  <c r="G58" i="46"/>
  <c r="BQ58" i="46"/>
  <c r="BO245" i="46" s="1"/>
  <c r="BU58" i="46"/>
  <c r="BS245" i="46" s="1"/>
  <c r="BJ58" i="46"/>
  <c r="BH245" i="46" s="1"/>
  <c r="BK58" i="46"/>
  <c r="BI245" i="46" s="1"/>
  <c r="BM58" i="46"/>
  <c r="BK245" i="46" s="1"/>
  <c r="BN58" i="46"/>
  <c r="BL245" i="46" s="1"/>
  <c r="BG58" i="46"/>
  <c r="BE245" i="46" s="1"/>
  <c r="CG58" i="46"/>
  <c r="CE245" i="46" s="1"/>
  <c r="BY58" i="46"/>
  <c r="BW245" i="46" s="1"/>
  <c r="BR54" i="46"/>
  <c r="AY54" i="46"/>
  <c r="BE54" i="46"/>
  <c r="BM54" i="46"/>
  <c r="CD54" i="46"/>
  <c r="BI54" i="46"/>
  <c r="CM54" i="46"/>
  <c r="CK54" i="46"/>
  <c r="CL54" i="46"/>
  <c r="CG54" i="46"/>
  <c r="BV54" i="46"/>
  <c r="CJ54" i="46"/>
  <c r="CE54" i="46"/>
  <c r="BY54" i="46"/>
  <c r="BW54" i="46"/>
  <c r="F54" i="46"/>
  <c r="CF54" i="46"/>
  <c r="BO54" i="46"/>
  <c r="BN54" i="46"/>
  <c r="BT54" i="46"/>
  <c r="CI54" i="46"/>
  <c r="AZ54" i="46"/>
  <c r="BG54" i="46"/>
  <c r="BP54" i="46"/>
  <c r="BL54" i="46"/>
  <c r="CH54" i="46"/>
  <c r="BH54" i="46"/>
  <c r="BK54" i="46"/>
  <c r="CA54" i="46"/>
  <c r="BU54" i="46"/>
  <c r="BB54" i="46"/>
  <c r="BF54" i="46"/>
  <c r="I54" i="44"/>
  <c r="BD54" i="46"/>
  <c r="BX54" i="46"/>
  <c r="CC54" i="46"/>
  <c r="BC54" i="46"/>
  <c r="BQ54" i="46"/>
  <c r="CB54" i="46"/>
  <c r="BJ54" i="46"/>
  <c r="BA54" i="46"/>
  <c r="BZ54" i="46"/>
  <c r="F162" i="47"/>
  <c r="F341" i="47" s="1"/>
  <c r="AA90" i="25"/>
  <c r="G59" i="56"/>
  <c r="AD246" i="46"/>
  <c r="AR90" i="25"/>
  <c r="X59" i="56"/>
  <c r="AU246" i="46"/>
  <c r="AP90" i="25"/>
  <c r="AS246" i="46"/>
  <c r="V59" i="56"/>
  <c r="AM90" i="25"/>
  <c r="S59" i="56"/>
  <c r="AP246" i="46"/>
  <c r="CH47" i="46"/>
  <c r="BG47" i="46"/>
  <c r="CI47" i="46"/>
  <c r="CJ47" i="46"/>
  <c r="BH47" i="46"/>
  <c r="BC47" i="46"/>
  <c r="CC47" i="46"/>
  <c r="CB47" i="46"/>
  <c r="CL47" i="46"/>
  <c r="BA47" i="46"/>
  <c r="CK47" i="46"/>
  <c r="BO47" i="46"/>
  <c r="BX47" i="46"/>
  <c r="BW47" i="46"/>
  <c r="CE47" i="46"/>
  <c r="BM47" i="46"/>
  <c r="BI47" i="46"/>
  <c r="BU47" i="46"/>
  <c r="BV47" i="46"/>
  <c r="BK47" i="46"/>
  <c r="AZ47" i="46"/>
  <c r="BR47" i="46"/>
  <c r="I47" i="44"/>
  <c r="BB47" i="46"/>
  <c r="AY47" i="46"/>
  <c r="BY47" i="46"/>
  <c r="CM47" i="46"/>
  <c r="BL47" i="46"/>
  <c r="BD47" i="46"/>
  <c r="CF47" i="46"/>
  <c r="BT47" i="46"/>
  <c r="CA47" i="46"/>
  <c r="CD47" i="46"/>
  <c r="BF47" i="46"/>
  <c r="BJ47" i="46"/>
  <c r="BQ47" i="46"/>
  <c r="BZ47" i="46"/>
  <c r="BN47" i="46"/>
  <c r="BE47" i="46"/>
  <c r="BP47" i="46"/>
  <c r="CG47" i="46"/>
  <c r="G47" i="46"/>
  <c r="F47" i="46"/>
  <c r="J23" i="44"/>
  <c r="H245" i="44" s="1"/>
  <c r="F245" i="44"/>
  <c r="X23" i="56"/>
  <c r="Z249" i="46"/>
  <c r="W30" i="25"/>
  <c r="V23" i="56"/>
  <c r="X249" i="46"/>
  <c r="U30" i="25"/>
  <c r="F242" i="44"/>
  <c r="J59" i="44"/>
  <c r="H242" i="44" s="1"/>
  <c r="F47" i="63"/>
  <c r="E46" i="63"/>
  <c r="D50" i="46"/>
  <c r="E50" i="46" s="1"/>
  <c r="D55" i="44"/>
  <c r="E55" i="44" s="1"/>
  <c r="H55" i="44" s="1"/>
  <c r="K52" i="63"/>
  <c r="AS185" i="64"/>
  <c r="AG185" i="64"/>
  <c r="AP185" i="64"/>
  <c r="AQ185" i="64"/>
  <c r="AJ185" i="64"/>
  <c r="AN185" i="64"/>
  <c r="AI185" i="64"/>
  <c r="AE185" i="64"/>
  <c r="AR185" i="64"/>
  <c r="AB185" i="64"/>
  <c r="AD185" i="64"/>
  <c r="AU185" i="64"/>
  <c r="AL185" i="64"/>
  <c r="AT185" i="64"/>
  <c r="AF185" i="64"/>
  <c r="AK185" i="64"/>
  <c r="AC185" i="64"/>
  <c r="AO185" i="64"/>
  <c r="AH185" i="64"/>
  <c r="AM185" i="64"/>
  <c r="N29" i="25"/>
  <c r="O22" i="56"/>
  <c r="E22" i="56"/>
  <c r="AC22" i="46"/>
  <c r="D29" i="25"/>
  <c r="M29" i="25"/>
  <c r="M31" i="25" s="1"/>
  <c r="N22" i="56"/>
  <c r="P29" i="25"/>
  <c r="Q22" i="56"/>
  <c r="W29" i="25"/>
  <c r="W31" i="25" s="1"/>
  <c r="X22" i="56"/>
  <c r="CG56" i="46"/>
  <c r="BX56" i="46"/>
  <c r="CA56" i="46"/>
  <c r="CL56" i="46"/>
  <c r="BY56" i="46"/>
  <c r="BO56" i="46"/>
  <c r="CD56" i="46"/>
  <c r="BK56" i="46"/>
  <c r="BW56" i="46"/>
  <c r="BI56" i="46"/>
  <c r="BQ56" i="46"/>
  <c r="CF56" i="46"/>
  <c r="BV56" i="46"/>
  <c r="CK56" i="46"/>
  <c r="BP56" i="46"/>
  <c r="BB56" i="46"/>
  <c r="BR56" i="46"/>
  <c r="CH56" i="46"/>
  <c r="BC56" i="46"/>
  <c r="CE56" i="46"/>
  <c r="BH56" i="46"/>
  <c r="BD56" i="46"/>
  <c r="BZ56" i="46"/>
  <c r="AY56" i="46"/>
  <c r="CC56" i="46"/>
  <c r="BF56" i="46"/>
  <c r="BJ56" i="46"/>
  <c r="CI56" i="46"/>
  <c r="BU56" i="46"/>
  <c r="BE56" i="46"/>
  <c r="BT56" i="46"/>
  <c r="CB56" i="46"/>
  <c r="BG56" i="46"/>
  <c r="BA56" i="46"/>
  <c r="CJ56" i="46"/>
  <c r="BL56" i="46"/>
  <c r="BM56" i="46"/>
  <c r="I56" i="44"/>
  <c r="CM56" i="46"/>
  <c r="BN56" i="46"/>
  <c r="AZ56" i="46"/>
  <c r="G56" i="46"/>
  <c r="F56" i="46"/>
  <c r="E21" i="44"/>
  <c r="H21" i="44" s="1"/>
  <c r="D58" i="44"/>
  <c r="E58" i="44" s="1"/>
  <c r="K55" i="63"/>
  <c r="F50" i="63"/>
  <c r="D53" i="44" s="1"/>
  <c r="E53" i="44" s="1"/>
  <c r="H53" i="44" s="1"/>
  <c r="D53" i="46"/>
  <c r="E53" i="46" s="1"/>
  <c r="J59" i="56"/>
  <c r="AG246" i="46"/>
  <c r="I162" i="47"/>
  <c r="I341" i="47" s="1"/>
  <c r="AD90" i="25"/>
  <c r="D162" i="47"/>
  <c r="E59" i="56"/>
  <c r="AB246" i="46"/>
  <c r="Y90" i="25"/>
  <c r="AX59" i="46"/>
  <c r="AL90" i="25"/>
  <c r="AO246" i="46"/>
  <c r="R59" i="56"/>
  <c r="H59" i="56"/>
  <c r="AE246" i="46"/>
  <c r="AB90" i="25"/>
  <c r="G162" i="47"/>
  <c r="G341" i="47" s="1"/>
  <c r="AE90" i="25"/>
  <c r="J162" i="47"/>
  <c r="J341" i="47" s="1"/>
  <c r="K59" i="56"/>
  <c r="AH246" i="46"/>
  <c r="D47" i="44"/>
  <c r="E47" i="44" s="1"/>
  <c r="H47" i="44" s="1"/>
  <c r="K44" i="63"/>
  <c r="C62" i="46"/>
  <c r="E62" i="46" s="1"/>
  <c r="E495" i="31"/>
  <c r="C64" i="63"/>
  <c r="C84" i="63"/>
  <c r="AB186" i="64"/>
  <c r="AH186" i="64"/>
  <c r="AN186" i="64"/>
  <c r="AM186" i="64"/>
  <c r="AT186" i="64"/>
  <c r="AD186" i="64"/>
  <c r="AC186" i="64"/>
  <c r="AU186" i="64"/>
  <c r="AL186" i="64"/>
  <c r="AQ186" i="64"/>
  <c r="AG186" i="64"/>
  <c r="AP186" i="64"/>
  <c r="AF186" i="64"/>
  <c r="AE186" i="64"/>
  <c r="AI186" i="64"/>
  <c r="AS186" i="64"/>
  <c r="AK186" i="64"/>
  <c r="AO186" i="64"/>
  <c r="AR186" i="64"/>
  <c r="AJ186" i="64"/>
  <c r="AC23" i="46"/>
  <c r="G249" i="46"/>
  <c r="D30" i="25"/>
  <c r="E23" i="56"/>
  <c r="R30" i="25"/>
  <c r="U249" i="46"/>
  <c r="S23" i="56"/>
  <c r="I23" i="56"/>
  <c r="K249" i="46"/>
  <c r="H30" i="25"/>
  <c r="F30" i="25"/>
  <c r="G23" i="56"/>
  <c r="I249" i="46"/>
  <c r="D46" i="44"/>
  <c r="E46" i="44" s="1"/>
  <c r="H46" i="44" s="1"/>
  <c r="K43" i="63"/>
  <c r="G29" i="25"/>
  <c r="H22" i="56"/>
  <c r="V29" i="25"/>
  <c r="W22" i="56"/>
  <c r="K29" i="25"/>
  <c r="L22" i="56"/>
  <c r="S22" i="56"/>
  <c r="R29" i="25"/>
  <c r="L29" i="25"/>
  <c r="L31" i="25" s="1"/>
  <c r="M22" i="56"/>
  <c r="D48" i="44"/>
  <c r="E48" i="44" s="1"/>
  <c r="H48" i="44" s="1"/>
  <c r="K45" i="63"/>
  <c r="BJ57" i="46"/>
  <c r="BH251" i="46" s="1"/>
  <c r="AY57" i="46"/>
  <c r="BW57" i="46"/>
  <c r="BU251" i="46" s="1"/>
  <c r="BH57" i="46"/>
  <c r="BF251" i="46" s="1"/>
  <c r="CK57" i="46"/>
  <c r="CI251" i="46" s="1"/>
  <c r="BE57" i="46"/>
  <c r="BC251" i="46" s="1"/>
  <c r="BN57" i="46"/>
  <c r="BL251" i="46" s="1"/>
  <c r="BB57" i="46"/>
  <c r="AZ251" i="46" s="1"/>
  <c r="CE57" i="46"/>
  <c r="CC251" i="46" s="1"/>
  <c r="BA57" i="46"/>
  <c r="AY251" i="46" s="1"/>
  <c r="CF57" i="46"/>
  <c r="CD251" i="46" s="1"/>
  <c r="BR57" i="46"/>
  <c r="BP251" i="46" s="1"/>
  <c r="CH57" i="46"/>
  <c r="CF251" i="46" s="1"/>
  <c r="CJ57" i="46"/>
  <c r="CH251" i="46" s="1"/>
  <c r="BI57" i="46"/>
  <c r="BG251" i="46" s="1"/>
  <c r="BK57" i="46"/>
  <c r="BI251" i="46" s="1"/>
  <c r="CC57" i="46"/>
  <c r="CA251" i="46" s="1"/>
  <c r="BU57" i="46"/>
  <c r="BS251" i="46" s="1"/>
  <c r="BT57" i="46"/>
  <c r="CA57" i="46"/>
  <c r="BY251" i="46" s="1"/>
  <c r="BZ57" i="46"/>
  <c r="BX251" i="46" s="1"/>
  <c r="BP57" i="46"/>
  <c r="BN251" i="46" s="1"/>
  <c r="I57" i="44"/>
  <c r="G247" i="44" s="1"/>
  <c r="BD57" i="46"/>
  <c r="BB251" i="46" s="1"/>
  <c r="CG57" i="46"/>
  <c r="CE251" i="46" s="1"/>
  <c r="BG57" i="46"/>
  <c r="BE251" i="46" s="1"/>
  <c r="AZ57" i="46"/>
  <c r="AX251" i="46" s="1"/>
  <c r="BL57" i="46"/>
  <c r="BJ251" i="46" s="1"/>
  <c r="C251" i="46"/>
  <c r="CI57" i="46"/>
  <c r="CG251" i="46" s="1"/>
  <c r="BV57" i="46"/>
  <c r="BT251" i="46" s="1"/>
  <c r="CD57" i="46"/>
  <c r="CB251" i="46" s="1"/>
  <c r="BC57" i="46"/>
  <c r="BA251" i="46" s="1"/>
  <c r="CM57" i="46"/>
  <c r="CK251" i="46" s="1"/>
  <c r="BX57" i="46"/>
  <c r="BV251" i="46" s="1"/>
  <c r="BQ57" i="46"/>
  <c r="BO251" i="46" s="1"/>
  <c r="BM57" i="46"/>
  <c r="BK251" i="46" s="1"/>
  <c r="BY57" i="46"/>
  <c r="BW251" i="46" s="1"/>
  <c r="BO57" i="46"/>
  <c r="BM251" i="46" s="1"/>
  <c r="CL57" i="46"/>
  <c r="CJ251" i="46" s="1"/>
  <c r="BF57" i="46"/>
  <c r="BD251" i="46" s="1"/>
  <c r="CB57" i="46"/>
  <c r="BZ251" i="46" s="1"/>
  <c r="F57" i="46"/>
  <c r="G57" i="46"/>
  <c r="J22" i="44"/>
  <c r="F59" i="56"/>
  <c r="AC246" i="46"/>
  <c r="Z90" i="25"/>
  <c r="E162" i="47"/>
  <c r="E341" i="47" s="1"/>
  <c r="AQ90" i="25"/>
  <c r="AT246" i="46"/>
  <c r="W59" i="56"/>
  <c r="AG90" i="25"/>
  <c r="M59" i="56"/>
  <c r="AJ246" i="46"/>
  <c r="L162" i="47"/>
  <c r="L341" i="47" s="1"/>
  <c r="AK90" i="25"/>
  <c r="AN246" i="46"/>
  <c r="Q59" i="56"/>
  <c r="AJ90" i="25"/>
  <c r="P59" i="56"/>
  <c r="AM246" i="46"/>
  <c r="F187" i="64"/>
  <c r="G187" i="64"/>
  <c r="P187" i="64"/>
  <c r="L187" i="64"/>
  <c r="X187" i="64"/>
  <c r="S187" i="64"/>
  <c r="N187" i="64"/>
  <c r="T187" i="64"/>
  <c r="R187" i="64"/>
  <c r="Q187" i="64"/>
  <c r="M187" i="64"/>
  <c r="I187" i="64"/>
  <c r="W187" i="64"/>
  <c r="J187" i="64"/>
  <c r="K187" i="64"/>
  <c r="V187" i="64"/>
  <c r="Y187" i="64"/>
  <c r="H187" i="64"/>
  <c r="U187" i="64"/>
  <c r="Z187" i="64"/>
  <c r="O187" i="64"/>
  <c r="BX21" i="46"/>
  <c r="CJ21" i="46"/>
  <c r="BQ21" i="46"/>
  <c r="BU21" i="46"/>
  <c r="BF21" i="46"/>
  <c r="BI21" i="46"/>
  <c r="BV21" i="46"/>
  <c r="BW21" i="46"/>
  <c r="BC21" i="46"/>
  <c r="CB21" i="46"/>
  <c r="BY21" i="46"/>
  <c r="BL21" i="46"/>
  <c r="BA21" i="46"/>
  <c r="BR21" i="46"/>
  <c r="BG21" i="46"/>
  <c r="BJ21" i="46"/>
  <c r="BO21" i="46"/>
  <c r="CC21" i="46"/>
  <c r="AZ21" i="46"/>
  <c r="BD21" i="46"/>
  <c r="BE21" i="46"/>
  <c r="CF21" i="46"/>
  <c r="I21" i="44"/>
  <c r="BN21" i="46"/>
  <c r="CE21" i="46"/>
  <c r="BT21" i="46"/>
  <c r="F21" i="46"/>
  <c r="CL21" i="46"/>
  <c r="BB21" i="46"/>
  <c r="CH21" i="46"/>
  <c r="CK21" i="46"/>
  <c r="CA21" i="46"/>
  <c r="CM21" i="46"/>
  <c r="AY21" i="46"/>
  <c r="BM21" i="46"/>
  <c r="CG21" i="46"/>
  <c r="BZ21" i="46"/>
  <c r="BH21" i="46"/>
  <c r="CI21" i="46"/>
  <c r="BK21" i="46"/>
  <c r="BP21" i="46"/>
  <c r="CD21" i="46"/>
  <c r="E182" i="64"/>
  <c r="D182" i="64"/>
  <c r="L23" i="56"/>
  <c r="N249" i="46"/>
  <c r="K30" i="25"/>
  <c r="G30" i="25"/>
  <c r="J249" i="46"/>
  <c r="H23" i="56"/>
  <c r="F49" i="63"/>
  <c r="D52" i="46"/>
  <c r="E52" i="46" s="1"/>
  <c r="F186" i="64"/>
  <c r="G186" i="64"/>
  <c r="K186" i="64"/>
  <c r="Z186" i="64"/>
  <c r="J186" i="64"/>
  <c r="W186" i="64"/>
  <c r="H186" i="64"/>
  <c r="P186" i="64"/>
  <c r="V186" i="64"/>
  <c r="Y186" i="64"/>
  <c r="I186" i="64"/>
  <c r="N186" i="64"/>
  <c r="L186" i="64"/>
  <c r="X186" i="64"/>
  <c r="Q186" i="64"/>
  <c r="U186" i="64"/>
  <c r="S186" i="64"/>
  <c r="M186" i="64"/>
  <c r="R186" i="64"/>
  <c r="O186" i="64"/>
  <c r="T186" i="64"/>
  <c r="U23" i="56"/>
  <c r="T30" i="25"/>
  <c r="W249" i="46"/>
  <c r="P30" i="25"/>
  <c r="S249" i="46"/>
  <c r="Q23" i="56"/>
  <c r="N30" i="25"/>
  <c r="Q249" i="46"/>
  <c r="O23" i="56"/>
  <c r="T249" i="46"/>
  <c r="R23" i="56"/>
  <c r="Q30" i="25"/>
  <c r="L249" i="46"/>
  <c r="J23" i="56"/>
  <c r="I30" i="25"/>
  <c r="M249" i="46"/>
  <c r="J30" i="25"/>
  <c r="K23" i="56"/>
  <c r="F196" i="64"/>
  <c r="G196" i="64"/>
  <c r="K196" i="64"/>
  <c r="T196" i="64"/>
  <c r="L196" i="64"/>
  <c r="Y196" i="64"/>
  <c r="R196" i="64"/>
  <c r="U196" i="64"/>
  <c r="P196" i="64"/>
  <c r="H196" i="64"/>
  <c r="Z196" i="64"/>
  <c r="W196" i="64"/>
  <c r="V196" i="64"/>
  <c r="O196" i="64"/>
  <c r="I196" i="64"/>
  <c r="Q196" i="64"/>
  <c r="J196" i="64"/>
  <c r="M196" i="64"/>
  <c r="N196" i="64"/>
  <c r="S196" i="64"/>
  <c r="X196" i="64"/>
  <c r="D51" i="46"/>
  <c r="E51" i="46" s="1"/>
  <c r="F48" i="63"/>
  <c r="CG46" i="46"/>
  <c r="CI46" i="46"/>
  <c r="BI46" i="46"/>
  <c r="CL46" i="46"/>
  <c r="BC46" i="46"/>
  <c r="BQ46" i="46"/>
  <c r="BV46" i="46"/>
  <c r="BN46" i="46"/>
  <c r="CJ46" i="46"/>
  <c r="CC46" i="46"/>
  <c r="F46" i="46"/>
  <c r="BW46" i="46"/>
  <c r="CD46" i="46"/>
  <c r="BT46" i="46"/>
  <c r="BZ46" i="46"/>
  <c r="I46" i="44"/>
  <c r="BB46" i="46"/>
  <c r="AY46" i="46"/>
  <c r="CH46" i="46"/>
  <c r="BL46" i="46"/>
  <c r="CA46" i="46"/>
  <c r="CE46" i="46"/>
  <c r="BJ46" i="46"/>
  <c r="BR46" i="46"/>
  <c r="BA46" i="46"/>
  <c r="BD46" i="46"/>
  <c r="CB46" i="46"/>
  <c r="AZ46" i="46"/>
  <c r="BG46" i="46"/>
  <c r="BY46" i="46"/>
  <c r="CK46" i="46"/>
  <c r="BE46" i="46"/>
  <c r="BF46" i="46"/>
  <c r="BU46" i="46"/>
  <c r="CF46" i="46"/>
  <c r="BX46" i="46"/>
  <c r="BM46" i="46"/>
  <c r="CM46" i="46"/>
  <c r="BH46" i="46"/>
  <c r="BP46" i="46"/>
  <c r="BK46" i="46"/>
  <c r="BO46" i="46"/>
  <c r="E40" i="63"/>
  <c r="E41" i="63"/>
  <c r="E39" i="63"/>
  <c r="K22" i="56"/>
  <c r="J29" i="25"/>
  <c r="H29" i="25"/>
  <c r="H31" i="25" s="1"/>
  <c r="I22" i="56"/>
  <c r="I29" i="25"/>
  <c r="I31" i="25" s="1"/>
  <c r="J22" i="56"/>
  <c r="V22" i="56"/>
  <c r="U29" i="25"/>
  <c r="U31" i="25" s="1"/>
  <c r="S29" i="25"/>
  <c r="S31" i="25" s="1"/>
  <c r="T22" i="56"/>
  <c r="CG48" i="46"/>
  <c r="CF48" i="46"/>
  <c r="BB48" i="46"/>
  <c r="I48" i="44"/>
  <c r="BN48" i="46"/>
  <c r="CB48" i="46"/>
  <c r="BM48" i="46"/>
  <c r="BV48" i="46"/>
  <c r="AY48" i="46"/>
  <c r="CH48" i="46"/>
  <c r="BR48" i="46"/>
  <c r="BZ48" i="46"/>
  <c r="BW48" i="46"/>
  <c r="BX48" i="46"/>
  <c r="CM48" i="46"/>
  <c r="BA48" i="46"/>
  <c r="CC48" i="46"/>
  <c r="BH48" i="46"/>
  <c r="BG48" i="46"/>
  <c r="CJ48" i="46"/>
  <c r="BD48" i="46"/>
  <c r="BE48" i="46"/>
  <c r="BK48" i="46"/>
  <c r="CI48" i="46"/>
  <c r="BI48" i="46"/>
  <c r="BQ48" i="46"/>
  <c r="CL48" i="46"/>
  <c r="BJ48" i="46"/>
  <c r="BU48" i="46"/>
  <c r="BC48" i="46"/>
  <c r="CK48" i="46"/>
  <c r="CA48" i="46"/>
  <c r="BT48" i="46"/>
  <c r="BF48" i="46"/>
  <c r="CE48" i="46"/>
  <c r="BP48" i="46"/>
  <c r="BL48" i="46"/>
  <c r="CD48" i="46"/>
  <c r="BO48" i="46"/>
  <c r="BY48" i="46"/>
  <c r="AZ48" i="46"/>
  <c r="F48" i="46"/>
  <c r="G48" i="46"/>
  <c r="C30" i="63"/>
  <c r="C33" i="46"/>
  <c r="E33" i="46" s="1"/>
  <c r="E490" i="31"/>
  <c r="C59" i="63"/>
  <c r="D54" i="44"/>
  <c r="E54" i="44" s="1"/>
  <c r="H54" i="44" s="1"/>
  <c r="J54" i="44" s="1"/>
  <c r="K51" i="63"/>
  <c r="U59" i="56"/>
  <c r="AO90" i="25"/>
  <c r="AR246" i="46"/>
  <c r="T59" i="56"/>
  <c r="AN90" i="25"/>
  <c r="AQ246" i="46"/>
  <c r="AL246" i="46"/>
  <c r="AI90" i="25"/>
  <c r="O59" i="56"/>
  <c r="I59" i="56"/>
  <c r="AF246" i="46"/>
  <c r="AC90" i="25"/>
  <c r="H162" i="47"/>
  <c r="H341" i="47" s="1"/>
  <c r="AI246" i="46"/>
  <c r="L59" i="56"/>
  <c r="K162" i="47"/>
  <c r="K341" i="47" s="1"/>
  <c r="AF90" i="25"/>
  <c r="AH90" i="25"/>
  <c r="AK246" i="46"/>
  <c r="N59" i="56"/>
  <c r="AB187" i="64"/>
  <c r="AP187" i="64"/>
  <c r="AI187" i="64"/>
  <c r="AD187" i="64"/>
  <c r="AM187" i="64"/>
  <c r="AN187" i="64"/>
  <c r="AE187" i="64"/>
  <c r="AQ187" i="64"/>
  <c r="AK187" i="64"/>
  <c r="AJ187" i="64"/>
  <c r="AL187" i="64"/>
  <c r="AC187" i="64"/>
  <c r="AH187" i="64"/>
  <c r="AO187" i="64"/>
  <c r="AU187" i="64"/>
  <c r="AG187" i="64"/>
  <c r="AS187" i="64"/>
  <c r="AR187" i="64"/>
  <c r="AF187" i="64"/>
  <c r="AT187" i="64"/>
  <c r="E183" i="64"/>
  <c r="D183" i="64"/>
  <c r="I30" i="63"/>
  <c r="J31" i="25" l="1"/>
  <c r="J47" i="44"/>
  <c r="E31" i="25"/>
  <c r="V31" i="25"/>
  <c r="J55" i="44"/>
  <c r="R31" i="25"/>
  <c r="BS55" i="46"/>
  <c r="L245" i="56"/>
  <c r="K92" i="47"/>
  <c r="I245" i="56"/>
  <c r="H92" i="47"/>
  <c r="AD48" i="46"/>
  <c r="AI48" i="46"/>
  <c r="AP48" i="46"/>
  <c r="AQ48" i="46"/>
  <c r="AN48" i="46"/>
  <c r="AU48" i="46"/>
  <c r="AE48" i="46"/>
  <c r="AV48" i="46"/>
  <c r="AW48" i="46"/>
  <c r="AS48" i="46"/>
  <c r="AK48" i="46"/>
  <c r="AG48" i="46"/>
  <c r="AO48" i="46"/>
  <c r="AR48" i="46"/>
  <c r="AJ48" i="46"/>
  <c r="AT48" i="46"/>
  <c r="AF48" i="46"/>
  <c r="AL48" i="46"/>
  <c r="AM48" i="46"/>
  <c r="AH48" i="46"/>
  <c r="D43" i="46"/>
  <c r="E43" i="46" s="1"/>
  <c r="F40" i="63"/>
  <c r="AB46" i="46"/>
  <c r="R46" i="46"/>
  <c r="N46" i="46"/>
  <c r="J46" i="46"/>
  <c r="O46" i="46"/>
  <c r="X46" i="46"/>
  <c r="AA46" i="46"/>
  <c r="P46" i="46"/>
  <c r="Y46" i="46"/>
  <c r="V46" i="46"/>
  <c r="I46" i="46"/>
  <c r="S46" i="46"/>
  <c r="L46" i="46"/>
  <c r="U46" i="46"/>
  <c r="Q46" i="46"/>
  <c r="K46" i="46"/>
  <c r="M46" i="46"/>
  <c r="W46" i="46"/>
  <c r="H46" i="46"/>
  <c r="T46" i="46"/>
  <c r="Z46" i="46"/>
  <c r="BM51" i="46"/>
  <c r="BQ51" i="46"/>
  <c r="BR51" i="46"/>
  <c r="BK51" i="46"/>
  <c r="BT51" i="46"/>
  <c r="CH51" i="46"/>
  <c r="BC51" i="46"/>
  <c r="BP51" i="46"/>
  <c r="CK51" i="46"/>
  <c r="CG51" i="46"/>
  <c r="BU51" i="46"/>
  <c r="I51" i="44"/>
  <c r="CJ51" i="46"/>
  <c r="CE51" i="46"/>
  <c r="CC51" i="46"/>
  <c r="BI51" i="46"/>
  <c r="BN51" i="46"/>
  <c r="CM51" i="46"/>
  <c r="CL51" i="46"/>
  <c r="CB51" i="46"/>
  <c r="BF51" i="46"/>
  <c r="BD51" i="46"/>
  <c r="BJ51" i="46"/>
  <c r="CI51" i="46"/>
  <c r="BY51" i="46"/>
  <c r="AZ51" i="46"/>
  <c r="BO51" i="46"/>
  <c r="BZ51" i="46"/>
  <c r="CF51" i="46"/>
  <c r="BW51" i="46"/>
  <c r="CA51" i="46"/>
  <c r="CD51" i="46"/>
  <c r="BB51" i="46"/>
  <c r="BX51" i="46"/>
  <c r="BL51" i="46"/>
  <c r="BH51" i="46"/>
  <c r="BE51" i="46"/>
  <c r="AY51" i="46"/>
  <c r="BG51" i="46"/>
  <c r="BA51" i="46"/>
  <c r="BV51" i="46"/>
  <c r="F51" i="46"/>
  <c r="G51" i="46"/>
  <c r="J44" i="73"/>
  <c r="J45" i="65"/>
  <c r="L45" i="65"/>
  <c r="L44" i="73"/>
  <c r="E44" i="73"/>
  <c r="E45" i="65"/>
  <c r="V44" i="73"/>
  <c r="V45" i="65"/>
  <c r="D45" i="65"/>
  <c r="D44" i="73"/>
  <c r="AA196" i="64"/>
  <c r="Q54" i="74"/>
  <c r="Q46" i="70"/>
  <c r="P46" i="70"/>
  <c r="P54" i="74"/>
  <c r="I46" i="70"/>
  <c r="I54" i="74"/>
  <c r="S46" i="70"/>
  <c r="S54" i="74"/>
  <c r="G54" i="74"/>
  <c r="G46" i="70"/>
  <c r="K52" i="69"/>
  <c r="K56" i="69" s="1"/>
  <c r="K65" i="69" s="1"/>
  <c r="L248" i="56"/>
  <c r="BS21" i="46"/>
  <c r="CN21" i="46"/>
  <c r="R52" i="75"/>
  <c r="R45" i="71"/>
  <c r="H52" i="75"/>
  <c r="H45" i="71"/>
  <c r="J52" i="75"/>
  <c r="J45" i="71"/>
  <c r="K45" i="71"/>
  <c r="K52" i="75"/>
  <c r="M45" i="71"/>
  <c r="M52" i="75"/>
  <c r="O92" i="47"/>
  <c r="P245" i="56"/>
  <c r="D251" i="46"/>
  <c r="H57" i="46"/>
  <c r="F251" i="46" s="1"/>
  <c r="I57" i="46"/>
  <c r="W57" i="46"/>
  <c r="V57" i="46"/>
  <c r="M57" i="46"/>
  <c r="L57" i="46"/>
  <c r="AB57" i="46"/>
  <c r="P57" i="46"/>
  <c r="R57" i="46"/>
  <c r="T57" i="46"/>
  <c r="U57" i="46"/>
  <c r="X57" i="46"/>
  <c r="Z57" i="46"/>
  <c r="K57" i="46"/>
  <c r="Y57" i="46"/>
  <c r="Q57" i="46"/>
  <c r="N57" i="46"/>
  <c r="J57" i="46"/>
  <c r="AA57" i="46"/>
  <c r="S57" i="46"/>
  <c r="O57" i="46"/>
  <c r="CN57" i="46"/>
  <c r="CL251" i="46" s="1"/>
  <c r="BR251" i="46"/>
  <c r="J48" i="44"/>
  <c r="F52" i="69"/>
  <c r="F56" i="69" s="1"/>
  <c r="F65" i="69" s="1"/>
  <c r="G248" i="56"/>
  <c r="H52" i="69"/>
  <c r="H56" i="69" s="1"/>
  <c r="H65" i="69" s="1"/>
  <c r="I248" i="56"/>
  <c r="AV186" i="64"/>
  <c r="AY62" i="46"/>
  <c r="BK62" i="46"/>
  <c r="BI253" i="46" s="1"/>
  <c r="BD62" i="46"/>
  <c r="BB253" i="46" s="1"/>
  <c r="BA62" i="46"/>
  <c r="AY253" i="46" s="1"/>
  <c r="BC62" i="46"/>
  <c r="BA253" i="46" s="1"/>
  <c r="BB62" i="46"/>
  <c r="AZ253" i="46" s="1"/>
  <c r="BG62" i="46"/>
  <c r="BE253" i="46" s="1"/>
  <c r="BH62" i="46"/>
  <c r="BF253" i="46" s="1"/>
  <c r="I62" i="44"/>
  <c r="G249" i="44" s="1"/>
  <c r="AZ62" i="46"/>
  <c r="AX253" i="46" s="1"/>
  <c r="BM62" i="46"/>
  <c r="BK253" i="46" s="1"/>
  <c r="BJ62" i="46"/>
  <c r="BH253" i="46" s="1"/>
  <c r="BR62" i="46"/>
  <c r="BP253" i="46" s="1"/>
  <c r="BO62" i="46"/>
  <c r="BM253" i="46" s="1"/>
  <c r="BL62" i="46"/>
  <c r="BJ253" i="46" s="1"/>
  <c r="BN62" i="46"/>
  <c r="BL253" i="46" s="1"/>
  <c r="BQ62" i="46"/>
  <c r="BO253" i="46" s="1"/>
  <c r="BP62" i="46"/>
  <c r="BN253" i="46" s="1"/>
  <c r="BI62" i="46"/>
  <c r="BG253" i="46" s="1"/>
  <c r="BF62" i="46"/>
  <c r="BD253" i="46" s="1"/>
  <c r="BE62" i="46"/>
  <c r="BC253" i="46" s="1"/>
  <c r="C253" i="46"/>
  <c r="J92" i="47"/>
  <c r="K245" i="56"/>
  <c r="J21" i="44"/>
  <c r="BS56" i="46"/>
  <c r="D22" i="56"/>
  <c r="D50" i="44"/>
  <c r="E50" i="44" s="1"/>
  <c r="H50" i="44" s="1"/>
  <c r="K47" i="63"/>
  <c r="E245" i="46"/>
  <c r="H58" i="46"/>
  <c r="F245" i="46" s="1"/>
  <c r="AD58" i="46"/>
  <c r="AR58" i="46"/>
  <c r="AP58" i="46"/>
  <c r="AT58" i="46"/>
  <c r="AS58" i="46"/>
  <c r="AE58" i="46"/>
  <c r="AG58" i="46"/>
  <c r="AK58" i="46"/>
  <c r="AO58" i="46"/>
  <c r="AQ58" i="46"/>
  <c r="AM58" i="46"/>
  <c r="AH58" i="46"/>
  <c r="AL58" i="46"/>
  <c r="AN58" i="46"/>
  <c r="AV58" i="46"/>
  <c r="AF58" i="46"/>
  <c r="AI58" i="46"/>
  <c r="AU58" i="46"/>
  <c r="AW58" i="46"/>
  <c r="AJ58" i="46"/>
  <c r="F31" i="25"/>
  <c r="CE45" i="46"/>
  <c r="BO45" i="46"/>
  <c r="BT45" i="46"/>
  <c r="BJ45" i="46"/>
  <c r="CD45" i="46"/>
  <c r="BA45" i="46"/>
  <c r="BD45" i="46"/>
  <c r="AY45" i="46"/>
  <c r="CI45" i="46"/>
  <c r="CL45" i="46"/>
  <c r="BC45" i="46"/>
  <c r="BB45" i="46"/>
  <c r="CM45" i="46"/>
  <c r="BU45" i="46"/>
  <c r="BE45" i="46"/>
  <c r="CG45" i="46"/>
  <c r="BQ45" i="46"/>
  <c r="I45" i="44"/>
  <c r="J45" i="44" s="1"/>
  <c r="BK45" i="46"/>
  <c r="BN45" i="46"/>
  <c r="CA45" i="46"/>
  <c r="BI45" i="46"/>
  <c r="BZ45" i="46"/>
  <c r="AZ45" i="46"/>
  <c r="BH45" i="46"/>
  <c r="CF45" i="46"/>
  <c r="CC45" i="46"/>
  <c r="CB45" i="46"/>
  <c r="BL45" i="46"/>
  <c r="BG45" i="46"/>
  <c r="CJ45" i="46"/>
  <c r="BW45" i="46"/>
  <c r="BX45" i="46"/>
  <c r="CH45" i="46"/>
  <c r="BR45" i="46"/>
  <c r="BF45" i="46"/>
  <c r="BP45" i="46"/>
  <c r="BV45" i="46"/>
  <c r="BM45" i="46"/>
  <c r="BY45" i="46"/>
  <c r="CK45" i="46"/>
  <c r="F45" i="46"/>
  <c r="G45" i="46"/>
  <c r="AV196" i="64"/>
  <c r="P248" i="56"/>
  <c r="O52" i="69"/>
  <c r="O56" i="69" s="1"/>
  <c r="O65" i="69" s="1"/>
  <c r="M248" i="56"/>
  <c r="L52" i="69"/>
  <c r="L56" i="69" s="1"/>
  <c r="L65" i="69" s="1"/>
  <c r="H48" i="46"/>
  <c r="I48" i="46"/>
  <c r="J48" i="46"/>
  <c r="W48" i="46"/>
  <c r="P48" i="46"/>
  <c r="T48" i="46"/>
  <c r="Y48" i="46"/>
  <c r="Z48" i="46"/>
  <c r="AB48" i="46"/>
  <c r="AA48" i="46"/>
  <c r="M48" i="46"/>
  <c r="K48" i="46"/>
  <c r="L48" i="46"/>
  <c r="S48" i="46"/>
  <c r="N48" i="46"/>
  <c r="R48" i="46"/>
  <c r="Q48" i="46"/>
  <c r="U48" i="46"/>
  <c r="O48" i="46"/>
  <c r="X48" i="46"/>
  <c r="V48" i="46"/>
  <c r="BS46" i="46"/>
  <c r="CN46" i="46"/>
  <c r="U44" i="73"/>
  <c r="U45" i="65"/>
  <c r="G44" i="73"/>
  <c r="G45" i="65"/>
  <c r="S44" i="73"/>
  <c r="S45" i="65"/>
  <c r="M44" i="73"/>
  <c r="M45" i="65"/>
  <c r="I45" i="65"/>
  <c r="I44" i="73"/>
  <c r="Q52" i="69"/>
  <c r="Q56" i="69" s="1"/>
  <c r="Q65" i="69" s="1"/>
  <c r="R248" i="56"/>
  <c r="L54" i="74"/>
  <c r="L46" i="70"/>
  <c r="R46" i="70"/>
  <c r="R54" i="74"/>
  <c r="K54" i="74"/>
  <c r="K46" i="70"/>
  <c r="M54" i="74"/>
  <c r="M46" i="70"/>
  <c r="W54" i="74"/>
  <c r="W46" i="70"/>
  <c r="BJ52" i="46"/>
  <c r="BE52" i="46"/>
  <c r="CD52" i="46"/>
  <c r="BL52" i="46"/>
  <c r="BK52" i="46"/>
  <c r="CI52" i="46"/>
  <c r="AY52" i="46"/>
  <c r="CC52" i="46"/>
  <c r="BD52" i="46"/>
  <c r="BG52" i="46"/>
  <c r="BA52" i="46"/>
  <c r="CJ52" i="46"/>
  <c r="BX52" i="46"/>
  <c r="BV52" i="46"/>
  <c r="BT52" i="46"/>
  <c r="CK52" i="46"/>
  <c r="CA52" i="46"/>
  <c r="BY52" i="46"/>
  <c r="CL52" i="46"/>
  <c r="BZ52" i="46"/>
  <c r="BO52" i="46"/>
  <c r="CB52" i="46"/>
  <c r="CM52" i="46"/>
  <c r="BF52" i="46"/>
  <c r="BU52" i="46"/>
  <c r="CH52" i="46"/>
  <c r="BN52" i="46"/>
  <c r="CF52" i="46"/>
  <c r="BI52" i="46"/>
  <c r="BH52" i="46"/>
  <c r="CG52" i="46"/>
  <c r="CE52" i="46"/>
  <c r="BR52" i="46"/>
  <c r="AZ52" i="46"/>
  <c r="BM52" i="46"/>
  <c r="BW52" i="46"/>
  <c r="I52" i="44"/>
  <c r="BQ52" i="46"/>
  <c r="BB52" i="46"/>
  <c r="BC52" i="46"/>
  <c r="BP52" i="46"/>
  <c r="F52" i="46"/>
  <c r="G52" i="46"/>
  <c r="F182" i="64"/>
  <c r="G182" i="64"/>
  <c r="V182" i="64"/>
  <c r="Z182" i="64"/>
  <c r="M182" i="64"/>
  <c r="H182" i="64"/>
  <c r="K182" i="64"/>
  <c r="X182" i="64"/>
  <c r="U182" i="64"/>
  <c r="Q182" i="64"/>
  <c r="Y182" i="64"/>
  <c r="S182" i="64"/>
  <c r="R182" i="64"/>
  <c r="I182" i="64"/>
  <c r="N182" i="64"/>
  <c r="O182" i="64"/>
  <c r="P182" i="64"/>
  <c r="T182" i="64"/>
  <c r="L182" i="64"/>
  <c r="W182" i="64"/>
  <c r="J182" i="64"/>
  <c r="E45" i="71"/>
  <c r="E52" i="75"/>
  <c r="G45" i="71"/>
  <c r="G52" i="75"/>
  <c r="N45" i="71"/>
  <c r="N52" i="75"/>
  <c r="P45" i="71"/>
  <c r="P52" i="75"/>
  <c r="D45" i="71"/>
  <c r="D52" i="75"/>
  <c r="AA187" i="64"/>
  <c r="W245" i="56"/>
  <c r="V92" i="47"/>
  <c r="AW251" i="46"/>
  <c r="BS57" i="46"/>
  <c r="BQ251" i="46" s="1"/>
  <c r="K31" i="25"/>
  <c r="S248" i="56"/>
  <c r="R52" i="69"/>
  <c r="R56" i="69" s="1"/>
  <c r="R65" i="69" s="1"/>
  <c r="AA249" i="46"/>
  <c r="CO23" i="46"/>
  <c r="E245" i="56"/>
  <c r="D92" i="47"/>
  <c r="D59" i="56"/>
  <c r="H56" i="46"/>
  <c r="I56" i="46"/>
  <c r="K56" i="46"/>
  <c r="Q56" i="46"/>
  <c r="O56" i="46"/>
  <c r="S56" i="46"/>
  <c r="X56" i="46"/>
  <c r="V56" i="46"/>
  <c r="P56" i="46"/>
  <c r="J56" i="46"/>
  <c r="AA56" i="46"/>
  <c r="M56" i="46"/>
  <c r="N56" i="46"/>
  <c r="T56" i="46"/>
  <c r="R56" i="46"/>
  <c r="W56" i="46"/>
  <c r="Z56" i="46"/>
  <c r="U56" i="46"/>
  <c r="Y56" i="46"/>
  <c r="L56" i="46"/>
  <c r="AB56" i="46"/>
  <c r="CN56" i="46"/>
  <c r="P31" i="25"/>
  <c r="W52" i="69"/>
  <c r="W56" i="69" s="1"/>
  <c r="W65" i="69" s="1"/>
  <c r="X248" i="56"/>
  <c r="H47" i="46"/>
  <c r="I47" i="46"/>
  <c r="T47" i="46"/>
  <c r="V47" i="46"/>
  <c r="M47" i="46"/>
  <c r="O47" i="46"/>
  <c r="N47" i="46"/>
  <c r="U47" i="46"/>
  <c r="AA47" i="46"/>
  <c r="Q47" i="46"/>
  <c r="Y47" i="46"/>
  <c r="X47" i="46"/>
  <c r="W47" i="46"/>
  <c r="P47" i="46"/>
  <c r="S47" i="46"/>
  <c r="Z47" i="46"/>
  <c r="L47" i="46"/>
  <c r="J47" i="46"/>
  <c r="AB47" i="46"/>
  <c r="K47" i="46"/>
  <c r="R47" i="46"/>
  <c r="CN47" i="46"/>
  <c r="R92" i="47"/>
  <c r="S245" i="56"/>
  <c r="BS54" i="46"/>
  <c r="J56" i="44"/>
  <c r="V52" i="69"/>
  <c r="V56" i="69" s="1"/>
  <c r="V65" i="69" s="1"/>
  <c r="W248" i="56"/>
  <c r="F183" i="64"/>
  <c r="G183" i="64"/>
  <c r="T183" i="64"/>
  <c r="O183" i="64"/>
  <c r="K183" i="64"/>
  <c r="J183" i="64"/>
  <c r="V183" i="64"/>
  <c r="R183" i="64"/>
  <c r="S183" i="64"/>
  <c r="L183" i="64"/>
  <c r="X183" i="64"/>
  <c r="Z183" i="64"/>
  <c r="P183" i="64"/>
  <c r="Q183" i="64"/>
  <c r="U183" i="64"/>
  <c r="M183" i="64"/>
  <c r="Y183" i="64"/>
  <c r="H183" i="64"/>
  <c r="W183" i="64"/>
  <c r="N183" i="64"/>
  <c r="I183" i="64"/>
  <c r="AK183" i="64"/>
  <c r="AB183" i="64"/>
  <c r="AM183" i="64"/>
  <c r="AL183" i="64"/>
  <c r="AE183" i="64"/>
  <c r="AC183" i="64"/>
  <c r="AI183" i="64"/>
  <c r="AG183" i="64"/>
  <c r="AJ183" i="64"/>
  <c r="AH183" i="64"/>
  <c r="AU183" i="64"/>
  <c r="AP183" i="64"/>
  <c r="AN183" i="64"/>
  <c r="AT183" i="64"/>
  <c r="AD183" i="64"/>
  <c r="AS183" i="64"/>
  <c r="AO183" i="64"/>
  <c r="AQ183" i="64"/>
  <c r="AR183" i="64"/>
  <c r="AF183" i="64"/>
  <c r="AV187" i="64"/>
  <c r="N92" i="47"/>
  <c r="O245" i="56"/>
  <c r="T92" i="47"/>
  <c r="U245" i="56"/>
  <c r="M92" i="47"/>
  <c r="N245" i="56"/>
  <c r="T245" i="56"/>
  <c r="S92" i="47"/>
  <c r="CM33" i="46"/>
  <c r="CK257" i="46" s="1"/>
  <c r="BD33" i="46"/>
  <c r="BB257" i="46" s="1"/>
  <c r="BN33" i="46"/>
  <c r="BL257" i="46" s="1"/>
  <c r="BK33" i="46"/>
  <c r="BI257" i="46" s="1"/>
  <c r="F33" i="46"/>
  <c r="BM33" i="46"/>
  <c r="BK257" i="46" s="1"/>
  <c r="BP33" i="46"/>
  <c r="BN257" i="46" s="1"/>
  <c r="BL33" i="46"/>
  <c r="BJ257" i="46" s="1"/>
  <c r="I33" i="44"/>
  <c r="G253" i="44" s="1"/>
  <c r="BR33" i="46"/>
  <c r="BP257" i="46" s="1"/>
  <c r="CH33" i="46"/>
  <c r="CF257" i="46" s="1"/>
  <c r="AY33" i="46"/>
  <c r="BB33" i="46"/>
  <c r="AZ257" i="46" s="1"/>
  <c r="CF33" i="46"/>
  <c r="CD257" i="46" s="1"/>
  <c r="BU33" i="46"/>
  <c r="BS257" i="46" s="1"/>
  <c r="BZ33" i="46"/>
  <c r="BX257" i="46" s="1"/>
  <c r="CD33" i="46"/>
  <c r="CB257" i="46" s="1"/>
  <c r="BV33" i="46"/>
  <c r="BT257" i="46" s="1"/>
  <c r="BW33" i="46"/>
  <c r="BU257" i="46" s="1"/>
  <c r="AZ33" i="46"/>
  <c r="AX257" i="46" s="1"/>
  <c r="BY33" i="46"/>
  <c r="BW257" i="46" s="1"/>
  <c r="BF33" i="46"/>
  <c r="BD257" i="46" s="1"/>
  <c r="BA33" i="46"/>
  <c r="AY257" i="46" s="1"/>
  <c r="CA33" i="46"/>
  <c r="BY257" i="46" s="1"/>
  <c r="CG33" i="46"/>
  <c r="CE257" i="46" s="1"/>
  <c r="CL33" i="46"/>
  <c r="CJ257" i="46" s="1"/>
  <c r="CI33" i="46"/>
  <c r="CG257" i="46" s="1"/>
  <c r="BH33" i="46"/>
  <c r="BF257" i="46" s="1"/>
  <c r="BC33" i="46"/>
  <c r="BA257" i="46" s="1"/>
  <c r="BI33" i="46"/>
  <c r="BG257" i="46" s="1"/>
  <c r="BE33" i="46"/>
  <c r="BC257" i="46" s="1"/>
  <c r="BQ33" i="46"/>
  <c r="BO257" i="46" s="1"/>
  <c r="CK33" i="46"/>
  <c r="CI257" i="46" s="1"/>
  <c r="BT33" i="46"/>
  <c r="BO33" i="46"/>
  <c r="BM257" i="46" s="1"/>
  <c r="CC33" i="46"/>
  <c r="CA257" i="46" s="1"/>
  <c r="BG33" i="46"/>
  <c r="BE257" i="46" s="1"/>
  <c r="CJ33" i="46"/>
  <c r="CH257" i="46" s="1"/>
  <c r="BX33" i="46"/>
  <c r="BV257" i="46" s="1"/>
  <c r="CB33" i="46"/>
  <c r="BZ257" i="46" s="1"/>
  <c r="CE33" i="46"/>
  <c r="CC257" i="46" s="1"/>
  <c r="BJ33" i="46"/>
  <c r="BH257" i="46" s="1"/>
  <c r="C257" i="46"/>
  <c r="CN48" i="46"/>
  <c r="BS48" i="46"/>
  <c r="E38" i="63"/>
  <c r="F39" i="63"/>
  <c r="D42" i="46"/>
  <c r="E42" i="46" s="1"/>
  <c r="P44" i="73"/>
  <c r="P45" i="65"/>
  <c r="N45" i="65"/>
  <c r="N44" i="73"/>
  <c r="T45" i="65"/>
  <c r="T44" i="73"/>
  <c r="R45" i="65"/>
  <c r="R44" i="73"/>
  <c r="Q45" i="65"/>
  <c r="Q44" i="73"/>
  <c r="J52" i="69"/>
  <c r="J56" i="69" s="1"/>
  <c r="J65" i="69" s="1"/>
  <c r="K248" i="56"/>
  <c r="I52" i="69"/>
  <c r="I56" i="69" s="1"/>
  <c r="I65" i="69" s="1"/>
  <c r="J248" i="56"/>
  <c r="Q248" i="56"/>
  <c r="P52" i="69"/>
  <c r="P56" i="69" s="1"/>
  <c r="P65" i="69" s="1"/>
  <c r="O54" i="74"/>
  <c r="O46" i="70"/>
  <c r="N54" i="74"/>
  <c r="N46" i="70"/>
  <c r="F54" i="74"/>
  <c r="F46" i="70"/>
  <c r="E54" i="74"/>
  <c r="E46" i="70"/>
  <c r="H46" i="70"/>
  <c r="H54" i="74"/>
  <c r="D52" i="44"/>
  <c r="E52" i="44" s="1"/>
  <c r="H52" i="44" s="1"/>
  <c r="J52" i="44" s="1"/>
  <c r="K49" i="63"/>
  <c r="AH182" i="64"/>
  <c r="AB182" i="64"/>
  <c r="AI182" i="64"/>
  <c r="AR182" i="64"/>
  <c r="AN182" i="64"/>
  <c r="AG182" i="64"/>
  <c r="AJ182" i="64"/>
  <c r="AD182" i="64"/>
  <c r="AK182" i="64"/>
  <c r="AL182" i="64"/>
  <c r="AC182" i="64"/>
  <c r="AU182" i="64"/>
  <c r="AO182" i="64"/>
  <c r="AQ182" i="64"/>
  <c r="AP182" i="64"/>
  <c r="AM182" i="64"/>
  <c r="AT182" i="64"/>
  <c r="AS182" i="64"/>
  <c r="AF182" i="64"/>
  <c r="AE182" i="64"/>
  <c r="L45" i="71"/>
  <c r="L52" i="75"/>
  <c r="V45" i="71"/>
  <c r="V52" i="75"/>
  <c r="T52" i="75"/>
  <c r="T45" i="71"/>
  <c r="O45" i="71"/>
  <c r="O52" i="75"/>
  <c r="U52" i="75"/>
  <c r="U45" i="71"/>
  <c r="Q245" i="56"/>
  <c r="P92" i="47"/>
  <c r="J46" i="44"/>
  <c r="E248" i="56"/>
  <c r="D23" i="56"/>
  <c r="D52" i="69"/>
  <c r="F64" i="63"/>
  <c r="C83" i="63"/>
  <c r="H245" i="56"/>
  <c r="G92" i="47"/>
  <c r="AV246" i="46"/>
  <c r="CO59" i="46"/>
  <c r="D341" i="47"/>
  <c r="I92" i="47"/>
  <c r="J245" i="56"/>
  <c r="H58" i="44"/>
  <c r="C241" i="44"/>
  <c r="AD56" i="46"/>
  <c r="AW56" i="46"/>
  <c r="AS56" i="46"/>
  <c r="AT56" i="46"/>
  <c r="AF56" i="46"/>
  <c r="AQ56" i="46"/>
  <c r="AR56" i="46"/>
  <c r="AP56" i="46"/>
  <c r="AN56" i="46"/>
  <c r="AL56" i="46"/>
  <c r="AK56" i="46"/>
  <c r="AU56" i="46"/>
  <c r="AM56" i="46"/>
  <c r="AV56" i="46"/>
  <c r="AH56" i="46"/>
  <c r="AI56" i="46"/>
  <c r="AG56" i="46"/>
  <c r="AE56" i="46"/>
  <c r="AO56" i="46"/>
  <c r="AJ56" i="46"/>
  <c r="D31" i="25"/>
  <c r="AV185" i="64"/>
  <c r="CM50" i="46"/>
  <c r="BC50" i="46"/>
  <c r="BX50" i="46"/>
  <c r="BL50" i="46"/>
  <c r="BO50" i="46"/>
  <c r="BP50" i="46"/>
  <c r="BR50" i="46"/>
  <c r="BU50" i="46"/>
  <c r="CB50" i="46"/>
  <c r="CJ50" i="46"/>
  <c r="CL50" i="46"/>
  <c r="AY50" i="46"/>
  <c r="CI50" i="46"/>
  <c r="BW50" i="46"/>
  <c r="CK50" i="46"/>
  <c r="BV50" i="46"/>
  <c r="BT50" i="46"/>
  <c r="BN50" i="46"/>
  <c r="AZ50" i="46"/>
  <c r="BF50" i="46"/>
  <c r="I50" i="44"/>
  <c r="BZ50" i="46"/>
  <c r="BH50" i="46"/>
  <c r="CF50" i="46"/>
  <c r="BA50" i="46"/>
  <c r="BB50" i="46"/>
  <c r="CG50" i="46"/>
  <c r="BJ50" i="46"/>
  <c r="CA50" i="46"/>
  <c r="F50" i="46"/>
  <c r="BG50" i="46"/>
  <c r="BI50" i="46"/>
  <c r="BK50" i="46"/>
  <c r="BD50" i="46"/>
  <c r="CD50" i="46"/>
  <c r="BY50" i="46"/>
  <c r="BE50" i="46"/>
  <c r="BM50" i="46"/>
  <c r="BQ50" i="46"/>
  <c r="CH50" i="46"/>
  <c r="CC50" i="46"/>
  <c r="CE50" i="46"/>
  <c r="V248" i="56"/>
  <c r="U52" i="69"/>
  <c r="U56" i="69" s="1"/>
  <c r="U65" i="69" s="1"/>
  <c r="AD47" i="46"/>
  <c r="AJ47" i="46"/>
  <c r="AW47" i="46"/>
  <c r="AN47" i="46"/>
  <c r="AO47" i="46"/>
  <c r="AU47" i="46"/>
  <c r="AM47" i="46"/>
  <c r="AI47" i="46"/>
  <c r="AV47" i="46"/>
  <c r="AQ47" i="46"/>
  <c r="AF47" i="46"/>
  <c r="AR47" i="46"/>
  <c r="AK47" i="46"/>
  <c r="AS47" i="46"/>
  <c r="AE47" i="46"/>
  <c r="AT47" i="46"/>
  <c r="AL47" i="46"/>
  <c r="AH47" i="46"/>
  <c r="AP47" i="46"/>
  <c r="AG47" i="46"/>
  <c r="F92" i="47"/>
  <c r="G245" i="56"/>
  <c r="AW245" i="46"/>
  <c r="BS58" i="46"/>
  <c r="BQ245" i="46" s="1"/>
  <c r="Q31" i="25"/>
  <c r="AD55" i="46"/>
  <c r="AJ55" i="46"/>
  <c r="AI55" i="46"/>
  <c r="AF55" i="46"/>
  <c r="AR55" i="46"/>
  <c r="AW55" i="46"/>
  <c r="AK55" i="46"/>
  <c r="AQ55" i="46"/>
  <c r="AE55" i="46"/>
  <c r="AN55" i="46"/>
  <c r="AV55" i="46"/>
  <c r="AL55" i="46"/>
  <c r="AP55" i="46"/>
  <c r="AS55" i="46"/>
  <c r="AO55" i="46"/>
  <c r="AT55" i="46"/>
  <c r="AH55" i="46"/>
  <c r="AU55" i="46"/>
  <c r="AG55" i="46"/>
  <c r="AM55" i="46"/>
  <c r="T248" i="56"/>
  <c r="S52" i="69"/>
  <c r="S56" i="69" s="1"/>
  <c r="S65" i="69" s="1"/>
  <c r="F248" i="56"/>
  <c r="E52" i="69"/>
  <c r="E56" i="69" s="1"/>
  <c r="E65" i="69" s="1"/>
  <c r="I58" i="63"/>
  <c r="C172" i="64"/>
  <c r="F30" i="63"/>
  <c r="C58" i="63"/>
  <c r="D44" i="46"/>
  <c r="E44" i="46" s="1"/>
  <c r="F41" i="63"/>
  <c r="D51" i="44"/>
  <c r="E51" i="44" s="1"/>
  <c r="H51" i="44" s="1"/>
  <c r="J51" i="44" s="1"/>
  <c r="K48" i="63"/>
  <c r="K45" i="65"/>
  <c r="K44" i="73"/>
  <c r="F44" i="73"/>
  <c r="F45" i="65"/>
  <c r="W45" i="65"/>
  <c r="W44" i="73"/>
  <c r="O44" i="73"/>
  <c r="O45" i="65"/>
  <c r="H45" i="65"/>
  <c r="H44" i="73"/>
  <c r="N52" i="69"/>
  <c r="N56" i="69" s="1"/>
  <c r="N65" i="69" s="1"/>
  <c r="O248" i="56"/>
  <c r="U248" i="56"/>
  <c r="T52" i="69"/>
  <c r="T56" i="69" s="1"/>
  <c r="T65" i="69" s="1"/>
  <c r="J54" i="74"/>
  <c r="J46" i="70"/>
  <c r="U54" i="74"/>
  <c r="U46" i="70"/>
  <c r="V46" i="70"/>
  <c r="V54" i="74"/>
  <c r="T54" i="74"/>
  <c r="T46" i="70"/>
  <c r="D46" i="70"/>
  <c r="D54" i="74"/>
  <c r="AA186" i="64"/>
  <c r="G52" i="69"/>
  <c r="G56" i="69" s="1"/>
  <c r="G65" i="69" s="1"/>
  <c r="H248" i="56"/>
  <c r="I21" i="46"/>
  <c r="T21" i="46"/>
  <c r="P21" i="56" s="1"/>
  <c r="N21" i="46"/>
  <c r="J21" i="56" s="1"/>
  <c r="W21" i="46"/>
  <c r="S21" i="56" s="1"/>
  <c r="V21" i="46"/>
  <c r="R21" i="56" s="1"/>
  <c r="Y21" i="46"/>
  <c r="U21" i="56" s="1"/>
  <c r="K21" i="46"/>
  <c r="G21" i="56" s="1"/>
  <c r="P21" i="46"/>
  <c r="L21" i="56" s="1"/>
  <c r="AA21" i="46"/>
  <c r="W21" i="56" s="1"/>
  <c r="J21" i="46"/>
  <c r="F21" i="56" s="1"/>
  <c r="U21" i="46"/>
  <c r="Q21" i="56" s="1"/>
  <c r="R21" i="46"/>
  <c r="N21" i="56" s="1"/>
  <c r="AB21" i="46"/>
  <c r="X21" i="56" s="1"/>
  <c r="S21" i="46"/>
  <c r="O21" i="56" s="1"/>
  <c r="O21" i="46"/>
  <c r="K21" i="56" s="1"/>
  <c r="L21" i="46"/>
  <c r="H21" i="56" s="1"/>
  <c r="X21" i="46"/>
  <c r="T21" i="56" s="1"/>
  <c r="H21" i="46"/>
  <c r="Q21" i="46"/>
  <c r="M21" i="56" s="1"/>
  <c r="M21" i="46"/>
  <c r="I21" i="56" s="1"/>
  <c r="Z21" i="46"/>
  <c r="V21" i="56" s="1"/>
  <c r="W45" i="71"/>
  <c r="W52" i="75"/>
  <c r="S52" i="75"/>
  <c r="S45" i="71"/>
  <c r="F45" i="71"/>
  <c r="F52" i="75"/>
  <c r="Q45" i="71"/>
  <c r="Q52" i="75"/>
  <c r="I52" i="75"/>
  <c r="I45" i="71"/>
  <c r="L92" i="47"/>
  <c r="M245" i="56"/>
  <c r="C42" i="72"/>
  <c r="C44" i="72" s="1"/>
  <c r="F245" i="56"/>
  <c r="E92" i="47"/>
  <c r="E251" i="46"/>
  <c r="AD57" i="46"/>
  <c r="AP57" i="46"/>
  <c r="AN57" i="46"/>
  <c r="AU57" i="46"/>
  <c r="AJ57" i="46"/>
  <c r="AI57" i="46"/>
  <c r="AH57" i="46"/>
  <c r="AT57" i="46"/>
  <c r="AL57" i="46"/>
  <c r="AW57" i="46"/>
  <c r="AR57" i="46"/>
  <c r="AS57" i="46"/>
  <c r="AQ57" i="46"/>
  <c r="AF57" i="46"/>
  <c r="AO57" i="46"/>
  <c r="AG57" i="46"/>
  <c r="AV57" i="46"/>
  <c r="AM57" i="46"/>
  <c r="AE57" i="46"/>
  <c r="AK57" i="46"/>
  <c r="G31" i="25"/>
  <c r="Q92" i="47"/>
  <c r="R245" i="56"/>
  <c r="X90" i="25"/>
  <c r="Q112" i="36" s="1"/>
  <c r="AQ165" i="46" s="1"/>
  <c r="BU53" i="46"/>
  <c r="BX53" i="46"/>
  <c r="CL53" i="46"/>
  <c r="BP53" i="46"/>
  <c r="CE53" i="46"/>
  <c r="BT53" i="46"/>
  <c r="BN53" i="46"/>
  <c r="BG53" i="46"/>
  <c r="CA53" i="46"/>
  <c r="CI53" i="46"/>
  <c r="BI53" i="46"/>
  <c r="CK53" i="46"/>
  <c r="BA53" i="46"/>
  <c r="BC53" i="46"/>
  <c r="BK53" i="46"/>
  <c r="BE53" i="46"/>
  <c r="CG53" i="46"/>
  <c r="CH53" i="46"/>
  <c r="BH53" i="46"/>
  <c r="AZ53" i="46"/>
  <c r="BY53" i="46"/>
  <c r="BF53" i="46"/>
  <c r="CM53" i="46"/>
  <c r="BB53" i="46"/>
  <c r="CD53" i="46"/>
  <c r="CC53" i="46"/>
  <c r="BW53" i="46"/>
  <c r="BD53" i="46"/>
  <c r="CJ53" i="46"/>
  <c r="BO53" i="46"/>
  <c r="BZ53" i="46"/>
  <c r="BR53" i="46"/>
  <c r="BM53" i="46"/>
  <c r="BQ53" i="46"/>
  <c r="BV53" i="46"/>
  <c r="CF53" i="46"/>
  <c r="I53" i="44"/>
  <c r="J53" i="44" s="1"/>
  <c r="BJ53" i="46"/>
  <c r="BL53" i="46"/>
  <c r="CB53" i="46"/>
  <c r="AY53" i="46"/>
  <c r="G53" i="46"/>
  <c r="F53" i="46"/>
  <c r="CO22" i="46"/>
  <c r="N31" i="25"/>
  <c r="F46" i="63"/>
  <c r="D49" i="44" s="1"/>
  <c r="E49" i="44" s="1"/>
  <c r="H49" i="44" s="1"/>
  <c r="D49" i="46"/>
  <c r="E49" i="46" s="1"/>
  <c r="BS47" i="46"/>
  <c r="U92" i="47"/>
  <c r="V245" i="56"/>
  <c r="X245" i="56"/>
  <c r="W92" i="47"/>
  <c r="CN54" i="46"/>
  <c r="H54" i="46"/>
  <c r="N54" i="46"/>
  <c r="J54" i="46"/>
  <c r="Y54" i="46"/>
  <c r="O54" i="46"/>
  <c r="Q54" i="46"/>
  <c r="K54" i="46"/>
  <c r="AA54" i="46"/>
  <c r="Z54" i="46"/>
  <c r="M54" i="46"/>
  <c r="I54" i="46"/>
  <c r="W54" i="46"/>
  <c r="U54" i="46"/>
  <c r="AB54" i="46"/>
  <c r="X54" i="46"/>
  <c r="S54" i="46"/>
  <c r="L54" i="46"/>
  <c r="R54" i="46"/>
  <c r="P54" i="46"/>
  <c r="T54" i="46"/>
  <c r="V54" i="46"/>
  <c r="BR245" i="46"/>
  <c r="CN58" i="46"/>
  <c r="CL245" i="46" s="1"/>
  <c r="C247" i="44"/>
  <c r="H57" i="44"/>
  <c r="T31" i="25"/>
  <c r="AA185" i="64"/>
  <c r="H55" i="46"/>
  <c r="I55" i="46"/>
  <c r="P55" i="46"/>
  <c r="V55" i="46"/>
  <c r="AB55" i="46"/>
  <c r="O55" i="46"/>
  <c r="Q55" i="46"/>
  <c r="S55" i="46"/>
  <c r="Y55" i="46"/>
  <c r="L55" i="46"/>
  <c r="W55" i="46"/>
  <c r="K55" i="46"/>
  <c r="AA55" i="46"/>
  <c r="T55" i="46"/>
  <c r="Z55" i="46"/>
  <c r="U55" i="46"/>
  <c r="R55" i="46"/>
  <c r="N55" i="46"/>
  <c r="J55" i="46"/>
  <c r="X55" i="46"/>
  <c r="M55" i="46"/>
  <c r="CN55" i="46"/>
  <c r="M52" i="69"/>
  <c r="M56" i="69" s="1"/>
  <c r="M65" i="69" s="1"/>
  <c r="N248" i="56"/>
  <c r="F112" i="36" l="1"/>
  <c r="AF165" i="46" s="1"/>
  <c r="F208" i="47" s="1"/>
  <c r="F368" i="47" s="1"/>
  <c r="D112" i="36"/>
  <c r="C54" i="74"/>
  <c r="N112" i="36"/>
  <c r="AN165" i="46" s="1"/>
  <c r="AI151" i="25" s="1"/>
  <c r="AI271" i="25" s="1"/>
  <c r="M112" i="36"/>
  <c r="AM165" i="46" s="1"/>
  <c r="AH151" i="25" s="1"/>
  <c r="AH271" i="25" s="1"/>
  <c r="N50" i="74"/>
  <c r="N69" i="75" s="1"/>
  <c r="O55" i="56"/>
  <c r="N42" i="70" s="1"/>
  <c r="N62" i="71" s="1"/>
  <c r="N76" i="25"/>
  <c r="K65" i="74"/>
  <c r="K63" i="75" s="1"/>
  <c r="K75" i="25"/>
  <c r="L54" i="56"/>
  <c r="G54" i="56"/>
  <c r="F75" i="25"/>
  <c r="F65" i="74"/>
  <c r="F63" i="75" s="1"/>
  <c r="AK251" i="46"/>
  <c r="M160" i="47"/>
  <c r="M339" i="47" s="1"/>
  <c r="AH82" i="25"/>
  <c r="I160" i="47"/>
  <c r="I339" i="47" s="1"/>
  <c r="AG251" i="46"/>
  <c r="AD82" i="25"/>
  <c r="S158" i="47"/>
  <c r="AN76" i="25"/>
  <c r="J158" i="47"/>
  <c r="AE76" i="25"/>
  <c r="AM64" i="25"/>
  <c r="R150" i="47"/>
  <c r="H159" i="47"/>
  <c r="AC77" i="25"/>
  <c r="CN33" i="46"/>
  <c r="CL257" i="46" s="1"/>
  <c r="BR257" i="46"/>
  <c r="P64" i="25"/>
  <c r="P48" i="74"/>
  <c r="P67" i="75" s="1"/>
  <c r="Q47" i="56"/>
  <c r="P40" i="70" s="1"/>
  <c r="P60" i="71" s="1"/>
  <c r="U77" i="25"/>
  <c r="V56" i="56"/>
  <c r="U71" i="74"/>
  <c r="U48" i="75" s="1"/>
  <c r="V55" i="56"/>
  <c r="U42" i="70" s="1"/>
  <c r="U62" i="71" s="1"/>
  <c r="U76" i="25"/>
  <c r="U50" i="74"/>
  <c r="U69" i="75" s="1"/>
  <c r="L55" i="56"/>
  <c r="K42" i="70" s="1"/>
  <c r="K62" i="71" s="1"/>
  <c r="K76" i="25"/>
  <c r="K50" i="74"/>
  <c r="K69" i="75" s="1"/>
  <c r="W75" i="25"/>
  <c r="W65" i="74"/>
  <c r="W63" i="75" s="1"/>
  <c r="X54" i="56"/>
  <c r="H65" i="74"/>
  <c r="H63" i="75" s="1"/>
  <c r="I54" i="56"/>
  <c r="H75" i="25"/>
  <c r="M54" i="56"/>
  <c r="L75" i="25"/>
  <c r="L65" i="74"/>
  <c r="L63" i="75" s="1"/>
  <c r="J54" i="56"/>
  <c r="I75" i="25"/>
  <c r="I65" i="74"/>
  <c r="I63" i="75" s="1"/>
  <c r="W45" i="47"/>
  <c r="W290" i="47"/>
  <c r="W96" i="47"/>
  <c r="AM53" i="46"/>
  <c r="M156" i="47" s="1"/>
  <c r="AO53" i="46"/>
  <c r="O156" i="47" s="1"/>
  <c r="AT53" i="46"/>
  <c r="T156" i="47" s="1"/>
  <c r="AE53" i="46"/>
  <c r="E156" i="47" s="1"/>
  <c r="AL53" i="46"/>
  <c r="L156" i="47" s="1"/>
  <c r="AD53" i="46"/>
  <c r="AJ53" i="46"/>
  <c r="J156" i="47" s="1"/>
  <c r="AQ53" i="46"/>
  <c r="Q156" i="47" s="1"/>
  <c r="AR53" i="46"/>
  <c r="R156" i="47" s="1"/>
  <c r="AW53" i="46"/>
  <c r="W156" i="47" s="1"/>
  <c r="AS53" i="46"/>
  <c r="S156" i="47" s="1"/>
  <c r="AI53" i="46"/>
  <c r="I156" i="47" s="1"/>
  <c r="AN53" i="46"/>
  <c r="N156" i="47" s="1"/>
  <c r="AH53" i="46"/>
  <c r="H156" i="47" s="1"/>
  <c r="AU53" i="46"/>
  <c r="U156" i="47" s="1"/>
  <c r="AK53" i="46"/>
  <c r="K156" i="47" s="1"/>
  <c r="AF53" i="46"/>
  <c r="F156" i="47" s="1"/>
  <c r="AG53" i="46"/>
  <c r="G156" i="47" s="1"/>
  <c r="AP53" i="46"/>
  <c r="P156" i="47" s="1"/>
  <c r="AV53" i="46"/>
  <c r="V156" i="47" s="1"/>
  <c r="CN53" i="46"/>
  <c r="O112" i="36"/>
  <c r="AO165" i="46" s="1"/>
  <c r="AS90" i="25"/>
  <c r="V160" i="47"/>
  <c r="V339" i="47" s="1"/>
  <c r="AQ82" i="25"/>
  <c r="AT251" i="46"/>
  <c r="Q160" i="47"/>
  <c r="Q339" i="47" s="1"/>
  <c r="AO251" i="46"/>
  <c r="AL82" i="25"/>
  <c r="AG82" i="25"/>
  <c r="L160" i="47"/>
  <c r="L339" i="47" s="1"/>
  <c r="AJ251" i="46"/>
  <c r="AH251" i="46"/>
  <c r="AE82" i="25"/>
  <c r="J160" i="47"/>
  <c r="J339" i="47" s="1"/>
  <c r="AX57" i="46"/>
  <c r="AV251" i="46" s="1"/>
  <c r="D160" i="47"/>
  <c r="Y82" i="25"/>
  <c r="AB251" i="46"/>
  <c r="C46" i="70"/>
  <c r="I86" i="63"/>
  <c r="I90" i="63"/>
  <c r="AC76" i="25"/>
  <c r="AC78" i="25" s="1"/>
  <c r="H158" i="47"/>
  <c r="P158" i="47"/>
  <c r="AK76" i="25"/>
  <c r="Z76" i="25"/>
  <c r="E158" i="47"/>
  <c r="R158" i="47"/>
  <c r="AM76" i="25"/>
  <c r="D158" i="47"/>
  <c r="Y76" i="25"/>
  <c r="AX55" i="46"/>
  <c r="AK64" i="25"/>
  <c r="P150" i="47"/>
  <c r="Z64" i="25"/>
  <c r="E150" i="47"/>
  <c r="F150" i="47"/>
  <c r="AA64" i="25"/>
  <c r="AH64" i="25"/>
  <c r="M150" i="47"/>
  <c r="AR64" i="25"/>
  <c r="W150" i="47"/>
  <c r="C31" i="25"/>
  <c r="AS31" i="25" s="1"/>
  <c r="Z77" i="25"/>
  <c r="E159" i="47"/>
  <c r="V159" i="47"/>
  <c r="AQ77" i="25"/>
  <c r="L159" i="47"/>
  <c r="AG77" i="25"/>
  <c r="Q159" i="47"/>
  <c r="AL77" i="25"/>
  <c r="W159" i="47"/>
  <c r="AR77" i="25"/>
  <c r="J112" i="36"/>
  <c r="AJ165" i="46" s="1"/>
  <c r="D248" i="56"/>
  <c r="K23" i="44"/>
  <c r="D42" i="44"/>
  <c r="E42" i="44" s="1"/>
  <c r="K39" i="63"/>
  <c r="H33" i="46"/>
  <c r="F257" i="46" s="1"/>
  <c r="U33" i="46"/>
  <c r="AB33" i="46"/>
  <c r="W33" i="46"/>
  <c r="V33" i="46"/>
  <c r="K33" i="46"/>
  <c r="O33" i="46"/>
  <c r="M33" i="46"/>
  <c r="J33" i="46"/>
  <c r="Y33" i="46"/>
  <c r="R33" i="46"/>
  <c r="T33" i="46"/>
  <c r="AA33" i="46"/>
  <c r="Z33" i="46"/>
  <c r="Q33" i="46"/>
  <c r="N33" i="46"/>
  <c r="I33" i="46"/>
  <c r="X33" i="46"/>
  <c r="S33" i="46"/>
  <c r="L33" i="46"/>
  <c r="P33" i="46"/>
  <c r="D257" i="46"/>
  <c r="H112" i="36"/>
  <c r="AH165" i="46" s="1"/>
  <c r="T45" i="47"/>
  <c r="T290" i="47"/>
  <c r="T96" i="47"/>
  <c r="K112" i="36"/>
  <c r="AK165" i="46" s="1"/>
  <c r="AV183" i="64"/>
  <c r="F44" i="71"/>
  <c r="F48" i="71" s="1"/>
  <c r="F51" i="75"/>
  <c r="F55" i="75" s="1"/>
  <c r="V51" i="75"/>
  <c r="V55" i="75" s="1"/>
  <c r="V44" i="71"/>
  <c r="V48" i="71" s="1"/>
  <c r="M44" i="71"/>
  <c r="M48" i="71" s="1"/>
  <c r="M51" i="75"/>
  <c r="M55" i="75" s="1"/>
  <c r="P51" i="75"/>
  <c r="P55" i="75" s="1"/>
  <c r="P44" i="71"/>
  <c r="P48" i="71" s="1"/>
  <c r="H44" i="71"/>
  <c r="H48" i="71" s="1"/>
  <c r="H51" i="75"/>
  <c r="H55" i="75" s="1"/>
  <c r="R290" i="47"/>
  <c r="R45" i="47"/>
  <c r="R96" i="47"/>
  <c r="W64" i="25"/>
  <c r="W48" i="74"/>
  <c r="W67" i="75" s="1"/>
  <c r="X47" i="56"/>
  <c r="W40" i="70" s="1"/>
  <c r="W60" i="71" s="1"/>
  <c r="N48" i="74"/>
  <c r="N67" i="75" s="1"/>
  <c r="N64" i="25"/>
  <c r="O47" i="56"/>
  <c r="N40" i="70" s="1"/>
  <c r="N60" i="71" s="1"/>
  <c r="T64" i="25"/>
  <c r="T48" i="74"/>
  <c r="T67" i="75" s="1"/>
  <c r="U47" i="56"/>
  <c r="T40" i="70" s="1"/>
  <c r="T60" i="71" s="1"/>
  <c r="I48" i="74"/>
  <c r="I67" i="75" s="1"/>
  <c r="J47" i="56"/>
  <c r="I40" i="70" s="1"/>
  <c r="I60" i="71" s="1"/>
  <c r="I64" i="25"/>
  <c r="P47" i="56"/>
  <c r="O40" i="70" s="1"/>
  <c r="O60" i="71" s="1"/>
  <c r="O48" i="74"/>
  <c r="O67" i="75" s="1"/>
  <c r="O64" i="25"/>
  <c r="G71" i="74"/>
  <c r="G48" i="75" s="1"/>
  <c r="H56" i="56"/>
  <c r="G77" i="25"/>
  <c r="R77" i="25"/>
  <c r="R71" i="74"/>
  <c r="R48" i="75" s="1"/>
  <c r="S56" i="56"/>
  <c r="H77" i="25"/>
  <c r="H71" i="74"/>
  <c r="H48" i="75" s="1"/>
  <c r="I56" i="56"/>
  <c r="Q77" i="25"/>
  <c r="R56" i="56"/>
  <c r="Q71" i="74"/>
  <c r="Q48" i="75" s="1"/>
  <c r="L71" i="74"/>
  <c r="L48" i="75" s="1"/>
  <c r="L77" i="25"/>
  <c r="M56" i="56"/>
  <c r="K59" i="44"/>
  <c r="D245" i="56"/>
  <c r="T45" i="70"/>
  <c r="T49" i="70" s="1"/>
  <c r="T53" i="74"/>
  <c r="T57" i="74" s="1"/>
  <c r="L45" i="70"/>
  <c r="L49" i="70" s="1"/>
  <c r="L53" i="74"/>
  <c r="L57" i="74" s="1"/>
  <c r="P45" i="70"/>
  <c r="P49" i="70" s="1"/>
  <c r="P53" i="74"/>
  <c r="P57" i="74" s="1"/>
  <c r="U53" i="74"/>
  <c r="U57" i="74" s="1"/>
  <c r="U45" i="70"/>
  <c r="U49" i="70" s="1"/>
  <c r="W45" i="70"/>
  <c r="W49" i="70" s="1"/>
  <c r="W53" i="74"/>
  <c r="W57" i="74" s="1"/>
  <c r="AD52" i="46"/>
  <c r="AP52" i="46"/>
  <c r="AG52" i="46"/>
  <c r="AO52" i="46"/>
  <c r="AT52" i="46"/>
  <c r="AN52" i="46"/>
  <c r="AL52" i="46"/>
  <c r="AU52" i="46"/>
  <c r="AW52" i="46"/>
  <c r="AE52" i="46"/>
  <c r="AM52" i="46"/>
  <c r="AJ52" i="46"/>
  <c r="AI52" i="46"/>
  <c r="AQ52" i="46"/>
  <c r="AS52" i="46"/>
  <c r="AR52" i="46"/>
  <c r="AF52" i="46"/>
  <c r="AK52" i="46"/>
  <c r="AV52" i="46"/>
  <c r="AH52" i="46"/>
  <c r="CN52" i="46"/>
  <c r="BS52" i="46"/>
  <c r="Q69" i="74"/>
  <c r="Q46" i="75" s="1"/>
  <c r="Q65" i="25"/>
  <c r="R48" i="56"/>
  <c r="L65" i="25"/>
  <c r="L69" i="74"/>
  <c r="L46" i="75" s="1"/>
  <c r="M48" i="56"/>
  <c r="G65" i="25"/>
  <c r="H48" i="56"/>
  <c r="G69" i="74"/>
  <c r="G46" i="75" s="1"/>
  <c r="W65" i="25"/>
  <c r="X48" i="56"/>
  <c r="W69" i="74"/>
  <c r="W46" i="75" s="1"/>
  <c r="K65" i="25"/>
  <c r="L48" i="56"/>
  <c r="K69" i="74"/>
  <c r="K46" i="75" s="1"/>
  <c r="P45" i="46"/>
  <c r="AB45" i="46"/>
  <c r="L45" i="46"/>
  <c r="K45" i="46"/>
  <c r="W45" i="46"/>
  <c r="J45" i="46"/>
  <c r="AA45" i="46"/>
  <c r="N45" i="46"/>
  <c r="H45" i="46"/>
  <c r="V45" i="46"/>
  <c r="T45" i="46"/>
  <c r="S45" i="46"/>
  <c r="X45" i="46"/>
  <c r="U45" i="46"/>
  <c r="O45" i="46"/>
  <c r="Q45" i="46"/>
  <c r="Z45" i="46"/>
  <c r="Y45" i="46"/>
  <c r="M45" i="46"/>
  <c r="I45" i="46"/>
  <c r="R45" i="46"/>
  <c r="J161" i="47"/>
  <c r="J340" i="47" s="1"/>
  <c r="AE86" i="25"/>
  <c r="AH245" i="46"/>
  <c r="K58" i="56"/>
  <c r="K244" i="56" s="1"/>
  <c r="AD245" i="46"/>
  <c r="F161" i="47"/>
  <c r="F340" i="47" s="1"/>
  <c r="AA86" i="25"/>
  <c r="G58" i="56"/>
  <c r="G244" i="56" s="1"/>
  <c r="H161" i="47"/>
  <c r="H340" i="47" s="1"/>
  <c r="AF245" i="46"/>
  <c r="AC86" i="25"/>
  <c r="I58" i="56"/>
  <c r="I244" i="56" s="1"/>
  <c r="K161" i="47"/>
  <c r="K340" i="47" s="1"/>
  <c r="L58" i="56"/>
  <c r="L244" i="56" s="1"/>
  <c r="AI245" i="46"/>
  <c r="AF86" i="25"/>
  <c r="U58" i="56"/>
  <c r="U244" i="56" s="1"/>
  <c r="T162" i="47"/>
  <c r="T341" i="47" s="1"/>
  <c r="AO86" i="25"/>
  <c r="AR245" i="46"/>
  <c r="T161" i="47"/>
  <c r="T340" i="47" s="1"/>
  <c r="J50" i="44"/>
  <c r="J290" i="47"/>
  <c r="J45" i="47"/>
  <c r="J96" i="47"/>
  <c r="J82" i="25"/>
  <c r="K57" i="56"/>
  <c r="M251" i="46"/>
  <c r="J43" i="73"/>
  <c r="J56" i="73" s="1"/>
  <c r="L251" i="46"/>
  <c r="I43" i="73"/>
  <c r="I56" i="73" s="1"/>
  <c r="I82" i="25"/>
  <c r="J57" i="56"/>
  <c r="V57" i="56"/>
  <c r="U82" i="25"/>
  <c r="U43" i="73"/>
  <c r="U56" i="73" s="1"/>
  <c r="X251" i="46"/>
  <c r="P251" i="46"/>
  <c r="M82" i="25"/>
  <c r="N57" i="56"/>
  <c r="M43" i="73"/>
  <c r="M56" i="73" s="1"/>
  <c r="H82" i="25"/>
  <c r="I57" i="56"/>
  <c r="K251" i="46"/>
  <c r="H43" i="73"/>
  <c r="H56" i="73" s="1"/>
  <c r="C45" i="65"/>
  <c r="U63" i="25"/>
  <c r="V46" i="56"/>
  <c r="U63" i="74"/>
  <c r="U61" i="75" s="1"/>
  <c r="H63" i="25"/>
  <c r="H63" i="74"/>
  <c r="H61" i="75" s="1"/>
  <c r="I46" i="56"/>
  <c r="H46" i="56"/>
  <c r="G63" i="74"/>
  <c r="G61" i="75" s="1"/>
  <c r="G63" i="25"/>
  <c r="U46" i="56"/>
  <c r="T63" i="74"/>
  <c r="T61" i="75" s="1"/>
  <c r="T63" i="25"/>
  <c r="J63" i="25"/>
  <c r="K46" i="56"/>
  <c r="J63" i="74"/>
  <c r="J61" i="75" s="1"/>
  <c r="W63" i="74"/>
  <c r="W61" i="75" s="1"/>
  <c r="W63" i="25"/>
  <c r="X46" i="56"/>
  <c r="H151" i="47"/>
  <c r="AC65" i="25"/>
  <c r="T151" i="47"/>
  <c r="AO65" i="25"/>
  <c r="G151" i="47"/>
  <c r="AB65" i="25"/>
  <c r="V151" i="47"/>
  <c r="AQ65" i="25"/>
  <c r="Q151" i="47"/>
  <c r="AL65" i="25"/>
  <c r="H290" i="47"/>
  <c r="H45" i="47"/>
  <c r="H96" i="47"/>
  <c r="P76" i="25"/>
  <c r="P50" i="74"/>
  <c r="P69" i="75" s="1"/>
  <c r="Q55" i="56"/>
  <c r="P42" i="70" s="1"/>
  <c r="P62" i="71" s="1"/>
  <c r="G165" i="56"/>
  <c r="U290" i="47"/>
  <c r="U45" i="47"/>
  <c r="U96" i="47"/>
  <c r="P160" i="47"/>
  <c r="P339" i="47" s="1"/>
  <c r="AN251" i="46"/>
  <c r="AK82" i="25"/>
  <c r="AC21" i="46"/>
  <c r="CO21" i="46" s="1"/>
  <c r="E21" i="56"/>
  <c r="D21" i="56" s="1"/>
  <c r="K21" i="44" s="1"/>
  <c r="L21" i="44" s="1"/>
  <c r="C200" i="64"/>
  <c r="C224" i="64" s="1"/>
  <c r="E172" i="64"/>
  <c r="D172" i="64"/>
  <c r="AR76" i="25"/>
  <c r="AR78" i="25" s="1"/>
  <c r="W158" i="47"/>
  <c r="T150" i="47"/>
  <c r="AO64" i="25"/>
  <c r="R159" i="47"/>
  <c r="AM77" i="25"/>
  <c r="N290" i="47"/>
  <c r="N45" i="47"/>
  <c r="N96" i="47"/>
  <c r="U64" i="25"/>
  <c r="V47" i="56"/>
  <c r="U40" i="70" s="1"/>
  <c r="U60" i="71" s="1"/>
  <c r="U48" i="74"/>
  <c r="U67" i="75" s="1"/>
  <c r="Q64" i="25"/>
  <c r="R47" i="56"/>
  <c r="Q40" i="70" s="1"/>
  <c r="Q60" i="71" s="1"/>
  <c r="Q48" i="74"/>
  <c r="Q67" i="75" s="1"/>
  <c r="J56" i="56"/>
  <c r="I77" i="25"/>
  <c r="I71" i="74"/>
  <c r="I48" i="75" s="1"/>
  <c r="R50" i="74"/>
  <c r="R69" i="75" s="1"/>
  <c r="R76" i="25"/>
  <c r="S55" i="56"/>
  <c r="R42" i="70" s="1"/>
  <c r="R62" i="71" s="1"/>
  <c r="P55" i="56"/>
  <c r="O42" i="70" s="1"/>
  <c r="O62" i="71" s="1"/>
  <c r="O50" i="74"/>
  <c r="O69" i="75" s="1"/>
  <c r="O76" i="25"/>
  <c r="K55" i="56"/>
  <c r="J42" i="70" s="1"/>
  <c r="J62" i="71" s="1"/>
  <c r="J76" i="25"/>
  <c r="J50" i="74"/>
  <c r="J69" i="75" s="1"/>
  <c r="E55" i="56"/>
  <c r="D50" i="74"/>
  <c r="D76" i="25"/>
  <c r="AC55" i="46"/>
  <c r="CO55" i="46" s="1"/>
  <c r="F247" i="44"/>
  <c r="J57" i="44"/>
  <c r="H247" i="44" s="1"/>
  <c r="Q65" i="74"/>
  <c r="Q63" i="75" s="1"/>
  <c r="R54" i="56"/>
  <c r="Q75" i="25"/>
  <c r="G75" i="25"/>
  <c r="G65" i="74"/>
  <c r="G63" i="75" s="1"/>
  <c r="H54" i="56"/>
  <c r="P65" i="74"/>
  <c r="P63" i="75" s="1"/>
  <c r="P75" i="25"/>
  <c r="Q54" i="56"/>
  <c r="U75" i="25"/>
  <c r="U78" i="25" s="1"/>
  <c r="V54" i="56"/>
  <c r="U65" i="74"/>
  <c r="U63" i="75" s="1"/>
  <c r="J75" i="25"/>
  <c r="J65" i="74"/>
  <c r="J63" i="75" s="1"/>
  <c r="K54" i="56"/>
  <c r="CK49" i="46"/>
  <c r="AY49" i="46"/>
  <c r="BH49" i="46"/>
  <c r="CL49" i="46"/>
  <c r="BE49" i="46"/>
  <c r="CE49" i="46"/>
  <c r="BA49" i="46"/>
  <c r="CI49" i="46"/>
  <c r="BI49" i="46"/>
  <c r="BY49" i="46"/>
  <c r="CF49" i="46"/>
  <c r="BB49" i="46"/>
  <c r="CG49" i="46"/>
  <c r="CB49" i="46"/>
  <c r="BR49" i="46"/>
  <c r="BW49" i="46"/>
  <c r="BF49" i="46"/>
  <c r="BZ49" i="46"/>
  <c r="BL49" i="46"/>
  <c r="BQ49" i="46"/>
  <c r="CD49" i="46"/>
  <c r="BM49" i="46"/>
  <c r="BK49" i="46"/>
  <c r="BJ49" i="46"/>
  <c r="CJ49" i="46"/>
  <c r="BN49" i="46"/>
  <c r="CM49" i="46"/>
  <c r="AZ49" i="46"/>
  <c r="BU49" i="46"/>
  <c r="BC49" i="46"/>
  <c r="CC49" i="46"/>
  <c r="I49" i="44"/>
  <c r="J49" i="44" s="1"/>
  <c r="BP49" i="46"/>
  <c r="BX49" i="46"/>
  <c r="BD49" i="46"/>
  <c r="CH49" i="46"/>
  <c r="BO49" i="46"/>
  <c r="BG49" i="46"/>
  <c r="CA49" i="46"/>
  <c r="BV49" i="46"/>
  <c r="BT49" i="46"/>
  <c r="F49" i="46"/>
  <c r="G49" i="46"/>
  <c r="BS53" i="46"/>
  <c r="K160" i="47"/>
  <c r="K339" i="47" s="1"/>
  <c r="AF82" i="25"/>
  <c r="AI251" i="46"/>
  <c r="AB82" i="25"/>
  <c r="G160" i="47"/>
  <c r="G339" i="47" s="1"/>
  <c r="AE251" i="46"/>
  <c r="S160" i="47"/>
  <c r="S339" i="47" s="1"/>
  <c r="AN82" i="25"/>
  <c r="AQ251" i="46"/>
  <c r="AR251" i="46"/>
  <c r="AO82" i="25"/>
  <c r="T160" i="47"/>
  <c r="T339" i="47" s="1"/>
  <c r="AS251" i="46"/>
  <c r="U160" i="47"/>
  <c r="U339" i="47" s="1"/>
  <c r="AP82" i="25"/>
  <c r="V112" i="36"/>
  <c r="AV165" i="46" s="1"/>
  <c r="H45" i="73"/>
  <c r="D44" i="44"/>
  <c r="E44" i="44" s="1"/>
  <c r="K41" i="63"/>
  <c r="M158" i="47"/>
  <c r="AH76" i="25"/>
  <c r="T158" i="47"/>
  <c r="AO76" i="25"/>
  <c r="AG76" i="25"/>
  <c r="L158" i="47"/>
  <c r="Q158" i="47"/>
  <c r="AL76" i="25"/>
  <c r="AA76" i="25"/>
  <c r="F158" i="47"/>
  <c r="F45" i="47"/>
  <c r="F290" i="47"/>
  <c r="F96" i="47"/>
  <c r="AC64" i="25"/>
  <c r="H150" i="47"/>
  <c r="AN64" i="25"/>
  <c r="S150" i="47"/>
  <c r="Q150" i="47"/>
  <c r="AL64" i="25"/>
  <c r="U150" i="47"/>
  <c r="AP64" i="25"/>
  <c r="J150" i="47"/>
  <c r="AE64" i="25"/>
  <c r="V50" i="46"/>
  <c r="M50" i="46"/>
  <c r="T50" i="46"/>
  <c r="I50" i="46"/>
  <c r="O50" i="46"/>
  <c r="W50" i="46"/>
  <c r="Z50" i="46"/>
  <c r="AB50" i="46"/>
  <c r="X50" i="46"/>
  <c r="H50" i="46"/>
  <c r="L50" i="46"/>
  <c r="Q50" i="46"/>
  <c r="P50" i="46"/>
  <c r="N50" i="46"/>
  <c r="Y50" i="46"/>
  <c r="AA50" i="46"/>
  <c r="J50" i="46"/>
  <c r="R50" i="46"/>
  <c r="S50" i="46"/>
  <c r="K50" i="46"/>
  <c r="U50" i="46"/>
  <c r="G159" i="47"/>
  <c r="AB77" i="25"/>
  <c r="AH77" i="25"/>
  <c r="M159" i="47"/>
  <c r="N159" i="47"/>
  <c r="AI77" i="25"/>
  <c r="F159" i="47"/>
  <c r="AA77" i="25"/>
  <c r="Y77" i="25"/>
  <c r="D159" i="47"/>
  <c r="AX56" i="46"/>
  <c r="I45" i="47"/>
  <c r="I290" i="47"/>
  <c r="I96" i="47"/>
  <c r="C86" i="63"/>
  <c r="AV182" i="64"/>
  <c r="D41" i="46"/>
  <c r="F38" i="63"/>
  <c r="D41" i="44" s="1"/>
  <c r="E41" i="44" s="1"/>
  <c r="H41" i="44" s="1"/>
  <c r="E58" i="63"/>
  <c r="BS33" i="46"/>
  <c r="BQ257" i="46" s="1"/>
  <c r="AW257" i="46"/>
  <c r="S290" i="47"/>
  <c r="S45" i="47"/>
  <c r="S96" i="47"/>
  <c r="S112" i="36"/>
  <c r="AS165" i="46" s="1"/>
  <c r="K51" i="75"/>
  <c r="K55" i="75" s="1"/>
  <c r="K44" i="71"/>
  <c r="K48" i="71" s="1"/>
  <c r="J51" i="75"/>
  <c r="J55" i="75" s="1"/>
  <c r="J44" i="71"/>
  <c r="J48" i="71" s="1"/>
  <c r="W51" i="75"/>
  <c r="W55" i="75" s="1"/>
  <c r="W44" i="71"/>
  <c r="W48" i="71" s="1"/>
  <c r="O44" i="71"/>
  <c r="O48" i="71" s="1"/>
  <c r="O51" i="75"/>
  <c r="O55" i="75" s="1"/>
  <c r="L44" i="71"/>
  <c r="L48" i="71" s="1"/>
  <c r="L51" i="75"/>
  <c r="L55" i="75" s="1"/>
  <c r="E64" i="25"/>
  <c r="E48" i="74"/>
  <c r="E67" i="75" s="1"/>
  <c r="F47" i="56"/>
  <c r="E40" i="70" s="1"/>
  <c r="E60" i="71" s="1"/>
  <c r="L47" i="56"/>
  <c r="K40" i="70" s="1"/>
  <c r="K60" i="71" s="1"/>
  <c r="K48" i="74"/>
  <c r="K67" i="75" s="1"/>
  <c r="K64" i="25"/>
  <c r="L48" i="74"/>
  <c r="L67" i="75" s="1"/>
  <c r="L64" i="25"/>
  <c r="M47" i="56"/>
  <c r="L40" i="70" s="1"/>
  <c r="L60" i="71" s="1"/>
  <c r="K47" i="56"/>
  <c r="J40" i="70" s="1"/>
  <c r="J60" i="71" s="1"/>
  <c r="J64" i="25"/>
  <c r="J48" i="74"/>
  <c r="J67" i="75" s="1"/>
  <c r="D64" i="25"/>
  <c r="E47" i="56"/>
  <c r="D48" i="74"/>
  <c r="AC47" i="46"/>
  <c r="U56" i="56"/>
  <c r="T71" i="74"/>
  <c r="T48" i="75" s="1"/>
  <c r="T77" i="25"/>
  <c r="M77" i="25"/>
  <c r="N56" i="56"/>
  <c r="M71" i="74"/>
  <c r="M48" i="75" s="1"/>
  <c r="V77" i="25"/>
  <c r="W56" i="56"/>
  <c r="V71" i="74"/>
  <c r="V48" i="75" s="1"/>
  <c r="T56" i="56"/>
  <c r="S77" i="25"/>
  <c r="S71" i="74"/>
  <c r="S48" i="75" s="1"/>
  <c r="F77" i="25"/>
  <c r="F71" i="74"/>
  <c r="F48" i="75" s="1"/>
  <c r="G56" i="56"/>
  <c r="D290" i="47"/>
  <c r="C92" i="47"/>
  <c r="C290" i="47" s="1"/>
  <c r="D45" i="47"/>
  <c r="D96" i="47"/>
  <c r="E112" i="36"/>
  <c r="AE165" i="46" s="1"/>
  <c r="C52" i="75"/>
  <c r="I53" i="74"/>
  <c r="I57" i="74" s="1"/>
  <c r="I45" i="70"/>
  <c r="I49" i="70" s="1"/>
  <c r="K53" i="74"/>
  <c r="K57" i="74" s="1"/>
  <c r="K45" i="70"/>
  <c r="K49" i="70" s="1"/>
  <c r="V53" i="74"/>
  <c r="V57" i="74" s="1"/>
  <c r="V45" i="70"/>
  <c r="V49" i="70" s="1"/>
  <c r="H53" i="74"/>
  <c r="H57" i="74" s="1"/>
  <c r="H45" i="70"/>
  <c r="H49" i="70" s="1"/>
  <c r="S45" i="70"/>
  <c r="S49" i="70" s="1"/>
  <c r="S53" i="74"/>
  <c r="S57" i="74" s="1"/>
  <c r="H52" i="46"/>
  <c r="I52" i="46"/>
  <c r="R52" i="46"/>
  <c r="Z52" i="46"/>
  <c r="L52" i="46"/>
  <c r="S52" i="46"/>
  <c r="AA52" i="46"/>
  <c r="N52" i="46"/>
  <c r="V52" i="46"/>
  <c r="T52" i="46"/>
  <c r="K52" i="46"/>
  <c r="Q52" i="46"/>
  <c r="U52" i="46"/>
  <c r="Y52" i="46"/>
  <c r="O52" i="46"/>
  <c r="X52" i="46"/>
  <c r="AB52" i="46"/>
  <c r="J52" i="46"/>
  <c r="M52" i="46"/>
  <c r="W52" i="46"/>
  <c r="P52" i="46"/>
  <c r="T48" i="56"/>
  <c r="S65" i="25"/>
  <c r="S69" i="74"/>
  <c r="S46" i="75" s="1"/>
  <c r="M65" i="25"/>
  <c r="M69" i="74"/>
  <c r="M46" i="75" s="1"/>
  <c r="N48" i="56"/>
  <c r="G48" i="56"/>
  <c r="F65" i="25"/>
  <c r="F69" i="74"/>
  <c r="F46" i="75" s="1"/>
  <c r="V48" i="56"/>
  <c r="U69" i="74"/>
  <c r="U46" i="75" s="1"/>
  <c r="U65" i="25"/>
  <c r="S48" i="56"/>
  <c r="R65" i="25"/>
  <c r="R69" i="74"/>
  <c r="R46" i="75" s="1"/>
  <c r="W161" i="47"/>
  <c r="W340" i="47" s="1"/>
  <c r="X58" i="56"/>
  <c r="X244" i="56" s="1"/>
  <c r="AR86" i="25"/>
  <c r="W162" i="47"/>
  <c r="W341" i="47" s="1"/>
  <c r="AU245" i="46"/>
  <c r="AQ86" i="25"/>
  <c r="V162" i="47"/>
  <c r="V341" i="47" s="1"/>
  <c r="AT245" i="46"/>
  <c r="V161" i="47"/>
  <c r="V340" i="47" s="1"/>
  <c r="W58" i="56"/>
  <c r="W244" i="56" s="1"/>
  <c r="N58" i="56"/>
  <c r="N244" i="56" s="1"/>
  <c r="AH86" i="25"/>
  <c r="AK245" i="46"/>
  <c r="M161" i="47"/>
  <c r="M340" i="47" s="1"/>
  <c r="M162" i="47"/>
  <c r="AB86" i="25"/>
  <c r="AE245" i="46"/>
  <c r="H58" i="56"/>
  <c r="H244" i="56" s="1"/>
  <c r="G161" i="47"/>
  <c r="G340" i="47" s="1"/>
  <c r="P162" i="47"/>
  <c r="P341" i="47" s="1"/>
  <c r="AN245" i="46"/>
  <c r="P161" i="47"/>
  <c r="P340" i="47" s="1"/>
  <c r="Q58" i="56"/>
  <c r="Q244" i="56" s="1"/>
  <c r="AK86" i="25"/>
  <c r="N43" i="73"/>
  <c r="N56" i="73" s="1"/>
  <c r="N82" i="25"/>
  <c r="O57" i="56"/>
  <c r="Q251" i="46"/>
  <c r="M57" i="56"/>
  <c r="L82" i="25"/>
  <c r="L43" i="73"/>
  <c r="L56" i="73" s="1"/>
  <c r="O251" i="46"/>
  <c r="V251" i="46"/>
  <c r="S43" i="73"/>
  <c r="S56" i="73" s="1"/>
  <c r="S82" i="25"/>
  <c r="T57" i="56"/>
  <c r="K82" i="25"/>
  <c r="N251" i="46"/>
  <c r="L57" i="56"/>
  <c r="K43" i="73"/>
  <c r="K56" i="73" s="1"/>
  <c r="R57" i="56"/>
  <c r="T251" i="46"/>
  <c r="Q43" i="73"/>
  <c r="Q56" i="73" s="1"/>
  <c r="Q82" i="25"/>
  <c r="O290" i="47"/>
  <c r="O45" i="47"/>
  <c r="O96" i="47"/>
  <c r="AD51" i="46"/>
  <c r="AJ51" i="46"/>
  <c r="AE51" i="46"/>
  <c r="AQ51" i="46"/>
  <c r="AG51" i="46"/>
  <c r="AR51" i="46"/>
  <c r="AO51" i="46"/>
  <c r="AT51" i="46"/>
  <c r="AH51" i="46"/>
  <c r="AP51" i="46"/>
  <c r="AU51" i="46"/>
  <c r="AM51" i="46"/>
  <c r="AI51" i="46"/>
  <c r="AN51" i="46"/>
  <c r="AL51" i="46"/>
  <c r="AF51" i="46"/>
  <c r="AW51" i="46"/>
  <c r="AK51" i="46"/>
  <c r="AV51" i="46"/>
  <c r="AS51" i="46"/>
  <c r="O63" i="25"/>
  <c r="P46" i="56"/>
  <c r="O63" i="74"/>
  <c r="O61" i="75" s="1"/>
  <c r="G46" i="56"/>
  <c r="F63" i="74"/>
  <c r="F61" i="75" s="1"/>
  <c r="F63" i="25"/>
  <c r="O46" i="56"/>
  <c r="N63" i="25"/>
  <c r="N63" i="74"/>
  <c r="N61" i="75" s="1"/>
  <c r="K63" i="74"/>
  <c r="K61" i="75" s="1"/>
  <c r="L46" i="56"/>
  <c r="K63" i="25"/>
  <c r="K66" i="25" s="1"/>
  <c r="F46" i="56"/>
  <c r="E63" i="74"/>
  <c r="E61" i="75" s="1"/>
  <c r="E63" i="25"/>
  <c r="D43" i="44"/>
  <c r="E43" i="44" s="1"/>
  <c r="K40" i="63"/>
  <c r="M151" i="47"/>
  <c r="AH65" i="25"/>
  <c r="AE65" i="25"/>
  <c r="AE66" i="25" s="1"/>
  <c r="J151" i="47"/>
  <c r="K151" i="47"/>
  <c r="AF65" i="25"/>
  <c r="E151" i="47"/>
  <c r="Z65" i="25"/>
  <c r="P151" i="47"/>
  <c r="AK65" i="25"/>
  <c r="T55" i="56"/>
  <c r="S42" i="70" s="1"/>
  <c r="S62" i="71" s="1"/>
  <c r="S50" i="74"/>
  <c r="S69" i="75" s="1"/>
  <c r="S76" i="25"/>
  <c r="F76" i="25"/>
  <c r="F50" i="74"/>
  <c r="F69" i="75" s="1"/>
  <c r="G55" i="56"/>
  <c r="F42" i="70" s="1"/>
  <c r="F62" i="71" s="1"/>
  <c r="S75" i="25"/>
  <c r="T54" i="56"/>
  <c r="S65" i="74"/>
  <c r="S63" i="75" s="1"/>
  <c r="E75" i="25"/>
  <c r="E65" i="74"/>
  <c r="E63" i="75" s="1"/>
  <c r="F54" i="56"/>
  <c r="F160" i="47"/>
  <c r="F339" i="47" s="1"/>
  <c r="AA82" i="25"/>
  <c r="AD251" i="46"/>
  <c r="L290" i="47"/>
  <c r="L45" i="47"/>
  <c r="L96" i="47"/>
  <c r="N158" i="47"/>
  <c r="AI76" i="25"/>
  <c r="AB64" i="25"/>
  <c r="G150" i="47"/>
  <c r="N150" i="47"/>
  <c r="AI64" i="25"/>
  <c r="AJ77" i="25"/>
  <c r="O159" i="47"/>
  <c r="S159" i="47"/>
  <c r="AN77" i="25"/>
  <c r="J58" i="44"/>
  <c r="H241" i="44" s="1"/>
  <c r="F241" i="44"/>
  <c r="C52" i="69"/>
  <c r="D56" i="69"/>
  <c r="P45" i="47"/>
  <c r="P290" i="47"/>
  <c r="P96" i="47"/>
  <c r="F48" i="74"/>
  <c r="F67" i="75" s="1"/>
  <c r="F64" i="25"/>
  <c r="G47" i="56"/>
  <c r="F40" i="70" s="1"/>
  <c r="F60" i="71" s="1"/>
  <c r="AO233" i="46"/>
  <c r="AL151" i="25"/>
  <c r="AL271" i="25" s="1"/>
  <c r="R165" i="56"/>
  <c r="Q208" i="47"/>
  <c r="Q368" i="47" s="1"/>
  <c r="E50" i="74"/>
  <c r="E69" i="75" s="1"/>
  <c r="E76" i="25"/>
  <c r="F55" i="56"/>
  <c r="E42" i="70" s="1"/>
  <c r="E62" i="71" s="1"/>
  <c r="L76" i="25"/>
  <c r="L50" i="74"/>
  <c r="L69" i="75" s="1"/>
  <c r="M55" i="56"/>
  <c r="L42" i="70" s="1"/>
  <c r="L62" i="71" s="1"/>
  <c r="N54" i="56"/>
  <c r="M65" i="74"/>
  <c r="M63" i="75" s="1"/>
  <c r="M75" i="25"/>
  <c r="I76" i="25"/>
  <c r="I50" i="74"/>
  <c r="I69" i="75" s="1"/>
  <c r="J55" i="56"/>
  <c r="I42" i="70" s="1"/>
  <c r="I62" i="71" s="1"/>
  <c r="G76" i="25"/>
  <c r="G50" i="74"/>
  <c r="G69" i="75" s="1"/>
  <c r="H55" i="56"/>
  <c r="G42" i="70" s="1"/>
  <c r="G62" i="71" s="1"/>
  <c r="H50" i="74"/>
  <c r="H69" i="75" s="1"/>
  <c r="I55" i="56"/>
  <c r="H42" i="70" s="1"/>
  <c r="H62" i="71" s="1"/>
  <c r="H76" i="25"/>
  <c r="M50" i="74"/>
  <c r="M69" i="75" s="1"/>
  <c r="N55" i="56"/>
  <c r="M42" i="70" s="1"/>
  <c r="M62" i="71" s="1"/>
  <c r="M76" i="25"/>
  <c r="V76" i="25"/>
  <c r="V50" i="74"/>
  <c r="V69" i="75" s="1"/>
  <c r="W55" i="56"/>
  <c r="V42" i="70" s="1"/>
  <c r="V62" i="71" s="1"/>
  <c r="U55" i="56"/>
  <c r="T42" i="70" s="1"/>
  <c r="T62" i="71" s="1"/>
  <c r="T76" i="25"/>
  <c r="T50" i="74"/>
  <c r="T69" i="75" s="1"/>
  <c r="W76" i="25"/>
  <c r="W50" i="74"/>
  <c r="W69" i="75" s="1"/>
  <c r="X55" i="56"/>
  <c r="W42" i="70" s="1"/>
  <c r="W62" i="71" s="1"/>
  <c r="O65" i="74"/>
  <c r="O63" i="75" s="1"/>
  <c r="P54" i="56"/>
  <c r="O75" i="25"/>
  <c r="N75" i="25"/>
  <c r="N65" i="74"/>
  <c r="N63" i="75" s="1"/>
  <c r="O54" i="56"/>
  <c r="R75" i="25"/>
  <c r="S54" i="56"/>
  <c r="R65" i="74"/>
  <c r="R63" i="75" s="1"/>
  <c r="V65" i="74"/>
  <c r="V63" i="75" s="1"/>
  <c r="W54" i="56"/>
  <c r="V75" i="25"/>
  <c r="U54" i="56"/>
  <c r="T65" i="74"/>
  <c r="T63" i="75" s="1"/>
  <c r="T75" i="25"/>
  <c r="I112" i="36"/>
  <c r="AI165" i="46" s="1"/>
  <c r="Q45" i="47"/>
  <c r="Q290" i="47"/>
  <c r="Q96" i="47"/>
  <c r="Z82" i="25"/>
  <c r="E160" i="47"/>
  <c r="E339" i="47" s="1"/>
  <c r="AC251" i="46"/>
  <c r="AJ82" i="25"/>
  <c r="O160" i="47"/>
  <c r="O339" i="47" s="1"/>
  <c r="AM251" i="46"/>
  <c r="AP251" i="46"/>
  <c r="R160" i="47"/>
  <c r="R339" i="47" s="1"/>
  <c r="AM82" i="25"/>
  <c r="H160" i="47"/>
  <c r="H339" i="47" s="1"/>
  <c r="AF251" i="46"/>
  <c r="AC82" i="25"/>
  <c r="AI82" i="25"/>
  <c r="AL251" i="46"/>
  <c r="N160" i="47"/>
  <c r="N339" i="47" s="1"/>
  <c r="E45" i="47"/>
  <c r="E290" i="47"/>
  <c r="E96" i="47"/>
  <c r="BH44" i="46"/>
  <c r="BF256" i="46" s="1"/>
  <c r="CD44" i="46"/>
  <c r="CB256" i="46" s="1"/>
  <c r="BV44" i="46"/>
  <c r="BT256" i="46" s="1"/>
  <c r="BB44" i="46"/>
  <c r="AZ256" i="46" s="1"/>
  <c r="BF44" i="46"/>
  <c r="BD256" i="46" s="1"/>
  <c r="BR44" i="46"/>
  <c r="BP256" i="46" s="1"/>
  <c r="BA44" i="46"/>
  <c r="AY256" i="46" s="1"/>
  <c r="BY44" i="46"/>
  <c r="BW256" i="46" s="1"/>
  <c r="CK44" i="46"/>
  <c r="CI256" i="46" s="1"/>
  <c r="CJ44" i="46"/>
  <c r="CH256" i="46" s="1"/>
  <c r="BK44" i="46"/>
  <c r="BI256" i="46" s="1"/>
  <c r="AZ44" i="46"/>
  <c r="AX256" i="46" s="1"/>
  <c r="BT44" i="46"/>
  <c r="BQ44" i="46"/>
  <c r="BO256" i="46" s="1"/>
  <c r="BC44" i="46"/>
  <c r="BA256" i="46" s="1"/>
  <c r="CC44" i="46"/>
  <c r="CA256" i="46" s="1"/>
  <c r="BZ44" i="46"/>
  <c r="BX256" i="46" s="1"/>
  <c r="BL44" i="46"/>
  <c r="BJ256" i="46" s="1"/>
  <c r="CB44" i="46"/>
  <c r="BZ256" i="46" s="1"/>
  <c r="BM44" i="46"/>
  <c r="BK256" i="46" s="1"/>
  <c r="C256" i="46"/>
  <c r="CM44" i="46"/>
  <c r="CK256" i="46" s="1"/>
  <c r="BD44" i="46"/>
  <c r="BB256" i="46" s="1"/>
  <c r="BJ44" i="46"/>
  <c r="BH256" i="46" s="1"/>
  <c r="CE44" i="46"/>
  <c r="CC256" i="46" s="1"/>
  <c r="CG44" i="46"/>
  <c r="CE256" i="46" s="1"/>
  <c r="CA44" i="46"/>
  <c r="BY256" i="46" s="1"/>
  <c r="AY44" i="46"/>
  <c r="CI44" i="46"/>
  <c r="CG256" i="46" s="1"/>
  <c r="BE44" i="46"/>
  <c r="BC256" i="46" s="1"/>
  <c r="BO44" i="46"/>
  <c r="BM256" i="46" s="1"/>
  <c r="BP44" i="46"/>
  <c r="BN256" i="46" s="1"/>
  <c r="BX44" i="46"/>
  <c r="BV256" i="46" s="1"/>
  <c r="I44" i="44"/>
  <c r="G252" i="44" s="1"/>
  <c r="CH44" i="46"/>
  <c r="CF256" i="46" s="1"/>
  <c r="BN44" i="46"/>
  <c r="BL256" i="46" s="1"/>
  <c r="BI44" i="46"/>
  <c r="BG256" i="46" s="1"/>
  <c r="CL44" i="46"/>
  <c r="CJ256" i="46" s="1"/>
  <c r="BW44" i="46"/>
  <c r="BU256" i="46" s="1"/>
  <c r="BU44" i="46"/>
  <c r="BS256" i="46" s="1"/>
  <c r="BG44" i="46"/>
  <c r="BE256" i="46" s="1"/>
  <c r="CF44" i="46"/>
  <c r="CD256" i="46" s="1"/>
  <c r="G44" i="46"/>
  <c r="F44" i="46"/>
  <c r="D33" i="44"/>
  <c r="K30" i="63"/>
  <c r="F58" i="63"/>
  <c r="AB76" i="25"/>
  <c r="G158" i="47"/>
  <c r="AJ76" i="25"/>
  <c r="O158" i="47"/>
  <c r="V158" i="47"/>
  <c r="AQ76" i="25"/>
  <c r="AQ78" i="25" s="1"/>
  <c r="AF76" i="25"/>
  <c r="K158" i="47"/>
  <c r="I158" i="47"/>
  <c r="AD76" i="25"/>
  <c r="R112" i="36"/>
  <c r="AR165" i="46" s="1"/>
  <c r="AG64" i="25"/>
  <c r="L150" i="47"/>
  <c r="K150" i="47"/>
  <c r="AF64" i="25"/>
  <c r="AQ64" i="25"/>
  <c r="V150" i="47"/>
  <c r="AJ64" i="25"/>
  <c r="O150" i="47"/>
  <c r="Y64" i="25"/>
  <c r="D150" i="47"/>
  <c r="AX47" i="46"/>
  <c r="CN50" i="46"/>
  <c r="AE77" i="25"/>
  <c r="J159" i="47"/>
  <c r="I159" i="47"/>
  <c r="AD77" i="25"/>
  <c r="U159" i="47"/>
  <c r="AP77" i="25"/>
  <c r="AK77" i="25"/>
  <c r="P159" i="47"/>
  <c r="AO77" i="25"/>
  <c r="T159" i="47"/>
  <c r="G290" i="47"/>
  <c r="G45" i="47"/>
  <c r="G96" i="47"/>
  <c r="D62" i="44"/>
  <c r="E62" i="44" s="1"/>
  <c r="K64" i="63"/>
  <c r="K83" i="63" s="1"/>
  <c r="F83" i="63"/>
  <c r="M45" i="47"/>
  <c r="M290" i="47"/>
  <c r="M96" i="47"/>
  <c r="T112" i="36"/>
  <c r="AT165" i="46" s="1"/>
  <c r="T44" i="71"/>
  <c r="T48" i="71" s="1"/>
  <c r="T51" i="75"/>
  <c r="T55" i="75" s="1"/>
  <c r="R44" i="71"/>
  <c r="R48" i="71" s="1"/>
  <c r="R51" i="75"/>
  <c r="R55" i="75" s="1"/>
  <c r="U44" i="71"/>
  <c r="U48" i="71" s="1"/>
  <c r="U51" i="75"/>
  <c r="U55" i="75" s="1"/>
  <c r="S44" i="71"/>
  <c r="S48" i="71" s="1"/>
  <c r="S51" i="75"/>
  <c r="S55" i="75" s="1"/>
  <c r="Q51" i="75"/>
  <c r="Q55" i="75" s="1"/>
  <c r="Q44" i="71"/>
  <c r="Q48" i="71" s="1"/>
  <c r="U112" i="36"/>
  <c r="AU165" i="46" s="1"/>
  <c r="M48" i="74"/>
  <c r="M67" i="75" s="1"/>
  <c r="M64" i="25"/>
  <c r="N47" i="56"/>
  <c r="M40" i="70" s="1"/>
  <c r="M60" i="71" s="1"/>
  <c r="H47" i="56"/>
  <c r="G40" i="70" s="1"/>
  <c r="G60" i="71" s="1"/>
  <c r="G64" i="25"/>
  <c r="G48" i="74"/>
  <c r="G67" i="75" s="1"/>
  <c r="S47" i="56"/>
  <c r="R40" i="70" s="1"/>
  <c r="R60" i="71" s="1"/>
  <c r="R64" i="25"/>
  <c r="R48" i="74"/>
  <c r="R67" i="75" s="1"/>
  <c r="W47" i="56"/>
  <c r="V40" i="70" s="1"/>
  <c r="V60" i="71" s="1"/>
  <c r="V48" i="74"/>
  <c r="V67" i="75" s="1"/>
  <c r="V64" i="25"/>
  <c r="H48" i="74"/>
  <c r="H67" i="75" s="1"/>
  <c r="I47" i="56"/>
  <c r="H40" i="70" s="1"/>
  <c r="H60" i="71" s="1"/>
  <c r="H64" i="25"/>
  <c r="Q56" i="56"/>
  <c r="P71" i="74"/>
  <c r="P48" i="75" s="1"/>
  <c r="P77" i="25"/>
  <c r="O71" i="74"/>
  <c r="O48" i="75" s="1"/>
  <c r="O77" i="25"/>
  <c r="P56" i="56"/>
  <c r="E77" i="25"/>
  <c r="E71" i="74"/>
  <c r="E48" i="75" s="1"/>
  <c r="F56" i="56"/>
  <c r="N77" i="25"/>
  <c r="O56" i="56"/>
  <c r="N71" i="74"/>
  <c r="N48" i="75" s="1"/>
  <c r="D71" i="74"/>
  <c r="E56" i="56"/>
  <c r="D77" i="25"/>
  <c r="AC56" i="46"/>
  <c r="CO56" i="46" s="1"/>
  <c r="V290" i="47"/>
  <c r="V45" i="47"/>
  <c r="V96" i="47"/>
  <c r="C45" i="71"/>
  <c r="Q45" i="70"/>
  <c r="Q49" i="70" s="1"/>
  <c r="Q53" i="74"/>
  <c r="Q57" i="74" s="1"/>
  <c r="F45" i="70"/>
  <c r="F49" i="70" s="1"/>
  <c r="F53" i="74"/>
  <c r="F57" i="74" s="1"/>
  <c r="N45" i="70"/>
  <c r="N49" i="70" s="1"/>
  <c r="N53" i="74"/>
  <c r="N57" i="74" s="1"/>
  <c r="E45" i="70"/>
  <c r="E49" i="70" s="1"/>
  <c r="E53" i="74"/>
  <c r="E57" i="74" s="1"/>
  <c r="D53" i="74"/>
  <c r="D45" i="70"/>
  <c r="AA182" i="64"/>
  <c r="M45" i="73"/>
  <c r="J65" i="25"/>
  <c r="J69" i="74"/>
  <c r="J46" i="75" s="1"/>
  <c r="K48" i="56"/>
  <c r="I65" i="25"/>
  <c r="J48" i="56"/>
  <c r="I69" i="74"/>
  <c r="I46" i="75" s="1"/>
  <c r="H69" i="74"/>
  <c r="H46" i="75" s="1"/>
  <c r="H65" i="25"/>
  <c r="I48" i="56"/>
  <c r="T69" i="74"/>
  <c r="T46" i="75" s="1"/>
  <c r="T65" i="25"/>
  <c r="U48" i="56"/>
  <c r="E69" i="74"/>
  <c r="E46" i="75" s="1"/>
  <c r="F48" i="56"/>
  <c r="E65" i="25"/>
  <c r="BS45" i="46"/>
  <c r="AS245" i="46"/>
  <c r="V58" i="56"/>
  <c r="V244" i="56" s="1"/>
  <c r="U162" i="47"/>
  <c r="U341" i="47" s="1"/>
  <c r="AP86" i="25"/>
  <c r="U161" i="47"/>
  <c r="U340" i="47" s="1"/>
  <c r="N162" i="47"/>
  <c r="N341" i="47" s="1"/>
  <c r="AI86" i="25"/>
  <c r="O58" i="56"/>
  <c r="O244" i="56" s="1"/>
  <c r="AL245" i="46"/>
  <c r="N161" i="47"/>
  <c r="N340" i="47" s="1"/>
  <c r="AL86" i="25"/>
  <c r="Q162" i="47"/>
  <c r="Q341" i="47" s="1"/>
  <c r="AO245" i="46"/>
  <c r="R58" i="56"/>
  <c r="R244" i="56" s="1"/>
  <c r="Q161" i="47"/>
  <c r="Q340" i="47" s="1"/>
  <c r="Z86" i="25"/>
  <c r="F58" i="56"/>
  <c r="F244" i="56" s="1"/>
  <c r="E161" i="47"/>
  <c r="E340" i="47" s="1"/>
  <c r="AC245" i="46"/>
  <c r="R162" i="47"/>
  <c r="R341" i="47" s="1"/>
  <c r="AP245" i="46"/>
  <c r="R161" i="47"/>
  <c r="R340" i="47" s="1"/>
  <c r="AM86" i="25"/>
  <c r="S58" i="56"/>
  <c r="S244" i="56" s="1"/>
  <c r="W112" i="36"/>
  <c r="AW165" i="46" s="1"/>
  <c r="K22" i="44"/>
  <c r="G112" i="36"/>
  <c r="AG165" i="46" s="1"/>
  <c r="BS62" i="46"/>
  <c r="BQ253" i="46" s="1"/>
  <c r="AW253" i="46"/>
  <c r="Y251" i="46"/>
  <c r="W57" i="56"/>
  <c r="V43" i="73"/>
  <c r="V56" i="73" s="1"/>
  <c r="V82" i="25"/>
  <c r="T43" i="73"/>
  <c r="T56" i="73" s="1"/>
  <c r="U57" i="56"/>
  <c r="W251" i="46"/>
  <c r="T82" i="25"/>
  <c r="P43" i="73"/>
  <c r="P56" i="73" s="1"/>
  <c r="S251" i="46"/>
  <c r="Q57" i="56"/>
  <c r="P82" i="25"/>
  <c r="X57" i="56"/>
  <c r="W43" i="73"/>
  <c r="W56" i="73" s="1"/>
  <c r="W82" i="25"/>
  <c r="Z251" i="46"/>
  <c r="U251" i="46"/>
  <c r="S57" i="56"/>
  <c r="R43" i="73"/>
  <c r="R56" i="73" s="1"/>
  <c r="R82" i="25"/>
  <c r="L112" i="36"/>
  <c r="AL165" i="46" s="1"/>
  <c r="H51" i="46"/>
  <c r="I51" i="46"/>
  <c r="Z51" i="46"/>
  <c r="K51" i="46"/>
  <c r="R51" i="46"/>
  <c r="P51" i="46"/>
  <c r="V51" i="46"/>
  <c r="J51" i="46"/>
  <c r="X51" i="46"/>
  <c r="N51" i="46"/>
  <c r="Q51" i="46"/>
  <c r="Y51" i="46"/>
  <c r="L51" i="46"/>
  <c r="AB51" i="46"/>
  <c r="W51" i="46"/>
  <c r="AA51" i="46"/>
  <c r="T51" i="46"/>
  <c r="S51" i="46"/>
  <c r="U51" i="46"/>
  <c r="M51" i="46"/>
  <c r="O51" i="46"/>
  <c r="BS51" i="46"/>
  <c r="M46" i="56"/>
  <c r="L63" i="25"/>
  <c r="L63" i="74"/>
  <c r="L61" i="75" s="1"/>
  <c r="D63" i="74"/>
  <c r="D63" i="25"/>
  <c r="E46" i="56"/>
  <c r="AC46" i="46"/>
  <c r="CO46" i="46" s="1"/>
  <c r="V63" i="25"/>
  <c r="V63" i="74"/>
  <c r="V61" i="75" s="1"/>
  <c r="W46" i="56"/>
  <c r="J46" i="56"/>
  <c r="I63" i="25"/>
  <c r="I63" i="74"/>
  <c r="I61" i="75" s="1"/>
  <c r="BC43" i="46"/>
  <c r="BA255" i="46" s="1"/>
  <c r="CI43" i="46"/>
  <c r="CG255" i="46" s="1"/>
  <c r="BR43" i="46"/>
  <c r="BP255" i="46" s="1"/>
  <c r="BV43" i="46"/>
  <c r="BT255" i="46" s="1"/>
  <c r="BF43" i="46"/>
  <c r="BD255" i="46" s="1"/>
  <c r="CG43" i="46"/>
  <c r="CE255" i="46" s="1"/>
  <c r="CK43" i="46"/>
  <c r="CI255" i="46" s="1"/>
  <c r="BX43" i="46"/>
  <c r="BV255" i="46" s="1"/>
  <c r="AY43" i="46"/>
  <c r="CC43" i="46"/>
  <c r="CA255" i="46" s="1"/>
  <c r="BH43" i="46"/>
  <c r="BF255" i="46" s="1"/>
  <c r="BZ43" i="46"/>
  <c r="BX255" i="46" s="1"/>
  <c r="CH43" i="46"/>
  <c r="CF255" i="46" s="1"/>
  <c r="BG43" i="46"/>
  <c r="BE255" i="46" s="1"/>
  <c r="BB43" i="46"/>
  <c r="AZ255" i="46" s="1"/>
  <c r="BT43" i="46"/>
  <c r="BW43" i="46"/>
  <c r="BU255" i="46" s="1"/>
  <c r="BK43" i="46"/>
  <c r="BI255" i="46" s="1"/>
  <c r="BQ43" i="46"/>
  <c r="BO255" i="46" s="1"/>
  <c r="BU43" i="46"/>
  <c r="BS255" i="46" s="1"/>
  <c r="CJ43" i="46"/>
  <c r="CH255" i="46" s="1"/>
  <c r="CD43" i="46"/>
  <c r="CB255" i="46" s="1"/>
  <c r="CB43" i="46"/>
  <c r="BZ255" i="46" s="1"/>
  <c r="BP43" i="46"/>
  <c r="BN255" i="46" s="1"/>
  <c r="BO43" i="46"/>
  <c r="BM255" i="46" s="1"/>
  <c r="BD43" i="46"/>
  <c r="BB255" i="46" s="1"/>
  <c r="BA43" i="46"/>
  <c r="AY255" i="46" s="1"/>
  <c r="BY43" i="46"/>
  <c r="BW255" i="46" s="1"/>
  <c r="BM43" i="46"/>
  <c r="BK255" i="46" s="1"/>
  <c r="CL43" i="46"/>
  <c r="CJ255" i="46" s="1"/>
  <c r="BE43" i="46"/>
  <c r="BC255" i="46" s="1"/>
  <c r="I43" i="44"/>
  <c r="G251" i="44" s="1"/>
  <c r="CA43" i="46"/>
  <c r="BY255" i="46" s="1"/>
  <c r="CM43" i="46"/>
  <c r="CK255" i="46" s="1"/>
  <c r="CF43" i="46"/>
  <c r="CD255" i="46" s="1"/>
  <c r="BL43" i="46"/>
  <c r="BJ255" i="46" s="1"/>
  <c r="CE43" i="46"/>
  <c r="CC255" i="46" s="1"/>
  <c r="BJ43" i="46"/>
  <c r="BH255" i="46" s="1"/>
  <c r="BI43" i="46"/>
  <c r="BG255" i="46" s="1"/>
  <c r="BN43" i="46"/>
  <c r="BL255" i="46" s="1"/>
  <c r="AZ43" i="46"/>
  <c r="AX255" i="46" s="1"/>
  <c r="F43" i="46"/>
  <c r="G43" i="46"/>
  <c r="C255" i="46"/>
  <c r="AG65" i="25"/>
  <c r="L151" i="47"/>
  <c r="R151" i="47"/>
  <c r="AM65" i="25"/>
  <c r="S151" i="47"/>
  <c r="AN65" i="25"/>
  <c r="U151" i="47"/>
  <c r="AP65" i="25"/>
  <c r="AD65" i="25"/>
  <c r="I151" i="47"/>
  <c r="K45" i="47"/>
  <c r="K290" i="47"/>
  <c r="K96" i="47"/>
  <c r="Q50" i="74"/>
  <c r="Q69" i="75" s="1"/>
  <c r="R55" i="56"/>
  <c r="Q42" i="70" s="1"/>
  <c r="Q62" i="71" s="1"/>
  <c r="Q76" i="25"/>
  <c r="E54" i="56"/>
  <c r="D75" i="25"/>
  <c r="D65" i="74"/>
  <c r="AC54" i="46"/>
  <c r="CO54" i="46" s="1"/>
  <c r="T53" i="46"/>
  <c r="P53" i="56" s="1"/>
  <c r="X53" i="46"/>
  <c r="AA53" i="46"/>
  <c r="J53" i="46"/>
  <c r="H53" i="46"/>
  <c r="N53" i="46"/>
  <c r="U53" i="46"/>
  <c r="R53" i="46"/>
  <c r="N53" i="56" s="1"/>
  <c r="P53" i="46"/>
  <c r="L53" i="56" s="1"/>
  <c r="V53" i="46"/>
  <c r="W53" i="46"/>
  <c r="S53" i="56" s="1"/>
  <c r="S53" i="46"/>
  <c r="O53" i="56" s="1"/>
  <c r="Y53" i="46"/>
  <c r="Q53" i="46"/>
  <c r="M53" i="56" s="1"/>
  <c r="O53" i="46"/>
  <c r="K53" i="46"/>
  <c r="G53" i="56" s="1"/>
  <c r="L53" i="46"/>
  <c r="H53" i="56" s="1"/>
  <c r="Z53" i="46"/>
  <c r="M53" i="46"/>
  <c r="I53" i="56" s="1"/>
  <c r="AB53" i="46"/>
  <c r="I53" i="46"/>
  <c r="AD165" i="46"/>
  <c r="AR82" i="25"/>
  <c r="AU251" i="46"/>
  <c r="W160" i="47"/>
  <c r="W339" i="47" s="1"/>
  <c r="AP76" i="25"/>
  <c r="U158" i="47"/>
  <c r="AD64" i="25"/>
  <c r="I150" i="47"/>
  <c r="BS50" i="46"/>
  <c r="K159" i="47"/>
  <c r="AF77" i="25"/>
  <c r="N45" i="73"/>
  <c r="BC42" i="46"/>
  <c r="BA237" i="46" s="1"/>
  <c r="BD42" i="46"/>
  <c r="BB237" i="46" s="1"/>
  <c r="CH42" i="46"/>
  <c r="CF237" i="46" s="1"/>
  <c r="BM42" i="46"/>
  <c r="BK237" i="46" s="1"/>
  <c r="CL42" i="46"/>
  <c r="CJ237" i="46" s="1"/>
  <c r="BR42" i="46"/>
  <c r="BP237" i="46" s="1"/>
  <c r="CE42" i="46"/>
  <c r="CC237" i="46" s="1"/>
  <c r="CD42" i="46"/>
  <c r="CB237" i="46" s="1"/>
  <c r="BL42" i="46"/>
  <c r="BJ237" i="46" s="1"/>
  <c r="BP42" i="46"/>
  <c r="BN237" i="46" s="1"/>
  <c r="BQ42" i="46"/>
  <c r="BO237" i="46" s="1"/>
  <c r="BA42" i="46"/>
  <c r="AY237" i="46" s="1"/>
  <c r="CF42" i="46"/>
  <c r="CD237" i="46" s="1"/>
  <c r="BW42" i="46"/>
  <c r="BU237" i="46" s="1"/>
  <c r="BZ42" i="46"/>
  <c r="BX237" i="46" s="1"/>
  <c r="AY42" i="46"/>
  <c r="CK42" i="46"/>
  <c r="CI237" i="46" s="1"/>
  <c r="BE42" i="46"/>
  <c r="BC237" i="46" s="1"/>
  <c r="BJ42" i="46"/>
  <c r="BH237" i="46" s="1"/>
  <c r="I42" i="44"/>
  <c r="G233" i="44" s="1"/>
  <c r="F42" i="46"/>
  <c r="BH42" i="46"/>
  <c r="BF237" i="46" s="1"/>
  <c r="BB42" i="46"/>
  <c r="AZ237" i="46" s="1"/>
  <c r="BK42" i="46"/>
  <c r="BI237" i="46" s="1"/>
  <c r="BY42" i="46"/>
  <c r="BW237" i="46" s="1"/>
  <c r="AZ42" i="46"/>
  <c r="AX237" i="46" s="1"/>
  <c r="BN42" i="46"/>
  <c r="BL237" i="46" s="1"/>
  <c r="CJ42" i="46"/>
  <c r="CH237" i="46" s="1"/>
  <c r="BV42" i="46"/>
  <c r="BT237" i="46" s="1"/>
  <c r="CC42" i="46"/>
  <c r="CA237" i="46" s="1"/>
  <c r="C237" i="46"/>
  <c r="CG42" i="46"/>
  <c r="CE237" i="46" s="1"/>
  <c r="CM42" i="46"/>
  <c r="CK237" i="46" s="1"/>
  <c r="CI42" i="46"/>
  <c r="CG237" i="46" s="1"/>
  <c r="CB42" i="46"/>
  <c r="BZ237" i="46" s="1"/>
  <c r="BT42" i="46"/>
  <c r="BI42" i="46"/>
  <c r="BG237" i="46" s="1"/>
  <c r="BF42" i="46"/>
  <c r="BD237" i="46" s="1"/>
  <c r="BX42" i="46"/>
  <c r="BV237" i="46" s="1"/>
  <c r="CA42" i="46"/>
  <c r="BY237" i="46" s="1"/>
  <c r="BG42" i="46"/>
  <c r="BE237" i="46" s="1"/>
  <c r="BU42" i="46"/>
  <c r="BS237" i="46" s="1"/>
  <c r="BO42" i="46"/>
  <c r="BM237" i="46" s="1"/>
  <c r="N165" i="56"/>
  <c r="AK233" i="46"/>
  <c r="E44" i="71"/>
  <c r="E48" i="71" s="1"/>
  <c r="E51" i="75"/>
  <c r="E55" i="75" s="1"/>
  <c r="N51" i="75"/>
  <c r="N55" i="75" s="1"/>
  <c r="N44" i="71"/>
  <c r="N48" i="71" s="1"/>
  <c r="I44" i="71"/>
  <c r="I48" i="71" s="1"/>
  <c r="I51" i="75"/>
  <c r="I55" i="75" s="1"/>
  <c r="G44" i="71"/>
  <c r="G48" i="71" s="1"/>
  <c r="G51" i="75"/>
  <c r="G55" i="75" s="1"/>
  <c r="D51" i="75"/>
  <c r="D44" i="71"/>
  <c r="AA183" i="64"/>
  <c r="S48" i="74"/>
  <c r="S67" i="75" s="1"/>
  <c r="T47" i="56"/>
  <c r="S40" i="70" s="1"/>
  <c r="S60" i="71" s="1"/>
  <c r="S64" i="25"/>
  <c r="W71" i="74"/>
  <c r="W48" i="75" s="1"/>
  <c r="W77" i="25"/>
  <c r="X56" i="56"/>
  <c r="L56" i="56"/>
  <c r="K77" i="25"/>
  <c r="K71" i="74"/>
  <c r="K48" i="75" s="1"/>
  <c r="K56" i="56"/>
  <c r="J71" i="74"/>
  <c r="J48" i="75" s="1"/>
  <c r="J77" i="25"/>
  <c r="G53" i="74"/>
  <c r="G57" i="74" s="1"/>
  <c r="G45" i="70"/>
  <c r="G49" i="70" s="1"/>
  <c r="M45" i="70"/>
  <c r="M49" i="70" s="1"/>
  <c r="M53" i="74"/>
  <c r="M57" i="74" s="1"/>
  <c r="O45" i="70"/>
  <c r="O49" i="70" s="1"/>
  <c r="O53" i="74"/>
  <c r="O57" i="74" s="1"/>
  <c r="R53" i="74"/>
  <c r="R57" i="74" s="1"/>
  <c r="R45" i="70"/>
  <c r="R49" i="70" s="1"/>
  <c r="J45" i="70"/>
  <c r="J49" i="70" s="1"/>
  <c r="J53" i="74"/>
  <c r="J57" i="74" s="1"/>
  <c r="P65" i="25"/>
  <c r="Q48" i="56"/>
  <c r="P69" i="74"/>
  <c r="P46" i="75" s="1"/>
  <c r="O48" i="56"/>
  <c r="N69" i="74"/>
  <c r="N46" i="75" s="1"/>
  <c r="N65" i="25"/>
  <c r="V65" i="25"/>
  <c r="W48" i="56"/>
  <c r="V69" i="74"/>
  <c r="V46" i="75" s="1"/>
  <c r="P48" i="56"/>
  <c r="O65" i="25"/>
  <c r="O69" i="74"/>
  <c r="O46" i="75" s="1"/>
  <c r="D65" i="25"/>
  <c r="D69" i="74"/>
  <c r="E48" i="56"/>
  <c r="AC48" i="46"/>
  <c r="AK45" i="46"/>
  <c r="K148" i="47" s="1"/>
  <c r="K338" i="47" s="1"/>
  <c r="AW45" i="46"/>
  <c r="W148" i="47" s="1"/>
  <c r="W338" i="47" s="1"/>
  <c r="AG45" i="46"/>
  <c r="G148" i="47" s="1"/>
  <c r="G338" i="47" s="1"/>
  <c r="AR45" i="46"/>
  <c r="R148" i="47" s="1"/>
  <c r="R338" i="47" s="1"/>
  <c r="AQ45" i="46"/>
  <c r="Q148" i="47" s="1"/>
  <c r="Q338" i="47" s="1"/>
  <c r="AD45" i="46"/>
  <c r="AL45" i="46"/>
  <c r="L148" i="47" s="1"/>
  <c r="L338" i="47" s="1"/>
  <c r="AT45" i="46"/>
  <c r="T148" i="47" s="1"/>
  <c r="T338" i="47" s="1"/>
  <c r="AE45" i="46"/>
  <c r="E148" i="47" s="1"/>
  <c r="E338" i="47" s="1"/>
  <c r="AJ45" i="46"/>
  <c r="J148" i="47" s="1"/>
  <c r="J338" i="47" s="1"/>
  <c r="AF45" i="46"/>
  <c r="F148" i="47" s="1"/>
  <c r="F338" i="47" s="1"/>
  <c r="AU45" i="46"/>
  <c r="U148" i="47" s="1"/>
  <c r="U338" i="47" s="1"/>
  <c r="AN45" i="46"/>
  <c r="N148" i="47" s="1"/>
  <c r="N338" i="47" s="1"/>
  <c r="AI45" i="46"/>
  <c r="I148" i="47" s="1"/>
  <c r="I338" i="47" s="1"/>
  <c r="AS45" i="46"/>
  <c r="S148" i="47" s="1"/>
  <c r="S338" i="47" s="1"/>
  <c r="AO45" i="46"/>
  <c r="O148" i="47" s="1"/>
  <c r="O338" i="47" s="1"/>
  <c r="AP45" i="46"/>
  <c r="P148" i="47" s="1"/>
  <c r="P338" i="47" s="1"/>
  <c r="AH45" i="46"/>
  <c r="H148" i="47" s="1"/>
  <c r="H338" i="47" s="1"/>
  <c r="AM45" i="46"/>
  <c r="M148" i="47" s="1"/>
  <c r="M338" i="47" s="1"/>
  <c r="AV45" i="46"/>
  <c r="V148" i="47" s="1"/>
  <c r="V338" i="47" s="1"/>
  <c r="CN45" i="46"/>
  <c r="AG245" i="46"/>
  <c r="AD86" i="25"/>
  <c r="I161" i="47"/>
  <c r="I340" i="47" s="1"/>
  <c r="J58" i="56"/>
  <c r="J244" i="56" s="1"/>
  <c r="M58" i="56"/>
  <c r="M244" i="56" s="1"/>
  <c r="L161" i="47"/>
  <c r="L340" i="47" s="1"/>
  <c r="AG86" i="25"/>
  <c r="AJ245" i="46"/>
  <c r="O161" i="47"/>
  <c r="O340" i="47" s="1"/>
  <c r="AJ86" i="25"/>
  <c r="P58" i="56"/>
  <c r="P244" i="56" s="1"/>
  <c r="O162" i="47"/>
  <c r="O341" i="47" s="1"/>
  <c r="AM245" i="46"/>
  <c r="S161" i="47"/>
  <c r="S340" i="47" s="1"/>
  <c r="AQ245" i="46"/>
  <c r="T58" i="56"/>
  <c r="T244" i="56" s="1"/>
  <c r="S162" i="47"/>
  <c r="S341" i="47" s="1"/>
  <c r="AN86" i="25"/>
  <c r="AB245" i="46"/>
  <c r="D161" i="47"/>
  <c r="E58" i="56"/>
  <c r="Y86" i="25"/>
  <c r="AX58" i="46"/>
  <c r="H251" i="46"/>
  <c r="F57" i="56"/>
  <c r="E82" i="25"/>
  <c r="E43" i="73"/>
  <c r="I251" i="46"/>
  <c r="G57" i="56"/>
  <c r="F82" i="25"/>
  <c r="F43" i="73"/>
  <c r="F56" i="73" s="1"/>
  <c r="R251" i="46"/>
  <c r="P57" i="56"/>
  <c r="O82" i="25"/>
  <c r="O43" i="73"/>
  <c r="O56" i="73" s="1"/>
  <c r="H57" i="56"/>
  <c r="G82" i="25"/>
  <c r="G43" i="73"/>
  <c r="G56" i="73" s="1"/>
  <c r="J251" i="46"/>
  <c r="E57" i="56"/>
  <c r="D82" i="25"/>
  <c r="D43" i="73"/>
  <c r="D45" i="73" s="1"/>
  <c r="G251" i="46"/>
  <c r="AC57" i="46"/>
  <c r="P112" i="36"/>
  <c r="AP165" i="46" s="1"/>
  <c r="C44" i="73"/>
  <c r="CN51" i="46"/>
  <c r="R63" i="74"/>
  <c r="R61" i="75" s="1"/>
  <c r="S46" i="56"/>
  <c r="R63" i="25"/>
  <c r="P63" i="25"/>
  <c r="Q46" i="56"/>
  <c r="P63" i="74"/>
  <c r="P61" i="75" s="1"/>
  <c r="Q63" i="74"/>
  <c r="Q61" i="75" s="1"/>
  <c r="Q63" i="25"/>
  <c r="R46" i="56"/>
  <c r="S63" i="25"/>
  <c r="T46" i="56"/>
  <c r="S63" i="74"/>
  <c r="S61" i="75" s="1"/>
  <c r="M63" i="25"/>
  <c r="N46" i="56"/>
  <c r="M63" i="74"/>
  <c r="M61" i="75" s="1"/>
  <c r="F151" i="47"/>
  <c r="AA65" i="25"/>
  <c r="O151" i="47"/>
  <c r="AJ65" i="25"/>
  <c r="AR65" i="25"/>
  <c r="W151" i="47"/>
  <c r="AI65" i="25"/>
  <c r="N151" i="47"/>
  <c r="Y65" i="25"/>
  <c r="D151" i="47"/>
  <c r="AX48" i="46"/>
  <c r="Q66" i="25" l="1"/>
  <c r="W53" i="56"/>
  <c r="AD233" i="46"/>
  <c r="AQ66" i="25"/>
  <c r="AL78" i="25"/>
  <c r="AA151" i="25"/>
  <c r="AA271" i="25" s="1"/>
  <c r="L66" i="25"/>
  <c r="AP78" i="25"/>
  <c r="V53" i="56"/>
  <c r="T53" i="56"/>
  <c r="S66" i="25"/>
  <c r="N208" i="47"/>
  <c r="N368" i="47" s="1"/>
  <c r="P66" i="25"/>
  <c r="I45" i="73"/>
  <c r="K53" i="56"/>
  <c r="Q53" i="56"/>
  <c r="AC66" i="25"/>
  <c r="U53" i="56"/>
  <c r="V45" i="73"/>
  <c r="V78" i="25"/>
  <c r="AL233" i="46"/>
  <c r="AI78" i="25"/>
  <c r="AJ78" i="25"/>
  <c r="R78" i="25"/>
  <c r="O165" i="56"/>
  <c r="N117" i="47" s="1"/>
  <c r="I66" i="25"/>
  <c r="R66" i="25"/>
  <c r="M208" i="47"/>
  <c r="M368" i="47" s="1"/>
  <c r="R53" i="56"/>
  <c r="J53" i="56"/>
  <c r="D78" i="25"/>
  <c r="AB78" i="25"/>
  <c r="AB66" i="25"/>
  <c r="AG78" i="25"/>
  <c r="W66" i="25"/>
  <c r="M66" i="25"/>
  <c r="AD66" i="25"/>
  <c r="X53" i="56"/>
  <c r="F53" i="56"/>
  <c r="AF66" i="25"/>
  <c r="S78" i="25"/>
  <c r="AL66" i="25"/>
  <c r="AO66" i="25"/>
  <c r="X65" i="25"/>
  <c r="AS65" i="25" s="1"/>
  <c r="AD78" i="25"/>
  <c r="L45" i="73"/>
  <c r="CN49" i="46"/>
  <c r="X86" i="25"/>
  <c r="V111" i="36" s="1"/>
  <c r="T78" i="25"/>
  <c r="C151" i="47"/>
  <c r="Q55" i="70"/>
  <c r="Q54" i="71"/>
  <c r="P54" i="71"/>
  <c r="P55" i="70"/>
  <c r="P208" i="47"/>
  <c r="P368" i="47" s="1"/>
  <c r="AN233" i="46"/>
  <c r="Q165" i="56"/>
  <c r="AK151" i="25"/>
  <c r="AK271" i="25" s="1"/>
  <c r="C82" i="25"/>
  <c r="W66" i="36" s="1"/>
  <c r="O44" i="65"/>
  <c r="P250" i="56"/>
  <c r="F44" i="65"/>
  <c r="G250" i="56"/>
  <c r="E44" i="65"/>
  <c r="F250" i="56"/>
  <c r="E244" i="56"/>
  <c r="D58" i="56"/>
  <c r="AX45" i="46"/>
  <c r="D148" i="47"/>
  <c r="D46" i="75"/>
  <c r="C46" i="75" s="1"/>
  <c r="C69" i="74"/>
  <c r="O61" i="70"/>
  <c r="O39" i="71"/>
  <c r="P39" i="71"/>
  <c r="P61" i="70"/>
  <c r="CN42" i="46"/>
  <c r="CL237" i="46" s="1"/>
  <c r="BR237" i="46"/>
  <c r="AW237" i="46"/>
  <c r="BS42" i="46"/>
  <c r="BQ237" i="46" s="1"/>
  <c r="C112" i="36"/>
  <c r="H43" i="46"/>
  <c r="F255" i="46" s="1"/>
  <c r="I43" i="46"/>
  <c r="N43" i="46"/>
  <c r="V43" i="46"/>
  <c r="Q43" i="46"/>
  <c r="S43" i="46"/>
  <c r="U43" i="46"/>
  <c r="AA43" i="46"/>
  <c r="J43" i="46"/>
  <c r="R43" i="46"/>
  <c r="T43" i="46"/>
  <c r="Y43" i="46"/>
  <c r="L43" i="46"/>
  <c r="W43" i="46"/>
  <c r="O43" i="46"/>
  <c r="P43" i="46"/>
  <c r="Z43" i="46"/>
  <c r="AB43" i="46"/>
  <c r="X43" i="46"/>
  <c r="K43" i="46"/>
  <c r="M43" i="46"/>
  <c r="D255" i="46"/>
  <c r="I55" i="70"/>
  <c r="I54" i="71"/>
  <c r="J49" i="74"/>
  <c r="J68" i="75" s="1"/>
  <c r="K51" i="56"/>
  <c r="J41" i="70" s="1"/>
  <c r="J61" i="71" s="1"/>
  <c r="J71" i="25"/>
  <c r="O49" i="74"/>
  <c r="O68" i="75" s="1"/>
  <c r="P51" i="56"/>
  <c r="O41" i="70" s="1"/>
  <c r="O61" i="71" s="1"/>
  <c r="O71" i="25"/>
  <c r="G71" i="25"/>
  <c r="G49" i="74"/>
  <c r="G68" i="75" s="1"/>
  <c r="H51" i="56"/>
  <c r="G41" i="70" s="1"/>
  <c r="G61" i="71" s="1"/>
  <c r="T51" i="56"/>
  <c r="S41" i="70" s="1"/>
  <c r="S61" i="71" s="1"/>
  <c r="S49" i="74"/>
  <c r="S68" i="75" s="1"/>
  <c r="S71" i="25"/>
  <c r="N51" i="56"/>
  <c r="M41" i="70" s="1"/>
  <c r="M61" i="71" s="1"/>
  <c r="M49" i="74"/>
  <c r="M68" i="75" s="1"/>
  <c r="M71" i="25"/>
  <c r="P44" i="65"/>
  <c r="Q250" i="56"/>
  <c r="L22" i="44"/>
  <c r="J61" i="70"/>
  <c r="J39" i="71"/>
  <c r="AJ66" i="25"/>
  <c r="E33" i="44"/>
  <c r="D212" i="44"/>
  <c r="I208" i="47"/>
  <c r="I368" i="47" s="1"/>
  <c r="AD151" i="25"/>
  <c r="AD271" i="25" s="1"/>
  <c r="AG233" i="46"/>
  <c r="J165" i="56"/>
  <c r="R57" i="70"/>
  <c r="R56" i="71"/>
  <c r="N78" i="25"/>
  <c r="E78" i="25"/>
  <c r="P249" i="47"/>
  <c r="P49" i="47"/>
  <c r="P253" i="47" s="1"/>
  <c r="L294" i="47"/>
  <c r="E55" i="70"/>
  <c r="E54" i="71"/>
  <c r="O66" i="25"/>
  <c r="AR71" i="25"/>
  <c r="W154" i="47"/>
  <c r="AD71" i="25"/>
  <c r="I154" i="47"/>
  <c r="H154" i="47"/>
  <c r="AC71" i="25"/>
  <c r="G154" i="47"/>
  <c r="AB71" i="25"/>
  <c r="Y71" i="25"/>
  <c r="D154" i="47"/>
  <c r="AX51" i="46"/>
  <c r="Q44" i="65"/>
  <c r="R250" i="56"/>
  <c r="L44" i="65"/>
  <c r="M250" i="56"/>
  <c r="R39" i="71"/>
  <c r="R61" i="70"/>
  <c r="S61" i="70"/>
  <c r="S39" i="71"/>
  <c r="F52" i="56"/>
  <c r="E70" i="74"/>
  <c r="E47" i="75" s="1"/>
  <c r="E72" i="25"/>
  <c r="T70" i="74"/>
  <c r="T47" i="75" s="1"/>
  <c r="T72" i="25"/>
  <c r="U52" i="56"/>
  <c r="O72" i="25"/>
  <c r="O70" i="74"/>
  <c r="O47" i="75" s="1"/>
  <c r="P52" i="56"/>
  <c r="O52" i="56"/>
  <c r="N72" i="25"/>
  <c r="N70" i="74"/>
  <c r="N47" i="75" s="1"/>
  <c r="D70" i="74"/>
  <c r="D72" i="25"/>
  <c r="E52" i="56"/>
  <c r="AC52" i="46"/>
  <c r="M41" i="71"/>
  <c r="M63" i="70"/>
  <c r="T41" i="71"/>
  <c r="T63" i="70"/>
  <c r="D40" i="70"/>
  <c r="D47" i="56"/>
  <c r="K47" i="44" s="1"/>
  <c r="L47" i="44" s="1"/>
  <c r="T165" i="56"/>
  <c r="AQ233" i="46"/>
  <c r="AN151" i="25"/>
  <c r="AN271" i="25" s="1"/>
  <c r="S208" i="47"/>
  <c r="S368" i="47" s="1"/>
  <c r="D214" i="46"/>
  <c r="E41" i="46"/>
  <c r="F70" i="25"/>
  <c r="F64" i="74"/>
  <c r="F62" i="75" s="1"/>
  <c r="G50" i="56"/>
  <c r="V64" i="74"/>
  <c r="V62" i="75" s="1"/>
  <c r="W50" i="56"/>
  <c r="V70" i="25"/>
  <c r="L70" i="25"/>
  <c r="M50" i="56"/>
  <c r="L64" i="74"/>
  <c r="L62" i="75" s="1"/>
  <c r="W70" i="25"/>
  <c r="W64" i="74"/>
  <c r="W62" i="75" s="1"/>
  <c r="X50" i="56"/>
  <c r="AC50" i="46"/>
  <c r="CO50" i="46" s="1"/>
  <c r="D70" i="25"/>
  <c r="D64" i="74"/>
  <c r="E50" i="56"/>
  <c r="F249" i="47"/>
  <c r="F49" i="47"/>
  <c r="F253" i="47" s="1"/>
  <c r="AO78" i="25"/>
  <c r="X49" i="46"/>
  <c r="J49" i="46"/>
  <c r="Y49" i="46"/>
  <c r="M49" i="46"/>
  <c r="K49" i="46"/>
  <c r="H49" i="46"/>
  <c r="V49" i="46"/>
  <c r="AA49" i="46"/>
  <c r="S49" i="46"/>
  <c r="W49" i="46"/>
  <c r="R49" i="46"/>
  <c r="L49" i="46"/>
  <c r="P49" i="46"/>
  <c r="T49" i="46"/>
  <c r="AB49" i="46"/>
  <c r="U49" i="46"/>
  <c r="I49" i="46"/>
  <c r="N49" i="46"/>
  <c r="Z49" i="46"/>
  <c r="Q49" i="46"/>
  <c r="O49" i="46"/>
  <c r="BS49" i="46"/>
  <c r="J78" i="25"/>
  <c r="P57" i="70"/>
  <c r="P56" i="71"/>
  <c r="AO172" i="64"/>
  <c r="AK172" i="64"/>
  <c r="AI172" i="64"/>
  <c r="AF172" i="64"/>
  <c r="AG172" i="64"/>
  <c r="AM172" i="64"/>
  <c r="AQ172" i="64"/>
  <c r="AT172" i="64"/>
  <c r="AN172" i="64"/>
  <c r="AU172" i="64"/>
  <c r="AD172" i="64"/>
  <c r="AS172" i="64"/>
  <c r="AL172" i="64"/>
  <c r="AH172" i="64"/>
  <c r="AC172" i="64"/>
  <c r="AB172" i="64"/>
  <c r="AP172" i="64"/>
  <c r="AE172" i="64"/>
  <c r="AJ172" i="64"/>
  <c r="AR172" i="64"/>
  <c r="E200" i="64"/>
  <c r="E224" i="64" s="1"/>
  <c r="F117" i="47"/>
  <c r="F214" i="25"/>
  <c r="F312" i="25" s="1"/>
  <c r="G232" i="56"/>
  <c r="F29" i="57"/>
  <c r="H249" i="47"/>
  <c r="H49" i="47"/>
  <c r="H253" i="47" s="1"/>
  <c r="W54" i="71"/>
  <c r="W55" i="70"/>
  <c r="J55" i="70"/>
  <c r="J54" i="71"/>
  <c r="T55" i="70"/>
  <c r="T54" i="71"/>
  <c r="H54" i="71"/>
  <c r="H55" i="70"/>
  <c r="U55" i="70"/>
  <c r="U54" i="71"/>
  <c r="I44" i="65"/>
  <c r="J250" i="56"/>
  <c r="J294" i="47"/>
  <c r="U45" i="56"/>
  <c r="Q45" i="56"/>
  <c r="R45" i="56"/>
  <c r="F45" i="56"/>
  <c r="X45" i="56"/>
  <c r="F155" i="47"/>
  <c r="AA72" i="25"/>
  <c r="AD72" i="25"/>
  <c r="I155" i="47"/>
  <c r="W155" i="47"/>
  <c r="AR72" i="25"/>
  <c r="AO72" i="25"/>
  <c r="T155" i="47"/>
  <c r="D155" i="47"/>
  <c r="Y72" i="25"/>
  <c r="AX52" i="46"/>
  <c r="H63" i="70"/>
  <c r="H41" i="71"/>
  <c r="R294" i="47"/>
  <c r="K45" i="25"/>
  <c r="L33" i="56"/>
  <c r="L256" i="56" s="1"/>
  <c r="N257" i="46"/>
  <c r="D45" i="25"/>
  <c r="AC33" i="46"/>
  <c r="E33" i="56"/>
  <c r="G257" i="46"/>
  <c r="W33" i="56"/>
  <c r="W256" i="56" s="1"/>
  <c r="V45" i="25"/>
  <c r="Y257" i="46"/>
  <c r="E45" i="25"/>
  <c r="F33" i="56"/>
  <c r="F256" i="56" s="1"/>
  <c r="H257" i="46"/>
  <c r="Q45" i="25"/>
  <c r="R33" i="56"/>
  <c r="R256" i="56" s="1"/>
  <c r="T257" i="46"/>
  <c r="I56" i="71"/>
  <c r="I57" i="70"/>
  <c r="H78" i="25"/>
  <c r="AM66" i="25"/>
  <c r="F78" i="25"/>
  <c r="E53" i="56"/>
  <c r="AC53" i="46"/>
  <c r="D54" i="56"/>
  <c r="K54" i="44" s="1"/>
  <c r="L54" i="44" s="1"/>
  <c r="D57" i="70"/>
  <c r="D56" i="71"/>
  <c r="K294" i="47"/>
  <c r="BS43" i="46"/>
  <c r="BQ255" i="46" s="1"/>
  <c r="AW255" i="46"/>
  <c r="V55" i="70"/>
  <c r="V54" i="71"/>
  <c r="D54" i="71"/>
  <c r="D46" i="56"/>
  <c r="K46" i="44" s="1"/>
  <c r="L46" i="44" s="1"/>
  <c r="D55" i="70"/>
  <c r="H49" i="74"/>
  <c r="H68" i="75" s="1"/>
  <c r="I51" i="56"/>
  <c r="H41" i="70" s="1"/>
  <c r="H61" i="71" s="1"/>
  <c r="H71" i="25"/>
  <c r="V71" i="25"/>
  <c r="V49" i="74"/>
  <c r="V68" i="75" s="1"/>
  <c r="W51" i="56"/>
  <c r="V41" i="70" s="1"/>
  <c r="V61" i="71" s="1"/>
  <c r="T71" i="25"/>
  <c r="T49" i="74"/>
  <c r="T68" i="75" s="1"/>
  <c r="U51" i="56"/>
  <c r="T41" i="70" s="1"/>
  <c r="T61" i="71" s="1"/>
  <c r="E71" i="25"/>
  <c r="F51" i="56"/>
  <c r="E41" i="70" s="1"/>
  <c r="E61" i="71" s="1"/>
  <c r="E49" i="74"/>
  <c r="E68" i="75" s="1"/>
  <c r="G51" i="56"/>
  <c r="F41" i="70" s="1"/>
  <c r="F61" i="71" s="1"/>
  <c r="F71" i="25"/>
  <c r="F49" i="74"/>
  <c r="F68" i="75" s="1"/>
  <c r="S250" i="56"/>
  <c r="R44" i="65"/>
  <c r="U250" i="56"/>
  <c r="T44" i="65"/>
  <c r="W250" i="56"/>
  <c r="V44" i="65"/>
  <c r="AU233" i="46"/>
  <c r="W208" i="47"/>
  <c r="W368" i="47" s="1"/>
  <c r="AR151" i="25"/>
  <c r="AR271" i="25" s="1"/>
  <c r="X165" i="56"/>
  <c r="E39" i="71"/>
  <c r="E61" i="70"/>
  <c r="V294" i="47"/>
  <c r="N63" i="70"/>
  <c r="N41" i="71"/>
  <c r="M249" i="47"/>
  <c r="M49" i="47"/>
  <c r="M253" i="47" s="1"/>
  <c r="H62" i="44"/>
  <c r="C249" i="44"/>
  <c r="C150" i="47"/>
  <c r="BR256" i="46"/>
  <c r="CN44" i="46"/>
  <c r="CL256" i="46" s="1"/>
  <c r="E249" i="47"/>
  <c r="E49" i="47"/>
  <c r="E253" i="47" s="1"/>
  <c r="Q294" i="47"/>
  <c r="V56" i="71"/>
  <c r="V57" i="70"/>
  <c r="O78" i="25"/>
  <c r="M78" i="25"/>
  <c r="N214" i="25"/>
  <c r="N312" i="25" s="1"/>
  <c r="R45" i="73"/>
  <c r="C56" i="69"/>
  <c r="D65" i="69"/>
  <c r="L249" i="47"/>
  <c r="L49" i="47"/>
  <c r="L253" i="47" s="1"/>
  <c r="H43" i="44"/>
  <c r="C251" i="44"/>
  <c r="N66" i="25"/>
  <c r="F55" i="70"/>
  <c r="F54" i="71"/>
  <c r="S154" i="47"/>
  <c r="AN71" i="25"/>
  <c r="F154" i="47"/>
  <c r="AA71" i="25"/>
  <c r="M154" i="47"/>
  <c r="AH71" i="25"/>
  <c r="T154" i="47"/>
  <c r="AO71" i="25"/>
  <c r="AO73" i="25" s="1"/>
  <c r="Q154" i="47"/>
  <c r="AL71" i="25"/>
  <c r="S44" i="65"/>
  <c r="T250" i="56"/>
  <c r="K72" i="25"/>
  <c r="K70" i="74"/>
  <c r="K47" i="75" s="1"/>
  <c r="L52" i="56"/>
  <c r="X52" i="56"/>
  <c r="W70" i="74"/>
  <c r="W47" i="75" s="1"/>
  <c r="W72" i="25"/>
  <c r="P70" i="74"/>
  <c r="P47" i="75" s="1"/>
  <c r="P72" i="25"/>
  <c r="Q52" i="56"/>
  <c r="R52" i="56"/>
  <c r="Q72" i="25"/>
  <c r="Q70" i="74"/>
  <c r="Q47" i="75" s="1"/>
  <c r="H52" i="56"/>
  <c r="G70" i="74"/>
  <c r="G47" i="75" s="1"/>
  <c r="G72" i="25"/>
  <c r="E208" i="47"/>
  <c r="E368" i="47" s="1"/>
  <c r="F165" i="56"/>
  <c r="AC233" i="46"/>
  <c r="Z151" i="25"/>
  <c r="Z271" i="25" s="1"/>
  <c r="V63" i="70"/>
  <c r="V41" i="71"/>
  <c r="S294" i="47"/>
  <c r="T45" i="73"/>
  <c r="I294" i="47"/>
  <c r="C159" i="47"/>
  <c r="N64" i="74"/>
  <c r="N62" i="75" s="1"/>
  <c r="N70" i="25"/>
  <c r="O50" i="56"/>
  <c r="T70" i="25"/>
  <c r="T64" i="74"/>
  <c r="T62" i="75" s="1"/>
  <c r="U50" i="56"/>
  <c r="G70" i="25"/>
  <c r="H50" i="56"/>
  <c r="G64" i="74"/>
  <c r="G62" i="75" s="1"/>
  <c r="V50" i="56"/>
  <c r="U64" i="74"/>
  <c r="U62" i="75" s="1"/>
  <c r="U70" i="25"/>
  <c r="O64" i="74"/>
  <c r="O62" i="75" s="1"/>
  <c r="O70" i="25"/>
  <c r="O73" i="25" s="1"/>
  <c r="P50" i="56"/>
  <c r="H44" i="44"/>
  <c r="C252" i="44"/>
  <c r="AT233" i="46"/>
  <c r="AQ151" i="25"/>
  <c r="AQ271" i="25" s="1"/>
  <c r="W165" i="56"/>
  <c r="V208" i="47"/>
  <c r="V368" i="47" s="1"/>
  <c r="P78" i="25"/>
  <c r="G78" i="25"/>
  <c r="U294" i="47"/>
  <c r="J66" i="25"/>
  <c r="G66" i="25"/>
  <c r="U66" i="25"/>
  <c r="N250" i="56"/>
  <c r="M44" i="65"/>
  <c r="J249" i="47"/>
  <c r="J49" i="47"/>
  <c r="J253" i="47" s="1"/>
  <c r="N45" i="56"/>
  <c r="V45" i="56"/>
  <c r="T45" i="56"/>
  <c r="S45" i="56"/>
  <c r="L45" i="56"/>
  <c r="G61" i="70"/>
  <c r="G39" i="71"/>
  <c r="U45" i="73"/>
  <c r="H155" i="47"/>
  <c r="AC72" i="25"/>
  <c r="AM72" i="25"/>
  <c r="R155" i="47"/>
  <c r="J155" i="47"/>
  <c r="AE72" i="25"/>
  <c r="AP72" i="25"/>
  <c r="U155" i="47"/>
  <c r="AJ72" i="25"/>
  <c r="O155" i="47"/>
  <c r="I242" i="44"/>
  <c r="L59" i="44"/>
  <c r="J242" i="44" s="1"/>
  <c r="R249" i="47"/>
  <c r="R49" i="47"/>
  <c r="R253" i="47" s="1"/>
  <c r="T249" i="47"/>
  <c r="T49" i="47"/>
  <c r="T253" i="47" s="1"/>
  <c r="G45" i="25"/>
  <c r="H33" i="56"/>
  <c r="H256" i="56" s="1"/>
  <c r="J257" i="46"/>
  <c r="J33" i="56"/>
  <c r="J256" i="56" s="1"/>
  <c r="I45" i="25"/>
  <c r="L257" i="46"/>
  <c r="P33" i="56"/>
  <c r="P256" i="56" s="1"/>
  <c r="O45" i="25"/>
  <c r="R257" i="46"/>
  <c r="I33" i="56"/>
  <c r="I256" i="56" s="1"/>
  <c r="H45" i="25"/>
  <c r="K257" i="46"/>
  <c r="R45" i="25"/>
  <c r="S33" i="56"/>
  <c r="S256" i="56" s="1"/>
  <c r="U257" i="46"/>
  <c r="J208" i="47"/>
  <c r="J368" i="47" s="1"/>
  <c r="AH233" i="46"/>
  <c r="K165" i="56"/>
  <c r="AE151" i="25"/>
  <c r="AE271" i="25" s="1"/>
  <c r="AH66" i="25"/>
  <c r="Z66" i="25"/>
  <c r="Y78" i="25"/>
  <c r="X76" i="25"/>
  <c r="AS76" i="25" s="1"/>
  <c r="F45" i="73"/>
  <c r="X82" i="25"/>
  <c r="D110" i="36" s="1"/>
  <c r="O208" i="47"/>
  <c r="O368" i="47" s="1"/>
  <c r="AM233" i="46"/>
  <c r="P165" i="56"/>
  <c r="AJ151" i="25"/>
  <c r="AJ271" i="25" s="1"/>
  <c r="D156" i="47"/>
  <c r="C156" i="47" s="1"/>
  <c r="AX53" i="46"/>
  <c r="W249" i="47"/>
  <c r="W49" i="47"/>
  <c r="W253" i="47" s="1"/>
  <c r="H57" i="70"/>
  <c r="H56" i="71"/>
  <c r="W78" i="25"/>
  <c r="AE78" i="25"/>
  <c r="F56" i="71"/>
  <c r="F57" i="70"/>
  <c r="D44" i="65"/>
  <c r="E250" i="56"/>
  <c r="D57" i="56"/>
  <c r="S55" i="70"/>
  <c r="S54" i="71"/>
  <c r="E56" i="73"/>
  <c r="E45" i="73"/>
  <c r="CO58" i="46"/>
  <c r="AV245" i="46"/>
  <c r="CO48" i="46"/>
  <c r="V39" i="71"/>
  <c r="V61" i="70"/>
  <c r="N39" i="71"/>
  <c r="N61" i="70"/>
  <c r="K63" i="70"/>
  <c r="K41" i="71"/>
  <c r="D48" i="71"/>
  <c r="C48" i="71" s="1"/>
  <c r="C44" i="71"/>
  <c r="CN43" i="46"/>
  <c r="CL255" i="46" s="1"/>
  <c r="BR255" i="46"/>
  <c r="D66" i="25"/>
  <c r="L55" i="70"/>
  <c r="L54" i="71"/>
  <c r="Q51" i="56"/>
  <c r="P41" i="70" s="1"/>
  <c r="P61" i="71" s="1"/>
  <c r="P71" i="25"/>
  <c r="P49" i="74"/>
  <c r="P68" i="75" s="1"/>
  <c r="S51" i="56"/>
  <c r="R41" i="70" s="1"/>
  <c r="R61" i="71" s="1"/>
  <c r="R49" i="74"/>
  <c r="R68" i="75" s="1"/>
  <c r="R71" i="25"/>
  <c r="L49" i="74"/>
  <c r="L68" i="75" s="1"/>
  <c r="M51" i="56"/>
  <c r="L41" i="70" s="1"/>
  <c r="L61" i="71" s="1"/>
  <c r="L71" i="25"/>
  <c r="Q71" i="25"/>
  <c r="Q49" i="74"/>
  <c r="Q68" i="75" s="1"/>
  <c r="R51" i="56"/>
  <c r="Q41" i="70" s="1"/>
  <c r="Q61" i="71" s="1"/>
  <c r="V51" i="56"/>
  <c r="U41" i="70" s="1"/>
  <c r="U61" i="71" s="1"/>
  <c r="U49" i="74"/>
  <c r="U68" i="75" s="1"/>
  <c r="U71" i="25"/>
  <c r="M165" i="56"/>
  <c r="AG151" i="25"/>
  <c r="AG271" i="25" s="1"/>
  <c r="L208" i="47"/>
  <c r="L368" i="47" s="1"/>
  <c r="AJ233" i="46"/>
  <c r="W44" i="65"/>
  <c r="X250" i="56"/>
  <c r="AE233" i="46"/>
  <c r="G208" i="47"/>
  <c r="G368" i="47" s="1"/>
  <c r="H165" i="56"/>
  <c r="AB151" i="25"/>
  <c r="AB271" i="25" s="1"/>
  <c r="H39" i="71"/>
  <c r="H61" i="70"/>
  <c r="I61" i="70"/>
  <c r="I39" i="71"/>
  <c r="D49" i="70"/>
  <c r="C49" i="70" s="1"/>
  <c r="C45" i="70"/>
  <c r="V249" i="47"/>
  <c r="V49" i="47"/>
  <c r="V253" i="47" s="1"/>
  <c r="D63" i="70"/>
  <c r="D41" i="71"/>
  <c r="D56" i="56"/>
  <c r="K56" i="44" s="1"/>
  <c r="L56" i="44" s="1"/>
  <c r="O63" i="70"/>
  <c r="O41" i="71"/>
  <c r="U165" i="56"/>
  <c r="T208" i="47"/>
  <c r="T368" i="47" s="1"/>
  <c r="AR233" i="46"/>
  <c r="AO151" i="25"/>
  <c r="AO271" i="25" s="1"/>
  <c r="P45" i="73"/>
  <c r="G294" i="47"/>
  <c r="Y66" i="25"/>
  <c r="X64" i="25"/>
  <c r="AS64" i="25" s="1"/>
  <c r="AG66" i="25"/>
  <c r="F86" i="63"/>
  <c r="K58" i="63"/>
  <c r="C148" i="68" s="1"/>
  <c r="D256" i="46"/>
  <c r="H44" i="46"/>
  <c r="F256" i="46" s="1"/>
  <c r="I44" i="46"/>
  <c r="AA44" i="46"/>
  <c r="M44" i="46"/>
  <c r="U44" i="46"/>
  <c r="Y44" i="46"/>
  <c r="AB44" i="46"/>
  <c r="T44" i="46"/>
  <c r="R44" i="46"/>
  <c r="W44" i="46"/>
  <c r="Q44" i="46"/>
  <c r="Z44" i="46"/>
  <c r="O44" i="46"/>
  <c r="S44" i="46"/>
  <c r="X44" i="46"/>
  <c r="P44" i="46"/>
  <c r="V44" i="46"/>
  <c r="J44" i="46"/>
  <c r="N44" i="46"/>
  <c r="K44" i="46"/>
  <c r="L44" i="46"/>
  <c r="AW256" i="46"/>
  <c r="BS44" i="46"/>
  <c r="BQ256" i="46" s="1"/>
  <c r="N57" i="70"/>
  <c r="N56" i="71"/>
  <c r="O56" i="71"/>
  <c r="O57" i="70"/>
  <c r="P294" i="47"/>
  <c r="AI66" i="25"/>
  <c r="E57" i="70"/>
  <c r="E56" i="71"/>
  <c r="S56" i="71"/>
  <c r="S57" i="70"/>
  <c r="E66" i="25"/>
  <c r="K55" i="70"/>
  <c r="K54" i="71"/>
  <c r="N55" i="70"/>
  <c r="N54" i="71"/>
  <c r="AQ71" i="25"/>
  <c r="V154" i="47"/>
  <c r="L154" i="47"/>
  <c r="AG71" i="25"/>
  <c r="AP71" i="25"/>
  <c r="U154" i="47"/>
  <c r="O154" i="47"/>
  <c r="AJ71" i="25"/>
  <c r="Z71" i="25"/>
  <c r="E154" i="47"/>
  <c r="O294" i="47"/>
  <c r="K44" i="65"/>
  <c r="L250" i="56"/>
  <c r="O250" i="56"/>
  <c r="N44" i="65"/>
  <c r="F61" i="70"/>
  <c r="F39" i="71"/>
  <c r="R72" i="25"/>
  <c r="R70" i="74"/>
  <c r="R47" i="75" s="1"/>
  <c r="S52" i="56"/>
  <c r="S70" i="74"/>
  <c r="S47" i="75" s="1"/>
  <c r="T52" i="56"/>
  <c r="S72" i="25"/>
  <c r="M52" i="56"/>
  <c r="L72" i="25"/>
  <c r="L70" i="74"/>
  <c r="L47" i="75" s="1"/>
  <c r="J52" i="56"/>
  <c r="I72" i="25"/>
  <c r="I70" i="74"/>
  <c r="I47" i="75" s="1"/>
  <c r="V52" i="56"/>
  <c r="U70" i="74"/>
  <c r="U47" i="75" s="1"/>
  <c r="U72" i="25"/>
  <c r="C96" i="47"/>
  <c r="C294" i="47" s="1"/>
  <c r="D294" i="47"/>
  <c r="F41" i="71"/>
  <c r="F63" i="70"/>
  <c r="CO47" i="46"/>
  <c r="S249" i="47"/>
  <c r="S49" i="47"/>
  <c r="S253" i="47" s="1"/>
  <c r="E59" i="63"/>
  <c r="E86" i="63"/>
  <c r="Q45" i="73"/>
  <c r="X77" i="25"/>
  <c r="AS77" i="25" s="1"/>
  <c r="M64" i="74"/>
  <c r="M62" i="75" s="1"/>
  <c r="M70" i="25"/>
  <c r="N50" i="56"/>
  <c r="J50" i="56"/>
  <c r="I64" i="74"/>
  <c r="I62" i="75" s="1"/>
  <c r="I70" i="25"/>
  <c r="R70" i="25"/>
  <c r="S50" i="56"/>
  <c r="R64" i="74"/>
  <c r="R62" i="75" s="1"/>
  <c r="H70" i="25"/>
  <c r="I50" i="56"/>
  <c r="H64" i="74"/>
  <c r="H62" i="75" s="1"/>
  <c r="AP66" i="25"/>
  <c r="F294" i="47"/>
  <c r="AH78" i="25"/>
  <c r="K45" i="73"/>
  <c r="J57" i="70"/>
  <c r="J56" i="71"/>
  <c r="U56" i="71"/>
  <c r="U57" i="70"/>
  <c r="Q78" i="25"/>
  <c r="D69" i="75"/>
  <c r="C69" i="75" s="1"/>
  <c r="C50" i="74"/>
  <c r="N294" i="47"/>
  <c r="U249" i="47"/>
  <c r="U49" i="47"/>
  <c r="U253" i="47" s="1"/>
  <c r="T66" i="25"/>
  <c r="H66" i="25"/>
  <c r="J45" i="73"/>
  <c r="I250" i="56"/>
  <c r="H44" i="65"/>
  <c r="J44" i="65"/>
  <c r="K250" i="56"/>
  <c r="H111" i="36"/>
  <c r="AC45" i="46"/>
  <c r="E45" i="56"/>
  <c r="M45" i="56"/>
  <c r="O45" i="56"/>
  <c r="J45" i="56"/>
  <c r="G45" i="56"/>
  <c r="W61" i="70"/>
  <c r="W39" i="71"/>
  <c r="Q61" i="70"/>
  <c r="Q39" i="71"/>
  <c r="S45" i="73"/>
  <c r="V155" i="47"/>
  <c r="AQ72" i="25"/>
  <c r="AN72" i="25"/>
  <c r="S155" i="47"/>
  <c r="AH72" i="25"/>
  <c r="M155" i="47"/>
  <c r="L155" i="47"/>
  <c r="AG72" i="25"/>
  <c r="AB72" i="25"/>
  <c r="G155" i="47"/>
  <c r="L63" i="70"/>
  <c r="L41" i="71"/>
  <c r="Q41" i="71"/>
  <c r="Q63" i="70"/>
  <c r="K208" i="47"/>
  <c r="K368" i="47" s="1"/>
  <c r="AF151" i="25"/>
  <c r="AF271" i="25" s="1"/>
  <c r="AI233" i="46"/>
  <c r="L165" i="56"/>
  <c r="I165" i="56"/>
  <c r="AC151" i="25"/>
  <c r="AC271" i="25" s="1"/>
  <c r="H208" i="47"/>
  <c r="H368" i="47" s="1"/>
  <c r="AF233" i="46"/>
  <c r="N45" i="25"/>
  <c r="O33" i="56"/>
  <c r="O256" i="56" s="1"/>
  <c r="Q257" i="46"/>
  <c r="M33" i="56"/>
  <c r="M256" i="56" s="1"/>
  <c r="L45" i="25"/>
  <c r="O257" i="46"/>
  <c r="N33" i="56"/>
  <c r="N256" i="56" s="1"/>
  <c r="M45" i="25"/>
  <c r="P257" i="46"/>
  <c r="J45" i="25"/>
  <c r="K33" i="56"/>
  <c r="K256" i="56" s="1"/>
  <c r="M257" i="46"/>
  <c r="W45" i="25"/>
  <c r="X33" i="56"/>
  <c r="X256" i="56" s="1"/>
  <c r="Z257" i="46"/>
  <c r="H42" i="44"/>
  <c r="C233" i="44"/>
  <c r="AA66" i="25"/>
  <c r="C158" i="47"/>
  <c r="Z78" i="25"/>
  <c r="O45" i="73"/>
  <c r="D339" i="47"/>
  <c r="C160" i="47"/>
  <c r="C339" i="47" s="1"/>
  <c r="L78" i="25"/>
  <c r="U63" i="70"/>
  <c r="U41" i="71"/>
  <c r="K57" i="70"/>
  <c r="K56" i="71"/>
  <c r="AA251" i="46"/>
  <c r="CO57" i="46"/>
  <c r="G44" i="65"/>
  <c r="H250" i="56"/>
  <c r="D340" i="47"/>
  <c r="C161" i="47"/>
  <c r="C340" i="47" s="1"/>
  <c r="M55" i="70"/>
  <c r="M54" i="71"/>
  <c r="R55" i="70"/>
  <c r="R54" i="71"/>
  <c r="D56" i="73"/>
  <c r="C43" i="73"/>
  <c r="I111" i="36"/>
  <c r="D61" i="70"/>
  <c r="D39" i="71"/>
  <c r="D48" i="56"/>
  <c r="K48" i="44" s="1"/>
  <c r="L48" i="44" s="1"/>
  <c r="J41" i="71"/>
  <c r="J63" i="70"/>
  <c r="W41" i="71"/>
  <c r="W63" i="70"/>
  <c r="D55" i="75"/>
  <c r="C55" i="75" s="1"/>
  <c r="C51" i="75"/>
  <c r="M117" i="47"/>
  <c r="N232" i="56"/>
  <c r="M214" i="25"/>
  <c r="M312" i="25" s="1"/>
  <c r="M29" i="57"/>
  <c r="W42" i="46"/>
  <c r="Y42" i="46"/>
  <c r="Q42" i="46"/>
  <c r="J42" i="46"/>
  <c r="Z42" i="46"/>
  <c r="X42" i="46"/>
  <c r="U42" i="46"/>
  <c r="V42" i="46"/>
  <c r="H42" i="46"/>
  <c r="F237" i="46" s="1"/>
  <c r="M42" i="46"/>
  <c r="I42" i="46"/>
  <c r="D237" i="46"/>
  <c r="N42" i="46"/>
  <c r="R42" i="46"/>
  <c r="AB42" i="46"/>
  <c r="O42" i="46"/>
  <c r="L42" i="46"/>
  <c r="S42" i="46"/>
  <c r="P42" i="46"/>
  <c r="T42" i="46"/>
  <c r="AA42" i="46"/>
  <c r="K42" i="46"/>
  <c r="AX165" i="46"/>
  <c r="E165" i="56"/>
  <c r="Y151" i="25"/>
  <c r="D208" i="47"/>
  <c r="AB233" i="46"/>
  <c r="D63" i="75"/>
  <c r="C63" i="75" s="1"/>
  <c r="C65" i="74"/>
  <c r="K249" i="47"/>
  <c r="K49" i="47"/>
  <c r="K253" i="47" s="1"/>
  <c r="AJ43" i="46"/>
  <c r="E255" i="46"/>
  <c r="AD43" i="46"/>
  <c r="AR43" i="46"/>
  <c r="AW43" i="46"/>
  <c r="AK43" i="46"/>
  <c r="AV43" i="46"/>
  <c r="AH43" i="46"/>
  <c r="AP43" i="46"/>
  <c r="AS43" i="46"/>
  <c r="AF43" i="46"/>
  <c r="AG43" i="46"/>
  <c r="AO43" i="46"/>
  <c r="AT43" i="46"/>
  <c r="AU43" i="46"/>
  <c r="AM43" i="46"/>
  <c r="AI43" i="46"/>
  <c r="AE43" i="46"/>
  <c r="AN43" i="46"/>
  <c r="AL43" i="46"/>
  <c r="AQ43" i="46"/>
  <c r="V66" i="25"/>
  <c r="C63" i="74"/>
  <c r="D61" i="75"/>
  <c r="C61" i="75" s="1"/>
  <c r="N71" i="25"/>
  <c r="O51" i="56"/>
  <c r="N41" i="70" s="1"/>
  <c r="N61" i="71" s="1"/>
  <c r="N49" i="74"/>
  <c r="N68" i="75" s="1"/>
  <c r="W49" i="74"/>
  <c r="W68" i="75" s="1"/>
  <c r="X51" i="56"/>
  <c r="W41" i="70" s="1"/>
  <c r="W61" i="71" s="1"/>
  <c r="W71" i="25"/>
  <c r="I71" i="25"/>
  <c r="I49" i="74"/>
  <c r="I68" i="75" s="1"/>
  <c r="J51" i="56"/>
  <c r="I41" i="70" s="1"/>
  <c r="I61" i="71" s="1"/>
  <c r="L51" i="56"/>
  <c r="K41" i="70" s="1"/>
  <c r="K61" i="71" s="1"/>
  <c r="K71" i="25"/>
  <c r="K49" i="74"/>
  <c r="K68" i="75" s="1"/>
  <c r="D49" i="74"/>
  <c r="E51" i="56"/>
  <c r="D71" i="25"/>
  <c r="AC51" i="46"/>
  <c r="CO51" i="46" s="1"/>
  <c r="T39" i="71"/>
  <c r="T61" i="70"/>
  <c r="G45" i="73"/>
  <c r="D57" i="74"/>
  <c r="C57" i="74" s="1"/>
  <c r="C53" i="74"/>
  <c r="D48" i="75"/>
  <c r="C48" i="75" s="1"/>
  <c r="C71" i="74"/>
  <c r="E41" i="71"/>
  <c r="E63" i="70"/>
  <c r="P41" i="71"/>
  <c r="P63" i="70"/>
  <c r="U208" i="47"/>
  <c r="U368" i="47" s="1"/>
  <c r="AS233" i="46"/>
  <c r="V165" i="56"/>
  <c r="AP151" i="25"/>
  <c r="AP271" i="25" s="1"/>
  <c r="M294" i="47"/>
  <c r="G249" i="47"/>
  <c r="G49" i="47"/>
  <c r="G253" i="47" s="1"/>
  <c r="AM151" i="25"/>
  <c r="AM271" i="25" s="1"/>
  <c r="S165" i="56"/>
  <c r="AP233" i="46"/>
  <c r="R208" i="47"/>
  <c r="R368" i="47" s="1"/>
  <c r="AF78" i="25"/>
  <c r="AD44" i="46"/>
  <c r="E256" i="46"/>
  <c r="AL44" i="46"/>
  <c r="AU44" i="46"/>
  <c r="AJ44" i="46"/>
  <c r="AI44" i="46"/>
  <c r="AQ44" i="46"/>
  <c r="AK44" i="46"/>
  <c r="AG44" i="46"/>
  <c r="AS44" i="46"/>
  <c r="AT44" i="46"/>
  <c r="AH44" i="46"/>
  <c r="AF44" i="46"/>
  <c r="AW44" i="46"/>
  <c r="AO44" i="46"/>
  <c r="AP44" i="46"/>
  <c r="AN44" i="46"/>
  <c r="AE44" i="46"/>
  <c r="AM44" i="46"/>
  <c r="AR44" i="46"/>
  <c r="AV44" i="46"/>
  <c r="E294" i="47"/>
  <c r="Q249" i="47"/>
  <c r="Q49" i="47"/>
  <c r="Q253" i="47" s="1"/>
  <c r="T56" i="71"/>
  <c r="T57" i="70"/>
  <c r="M56" i="71"/>
  <c r="M57" i="70"/>
  <c r="Q117" i="47"/>
  <c r="Q214" i="25"/>
  <c r="Q312" i="25" s="1"/>
  <c r="R232" i="56"/>
  <c r="Q29" i="57"/>
  <c r="F66" i="25"/>
  <c r="O55" i="70"/>
  <c r="O54" i="71"/>
  <c r="AF71" i="25"/>
  <c r="K154" i="47"/>
  <c r="AI71" i="25"/>
  <c r="N154" i="47"/>
  <c r="P154" i="47"/>
  <c r="AK71" i="25"/>
  <c r="R154" i="47"/>
  <c r="AM71" i="25"/>
  <c r="J154" i="47"/>
  <c r="AE71" i="25"/>
  <c r="O249" i="47"/>
  <c r="O49" i="47"/>
  <c r="O253" i="47" s="1"/>
  <c r="M341" i="47"/>
  <c r="C162" i="47"/>
  <c r="C341" i="47" s="1"/>
  <c r="U39" i="71"/>
  <c r="U61" i="70"/>
  <c r="M61" i="70"/>
  <c r="M39" i="71"/>
  <c r="H70" i="74"/>
  <c r="H47" i="75" s="1"/>
  <c r="I52" i="56"/>
  <c r="H72" i="25"/>
  <c r="J70" i="74"/>
  <c r="J47" i="75" s="1"/>
  <c r="K52" i="56"/>
  <c r="J72" i="25"/>
  <c r="F72" i="25"/>
  <c r="G52" i="56"/>
  <c r="F70" i="74"/>
  <c r="F47" i="75" s="1"/>
  <c r="V70" i="74"/>
  <c r="V47" i="75" s="1"/>
  <c r="W52" i="56"/>
  <c r="V72" i="25"/>
  <c r="M70" i="74"/>
  <c r="M47" i="75" s="1"/>
  <c r="N52" i="56"/>
  <c r="M72" i="25"/>
  <c r="D249" i="47"/>
  <c r="C45" i="47"/>
  <c r="C249" i="47" s="1"/>
  <c r="D49" i="47"/>
  <c r="S63" i="70"/>
  <c r="S41" i="71"/>
  <c r="D67" i="75"/>
  <c r="C67" i="75" s="1"/>
  <c r="C48" i="74"/>
  <c r="I249" i="47"/>
  <c r="I49" i="47"/>
  <c r="I253" i="47" s="1"/>
  <c r="P70" i="25"/>
  <c r="P64" i="74"/>
  <c r="P62" i="75" s="1"/>
  <c r="Q50" i="56"/>
  <c r="F50" i="56"/>
  <c r="E64" i="74"/>
  <c r="E62" i="75" s="1"/>
  <c r="E70" i="25"/>
  <c r="K64" i="74"/>
  <c r="K62" i="75" s="1"/>
  <c r="L50" i="56"/>
  <c r="K70" i="25"/>
  <c r="S70" i="25"/>
  <c r="T50" i="56"/>
  <c r="S64" i="74"/>
  <c r="S62" i="75" s="1"/>
  <c r="J64" i="74"/>
  <c r="J62" i="75" s="1"/>
  <c r="J70" i="25"/>
  <c r="K50" i="56"/>
  <c r="R50" i="56"/>
  <c r="Q70" i="25"/>
  <c r="Q64" i="74"/>
  <c r="Q62" i="75" s="1"/>
  <c r="AN66" i="25"/>
  <c r="AA78" i="25"/>
  <c r="W45" i="73"/>
  <c r="AW49" i="46"/>
  <c r="W152" i="47" s="1"/>
  <c r="AI49" i="46"/>
  <c r="I152" i="47" s="1"/>
  <c r="AM49" i="46"/>
  <c r="M152" i="47" s="1"/>
  <c r="AO49" i="46"/>
  <c r="O152" i="47" s="1"/>
  <c r="AQ49" i="46"/>
  <c r="Q152" i="47" s="1"/>
  <c r="AL49" i="46"/>
  <c r="L152" i="47" s="1"/>
  <c r="AH49" i="46"/>
  <c r="H152" i="47" s="1"/>
  <c r="AU49" i="46"/>
  <c r="U152" i="47" s="1"/>
  <c r="AD49" i="46"/>
  <c r="AS49" i="46"/>
  <c r="S152" i="47" s="1"/>
  <c r="AF49" i="46"/>
  <c r="F152" i="47" s="1"/>
  <c r="AG49" i="46"/>
  <c r="G152" i="47" s="1"/>
  <c r="AN49" i="46"/>
  <c r="N152" i="47" s="1"/>
  <c r="AT49" i="46"/>
  <c r="T152" i="47" s="1"/>
  <c r="AR49" i="46"/>
  <c r="R152" i="47" s="1"/>
  <c r="AJ49" i="46"/>
  <c r="J152" i="47" s="1"/>
  <c r="AV49" i="46"/>
  <c r="V152" i="47" s="1"/>
  <c r="AK49" i="46"/>
  <c r="K152" i="47" s="1"/>
  <c r="AP49" i="46"/>
  <c r="P152" i="47" s="1"/>
  <c r="AE49" i="46"/>
  <c r="E152" i="47" s="1"/>
  <c r="G57" i="70"/>
  <c r="G56" i="71"/>
  <c r="Q56" i="71"/>
  <c r="Q57" i="70"/>
  <c r="D42" i="70"/>
  <c r="D55" i="56"/>
  <c r="K55" i="44" s="1"/>
  <c r="L55" i="44" s="1"/>
  <c r="I41" i="71"/>
  <c r="I63" i="70"/>
  <c r="N249" i="47"/>
  <c r="N49" i="47"/>
  <c r="N253" i="47" s="1"/>
  <c r="L172" i="64"/>
  <c r="L200" i="64" s="1"/>
  <c r="H172" i="64"/>
  <c r="H200" i="64" s="1"/>
  <c r="T172" i="64"/>
  <c r="T200" i="64" s="1"/>
  <c r="Y172" i="64"/>
  <c r="Y200" i="64" s="1"/>
  <c r="O172" i="64"/>
  <c r="O200" i="64" s="1"/>
  <c r="R172" i="64"/>
  <c r="R200" i="64" s="1"/>
  <c r="Z172" i="64"/>
  <c r="Z200" i="64" s="1"/>
  <c r="I172" i="64"/>
  <c r="I200" i="64" s="1"/>
  <c r="I224" i="64" s="1"/>
  <c r="K81" i="46" s="1"/>
  <c r="I239" i="46" s="1"/>
  <c r="K172" i="64"/>
  <c r="K200" i="64" s="1"/>
  <c r="V172" i="64"/>
  <c r="V200" i="64" s="1"/>
  <c r="M172" i="64"/>
  <c r="M200" i="64" s="1"/>
  <c r="F172" i="64"/>
  <c r="U172" i="64"/>
  <c r="U200" i="64" s="1"/>
  <c r="P172" i="64"/>
  <c r="P200" i="64" s="1"/>
  <c r="S172" i="64"/>
  <c r="S200" i="64" s="1"/>
  <c r="G172" i="64"/>
  <c r="Q172" i="64"/>
  <c r="Q200" i="64" s="1"/>
  <c r="N172" i="64"/>
  <c r="N200" i="64" s="1"/>
  <c r="W172" i="64"/>
  <c r="W200" i="64" s="1"/>
  <c r="J172" i="64"/>
  <c r="J200" i="64" s="1"/>
  <c r="X172" i="64"/>
  <c r="X200" i="64" s="1"/>
  <c r="D200" i="64"/>
  <c r="H294" i="47"/>
  <c r="G55" i="70"/>
  <c r="G54" i="71"/>
  <c r="V250" i="56"/>
  <c r="U44" i="65"/>
  <c r="I45" i="56"/>
  <c r="K45" i="56"/>
  <c r="P45" i="56"/>
  <c r="W45" i="56"/>
  <c r="H45" i="56"/>
  <c r="K39" i="71"/>
  <c r="K61" i="70"/>
  <c r="L39" i="71"/>
  <c r="L61" i="70"/>
  <c r="AF72" i="25"/>
  <c r="K155" i="47"/>
  <c r="Q155" i="47"/>
  <c r="AL72" i="25"/>
  <c r="Z72" i="25"/>
  <c r="E155" i="47"/>
  <c r="AI72" i="25"/>
  <c r="N155" i="47"/>
  <c r="P155" i="47"/>
  <c r="AK72" i="25"/>
  <c r="R63" i="70"/>
  <c r="R41" i="71"/>
  <c r="G63" i="70"/>
  <c r="G41" i="71"/>
  <c r="T294" i="47"/>
  <c r="T33" i="56"/>
  <c r="T256" i="56" s="1"/>
  <c r="S45" i="25"/>
  <c r="V257" i="46"/>
  <c r="U45" i="25"/>
  <c r="V33" i="56"/>
  <c r="V256" i="56" s="1"/>
  <c r="X257" i="46"/>
  <c r="U33" i="56"/>
  <c r="U256" i="56" s="1"/>
  <c r="T45" i="25"/>
  <c r="W257" i="46"/>
  <c r="F45" i="25"/>
  <c r="G33" i="56"/>
  <c r="G256" i="56" s="1"/>
  <c r="I257" i="46"/>
  <c r="P45" i="25"/>
  <c r="Q33" i="56"/>
  <c r="Q256" i="56" s="1"/>
  <c r="S257" i="46"/>
  <c r="I245" i="44"/>
  <c r="L23" i="44"/>
  <c r="J245" i="44" s="1"/>
  <c r="AR66" i="25"/>
  <c r="AK66" i="25"/>
  <c r="AM78" i="25"/>
  <c r="AK78" i="25"/>
  <c r="W294" i="47"/>
  <c r="I78" i="25"/>
  <c r="L57" i="70"/>
  <c r="L56" i="71"/>
  <c r="W57" i="70"/>
  <c r="W56" i="71"/>
  <c r="AN78" i="25"/>
  <c r="K78" i="25"/>
  <c r="S111" i="36" l="1"/>
  <c r="D111" i="36"/>
  <c r="G111" i="36"/>
  <c r="W111" i="36"/>
  <c r="AW163" i="46" s="1"/>
  <c r="J111" i="36"/>
  <c r="Q111" i="36"/>
  <c r="CO45" i="46"/>
  <c r="E111" i="36"/>
  <c r="AE163" i="46" s="1"/>
  <c r="L111" i="36"/>
  <c r="F259" i="46"/>
  <c r="E73" i="25"/>
  <c r="T66" i="36"/>
  <c r="Y145" i="46" s="1"/>
  <c r="O66" i="36"/>
  <c r="T145" i="46" s="1"/>
  <c r="AA73" i="25"/>
  <c r="AA80" i="25" s="1"/>
  <c r="U66" i="36"/>
  <c r="S66" i="36"/>
  <c r="X164" i="46" s="1"/>
  <c r="I66" i="36"/>
  <c r="N141" i="46" s="1"/>
  <c r="J73" i="25"/>
  <c r="J80" i="25" s="1"/>
  <c r="H66" i="36"/>
  <c r="Q66" i="36"/>
  <c r="V164" i="46" s="1"/>
  <c r="P66" i="36"/>
  <c r="U141" i="46" s="1"/>
  <c r="N66" i="36"/>
  <c r="S145" i="46" s="1"/>
  <c r="R66" i="36"/>
  <c r="E66" i="36"/>
  <c r="J164" i="46" s="1"/>
  <c r="M66" i="36"/>
  <c r="R145" i="46" s="1"/>
  <c r="J66" i="36"/>
  <c r="O145" i="46" s="1"/>
  <c r="L66" i="36"/>
  <c r="V66" i="36"/>
  <c r="AA164" i="46" s="1"/>
  <c r="F66" i="36"/>
  <c r="K164" i="46" s="1"/>
  <c r="K66" i="36"/>
  <c r="P164" i="46" s="1"/>
  <c r="AE73" i="25"/>
  <c r="O232" i="56"/>
  <c r="N29" i="57"/>
  <c r="D53" i="56"/>
  <c r="K53" i="44" s="1"/>
  <c r="L53" i="44" s="1"/>
  <c r="Q110" i="36"/>
  <c r="U110" i="36"/>
  <c r="AU145" i="46" s="1"/>
  <c r="K110" i="36"/>
  <c r="AK164" i="46" s="1"/>
  <c r="S73" i="25"/>
  <c r="S80" i="25" s="1"/>
  <c r="AJ73" i="25"/>
  <c r="AM73" i="25"/>
  <c r="AM80" i="25" s="1"/>
  <c r="R111" i="36"/>
  <c r="AR163" i="46" s="1"/>
  <c r="D259" i="46"/>
  <c r="AS86" i="25"/>
  <c r="F111" i="36"/>
  <c r="AF163" i="46" s="1"/>
  <c r="M111" i="36"/>
  <c r="AM159" i="46" s="1"/>
  <c r="K111" i="36"/>
  <c r="Q73" i="25"/>
  <c r="Q80" i="25" s="1"/>
  <c r="P73" i="25"/>
  <c r="N111" i="36"/>
  <c r="AN159" i="46" s="1"/>
  <c r="O111" i="36"/>
  <c r="AO159" i="46" s="1"/>
  <c r="V110" i="36"/>
  <c r="AV164" i="46" s="1"/>
  <c r="T111" i="36"/>
  <c r="AT159" i="46" s="1"/>
  <c r="T110" i="36"/>
  <c r="AT145" i="46" s="1"/>
  <c r="P111" i="36"/>
  <c r="AP159" i="46" s="1"/>
  <c r="AP73" i="25"/>
  <c r="AP80" i="25" s="1"/>
  <c r="U111" i="36"/>
  <c r="AU159" i="46" s="1"/>
  <c r="R73" i="25"/>
  <c r="R80" i="25" s="1"/>
  <c r="AQ73" i="25"/>
  <c r="AQ80" i="25" s="1"/>
  <c r="G73" i="25"/>
  <c r="J110" i="36"/>
  <c r="AJ164" i="46" s="1"/>
  <c r="CO52" i="46"/>
  <c r="E259" i="46"/>
  <c r="I110" i="36"/>
  <c r="AI164" i="46" s="1"/>
  <c r="L110" i="36"/>
  <c r="AL141" i="46" s="1"/>
  <c r="T73" i="25"/>
  <c r="T80" i="25" s="1"/>
  <c r="N224" i="64"/>
  <c r="P81" i="46" s="1"/>
  <c r="N239" i="46" s="1"/>
  <c r="P224" i="64"/>
  <c r="R81" i="46" s="1"/>
  <c r="P239" i="46" s="1"/>
  <c r="V224" i="64"/>
  <c r="X81" i="46" s="1"/>
  <c r="V239" i="46" s="1"/>
  <c r="R224" i="64"/>
  <c r="T81" i="46" s="1"/>
  <c r="R239" i="46" s="1"/>
  <c r="H224" i="64"/>
  <c r="J81" i="46" s="1"/>
  <c r="H239" i="46" s="1"/>
  <c r="D62" i="71"/>
  <c r="C62" i="71" s="1"/>
  <c r="C42" i="70"/>
  <c r="F62" i="70"/>
  <c r="F40" i="71"/>
  <c r="AI60" i="25"/>
  <c r="AL256" i="46"/>
  <c r="N147" i="47"/>
  <c r="N337" i="47" s="1"/>
  <c r="AE60" i="25"/>
  <c r="J147" i="47"/>
  <c r="J337" i="47" s="1"/>
  <c r="AH256" i="46"/>
  <c r="Y224" i="64"/>
  <c r="AA81" i="46" s="1"/>
  <c r="Y239" i="46" s="1"/>
  <c r="Q56" i="70"/>
  <c r="Q55" i="71"/>
  <c r="K56" i="70"/>
  <c r="K55" i="71"/>
  <c r="E55" i="71"/>
  <c r="E56" i="70"/>
  <c r="M62" i="70"/>
  <c r="M40" i="71"/>
  <c r="H40" i="71"/>
  <c r="H62" i="70"/>
  <c r="Q145" i="46"/>
  <c r="Q141" i="46"/>
  <c r="Q164" i="46"/>
  <c r="AF73" i="25"/>
  <c r="Q68" i="47"/>
  <c r="Q309" i="47"/>
  <c r="Q315" i="47" s="1"/>
  <c r="Q127" i="47"/>
  <c r="O147" i="47"/>
  <c r="O337" i="47" s="1"/>
  <c r="AJ60" i="25"/>
  <c r="AM256" i="46"/>
  <c r="Q147" i="47"/>
  <c r="Q337" i="47" s="1"/>
  <c r="AO256" i="46"/>
  <c r="AL60" i="25"/>
  <c r="AJ256" i="46"/>
  <c r="L147" i="47"/>
  <c r="L337" i="47" s="1"/>
  <c r="AG60" i="25"/>
  <c r="U117" i="47"/>
  <c r="V232" i="56"/>
  <c r="U214" i="25"/>
  <c r="U312" i="25" s="1"/>
  <c r="U29" i="57"/>
  <c r="AA145" i="46"/>
  <c r="U145" i="46"/>
  <c r="AG59" i="25"/>
  <c r="AJ255" i="46"/>
  <c r="L146" i="47"/>
  <c r="L336" i="47" s="1"/>
  <c r="AK255" i="46"/>
  <c r="AH59" i="25"/>
  <c r="M146" i="47"/>
  <c r="M336" i="47" s="1"/>
  <c r="AB59" i="25"/>
  <c r="G146" i="47"/>
  <c r="G336" i="47" s="1"/>
  <c r="AE255" i="46"/>
  <c r="AC59" i="25"/>
  <c r="AF255" i="46"/>
  <c r="H146" i="47"/>
  <c r="H336" i="47" s="1"/>
  <c r="AM59" i="25"/>
  <c r="R146" i="47"/>
  <c r="R336" i="47" s="1"/>
  <c r="AP255" i="46"/>
  <c r="CO165" i="46"/>
  <c r="AV233" i="46"/>
  <c r="R237" i="46"/>
  <c r="O58" i="25"/>
  <c r="O62" i="74"/>
  <c r="P42" i="56"/>
  <c r="J62" i="74"/>
  <c r="K42" i="56"/>
  <c r="M237" i="46"/>
  <c r="J58" i="25"/>
  <c r="T237" i="46"/>
  <c r="Q62" i="74"/>
  <c r="R42" i="56"/>
  <c r="Q58" i="25"/>
  <c r="H237" i="46"/>
  <c r="E62" i="74"/>
  <c r="E58" i="25"/>
  <c r="F42" i="56"/>
  <c r="AI159" i="46"/>
  <c r="AI163" i="46"/>
  <c r="AD159" i="46"/>
  <c r="AD163" i="46"/>
  <c r="C56" i="73"/>
  <c r="G57" i="65"/>
  <c r="G46" i="65"/>
  <c r="AQ141" i="46"/>
  <c r="AQ145" i="46"/>
  <c r="AQ164" i="46"/>
  <c r="J52" i="25"/>
  <c r="J57" i="65"/>
  <c r="J46" i="65"/>
  <c r="U40" i="71"/>
  <c r="U62" i="70"/>
  <c r="S40" i="71"/>
  <c r="S62" i="70"/>
  <c r="AG159" i="46"/>
  <c r="AG163" i="46"/>
  <c r="Z73" i="25"/>
  <c r="H256" i="46"/>
  <c r="E60" i="25"/>
  <c r="F44" i="56"/>
  <c r="E68" i="74"/>
  <c r="N60" i="25"/>
  <c r="O44" i="56"/>
  <c r="Q256" i="46"/>
  <c r="N68" i="74"/>
  <c r="S44" i="56"/>
  <c r="R60" i="25"/>
  <c r="U256" i="46"/>
  <c r="R68" i="74"/>
  <c r="T68" i="74"/>
  <c r="W256" i="46"/>
  <c r="T60" i="25"/>
  <c r="U44" i="56"/>
  <c r="G256" i="46"/>
  <c r="D60" i="25"/>
  <c r="D68" i="74"/>
  <c r="E44" i="56"/>
  <c r="AC44" i="46"/>
  <c r="X66" i="25"/>
  <c r="D105" i="36" s="1"/>
  <c r="U232" i="56"/>
  <c r="T214" i="25"/>
  <c r="T312" i="25" s="1"/>
  <c r="T117" i="47"/>
  <c r="T29" i="57"/>
  <c r="C45" i="73"/>
  <c r="O214" i="25"/>
  <c r="O312" i="25" s="1"/>
  <c r="P232" i="56"/>
  <c r="O117" i="47"/>
  <c r="O29" i="57"/>
  <c r="AD164" i="46"/>
  <c r="AD145" i="46"/>
  <c r="AD141" i="46"/>
  <c r="R52" i="25"/>
  <c r="I52" i="25"/>
  <c r="G52" i="25"/>
  <c r="N145" i="46"/>
  <c r="O80" i="25"/>
  <c r="U56" i="70"/>
  <c r="U55" i="71"/>
  <c r="T56" i="70"/>
  <c r="T55" i="71"/>
  <c r="N73" i="25"/>
  <c r="Q62" i="70"/>
  <c r="Q40" i="71"/>
  <c r="H110" i="36"/>
  <c r="C57" i="70"/>
  <c r="C45" i="25"/>
  <c r="G57" i="36" s="1"/>
  <c r="D52" i="25"/>
  <c r="X72" i="25"/>
  <c r="AS72" i="25" s="1"/>
  <c r="M49" i="56"/>
  <c r="Q49" i="56"/>
  <c r="H49" i="56"/>
  <c r="W49" i="56"/>
  <c r="I49" i="56"/>
  <c r="AO80" i="25"/>
  <c r="V56" i="70"/>
  <c r="V55" i="71"/>
  <c r="F73" i="25"/>
  <c r="AV163" i="46"/>
  <c r="AV159" i="46"/>
  <c r="C154" i="47"/>
  <c r="AC73" i="25"/>
  <c r="R110" i="36"/>
  <c r="H33" i="44"/>
  <c r="C253" i="44"/>
  <c r="K86" i="63"/>
  <c r="T43" i="56"/>
  <c r="S59" i="25"/>
  <c r="S47" i="74"/>
  <c r="V255" i="46"/>
  <c r="J47" i="74"/>
  <c r="J59" i="25"/>
  <c r="K43" i="56"/>
  <c r="M255" i="46"/>
  <c r="O59" i="25"/>
  <c r="P43" i="56"/>
  <c r="O47" i="74"/>
  <c r="R255" i="46"/>
  <c r="Q43" i="56"/>
  <c r="P59" i="25"/>
  <c r="P47" i="74"/>
  <c r="S255" i="46"/>
  <c r="I59" i="25"/>
  <c r="J43" i="56"/>
  <c r="I47" i="74"/>
  <c r="L255" i="46"/>
  <c r="C78" i="25"/>
  <c r="I64" i="36" s="1"/>
  <c r="N162" i="46" s="1"/>
  <c r="C148" i="47"/>
  <c r="C338" i="47" s="1"/>
  <c r="D338" i="47"/>
  <c r="D66" i="36"/>
  <c r="AS82" i="25"/>
  <c r="F147" i="47"/>
  <c r="F337" i="47" s="1"/>
  <c r="AA60" i="25"/>
  <c r="AD256" i="46"/>
  <c r="AB256" i="46"/>
  <c r="D147" i="47"/>
  <c r="Y60" i="25"/>
  <c r="AX44" i="46"/>
  <c r="AV256" i="46" s="1"/>
  <c r="K64" i="36"/>
  <c r="P162" i="46" s="1"/>
  <c r="M141" i="46"/>
  <c r="M145" i="46"/>
  <c r="M164" i="46"/>
  <c r="J224" i="64"/>
  <c r="L81" i="46" s="1"/>
  <c r="J239" i="46" s="1"/>
  <c r="AA172" i="64"/>
  <c r="AA200" i="64" s="1"/>
  <c r="AA224" i="64" s="1"/>
  <c r="G200" i="64"/>
  <c r="AK256" i="46"/>
  <c r="AH60" i="25"/>
  <c r="M147" i="47"/>
  <c r="M337" i="47" s="1"/>
  <c r="AR256" i="46"/>
  <c r="T147" i="47"/>
  <c r="T337" i="47" s="1"/>
  <c r="AO60" i="25"/>
  <c r="F52" i="25"/>
  <c r="S52" i="25"/>
  <c r="U46" i="65"/>
  <c r="U57" i="65"/>
  <c r="W224" i="64"/>
  <c r="Y81" i="46" s="1"/>
  <c r="W239" i="46" s="1"/>
  <c r="S224" i="64"/>
  <c r="U81" i="46" s="1"/>
  <c r="S239" i="46" s="1"/>
  <c r="M224" i="64"/>
  <c r="O81" i="46" s="1"/>
  <c r="M239" i="46" s="1"/>
  <c r="Z224" i="64"/>
  <c r="AB81" i="46" s="1"/>
  <c r="Z239" i="46" s="1"/>
  <c r="T224" i="64"/>
  <c r="V81" i="46" s="1"/>
  <c r="T239" i="46" s="1"/>
  <c r="AK141" i="46"/>
  <c r="J55" i="71"/>
  <c r="J56" i="70"/>
  <c r="S55" i="71"/>
  <c r="S56" i="70"/>
  <c r="P56" i="70"/>
  <c r="P55" i="71"/>
  <c r="C49" i="47"/>
  <c r="C253" i="47" s="1"/>
  <c r="D253" i="47"/>
  <c r="J62" i="70"/>
  <c r="J40" i="71"/>
  <c r="Z60" i="25"/>
  <c r="AC256" i="46"/>
  <c r="E147" i="47"/>
  <c r="E337" i="47" s="1"/>
  <c r="AU256" i="46"/>
  <c r="W147" i="47"/>
  <c r="W337" i="47" s="1"/>
  <c r="AR60" i="25"/>
  <c r="AN60" i="25"/>
  <c r="AQ256" i="46"/>
  <c r="S147" i="47"/>
  <c r="S337" i="47" s="1"/>
  <c r="I147" i="47"/>
  <c r="I337" i="47" s="1"/>
  <c r="AD60" i="25"/>
  <c r="AG256" i="46"/>
  <c r="AQ159" i="46"/>
  <c r="AQ163" i="46"/>
  <c r="W164" i="46"/>
  <c r="W141" i="46"/>
  <c r="W145" i="46"/>
  <c r="D41" i="70"/>
  <c r="D51" i="56"/>
  <c r="K51" i="44" s="1"/>
  <c r="L51" i="44" s="1"/>
  <c r="N146" i="47"/>
  <c r="N336" i="47" s="1"/>
  <c r="AL255" i="46"/>
  <c r="AI59" i="25"/>
  <c r="U146" i="47"/>
  <c r="U336" i="47" s="1"/>
  <c r="AP59" i="25"/>
  <c r="AS255" i="46"/>
  <c r="AA59" i="25"/>
  <c r="F146" i="47"/>
  <c r="F336" i="47" s="1"/>
  <c r="AD255" i="46"/>
  <c r="AQ59" i="25"/>
  <c r="AT255" i="46"/>
  <c r="V146" i="47"/>
  <c r="V336" i="47" s="1"/>
  <c r="Y59" i="25"/>
  <c r="D146" i="47"/>
  <c r="AB255" i="46"/>
  <c r="AX43" i="46"/>
  <c r="AV255" i="46" s="1"/>
  <c r="D368" i="47"/>
  <c r="C208" i="47"/>
  <c r="C368" i="47" s="1"/>
  <c r="K58" i="25"/>
  <c r="N237" i="46"/>
  <c r="L42" i="56"/>
  <c r="K62" i="74"/>
  <c r="Z237" i="46"/>
  <c r="W58" i="25"/>
  <c r="W62" i="74"/>
  <c r="X42" i="56"/>
  <c r="E42" i="56"/>
  <c r="G237" i="46"/>
  <c r="D62" i="74"/>
  <c r="D58" i="25"/>
  <c r="AC42" i="46"/>
  <c r="P58" i="25"/>
  <c r="Q42" i="56"/>
  <c r="S237" i="46"/>
  <c r="P62" i="74"/>
  <c r="L58" i="25"/>
  <c r="L62" i="74"/>
  <c r="M42" i="56"/>
  <c r="O237" i="46"/>
  <c r="W52" i="25"/>
  <c r="L52" i="25"/>
  <c r="N52" i="25"/>
  <c r="H117" i="47"/>
  <c r="H214" i="25"/>
  <c r="H312" i="25" s="1"/>
  <c r="I232" i="56"/>
  <c r="H29" i="57"/>
  <c r="AH159" i="46"/>
  <c r="AH163" i="46"/>
  <c r="Z145" i="46"/>
  <c r="Z164" i="46"/>
  <c r="Z141" i="46"/>
  <c r="H57" i="65"/>
  <c r="H46" i="65"/>
  <c r="R56" i="70"/>
  <c r="R55" i="71"/>
  <c r="I55" i="71"/>
  <c r="I56" i="70"/>
  <c r="AJ80" i="25"/>
  <c r="AG73" i="25"/>
  <c r="G60" i="25"/>
  <c r="G68" i="74"/>
  <c r="J256" i="46"/>
  <c r="H44" i="56"/>
  <c r="Q68" i="74"/>
  <c r="R44" i="56"/>
  <c r="T256" i="46"/>
  <c r="Q60" i="25"/>
  <c r="J60" i="25"/>
  <c r="M256" i="46"/>
  <c r="J68" i="74"/>
  <c r="K44" i="56"/>
  <c r="N44" i="56"/>
  <c r="P256" i="46"/>
  <c r="M68" i="74"/>
  <c r="M60" i="25"/>
  <c r="S256" i="46"/>
  <c r="P60" i="25"/>
  <c r="Q44" i="56"/>
  <c r="P68" i="74"/>
  <c r="G117" i="47"/>
  <c r="H232" i="56"/>
  <c r="G214" i="25"/>
  <c r="G312" i="25" s="1"/>
  <c r="G29" i="57"/>
  <c r="W46" i="65"/>
  <c r="W57" i="65"/>
  <c r="L117" i="47"/>
  <c r="M232" i="56"/>
  <c r="L214" i="25"/>
  <c r="L312" i="25" s="1"/>
  <c r="L29" i="57"/>
  <c r="AL159" i="46"/>
  <c r="AL163" i="46"/>
  <c r="D57" i="65"/>
  <c r="D46" i="65"/>
  <c r="C44" i="65"/>
  <c r="O52" i="25"/>
  <c r="M57" i="65"/>
  <c r="M46" i="65"/>
  <c r="G110" i="36"/>
  <c r="V117" i="47"/>
  <c r="W232" i="56"/>
  <c r="V214" i="25"/>
  <c r="V312" i="25" s="1"/>
  <c r="V29" i="57"/>
  <c r="F252" i="44"/>
  <c r="J44" i="44"/>
  <c r="H252" i="44" s="1"/>
  <c r="G40" i="71"/>
  <c r="G62" i="70"/>
  <c r="P40" i="71"/>
  <c r="P62" i="70"/>
  <c r="J43" i="44"/>
  <c r="H251" i="44" s="1"/>
  <c r="F251" i="44"/>
  <c r="T46" i="65"/>
  <c r="T57" i="65"/>
  <c r="C55" i="70"/>
  <c r="E52" i="25"/>
  <c r="C155" i="47"/>
  <c r="P110" i="36"/>
  <c r="V49" i="56"/>
  <c r="X49" i="56"/>
  <c r="N49" i="56"/>
  <c r="R49" i="56"/>
  <c r="U49" i="56"/>
  <c r="D50" i="56"/>
  <c r="K50" i="44" s="1"/>
  <c r="L50" i="44" s="1"/>
  <c r="D55" i="71"/>
  <c r="D56" i="70"/>
  <c r="W55" i="71"/>
  <c r="W56" i="70"/>
  <c r="L56" i="70"/>
  <c r="L55" i="71"/>
  <c r="CE41" i="46"/>
  <c r="BT41" i="46"/>
  <c r="I41" i="44"/>
  <c r="J41" i="44" s="1"/>
  <c r="BK41" i="46"/>
  <c r="BU41" i="46"/>
  <c r="BJ41" i="46"/>
  <c r="BP41" i="46"/>
  <c r="BV41" i="46"/>
  <c r="BW41" i="46"/>
  <c r="BG41" i="46"/>
  <c r="BF41" i="46"/>
  <c r="CG41" i="46"/>
  <c r="AY41" i="46"/>
  <c r="BN41" i="46"/>
  <c r="BC41" i="46"/>
  <c r="BQ41" i="46"/>
  <c r="BM41" i="46"/>
  <c r="BY41" i="46"/>
  <c r="CM41" i="46"/>
  <c r="BD41" i="46"/>
  <c r="BO41" i="46"/>
  <c r="BB41" i="46"/>
  <c r="CL41" i="46"/>
  <c r="BX41" i="46"/>
  <c r="BH41" i="46"/>
  <c r="BZ41" i="46"/>
  <c r="BA41" i="46"/>
  <c r="CK41" i="46"/>
  <c r="BL41" i="46"/>
  <c r="CF41" i="46"/>
  <c r="CH41" i="46"/>
  <c r="BI41" i="46"/>
  <c r="BR41" i="46"/>
  <c r="CB41" i="46"/>
  <c r="CI41" i="46"/>
  <c r="CJ41" i="46"/>
  <c r="CC41" i="46"/>
  <c r="CA41" i="46"/>
  <c r="BE41" i="46"/>
  <c r="AZ41" i="46"/>
  <c r="CD41" i="46"/>
  <c r="G41" i="46"/>
  <c r="F41" i="46"/>
  <c r="C40" i="70"/>
  <c r="D60" i="71"/>
  <c r="C60" i="71" s="1"/>
  <c r="D40" i="71"/>
  <c r="D62" i="70"/>
  <c r="D52" i="56"/>
  <c r="K52" i="44" s="1"/>
  <c r="L52" i="44" s="1"/>
  <c r="Y73" i="25"/>
  <c r="X71" i="25"/>
  <c r="AS71" i="25" s="1"/>
  <c r="AR73" i="25"/>
  <c r="N64" i="36"/>
  <c r="S162" i="46" s="1"/>
  <c r="J232" i="56"/>
  <c r="I214" i="25"/>
  <c r="I312" i="25" s="1"/>
  <c r="I117" i="47"/>
  <c r="I29" i="57"/>
  <c r="P46" i="65"/>
  <c r="P57" i="65"/>
  <c r="X43" i="56"/>
  <c r="W59" i="25"/>
  <c r="W47" i="74"/>
  <c r="Z255" i="46"/>
  <c r="R59" i="25"/>
  <c r="R47" i="74"/>
  <c r="S43" i="56"/>
  <c r="U255" i="46"/>
  <c r="N43" i="56"/>
  <c r="M59" i="25"/>
  <c r="M47" i="74"/>
  <c r="P255" i="46"/>
  <c r="N59" i="25"/>
  <c r="N105" i="25" s="1"/>
  <c r="O43" i="56"/>
  <c r="N47" i="74"/>
  <c r="Q255" i="46"/>
  <c r="D59" i="25"/>
  <c r="E43" i="56"/>
  <c r="D47" i="74"/>
  <c r="AC43" i="46"/>
  <c r="G255" i="46"/>
  <c r="E57" i="65"/>
  <c r="E46" i="65"/>
  <c r="O57" i="65"/>
  <c r="O46" i="65"/>
  <c r="P52" i="25"/>
  <c r="AJ163" i="46"/>
  <c r="AJ159" i="46"/>
  <c r="D224" i="64"/>
  <c r="F200" i="64"/>
  <c r="F224" i="64" s="1"/>
  <c r="E80" i="25"/>
  <c r="AW159" i="46"/>
  <c r="AI73" i="25"/>
  <c r="V147" i="47"/>
  <c r="V337" i="47" s="1"/>
  <c r="AQ60" i="25"/>
  <c r="AT256" i="46"/>
  <c r="G147" i="47"/>
  <c r="G337" i="47" s="1"/>
  <c r="AB60" i="25"/>
  <c r="AE256" i="46"/>
  <c r="AR159" i="46"/>
  <c r="D68" i="75"/>
  <c r="C68" i="75" s="1"/>
  <c r="C49" i="74"/>
  <c r="AR255" i="46"/>
  <c r="T146" i="47"/>
  <c r="T336" i="47" s="1"/>
  <c r="AO59" i="25"/>
  <c r="X151" i="25"/>
  <c r="X271" i="25" s="1"/>
  <c r="Y271" i="25"/>
  <c r="N62" i="74"/>
  <c r="Q237" i="46"/>
  <c r="O42" i="56"/>
  <c r="N58" i="25"/>
  <c r="I42" i="56"/>
  <c r="K237" i="46"/>
  <c r="H58" i="25"/>
  <c r="H62" i="74"/>
  <c r="S62" i="74"/>
  <c r="S58" i="25"/>
  <c r="V237" i="46"/>
  <c r="T42" i="56"/>
  <c r="C39" i="71"/>
  <c r="AS163" i="46"/>
  <c r="AS159" i="46"/>
  <c r="AV141" i="46"/>
  <c r="J42" i="44"/>
  <c r="H233" i="44" s="1"/>
  <c r="F233" i="44"/>
  <c r="M52" i="25"/>
  <c r="K117" i="47"/>
  <c r="L232" i="56"/>
  <c r="K214" i="25"/>
  <c r="K312" i="25" s="1"/>
  <c r="K29" i="57"/>
  <c r="D45" i="56"/>
  <c r="K45" i="44" s="1"/>
  <c r="L45" i="44" s="1"/>
  <c r="Q64" i="36"/>
  <c r="V162" i="46" s="1"/>
  <c r="AU164" i="46"/>
  <c r="H55" i="71"/>
  <c r="H56" i="70"/>
  <c r="M55" i="71"/>
  <c r="M56" i="70"/>
  <c r="L40" i="71"/>
  <c r="L62" i="70"/>
  <c r="R40" i="71"/>
  <c r="R62" i="70"/>
  <c r="N57" i="65"/>
  <c r="N46" i="65"/>
  <c r="G44" i="56"/>
  <c r="I256" i="46"/>
  <c r="F68" i="74"/>
  <c r="F60" i="25"/>
  <c r="F106" i="25" s="1"/>
  <c r="K68" i="74"/>
  <c r="K60" i="25"/>
  <c r="N256" i="46"/>
  <c r="L44" i="56"/>
  <c r="U60" i="25"/>
  <c r="X256" i="46"/>
  <c r="V44" i="56"/>
  <c r="U68" i="74"/>
  <c r="R256" i="46"/>
  <c r="O60" i="25"/>
  <c r="P44" i="56"/>
  <c r="O68" i="74"/>
  <c r="I44" i="56"/>
  <c r="H60" i="25"/>
  <c r="K256" i="46"/>
  <c r="H68" i="74"/>
  <c r="C41" i="71"/>
  <c r="AU163" i="46"/>
  <c r="AI145" i="46"/>
  <c r="AI141" i="46"/>
  <c r="AJ145" i="46"/>
  <c r="H52" i="25"/>
  <c r="G64" i="36"/>
  <c r="L162" i="46" s="1"/>
  <c r="U73" i="25"/>
  <c r="G56" i="70"/>
  <c r="G55" i="71"/>
  <c r="W62" i="70"/>
  <c r="W40" i="71"/>
  <c r="AL73" i="25"/>
  <c r="AH73" i="25"/>
  <c r="AH80" i="25" s="1"/>
  <c r="AN73" i="25"/>
  <c r="C65" i="69"/>
  <c r="N309" i="47"/>
  <c r="N315" i="47" s="1"/>
  <c r="N68" i="47"/>
  <c r="N127" i="47"/>
  <c r="O64" i="36"/>
  <c r="T162" i="46" s="1"/>
  <c r="O110" i="36"/>
  <c r="CO53" i="46"/>
  <c r="Q52" i="25"/>
  <c r="D33" i="56"/>
  <c r="E256" i="56"/>
  <c r="J49" i="56"/>
  <c r="P49" i="56"/>
  <c r="S49" i="56"/>
  <c r="F49" i="56"/>
  <c r="C64" i="74"/>
  <c r="D62" i="75"/>
  <c r="C62" i="75" s="1"/>
  <c r="L73" i="25"/>
  <c r="F56" i="70"/>
  <c r="F55" i="71"/>
  <c r="S117" i="47"/>
  <c r="T232" i="56"/>
  <c r="S214" i="25"/>
  <c r="S312" i="25" s="1"/>
  <c r="S29" i="57"/>
  <c r="N62" i="70"/>
  <c r="N40" i="71"/>
  <c r="T40" i="71"/>
  <c r="T62" i="70"/>
  <c r="L57" i="65"/>
  <c r="L46" i="65"/>
  <c r="Q57" i="65"/>
  <c r="Q46" i="65"/>
  <c r="AB73" i="25"/>
  <c r="F110" i="36"/>
  <c r="E110" i="36"/>
  <c r="N110" i="36"/>
  <c r="AB164" i="46"/>
  <c r="AB141" i="46"/>
  <c r="AB145" i="46"/>
  <c r="H59" i="25"/>
  <c r="H47" i="74"/>
  <c r="I43" i="56"/>
  <c r="K255" i="46"/>
  <c r="U47" i="74"/>
  <c r="U59" i="25"/>
  <c r="V43" i="56"/>
  <c r="X255" i="46"/>
  <c r="G47" i="74"/>
  <c r="H43" i="56"/>
  <c r="G59" i="25"/>
  <c r="J255" i="46"/>
  <c r="E47" i="74"/>
  <c r="F43" i="56"/>
  <c r="E59" i="25"/>
  <c r="H255" i="46"/>
  <c r="L47" i="74"/>
  <c r="L59" i="25"/>
  <c r="M43" i="56"/>
  <c r="O255" i="46"/>
  <c r="K58" i="44"/>
  <c r="D244" i="56"/>
  <c r="E146" i="47"/>
  <c r="E336" i="47" s="1"/>
  <c r="AC255" i="46"/>
  <c r="Z59" i="25"/>
  <c r="AN59" i="25"/>
  <c r="S146" i="47"/>
  <c r="S336" i="47" s="1"/>
  <c r="AQ255" i="46"/>
  <c r="AF59" i="25"/>
  <c r="K146" i="47"/>
  <c r="K336" i="47" s="1"/>
  <c r="AI255" i="46"/>
  <c r="F62" i="74"/>
  <c r="F58" i="25"/>
  <c r="I237" i="46"/>
  <c r="G42" i="56"/>
  <c r="M58" i="25"/>
  <c r="N42" i="56"/>
  <c r="M62" i="74"/>
  <c r="P237" i="46"/>
  <c r="T58" i="25"/>
  <c r="W237" i="46"/>
  <c r="U42" i="56"/>
  <c r="T62" i="74"/>
  <c r="T52" i="25"/>
  <c r="U57" i="36"/>
  <c r="U52" i="25"/>
  <c r="O141" i="46"/>
  <c r="X224" i="64"/>
  <c r="Z81" i="46" s="1"/>
  <c r="X239" i="46" s="1"/>
  <c r="Q224" i="64"/>
  <c r="S81" i="46" s="1"/>
  <c r="Q239" i="46" s="1"/>
  <c r="U224" i="64"/>
  <c r="W81" i="46" s="1"/>
  <c r="U239" i="46" s="1"/>
  <c r="K224" i="64"/>
  <c r="M81" i="46" s="1"/>
  <c r="K239" i="46" s="1"/>
  <c r="O224" i="64"/>
  <c r="Q81" i="46" s="1"/>
  <c r="O239" i="46" s="1"/>
  <c r="L224" i="64"/>
  <c r="N81" i="46" s="1"/>
  <c r="L239" i="46" s="1"/>
  <c r="AX49" i="46"/>
  <c r="D152" i="47"/>
  <c r="C152" i="47" s="1"/>
  <c r="K73" i="25"/>
  <c r="P80" i="25"/>
  <c r="V40" i="71"/>
  <c r="V62" i="70"/>
  <c r="AE80" i="25"/>
  <c r="AK73" i="25"/>
  <c r="AP256" i="46"/>
  <c r="AM60" i="25"/>
  <c r="R147" i="47"/>
  <c r="R337" i="47" s="1"/>
  <c r="P147" i="47"/>
  <c r="P337" i="47" s="1"/>
  <c r="AK60" i="25"/>
  <c r="AN256" i="46"/>
  <c r="H147" i="47"/>
  <c r="H337" i="47" s="1"/>
  <c r="AC60" i="25"/>
  <c r="AF256" i="46"/>
  <c r="AI256" i="46"/>
  <c r="AF60" i="25"/>
  <c r="K147" i="47"/>
  <c r="K337" i="47" s="1"/>
  <c r="U147" i="47"/>
  <c r="U337" i="47" s="1"/>
  <c r="AS256" i="46"/>
  <c r="AP60" i="25"/>
  <c r="R117" i="47"/>
  <c r="R214" i="25"/>
  <c r="R312" i="25" s="1"/>
  <c r="S232" i="56"/>
  <c r="R29" i="57"/>
  <c r="AO255" i="46"/>
  <c r="Q146" i="47"/>
  <c r="Q336" i="47" s="1"/>
  <c r="AL59" i="25"/>
  <c r="I146" i="47"/>
  <c r="I336" i="47" s="1"/>
  <c r="AD59" i="25"/>
  <c r="AG255" i="46"/>
  <c r="AJ59" i="25"/>
  <c r="AM255" i="46"/>
  <c r="O146" i="47"/>
  <c r="O336" i="47" s="1"/>
  <c r="AN255" i="46"/>
  <c r="P146" i="47"/>
  <c r="P336" i="47" s="1"/>
  <c r="AK59" i="25"/>
  <c r="W146" i="47"/>
  <c r="W336" i="47" s="1"/>
  <c r="AR59" i="25"/>
  <c r="AU255" i="46"/>
  <c r="AE59" i="25"/>
  <c r="J146" i="47"/>
  <c r="J336" i="47" s="1"/>
  <c r="AH255" i="46"/>
  <c r="C17" i="78"/>
  <c r="D17" i="78" s="1"/>
  <c r="D165" i="56"/>
  <c r="D117" i="47"/>
  <c r="D214" i="25"/>
  <c r="E232" i="56"/>
  <c r="D29" i="57"/>
  <c r="W42" i="56"/>
  <c r="V58" i="25"/>
  <c r="V62" i="74"/>
  <c r="Y237" i="46"/>
  <c r="J237" i="46"/>
  <c r="H42" i="56"/>
  <c r="G62" i="74"/>
  <c r="G58" i="25"/>
  <c r="J42" i="56"/>
  <c r="I58" i="25"/>
  <c r="L237" i="46"/>
  <c r="I62" i="74"/>
  <c r="X237" i="46"/>
  <c r="U62" i="74"/>
  <c r="U58" i="25"/>
  <c r="V42" i="56"/>
  <c r="R58" i="25"/>
  <c r="U237" i="46"/>
  <c r="R62" i="74"/>
  <c r="S42" i="56"/>
  <c r="M309" i="47"/>
  <c r="M315" i="47" s="1"/>
  <c r="M68" i="47"/>
  <c r="M127" i="47"/>
  <c r="C61" i="70"/>
  <c r="K145" i="46"/>
  <c r="H73" i="25"/>
  <c r="I73" i="25"/>
  <c r="M73" i="25"/>
  <c r="I40" i="71"/>
  <c r="I62" i="70"/>
  <c r="K46" i="65"/>
  <c r="K57" i="65"/>
  <c r="L256" i="46"/>
  <c r="I60" i="25"/>
  <c r="I68" i="74"/>
  <c r="J44" i="56"/>
  <c r="S68" i="74"/>
  <c r="S60" i="25"/>
  <c r="T44" i="56"/>
  <c r="V256" i="46"/>
  <c r="O256" i="46"/>
  <c r="L68" i="74"/>
  <c r="M44" i="56"/>
  <c r="L60" i="25"/>
  <c r="X44" i="56"/>
  <c r="W68" i="74"/>
  <c r="W60" i="25"/>
  <c r="W106" i="25" s="1"/>
  <c r="Z256" i="46"/>
  <c r="W44" i="56"/>
  <c r="V60" i="25"/>
  <c r="V68" i="74"/>
  <c r="Y256" i="46"/>
  <c r="C63" i="70"/>
  <c r="AE159" i="46"/>
  <c r="C66" i="25"/>
  <c r="J61" i="36" s="1"/>
  <c r="O158" i="46" s="1"/>
  <c r="W110" i="36"/>
  <c r="K57" i="44"/>
  <c r="D250" i="56"/>
  <c r="X78" i="25"/>
  <c r="J117" i="47"/>
  <c r="K232" i="56"/>
  <c r="J214" i="25"/>
  <c r="J312" i="25" s="1"/>
  <c r="J29" i="57"/>
  <c r="P64" i="36"/>
  <c r="U162" i="46" s="1"/>
  <c r="S110" i="36"/>
  <c r="O55" i="71"/>
  <c r="O56" i="70"/>
  <c r="G80" i="25"/>
  <c r="N56" i="70"/>
  <c r="N55" i="71"/>
  <c r="E214" i="25"/>
  <c r="E312" i="25" s="1"/>
  <c r="E117" i="47"/>
  <c r="C16" i="72"/>
  <c r="F232" i="56"/>
  <c r="E29" i="57"/>
  <c r="K40" i="71"/>
  <c r="K62" i="70"/>
  <c r="S57" i="65"/>
  <c r="S46" i="65"/>
  <c r="J62" i="44"/>
  <c r="H249" i="44" s="1"/>
  <c r="F249" i="44"/>
  <c r="W117" i="47"/>
  <c r="X232" i="56"/>
  <c r="W214" i="25"/>
  <c r="W312" i="25" s="1"/>
  <c r="W29" i="57"/>
  <c r="V57" i="65"/>
  <c r="V46" i="65"/>
  <c r="R57" i="65"/>
  <c r="R46" i="65"/>
  <c r="C54" i="71"/>
  <c r="C56" i="71"/>
  <c r="M110" i="36"/>
  <c r="V52" i="25"/>
  <c r="CO33" i="46"/>
  <c r="AA257" i="46"/>
  <c r="K52" i="25"/>
  <c r="I46" i="65"/>
  <c r="I57" i="65"/>
  <c r="F309" i="47"/>
  <c r="F315" i="47" s="1"/>
  <c r="F68" i="47"/>
  <c r="F127" i="47"/>
  <c r="AV172" i="64"/>
  <c r="K49" i="56"/>
  <c r="E49" i="56"/>
  <c r="AC49" i="46"/>
  <c r="L49" i="56"/>
  <c r="O49" i="56"/>
  <c r="G49" i="56"/>
  <c r="T49" i="56"/>
  <c r="D73" i="25"/>
  <c r="W73" i="25"/>
  <c r="V73" i="25"/>
  <c r="D47" i="75"/>
  <c r="C47" i="75" s="1"/>
  <c r="C70" i="74"/>
  <c r="O40" i="71"/>
  <c r="O62" i="70"/>
  <c r="E40" i="71"/>
  <c r="E62" i="70"/>
  <c r="AD73" i="25"/>
  <c r="G43" i="56"/>
  <c r="F59" i="25"/>
  <c r="F105" i="25" s="1"/>
  <c r="F47" i="74"/>
  <c r="I255" i="46"/>
  <c r="K59" i="25"/>
  <c r="L43" i="56"/>
  <c r="K47" i="74"/>
  <c r="N255" i="46"/>
  <c r="T47" i="74"/>
  <c r="U43" i="56"/>
  <c r="T59" i="25"/>
  <c r="W255" i="46"/>
  <c r="W43" i="56"/>
  <c r="V47" i="74"/>
  <c r="V59" i="25"/>
  <c r="Y255" i="46"/>
  <c r="Q47" i="74"/>
  <c r="Q59" i="25"/>
  <c r="R43" i="56"/>
  <c r="T255" i="46"/>
  <c r="F57" i="65"/>
  <c r="F46" i="65"/>
  <c r="G66" i="36"/>
  <c r="Q232" i="56"/>
  <c r="P214" i="25"/>
  <c r="P312" i="25" s="1"/>
  <c r="P117" i="47"/>
  <c r="P29" i="57"/>
  <c r="AJ61" i="25" l="1"/>
  <c r="AJ84" i="25" s="1"/>
  <c r="AJ88" i="25" s="1"/>
  <c r="AL61" i="25"/>
  <c r="G105" i="25"/>
  <c r="AJ141" i="46"/>
  <c r="J188" i="47" s="1"/>
  <c r="AU141" i="46"/>
  <c r="J141" i="46"/>
  <c r="Y164" i="46"/>
  <c r="X145" i="46"/>
  <c r="S131" i="25" s="1"/>
  <c r="AN61" i="25"/>
  <c r="J145" i="46"/>
  <c r="Y141" i="46"/>
  <c r="X141" i="46"/>
  <c r="V231" i="46" s="1"/>
  <c r="V145" i="46"/>
  <c r="AF159" i="46"/>
  <c r="AT163" i="46"/>
  <c r="AR61" i="25"/>
  <c r="AR84" i="25" s="1"/>
  <c r="AR88" i="25" s="1"/>
  <c r="L105" i="25"/>
  <c r="O106" i="25"/>
  <c r="V141" i="46"/>
  <c r="T231" i="46" s="1"/>
  <c r="AT164" i="46"/>
  <c r="T207" i="47" s="1"/>
  <c r="AL164" i="46"/>
  <c r="AA141" i="46"/>
  <c r="T105" i="25"/>
  <c r="K141" i="46"/>
  <c r="F15" i="73" s="1"/>
  <c r="T141" i="46"/>
  <c r="N164" i="46"/>
  <c r="L231" i="46" s="1"/>
  <c r="R141" i="46"/>
  <c r="M127" i="25" s="1"/>
  <c r="U164" i="46"/>
  <c r="P150" i="25" s="1"/>
  <c r="AN163" i="46"/>
  <c r="U105" i="25"/>
  <c r="AK145" i="46"/>
  <c r="K191" i="47" s="1"/>
  <c r="R164" i="46"/>
  <c r="M150" i="25" s="1"/>
  <c r="AM163" i="46"/>
  <c r="T164" i="46"/>
  <c r="O150" i="25" s="1"/>
  <c r="J64" i="36"/>
  <c r="O162" i="46" s="1"/>
  <c r="J85" i="74" s="1"/>
  <c r="J83" i="75" s="1"/>
  <c r="H64" i="36"/>
  <c r="M162" i="46" s="1"/>
  <c r="H148" i="25" s="1"/>
  <c r="H268" i="25" s="1"/>
  <c r="N57" i="36"/>
  <c r="O164" i="46"/>
  <c r="M231" i="46" s="1"/>
  <c r="W57" i="36"/>
  <c r="AB155" i="46" s="1"/>
  <c r="P141" i="46"/>
  <c r="K127" i="25" s="1"/>
  <c r="D105" i="25"/>
  <c r="V106" i="25"/>
  <c r="M105" i="36"/>
  <c r="AM158" i="46" s="1"/>
  <c r="AK228" i="46" s="1"/>
  <c r="L105" i="36"/>
  <c r="AL158" i="46" s="1"/>
  <c r="AJ228" i="46" s="1"/>
  <c r="J106" i="25"/>
  <c r="P145" i="46"/>
  <c r="K131" i="25" s="1"/>
  <c r="S164" i="46"/>
  <c r="N17" i="73" s="1"/>
  <c r="S141" i="46"/>
  <c r="N15" i="73" s="1"/>
  <c r="P105" i="36"/>
  <c r="AP158" i="46" s="1"/>
  <c r="AK144" i="25" s="1"/>
  <c r="AK266" i="25" s="1"/>
  <c r="C111" i="36"/>
  <c r="M105" i="25"/>
  <c r="E57" i="36"/>
  <c r="J134" i="46" s="1"/>
  <c r="AO163" i="46"/>
  <c r="AM232" i="46" s="1"/>
  <c r="T57" i="36"/>
  <c r="Y135" i="46" s="1"/>
  <c r="AP163" i="46"/>
  <c r="AK149" i="25" s="1"/>
  <c r="L57" i="36"/>
  <c r="Q155" i="46" s="1"/>
  <c r="AK163" i="46"/>
  <c r="AF149" i="25" s="1"/>
  <c r="M57" i="36"/>
  <c r="R155" i="46" s="1"/>
  <c r="R105" i="25"/>
  <c r="O105" i="36"/>
  <c r="AO158" i="46" s="1"/>
  <c r="O201" i="47" s="1"/>
  <c r="O364" i="47" s="1"/>
  <c r="G61" i="25"/>
  <c r="G84" i="25" s="1"/>
  <c r="G88" i="25" s="1"/>
  <c r="G92" i="25" s="1"/>
  <c r="H57" i="36"/>
  <c r="M135" i="46" s="1"/>
  <c r="F64" i="36"/>
  <c r="K162" i="46" s="1"/>
  <c r="F85" i="74" s="1"/>
  <c r="F83" i="75" s="1"/>
  <c r="M64" i="36"/>
  <c r="R162" i="46" s="1"/>
  <c r="P230" i="46" s="1"/>
  <c r="S105" i="36"/>
  <c r="AS158" i="46" s="1"/>
  <c r="AN144" i="25" s="1"/>
  <c r="AN266" i="25" s="1"/>
  <c r="AK159" i="46"/>
  <c r="AF145" i="25" s="1"/>
  <c r="AA61" i="25"/>
  <c r="AA84" i="25" s="1"/>
  <c r="AA88" i="25" s="1"/>
  <c r="AA92" i="25" s="1"/>
  <c r="AL145" i="46"/>
  <c r="M145" i="56" s="1"/>
  <c r="K105" i="25"/>
  <c r="CO49" i="46"/>
  <c r="M61" i="25"/>
  <c r="M94" i="25" s="1"/>
  <c r="Q106" i="25"/>
  <c r="V105" i="25"/>
  <c r="K57" i="36"/>
  <c r="P135" i="46" s="1"/>
  <c r="V57" i="36"/>
  <c r="AA135" i="46" s="1"/>
  <c r="S106" i="25"/>
  <c r="I106" i="25"/>
  <c r="U61" i="25"/>
  <c r="U94" i="25" s="1"/>
  <c r="AV145" i="46"/>
  <c r="W145" i="56" s="1"/>
  <c r="P57" i="36"/>
  <c r="U155" i="46" s="1"/>
  <c r="O57" i="36"/>
  <c r="T135" i="46" s="1"/>
  <c r="AI61" i="25"/>
  <c r="AI68" i="25" s="1"/>
  <c r="AT141" i="46"/>
  <c r="T188" i="47" s="1"/>
  <c r="L106" i="25"/>
  <c r="N105" i="36"/>
  <c r="AN158" i="46" s="1"/>
  <c r="AL228" i="46" s="1"/>
  <c r="R61" i="25"/>
  <c r="R84" i="25" s="1"/>
  <c r="R88" i="25" s="1"/>
  <c r="AD61" i="25"/>
  <c r="AD68" i="25" s="1"/>
  <c r="Z61" i="25"/>
  <c r="Z68" i="25" s="1"/>
  <c r="H105" i="25"/>
  <c r="Q57" i="36"/>
  <c r="V135" i="46" s="1"/>
  <c r="AO61" i="25"/>
  <c r="AO68" i="25" s="1"/>
  <c r="M106" i="25"/>
  <c r="W105" i="36"/>
  <c r="AW158" i="46" s="1"/>
  <c r="AR144" i="25" s="1"/>
  <c r="AR266" i="25" s="1"/>
  <c r="N106" i="25"/>
  <c r="AG61" i="25"/>
  <c r="AG68" i="25" s="1"/>
  <c r="AN84" i="25"/>
  <c r="AN88" i="25" s="1"/>
  <c r="AN92" i="25" s="1"/>
  <c r="AK61" i="25"/>
  <c r="AK84" i="25" s="1"/>
  <c r="AK88" i="25" s="1"/>
  <c r="AK92" i="25" s="1"/>
  <c r="Q105" i="25"/>
  <c r="N61" i="25"/>
  <c r="N68" i="25" s="1"/>
  <c r="R105" i="36"/>
  <c r="AR158" i="46" s="1"/>
  <c r="AM144" i="25" s="1"/>
  <c r="AM266" i="25" s="1"/>
  <c r="C110" i="36"/>
  <c r="AD158" i="46"/>
  <c r="AJ92" i="25"/>
  <c r="L155" i="46"/>
  <c r="L134" i="46"/>
  <c r="L135" i="46"/>
  <c r="I85" i="74"/>
  <c r="I83" i="75" s="1"/>
  <c r="L230" i="46"/>
  <c r="I148" i="25"/>
  <c r="I268" i="25" s="1"/>
  <c r="J82" i="74"/>
  <c r="J80" i="75" s="1"/>
  <c r="J144" i="25"/>
  <c r="J266" i="25" s="1"/>
  <c r="M228" i="46"/>
  <c r="W80" i="25"/>
  <c r="G108" i="36"/>
  <c r="AG162" i="46" s="1"/>
  <c r="H162" i="56" s="1"/>
  <c r="O108" i="36"/>
  <c r="AO162" i="46" s="1"/>
  <c r="P162" i="56" s="1"/>
  <c r="L108" i="36"/>
  <c r="AL162" i="46" s="1"/>
  <c r="I108" i="36"/>
  <c r="AI162" i="46" s="1"/>
  <c r="N108" i="36"/>
  <c r="AN162" i="46" s="1"/>
  <c r="V108" i="36"/>
  <c r="AV162" i="46" s="1"/>
  <c r="Q108" i="36"/>
  <c r="AQ162" i="46" s="1"/>
  <c r="R162" i="56" s="1"/>
  <c r="U108" i="36"/>
  <c r="AU162" i="46" s="1"/>
  <c r="W108" i="36"/>
  <c r="AW162" i="46" s="1"/>
  <c r="H108" i="36"/>
  <c r="AH162" i="46" s="1"/>
  <c r="AW141" i="46"/>
  <c r="AW164" i="46"/>
  <c r="X164" i="56" s="1"/>
  <c r="AW145" i="46"/>
  <c r="X145" i="56" s="1"/>
  <c r="L72" i="74"/>
  <c r="L45" i="75"/>
  <c r="L49" i="75" s="1"/>
  <c r="L141" i="46"/>
  <c r="L164" i="46"/>
  <c r="L145" i="46"/>
  <c r="Q39" i="70"/>
  <c r="R254" i="56"/>
  <c r="K66" i="75"/>
  <c r="K70" i="75" s="1"/>
  <c r="K51" i="74"/>
  <c r="F51" i="74"/>
  <c r="F66" i="75"/>
  <c r="F70" i="75" s="1"/>
  <c r="AM228" i="46"/>
  <c r="D80" i="25"/>
  <c r="C73" i="25"/>
  <c r="D63" i="36" s="1"/>
  <c r="W68" i="47"/>
  <c r="W309" i="47"/>
  <c r="W315" i="47" s="1"/>
  <c r="W127" i="47"/>
  <c r="U61" i="36"/>
  <c r="Z158" i="46" s="1"/>
  <c r="J108" i="36"/>
  <c r="AJ162" i="46" s="1"/>
  <c r="D61" i="36"/>
  <c r="V38" i="71"/>
  <c r="V42" i="71" s="1"/>
  <c r="W255" i="56"/>
  <c r="V60" i="70"/>
  <c r="V64" i="70" s="1"/>
  <c r="W60" i="70"/>
  <c r="W64" i="70" s="1"/>
  <c r="X255" i="56"/>
  <c r="W38" i="71"/>
  <c r="W42" i="71" s="1"/>
  <c r="S72" i="74"/>
  <c r="S45" i="75"/>
  <c r="S49" i="75" s="1"/>
  <c r="N163" i="56"/>
  <c r="M212" i="25" s="1"/>
  <c r="AH149" i="25"/>
  <c r="M206" i="47"/>
  <c r="M80" i="25"/>
  <c r="M267" i="47"/>
  <c r="M274" i="47" s="1"/>
  <c r="M78" i="47"/>
  <c r="U66" i="74"/>
  <c r="U60" i="75"/>
  <c r="U64" i="75" s="1"/>
  <c r="I61" i="25"/>
  <c r="G53" i="71"/>
  <c r="G57" i="71" s="1"/>
  <c r="G54" i="70"/>
  <c r="G58" i="70" s="1"/>
  <c r="H236" i="56"/>
  <c r="V61" i="25"/>
  <c r="V84" i="25" s="1"/>
  <c r="V88" i="25" s="1"/>
  <c r="C214" i="25"/>
  <c r="C312" i="25" s="1"/>
  <c r="D312" i="25"/>
  <c r="X214" i="25"/>
  <c r="X312" i="25" s="1"/>
  <c r="AR68" i="25"/>
  <c r="T54" i="70"/>
  <c r="T58" i="70" s="1"/>
  <c r="T53" i="71"/>
  <c r="T57" i="71" s="1"/>
  <c r="U236" i="56"/>
  <c r="M60" i="75"/>
  <c r="M64" i="75" s="1"/>
  <c r="M66" i="74"/>
  <c r="AN68" i="25"/>
  <c r="L39" i="70"/>
  <c r="M254" i="56"/>
  <c r="E105" i="25"/>
  <c r="U39" i="70"/>
  <c r="V254" i="56"/>
  <c r="H39" i="70"/>
  <c r="I254" i="56"/>
  <c r="W15" i="73"/>
  <c r="W127" i="25"/>
  <c r="Z231" i="46"/>
  <c r="AF145" i="46"/>
  <c r="G145" i="56" s="1"/>
  <c r="AF141" i="46"/>
  <c r="AF164" i="46"/>
  <c r="G164" i="56" s="1"/>
  <c r="O148" i="25"/>
  <c r="O268" i="25" s="1"/>
  <c r="R230" i="46"/>
  <c r="O85" i="74"/>
  <c r="O83" i="75" s="1"/>
  <c r="AN80" i="25"/>
  <c r="AE127" i="25"/>
  <c r="I191" i="47"/>
  <c r="AD131" i="25"/>
  <c r="H72" i="74"/>
  <c r="H45" i="75"/>
  <c r="H49" i="75" s="1"/>
  <c r="O72" i="74"/>
  <c r="O45" i="75"/>
  <c r="O49" i="75" s="1"/>
  <c r="U72" i="74"/>
  <c r="U45" i="75"/>
  <c r="U49" i="75" s="1"/>
  <c r="K60" i="70"/>
  <c r="K64" i="70" s="1"/>
  <c r="K38" i="71"/>
  <c r="K42" i="71" s="1"/>
  <c r="L255" i="56"/>
  <c r="U188" i="47"/>
  <c r="AS231" i="46"/>
  <c r="AP127" i="25"/>
  <c r="K309" i="47"/>
  <c r="K315" i="47" s="1"/>
  <c r="K68" i="47"/>
  <c r="K127" i="47"/>
  <c r="V191" i="47"/>
  <c r="E16" i="73"/>
  <c r="E131" i="25"/>
  <c r="T236" i="56"/>
  <c r="S53" i="71"/>
  <c r="S57" i="71" s="1"/>
  <c r="S54" i="70"/>
  <c r="S58" i="70" s="1"/>
  <c r="H60" i="75"/>
  <c r="H64" i="75" s="1"/>
  <c r="H66" i="74"/>
  <c r="U164" i="56"/>
  <c r="T17" i="73"/>
  <c r="T150" i="25"/>
  <c r="AR145" i="25"/>
  <c r="AU232" i="46"/>
  <c r="X159" i="56"/>
  <c r="W202" i="47"/>
  <c r="AE149" i="25"/>
  <c r="K163" i="56"/>
  <c r="J212" i="25" s="1"/>
  <c r="J206" i="47"/>
  <c r="M39" i="70"/>
  <c r="N254" i="56"/>
  <c r="W39" i="70"/>
  <c r="X254" i="56"/>
  <c r="I309" i="47"/>
  <c r="I315" i="47" s="1"/>
  <c r="I68" i="47"/>
  <c r="I127" i="47"/>
  <c r="BS41" i="46"/>
  <c r="I230" i="46"/>
  <c r="C46" i="65"/>
  <c r="Q255" i="56"/>
  <c r="P38" i="71"/>
  <c r="P42" i="71" s="1"/>
  <c r="P60" i="70"/>
  <c r="P64" i="70" s="1"/>
  <c r="M72" i="74"/>
  <c r="M45" i="75"/>
  <c r="M49" i="75" s="1"/>
  <c r="J72" i="74"/>
  <c r="J45" i="75"/>
  <c r="J49" i="75" s="1"/>
  <c r="AG80" i="25"/>
  <c r="S16" i="73"/>
  <c r="U127" i="25"/>
  <c r="X231" i="46"/>
  <c r="U15" i="73"/>
  <c r="V141" i="56"/>
  <c r="H202" i="47"/>
  <c r="I159" i="56"/>
  <c r="AC145" i="25"/>
  <c r="AF232" i="46"/>
  <c r="H309" i="47"/>
  <c r="H315" i="47" s="1"/>
  <c r="H68" i="47"/>
  <c r="H127" i="47"/>
  <c r="AJ145" i="25"/>
  <c r="O202" i="47"/>
  <c r="P159" i="56"/>
  <c r="L61" i="25"/>
  <c r="L84" i="25" s="1"/>
  <c r="L88" i="25" s="1"/>
  <c r="P61" i="25"/>
  <c r="W61" i="25"/>
  <c r="R17" i="73"/>
  <c r="R150" i="25"/>
  <c r="F57" i="36"/>
  <c r="H127" i="25"/>
  <c r="H15" i="73"/>
  <c r="K231" i="46"/>
  <c r="X60" i="25"/>
  <c r="AS60" i="25" s="1"/>
  <c r="I51" i="74"/>
  <c r="I66" i="75"/>
  <c r="I70" i="75" s="1"/>
  <c r="P51" i="74"/>
  <c r="P66" i="75"/>
  <c r="P70" i="75" s="1"/>
  <c r="O66" i="75"/>
  <c r="O70" i="75" s="1"/>
  <c r="O51" i="74"/>
  <c r="J39" i="70"/>
  <c r="K254" i="56"/>
  <c r="S51" i="74"/>
  <c r="S66" i="75"/>
  <c r="S70" i="75" s="1"/>
  <c r="AC80" i="25"/>
  <c r="J141" i="56"/>
  <c r="I15" i="73"/>
  <c r="I127" i="25"/>
  <c r="I57" i="36"/>
  <c r="E105" i="36"/>
  <c r="AE158" i="46" s="1"/>
  <c r="Y150" i="25"/>
  <c r="D207" i="47"/>
  <c r="W64" i="36"/>
  <c r="AB162" i="46" s="1"/>
  <c r="AA256" i="46"/>
  <c r="CO44" i="46"/>
  <c r="T45" i="75"/>
  <c r="T49" i="75" s="1"/>
  <c r="T72" i="74"/>
  <c r="R60" i="70"/>
  <c r="R64" i="70" s="1"/>
  <c r="R38" i="71"/>
  <c r="R42" i="71" s="1"/>
  <c r="S255" i="56"/>
  <c r="AB145" i="25"/>
  <c r="G202" i="47"/>
  <c r="H159" i="56"/>
  <c r="AE232" i="46"/>
  <c r="AO150" i="25"/>
  <c r="AD232" i="46"/>
  <c r="G163" i="56"/>
  <c r="F212" i="25" s="1"/>
  <c r="AA149" i="25"/>
  <c r="F206" i="47"/>
  <c r="J57" i="36"/>
  <c r="Q188" i="47"/>
  <c r="AL127" i="25"/>
  <c r="AO231" i="46"/>
  <c r="D202" i="47"/>
  <c r="E159" i="56"/>
  <c r="AB232" i="46"/>
  <c r="Y145" i="25"/>
  <c r="E61" i="25"/>
  <c r="Q54" i="70"/>
  <c r="Q58" i="70" s="1"/>
  <c r="R236" i="56"/>
  <c r="Q53" i="71"/>
  <c r="Q57" i="71" s="1"/>
  <c r="O60" i="75"/>
  <c r="O64" i="75" s="1"/>
  <c r="O66" i="74"/>
  <c r="P15" i="73"/>
  <c r="P127" i="25"/>
  <c r="S231" i="46"/>
  <c r="V150" i="25"/>
  <c r="W164" i="56"/>
  <c r="V17" i="73"/>
  <c r="K108" i="36"/>
  <c r="AK162" i="46" s="1"/>
  <c r="L162" i="56" s="1"/>
  <c r="Q267" i="47"/>
  <c r="Q274" i="47" s="1"/>
  <c r="Q78" i="47"/>
  <c r="L16" i="73"/>
  <c r="L131" i="25"/>
  <c r="AE61" i="25"/>
  <c r="P108" i="36"/>
  <c r="AP162" i="46" s="1"/>
  <c r="Q162" i="56" s="1"/>
  <c r="P68" i="47"/>
  <c r="P309" i="47"/>
  <c r="P315" i="47" s="1"/>
  <c r="P127" i="47"/>
  <c r="V51" i="74"/>
  <c r="V66" i="75"/>
  <c r="V70" i="75" s="1"/>
  <c r="T39" i="70"/>
  <c r="U254" i="56"/>
  <c r="K39" i="70"/>
  <c r="L254" i="56"/>
  <c r="J68" i="47"/>
  <c r="J309" i="47"/>
  <c r="J315" i="47" s="1"/>
  <c r="J127" i="47"/>
  <c r="V61" i="36"/>
  <c r="AA158" i="46" s="1"/>
  <c r="AS66" i="25"/>
  <c r="K61" i="36"/>
  <c r="P158" i="46" s="1"/>
  <c r="P61" i="36"/>
  <c r="U158" i="46" s="1"/>
  <c r="M61" i="36"/>
  <c r="R158" i="46" s="1"/>
  <c r="W61" i="36"/>
  <c r="AB158" i="46" s="1"/>
  <c r="Q61" i="36"/>
  <c r="V158" i="46" s="1"/>
  <c r="R61" i="36"/>
  <c r="W158" i="46" s="1"/>
  <c r="I61" i="36"/>
  <c r="N158" i="46" s="1"/>
  <c r="S61" i="36"/>
  <c r="X158" i="46" s="1"/>
  <c r="L61" i="36"/>
  <c r="Q158" i="46" s="1"/>
  <c r="I38" i="71"/>
  <c r="I42" i="71" s="1"/>
  <c r="J255" i="56"/>
  <c r="I60" i="70"/>
  <c r="I64" i="70" s="1"/>
  <c r="N159" i="56"/>
  <c r="AH145" i="25"/>
  <c r="M202" i="47"/>
  <c r="AK232" i="46"/>
  <c r="F17" i="73"/>
  <c r="F150" i="25"/>
  <c r="I54" i="70"/>
  <c r="I58" i="70" s="1"/>
  <c r="I53" i="71"/>
  <c r="I57" i="71" s="1"/>
  <c r="J236" i="56"/>
  <c r="W236" i="56"/>
  <c r="V53" i="71"/>
  <c r="V57" i="71" s="1"/>
  <c r="V54" i="70"/>
  <c r="V58" i="70" s="1"/>
  <c r="D68" i="47"/>
  <c r="D309" i="47"/>
  <c r="D315" i="47" s="1"/>
  <c r="C117" i="47"/>
  <c r="D127" i="47"/>
  <c r="K145" i="56"/>
  <c r="J16" i="73"/>
  <c r="J131" i="25"/>
  <c r="N236" i="56"/>
  <c r="M53" i="71"/>
  <c r="M57" i="71" s="1"/>
  <c r="M54" i="70"/>
  <c r="M58" i="70" s="1"/>
  <c r="F61" i="25"/>
  <c r="F84" i="25" s="1"/>
  <c r="F88" i="25" s="1"/>
  <c r="AF61" i="25"/>
  <c r="AF84" i="25" s="1"/>
  <c r="AF88" i="25" s="1"/>
  <c r="E39" i="70"/>
  <c r="F254" i="56"/>
  <c r="G39" i="70"/>
  <c r="H254" i="56"/>
  <c r="H66" i="75"/>
  <c r="H70" i="75" s="1"/>
  <c r="H51" i="74"/>
  <c r="W17" i="73"/>
  <c r="W150" i="25"/>
  <c r="O61" i="36"/>
  <c r="T158" i="46" s="1"/>
  <c r="L80" i="25"/>
  <c r="K33" i="44"/>
  <c r="I253" i="44" s="1"/>
  <c r="D256" i="56"/>
  <c r="U80" i="25"/>
  <c r="J207" i="47"/>
  <c r="AE150" i="25"/>
  <c r="V163" i="56"/>
  <c r="U212" i="25" s="1"/>
  <c r="AP149" i="25"/>
  <c r="U206" i="47"/>
  <c r="O38" i="71"/>
  <c r="O42" i="71" s="1"/>
  <c r="O60" i="70"/>
  <c r="O64" i="70" s="1"/>
  <c r="P255" i="56"/>
  <c r="U60" i="70"/>
  <c r="U64" i="70" s="1"/>
  <c r="V255" i="56"/>
  <c r="U38" i="71"/>
  <c r="U42" i="71" s="1"/>
  <c r="F72" i="74"/>
  <c r="F45" i="75"/>
  <c r="F49" i="75" s="1"/>
  <c r="Q148" i="25"/>
  <c r="Q268" i="25" s="1"/>
  <c r="Q85" i="74"/>
  <c r="Q83" i="75" s="1"/>
  <c r="T230" i="46"/>
  <c r="AQ127" i="25"/>
  <c r="V188" i="47"/>
  <c r="O16" i="73"/>
  <c r="O131" i="25"/>
  <c r="T159" i="56"/>
  <c r="S202" i="47"/>
  <c r="AN145" i="25"/>
  <c r="AQ232" i="46"/>
  <c r="H61" i="25"/>
  <c r="H84" i="25" s="1"/>
  <c r="H88" i="25" s="1"/>
  <c r="N54" i="70"/>
  <c r="N58" i="70" s="1"/>
  <c r="O236" i="56"/>
  <c r="N53" i="71"/>
  <c r="N57" i="71" s="1"/>
  <c r="T15" i="73"/>
  <c r="T127" i="25"/>
  <c r="W231" i="46"/>
  <c r="CO43" i="46"/>
  <c r="AA255" i="46"/>
  <c r="AR80" i="25"/>
  <c r="C62" i="70"/>
  <c r="C56" i="70"/>
  <c r="J148" i="25"/>
  <c r="J268" i="25" s="1"/>
  <c r="M148" i="25"/>
  <c r="M268" i="25" s="1"/>
  <c r="C57" i="65"/>
  <c r="G68" i="47"/>
  <c r="G309" i="47"/>
  <c r="G315" i="47" s="1"/>
  <c r="G127" i="47"/>
  <c r="P106" i="25"/>
  <c r="R255" i="56"/>
  <c r="Q60" i="70"/>
  <c r="Q64" i="70" s="1"/>
  <c r="Q38" i="71"/>
  <c r="Q42" i="71" s="1"/>
  <c r="G45" i="75"/>
  <c r="G49" i="75" s="1"/>
  <c r="G72" i="74"/>
  <c r="S15" i="73"/>
  <c r="T61" i="36"/>
  <c r="Y158" i="46" s="1"/>
  <c r="U150" i="25"/>
  <c r="V164" i="56"/>
  <c r="U17" i="73"/>
  <c r="AB134" i="46"/>
  <c r="P66" i="74"/>
  <c r="P60" i="75"/>
  <c r="P64" i="75" s="1"/>
  <c r="AA237" i="46"/>
  <c r="CO42" i="46"/>
  <c r="D54" i="70"/>
  <c r="D53" i="71"/>
  <c r="E236" i="56"/>
  <c r="D42" i="56"/>
  <c r="K61" i="25"/>
  <c r="C41" i="70"/>
  <c r="D61" i="71"/>
  <c r="C61" i="71" s="1"/>
  <c r="AO232" i="46"/>
  <c r="Q206" i="47"/>
  <c r="R163" i="56"/>
  <c r="Q212" i="25" s="1"/>
  <c r="AL149" i="25"/>
  <c r="AF150" i="25"/>
  <c r="K207" i="47"/>
  <c r="F108" i="36"/>
  <c r="AF162" i="46" s="1"/>
  <c r="G162" i="56" s="1"/>
  <c r="D337" i="47"/>
  <c r="C147" i="47"/>
  <c r="C337" i="47" s="1"/>
  <c r="I39" i="70"/>
  <c r="J254" i="56"/>
  <c r="P105" i="25"/>
  <c r="O39" i="70"/>
  <c r="P254" i="56"/>
  <c r="J105" i="25"/>
  <c r="S105" i="25"/>
  <c r="J33" i="44"/>
  <c r="H253" i="44" s="1"/>
  <c r="F253" i="44"/>
  <c r="V202" i="47"/>
  <c r="W159" i="56"/>
  <c r="AT232" i="46"/>
  <c r="AQ145" i="25"/>
  <c r="D57" i="36"/>
  <c r="AH141" i="46"/>
  <c r="I141" i="56" s="1"/>
  <c r="AH164" i="46"/>
  <c r="I164" i="56" s="1"/>
  <c r="AH145" i="46"/>
  <c r="I145" i="56" s="1"/>
  <c r="R145" i="56"/>
  <c r="Q16" i="73"/>
  <c r="Q131" i="25"/>
  <c r="G61" i="36"/>
  <c r="L158" i="46" s="1"/>
  <c r="AG131" i="25"/>
  <c r="O68" i="47"/>
  <c r="O309" i="47"/>
  <c r="O315" i="47" s="1"/>
  <c r="O127" i="47"/>
  <c r="D60" i="70"/>
  <c r="D38" i="71"/>
  <c r="E255" i="56"/>
  <c r="D44" i="56"/>
  <c r="T60" i="70"/>
  <c r="T64" i="70" s="1"/>
  <c r="T38" i="71"/>
  <c r="T42" i="71" s="1"/>
  <c r="U255" i="56"/>
  <c r="R72" i="74"/>
  <c r="R45" i="75"/>
  <c r="R49" i="75" s="1"/>
  <c r="N72" i="74"/>
  <c r="N45" i="75"/>
  <c r="N49" i="75" s="1"/>
  <c r="E45" i="75"/>
  <c r="E49" i="75" s="1"/>
  <c r="E72" i="74"/>
  <c r="Z80" i="25"/>
  <c r="U105" i="36"/>
  <c r="AU158" i="46" s="1"/>
  <c r="AO131" i="25"/>
  <c r="T191" i="47"/>
  <c r="M16" i="73"/>
  <c r="M131" i="25"/>
  <c r="F202" i="47"/>
  <c r="G159" i="56"/>
  <c r="AA145" i="25"/>
  <c r="F105" i="36"/>
  <c r="AF158" i="46" s="1"/>
  <c r="L64" i="36"/>
  <c r="Q162" i="46" s="1"/>
  <c r="AD149" i="25"/>
  <c r="J163" i="56"/>
  <c r="I212" i="25" s="1"/>
  <c r="I206" i="47"/>
  <c r="E66" i="74"/>
  <c r="E60" i="75"/>
  <c r="E64" i="75" s="1"/>
  <c r="Q66" i="74"/>
  <c r="Q60" i="75"/>
  <c r="Q64" i="75" s="1"/>
  <c r="J54" i="70"/>
  <c r="J58" i="70" s="1"/>
  <c r="J53" i="71"/>
  <c r="J57" i="71" s="1"/>
  <c r="K236" i="56"/>
  <c r="O61" i="25"/>
  <c r="AB61" i="25"/>
  <c r="P131" i="25"/>
  <c r="P16" i="73"/>
  <c r="V16" i="73"/>
  <c r="V131" i="25"/>
  <c r="AF80" i="25"/>
  <c r="Q66" i="75"/>
  <c r="Q70" i="75" s="1"/>
  <c r="Q51" i="74"/>
  <c r="V39" i="70"/>
  <c r="W254" i="56"/>
  <c r="T51" i="74"/>
  <c r="T66" i="75"/>
  <c r="T70" i="75" s="1"/>
  <c r="F39" i="70"/>
  <c r="G254" i="56"/>
  <c r="AD80" i="25"/>
  <c r="AD84" i="25"/>
  <c r="AD88" i="25" s="1"/>
  <c r="V80" i="25"/>
  <c r="D49" i="56"/>
  <c r="K49" i="44" s="1"/>
  <c r="L49" i="44" s="1"/>
  <c r="F267" i="47"/>
  <c r="F274" i="47" s="1"/>
  <c r="F78" i="47"/>
  <c r="AM141" i="46"/>
  <c r="AM145" i="46"/>
  <c r="AM164" i="46"/>
  <c r="E68" i="47"/>
  <c r="E309" i="47"/>
  <c r="E315" i="47" s="1"/>
  <c r="E127" i="47"/>
  <c r="AS141" i="46"/>
  <c r="AS145" i="46"/>
  <c r="AS164" i="46"/>
  <c r="T164" i="56" s="1"/>
  <c r="D108" i="36"/>
  <c r="I247" i="44"/>
  <c r="L57" i="44"/>
  <c r="J247" i="44" s="1"/>
  <c r="AC232" i="46"/>
  <c r="F159" i="56"/>
  <c r="Z145" i="25"/>
  <c r="E202" i="47"/>
  <c r="V72" i="74"/>
  <c r="V45" i="75"/>
  <c r="V49" i="75" s="1"/>
  <c r="M255" i="56"/>
  <c r="L38" i="71"/>
  <c r="L42" i="71" s="1"/>
  <c r="L60" i="70"/>
  <c r="L64" i="70" s="1"/>
  <c r="S60" i="70"/>
  <c r="S64" i="70" s="1"/>
  <c r="T255" i="56"/>
  <c r="S38" i="71"/>
  <c r="S42" i="71" s="1"/>
  <c r="I72" i="74"/>
  <c r="I45" i="75"/>
  <c r="I49" i="75" s="1"/>
  <c r="H80" i="25"/>
  <c r="R53" i="71"/>
  <c r="R57" i="71" s="1"/>
  <c r="R54" i="70"/>
  <c r="R58" i="70" s="1"/>
  <c r="S236" i="56"/>
  <c r="U53" i="71"/>
  <c r="U57" i="71" s="1"/>
  <c r="V236" i="56"/>
  <c r="U54" i="70"/>
  <c r="U58" i="70" s="1"/>
  <c r="I60" i="75"/>
  <c r="I64" i="75" s="1"/>
  <c r="I66" i="74"/>
  <c r="C29" i="57"/>
  <c r="D232" i="56"/>
  <c r="K163" i="44"/>
  <c r="R68" i="47"/>
  <c r="R309" i="47"/>
  <c r="R315" i="47" s="1"/>
  <c r="R127" i="47"/>
  <c r="F61" i="36"/>
  <c r="K158" i="46" s="1"/>
  <c r="K80" i="25"/>
  <c r="J127" i="25"/>
  <c r="J15" i="73"/>
  <c r="Z155" i="46"/>
  <c r="Z134" i="46"/>
  <c r="Z135" i="46"/>
  <c r="R108" i="36"/>
  <c r="AR162" i="46" s="1"/>
  <c r="T61" i="25"/>
  <c r="F60" i="75"/>
  <c r="F64" i="75" s="1"/>
  <c r="F66" i="74"/>
  <c r="I241" i="44"/>
  <c r="L58" i="44"/>
  <c r="J241" i="44" s="1"/>
  <c r="L66" i="75"/>
  <c r="L70" i="75" s="1"/>
  <c r="L51" i="74"/>
  <c r="E66" i="75"/>
  <c r="E70" i="75" s="1"/>
  <c r="E51" i="74"/>
  <c r="G66" i="75"/>
  <c r="G70" i="75" s="1"/>
  <c r="G51" i="74"/>
  <c r="U51" i="74"/>
  <c r="U66" i="75"/>
  <c r="U70" i="75" s="1"/>
  <c r="AN164" i="46"/>
  <c r="AN141" i="46"/>
  <c r="AN145" i="46"/>
  <c r="O145" i="56" s="1"/>
  <c r="AB80" i="25"/>
  <c r="S68" i="47"/>
  <c r="S309" i="47"/>
  <c r="S315" i="47" s="1"/>
  <c r="S127" i="47"/>
  <c r="N267" i="47"/>
  <c r="N274" i="47" s="1"/>
  <c r="N78" i="47"/>
  <c r="AL80" i="25"/>
  <c r="AL84" i="25"/>
  <c r="AL88" i="25" s="1"/>
  <c r="M134" i="46"/>
  <c r="AD127" i="25"/>
  <c r="I188" i="47"/>
  <c r="AG231" i="46"/>
  <c r="AP145" i="25"/>
  <c r="U202" i="47"/>
  <c r="V159" i="56"/>
  <c r="AS232" i="46"/>
  <c r="H106" i="25"/>
  <c r="K106" i="25"/>
  <c r="AP131" i="25"/>
  <c r="U191" i="47"/>
  <c r="U159" i="56"/>
  <c r="T202" i="47"/>
  <c r="AO145" i="25"/>
  <c r="AR232" i="46"/>
  <c r="AQ150" i="25"/>
  <c r="V207" i="47"/>
  <c r="E15" i="73"/>
  <c r="H231" i="46"/>
  <c r="E127" i="25"/>
  <c r="S206" i="47"/>
  <c r="T163" i="56"/>
  <c r="S212" i="25" s="1"/>
  <c r="AN149" i="25"/>
  <c r="S61" i="25"/>
  <c r="R206" i="47"/>
  <c r="S163" i="56"/>
  <c r="R212" i="25" s="1"/>
  <c r="AM149" i="25"/>
  <c r="AI80" i="25"/>
  <c r="D66" i="75"/>
  <c r="D51" i="74"/>
  <c r="C47" i="74"/>
  <c r="N51" i="74"/>
  <c r="N66" i="75"/>
  <c r="N70" i="75" s="1"/>
  <c r="M66" i="75"/>
  <c r="M70" i="75" s="1"/>
  <c r="M51" i="74"/>
  <c r="R39" i="70"/>
  <c r="S254" i="56"/>
  <c r="W66" i="75"/>
  <c r="W70" i="75" s="1"/>
  <c r="W51" i="74"/>
  <c r="C40" i="71"/>
  <c r="H41" i="46"/>
  <c r="H214" i="46" s="1"/>
  <c r="M41" i="46"/>
  <c r="X41" i="46"/>
  <c r="N41" i="46"/>
  <c r="S41" i="46"/>
  <c r="T41" i="46"/>
  <c r="AB41" i="46"/>
  <c r="R41" i="46"/>
  <c r="L41" i="46"/>
  <c r="Y41" i="46"/>
  <c r="K41" i="46"/>
  <c r="I41" i="46"/>
  <c r="Q41" i="46"/>
  <c r="U41" i="46"/>
  <c r="P41" i="46"/>
  <c r="V41" i="46"/>
  <c r="Z41" i="46"/>
  <c r="J41" i="46"/>
  <c r="W41" i="46"/>
  <c r="O41" i="46"/>
  <c r="AA41" i="46"/>
  <c r="F214" i="46"/>
  <c r="C55" i="71"/>
  <c r="AP141" i="46"/>
  <c r="AP145" i="46"/>
  <c r="AP164" i="46"/>
  <c r="J135" i="46"/>
  <c r="V68" i="47"/>
  <c r="V309" i="47"/>
  <c r="V315" i="47" s="1"/>
  <c r="V127" i="47"/>
  <c r="AH144" i="25"/>
  <c r="AH266" i="25" s="1"/>
  <c r="L206" i="47"/>
  <c r="AG149" i="25"/>
  <c r="M163" i="56"/>
  <c r="L212" i="25" s="1"/>
  <c r="L201" i="47"/>
  <c r="L364" i="47" s="1"/>
  <c r="M38" i="71"/>
  <c r="M42" i="71" s="1"/>
  <c r="N255" i="56"/>
  <c r="M60" i="70"/>
  <c r="M64" i="70" s="1"/>
  <c r="Q45" i="75"/>
  <c r="Q49" i="75" s="1"/>
  <c r="Q72" i="74"/>
  <c r="G106" i="25"/>
  <c r="P206" i="47"/>
  <c r="U16" i="73"/>
  <c r="V145" i="56"/>
  <c r="U131" i="25"/>
  <c r="Q135" i="46"/>
  <c r="L54" i="70"/>
  <c r="L58" i="70" s="1"/>
  <c r="L53" i="71"/>
  <c r="L57" i="71" s="1"/>
  <c r="M236" i="56"/>
  <c r="D61" i="25"/>
  <c r="D84" i="25" s="1"/>
  <c r="W54" i="70"/>
  <c r="W58" i="70" s="1"/>
  <c r="X236" i="56"/>
  <c r="W53" i="71"/>
  <c r="W57" i="71" s="1"/>
  <c r="K60" i="75"/>
  <c r="K64" i="75" s="1"/>
  <c r="K66" i="74"/>
  <c r="D336" i="47"/>
  <c r="C146" i="47"/>
  <c r="C336" i="47" s="1"/>
  <c r="AQ61" i="25"/>
  <c r="R16" i="73"/>
  <c r="R131" i="25"/>
  <c r="R159" i="56"/>
  <c r="Q202" i="47"/>
  <c r="AL145" i="25"/>
  <c r="AF127" i="25"/>
  <c r="K188" i="47"/>
  <c r="S108" i="36"/>
  <c r="AS162" i="46" s="1"/>
  <c r="G224" i="64"/>
  <c r="I81" i="46" s="1"/>
  <c r="H17" i="73"/>
  <c r="H150" i="25"/>
  <c r="N230" i="46"/>
  <c r="K85" i="74"/>
  <c r="K83" i="75" s="1"/>
  <c r="K148" i="25"/>
  <c r="K268" i="25" s="1"/>
  <c r="R64" i="36"/>
  <c r="W162" i="46" s="1"/>
  <c r="AS78" i="25"/>
  <c r="D64" i="36"/>
  <c r="U64" i="36"/>
  <c r="Z162" i="46" s="1"/>
  <c r="T64" i="36"/>
  <c r="Y162" i="46" s="1"/>
  <c r="V64" i="36"/>
  <c r="AA162" i="46" s="1"/>
  <c r="S64" i="36"/>
  <c r="X162" i="46" s="1"/>
  <c r="I105" i="25"/>
  <c r="P39" i="70"/>
  <c r="Q254" i="56"/>
  <c r="O105" i="25"/>
  <c r="J66" i="75"/>
  <c r="J70" i="75" s="1"/>
  <c r="J51" i="74"/>
  <c r="S39" i="70"/>
  <c r="T254" i="56"/>
  <c r="AR141" i="46"/>
  <c r="S141" i="56" s="1"/>
  <c r="AR145" i="46"/>
  <c r="AR164" i="46"/>
  <c r="K150" i="25"/>
  <c r="K17" i="73"/>
  <c r="L164" i="56"/>
  <c r="V206" i="47"/>
  <c r="AQ149" i="25"/>
  <c r="W163" i="56"/>
  <c r="V212" i="25" s="1"/>
  <c r="T108" i="36"/>
  <c r="AT162" i="46" s="1"/>
  <c r="S57" i="36"/>
  <c r="AS45" i="25"/>
  <c r="C52" i="25"/>
  <c r="K59" i="36" s="1"/>
  <c r="R141" i="56"/>
  <c r="N80" i="25"/>
  <c r="N84" i="25"/>
  <c r="N88" i="25" s="1"/>
  <c r="J145" i="56"/>
  <c r="I16" i="73"/>
  <c r="I131" i="25"/>
  <c r="L159" i="56"/>
  <c r="AB231" i="46"/>
  <c r="D188" i="47"/>
  <c r="Y127" i="25"/>
  <c r="AG150" i="25"/>
  <c r="L207" i="47"/>
  <c r="D72" i="74"/>
  <c r="D45" i="75"/>
  <c r="C68" i="74"/>
  <c r="T106" i="25"/>
  <c r="E38" i="71"/>
  <c r="E42" i="71" s="1"/>
  <c r="F255" i="56"/>
  <c r="E60" i="70"/>
  <c r="E64" i="70" s="1"/>
  <c r="M108" i="36"/>
  <c r="AM162" i="46" s="1"/>
  <c r="H61" i="36"/>
  <c r="M158" i="46" s="1"/>
  <c r="Q207" i="47"/>
  <c r="AL150" i="25"/>
  <c r="I202" i="47"/>
  <c r="AD145" i="25"/>
  <c r="J159" i="56"/>
  <c r="AG232" i="46"/>
  <c r="J66" i="74"/>
  <c r="J60" i="75"/>
  <c r="J64" i="75" s="1"/>
  <c r="AC61" i="25"/>
  <c r="AI149" i="25"/>
  <c r="O163" i="56"/>
  <c r="N212" i="25" s="1"/>
  <c r="N206" i="47"/>
  <c r="L150" i="25"/>
  <c r="M164" i="56"/>
  <c r="L17" i="73"/>
  <c r="N131" i="25"/>
  <c r="N16" i="73"/>
  <c r="I80" i="25"/>
  <c r="P85" i="74"/>
  <c r="P83" i="75" s="1"/>
  <c r="S230" i="46"/>
  <c r="P148" i="25"/>
  <c r="P268" i="25" s="1"/>
  <c r="Z149" i="25"/>
  <c r="F163" i="56"/>
  <c r="E212" i="25" s="1"/>
  <c r="E206" i="47"/>
  <c r="W72" i="74"/>
  <c r="W45" i="75"/>
  <c r="W49" i="75" s="1"/>
  <c r="F16" i="73"/>
  <c r="F131" i="25"/>
  <c r="R60" i="75"/>
  <c r="R64" i="75" s="1"/>
  <c r="R66" i="74"/>
  <c r="G60" i="75"/>
  <c r="G64" i="75" s="1"/>
  <c r="G66" i="74"/>
  <c r="V60" i="75"/>
  <c r="V64" i="75" s="1"/>
  <c r="V66" i="74"/>
  <c r="AJ68" i="25"/>
  <c r="AL68" i="25"/>
  <c r="AK80" i="25"/>
  <c r="K164" i="56"/>
  <c r="J17" i="73"/>
  <c r="J150" i="25"/>
  <c r="T60" i="75"/>
  <c r="T64" i="75" s="1"/>
  <c r="T66" i="74"/>
  <c r="F54" i="70"/>
  <c r="F58" i="70" s="1"/>
  <c r="G236" i="56"/>
  <c r="F53" i="71"/>
  <c r="F57" i="71" s="1"/>
  <c r="W131" i="25"/>
  <c r="W16" i="73"/>
  <c r="AE164" i="46"/>
  <c r="F164" i="56" s="1"/>
  <c r="AE145" i="46"/>
  <c r="AE141" i="46"/>
  <c r="AO164" i="46"/>
  <c r="AO141" i="46"/>
  <c r="AO145" i="46"/>
  <c r="N61" i="36"/>
  <c r="S158" i="46" s="1"/>
  <c r="G85" i="74"/>
  <c r="G83" i="75" s="1"/>
  <c r="J230" i="46"/>
  <c r="G148" i="25"/>
  <c r="G268" i="25" s="1"/>
  <c r="AE131" i="25"/>
  <c r="J191" i="47"/>
  <c r="I207" i="47"/>
  <c r="AD150" i="25"/>
  <c r="I255" i="56"/>
  <c r="H38" i="71"/>
  <c r="H42" i="71" s="1"/>
  <c r="H60" i="70"/>
  <c r="H64" i="70" s="1"/>
  <c r="U106" i="25"/>
  <c r="K72" i="74"/>
  <c r="K45" i="75"/>
  <c r="K49" i="75" s="1"/>
  <c r="F60" i="70"/>
  <c r="F64" i="70" s="1"/>
  <c r="G255" i="56"/>
  <c r="F38" i="71"/>
  <c r="F42" i="71" s="1"/>
  <c r="AP150" i="25"/>
  <c r="U207" i="47"/>
  <c r="AO149" i="25"/>
  <c r="U163" i="56"/>
  <c r="T212" i="25" s="1"/>
  <c r="T206" i="47"/>
  <c r="R135" i="46"/>
  <c r="E108" i="36"/>
  <c r="AE162" i="46" s="1"/>
  <c r="O15" i="73"/>
  <c r="O127" i="25"/>
  <c r="R231" i="46"/>
  <c r="E17" i="73"/>
  <c r="E150" i="25"/>
  <c r="S66" i="74"/>
  <c r="S60" i="75"/>
  <c r="S64" i="75" s="1"/>
  <c r="H54" i="70"/>
  <c r="H58" i="70" s="1"/>
  <c r="I236" i="56"/>
  <c r="H53" i="71"/>
  <c r="H57" i="71" s="1"/>
  <c r="N60" i="75"/>
  <c r="N64" i="75" s="1"/>
  <c r="N66" i="74"/>
  <c r="T16" i="73"/>
  <c r="T131" i="25"/>
  <c r="U145" i="56"/>
  <c r="S159" i="56"/>
  <c r="AM145" i="25"/>
  <c r="R202" i="47"/>
  <c r="AP232" i="46"/>
  <c r="X163" i="56"/>
  <c r="W212" i="25" s="1"/>
  <c r="W206" i="47"/>
  <c r="AR149" i="25"/>
  <c r="AR270" i="25" s="1"/>
  <c r="AE145" i="25"/>
  <c r="AE270" i="25" s="1"/>
  <c r="J202" i="47"/>
  <c r="K159" i="56"/>
  <c r="AH232" i="46"/>
  <c r="U134" i="46"/>
  <c r="D39" i="70"/>
  <c r="D43" i="56"/>
  <c r="E254" i="56"/>
  <c r="N39" i="70"/>
  <c r="O254" i="56"/>
  <c r="R66" i="75"/>
  <c r="R70" i="75" s="1"/>
  <c r="R51" i="74"/>
  <c r="W105" i="25"/>
  <c r="N85" i="74"/>
  <c r="N83" i="75" s="1"/>
  <c r="N148" i="25"/>
  <c r="N268" i="25" s="1"/>
  <c r="O162" i="56"/>
  <c r="Q230" i="46"/>
  <c r="Y80" i="25"/>
  <c r="X73" i="25"/>
  <c r="N107" i="36" s="1"/>
  <c r="AN161" i="46" s="1"/>
  <c r="AW41" i="46"/>
  <c r="W144" i="47" s="1"/>
  <c r="W334" i="47" s="1"/>
  <c r="AE41" i="46"/>
  <c r="E144" i="47" s="1"/>
  <c r="E334" i="47" s="1"/>
  <c r="AG41" i="46"/>
  <c r="G144" i="47" s="1"/>
  <c r="G334" i="47" s="1"/>
  <c r="AI41" i="46"/>
  <c r="I144" i="47" s="1"/>
  <c r="I334" i="47" s="1"/>
  <c r="AV41" i="46"/>
  <c r="V144" i="47" s="1"/>
  <c r="V334" i="47" s="1"/>
  <c r="AO41" i="46"/>
  <c r="O144" i="47" s="1"/>
  <c r="O334" i="47" s="1"/>
  <c r="AJ41" i="46"/>
  <c r="J144" i="47" s="1"/>
  <c r="J334" i="47" s="1"/>
  <c r="AS41" i="46"/>
  <c r="S144" i="47" s="1"/>
  <c r="S334" i="47" s="1"/>
  <c r="AN41" i="46"/>
  <c r="N144" i="47" s="1"/>
  <c r="N334" i="47" s="1"/>
  <c r="AD41" i="46"/>
  <c r="AL41" i="46"/>
  <c r="L144" i="47" s="1"/>
  <c r="L334" i="47" s="1"/>
  <c r="AK41" i="46"/>
  <c r="K144" i="47" s="1"/>
  <c r="K334" i="47" s="1"/>
  <c r="AM41" i="46"/>
  <c r="M144" i="47" s="1"/>
  <c r="M334" i="47" s="1"/>
  <c r="AH41" i="46"/>
  <c r="H144" i="47" s="1"/>
  <c r="H334" i="47" s="1"/>
  <c r="AF41" i="46"/>
  <c r="F144" i="47" s="1"/>
  <c r="F334" i="47" s="1"/>
  <c r="AQ41" i="46"/>
  <c r="Q144" i="47" s="1"/>
  <c r="Q334" i="47" s="1"/>
  <c r="AP41" i="46"/>
  <c r="P144" i="47" s="1"/>
  <c r="P334" i="47" s="1"/>
  <c r="AR41" i="46"/>
  <c r="R144" i="47" s="1"/>
  <c r="R334" i="47" s="1"/>
  <c r="AT41" i="46"/>
  <c r="T144" i="47" s="1"/>
  <c r="T334" i="47" s="1"/>
  <c r="AU41" i="46"/>
  <c r="U144" i="47" s="1"/>
  <c r="U334" i="47" s="1"/>
  <c r="G214" i="46"/>
  <c r="CN41" i="46"/>
  <c r="K230" i="46"/>
  <c r="AG164" i="46"/>
  <c r="AG141" i="46"/>
  <c r="AG145" i="46"/>
  <c r="AG145" i="25"/>
  <c r="L202" i="47"/>
  <c r="M159" i="56"/>
  <c r="AJ232" i="46"/>
  <c r="L68" i="47"/>
  <c r="L309" i="47"/>
  <c r="L315" i="47" s="1"/>
  <c r="L127" i="47"/>
  <c r="P72" i="74"/>
  <c r="P45" i="75"/>
  <c r="P49" i="75" s="1"/>
  <c r="J60" i="70"/>
  <c r="J64" i="70" s="1"/>
  <c r="K255" i="56"/>
  <c r="J38" i="71"/>
  <c r="J42" i="71" s="1"/>
  <c r="G60" i="70"/>
  <c r="G64" i="70" s="1"/>
  <c r="H255" i="56"/>
  <c r="G38" i="71"/>
  <c r="G42" i="71" s="1"/>
  <c r="E61" i="36"/>
  <c r="J158" i="46" s="1"/>
  <c r="S150" i="25"/>
  <c r="S17" i="73"/>
  <c r="P202" i="47"/>
  <c r="AK145" i="25"/>
  <c r="Q159" i="56"/>
  <c r="AC149" i="25"/>
  <c r="H206" i="47"/>
  <c r="H365" i="47" s="1"/>
  <c r="I163" i="56"/>
  <c r="H212" i="25" s="1"/>
  <c r="S134" i="46"/>
  <c r="S155" i="46"/>
  <c r="S135" i="46"/>
  <c r="L66" i="74"/>
  <c r="L60" i="75"/>
  <c r="L64" i="75" s="1"/>
  <c r="Q236" i="56"/>
  <c r="P53" i="71"/>
  <c r="P57" i="71" s="1"/>
  <c r="P54" i="70"/>
  <c r="P58" i="70" s="1"/>
  <c r="D66" i="74"/>
  <c r="C62" i="74"/>
  <c r="D60" i="75"/>
  <c r="W66" i="74"/>
  <c r="W60" i="75"/>
  <c r="W64" i="75" s="1"/>
  <c r="K53" i="71"/>
  <c r="K57" i="71" s="1"/>
  <c r="L236" i="56"/>
  <c r="K54" i="70"/>
  <c r="K58" i="70" s="1"/>
  <c r="Y61" i="25"/>
  <c r="Y84" i="25" s="1"/>
  <c r="X59" i="25"/>
  <c r="AS59" i="25" s="1"/>
  <c r="AP61" i="25"/>
  <c r="R127" i="25"/>
  <c r="R15" i="73"/>
  <c r="U231" i="46"/>
  <c r="H16" i="73"/>
  <c r="H131" i="25"/>
  <c r="I164" i="46"/>
  <c r="I141" i="46"/>
  <c r="I145" i="46"/>
  <c r="C66" i="36"/>
  <c r="E64" i="36"/>
  <c r="J162" i="46" s="1"/>
  <c r="L141" i="56"/>
  <c r="K15" i="73"/>
  <c r="F80" i="25"/>
  <c r="AP228" i="46"/>
  <c r="R164" i="56"/>
  <c r="Q17" i="73"/>
  <c r="Q150" i="25"/>
  <c r="J164" i="56"/>
  <c r="I17" i="73"/>
  <c r="R57" i="36"/>
  <c r="Y131" i="25"/>
  <c r="D191" i="47"/>
  <c r="AG127" i="25"/>
  <c r="L188" i="47"/>
  <c r="AJ231" i="46"/>
  <c r="T309" i="47"/>
  <c r="T315" i="47" s="1"/>
  <c r="T68" i="47"/>
  <c r="T127" i="47"/>
  <c r="J105" i="36"/>
  <c r="AJ158" i="46" s="1"/>
  <c r="H105" i="36"/>
  <c r="AH158" i="46" s="1"/>
  <c r="V105" i="36"/>
  <c r="AV158" i="46" s="1"/>
  <c r="G105" i="36"/>
  <c r="AG158" i="46" s="1"/>
  <c r="K105" i="36"/>
  <c r="AK158" i="46" s="1"/>
  <c r="Q105" i="36"/>
  <c r="AQ158" i="46" s="1"/>
  <c r="I105" i="36"/>
  <c r="AI158" i="46" s="1"/>
  <c r="T105" i="36"/>
  <c r="AT158" i="46" s="1"/>
  <c r="D106" i="25"/>
  <c r="R106" i="25"/>
  <c r="N60" i="70"/>
  <c r="N64" i="70" s="1"/>
  <c r="O255" i="56"/>
  <c r="N38" i="71"/>
  <c r="N42" i="71" s="1"/>
  <c r="E106" i="25"/>
  <c r="H163" i="56"/>
  <c r="G212" i="25" s="1"/>
  <c r="AB149" i="25"/>
  <c r="G206" i="47"/>
  <c r="M15" i="73"/>
  <c r="J59" i="36"/>
  <c r="AL131" i="25"/>
  <c r="Q191" i="47"/>
  <c r="E163" i="56"/>
  <c r="Y149" i="25"/>
  <c r="D206" i="47"/>
  <c r="F236" i="56"/>
  <c r="E53" i="71"/>
  <c r="E57" i="71" s="1"/>
  <c r="E54" i="70"/>
  <c r="E58" i="70" s="1"/>
  <c r="Q61" i="25"/>
  <c r="J61" i="25"/>
  <c r="P236" i="56"/>
  <c r="O53" i="71"/>
  <c r="O57" i="71" s="1"/>
  <c r="O54" i="70"/>
  <c r="O58" i="70" s="1"/>
  <c r="AM61" i="25"/>
  <c r="AH61" i="25"/>
  <c r="V15" i="73"/>
  <c r="W141" i="56"/>
  <c r="V127" i="25"/>
  <c r="Y231" i="46"/>
  <c r="AL232" i="46"/>
  <c r="N202" i="47"/>
  <c r="AI145" i="25"/>
  <c r="O159" i="56"/>
  <c r="U68" i="47"/>
  <c r="U309" i="47"/>
  <c r="U315" i="47" s="1"/>
  <c r="U127" i="47"/>
  <c r="L15" i="73"/>
  <c r="M141" i="56"/>
  <c r="L127" i="25"/>
  <c r="O231" i="46"/>
  <c r="H85" i="74" l="1"/>
  <c r="H83" i="75" s="1"/>
  <c r="U135" i="46"/>
  <c r="P17" i="73"/>
  <c r="Q134" i="46"/>
  <c r="O225" i="46" s="1"/>
  <c r="AG144" i="25"/>
  <c r="AG266" i="25" s="1"/>
  <c r="Q164" i="56"/>
  <c r="K141" i="56"/>
  <c r="N127" i="25"/>
  <c r="N269" i="25" s="1"/>
  <c r="S127" i="25"/>
  <c r="M85" i="74"/>
  <c r="M83" i="75" s="1"/>
  <c r="M17" i="73"/>
  <c r="I231" i="46"/>
  <c r="AJ144" i="25"/>
  <c r="AJ266" i="25" s="1"/>
  <c r="I162" i="56"/>
  <c r="J155" i="46"/>
  <c r="AH231" i="46"/>
  <c r="G141" i="56"/>
  <c r="F127" i="25"/>
  <c r="R201" i="47"/>
  <c r="R364" i="47" s="1"/>
  <c r="Z84" i="25"/>
  <c r="Z88" i="25" s="1"/>
  <c r="Z92" i="25" s="1"/>
  <c r="T141" i="56"/>
  <c r="N164" i="56"/>
  <c r="L191" i="47"/>
  <c r="AN232" i="46"/>
  <c r="Q15" i="73"/>
  <c r="Q163" i="56"/>
  <c r="P212" i="25" s="1"/>
  <c r="AO84" i="25"/>
  <c r="AO88" i="25" s="1"/>
  <c r="L33" i="44"/>
  <c r="J253" i="44" s="1"/>
  <c r="AA68" i="25"/>
  <c r="AB135" i="46"/>
  <c r="M230" i="46"/>
  <c r="U141" i="56"/>
  <c r="T14" i="65" s="1"/>
  <c r="AA155" i="46"/>
  <c r="AG84" i="25"/>
  <c r="AG88" i="25" s="1"/>
  <c r="F148" i="25"/>
  <c r="F268" i="25" s="1"/>
  <c r="AQ131" i="25"/>
  <c r="AQ269" i="25" s="1"/>
  <c r="M201" i="47"/>
  <c r="M364" i="47" s="1"/>
  <c r="K162" i="56"/>
  <c r="AT231" i="46"/>
  <c r="AA134" i="46"/>
  <c r="V120" i="25" s="1"/>
  <c r="N150" i="25"/>
  <c r="AF131" i="25"/>
  <c r="M84" i="25"/>
  <c r="M88" i="25" s="1"/>
  <c r="M92" i="25" s="1"/>
  <c r="AO127" i="25"/>
  <c r="AO269" i="25" s="1"/>
  <c r="P231" i="46"/>
  <c r="AR231" i="46"/>
  <c r="Q127" i="25"/>
  <c r="Q269" i="25" s="1"/>
  <c r="O164" i="56"/>
  <c r="N16" i="65" s="1"/>
  <c r="N141" i="56"/>
  <c r="AI231" i="46"/>
  <c r="M68" i="25"/>
  <c r="Q231" i="46"/>
  <c r="N365" i="47"/>
  <c r="I150" i="25"/>
  <c r="Y155" i="46"/>
  <c r="T141" i="25" s="1"/>
  <c r="O17" i="73"/>
  <c r="I63" i="36"/>
  <c r="N161" i="46" s="1"/>
  <c r="AX159" i="46"/>
  <c r="T358" i="47"/>
  <c r="K206" i="47"/>
  <c r="T155" i="46"/>
  <c r="O206" i="47"/>
  <c r="O365" i="47" s="1"/>
  <c r="AK270" i="25"/>
  <c r="R94" i="25"/>
  <c r="Y134" i="46"/>
  <c r="R68" i="25"/>
  <c r="K16" i="73"/>
  <c r="R134" i="46"/>
  <c r="K63" i="36"/>
  <c r="P161" i="46" s="1"/>
  <c r="K147" i="25" s="1"/>
  <c r="K267" i="25" s="1"/>
  <c r="L145" i="56"/>
  <c r="P134" i="46"/>
  <c r="K120" i="25" s="1"/>
  <c r="N231" i="46"/>
  <c r="O269" i="25"/>
  <c r="K202" i="47"/>
  <c r="F63" i="36"/>
  <c r="K161" i="46" s="1"/>
  <c r="I229" i="46" s="1"/>
  <c r="N63" i="36"/>
  <c r="S161" i="46" s="1"/>
  <c r="M155" i="46"/>
  <c r="I155" i="56" s="1"/>
  <c r="H204" i="25" s="1"/>
  <c r="AI84" i="25"/>
  <c r="AI88" i="25" s="1"/>
  <c r="N88" i="71" s="1"/>
  <c r="H63" i="36"/>
  <c r="M161" i="46" s="1"/>
  <c r="H147" i="25" s="1"/>
  <c r="H267" i="25" s="1"/>
  <c r="V63" i="36"/>
  <c r="AA161" i="46" s="1"/>
  <c r="V155" i="46"/>
  <c r="R155" i="56" s="1"/>
  <c r="Q204" i="25" s="1"/>
  <c r="P155" i="46"/>
  <c r="AN228" i="46"/>
  <c r="W201" i="47"/>
  <c r="W364" i="47" s="1"/>
  <c r="J365" i="47"/>
  <c r="AP270" i="25"/>
  <c r="P201" i="47"/>
  <c r="P364" i="47" s="1"/>
  <c r="L269" i="25"/>
  <c r="I59" i="36"/>
  <c r="F59" i="36"/>
  <c r="P163" i="56"/>
  <c r="O212" i="25" s="1"/>
  <c r="AX163" i="46"/>
  <c r="CO163" i="46" s="1"/>
  <c r="G94" i="25"/>
  <c r="AQ228" i="46"/>
  <c r="AI232" i="46"/>
  <c r="AL270" i="25"/>
  <c r="S201" i="47"/>
  <c r="S364" i="47" s="1"/>
  <c r="P365" i="47"/>
  <c r="Q59" i="36"/>
  <c r="F269" i="25"/>
  <c r="AD270" i="25"/>
  <c r="AA270" i="25"/>
  <c r="AF270" i="25"/>
  <c r="AJ149" i="25"/>
  <c r="AJ270" i="25" s="1"/>
  <c r="W365" i="47"/>
  <c r="K358" i="47"/>
  <c r="L163" i="56"/>
  <c r="K212" i="25" s="1"/>
  <c r="AU228" i="46"/>
  <c r="T134" i="46"/>
  <c r="O120" i="25" s="1"/>
  <c r="N201" i="47"/>
  <c r="N364" i="47" s="1"/>
  <c r="G58" i="73"/>
  <c r="G97" i="74" s="1"/>
  <c r="G95" i="75" s="1"/>
  <c r="AI270" i="25"/>
  <c r="AG270" i="25"/>
  <c r="AK68" i="25"/>
  <c r="G68" i="25"/>
  <c r="U63" i="36"/>
  <c r="Z161" i="46" s="1"/>
  <c r="U147" i="25" s="1"/>
  <c r="U267" i="25" s="1"/>
  <c r="AI144" i="25"/>
  <c r="AI266" i="25" s="1"/>
  <c r="L63" i="36"/>
  <c r="Q161" i="46" s="1"/>
  <c r="O229" i="46" s="1"/>
  <c r="M269" i="25"/>
  <c r="AD269" i="25"/>
  <c r="R59" i="36"/>
  <c r="M59" i="36"/>
  <c r="G41" i="56"/>
  <c r="V269" i="25"/>
  <c r="AX145" i="46"/>
  <c r="U68" i="25"/>
  <c r="AF269" i="25"/>
  <c r="N94" i="25"/>
  <c r="U84" i="25"/>
  <c r="U88" i="25" s="1"/>
  <c r="U58" i="73" s="1"/>
  <c r="U97" i="74" s="1"/>
  <c r="U95" i="75" s="1"/>
  <c r="AH270" i="25"/>
  <c r="V134" i="46"/>
  <c r="Q120" i="25" s="1"/>
  <c r="Q263" i="25" s="1"/>
  <c r="Q358" i="47"/>
  <c r="U365" i="47"/>
  <c r="C106" i="25"/>
  <c r="AG269" i="25"/>
  <c r="K269" i="25"/>
  <c r="L365" i="47"/>
  <c r="R365" i="47"/>
  <c r="I365" i="47"/>
  <c r="N59" i="36"/>
  <c r="S190" i="25"/>
  <c r="S14" i="65"/>
  <c r="M213" i="25"/>
  <c r="M16" i="65"/>
  <c r="I230" i="56"/>
  <c r="H14" i="65"/>
  <c r="H190" i="25"/>
  <c r="I161" i="46"/>
  <c r="AI147" i="25"/>
  <c r="AI267" i="25" s="1"/>
  <c r="N204" i="47"/>
  <c r="N366" i="47" s="1"/>
  <c r="AL229" i="46"/>
  <c r="D88" i="25"/>
  <c r="F76" i="71"/>
  <c r="F97" i="71" s="1"/>
  <c r="F77" i="70"/>
  <c r="F97" i="70" s="1"/>
  <c r="G229" i="56"/>
  <c r="F211" i="25"/>
  <c r="F309" i="25" s="1"/>
  <c r="L14" i="65"/>
  <c r="L190" i="25"/>
  <c r="M230" i="56"/>
  <c r="D212" i="25"/>
  <c r="M14" i="65"/>
  <c r="M190" i="25"/>
  <c r="W230" i="56"/>
  <c r="V14" i="65"/>
  <c r="V190" i="25"/>
  <c r="AH68" i="25"/>
  <c r="AH84" i="25"/>
  <c r="AH88" i="25" s="1"/>
  <c r="N49" i="71"/>
  <c r="N86" i="71"/>
  <c r="K201" i="47"/>
  <c r="K364" i="47" s="1"/>
  <c r="AF144" i="25"/>
  <c r="AF266" i="25" s="1"/>
  <c r="AI228" i="46"/>
  <c r="AH228" i="46"/>
  <c r="J201" i="47"/>
  <c r="J364" i="47" s="1"/>
  <c r="AE144" i="25"/>
  <c r="AE266" i="25" s="1"/>
  <c r="I16" i="65"/>
  <c r="I213" i="25"/>
  <c r="H230" i="46"/>
  <c r="E85" i="74"/>
  <c r="E83" i="75" s="1"/>
  <c r="F162" i="56"/>
  <c r="E148" i="25"/>
  <c r="E268" i="25" s="1"/>
  <c r="E164" i="56"/>
  <c r="D150" i="25"/>
  <c r="D17" i="73"/>
  <c r="AC164" i="46"/>
  <c r="R14" i="65"/>
  <c r="R190" i="25"/>
  <c r="AP68" i="25"/>
  <c r="AP84" i="25"/>
  <c r="AP88" i="25" s="1"/>
  <c r="U89" i="70" s="1"/>
  <c r="D64" i="75"/>
  <c r="C64" i="75" s="1"/>
  <c r="C60" i="75"/>
  <c r="O155" i="56"/>
  <c r="N204" i="25" s="1"/>
  <c r="N141" i="25"/>
  <c r="E144" i="25"/>
  <c r="E266" i="25" s="1"/>
  <c r="F158" i="56"/>
  <c r="E82" i="74"/>
  <c r="E80" i="75" s="1"/>
  <c r="H228" i="46"/>
  <c r="J86" i="71"/>
  <c r="J49" i="71"/>
  <c r="G191" i="47"/>
  <c r="AB131" i="25"/>
  <c r="K43" i="44"/>
  <c r="D254" i="56"/>
  <c r="Q135" i="56"/>
  <c r="P184" i="25" s="1"/>
  <c r="P121" i="25"/>
  <c r="T194" i="25"/>
  <c r="T15" i="65"/>
  <c r="E16" i="65"/>
  <c r="E213" i="25"/>
  <c r="M120" i="25"/>
  <c r="N134" i="56"/>
  <c r="P225" i="46"/>
  <c r="AJ131" i="25"/>
  <c r="O191" i="47"/>
  <c r="Z127" i="25"/>
  <c r="E188" i="47"/>
  <c r="AC231" i="46"/>
  <c r="W93" i="75"/>
  <c r="W56" i="75"/>
  <c r="AK230" i="46"/>
  <c r="AH148" i="25"/>
  <c r="AH268" i="25" s="1"/>
  <c r="M205" i="47"/>
  <c r="M367" i="47" s="1"/>
  <c r="E49" i="71"/>
  <c r="E86" i="71"/>
  <c r="C72" i="74"/>
  <c r="Y269" i="25"/>
  <c r="O161" i="56"/>
  <c r="N84" i="74"/>
  <c r="N82" i="75" s="1"/>
  <c r="N147" i="25"/>
  <c r="N267" i="25" s="1"/>
  <c r="Q229" i="46"/>
  <c r="Q190" i="25"/>
  <c r="R230" i="56"/>
  <c r="Q14" i="65"/>
  <c r="X135" i="46"/>
  <c r="X155" i="46"/>
  <c r="X134" i="46"/>
  <c r="R207" i="47"/>
  <c r="AM150" i="25"/>
  <c r="S43" i="70"/>
  <c r="S59" i="71"/>
  <c r="S63" i="71" s="1"/>
  <c r="W162" i="56"/>
  <c r="V148" i="25"/>
  <c r="V268" i="25" s="1"/>
  <c r="Y230" i="46"/>
  <c r="V85" i="74"/>
  <c r="V83" i="75" s="1"/>
  <c r="L229" i="56"/>
  <c r="K76" i="71"/>
  <c r="K97" i="71" s="1"/>
  <c r="K77" i="70"/>
  <c r="K97" i="70" s="1"/>
  <c r="K211" i="25"/>
  <c r="K309" i="25" s="1"/>
  <c r="H213" i="25"/>
  <c r="H16" i="65"/>
  <c r="AQ230" i="46"/>
  <c r="AN148" i="25"/>
  <c r="AN268" i="25" s="1"/>
  <c r="S205" i="47"/>
  <c r="S367" i="47" s="1"/>
  <c r="R269" i="25"/>
  <c r="L120" i="25"/>
  <c r="H225" i="46"/>
  <c r="F134" i="56"/>
  <c r="E120" i="25"/>
  <c r="AK127" i="25"/>
  <c r="P188" i="47"/>
  <c r="AN231" i="46"/>
  <c r="K41" i="56"/>
  <c r="R41" i="56"/>
  <c r="AC41" i="46"/>
  <c r="E41" i="56"/>
  <c r="N41" i="56"/>
  <c r="J41" i="56"/>
  <c r="R43" i="70"/>
  <c r="R59" i="71"/>
  <c r="R63" i="71" s="1"/>
  <c r="N95" i="74"/>
  <c r="N58" i="74"/>
  <c r="AM270" i="25"/>
  <c r="F141" i="56"/>
  <c r="T208" i="25"/>
  <c r="T311" i="25" s="1"/>
  <c r="U231" i="56"/>
  <c r="R205" i="47"/>
  <c r="R367" i="47" s="1"/>
  <c r="AP230" i="46"/>
  <c r="AM148" i="25"/>
  <c r="AM268" i="25" s="1"/>
  <c r="N229" i="46"/>
  <c r="L163" i="44"/>
  <c r="J229" i="44" s="1"/>
  <c r="I229" i="44"/>
  <c r="I93" i="75"/>
  <c r="I56" i="75"/>
  <c r="V93" i="75"/>
  <c r="V56" i="75"/>
  <c r="F231" i="56"/>
  <c r="E208" i="25"/>
  <c r="E311" i="25" s="1"/>
  <c r="AD162" i="46"/>
  <c r="C108" i="36"/>
  <c r="AH131" i="25"/>
  <c r="M191" i="47"/>
  <c r="AD92" i="25"/>
  <c r="F59" i="71"/>
  <c r="F63" i="71" s="1"/>
  <c r="F43" i="70"/>
  <c r="AF92" i="25"/>
  <c r="V15" i="65"/>
  <c r="V194" i="25"/>
  <c r="G231" i="56"/>
  <c r="F208" i="25"/>
  <c r="F311" i="25" s="1"/>
  <c r="E107" i="36"/>
  <c r="AE161" i="46" s="1"/>
  <c r="N93" i="75"/>
  <c r="N56" i="75"/>
  <c r="G144" i="25"/>
  <c r="G266" i="25" s="1"/>
  <c r="J228" i="46"/>
  <c r="H158" i="56"/>
  <c r="G82" i="74"/>
  <c r="G80" i="75" s="1"/>
  <c r="H191" i="47"/>
  <c r="AC131" i="25"/>
  <c r="AQ270" i="25"/>
  <c r="Q365" i="47"/>
  <c r="K68" i="25"/>
  <c r="K94" i="25"/>
  <c r="K84" i="25"/>
  <c r="K88" i="25" s="1"/>
  <c r="D58" i="70"/>
  <c r="C58" i="70" s="1"/>
  <c r="C54" i="70"/>
  <c r="L59" i="36"/>
  <c r="S269" i="25"/>
  <c r="Q49" i="71"/>
  <c r="Q86" i="71"/>
  <c r="N162" i="56"/>
  <c r="E59" i="36"/>
  <c r="W107" i="36"/>
  <c r="AW161" i="46" s="1"/>
  <c r="P145" i="56"/>
  <c r="V358" i="47"/>
  <c r="R229" i="56"/>
  <c r="Q77" i="70"/>
  <c r="Q97" i="70" s="1"/>
  <c r="Q76" i="71"/>
  <c r="Q97" i="71" s="1"/>
  <c r="Q211" i="25"/>
  <c r="Q309" i="25" s="1"/>
  <c r="U49" i="71"/>
  <c r="U86" i="71"/>
  <c r="E43" i="70"/>
  <c r="E59" i="71"/>
  <c r="E63" i="71" s="1"/>
  <c r="F68" i="25"/>
  <c r="F94" i="25"/>
  <c r="U155" i="56"/>
  <c r="T204" i="25" s="1"/>
  <c r="J269" i="25"/>
  <c r="C309" i="47"/>
  <c r="C315" i="47" s="1"/>
  <c r="C127" i="47"/>
  <c r="F16" i="65"/>
  <c r="F213" i="25"/>
  <c r="I144" i="25"/>
  <c r="I266" i="25" s="1"/>
  <c r="J158" i="56"/>
  <c r="I82" i="74"/>
  <c r="I80" i="75" s="1"/>
  <c r="L228" i="46"/>
  <c r="N158" i="56"/>
  <c r="P228" i="46"/>
  <c r="M82" i="74"/>
  <c r="M80" i="75" s="1"/>
  <c r="M144" i="25"/>
  <c r="M266" i="25" s="1"/>
  <c r="V144" i="25"/>
  <c r="V266" i="25" s="1"/>
  <c r="V82" i="74"/>
  <c r="V80" i="75" s="1"/>
  <c r="W158" i="56"/>
  <c r="Y228" i="46"/>
  <c r="W155" i="56"/>
  <c r="V204" i="25" s="1"/>
  <c r="V141" i="25"/>
  <c r="T43" i="70"/>
  <c r="T59" i="71"/>
  <c r="T63" i="71" s="1"/>
  <c r="L194" i="25"/>
  <c r="L15" i="65"/>
  <c r="Y270" i="25"/>
  <c r="X145" i="25"/>
  <c r="F365" i="47"/>
  <c r="AB270" i="25"/>
  <c r="I269" i="25"/>
  <c r="O95" i="74"/>
  <c r="O58" i="74"/>
  <c r="S164" i="56"/>
  <c r="L68" i="25"/>
  <c r="L94" i="25"/>
  <c r="U269" i="25"/>
  <c r="AG92" i="25"/>
  <c r="P49" i="71"/>
  <c r="P86" i="71"/>
  <c r="M43" i="70"/>
  <c r="M59" i="71"/>
  <c r="M63" i="71" s="1"/>
  <c r="AP269" i="25"/>
  <c r="K49" i="71"/>
  <c r="K86" i="71"/>
  <c r="O93" i="75"/>
  <c r="O56" i="75"/>
  <c r="AE269" i="25"/>
  <c r="Q141" i="25"/>
  <c r="AA131" i="25"/>
  <c r="F191" i="47"/>
  <c r="U59" i="71"/>
  <c r="U63" i="71" s="1"/>
  <c r="U43" i="70"/>
  <c r="L43" i="70"/>
  <c r="L59" i="71"/>
  <c r="L63" i="71" s="1"/>
  <c r="T59" i="36"/>
  <c r="M58" i="73"/>
  <c r="M97" i="74" s="1"/>
  <c r="M95" i="75" s="1"/>
  <c r="W49" i="71"/>
  <c r="W86" i="71"/>
  <c r="X228" i="46"/>
  <c r="U82" i="74"/>
  <c r="U80" i="75" s="1"/>
  <c r="U144" i="25"/>
  <c r="U266" i="25" s="1"/>
  <c r="V158" i="56"/>
  <c r="V59" i="36"/>
  <c r="F95" i="74"/>
  <c r="F58" i="74"/>
  <c r="H164" i="56"/>
  <c r="G150" i="25"/>
  <c r="G17" i="73"/>
  <c r="AR131" i="25"/>
  <c r="W191" i="47"/>
  <c r="AR148" i="25"/>
  <c r="AR268" i="25" s="1"/>
  <c r="AU230" i="46"/>
  <c r="W205" i="47"/>
  <c r="W367" i="47" s="1"/>
  <c r="N205" i="47"/>
  <c r="N367" i="47" s="1"/>
  <c r="AI148" i="25"/>
  <c r="AI268" i="25" s="1"/>
  <c r="AL230" i="46"/>
  <c r="AE230" i="46"/>
  <c r="G205" i="47"/>
  <c r="G367" i="47" s="1"/>
  <c r="AB148" i="25"/>
  <c r="AB268" i="25" s="1"/>
  <c r="H155" i="56"/>
  <c r="G204" i="25" s="1"/>
  <c r="G141" i="25"/>
  <c r="Y144" i="25"/>
  <c r="AB228" i="46"/>
  <c r="D201" i="47"/>
  <c r="AX158" i="46"/>
  <c r="AV228" i="46" s="1"/>
  <c r="G49" i="71"/>
  <c r="G86" i="71"/>
  <c r="O188" i="47"/>
  <c r="AM231" i="46"/>
  <c r="AJ127" i="25"/>
  <c r="Z131" i="25"/>
  <c r="E191" i="47"/>
  <c r="W194" i="25"/>
  <c r="W15" i="65"/>
  <c r="J213" i="25"/>
  <c r="J16" i="65"/>
  <c r="P76" i="71"/>
  <c r="P97" i="71" s="1"/>
  <c r="P77" i="70"/>
  <c r="P97" i="70" s="1"/>
  <c r="P211" i="25"/>
  <c r="P309" i="25" s="1"/>
  <c r="Q229" i="56"/>
  <c r="L213" i="25"/>
  <c r="L16" i="65"/>
  <c r="P213" i="25"/>
  <c r="P16" i="65"/>
  <c r="AL269" i="25"/>
  <c r="D358" i="47"/>
  <c r="AR230" i="46"/>
  <c r="T205" i="47"/>
  <c r="T367" i="47" s="1"/>
  <c r="AO148" i="25"/>
  <c r="AO268" i="25" s="1"/>
  <c r="K213" i="25"/>
  <c r="K16" i="65"/>
  <c r="R191" i="47"/>
  <c r="AM131" i="25"/>
  <c r="J95" i="74"/>
  <c r="J58" i="74"/>
  <c r="P43" i="70"/>
  <c r="P59" i="71"/>
  <c r="P63" i="71" s="1"/>
  <c r="U162" i="56"/>
  <c r="T148" i="25"/>
  <c r="T268" i="25" s="1"/>
  <c r="T85" i="74"/>
  <c r="T83" i="75" s="1"/>
  <c r="W230" i="46"/>
  <c r="R148" i="25"/>
  <c r="R268" i="25" s="1"/>
  <c r="U230" i="46"/>
  <c r="S162" i="56"/>
  <c r="R85" i="74"/>
  <c r="R83" i="75" s="1"/>
  <c r="E121" i="25"/>
  <c r="F135" i="56"/>
  <c r="E184" i="25" s="1"/>
  <c r="S41" i="56"/>
  <c r="L41" i="56"/>
  <c r="X41" i="56"/>
  <c r="T41" i="56"/>
  <c r="W95" i="74"/>
  <c r="W58" i="74"/>
  <c r="M95" i="74"/>
  <c r="M58" i="74"/>
  <c r="AI92" i="25"/>
  <c r="H121" i="25"/>
  <c r="I135" i="56"/>
  <c r="H184" i="25" s="1"/>
  <c r="S267" i="47"/>
  <c r="S274" i="47" s="1"/>
  <c r="S78" i="47"/>
  <c r="N191" i="47"/>
  <c r="AI131" i="25"/>
  <c r="E95" i="74"/>
  <c r="E58" i="74"/>
  <c r="V135" i="56"/>
  <c r="U184" i="25" s="1"/>
  <c r="U121" i="25"/>
  <c r="R267" i="47"/>
  <c r="R274" i="47" s="1"/>
  <c r="R78" i="47"/>
  <c r="H92" i="25"/>
  <c r="H58" i="73"/>
  <c r="H97" i="74" s="1"/>
  <c r="H95" i="75" s="1"/>
  <c r="AN150" i="25"/>
  <c r="S207" i="47"/>
  <c r="M188" i="47"/>
  <c r="AH127" i="25"/>
  <c r="V92" i="25"/>
  <c r="V58" i="73"/>
  <c r="V97" i="74" s="1"/>
  <c r="V95" i="75" s="1"/>
  <c r="I107" i="36"/>
  <c r="AI161" i="46" s="1"/>
  <c r="J161" i="56" s="1"/>
  <c r="V43" i="70"/>
  <c r="V59" i="71"/>
  <c r="V63" i="71" s="1"/>
  <c r="K107" i="36"/>
  <c r="AK161" i="46" s="1"/>
  <c r="AB68" i="25"/>
  <c r="O230" i="46"/>
  <c r="L148" i="25"/>
  <c r="L268" i="25" s="1"/>
  <c r="M162" i="56"/>
  <c r="L85" i="74"/>
  <c r="L83" i="75" s="1"/>
  <c r="T86" i="71"/>
  <c r="T49" i="71"/>
  <c r="D42" i="71"/>
  <c r="C38" i="71"/>
  <c r="O267" i="47"/>
  <c r="O274" i="47" s="1"/>
  <c r="O78" i="47"/>
  <c r="H207" i="47"/>
  <c r="AC150" i="25"/>
  <c r="I43" i="70"/>
  <c r="I59" i="71"/>
  <c r="I63" i="71" s="1"/>
  <c r="K42" i="44"/>
  <c r="D236" i="56"/>
  <c r="X155" i="56"/>
  <c r="W204" i="25" s="1"/>
  <c r="W141" i="25"/>
  <c r="T82" i="74"/>
  <c r="T80" i="75" s="1"/>
  <c r="W228" i="46"/>
  <c r="T144" i="25"/>
  <c r="T266" i="25" s="1"/>
  <c r="U158" i="56"/>
  <c r="O141" i="25"/>
  <c r="P155" i="56"/>
  <c r="O204" i="25" s="1"/>
  <c r="J77" i="70"/>
  <c r="J97" i="70" s="1"/>
  <c r="J76" i="71"/>
  <c r="J97" i="71" s="1"/>
  <c r="J211" i="25"/>
  <c r="J309" i="25" s="1"/>
  <c r="K229" i="56"/>
  <c r="U230" i="56"/>
  <c r="AN270" i="25"/>
  <c r="O86" i="71"/>
  <c r="O49" i="71"/>
  <c r="X229" i="46"/>
  <c r="U84" i="74"/>
  <c r="U82" i="75" s="1"/>
  <c r="T120" i="25"/>
  <c r="R58" i="73"/>
  <c r="R97" i="74" s="1"/>
  <c r="R95" i="75" s="1"/>
  <c r="R92" i="25"/>
  <c r="I86" i="71"/>
  <c r="I49" i="71"/>
  <c r="R144" i="25"/>
  <c r="R266" i="25" s="1"/>
  <c r="U228" i="46"/>
  <c r="S158" i="56"/>
  <c r="R82" i="74"/>
  <c r="R80" i="75" s="1"/>
  <c r="P144" i="25"/>
  <c r="P266" i="25" s="1"/>
  <c r="S228" i="46"/>
  <c r="Q158" i="56"/>
  <c r="P82" i="74"/>
  <c r="P80" i="75" s="1"/>
  <c r="W134" i="56"/>
  <c r="AF148" i="25"/>
  <c r="AF268" i="25" s="1"/>
  <c r="K205" i="47"/>
  <c r="K367" i="47" s="1"/>
  <c r="AI230" i="46"/>
  <c r="W148" i="25"/>
  <c r="W268" i="25" s="1"/>
  <c r="Z230" i="46"/>
  <c r="W85" i="74"/>
  <c r="W83" i="75" s="1"/>
  <c r="X162" i="56"/>
  <c r="E201" i="47"/>
  <c r="E364" i="47" s="1"/>
  <c r="Z144" i="25"/>
  <c r="Z266" i="25" s="1"/>
  <c r="AC228" i="46"/>
  <c r="D59" i="36"/>
  <c r="S95" i="74"/>
  <c r="S58" i="74"/>
  <c r="I95" i="74"/>
  <c r="I58" i="74"/>
  <c r="W59" i="36"/>
  <c r="U190" i="25"/>
  <c r="U14" i="65"/>
  <c r="V230" i="56"/>
  <c r="L107" i="36"/>
  <c r="AL161" i="46" s="1"/>
  <c r="M93" i="75"/>
  <c r="M56" i="75"/>
  <c r="O59" i="36"/>
  <c r="W59" i="71"/>
  <c r="W63" i="71" s="1"/>
  <c r="W43" i="70"/>
  <c r="X231" i="56"/>
  <c r="W208" i="25"/>
  <c r="W311" i="25" s="1"/>
  <c r="S107" i="36"/>
  <c r="AS161" i="46" s="1"/>
  <c r="R135" i="56"/>
  <c r="Q184" i="25" s="1"/>
  <c r="Q121" i="25"/>
  <c r="M63" i="36"/>
  <c r="R161" i="46" s="1"/>
  <c r="V86" i="71"/>
  <c r="V49" i="71"/>
  <c r="K95" i="74"/>
  <c r="K58" i="74"/>
  <c r="G15" i="73"/>
  <c r="H141" i="56"/>
  <c r="J231" i="46"/>
  <c r="G127" i="25"/>
  <c r="AR150" i="25"/>
  <c r="W207" i="47"/>
  <c r="U205" i="47"/>
  <c r="U367" i="47" s="1"/>
  <c r="AP148" i="25"/>
  <c r="AP268" i="25" s="1"/>
  <c r="AS230" i="46"/>
  <c r="I205" i="47"/>
  <c r="I367" i="47" s="1"/>
  <c r="AD148" i="25"/>
  <c r="AD268" i="25" s="1"/>
  <c r="AG230" i="46"/>
  <c r="U267" i="47"/>
  <c r="U274" i="47" s="1"/>
  <c r="U78" i="47"/>
  <c r="AO144" i="25"/>
  <c r="AO266" i="25" s="1"/>
  <c r="AR228" i="46"/>
  <c r="T201" i="47"/>
  <c r="T364" i="47" s="1"/>
  <c r="AB144" i="25"/>
  <c r="AB266" i="25" s="1"/>
  <c r="G201" i="47"/>
  <c r="G364" i="47" s="1"/>
  <c r="AE228" i="46"/>
  <c r="F58" i="73"/>
  <c r="F97" i="74" s="1"/>
  <c r="F95" i="75" s="1"/>
  <c r="F92" i="25"/>
  <c r="F88" i="71"/>
  <c r="F89" i="70"/>
  <c r="F81" i="69"/>
  <c r="F59" i="65"/>
  <c r="O134" i="56"/>
  <c r="Q225" i="46"/>
  <c r="N120" i="25"/>
  <c r="L208" i="25"/>
  <c r="L311" i="25" s="1"/>
  <c r="M231" i="56"/>
  <c r="G188" i="47"/>
  <c r="AE231" i="46"/>
  <c r="AB127" i="25"/>
  <c r="Y88" i="25"/>
  <c r="C39" i="70"/>
  <c r="D43" i="70"/>
  <c r="D59" i="71"/>
  <c r="Q68" i="25"/>
  <c r="Q84" i="25"/>
  <c r="Q88" i="25" s="1"/>
  <c r="Q94" i="25"/>
  <c r="AG228" i="46"/>
  <c r="I201" i="47"/>
  <c r="I364" i="47" s="1"/>
  <c r="AD144" i="25"/>
  <c r="AD266" i="25" s="1"/>
  <c r="V201" i="47"/>
  <c r="V364" i="47" s="1"/>
  <c r="AQ144" i="25"/>
  <c r="AQ266" i="25" s="1"/>
  <c r="AT228" i="46"/>
  <c r="L358" i="47"/>
  <c r="D131" i="25"/>
  <c r="E145" i="56"/>
  <c r="D16" i="73"/>
  <c r="AC145" i="46"/>
  <c r="CO145" i="46" s="1"/>
  <c r="H194" i="25"/>
  <c r="H15" i="65"/>
  <c r="Y68" i="25"/>
  <c r="X61" i="25"/>
  <c r="D104" i="36" s="1"/>
  <c r="C66" i="74"/>
  <c r="Q231" i="56"/>
  <c r="P208" i="25"/>
  <c r="P311" i="25" s="1"/>
  <c r="S213" i="25"/>
  <c r="S16" i="65"/>
  <c r="G207" i="47"/>
  <c r="AB150" i="25"/>
  <c r="D107" i="36"/>
  <c r="N211" i="25"/>
  <c r="N309" i="25" s="1"/>
  <c r="N77" i="70"/>
  <c r="N97" i="70" s="1"/>
  <c r="O229" i="56"/>
  <c r="N76" i="71"/>
  <c r="N97" i="71" s="1"/>
  <c r="R95" i="74"/>
  <c r="R58" i="74"/>
  <c r="N43" i="70"/>
  <c r="N59" i="71"/>
  <c r="N63" i="71" s="1"/>
  <c r="Q134" i="56"/>
  <c r="S225" i="46"/>
  <c r="P120" i="25"/>
  <c r="K231" i="56"/>
  <c r="J208" i="25"/>
  <c r="J311" i="25" s="1"/>
  <c r="N135" i="56"/>
  <c r="M184" i="25" s="1"/>
  <c r="M121" i="25"/>
  <c r="F49" i="71"/>
  <c r="F86" i="71"/>
  <c r="AJ150" i="25"/>
  <c r="O207" i="47"/>
  <c r="Z150" i="25"/>
  <c r="E207" i="47"/>
  <c r="P107" i="36"/>
  <c r="AP161" i="46" s="1"/>
  <c r="G230" i="56"/>
  <c r="F194" i="25"/>
  <c r="F15" i="65"/>
  <c r="AC68" i="25"/>
  <c r="H104" i="36"/>
  <c r="AH157" i="46" s="1"/>
  <c r="I208" i="25"/>
  <c r="I311" i="25" s="1"/>
  <c r="J231" i="56"/>
  <c r="K208" i="25"/>
  <c r="I15" i="65"/>
  <c r="I194" i="25"/>
  <c r="P59" i="36"/>
  <c r="AS52" i="25"/>
  <c r="AM127" i="25"/>
  <c r="R188" i="47"/>
  <c r="AP231" i="46"/>
  <c r="U148" i="25"/>
  <c r="U268" i="25" s="1"/>
  <c r="V162" i="56"/>
  <c r="U85" i="74"/>
  <c r="U83" i="75" s="1"/>
  <c r="X230" i="46"/>
  <c r="Q208" i="25"/>
  <c r="Q311" i="25" s="1"/>
  <c r="R231" i="56"/>
  <c r="AQ68" i="25"/>
  <c r="AQ84" i="25"/>
  <c r="AQ88" i="25" s="1"/>
  <c r="V88" i="71" s="1"/>
  <c r="D68" i="25"/>
  <c r="C61" i="25"/>
  <c r="D60" i="36" s="1"/>
  <c r="D94" i="25"/>
  <c r="M155" i="56"/>
  <c r="L204" i="25" s="1"/>
  <c r="L141" i="25"/>
  <c r="M86" i="71"/>
  <c r="M49" i="71"/>
  <c r="V267" i="47"/>
  <c r="V274" i="47" s="1"/>
  <c r="V78" i="47"/>
  <c r="AK150" i="25"/>
  <c r="P207" i="47"/>
  <c r="F41" i="56"/>
  <c r="Q41" i="56"/>
  <c r="U41" i="56"/>
  <c r="P41" i="56"/>
  <c r="I41" i="56"/>
  <c r="D95" i="74"/>
  <c r="D58" i="74"/>
  <c r="C51" i="74"/>
  <c r="S68" i="25"/>
  <c r="S84" i="25"/>
  <c r="S88" i="25" s="1"/>
  <c r="S94" i="25"/>
  <c r="E269" i="25"/>
  <c r="AO270" i="25"/>
  <c r="V231" i="56"/>
  <c r="U208" i="25"/>
  <c r="U311" i="25" s="1"/>
  <c r="I358" i="47"/>
  <c r="H120" i="25"/>
  <c r="I134" i="56"/>
  <c r="K225" i="46"/>
  <c r="AL92" i="25"/>
  <c r="AB84" i="25"/>
  <c r="AB88" i="25" s="1"/>
  <c r="AL231" i="46"/>
  <c r="AI127" i="25"/>
  <c r="N188" i="47"/>
  <c r="U95" i="74"/>
  <c r="U58" i="74"/>
  <c r="U120" i="25"/>
  <c r="X225" i="46"/>
  <c r="V134" i="56"/>
  <c r="J14" i="65"/>
  <c r="K230" i="56"/>
  <c r="J190" i="25"/>
  <c r="G158" i="56"/>
  <c r="F144" i="25"/>
  <c r="F266" i="25" s="1"/>
  <c r="I228" i="46"/>
  <c r="F82" i="74"/>
  <c r="F80" i="75" s="1"/>
  <c r="K229" i="46"/>
  <c r="H84" i="74"/>
  <c r="H82" i="75" s="1"/>
  <c r="S86" i="71"/>
  <c r="S49" i="71"/>
  <c r="L49" i="71"/>
  <c r="L86" i="71"/>
  <c r="E365" i="47"/>
  <c r="AN131" i="25"/>
  <c r="S191" i="47"/>
  <c r="E267" i="47"/>
  <c r="E274" i="47" s="1"/>
  <c r="E78" i="47"/>
  <c r="V147" i="25"/>
  <c r="V267" i="25" s="1"/>
  <c r="Y229" i="46"/>
  <c r="V84" i="74"/>
  <c r="V82" i="75" s="1"/>
  <c r="Q95" i="74"/>
  <c r="Q58" i="74"/>
  <c r="O141" i="56"/>
  <c r="O68" i="25"/>
  <c r="O84" i="25"/>
  <c r="O88" i="25" s="1"/>
  <c r="O94" i="25"/>
  <c r="AD228" i="46"/>
  <c r="AA144" i="25"/>
  <c r="AA266" i="25" s="1"/>
  <c r="F201" i="47"/>
  <c r="F364" i="47" s="1"/>
  <c r="R93" i="75"/>
  <c r="R56" i="75"/>
  <c r="D64" i="70"/>
  <c r="C64" i="70" s="1"/>
  <c r="C60" i="70"/>
  <c r="AC127" i="25"/>
  <c r="H188" i="47"/>
  <c r="AF231" i="46"/>
  <c r="V208" i="25"/>
  <c r="V311" i="25" s="1"/>
  <c r="W231" i="56"/>
  <c r="O59" i="71"/>
  <c r="O63" i="71" s="1"/>
  <c r="O43" i="70"/>
  <c r="Z225" i="46"/>
  <c r="W120" i="25"/>
  <c r="X134" i="56"/>
  <c r="G267" i="47"/>
  <c r="G274" i="47" s="1"/>
  <c r="G78" i="47"/>
  <c r="P134" i="56"/>
  <c r="R225" i="46"/>
  <c r="T269" i="25"/>
  <c r="S365" i="47"/>
  <c r="F93" i="75"/>
  <c r="F56" i="75"/>
  <c r="O144" i="25"/>
  <c r="O266" i="25" s="1"/>
  <c r="O82" i="74"/>
  <c r="O80" i="75" s="1"/>
  <c r="P158" i="56"/>
  <c r="R228" i="46"/>
  <c r="H95" i="74"/>
  <c r="H58" i="74"/>
  <c r="G59" i="71"/>
  <c r="G63" i="71" s="1"/>
  <c r="G43" i="70"/>
  <c r="T121" i="25"/>
  <c r="U135" i="56"/>
  <c r="T184" i="25" s="1"/>
  <c r="J15" i="65"/>
  <c r="J194" i="25"/>
  <c r="D267" i="47"/>
  <c r="D274" i="47" s="1"/>
  <c r="C68" i="47"/>
  <c r="D78" i="47"/>
  <c r="L144" i="25"/>
  <c r="L266" i="25" s="1"/>
  <c r="L82" i="74"/>
  <c r="L80" i="75" s="1"/>
  <c r="M158" i="56"/>
  <c r="O228" i="46"/>
  <c r="T228" i="46"/>
  <c r="Q144" i="25"/>
  <c r="Q266" i="25" s="1"/>
  <c r="Q82" i="74"/>
  <c r="Q80" i="75" s="1"/>
  <c r="R158" i="56"/>
  <c r="N228" i="46"/>
  <c r="K82" i="74"/>
  <c r="K80" i="75" s="1"/>
  <c r="L158" i="56"/>
  <c r="K144" i="25"/>
  <c r="K266" i="25" s="1"/>
  <c r="W135" i="56"/>
  <c r="V184" i="25" s="1"/>
  <c r="V121" i="25"/>
  <c r="K43" i="70"/>
  <c r="K59" i="71"/>
  <c r="K63" i="71" s="1"/>
  <c r="V95" i="74"/>
  <c r="V58" i="74"/>
  <c r="P267" i="47"/>
  <c r="P274" i="47" s="1"/>
  <c r="P78" i="47"/>
  <c r="P269" i="25"/>
  <c r="E68" i="25"/>
  <c r="E84" i="25"/>
  <c r="E88" i="25" s="1"/>
  <c r="E94" i="25"/>
  <c r="D208" i="25"/>
  <c r="E231" i="56"/>
  <c r="D159" i="56"/>
  <c r="G208" i="25"/>
  <c r="G311" i="25" s="1"/>
  <c r="H231" i="56"/>
  <c r="T93" i="75"/>
  <c r="T56" i="75"/>
  <c r="AX164" i="46"/>
  <c r="N135" i="46"/>
  <c r="N134" i="46"/>
  <c r="N155" i="46"/>
  <c r="J230" i="56"/>
  <c r="I190" i="25"/>
  <c r="I14" i="65"/>
  <c r="AC84" i="25"/>
  <c r="AC88" i="25" s="1"/>
  <c r="H88" i="71" s="1"/>
  <c r="H269" i="25"/>
  <c r="W68" i="25"/>
  <c r="W94" i="25"/>
  <c r="W84" i="25"/>
  <c r="W88" i="25" s="1"/>
  <c r="O208" i="25"/>
  <c r="AC270" i="25"/>
  <c r="I267" i="47"/>
  <c r="I274" i="47" s="1"/>
  <c r="I78" i="47"/>
  <c r="T16" i="65"/>
  <c r="T213" i="25"/>
  <c r="F145" i="56"/>
  <c r="P164" i="56"/>
  <c r="K267" i="47"/>
  <c r="K274" i="47" s="1"/>
  <c r="K78" i="47"/>
  <c r="U358" i="47"/>
  <c r="U93" i="75"/>
  <c r="U56" i="75"/>
  <c r="H93" i="75"/>
  <c r="H56" i="75"/>
  <c r="O76" i="71"/>
  <c r="O97" i="71" s="1"/>
  <c r="O77" i="70"/>
  <c r="O97" i="70" s="1"/>
  <c r="O211" i="25"/>
  <c r="O309" i="25" s="1"/>
  <c r="P229" i="56"/>
  <c r="F207" i="47"/>
  <c r="AA150" i="25"/>
  <c r="W269" i="25"/>
  <c r="H59" i="71"/>
  <c r="H63" i="71" s="1"/>
  <c r="H43" i="70"/>
  <c r="F14" i="65"/>
  <c r="F190" i="25"/>
  <c r="S93" i="75"/>
  <c r="S56" i="75"/>
  <c r="I158" i="46"/>
  <c r="C61" i="36"/>
  <c r="L135" i="56"/>
  <c r="K184" i="25" s="1"/>
  <c r="K121" i="25"/>
  <c r="R63" i="36"/>
  <c r="W161" i="46" s="1"/>
  <c r="C80" i="25"/>
  <c r="H65" i="36" s="1"/>
  <c r="AS73" i="25"/>
  <c r="O63" i="36"/>
  <c r="T161" i="46" s="1"/>
  <c r="J63" i="36"/>
  <c r="O161" i="46" s="1"/>
  <c r="Q63" i="36"/>
  <c r="V161" i="46" s="1"/>
  <c r="G63" i="36"/>
  <c r="L161" i="46" s="1"/>
  <c r="S63" i="36"/>
  <c r="X161" i="46" s="1"/>
  <c r="E63" i="36"/>
  <c r="J161" i="46" s="1"/>
  <c r="T63" i="36"/>
  <c r="Y161" i="46" s="1"/>
  <c r="P63" i="36"/>
  <c r="U161" i="46" s="1"/>
  <c r="Q43" i="70"/>
  <c r="Q59" i="71"/>
  <c r="Q63" i="71" s="1"/>
  <c r="L93" i="75"/>
  <c r="L56" i="75"/>
  <c r="AR127" i="25"/>
  <c r="AU231" i="46"/>
  <c r="W188" i="47"/>
  <c r="AL148" i="25"/>
  <c r="AL268" i="25" s="1"/>
  <c r="AO230" i="46"/>
  <c r="Q205" i="47"/>
  <c r="Q367" i="47" s="1"/>
  <c r="AG148" i="25"/>
  <c r="AG268" i="25" s="1"/>
  <c r="L205" i="47"/>
  <c r="L367" i="47" s="1"/>
  <c r="AJ230" i="46"/>
  <c r="W63" i="36"/>
  <c r="AB161" i="46" s="1"/>
  <c r="G121" i="25"/>
  <c r="H135" i="56"/>
  <c r="G184" i="25" s="1"/>
  <c r="AM68" i="25"/>
  <c r="AM84" i="25"/>
  <c r="AM88" i="25" s="1"/>
  <c r="J68" i="25"/>
  <c r="J94" i="25"/>
  <c r="J84" i="25"/>
  <c r="J88" i="25" s="1"/>
  <c r="Z148" i="25"/>
  <c r="Z268" i="25" s="1"/>
  <c r="AC230" i="46"/>
  <c r="E205" i="47"/>
  <c r="E367" i="47" s="1"/>
  <c r="K93" i="75"/>
  <c r="K56" i="75"/>
  <c r="H86" i="71"/>
  <c r="H49" i="71"/>
  <c r="N208" i="25"/>
  <c r="N311" i="25" s="1"/>
  <c r="O231" i="56"/>
  <c r="C206" i="47"/>
  <c r="AO228" i="46"/>
  <c r="Q201" i="47"/>
  <c r="Q364" i="47" s="1"/>
  <c r="AL144" i="25"/>
  <c r="AL266" i="25" s="1"/>
  <c r="H201" i="47"/>
  <c r="H364" i="47" s="1"/>
  <c r="AF228" i="46"/>
  <c r="AC144" i="25"/>
  <c r="AC266" i="25" s="1"/>
  <c r="T267" i="47"/>
  <c r="T274" i="47" s="1"/>
  <c r="T78" i="47"/>
  <c r="W135" i="46"/>
  <c r="W134" i="46"/>
  <c r="W155" i="46"/>
  <c r="Q213" i="25"/>
  <c r="Q16" i="65"/>
  <c r="K14" i="65"/>
  <c r="K190" i="25"/>
  <c r="L230" i="56"/>
  <c r="D127" i="25"/>
  <c r="E141" i="56"/>
  <c r="D15" i="73"/>
  <c r="G231" i="46"/>
  <c r="AC141" i="46"/>
  <c r="N121" i="25"/>
  <c r="O135" i="56"/>
  <c r="N184" i="25" s="1"/>
  <c r="P93" i="75"/>
  <c r="P56" i="75"/>
  <c r="L267" i="47"/>
  <c r="L274" i="47" s="1"/>
  <c r="L78" i="47"/>
  <c r="H76" i="71"/>
  <c r="H97" i="71" s="1"/>
  <c r="H211" i="25"/>
  <c r="H309" i="25" s="1"/>
  <c r="H77" i="70"/>
  <c r="H97" i="70" s="1"/>
  <c r="I229" i="56"/>
  <c r="AX41" i="46"/>
  <c r="D144" i="47"/>
  <c r="M107" i="36"/>
  <c r="AM161" i="46" s="1"/>
  <c r="X80" i="25"/>
  <c r="H109" i="36" s="1"/>
  <c r="U107" i="36"/>
  <c r="AU161" i="46" s="1"/>
  <c r="V161" i="56" s="1"/>
  <c r="R107" i="36"/>
  <c r="AR161" i="46" s="1"/>
  <c r="F107" i="36"/>
  <c r="AF161" i="46" s="1"/>
  <c r="V107" i="36"/>
  <c r="AV161" i="46" s="1"/>
  <c r="O107" i="36"/>
  <c r="AO161" i="46" s="1"/>
  <c r="T107" i="36"/>
  <c r="AT161" i="46" s="1"/>
  <c r="J107" i="36"/>
  <c r="AJ161" i="46" s="1"/>
  <c r="Q155" i="56"/>
  <c r="P204" i="25" s="1"/>
  <c r="P141" i="25"/>
  <c r="R208" i="25"/>
  <c r="R311" i="25" s="1"/>
  <c r="S231" i="56"/>
  <c r="P141" i="56"/>
  <c r="M141" i="25"/>
  <c r="N155" i="56"/>
  <c r="M204" i="25" s="1"/>
  <c r="G77" i="70"/>
  <c r="G97" i="70" s="1"/>
  <c r="G211" i="25"/>
  <c r="G309" i="25" s="1"/>
  <c r="G76" i="71"/>
  <c r="G97" i="71" s="1"/>
  <c r="H229" i="56"/>
  <c r="N144" i="25"/>
  <c r="N266" i="25" s="1"/>
  <c r="N82" i="74"/>
  <c r="N80" i="75" s="1"/>
  <c r="O158" i="56"/>
  <c r="Q228" i="46"/>
  <c r="N194" i="25"/>
  <c r="N15" i="65"/>
  <c r="K228" i="46"/>
  <c r="I158" i="56"/>
  <c r="H82" i="74"/>
  <c r="H80" i="75" s="1"/>
  <c r="H144" i="25"/>
  <c r="H266" i="25" s="1"/>
  <c r="D49" i="75"/>
  <c r="C45" i="75"/>
  <c r="AX141" i="46"/>
  <c r="N58" i="73"/>
  <c r="N97" i="74" s="1"/>
  <c r="N95" i="75" s="1"/>
  <c r="N92" i="25"/>
  <c r="N81" i="69"/>
  <c r="N59" i="65"/>
  <c r="N89" i="70"/>
  <c r="S85" i="74"/>
  <c r="S83" i="75" s="1"/>
  <c r="S148" i="25"/>
  <c r="S268" i="25" s="1"/>
  <c r="T162" i="56"/>
  <c r="V230" i="46"/>
  <c r="C64" i="36"/>
  <c r="I162" i="46"/>
  <c r="G239" i="46"/>
  <c r="AC81" i="46"/>
  <c r="AA239" i="46" s="1"/>
  <c r="S145" i="56"/>
  <c r="M135" i="56"/>
  <c r="L184" i="25" s="1"/>
  <c r="L121" i="25"/>
  <c r="U15" i="65"/>
  <c r="U194" i="25"/>
  <c r="Q93" i="75"/>
  <c r="Q56" i="75"/>
  <c r="F155" i="56"/>
  <c r="E204" i="25" s="1"/>
  <c r="E141" i="25"/>
  <c r="P191" i="47"/>
  <c r="AK131" i="25"/>
  <c r="W41" i="56"/>
  <c r="V41" i="56"/>
  <c r="M41" i="56"/>
  <c r="H41" i="56"/>
  <c r="O41" i="56"/>
  <c r="D70" i="75"/>
  <c r="C70" i="75" s="1"/>
  <c r="C66" i="75"/>
  <c r="AO92" i="25"/>
  <c r="C202" i="47"/>
  <c r="T365" i="47"/>
  <c r="Q107" i="36"/>
  <c r="AQ161" i="46" s="1"/>
  <c r="G107" i="36"/>
  <c r="AG161" i="46" s="1"/>
  <c r="N207" i="47"/>
  <c r="AI150" i="25"/>
  <c r="G95" i="74"/>
  <c r="G58" i="74"/>
  <c r="L95" i="74"/>
  <c r="L58" i="74"/>
  <c r="T68" i="25"/>
  <c r="T60" i="36"/>
  <c r="Y157" i="46" s="1"/>
  <c r="T84" i="25"/>
  <c r="T88" i="25" s="1"/>
  <c r="T94" i="25"/>
  <c r="U141" i="25"/>
  <c r="V155" i="56"/>
  <c r="U204" i="25" s="1"/>
  <c r="Z270" i="25"/>
  <c r="AN127" i="25"/>
  <c r="S188" i="47"/>
  <c r="AQ231" i="46"/>
  <c r="AK231" i="46"/>
  <c r="M207" i="47"/>
  <c r="AH150" i="25"/>
  <c r="T95" i="74"/>
  <c r="T58" i="74"/>
  <c r="Q145" i="56"/>
  <c r="N145" i="56"/>
  <c r="N230" i="56" s="1"/>
  <c r="U201" i="47"/>
  <c r="U364" i="47" s="1"/>
  <c r="AS228" i="46"/>
  <c r="AP144" i="25"/>
  <c r="AP266" i="25" s="1"/>
  <c r="E93" i="75"/>
  <c r="E56" i="75"/>
  <c r="K44" i="44"/>
  <c r="D255" i="56"/>
  <c r="Q15" i="65"/>
  <c r="Q194" i="25"/>
  <c r="I135" i="46"/>
  <c r="I155" i="46"/>
  <c r="C57" i="36"/>
  <c r="I134" i="46"/>
  <c r="V365" i="47"/>
  <c r="AA148" i="25"/>
  <c r="AA268" i="25" s="1"/>
  <c r="AD230" i="46"/>
  <c r="F205" i="47"/>
  <c r="F367" i="47" s="1"/>
  <c r="S59" i="36"/>
  <c r="D57" i="71"/>
  <c r="C57" i="71" s="1"/>
  <c r="C53" i="71"/>
  <c r="W121" i="25"/>
  <c r="X135" i="56"/>
  <c r="W184" i="25" s="1"/>
  <c r="U213" i="25"/>
  <c r="U16" i="65"/>
  <c r="G93" i="75"/>
  <c r="G56" i="75"/>
  <c r="P135" i="56"/>
  <c r="O184" i="25" s="1"/>
  <c r="O121" i="25"/>
  <c r="AR92" i="25"/>
  <c r="H68" i="25"/>
  <c r="H94" i="25"/>
  <c r="S208" i="25"/>
  <c r="S311" i="25" s="1"/>
  <c r="T231" i="56"/>
  <c r="H59" i="36"/>
  <c r="L58" i="73"/>
  <c r="L97" i="74" s="1"/>
  <c r="L95" i="75" s="1"/>
  <c r="L92" i="25"/>
  <c r="L89" i="70"/>
  <c r="L59" i="65"/>
  <c r="L81" i="69"/>
  <c r="L88" i="71"/>
  <c r="W213" i="25"/>
  <c r="W16" i="65"/>
  <c r="AF68" i="25"/>
  <c r="U59" i="36"/>
  <c r="I147" i="25"/>
  <c r="I267" i="25" s="1"/>
  <c r="L229" i="46"/>
  <c r="I84" i="74"/>
  <c r="I82" i="75" s="1"/>
  <c r="M208" i="25"/>
  <c r="M311" i="25" s="1"/>
  <c r="N231" i="56"/>
  <c r="V228" i="46"/>
  <c r="S82" i="74"/>
  <c r="S80" i="75" s="1"/>
  <c r="T158" i="56"/>
  <c r="S144" i="25"/>
  <c r="S266" i="25" s="1"/>
  <c r="W144" i="25"/>
  <c r="W266" i="25" s="1"/>
  <c r="X158" i="56"/>
  <c r="W82" i="74"/>
  <c r="W80" i="75" s="1"/>
  <c r="Z228" i="46"/>
  <c r="J267" i="47"/>
  <c r="J274" i="47" s="1"/>
  <c r="J78" i="47"/>
  <c r="AK148" i="25"/>
  <c r="AK268" i="25" s="1"/>
  <c r="P205" i="47"/>
  <c r="P367" i="47" s="1"/>
  <c r="AN230" i="46"/>
  <c r="AE68" i="25"/>
  <c r="AE84" i="25"/>
  <c r="AE88" i="25" s="1"/>
  <c r="V213" i="25"/>
  <c r="V16" i="65"/>
  <c r="Q141" i="56"/>
  <c r="CO159" i="46"/>
  <c r="AV232" i="46"/>
  <c r="D365" i="47"/>
  <c r="O134" i="46"/>
  <c r="O155" i="46"/>
  <c r="O135" i="46"/>
  <c r="G365" i="47"/>
  <c r="R49" i="71"/>
  <c r="R86" i="71"/>
  <c r="G59" i="36"/>
  <c r="K15" i="65"/>
  <c r="K194" i="25"/>
  <c r="H107" i="36"/>
  <c r="AH161" i="46" s="1"/>
  <c r="J59" i="71"/>
  <c r="J63" i="71" s="1"/>
  <c r="J43" i="70"/>
  <c r="P95" i="74"/>
  <c r="P58" i="74"/>
  <c r="K134" i="46"/>
  <c r="K135" i="46"/>
  <c r="K155" i="46"/>
  <c r="P68" i="25"/>
  <c r="P84" i="25"/>
  <c r="P88" i="25" s="1"/>
  <c r="P94" i="25"/>
  <c r="H267" i="47"/>
  <c r="H274" i="47" s="1"/>
  <c r="H78" i="47"/>
  <c r="H208" i="25"/>
  <c r="H311" i="25" s="1"/>
  <c r="I231" i="56"/>
  <c r="T145" i="56"/>
  <c r="J93" i="75"/>
  <c r="J56" i="75"/>
  <c r="C105" i="25"/>
  <c r="P119" i="36" s="1"/>
  <c r="BK91" i="46" s="1"/>
  <c r="Q91" i="56" s="1"/>
  <c r="J358" i="47"/>
  <c r="T225" i="46"/>
  <c r="R134" i="56"/>
  <c r="AA127" i="25"/>
  <c r="F188" i="47"/>
  <c r="AD231" i="46"/>
  <c r="X141" i="56"/>
  <c r="V68" i="25"/>
  <c r="V94" i="25"/>
  <c r="I68" i="25"/>
  <c r="I94" i="25"/>
  <c r="I84" i="25"/>
  <c r="I88" i="25" s="1"/>
  <c r="M365" i="47"/>
  <c r="AH230" i="46"/>
  <c r="AE148" i="25"/>
  <c r="AE268" i="25" s="1"/>
  <c r="J205" i="47"/>
  <c r="J367" i="47" s="1"/>
  <c r="W267" i="47"/>
  <c r="W274" i="47" s="1"/>
  <c r="W78" i="47"/>
  <c r="K141" i="25"/>
  <c r="L155" i="56"/>
  <c r="K204" i="25" s="1"/>
  <c r="G131" i="25"/>
  <c r="G16" i="73"/>
  <c r="H145" i="56"/>
  <c r="H205" i="47"/>
  <c r="H367" i="47" s="1"/>
  <c r="AF230" i="46"/>
  <c r="AC148" i="25"/>
  <c r="AC268" i="25" s="1"/>
  <c r="V205" i="47"/>
  <c r="V367" i="47" s="1"/>
  <c r="AT230" i="46"/>
  <c r="AQ148" i="25"/>
  <c r="AQ268" i="25" s="1"/>
  <c r="AJ148" i="25"/>
  <c r="AJ268" i="25" s="1"/>
  <c r="AM230" i="46"/>
  <c r="O205" i="47"/>
  <c r="O367" i="47" s="1"/>
  <c r="K158" i="56"/>
  <c r="J162" i="56"/>
  <c r="G120" i="25"/>
  <c r="J225" i="46"/>
  <c r="H134" i="56"/>
  <c r="C105" i="36"/>
  <c r="V104" i="36" l="1"/>
  <c r="AV157" i="46" s="1"/>
  <c r="T190" i="25"/>
  <c r="M134" i="56"/>
  <c r="X149" i="25"/>
  <c r="X270" i="25" s="1"/>
  <c r="N213" i="25"/>
  <c r="Y225" i="46"/>
  <c r="L147" i="25"/>
  <c r="L267" i="25" s="1"/>
  <c r="M81" i="69"/>
  <c r="W225" i="46"/>
  <c r="K365" i="47"/>
  <c r="P231" i="56"/>
  <c r="L231" i="56"/>
  <c r="F147" i="25"/>
  <c r="F267" i="25" s="1"/>
  <c r="J104" i="36"/>
  <c r="AJ157" i="46" s="1"/>
  <c r="AE143" i="25" s="1"/>
  <c r="AE265" i="25" s="1"/>
  <c r="H358" i="47"/>
  <c r="U134" i="56"/>
  <c r="K84" i="74"/>
  <c r="K82" i="75" s="1"/>
  <c r="H141" i="25"/>
  <c r="L161" i="56"/>
  <c r="L228" i="56" s="1"/>
  <c r="U59" i="65"/>
  <c r="K104" i="36"/>
  <c r="AK157" i="46" s="1"/>
  <c r="AF143" i="25" s="1"/>
  <c r="AF265" i="25" s="1"/>
  <c r="R104" i="36"/>
  <c r="AR157" i="46" s="1"/>
  <c r="O311" i="25"/>
  <c r="K311" i="25"/>
  <c r="F84" i="74"/>
  <c r="F82" i="75" s="1"/>
  <c r="N225" i="46"/>
  <c r="M161" i="56"/>
  <c r="L210" i="25" s="1"/>
  <c r="L308" i="25" s="1"/>
  <c r="L84" i="74"/>
  <c r="L82" i="75" s="1"/>
  <c r="U88" i="71"/>
  <c r="L134" i="56"/>
  <c r="U92" i="25"/>
  <c r="D163" i="56"/>
  <c r="K161" i="44" s="1"/>
  <c r="L161" i="44" s="1"/>
  <c r="U81" i="69"/>
  <c r="N109" i="36"/>
  <c r="AN142" i="46" s="1"/>
  <c r="S60" i="36"/>
  <c r="X157" i="46" s="1"/>
  <c r="S143" i="25" s="1"/>
  <c r="S265" i="25" s="1"/>
  <c r="M89" i="70"/>
  <c r="F358" i="47"/>
  <c r="I65" i="36"/>
  <c r="O119" i="36"/>
  <c r="BJ91" i="46" s="1"/>
  <c r="P91" i="56" s="1"/>
  <c r="F65" i="36"/>
  <c r="K143" i="46" s="1"/>
  <c r="U65" i="36"/>
  <c r="Z143" i="46" s="1"/>
  <c r="P60" i="36"/>
  <c r="U157" i="46" s="1"/>
  <c r="AN269" i="25"/>
  <c r="O60" i="36"/>
  <c r="T157" i="46" s="1"/>
  <c r="AM269" i="25"/>
  <c r="C191" i="47"/>
  <c r="M88" i="71"/>
  <c r="X131" i="25"/>
  <c r="W358" i="47"/>
  <c r="F310" i="25"/>
  <c r="W65" i="36"/>
  <c r="AB142" i="46" s="1"/>
  <c r="W60" i="36"/>
  <c r="AB157" i="46" s="1"/>
  <c r="W143" i="25" s="1"/>
  <c r="W265" i="25" s="1"/>
  <c r="E60" i="36"/>
  <c r="J157" i="46" s="1"/>
  <c r="H227" i="46" s="1"/>
  <c r="M59" i="65"/>
  <c r="V60" i="36"/>
  <c r="AA157" i="46" s="1"/>
  <c r="V143" i="25" s="1"/>
  <c r="V265" i="25" s="1"/>
  <c r="C207" i="47"/>
  <c r="I60" i="36"/>
  <c r="N157" i="46" s="1"/>
  <c r="I143" i="25" s="1"/>
  <c r="I265" i="25" s="1"/>
  <c r="X127" i="25"/>
  <c r="G263" i="25"/>
  <c r="D65" i="36"/>
  <c r="I144" i="46" s="1"/>
  <c r="H60" i="36"/>
  <c r="M157" i="46" s="1"/>
  <c r="I157" i="56" s="1"/>
  <c r="V65" i="36"/>
  <c r="AV231" i="46"/>
  <c r="J60" i="36"/>
  <c r="O157" i="46" s="1"/>
  <c r="M227" i="46" s="1"/>
  <c r="AR269" i="25"/>
  <c r="I310" i="25"/>
  <c r="AC269" i="25"/>
  <c r="X150" i="25"/>
  <c r="V228" i="56"/>
  <c r="U76" i="70"/>
  <c r="U96" i="70" s="1"/>
  <c r="U210" i="25"/>
  <c r="U308" i="25" s="1"/>
  <c r="U75" i="71"/>
  <c r="U96" i="71" s="1"/>
  <c r="AH150" i="46"/>
  <c r="AH143" i="46"/>
  <c r="AH144" i="46"/>
  <c r="AC130" i="25" s="1"/>
  <c r="AH142" i="46"/>
  <c r="AD157" i="46"/>
  <c r="M228" i="56"/>
  <c r="I150" i="46"/>
  <c r="S15" i="65"/>
  <c r="S194" i="25"/>
  <c r="AF229" i="46"/>
  <c r="H204" i="47"/>
  <c r="H366" i="47" s="1"/>
  <c r="AC147" i="25"/>
  <c r="AC267" i="25" s="1"/>
  <c r="J121" i="25"/>
  <c r="K135" i="56"/>
  <c r="J184" i="25" s="1"/>
  <c r="G194" i="25"/>
  <c r="G15" i="65"/>
  <c r="I92" i="25"/>
  <c r="I58" i="73"/>
  <c r="I97" i="74" s="1"/>
  <c r="I95" i="75" s="1"/>
  <c r="I59" i="65"/>
  <c r="I89" i="70"/>
  <c r="I88" i="71"/>
  <c r="I81" i="69"/>
  <c r="W14" i="65"/>
  <c r="W190" i="25"/>
  <c r="W310" i="25" s="1"/>
  <c r="X230" i="56"/>
  <c r="I119" i="36"/>
  <c r="BD91" i="46" s="1"/>
  <c r="J91" i="56" s="1"/>
  <c r="T119" i="36"/>
  <c r="BO91" i="46" s="1"/>
  <c r="U91" i="56" s="1"/>
  <c r="Q119" i="36"/>
  <c r="BL91" i="46" s="1"/>
  <c r="R91" i="56" s="1"/>
  <c r="D119" i="36"/>
  <c r="R119" i="36"/>
  <c r="BM91" i="46" s="1"/>
  <c r="S91" i="56" s="1"/>
  <c r="G119" i="36"/>
  <c r="BB91" i="46" s="1"/>
  <c r="H91" i="56" s="1"/>
  <c r="N119" i="36"/>
  <c r="BI91" i="46" s="1"/>
  <c r="O91" i="56" s="1"/>
  <c r="L119" i="36"/>
  <c r="BG91" i="46" s="1"/>
  <c r="M91" i="56" s="1"/>
  <c r="K119" i="36"/>
  <c r="BF91" i="46" s="1"/>
  <c r="L91" i="56" s="1"/>
  <c r="V119" i="36"/>
  <c r="BQ91" i="46" s="1"/>
  <c r="W91" i="56" s="1"/>
  <c r="F119" i="36"/>
  <c r="BA91" i="46" s="1"/>
  <c r="G91" i="56" s="1"/>
  <c r="U119" i="36"/>
  <c r="BP91" i="46" s="1"/>
  <c r="V91" i="56" s="1"/>
  <c r="H119" i="36"/>
  <c r="BC91" i="46" s="1"/>
  <c r="I91" i="56" s="1"/>
  <c r="M119" i="36"/>
  <c r="BH91" i="46" s="1"/>
  <c r="N91" i="56" s="1"/>
  <c r="M142" i="46"/>
  <c r="M150" i="46"/>
  <c r="M144" i="46"/>
  <c r="M143" i="46"/>
  <c r="R194" i="25"/>
  <c r="R15" i="65"/>
  <c r="G230" i="46"/>
  <c r="D85" i="74"/>
  <c r="D148" i="25"/>
  <c r="E162" i="56"/>
  <c r="AC162" i="46"/>
  <c r="D93" i="75"/>
  <c r="C49" i="75"/>
  <c r="D56" i="75"/>
  <c r="C15" i="73"/>
  <c r="C365" i="47"/>
  <c r="J229" i="46"/>
  <c r="G84" i="74"/>
  <c r="G82" i="75" s="1"/>
  <c r="H161" i="56"/>
  <c r="G147" i="25"/>
  <c r="G267" i="25" s="1"/>
  <c r="G183" i="25"/>
  <c r="G304" i="25" s="1"/>
  <c r="H224" i="56"/>
  <c r="K227" i="56"/>
  <c r="J74" i="70"/>
  <c r="J95" i="70" s="1"/>
  <c r="J207" i="25"/>
  <c r="J307" i="25" s="1"/>
  <c r="J73" i="71"/>
  <c r="J95" i="71" s="1"/>
  <c r="R224" i="56"/>
  <c r="Q183" i="25"/>
  <c r="Q304" i="25" s="1"/>
  <c r="P58" i="73"/>
  <c r="P97" i="74" s="1"/>
  <c r="P95" i="75" s="1"/>
  <c r="P92" i="25"/>
  <c r="P88" i="71"/>
  <c r="P59" i="65"/>
  <c r="P81" i="69"/>
  <c r="P89" i="70"/>
  <c r="G135" i="56"/>
  <c r="F184" i="25" s="1"/>
  <c r="F121" i="25"/>
  <c r="J87" i="70"/>
  <c r="J50" i="70"/>
  <c r="J120" i="25"/>
  <c r="K134" i="56"/>
  <c r="M225" i="46"/>
  <c r="P14" i="65"/>
  <c r="Q230" i="56"/>
  <c r="P190" i="25"/>
  <c r="AH227" i="46"/>
  <c r="J200" i="47"/>
  <c r="J363" i="47" s="1"/>
  <c r="S74" i="70"/>
  <c r="S95" i="70" s="1"/>
  <c r="S207" i="25"/>
  <c r="S307" i="25" s="1"/>
  <c r="S73" i="71"/>
  <c r="S95" i="71" s="1"/>
  <c r="T227" i="56"/>
  <c r="D121" i="25"/>
  <c r="E135" i="56"/>
  <c r="AC135" i="46"/>
  <c r="CO135" i="46" s="1"/>
  <c r="P15" i="65"/>
  <c r="P194" i="25"/>
  <c r="S358" i="47"/>
  <c r="AO229" i="46"/>
  <c r="Q204" i="47"/>
  <c r="Q366" i="47" s="1"/>
  <c r="AL147" i="25"/>
  <c r="AL267" i="25" s="1"/>
  <c r="P109" i="36"/>
  <c r="AH229" i="46"/>
  <c r="AE147" i="25"/>
  <c r="AE267" i="25" s="1"/>
  <c r="J204" i="47"/>
  <c r="J366" i="47" s="1"/>
  <c r="AD229" i="46"/>
  <c r="AA147" i="25"/>
  <c r="AA267" i="25" s="1"/>
  <c r="F204" i="47"/>
  <c r="F366" i="47" s="1"/>
  <c r="AK229" i="46"/>
  <c r="M204" i="47"/>
  <c r="M366" i="47" s="1"/>
  <c r="AH147" i="25"/>
  <c r="AH267" i="25" s="1"/>
  <c r="E230" i="56"/>
  <c r="D190" i="25"/>
  <c r="D14" i="65"/>
  <c r="D141" i="56"/>
  <c r="R141" i="25"/>
  <c r="S155" i="56"/>
  <c r="R204" i="25" s="1"/>
  <c r="J58" i="73"/>
  <c r="J97" i="74" s="1"/>
  <c r="J95" i="75" s="1"/>
  <c r="J92" i="25"/>
  <c r="J89" i="70"/>
  <c r="J59" i="65"/>
  <c r="J81" i="69"/>
  <c r="J88" i="71"/>
  <c r="AM92" i="25"/>
  <c r="U161" i="56"/>
  <c r="W229" i="46"/>
  <c r="T84" i="74"/>
  <c r="T82" i="75" s="1"/>
  <c r="T147" i="25"/>
  <c r="T267" i="25" s="1"/>
  <c r="Q147" i="25"/>
  <c r="Q267" i="25" s="1"/>
  <c r="R161" i="56"/>
  <c r="T229" i="46"/>
  <c r="Q84" i="74"/>
  <c r="Q82" i="75" s="1"/>
  <c r="R65" i="36"/>
  <c r="AS80" i="25"/>
  <c r="J65" i="36"/>
  <c r="P65" i="36"/>
  <c r="Q65" i="36"/>
  <c r="T65" i="36"/>
  <c r="G65" i="36"/>
  <c r="O65" i="36"/>
  <c r="E65" i="36"/>
  <c r="S65" i="36"/>
  <c r="M65" i="36"/>
  <c r="E119" i="36"/>
  <c r="AZ91" i="46" s="1"/>
  <c r="F91" i="56" s="1"/>
  <c r="AA269" i="25"/>
  <c r="L109" i="36"/>
  <c r="I121" i="25"/>
  <c r="J135" i="56"/>
  <c r="I184" i="25" s="1"/>
  <c r="X208" i="25"/>
  <c r="D311" i="25"/>
  <c r="C208" i="25"/>
  <c r="O183" i="25"/>
  <c r="O304" i="25" s="1"/>
  <c r="P224" i="56"/>
  <c r="W263" i="25"/>
  <c r="K109" i="36"/>
  <c r="I109" i="36"/>
  <c r="AI269" i="25"/>
  <c r="C95" i="74"/>
  <c r="N60" i="36"/>
  <c r="S157" i="46" s="1"/>
  <c r="AS61" i="25"/>
  <c r="C68" i="25"/>
  <c r="H62" i="36" s="1"/>
  <c r="G60" i="36"/>
  <c r="L157" i="46" s="1"/>
  <c r="R60" i="36"/>
  <c r="W157" i="46" s="1"/>
  <c r="M60" i="36"/>
  <c r="R157" i="46" s="1"/>
  <c r="U60" i="36"/>
  <c r="Z157" i="46" s="1"/>
  <c r="AD161" i="46"/>
  <c r="C107" i="36"/>
  <c r="D15" i="65"/>
  <c r="D194" i="25"/>
  <c r="D145" i="56"/>
  <c r="K143" i="44" s="1"/>
  <c r="L143" i="44" s="1"/>
  <c r="G161" i="56"/>
  <c r="Q92" i="25"/>
  <c r="Q58" i="73"/>
  <c r="Q97" i="74" s="1"/>
  <c r="Q95" i="75" s="1"/>
  <c r="Q88" i="71"/>
  <c r="Q81" i="69"/>
  <c r="Q59" i="65"/>
  <c r="Q89" i="70"/>
  <c r="D87" i="70"/>
  <c r="D50" i="70"/>
  <c r="C43" i="70"/>
  <c r="O224" i="56"/>
  <c r="N183" i="25"/>
  <c r="N304" i="25" s="1"/>
  <c r="G269" i="25"/>
  <c r="K263" i="25"/>
  <c r="M84" i="74"/>
  <c r="M82" i="75" s="1"/>
  <c r="N161" i="56"/>
  <c r="P229" i="46"/>
  <c r="M147" i="25"/>
  <c r="M267" i="25" s="1"/>
  <c r="U310" i="25"/>
  <c r="V183" i="25"/>
  <c r="V304" i="25" s="1"/>
  <c r="W224" i="56"/>
  <c r="R59" i="65"/>
  <c r="T183" i="25"/>
  <c r="T304" i="25" s="1"/>
  <c r="U224" i="56"/>
  <c r="I87" i="70"/>
  <c r="I50" i="70"/>
  <c r="K204" i="47"/>
  <c r="K366" i="47" s="1"/>
  <c r="AF147" i="25"/>
  <c r="AF267" i="25" s="1"/>
  <c r="AI229" i="46"/>
  <c r="V59" i="65"/>
  <c r="M358" i="47"/>
  <c r="H89" i="70"/>
  <c r="K65" i="36"/>
  <c r="C188" i="47"/>
  <c r="X144" i="25"/>
  <c r="X266" i="25" s="1"/>
  <c r="Y266" i="25"/>
  <c r="G213" i="25"/>
  <c r="G16" i="65"/>
  <c r="U73" i="71"/>
  <c r="U95" i="71" s="1"/>
  <c r="U207" i="25"/>
  <c r="U307" i="25" s="1"/>
  <c r="V227" i="56"/>
  <c r="U74" i="70"/>
  <c r="U95" i="70" s="1"/>
  <c r="U87" i="70"/>
  <c r="U50" i="70"/>
  <c r="L60" i="36"/>
  <c r="Q157" i="46" s="1"/>
  <c r="I73" i="71"/>
  <c r="I95" i="71" s="1"/>
  <c r="J227" i="56"/>
  <c r="I207" i="25"/>
  <c r="I307" i="25" s="1"/>
  <c r="I74" i="70"/>
  <c r="I95" i="70" s="1"/>
  <c r="O15" i="65"/>
  <c r="O194" i="25"/>
  <c r="J119" i="36"/>
  <c r="BE91" i="46" s="1"/>
  <c r="K91" i="56" s="1"/>
  <c r="Q109" i="36"/>
  <c r="E263" i="25"/>
  <c r="V76" i="71"/>
  <c r="V97" i="71" s="1"/>
  <c r="V211" i="25"/>
  <c r="V309" i="25" s="1"/>
  <c r="V77" i="70"/>
  <c r="V97" i="70" s="1"/>
  <c r="W229" i="56"/>
  <c r="R358" i="47"/>
  <c r="L43" i="44"/>
  <c r="J251" i="44" s="1"/>
  <c r="I251" i="44"/>
  <c r="S230" i="56"/>
  <c r="C17" i="73"/>
  <c r="E211" i="25"/>
  <c r="E309" i="25" s="1"/>
  <c r="E77" i="70"/>
  <c r="E97" i="70" s="1"/>
  <c r="E76" i="71"/>
  <c r="E97" i="71" s="1"/>
  <c r="F229" i="56"/>
  <c r="X212" i="25"/>
  <c r="C212" i="25"/>
  <c r="C84" i="25"/>
  <c r="AB144" i="46"/>
  <c r="G134" i="56"/>
  <c r="F120" i="25"/>
  <c r="I225" i="46"/>
  <c r="D120" i="25"/>
  <c r="G225" i="46"/>
  <c r="E134" i="56"/>
  <c r="AC134" i="46"/>
  <c r="I252" i="44"/>
  <c r="L44" i="44"/>
  <c r="J252" i="44" s="1"/>
  <c r="AN144" i="46"/>
  <c r="AI130" i="25" s="1"/>
  <c r="AN150" i="46"/>
  <c r="AN143" i="46"/>
  <c r="T204" i="47"/>
  <c r="T366" i="47" s="1"/>
  <c r="AO147" i="25"/>
  <c r="AO267" i="25" s="1"/>
  <c r="AR229" i="46"/>
  <c r="R204" i="47"/>
  <c r="R366" i="47" s="1"/>
  <c r="AP229" i="46"/>
  <c r="AM147" i="25"/>
  <c r="AM267" i="25" s="1"/>
  <c r="C144" i="47"/>
  <c r="C334" i="47" s="1"/>
  <c r="D334" i="47"/>
  <c r="CO141" i="46"/>
  <c r="AA231" i="46"/>
  <c r="D269" i="25"/>
  <c r="C127" i="25"/>
  <c r="K150" i="46"/>
  <c r="S134" i="56"/>
  <c r="U225" i="46"/>
  <c r="R120" i="25"/>
  <c r="AP227" i="46"/>
  <c r="AM143" i="25"/>
  <c r="AM265" i="25" s="1"/>
  <c r="R200" i="47"/>
  <c r="R363" i="47" s="1"/>
  <c r="W147" i="25"/>
  <c r="W267" i="25" s="1"/>
  <c r="W84" i="74"/>
  <c r="W82" i="75" s="1"/>
  <c r="Z229" i="46"/>
  <c r="X161" i="56"/>
  <c r="F161" i="56"/>
  <c r="H229" i="46"/>
  <c r="E147" i="25"/>
  <c r="E267" i="25" s="1"/>
  <c r="E84" i="74"/>
  <c r="E82" i="75" s="1"/>
  <c r="M229" i="46"/>
  <c r="J147" i="25"/>
  <c r="J267" i="25" s="1"/>
  <c r="J84" i="74"/>
  <c r="J82" i="75" s="1"/>
  <c r="K161" i="56"/>
  <c r="U229" i="46"/>
  <c r="R84" i="74"/>
  <c r="R82" i="75" s="1"/>
  <c r="S161" i="56"/>
  <c r="R147" i="25"/>
  <c r="R267" i="25" s="1"/>
  <c r="E158" i="56"/>
  <c r="D144" i="25"/>
  <c r="G228" i="46"/>
  <c r="AC158" i="46"/>
  <c r="D82" i="74"/>
  <c r="H87" i="70"/>
  <c r="H50" i="70"/>
  <c r="W58" i="73"/>
  <c r="W97" i="74" s="1"/>
  <c r="W95" i="75" s="1"/>
  <c r="W92" i="25"/>
  <c r="W89" i="70"/>
  <c r="W81" i="69"/>
  <c r="W59" i="65"/>
  <c r="W88" i="71"/>
  <c r="G87" i="70"/>
  <c r="G50" i="70"/>
  <c r="O58" i="73"/>
  <c r="O97" i="74" s="1"/>
  <c r="O95" i="75" s="1"/>
  <c r="O92" i="25"/>
  <c r="O88" i="71"/>
  <c r="O89" i="70"/>
  <c r="O81" i="69"/>
  <c r="O59" i="65"/>
  <c r="N14" i="65"/>
  <c r="O230" i="56"/>
  <c r="N190" i="25"/>
  <c r="N310" i="25" s="1"/>
  <c r="F74" i="70"/>
  <c r="F95" i="70" s="1"/>
  <c r="G227" i="56"/>
  <c r="F207" i="25"/>
  <c r="F307" i="25" s="1"/>
  <c r="F73" i="71"/>
  <c r="F95" i="71" s="1"/>
  <c r="U183" i="25"/>
  <c r="U304" i="25" s="1"/>
  <c r="V224" i="56"/>
  <c r="U76" i="71"/>
  <c r="U97" i="71" s="1"/>
  <c r="U77" i="70"/>
  <c r="U97" i="70" s="1"/>
  <c r="V229" i="56"/>
  <c r="U211" i="25"/>
  <c r="U309" i="25" s="1"/>
  <c r="M263" i="25"/>
  <c r="P263" i="25"/>
  <c r="N87" i="70"/>
  <c r="N50" i="70"/>
  <c r="T230" i="56"/>
  <c r="C131" i="25"/>
  <c r="Q60" i="36"/>
  <c r="V157" i="46" s="1"/>
  <c r="AJ229" i="46"/>
  <c r="AG147" i="25"/>
  <c r="AG267" i="25" s="1"/>
  <c r="L204" i="47"/>
  <c r="L366" i="47" s="1"/>
  <c r="R89" i="70"/>
  <c r="T263" i="25"/>
  <c r="T310" i="25"/>
  <c r="I233" i="44"/>
  <c r="L42" i="44"/>
  <c r="J233" i="44" s="1"/>
  <c r="E109" i="36"/>
  <c r="U263" i="25"/>
  <c r="R76" i="71"/>
  <c r="R97" i="71" s="1"/>
  <c r="R211" i="25"/>
  <c r="R309" i="25" s="1"/>
  <c r="S229" i="56"/>
  <c r="R77" i="70"/>
  <c r="R97" i="70" s="1"/>
  <c r="P87" i="70"/>
  <c r="P50" i="70"/>
  <c r="O358" i="47"/>
  <c r="M87" i="70"/>
  <c r="M50" i="70"/>
  <c r="M74" i="70"/>
  <c r="M95" i="70" s="1"/>
  <c r="M73" i="71"/>
  <c r="M95" i="71" s="1"/>
  <c r="N227" i="56"/>
  <c r="M207" i="25"/>
  <c r="M307" i="25" s="1"/>
  <c r="E87" i="70"/>
  <c r="E50" i="70"/>
  <c r="AU229" i="46"/>
  <c r="AR147" i="25"/>
  <c r="AR267" i="25" s="1"/>
  <c r="W204" i="47"/>
  <c r="W366" i="47" s="1"/>
  <c r="K60" i="36"/>
  <c r="P157" i="46" s="1"/>
  <c r="G207" i="25"/>
  <c r="G307" i="25" s="1"/>
  <c r="H227" i="56"/>
  <c r="G73" i="71"/>
  <c r="G95" i="71" s="1"/>
  <c r="G74" i="70"/>
  <c r="G95" i="70" s="1"/>
  <c r="H263" i="25"/>
  <c r="F230" i="56"/>
  <c r="E190" i="25"/>
  <c r="E14" i="65"/>
  <c r="D41" i="56"/>
  <c r="K41" i="44" s="1"/>
  <c r="L41" i="44" s="1"/>
  <c r="E183" i="25"/>
  <c r="E304" i="25" s="1"/>
  <c r="F224" i="56"/>
  <c r="L263" i="25"/>
  <c r="S120" i="25"/>
  <c r="T134" i="56"/>
  <c r="V225" i="46"/>
  <c r="AB269" i="25"/>
  <c r="AP92" i="25"/>
  <c r="C150" i="25"/>
  <c r="V310" i="25"/>
  <c r="D58" i="73"/>
  <c r="D92" i="25"/>
  <c r="C88" i="25"/>
  <c r="P55" i="36" s="1"/>
  <c r="D81" i="69"/>
  <c r="D88" i="71"/>
  <c r="D89" i="70"/>
  <c r="D59" i="65"/>
  <c r="C63" i="36"/>
  <c r="S310" i="25"/>
  <c r="T58" i="73"/>
  <c r="T97" i="74" s="1"/>
  <c r="T95" i="75" s="1"/>
  <c r="T92" i="25"/>
  <c r="T89" i="70"/>
  <c r="T59" i="65"/>
  <c r="T88" i="71"/>
  <c r="T81" i="69"/>
  <c r="I76" i="70"/>
  <c r="I96" i="70" s="1"/>
  <c r="I210" i="25"/>
  <c r="I308" i="25" s="1"/>
  <c r="J228" i="56"/>
  <c r="I75" i="71"/>
  <c r="I96" i="71" s="1"/>
  <c r="T81" i="74"/>
  <c r="T79" i="75" s="1"/>
  <c r="T143" i="25"/>
  <c r="T265" i="25" s="1"/>
  <c r="W227" i="46"/>
  <c r="G204" i="47"/>
  <c r="G366" i="47" s="1"/>
  <c r="AB147" i="25"/>
  <c r="AB267" i="25" s="1"/>
  <c r="AE229" i="46"/>
  <c r="T229" i="56"/>
  <c r="S211" i="25"/>
  <c r="S309" i="25" s="1"/>
  <c r="S76" i="71"/>
  <c r="S97" i="71" s="1"/>
  <c r="S77" i="70"/>
  <c r="S97" i="70" s="1"/>
  <c r="H73" i="71"/>
  <c r="H95" i="71" s="1"/>
  <c r="H74" i="70"/>
  <c r="H95" i="70" s="1"/>
  <c r="H207" i="25"/>
  <c r="H307" i="25" s="1"/>
  <c r="I227" i="56"/>
  <c r="N142" i="46"/>
  <c r="N144" i="46"/>
  <c r="N150" i="46"/>
  <c r="N143" i="46"/>
  <c r="N73" i="71"/>
  <c r="N95" i="71" s="1"/>
  <c r="N74" i="70"/>
  <c r="N95" i="70" s="1"/>
  <c r="N207" i="25"/>
  <c r="N307" i="25" s="1"/>
  <c r="O227" i="56"/>
  <c r="AJ147" i="25"/>
  <c r="AJ267" i="25" s="1"/>
  <c r="O204" i="47"/>
  <c r="O366" i="47" s="1"/>
  <c r="AM229" i="46"/>
  <c r="U204" i="47"/>
  <c r="U366" i="47" s="1"/>
  <c r="AP147" i="25"/>
  <c r="AP267" i="25" s="1"/>
  <c r="AS229" i="46"/>
  <c r="S135" i="56"/>
  <c r="R184" i="25" s="1"/>
  <c r="R121" i="25"/>
  <c r="J143" i="25"/>
  <c r="J265" i="25" s="1"/>
  <c r="K157" i="56"/>
  <c r="J81" i="74"/>
  <c r="J79" i="75" s="1"/>
  <c r="Q87" i="70"/>
  <c r="Q50" i="70"/>
  <c r="V229" i="46"/>
  <c r="S84" i="74"/>
  <c r="S82" i="75" s="1"/>
  <c r="T161" i="56"/>
  <c r="S147" i="25"/>
  <c r="S267" i="25" s="1"/>
  <c r="R229" i="46"/>
  <c r="O147" i="25"/>
  <c r="O267" i="25" s="1"/>
  <c r="O84" i="74"/>
  <c r="O82" i="75" s="1"/>
  <c r="P161" i="56"/>
  <c r="S109" i="36"/>
  <c r="O16" i="65"/>
  <c r="O213" i="25"/>
  <c r="AC92" i="25"/>
  <c r="J155" i="56"/>
  <c r="I204" i="25" s="1"/>
  <c r="I141" i="25"/>
  <c r="K157" i="44"/>
  <c r="E58" i="73"/>
  <c r="E97" i="74" s="1"/>
  <c r="E95" i="75" s="1"/>
  <c r="E92" i="25"/>
  <c r="E89" i="70"/>
  <c r="E88" i="71"/>
  <c r="E81" i="69"/>
  <c r="E59" i="65"/>
  <c r="R227" i="56"/>
  <c r="Q73" i="71"/>
  <c r="Q95" i="71" s="1"/>
  <c r="Q207" i="25"/>
  <c r="Q307" i="25" s="1"/>
  <c r="Q74" i="70"/>
  <c r="Q95" i="70" s="1"/>
  <c r="O207" i="25"/>
  <c r="O307" i="25" s="1"/>
  <c r="P227" i="56"/>
  <c r="O73" i="71"/>
  <c r="O95" i="71" s="1"/>
  <c r="O74" i="70"/>
  <c r="O95" i="70" s="1"/>
  <c r="O87" i="70"/>
  <c r="O50" i="70"/>
  <c r="O81" i="74"/>
  <c r="O79" i="75" s="1"/>
  <c r="O143" i="25"/>
  <c r="O265" i="25" s="1"/>
  <c r="R227" i="46"/>
  <c r="I161" i="56"/>
  <c r="J310" i="25"/>
  <c r="AB92" i="25"/>
  <c r="G81" i="69"/>
  <c r="G88" i="71"/>
  <c r="G89" i="70"/>
  <c r="G59" i="65"/>
  <c r="H183" i="25"/>
  <c r="H304" i="25" s="1"/>
  <c r="I224" i="56"/>
  <c r="S58" i="73"/>
  <c r="S97" i="74" s="1"/>
  <c r="S95" i="75" s="1"/>
  <c r="S92" i="25"/>
  <c r="S89" i="70"/>
  <c r="S88" i="71"/>
  <c r="S59" i="65"/>
  <c r="S81" i="69"/>
  <c r="C94" i="25"/>
  <c r="AQ92" i="25"/>
  <c r="AK147" i="25"/>
  <c r="AK267" i="25" s="1"/>
  <c r="AN229" i="46"/>
  <c r="P204" i="47"/>
  <c r="P366" i="47" s="1"/>
  <c r="E104" i="36"/>
  <c r="AE157" i="46" s="1"/>
  <c r="W104" i="36"/>
  <c r="AW157" i="46" s="1"/>
  <c r="X157" i="56" s="1"/>
  <c r="I104" i="36"/>
  <c r="AI157" i="46" s="1"/>
  <c r="F104" i="36"/>
  <c r="AF157" i="46" s="1"/>
  <c r="P104" i="36"/>
  <c r="AP157" i="46" s="1"/>
  <c r="Q157" i="56" s="1"/>
  <c r="O104" i="36"/>
  <c r="AO157" i="46" s="1"/>
  <c r="P157" i="56" s="1"/>
  <c r="L104" i="36"/>
  <c r="AL157" i="46" s="1"/>
  <c r="X68" i="25"/>
  <c r="H106" i="36" s="1"/>
  <c r="S104" i="36"/>
  <c r="AS157" i="46" s="1"/>
  <c r="N104" i="36"/>
  <c r="AN157" i="46" s="1"/>
  <c r="T104" i="36"/>
  <c r="AT157" i="46" s="1"/>
  <c r="Q104" i="36"/>
  <c r="AQ157" i="46" s="1"/>
  <c r="X84" i="25"/>
  <c r="G358" i="47"/>
  <c r="N263" i="25"/>
  <c r="G14" i="65"/>
  <c r="H230" i="56"/>
  <c r="G190" i="25"/>
  <c r="R81" i="69"/>
  <c r="T74" i="70"/>
  <c r="T95" i="70" s="1"/>
  <c r="U227" i="56"/>
  <c r="T73" i="71"/>
  <c r="T95" i="71" s="1"/>
  <c r="T207" i="25"/>
  <c r="T307" i="25" s="1"/>
  <c r="D49" i="71"/>
  <c r="D86" i="71"/>
  <c r="C42" i="71"/>
  <c r="G104" i="36"/>
  <c r="AG157" i="46" s="1"/>
  <c r="V87" i="70"/>
  <c r="V50" i="70"/>
  <c r="V81" i="69"/>
  <c r="H59" i="65"/>
  <c r="D364" i="47"/>
  <c r="C201" i="47"/>
  <c r="C364" i="47" s="1"/>
  <c r="R213" i="25"/>
  <c r="R310" i="25" s="1"/>
  <c r="R16" i="65"/>
  <c r="F60" i="36"/>
  <c r="K157" i="46" s="1"/>
  <c r="E204" i="47"/>
  <c r="E366" i="47" s="1"/>
  <c r="Z147" i="25"/>
  <c r="Z267" i="25" s="1"/>
  <c r="AC229" i="46"/>
  <c r="F87" i="70"/>
  <c r="F50" i="70"/>
  <c r="D205" i="47"/>
  <c r="AX162" i="46"/>
  <c r="AV230" i="46" s="1"/>
  <c r="AB230" i="46"/>
  <c r="Y148" i="25"/>
  <c r="R87" i="70"/>
  <c r="R50" i="70"/>
  <c r="CO41" i="46"/>
  <c r="P358" i="47"/>
  <c r="L183" i="25"/>
  <c r="L304" i="25" s="1"/>
  <c r="M224" i="56"/>
  <c r="S87" i="70"/>
  <c r="S50" i="70"/>
  <c r="S141" i="25"/>
  <c r="T155" i="56"/>
  <c r="S204" i="25" s="1"/>
  <c r="Q310" i="25"/>
  <c r="N75" i="71"/>
  <c r="N96" i="71" s="1"/>
  <c r="N76" i="70"/>
  <c r="N96" i="70" s="1"/>
  <c r="O228" i="56"/>
  <c r="N210" i="25"/>
  <c r="N308" i="25" s="1"/>
  <c r="E358" i="47"/>
  <c r="U104" i="36"/>
  <c r="AU157" i="46" s="1"/>
  <c r="D213" i="25"/>
  <c r="D16" i="65"/>
  <c r="D164" i="56"/>
  <c r="K162" i="44" s="1"/>
  <c r="L162" i="44" s="1"/>
  <c r="AH92" i="25"/>
  <c r="L310" i="25"/>
  <c r="D84" i="74"/>
  <c r="AC161" i="46"/>
  <c r="E161" i="56"/>
  <c r="D147" i="25"/>
  <c r="G229" i="46"/>
  <c r="S227" i="46"/>
  <c r="P81" i="74"/>
  <c r="P79" i="75" s="1"/>
  <c r="P143" i="25"/>
  <c r="P265" i="25" s="1"/>
  <c r="X227" i="56"/>
  <c r="W74" i="70"/>
  <c r="W95" i="70" s="1"/>
  <c r="W207" i="25"/>
  <c r="W307" i="25" s="1"/>
  <c r="W73" i="71"/>
  <c r="W95" i="71" s="1"/>
  <c r="J229" i="56"/>
  <c r="I77" i="70"/>
  <c r="I97" i="70" s="1"/>
  <c r="I211" i="25"/>
  <c r="I309" i="25" s="1"/>
  <c r="I76" i="71"/>
  <c r="I97" i="71" s="1"/>
  <c r="G155" i="56"/>
  <c r="F204" i="25" s="1"/>
  <c r="F141" i="25"/>
  <c r="K155" i="56"/>
  <c r="J204" i="25" s="1"/>
  <c r="J141" i="25"/>
  <c r="AE92" i="25"/>
  <c r="S119" i="36"/>
  <c r="BN91" i="46" s="1"/>
  <c r="T91" i="56" s="1"/>
  <c r="D141" i="25"/>
  <c r="E155" i="56"/>
  <c r="AC155" i="46"/>
  <c r="CO155" i="46" s="1"/>
  <c r="M15" i="65"/>
  <c r="M194" i="25"/>
  <c r="M310" i="25" s="1"/>
  <c r="AA150" i="46"/>
  <c r="AA144" i="46"/>
  <c r="AA143" i="46"/>
  <c r="AA142" i="46"/>
  <c r="P230" i="56"/>
  <c r="O190" i="25"/>
  <c r="O14" i="65"/>
  <c r="AQ147" i="25"/>
  <c r="AQ267" i="25" s="1"/>
  <c r="AT229" i="46"/>
  <c r="V204" i="47"/>
  <c r="V366" i="47" s="1"/>
  <c r="D109" i="36"/>
  <c r="M109" i="36"/>
  <c r="R109" i="36"/>
  <c r="U109" i="36"/>
  <c r="V109" i="36"/>
  <c r="J109" i="36"/>
  <c r="O109" i="36"/>
  <c r="T109" i="36"/>
  <c r="F109" i="36"/>
  <c r="K310" i="25"/>
  <c r="W119" i="36"/>
  <c r="BR91" i="46" s="1"/>
  <c r="X91" i="56" s="1"/>
  <c r="P147" i="25"/>
  <c r="P267" i="25" s="1"/>
  <c r="P84" i="74"/>
  <c r="P82" i="75" s="1"/>
  <c r="Q161" i="56"/>
  <c r="S229" i="46"/>
  <c r="E194" i="25"/>
  <c r="E15" i="65"/>
  <c r="Z227" i="46"/>
  <c r="W81" i="74"/>
  <c r="W79" i="75" s="1"/>
  <c r="J134" i="56"/>
  <c r="I120" i="25"/>
  <c r="L225" i="46"/>
  <c r="K87" i="70"/>
  <c r="K50" i="70"/>
  <c r="K74" i="70"/>
  <c r="K95" i="70" s="1"/>
  <c r="K73" i="71"/>
  <c r="K95" i="71" s="1"/>
  <c r="L227" i="56"/>
  <c r="K207" i="25"/>
  <c r="K307" i="25" s="1"/>
  <c r="L74" i="70"/>
  <c r="L95" i="70" s="1"/>
  <c r="L73" i="71"/>
  <c r="L95" i="71" s="1"/>
  <c r="L207" i="25"/>
  <c r="L307" i="25" s="1"/>
  <c r="M227" i="56"/>
  <c r="C267" i="47"/>
  <c r="C274" i="47" s="1"/>
  <c r="C78" i="47"/>
  <c r="O263" i="25"/>
  <c r="W183" i="25"/>
  <c r="W304" i="25" s="1"/>
  <c r="X224" i="56"/>
  <c r="W161" i="56"/>
  <c r="N358" i="47"/>
  <c r="V227" i="46"/>
  <c r="I157" i="46"/>
  <c r="AT227" i="46"/>
  <c r="AQ143" i="25"/>
  <c r="AQ265" i="25" s="1"/>
  <c r="V200" i="47"/>
  <c r="V363" i="47" s="1"/>
  <c r="H200" i="47"/>
  <c r="H363" i="47" s="1"/>
  <c r="AF227" i="46"/>
  <c r="AC143" i="25"/>
  <c r="AC265" i="25" s="1"/>
  <c r="P183" i="25"/>
  <c r="P304" i="25" s="1"/>
  <c r="Q224" i="56"/>
  <c r="D106" i="36"/>
  <c r="C16" i="73"/>
  <c r="D63" i="71"/>
  <c r="C63" i="71" s="1"/>
  <c r="C59" i="71"/>
  <c r="Y92" i="25"/>
  <c r="X88" i="25"/>
  <c r="U99" i="36" s="1"/>
  <c r="K183" i="25"/>
  <c r="K304" i="25" s="1"/>
  <c r="L224" i="56"/>
  <c r="AQ229" i="46"/>
  <c r="AN147" i="25"/>
  <c r="AN267" i="25" s="1"/>
  <c r="S204" i="47"/>
  <c r="S366" i="47" s="1"/>
  <c r="W87" i="70"/>
  <c r="W50" i="70"/>
  <c r="C59" i="36"/>
  <c r="W211" i="25"/>
  <c r="W309" i="25" s="1"/>
  <c r="X229" i="56"/>
  <c r="W77" i="70"/>
  <c r="W97" i="70" s="1"/>
  <c r="W76" i="71"/>
  <c r="W97" i="71" s="1"/>
  <c r="V263" i="25"/>
  <c r="P207" i="25"/>
  <c r="P307" i="25" s="1"/>
  <c r="P73" i="71"/>
  <c r="P95" i="71" s="1"/>
  <c r="P74" i="70"/>
  <c r="P95" i="70" s="1"/>
  <c r="Q227" i="56"/>
  <c r="R74" i="70"/>
  <c r="R95" i="70" s="1"/>
  <c r="R207" i="25"/>
  <c r="R307" i="25" s="1"/>
  <c r="S227" i="56"/>
  <c r="R73" i="71"/>
  <c r="R95" i="71" s="1"/>
  <c r="R88" i="71"/>
  <c r="L65" i="36"/>
  <c r="W109" i="36"/>
  <c r="M229" i="56"/>
  <c r="L77" i="70"/>
  <c r="L97" i="70" s="1"/>
  <c r="L76" i="71"/>
  <c r="L97" i="71" s="1"/>
  <c r="L211" i="25"/>
  <c r="L309" i="25" s="1"/>
  <c r="I204" i="47"/>
  <c r="I366" i="47" s="1"/>
  <c r="AG229" i="46"/>
  <c r="AD147" i="25"/>
  <c r="AD267" i="25" s="1"/>
  <c r="V89" i="70"/>
  <c r="AH269" i="25"/>
  <c r="H81" i="69"/>
  <c r="C58" i="74"/>
  <c r="T211" i="25"/>
  <c r="T309" i="25" s="1"/>
  <c r="U229" i="56"/>
  <c r="T77" i="70"/>
  <c r="T97" i="70" s="1"/>
  <c r="T76" i="71"/>
  <c r="T97" i="71" s="1"/>
  <c r="N65" i="36"/>
  <c r="AJ269" i="25"/>
  <c r="L87" i="70"/>
  <c r="L50" i="70"/>
  <c r="T87" i="70"/>
  <c r="T50" i="70"/>
  <c r="W227" i="56"/>
  <c r="V74" i="70"/>
  <c r="V95" i="70" s="1"/>
  <c r="V73" i="71"/>
  <c r="V95" i="71" s="1"/>
  <c r="V207" i="25"/>
  <c r="V307" i="25" s="1"/>
  <c r="M77" i="70"/>
  <c r="M97" i="70" s="1"/>
  <c r="M211" i="25"/>
  <c r="M309" i="25" s="1"/>
  <c r="N229" i="56"/>
  <c r="M76" i="71"/>
  <c r="M97" i="71" s="1"/>
  <c r="K58" i="73"/>
  <c r="K97" i="74" s="1"/>
  <c r="K95" i="75" s="1"/>
  <c r="K92" i="25"/>
  <c r="K81" i="69"/>
  <c r="K59" i="65"/>
  <c r="K89" i="70"/>
  <c r="K88" i="71"/>
  <c r="K75" i="71"/>
  <c r="K96" i="71" s="1"/>
  <c r="G109" i="36"/>
  <c r="AK269" i="25"/>
  <c r="T135" i="56"/>
  <c r="S184" i="25" s="1"/>
  <c r="S121" i="25"/>
  <c r="Z269" i="25"/>
  <c r="M183" i="25"/>
  <c r="M304" i="25" s="1"/>
  <c r="N224" i="56"/>
  <c r="E207" i="25"/>
  <c r="E307" i="25" s="1"/>
  <c r="E73" i="71"/>
  <c r="E95" i="71" s="1"/>
  <c r="E74" i="70"/>
  <c r="E95" i="70" s="1"/>
  <c r="F227" i="56"/>
  <c r="CO164" i="46"/>
  <c r="M104" i="36"/>
  <c r="AM157" i="46" s="1"/>
  <c r="H310" i="25"/>
  <c r="S81" i="74" l="1"/>
  <c r="S79" i="75" s="1"/>
  <c r="AB143" i="46"/>
  <c r="L75" i="71"/>
  <c r="L96" i="71" s="1"/>
  <c r="K76" i="70"/>
  <c r="K96" i="70" s="1"/>
  <c r="K210" i="25"/>
  <c r="K308" i="25" s="1"/>
  <c r="AB150" i="46"/>
  <c r="Y227" i="46"/>
  <c r="L76" i="70"/>
  <c r="L96" i="70" s="1"/>
  <c r="T157" i="56"/>
  <c r="AI227" i="46"/>
  <c r="K200" i="47"/>
  <c r="K363" i="47" s="1"/>
  <c r="AS84" i="25"/>
  <c r="F157" i="56"/>
  <c r="E206" i="25" s="1"/>
  <c r="E306" i="25" s="1"/>
  <c r="I263" i="25"/>
  <c r="Q62" i="36"/>
  <c r="D231" i="56"/>
  <c r="L62" i="36"/>
  <c r="Q138" i="46" s="1"/>
  <c r="K142" i="46"/>
  <c r="F77" i="74" s="1"/>
  <c r="F75" i="75" s="1"/>
  <c r="C358" i="47"/>
  <c r="I142" i="46"/>
  <c r="D128" i="25" s="1"/>
  <c r="K144" i="46"/>
  <c r="F130" i="25" s="1"/>
  <c r="I143" i="46"/>
  <c r="D78" i="74" s="1"/>
  <c r="Z142" i="46"/>
  <c r="G106" i="36"/>
  <c r="AG138" i="46" s="1"/>
  <c r="K227" i="46"/>
  <c r="E81" i="74"/>
  <c r="E79" i="75" s="1"/>
  <c r="Z144" i="46"/>
  <c r="V62" i="36"/>
  <c r="AA139" i="46" s="1"/>
  <c r="Z150" i="46"/>
  <c r="O62" i="36"/>
  <c r="T138" i="46" s="1"/>
  <c r="J62" i="36"/>
  <c r="H81" i="74"/>
  <c r="H79" i="75" s="1"/>
  <c r="F62" i="36"/>
  <c r="K140" i="46" s="1"/>
  <c r="E143" i="25"/>
  <c r="E265" i="25" s="1"/>
  <c r="H143" i="25"/>
  <c r="H265" i="25" s="1"/>
  <c r="J263" i="25"/>
  <c r="I62" i="36"/>
  <c r="N138" i="46" s="1"/>
  <c r="G310" i="25"/>
  <c r="U106" i="36"/>
  <c r="K55" i="36"/>
  <c r="P131" i="46" s="1"/>
  <c r="K62" i="36"/>
  <c r="P138" i="46" s="1"/>
  <c r="D62" i="36"/>
  <c r="I151" i="46" s="1"/>
  <c r="X269" i="25"/>
  <c r="V81" i="74"/>
  <c r="V79" i="75" s="1"/>
  <c r="O310" i="25"/>
  <c r="W157" i="56"/>
  <c r="V72" i="71" s="1"/>
  <c r="V94" i="71" s="1"/>
  <c r="J106" i="36"/>
  <c r="I81" i="74"/>
  <c r="I79" i="75" s="1"/>
  <c r="L227" i="46"/>
  <c r="X92" i="25"/>
  <c r="C60" i="36"/>
  <c r="C16" i="65"/>
  <c r="T55" i="36"/>
  <c r="Y153" i="46" s="1"/>
  <c r="K106" i="36"/>
  <c r="AK160" i="46" s="1"/>
  <c r="E55" i="36"/>
  <c r="D55" i="36"/>
  <c r="I149" i="46" s="1"/>
  <c r="S55" i="36"/>
  <c r="X149" i="46" s="1"/>
  <c r="AH160" i="46"/>
  <c r="AH151" i="46"/>
  <c r="AH138" i="46"/>
  <c r="AH139" i="46"/>
  <c r="AH140" i="46"/>
  <c r="AC126" i="25" s="1"/>
  <c r="U153" i="46"/>
  <c r="U149" i="46"/>
  <c r="U131" i="46"/>
  <c r="U132" i="46"/>
  <c r="M139" i="46"/>
  <c r="M160" i="46"/>
  <c r="M151" i="46"/>
  <c r="M138" i="46"/>
  <c r="M140" i="46"/>
  <c r="AU132" i="46"/>
  <c r="AU131" i="46"/>
  <c r="AU149" i="46"/>
  <c r="AU153" i="46"/>
  <c r="P132" i="46"/>
  <c r="E73" i="70"/>
  <c r="E94" i="70" s="1"/>
  <c r="I183" i="25"/>
  <c r="I304" i="25" s="1"/>
  <c r="J224" i="56"/>
  <c r="W73" i="70"/>
  <c r="W94" i="70" s="1"/>
  <c r="W206" i="25"/>
  <c r="W306" i="25" s="1"/>
  <c r="X226" i="56"/>
  <c r="W72" i="71"/>
  <c r="W94" i="71" s="1"/>
  <c r="P76" i="70"/>
  <c r="P96" i="70" s="1"/>
  <c r="P75" i="71"/>
  <c r="P96" i="71" s="1"/>
  <c r="Q228" i="56"/>
  <c r="P210" i="25"/>
  <c r="P308" i="25" s="1"/>
  <c r="AO144" i="46"/>
  <c r="AJ130" i="25" s="1"/>
  <c r="AO142" i="46"/>
  <c r="AO150" i="46"/>
  <c r="AO143" i="46"/>
  <c r="AR142" i="46"/>
  <c r="AR150" i="46"/>
  <c r="AR143" i="46"/>
  <c r="AR144" i="46"/>
  <c r="AM130" i="25" s="1"/>
  <c r="V79" i="74"/>
  <c r="V77" i="75" s="1"/>
  <c r="V136" i="25"/>
  <c r="D204" i="25"/>
  <c r="D155" i="56"/>
  <c r="K153" i="44" s="1"/>
  <c r="L153" i="44" s="1"/>
  <c r="AA160" i="46"/>
  <c r="AA229" i="46"/>
  <c r="U200" i="47"/>
  <c r="U363" i="47" s="1"/>
  <c r="AS227" i="46"/>
  <c r="AP143" i="25"/>
  <c r="AP265" i="25" s="1"/>
  <c r="D367" i="47"/>
  <c r="C205" i="47"/>
  <c r="C367" i="47" s="1"/>
  <c r="AE227" i="46"/>
  <c r="AB143" i="25"/>
  <c r="AB265" i="25" s="1"/>
  <c r="G200" i="47"/>
  <c r="G363" i="47" s="1"/>
  <c r="C49" i="71"/>
  <c r="V138" i="46"/>
  <c r="V160" i="46"/>
  <c r="V140" i="46"/>
  <c r="V139" i="46"/>
  <c r="V151" i="46"/>
  <c r="AQ227" i="46"/>
  <c r="S200" i="47"/>
  <c r="S363" i="47" s="1"/>
  <c r="AN143" i="25"/>
  <c r="AN265" i="25" s="1"/>
  <c r="AK143" i="25"/>
  <c r="AK265" i="25" s="1"/>
  <c r="P200" i="47"/>
  <c r="P363" i="47" s="1"/>
  <c r="AN227" i="46"/>
  <c r="AC227" i="46"/>
  <c r="Z143" i="25"/>
  <c r="Z265" i="25" s="1"/>
  <c r="E200" i="47"/>
  <c r="E363" i="47" s="1"/>
  <c r="V99" i="36"/>
  <c r="H210" i="25"/>
  <c r="H308" i="25" s="1"/>
  <c r="I228" i="56"/>
  <c r="H75" i="71"/>
  <c r="H96" i="71" s="1"/>
  <c r="H76" i="70"/>
  <c r="H96" i="70" s="1"/>
  <c r="C92" i="25"/>
  <c r="S210" i="25"/>
  <c r="S308" i="25" s="1"/>
  <c r="S75" i="71"/>
  <c r="S96" i="71" s="1"/>
  <c r="T228" i="56"/>
  <c r="S76" i="70"/>
  <c r="S96" i="70" s="1"/>
  <c r="I130" i="25"/>
  <c r="C88" i="71"/>
  <c r="C190" i="25"/>
  <c r="E310" i="25"/>
  <c r="AE142" i="46"/>
  <c r="AE150" i="46"/>
  <c r="AE143" i="46"/>
  <c r="AE144" i="46"/>
  <c r="Z130" i="25" s="1"/>
  <c r="C82" i="74"/>
  <c r="D80" i="75"/>
  <c r="C80" i="75" s="1"/>
  <c r="E227" i="56"/>
  <c r="D74" i="70"/>
  <c r="D73" i="71"/>
  <c r="D207" i="25"/>
  <c r="D158" i="56"/>
  <c r="F228" i="56"/>
  <c r="E75" i="71"/>
  <c r="E96" i="71" s="1"/>
  <c r="E76" i="70"/>
  <c r="E96" i="70" s="1"/>
  <c r="E210" i="25"/>
  <c r="E308" i="25" s="1"/>
  <c r="R263" i="25"/>
  <c r="N196" i="47"/>
  <c r="AI136" i="25"/>
  <c r="D263" i="25"/>
  <c r="C120" i="25"/>
  <c r="W136" i="25"/>
  <c r="W79" i="74"/>
  <c r="W77" i="75" s="1"/>
  <c r="M106" i="36"/>
  <c r="M75" i="71"/>
  <c r="M96" i="71" s="1"/>
  <c r="N228" i="56"/>
  <c r="M76" i="70"/>
  <c r="M96" i="70" s="1"/>
  <c r="M210" i="25"/>
  <c r="M308" i="25" s="1"/>
  <c r="C15" i="65"/>
  <c r="R143" i="25"/>
  <c r="R265" i="25" s="1"/>
  <c r="U227" i="46"/>
  <c r="R81" i="74"/>
  <c r="R79" i="75" s="1"/>
  <c r="S157" i="56"/>
  <c r="N143" i="25"/>
  <c r="N265" i="25" s="1"/>
  <c r="N81" i="74"/>
  <c r="N79" i="75" s="1"/>
  <c r="Q227" i="46"/>
  <c r="O157" i="56"/>
  <c r="W62" i="36"/>
  <c r="R143" i="46"/>
  <c r="R150" i="46"/>
  <c r="R144" i="46"/>
  <c r="R142" i="46"/>
  <c r="L144" i="46"/>
  <c r="L143" i="46"/>
  <c r="L150" i="46"/>
  <c r="L142" i="46"/>
  <c r="O143" i="46"/>
  <c r="O150" i="46"/>
  <c r="O144" i="46"/>
  <c r="O142" i="46"/>
  <c r="X190" i="25"/>
  <c r="D310" i="25"/>
  <c r="C121" i="25"/>
  <c r="P310" i="25"/>
  <c r="J183" i="25"/>
  <c r="J304" i="25" s="1"/>
  <c r="K224" i="56"/>
  <c r="AA230" i="46"/>
  <c r="CO162" i="46"/>
  <c r="H129" i="25"/>
  <c r="I143" i="56"/>
  <c r="H78" i="74"/>
  <c r="H76" i="75" s="1"/>
  <c r="AC128" i="25"/>
  <c r="H189" i="47"/>
  <c r="AF236" i="46"/>
  <c r="AU160" i="46"/>
  <c r="AU139" i="46"/>
  <c r="AU140" i="46"/>
  <c r="AP126" i="25" s="1"/>
  <c r="AU138" i="46"/>
  <c r="AU151" i="46"/>
  <c r="S150" i="46"/>
  <c r="S144" i="46"/>
  <c r="S143" i="46"/>
  <c r="S142" i="46"/>
  <c r="AG140" i="46"/>
  <c r="AB126" i="25" s="1"/>
  <c r="D81" i="74"/>
  <c r="E157" i="56"/>
  <c r="G227" i="46"/>
  <c r="AC157" i="46"/>
  <c r="D143" i="25"/>
  <c r="V210" i="25"/>
  <c r="V308" i="25" s="1"/>
  <c r="V76" i="70"/>
  <c r="V96" i="70" s="1"/>
  <c r="W228" i="56"/>
  <c r="V75" i="71"/>
  <c r="V96" i="71" s="1"/>
  <c r="AJ144" i="46"/>
  <c r="AE130" i="25" s="1"/>
  <c r="AJ142" i="46"/>
  <c r="AJ143" i="46"/>
  <c r="AJ150" i="46"/>
  <c r="AM150" i="46"/>
  <c r="AM143" i="46"/>
  <c r="AM142" i="46"/>
  <c r="AM144" i="46"/>
  <c r="AH130" i="25" s="1"/>
  <c r="V128" i="25"/>
  <c r="V77" i="74"/>
  <c r="V75" i="75" s="1"/>
  <c r="Y236" i="46"/>
  <c r="C141" i="25"/>
  <c r="H73" i="70"/>
  <c r="H94" i="70" s="1"/>
  <c r="H72" i="71"/>
  <c r="H94" i="71" s="1"/>
  <c r="H206" i="25"/>
  <c r="H306" i="25" s="1"/>
  <c r="I226" i="56"/>
  <c r="D82" i="75"/>
  <c r="C82" i="75" s="1"/>
  <c r="C84" i="74"/>
  <c r="Y268" i="25"/>
  <c r="X148" i="25"/>
  <c r="X268" i="25" s="1"/>
  <c r="AL143" i="25"/>
  <c r="AL265" i="25" s="1"/>
  <c r="AO227" i="46"/>
  <c r="Q200" i="47"/>
  <c r="Q363" i="47" s="1"/>
  <c r="E106" i="36"/>
  <c r="T106" i="36"/>
  <c r="I106" i="36"/>
  <c r="O106" i="36"/>
  <c r="W106" i="36"/>
  <c r="N106" i="36"/>
  <c r="F106" i="36"/>
  <c r="Q106" i="36"/>
  <c r="L106" i="36"/>
  <c r="P106" i="36"/>
  <c r="S106" i="36"/>
  <c r="AA143" i="25"/>
  <c r="AA265" i="25" s="1"/>
  <c r="AD227" i="46"/>
  <c r="F200" i="47"/>
  <c r="F363" i="47" s="1"/>
  <c r="G99" i="36"/>
  <c r="R106" i="36"/>
  <c r="I77" i="74"/>
  <c r="I75" i="75" s="1"/>
  <c r="L236" i="46"/>
  <c r="I128" i="25"/>
  <c r="C81" i="69"/>
  <c r="D97" i="74"/>
  <c r="C58" i="73"/>
  <c r="S183" i="25"/>
  <c r="S304" i="25" s="1"/>
  <c r="T224" i="56"/>
  <c r="Q140" i="46"/>
  <c r="R157" i="56"/>
  <c r="Q143" i="25"/>
  <c r="Q265" i="25" s="1"/>
  <c r="T227" i="46"/>
  <c r="Q81" i="74"/>
  <c r="Q79" i="75" s="1"/>
  <c r="U78" i="74"/>
  <c r="U76" i="75" s="1"/>
  <c r="U129" i="25"/>
  <c r="CO158" i="46"/>
  <c r="AA228" i="46"/>
  <c r="J210" i="25"/>
  <c r="J308" i="25" s="1"/>
  <c r="J75" i="71"/>
  <c r="J96" i="71" s="1"/>
  <c r="J76" i="70"/>
  <c r="J96" i="70" s="1"/>
  <c r="K228" i="56"/>
  <c r="W210" i="25"/>
  <c r="W308" i="25" s="1"/>
  <c r="W75" i="71"/>
  <c r="W96" i="71" s="1"/>
  <c r="W76" i="70"/>
  <c r="W96" i="70" s="1"/>
  <c r="X228" i="56"/>
  <c r="CO134" i="46"/>
  <c r="AA225" i="46"/>
  <c r="W77" i="74"/>
  <c r="W75" i="75" s="1"/>
  <c r="Z236" i="46"/>
  <c r="W128" i="25"/>
  <c r="C87" i="70"/>
  <c r="F210" i="25"/>
  <c r="F308" i="25" s="1"/>
  <c r="F75" i="71"/>
  <c r="F96" i="71" s="1"/>
  <c r="G228" i="56"/>
  <c r="F76" i="70"/>
  <c r="F96" i="70" s="1"/>
  <c r="V106" i="36"/>
  <c r="G143" i="25"/>
  <c r="G265" i="25" s="1"/>
  <c r="G81" i="74"/>
  <c r="G79" i="75" s="1"/>
  <c r="J227" i="46"/>
  <c r="H157" i="56"/>
  <c r="AI150" i="46"/>
  <c r="J150" i="56" s="1"/>
  <c r="AI143" i="46"/>
  <c r="AI142" i="46"/>
  <c r="AI144" i="46"/>
  <c r="AD130" i="25" s="1"/>
  <c r="X311" i="25"/>
  <c r="AL143" i="46"/>
  <c r="AL144" i="46"/>
  <c r="AG130" i="25" s="1"/>
  <c r="AL142" i="46"/>
  <c r="AL150" i="46"/>
  <c r="X150" i="46"/>
  <c r="X143" i="46"/>
  <c r="X142" i="46"/>
  <c r="X144" i="46"/>
  <c r="Y142" i="46"/>
  <c r="Y143" i="46"/>
  <c r="Y144" i="46"/>
  <c r="Y150" i="46"/>
  <c r="Q75" i="71"/>
  <c r="Q96" i="71" s="1"/>
  <c r="Q210" i="25"/>
  <c r="Q308" i="25" s="1"/>
  <c r="Q76" i="70"/>
  <c r="Q96" i="70" s="1"/>
  <c r="R228" i="56"/>
  <c r="J55" i="36"/>
  <c r="C56" i="75"/>
  <c r="D211" i="25"/>
  <c r="E229" i="56"/>
  <c r="D77" i="70"/>
  <c r="D76" i="71"/>
  <c r="D162" i="56"/>
  <c r="I144" i="56"/>
  <c r="H193" i="25" s="1"/>
  <c r="H130" i="25"/>
  <c r="I55" i="36"/>
  <c r="D136" i="25"/>
  <c r="D79" i="74"/>
  <c r="D130" i="25"/>
  <c r="AK227" i="46"/>
  <c r="AH143" i="25"/>
  <c r="AH265" i="25" s="1"/>
  <c r="M200" i="47"/>
  <c r="M363" i="47" s="1"/>
  <c r="AW143" i="46"/>
  <c r="X143" i="56" s="1"/>
  <c r="AW142" i="46"/>
  <c r="X142" i="56" s="1"/>
  <c r="AW150" i="46"/>
  <c r="X150" i="56" s="1"/>
  <c r="AW144" i="46"/>
  <c r="AR130" i="25" s="1"/>
  <c r="D99" i="36"/>
  <c r="F99" i="36"/>
  <c r="S99" i="36"/>
  <c r="O99" i="36"/>
  <c r="P99" i="36"/>
  <c r="K99" i="36"/>
  <c r="Q99" i="36"/>
  <c r="E99" i="36"/>
  <c r="W99" i="36"/>
  <c r="I99" i="36"/>
  <c r="L99" i="36"/>
  <c r="N99" i="36"/>
  <c r="T99" i="36"/>
  <c r="S72" i="71"/>
  <c r="S94" i="71" s="1"/>
  <c r="S206" i="25"/>
  <c r="S306" i="25" s="1"/>
  <c r="S73" i="70"/>
  <c r="S94" i="70" s="1"/>
  <c r="T226" i="56"/>
  <c r="AF144" i="46"/>
  <c r="AA130" i="25" s="1"/>
  <c r="AF143" i="46"/>
  <c r="G143" i="56" s="1"/>
  <c r="AF142" i="46"/>
  <c r="AF150" i="46"/>
  <c r="AV142" i="46"/>
  <c r="AV150" i="46"/>
  <c r="AV143" i="46"/>
  <c r="AV144" i="46"/>
  <c r="AQ130" i="25" s="1"/>
  <c r="AD144" i="46"/>
  <c r="AD143" i="46"/>
  <c r="AD150" i="46"/>
  <c r="E150" i="56" s="1"/>
  <c r="AD142" i="46"/>
  <c r="C109" i="36"/>
  <c r="V129" i="25"/>
  <c r="W143" i="56"/>
  <c r="V78" i="74"/>
  <c r="V76" i="75" s="1"/>
  <c r="C147" i="25"/>
  <c r="C267" i="25" s="1"/>
  <c r="D267" i="25"/>
  <c r="AO143" i="25"/>
  <c r="AO265" i="25" s="1"/>
  <c r="T200" i="47"/>
  <c r="T363" i="47" s="1"/>
  <c r="AR227" i="46"/>
  <c r="AJ227" i="46"/>
  <c r="AG143" i="25"/>
  <c r="AG265" i="25" s="1"/>
  <c r="L200" i="47"/>
  <c r="L363" i="47" s="1"/>
  <c r="AD143" i="25"/>
  <c r="AD265" i="25" s="1"/>
  <c r="AG227" i="46"/>
  <c r="I200" i="47"/>
  <c r="I363" i="47" s="1"/>
  <c r="P226" i="56"/>
  <c r="O206" i="25"/>
  <c r="O306" i="25" s="1"/>
  <c r="O72" i="71"/>
  <c r="O94" i="71" s="1"/>
  <c r="O73" i="70"/>
  <c r="O94" i="70" s="1"/>
  <c r="H99" i="36"/>
  <c r="AS150" i="46"/>
  <c r="AS142" i="46"/>
  <c r="AS144" i="46"/>
  <c r="AN130" i="25" s="1"/>
  <c r="AS143" i="46"/>
  <c r="I78" i="74"/>
  <c r="I76" i="75" s="1"/>
  <c r="I129" i="25"/>
  <c r="U157" i="56"/>
  <c r="C59" i="65"/>
  <c r="I131" i="46"/>
  <c r="S263" i="25"/>
  <c r="O55" i="36"/>
  <c r="U77" i="74"/>
  <c r="U75" i="75" s="1"/>
  <c r="U128" i="25"/>
  <c r="R76" i="70"/>
  <c r="R96" i="70" s="1"/>
  <c r="R210" i="25"/>
  <c r="R308" i="25" s="1"/>
  <c r="R75" i="71"/>
  <c r="R96" i="71" s="1"/>
  <c r="S228" i="56"/>
  <c r="S224" i="56"/>
  <c r="R183" i="25"/>
  <c r="R304" i="25" s="1"/>
  <c r="F78" i="74"/>
  <c r="F76" i="75" s="1"/>
  <c r="F129" i="25"/>
  <c r="AI128" i="25"/>
  <c r="N189" i="47"/>
  <c r="AL236" i="46"/>
  <c r="D183" i="25"/>
  <c r="D134" i="56"/>
  <c r="E224" i="56"/>
  <c r="F263" i="25"/>
  <c r="W130" i="25"/>
  <c r="Q55" i="36"/>
  <c r="D204" i="47"/>
  <c r="AX161" i="46"/>
  <c r="AV229" i="46" s="1"/>
  <c r="AB229" i="46"/>
  <c r="Y147" i="25"/>
  <c r="V157" i="56"/>
  <c r="X227" i="46"/>
  <c r="U143" i="25"/>
  <c r="U265" i="25" s="1"/>
  <c r="U81" i="74"/>
  <c r="U79" i="75" s="1"/>
  <c r="P62" i="36"/>
  <c r="AS68" i="25"/>
  <c r="N62" i="36"/>
  <c r="U62" i="36"/>
  <c r="R62" i="36"/>
  <c r="G62" i="36"/>
  <c r="M62" i="36"/>
  <c r="AK143" i="46"/>
  <c r="AK144" i="46"/>
  <c r="AF130" i="25" s="1"/>
  <c r="AK142" i="46"/>
  <c r="AK150" i="46"/>
  <c r="E62" i="36"/>
  <c r="J142" i="46"/>
  <c r="J144" i="46"/>
  <c r="J150" i="46"/>
  <c r="J143" i="46"/>
  <c r="V150" i="46"/>
  <c r="V142" i="46"/>
  <c r="V144" i="46"/>
  <c r="V143" i="46"/>
  <c r="W144" i="46"/>
  <c r="W143" i="46"/>
  <c r="W142" i="46"/>
  <c r="W150" i="46"/>
  <c r="U228" i="56"/>
  <c r="T76" i="70"/>
  <c r="T96" i="70" s="1"/>
  <c r="T75" i="71"/>
  <c r="T96" i="71" s="1"/>
  <c r="T210" i="25"/>
  <c r="T308" i="25" s="1"/>
  <c r="K139" i="44"/>
  <c r="D230" i="56"/>
  <c r="G210" i="25"/>
  <c r="G308" i="25" s="1"/>
  <c r="H228" i="56"/>
  <c r="G75" i="71"/>
  <c r="G96" i="71" s="1"/>
  <c r="G76" i="70"/>
  <c r="G96" i="70" s="1"/>
  <c r="D268" i="25"/>
  <c r="C148" i="25"/>
  <c r="C268" i="25" s="1"/>
  <c r="I150" i="56"/>
  <c r="H136" i="25"/>
  <c r="H79" i="74"/>
  <c r="H77" i="75" s="1"/>
  <c r="AY91" i="46"/>
  <c r="C119" i="36"/>
  <c r="C104" i="36"/>
  <c r="AC129" i="25"/>
  <c r="H190" i="47"/>
  <c r="AG150" i="46"/>
  <c r="AG143" i="46"/>
  <c r="AG144" i="46"/>
  <c r="AB130" i="25" s="1"/>
  <c r="AG142" i="46"/>
  <c r="K139" i="46"/>
  <c r="Q142" i="46"/>
  <c r="Q143" i="46"/>
  <c r="Q150" i="46"/>
  <c r="Q144" i="46"/>
  <c r="AD139" i="46"/>
  <c r="AD140" i="46"/>
  <c r="AD160" i="46"/>
  <c r="AD151" i="46"/>
  <c r="AD138" i="46"/>
  <c r="O151" i="46"/>
  <c r="O140" i="46"/>
  <c r="O160" i="46"/>
  <c r="O138" i="46"/>
  <c r="O139" i="46"/>
  <c r="AT144" i="46"/>
  <c r="AO130" i="25" s="1"/>
  <c r="AT143" i="46"/>
  <c r="AT150" i="46"/>
  <c r="AT142" i="46"/>
  <c r="AU143" i="46"/>
  <c r="V143" i="56" s="1"/>
  <c r="AU144" i="46"/>
  <c r="AP130" i="25" s="1"/>
  <c r="AU142" i="46"/>
  <c r="AU150" i="46"/>
  <c r="V130" i="25"/>
  <c r="J99" i="36"/>
  <c r="AJ151" i="46"/>
  <c r="AJ139" i="46"/>
  <c r="AJ140" i="46"/>
  <c r="AE126" i="25" s="1"/>
  <c r="AJ138" i="46"/>
  <c r="AJ160" i="46"/>
  <c r="P72" i="71"/>
  <c r="P94" i="71" s="1"/>
  <c r="Q226" i="56"/>
  <c r="P206" i="25"/>
  <c r="P306" i="25" s="1"/>
  <c r="P73" i="70"/>
  <c r="P94" i="70" s="1"/>
  <c r="E228" i="56"/>
  <c r="D75" i="71"/>
  <c r="D210" i="25"/>
  <c r="D161" i="56"/>
  <c r="D76" i="70"/>
  <c r="M99" i="36"/>
  <c r="C213" i="25"/>
  <c r="X213" i="25"/>
  <c r="G157" i="56"/>
  <c r="F81" i="74"/>
  <c r="F79" i="75" s="1"/>
  <c r="I227" i="46"/>
  <c r="F143" i="25"/>
  <c r="F265" i="25" s="1"/>
  <c r="C86" i="71"/>
  <c r="AI143" i="25"/>
  <c r="AI265" i="25" s="1"/>
  <c r="N200" i="47"/>
  <c r="N363" i="47" s="1"/>
  <c r="AL227" i="46"/>
  <c r="AM227" i="46"/>
  <c r="O200" i="47"/>
  <c r="O363" i="47" s="1"/>
  <c r="AJ143" i="25"/>
  <c r="AJ265" i="25" s="1"/>
  <c r="AR143" i="25"/>
  <c r="AR265" i="25" s="1"/>
  <c r="W200" i="47"/>
  <c r="W363" i="47" s="1"/>
  <c r="AU227" i="46"/>
  <c r="J149" i="46"/>
  <c r="J132" i="46"/>
  <c r="J153" i="46"/>
  <c r="J131" i="46"/>
  <c r="I228" i="44"/>
  <c r="L157" i="44"/>
  <c r="J228" i="44" s="1"/>
  <c r="O75" i="71"/>
  <c r="O96" i="71" s="1"/>
  <c r="O210" i="25"/>
  <c r="O308" i="25" s="1"/>
  <c r="O76" i="70"/>
  <c r="O96" i="70" s="1"/>
  <c r="P228" i="56"/>
  <c r="J206" i="25"/>
  <c r="J306" i="25" s="1"/>
  <c r="K226" i="56"/>
  <c r="J73" i="70"/>
  <c r="J94" i="70" s="1"/>
  <c r="J72" i="71"/>
  <c r="J94" i="71" s="1"/>
  <c r="I136" i="25"/>
  <c r="I79" i="74"/>
  <c r="I77" i="75" s="1"/>
  <c r="C89" i="70"/>
  <c r="AS88" i="25"/>
  <c r="G55" i="36"/>
  <c r="H55" i="36"/>
  <c r="U55" i="36"/>
  <c r="M55" i="36"/>
  <c r="N55" i="36"/>
  <c r="F55" i="36"/>
  <c r="V55" i="36"/>
  <c r="R55" i="36"/>
  <c r="L55" i="36"/>
  <c r="K143" i="25"/>
  <c r="K265" i="25" s="1"/>
  <c r="L157" i="56"/>
  <c r="N227" i="46"/>
  <c r="K81" i="74"/>
  <c r="K79" i="75" s="1"/>
  <c r="C50" i="70"/>
  <c r="U130" i="25"/>
  <c r="W55" i="36"/>
  <c r="C144" i="25"/>
  <c r="C266" i="25" s="1"/>
  <c r="D266" i="25"/>
  <c r="F136" i="25"/>
  <c r="G150" i="56"/>
  <c r="F79" i="74"/>
  <c r="F77" i="75" s="1"/>
  <c r="C269" i="25"/>
  <c r="N190" i="47"/>
  <c r="AI129" i="25"/>
  <c r="F183" i="25"/>
  <c r="F304" i="25" s="1"/>
  <c r="G224" i="56"/>
  <c r="W78" i="74"/>
  <c r="W76" i="75" s="1"/>
  <c r="W129" i="25"/>
  <c r="AQ150" i="46"/>
  <c r="AQ142" i="46"/>
  <c r="AQ143" i="46"/>
  <c r="AQ144" i="46"/>
  <c r="AL130" i="25" s="1"/>
  <c r="L81" i="74"/>
  <c r="L79" i="75" s="1"/>
  <c r="L143" i="25"/>
  <c r="L265" i="25" s="1"/>
  <c r="M157" i="56"/>
  <c r="O227" i="46"/>
  <c r="P143" i="46"/>
  <c r="P142" i="46"/>
  <c r="P144" i="46"/>
  <c r="P150" i="46"/>
  <c r="X194" i="25"/>
  <c r="C194" i="25"/>
  <c r="N157" i="56"/>
  <c r="M81" i="74"/>
  <c r="M79" i="75" s="1"/>
  <c r="M143" i="25"/>
  <c r="M265" i="25" s="1"/>
  <c r="P227" i="46"/>
  <c r="S62" i="36"/>
  <c r="C311" i="25"/>
  <c r="T143" i="46"/>
  <c r="T142" i="46"/>
  <c r="T144" i="46"/>
  <c r="T150" i="46"/>
  <c r="U144" i="46"/>
  <c r="U142" i="46"/>
  <c r="U143" i="46"/>
  <c r="U150" i="46"/>
  <c r="R99" i="36"/>
  <c r="C14" i="65"/>
  <c r="AP142" i="46"/>
  <c r="AP144" i="46"/>
  <c r="AK130" i="25" s="1"/>
  <c r="AP150" i="46"/>
  <c r="AP143" i="46"/>
  <c r="D184" i="25"/>
  <c r="D135" i="56"/>
  <c r="K133" i="44" s="1"/>
  <c r="L133" i="44" s="1"/>
  <c r="C93" i="75"/>
  <c r="C85" i="74"/>
  <c r="D83" i="75"/>
  <c r="C83" i="75" s="1"/>
  <c r="T62" i="36"/>
  <c r="K236" i="46"/>
  <c r="H128" i="25"/>
  <c r="H77" i="74"/>
  <c r="H75" i="75" s="1"/>
  <c r="I142" i="56"/>
  <c r="C65" i="36"/>
  <c r="J157" i="56"/>
  <c r="AB227" i="46"/>
  <c r="Y143" i="25"/>
  <c r="D200" i="47"/>
  <c r="AX157" i="46"/>
  <c r="AV227" i="46" s="1"/>
  <c r="H196" i="47"/>
  <c r="AC136" i="25"/>
  <c r="D77" i="74" l="1"/>
  <c r="I132" i="46"/>
  <c r="E142" i="56"/>
  <c r="AG160" i="46"/>
  <c r="AE235" i="46" s="1"/>
  <c r="AA138" i="46"/>
  <c r="I153" i="46"/>
  <c r="AG139" i="46"/>
  <c r="AA140" i="46"/>
  <c r="Y235" i="46" s="1"/>
  <c r="AA151" i="46"/>
  <c r="P149" i="46"/>
  <c r="AG151" i="46"/>
  <c r="P153" i="46"/>
  <c r="K139" i="25" s="1"/>
  <c r="X236" i="46"/>
  <c r="Q151" i="46"/>
  <c r="F226" i="56"/>
  <c r="P151" i="46"/>
  <c r="K137" i="25" s="1"/>
  <c r="Q160" i="46"/>
  <c r="L83" i="74" s="1"/>
  <c r="L81" i="75" s="1"/>
  <c r="E72" i="71"/>
  <c r="E94" i="71" s="1"/>
  <c r="Q139" i="46"/>
  <c r="N140" i="46"/>
  <c r="I126" i="25" s="1"/>
  <c r="F128" i="25"/>
  <c r="F274" i="25" s="1"/>
  <c r="W144" i="56"/>
  <c r="V193" i="25" s="1"/>
  <c r="V73" i="70"/>
  <c r="V94" i="70" s="1"/>
  <c r="G236" i="46"/>
  <c r="D129" i="25"/>
  <c r="I138" i="46"/>
  <c r="I236" i="46"/>
  <c r="AK139" i="46"/>
  <c r="AF125" i="25" s="1"/>
  <c r="T151" i="46"/>
  <c r="O137" i="25" s="1"/>
  <c r="G142" i="56"/>
  <c r="AK151" i="46"/>
  <c r="AK138" i="46"/>
  <c r="K186" i="47" s="1"/>
  <c r="T139" i="46"/>
  <c r="O125" i="25" s="1"/>
  <c r="I160" i="46"/>
  <c r="E160" i="56" s="1"/>
  <c r="I139" i="46"/>
  <c r="D76" i="74" s="1"/>
  <c r="V206" i="25"/>
  <c r="V306" i="25" s="1"/>
  <c r="W226" i="56"/>
  <c r="AK140" i="46"/>
  <c r="AF126" i="25" s="1"/>
  <c r="T140" i="46"/>
  <c r="T160" i="46"/>
  <c r="I140" i="46"/>
  <c r="AS92" i="25"/>
  <c r="X144" i="56"/>
  <c r="W193" i="25" s="1"/>
  <c r="K138" i="46"/>
  <c r="F75" i="74" s="1"/>
  <c r="P139" i="46"/>
  <c r="K76" i="74" s="1"/>
  <c r="K74" i="75" s="1"/>
  <c r="P140" i="46"/>
  <c r="K126" i="25" s="1"/>
  <c r="N151" i="46"/>
  <c r="I80" i="74" s="1"/>
  <c r="I78" i="75" s="1"/>
  <c r="N160" i="46"/>
  <c r="I146" i="25" s="1"/>
  <c r="U136" i="25"/>
  <c r="X131" i="46"/>
  <c r="S50" i="73" s="1"/>
  <c r="P160" i="46"/>
  <c r="K83" i="74" s="1"/>
  <c r="K81" i="75" s="1"/>
  <c r="Y131" i="46"/>
  <c r="T50" i="73" s="1"/>
  <c r="N139" i="46"/>
  <c r="I125" i="25" s="1"/>
  <c r="U79" i="74"/>
  <c r="U77" i="75" s="1"/>
  <c r="K160" i="46"/>
  <c r="K151" i="46"/>
  <c r="F80" i="74" s="1"/>
  <c r="F78" i="75" s="1"/>
  <c r="V150" i="56"/>
  <c r="U71" i="70" s="1"/>
  <c r="C106" i="36"/>
  <c r="H274" i="25"/>
  <c r="Y132" i="46"/>
  <c r="T118" i="25" s="1"/>
  <c r="X132" i="46"/>
  <c r="S51" i="73" s="1"/>
  <c r="S90" i="74" s="1"/>
  <c r="S88" i="75" s="1"/>
  <c r="Y149" i="46"/>
  <c r="T52" i="73" s="1"/>
  <c r="T91" i="74" s="1"/>
  <c r="T89" i="75" s="1"/>
  <c r="X153" i="46"/>
  <c r="S53" i="73" s="1"/>
  <c r="S92" i="74" s="1"/>
  <c r="S90" i="75" s="1"/>
  <c r="AI274" i="25"/>
  <c r="V144" i="56"/>
  <c r="U193" i="25" s="1"/>
  <c r="AC144" i="46"/>
  <c r="U192" i="25"/>
  <c r="U69" i="71"/>
  <c r="U70" i="70"/>
  <c r="F191" i="25"/>
  <c r="F69" i="70"/>
  <c r="F68" i="71"/>
  <c r="W199" i="25"/>
  <c r="W70" i="71"/>
  <c r="W71" i="70"/>
  <c r="Q196" i="47"/>
  <c r="AL136" i="25"/>
  <c r="Y265" i="25"/>
  <c r="X143" i="25"/>
  <c r="X265" i="25" s="1"/>
  <c r="I235" i="56"/>
  <c r="H191" i="25"/>
  <c r="H69" i="70"/>
  <c r="H68" i="71"/>
  <c r="Y139" i="46"/>
  <c r="Y140" i="46"/>
  <c r="Y160" i="46"/>
  <c r="Y138" i="46"/>
  <c r="Y151" i="46"/>
  <c r="AK136" i="25"/>
  <c r="P196" i="47"/>
  <c r="Q142" i="56"/>
  <c r="P77" i="74"/>
  <c r="P75" i="75" s="1"/>
  <c r="S236" i="46"/>
  <c r="P128" i="25"/>
  <c r="O77" i="74"/>
  <c r="O75" i="75" s="1"/>
  <c r="R236" i="46"/>
  <c r="O128" i="25"/>
  <c r="P142" i="56"/>
  <c r="L142" i="56"/>
  <c r="K77" i="74"/>
  <c r="K75" i="75" s="1"/>
  <c r="N236" i="46"/>
  <c r="K128" i="25"/>
  <c r="AL128" i="25"/>
  <c r="Q189" i="47"/>
  <c r="AO236" i="46"/>
  <c r="W153" i="46"/>
  <c r="W132" i="46"/>
  <c r="W149" i="46"/>
  <c r="W131" i="46"/>
  <c r="R132" i="46"/>
  <c r="R149" i="46"/>
  <c r="R131" i="46"/>
  <c r="R153" i="46"/>
  <c r="E139" i="25"/>
  <c r="E53" i="73"/>
  <c r="E92" i="74" s="1"/>
  <c r="E90" i="75" s="1"/>
  <c r="AM153" i="46"/>
  <c r="AM149" i="46"/>
  <c r="AM131" i="46"/>
  <c r="AM132" i="46"/>
  <c r="C75" i="71"/>
  <c r="C96" i="71" s="1"/>
  <c r="D96" i="71"/>
  <c r="AO129" i="25"/>
  <c r="T190" i="47"/>
  <c r="J146" i="25"/>
  <c r="K160" i="56"/>
  <c r="J83" i="74"/>
  <c r="J81" i="75" s="1"/>
  <c r="D197" i="47"/>
  <c r="Y137" i="25"/>
  <c r="Y125" i="25"/>
  <c r="D187" i="47"/>
  <c r="M143" i="56"/>
  <c r="L78" i="74"/>
  <c r="L76" i="75" s="1"/>
  <c r="L129" i="25"/>
  <c r="F76" i="74"/>
  <c r="F74" i="75" s="1"/>
  <c r="F125" i="25"/>
  <c r="E91" i="56"/>
  <c r="D91" i="56" s="1"/>
  <c r="K91" i="44" s="1"/>
  <c r="L91" i="44" s="1"/>
  <c r="BS91" i="46"/>
  <c r="CO91" i="46" s="1"/>
  <c r="R79" i="74"/>
  <c r="R77" i="75" s="1"/>
  <c r="S150" i="56"/>
  <c r="R136" i="25"/>
  <c r="Q129" i="25"/>
  <c r="Q78" i="74"/>
  <c r="Q76" i="75" s="1"/>
  <c r="R143" i="56"/>
  <c r="E129" i="25"/>
  <c r="F143" i="56"/>
  <c r="E78" i="74"/>
  <c r="E76" i="75" s="1"/>
  <c r="J151" i="46"/>
  <c r="J138" i="46"/>
  <c r="J160" i="46"/>
  <c r="J139" i="46"/>
  <c r="J140" i="46"/>
  <c r="K190" i="47"/>
  <c r="AF129" i="25"/>
  <c r="Z138" i="46"/>
  <c r="Z160" i="46"/>
  <c r="Z140" i="46"/>
  <c r="Z151" i="46"/>
  <c r="Z139" i="46"/>
  <c r="X147" i="25"/>
  <c r="X267" i="25" s="1"/>
  <c r="Y267" i="25"/>
  <c r="V149" i="46"/>
  <c r="V132" i="46"/>
  <c r="V153" i="46"/>
  <c r="V131" i="46"/>
  <c r="N359" i="47"/>
  <c r="F70" i="70"/>
  <c r="F192" i="25"/>
  <c r="F69" i="71"/>
  <c r="D52" i="73"/>
  <c r="D135" i="25"/>
  <c r="U226" i="56"/>
  <c r="T73" i="70"/>
  <c r="T94" i="70" s="1"/>
  <c r="T206" i="25"/>
  <c r="T306" i="25" s="1"/>
  <c r="T72" i="71"/>
  <c r="T94" i="71" s="1"/>
  <c r="AN129" i="25"/>
  <c r="S190" i="47"/>
  <c r="AH153" i="46"/>
  <c r="AH131" i="46"/>
  <c r="AH132" i="46"/>
  <c r="AH149" i="46"/>
  <c r="K75" i="74"/>
  <c r="K124" i="25"/>
  <c r="Y129" i="25"/>
  <c r="D190" i="47"/>
  <c r="AX143" i="46"/>
  <c r="AQ136" i="25"/>
  <c r="V196" i="47"/>
  <c r="AA129" i="25"/>
  <c r="F190" i="47"/>
  <c r="AN149" i="46"/>
  <c r="AN132" i="46"/>
  <c r="AN153" i="46"/>
  <c r="AN131" i="46"/>
  <c r="AE132" i="46"/>
  <c r="AE149" i="46"/>
  <c r="F149" i="56" s="1"/>
  <c r="AE153" i="46"/>
  <c r="F153" i="56" s="1"/>
  <c r="AE131" i="46"/>
  <c r="F131" i="56" s="1"/>
  <c r="AO132" i="46"/>
  <c r="AO153" i="46"/>
  <c r="AO131" i="46"/>
  <c r="AO149" i="46"/>
  <c r="T78" i="74"/>
  <c r="T76" i="75" s="1"/>
  <c r="T129" i="25"/>
  <c r="U143" i="56"/>
  <c r="T143" i="56"/>
  <c r="S129" i="25"/>
  <c r="S78" i="74"/>
  <c r="S76" i="75" s="1"/>
  <c r="I189" i="47"/>
  <c r="AD128" i="25"/>
  <c r="AG236" i="46"/>
  <c r="G144" i="56"/>
  <c r="F193" i="25" s="1"/>
  <c r="L126" i="25"/>
  <c r="D95" i="75"/>
  <c r="C97" i="74"/>
  <c r="T53" i="73"/>
  <c r="T92" i="74" s="1"/>
  <c r="T90" i="75" s="1"/>
  <c r="T139" i="25"/>
  <c r="J142" i="56"/>
  <c r="AQ160" i="46"/>
  <c r="R160" i="56" s="1"/>
  <c r="AQ138" i="46"/>
  <c r="R138" i="56" s="1"/>
  <c r="AQ151" i="46"/>
  <c r="R151" i="56" s="1"/>
  <c r="AQ140" i="46"/>
  <c r="AL126" i="25" s="1"/>
  <c r="AQ139" i="46"/>
  <c r="AO140" i="46"/>
  <c r="AJ126" i="25" s="1"/>
  <c r="AO151" i="46"/>
  <c r="AO160" i="46"/>
  <c r="AO139" i="46"/>
  <c r="AO138" i="46"/>
  <c r="M190" i="47"/>
  <c r="AH129" i="25"/>
  <c r="J189" i="47"/>
  <c r="AH236" i="46"/>
  <c r="AE128" i="25"/>
  <c r="N77" i="74"/>
  <c r="N75" i="75" s="1"/>
  <c r="N128" i="25"/>
  <c r="Q236" i="46"/>
  <c r="O142" i="56"/>
  <c r="U197" i="47"/>
  <c r="AP137" i="25"/>
  <c r="AP146" i="25"/>
  <c r="U203" i="47"/>
  <c r="AC143" i="46"/>
  <c r="J130" i="25"/>
  <c r="K144" i="56"/>
  <c r="J193" i="25" s="1"/>
  <c r="H150" i="56"/>
  <c r="G79" i="74"/>
  <c r="G77" i="75" s="1"/>
  <c r="G136" i="25"/>
  <c r="M130" i="25"/>
  <c r="N144" i="56"/>
  <c r="M193" i="25" s="1"/>
  <c r="O226" i="56"/>
  <c r="N72" i="71"/>
  <c r="N94" i="71" s="1"/>
  <c r="N206" i="25"/>
  <c r="N306" i="25" s="1"/>
  <c r="N73" i="70"/>
  <c r="N94" i="70" s="1"/>
  <c r="R73" i="70"/>
  <c r="R94" i="70" s="1"/>
  <c r="S226" i="56"/>
  <c r="R72" i="71"/>
  <c r="R94" i="71" s="1"/>
  <c r="R206" i="25"/>
  <c r="R306" i="25" s="1"/>
  <c r="D227" i="56"/>
  <c r="K156" i="44"/>
  <c r="D80" i="74"/>
  <c r="D137" i="25"/>
  <c r="E151" i="56"/>
  <c r="Q80" i="74"/>
  <c r="Q78" i="75" s="1"/>
  <c r="Q137" i="25"/>
  <c r="Q124" i="25"/>
  <c r="T235" i="46"/>
  <c r="Q75" i="74"/>
  <c r="V146" i="25"/>
  <c r="V83" i="74"/>
  <c r="V81" i="75" s="1"/>
  <c r="X204" i="25"/>
  <c r="C204" i="25"/>
  <c r="AJ129" i="25"/>
  <c r="O190" i="47"/>
  <c r="U184" i="47"/>
  <c r="AP117" i="25"/>
  <c r="AS234" i="46"/>
  <c r="H80" i="74"/>
  <c r="H78" i="75" s="1"/>
  <c r="H137" i="25"/>
  <c r="I151" i="56"/>
  <c r="S234" i="46"/>
  <c r="P117" i="25"/>
  <c r="P50" i="73"/>
  <c r="AC125" i="25"/>
  <c r="H187" i="47"/>
  <c r="E51" i="73"/>
  <c r="E90" i="74" s="1"/>
  <c r="E88" i="75" s="1"/>
  <c r="E118" i="25"/>
  <c r="R128" i="25"/>
  <c r="R77" i="74"/>
  <c r="R75" i="75" s="1"/>
  <c r="S142" i="56"/>
  <c r="U236" i="46"/>
  <c r="F150" i="56"/>
  <c r="E79" i="74"/>
  <c r="E77" i="75" s="1"/>
  <c r="E136" i="25"/>
  <c r="K196" i="47"/>
  <c r="AF136" i="25"/>
  <c r="R138" i="46"/>
  <c r="R140" i="46"/>
  <c r="R139" i="46"/>
  <c r="R151" i="46"/>
  <c r="R160" i="46"/>
  <c r="S138" i="46"/>
  <c r="S140" i="46"/>
  <c r="S151" i="46"/>
  <c r="S160" i="46"/>
  <c r="S139" i="46"/>
  <c r="U274" i="25"/>
  <c r="C55" i="36"/>
  <c r="K197" i="47"/>
  <c r="Y130" i="25"/>
  <c r="X130" i="25" s="1"/>
  <c r="AX144" i="46"/>
  <c r="AQ128" i="25"/>
  <c r="V189" i="47"/>
  <c r="AT236" i="46"/>
  <c r="AL131" i="46"/>
  <c r="AL149" i="46"/>
  <c r="AL153" i="46"/>
  <c r="AL132" i="46"/>
  <c r="AQ149" i="46"/>
  <c r="AQ131" i="46"/>
  <c r="AQ132" i="46"/>
  <c r="AQ153" i="46"/>
  <c r="AS132" i="46"/>
  <c r="AS149" i="46"/>
  <c r="T149" i="56" s="1"/>
  <c r="AS131" i="46"/>
  <c r="AS153" i="46"/>
  <c r="W196" i="47"/>
  <c r="AR136" i="25"/>
  <c r="E144" i="56"/>
  <c r="AC150" i="46"/>
  <c r="D229" i="56"/>
  <c r="K160" i="44"/>
  <c r="D309" i="25"/>
  <c r="C211" i="25"/>
  <c r="C309" i="25" s="1"/>
  <c r="X211" i="25"/>
  <c r="X309" i="25" s="1"/>
  <c r="O149" i="46"/>
  <c r="O131" i="46"/>
  <c r="O132" i="46"/>
  <c r="O153" i="46"/>
  <c r="T77" i="74"/>
  <c r="T75" i="75" s="1"/>
  <c r="T128" i="25"/>
  <c r="U142" i="56"/>
  <c r="W236" i="46"/>
  <c r="T150" i="56"/>
  <c r="S79" i="74"/>
  <c r="S77" i="75" s="1"/>
  <c r="S136" i="25"/>
  <c r="AG129" i="25"/>
  <c r="L190" i="47"/>
  <c r="AD129" i="25"/>
  <c r="I190" i="47"/>
  <c r="W69" i="70"/>
  <c r="W191" i="25"/>
  <c r="W68" i="71"/>
  <c r="L80" i="74"/>
  <c r="L78" i="75" s="1"/>
  <c r="L137" i="25"/>
  <c r="AG153" i="46"/>
  <c r="AG149" i="46"/>
  <c r="AG131" i="46"/>
  <c r="AG132" i="46"/>
  <c r="AS139" i="46"/>
  <c r="AS160" i="46"/>
  <c r="AS140" i="46"/>
  <c r="AN126" i="25" s="1"/>
  <c r="AS151" i="46"/>
  <c r="AS138" i="46"/>
  <c r="AF140" i="46"/>
  <c r="AA126" i="25" s="1"/>
  <c r="AF138" i="46"/>
  <c r="AF139" i="46"/>
  <c r="G139" i="56" s="1"/>
  <c r="AF151" i="46"/>
  <c r="AF160" i="46"/>
  <c r="AI138" i="46"/>
  <c r="J138" i="56" s="1"/>
  <c r="AI151" i="46"/>
  <c r="AI160" i="46"/>
  <c r="AI139" i="46"/>
  <c r="AI140" i="46"/>
  <c r="AD126" i="25" s="1"/>
  <c r="V274" i="25"/>
  <c r="AH136" i="25"/>
  <c r="M196" i="47"/>
  <c r="D157" i="56"/>
  <c r="D206" i="25"/>
  <c r="D73" i="70"/>
  <c r="E226" i="56"/>
  <c r="D72" i="71"/>
  <c r="N129" i="25"/>
  <c r="N78" i="74"/>
  <c r="N76" i="75" s="1"/>
  <c r="O143" i="56"/>
  <c r="AP124" i="25"/>
  <c r="U186" i="47"/>
  <c r="AS235" i="46"/>
  <c r="D76" i="75"/>
  <c r="H69" i="71"/>
  <c r="H192" i="25"/>
  <c r="H70" i="70"/>
  <c r="J79" i="74"/>
  <c r="J77" i="75" s="1"/>
  <c r="J136" i="25"/>
  <c r="K150" i="56"/>
  <c r="H143" i="56"/>
  <c r="G129" i="25"/>
  <c r="G78" i="74"/>
  <c r="G76" i="75" s="1"/>
  <c r="M136" i="25"/>
  <c r="M79" i="74"/>
  <c r="M77" i="75" s="1"/>
  <c r="N150" i="56"/>
  <c r="X207" i="25"/>
  <c r="X307" i="25" s="1"/>
  <c r="D307" i="25"/>
  <c r="C207" i="25"/>
  <c r="C307" i="25" s="1"/>
  <c r="C62" i="36"/>
  <c r="E190" i="47"/>
  <c r="Z129" i="25"/>
  <c r="C310" i="25"/>
  <c r="S52" i="73"/>
  <c r="S91" i="74" s="1"/>
  <c r="S89" i="75" s="1"/>
  <c r="S135" i="25"/>
  <c r="Q76" i="74"/>
  <c r="Q74" i="75" s="1"/>
  <c r="Q125" i="25"/>
  <c r="CO161" i="46"/>
  <c r="V124" i="25"/>
  <c r="V75" i="74"/>
  <c r="R190" i="47"/>
  <c r="AM129" i="25"/>
  <c r="O196" i="47"/>
  <c r="AJ136" i="25"/>
  <c r="K118" i="25"/>
  <c r="K51" i="73"/>
  <c r="K90" i="74" s="1"/>
  <c r="K88" i="75" s="1"/>
  <c r="U185" i="47"/>
  <c r="AP118" i="25"/>
  <c r="H83" i="74"/>
  <c r="H81" i="75" s="1"/>
  <c r="H146" i="25"/>
  <c r="I160" i="56"/>
  <c r="P135" i="25"/>
  <c r="P52" i="73"/>
  <c r="P91" i="74" s="1"/>
  <c r="P89" i="75" s="1"/>
  <c r="AC124" i="25"/>
  <c r="H186" i="47"/>
  <c r="AF235" i="46"/>
  <c r="AR132" i="46"/>
  <c r="AR149" i="46"/>
  <c r="AR131" i="46"/>
  <c r="AR153" i="46"/>
  <c r="O78" i="74"/>
  <c r="O76" i="75" s="1"/>
  <c r="P143" i="56"/>
  <c r="O129" i="25"/>
  <c r="K129" i="25"/>
  <c r="K78" i="74"/>
  <c r="K76" i="75" s="1"/>
  <c r="L143" i="56"/>
  <c r="K72" i="71"/>
  <c r="K94" i="71" s="1"/>
  <c r="L226" i="56"/>
  <c r="K73" i="70"/>
  <c r="K94" i="70" s="1"/>
  <c r="K206" i="25"/>
  <c r="K306" i="25" s="1"/>
  <c r="AA131" i="46"/>
  <c r="AA132" i="46"/>
  <c r="AA153" i="46"/>
  <c r="AA149" i="46"/>
  <c r="Z149" i="46"/>
  <c r="Z132" i="46"/>
  <c r="Z131" i="46"/>
  <c r="Z153" i="46"/>
  <c r="F73" i="70"/>
  <c r="F94" i="70" s="1"/>
  <c r="F206" i="25"/>
  <c r="F306" i="25" s="1"/>
  <c r="G226" i="56"/>
  <c r="F72" i="71"/>
  <c r="F94" i="71" s="1"/>
  <c r="D96" i="70"/>
  <c r="C76" i="70"/>
  <c r="C96" i="70" s="1"/>
  <c r="AE125" i="25"/>
  <c r="J187" i="47"/>
  <c r="J126" i="25"/>
  <c r="K140" i="56"/>
  <c r="J189" i="25" s="1"/>
  <c r="L128" i="25"/>
  <c r="M142" i="56"/>
  <c r="L77" i="74"/>
  <c r="L75" i="75" s="1"/>
  <c r="O236" i="46"/>
  <c r="K132" i="44"/>
  <c r="D224" i="56"/>
  <c r="I73" i="70"/>
  <c r="I94" i="70" s="1"/>
  <c r="I206" i="25"/>
  <c r="I306" i="25" s="1"/>
  <c r="J226" i="56"/>
  <c r="I72" i="71"/>
  <c r="I94" i="71" s="1"/>
  <c r="P189" i="47"/>
  <c r="AK128" i="25"/>
  <c r="AN236" i="46"/>
  <c r="W69" i="71"/>
  <c r="W192" i="25"/>
  <c r="W70" i="70"/>
  <c r="E135" i="25"/>
  <c r="E52" i="73"/>
  <c r="E91" i="74" s="1"/>
  <c r="E89" i="75" s="1"/>
  <c r="K159" i="44"/>
  <c r="D228" i="56"/>
  <c r="AE146" i="25"/>
  <c r="J203" i="47"/>
  <c r="AP136" i="25"/>
  <c r="U196" i="47"/>
  <c r="J125" i="25"/>
  <c r="J76" i="74"/>
  <c r="J74" i="75" s="1"/>
  <c r="K139" i="56"/>
  <c r="Y126" i="25"/>
  <c r="M144" i="56"/>
  <c r="L193" i="25" s="1"/>
  <c r="L130" i="25"/>
  <c r="F83" i="74"/>
  <c r="F81" i="75" s="1"/>
  <c r="G196" i="47"/>
  <c r="AB136" i="25"/>
  <c r="AC142" i="46"/>
  <c r="D274" i="25"/>
  <c r="S143" i="56"/>
  <c r="R78" i="74"/>
  <c r="R76" i="75" s="1"/>
  <c r="R129" i="25"/>
  <c r="Q77" i="74"/>
  <c r="Q75" i="75" s="1"/>
  <c r="Q128" i="25"/>
  <c r="T236" i="46"/>
  <c r="R142" i="56"/>
  <c r="F144" i="56"/>
  <c r="E193" i="25" s="1"/>
  <c r="E130" i="25"/>
  <c r="AI236" i="46"/>
  <c r="K189" i="47"/>
  <c r="AF128" i="25"/>
  <c r="L160" i="46"/>
  <c r="L138" i="46"/>
  <c r="L151" i="46"/>
  <c r="L140" i="46"/>
  <c r="L139" i="46"/>
  <c r="D304" i="25"/>
  <c r="C183" i="25"/>
  <c r="X183" i="25"/>
  <c r="D118" i="25"/>
  <c r="D51" i="73"/>
  <c r="AN128" i="25"/>
  <c r="S189" i="47"/>
  <c r="AQ236" i="46"/>
  <c r="K125" i="25"/>
  <c r="L140" i="56"/>
  <c r="K189" i="25" s="1"/>
  <c r="D189" i="47"/>
  <c r="Y128" i="25"/>
  <c r="AB236" i="46"/>
  <c r="AX142" i="46"/>
  <c r="AA136" i="25"/>
  <c r="F196" i="47"/>
  <c r="O126" i="25"/>
  <c r="AI153" i="46"/>
  <c r="AI131" i="46"/>
  <c r="AI149" i="46"/>
  <c r="AI132" i="46"/>
  <c r="AK149" i="46"/>
  <c r="L149" i="56" s="1"/>
  <c r="AK132" i="46"/>
  <c r="L132" i="56" s="1"/>
  <c r="AK153" i="46"/>
  <c r="AK131" i="46"/>
  <c r="L131" i="56" s="1"/>
  <c r="AF153" i="46"/>
  <c r="AF149" i="46"/>
  <c r="AF131" i="46"/>
  <c r="AF132" i="46"/>
  <c r="AR128" i="25"/>
  <c r="W189" i="47"/>
  <c r="AU236" i="46"/>
  <c r="D71" i="70"/>
  <c r="D199" i="25"/>
  <c r="D70" i="71"/>
  <c r="N131" i="46"/>
  <c r="N149" i="46"/>
  <c r="N132" i="46"/>
  <c r="N153" i="46"/>
  <c r="D97" i="71"/>
  <c r="C76" i="71"/>
  <c r="C97" i="71" s="1"/>
  <c r="T136" i="25"/>
  <c r="U150" i="56"/>
  <c r="T79" i="74"/>
  <c r="T77" i="75" s="1"/>
  <c r="S130" i="25"/>
  <c r="T144" i="56"/>
  <c r="S193" i="25" s="1"/>
  <c r="AG136" i="25"/>
  <c r="L196" i="47"/>
  <c r="AD136" i="25"/>
  <c r="I196" i="47"/>
  <c r="W274" i="25"/>
  <c r="R226" i="56"/>
  <c r="Q206" i="25"/>
  <c r="Q306" i="25" s="1"/>
  <c r="Q73" i="70"/>
  <c r="Q94" i="70" s="1"/>
  <c r="Q72" i="71"/>
  <c r="Q94" i="71" s="1"/>
  <c r="L146" i="25"/>
  <c r="AP139" i="46"/>
  <c r="AP151" i="46"/>
  <c r="AP138" i="46"/>
  <c r="AP140" i="46"/>
  <c r="AK126" i="25" s="1"/>
  <c r="AP160" i="46"/>
  <c r="AN160" i="46"/>
  <c r="AN139" i="46"/>
  <c r="AN151" i="46"/>
  <c r="AN140" i="46"/>
  <c r="AI126" i="25" s="1"/>
  <c r="AN138" i="46"/>
  <c r="AT139" i="46"/>
  <c r="AT140" i="46"/>
  <c r="AO126" i="25" s="1"/>
  <c r="AT160" i="46"/>
  <c r="AT151" i="46"/>
  <c r="AT138" i="46"/>
  <c r="I124" i="25"/>
  <c r="I75" i="74"/>
  <c r="W142" i="56"/>
  <c r="AE136" i="25"/>
  <c r="J196" i="47"/>
  <c r="C143" i="25"/>
  <c r="C265" i="25" s="1"/>
  <c r="D265" i="25"/>
  <c r="D79" i="75"/>
  <c r="C79" i="75" s="1"/>
  <c r="C81" i="74"/>
  <c r="AB125" i="25"/>
  <c r="G187" i="47"/>
  <c r="O144" i="56"/>
  <c r="N193" i="25" s="1"/>
  <c r="N130" i="25"/>
  <c r="H359" i="47"/>
  <c r="X310" i="25"/>
  <c r="J78" i="74"/>
  <c r="J76" i="75" s="1"/>
  <c r="K143" i="56"/>
  <c r="J129" i="25"/>
  <c r="G130" i="25"/>
  <c r="H144" i="56"/>
  <c r="G193" i="25" s="1"/>
  <c r="N143" i="56"/>
  <c r="M78" i="74"/>
  <c r="M76" i="75" s="1"/>
  <c r="M129" i="25"/>
  <c r="C73" i="71"/>
  <c r="C95" i="71" s="1"/>
  <c r="D95" i="71"/>
  <c r="D124" i="25"/>
  <c r="E138" i="56"/>
  <c r="D75" i="74"/>
  <c r="Z136" i="25"/>
  <c r="E196" i="47"/>
  <c r="S118" i="25"/>
  <c r="AV153" i="46"/>
  <c r="AV131" i="46"/>
  <c r="AV132" i="46"/>
  <c r="AV149" i="46"/>
  <c r="Q126" i="25"/>
  <c r="V80" i="74"/>
  <c r="V78" i="75" s="1"/>
  <c r="V137" i="25"/>
  <c r="W150" i="56"/>
  <c r="R196" i="47"/>
  <c r="AM136" i="25"/>
  <c r="O189" i="47"/>
  <c r="AJ128" i="25"/>
  <c r="AJ274" i="25" s="1"/>
  <c r="AM236" i="46"/>
  <c r="K117" i="25"/>
  <c r="K50" i="73"/>
  <c r="N234" i="46"/>
  <c r="U199" i="47"/>
  <c r="AP139" i="25"/>
  <c r="I140" i="56"/>
  <c r="H189" i="25" s="1"/>
  <c r="H126" i="25"/>
  <c r="I139" i="56"/>
  <c r="H76" i="74"/>
  <c r="H74" i="75" s="1"/>
  <c r="H125" i="25"/>
  <c r="P139" i="25"/>
  <c r="P53" i="73"/>
  <c r="P92" i="74" s="1"/>
  <c r="P90" i="75" s="1"/>
  <c r="H197" i="47"/>
  <c r="AC137" i="25"/>
  <c r="Q144" i="56"/>
  <c r="P193" i="25" s="1"/>
  <c r="P130" i="25"/>
  <c r="U190" i="47"/>
  <c r="AP129" i="25"/>
  <c r="D203" i="47"/>
  <c r="Y146" i="25"/>
  <c r="G190" i="47"/>
  <c r="AB129" i="25"/>
  <c r="D191" i="25"/>
  <c r="D69" i="70"/>
  <c r="D68" i="71"/>
  <c r="R144" i="56"/>
  <c r="Q193" i="25" s="1"/>
  <c r="Q130" i="25"/>
  <c r="D117" i="25"/>
  <c r="D50" i="73"/>
  <c r="G234" i="46"/>
  <c r="X184" i="25"/>
  <c r="C184" i="25"/>
  <c r="Q150" i="56"/>
  <c r="P136" i="25"/>
  <c r="P79" i="74"/>
  <c r="P77" i="75" s="1"/>
  <c r="O136" i="25"/>
  <c r="O79" i="74"/>
  <c r="O77" i="75" s="1"/>
  <c r="P150" i="56"/>
  <c r="K79" i="74"/>
  <c r="K77" i="75" s="1"/>
  <c r="L150" i="56"/>
  <c r="K136" i="25"/>
  <c r="K153" i="46"/>
  <c r="K131" i="46"/>
  <c r="K149" i="46"/>
  <c r="K132" i="46"/>
  <c r="M132" i="46"/>
  <c r="M149" i="46"/>
  <c r="M153" i="46"/>
  <c r="M131" i="46"/>
  <c r="J197" i="47"/>
  <c r="AE137" i="25"/>
  <c r="T189" i="47"/>
  <c r="AO128" i="25"/>
  <c r="AR236" i="46"/>
  <c r="J80" i="74"/>
  <c r="J78" i="75" s="1"/>
  <c r="J137" i="25"/>
  <c r="K151" i="56"/>
  <c r="C200" i="47"/>
  <c r="C363" i="47" s="1"/>
  <c r="D363" i="47"/>
  <c r="AK129" i="25"/>
  <c r="P190" i="47"/>
  <c r="P129" i="25"/>
  <c r="P78" i="74"/>
  <c r="P76" i="75" s="1"/>
  <c r="Q143" i="56"/>
  <c r="P144" i="56"/>
  <c r="O193" i="25" s="1"/>
  <c r="O130" i="25"/>
  <c r="X151" i="46"/>
  <c r="X139" i="46"/>
  <c r="X160" i="46"/>
  <c r="X140" i="46"/>
  <c r="X138" i="46"/>
  <c r="N226" i="56"/>
  <c r="M72" i="71"/>
  <c r="M94" i="71" s="1"/>
  <c r="M206" i="25"/>
  <c r="M306" i="25" s="1"/>
  <c r="M73" i="70"/>
  <c r="M94" i="70" s="1"/>
  <c r="K130" i="25"/>
  <c r="L144" i="56"/>
  <c r="K193" i="25" s="1"/>
  <c r="L73" i="70"/>
  <c r="L94" i="70" s="1"/>
  <c r="L72" i="71"/>
  <c r="L94" i="71" s="1"/>
  <c r="L206" i="25"/>
  <c r="L306" i="25" s="1"/>
  <c r="M226" i="56"/>
  <c r="AL129" i="25"/>
  <c r="Q190" i="47"/>
  <c r="F71" i="70"/>
  <c r="F70" i="71"/>
  <c r="F199" i="25"/>
  <c r="AB149" i="46"/>
  <c r="AB153" i="46"/>
  <c r="AB132" i="46"/>
  <c r="AB131" i="46"/>
  <c r="Q149" i="46"/>
  <c r="Q153" i="46"/>
  <c r="Q132" i="46"/>
  <c r="Q131" i="46"/>
  <c r="S131" i="46"/>
  <c r="S132" i="46"/>
  <c r="S153" i="46"/>
  <c r="S149" i="46"/>
  <c r="L132" i="46"/>
  <c r="L153" i="46"/>
  <c r="L131" i="46"/>
  <c r="L149" i="46"/>
  <c r="I199" i="25"/>
  <c r="I70" i="71"/>
  <c r="I71" i="70"/>
  <c r="H234" i="46"/>
  <c r="E50" i="73"/>
  <c r="E117" i="25"/>
  <c r="X210" i="25"/>
  <c r="X308" i="25" s="1"/>
  <c r="D308" i="25"/>
  <c r="C210" i="25"/>
  <c r="C308" i="25" s="1"/>
  <c r="AE124" i="25"/>
  <c r="J186" i="47"/>
  <c r="AH235" i="46"/>
  <c r="AJ131" i="46"/>
  <c r="AJ153" i="46"/>
  <c r="AJ149" i="46"/>
  <c r="AJ132" i="46"/>
  <c r="U189" i="47"/>
  <c r="AS236" i="46"/>
  <c r="AP128" i="25"/>
  <c r="AO136" i="25"/>
  <c r="T196" i="47"/>
  <c r="K138" i="56"/>
  <c r="J75" i="74"/>
  <c r="J124" i="25"/>
  <c r="M235" i="46"/>
  <c r="Y124" i="25"/>
  <c r="D186" i="47"/>
  <c r="AB235" i="46"/>
  <c r="L136" i="25"/>
  <c r="L79" i="74"/>
  <c r="L77" i="75" s="1"/>
  <c r="M150" i="56"/>
  <c r="F126" i="25"/>
  <c r="G140" i="56"/>
  <c r="F189" i="25" s="1"/>
  <c r="G189" i="47"/>
  <c r="AE236" i="46"/>
  <c r="AB128" i="25"/>
  <c r="D75" i="75"/>
  <c r="H71" i="70"/>
  <c r="H70" i="71"/>
  <c r="H199" i="25"/>
  <c r="L139" i="44"/>
  <c r="J227" i="44" s="1"/>
  <c r="I227" i="44"/>
  <c r="R130" i="25"/>
  <c r="S144" i="56"/>
  <c r="R193" i="25" s="1"/>
  <c r="Q79" i="74"/>
  <c r="Q77" i="75" s="1"/>
  <c r="Q136" i="25"/>
  <c r="R150" i="56"/>
  <c r="E128" i="25"/>
  <c r="H236" i="46"/>
  <c r="E77" i="74"/>
  <c r="E75" i="75" s="1"/>
  <c r="F142" i="56"/>
  <c r="W140" i="46"/>
  <c r="W151" i="46"/>
  <c r="W160" i="46"/>
  <c r="W138" i="46"/>
  <c r="W139" i="46"/>
  <c r="U160" i="46"/>
  <c r="U151" i="46"/>
  <c r="U140" i="46"/>
  <c r="U138" i="46"/>
  <c r="U139" i="46"/>
  <c r="U72" i="71"/>
  <c r="U94" i="71" s="1"/>
  <c r="U206" i="25"/>
  <c r="U306" i="25" s="1"/>
  <c r="U73" i="70"/>
  <c r="U94" i="70" s="1"/>
  <c r="V226" i="56"/>
  <c r="D366" i="47"/>
  <c r="C204" i="47"/>
  <c r="C366" i="47" s="1"/>
  <c r="V142" i="56"/>
  <c r="T149" i="46"/>
  <c r="T153" i="46"/>
  <c r="T131" i="46"/>
  <c r="T132" i="46"/>
  <c r="D139" i="25"/>
  <c r="D53" i="73"/>
  <c r="J143" i="56"/>
  <c r="AN136" i="25"/>
  <c r="S196" i="47"/>
  <c r="K203" i="47"/>
  <c r="AF146" i="25"/>
  <c r="V69" i="71"/>
  <c r="V192" i="25"/>
  <c r="V70" i="70"/>
  <c r="Y136" i="25"/>
  <c r="D196" i="47"/>
  <c r="AX150" i="46"/>
  <c r="V190" i="47"/>
  <c r="AQ129" i="25"/>
  <c r="AA128" i="25"/>
  <c r="AD236" i="46"/>
  <c r="F189" i="47"/>
  <c r="P138" i="56"/>
  <c r="O124" i="25"/>
  <c r="O75" i="74"/>
  <c r="AT153" i="46"/>
  <c r="AT131" i="46"/>
  <c r="AT132" i="46"/>
  <c r="AT149" i="46"/>
  <c r="AW131" i="46"/>
  <c r="AW153" i="46"/>
  <c r="AW149" i="46"/>
  <c r="AW132" i="46"/>
  <c r="AP131" i="46"/>
  <c r="AP149" i="46"/>
  <c r="AP153" i="46"/>
  <c r="Q153" i="56" s="1"/>
  <c r="AP132" i="46"/>
  <c r="Q132" i="56" s="1"/>
  <c r="AD131" i="46"/>
  <c r="AD132" i="46"/>
  <c r="E132" i="56" s="1"/>
  <c r="AD149" i="46"/>
  <c r="E149" i="56" s="1"/>
  <c r="AD153" i="46"/>
  <c r="E153" i="56" s="1"/>
  <c r="C99" i="36"/>
  <c r="AR129" i="25"/>
  <c r="W190" i="47"/>
  <c r="D77" i="75"/>
  <c r="D97" i="70"/>
  <c r="C77" i="70"/>
  <c r="C97" i="70" s="1"/>
  <c r="T130" i="25"/>
  <c r="U144" i="56"/>
  <c r="T193" i="25" s="1"/>
  <c r="V236" i="46"/>
  <c r="S77" i="74"/>
  <c r="S75" i="75" s="1"/>
  <c r="T142" i="56"/>
  <c r="S128" i="25"/>
  <c r="AG128" i="25"/>
  <c r="AJ236" i="46"/>
  <c r="L189" i="47"/>
  <c r="G206" i="25"/>
  <c r="G306" i="25" s="1"/>
  <c r="G73" i="70"/>
  <c r="G94" i="70" s="1"/>
  <c r="H226" i="56"/>
  <c r="G72" i="71"/>
  <c r="G94" i="71" s="1"/>
  <c r="AV139" i="46"/>
  <c r="AV151" i="46"/>
  <c r="W151" i="56" s="1"/>
  <c r="AV160" i="46"/>
  <c r="W160" i="56" s="1"/>
  <c r="AV138" i="46"/>
  <c r="W138" i="56" s="1"/>
  <c r="AV140" i="46"/>
  <c r="AQ126" i="25" s="1"/>
  <c r="L125" i="25"/>
  <c r="L76" i="74"/>
  <c r="L74" i="75" s="1"/>
  <c r="L75" i="74"/>
  <c r="O235" i="46"/>
  <c r="L124" i="25"/>
  <c r="I274" i="25"/>
  <c r="AR160" i="46"/>
  <c r="AR140" i="46"/>
  <c r="AM126" i="25" s="1"/>
  <c r="AR139" i="46"/>
  <c r="AR138" i="46"/>
  <c r="AR151" i="46"/>
  <c r="AL140" i="46"/>
  <c r="AG126" i="25" s="1"/>
  <c r="AL151" i="46"/>
  <c r="AL160" i="46"/>
  <c r="M160" i="56" s="1"/>
  <c r="AL139" i="46"/>
  <c r="M139" i="56" s="1"/>
  <c r="AL138" i="46"/>
  <c r="AW139" i="46"/>
  <c r="AW140" i="46"/>
  <c r="AR126" i="25" s="1"/>
  <c r="AW151" i="46"/>
  <c r="AW160" i="46"/>
  <c r="AW138" i="46"/>
  <c r="AE151" i="46"/>
  <c r="AE138" i="46"/>
  <c r="AE139" i="46"/>
  <c r="AE140" i="46"/>
  <c r="Z126" i="25" s="1"/>
  <c r="AE160" i="46"/>
  <c r="J140" i="56"/>
  <c r="I189" i="25" s="1"/>
  <c r="AH128" i="25"/>
  <c r="M189" i="47"/>
  <c r="AK236" i="46"/>
  <c r="J190" i="47"/>
  <c r="AE129" i="25"/>
  <c r="CO157" i="46"/>
  <c r="AA227" i="46"/>
  <c r="G197" i="47"/>
  <c r="AB137" i="25"/>
  <c r="AB124" i="25"/>
  <c r="G186" i="47"/>
  <c r="N136" i="25"/>
  <c r="O150" i="56"/>
  <c r="N79" i="74"/>
  <c r="N77" i="75" s="1"/>
  <c r="U187" i="47"/>
  <c r="AP125" i="25"/>
  <c r="AC274" i="25"/>
  <c r="E143" i="56"/>
  <c r="E235" i="56" s="1"/>
  <c r="J77" i="74"/>
  <c r="J75" i="75" s="1"/>
  <c r="M236" i="46"/>
  <c r="J128" i="25"/>
  <c r="K142" i="56"/>
  <c r="G128" i="25"/>
  <c r="G77" i="74"/>
  <c r="G75" i="75" s="1"/>
  <c r="H142" i="56"/>
  <c r="J236" i="46"/>
  <c r="M128" i="25"/>
  <c r="M77" i="74"/>
  <c r="M75" i="75" s="1"/>
  <c r="N142" i="56"/>
  <c r="P236" i="46"/>
  <c r="AB139" i="46"/>
  <c r="AB151" i="46"/>
  <c r="AB140" i="46"/>
  <c r="AB160" i="46"/>
  <c r="AB138" i="46"/>
  <c r="AM139" i="46"/>
  <c r="AM151" i="46"/>
  <c r="AM138" i="46"/>
  <c r="AM160" i="46"/>
  <c r="AM140" i="46"/>
  <c r="AH126" i="25" s="1"/>
  <c r="C263" i="25"/>
  <c r="C74" i="70"/>
  <c r="C95" i="70" s="1"/>
  <c r="D95" i="70"/>
  <c r="D126" i="25"/>
  <c r="E140" i="56"/>
  <c r="D125" i="25"/>
  <c r="AC236" i="46"/>
  <c r="Z128" i="25"/>
  <c r="E189" i="47"/>
  <c r="J144" i="56"/>
  <c r="I193" i="25" s="1"/>
  <c r="Q83" i="74"/>
  <c r="Q81" i="75" s="1"/>
  <c r="Q146" i="25"/>
  <c r="V76" i="74"/>
  <c r="V74" i="75" s="1"/>
  <c r="V125" i="25"/>
  <c r="AM128" i="25"/>
  <c r="R189" i="47"/>
  <c r="AP236" i="46"/>
  <c r="K135" i="25"/>
  <c r="K52" i="73"/>
  <c r="K91" i="74" s="1"/>
  <c r="K89" i="75" s="1"/>
  <c r="U195" i="47"/>
  <c r="AP135" i="25"/>
  <c r="I138" i="56"/>
  <c r="K235" i="46"/>
  <c r="H75" i="74"/>
  <c r="H124" i="25"/>
  <c r="P118" i="25"/>
  <c r="P51" i="73"/>
  <c r="P90" i="74" s="1"/>
  <c r="P88" i="75" s="1"/>
  <c r="H203" i="47"/>
  <c r="AC146" i="25"/>
  <c r="AB146" i="25" l="1"/>
  <c r="L151" i="56"/>
  <c r="G203" i="47"/>
  <c r="T51" i="73"/>
  <c r="T90" i="74" s="1"/>
  <c r="T88" i="75" s="1"/>
  <c r="K80" i="74"/>
  <c r="K78" i="75" s="1"/>
  <c r="K53" i="73"/>
  <c r="K92" i="74" s="1"/>
  <c r="K90" i="75" s="1"/>
  <c r="V126" i="25"/>
  <c r="T132" i="56"/>
  <c r="S81" i="71" s="1"/>
  <c r="J139" i="56"/>
  <c r="O76" i="74"/>
  <c r="O74" i="75" s="1"/>
  <c r="P139" i="56"/>
  <c r="O68" i="70" s="1"/>
  <c r="I76" i="74"/>
  <c r="I74" i="75" s="1"/>
  <c r="O80" i="74"/>
  <c r="O78" i="75" s="1"/>
  <c r="P140" i="56"/>
  <c r="O189" i="25" s="1"/>
  <c r="AG274" i="25"/>
  <c r="E139" i="56"/>
  <c r="D68" i="70" s="1"/>
  <c r="S139" i="25"/>
  <c r="L160" i="56"/>
  <c r="AF137" i="25"/>
  <c r="K146" i="25"/>
  <c r="K273" i="25" s="1"/>
  <c r="R140" i="56"/>
  <c r="Q189" i="25" s="1"/>
  <c r="X235" i="56"/>
  <c r="L138" i="56"/>
  <c r="K66" i="71" s="1"/>
  <c r="AF124" i="25"/>
  <c r="L273" i="25"/>
  <c r="AP274" i="25"/>
  <c r="U199" i="25"/>
  <c r="I235" i="46"/>
  <c r="P160" i="56"/>
  <c r="R235" i="46"/>
  <c r="G138" i="56"/>
  <c r="F187" i="25" s="1"/>
  <c r="O146" i="25"/>
  <c r="O273" i="25" s="1"/>
  <c r="L139" i="56"/>
  <c r="K188" i="25" s="1"/>
  <c r="F137" i="25"/>
  <c r="I83" i="74"/>
  <c r="I81" i="75" s="1"/>
  <c r="R359" i="47"/>
  <c r="O83" i="74"/>
  <c r="O81" i="75" s="1"/>
  <c r="K187" i="47"/>
  <c r="K357" i="47" s="1"/>
  <c r="M359" i="47"/>
  <c r="T117" i="25"/>
  <c r="F124" i="25"/>
  <c r="H273" i="25"/>
  <c r="G357" i="47"/>
  <c r="J160" i="56"/>
  <c r="I74" i="71" s="1"/>
  <c r="G151" i="56"/>
  <c r="F200" i="25" s="1"/>
  <c r="D146" i="25"/>
  <c r="D161" i="25" s="1"/>
  <c r="AF274" i="25"/>
  <c r="AI235" i="46"/>
  <c r="N235" i="46"/>
  <c r="D83" i="74"/>
  <c r="D86" i="74" s="1"/>
  <c r="T135" i="25"/>
  <c r="S117" i="25"/>
  <c r="S272" i="25" s="1"/>
  <c r="AH274" i="25"/>
  <c r="S274" i="25"/>
  <c r="L359" i="47"/>
  <c r="Z274" i="25"/>
  <c r="W234" i="46"/>
  <c r="G359" i="47"/>
  <c r="P359" i="47"/>
  <c r="O359" i="47"/>
  <c r="G235" i="46"/>
  <c r="CO144" i="46"/>
  <c r="V234" i="46"/>
  <c r="G160" i="56"/>
  <c r="F74" i="71" s="1"/>
  <c r="U70" i="71"/>
  <c r="T153" i="56"/>
  <c r="S74" i="69" s="1"/>
  <c r="E359" i="47"/>
  <c r="M274" i="25"/>
  <c r="G274" i="25"/>
  <c r="E274" i="25"/>
  <c r="J273" i="25"/>
  <c r="F146" i="25"/>
  <c r="CO143" i="46"/>
  <c r="I137" i="25"/>
  <c r="J357" i="47"/>
  <c r="L235" i="46"/>
  <c r="AM274" i="25"/>
  <c r="J274" i="25"/>
  <c r="K359" i="47"/>
  <c r="X136" i="25"/>
  <c r="C79" i="74"/>
  <c r="AX139" i="46"/>
  <c r="AK274" i="25"/>
  <c r="C77" i="75"/>
  <c r="C136" i="25"/>
  <c r="W99" i="71"/>
  <c r="AC140" i="46"/>
  <c r="AX160" i="46"/>
  <c r="C129" i="25"/>
  <c r="AX138" i="46"/>
  <c r="C196" i="47"/>
  <c r="AC138" i="46"/>
  <c r="AC131" i="46"/>
  <c r="C130" i="25"/>
  <c r="L75" i="70"/>
  <c r="L209" i="25"/>
  <c r="L74" i="71"/>
  <c r="V74" i="71"/>
  <c r="V209" i="25"/>
  <c r="V75" i="70"/>
  <c r="D82" i="71"/>
  <c r="D198" i="25"/>
  <c r="D53" i="65"/>
  <c r="D83" i="70"/>
  <c r="D73" i="69"/>
  <c r="V71" i="71"/>
  <c r="V72" i="70"/>
  <c r="V200" i="25"/>
  <c r="D52" i="65"/>
  <c r="D82" i="70"/>
  <c r="D81" i="71"/>
  <c r="D181" i="25"/>
  <c r="D72" i="69"/>
  <c r="P83" i="71"/>
  <c r="P84" i="70"/>
  <c r="P202" i="25"/>
  <c r="P54" i="65"/>
  <c r="P74" i="69"/>
  <c r="I75" i="70"/>
  <c r="V187" i="25"/>
  <c r="V67" i="70"/>
  <c r="V66" i="71"/>
  <c r="F68" i="70"/>
  <c r="F188" i="25"/>
  <c r="F67" i="71"/>
  <c r="Z137" i="25"/>
  <c r="E197" i="47"/>
  <c r="Q139" i="56"/>
  <c r="P76" i="74"/>
  <c r="P74" i="75" s="1"/>
  <c r="P125" i="25"/>
  <c r="P83" i="74"/>
  <c r="P81" i="75" s="1"/>
  <c r="Q160" i="56"/>
  <c r="P146" i="25"/>
  <c r="R137" i="25"/>
  <c r="S151" i="56"/>
  <c r="R80" i="74"/>
  <c r="R78" i="75" s="1"/>
  <c r="L199" i="25"/>
  <c r="L71" i="70"/>
  <c r="L70" i="71"/>
  <c r="D357" i="47"/>
  <c r="J185" i="47"/>
  <c r="AE118" i="25"/>
  <c r="E89" i="74"/>
  <c r="E54" i="73"/>
  <c r="E18" i="73" s="1"/>
  <c r="G118" i="25"/>
  <c r="G51" i="73"/>
  <c r="G90" i="74" s="1"/>
  <c r="G88" i="75" s="1"/>
  <c r="H132" i="56"/>
  <c r="N117" i="25"/>
  <c r="Q234" i="46"/>
  <c r="N50" i="73"/>
  <c r="O131" i="56"/>
  <c r="L52" i="73"/>
  <c r="L91" i="74" s="1"/>
  <c r="L89" i="75" s="1"/>
  <c r="L135" i="25"/>
  <c r="M149" i="56"/>
  <c r="W52" i="73"/>
  <c r="W91" i="74" s="1"/>
  <c r="W89" i="75" s="1"/>
  <c r="W135" i="25"/>
  <c r="X149" i="56"/>
  <c r="V235" i="46"/>
  <c r="S75" i="74"/>
  <c r="T138" i="56"/>
  <c r="S124" i="25"/>
  <c r="S80" i="74"/>
  <c r="S78" i="75" s="1"/>
  <c r="S137" i="25"/>
  <c r="T151" i="56"/>
  <c r="H53" i="73"/>
  <c r="H92" i="74" s="1"/>
  <c r="H90" i="75" s="1"/>
  <c r="H139" i="25"/>
  <c r="I153" i="56"/>
  <c r="F52" i="73"/>
  <c r="F91" i="74" s="1"/>
  <c r="F89" i="75" s="1"/>
  <c r="F135" i="25"/>
  <c r="G149" i="56"/>
  <c r="K199" i="25"/>
  <c r="K70" i="71"/>
  <c r="K71" i="70"/>
  <c r="K80" i="71"/>
  <c r="K180" i="25"/>
  <c r="K81" i="70"/>
  <c r="K71" i="69"/>
  <c r="K51" i="65"/>
  <c r="AQ139" i="25"/>
  <c r="V199" i="47"/>
  <c r="E234" i="56"/>
  <c r="D187" i="25"/>
  <c r="D66" i="71"/>
  <c r="D67" i="70"/>
  <c r="M69" i="71"/>
  <c r="M192" i="25"/>
  <c r="M70" i="70"/>
  <c r="J69" i="71"/>
  <c r="J192" i="25"/>
  <c r="J70" i="70"/>
  <c r="I67" i="70"/>
  <c r="I187" i="25"/>
  <c r="I66" i="71"/>
  <c r="AR235" i="46"/>
  <c r="AO124" i="25"/>
  <c r="T186" i="47"/>
  <c r="T187" i="47"/>
  <c r="AO125" i="25"/>
  <c r="N187" i="47"/>
  <c r="AI125" i="25"/>
  <c r="P186" i="47"/>
  <c r="AK124" i="25"/>
  <c r="AN235" i="46"/>
  <c r="I117" i="25"/>
  <c r="L234" i="46"/>
  <c r="I50" i="73"/>
  <c r="J131" i="56"/>
  <c r="F185" i="47"/>
  <c r="AA118" i="25"/>
  <c r="K184" i="47"/>
  <c r="AI234" i="46"/>
  <c r="AF117" i="25"/>
  <c r="I185" i="47"/>
  <c r="AD118" i="25"/>
  <c r="AV236" i="46"/>
  <c r="AN274" i="25"/>
  <c r="G76" i="74"/>
  <c r="G74" i="75" s="1"/>
  <c r="H139" i="56"/>
  <c r="G125" i="25"/>
  <c r="G146" i="25"/>
  <c r="H160" i="56"/>
  <c r="G83" i="74"/>
  <c r="G81" i="75" s="1"/>
  <c r="Q274" i="25"/>
  <c r="R192" i="25"/>
  <c r="R70" i="70"/>
  <c r="R69" i="71"/>
  <c r="CO142" i="46"/>
  <c r="AA236" i="46"/>
  <c r="F72" i="70"/>
  <c r="X126" i="25"/>
  <c r="I221" i="44"/>
  <c r="L132" i="44"/>
  <c r="J221" i="44" s="1"/>
  <c r="L274" i="25"/>
  <c r="U53" i="73"/>
  <c r="U92" i="74" s="1"/>
  <c r="U90" i="75" s="1"/>
  <c r="U139" i="25"/>
  <c r="V153" i="56"/>
  <c r="V52" i="73"/>
  <c r="V91" i="74" s="1"/>
  <c r="V89" i="75" s="1"/>
  <c r="V135" i="25"/>
  <c r="W149" i="56"/>
  <c r="K70" i="70"/>
  <c r="K192" i="25"/>
  <c r="K69" i="71"/>
  <c r="O70" i="70"/>
  <c r="O69" i="71"/>
  <c r="O192" i="25"/>
  <c r="AM135" i="25"/>
  <c r="R195" i="47"/>
  <c r="AC273" i="25"/>
  <c r="H75" i="70"/>
  <c r="H74" i="71"/>
  <c r="H209" i="25"/>
  <c r="V273" i="25"/>
  <c r="G70" i="70"/>
  <c r="G69" i="71"/>
  <c r="G192" i="25"/>
  <c r="C78" i="74"/>
  <c r="N70" i="70"/>
  <c r="N69" i="71"/>
  <c r="N192" i="25"/>
  <c r="C206" i="25"/>
  <c r="C306" i="25" s="1"/>
  <c r="X206" i="25"/>
  <c r="X306" i="25" s="1"/>
  <c r="D306" i="25"/>
  <c r="I186" i="47"/>
  <c r="AD124" i="25"/>
  <c r="AG235" i="46"/>
  <c r="AA124" i="25"/>
  <c r="AD235" i="46"/>
  <c r="F186" i="47"/>
  <c r="AE234" i="46"/>
  <c r="G184" i="47"/>
  <c r="AB117" i="25"/>
  <c r="W99" i="70"/>
  <c r="J139" i="25"/>
  <c r="J53" i="73"/>
  <c r="J92" i="74" s="1"/>
  <c r="J90" i="75" s="1"/>
  <c r="K153" i="56"/>
  <c r="AN118" i="25"/>
  <c r="S185" i="47"/>
  <c r="AL135" i="25"/>
  <c r="Q195" i="47"/>
  <c r="AG117" i="25"/>
  <c r="AJ234" i="46"/>
  <c r="L184" i="47"/>
  <c r="O160" i="56"/>
  <c r="N83" i="74"/>
  <c r="N81" i="75" s="1"/>
  <c r="N146" i="25"/>
  <c r="N160" i="56"/>
  <c r="M83" i="74"/>
  <c r="M81" i="75" s="1"/>
  <c r="M146" i="25"/>
  <c r="M75" i="74"/>
  <c r="M124" i="25"/>
  <c r="N138" i="56"/>
  <c r="P235" i="46"/>
  <c r="P54" i="73"/>
  <c r="P18" i="73" s="1"/>
  <c r="P89" i="74"/>
  <c r="U210" i="47"/>
  <c r="U224" i="47" s="1"/>
  <c r="U356" i="47"/>
  <c r="Q86" i="74"/>
  <c r="Q20" i="74" s="1"/>
  <c r="Q73" i="75"/>
  <c r="Q84" i="75" s="1"/>
  <c r="Q20" i="75" s="1"/>
  <c r="AJ124" i="25"/>
  <c r="AM235" i="46"/>
  <c r="O186" i="47"/>
  <c r="AL124" i="25"/>
  <c r="AO235" i="46"/>
  <c r="Q186" i="47"/>
  <c r="C95" i="75"/>
  <c r="O199" i="47"/>
  <c r="AJ139" i="25"/>
  <c r="Z135" i="25"/>
  <c r="E195" i="47"/>
  <c r="AI118" i="25"/>
  <c r="N185" i="47"/>
  <c r="X129" i="25"/>
  <c r="H185" i="47"/>
  <c r="AC118" i="25"/>
  <c r="D91" i="74"/>
  <c r="Q52" i="73"/>
  <c r="Q91" i="74" s="1"/>
  <c r="Q89" i="75" s="1"/>
  <c r="Q135" i="25"/>
  <c r="R149" i="56"/>
  <c r="U137" i="25"/>
  <c r="U80" i="74"/>
  <c r="U78" i="75" s="1"/>
  <c r="V151" i="56"/>
  <c r="E146" i="25"/>
  <c r="F160" i="56"/>
  <c r="E83" i="74"/>
  <c r="E81" i="75" s="1"/>
  <c r="E69" i="71"/>
  <c r="E70" i="70"/>
  <c r="E192" i="25"/>
  <c r="M199" i="47"/>
  <c r="AH139" i="25"/>
  <c r="M53" i="73"/>
  <c r="M92" i="74" s="1"/>
  <c r="M90" i="75" s="1"/>
  <c r="M139" i="25"/>
  <c r="N153" i="56"/>
  <c r="U234" i="46"/>
  <c r="R117" i="25"/>
  <c r="R50" i="73"/>
  <c r="S131" i="56"/>
  <c r="O274" i="25"/>
  <c r="T126" i="25"/>
  <c r="U140" i="56"/>
  <c r="T189" i="25" s="1"/>
  <c r="H315" i="25"/>
  <c r="G235" i="56"/>
  <c r="S84" i="70"/>
  <c r="S202" i="25"/>
  <c r="M197" i="47"/>
  <c r="AH137" i="25"/>
  <c r="N71" i="70"/>
  <c r="N199" i="25"/>
  <c r="N70" i="71"/>
  <c r="L73" i="75"/>
  <c r="L84" i="75" s="1"/>
  <c r="L20" i="75" s="1"/>
  <c r="L86" i="74"/>
  <c r="L20" i="74" s="1"/>
  <c r="AQ125" i="25"/>
  <c r="V187" i="47"/>
  <c r="AK135" i="25"/>
  <c r="P195" i="47"/>
  <c r="O52" i="73"/>
  <c r="O91" i="74" s="1"/>
  <c r="O89" i="75" s="1"/>
  <c r="O135" i="25"/>
  <c r="P149" i="56"/>
  <c r="AH125" i="25"/>
  <c r="M187" i="47"/>
  <c r="L197" i="47"/>
  <c r="AG137" i="25"/>
  <c r="S69" i="70"/>
  <c r="S68" i="71"/>
  <c r="T235" i="56"/>
  <c r="S191" i="25"/>
  <c r="AN234" i="46"/>
  <c r="AK117" i="25"/>
  <c r="P184" i="47"/>
  <c r="O51" i="73"/>
  <c r="O90" i="74" s="1"/>
  <c r="O88" i="75" s="1"/>
  <c r="O118" i="25"/>
  <c r="P132" i="56"/>
  <c r="V235" i="56"/>
  <c r="U191" i="25"/>
  <c r="U69" i="70"/>
  <c r="U99" i="70" s="1"/>
  <c r="U68" i="71"/>
  <c r="R125" i="25"/>
  <c r="S139" i="56"/>
  <c r="R76" i="74"/>
  <c r="R74" i="75" s="1"/>
  <c r="C77" i="74"/>
  <c r="Y273" i="25"/>
  <c r="J73" i="75"/>
  <c r="J84" i="75" s="1"/>
  <c r="J20" i="75" s="1"/>
  <c r="J86" i="74"/>
  <c r="J20" i="74" s="1"/>
  <c r="AE135" i="25"/>
  <c r="J195" i="47"/>
  <c r="G52" i="73"/>
  <c r="G91" i="74" s="1"/>
  <c r="G89" i="75" s="1"/>
  <c r="G135" i="25"/>
  <c r="H149" i="56"/>
  <c r="N135" i="25"/>
  <c r="N52" i="73"/>
  <c r="N91" i="74" s="1"/>
  <c r="N89" i="75" s="1"/>
  <c r="O149" i="56"/>
  <c r="L50" i="73"/>
  <c r="O234" i="46"/>
  <c r="L117" i="25"/>
  <c r="M131" i="56"/>
  <c r="Z234" i="46"/>
  <c r="W50" i="73"/>
  <c r="W117" i="25"/>
  <c r="X131" i="56"/>
  <c r="S126" i="25"/>
  <c r="T140" i="56"/>
  <c r="S189" i="25" s="1"/>
  <c r="H52" i="73"/>
  <c r="H91" i="74" s="1"/>
  <c r="H89" i="75" s="1"/>
  <c r="H135" i="25"/>
  <c r="I149" i="56"/>
  <c r="F50" i="73"/>
  <c r="I234" i="46"/>
  <c r="F117" i="25"/>
  <c r="G131" i="56"/>
  <c r="F86" i="74"/>
  <c r="F20" i="74" s="1"/>
  <c r="F73" i="75"/>
  <c r="F84" i="75" s="1"/>
  <c r="F20" i="75" s="1"/>
  <c r="V70" i="71"/>
  <c r="V71" i="70"/>
  <c r="V199" i="25"/>
  <c r="W140" i="56"/>
  <c r="V189" i="25" s="1"/>
  <c r="AQ135" i="25"/>
  <c r="V195" i="47"/>
  <c r="S181" i="25"/>
  <c r="D74" i="71"/>
  <c r="D75" i="70"/>
  <c r="D209" i="25"/>
  <c r="I73" i="75"/>
  <c r="AO137" i="25"/>
  <c r="T197" i="47"/>
  <c r="AI124" i="25"/>
  <c r="AL235" i="46"/>
  <c r="N186" i="47"/>
  <c r="N203" i="47"/>
  <c r="AI146" i="25"/>
  <c r="AK137" i="25"/>
  <c r="P197" i="47"/>
  <c r="T70" i="71"/>
  <c r="T199" i="25"/>
  <c r="T71" i="70"/>
  <c r="I53" i="73"/>
  <c r="I92" i="74" s="1"/>
  <c r="I90" i="75" s="1"/>
  <c r="I139" i="25"/>
  <c r="J153" i="56"/>
  <c r="D150" i="56"/>
  <c r="K148" i="44" s="1"/>
  <c r="L148" i="44" s="1"/>
  <c r="AA117" i="25"/>
  <c r="F184" i="47"/>
  <c r="AD234" i="46"/>
  <c r="AF139" i="25"/>
  <c r="K199" i="47"/>
  <c r="AD135" i="25"/>
  <c r="I195" i="47"/>
  <c r="X304" i="25"/>
  <c r="G126" i="25"/>
  <c r="H140" i="56"/>
  <c r="G189" i="25" s="1"/>
  <c r="J188" i="25"/>
  <c r="J68" i="70"/>
  <c r="J67" i="71"/>
  <c r="I225" i="44"/>
  <c r="L159" i="44"/>
  <c r="J225" i="44" s="1"/>
  <c r="U117" i="25"/>
  <c r="X234" i="46"/>
  <c r="U50" i="73"/>
  <c r="V131" i="56"/>
  <c r="V53" i="73"/>
  <c r="V92" i="74" s="1"/>
  <c r="V90" i="75" s="1"/>
  <c r="V139" i="25"/>
  <c r="W153" i="56"/>
  <c r="AM118" i="25"/>
  <c r="R185" i="47"/>
  <c r="Q149" i="56"/>
  <c r="K52" i="65"/>
  <c r="K72" i="69"/>
  <c r="K181" i="25"/>
  <c r="K81" i="71"/>
  <c r="K82" i="70"/>
  <c r="S53" i="65"/>
  <c r="S82" i="71"/>
  <c r="S198" i="25"/>
  <c r="S73" i="69"/>
  <c r="S83" i="70"/>
  <c r="J199" i="25"/>
  <c r="J71" i="70"/>
  <c r="J70" i="71"/>
  <c r="C72" i="71"/>
  <c r="C94" i="71" s="1"/>
  <c r="D94" i="71"/>
  <c r="D226" i="56"/>
  <c r="K155" i="44"/>
  <c r="I188" i="25"/>
  <c r="I67" i="71"/>
  <c r="I68" i="70"/>
  <c r="AD125" i="25"/>
  <c r="I187" i="47"/>
  <c r="AA146" i="25"/>
  <c r="F203" i="47"/>
  <c r="S203" i="47"/>
  <c r="AN146" i="25"/>
  <c r="AB135" i="25"/>
  <c r="G195" i="47"/>
  <c r="T191" i="25"/>
  <c r="T69" i="70"/>
  <c r="U235" i="56"/>
  <c r="T68" i="71"/>
  <c r="J51" i="73"/>
  <c r="J90" i="74" s="1"/>
  <c r="J88" i="75" s="1"/>
  <c r="J118" i="25"/>
  <c r="K132" i="56"/>
  <c r="CO150" i="46"/>
  <c r="AN139" i="25"/>
  <c r="S199" i="47"/>
  <c r="Q199" i="47"/>
  <c r="AL139" i="25"/>
  <c r="L185" i="47"/>
  <c r="AG118" i="25"/>
  <c r="V359" i="47"/>
  <c r="O151" i="56"/>
  <c r="N137" i="25"/>
  <c r="N80" i="74"/>
  <c r="N78" i="75" s="1"/>
  <c r="M137" i="25"/>
  <c r="N151" i="56"/>
  <c r="M80" i="74"/>
  <c r="M78" i="75" s="1"/>
  <c r="E70" i="71"/>
  <c r="E71" i="70"/>
  <c r="E199" i="25"/>
  <c r="R274" i="25"/>
  <c r="P272" i="25"/>
  <c r="L153" i="56"/>
  <c r="Q187" i="25"/>
  <c r="Q67" i="70"/>
  <c r="Q66" i="71"/>
  <c r="Q71" i="71"/>
  <c r="Q200" i="25"/>
  <c r="Q72" i="70"/>
  <c r="D78" i="75"/>
  <c r="G199" i="25"/>
  <c r="G70" i="71"/>
  <c r="G71" i="70"/>
  <c r="N69" i="70"/>
  <c r="N68" i="71"/>
  <c r="O235" i="56"/>
  <c r="N191" i="25"/>
  <c r="AE274" i="25"/>
  <c r="AJ125" i="25"/>
  <c r="O187" i="47"/>
  <c r="Q187" i="47"/>
  <c r="AL125" i="25"/>
  <c r="Q203" i="47"/>
  <c r="AL146" i="25"/>
  <c r="AD274" i="25"/>
  <c r="S69" i="71"/>
  <c r="S70" i="70"/>
  <c r="S192" i="25"/>
  <c r="AJ118" i="25"/>
  <c r="O185" i="47"/>
  <c r="Z118" i="25"/>
  <c r="E185" i="47"/>
  <c r="N195" i="47"/>
  <c r="AI135" i="25"/>
  <c r="AF234" i="46"/>
  <c r="AC117" i="25"/>
  <c r="H184" i="47"/>
  <c r="Q117" i="25"/>
  <c r="Q50" i="73"/>
  <c r="T234" i="46"/>
  <c r="R131" i="56"/>
  <c r="U126" i="25"/>
  <c r="V140" i="56"/>
  <c r="U189" i="25" s="1"/>
  <c r="E75" i="74"/>
  <c r="E124" i="25"/>
  <c r="F138" i="56"/>
  <c r="H235" i="46"/>
  <c r="AX151" i="46"/>
  <c r="AH118" i="25"/>
  <c r="M185" i="47"/>
  <c r="E54" i="65"/>
  <c r="E84" i="70"/>
  <c r="E74" i="69"/>
  <c r="E202" i="25"/>
  <c r="E83" i="71"/>
  <c r="M50" i="73"/>
  <c r="P234" i="46"/>
  <c r="M117" i="25"/>
  <c r="N131" i="56"/>
  <c r="R52" i="73"/>
  <c r="R91" i="74" s="1"/>
  <c r="R89" i="75" s="1"/>
  <c r="R135" i="25"/>
  <c r="S149" i="56"/>
  <c r="Q359" i="47"/>
  <c r="U151" i="56"/>
  <c r="T80" i="74"/>
  <c r="T78" i="75" s="1"/>
  <c r="T137" i="25"/>
  <c r="T125" i="25"/>
  <c r="T76" i="74"/>
  <c r="T74" i="75" s="1"/>
  <c r="U139" i="56"/>
  <c r="F99" i="71"/>
  <c r="R186" i="47"/>
  <c r="AM124" i="25"/>
  <c r="AP235" i="46"/>
  <c r="D185" i="47"/>
  <c r="Y118" i="25"/>
  <c r="AX132" i="46"/>
  <c r="AO117" i="25"/>
  <c r="T184" i="47"/>
  <c r="AR234" i="46"/>
  <c r="W186" i="47"/>
  <c r="AR124" i="25"/>
  <c r="AU235" i="46"/>
  <c r="R187" i="47"/>
  <c r="AM125" i="25"/>
  <c r="U131" i="56"/>
  <c r="AB234" i="46"/>
  <c r="Y117" i="25"/>
  <c r="D184" i="47"/>
  <c r="AX131" i="46"/>
  <c r="T199" i="47"/>
  <c r="AO139" i="25"/>
  <c r="O187" i="25"/>
  <c r="O67" i="70"/>
  <c r="O66" i="71"/>
  <c r="K209" i="25"/>
  <c r="K74" i="71"/>
  <c r="K75" i="70"/>
  <c r="D74" i="69"/>
  <c r="D202" i="25"/>
  <c r="D84" i="70"/>
  <c r="D83" i="71"/>
  <c r="D54" i="65"/>
  <c r="S140" i="56"/>
  <c r="R189" i="25" s="1"/>
  <c r="R126" i="25"/>
  <c r="D74" i="75"/>
  <c r="M203" i="47"/>
  <c r="AH146" i="25"/>
  <c r="W75" i="74"/>
  <c r="Z235" i="46"/>
  <c r="X138" i="56"/>
  <c r="W124" i="25"/>
  <c r="W125" i="25"/>
  <c r="W76" i="74"/>
  <c r="W74" i="75" s="1"/>
  <c r="X139" i="56"/>
  <c r="Z125" i="25"/>
  <c r="E187" i="47"/>
  <c r="AR146" i="25"/>
  <c r="W203" i="47"/>
  <c r="AJ235" i="46"/>
  <c r="L186" i="47"/>
  <c r="AG124" i="25"/>
  <c r="M138" i="56"/>
  <c r="L68" i="70"/>
  <c r="L188" i="25"/>
  <c r="L67" i="71"/>
  <c r="V203" i="47"/>
  <c r="AQ146" i="25"/>
  <c r="D199" i="47"/>
  <c r="Y139" i="25"/>
  <c r="AX153" i="46"/>
  <c r="AK118" i="25"/>
  <c r="P185" i="47"/>
  <c r="W185" i="47"/>
  <c r="AR118" i="25"/>
  <c r="AO135" i="25"/>
  <c r="T195" i="47"/>
  <c r="C189" i="47"/>
  <c r="F359" i="47"/>
  <c r="D92" i="74"/>
  <c r="R234" i="46"/>
  <c r="O50" i="73"/>
  <c r="O117" i="25"/>
  <c r="P131" i="56"/>
  <c r="P126" i="25"/>
  <c r="Q140" i="56"/>
  <c r="P189" i="25" s="1"/>
  <c r="R124" i="25"/>
  <c r="S138" i="56"/>
  <c r="R75" i="74"/>
  <c r="U235" i="46"/>
  <c r="E191" i="25"/>
  <c r="E315" i="25" s="1"/>
  <c r="E69" i="70"/>
  <c r="F235" i="56"/>
  <c r="E68" i="71"/>
  <c r="Q199" i="25"/>
  <c r="Q71" i="70"/>
  <c r="Q70" i="71"/>
  <c r="C75" i="75"/>
  <c r="K234" i="56"/>
  <c r="J67" i="70"/>
  <c r="J66" i="71"/>
  <c r="J187" i="25"/>
  <c r="AE139" i="25"/>
  <c r="J199" i="47"/>
  <c r="AE273" i="25"/>
  <c r="E80" i="71"/>
  <c r="E180" i="25"/>
  <c r="E51" i="65"/>
  <c r="E81" i="70"/>
  <c r="E71" i="69"/>
  <c r="G117" i="25"/>
  <c r="G50" i="73"/>
  <c r="J234" i="46"/>
  <c r="H131" i="56"/>
  <c r="N53" i="73"/>
  <c r="N92" i="74" s="1"/>
  <c r="N90" i="75" s="1"/>
  <c r="N139" i="25"/>
  <c r="O153" i="56"/>
  <c r="L51" i="73"/>
  <c r="L90" i="74" s="1"/>
  <c r="L88" i="75" s="1"/>
  <c r="L118" i="25"/>
  <c r="M132" i="56"/>
  <c r="W51" i="73"/>
  <c r="W90" i="74" s="1"/>
  <c r="W88" i="75" s="1"/>
  <c r="W118" i="25"/>
  <c r="X132" i="56"/>
  <c r="S83" i="74"/>
  <c r="S81" i="75" s="1"/>
  <c r="S146" i="25"/>
  <c r="T160" i="56"/>
  <c r="J200" i="25"/>
  <c r="J72" i="70"/>
  <c r="J71" i="71"/>
  <c r="AO274" i="25"/>
  <c r="H118" i="25"/>
  <c r="H51" i="73"/>
  <c r="H90" i="74" s="1"/>
  <c r="H88" i="75" s="1"/>
  <c r="I132" i="56"/>
  <c r="F53" i="73"/>
  <c r="F92" i="74" s="1"/>
  <c r="F90" i="75" s="1"/>
  <c r="F139" i="25"/>
  <c r="G153" i="56"/>
  <c r="O70" i="71"/>
  <c r="O71" i="70"/>
  <c r="O199" i="25"/>
  <c r="D54" i="73"/>
  <c r="D89" i="74"/>
  <c r="D142" i="56"/>
  <c r="F67" i="70"/>
  <c r="K89" i="74"/>
  <c r="K54" i="73"/>
  <c r="K18" i="73" s="1"/>
  <c r="AQ118" i="25"/>
  <c r="V185" i="47"/>
  <c r="D273" i="25"/>
  <c r="AC160" i="46"/>
  <c r="T203" i="47"/>
  <c r="AO146" i="25"/>
  <c r="AK146" i="25"/>
  <c r="P203" i="47"/>
  <c r="AK125" i="25"/>
  <c r="P187" i="47"/>
  <c r="I51" i="73"/>
  <c r="I90" i="74" s="1"/>
  <c r="I88" i="75" s="1"/>
  <c r="I118" i="25"/>
  <c r="J132" i="56"/>
  <c r="W359" i="47"/>
  <c r="AA135" i="25"/>
  <c r="F195" i="47"/>
  <c r="AF118" i="25"/>
  <c r="K185" i="47"/>
  <c r="AD117" i="25"/>
  <c r="AG234" i="46"/>
  <c r="I184" i="47"/>
  <c r="Y274" i="25"/>
  <c r="X128" i="25"/>
  <c r="AC132" i="46"/>
  <c r="C304" i="25"/>
  <c r="G137" i="25"/>
  <c r="G80" i="74"/>
  <c r="G78" i="75" s="1"/>
  <c r="H151" i="56"/>
  <c r="R235" i="56"/>
  <c r="Q191" i="25"/>
  <c r="Q69" i="70"/>
  <c r="Q68" i="71"/>
  <c r="C128" i="25"/>
  <c r="E198" i="25"/>
  <c r="E83" i="70"/>
  <c r="E82" i="71"/>
  <c r="E73" i="69"/>
  <c r="E53" i="65"/>
  <c r="U51" i="73"/>
  <c r="U90" i="74" s="1"/>
  <c r="U88" i="75" s="1"/>
  <c r="U118" i="25"/>
  <c r="V132" i="56"/>
  <c r="V51" i="73"/>
  <c r="V90" i="74" s="1"/>
  <c r="V88" i="75" s="1"/>
  <c r="V118" i="25"/>
  <c r="W132" i="56"/>
  <c r="AM139" i="25"/>
  <c r="R199" i="47"/>
  <c r="U357" i="47"/>
  <c r="I203" i="47"/>
  <c r="AD146" i="25"/>
  <c r="AA137" i="25"/>
  <c r="F197" i="47"/>
  <c r="AQ235" i="46"/>
  <c r="S186" i="47"/>
  <c r="AN124" i="25"/>
  <c r="S187" i="47"/>
  <c r="AN125" i="25"/>
  <c r="AB139" i="25"/>
  <c r="G199" i="47"/>
  <c r="M151" i="56"/>
  <c r="W315" i="25"/>
  <c r="T274" i="25"/>
  <c r="J117" i="25"/>
  <c r="J50" i="73"/>
  <c r="M234" i="46"/>
  <c r="K131" i="56"/>
  <c r="D193" i="25"/>
  <c r="D144" i="56"/>
  <c r="K142" i="44" s="1"/>
  <c r="L142" i="44" s="1"/>
  <c r="S184" i="47"/>
  <c r="AN117" i="25"/>
  <c r="AQ234" i="46"/>
  <c r="Q185" i="47"/>
  <c r="AL118" i="25"/>
  <c r="AG139" i="25"/>
  <c r="L199" i="47"/>
  <c r="AQ274" i="25"/>
  <c r="K200" i="25"/>
  <c r="K72" i="70"/>
  <c r="K71" i="71"/>
  <c r="N126" i="25"/>
  <c r="O140" i="56"/>
  <c r="N189" i="25" s="1"/>
  <c r="M125" i="25"/>
  <c r="M76" i="74"/>
  <c r="M74" i="75" s="1"/>
  <c r="N139" i="56"/>
  <c r="F132" i="56"/>
  <c r="F233" i="56" s="1"/>
  <c r="S54" i="73"/>
  <c r="S18" i="73" s="1"/>
  <c r="S89" i="74"/>
  <c r="AC151" i="46"/>
  <c r="AJ146" i="25"/>
  <c r="O203" i="47"/>
  <c r="I69" i="70"/>
  <c r="I68" i="71"/>
  <c r="I191" i="25"/>
  <c r="J235" i="56"/>
  <c r="M140" i="56"/>
  <c r="L189" i="25" s="1"/>
  <c r="I359" i="47"/>
  <c r="T192" i="25"/>
  <c r="T69" i="71"/>
  <c r="T70" i="70"/>
  <c r="AJ135" i="25"/>
  <c r="O195" i="47"/>
  <c r="Z117" i="25"/>
  <c r="AC234" i="46"/>
  <c r="E184" i="47"/>
  <c r="N184" i="47"/>
  <c r="AI117" i="25"/>
  <c r="AL234" i="46"/>
  <c r="K73" i="75"/>
  <c r="K84" i="75" s="1"/>
  <c r="K20" i="75" s="1"/>
  <c r="K86" i="74"/>
  <c r="K20" i="74" s="1"/>
  <c r="AC139" i="25"/>
  <c r="H199" i="47"/>
  <c r="Q53" i="73"/>
  <c r="Q92" i="74" s="1"/>
  <c r="Q90" i="75" s="1"/>
  <c r="Q139" i="25"/>
  <c r="R153" i="56"/>
  <c r="V160" i="56"/>
  <c r="U83" i="74"/>
  <c r="U81" i="75" s="1"/>
  <c r="U146" i="25"/>
  <c r="F140" i="56"/>
  <c r="E189" i="25" s="1"/>
  <c r="E126" i="25"/>
  <c r="F151" i="56"/>
  <c r="E137" i="25"/>
  <c r="E80" i="74"/>
  <c r="E78" i="75" s="1"/>
  <c r="Q69" i="71"/>
  <c r="Q192" i="25"/>
  <c r="Q70" i="70"/>
  <c r="R70" i="71"/>
  <c r="R71" i="70"/>
  <c r="R199" i="25"/>
  <c r="AK234" i="46"/>
  <c r="M184" i="47"/>
  <c r="AH117" i="25"/>
  <c r="M135" i="25"/>
  <c r="M52" i="73"/>
  <c r="M91" i="74" s="1"/>
  <c r="M89" i="75" s="1"/>
  <c r="N149" i="56"/>
  <c r="R51" i="73"/>
  <c r="R90" i="74" s="1"/>
  <c r="R88" i="75" s="1"/>
  <c r="R118" i="25"/>
  <c r="S132" i="56"/>
  <c r="AL274" i="25"/>
  <c r="K68" i="71"/>
  <c r="K191" i="25"/>
  <c r="K69" i="70"/>
  <c r="L235" i="56"/>
  <c r="P69" i="70"/>
  <c r="P191" i="25"/>
  <c r="Q235" i="56"/>
  <c r="P68" i="71"/>
  <c r="T124" i="25"/>
  <c r="T75" i="74"/>
  <c r="U138" i="56"/>
  <c r="W235" i="46"/>
  <c r="H99" i="71"/>
  <c r="F99" i="70"/>
  <c r="X140" i="56"/>
  <c r="W189" i="25" s="1"/>
  <c r="W126" i="25"/>
  <c r="M69" i="70"/>
  <c r="M68" i="71"/>
  <c r="N235" i="56"/>
  <c r="M191" i="25"/>
  <c r="G69" i="70"/>
  <c r="G68" i="71"/>
  <c r="H235" i="56"/>
  <c r="G191" i="25"/>
  <c r="E203" i="47"/>
  <c r="Z146" i="25"/>
  <c r="L203" i="47"/>
  <c r="AG146" i="25"/>
  <c r="W199" i="47"/>
  <c r="AR139" i="25"/>
  <c r="I70" i="70"/>
  <c r="I69" i="71"/>
  <c r="I192" i="25"/>
  <c r="P52" i="65"/>
  <c r="P82" i="70"/>
  <c r="P181" i="25"/>
  <c r="P81" i="71"/>
  <c r="P72" i="69"/>
  <c r="H73" i="75"/>
  <c r="H84" i="75" s="1"/>
  <c r="H20" i="75" s="1"/>
  <c r="H86" i="74"/>
  <c r="H20" i="74" s="1"/>
  <c r="W80" i="74"/>
  <c r="W78" i="75" s="1"/>
  <c r="X151" i="56"/>
  <c r="W137" i="25"/>
  <c r="W187" i="47"/>
  <c r="AR125" i="25"/>
  <c r="V186" i="47"/>
  <c r="AQ124" i="25"/>
  <c r="AT235" i="46"/>
  <c r="AU234" i="46"/>
  <c r="W184" i="47"/>
  <c r="AR117" i="25"/>
  <c r="P75" i="74"/>
  <c r="P124" i="25"/>
  <c r="S235" i="46"/>
  <c r="Q138" i="56"/>
  <c r="K53" i="65"/>
  <c r="K198" i="25"/>
  <c r="K82" i="71"/>
  <c r="K83" i="70"/>
  <c r="K73" i="69"/>
  <c r="I234" i="56"/>
  <c r="H66" i="71"/>
  <c r="H67" i="70"/>
  <c r="H187" i="25"/>
  <c r="W139" i="56"/>
  <c r="Q75" i="70"/>
  <c r="Q209" i="25"/>
  <c r="Q74" i="71"/>
  <c r="AC139" i="46"/>
  <c r="D189" i="25"/>
  <c r="M186" i="47"/>
  <c r="AH124" i="25"/>
  <c r="AK235" i="46"/>
  <c r="W146" i="25"/>
  <c r="W83" i="74"/>
  <c r="W81" i="75" s="1"/>
  <c r="X160" i="56"/>
  <c r="J68" i="71"/>
  <c r="K235" i="56"/>
  <c r="J69" i="70"/>
  <c r="J191" i="25"/>
  <c r="D192" i="25"/>
  <c r="D69" i="71"/>
  <c r="D99" i="71" s="1"/>
  <c r="D70" i="70"/>
  <c r="D143" i="56"/>
  <c r="K141" i="44" s="1"/>
  <c r="L141" i="44" s="1"/>
  <c r="AB273" i="25"/>
  <c r="AC235" i="46"/>
  <c r="E186" i="47"/>
  <c r="Z124" i="25"/>
  <c r="W197" i="47"/>
  <c r="AR137" i="25"/>
  <c r="L187" i="47"/>
  <c r="AG125" i="25"/>
  <c r="R197" i="47"/>
  <c r="AM137" i="25"/>
  <c r="AM146" i="25"/>
  <c r="R203" i="47"/>
  <c r="T89" i="74"/>
  <c r="V197" i="47"/>
  <c r="AQ137" i="25"/>
  <c r="Y135" i="25"/>
  <c r="D195" i="47"/>
  <c r="AX149" i="46"/>
  <c r="P199" i="47"/>
  <c r="AK139" i="25"/>
  <c r="AR135" i="25"/>
  <c r="W195" i="47"/>
  <c r="T185" i="47"/>
  <c r="AO118" i="25"/>
  <c r="O73" i="75"/>
  <c r="O84" i="75" s="1"/>
  <c r="O20" i="75" s="1"/>
  <c r="AC153" i="46"/>
  <c r="O53" i="73"/>
  <c r="O92" i="74" s="1"/>
  <c r="O90" i="75" s="1"/>
  <c r="O139" i="25"/>
  <c r="P153" i="56"/>
  <c r="Q151" i="56"/>
  <c r="P137" i="25"/>
  <c r="P80" i="74"/>
  <c r="P78" i="75" s="1"/>
  <c r="R146" i="25"/>
  <c r="S160" i="56"/>
  <c r="R83" i="74"/>
  <c r="R81" i="75" s="1"/>
  <c r="AB274" i="25"/>
  <c r="U359" i="47"/>
  <c r="J184" i="47"/>
  <c r="AH234" i="46"/>
  <c r="AE117" i="25"/>
  <c r="E272" i="25"/>
  <c r="G139" i="25"/>
  <c r="G53" i="73"/>
  <c r="G92" i="74" s="1"/>
  <c r="G90" i="75" s="1"/>
  <c r="H153" i="56"/>
  <c r="N51" i="73"/>
  <c r="N90" i="74" s="1"/>
  <c r="N88" i="75" s="1"/>
  <c r="N118" i="25"/>
  <c r="O132" i="56"/>
  <c r="L139" i="25"/>
  <c r="L53" i="73"/>
  <c r="L92" i="74" s="1"/>
  <c r="L90" i="75" s="1"/>
  <c r="M153" i="56"/>
  <c r="W139" i="25"/>
  <c r="W53" i="73"/>
  <c r="W92" i="74" s="1"/>
  <c r="W90" i="75" s="1"/>
  <c r="X153" i="56"/>
  <c r="S125" i="25"/>
  <c r="T139" i="56"/>
  <c r="S76" i="74"/>
  <c r="S74" i="75" s="1"/>
  <c r="P69" i="71"/>
  <c r="P192" i="25"/>
  <c r="P70" i="70"/>
  <c r="T359" i="47"/>
  <c r="H50" i="73"/>
  <c r="K234" i="46"/>
  <c r="H117" i="25"/>
  <c r="I131" i="56"/>
  <c r="F118" i="25"/>
  <c r="F51" i="73"/>
  <c r="F90" i="74" s="1"/>
  <c r="F88" i="75" s="1"/>
  <c r="G132" i="56"/>
  <c r="P71" i="70"/>
  <c r="P199" i="25"/>
  <c r="P70" i="71"/>
  <c r="E131" i="56"/>
  <c r="D272" i="25"/>
  <c r="H68" i="70"/>
  <c r="H188" i="25"/>
  <c r="H67" i="71"/>
  <c r="K272" i="25"/>
  <c r="AQ117" i="25"/>
  <c r="AT234" i="46"/>
  <c r="V184" i="47"/>
  <c r="D73" i="75"/>
  <c r="V68" i="71"/>
  <c r="V99" i="71" s="1"/>
  <c r="W235" i="56"/>
  <c r="V191" i="25"/>
  <c r="V69" i="70"/>
  <c r="I273" i="25"/>
  <c r="N197" i="47"/>
  <c r="AI137" i="25"/>
  <c r="U149" i="56"/>
  <c r="I135" i="25"/>
  <c r="I52" i="73"/>
  <c r="I91" i="74" s="1"/>
  <c r="I89" i="75" s="1"/>
  <c r="J149" i="56"/>
  <c r="AA139" i="25"/>
  <c r="F199" i="47"/>
  <c r="AF135" i="25"/>
  <c r="K195" i="47"/>
  <c r="I199" i="47"/>
  <c r="AD139" i="25"/>
  <c r="O209" i="25"/>
  <c r="O75" i="70"/>
  <c r="O74" i="71"/>
  <c r="AA274" i="25"/>
  <c r="D359" i="47"/>
  <c r="D90" i="74"/>
  <c r="H138" i="56"/>
  <c r="G75" i="74"/>
  <c r="J235" i="46"/>
  <c r="G124" i="25"/>
  <c r="AX140" i="46"/>
  <c r="M235" i="56"/>
  <c r="L69" i="70"/>
  <c r="L191" i="25"/>
  <c r="L68" i="71"/>
  <c r="U135" i="25"/>
  <c r="U52" i="73"/>
  <c r="U91" i="74" s="1"/>
  <c r="U89" i="75" s="1"/>
  <c r="V149" i="56"/>
  <c r="Y234" i="46"/>
  <c r="V117" i="25"/>
  <c r="V50" i="73"/>
  <c r="W131" i="56"/>
  <c r="R184" i="47"/>
  <c r="AM117" i="25"/>
  <c r="AP234" i="46"/>
  <c r="H357" i="47"/>
  <c r="V86" i="74"/>
  <c r="V20" i="74" s="1"/>
  <c r="V73" i="75"/>
  <c r="V84" i="75" s="1"/>
  <c r="V20" i="75" s="1"/>
  <c r="R139" i="56"/>
  <c r="R234" i="56" s="1"/>
  <c r="M70" i="71"/>
  <c r="M71" i="70"/>
  <c r="M199" i="25"/>
  <c r="C76" i="75"/>
  <c r="AP273" i="25"/>
  <c r="D94" i="70"/>
  <c r="C73" i="70"/>
  <c r="C94" i="70" s="1"/>
  <c r="I197" i="47"/>
  <c r="AD137" i="25"/>
  <c r="F187" i="47"/>
  <c r="AA125" i="25"/>
  <c r="S197" i="47"/>
  <c r="AN137" i="25"/>
  <c r="AB118" i="25"/>
  <c r="G185" i="47"/>
  <c r="U132" i="56"/>
  <c r="S70" i="71"/>
  <c r="S71" i="70"/>
  <c r="S199" i="25"/>
  <c r="J52" i="73"/>
  <c r="J91" i="74" s="1"/>
  <c r="J89" i="75" s="1"/>
  <c r="J135" i="25"/>
  <c r="K149" i="56"/>
  <c r="I226" i="44"/>
  <c r="L160" i="44"/>
  <c r="J226" i="44" s="1"/>
  <c r="AR274" i="25"/>
  <c r="S195" i="47"/>
  <c r="AN135" i="25"/>
  <c r="Q184" i="47"/>
  <c r="AL117" i="25"/>
  <c r="AO234" i="46"/>
  <c r="L195" i="47"/>
  <c r="AG135" i="25"/>
  <c r="N76" i="74"/>
  <c r="N74" i="75" s="1"/>
  <c r="N125" i="25"/>
  <c r="O139" i="56"/>
  <c r="O138" i="56"/>
  <c r="N124" i="25"/>
  <c r="N75" i="74"/>
  <c r="Q235" i="46"/>
  <c r="M126" i="25"/>
  <c r="N140" i="56"/>
  <c r="M189" i="25" s="1"/>
  <c r="R69" i="70"/>
  <c r="R191" i="25"/>
  <c r="S235" i="56"/>
  <c r="R68" i="71"/>
  <c r="Q131" i="56"/>
  <c r="H72" i="70"/>
  <c r="H200" i="25"/>
  <c r="H71" i="71"/>
  <c r="AP272" i="25"/>
  <c r="AP161" i="25"/>
  <c r="Q273" i="25"/>
  <c r="T131" i="56"/>
  <c r="D72" i="70"/>
  <c r="D71" i="71"/>
  <c r="D200" i="25"/>
  <c r="L156" i="44"/>
  <c r="J224" i="44" s="1"/>
  <c r="I224" i="44"/>
  <c r="N274" i="25"/>
  <c r="J359" i="47"/>
  <c r="J151" i="56"/>
  <c r="O197" i="47"/>
  <c r="AJ137" i="25"/>
  <c r="Q197" i="47"/>
  <c r="AL137" i="25"/>
  <c r="U153" i="56"/>
  <c r="AM234" i="46"/>
  <c r="O184" i="47"/>
  <c r="AJ117" i="25"/>
  <c r="E199" i="47"/>
  <c r="Z139" i="25"/>
  <c r="AI139" i="25"/>
  <c r="N199" i="47"/>
  <c r="P151" i="56"/>
  <c r="C190" i="47"/>
  <c r="H195" i="47"/>
  <c r="AC135" i="25"/>
  <c r="S359" i="47"/>
  <c r="AC149" i="46"/>
  <c r="Q118" i="25"/>
  <c r="Q51" i="73"/>
  <c r="Q90" i="74" s="1"/>
  <c r="Q88" i="75" s="1"/>
  <c r="R132" i="56"/>
  <c r="V139" i="56"/>
  <c r="U125" i="25"/>
  <c r="U76" i="74"/>
  <c r="U74" i="75" s="1"/>
  <c r="V138" i="56"/>
  <c r="U124" i="25"/>
  <c r="U75" i="74"/>
  <c r="X235" i="46"/>
  <c r="E125" i="25"/>
  <c r="F139" i="56"/>
  <c r="E76" i="74"/>
  <c r="E74" i="75" s="1"/>
  <c r="L192" i="25"/>
  <c r="L69" i="71"/>
  <c r="L70" i="70"/>
  <c r="J209" i="25"/>
  <c r="J75" i="70"/>
  <c r="J74" i="71"/>
  <c r="M195" i="47"/>
  <c r="AH135" i="25"/>
  <c r="M51" i="73"/>
  <c r="M90" i="74" s="1"/>
  <c r="M88" i="75" s="1"/>
  <c r="M118" i="25"/>
  <c r="N132" i="56"/>
  <c r="R139" i="25"/>
  <c r="R53" i="73"/>
  <c r="R92" i="74" s="1"/>
  <c r="R90" i="75" s="1"/>
  <c r="S153" i="56"/>
  <c r="K274" i="25"/>
  <c r="O69" i="70"/>
  <c r="P235" i="56"/>
  <c r="O191" i="25"/>
  <c r="O68" i="71"/>
  <c r="P274" i="25"/>
  <c r="T146" i="25"/>
  <c r="U160" i="56"/>
  <c r="T83" i="74"/>
  <c r="T81" i="75" s="1"/>
  <c r="H99" i="70"/>
  <c r="F315" i="25"/>
  <c r="CO140" i="46" l="1"/>
  <c r="K161" i="25"/>
  <c r="T54" i="73"/>
  <c r="T18" i="73" s="1"/>
  <c r="S52" i="65"/>
  <c r="D67" i="71"/>
  <c r="F75" i="70"/>
  <c r="T272" i="25"/>
  <c r="AF273" i="25"/>
  <c r="S72" i="69"/>
  <c r="S82" i="70"/>
  <c r="D188" i="25"/>
  <c r="F209" i="25"/>
  <c r="F314" i="25" s="1"/>
  <c r="I209" i="25"/>
  <c r="O67" i="71"/>
  <c r="O188" i="25"/>
  <c r="V99" i="70"/>
  <c r="I86" i="74"/>
  <c r="I20" i="74" s="1"/>
  <c r="U315" i="25"/>
  <c r="K187" i="25"/>
  <c r="I84" i="75"/>
  <c r="I20" i="75" s="1"/>
  <c r="L234" i="56"/>
  <c r="G99" i="71"/>
  <c r="K67" i="70"/>
  <c r="CO138" i="46"/>
  <c r="D297" i="25"/>
  <c r="J99" i="71"/>
  <c r="CO139" i="46"/>
  <c r="K99" i="71"/>
  <c r="F66" i="71"/>
  <c r="F77" i="71" s="1"/>
  <c r="F17" i="71" s="1"/>
  <c r="S83" i="71"/>
  <c r="O99" i="70"/>
  <c r="S54" i="65"/>
  <c r="D81" i="75"/>
  <c r="C81" i="75" s="1"/>
  <c r="G315" i="25"/>
  <c r="V315" i="25"/>
  <c r="S161" i="25"/>
  <c r="J99" i="70"/>
  <c r="C359" i="47"/>
  <c r="F273" i="25"/>
  <c r="K67" i="71"/>
  <c r="K77" i="71" s="1"/>
  <c r="K17" i="71" s="1"/>
  <c r="G234" i="56"/>
  <c r="F71" i="71"/>
  <c r="O99" i="71"/>
  <c r="K68" i="70"/>
  <c r="E161" i="25"/>
  <c r="O86" i="74"/>
  <c r="O20" i="74" s="1"/>
  <c r="N315" i="25"/>
  <c r="G273" i="25"/>
  <c r="E99" i="71"/>
  <c r="U99" i="71"/>
  <c r="CO160" i="46"/>
  <c r="G99" i="70"/>
  <c r="N99" i="70"/>
  <c r="R99" i="71"/>
  <c r="V357" i="47"/>
  <c r="X146" i="25"/>
  <c r="K315" i="25"/>
  <c r="CO151" i="46"/>
  <c r="X274" i="25"/>
  <c r="E357" i="47"/>
  <c r="C203" i="47"/>
  <c r="R315" i="25"/>
  <c r="AP297" i="25"/>
  <c r="U273" i="25"/>
  <c r="Q99" i="71"/>
  <c r="C117" i="25"/>
  <c r="D149" i="56"/>
  <c r="K147" i="44" s="1"/>
  <c r="L147" i="44" s="1"/>
  <c r="X125" i="25"/>
  <c r="C135" i="25"/>
  <c r="C139" i="25"/>
  <c r="Z273" i="25"/>
  <c r="J315" i="25"/>
  <c r="AH273" i="25"/>
  <c r="AA234" i="46"/>
  <c r="O315" i="25"/>
  <c r="D151" i="56"/>
  <c r="K149" i="44" s="1"/>
  <c r="L149" i="44" s="1"/>
  <c r="T161" i="25"/>
  <c r="N273" i="25"/>
  <c r="D160" i="56"/>
  <c r="K158" i="44" s="1"/>
  <c r="L158" i="44" s="1"/>
  <c r="C126" i="25"/>
  <c r="C70" i="71"/>
  <c r="L315" i="25"/>
  <c r="X137" i="25"/>
  <c r="X199" i="25"/>
  <c r="C118" i="25"/>
  <c r="M357" i="47"/>
  <c r="K99" i="70"/>
  <c r="C137" i="25"/>
  <c r="C274" i="25"/>
  <c r="E99" i="70"/>
  <c r="C187" i="47"/>
  <c r="R99" i="70"/>
  <c r="C199" i="25"/>
  <c r="C75" i="74"/>
  <c r="C197" i="47"/>
  <c r="D138" i="56"/>
  <c r="K136" i="44" s="1"/>
  <c r="N99" i="71"/>
  <c r="C71" i="70"/>
  <c r="T181" i="25"/>
  <c r="T72" i="69"/>
  <c r="T82" i="70"/>
  <c r="T52" i="65"/>
  <c r="T81" i="71"/>
  <c r="AJ272" i="25"/>
  <c r="AJ161" i="25"/>
  <c r="I71" i="71"/>
  <c r="I98" i="71" s="1"/>
  <c r="I72" i="70"/>
  <c r="I78" i="70" s="1"/>
  <c r="I18" i="70" s="1"/>
  <c r="I200" i="25"/>
  <c r="I314" i="25" s="1"/>
  <c r="M52" i="65"/>
  <c r="M181" i="25"/>
  <c r="M81" i="71"/>
  <c r="M72" i="69"/>
  <c r="M82" i="70"/>
  <c r="U73" i="75"/>
  <c r="U84" i="75" s="1"/>
  <c r="U20" i="75" s="1"/>
  <c r="U86" i="74"/>
  <c r="U20" i="74" s="1"/>
  <c r="O210" i="47"/>
  <c r="O224" i="47" s="1"/>
  <c r="O356" i="47"/>
  <c r="S180" i="25"/>
  <c r="S71" i="69"/>
  <c r="S75" i="69" s="1"/>
  <c r="S23" i="69" s="1"/>
  <c r="T233" i="56"/>
  <c r="S51" i="65"/>
  <c r="S80" i="71"/>
  <c r="S84" i="71" s="1"/>
  <c r="S18" i="71" s="1"/>
  <c r="S81" i="70"/>
  <c r="S85" i="70" s="1"/>
  <c r="S19" i="70" s="1"/>
  <c r="J198" i="25"/>
  <c r="J82" i="71"/>
  <c r="J83" i="70"/>
  <c r="J53" i="65"/>
  <c r="J73" i="69"/>
  <c r="R356" i="47"/>
  <c r="R210" i="47"/>
  <c r="R224" i="47" s="1"/>
  <c r="C51" i="73"/>
  <c r="D180" i="25"/>
  <c r="D80" i="71"/>
  <c r="D51" i="65"/>
  <c r="D71" i="69"/>
  <c r="D81" i="70"/>
  <c r="E233" i="56"/>
  <c r="D131" i="56"/>
  <c r="F72" i="69"/>
  <c r="F82" i="70"/>
  <c r="F52" i="65"/>
  <c r="F181" i="25"/>
  <c r="F81" i="71"/>
  <c r="H161" i="25"/>
  <c r="H272" i="25"/>
  <c r="H297" i="25" s="1"/>
  <c r="S68" i="70"/>
  <c r="S67" i="71"/>
  <c r="S188" i="25"/>
  <c r="N72" i="69"/>
  <c r="N81" i="71"/>
  <c r="N52" i="65"/>
  <c r="N181" i="25"/>
  <c r="N82" i="70"/>
  <c r="AE272" i="25"/>
  <c r="AE297" i="25" s="1"/>
  <c r="AE161" i="25"/>
  <c r="C195" i="47"/>
  <c r="C70" i="70"/>
  <c r="H314" i="25"/>
  <c r="P73" i="75"/>
  <c r="P84" i="75" s="1"/>
  <c r="P20" i="75" s="1"/>
  <c r="P86" i="74"/>
  <c r="P20" i="74" s="1"/>
  <c r="M99" i="71"/>
  <c r="P99" i="71"/>
  <c r="M73" i="69"/>
  <c r="M198" i="25"/>
  <c r="M53" i="65"/>
  <c r="M82" i="71"/>
  <c r="M83" i="70"/>
  <c r="M210" i="47"/>
  <c r="M224" i="47" s="1"/>
  <c r="M356" i="47"/>
  <c r="M369" i="47" s="1"/>
  <c r="M377" i="47" s="1"/>
  <c r="U209" i="25"/>
  <c r="U74" i="71"/>
  <c r="U75" i="70"/>
  <c r="E356" i="47"/>
  <c r="E210" i="47"/>
  <c r="E224" i="47" s="1"/>
  <c r="I99" i="71"/>
  <c r="M67" i="71"/>
  <c r="M68" i="70"/>
  <c r="M188" i="25"/>
  <c r="S356" i="47"/>
  <c r="S210" i="47"/>
  <c r="S224" i="47" s="1"/>
  <c r="V181" i="25"/>
  <c r="V82" i="70"/>
  <c r="V52" i="65"/>
  <c r="V72" i="69"/>
  <c r="V81" i="71"/>
  <c r="Q315" i="25"/>
  <c r="I356" i="47"/>
  <c r="I210" i="47"/>
  <c r="I224" i="47" s="1"/>
  <c r="C124" i="25"/>
  <c r="X191" i="25"/>
  <c r="D18" i="73"/>
  <c r="F202" i="25"/>
  <c r="F54" i="65"/>
  <c r="F84" i="70"/>
  <c r="F74" i="69"/>
  <c r="F83" i="71"/>
  <c r="N84" i="70"/>
  <c r="N54" i="65"/>
  <c r="N74" i="69"/>
  <c r="N202" i="25"/>
  <c r="N83" i="71"/>
  <c r="R273" i="25"/>
  <c r="O272" i="25"/>
  <c r="O297" i="25" s="1"/>
  <c r="O161" i="25"/>
  <c r="C53" i="73"/>
  <c r="AG273" i="25"/>
  <c r="C74" i="75"/>
  <c r="D153" i="56"/>
  <c r="K151" i="44" s="1"/>
  <c r="L151" i="44" s="1"/>
  <c r="D210" i="47"/>
  <c r="D356" i="47"/>
  <c r="D369" i="47" s="1"/>
  <c r="D377" i="47" s="1"/>
  <c r="C184" i="47"/>
  <c r="W357" i="47"/>
  <c r="CO132" i="46"/>
  <c r="AM273" i="25"/>
  <c r="T72" i="70"/>
  <c r="T71" i="71"/>
  <c r="T200" i="25"/>
  <c r="M89" i="74"/>
  <c r="M54" i="73"/>
  <c r="M18" i="73" s="1"/>
  <c r="E273" i="25"/>
  <c r="E297" i="25" s="1"/>
  <c r="Q180" i="25"/>
  <c r="Q81" i="70"/>
  <c r="Q80" i="71"/>
  <c r="Q51" i="65"/>
  <c r="Q71" i="69"/>
  <c r="R233" i="56"/>
  <c r="T315" i="25"/>
  <c r="L155" i="44"/>
  <c r="J223" i="44" s="1"/>
  <c r="I223" i="44"/>
  <c r="V84" i="70"/>
  <c r="V54" i="65"/>
  <c r="V83" i="71"/>
  <c r="V202" i="25"/>
  <c r="V74" i="69"/>
  <c r="U89" i="74"/>
  <c r="U54" i="73"/>
  <c r="U18" i="73" s="1"/>
  <c r="F210" i="47"/>
  <c r="F224" i="47" s="1"/>
  <c r="F356" i="47"/>
  <c r="AI273" i="25"/>
  <c r="C69" i="70"/>
  <c r="F54" i="73"/>
  <c r="F18" i="73" s="1"/>
  <c r="F89" i="74"/>
  <c r="W272" i="25"/>
  <c r="W161" i="25"/>
  <c r="L161" i="25"/>
  <c r="L272" i="25"/>
  <c r="L297" i="25" s="1"/>
  <c r="S99" i="70"/>
  <c r="Q82" i="71"/>
  <c r="Q53" i="65"/>
  <c r="Q73" i="69"/>
  <c r="Q83" i="70"/>
  <c r="Q198" i="25"/>
  <c r="D89" i="75"/>
  <c r="C89" i="75" s="1"/>
  <c r="C91" i="74"/>
  <c r="Q357" i="47"/>
  <c r="M67" i="70"/>
  <c r="M66" i="71"/>
  <c r="M187" i="25"/>
  <c r="N234" i="56"/>
  <c r="N209" i="25"/>
  <c r="N74" i="71"/>
  <c r="N75" i="70"/>
  <c r="J84" i="70"/>
  <c r="J54" i="65"/>
  <c r="J83" i="71"/>
  <c r="J202" i="25"/>
  <c r="J74" i="69"/>
  <c r="AB272" i="25"/>
  <c r="AB297" i="25" s="1"/>
  <c r="AB161" i="25"/>
  <c r="I357" i="47"/>
  <c r="V83" i="70"/>
  <c r="V198" i="25"/>
  <c r="V82" i="71"/>
  <c r="V53" i="65"/>
  <c r="V73" i="69"/>
  <c r="I89" i="74"/>
  <c r="I54" i="73"/>
  <c r="I18" i="73" s="1"/>
  <c r="AK273" i="25"/>
  <c r="I98" i="70"/>
  <c r="C83" i="74"/>
  <c r="D314" i="25"/>
  <c r="S200" i="25"/>
  <c r="S72" i="70"/>
  <c r="S71" i="71"/>
  <c r="S66" i="71"/>
  <c r="S67" i="70"/>
  <c r="S187" i="25"/>
  <c r="T234" i="56"/>
  <c r="L53" i="65"/>
  <c r="L83" i="70"/>
  <c r="L198" i="25"/>
  <c r="L82" i="71"/>
  <c r="L73" i="69"/>
  <c r="N89" i="74"/>
  <c r="N54" i="73"/>
  <c r="N18" i="73" s="1"/>
  <c r="R72" i="70"/>
  <c r="R71" i="71"/>
  <c r="R200" i="25"/>
  <c r="T75" i="70"/>
  <c r="T209" i="25"/>
  <c r="T74" i="71"/>
  <c r="R83" i="71"/>
  <c r="R74" i="69"/>
  <c r="R202" i="25"/>
  <c r="R84" i="70"/>
  <c r="R54" i="65"/>
  <c r="E68" i="70"/>
  <c r="E188" i="25"/>
  <c r="E67" i="71"/>
  <c r="U68" i="70"/>
  <c r="U188" i="25"/>
  <c r="U67" i="71"/>
  <c r="N67" i="70"/>
  <c r="N187" i="25"/>
  <c r="N66" i="71"/>
  <c r="O234" i="56"/>
  <c r="AL161" i="25"/>
  <c r="AL272" i="25"/>
  <c r="W233" i="56"/>
  <c r="V180" i="25"/>
  <c r="V51" i="65"/>
  <c r="V80" i="71"/>
  <c r="V81" i="70"/>
  <c r="V71" i="69"/>
  <c r="U53" i="65"/>
  <c r="U82" i="71"/>
  <c r="U83" i="70"/>
  <c r="U73" i="69"/>
  <c r="U198" i="25"/>
  <c r="L99" i="71"/>
  <c r="G86" i="74"/>
  <c r="G20" i="74" s="1"/>
  <c r="G73" i="75"/>
  <c r="G84" i="75" s="1"/>
  <c r="G20" i="75" s="1"/>
  <c r="T53" i="65"/>
  <c r="T82" i="71"/>
  <c r="T83" i="70"/>
  <c r="T198" i="25"/>
  <c r="T73" i="69"/>
  <c r="C146" i="25"/>
  <c r="V356" i="47"/>
  <c r="V210" i="47"/>
  <c r="V224" i="47" s="1"/>
  <c r="K297" i="25"/>
  <c r="L84" i="70"/>
  <c r="L202" i="25"/>
  <c r="L74" i="69"/>
  <c r="L54" i="65"/>
  <c r="L83" i="71"/>
  <c r="X135" i="25"/>
  <c r="C69" i="71"/>
  <c r="D140" i="56"/>
  <c r="K138" i="44" s="1"/>
  <c r="L138" i="44" s="1"/>
  <c r="H98" i="70"/>
  <c r="H100" i="70" s="1"/>
  <c r="H78" i="70"/>
  <c r="H18" i="70" s="1"/>
  <c r="P66" i="71"/>
  <c r="P187" i="25"/>
  <c r="Q234" i="56"/>
  <c r="P67" i="70"/>
  <c r="AR272" i="25"/>
  <c r="AR161" i="25"/>
  <c r="AQ273" i="25"/>
  <c r="M99" i="70"/>
  <c r="C125" i="25"/>
  <c r="T67" i="70"/>
  <c r="U234" i="56"/>
  <c r="T187" i="25"/>
  <c r="T66" i="71"/>
  <c r="R72" i="69"/>
  <c r="R52" i="65"/>
  <c r="R181" i="25"/>
  <c r="R82" i="70"/>
  <c r="R81" i="71"/>
  <c r="Q54" i="65"/>
  <c r="Q74" i="69"/>
  <c r="Q83" i="71"/>
  <c r="Q84" i="70"/>
  <c r="Q202" i="25"/>
  <c r="I99" i="70"/>
  <c r="S93" i="74"/>
  <c r="S21" i="74" s="1"/>
  <c r="S87" i="75"/>
  <c r="S91" i="75" s="1"/>
  <c r="S21" i="75" s="1"/>
  <c r="J89" i="74"/>
  <c r="J54" i="73"/>
  <c r="J18" i="73" s="1"/>
  <c r="L200" i="25"/>
  <c r="L71" i="71"/>
  <c r="L72" i="70"/>
  <c r="I72" i="69"/>
  <c r="I81" i="71"/>
  <c r="I181" i="25"/>
  <c r="I82" i="70"/>
  <c r="I52" i="65"/>
  <c r="K93" i="74"/>
  <c r="K21" i="74" s="1"/>
  <c r="K87" i="75"/>
  <c r="K91" i="75" s="1"/>
  <c r="K21" i="75" s="1"/>
  <c r="F78" i="70"/>
  <c r="F18" i="70" s="1"/>
  <c r="F98" i="70"/>
  <c r="F100" i="70" s="1"/>
  <c r="K140" i="44"/>
  <c r="D235" i="56"/>
  <c r="L82" i="70"/>
  <c r="L181" i="25"/>
  <c r="L81" i="71"/>
  <c r="L52" i="65"/>
  <c r="L72" i="69"/>
  <c r="G54" i="73"/>
  <c r="G18" i="73" s="1"/>
  <c r="G89" i="74"/>
  <c r="J314" i="25"/>
  <c r="O89" i="74"/>
  <c r="O54" i="73"/>
  <c r="O18" i="73" s="1"/>
  <c r="CO153" i="46"/>
  <c r="L66" i="71"/>
  <c r="L67" i="70"/>
  <c r="M234" i="56"/>
  <c r="L187" i="25"/>
  <c r="L314" i="25" s="1"/>
  <c r="L357" i="47"/>
  <c r="W73" i="75"/>
  <c r="W84" i="75" s="1"/>
  <c r="W20" i="75" s="1"/>
  <c r="W86" i="74"/>
  <c r="W20" i="74" s="1"/>
  <c r="C76" i="74"/>
  <c r="Y161" i="25"/>
  <c r="D163" i="25" s="1"/>
  <c r="Y272" i="25"/>
  <c r="Y297" i="25" s="1"/>
  <c r="X117" i="25"/>
  <c r="X118" i="25"/>
  <c r="R357" i="47"/>
  <c r="M180" i="25"/>
  <c r="M51" i="65"/>
  <c r="M81" i="70"/>
  <c r="N233" i="56"/>
  <c r="M71" i="69"/>
  <c r="M80" i="71"/>
  <c r="E86" i="74"/>
  <c r="E20" i="74" s="1"/>
  <c r="E73" i="75"/>
  <c r="E84" i="75" s="1"/>
  <c r="E20" i="75" s="1"/>
  <c r="H356" i="47"/>
  <c r="H369" i="47" s="1"/>
  <c r="H377" i="47" s="1"/>
  <c r="H210" i="47"/>
  <c r="H224" i="47" s="1"/>
  <c r="C80" i="74"/>
  <c r="T99" i="71"/>
  <c r="P53" i="65"/>
  <c r="P73" i="69"/>
  <c r="P198" i="25"/>
  <c r="P82" i="71"/>
  <c r="P83" i="70"/>
  <c r="AA161" i="25"/>
  <c r="AA272" i="25"/>
  <c r="F80" i="71"/>
  <c r="F51" i="65"/>
  <c r="G233" i="56"/>
  <c r="F81" i="70"/>
  <c r="F180" i="25"/>
  <c r="F71" i="69"/>
  <c r="H82" i="71"/>
  <c r="H73" i="69"/>
  <c r="H198" i="25"/>
  <c r="H83" i="70"/>
  <c r="H53" i="65"/>
  <c r="W54" i="73"/>
  <c r="W18" i="73" s="1"/>
  <c r="W89" i="74"/>
  <c r="X124" i="25"/>
  <c r="R67" i="71"/>
  <c r="R68" i="70"/>
  <c r="R188" i="25"/>
  <c r="S315" i="25"/>
  <c r="O198" i="25"/>
  <c r="O83" i="70"/>
  <c r="O53" i="65"/>
  <c r="O82" i="71"/>
  <c r="O73" i="69"/>
  <c r="R71" i="69"/>
  <c r="R180" i="25"/>
  <c r="R81" i="70"/>
  <c r="R80" i="71"/>
  <c r="S233" i="56"/>
  <c r="R51" i="65"/>
  <c r="M202" i="25"/>
  <c r="M83" i="71"/>
  <c r="M74" i="69"/>
  <c r="M54" i="65"/>
  <c r="M84" i="70"/>
  <c r="U72" i="70"/>
  <c r="U200" i="25"/>
  <c r="U71" i="71"/>
  <c r="AJ273" i="25"/>
  <c r="P87" i="75"/>
  <c r="P91" i="75" s="1"/>
  <c r="P21" i="75" s="1"/>
  <c r="P93" i="74"/>
  <c r="P21" i="74" s="1"/>
  <c r="M74" i="71"/>
  <c r="M209" i="25"/>
  <c r="M75" i="70"/>
  <c r="L210" i="47"/>
  <c r="L224" i="47" s="1"/>
  <c r="L356" i="47"/>
  <c r="G210" i="47"/>
  <c r="G224" i="47" s="1"/>
  <c r="G356" i="47"/>
  <c r="G369" i="47" s="1"/>
  <c r="G377" i="47" s="1"/>
  <c r="AA273" i="25"/>
  <c r="AF161" i="25"/>
  <c r="K163" i="25" s="1"/>
  <c r="AF272" i="25"/>
  <c r="AF297" i="25" s="1"/>
  <c r="P357" i="47"/>
  <c r="H54" i="65"/>
  <c r="H84" i="70"/>
  <c r="H74" i="69"/>
  <c r="H202" i="25"/>
  <c r="H83" i="71"/>
  <c r="S73" i="75"/>
  <c r="S84" i="75" s="1"/>
  <c r="S20" i="75" s="1"/>
  <c r="S86" i="74"/>
  <c r="S20" i="74" s="1"/>
  <c r="W83" i="70"/>
  <c r="W73" i="69"/>
  <c r="W198" i="25"/>
  <c r="W82" i="71"/>
  <c r="W53" i="65"/>
  <c r="AV235" i="46"/>
  <c r="AA235" i="46"/>
  <c r="U66" i="71"/>
  <c r="U67" i="70"/>
  <c r="U187" i="25"/>
  <c r="V234" i="56"/>
  <c r="Q82" i="70"/>
  <c r="Q181" i="25"/>
  <c r="Q52" i="65"/>
  <c r="Q72" i="69"/>
  <c r="Q81" i="71"/>
  <c r="O72" i="70"/>
  <c r="O78" i="70" s="1"/>
  <c r="O18" i="70" s="1"/>
  <c r="O200" i="25"/>
  <c r="O71" i="71"/>
  <c r="O77" i="71" s="1"/>
  <c r="O17" i="71" s="1"/>
  <c r="V89" i="74"/>
  <c r="V54" i="73"/>
  <c r="V18" i="73" s="1"/>
  <c r="G66" i="71"/>
  <c r="G67" i="70"/>
  <c r="G187" i="25"/>
  <c r="H234" i="56"/>
  <c r="I198" i="25"/>
  <c r="I82" i="71"/>
  <c r="I53" i="65"/>
  <c r="I73" i="69"/>
  <c r="I83" i="70"/>
  <c r="D20" i="74"/>
  <c r="H89" i="74"/>
  <c r="H54" i="73"/>
  <c r="H18" i="73" s="1"/>
  <c r="W202" i="25"/>
  <c r="W84" i="70"/>
  <c r="W54" i="65"/>
  <c r="W74" i="69"/>
  <c r="W83" i="71"/>
  <c r="J210" i="47"/>
  <c r="J224" i="47" s="1"/>
  <c r="J356" i="47"/>
  <c r="J369" i="47" s="1"/>
  <c r="J377" i="47" s="1"/>
  <c r="R74" i="71"/>
  <c r="R209" i="25"/>
  <c r="R75" i="70"/>
  <c r="P71" i="71"/>
  <c r="P72" i="70"/>
  <c r="P200" i="25"/>
  <c r="T87" i="75"/>
  <c r="T91" i="75" s="1"/>
  <c r="T21" i="75" s="1"/>
  <c r="T93" i="74"/>
  <c r="T21" i="74" s="1"/>
  <c r="C192" i="25"/>
  <c r="X192" i="25"/>
  <c r="X189" i="25"/>
  <c r="C189" i="25"/>
  <c r="H98" i="71"/>
  <c r="H100" i="71" s="1"/>
  <c r="H77" i="71"/>
  <c r="H17" i="71" s="1"/>
  <c r="W356" i="47"/>
  <c r="W210" i="47"/>
  <c r="W224" i="47" s="1"/>
  <c r="W72" i="70"/>
  <c r="W200" i="25"/>
  <c r="W71" i="71"/>
  <c r="M315" i="25"/>
  <c r="T73" i="75"/>
  <c r="T84" i="75" s="1"/>
  <c r="T20" i="75" s="1"/>
  <c r="T86" i="74"/>
  <c r="T20" i="74" s="1"/>
  <c r="P315" i="25"/>
  <c r="AI272" i="25"/>
  <c r="AI161" i="25"/>
  <c r="Z272" i="25"/>
  <c r="Z161" i="25"/>
  <c r="X193" i="25"/>
  <c r="C193" i="25"/>
  <c r="J161" i="25"/>
  <c r="J272" i="25"/>
  <c r="J297" i="25" s="1"/>
  <c r="AN273" i="25"/>
  <c r="G71" i="71"/>
  <c r="G72" i="70"/>
  <c r="G200" i="25"/>
  <c r="AD272" i="25"/>
  <c r="AD161" i="25"/>
  <c r="C191" i="25"/>
  <c r="D87" i="75"/>
  <c r="D93" i="74"/>
  <c r="S209" i="25"/>
  <c r="S75" i="70"/>
  <c r="S74" i="71"/>
  <c r="W181" i="25"/>
  <c r="W72" i="69"/>
  <c r="W81" i="71"/>
  <c r="W82" i="70"/>
  <c r="W52" i="65"/>
  <c r="G272" i="25"/>
  <c r="G161" i="25"/>
  <c r="J77" i="71"/>
  <c r="J17" i="71" s="1"/>
  <c r="J98" i="71"/>
  <c r="J100" i="71" s="1"/>
  <c r="R73" i="75"/>
  <c r="R84" i="75" s="1"/>
  <c r="R20" i="75" s="1"/>
  <c r="R86" i="74"/>
  <c r="R20" i="74" s="1"/>
  <c r="X139" i="25"/>
  <c r="W273" i="25"/>
  <c r="P234" i="56"/>
  <c r="T210" i="47"/>
  <c r="T224" i="47" s="1"/>
  <c r="T356" i="47"/>
  <c r="C185" i="47"/>
  <c r="T273" i="25"/>
  <c r="R198" i="25"/>
  <c r="R53" i="65"/>
  <c r="R82" i="71"/>
  <c r="R73" i="69"/>
  <c r="R83" i="70"/>
  <c r="M272" i="25"/>
  <c r="M161" i="25"/>
  <c r="Q89" i="74"/>
  <c r="Q54" i="73"/>
  <c r="Q18" i="73" s="1"/>
  <c r="AC272" i="25"/>
  <c r="AC297" i="25" s="1"/>
  <c r="AC161" i="25"/>
  <c r="C78" i="75"/>
  <c r="K54" i="65"/>
  <c r="K55" i="65" s="1"/>
  <c r="K17" i="65" s="1"/>
  <c r="K74" i="69"/>
  <c r="K75" i="69" s="1"/>
  <c r="K23" i="69" s="1"/>
  <c r="K83" i="71"/>
  <c r="K84" i="71" s="1"/>
  <c r="K18" i="71" s="1"/>
  <c r="K202" i="25"/>
  <c r="K313" i="25" s="1"/>
  <c r="K84" i="70"/>
  <c r="K85" i="70" s="1"/>
  <c r="K19" i="70" s="1"/>
  <c r="M72" i="70"/>
  <c r="M71" i="71"/>
  <c r="M200" i="25"/>
  <c r="N200" i="25"/>
  <c r="N71" i="71"/>
  <c r="N72" i="70"/>
  <c r="J72" i="69"/>
  <c r="J181" i="25"/>
  <c r="J52" i="65"/>
  <c r="J81" i="71"/>
  <c r="J82" i="70"/>
  <c r="U161" i="25"/>
  <c r="U163" i="25" s="1"/>
  <c r="U272" i="25"/>
  <c r="N357" i="47"/>
  <c r="F272" i="25"/>
  <c r="F161" i="25"/>
  <c r="L89" i="74"/>
  <c r="L54" i="73"/>
  <c r="L18" i="73" s="1"/>
  <c r="G82" i="71"/>
  <c r="G83" i="70"/>
  <c r="G73" i="69"/>
  <c r="G198" i="25"/>
  <c r="G53" i="65"/>
  <c r="P356" i="47"/>
  <c r="P210" i="47"/>
  <c r="P224" i="47" s="1"/>
  <c r="D139" i="56"/>
  <c r="K137" i="44" s="1"/>
  <c r="L137" i="44" s="1"/>
  <c r="R54" i="73"/>
  <c r="R18" i="73" s="1"/>
  <c r="R89" i="74"/>
  <c r="AL273" i="25"/>
  <c r="M73" i="75"/>
  <c r="M84" i="75" s="1"/>
  <c r="M20" i="75" s="1"/>
  <c r="M86" i="74"/>
  <c r="M20" i="74" s="1"/>
  <c r="G188" i="25"/>
  <c r="G67" i="71"/>
  <c r="G68" i="70"/>
  <c r="I272" i="25"/>
  <c r="I297" i="25" s="1"/>
  <c r="I161" i="25"/>
  <c r="T357" i="47"/>
  <c r="D78" i="70"/>
  <c r="D98" i="70"/>
  <c r="L233" i="56"/>
  <c r="F198" i="25"/>
  <c r="F82" i="71"/>
  <c r="F53" i="65"/>
  <c r="F73" i="69"/>
  <c r="F83" i="70"/>
  <c r="N272" i="25"/>
  <c r="N297" i="25" s="1"/>
  <c r="N161" i="25"/>
  <c r="T84" i="70"/>
  <c r="T54" i="65"/>
  <c r="T83" i="71"/>
  <c r="T74" i="69"/>
  <c r="T202" i="25"/>
  <c r="N68" i="70"/>
  <c r="N188" i="25"/>
  <c r="N67" i="71"/>
  <c r="Q356" i="47"/>
  <c r="Q210" i="47"/>
  <c r="Q224" i="47" s="1"/>
  <c r="Q67" i="71"/>
  <c r="Q98" i="71" s="1"/>
  <c r="Q100" i="71" s="1"/>
  <c r="Q68" i="70"/>
  <c r="Q78" i="70" s="1"/>
  <c r="Q18" i="70" s="1"/>
  <c r="Q188" i="25"/>
  <c r="Q314" i="25" s="1"/>
  <c r="P51" i="65"/>
  <c r="P55" i="65" s="1"/>
  <c r="P17" i="65" s="1"/>
  <c r="P81" i="70"/>
  <c r="P180" i="25"/>
  <c r="Q233" i="56"/>
  <c r="P71" i="69"/>
  <c r="P80" i="71"/>
  <c r="N73" i="75"/>
  <c r="N84" i="75" s="1"/>
  <c r="N20" i="75" s="1"/>
  <c r="N86" i="74"/>
  <c r="N20" i="74" s="1"/>
  <c r="AM272" i="25"/>
  <c r="AM161" i="25"/>
  <c r="V272" i="25"/>
  <c r="V297" i="25" s="1"/>
  <c r="V161" i="25"/>
  <c r="L99" i="70"/>
  <c r="C90" i="74"/>
  <c r="D88" i="75"/>
  <c r="C88" i="75" s="1"/>
  <c r="AQ161" i="25"/>
  <c r="AQ272" i="25"/>
  <c r="AQ297" i="25" s="1"/>
  <c r="C68" i="71"/>
  <c r="H81" i="70"/>
  <c r="H80" i="71"/>
  <c r="H51" i="65"/>
  <c r="H180" i="25"/>
  <c r="I233" i="56"/>
  <c r="H71" i="69"/>
  <c r="G74" i="69"/>
  <c r="G83" i="71"/>
  <c r="G84" i="70"/>
  <c r="G54" i="65"/>
  <c r="G202" i="25"/>
  <c r="O83" i="71"/>
  <c r="O202" i="25"/>
  <c r="O74" i="69"/>
  <c r="O54" i="65"/>
  <c r="O84" i="70"/>
  <c r="CO149" i="46"/>
  <c r="W209" i="25"/>
  <c r="W75" i="70"/>
  <c r="W74" i="71"/>
  <c r="V188" i="25"/>
  <c r="V314" i="25" s="1"/>
  <c r="V67" i="71"/>
  <c r="V77" i="71" s="1"/>
  <c r="V17" i="71" s="1"/>
  <c r="V68" i="70"/>
  <c r="V78" i="70" s="1"/>
  <c r="V18" i="70" s="1"/>
  <c r="P273" i="25"/>
  <c r="P297" i="25" s="1"/>
  <c r="P99" i="70"/>
  <c r="AH272" i="25"/>
  <c r="AH161" i="25"/>
  <c r="E72" i="70"/>
  <c r="E71" i="71"/>
  <c r="E200" i="25"/>
  <c r="N356" i="47"/>
  <c r="N210" i="47"/>
  <c r="N224" i="47" s="1"/>
  <c r="I315" i="25"/>
  <c r="E72" i="69"/>
  <c r="E75" i="69" s="1"/>
  <c r="E23" i="69" s="1"/>
  <c r="E181" i="25"/>
  <c r="E81" i="71"/>
  <c r="E84" i="71" s="1"/>
  <c r="E18" i="71" s="1"/>
  <c r="E52" i="65"/>
  <c r="E82" i="70"/>
  <c r="E85" i="70" s="1"/>
  <c r="E19" i="70" s="1"/>
  <c r="AN272" i="25"/>
  <c r="AN297" i="25" s="1"/>
  <c r="AN161" i="25"/>
  <c r="J81" i="70"/>
  <c r="J180" i="25"/>
  <c r="J80" i="71"/>
  <c r="J71" i="69"/>
  <c r="K233" i="56"/>
  <c r="J51" i="65"/>
  <c r="S357" i="47"/>
  <c r="U82" i="70"/>
  <c r="U81" i="71"/>
  <c r="U72" i="69"/>
  <c r="U181" i="25"/>
  <c r="U52" i="65"/>
  <c r="Q99" i="70"/>
  <c r="D315" i="25"/>
  <c r="C50" i="73"/>
  <c r="H82" i="70"/>
  <c r="H81" i="71"/>
  <c r="H72" i="69"/>
  <c r="H52" i="65"/>
  <c r="H181" i="25"/>
  <c r="H233" i="56"/>
  <c r="G180" i="25"/>
  <c r="G81" i="70"/>
  <c r="G51" i="65"/>
  <c r="G71" i="69"/>
  <c r="G80" i="71"/>
  <c r="E55" i="65"/>
  <c r="E17" i="65" s="1"/>
  <c r="J98" i="70"/>
  <c r="J78" i="70"/>
  <c r="J18" i="70" s="1"/>
  <c r="R67" i="70"/>
  <c r="S234" i="56"/>
  <c r="R66" i="71"/>
  <c r="R187" i="25"/>
  <c r="O81" i="70"/>
  <c r="O51" i="65"/>
  <c r="O180" i="25"/>
  <c r="O71" i="69"/>
  <c r="P233" i="56"/>
  <c r="O80" i="71"/>
  <c r="C92" i="74"/>
  <c r="D90" i="75"/>
  <c r="C90" i="75" s="1"/>
  <c r="C199" i="47"/>
  <c r="W188" i="25"/>
  <c r="W67" i="71"/>
  <c r="W68" i="70"/>
  <c r="W187" i="25"/>
  <c r="X234" i="56"/>
  <c r="W67" i="70"/>
  <c r="W66" i="71"/>
  <c r="AV234" i="46"/>
  <c r="T81" i="70"/>
  <c r="T71" i="69"/>
  <c r="T80" i="71"/>
  <c r="T51" i="65"/>
  <c r="U233" i="56"/>
  <c r="T180" i="25"/>
  <c r="AR273" i="25"/>
  <c r="AO272" i="25"/>
  <c r="AO161" i="25"/>
  <c r="T68" i="70"/>
  <c r="T67" i="71"/>
  <c r="T188" i="25"/>
  <c r="F234" i="56"/>
  <c r="E67" i="70"/>
  <c r="E187" i="25"/>
  <c r="E66" i="71"/>
  <c r="Q272" i="25"/>
  <c r="Q297" i="25" s="1"/>
  <c r="Q161" i="25"/>
  <c r="Q98" i="70"/>
  <c r="P161" i="25"/>
  <c r="T99" i="70"/>
  <c r="V233" i="56"/>
  <c r="U51" i="65"/>
  <c r="U80" i="71"/>
  <c r="U180" i="25"/>
  <c r="U81" i="70"/>
  <c r="U71" i="69"/>
  <c r="I202" i="25"/>
  <c r="I74" i="69"/>
  <c r="I84" i="70"/>
  <c r="I54" i="65"/>
  <c r="I83" i="71"/>
  <c r="D99" i="70"/>
  <c r="W71" i="69"/>
  <c r="W51" i="65"/>
  <c r="W80" i="71"/>
  <c r="W81" i="70"/>
  <c r="X233" i="56"/>
  <c r="W180" i="25"/>
  <c r="L51" i="65"/>
  <c r="L71" i="69"/>
  <c r="L180" i="25"/>
  <c r="L81" i="70"/>
  <c r="M233" i="56"/>
  <c r="L80" i="71"/>
  <c r="L84" i="71" s="1"/>
  <c r="L18" i="71" s="1"/>
  <c r="N83" i="70"/>
  <c r="N82" i="71"/>
  <c r="N53" i="65"/>
  <c r="N73" i="69"/>
  <c r="N198" i="25"/>
  <c r="O82" i="70"/>
  <c r="O181" i="25"/>
  <c r="O81" i="71"/>
  <c r="O52" i="65"/>
  <c r="O72" i="69"/>
  <c r="AK272" i="25"/>
  <c r="AK161" i="25"/>
  <c r="S99" i="71"/>
  <c r="R161" i="25"/>
  <c r="R272" i="25"/>
  <c r="E75" i="70"/>
  <c r="E209" i="25"/>
  <c r="E74" i="71"/>
  <c r="C52" i="73"/>
  <c r="K314" i="25"/>
  <c r="O357" i="47"/>
  <c r="U369" i="47"/>
  <c r="U377" i="47" s="1"/>
  <c r="M273" i="25"/>
  <c r="AG272" i="25"/>
  <c r="AG161" i="25"/>
  <c r="L163" i="25" s="1"/>
  <c r="F357" i="47"/>
  <c r="AD273" i="25"/>
  <c r="U74" i="69"/>
  <c r="U54" i="65"/>
  <c r="U83" i="71"/>
  <c r="U202" i="25"/>
  <c r="U84" i="70"/>
  <c r="G209" i="25"/>
  <c r="G74" i="71"/>
  <c r="G75" i="70"/>
  <c r="K210" i="47"/>
  <c r="K224" i="47" s="1"/>
  <c r="K356" i="47"/>
  <c r="K369" i="47" s="1"/>
  <c r="K377" i="47" s="1"/>
  <c r="I71" i="69"/>
  <c r="I80" i="71"/>
  <c r="I81" i="70"/>
  <c r="I180" i="25"/>
  <c r="I51" i="65"/>
  <c r="J233" i="56"/>
  <c r="AO273" i="25"/>
  <c r="J234" i="56"/>
  <c r="D98" i="71"/>
  <c r="D100" i="71" s="1"/>
  <c r="D77" i="71"/>
  <c r="S273" i="25"/>
  <c r="S297" i="25" s="1"/>
  <c r="O233" i="56"/>
  <c r="N51" i="65"/>
  <c r="N180" i="25"/>
  <c r="N80" i="71"/>
  <c r="N81" i="70"/>
  <c r="N71" i="69"/>
  <c r="G81" i="71"/>
  <c r="G181" i="25"/>
  <c r="G72" i="69"/>
  <c r="G82" i="70"/>
  <c r="G52" i="65"/>
  <c r="E87" i="75"/>
  <c r="E91" i="75" s="1"/>
  <c r="E21" i="75" s="1"/>
  <c r="E93" i="74"/>
  <c r="E21" i="74" s="1"/>
  <c r="C186" i="47"/>
  <c r="P74" i="71"/>
  <c r="P209" i="25"/>
  <c r="P75" i="70"/>
  <c r="P188" i="25"/>
  <c r="P68" i="70"/>
  <c r="P67" i="71"/>
  <c r="W234" i="56"/>
  <c r="CO131" i="46"/>
  <c r="D132" i="56"/>
  <c r="K130" i="44" s="1"/>
  <c r="L130" i="44" s="1"/>
  <c r="K98" i="71" l="1"/>
  <c r="K100" i="71" s="1"/>
  <c r="O314" i="25"/>
  <c r="U297" i="25"/>
  <c r="P85" i="70"/>
  <c r="P19" i="70" s="1"/>
  <c r="F297" i="25"/>
  <c r="T297" i="25"/>
  <c r="F98" i="71"/>
  <c r="F100" i="71" s="1"/>
  <c r="J100" i="70"/>
  <c r="J55" i="65"/>
  <c r="J17" i="65" s="1"/>
  <c r="AH297" i="25"/>
  <c r="E163" i="25"/>
  <c r="E47" i="69" s="1"/>
  <c r="W369" i="47"/>
  <c r="W377" i="47" s="1"/>
  <c r="K98" i="70"/>
  <c r="K78" i="70"/>
  <c r="K18" i="70" s="1"/>
  <c r="AG297" i="25"/>
  <c r="L75" i="69"/>
  <c r="L23" i="69" s="1"/>
  <c r="C357" i="47"/>
  <c r="W84" i="71"/>
  <c r="W18" i="71" s="1"/>
  <c r="S163" i="25"/>
  <c r="S47" i="69" s="1"/>
  <c r="D84" i="75"/>
  <c r="C84" i="75" s="1"/>
  <c r="Q369" i="47"/>
  <c r="Q377" i="47" s="1"/>
  <c r="G297" i="25"/>
  <c r="V55" i="65"/>
  <c r="V17" i="65" s="1"/>
  <c r="T163" i="25"/>
  <c r="T44" i="74" s="1"/>
  <c r="L85" i="70"/>
  <c r="L19" i="70" s="1"/>
  <c r="H163" i="25"/>
  <c r="H41" i="65" s="1"/>
  <c r="AI297" i="25"/>
  <c r="E369" i="47"/>
  <c r="E377" i="47" s="1"/>
  <c r="S55" i="65"/>
  <c r="S17" i="65" s="1"/>
  <c r="W55" i="65"/>
  <c r="W17" i="65" s="1"/>
  <c r="I100" i="71"/>
  <c r="I84" i="71"/>
  <c r="I18" i="71" s="1"/>
  <c r="R297" i="25"/>
  <c r="AK297" i="25"/>
  <c r="C53" i="65"/>
  <c r="U314" i="25"/>
  <c r="V75" i="69"/>
  <c r="V23" i="69" s="1"/>
  <c r="AM297" i="25"/>
  <c r="N84" i="71"/>
  <c r="N18" i="71" s="1"/>
  <c r="Q100" i="70"/>
  <c r="T84" i="71"/>
  <c r="T18" i="71" s="1"/>
  <c r="V369" i="47"/>
  <c r="V377" i="47" s="1"/>
  <c r="L55" i="65"/>
  <c r="L17" i="65" s="1"/>
  <c r="T55" i="65"/>
  <c r="T17" i="65" s="1"/>
  <c r="Z297" i="25"/>
  <c r="I77" i="71"/>
  <c r="I17" i="71" s="1"/>
  <c r="W75" i="69"/>
  <c r="W23" i="69" s="1"/>
  <c r="C99" i="71"/>
  <c r="K100" i="70"/>
  <c r="X273" i="25"/>
  <c r="L369" i="47"/>
  <c r="L377" i="47" s="1"/>
  <c r="P84" i="71"/>
  <c r="P18" i="71" s="1"/>
  <c r="T85" i="70"/>
  <c r="T19" i="70" s="1"/>
  <c r="C200" i="25"/>
  <c r="N314" i="25"/>
  <c r="C66" i="71"/>
  <c r="C315" i="25"/>
  <c r="C272" i="25"/>
  <c r="O98" i="70"/>
  <c r="O100" i="70" s="1"/>
  <c r="C99" i="70"/>
  <c r="X188" i="25"/>
  <c r="C82" i="70"/>
  <c r="W85" i="70"/>
  <c r="W19" i="70" s="1"/>
  <c r="T75" i="69"/>
  <c r="T23" i="69" s="1"/>
  <c r="P75" i="69"/>
  <c r="P23" i="69" s="1"/>
  <c r="U84" i="71"/>
  <c r="U18" i="71" s="1"/>
  <c r="C72" i="70"/>
  <c r="X187" i="25"/>
  <c r="J84" i="71"/>
  <c r="J18" i="71" s="1"/>
  <c r="N369" i="47"/>
  <c r="N377" i="47" s="1"/>
  <c r="W314" i="25"/>
  <c r="V163" i="25"/>
  <c r="V47" i="69" s="1"/>
  <c r="T369" i="47"/>
  <c r="T377" i="47" s="1"/>
  <c r="R85" i="70"/>
  <c r="R19" i="70" s="1"/>
  <c r="C83" i="71"/>
  <c r="C83" i="70"/>
  <c r="C198" i="25"/>
  <c r="C73" i="69"/>
  <c r="C209" i="25"/>
  <c r="I85" i="70"/>
  <c r="I19" i="70" s="1"/>
  <c r="C75" i="70"/>
  <c r="P163" i="25"/>
  <c r="P35" i="71" s="1"/>
  <c r="C52" i="65"/>
  <c r="C71" i="71"/>
  <c r="X202" i="25"/>
  <c r="C74" i="69"/>
  <c r="H55" i="65"/>
  <c r="H17" i="65" s="1"/>
  <c r="N98" i="71"/>
  <c r="N100" i="71" s="1"/>
  <c r="V98" i="70"/>
  <c r="V100" i="70" s="1"/>
  <c r="C68" i="70"/>
  <c r="C202" i="25"/>
  <c r="C54" i="65"/>
  <c r="H75" i="69"/>
  <c r="H23" i="69" s="1"/>
  <c r="H84" i="71"/>
  <c r="H18" i="71" s="1"/>
  <c r="C67" i="71"/>
  <c r="Q77" i="71"/>
  <c r="Q17" i="71" s="1"/>
  <c r="W163" i="25"/>
  <c r="W47" i="69" s="1"/>
  <c r="V84" i="71"/>
  <c r="V18" i="71" s="1"/>
  <c r="I100" i="70"/>
  <c r="N85" i="70"/>
  <c r="N19" i="70" s="1"/>
  <c r="C74" i="71"/>
  <c r="C181" i="25"/>
  <c r="M163" i="25"/>
  <c r="M41" i="65" s="1"/>
  <c r="C84" i="70"/>
  <c r="C82" i="71"/>
  <c r="C161" i="25"/>
  <c r="M85" i="70"/>
  <c r="M19" i="70" s="1"/>
  <c r="X272" i="25"/>
  <c r="U35" i="71"/>
  <c r="U36" i="47"/>
  <c r="U47" i="69"/>
  <c r="U41" i="65"/>
  <c r="U42" i="75"/>
  <c r="U40" i="73"/>
  <c r="U36" i="70"/>
  <c r="U44" i="74"/>
  <c r="D17" i="71"/>
  <c r="I313" i="25"/>
  <c r="L36" i="70"/>
  <c r="L47" i="69"/>
  <c r="L41" i="65"/>
  <c r="L35" i="71"/>
  <c r="L36" i="47"/>
  <c r="L44" i="74"/>
  <c r="L42" i="75"/>
  <c r="L40" i="73"/>
  <c r="U85" i="70"/>
  <c r="U19" i="70" s="1"/>
  <c r="E77" i="71"/>
  <c r="E17" i="71" s="1"/>
  <c r="E98" i="71"/>
  <c r="E100" i="71" s="1"/>
  <c r="AO297" i="25"/>
  <c r="O313" i="25"/>
  <c r="R98" i="71"/>
  <c r="R100" i="71" s="1"/>
  <c r="R77" i="71"/>
  <c r="R17" i="71" s="1"/>
  <c r="G84" i="71"/>
  <c r="G18" i="71" s="1"/>
  <c r="G313" i="25"/>
  <c r="J85" i="70"/>
  <c r="J19" i="70" s="1"/>
  <c r="H313" i="25"/>
  <c r="C73" i="75"/>
  <c r="R87" i="75"/>
  <c r="R91" i="75" s="1"/>
  <c r="R21" i="75" s="1"/>
  <c r="R93" i="74"/>
  <c r="R21" i="74" s="1"/>
  <c r="P369" i="47"/>
  <c r="P377" i="47" s="1"/>
  <c r="Q87" i="75"/>
  <c r="Q91" i="75" s="1"/>
  <c r="Q21" i="75" s="1"/>
  <c r="Q93" i="74"/>
  <c r="Q21" i="74" s="1"/>
  <c r="D21" i="74"/>
  <c r="AD297" i="25"/>
  <c r="H93" i="74"/>
  <c r="H21" i="74" s="1"/>
  <c r="H87" i="75"/>
  <c r="H91" i="75" s="1"/>
  <c r="H21" i="75" s="1"/>
  <c r="C86" i="74"/>
  <c r="G78" i="70"/>
  <c r="G18" i="70" s="1"/>
  <c r="G98" i="70"/>
  <c r="G100" i="70" s="1"/>
  <c r="U98" i="71"/>
  <c r="U100" i="71" s="1"/>
  <c r="U77" i="71"/>
  <c r="U17" i="71" s="1"/>
  <c r="X181" i="25"/>
  <c r="V98" i="71"/>
  <c r="V100" i="71" s="1"/>
  <c r="K41" i="65"/>
  <c r="K35" i="71"/>
  <c r="K40" i="73"/>
  <c r="K42" i="75"/>
  <c r="K36" i="47"/>
  <c r="K36" i="70"/>
  <c r="K47" i="69"/>
  <c r="K44" i="74"/>
  <c r="R75" i="69"/>
  <c r="R23" i="69" s="1"/>
  <c r="W93" i="74"/>
  <c r="W21" i="74" s="1"/>
  <c r="W87" i="75"/>
  <c r="W91" i="75" s="1"/>
  <c r="W21" i="75" s="1"/>
  <c r="F75" i="69"/>
  <c r="F23" i="69" s="1"/>
  <c r="F55" i="65"/>
  <c r="F17" i="65" s="1"/>
  <c r="AA297" i="25"/>
  <c r="M75" i="69"/>
  <c r="M23" i="69" s="1"/>
  <c r="M313" i="25"/>
  <c r="L98" i="70"/>
  <c r="L100" i="70" s="1"/>
  <c r="L78" i="70"/>
  <c r="L18" i="70" s="1"/>
  <c r="O87" i="75"/>
  <c r="O91" i="75" s="1"/>
  <c r="O21" i="75" s="1"/>
  <c r="O93" i="74"/>
  <c r="O21" i="74" s="1"/>
  <c r="T98" i="71"/>
  <c r="T100" i="71" s="1"/>
  <c r="T77" i="71"/>
  <c r="T17" i="71" s="1"/>
  <c r="AR297" i="25"/>
  <c r="P98" i="71"/>
  <c r="P100" i="71" s="1"/>
  <c r="P77" i="71"/>
  <c r="P17" i="71" s="1"/>
  <c r="AL297" i="25"/>
  <c r="C72" i="69"/>
  <c r="I87" i="75"/>
  <c r="I91" i="75" s="1"/>
  <c r="I21" i="75" s="1"/>
  <c r="I93" i="74"/>
  <c r="I21" i="74" s="1"/>
  <c r="M98" i="70"/>
  <c r="M100" i="70" s="1"/>
  <c r="W297" i="25"/>
  <c r="U87" i="75"/>
  <c r="U91" i="75" s="1"/>
  <c r="U21" i="75" s="1"/>
  <c r="U93" i="74"/>
  <c r="U21" i="74" s="1"/>
  <c r="Q84" i="71"/>
  <c r="Q18" i="71" s="1"/>
  <c r="C356" i="47"/>
  <c r="C369" i="47" s="1"/>
  <c r="C377" i="47" s="1"/>
  <c r="X315" i="25"/>
  <c r="D75" i="69"/>
  <c r="C71" i="69"/>
  <c r="X200" i="25"/>
  <c r="C188" i="25"/>
  <c r="L313" i="25"/>
  <c r="W313" i="25"/>
  <c r="U313" i="25"/>
  <c r="E314" i="25"/>
  <c r="W77" i="71"/>
  <c r="W17" i="71" s="1"/>
  <c r="W98" i="71"/>
  <c r="W100" i="71" s="1"/>
  <c r="O84" i="71"/>
  <c r="O18" i="71" s="1"/>
  <c r="O55" i="65"/>
  <c r="O17" i="65" s="1"/>
  <c r="G75" i="69"/>
  <c r="G23" i="69" s="1"/>
  <c r="J75" i="69"/>
  <c r="J23" i="69" s="1"/>
  <c r="S36" i="70"/>
  <c r="S35" i="71"/>
  <c r="S40" i="73"/>
  <c r="S36" i="47"/>
  <c r="C81" i="71"/>
  <c r="D100" i="70"/>
  <c r="H35" i="71"/>
  <c r="H36" i="70"/>
  <c r="D91" i="75"/>
  <c r="E36" i="47"/>
  <c r="E42" i="75"/>
  <c r="E36" i="70"/>
  <c r="E41" i="65"/>
  <c r="D36" i="70"/>
  <c r="D42" i="75"/>
  <c r="D44" i="74"/>
  <c r="D35" i="71"/>
  <c r="D40" i="73"/>
  <c r="D41" i="65"/>
  <c r="D47" i="69"/>
  <c r="D36" i="47"/>
  <c r="G98" i="71"/>
  <c r="G100" i="71" s="1"/>
  <c r="G77" i="71"/>
  <c r="G17" i="71" s="1"/>
  <c r="R84" i="71"/>
  <c r="R18" i="71" s="1"/>
  <c r="F313" i="25"/>
  <c r="F84" i="71"/>
  <c r="F18" i="71" s="1"/>
  <c r="F163" i="25"/>
  <c r="X161" i="25"/>
  <c r="L77" i="71"/>
  <c r="L17" i="71" s="1"/>
  <c r="L98" i="71"/>
  <c r="L100" i="71" s="1"/>
  <c r="J87" i="75"/>
  <c r="J91" i="75" s="1"/>
  <c r="J21" i="75" s="1"/>
  <c r="J93" i="74"/>
  <c r="J21" i="74" s="1"/>
  <c r="T314" i="25"/>
  <c r="P98" i="70"/>
  <c r="P100" i="70" s="1"/>
  <c r="P78" i="70"/>
  <c r="P18" i="70" s="1"/>
  <c r="Q163" i="25"/>
  <c r="N98" i="70"/>
  <c r="N100" i="70" s="1"/>
  <c r="N78" i="70"/>
  <c r="N18" i="70" s="1"/>
  <c r="X198" i="25"/>
  <c r="S314" i="25"/>
  <c r="C187" i="25"/>
  <c r="F93" i="74"/>
  <c r="F21" i="74" s="1"/>
  <c r="F87" i="75"/>
  <c r="F91" i="75" s="1"/>
  <c r="F21" i="75" s="1"/>
  <c r="F369" i="47"/>
  <c r="F377" i="47" s="1"/>
  <c r="Q85" i="70"/>
  <c r="Q19" i="70" s="1"/>
  <c r="M93" i="74"/>
  <c r="M21" i="74" s="1"/>
  <c r="M87" i="75"/>
  <c r="M91" i="75" s="1"/>
  <c r="M21" i="75" s="1"/>
  <c r="C273" i="25"/>
  <c r="K129" i="44"/>
  <c r="D233" i="56"/>
  <c r="D55" i="65"/>
  <c r="C51" i="65"/>
  <c r="D234" i="56"/>
  <c r="E78" i="70"/>
  <c r="E18" i="70" s="1"/>
  <c r="E98" i="70"/>
  <c r="E100" i="70" s="1"/>
  <c r="W98" i="70"/>
  <c r="W100" i="70" s="1"/>
  <c r="W78" i="70"/>
  <c r="W18" i="70" s="1"/>
  <c r="O85" i="70"/>
  <c r="O19" i="70" s="1"/>
  <c r="R78" i="70"/>
  <c r="R18" i="70" s="1"/>
  <c r="R98" i="70"/>
  <c r="R100" i="70" s="1"/>
  <c r="G55" i="65"/>
  <c r="G17" i="65" s="1"/>
  <c r="M35" i="71"/>
  <c r="M47" i="69"/>
  <c r="R163" i="25"/>
  <c r="D18" i="70"/>
  <c r="M297" i="25"/>
  <c r="F85" i="70"/>
  <c r="F19" i="70" s="1"/>
  <c r="X209" i="25"/>
  <c r="O98" i="71"/>
  <c r="O100" i="71" s="1"/>
  <c r="V313" i="25"/>
  <c r="N87" i="75"/>
  <c r="N91" i="75" s="1"/>
  <c r="N21" i="75" s="1"/>
  <c r="N93" i="74"/>
  <c r="N21" i="74" s="1"/>
  <c r="S98" i="70"/>
  <c r="S100" i="70" s="1"/>
  <c r="S78" i="70"/>
  <c r="S18" i="70" s="1"/>
  <c r="M314" i="25"/>
  <c r="Q75" i="69"/>
  <c r="Q23" i="69" s="1"/>
  <c r="Q313" i="25"/>
  <c r="D224" i="47"/>
  <c r="C210" i="47"/>
  <c r="C224" i="47" s="1"/>
  <c r="E313" i="25"/>
  <c r="C18" i="73"/>
  <c r="D84" i="71"/>
  <c r="C80" i="71"/>
  <c r="R369" i="47"/>
  <c r="R377" i="47" s="1"/>
  <c r="O369" i="47"/>
  <c r="O377" i="47" s="1"/>
  <c r="O163" i="25"/>
  <c r="L136" i="44"/>
  <c r="J231" i="44" s="1"/>
  <c r="I231" i="44"/>
  <c r="N313" i="25"/>
  <c r="N75" i="69"/>
  <c r="N23" i="69" s="1"/>
  <c r="N55" i="65"/>
  <c r="N17" i="65" s="1"/>
  <c r="I55" i="65"/>
  <c r="I17" i="65" s="1"/>
  <c r="I75" i="69"/>
  <c r="I23" i="69" s="1"/>
  <c r="U75" i="69"/>
  <c r="U23" i="69" s="1"/>
  <c r="U55" i="65"/>
  <c r="U17" i="65" s="1"/>
  <c r="T36" i="47"/>
  <c r="T313" i="25"/>
  <c r="O75" i="69"/>
  <c r="O23" i="69" s="1"/>
  <c r="R314" i="25"/>
  <c r="G85" i="70"/>
  <c r="G19" i="70" s="1"/>
  <c r="J313" i="25"/>
  <c r="H85" i="70"/>
  <c r="H19" i="70" s="1"/>
  <c r="P313" i="25"/>
  <c r="C67" i="70"/>
  <c r="L93" i="74"/>
  <c r="L21" i="74" s="1"/>
  <c r="L87" i="75"/>
  <c r="L91" i="75" s="1"/>
  <c r="L21" i="75" s="1"/>
  <c r="C89" i="74"/>
  <c r="I163" i="25"/>
  <c r="N163" i="25"/>
  <c r="C20" i="74"/>
  <c r="G314" i="25"/>
  <c r="V93" i="74"/>
  <c r="V21" i="74" s="1"/>
  <c r="V87" i="75"/>
  <c r="V91" i="75" s="1"/>
  <c r="V21" i="75" s="1"/>
  <c r="U98" i="70"/>
  <c r="U100" i="70" s="1"/>
  <c r="U78" i="70"/>
  <c r="U18" i="70" s="1"/>
  <c r="R55" i="65"/>
  <c r="R17" i="65" s="1"/>
  <c r="R313" i="25"/>
  <c r="M84" i="71"/>
  <c r="M18" i="71" s="1"/>
  <c r="M55" i="65"/>
  <c r="M17" i="65" s="1"/>
  <c r="G87" i="75"/>
  <c r="G91" i="75" s="1"/>
  <c r="G21" i="75" s="1"/>
  <c r="G93" i="74"/>
  <c r="G21" i="74" s="1"/>
  <c r="L140" i="44"/>
  <c r="J232" i="44" s="1"/>
  <c r="I232" i="44"/>
  <c r="T98" i="70"/>
  <c r="T100" i="70" s="1"/>
  <c r="T78" i="70"/>
  <c r="T18" i="70" s="1"/>
  <c r="W35" i="71"/>
  <c r="P314" i="25"/>
  <c r="V85" i="70"/>
  <c r="V19" i="70" s="1"/>
  <c r="N77" i="71"/>
  <c r="N17" i="71" s="1"/>
  <c r="S98" i="71"/>
  <c r="S100" i="71" s="1"/>
  <c r="S77" i="71"/>
  <c r="S17" i="71" s="1"/>
  <c r="G163" i="25"/>
  <c r="M98" i="71"/>
  <c r="M100" i="71" s="1"/>
  <c r="M77" i="71"/>
  <c r="M17" i="71" s="1"/>
  <c r="Q55" i="65"/>
  <c r="Q17" i="65" s="1"/>
  <c r="C54" i="73"/>
  <c r="I369" i="47"/>
  <c r="I377" i="47" s="1"/>
  <c r="S369" i="47"/>
  <c r="S377" i="47" s="1"/>
  <c r="J163" i="25"/>
  <c r="D85" i="70"/>
  <c r="C81" i="70"/>
  <c r="D313" i="25"/>
  <c r="C180" i="25"/>
  <c r="X180" i="25"/>
  <c r="M78" i="70"/>
  <c r="M18" i="70" s="1"/>
  <c r="S313" i="25"/>
  <c r="AJ297" i="25"/>
  <c r="E44" i="74" l="1"/>
  <c r="E40" i="73"/>
  <c r="C39" i="72"/>
  <c r="S44" i="74"/>
  <c r="S41" i="65"/>
  <c r="T42" i="75"/>
  <c r="V35" i="71"/>
  <c r="V36" i="47"/>
  <c r="E35" i="71"/>
  <c r="S42" i="75"/>
  <c r="H44" i="74"/>
  <c r="H42" i="75"/>
  <c r="H40" i="73"/>
  <c r="H36" i="47"/>
  <c r="C297" i="25"/>
  <c r="H47" i="69"/>
  <c r="W36" i="70"/>
  <c r="T47" i="69"/>
  <c r="T41" i="65"/>
  <c r="V44" i="74"/>
  <c r="V41" i="65"/>
  <c r="D20" i="75"/>
  <c r="C20" i="75" s="1"/>
  <c r="T35" i="71"/>
  <c r="T40" i="73"/>
  <c r="V36" i="70"/>
  <c r="V40" i="73"/>
  <c r="T36" i="70"/>
  <c r="V42" i="75"/>
  <c r="C98" i="71"/>
  <c r="C100" i="71" s="1"/>
  <c r="W36" i="47"/>
  <c r="W41" i="65"/>
  <c r="W42" i="75"/>
  <c r="W40" i="73"/>
  <c r="W44" i="74"/>
  <c r="X297" i="25"/>
  <c r="M40" i="73"/>
  <c r="M42" i="75"/>
  <c r="M44" i="74"/>
  <c r="M36" i="70"/>
  <c r="M36" i="47"/>
  <c r="P40" i="73"/>
  <c r="P41" i="65"/>
  <c r="P44" i="74"/>
  <c r="P47" i="69"/>
  <c r="C314" i="25"/>
  <c r="P36" i="47"/>
  <c r="P42" i="75"/>
  <c r="C98" i="70"/>
  <c r="C100" i="70" s="1"/>
  <c r="P36" i="70"/>
  <c r="X314" i="25"/>
  <c r="C163" i="25"/>
  <c r="N117" i="36" s="1"/>
  <c r="I42" i="75"/>
  <c r="I41" i="65"/>
  <c r="I35" i="71"/>
  <c r="I36" i="47"/>
  <c r="I40" i="73"/>
  <c r="I36" i="70"/>
  <c r="I44" i="74"/>
  <c r="I47" i="69"/>
  <c r="C313" i="25"/>
  <c r="J36" i="47"/>
  <c r="J42" i="75"/>
  <c r="J35" i="71"/>
  <c r="J40" i="73"/>
  <c r="J36" i="70"/>
  <c r="J41" i="65"/>
  <c r="J47" i="69"/>
  <c r="J44" i="74"/>
  <c r="C55" i="65"/>
  <c r="D17" i="65"/>
  <c r="Q40" i="73"/>
  <c r="Q44" i="74"/>
  <c r="Q36" i="47"/>
  <c r="Q42" i="75"/>
  <c r="Q36" i="70"/>
  <c r="Q35" i="71"/>
  <c r="Q41" i="65"/>
  <c r="Q47" i="69"/>
  <c r="C17" i="71"/>
  <c r="O36" i="47"/>
  <c r="O40" i="73"/>
  <c r="O42" i="75"/>
  <c r="O36" i="70"/>
  <c r="O44" i="74"/>
  <c r="O35" i="71"/>
  <c r="O47" i="69"/>
  <c r="O41" i="65"/>
  <c r="C84" i="71"/>
  <c r="D18" i="71"/>
  <c r="C18" i="71" s="1"/>
  <c r="R36" i="70"/>
  <c r="R40" i="73"/>
  <c r="R35" i="71"/>
  <c r="R36" i="47"/>
  <c r="R42" i="75"/>
  <c r="R41" i="65"/>
  <c r="R44" i="74"/>
  <c r="R47" i="69"/>
  <c r="F44" i="74"/>
  <c r="F40" i="73"/>
  <c r="F35" i="71"/>
  <c r="F41" i="65"/>
  <c r="F42" i="75"/>
  <c r="F36" i="70"/>
  <c r="F47" i="69"/>
  <c r="F36" i="47"/>
  <c r="C87" i="75"/>
  <c r="C77" i="71"/>
  <c r="N41" i="65"/>
  <c r="N44" i="74"/>
  <c r="N42" i="75"/>
  <c r="N40" i="73"/>
  <c r="N36" i="70"/>
  <c r="N35" i="71"/>
  <c r="N36" i="47"/>
  <c r="N47" i="69"/>
  <c r="C18" i="70"/>
  <c r="I230" i="44"/>
  <c r="L129" i="44"/>
  <c r="J230" i="44" s="1"/>
  <c r="C91" i="75"/>
  <c r="D21" i="75"/>
  <c r="C21" i="75" s="1"/>
  <c r="C75" i="69"/>
  <c r="D23" i="69"/>
  <c r="C21" i="74"/>
  <c r="X313" i="25"/>
  <c r="C85" i="70"/>
  <c r="D19" i="70"/>
  <c r="C19" i="70" s="1"/>
  <c r="G42" i="75"/>
  <c r="G35" i="71"/>
  <c r="G44" i="74"/>
  <c r="G41" i="65"/>
  <c r="G36" i="70"/>
  <c r="G40" i="73"/>
  <c r="G36" i="47"/>
  <c r="G47" i="69"/>
  <c r="C78" i="70"/>
  <c r="C93" i="74"/>
  <c r="R117" i="36" l="1"/>
  <c r="C41" i="65"/>
  <c r="S117" i="36"/>
  <c r="J117" i="36"/>
  <c r="BZ196" i="46" s="1"/>
  <c r="K196" i="56" s="1"/>
  <c r="J245" i="25" s="1"/>
  <c r="W117" i="36"/>
  <c r="CM188" i="46" s="1"/>
  <c r="X188" i="56" s="1"/>
  <c r="W237" i="25" s="1"/>
  <c r="M117" i="36"/>
  <c r="G117" i="36"/>
  <c r="C36" i="70"/>
  <c r="Q117" i="36"/>
  <c r="CG152" i="46" s="1"/>
  <c r="P117" i="36"/>
  <c r="CF195" i="46" s="1"/>
  <c r="Q195" i="56" s="1"/>
  <c r="P244" i="25" s="1"/>
  <c r="V117" i="36"/>
  <c r="D117" i="36"/>
  <c r="BT191" i="46" s="1"/>
  <c r="T117" i="36"/>
  <c r="CJ206" i="46" s="1"/>
  <c r="U206" i="56" s="1"/>
  <c r="K117" i="36"/>
  <c r="CA190" i="46" s="1"/>
  <c r="L190" i="56" s="1"/>
  <c r="K239" i="25" s="1"/>
  <c r="E117" i="36"/>
  <c r="F117" i="36"/>
  <c r="BV204" i="46" s="1"/>
  <c r="G204" i="56" s="1"/>
  <c r="O117" i="36"/>
  <c r="CE190" i="46" s="1"/>
  <c r="P190" i="56" s="1"/>
  <c r="O239" i="25" s="1"/>
  <c r="I117" i="36"/>
  <c r="BY206" i="46" s="1"/>
  <c r="J206" i="56" s="1"/>
  <c r="L117" i="36"/>
  <c r="CB180" i="46" s="1"/>
  <c r="M180" i="56" s="1"/>
  <c r="L229" i="25" s="1"/>
  <c r="U117" i="36"/>
  <c r="CK195" i="46" s="1"/>
  <c r="V195" i="56" s="1"/>
  <c r="U244" i="25" s="1"/>
  <c r="H117" i="36"/>
  <c r="BX181" i="46" s="1"/>
  <c r="I181" i="56" s="1"/>
  <c r="H230" i="25" s="1"/>
  <c r="C44" i="74"/>
  <c r="C40" i="73"/>
  <c r="C42" i="75"/>
  <c r="C47" i="69"/>
  <c r="C35" i="71"/>
  <c r="BG114" i="46"/>
  <c r="M114" i="56" s="1"/>
  <c r="CB211" i="46"/>
  <c r="M211" i="56" s="1"/>
  <c r="L250" i="25" s="1"/>
  <c r="CB194" i="46"/>
  <c r="M194" i="56" s="1"/>
  <c r="L243" i="25" s="1"/>
  <c r="BG110" i="46"/>
  <c r="M110" i="56" s="1"/>
  <c r="CB185" i="46"/>
  <c r="M185" i="56" s="1"/>
  <c r="L234" i="25" s="1"/>
  <c r="CB178" i="46"/>
  <c r="M178" i="56" s="1"/>
  <c r="L227" i="25" s="1"/>
  <c r="AL19" i="46"/>
  <c r="CB193" i="46"/>
  <c r="M193" i="56" s="1"/>
  <c r="L242" i="25" s="1"/>
  <c r="CB152" i="46"/>
  <c r="CB181" i="46"/>
  <c r="M181" i="56" s="1"/>
  <c r="L230" i="25" s="1"/>
  <c r="CB174" i="46"/>
  <c r="M174" i="56" s="1"/>
  <c r="CB210" i="46"/>
  <c r="M210" i="56" s="1"/>
  <c r="L249" i="25" s="1"/>
  <c r="CB183" i="46"/>
  <c r="M183" i="56" s="1"/>
  <c r="L232" i="25" s="1"/>
  <c r="BG104" i="46"/>
  <c r="M104" i="56" s="1"/>
  <c r="CB195" i="46"/>
  <c r="M195" i="56" s="1"/>
  <c r="L244" i="25" s="1"/>
  <c r="CB197" i="46"/>
  <c r="M197" i="56" s="1"/>
  <c r="L246" i="25" s="1"/>
  <c r="CB190" i="46"/>
  <c r="M190" i="56" s="1"/>
  <c r="L239" i="25" s="1"/>
  <c r="CB212" i="46"/>
  <c r="M212" i="56" s="1"/>
  <c r="L251" i="25" s="1"/>
  <c r="CB188" i="46"/>
  <c r="M188" i="56" s="1"/>
  <c r="L237" i="25" s="1"/>
  <c r="CB179" i="46"/>
  <c r="M179" i="56" s="1"/>
  <c r="L228" i="25" s="1"/>
  <c r="CB175" i="46"/>
  <c r="M175" i="56" s="1"/>
  <c r="L224" i="25" s="1"/>
  <c r="CK205" i="46"/>
  <c r="V205" i="56" s="1"/>
  <c r="CK213" i="46"/>
  <c r="V213" i="56" s="1"/>
  <c r="U252" i="25" s="1"/>
  <c r="CK206" i="46"/>
  <c r="V206" i="56" s="1"/>
  <c r="CK175" i="46"/>
  <c r="V175" i="56" s="1"/>
  <c r="U224" i="25" s="1"/>
  <c r="CK191" i="46"/>
  <c r="V191" i="56" s="1"/>
  <c r="U240" i="25" s="1"/>
  <c r="CK186" i="46"/>
  <c r="V186" i="56" s="1"/>
  <c r="U235" i="25" s="1"/>
  <c r="CK178" i="46"/>
  <c r="V178" i="56" s="1"/>
  <c r="U227" i="25" s="1"/>
  <c r="BP114" i="46"/>
  <c r="V114" i="56" s="1"/>
  <c r="CK176" i="46"/>
  <c r="AU19" i="46"/>
  <c r="BX182" i="46"/>
  <c r="I182" i="56" s="1"/>
  <c r="H231" i="25" s="1"/>
  <c r="CH205" i="46"/>
  <c r="S205" i="56" s="1"/>
  <c r="AR19" i="46"/>
  <c r="CH175" i="46"/>
  <c r="S175" i="56" s="1"/>
  <c r="R224" i="25" s="1"/>
  <c r="CH182" i="46"/>
  <c r="S182" i="56" s="1"/>
  <c r="R231" i="25" s="1"/>
  <c r="CH185" i="46"/>
  <c r="S185" i="56" s="1"/>
  <c r="R234" i="25" s="1"/>
  <c r="CH212" i="46"/>
  <c r="S212" i="56" s="1"/>
  <c r="R251" i="25" s="1"/>
  <c r="CH188" i="46"/>
  <c r="S188" i="56" s="1"/>
  <c r="R237" i="25" s="1"/>
  <c r="CH183" i="46"/>
  <c r="S183" i="56" s="1"/>
  <c r="R232" i="25" s="1"/>
  <c r="BM104" i="46"/>
  <c r="S104" i="56" s="1"/>
  <c r="CH191" i="46"/>
  <c r="S191" i="56" s="1"/>
  <c r="R240" i="25" s="1"/>
  <c r="CH184" i="46"/>
  <c r="S184" i="56" s="1"/>
  <c r="R233" i="25" s="1"/>
  <c r="CH204" i="46"/>
  <c r="S204" i="56" s="1"/>
  <c r="BM114" i="46"/>
  <c r="S114" i="56" s="1"/>
  <c r="R118" i="36"/>
  <c r="CH193" i="46"/>
  <c r="S193" i="56" s="1"/>
  <c r="R242" i="25" s="1"/>
  <c r="CH187" i="46"/>
  <c r="S187" i="56" s="1"/>
  <c r="R236" i="25" s="1"/>
  <c r="CH192" i="46"/>
  <c r="S192" i="56" s="1"/>
  <c r="R241" i="25" s="1"/>
  <c r="CH174" i="46"/>
  <c r="S174" i="56" s="1"/>
  <c r="CH213" i="46"/>
  <c r="S213" i="56" s="1"/>
  <c r="R252" i="25" s="1"/>
  <c r="CH198" i="46"/>
  <c r="S198" i="56" s="1"/>
  <c r="R247" i="25" s="1"/>
  <c r="CH194" i="46"/>
  <c r="S194" i="56" s="1"/>
  <c r="R243" i="25" s="1"/>
  <c r="CH181" i="46"/>
  <c r="S181" i="56" s="1"/>
  <c r="R230" i="25" s="1"/>
  <c r="CH197" i="46"/>
  <c r="S197" i="56" s="1"/>
  <c r="R246" i="25" s="1"/>
  <c r="CH210" i="46"/>
  <c r="S210" i="56" s="1"/>
  <c r="R249" i="25" s="1"/>
  <c r="CH206" i="46"/>
  <c r="S206" i="56" s="1"/>
  <c r="CH176" i="46"/>
  <c r="CH190" i="46"/>
  <c r="S190" i="56" s="1"/>
  <c r="R239" i="25" s="1"/>
  <c r="BM110" i="46"/>
  <c r="S110" i="56" s="1"/>
  <c r="CH195" i="46"/>
  <c r="S195" i="56" s="1"/>
  <c r="R244" i="25" s="1"/>
  <c r="CH152" i="46"/>
  <c r="CH178" i="46"/>
  <c r="S178" i="56" s="1"/>
  <c r="R227" i="25" s="1"/>
  <c r="AP592" i="64"/>
  <c r="CH186" i="46"/>
  <c r="S186" i="56" s="1"/>
  <c r="R235" i="25" s="1"/>
  <c r="CH211" i="46"/>
  <c r="S211" i="56" s="1"/>
  <c r="R250" i="25" s="1"/>
  <c r="CH179" i="46"/>
  <c r="S179" i="56" s="1"/>
  <c r="R228" i="25" s="1"/>
  <c r="CH196" i="46"/>
  <c r="S196" i="56" s="1"/>
  <c r="R245" i="25" s="1"/>
  <c r="CH180" i="46"/>
  <c r="S180" i="56" s="1"/>
  <c r="R229" i="25" s="1"/>
  <c r="CI198" i="46"/>
  <c r="T198" i="56" s="1"/>
  <c r="S247" i="25" s="1"/>
  <c r="CI196" i="46"/>
  <c r="T196" i="56" s="1"/>
  <c r="S245" i="25" s="1"/>
  <c r="CI194" i="46"/>
  <c r="T194" i="56" s="1"/>
  <c r="S243" i="25" s="1"/>
  <c r="CI181" i="46"/>
  <c r="T181" i="56" s="1"/>
  <c r="S230" i="25" s="1"/>
  <c r="CI197" i="46"/>
  <c r="T197" i="56" s="1"/>
  <c r="S246" i="25" s="1"/>
  <c r="CI205" i="46"/>
  <c r="T205" i="56" s="1"/>
  <c r="CI184" i="46"/>
  <c r="T184" i="56" s="1"/>
  <c r="S233" i="25" s="1"/>
  <c r="CI195" i="46"/>
  <c r="T195" i="56" s="1"/>
  <c r="S244" i="25" s="1"/>
  <c r="CI183" i="46"/>
  <c r="T183" i="56" s="1"/>
  <c r="S232" i="25" s="1"/>
  <c r="CI174" i="46"/>
  <c r="T174" i="56" s="1"/>
  <c r="CI178" i="46"/>
  <c r="T178" i="56" s="1"/>
  <c r="S227" i="25" s="1"/>
  <c r="CI204" i="46"/>
  <c r="T204" i="56" s="1"/>
  <c r="CI206" i="46"/>
  <c r="T206" i="56" s="1"/>
  <c r="AQ592" i="64"/>
  <c r="CI185" i="46"/>
  <c r="T185" i="56" s="1"/>
  <c r="S234" i="25" s="1"/>
  <c r="BN110" i="46"/>
  <c r="T110" i="56" s="1"/>
  <c r="BN114" i="46"/>
  <c r="T114" i="56" s="1"/>
  <c r="BN104" i="46"/>
  <c r="T104" i="56" s="1"/>
  <c r="CI186" i="46"/>
  <c r="T186" i="56" s="1"/>
  <c r="S235" i="25" s="1"/>
  <c r="CI152" i="46"/>
  <c r="CI176" i="46"/>
  <c r="CI210" i="46"/>
  <c r="T210" i="56" s="1"/>
  <c r="S249" i="25" s="1"/>
  <c r="AS19" i="46"/>
  <c r="CI175" i="46"/>
  <c r="T175" i="56" s="1"/>
  <c r="S224" i="25" s="1"/>
  <c r="S118" i="36"/>
  <c r="CI190" i="46"/>
  <c r="T190" i="56" s="1"/>
  <c r="S239" i="25" s="1"/>
  <c r="CI179" i="46"/>
  <c r="T179" i="56" s="1"/>
  <c r="S228" i="25" s="1"/>
  <c r="CI191" i="46"/>
  <c r="T191" i="56" s="1"/>
  <c r="S240" i="25" s="1"/>
  <c r="CI192" i="46"/>
  <c r="T192" i="56" s="1"/>
  <c r="S241" i="25" s="1"/>
  <c r="CI180" i="46"/>
  <c r="T180" i="56" s="1"/>
  <c r="S229" i="25" s="1"/>
  <c r="CI182" i="46"/>
  <c r="T182" i="56" s="1"/>
  <c r="S231" i="25" s="1"/>
  <c r="CI211" i="46"/>
  <c r="T211" i="56" s="1"/>
  <c r="S250" i="25" s="1"/>
  <c r="CI213" i="46"/>
  <c r="T213" i="56" s="1"/>
  <c r="S252" i="25" s="1"/>
  <c r="CI187" i="46"/>
  <c r="T187" i="56" s="1"/>
  <c r="S236" i="25" s="1"/>
  <c r="CI188" i="46"/>
  <c r="T188" i="56" s="1"/>
  <c r="S237" i="25" s="1"/>
  <c r="CI212" i="46"/>
  <c r="T212" i="56" s="1"/>
  <c r="S251" i="25" s="1"/>
  <c r="CI193" i="46"/>
  <c r="T193" i="56" s="1"/>
  <c r="S242" i="25" s="1"/>
  <c r="CC176" i="46"/>
  <c r="CC192" i="46"/>
  <c r="N192" i="56" s="1"/>
  <c r="M241" i="25" s="1"/>
  <c r="CC184" i="46"/>
  <c r="N184" i="56" s="1"/>
  <c r="M233" i="25" s="1"/>
  <c r="BH104" i="46"/>
  <c r="N104" i="56" s="1"/>
  <c r="M118" i="36"/>
  <c r="CC194" i="46"/>
  <c r="N194" i="56" s="1"/>
  <c r="M243" i="25" s="1"/>
  <c r="CC178" i="46"/>
  <c r="N178" i="56" s="1"/>
  <c r="M227" i="25" s="1"/>
  <c r="CC204" i="46"/>
  <c r="N204" i="56" s="1"/>
  <c r="CC212" i="46"/>
  <c r="N212" i="56" s="1"/>
  <c r="M251" i="25" s="1"/>
  <c r="CC187" i="46"/>
  <c r="N187" i="56" s="1"/>
  <c r="M236" i="25" s="1"/>
  <c r="CC197" i="46"/>
  <c r="N197" i="56" s="1"/>
  <c r="M246" i="25" s="1"/>
  <c r="CC180" i="46"/>
  <c r="N180" i="56" s="1"/>
  <c r="M229" i="25" s="1"/>
  <c r="CC195" i="46"/>
  <c r="N195" i="56" s="1"/>
  <c r="M244" i="25" s="1"/>
  <c r="CC181" i="46"/>
  <c r="N181" i="56" s="1"/>
  <c r="M230" i="25" s="1"/>
  <c r="CC210" i="46"/>
  <c r="N210" i="56" s="1"/>
  <c r="M249" i="25" s="1"/>
  <c r="CC196" i="46"/>
  <c r="N196" i="56" s="1"/>
  <c r="M245" i="25" s="1"/>
  <c r="CC205" i="46"/>
  <c r="N205" i="56" s="1"/>
  <c r="CC175" i="46"/>
  <c r="N175" i="56" s="1"/>
  <c r="M224" i="25" s="1"/>
  <c r="CC190" i="46"/>
  <c r="N190" i="56" s="1"/>
  <c r="M239" i="25" s="1"/>
  <c r="CC152" i="46"/>
  <c r="CC185" i="46"/>
  <c r="N185" i="56" s="1"/>
  <c r="M234" i="25" s="1"/>
  <c r="AM19" i="46"/>
  <c r="CC198" i="46"/>
  <c r="N198" i="56" s="1"/>
  <c r="M247" i="25" s="1"/>
  <c r="BH114" i="46"/>
  <c r="N114" i="56" s="1"/>
  <c r="CC182" i="46"/>
  <c r="N182" i="56" s="1"/>
  <c r="M231" i="25" s="1"/>
  <c r="CC193" i="46"/>
  <c r="N193" i="56" s="1"/>
  <c r="M242" i="25" s="1"/>
  <c r="CC213" i="46"/>
  <c r="N213" i="56" s="1"/>
  <c r="M252" i="25" s="1"/>
  <c r="CC206" i="46"/>
  <c r="N206" i="56" s="1"/>
  <c r="AK592" i="64"/>
  <c r="CC186" i="46"/>
  <c r="N186" i="56" s="1"/>
  <c r="M235" i="25" s="1"/>
  <c r="CC179" i="46"/>
  <c r="N179" i="56" s="1"/>
  <c r="M228" i="25" s="1"/>
  <c r="CC174" i="46"/>
  <c r="N174" i="56" s="1"/>
  <c r="CC211" i="46"/>
  <c r="N211" i="56" s="1"/>
  <c r="M250" i="25" s="1"/>
  <c r="CC188" i="46"/>
  <c r="N188" i="56" s="1"/>
  <c r="M237" i="25" s="1"/>
  <c r="CC183" i="46"/>
  <c r="N183" i="56" s="1"/>
  <c r="M232" i="25" s="1"/>
  <c r="BH110" i="46"/>
  <c r="N110" i="56" s="1"/>
  <c r="CC191" i="46"/>
  <c r="N191" i="56" s="1"/>
  <c r="M240" i="25" s="1"/>
  <c r="CD213" i="46"/>
  <c r="O213" i="56" s="1"/>
  <c r="N252" i="25" s="1"/>
  <c r="CD188" i="46"/>
  <c r="O188" i="56" s="1"/>
  <c r="N237" i="25" s="1"/>
  <c r="CD186" i="46"/>
  <c r="O186" i="56" s="1"/>
  <c r="N235" i="25" s="1"/>
  <c r="CD174" i="46"/>
  <c r="O174" i="56" s="1"/>
  <c r="CD206" i="46"/>
  <c r="O206" i="56" s="1"/>
  <c r="CD205" i="46"/>
  <c r="O205" i="56" s="1"/>
  <c r="AL592" i="64"/>
  <c r="CD210" i="46"/>
  <c r="O210" i="56" s="1"/>
  <c r="N249" i="25" s="1"/>
  <c r="CD180" i="46"/>
  <c r="O180" i="56" s="1"/>
  <c r="N229" i="25" s="1"/>
  <c r="CD176" i="46"/>
  <c r="CD178" i="46"/>
  <c r="O178" i="56" s="1"/>
  <c r="N227" i="25" s="1"/>
  <c r="CD181" i="46"/>
  <c r="O181" i="56" s="1"/>
  <c r="N230" i="25" s="1"/>
  <c r="CD191" i="46"/>
  <c r="O191" i="56" s="1"/>
  <c r="N240" i="25" s="1"/>
  <c r="CD211" i="46"/>
  <c r="O211" i="56" s="1"/>
  <c r="N250" i="25" s="1"/>
  <c r="CD185" i="46"/>
  <c r="O185" i="56" s="1"/>
  <c r="N234" i="25" s="1"/>
  <c r="CD175" i="46"/>
  <c r="O175" i="56" s="1"/>
  <c r="N224" i="25" s="1"/>
  <c r="CD179" i="46"/>
  <c r="O179" i="56" s="1"/>
  <c r="N228" i="25" s="1"/>
  <c r="CD197" i="46"/>
  <c r="O197" i="56" s="1"/>
  <c r="N246" i="25" s="1"/>
  <c r="BI104" i="46"/>
  <c r="O104" i="56" s="1"/>
  <c r="CD204" i="46"/>
  <c r="O204" i="56" s="1"/>
  <c r="CD195" i="46"/>
  <c r="O195" i="56" s="1"/>
  <c r="N244" i="25" s="1"/>
  <c r="CD152" i="46"/>
  <c r="CD212" i="46"/>
  <c r="O212" i="56" s="1"/>
  <c r="N251" i="25" s="1"/>
  <c r="CD187" i="46"/>
  <c r="O187" i="56" s="1"/>
  <c r="N236" i="25" s="1"/>
  <c r="CD194" i="46"/>
  <c r="O194" i="56" s="1"/>
  <c r="N243" i="25" s="1"/>
  <c r="CD190" i="46"/>
  <c r="O190" i="56" s="1"/>
  <c r="N239" i="25" s="1"/>
  <c r="CD196" i="46"/>
  <c r="O196" i="56" s="1"/>
  <c r="N245" i="25" s="1"/>
  <c r="BI110" i="46"/>
  <c r="O110" i="56" s="1"/>
  <c r="N118" i="36"/>
  <c r="CD198" i="46"/>
  <c r="O198" i="56" s="1"/>
  <c r="N247" i="25" s="1"/>
  <c r="CD182" i="46"/>
  <c r="O182" i="56" s="1"/>
  <c r="N231" i="25" s="1"/>
  <c r="CD183" i="46"/>
  <c r="O183" i="56" s="1"/>
  <c r="N232" i="25" s="1"/>
  <c r="BI114" i="46"/>
  <c r="O114" i="56" s="1"/>
  <c r="CD193" i="46"/>
  <c r="O193" i="56" s="1"/>
  <c r="N242" i="25" s="1"/>
  <c r="AN19" i="46"/>
  <c r="CD192" i="46"/>
  <c r="O192" i="56" s="1"/>
  <c r="N241" i="25" s="1"/>
  <c r="CD184" i="46"/>
  <c r="O184" i="56" s="1"/>
  <c r="N233" i="25" s="1"/>
  <c r="C36" i="47"/>
  <c r="BK114" i="46"/>
  <c r="Q114" i="56" s="1"/>
  <c r="CF212" i="46"/>
  <c r="Q212" i="56" s="1"/>
  <c r="P251" i="25" s="1"/>
  <c r="CF179" i="46"/>
  <c r="Q179" i="56" s="1"/>
  <c r="P228" i="25" s="1"/>
  <c r="CF175" i="46"/>
  <c r="Q175" i="56" s="1"/>
  <c r="P224" i="25" s="1"/>
  <c r="CF184" i="46"/>
  <c r="Q184" i="56" s="1"/>
  <c r="P233" i="25" s="1"/>
  <c r="CF152" i="46"/>
  <c r="CF182" i="46"/>
  <c r="Q182" i="56" s="1"/>
  <c r="P231" i="25" s="1"/>
  <c r="BK110" i="46"/>
  <c r="Q110" i="56" s="1"/>
  <c r="CF181" i="46"/>
  <c r="Q181" i="56" s="1"/>
  <c r="P230" i="25" s="1"/>
  <c r="CF211" i="46"/>
  <c r="Q211" i="56" s="1"/>
  <c r="P250" i="25" s="1"/>
  <c r="CF204" i="46"/>
  <c r="Q204" i="56" s="1"/>
  <c r="CF186" i="46"/>
  <c r="Q186" i="56" s="1"/>
  <c r="P235" i="25" s="1"/>
  <c r="CL187" i="46"/>
  <c r="W187" i="56" s="1"/>
  <c r="V236" i="25" s="1"/>
  <c r="AV19" i="46"/>
  <c r="CL196" i="46"/>
  <c r="W196" i="56" s="1"/>
  <c r="V245" i="25" s="1"/>
  <c r="CL183" i="46"/>
  <c r="W183" i="56" s="1"/>
  <c r="V232" i="25" s="1"/>
  <c r="V118" i="36"/>
  <c r="CL175" i="46"/>
  <c r="W175" i="56" s="1"/>
  <c r="V224" i="25" s="1"/>
  <c r="CL182" i="46"/>
  <c r="W182" i="56" s="1"/>
  <c r="V231" i="25" s="1"/>
  <c r="CL152" i="46"/>
  <c r="CL186" i="46"/>
  <c r="W186" i="56" s="1"/>
  <c r="V235" i="25" s="1"/>
  <c r="CL193" i="46"/>
  <c r="W193" i="56" s="1"/>
  <c r="V242" i="25" s="1"/>
  <c r="CL184" i="46"/>
  <c r="W184" i="56" s="1"/>
  <c r="V233" i="25" s="1"/>
  <c r="CL195" i="46"/>
  <c r="W195" i="56" s="1"/>
  <c r="V244" i="25" s="1"/>
  <c r="CL188" i="46"/>
  <c r="W188" i="56" s="1"/>
  <c r="V237" i="25" s="1"/>
  <c r="CL190" i="46"/>
  <c r="W190" i="56" s="1"/>
  <c r="V239" i="25" s="1"/>
  <c r="CL185" i="46"/>
  <c r="W185" i="56" s="1"/>
  <c r="V234" i="25" s="1"/>
  <c r="BQ110" i="46"/>
  <c r="W110" i="56" s="1"/>
  <c r="CL181" i="46"/>
  <c r="W181" i="56" s="1"/>
  <c r="V230" i="25" s="1"/>
  <c r="BQ114" i="46"/>
  <c r="W114" i="56" s="1"/>
  <c r="CL213" i="46"/>
  <c r="W213" i="56" s="1"/>
  <c r="V252" i="25" s="1"/>
  <c r="CL198" i="46"/>
  <c r="W198" i="56" s="1"/>
  <c r="V247" i="25" s="1"/>
  <c r="CL178" i="46"/>
  <c r="W178" i="56" s="1"/>
  <c r="V227" i="25" s="1"/>
  <c r="CL179" i="46"/>
  <c r="W179" i="56" s="1"/>
  <c r="V228" i="25" s="1"/>
  <c r="CL191" i="46"/>
  <c r="W191" i="56" s="1"/>
  <c r="V240" i="25" s="1"/>
  <c r="CL205" i="46"/>
  <c r="W205" i="56" s="1"/>
  <c r="BQ104" i="46"/>
  <c r="W104" i="56" s="1"/>
  <c r="CL206" i="46"/>
  <c r="W206" i="56" s="1"/>
  <c r="CL210" i="46"/>
  <c r="W210" i="56" s="1"/>
  <c r="V249" i="25" s="1"/>
  <c r="CL174" i="46"/>
  <c r="W174" i="56" s="1"/>
  <c r="CL192" i="46"/>
  <c r="W192" i="56" s="1"/>
  <c r="V241" i="25" s="1"/>
  <c r="CL176" i="46"/>
  <c r="CL194" i="46"/>
  <c r="W194" i="56" s="1"/>
  <c r="V243" i="25" s="1"/>
  <c r="CL204" i="46"/>
  <c r="W204" i="56" s="1"/>
  <c r="CL212" i="46"/>
  <c r="W212" i="56" s="1"/>
  <c r="V251" i="25" s="1"/>
  <c r="CL180" i="46"/>
  <c r="W180" i="56" s="1"/>
  <c r="V229" i="25" s="1"/>
  <c r="CL197" i="46"/>
  <c r="W197" i="56" s="1"/>
  <c r="V246" i="25" s="1"/>
  <c r="AT592" i="64"/>
  <c r="CL211" i="46"/>
  <c r="W211" i="56" s="1"/>
  <c r="V250" i="25" s="1"/>
  <c r="AY114" i="46"/>
  <c r="BT195" i="46"/>
  <c r="BT182" i="46"/>
  <c r="BT212" i="46"/>
  <c r="BT190" i="46"/>
  <c r="BT210" i="46"/>
  <c r="BT193" i="46"/>
  <c r="BT174" i="46"/>
  <c r="BT213" i="46"/>
  <c r="AD19" i="46"/>
  <c r="C23" i="69"/>
  <c r="BB104" i="46"/>
  <c r="H104" i="56" s="1"/>
  <c r="BW178" i="46"/>
  <c r="H178" i="56" s="1"/>
  <c r="G227" i="25" s="1"/>
  <c r="BW184" i="46"/>
  <c r="H184" i="56" s="1"/>
  <c r="G233" i="25" s="1"/>
  <c r="BW175" i="46"/>
  <c r="H175" i="56" s="1"/>
  <c r="G224" i="25" s="1"/>
  <c r="BB110" i="46"/>
  <c r="H110" i="56" s="1"/>
  <c r="BW181" i="46"/>
  <c r="H181" i="56" s="1"/>
  <c r="G230" i="25" s="1"/>
  <c r="BW196" i="46"/>
  <c r="H196" i="56" s="1"/>
  <c r="G245" i="25" s="1"/>
  <c r="BW176" i="46"/>
  <c r="AE592" i="64"/>
  <c r="BW193" i="46"/>
  <c r="H193" i="56" s="1"/>
  <c r="G242" i="25" s="1"/>
  <c r="BW212" i="46"/>
  <c r="H212" i="56" s="1"/>
  <c r="G251" i="25" s="1"/>
  <c r="BW205" i="46"/>
  <c r="H205" i="56" s="1"/>
  <c r="BW185" i="46"/>
  <c r="H185" i="56" s="1"/>
  <c r="G234" i="25" s="1"/>
  <c r="G118" i="36"/>
  <c r="BW198" i="46"/>
  <c r="H198" i="56" s="1"/>
  <c r="G247" i="25" s="1"/>
  <c r="BW195" i="46"/>
  <c r="H195" i="56" s="1"/>
  <c r="G244" i="25" s="1"/>
  <c r="BW210" i="46"/>
  <c r="H210" i="56" s="1"/>
  <c r="G249" i="25" s="1"/>
  <c r="BW183" i="46"/>
  <c r="H183" i="56" s="1"/>
  <c r="G232" i="25" s="1"/>
  <c r="BW187" i="46"/>
  <c r="H187" i="56" s="1"/>
  <c r="G236" i="25" s="1"/>
  <c r="BW182" i="46"/>
  <c r="H182" i="56" s="1"/>
  <c r="G231" i="25" s="1"/>
  <c r="BW206" i="46"/>
  <c r="H206" i="56" s="1"/>
  <c r="BW192" i="46"/>
  <c r="H192" i="56" s="1"/>
  <c r="G241" i="25" s="1"/>
  <c r="AG19" i="46"/>
  <c r="BW211" i="46"/>
  <c r="H211" i="56" s="1"/>
  <c r="G250" i="25" s="1"/>
  <c r="BW188" i="46"/>
  <c r="H188" i="56" s="1"/>
  <c r="G237" i="25" s="1"/>
  <c r="BW186" i="46"/>
  <c r="H186" i="56" s="1"/>
  <c r="G235" i="25" s="1"/>
  <c r="BW174" i="46"/>
  <c r="H174" i="56" s="1"/>
  <c r="BW194" i="46"/>
  <c r="H194" i="56" s="1"/>
  <c r="G243" i="25" s="1"/>
  <c r="BW191" i="46"/>
  <c r="H191" i="56" s="1"/>
  <c r="G240" i="25" s="1"/>
  <c r="BW190" i="46"/>
  <c r="H190" i="56" s="1"/>
  <c r="G239" i="25" s="1"/>
  <c r="BW197" i="46"/>
  <c r="H197" i="56" s="1"/>
  <c r="G246" i="25" s="1"/>
  <c r="BW204" i="46"/>
  <c r="H204" i="56" s="1"/>
  <c r="BB114" i="46"/>
  <c r="H114" i="56" s="1"/>
  <c r="BW213" i="46"/>
  <c r="H213" i="56" s="1"/>
  <c r="G252" i="25" s="1"/>
  <c r="BW180" i="46"/>
  <c r="H180" i="56" s="1"/>
  <c r="G229" i="25" s="1"/>
  <c r="BW179" i="46"/>
  <c r="H179" i="56" s="1"/>
  <c r="G228" i="25" s="1"/>
  <c r="BW152" i="46"/>
  <c r="BA114" i="46"/>
  <c r="G114" i="56" s="1"/>
  <c r="BA104" i="46"/>
  <c r="G104" i="56" s="1"/>
  <c r="BA110" i="46"/>
  <c r="G110" i="56" s="1"/>
  <c r="BV190" i="46"/>
  <c r="G190" i="56" s="1"/>
  <c r="F239" i="25" s="1"/>
  <c r="BV206" i="46"/>
  <c r="G206" i="56" s="1"/>
  <c r="BV213" i="46"/>
  <c r="G213" i="56" s="1"/>
  <c r="F252" i="25" s="1"/>
  <c r="BV195" i="46"/>
  <c r="G195" i="56" s="1"/>
  <c r="F244" i="25" s="1"/>
  <c r="BV184" i="46"/>
  <c r="G184" i="56" s="1"/>
  <c r="F233" i="25" s="1"/>
  <c r="BV186" i="46"/>
  <c r="G186" i="56" s="1"/>
  <c r="F235" i="25" s="1"/>
  <c r="BV185" i="46"/>
  <c r="G185" i="56" s="1"/>
  <c r="F234" i="25" s="1"/>
  <c r="BV183" i="46"/>
  <c r="G183" i="56" s="1"/>
  <c r="F232" i="25" s="1"/>
  <c r="BV188" i="46"/>
  <c r="G188" i="56" s="1"/>
  <c r="F237" i="25" s="1"/>
  <c r="AD592" i="64"/>
  <c r="BV178" i="46"/>
  <c r="G178" i="56" s="1"/>
  <c r="F227" i="25" s="1"/>
  <c r="BV194" i="46"/>
  <c r="G194" i="56" s="1"/>
  <c r="F243" i="25" s="1"/>
  <c r="BV174" i="46"/>
  <c r="G174" i="56" s="1"/>
  <c r="BV212" i="46"/>
  <c r="G212" i="56" s="1"/>
  <c r="F251" i="25" s="1"/>
  <c r="C17" i="65"/>
  <c r="AH592" i="64"/>
  <c r="BZ210" i="46"/>
  <c r="K210" i="56" s="1"/>
  <c r="J249" i="25" s="1"/>
  <c r="BZ192" i="46"/>
  <c r="K192" i="56" s="1"/>
  <c r="J241" i="25" s="1"/>
  <c r="BZ198" i="46"/>
  <c r="K198" i="56" s="1"/>
  <c r="J247" i="25" s="1"/>
  <c r="BZ183" i="46"/>
  <c r="K183" i="56" s="1"/>
  <c r="J232" i="25" s="1"/>
  <c r="BZ211" i="46"/>
  <c r="K211" i="56" s="1"/>
  <c r="J250" i="25" s="1"/>
  <c r="BZ213" i="46"/>
  <c r="K213" i="56" s="1"/>
  <c r="J252" i="25" s="1"/>
  <c r="BZ190" i="46"/>
  <c r="K190" i="56" s="1"/>
  <c r="J239" i="25" s="1"/>
  <c r="BZ206" i="46"/>
  <c r="K206" i="56" s="1"/>
  <c r="BZ188" i="46"/>
  <c r="K188" i="56" s="1"/>
  <c r="J237" i="25" s="1"/>
  <c r="BE104" i="46"/>
  <c r="K104" i="56" s="1"/>
  <c r="BZ212" i="46"/>
  <c r="K212" i="56" s="1"/>
  <c r="J251" i="25" s="1"/>
  <c r="AJ19" i="46"/>
  <c r="BZ197" i="46"/>
  <c r="K197" i="56" s="1"/>
  <c r="J246" i="25" s="1"/>
  <c r="BE114" i="46"/>
  <c r="K114" i="56" s="1"/>
  <c r="BZ175" i="46"/>
  <c r="K175" i="56" s="1"/>
  <c r="J224" i="25" s="1"/>
  <c r="BZ178" i="46"/>
  <c r="K178" i="56" s="1"/>
  <c r="J227" i="25" s="1"/>
  <c r="BZ174" i="46"/>
  <c r="K174" i="56" s="1"/>
  <c r="BZ186" i="46"/>
  <c r="K186" i="56" s="1"/>
  <c r="J235" i="25" s="1"/>
  <c r="CJ182" i="46"/>
  <c r="U182" i="56" s="1"/>
  <c r="T231" i="25" s="1"/>
  <c r="CJ187" i="46"/>
  <c r="U187" i="56" s="1"/>
  <c r="T236" i="25" s="1"/>
  <c r="CJ213" i="46"/>
  <c r="U213" i="56" s="1"/>
  <c r="T252" i="25" s="1"/>
  <c r="CJ180" i="46"/>
  <c r="U180" i="56" s="1"/>
  <c r="T229" i="25" s="1"/>
  <c r="AI592" i="64"/>
  <c r="CA213" i="46"/>
  <c r="L213" i="56" s="1"/>
  <c r="K252" i="25" s="1"/>
  <c r="BF110" i="46"/>
  <c r="L110" i="56" s="1"/>
  <c r="CA186" i="46"/>
  <c r="L186" i="56" s="1"/>
  <c r="K235" i="25" s="1"/>
  <c r="CA176" i="46"/>
  <c r="CA181" i="46"/>
  <c r="L181" i="56" s="1"/>
  <c r="K230" i="25" s="1"/>
  <c r="AK19" i="46"/>
  <c r="CA194" i="46"/>
  <c r="L194" i="56" s="1"/>
  <c r="K243" i="25" s="1"/>
  <c r="CA192" i="46"/>
  <c r="L192" i="56" s="1"/>
  <c r="K241" i="25" s="1"/>
  <c r="CA183" i="46"/>
  <c r="L183" i="56" s="1"/>
  <c r="K232" i="25" s="1"/>
  <c r="CA152" i="46"/>
  <c r="CA211" i="46"/>
  <c r="L211" i="56" s="1"/>
  <c r="K250" i="25" s="1"/>
  <c r="CA198" i="46"/>
  <c r="L198" i="56" s="1"/>
  <c r="K247" i="25" s="1"/>
  <c r="CA180" i="46"/>
  <c r="L180" i="56" s="1"/>
  <c r="K229" i="25" s="1"/>
  <c r="K118" i="36"/>
  <c r="CA196" i="46"/>
  <c r="L196" i="56" s="1"/>
  <c r="K245" i="25" s="1"/>
  <c r="CA195" i="46"/>
  <c r="L195" i="56" s="1"/>
  <c r="K244" i="25" s="1"/>
  <c r="CA187" i="46"/>
  <c r="L187" i="56" s="1"/>
  <c r="K236" i="25" s="1"/>
  <c r="CA184" i="46"/>
  <c r="L184" i="56" s="1"/>
  <c r="K233" i="25" s="1"/>
  <c r="CA179" i="46"/>
  <c r="L179" i="56" s="1"/>
  <c r="K228" i="25" s="1"/>
  <c r="CA193" i="46"/>
  <c r="L193" i="56" s="1"/>
  <c r="K242" i="25" s="1"/>
  <c r="CA205" i="46"/>
  <c r="L205" i="56" s="1"/>
  <c r="CA188" i="46"/>
  <c r="L188" i="56" s="1"/>
  <c r="K237" i="25" s="1"/>
  <c r="BF114" i="46"/>
  <c r="L114" i="56" s="1"/>
  <c r="CA204" i="46"/>
  <c r="L204" i="56" s="1"/>
  <c r="CA197" i="46"/>
  <c r="L197" i="56" s="1"/>
  <c r="K246" i="25" s="1"/>
  <c r="CA175" i="46"/>
  <c r="L175" i="56" s="1"/>
  <c r="K224" i="25" s="1"/>
  <c r="AC592" i="64"/>
  <c r="BU183" i="46"/>
  <c r="F183" i="56" s="1"/>
  <c r="E232" i="25" s="1"/>
  <c r="BU188" i="46"/>
  <c r="F188" i="56" s="1"/>
  <c r="E237" i="25" s="1"/>
  <c r="BU182" i="46"/>
  <c r="F182" i="56" s="1"/>
  <c r="E231" i="25" s="1"/>
  <c r="AE19" i="46"/>
  <c r="BU192" i="46"/>
  <c r="F192" i="56" s="1"/>
  <c r="E241" i="25" s="1"/>
  <c r="AZ110" i="46"/>
  <c r="F110" i="56" s="1"/>
  <c r="BU176" i="46"/>
  <c r="BU185" i="46"/>
  <c r="F185" i="56" s="1"/>
  <c r="E234" i="25" s="1"/>
  <c r="BU190" i="46"/>
  <c r="F190" i="56" s="1"/>
  <c r="E239" i="25" s="1"/>
  <c r="BU184" i="46"/>
  <c r="F184" i="56" s="1"/>
  <c r="E233" i="25" s="1"/>
  <c r="BU198" i="46"/>
  <c r="F198" i="56" s="1"/>
  <c r="E247" i="25" s="1"/>
  <c r="BU206" i="46"/>
  <c r="F206" i="56" s="1"/>
  <c r="BU195" i="46"/>
  <c r="F195" i="56" s="1"/>
  <c r="E244" i="25" s="1"/>
  <c r="BU181" i="46"/>
  <c r="F181" i="56" s="1"/>
  <c r="E230" i="25" s="1"/>
  <c r="BU197" i="46"/>
  <c r="F197" i="56" s="1"/>
  <c r="E246" i="25" s="1"/>
  <c r="BU178" i="46"/>
  <c r="F178" i="56" s="1"/>
  <c r="E227" i="25" s="1"/>
  <c r="BU194" i="46"/>
  <c r="F194" i="56" s="1"/>
  <c r="E243" i="25" s="1"/>
  <c r="BU152" i="46"/>
  <c r="AZ114" i="46"/>
  <c r="F114" i="56" s="1"/>
  <c r="BU179" i="46"/>
  <c r="F179" i="56" s="1"/>
  <c r="E228" i="25" s="1"/>
  <c r="BU212" i="46"/>
  <c r="F212" i="56" s="1"/>
  <c r="E251" i="25" s="1"/>
  <c r="BU186" i="46"/>
  <c r="F186" i="56" s="1"/>
  <c r="E235" i="25" s="1"/>
  <c r="E118" i="36"/>
  <c r="BU191" i="46"/>
  <c r="F191" i="56" s="1"/>
  <c r="E240" i="25" s="1"/>
  <c r="BU210" i="46"/>
  <c r="F210" i="56" s="1"/>
  <c r="E249" i="25" s="1"/>
  <c r="BU180" i="46"/>
  <c r="F180" i="56" s="1"/>
  <c r="E229" i="25" s="1"/>
  <c r="BU196" i="46"/>
  <c r="F196" i="56" s="1"/>
  <c r="E245" i="25" s="1"/>
  <c r="BU193" i="46"/>
  <c r="F193" i="56" s="1"/>
  <c r="E242" i="25" s="1"/>
  <c r="BU205" i="46"/>
  <c r="F205" i="56" s="1"/>
  <c r="AZ104" i="46"/>
  <c r="F104" i="56" s="1"/>
  <c r="BU175" i="46"/>
  <c r="F175" i="56" s="1"/>
  <c r="E224" i="25" s="1"/>
  <c r="BU211" i="46"/>
  <c r="F211" i="56" s="1"/>
  <c r="E250" i="25" s="1"/>
  <c r="BU187" i="46"/>
  <c r="F187" i="56" s="1"/>
  <c r="E236" i="25" s="1"/>
  <c r="BU174" i="46"/>
  <c r="F174" i="56" s="1"/>
  <c r="BU204" i="46"/>
  <c r="F204" i="56" s="1"/>
  <c r="BU213" i="46"/>
  <c r="F213" i="56" s="1"/>
  <c r="E252" i="25" s="1"/>
  <c r="BZ195" i="46" l="1"/>
  <c r="K195" i="56" s="1"/>
  <c r="J244" i="25" s="1"/>
  <c r="BZ182" i="46"/>
  <c r="K182" i="56" s="1"/>
  <c r="J231" i="25" s="1"/>
  <c r="BZ191" i="46"/>
  <c r="K191" i="56" s="1"/>
  <c r="J240" i="25" s="1"/>
  <c r="BV211" i="46"/>
  <c r="G211" i="56" s="1"/>
  <c r="F250" i="25" s="1"/>
  <c r="AF19" i="46"/>
  <c r="BV192" i="46"/>
  <c r="G192" i="56" s="1"/>
  <c r="F241" i="25" s="1"/>
  <c r="BT184" i="46"/>
  <c r="BT197" i="46"/>
  <c r="BT152" i="46"/>
  <c r="BT187" i="46"/>
  <c r="CK184" i="46"/>
  <c r="V184" i="56" s="1"/>
  <c r="U233" i="25" s="1"/>
  <c r="CK188" i="46"/>
  <c r="V188" i="56" s="1"/>
  <c r="U237" i="25" s="1"/>
  <c r="BP104" i="46"/>
  <c r="V104" i="56" s="1"/>
  <c r="AS592" i="64"/>
  <c r="CK198" i="46"/>
  <c r="V198" i="56" s="1"/>
  <c r="U247" i="25" s="1"/>
  <c r="CK174" i="46"/>
  <c r="V174" i="56" s="1"/>
  <c r="U223" i="25" s="1"/>
  <c r="CK211" i="46"/>
  <c r="V211" i="56" s="1"/>
  <c r="U250" i="25" s="1"/>
  <c r="CK192" i="46"/>
  <c r="V192" i="56" s="1"/>
  <c r="U241" i="25" s="1"/>
  <c r="CK190" i="46"/>
  <c r="V190" i="56" s="1"/>
  <c r="U239" i="25" s="1"/>
  <c r="BZ205" i="46"/>
  <c r="K205" i="56" s="1"/>
  <c r="BZ187" i="46"/>
  <c r="K187" i="56" s="1"/>
  <c r="J236" i="25" s="1"/>
  <c r="BZ193" i="46"/>
  <c r="K193" i="56" s="1"/>
  <c r="J242" i="25" s="1"/>
  <c r="J118" i="36"/>
  <c r="BZ179" i="46"/>
  <c r="K179" i="56" s="1"/>
  <c r="J228" i="25" s="1"/>
  <c r="BZ176" i="46"/>
  <c r="BV180" i="46"/>
  <c r="G180" i="56" s="1"/>
  <c r="F229" i="25" s="1"/>
  <c r="BV181" i="46"/>
  <c r="G181" i="56" s="1"/>
  <c r="F230" i="25" s="1"/>
  <c r="BV176" i="46"/>
  <c r="BT241" i="46" s="1"/>
  <c r="F118" i="36"/>
  <c r="BV196" i="46"/>
  <c r="G196" i="56" s="1"/>
  <c r="F245" i="25" s="1"/>
  <c r="BV152" i="46"/>
  <c r="BV205" i="46"/>
  <c r="G205" i="56" s="1"/>
  <c r="BT192" i="46"/>
  <c r="BT198" i="46"/>
  <c r="BT178" i="46"/>
  <c r="BT188" i="46"/>
  <c r="BT183" i="46"/>
  <c r="BZ194" i="46"/>
  <c r="K194" i="56" s="1"/>
  <c r="J243" i="25" s="1"/>
  <c r="BZ204" i="46"/>
  <c r="K204" i="56" s="1"/>
  <c r="BZ152" i="46"/>
  <c r="K152" i="56" s="1"/>
  <c r="BZ184" i="46"/>
  <c r="K184" i="56" s="1"/>
  <c r="J233" i="25" s="1"/>
  <c r="BZ181" i="46"/>
  <c r="K181" i="56" s="1"/>
  <c r="J230" i="25" s="1"/>
  <c r="BE110" i="46"/>
  <c r="K110" i="56" s="1"/>
  <c r="BZ185" i="46"/>
  <c r="K185" i="56" s="1"/>
  <c r="J234" i="25" s="1"/>
  <c r="BZ180" i="46"/>
  <c r="K180" i="56" s="1"/>
  <c r="J229" i="25" s="1"/>
  <c r="BV193" i="46"/>
  <c r="G193" i="56" s="1"/>
  <c r="F242" i="25" s="1"/>
  <c r="BV179" i="46"/>
  <c r="G179" i="56" s="1"/>
  <c r="F228" i="25" s="1"/>
  <c r="BV210" i="46"/>
  <c r="G210" i="56" s="1"/>
  <c r="F249" i="25" s="1"/>
  <c r="BV175" i="46"/>
  <c r="G175" i="56" s="1"/>
  <c r="F224" i="25" s="1"/>
  <c r="BV182" i="46"/>
  <c r="G182" i="56" s="1"/>
  <c r="F231" i="25" s="1"/>
  <c r="BV197" i="46"/>
  <c r="G197" i="56" s="1"/>
  <c r="F246" i="25" s="1"/>
  <c r="BV187" i="46"/>
  <c r="G187" i="56" s="1"/>
  <c r="F236" i="25" s="1"/>
  <c r="BV198" i="46"/>
  <c r="G198" i="56" s="1"/>
  <c r="F247" i="25" s="1"/>
  <c r="BV191" i="46"/>
  <c r="G191" i="56" s="1"/>
  <c r="F240" i="25" s="1"/>
  <c r="BT205" i="46"/>
  <c r="AY104" i="46"/>
  <c r="E104" i="56" s="1"/>
  <c r="BT179" i="46"/>
  <c r="BT211" i="46"/>
  <c r="BT186" i="46"/>
  <c r="BT185" i="46"/>
  <c r="E185" i="56" s="1"/>
  <c r="D118" i="36"/>
  <c r="BT194" i="46"/>
  <c r="BT204" i="46"/>
  <c r="CK183" i="46"/>
  <c r="V183" i="56" s="1"/>
  <c r="U232" i="25" s="1"/>
  <c r="CK196" i="46"/>
  <c r="V196" i="56" s="1"/>
  <c r="U245" i="25" s="1"/>
  <c r="CK193" i="46"/>
  <c r="V193" i="56" s="1"/>
  <c r="U242" i="25" s="1"/>
  <c r="CK181" i="46"/>
  <c r="V181" i="56" s="1"/>
  <c r="U230" i="25" s="1"/>
  <c r="CK180" i="46"/>
  <c r="V180" i="56" s="1"/>
  <c r="U229" i="25" s="1"/>
  <c r="CK212" i="46"/>
  <c r="V212" i="56" s="1"/>
  <c r="U251" i="25" s="1"/>
  <c r="CK204" i="46"/>
  <c r="V204" i="56" s="1"/>
  <c r="U118" i="36"/>
  <c r="CK187" i="46"/>
  <c r="V187" i="56" s="1"/>
  <c r="U236" i="25" s="1"/>
  <c r="CB205" i="46"/>
  <c r="M205" i="56" s="1"/>
  <c r="CB213" i="46"/>
  <c r="M213" i="56" s="1"/>
  <c r="L252" i="25" s="1"/>
  <c r="CB206" i="46"/>
  <c r="M206" i="56" s="1"/>
  <c r="CB176" i="46"/>
  <c r="CB196" i="46"/>
  <c r="M196" i="56" s="1"/>
  <c r="L245" i="25" s="1"/>
  <c r="CB187" i="46"/>
  <c r="M187" i="56" s="1"/>
  <c r="L236" i="25" s="1"/>
  <c r="CB184" i="46"/>
  <c r="M184" i="56" s="1"/>
  <c r="L233" i="25" s="1"/>
  <c r="CB182" i="46"/>
  <c r="M182" i="56" s="1"/>
  <c r="L231" i="25" s="1"/>
  <c r="CB191" i="46"/>
  <c r="M191" i="56" s="1"/>
  <c r="L240" i="25" s="1"/>
  <c r="BT175" i="46"/>
  <c r="BT180" i="46"/>
  <c r="AY110" i="46"/>
  <c r="BT206" i="46"/>
  <c r="AB592" i="64"/>
  <c r="BT196" i="46"/>
  <c r="BT176" i="46"/>
  <c r="E176" i="56" s="1"/>
  <c r="BT181" i="46"/>
  <c r="CK152" i="46"/>
  <c r="BP110" i="46"/>
  <c r="V110" i="56" s="1"/>
  <c r="CK179" i="46"/>
  <c r="V179" i="56" s="1"/>
  <c r="U228" i="25" s="1"/>
  <c r="CK182" i="46"/>
  <c r="V182" i="56" s="1"/>
  <c r="U231" i="25" s="1"/>
  <c r="CK194" i="46"/>
  <c r="V194" i="56" s="1"/>
  <c r="U243" i="25" s="1"/>
  <c r="CK197" i="46"/>
  <c r="V197" i="56" s="1"/>
  <c r="U246" i="25" s="1"/>
  <c r="CK210" i="46"/>
  <c r="V210" i="56" s="1"/>
  <c r="U249" i="25" s="1"/>
  <c r="CK185" i="46"/>
  <c r="V185" i="56" s="1"/>
  <c r="U234" i="25" s="1"/>
  <c r="L118" i="36"/>
  <c r="CB204" i="46"/>
  <c r="M204" i="56" s="1"/>
  <c r="CB186" i="46"/>
  <c r="M186" i="56" s="1"/>
  <c r="L235" i="25" s="1"/>
  <c r="CB192" i="46"/>
  <c r="M192" i="56" s="1"/>
  <c r="L241" i="25" s="1"/>
  <c r="AJ592" i="64"/>
  <c r="CB198" i="46"/>
  <c r="M198" i="56" s="1"/>
  <c r="L247" i="25" s="1"/>
  <c r="CJ186" i="46"/>
  <c r="U186" i="56" s="1"/>
  <c r="T235" i="25" s="1"/>
  <c r="CG193" i="46"/>
  <c r="R193" i="56" s="1"/>
  <c r="Q242" i="25" s="1"/>
  <c r="W118" i="36"/>
  <c r="CJ211" i="46"/>
  <c r="U211" i="56" s="1"/>
  <c r="T250" i="25" s="1"/>
  <c r="CJ190" i="46"/>
  <c r="U190" i="56" s="1"/>
  <c r="T239" i="25" s="1"/>
  <c r="T118" i="36"/>
  <c r="CJ204" i="46"/>
  <c r="U204" i="56" s="1"/>
  <c r="CJ197" i="46"/>
  <c r="U197" i="56" s="1"/>
  <c r="T246" i="25" s="1"/>
  <c r="CJ174" i="46"/>
  <c r="U174" i="56" s="1"/>
  <c r="CJ212" i="46"/>
  <c r="U212" i="56" s="1"/>
  <c r="T251" i="25" s="1"/>
  <c r="BO104" i="46"/>
  <c r="U104" i="56" s="1"/>
  <c r="CJ194" i="46"/>
  <c r="U194" i="56" s="1"/>
  <c r="T243" i="25" s="1"/>
  <c r="CJ184" i="46"/>
  <c r="U184" i="56" s="1"/>
  <c r="T233" i="25" s="1"/>
  <c r="CJ195" i="46"/>
  <c r="U195" i="56" s="1"/>
  <c r="T244" i="25" s="1"/>
  <c r="CE186" i="46"/>
  <c r="P186" i="56" s="1"/>
  <c r="O235" i="25" s="1"/>
  <c r="BO114" i="46"/>
  <c r="U114" i="56" s="1"/>
  <c r="CJ178" i="46"/>
  <c r="U178" i="56" s="1"/>
  <c r="T227" i="25" s="1"/>
  <c r="CJ196" i="46"/>
  <c r="U196" i="56" s="1"/>
  <c r="T245" i="25" s="1"/>
  <c r="CJ188" i="46"/>
  <c r="U188" i="56" s="1"/>
  <c r="T237" i="25" s="1"/>
  <c r="CJ181" i="46"/>
  <c r="U181" i="56" s="1"/>
  <c r="T230" i="25" s="1"/>
  <c r="BR110" i="46"/>
  <c r="X110" i="56" s="1"/>
  <c r="BX206" i="46"/>
  <c r="I206" i="56" s="1"/>
  <c r="CG190" i="46"/>
  <c r="R190" i="56" s="1"/>
  <c r="Q239" i="25" s="1"/>
  <c r="CE182" i="46"/>
  <c r="P182" i="56" s="1"/>
  <c r="O231" i="25" s="1"/>
  <c r="BX180" i="46"/>
  <c r="I180" i="56" s="1"/>
  <c r="H229" i="25" s="1"/>
  <c r="BO110" i="46"/>
  <c r="U110" i="56" s="1"/>
  <c r="CJ152" i="46"/>
  <c r="CJ179" i="46"/>
  <c r="U179" i="56" s="1"/>
  <c r="T228" i="25" s="1"/>
  <c r="CJ205" i="46"/>
  <c r="U205" i="56" s="1"/>
  <c r="CJ183" i="46"/>
  <c r="U183" i="56" s="1"/>
  <c r="T232" i="25" s="1"/>
  <c r="CJ192" i="46"/>
  <c r="U192" i="56" s="1"/>
  <c r="T241" i="25" s="1"/>
  <c r="CJ193" i="46"/>
  <c r="U193" i="56" s="1"/>
  <c r="T242" i="25" s="1"/>
  <c r="AO592" i="64"/>
  <c r="AO18" i="64" s="1"/>
  <c r="AO58" i="64" s="1"/>
  <c r="AO82" i="64" s="1"/>
  <c r="CG213" i="46"/>
  <c r="R213" i="56" s="1"/>
  <c r="Q252" i="25" s="1"/>
  <c r="BL110" i="46"/>
  <c r="R110" i="56" s="1"/>
  <c r="CM181" i="46"/>
  <c r="X181" i="56" s="1"/>
  <c r="W230" i="25" s="1"/>
  <c r="CM196" i="46"/>
  <c r="X196" i="56" s="1"/>
  <c r="W245" i="25" s="1"/>
  <c r="CE191" i="46"/>
  <c r="P191" i="56" s="1"/>
  <c r="O240" i="25" s="1"/>
  <c r="CE181" i="46"/>
  <c r="P181" i="56" s="1"/>
  <c r="O230" i="25" s="1"/>
  <c r="CE198" i="46"/>
  <c r="P198" i="56" s="1"/>
  <c r="O247" i="25" s="1"/>
  <c r="BX194" i="46"/>
  <c r="I194" i="56" s="1"/>
  <c r="H243" i="25" s="1"/>
  <c r="BX152" i="46"/>
  <c r="CG186" i="46"/>
  <c r="R186" i="56" s="1"/>
  <c r="Q235" i="25" s="1"/>
  <c r="CG176" i="46"/>
  <c r="CE241" i="46" s="1"/>
  <c r="CG195" i="46"/>
  <c r="R195" i="56" s="1"/>
  <c r="Q244" i="25" s="1"/>
  <c r="CM180" i="46"/>
  <c r="X180" i="56" s="1"/>
  <c r="W229" i="25" s="1"/>
  <c r="CM179" i="46"/>
  <c r="X179" i="56" s="1"/>
  <c r="W228" i="25" s="1"/>
  <c r="BR114" i="46"/>
  <c r="X114" i="56" s="1"/>
  <c r="CE193" i="46"/>
  <c r="P193" i="56" s="1"/>
  <c r="O242" i="25" s="1"/>
  <c r="CE180" i="46"/>
  <c r="P180" i="56" s="1"/>
  <c r="O229" i="25" s="1"/>
  <c r="BX195" i="46"/>
  <c r="I195" i="56" s="1"/>
  <c r="H244" i="25" s="1"/>
  <c r="BX175" i="46"/>
  <c r="I175" i="56" s="1"/>
  <c r="H224" i="25" s="1"/>
  <c r="CG188" i="46"/>
  <c r="R188" i="56" s="1"/>
  <c r="Q237" i="25" s="1"/>
  <c r="CG185" i="46"/>
  <c r="R185" i="56" s="1"/>
  <c r="Q234" i="25" s="1"/>
  <c r="CM193" i="46"/>
  <c r="X193" i="56" s="1"/>
  <c r="W242" i="25" s="1"/>
  <c r="AU592" i="64"/>
  <c r="AU230" i="64" s="1"/>
  <c r="AU271" i="64" s="1"/>
  <c r="AU295" i="64" s="1"/>
  <c r="AW82" i="46" s="1"/>
  <c r="CM176" i="46"/>
  <c r="CK241" i="46" s="1"/>
  <c r="CE212" i="46"/>
  <c r="P212" i="56" s="1"/>
  <c r="O251" i="25" s="1"/>
  <c r="CE205" i="46"/>
  <c r="P205" i="56" s="1"/>
  <c r="BX190" i="46"/>
  <c r="I190" i="56" s="1"/>
  <c r="H239" i="25" s="1"/>
  <c r="AH19" i="46"/>
  <c r="I19" i="56" s="1"/>
  <c r="BX176" i="46"/>
  <c r="CJ185" i="46"/>
  <c r="U185" i="56" s="1"/>
  <c r="T234" i="25" s="1"/>
  <c r="CJ175" i="46"/>
  <c r="U175" i="56" s="1"/>
  <c r="T224" i="25" s="1"/>
  <c r="CJ198" i="46"/>
  <c r="U198" i="56" s="1"/>
  <c r="T247" i="25" s="1"/>
  <c r="AT19" i="46"/>
  <c r="CJ176" i="46"/>
  <c r="U176" i="56" s="1"/>
  <c r="T225" i="25" s="1"/>
  <c r="T320" i="25" s="1"/>
  <c r="CJ210" i="46"/>
  <c r="U210" i="56" s="1"/>
  <c r="T249" i="25" s="1"/>
  <c r="CJ191" i="46"/>
  <c r="U191" i="56" s="1"/>
  <c r="T240" i="25" s="1"/>
  <c r="AR592" i="64"/>
  <c r="C117" i="36"/>
  <c r="CG181" i="46"/>
  <c r="R181" i="56" s="1"/>
  <c r="Q230" i="25" s="1"/>
  <c r="CG205" i="46"/>
  <c r="R205" i="56" s="1"/>
  <c r="CG204" i="46"/>
  <c r="R204" i="56" s="1"/>
  <c r="CG180" i="46"/>
  <c r="R180" i="56" s="1"/>
  <c r="Q229" i="25" s="1"/>
  <c r="CG211" i="46"/>
  <c r="R211" i="56" s="1"/>
  <c r="Q250" i="25" s="1"/>
  <c r="CG210" i="46"/>
  <c r="R210" i="56" s="1"/>
  <c r="Q249" i="25" s="1"/>
  <c r="CG178" i="46"/>
  <c r="R178" i="56" s="1"/>
  <c r="Q227" i="25" s="1"/>
  <c r="CG179" i="46"/>
  <c r="R179" i="56" s="1"/>
  <c r="Q228" i="25" s="1"/>
  <c r="CG184" i="46"/>
  <c r="R184" i="56" s="1"/>
  <c r="Q233" i="25" s="1"/>
  <c r="CM197" i="46"/>
  <c r="X197" i="56" s="1"/>
  <c r="W246" i="25" s="1"/>
  <c r="BR104" i="46"/>
  <c r="X104" i="56" s="1"/>
  <c r="CM186" i="46"/>
  <c r="X186" i="56" s="1"/>
  <c r="W235" i="25" s="1"/>
  <c r="CM204" i="46"/>
  <c r="X204" i="56" s="1"/>
  <c r="CM184" i="46"/>
  <c r="X184" i="56" s="1"/>
  <c r="W233" i="25" s="1"/>
  <c r="CM152" i="46"/>
  <c r="CM205" i="46"/>
  <c r="X205" i="56" s="1"/>
  <c r="CM206" i="46"/>
  <c r="X206" i="56" s="1"/>
  <c r="CM195" i="46"/>
  <c r="X195" i="56" s="1"/>
  <c r="W244" i="25" s="1"/>
  <c r="CE174" i="46"/>
  <c r="P174" i="56" s="1"/>
  <c r="CE204" i="46"/>
  <c r="P204" i="56" s="1"/>
  <c r="O118" i="36"/>
  <c r="CE185" i="46"/>
  <c r="P185" i="56" s="1"/>
  <c r="O234" i="25" s="1"/>
  <c r="CE187" i="46"/>
  <c r="P187" i="56" s="1"/>
  <c r="O236" i="25" s="1"/>
  <c r="AM592" i="64"/>
  <c r="AM88" i="64" s="1"/>
  <c r="AM129" i="64" s="1"/>
  <c r="CE188" i="46"/>
  <c r="P188" i="56" s="1"/>
  <c r="O237" i="25" s="1"/>
  <c r="CE176" i="46"/>
  <c r="CC241" i="46" s="1"/>
  <c r="CE211" i="46"/>
  <c r="P211" i="56" s="1"/>
  <c r="O250" i="25" s="1"/>
  <c r="BX197" i="46"/>
  <c r="I197" i="56" s="1"/>
  <c r="H246" i="25" s="1"/>
  <c r="BX184" i="46"/>
  <c r="I184" i="56" s="1"/>
  <c r="H233" i="25" s="1"/>
  <c r="BX193" i="46"/>
  <c r="I193" i="56" s="1"/>
  <c r="H242" i="25" s="1"/>
  <c r="BX192" i="46"/>
  <c r="I192" i="56" s="1"/>
  <c r="H241" i="25" s="1"/>
  <c r="BC104" i="46"/>
  <c r="I104" i="56" s="1"/>
  <c r="BX174" i="46"/>
  <c r="I174" i="56" s="1"/>
  <c r="BC114" i="46"/>
  <c r="I114" i="56" s="1"/>
  <c r="BX205" i="46"/>
  <c r="I205" i="56" s="1"/>
  <c r="H118" i="36"/>
  <c r="CG187" i="46"/>
  <c r="R187" i="56" s="1"/>
  <c r="Q236" i="25" s="1"/>
  <c r="BL114" i="46"/>
  <c r="R114" i="56" s="1"/>
  <c r="CG191" i="46"/>
  <c r="R191" i="56" s="1"/>
  <c r="Q240" i="25" s="1"/>
  <c r="CG192" i="46"/>
  <c r="R192" i="56" s="1"/>
  <c r="Q241" i="25" s="1"/>
  <c r="CG196" i="46"/>
  <c r="R196" i="56" s="1"/>
  <c r="Q245" i="25" s="1"/>
  <c r="CG197" i="46"/>
  <c r="R197" i="56" s="1"/>
  <c r="Q246" i="25" s="1"/>
  <c r="Q118" i="36"/>
  <c r="CG174" i="46"/>
  <c r="R174" i="56" s="1"/>
  <c r="Q223" i="25" s="1"/>
  <c r="CG212" i="46"/>
  <c r="R212" i="56" s="1"/>
  <c r="Q251" i="25" s="1"/>
  <c r="AW19" i="46"/>
  <c r="AR27" i="25" s="1"/>
  <c r="AR94" i="25" s="1"/>
  <c r="W98" i="25" s="1"/>
  <c r="CM192" i="46"/>
  <c r="X192" i="56" s="1"/>
  <c r="W241" i="25" s="1"/>
  <c r="CM175" i="46"/>
  <c r="X175" i="56" s="1"/>
  <c r="W224" i="25" s="1"/>
  <c r="CM190" i="46"/>
  <c r="X190" i="56" s="1"/>
  <c r="W239" i="25" s="1"/>
  <c r="CM183" i="46"/>
  <c r="X183" i="56" s="1"/>
  <c r="W232" i="25" s="1"/>
  <c r="CM185" i="46"/>
  <c r="X185" i="56" s="1"/>
  <c r="W234" i="25" s="1"/>
  <c r="CM187" i="46"/>
  <c r="X187" i="56" s="1"/>
  <c r="W236" i="25" s="1"/>
  <c r="CM191" i="46"/>
  <c r="X191" i="56" s="1"/>
  <c r="W240" i="25" s="1"/>
  <c r="CM182" i="46"/>
  <c r="X182" i="56" s="1"/>
  <c r="W231" i="25" s="1"/>
  <c r="CE152" i="46"/>
  <c r="AO19" i="46"/>
  <c r="AJ27" i="25" s="1"/>
  <c r="AJ94" i="25" s="1"/>
  <c r="O98" i="25" s="1"/>
  <c r="CE206" i="46"/>
  <c r="P206" i="56" s="1"/>
  <c r="CE213" i="46"/>
  <c r="P213" i="56" s="1"/>
  <c r="O252" i="25" s="1"/>
  <c r="CE195" i="46"/>
  <c r="P195" i="56" s="1"/>
  <c r="O244" i="25" s="1"/>
  <c r="BJ114" i="46"/>
  <c r="P114" i="56" s="1"/>
  <c r="BJ110" i="46"/>
  <c r="P110" i="56" s="1"/>
  <c r="CE192" i="46"/>
  <c r="P192" i="56" s="1"/>
  <c r="O241" i="25" s="1"/>
  <c r="CE210" i="46"/>
  <c r="P210" i="56" s="1"/>
  <c r="O249" i="25" s="1"/>
  <c r="CE183" i="46"/>
  <c r="P183" i="56" s="1"/>
  <c r="O232" i="25" s="1"/>
  <c r="BX178" i="46"/>
  <c r="I178" i="56" s="1"/>
  <c r="H227" i="25" s="1"/>
  <c r="BX183" i="46"/>
  <c r="I183" i="56" s="1"/>
  <c r="H232" i="25" s="1"/>
  <c r="BX198" i="46"/>
  <c r="I198" i="56" s="1"/>
  <c r="H247" i="25" s="1"/>
  <c r="BX210" i="46"/>
  <c r="I210" i="56" s="1"/>
  <c r="H249" i="25" s="1"/>
  <c r="BX188" i="46"/>
  <c r="I188" i="56" s="1"/>
  <c r="H237" i="25" s="1"/>
  <c r="BX211" i="46"/>
  <c r="I211" i="56" s="1"/>
  <c r="H250" i="25" s="1"/>
  <c r="BX213" i="46"/>
  <c r="I213" i="56" s="1"/>
  <c r="H252" i="25" s="1"/>
  <c r="BX186" i="46"/>
  <c r="I186" i="56" s="1"/>
  <c r="H235" i="25" s="1"/>
  <c r="BX204" i="46"/>
  <c r="I204" i="56" s="1"/>
  <c r="BL104" i="46"/>
  <c r="R104" i="56" s="1"/>
  <c r="CG182" i="46"/>
  <c r="R182" i="56" s="1"/>
  <c r="Q231" i="25" s="1"/>
  <c r="CG198" i="46"/>
  <c r="R198" i="56" s="1"/>
  <c r="Q247" i="25" s="1"/>
  <c r="CG206" i="46"/>
  <c r="R206" i="56" s="1"/>
  <c r="CG194" i="46"/>
  <c r="R194" i="56" s="1"/>
  <c r="Q243" i="25" s="1"/>
  <c r="CG175" i="46"/>
  <c r="R175" i="56" s="1"/>
  <c r="Q224" i="25" s="1"/>
  <c r="AQ19" i="46"/>
  <c r="Q143" i="47" s="1"/>
  <c r="CG183" i="46"/>
  <c r="R183" i="56" s="1"/>
  <c r="Q232" i="25" s="1"/>
  <c r="CM213" i="46"/>
  <c r="X213" i="56" s="1"/>
  <c r="W252" i="25" s="1"/>
  <c r="CM174" i="46"/>
  <c r="X174" i="56" s="1"/>
  <c r="CM211" i="46"/>
  <c r="X211" i="56" s="1"/>
  <c r="W250" i="25" s="1"/>
  <c r="CM198" i="46"/>
  <c r="X198" i="56" s="1"/>
  <c r="W247" i="25" s="1"/>
  <c r="CM194" i="46"/>
  <c r="X194" i="56" s="1"/>
  <c r="W243" i="25" s="1"/>
  <c r="CM212" i="46"/>
  <c r="X212" i="56" s="1"/>
  <c r="W251" i="25" s="1"/>
  <c r="CM210" i="46"/>
  <c r="X210" i="56" s="1"/>
  <c r="W249" i="25" s="1"/>
  <c r="CM178" i="46"/>
  <c r="X178" i="56" s="1"/>
  <c r="W227" i="25" s="1"/>
  <c r="CE194" i="46"/>
  <c r="P194" i="56" s="1"/>
  <c r="O243" i="25" s="1"/>
  <c r="BJ104" i="46"/>
  <c r="P104" i="56" s="1"/>
  <c r="CE179" i="46"/>
  <c r="P179" i="56" s="1"/>
  <c r="O228" i="25" s="1"/>
  <c r="CE184" i="46"/>
  <c r="P184" i="56" s="1"/>
  <c r="O233" i="25" s="1"/>
  <c r="CE197" i="46"/>
  <c r="P197" i="56" s="1"/>
  <c r="O246" i="25" s="1"/>
  <c r="CE175" i="46"/>
  <c r="P175" i="56" s="1"/>
  <c r="O224" i="25" s="1"/>
  <c r="CE178" i="46"/>
  <c r="P178" i="56" s="1"/>
  <c r="O227" i="25" s="1"/>
  <c r="CE196" i="46"/>
  <c r="P196" i="56" s="1"/>
  <c r="O245" i="25" s="1"/>
  <c r="BX212" i="46"/>
  <c r="I212" i="56" s="1"/>
  <c r="H251" i="25" s="1"/>
  <c r="AF592" i="64"/>
  <c r="AF18" i="64" s="1"/>
  <c r="AF58" i="64" s="1"/>
  <c r="AF82" i="64" s="1"/>
  <c r="AH78" i="46" s="1"/>
  <c r="BX191" i="46"/>
  <c r="I191" i="56" s="1"/>
  <c r="H240" i="25" s="1"/>
  <c r="BC110" i="46"/>
  <c r="I110" i="56" s="1"/>
  <c r="BX179" i="46"/>
  <c r="I179" i="56" s="1"/>
  <c r="H228" i="25" s="1"/>
  <c r="BX196" i="46"/>
  <c r="I196" i="56" s="1"/>
  <c r="H245" i="25" s="1"/>
  <c r="BX187" i="46"/>
  <c r="I187" i="56" s="1"/>
  <c r="H236" i="25" s="1"/>
  <c r="BX185" i="46"/>
  <c r="I185" i="56" s="1"/>
  <c r="H234" i="25" s="1"/>
  <c r="BY213" i="46"/>
  <c r="J213" i="56" s="1"/>
  <c r="I252" i="25" s="1"/>
  <c r="BY195" i="46"/>
  <c r="J195" i="56" s="1"/>
  <c r="I244" i="25" s="1"/>
  <c r="BY196" i="46"/>
  <c r="J196" i="56" s="1"/>
  <c r="I245" i="25" s="1"/>
  <c r="BY194" i="46"/>
  <c r="J194" i="56" s="1"/>
  <c r="I243" i="25" s="1"/>
  <c r="BY212" i="46"/>
  <c r="J212" i="56" s="1"/>
  <c r="I251" i="25" s="1"/>
  <c r="BY178" i="46"/>
  <c r="J178" i="56" s="1"/>
  <c r="I227" i="25" s="1"/>
  <c r="BY183" i="46"/>
  <c r="J183" i="56" s="1"/>
  <c r="I232" i="25" s="1"/>
  <c r="BY190" i="46"/>
  <c r="J190" i="56" s="1"/>
  <c r="I239" i="25" s="1"/>
  <c r="AI19" i="46"/>
  <c r="AD27" i="25" s="1"/>
  <c r="AD94" i="25" s="1"/>
  <c r="I98" i="25" s="1"/>
  <c r="CA206" i="46"/>
  <c r="L206" i="56" s="1"/>
  <c r="CA174" i="46"/>
  <c r="L174" i="56" s="1"/>
  <c r="K223" i="25" s="1"/>
  <c r="CA191" i="46"/>
  <c r="L191" i="56" s="1"/>
  <c r="K240" i="25" s="1"/>
  <c r="CA178" i="46"/>
  <c r="L178" i="56" s="1"/>
  <c r="K227" i="25" s="1"/>
  <c r="CA212" i="46"/>
  <c r="L212" i="56" s="1"/>
  <c r="K251" i="25" s="1"/>
  <c r="CA210" i="46"/>
  <c r="L210" i="56" s="1"/>
  <c r="K249" i="25" s="1"/>
  <c r="CA182" i="46"/>
  <c r="L182" i="56" s="1"/>
  <c r="K231" i="25" s="1"/>
  <c r="BF104" i="46"/>
  <c r="L104" i="56" s="1"/>
  <c r="CA185" i="46"/>
  <c r="L185" i="56" s="1"/>
  <c r="K234" i="25" s="1"/>
  <c r="CF206" i="46"/>
  <c r="Q206" i="56" s="1"/>
  <c r="CF213" i="46"/>
  <c r="Q213" i="56" s="1"/>
  <c r="P252" i="25" s="1"/>
  <c r="CF192" i="46"/>
  <c r="Q192" i="56" s="1"/>
  <c r="P241" i="25" s="1"/>
  <c r="P118" i="36"/>
  <c r="CF210" i="46"/>
  <c r="Q210" i="56" s="1"/>
  <c r="P249" i="25" s="1"/>
  <c r="CF194" i="46"/>
  <c r="Q194" i="56" s="1"/>
  <c r="P243" i="25" s="1"/>
  <c r="CF205" i="46"/>
  <c r="Q205" i="56" s="1"/>
  <c r="CF174" i="46"/>
  <c r="Q174" i="56" s="1"/>
  <c r="P223" i="25" s="1"/>
  <c r="CF187" i="46"/>
  <c r="Q187" i="56" s="1"/>
  <c r="P236" i="25" s="1"/>
  <c r="BY192" i="46"/>
  <c r="J192" i="56" s="1"/>
  <c r="I241" i="25" s="1"/>
  <c r="BY187" i="46"/>
  <c r="J187" i="56" s="1"/>
  <c r="I236" i="25" s="1"/>
  <c r="BY174" i="46"/>
  <c r="J174" i="56" s="1"/>
  <c r="I223" i="25" s="1"/>
  <c r="BD104" i="46"/>
  <c r="J104" i="56" s="1"/>
  <c r="BY211" i="46"/>
  <c r="J211" i="56" s="1"/>
  <c r="I250" i="25" s="1"/>
  <c r="BD114" i="46"/>
  <c r="J114" i="56" s="1"/>
  <c r="BY191" i="46"/>
  <c r="J191" i="56" s="1"/>
  <c r="I240" i="25" s="1"/>
  <c r="BD110" i="46"/>
  <c r="J110" i="56" s="1"/>
  <c r="BY185" i="46"/>
  <c r="J185" i="56" s="1"/>
  <c r="I234" i="25" s="1"/>
  <c r="CF197" i="46"/>
  <c r="Q197" i="56" s="1"/>
  <c r="P246" i="25" s="1"/>
  <c r="AP19" i="46"/>
  <c r="P143" i="47" s="1"/>
  <c r="AN592" i="64"/>
  <c r="AN88" i="64" s="1"/>
  <c r="AN129" i="64" s="1"/>
  <c r="CF188" i="46"/>
  <c r="Q188" i="56" s="1"/>
  <c r="P237" i="25" s="1"/>
  <c r="CF198" i="46"/>
  <c r="Q198" i="56" s="1"/>
  <c r="P247" i="25" s="1"/>
  <c r="CF176" i="46"/>
  <c r="Q176" i="56" s="1"/>
  <c r="P225" i="25" s="1"/>
  <c r="P320" i="25" s="1"/>
  <c r="CF193" i="46"/>
  <c r="Q193" i="56" s="1"/>
  <c r="P242" i="25" s="1"/>
  <c r="CF180" i="46"/>
  <c r="Q180" i="56" s="1"/>
  <c r="P229" i="25" s="1"/>
  <c r="CF196" i="46"/>
  <c r="Q196" i="56" s="1"/>
  <c r="P245" i="25" s="1"/>
  <c r="BY198" i="46"/>
  <c r="J198" i="56" s="1"/>
  <c r="I247" i="25" s="1"/>
  <c r="BY210" i="46"/>
  <c r="J210" i="56" s="1"/>
  <c r="I249" i="25" s="1"/>
  <c r="I118" i="36"/>
  <c r="BY176" i="46"/>
  <c r="J176" i="56" s="1"/>
  <c r="I225" i="25" s="1"/>
  <c r="I320" i="25" s="1"/>
  <c r="BY204" i="46"/>
  <c r="J204" i="56" s="1"/>
  <c r="BY181" i="46"/>
  <c r="J181" i="56" s="1"/>
  <c r="I230" i="25" s="1"/>
  <c r="BY184" i="46"/>
  <c r="J184" i="56" s="1"/>
  <c r="I233" i="25" s="1"/>
  <c r="BY197" i="46"/>
  <c r="J197" i="56" s="1"/>
  <c r="I246" i="25" s="1"/>
  <c r="BY182" i="46"/>
  <c r="J182" i="56" s="1"/>
  <c r="I231" i="25" s="1"/>
  <c r="CF190" i="46"/>
  <c r="Q190" i="56" s="1"/>
  <c r="P239" i="25" s="1"/>
  <c r="BK104" i="46"/>
  <c r="Q104" i="56" s="1"/>
  <c r="CF178" i="46"/>
  <c r="Q178" i="56" s="1"/>
  <c r="P227" i="25" s="1"/>
  <c r="CF183" i="46"/>
  <c r="Q183" i="56" s="1"/>
  <c r="P232" i="25" s="1"/>
  <c r="CF185" i="46"/>
  <c r="Q185" i="56" s="1"/>
  <c r="P234" i="25" s="1"/>
  <c r="CF191" i="46"/>
  <c r="Q191" i="56" s="1"/>
  <c r="P240" i="25" s="1"/>
  <c r="BY186" i="46"/>
  <c r="J186" i="56" s="1"/>
  <c r="I235" i="25" s="1"/>
  <c r="AG592" i="64"/>
  <c r="AG159" i="64" s="1"/>
  <c r="AG200" i="64" s="1"/>
  <c r="BY205" i="46"/>
  <c r="J205" i="56" s="1"/>
  <c r="BY175" i="46"/>
  <c r="J175" i="56" s="1"/>
  <c r="I224" i="25" s="1"/>
  <c r="BY152" i="46"/>
  <c r="J152" i="56" s="1"/>
  <c r="BY179" i="46"/>
  <c r="J179" i="56" s="1"/>
  <c r="I228" i="25" s="1"/>
  <c r="BY188" i="46"/>
  <c r="J188" i="56" s="1"/>
  <c r="I237" i="25" s="1"/>
  <c r="BY193" i="46"/>
  <c r="J193" i="56" s="1"/>
  <c r="I242" i="25" s="1"/>
  <c r="BY180" i="46"/>
  <c r="J180" i="56" s="1"/>
  <c r="I229" i="25" s="1"/>
  <c r="AC159" i="64"/>
  <c r="AC200" i="64" s="1"/>
  <c r="AC377" i="64"/>
  <c r="AC417" i="64" s="1"/>
  <c r="AC441" i="64" s="1"/>
  <c r="AE201" i="46" s="1"/>
  <c r="AC230" i="64"/>
  <c r="AC271" i="64" s="1"/>
  <c r="AC295" i="64" s="1"/>
  <c r="AE82" i="46" s="1"/>
  <c r="AC304" i="64"/>
  <c r="AC344" i="64" s="1"/>
  <c r="AC369" i="64" s="1"/>
  <c r="AC523" i="64"/>
  <c r="AC563" i="64" s="1"/>
  <c r="AC587" i="64" s="1"/>
  <c r="AE203" i="46" s="1"/>
  <c r="AC450" i="64"/>
  <c r="AC490" i="64" s="1"/>
  <c r="AC514" i="64" s="1"/>
  <c r="AE202" i="46" s="1"/>
  <c r="AC18" i="64"/>
  <c r="AC58" i="64" s="1"/>
  <c r="AC82" i="64" s="1"/>
  <c r="AC88" i="64"/>
  <c r="AC129" i="64" s="1"/>
  <c r="AH159" i="64"/>
  <c r="AH200" i="64" s="1"/>
  <c r="AH88" i="64"/>
  <c r="AH129" i="64" s="1"/>
  <c r="AH230" i="64"/>
  <c r="AH271" i="64" s="1"/>
  <c r="AH295" i="64" s="1"/>
  <c r="AJ82" i="46" s="1"/>
  <c r="AH304" i="64"/>
  <c r="AH344" i="64" s="1"/>
  <c r="AH369" i="64" s="1"/>
  <c r="AH18" i="64"/>
  <c r="AH58" i="64" s="1"/>
  <c r="AH82" i="64" s="1"/>
  <c r="AH377" i="64"/>
  <c r="AH417" i="64" s="1"/>
  <c r="AH441" i="64" s="1"/>
  <c r="AJ201" i="46" s="1"/>
  <c r="AH523" i="64"/>
  <c r="AH563" i="64" s="1"/>
  <c r="AH587" i="64" s="1"/>
  <c r="AJ203" i="46" s="1"/>
  <c r="AH450" i="64"/>
  <c r="AH490" i="64" s="1"/>
  <c r="AH514" i="64" s="1"/>
  <c r="AJ202" i="46" s="1"/>
  <c r="F143" i="47"/>
  <c r="AD241" i="46"/>
  <c r="AA27" i="25"/>
  <c r="AA94" i="25" s="1"/>
  <c r="F98" i="25" s="1"/>
  <c r="G19" i="56"/>
  <c r="E205" i="56"/>
  <c r="E179" i="56"/>
  <c r="E211" i="56"/>
  <c r="E186" i="56"/>
  <c r="E194" i="56"/>
  <c r="E204" i="56"/>
  <c r="AT304" i="64"/>
  <c r="AT344" i="64" s="1"/>
  <c r="AT369" i="64" s="1"/>
  <c r="AT18" i="64"/>
  <c r="AT58" i="64" s="1"/>
  <c r="AT82" i="64" s="1"/>
  <c r="AT523" i="64"/>
  <c r="AT563" i="64" s="1"/>
  <c r="AT587" i="64" s="1"/>
  <c r="AV203" i="46" s="1"/>
  <c r="AT450" i="64"/>
  <c r="AT490" i="64" s="1"/>
  <c r="AT514" i="64" s="1"/>
  <c r="AV202" i="46" s="1"/>
  <c r="AT88" i="64"/>
  <c r="AT129" i="64" s="1"/>
  <c r="AT230" i="64"/>
  <c r="AT271" i="64" s="1"/>
  <c r="AT295" i="64" s="1"/>
  <c r="AV82" i="46" s="1"/>
  <c r="AT159" i="64"/>
  <c r="AT200" i="64" s="1"/>
  <c r="AT224" i="64" s="1"/>
  <c r="AT377" i="64"/>
  <c r="AT417" i="64" s="1"/>
  <c r="AT441" i="64" s="1"/>
  <c r="AV201" i="46" s="1"/>
  <c r="V223" i="25"/>
  <c r="W152" i="56"/>
  <c r="CJ254" i="46"/>
  <c r="AH27" i="25"/>
  <c r="AH94" i="25" s="1"/>
  <c r="M98" i="25" s="1"/>
  <c r="N19" i="56"/>
  <c r="AK241" i="46"/>
  <c r="M143" i="47"/>
  <c r="X19" i="56"/>
  <c r="T152" i="56"/>
  <c r="CG254" i="46"/>
  <c r="P152" i="56"/>
  <c r="AM241" i="46"/>
  <c r="O143" i="47"/>
  <c r="CF254" i="46"/>
  <c r="S152" i="56"/>
  <c r="CF241" i="46"/>
  <c r="S176" i="56"/>
  <c r="R225" i="25" s="1"/>
  <c r="R320" i="25" s="1"/>
  <c r="R223" i="25"/>
  <c r="S19" i="56"/>
  <c r="R143" i="47"/>
  <c r="AP241" i="46"/>
  <c r="AM27" i="25"/>
  <c r="AM94" i="25" s="1"/>
  <c r="R98" i="25" s="1"/>
  <c r="AS450" i="64"/>
  <c r="AS490" i="64" s="1"/>
  <c r="AS514" i="64" s="1"/>
  <c r="AU202" i="46" s="1"/>
  <c r="AS304" i="64"/>
  <c r="AS344" i="64" s="1"/>
  <c r="AS369" i="64" s="1"/>
  <c r="AS230" i="64"/>
  <c r="AS271" i="64" s="1"/>
  <c r="AS295" i="64" s="1"/>
  <c r="AU82" i="46" s="1"/>
  <c r="AS159" i="64"/>
  <c r="AS200" i="64" s="1"/>
  <c r="AS224" i="64" s="1"/>
  <c r="AS523" i="64"/>
  <c r="AS563" i="64" s="1"/>
  <c r="AS587" i="64" s="1"/>
  <c r="AU203" i="46" s="1"/>
  <c r="AS88" i="64"/>
  <c r="AS129" i="64" s="1"/>
  <c r="AS377" i="64"/>
  <c r="AS417" i="64" s="1"/>
  <c r="AS441" i="64" s="1"/>
  <c r="AU201" i="46" s="1"/>
  <c r="AS18" i="64"/>
  <c r="AS58" i="64" s="1"/>
  <c r="AS82" i="64" s="1"/>
  <c r="AU78" i="46" s="1"/>
  <c r="L223" i="25"/>
  <c r="M152" i="56"/>
  <c r="L143" i="47"/>
  <c r="AG27" i="25"/>
  <c r="AG94" i="25" s="1"/>
  <c r="L98" i="25" s="1"/>
  <c r="AJ241" i="46"/>
  <c r="M19" i="56"/>
  <c r="AE241" i="46"/>
  <c r="G143" i="47"/>
  <c r="H19" i="56"/>
  <c r="AB27" i="25"/>
  <c r="AB94" i="25" s="1"/>
  <c r="G98" i="25" s="1"/>
  <c r="BS241" i="46"/>
  <c r="F176" i="56"/>
  <c r="E225" i="25" s="1"/>
  <c r="E320" i="25" s="1"/>
  <c r="J223" i="25"/>
  <c r="E175" i="56"/>
  <c r="E180" i="56"/>
  <c r="E110" i="56"/>
  <c r="E206" i="56"/>
  <c r="AB304" i="64"/>
  <c r="AB523" i="64"/>
  <c r="AB377" i="64"/>
  <c r="AB88" i="64"/>
  <c r="AB230" i="64"/>
  <c r="AB18" i="64"/>
  <c r="AB450" i="64"/>
  <c r="AB159" i="64"/>
  <c r="E196" i="56"/>
  <c r="BR241" i="46"/>
  <c r="E181" i="56"/>
  <c r="E191" i="56"/>
  <c r="Q152" i="56"/>
  <c r="AO241" i="46"/>
  <c r="R19" i="56"/>
  <c r="R152" i="56"/>
  <c r="N223" i="25"/>
  <c r="AK377" i="64"/>
  <c r="AK417" i="64" s="1"/>
  <c r="AK441" i="64" s="1"/>
  <c r="AM201" i="46" s="1"/>
  <c r="AK230" i="64"/>
  <c r="AK271" i="64" s="1"/>
  <c r="AK295" i="64" s="1"/>
  <c r="AM82" i="46" s="1"/>
  <c r="AK304" i="64"/>
  <c r="AK344" i="64" s="1"/>
  <c r="AK369" i="64" s="1"/>
  <c r="AK88" i="64"/>
  <c r="AK129" i="64" s="1"/>
  <c r="AK450" i="64"/>
  <c r="AK490" i="64" s="1"/>
  <c r="AK514" i="64" s="1"/>
  <c r="AM202" i="46" s="1"/>
  <c r="AK159" i="64"/>
  <c r="AK200" i="64" s="1"/>
  <c r="AK224" i="64" s="1"/>
  <c r="AK18" i="64"/>
  <c r="AK58" i="64" s="1"/>
  <c r="AK82" i="64" s="1"/>
  <c r="AK523" i="64"/>
  <c r="AK563" i="64" s="1"/>
  <c r="AK587" i="64" s="1"/>
  <c r="AM203" i="46" s="1"/>
  <c r="N176" i="56"/>
  <c r="M225" i="25" s="1"/>
  <c r="M320" i="25" s="1"/>
  <c r="CA241" i="46"/>
  <c r="W223" i="25"/>
  <c r="AQ241" i="46"/>
  <c r="AN27" i="25"/>
  <c r="AN94" i="25" s="1"/>
  <c r="S98" i="25" s="1"/>
  <c r="T19" i="56"/>
  <c r="S143" i="47"/>
  <c r="AF230" i="64"/>
  <c r="AF271" i="64" s="1"/>
  <c r="AF295" i="64" s="1"/>
  <c r="AH82" i="46" s="1"/>
  <c r="AF377" i="64"/>
  <c r="AF417" i="64" s="1"/>
  <c r="AF441" i="64" s="1"/>
  <c r="AH201" i="46" s="1"/>
  <c r="AF159" i="64"/>
  <c r="AF200" i="64" s="1"/>
  <c r="AF523" i="64"/>
  <c r="AF563" i="64" s="1"/>
  <c r="AF587" i="64" s="1"/>
  <c r="AH203" i="46" s="1"/>
  <c r="AF304" i="64"/>
  <c r="AF344" i="64" s="1"/>
  <c r="AF369" i="64" s="1"/>
  <c r="AF450" i="64"/>
  <c r="AF490" i="64" s="1"/>
  <c r="AF514" i="64" s="1"/>
  <c r="AH202" i="46" s="1"/>
  <c r="M176" i="56"/>
  <c r="L225" i="25" s="1"/>
  <c r="L320" i="25" s="1"/>
  <c r="BZ241" i="46"/>
  <c r="AG377" i="64"/>
  <c r="AG417" i="64" s="1"/>
  <c r="AG441" i="64" s="1"/>
  <c r="AI201" i="46" s="1"/>
  <c r="AG18" i="64"/>
  <c r="AG58" i="64" s="1"/>
  <c r="AG82" i="64" s="1"/>
  <c r="AG450" i="64"/>
  <c r="AG490" i="64" s="1"/>
  <c r="AG514" i="64" s="1"/>
  <c r="AI202" i="46" s="1"/>
  <c r="AC241" i="46"/>
  <c r="E143" i="47"/>
  <c r="Z27" i="25"/>
  <c r="Z94" i="25" s="1"/>
  <c r="E98" i="25" s="1"/>
  <c r="F19" i="56"/>
  <c r="K143" i="47"/>
  <c r="L19" i="56"/>
  <c r="AF27" i="25"/>
  <c r="AF94" i="25" s="1"/>
  <c r="K98" i="25" s="1"/>
  <c r="AI241" i="46"/>
  <c r="AI377" i="64"/>
  <c r="AI417" i="64" s="1"/>
  <c r="AI441" i="64" s="1"/>
  <c r="AK201" i="46" s="1"/>
  <c r="AI450" i="64"/>
  <c r="AI490" i="64" s="1"/>
  <c r="AI514" i="64" s="1"/>
  <c r="AK202" i="46" s="1"/>
  <c r="AI230" i="64"/>
  <c r="AI271" i="64" s="1"/>
  <c r="AI295" i="64" s="1"/>
  <c r="AK82" i="46" s="1"/>
  <c r="AI523" i="64"/>
  <c r="AI563" i="64" s="1"/>
  <c r="AI587" i="64" s="1"/>
  <c r="AK203" i="46" s="1"/>
  <c r="AI18" i="64"/>
  <c r="AI58" i="64" s="1"/>
  <c r="AI82" i="64" s="1"/>
  <c r="AI304" i="64"/>
  <c r="AI344" i="64" s="1"/>
  <c r="AI369" i="64" s="1"/>
  <c r="AI159" i="64"/>
  <c r="AI200" i="64" s="1"/>
  <c r="AI88" i="64"/>
  <c r="AI129" i="64" s="1"/>
  <c r="CH241" i="46"/>
  <c r="AR450" i="64"/>
  <c r="AR490" i="64" s="1"/>
  <c r="AR514" i="64" s="1"/>
  <c r="AT202" i="46" s="1"/>
  <c r="AR304" i="64"/>
  <c r="AR344" i="64" s="1"/>
  <c r="AR369" i="64" s="1"/>
  <c r="AR230" i="64"/>
  <c r="AR271" i="64" s="1"/>
  <c r="AR295" i="64" s="1"/>
  <c r="AT82" i="46" s="1"/>
  <c r="AR88" i="64"/>
  <c r="AR129" i="64" s="1"/>
  <c r="AR159" i="64"/>
  <c r="AR200" i="64" s="1"/>
  <c r="AR224" i="64" s="1"/>
  <c r="AR523" i="64"/>
  <c r="AR563" i="64" s="1"/>
  <c r="AR587" i="64" s="1"/>
  <c r="AT203" i="46" s="1"/>
  <c r="AR18" i="64"/>
  <c r="AR58" i="64" s="1"/>
  <c r="AR82" i="64" s="1"/>
  <c r="AT78" i="46" s="1"/>
  <c r="AR377" i="64"/>
  <c r="AR417" i="64" s="1"/>
  <c r="AR441" i="64" s="1"/>
  <c r="AT201" i="46" s="1"/>
  <c r="G152" i="56"/>
  <c r="BT254" i="46"/>
  <c r="F152" i="56"/>
  <c r="BS254" i="46"/>
  <c r="T223" i="25"/>
  <c r="BX241" i="46"/>
  <c r="K176" i="56"/>
  <c r="J225" i="25" s="1"/>
  <c r="J320" i="25" s="1"/>
  <c r="AD304" i="64"/>
  <c r="AD344" i="64" s="1"/>
  <c r="AD369" i="64" s="1"/>
  <c r="AD230" i="64"/>
  <c r="AD271" i="64" s="1"/>
  <c r="AD295" i="64" s="1"/>
  <c r="AF82" i="46" s="1"/>
  <c r="AD523" i="64"/>
  <c r="AD563" i="64" s="1"/>
  <c r="AD587" i="64" s="1"/>
  <c r="AF203" i="46" s="1"/>
  <c r="AD377" i="64"/>
  <c r="AD417" i="64" s="1"/>
  <c r="AD441" i="64" s="1"/>
  <c r="AF201" i="46" s="1"/>
  <c r="AD450" i="64"/>
  <c r="AD490" i="64" s="1"/>
  <c r="AD514" i="64" s="1"/>
  <c r="AF202" i="46" s="1"/>
  <c r="AD159" i="64"/>
  <c r="AD200" i="64" s="1"/>
  <c r="AD88" i="64"/>
  <c r="AD129" i="64" s="1"/>
  <c r="AD18" i="64"/>
  <c r="AD58" i="64" s="1"/>
  <c r="AD82" i="64" s="1"/>
  <c r="H152" i="56"/>
  <c r="BU254" i="46"/>
  <c r="AE450" i="64"/>
  <c r="AE490" i="64" s="1"/>
  <c r="AE514" i="64" s="1"/>
  <c r="AG202" i="46" s="1"/>
  <c r="AE304" i="64"/>
  <c r="AE344" i="64" s="1"/>
  <c r="AE369" i="64" s="1"/>
  <c r="AE88" i="64"/>
  <c r="AE129" i="64" s="1"/>
  <c r="AE153" i="64" s="1"/>
  <c r="AE230" i="64"/>
  <c r="AE271" i="64" s="1"/>
  <c r="AE295" i="64" s="1"/>
  <c r="AG82" i="46" s="1"/>
  <c r="AE377" i="64"/>
  <c r="AE417" i="64" s="1"/>
  <c r="AE441" i="64" s="1"/>
  <c r="AG201" i="46" s="1"/>
  <c r="AE523" i="64"/>
  <c r="AE563" i="64" s="1"/>
  <c r="AE587" i="64" s="1"/>
  <c r="AG203" i="46" s="1"/>
  <c r="AE159" i="64"/>
  <c r="AE200" i="64" s="1"/>
  <c r="AE18" i="64"/>
  <c r="AE58" i="64" s="1"/>
  <c r="AE82" i="64" s="1"/>
  <c r="E19" i="56"/>
  <c r="Y27" i="25"/>
  <c r="AB241" i="46"/>
  <c r="D143" i="47"/>
  <c r="E213" i="56"/>
  <c r="E174" i="56"/>
  <c r="E193" i="56"/>
  <c r="E210" i="56"/>
  <c r="E190" i="56"/>
  <c r="E212" i="56"/>
  <c r="E182" i="56"/>
  <c r="E195" i="56"/>
  <c r="E114" i="56"/>
  <c r="W176" i="56"/>
  <c r="V225" i="25" s="1"/>
  <c r="V320" i="25" s="1"/>
  <c r="CJ241" i="46"/>
  <c r="V143" i="47"/>
  <c r="AT241" i="46"/>
  <c r="W19" i="56"/>
  <c r="AQ27" i="25"/>
  <c r="AQ94" i="25" s="1"/>
  <c r="V98" i="25" s="1"/>
  <c r="R176" i="56"/>
  <c r="Q225" i="25" s="1"/>
  <c r="Q320" i="25" s="1"/>
  <c r="O19" i="56"/>
  <c r="N143" i="47"/>
  <c r="AI27" i="25"/>
  <c r="AI94" i="25" s="1"/>
  <c r="N98" i="25" s="1"/>
  <c r="AL241" i="46"/>
  <c r="AL377" i="64"/>
  <c r="AL417" i="64" s="1"/>
  <c r="AL441" i="64" s="1"/>
  <c r="AN201" i="46" s="1"/>
  <c r="AL159" i="64"/>
  <c r="AL200" i="64" s="1"/>
  <c r="AL224" i="64" s="1"/>
  <c r="AL88" i="64"/>
  <c r="AL129" i="64" s="1"/>
  <c r="AL523" i="64"/>
  <c r="AL563" i="64" s="1"/>
  <c r="AL587" i="64" s="1"/>
  <c r="AN203" i="46" s="1"/>
  <c r="AL304" i="64"/>
  <c r="AL344" i="64" s="1"/>
  <c r="AL369" i="64" s="1"/>
  <c r="AL230" i="64"/>
  <c r="AL271" i="64" s="1"/>
  <c r="AL295" i="64" s="1"/>
  <c r="AN82" i="46" s="1"/>
  <c r="AL450" i="64"/>
  <c r="AL490" i="64" s="1"/>
  <c r="AL514" i="64" s="1"/>
  <c r="AN202" i="46" s="1"/>
  <c r="AL18" i="64"/>
  <c r="AL58" i="64" s="1"/>
  <c r="AL82" i="64" s="1"/>
  <c r="AN78" i="46" s="1"/>
  <c r="M223" i="25"/>
  <c r="N152" i="56"/>
  <c r="CA254" i="46"/>
  <c r="AU377" i="64"/>
  <c r="AU417" i="64" s="1"/>
  <c r="AU441" i="64" s="1"/>
  <c r="AW201" i="46" s="1"/>
  <c r="AU18" i="64"/>
  <c r="AU58" i="64" s="1"/>
  <c r="AU82" i="64" s="1"/>
  <c r="AU159" i="64"/>
  <c r="AU200" i="64" s="1"/>
  <c r="AU224" i="64" s="1"/>
  <c r="AU304" i="64"/>
  <c r="AU344" i="64" s="1"/>
  <c r="AU369" i="64" s="1"/>
  <c r="X176" i="56"/>
  <c r="W225" i="25" s="1"/>
  <c r="W320" i="25" s="1"/>
  <c r="AQ377" i="64"/>
  <c r="AQ417" i="64" s="1"/>
  <c r="AQ441" i="64" s="1"/>
  <c r="AS201" i="46" s="1"/>
  <c r="AQ88" i="64"/>
  <c r="AQ129" i="64" s="1"/>
  <c r="AQ450" i="64"/>
  <c r="AQ490" i="64" s="1"/>
  <c r="AQ514" i="64" s="1"/>
  <c r="AS202" i="46" s="1"/>
  <c r="AQ523" i="64"/>
  <c r="AQ563" i="64" s="1"/>
  <c r="AQ587" i="64" s="1"/>
  <c r="AS203" i="46" s="1"/>
  <c r="AQ304" i="64"/>
  <c r="AQ344" i="64" s="1"/>
  <c r="AQ369" i="64" s="1"/>
  <c r="AQ159" i="64"/>
  <c r="AQ200" i="64" s="1"/>
  <c r="AQ224" i="64" s="1"/>
  <c r="AQ230" i="64"/>
  <c r="AQ271" i="64" s="1"/>
  <c r="AQ295" i="64" s="1"/>
  <c r="AS82" i="46" s="1"/>
  <c r="AQ18" i="64"/>
  <c r="AQ58" i="64" s="1"/>
  <c r="AQ82" i="64" s="1"/>
  <c r="AS78" i="46" s="1"/>
  <c r="S223" i="25"/>
  <c r="AP450" i="64"/>
  <c r="AP490" i="64" s="1"/>
  <c r="AP514" i="64" s="1"/>
  <c r="AR202" i="46" s="1"/>
  <c r="AP304" i="64"/>
  <c r="AP344" i="64" s="1"/>
  <c r="AP369" i="64" s="1"/>
  <c r="AP18" i="64"/>
  <c r="AP58" i="64" s="1"/>
  <c r="AP82" i="64" s="1"/>
  <c r="AP523" i="64"/>
  <c r="AP563" i="64" s="1"/>
  <c r="AP587" i="64" s="1"/>
  <c r="AR203" i="46" s="1"/>
  <c r="AP88" i="64"/>
  <c r="AP129" i="64" s="1"/>
  <c r="AP377" i="64"/>
  <c r="AP417" i="64" s="1"/>
  <c r="AP441" i="64" s="1"/>
  <c r="AR201" i="46" s="1"/>
  <c r="AP159" i="64"/>
  <c r="AP200" i="64" s="1"/>
  <c r="AP224" i="64" s="1"/>
  <c r="AP230" i="64"/>
  <c r="AP271" i="64" s="1"/>
  <c r="AP295" i="64" s="1"/>
  <c r="AR82" i="46" s="1"/>
  <c r="I152" i="56"/>
  <c r="BV254" i="46"/>
  <c r="I176" i="56"/>
  <c r="H225" i="25" s="1"/>
  <c r="H320" i="25" s="1"/>
  <c r="BV241" i="46"/>
  <c r="V152" i="56"/>
  <c r="CI254" i="46"/>
  <c r="AJ159" i="64"/>
  <c r="AJ200" i="64" s="1"/>
  <c r="AJ230" i="64"/>
  <c r="AJ271" i="64" s="1"/>
  <c r="AJ295" i="64" s="1"/>
  <c r="AL82" i="46" s="1"/>
  <c r="AJ377" i="64"/>
  <c r="AJ417" i="64" s="1"/>
  <c r="AJ441" i="64" s="1"/>
  <c r="AL201" i="46" s="1"/>
  <c r="AJ450" i="64"/>
  <c r="AJ490" i="64" s="1"/>
  <c r="AJ514" i="64" s="1"/>
  <c r="AL202" i="46" s="1"/>
  <c r="AJ523" i="64"/>
  <c r="AJ563" i="64" s="1"/>
  <c r="AJ587" i="64" s="1"/>
  <c r="AL203" i="46" s="1"/>
  <c r="AJ304" i="64"/>
  <c r="AJ344" i="64" s="1"/>
  <c r="AJ369" i="64" s="1"/>
  <c r="AJ18" i="64"/>
  <c r="AJ58" i="64" s="1"/>
  <c r="AJ82" i="64" s="1"/>
  <c r="AJ88" i="64"/>
  <c r="AJ129" i="64" s="1"/>
  <c r="T143" i="47"/>
  <c r="AO27" i="25"/>
  <c r="AO94" i="25" s="1"/>
  <c r="T98" i="25" s="1"/>
  <c r="AR241" i="46"/>
  <c r="U19" i="56"/>
  <c r="AH241" i="46"/>
  <c r="K19" i="56"/>
  <c r="AE27" i="25"/>
  <c r="AE94" i="25" s="1"/>
  <c r="J98" i="25" s="1"/>
  <c r="J97" i="25" s="1"/>
  <c r="J143" i="47"/>
  <c r="G176" i="56"/>
  <c r="F225" i="25" s="1"/>
  <c r="F320" i="25" s="1"/>
  <c r="G223" i="25"/>
  <c r="E223" i="25"/>
  <c r="L152" i="56"/>
  <c r="L176" i="56"/>
  <c r="K225" i="25" s="1"/>
  <c r="K320" i="25" s="1"/>
  <c r="BY241" i="46"/>
  <c r="U152" i="56"/>
  <c r="BX254" i="46"/>
  <c r="F223" i="25"/>
  <c r="BU241" i="46"/>
  <c r="H176" i="56"/>
  <c r="G225" i="25" s="1"/>
  <c r="G320" i="25" s="1"/>
  <c r="E184" i="56"/>
  <c r="E192" i="56"/>
  <c r="E197" i="56"/>
  <c r="E198" i="56"/>
  <c r="E178" i="56"/>
  <c r="BR254" i="46"/>
  <c r="E152" i="56"/>
  <c r="E188" i="56"/>
  <c r="E183" i="56"/>
  <c r="CN183" i="46"/>
  <c r="CO183" i="46" s="1"/>
  <c r="E187" i="56"/>
  <c r="AN241" i="46"/>
  <c r="AK27" i="25"/>
  <c r="AK94" i="25" s="1"/>
  <c r="P98" i="25" s="1"/>
  <c r="AN450" i="64"/>
  <c r="AN490" i="64" s="1"/>
  <c r="AN514" i="64" s="1"/>
  <c r="AP202" i="46" s="1"/>
  <c r="AN377" i="64"/>
  <c r="AN417" i="64" s="1"/>
  <c r="AN441" i="64" s="1"/>
  <c r="AP201" i="46" s="1"/>
  <c r="AN159" i="64"/>
  <c r="AN200" i="64" s="1"/>
  <c r="AN224" i="64" s="1"/>
  <c r="CD241" i="46"/>
  <c r="CB254" i="46"/>
  <c r="O152" i="56"/>
  <c r="O176" i="56"/>
  <c r="N225" i="25" s="1"/>
  <c r="N320" i="25" s="1"/>
  <c r="CB241" i="46"/>
  <c r="X152" i="56"/>
  <c r="T176" i="56"/>
  <c r="S225" i="25" s="1"/>
  <c r="S320" i="25" s="1"/>
  <c r="CG241" i="46"/>
  <c r="O223" i="25"/>
  <c r="AM377" i="64"/>
  <c r="AM417" i="64" s="1"/>
  <c r="AM441" i="64" s="1"/>
  <c r="AO201" i="46" s="1"/>
  <c r="AM18" i="64"/>
  <c r="AM58" i="64" s="1"/>
  <c r="AM82" i="64" s="1"/>
  <c r="AM450" i="64"/>
  <c r="AM490" i="64" s="1"/>
  <c r="AM514" i="64" s="1"/>
  <c r="AO202" i="46" s="1"/>
  <c r="AM159" i="64"/>
  <c r="AM200" i="64" s="1"/>
  <c r="AM224" i="64" s="1"/>
  <c r="AM304" i="64"/>
  <c r="AM344" i="64" s="1"/>
  <c r="AM369" i="64" s="1"/>
  <c r="AM523" i="64"/>
  <c r="AM563" i="64" s="1"/>
  <c r="AM587" i="64" s="1"/>
  <c r="AO203" i="46" s="1"/>
  <c r="H223" i="25"/>
  <c r="U143" i="47"/>
  <c r="AS241" i="46"/>
  <c r="AP27" i="25"/>
  <c r="AP94" i="25" s="1"/>
  <c r="U98" i="25" s="1"/>
  <c r="V19" i="56"/>
  <c r="V176" i="56"/>
  <c r="U225" i="25" s="1"/>
  <c r="U320" i="25" s="1"/>
  <c r="CI241" i="46"/>
  <c r="P176" i="56" l="1"/>
  <c r="O225" i="25" s="1"/>
  <c r="O320" i="25" s="1"/>
  <c r="Q19" i="56"/>
  <c r="AO230" i="64"/>
  <c r="AO271" i="64" s="1"/>
  <c r="AO295" i="64" s="1"/>
  <c r="AQ82" i="46" s="1"/>
  <c r="AC27" i="25"/>
  <c r="AC94" i="25" s="1"/>
  <c r="H98" i="25" s="1"/>
  <c r="H97" i="25" s="1"/>
  <c r="AO304" i="64"/>
  <c r="AO344" i="64" s="1"/>
  <c r="AO369" i="64" s="1"/>
  <c r="CN213" i="46"/>
  <c r="CO213" i="46" s="1"/>
  <c r="BZ254" i="46"/>
  <c r="I143" i="47"/>
  <c r="C143" i="47" s="1"/>
  <c r="C333" i="47" s="1"/>
  <c r="C342" i="47" s="1"/>
  <c r="CN182" i="46"/>
  <c r="CO182" i="46" s="1"/>
  <c r="AU88" i="64"/>
  <c r="AU129" i="64" s="1"/>
  <c r="AU523" i="64"/>
  <c r="AU563" i="64" s="1"/>
  <c r="AU587" i="64" s="1"/>
  <c r="AW203" i="46" s="1"/>
  <c r="AN523" i="64"/>
  <c r="AN563" i="64" s="1"/>
  <c r="AN587" i="64" s="1"/>
  <c r="AP203" i="46" s="1"/>
  <c r="AU450" i="64"/>
  <c r="AU490" i="64" s="1"/>
  <c r="AU514" i="64" s="1"/>
  <c r="AW202" i="46" s="1"/>
  <c r="CN174" i="46"/>
  <c r="CO174" i="46" s="1"/>
  <c r="BS110" i="46"/>
  <c r="CO110" i="46" s="1"/>
  <c r="AM230" i="64"/>
  <c r="AM271" i="64" s="1"/>
  <c r="AM295" i="64" s="1"/>
  <c r="AO82" i="46" s="1"/>
  <c r="AN304" i="64"/>
  <c r="AN344" i="64" s="1"/>
  <c r="AN369" i="64" s="1"/>
  <c r="AP200" i="46" s="1"/>
  <c r="AN18" i="64"/>
  <c r="AN58" i="64" s="1"/>
  <c r="AN82" i="64" s="1"/>
  <c r="AP78" i="46" s="1"/>
  <c r="CN152" i="46"/>
  <c r="CO152" i="46" s="1"/>
  <c r="BS114" i="46"/>
  <c r="CO114" i="46" s="1"/>
  <c r="AL27" i="25"/>
  <c r="AL94" i="25" s="1"/>
  <c r="Q98" i="25" s="1"/>
  <c r="Q97" i="25" s="1"/>
  <c r="P19" i="56"/>
  <c r="CN193" i="46"/>
  <c r="CO193" i="46" s="1"/>
  <c r="CN206" i="46"/>
  <c r="CO206" i="46" s="1"/>
  <c r="CN179" i="46"/>
  <c r="CO179" i="46" s="1"/>
  <c r="CN190" i="46"/>
  <c r="CO190" i="46" s="1"/>
  <c r="CN180" i="46"/>
  <c r="CO180" i="46" s="1"/>
  <c r="AU241" i="46"/>
  <c r="CK254" i="46"/>
  <c r="CN198" i="46"/>
  <c r="CO198" i="46" s="1"/>
  <c r="CN191" i="46"/>
  <c r="CO191" i="46" s="1"/>
  <c r="CN188" i="46"/>
  <c r="CO188" i="46" s="1"/>
  <c r="CH254" i="46"/>
  <c r="T97" i="25"/>
  <c r="J19" i="56"/>
  <c r="J240" i="56" s="1"/>
  <c r="AF241" i="46"/>
  <c r="CE254" i="46"/>
  <c r="CN194" i="46"/>
  <c r="CO194" i="46" s="1"/>
  <c r="CN211" i="46"/>
  <c r="CO211" i="46" s="1"/>
  <c r="CN192" i="46"/>
  <c r="CO192" i="46" s="1"/>
  <c r="AG241" i="46"/>
  <c r="H143" i="47"/>
  <c r="AO88" i="64"/>
  <c r="AO129" i="64" s="1"/>
  <c r="AO153" i="64" s="1"/>
  <c r="AO377" i="64"/>
  <c r="AO417" i="64" s="1"/>
  <c r="AO441" i="64" s="1"/>
  <c r="AQ201" i="46" s="1"/>
  <c r="AO450" i="64"/>
  <c r="AO490" i="64" s="1"/>
  <c r="AO514" i="64" s="1"/>
  <c r="AQ202" i="46" s="1"/>
  <c r="AO159" i="64"/>
  <c r="AO200" i="64" s="1"/>
  <c r="AO224" i="64" s="1"/>
  <c r="CN195" i="46"/>
  <c r="CO195" i="46" s="1"/>
  <c r="CN212" i="46"/>
  <c r="CO212" i="46" s="1"/>
  <c r="CN210" i="46"/>
  <c r="CO210" i="46" s="1"/>
  <c r="AX19" i="46"/>
  <c r="CN175" i="46"/>
  <c r="CO175" i="46" s="1"/>
  <c r="W143" i="47"/>
  <c r="W333" i="47" s="1"/>
  <c r="W342" i="47" s="1"/>
  <c r="AN230" i="64"/>
  <c r="AN271" i="64" s="1"/>
  <c r="AN295" i="64" s="1"/>
  <c r="AP82" i="46" s="1"/>
  <c r="CN178" i="46"/>
  <c r="CO178" i="46" s="1"/>
  <c r="CN197" i="46"/>
  <c r="CO197" i="46" s="1"/>
  <c r="CN184" i="46"/>
  <c r="CO184" i="46" s="1"/>
  <c r="BY254" i="46"/>
  <c r="AO523" i="64"/>
  <c r="AO563" i="64" s="1"/>
  <c r="AO587" i="64" s="1"/>
  <c r="AQ203" i="46" s="1"/>
  <c r="E97" i="25"/>
  <c r="CN181" i="46"/>
  <c r="CO181" i="46" s="1"/>
  <c r="D110" i="56"/>
  <c r="K108" i="44" s="1"/>
  <c r="L108" i="44" s="1"/>
  <c r="AV592" i="64"/>
  <c r="C118" i="36"/>
  <c r="AG523" i="64"/>
  <c r="AG563" i="64" s="1"/>
  <c r="AG587" i="64" s="1"/>
  <c r="AI203" i="46" s="1"/>
  <c r="AG304" i="64"/>
  <c r="AG344" i="64" s="1"/>
  <c r="AG369" i="64" s="1"/>
  <c r="AI200" i="46" s="1"/>
  <c r="AF88" i="64"/>
  <c r="AF129" i="64" s="1"/>
  <c r="D206" i="56"/>
  <c r="K204" i="44" s="1"/>
  <c r="L204" i="44" s="1"/>
  <c r="CN176" i="46"/>
  <c r="CL241" i="46" s="1"/>
  <c r="I97" i="25"/>
  <c r="V97" i="25"/>
  <c r="AG230" i="64"/>
  <c r="AG271" i="64" s="1"/>
  <c r="AG295" i="64" s="1"/>
  <c r="AI82" i="46" s="1"/>
  <c r="AG88" i="64"/>
  <c r="AG129" i="64" s="1"/>
  <c r="CD254" i="46"/>
  <c r="CC254" i="46"/>
  <c r="CN204" i="46"/>
  <c r="CO204" i="46" s="1"/>
  <c r="BS104" i="46"/>
  <c r="CO104" i="46" s="1"/>
  <c r="D204" i="56"/>
  <c r="K202" i="44" s="1"/>
  <c r="L202" i="44" s="1"/>
  <c r="CN185" i="46"/>
  <c r="CO185" i="46" s="1"/>
  <c r="CN187" i="46"/>
  <c r="CO187" i="46" s="1"/>
  <c r="D114" i="56"/>
  <c r="K112" i="44" s="1"/>
  <c r="L112" i="44" s="1"/>
  <c r="CN196" i="46"/>
  <c r="CO196" i="46" s="1"/>
  <c r="BW241" i="46"/>
  <c r="D104" i="56"/>
  <c r="K102" i="44" s="1"/>
  <c r="L102" i="44" s="1"/>
  <c r="BW254" i="46"/>
  <c r="CN186" i="46"/>
  <c r="CO186" i="46" s="1"/>
  <c r="CN205" i="46"/>
  <c r="CO205" i="46" s="1"/>
  <c r="D205" i="56"/>
  <c r="K203" i="44" s="1"/>
  <c r="L203" i="44" s="1"/>
  <c r="U97" i="25"/>
  <c r="V240" i="56"/>
  <c r="U47" i="57"/>
  <c r="O226" i="47"/>
  <c r="O379" i="47" s="1"/>
  <c r="AO200" i="46"/>
  <c r="U333" i="47"/>
  <c r="U342" i="47" s="1"/>
  <c r="U165" i="47"/>
  <c r="D152" i="56"/>
  <c r="W201" i="25"/>
  <c r="X253" i="56"/>
  <c r="W28" i="57"/>
  <c r="P226" i="47"/>
  <c r="P379" i="47" s="1"/>
  <c r="P47" i="57"/>
  <c r="Q240" i="56"/>
  <c r="D187" i="56"/>
  <c r="K185" i="44" s="1"/>
  <c r="L185" i="44" s="1"/>
  <c r="D236" i="25"/>
  <c r="D188" i="56"/>
  <c r="K186" i="44" s="1"/>
  <c r="L186" i="44" s="1"/>
  <c r="D237" i="25"/>
  <c r="U253" i="56"/>
  <c r="T201" i="25"/>
  <c r="T28" i="57"/>
  <c r="AL78" i="46"/>
  <c r="V253" i="56"/>
  <c r="U201" i="25"/>
  <c r="U28" i="57"/>
  <c r="I253" i="56"/>
  <c r="H201" i="25"/>
  <c r="H28" i="57"/>
  <c r="H333" i="47"/>
  <c r="H342" i="47" s="1"/>
  <c r="H165" i="47"/>
  <c r="AP153" i="64"/>
  <c r="AR81" i="46" s="1"/>
  <c r="R100" i="25"/>
  <c r="R101" i="25"/>
  <c r="R103" i="25" s="1"/>
  <c r="AN200" i="46"/>
  <c r="N226" i="47"/>
  <c r="N379" i="47" s="1"/>
  <c r="O240" i="56"/>
  <c r="N47" i="57"/>
  <c r="AQ78" i="46"/>
  <c r="V165" i="47"/>
  <c r="V333" i="47"/>
  <c r="V342" i="47" s="1"/>
  <c r="D182" i="56"/>
  <c r="K180" i="44" s="1"/>
  <c r="L180" i="44" s="1"/>
  <c r="D231" i="25"/>
  <c r="D239" i="25"/>
  <c r="D190" i="56"/>
  <c r="K188" i="44" s="1"/>
  <c r="L188" i="44" s="1"/>
  <c r="D193" i="56"/>
  <c r="K191" i="44" s="1"/>
  <c r="L191" i="44" s="1"/>
  <c r="D242" i="25"/>
  <c r="D252" i="25"/>
  <c r="D213" i="56"/>
  <c r="K211" i="44" s="1"/>
  <c r="L211" i="44" s="1"/>
  <c r="Y94" i="25"/>
  <c r="AG200" i="46"/>
  <c r="G226" i="47"/>
  <c r="G379" i="47" s="1"/>
  <c r="AF78" i="46"/>
  <c r="E201" i="25"/>
  <c r="F253" i="56"/>
  <c r="E28" i="57"/>
  <c r="AK78" i="46"/>
  <c r="K165" i="47"/>
  <c r="K333" i="47"/>
  <c r="K342" i="47" s="1"/>
  <c r="R253" i="56"/>
  <c r="Q201" i="25"/>
  <c r="Q28" i="57"/>
  <c r="Q333" i="47"/>
  <c r="Q342" i="47" s="1"/>
  <c r="Q165" i="47"/>
  <c r="D240" i="25"/>
  <c r="D191" i="56"/>
  <c r="K189" i="44" s="1"/>
  <c r="L189" i="44" s="1"/>
  <c r="AB271" i="64"/>
  <c r="AB295" i="64" s="1"/>
  <c r="AD82" i="46" s="1"/>
  <c r="AB344" i="64"/>
  <c r="AB369" i="64" s="1"/>
  <c r="D224" i="25"/>
  <c r="D175" i="56"/>
  <c r="K173" i="44" s="1"/>
  <c r="L173" i="44" s="1"/>
  <c r="M253" i="56"/>
  <c r="L201" i="25"/>
  <c r="L28" i="57"/>
  <c r="S240" i="56"/>
  <c r="R47" i="57"/>
  <c r="S253" i="56"/>
  <c r="R201" i="25"/>
  <c r="R28" i="57"/>
  <c r="O97" i="25"/>
  <c r="W97" i="25"/>
  <c r="N240" i="56"/>
  <c r="M47" i="57"/>
  <c r="G240" i="56"/>
  <c r="F47" i="57"/>
  <c r="J226" i="47"/>
  <c r="J379" i="47" s="1"/>
  <c r="AJ200" i="46"/>
  <c r="AC153" i="64"/>
  <c r="E100" i="25"/>
  <c r="E226" i="47"/>
  <c r="E379" i="47" s="1"/>
  <c r="AE200" i="46"/>
  <c r="D178" i="56"/>
  <c r="K176" i="44" s="1"/>
  <c r="L176" i="44" s="1"/>
  <c r="D227" i="25"/>
  <c r="D197" i="56"/>
  <c r="K195" i="44" s="1"/>
  <c r="L195" i="44" s="1"/>
  <c r="D246" i="25"/>
  <c r="D184" i="56"/>
  <c r="K182" i="44" s="1"/>
  <c r="L182" i="44" s="1"/>
  <c r="D233" i="25"/>
  <c r="K253" i="56"/>
  <c r="J201" i="25"/>
  <c r="J28" i="57"/>
  <c r="J47" i="57"/>
  <c r="K240" i="56"/>
  <c r="AL200" i="46"/>
  <c r="L226" i="47"/>
  <c r="L379" i="47" s="1"/>
  <c r="AQ153" i="64"/>
  <c r="S168" i="47" s="1"/>
  <c r="S345" i="47" s="1"/>
  <c r="S100" i="25"/>
  <c r="S101" i="25"/>
  <c r="S103" i="25" s="1"/>
  <c r="AU153" i="64"/>
  <c r="AW81" i="46" s="1"/>
  <c r="W100" i="25"/>
  <c r="W101" i="25"/>
  <c r="W103" i="25" s="1"/>
  <c r="AQ200" i="46"/>
  <c r="CO19" i="46"/>
  <c r="AV241" i="46"/>
  <c r="D47" i="57"/>
  <c r="E240" i="56"/>
  <c r="F100" i="25"/>
  <c r="AD153" i="64"/>
  <c r="AT200" i="46"/>
  <c r="T226" i="47"/>
  <c r="T379" i="47" s="1"/>
  <c r="AI153" i="64"/>
  <c r="K100" i="25"/>
  <c r="E47" i="57"/>
  <c r="F240" i="56"/>
  <c r="AI78" i="46"/>
  <c r="AG224" i="64"/>
  <c r="AF224" i="64"/>
  <c r="H101" i="25"/>
  <c r="S165" i="47"/>
  <c r="S333" i="47"/>
  <c r="S342" i="47" s="1"/>
  <c r="AK153" i="64"/>
  <c r="AM81" i="46" s="1"/>
  <c r="M100" i="25"/>
  <c r="M101" i="25"/>
  <c r="M103" i="25" s="1"/>
  <c r="R240" i="56"/>
  <c r="Q47" i="57"/>
  <c r="D225" i="25"/>
  <c r="D176" i="56"/>
  <c r="K174" i="44" s="1"/>
  <c r="L174" i="44" s="1"/>
  <c r="AB200" i="64"/>
  <c r="AV159" i="64"/>
  <c r="AV200" i="64" s="1"/>
  <c r="AV224" i="64" s="1"/>
  <c r="AB129" i="64"/>
  <c r="G97" i="25"/>
  <c r="L97" i="25"/>
  <c r="R97" i="25"/>
  <c r="S201" i="25"/>
  <c r="T253" i="56"/>
  <c r="S28" i="57"/>
  <c r="X240" i="56"/>
  <c r="W47" i="57"/>
  <c r="M97" i="25"/>
  <c r="W253" i="56"/>
  <c r="V201" i="25"/>
  <c r="V28" i="57"/>
  <c r="AV78" i="46"/>
  <c r="D185" i="56"/>
  <c r="K183" i="44" s="1"/>
  <c r="L183" i="44" s="1"/>
  <c r="D234" i="25"/>
  <c r="D211" i="56"/>
  <c r="K209" i="44" s="1"/>
  <c r="L209" i="44" s="1"/>
  <c r="D250" i="25"/>
  <c r="F97" i="25"/>
  <c r="AE78" i="46"/>
  <c r="AO78" i="46"/>
  <c r="AM153" i="64"/>
  <c r="AO81" i="46" s="1"/>
  <c r="O100" i="25"/>
  <c r="AN153" i="64"/>
  <c r="P168" i="47" s="1"/>
  <c r="P345" i="47" s="1"/>
  <c r="P333" i="47"/>
  <c r="P342" i="47" s="1"/>
  <c r="P165" i="47"/>
  <c r="D183" i="56"/>
  <c r="K181" i="44" s="1"/>
  <c r="L181" i="44" s="1"/>
  <c r="D232" i="25"/>
  <c r="D201" i="25"/>
  <c r="E253" i="56"/>
  <c r="D28" i="57"/>
  <c r="T333" i="47"/>
  <c r="T342" i="47" s="1"/>
  <c r="T165" i="47"/>
  <c r="AJ224" i="64"/>
  <c r="L101" i="25"/>
  <c r="L103" i="25" s="1"/>
  <c r="H47" i="57"/>
  <c r="I240" i="56"/>
  <c r="AR78" i="46"/>
  <c r="R168" i="47"/>
  <c r="R345" i="47" s="1"/>
  <c r="AS200" i="46"/>
  <c r="S226" i="47"/>
  <c r="S379" i="47" s="1"/>
  <c r="N253" i="56"/>
  <c r="M201" i="25"/>
  <c r="M28" i="57"/>
  <c r="AL153" i="64"/>
  <c r="N168" i="47" s="1"/>
  <c r="N345" i="47" s="1"/>
  <c r="N101" i="25"/>
  <c r="N103" i="25" s="1"/>
  <c r="N100" i="25"/>
  <c r="N97" i="25"/>
  <c r="V47" i="57"/>
  <c r="W240" i="56"/>
  <c r="D195" i="56"/>
  <c r="K193" i="44" s="1"/>
  <c r="L193" i="44" s="1"/>
  <c r="D244" i="25"/>
  <c r="D212" i="56"/>
  <c r="K210" i="44" s="1"/>
  <c r="L210" i="44" s="1"/>
  <c r="D251" i="25"/>
  <c r="D210" i="56"/>
  <c r="K208" i="44" s="1"/>
  <c r="L208" i="44" s="1"/>
  <c r="D249" i="25"/>
  <c r="D223" i="25"/>
  <c r="D174" i="56"/>
  <c r="K172" i="44" s="1"/>
  <c r="L172" i="44" s="1"/>
  <c r="D333" i="47"/>
  <c r="D342" i="47" s="1"/>
  <c r="D165" i="47"/>
  <c r="AG78" i="46"/>
  <c r="F101" i="25"/>
  <c r="F103" i="25" s="1"/>
  <c r="AD224" i="64"/>
  <c r="G253" i="56"/>
  <c r="F201" i="25"/>
  <c r="F28" i="57"/>
  <c r="AI224" i="64"/>
  <c r="K101" i="25"/>
  <c r="K103" i="25" s="1"/>
  <c r="K97" i="25"/>
  <c r="I201" i="25"/>
  <c r="J253" i="56"/>
  <c r="I28" i="57"/>
  <c r="AF153" i="64"/>
  <c r="H100" i="25"/>
  <c r="T240" i="56"/>
  <c r="S47" i="57"/>
  <c r="AM78" i="46"/>
  <c r="AM200" i="46"/>
  <c r="M226" i="47"/>
  <c r="M379" i="47" s="1"/>
  <c r="P201" i="25"/>
  <c r="Q253" i="56"/>
  <c r="P28" i="57"/>
  <c r="D230" i="25"/>
  <c r="D181" i="56"/>
  <c r="K179" i="44" s="1"/>
  <c r="L179" i="44" s="1"/>
  <c r="AB490" i="64"/>
  <c r="AB514" i="64" s="1"/>
  <c r="AD202" i="46" s="1"/>
  <c r="AV450" i="64"/>
  <c r="AV490" i="64" s="1"/>
  <c r="AV514" i="64" s="1"/>
  <c r="AB417" i="64"/>
  <c r="AB441" i="64" s="1"/>
  <c r="AD201" i="46" s="1"/>
  <c r="D229" i="25"/>
  <c r="D180" i="56"/>
  <c r="K178" i="44" s="1"/>
  <c r="L178" i="44" s="1"/>
  <c r="H240" i="56"/>
  <c r="G47" i="57"/>
  <c r="L165" i="47"/>
  <c r="L333" i="47"/>
  <c r="L342" i="47" s="1"/>
  <c r="O47" i="57"/>
  <c r="P240" i="56"/>
  <c r="M165" i="47"/>
  <c r="M333" i="47"/>
  <c r="M342" i="47" s="1"/>
  <c r="AT153" i="64"/>
  <c r="AV81" i="46" s="1"/>
  <c r="V100" i="25"/>
  <c r="V102" i="25" s="1"/>
  <c r="V101" i="25"/>
  <c r="V103" i="25" s="1"/>
  <c r="V226" i="47"/>
  <c r="V379" i="47" s="1"/>
  <c r="AV200" i="46"/>
  <c r="D194" i="56"/>
  <c r="K192" i="44" s="1"/>
  <c r="L192" i="44" s="1"/>
  <c r="D243" i="25"/>
  <c r="AH153" i="64"/>
  <c r="J100" i="25"/>
  <c r="J102" i="25" s="1"/>
  <c r="O253" i="56"/>
  <c r="N201" i="25"/>
  <c r="N28" i="57"/>
  <c r="P97" i="25"/>
  <c r="D247" i="25"/>
  <c r="D198" i="56"/>
  <c r="K196" i="44" s="1"/>
  <c r="L196" i="44" s="1"/>
  <c r="D241" i="25"/>
  <c r="D192" i="56"/>
  <c r="K190" i="44" s="1"/>
  <c r="L190" i="44" s="1"/>
  <c r="K201" i="25"/>
  <c r="L253" i="56"/>
  <c r="K28" i="57"/>
  <c r="J165" i="47"/>
  <c r="J333" i="47"/>
  <c r="J342" i="47" s="1"/>
  <c r="U240" i="56"/>
  <c r="T47" i="57"/>
  <c r="AJ153" i="64"/>
  <c r="L100" i="25"/>
  <c r="AR200" i="46"/>
  <c r="R226" i="47"/>
  <c r="R379" i="47" s="1"/>
  <c r="AW200" i="46"/>
  <c r="AW78" i="46"/>
  <c r="N165" i="47"/>
  <c r="N169" i="47" s="1"/>
  <c r="N333" i="47"/>
  <c r="N342" i="47" s="1"/>
  <c r="G100" i="25"/>
  <c r="AE224" i="64"/>
  <c r="AG81" i="46" s="1"/>
  <c r="G101" i="25"/>
  <c r="G103" i="25" s="1"/>
  <c r="G201" i="25"/>
  <c r="H253" i="56"/>
  <c r="G28" i="57"/>
  <c r="AF200" i="46"/>
  <c r="F226" i="47"/>
  <c r="F379" i="47" s="1"/>
  <c r="AR153" i="64"/>
  <c r="T168" i="47" s="1"/>
  <c r="T345" i="47" s="1"/>
  <c r="T101" i="25"/>
  <c r="T103" i="25" s="1"/>
  <c r="T100" i="25"/>
  <c r="T102" i="25" s="1"/>
  <c r="AK200" i="46"/>
  <c r="K226" i="47"/>
  <c r="K379" i="47" s="1"/>
  <c r="L240" i="56"/>
  <c r="K47" i="57"/>
  <c r="E333" i="47"/>
  <c r="E342" i="47" s="1"/>
  <c r="E165" i="47"/>
  <c r="AG153" i="64"/>
  <c r="H226" i="47"/>
  <c r="H379" i="47" s="1"/>
  <c r="AH200" i="46"/>
  <c r="S97" i="25"/>
  <c r="S102" i="25" s="1"/>
  <c r="CO176" i="46"/>
  <c r="D196" i="56"/>
  <c r="K194" i="44" s="1"/>
  <c r="L194" i="44" s="1"/>
  <c r="D245" i="25"/>
  <c r="AB58" i="64"/>
  <c r="AB82" i="64" s="1"/>
  <c r="AV18" i="64"/>
  <c r="AV58" i="64" s="1"/>
  <c r="AV82" i="64" s="1"/>
  <c r="AB563" i="64"/>
  <c r="AB587" i="64" s="1"/>
  <c r="AD203" i="46" s="1"/>
  <c r="AV523" i="64"/>
  <c r="AV563" i="64" s="1"/>
  <c r="AV587" i="64" s="1"/>
  <c r="G333" i="47"/>
  <c r="G342" i="47" s="1"/>
  <c r="G165" i="47"/>
  <c r="L47" i="57"/>
  <c r="M240" i="56"/>
  <c r="AS153" i="64"/>
  <c r="U168" i="47" s="1"/>
  <c r="U345" i="47" s="1"/>
  <c r="U100" i="25"/>
  <c r="U101" i="25"/>
  <c r="U103" i="25" s="1"/>
  <c r="AU200" i="46"/>
  <c r="U226" i="47"/>
  <c r="U379" i="47" s="1"/>
  <c r="R165" i="47"/>
  <c r="R333" i="47"/>
  <c r="R342" i="47" s="1"/>
  <c r="O333" i="47"/>
  <c r="O342" i="47" s="1"/>
  <c r="O165" i="47"/>
  <c r="O201" i="25"/>
  <c r="P253" i="56"/>
  <c r="O28" i="57"/>
  <c r="W165" i="47"/>
  <c r="D235" i="25"/>
  <c r="D186" i="56"/>
  <c r="K184" i="44" s="1"/>
  <c r="L184" i="44" s="1"/>
  <c r="D228" i="25"/>
  <c r="D179" i="56"/>
  <c r="K177" i="44" s="1"/>
  <c r="L177" i="44" s="1"/>
  <c r="F333" i="47"/>
  <c r="F342" i="47" s="1"/>
  <c r="F165" i="47"/>
  <c r="AJ78" i="46"/>
  <c r="AH224" i="64"/>
  <c r="J101" i="25"/>
  <c r="J103" i="25" s="1"/>
  <c r="AC224" i="64"/>
  <c r="E101" i="25"/>
  <c r="E103" i="25" s="1"/>
  <c r="AV377" i="64" l="1"/>
  <c r="AV417" i="64" s="1"/>
  <c r="AV441" i="64" s="1"/>
  <c r="I226" i="47"/>
  <c r="I379" i="47" s="1"/>
  <c r="P169" i="47"/>
  <c r="O101" i="25"/>
  <c r="O103" i="25" s="1"/>
  <c r="I333" i="47"/>
  <c r="I342" i="47" s="1"/>
  <c r="R169" i="47"/>
  <c r="I165" i="47"/>
  <c r="AX201" i="46"/>
  <c r="H103" i="25"/>
  <c r="AJ81" i="46"/>
  <c r="H102" i="25"/>
  <c r="O102" i="25"/>
  <c r="O32" i="47" s="1"/>
  <c r="R102" i="25"/>
  <c r="R31" i="71" s="1"/>
  <c r="Q226" i="47"/>
  <c r="Q379" i="47" s="1"/>
  <c r="U102" i="25"/>
  <c r="X27" i="25"/>
  <c r="AS27" i="25" s="1"/>
  <c r="AS94" i="25" s="1"/>
  <c r="W226" i="47"/>
  <c r="W379" i="47" s="1"/>
  <c r="W168" i="47"/>
  <c r="W345" i="47" s="1"/>
  <c r="P101" i="25"/>
  <c r="P103" i="25" s="1"/>
  <c r="AE81" i="46"/>
  <c r="AC239" i="46" s="1"/>
  <c r="P100" i="25"/>
  <c r="P102" i="25" s="1"/>
  <c r="AV304" i="64"/>
  <c r="AV344" i="64" s="1"/>
  <c r="AV369" i="64" s="1"/>
  <c r="AP81" i="46"/>
  <c r="AN239" i="46" s="1"/>
  <c r="AE239" i="46"/>
  <c r="I168" i="47"/>
  <c r="I345" i="47" s="1"/>
  <c r="AN81" i="46"/>
  <c r="AL239" i="46" s="1"/>
  <c r="I47" i="57"/>
  <c r="CL254" i="46"/>
  <c r="E102" i="25"/>
  <c r="E43" i="69" s="1"/>
  <c r="D19" i="56"/>
  <c r="Q100" i="25"/>
  <c r="Q102" i="25" s="1"/>
  <c r="AK81" i="46"/>
  <c r="Q168" i="47"/>
  <c r="Q345" i="47" s="1"/>
  <c r="AQ81" i="46"/>
  <c r="I100" i="25"/>
  <c r="I102" i="25" s="1"/>
  <c r="I43" i="69" s="1"/>
  <c r="H168" i="47"/>
  <c r="H345" i="47" s="1"/>
  <c r="Q101" i="25"/>
  <c r="Q103" i="25" s="1"/>
  <c r="M102" i="25"/>
  <c r="I101" i="25"/>
  <c r="I103" i="25" s="1"/>
  <c r="AV88" i="64"/>
  <c r="AV129" i="64" s="1"/>
  <c r="AV153" i="64" s="1"/>
  <c r="AV230" i="64"/>
  <c r="AV271" i="64" s="1"/>
  <c r="AV295" i="64" s="1"/>
  <c r="K102" i="25"/>
  <c r="L168" i="47"/>
  <c r="L345" i="47" s="1"/>
  <c r="N102" i="25"/>
  <c r="N36" i="73" s="1"/>
  <c r="M168" i="47"/>
  <c r="M345" i="47" s="1"/>
  <c r="F102" i="25"/>
  <c r="F32" i="47" s="1"/>
  <c r="S169" i="47"/>
  <c r="S346" i="47" s="1"/>
  <c r="J168" i="47"/>
  <c r="J345" i="47" s="1"/>
  <c r="K168" i="47"/>
  <c r="K345" i="47" s="1"/>
  <c r="U40" i="74"/>
  <c r="U37" i="65"/>
  <c r="U43" i="69"/>
  <c r="U38" i="75"/>
  <c r="U32" i="47"/>
  <c r="U32" i="70"/>
  <c r="U36" i="73"/>
  <c r="U31" i="71"/>
  <c r="U109" i="25"/>
  <c r="I31" i="71"/>
  <c r="I38" i="75"/>
  <c r="T109" i="25"/>
  <c r="T37" i="65"/>
  <c r="T31" i="71"/>
  <c r="T38" i="75"/>
  <c r="T32" i="47"/>
  <c r="T43" i="69"/>
  <c r="T36" i="73"/>
  <c r="T32" i="70"/>
  <c r="T40" i="74"/>
  <c r="V38" i="75"/>
  <c r="V109" i="25"/>
  <c r="V31" i="71"/>
  <c r="V36" i="73"/>
  <c r="V32" i="47"/>
  <c r="V37" i="65"/>
  <c r="V43" i="69"/>
  <c r="V40" i="74"/>
  <c r="V32" i="70"/>
  <c r="X229" i="25"/>
  <c r="C229" i="25"/>
  <c r="AX202" i="46"/>
  <c r="AK239" i="46"/>
  <c r="I333" i="25"/>
  <c r="X249" i="25"/>
  <c r="C249" i="25"/>
  <c r="C244" i="25"/>
  <c r="X244" i="25"/>
  <c r="P346" i="47"/>
  <c r="AM239" i="46"/>
  <c r="X250" i="25"/>
  <c r="C250" i="25"/>
  <c r="V168" i="47"/>
  <c r="V345" i="47" s="1"/>
  <c r="R32" i="70"/>
  <c r="AB153" i="64"/>
  <c r="D100" i="25"/>
  <c r="X225" i="25"/>
  <c r="X320" i="25" s="1"/>
  <c r="D320" i="25"/>
  <c r="C225" i="25"/>
  <c r="C320" i="25" s="1"/>
  <c r="K19" i="44"/>
  <c r="D240" i="56"/>
  <c r="AD200" i="46"/>
  <c r="D226" i="47"/>
  <c r="X240" i="25"/>
  <c r="C240" i="25"/>
  <c r="Q333" i="25"/>
  <c r="X94" i="25"/>
  <c r="D98" i="25"/>
  <c r="D253" i="56"/>
  <c r="K150" i="44"/>
  <c r="C228" i="25"/>
  <c r="X228" i="25"/>
  <c r="C165" i="47"/>
  <c r="W169" i="47"/>
  <c r="R346" i="47"/>
  <c r="AX203" i="46"/>
  <c r="AH239" i="46"/>
  <c r="C235" i="25"/>
  <c r="X235" i="25"/>
  <c r="G333" i="25"/>
  <c r="AU239" i="46"/>
  <c r="C241" i="25"/>
  <c r="X241" i="25"/>
  <c r="J32" i="70"/>
  <c r="J109" i="25"/>
  <c r="J32" i="47"/>
  <c r="J38" i="75"/>
  <c r="J43" i="69"/>
  <c r="J31" i="71"/>
  <c r="J37" i="65"/>
  <c r="J36" i="73"/>
  <c r="J40" i="74"/>
  <c r="P333" i="25"/>
  <c r="E38" i="75"/>
  <c r="E37" i="65"/>
  <c r="AT81" i="46"/>
  <c r="AR239" i="46" s="1"/>
  <c r="AP239" i="46"/>
  <c r="AL81" i="46"/>
  <c r="AJ239" i="46" s="1"/>
  <c r="D333" i="25"/>
  <c r="X201" i="25"/>
  <c r="C201" i="25"/>
  <c r="E168" i="47"/>
  <c r="E345" i="47" s="1"/>
  <c r="AT239" i="46"/>
  <c r="V333" i="25"/>
  <c r="M43" i="69"/>
  <c r="M37" i="65"/>
  <c r="M36" i="73"/>
  <c r="M32" i="47"/>
  <c r="M31" i="71"/>
  <c r="M38" i="75"/>
  <c r="M109" i="25"/>
  <c r="M32" i="70"/>
  <c r="M40" i="74"/>
  <c r="AU81" i="46"/>
  <c r="AS239" i="46" s="1"/>
  <c r="L102" i="25"/>
  <c r="AI81" i="46"/>
  <c r="AG239" i="46" s="1"/>
  <c r="AS81" i="46"/>
  <c r="AQ239" i="46" s="1"/>
  <c r="J333" i="25"/>
  <c r="X246" i="25"/>
  <c r="C246" i="25"/>
  <c r="Q169" i="47"/>
  <c r="AI239" i="46"/>
  <c r="X237" i="25"/>
  <c r="C237" i="25"/>
  <c r="C28" i="57"/>
  <c r="C245" i="25"/>
  <c r="X245" i="25"/>
  <c r="S43" i="69"/>
  <c r="S36" i="73"/>
  <c r="S109" i="25"/>
  <c r="S40" i="74"/>
  <c r="S38" i="75"/>
  <c r="S31" i="71"/>
  <c r="S37" i="65"/>
  <c r="S32" i="70"/>
  <c r="S32" i="47"/>
  <c r="O333" i="25"/>
  <c r="AD78" i="46"/>
  <c r="N346" i="47"/>
  <c r="H31" i="71"/>
  <c r="H109" i="25"/>
  <c r="H32" i="70"/>
  <c r="H32" i="47"/>
  <c r="H40" i="74"/>
  <c r="H36" i="73"/>
  <c r="H38" i="75"/>
  <c r="H37" i="65"/>
  <c r="H43" i="69"/>
  <c r="I169" i="47"/>
  <c r="X230" i="25"/>
  <c r="C230" i="25"/>
  <c r="K32" i="70"/>
  <c r="K36" i="73"/>
  <c r="K38" i="75"/>
  <c r="K37" i="65"/>
  <c r="K40" i="74"/>
  <c r="K32" i="47"/>
  <c r="K31" i="71"/>
  <c r="K109" i="25"/>
  <c r="K43" i="69"/>
  <c r="C251" i="25"/>
  <c r="X251" i="25"/>
  <c r="N32" i="70"/>
  <c r="N32" i="47"/>
  <c r="N43" i="69"/>
  <c r="M333" i="25"/>
  <c r="C232" i="25"/>
  <c r="X232" i="25"/>
  <c r="X234" i="25"/>
  <c r="C234" i="25"/>
  <c r="C47" i="57"/>
  <c r="S333" i="25"/>
  <c r="G102" i="25"/>
  <c r="AB224" i="64"/>
  <c r="D101" i="25"/>
  <c r="AF81" i="46"/>
  <c r="AD239" i="46" s="1"/>
  <c r="R333" i="25"/>
  <c r="X224" i="25"/>
  <c r="C224" i="25"/>
  <c r="AX82" i="46"/>
  <c r="E333" i="25"/>
  <c r="C252" i="25"/>
  <c r="X252" i="25"/>
  <c r="X239" i="25"/>
  <c r="C239" i="25"/>
  <c r="AO239" i="46"/>
  <c r="U333" i="25"/>
  <c r="U169" i="47"/>
  <c r="K333" i="25"/>
  <c r="X247" i="25"/>
  <c r="C247" i="25"/>
  <c r="N333" i="25"/>
  <c r="X243" i="25"/>
  <c r="C243" i="25"/>
  <c r="F333" i="25"/>
  <c r="G168" i="47"/>
  <c r="G345" i="47" s="1"/>
  <c r="C223" i="25"/>
  <c r="X223" i="25"/>
  <c r="T169" i="47"/>
  <c r="O43" i="69"/>
  <c r="O38" i="75"/>
  <c r="O37" i="65"/>
  <c r="O40" i="74"/>
  <c r="O31" i="71"/>
  <c r="O32" i="70"/>
  <c r="O36" i="73"/>
  <c r="O168" i="47"/>
  <c r="O345" i="47" s="1"/>
  <c r="F109" i="25"/>
  <c r="F43" i="69"/>
  <c r="AH81" i="46"/>
  <c r="AF239" i="46" s="1"/>
  <c r="C233" i="25"/>
  <c r="X233" i="25"/>
  <c r="C227" i="25"/>
  <c r="X227" i="25"/>
  <c r="W102" i="25"/>
  <c r="L333" i="25"/>
  <c r="F168" i="47"/>
  <c r="F345" i="47" s="1"/>
  <c r="X242" i="25"/>
  <c r="C242" i="25"/>
  <c r="X231" i="25"/>
  <c r="C231" i="25"/>
  <c r="H333" i="25"/>
  <c r="T333" i="25"/>
  <c r="C236" i="25"/>
  <c r="X236" i="25"/>
  <c r="W333" i="25"/>
  <c r="R32" i="47" l="1"/>
  <c r="N109" i="25"/>
  <c r="N37" i="65"/>
  <c r="O109" i="25"/>
  <c r="N40" i="74"/>
  <c r="N38" i="75"/>
  <c r="H169" i="47"/>
  <c r="R40" i="74"/>
  <c r="V169" i="47"/>
  <c r="E109" i="25"/>
  <c r="E36" i="73"/>
  <c r="R37" i="65"/>
  <c r="R109" i="25"/>
  <c r="E32" i="70"/>
  <c r="E31" i="71"/>
  <c r="C35" i="72"/>
  <c r="C100" i="25"/>
  <c r="R38" i="75"/>
  <c r="R43" i="69"/>
  <c r="E40" i="74"/>
  <c r="E32" i="47"/>
  <c r="R36" i="73"/>
  <c r="I109" i="25"/>
  <c r="Q32" i="47"/>
  <c r="Q40" i="74"/>
  <c r="Q37" i="65"/>
  <c r="Q36" i="73"/>
  <c r="Q43" i="69"/>
  <c r="Q109" i="25"/>
  <c r="Q38" i="75"/>
  <c r="Q31" i="71"/>
  <c r="Q32" i="70"/>
  <c r="C101" i="25"/>
  <c r="L169" i="47"/>
  <c r="I37" i="65"/>
  <c r="I32" i="70"/>
  <c r="I32" i="47"/>
  <c r="I40" i="74"/>
  <c r="I36" i="73"/>
  <c r="N31" i="71"/>
  <c r="J169" i="47"/>
  <c r="F38" i="75"/>
  <c r="F31" i="71"/>
  <c r="M169" i="47"/>
  <c r="M346" i="47" s="1"/>
  <c r="F32" i="70"/>
  <c r="F37" i="65"/>
  <c r="K169" i="47"/>
  <c r="F40" i="74"/>
  <c r="F36" i="73"/>
  <c r="AD81" i="46"/>
  <c r="K346" i="47"/>
  <c r="P38" i="75"/>
  <c r="P31" i="71"/>
  <c r="P37" i="65"/>
  <c r="P40" i="74"/>
  <c r="P32" i="70"/>
  <c r="P36" i="73"/>
  <c r="P32" i="47"/>
  <c r="P43" i="69"/>
  <c r="P109" i="25"/>
  <c r="J346" i="47"/>
  <c r="D168" i="47"/>
  <c r="W109" i="25"/>
  <c r="W36" i="73"/>
  <c r="W40" i="74"/>
  <c r="W38" i="75"/>
  <c r="W32" i="70"/>
  <c r="W37" i="65"/>
  <c r="W43" i="69"/>
  <c r="W31" i="71"/>
  <c r="W32" i="47"/>
  <c r="I346" i="47"/>
  <c r="AX78" i="46"/>
  <c r="AB239" i="46"/>
  <c r="Q346" i="47"/>
  <c r="C333" i="25"/>
  <c r="G169" i="47"/>
  <c r="H346" i="47"/>
  <c r="D379" i="47"/>
  <c r="C226" i="47"/>
  <c r="C379" i="47" s="1"/>
  <c r="O169" i="47"/>
  <c r="AX81" i="46"/>
  <c r="X333" i="25"/>
  <c r="C98" i="25"/>
  <c r="D97" i="25"/>
  <c r="D103" i="25"/>
  <c r="AX200" i="46"/>
  <c r="E169" i="47"/>
  <c r="U346" i="47"/>
  <c r="V346" i="47"/>
  <c r="G32" i="70"/>
  <c r="G37" i="65"/>
  <c r="G31" i="71"/>
  <c r="G36" i="73"/>
  <c r="G32" i="47"/>
  <c r="G38" i="75"/>
  <c r="G43" i="69"/>
  <c r="G109" i="25"/>
  <c r="G40" i="74"/>
  <c r="L36" i="73"/>
  <c r="L37" i="65"/>
  <c r="L32" i="70"/>
  <c r="L109" i="25"/>
  <c r="L31" i="71"/>
  <c r="L38" i="75"/>
  <c r="L40" i="74"/>
  <c r="L43" i="69"/>
  <c r="L32" i="47"/>
  <c r="W346" i="47"/>
  <c r="I250" i="44"/>
  <c r="L150" i="44"/>
  <c r="J250" i="44" s="1"/>
  <c r="F169" i="47"/>
  <c r="T346" i="47"/>
  <c r="L19" i="44"/>
  <c r="J237" i="44" s="1"/>
  <c r="I237" i="44"/>
  <c r="L346" i="47"/>
  <c r="F346" i="47" l="1"/>
  <c r="AV239" i="46"/>
  <c r="G346" i="47"/>
  <c r="D169" i="47"/>
  <c r="D345" i="47"/>
  <c r="C168" i="47"/>
  <c r="C345" i="47" s="1"/>
  <c r="C103" i="25"/>
  <c r="D116" i="36" s="1"/>
  <c r="O346" i="47"/>
  <c r="E346" i="47"/>
  <c r="D102" i="25"/>
  <c r="C97" i="25"/>
  <c r="BT199" i="46" l="1"/>
  <c r="BT74" i="46"/>
  <c r="AW644" i="64"/>
  <c r="AW640" i="64"/>
  <c r="AW652" i="64"/>
  <c r="BT72" i="46"/>
  <c r="BT70" i="46"/>
  <c r="BT73" i="46"/>
  <c r="BT80" i="46"/>
  <c r="AW639" i="64"/>
  <c r="BT68" i="46"/>
  <c r="AW636" i="64"/>
  <c r="AW651" i="64"/>
  <c r="BT60" i="46"/>
  <c r="AW635" i="64"/>
  <c r="AW653" i="64"/>
  <c r="AW638" i="64"/>
  <c r="BT63" i="46"/>
  <c r="BT61" i="46"/>
  <c r="AW641" i="64"/>
  <c r="BT79" i="46"/>
  <c r="AW634" i="64"/>
  <c r="BT20" i="46"/>
  <c r="BT76" i="46"/>
  <c r="BT69" i="46"/>
  <c r="AW645" i="64"/>
  <c r="AW650" i="64"/>
  <c r="AW643" i="64"/>
  <c r="AW637" i="64"/>
  <c r="BT64" i="46"/>
  <c r="BT77" i="46"/>
  <c r="AW647" i="64"/>
  <c r="BT75" i="46"/>
  <c r="BT189" i="46"/>
  <c r="AW646" i="64"/>
  <c r="BT177" i="46"/>
  <c r="BT65" i="46"/>
  <c r="AW648" i="64"/>
  <c r="AW649" i="64"/>
  <c r="BT71" i="46"/>
  <c r="BT67" i="46"/>
  <c r="BT62" i="46"/>
  <c r="BT66" i="46"/>
  <c r="AW642" i="64"/>
  <c r="D40" i="74"/>
  <c r="D43" i="69"/>
  <c r="D32" i="70"/>
  <c r="D37" i="65"/>
  <c r="D32" i="47"/>
  <c r="D36" i="73"/>
  <c r="D31" i="71"/>
  <c r="D38" i="75"/>
  <c r="C102" i="25"/>
  <c r="D115" i="36" s="1"/>
  <c r="D109" i="25"/>
  <c r="C109" i="25" s="1"/>
  <c r="W116" i="36"/>
  <c r="J116" i="36"/>
  <c r="V116" i="36"/>
  <c r="G116" i="36"/>
  <c r="P116" i="36"/>
  <c r="H116" i="36"/>
  <c r="K116" i="36"/>
  <c r="L116" i="36"/>
  <c r="O116" i="36"/>
  <c r="U116" i="36"/>
  <c r="R116" i="36"/>
  <c r="Q116" i="36"/>
  <c r="I116" i="36"/>
  <c r="F116" i="36"/>
  <c r="T116" i="36"/>
  <c r="N116" i="36"/>
  <c r="E116" i="36"/>
  <c r="M116" i="36"/>
  <c r="S116" i="36"/>
  <c r="D346" i="47"/>
  <c r="C169" i="47"/>
  <c r="C346" i="47" s="1"/>
  <c r="C116" i="36" l="1"/>
  <c r="BT208" i="46"/>
  <c r="BB636" i="64"/>
  <c r="BY72" i="46"/>
  <c r="J72" i="56" s="1"/>
  <c r="BY63" i="46"/>
  <c r="J63" i="56" s="1"/>
  <c r="BY62" i="46"/>
  <c r="J62" i="56" s="1"/>
  <c r="BB652" i="64"/>
  <c r="BY66" i="46"/>
  <c r="J66" i="56" s="1"/>
  <c r="BY61" i="46"/>
  <c r="J61" i="56" s="1"/>
  <c r="BY60" i="46"/>
  <c r="J60" i="56" s="1"/>
  <c r="BB647" i="64"/>
  <c r="BB651" i="64"/>
  <c r="BB642" i="64"/>
  <c r="BY79" i="46"/>
  <c r="J79" i="56" s="1"/>
  <c r="BY71" i="46"/>
  <c r="J71" i="56" s="1"/>
  <c r="BB637" i="64"/>
  <c r="BY65" i="46"/>
  <c r="J65" i="56" s="1"/>
  <c r="BY189" i="46"/>
  <c r="J189" i="56" s="1"/>
  <c r="I238" i="25" s="1"/>
  <c r="BY70" i="46"/>
  <c r="J70" i="56" s="1"/>
  <c r="BY77" i="46"/>
  <c r="J77" i="56" s="1"/>
  <c r="BY177" i="46"/>
  <c r="J177" i="56" s="1"/>
  <c r="BB649" i="64"/>
  <c r="BB634" i="64"/>
  <c r="BY74" i="46"/>
  <c r="J74" i="56" s="1"/>
  <c r="BY67" i="46"/>
  <c r="J67" i="56" s="1"/>
  <c r="BY80" i="46"/>
  <c r="J80" i="56" s="1"/>
  <c r="BB643" i="64"/>
  <c r="BY68" i="46"/>
  <c r="J68" i="56" s="1"/>
  <c r="BB641" i="64"/>
  <c r="BB653" i="64"/>
  <c r="BB650" i="64"/>
  <c r="BY76" i="46"/>
  <c r="J76" i="56" s="1"/>
  <c r="BY75" i="46"/>
  <c r="J75" i="56" s="1"/>
  <c r="BY64" i="46"/>
  <c r="J64" i="56" s="1"/>
  <c r="BB639" i="64"/>
  <c r="BY73" i="46"/>
  <c r="J73" i="56" s="1"/>
  <c r="BB638" i="64"/>
  <c r="BY199" i="46"/>
  <c r="BY20" i="46"/>
  <c r="BB646" i="64"/>
  <c r="BY69" i="46"/>
  <c r="J69" i="56" s="1"/>
  <c r="BB635" i="64"/>
  <c r="BB648" i="64"/>
  <c r="BB644" i="64"/>
  <c r="BB640" i="64"/>
  <c r="BB645" i="64"/>
  <c r="BH647" i="64"/>
  <c r="CE66" i="46"/>
  <c r="P66" i="56" s="1"/>
  <c r="CE80" i="46"/>
  <c r="P80" i="56" s="1"/>
  <c r="BH638" i="64"/>
  <c r="CE199" i="46"/>
  <c r="BH634" i="64"/>
  <c r="CE68" i="46"/>
  <c r="P68" i="56" s="1"/>
  <c r="CE70" i="46"/>
  <c r="P70" i="56" s="1"/>
  <c r="CE64" i="46"/>
  <c r="P64" i="56" s="1"/>
  <c r="BH635" i="64"/>
  <c r="CE62" i="46"/>
  <c r="P62" i="56" s="1"/>
  <c r="BH648" i="64"/>
  <c r="CE177" i="46"/>
  <c r="P177" i="56" s="1"/>
  <c r="CE77" i="46"/>
  <c r="P77" i="56" s="1"/>
  <c r="CE61" i="46"/>
  <c r="P61" i="56" s="1"/>
  <c r="BH639" i="64"/>
  <c r="CE67" i="46"/>
  <c r="P67" i="56" s="1"/>
  <c r="BH651" i="64"/>
  <c r="CE74" i="46"/>
  <c r="P74" i="56" s="1"/>
  <c r="BH652" i="64"/>
  <c r="BH646" i="64"/>
  <c r="CE73" i="46"/>
  <c r="P73" i="56" s="1"/>
  <c r="BH653" i="64"/>
  <c r="BH644" i="64"/>
  <c r="BH642" i="64"/>
  <c r="BH643" i="64"/>
  <c r="CE71" i="46"/>
  <c r="P71" i="56" s="1"/>
  <c r="CE189" i="46"/>
  <c r="P189" i="56" s="1"/>
  <c r="O238" i="25" s="1"/>
  <c r="BH636" i="64"/>
  <c r="BH650" i="64"/>
  <c r="BH645" i="64"/>
  <c r="BH637" i="64"/>
  <c r="CE65" i="46"/>
  <c r="P65" i="56" s="1"/>
  <c r="CE76" i="46"/>
  <c r="P76" i="56" s="1"/>
  <c r="CE75" i="46"/>
  <c r="P75" i="56" s="1"/>
  <c r="CE79" i="46"/>
  <c r="P79" i="56" s="1"/>
  <c r="CE20" i="46"/>
  <c r="CE72" i="46"/>
  <c r="P72" i="56" s="1"/>
  <c r="CE60" i="46"/>
  <c r="P60" i="56" s="1"/>
  <c r="CE69" i="46"/>
  <c r="P69" i="56" s="1"/>
  <c r="BH640" i="64"/>
  <c r="BH641" i="64"/>
  <c r="CE63" i="46"/>
  <c r="P63" i="56" s="1"/>
  <c r="BH649" i="64"/>
  <c r="BP651" i="64"/>
  <c r="BP637" i="64"/>
  <c r="BP645" i="64"/>
  <c r="CM65" i="46"/>
  <c r="X65" i="56" s="1"/>
  <c r="CM74" i="46"/>
  <c r="X74" i="56" s="1"/>
  <c r="BP648" i="64"/>
  <c r="CM67" i="46"/>
  <c r="X67" i="56" s="1"/>
  <c r="CM71" i="46"/>
  <c r="X71" i="56" s="1"/>
  <c r="CM189" i="46"/>
  <c r="X189" i="56" s="1"/>
  <c r="W238" i="25" s="1"/>
  <c r="CM70" i="46"/>
  <c r="X70" i="56" s="1"/>
  <c r="BP634" i="64"/>
  <c r="CM77" i="46"/>
  <c r="X77" i="56" s="1"/>
  <c r="BP638" i="64"/>
  <c r="CM76" i="46"/>
  <c r="X76" i="56" s="1"/>
  <c r="CM68" i="46"/>
  <c r="X68" i="56" s="1"/>
  <c r="CM66" i="46"/>
  <c r="X66" i="56" s="1"/>
  <c r="CM199" i="46"/>
  <c r="CM60" i="46"/>
  <c r="X60" i="56" s="1"/>
  <c r="CM75" i="46"/>
  <c r="X75" i="56" s="1"/>
  <c r="CM20" i="46"/>
  <c r="BP650" i="64"/>
  <c r="BP647" i="64"/>
  <c r="BP653" i="64"/>
  <c r="BP639" i="64"/>
  <c r="CM79" i="46"/>
  <c r="X79" i="56" s="1"/>
  <c r="CM63" i="46"/>
  <c r="X63" i="56" s="1"/>
  <c r="BP635" i="64"/>
  <c r="BP643" i="64"/>
  <c r="BP646" i="64"/>
  <c r="BP636" i="64"/>
  <c r="BP644" i="64"/>
  <c r="CM64" i="46"/>
  <c r="X64" i="56" s="1"/>
  <c r="BP642" i="64"/>
  <c r="BP640" i="64"/>
  <c r="CM177" i="46"/>
  <c r="X177" i="56" s="1"/>
  <c r="CM73" i="46"/>
  <c r="X73" i="56" s="1"/>
  <c r="BP641" i="64"/>
  <c r="CM80" i="46"/>
  <c r="X80" i="56" s="1"/>
  <c r="CM62" i="46"/>
  <c r="X62" i="56" s="1"/>
  <c r="CM69" i="46"/>
  <c r="X69" i="56" s="1"/>
  <c r="CM72" i="46"/>
  <c r="X72" i="56" s="1"/>
  <c r="BP649" i="64"/>
  <c r="CM61" i="46"/>
  <c r="X61" i="56" s="1"/>
  <c r="BP652" i="64"/>
  <c r="C38" i="75"/>
  <c r="C37" i="65"/>
  <c r="E71" i="56"/>
  <c r="CD74" i="46"/>
  <c r="O74" i="56" s="1"/>
  <c r="BG650" i="64"/>
  <c r="CD71" i="46"/>
  <c r="O71" i="56" s="1"/>
  <c r="BG636" i="64"/>
  <c r="CD70" i="46"/>
  <c r="O70" i="56" s="1"/>
  <c r="BG652" i="64"/>
  <c r="CD60" i="46"/>
  <c r="O60" i="56" s="1"/>
  <c r="BG649" i="64"/>
  <c r="CD61" i="46"/>
  <c r="O61" i="56" s="1"/>
  <c r="CD67" i="46"/>
  <c r="O67" i="56" s="1"/>
  <c r="BG651" i="64"/>
  <c r="CD64" i="46"/>
  <c r="O64" i="56" s="1"/>
  <c r="BG640" i="64"/>
  <c r="CD199" i="46"/>
  <c r="CD66" i="46"/>
  <c r="O66" i="56" s="1"/>
  <c r="BG638" i="64"/>
  <c r="BG635" i="64"/>
  <c r="BG647" i="64"/>
  <c r="CD20" i="46"/>
  <c r="CD177" i="46"/>
  <c r="O177" i="56" s="1"/>
  <c r="CD73" i="46"/>
  <c r="O73" i="56" s="1"/>
  <c r="BG645" i="64"/>
  <c r="BG644" i="64"/>
  <c r="CD69" i="46"/>
  <c r="O69" i="56" s="1"/>
  <c r="CD80" i="46"/>
  <c r="O80" i="56" s="1"/>
  <c r="BG643" i="64"/>
  <c r="CD68" i="46"/>
  <c r="O68" i="56" s="1"/>
  <c r="BG641" i="64"/>
  <c r="BG639" i="64"/>
  <c r="CD72" i="46"/>
  <c r="O72" i="56" s="1"/>
  <c r="CD79" i="46"/>
  <c r="O79" i="56" s="1"/>
  <c r="CD76" i="46"/>
  <c r="O76" i="56" s="1"/>
  <c r="CD65" i="46"/>
  <c r="O65" i="56" s="1"/>
  <c r="BG648" i="64"/>
  <c r="CD77" i="46"/>
  <c r="O77" i="56" s="1"/>
  <c r="BG634" i="64"/>
  <c r="CD75" i="46"/>
  <c r="O75" i="56" s="1"/>
  <c r="BG646" i="64"/>
  <c r="BG653" i="64"/>
  <c r="CD189" i="46"/>
  <c r="O189" i="56" s="1"/>
  <c r="N238" i="25" s="1"/>
  <c r="CD62" i="46"/>
  <c r="O62" i="56" s="1"/>
  <c r="BG637" i="64"/>
  <c r="CD63" i="46"/>
  <c r="O63" i="56" s="1"/>
  <c r="BG642" i="64"/>
  <c r="BJ647" i="64"/>
  <c r="BJ652" i="64"/>
  <c r="BJ638" i="64"/>
  <c r="CG61" i="46"/>
  <c r="R61" i="56" s="1"/>
  <c r="CG65" i="46"/>
  <c r="R65" i="56" s="1"/>
  <c r="BJ641" i="64"/>
  <c r="CG62" i="46"/>
  <c r="R62" i="56" s="1"/>
  <c r="CG177" i="46"/>
  <c r="R177" i="56" s="1"/>
  <c r="BJ650" i="64"/>
  <c r="BJ651" i="64"/>
  <c r="CG74" i="46"/>
  <c r="R74" i="56" s="1"/>
  <c r="CG70" i="46"/>
  <c r="R70" i="56" s="1"/>
  <c r="BJ635" i="64"/>
  <c r="CG189" i="46"/>
  <c r="R189" i="56" s="1"/>
  <c r="Q238" i="25" s="1"/>
  <c r="CG71" i="46"/>
  <c r="R71" i="56" s="1"/>
  <c r="CG67" i="46"/>
  <c r="R67" i="56" s="1"/>
  <c r="CG66" i="46"/>
  <c r="R66" i="56" s="1"/>
  <c r="CG60" i="46"/>
  <c r="R60" i="56" s="1"/>
  <c r="BJ645" i="64"/>
  <c r="BJ639" i="64"/>
  <c r="CG72" i="46"/>
  <c r="R72" i="56" s="1"/>
  <c r="BJ634" i="64"/>
  <c r="BJ636" i="64"/>
  <c r="CG75" i="46"/>
  <c r="R75" i="56" s="1"/>
  <c r="BJ653" i="64"/>
  <c r="CG199" i="46"/>
  <c r="BJ649" i="64"/>
  <c r="CG73" i="46"/>
  <c r="R73" i="56" s="1"/>
  <c r="CG79" i="46"/>
  <c r="R79" i="56" s="1"/>
  <c r="BJ640" i="64"/>
  <c r="BJ646" i="64"/>
  <c r="CG69" i="46"/>
  <c r="R69" i="56" s="1"/>
  <c r="CG63" i="46"/>
  <c r="R63" i="56" s="1"/>
  <c r="BJ648" i="64"/>
  <c r="BJ637" i="64"/>
  <c r="CG76" i="46"/>
  <c r="R76" i="56" s="1"/>
  <c r="CG20" i="46"/>
  <c r="BJ644" i="64"/>
  <c r="BJ643" i="64"/>
  <c r="CG80" i="46"/>
  <c r="R80" i="56" s="1"/>
  <c r="CG68" i="46"/>
  <c r="R68" i="56" s="1"/>
  <c r="CG77" i="46"/>
  <c r="R77" i="56" s="1"/>
  <c r="CG64" i="46"/>
  <c r="R64" i="56" s="1"/>
  <c r="BJ642" i="64"/>
  <c r="CB64" i="46"/>
  <c r="M64" i="56" s="1"/>
  <c r="BE651" i="64"/>
  <c r="BE644" i="64"/>
  <c r="CB80" i="46"/>
  <c r="M80" i="56" s="1"/>
  <c r="CB60" i="46"/>
  <c r="M60" i="56" s="1"/>
  <c r="BE653" i="64"/>
  <c r="CB199" i="46"/>
  <c r="CB68" i="46"/>
  <c r="M68" i="56" s="1"/>
  <c r="CB67" i="46"/>
  <c r="M67" i="56" s="1"/>
  <c r="BE642" i="64"/>
  <c r="BE649" i="64"/>
  <c r="CB69" i="46"/>
  <c r="M69" i="56" s="1"/>
  <c r="BE647" i="64"/>
  <c r="BE646" i="64"/>
  <c r="BE636" i="64"/>
  <c r="BE634" i="64"/>
  <c r="CB63" i="46"/>
  <c r="M63" i="56" s="1"/>
  <c r="BE638" i="64"/>
  <c r="BE652" i="64"/>
  <c r="BE648" i="64"/>
  <c r="BE639" i="64"/>
  <c r="CB61" i="46"/>
  <c r="M61" i="56" s="1"/>
  <c r="BE650" i="64"/>
  <c r="CB75" i="46"/>
  <c r="M75" i="56" s="1"/>
  <c r="CB71" i="46"/>
  <c r="M71" i="56" s="1"/>
  <c r="BE640" i="64"/>
  <c r="BE645" i="64"/>
  <c r="CB76" i="46"/>
  <c r="M76" i="56" s="1"/>
  <c r="CB72" i="46"/>
  <c r="M72" i="56" s="1"/>
  <c r="CB20" i="46"/>
  <c r="BE643" i="64"/>
  <c r="CB79" i="46"/>
  <c r="M79" i="56" s="1"/>
  <c r="BE635" i="64"/>
  <c r="CB77" i="46"/>
  <c r="M77" i="56" s="1"/>
  <c r="CB74" i="46"/>
  <c r="M74" i="56" s="1"/>
  <c r="BE641" i="64"/>
  <c r="CB70" i="46"/>
  <c r="M70" i="56" s="1"/>
  <c r="CB177" i="46"/>
  <c r="M177" i="56" s="1"/>
  <c r="CB189" i="46"/>
  <c r="M189" i="56" s="1"/>
  <c r="L238" i="25" s="1"/>
  <c r="CB73" i="46"/>
  <c r="M73" i="56" s="1"/>
  <c r="BE637" i="64"/>
  <c r="CB62" i="46"/>
  <c r="M62" i="56" s="1"/>
  <c r="CB65" i="46"/>
  <c r="M65" i="56" s="1"/>
  <c r="CB66" i="46"/>
  <c r="M66" i="56" s="1"/>
  <c r="BW74" i="46"/>
  <c r="H74" i="56" s="1"/>
  <c r="BW67" i="46"/>
  <c r="H67" i="56" s="1"/>
  <c r="AZ650" i="64"/>
  <c r="AZ638" i="64"/>
  <c r="AZ646" i="64"/>
  <c r="BW75" i="46"/>
  <c r="H75" i="56" s="1"/>
  <c r="BW71" i="46"/>
  <c r="H71" i="56" s="1"/>
  <c r="BW77" i="46"/>
  <c r="H77" i="56" s="1"/>
  <c r="AZ634" i="64"/>
  <c r="BW72" i="46"/>
  <c r="H72" i="56" s="1"/>
  <c r="AZ635" i="64"/>
  <c r="BW199" i="46"/>
  <c r="AZ651" i="64"/>
  <c r="BW20" i="46"/>
  <c r="BW79" i="46"/>
  <c r="H79" i="56" s="1"/>
  <c r="BW73" i="46"/>
  <c r="H73" i="56" s="1"/>
  <c r="AZ647" i="64"/>
  <c r="BW76" i="46"/>
  <c r="H76" i="56" s="1"/>
  <c r="AZ649" i="64"/>
  <c r="AZ645" i="64"/>
  <c r="BW189" i="46"/>
  <c r="H189" i="56" s="1"/>
  <c r="G238" i="25" s="1"/>
  <c r="BW66" i="46"/>
  <c r="H66" i="56" s="1"/>
  <c r="AZ653" i="64"/>
  <c r="BW65" i="46"/>
  <c r="H65" i="56" s="1"/>
  <c r="AZ641" i="64"/>
  <c r="AZ648" i="64"/>
  <c r="AZ642" i="64"/>
  <c r="AZ644" i="64"/>
  <c r="AZ639" i="64"/>
  <c r="AZ637" i="64"/>
  <c r="BW64" i="46"/>
  <c r="H64" i="56" s="1"/>
  <c r="BW60" i="46"/>
  <c r="H60" i="56" s="1"/>
  <c r="BW68" i="46"/>
  <c r="H68" i="56" s="1"/>
  <c r="AZ636" i="64"/>
  <c r="BW80" i="46"/>
  <c r="H80" i="56" s="1"/>
  <c r="BW62" i="46"/>
  <c r="H62" i="56" s="1"/>
  <c r="AZ652" i="64"/>
  <c r="AZ643" i="64"/>
  <c r="BW69" i="46"/>
  <c r="H69" i="56" s="1"/>
  <c r="BW61" i="46"/>
  <c r="H61" i="56" s="1"/>
  <c r="BW70" i="46"/>
  <c r="H70" i="56" s="1"/>
  <c r="BW177" i="46"/>
  <c r="H177" i="56" s="1"/>
  <c r="AZ640" i="64"/>
  <c r="BW63" i="46"/>
  <c r="H63" i="56" s="1"/>
  <c r="C31" i="71"/>
  <c r="C32" i="70"/>
  <c r="E66" i="56"/>
  <c r="AW434" i="64"/>
  <c r="AW75" i="64"/>
  <c r="AW580" i="64"/>
  <c r="AW288" i="64"/>
  <c r="AW146" i="64"/>
  <c r="AW217" i="64"/>
  <c r="AW362" i="64"/>
  <c r="AW507" i="64"/>
  <c r="AW214" i="64"/>
  <c r="AW72" i="64"/>
  <c r="AW431" i="64"/>
  <c r="AW143" i="64"/>
  <c r="AW285" i="64"/>
  <c r="AW577" i="64"/>
  <c r="AW504" i="64"/>
  <c r="AW359" i="64"/>
  <c r="E77" i="56"/>
  <c r="AW289" i="64"/>
  <c r="AW581" i="64"/>
  <c r="AW76" i="64"/>
  <c r="AW435" i="64"/>
  <c r="AW147" i="64"/>
  <c r="AW363" i="64"/>
  <c r="AW508" i="64"/>
  <c r="AW218" i="64"/>
  <c r="BR253" i="46"/>
  <c r="E20" i="56"/>
  <c r="E61" i="56"/>
  <c r="AW349" i="64"/>
  <c r="AW421" i="64"/>
  <c r="AW567" i="64"/>
  <c r="AW133" i="64"/>
  <c r="AW494" i="64"/>
  <c r="AW275" i="64"/>
  <c r="AW62" i="64"/>
  <c r="AW204" i="64"/>
  <c r="E73" i="56"/>
  <c r="AW208" i="64"/>
  <c r="AW66" i="64"/>
  <c r="AW498" i="64"/>
  <c r="AW279" i="64"/>
  <c r="AW425" i="64"/>
  <c r="AW137" i="64"/>
  <c r="AW353" i="64"/>
  <c r="AW571" i="64"/>
  <c r="CI74" i="46"/>
  <c r="T74" i="56" s="1"/>
  <c r="CI68" i="46"/>
  <c r="T68" i="56" s="1"/>
  <c r="CI177" i="46"/>
  <c r="T177" i="56" s="1"/>
  <c r="BL646" i="64"/>
  <c r="CI64" i="46"/>
  <c r="T64" i="56" s="1"/>
  <c r="BL643" i="64"/>
  <c r="CI76" i="46"/>
  <c r="T76" i="56" s="1"/>
  <c r="CI20" i="46"/>
  <c r="CI63" i="46"/>
  <c r="T63" i="56" s="1"/>
  <c r="BL636" i="64"/>
  <c r="CI80" i="46"/>
  <c r="T80" i="56" s="1"/>
  <c r="CI69" i="46"/>
  <c r="T69" i="56" s="1"/>
  <c r="CI67" i="46"/>
  <c r="T67" i="56" s="1"/>
  <c r="CI65" i="46"/>
  <c r="T65" i="56" s="1"/>
  <c r="BL644" i="64"/>
  <c r="CI79" i="46"/>
  <c r="T79" i="56" s="1"/>
  <c r="BL651" i="64"/>
  <c r="BL647" i="64"/>
  <c r="CI62" i="46"/>
  <c r="T62" i="56" s="1"/>
  <c r="CI66" i="46"/>
  <c r="T66" i="56" s="1"/>
  <c r="BL640" i="64"/>
  <c r="CI199" i="46"/>
  <c r="BL634" i="64"/>
  <c r="CI71" i="46"/>
  <c r="T71" i="56" s="1"/>
  <c r="CI72" i="46"/>
  <c r="T72" i="56" s="1"/>
  <c r="BL649" i="64"/>
  <c r="CI70" i="46"/>
  <c r="T70" i="56" s="1"/>
  <c r="CI75" i="46"/>
  <c r="T75" i="56" s="1"/>
  <c r="BL642" i="64"/>
  <c r="BL648" i="64"/>
  <c r="CI73" i="46"/>
  <c r="T73" i="56" s="1"/>
  <c r="BL638" i="64"/>
  <c r="CI61" i="46"/>
  <c r="T61" i="56" s="1"/>
  <c r="BL641" i="64"/>
  <c r="CI77" i="46"/>
  <c r="T77" i="56" s="1"/>
  <c r="CI189" i="46"/>
  <c r="T189" i="56" s="1"/>
  <c r="S238" i="25" s="1"/>
  <c r="CI60" i="46"/>
  <c r="T60" i="56" s="1"/>
  <c r="BL639" i="64"/>
  <c r="BL652" i="64"/>
  <c r="BL637" i="64"/>
  <c r="BL653" i="64"/>
  <c r="BL635" i="64"/>
  <c r="BL645" i="64"/>
  <c r="BL650" i="64"/>
  <c r="BM652" i="64"/>
  <c r="CJ177" i="46"/>
  <c r="U177" i="56" s="1"/>
  <c r="CJ68" i="46"/>
  <c r="U68" i="56" s="1"/>
  <c r="BM638" i="64"/>
  <c r="BM637" i="64"/>
  <c r="BM649" i="64"/>
  <c r="CJ75" i="46"/>
  <c r="U75" i="56" s="1"/>
  <c r="CJ66" i="46"/>
  <c r="U66" i="56" s="1"/>
  <c r="CJ79" i="46"/>
  <c r="U79" i="56" s="1"/>
  <c r="BM634" i="64"/>
  <c r="BM647" i="64"/>
  <c r="BM642" i="64"/>
  <c r="CJ80" i="46"/>
  <c r="U80" i="56" s="1"/>
  <c r="BM651" i="64"/>
  <c r="BM639" i="64"/>
  <c r="CJ60" i="46"/>
  <c r="U60" i="56" s="1"/>
  <c r="BM643" i="64"/>
  <c r="CJ72" i="46"/>
  <c r="U72" i="56" s="1"/>
  <c r="CJ71" i="46"/>
  <c r="U71" i="56" s="1"/>
  <c r="CJ20" i="46"/>
  <c r="CJ61" i="46"/>
  <c r="U61" i="56" s="1"/>
  <c r="BM636" i="64"/>
  <c r="BM653" i="64"/>
  <c r="CJ77" i="46"/>
  <c r="U77" i="56" s="1"/>
  <c r="CJ65" i="46"/>
  <c r="U65" i="56" s="1"/>
  <c r="CJ69" i="46"/>
  <c r="U69" i="56" s="1"/>
  <c r="CJ74" i="46"/>
  <c r="U74" i="56" s="1"/>
  <c r="CJ62" i="46"/>
  <c r="U62" i="56" s="1"/>
  <c r="CJ73" i="46"/>
  <c r="U73" i="56" s="1"/>
  <c r="CJ63" i="46"/>
  <c r="U63" i="56" s="1"/>
  <c r="BM635" i="64"/>
  <c r="BM648" i="64"/>
  <c r="CJ189" i="46"/>
  <c r="U189" i="56" s="1"/>
  <c r="T238" i="25" s="1"/>
  <c r="BM640" i="64"/>
  <c r="CJ64" i="46"/>
  <c r="U64" i="56" s="1"/>
  <c r="BM644" i="64"/>
  <c r="BM641" i="64"/>
  <c r="BM650" i="64"/>
  <c r="BM646" i="64"/>
  <c r="CJ70" i="46"/>
  <c r="U70" i="56" s="1"/>
  <c r="BM645" i="64"/>
  <c r="CJ76" i="46"/>
  <c r="U76" i="56" s="1"/>
  <c r="CJ199" i="46"/>
  <c r="CJ67" i="46"/>
  <c r="U67" i="56" s="1"/>
  <c r="BK642" i="64"/>
  <c r="BK644" i="64"/>
  <c r="CH62" i="46"/>
  <c r="S62" i="56" s="1"/>
  <c r="BK634" i="64"/>
  <c r="CH67" i="46"/>
  <c r="S67" i="56" s="1"/>
  <c r="BK638" i="64"/>
  <c r="CH80" i="46"/>
  <c r="S80" i="56" s="1"/>
  <c r="CH66" i="46"/>
  <c r="S66" i="56" s="1"/>
  <c r="CH60" i="46"/>
  <c r="S60" i="56" s="1"/>
  <c r="CH71" i="46"/>
  <c r="S71" i="56" s="1"/>
  <c r="BK649" i="64"/>
  <c r="BK635" i="64"/>
  <c r="CH79" i="46"/>
  <c r="S79" i="56" s="1"/>
  <c r="BK636" i="64"/>
  <c r="CH20" i="46"/>
  <c r="CH199" i="46"/>
  <c r="BK639" i="64"/>
  <c r="CH74" i="46"/>
  <c r="S74" i="56" s="1"/>
  <c r="BK641" i="64"/>
  <c r="CH76" i="46"/>
  <c r="S76" i="56" s="1"/>
  <c r="BK645" i="64"/>
  <c r="BK652" i="64"/>
  <c r="CH72" i="46"/>
  <c r="S72" i="56" s="1"/>
  <c r="CH69" i="46"/>
  <c r="S69" i="56" s="1"/>
  <c r="CH73" i="46"/>
  <c r="S73" i="56" s="1"/>
  <c r="CH65" i="46"/>
  <c r="S65" i="56" s="1"/>
  <c r="CH177" i="46"/>
  <c r="S177" i="56" s="1"/>
  <c r="CH70" i="46"/>
  <c r="S70" i="56" s="1"/>
  <c r="CH68" i="46"/>
  <c r="S68" i="56" s="1"/>
  <c r="BK648" i="64"/>
  <c r="BK651" i="64"/>
  <c r="CH63" i="46"/>
  <c r="S63" i="56" s="1"/>
  <c r="BK650" i="64"/>
  <c r="BK653" i="64"/>
  <c r="BK643" i="64"/>
  <c r="CH189" i="46"/>
  <c r="S189" i="56" s="1"/>
  <c r="R238" i="25" s="1"/>
  <c r="CH75" i="46"/>
  <c r="S75" i="56" s="1"/>
  <c r="CH61" i="46"/>
  <c r="S61" i="56" s="1"/>
  <c r="CH64" i="46"/>
  <c r="S64" i="56" s="1"/>
  <c r="CH77" i="46"/>
  <c r="S77" i="56" s="1"/>
  <c r="BK637" i="64"/>
  <c r="BK647" i="64"/>
  <c r="BK640" i="64"/>
  <c r="BK646" i="64"/>
  <c r="CA77" i="46"/>
  <c r="L77" i="56" s="1"/>
  <c r="BD647" i="64"/>
  <c r="BD650" i="64"/>
  <c r="CA62" i="46"/>
  <c r="L62" i="56" s="1"/>
  <c r="CA69" i="46"/>
  <c r="L69" i="56" s="1"/>
  <c r="BD636" i="64"/>
  <c r="CA72" i="46"/>
  <c r="L72" i="56" s="1"/>
  <c r="BD643" i="64"/>
  <c r="BD648" i="64"/>
  <c r="CA177" i="46"/>
  <c r="L177" i="56" s="1"/>
  <c r="BD652" i="64"/>
  <c r="BD639" i="64"/>
  <c r="CA68" i="46"/>
  <c r="L68" i="56" s="1"/>
  <c r="CA75" i="46"/>
  <c r="L75" i="56" s="1"/>
  <c r="CA66" i="46"/>
  <c r="L66" i="56" s="1"/>
  <c r="BD649" i="64"/>
  <c r="BD637" i="64"/>
  <c r="CA67" i="46"/>
  <c r="L67" i="56" s="1"/>
  <c r="CA64" i="46"/>
  <c r="L64" i="56" s="1"/>
  <c r="BD641" i="64"/>
  <c r="BD642" i="64"/>
  <c r="BD645" i="64"/>
  <c r="CA80" i="46"/>
  <c r="L80" i="56" s="1"/>
  <c r="CA189" i="46"/>
  <c r="L189" i="56" s="1"/>
  <c r="K238" i="25" s="1"/>
  <c r="CA20" i="46"/>
  <c r="CA63" i="46"/>
  <c r="L63" i="56" s="1"/>
  <c r="BD653" i="64"/>
  <c r="CA61" i="46"/>
  <c r="L61" i="56" s="1"/>
  <c r="CA76" i="46"/>
  <c r="L76" i="56" s="1"/>
  <c r="CA73" i="46"/>
  <c r="L73" i="56" s="1"/>
  <c r="BD640" i="64"/>
  <c r="BD644" i="64"/>
  <c r="BD638" i="64"/>
  <c r="BD634" i="64"/>
  <c r="BD635" i="64"/>
  <c r="BD646" i="64"/>
  <c r="CA74" i="46"/>
  <c r="L74" i="56" s="1"/>
  <c r="CA60" i="46"/>
  <c r="L60" i="56" s="1"/>
  <c r="CA79" i="46"/>
  <c r="L79" i="56" s="1"/>
  <c r="CA199" i="46"/>
  <c r="BD651" i="64"/>
  <c r="CA70" i="46"/>
  <c r="L70" i="56" s="1"/>
  <c r="CA71" i="46"/>
  <c r="L71" i="56" s="1"/>
  <c r="CA65" i="46"/>
  <c r="L65" i="56" s="1"/>
  <c r="BO653" i="64"/>
  <c r="CL70" i="46"/>
  <c r="W70" i="56" s="1"/>
  <c r="CL62" i="46"/>
  <c r="W62" i="56" s="1"/>
  <c r="CL76" i="46"/>
  <c r="W76" i="56" s="1"/>
  <c r="CL60" i="46"/>
  <c r="W60" i="56" s="1"/>
  <c r="CL177" i="46"/>
  <c r="W177" i="56" s="1"/>
  <c r="CL189" i="46"/>
  <c r="W189" i="56" s="1"/>
  <c r="V238" i="25" s="1"/>
  <c r="CL68" i="46"/>
  <c r="W68" i="56" s="1"/>
  <c r="CL71" i="46"/>
  <c r="W71" i="56" s="1"/>
  <c r="BO641" i="64"/>
  <c r="BO634" i="64"/>
  <c r="BO645" i="64"/>
  <c r="CL199" i="46"/>
  <c r="CL63" i="46"/>
  <c r="W63" i="56" s="1"/>
  <c r="BO646" i="64"/>
  <c r="CL80" i="46"/>
  <c r="W80" i="56" s="1"/>
  <c r="CL75" i="46"/>
  <c r="W75" i="56" s="1"/>
  <c r="BO649" i="64"/>
  <c r="CL67" i="46"/>
  <c r="W67" i="56" s="1"/>
  <c r="CL74" i="46"/>
  <c r="W74" i="56" s="1"/>
  <c r="CL65" i="46"/>
  <c r="W65" i="56" s="1"/>
  <c r="BO650" i="64"/>
  <c r="BO647" i="64"/>
  <c r="CL69" i="46"/>
  <c r="W69" i="56" s="1"/>
  <c r="BO642" i="64"/>
  <c r="CL61" i="46"/>
  <c r="W61" i="56" s="1"/>
  <c r="BO640" i="64"/>
  <c r="CL79" i="46"/>
  <c r="W79" i="56" s="1"/>
  <c r="BO648" i="64"/>
  <c r="BO644" i="64"/>
  <c r="CL72" i="46"/>
  <c r="W72" i="56" s="1"/>
  <c r="BO635" i="64"/>
  <c r="BO652" i="64"/>
  <c r="CL73" i="46"/>
  <c r="W73" i="56" s="1"/>
  <c r="CL64" i="46"/>
  <c r="W64" i="56" s="1"/>
  <c r="BO636" i="64"/>
  <c r="CL66" i="46"/>
  <c r="W66" i="56" s="1"/>
  <c r="BO637" i="64"/>
  <c r="BO639" i="64"/>
  <c r="CL20" i="46"/>
  <c r="BO638" i="64"/>
  <c r="BO651" i="64"/>
  <c r="BO643" i="64"/>
  <c r="CL77" i="46"/>
  <c r="W77" i="56" s="1"/>
  <c r="C36" i="73"/>
  <c r="C43" i="69"/>
  <c r="E62" i="56"/>
  <c r="AW74" i="64"/>
  <c r="AW579" i="64"/>
  <c r="AW433" i="64"/>
  <c r="AW506" i="64"/>
  <c r="AW216" i="64"/>
  <c r="AW287" i="64"/>
  <c r="AW145" i="64"/>
  <c r="AW361" i="64"/>
  <c r="E189" i="56"/>
  <c r="E64" i="56"/>
  <c r="AW71" i="64"/>
  <c r="AW284" i="64"/>
  <c r="AW430" i="64"/>
  <c r="AW213" i="64"/>
  <c r="AW576" i="64"/>
  <c r="AW503" i="64"/>
  <c r="AW358" i="64"/>
  <c r="AW142" i="64"/>
  <c r="AW565" i="64"/>
  <c r="AW347" i="64"/>
  <c r="AW60" i="64"/>
  <c r="AW273" i="64"/>
  <c r="AW492" i="64"/>
  <c r="AW202" i="64"/>
  <c r="AW131" i="64"/>
  <c r="AW419" i="64"/>
  <c r="E63" i="56"/>
  <c r="AW420" i="64"/>
  <c r="AW566" i="64"/>
  <c r="AW203" i="64"/>
  <c r="AW348" i="64"/>
  <c r="AW61" i="64"/>
  <c r="AW493" i="64"/>
  <c r="AW274" i="64"/>
  <c r="AW132" i="64"/>
  <c r="E68" i="56"/>
  <c r="E70" i="56"/>
  <c r="AW575" i="64"/>
  <c r="AW502" i="64"/>
  <c r="AW357" i="64"/>
  <c r="AW283" i="64"/>
  <c r="AW141" i="64"/>
  <c r="AW212" i="64"/>
  <c r="AW70" i="64"/>
  <c r="AW429" i="64"/>
  <c r="BF648" i="64"/>
  <c r="BF653" i="64"/>
  <c r="CC79" i="46"/>
  <c r="N79" i="56" s="1"/>
  <c r="CC61" i="46"/>
  <c r="N61" i="56" s="1"/>
  <c r="CC72" i="46"/>
  <c r="N72" i="56" s="1"/>
  <c r="BF646" i="64"/>
  <c r="CC73" i="46"/>
  <c r="N73" i="56" s="1"/>
  <c r="BF647" i="64"/>
  <c r="CC69" i="46"/>
  <c r="N69" i="56" s="1"/>
  <c r="CC64" i="46"/>
  <c r="N64" i="56" s="1"/>
  <c r="BF642" i="64"/>
  <c r="BF640" i="64"/>
  <c r="BF643" i="64"/>
  <c r="BF651" i="64"/>
  <c r="CC63" i="46"/>
  <c r="N63" i="56" s="1"/>
  <c r="CC75" i="46"/>
  <c r="N75" i="56" s="1"/>
  <c r="BF650" i="64"/>
  <c r="CC60" i="46"/>
  <c r="N60" i="56" s="1"/>
  <c r="BF641" i="64"/>
  <c r="CC74" i="46"/>
  <c r="N74" i="56" s="1"/>
  <c r="BF637" i="64"/>
  <c r="CC67" i="46"/>
  <c r="N67" i="56" s="1"/>
  <c r="BF636" i="64"/>
  <c r="BF634" i="64"/>
  <c r="CC77" i="46"/>
  <c r="N77" i="56" s="1"/>
  <c r="BF645" i="64"/>
  <c r="CC70" i="46"/>
  <c r="N70" i="56" s="1"/>
  <c r="CC20" i="46"/>
  <c r="BF639" i="64"/>
  <c r="BF649" i="64"/>
  <c r="BF652" i="64"/>
  <c r="CC76" i="46"/>
  <c r="N76" i="56" s="1"/>
  <c r="CC189" i="46"/>
  <c r="N189" i="56" s="1"/>
  <c r="M238" i="25" s="1"/>
  <c r="CC199" i="46"/>
  <c r="CC66" i="46"/>
  <c r="N66" i="56" s="1"/>
  <c r="CC177" i="46"/>
  <c r="N177" i="56" s="1"/>
  <c r="BF644" i="64"/>
  <c r="CC80" i="46"/>
  <c r="N80" i="56" s="1"/>
  <c r="CC68" i="46"/>
  <c r="N68" i="56" s="1"/>
  <c r="BF638" i="64"/>
  <c r="CC65" i="46"/>
  <c r="N65" i="56" s="1"/>
  <c r="BF635" i="64"/>
  <c r="CC62" i="46"/>
  <c r="N62" i="56" s="1"/>
  <c r="CC71" i="46"/>
  <c r="N71" i="56" s="1"/>
  <c r="BV62" i="46"/>
  <c r="G62" i="56" s="1"/>
  <c r="BV79" i="46"/>
  <c r="G79" i="56" s="1"/>
  <c r="BV74" i="46"/>
  <c r="G74" i="56" s="1"/>
  <c r="BV72" i="46"/>
  <c r="G72" i="56" s="1"/>
  <c r="BV76" i="46"/>
  <c r="G76" i="56" s="1"/>
  <c r="BV77" i="46"/>
  <c r="G77" i="56" s="1"/>
  <c r="BV60" i="46"/>
  <c r="G60" i="56" s="1"/>
  <c r="AY650" i="64"/>
  <c r="BV177" i="46"/>
  <c r="G177" i="56" s="1"/>
  <c r="BV68" i="46"/>
  <c r="G68" i="56" s="1"/>
  <c r="AY640" i="64"/>
  <c r="AY653" i="64"/>
  <c r="BV63" i="46"/>
  <c r="G63" i="56" s="1"/>
  <c r="BV199" i="46"/>
  <c r="AY648" i="64"/>
  <c r="AY636" i="64"/>
  <c r="AY638" i="64"/>
  <c r="AY651" i="64"/>
  <c r="BV20" i="46"/>
  <c r="BV71" i="46"/>
  <c r="G71" i="56" s="1"/>
  <c r="AY644" i="64"/>
  <c r="BV65" i="46"/>
  <c r="G65" i="56" s="1"/>
  <c r="BV69" i="46"/>
  <c r="G69" i="56" s="1"/>
  <c r="AY652" i="64"/>
  <c r="AY641" i="64"/>
  <c r="AY639" i="64"/>
  <c r="BV61" i="46"/>
  <c r="G61" i="56" s="1"/>
  <c r="BV189" i="46"/>
  <c r="G189" i="56" s="1"/>
  <c r="F238" i="25" s="1"/>
  <c r="BV66" i="46"/>
  <c r="G66" i="56" s="1"/>
  <c r="AY642" i="64"/>
  <c r="AY643" i="64"/>
  <c r="AY634" i="64"/>
  <c r="BV75" i="46"/>
  <c r="G75" i="56" s="1"/>
  <c r="AY646" i="64"/>
  <c r="BV80" i="46"/>
  <c r="G80" i="56" s="1"/>
  <c r="BV73" i="46"/>
  <c r="G73" i="56" s="1"/>
  <c r="AY637" i="64"/>
  <c r="BV70" i="46"/>
  <c r="G70" i="56" s="1"/>
  <c r="AY649" i="64"/>
  <c r="AY645" i="64"/>
  <c r="BV64" i="46"/>
  <c r="G64" i="56" s="1"/>
  <c r="AY647" i="64"/>
  <c r="BV67" i="46"/>
  <c r="G67" i="56" s="1"/>
  <c r="AY635" i="64"/>
  <c r="CK61" i="46"/>
  <c r="V61" i="56" s="1"/>
  <c r="BN635" i="64"/>
  <c r="BN646" i="64"/>
  <c r="BN652" i="64"/>
  <c r="BN640" i="64"/>
  <c r="CK60" i="46"/>
  <c r="V60" i="56" s="1"/>
  <c r="CK70" i="46"/>
  <c r="V70" i="56" s="1"/>
  <c r="BN642" i="64"/>
  <c r="BN641" i="64"/>
  <c r="BN636" i="64"/>
  <c r="CK65" i="46"/>
  <c r="V65" i="56" s="1"/>
  <c r="CK79" i="46"/>
  <c r="V79" i="56" s="1"/>
  <c r="BN639" i="64"/>
  <c r="CK68" i="46"/>
  <c r="V68" i="56" s="1"/>
  <c r="CK69" i="46"/>
  <c r="V69" i="56" s="1"/>
  <c r="CK76" i="46"/>
  <c r="V76" i="56" s="1"/>
  <c r="CK73" i="46"/>
  <c r="V73" i="56" s="1"/>
  <c r="BN647" i="64"/>
  <c r="BN644" i="64"/>
  <c r="BN645" i="64"/>
  <c r="BN634" i="64"/>
  <c r="CK64" i="46"/>
  <c r="V64" i="56" s="1"/>
  <c r="CK66" i="46"/>
  <c r="V66" i="56" s="1"/>
  <c r="CK62" i="46"/>
  <c r="V62" i="56" s="1"/>
  <c r="CK177" i="46"/>
  <c r="V177" i="56" s="1"/>
  <c r="BN653" i="64"/>
  <c r="BN637" i="64"/>
  <c r="CK63" i="46"/>
  <c r="V63" i="56" s="1"/>
  <c r="CK199" i="46"/>
  <c r="CK20" i="46"/>
  <c r="BN650" i="64"/>
  <c r="CK80" i="46"/>
  <c r="V80" i="56" s="1"/>
  <c r="CK72" i="46"/>
  <c r="V72" i="56" s="1"/>
  <c r="BN651" i="64"/>
  <c r="CK67" i="46"/>
  <c r="V67" i="56" s="1"/>
  <c r="CK77" i="46"/>
  <c r="V77" i="56" s="1"/>
  <c r="CK189" i="46"/>
  <c r="V189" i="56" s="1"/>
  <c r="U238" i="25" s="1"/>
  <c r="CK71" i="46"/>
  <c r="V71" i="56" s="1"/>
  <c r="BN649" i="64"/>
  <c r="BN643" i="64"/>
  <c r="BN638" i="64"/>
  <c r="CK75" i="46"/>
  <c r="V75" i="56" s="1"/>
  <c r="CK74" i="46"/>
  <c r="V74" i="56" s="1"/>
  <c r="BN648" i="64"/>
  <c r="BA645" i="64"/>
  <c r="BX75" i="46"/>
  <c r="I75" i="56" s="1"/>
  <c r="BX62" i="46"/>
  <c r="I62" i="56" s="1"/>
  <c r="BX65" i="46"/>
  <c r="I65" i="56" s="1"/>
  <c r="BX189" i="46"/>
  <c r="I189" i="56" s="1"/>
  <c r="H238" i="25" s="1"/>
  <c r="BA640" i="64"/>
  <c r="BX64" i="46"/>
  <c r="I64" i="56" s="1"/>
  <c r="BA636" i="64"/>
  <c r="BX199" i="46"/>
  <c r="BX71" i="46"/>
  <c r="I71" i="56" s="1"/>
  <c r="BA639" i="64"/>
  <c r="BX61" i="46"/>
  <c r="I61" i="56" s="1"/>
  <c r="BA646" i="64"/>
  <c r="BX76" i="46"/>
  <c r="I76" i="56" s="1"/>
  <c r="BA652" i="64"/>
  <c r="BA637" i="64"/>
  <c r="BX74" i="46"/>
  <c r="I74" i="56" s="1"/>
  <c r="BA649" i="64"/>
  <c r="BX67" i="46"/>
  <c r="I67" i="56" s="1"/>
  <c r="BX177" i="46"/>
  <c r="I177" i="56" s="1"/>
  <c r="BX70" i="46"/>
  <c r="I70" i="56" s="1"/>
  <c r="BA651" i="64"/>
  <c r="BX77" i="46"/>
  <c r="I77" i="56" s="1"/>
  <c r="BA643" i="64"/>
  <c r="BX79" i="46"/>
  <c r="I79" i="56" s="1"/>
  <c r="BA642" i="64"/>
  <c r="BA647" i="64"/>
  <c r="BA653" i="64"/>
  <c r="BX69" i="46"/>
  <c r="I69" i="56" s="1"/>
  <c r="BX80" i="46"/>
  <c r="I80" i="56" s="1"/>
  <c r="BX68" i="46"/>
  <c r="I68" i="56" s="1"/>
  <c r="BX60" i="46"/>
  <c r="I60" i="56" s="1"/>
  <c r="BX73" i="46"/>
  <c r="I73" i="56" s="1"/>
  <c r="BX66" i="46"/>
  <c r="I66" i="56" s="1"/>
  <c r="BX63" i="46"/>
  <c r="I63" i="56" s="1"/>
  <c r="BA650" i="64"/>
  <c r="BA641" i="64"/>
  <c r="BA634" i="64"/>
  <c r="BA644" i="64"/>
  <c r="BX72" i="46"/>
  <c r="I72" i="56" s="1"/>
  <c r="BA638" i="64"/>
  <c r="BA648" i="64"/>
  <c r="BA635" i="64"/>
  <c r="BX20" i="46"/>
  <c r="BC636" i="64"/>
  <c r="BZ68" i="46"/>
  <c r="K68" i="56" s="1"/>
  <c r="BC640" i="64"/>
  <c r="BC652" i="64"/>
  <c r="BC646" i="64"/>
  <c r="BZ72" i="46"/>
  <c r="K72" i="56" s="1"/>
  <c r="BC642" i="64"/>
  <c r="BZ80" i="46"/>
  <c r="K80" i="56" s="1"/>
  <c r="BZ60" i="46"/>
  <c r="K60" i="56" s="1"/>
  <c r="BZ73" i="46"/>
  <c r="K73" i="56" s="1"/>
  <c r="BC645" i="64"/>
  <c r="BZ65" i="46"/>
  <c r="K65" i="56" s="1"/>
  <c r="BZ71" i="46"/>
  <c r="K71" i="56" s="1"/>
  <c r="BZ75" i="46"/>
  <c r="K75" i="56" s="1"/>
  <c r="BC638" i="64"/>
  <c r="BC641" i="64"/>
  <c r="BZ79" i="46"/>
  <c r="K79" i="56" s="1"/>
  <c r="BZ69" i="46"/>
  <c r="K69" i="56" s="1"/>
  <c r="BC647" i="64"/>
  <c r="BC651" i="64"/>
  <c r="BC649" i="64"/>
  <c r="BZ189" i="46"/>
  <c r="K189" i="56" s="1"/>
  <c r="J238" i="25" s="1"/>
  <c r="BZ61" i="46"/>
  <c r="K61" i="56" s="1"/>
  <c r="BZ177" i="46"/>
  <c r="K177" i="56" s="1"/>
  <c r="BC653" i="64"/>
  <c r="BZ64" i="46"/>
  <c r="K64" i="56" s="1"/>
  <c r="BZ76" i="46"/>
  <c r="K76" i="56" s="1"/>
  <c r="BC648" i="64"/>
  <c r="BC643" i="64"/>
  <c r="BZ67" i="46"/>
  <c r="K67" i="56" s="1"/>
  <c r="BC637" i="64"/>
  <c r="BZ199" i="46"/>
  <c r="BZ74" i="46"/>
  <c r="K74" i="56" s="1"/>
  <c r="BC634" i="64"/>
  <c r="BZ62" i="46"/>
  <c r="K62" i="56" s="1"/>
  <c r="BZ66" i="46"/>
  <c r="K66" i="56" s="1"/>
  <c r="BZ77" i="46"/>
  <c r="K77" i="56" s="1"/>
  <c r="BZ63" i="46"/>
  <c r="K63" i="56" s="1"/>
  <c r="BZ20" i="46"/>
  <c r="BZ70" i="46"/>
  <c r="K70" i="56" s="1"/>
  <c r="BC639" i="64"/>
  <c r="BC635" i="64"/>
  <c r="BC650" i="64"/>
  <c r="BC644" i="64"/>
  <c r="V115" i="36"/>
  <c r="CL208" i="46" s="1"/>
  <c r="W208" i="56" s="1"/>
  <c r="E115" i="36"/>
  <c r="BU208" i="46" s="1"/>
  <c r="F208" i="56" s="1"/>
  <c r="O115" i="36"/>
  <c r="CE208" i="46" s="1"/>
  <c r="P208" i="56" s="1"/>
  <c r="U115" i="36"/>
  <c r="CK208" i="46" s="1"/>
  <c r="V208" i="56" s="1"/>
  <c r="U248" i="25" s="1"/>
  <c r="U331" i="25" s="1"/>
  <c r="T115" i="36"/>
  <c r="CJ208" i="46" s="1"/>
  <c r="U208" i="56" s="1"/>
  <c r="R115" i="36"/>
  <c r="CH208" i="46" s="1"/>
  <c r="S208" i="56" s="1"/>
  <c r="H115" i="36"/>
  <c r="BX208" i="46" s="1"/>
  <c r="I208" i="56" s="1"/>
  <c r="K115" i="36"/>
  <c r="CA208" i="46" s="1"/>
  <c r="L208" i="56" s="1"/>
  <c r="I115" i="36"/>
  <c r="BY208" i="46" s="1"/>
  <c r="J208" i="56" s="1"/>
  <c r="J115" i="36"/>
  <c r="BZ208" i="46" s="1"/>
  <c r="K208" i="56" s="1"/>
  <c r="M115" i="36"/>
  <c r="CC208" i="46" s="1"/>
  <c r="N208" i="56" s="1"/>
  <c r="M248" i="25" s="1"/>
  <c r="M331" i="25" s="1"/>
  <c r="S115" i="36"/>
  <c r="CI208" i="46" s="1"/>
  <c r="T208" i="56" s="1"/>
  <c r="S248" i="25" s="1"/>
  <c r="S331" i="25" s="1"/>
  <c r="F115" i="36"/>
  <c r="BV208" i="46" s="1"/>
  <c r="G208" i="56" s="1"/>
  <c r="Q115" i="36"/>
  <c r="CG208" i="46" s="1"/>
  <c r="R208" i="56" s="1"/>
  <c r="Q248" i="25" s="1"/>
  <c r="Q331" i="25" s="1"/>
  <c r="N115" i="36"/>
  <c r="CD208" i="46" s="1"/>
  <c r="O208" i="56" s="1"/>
  <c r="N248" i="25" s="1"/>
  <c r="N331" i="25" s="1"/>
  <c r="L115" i="36"/>
  <c r="CB208" i="46" s="1"/>
  <c r="M208" i="56" s="1"/>
  <c r="L248" i="25" s="1"/>
  <c r="L331" i="25" s="1"/>
  <c r="W115" i="36"/>
  <c r="CM208" i="46" s="1"/>
  <c r="X208" i="56" s="1"/>
  <c r="W248" i="25" s="1"/>
  <c r="W331" i="25" s="1"/>
  <c r="P115" i="36"/>
  <c r="CF208" i="46" s="1"/>
  <c r="Q208" i="56" s="1"/>
  <c r="P248" i="25" s="1"/>
  <c r="P331" i="25" s="1"/>
  <c r="G115" i="36"/>
  <c r="BW208" i="46" s="1"/>
  <c r="H208" i="56" s="1"/>
  <c r="G248" i="25" s="1"/>
  <c r="G331" i="25" s="1"/>
  <c r="C32" i="47"/>
  <c r="C40" i="74"/>
  <c r="E67" i="56"/>
  <c r="E65" i="56"/>
  <c r="E75" i="56"/>
  <c r="AW568" i="64"/>
  <c r="AW350" i="64"/>
  <c r="AW134" i="64"/>
  <c r="AW422" i="64"/>
  <c r="AW63" i="64"/>
  <c r="AW205" i="64"/>
  <c r="AW276" i="64"/>
  <c r="AW495" i="64"/>
  <c r="E69" i="56"/>
  <c r="E79" i="56"/>
  <c r="AW351" i="64"/>
  <c r="AW135" i="64"/>
  <c r="AW423" i="64"/>
  <c r="AW277" i="64"/>
  <c r="AW64" i="64"/>
  <c r="AW206" i="64"/>
  <c r="AW496" i="64"/>
  <c r="AW569" i="64"/>
  <c r="E60" i="56"/>
  <c r="AW424" i="64"/>
  <c r="AW136" i="64"/>
  <c r="AW65" i="64"/>
  <c r="AW497" i="64"/>
  <c r="AW278" i="64"/>
  <c r="AW352" i="64"/>
  <c r="AW207" i="64"/>
  <c r="AW570" i="64"/>
  <c r="E72" i="56"/>
  <c r="E74" i="56"/>
  <c r="BU72" i="46"/>
  <c r="F72" i="56" s="1"/>
  <c r="AX636" i="64"/>
  <c r="BU177" i="46"/>
  <c r="F177" i="56" s="1"/>
  <c r="AX642" i="64"/>
  <c r="AX641" i="64"/>
  <c r="BU68" i="46"/>
  <c r="F68" i="56" s="1"/>
  <c r="AX638" i="64"/>
  <c r="BU20" i="46"/>
  <c r="AX639" i="64"/>
  <c r="AX635" i="64"/>
  <c r="AX646" i="64"/>
  <c r="BU73" i="46"/>
  <c r="F73" i="56" s="1"/>
  <c r="BU80" i="46"/>
  <c r="F80" i="56" s="1"/>
  <c r="BU77" i="46"/>
  <c r="F77" i="56" s="1"/>
  <c r="BU70" i="46"/>
  <c r="F70" i="56" s="1"/>
  <c r="AX634" i="64"/>
  <c r="BU79" i="46"/>
  <c r="F79" i="56" s="1"/>
  <c r="BU76" i="46"/>
  <c r="F76" i="56" s="1"/>
  <c r="AX644" i="64"/>
  <c r="AX643" i="64"/>
  <c r="BU65" i="46"/>
  <c r="F65" i="56" s="1"/>
  <c r="AX651" i="64"/>
  <c r="BU75" i="46"/>
  <c r="F75" i="56" s="1"/>
  <c r="BU62" i="46"/>
  <c r="F62" i="56" s="1"/>
  <c r="BU66" i="46"/>
  <c r="F66" i="56" s="1"/>
  <c r="BU199" i="46"/>
  <c r="AX637" i="64"/>
  <c r="AX650" i="64"/>
  <c r="AX652" i="64"/>
  <c r="AX647" i="64"/>
  <c r="BU64" i="46"/>
  <c r="F64" i="56" s="1"/>
  <c r="BU60" i="46"/>
  <c r="F60" i="56" s="1"/>
  <c r="BU61" i="46"/>
  <c r="F61" i="56" s="1"/>
  <c r="BU69" i="46"/>
  <c r="F69" i="56" s="1"/>
  <c r="AX640" i="64"/>
  <c r="BU67" i="46"/>
  <c r="F67" i="56" s="1"/>
  <c r="BU74" i="46"/>
  <c r="F74" i="56" s="1"/>
  <c r="AX648" i="64"/>
  <c r="AX649" i="64"/>
  <c r="AX653" i="64"/>
  <c r="BU189" i="46"/>
  <c r="F189" i="56" s="1"/>
  <c r="E238" i="25" s="1"/>
  <c r="BU71" i="46"/>
  <c r="F71" i="56" s="1"/>
  <c r="AX645" i="64"/>
  <c r="BU63" i="46"/>
  <c r="F63" i="56" s="1"/>
  <c r="CF80" i="46"/>
  <c r="Q80" i="56" s="1"/>
  <c r="CF77" i="46"/>
  <c r="Q77" i="56" s="1"/>
  <c r="BI635" i="64"/>
  <c r="CF177" i="46"/>
  <c r="Q177" i="56" s="1"/>
  <c r="BI653" i="64"/>
  <c r="CF66" i="46"/>
  <c r="Q66" i="56" s="1"/>
  <c r="CF75" i="46"/>
  <c r="Q75" i="56" s="1"/>
  <c r="CF61" i="46"/>
  <c r="Q61" i="56" s="1"/>
  <c r="BI637" i="64"/>
  <c r="BI639" i="64"/>
  <c r="CF70" i="46"/>
  <c r="Q70" i="56" s="1"/>
  <c r="BI649" i="64"/>
  <c r="BI638" i="64"/>
  <c r="CF64" i="46"/>
  <c r="Q64" i="56" s="1"/>
  <c r="CF20" i="46"/>
  <c r="CF71" i="46"/>
  <c r="Q71" i="56" s="1"/>
  <c r="CF76" i="46"/>
  <c r="Q76" i="56" s="1"/>
  <c r="BI642" i="64"/>
  <c r="CF68" i="46"/>
  <c r="Q68" i="56" s="1"/>
  <c r="BI647" i="64"/>
  <c r="BI634" i="64"/>
  <c r="CF79" i="46"/>
  <c r="Q79" i="56" s="1"/>
  <c r="CF72" i="46"/>
  <c r="Q72" i="56" s="1"/>
  <c r="CF74" i="46"/>
  <c r="Q74" i="56" s="1"/>
  <c r="CF199" i="46"/>
  <c r="CF69" i="46"/>
  <c r="Q69" i="56" s="1"/>
  <c r="BI640" i="64"/>
  <c r="CF63" i="46"/>
  <c r="Q63" i="56" s="1"/>
  <c r="BI644" i="64"/>
  <c r="BI636" i="64"/>
  <c r="BI648" i="64"/>
  <c r="BI652" i="64"/>
  <c r="CF60" i="46"/>
  <c r="Q60" i="56" s="1"/>
  <c r="CF189" i="46"/>
  <c r="Q189" i="56" s="1"/>
  <c r="P238" i="25" s="1"/>
  <c r="CF73" i="46"/>
  <c r="Q73" i="56" s="1"/>
  <c r="CF67" i="46"/>
  <c r="Q67" i="56" s="1"/>
  <c r="BI641" i="64"/>
  <c r="BI645" i="64"/>
  <c r="BI651" i="64"/>
  <c r="CF62" i="46"/>
  <c r="Q62" i="56" s="1"/>
  <c r="BI650" i="64"/>
  <c r="CF65" i="46"/>
  <c r="Q65" i="56" s="1"/>
  <c r="BI646" i="64"/>
  <c r="BI643" i="64"/>
  <c r="BQ643" i="64" s="1"/>
  <c r="AW500" i="64"/>
  <c r="AW139" i="64"/>
  <c r="AW281" i="64"/>
  <c r="AW427" i="64"/>
  <c r="AW68" i="64"/>
  <c r="AW210" i="64"/>
  <c r="AW573" i="64"/>
  <c r="AW355" i="64"/>
  <c r="E177" i="56"/>
  <c r="AW432" i="64"/>
  <c r="AW73" i="64"/>
  <c r="AW286" i="64"/>
  <c r="AW505" i="64"/>
  <c r="AW578" i="64"/>
  <c r="AW360" i="64"/>
  <c r="AW144" i="64"/>
  <c r="AW215" i="64"/>
  <c r="AW211" i="64"/>
  <c r="AW282" i="64"/>
  <c r="AW140" i="64"/>
  <c r="AW69" i="64"/>
  <c r="AW574" i="64"/>
  <c r="AW428" i="64"/>
  <c r="AW356" i="64"/>
  <c r="AW501" i="64"/>
  <c r="E76" i="56"/>
  <c r="D76" i="56" s="1"/>
  <c r="K76" i="44" s="1"/>
  <c r="L76" i="44" s="1"/>
  <c r="AW426" i="64"/>
  <c r="AW280" i="64"/>
  <c r="AW67" i="64"/>
  <c r="AW499" i="64"/>
  <c r="AW138" i="64"/>
  <c r="AW572" i="64"/>
  <c r="AW354" i="64"/>
  <c r="AW209" i="64"/>
  <c r="AW79" i="64"/>
  <c r="AW221" i="64"/>
  <c r="AW150" i="64"/>
  <c r="AW366" i="64"/>
  <c r="AW292" i="64"/>
  <c r="AW438" i="64"/>
  <c r="AW511" i="64"/>
  <c r="AW584" i="64"/>
  <c r="AW219" i="64"/>
  <c r="AW582" i="64"/>
  <c r="AW290" i="64"/>
  <c r="AW77" i="64"/>
  <c r="AW364" i="64"/>
  <c r="AW148" i="64"/>
  <c r="AW436" i="64"/>
  <c r="AW509" i="64"/>
  <c r="CN80" i="46"/>
  <c r="CO80" i="46" s="1"/>
  <c r="E80" i="56"/>
  <c r="AW583" i="64"/>
  <c r="AW220" i="64"/>
  <c r="AW510" i="64"/>
  <c r="AW291" i="64"/>
  <c r="AW149" i="64"/>
  <c r="AW365" i="64"/>
  <c r="AW437" i="64"/>
  <c r="AW78" i="64"/>
  <c r="D175" i="25"/>
  <c r="E199" i="56"/>
  <c r="BQ653" i="64" l="1"/>
  <c r="D80" i="56"/>
  <c r="K80" i="44" s="1"/>
  <c r="L80" i="44" s="1"/>
  <c r="BQ641" i="64"/>
  <c r="CN199" i="46"/>
  <c r="CO199" i="46" s="1"/>
  <c r="BQ652" i="64"/>
  <c r="BQ647" i="64"/>
  <c r="BQ651" i="64"/>
  <c r="BQ642" i="64"/>
  <c r="CN76" i="46"/>
  <c r="CO76" i="46" s="1"/>
  <c r="CN177" i="46"/>
  <c r="CO177" i="46" s="1"/>
  <c r="BQ648" i="64"/>
  <c r="BQ635" i="64"/>
  <c r="BQ636" i="64"/>
  <c r="CN20" i="46"/>
  <c r="BQ645" i="64"/>
  <c r="BQ637" i="64"/>
  <c r="BQ638" i="64"/>
  <c r="CO20" i="46"/>
  <c r="D226" i="25"/>
  <c r="D177" i="56"/>
  <c r="K175" i="44" s="1"/>
  <c r="L175" i="44" s="1"/>
  <c r="C21" i="78"/>
  <c r="D21" i="78" s="1"/>
  <c r="BI147" i="64"/>
  <c r="BI218" i="64"/>
  <c r="BI508" i="64"/>
  <c r="BI289" i="64"/>
  <c r="BI76" i="64"/>
  <c r="BI363" i="64"/>
  <c r="BI581" i="64"/>
  <c r="BI435" i="64"/>
  <c r="P34" i="74"/>
  <c r="P32" i="75"/>
  <c r="P25" i="71"/>
  <c r="P37" i="69"/>
  <c r="P26" i="70"/>
  <c r="P31" i="65"/>
  <c r="P26" i="47"/>
  <c r="P30" i="73"/>
  <c r="BI141" i="64"/>
  <c r="BI429" i="64"/>
  <c r="BI212" i="64"/>
  <c r="BI502" i="64"/>
  <c r="BI575" i="64"/>
  <c r="BI70" i="64"/>
  <c r="BI283" i="64"/>
  <c r="BI357" i="64"/>
  <c r="P175" i="25"/>
  <c r="Q199" i="56"/>
  <c r="P33" i="71" s="1"/>
  <c r="P19" i="71" s="1"/>
  <c r="BI492" i="64"/>
  <c r="BI131" i="64"/>
  <c r="BI60" i="64"/>
  <c r="BI419" i="64"/>
  <c r="BI565" i="64"/>
  <c r="BI202" i="64"/>
  <c r="BI273" i="64"/>
  <c r="BI347" i="64"/>
  <c r="BI496" i="64"/>
  <c r="BI569" i="64"/>
  <c r="BI206" i="64"/>
  <c r="BI351" i="64"/>
  <c r="BI277" i="64"/>
  <c r="BI423" i="64"/>
  <c r="BI135" i="64"/>
  <c r="BI64" i="64"/>
  <c r="BI134" i="64"/>
  <c r="BI568" i="64"/>
  <c r="BI495" i="64"/>
  <c r="BI276" i="64"/>
  <c r="BI205" i="64"/>
  <c r="BI63" i="64"/>
  <c r="BI350" i="64"/>
  <c r="BI422" i="64"/>
  <c r="BI292" i="64"/>
  <c r="BI511" i="64"/>
  <c r="BI79" i="64"/>
  <c r="BI366" i="64"/>
  <c r="BI221" i="64"/>
  <c r="BI150" i="64"/>
  <c r="BI438" i="64"/>
  <c r="BI584" i="64"/>
  <c r="AX149" i="64"/>
  <c r="AX78" i="64"/>
  <c r="AX365" i="64"/>
  <c r="AX291" i="64"/>
  <c r="AX220" i="64"/>
  <c r="AX510" i="64"/>
  <c r="AX437" i="64"/>
  <c r="AX583" i="64"/>
  <c r="AX352" i="64"/>
  <c r="AX136" i="64"/>
  <c r="AX570" i="64"/>
  <c r="AX207" i="64"/>
  <c r="AX424" i="64"/>
  <c r="AX278" i="64"/>
  <c r="AX497" i="64"/>
  <c r="AX65" i="64"/>
  <c r="AX572" i="64"/>
  <c r="AX354" i="64"/>
  <c r="AX280" i="64"/>
  <c r="AX138" i="64"/>
  <c r="AX499" i="64"/>
  <c r="AX426" i="64"/>
  <c r="AX67" i="64"/>
  <c r="AX209" i="64"/>
  <c r="CN72" i="46"/>
  <c r="CO72" i="46" s="1"/>
  <c r="CN69" i="46"/>
  <c r="CO69" i="46" s="1"/>
  <c r="D65" i="56"/>
  <c r="K65" i="44" s="1"/>
  <c r="L65" i="44" s="1"/>
  <c r="H248" i="25"/>
  <c r="H331" i="25" s="1"/>
  <c r="O248" i="25"/>
  <c r="O331" i="25" s="1"/>
  <c r="BC508" i="64"/>
  <c r="BC581" i="64"/>
  <c r="BC363" i="64"/>
  <c r="BC147" i="64"/>
  <c r="BC218" i="64"/>
  <c r="BC289" i="64"/>
  <c r="BC435" i="64"/>
  <c r="BC76" i="64"/>
  <c r="BX253" i="46"/>
  <c r="K20" i="56"/>
  <c r="BC276" i="64"/>
  <c r="BC350" i="64"/>
  <c r="BC422" i="64"/>
  <c r="BC63" i="64"/>
  <c r="BC205" i="64"/>
  <c r="BC134" i="64"/>
  <c r="BC568" i="64"/>
  <c r="BC495" i="64"/>
  <c r="BC73" i="64"/>
  <c r="BC360" i="64"/>
  <c r="BC144" i="64"/>
  <c r="BC505" i="64"/>
  <c r="BC215" i="64"/>
  <c r="BC578" i="64"/>
  <c r="BC286" i="64"/>
  <c r="BC432" i="64"/>
  <c r="BC64" i="64"/>
  <c r="BC569" i="64"/>
  <c r="BC496" i="64"/>
  <c r="BC277" i="64"/>
  <c r="BC351" i="64"/>
  <c r="BC206" i="64"/>
  <c r="BC423" i="64"/>
  <c r="BC135" i="64"/>
  <c r="BC503" i="64"/>
  <c r="BC358" i="64"/>
  <c r="BC284" i="64"/>
  <c r="BC430" i="64"/>
  <c r="BC71" i="64"/>
  <c r="BC576" i="64"/>
  <c r="BC213" i="64"/>
  <c r="BC142" i="64"/>
  <c r="BC573" i="64"/>
  <c r="BC427" i="64"/>
  <c r="BC139" i="64"/>
  <c r="BC500" i="64"/>
  <c r="BC68" i="64"/>
  <c r="BC210" i="64"/>
  <c r="BC281" i="64"/>
  <c r="BC355" i="64"/>
  <c r="BC571" i="64"/>
  <c r="BC353" i="64"/>
  <c r="BC208" i="64"/>
  <c r="BC137" i="64"/>
  <c r="BC425" i="64"/>
  <c r="BC279" i="64"/>
  <c r="BC66" i="64"/>
  <c r="BC498" i="64"/>
  <c r="BA203" i="64"/>
  <c r="BA132" i="64"/>
  <c r="BA61" i="64"/>
  <c r="BA420" i="64"/>
  <c r="BA348" i="64"/>
  <c r="BA493" i="64"/>
  <c r="BA566" i="64"/>
  <c r="BA274" i="64"/>
  <c r="BA429" i="64"/>
  <c r="BA141" i="64"/>
  <c r="BA212" i="64"/>
  <c r="BA70" i="64"/>
  <c r="BA283" i="64"/>
  <c r="BA502" i="64"/>
  <c r="BA575" i="64"/>
  <c r="BA357" i="64"/>
  <c r="BA144" i="64"/>
  <c r="BA505" i="64"/>
  <c r="BA432" i="64"/>
  <c r="BA578" i="64"/>
  <c r="BA286" i="64"/>
  <c r="BA360" i="64"/>
  <c r="BA73" i="64"/>
  <c r="BA215" i="64"/>
  <c r="BA78" i="64"/>
  <c r="BA583" i="64"/>
  <c r="BA365" i="64"/>
  <c r="BA149" i="64"/>
  <c r="BA437" i="64"/>
  <c r="BA291" i="64"/>
  <c r="BA220" i="64"/>
  <c r="BA510" i="64"/>
  <c r="BA136" i="64"/>
  <c r="BA570" i="64"/>
  <c r="BA65" i="64"/>
  <c r="BA424" i="64"/>
  <c r="BA352" i="64"/>
  <c r="BA497" i="64"/>
  <c r="BA278" i="64"/>
  <c r="BA207" i="64"/>
  <c r="BN288" i="64"/>
  <c r="BN507" i="64"/>
  <c r="BN434" i="64"/>
  <c r="BN146" i="64"/>
  <c r="BN580" i="64"/>
  <c r="BN75" i="64"/>
  <c r="BN217" i="64"/>
  <c r="BN362" i="64"/>
  <c r="BN218" i="64"/>
  <c r="BN435" i="64"/>
  <c r="BN147" i="64"/>
  <c r="BN508" i="64"/>
  <c r="BN76" i="64"/>
  <c r="BN363" i="64"/>
  <c r="BN289" i="64"/>
  <c r="BN581" i="64"/>
  <c r="BN205" i="64"/>
  <c r="BN276" i="64"/>
  <c r="BN495" i="64"/>
  <c r="BN350" i="64"/>
  <c r="BN568" i="64"/>
  <c r="BN422" i="64"/>
  <c r="BN63" i="64"/>
  <c r="BN134" i="64"/>
  <c r="BN283" i="64"/>
  <c r="BN357" i="64"/>
  <c r="BN429" i="64"/>
  <c r="BN575" i="64"/>
  <c r="BN502" i="64"/>
  <c r="BN212" i="64"/>
  <c r="BN70" i="64"/>
  <c r="BN141" i="64"/>
  <c r="BN359" i="64"/>
  <c r="BN577" i="64"/>
  <c r="BN431" i="64"/>
  <c r="BN504" i="64"/>
  <c r="BN285" i="64"/>
  <c r="BN72" i="64"/>
  <c r="BN214" i="64"/>
  <c r="BN143" i="64"/>
  <c r="AY580" i="64"/>
  <c r="AY507" i="64"/>
  <c r="AY217" i="64"/>
  <c r="AY75" i="64"/>
  <c r="AY146" i="64"/>
  <c r="AY288" i="64"/>
  <c r="AY434" i="64"/>
  <c r="AY362" i="64"/>
  <c r="AY356" i="64"/>
  <c r="AY501" i="64"/>
  <c r="AY211" i="64"/>
  <c r="AY574" i="64"/>
  <c r="AY428" i="64"/>
  <c r="AY69" i="64"/>
  <c r="AY282" i="64"/>
  <c r="AY140" i="64"/>
  <c r="BT253" i="46"/>
  <c r="G20" i="56"/>
  <c r="AY579" i="64"/>
  <c r="AY287" i="64"/>
  <c r="AY433" i="64"/>
  <c r="AY74" i="64"/>
  <c r="AY216" i="64"/>
  <c r="AY361" i="64"/>
  <c r="AY145" i="64"/>
  <c r="AY506" i="64"/>
  <c r="AY66" i="64"/>
  <c r="AY353" i="64"/>
  <c r="AY498" i="64"/>
  <c r="AY137" i="64"/>
  <c r="AY208" i="64"/>
  <c r="AY571" i="64"/>
  <c r="AY425" i="64"/>
  <c r="AY279" i="64"/>
  <c r="F30" i="73"/>
  <c r="F26" i="47"/>
  <c r="F34" i="74"/>
  <c r="F25" i="71"/>
  <c r="F37" i="69"/>
  <c r="F31" i="65"/>
  <c r="F32" i="75"/>
  <c r="F26" i="70"/>
  <c r="BF437" i="64"/>
  <c r="BF291" i="64"/>
  <c r="BF78" i="64"/>
  <c r="BF365" i="64"/>
  <c r="BF149" i="64"/>
  <c r="BF583" i="64"/>
  <c r="BF510" i="64"/>
  <c r="BF220" i="64"/>
  <c r="BF494" i="64"/>
  <c r="BF567" i="64"/>
  <c r="BF204" i="64"/>
  <c r="BF133" i="64"/>
  <c r="BF349" i="64"/>
  <c r="BF421" i="64"/>
  <c r="BF275" i="64"/>
  <c r="BF62" i="64"/>
  <c r="BF280" i="64"/>
  <c r="BF426" i="64"/>
  <c r="BF572" i="64"/>
  <c r="BF67" i="64"/>
  <c r="BF354" i="64"/>
  <c r="BF499" i="64"/>
  <c r="BF138" i="64"/>
  <c r="BF209" i="64"/>
  <c r="BF500" i="64"/>
  <c r="BF355" i="64"/>
  <c r="BF210" i="64"/>
  <c r="BF281" i="64"/>
  <c r="BF68" i="64"/>
  <c r="BF573" i="64"/>
  <c r="BF427" i="64"/>
  <c r="BF139" i="64"/>
  <c r="D70" i="56"/>
  <c r="K70" i="44" s="1"/>
  <c r="L70" i="44" s="1"/>
  <c r="AW151" i="64"/>
  <c r="AW153" i="64" s="1"/>
  <c r="AW293" i="64"/>
  <c r="AW295" i="64" s="1"/>
  <c r="BT82" i="46" s="1"/>
  <c r="D189" i="56"/>
  <c r="K187" i="44" s="1"/>
  <c r="L187" i="44" s="1"/>
  <c r="D238" i="25"/>
  <c r="CJ253" i="46"/>
  <c r="W20" i="56"/>
  <c r="BO567" i="64"/>
  <c r="BO204" i="64"/>
  <c r="BO349" i="64"/>
  <c r="BO275" i="64"/>
  <c r="BO133" i="64"/>
  <c r="BO494" i="64"/>
  <c r="BO62" i="64"/>
  <c r="BO421" i="64"/>
  <c r="BO566" i="64"/>
  <c r="BO61" i="64"/>
  <c r="BO132" i="64"/>
  <c r="BO348" i="64"/>
  <c r="BO274" i="64"/>
  <c r="BO420" i="64"/>
  <c r="BO203" i="64"/>
  <c r="BO493" i="64"/>
  <c r="BO213" i="64"/>
  <c r="BO576" i="64"/>
  <c r="BO284" i="64"/>
  <c r="BO71" i="64"/>
  <c r="BO503" i="64"/>
  <c r="BO430" i="64"/>
  <c r="BO142" i="64"/>
  <c r="BO358" i="64"/>
  <c r="K175" i="25"/>
  <c r="L199" i="56"/>
  <c r="K39" i="65" s="1"/>
  <c r="K18" i="65" s="1"/>
  <c r="BD431" i="64"/>
  <c r="BD577" i="64"/>
  <c r="BD214" i="64"/>
  <c r="BD72" i="64"/>
  <c r="BD359" i="64"/>
  <c r="BD285" i="64"/>
  <c r="BD504" i="64"/>
  <c r="BD143" i="64"/>
  <c r="BD502" i="64"/>
  <c r="BD357" i="64"/>
  <c r="BD212" i="64"/>
  <c r="BD575" i="64"/>
  <c r="BD141" i="64"/>
  <c r="BD429" i="64"/>
  <c r="BD283" i="64"/>
  <c r="BD70" i="64"/>
  <c r="BD426" i="64"/>
  <c r="BD499" i="64"/>
  <c r="BD67" i="64"/>
  <c r="BD280" i="64"/>
  <c r="BD138" i="64"/>
  <c r="BD572" i="64"/>
  <c r="BD354" i="64"/>
  <c r="BD209" i="64"/>
  <c r="BD434" i="64"/>
  <c r="BD580" i="64"/>
  <c r="BD217" i="64"/>
  <c r="BD288" i="64"/>
  <c r="BD507" i="64"/>
  <c r="BD75" i="64"/>
  <c r="BD362" i="64"/>
  <c r="BD146" i="64"/>
  <c r="BD497" i="64"/>
  <c r="BD570" i="64"/>
  <c r="BD424" i="64"/>
  <c r="BD136" i="64"/>
  <c r="BD207" i="64"/>
  <c r="BD65" i="64"/>
  <c r="BD352" i="64"/>
  <c r="BD278" i="64"/>
  <c r="BD428" i="64"/>
  <c r="BD574" i="64"/>
  <c r="BD282" i="64"/>
  <c r="BD140" i="64"/>
  <c r="BD356" i="64"/>
  <c r="BD501" i="64"/>
  <c r="BD69" i="64"/>
  <c r="BD211" i="64"/>
  <c r="BK431" i="64"/>
  <c r="BK285" i="64"/>
  <c r="BK504" i="64"/>
  <c r="BK214" i="64"/>
  <c r="BK577" i="64"/>
  <c r="BK72" i="64"/>
  <c r="BK143" i="64"/>
  <c r="BK359" i="64"/>
  <c r="S199" i="56"/>
  <c r="R175" i="25"/>
  <c r="BK132" i="64"/>
  <c r="BK566" i="64"/>
  <c r="BK61" i="64"/>
  <c r="BK203" i="64"/>
  <c r="BK420" i="64"/>
  <c r="BK493" i="64"/>
  <c r="BK274" i="64"/>
  <c r="BK348" i="64"/>
  <c r="BK419" i="64"/>
  <c r="BK492" i="64"/>
  <c r="BK131" i="64"/>
  <c r="BK347" i="64"/>
  <c r="BK273" i="64"/>
  <c r="BK202" i="64"/>
  <c r="BK60" i="64"/>
  <c r="BK565" i="64"/>
  <c r="BM70" i="64"/>
  <c r="BM357" i="64"/>
  <c r="BM429" i="64"/>
  <c r="BM575" i="64"/>
  <c r="BM502" i="64"/>
  <c r="BM212" i="64"/>
  <c r="BM141" i="64"/>
  <c r="BM283" i="64"/>
  <c r="BM433" i="64"/>
  <c r="BM579" i="64"/>
  <c r="BM74" i="64"/>
  <c r="BM506" i="64"/>
  <c r="BM361" i="64"/>
  <c r="BM216" i="64"/>
  <c r="BM145" i="64"/>
  <c r="BM287" i="64"/>
  <c r="CH253" i="46"/>
  <c r="U20" i="56"/>
  <c r="T30" i="73"/>
  <c r="T37" i="69"/>
  <c r="T32" i="75"/>
  <c r="T26" i="70"/>
  <c r="T26" i="47"/>
  <c r="T34" i="74"/>
  <c r="T25" i="71"/>
  <c r="T31" i="65"/>
  <c r="BM500" i="64"/>
  <c r="BM281" i="64"/>
  <c r="BM210" i="64"/>
  <c r="BM427" i="64"/>
  <c r="BM139" i="64"/>
  <c r="BM355" i="64"/>
  <c r="BM68" i="64"/>
  <c r="BM573" i="64"/>
  <c r="BM206" i="64"/>
  <c r="BM277" i="64"/>
  <c r="BM351" i="64"/>
  <c r="BM496" i="64"/>
  <c r="BM135" i="64"/>
  <c r="BM569" i="64"/>
  <c r="BM423" i="64"/>
  <c r="BM64" i="64"/>
  <c r="BL581" i="64"/>
  <c r="BL363" i="64"/>
  <c r="BL508" i="64"/>
  <c r="BL435" i="64"/>
  <c r="BL289" i="64"/>
  <c r="BL218" i="64"/>
  <c r="BL147" i="64"/>
  <c r="BL76" i="64"/>
  <c r="BL568" i="64"/>
  <c r="BL134" i="64"/>
  <c r="BL63" i="64"/>
  <c r="BL422" i="64"/>
  <c r="BL205" i="64"/>
  <c r="BL350" i="64"/>
  <c r="BL276" i="64"/>
  <c r="BL495" i="64"/>
  <c r="BL135" i="64"/>
  <c r="BL569" i="64"/>
  <c r="BL64" i="64"/>
  <c r="BL496" i="64"/>
  <c r="BL206" i="64"/>
  <c r="BL423" i="64"/>
  <c r="BL277" i="64"/>
  <c r="BL351" i="64"/>
  <c r="CG253" i="46"/>
  <c r="T20" i="56"/>
  <c r="BL504" i="64"/>
  <c r="BL285" i="64"/>
  <c r="BL359" i="64"/>
  <c r="BL577" i="64"/>
  <c r="BL72" i="64"/>
  <c r="BL431" i="64"/>
  <c r="BL143" i="64"/>
  <c r="BL214" i="64"/>
  <c r="D61" i="56"/>
  <c r="K61" i="44" s="1"/>
  <c r="L61" i="44" s="1"/>
  <c r="G25" i="71"/>
  <c r="G34" i="74"/>
  <c r="G30" i="73"/>
  <c r="G26" i="47"/>
  <c r="G32" i="75"/>
  <c r="G37" i="69"/>
  <c r="G31" i="65"/>
  <c r="G26" i="70"/>
  <c r="AZ357" i="64"/>
  <c r="AZ429" i="64"/>
  <c r="AZ141" i="64"/>
  <c r="AZ502" i="64"/>
  <c r="AZ70" i="64"/>
  <c r="AZ212" i="64"/>
  <c r="AZ575" i="64"/>
  <c r="AZ283" i="64"/>
  <c r="AZ503" i="64"/>
  <c r="AZ213" i="64"/>
  <c r="AZ576" i="64"/>
  <c r="AZ358" i="64"/>
  <c r="AZ71" i="64"/>
  <c r="AZ284" i="64"/>
  <c r="AZ430" i="64"/>
  <c r="AZ142" i="64"/>
  <c r="G175" i="25"/>
  <c r="H199" i="56"/>
  <c r="AZ496" i="64"/>
  <c r="AZ569" i="64"/>
  <c r="AZ351" i="64"/>
  <c r="AZ277" i="64"/>
  <c r="AZ206" i="64"/>
  <c r="AZ135" i="64"/>
  <c r="AZ423" i="64"/>
  <c r="AZ64" i="64"/>
  <c r="BE354" i="64"/>
  <c r="BE426" i="64"/>
  <c r="BE280" i="64"/>
  <c r="BE67" i="64"/>
  <c r="BE572" i="64"/>
  <c r="BE499" i="64"/>
  <c r="BE138" i="64"/>
  <c r="BE209" i="64"/>
  <c r="BE145" i="64"/>
  <c r="BE433" i="64"/>
  <c r="BE506" i="64"/>
  <c r="BE287" i="64"/>
  <c r="BE74" i="64"/>
  <c r="BE216" i="64"/>
  <c r="BE579" i="64"/>
  <c r="BE361" i="64"/>
  <c r="BE347" i="64"/>
  <c r="BE131" i="64"/>
  <c r="BE202" i="64"/>
  <c r="BE273" i="64"/>
  <c r="BE419" i="64"/>
  <c r="BE492" i="64"/>
  <c r="BE565" i="64"/>
  <c r="BE60" i="64"/>
  <c r="BJ573" i="64"/>
  <c r="BJ68" i="64"/>
  <c r="BJ500" i="64"/>
  <c r="BJ139" i="64"/>
  <c r="BJ427" i="64"/>
  <c r="BJ281" i="64"/>
  <c r="BJ355" i="64"/>
  <c r="BJ210" i="64"/>
  <c r="BJ570" i="64"/>
  <c r="BJ278" i="64"/>
  <c r="BJ136" i="64"/>
  <c r="BJ207" i="64"/>
  <c r="BJ497" i="64"/>
  <c r="BJ424" i="64"/>
  <c r="BJ65" i="64"/>
  <c r="BJ352" i="64"/>
  <c r="Q226" i="25"/>
  <c r="Q30" i="57"/>
  <c r="Q57" i="57" s="1"/>
  <c r="BG355" i="64"/>
  <c r="BG573" i="64"/>
  <c r="BG139" i="64"/>
  <c r="BG500" i="64"/>
  <c r="BG68" i="64"/>
  <c r="BG210" i="64"/>
  <c r="BG281" i="64"/>
  <c r="BG427" i="64"/>
  <c r="BG347" i="64"/>
  <c r="BG492" i="64"/>
  <c r="BG565" i="64"/>
  <c r="BG131" i="64"/>
  <c r="BG202" i="64"/>
  <c r="BG419" i="64"/>
  <c r="BG273" i="64"/>
  <c r="BG60" i="64"/>
  <c r="BG354" i="64"/>
  <c r="BG138" i="64"/>
  <c r="BG280" i="64"/>
  <c r="BG499" i="64"/>
  <c r="BG572" i="64"/>
  <c r="BG67" i="64"/>
  <c r="BG426" i="64"/>
  <c r="BG209" i="64"/>
  <c r="N226" i="25"/>
  <c r="N30" i="57"/>
  <c r="N57" i="57" s="1"/>
  <c r="BG569" i="64"/>
  <c r="BG135" i="64"/>
  <c r="BG64" i="64"/>
  <c r="BG423" i="64"/>
  <c r="BG206" i="64"/>
  <c r="BG277" i="64"/>
  <c r="BG496" i="64"/>
  <c r="BG351" i="64"/>
  <c r="BG434" i="64"/>
  <c r="BG580" i="64"/>
  <c r="BG75" i="64"/>
  <c r="BG217" i="64"/>
  <c r="BG507" i="64"/>
  <c r="BG362" i="64"/>
  <c r="BG146" i="64"/>
  <c r="BG288" i="64"/>
  <c r="BG62" i="64"/>
  <c r="BG133" i="64"/>
  <c r="BG567" i="64"/>
  <c r="BG349" i="64"/>
  <c r="BG421" i="64"/>
  <c r="BG275" i="64"/>
  <c r="BG494" i="64"/>
  <c r="BG204" i="64"/>
  <c r="D71" i="56"/>
  <c r="K71" i="44" s="1"/>
  <c r="L71" i="44" s="1"/>
  <c r="BP434" i="64"/>
  <c r="BP507" i="64"/>
  <c r="BP146" i="64"/>
  <c r="BP288" i="64"/>
  <c r="BP75" i="64"/>
  <c r="BP580" i="64"/>
  <c r="BP362" i="64"/>
  <c r="BP217" i="64"/>
  <c r="BP353" i="64"/>
  <c r="BP137" i="64"/>
  <c r="BP208" i="64"/>
  <c r="BP279" i="64"/>
  <c r="BP425" i="64"/>
  <c r="BP571" i="64"/>
  <c r="BP498" i="64"/>
  <c r="BP66" i="64"/>
  <c r="BP421" i="64"/>
  <c r="BP275" i="64"/>
  <c r="BP494" i="64"/>
  <c r="BP133" i="64"/>
  <c r="BP204" i="64"/>
  <c r="BP62" i="64"/>
  <c r="BP567" i="64"/>
  <c r="BP349" i="64"/>
  <c r="BP578" i="64"/>
  <c r="BP144" i="64"/>
  <c r="BP360" i="64"/>
  <c r="BP505" i="64"/>
  <c r="BP286" i="64"/>
  <c r="BP432" i="64"/>
  <c r="BP73" i="64"/>
  <c r="BP215" i="64"/>
  <c r="W26" i="47"/>
  <c r="W31" i="65"/>
  <c r="W26" i="70"/>
  <c r="W37" i="69"/>
  <c r="W32" i="75"/>
  <c r="W30" i="73"/>
  <c r="W25" i="71"/>
  <c r="W34" i="74"/>
  <c r="BP74" i="64"/>
  <c r="BP506" i="64"/>
  <c r="BP579" i="64"/>
  <c r="BP361" i="64"/>
  <c r="BP216" i="64"/>
  <c r="BP287" i="64"/>
  <c r="BP433" i="64"/>
  <c r="BP145" i="64"/>
  <c r="BP276" i="64"/>
  <c r="BP350" i="64"/>
  <c r="BP422" i="64"/>
  <c r="BP495" i="64"/>
  <c r="BP205" i="64"/>
  <c r="BP134" i="64"/>
  <c r="BP568" i="64"/>
  <c r="BP63" i="64"/>
  <c r="BH280" i="64"/>
  <c r="BH572" i="64"/>
  <c r="BH354" i="64"/>
  <c r="BH426" i="64"/>
  <c r="BH499" i="64"/>
  <c r="BH67" i="64"/>
  <c r="BH138" i="64"/>
  <c r="BH209" i="64"/>
  <c r="BH147" i="64"/>
  <c r="BH508" i="64"/>
  <c r="BH363" i="64"/>
  <c r="BH435" i="64"/>
  <c r="BH581" i="64"/>
  <c r="BH289" i="64"/>
  <c r="BH76" i="64"/>
  <c r="BH218" i="64"/>
  <c r="BH356" i="64"/>
  <c r="BH282" i="64"/>
  <c r="BH140" i="64"/>
  <c r="BH501" i="64"/>
  <c r="BH69" i="64"/>
  <c r="BH574" i="64"/>
  <c r="BH211" i="64"/>
  <c r="BH428" i="64"/>
  <c r="BH148" i="64"/>
  <c r="BH582" i="64"/>
  <c r="BH436" i="64"/>
  <c r="BH509" i="64"/>
  <c r="BH364" i="64"/>
  <c r="BH290" i="64"/>
  <c r="BH219" i="64"/>
  <c r="BH77" i="64"/>
  <c r="BH420" i="64"/>
  <c r="BH566" i="64"/>
  <c r="BH274" i="64"/>
  <c r="BH493" i="64"/>
  <c r="BH203" i="64"/>
  <c r="BH61" i="64"/>
  <c r="BH132" i="64"/>
  <c r="BH348" i="64"/>
  <c r="BH273" i="64"/>
  <c r="BH492" i="64"/>
  <c r="BH131" i="64"/>
  <c r="BH347" i="64"/>
  <c r="BH60" i="64"/>
  <c r="BH419" i="64"/>
  <c r="BH202" i="64"/>
  <c r="BH565" i="64"/>
  <c r="BB575" i="64"/>
  <c r="BB283" i="64"/>
  <c r="BB429" i="64"/>
  <c r="BB70" i="64"/>
  <c r="BB141" i="64"/>
  <c r="BB502" i="64"/>
  <c r="BB357" i="64"/>
  <c r="BB212" i="64"/>
  <c r="BB72" i="64"/>
  <c r="BB504" i="64"/>
  <c r="BB285" i="64"/>
  <c r="BB143" i="64"/>
  <c r="BB431" i="64"/>
  <c r="BB577" i="64"/>
  <c r="BB359" i="64"/>
  <c r="BB214" i="64"/>
  <c r="BB63" i="64"/>
  <c r="BB276" i="64"/>
  <c r="BB568" i="64"/>
  <c r="BB205" i="64"/>
  <c r="BB350" i="64"/>
  <c r="BB495" i="64"/>
  <c r="BB134" i="64"/>
  <c r="BB422" i="64"/>
  <c r="BB364" i="64"/>
  <c r="BB436" i="64"/>
  <c r="BB77" i="64"/>
  <c r="BB509" i="64"/>
  <c r="BB219" i="64"/>
  <c r="BB290" i="64"/>
  <c r="BB582" i="64"/>
  <c r="BB148" i="64"/>
  <c r="BI567" i="64"/>
  <c r="BI275" i="64"/>
  <c r="BI349" i="64"/>
  <c r="BI62" i="64"/>
  <c r="BI133" i="64"/>
  <c r="BI204" i="64"/>
  <c r="BI421" i="64"/>
  <c r="BI494" i="64"/>
  <c r="BI354" i="64"/>
  <c r="BI572" i="64"/>
  <c r="BI426" i="64"/>
  <c r="BI499" i="64"/>
  <c r="BI280" i="64"/>
  <c r="BI67" i="64"/>
  <c r="BI138" i="64"/>
  <c r="BI209" i="64"/>
  <c r="BI574" i="64"/>
  <c r="BI69" i="64"/>
  <c r="BI428" i="64"/>
  <c r="BI140" i="64"/>
  <c r="BI211" i="64"/>
  <c r="BI282" i="64"/>
  <c r="BI356" i="64"/>
  <c r="BI501" i="64"/>
  <c r="BI365" i="64"/>
  <c r="BI291" i="64"/>
  <c r="BI220" i="64"/>
  <c r="BI78" i="64"/>
  <c r="BI437" i="64"/>
  <c r="BI510" i="64"/>
  <c r="BI149" i="64"/>
  <c r="BI583" i="64"/>
  <c r="BI144" i="64"/>
  <c r="BI578" i="64"/>
  <c r="BI360" i="64"/>
  <c r="BI505" i="64"/>
  <c r="BI215" i="64"/>
  <c r="BI73" i="64"/>
  <c r="BI286" i="64"/>
  <c r="BI432" i="64"/>
  <c r="BI217" i="64"/>
  <c r="BI146" i="64"/>
  <c r="BI580" i="64"/>
  <c r="BI507" i="64"/>
  <c r="BI288" i="64"/>
  <c r="BI362" i="64"/>
  <c r="BI434" i="64"/>
  <c r="BI75" i="64"/>
  <c r="P226" i="25"/>
  <c r="P30" i="57"/>
  <c r="P57" i="57" s="1"/>
  <c r="P39" i="65"/>
  <c r="P18" i="65" s="1"/>
  <c r="P38" i="73"/>
  <c r="P19" i="73" s="1"/>
  <c r="AX292" i="64"/>
  <c r="AX366" i="64"/>
  <c r="AX511" i="64"/>
  <c r="AX221" i="64"/>
  <c r="AX150" i="64"/>
  <c r="AX79" i="64"/>
  <c r="AX584" i="64"/>
  <c r="AX438" i="64"/>
  <c r="E32" i="75"/>
  <c r="E34" i="74"/>
  <c r="E31" i="65"/>
  <c r="E25" i="71"/>
  <c r="E26" i="47"/>
  <c r="E26" i="70"/>
  <c r="C29" i="72"/>
  <c r="E30" i="73"/>
  <c r="E37" i="69"/>
  <c r="AX76" i="64"/>
  <c r="AX218" i="64"/>
  <c r="AX289" i="64"/>
  <c r="AX508" i="64"/>
  <c r="AX363" i="64"/>
  <c r="AX581" i="64"/>
  <c r="AX435" i="64"/>
  <c r="AX147" i="64"/>
  <c r="AX140" i="64"/>
  <c r="AX501" i="64"/>
  <c r="AX428" i="64"/>
  <c r="AX211" i="64"/>
  <c r="AX282" i="64"/>
  <c r="AX69" i="64"/>
  <c r="AX574" i="64"/>
  <c r="AX356" i="64"/>
  <c r="AX565" i="64"/>
  <c r="AX60" i="64"/>
  <c r="AX347" i="64"/>
  <c r="AX202" i="64"/>
  <c r="AX492" i="64"/>
  <c r="AX419" i="64"/>
  <c r="AX131" i="64"/>
  <c r="AX273" i="64"/>
  <c r="BS253" i="46"/>
  <c r="F20" i="56"/>
  <c r="AX68" i="64"/>
  <c r="AX500" i="64"/>
  <c r="AX281" i="64"/>
  <c r="AX573" i="64"/>
  <c r="AX210" i="64"/>
  <c r="AX139" i="64"/>
  <c r="AX355" i="64"/>
  <c r="AX427" i="64"/>
  <c r="D74" i="56"/>
  <c r="K74" i="44" s="1"/>
  <c r="L74" i="44" s="1"/>
  <c r="D79" i="56"/>
  <c r="K79" i="44" s="1"/>
  <c r="L79" i="44" s="1"/>
  <c r="CN65" i="46"/>
  <c r="CO65" i="46" s="1"/>
  <c r="J248" i="25"/>
  <c r="J331" i="25" s="1"/>
  <c r="R42" i="74"/>
  <c r="R22" i="74" s="1"/>
  <c r="R248" i="25"/>
  <c r="R331" i="25" s="1"/>
  <c r="E248" i="25"/>
  <c r="E331" i="25" s="1"/>
  <c r="BC132" i="64"/>
  <c r="BC61" i="64"/>
  <c r="BC348" i="64"/>
  <c r="BC493" i="64"/>
  <c r="BC566" i="64"/>
  <c r="BC274" i="64"/>
  <c r="BC203" i="64"/>
  <c r="BC420" i="64"/>
  <c r="BC419" i="64"/>
  <c r="BC347" i="64"/>
  <c r="BC60" i="64"/>
  <c r="BC492" i="64"/>
  <c r="BC202" i="64"/>
  <c r="BC565" i="64"/>
  <c r="BC131" i="64"/>
  <c r="BC273" i="64"/>
  <c r="BA145" i="64"/>
  <c r="BA579" i="64"/>
  <c r="BA216" i="64"/>
  <c r="BA74" i="64"/>
  <c r="BA506" i="64"/>
  <c r="BA287" i="64"/>
  <c r="BA361" i="64"/>
  <c r="BA433" i="64"/>
  <c r="BA202" i="64"/>
  <c r="BA131" i="64"/>
  <c r="BA492" i="64"/>
  <c r="BA347" i="64"/>
  <c r="BA273" i="64"/>
  <c r="BA565" i="64"/>
  <c r="BA60" i="64"/>
  <c r="BA419" i="64"/>
  <c r="BA281" i="64"/>
  <c r="BA427" i="64"/>
  <c r="BA500" i="64"/>
  <c r="BA68" i="64"/>
  <c r="BA355" i="64"/>
  <c r="BA573" i="64"/>
  <c r="BA139" i="64"/>
  <c r="BA210" i="64"/>
  <c r="BA219" i="64"/>
  <c r="BA364" i="64"/>
  <c r="BA436" i="64"/>
  <c r="BA582" i="64"/>
  <c r="BA148" i="64"/>
  <c r="BA290" i="64"/>
  <c r="BA509" i="64"/>
  <c r="BA77" i="64"/>
  <c r="BA217" i="64"/>
  <c r="BA362" i="64"/>
  <c r="BA146" i="64"/>
  <c r="BA288" i="64"/>
  <c r="BA75" i="64"/>
  <c r="BA580" i="64"/>
  <c r="BA434" i="64"/>
  <c r="BA507" i="64"/>
  <c r="BA66" i="64"/>
  <c r="BA137" i="64"/>
  <c r="BA208" i="64"/>
  <c r="BA425" i="64"/>
  <c r="BA571" i="64"/>
  <c r="BA279" i="64"/>
  <c r="BA498" i="64"/>
  <c r="BA353" i="64"/>
  <c r="BN509" i="64"/>
  <c r="BN219" i="64"/>
  <c r="BN364" i="64"/>
  <c r="BN290" i="64"/>
  <c r="BN436" i="64"/>
  <c r="BN582" i="64"/>
  <c r="BN77" i="64"/>
  <c r="BN148" i="64"/>
  <c r="CI253" i="46"/>
  <c r="V20" i="56"/>
  <c r="BN438" i="64"/>
  <c r="BN366" i="64"/>
  <c r="BN584" i="64"/>
  <c r="BN79" i="64"/>
  <c r="BN150" i="64"/>
  <c r="BN511" i="64"/>
  <c r="BN221" i="64"/>
  <c r="BN292" i="64"/>
  <c r="BN73" i="64"/>
  <c r="BN286" i="64"/>
  <c r="BN360" i="64"/>
  <c r="BN432" i="64"/>
  <c r="BN578" i="64"/>
  <c r="BN144" i="64"/>
  <c r="BN505" i="64"/>
  <c r="BN215" i="64"/>
  <c r="BN62" i="64"/>
  <c r="BN275" i="64"/>
  <c r="BN204" i="64"/>
  <c r="BN421" i="64"/>
  <c r="BN567" i="64"/>
  <c r="BN349" i="64"/>
  <c r="BN133" i="64"/>
  <c r="BN494" i="64"/>
  <c r="U32" i="75"/>
  <c r="U30" i="73"/>
  <c r="U26" i="47"/>
  <c r="U26" i="70"/>
  <c r="U34" i="74"/>
  <c r="U31" i="65"/>
  <c r="U37" i="69"/>
  <c r="U25" i="71"/>
  <c r="BN493" i="64"/>
  <c r="BN274" i="64"/>
  <c r="BN566" i="64"/>
  <c r="BN203" i="64"/>
  <c r="BN420" i="64"/>
  <c r="BN132" i="64"/>
  <c r="BN348" i="64"/>
  <c r="BN61" i="64"/>
  <c r="AY360" i="64"/>
  <c r="AY578" i="64"/>
  <c r="AY73" i="64"/>
  <c r="AY286" i="64"/>
  <c r="AY432" i="64"/>
  <c r="AY505" i="64"/>
  <c r="AY215" i="64"/>
  <c r="AY144" i="64"/>
  <c r="AY285" i="64"/>
  <c r="AY214" i="64"/>
  <c r="AY72" i="64"/>
  <c r="AY577" i="64"/>
  <c r="AY431" i="64"/>
  <c r="AY143" i="64"/>
  <c r="AY504" i="64"/>
  <c r="AY359" i="64"/>
  <c r="AY281" i="64"/>
  <c r="AY427" i="64"/>
  <c r="AY573" i="64"/>
  <c r="AY500" i="64"/>
  <c r="AY139" i="64"/>
  <c r="AY68" i="64"/>
  <c r="AY355" i="64"/>
  <c r="AY210" i="64"/>
  <c r="AY136" i="64"/>
  <c r="AY278" i="64"/>
  <c r="AY424" i="64"/>
  <c r="AY570" i="64"/>
  <c r="AY207" i="64"/>
  <c r="AY497" i="64"/>
  <c r="AY352" i="64"/>
  <c r="AY65" i="64"/>
  <c r="AY582" i="64"/>
  <c r="AY77" i="64"/>
  <c r="AY219" i="64"/>
  <c r="AY364" i="64"/>
  <c r="AY509" i="64"/>
  <c r="AY290" i="64"/>
  <c r="AY436" i="64"/>
  <c r="AY148" i="64"/>
  <c r="F175" i="25"/>
  <c r="G199" i="56"/>
  <c r="F42" i="74" s="1"/>
  <c r="F22" i="74" s="1"/>
  <c r="BF274" i="64"/>
  <c r="BF493" i="64"/>
  <c r="BF420" i="64"/>
  <c r="BF132" i="64"/>
  <c r="BF61" i="64"/>
  <c r="BF203" i="64"/>
  <c r="BF348" i="64"/>
  <c r="BF566" i="64"/>
  <c r="N199" i="56"/>
  <c r="M175" i="25"/>
  <c r="BF75" i="64"/>
  <c r="BF507" i="64"/>
  <c r="BF217" i="64"/>
  <c r="BF434" i="64"/>
  <c r="BF580" i="64"/>
  <c r="BF362" i="64"/>
  <c r="BF288" i="64"/>
  <c r="BF146" i="64"/>
  <c r="BF503" i="64"/>
  <c r="BF142" i="64"/>
  <c r="BF213" i="64"/>
  <c r="BF71" i="64"/>
  <c r="BF358" i="64"/>
  <c r="BF430" i="64"/>
  <c r="BF284" i="64"/>
  <c r="BF576" i="64"/>
  <c r="M32" i="75"/>
  <c r="M25" i="71"/>
  <c r="M30" i="73"/>
  <c r="M34" i="74"/>
  <c r="M31" i="65"/>
  <c r="M37" i="69"/>
  <c r="M26" i="47"/>
  <c r="M26" i="70"/>
  <c r="BF148" i="64"/>
  <c r="BF582" i="64"/>
  <c r="BF77" i="64"/>
  <c r="BF436" i="64"/>
  <c r="BF509" i="64"/>
  <c r="BF219" i="64"/>
  <c r="BF290" i="64"/>
  <c r="BF364" i="64"/>
  <c r="BF72" i="64"/>
  <c r="BF431" i="64"/>
  <c r="BF214" i="64"/>
  <c r="BF143" i="64"/>
  <c r="BF504" i="64"/>
  <c r="BF359" i="64"/>
  <c r="BF285" i="64"/>
  <c r="BF577" i="64"/>
  <c r="BF221" i="64"/>
  <c r="BF511" i="64"/>
  <c r="BF79" i="64"/>
  <c r="BF292" i="64"/>
  <c r="BF584" i="64"/>
  <c r="BF366" i="64"/>
  <c r="BF438" i="64"/>
  <c r="BF150" i="64"/>
  <c r="CN70" i="46"/>
  <c r="CO70" i="46" s="1"/>
  <c r="D63" i="56"/>
  <c r="K63" i="44" s="1"/>
  <c r="L63" i="44" s="1"/>
  <c r="AW222" i="64"/>
  <c r="AW224" i="64" s="1"/>
  <c r="BT81" i="46" s="1"/>
  <c r="AW80" i="64"/>
  <c r="D64" i="56"/>
  <c r="K64" i="44" s="1"/>
  <c r="L64" i="44" s="1"/>
  <c r="BO211" i="64"/>
  <c r="BO69" i="64"/>
  <c r="BO282" i="64"/>
  <c r="BO356" i="64"/>
  <c r="BO574" i="64"/>
  <c r="BO428" i="64"/>
  <c r="BO140" i="64"/>
  <c r="BO501" i="64"/>
  <c r="BO207" i="64"/>
  <c r="BO424" i="64"/>
  <c r="BO65" i="64"/>
  <c r="BO352" i="64"/>
  <c r="BO497" i="64"/>
  <c r="BO136" i="64"/>
  <c r="BO570" i="64"/>
  <c r="BO278" i="64"/>
  <c r="BO208" i="64"/>
  <c r="BO498" i="64"/>
  <c r="BO353" i="64"/>
  <c r="BO571" i="64"/>
  <c r="BO137" i="64"/>
  <c r="BO66" i="64"/>
  <c r="BO425" i="64"/>
  <c r="BO279" i="64"/>
  <c r="BO215" i="64"/>
  <c r="BO432" i="64"/>
  <c r="BO144" i="64"/>
  <c r="BO578" i="64"/>
  <c r="BO286" i="64"/>
  <c r="BO360" i="64"/>
  <c r="BO505" i="64"/>
  <c r="BO73" i="64"/>
  <c r="BO72" i="64"/>
  <c r="BO214" i="64"/>
  <c r="BO285" i="64"/>
  <c r="BO431" i="64"/>
  <c r="BO504" i="64"/>
  <c r="BO577" i="64"/>
  <c r="BO143" i="64"/>
  <c r="BO359" i="64"/>
  <c r="BO131" i="64"/>
  <c r="BO419" i="64"/>
  <c r="BO565" i="64"/>
  <c r="BO202" i="64"/>
  <c r="BO347" i="64"/>
  <c r="BO60" i="64"/>
  <c r="BO273" i="64"/>
  <c r="BO492" i="64"/>
  <c r="BD566" i="64"/>
  <c r="BD203" i="64"/>
  <c r="BD132" i="64"/>
  <c r="BD493" i="64"/>
  <c r="BD420" i="64"/>
  <c r="BD348" i="64"/>
  <c r="BD274" i="64"/>
  <c r="BD61" i="64"/>
  <c r="BD353" i="64"/>
  <c r="BD571" i="64"/>
  <c r="BD279" i="64"/>
  <c r="BD208" i="64"/>
  <c r="BD498" i="64"/>
  <c r="BD425" i="64"/>
  <c r="BD66" i="64"/>
  <c r="BD137" i="64"/>
  <c r="BD79" i="64"/>
  <c r="BD511" i="64"/>
  <c r="BD438" i="64"/>
  <c r="BD292" i="64"/>
  <c r="BD584" i="64"/>
  <c r="BD366" i="64"/>
  <c r="BD221" i="64"/>
  <c r="BD150" i="64"/>
  <c r="BD510" i="64"/>
  <c r="BD437" i="64"/>
  <c r="BD78" i="64"/>
  <c r="BD365" i="64"/>
  <c r="BD149" i="64"/>
  <c r="BD291" i="64"/>
  <c r="BD583" i="64"/>
  <c r="BD220" i="64"/>
  <c r="BD363" i="64"/>
  <c r="BD76" i="64"/>
  <c r="BD147" i="64"/>
  <c r="BD218" i="64"/>
  <c r="BD435" i="64"/>
  <c r="BD508" i="64"/>
  <c r="BD289" i="64"/>
  <c r="BD581" i="64"/>
  <c r="BK353" i="64"/>
  <c r="BK425" i="64"/>
  <c r="BK208" i="64"/>
  <c r="BK571" i="64"/>
  <c r="BK279" i="64"/>
  <c r="BK66" i="64"/>
  <c r="BK137" i="64"/>
  <c r="BK498" i="64"/>
  <c r="BK428" i="64"/>
  <c r="BK501" i="64"/>
  <c r="BK356" i="64"/>
  <c r="BK69" i="64"/>
  <c r="BK140" i="64"/>
  <c r="BK574" i="64"/>
  <c r="BK211" i="64"/>
  <c r="BK282" i="64"/>
  <c r="BK509" i="64"/>
  <c r="BK219" i="64"/>
  <c r="BK436" i="64"/>
  <c r="BK148" i="64"/>
  <c r="BK290" i="64"/>
  <c r="BK582" i="64"/>
  <c r="BK364" i="64"/>
  <c r="BK77" i="64"/>
  <c r="R226" i="25"/>
  <c r="R45" i="69"/>
  <c r="R24" i="69" s="1"/>
  <c r="R38" i="73"/>
  <c r="R19" i="73" s="1"/>
  <c r="R30" i="57"/>
  <c r="R57" i="57" s="1"/>
  <c r="R40" i="75"/>
  <c r="R22" i="75" s="1"/>
  <c r="R34" i="70"/>
  <c r="R20" i="70" s="1"/>
  <c r="R33" i="71"/>
  <c r="R19" i="71" s="1"/>
  <c r="R39" i="65"/>
  <c r="R18" i="65" s="1"/>
  <c r="R34" i="47"/>
  <c r="BK572" i="64"/>
  <c r="BK67" i="64"/>
  <c r="BK426" i="64"/>
  <c r="BK280" i="64"/>
  <c r="BK499" i="64"/>
  <c r="BK354" i="64"/>
  <c r="BK138" i="64"/>
  <c r="BK209" i="64"/>
  <c r="CF253" i="46"/>
  <c r="S20" i="56"/>
  <c r="BK362" i="64"/>
  <c r="BK507" i="64"/>
  <c r="BK146" i="64"/>
  <c r="BK580" i="64"/>
  <c r="BK434" i="64"/>
  <c r="BK217" i="64"/>
  <c r="BK75" i="64"/>
  <c r="BK288" i="64"/>
  <c r="T175" i="25"/>
  <c r="U199" i="56"/>
  <c r="T40" i="75" s="1"/>
  <c r="T22" i="75" s="1"/>
  <c r="BM214" i="64"/>
  <c r="BM431" i="64"/>
  <c r="BM285" i="64"/>
  <c r="BM143" i="64"/>
  <c r="BM504" i="64"/>
  <c r="BM577" i="64"/>
  <c r="BM72" i="64"/>
  <c r="BM359" i="64"/>
  <c r="BM420" i="64"/>
  <c r="BM348" i="64"/>
  <c r="BM61" i="64"/>
  <c r="BM493" i="64"/>
  <c r="BM566" i="64"/>
  <c r="BM132" i="64"/>
  <c r="BM203" i="64"/>
  <c r="BM274" i="64"/>
  <c r="BM511" i="64"/>
  <c r="BM150" i="64"/>
  <c r="BM366" i="64"/>
  <c r="BM79" i="64"/>
  <c r="BM584" i="64"/>
  <c r="BM292" i="64"/>
  <c r="BM438" i="64"/>
  <c r="BM221" i="64"/>
  <c r="BM136" i="64"/>
  <c r="BM278" i="64"/>
  <c r="BM207" i="64"/>
  <c r="BM497" i="64"/>
  <c r="BM352" i="64"/>
  <c r="BM424" i="64"/>
  <c r="BM65" i="64"/>
  <c r="BM570" i="64"/>
  <c r="BM144" i="64"/>
  <c r="BM578" i="64"/>
  <c r="BM432" i="64"/>
  <c r="BM505" i="64"/>
  <c r="BM215" i="64"/>
  <c r="BM73" i="64"/>
  <c r="BM360" i="64"/>
  <c r="BM286" i="64"/>
  <c r="BL284" i="64"/>
  <c r="BL503" i="64"/>
  <c r="BL71" i="64"/>
  <c r="BL576" i="64"/>
  <c r="BL430" i="64"/>
  <c r="BL213" i="64"/>
  <c r="BL142" i="64"/>
  <c r="BL358" i="64"/>
  <c r="BL510" i="64"/>
  <c r="BL291" i="64"/>
  <c r="BL437" i="64"/>
  <c r="BL78" i="64"/>
  <c r="BL583" i="64"/>
  <c r="BL149" i="64"/>
  <c r="BL365" i="64"/>
  <c r="BL220" i="64"/>
  <c r="BL202" i="64"/>
  <c r="BL60" i="64"/>
  <c r="BL273" i="64"/>
  <c r="BL131" i="64"/>
  <c r="BL492" i="64"/>
  <c r="BL347" i="64"/>
  <c r="BL565" i="64"/>
  <c r="BL419" i="64"/>
  <c r="BL283" i="64"/>
  <c r="BL429" i="64"/>
  <c r="BL141" i="64"/>
  <c r="BL502" i="64"/>
  <c r="BL357" i="64"/>
  <c r="BL70" i="64"/>
  <c r="BL212" i="64"/>
  <c r="BL575" i="64"/>
  <c r="S226" i="25"/>
  <c r="S30" i="57"/>
  <c r="S57" i="57" s="1"/>
  <c r="D73" i="56"/>
  <c r="K73" i="44" s="1"/>
  <c r="L73" i="44" s="1"/>
  <c r="CN61" i="46"/>
  <c r="CO61" i="46" s="1"/>
  <c r="AZ137" i="64"/>
  <c r="AZ208" i="64"/>
  <c r="AZ66" i="64"/>
  <c r="AZ353" i="64"/>
  <c r="AZ279" i="64"/>
  <c r="AZ571" i="64"/>
  <c r="AZ498" i="64"/>
  <c r="AZ425" i="64"/>
  <c r="AZ355" i="64"/>
  <c r="AZ281" i="64"/>
  <c r="AZ573" i="64"/>
  <c r="AZ427" i="64"/>
  <c r="AZ139" i="64"/>
  <c r="AZ68" i="64"/>
  <c r="AZ500" i="64"/>
  <c r="AZ210" i="64"/>
  <c r="AZ438" i="64"/>
  <c r="AZ79" i="64"/>
  <c r="AZ292" i="64"/>
  <c r="AZ150" i="64"/>
  <c r="AZ221" i="64"/>
  <c r="AZ511" i="64"/>
  <c r="AZ584" i="64"/>
  <c r="AZ366" i="64"/>
  <c r="AZ434" i="64"/>
  <c r="AZ146" i="64"/>
  <c r="AZ217" i="64"/>
  <c r="AZ507" i="64"/>
  <c r="AZ362" i="64"/>
  <c r="AZ580" i="64"/>
  <c r="AZ75" i="64"/>
  <c r="AZ288" i="64"/>
  <c r="AZ274" i="64"/>
  <c r="AZ493" i="64"/>
  <c r="AZ132" i="64"/>
  <c r="AZ61" i="64"/>
  <c r="AZ420" i="64"/>
  <c r="AZ203" i="64"/>
  <c r="AZ348" i="64"/>
  <c r="AZ566" i="64"/>
  <c r="AZ363" i="64"/>
  <c r="AZ581" i="64"/>
  <c r="AZ218" i="64"/>
  <c r="AZ508" i="64"/>
  <c r="AZ76" i="64"/>
  <c r="AZ289" i="64"/>
  <c r="AZ435" i="64"/>
  <c r="AZ147" i="64"/>
  <c r="BE140" i="64"/>
  <c r="BE211" i="64"/>
  <c r="BE69" i="64"/>
  <c r="BE356" i="64"/>
  <c r="BE501" i="64"/>
  <c r="BE428" i="64"/>
  <c r="BE574" i="64"/>
  <c r="BE282" i="64"/>
  <c r="BE213" i="64"/>
  <c r="BE284" i="64"/>
  <c r="BE503" i="64"/>
  <c r="BE576" i="64"/>
  <c r="BE71" i="64"/>
  <c r="BE142" i="64"/>
  <c r="BE358" i="64"/>
  <c r="BE430" i="64"/>
  <c r="BE289" i="64"/>
  <c r="BE147" i="64"/>
  <c r="BE76" i="64"/>
  <c r="BE508" i="64"/>
  <c r="BE435" i="64"/>
  <c r="BE363" i="64"/>
  <c r="BE218" i="64"/>
  <c r="BE581" i="64"/>
  <c r="BE78" i="64"/>
  <c r="BE149" i="64"/>
  <c r="BE583" i="64"/>
  <c r="BE437" i="64"/>
  <c r="BE291" i="64"/>
  <c r="BE220" i="64"/>
  <c r="BE510" i="64"/>
  <c r="BE365" i="64"/>
  <c r="BE133" i="64"/>
  <c r="BE204" i="64"/>
  <c r="BE567" i="64"/>
  <c r="BE349" i="64"/>
  <c r="BE62" i="64"/>
  <c r="BE494" i="64"/>
  <c r="BE275" i="64"/>
  <c r="BE421" i="64"/>
  <c r="BE75" i="64"/>
  <c r="BE580" i="64"/>
  <c r="BE362" i="64"/>
  <c r="BE217" i="64"/>
  <c r="BE434" i="64"/>
  <c r="BE507" i="64"/>
  <c r="BE288" i="64"/>
  <c r="BE146" i="64"/>
  <c r="L175" i="25"/>
  <c r="M199" i="56"/>
  <c r="L40" i="75" s="1"/>
  <c r="L22" i="75" s="1"/>
  <c r="BE212" i="64"/>
  <c r="BE70" i="64"/>
  <c r="BE283" i="64"/>
  <c r="BE357" i="64"/>
  <c r="BE429" i="64"/>
  <c r="BE502" i="64"/>
  <c r="BE141" i="64"/>
  <c r="BE575" i="64"/>
  <c r="BJ282" i="64"/>
  <c r="BJ501" i="64"/>
  <c r="BJ211" i="64"/>
  <c r="BJ140" i="64"/>
  <c r="BJ69" i="64"/>
  <c r="BJ356" i="64"/>
  <c r="BJ428" i="64"/>
  <c r="BJ574" i="64"/>
  <c r="BJ276" i="64"/>
  <c r="BJ350" i="64"/>
  <c r="BJ422" i="64"/>
  <c r="BJ205" i="64"/>
  <c r="BJ568" i="64"/>
  <c r="BJ495" i="64"/>
  <c r="BJ63" i="64"/>
  <c r="BJ134" i="64"/>
  <c r="BJ214" i="64"/>
  <c r="BJ431" i="64"/>
  <c r="BJ359" i="64"/>
  <c r="BJ577" i="64"/>
  <c r="BJ72" i="64"/>
  <c r="BJ143" i="64"/>
  <c r="BJ504" i="64"/>
  <c r="BJ285" i="64"/>
  <c r="BJ434" i="64"/>
  <c r="BJ75" i="64"/>
  <c r="BJ362" i="64"/>
  <c r="BJ288" i="64"/>
  <c r="BJ580" i="64"/>
  <c r="BJ217" i="64"/>
  <c r="BJ146" i="64"/>
  <c r="BJ507" i="64"/>
  <c r="BJ494" i="64"/>
  <c r="BJ204" i="64"/>
  <c r="BJ62" i="64"/>
  <c r="BJ567" i="64"/>
  <c r="BJ275" i="64"/>
  <c r="BJ349" i="64"/>
  <c r="BJ421" i="64"/>
  <c r="BJ133" i="64"/>
  <c r="BJ358" i="64"/>
  <c r="BJ430" i="64"/>
  <c r="BJ142" i="64"/>
  <c r="BJ71" i="64"/>
  <c r="BJ576" i="64"/>
  <c r="BJ284" i="64"/>
  <c r="BJ503" i="64"/>
  <c r="BJ213" i="64"/>
  <c r="BJ351" i="64"/>
  <c r="BJ206" i="64"/>
  <c r="BJ135" i="64"/>
  <c r="BJ496" i="64"/>
  <c r="BJ64" i="64"/>
  <c r="BJ569" i="64"/>
  <c r="BJ277" i="64"/>
  <c r="BJ423" i="64"/>
  <c r="BG79" i="64"/>
  <c r="BG584" i="64"/>
  <c r="BG438" i="64"/>
  <c r="BG150" i="64"/>
  <c r="BG292" i="64"/>
  <c r="BG511" i="64"/>
  <c r="BG366" i="64"/>
  <c r="BG221" i="64"/>
  <c r="BG502" i="64"/>
  <c r="BG70" i="64"/>
  <c r="BG283" i="64"/>
  <c r="BG575" i="64"/>
  <c r="BG429" i="64"/>
  <c r="BG212" i="64"/>
  <c r="BG141" i="64"/>
  <c r="BG357" i="64"/>
  <c r="CB253" i="46"/>
  <c r="O20" i="56"/>
  <c r="BG364" i="64"/>
  <c r="BG509" i="64"/>
  <c r="BG77" i="64"/>
  <c r="BG436" i="64"/>
  <c r="BG219" i="64"/>
  <c r="BG290" i="64"/>
  <c r="BG148" i="64"/>
  <c r="BG582" i="64"/>
  <c r="N26" i="70"/>
  <c r="N34" i="74"/>
  <c r="N37" i="69"/>
  <c r="N26" i="47"/>
  <c r="N32" i="75"/>
  <c r="N30" i="73"/>
  <c r="N31" i="65"/>
  <c r="N25" i="71"/>
  <c r="CN71" i="46"/>
  <c r="CO71" i="46" s="1"/>
  <c r="BP499" i="64"/>
  <c r="BP138" i="64"/>
  <c r="BP426" i="64"/>
  <c r="BP280" i="64"/>
  <c r="BP67" i="64"/>
  <c r="BP572" i="64"/>
  <c r="BP354" i="64"/>
  <c r="BP209" i="64"/>
  <c r="BP281" i="64"/>
  <c r="BP68" i="64"/>
  <c r="BP573" i="64"/>
  <c r="BP427" i="64"/>
  <c r="BP355" i="64"/>
  <c r="BP500" i="64"/>
  <c r="BP210" i="64"/>
  <c r="BP139" i="64"/>
  <c r="BP214" i="64"/>
  <c r="BP577" i="64"/>
  <c r="BP504" i="64"/>
  <c r="BP285" i="64"/>
  <c r="BP143" i="64"/>
  <c r="BP72" i="64"/>
  <c r="BP359" i="64"/>
  <c r="BP431" i="64"/>
  <c r="BP76" i="64"/>
  <c r="BP508" i="64"/>
  <c r="BP435" i="64"/>
  <c r="BP147" i="64"/>
  <c r="BP363" i="64"/>
  <c r="BP218" i="64"/>
  <c r="BP289" i="64"/>
  <c r="BP581" i="64"/>
  <c r="X199" i="56"/>
  <c r="W42" i="74" s="1"/>
  <c r="W22" i="74" s="1"/>
  <c r="W175" i="25"/>
  <c r="BP135" i="64"/>
  <c r="BP423" i="64"/>
  <c r="BP351" i="64"/>
  <c r="BP569" i="64"/>
  <c r="BP64" i="64"/>
  <c r="BP496" i="64"/>
  <c r="BP277" i="64"/>
  <c r="BP206" i="64"/>
  <c r="BP509" i="64"/>
  <c r="BP290" i="64"/>
  <c r="BP436" i="64"/>
  <c r="BP582" i="64"/>
  <c r="BP219" i="64"/>
  <c r="BP77" i="64"/>
  <c r="BP364" i="64"/>
  <c r="BP148" i="64"/>
  <c r="BH137" i="64"/>
  <c r="BH571" i="64"/>
  <c r="BH425" i="64"/>
  <c r="BH66" i="64"/>
  <c r="BH208" i="64"/>
  <c r="BH279" i="64"/>
  <c r="BH498" i="64"/>
  <c r="BH353" i="64"/>
  <c r="CC253" i="46"/>
  <c r="P20" i="56"/>
  <c r="BH204" i="64"/>
  <c r="BH421" i="64"/>
  <c r="BH567" i="64"/>
  <c r="BH275" i="64"/>
  <c r="BH349" i="64"/>
  <c r="BH494" i="64"/>
  <c r="BH133" i="64"/>
  <c r="BH62" i="64"/>
  <c r="BH573" i="64"/>
  <c r="BH500" i="64"/>
  <c r="BH281" i="64"/>
  <c r="BH427" i="64"/>
  <c r="BH355" i="64"/>
  <c r="BH210" i="64"/>
  <c r="BH68" i="64"/>
  <c r="BH139" i="64"/>
  <c r="BH143" i="64"/>
  <c r="BH285" i="64"/>
  <c r="BH359" i="64"/>
  <c r="BH431" i="64"/>
  <c r="BH214" i="64"/>
  <c r="BH72" i="64"/>
  <c r="BH577" i="64"/>
  <c r="BH504" i="64"/>
  <c r="O226" i="25"/>
  <c r="O30" i="57"/>
  <c r="O57" i="57" s="1"/>
  <c r="P199" i="56"/>
  <c r="O39" i="65" s="1"/>
  <c r="O18" i="65" s="1"/>
  <c r="O175" i="25"/>
  <c r="BH360" i="64"/>
  <c r="BH578" i="64"/>
  <c r="BH505" i="64"/>
  <c r="BH73" i="64"/>
  <c r="BH144" i="64"/>
  <c r="BH215" i="64"/>
  <c r="BH286" i="64"/>
  <c r="BH432" i="64"/>
  <c r="BB579" i="64"/>
  <c r="BB361" i="64"/>
  <c r="BB145" i="64"/>
  <c r="BB287" i="64"/>
  <c r="BB433" i="64"/>
  <c r="BB506" i="64"/>
  <c r="BB216" i="64"/>
  <c r="BB74" i="64"/>
  <c r="BW253" i="46"/>
  <c r="J20" i="56"/>
  <c r="BB497" i="64"/>
  <c r="BB65" i="64"/>
  <c r="BB136" i="64"/>
  <c r="BB570" i="64"/>
  <c r="BB352" i="64"/>
  <c r="BB424" i="64"/>
  <c r="BB278" i="64"/>
  <c r="BB207" i="64"/>
  <c r="BB218" i="64"/>
  <c r="BB363" i="64"/>
  <c r="BB508" i="64"/>
  <c r="BB435" i="64"/>
  <c r="BB147" i="64"/>
  <c r="BB76" i="64"/>
  <c r="BB289" i="64"/>
  <c r="BB581" i="64"/>
  <c r="BB574" i="64"/>
  <c r="BB211" i="64"/>
  <c r="BB282" i="64"/>
  <c r="BB69" i="64"/>
  <c r="BB356" i="64"/>
  <c r="BB501" i="64"/>
  <c r="BB140" i="64"/>
  <c r="BB428" i="64"/>
  <c r="BB60" i="64"/>
  <c r="BB273" i="64"/>
  <c r="BB492" i="64"/>
  <c r="BB565" i="64"/>
  <c r="BB419" i="64"/>
  <c r="BB131" i="64"/>
  <c r="BB202" i="64"/>
  <c r="BB347" i="64"/>
  <c r="BB73" i="64"/>
  <c r="BB505" i="64"/>
  <c r="BB432" i="64"/>
  <c r="BB360" i="64"/>
  <c r="BB215" i="64"/>
  <c r="BB286" i="64"/>
  <c r="BB578" i="64"/>
  <c r="BB144" i="64"/>
  <c r="BB220" i="64"/>
  <c r="BB365" i="64"/>
  <c r="BB291" i="64"/>
  <c r="BB149" i="64"/>
  <c r="BB510" i="64"/>
  <c r="BB437" i="64"/>
  <c r="BB583" i="64"/>
  <c r="BB78" i="64"/>
  <c r="BB567" i="64"/>
  <c r="BB275" i="64"/>
  <c r="BB133" i="64"/>
  <c r="BB421" i="64"/>
  <c r="BB494" i="64"/>
  <c r="BB204" i="64"/>
  <c r="BB349" i="64"/>
  <c r="BB62" i="64"/>
  <c r="BI504" i="64"/>
  <c r="BI143" i="64"/>
  <c r="BI214" i="64"/>
  <c r="BI577" i="64"/>
  <c r="BI72" i="64"/>
  <c r="BI431" i="64"/>
  <c r="BI359" i="64"/>
  <c r="BI285" i="64"/>
  <c r="BI77" i="64"/>
  <c r="BI509" i="64"/>
  <c r="BI364" i="64"/>
  <c r="BI148" i="64"/>
  <c r="BI219" i="64"/>
  <c r="BI436" i="64"/>
  <c r="BI290" i="64"/>
  <c r="BI582" i="64"/>
  <c r="BI506" i="64"/>
  <c r="BI74" i="64"/>
  <c r="BI361" i="64"/>
  <c r="BI579" i="64"/>
  <c r="BI287" i="64"/>
  <c r="BI145" i="64"/>
  <c r="BI433" i="64"/>
  <c r="BI216" i="64"/>
  <c r="BI353" i="64"/>
  <c r="BI279" i="64"/>
  <c r="BI208" i="64"/>
  <c r="BI571" i="64"/>
  <c r="BI498" i="64"/>
  <c r="BI137" i="64"/>
  <c r="BI66" i="64"/>
  <c r="BI425" i="64"/>
  <c r="CD253" i="46"/>
  <c r="Q20" i="56"/>
  <c r="BI493" i="64"/>
  <c r="BI274" i="64"/>
  <c r="BI348" i="64"/>
  <c r="BI132" i="64"/>
  <c r="BI566" i="64"/>
  <c r="BI203" i="64"/>
  <c r="BI61" i="64"/>
  <c r="BI420" i="64"/>
  <c r="AX213" i="64"/>
  <c r="AX284" i="64"/>
  <c r="AX142" i="64"/>
  <c r="AX71" i="64"/>
  <c r="AX576" i="64"/>
  <c r="AX358" i="64"/>
  <c r="AX503" i="64"/>
  <c r="AX430" i="64"/>
  <c r="AX580" i="64"/>
  <c r="AX75" i="64"/>
  <c r="AX288" i="64"/>
  <c r="AX507" i="64"/>
  <c r="AX434" i="64"/>
  <c r="AX362" i="64"/>
  <c r="AX217" i="64"/>
  <c r="AX146" i="64"/>
  <c r="AX353" i="64"/>
  <c r="AX137" i="64"/>
  <c r="AX208" i="64"/>
  <c r="AX571" i="64"/>
  <c r="AX425" i="64"/>
  <c r="AX498" i="64"/>
  <c r="AX279" i="64"/>
  <c r="AX66" i="64"/>
  <c r="AX495" i="64"/>
  <c r="AX422" i="64"/>
  <c r="AX205" i="64"/>
  <c r="AX568" i="64"/>
  <c r="AX350" i="64"/>
  <c r="AX276" i="64"/>
  <c r="AX134" i="64"/>
  <c r="AX63" i="64"/>
  <c r="AX575" i="64"/>
  <c r="AX357" i="64"/>
  <c r="AX212" i="64"/>
  <c r="AX70" i="64"/>
  <c r="AX429" i="64"/>
  <c r="AX283" i="64"/>
  <c r="AX141" i="64"/>
  <c r="AX502" i="64"/>
  <c r="AX214" i="64"/>
  <c r="AX359" i="64"/>
  <c r="AX285" i="64"/>
  <c r="AX504" i="64"/>
  <c r="AX143" i="64"/>
  <c r="AX72" i="64"/>
  <c r="AX431" i="64"/>
  <c r="AX577" i="64"/>
  <c r="AX135" i="64"/>
  <c r="AX351" i="64"/>
  <c r="AX496" i="64"/>
  <c r="AX206" i="64"/>
  <c r="AX277" i="64"/>
  <c r="AX569" i="64"/>
  <c r="AX423" i="64"/>
  <c r="AX64" i="64"/>
  <c r="E226" i="25"/>
  <c r="E30" i="57"/>
  <c r="E57" i="57" s="1"/>
  <c r="CN74" i="46"/>
  <c r="CO74" i="46" s="1"/>
  <c r="D32" i="75"/>
  <c r="D26" i="47"/>
  <c r="D31" i="65"/>
  <c r="D30" i="73"/>
  <c r="D26" i="70"/>
  <c r="D34" i="74"/>
  <c r="D37" i="69"/>
  <c r="D60" i="56"/>
  <c r="K60" i="44" s="1"/>
  <c r="L60" i="44" s="1"/>
  <c r="D25" i="71"/>
  <c r="CN79" i="46"/>
  <c r="CO79" i="46" s="1"/>
  <c r="D75" i="56"/>
  <c r="K75" i="44" s="1"/>
  <c r="L75" i="44" s="1"/>
  <c r="D67" i="56"/>
  <c r="K67" i="44" s="1"/>
  <c r="L67" i="44" s="1"/>
  <c r="F248" i="25"/>
  <c r="F331" i="25" s="1"/>
  <c r="I248" i="25"/>
  <c r="I331" i="25" s="1"/>
  <c r="T33" i="71"/>
  <c r="T19" i="71" s="1"/>
  <c r="T248" i="25"/>
  <c r="T331" i="25" s="1"/>
  <c r="V248" i="25"/>
  <c r="V331" i="25" s="1"/>
  <c r="BC424" i="64"/>
  <c r="BC65" i="64"/>
  <c r="BC136" i="64"/>
  <c r="BC207" i="64"/>
  <c r="BC352" i="64"/>
  <c r="BC570" i="64"/>
  <c r="BC278" i="64"/>
  <c r="BC497" i="64"/>
  <c r="BC574" i="64"/>
  <c r="BC282" i="64"/>
  <c r="BC140" i="64"/>
  <c r="BC69" i="64"/>
  <c r="BC356" i="64"/>
  <c r="BC211" i="64"/>
  <c r="BC428" i="64"/>
  <c r="BC501" i="64"/>
  <c r="BC221" i="64"/>
  <c r="BC79" i="64"/>
  <c r="BC511" i="64"/>
  <c r="BC292" i="64"/>
  <c r="BC438" i="64"/>
  <c r="BC366" i="64"/>
  <c r="BC150" i="64"/>
  <c r="BC584" i="64"/>
  <c r="BC75" i="64"/>
  <c r="BC217" i="64"/>
  <c r="BC507" i="64"/>
  <c r="BC362" i="64"/>
  <c r="BC146" i="64"/>
  <c r="BC288" i="64"/>
  <c r="BC580" i="64"/>
  <c r="BC434" i="64"/>
  <c r="J26" i="47"/>
  <c r="J26" i="70"/>
  <c r="J30" i="73"/>
  <c r="J32" i="75"/>
  <c r="J37" i="69"/>
  <c r="J34" i="74"/>
  <c r="J25" i="71"/>
  <c r="J31" i="65"/>
  <c r="BC504" i="64"/>
  <c r="BC431" i="64"/>
  <c r="BC359" i="64"/>
  <c r="BC72" i="64"/>
  <c r="BC143" i="64"/>
  <c r="BC577" i="64"/>
  <c r="BC214" i="64"/>
  <c r="BC285" i="64"/>
  <c r="BC421" i="64"/>
  <c r="BC133" i="64"/>
  <c r="BC349" i="64"/>
  <c r="BC275" i="64"/>
  <c r="BC567" i="64"/>
  <c r="BC204" i="64"/>
  <c r="BC494" i="64"/>
  <c r="BC62" i="64"/>
  <c r="BA423" i="64"/>
  <c r="BA64" i="64"/>
  <c r="BA135" i="64"/>
  <c r="BA569" i="64"/>
  <c r="BA351" i="64"/>
  <c r="BA206" i="64"/>
  <c r="BA496" i="64"/>
  <c r="BA277" i="64"/>
  <c r="BA138" i="64"/>
  <c r="BA67" i="64"/>
  <c r="BA354" i="64"/>
  <c r="BA280" i="64"/>
  <c r="BA426" i="64"/>
  <c r="BA572" i="64"/>
  <c r="BA499" i="64"/>
  <c r="BA209" i="64"/>
  <c r="BA143" i="64"/>
  <c r="BA72" i="64"/>
  <c r="BA504" i="64"/>
  <c r="BA359" i="64"/>
  <c r="BA214" i="64"/>
  <c r="BA431" i="64"/>
  <c r="BA577" i="64"/>
  <c r="BA285" i="64"/>
  <c r="H175" i="25"/>
  <c r="I199" i="56"/>
  <c r="H45" i="69" s="1"/>
  <c r="H24" i="69" s="1"/>
  <c r="BA576" i="64"/>
  <c r="BA71" i="64"/>
  <c r="BA284" i="64"/>
  <c r="BA142" i="64"/>
  <c r="BA358" i="64"/>
  <c r="BA430" i="64"/>
  <c r="BA503" i="64"/>
  <c r="BA213" i="64"/>
  <c r="BN423" i="64"/>
  <c r="BN496" i="64"/>
  <c r="BN206" i="64"/>
  <c r="BN135" i="64"/>
  <c r="BN64" i="64"/>
  <c r="BN277" i="64"/>
  <c r="BN569" i="64"/>
  <c r="BN351" i="64"/>
  <c r="U175" i="25"/>
  <c r="V199" i="56"/>
  <c r="U42" i="74" s="1"/>
  <c r="U22" i="74" s="1"/>
  <c r="U226" i="25"/>
  <c r="U30" i="57"/>
  <c r="U57" i="57" s="1"/>
  <c r="BN565" i="64"/>
  <c r="BN347" i="64"/>
  <c r="BN419" i="64"/>
  <c r="BN273" i="64"/>
  <c r="BN492" i="64"/>
  <c r="BN60" i="64"/>
  <c r="BN131" i="64"/>
  <c r="BN202" i="64"/>
  <c r="BN136" i="64"/>
  <c r="BN424" i="64"/>
  <c r="BN497" i="64"/>
  <c r="BN207" i="64"/>
  <c r="BN65" i="64"/>
  <c r="BN570" i="64"/>
  <c r="BN352" i="64"/>
  <c r="BN278" i="64"/>
  <c r="BN280" i="64"/>
  <c r="BN67" i="64"/>
  <c r="BN572" i="64"/>
  <c r="BN499" i="64"/>
  <c r="BN354" i="64"/>
  <c r="BN426" i="64"/>
  <c r="BN138" i="64"/>
  <c r="BN209" i="64"/>
  <c r="BN66" i="64"/>
  <c r="BN208" i="64"/>
  <c r="BN279" i="64"/>
  <c r="BN498" i="64"/>
  <c r="BN137" i="64"/>
  <c r="BN425" i="64"/>
  <c r="BN571" i="64"/>
  <c r="BN353" i="64"/>
  <c r="AY63" i="64"/>
  <c r="AY495" i="64"/>
  <c r="AY276" i="64"/>
  <c r="AY205" i="64"/>
  <c r="AY422" i="64"/>
  <c r="AY350" i="64"/>
  <c r="AY568" i="64"/>
  <c r="AY134" i="64"/>
  <c r="AY426" i="64"/>
  <c r="AY67" i="64"/>
  <c r="AY572" i="64"/>
  <c r="AY354" i="64"/>
  <c r="AY280" i="64"/>
  <c r="AY499" i="64"/>
  <c r="AY138" i="64"/>
  <c r="AY209" i="64"/>
  <c r="AY212" i="64"/>
  <c r="AY357" i="64"/>
  <c r="AY502" i="64"/>
  <c r="AY283" i="64"/>
  <c r="AY141" i="64"/>
  <c r="AY70" i="64"/>
  <c r="AY575" i="64"/>
  <c r="AY429" i="64"/>
  <c r="AY64" i="64"/>
  <c r="AY569" i="64"/>
  <c r="AY351" i="64"/>
  <c r="AY423" i="64"/>
  <c r="AY496" i="64"/>
  <c r="AY206" i="64"/>
  <c r="AY277" i="64"/>
  <c r="AY135" i="64"/>
  <c r="F226" i="25"/>
  <c r="F39" i="65"/>
  <c r="F18" i="65" s="1"/>
  <c r="F30" i="57"/>
  <c r="F57" i="57" s="1"/>
  <c r="F45" i="69"/>
  <c r="F24" i="69" s="1"/>
  <c r="BF70" i="64"/>
  <c r="BF283" i="64"/>
  <c r="BF141" i="64"/>
  <c r="BF429" i="64"/>
  <c r="BF502" i="64"/>
  <c r="BF212" i="64"/>
  <c r="BF575" i="64"/>
  <c r="BF357" i="64"/>
  <c r="BF207" i="64"/>
  <c r="BF497" i="64"/>
  <c r="BF65" i="64"/>
  <c r="BF352" i="64"/>
  <c r="BF136" i="64"/>
  <c r="BF424" i="64"/>
  <c r="BF278" i="64"/>
  <c r="BF570" i="64"/>
  <c r="BF568" i="64"/>
  <c r="BF205" i="64"/>
  <c r="BF350" i="64"/>
  <c r="BF276" i="64"/>
  <c r="BF134" i="64"/>
  <c r="BF63" i="64"/>
  <c r="BF495" i="64"/>
  <c r="BF422" i="64"/>
  <c r="BF363" i="64"/>
  <c r="BF289" i="64"/>
  <c r="BF147" i="64"/>
  <c r="BF218" i="64"/>
  <c r="BF581" i="64"/>
  <c r="BF76" i="64"/>
  <c r="BF508" i="64"/>
  <c r="BF435" i="64"/>
  <c r="BF140" i="64"/>
  <c r="BF356" i="64"/>
  <c r="BF428" i="64"/>
  <c r="BF69" i="64"/>
  <c r="BF282" i="64"/>
  <c r="BF211" i="64"/>
  <c r="BF574" i="64"/>
  <c r="BF501" i="64"/>
  <c r="BF506" i="64"/>
  <c r="BF361" i="64"/>
  <c r="BF216" i="64"/>
  <c r="BF579" i="64"/>
  <c r="BF145" i="64"/>
  <c r="BF433" i="64"/>
  <c r="BF74" i="64"/>
  <c r="BF287" i="64"/>
  <c r="D68" i="56"/>
  <c r="K68" i="44" s="1"/>
  <c r="L68" i="44" s="1"/>
  <c r="CN63" i="46"/>
  <c r="CO63" i="46" s="1"/>
  <c r="AW512" i="64"/>
  <c r="AW514" i="64" s="1"/>
  <c r="BT202" i="46" s="1"/>
  <c r="AW367" i="64"/>
  <c r="CN64" i="46"/>
  <c r="CO64" i="46" s="1"/>
  <c r="D62" i="56"/>
  <c r="K62" i="44" s="1"/>
  <c r="L62" i="44" s="1"/>
  <c r="BO77" i="64"/>
  <c r="BO219" i="64"/>
  <c r="BO148" i="64"/>
  <c r="BO364" i="64"/>
  <c r="BO582" i="64"/>
  <c r="BO436" i="64"/>
  <c r="BO509" i="64"/>
  <c r="BO290" i="64"/>
  <c r="BO422" i="64"/>
  <c r="BO350" i="64"/>
  <c r="BO205" i="64"/>
  <c r="BO276" i="64"/>
  <c r="BO134" i="64"/>
  <c r="BO495" i="64"/>
  <c r="BO568" i="64"/>
  <c r="BO63" i="64"/>
  <c r="BO357" i="64"/>
  <c r="BO429" i="64"/>
  <c r="BO141" i="64"/>
  <c r="BO502" i="64"/>
  <c r="BO212" i="64"/>
  <c r="BO575" i="64"/>
  <c r="BO283" i="64"/>
  <c r="BO70" i="64"/>
  <c r="BO363" i="64"/>
  <c r="BO289" i="64"/>
  <c r="BO435" i="64"/>
  <c r="BO508" i="64"/>
  <c r="BO218" i="64"/>
  <c r="BO147" i="64"/>
  <c r="BO76" i="64"/>
  <c r="BO581" i="64"/>
  <c r="BO507" i="64"/>
  <c r="BO580" i="64"/>
  <c r="BO288" i="64"/>
  <c r="BO146" i="64"/>
  <c r="BO75" i="64"/>
  <c r="BO362" i="64"/>
  <c r="BO217" i="64"/>
  <c r="BO434" i="64"/>
  <c r="BO426" i="64"/>
  <c r="BO280" i="64"/>
  <c r="BO499" i="64"/>
  <c r="BO354" i="64"/>
  <c r="BO572" i="64"/>
  <c r="BO67" i="64"/>
  <c r="BO138" i="64"/>
  <c r="BO209" i="64"/>
  <c r="V226" i="25"/>
  <c r="V30" i="57"/>
  <c r="V57" i="57" s="1"/>
  <c r="K26" i="70"/>
  <c r="K25" i="71"/>
  <c r="K30" i="73"/>
  <c r="K34" i="74"/>
  <c r="K31" i="65"/>
  <c r="K37" i="69"/>
  <c r="K32" i="75"/>
  <c r="K26" i="47"/>
  <c r="BD565" i="64"/>
  <c r="BD273" i="64"/>
  <c r="BD492" i="64"/>
  <c r="BD131" i="64"/>
  <c r="BD419" i="64"/>
  <c r="BD347" i="64"/>
  <c r="BD202" i="64"/>
  <c r="BD60" i="64"/>
  <c r="BD358" i="64"/>
  <c r="BD213" i="64"/>
  <c r="BD503" i="64"/>
  <c r="BD576" i="64"/>
  <c r="BD430" i="64"/>
  <c r="BD142" i="64"/>
  <c r="BD284" i="64"/>
  <c r="BD71" i="64"/>
  <c r="K226" i="25"/>
  <c r="K40" i="75"/>
  <c r="K22" i="75" s="1"/>
  <c r="K42" i="74"/>
  <c r="K22" i="74" s="1"/>
  <c r="K30" i="57"/>
  <c r="K57" i="57" s="1"/>
  <c r="BD494" i="64"/>
  <c r="BD275" i="64"/>
  <c r="BD567" i="64"/>
  <c r="BD421" i="64"/>
  <c r="BD204" i="64"/>
  <c r="BD349" i="64"/>
  <c r="BD62" i="64"/>
  <c r="BD133" i="64"/>
  <c r="BD505" i="64"/>
  <c r="BD432" i="64"/>
  <c r="BD360" i="64"/>
  <c r="BD215" i="64"/>
  <c r="BD144" i="64"/>
  <c r="BD578" i="64"/>
  <c r="BD286" i="64"/>
  <c r="BD73" i="64"/>
  <c r="BK578" i="64"/>
  <c r="BK286" i="64"/>
  <c r="BK505" i="64"/>
  <c r="BK144" i="64"/>
  <c r="BK73" i="64"/>
  <c r="BK360" i="64"/>
  <c r="BK432" i="64"/>
  <c r="BK215" i="64"/>
  <c r="BK511" i="64"/>
  <c r="BK221" i="64"/>
  <c r="BK366" i="64"/>
  <c r="BK150" i="64"/>
  <c r="BK292" i="64"/>
  <c r="BK584" i="64"/>
  <c r="BK79" i="64"/>
  <c r="BK438" i="64"/>
  <c r="BK433" i="64"/>
  <c r="BK216" i="64"/>
  <c r="BK145" i="64"/>
  <c r="BK579" i="64"/>
  <c r="BK74" i="64"/>
  <c r="BK287" i="64"/>
  <c r="BK361" i="64"/>
  <c r="BK506" i="64"/>
  <c r="BK365" i="64"/>
  <c r="BK510" i="64"/>
  <c r="BK220" i="64"/>
  <c r="BK78" i="64"/>
  <c r="BK437" i="64"/>
  <c r="BK291" i="64"/>
  <c r="BK149" i="64"/>
  <c r="BK583" i="64"/>
  <c r="BK62" i="64"/>
  <c r="BK421" i="64"/>
  <c r="BK275" i="64"/>
  <c r="BK204" i="64"/>
  <c r="BK567" i="64"/>
  <c r="BK133" i="64"/>
  <c r="BK349" i="64"/>
  <c r="BK494" i="64"/>
  <c r="BK351" i="64"/>
  <c r="BK64" i="64"/>
  <c r="BK135" i="64"/>
  <c r="BK206" i="64"/>
  <c r="BK569" i="64"/>
  <c r="BK496" i="64"/>
  <c r="BK277" i="64"/>
  <c r="BK423" i="64"/>
  <c r="BK357" i="64"/>
  <c r="BK575" i="64"/>
  <c r="BK502" i="64"/>
  <c r="BK283" i="64"/>
  <c r="BK212" i="64"/>
  <c r="BK141" i="64"/>
  <c r="BK70" i="64"/>
  <c r="BK429" i="64"/>
  <c r="BM581" i="64"/>
  <c r="BM435" i="64"/>
  <c r="BM218" i="64"/>
  <c r="BM508" i="64"/>
  <c r="BM147" i="64"/>
  <c r="BM76" i="64"/>
  <c r="BM363" i="64"/>
  <c r="BM289" i="64"/>
  <c r="BM208" i="64"/>
  <c r="BM137" i="64"/>
  <c r="BM353" i="64"/>
  <c r="BM571" i="64"/>
  <c r="BM66" i="64"/>
  <c r="BM279" i="64"/>
  <c r="BM425" i="64"/>
  <c r="BM498" i="64"/>
  <c r="BM204" i="64"/>
  <c r="BM133" i="64"/>
  <c r="BM494" i="64"/>
  <c r="BM567" i="64"/>
  <c r="BM275" i="64"/>
  <c r="BM349" i="64"/>
  <c r="BM62" i="64"/>
  <c r="BM421" i="64"/>
  <c r="BM436" i="64"/>
  <c r="BM219" i="64"/>
  <c r="BM77" i="64"/>
  <c r="BM290" i="64"/>
  <c r="BM148" i="64"/>
  <c r="BM364" i="64"/>
  <c r="BM509" i="64"/>
  <c r="BM582" i="64"/>
  <c r="BM202" i="64"/>
  <c r="BM347" i="64"/>
  <c r="BM60" i="64"/>
  <c r="BM565" i="64"/>
  <c r="BM273" i="64"/>
  <c r="BM419" i="64"/>
  <c r="BM492" i="64"/>
  <c r="BM131" i="64"/>
  <c r="BM146" i="64"/>
  <c r="BM288" i="64"/>
  <c r="BM75" i="64"/>
  <c r="BM580" i="64"/>
  <c r="BM217" i="64"/>
  <c r="BM362" i="64"/>
  <c r="BM507" i="64"/>
  <c r="BM434" i="64"/>
  <c r="T226" i="25"/>
  <c r="T30" i="57"/>
  <c r="T57" i="57" s="1"/>
  <c r="T34" i="47"/>
  <c r="BL274" i="64"/>
  <c r="BL132" i="64"/>
  <c r="BL203" i="64"/>
  <c r="BL493" i="64"/>
  <c r="BL566" i="64"/>
  <c r="BL420" i="64"/>
  <c r="BL348" i="64"/>
  <c r="BL61" i="64"/>
  <c r="BL207" i="64"/>
  <c r="BL136" i="64"/>
  <c r="BL65" i="64"/>
  <c r="BL497" i="64"/>
  <c r="BL278" i="64"/>
  <c r="BL352" i="64"/>
  <c r="BL570" i="64"/>
  <c r="BL424" i="64"/>
  <c r="BL426" i="64"/>
  <c r="BL280" i="64"/>
  <c r="BL572" i="64"/>
  <c r="BL67" i="64"/>
  <c r="BL499" i="64"/>
  <c r="BL354" i="64"/>
  <c r="BL138" i="64"/>
  <c r="BL209" i="64"/>
  <c r="BL287" i="64"/>
  <c r="BL216" i="64"/>
  <c r="BL579" i="64"/>
  <c r="BL361" i="64"/>
  <c r="BL506" i="64"/>
  <c r="BL74" i="64"/>
  <c r="BL145" i="64"/>
  <c r="BL433" i="64"/>
  <c r="BL507" i="64"/>
  <c r="BL146" i="64"/>
  <c r="BL217" i="64"/>
  <c r="BL434" i="64"/>
  <c r="BL362" i="64"/>
  <c r="BL288" i="64"/>
  <c r="BL75" i="64"/>
  <c r="BL580" i="64"/>
  <c r="S175" i="25"/>
  <c r="T199" i="56"/>
  <c r="S45" i="69" s="1"/>
  <c r="S24" i="69" s="1"/>
  <c r="BL73" i="64"/>
  <c r="BL215" i="64"/>
  <c r="BL578" i="64"/>
  <c r="BL432" i="64"/>
  <c r="BL505" i="64"/>
  <c r="BL144" i="64"/>
  <c r="BL286" i="64"/>
  <c r="BL360" i="64"/>
  <c r="BL349" i="64"/>
  <c r="BL133" i="64"/>
  <c r="BL567" i="64"/>
  <c r="BL494" i="64"/>
  <c r="BL204" i="64"/>
  <c r="BL62" i="64"/>
  <c r="BL275" i="64"/>
  <c r="BL421" i="64"/>
  <c r="BL574" i="64"/>
  <c r="BL69" i="64"/>
  <c r="BL501" i="64"/>
  <c r="BL356" i="64"/>
  <c r="BL211" i="64"/>
  <c r="BL140" i="64"/>
  <c r="BL282" i="64"/>
  <c r="BL428" i="64"/>
  <c r="BQ640" i="64"/>
  <c r="CN73" i="46"/>
  <c r="CO73" i="46" s="1"/>
  <c r="D48" i="57"/>
  <c r="E252" i="56"/>
  <c r="D77" i="56"/>
  <c r="K77" i="44" s="1"/>
  <c r="L77" i="44" s="1"/>
  <c r="BQ646" i="64"/>
  <c r="D66" i="56"/>
  <c r="K66" i="44" s="1"/>
  <c r="L66" i="44" s="1"/>
  <c r="G226" i="25"/>
  <c r="G38" i="73"/>
  <c r="G19" i="73" s="1"/>
  <c r="G34" i="47"/>
  <c r="G45" i="69"/>
  <c r="G24" i="69" s="1"/>
  <c r="G30" i="57"/>
  <c r="G57" i="57" s="1"/>
  <c r="G39" i="65"/>
  <c r="G18" i="65" s="1"/>
  <c r="G40" i="75"/>
  <c r="G22" i="75" s="1"/>
  <c r="G33" i="71"/>
  <c r="G19" i="71" s="1"/>
  <c r="G34" i="70"/>
  <c r="G20" i="70" s="1"/>
  <c r="G42" i="74"/>
  <c r="G22" i="74" s="1"/>
  <c r="AZ574" i="64"/>
  <c r="AZ282" i="64"/>
  <c r="AZ140" i="64"/>
  <c r="AZ69" i="64"/>
  <c r="AZ501" i="64"/>
  <c r="AZ211" i="64"/>
  <c r="AZ356" i="64"/>
  <c r="AZ428" i="64"/>
  <c r="AZ349" i="64"/>
  <c r="AZ62" i="64"/>
  <c r="AZ275" i="64"/>
  <c r="AZ204" i="64"/>
  <c r="AZ421" i="64"/>
  <c r="AZ567" i="64"/>
  <c r="AZ133" i="64"/>
  <c r="AZ494" i="64"/>
  <c r="AZ276" i="64"/>
  <c r="AZ350" i="64"/>
  <c r="AZ205" i="64"/>
  <c r="AZ495" i="64"/>
  <c r="AZ422" i="64"/>
  <c r="AZ568" i="64"/>
  <c r="AZ63" i="64"/>
  <c r="AZ134" i="64"/>
  <c r="AZ361" i="64"/>
  <c r="AZ433" i="64"/>
  <c r="AZ287" i="64"/>
  <c r="AZ74" i="64"/>
  <c r="AZ145" i="64"/>
  <c r="AZ506" i="64"/>
  <c r="AZ216" i="64"/>
  <c r="AZ579" i="64"/>
  <c r="BU253" i="46"/>
  <c r="H20" i="56"/>
  <c r="L226" i="25"/>
  <c r="L42" i="74"/>
  <c r="L22" i="74" s="1"/>
  <c r="L34" i="70"/>
  <c r="L20" i="70" s="1"/>
  <c r="L30" i="57"/>
  <c r="L57" i="57" s="1"/>
  <c r="BZ253" i="46"/>
  <c r="M20" i="56"/>
  <c r="BE571" i="64"/>
  <c r="BE66" i="64"/>
  <c r="BE425" i="64"/>
  <c r="BE279" i="64"/>
  <c r="BE137" i="64"/>
  <c r="BE498" i="64"/>
  <c r="BE353" i="64"/>
  <c r="BE208" i="64"/>
  <c r="BE351" i="64"/>
  <c r="BE496" i="64"/>
  <c r="BE64" i="64"/>
  <c r="BE277" i="64"/>
  <c r="BE206" i="64"/>
  <c r="BE423" i="64"/>
  <c r="BE135" i="64"/>
  <c r="BE569" i="64"/>
  <c r="BE72" i="64"/>
  <c r="BE431" i="64"/>
  <c r="BE504" i="64"/>
  <c r="BE285" i="64"/>
  <c r="BE359" i="64"/>
  <c r="BE577" i="64"/>
  <c r="BE143" i="64"/>
  <c r="BE214" i="64"/>
  <c r="BE281" i="64"/>
  <c r="BE427" i="64"/>
  <c r="BE355" i="64"/>
  <c r="BE573" i="64"/>
  <c r="BE210" i="64"/>
  <c r="BE139" i="64"/>
  <c r="BE500" i="64"/>
  <c r="BE68" i="64"/>
  <c r="BE511" i="64"/>
  <c r="BE366" i="64"/>
  <c r="BE221" i="64"/>
  <c r="BE150" i="64"/>
  <c r="BE292" i="64"/>
  <c r="BE438" i="64"/>
  <c r="BE79" i="64"/>
  <c r="BE584" i="64"/>
  <c r="BE219" i="64"/>
  <c r="BE77" i="64"/>
  <c r="BE509" i="64"/>
  <c r="BE364" i="64"/>
  <c r="BE582" i="64"/>
  <c r="BE148" i="64"/>
  <c r="BE436" i="64"/>
  <c r="BE290" i="64"/>
  <c r="BJ575" i="64"/>
  <c r="BJ283" i="64"/>
  <c r="BJ357" i="64"/>
  <c r="BJ141" i="64"/>
  <c r="BJ212" i="64"/>
  <c r="BJ429" i="64"/>
  <c r="BJ502" i="64"/>
  <c r="BJ70" i="64"/>
  <c r="BJ216" i="64"/>
  <c r="BJ433" i="64"/>
  <c r="BJ74" i="64"/>
  <c r="BJ361" i="64"/>
  <c r="BJ506" i="64"/>
  <c r="BJ145" i="64"/>
  <c r="BJ579" i="64"/>
  <c r="BJ287" i="64"/>
  <c r="BJ66" i="64"/>
  <c r="BJ353" i="64"/>
  <c r="BJ137" i="64"/>
  <c r="BJ279" i="64"/>
  <c r="BJ498" i="64"/>
  <c r="BJ571" i="64"/>
  <c r="BJ208" i="64"/>
  <c r="BJ425" i="64"/>
  <c r="Q175" i="25"/>
  <c r="R199" i="56"/>
  <c r="Q39" i="65" s="1"/>
  <c r="Q18" i="65" s="1"/>
  <c r="BJ273" i="64"/>
  <c r="BJ565" i="64"/>
  <c r="BJ492" i="64"/>
  <c r="BJ131" i="64"/>
  <c r="BJ202" i="64"/>
  <c r="BJ347" i="64"/>
  <c r="BJ60" i="64"/>
  <c r="BJ419" i="64"/>
  <c r="Q25" i="71"/>
  <c r="Q37" i="69"/>
  <c r="Q31" i="65"/>
  <c r="Q26" i="47"/>
  <c r="Q34" i="74"/>
  <c r="Q30" i="73"/>
  <c r="Q26" i="70"/>
  <c r="Q32" i="75"/>
  <c r="BJ509" i="64"/>
  <c r="BJ219" i="64"/>
  <c r="BJ148" i="64"/>
  <c r="BJ436" i="64"/>
  <c r="BJ364" i="64"/>
  <c r="BJ582" i="64"/>
  <c r="BJ290" i="64"/>
  <c r="BJ77" i="64"/>
  <c r="BJ67" i="64"/>
  <c r="BJ426" i="64"/>
  <c r="BJ499" i="64"/>
  <c r="BJ354" i="64"/>
  <c r="BJ138" i="64"/>
  <c r="BJ280" i="64"/>
  <c r="BJ572" i="64"/>
  <c r="BJ209" i="64"/>
  <c r="BJ583" i="64"/>
  <c r="BJ149" i="64"/>
  <c r="BJ510" i="64"/>
  <c r="BJ291" i="64"/>
  <c r="BJ78" i="64"/>
  <c r="BJ220" i="64"/>
  <c r="BJ437" i="64"/>
  <c r="BJ365" i="64"/>
  <c r="BG350" i="64"/>
  <c r="BG63" i="64"/>
  <c r="BG422" i="64"/>
  <c r="BG205" i="64"/>
  <c r="BG134" i="64"/>
  <c r="BG495" i="64"/>
  <c r="BG568" i="64"/>
  <c r="BG276" i="64"/>
  <c r="BG214" i="64"/>
  <c r="BG285" i="64"/>
  <c r="BG72" i="64"/>
  <c r="BG143" i="64"/>
  <c r="BG431" i="64"/>
  <c r="BG359" i="64"/>
  <c r="BG577" i="64"/>
  <c r="BG504" i="64"/>
  <c r="BG506" i="64"/>
  <c r="BG145" i="64"/>
  <c r="BG579" i="64"/>
  <c r="BG216" i="64"/>
  <c r="BG287" i="64"/>
  <c r="BG361" i="64"/>
  <c r="BG433" i="64"/>
  <c r="BG74" i="64"/>
  <c r="BG140" i="64"/>
  <c r="BG501" i="64"/>
  <c r="BG211" i="64"/>
  <c r="BG356" i="64"/>
  <c r="BG69" i="64"/>
  <c r="BG574" i="64"/>
  <c r="BG282" i="64"/>
  <c r="BG428" i="64"/>
  <c r="BG576" i="64"/>
  <c r="BG284" i="64"/>
  <c r="BG430" i="64"/>
  <c r="BG71" i="64"/>
  <c r="BG213" i="64"/>
  <c r="BG358" i="64"/>
  <c r="BG142" i="64"/>
  <c r="BG503" i="64"/>
  <c r="BG215" i="64"/>
  <c r="BG73" i="64"/>
  <c r="BG286" i="64"/>
  <c r="BG144" i="64"/>
  <c r="BG432" i="64"/>
  <c r="BG505" i="64"/>
  <c r="BG360" i="64"/>
  <c r="BG578" i="64"/>
  <c r="N175" i="25"/>
  <c r="O199" i="56"/>
  <c r="N40" i="75" s="1"/>
  <c r="N22" i="75" s="1"/>
  <c r="BG291" i="64"/>
  <c r="BG437" i="64"/>
  <c r="BG510" i="64"/>
  <c r="BG78" i="64"/>
  <c r="BG583" i="64"/>
  <c r="BG149" i="64"/>
  <c r="BG220" i="64"/>
  <c r="BG365" i="64"/>
  <c r="BG363" i="64"/>
  <c r="BG218" i="64"/>
  <c r="BG289" i="64"/>
  <c r="BG435" i="64"/>
  <c r="BG581" i="64"/>
  <c r="BG76" i="64"/>
  <c r="BG147" i="64"/>
  <c r="BG508" i="64"/>
  <c r="BP78" i="64"/>
  <c r="BP149" i="64"/>
  <c r="BP437" i="64"/>
  <c r="BP583" i="64"/>
  <c r="BP365" i="64"/>
  <c r="BP220" i="64"/>
  <c r="BP291" i="64"/>
  <c r="BP510" i="64"/>
  <c r="BP282" i="64"/>
  <c r="BP211" i="64"/>
  <c r="BP428" i="64"/>
  <c r="BP140" i="64"/>
  <c r="BP69" i="64"/>
  <c r="BP574" i="64"/>
  <c r="BP356" i="64"/>
  <c r="BP501" i="64"/>
  <c r="BP424" i="64"/>
  <c r="BP207" i="64"/>
  <c r="BP352" i="64"/>
  <c r="BP570" i="64"/>
  <c r="BP278" i="64"/>
  <c r="BP497" i="64"/>
  <c r="BP136" i="64"/>
  <c r="BP65" i="64"/>
  <c r="CK253" i="46"/>
  <c r="X20" i="56"/>
  <c r="BH75" i="64"/>
  <c r="BH217" i="64"/>
  <c r="BH434" i="64"/>
  <c r="BH362" i="64"/>
  <c r="BH146" i="64"/>
  <c r="BH507" i="64"/>
  <c r="BH288" i="64"/>
  <c r="BH580" i="64"/>
  <c r="BH350" i="64"/>
  <c r="BH495" i="64"/>
  <c r="BH422" i="64"/>
  <c r="BH205" i="64"/>
  <c r="BH134" i="64"/>
  <c r="BH63" i="64"/>
  <c r="BH276" i="64"/>
  <c r="BH568" i="64"/>
  <c r="BH70" i="64"/>
  <c r="BH429" i="64"/>
  <c r="BH212" i="64"/>
  <c r="BH283" i="64"/>
  <c r="BH141" i="64"/>
  <c r="BH357" i="64"/>
  <c r="BH575" i="64"/>
  <c r="BH502" i="64"/>
  <c r="BH510" i="64"/>
  <c r="BH437" i="64"/>
  <c r="BH365" i="64"/>
  <c r="BH583" i="64"/>
  <c r="BH149" i="64"/>
  <c r="BH220" i="64"/>
  <c r="BH78" i="64"/>
  <c r="BH291" i="64"/>
  <c r="BH570" i="64"/>
  <c r="BH497" i="64"/>
  <c r="BH352" i="64"/>
  <c r="BH207" i="64"/>
  <c r="BH65" i="64"/>
  <c r="BH424" i="64"/>
  <c r="BH278" i="64"/>
  <c r="BH136" i="64"/>
  <c r="BH506" i="64"/>
  <c r="BH145" i="64"/>
  <c r="BH433" i="64"/>
  <c r="BH74" i="64"/>
  <c r="BH287" i="64"/>
  <c r="BH216" i="64"/>
  <c r="BH361" i="64"/>
  <c r="BH579" i="64"/>
  <c r="BH423" i="64"/>
  <c r="BH496" i="64"/>
  <c r="BH206" i="64"/>
  <c r="BH277" i="64"/>
  <c r="BH64" i="64"/>
  <c r="BH351" i="64"/>
  <c r="BH569" i="64"/>
  <c r="BH135" i="64"/>
  <c r="BB576" i="64"/>
  <c r="BB213" i="64"/>
  <c r="BB284" i="64"/>
  <c r="BB71" i="64"/>
  <c r="BB430" i="64"/>
  <c r="BB142" i="64"/>
  <c r="BB503" i="64"/>
  <c r="BB358" i="64"/>
  <c r="BB493" i="64"/>
  <c r="BB274" i="64"/>
  <c r="BB348" i="64"/>
  <c r="BB420" i="64"/>
  <c r="BB132" i="64"/>
  <c r="BB203" i="64"/>
  <c r="BB566" i="64"/>
  <c r="BB61" i="64"/>
  <c r="I175" i="25"/>
  <c r="J199" i="56"/>
  <c r="I33" i="71" s="1"/>
  <c r="I19" i="71" s="1"/>
  <c r="BB584" i="64"/>
  <c r="BB438" i="64"/>
  <c r="BB150" i="64"/>
  <c r="BB511" i="64"/>
  <c r="BB292" i="64"/>
  <c r="BB366" i="64"/>
  <c r="BB79" i="64"/>
  <c r="BB221" i="64"/>
  <c r="BB217" i="64"/>
  <c r="BB146" i="64"/>
  <c r="BB580" i="64"/>
  <c r="BB362" i="64"/>
  <c r="BB75" i="64"/>
  <c r="BB507" i="64"/>
  <c r="BB288" i="64"/>
  <c r="BB434" i="64"/>
  <c r="I37" i="69"/>
  <c r="I31" i="65"/>
  <c r="I30" i="73"/>
  <c r="I25" i="71"/>
  <c r="I34" i="74"/>
  <c r="I26" i="47"/>
  <c r="I32" i="75"/>
  <c r="I26" i="70"/>
  <c r="C115" i="36"/>
  <c r="BI503" i="64"/>
  <c r="BI71" i="64"/>
  <c r="BI358" i="64"/>
  <c r="BI142" i="64"/>
  <c r="BI213" i="64"/>
  <c r="BI576" i="64"/>
  <c r="BI430" i="64"/>
  <c r="BI284" i="64"/>
  <c r="BI210" i="64"/>
  <c r="BI281" i="64"/>
  <c r="BI355" i="64"/>
  <c r="BI573" i="64"/>
  <c r="BI139" i="64"/>
  <c r="BI500" i="64"/>
  <c r="BI427" i="64"/>
  <c r="BI68" i="64"/>
  <c r="BI278" i="64"/>
  <c r="BI136" i="64"/>
  <c r="BI424" i="64"/>
  <c r="BI570" i="64"/>
  <c r="BI352" i="64"/>
  <c r="BI207" i="64"/>
  <c r="BI497" i="64"/>
  <c r="BI65" i="64"/>
  <c r="AX433" i="64"/>
  <c r="AX74" i="64"/>
  <c r="AX579" i="64"/>
  <c r="AX145" i="64"/>
  <c r="AX287" i="64"/>
  <c r="AX216" i="64"/>
  <c r="AX506" i="64"/>
  <c r="AX361" i="64"/>
  <c r="AX578" i="64"/>
  <c r="AX144" i="64"/>
  <c r="AX432" i="64"/>
  <c r="AX286" i="64"/>
  <c r="AX73" i="64"/>
  <c r="AX215" i="64"/>
  <c r="AX505" i="64"/>
  <c r="AX360" i="64"/>
  <c r="E175" i="25"/>
  <c r="F199" i="56"/>
  <c r="E33" i="71" s="1"/>
  <c r="E19" i="71" s="1"/>
  <c r="AX148" i="64"/>
  <c r="AX509" i="64"/>
  <c r="AX219" i="64"/>
  <c r="AX582" i="64"/>
  <c r="AX436" i="64"/>
  <c r="AX364" i="64"/>
  <c r="AX77" i="64"/>
  <c r="AX290" i="64"/>
  <c r="AX348" i="64"/>
  <c r="AX420" i="64"/>
  <c r="AX61" i="64"/>
  <c r="AX566" i="64"/>
  <c r="AX203" i="64"/>
  <c r="AX493" i="64"/>
  <c r="AX132" i="64"/>
  <c r="AX274" i="64"/>
  <c r="AX421" i="64"/>
  <c r="AX62" i="64"/>
  <c r="AX204" i="64"/>
  <c r="AX133" i="64"/>
  <c r="AX275" i="64"/>
  <c r="AX567" i="64"/>
  <c r="AX494" i="64"/>
  <c r="AX349" i="64"/>
  <c r="D72" i="56"/>
  <c r="K72" i="44" s="1"/>
  <c r="L72" i="44" s="1"/>
  <c r="BQ639" i="64"/>
  <c r="CN60" i="46"/>
  <c r="CO60" i="46" s="1"/>
  <c r="D69" i="56"/>
  <c r="K69" i="44" s="1"/>
  <c r="L69" i="44" s="1"/>
  <c r="CN75" i="46"/>
  <c r="CO75" i="46" s="1"/>
  <c r="CN67" i="46"/>
  <c r="CO67" i="46" s="1"/>
  <c r="K248" i="25"/>
  <c r="K331" i="25" s="1"/>
  <c r="BC283" i="64"/>
  <c r="BC70" i="64"/>
  <c r="BC141" i="64"/>
  <c r="BC357" i="64"/>
  <c r="BC212" i="64"/>
  <c r="BC502" i="64"/>
  <c r="BC429" i="64"/>
  <c r="BC575" i="64"/>
  <c r="J175" i="25"/>
  <c r="K199" i="56"/>
  <c r="J42" i="74" s="1"/>
  <c r="J22" i="74" s="1"/>
  <c r="BC433" i="64"/>
  <c r="BC579" i="64"/>
  <c r="BC361" i="64"/>
  <c r="BC216" i="64"/>
  <c r="BC145" i="64"/>
  <c r="BC506" i="64"/>
  <c r="BC287" i="64"/>
  <c r="BC74" i="64"/>
  <c r="J226" i="25"/>
  <c r="J30" i="57"/>
  <c r="J57" i="57" s="1"/>
  <c r="BC290" i="64"/>
  <c r="BC364" i="64"/>
  <c r="BC582" i="64"/>
  <c r="BC509" i="64"/>
  <c r="BC77" i="64"/>
  <c r="BC436" i="64"/>
  <c r="BC148" i="64"/>
  <c r="BC219" i="64"/>
  <c r="BC280" i="64"/>
  <c r="BC67" i="64"/>
  <c r="BC138" i="64"/>
  <c r="BC572" i="64"/>
  <c r="BC426" i="64"/>
  <c r="BC354" i="64"/>
  <c r="BC499" i="64"/>
  <c r="BC209" i="64"/>
  <c r="BC510" i="64"/>
  <c r="BC583" i="64"/>
  <c r="BC365" i="64"/>
  <c r="BC220" i="64"/>
  <c r="BC149" i="64"/>
  <c r="BC291" i="64"/>
  <c r="BC78" i="64"/>
  <c r="BC437" i="64"/>
  <c r="BV253" i="46"/>
  <c r="I20" i="56"/>
  <c r="BA147" i="64"/>
  <c r="BA363" i="64"/>
  <c r="BA581" i="64"/>
  <c r="BA218" i="64"/>
  <c r="BA289" i="64"/>
  <c r="BA508" i="64"/>
  <c r="BA435" i="64"/>
  <c r="BA76" i="64"/>
  <c r="H26" i="47"/>
  <c r="H34" i="74"/>
  <c r="H37" i="69"/>
  <c r="H25" i="71"/>
  <c r="H31" i="65"/>
  <c r="H30" i="73"/>
  <c r="H32" i="75"/>
  <c r="H26" i="70"/>
  <c r="BA438" i="64"/>
  <c r="BA292" i="64"/>
  <c r="BA79" i="64"/>
  <c r="BA584" i="64"/>
  <c r="BA150" i="64"/>
  <c r="BA511" i="64"/>
  <c r="BA366" i="64"/>
  <c r="BA221" i="64"/>
  <c r="BA282" i="64"/>
  <c r="BA69" i="64"/>
  <c r="BA140" i="64"/>
  <c r="BA501" i="64"/>
  <c r="BA211" i="64"/>
  <c r="BA356" i="64"/>
  <c r="BA574" i="64"/>
  <c r="BA428" i="64"/>
  <c r="H226" i="25"/>
  <c r="H30" i="57"/>
  <c r="H57" i="57" s="1"/>
  <c r="BA350" i="64"/>
  <c r="BA134" i="64"/>
  <c r="BA495" i="64"/>
  <c r="BA276" i="64"/>
  <c r="BA422" i="64"/>
  <c r="BA205" i="64"/>
  <c r="BA63" i="64"/>
  <c r="BA568" i="64"/>
  <c r="BA133" i="64"/>
  <c r="BA567" i="64"/>
  <c r="BA62" i="64"/>
  <c r="BA204" i="64"/>
  <c r="BA349" i="64"/>
  <c r="BA421" i="64"/>
  <c r="BA275" i="64"/>
  <c r="BA494" i="64"/>
  <c r="BN506" i="64"/>
  <c r="BN216" i="64"/>
  <c r="BN74" i="64"/>
  <c r="BN287" i="64"/>
  <c r="BN145" i="64"/>
  <c r="BN579" i="64"/>
  <c r="BN433" i="64"/>
  <c r="BN361" i="64"/>
  <c r="BN356" i="64"/>
  <c r="BN140" i="64"/>
  <c r="BN211" i="64"/>
  <c r="BN501" i="64"/>
  <c r="BN574" i="64"/>
  <c r="BN69" i="64"/>
  <c r="BN428" i="64"/>
  <c r="BN282" i="64"/>
  <c r="BN284" i="64"/>
  <c r="BN71" i="64"/>
  <c r="BN576" i="64"/>
  <c r="BN430" i="64"/>
  <c r="BN213" i="64"/>
  <c r="BN358" i="64"/>
  <c r="BN142" i="64"/>
  <c r="BN503" i="64"/>
  <c r="BN427" i="64"/>
  <c r="BN500" i="64"/>
  <c r="BN355" i="64"/>
  <c r="BN68" i="64"/>
  <c r="BN281" i="64"/>
  <c r="BN573" i="64"/>
  <c r="BN210" i="64"/>
  <c r="BN139" i="64"/>
  <c r="BN365" i="64"/>
  <c r="BN149" i="64"/>
  <c r="BN78" i="64"/>
  <c r="BN510" i="64"/>
  <c r="BN437" i="64"/>
  <c r="BN220" i="64"/>
  <c r="BN583" i="64"/>
  <c r="BN291" i="64"/>
  <c r="AY61" i="64"/>
  <c r="AY566" i="64"/>
  <c r="AY348" i="64"/>
  <c r="AY274" i="64"/>
  <c r="AY132" i="64"/>
  <c r="AY203" i="64"/>
  <c r="AY420" i="64"/>
  <c r="AY493" i="64"/>
  <c r="AY142" i="64"/>
  <c r="AY430" i="64"/>
  <c r="AY71" i="64"/>
  <c r="AY503" i="64"/>
  <c r="AY576" i="64"/>
  <c r="AY213" i="64"/>
  <c r="AY358" i="64"/>
  <c r="AY284" i="64"/>
  <c r="AY131" i="64"/>
  <c r="AY419" i="64"/>
  <c r="AY273" i="64"/>
  <c r="AY565" i="64"/>
  <c r="AY202" i="64"/>
  <c r="AY347" i="64"/>
  <c r="AY60" i="64"/>
  <c r="AY492" i="64"/>
  <c r="AY78" i="64"/>
  <c r="AY149" i="64"/>
  <c r="AY583" i="64"/>
  <c r="AY365" i="64"/>
  <c r="AY510" i="64"/>
  <c r="AY220" i="64"/>
  <c r="AY291" i="64"/>
  <c r="AY437" i="64"/>
  <c r="AY62" i="64"/>
  <c r="AY133" i="64"/>
  <c r="AY421" i="64"/>
  <c r="AY494" i="64"/>
  <c r="AY567" i="64"/>
  <c r="AY349" i="64"/>
  <c r="AY275" i="64"/>
  <c r="AY204" i="64"/>
  <c r="AY292" i="64"/>
  <c r="AY221" i="64"/>
  <c r="AY584" i="64"/>
  <c r="AY511" i="64"/>
  <c r="AY79" i="64"/>
  <c r="AY366" i="64"/>
  <c r="AY438" i="64"/>
  <c r="AY150" i="64"/>
  <c r="AY435" i="64"/>
  <c r="AY147" i="64"/>
  <c r="AY363" i="64"/>
  <c r="AY218" i="64"/>
  <c r="AY76" i="64"/>
  <c r="AY289" i="64"/>
  <c r="AY581" i="64"/>
  <c r="AY508" i="64"/>
  <c r="BF351" i="64"/>
  <c r="BF277" i="64"/>
  <c r="BF423" i="64"/>
  <c r="BF206" i="64"/>
  <c r="BF569" i="64"/>
  <c r="BF496" i="64"/>
  <c r="BF64" i="64"/>
  <c r="BF135" i="64"/>
  <c r="M226" i="25"/>
  <c r="M45" i="69"/>
  <c r="M24" i="69" s="1"/>
  <c r="M42" i="74"/>
  <c r="M22" i="74" s="1"/>
  <c r="M39" i="65"/>
  <c r="M18" i="65" s="1"/>
  <c r="M34" i="47"/>
  <c r="M30" i="57"/>
  <c r="M57" i="57" s="1"/>
  <c r="M33" i="71"/>
  <c r="M19" i="71" s="1"/>
  <c r="M38" i="73"/>
  <c r="M19" i="73" s="1"/>
  <c r="M40" i="75"/>
  <c r="M22" i="75" s="1"/>
  <c r="M34" i="70"/>
  <c r="M20" i="70" s="1"/>
  <c r="CA253" i="46"/>
  <c r="N20" i="56"/>
  <c r="BF565" i="64"/>
  <c r="BF419" i="64"/>
  <c r="BF202" i="64"/>
  <c r="BF492" i="64"/>
  <c r="BF347" i="64"/>
  <c r="BF131" i="64"/>
  <c r="BF60" i="64"/>
  <c r="BF273" i="64"/>
  <c r="BF571" i="64"/>
  <c r="BF66" i="64"/>
  <c r="BF137" i="64"/>
  <c r="BF279" i="64"/>
  <c r="BF353" i="64"/>
  <c r="BF498" i="64"/>
  <c r="BF208" i="64"/>
  <c r="BF425" i="64"/>
  <c r="BF73" i="64"/>
  <c r="BF505" i="64"/>
  <c r="BF578" i="64"/>
  <c r="BF144" i="64"/>
  <c r="BF360" i="64"/>
  <c r="BF432" i="64"/>
  <c r="BF286" i="64"/>
  <c r="BF215" i="64"/>
  <c r="BQ644" i="64"/>
  <c r="CN68" i="46"/>
  <c r="CO68" i="46" s="1"/>
  <c r="AW439" i="64"/>
  <c r="AW441" i="64" s="1"/>
  <c r="BT201" i="46" s="1"/>
  <c r="E201" i="56" s="1"/>
  <c r="BQ634" i="64"/>
  <c r="AW585" i="64"/>
  <c r="AW587" i="64" s="1"/>
  <c r="BT203" i="46" s="1"/>
  <c r="CN189" i="46"/>
  <c r="CO189" i="46" s="1"/>
  <c r="CN62" i="46"/>
  <c r="CO62" i="46" s="1"/>
  <c r="BO569" i="64"/>
  <c r="BO351" i="64"/>
  <c r="BO64" i="64"/>
  <c r="BO206" i="64"/>
  <c r="BO135" i="64"/>
  <c r="BO496" i="64"/>
  <c r="BO423" i="64"/>
  <c r="BO277" i="64"/>
  <c r="BO291" i="64"/>
  <c r="BO437" i="64"/>
  <c r="BO220" i="64"/>
  <c r="BO510" i="64"/>
  <c r="BO583" i="64"/>
  <c r="BO149" i="64"/>
  <c r="BO78" i="64"/>
  <c r="BO365" i="64"/>
  <c r="BO74" i="64"/>
  <c r="BO145" i="64"/>
  <c r="BO216" i="64"/>
  <c r="BO361" i="64"/>
  <c r="BO433" i="64"/>
  <c r="BO506" i="64"/>
  <c r="BO579" i="64"/>
  <c r="BO287" i="64"/>
  <c r="BO68" i="64"/>
  <c r="BO139" i="64"/>
  <c r="BO427" i="64"/>
  <c r="BO500" i="64"/>
  <c r="BO210" i="64"/>
  <c r="BO355" i="64"/>
  <c r="BO573" i="64"/>
  <c r="BO281" i="64"/>
  <c r="W199" i="56"/>
  <c r="V39" i="65" s="1"/>
  <c r="V18" i="65" s="1"/>
  <c r="V175" i="25"/>
  <c r="V37" i="69"/>
  <c r="V25" i="71"/>
  <c r="V30" i="73"/>
  <c r="V31" i="65"/>
  <c r="V32" i="75"/>
  <c r="V26" i="47"/>
  <c r="V34" i="74"/>
  <c r="V26" i="70"/>
  <c r="BO292" i="64"/>
  <c r="BO221" i="64"/>
  <c r="BO79" i="64"/>
  <c r="BO511" i="64"/>
  <c r="BO438" i="64"/>
  <c r="BO366" i="64"/>
  <c r="BO150" i="64"/>
  <c r="BO584" i="64"/>
  <c r="BD77" i="64"/>
  <c r="BD148" i="64"/>
  <c r="BD582" i="64"/>
  <c r="BD436" i="64"/>
  <c r="BD219" i="64"/>
  <c r="BD509" i="64"/>
  <c r="BD290" i="64"/>
  <c r="BD364" i="64"/>
  <c r="BD277" i="64"/>
  <c r="BD64" i="64"/>
  <c r="BD135" i="64"/>
  <c r="BD423" i="64"/>
  <c r="BD496" i="64"/>
  <c r="BD351" i="64"/>
  <c r="BD569" i="64"/>
  <c r="BD206" i="64"/>
  <c r="BY253" i="46"/>
  <c r="L20" i="56"/>
  <c r="BD355" i="64"/>
  <c r="BD500" i="64"/>
  <c r="BD573" i="64"/>
  <c r="BD139" i="64"/>
  <c r="BD68" i="64"/>
  <c r="BD281" i="64"/>
  <c r="BD210" i="64"/>
  <c r="BD427" i="64"/>
  <c r="BD350" i="64"/>
  <c r="BD568" i="64"/>
  <c r="BD495" i="64"/>
  <c r="BD134" i="64"/>
  <c r="BD276" i="64"/>
  <c r="BD422" i="64"/>
  <c r="BD205" i="64"/>
  <c r="BD63" i="64"/>
  <c r="BD287" i="64"/>
  <c r="BD506" i="64"/>
  <c r="BD579" i="64"/>
  <c r="BD216" i="64"/>
  <c r="BD361" i="64"/>
  <c r="BD74" i="64"/>
  <c r="BD145" i="64"/>
  <c r="BD433" i="64"/>
  <c r="BK134" i="64"/>
  <c r="BK422" i="64"/>
  <c r="BK63" i="64"/>
  <c r="BK205" i="64"/>
  <c r="BK350" i="64"/>
  <c r="BK568" i="64"/>
  <c r="BK495" i="64"/>
  <c r="BK276" i="64"/>
  <c r="BK218" i="64"/>
  <c r="BK508" i="64"/>
  <c r="BK363" i="64"/>
  <c r="BK289" i="64"/>
  <c r="BK147" i="64"/>
  <c r="BK76" i="64"/>
  <c r="BK581" i="64"/>
  <c r="BK435" i="64"/>
  <c r="BK284" i="64"/>
  <c r="BK142" i="64"/>
  <c r="BK503" i="64"/>
  <c r="BK358" i="64"/>
  <c r="BK576" i="64"/>
  <c r="BK71" i="64"/>
  <c r="BK430" i="64"/>
  <c r="BK213" i="64"/>
  <c r="BK278" i="64"/>
  <c r="BK424" i="64"/>
  <c r="BK136" i="64"/>
  <c r="BK570" i="64"/>
  <c r="BK497" i="64"/>
  <c r="BK352" i="64"/>
  <c r="BK65" i="64"/>
  <c r="BK207" i="64"/>
  <c r="R37" i="69"/>
  <c r="R25" i="71"/>
  <c r="R32" i="75"/>
  <c r="R31" i="65"/>
  <c r="R26" i="47"/>
  <c r="R34" i="74"/>
  <c r="R30" i="73"/>
  <c r="R26" i="70"/>
  <c r="BK500" i="64"/>
  <c r="BK281" i="64"/>
  <c r="BK573" i="64"/>
  <c r="BK355" i="64"/>
  <c r="BK210" i="64"/>
  <c r="BK139" i="64"/>
  <c r="BK427" i="64"/>
  <c r="BK68" i="64"/>
  <c r="BM213" i="64"/>
  <c r="BM358" i="64"/>
  <c r="BM503" i="64"/>
  <c r="BM430" i="64"/>
  <c r="BM576" i="64"/>
  <c r="BM142" i="64"/>
  <c r="BM71" i="64"/>
  <c r="BM284" i="64"/>
  <c r="BM354" i="64"/>
  <c r="BM280" i="64"/>
  <c r="BM572" i="64"/>
  <c r="BM499" i="64"/>
  <c r="BM67" i="64"/>
  <c r="BM426" i="64"/>
  <c r="BM138" i="64"/>
  <c r="BM209" i="64"/>
  <c r="BM574" i="64"/>
  <c r="BM140" i="64"/>
  <c r="BM501" i="64"/>
  <c r="BM69" i="64"/>
  <c r="BM211" i="64"/>
  <c r="BM356" i="64"/>
  <c r="BM428" i="64"/>
  <c r="BM282" i="64"/>
  <c r="BM568" i="64"/>
  <c r="BM63" i="64"/>
  <c r="BM276" i="64"/>
  <c r="BM205" i="64"/>
  <c r="BM134" i="64"/>
  <c r="BM495" i="64"/>
  <c r="BM422" i="64"/>
  <c r="BM350" i="64"/>
  <c r="BM149" i="64"/>
  <c r="BM510" i="64"/>
  <c r="BM291" i="64"/>
  <c r="BM365" i="64"/>
  <c r="BM220" i="64"/>
  <c r="BM583" i="64"/>
  <c r="BM78" i="64"/>
  <c r="BM437" i="64"/>
  <c r="BL292" i="64"/>
  <c r="BL438" i="64"/>
  <c r="BL150" i="64"/>
  <c r="BL511" i="64"/>
  <c r="BL366" i="64"/>
  <c r="BL584" i="64"/>
  <c r="BL79" i="64"/>
  <c r="BL221" i="64"/>
  <c r="S26" i="70"/>
  <c r="S25" i="71"/>
  <c r="S30" i="73"/>
  <c r="S31" i="65"/>
  <c r="S32" i="75"/>
  <c r="S26" i="47"/>
  <c r="S34" i="74"/>
  <c r="S37" i="69"/>
  <c r="BL500" i="64"/>
  <c r="BL139" i="64"/>
  <c r="BL427" i="64"/>
  <c r="BL68" i="64"/>
  <c r="BL573" i="64"/>
  <c r="BL281" i="64"/>
  <c r="BL210" i="64"/>
  <c r="BL355" i="64"/>
  <c r="BL66" i="64"/>
  <c r="BL208" i="64"/>
  <c r="BL425" i="64"/>
  <c r="BL571" i="64"/>
  <c r="BL279" i="64"/>
  <c r="BL353" i="64"/>
  <c r="BL498" i="64"/>
  <c r="BL137" i="64"/>
  <c r="BL509" i="64"/>
  <c r="BL436" i="64"/>
  <c r="BL219" i="64"/>
  <c r="BL290" i="64"/>
  <c r="BL77" i="64"/>
  <c r="BL364" i="64"/>
  <c r="BL582" i="64"/>
  <c r="BL148" i="64"/>
  <c r="BQ650" i="64"/>
  <c r="CN77" i="46"/>
  <c r="CO77" i="46" s="1"/>
  <c r="BQ649" i="64"/>
  <c r="CN66" i="46"/>
  <c r="CO66" i="46" s="1"/>
  <c r="AZ510" i="64"/>
  <c r="AZ149" i="64"/>
  <c r="AZ220" i="64"/>
  <c r="AZ365" i="64"/>
  <c r="AZ583" i="64"/>
  <c r="AZ291" i="64"/>
  <c r="AZ78" i="64"/>
  <c r="AZ437" i="64"/>
  <c r="AZ497" i="64"/>
  <c r="AZ65" i="64"/>
  <c r="AZ278" i="64"/>
  <c r="AZ570" i="64"/>
  <c r="AZ424" i="64"/>
  <c r="AZ207" i="64"/>
  <c r="AZ352" i="64"/>
  <c r="AZ136" i="64"/>
  <c r="AZ426" i="64"/>
  <c r="AZ138" i="64"/>
  <c r="AZ354" i="64"/>
  <c r="AZ280" i="64"/>
  <c r="AZ572" i="64"/>
  <c r="AZ499" i="64"/>
  <c r="AZ67" i="64"/>
  <c r="AZ209" i="64"/>
  <c r="AZ578" i="64"/>
  <c r="AZ505" i="64"/>
  <c r="AZ73" i="64"/>
  <c r="AZ432" i="64"/>
  <c r="AZ360" i="64"/>
  <c r="AZ286" i="64"/>
  <c r="AZ215" i="64"/>
  <c r="AZ144" i="64"/>
  <c r="AZ77" i="64"/>
  <c r="AZ219" i="64"/>
  <c r="AZ148" i="64"/>
  <c r="AZ364" i="64"/>
  <c r="AZ436" i="64"/>
  <c r="AZ509" i="64"/>
  <c r="AZ290" i="64"/>
  <c r="AZ582" i="64"/>
  <c r="AZ492" i="64"/>
  <c r="AZ202" i="64"/>
  <c r="AZ347" i="64"/>
  <c r="AZ419" i="64"/>
  <c r="AZ131" i="64"/>
  <c r="AZ273" i="64"/>
  <c r="AZ565" i="64"/>
  <c r="AZ60" i="64"/>
  <c r="AZ72" i="64"/>
  <c r="AZ359" i="64"/>
  <c r="AZ143" i="64"/>
  <c r="AZ285" i="64"/>
  <c r="AZ504" i="64"/>
  <c r="AZ214" i="64"/>
  <c r="AZ431" i="64"/>
  <c r="AZ577" i="64"/>
  <c r="BE205" i="64"/>
  <c r="BE276" i="64"/>
  <c r="BE134" i="64"/>
  <c r="BE422" i="64"/>
  <c r="BE495" i="64"/>
  <c r="BE568" i="64"/>
  <c r="BE350" i="64"/>
  <c r="BE63" i="64"/>
  <c r="BE348" i="64"/>
  <c r="BE61" i="64"/>
  <c r="BE274" i="64"/>
  <c r="BE420" i="64"/>
  <c r="BE566" i="64"/>
  <c r="BE132" i="64"/>
  <c r="BE493" i="64"/>
  <c r="BE203" i="64"/>
  <c r="BE570" i="64"/>
  <c r="BE497" i="64"/>
  <c r="BE65" i="64"/>
  <c r="BE424" i="64"/>
  <c r="BE136" i="64"/>
  <c r="BE278" i="64"/>
  <c r="BE207" i="64"/>
  <c r="BE352" i="64"/>
  <c r="BE215" i="64"/>
  <c r="BE578" i="64"/>
  <c r="BE360" i="64"/>
  <c r="BE286" i="64"/>
  <c r="BE505" i="64"/>
  <c r="BE432" i="64"/>
  <c r="BE73" i="64"/>
  <c r="BE144" i="64"/>
  <c r="L25" i="71"/>
  <c r="L37" i="69"/>
  <c r="L34" i="74"/>
  <c r="L30" i="73"/>
  <c r="L26" i="70"/>
  <c r="L26" i="47"/>
  <c r="L31" i="65"/>
  <c r="L32" i="75"/>
  <c r="CE253" i="46"/>
  <c r="R20" i="56"/>
  <c r="BJ292" i="64"/>
  <c r="BJ584" i="64"/>
  <c r="BJ511" i="64"/>
  <c r="BJ366" i="64"/>
  <c r="BJ221" i="64"/>
  <c r="BJ79" i="64"/>
  <c r="BJ438" i="64"/>
  <c r="BJ150" i="64"/>
  <c r="BJ493" i="64"/>
  <c r="BJ566" i="64"/>
  <c r="BJ348" i="64"/>
  <c r="BJ203" i="64"/>
  <c r="BJ132" i="64"/>
  <c r="BJ61" i="64"/>
  <c r="BJ420" i="64"/>
  <c r="BJ274" i="64"/>
  <c r="BJ363" i="64"/>
  <c r="BJ147" i="64"/>
  <c r="BJ218" i="64"/>
  <c r="BJ289" i="64"/>
  <c r="BJ435" i="64"/>
  <c r="BJ508" i="64"/>
  <c r="BJ76" i="64"/>
  <c r="BJ581" i="64"/>
  <c r="BJ432" i="64"/>
  <c r="BJ505" i="64"/>
  <c r="BJ578" i="64"/>
  <c r="BJ144" i="64"/>
  <c r="BJ73" i="64"/>
  <c r="BJ360" i="64"/>
  <c r="BJ215" i="64"/>
  <c r="BJ286" i="64"/>
  <c r="BG570" i="64"/>
  <c r="BG497" i="64"/>
  <c r="BG424" i="64"/>
  <c r="BG65" i="64"/>
  <c r="BG278" i="64"/>
  <c r="BG136" i="64"/>
  <c r="BG352" i="64"/>
  <c r="BG207" i="64"/>
  <c r="BG274" i="64"/>
  <c r="BG348" i="64"/>
  <c r="BG566" i="64"/>
  <c r="BG61" i="64"/>
  <c r="BG132" i="64"/>
  <c r="BG493" i="64"/>
  <c r="BG203" i="64"/>
  <c r="BG420" i="64"/>
  <c r="BG279" i="64"/>
  <c r="BG353" i="64"/>
  <c r="BG571" i="64"/>
  <c r="BG498" i="64"/>
  <c r="BG425" i="64"/>
  <c r="BG66" i="64"/>
  <c r="BG137" i="64"/>
  <c r="BG208" i="64"/>
  <c r="W226" i="25"/>
  <c r="W30" i="57"/>
  <c r="W57" i="57" s="1"/>
  <c r="W39" i="65"/>
  <c r="W18" i="65" s="1"/>
  <c r="W40" i="75"/>
  <c r="W22" i="75" s="1"/>
  <c r="BP141" i="64"/>
  <c r="BP502" i="64"/>
  <c r="BP212" i="64"/>
  <c r="BP70" i="64"/>
  <c r="BP357" i="64"/>
  <c r="BP575" i="64"/>
  <c r="BP283" i="64"/>
  <c r="BP429" i="64"/>
  <c r="BP203" i="64"/>
  <c r="BP566" i="64"/>
  <c r="BP493" i="64"/>
  <c r="BP274" i="64"/>
  <c r="BP420" i="64"/>
  <c r="BP61" i="64"/>
  <c r="BP132" i="64"/>
  <c r="BP348" i="64"/>
  <c r="BP366" i="64"/>
  <c r="BP584" i="64"/>
  <c r="BP438" i="64"/>
  <c r="BP150" i="64"/>
  <c r="BP221" i="64"/>
  <c r="BP292" i="64"/>
  <c r="BP79" i="64"/>
  <c r="BP511" i="64"/>
  <c r="BP202" i="64"/>
  <c r="BP131" i="64"/>
  <c r="BP419" i="64"/>
  <c r="BP273" i="64"/>
  <c r="BP565" i="64"/>
  <c r="BP492" i="64"/>
  <c r="BP60" i="64"/>
  <c r="BP347" i="64"/>
  <c r="BP213" i="64"/>
  <c r="BP142" i="64"/>
  <c r="BP576" i="64"/>
  <c r="BP430" i="64"/>
  <c r="BP503" i="64"/>
  <c r="BP284" i="64"/>
  <c r="BP358" i="64"/>
  <c r="BP71" i="64"/>
  <c r="O34" i="74"/>
  <c r="O31" i="65"/>
  <c r="O25" i="71"/>
  <c r="O30" i="73"/>
  <c r="O26" i="70"/>
  <c r="O26" i="47"/>
  <c r="O32" i="75"/>
  <c r="O37" i="69"/>
  <c r="BH213" i="64"/>
  <c r="BH358" i="64"/>
  <c r="BH71" i="64"/>
  <c r="BH284" i="64"/>
  <c r="BH430" i="64"/>
  <c r="BH503" i="64"/>
  <c r="BH576" i="64"/>
  <c r="BH142" i="64"/>
  <c r="BH366" i="64"/>
  <c r="BH150" i="64"/>
  <c r="BH292" i="64"/>
  <c r="BH584" i="64"/>
  <c r="BH79" i="64"/>
  <c r="BH221" i="64"/>
  <c r="BH511" i="64"/>
  <c r="BH438" i="64"/>
  <c r="BB353" i="64"/>
  <c r="BB137" i="64"/>
  <c r="BB208" i="64"/>
  <c r="BB498" i="64"/>
  <c r="BB279" i="64"/>
  <c r="BB571" i="64"/>
  <c r="BB425" i="64"/>
  <c r="BB66" i="64"/>
  <c r="BB64" i="64"/>
  <c r="BB277" i="64"/>
  <c r="BB569" i="64"/>
  <c r="BB135" i="64"/>
  <c r="BB351" i="64"/>
  <c r="BB496" i="64"/>
  <c r="BB206" i="64"/>
  <c r="BB423" i="64"/>
  <c r="BB138" i="64"/>
  <c r="BB572" i="64"/>
  <c r="BB499" i="64"/>
  <c r="BB426" i="64"/>
  <c r="BB67" i="64"/>
  <c r="BB280" i="64"/>
  <c r="BB354" i="64"/>
  <c r="BB209" i="64"/>
  <c r="I226" i="25"/>
  <c r="I30" i="57"/>
  <c r="I57" i="57" s="1"/>
  <c r="BB139" i="64"/>
  <c r="BB500" i="64"/>
  <c r="BB573" i="64"/>
  <c r="BB68" i="64"/>
  <c r="BB281" i="64"/>
  <c r="BB210" i="64"/>
  <c r="BB355" i="64"/>
  <c r="BB427" i="64"/>
  <c r="E208" i="56"/>
  <c r="D40" i="75" s="1"/>
  <c r="CN208" i="46"/>
  <c r="CO208" i="46" s="1"/>
  <c r="I38" i="73" l="1"/>
  <c r="I19" i="73" s="1"/>
  <c r="H42" i="74"/>
  <c r="H22" i="74" s="1"/>
  <c r="BQ575" i="64"/>
  <c r="T39" i="65"/>
  <c r="T18" i="65" s="1"/>
  <c r="T42" i="74"/>
  <c r="T22" i="74" s="1"/>
  <c r="F34" i="70"/>
  <c r="F20" i="70" s="1"/>
  <c r="F34" i="47"/>
  <c r="P34" i="70"/>
  <c r="P20" i="70" s="1"/>
  <c r="T34" i="70"/>
  <c r="T20" i="70" s="1"/>
  <c r="T45" i="69"/>
  <c r="T24" i="69" s="1"/>
  <c r="F38" i="73"/>
  <c r="F19" i="73" s="1"/>
  <c r="F33" i="71"/>
  <c r="F19" i="71" s="1"/>
  <c r="P45" i="69"/>
  <c r="P24" i="69" s="1"/>
  <c r="P42" i="74"/>
  <c r="P22" i="74" s="1"/>
  <c r="P34" i="47"/>
  <c r="T38" i="73"/>
  <c r="T19" i="73" s="1"/>
  <c r="F40" i="75"/>
  <c r="F22" i="75" s="1"/>
  <c r="P40" i="75"/>
  <c r="P22" i="75" s="1"/>
  <c r="BQ580" i="64"/>
  <c r="I45" i="69"/>
  <c r="I24" i="69" s="1"/>
  <c r="I39" i="65"/>
  <c r="I18" i="65" s="1"/>
  <c r="BQ135" i="64"/>
  <c r="BQ429" i="64"/>
  <c r="W45" i="69"/>
  <c r="W24" i="69" s="1"/>
  <c r="W34" i="70"/>
  <c r="W20" i="70" s="1"/>
  <c r="BQ285" i="64"/>
  <c r="BQ204" i="64"/>
  <c r="H39" i="65"/>
  <c r="H18" i="65" s="1"/>
  <c r="H34" i="70"/>
  <c r="H20" i="70" s="1"/>
  <c r="K38" i="73"/>
  <c r="K19" i="73" s="1"/>
  <c r="L45" i="69"/>
  <c r="L24" i="69" s="1"/>
  <c r="L39" i="65"/>
  <c r="L18" i="65" s="1"/>
  <c r="K34" i="47"/>
  <c r="K131" i="47" s="1"/>
  <c r="K319" i="47" s="1"/>
  <c r="K33" i="71"/>
  <c r="K19" i="71" s="1"/>
  <c r="I34" i="70"/>
  <c r="I20" i="70" s="1"/>
  <c r="I42" i="74"/>
  <c r="I22" i="74" s="1"/>
  <c r="W34" i="47"/>
  <c r="W228" i="47" s="1"/>
  <c r="W381" i="47" s="1"/>
  <c r="W38" i="73"/>
  <c r="W19" i="73" s="1"/>
  <c r="H38" i="73"/>
  <c r="H19" i="73" s="1"/>
  <c r="H33" i="71"/>
  <c r="H19" i="71" s="1"/>
  <c r="L33" i="71"/>
  <c r="L19" i="71" s="1"/>
  <c r="L38" i="73"/>
  <c r="L19" i="73" s="1"/>
  <c r="K45" i="69"/>
  <c r="K24" i="69" s="1"/>
  <c r="O42" i="74"/>
  <c r="O22" i="74" s="1"/>
  <c r="I40" i="75"/>
  <c r="I22" i="75" s="1"/>
  <c r="I34" i="47"/>
  <c r="W33" i="71"/>
  <c r="W19" i="71" s="1"/>
  <c r="BQ72" i="64"/>
  <c r="H34" i="47"/>
  <c r="H131" i="47" s="1"/>
  <c r="H319" i="47" s="1"/>
  <c r="H40" i="75"/>
  <c r="H22" i="75" s="1"/>
  <c r="L34" i="47"/>
  <c r="K34" i="70"/>
  <c r="K20" i="70" s="1"/>
  <c r="O33" i="71"/>
  <c r="O19" i="71" s="1"/>
  <c r="BQ577" i="64"/>
  <c r="U33" i="71"/>
  <c r="U19" i="71" s="1"/>
  <c r="BQ284" i="64"/>
  <c r="U39" i="65"/>
  <c r="U18" i="65" s="1"/>
  <c r="BQ62" i="64"/>
  <c r="U38" i="73"/>
  <c r="U19" i="73" s="1"/>
  <c r="BQ349" i="64"/>
  <c r="BQ133" i="64"/>
  <c r="BQ567" i="64"/>
  <c r="BQ145" i="64"/>
  <c r="BQ66" i="64"/>
  <c r="BP293" i="64"/>
  <c r="BP295" i="64" s="1"/>
  <c r="CM82" i="46" s="1"/>
  <c r="X82" i="56" s="1"/>
  <c r="BQ61" i="64"/>
  <c r="BQ419" i="64"/>
  <c r="BQ570" i="64"/>
  <c r="U45" i="69"/>
  <c r="U24" i="69" s="1"/>
  <c r="BQ218" i="64"/>
  <c r="J39" i="65"/>
  <c r="J18" i="65" s="1"/>
  <c r="BQ425" i="64"/>
  <c r="BQ137" i="64"/>
  <c r="AY80" i="64"/>
  <c r="BQ508" i="64"/>
  <c r="BQ511" i="64"/>
  <c r="BQ365" i="64"/>
  <c r="BQ503" i="64"/>
  <c r="BQ502" i="64"/>
  <c r="BQ493" i="64"/>
  <c r="BQ420" i="64"/>
  <c r="BQ364" i="64"/>
  <c r="BQ509" i="64"/>
  <c r="BQ360" i="64"/>
  <c r="BQ286" i="64"/>
  <c r="BQ361" i="64"/>
  <c r="BQ426" i="64"/>
  <c r="BQ569" i="64"/>
  <c r="BQ351" i="64"/>
  <c r="BQ359" i="64"/>
  <c r="BQ283" i="64"/>
  <c r="BQ357" i="64"/>
  <c r="BQ498" i="64"/>
  <c r="BQ75" i="64"/>
  <c r="BQ358" i="64"/>
  <c r="BQ139" i="64"/>
  <c r="BQ500" i="64"/>
  <c r="BQ356" i="64"/>
  <c r="BQ292" i="64"/>
  <c r="BQ67" i="64"/>
  <c r="BQ280" i="64"/>
  <c r="BQ437" i="64"/>
  <c r="BQ134" i="64"/>
  <c r="BQ354" i="64"/>
  <c r="BQ220" i="64"/>
  <c r="BF80" i="64"/>
  <c r="BQ438" i="64"/>
  <c r="BQ584" i="64"/>
  <c r="BQ291" i="64"/>
  <c r="BQ583" i="64"/>
  <c r="D20" i="56"/>
  <c r="J34" i="47"/>
  <c r="J131" i="47" s="1"/>
  <c r="J319" i="47" s="1"/>
  <c r="J40" i="75"/>
  <c r="J22" i="75" s="1"/>
  <c r="BQ275" i="64"/>
  <c r="BQ421" i="64"/>
  <c r="BQ203" i="64"/>
  <c r="BQ348" i="64"/>
  <c r="BQ436" i="64"/>
  <c r="BQ148" i="64"/>
  <c r="BQ505" i="64"/>
  <c r="BQ432" i="64"/>
  <c r="BQ506" i="64"/>
  <c r="BQ579" i="64"/>
  <c r="BQ434" i="64"/>
  <c r="BQ211" i="64"/>
  <c r="BQ423" i="64"/>
  <c r="BQ209" i="64"/>
  <c r="BQ277" i="64"/>
  <c r="BQ143" i="64"/>
  <c r="BQ214" i="64"/>
  <c r="BQ350" i="64"/>
  <c r="BQ213" i="64"/>
  <c r="O34" i="47"/>
  <c r="O131" i="47" s="1"/>
  <c r="O319" i="47" s="1"/>
  <c r="BQ210" i="64"/>
  <c r="BQ68" i="64"/>
  <c r="BQ574" i="64"/>
  <c r="BQ428" i="64"/>
  <c r="BQ221" i="64"/>
  <c r="BQ136" i="64"/>
  <c r="BQ207" i="64"/>
  <c r="BQ289" i="64"/>
  <c r="BQ147" i="64"/>
  <c r="BQ149" i="64"/>
  <c r="BQ430" i="64"/>
  <c r="J33" i="71"/>
  <c r="J19" i="71" s="1"/>
  <c r="J38" i="73"/>
  <c r="J19" i="73" s="1"/>
  <c r="BQ274" i="64"/>
  <c r="BQ290" i="64"/>
  <c r="BQ582" i="64"/>
  <c r="BQ215" i="64"/>
  <c r="BQ144" i="64"/>
  <c r="BQ216" i="64"/>
  <c r="BQ74" i="64"/>
  <c r="BQ288" i="64"/>
  <c r="BQ150" i="64"/>
  <c r="BQ422" i="64"/>
  <c r="BQ276" i="64"/>
  <c r="BQ501" i="64"/>
  <c r="BQ138" i="64"/>
  <c r="BQ504" i="64"/>
  <c r="BQ70" i="64"/>
  <c r="BQ63" i="64"/>
  <c r="BQ568" i="64"/>
  <c r="BQ571" i="64"/>
  <c r="BQ146" i="64"/>
  <c r="BQ507" i="64"/>
  <c r="BQ71" i="64"/>
  <c r="BQ352" i="64"/>
  <c r="BQ424" i="64"/>
  <c r="BQ573" i="64"/>
  <c r="BQ69" i="64"/>
  <c r="BQ581" i="64"/>
  <c r="BQ572" i="64"/>
  <c r="BQ65" i="64"/>
  <c r="BQ64" i="64"/>
  <c r="BP585" i="64"/>
  <c r="BP587" i="64" s="1"/>
  <c r="CM203" i="46" s="1"/>
  <c r="X203" i="56" s="1"/>
  <c r="BQ566" i="64"/>
  <c r="AZ151" i="64"/>
  <c r="AZ153" i="64" s="1"/>
  <c r="AZ512" i="64"/>
  <c r="AZ514" i="64" s="1"/>
  <c r="BW202" i="46" s="1"/>
  <c r="H202" i="56" s="1"/>
  <c r="BQ497" i="64"/>
  <c r="BQ510" i="64"/>
  <c r="BQ76" i="64"/>
  <c r="BQ435" i="64"/>
  <c r="BQ79" i="64"/>
  <c r="BQ78" i="64"/>
  <c r="BQ576" i="64"/>
  <c r="J34" i="70"/>
  <c r="J20" i="70" s="1"/>
  <c r="J45" i="69"/>
  <c r="J24" i="69" s="1"/>
  <c r="BQ141" i="64"/>
  <c r="BQ494" i="64"/>
  <c r="BQ132" i="64"/>
  <c r="BQ77" i="64"/>
  <c r="BQ219" i="64"/>
  <c r="X175" i="25"/>
  <c r="BQ73" i="64"/>
  <c r="BQ578" i="64"/>
  <c r="BQ287" i="64"/>
  <c r="BQ433" i="64"/>
  <c r="BQ362" i="64"/>
  <c r="BQ206" i="64"/>
  <c r="BQ499" i="64"/>
  <c r="BQ495" i="64"/>
  <c r="U34" i="70"/>
  <c r="U20" i="70" s="1"/>
  <c r="U40" i="75"/>
  <c r="U22" i="75" s="1"/>
  <c r="BQ496" i="64"/>
  <c r="BQ431" i="64"/>
  <c r="BQ212" i="64"/>
  <c r="BQ205" i="64"/>
  <c r="BQ279" i="64"/>
  <c r="BQ208" i="64"/>
  <c r="BQ217" i="64"/>
  <c r="BQ142" i="64"/>
  <c r="O45" i="69"/>
  <c r="O24" i="69" s="1"/>
  <c r="BQ353" i="64"/>
  <c r="BQ278" i="64"/>
  <c r="BQ427" i="64"/>
  <c r="BQ355" i="64"/>
  <c r="BQ281" i="64"/>
  <c r="BQ282" i="64"/>
  <c r="BQ140" i="64"/>
  <c r="BQ363" i="64"/>
  <c r="BQ366" i="64"/>
  <c r="D252" i="56"/>
  <c r="K20" i="44"/>
  <c r="D22" i="75"/>
  <c r="BP367" i="64"/>
  <c r="AZ80" i="64"/>
  <c r="E203" i="56"/>
  <c r="BF151" i="64"/>
  <c r="BF153" i="64" s="1"/>
  <c r="BF439" i="64"/>
  <c r="BF441" i="64" s="1"/>
  <c r="CC201" i="46" s="1"/>
  <c r="N201" i="56" s="1"/>
  <c r="AY367" i="64"/>
  <c r="AY439" i="64"/>
  <c r="AY441" i="64" s="1"/>
  <c r="BV201" i="46" s="1"/>
  <c r="G201" i="56" s="1"/>
  <c r="D199" i="56"/>
  <c r="K197" i="44" s="1"/>
  <c r="L197" i="44" s="1"/>
  <c r="W48" i="57"/>
  <c r="X252" i="56"/>
  <c r="BJ439" i="64"/>
  <c r="BJ441" i="64" s="1"/>
  <c r="CG201" i="46" s="1"/>
  <c r="R201" i="56" s="1"/>
  <c r="BJ151" i="64"/>
  <c r="BJ153" i="64" s="1"/>
  <c r="T332" i="25"/>
  <c r="T254" i="25"/>
  <c r="BM293" i="64"/>
  <c r="BM295" i="64" s="1"/>
  <c r="CJ82" i="46" s="1"/>
  <c r="U82" i="56" s="1"/>
  <c r="BM222" i="64"/>
  <c r="BM224" i="64" s="1"/>
  <c r="BD367" i="64"/>
  <c r="BD293" i="64"/>
  <c r="BD295" i="64" s="1"/>
  <c r="CA82" i="46" s="1"/>
  <c r="L82" i="56" s="1"/>
  <c r="V33" i="71"/>
  <c r="V19" i="71" s="1"/>
  <c r="V38" i="73"/>
  <c r="V19" i="73" s="1"/>
  <c r="E202" i="56"/>
  <c r="F131" i="47"/>
  <c r="F319" i="47" s="1"/>
  <c r="F228" i="47"/>
  <c r="F381" i="47" s="1"/>
  <c r="BN151" i="64"/>
  <c r="BN153" i="64" s="1"/>
  <c r="BN439" i="64"/>
  <c r="BN441" i="64" s="1"/>
  <c r="CK201" i="46" s="1"/>
  <c r="V201" i="56" s="1"/>
  <c r="U332" i="25"/>
  <c r="U338" i="25" s="1"/>
  <c r="U254" i="25"/>
  <c r="C34" i="74"/>
  <c r="C26" i="47"/>
  <c r="E42" i="74"/>
  <c r="E22" i="74" s="1"/>
  <c r="BB439" i="64"/>
  <c r="BB441" i="64" s="1"/>
  <c r="BY201" i="46" s="1"/>
  <c r="J201" i="56" s="1"/>
  <c r="BB80" i="64"/>
  <c r="O34" i="70"/>
  <c r="O20" i="70" s="1"/>
  <c r="S34" i="70"/>
  <c r="S20" i="70" s="1"/>
  <c r="S33" i="71"/>
  <c r="S19" i="71" s="1"/>
  <c r="S38" i="73"/>
  <c r="S19" i="73" s="1"/>
  <c r="BL367" i="64"/>
  <c r="BL80" i="64"/>
  <c r="R48" i="57"/>
  <c r="S252" i="56"/>
  <c r="BO293" i="64"/>
  <c r="BO295" i="64" s="1"/>
  <c r="CL82" i="46" s="1"/>
  <c r="W82" i="56" s="1"/>
  <c r="BO585" i="64"/>
  <c r="BO587" i="64" s="1"/>
  <c r="CL203" i="46" s="1"/>
  <c r="W203" i="56" s="1"/>
  <c r="BQ60" i="64"/>
  <c r="BA439" i="64"/>
  <c r="BA441" i="64" s="1"/>
  <c r="BX201" i="46" s="1"/>
  <c r="I201" i="56" s="1"/>
  <c r="BA367" i="64"/>
  <c r="BC293" i="64"/>
  <c r="BC295" i="64" s="1"/>
  <c r="BZ82" i="46" s="1"/>
  <c r="K82" i="56" s="1"/>
  <c r="BC512" i="64"/>
  <c r="BC514" i="64" s="1"/>
  <c r="BZ202" i="46" s="1"/>
  <c r="K202" i="56" s="1"/>
  <c r="AX293" i="64"/>
  <c r="AX295" i="64" s="1"/>
  <c r="BU82" i="46" s="1"/>
  <c r="F82" i="56" s="1"/>
  <c r="AX222" i="64"/>
  <c r="AX224" i="64" s="1"/>
  <c r="BH585" i="64"/>
  <c r="BH587" i="64" s="1"/>
  <c r="CE203" i="46" s="1"/>
  <c r="P203" i="56" s="1"/>
  <c r="BH367" i="64"/>
  <c r="N34" i="47"/>
  <c r="N45" i="69"/>
  <c r="N24" i="69" s="1"/>
  <c r="BG293" i="64"/>
  <c r="BG295" i="64" s="1"/>
  <c r="CD82" i="46" s="1"/>
  <c r="O82" i="56" s="1"/>
  <c r="BG585" i="64"/>
  <c r="BG587" i="64" s="1"/>
  <c r="CD203" i="46" s="1"/>
  <c r="O203" i="56" s="1"/>
  <c r="Q42" i="74"/>
  <c r="Q22" i="74" s="1"/>
  <c r="Q34" i="70"/>
  <c r="Q20" i="70" s="1"/>
  <c r="Q332" i="25"/>
  <c r="Q338" i="25" s="1"/>
  <c r="Q254" i="25"/>
  <c r="BE439" i="64"/>
  <c r="BE441" i="64" s="1"/>
  <c r="CB201" i="46" s="1"/>
  <c r="M201" i="56" s="1"/>
  <c r="BE367" i="64"/>
  <c r="T252" i="56"/>
  <c r="S48" i="57"/>
  <c r="BK585" i="64"/>
  <c r="BK587" i="64" s="1"/>
  <c r="CH203" i="46" s="1"/>
  <c r="S203" i="56" s="1"/>
  <c r="BK367" i="64"/>
  <c r="W252" i="56"/>
  <c r="V48" i="57"/>
  <c r="C238" i="25"/>
  <c r="X238" i="25"/>
  <c r="BQ273" i="64"/>
  <c r="J48" i="57"/>
  <c r="K252" i="56"/>
  <c r="BI222" i="64"/>
  <c r="BI224" i="64" s="1"/>
  <c r="BI151" i="64"/>
  <c r="BI153" i="64" s="1"/>
  <c r="D30" i="57"/>
  <c r="D34" i="70"/>
  <c r="I332" i="25"/>
  <c r="I254" i="25"/>
  <c r="AZ439" i="64"/>
  <c r="AZ441" i="64" s="1"/>
  <c r="BW201" i="46" s="1"/>
  <c r="H201" i="56" s="1"/>
  <c r="AZ585" i="64"/>
  <c r="AZ587" i="64" s="1"/>
  <c r="BW203" i="46" s="1"/>
  <c r="H203" i="56" s="1"/>
  <c r="AZ367" i="64"/>
  <c r="L252" i="56"/>
  <c r="K48" i="57"/>
  <c r="BF367" i="64"/>
  <c r="BF585" i="64"/>
  <c r="BF587" i="64" s="1"/>
  <c r="CC203" i="46" s="1"/>
  <c r="N203" i="56" s="1"/>
  <c r="M228" i="47"/>
  <c r="M381" i="47" s="1"/>
  <c r="M131" i="47"/>
  <c r="M319" i="47" s="1"/>
  <c r="M332" i="25"/>
  <c r="M338" i="25" s="1"/>
  <c r="M254" i="25"/>
  <c r="AY222" i="64"/>
  <c r="AY224" i="64" s="1"/>
  <c r="AY151" i="64"/>
  <c r="AY153" i="64" s="1"/>
  <c r="H228" i="47"/>
  <c r="H381" i="47" s="1"/>
  <c r="J332" i="25"/>
  <c r="J338" i="25" s="1"/>
  <c r="J254" i="25"/>
  <c r="BJ80" i="64"/>
  <c r="BJ512" i="64"/>
  <c r="BJ514" i="64" s="1"/>
  <c r="CG202" i="46" s="1"/>
  <c r="R202" i="56" s="1"/>
  <c r="L332" i="25"/>
  <c r="L338" i="25" s="1"/>
  <c r="L254" i="25"/>
  <c r="G332" i="25"/>
  <c r="G338" i="25" s="1"/>
  <c r="G254" i="25"/>
  <c r="BM151" i="64"/>
  <c r="BM153" i="64" s="1"/>
  <c r="BM585" i="64"/>
  <c r="BM587" i="64" s="1"/>
  <c r="CJ203" i="46" s="1"/>
  <c r="U203" i="56" s="1"/>
  <c r="K228" i="47"/>
  <c r="K381" i="47" s="1"/>
  <c r="K332" i="25"/>
  <c r="K338" i="25" s="1"/>
  <c r="K254" i="25"/>
  <c r="BD439" i="64"/>
  <c r="BD441" i="64" s="1"/>
  <c r="CA201" i="46" s="1"/>
  <c r="L201" i="56" s="1"/>
  <c r="BD585" i="64"/>
  <c r="BD587" i="64" s="1"/>
  <c r="CA203" i="46" s="1"/>
  <c r="L203" i="56" s="1"/>
  <c r="V45" i="69"/>
  <c r="V24" i="69" s="1"/>
  <c r="V40" i="75"/>
  <c r="V22" i="75" s="1"/>
  <c r="D30" i="47"/>
  <c r="D30" i="70"/>
  <c r="AW369" i="64"/>
  <c r="BT200" i="46" s="1"/>
  <c r="D38" i="74"/>
  <c r="D41" i="69"/>
  <c r="D35" i="65"/>
  <c r="D36" i="75"/>
  <c r="D34" i="73"/>
  <c r="D29" i="71"/>
  <c r="BN80" i="64"/>
  <c r="BN367" i="64"/>
  <c r="I338" i="25"/>
  <c r="C25" i="71"/>
  <c r="C26" i="70"/>
  <c r="C32" i="75"/>
  <c r="E40" i="75"/>
  <c r="E22" i="75" s="1"/>
  <c r="E34" i="47"/>
  <c r="E38" i="73"/>
  <c r="E19" i="73" s="1"/>
  <c r="BB367" i="64"/>
  <c r="BB585" i="64"/>
  <c r="BB587" i="64" s="1"/>
  <c r="BY203" i="46" s="1"/>
  <c r="J203" i="56" s="1"/>
  <c r="I48" i="57"/>
  <c r="J252" i="56"/>
  <c r="O332" i="25"/>
  <c r="O254" i="25"/>
  <c r="S39" i="65"/>
  <c r="S18" i="65" s="1"/>
  <c r="S332" i="25"/>
  <c r="S338" i="25" s="1"/>
  <c r="S254" i="25"/>
  <c r="BL512" i="64"/>
  <c r="BL514" i="64" s="1"/>
  <c r="CI202" i="46" s="1"/>
  <c r="T202" i="56" s="1"/>
  <c r="BL222" i="64"/>
  <c r="BL224" i="64" s="1"/>
  <c r="BO80" i="64"/>
  <c r="BO439" i="64"/>
  <c r="BO441" i="64" s="1"/>
  <c r="CL201" i="46" s="1"/>
  <c r="W201" i="56" s="1"/>
  <c r="D27" i="70"/>
  <c r="D28" i="70" s="1"/>
  <c r="D38" i="69"/>
  <c r="D26" i="71"/>
  <c r="D33" i="75"/>
  <c r="D35" i="74"/>
  <c r="D36" i="74" s="1"/>
  <c r="AW82" i="64"/>
  <c r="BT78" i="46" s="1"/>
  <c r="D27" i="47"/>
  <c r="D32" i="65"/>
  <c r="D31" i="73"/>
  <c r="D32" i="73" s="1"/>
  <c r="BA80" i="64"/>
  <c r="BA512" i="64"/>
  <c r="BA514" i="64" s="1"/>
  <c r="BX202" i="46" s="1"/>
  <c r="I202" i="56" s="1"/>
  <c r="BC151" i="64"/>
  <c r="BC153" i="64" s="1"/>
  <c r="BC80" i="64"/>
  <c r="C37" i="72"/>
  <c r="C18" i="72" s="1"/>
  <c r="AX151" i="64"/>
  <c r="AX153" i="64" s="1"/>
  <c r="AX367" i="64"/>
  <c r="P228" i="47"/>
  <c r="P381" i="47" s="1"/>
  <c r="P131" i="47"/>
  <c r="P319" i="47" s="1"/>
  <c r="BH222" i="64"/>
  <c r="BH224" i="64" s="1"/>
  <c r="CE81" i="46" s="1"/>
  <c r="P81" i="56" s="1"/>
  <c r="BH151" i="64"/>
  <c r="BH153" i="64" s="1"/>
  <c r="N42" i="74"/>
  <c r="N22" i="74" s="1"/>
  <c r="N34" i="70"/>
  <c r="N20" i="70" s="1"/>
  <c r="BG439" i="64"/>
  <c r="BG441" i="64" s="1"/>
  <c r="CD201" i="46" s="1"/>
  <c r="O201" i="56" s="1"/>
  <c r="BG512" i="64"/>
  <c r="BG514" i="64" s="1"/>
  <c r="CD202" i="46" s="1"/>
  <c r="O202" i="56" s="1"/>
  <c r="Q40" i="75"/>
  <c r="Q22" i="75" s="1"/>
  <c r="Q45" i="69"/>
  <c r="Q24" i="69" s="1"/>
  <c r="BE80" i="64"/>
  <c r="BE293" i="64"/>
  <c r="BE295" i="64" s="1"/>
  <c r="CB82" i="46" s="1"/>
  <c r="M82" i="56" s="1"/>
  <c r="BK80" i="64"/>
  <c r="BK151" i="64"/>
  <c r="BK153" i="64" s="1"/>
  <c r="E82" i="56"/>
  <c r="BI585" i="64"/>
  <c r="BI587" i="64" s="1"/>
  <c r="CF203" i="46" s="1"/>
  <c r="Q203" i="56" s="1"/>
  <c r="BI512" i="64"/>
  <c r="BI514" i="64" s="1"/>
  <c r="CF202" i="46" s="1"/>
  <c r="Q202" i="56" s="1"/>
  <c r="D42" i="74"/>
  <c r="I131" i="47"/>
  <c r="I319" i="47" s="1"/>
  <c r="I228" i="47"/>
  <c r="I381" i="47" s="1"/>
  <c r="BP222" i="64"/>
  <c r="BP224" i="64" s="1"/>
  <c r="BP80" i="64"/>
  <c r="BP439" i="64"/>
  <c r="BP441" i="64" s="1"/>
  <c r="CM201" i="46" s="1"/>
  <c r="X201" i="56" s="1"/>
  <c r="W131" i="47"/>
  <c r="W319" i="47" s="1"/>
  <c r="W332" i="25"/>
  <c r="W338" i="25" s="1"/>
  <c r="W254" i="25"/>
  <c r="D248" i="25"/>
  <c r="D208" i="56"/>
  <c r="K206" i="44" s="1"/>
  <c r="L206" i="44" s="1"/>
  <c r="BP512" i="64"/>
  <c r="BP514" i="64" s="1"/>
  <c r="CM202" i="46" s="1"/>
  <c r="X202" i="56" s="1"/>
  <c r="BP151" i="64"/>
  <c r="BP153" i="64" s="1"/>
  <c r="Q48" i="57"/>
  <c r="R252" i="56"/>
  <c r="AZ293" i="64"/>
  <c r="AZ295" i="64" s="1"/>
  <c r="BW82" i="46" s="1"/>
  <c r="H82" i="56" s="1"/>
  <c r="AZ222" i="64"/>
  <c r="AZ224" i="64" s="1"/>
  <c r="BW81" i="46" s="1"/>
  <c r="H81" i="56" s="1"/>
  <c r="BF293" i="64"/>
  <c r="BF295" i="64" s="1"/>
  <c r="CC82" i="46" s="1"/>
  <c r="N82" i="56" s="1"/>
  <c r="BF512" i="64"/>
  <c r="BF514" i="64" s="1"/>
  <c r="CC202" i="46" s="1"/>
  <c r="N202" i="56" s="1"/>
  <c r="N252" i="56"/>
  <c r="M48" i="57"/>
  <c r="AY512" i="64"/>
  <c r="AY514" i="64" s="1"/>
  <c r="BV202" i="46" s="1"/>
  <c r="G202" i="56" s="1"/>
  <c r="AY585" i="64"/>
  <c r="AY587" i="64" s="1"/>
  <c r="BV203" i="46" s="1"/>
  <c r="G203" i="56" s="1"/>
  <c r="H332" i="25"/>
  <c r="H338" i="25" s="1"/>
  <c r="H254" i="25"/>
  <c r="BJ367" i="64"/>
  <c r="BJ585" i="64"/>
  <c r="BJ587" i="64" s="1"/>
  <c r="CG203" i="46" s="1"/>
  <c r="R203" i="56" s="1"/>
  <c r="L48" i="57"/>
  <c r="M252" i="56"/>
  <c r="H252" i="56"/>
  <c r="G48" i="57"/>
  <c r="T228" i="47"/>
  <c r="T381" i="47" s="1"/>
  <c r="T131" i="47"/>
  <c r="T319" i="47" s="1"/>
  <c r="BM512" i="64"/>
  <c r="BM514" i="64" s="1"/>
  <c r="CJ202" i="46" s="1"/>
  <c r="U202" i="56" s="1"/>
  <c r="BM80" i="64"/>
  <c r="BD80" i="64"/>
  <c r="BD151" i="64"/>
  <c r="BD153" i="64" s="1"/>
  <c r="V34" i="47"/>
  <c r="V34" i="70"/>
  <c r="V20" i="70" s="1"/>
  <c r="V332" i="25"/>
  <c r="V338" i="25" s="1"/>
  <c r="V254" i="25"/>
  <c r="BQ347" i="64"/>
  <c r="F332" i="25"/>
  <c r="F338" i="25" s="1"/>
  <c r="F254" i="25"/>
  <c r="BN512" i="64"/>
  <c r="BN514" i="64" s="1"/>
  <c r="CK202" i="46" s="1"/>
  <c r="V202" i="56" s="1"/>
  <c r="BN585" i="64"/>
  <c r="BN587" i="64" s="1"/>
  <c r="CK203" i="46" s="1"/>
  <c r="V203" i="56" s="1"/>
  <c r="U34" i="47"/>
  <c r="V42" i="74"/>
  <c r="V22" i="74" s="1"/>
  <c r="C30" i="73"/>
  <c r="E39" i="65"/>
  <c r="E18" i="65" s="1"/>
  <c r="E45" i="69"/>
  <c r="E24" i="69" s="1"/>
  <c r="E332" i="25"/>
  <c r="E338" i="25" s="1"/>
  <c r="E254" i="25"/>
  <c r="BB222" i="64"/>
  <c r="BB224" i="64" s="1"/>
  <c r="BB512" i="64"/>
  <c r="BB514" i="64" s="1"/>
  <c r="BY202" i="46" s="1"/>
  <c r="J202" i="56" s="1"/>
  <c r="O40" i="75"/>
  <c r="O22" i="75" s="1"/>
  <c r="O38" i="73"/>
  <c r="O19" i="73" s="1"/>
  <c r="P252" i="56"/>
  <c r="O48" i="57"/>
  <c r="S34" i="47"/>
  <c r="S40" i="75"/>
  <c r="S22" i="75" s="1"/>
  <c r="BL439" i="64"/>
  <c r="BL441" i="64" s="1"/>
  <c r="CI201" i="46" s="1"/>
  <c r="T201" i="56" s="1"/>
  <c r="BL151" i="64"/>
  <c r="BL153" i="64" s="1"/>
  <c r="R228" i="47"/>
  <c r="R381" i="47" s="1"/>
  <c r="R131" i="47"/>
  <c r="R319" i="47" s="1"/>
  <c r="R332" i="25"/>
  <c r="R338" i="25" s="1"/>
  <c r="R254" i="25"/>
  <c r="BO367" i="64"/>
  <c r="BO151" i="64"/>
  <c r="BO153" i="64" s="1"/>
  <c r="E81" i="56"/>
  <c r="V252" i="56"/>
  <c r="U48" i="57"/>
  <c r="BA585" i="64"/>
  <c r="BA587" i="64" s="1"/>
  <c r="BX203" i="46" s="1"/>
  <c r="I203" i="56" s="1"/>
  <c r="BA151" i="64"/>
  <c r="BA153" i="64" s="1"/>
  <c r="BC585" i="64"/>
  <c r="BC587" i="64" s="1"/>
  <c r="BZ203" i="46" s="1"/>
  <c r="K203" i="56" s="1"/>
  <c r="BC367" i="64"/>
  <c r="E48" i="57"/>
  <c r="F252" i="56"/>
  <c r="AX439" i="64"/>
  <c r="AX441" i="64" s="1"/>
  <c r="BU201" i="46" s="1"/>
  <c r="F201" i="56" s="1"/>
  <c r="AX80" i="64"/>
  <c r="P332" i="25"/>
  <c r="P338" i="25" s="1"/>
  <c r="P254" i="25"/>
  <c r="BH439" i="64"/>
  <c r="BH441" i="64" s="1"/>
  <c r="CE201" i="46" s="1"/>
  <c r="P201" i="56" s="1"/>
  <c r="BH512" i="64"/>
  <c r="BH514" i="64" s="1"/>
  <c r="CE202" i="46" s="1"/>
  <c r="P202" i="56" s="1"/>
  <c r="N39" i="65"/>
  <c r="N18" i="65" s="1"/>
  <c r="N38" i="73"/>
  <c r="N19" i="73" s="1"/>
  <c r="N332" i="25"/>
  <c r="N338" i="25" s="1"/>
  <c r="N254" i="25"/>
  <c r="BG222" i="64"/>
  <c r="BG224" i="64" s="1"/>
  <c r="BG367" i="64"/>
  <c r="Q33" i="71"/>
  <c r="Q19" i="71" s="1"/>
  <c r="Q38" i="73"/>
  <c r="Q19" i="73" s="1"/>
  <c r="BE585" i="64"/>
  <c r="BE587" i="64" s="1"/>
  <c r="CB203" i="46" s="1"/>
  <c r="M203" i="56" s="1"/>
  <c r="BE222" i="64"/>
  <c r="BE224" i="64" s="1"/>
  <c r="U252" i="56"/>
  <c r="T48" i="57"/>
  <c r="BK222" i="64"/>
  <c r="BK224" i="64" s="1"/>
  <c r="CH81" i="46" s="1"/>
  <c r="S81" i="56" s="1"/>
  <c r="BK512" i="64"/>
  <c r="BK514" i="64" s="1"/>
  <c r="CH202" i="46" s="1"/>
  <c r="S202" i="56" s="1"/>
  <c r="BQ131" i="64"/>
  <c r="G252" i="56"/>
  <c r="F48" i="57"/>
  <c r="O338" i="25"/>
  <c r="BI367" i="64"/>
  <c r="BI439" i="64"/>
  <c r="BI441" i="64" s="1"/>
  <c r="CF201" i="46" s="1"/>
  <c r="Q201" i="56" s="1"/>
  <c r="D34" i="47"/>
  <c r="D33" i="71"/>
  <c r="X226" i="25"/>
  <c r="C226" i="25"/>
  <c r="D332" i="25"/>
  <c r="D254" i="25"/>
  <c r="BQ565" i="64"/>
  <c r="BF82" i="64"/>
  <c r="CC78" i="46" s="1"/>
  <c r="BF222" i="64"/>
  <c r="BF224" i="64" s="1"/>
  <c r="CC81" i="46" s="1"/>
  <c r="N81" i="56" s="1"/>
  <c r="AY82" i="64"/>
  <c r="BV78" i="46" s="1"/>
  <c r="AY293" i="64"/>
  <c r="AY295" i="64" s="1"/>
  <c r="BV82" i="46" s="1"/>
  <c r="G82" i="56" s="1"/>
  <c r="I252" i="56"/>
  <c r="H48" i="57"/>
  <c r="J228" i="47"/>
  <c r="J381" i="47" s="1"/>
  <c r="BJ222" i="64"/>
  <c r="BJ224" i="64" s="1"/>
  <c r="BJ293" i="64"/>
  <c r="BJ295" i="64" s="1"/>
  <c r="CG82" i="46" s="1"/>
  <c r="R82" i="56" s="1"/>
  <c r="L228" i="47"/>
  <c r="L381" i="47" s="1"/>
  <c r="L131" i="47"/>
  <c r="L319" i="47" s="1"/>
  <c r="G131" i="47"/>
  <c r="G319" i="47" s="1"/>
  <c r="G228" i="47"/>
  <c r="G381" i="47" s="1"/>
  <c r="BM439" i="64"/>
  <c r="BM441" i="64" s="1"/>
  <c r="CJ201" i="46" s="1"/>
  <c r="U201" i="56" s="1"/>
  <c r="BM367" i="64"/>
  <c r="BD222" i="64"/>
  <c r="BD224" i="64" s="1"/>
  <c r="CA81" i="46" s="1"/>
  <c r="L81" i="56" s="1"/>
  <c r="K49" i="57" s="1"/>
  <c r="BD512" i="64"/>
  <c r="BD514" i="64" s="1"/>
  <c r="CA202" i="46" s="1"/>
  <c r="L202" i="56" s="1"/>
  <c r="BQ492" i="64"/>
  <c r="BN222" i="64"/>
  <c r="BN224" i="64" s="1"/>
  <c r="BN293" i="64"/>
  <c r="BN295" i="64" s="1"/>
  <c r="CK82" i="46" s="1"/>
  <c r="V82" i="56" s="1"/>
  <c r="T338" i="25"/>
  <c r="C37" i="69"/>
  <c r="D39" i="69"/>
  <c r="C31" i="65"/>
  <c r="D33" i="65"/>
  <c r="E34" i="70"/>
  <c r="E20" i="70" s="1"/>
  <c r="Q252" i="56"/>
  <c r="P48" i="57"/>
  <c r="BB151" i="64"/>
  <c r="BB153" i="64" s="1"/>
  <c r="BB293" i="64"/>
  <c r="BB295" i="64" s="1"/>
  <c r="BY82" i="46" s="1"/>
  <c r="J82" i="56" s="1"/>
  <c r="O228" i="47"/>
  <c r="O381" i="47" s="1"/>
  <c r="O252" i="56"/>
  <c r="N48" i="57"/>
  <c r="S42" i="74"/>
  <c r="S22" i="74" s="1"/>
  <c r="BL585" i="64"/>
  <c r="BL587" i="64" s="1"/>
  <c r="CI203" i="46" s="1"/>
  <c r="T203" i="56" s="1"/>
  <c r="BL293" i="64"/>
  <c r="BL295" i="64" s="1"/>
  <c r="CI82" i="46" s="1"/>
  <c r="T82" i="56" s="1"/>
  <c r="BO512" i="64"/>
  <c r="BO514" i="64" s="1"/>
  <c r="CL202" i="46" s="1"/>
  <c r="W202" i="56" s="1"/>
  <c r="BO222" i="64"/>
  <c r="BO224" i="64" s="1"/>
  <c r="CL81" i="46" s="1"/>
  <c r="W81" i="56" s="1"/>
  <c r="V49" i="57" s="1"/>
  <c r="BQ202" i="64"/>
  <c r="BA293" i="64"/>
  <c r="BA295" i="64" s="1"/>
  <c r="BX82" i="46" s="1"/>
  <c r="I82" i="56" s="1"/>
  <c r="BA222" i="64"/>
  <c r="BA224" i="64" s="1"/>
  <c r="BC222" i="64"/>
  <c r="BC224" i="64" s="1"/>
  <c r="BZ81" i="46" s="1"/>
  <c r="K81" i="56" s="1"/>
  <c r="J49" i="57" s="1"/>
  <c r="BC439" i="64"/>
  <c r="BC441" i="64" s="1"/>
  <c r="BZ201" i="46" s="1"/>
  <c r="K201" i="56" s="1"/>
  <c r="AX512" i="64"/>
  <c r="AX514" i="64" s="1"/>
  <c r="BU202" i="46" s="1"/>
  <c r="F202" i="56" s="1"/>
  <c r="AX585" i="64"/>
  <c r="AX587" i="64" s="1"/>
  <c r="BU203" i="46" s="1"/>
  <c r="F203" i="56" s="1"/>
  <c r="BH80" i="64"/>
  <c r="BH293" i="64"/>
  <c r="BH295" i="64" s="1"/>
  <c r="CE82" i="46" s="1"/>
  <c r="P82" i="56" s="1"/>
  <c r="N33" i="71"/>
  <c r="N19" i="71" s="1"/>
  <c r="BG80" i="64"/>
  <c r="BG151" i="64"/>
  <c r="BG153" i="64" s="1"/>
  <c r="Q34" i="47"/>
  <c r="BE512" i="64"/>
  <c r="BE514" i="64" s="1"/>
  <c r="CB202" i="46" s="1"/>
  <c r="M202" i="56" s="1"/>
  <c r="BE151" i="64"/>
  <c r="BE153" i="64" s="1"/>
  <c r="BK293" i="64"/>
  <c r="BK295" i="64" s="1"/>
  <c r="CH82" i="46" s="1"/>
  <c r="S82" i="56" s="1"/>
  <c r="BK439" i="64"/>
  <c r="BK441" i="64" s="1"/>
  <c r="CH201" i="46" s="1"/>
  <c r="S201" i="56" s="1"/>
  <c r="BI293" i="64"/>
  <c r="BI295" i="64" s="1"/>
  <c r="CF82" i="46" s="1"/>
  <c r="Q82" i="56" s="1"/>
  <c r="BI80" i="64"/>
  <c r="D39" i="65"/>
  <c r="D45" i="69"/>
  <c r="D38" i="73"/>
  <c r="CL253" i="46"/>
  <c r="BQ222" i="64" l="1"/>
  <c r="BQ224" i="64" s="1"/>
  <c r="M49" i="57"/>
  <c r="BV81" i="46"/>
  <c r="G81" i="56" s="1"/>
  <c r="BQ439" i="64"/>
  <c r="BQ441" i="64" s="1"/>
  <c r="CN201" i="46" s="1"/>
  <c r="CO201" i="46" s="1"/>
  <c r="CK81" i="46"/>
  <c r="V81" i="56" s="1"/>
  <c r="U49" i="57" s="1"/>
  <c r="BQ512" i="64"/>
  <c r="BQ514" i="64" s="1"/>
  <c r="BQ585" i="64"/>
  <c r="BQ587" i="64" s="1"/>
  <c r="BQ151" i="64"/>
  <c r="BQ153" i="64" s="1"/>
  <c r="CG81" i="46"/>
  <c r="R81" i="56" s="1"/>
  <c r="BQ367" i="64"/>
  <c r="BQ369" i="64" s="1"/>
  <c r="BQ80" i="64"/>
  <c r="BQ82" i="64" s="1"/>
  <c r="BQ293" i="64"/>
  <c r="BQ295" i="64" s="1"/>
  <c r="Q49" i="57"/>
  <c r="M32" i="65"/>
  <c r="M33" i="65" s="1"/>
  <c r="M47" i="65" s="1"/>
  <c r="M48" i="65" s="1"/>
  <c r="CF81" i="46"/>
  <c r="Q81" i="56" s="1"/>
  <c r="M38" i="69"/>
  <c r="M39" i="69" s="1"/>
  <c r="M66" i="69" s="1"/>
  <c r="M67" i="69" s="1"/>
  <c r="M31" i="73"/>
  <c r="M32" i="73" s="1"/>
  <c r="M46" i="73" s="1"/>
  <c r="M47" i="73" s="1"/>
  <c r="C48" i="57"/>
  <c r="M35" i="74"/>
  <c r="M36" i="74" s="1"/>
  <c r="M59" i="74" s="1"/>
  <c r="M60" i="74" s="1"/>
  <c r="M27" i="70"/>
  <c r="M28" i="70" s="1"/>
  <c r="M51" i="70" s="1"/>
  <c r="M52" i="70" s="1"/>
  <c r="D201" i="56"/>
  <c r="K199" i="44" s="1"/>
  <c r="L199" i="44" s="1"/>
  <c r="D59" i="74"/>
  <c r="C38" i="73"/>
  <c r="D19" i="73"/>
  <c r="C19" i="73" s="1"/>
  <c r="F32" i="65"/>
  <c r="F33" i="65" s="1"/>
  <c r="F47" i="65" s="1"/>
  <c r="F48" i="65" s="1"/>
  <c r="F35" i="74"/>
  <c r="F36" i="74" s="1"/>
  <c r="F59" i="74" s="1"/>
  <c r="F60" i="74" s="1"/>
  <c r="C34" i="47"/>
  <c r="D228" i="47"/>
  <c r="D131" i="47"/>
  <c r="R49" i="57"/>
  <c r="CD81" i="46"/>
  <c r="O81" i="56" s="1"/>
  <c r="N49" i="57" s="1"/>
  <c r="BX81" i="46"/>
  <c r="I81" i="56" s="1"/>
  <c r="H49" i="57" s="1"/>
  <c r="D49" i="57"/>
  <c r="BD82" i="64"/>
  <c r="CA78" i="46" s="1"/>
  <c r="K33" i="75"/>
  <c r="K34" i="75" s="1"/>
  <c r="K57" i="75" s="1"/>
  <c r="K58" i="75" s="1"/>
  <c r="K32" i="65"/>
  <c r="K33" i="65" s="1"/>
  <c r="K47" i="65" s="1"/>
  <c r="K48" i="65" s="1"/>
  <c r="K35" i="74"/>
  <c r="K36" i="74" s="1"/>
  <c r="K59" i="74" s="1"/>
  <c r="K60" i="74" s="1"/>
  <c r="K27" i="70"/>
  <c r="K28" i="70" s="1"/>
  <c r="K51" i="70" s="1"/>
  <c r="K52" i="70" s="1"/>
  <c r="K31" i="73"/>
  <c r="K32" i="73" s="1"/>
  <c r="K46" i="73" s="1"/>
  <c r="K47" i="73" s="1"/>
  <c r="K38" i="69"/>
  <c r="K39" i="69" s="1"/>
  <c r="K66" i="69" s="1"/>
  <c r="K67" i="69" s="1"/>
  <c r="K27" i="47"/>
  <c r="K28" i="47" s="1"/>
  <c r="K26" i="71"/>
  <c r="K27" i="71" s="1"/>
  <c r="K50" i="71" s="1"/>
  <c r="K51" i="71" s="1"/>
  <c r="G49" i="57"/>
  <c r="D82" i="56"/>
  <c r="K82" i="44" s="1"/>
  <c r="L82" i="44" s="1"/>
  <c r="E30" i="70"/>
  <c r="E17" i="70" s="1"/>
  <c r="E36" i="75"/>
  <c r="E19" i="75" s="1"/>
  <c r="E38" i="74"/>
  <c r="E19" i="74" s="1"/>
  <c r="E30" i="47"/>
  <c r="E29" i="71"/>
  <c r="E16" i="71" s="1"/>
  <c r="E35" i="65"/>
  <c r="E41" i="69"/>
  <c r="E18" i="69" s="1"/>
  <c r="C33" i="72"/>
  <c r="C13" i="72" s="1"/>
  <c r="E34" i="73"/>
  <c r="AX369" i="64"/>
  <c r="BU200" i="46" s="1"/>
  <c r="F200" i="56" s="1"/>
  <c r="E31" i="57" s="1"/>
  <c r="D34" i="75"/>
  <c r="I34" i="73"/>
  <c r="I30" i="47"/>
  <c r="I36" i="75"/>
  <c r="I19" i="75" s="1"/>
  <c r="I35" i="65"/>
  <c r="I38" i="74"/>
  <c r="I19" i="74" s="1"/>
  <c r="BB369" i="64"/>
  <c r="BY200" i="46" s="1"/>
  <c r="J200" i="56" s="1"/>
  <c r="I31" i="57" s="1"/>
  <c r="I29" i="71"/>
  <c r="I16" i="71" s="1"/>
  <c r="I30" i="70"/>
  <c r="I17" i="70" s="1"/>
  <c r="I41" i="69"/>
  <c r="I18" i="69" s="1"/>
  <c r="BN82" i="64"/>
  <c r="CK78" i="46" s="1"/>
  <c r="U33" i="75"/>
  <c r="U34" i="75" s="1"/>
  <c r="U57" i="75" s="1"/>
  <c r="U58" i="75" s="1"/>
  <c r="U26" i="71"/>
  <c r="U27" i="71" s="1"/>
  <c r="U50" i="71" s="1"/>
  <c r="U51" i="71" s="1"/>
  <c r="U32" i="65"/>
  <c r="U33" i="65" s="1"/>
  <c r="U47" i="65" s="1"/>
  <c r="U48" i="65" s="1"/>
  <c r="U38" i="69"/>
  <c r="U39" i="69" s="1"/>
  <c r="U66" i="69" s="1"/>
  <c r="U67" i="69" s="1"/>
  <c r="U35" i="74"/>
  <c r="U36" i="74" s="1"/>
  <c r="U59" i="74" s="1"/>
  <c r="U60" i="74" s="1"/>
  <c r="U27" i="70"/>
  <c r="U28" i="70" s="1"/>
  <c r="U51" i="70" s="1"/>
  <c r="U52" i="70" s="1"/>
  <c r="U27" i="47"/>
  <c r="U28" i="47" s="1"/>
  <c r="U31" i="73"/>
  <c r="U32" i="73" s="1"/>
  <c r="U46" i="73" s="1"/>
  <c r="U47" i="73" s="1"/>
  <c r="D17" i="70"/>
  <c r="F49" i="57"/>
  <c r="O36" i="75"/>
  <c r="O19" i="75" s="1"/>
  <c r="O30" i="47"/>
  <c r="O34" i="73"/>
  <c r="O30" i="70"/>
  <c r="O17" i="70" s="1"/>
  <c r="O38" i="74"/>
  <c r="O19" i="74" s="1"/>
  <c r="O29" i="71"/>
  <c r="O16" i="71" s="1"/>
  <c r="O35" i="65"/>
  <c r="BH369" i="64"/>
  <c r="CE200" i="46" s="1"/>
  <c r="P200" i="56" s="1"/>
  <c r="O31" i="57" s="1"/>
  <c r="O41" i="69"/>
  <c r="O18" i="69" s="1"/>
  <c r="H30" i="70"/>
  <c r="H17" i="70" s="1"/>
  <c r="H29" i="71"/>
  <c r="H16" i="71" s="1"/>
  <c r="H34" i="73"/>
  <c r="BA369" i="64"/>
  <c r="BX200" i="46" s="1"/>
  <c r="I200" i="56" s="1"/>
  <c r="H31" i="57" s="1"/>
  <c r="H30" i="47"/>
  <c r="H38" i="74"/>
  <c r="H19" i="74" s="1"/>
  <c r="H35" i="65"/>
  <c r="H36" i="75"/>
  <c r="H19" i="75" s="1"/>
  <c r="H41" i="69"/>
  <c r="H18" i="69" s="1"/>
  <c r="BL369" i="64"/>
  <c r="CI200" i="46" s="1"/>
  <c r="T200" i="56" s="1"/>
  <c r="S31" i="57" s="1"/>
  <c r="S38" i="74"/>
  <c r="S19" i="74" s="1"/>
  <c r="S36" i="75"/>
  <c r="S19" i="75" s="1"/>
  <c r="S34" i="73"/>
  <c r="S30" i="47"/>
  <c r="S29" i="71"/>
  <c r="S16" i="71" s="1"/>
  <c r="S30" i="70"/>
  <c r="S17" i="70" s="1"/>
  <c r="S35" i="65"/>
  <c r="S41" i="69"/>
  <c r="S18" i="69" s="1"/>
  <c r="D203" i="56"/>
  <c r="K201" i="44" s="1"/>
  <c r="L201" i="44" s="1"/>
  <c r="C22" i="75"/>
  <c r="C45" i="69"/>
  <c r="D24" i="69"/>
  <c r="C24" i="69" s="1"/>
  <c r="Q131" i="47"/>
  <c r="Q319" i="47" s="1"/>
  <c r="Q228" i="47"/>
  <c r="Q381" i="47" s="1"/>
  <c r="F33" i="75"/>
  <c r="F34" i="75" s="1"/>
  <c r="F57" i="75" s="1"/>
  <c r="F58" i="75" s="1"/>
  <c r="F31" i="73"/>
  <c r="F32" i="73" s="1"/>
  <c r="F46" i="73" s="1"/>
  <c r="F47" i="73" s="1"/>
  <c r="C332" i="25"/>
  <c r="E27" i="70"/>
  <c r="E28" i="70" s="1"/>
  <c r="E51" i="70" s="1"/>
  <c r="E52" i="70" s="1"/>
  <c r="E35" i="74"/>
  <c r="E36" i="74" s="1"/>
  <c r="E59" i="74" s="1"/>
  <c r="E60" i="74" s="1"/>
  <c r="E26" i="71"/>
  <c r="E27" i="71" s="1"/>
  <c r="E50" i="71" s="1"/>
  <c r="E51" i="71" s="1"/>
  <c r="AX82" i="64"/>
  <c r="BU78" i="46" s="1"/>
  <c r="E33" i="75"/>
  <c r="E34" i="75" s="1"/>
  <c r="E57" i="75" s="1"/>
  <c r="E58" i="75" s="1"/>
  <c r="E31" i="73"/>
  <c r="E32" i="73" s="1"/>
  <c r="E46" i="73" s="1"/>
  <c r="E47" i="73" s="1"/>
  <c r="E32" i="65"/>
  <c r="E33" i="65" s="1"/>
  <c r="E47" i="65" s="1"/>
  <c r="E48" i="65" s="1"/>
  <c r="E27" i="47"/>
  <c r="E28" i="47" s="1"/>
  <c r="C30" i="72"/>
  <c r="C31" i="72" s="1"/>
  <c r="C45" i="72" s="1"/>
  <c r="C46" i="72" s="1"/>
  <c r="E38" i="69"/>
  <c r="E39" i="69" s="1"/>
  <c r="E66" i="69" s="1"/>
  <c r="E67" i="69" s="1"/>
  <c r="BY81" i="46"/>
  <c r="J81" i="56" s="1"/>
  <c r="I49" i="57" s="1"/>
  <c r="U131" i="47"/>
  <c r="U319" i="47" s="1"/>
  <c r="U228" i="47"/>
  <c r="U381" i="47" s="1"/>
  <c r="T35" i="74"/>
  <c r="T36" i="74" s="1"/>
  <c r="T59" i="74" s="1"/>
  <c r="T60" i="74" s="1"/>
  <c r="T26" i="71"/>
  <c r="T27" i="71" s="1"/>
  <c r="T50" i="71" s="1"/>
  <c r="T51" i="71" s="1"/>
  <c r="T33" i="75"/>
  <c r="T34" i="75" s="1"/>
  <c r="T57" i="75" s="1"/>
  <c r="T58" i="75" s="1"/>
  <c r="T27" i="47"/>
  <c r="T28" i="47" s="1"/>
  <c r="BM82" i="64"/>
  <c r="CJ78" i="46" s="1"/>
  <c r="T31" i="73"/>
  <c r="T32" i="73" s="1"/>
  <c r="T46" i="73" s="1"/>
  <c r="T47" i="73" s="1"/>
  <c r="T38" i="69"/>
  <c r="T39" i="69" s="1"/>
  <c r="T66" i="69" s="1"/>
  <c r="T67" i="69" s="1"/>
  <c r="T27" i="70"/>
  <c r="T28" i="70" s="1"/>
  <c r="T51" i="70" s="1"/>
  <c r="T52" i="70" s="1"/>
  <c r="T32" i="65"/>
  <c r="T33" i="65" s="1"/>
  <c r="T47" i="65" s="1"/>
  <c r="T48" i="65" s="1"/>
  <c r="W31" i="73"/>
  <c r="W32" i="73" s="1"/>
  <c r="W46" i="73" s="1"/>
  <c r="W47" i="73" s="1"/>
  <c r="W32" i="65"/>
  <c r="W33" i="65" s="1"/>
  <c r="W47" i="65" s="1"/>
  <c r="W48" i="65" s="1"/>
  <c r="W35" i="74"/>
  <c r="W36" i="74" s="1"/>
  <c r="W59" i="74" s="1"/>
  <c r="W60" i="74" s="1"/>
  <c r="W27" i="70"/>
  <c r="W28" i="70" s="1"/>
  <c r="W51" i="70" s="1"/>
  <c r="W52" i="70" s="1"/>
  <c r="W26" i="71"/>
  <c r="W27" i="71" s="1"/>
  <c r="W50" i="71" s="1"/>
  <c r="W51" i="71" s="1"/>
  <c r="W38" i="69"/>
  <c r="W39" i="69" s="1"/>
  <c r="W66" i="69" s="1"/>
  <c r="W67" i="69" s="1"/>
  <c r="BP82" i="64"/>
  <c r="CM78" i="46" s="1"/>
  <c r="W27" i="47"/>
  <c r="W28" i="47" s="1"/>
  <c r="W33" i="75"/>
  <c r="W34" i="75" s="1"/>
  <c r="W57" i="75" s="1"/>
  <c r="W58" i="75" s="1"/>
  <c r="C42" i="74"/>
  <c r="D22" i="74"/>
  <c r="C22" i="74" s="1"/>
  <c r="CN82" i="46"/>
  <c r="CO82" i="46" s="1"/>
  <c r="L38" i="69"/>
  <c r="L39" i="69" s="1"/>
  <c r="L66" i="69" s="1"/>
  <c r="L67" i="69" s="1"/>
  <c r="L35" i="74"/>
  <c r="L36" i="74" s="1"/>
  <c r="L59" i="74" s="1"/>
  <c r="L60" i="74" s="1"/>
  <c r="L33" i="75"/>
  <c r="L34" i="75" s="1"/>
  <c r="L57" i="75" s="1"/>
  <c r="L58" i="75" s="1"/>
  <c r="L32" i="65"/>
  <c r="L33" i="65" s="1"/>
  <c r="L47" i="65" s="1"/>
  <c r="L48" i="65" s="1"/>
  <c r="L27" i="47"/>
  <c r="L28" i="47" s="1"/>
  <c r="BE82" i="64"/>
  <c r="CB78" i="46" s="1"/>
  <c r="L26" i="71"/>
  <c r="L27" i="71" s="1"/>
  <c r="L50" i="71" s="1"/>
  <c r="L51" i="71" s="1"/>
  <c r="L27" i="70"/>
  <c r="L28" i="70" s="1"/>
  <c r="L51" i="70" s="1"/>
  <c r="L52" i="70" s="1"/>
  <c r="L31" i="73"/>
  <c r="L32" i="73" s="1"/>
  <c r="L46" i="73" s="1"/>
  <c r="L47" i="73" s="1"/>
  <c r="O49" i="57"/>
  <c r="D28" i="47"/>
  <c r="V26" i="71"/>
  <c r="V27" i="71" s="1"/>
  <c r="V50" i="71" s="1"/>
  <c r="V51" i="71" s="1"/>
  <c r="V27" i="47"/>
  <c r="V28" i="47" s="1"/>
  <c r="V31" i="73"/>
  <c r="V32" i="73" s="1"/>
  <c r="V46" i="73" s="1"/>
  <c r="V47" i="73" s="1"/>
  <c r="V33" i="75"/>
  <c r="V34" i="75" s="1"/>
  <c r="V57" i="75" s="1"/>
  <c r="V58" i="75" s="1"/>
  <c r="V27" i="70"/>
  <c r="V28" i="70" s="1"/>
  <c r="V51" i="70" s="1"/>
  <c r="V52" i="70" s="1"/>
  <c r="V35" i="74"/>
  <c r="V36" i="74" s="1"/>
  <c r="V59" i="74" s="1"/>
  <c r="V60" i="74" s="1"/>
  <c r="BO82" i="64"/>
  <c r="CL78" i="46" s="1"/>
  <c r="V38" i="69"/>
  <c r="V39" i="69" s="1"/>
  <c r="V66" i="69" s="1"/>
  <c r="V67" i="69" s="1"/>
  <c r="V32" i="65"/>
  <c r="V33" i="65" s="1"/>
  <c r="V47" i="65" s="1"/>
  <c r="V48" i="65" s="1"/>
  <c r="D51" i="70"/>
  <c r="D16" i="71"/>
  <c r="D18" i="69"/>
  <c r="BJ82" i="64"/>
  <c r="CG78" i="46" s="1"/>
  <c r="Q31" i="73"/>
  <c r="Q32" i="73" s="1"/>
  <c r="Q46" i="73" s="1"/>
  <c r="Q47" i="73" s="1"/>
  <c r="Q35" i="74"/>
  <c r="Q36" i="74" s="1"/>
  <c r="Q59" i="74" s="1"/>
  <c r="Q60" i="74" s="1"/>
  <c r="Q38" i="69"/>
  <c r="Q39" i="69" s="1"/>
  <c r="Q66" i="69" s="1"/>
  <c r="Q67" i="69" s="1"/>
  <c r="Q27" i="70"/>
  <c r="Q28" i="70" s="1"/>
  <c r="Q51" i="70" s="1"/>
  <c r="Q52" i="70" s="1"/>
  <c r="Q33" i="75"/>
  <c r="Q34" i="75" s="1"/>
  <c r="Q57" i="75" s="1"/>
  <c r="Q58" i="75" s="1"/>
  <c r="Q32" i="65"/>
  <c r="Q33" i="65" s="1"/>
  <c r="Q47" i="65" s="1"/>
  <c r="Q48" i="65" s="1"/>
  <c r="Q26" i="71"/>
  <c r="Q27" i="71" s="1"/>
  <c r="Q50" i="71" s="1"/>
  <c r="Q51" i="71" s="1"/>
  <c r="Q27" i="47"/>
  <c r="Q28" i="47" s="1"/>
  <c r="G30" i="47"/>
  <c r="AZ369" i="64"/>
  <c r="BW200" i="46" s="1"/>
  <c r="H200" i="56" s="1"/>
  <c r="G31" i="57" s="1"/>
  <c r="G36" i="75"/>
  <c r="G19" i="75" s="1"/>
  <c r="G35" i="65"/>
  <c r="G38" i="74"/>
  <c r="G19" i="74" s="1"/>
  <c r="G29" i="71"/>
  <c r="G16" i="71" s="1"/>
  <c r="G41" i="69"/>
  <c r="G18" i="69" s="1"/>
  <c r="G30" i="70"/>
  <c r="G17" i="70" s="1"/>
  <c r="G34" i="73"/>
  <c r="P49" i="57"/>
  <c r="I31" i="73"/>
  <c r="I32" i="73" s="1"/>
  <c r="I46" i="73" s="1"/>
  <c r="I47" i="73" s="1"/>
  <c r="BB82" i="64"/>
  <c r="BY78" i="46" s="1"/>
  <c r="I27" i="47"/>
  <c r="I28" i="47" s="1"/>
  <c r="I32" i="65"/>
  <c r="I33" i="65" s="1"/>
  <c r="I47" i="65" s="1"/>
  <c r="I48" i="65" s="1"/>
  <c r="I26" i="71"/>
  <c r="I27" i="71" s="1"/>
  <c r="I50" i="71" s="1"/>
  <c r="I51" i="71" s="1"/>
  <c r="I27" i="70"/>
  <c r="I28" i="70" s="1"/>
  <c r="I51" i="70" s="1"/>
  <c r="I52" i="70" s="1"/>
  <c r="I35" i="74"/>
  <c r="I36" i="74" s="1"/>
  <c r="I59" i="74" s="1"/>
  <c r="I60" i="74" s="1"/>
  <c r="I38" i="69"/>
  <c r="I39" i="69" s="1"/>
  <c r="I66" i="69" s="1"/>
  <c r="I67" i="69" s="1"/>
  <c r="I33" i="75"/>
  <c r="I34" i="75" s="1"/>
  <c r="I57" i="75" s="1"/>
  <c r="I58" i="75" s="1"/>
  <c r="D202" i="56"/>
  <c r="K200" i="44" s="1"/>
  <c r="L200" i="44" s="1"/>
  <c r="F41" i="69"/>
  <c r="F18" i="69" s="1"/>
  <c r="F38" i="74"/>
  <c r="F19" i="74" s="1"/>
  <c r="F34" i="73"/>
  <c r="F36" i="75"/>
  <c r="F19" i="75" s="1"/>
  <c r="F30" i="47"/>
  <c r="F35" i="65"/>
  <c r="F13" i="65" s="1"/>
  <c r="F29" i="71"/>
  <c r="F16" i="71" s="1"/>
  <c r="F30" i="70"/>
  <c r="F17" i="70" s="1"/>
  <c r="AY369" i="64"/>
  <c r="BV200" i="46" s="1"/>
  <c r="G200" i="56" s="1"/>
  <c r="F31" i="57" s="1"/>
  <c r="CN203" i="46"/>
  <c r="CO203" i="46" s="1"/>
  <c r="C40" i="75"/>
  <c r="D47" i="65"/>
  <c r="D13" i="65" s="1"/>
  <c r="C39" i="65"/>
  <c r="D18" i="65"/>
  <c r="C18" i="65" s="1"/>
  <c r="O35" i="74"/>
  <c r="O36" i="74" s="1"/>
  <c r="O59" i="74" s="1"/>
  <c r="O60" i="74" s="1"/>
  <c r="O26" i="71"/>
  <c r="O27" i="71" s="1"/>
  <c r="O50" i="71" s="1"/>
  <c r="O51" i="71" s="1"/>
  <c r="O31" i="73"/>
  <c r="O32" i="73" s="1"/>
  <c r="O46" i="73" s="1"/>
  <c r="O47" i="73" s="1"/>
  <c r="O27" i="70"/>
  <c r="O28" i="70" s="1"/>
  <c r="O51" i="70" s="1"/>
  <c r="O52" i="70" s="1"/>
  <c r="O38" i="69"/>
  <c r="O39" i="69" s="1"/>
  <c r="O66" i="69" s="1"/>
  <c r="O67" i="69" s="1"/>
  <c r="O27" i="47"/>
  <c r="O28" i="47" s="1"/>
  <c r="O33" i="75"/>
  <c r="O34" i="75" s="1"/>
  <c r="O57" i="75" s="1"/>
  <c r="O58" i="75" s="1"/>
  <c r="O32" i="65"/>
  <c r="O33" i="65" s="1"/>
  <c r="O47" i="65" s="1"/>
  <c r="O48" i="65" s="1"/>
  <c r="BH82" i="64"/>
  <c r="CE78" i="46" s="1"/>
  <c r="D66" i="69"/>
  <c r="G78" i="56"/>
  <c r="F26" i="71"/>
  <c r="F27" i="71" s="1"/>
  <c r="F50" i="71" s="1"/>
  <c r="F51" i="71" s="1"/>
  <c r="F27" i="70"/>
  <c r="F28" i="70" s="1"/>
  <c r="F51" i="70" s="1"/>
  <c r="F52" i="70" s="1"/>
  <c r="M27" i="47"/>
  <c r="M28" i="47" s="1"/>
  <c r="N78" i="56"/>
  <c r="X332" i="25"/>
  <c r="P38" i="74"/>
  <c r="P19" i="74" s="1"/>
  <c r="P34" i="73"/>
  <c r="P35" i="65"/>
  <c r="P29" i="71"/>
  <c r="P16" i="71" s="1"/>
  <c r="P41" i="69"/>
  <c r="P18" i="69" s="1"/>
  <c r="P30" i="70"/>
  <c r="P17" i="70" s="1"/>
  <c r="P36" i="75"/>
  <c r="P19" i="75" s="1"/>
  <c r="BI369" i="64"/>
  <c r="CF200" i="46" s="1"/>
  <c r="Q200" i="56" s="1"/>
  <c r="P31" i="57" s="1"/>
  <c r="P30" i="47"/>
  <c r="J35" i="65"/>
  <c r="BC369" i="64"/>
  <c r="BZ200" i="46" s="1"/>
  <c r="K200" i="56" s="1"/>
  <c r="J31" i="57" s="1"/>
  <c r="J30" i="47"/>
  <c r="J30" i="70"/>
  <c r="J17" i="70" s="1"/>
  <c r="J36" i="75"/>
  <c r="J19" i="75" s="1"/>
  <c r="J29" i="71"/>
  <c r="J16" i="71" s="1"/>
  <c r="J34" i="73"/>
  <c r="J41" i="69"/>
  <c r="J18" i="69" s="1"/>
  <c r="J38" i="74"/>
  <c r="J19" i="74" s="1"/>
  <c r="D46" i="73"/>
  <c r="D14" i="73" s="1"/>
  <c r="V228" i="47"/>
  <c r="V381" i="47" s="1"/>
  <c r="V131" i="47"/>
  <c r="V319" i="47" s="1"/>
  <c r="Q38" i="74"/>
  <c r="Q19" i="74" s="1"/>
  <c r="Q30" i="47"/>
  <c r="Q36" i="75"/>
  <c r="Q19" i="75" s="1"/>
  <c r="Q34" i="73"/>
  <c r="Q29" i="71"/>
  <c r="Q16" i="71" s="1"/>
  <c r="Q41" i="69"/>
  <c r="Q18" i="69" s="1"/>
  <c r="Q30" i="70"/>
  <c r="Q17" i="70" s="1"/>
  <c r="BJ369" i="64"/>
  <c r="CG200" i="46" s="1"/>
  <c r="R200" i="56" s="1"/>
  <c r="Q31" i="57" s="1"/>
  <c r="Q35" i="65"/>
  <c r="CM81" i="46"/>
  <c r="X81" i="56" s="1"/>
  <c r="W49" i="57" s="1"/>
  <c r="H32" i="65"/>
  <c r="H33" i="65" s="1"/>
  <c r="H47" i="65" s="1"/>
  <c r="H48" i="65" s="1"/>
  <c r="BA82" i="64"/>
  <c r="BX78" i="46" s="1"/>
  <c r="H27" i="70"/>
  <c r="H28" i="70" s="1"/>
  <c r="H51" i="70" s="1"/>
  <c r="H52" i="70" s="1"/>
  <c r="H26" i="71"/>
  <c r="H27" i="71" s="1"/>
  <c r="H50" i="71" s="1"/>
  <c r="H51" i="71" s="1"/>
  <c r="H38" i="69"/>
  <c r="H39" i="69" s="1"/>
  <c r="H66" i="69" s="1"/>
  <c r="H67" i="69" s="1"/>
  <c r="H35" i="74"/>
  <c r="H36" i="74" s="1"/>
  <c r="H59" i="74" s="1"/>
  <c r="H60" i="74" s="1"/>
  <c r="H33" i="75"/>
  <c r="H34" i="75" s="1"/>
  <c r="H57" i="75" s="1"/>
  <c r="H58" i="75" s="1"/>
  <c r="H27" i="47"/>
  <c r="H28" i="47" s="1"/>
  <c r="H31" i="73"/>
  <c r="H32" i="73" s="1"/>
  <c r="H46" i="73" s="1"/>
  <c r="H47" i="73" s="1"/>
  <c r="BR239" i="46"/>
  <c r="E78" i="56"/>
  <c r="CI81" i="46"/>
  <c r="T81" i="56" s="1"/>
  <c r="S49" i="57" s="1"/>
  <c r="E228" i="47"/>
  <c r="E381" i="47" s="1"/>
  <c r="E131" i="47"/>
  <c r="E319" i="47" s="1"/>
  <c r="D19" i="74"/>
  <c r="M38" i="74"/>
  <c r="M19" i="74" s="1"/>
  <c r="M35" i="65"/>
  <c r="M13" i="65" s="1"/>
  <c r="M36" i="75"/>
  <c r="M19" i="75" s="1"/>
  <c r="M30" i="70"/>
  <c r="M17" i="70" s="1"/>
  <c r="M29" i="71"/>
  <c r="M16" i="71" s="1"/>
  <c r="M41" i="69"/>
  <c r="M18" i="69" s="1"/>
  <c r="M34" i="73"/>
  <c r="M14" i="73" s="1"/>
  <c r="M30" i="47"/>
  <c r="BF369" i="64"/>
  <c r="CC200" i="46" s="1"/>
  <c r="N200" i="56" s="1"/>
  <c r="M31" i="57" s="1"/>
  <c r="C34" i="70"/>
  <c r="D20" i="70"/>
  <c r="C20" i="70" s="1"/>
  <c r="R41" i="69"/>
  <c r="R18" i="69" s="1"/>
  <c r="R35" i="65"/>
  <c r="R30" i="70"/>
  <c r="R17" i="70" s="1"/>
  <c r="R34" i="73"/>
  <c r="R38" i="74"/>
  <c r="R19" i="74" s="1"/>
  <c r="R30" i="47"/>
  <c r="BK369" i="64"/>
  <c r="CH200" i="46" s="1"/>
  <c r="S200" i="56" s="1"/>
  <c r="R31" i="57" s="1"/>
  <c r="R36" i="75"/>
  <c r="R19" i="75" s="1"/>
  <c r="R29" i="71"/>
  <c r="R16" i="71" s="1"/>
  <c r="L30" i="70"/>
  <c r="L17" i="70" s="1"/>
  <c r="L34" i="73"/>
  <c r="L14" i="73" s="1"/>
  <c r="L29" i="71"/>
  <c r="L16" i="71" s="1"/>
  <c r="L41" i="69"/>
  <c r="L18" i="69" s="1"/>
  <c r="BE369" i="64"/>
  <c r="CB200" i="46" s="1"/>
  <c r="M200" i="56" s="1"/>
  <c r="L31" i="57" s="1"/>
  <c r="L38" i="74"/>
  <c r="L19" i="74" s="1"/>
  <c r="L35" i="65"/>
  <c r="L13" i="65" s="1"/>
  <c r="L30" i="47"/>
  <c r="L36" i="75"/>
  <c r="L19" i="75" s="1"/>
  <c r="BU81" i="46"/>
  <c r="CN202" i="46"/>
  <c r="CO202" i="46" s="1"/>
  <c r="K29" i="71"/>
  <c r="K16" i="71" s="1"/>
  <c r="K35" i="65"/>
  <c r="K41" i="69"/>
  <c r="K18" i="69" s="1"/>
  <c r="K30" i="70"/>
  <c r="K17" i="70" s="1"/>
  <c r="BD369" i="64"/>
  <c r="CA200" i="46" s="1"/>
  <c r="L200" i="56" s="1"/>
  <c r="K31" i="57" s="1"/>
  <c r="K38" i="74"/>
  <c r="K19" i="74" s="1"/>
  <c r="K30" i="47"/>
  <c r="K34" i="73"/>
  <c r="K14" i="73" s="1"/>
  <c r="K36" i="75"/>
  <c r="K19" i="75" s="1"/>
  <c r="G32" i="65"/>
  <c r="G33" i="65" s="1"/>
  <c r="G47" i="65" s="1"/>
  <c r="G48" i="65" s="1"/>
  <c r="G31" i="73"/>
  <c r="G32" i="73" s="1"/>
  <c r="G46" i="73" s="1"/>
  <c r="G47" i="73" s="1"/>
  <c r="G27" i="47"/>
  <c r="G28" i="47" s="1"/>
  <c r="G38" i="69"/>
  <c r="G39" i="69" s="1"/>
  <c r="G66" i="69" s="1"/>
  <c r="G67" i="69" s="1"/>
  <c r="G35" i="74"/>
  <c r="G36" i="74" s="1"/>
  <c r="G59" i="74" s="1"/>
  <c r="G60" i="74" s="1"/>
  <c r="G26" i="71"/>
  <c r="G27" i="71" s="1"/>
  <c r="G50" i="71" s="1"/>
  <c r="G51" i="71" s="1"/>
  <c r="G33" i="75"/>
  <c r="G34" i="75" s="1"/>
  <c r="G57" i="75" s="1"/>
  <c r="G58" i="75" s="1"/>
  <c r="AZ82" i="64"/>
  <c r="BW78" i="46" s="1"/>
  <c r="G27" i="70"/>
  <c r="G28" i="70" s="1"/>
  <c r="G51" i="70" s="1"/>
  <c r="G52" i="70" s="1"/>
  <c r="I249" i="44"/>
  <c r="L20" i="44"/>
  <c r="J249" i="44" s="1"/>
  <c r="P35" i="74"/>
  <c r="P36" i="74" s="1"/>
  <c r="P59" i="74" s="1"/>
  <c r="P60" i="74" s="1"/>
  <c r="P38" i="69"/>
  <c r="P39" i="69" s="1"/>
  <c r="P66" i="69" s="1"/>
  <c r="P67" i="69" s="1"/>
  <c r="BI82" i="64"/>
  <c r="CF78" i="46" s="1"/>
  <c r="P32" i="65"/>
  <c r="P33" i="65" s="1"/>
  <c r="P47" i="65" s="1"/>
  <c r="P48" i="65" s="1"/>
  <c r="P27" i="47"/>
  <c r="P28" i="47" s="1"/>
  <c r="P27" i="70"/>
  <c r="P28" i="70" s="1"/>
  <c r="P51" i="70" s="1"/>
  <c r="P52" i="70" s="1"/>
  <c r="P26" i="71"/>
  <c r="P27" i="71" s="1"/>
  <c r="P50" i="71" s="1"/>
  <c r="P51" i="71" s="1"/>
  <c r="P33" i="75"/>
  <c r="P34" i="75" s="1"/>
  <c r="P57" i="75" s="1"/>
  <c r="P58" i="75" s="1"/>
  <c r="P31" i="73"/>
  <c r="P32" i="73" s="1"/>
  <c r="P46" i="73" s="1"/>
  <c r="P47" i="73" s="1"/>
  <c r="N35" i="74"/>
  <c r="N36" i="74" s="1"/>
  <c r="N59" i="74" s="1"/>
  <c r="N60" i="74" s="1"/>
  <c r="N27" i="47"/>
  <c r="N28" i="47" s="1"/>
  <c r="N26" i="71"/>
  <c r="N27" i="71" s="1"/>
  <c r="N50" i="71" s="1"/>
  <c r="N51" i="71" s="1"/>
  <c r="N33" i="75"/>
  <c r="N34" i="75" s="1"/>
  <c r="N57" i="75" s="1"/>
  <c r="N58" i="75" s="1"/>
  <c r="BG82" i="64"/>
  <c r="CD78" i="46" s="1"/>
  <c r="N31" i="73"/>
  <c r="N32" i="73" s="1"/>
  <c r="N46" i="73" s="1"/>
  <c r="N47" i="73" s="1"/>
  <c r="N27" i="70"/>
  <c r="N28" i="70" s="1"/>
  <c r="N51" i="70" s="1"/>
  <c r="N52" i="70" s="1"/>
  <c r="N38" i="69"/>
  <c r="N39" i="69" s="1"/>
  <c r="N66" i="69" s="1"/>
  <c r="N67" i="69" s="1"/>
  <c r="N32" i="65"/>
  <c r="N33" i="65" s="1"/>
  <c r="N47" i="65" s="1"/>
  <c r="N48" i="65" s="1"/>
  <c r="T30" i="47"/>
  <c r="T38" i="74"/>
  <c r="T19" i="74" s="1"/>
  <c r="T35" i="65"/>
  <c r="T13" i="65" s="1"/>
  <c r="T36" i="75"/>
  <c r="T19" i="75" s="1"/>
  <c r="T41" i="69"/>
  <c r="T18" i="69" s="1"/>
  <c r="T34" i="73"/>
  <c r="T14" i="73" s="1"/>
  <c r="T29" i="71"/>
  <c r="T16" i="71" s="1"/>
  <c r="T30" i="70"/>
  <c r="T17" i="70" s="1"/>
  <c r="BM369" i="64"/>
  <c r="CJ200" i="46" s="1"/>
  <c r="U200" i="56" s="1"/>
  <c r="T31" i="57" s="1"/>
  <c r="F38" i="69"/>
  <c r="F39" i="69" s="1"/>
  <c r="F66" i="69" s="1"/>
  <c r="F67" i="69" s="1"/>
  <c r="F27" i="47"/>
  <c r="F28" i="47" s="1"/>
  <c r="M26" i="71"/>
  <c r="M27" i="71" s="1"/>
  <c r="M50" i="71" s="1"/>
  <c r="M51" i="71" s="1"/>
  <c r="M33" i="75"/>
  <c r="M34" i="75" s="1"/>
  <c r="M57" i="75" s="1"/>
  <c r="M58" i="75" s="1"/>
  <c r="C33" i="71"/>
  <c r="D19" i="71"/>
  <c r="C19" i="71" s="1"/>
  <c r="CB81" i="46"/>
  <c r="M81" i="56" s="1"/>
  <c r="L49" i="57" s="1"/>
  <c r="N30" i="70"/>
  <c r="N17" i="70" s="1"/>
  <c r="N41" i="69"/>
  <c r="N18" i="69" s="1"/>
  <c r="N34" i="73"/>
  <c r="N38" i="74"/>
  <c r="N19" i="74" s="1"/>
  <c r="N29" i="71"/>
  <c r="N16" i="71" s="1"/>
  <c r="N30" i="47"/>
  <c r="BG369" i="64"/>
  <c r="CD200" i="46" s="1"/>
  <c r="O200" i="56" s="1"/>
  <c r="N31" i="57" s="1"/>
  <c r="N35" i="65"/>
  <c r="N13" i="65" s="1"/>
  <c r="N36" i="75"/>
  <c r="N19" i="75" s="1"/>
  <c r="V41" i="69"/>
  <c r="V18" i="69" s="1"/>
  <c r="V30" i="47"/>
  <c r="V34" i="73"/>
  <c r="V38" i="74"/>
  <c r="V19" i="74" s="1"/>
  <c r="V35" i="65"/>
  <c r="V13" i="65" s="1"/>
  <c r="V29" i="71"/>
  <c r="V16" i="71" s="1"/>
  <c r="V36" i="75"/>
  <c r="V19" i="75" s="1"/>
  <c r="V30" i="70"/>
  <c r="V17" i="70" s="1"/>
  <c r="BO369" i="64"/>
  <c r="CL200" i="46" s="1"/>
  <c r="W200" i="56" s="1"/>
  <c r="V31" i="57" s="1"/>
  <c r="S228" i="47"/>
  <c r="S381" i="47" s="1"/>
  <c r="S131" i="47"/>
  <c r="S319" i="47" s="1"/>
  <c r="C248" i="25"/>
  <c r="C331" i="25" s="1"/>
  <c r="C338" i="25" s="1"/>
  <c r="D331" i="25"/>
  <c r="D338" i="25" s="1"/>
  <c r="X248" i="25"/>
  <c r="X331" i="25" s="1"/>
  <c r="R26" i="71"/>
  <c r="R27" i="71" s="1"/>
  <c r="R50" i="71" s="1"/>
  <c r="R51" i="71" s="1"/>
  <c r="R27" i="47"/>
  <c r="R28" i="47" s="1"/>
  <c r="R35" i="74"/>
  <c r="R36" i="74" s="1"/>
  <c r="R59" i="74" s="1"/>
  <c r="R60" i="74" s="1"/>
  <c r="R32" i="65"/>
  <c r="R33" i="65" s="1"/>
  <c r="R47" i="65" s="1"/>
  <c r="R48" i="65" s="1"/>
  <c r="R38" i="69"/>
  <c r="R39" i="69" s="1"/>
  <c r="R66" i="69" s="1"/>
  <c r="R67" i="69" s="1"/>
  <c r="R31" i="73"/>
  <c r="R32" i="73" s="1"/>
  <c r="R46" i="73" s="1"/>
  <c r="R47" i="73" s="1"/>
  <c r="BK82" i="64"/>
  <c r="CH78" i="46" s="1"/>
  <c r="R27" i="70"/>
  <c r="R28" i="70" s="1"/>
  <c r="R51" i="70" s="1"/>
  <c r="R52" i="70" s="1"/>
  <c r="R33" i="75"/>
  <c r="R34" i="75" s="1"/>
  <c r="R57" i="75" s="1"/>
  <c r="R58" i="75" s="1"/>
  <c r="J38" i="69"/>
  <c r="J39" i="69" s="1"/>
  <c r="J66" i="69" s="1"/>
  <c r="J67" i="69" s="1"/>
  <c r="J27" i="70"/>
  <c r="J28" i="70" s="1"/>
  <c r="J51" i="70" s="1"/>
  <c r="J52" i="70" s="1"/>
  <c r="BC82" i="64"/>
  <c r="BZ78" i="46" s="1"/>
  <c r="J32" i="65"/>
  <c r="J33" i="65" s="1"/>
  <c r="J47" i="65" s="1"/>
  <c r="J48" i="65" s="1"/>
  <c r="J33" i="75"/>
  <c r="J34" i="75" s="1"/>
  <c r="J57" i="75" s="1"/>
  <c r="J58" i="75" s="1"/>
  <c r="J35" i="74"/>
  <c r="J36" i="74" s="1"/>
  <c r="J59" i="74" s="1"/>
  <c r="J60" i="74" s="1"/>
  <c r="J27" i="47"/>
  <c r="J28" i="47" s="1"/>
  <c r="J31" i="73"/>
  <c r="J32" i="73" s="1"/>
  <c r="J46" i="73" s="1"/>
  <c r="J47" i="73" s="1"/>
  <c r="J26" i="71"/>
  <c r="J27" i="71" s="1"/>
  <c r="J50" i="71" s="1"/>
  <c r="J51" i="71" s="1"/>
  <c r="D27" i="71"/>
  <c r="BN369" i="64"/>
  <c r="CK200" i="46" s="1"/>
  <c r="V200" i="56" s="1"/>
  <c r="U31" i="57" s="1"/>
  <c r="U38" i="74"/>
  <c r="U19" i="74" s="1"/>
  <c r="U35" i="65"/>
  <c r="U36" i="75"/>
  <c r="U19" i="75" s="1"/>
  <c r="U30" i="47"/>
  <c r="U30" i="70"/>
  <c r="U17" i="70" s="1"/>
  <c r="U34" i="73"/>
  <c r="U14" i="73" s="1"/>
  <c r="U41" i="69"/>
  <c r="U18" i="69" s="1"/>
  <c r="U29" i="71"/>
  <c r="U16" i="71" s="1"/>
  <c r="D19" i="75"/>
  <c r="E200" i="56"/>
  <c r="C30" i="57"/>
  <c r="D57" i="57"/>
  <c r="C57" i="57" s="1"/>
  <c r="N131" i="47"/>
  <c r="N319" i="47" s="1"/>
  <c r="N228" i="47"/>
  <c r="N381" i="47" s="1"/>
  <c r="S31" i="73"/>
  <c r="S32" i="73" s="1"/>
  <c r="S46" i="73" s="1"/>
  <c r="S47" i="73" s="1"/>
  <c r="S27" i="47"/>
  <c r="S28" i="47" s="1"/>
  <c r="S32" i="65"/>
  <c r="S33" i="65" s="1"/>
  <c r="S47" i="65" s="1"/>
  <c r="S48" i="65" s="1"/>
  <c r="S33" i="75"/>
  <c r="S34" i="75" s="1"/>
  <c r="S57" i="75" s="1"/>
  <c r="S58" i="75" s="1"/>
  <c r="S26" i="71"/>
  <c r="S27" i="71" s="1"/>
  <c r="S50" i="71" s="1"/>
  <c r="S51" i="71" s="1"/>
  <c r="S27" i="70"/>
  <c r="S28" i="70" s="1"/>
  <c r="S51" i="70" s="1"/>
  <c r="S52" i="70" s="1"/>
  <c r="BL82" i="64"/>
  <c r="CI78" i="46" s="1"/>
  <c r="S35" i="74"/>
  <c r="S36" i="74" s="1"/>
  <c r="S59" i="74" s="1"/>
  <c r="S60" i="74" s="1"/>
  <c r="S38" i="69"/>
  <c r="S39" i="69" s="1"/>
  <c r="S66" i="69" s="1"/>
  <c r="S67" i="69" s="1"/>
  <c r="CJ81" i="46"/>
  <c r="U81" i="56" s="1"/>
  <c r="T49" i="57" s="1"/>
  <c r="W36" i="75"/>
  <c r="W19" i="75" s="1"/>
  <c r="W30" i="47"/>
  <c r="BP369" i="64"/>
  <c r="CM200" i="46" s="1"/>
  <c r="X200" i="56" s="1"/>
  <c r="W31" i="57" s="1"/>
  <c r="W38" i="74"/>
  <c r="W19" i="74" s="1"/>
  <c r="W35" i="65"/>
  <c r="W13" i="65" s="1"/>
  <c r="W29" i="71"/>
  <c r="W16" i="71" s="1"/>
  <c r="W30" i="70"/>
  <c r="W17" i="70" s="1"/>
  <c r="W34" i="73"/>
  <c r="W14" i="73" s="1"/>
  <c r="W41" i="69"/>
  <c r="W18" i="69" s="1"/>
  <c r="F14" i="73" l="1"/>
  <c r="V14" i="73"/>
  <c r="U13" i="65"/>
  <c r="K13" i="65"/>
  <c r="X338" i="25"/>
  <c r="N14" i="73"/>
  <c r="Q14" i="73"/>
  <c r="C30" i="47"/>
  <c r="C35" i="74"/>
  <c r="Q13" i="65"/>
  <c r="C19" i="75"/>
  <c r="CG239" i="46"/>
  <c r="T78" i="56"/>
  <c r="C36" i="75"/>
  <c r="C27" i="70"/>
  <c r="CB239" i="46"/>
  <c r="O78" i="56"/>
  <c r="R13" i="65"/>
  <c r="C19" i="74"/>
  <c r="C32" i="73"/>
  <c r="J14" i="73"/>
  <c r="X254" i="25"/>
  <c r="M170" i="47"/>
  <c r="M97" i="47"/>
  <c r="BT239" i="46"/>
  <c r="BW239" i="46"/>
  <c r="J78" i="56"/>
  <c r="G13" i="65"/>
  <c r="C18" i="69"/>
  <c r="C28" i="70"/>
  <c r="V97" i="47"/>
  <c r="V170" i="47"/>
  <c r="C28" i="47"/>
  <c r="D170" i="47"/>
  <c r="D97" i="47"/>
  <c r="CK239" i="46"/>
  <c r="X78" i="56"/>
  <c r="T170" i="47"/>
  <c r="T97" i="47"/>
  <c r="O13" i="65"/>
  <c r="O14" i="73"/>
  <c r="C30" i="70"/>
  <c r="U97" i="47"/>
  <c r="U170" i="47"/>
  <c r="I14" i="73"/>
  <c r="C32" i="65"/>
  <c r="P170" i="47"/>
  <c r="P97" i="47"/>
  <c r="BU239" i="46"/>
  <c r="H78" i="56"/>
  <c r="CN78" i="46"/>
  <c r="BV239" i="46"/>
  <c r="I78" i="56"/>
  <c r="P13" i="65"/>
  <c r="C66" i="69"/>
  <c r="D67" i="69"/>
  <c r="C67" i="69" s="1"/>
  <c r="Q170" i="47"/>
  <c r="Q97" i="47"/>
  <c r="CE239" i="46"/>
  <c r="R78" i="56"/>
  <c r="C29" i="71"/>
  <c r="BZ239" i="46"/>
  <c r="M78" i="56"/>
  <c r="E97" i="47"/>
  <c r="E170" i="47"/>
  <c r="BS239" i="46"/>
  <c r="F78" i="56"/>
  <c r="S13" i="65"/>
  <c r="S14" i="73"/>
  <c r="I13" i="65"/>
  <c r="E13" i="65"/>
  <c r="C59" i="74"/>
  <c r="D60" i="74"/>
  <c r="C60" i="74" s="1"/>
  <c r="J170" i="47"/>
  <c r="J97" i="47"/>
  <c r="BX239" i="46"/>
  <c r="K78" i="56"/>
  <c r="F97" i="47"/>
  <c r="F170" i="47"/>
  <c r="S97" i="47"/>
  <c r="S170" i="47"/>
  <c r="CN200" i="46"/>
  <c r="C27" i="71"/>
  <c r="D50" i="71"/>
  <c r="C31" i="73"/>
  <c r="CF239" i="46"/>
  <c r="S78" i="56"/>
  <c r="G170" i="47"/>
  <c r="G97" i="47"/>
  <c r="R14" i="73"/>
  <c r="C34" i="73"/>
  <c r="C38" i="69"/>
  <c r="J13" i="65"/>
  <c r="P14" i="73"/>
  <c r="M50" i="57"/>
  <c r="M51" i="57" s="1"/>
  <c r="N238" i="56"/>
  <c r="C39" i="69"/>
  <c r="O97" i="47"/>
  <c r="O170" i="47"/>
  <c r="C47" i="65"/>
  <c r="D48" i="65"/>
  <c r="C48" i="65" s="1"/>
  <c r="C16" i="71"/>
  <c r="C26" i="71"/>
  <c r="L170" i="47"/>
  <c r="L97" i="47"/>
  <c r="C254" i="25"/>
  <c r="C35" i="65"/>
  <c r="C33" i="75"/>
  <c r="E14" i="73"/>
  <c r="BY239" i="46"/>
  <c r="L78" i="56"/>
  <c r="D319" i="47"/>
  <c r="C131" i="47"/>
  <c r="C319" i="47" s="1"/>
  <c r="C36" i="74"/>
  <c r="D31" i="57"/>
  <c r="C31" i="57" s="1"/>
  <c r="D200" i="56"/>
  <c r="K198" i="44" s="1"/>
  <c r="R170" i="47"/>
  <c r="R97" i="47"/>
  <c r="N97" i="47"/>
  <c r="N170" i="47"/>
  <c r="CD239" i="46"/>
  <c r="Q78" i="56"/>
  <c r="F81" i="56"/>
  <c r="CN81" i="46"/>
  <c r="C38" i="74"/>
  <c r="D50" i="57"/>
  <c r="D51" i="57" s="1"/>
  <c r="E238" i="56"/>
  <c r="H170" i="47"/>
  <c r="H97" i="47"/>
  <c r="C46" i="73"/>
  <c r="D47" i="73"/>
  <c r="C47" i="73" s="1"/>
  <c r="CA239" i="46"/>
  <c r="F50" i="57"/>
  <c r="F51" i="57" s="1"/>
  <c r="G238" i="56"/>
  <c r="CC239" i="46"/>
  <c r="P78" i="56"/>
  <c r="C33" i="65"/>
  <c r="I170" i="47"/>
  <c r="I97" i="47"/>
  <c r="G14" i="73"/>
  <c r="C41" i="69"/>
  <c r="C51" i="70"/>
  <c r="D52" i="70"/>
  <c r="C52" i="70" s="1"/>
  <c r="CJ239" i="46"/>
  <c r="W78" i="56"/>
  <c r="C27" i="47"/>
  <c r="W170" i="47"/>
  <c r="W97" i="47"/>
  <c r="CH239" i="46"/>
  <c r="U78" i="56"/>
  <c r="H13" i="65"/>
  <c r="H14" i="73"/>
  <c r="C17" i="70"/>
  <c r="CI239" i="46"/>
  <c r="V78" i="56"/>
  <c r="C34" i="75"/>
  <c r="D57" i="75"/>
  <c r="K97" i="47"/>
  <c r="K170" i="47"/>
  <c r="D381" i="47"/>
  <c r="C228" i="47"/>
  <c r="C381" i="47" s="1"/>
  <c r="C13" i="65" l="1"/>
  <c r="C14" i="73"/>
  <c r="D78" i="56"/>
  <c r="K78" i="44" s="1"/>
  <c r="O50" i="57"/>
  <c r="O51" i="57" s="1"/>
  <c r="P238" i="56"/>
  <c r="H347" i="47"/>
  <c r="H171" i="47"/>
  <c r="K347" i="47"/>
  <c r="K171" i="47"/>
  <c r="V238" i="56"/>
  <c r="U50" i="57"/>
  <c r="U51" i="57" s="1"/>
  <c r="W347" i="47"/>
  <c r="W171" i="47"/>
  <c r="I295" i="47"/>
  <c r="I130" i="47"/>
  <c r="I318" i="47" s="1"/>
  <c r="I98" i="47"/>
  <c r="I296" i="47" s="1"/>
  <c r="K295" i="47"/>
  <c r="K130" i="47"/>
  <c r="K318" i="47" s="1"/>
  <c r="K98" i="47"/>
  <c r="K296" i="47" s="1"/>
  <c r="T50" i="57"/>
  <c r="T51" i="57" s="1"/>
  <c r="U238" i="56"/>
  <c r="I347" i="47"/>
  <c r="I171" i="47"/>
  <c r="E49" i="57"/>
  <c r="C49" i="57" s="1"/>
  <c r="D81" i="56"/>
  <c r="K81" i="44" s="1"/>
  <c r="N295" i="47"/>
  <c r="N130" i="47"/>
  <c r="N318" i="47" s="1"/>
  <c r="N98" i="47"/>
  <c r="N296" i="47" s="1"/>
  <c r="L130" i="47"/>
  <c r="L318" i="47" s="1"/>
  <c r="L295" i="47"/>
  <c r="L98" i="47"/>
  <c r="L296" i="47" s="1"/>
  <c r="G130" i="47"/>
  <c r="G318" i="47" s="1"/>
  <c r="G295" i="47"/>
  <c r="G98" i="47"/>
  <c r="G296" i="47" s="1"/>
  <c r="S347" i="47"/>
  <c r="S171" i="47"/>
  <c r="J50" i="57"/>
  <c r="J51" i="57" s="1"/>
  <c r="K238" i="56"/>
  <c r="E347" i="47"/>
  <c r="E171" i="47"/>
  <c r="Q347" i="47"/>
  <c r="Q171" i="47"/>
  <c r="I238" i="56"/>
  <c r="H50" i="57"/>
  <c r="H51" i="57" s="1"/>
  <c r="H238" i="56"/>
  <c r="G50" i="57"/>
  <c r="G51" i="57" s="1"/>
  <c r="T347" i="47"/>
  <c r="T171" i="47"/>
  <c r="D347" i="47"/>
  <c r="C170" i="47"/>
  <c r="C347" i="47" s="1"/>
  <c r="D171" i="47"/>
  <c r="H295" i="47"/>
  <c r="H130" i="47"/>
  <c r="H318" i="47" s="1"/>
  <c r="H98" i="47"/>
  <c r="H296" i="47" s="1"/>
  <c r="Q238" i="56"/>
  <c r="P50" i="57"/>
  <c r="P51" i="57" s="1"/>
  <c r="R295" i="47"/>
  <c r="R130" i="47"/>
  <c r="R318" i="47" s="1"/>
  <c r="R98" i="47"/>
  <c r="R296" i="47" s="1"/>
  <c r="L347" i="47"/>
  <c r="L171" i="47"/>
  <c r="G347" i="47"/>
  <c r="G171" i="47"/>
  <c r="C50" i="71"/>
  <c r="D51" i="71"/>
  <c r="C51" i="71" s="1"/>
  <c r="S295" i="47"/>
  <c r="S130" i="47"/>
  <c r="S318" i="47" s="1"/>
  <c r="S98" i="47"/>
  <c r="S296" i="47" s="1"/>
  <c r="E130" i="47"/>
  <c r="E318" i="47" s="1"/>
  <c r="E295" i="47"/>
  <c r="E98" i="47"/>
  <c r="E296" i="47" s="1"/>
  <c r="R238" i="56"/>
  <c r="Q50" i="57"/>
  <c r="Q51" i="57" s="1"/>
  <c r="W50" i="57"/>
  <c r="W51" i="57" s="1"/>
  <c r="X238" i="56"/>
  <c r="N50" i="57"/>
  <c r="N51" i="57" s="1"/>
  <c r="O238" i="56"/>
  <c r="S50" i="57"/>
  <c r="S51" i="57" s="1"/>
  <c r="T238" i="56"/>
  <c r="C57" i="75"/>
  <c r="D58" i="75"/>
  <c r="C58" i="75" s="1"/>
  <c r="W238" i="56"/>
  <c r="V50" i="57"/>
  <c r="V51" i="57" s="1"/>
  <c r="W295" i="47"/>
  <c r="W130" i="47"/>
  <c r="W318" i="47" s="1"/>
  <c r="W98" i="47"/>
  <c r="W296" i="47" s="1"/>
  <c r="R347" i="47"/>
  <c r="R171" i="47"/>
  <c r="K50" i="57"/>
  <c r="K51" i="57" s="1"/>
  <c r="L238" i="56"/>
  <c r="O347" i="47"/>
  <c r="O171" i="47"/>
  <c r="R50" i="57"/>
  <c r="R51" i="57" s="1"/>
  <c r="S238" i="56"/>
  <c r="F347" i="47"/>
  <c r="F171" i="47"/>
  <c r="J130" i="47"/>
  <c r="J318" i="47" s="1"/>
  <c r="J295" i="47"/>
  <c r="J98" i="47"/>
  <c r="J296" i="47" s="1"/>
  <c r="F238" i="56"/>
  <c r="E50" i="57"/>
  <c r="M238" i="56"/>
  <c r="L50" i="57"/>
  <c r="L51" i="57" s="1"/>
  <c r="CL239" i="46"/>
  <c r="CO78" i="46"/>
  <c r="P130" i="47"/>
  <c r="P318" i="47" s="1"/>
  <c r="P295" i="47"/>
  <c r="P98" i="47"/>
  <c r="P296" i="47" s="1"/>
  <c r="U347" i="47"/>
  <c r="U171" i="47"/>
  <c r="V347" i="47"/>
  <c r="V171" i="47"/>
  <c r="M130" i="47"/>
  <c r="M318" i="47" s="1"/>
  <c r="M295" i="47"/>
  <c r="M98" i="47"/>
  <c r="M296" i="47" s="1"/>
  <c r="N347" i="47"/>
  <c r="N171" i="47"/>
  <c r="F120" i="36"/>
  <c r="Q120" i="36"/>
  <c r="T120" i="36"/>
  <c r="O120" i="36"/>
  <c r="G120" i="36"/>
  <c r="K120" i="36"/>
  <c r="D120" i="36"/>
  <c r="U120" i="36"/>
  <c r="V120" i="36"/>
  <c r="S120" i="36"/>
  <c r="N120" i="36"/>
  <c r="E120" i="36"/>
  <c r="L120" i="36"/>
  <c r="P120" i="36"/>
  <c r="R120" i="36"/>
  <c r="W120" i="36"/>
  <c r="I120" i="36"/>
  <c r="M120" i="36"/>
  <c r="H120" i="36"/>
  <c r="J120" i="36"/>
  <c r="O295" i="47"/>
  <c r="O130" i="47"/>
  <c r="O318" i="47" s="1"/>
  <c r="O98" i="47"/>
  <c r="O296" i="47" s="1"/>
  <c r="F130" i="47"/>
  <c r="F318" i="47" s="1"/>
  <c r="F295" i="47"/>
  <c r="F98" i="47"/>
  <c r="F296" i="47" s="1"/>
  <c r="J347" i="47"/>
  <c r="J171" i="47"/>
  <c r="Q295" i="47"/>
  <c r="Q130" i="47"/>
  <c r="Q318" i="47" s="1"/>
  <c r="Q98" i="47"/>
  <c r="Q296" i="47" s="1"/>
  <c r="P347" i="47"/>
  <c r="P171" i="47"/>
  <c r="U130" i="47"/>
  <c r="U318" i="47" s="1"/>
  <c r="U295" i="47"/>
  <c r="U98" i="47"/>
  <c r="U296" i="47" s="1"/>
  <c r="T295" i="47"/>
  <c r="T130" i="47"/>
  <c r="T318" i="47" s="1"/>
  <c r="T98" i="47"/>
  <c r="T296" i="47" s="1"/>
  <c r="D295" i="47"/>
  <c r="D130" i="47"/>
  <c r="C97" i="47"/>
  <c r="C295" i="47" s="1"/>
  <c r="D98" i="47"/>
  <c r="V130" i="47"/>
  <c r="V318" i="47" s="1"/>
  <c r="V295" i="47"/>
  <c r="V98" i="47"/>
  <c r="V296" i="47" s="1"/>
  <c r="J238" i="56"/>
  <c r="I50" i="57"/>
  <c r="I51" i="57" s="1"/>
  <c r="M347" i="47"/>
  <c r="M171" i="47"/>
  <c r="E51" i="57" l="1"/>
  <c r="J227" i="47"/>
  <c r="J380" i="47" s="1"/>
  <c r="J348" i="47"/>
  <c r="BD112" i="46"/>
  <c r="J112" i="56" s="1"/>
  <c r="BD111" i="46"/>
  <c r="J111" i="56" s="1"/>
  <c r="BD109" i="46"/>
  <c r="J109" i="56" s="1"/>
  <c r="BD115" i="46"/>
  <c r="J115" i="56" s="1"/>
  <c r="BD117" i="46"/>
  <c r="J117" i="56" s="1"/>
  <c r="BD90" i="46"/>
  <c r="J90" i="56" s="1"/>
  <c r="BD92" i="46"/>
  <c r="J92" i="56" s="1"/>
  <c r="BD87" i="46"/>
  <c r="J87" i="56" s="1"/>
  <c r="I102" i="47" s="1"/>
  <c r="BD102" i="46"/>
  <c r="J102" i="56" s="1"/>
  <c r="BD98" i="46"/>
  <c r="J98" i="56" s="1"/>
  <c r="BD118" i="46"/>
  <c r="J118" i="56" s="1"/>
  <c r="BD99" i="46"/>
  <c r="J99" i="56" s="1"/>
  <c r="BD119" i="46"/>
  <c r="J119" i="56" s="1"/>
  <c r="BD120" i="46"/>
  <c r="J120" i="56" s="1"/>
  <c r="BD86" i="46"/>
  <c r="BD93" i="46"/>
  <c r="J93" i="56" s="1"/>
  <c r="BD100" i="46"/>
  <c r="J100" i="56" s="1"/>
  <c r="BD107" i="46"/>
  <c r="J107" i="56" s="1"/>
  <c r="BD97" i="46"/>
  <c r="J97" i="56" s="1"/>
  <c r="BD106" i="46"/>
  <c r="J106" i="56" s="1"/>
  <c r="BD116" i="46"/>
  <c r="J116" i="56" s="1"/>
  <c r="BD113" i="46"/>
  <c r="J113" i="56" s="1"/>
  <c r="BD105" i="46"/>
  <c r="J105" i="56" s="1"/>
  <c r="BD103" i="46"/>
  <c r="J103" i="56" s="1"/>
  <c r="BD101" i="46"/>
  <c r="J101" i="56" s="1"/>
  <c r="BD108" i="46"/>
  <c r="J108" i="56" s="1"/>
  <c r="BD89" i="46"/>
  <c r="J89" i="56" s="1"/>
  <c r="I103" i="47" s="1"/>
  <c r="BG107" i="46"/>
  <c r="M107" i="56" s="1"/>
  <c r="BG100" i="46"/>
  <c r="M100" i="56" s="1"/>
  <c r="BG106" i="46"/>
  <c r="M106" i="56" s="1"/>
  <c r="BG86" i="46"/>
  <c r="BG92" i="46"/>
  <c r="M92" i="56" s="1"/>
  <c r="BG119" i="46"/>
  <c r="M119" i="56" s="1"/>
  <c r="BG93" i="46"/>
  <c r="M93" i="56" s="1"/>
  <c r="BG116" i="46"/>
  <c r="M116" i="56" s="1"/>
  <c r="BG101" i="46"/>
  <c r="M101" i="56" s="1"/>
  <c r="BG98" i="46"/>
  <c r="M98" i="56" s="1"/>
  <c r="BG111" i="46"/>
  <c r="M111" i="56" s="1"/>
  <c r="BG103" i="46"/>
  <c r="M103" i="56" s="1"/>
  <c r="BG117" i="46"/>
  <c r="M117" i="56" s="1"/>
  <c r="BG109" i="46"/>
  <c r="M109" i="56" s="1"/>
  <c r="BG89" i="46"/>
  <c r="M89" i="56" s="1"/>
  <c r="L103" i="47" s="1"/>
  <c r="BG97" i="46"/>
  <c r="M97" i="56" s="1"/>
  <c r="BG105" i="46"/>
  <c r="M105" i="56" s="1"/>
  <c r="BG115" i="46"/>
  <c r="M115" i="56" s="1"/>
  <c r="BG112" i="46"/>
  <c r="M112" i="56" s="1"/>
  <c r="BG118" i="46"/>
  <c r="M118" i="56" s="1"/>
  <c r="BG102" i="46"/>
  <c r="M102" i="56" s="1"/>
  <c r="BG120" i="46"/>
  <c r="M120" i="56" s="1"/>
  <c r="BG108" i="46"/>
  <c r="M108" i="56" s="1"/>
  <c r="BG113" i="46"/>
  <c r="M113" i="56" s="1"/>
  <c r="BG99" i="46"/>
  <c r="M99" i="56" s="1"/>
  <c r="BG90" i="46"/>
  <c r="M90" i="56" s="1"/>
  <c r="BG87" i="46"/>
  <c r="M87" i="56" s="1"/>
  <c r="L102" i="47" s="1"/>
  <c r="BQ100" i="46"/>
  <c r="W100" i="56" s="1"/>
  <c r="BQ101" i="46"/>
  <c r="W101" i="56" s="1"/>
  <c r="BQ116" i="46"/>
  <c r="W116" i="56" s="1"/>
  <c r="BQ108" i="46"/>
  <c r="W108" i="56" s="1"/>
  <c r="BQ120" i="46"/>
  <c r="W120" i="56" s="1"/>
  <c r="BQ115" i="46"/>
  <c r="W115" i="56" s="1"/>
  <c r="BQ103" i="46"/>
  <c r="W103" i="56" s="1"/>
  <c r="BQ90" i="46"/>
  <c r="W90" i="56" s="1"/>
  <c r="BQ118" i="46"/>
  <c r="W118" i="56" s="1"/>
  <c r="BQ109" i="46"/>
  <c r="W109" i="56" s="1"/>
  <c r="BQ92" i="46"/>
  <c r="W92" i="56" s="1"/>
  <c r="BQ86" i="46"/>
  <c r="BQ87" i="46"/>
  <c r="W87" i="56" s="1"/>
  <c r="V102" i="47" s="1"/>
  <c r="BQ117" i="46"/>
  <c r="W117" i="56" s="1"/>
  <c r="BQ89" i="46"/>
  <c r="W89" i="56" s="1"/>
  <c r="V103" i="47" s="1"/>
  <c r="BQ112" i="46"/>
  <c r="W112" i="56" s="1"/>
  <c r="BQ107" i="46"/>
  <c r="W107" i="56" s="1"/>
  <c r="BQ113" i="46"/>
  <c r="W113" i="56" s="1"/>
  <c r="BQ98" i="46"/>
  <c r="W98" i="56" s="1"/>
  <c r="BQ102" i="46"/>
  <c r="W102" i="56" s="1"/>
  <c r="BQ97" i="46"/>
  <c r="W97" i="56" s="1"/>
  <c r="BQ111" i="46"/>
  <c r="W111" i="56" s="1"/>
  <c r="BQ119" i="46"/>
  <c r="W119" i="56" s="1"/>
  <c r="BQ93" i="46"/>
  <c r="W93" i="56" s="1"/>
  <c r="BQ105" i="46"/>
  <c r="W105" i="56" s="1"/>
  <c r="BQ106" i="46"/>
  <c r="W106" i="56" s="1"/>
  <c r="BQ99" i="46"/>
  <c r="W99" i="56" s="1"/>
  <c r="BB100" i="46"/>
  <c r="H100" i="56" s="1"/>
  <c r="BB119" i="46"/>
  <c r="H119" i="56" s="1"/>
  <c r="BB113" i="46"/>
  <c r="H113" i="56" s="1"/>
  <c r="BB115" i="46"/>
  <c r="H115" i="56" s="1"/>
  <c r="BB101" i="46"/>
  <c r="H101" i="56" s="1"/>
  <c r="BB102" i="46"/>
  <c r="H102" i="56" s="1"/>
  <c r="BB86" i="46"/>
  <c r="BB103" i="46"/>
  <c r="H103" i="56" s="1"/>
  <c r="BB87" i="46"/>
  <c r="H87" i="56" s="1"/>
  <c r="G102" i="47" s="1"/>
  <c r="BB108" i="46"/>
  <c r="H108" i="56" s="1"/>
  <c r="BB118" i="46"/>
  <c r="H118" i="56" s="1"/>
  <c r="BB111" i="46"/>
  <c r="H111" i="56" s="1"/>
  <c r="BB117" i="46"/>
  <c r="H117" i="56" s="1"/>
  <c r="BB89" i="46"/>
  <c r="H89" i="56" s="1"/>
  <c r="G103" i="47" s="1"/>
  <c r="BB105" i="46"/>
  <c r="H105" i="56" s="1"/>
  <c r="BB98" i="46"/>
  <c r="H98" i="56" s="1"/>
  <c r="BB112" i="46"/>
  <c r="H112" i="56" s="1"/>
  <c r="BB109" i="46"/>
  <c r="H109" i="56" s="1"/>
  <c r="BB106" i="46"/>
  <c r="H106" i="56" s="1"/>
  <c r="BB116" i="46"/>
  <c r="H116" i="56" s="1"/>
  <c r="BB92" i="46"/>
  <c r="H92" i="56" s="1"/>
  <c r="BB107" i="46"/>
  <c r="H107" i="56" s="1"/>
  <c r="BB90" i="46"/>
  <c r="H90" i="56" s="1"/>
  <c r="BB99" i="46"/>
  <c r="H99" i="56" s="1"/>
  <c r="BB93" i="46"/>
  <c r="H93" i="56" s="1"/>
  <c r="BB97" i="46"/>
  <c r="H97" i="56" s="1"/>
  <c r="BB120" i="46"/>
  <c r="H120" i="56" s="1"/>
  <c r="BA99" i="46"/>
  <c r="G99" i="56" s="1"/>
  <c r="BA92" i="46"/>
  <c r="G92" i="56" s="1"/>
  <c r="BA111" i="46"/>
  <c r="G111" i="56" s="1"/>
  <c r="BA100" i="46"/>
  <c r="G100" i="56" s="1"/>
  <c r="BA116" i="46"/>
  <c r="G116" i="56" s="1"/>
  <c r="BA108" i="46"/>
  <c r="G108" i="56" s="1"/>
  <c r="BA120" i="46"/>
  <c r="G120" i="56" s="1"/>
  <c r="BA89" i="46"/>
  <c r="G89" i="56" s="1"/>
  <c r="F103" i="47" s="1"/>
  <c r="BA97" i="46"/>
  <c r="G97" i="56" s="1"/>
  <c r="BA103" i="46"/>
  <c r="G103" i="56" s="1"/>
  <c r="BA87" i="46"/>
  <c r="G87" i="56" s="1"/>
  <c r="F102" i="47" s="1"/>
  <c r="BA112" i="46"/>
  <c r="G112" i="56" s="1"/>
  <c r="BA101" i="46"/>
  <c r="G101" i="56" s="1"/>
  <c r="BA105" i="46"/>
  <c r="G105" i="56" s="1"/>
  <c r="BA107" i="46"/>
  <c r="G107" i="56" s="1"/>
  <c r="BA119" i="46"/>
  <c r="G119" i="56" s="1"/>
  <c r="BA117" i="46"/>
  <c r="G117" i="56" s="1"/>
  <c r="BA98" i="46"/>
  <c r="G98" i="56" s="1"/>
  <c r="BA115" i="46"/>
  <c r="G115" i="56" s="1"/>
  <c r="BA118" i="46"/>
  <c r="G118" i="56" s="1"/>
  <c r="BA106" i="46"/>
  <c r="G106" i="56" s="1"/>
  <c r="BA86" i="46"/>
  <c r="BA102" i="46"/>
  <c r="G102" i="56" s="1"/>
  <c r="BA109" i="46"/>
  <c r="G109" i="56" s="1"/>
  <c r="BA90" i="46"/>
  <c r="G90" i="56" s="1"/>
  <c r="BA113" i="46"/>
  <c r="G113" i="56" s="1"/>
  <c r="BA93" i="46"/>
  <c r="G93" i="56" s="1"/>
  <c r="V227" i="47"/>
  <c r="V380" i="47" s="1"/>
  <c r="V348" i="47"/>
  <c r="F348" i="47"/>
  <c r="F227" i="47"/>
  <c r="F380" i="47" s="1"/>
  <c r="O227" i="47"/>
  <c r="O380" i="47" s="1"/>
  <c r="O348" i="47"/>
  <c r="R348" i="47"/>
  <c r="R227" i="47"/>
  <c r="R380" i="47" s="1"/>
  <c r="W348" i="47"/>
  <c r="W227" i="47"/>
  <c r="W380" i="47" s="1"/>
  <c r="K227" i="47"/>
  <c r="K380" i="47" s="1"/>
  <c r="K348" i="47"/>
  <c r="C98" i="47"/>
  <c r="C296" i="47" s="1"/>
  <c r="D296" i="47"/>
  <c r="BE113" i="46"/>
  <c r="K113" i="56" s="1"/>
  <c r="BE120" i="46"/>
  <c r="K120" i="56" s="1"/>
  <c r="BE106" i="46"/>
  <c r="K106" i="56" s="1"/>
  <c r="BE92" i="46"/>
  <c r="K92" i="56" s="1"/>
  <c r="BE87" i="46"/>
  <c r="K87" i="56" s="1"/>
  <c r="J102" i="47" s="1"/>
  <c r="BE99" i="46"/>
  <c r="K99" i="56" s="1"/>
  <c r="BE118" i="46"/>
  <c r="K118" i="56" s="1"/>
  <c r="BE109" i="46"/>
  <c r="K109" i="56" s="1"/>
  <c r="BE116" i="46"/>
  <c r="K116" i="56" s="1"/>
  <c r="BE105" i="46"/>
  <c r="K105" i="56" s="1"/>
  <c r="BE111" i="46"/>
  <c r="K111" i="56" s="1"/>
  <c r="BE90" i="46"/>
  <c r="K90" i="56" s="1"/>
  <c r="BE97" i="46"/>
  <c r="K97" i="56" s="1"/>
  <c r="BE89" i="46"/>
  <c r="K89" i="56" s="1"/>
  <c r="J103" i="47" s="1"/>
  <c r="BE108" i="46"/>
  <c r="K108" i="56" s="1"/>
  <c r="BE115" i="46"/>
  <c r="K115" i="56" s="1"/>
  <c r="BE100" i="46"/>
  <c r="K100" i="56" s="1"/>
  <c r="BE112" i="46"/>
  <c r="K112" i="56" s="1"/>
  <c r="BE119" i="46"/>
  <c r="K119" i="56" s="1"/>
  <c r="BE102" i="46"/>
  <c r="K102" i="56" s="1"/>
  <c r="BE86" i="46"/>
  <c r="BE93" i="46"/>
  <c r="K93" i="56" s="1"/>
  <c r="BE103" i="46"/>
  <c r="K103" i="56" s="1"/>
  <c r="BE98" i="46"/>
  <c r="K98" i="56" s="1"/>
  <c r="BE107" i="46"/>
  <c r="K107" i="56" s="1"/>
  <c r="BE117" i="46"/>
  <c r="K117" i="56" s="1"/>
  <c r="BE101" i="46"/>
  <c r="K101" i="56" s="1"/>
  <c r="BR108" i="46"/>
  <c r="X108" i="56" s="1"/>
  <c r="BR116" i="46"/>
  <c r="X116" i="56" s="1"/>
  <c r="BR106" i="46"/>
  <c r="X106" i="56" s="1"/>
  <c r="BR103" i="46"/>
  <c r="X103" i="56" s="1"/>
  <c r="BR98" i="46"/>
  <c r="X98" i="56" s="1"/>
  <c r="BR93" i="46"/>
  <c r="X93" i="56" s="1"/>
  <c r="BR118" i="46"/>
  <c r="X118" i="56" s="1"/>
  <c r="BR97" i="46"/>
  <c r="X97" i="56" s="1"/>
  <c r="BR87" i="46"/>
  <c r="X87" i="56" s="1"/>
  <c r="W102" i="47" s="1"/>
  <c r="BR120" i="46"/>
  <c r="X120" i="56" s="1"/>
  <c r="BR111" i="46"/>
  <c r="X111" i="56" s="1"/>
  <c r="BR119" i="46"/>
  <c r="X119" i="56" s="1"/>
  <c r="BR90" i="46"/>
  <c r="X90" i="56" s="1"/>
  <c r="BR86" i="46"/>
  <c r="BR117" i="46"/>
  <c r="X117" i="56" s="1"/>
  <c r="BR105" i="46"/>
  <c r="X105" i="56" s="1"/>
  <c r="BR109" i="46"/>
  <c r="X109" i="56" s="1"/>
  <c r="BR92" i="46"/>
  <c r="X92" i="56" s="1"/>
  <c r="BR101" i="46"/>
  <c r="X101" i="56" s="1"/>
  <c r="BR100" i="46"/>
  <c r="X100" i="56" s="1"/>
  <c r="BR99" i="46"/>
  <c r="X99" i="56" s="1"/>
  <c r="BR102" i="46"/>
  <c r="X102" i="56" s="1"/>
  <c r="BR89" i="46"/>
  <c r="X89" i="56" s="1"/>
  <c r="W103" i="47" s="1"/>
  <c r="BR107" i="46"/>
  <c r="X107" i="56" s="1"/>
  <c r="BR113" i="46"/>
  <c r="X113" i="56" s="1"/>
  <c r="BR112" i="46"/>
  <c r="X112" i="56" s="1"/>
  <c r="BR115" i="46"/>
  <c r="X115" i="56" s="1"/>
  <c r="AZ109" i="46"/>
  <c r="F109" i="56" s="1"/>
  <c r="AZ100" i="46"/>
  <c r="F100" i="56" s="1"/>
  <c r="AZ120" i="46"/>
  <c r="F120" i="56" s="1"/>
  <c r="AZ117" i="46"/>
  <c r="F117" i="56" s="1"/>
  <c r="AZ107" i="46"/>
  <c r="F107" i="56" s="1"/>
  <c r="AZ98" i="46"/>
  <c r="F98" i="56" s="1"/>
  <c r="AZ119" i="46"/>
  <c r="F119" i="56" s="1"/>
  <c r="AZ113" i="46"/>
  <c r="F113" i="56" s="1"/>
  <c r="AZ89" i="46"/>
  <c r="F89" i="56" s="1"/>
  <c r="E103" i="47" s="1"/>
  <c r="AZ118" i="46"/>
  <c r="F118" i="56" s="1"/>
  <c r="AZ90" i="46"/>
  <c r="F90" i="56" s="1"/>
  <c r="AZ108" i="46"/>
  <c r="F108" i="56" s="1"/>
  <c r="AZ116" i="46"/>
  <c r="F116" i="56" s="1"/>
  <c r="AZ105" i="46"/>
  <c r="F105" i="56" s="1"/>
  <c r="AZ102" i="46"/>
  <c r="F102" i="56" s="1"/>
  <c r="AZ99" i="46"/>
  <c r="F99" i="56" s="1"/>
  <c r="AZ106" i="46"/>
  <c r="F106" i="56" s="1"/>
  <c r="AZ103" i="46"/>
  <c r="F103" i="56" s="1"/>
  <c r="AZ86" i="46"/>
  <c r="AZ97" i="46"/>
  <c r="F97" i="56" s="1"/>
  <c r="AZ92" i="46"/>
  <c r="F92" i="56" s="1"/>
  <c r="AZ93" i="46"/>
  <c r="F93" i="56" s="1"/>
  <c r="AZ112" i="46"/>
  <c r="F112" i="56" s="1"/>
  <c r="AZ111" i="46"/>
  <c r="F111" i="56" s="1"/>
  <c r="AZ87" i="46"/>
  <c r="F87" i="56" s="1"/>
  <c r="E102" i="47" s="1"/>
  <c r="AZ101" i="46"/>
  <c r="F101" i="56" s="1"/>
  <c r="AZ115" i="46"/>
  <c r="F115" i="56" s="1"/>
  <c r="BP89" i="46"/>
  <c r="V89" i="56" s="1"/>
  <c r="U103" i="47" s="1"/>
  <c r="BP108" i="46"/>
  <c r="V108" i="56" s="1"/>
  <c r="BP99" i="46"/>
  <c r="V99" i="56" s="1"/>
  <c r="BP106" i="46"/>
  <c r="V106" i="56" s="1"/>
  <c r="BP115" i="46"/>
  <c r="V115" i="56" s="1"/>
  <c r="BP87" i="46"/>
  <c r="V87" i="56" s="1"/>
  <c r="U102" i="47" s="1"/>
  <c r="BP119" i="46"/>
  <c r="V119" i="56" s="1"/>
  <c r="BP101" i="46"/>
  <c r="V101" i="56" s="1"/>
  <c r="BP105" i="46"/>
  <c r="V105" i="56" s="1"/>
  <c r="BP93" i="46"/>
  <c r="V93" i="56" s="1"/>
  <c r="BP102" i="46"/>
  <c r="V102" i="56" s="1"/>
  <c r="BP120" i="46"/>
  <c r="V120" i="56" s="1"/>
  <c r="BP116" i="46"/>
  <c r="V116" i="56" s="1"/>
  <c r="BP103" i="46"/>
  <c r="V103" i="56" s="1"/>
  <c r="BP112" i="46"/>
  <c r="V112" i="56" s="1"/>
  <c r="BP118" i="46"/>
  <c r="V118" i="56" s="1"/>
  <c r="BP113" i="46"/>
  <c r="V113" i="56" s="1"/>
  <c r="BP117" i="46"/>
  <c r="V117" i="56" s="1"/>
  <c r="BP107" i="46"/>
  <c r="V107" i="56" s="1"/>
  <c r="BP90" i="46"/>
  <c r="V90" i="56" s="1"/>
  <c r="BP111" i="46"/>
  <c r="V111" i="56" s="1"/>
  <c r="BP98" i="46"/>
  <c r="V98" i="56" s="1"/>
  <c r="BP86" i="46"/>
  <c r="BP97" i="46"/>
  <c r="V97" i="56" s="1"/>
  <c r="BP100" i="46"/>
  <c r="V100" i="56" s="1"/>
  <c r="BP109" i="46"/>
  <c r="V109" i="56" s="1"/>
  <c r="BP92" i="46"/>
  <c r="V92" i="56" s="1"/>
  <c r="BJ113" i="46"/>
  <c r="P113" i="56" s="1"/>
  <c r="BJ87" i="46"/>
  <c r="P87" i="56" s="1"/>
  <c r="O102" i="47" s="1"/>
  <c r="BJ101" i="46"/>
  <c r="P101" i="56" s="1"/>
  <c r="BJ106" i="46"/>
  <c r="P106" i="56" s="1"/>
  <c r="BJ107" i="46"/>
  <c r="P107" i="56" s="1"/>
  <c r="BJ92" i="46"/>
  <c r="P92" i="56" s="1"/>
  <c r="BJ86" i="46"/>
  <c r="BJ102" i="46"/>
  <c r="P102" i="56" s="1"/>
  <c r="BJ99" i="46"/>
  <c r="P99" i="56" s="1"/>
  <c r="BJ109" i="46"/>
  <c r="P109" i="56" s="1"/>
  <c r="BJ93" i="46"/>
  <c r="P93" i="56" s="1"/>
  <c r="BJ97" i="46"/>
  <c r="P97" i="56" s="1"/>
  <c r="BJ89" i="46"/>
  <c r="P89" i="56" s="1"/>
  <c r="O103" i="47" s="1"/>
  <c r="BJ100" i="46"/>
  <c r="P100" i="56" s="1"/>
  <c r="BJ120" i="46"/>
  <c r="P120" i="56" s="1"/>
  <c r="BJ112" i="46"/>
  <c r="P112" i="56" s="1"/>
  <c r="BJ105" i="46"/>
  <c r="P105" i="56" s="1"/>
  <c r="BJ115" i="46"/>
  <c r="P115" i="56" s="1"/>
  <c r="BJ118" i="46"/>
  <c r="P118" i="56" s="1"/>
  <c r="BJ111" i="46"/>
  <c r="P111" i="56" s="1"/>
  <c r="BJ117" i="46"/>
  <c r="P117" i="56" s="1"/>
  <c r="BJ108" i="46"/>
  <c r="P108" i="56" s="1"/>
  <c r="BJ103" i="46"/>
  <c r="P103" i="56" s="1"/>
  <c r="BJ90" i="46"/>
  <c r="P90" i="56" s="1"/>
  <c r="BJ119" i="46"/>
  <c r="P119" i="56" s="1"/>
  <c r="BJ98" i="46"/>
  <c r="P98" i="56" s="1"/>
  <c r="BJ116" i="46"/>
  <c r="P116" i="56" s="1"/>
  <c r="G348" i="47"/>
  <c r="G227" i="47"/>
  <c r="G380" i="47" s="1"/>
  <c r="T348" i="47"/>
  <c r="T227" i="47"/>
  <c r="T380" i="47" s="1"/>
  <c r="E227" i="47"/>
  <c r="E380" i="47" s="1"/>
  <c r="E348" i="47"/>
  <c r="S348" i="47"/>
  <c r="S227" i="47"/>
  <c r="S380" i="47" s="1"/>
  <c r="M227" i="47"/>
  <c r="M380" i="47" s="1"/>
  <c r="M348" i="47"/>
  <c r="BC86" i="46"/>
  <c r="BC101" i="46"/>
  <c r="I101" i="56" s="1"/>
  <c r="BC92" i="46"/>
  <c r="I92" i="56" s="1"/>
  <c r="BC108" i="46"/>
  <c r="I108" i="56" s="1"/>
  <c r="BC97" i="46"/>
  <c r="I97" i="56" s="1"/>
  <c r="BC107" i="46"/>
  <c r="I107" i="56" s="1"/>
  <c r="BC115" i="46"/>
  <c r="I115" i="56" s="1"/>
  <c r="BC98" i="46"/>
  <c r="I98" i="56" s="1"/>
  <c r="BC106" i="46"/>
  <c r="I106" i="56" s="1"/>
  <c r="BC109" i="46"/>
  <c r="I109" i="56" s="1"/>
  <c r="BC99" i="46"/>
  <c r="I99" i="56" s="1"/>
  <c r="BC120" i="46"/>
  <c r="I120" i="56" s="1"/>
  <c r="BC90" i="46"/>
  <c r="I90" i="56" s="1"/>
  <c r="BC103" i="46"/>
  <c r="I103" i="56" s="1"/>
  <c r="BC116" i="46"/>
  <c r="I116" i="56" s="1"/>
  <c r="BC100" i="46"/>
  <c r="I100" i="56" s="1"/>
  <c r="BC112" i="46"/>
  <c r="I112" i="56" s="1"/>
  <c r="BC93" i="46"/>
  <c r="I93" i="56" s="1"/>
  <c r="BC117" i="46"/>
  <c r="I117" i="56" s="1"/>
  <c r="BC105" i="46"/>
  <c r="I105" i="56" s="1"/>
  <c r="BC87" i="46"/>
  <c r="I87" i="56" s="1"/>
  <c r="H102" i="47" s="1"/>
  <c r="BC118" i="46"/>
  <c r="I118" i="56" s="1"/>
  <c r="BC102" i="46"/>
  <c r="I102" i="56" s="1"/>
  <c r="BC89" i="46"/>
  <c r="I89" i="56" s="1"/>
  <c r="H103" i="47" s="1"/>
  <c r="BC119" i="46"/>
  <c r="I119" i="56" s="1"/>
  <c r="BC111" i="46"/>
  <c r="I111" i="56" s="1"/>
  <c r="BC113" i="46"/>
  <c r="I113" i="56" s="1"/>
  <c r="BM97" i="46"/>
  <c r="S97" i="56" s="1"/>
  <c r="BM103" i="46"/>
  <c r="S103" i="56" s="1"/>
  <c r="BM100" i="46"/>
  <c r="S100" i="56" s="1"/>
  <c r="BM107" i="46"/>
  <c r="S107" i="56" s="1"/>
  <c r="BM118" i="46"/>
  <c r="S118" i="56" s="1"/>
  <c r="BM112" i="46"/>
  <c r="S112" i="56" s="1"/>
  <c r="BM105" i="46"/>
  <c r="S105" i="56" s="1"/>
  <c r="BM116" i="46"/>
  <c r="S116" i="56" s="1"/>
  <c r="BM93" i="46"/>
  <c r="S93" i="56" s="1"/>
  <c r="BM86" i="46"/>
  <c r="BM92" i="46"/>
  <c r="S92" i="56" s="1"/>
  <c r="BM119" i="46"/>
  <c r="S119" i="56" s="1"/>
  <c r="BM102" i="46"/>
  <c r="S102" i="56" s="1"/>
  <c r="BM115" i="46"/>
  <c r="S115" i="56" s="1"/>
  <c r="BM101" i="46"/>
  <c r="S101" i="56" s="1"/>
  <c r="BM90" i="46"/>
  <c r="S90" i="56" s="1"/>
  <c r="BM109" i="46"/>
  <c r="S109" i="56" s="1"/>
  <c r="BM113" i="46"/>
  <c r="S113" i="56" s="1"/>
  <c r="BM87" i="46"/>
  <c r="S87" i="56" s="1"/>
  <c r="R102" i="47" s="1"/>
  <c r="BM117" i="46"/>
  <c r="S117" i="56" s="1"/>
  <c r="BM108" i="46"/>
  <c r="S108" i="56" s="1"/>
  <c r="BM111" i="46"/>
  <c r="S111" i="56" s="1"/>
  <c r="BM120" i="46"/>
  <c r="S120" i="56" s="1"/>
  <c r="BM89" i="46"/>
  <c r="S89" i="56" s="1"/>
  <c r="R103" i="47" s="1"/>
  <c r="BM98" i="46"/>
  <c r="S98" i="56" s="1"/>
  <c r="BM99" i="46"/>
  <c r="S99" i="56" s="1"/>
  <c r="BM106" i="46"/>
  <c r="S106" i="56" s="1"/>
  <c r="BI98" i="46"/>
  <c r="O98" i="56" s="1"/>
  <c r="BI92" i="46"/>
  <c r="O92" i="56" s="1"/>
  <c r="BI93" i="46"/>
  <c r="O93" i="56" s="1"/>
  <c r="BI117" i="46"/>
  <c r="O117" i="56" s="1"/>
  <c r="BI101" i="46"/>
  <c r="O101" i="56" s="1"/>
  <c r="BI89" i="46"/>
  <c r="O89" i="56" s="1"/>
  <c r="N103" i="47" s="1"/>
  <c r="BI99" i="46"/>
  <c r="O99" i="56" s="1"/>
  <c r="BI111" i="46"/>
  <c r="O111" i="56" s="1"/>
  <c r="BI109" i="46"/>
  <c r="O109" i="56" s="1"/>
  <c r="BI103" i="46"/>
  <c r="O103" i="56" s="1"/>
  <c r="BI107" i="46"/>
  <c r="O107" i="56" s="1"/>
  <c r="BI86" i="46"/>
  <c r="BI108" i="46"/>
  <c r="O108" i="56" s="1"/>
  <c r="BI87" i="46"/>
  <c r="O87" i="56" s="1"/>
  <c r="N102" i="47" s="1"/>
  <c r="BI105" i="46"/>
  <c r="O105" i="56" s="1"/>
  <c r="BI112" i="46"/>
  <c r="O112" i="56" s="1"/>
  <c r="BI116" i="46"/>
  <c r="O116" i="56" s="1"/>
  <c r="BI102" i="46"/>
  <c r="O102" i="56" s="1"/>
  <c r="BI100" i="46"/>
  <c r="O100" i="56" s="1"/>
  <c r="BI115" i="46"/>
  <c r="O115" i="56" s="1"/>
  <c r="BI119" i="46"/>
  <c r="O119" i="56" s="1"/>
  <c r="BI97" i="46"/>
  <c r="O97" i="56" s="1"/>
  <c r="BI120" i="46"/>
  <c r="O120" i="56" s="1"/>
  <c r="BI106" i="46"/>
  <c r="O106" i="56" s="1"/>
  <c r="BI90" i="46"/>
  <c r="O90" i="56" s="1"/>
  <c r="BI113" i="46"/>
  <c r="O113" i="56" s="1"/>
  <c r="BI118" i="46"/>
  <c r="O118" i="56" s="1"/>
  <c r="AY100" i="46"/>
  <c r="AY118" i="46"/>
  <c r="AY106" i="46"/>
  <c r="AY87" i="46"/>
  <c r="AY93" i="46"/>
  <c r="AY92" i="46"/>
  <c r="AY113" i="46"/>
  <c r="AY116" i="46"/>
  <c r="AY105" i="46"/>
  <c r="AY111" i="46"/>
  <c r="AY109" i="46"/>
  <c r="AY89" i="46"/>
  <c r="AY103" i="46"/>
  <c r="AY90" i="46"/>
  <c r="AY112" i="46"/>
  <c r="AY101" i="46"/>
  <c r="AY115" i="46"/>
  <c r="AY98" i="46"/>
  <c r="AY117" i="46"/>
  <c r="AY99" i="46"/>
  <c r="AY102" i="46"/>
  <c r="AY120" i="46"/>
  <c r="AY97" i="46"/>
  <c r="AY86" i="46"/>
  <c r="AY108" i="46"/>
  <c r="C120" i="36"/>
  <c r="AY119" i="46"/>
  <c r="AY107" i="46"/>
  <c r="BO98" i="46"/>
  <c r="U98" i="56" s="1"/>
  <c r="BO107" i="46"/>
  <c r="U107" i="56" s="1"/>
  <c r="BO101" i="46"/>
  <c r="U101" i="56" s="1"/>
  <c r="BO116" i="46"/>
  <c r="U116" i="56" s="1"/>
  <c r="BO111" i="46"/>
  <c r="U111" i="56" s="1"/>
  <c r="BO86" i="46"/>
  <c r="BO115" i="46"/>
  <c r="U115" i="56" s="1"/>
  <c r="BO97" i="46"/>
  <c r="U97" i="56" s="1"/>
  <c r="BO120" i="46"/>
  <c r="U120" i="56" s="1"/>
  <c r="BO90" i="46"/>
  <c r="U90" i="56" s="1"/>
  <c r="BO112" i="46"/>
  <c r="U112" i="56" s="1"/>
  <c r="BO117" i="46"/>
  <c r="U117" i="56" s="1"/>
  <c r="BO109" i="46"/>
  <c r="U109" i="56" s="1"/>
  <c r="BO89" i="46"/>
  <c r="U89" i="56" s="1"/>
  <c r="T103" i="47" s="1"/>
  <c r="BO87" i="46"/>
  <c r="U87" i="56" s="1"/>
  <c r="T102" i="47" s="1"/>
  <c r="BO102" i="46"/>
  <c r="U102" i="56" s="1"/>
  <c r="BO106" i="46"/>
  <c r="U106" i="56" s="1"/>
  <c r="BO103" i="46"/>
  <c r="U103" i="56" s="1"/>
  <c r="BO93" i="46"/>
  <c r="U93" i="56" s="1"/>
  <c r="BO113" i="46"/>
  <c r="U113" i="56" s="1"/>
  <c r="BO100" i="46"/>
  <c r="U100" i="56" s="1"/>
  <c r="BO119" i="46"/>
  <c r="U119" i="56" s="1"/>
  <c r="BO99" i="46"/>
  <c r="U99" i="56" s="1"/>
  <c r="BO118" i="46"/>
  <c r="U118" i="56" s="1"/>
  <c r="BO92" i="46"/>
  <c r="U92" i="56" s="1"/>
  <c r="BO105" i="46"/>
  <c r="U105" i="56" s="1"/>
  <c r="BO108" i="46"/>
  <c r="U108" i="56" s="1"/>
  <c r="N227" i="47"/>
  <c r="N380" i="47" s="1"/>
  <c r="N348" i="47"/>
  <c r="U348" i="47"/>
  <c r="U227" i="47"/>
  <c r="U380" i="47" s="1"/>
  <c r="C50" i="57"/>
  <c r="C51" i="57" s="1"/>
  <c r="C171" i="47"/>
  <c r="C348" i="47" s="1"/>
  <c r="D227" i="47"/>
  <c r="D348" i="47"/>
  <c r="I227" i="47"/>
  <c r="I380" i="47" s="1"/>
  <c r="I348" i="47"/>
  <c r="H227" i="47"/>
  <c r="H380" i="47" s="1"/>
  <c r="H348" i="47"/>
  <c r="I235" i="44"/>
  <c r="L78" i="44"/>
  <c r="D318" i="47"/>
  <c r="C20" i="78"/>
  <c r="D20" i="78" s="1"/>
  <c r="C130" i="47"/>
  <c r="C318" i="47" s="1"/>
  <c r="P227" i="47"/>
  <c r="P380" i="47" s="1"/>
  <c r="P348" i="47"/>
  <c r="BH107" i="46"/>
  <c r="N107" i="56" s="1"/>
  <c r="BH118" i="46"/>
  <c r="N118" i="56" s="1"/>
  <c r="BH102" i="46"/>
  <c r="N102" i="56" s="1"/>
  <c r="BH109" i="46"/>
  <c r="N109" i="56" s="1"/>
  <c r="BH97" i="46"/>
  <c r="N97" i="56" s="1"/>
  <c r="BH100" i="46"/>
  <c r="N100" i="56" s="1"/>
  <c r="BH98" i="46"/>
  <c r="N98" i="56" s="1"/>
  <c r="BH111" i="46"/>
  <c r="N111" i="56" s="1"/>
  <c r="BH99" i="46"/>
  <c r="N99" i="56" s="1"/>
  <c r="BH93" i="46"/>
  <c r="N93" i="56" s="1"/>
  <c r="BH101" i="46"/>
  <c r="N101" i="56" s="1"/>
  <c r="BH86" i="46"/>
  <c r="BH119" i="46"/>
  <c r="N119" i="56" s="1"/>
  <c r="BH105" i="46"/>
  <c r="N105" i="56" s="1"/>
  <c r="BH89" i="46"/>
  <c r="N89" i="56" s="1"/>
  <c r="M103" i="47" s="1"/>
  <c r="BH116" i="46"/>
  <c r="N116" i="56" s="1"/>
  <c r="BH112" i="46"/>
  <c r="N112" i="56" s="1"/>
  <c r="BH113" i="46"/>
  <c r="N113" i="56" s="1"/>
  <c r="BH103" i="46"/>
  <c r="N103" i="56" s="1"/>
  <c r="BH108" i="46"/>
  <c r="N108" i="56" s="1"/>
  <c r="BH87" i="46"/>
  <c r="N87" i="56" s="1"/>
  <c r="M102" i="47" s="1"/>
  <c r="BH117" i="46"/>
  <c r="N117" i="56" s="1"/>
  <c r="BH115" i="46"/>
  <c r="N115" i="56" s="1"/>
  <c r="BH106" i="46"/>
  <c r="N106" i="56" s="1"/>
  <c r="BH120" i="46"/>
  <c r="N120" i="56" s="1"/>
  <c r="BH90" i="46"/>
  <c r="N90" i="56" s="1"/>
  <c r="BH92" i="46"/>
  <c r="N92" i="56" s="1"/>
  <c r="BK86" i="46"/>
  <c r="BK109" i="46"/>
  <c r="Q109" i="56" s="1"/>
  <c r="BK115" i="46"/>
  <c r="Q115" i="56" s="1"/>
  <c r="BK106" i="46"/>
  <c r="Q106" i="56" s="1"/>
  <c r="BK100" i="46"/>
  <c r="Q100" i="56" s="1"/>
  <c r="BK113" i="46"/>
  <c r="Q113" i="56" s="1"/>
  <c r="BK120" i="46"/>
  <c r="Q120" i="56" s="1"/>
  <c r="BK90" i="46"/>
  <c r="Q90" i="56" s="1"/>
  <c r="BK111" i="46"/>
  <c r="Q111" i="56" s="1"/>
  <c r="BK102" i="46"/>
  <c r="Q102" i="56" s="1"/>
  <c r="BK112" i="46"/>
  <c r="Q112" i="56" s="1"/>
  <c r="BK116" i="46"/>
  <c r="Q116" i="56" s="1"/>
  <c r="BK97" i="46"/>
  <c r="Q97" i="56" s="1"/>
  <c r="BK119" i="46"/>
  <c r="Q119" i="56" s="1"/>
  <c r="BK107" i="46"/>
  <c r="Q107" i="56" s="1"/>
  <c r="BK98" i="46"/>
  <c r="Q98" i="56" s="1"/>
  <c r="BK99" i="46"/>
  <c r="Q99" i="56" s="1"/>
  <c r="BK101" i="46"/>
  <c r="Q101" i="56" s="1"/>
  <c r="BK105" i="46"/>
  <c r="Q105" i="56" s="1"/>
  <c r="BK92" i="46"/>
  <c r="Q92" i="56" s="1"/>
  <c r="BK89" i="46"/>
  <c r="Q89" i="56" s="1"/>
  <c r="P103" i="47" s="1"/>
  <c r="BK117" i="46"/>
  <c r="Q117" i="56" s="1"/>
  <c r="BK93" i="46"/>
  <c r="Q93" i="56" s="1"/>
  <c r="BK87" i="46"/>
  <c r="Q87" i="56" s="1"/>
  <c r="P102" i="47" s="1"/>
  <c r="BK108" i="46"/>
  <c r="Q108" i="56" s="1"/>
  <c r="BK118" i="46"/>
  <c r="Q118" i="56" s="1"/>
  <c r="BK103" i="46"/>
  <c r="Q103" i="56" s="1"/>
  <c r="BN98" i="46"/>
  <c r="T98" i="56" s="1"/>
  <c r="BN111" i="46"/>
  <c r="T111" i="56" s="1"/>
  <c r="BN120" i="46"/>
  <c r="T120" i="56" s="1"/>
  <c r="BN108" i="46"/>
  <c r="T108" i="56" s="1"/>
  <c r="BN87" i="46"/>
  <c r="T87" i="56" s="1"/>
  <c r="S102" i="47" s="1"/>
  <c r="BN109" i="46"/>
  <c r="T109" i="56" s="1"/>
  <c r="BN93" i="46"/>
  <c r="T93" i="56" s="1"/>
  <c r="BN86" i="46"/>
  <c r="BN101" i="46"/>
  <c r="T101" i="56" s="1"/>
  <c r="BN116" i="46"/>
  <c r="T116" i="56" s="1"/>
  <c r="BN119" i="46"/>
  <c r="T119" i="56" s="1"/>
  <c r="BN112" i="46"/>
  <c r="T112" i="56" s="1"/>
  <c r="BN103" i="46"/>
  <c r="T103" i="56" s="1"/>
  <c r="BN107" i="46"/>
  <c r="T107" i="56" s="1"/>
  <c r="BN92" i="46"/>
  <c r="T92" i="56" s="1"/>
  <c r="BN99" i="46"/>
  <c r="T99" i="56" s="1"/>
  <c r="BN89" i="46"/>
  <c r="T89" i="56" s="1"/>
  <c r="S103" i="47" s="1"/>
  <c r="BN100" i="46"/>
  <c r="T100" i="56" s="1"/>
  <c r="BN113" i="46"/>
  <c r="T113" i="56" s="1"/>
  <c r="BN106" i="46"/>
  <c r="T106" i="56" s="1"/>
  <c r="BN105" i="46"/>
  <c r="T105" i="56" s="1"/>
  <c r="BN115" i="46"/>
  <c r="T115" i="56" s="1"/>
  <c r="BN118" i="46"/>
  <c r="T118" i="56" s="1"/>
  <c r="BN117" i="46"/>
  <c r="T117" i="56" s="1"/>
  <c r="BN97" i="46"/>
  <c r="T97" i="56" s="1"/>
  <c r="BN90" i="46"/>
  <c r="T90" i="56" s="1"/>
  <c r="BN102" i="46"/>
  <c r="T102" i="56" s="1"/>
  <c r="BF105" i="46"/>
  <c r="L105" i="56" s="1"/>
  <c r="BF89" i="46"/>
  <c r="L89" i="56" s="1"/>
  <c r="K103" i="47" s="1"/>
  <c r="BF108" i="46"/>
  <c r="L108" i="56" s="1"/>
  <c r="BF103" i="46"/>
  <c r="L103" i="56" s="1"/>
  <c r="BF109" i="46"/>
  <c r="L109" i="56" s="1"/>
  <c r="BF113" i="46"/>
  <c r="L113" i="56" s="1"/>
  <c r="BF112" i="46"/>
  <c r="L112" i="56" s="1"/>
  <c r="BF120" i="46"/>
  <c r="L120" i="56" s="1"/>
  <c r="BF118" i="46"/>
  <c r="L118" i="56" s="1"/>
  <c r="BF98" i="46"/>
  <c r="L98" i="56" s="1"/>
  <c r="BF107" i="46"/>
  <c r="L107" i="56" s="1"/>
  <c r="BF90" i="46"/>
  <c r="L90" i="56" s="1"/>
  <c r="BF87" i="46"/>
  <c r="L87" i="56" s="1"/>
  <c r="K102" i="47" s="1"/>
  <c r="BF111" i="46"/>
  <c r="L111" i="56" s="1"/>
  <c r="BF86" i="46"/>
  <c r="BF92" i="46"/>
  <c r="L92" i="56" s="1"/>
  <c r="BF101" i="46"/>
  <c r="L101" i="56" s="1"/>
  <c r="BF99" i="46"/>
  <c r="L99" i="56" s="1"/>
  <c r="BF93" i="46"/>
  <c r="L93" i="56" s="1"/>
  <c r="BF116" i="46"/>
  <c r="L116" i="56" s="1"/>
  <c r="BF106" i="46"/>
  <c r="L106" i="56" s="1"/>
  <c r="BF97" i="46"/>
  <c r="L97" i="56" s="1"/>
  <c r="BF119" i="46"/>
  <c r="L119" i="56" s="1"/>
  <c r="BF115" i="46"/>
  <c r="L115" i="56" s="1"/>
  <c r="BF102" i="46"/>
  <c r="L102" i="56" s="1"/>
  <c r="BF100" i="46"/>
  <c r="L100" i="56" s="1"/>
  <c r="BF117" i="46"/>
  <c r="L117" i="56" s="1"/>
  <c r="BL92" i="46"/>
  <c r="R92" i="56" s="1"/>
  <c r="BL112" i="46"/>
  <c r="R112" i="56" s="1"/>
  <c r="BL101" i="46"/>
  <c r="R101" i="56" s="1"/>
  <c r="BL111" i="46"/>
  <c r="R111" i="56" s="1"/>
  <c r="BL106" i="46"/>
  <c r="R106" i="56" s="1"/>
  <c r="BL108" i="46"/>
  <c r="R108" i="56" s="1"/>
  <c r="BL120" i="46"/>
  <c r="R120" i="56" s="1"/>
  <c r="BL109" i="46"/>
  <c r="R109" i="56" s="1"/>
  <c r="BL99" i="46"/>
  <c r="R99" i="56" s="1"/>
  <c r="BL103" i="46"/>
  <c r="R103" i="56" s="1"/>
  <c r="BL117" i="46"/>
  <c r="R117" i="56" s="1"/>
  <c r="BL113" i="46"/>
  <c r="R113" i="56" s="1"/>
  <c r="BL98" i="46"/>
  <c r="R98" i="56" s="1"/>
  <c r="BL118" i="46"/>
  <c r="R118" i="56" s="1"/>
  <c r="BL89" i="46"/>
  <c r="R89" i="56" s="1"/>
  <c r="Q103" i="47" s="1"/>
  <c r="BL87" i="46"/>
  <c r="R87" i="56" s="1"/>
  <c r="Q102" i="47" s="1"/>
  <c r="BL119" i="46"/>
  <c r="R119" i="56" s="1"/>
  <c r="BL97" i="46"/>
  <c r="R97" i="56" s="1"/>
  <c r="BL107" i="46"/>
  <c r="R107" i="56" s="1"/>
  <c r="BL90" i="46"/>
  <c r="R90" i="56" s="1"/>
  <c r="BL100" i="46"/>
  <c r="R100" i="56" s="1"/>
  <c r="BL93" i="46"/>
  <c r="R93" i="56" s="1"/>
  <c r="BL115" i="46"/>
  <c r="R115" i="56" s="1"/>
  <c r="BL86" i="46"/>
  <c r="BL102" i="46"/>
  <c r="R102" i="56" s="1"/>
  <c r="BL116" i="46"/>
  <c r="R116" i="56" s="1"/>
  <c r="BL105" i="46"/>
  <c r="R105" i="56" s="1"/>
  <c r="L227" i="47"/>
  <c r="L380" i="47" s="1"/>
  <c r="L348" i="47"/>
  <c r="Q348" i="47"/>
  <c r="Q227" i="47"/>
  <c r="Q380" i="47" s="1"/>
  <c r="D238" i="56"/>
  <c r="Q54" i="47" l="1"/>
  <c r="Q176" i="47"/>
  <c r="K54" i="47"/>
  <c r="K176" i="47"/>
  <c r="S176" i="47"/>
  <c r="S54" i="47"/>
  <c r="S175" i="47"/>
  <c r="S53" i="47"/>
  <c r="P175" i="47"/>
  <c r="P53" i="47"/>
  <c r="M54" i="47"/>
  <c r="M176" i="47"/>
  <c r="E108" i="56"/>
  <c r="D108" i="56" s="1"/>
  <c r="K106" i="44" s="1"/>
  <c r="L106" i="44" s="1"/>
  <c r="BS108" i="46"/>
  <c r="CO108" i="46" s="1"/>
  <c r="E102" i="56"/>
  <c r="D102" i="56" s="1"/>
  <c r="K100" i="44" s="1"/>
  <c r="L100" i="44" s="1"/>
  <c r="BS102" i="46"/>
  <c r="CO102" i="46" s="1"/>
  <c r="E115" i="56"/>
  <c r="D115" i="56" s="1"/>
  <c r="K113" i="44" s="1"/>
  <c r="L113" i="44" s="1"/>
  <c r="BS115" i="46"/>
  <c r="CO115" i="46" s="1"/>
  <c r="BS103" i="46"/>
  <c r="CO103" i="46" s="1"/>
  <c r="E103" i="56"/>
  <c r="D103" i="56" s="1"/>
  <c r="K101" i="44" s="1"/>
  <c r="L101" i="44" s="1"/>
  <c r="BS105" i="46"/>
  <c r="CO105" i="46" s="1"/>
  <c r="E105" i="56"/>
  <c r="D105" i="56" s="1"/>
  <c r="K103" i="44" s="1"/>
  <c r="L103" i="44" s="1"/>
  <c r="E93" i="56"/>
  <c r="BS93" i="46"/>
  <c r="CO93" i="46" s="1"/>
  <c r="BS100" i="46"/>
  <c r="CO100" i="46" s="1"/>
  <c r="E100" i="56"/>
  <c r="D100" i="56" s="1"/>
  <c r="K98" i="44" s="1"/>
  <c r="L98" i="44" s="1"/>
  <c r="BG248" i="46"/>
  <c r="O86" i="56"/>
  <c r="R175" i="47"/>
  <c r="R53" i="47"/>
  <c r="H104" i="47"/>
  <c r="H177" i="47"/>
  <c r="H351" i="47" s="1"/>
  <c r="BN248" i="46"/>
  <c r="V86" i="56"/>
  <c r="E177" i="47"/>
  <c r="E351" i="47" s="1"/>
  <c r="E104" i="47"/>
  <c r="W53" i="47"/>
  <c r="W175" i="47"/>
  <c r="G86" i="56"/>
  <c r="AY248" i="46"/>
  <c r="G104" i="47"/>
  <c r="G177" i="47"/>
  <c r="G351" i="47" s="1"/>
  <c r="G53" i="47"/>
  <c r="G175" i="47"/>
  <c r="V104" i="47"/>
  <c r="V177" i="47"/>
  <c r="V351" i="47" s="1"/>
  <c r="BO248" i="46"/>
  <c r="W86" i="56"/>
  <c r="L175" i="47"/>
  <c r="L53" i="47"/>
  <c r="L176" i="47"/>
  <c r="L54" i="47"/>
  <c r="L104" i="47"/>
  <c r="L177" i="47"/>
  <c r="L351" i="47" s="1"/>
  <c r="Q104" i="47"/>
  <c r="Q177" i="47"/>
  <c r="Q351" i="47" s="1"/>
  <c r="K175" i="47"/>
  <c r="K53" i="47"/>
  <c r="BL248" i="46"/>
  <c r="T86" i="56"/>
  <c r="P104" i="47"/>
  <c r="P177" i="47"/>
  <c r="P351" i="47" s="1"/>
  <c r="M177" i="47"/>
  <c r="M351" i="47" s="1"/>
  <c r="M104" i="47"/>
  <c r="BS107" i="46"/>
  <c r="CO107" i="46" s="1"/>
  <c r="E107" i="56"/>
  <c r="D107" i="56" s="1"/>
  <c r="K105" i="44" s="1"/>
  <c r="L105" i="44" s="1"/>
  <c r="AW248" i="46"/>
  <c r="E86" i="56"/>
  <c r="BS86" i="46"/>
  <c r="E99" i="56"/>
  <c r="D99" i="56" s="1"/>
  <c r="K97" i="44" s="1"/>
  <c r="L97" i="44" s="1"/>
  <c r="BS99" i="46"/>
  <c r="CO99" i="46" s="1"/>
  <c r="E101" i="56"/>
  <c r="D101" i="56" s="1"/>
  <c r="K99" i="44" s="1"/>
  <c r="L99" i="44" s="1"/>
  <c r="BS101" i="46"/>
  <c r="CO101" i="46" s="1"/>
  <c r="E89" i="56"/>
  <c r="BS89" i="46"/>
  <c r="CO89" i="46" s="1"/>
  <c r="E116" i="56"/>
  <c r="D116" i="56" s="1"/>
  <c r="K114" i="44" s="1"/>
  <c r="L114" i="44" s="1"/>
  <c r="BS116" i="46"/>
  <c r="CO116" i="46" s="1"/>
  <c r="E87" i="56"/>
  <c r="BS87" i="46"/>
  <c r="CO87" i="46" s="1"/>
  <c r="N104" i="47"/>
  <c r="N177" i="47"/>
  <c r="N351" i="47" s="1"/>
  <c r="BK248" i="46"/>
  <c r="S86" i="56"/>
  <c r="H175" i="47"/>
  <c r="H53" i="47"/>
  <c r="I86" i="56"/>
  <c r="BA248" i="46"/>
  <c r="O177" i="47"/>
  <c r="O351" i="47" s="1"/>
  <c r="O104" i="47"/>
  <c r="BH248" i="46"/>
  <c r="P86" i="56"/>
  <c r="U177" i="47"/>
  <c r="U351" i="47" s="1"/>
  <c r="U104" i="47"/>
  <c r="U53" i="47"/>
  <c r="U175" i="47"/>
  <c r="E175" i="47"/>
  <c r="E53" i="47"/>
  <c r="E176" i="47"/>
  <c r="E54" i="47"/>
  <c r="V54" i="47"/>
  <c r="V176" i="47"/>
  <c r="S177" i="47"/>
  <c r="S351" i="47" s="1"/>
  <c r="S104" i="47"/>
  <c r="M175" i="47"/>
  <c r="M53" i="47"/>
  <c r="T104" i="47"/>
  <c r="T177" i="47"/>
  <c r="T351" i="47" s="1"/>
  <c r="T53" i="47"/>
  <c r="T175" i="47"/>
  <c r="E119" i="56"/>
  <c r="D119" i="56" s="1"/>
  <c r="K117" i="44" s="1"/>
  <c r="L117" i="44" s="1"/>
  <c r="BS119" i="46"/>
  <c r="CO119" i="46" s="1"/>
  <c r="BS97" i="46"/>
  <c r="CO97" i="46" s="1"/>
  <c r="E97" i="56"/>
  <c r="D97" i="56" s="1"/>
  <c r="E117" i="56"/>
  <c r="D117" i="56" s="1"/>
  <c r="K115" i="44" s="1"/>
  <c r="L115" i="44" s="1"/>
  <c r="BS117" i="46"/>
  <c r="CO117" i="46" s="1"/>
  <c r="E112" i="56"/>
  <c r="D112" i="56" s="1"/>
  <c r="K110" i="44" s="1"/>
  <c r="L110" i="44" s="1"/>
  <c r="BS112" i="46"/>
  <c r="CO112" i="46" s="1"/>
  <c r="E109" i="56"/>
  <c r="D109" i="56" s="1"/>
  <c r="K107" i="44" s="1"/>
  <c r="L107" i="44" s="1"/>
  <c r="BS109" i="46"/>
  <c r="CO109" i="46" s="1"/>
  <c r="E113" i="56"/>
  <c r="D113" i="56" s="1"/>
  <c r="K111" i="44" s="1"/>
  <c r="L111" i="44" s="1"/>
  <c r="BS113" i="46"/>
  <c r="CO113" i="46" s="1"/>
  <c r="E106" i="56"/>
  <c r="D106" i="56" s="1"/>
  <c r="K104" i="44" s="1"/>
  <c r="L104" i="44" s="1"/>
  <c r="BS106" i="46"/>
  <c r="CO106" i="46" s="1"/>
  <c r="N53" i="47"/>
  <c r="N175" i="47"/>
  <c r="N176" i="47"/>
  <c r="N54" i="47"/>
  <c r="R177" i="47"/>
  <c r="R351" i="47" s="1"/>
  <c r="R104" i="47"/>
  <c r="H176" i="47"/>
  <c r="H54" i="47"/>
  <c r="O53" i="47"/>
  <c r="O175" i="47"/>
  <c r="U176" i="47"/>
  <c r="U54" i="47"/>
  <c r="W54" i="47"/>
  <c r="W176" i="47"/>
  <c r="J177" i="47"/>
  <c r="J351" i="47" s="1"/>
  <c r="J104" i="47"/>
  <c r="J176" i="47"/>
  <c r="J54" i="47"/>
  <c r="F176" i="47"/>
  <c r="F54" i="47"/>
  <c r="H86" i="56"/>
  <c r="AZ248" i="46"/>
  <c r="I177" i="47"/>
  <c r="I351" i="47" s="1"/>
  <c r="I104" i="47"/>
  <c r="I53" i="47"/>
  <c r="I175" i="47"/>
  <c r="R86" i="56"/>
  <c r="BJ248" i="46"/>
  <c r="Q53" i="47"/>
  <c r="Q175" i="47"/>
  <c r="K104" i="47"/>
  <c r="K177" i="47"/>
  <c r="K351" i="47" s="1"/>
  <c r="L86" i="56"/>
  <c r="BD248" i="46"/>
  <c r="P54" i="47"/>
  <c r="P176" i="47"/>
  <c r="BI248" i="46"/>
  <c r="Q86" i="56"/>
  <c r="BF248" i="46"/>
  <c r="N86" i="56"/>
  <c r="C227" i="47"/>
  <c r="C380" i="47" s="1"/>
  <c r="D380" i="47"/>
  <c r="T54" i="47"/>
  <c r="T176" i="47"/>
  <c r="BM248" i="46"/>
  <c r="U86" i="56"/>
  <c r="E120" i="56"/>
  <c r="D120" i="56" s="1"/>
  <c r="K118" i="44" s="1"/>
  <c r="L118" i="44" s="1"/>
  <c r="BS120" i="46"/>
  <c r="CO120" i="46" s="1"/>
  <c r="E98" i="56"/>
  <c r="D98" i="56" s="1"/>
  <c r="K96" i="44" s="1"/>
  <c r="L96" i="44" s="1"/>
  <c r="BS98" i="46"/>
  <c r="CO98" i="46" s="1"/>
  <c r="E90" i="56"/>
  <c r="D90" i="56" s="1"/>
  <c r="K90" i="44" s="1"/>
  <c r="L90" i="44" s="1"/>
  <c r="BS90" i="46"/>
  <c r="CO90" i="46" s="1"/>
  <c r="BS111" i="46"/>
  <c r="CO111" i="46" s="1"/>
  <c r="E111" i="56"/>
  <c r="D111" i="56" s="1"/>
  <c r="K109" i="44" s="1"/>
  <c r="L109" i="44" s="1"/>
  <c r="E92" i="56"/>
  <c r="D92" i="56" s="1"/>
  <c r="K92" i="44" s="1"/>
  <c r="L92" i="44" s="1"/>
  <c r="BS92" i="46"/>
  <c r="CO92" i="46" s="1"/>
  <c r="E118" i="56"/>
  <c r="D118" i="56" s="1"/>
  <c r="K116" i="44" s="1"/>
  <c r="L116" i="44" s="1"/>
  <c r="BS118" i="46"/>
  <c r="CO118" i="46" s="1"/>
  <c r="R54" i="47"/>
  <c r="R176" i="47"/>
  <c r="O54" i="47"/>
  <c r="O176" i="47"/>
  <c r="AX248" i="46"/>
  <c r="F86" i="56"/>
  <c r="BP248" i="46"/>
  <c r="X86" i="56"/>
  <c r="W177" i="47"/>
  <c r="W351" i="47" s="1"/>
  <c r="W104" i="47"/>
  <c r="BC248" i="46"/>
  <c r="K86" i="56"/>
  <c r="J53" i="47"/>
  <c r="J175" i="47"/>
  <c r="F177" i="47"/>
  <c r="F351" i="47" s="1"/>
  <c r="F104" i="47"/>
  <c r="F175" i="47"/>
  <c r="F53" i="47"/>
  <c r="G54" i="47"/>
  <c r="G176" i="47"/>
  <c r="V175" i="47"/>
  <c r="V53" i="47"/>
  <c r="M86" i="56"/>
  <c r="BE248" i="46"/>
  <c r="I54" i="47"/>
  <c r="I176" i="47"/>
  <c r="J86" i="56"/>
  <c r="BB248" i="46"/>
  <c r="I55" i="47" l="1"/>
  <c r="I257" i="47" s="1"/>
  <c r="I299" i="47"/>
  <c r="J55" i="47"/>
  <c r="J257" i="47" s="1"/>
  <c r="J299" i="47"/>
  <c r="S55" i="47"/>
  <c r="S257" i="47" s="1"/>
  <c r="S299" i="47"/>
  <c r="O19" i="57"/>
  <c r="P247" i="56"/>
  <c r="O101" i="47"/>
  <c r="S247" i="56"/>
  <c r="R19" i="57"/>
  <c r="R101" i="47"/>
  <c r="Q55" i="47"/>
  <c r="Q257" i="47" s="1"/>
  <c r="Q299" i="47"/>
  <c r="G247" i="56"/>
  <c r="F101" i="47"/>
  <c r="F19" i="57"/>
  <c r="H299" i="47"/>
  <c r="H55" i="47"/>
  <c r="H257" i="47" s="1"/>
  <c r="D104" i="47"/>
  <c r="D177" i="47"/>
  <c r="D93" i="56"/>
  <c r="K93" i="44" s="1"/>
  <c r="L93" i="44" s="1"/>
  <c r="I101" i="47"/>
  <c r="J247" i="56"/>
  <c r="I19" i="57"/>
  <c r="M247" i="56"/>
  <c r="L19" i="57"/>
  <c r="L101" i="47"/>
  <c r="W55" i="47"/>
  <c r="W257" i="47" s="1"/>
  <c r="W299" i="47"/>
  <c r="K55" i="47"/>
  <c r="K257" i="47" s="1"/>
  <c r="K299" i="47"/>
  <c r="Q101" i="47"/>
  <c r="Q19" i="57"/>
  <c r="R247" i="56"/>
  <c r="T55" i="47"/>
  <c r="T257" i="47" s="1"/>
  <c r="T299" i="47"/>
  <c r="H101" i="47"/>
  <c r="H19" i="57"/>
  <c r="I247" i="56"/>
  <c r="D87" i="56"/>
  <c r="K87" i="44" s="1"/>
  <c r="L87" i="44" s="1"/>
  <c r="D102" i="47"/>
  <c r="D103" i="47"/>
  <c r="D89" i="56"/>
  <c r="K89" i="44" s="1"/>
  <c r="L89" i="44" s="1"/>
  <c r="U101" i="47"/>
  <c r="U19" i="57"/>
  <c r="V247" i="56"/>
  <c r="E101" i="47"/>
  <c r="F247" i="56"/>
  <c r="E19" i="57"/>
  <c r="N247" i="56"/>
  <c r="M101" i="47"/>
  <c r="M19" i="57"/>
  <c r="F55" i="47"/>
  <c r="F257" i="47" s="1"/>
  <c r="F299" i="47"/>
  <c r="J101" i="47"/>
  <c r="J19" i="57"/>
  <c r="K247" i="56"/>
  <c r="X247" i="56"/>
  <c r="W19" i="57"/>
  <c r="W101" i="47"/>
  <c r="T19" i="57"/>
  <c r="T101" i="47"/>
  <c r="U247" i="56"/>
  <c r="P19" i="57"/>
  <c r="Q247" i="56"/>
  <c r="P101" i="47"/>
  <c r="R299" i="47"/>
  <c r="R55" i="47"/>
  <c r="R257" i="47" s="1"/>
  <c r="U299" i="47"/>
  <c r="U55" i="47"/>
  <c r="U257" i="47" s="1"/>
  <c r="O55" i="47"/>
  <c r="O257" i="47" s="1"/>
  <c r="O299" i="47"/>
  <c r="BQ248" i="46"/>
  <c r="CO86" i="46"/>
  <c r="P55" i="47"/>
  <c r="P257" i="47" s="1"/>
  <c r="P299" i="47"/>
  <c r="L299" i="47"/>
  <c r="L55" i="47"/>
  <c r="L257" i="47" s="1"/>
  <c r="V55" i="47"/>
  <c r="V257" i="47" s="1"/>
  <c r="V299" i="47"/>
  <c r="G299" i="47"/>
  <c r="G55" i="47"/>
  <c r="G257" i="47" s="1"/>
  <c r="L247" i="56"/>
  <c r="K101" i="47"/>
  <c r="K19" i="57"/>
  <c r="G19" i="57"/>
  <c r="H247" i="56"/>
  <c r="G101" i="47"/>
  <c r="N299" i="47"/>
  <c r="N55" i="47"/>
  <c r="N257" i="47" s="1"/>
  <c r="D101" i="47"/>
  <c r="D19" i="57"/>
  <c r="D86" i="56"/>
  <c r="E247" i="56"/>
  <c r="M299" i="47"/>
  <c r="M55" i="47"/>
  <c r="M257" i="47" s="1"/>
  <c r="T247" i="56"/>
  <c r="S19" i="57"/>
  <c r="S101" i="47"/>
  <c r="V101" i="47"/>
  <c r="W247" i="56"/>
  <c r="V19" i="57"/>
  <c r="E299" i="47"/>
  <c r="E55" i="47"/>
  <c r="E257" i="47" s="1"/>
  <c r="O247" i="56"/>
  <c r="N101" i="47"/>
  <c r="N19" i="57"/>
  <c r="S24" i="57" l="1"/>
  <c r="S21" i="57"/>
  <c r="K21" i="57"/>
  <c r="K24" i="57"/>
  <c r="N21" i="57"/>
  <c r="N24" i="57"/>
  <c r="S174" i="47"/>
  <c r="S298" i="47"/>
  <c r="S301" i="47" s="1"/>
  <c r="S107" i="47"/>
  <c r="S52" i="47"/>
  <c r="D298" i="47"/>
  <c r="D107" i="47"/>
  <c r="C101" i="47"/>
  <c r="D174" i="47"/>
  <c r="D52" i="47"/>
  <c r="W24" i="57"/>
  <c r="W21" i="57"/>
  <c r="J107" i="47"/>
  <c r="J52" i="47"/>
  <c r="J174" i="47"/>
  <c r="J298" i="47"/>
  <c r="J301" i="47" s="1"/>
  <c r="M52" i="47"/>
  <c r="M174" i="47"/>
  <c r="M107" i="47"/>
  <c r="M298" i="47"/>
  <c r="M301" i="47" s="1"/>
  <c r="E107" i="47"/>
  <c r="E52" i="47"/>
  <c r="E174" i="47"/>
  <c r="E298" i="47"/>
  <c r="E301" i="47" s="1"/>
  <c r="L107" i="47"/>
  <c r="L174" i="47"/>
  <c r="L298" i="47"/>
  <c r="L301" i="47" s="1"/>
  <c r="L52" i="47"/>
  <c r="C104" i="47"/>
  <c r="C299" i="47" s="1"/>
  <c r="D299" i="47"/>
  <c r="D55" i="47"/>
  <c r="F52" i="47"/>
  <c r="F174" i="47"/>
  <c r="F107" i="47"/>
  <c r="F298" i="47"/>
  <c r="F301" i="47" s="1"/>
  <c r="R174" i="47"/>
  <c r="R107" i="47"/>
  <c r="R52" i="47"/>
  <c r="R298" i="47"/>
  <c r="R301" i="47" s="1"/>
  <c r="H24" i="57"/>
  <c r="H21" i="57"/>
  <c r="L24" i="57"/>
  <c r="L21" i="57"/>
  <c r="I298" i="47"/>
  <c r="I301" i="47" s="1"/>
  <c r="I52" i="47"/>
  <c r="I174" i="47"/>
  <c r="I107" i="47"/>
  <c r="R21" i="57"/>
  <c r="R24" i="57"/>
  <c r="O21" i="57"/>
  <c r="O24" i="57"/>
  <c r="N298" i="47"/>
  <c r="N301" i="47" s="1"/>
  <c r="N174" i="47"/>
  <c r="N52" i="47"/>
  <c r="N107" i="47"/>
  <c r="T21" i="57"/>
  <c r="T24" i="57"/>
  <c r="E24" i="57"/>
  <c r="E21" i="57"/>
  <c r="U21" i="57"/>
  <c r="U24" i="57"/>
  <c r="C102" i="47"/>
  <c r="D53" i="47"/>
  <c r="C53" i="47" s="1"/>
  <c r="D175" i="47"/>
  <c r="C175" i="47" s="1"/>
  <c r="H298" i="47"/>
  <c r="H301" i="47" s="1"/>
  <c r="H107" i="47"/>
  <c r="H52" i="47"/>
  <c r="H174" i="47"/>
  <c r="Q24" i="57"/>
  <c r="Q21" i="57"/>
  <c r="V21" i="57"/>
  <c r="V24" i="57"/>
  <c r="G24" i="57"/>
  <c r="G21" i="57"/>
  <c r="P174" i="47"/>
  <c r="P298" i="47"/>
  <c r="P301" i="47" s="1"/>
  <c r="P52" i="47"/>
  <c r="P107" i="47"/>
  <c r="T107" i="47"/>
  <c r="T298" i="47"/>
  <c r="T301" i="47" s="1"/>
  <c r="T52" i="47"/>
  <c r="T174" i="47"/>
  <c r="C103" i="47"/>
  <c r="D176" i="47"/>
  <c r="C176" i="47" s="1"/>
  <c r="D54" i="47"/>
  <c r="C54" i="47" s="1"/>
  <c r="K86" i="44"/>
  <c r="D247" i="56"/>
  <c r="V298" i="47"/>
  <c r="V301" i="47" s="1"/>
  <c r="V174" i="47"/>
  <c r="V52" i="47"/>
  <c r="V107" i="47"/>
  <c r="D24" i="57"/>
  <c r="C19" i="57"/>
  <c r="D21" i="57"/>
  <c r="G298" i="47"/>
  <c r="G301" i="47" s="1"/>
  <c r="G174" i="47"/>
  <c r="G107" i="47"/>
  <c r="G52" i="47"/>
  <c r="K298" i="47"/>
  <c r="K301" i="47" s="1"/>
  <c r="K107" i="47"/>
  <c r="K52" i="47"/>
  <c r="K174" i="47"/>
  <c r="P21" i="57"/>
  <c r="P24" i="57"/>
  <c r="W298" i="47"/>
  <c r="W301" i="47" s="1"/>
  <c r="W107" i="47"/>
  <c r="W174" i="47"/>
  <c r="W52" i="47"/>
  <c r="J24" i="57"/>
  <c r="J21" i="57"/>
  <c r="M24" i="57"/>
  <c r="M21" i="57"/>
  <c r="U52" i="47"/>
  <c r="U298" i="47"/>
  <c r="U301" i="47" s="1"/>
  <c r="U174" i="47"/>
  <c r="U107" i="47"/>
  <c r="Q298" i="47"/>
  <c r="Q301" i="47" s="1"/>
  <c r="Q52" i="47"/>
  <c r="Q174" i="47"/>
  <c r="Q107" i="47"/>
  <c r="I24" i="57"/>
  <c r="I21" i="57"/>
  <c r="C177" i="47"/>
  <c r="C351" i="47" s="1"/>
  <c r="D351" i="47"/>
  <c r="F24" i="57"/>
  <c r="F21" i="57"/>
  <c r="O174" i="47"/>
  <c r="O298" i="47"/>
  <c r="O301" i="47" s="1"/>
  <c r="O52" i="47"/>
  <c r="O107" i="47"/>
  <c r="H58" i="47" l="1"/>
  <c r="H256" i="47"/>
  <c r="H259" i="47" s="1"/>
  <c r="N181" i="47"/>
  <c r="N350" i="47"/>
  <c r="N353" i="47" s="1"/>
  <c r="D257" i="47"/>
  <c r="C55" i="47"/>
  <c r="C257" i="47" s="1"/>
  <c r="E181" i="47"/>
  <c r="E350" i="47"/>
  <c r="E353" i="47" s="1"/>
  <c r="Q256" i="47"/>
  <c r="Q259" i="47" s="1"/>
  <c r="Q58" i="47"/>
  <c r="W256" i="47"/>
  <c r="W259" i="47" s="1"/>
  <c r="W58" i="47"/>
  <c r="G181" i="47"/>
  <c r="G350" i="47"/>
  <c r="G353" i="47" s="1"/>
  <c r="C21" i="57"/>
  <c r="V256" i="47"/>
  <c r="V259" i="47" s="1"/>
  <c r="V58" i="47"/>
  <c r="I244" i="44"/>
  <c r="L86" i="44"/>
  <c r="J244" i="44" s="1"/>
  <c r="T350" i="47"/>
  <c r="T353" i="47" s="1"/>
  <c r="T181" i="47"/>
  <c r="R256" i="47"/>
  <c r="R259" i="47" s="1"/>
  <c r="R58" i="47"/>
  <c r="L181" i="47"/>
  <c r="L350" i="47"/>
  <c r="L353" i="47" s="1"/>
  <c r="E256" i="47"/>
  <c r="E259" i="47" s="1"/>
  <c r="E58" i="47"/>
  <c r="M181" i="47"/>
  <c r="M350" i="47"/>
  <c r="M353" i="47" s="1"/>
  <c r="J256" i="47"/>
  <c r="J259" i="47" s="1"/>
  <c r="J58" i="47"/>
  <c r="D256" i="47"/>
  <c r="D259" i="47" s="1"/>
  <c r="C52" i="47"/>
  <c r="D58" i="47"/>
  <c r="D301" i="47"/>
  <c r="S181" i="47"/>
  <c r="S350" i="47"/>
  <c r="S353" i="47" s="1"/>
  <c r="P350" i="47"/>
  <c r="P353" i="47" s="1"/>
  <c r="P181" i="47"/>
  <c r="I256" i="47"/>
  <c r="I259" i="47" s="1"/>
  <c r="I58" i="47"/>
  <c r="J350" i="47"/>
  <c r="J353" i="47" s="1"/>
  <c r="J181" i="47"/>
  <c r="O58" i="47"/>
  <c r="O256" i="47"/>
  <c r="O259" i="47" s="1"/>
  <c r="U256" i="47"/>
  <c r="U259" i="47" s="1"/>
  <c r="U58" i="47"/>
  <c r="W181" i="47"/>
  <c r="W350" i="47"/>
  <c r="W353" i="47" s="1"/>
  <c r="C24" i="57"/>
  <c r="V350" i="47"/>
  <c r="V353" i="47" s="1"/>
  <c r="V181" i="47"/>
  <c r="T58" i="47"/>
  <c r="T256" i="47"/>
  <c r="T259" i="47" s="1"/>
  <c r="P256" i="47"/>
  <c r="P259" i="47" s="1"/>
  <c r="P58" i="47"/>
  <c r="F181" i="47"/>
  <c r="F350" i="47"/>
  <c r="F353" i="47" s="1"/>
  <c r="M58" i="47"/>
  <c r="M256" i="47"/>
  <c r="M259" i="47" s="1"/>
  <c r="C174" i="47"/>
  <c r="D181" i="47"/>
  <c r="D350" i="47"/>
  <c r="D353" i="47" s="1"/>
  <c r="S58" i="47"/>
  <c r="S256" i="47"/>
  <c r="S259" i="47" s="1"/>
  <c r="O181" i="47"/>
  <c r="O350" i="47"/>
  <c r="O353" i="47" s="1"/>
  <c r="Q181" i="47"/>
  <c r="Q350" i="47"/>
  <c r="Q353" i="47" s="1"/>
  <c r="U181" i="47"/>
  <c r="U350" i="47"/>
  <c r="U353" i="47" s="1"/>
  <c r="K58" i="47"/>
  <c r="K256" i="47"/>
  <c r="K259" i="47" s="1"/>
  <c r="K181" i="47"/>
  <c r="K350" i="47"/>
  <c r="K353" i="47" s="1"/>
  <c r="G58" i="47"/>
  <c r="G256" i="47"/>
  <c r="G259" i="47" s="1"/>
  <c r="H181" i="47"/>
  <c r="H350" i="47"/>
  <c r="H353" i="47" s="1"/>
  <c r="N58" i="47"/>
  <c r="N256" i="47"/>
  <c r="N259" i="47" s="1"/>
  <c r="I181" i="47"/>
  <c r="I350" i="47"/>
  <c r="I353" i="47" s="1"/>
  <c r="R350" i="47"/>
  <c r="R353" i="47" s="1"/>
  <c r="R181" i="47"/>
  <c r="F256" i="47"/>
  <c r="F259" i="47" s="1"/>
  <c r="F58" i="47"/>
  <c r="L58" i="47"/>
  <c r="L256" i="47"/>
  <c r="L259" i="47" s="1"/>
  <c r="C298" i="47"/>
  <c r="C301" i="47" s="1"/>
  <c r="C107" i="47"/>
  <c r="C181" i="47" l="1"/>
  <c r="C350" i="47"/>
  <c r="C353" i="47" s="1"/>
  <c r="C58" i="47"/>
  <c r="C256" i="47"/>
  <c r="C259" i="47" s="1"/>
  <c r="D447" i="31" l="1"/>
  <c r="H447" i="31" l="1"/>
  <c r="D525" i="31"/>
  <c r="C200" i="46" l="1"/>
  <c r="E200" i="46" s="1"/>
  <c r="C198" i="44"/>
  <c r="E198" i="44" s="1"/>
  <c r="H198" i="44" s="1"/>
  <c r="C96" i="63"/>
  <c r="E525" i="31"/>
  <c r="D183" i="31"/>
  <c r="H183" i="31" l="1"/>
  <c r="D501" i="31"/>
  <c r="M96" i="63"/>
  <c r="C100" i="63"/>
  <c r="L198" i="44"/>
  <c r="I198" i="44"/>
  <c r="J198" i="44" s="1"/>
  <c r="CO200" i="46"/>
  <c r="C90" i="63" l="1"/>
  <c r="C81" i="44"/>
  <c r="E81" i="44" s="1"/>
  <c r="C81" i="46"/>
  <c r="E81" i="46" s="1"/>
  <c r="E501" i="31"/>
  <c r="H81" i="44" l="1"/>
  <c r="C235" i="44"/>
  <c r="J90" i="63"/>
  <c r="C92" i="63"/>
  <c r="C93" i="63" s="1"/>
  <c r="I81" i="44"/>
  <c r="G235" i="44" s="1"/>
  <c r="C239" i="46"/>
  <c r="CO81" i="46"/>
  <c r="J81" i="44" l="1"/>
  <c r="H235" i="44" s="1"/>
  <c r="F235" i="44"/>
  <c r="L81" i="44"/>
  <c r="J235" i="44" s="1"/>
  <c r="D338" i="31" l="1"/>
  <c r="H338" i="31" s="1"/>
  <c r="D333" i="31"/>
  <c r="H333" i="31" s="1"/>
  <c r="D336" i="31"/>
  <c r="H336" i="31" s="1"/>
  <c r="C168" i="25" l="1"/>
  <c r="C120" i="44"/>
  <c r="E120" i="44" s="1"/>
  <c r="H120" i="44" s="1"/>
  <c r="C122" i="46"/>
  <c r="E122" i="46" s="1"/>
  <c r="D341" i="31"/>
  <c r="H341" i="31" s="1"/>
  <c r="C125" i="46"/>
  <c r="E125" i="46" s="1"/>
  <c r="C171" i="25"/>
  <c r="C123" i="44"/>
  <c r="E123" i="44" s="1"/>
  <c r="C172" i="25"/>
  <c r="C127" i="46"/>
  <c r="E127" i="46" s="1"/>
  <c r="C125" i="44"/>
  <c r="E125" i="44" s="1"/>
  <c r="H125" i="44" s="1"/>
  <c r="H123" i="44" l="1"/>
  <c r="C238" i="44"/>
  <c r="C126" i="44"/>
  <c r="E126" i="44" s="1"/>
  <c r="H126" i="44" s="1"/>
  <c r="C128" i="46"/>
  <c r="E128" i="46" s="1"/>
  <c r="C173" i="25"/>
  <c r="BB122" i="46"/>
  <c r="BE122" i="46"/>
  <c r="AY122" i="46"/>
  <c r="BJ122" i="46"/>
  <c r="BK122" i="46"/>
  <c r="BH122" i="46"/>
  <c r="CF122" i="46"/>
  <c r="P168" i="25" s="1"/>
  <c r="BV122" i="46"/>
  <c r="F168" i="25" s="1"/>
  <c r="CI122" i="46"/>
  <c r="S168" i="25" s="1"/>
  <c r="BU122" i="46"/>
  <c r="E168" i="25" s="1"/>
  <c r="CK122" i="46"/>
  <c r="U168" i="25" s="1"/>
  <c r="BN122" i="46"/>
  <c r="BM122" i="46"/>
  <c r="BD122" i="46"/>
  <c r="BL122" i="46"/>
  <c r="BP122" i="46"/>
  <c r="CB122" i="46"/>
  <c r="L168" i="25" s="1"/>
  <c r="CG122" i="46"/>
  <c r="Q168" i="25" s="1"/>
  <c r="BX122" i="46"/>
  <c r="H168" i="25" s="1"/>
  <c r="CL122" i="46"/>
  <c r="V168" i="25" s="1"/>
  <c r="CD122" i="46"/>
  <c r="N168" i="25" s="1"/>
  <c r="BG122" i="46"/>
  <c r="BI122" i="46"/>
  <c r="BR122" i="46"/>
  <c r="I120" i="44"/>
  <c r="J120" i="44" s="1"/>
  <c r="BC122" i="46"/>
  <c r="BW122" i="46"/>
  <c r="G168" i="25" s="1"/>
  <c r="CJ122" i="46"/>
  <c r="T168" i="25" s="1"/>
  <c r="BT122" i="46"/>
  <c r="CH122" i="46"/>
  <c r="R168" i="25" s="1"/>
  <c r="CC122" i="46"/>
  <c r="M168" i="25" s="1"/>
  <c r="AZ122" i="46"/>
  <c r="F122" i="56" s="1"/>
  <c r="BA122" i="46"/>
  <c r="G122" i="56" s="1"/>
  <c r="BO122" i="46"/>
  <c r="BF122" i="46"/>
  <c r="BQ122" i="46"/>
  <c r="W122" i="56" s="1"/>
  <c r="BZ122" i="46"/>
  <c r="J168" i="25" s="1"/>
  <c r="CM122" i="46"/>
  <c r="W168" i="25" s="1"/>
  <c r="BY122" i="46"/>
  <c r="I168" i="25" s="1"/>
  <c r="CE122" i="46"/>
  <c r="O168" i="25" s="1"/>
  <c r="CA122" i="46"/>
  <c r="K168" i="25" s="1"/>
  <c r="BD125" i="46"/>
  <c r="BI125" i="46"/>
  <c r="BQ125" i="46"/>
  <c r="C242" i="46"/>
  <c r="BL125" i="46"/>
  <c r="CG125" i="46"/>
  <c r="CK125" i="46"/>
  <c r="CC125" i="46"/>
  <c r="BZ125" i="46"/>
  <c r="BX125" i="46"/>
  <c r="BH125" i="46"/>
  <c r="BE125" i="46"/>
  <c r="BM125" i="46"/>
  <c r="BA125" i="46"/>
  <c r="BK125" i="46"/>
  <c r="AZ125" i="46"/>
  <c r="BW125" i="46"/>
  <c r="BY125" i="46"/>
  <c r="BT125" i="46"/>
  <c r="CL125" i="46"/>
  <c r="CE125" i="46"/>
  <c r="BN125" i="46"/>
  <c r="BF125" i="46"/>
  <c r="BR125" i="46"/>
  <c r="I123" i="44"/>
  <c r="AY125" i="46"/>
  <c r="BB125" i="46"/>
  <c r="BU125" i="46"/>
  <c r="CM125" i="46"/>
  <c r="CA125" i="46"/>
  <c r="CJ125" i="46"/>
  <c r="CH125" i="46"/>
  <c r="BC125" i="46"/>
  <c r="BG125" i="46"/>
  <c r="BO125" i="46"/>
  <c r="BJ125" i="46"/>
  <c r="BP125" i="46"/>
  <c r="CD125" i="46"/>
  <c r="CF125" i="46"/>
  <c r="CI125" i="46"/>
  <c r="CB125" i="46"/>
  <c r="BV125" i="46"/>
  <c r="BA127" i="46"/>
  <c r="BN127" i="46"/>
  <c r="BE127" i="46"/>
  <c r="BO127" i="46"/>
  <c r="BL127" i="46"/>
  <c r="CM127" i="46"/>
  <c r="W172" i="25" s="1"/>
  <c r="CA127" i="46"/>
  <c r="K172" i="25" s="1"/>
  <c r="CJ127" i="46"/>
  <c r="T172" i="25" s="1"/>
  <c r="CH127" i="46"/>
  <c r="R172" i="25" s="1"/>
  <c r="BH127" i="46"/>
  <c r="BD127" i="46"/>
  <c r="BJ127" i="46"/>
  <c r="BP127" i="46"/>
  <c r="AZ127" i="46"/>
  <c r="BG127" i="46"/>
  <c r="CI127" i="46"/>
  <c r="S172" i="25" s="1"/>
  <c r="CB127" i="46"/>
  <c r="L172" i="25" s="1"/>
  <c r="BV127" i="46"/>
  <c r="F172" i="25" s="1"/>
  <c r="CD127" i="46"/>
  <c r="N172" i="25" s="1"/>
  <c r="I125" i="44"/>
  <c r="J125" i="44" s="1"/>
  <c r="BK127" i="46"/>
  <c r="BM127" i="46"/>
  <c r="S127" i="56" s="1"/>
  <c r="AY127" i="46"/>
  <c r="BF127" i="46"/>
  <c r="L127" i="56" s="1"/>
  <c r="CK127" i="46"/>
  <c r="U172" i="25" s="1"/>
  <c r="CC127" i="46"/>
  <c r="M172" i="25" s="1"/>
  <c r="BZ127" i="46"/>
  <c r="J172" i="25" s="1"/>
  <c r="BX127" i="46"/>
  <c r="H172" i="25" s="1"/>
  <c r="CG127" i="46"/>
  <c r="Q172" i="25" s="1"/>
  <c r="BU127" i="46"/>
  <c r="E172" i="25" s="1"/>
  <c r="CF127" i="46"/>
  <c r="P172" i="25" s="1"/>
  <c r="BC127" i="46"/>
  <c r="I127" i="56" s="1"/>
  <c r="BB127" i="46"/>
  <c r="BR127" i="46"/>
  <c r="X127" i="56" s="1"/>
  <c r="BQ127" i="46"/>
  <c r="BI127" i="46"/>
  <c r="O127" i="56" s="1"/>
  <c r="BY127" i="46"/>
  <c r="I172" i="25" s="1"/>
  <c r="BT127" i="46"/>
  <c r="CL127" i="46"/>
  <c r="V172" i="25" s="1"/>
  <c r="CE127" i="46"/>
  <c r="O172" i="25" s="1"/>
  <c r="BW127" i="46"/>
  <c r="G172" i="25" s="1"/>
  <c r="U122" i="56" l="1"/>
  <c r="R122" i="56"/>
  <c r="O122" i="56"/>
  <c r="Q122" i="56"/>
  <c r="F127" i="56"/>
  <c r="N127" i="56"/>
  <c r="T127" i="56"/>
  <c r="L171" i="25"/>
  <c r="BZ242" i="46"/>
  <c r="V125" i="56"/>
  <c r="BN242" i="46"/>
  <c r="BA242" i="46"/>
  <c r="I125" i="56"/>
  <c r="I241" i="56" s="1"/>
  <c r="W171" i="25"/>
  <c r="CK242" i="46"/>
  <c r="G238" i="44"/>
  <c r="O171" i="25"/>
  <c r="CC242" i="46"/>
  <c r="BU242" i="46"/>
  <c r="G171" i="25"/>
  <c r="S125" i="56"/>
  <c r="S241" i="56" s="1"/>
  <c r="BK242" i="46"/>
  <c r="BX242" i="46"/>
  <c r="J171" i="25"/>
  <c r="BJ242" i="46"/>
  <c r="R125" i="56"/>
  <c r="BB242" i="46"/>
  <c r="J125" i="56"/>
  <c r="L122" i="56"/>
  <c r="BS122" i="46"/>
  <c r="E122" i="56"/>
  <c r="BB128" i="46"/>
  <c r="BE128" i="46"/>
  <c r="BC128" i="46"/>
  <c r="BH128" i="46"/>
  <c r="BO128" i="46"/>
  <c r="BY128" i="46"/>
  <c r="I173" i="25" s="1"/>
  <c r="CE128" i="46"/>
  <c r="O173" i="25" s="1"/>
  <c r="CA128" i="46"/>
  <c r="K173" i="25" s="1"/>
  <c r="BW128" i="46"/>
  <c r="G173" i="25" s="1"/>
  <c r="CJ128" i="46"/>
  <c r="T173" i="25" s="1"/>
  <c r="BR128" i="46"/>
  <c r="BD128" i="46"/>
  <c r="BF128" i="46"/>
  <c r="BA128" i="46"/>
  <c r="BG128" i="46"/>
  <c r="CI128" i="46"/>
  <c r="S173" i="25" s="1"/>
  <c r="BU128" i="46"/>
  <c r="E173" i="25" s="1"/>
  <c r="CK128" i="46"/>
  <c r="U173" i="25" s="1"/>
  <c r="BZ128" i="46"/>
  <c r="J173" i="25" s="1"/>
  <c r="CM128" i="46"/>
  <c r="W173" i="25" s="1"/>
  <c r="BM128" i="46"/>
  <c r="BI128" i="46"/>
  <c r="O128" i="56" s="1"/>
  <c r="BN128" i="46"/>
  <c r="BQ128" i="46"/>
  <c r="BP128" i="46"/>
  <c r="CL128" i="46"/>
  <c r="V173" i="25" s="1"/>
  <c r="CD128" i="46"/>
  <c r="N173" i="25" s="1"/>
  <c r="BX128" i="46"/>
  <c r="H173" i="25" s="1"/>
  <c r="CF128" i="46"/>
  <c r="P173" i="25" s="1"/>
  <c r="BV128" i="46"/>
  <c r="F173" i="25" s="1"/>
  <c r="BK128" i="46"/>
  <c r="I126" i="44"/>
  <c r="J126" i="44" s="1"/>
  <c r="AY128" i="46"/>
  <c r="BL128" i="46"/>
  <c r="AZ128" i="46"/>
  <c r="BJ128" i="46"/>
  <c r="P128" i="56" s="1"/>
  <c r="CH128" i="46"/>
  <c r="R173" i="25" s="1"/>
  <c r="CC128" i="46"/>
  <c r="M173" i="25" s="1"/>
  <c r="CB128" i="46"/>
  <c r="L173" i="25" s="1"/>
  <c r="CG128" i="46"/>
  <c r="Q173" i="25" s="1"/>
  <c r="BT128" i="46"/>
  <c r="H127" i="56"/>
  <c r="Q127" i="56"/>
  <c r="V127" i="56"/>
  <c r="R127" i="56"/>
  <c r="G127" i="56"/>
  <c r="CG242" i="46"/>
  <c r="S171" i="25"/>
  <c r="BH242" i="46"/>
  <c r="P125" i="56"/>
  <c r="CF242" i="46"/>
  <c r="R171" i="25"/>
  <c r="E171" i="25"/>
  <c r="BS242" i="46"/>
  <c r="BP242" i="46"/>
  <c r="X125" i="56"/>
  <c r="X241" i="56" s="1"/>
  <c r="V171" i="25"/>
  <c r="CJ242" i="46"/>
  <c r="F125" i="56"/>
  <c r="F241" i="56" s="1"/>
  <c r="AX242" i="46"/>
  <c r="K125" i="56"/>
  <c r="BC242" i="46"/>
  <c r="M171" i="25"/>
  <c r="CA242" i="46"/>
  <c r="I122" i="56"/>
  <c r="M122" i="56"/>
  <c r="J122" i="56"/>
  <c r="N122" i="56"/>
  <c r="K122" i="56"/>
  <c r="P127" i="56"/>
  <c r="U127" i="56"/>
  <c r="P171" i="25"/>
  <c r="CD242" i="46"/>
  <c r="U125" i="56"/>
  <c r="BM242" i="46"/>
  <c r="CH242" i="46"/>
  <c r="T171" i="25"/>
  <c r="H125" i="56"/>
  <c r="H241" i="56" s="1"/>
  <c r="AZ242" i="46"/>
  <c r="L125" i="56"/>
  <c r="L241" i="56" s="1"/>
  <c r="BD242" i="46"/>
  <c r="D171" i="25"/>
  <c r="CN125" i="46"/>
  <c r="BR242" i="46"/>
  <c r="BI242" i="46"/>
  <c r="Q125" i="56"/>
  <c r="Q241" i="56" s="1"/>
  <c r="BF242" i="46"/>
  <c r="N125" i="56"/>
  <c r="N241" i="56" s="1"/>
  <c r="CI242" i="46"/>
  <c r="U171" i="25"/>
  <c r="W125" i="56"/>
  <c r="BO242" i="46"/>
  <c r="D168" i="25"/>
  <c r="X168" i="25" s="1"/>
  <c r="CN122" i="46"/>
  <c r="S122" i="56"/>
  <c r="H122" i="56"/>
  <c r="D172" i="25"/>
  <c r="X172" i="25" s="1"/>
  <c r="CN127" i="46"/>
  <c r="W127" i="56"/>
  <c r="BS127" i="46"/>
  <c r="E127" i="56"/>
  <c r="M127" i="56"/>
  <c r="J127" i="56"/>
  <c r="K127" i="56"/>
  <c r="BT242" i="46"/>
  <c r="F171" i="25"/>
  <c r="CB242" i="46"/>
  <c r="N171" i="25"/>
  <c r="BE242" i="46"/>
  <c r="M125" i="56"/>
  <c r="M241" i="56" s="1"/>
  <c r="BY242" i="46"/>
  <c r="K171" i="25"/>
  <c r="E125" i="56"/>
  <c r="BS125" i="46"/>
  <c r="AW242" i="46"/>
  <c r="T125" i="56"/>
  <c r="T241" i="56" s="1"/>
  <c r="BL242" i="46"/>
  <c r="I171" i="25"/>
  <c r="BW242" i="46"/>
  <c r="G125" i="56"/>
  <c r="G241" i="56" s="1"/>
  <c r="AY242" i="46"/>
  <c r="H171" i="25"/>
  <c r="BV242" i="46"/>
  <c r="Q171" i="25"/>
  <c r="CE242" i="46"/>
  <c r="BG242" i="46"/>
  <c r="O125" i="56"/>
  <c r="O241" i="56" s="1"/>
  <c r="X122" i="56"/>
  <c r="V122" i="56"/>
  <c r="T122" i="56"/>
  <c r="P122" i="56"/>
  <c r="J123" i="44"/>
  <c r="H238" i="44" s="1"/>
  <c r="F238" i="44"/>
  <c r="CO127" i="46" l="1"/>
  <c r="J128" i="56"/>
  <c r="F128" i="56"/>
  <c r="Q128" i="56"/>
  <c r="CL242" i="46"/>
  <c r="CN128" i="46"/>
  <c r="D173" i="25"/>
  <c r="X173" i="25" s="1"/>
  <c r="BS128" i="46"/>
  <c r="E128" i="56"/>
  <c r="V128" i="56"/>
  <c r="S128" i="56"/>
  <c r="L128" i="56"/>
  <c r="U128" i="56"/>
  <c r="H128" i="56"/>
  <c r="J241" i="56"/>
  <c r="W241" i="56"/>
  <c r="W128" i="56"/>
  <c r="N128" i="56"/>
  <c r="D122" i="56"/>
  <c r="K120" i="44" s="1"/>
  <c r="L120" i="44" s="1"/>
  <c r="BQ242" i="46"/>
  <c r="CO125" i="46"/>
  <c r="X171" i="25"/>
  <c r="U241" i="56"/>
  <c r="P241" i="56"/>
  <c r="T128" i="56"/>
  <c r="M128" i="56"/>
  <c r="X128" i="56"/>
  <c r="I128" i="56"/>
  <c r="CO122" i="46"/>
  <c r="R241" i="56"/>
  <c r="V241" i="56"/>
  <c r="E241" i="56"/>
  <c r="D125" i="56"/>
  <c r="D127" i="56"/>
  <c r="K125" i="44" s="1"/>
  <c r="L125" i="44" s="1"/>
  <c r="K241" i="56"/>
  <c r="R128" i="56"/>
  <c r="G128" i="56"/>
  <c r="K128" i="56"/>
  <c r="CO128" i="46" l="1"/>
  <c r="D241" i="56"/>
  <c r="K123" i="44"/>
  <c r="D128" i="56"/>
  <c r="K126" i="44" s="1"/>
  <c r="L126" i="44" s="1"/>
  <c r="I238" i="44" l="1"/>
  <c r="L123" i="44"/>
  <c r="J238" i="44" s="1"/>
  <c r="D332" i="31" l="1"/>
  <c r="H332" i="31" l="1"/>
  <c r="D513" i="31"/>
  <c r="D532" i="31" s="1"/>
  <c r="E513" i="31" l="1"/>
  <c r="C119" i="44"/>
  <c r="E119" i="44" s="1"/>
  <c r="C121" i="46"/>
  <c r="E121" i="46" s="1"/>
  <c r="C167" i="25"/>
  <c r="C177" i="25" s="1"/>
  <c r="BR121" i="46" l="1"/>
  <c r="BA121" i="46"/>
  <c r="CK121" i="46"/>
  <c r="C243" i="46"/>
  <c r="BI121" i="46"/>
  <c r="CG121" i="46"/>
  <c r="BH121" i="46"/>
  <c r="BK121" i="46"/>
  <c r="BE121" i="46"/>
  <c r="AZ121" i="46"/>
  <c r="CF121" i="46"/>
  <c r="BO121" i="46"/>
  <c r="CL121" i="46"/>
  <c r="BX121" i="46"/>
  <c r="BP121" i="46"/>
  <c r="CC121" i="46"/>
  <c r="I119" i="44"/>
  <c r="G239" i="44" s="1"/>
  <c r="BY121" i="46"/>
  <c r="CM121" i="46"/>
  <c r="BC121" i="46"/>
  <c r="BB121" i="46"/>
  <c r="BM121" i="46"/>
  <c r="CI121" i="46"/>
  <c r="BV121" i="46"/>
  <c r="BF121" i="46"/>
  <c r="CD121" i="46"/>
  <c r="BQ121" i="46"/>
  <c r="BW121" i="46"/>
  <c r="CE121" i="46"/>
  <c r="BZ121" i="46"/>
  <c r="BN121" i="46"/>
  <c r="BU121" i="46"/>
  <c r="BG121" i="46"/>
  <c r="BL121" i="46"/>
  <c r="CB121" i="46"/>
  <c r="BJ121" i="46"/>
  <c r="BT121" i="46"/>
  <c r="CJ121" i="46"/>
  <c r="BD121" i="46"/>
  <c r="CA121" i="46"/>
  <c r="CH121" i="46"/>
  <c r="AY121" i="46"/>
  <c r="H119" i="44"/>
  <c r="C239" i="44"/>
  <c r="T167" i="25" l="1"/>
  <c r="T177" i="25" s="1"/>
  <c r="T56" i="57" s="1"/>
  <c r="T59" i="57" s="1"/>
  <c r="T61" i="57" s="1"/>
  <c r="T63" i="57" s="1"/>
  <c r="CH243" i="46"/>
  <c r="N167" i="25"/>
  <c r="N177" i="25" s="1"/>
  <c r="N56" i="57" s="1"/>
  <c r="N59" i="57" s="1"/>
  <c r="N61" i="57" s="1"/>
  <c r="N63" i="57" s="1"/>
  <c r="CB243" i="46"/>
  <c r="BV243" i="46"/>
  <c r="H167" i="25"/>
  <c r="H177" i="25" s="1"/>
  <c r="H56" i="57" s="1"/>
  <c r="H59" i="57" s="1"/>
  <c r="H61" i="57" s="1"/>
  <c r="H63" i="57" s="1"/>
  <c r="AY243" i="46"/>
  <c r="G121" i="56"/>
  <c r="G242" i="56" s="1"/>
  <c r="CF243" i="46"/>
  <c r="R167" i="25"/>
  <c r="R177" i="25" s="1"/>
  <c r="R56" i="57" s="1"/>
  <c r="R59" i="57" s="1"/>
  <c r="R61" i="57" s="1"/>
  <c r="R63" i="57" s="1"/>
  <c r="D167" i="25"/>
  <c r="CN121" i="46"/>
  <c r="CL243" i="46" s="1"/>
  <c r="BR243" i="46"/>
  <c r="M121" i="56"/>
  <c r="M242" i="56" s="1"/>
  <c r="BE243" i="46"/>
  <c r="CC243" i="46"/>
  <c r="O167" i="25"/>
  <c r="O177" i="25" s="1"/>
  <c r="O56" i="57" s="1"/>
  <c r="O59" i="57" s="1"/>
  <c r="O61" i="57" s="1"/>
  <c r="O63" i="57" s="1"/>
  <c r="BD243" i="46"/>
  <c r="L121" i="56"/>
  <c r="L242" i="56" s="1"/>
  <c r="H121" i="56"/>
  <c r="H242" i="56" s="1"/>
  <c r="AZ243" i="46"/>
  <c r="V167" i="25"/>
  <c r="V177" i="25" s="1"/>
  <c r="V56" i="57" s="1"/>
  <c r="V59" i="57" s="1"/>
  <c r="V61" i="57" s="1"/>
  <c r="V63" i="57" s="1"/>
  <c r="CJ243" i="46"/>
  <c r="BC243" i="46"/>
  <c r="K121" i="56"/>
  <c r="K242" i="56" s="1"/>
  <c r="BG243" i="46"/>
  <c r="O121" i="56"/>
  <c r="O242" i="56" s="1"/>
  <c r="X121" i="56"/>
  <c r="X242" i="56" s="1"/>
  <c r="BP243" i="46"/>
  <c r="BS121" i="46"/>
  <c r="AW243" i="46"/>
  <c r="E121" i="56"/>
  <c r="R121" i="56"/>
  <c r="R242" i="56" s="1"/>
  <c r="BJ243" i="46"/>
  <c r="S121" i="56"/>
  <c r="S242" i="56" s="1"/>
  <c r="BK243" i="46"/>
  <c r="CE243" i="46"/>
  <c r="Q167" i="25"/>
  <c r="Q177" i="25" s="1"/>
  <c r="Q56" i="57" s="1"/>
  <c r="Q59" i="57" s="1"/>
  <c r="Q61" i="57" s="1"/>
  <c r="Q63" i="57" s="1"/>
  <c r="K167" i="25"/>
  <c r="K177" i="25" s="1"/>
  <c r="K56" i="57" s="1"/>
  <c r="K59" i="57" s="1"/>
  <c r="K61" i="57" s="1"/>
  <c r="K63" i="57" s="1"/>
  <c r="BY243" i="46"/>
  <c r="BH243" i="46"/>
  <c r="P121" i="56"/>
  <c r="P242" i="56" s="1"/>
  <c r="E167" i="25"/>
  <c r="E177" i="25" s="1"/>
  <c r="E56" i="57" s="1"/>
  <c r="E59" i="57" s="1"/>
  <c r="E61" i="57" s="1"/>
  <c r="E63" i="57" s="1"/>
  <c r="BS243" i="46"/>
  <c r="BU243" i="46"/>
  <c r="G167" i="25"/>
  <c r="G177" i="25" s="1"/>
  <c r="G56" i="57" s="1"/>
  <c r="G59" i="57" s="1"/>
  <c r="G61" i="57" s="1"/>
  <c r="G63" i="57" s="1"/>
  <c r="F167" i="25"/>
  <c r="F177" i="25" s="1"/>
  <c r="F56" i="57" s="1"/>
  <c r="F59" i="57" s="1"/>
  <c r="F61" i="57" s="1"/>
  <c r="F63" i="57" s="1"/>
  <c r="BT243" i="46"/>
  <c r="BA243" i="46"/>
  <c r="I121" i="56"/>
  <c r="I242" i="56" s="1"/>
  <c r="M167" i="25"/>
  <c r="M177" i="25" s="1"/>
  <c r="M56" i="57" s="1"/>
  <c r="M59" i="57" s="1"/>
  <c r="M61" i="57" s="1"/>
  <c r="M63" i="57" s="1"/>
  <c r="CA243" i="46"/>
  <c r="U121" i="56"/>
  <c r="U242" i="56" s="1"/>
  <c r="BM243" i="46"/>
  <c r="BI243" i="46"/>
  <c r="Q121" i="56"/>
  <c r="Q242" i="56" s="1"/>
  <c r="J119" i="44"/>
  <c r="H239" i="44" s="1"/>
  <c r="F239" i="44"/>
  <c r="J167" i="25"/>
  <c r="J177" i="25" s="1"/>
  <c r="J56" i="57" s="1"/>
  <c r="J59" i="57" s="1"/>
  <c r="J61" i="57" s="1"/>
  <c r="J63" i="57" s="1"/>
  <c r="BX243" i="46"/>
  <c r="BW243" i="46"/>
  <c r="I167" i="25"/>
  <c r="I177" i="25" s="1"/>
  <c r="I56" i="57" s="1"/>
  <c r="I59" i="57" s="1"/>
  <c r="I61" i="57" s="1"/>
  <c r="I63" i="57" s="1"/>
  <c r="F121" i="56"/>
  <c r="F242" i="56" s="1"/>
  <c r="AX243" i="46"/>
  <c r="J121" i="56"/>
  <c r="J242" i="56" s="1"/>
  <c r="BB243" i="46"/>
  <c r="BZ243" i="46"/>
  <c r="L167" i="25"/>
  <c r="L177" i="25" s="1"/>
  <c r="L56" i="57" s="1"/>
  <c r="L59" i="57" s="1"/>
  <c r="L61" i="57" s="1"/>
  <c r="L63" i="57" s="1"/>
  <c r="T121" i="56"/>
  <c r="T242" i="56" s="1"/>
  <c r="BL243" i="46"/>
  <c r="W121" i="56"/>
  <c r="W242" i="56" s="1"/>
  <c r="BO243" i="46"/>
  <c r="S167" i="25"/>
  <c r="S177" i="25" s="1"/>
  <c r="S56" i="57" s="1"/>
  <c r="S59" i="57" s="1"/>
  <c r="S61" i="57" s="1"/>
  <c r="S63" i="57" s="1"/>
  <c r="CG243" i="46"/>
  <c r="W167" i="25"/>
  <c r="W177" i="25" s="1"/>
  <c r="W56" i="57" s="1"/>
  <c r="W59" i="57" s="1"/>
  <c r="W61" i="57" s="1"/>
  <c r="W63" i="57" s="1"/>
  <c r="CK243" i="46"/>
  <c r="V121" i="56"/>
  <c r="V242" i="56" s="1"/>
  <c r="BN243" i="46"/>
  <c r="CD243" i="46"/>
  <c r="P167" i="25"/>
  <c r="P177" i="25" s="1"/>
  <c r="P56" i="57" s="1"/>
  <c r="P59" i="57" s="1"/>
  <c r="P61" i="57" s="1"/>
  <c r="P63" i="57" s="1"/>
  <c r="N121" i="56"/>
  <c r="N242" i="56" s="1"/>
  <c r="BF243" i="46"/>
  <c r="CI243" i="46"/>
  <c r="U167" i="25"/>
  <c r="U177" i="25" s="1"/>
  <c r="U56" i="57" s="1"/>
  <c r="U59" i="57" s="1"/>
  <c r="U61" i="57" s="1"/>
  <c r="U63" i="57" s="1"/>
  <c r="X167" i="25" l="1"/>
  <c r="X177" i="25" s="1"/>
  <c r="D177" i="25"/>
  <c r="D56" i="57" s="1"/>
  <c r="BQ243" i="46"/>
  <c r="CO121" i="46"/>
  <c r="E242" i="56"/>
  <c r="D121" i="56"/>
  <c r="D242" i="56" l="1"/>
  <c r="K119" i="44"/>
  <c r="D59" i="57"/>
  <c r="C56" i="57"/>
  <c r="C59" i="57" l="1"/>
  <c r="D61" i="57"/>
  <c r="I239" i="44"/>
  <c r="L119" i="44"/>
  <c r="J239" i="44" s="1"/>
  <c r="D63" i="57" l="1"/>
  <c r="C61" i="57"/>
  <c r="C63" i="57" l="1"/>
  <c r="D17" i="55" l="1"/>
  <c r="L65" i="57" l="1"/>
  <c r="F65" i="57"/>
  <c r="U65" i="57"/>
  <c r="Q65" i="57"/>
  <c r="S65" i="57"/>
  <c r="W65" i="57"/>
  <c r="E65" i="57"/>
  <c r="P65" i="57"/>
  <c r="V65" i="57"/>
  <c r="O65" i="57"/>
  <c r="J65" i="57"/>
  <c r="K65" i="57"/>
  <c r="I65" i="57"/>
  <c r="R65" i="57"/>
  <c r="T65" i="57"/>
  <c r="M65" i="57"/>
  <c r="N65" i="57"/>
  <c r="G65" i="57"/>
  <c r="H65" i="57"/>
  <c r="D65" i="57"/>
  <c r="C65" i="57" l="1"/>
  <c r="B19" i="79"/>
  <c r="C20" i="57" s="1"/>
  <c r="C12" i="63" l="1"/>
  <c r="D93" i="63" s="1"/>
  <c r="F15" i="31" l="1"/>
  <c r="F16" i="31" s="1"/>
  <c r="F10" i="31" l="1"/>
  <c r="C151" i="68" l="1"/>
  <c r="F12" i="31"/>
  <c r="C150" i="68" l="1"/>
  <c r="G151" i="68"/>
  <c r="F69" i="57" s="1"/>
  <c r="J151" i="68"/>
  <c r="I69" i="57" s="1"/>
  <c r="W151" i="68"/>
  <c r="V69" i="57" s="1"/>
  <c r="M151" i="68"/>
  <c r="L69" i="57" s="1"/>
  <c r="F151" i="68"/>
  <c r="E69" i="57" s="1"/>
  <c r="R151" i="68"/>
  <c r="Q69" i="57" s="1"/>
  <c r="I151" i="68"/>
  <c r="H69" i="57" s="1"/>
  <c r="T151" i="68"/>
  <c r="S69" i="57" s="1"/>
  <c r="K151" i="68"/>
  <c r="J69" i="57" s="1"/>
  <c r="H151" i="68"/>
  <c r="G69" i="57" s="1"/>
  <c r="P151" i="68"/>
  <c r="O69" i="57" s="1"/>
  <c r="U151" i="68"/>
  <c r="T69" i="57" s="1"/>
  <c r="L151" i="68"/>
  <c r="K69" i="57" s="1"/>
  <c r="Q151" i="68"/>
  <c r="P69" i="57" s="1"/>
  <c r="X151" i="68"/>
  <c r="W69" i="57" s="1"/>
  <c r="S151" i="68"/>
  <c r="R69" i="57" s="1"/>
  <c r="V151" i="68"/>
  <c r="U69" i="57" s="1"/>
  <c r="O151" i="68"/>
  <c r="N69" i="57" s="1"/>
  <c r="N151" i="68"/>
  <c r="M69" i="57" s="1"/>
  <c r="E151" i="68"/>
  <c r="D69" i="57" l="1"/>
  <c r="C69" i="57" s="1"/>
  <c r="D151" i="68"/>
  <c r="G246" i="31" s="1"/>
  <c r="H246" i="31" s="1"/>
  <c r="U150" i="68"/>
  <c r="M150" i="68"/>
  <c r="I150" i="68"/>
  <c r="P150" i="68"/>
  <c r="S150" i="68"/>
  <c r="R150" i="68"/>
  <c r="J150" i="68"/>
  <c r="W150" i="68"/>
  <c r="H150" i="68"/>
  <c r="X150" i="68"/>
  <c r="O150" i="68"/>
  <c r="E150" i="68"/>
  <c r="V150" i="68"/>
  <c r="T150" i="68"/>
  <c r="F150" i="68"/>
  <c r="L150" i="68"/>
  <c r="G150" i="68"/>
  <c r="N150" i="68"/>
  <c r="K150" i="68"/>
  <c r="Q150" i="68"/>
  <c r="D150" i="68" l="1"/>
  <c r="G455" i="31" s="1"/>
  <c r="C83" i="44"/>
  <c r="C83" i="46"/>
  <c r="E505" i="31"/>
  <c r="E83" i="46" l="1"/>
  <c r="E83" i="44"/>
  <c r="H455" i="31"/>
  <c r="F11" i="31"/>
  <c r="C205" i="44" l="1"/>
  <c r="C207" i="46"/>
  <c r="E527" i="31"/>
  <c r="C149" i="68"/>
  <c r="G14" i="31"/>
  <c r="H83" i="44"/>
  <c r="I83" i="44"/>
  <c r="BI83" i="46"/>
  <c r="AY83" i="46"/>
  <c r="BN83" i="46"/>
  <c r="CB83" i="46"/>
  <c r="CD83" i="46"/>
  <c r="BO83" i="46"/>
  <c r="CF83" i="46"/>
  <c r="BX83" i="46"/>
  <c r="BM83" i="46"/>
  <c r="CC83" i="46"/>
  <c r="BJ83" i="46"/>
  <c r="BW83" i="46"/>
  <c r="CI83" i="46"/>
  <c r="BD83" i="46"/>
  <c r="CJ83" i="46"/>
  <c r="CK83" i="46"/>
  <c r="CM83" i="46"/>
  <c r="BV83" i="46"/>
  <c r="BH83" i="46"/>
  <c r="CH83" i="46"/>
  <c r="BR83" i="46"/>
  <c r="BZ83" i="46"/>
  <c r="BP83" i="46"/>
  <c r="CL83" i="46"/>
  <c r="BA83" i="46"/>
  <c r="BK83" i="46"/>
  <c r="CG83" i="46"/>
  <c r="BC83" i="46"/>
  <c r="BB83" i="46"/>
  <c r="BE83" i="46"/>
  <c r="BU83" i="46"/>
  <c r="BQ83" i="46"/>
  <c r="BL83" i="46"/>
  <c r="CE83" i="46"/>
  <c r="CA83" i="46"/>
  <c r="AZ83" i="46"/>
  <c r="BY83" i="46"/>
  <c r="BT83" i="46"/>
  <c r="BG83" i="46"/>
  <c r="BF83" i="46"/>
  <c r="F13" i="31"/>
  <c r="F14" i="31" s="1"/>
  <c r="J14" i="31" l="1"/>
  <c r="G16" i="31"/>
  <c r="H14" i="31"/>
  <c r="CN83" i="46"/>
  <c r="K83" i="56"/>
  <c r="Q83" i="56"/>
  <c r="J83" i="56"/>
  <c r="U83" i="56"/>
  <c r="E83" i="56"/>
  <c r="BS83" i="46"/>
  <c r="T149" i="68"/>
  <c r="T153" i="68" s="1"/>
  <c r="S36" i="57" s="1"/>
  <c r="W149" i="68"/>
  <c r="W153" i="68" s="1"/>
  <c r="V36" i="57" s="1"/>
  <c r="J149" i="68"/>
  <c r="J153" i="68" s="1"/>
  <c r="I36" i="57" s="1"/>
  <c r="U149" i="68"/>
  <c r="U153" i="68" s="1"/>
  <c r="T36" i="57" s="1"/>
  <c r="H149" i="68"/>
  <c r="H153" i="68" s="1"/>
  <c r="G36" i="57" s="1"/>
  <c r="F149" i="68"/>
  <c r="F153" i="68" s="1"/>
  <c r="E36" i="57" s="1"/>
  <c r="L149" i="68"/>
  <c r="L153" i="68" s="1"/>
  <c r="K36" i="57" s="1"/>
  <c r="I149" i="68"/>
  <c r="I153" i="68" s="1"/>
  <c r="H36" i="57" s="1"/>
  <c r="R149" i="68"/>
  <c r="R153" i="68" s="1"/>
  <c r="Q36" i="57" s="1"/>
  <c r="K149" i="68"/>
  <c r="K153" i="68" s="1"/>
  <c r="J36" i="57" s="1"/>
  <c r="S149" i="68"/>
  <c r="S153" i="68" s="1"/>
  <c r="R36" i="57" s="1"/>
  <c r="O149" i="68"/>
  <c r="O153" i="68" s="1"/>
  <c r="N36" i="57" s="1"/>
  <c r="N149" i="68"/>
  <c r="N153" i="68" s="1"/>
  <c r="M36" i="57" s="1"/>
  <c r="M149" i="68"/>
  <c r="M153" i="68" s="1"/>
  <c r="L36" i="57" s="1"/>
  <c r="P149" i="68"/>
  <c r="P153" i="68" s="1"/>
  <c r="O36" i="57" s="1"/>
  <c r="Q149" i="68"/>
  <c r="Q153" i="68" s="1"/>
  <c r="P36" i="57" s="1"/>
  <c r="G149" i="68"/>
  <c r="G153" i="68" s="1"/>
  <c r="F36" i="57" s="1"/>
  <c r="E149" i="68"/>
  <c r="V149" i="68"/>
  <c r="V153" i="68" s="1"/>
  <c r="U36" i="57" s="1"/>
  <c r="X149" i="68"/>
  <c r="X153" i="68" s="1"/>
  <c r="W36" i="57" s="1"/>
  <c r="R83" i="56"/>
  <c r="H83" i="56"/>
  <c r="G83" i="56"/>
  <c r="X83" i="56"/>
  <c r="S83" i="56"/>
  <c r="O83" i="56"/>
  <c r="J83" i="44"/>
  <c r="L83" i="56"/>
  <c r="F83" i="56"/>
  <c r="W83" i="56"/>
  <c r="I83" i="56"/>
  <c r="E207" i="46"/>
  <c r="M83" i="56"/>
  <c r="V83" i="56"/>
  <c r="N83" i="56"/>
  <c r="P83" i="56"/>
  <c r="T83" i="56"/>
  <c r="E205" i="44"/>
  <c r="H205" i="44" l="1"/>
  <c r="O38" i="57"/>
  <c r="U38" i="57"/>
  <c r="V38" i="57"/>
  <c r="N38" i="57"/>
  <c r="W38" i="57"/>
  <c r="E153" i="68"/>
  <c r="D36" i="57" s="1"/>
  <c r="C36" i="57" s="1"/>
  <c r="D149" i="68"/>
  <c r="G466" i="31" s="1"/>
  <c r="CO83" i="46"/>
  <c r="T38" i="57"/>
  <c r="P38" i="57"/>
  <c r="M38" i="57"/>
  <c r="L38" i="57"/>
  <c r="H38" i="57"/>
  <c r="R38" i="57"/>
  <c r="Q38" i="57"/>
  <c r="D38" i="57"/>
  <c r="D83" i="56"/>
  <c r="I38" i="57"/>
  <c r="K38" i="57"/>
  <c r="G38" i="57"/>
  <c r="C64" i="57"/>
  <c r="J16" i="31"/>
  <c r="K16" i="31" s="1"/>
  <c r="H16" i="31"/>
  <c r="S38" i="57"/>
  <c r="BP207" i="46"/>
  <c r="T207" i="46"/>
  <c r="BI207" i="46"/>
  <c r="BW207" i="46"/>
  <c r="AE207" i="46"/>
  <c r="AY207" i="46"/>
  <c r="AI207" i="46"/>
  <c r="AJ207" i="46"/>
  <c r="BU207" i="46"/>
  <c r="BQ207" i="46"/>
  <c r="BR207" i="46"/>
  <c r="BE207" i="46"/>
  <c r="CC207" i="46"/>
  <c r="AL207" i="46"/>
  <c r="AF207" i="46"/>
  <c r="AA207" i="46"/>
  <c r="AW207" i="46"/>
  <c r="I205" i="44"/>
  <c r="CI207" i="46"/>
  <c r="P207" i="46"/>
  <c r="BK207" i="46"/>
  <c r="J207" i="46"/>
  <c r="AB207" i="46"/>
  <c r="BL207" i="46"/>
  <c r="CD207" i="46"/>
  <c r="BD207" i="46"/>
  <c r="AQ207" i="46"/>
  <c r="K207" i="46"/>
  <c r="AM207" i="46"/>
  <c r="CA207" i="46"/>
  <c r="BH207" i="46"/>
  <c r="AZ207" i="46"/>
  <c r="L207" i="46"/>
  <c r="CE207" i="46"/>
  <c r="AP207" i="46"/>
  <c r="BO207" i="46"/>
  <c r="AU207" i="46"/>
  <c r="BM207" i="46"/>
  <c r="CH207" i="46"/>
  <c r="CK207" i="46"/>
  <c r="U207" i="46"/>
  <c r="BV207" i="46"/>
  <c r="AH207" i="46"/>
  <c r="BF207" i="46"/>
  <c r="BG207" i="46"/>
  <c r="R207" i="46"/>
  <c r="CF207" i="46"/>
  <c r="BA207" i="46"/>
  <c r="AV207" i="46"/>
  <c r="BB207" i="46"/>
  <c r="CG207" i="46"/>
  <c r="CL207" i="46"/>
  <c r="O207" i="46"/>
  <c r="V207" i="46"/>
  <c r="I207" i="46"/>
  <c r="BJ207" i="46"/>
  <c r="CB207" i="46"/>
  <c r="Z207" i="46"/>
  <c r="W207" i="46"/>
  <c r="AT207" i="46"/>
  <c r="BT207" i="46"/>
  <c r="AO207" i="46"/>
  <c r="X207" i="46"/>
  <c r="BZ207" i="46"/>
  <c r="AS207" i="46"/>
  <c r="M207" i="46"/>
  <c r="AR207" i="46"/>
  <c r="N207" i="46"/>
  <c r="CJ207" i="46"/>
  <c r="BC207" i="46"/>
  <c r="AG207" i="46"/>
  <c r="AK207" i="46"/>
  <c r="CM207" i="46"/>
  <c r="BY207" i="46"/>
  <c r="S207" i="46"/>
  <c r="AD207" i="46"/>
  <c r="AN207" i="46"/>
  <c r="Q207" i="46"/>
  <c r="BX207" i="46"/>
  <c r="Y207" i="46"/>
  <c r="BN207" i="46"/>
  <c r="E38" i="57"/>
  <c r="F38" i="57"/>
  <c r="J38" i="57"/>
  <c r="E231" i="47" l="1"/>
  <c r="E384" i="47" s="1"/>
  <c r="E22" i="73"/>
  <c r="E22" i="71"/>
  <c r="E25" i="75"/>
  <c r="E25" i="74"/>
  <c r="E83" i="47"/>
  <c r="E279" i="47" s="1"/>
  <c r="E134" i="47"/>
  <c r="E322" i="47" s="1"/>
  <c r="E23" i="70"/>
  <c r="C21" i="72"/>
  <c r="E21" i="65"/>
  <c r="E27" i="69"/>
  <c r="CN207" i="46"/>
  <c r="K207" i="56"/>
  <c r="Q207" i="56"/>
  <c r="H207" i="56"/>
  <c r="K22" i="71"/>
  <c r="K23" i="70"/>
  <c r="K25" i="74"/>
  <c r="K231" i="47"/>
  <c r="K384" i="47" s="1"/>
  <c r="K22" i="73"/>
  <c r="K21" i="65"/>
  <c r="K83" i="47"/>
  <c r="K279" i="47" s="1"/>
  <c r="K134" i="47"/>
  <c r="K322" i="47" s="1"/>
  <c r="K27" i="69"/>
  <c r="K25" i="75"/>
  <c r="M22" i="73"/>
  <c r="M22" i="71"/>
  <c r="M21" i="65"/>
  <c r="M23" i="70"/>
  <c r="M25" i="75"/>
  <c r="M25" i="74"/>
  <c r="M83" i="47"/>
  <c r="M279" i="47" s="1"/>
  <c r="M134" i="47"/>
  <c r="M322" i="47" s="1"/>
  <c r="M27" i="69"/>
  <c r="M231" i="47"/>
  <c r="M384" i="47" s="1"/>
  <c r="T23" i="70"/>
  <c r="T134" i="47"/>
  <c r="T322" i="47" s="1"/>
  <c r="T22" i="73"/>
  <c r="T27" i="69"/>
  <c r="T83" i="47"/>
  <c r="T279" i="47" s="1"/>
  <c r="T25" i="74"/>
  <c r="T21" i="65"/>
  <c r="T22" i="71"/>
  <c r="T231" i="47"/>
  <c r="T384" i="47" s="1"/>
  <c r="T25" i="75"/>
  <c r="G486" i="31"/>
  <c r="H466" i="31"/>
  <c r="W25" i="75"/>
  <c r="W21" i="65"/>
  <c r="W22" i="73"/>
  <c r="W25" i="74"/>
  <c r="W83" i="47"/>
  <c r="W279" i="47" s="1"/>
  <c r="W134" i="47"/>
  <c r="W322" i="47" s="1"/>
  <c r="W231" i="47"/>
  <c r="W384" i="47" s="1"/>
  <c r="W27" i="69"/>
  <c r="W22" i="71"/>
  <c r="W23" i="70"/>
  <c r="O134" i="47"/>
  <c r="O322" i="47" s="1"/>
  <c r="O25" i="74"/>
  <c r="O22" i="73"/>
  <c r="O23" i="70"/>
  <c r="O22" i="71"/>
  <c r="O231" i="47"/>
  <c r="O384" i="47" s="1"/>
  <c r="O21" i="65"/>
  <c r="O27" i="69"/>
  <c r="O83" i="47"/>
  <c r="O279" i="47" s="1"/>
  <c r="O25" i="75"/>
  <c r="F23" i="70"/>
  <c r="F231" i="47"/>
  <c r="F384" i="47" s="1"/>
  <c r="F22" i="71"/>
  <c r="F27" i="69"/>
  <c r="F21" i="65"/>
  <c r="F22" i="73"/>
  <c r="F134" i="47"/>
  <c r="F322" i="47" s="1"/>
  <c r="F25" i="74"/>
  <c r="F83" i="47"/>
  <c r="F279" i="47" s="1"/>
  <c r="F25" i="75"/>
  <c r="U207" i="56"/>
  <c r="AX207" i="46"/>
  <c r="J207" i="56"/>
  <c r="G207" i="56"/>
  <c r="L207" i="56"/>
  <c r="W207" i="56"/>
  <c r="G25" i="74"/>
  <c r="G134" i="47"/>
  <c r="G322" i="47" s="1"/>
  <c r="G23" i="70"/>
  <c r="G83" i="47"/>
  <c r="G279" i="47" s="1"/>
  <c r="G22" i="73"/>
  <c r="G27" i="69"/>
  <c r="G22" i="71"/>
  <c r="G231" i="47"/>
  <c r="G384" i="47" s="1"/>
  <c r="G25" i="75"/>
  <c r="G21" i="65"/>
  <c r="R25" i="74"/>
  <c r="R23" i="70"/>
  <c r="R21" i="65"/>
  <c r="R22" i="71"/>
  <c r="R134" i="47"/>
  <c r="R322" i="47" s="1"/>
  <c r="R25" i="75"/>
  <c r="R27" i="69"/>
  <c r="R83" i="47"/>
  <c r="R279" i="47" s="1"/>
  <c r="R231" i="47"/>
  <c r="R384" i="47" s="1"/>
  <c r="R22" i="73"/>
  <c r="L25" i="75"/>
  <c r="L134" i="47"/>
  <c r="L322" i="47" s="1"/>
  <c r="L27" i="69"/>
  <c r="L231" i="47"/>
  <c r="L384" i="47" s="1"/>
  <c r="L22" i="71"/>
  <c r="L22" i="73"/>
  <c r="L83" i="47"/>
  <c r="L279" i="47" s="1"/>
  <c r="L23" i="70"/>
  <c r="L21" i="65"/>
  <c r="L25" i="74"/>
  <c r="P21" i="65"/>
  <c r="P22" i="71"/>
  <c r="P231" i="47"/>
  <c r="P384" i="47" s="1"/>
  <c r="P25" i="74"/>
  <c r="P27" i="69"/>
  <c r="P22" i="73"/>
  <c r="P134" i="47"/>
  <c r="P322" i="47" s="1"/>
  <c r="P25" i="75"/>
  <c r="P83" i="47"/>
  <c r="P279" i="47" s="1"/>
  <c r="P23" i="70"/>
  <c r="U23" i="70"/>
  <c r="U134" i="47"/>
  <c r="U322" i="47" s="1"/>
  <c r="U27" i="69"/>
  <c r="U25" i="74"/>
  <c r="U83" i="47"/>
  <c r="U279" i="47" s="1"/>
  <c r="U22" i="71"/>
  <c r="U22" i="73"/>
  <c r="U25" i="75"/>
  <c r="U21" i="65"/>
  <c r="U231" i="47"/>
  <c r="U384" i="47" s="1"/>
  <c r="J25" i="75"/>
  <c r="J23" i="70"/>
  <c r="J22" i="73"/>
  <c r="J134" i="47"/>
  <c r="J322" i="47" s="1"/>
  <c r="J22" i="71"/>
  <c r="J25" i="74"/>
  <c r="J27" i="69"/>
  <c r="J231" i="47"/>
  <c r="J384" i="47" s="1"/>
  <c r="J21" i="65"/>
  <c r="J83" i="47"/>
  <c r="J279" i="47" s="1"/>
  <c r="O207" i="56"/>
  <c r="T207" i="56"/>
  <c r="S207" i="56"/>
  <c r="AC207" i="46"/>
  <c r="E207" i="56"/>
  <c r="X207" i="56"/>
  <c r="K83" i="44"/>
  <c r="Q231" i="47"/>
  <c r="Q384" i="47" s="1"/>
  <c r="Q22" i="71"/>
  <c r="Q27" i="69"/>
  <c r="Q22" i="73"/>
  <c r="Q25" i="75"/>
  <c r="Q83" i="47"/>
  <c r="Q279" i="47" s="1"/>
  <c r="Q23" i="70"/>
  <c r="Q25" i="74"/>
  <c r="Q21" i="65"/>
  <c r="Q134" i="47"/>
  <c r="Q322" i="47" s="1"/>
  <c r="H22" i="71"/>
  <c r="H23" i="70"/>
  <c r="H231" i="47"/>
  <c r="H384" i="47" s="1"/>
  <c r="H25" i="74"/>
  <c r="H22" i="73"/>
  <c r="H21" i="65"/>
  <c r="H27" i="69"/>
  <c r="H134" i="47"/>
  <c r="H322" i="47" s="1"/>
  <c r="H25" i="75"/>
  <c r="H83" i="47"/>
  <c r="H279" i="47" s="1"/>
  <c r="V27" i="69"/>
  <c r="V83" i="47"/>
  <c r="V279" i="47" s="1"/>
  <c r="V22" i="71"/>
  <c r="V21" i="65"/>
  <c r="V25" i="75"/>
  <c r="V231" i="47"/>
  <c r="V384" i="47" s="1"/>
  <c r="V134" i="47"/>
  <c r="V322" i="47" s="1"/>
  <c r="V23" i="70"/>
  <c r="V25" i="74"/>
  <c r="V22" i="73"/>
  <c r="M207" i="56"/>
  <c r="I207" i="56"/>
  <c r="V207" i="56"/>
  <c r="R207" i="56"/>
  <c r="N207" i="56"/>
  <c r="F207" i="56"/>
  <c r="BS207" i="46"/>
  <c r="P207" i="56"/>
  <c r="S83" i="47"/>
  <c r="S279" i="47" s="1"/>
  <c r="S25" i="75"/>
  <c r="S22" i="71"/>
  <c r="S231" i="47"/>
  <c r="S384" i="47" s="1"/>
  <c r="S27" i="69"/>
  <c r="S22" i="73"/>
  <c r="S23" i="70"/>
  <c r="S21" i="65"/>
  <c r="S134" i="47"/>
  <c r="S322" i="47" s="1"/>
  <c r="S25" i="74"/>
  <c r="I27" i="69"/>
  <c r="I22" i="73"/>
  <c r="I83" i="47"/>
  <c r="I279" i="47" s="1"/>
  <c r="I25" i="75"/>
  <c r="I134" i="47"/>
  <c r="I322" i="47" s="1"/>
  <c r="I23" i="70"/>
  <c r="I25" i="74"/>
  <c r="I231" i="47"/>
  <c r="I384" i="47" s="1"/>
  <c r="I22" i="71"/>
  <c r="I21" i="65"/>
  <c r="D21" i="65"/>
  <c r="D25" i="75"/>
  <c r="D23" i="70"/>
  <c r="D83" i="47"/>
  <c r="D22" i="71"/>
  <c r="D27" i="69"/>
  <c r="D25" i="74"/>
  <c r="D134" i="47"/>
  <c r="C38" i="57"/>
  <c r="D22" i="73"/>
  <c r="D231" i="47"/>
  <c r="N134" i="47"/>
  <c r="N322" i="47" s="1"/>
  <c r="N25" i="74"/>
  <c r="N25" i="75"/>
  <c r="N231" i="47"/>
  <c r="N384" i="47" s="1"/>
  <c r="N21" i="65"/>
  <c r="N23" i="70"/>
  <c r="N22" i="71"/>
  <c r="N27" i="69"/>
  <c r="N83" i="47"/>
  <c r="N279" i="47" s="1"/>
  <c r="N22" i="73"/>
  <c r="J205" i="44"/>
  <c r="C27" i="69" l="1"/>
  <c r="D279" i="47"/>
  <c r="C83" i="47"/>
  <c r="C279" i="47" s="1"/>
  <c r="Q133" i="47"/>
  <c r="Q321" i="47" s="1"/>
  <c r="Q24" i="74"/>
  <c r="Q20" i="65"/>
  <c r="Q82" i="47"/>
  <c r="Q278" i="47" s="1"/>
  <c r="Q22" i="70"/>
  <c r="Q33" i="57"/>
  <c r="Q21" i="71"/>
  <c r="Q24" i="75"/>
  <c r="Q230" i="47"/>
  <c r="Q383" i="47" s="1"/>
  <c r="Q21" i="73"/>
  <c r="Q26" i="69"/>
  <c r="H133" i="47"/>
  <c r="H321" i="47" s="1"/>
  <c r="H33" i="57"/>
  <c r="H82" i="47"/>
  <c r="H278" i="47" s="1"/>
  <c r="H26" i="69"/>
  <c r="H230" i="47"/>
  <c r="H383" i="47" s="1"/>
  <c r="H21" i="71"/>
  <c r="H20" i="65"/>
  <c r="H22" i="70"/>
  <c r="H24" i="75"/>
  <c r="H21" i="73"/>
  <c r="H24" i="74"/>
  <c r="L83" i="44"/>
  <c r="N26" i="69"/>
  <c r="N20" i="65"/>
  <c r="N22" i="70"/>
  <c r="N24" i="75"/>
  <c r="N230" i="47"/>
  <c r="N383" i="47" s="1"/>
  <c r="N24" i="74"/>
  <c r="N21" i="71"/>
  <c r="N21" i="73"/>
  <c r="N133" i="47"/>
  <c r="N321" i="47" s="1"/>
  <c r="N82" i="47"/>
  <c r="N278" i="47" s="1"/>
  <c r="N33" i="57"/>
  <c r="I230" i="47"/>
  <c r="I383" i="47" s="1"/>
  <c r="I33" i="57"/>
  <c r="I82" i="47"/>
  <c r="I278" i="47" s="1"/>
  <c r="I22" i="70"/>
  <c r="I21" i="71"/>
  <c r="I24" i="74"/>
  <c r="I20" i="65"/>
  <c r="I21" i="73"/>
  <c r="I26" i="69"/>
  <c r="I24" i="75"/>
  <c r="I133" i="47"/>
  <c r="I321" i="47" s="1"/>
  <c r="T21" i="71"/>
  <c r="T133" i="47"/>
  <c r="T321" i="47" s="1"/>
  <c r="T82" i="47"/>
  <c r="T278" i="47" s="1"/>
  <c r="T24" i="75"/>
  <c r="T24" i="74"/>
  <c r="T21" i="73"/>
  <c r="T33" i="57"/>
  <c r="T22" i="70"/>
  <c r="T20" i="65"/>
  <c r="T230" i="47"/>
  <c r="T383" i="47" s="1"/>
  <c r="T26" i="69"/>
  <c r="P230" i="47"/>
  <c r="P383" i="47" s="1"/>
  <c r="P20" i="65"/>
  <c r="P21" i="71"/>
  <c r="P33" i="57"/>
  <c r="P26" i="69"/>
  <c r="P22" i="70"/>
  <c r="P133" i="47"/>
  <c r="P321" i="47" s="1"/>
  <c r="P24" i="74"/>
  <c r="P21" i="73"/>
  <c r="P82" i="47"/>
  <c r="P278" i="47" s="1"/>
  <c r="P24" i="75"/>
  <c r="D322" i="47"/>
  <c r="C134" i="47"/>
  <c r="C322" i="47" s="1"/>
  <c r="C25" i="78"/>
  <c r="D25" i="78" s="1"/>
  <c r="C231" i="47"/>
  <c r="C384" i="47" s="1"/>
  <c r="D384" i="47"/>
  <c r="C25" i="74"/>
  <c r="C23" i="70"/>
  <c r="W33" i="57"/>
  <c r="W133" i="47"/>
  <c r="W321" i="47" s="1"/>
  <c r="W20" i="65"/>
  <c r="W230" i="47"/>
  <c r="W383" i="47" s="1"/>
  <c r="W21" i="71"/>
  <c r="W82" i="47"/>
  <c r="W278" i="47" s="1"/>
  <c r="W21" i="73"/>
  <c r="W26" i="69"/>
  <c r="W24" i="75"/>
  <c r="W24" i="74"/>
  <c r="W22" i="70"/>
  <c r="S21" i="71"/>
  <c r="S21" i="73"/>
  <c r="S33" i="57"/>
  <c r="S230" i="47"/>
  <c r="S383" i="47" s="1"/>
  <c r="S24" i="75"/>
  <c r="S82" i="47"/>
  <c r="S278" i="47" s="1"/>
  <c r="S24" i="74"/>
  <c r="S20" i="65"/>
  <c r="S22" i="70"/>
  <c r="S133" i="47"/>
  <c r="S321" i="47" s="1"/>
  <c r="S26" i="69"/>
  <c r="C209" i="46"/>
  <c r="E528" i="31"/>
  <c r="E532" i="31" s="1"/>
  <c r="C207" i="44"/>
  <c r="E133" i="47"/>
  <c r="E321" i="47" s="1"/>
  <c r="C20" i="72"/>
  <c r="E26" i="69"/>
  <c r="E24" i="75"/>
  <c r="E21" i="73"/>
  <c r="E82" i="47"/>
  <c r="E278" i="47" s="1"/>
  <c r="E230" i="47"/>
  <c r="E383" i="47" s="1"/>
  <c r="E22" i="70"/>
  <c r="E21" i="71"/>
  <c r="E20" i="65"/>
  <c r="E24" i="74"/>
  <c r="E33" i="57"/>
  <c r="D207" i="56"/>
  <c r="D33" i="57"/>
  <c r="D20" i="65"/>
  <c r="D24" i="74"/>
  <c r="D22" i="70"/>
  <c r="D230" i="47"/>
  <c r="D26" i="69"/>
  <c r="D21" i="73"/>
  <c r="D21" i="71"/>
  <c r="D24" i="75"/>
  <c r="D82" i="47"/>
  <c r="D133" i="47"/>
  <c r="R26" i="69"/>
  <c r="R21" i="73"/>
  <c r="R133" i="47"/>
  <c r="R321" i="47" s="1"/>
  <c r="R22" i="70"/>
  <c r="R230" i="47"/>
  <c r="R383" i="47" s="1"/>
  <c r="R82" i="47"/>
  <c r="R278" i="47" s="1"/>
  <c r="R33" i="57"/>
  <c r="R21" i="71"/>
  <c r="R20" i="65"/>
  <c r="R24" i="75"/>
  <c r="R24" i="74"/>
  <c r="K21" i="73"/>
  <c r="K22" i="70"/>
  <c r="K20" i="65"/>
  <c r="K230" i="47"/>
  <c r="K383" i="47" s="1"/>
  <c r="K133" i="47"/>
  <c r="K321" i="47" s="1"/>
  <c r="K33" i="57"/>
  <c r="K24" i="75"/>
  <c r="K82" i="47"/>
  <c r="K278" i="47" s="1"/>
  <c r="K26" i="69"/>
  <c r="K24" i="74"/>
  <c r="K21" i="71"/>
  <c r="C22" i="73"/>
  <c r="C25" i="75"/>
  <c r="O33" i="57"/>
  <c r="O26" i="69"/>
  <c r="O24" i="75"/>
  <c r="O230" i="47"/>
  <c r="O383" i="47" s="1"/>
  <c r="O22" i="70"/>
  <c r="O20" i="65"/>
  <c r="O21" i="71"/>
  <c r="O133" i="47"/>
  <c r="O321" i="47" s="1"/>
  <c r="O21" i="73"/>
  <c r="O82" i="47"/>
  <c r="O278" i="47" s="1"/>
  <c r="O24" i="74"/>
  <c r="C22" i="71"/>
  <c r="C21" i="65"/>
  <c r="M33" i="57"/>
  <c r="M21" i="71"/>
  <c r="M82" i="47"/>
  <c r="M278" i="47" s="1"/>
  <c r="M24" i="74"/>
  <c r="M230" i="47"/>
  <c r="M383" i="47" s="1"/>
  <c r="M22" i="70"/>
  <c r="M21" i="73"/>
  <c r="M26" i="69"/>
  <c r="M20" i="65"/>
  <c r="M133" i="47"/>
  <c r="M321" i="47" s="1"/>
  <c r="M24" i="75"/>
  <c r="U82" i="47"/>
  <c r="U278" i="47" s="1"/>
  <c r="U26" i="69"/>
  <c r="U22" i="70"/>
  <c r="U133" i="47"/>
  <c r="U321" i="47" s="1"/>
  <c r="U21" i="71"/>
  <c r="U24" i="75"/>
  <c r="U230" i="47"/>
  <c r="U383" i="47" s="1"/>
  <c r="U21" i="73"/>
  <c r="U20" i="65"/>
  <c r="U24" i="74"/>
  <c r="U33" i="57"/>
  <c r="L26" i="69"/>
  <c r="L33" i="57"/>
  <c r="L82" i="47"/>
  <c r="L278" i="47" s="1"/>
  <c r="L133" i="47"/>
  <c r="L321" i="47" s="1"/>
  <c r="L24" i="75"/>
  <c r="L21" i="73"/>
  <c r="L22" i="70"/>
  <c r="L24" i="74"/>
  <c r="L21" i="71"/>
  <c r="L20" i="65"/>
  <c r="L230" i="47"/>
  <c r="L383" i="47" s="1"/>
  <c r="CO207" i="46"/>
  <c r="V24" i="74"/>
  <c r="V20" i="65"/>
  <c r="V33" i="57"/>
  <c r="V26" i="69"/>
  <c r="V21" i="73"/>
  <c r="V230" i="47"/>
  <c r="V383" i="47" s="1"/>
  <c r="V21" i="71"/>
  <c r="V24" i="75"/>
  <c r="V82" i="47"/>
  <c r="V278" i="47" s="1"/>
  <c r="V133" i="47"/>
  <c r="V321" i="47" s="1"/>
  <c r="V22" i="70"/>
  <c r="F26" i="69"/>
  <c r="F22" i="70"/>
  <c r="F33" i="57"/>
  <c r="F21" i="71"/>
  <c r="F24" i="74"/>
  <c r="F20" i="65"/>
  <c r="F24" i="75"/>
  <c r="F21" i="73"/>
  <c r="F230" i="47"/>
  <c r="F383" i="47" s="1"/>
  <c r="F133" i="47"/>
  <c r="F321" i="47" s="1"/>
  <c r="F82" i="47"/>
  <c r="F278" i="47" s="1"/>
  <c r="G33" i="57"/>
  <c r="G24" i="75"/>
  <c r="G230" i="47"/>
  <c r="G383" i="47" s="1"/>
  <c r="G133" i="47"/>
  <c r="G321" i="47" s="1"/>
  <c r="G21" i="73"/>
  <c r="G22" i="70"/>
  <c r="G24" i="74"/>
  <c r="G21" i="71"/>
  <c r="G26" i="69"/>
  <c r="G82" i="47"/>
  <c r="G278" i="47" s="1"/>
  <c r="G20" i="65"/>
  <c r="J20" i="65"/>
  <c r="J133" i="47"/>
  <c r="J321" i="47" s="1"/>
  <c r="J24" i="74"/>
  <c r="J82" i="47"/>
  <c r="J278" i="47" s="1"/>
  <c r="J22" i="70"/>
  <c r="J24" i="75"/>
  <c r="J33" i="57"/>
  <c r="J230" i="47"/>
  <c r="J383" i="47" s="1"/>
  <c r="J21" i="73"/>
  <c r="J26" i="69"/>
  <c r="J21" i="71"/>
  <c r="C21" i="71" l="1"/>
  <c r="C22" i="70"/>
  <c r="K205" i="44"/>
  <c r="D321" i="47"/>
  <c r="C133" i="47"/>
  <c r="C321" i="47" s="1"/>
  <c r="C24" i="78"/>
  <c r="D24" i="78" s="1"/>
  <c r="C21" i="73"/>
  <c r="C24" i="74"/>
  <c r="E209" i="46"/>
  <c r="C214" i="46"/>
  <c r="C82" i="47"/>
  <c r="C278" i="47" s="1"/>
  <c r="D278" i="47"/>
  <c r="C26" i="69"/>
  <c r="C20" i="65"/>
  <c r="C24" i="75"/>
  <c r="D383" i="47"/>
  <c r="C230" i="47"/>
  <c r="C383" i="47" s="1"/>
  <c r="C33" i="57"/>
  <c r="E207" i="44"/>
  <c r="C212" i="44"/>
  <c r="H207" i="44" l="1"/>
  <c r="E212" i="44"/>
  <c r="C248" i="44"/>
  <c r="C255" i="44" s="1"/>
  <c r="AK209" i="46"/>
  <c r="AH209" i="46"/>
  <c r="CB209" i="46"/>
  <c r="BD209" i="46"/>
  <c r="L209" i="46"/>
  <c r="U209" i="46"/>
  <c r="BA209" i="46"/>
  <c r="BW209" i="46"/>
  <c r="CE209" i="46"/>
  <c r="AL209" i="46"/>
  <c r="Y209" i="46"/>
  <c r="BT209" i="46"/>
  <c r="BG209" i="46"/>
  <c r="BP209" i="46"/>
  <c r="BL209" i="46"/>
  <c r="S209" i="46"/>
  <c r="CH209" i="46"/>
  <c r="AU209" i="46"/>
  <c r="AW209" i="46"/>
  <c r="AA209" i="46"/>
  <c r="CD209" i="46"/>
  <c r="BR209" i="46"/>
  <c r="AN209" i="46"/>
  <c r="AE209" i="46"/>
  <c r="BX209" i="46"/>
  <c r="N209" i="46"/>
  <c r="AQ209" i="46"/>
  <c r="BJ209" i="46"/>
  <c r="AO209" i="46"/>
  <c r="CA209" i="46"/>
  <c r="X209" i="46"/>
  <c r="BH209" i="46"/>
  <c r="J209" i="46"/>
  <c r="AJ209" i="46"/>
  <c r="T209" i="46"/>
  <c r="AY209" i="46"/>
  <c r="BF209" i="46"/>
  <c r="I209" i="46"/>
  <c r="BM209" i="46"/>
  <c r="M209" i="46"/>
  <c r="CC209" i="46"/>
  <c r="CJ209" i="46"/>
  <c r="BO209" i="46"/>
  <c r="AP209" i="46"/>
  <c r="BB209" i="46"/>
  <c r="CL209" i="46"/>
  <c r="AD209" i="46"/>
  <c r="BC209" i="46"/>
  <c r="AI209" i="46"/>
  <c r="CI209" i="46"/>
  <c r="AR209" i="46"/>
  <c r="Z209" i="46"/>
  <c r="BK209" i="46"/>
  <c r="O209" i="46"/>
  <c r="CK209" i="46"/>
  <c r="BN209" i="46"/>
  <c r="AV209" i="46"/>
  <c r="AF209" i="46"/>
  <c r="BY209" i="46"/>
  <c r="R209" i="46"/>
  <c r="BE209" i="46"/>
  <c r="P209" i="46"/>
  <c r="AG209" i="46"/>
  <c r="CG209" i="46"/>
  <c r="BV209" i="46"/>
  <c r="AM209" i="46"/>
  <c r="AS209" i="46"/>
  <c r="BU209" i="46"/>
  <c r="AT209" i="46"/>
  <c r="K209" i="46"/>
  <c r="Q209" i="46"/>
  <c r="CF209" i="46"/>
  <c r="W209" i="46"/>
  <c r="BI209" i="46"/>
  <c r="V209" i="46"/>
  <c r="I207" i="44"/>
  <c r="AZ209" i="46"/>
  <c r="BZ209" i="46"/>
  <c r="CM209" i="46"/>
  <c r="BQ209" i="46"/>
  <c r="AB209" i="46"/>
  <c r="C252" i="46"/>
  <c r="C259" i="46" s="1"/>
  <c r="E214" i="46"/>
  <c r="L205" i="44"/>
  <c r="X209" i="56" l="1"/>
  <c r="AB214" i="46"/>
  <c r="Z252" i="46"/>
  <c r="Z259" i="46" s="1"/>
  <c r="AX252" i="46"/>
  <c r="AX259" i="46" s="1"/>
  <c r="AZ214" i="46"/>
  <c r="S209" i="56"/>
  <c r="U252" i="46"/>
  <c r="U259" i="46" s="1"/>
  <c r="W214" i="46"/>
  <c r="AR252" i="46"/>
  <c r="AR259" i="46" s="1"/>
  <c r="AT214" i="46"/>
  <c r="BV214" i="46"/>
  <c r="BT252" i="46"/>
  <c r="BT259" i="46" s="1"/>
  <c r="BC252" i="46"/>
  <c r="BC259" i="46" s="1"/>
  <c r="BE214" i="46"/>
  <c r="AV214" i="46"/>
  <c r="AT252" i="46"/>
  <c r="AT259" i="46" s="1"/>
  <c r="BK214" i="46"/>
  <c r="BI252" i="46"/>
  <c r="BI259" i="46" s="1"/>
  <c r="AG252" i="46"/>
  <c r="AG259" i="46" s="1"/>
  <c r="AI214" i="46"/>
  <c r="BB214" i="46"/>
  <c r="AZ252" i="46"/>
  <c r="AZ259" i="46" s="1"/>
  <c r="CA252" i="46"/>
  <c r="CA259" i="46" s="1"/>
  <c r="CC214" i="46"/>
  <c r="BD252" i="46"/>
  <c r="BD259" i="46" s="1"/>
  <c r="BF214" i="46"/>
  <c r="F209" i="56"/>
  <c r="H252" i="46"/>
  <c r="H259" i="46" s="1"/>
  <c r="J214" i="46"/>
  <c r="AO214" i="46"/>
  <c r="AM252" i="46"/>
  <c r="AM259" i="46" s="1"/>
  <c r="BV252" i="46"/>
  <c r="BV259" i="46" s="1"/>
  <c r="BX214" i="46"/>
  <c r="CB252" i="46"/>
  <c r="CB259" i="46" s="1"/>
  <c r="CD214" i="46"/>
  <c r="CH214" i="46"/>
  <c r="CF252" i="46"/>
  <c r="CF259" i="46" s="1"/>
  <c r="BG214" i="46"/>
  <c r="BE252" i="46"/>
  <c r="BE259" i="46" s="1"/>
  <c r="CE214" i="46"/>
  <c r="CC252" i="46"/>
  <c r="CC259" i="46" s="1"/>
  <c r="H209" i="56"/>
  <c r="L214" i="46"/>
  <c r="J252" i="46"/>
  <c r="J259" i="46" s="1"/>
  <c r="AK214" i="46"/>
  <c r="AI252" i="46"/>
  <c r="AI259" i="46" s="1"/>
  <c r="BQ214" i="46"/>
  <c r="BO252" i="46"/>
  <c r="BO259" i="46" s="1"/>
  <c r="G248" i="44"/>
  <c r="G255" i="44" s="1"/>
  <c r="I212" i="44"/>
  <c r="CD252" i="46"/>
  <c r="CD259" i="46" s="1"/>
  <c r="CF214" i="46"/>
  <c r="BS252" i="46"/>
  <c r="BS259" i="46" s="1"/>
  <c r="BU214" i="46"/>
  <c r="CG214" i="46"/>
  <c r="CE252" i="46"/>
  <c r="CE259" i="46" s="1"/>
  <c r="N209" i="56"/>
  <c r="R214" i="46"/>
  <c r="P252" i="46"/>
  <c r="P259" i="46" s="1"/>
  <c r="BL252" i="46"/>
  <c r="BL259" i="46" s="1"/>
  <c r="BN214" i="46"/>
  <c r="V209" i="56"/>
  <c r="X252" i="46"/>
  <c r="X259" i="46" s="1"/>
  <c r="Z214" i="46"/>
  <c r="BC214" i="46"/>
  <c r="BA252" i="46"/>
  <c r="BA259" i="46" s="1"/>
  <c r="AN252" i="46"/>
  <c r="AN259" i="46" s="1"/>
  <c r="AP214" i="46"/>
  <c r="I209" i="56"/>
  <c r="M214" i="46"/>
  <c r="K252" i="46"/>
  <c r="K259" i="46" s="1"/>
  <c r="BS209" i="46"/>
  <c r="AW252" i="46"/>
  <c r="AW259" i="46" s="1"/>
  <c r="AY214" i="46"/>
  <c r="BF252" i="46"/>
  <c r="BF259" i="46" s="1"/>
  <c r="BH214" i="46"/>
  <c r="BJ214" i="46"/>
  <c r="BH252" i="46"/>
  <c r="BH259" i="46" s="1"/>
  <c r="AC252" i="46"/>
  <c r="AC259" i="46" s="1"/>
  <c r="AE214" i="46"/>
  <c r="W209" i="56"/>
  <c r="Y252" i="46"/>
  <c r="Y259" i="46" s="1"/>
  <c r="AA214" i="46"/>
  <c r="O209" i="56"/>
  <c r="S214" i="46"/>
  <c r="Q252" i="46"/>
  <c r="Q259" i="46" s="1"/>
  <c r="CN209" i="46"/>
  <c r="BT214" i="46"/>
  <c r="BR252" i="46"/>
  <c r="BR259" i="46" s="1"/>
  <c r="BW214" i="46"/>
  <c r="BU252" i="46"/>
  <c r="BU259" i="46" s="1"/>
  <c r="BD214" i="46"/>
  <c r="BB252" i="46"/>
  <c r="BB259" i="46" s="1"/>
  <c r="CM214" i="46"/>
  <c r="CK252" i="46"/>
  <c r="CK259" i="46" s="1"/>
  <c r="R209" i="56"/>
  <c r="V214" i="46"/>
  <c r="T252" i="46"/>
  <c r="T259" i="46" s="1"/>
  <c r="M209" i="56"/>
  <c r="Q214" i="46"/>
  <c r="O252" i="46"/>
  <c r="O259" i="46" s="1"/>
  <c r="AQ252" i="46"/>
  <c r="AQ259" i="46" s="1"/>
  <c r="AS214" i="46"/>
  <c r="AE252" i="46"/>
  <c r="AE259" i="46" s="1"/>
  <c r="AG214" i="46"/>
  <c r="BY214" i="46"/>
  <c r="BW252" i="46"/>
  <c r="BW259" i="46" s="1"/>
  <c r="CK214" i="46"/>
  <c r="CI252" i="46"/>
  <c r="CI259" i="46" s="1"/>
  <c r="AP252" i="46"/>
  <c r="AP259" i="46" s="1"/>
  <c r="AR214" i="46"/>
  <c r="AX209" i="46"/>
  <c r="AB252" i="46"/>
  <c r="AB259" i="46" s="1"/>
  <c r="AD214" i="46"/>
  <c r="BO214" i="46"/>
  <c r="BM252" i="46"/>
  <c r="BM259" i="46" s="1"/>
  <c r="BK252" i="46"/>
  <c r="BK259" i="46" s="1"/>
  <c r="BM214" i="46"/>
  <c r="P209" i="56"/>
  <c r="R252" i="46"/>
  <c r="R259" i="46" s="1"/>
  <c r="T214" i="46"/>
  <c r="T209" i="56"/>
  <c r="V252" i="46"/>
  <c r="V259" i="46" s="1"/>
  <c r="X214" i="46"/>
  <c r="AQ214" i="46"/>
  <c r="AO252" i="46"/>
  <c r="AO259" i="46" s="1"/>
  <c r="AN214" i="46"/>
  <c r="AL252" i="46"/>
  <c r="AL259" i="46" s="1"/>
  <c r="AU252" i="46"/>
  <c r="AU259" i="46" s="1"/>
  <c r="AW214" i="46"/>
  <c r="BL214" i="46"/>
  <c r="BJ252" i="46"/>
  <c r="BJ259" i="46" s="1"/>
  <c r="U209" i="56"/>
  <c r="Y214" i="46"/>
  <c r="W252" i="46"/>
  <c r="W259" i="46" s="1"/>
  <c r="BA214" i="46"/>
  <c r="AY252" i="46"/>
  <c r="AY259" i="46" s="1"/>
  <c r="CB214" i="46"/>
  <c r="BZ252" i="46"/>
  <c r="BZ259" i="46" s="1"/>
  <c r="BZ214" i="46"/>
  <c r="BX252" i="46"/>
  <c r="BX259" i="46" s="1"/>
  <c r="BI214" i="46"/>
  <c r="BG252" i="46"/>
  <c r="BG259" i="46" s="1"/>
  <c r="G209" i="56"/>
  <c r="I252" i="46"/>
  <c r="I259" i="46" s="1"/>
  <c r="K214" i="46"/>
  <c r="AM214" i="46"/>
  <c r="AK252" i="46"/>
  <c r="AK259" i="46" s="1"/>
  <c r="L209" i="56"/>
  <c r="P214" i="46"/>
  <c r="N252" i="46"/>
  <c r="N259" i="46" s="1"/>
  <c r="AF214" i="46"/>
  <c r="AD252" i="46"/>
  <c r="AD259" i="46" s="1"/>
  <c r="K209" i="56"/>
  <c r="M252" i="46"/>
  <c r="M259" i="46" s="1"/>
  <c r="O214" i="46"/>
  <c r="CI214" i="46"/>
  <c r="CG252" i="46"/>
  <c r="CG259" i="46" s="1"/>
  <c r="CL214" i="46"/>
  <c r="CJ252" i="46"/>
  <c r="CJ259" i="46" s="1"/>
  <c r="CJ214" i="46"/>
  <c r="CH252" i="46"/>
  <c r="CH259" i="46" s="1"/>
  <c r="E209" i="56"/>
  <c r="AC209" i="46"/>
  <c r="I214" i="46"/>
  <c r="G252" i="46"/>
  <c r="G259" i="46" s="1"/>
  <c r="AJ214" i="46"/>
  <c r="AH252" i="46"/>
  <c r="AH259" i="46" s="1"/>
  <c r="BY252" i="46"/>
  <c r="BY259" i="46" s="1"/>
  <c r="CA214" i="46"/>
  <c r="J209" i="56"/>
  <c r="N214" i="46"/>
  <c r="L252" i="46"/>
  <c r="L259" i="46" s="1"/>
  <c r="BP252" i="46"/>
  <c r="BP259" i="46" s="1"/>
  <c r="BR214" i="46"/>
  <c r="AU214" i="46"/>
  <c r="AS252" i="46"/>
  <c r="AS259" i="46" s="1"/>
  <c r="BP214" i="46"/>
  <c r="BN252" i="46"/>
  <c r="BN259" i="46" s="1"/>
  <c r="AL214" i="46"/>
  <c r="AJ252" i="46"/>
  <c r="AJ259" i="46" s="1"/>
  <c r="Q209" i="56"/>
  <c r="S252" i="46"/>
  <c r="S259" i="46" s="1"/>
  <c r="U214" i="46"/>
  <c r="AH214" i="46"/>
  <c r="AF252" i="46"/>
  <c r="AF259" i="46" s="1"/>
  <c r="J207" i="44"/>
  <c r="F248" i="44"/>
  <c r="F255" i="44" s="1"/>
  <c r="H212" i="44"/>
  <c r="G213" i="44" s="1"/>
  <c r="J19" i="65" l="1"/>
  <c r="J22" i="65" s="1"/>
  <c r="J23" i="75"/>
  <c r="J26" i="75" s="1"/>
  <c r="J30" i="75" s="1"/>
  <c r="J235" i="47" s="1"/>
  <c r="J388" i="47" s="1"/>
  <c r="J25" i="69"/>
  <c r="J28" i="69" s="1"/>
  <c r="J20" i="71"/>
  <c r="J23" i="71" s="1"/>
  <c r="J229" i="47"/>
  <c r="J382" i="47" s="1"/>
  <c r="J32" i="57"/>
  <c r="J34" i="57" s="1"/>
  <c r="J40" i="57" s="1"/>
  <c r="J77" i="57" s="1"/>
  <c r="J132" i="47"/>
  <c r="J23" i="74"/>
  <c r="J26" i="74" s="1"/>
  <c r="J30" i="74" s="1"/>
  <c r="J234" i="47" s="1"/>
  <c r="J387" i="47" s="1"/>
  <c r="J20" i="73"/>
  <c r="J23" i="73" s="1"/>
  <c r="J27" i="73" s="1"/>
  <c r="J233" i="47" s="1"/>
  <c r="J21" i="70"/>
  <c r="J24" i="70" s="1"/>
  <c r="J81" i="47"/>
  <c r="K251" i="56"/>
  <c r="K258" i="56" s="1"/>
  <c r="K215" i="56"/>
  <c r="S23" i="75"/>
  <c r="S26" i="75" s="1"/>
  <c r="S30" i="75" s="1"/>
  <c r="S235" i="47" s="1"/>
  <c r="S388" i="47" s="1"/>
  <c r="S21" i="70"/>
  <c r="S24" i="70" s="1"/>
  <c r="S25" i="69"/>
  <c r="S28" i="69" s="1"/>
  <c r="S23" i="74"/>
  <c r="S26" i="74" s="1"/>
  <c r="S30" i="74" s="1"/>
  <c r="S234" i="47" s="1"/>
  <c r="S387" i="47" s="1"/>
  <c r="S32" i="57"/>
  <c r="S34" i="57" s="1"/>
  <c r="S40" i="57" s="1"/>
  <c r="S77" i="57" s="1"/>
  <c r="S19" i="65"/>
  <c r="S22" i="65" s="1"/>
  <c r="S20" i="71"/>
  <c r="S23" i="71" s="1"/>
  <c r="S81" i="47"/>
  <c r="S132" i="47"/>
  <c r="S229" i="47"/>
  <c r="S382" i="47" s="1"/>
  <c r="S20" i="73"/>
  <c r="S23" i="73" s="1"/>
  <c r="S27" i="73" s="1"/>
  <c r="S233" i="47" s="1"/>
  <c r="T251" i="56"/>
  <c r="T258" i="56" s="1"/>
  <c r="T215" i="56"/>
  <c r="U25" i="69"/>
  <c r="U28" i="69" s="1"/>
  <c r="U23" i="74"/>
  <c r="U26" i="74" s="1"/>
  <c r="U30" i="74" s="1"/>
  <c r="U234" i="47" s="1"/>
  <c r="U387" i="47" s="1"/>
  <c r="U19" i="65"/>
  <c r="U22" i="65" s="1"/>
  <c r="U81" i="47"/>
  <c r="U21" i="70"/>
  <c r="U24" i="70" s="1"/>
  <c r="U32" i="57"/>
  <c r="U34" i="57" s="1"/>
  <c r="U40" i="57" s="1"/>
  <c r="U77" i="57" s="1"/>
  <c r="U20" i="71"/>
  <c r="U23" i="71" s="1"/>
  <c r="U229" i="47"/>
  <c r="U382" i="47" s="1"/>
  <c r="U20" i="73"/>
  <c r="U23" i="73" s="1"/>
  <c r="U27" i="73" s="1"/>
  <c r="U233" i="47" s="1"/>
  <c r="U23" i="75"/>
  <c r="U26" i="75" s="1"/>
  <c r="U30" i="75" s="1"/>
  <c r="U235" i="47" s="1"/>
  <c r="U388" i="47" s="1"/>
  <c r="U132" i="47"/>
  <c r="V215" i="56"/>
  <c r="V251" i="56"/>
  <c r="V258" i="56" s="1"/>
  <c r="J212" i="44"/>
  <c r="H248" i="44"/>
  <c r="H255" i="44" s="1"/>
  <c r="K20" i="71"/>
  <c r="K23" i="71" s="1"/>
  <c r="K229" i="47"/>
  <c r="K382" i="47" s="1"/>
  <c r="K32" i="57"/>
  <c r="K34" i="57" s="1"/>
  <c r="K40" i="57" s="1"/>
  <c r="K77" i="57" s="1"/>
  <c r="K25" i="69"/>
  <c r="K28" i="69" s="1"/>
  <c r="K21" i="70"/>
  <c r="K24" i="70" s="1"/>
  <c r="K23" i="74"/>
  <c r="K26" i="74" s="1"/>
  <c r="K30" i="74" s="1"/>
  <c r="K234" i="47" s="1"/>
  <c r="K387" i="47" s="1"/>
  <c r="K23" i="75"/>
  <c r="K26" i="75" s="1"/>
  <c r="K30" i="75" s="1"/>
  <c r="K235" i="47" s="1"/>
  <c r="K388" i="47" s="1"/>
  <c r="K19" i="65"/>
  <c r="K22" i="65" s="1"/>
  <c r="K20" i="73"/>
  <c r="K23" i="73" s="1"/>
  <c r="K27" i="73" s="1"/>
  <c r="K233" i="47" s="1"/>
  <c r="K132" i="47"/>
  <c r="K81" i="47"/>
  <c r="L215" i="56"/>
  <c r="L251" i="56"/>
  <c r="L258" i="56" s="1"/>
  <c r="T21" i="70"/>
  <c r="T24" i="70" s="1"/>
  <c r="T229" i="47"/>
  <c r="T382" i="47" s="1"/>
  <c r="T32" i="57"/>
  <c r="T34" i="57" s="1"/>
  <c r="T40" i="57" s="1"/>
  <c r="T77" i="57" s="1"/>
  <c r="T23" i="75"/>
  <c r="T26" i="75" s="1"/>
  <c r="T30" i="75" s="1"/>
  <c r="T235" i="47" s="1"/>
  <c r="T388" i="47" s="1"/>
  <c r="T23" i="74"/>
  <c r="T26" i="74" s="1"/>
  <c r="T30" i="74" s="1"/>
  <c r="T234" i="47" s="1"/>
  <c r="T387" i="47" s="1"/>
  <c r="T81" i="47"/>
  <c r="T25" i="69"/>
  <c r="T28" i="69" s="1"/>
  <c r="T20" i="73"/>
  <c r="T23" i="73" s="1"/>
  <c r="T27" i="73" s="1"/>
  <c r="T233" i="47" s="1"/>
  <c r="T20" i="71"/>
  <c r="T23" i="71" s="1"/>
  <c r="T19" i="65"/>
  <c r="T22" i="65" s="1"/>
  <c r="T132" i="47"/>
  <c r="U251" i="56"/>
  <c r="U258" i="56" s="1"/>
  <c r="U215" i="56"/>
  <c r="V20" i="71"/>
  <c r="V23" i="71" s="1"/>
  <c r="V20" i="73"/>
  <c r="V23" i="73" s="1"/>
  <c r="V27" i="73" s="1"/>
  <c r="V233" i="47" s="1"/>
  <c r="V19" i="65"/>
  <c r="V22" i="65" s="1"/>
  <c r="V23" i="74"/>
  <c r="V26" i="74" s="1"/>
  <c r="V30" i="74" s="1"/>
  <c r="V234" i="47" s="1"/>
  <c r="V387" i="47" s="1"/>
  <c r="V32" i="57"/>
  <c r="V34" i="57" s="1"/>
  <c r="V40" i="57" s="1"/>
  <c r="V77" i="57" s="1"/>
  <c r="V81" i="47"/>
  <c r="V25" i="69"/>
  <c r="V28" i="69" s="1"/>
  <c r="V23" i="75"/>
  <c r="V26" i="75" s="1"/>
  <c r="V30" i="75" s="1"/>
  <c r="V235" i="47" s="1"/>
  <c r="V388" i="47" s="1"/>
  <c r="V132" i="47"/>
  <c r="V229" i="47"/>
  <c r="V382" i="47" s="1"/>
  <c r="V21" i="70"/>
  <c r="V24" i="70" s="1"/>
  <c r="W215" i="56"/>
  <c r="W251" i="56"/>
  <c r="W258" i="56" s="1"/>
  <c r="H132" i="47"/>
  <c r="H20" i="73"/>
  <c r="H23" i="73" s="1"/>
  <c r="H27" i="73" s="1"/>
  <c r="H233" i="47" s="1"/>
  <c r="H23" i="74"/>
  <c r="H26" i="74" s="1"/>
  <c r="H30" i="74" s="1"/>
  <c r="H234" i="47" s="1"/>
  <c r="H387" i="47" s="1"/>
  <c r="H21" i="70"/>
  <c r="H24" i="70" s="1"/>
  <c r="H81" i="47"/>
  <c r="H19" i="65"/>
  <c r="H22" i="65" s="1"/>
  <c r="H229" i="47"/>
  <c r="H382" i="47" s="1"/>
  <c r="H23" i="75"/>
  <c r="H26" i="75" s="1"/>
  <c r="H30" i="75" s="1"/>
  <c r="H235" i="47" s="1"/>
  <c r="H388" i="47" s="1"/>
  <c r="H25" i="69"/>
  <c r="H28" i="69" s="1"/>
  <c r="H20" i="71"/>
  <c r="H23" i="71" s="1"/>
  <c r="H32" i="57"/>
  <c r="H34" i="57" s="1"/>
  <c r="H40" i="57" s="1"/>
  <c r="H77" i="57" s="1"/>
  <c r="I215" i="56"/>
  <c r="I251" i="56"/>
  <c r="I258" i="56" s="1"/>
  <c r="M132" i="47"/>
  <c r="M32" i="57"/>
  <c r="M34" i="57" s="1"/>
  <c r="M40" i="57" s="1"/>
  <c r="M77" i="57" s="1"/>
  <c r="M20" i="71"/>
  <c r="M23" i="71" s="1"/>
  <c r="M23" i="75"/>
  <c r="M26" i="75" s="1"/>
  <c r="M30" i="75" s="1"/>
  <c r="M235" i="47" s="1"/>
  <c r="M388" i="47" s="1"/>
  <c r="M21" i="70"/>
  <c r="M24" i="70" s="1"/>
  <c r="M81" i="47"/>
  <c r="M20" i="73"/>
  <c r="M23" i="73" s="1"/>
  <c r="M27" i="73" s="1"/>
  <c r="M233" i="47" s="1"/>
  <c r="M23" i="74"/>
  <c r="M26" i="74" s="1"/>
  <c r="M30" i="74" s="1"/>
  <c r="M234" i="47" s="1"/>
  <c r="M387" i="47" s="1"/>
  <c r="M19" i="65"/>
  <c r="M22" i="65" s="1"/>
  <c r="M25" i="69"/>
  <c r="M28" i="69" s="1"/>
  <c r="M229" i="47"/>
  <c r="M382" i="47" s="1"/>
  <c r="N251" i="56"/>
  <c r="N258" i="56" s="1"/>
  <c r="N215" i="56"/>
  <c r="E132" i="47"/>
  <c r="E81" i="47"/>
  <c r="E23" i="74"/>
  <c r="E26" i="74" s="1"/>
  <c r="E30" i="74" s="1"/>
  <c r="E234" i="47" s="1"/>
  <c r="E387" i="47" s="1"/>
  <c r="E20" i="71"/>
  <c r="E23" i="71" s="1"/>
  <c r="E20" i="73"/>
  <c r="E23" i="73" s="1"/>
  <c r="E27" i="73" s="1"/>
  <c r="E233" i="47" s="1"/>
  <c r="E19" i="65"/>
  <c r="E22" i="65" s="1"/>
  <c r="E23" i="75"/>
  <c r="E26" i="75" s="1"/>
  <c r="E30" i="75" s="1"/>
  <c r="E235" i="47" s="1"/>
  <c r="E388" i="47" s="1"/>
  <c r="E229" i="47"/>
  <c r="E382" i="47" s="1"/>
  <c r="C19" i="72"/>
  <c r="C22" i="72" s="1"/>
  <c r="C26" i="72" s="1"/>
  <c r="E21" i="70"/>
  <c r="E24" i="70" s="1"/>
  <c r="E25" i="69"/>
  <c r="E28" i="69" s="1"/>
  <c r="E32" i="57"/>
  <c r="E34" i="57" s="1"/>
  <c r="E40" i="57" s="1"/>
  <c r="E77" i="57" s="1"/>
  <c r="F251" i="56"/>
  <c r="F258" i="56" s="1"/>
  <c r="F215" i="56"/>
  <c r="P20" i="71"/>
  <c r="P23" i="71" s="1"/>
  <c r="P132" i="47"/>
  <c r="P21" i="70"/>
  <c r="P24" i="70" s="1"/>
  <c r="P229" i="47"/>
  <c r="P382" i="47" s="1"/>
  <c r="P23" i="75"/>
  <c r="P26" i="75" s="1"/>
  <c r="P30" i="75" s="1"/>
  <c r="P235" i="47" s="1"/>
  <c r="P388" i="47" s="1"/>
  <c r="P32" i="57"/>
  <c r="P34" i="57" s="1"/>
  <c r="P40" i="57" s="1"/>
  <c r="P77" i="57" s="1"/>
  <c r="P20" i="73"/>
  <c r="P23" i="73" s="1"/>
  <c r="P27" i="73" s="1"/>
  <c r="P233" i="47" s="1"/>
  <c r="P23" i="74"/>
  <c r="P26" i="74" s="1"/>
  <c r="P30" i="74" s="1"/>
  <c r="P234" i="47" s="1"/>
  <c r="P387" i="47" s="1"/>
  <c r="P19" i="65"/>
  <c r="P22" i="65" s="1"/>
  <c r="P81" i="47"/>
  <c r="P25" i="69"/>
  <c r="P28" i="69" s="1"/>
  <c r="Q251" i="56"/>
  <c r="Q258" i="56" s="1"/>
  <c r="Q215" i="56"/>
  <c r="AA252" i="46"/>
  <c r="AA259" i="46" s="1"/>
  <c r="AC214" i="46"/>
  <c r="CO209" i="46"/>
  <c r="CO214" i="46" s="1"/>
  <c r="F132" i="47"/>
  <c r="F21" i="70"/>
  <c r="F24" i="70" s="1"/>
  <c r="F23" i="75"/>
  <c r="F26" i="75" s="1"/>
  <c r="F30" i="75" s="1"/>
  <c r="F235" i="47" s="1"/>
  <c r="F388" i="47" s="1"/>
  <c r="F81" i="47"/>
  <c r="F20" i="71"/>
  <c r="F23" i="71" s="1"/>
  <c r="F20" i="73"/>
  <c r="F23" i="73" s="1"/>
  <c r="F27" i="73" s="1"/>
  <c r="F233" i="47" s="1"/>
  <c r="F32" i="57"/>
  <c r="F34" i="57" s="1"/>
  <c r="F40" i="57" s="1"/>
  <c r="F77" i="57" s="1"/>
  <c r="F19" i="65"/>
  <c r="F22" i="65" s="1"/>
  <c r="F23" i="74"/>
  <c r="F26" i="74" s="1"/>
  <c r="F30" i="74" s="1"/>
  <c r="F234" i="47" s="1"/>
  <c r="F387" i="47" s="1"/>
  <c r="F25" i="69"/>
  <c r="F28" i="69" s="1"/>
  <c r="F229" i="47"/>
  <c r="F382" i="47" s="1"/>
  <c r="G251" i="56"/>
  <c r="G258" i="56" s="1"/>
  <c r="G215" i="56"/>
  <c r="AX214" i="46"/>
  <c r="G216" i="46" s="1"/>
  <c r="AV252" i="46"/>
  <c r="AV259" i="46" s="1"/>
  <c r="Q81" i="47"/>
  <c r="Q23" i="75"/>
  <c r="Q26" i="75" s="1"/>
  <c r="Q30" i="75" s="1"/>
  <c r="Q235" i="47" s="1"/>
  <c r="Q388" i="47" s="1"/>
  <c r="Q229" i="47"/>
  <c r="Q382" i="47" s="1"/>
  <c r="Q23" i="74"/>
  <c r="Q26" i="74" s="1"/>
  <c r="Q30" i="74" s="1"/>
  <c r="Q234" i="47" s="1"/>
  <c r="Q387" i="47" s="1"/>
  <c r="Q25" i="69"/>
  <c r="Q28" i="69" s="1"/>
  <c r="Q19" i="65"/>
  <c r="Q22" i="65" s="1"/>
  <c r="Q21" i="70"/>
  <c r="Q24" i="70" s="1"/>
  <c r="Q20" i="73"/>
  <c r="Q23" i="73" s="1"/>
  <c r="Q27" i="73" s="1"/>
  <c r="Q233" i="47" s="1"/>
  <c r="Q32" i="57"/>
  <c r="Q34" i="57" s="1"/>
  <c r="Q40" i="57" s="1"/>
  <c r="Q77" i="57" s="1"/>
  <c r="Q132" i="47"/>
  <c r="Q20" i="71"/>
  <c r="Q23" i="71" s="1"/>
  <c r="R215" i="56"/>
  <c r="R251" i="56"/>
  <c r="R258" i="56" s="1"/>
  <c r="N81" i="47"/>
  <c r="N32" i="57"/>
  <c r="N34" i="57" s="1"/>
  <c r="N40" i="57" s="1"/>
  <c r="N77" i="57" s="1"/>
  <c r="N25" i="69"/>
  <c r="N28" i="69" s="1"/>
  <c r="N229" i="47"/>
  <c r="N382" i="47" s="1"/>
  <c r="N21" i="70"/>
  <c r="N24" i="70" s="1"/>
  <c r="N132" i="47"/>
  <c r="N23" i="74"/>
  <c r="N26" i="74" s="1"/>
  <c r="N30" i="74" s="1"/>
  <c r="N234" i="47" s="1"/>
  <c r="N387" i="47" s="1"/>
  <c r="N19" i="65"/>
  <c r="N22" i="65" s="1"/>
  <c r="N20" i="73"/>
  <c r="N23" i="73" s="1"/>
  <c r="N27" i="73" s="1"/>
  <c r="N233" i="47" s="1"/>
  <c r="N23" i="75"/>
  <c r="N26" i="75" s="1"/>
  <c r="N30" i="75" s="1"/>
  <c r="N235" i="47" s="1"/>
  <c r="N388" i="47" s="1"/>
  <c r="N20" i="71"/>
  <c r="N23" i="71" s="1"/>
  <c r="O215" i="56"/>
  <c r="O251" i="56"/>
  <c r="O258" i="56" s="1"/>
  <c r="BS214" i="46"/>
  <c r="BQ252" i="46"/>
  <c r="BQ259" i="46" s="1"/>
  <c r="G20" i="73"/>
  <c r="G23" i="73" s="1"/>
  <c r="G27" i="73" s="1"/>
  <c r="G233" i="47" s="1"/>
  <c r="G21" i="70"/>
  <c r="G24" i="70" s="1"/>
  <c r="G81" i="47"/>
  <c r="G20" i="71"/>
  <c r="G23" i="71" s="1"/>
  <c r="G23" i="74"/>
  <c r="G26" i="74" s="1"/>
  <c r="G30" i="74" s="1"/>
  <c r="G234" i="47" s="1"/>
  <c r="G387" i="47" s="1"/>
  <c r="G32" i="57"/>
  <c r="G34" i="57" s="1"/>
  <c r="G40" i="57" s="1"/>
  <c r="G77" i="57" s="1"/>
  <c r="G25" i="69"/>
  <c r="G28" i="69" s="1"/>
  <c r="G23" i="75"/>
  <c r="G26" i="75" s="1"/>
  <c r="G30" i="75" s="1"/>
  <c r="G235" i="47" s="1"/>
  <c r="G388" i="47" s="1"/>
  <c r="G229" i="47"/>
  <c r="G382" i="47" s="1"/>
  <c r="G132" i="47"/>
  <c r="G19" i="65"/>
  <c r="G22" i="65" s="1"/>
  <c r="H251" i="56"/>
  <c r="H258" i="56" s="1"/>
  <c r="H215" i="56"/>
  <c r="R25" i="69"/>
  <c r="R28" i="69" s="1"/>
  <c r="R21" i="70"/>
  <c r="R24" i="70" s="1"/>
  <c r="R20" i="73"/>
  <c r="R23" i="73" s="1"/>
  <c r="R27" i="73" s="1"/>
  <c r="R233" i="47" s="1"/>
  <c r="R81" i="47"/>
  <c r="R19" i="65"/>
  <c r="R22" i="65" s="1"/>
  <c r="R229" i="47"/>
  <c r="R382" i="47" s="1"/>
  <c r="R32" i="57"/>
  <c r="R34" i="57" s="1"/>
  <c r="R40" i="57" s="1"/>
  <c r="R77" i="57" s="1"/>
  <c r="R23" i="74"/>
  <c r="R26" i="74" s="1"/>
  <c r="R30" i="74" s="1"/>
  <c r="R234" i="47" s="1"/>
  <c r="R387" i="47" s="1"/>
  <c r="R23" i="75"/>
  <c r="R26" i="75" s="1"/>
  <c r="R30" i="75" s="1"/>
  <c r="R235" i="47" s="1"/>
  <c r="R388" i="47" s="1"/>
  <c r="R132" i="47"/>
  <c r="R20" i="71"/>
  <c r="R23" i="71" s="1"/>
  <c r="S215" i="56"/>
  <c r="S251" i="56"/>
  <c r="S258" i="56" s="1"/>
  <c r="I21" i="70"/>
  <c r="I24" i="70" s="1"/>
  <c r="I81" i="47"/>
  <c r="I20" i="73"/>
  <c r="I23" i="73" s="1"/>
  <c r="I27" i="73" s="1"/>
  <c r="I233" i="47" s="1"/>
  <c r="I229" i="47"/>
  <c r="I382" i="47" s="1"/>
  <c r="I19" i="65"/>
  <c r="I22" i="65" s="1"/>
  <c r="I132" i="47"/>
  <c r="I23" i="74"/>
  <c r="I26" i="74" s="1"/>
  <c r="I30" i="74" s="1"/>
  <c r="I234" i="47" s="1"/>
  <c r="I387" i="47" s="1"/>
  <c r="I32" i="57"/>
  <c r="I34" i="57" s="1"/>
  <c r="I40" i="57" s="1"/>
  <c r="I77" i="57" s="1"/>
  <c r="I23" i="75"/>
  <c r="I26" i="75" s="1"/>
  <c r="I30" i="75" s="1"/>
  <c r="I235" i="47" s="1"/>
  <c r="I388" i="47" s="1"/>
  <c r="I20" i="71"/>
  <c r="I23" i="71" s="1"/>
  <c r="I25" i="69"/>
  <c r="I28" i="69" s="1"/>
  <c r="J215" i="56"/>
  <c r="J251" i="56"/>
  <c r="J258" i="56" s="1"/>
  <c r="D132" i="47"/>
  <c r="D81" i="47"/>
  <c r="D209" i="56"/>
  <c r="D23" i="74"/>
  <c r="D23" i="75"/>
  <c r="D20" i="73"/>
  <c r="D25" i="69"/>
  <c r="D32" i="57"/>
  <c r="D19" i="65"/>
  <c r="D21" i="70"/>
  <c r="D20" i="71"/>
  <c r="D229" i="47"/>
  <c r="E215" i="56"/>
  <c r="E251" i="56"/>
  <c r="E258" i="56" s="1"/>
  <c r="O25" i="69"/>
  <c r="O28" i="69" s="1"/>
  <c r="O23" i="75"/>
  <c r="O26" i="75" s="1"/>
  <c r="O30" i="75" s="1"/>
  <c r="O235" i="47" s="1"/>
  <c r="O388" i="47" s="1"/>
  <c r="O81" i="47"/>
  <c r="O23" i="74"/>
  <c r="O26" i="74" s="1"/>
  <c r="O30" i="74" s="1"/>
  <c r="O234" i="47" s="1"/>
  <c r="O387" i="47" s="1"/>
  <c r="O132" i="47"/>
  <c r="O32" i="57"/>
  <c r="O34" i="57" s="1"/>
  <c r="O40" i="57" s="1"/>
  <c r="O77" i="57" s="1"/>
  <c r="O229" i="47"/>
  <c r="O382" i="47" s="1"/>
  <c r="O20" i="71"/>
  <c r="O23" i="71" s="1"/>
  <c r="O19" i="65"/>
  <c r="O22" i="65" s="1"/>
  <c r="O21" i="70"/>
  <c r="O24" i="70" s="1"/>
  <c r="O20" i="73"/>
  <c r="O23" i="73" s="1"/>
  <c r="O27" i="73" s="1"/>
  <c r="O233" i="47" s="1"/>
  <c r="P215" i="56"/>
  <c r="P251" i="56"/>
  <c r="P258" i="56" s="1"/>
  <c r="L20" i="71"/>
  <c r="L23" i="71" s="1"/>
  <c r="L19" i="65"/>
  <c r="L22" i="65" s="1"/>
  <c r="L81" i="47"/>
  <c r="L21" i="70"/>
  <c r="L24" i="70" s="1"/>
  <c r="L25" i="69"/>
  <c r="L28" i="69" s="1"/>
  <c r="L20" i="73"/>
  <c r="L23" i="73" s="1"/>
  <c r="L27" i="73" s="1"/>
  <c r="L233" i="47" s="1"/>
  <c r="L229" i="47"/>
  <c r="L382" i="47" s="1"/>
  <c r="L23" i="74"/>
  <c r="L26" i="74" s="1"/>
  <c r="L30" i="74" s="1"/>
  <c r="L234" i="47" s="1"/>
  <c r="L387" i="47" s="1"/>
  <c r="L32" i="57"/>
  <c r="L34" i="57" s="1"/>
  <c r="L40" i="57" s="1"/>
  <c r="L77" i="57" s="1"/>
  <c r="L132" i="47"/>
  <c r="L23" i="75"/>
  <c r="L26" i="75" s="1"/>
  <c r="L30" i="75" s="1"/>
  <c r="L235" i="47" s="1"/>
  <c r="L388" i="47" s="1"/>
  <c r="M251" i="56"/>
  <c r="M258" i="56" s="1"/>
  <c r="M215" i="56"/>
  <c r="CN214" i="46"/>
  <c r="CL252" i="46"/>
  <c r="CL259" i="46" s="1"/>
  <c r="W32" i="57"/>
  <c r="W34" i="57" s="1"/>
  <c r="W40" i="57" s="1"/>
  <c r="W77" i="57" s="1"/>
  <c r="W229" i="47"/>
  <c r="W382" i="47" s="1"/>
  <c r="W81" i="47"/>
  <c r="W23" i="74"/>
  <c r="W26" i="74" s="1"/>
  <c r="W30" i="74" s="1"/>
  <c r="W234" i="47" s="1"/>
  <c r="W387" i="47" s="1"/>
  <c r="W21" i="70"/>
  <c r="W24" i="70" s="1"/>
  <c r="W25" i="69"/>
  <c r="W28" i="69" s="1"/>
  <c r="W23" i="75"/>
  <c r="W26" i="75" s="1"/>
  <c r="W30" i="75" s="1"/>
  <c r="W235" i="47" s="1"/>
  <c r="W388" i="47" s="1"/>
  <c r="W20" i="73"/>
  <c r="W23" i="73" s="1"/>
  <c r="W27" i="73" s="1"/>
  <c r="W233" i="47" s="1"/>
  <c r="W132" i="47"/>
  <c r="W20" i="71"/>
  <c r="W23" i="71" s="1"/>
  <c r="W19" i="65"/>
  <c r="W22" i="65" s="1"/>
  <c r="X215" i="56"/>
  <c r="X251" i="56"/>
  <c r="X258" i="56" s="1"/>
  <c r="W320" i="47" l="1"/>
  <c r="W324" i="47" s="1"/>
  <c r="W136" i="47"/>
  <c r="W16" i="47" s="1"/>
  <c r="W386" i="47"/>
  <c r="W237" i="47"/>
  <c r="W17" i="47" s="1"/>
  <c r="C21" i="70"/>
  <c r="D24" i="70"/>
  <c r="C20" i="73"/>
  <c r="D23" i="73"/>
  <c r="D27" i="73" s="1"/>
  <c r="C81" i="47"/>
  <c r="D85" i="47"/>
  <c r="D14" i="47" s="1"/>
  <c r="D277" i="47"/>
  <c r="D281" i="47" s="1"/>
  <c r="I34" i="69"/>
  <c r="I33" i="69"/>
  <c r="I386" i="47"/>
  <c r="I237" i="47"/>
  <c r="I17" i="47" s="1"/>
  <c r="R277" i="47"/>
  <c r="R281" i="47" s="1"/>
  <c r="R85" i="47"/>
  <c r="R14" i="47" s="1"/>
  <c r="G390" i="47"/>
  <c r="G386" i="47"/>
  <c r="G237" i="47"/>
  <c r="G17" i="47" s="1"/>
  <c r="N28" i="65"/>
  <c r="N27" i="65"/>
  <c r="Q33" i="69"/>
  <c r="Q34" i="69"/>
  <c r="Q85" i="47"/>
  <c r="Q14" i="47" s="1"/>
  <c r="Q277" i="47"/>
  <c r="Q281" i="47" s="1"/>
  <c r="F27" i="65"/>
  <c r="F28" i="65"/>
  <c r="F85" i="47"/>
  <c r="F14" i="47" s="1"/>
  <c r="F277" i="47"/>
  <c r="F281" i="47" s="1"/>
  <c r="E28" i="65"/>
  <c r="E27" i="65"/>
  <c r="E277" i="47"/>
  <c r="E281" i="47" s="1"/>
  <c r="E85" i="47"/>
  <c r="E14" i="47" s="1"/>
  <c r="M386" i="47"/>
  <c r="M390" i="47" s="1"/>
  <c r="M237" i="47"/>
  <c r="M17" i="47" s="1"/>
  <c r="V320" i="47"/>
  <c r="V324" i="47" s="1"/>
  <c r="V136" i="47"/>
  <c r="V16" i="47" s="1"/>
  <c r="T27" i="65"/>
  <c r="T28" i="65"/>
  <c r="T277" i="47"/>
  <c r="T281" i="47" s="1"/>
  <c r="T85" i="47"/>
  <c r="T14" i="47" s="1"/>
  <c r="K277" i="47"/>
  <c r="K281" i="47" s="1"/>
  <c r="K85" i="47"/>
  <c r="K14" i="47" s="1"/>
  <c r="S386" i="47"/>
  <c r="S237" i="47"/>
  <c r="S17" i="47" s="1"/>
  <c r="S34" i="69"/>
  <c r="S33" i="69"/>
  <c r="W34" i="69"/>
  <c r="W33" i="69"/>
  <c r="L277" i="47"/>
  <c r="L281" i="47" s="1"/>
  <c r="L85" i="47"/>
  <c r="L14" i="47" s="1"/>
  <c r="W27" i="65"/>
  <c r="W28" i="65"/>
  <c r="W277" i="47"/>
  <c r="W281" i="47" s="1"/>
  <c r="W85" i="47"/>
  <c r="W14" i="47" s="1"/>
  <c r="L320" i="47"/>
  <c r="L324" i="47" s="1"/>
  <c r="L136" i="47"/>
  <c r="L16" i="47" s="1"/>
  <c r="L386" i="47"/>
  <c r="L390" i="47" s="1"/>
  <c r="L237" i="47"/>
  <c r="L17" i="47" s="1"/>
  <c r="L27" i="65"/>
  <c r="L28" i="65"/>
  <c r="O386" i="47"/>
  <c r="O390" i="47" s="1"/>
  <c r="O237" i="47"/>
  <c r="O17" i="47" s="1"/>
  <c r="O277" i="47"/>
  <c r="O281" i="47" s="1"/>
  <c r="O85" i="47"/>
  <c r="O14" i="47" s="1"/>
  <c r="E216" i="56"/>
  <c r="C19" i="65"/>
  <c r="C22" i="65" s="1"/>
  <c r="D22" i="65"/>
  <c r="D26" i="75"/>
  <c r="D30" i="75" s="1"/>
  <c r="C23" i="75"/>
  <c r="D320" i="47"/>
  <c r="D324" i="47" s="1"/>
  <c r="C23" i="78"/>
  <c r="C132" i="47"/>
  <c r="C320" i="47" s="1"/>
  <c r="C324" i="47" s="1"/>
  <c r="D136" i="47"/>
  <c r="I136" i="47"/>
  <c r="I16" i="47" s="1"/>
  <c r="I320" i="47"/>
  <c r="I324" i="47" s="1"/>
  <c r="I277" i="47"/>
  <c r="I281" i="47" s="1"/>
  <c r="I85" i="47"/>
  <c r="I14" i="47" s="1"/>
  <c r="R386" i="47"/>
  <c r="R237" i="47"/>
  <c r="R17" i="47" s="1"/>
  <c r="N33" i="69"/>
  <c r="N34" i="69"/>
  <c r="Q386" i="47"/>
  <c r="Q237" i="47"/>
  <c r="Q17" i="47" s="1"/>
  <c r="F216" i="46"/>
  <c r="H216" i="46"/>
  <c r="H218" i="46"/>
  <c r="E218" i="46" s="1"/>
  <c r="P33" i="69"/>
  <c r="P34" i="69"/>
  <c r="P386" i="47"/>
  <c r="P390" i="47" s="1"/>
  <c r="P237" i="47"/>
  <c r="P17" i="47" s="1"/>
  <c r="E386" i="47"/>
  <c r="E237" i="47"/>
  <c r="E17" i="47" s="1"/>
  <c r="E320" i="47"/>
  <c r="E324" i="47" s="1"/>
  <c r="E136" i="47"/>
  <c r="E16" i="47" s="1"/>
  <c r="M33" i="69"/>
  <c r="M34" i="69"/>
  <c r="M85" i="47"/>
  <c r="M14" i="47" s="1"/>
  <c r="M277" i="47"/>
  <c r="M281" i="47" s="1"/>
  <c r="K320" i="47"/>
  <c r="K324" i="47" s="1"/>
  <c r="K136" i="47"/>
  <c r="K16" i="47" s="1"/>
  <c r="U386" i="47"/>
  <c r="U237" i="47"/>
  <c r="U17" i="47" s="1"/>
  <c r="U34" i="69"/>
  <c r="U33" i="69"/>
  <c r="S390" i="47"/>
  <c r="S28" i="65"/>
  <c r="S27" i="65"/>
  <c r="J277" i="47"/>
  <c r="J281" i="47" s="1"/>
  <c r="J85" i="47"/>
  <c r="J14" i="47" s="1"/>
  <c r="J320" i="47"/>
  <c r="J324" i="47" s="1"/>
  <c r="J136" i="47"/>
  <c r="J16" i="47" s="1"/>
  <c r="J33" i="69"/>
  <c r="J34" i="69"/>
  <c r="W390" i="47"/>
  <c r="L33" i="69"/>
  <c r="L34" i="69"/>
  <c r="D382" i="47"/>
  <c r="C229" i="47"/>
  <c r="C382" i="47" s="1"/>
  <c r="D34" i="57"/>
  <c r="D40" i="57" s="1"/>
  <c r="C32" i="57"/>
  <c r="C34" i="57" s="1"/>
  <c r="D26" i="74"/>
  <c r="D30" i="74" s="1"/>
  <c r="C23" i="74"/>
  <c r="C26" i="74" s="1"/>
  <c r="I28" i="65"/>
  <c r="I27" i="65"/>
  <c r="R136" i="47"/>
  <c r="R16" i="47" s="1"/>
  <c r="R320" i="47"/>
  <c r="R324" i="47" s="1"/>
  <c r="R390" i="47"/>
  <c r="G27" i="65"/>
  <c r="G28" i="65"/>
  <c r="G34" i="69"/>
  <c r="G33" i="69"/>
  <c r="G277" i="47"/>
  <c r="G281" i="47" s="1"/>
  <c r="G85" i="47"/>
  <c r="G14" i="47" s="1"/>
  <c r="N136" i="47"/>
  <c r="N16" i="47" s="1"/>
  <c r="N320" i="47"/>
  <c r="N324" i="47" s="1"/>
  <c r="Q390" i="47"/>
  <c r="F34" i="69"/>
  <c r="F33" i="69"/>
  <c r="F386" i="47"/>
  <c r="F390" i="47" s="1"/>
  <c r="F237" i="47"/>
  <c r="F17" i="47" s="1"/>
  <c r="P277" i="47"/>
  <c r="P281" i="47" s="1"/>
  <c r="P85" i="47"/>
  <c r="P14" i="47" s="1"/>
  <c r="P320" i="47"/>
  <c r="P324" i="47" s="1"/>
  <c r="P136" i="47"/>
  <c r="P16" i="47" s="1"/>
  <c r="E390" i="47"/>
  <c r="M28" i="65"/>
  <c r="M27" i="65"/>
  <c r="M320" i="47"/>
  <c r="M324" i="47" s="1"/>
  <c r="M136" i="47"/>
  <c r="M16" i="47" s="1"/>
  <c r="H28" i="65"/>
  <c r="H27" i="65"/>
  <c r="H386" i="47"/>
  <c r="H390" i="47" s="1"/>
  <c r="H237" i="47"/>
  <c r="H17" i="47" s="1"/>
  <c r="V33" i="69"/>
  <c r="V34" i="69"/>
  <c r="V27" i="65"/>
  <c r="V28" i="65"/>
  <c r="T386" i="47"/>
  <c r="T390" i="47" s="1"/>
  <c r="T237" i="47"/>
  <c r="T17" i="47" s="1"/>
  <c r="K386" i="47"/>
  <c r="K390" i="47" s="1"/>
  <c r="K237" i="47"/>
  <c r="K17" i="47" s="1"/>
  <c r="U390" i="47"/>
  <c r="U277" i="47"/>
  <c r="U281" i="47" s="1"/>
  <c r="U85" i="47"/>
  <c r="U14" i="47" s="1"/>
  <c r="S320" i="47"/>
  <c r="S324" i="47" s="1"/>
  <c r="S136" i="47"/>
  <c r="S16" i="47" s="1"/>
  <c r="O27" i="65"/>
  <c r="O28" i="65"/>
  <c r="O320" i="47"/>
  <c r="O324" i="47" s="1"/>
  <c r="O136" i="47"/>
  <c r="O16" i="47" s="1"/>
  <c r="O33" i="69"/>
  <c r="O34" i="69"/>
  <c r="D23" i="71"/>
  <c r="C20" i="71"/>
  <c r="C23" i="71" s="1"/>
  <c r="D28" i="69"/>
  <c r="C25" i="69"/>
  <c r="C28" i="69" s="1"/>
  <c r="K207" i="44"/>
  <c r="D251" i="56"/>
  <c r="D258" i="56" s="1"/>
  <c r="D215" i="56"/>
  <c r="I216" i="46" s="1"/>
  <c r="I390" i="47"/>
  <c r="R28" i="65"/>
  <c r="R27" i="65"/>
  <c r="R34" i="69"/>
  <c r="R33" i="69"/>
  <c r="G320" i="47"/>
  <c r="G324" i="47" s="1"/>
  <c r="G136" i="47"/>
  <c r="G16" i="47" s="1"/>
  <c r="N386" i="47"/>
  <c r="N390" i="47" s="1"/>
  <c r="N237" i="47"/>
  <c r="N17" i="47" s="1"/>
  <c r="N277" i="47"/>
  <c r="N281" i="47" s="1"/>
  <c r="N85" i="47"/>
  <c r="N14" i="47" s="1"/>
  <c r="Q320" i="47"/>
  <c r="Q324" i="47" s="1"/>
  <c r="Q136" i="47"/>
  <c r="Q16" i="47" s="1"/>
  <c r="Q28" i="65"/>
  <c r="Q27" i="65"/>
  <c r="F136" i="47"/>
  <c r="F16" i="47" s="1"/>
  <c r="F320" i="47"/>
  <c r="F324" i="47" s="1"/>
  <c r="P28" i="65"/>
  <c r="P27" i="65"/>
  <c r="E34" i="69"/>
  <c r="E33" i="69"/>
  <c r="H34" i="69"/>
  <c r="H33" i="69"/>
  <c r="H85" i="47"/>
  <c r="H14" i="47" s="1"/>
  <c r="H277" i="47"/>
  <c r="H281" i="47" s="1"/>
  <c r="H320" i="47"/>
  <c r="H324" i="47" s="1"/>
  <c r="H136" i="47"/>
  <c r="H16" i="47" s="1"/>
  <c r="V277" i="47"/>
  <c r="V281" i="47" s="1"/>
  <c r="V85" i="47"/>
  <c r="V14" i="47" s="1"/>
  <c r="V386" i="47"/>
  <c r="V390" i="47" s="1"/>
  <c r="V237" i="47"/>
  <c r="V17" i="47" s="1"/>
  <c r="T320" i="47"/>
  <c r="T324" i="47" s="1"/>
  <c r="T136" i="47"/>
  <c r="T16" i="47" s="1"/>
  <c r="T34" i="69"/>
  <c r="T33" i="69"/>
  <c r="K27" i="65"/>
  <c r="K28" i="65"/>
  <c r="K33" i="69"/>
  <c r="K34" i="69"/>
  <c r="U136" i="47"/>
  <c r="U16" i="47" s="1"/>
  <c r="U320" i="47"/>
  <c r="U324" i="47" s="1"/>
  <c r="U27" i="65"/>
  <c r="U28" i="65"/>
  <c r="S277" i="47"/>
  <c r="S281" i="47" s="1"/>
  <c r="S85" i="47"/>
  <c r="S14" i="47" s="1"/>
  <c r="J386" i="47"/>
  <c r="J390" i="47" s="1"/>
  <c r="J237" i="47"/>
  <c r="J17" i="47" s="1"/>
  <c r="J28" i="65"/>
  <c r="J27" i="65"/>
  <c r="C26" i="75" l="1"/>
  <c r="K212" i="44"/>
  <c r="I248" i="44"/>
  <c r="I255" i="44" s="1"/>
  <c r="L207" i="44"/>
  <c r="D234" i="47"/>
  <c r="C30" i="74"/>
  <c r="D235" i="47"/>
  <c r="C30" i="75"/>
  <c r="D233" i="47"/>
  <c r="C27" i="73"/>
  <c r="D23" i="78"/>
  <c r="C27" i="78"/>
  <c r="D27" i="78" s="1"/>
  <c r="D28" i="65"/>
  <c r="D27" i="65"/>
  <c r="C23" i="73"/>
  <c r="D33" i="69"/>
  <c r="D34" i="69"/>
  <c r="C40" i="57"/>
  <c r="D77" i="57"/>
  <c r="C77" i="57" s="1"/>
  <c r="C136" i="47"/>
  <c r="D16" i="47"/>
  <c r="C277" i="47"/>
  <c r="C281" i="47" s="1"/>
  <c r="C85" i="47"/>
  <c r="C24" i="70"/>
  <c r="C235" i="47" l="1"/>
  <c r="C388" i="47" s="1"/>
  <c r="D388" i="47"/>
  <c r="D386" i="47"/>
  <c r="C233" i="47"/>
  <c r="C386" i="47" s="1"/>
  <c r="C390" i="47" s="1"/>
  <c r="D237" i="47"/>
  <c r="C234" i="47"/>
  <c r="C387" i="47" s="1"/>
  <c r="D387" i="47"/>
  <c r="L212" i="44"/>
  <c r="H217" i="46" s="1"/>
  <c r="J248" i="44"/>
  <c r="J255" i="44" s="1"/>
  <c r="Q23" i="57"/>
  <c r="Q25" i="57" s="1"/>
  <c r="T23" i="57"/>
  <c r="T25" i="57" s="1"/>
  <c r="C22" i="57"/>
  <c r="J23" i="57"/>
  <c r="J25" i="57" s="1"/>
  <c r="M23" i="57"/>
  <c r="M25" i="57" s="1"/>
  <c r="V23" i="57"/>
  <c r="V25" i="57" s="1"/>
  <c r="P23" i="57"/>
  <c r="P25" i="57" s="1"/>
  <c r="R23" i="57"/>
  <c r="R25" i="57" s="1"/>
  <c r="K23" i="57"/>
  <c r="K25" i="57" s="1"/>
  <c r="U23" i="57"/>
  <c r="U25" i="57" s="1"/>
  <c r="L23" i="57"/>
  <c r="L25" i="57" s="1"/>
  <c r="D23" i="57"/>
  <c r="S23" i="57"/>
  <c r="S25" i="57" s="1"/>
  <c r="W23" i="57"/>
  <c r="W25" i="57" s="1"/>
  <c r="G23" i="57"/>
  <c r="G25" i="57" s="1"/>
  <c r="H23" i="57"/>
  <c r="H25" i="57" s="1"/>
  <c r="E23" i="57"/>
  <c r="E25" i="57" s="1"/>
  <c r="N23" i="57"/>
  <c r="N25" i="57" s="1"/>
  <c r="O23" i="57"/>
  <c r="O25" i="57" s="1"/>
  <c r="I23" i="57"/>
  <c r="I25" i="57" s="1"/>
  <c r="F23" i="57"/>
  <c r="F25" i="57" s="1"/>
  <c r="C41" i="57"/>
  <c r="I79" i="57" l="1"/>
  <c r="I75" i="57"/>
  <c r="I67" i="57"/>
  <c r="I71" i="57" s="1"/>
  <c r="I81" i="57" s="1"/>
  <c r="D25" i="57"/>
  <c r="C23" i="57"/>
  <c r="C25" i="57" s="1"/>
  <c r="C75" i="57" s="1"/>
  <c r="G79" i="57"/>
  <c r="G67" i="57"/>
  <c r="G71" i="57" s="1"/>
  <c r="G81" i="57" s="1"/>
  <c r="G75" i="57"/>
  <c r="P75" i="57"/>
  <c r="P67" i="57"/>
  <c r="P71" i="57" s="1"/>
  <c r="P81" i="57" s="1"/>
  <c r="P79" i="57"/>
  <c r="R79" i="57"/>
  <c r="R67" i="57"/>
  <c r="R71" i="57" s="1"/>
  <c r="R81" i="57" s="1"/>
  <c r="R75" i="57"/>
  <c r="N79" i="57"/>
  <c r="N67" i="57"/>
  <c r="N71" i="57" s="1"/>
  <c r="N81" i="57" s="1"/>
  <c r="N75" i="57"/>
  <c r="W67" i="57"/>
  <c r="W71" i="57" s="1"/>
  <c r="W81" i="57" s="1"/>
  <c r="W79" i="57"/>
  <c r="W75" i="57"/>
  <c r="U75" i="57"/>
  <c r="U67" i="57"/>
  <c r="U71" i="57" s="1"/>
  <c r="U81" i="57" s="1"/>
  <c r="U79" i="57"/>
  <c r="V79" i="57"/>
  <c r="V75" i="57"/>
  <c r="V67" i="57"/>
  <c r="V71" i="57" s="1"/>
  <c r="V81" i="57" s="1"/>
  <c r="T75" i="57"/>
  <c r="T79" i="57"/>
  <c r="T67" i="57"/>
  <c r="T71" i="57" s="1"/>
  <c r="T81" i="57" s="1"/>
  <c r="D390" i="47"/>
  <c r="H79" i="57"/>
  <c r="H75" i="57"/>
  <c r="H67" i="57"/>
  <c r="H71" i="57" s="1"/>
  <c r="H81" i="57" s="1"/>
  <c r="J79" i="57"/>
  <c r="J75" i="57"/>
  <c r="J67" i="57"/>
  <c r="J71" i="57" s="1"/>
  <c r="J81" i="57" s="1"/>
  <c r="O75" i="57"/>
  <c r="O79" i="57"/>
  <c r="O67" i="57"/>
  <c r="O71" i="57" s="1"/>
  <c r="O81" i="57" s="1"/>
  <c r="L79" i="57"/>
  <c r="L67" i="57"/>
  <c r="L71" i="57" s="1"/>
  <c r="L81" i="57" s="1"/>
  <c r="L75" i="57"/>
  <c r="F67" i="57"/>
  <c r="F71" i="57" s="1"/>
  <c r="F81" i="57" s="1"/>
  <c r="F75" i="57"/>
  <c r="F79" i="57"/>
  <c r="E75" i="57"/>
  <c r="E67" i="57"/>
  <c r="E71" i="57" s="1"/>
  <c r="E81" i="57" s="1"/>
  <c r="E79" i="57"/>
  <c r="S67" i="57"/>
  <c r="S71" i="57" s="1"/>
  <c r="S81" i="57" s="1"/>
  <c r="S79" i="57"/>
  <c r="S75" i="57"/>
  <c r="K75" i="57"/>
  <c r="K79" i="57"/>
  <c r="K67" i="57"/>
  <c r="K71" i="57" s="1"/>
  <c r="K81" i="57" s="1"/>
  <c r="M75" i="57"/>
  <c r="M67" i="57"/>
  <c r="M71" i="57" s="1"/>
  <c r="M81" i="57" s="1"/>
  <c r="M79" i="57"/>
  <c r="Q67" i="57"/>
  <c r="Q71" i="57" s="1"/>
  <c r="Q81" i="57" s="1"/>
  <c r="Q75" i="57"/>
  <c r="Q79" i="57"/>
  <c r="C237" i="47"/>
  <c r="D17" i="47"/>
  <c r="D67" i="57" l="1"/>
  <c r="D75" i="57"/>
  <c r="D79" i="57"/>
  <c r="C79" i="57" s="1"/>
  <c r="C67" i="57" l="1"/>
  <c r="D71" i="57"/>
  <c r="C71" i="57" l="1"/>
  <c r="C81" i="57" s="1"/>
  <c r="D81" i="57"/>
  <c r="B16" i="79" l="1"/>
  <c r="C78" i="57" s="1"/>
</calcChain>
</file>

<file path=xl/sharedStrings.xml><?xml version="1.0" encoding="utf-8"?>
<sst xmlns="http://schemas.openxmlformats.org/spreadsheetml/2006/main" count="7657" uniqueCount="1784">
  <si>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</si>
  <si>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</si>
  <si>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</si>
  <si>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</si>
  <si>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</si>
  <si>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</si>
  <si>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</si>
  <si>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</si>
  <si>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</si>
  <si>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</si>
  <si>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</si>
  <si>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</si>
  <si>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</si>
  <si>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</si>
  <si>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</si>
  <si>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</si>
  <si>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</si>
  <si>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</si>
  <si>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</si>
  <si>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</si>
  <si>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</si>
  <si>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</si>
  <si>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</si>
  <si>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</si>
  <si>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</si>
  <si>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</si>
  <si>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</si>
  <si>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</si>
  <si>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</si>
  <si>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</si>
  <si>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</si>
  <si>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</si>
  <si>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</si>
  <si>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</si>
  <si>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</si>
  <si>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</si>
  <si>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</si>
  <si>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</si>
  <si>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</si>
  <si>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</si>
  <si>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</si>
  <si>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</si>
  <si>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</si>
  <si>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</si>
  <si>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</si>
  <si>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</si>
  <si>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</si>
  <si>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</si>
  <si>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</si>
  <si>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</si>
  <si>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</si>
  <si>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</si>
  <si>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</si>
  <si>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</si>
  <si>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</si>
  <si>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</si>
  <si>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</si>
  <si>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</si>
  <si>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</si>
  <si>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</si>
  <si>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</si>
  <si>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</si>
  <si>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</si>
  <si>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</si>
  <si>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</si>
  <si>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</si>
  <si>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</si>
  <si>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</si>
  <si>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</si>
  <si>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</si>
  <si>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</si>
  <si>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</si>
  <si>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</si>
  <si>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</si>
  <si>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</si>
  <si>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</si>
  <si>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</si>
  <si>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</si>
  <si>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</si>
  <si>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</si>
  <si>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</si>
  <si>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</si>
  <si>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</si>
  <si>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</si>
  <si>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</si>
  <si>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</si>
  <si>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</si>
  <si>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</si>
  <si>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</si>
  <si>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</si>
  <si>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</si>
  <si>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</si>
  <si>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</si>
  <si>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</si>
  <si>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</si>
  <si>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</si>
  <si>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</si>
  <si>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</si>
  <si>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EB-2006-0247</t>
  </si>
  <si>
    <t>EB-2007-0001</t>
  </si>
  <si>
    <t>EB-2007-0002</t>
  </si>
  <si>
    <t>EB-2007-0003</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</si>
  <si>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</si>
  <si>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</si>
  <si>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</si>
  <si>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</si>
  <si>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</si>
  <si>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</si>
  <si>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</si>
  <si>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</si>
  <si>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</si>
  <si>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</si>
  <si>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</si>
  <si>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</si>
  <si>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</si>
  <si>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</si>
  <si>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</si>
  <si>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</si>
  <si>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</si>
  <si>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</si>
  <si>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</si>
  <si>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</si>
  <si>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</si>
  <si>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</si>
  <si>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</si>
  <si>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</si>
  <si>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</si>
  <si>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</si>
  <si>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</si>
  <si>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</si>
  <si>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</si>
  <si>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</si>
  <si>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</si>
  <si>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</si>
  <si>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</si>
  <si>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</si>
  <si>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</si>
  <si>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</si>
  <si>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</si>
  <si>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</si>
  <si>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</si>
  <si>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</si>
  <si>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</si>
  <si>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</si>
  <si>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</si>
  <si>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</si>
  <si>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</si>
  <si>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</si>
  <si>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</si>
  <si>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</si>
  <si>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</si>
  <si>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</si>
  <si>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</si>
  <si>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</si>
  <si>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</si>
  <si>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</si>
  <si>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</si>
  <si>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</si>
  <si>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</si>
  <si>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</si>
  <si>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</si>
  <si>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</si>
  <si>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</si>
  <si>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</si>
  <si>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</si>
  <si>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</si>
  <si>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</si>
  <si>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</si>
  <si>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</si>
  <si>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</si>
  <si>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</si>
  <si>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</si>
  <si>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</si>
  <si>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</si>
  <si>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</si>
  <si>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</si>
  <si>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</si>
  <si>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</si>
  <si>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</si>
  <si>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</si>
  <si>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</si>
  <si>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</si>
  <si>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</si>
  <si>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</si>
  <si>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</si>
  <si>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</si>
  <si>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</si>
  <si>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</si>
  <si>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</si>
  <si>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</si>
  <si>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</si>
  <si>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</si>
  <si>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</si>
  <si>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</si>
  <si>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</si>
  <si>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</si>
  <si>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</si>
  <si>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</si>
  <si>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</si>
  <si>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</si>
  <si>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</si>
  <si>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</si>
  <si>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</si>
  <si>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</si>
  <si>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</si>
  <si>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</si>
  <si>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</si>
  <si>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</si>
  <si>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</si>
  <si>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</si>
  <si>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</si>
  <si>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</si>
  <si>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</si>
  <si>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</si>
  <si>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</si>
  <si>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</si>
  <si>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</si>
  <si>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</si>
  <si>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</si>
  <si>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</si>
  <si>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</si>
  <si>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</si>
  <si>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</si>
  <si>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</si>
  <si>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</si>
  <si>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</si>
  <si>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</si>
  <si>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</si>
  <si>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</si>
  <si>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</si>
  <si>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</si>
  <si>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</si>
  <si>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</si>
  <si>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</si>
  <si>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</si>
  <si>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</si>
  <si>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</si>
  <si>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</si>
  <si>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</si>
  <si>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</si>
  <si>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</si>
  <si>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</si>
  <si>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</si>
  <si>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</si>
  <si>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</si>
  <si>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</si>
  <si>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</si>
  <si>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</si>
  <si>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</si>
  <si>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</si>
  <si>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</si>
  <si>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</si>
  <si>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</si>
  <si>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</si>
  <si>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</si>
  <si>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</si>
  <si>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</si>
  <si>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</si>
  <si>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</si>
  <si>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</si>
  <si>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</si>
  <si>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</si>
  <si>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</si>
  <si>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</si>
  <si>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</si>
  <si>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</si>
  <si>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</si>
  <si>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</si>
  <si>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</si>
  <si>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</si>
  <si>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</si>
  <si>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</si>
  <si>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</si>
  <si>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</si>
  <si>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</si>
  <si>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</si>
  <si>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</si>
  <si>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</si>
  <si>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</si>
  <si>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</si>
  <si>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</si>
  <si>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</si>
  <si>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</si>
  <si>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</si>
  <si>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</si>
  <si>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</si>
  <si>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</si>
  <si>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</si>
  <si>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</si>
  <si>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</si>
  <si>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</si>
  <si>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</si>
  <si>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</si>
  <si>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</si>
  <si>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</si>
  <si>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</si>
  <si>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</si>
  <si>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</si>
  <si>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</si>
  <si>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</si>
  <si>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</si>
  <si>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</si>
  <si>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</si>
  <si>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</si>
  <si>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</si>
  <si>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</si>
  <si>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</si>
  <si>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</si>
  <si>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</si>
  <si>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</si>
  <si>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</si>
  <si>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</si>
  <si>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</si>
  <si>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</si>
  <si>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</si>
  <si>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</si>
  <si>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</si>
  <si>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</si>
  <si>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</si>
  <si>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</si>
  <si>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</si>
  <si>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</si>
  <si>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</si>
  <si>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</si>
  <si>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</si>
  <si>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</si>
  <si>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</si>
  <si>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</si>
  <si>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</si>
  <si>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</si>
  <si>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</si>
  <si>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</si>
  <si>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</si>
  <si>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</si>
  <si>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</si>
  <si>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</si>
  <si>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</si>
  <si>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</si>
  <si>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</si>
  <si>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</si>
  <si>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</si>
  <si>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</si>
  <si>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</si>
  <si>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</si>
  <si>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</si>
  <si>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</si>
  <si>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</si>
  <si>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</si>
  <si>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</si>
  <si>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</si>
  <si>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</si>
  <si>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</si>
  <si>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</si>
  <si>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</si>
  <si>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</si>
  <si>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</si>
  <si>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</si>
  <si>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</si>
  <si>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</si>
  <si>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</si>
  <si>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</si>
  <si>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</si>
  <si>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</si>
  <si>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</si>
  <si>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</si>
  <si>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</si>
  <si>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</si>
  <si>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</si>
  <si>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</si>
  <si>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</si>
  <si>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</si>
  <si>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</si>
  <si>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</si>
  <si>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</si>
  <si>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</si>
  <si>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</si>
  <si>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</si>
  <si>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</si>
  <si>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</si>
  <si>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</si>
  <si>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</si>
  <si>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</si>
  <si>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</si>
  <si>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</si>
  <si>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</si>
  <si>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</si>
  <si>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</si>
  <si>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</si>
  <si>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</si>
  <si>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</si>
  <si>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</si>
  <si>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</si>
  <si>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</si>
  <si>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</si>
  <si>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</si>
  <si>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</si>
  <si>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</si>
  <si>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</si>
  <si>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</si>
  <si>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</si>
  <si>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</si>
  <si>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</si>
  <si>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</si>
  <si>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SSS Admin Charge</t>
  </si>
  <si>
    <t>ED</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</si>
  <si>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</si>
  <si>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</si>
  <si>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</si>
  <si>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</si>
  <si>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</si>
  <si>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</si>
  <si>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</si>
  <si>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</si>
  <si>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</si>
  <si>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</si>
  <si>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</si>
  <si>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Additional Charges</t>
  </si>
  <si>
    <t>O3.6</t>
  </si>
  <si>
    <t>MicroFIT Charges</t>
  </si>
  <si>
    <t>Forecast kW, included in CDEM, of customers receiving line transformer allowance</t>
  </si>
  <si>
    <t>Insert Weighting Factor for Billing and Collecting</t>
  </si>
  <si>
    <t>General:</t>
  </si>
  <si>
    <t>Worksheet I1 Introduction</t>
  </si>
  <si>
    <t>Worksheet I2 LDC Classes</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</si>
  <si>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</si>
  <si>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</si>
  <si>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</si>
  <si>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</si>
  <si>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Worksheet I3 Trial Balance Data</t>
  </si>
  <si>
    <t>Number of Residential Customers</t>
  </si>
  <si>
    <t>4235-90</t>
  </si>
  <si>
    <t>Account Setup</t>
  </si>
  <si>
    <t>POLE</t>
  </si>
  <si>
    <t>Acct</t>
  </si>
  <si>
    <t>Rate Base ($)</t>
  </si>
  <si>
    <t>Total Cost</t>
  </si>
  <si>
    <t>Existing Monthly Charge</t>
  </si>
  <si>
    <t>Existing Distribution kWh Rate</t>
  </si>
  <si>
    <t>Existing Distribution kW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</si>
  <si>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</si>
  <si>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</si>
  <si>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</si>
  <si>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</si>
  <si>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</si>
  <si>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</si>
  <si>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</si>
  <si>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</si>
  <si>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</si>
  <si>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</si>
  <si>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</si>
  <si>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</si>
  <si>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</si>
  <si>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</si>
  <si>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</si>
  <si>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</si>
  <si>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</si>
  <si>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</si>
  <si>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Total Number of Customers</t>
  </si>
  <si>
    <t>Bad Debt Data</t>
  </si>
  <si>
    <t>Historic Year:</t>
  </si>
  <si>
    <t>Dollar Billed</t>
  </si>
  <si>
    <t>Portion of pole leasing revenue from Secondary - Remainder assumed to be Primary (%)</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</si>
  <si>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</si>
  <si>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</si>
  <si>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</si>
  <si>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</si>
  <si>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</si>
  <si>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</si>
  <si>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</si>
  <si>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</si>
  <si>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</si>
  <si>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</si>
  <si>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</si>
  <si>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</si>
  <si>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</si>
  <si>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</si>
  <si>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</si>
  <si>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</si>
  <si>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</si>
  <si>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</si>
  <si>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</si>
  <si>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</si>
  <si>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</si>
  <si>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</si>
  <si>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</si>
  <si>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</si>
  <si>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</si>
  <si>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</si>
  <si>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</si>
  <si>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</si>
  <si>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</si>
  <si>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</si>
  <si>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</si>
  <si>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</si>
  <si>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</si>
  <si>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</si>
  <si>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</si>
  <si>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</si>
  <si>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</si>
  <si>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</si>
  <si>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</si>
  <si>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</si>
  <si>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</si>
  <si>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</si>
  <si>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</si>
  <si>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</si>
  <si>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</si>
  <si>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</si>
  <si>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</si>
  <si>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</si>
  <si>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</si>
  <si>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</si>
  <si>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</si>
  <si>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</si>
  <si>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</si>
  <si>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</si>
  <si>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</si>
  <si>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</si>
  <si>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</si>
  <si>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</si>
  <si>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</si>
  <si>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</si>
  <si>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</si>
  <si>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</si>
  <si>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</si>
  <si>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</si>
  <si>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</si>
  <si>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</si>
  <si>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</si>
  <si>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</si>
  <si>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</si>
  <si>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</si>
  <si>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</si>
  <si>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</si>
  <si>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</si>
  <si>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</si>
  <si>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</si>
  <si>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</si>
  <si>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</si>
  <si>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</si>
  <si>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</si>
  <si>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</si>
  <si>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</si>
  <si>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</si>
  <si>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</si>
  <si>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</si>
  <si>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</si>
  <si>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</si>
  <si>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</si>
  <si>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</si>
  <si>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</si>
  <si>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</si>
  <si>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</si>
  <si>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</si>
  <si>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</si>
  <si>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</si>
  <si>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</si>
  <si>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</si>
  <si>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</si>
  <si>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</si>
  <si>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</si>
  <si>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</si>
  <si>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</si>
  <si>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</si>
  <si>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</si>
  <si>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</si>
  <si>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</si>
  <si>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</si>
  <si>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</si>
  <si>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</si>
  <si>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</si>
  <si>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</si>
  <si>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</si>
  <si>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</si>
  <si>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</si>
  <si>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</si>
  <si>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</si>
  <si>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</si>
  <si>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</si>
  <si>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</si>
  <si>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</si>
  <si>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</si>
  <si>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</si>
  <si>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</si>
  <si>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</si>
  <si>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</si>
  <si>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</si>
  <si>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</si>
  <si>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</si>
  <si>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</si>
  <si>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</si>
  <si>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</si>
  <si>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</si>
  <si>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</si>
  <si>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</si>
  <si>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</si>
  <si>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</si>
  <si>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</si>
  <si>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</si>
  <si>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</si>
  <si>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</si>
  <si>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</si>
  <si>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</si>
  <si>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</si>
  <si>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</si>
  <si>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</si>
  <si>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</si>
  <si>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</si>
  <si>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</si>
  <si>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</si>
  <si>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</si>
  <si>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Smart Meter</t>
  </si>
  <si>
    <t>Smart Meter with Demand</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</si>
  <si>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</si>
  <si>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</si>
  <si>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</si>
  <si>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</si>
  <si>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</si>
  <si>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</si>
  <si>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</si>
  <si>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</si>
  <si>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</si>
  <si>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</si>
  <si>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Worksheet I6.2 Customer Data</t>
  </si>
  <si>
    <t>This input sheet is for inputting the various customer data by rate class, such as number of bill, number of customers, etc.</t>
  </si>
  <si>
    <t>●  The number of connections should be equal to or greater than the number of customers (Row 21).</t>
  </si>
  <si>
    <t>Worksheet I7.1 Meter Capital</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</si>
  <si>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</si>
  <si>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</si>
  <si>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</si>
  <si>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</si>
  <si>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</si>
  <si>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</si>
  <si>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</si>
  <si>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</si>
  <si>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</si>
  <si>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</si>
  <si>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</si>
  <si>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</si>
  <si>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</si>
  <si>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</si>
  <si>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</si>
  <si>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</si>
  <si>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</si>
  <si>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</si>
  <si>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</si>
  <si>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</si>
  <si>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</si>
  <si>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</si>
  <si>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</si>
  <si>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</si>
  <si>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</si>
  <si>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</si>
  <si>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</si>
  <si>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</si>
  <si>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</si>
  <si>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</si>
  <si>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</si>
  <si>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</si>
  <si>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</si>
  <si>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</si>
  <si>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</si>
  <si>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</si>
  <si>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</si>
  <si>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</si>
  <si>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</si>
  <si>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</si>
  <si>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</si>
  <si>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</si>
  <si>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</si>
  <si>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</si>
  <si>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</si>
  <si>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</si>
  <si>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</si>
  <si>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</si>
  <si>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</si>
  <si>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</si>
  <si>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</si>
  <si>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</si>
  <si>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</si>
  <si>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</si>
  <si>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</si>
  <si>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</si>
  <si>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</si>
  <si>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</si>
  <si>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</si>
  <si>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</si>
  <si>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</si>
  <si>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</si>
  <si>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</si>
  <si>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</si>
  <si>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</si>
  <si>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</si>
  <si>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</si>
  <si>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</si>
  <si>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</si>
  <si>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</si>
  <si>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</si>
  <si>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</si>
  <si>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</si>
  <si>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</si>
  <si>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</si>
  <si>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</si>
  <si>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</si>
  <si>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</si>
  <si>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</si>
  <si>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</si>
  <si>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</si>
  <si>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</si>
  <si>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</si>
  <si>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</si>
  <si>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</si>
  <si>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</si>
  <si>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</si>
  <si>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</si>
  <si>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</si>
  <si>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</si>
  <si>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</si>
  <si>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</si>
  <si>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</si>
  <si>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</si>
  <si>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</si>
  <si>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</si>
  <si>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</si>
  <si>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</si>
  <si>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</si>
  <si>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</si>
  <si>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</si>
  <si>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</si>
  <si>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</si>
  <si>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</si>
  <si>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</si>
  <si>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</si>
  <si>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</si>
  <si>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</si>
  <si>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</si>
  <si>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</si>
  <si>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</si>
  <si>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</si>
  <si>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</si>
  <si>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</si>
  <si>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</si>
  <si>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</si>
  <si>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</si>
  <si>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</si>
  <si>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</si>
  <si>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</si>
  <si>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</si>
  <si>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</si>
  <si>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</si>
  <si>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</si>
  <si>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</si>
  <si>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</si>
  <si>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</si>
  <si>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</si>
  <si>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</si>
  <si>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</si>
  <si>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</si>
  <si>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</si>
  <si>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</si>
  <si>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</si>
  <si>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</si>
  <si>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</si>
  <si>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</si>
  <si>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</si>
  <si>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</si>
  <si>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</si>
  <si>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</si>
  <si>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</si>
  <si>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</si>
  <si>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</si>
  <si>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</si>
  <si>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</si>
  <si>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</si>
  <si>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</si>
  <si>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</si>
  <si>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</si>
  <si>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</si>
  <si>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</si>
  <si>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</si>
  <si>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</si>
  <si>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</si>
  <si>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</si>
  <si>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</si>
  <si>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</si>
  <si>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</si>
  <si>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</si>
  <si>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</si>
  <si>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</si>
  <si>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</si>
  <si>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</si>
  <si>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</si>
  <si>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</si>
  <si>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</si>
  <si>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</si>
  <si>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</si>
  <si>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</si>
  <si>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</si>
  <si>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</si>
  <si>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</si>
  <si>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</si>
  <si>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</si>
  <si>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</si>
  <si>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</si>
  <si>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</si>
  <si>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</si>
  <si>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</si>
  <si>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</si>
  <si>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</si>
  <si>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</si>
  <si>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</si>
  <si>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</si>
  <si>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</si>
  <si>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</si>
  <si>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</si>
  <si>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</si>
  <si>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</si>
  <si>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</si>
  <si>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</si>
  <si>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</si>
  <si>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</si>
  <si>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</si>
  <si>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</si>
  <si>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</si>
  <si>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</si>
  <si>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</si>
  <si>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</si>
  <si>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</si>
  <si>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</si>
  <si>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</si>
  <si>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</si>
  <si>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</si>
  <si>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</si>
  <si>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</si>
  <si>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</si>
  <si>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</si>
  <si>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</si>
  <si>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</si>
  <si>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</si>
  <si>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</si>
  <si>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</si>
  <si>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</si>
  <si>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</si>
  <si>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</si>
  <si>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</si>
  <si>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</si>
  <si>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</si>
  <si>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</si>
  <si>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</si>
  <si>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</si>
  <si>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</si>
  <si>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</si>
  <si>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</si>
  <si>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</si>
  <si>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</si>
  <si>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</si>
  <si>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</si>
  <si>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</si>
  <si>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</si>
  <si>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</si>
  <si>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</si>
  <si>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</si>
  <si>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</si>
  <si>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</si>
  <si>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</si>
  <si>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</si>
  <si>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</si>
  <si>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</si>
  <si>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</si>
  <si>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</si>
  <si>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</si>
  <si>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</si>
  <si>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</si>
  <si>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</si>
  <si>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</si>
  <si>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</si>
  <si>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</si>
  <si>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</si>
  <si>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</si>
  <si>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</si>
  <si>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</si>
  <si>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</si>
  <si>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</si>
  <si>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</si>
  <si>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</si>
  <si>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</si>
  <si>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</si>
  <si>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</si>
  <si>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</si>
  <si>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</si>
  <si>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</si>
  <si>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</si>
  <si>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</si>
  <si>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</si>
  <si>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</si>
  <si>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</si>
  <si>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</si>
  <si>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</si>
  <si>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</si>
  <si>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</si>
  <si>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</si>
  <si>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</si>
  <si>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</si>
  <si>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</si>
  <si>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</si>
  <si>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</si>
  <si>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</si>
  <si>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</si>
  <si>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</si>
  <si>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</si>
  <si>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</si>
  <si>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</si>
  <si>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</si>
  <si>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</si>
  <si>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</si>
  <si>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</si>
  <si>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</si>
  <si>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</si>
  <si>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</si>
  <si>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</si>
  <si>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</si>
  <si>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</si>
  <si>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</si>
  <si>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</si>
  <si>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</si>
  <si>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</si>
  <si>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</si>
  <si>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</si>
  <si>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</si>
  <si>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</si>
  <si>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</si>
  <si>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</si>
  <si>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</si>
  <si>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</si>
  <si>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</si>
  <si>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</si>
  <si>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</si>
  <si>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</si>
  <si>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</si>
  <si>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</si>
  <si>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</si>
  <si>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</si>
  <si>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</si>
  <si>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</si>
  <si>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</si>
  <si>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</si>
  <si>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</si>
  <si>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</si>
  <si>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</si>
  <si>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</si>
  <si>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</si>
  <si>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</si>
  <si>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</si>
  <si>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</si>
  <si>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</si>
  <si>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</si>
  <si>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</si>
  <si>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</si>
  <si>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</si>
  <si>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</si>
  <si>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</si>
  <si>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</si>
  <si>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</si>
  <si>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</si>
  <si>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</si>
  <si>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</si>
  <si>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</si>
  <si>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</si>
  <si>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</si>
  <si>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</si>
  <si>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</si>
  <si>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</si>
  <si>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</si>
  <si>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</si>
  <si>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</si>
  <si>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</si>
  <si>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</si>
  <si>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</si>
  <si>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</si>
  <si>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</si>
  <si>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</si>
  <si>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</si>
  <si>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</si>
  <si>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</si>
  <si>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</si>
  <si>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</si>
  <si>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</si>
  <si>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</si>
  <si>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</si>
  <si>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</si>
  <si>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</si>
  <si>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</si>
  <si>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</si>
  <si>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</si>
  <si>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</si>
  <si>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</si>
  <si>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</si>
  <si>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</si>
  <si>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</si>
  <si>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</si>
  <si>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</si>
  <si>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</si>
  <si>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</si>
  <si>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</si>
  <si>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Classification NCP from 
 Load Data Provider</t>
  </si>
  <si>
    <t>Discontinues Operations - Income/ Gains</t>
  </si>
  <si>
    <t>BREAK OUT ($)</t>
  </si>
  <si>
    <t>BREAK OUT (%)</t>
  </si>
  <si>
    <t>Discontinued Operations - Deductions/ Losses</t>
  </si>
  <si>
    <t>Income Taxes, Discontinued Operations</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</si>
  <si>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</si>
  <si>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</si>
  <si>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</si>
  <si>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Worksheet I5.1 Miscellaneous Data</t>
  </si>
  <si>
    <t>Worksheet I5.2 Weighting Factors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</si>
  <si>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</si>
  <si>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</si>
  <si>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</si>
  <si>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</si>
  <si>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</si>
  <si>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</si>
  <si>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</si>
  <si>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r>
      <t>Ø</t>
    </r>
    <r>
      <rPr>
        <sz val="7"/>
        <rFont val="Times New Roman"/>
        <family val="1"/>
      </rPr>
      <t xml:space="preserve">  </t>
    </r>
    <r>
      <rPr>
        <sz val="12"/>
        <rFont val="Arial"/>
        <family val="2"/>
      </rPr>
      <t>[ (100 * $5,000) + (100 * $25,000) + (300 * $0) ] / 500  = $6,000 per customer</t>
    </r>
  </si>
  <si>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</si>
  <si>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</si>
  <si>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</si>
  <si>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</si>
  <si>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 xml:space="preserve">Instructions Sheet </t>
  </si>
  <si>
    <t>▪  Cell C23 should equal RRWF, sum of Cells H16 &amp; H17</t>
  </si>
  <si>
    <t>Income Taxes (Grossed up)</t>
  </si>
  <si>
    <t>Deemed Interest Expense</t>
  </si>
  <si>
    <t>Return on Deemed Equity</t>
  </si>
  <si>
    <t xml:space="preserve">Service Revenue Requirement </t>
  </si>
  <si>
    <t>▪  At Cell F10, input the return on equity RRWF tab 9 'Revenue Requirement' cell F23;</t>
  </si>
  <si>
    <t>▪  At Cell F11, input the forecast of PILs from  RRWF tab 9 'Revenue Requirement' cell F19;</t>
  </si>
  <si>
    <t>▪  At Cell F12, input Interest Cost from RRWF tab 9 'Revenue Requirement' cell F22;</t>
  </si>
  <si>
    <t>PP&amp;E</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</si>
  <si>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</si>
  <si>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</si>
  <si>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</si>
  <si>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</si>
  <si>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</si>
  <si>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</si>
  <si>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</si>
  <si>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</si>
  <si>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</si>
  <si>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</si>
  <si>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</si>
  <si>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</si>
  <si>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</si>
  <si>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</si>
  <si>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</si>
  <si>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</si>
  <si>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</si>
  <si>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</si>
  <si>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</si>
  <si>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</si>
  <si>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</si>
  <si>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</si>
  <si>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</si>
  <si>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</si>
  <si>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</si>
  <si>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</si>
  <si>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</si>
  <si>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</si>
  <si>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</si>
  <si>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</si>
  <si>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</si>
  <si>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</si>
  <si>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</si>
  <si>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</si>
  <si>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</si>
  <si>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</si>
  <si>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</si>
  <si>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</si>
  <si>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</si>
  <si>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</si>
  <si>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</si>
  <si>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</si>
  <si>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</si>
  <si>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</si>
  <si>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</si>
  <si>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</si>
  <si>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</si>
  <si>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</si>
  <si>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</si>
  <si>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</si>
  <si>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</si>
  <si>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</si>
  <si>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</si>
  <si>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</si>
  <si>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</si>
  <si>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</si>
  <si>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</si>
  <si>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</si>
  <si>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</si>
  <si>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</si>
  <si>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</si>
  <si>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</si>
  <si>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</si>
  <si>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</si>
  <si>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</si>
  <si>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</si>
  <si>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</si>
  <si>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</si>
  <si>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</si>
  <si>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</si>
  <si>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</si>
  <si>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</si>
  <si>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</si>
  <si>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</si>
  <si>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</si>
  <si>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</si>
  <si>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</si>
  <si>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</si>
  <si>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</si>
  <si>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</si>
  <si>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</si>
  <si>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</si>
  <si>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</si>
  <si>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</si>
  <si>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</si>
  <si>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</si>
  <si>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</si>
  <si>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</si>
  <si>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</si>
  <si>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</si>
  <si>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</si>
  <si>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</si>
  <si>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</si>
  <si>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</si>
  <si>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</si>
  <si>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</si>
  <si>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</si>
  <si>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</si>
  <si>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</si>
  <si>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</si>
  <si>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</si>
  <si>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</si>
  <si>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</si>
  <si>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</si>
  <si>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</si>
  <si>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</si>
  <si>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</si>
  <si>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</si>
  <si>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</si>
  <si>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</si>
  <si>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</si>
  <si>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</si>
  <si>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</si>
  <si>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</si>
  <si>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</si>
  <si>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</si>
  <si>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</si>
  <si>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</si>
  <si>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</si>
  <si>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</si>
  <si>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</si>
  <si>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</si>
  <si>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</si>
  <si>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</si>
  <si>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</si>
  <si>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</si>
  <si>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</si>
  <si>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</si>
  <si>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</si>
  <si>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</si>
  <si>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</si>
  <si>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</si>
  <si>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</si>
  <si>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</si>
  <si>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</si>
  <si>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</si>
  <si>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</si>
  <si>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</si>
  <si>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</si>
  <si>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</si>
  <si>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</si>
  <si>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</si>
  <si>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</si>
  <si>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</si>
  <si>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</si>
  <si>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</si>
  <si>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</si>
  <si>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</si>
  <si>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</si>
  <si>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</si>
  <si>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</si>
  <si>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</si>
  <si>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</si>
  <si>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</si>
  <si>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</si>
  <si>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</si>
  <si>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</si>
  <si>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</si>
  <si>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</si>
  <si>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</si>
  <si>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</si>
  <si>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</si>
  <si>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</si>
  <si>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</si>
  <si>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</si>
  <si>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</si>
  <si>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</si>
  <si>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</si>
  <si>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</si>
  <si>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</si>
  <si>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</si>
  <si>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</si>
  <si>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</si>
  <si>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</si>
  <si>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</si>
  <si>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</si>
  <si>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</si>
  <si>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</si>
  <si>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</si>
  <si>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</si>
  <si>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</si>
  <si>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</si>
  <si>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</si>
  <si>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</si>
  <si>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</si>
  <si>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</si>
  <si>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</si>
  <si>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</si>
  <si>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</si>
  <si>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</si>
  <si>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</si>
  <si>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</si>
  <si>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</si>
  <si>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</si>
  <si>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</si>
  <si>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</si>
  <si>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</si>
  <si>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</si>
  <si>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</si>
  <si>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</si>
  <si>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</si>
  <si>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</si>
  <si>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</si>
  <si>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</si>
  <si>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</si>
  <si>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</si>
  <si>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</si>
  <si>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</si>
  <si>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</si>
  <si>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</si>
  <si>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</si>
  <si>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</si>
  <si>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</si>
  <si>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</si>
  <si>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</si>
  <si>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</si>
  <si>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</si>
  <si>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</si>
  <si>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</si>
  <si>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</si>
  <si>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</si>
  <si>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</si>
  <si>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</si>
  <si>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</si>
  <si>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</si>
  <si>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</si>
  <si>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</si>
  <si>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</si>
  <si>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</si>
  <si>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</si>
  <si>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</si>
  <si>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</si>
  <si>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</si>
  <si>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</si>
  <si>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</si>
  <si>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</si>
  <si>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</si>
  <si>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</si>
  <si>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</si>
  <si>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</si>
  <si>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</si>
  <si>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</si>
  <si>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</si>
  <si>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</si>
  <si>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</si>
  <si>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</si>
  <si>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</si>
  <si>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</si>
  <si>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</si>
  <si>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</si>
  <si>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</si>
  <si>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</si>
  <si>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</si>
  <si>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</si>
  <si>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</si>
  <si>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</si>
  <si>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</si>
  <si>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</si>
  <si>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</si>
  <si>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</si>
  <si>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</si>
  <si>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</si>
  <si>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</si>
  <si>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</si>
  <si>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</si>
  <si>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</si>
  <si>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</si>
  <si>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Worksheet I8 Demand Data</t>
  </si>
  <si>
    <t>Worksheet I9 Direct Allocation</t>
  </si>
  <si>
    <t>This input worksheet allows for directly allocating costs to specific rate classes.</t>
  </si>
  <si>
    <t>●  Additional information on direct allocations can be found above in the notes for Column G in input sheet I3 Trial Balance.</t>
  </si>
  <si>
    <t>Worksheet O1</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</si>
  <si>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</si>
  <si>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</si>
  <si>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</si>
  <si>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</si>
  <si>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</si>
  <si>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</si>
  <si>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</si>
  <si>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</si>
  <si>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</si>
  <si>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</si>
  <si>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Row 75 – Revenue to Expenses Status Quo:</t>
  </si>
  <si>
    <t>▪  Cell C75 should equal 100%, and</t>
  </si>
  <si>
    <t>●  Cells C71 and C81 should equal the corresponding target returns on equity (RRWF Column H).</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</si>
  <si>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</si>
  <si>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</si>
  <si>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</si>
  <si>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</si>
  <si>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</si>
  <si>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</si>
  <si>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Worksheet O3.1</t>
  </si>
  <si>
    <t xml:space="preserve">The purpose of this output worksheet is to provide information on the cost per unit of providing customers with transformation service.  </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</si>
  <si>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</si>
  <si>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</si>
  <si>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</si>
  <si>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</si>
  <si>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</si>
  <si>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</si>
  <si>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</si>
  <si>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</si>
  <si>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</si>
  <si>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</si>
  <si>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</si>
  <si>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</si>
  <si>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</si>
  <si>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</si>
  <si>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</si>
  <si>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</si>
  <si>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</si>
  <si>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</si>
  <si>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</si>
  <si>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</si>
  <si>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</si>
  <si>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</si>
  <si>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</si>
  <si>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</si>
  <si>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</si>
  <si>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</si>
  <si>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</si>
  <si>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</si>
  <si>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</si>
  <si>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</si>
  <si>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</si>
  <si>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</si>
  <si>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</si>
  <si>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</si>
  <si>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</si>
  <si>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</si>
  <si>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</si>
  <si>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</si>
  <si>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</si>
  <si>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</si>
  <si>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</si>
  <si>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</si>
  <si>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</si>
  <si>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</si>
  <si>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</si>
  <si>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</si>
  <si>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</si>
  <si>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</si>
  <si>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</si>
  <si>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</si>
  <si>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</si>
  <si>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</si>
  <si>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</si>
  <si>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</si>
  <si>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</si>
  <si>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</si>
  <si>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</si>
  <si>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</si>
  <si>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</si>
  <si>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</si>
  <si>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</si>
  <si>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</si>
  <si>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</si>
  <si>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</si>
  <si>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</si>
  <si>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</si>
  <si>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</si>
  <si>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</si>
  <si>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</si>
  <si>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</si>
  <si>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</si>
  <si>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</si>
  <si>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</si>
  <si>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</si>
  <si>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</si>
  <si>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</si>
  <si>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</si>
  <si>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</si>
  <si>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</si>
  <si>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</si>
  <si>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</si>
  <si>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</si>
  <si>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</si>
  <si>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</si>
  <si>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</si>
  <si>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</si>
  <si>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</si>
  <si>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</si>
  <si>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</si>
  <si>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</si>
  <si>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</si>
  <si>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</si>
  <si>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</si>
  <si>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</si>
  <si>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</si>
  <si>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</si>
  <si>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</si>
  <si>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</si>
  <si>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</si>
  <si>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</si>
  <si>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</si>
  <si>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</si>
  <si>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</si>
  <si>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</si>
  <si>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</si>
  <si>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</si>
  <si>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</si>
  <si>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</si>
  <si>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</si>
  <si>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</si>
  <si>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</si>
  <si>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</si>
  <si>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</si>
  <si>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</si>
  <si>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</si>
  <si>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</si>
  <si>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</si>
  <si>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</si>
  <si>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</si>
  <si>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</si>
  <si>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</si>
  <si>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</si>
  <si>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</si>
  <si>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</si>
  <si>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</si>
  <si>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</si>
  <si>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</si>
  <si>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</si>
  <si>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</si>
  <si>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</si>
  <si>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</si>
  <si>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</si>
  <si>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</si>
  <si>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</si>
  <si>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</si>
  <si>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</si>
  <si>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</si>
  <si>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</si>
  <si>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</si>
  <si>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</si>
  <si>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</si>
  <si>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</si>
  <si>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</si>
  <si>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</si>
  <si>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</si>
  <si>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</si>
  <si>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</si>
  <si>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</si>
  <si>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</si>
  <si>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</si>
  <si>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</si>
  <si>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</si>
  <si>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</si>
  <si>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</si>
  <si>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</si>
  <si>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</si>
  <si>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</si>
  <si>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</si>
  <si>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</si>
  <si>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</si>
  <si>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</si>
  <si>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</si>
  <si>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</si>
  <si>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</si>
  <si>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</si>
  <si>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</si>
  <si>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</si>
  <si>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</si>
  <si>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</si>
  <si>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</si>
  <si>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</si>
  <si>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</si>
  <si>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</si>
  <si>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</si>
  <si>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</si>
  <si>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</si>
  <si>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</si>
  <si>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</si>
  <si>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</si>
  <si>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</si>
  <si>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</si>
  <si>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</si>
  <si>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</si>
  <si>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</si>
  <si>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</si>
  <si>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</si>
  <si>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</si>
  <si>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</si>
  <si>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</si>
  <si>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</si>
  <si>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</si>
  <si>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</si>
  <si>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</si>
  <si>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</si>
  <si>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</si>
  <si>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</si>
  <si>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</si>
  <si>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</si>
  <si>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</si>
  <si>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</si>
  <si>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</si>
  <si>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</si>
  <si>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</si>
  <si>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</si>
  <si>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</si>
  <si>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</si>
  <si>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</si>
  <si>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</si>
  <si>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</si>
  <si>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</si>
  <si>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</si>
  <si>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</si>
  <si>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</si>
  <si>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</si>
  <si>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</si>
  <si>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</si>
  <si>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</si>
  <si>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</si>
  <si>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</si>
  <si>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</si>
  <si>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</si>
  <si>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</si>
  <si>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</si>
  <si>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</si>
  <si>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</si>
  <si>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</si>
  <si>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</si>
  <si>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</si>
  <si>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</si>
  <si>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</si>
  <si>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</si>
  <si>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</si>
  <si>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</si>
  <si>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</si>
  <si>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</si>
  <si>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</si>
  <si>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</si>
  <si>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</si>
  <si>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</si>
  <si>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</si>
  <si>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</si>
  <si>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</si>
  <si>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</si>
  <si>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</si>
  <si>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</si>
  <si>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</si>
  <si>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</si>
  <si>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</si>
  <si>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</si>
  <si>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</si>
  <si>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</si>
  <si>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</si>
  <si>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</si>
  <si>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</si>
  <si>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</si>
  <si>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</si>
  <si>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</si>
  <si>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</si>
  <si>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</si>
  <si>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</si>
  <si>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</si>
  <si>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</si>
  <si>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</si>
  <si>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</si>
  <si>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</si>
  <si>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</si>
  <si>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</si>
  <si>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</si>
  <si>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</si>
  <si>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</si>
  <si>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t>Version</t>
  </si>
  <si>
    <t>Worksheets E2 and E4</t>
  </si>
  <si>
    <t>Demand Related</t>
  </si>
  <si>
    <t>Customer Related</t>
  </si>
  <si>
    <t>Total Directly Allocated Demand + Customer</t>
  </si>
  <si>
    <t>Total (not including directly allocated amounts)</t>
  </si>
  <si>
    <t>Accounting Changes under CGAAP</t>
  </si>
  <si>
    <t>Contact Information:</t>
  </si>
  <si>
    <t>Please provide summary identification of this Run</t>
  </si>
  <si>
    <t>This input worksheet is for basic information about the utility and the application.  This worksheet does not require any changes after filing the initial application.</t>
  </si>
  <si>
    <t>Date of Application:</t>
  </si>
  <si>
    <t>Please input the date on which this Run of the model was prepared or submitted</t>
  </si>
  <si>
    <t>●  For the user’s convenience, a space is available at B46 to describe a scenario (customer classes, load data, choice of allocators, etc.) to keep track of alternative cost allocation outcomes as they are being studied.  This information is in addition to the summary description in Cell C 17.</t>
  </si>
  <si>
    <t>● Remember to include revenue accounts as negative numbers, as in the Trial Balance.</t>
  </si>
  <si>
    <t>● No rationale is required if the entries in column F have been directed by Board policy.  For example see note below re Account 4235.</t>
  </si>
  <si>
    <t>blank row</t>
  </si>
  <si>
    <t>Billed LV</t>
  </si>
  <si>
    <t>Special Purpose Charge Recovery</t>
  </si>
  <si>
    <t>Special Purpose Charge Expense</t>
  </si>
  <si>
    <t>Special Purpose Charge Assessment Variance Account</t>
  </si>
  <si>
    <t>Renewable Connection Capital Deferral Account</t>
  </si>
  <si>
    <t>Smart Grid Capital Deferral Account</t>
  </si>
  <si>
    <t>Renewable Connection OM&amp;A Deferral Account</t>
  </si>
  <si>
    <t>Renewable Connection Funding Adder Deferral Account</t>
  </si>
  <si>
    <t>Smart Grid OM&amp;A Deferral Account</t>
  </si>
  <si>
    <t>Smart Grid Funding Adder Deferral Account</t>
  </si>
  <si>
    <t>LV Variance Account</t>
  </si>
  <si>
    <t>Smart Meter Capital and Recovery Variance Account</t>
  </si>
  <si>
    <t>Smart Meter OM&amp;A Variance Account</t>
  </si>
  <si>
    <t>CDM Contra Account</t>
  </si>
  <si>
    <t>Bd-approved CDM Variance Account</t>
  </si>
  <si>
    <t xml:space="preserve">LRAM Variance Account </t>
  </si>
  <si>
    <t>IFRS -CGAAP Transition PP&amp;E Amounts</t>
  </si>
  <si>
    <t>RSVA-GA</t>
  </si>
  <si>
    <t>2006 PILs Variance</t>
  </si>
  <si>
    <t>Reg Balance Control Account</t>
  </si>
  <si>
    <t>Non-Utility Shareholders' Equity</t>
  </si>
  <si>
    <t>Charges - Smart Metering Entity Charge</t>
  </si>
  <si>
    <t>6205-1</t>
  </si>
  <si>
    <t>Sub-Account LEAP Funding</t>
  </si>
  <si>
    <t>Charges-Smart Metering Entity</t>
  </si>
  <si>
    <t>Charges - Smart Metering Entity</t>
  </si>
  <si>
    <t>Sub-account LEAP Funding</t>
  </si>
  <si>
    <t>Sub-account LEAP funding</t>
  </si>
  <si>
    <t xml:space="preserve">●  Row 274 has been added, to allow for new account 4086 SSS Administration Charge.  </t>
  </si>
  <si>
    <t>●  Column G is used for costs that are directly allocated.  Put the appropriate total amount in Column G, and the model places it into I-9 to be included in the class revenue requirement of the applicable class.</t>
  </si>
  <si>
    <t>Weighting factor for residential @ $1,000 is 1.00</t>
  </si>
  <si>
    <t>Assume that 100 of them are industrial customers served by a single span of overhead conductor.  The amount remaining on the books in Account 1855 is $500, though  the current cost of replacing the service including labour would be much larger.</t>
  </si>
  <si>
    <t>Calculation of a single factor for GS&gt;50 class -- weighted average of embedded book values including installation</t>
  </si>
  <si>
    <t>Assume that 5 of the15  customers have a large number of devices and the number of devices changes from time to time, so additional clerical attention is required each month amounting to $50 over the group ($10 per bill).  Assuming that other costs are the same as for a residential customer at $1.50 per bill, the average cost is $11.50 per bill.</t>
  </si>
  <si>
    <t>Calculation of index for USL class (weighted average of 5 and 10 customers)</t>
  </si>
  <si>
    <t xml:space="preserve">●  Cells B10, B13, B16 and B19 are used to flag internal inconsistencies that may exist amongst the application exhibits.  </t>
  </si>
  <si>
    <t>●  Rows 33-36  - enter the currently approved rates for each class.  Include the Transformer Ownership Allowance for the applicable classes.</t>
  </si>
  <si>
    <t>Existing TOA Rate</t>
  </si>
  <si>
    <t>●  As an alternative run of the CA Model, but not for submission with the application, it may be useful to enter the rates that are being proposed in the application in Rows 33-36.  See notes to Worksheet O-1 below.</t>
  </si>
  <si>
    <t>●  Row 18 ‘Number of devices’ was added as of version 2 of the model.  Generally this will require input for the Street Lighting and Unmetered Scattered Load classes.</t>
  </si>
  <si>
    <t>●  The number of devices (Row 18) should be equal to or greater than the number of connections (Row 19)</t>
  </si>
  <si>
    <t>●  Entries for USL, Street lighting and Sentinel Lighting in worksheet I7.1 and I7.2 are 0.  For any cost of estimating or verifying unmetered loads, see note re direct allocation under worksheet I9.</t>
  </si>
  <si>
    <t>●  Remember that costs associated with verifying and updating estimates of unmetered loads may be allocated directly to the applicable class.  [EB-2005-0317, Cost allocation Review, Board Directions, p. 87].</t>
  </si>
  <si>
    <r>
      <t>Ø</t>
    </r>
    <r>
      <rPr>
        <sz val="7"/>
        <rFont val="Times New Roman"/>
        <family val="1"/>
      </rPr>
      <t xml:space="preserve">  </t>
    </r>
    <r>
      <rPr>
        <sz val="12"/>
        <rFont val="Arial"/>
        <family val="2"/>
      </rPr>
      <t>At worksheet I6.1, modify the class load forecast inputs if it has changed since the original application, at Rows 25 -27.</t>
    </r>
  </si>
  <si>
    <t>▪  Cells D75 and beyond should show the newly-approved revenue to cost ratios.</t>
  </si>
  <si>
    <t>Worksheet E2 shows the proportions allocated to each rate class by the various allocators.  These allocators are linked to the applicable USoA accounts in worksheet E4.</t>
  </si>
  <si>
    <t>Worksheet E3</t>
  </si>
  <si>
    <t>The Peak Load Carrying Capability adjustment is entered at cell A14.  The default is 400 Watts.  The adjustment is related to the definition of Minimum System, i.e. categorization between customer-related and demand-related cost.  For further explanation see the Board Report EB-2005-0317.</t>
  </si>
  <si>
    <t>Worksheet E5</t>
  </si>
  <si>
    <t>Comparisons with RRWF</t>
  </si>
  <si>
    <t>RRWF Reference:</t>
  </si>
  <si>
    <t xml:space="preserve">▪  Cell F13 should be entered equal to RRWF tab 9 'Service Revenue Requirement' cell F26; </t>
  </si>
  <si>
    <t>9. cell F19</t>
  </si>
  <si>
    <t>9. cell F22</t>
  </si>
  <si>
    <t>9. cell F25</t>
  </si>
  <si>
    <t>▪  Cell F15 should be entered equal to RRWF tab 4 'Rate Base' cell G19</t>
  </si>
  <si>
    <t>Working Capital Allowance to be included in Rate Base (%)</t>
  </si>
  <si>
    <t>Structure KM (kMs of Roads in Service Area that have distribution line)</t>
  </si>
  <si>
    <t>●  In cell D15, enter the km of distribution line, regardless of voltage (structures, not circuits)  used in determining customer density of the service area.</t>
  </si>
  <si>
    <t>Deemed Equity Component of Rate Base  (ref: RRWF 7. cell F24)</t>
  </si>
  <si>
    <t>Deficiency/sufficiency  ( RRWF 8. cell F51)</t>
  </si>
  <si>
    <t>Miscellaneous Revenue (RRWF 5. cell F48)</t>
  </si>
  <si>
    <t>●  Be aware that the “Update” button hides and unhides columns, nothing more.  If you have entered data for a class in an input sheet, the data will remain until you delete the data.  (If you enter data for a class and subsequently change to ‘No’ for that class in I-2 and click Update, the data for the class will be hidden but will continue to affect range totals, allocators, etc.).</t>
  </si>
  <si>
    <t xml:space="preserve">The purpose of this worksheet is to aid in detecting and correcting instances in which an account is not fully allocated to the rate classes.  </t>
  </si>
  <si>
    <t>Each cell in columns J and L should be zero.  If the calculation is not zero, and the account involved is one that affects the revenue requirement (highlighted in column A of I-3) the reason for the discrepancy should be traced</t>
  </si>
  <si>
    <t xml:space="preserve">The instructions are organized by Input sheet (I1 to I9).  The instructions are followed by suggestions of how to use Output sheets O1, O2, O3.1 and O3.6, and the Exhibit sheets E2 - E5.  </t>
  </si>
  <si>
    <t>Worksheet O2</t>
  </si>
  <si>
    <t>Rows 14 - 17 provide information relevant to the Monthly Service Charge of each class, usually referred to as the floor (alternate versions in rows 14 and 16) and the ceiling in row 17 (based on Minimum System assumptions)</t>
  </si>
  <si>
    <t>Users of the model have observed that for some classes, the ceiling comes out lower than the floor, or even negative.  This occurs in situations where customer-related costs are relatively low compared to Demand-related costs, and appears to be a result of prorated depreciation on General Plant.  With this discrepancy remaining in the model, the precise calculation of the ceiling should be used with appropriate caution.</t>
  </si>
  <si>
    <t>●  The colour-coding used throughout the model is explained just below the applicant information area.</t>
  </si>
  <si>
    <t>The main purpose of this worksheet is to define the rate classes.</t>
  </si>
  <si>
    <t>●  If  the applicant is a Host Distributor with a separate class for the Embedded Distributor(s), use Row 29.  Otherwise, a Host Distributor should refer to Filing Requirements for instructions on how to reflect the Embedded Distributor in the applicable rate class.</t>
  </si>
  <si>
    <t>There are diagnostic cells at the top of I-3 for cross-references to the user's RRWF, to avoid filing information that is inconsistent.  The CA model works regardless of whether the diagnostic messages in cells H14 and H16 are flagging a discrepancy.</t>
  </si>
  <si>
    <t>● Note that SSS Administration revenue is now Account 4086, whereas it was previously a sub-account of 4080.</t>
  </si>
  <si>
    <t>●  Row 469 has been added to allow for inclusion of LEAP, distinct from other donations which are not recoverable.  Enter full amount of Account 6205 in cell D468, negative amount of LEAP in F468, and positive amount of LEAP in F469.  (Only the latter is recovered, and therefore must be allocated to classes.)</t>
  </si>
  <si>
    <t>●  Columns L - O require the break-out of the aggregate depreciation  accounts into the sub-accounts for each asset account.</t>
  </si>
  <si>
    <t xml:space="preserve">●  In Cell D19, enter the percentage of OM&amp;A plus Cost of Power that is included as  working capital, eg.13%, or a percentage based on the distributor’s lead-lag study; </t>
  </si>
  <si>
    <t>This input sheet is used to calculate hypothetical revenues, based on the test year volumetric forecast at the current rates.  (This calculation is also used in RRWF for the calculation of Revenue Sufficiency/Deficiency.)</t>
  </si>
  <si>
    <t>●  If the Conditions of Service for a class of large customers require that all customers supply their own transformation, then the published rate is presumably for the class standard and the TOA should be entered as $0.</t>
  </si>
  <si>
    <t xml:space="preserve">●  Row 39 is class revenue gross of TOA, and row 41 is net.  The model uses the latter in worksheet O1.  </t>
  </si>
  <si>
    <t xml:space="preserve">●  If the cost of equipment used to download billing data is included in Account 1860 – Meters, the cost of such equipment should be considered in this worksheet.  </t>
  </si>
  <si>
    <t xml:space="preserve">●  The total amount of direct allocation is found in column C.  This amount must be attributed to one class, or to a subset of classes, in columns E - X. </t>
  </si>
  <si>
    <t>This is an output worksheet that shows the allocated revenue requirements and the revenue-to-cost ratios by rate class.  The diagnostic cells in this sheet check that the allocated costs reconcile to the account totals entered in worksheet I-3.</t>
  </si>
  <si>
    <t>●  If proposing a PLCC of other than 400 Watts, this should be identified and explained in Exhibit 7.</t>
  </si>
  <si>
    <t xml:space="preserve"> Note that the cost of the Smart Meter Entity is treated as a pass-through cost with its own rate rider.  It is not included in the service  revenue requirement and is not allocated in this model, except as a component of Working Capital (account 4751).</t>
  </si>
  <si>
    <t>1565-1860</t>
  </si>
  <si>
    <t>2105x</t>
  </si>
  <si>
    <t>See I4 BO Assets and O7</t>
  </si>
  <si>
    <t>Print and submit sheets I6, I8, O1, and O2 within Exhibit 7 of the application</t>
  </si>
  <si>
    <t>(Note that the rolled-up version is no longer required in a COS filing.)</t>
  </si>
  <si>
    <t>●  Worksheet I4 is designed for assets that are not allocated directly to any customer class.  The gross and net values of assets directly allocated to one or more classes are recorded in worksheet I9.</t>
  </si>
  <si>
    <t>●   The formula at cell C148 has been corrected in version 3.2 so that cells E149:X151 are calculated from NBV in all instances.</t>
  </si>
  <si>
    <t>Insert Weighting Factor for Services Account 1855</t>
  </si>
  <si>
    <t>●  Row 29 is the forecast of billing demand of customers that are not Wholesale Market Participants.  Host distributors -- remember that this may apply to embedded distributors.</t>
  </si>
  <si>
    <t>CDEV</t>
  </si>
  <si>
    <t>Street Lighting Adjustment Factors</t>
  </si>
  <si>
    <t>Class</t>
  </si>
  <si>
    <t>Primary</t>
  </si>
  <si>
    <t>Line Transformer</t>
  </si>
  <si>
    <t>NCP Test Results</t>
  </si>
  <si>
    <t>Customers/
Devices</t>
  </si>
  <si>
    <t>Primary Asset Data</t>
  </si>
  <si>
    <t>Line Transformer Asset Data</t>
  </si>
  <si>
    <t>●  Cells J23 and J24 calculate the "adjusted connections" for the CCP and CCLT allocators by dividing the number of devices by the relevant street lighting adjustment factors.  This calculation reflects the implementation of the OEB's cost allocation policy for street lighting outlined in a letter issued on June 12, 2015.</t>
  </si>
  <si>
    <t xml:space="preserve">●  Worksheet E3 has been updated to use the "adjusted connections", calculated on Sheet I6.2 for the calculation of the CCP and CCLT allocators. </t>
  </si>
  <si>
    <t>These instructions are included with the OEB CA Model as a reference for distributor staff and other users of the model.</t>
  </si>
  <si>
    <t>9. cell F23</t>
  </si>
  <si>
    <t>4. cell G19</t>
  </si>
  <si>
    <t xml:space="preserve">●  Starting at Row 20, enter forecast amounts for USoA accounts in column D.  The CA Model has a few rows that are inserted for finer granularity within existing accounts.  </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</si>
  <si>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</si>
  <si>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If costs are removed from one USoA account and added to another account, the rationale for the re-assignment is to be provided by the distributor in its prefiled evidence.</t>
  </si>
  <si>
    <t>●  Rows 284 and 285 have been added, to allow for separate allocation of the Account Set-Up Charges sub-account distinct from other revenue streams in Account 4235.   Enter the sub-account amounts at Cell F284 and F285 and enter negative sum at F283 (should be the negative of D283).  No explanation is required.</t>
  </si>
  <si>
    <t>●  Cell C12 requires data entry from the RRWF tab 4. Rate Base, Cell G15.  The message at D93 is intended to ensure consistency between the cost allocation model and the rest of the application.</t>
  </si>
  <si>
    <t xml:space="preserve">This worksheet is used to input a weighting factor for services and a weighting factor for Billing and Collection.  Generally the  Residential weighting factor should be 1.0, with each other class weighted relative to that.  </t>
  </si>
  <si>
    <t>●  Row 12: calculate weighting factors reflecting only installed capital costs recorded in Account 1855 – Services.  Where there is variety of situations within a class, provide a single factor that is suitable for the whole class. See examples in the boxes below.</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</si>
  <si>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t>
  </si>
  <si>
    <t>●  This worksheet has not been modified to reflect automated meter reading.  The Rows in worksheet I7.2 continue to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</si>
  <si>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SME Allocator</t>
  </si>
  <si>
    <t>4751 C</t>
  </si>
  <si>
    <t>NOTE: Charges for account 4751 are allocated on the basis of the SME allocator 4751 C</t>
  </si>
  <si>
    <t>Worksheet O6</t>
  </si>
  <si>
    <t>●  Formulas in row 176 have been updated to ensure that costs for account 4751 are allocated using the 4751 C allocator.</t>
  </si>
  <si>
    <t>●  The 4751 C customer allocator has been added in row 122 of Sheet E2. It has been applied as the default for account 4751 on sheet E4. This allocator is used to allocated the Smart Metering Entity (SME) charges to the GS &lt; 50 kW and Residential classes, only, on the basis of the number of customers.</t>
  </si>
  <si>
    <t>There are numerous references in these instructions to specific Excel cells in the Revenue Requirement Work Form (“RRWF”).  The cross-references to RRWF are intended to ensure consistency within the application.  It is probably most convenient to complete the RRWF first, then the CA model.  If completing the CA model first, leave the required cross references blank temporarily, e.g. at the top of worksheet I-3 and I-6.1, ignoring the corresponding error messages in the rose-coloured diagnostic cells.  Once the RRWF is completed, the necessary information should be included in the CA Model so that the error warnings are operational.</t>
  </si>
  <si>
    <t>●  Cell D21 yields a weighting factor to attribute pole access revenue in the same proportions as the corresponding allocation of costs.  Considering the NBV of all poles that yield pole rental revenue, enter the estimated percentage  of poles that are at Secondary voltage. The remaining percentage should reflect the poles at Primary voltage.</t>
  </si>
  <si>
    <t>●  Row 37 –  a placeholder Row for any other rate (e.g. separate rates per street lighting fixture, if charged in addition to kW demand).</t>
  </si>
  <si>
    <r>
      <t xml:space="preserve">Note that the </t>
    </r>
    <r>
      <rPr>
        <u/>
        <sz val="12"/>
        <rFont val="Arial"/>
        <family val="2"/>
      </rPr>
      <t>revenue</t>
    </r>
    <r>
      <rPr>
        <sz val="12"/>
        <rFont val="Arial"/>
        <family val="2"/>
      </rPr>
      <t xml:space="preserve"> formula calculates monthly fixed revenue from the largest of # of customers / connections / devices from Rows 18, 19 and 21 in worksheet I-6.2.  This is appropriate if a class, e.g. streetlights, is billed per device, of if the number of devices equals the number of connections.  If this is not appropriate for the distributor’s rate structure, the distributor should correct the formula in row 39 for the applicable class(es), or over-write it with a specific cell references.  For example, if USL is billed per customer without regard to number of connections or devices, replace the MAX term with a simple reference to I-6.2 row 21.</t>
    </r>
  </si>
  <si>
    <t>●  The allocation of customer-related costs is based on customer count and connections.  "Daisy-chaining" is the situation where the number of devices exceeds the number of connections.  The allocation formula is appropriate if the distributors costs are proportional to the number of connections (and the corresponding weighting factor).  If this is not appropriate to the applicant's proposed approach, change the cell reference in the formula (e.g. to the corresponding number of devices) in worksheet E2, row 82, and also in the appropriate column(s) in worksheet E3.</t>
  </si>
  <si>
    <t>●  The Street lighting Adjustment Factors for Primary and Line Transformer costs are calculated here (Rows 52 and 53).  All relevant data inputs are automatically populated to allow for double checking each of the calculations.</t>
  </si>
  <si>
    <t>●  Worksheet E4 is not locked, and the user may propose to allocate any account using a different allocator than the default found in the model.  If the applicant is proposing to use a different allocator, please note that this would be a departure from standard policy and should be identified and explained in Exhibit 7 of the application.</t>
  </si>
  <si>
    <t>CP
Sanity Check</t>
  </si>
  <si>
    <t>NCP
Sanity Check</t>
  </si>
  <si>
    <t>●  Input to Cell C11 is carried forward to the heading on all worksheets.</t>
  </si>
  <si>
    <t>●  The Residential, GS &lt; 50 kW and Street Light customer classes are now locked from being edited and removed. This is to ensure that the Residential and Street Light class data are always in the same positions for the calculation of the street light adjustment factor.</t>
  </si>
  <si>
    <t>The main purpose of this worksheet is to enter the forecast account balances.  For convenience, the accounts that affect the test year revenue requirement have a yellow background in column A.  (All accounts that are reported for the RRR Trial Balance are included in I-3, although many of them do not affect the revenue requirement.)</t>
  </si>
  <si>
    <t>●  Cells D78 and D79 are the balances in Account 1575 and 1576.  The recovery of these balances is not done through the service revenue requirement and distribution rates, but rather through a rate rider per memo June 25, 2013.  Current versions differ from Version 3.0 in this regard.</t>
  </si>
  <si>
    <t>●  Column I has input cells in the new Rows.  If necessary, enter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</si>
  <si>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This input sheet is used to record the various coincident and non-coincident peaks by rate class, which are used as cost allocators in the CA Model.</t>
  </si>
  <si>
    <t xml:space="preserve">●  The numerous columns to the right of I-9 are used for the purpose of burdening directly-allocated costs for a share of overhead costs.  No inputs are required. </t>
  </si>
  <si>
    <t>●  There have been no changes to this worksheet.  If the distributor's most up-to-date load profile data comes from the Hydro One analysis used in the Informational Filing in 2006-7, then the data in worksheet I-8 may be the same for each class as was used for the Informational Filing -- except for being scaled up or down to reflect the current energy forecast compared to the class's energy used in the previous filing.</t>
  </si>
  <si>
    <t>●  In these instructions for Worksheet O1, “RRWF” means RRWF tab 8. Revenue Sufficiency / Deficiency.</t>
  </si>
  <si>
    <t>The 2018 Filing Requirements do not require a second version of the model showing revenue with proposed rates.  However, it may be helpful to the user to verify the proposed distribution rates and ratios by substituting proposed rates in place of currently approved ones in I-6.1.  Having made that change, there should be no deficiency comparing row 21 versus 25, and the revenue to cost ratios (row  75) should now be the proposed ratios.</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</si>
  <si>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</si>
  <si>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  “Cost Allocation and Rate Design” means Tab 11: Cost Allocation and Rate Design of the RRWF. This replaced Appendix 2-P in the Chapter 2 Appendices prior to 2017.</t>
  </si>
  <si>
    <t>▪  Cells D18 and beyond are the inputs to Cost Allocation and Rate Design, Table B, Column 7B.</t>
  </si>
  <si>
    <t xml:space="preserve">▪  Cells D19 and beyond are the inputs to Cost Allocation and Rate Design, Table B, Column 7E, </t>
  </si>
  <si>
    <t>▪  Cells D23 and beyond are the hypothetical distribution revenue, by class, if there were no rate re-balancing.  These cells are the inputs to Cost Allocation and Rate Design, Table B, Column 7C.</t>
  </si>
  <si>
    <t>▪  Cells D75 and beyond are the inputs to Cost Allocation and Rate Design, Table C, second column “Status Quo Ratios”.</t>
  </si>
  <si>
    <t>▪  Cells D40 and beyond are inputs to Cost Allocation and Rate Design, Table A, Column 7A.</t>
  </si>
  <si>
    <t>Cost Allocation Model (CA Model) Version 3.6</t>
  </si>
  <si>
    <t xml:space="preserve">Version 3.6 is designed for use with 2019 COS rate applications.  </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</si>
  <si>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  The 2019 Filing Requirements request that a copy of Option 1 be filed in live Excel format.</t>
    </r>
  </si>
  <si>
    <t>Niagara-on-the-Lake Hydro Inc.</t>
  </si>
  <si>
    <t>EB-2018-0056</t>
  </si>
  <si>
    <t>August 31. 2018</t>
  </si>
  <si>
    <t>Jeff Klassen</t>
  </si>
  <si>
    <t>VP Finance</t>
  </si>
  <si>
    <t>905-468-4235 ext 380</t>
  </si>
  <si>
    <t>jklassen@notlhydro.com</t>
  </si>
  <si>
    <t>NO</t>
  </si>
  <si>
    <t>GS &gt;50kW</t>
  </si>
  <si>
    <t>Large User</t>
  </si>
  <si>
    <t>9S - wWIC</t>
  </si>
  <si>
    <t>Bi-directional smart meters</t>
  </si>
  <si>
    <t>Other</t>
  </si>
  <si>
    <t>GS &gt; 50</t>
  </si>
  <si>
    <t>Street lights</t>
  </si>
  <si>
    <t>Settlement Proposal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</si>
</sst>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_-* #,##0_-;\-* #,##0_-;_-* &quot;-&quot;??_-;_-@_-"/>
    <numFmt numFmtId="170" formatCode="&quot;$&quot;#,##0"/>
    <numFmt numFmtId="171" formatCode="&quot;$&quot;#,##0.00"/>
    <numFmt numFmtId="172" formatCode="_(&quot;$&quot;* #,##0_);_(&quot;$&quot;* \(#,##0\);_(&quot;$&quot;* &quot;-&quot;??_);_(@_)"/>
    <numFmt numFmtId="173" formatCode="_-&quot;$&quot;* #,##0_-;\-&quot;$&quot;* #,##0_-;_-&quot;$&quot;* &quot;-&quot;??_-;_-@_-"/>
    <numFmt numFmtId="174" formatCode="[$$-1009]#,##0.0000"/>
    <numFmt numFmtId="175" formatCode="_-* #,##0.0000_-;\-* #,##0.0000_-;_-* &quot;-&quot;_-;_-@_-"/>
    <numFmt numFmtId="176" formatCode="&quot;$&quot;#,##0.0000"/>
    <numFmt numFmtId="177" formatCode="[$-F800]dddd\,\ mmmm\ dd\,\ yyyy"/>
    <numFmt numFmtId="178" formatCode="#,##0_ ;\-#,##0\ "/>
    <numFmt numFmtId="179" formatCode="&quot;$&quot;#,##0_);[Black]\(&quot;$&quot;#,##0\)"/>
    <numFmt numFmtId="180" formatCode="_-&quot;$&quot;* #,##0.00_-;[Red]&quot;$&quot;* \(#,##0.00\)_-;_-&quot;$&quot;* &quot;-&quot;??_-;_-@_-"/>
    <numFmt numFmtId="181" formatCode="_-&quot;$&quot;* #,##0_-;[Red]&quot;$&quot;* \(#,##0\)_-;_-&quot;$&quot;* &quot;-&quot;??_-;_-@_-"/>
    <numFmt numFmtId="182" formatCode="0.0000"/>
    <numFmt numFmtId="183" formatCode="&quot;$&quot;#,##0.0000_);[Red]\(&quot;$&quot;#,##0.0000\)"/>
    <numFmt numFmtId="184" formatCode="&quot;$&quot;#,##0;\(&quot;$&quot;#,##0\)\ "/>
    <numFmt numFmtId="185" formatCode="_-* #,##0.0_-;\-* #,##0.0_-;_-* &quot;-&quot;??_-;_-@_-"/>
    <numFmt numFmtId="186" formatCode="_(* #,##0_);_(* \(#,##0\);_(* &quot;-&quot;??_);_(@_)"/>
    <numFmt numFmtId="187" formatCode="0.000%"/>
    <numFmt numFmtId="188" formatCode="_-* #,##0.000_-;\-* #,##0.000_-;_-* &quot;-&quot;_-;_-@_-"/>
    <numFmt numFmtId="189" formatCode="0.0%"/>
  </numFmts>
  <fonts count="155" x14ac:knownFonts="1">
    <font>
      <sz val="10"/>
      <name val="Arial"/>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u/>
      <sz val="14"/>
      <name val="Arial"/>
      <family val="2"/>
    </font>
    <font>
      <b/>
      <sz val="12"/>
      <color theme="3"/>
      <name val="Arial"/>
      <family val="2"/>
    </font>
    <font>
      <b/>
      <sz val="10"/>
      <color rgb="FF000000"/>
      <name val="Arial"/>
      <family val="2"/>
    </font>
    <font>
      <sz val="16"/>
      <name val="Arial"/>
      <family val="2"/>
    </font>
    <font>
      <b/>
      <u/>
      <sz val="12"/>
      <color rgb="FF0070C0"/>
      <name val="Arial"/>
      <family val="2"/>
    </font>
    <font>
      <u/>
      <sz val="12"/>
      <name val="Arial"/>
      <family val="2"/>
    </font>
    <font>
      <sz val="12"/>
      <color rgb="FF00B050"/>
      <name val="Arial"/>
      <family val="2"/>
    </font>
    <font>
      <b/>
      <sz val="12"/>
      <color rgb="FF00B050"/>
      <name val="Arial"/>
      <family val="2"/>
    </font>
    <font>
      <sz val="11"/>
      <color rgb="FF006100"/>
      <name val="Calibri"/>
      <family val="2"/>
      <scheme val="minor"/>
    </font>
    <font>
      <sz val="10"/>
      <color rgb="FFFF0000"/>
      <name val="Arial"/>
      <family val="2"/>
    </font>
    <font>
      <b/>
      <sz val="9"/>
      <color indexed="81"/>
      <name val="Tahoma"/>
      <family val="2"/>
    </font>
    <font>
      <sz val="9"/>
      <color indexed="81"/>
      <name val="Tahoma"/>
      <family val="2"/>
    </font>
  </fonts>
  <fills count="3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0000"/>
        <bgColor indexed="64"/>
      </patternFill>
    </fill>
    <fill>
      <patternFill patternType="solid">
        <fgColor theme="5" tint="0.59999389629810485"/>
        <bgColor indexed="64"/>
      </patternFill>
    </fill>
    <fill>
      <patternFill patternType="solid">
        <fgColor rgb="FFC6EFCE"/>
      </patternFill>
    </fill>
    <fill>
      <patternFill patternType="solid">
        <fgColor theme="9" tint="0.39997558519241921"/>
        <bgColor indexed="64"/>
      </patternFill>
    </fill>
  </fills>
  <borders count="110">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medium">
        <color indexed="64"/>
      </left>
      <right style="medium">
        <color indexed="64"/>
      </right>
      <top style="thin">
        <color indexed="64"/>
      </top>
      <bottom style="thin">
        <color indexed="64"/>
      </bottom>
      <diagonal/>
    </border>
  </borders>
  <cellStyleXfs count="15">
    <xf numFmtId="0" fontId="0" fillId="0" borderId="0"/>
    <xf numFmtId="167"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166" fontId="1" fillId="0" borderId="0" applyFont="0" applyFill="0" applyBorder="0" applyAlignment="0" applyProtection="0"/>
    <xf numFmtId="5" fontId="1" fillId="0" borderId="0" applyFont="0" applyFill="0" applyBorder="0" applyAlignment="0" applyProtection="0"/>
    <xf numFmtId="14" fontId="1" fillId="0" borderId="0" applyFont="0" applyFill="0" applyBorder="0" applyAlignment="0" applyProtection="0"/>
    <xf numFmtId="2" fontId="1" fillId="0" borderId="0" applyFont="0" applyFill="0" applyBorder="0" applyAlignment="0" applyProtection="0"/>
    <xf numFmtId="0" fontId="2" fillId="0" borderId="0" applyNumberFormat="0" applyFont="0" applyFill="0" applyAlignment="0" applyProtection="0"/>
    <xf numFmtId="0" fontId="3" fillId="0" borderId="0" applyNumberFormat="0" applyFont="0" applyFill="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 fillId="0" borderId="1" applyNumberFormat="0" applyFont="0" applyBorder="0" applyAlignment="0" applyProtection="0"/>
    <xf numFmtId="0" fontId="151" fillId="29" borderId="0" applyNumberFormat="0" applyBorder="0" applyAlignment="0" applyProtection="0"/>
    <xf numFmtId="0" fontId="1" fillId="0" borderId="0"/>
  </cellStyleXfs>
  <cellXfs count="2562">
    <xf numFmtId="0" fontId="0" fillId="0" borderId="0" xfId="0"/>
    <xf numFmtId="0" fontId="6" fillId="0" borderId="0" xfId="0" applyFont="1" applyBorder="1"/>
    <xf numFmtId="0" fontId="7" fillId="0" borderId="0" xfId="0" applyFont="1"/>
    <xf numFmtId="0" fontId="7" fillId="0" borderId="0" xfId="0" applyFont="1" applyBorder="1"/>
    <xf numFmtId="0" fontId="6" fillId="0" borderId="0" xfId="0" applyFont="1" applyBorder="1" applyAlignment="1">
      <alignment horizontal="center" vertical="center" wrapText="1"/>
    </xf>
    <xf numFmtId="0" fontId="6" fillId="0" borderId="0" xfId="0" applyFont="1" applyFill="1" applyBorder="1" applyAlignment="1">
      <alignment horizontal="left" wrapText="1"/>
    </xf>
    <xf numFmtId="0" fontId="7" fillId="2" borderId="2" xfId="0" applyFont="1" applyFill="1" applyBorder="1"/>
    <xf numFmtId="0" fontId="7" fillId="2" borderId="0" xfId="0" applyFont="1" applyFill="1" applyBorder="1"/>
    <xf numFmtId="0" fontId="7" fillId="2" borderId="0" xfId="0" applyFont="1" applyFill="1" applyAlignment="1" applyProtection="1">
      <alignment horizontal="left" wrapText="1"/>
      <protection locked="0"/>
    </xf>
    <xf numFmtId="0" fontId="7" fillId="2" borderId="0" xfId="0" applyFont="1" applyFill="1" applyProtection="1">
      <protection locked="0"/>
    </xf>
    <xf numFmtId="9" fontId="7" fillId="2" borderId="0" xfId="11" applyFont="1" applyFill="1" applyProtection="1">
      <protection locked="0"/>
    </xf>
    <xf numFmtId="0" fontId="8" fillId="2" borderId="0" xfId="0" applyFont="1" applyFill="1" applyProtection="1">
      <protection locked="0"/>
    </xf>
    <xf numFmtId="9" fontId="8" fillId="2" borderId="0" xfId="11" applyFont="1" applyFill="1" applyProtection="1">
      <protection locked="0"/>
    </xf>
    <xf numFmtId="0" fontId="7" fillId="2" borderId="0" xfId="0" applyFont="1" applyFill="1"/>
    <xf numFmtId="0" fontId="39" fillId="2" borderId="0" xfId="0" applyFont="1" applyFill="1" applyAlignment="1">
      <alignment vertical="top" wrapText="1"/>
    </xf>
    <xf numFmtId="0" fontId="41" fillId="2" borderId="0" xfId="0" applyFont="1" applyFill="1"/>
    <xf numFmtId="0" fontId="7" fillId="3" borderId="0" xfId="0" applyFont="1" applyFill="1"/>
    <xf numFmtId="0" fontId="43" fillId="2" borderId="0" xfId="0" applyFont="1" applyFill="1"/>
    <xf numFmtId="0" fontId="31" fillId="2" borderId="0" xfId="0" applyFont="1" applyFill="1"/>
    <xf numFmtId="0" fontId="44" fillId="2" borderId="0" xfId="0" applyFont="1" applyFill="1" applyBorder="1" applyAlignment="1">
      <alignment horizontal="left"/>
    </xf>
    <xf numFmtId="0" fontId="3" fillId="2" borderId="0" xfId="0" applyFont="1" applyFill="1" applyBorder="1" applyAlignment="1"/>
    <xf numFmtId="0" fontId="45" fillId="2" borderId="0" xfId="0" applyFont="1" applyFill="1" applyBorder="1" applyAlignment="1"/>
    <xf numFmtId="0" fontId="44" fillId="2" borderId="0" xfId="0" applyFont="1" applyFill="1" applyBorder="1" applyAlignment="1"/>
    <xf numFmtId="0" fontId="44" fillId="2" borderId="0" xfId="0" applyFont="1" applyFill="1"/>
    <xf numFmtId="0" fontId="47" fillId="2" borderId="0" xfId="0" applyFont="1" applyFill="1"/>
    <xf numFmtId="0" fontId="48" fillId="2" borderId="0" xfId="0" applyFont="1" applyFill="1" applyAlignment="1">
      <alignment horizontal="left" vertical="top" wrapText="1"/>
    </xf>
    <xf numFmtId="0" fontId="32" fillId="2" borderId="0" xfId="0" applyFont="1" applyFill="1" applyAlignment="1">
      <alignment vertical="top" wrapText="1"/>
    </xf>
    <xf numFmtId="0" fontId="51" fillId="2" borderId="0" xfId="0" applyFont="1" applyFill="1" applyAlignment="1">
      <alignment horizontal="right"/>
    </xf>
    <xf numFmtId="0" fontId="16" fillId="2" borderId="0" xfId="0" applyFont="1" applyFill="1" applyAlignment="1">
      <alignment horizontal="left" indent="1"/>
    </xf>
    <xf numFmtId="0" fontId="13" fillId="2" borderId="0" xfId="0" applyFont="1" applyFill="1" applyAlignment="1">
      <alignment horizontal="left" indent="1"/>
    </xf>
    <xf numFmtId="0" fontId="52" fillId="2" borderId="0" xfId="0" applyFont="1" applyFill="1" applyBorder="1" applyAlignment="1"/>
    <xf numFmtId="0" fontId="46" fillId="2" borderId="0" xfId="0" applyFont="1" applyFill="1" applyBorder="1" applyAlignment="1"/>
    <xf numFmtId="0" fontId="7" fillId="2" borderId="0" xfId="0" applyFont="1" applyFill="1" applyAlignment="1">
      <alignment wrapText="1"/>
    </xf>
    <xf numFmtId="0" fontId="8" fillId="5" borderId="0" xfId="0" applyFont="1" applyFill="1" applyBorder="1" applyAlignment="1">
      <alignment horizontal="left" vertical="top" wrapText="1"/>
    </xf>
    <xf numFmtId="0" fontId="8" fillId="2" borderId="0" xfId="0" applyFont="1" applyFill="1" applyBorder="1" applyAlignment="1">
      <alignment horizontal="left" vertical="top" wrapText="1"/>
    </xf>
    <xf numFmtId="0" fontId="56" fillId="2" borderId="0" xfId="0" applyFont="1" applyFill="1" applyAlignment="1">
      <alignment vertical="top" wrapText="1"/>
    </xf>
    <xf numFmtId="0" fontId="57" fillId="2" borderId="0" xfId="0" applyFont="1" applyFill="1" applyAlignment="1">
      <alignment vertical="top" wrapText="1"/>
    </xf>
    <xf numFmtId="0" fontId="58" fillId="2" borderId="0" xfId="0" applyFont="1" applyFill="1"/>
    <xf numFmtId="0" fontId="59" fillId="2" borderId="0" xfId="0" applyFont="1" applyFill="1" applyAlignment="1">
      <alignment wrapText="1"/>
    </xf>
    <xf numFmtId="177" fontId="59" fillId="2" borderId="0" xfId="0" applyNumberFormat="1" applyFont="1" applyFill="1" applyAlignment="1">
      <alignment horizontal="left"/>
    </xf>
    <xf numFmtId="0" fontId="49" fillId="2" borderId="0" xfId="0" applyFont="1" applyFill="1" applyAlignment="1">
      <alignment horizontal="left"/>
    </xf>
    <xf numFmtId="0" fontId="60" fillId="2" borderId="0" xfId="0" applyFont="1" applyFill="1" applyAlignment="1">
      <alignment horizontal="left"/>
    </xf>
    <xf numFmtId="0" fontId="19" fillId="2" borderId="0" xfId="0" applyFont="1" applyFill="1" applyBorder="1" applyAlignment="1"/>
    <xf numFmtId="0" fontId="8" fillId="2" borderId="0" xfId="0" applyFont="1" applyFill="1" applyBorder="1"/>
    <xf numFmtId="0" fontId="7" fillId="2" borderId="0" xfId="0" applyFont="1" applyFill="1" applyBorder="1" applyAlignment="1"/>
    <xf numFmtId="0" fontId="8" fillId="2" borderId="0" xfId="0" applyFont="1" applyFill="1" applyBorder="1" applyAlignment="1"/>
    <xf numFmtId="0" fontId="5" fillId="2" borderId="0" xfId="0" applyFont="1" applyFill="1" applyBorder="1" applyAlignment="1"/>
    <xf numFmtId="0" fontId="5" fillId="2" borderId="0" xfId="0" applyFont="1" applyFill="1" applyBorder="1"/>
    <xf numFmtId="0" fontId="27" fillId="2" borderId="0" xfId="0" applyFont="1" applyFill="1" applyBorder="1" applyAlignment="1"/>
    <xf numFmtId="0" fontId="17" fillId="2" borderId="4" xfId="0" applyFont="1" applyFill="1" applyBorder="1" applyAlignment="1">
      <alignment horizontal="center" wrapText="1"/>
    </xf>
    <xf numFmtId="0" fontId="30" fillId="2" borderId="4" xfId="0" applyFont="1" applyFill="1" applyBorder="1" applyAlignment="1">
      <alignment horizontal="center"/>
    </xf>
    <xf numFmtId="0" fontId="30" fillId="2" borderId="5" xfId="0" applyFont="1" applyFill="1" applyBorder="1" applyAlignment="1">
      <alignment horizontal="center"/>
    </xf>
    <xf numFmtId="0" fontId="30" fillId="2" borderId="7" xfId="0" applyFont="1" applyFill="1" applyBorder="1" applyAlignment="1">
      <alignment horizontal="center"/>
    </xf>
    <xf numFmtId="0" fontId="30" fillId="2" borderId="9" xfId="0" applyFont="1" applyFill="1" applyBorder="1" applyAlignment="1">
      <alignment horizontal="center"/>
    </xf>
    <xf numFmtId="0" fontId="8" fillId="2" borderId="0" xfId="0" applyFont="1" applyFill="1" applyBorder="1" applyAlignment="1" applyProtection="1">
      <alignment horizontal="center"/>
      <protection locked="0"/>
    </xf>
    <xf numFmtId="0" fontId="7" fillId="2" borderId="0" xfId="0" applyFont="1" applyFill="1" applyAlignment="1">
      <alignment horizontal="left"/>
    </xf>
    <xf numFmtId="0" fontId="8" fillId="2" borderId="0" xfId="0" applyFont="1" applyFill="1"/>
    <xf numFmtId="0" fontId="8" fillId="2" borderId="0" xfId="0" applyFont="1" applyFill="1" applyBorder="1" applyAlignment="1">
      <alignment horizontal="center"/>
    </xf>
    <xf numFmtId="0" fontId="8" fillId="2" borderId="0" xfId="0" applyFont="1" applyFill="1" applyBorder="1" applyAlignment="1">
      <alignment horizontal="left"/>
    </xf>
    <xf numFmtId="0" fontId="0" fillId="2" borderId="0" xfId="0" applyFill="1"/>
    <xf numFmtId="0" fontId="9" fillId="2" borderId="0" xfId="0" applyFont="1" applyFill="1" applyBorder="1"/>
    <xf numFmtId="0" fontId="7" fillId="2" borderId="0" xfId="0" applyFont="1" applyFill="1" applyBorder="1" applyAlignment="1">
      <alignment horizontal="center"/>
    </xf>
    <xf numFmtId="0" fontId="61" fillId="2" borderId="0" xfId="0" applyFont="1" applyFill="1"/>
    <xf numFmtId="0" fontId="62" fillId="2" borderId="0" xfId="0" applyFont="1" applyFill="1" applyBorder="1" applyAlignment="1">
      <alignment horizontal="right"/>
    </xf>
    <xf numFmtId="0" fontId="6" fillId="2" borderId="0" xfId="0" applyFont="1" applyFill="1" applyBorder="1"/>
    <xf numFmtId="0" fontId="6" fillId="2" borderId="0" xfId="0" applyFont="1" applyFill="1" applyBorder="1" applyAlignment="1">
      <alignment horizontal="left" vertical="center" wrapText="1"/>
    </xf>
    <xf numFmtId="6" fontId="6" fillId="2" borderId="0" xfId="1" applyNumberFormat="1" applyFont="1" applyFill="1" applyBorder="1"/>
    <xf numFmtId="0" fontId="6" fillId="2" borderId="0" xfId="0" applyFont="1" applyFill="1"/>
    <xf numFmtId="0" fontId="49" fillId="2" borderId="0" xfId="0" applyFont="1" applyFill="1" applyAlignment="1">
      <alignment horizontal="left" indent="5"/>
    </xf>
    <xf numFmtId="0" fontId="7" fillId="2" borderId="0" xfId="0" applyFont="1" applyFill="1" applyAlignment="1">
      <alignment horizontal="left" indent="5"/>
    </xf>
    <xf numFmtId="0" fontId="5" fillId="2" borderId="0" xfId="0" applyFont="1" applyFill="1" applyBorder="1" applyAlignment="1">
      <alignment horizontal="right" vertical="top"/>
    </xf>
    <xf numFmtId="0" fontId="5" fillId="2" borderId="0" xfId="0" applyFont="1" applyFill="1" applyBorder="1" applyAlignment="1">
      <alignment horizontal="left" vertical="center" wrapText="1"/>
    </xf>
    <xf numFmtId="6" fontId="6" fillId="2" borderId="0" xfId="0" applyNumberFormat="1" applyFont="1" applyFill="1" applyBorder="1" applyAlignment="1">
      <alignment horizontal="left"/>
    </xf>
    <xf numFmtId="0" fontId="6" fillId="2" borderId="0" xfId="0" applyFont="1" applyFill="1" applyAlignment="1">
      <alignment horizontal="left"/>
    </xf>
    <xf numFmtId="0" fontId="6" fillId="2" borderId="0" xfId="0" applyFont="1" applyFill="1" applyBorder="1" applyAlignment="1">
      <alignment horizontal="left"/>
    </xf>
    <xf numFmtId="6" fontId="6" fillId="2" borderId="0" xfId="1" applyNumberFormat="1" applyFont="1" applyFill="1" applyBorder="1" applyAlignment="1">
      <alignment horizontal="left"/>
    </xf>
    <xf numFmtId="0" fontId="5" fillId="2" borderId="0" xfId="0" applyFont="1" applyFill="1" applyBorder="1" applyAlignment="1">
      <alignment horizontal="right"/>
    </xf>
    <xf numFmtId="6" fontId="6" fillId="2" borderId="0" xfId="1" applyNumberFormat="1" applyFont="1" applyFill="1" applyBorder="1" applyAlignment="1">
      <alignment horizontal="left" wrapText="1"/>
    </xf>
    <xf numFmtId="6" fontId="5" fillId="2" borderId="0" xfId="0" applyNumberFormat="1" applyFont="1" applyFill="1" applyAlignment="1">
      <alignment horizontal="right"/>
    </xf>
    <xf numFmtId="0" fontId="32" fillId="2" borderId="0" xfId="0" applyFont="1" applyFill="1" applyAlignment="1">
      <alignment horizontal="right" vertical="center"/>
    </xf>
    <xf numFmtId="0" fontId="32" fillId="2" borderId="0" xfId="0" applyFont="1" applyFill="1" applyBorder="1" applyAlignment="1">
      <alignment horizontal="right" vertical="center"/>
    </xf>
    <xf numFmtId="6" fontId="32" fillId="0" borderId="11" xfId="1" applyNumberFormat="1" applyFont="1" applyFill="1" applyBorder="1" applyAlignment="1" applyProtection="1">
      <alignment horizontal="right" vertical="center"/>
      <protection locked="0"/>
    </xf>
    <xf numFmtId="6" fontId="32" fillId="0" borderId="12" xfId="1" applyNumberFormat="1" applyFont="1" applyFill="1" applyBorder="1" applyAlignment="1" applyProtection="1">
      <alignment horizontal="right" vertical="center"/>
      <protection locked="0"/>
    </xf>
    <xf numFmtId="0" fontId="37" fillId="2" borderId="0" xfId="0" applyFont="1" applyFill="1" applyAlignment="1">
      <alignment horizontal="right"/>
    </xf>
    <xf numFmtId="6" fontId="17" fillId="2" borderId="0" xfId="0" applyNumberFormat="1" applyFont="1" applyFill="1" applyBorder="1" applyAlignment="1">
      <alignment horizontal="center" vertical="center"/>
    </xf>
    <xf numFmtId="6" fontId="6" fillId="2" borderId="0" xfId="1" applyNumberFormat="1" applyFont="1" applyFill="1" applyBorder="1" applyAlignment="1" applyProtection="1">
      <alignment horizontal="right"/>
      <protection locked="0"/>
    </xf>
    <xf numFmtId="0" fontId="17" fillId="2" borderId="0" xfId="0" applyFont="1" applyFill="1" applyAlignment="1">
      <alignment horizontal="center"/>
    </xf>
    <xf numFmtId="0" fontId="6" fillId="2" borderId="0" xfId="0" applyFont="1" applyFill="1" applyBorder="1" applyAlignment="1">
      <alignment horizontal="center" wrapText="1"/>
    </xf>
    <xf numFmtId="0" fontId="17"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left" vertical="center" wrapText="1"/>
    </xf>
    <xf numFmtId="6" fontId="17" fillId="0" borderId="13" xfId="1" applyNumberFormat="1" applyFont="1" applyFill="1" applyBorder="1" applyAlignment="1" applyProtection="1">
      <alignment horizontal="center" vertical="center" wrapText="1"/>
    </xf>
    <xf numFmtId="0" fontId="17" fillId="2" borderId="8" xfId="0" applyFont="1" applyFill="1" applyBorder="1" applyAlignment="1">
      <alignment horizontal="center" vertical="center" wrapText="1"/>
    </xf>
    <xf numFmtId="6" fontId="17" fillId="2" borderId="8" xfId="1" applyNumberFormat="1" applyFont="1" applyFill="1" applyBorder="1" applyAlignment="1" applyProtection="1">
      <alignment horizontal="center" vertical="center" wrapText="1"/>
    </xf>
    <xf numFmtId="0" fontId="17" fillId="2" borderId="14" xfId="0" applyFont="1" applyFill="1" applyBorder="1" applyAlignment="1" applyProtection="1">
      <alignment horizontal="center" vertical="center" wrapText="1"/>
    </xf>
    <xf numFmtId="0" fontId="6" fillId="2" borderId="0" xfId="0" applyFont="1" applyFill="1" applyBorder="1" applyAlignment="1" applyProtection="1">
      <alignment horizontal="center"/>
    </xf>
    <xf numFmtId="0" fontId="6" fillId="2" borderId="0" xfId="0" applyFont="1" applyFill="1" applyBorder="1" applyAlignment="1" applyProtection="1">
      <alignment horizontal="left" vertical="center" wrapText="1"/>
    </xf>
    <xf numFmtId="6" fontId="6" fillId="2" borderId="0" xfId="1" applyNumberFormat="1" applyFont="1" applyFill="1" applyBorder="1" applyAlignment="1" applyProtection="1">
      <alignment horizontal="left" wrapText="1"/>
    </xf>
    <xf numFmtId="0" fontId="6" fillId="2" borderId="0" xfId="0" applyFont="1" applyFill="1" applyProtection="1"/>
    <xf numFmtId="0" fontId="6" fillId="2" borderId="0" xfId="0" applyFont="1" applyFill="1" applyBorder="1" applyProtection="1"/>
    <xf numFmtId="6" fontId="14" fillId="2" borderId="0" xfId="1" applyNumberFormat="1" applyFont="1" applyFill="1" applyAlignment="1">
      <alignment horizontal="right"/>
    </xf>
    <xf numFmtId="0" fontId="6" fillId="2" borderId="0" xfId="0" applyFont="1" applyFill="1" applyBorder="1" applyAlignment="1" applyProtection="1">
      <alignment horizontal="center" vertical="top"/>
    </xf>
    <xf numFmtId="6" fontId="7" fillId="2" borderId="0" xfId="1" applyNumberFormat="1" applyFont="1" applyFill="1" applyBorder="1" applyAlignment="1" applyProtection="1">
      <alignment horizontal="right"/>
      <protection locked="0"/>
    </xf>
    <xf numFmtId="6" fontId="6" fillId="2" borderId="0" xfId="1" applyNumberFormat="1" applyFont="1" applyFill="1" applyAlignment="1" applyProtection="1">
      <alignment horizontal="right"/>
      <protection locked="0"/>
    </xf>
    <xf numFmtId="0" fontId="6" fillId="2" borderId="0" xfId="0" applyFont="1" applyFill="1" applyBorder="1" applyAlignment="1" applyProtection="1">
      <alignment horizontal="left"/>
    </xf>
    <xf numFmtId="6" fontId="6" fillId="2" borderId="0" xfId="1" applyNumberFormat="1" applyFont="1" applyFill="1" applyBorder="1" applyAlignment="1" applyProtection="1">
      <alignment horizontal="left" vertical="top" wrapText="1"/>
    </xf>
    <xf numFmtId="0" fontId="6" fillId="2" borderId="0" xfId="0" applyFont="1" applyFill="1" applyAlignment="1" applyProtection="1">
      <alignment horizontal="left"/>
    </xf>
    <xf numFmtId="0" fontId="7" fillId="2" borderId="4" xfId="0" applyFont="1" applyFill="1" applyBorder="1"/>
    <xf numFmtId="0" fontId="7" fillId="2" borderId="15" xfId="0" applyFont="1" applyFill="1" applyBorder="1"/>
    <xf numFmtId="0" fontId="7" fillId="2" borderId="0" xfId="0" applyFont="1" applyFill="1" applyAlignment="1">
      <alignment horizontal="right" vertical="distributed"/>
    </xf>
    <xf numFmtId="0" fontId="7" fillId="2" borderId="16" xfId="0" applyFont="1" applyFill="1" applyBorder="1"/>
    <xf numFmtId="0" fontId="7" fillId="2" borderId="17" xfId="0" applyFont="1" applyFill="1" applyBorder="1"/>
    <xf numFmtId="0" fontId="7" fillId="2" borderId="18" xfId="0" applyFont="1" applyFill="1" applyBorder="1" applyAlignment="1">
      <alignment horizontal="right" vertical="distributed"/>
    </xf>
    <xf numFmtId="0" fontId="7" fillId="2" borderId="0" xfId="0" applyFont="1" applyFill="1" applyAlignment="1"/>
    <xf numFmtId="0" fontId="19" fillId="2" borderId="0" xfId="0" applyFont="1" applyFill="1" applyBorder="1" applyAlignment="1">
      <alignment horizontal="left"/>
    </xf>
    <xf numFmtId="172" fontId="7" fillId="2" borderId="0" xfId="2" applyNumberFormat="1" applyFont="1" applyFill="1" applyBorder="1" applyAlignment="1"/>
    <xf numFmtId="169" fontId="7" fillId="2" borderId="0" xfId="2" applyNumberFormat="1" applyFont="1" applyFill="1" applyBorder="1" applyAlignment="1"/>
    <xf numFmtId="6" fontId="7" fillId="2" borderId="0" xfId="0" applyNumberFormat="1" applyFont="1" applyFill="1" applyBorder="1" applyAlignment="1"/>
    <xf numFmtId="0" fontId="7" fillId="2" borderId="0" xfId="0" applyFont="1" applyFill="1" applyBorder="1" applyAlignment="1">
      <alignment horizontal="left"/>
    </xf>
    <xf numFmtId="6" fontId="7" fillId="2" borderId="0" xfId="2" applyNumberFormat="1" applyFont="1" applyFill="1" applyBorder="1" applyAlignment="1">
      <alignment horizontal="right"/>
    </xf>
    <xf numFmtId="5" fontId="7" fillId="2" borderId="0" xfId="0" applyNumberFormat="1" applyFont="1" applyFill="1" applyBorder="1" applyAlignment="1"/>
    <xf numFmtId="172" fontId="24" fillId="2" borderId="0" xfId="2" applyNumberFormat="1" applyFont="1" applyFill="1" applyBorder="1" applyAlignment="1"/>
    <xf numFmtId="0" fontId="7" fillId="2" borderId="0" xfId="0" applyFont="1" applyFill="1" applyAlignment="1" applyProtection="1">
      <alignment horizontal="left"/>
    </xf>
    <xf numFmtId="0" fontId="7" fillId="2" borderId="0" xfId="0" applyFont="1" applyFill="1" applyAlignment="1" applyProtection="1"/>
    <xf numFmtId="6" fontId="7" fillId="2" borderId="0" xfId="2" applyNumberFormat="1" applyFont="1" applyFill="1" applyBorder="1" applyAlignment="1" applyProtection="1">
      <alignment horizontal="right"/>
    </xf>
    <xf numFmtId="6" fontId="7" fillId="2" borderId="0" xfId="2" applyNumberFormat="1" applyFont="1" applyFill="1" applyBorder="1" applyAlignment="1" applyProtection="1"/>
    <xf numFmtId="6" fontId="7" fillId="2" borderId="0" xfId="0" applyNumberFormat="1" applyFont="1" applyFill="1" applyBorder="1" applyAlignment="1" applyProtection="1"/>
    <xf numFmtId="0" fontId="7" fillId="2" borderId="0" xfId="0" applyNumberFormat="1" applyFont="1" applyFill="1" applyAlignment="1"/>
    <xf numFmtId="0" fontId="17" fillId="0" borderId="8" xfId="0" applyFont="1" applyFill="1" applyBorder="1" applyAlignment="1" applyProtection="1">
      <alignment horizontal="center" vertical="center" wrapText="1"/>
    </xf>
    <xf numFmtId="0" fontId="17" fillId="0" borderId="14" xfId="0" applyFont="1" applyFill="1" applyBorder="1" applyAlignment="1" applyProtection="1">
      <alignment horizontal="center" vertical="center" wrapText="1"/>
    </xf>
    <xf numFmtId="6" fontId="17" fillId="0" borderId="7" xfId="2" applyNumberFormat="1" applyFont="1" applyFill="1" applyBorder="1" applyAlignment="1" applyProtection="1">
      <alignment horizontal="center" vertical="center" wrapText="1"/>
    </xf>
    <xf numFmtId="169" fontId="17" fillId="0" borderId="8" xfId="2" applyNumberFormat="1" applyFont="1" applyFill="1" applyBorder="1" applyAlignment="1" applyProtection="1">
      <alignment horizontal="center" vertical="center" wrapText="1"/>
    </xf>
    <xf numFmtId="5" fontId="17" fillId="0" borderId="8" xfId="2" applyNumberFormat="1" applyFont="1" applyFill="1" applyBorder="1" applyAlignment="1" applyProtection="1">
      <alignment horizontal="center" vertical="center" wrapText="1"/>
    </xf>
    <xf numFmtId="172" fontId="17" fillId="0" borderId="8" xfId="2" applyNumberFormat="1" applyFont="1" applyFill="1" applyBorder="1" applyAlignment="1" applyProtection="1">
      <alignment horizontal="center" vertical="center" wrapText="1"/>
    </xf>
    <xf numFmtId="6" fontId="17" fillId="0" borderId="8" xfId="2" applyNumberFormat="1" applyFont="1" applyFill="1" applyBorder="1" applyAlignment="1" applyProtection="1">
      <alignment horizontal="center" vertical="center" wrapText="1"/>
    </xf>
    <xf numFmtId="169" fontId="66" fillId="0" borderId="11" xfId="2" applyNumberFormat="1" applyFont="1" applyFill="1" applyBorder="1" applyAlignment="1" applyProtection="1">
      <alignment horizontal="center" vertical="center" wrapText="1"/>
    </xf>
    <xf numFmtId="0" fontId="66" fillId="2" borderId="19" xfId="0" applyNumberFormat="1" applyFont="1" applyFill="1" applyBorder="1" applyAlignment="1" applyProtection="1">
      <alignment horizontal="center" vertical="center"/>
    </xf>
    <xf numFmtId="0" fontId="66" fillId="2" borderId="20" xfId="0" applyNumberFormat="1" applyFont="1" applyFill="1" applyBorder="1" applyAlignment="1" applyProtection="1">
      <alignment horizontal="center" vertical="center"/>
    </xf>
    <xf numFmtId="0" fontId="66" fillId="2" borderId="21" xfId="0" applyNumberFormat="1" applyFont="1" applyFill="1" applyBorder="1" applyAlignment="1" applyProtection="1">
      <alignment horizontal="center" vertical="center"/>
    </xf>
    <xf numFmtId="0" fontId="1" fillId="0" borderId="8" xfId="0" applyFont="1" applyFill="1" applyBorder="1" applyAlignment="1" applyProtection="1">
      <alignment horizontal="left" vertical="center" wrapText="1"/>
    </xf>
    <xf numFmtId="0" fontId="1" fillId="0" borderId="14" xfId="0" applyFont="1" applyFill="1" applyBorder="1" applyAlignment="1" applyProtection="1">
      <alignment vertical="center" wrapText="1"/>
    </xf>
    <xf numFmtId="0" fontId="70" fillId="0" borderId="8" xfId="0" applyFont="1" applyFill="1" applyBorder="1" applyAlignment="1" applyProtection="1">
      <alignment horizontal="left" vertical="center"/>
    </xf>
    <xf numFmtId="0" fontId="70" fillId="0" borderId="14" xfId="0" applyFont="1" applyFill="1" applyBorder="1" applyAlignment="1" applyProtection="1">
      <alignment vertical="center" wrapText="1"/>
    </xf>
    <xf numFmtId="6" fontId="67" fillId="0" borderId="7" xfId="2" applyNumberFormat="1" applyFont="1" applyFill="1" applyBorder="1" applyAlignment="1">
      <alignment horizontal="right" vertical="center"/>
    </xf>
    <xf numFmtId="6" fontId="68" fillId="0" borderId="8" xfId="2" applyNumberFormat="1" applyFont="1" applyFill="1" applyBorder="1" applyAlignment="1" applyProtection="1">
      <alignment horizontal="right" vertical="center"/>
      <protection locked="0"/>
    </xf>
    <xf numFmtId="169" fontId="68" fillId="0" borderId="8" xfId="2" applyNumberFormat="1" applyFont="1" applyFill="1" applyBorder="1" applyAlignment="1" applyProtection="1">
      <alignment vertical="center"/>
    </xf>
    <xf numFmtId="169" fontId="69" fillId="0" borderId="8" xfId="2" applyNumberFormat="1" applyFont="1" applyFill="1" applyBorder="1" applyAlignment="1" applyProtection="1">
      <alignment vertical="center"/>
    </xf>
    <xf numFmtId="169" fontId="69" fillId="0" borderId="11" xfId="2" applyNumberFormat="1" applyFont="1" applyFill="1" applyBorder="1" applyAlignment="1" applyProtection="1">
      <alignment vertical="center"/>
    </xf>
    <xf numFmtId="5" fontId="68" fillId="0" borderId="8" xfId="2" applyNumberFormat="1" applyFont="1" applyFill="1" applyBorder="1" applyAlignment="1" applyProtection="1">
      <alignment vertical="center"/>
    </xf>
    <xf numFmtId="10" fontId="68" fillId="0" borderId="8" xfId="2" applyNumberFormat="1" applyFont="1" applyFill="1" applyBorder="1" applyAlignment="1" applyProtection="1">
      <alignment horizontal="right" vertical="center"/>
    </xf>
    <xf numFmtId="6" fontId="68" fillId="0" borderId="8" xfId="2" applyNumberFormat="1" applyFont="1" applyFill="1" applyBorder="1" applyAlignment="1" applyProtection="1">
      <alignment horizontal="right" vertical="center"/>
    </xf>
    <xf numFmtId="10" fontId="68" fillId="0" borderId="8" xfId="2" applyNumberFormat="1" applyFont="1" applyFill="1" applyBorder="1" applyAlignment="1" applyProtection="1">
      <alignment horizontal="right" vertical="center"/>
      <protection locked="0"/>
    </xf>
    <xf numFmtId="6" fontId="68" fillId="0" borderId="8" xfId="2" applyNumberFormat="1" applyFont="1" applyFill="1" applyBorder="1" applyAlignment="1">
      <alignment horizontal="right" vertical="center"/>
    </xf>
    <xf numFmtId="0" fontId="7" fillId="2" borderId="0" xfId="0" applyFont="1" applyFill="1" applyAlignment="1">
      <alignment horizontal="center" vertical="center" wrapText="1"/>
    </xf>
    <xf numFmtId="0" fontId="70" fillId="2" borderId="0" xfId="0" applyFont="1" applyFill="1" applyAlignment="1"/>
    <xf numFmtId="0" fontId="70" fillId="2" borderId="0" xfId="0" applyFont="1" applyFill="1" applyBorder="1" applyAlignment="1">
      <alignment wrapText="1"/>
    </xf>
    <xf numFmtId="0" fontId="7" fillId="2" borderId="0" xfId="0" applyFont="1" applyFill="1" applyBorder="1" applyAlignment="1">
      <alignment wrapText="1"/>
    </xf>
    <xf numFmtId="6" fontId="7" fillId="2" borderId="0" xfId="2" applyNumberFormat="1" applyFont="1" applyFill="1" applyBorder="1" applyAlignment="1">
      <alignment horizontal="right" vertical="center"/>
    </xf>
    <xf numFmtId="0" fontId="7" fillId="2" borderId="0" xfId="0" applyFont="1" applyFill="1" applyBorder="1" applyAlignment="1" applyProtection="1"/>
    <xf numFmtId="5" fontId="7" fillId="2" borderId="0" xfId="0" applyNumberFormat="1" applyFont="1" applyFill="1" applyBorder="1" applyAlignment="1" applyProtection="1"/>
    <xf numFmtId="169" fontId="10" fillId="2" borderId="0" xfId="2" applyNumberFormat="1" applyFont="1" applyFill="1" applyBorder="1" applyAlignment="1"/>
    <xf numFmtId="169" fontId="66" fillId="2" borderId="0" xfId="2" applyNumberFormat="1" applyFont="1" applyFill="1" applyBorder="1" applyAlignment="1" applyProtection="1">
      <alignment vertical="center"/>
    </xf>
    <xf numFmtId="6" fontId="17" fillId="2" borderId="0" xfId="2" applyNumberFormat="1" applyFont="1" applyFill="1" applyBorder="1" applyAlignment="1">
      <alignment horizontal="right" vertical="center"/>
    </xf>
    <xf numFmtId="5" fontId="66" fillId="2" borderId="0" xfId="2" applyNumberFormat="1" applyFont="1" applyFill="1" applyBorder="1" applyAlignment="1">
      <alignment vertical="center"/>
    </xf>
    <xf numFmtId="169" fontId="66" fillId="2" borderId="0" xfId="2" applyNumberFormat="1" applyFont="1" applyFill="1" applyBorder="1" applyAlignment="1">
      <alignment vertical="center"/>
    </xf>
    <xf numFmtId="172" fontId="17" fillId="2" borderId="0" xfId="2" applyNumberFormat="1" applyFont="1" applyFill="1" applyBorder="1" applyAlignment="1">
      <alignment vertical="center"/>
    </xf>
    <xf numFmtId="6" fontId="66" fillId="2" borderId="0" xfId="0" applyNumberFormat="1" applyFont="1" applyFill="1" applyBorder="1" applyAlignment="1">
      <alignment vertical="center"/>
    </xf>
    <xf numFmtId="6" fontId="17" fillId="2" borderId="0" xfId="0" applyNumberFormat="1" applyFont="1" applyFill="1" applyBorder="1" applyAlignment="1">
      <alignment vertical="center"/>
    </xf>
    <xf numFmtId="169" fontId="69" fillId="0" borderId="25" xfId="2" applyNumberFormat="1" applyFont="1" applyFill="1" applyBorder="1" applyAlignment="1" applyProtection="1">
      <alignment vertical="center"/>
    </xf>
    <xf numFmtId="6" fontId="66" fillId="2" borderId="4" xfId="2" applyNumberFormat="1" applyFont="1" applyFill="1" applyBorder="1" applyAlignment="1">
      <alignment horizontal="right" vertical="center"/>
    </xf>
    <xf numFmtId="6" fontId="17" fillId="2" borderId="4" xfId="2" applyNumberFormat="1" applyFont="1" applyFill="1" applyBorder="1" applyAlignment="1">
      <alignment horizontal="right" vertical="center"/>
    </xf>
    <xf numFmtId="6" fontId="66" fillId="2" borderId="4" xfId="2" applyNumberFormat="1" applyFont="1" applyFill="1" applyBorder="1" applyAlignment="1" applyProtection="1">
      <alignment horizontal="right" vertical="center"/>
    </xf>
    <xf numFmtId="169" fontId="66" fillId="2" borderId="4" xfId="2" applyNumberFormat="1" applyFont="1" applyFill="1" applyBorder="1" applyAlignment="1" applyProtection="1">
      <alignment vertical="center"/>
    </xf>
    <xf numFmtId="0" fontId="70" fillId="2" borderId="0" xfId="0" applyFont="1" applyFill="1" applyAlignment="1">
      <alignment horizontal="left" vertical="center"/>
    </xf>
    <xf numFmtId="0" fontId="17" fillId="2" borderId="4" xfId="0" applyFont="1" applyFill="1" applyBorder="1" applyAlignment="1">
      <alignment vertical="center" wrapText="1"/>
    </xf>
    <xf numFmtId="0" fontId="70" fillId="2" borderId="0" xfId="0" applyFont="1" applyFill="1" applyAlignment="1">
      <alignment vertical="center"/>
    </xf>
    <xf numFmtId="0" fontId="70" fillId="2" borderId="0" xfId="0" applyFont="1" applyFill="1" applyBorder="1" applyAlignment="1">
      <alignment horizontal="left" vertical="center"/>
    </xf>
    <xf numFmtId="0" fontId="17" fillId="2" borderId="16" xfId="0" applyFont="1" applyFill="1" applyBorder="1" applyAlignment="1">
      <alignment vertical="center" wrapText="1"/>
    </xf>
    <xf numFmtId="0" fontId="70" fillId="2" borderId="0" xfId="0" applyFont="1" applyFill="1" applyBorder="1" applyAlignment="1">
      <alignment vertical="center"/>
    </xf>
    <xf numFmtId="0" fontId="17" fillId="0" borderId="8" xfId="0" applyFont="1" applyFill="1" applyBorder="1" applyAlignment="1">
      <alignment horizontal="center" vertical="center" wrapText="1"/>
    </xf>
    <xf numFmtId="6" fontId="71" fillId="0" borderId="8" xfId="2" applyNumberFormat="1" applyFont="1" applyFill="1" applyBorder="1" applyAlignment="1">
      <alignment horizontal="center" vertical="center" wrapText="1"/>
    </xf>
    <xf numFmtId="6" fontId="17" fillId="0" borderId="8" xfId="2" applyNumberFormat="1" applyFont="1" applyFill="1" applyBorder="1" applyAlignment="1">
      <alignment horizontal="center" vertical="center" wrapText="1"/>
    </xf>
    <xf numFmtId="0" fontId="72" fillId="0" borderId="8" xfId="0" applyFont="1" applyFill="1" applyBorder="1" applyAlignment="1" applyProtection="1">
      <alignment horizontal="center" vertical="center" wrapText="1"/>
    </xf>
    <xf numFmtId="5" fontId="17" fillId="0" borderId="8" xfId="2" applyNumberFormat="1" applyFont="1" applyFill="1" applyBorder="1" applyAlignment="1">
      <alignment horizontal="center" vertical="center" wrapText="1"/>
    </xf>
    <xf numFmtId="172" fontId="17" fillId="0" borderId="8" xfId="2" applyNumberFormat="1" applyFont="1" applyFill="1" applyBorder="1" applyAlignment="1">
      <alignment horizontal="center" vertical="center" wrapText="1"/>
    </xf>
    <xf numFmtId="169" fontId="66" fillId="0" borderId="14" xfId="2" applyNumberFormat="1" applyFont="1" applyFill="1" applyBorder="1" applyAlignment="1" applyProtection="1">
      <alignment vertical="center" wrapText="1"/>
    </xf>
    <xf numFmtId="0" fontId="66" fillId="2" borderId="26" xfId="0" applyNumberFormat="1" applyFont="1" applyFill="1" applyBorder="1" applyAlignment="1">
      <alignment horizontal="center"/>
    </xf>
    <xf numFmtId="0" fontId="66" fillId="2" borderId="3" xfId="0" applyNumberFormat="1" applyFont="1" applyFill="1" applyBorder="1" applyAlignment="1">
      <alignment horizontal="center"/>
    </xf>
    <xf numFmtId="6" fontId="17" fillId="0" borderId="7" xfId="2" applyNumberFormat="1" applyFont="1" applyFill="1" applyBorder="1" applyAlignment="1">
      <alignment horizontal="center" vertical="center" wrapText="1"/>
    </xf>
    <xf numFmtId="0" fontId="7" fillId="2" borderId="0" xfId="0" applyFont="1" applyFill="1" applyBorder="1" applyAlignment="1" applyProtection="1">
      <alignment horizontal="left" vertical="top"/>
    </xf>
    <xf numFmtId="0" fontId="7" fillId="2" borderId="0" xfId="0" applyFont="1" applyFill="1" applyBorder="1" applyAlignment="1" applyProtection="1">
      <alignment vertical="top" wrapText="1"/>
    </xf>
    <xf numFmtId="6" fontId="10" fillId="2" borderId="0" xfId="2" applyNumberFormat="1" applyFont="1" applyFill="1" applyAlignment="1" applyProtection="1">
      <alignment horizontal="right"/>
    </xf>
    <xf numFmtId="169" fontId="10" fillId="2" borderId="0" xfId="2" applyNumberFormat="1" applyFont="1" applyFill="1" applyAlignment="1" applyProtection="1"/>
    <xf numFmtId="169" fontId="7" fillId="2" borderId="0" xfId="2" applyNumberFormat="1" applyFont="1" applyFill="1" applyAlignment="1" applyProtection="1"/>
    <xf numFmtId="0" fontId="1" fillId="0" borderId="8" xfId="0" applyFont="1" applyFill="1" applyBorder="1" applyAlignment="1" applyProtection="1">
      <alignment horizontal="left" vertical="top"/>
    </xf>
    <xf numFmtId="0" fontId="1" fillId="0" borderId="8" xfId="0" applyFont="1" applyFill="1" applyBorder="1" applyAlignment="1" applyProtection="1">
      <alignment vertical="top" wrapText="1"/>
    </xf>
    <xf numFmtId="6" fontId="67" fillId="0" borderId="8" xfId="2" applyNumberFormat="1" applyFont="1" applyFill="1" applyBorder="1" applyAlignment="1">
      <alignment horizontal="right" vertical="center" wrapText="1"/>
    </xf>
    <xf numFmtId="6" fontId="68" fillId="0" borderId="8" xfId="2" applyNumberFormat="1" applyFont="1" applyFill="1" applyBorder="1" applyAlignment="1">
      <alignment horizontal="right" wrapText="1"/>
    </xf>
    <xf numFmtId="0" fontId="68" fillId="0" borderId="8" xfId="0" applyFont="1" applyFill="1" applyBorder="1" applyAlignment="1" applyProtection="1">
      <alignment wrapText="1"/>
    </xf>
    <xf numFmtId="169" fontId="73" fillId="0" borderId="8" xfId="2" applyNumberFormat="1" applyFont="1" applyFill="1" applyBorder="1" applyAlignment="1" applyProtection="1"/>
    <xf numFmtId="173" fontId="69" fillId="0" borderId="14" xfId="4" applyNumberFormat="1" applyFont="1" applyFill="1" applyBorder="1" applyAlignment="1" applyProtection="1"/>
    <xf numFmtId="0" fontId="70" fillId="0" borderId="8" xfId="0" applyFont="1" applyFill="1" applyBorder="1" applyAlignment="1" applyProtection="1">
      <alignment horizontal="left" vertical="top"/>
    </xf>
    <xf numFmtId="0" fontId="70" fillId="0" borderId="8" xfId="0" applyFont="1" applyFill="1" applyBorder="1" applyAlignment="1" applyProtection="1">
      <alignment vertical="top" wrapText="1"/>
    </xf>
    <xf numFmtId="0" fontId="70" fillId="2" borderId="0" xfId="0" applyFont="1" applyFill="1" applyBorder="1" applyAlignment="1" applyProtection="1">
      <alignment horizontal="left" vertical="top"/>
    </xf>
    <xf numFmtId="0" fontId="70" fillId="2" borderId="0" xfId="0" applyFont="1" applyFill="1" applyBorder="1" applyAlignment="1" applyProtection="1">
      <alignment vertical="top" wrapText="1"/>
    </xf>
    <xf numFmtId="6" fontId="70" fillId="2" borderId="0" xfId="2" applyNumberFormat="1" applyFont="1" applyFill="1" applyBorder="1" applyAlignment="1">
      <alignment horizontal="right" vertical="center" wrapText="1"/>
    </xf>
    <xf numFmtId="6" fontId="70" fillId="2" borderId="0" xfId="2" applyNumberFormat="1" applyFont="1" applyFill="1" applyBorder="1" applyAlignment="1">
      <alignment horizontal="right" wrapText="1"/>
    </xf>
    <xf numFmtId="169" fontId="70" fillId="2" borderId="0" xfId="2" applyNumberFormat="1" applyFont="1" applyFill="1" applyBorder="1" applyAlignment="1"/>
    <xf numFmtId="5" fontId="70" fillId="2" borderId="0" xfId="0" applyNumberFormat="1" applyFont="1" applyFill="1" applyBorder="1" applyAlignment="1"/>
    <xf numFmtId="172" fontId="70" fillId="2" borderId="0" xfId="2" applyNumberFormat="1" applyFont="1" applyFill="1" applyBorder="1" applyAlignment="1">
      <alignment wrapText="1"/>
    </xf>
    <xf numFmtId="169" fontId="69" fillId="2" borderId="0" xfId="2" applyNumberFormat="1" applyFont="1" applyFill="1" applyBorder="1" applyAlignment="1" applyProtection="1"/>
    <xf numFmtId="6" fontId="70" fillId="2" borderId="0" xfId="0" applyNumberFormat="1" applyFont="1" applyFill="1" applyBorder="1" applyAlignment="1">
      <alignment wrapText="1"/>
    </xf>
    <xf numFmtId="6" fontId="70" fillId="2" borderId="0" xfId="0" applyNumberFormat="1" applyFont="1" applyFill="1" applyAlignment="1"/>
    <xf numFmtId="0" fontId="70" fillId="2" borderId="0" xfId="0" applyFont="1" applyFill="1" applyAlignment="1" applyProtection="1">
      <alignment horizontal="left"/>
    </xf>
    <xf numFmtId="6" fontId="70" fillId="2" borderId="0" xfId="2" applyNumberFormat="1" applyFont="1" applyFill="1" applyAlignment="1" applyProtection="1">
      <alignment horizontal="right"/>
    </xf>
    <xf numFmtId="6" fontId="69" fillId="2" borderId="0" xfId="2" applyNumberFormat="1" applyFont="1" applyFill="1" applyAlignment="1" applyProtection="1">
      <alignment horizontal="right"/>
    </xf>
    <xf numFmtId="0" fontId="70" fillId="2" borderId="0" xfId="0" applyFont="1" applyFill="1" applyAlignment="1" applyProtection="1"/>
    <xf numFmtId="5" fontId="69" fillId="2" borderId="0" xfId="2" applyNumberFormat="1" applyFont="1" applyFill="1" applyAlignment="1" applyProtection="1"/>
    <xf numFmtId="6" fontId="75" fillId="2" borderId="0" xfId="2" applyNumberFormat="1" applyFont="1" applyFill="1" applyAlignment="1" applyProtection="1">
      <alignment horizontal="right"/>
    </xf>
    <xf numFmtId="0" fontId="17" fillId="2" borderId="0" xfId="0"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0" fontId="17" fillId="2" borderId="16" xfId="0" applyFont="1" applyFill="1" applyBorder="1" applyAlignment="1">
      <alignment horizontal="left" vertical="center" wrapText="1"/>
    </xf>
    <xf numFmtId="0" fontId="32" fillId="2" borderId="17" xfId="0" applyFont="1" applyFill="1" applyBorder="1" applyAlignment="1">
      <alignment horizontal="left" vertical="center" wrapText="1"/>
    </xf>
    <xf numFmtId="0" fontId="32" fillId="2" borderId="0" xfId="0" applyFont="1" applyFill="1" applyAlignment="1" applyProtection="1">
      <alignment vertical="center"/>
    </xf>
    <xf numFmtId="6" fontId="36" fillId="2" borderId="0" xfId="1" applyNumberFormat="1" applyFont="1" applyFill="1" applyAlignment="1">
      <alignment horizontal="right" vertical="center"/>
    </xf>
    <xf numFmtId="6" fontId="32" fillId="2" borderId="17" xfId="1" applyNumberFormat="1" applyFont="1" applyFill="1" applyBorder="1" applyAlignment="1">
      <alignment vertical="center"/>
    </xf>
    <xf numFmtId="6" fontId="32" fillId="2" borderId="18" xfId="1" applyNumberFormat="1" applyFont="1" applyFill="1" applyBorder="1" applyAlignment="1">
      <alignment vertical="center"/>
    </xf>
    <xf numFmtId="0" fontId="32" fillId="3" borderId="8" xfId="0" applyFont="1" applyFill="1" applyBorder="1" applyAlignment="1" applyProtection="1">
      <alignment horizontal="center" vertical="top"/>
    </xf>
    <xf numFmtId="0" fontId="32" fillId="3" borderId="14" xfId="0" applyFont="1" applyFill="1" applyBorder="1" applyAlignment="1" applyProtection="1">
      <alignment horizontal="left" vertical="center" wrapText="1"/>
    </xf>
    <xf numFmtId="0" fontId="32" fillId="2" borderId="27" xfId="0" applyFont="1" applyFill="1" applyBorder="1" applyAlignment="1" applyProtection="1">
      <alignment horizontal="left" vertical="center" wrapText="1"/>
    </xf>
    <xf numFmtId="0" fontId="32" fillId="0" borderId="0" xfId="0" applyFont="1" applyFill="1" applyBorder="1"/>
    <xf numFmtId="0" fontId="32" fillId="2" borderId="28" xfId="0" applyFont="1" applyFill="1" applyBorder="1" applyAlignment="1" applyProtection="1">
      <alignment horizontal="left" vertical="center" wrapText="1"/>
    </xf>
    <xf numFmtId="0" fontId="32" fillId="5" borderId="8" xfId="0" applyFont="1" applyFill="1" applyBorder="1" applyAlignment="1" applyProtection="1">
      <alignment horizontal="center"/>
    </xf>
    <xf numFmtId="0" fontId="32" fillId="5" borderId="14" xfId="0" applyFont="1" applyFill="1" applyBorder="1" applyAlignment="1" applyProtection="1">
      <alignment horizontal="left" vertical="center" wrapText="1"/>
    </xf>
    <xf numFmtId="0" fontId="32" fillId="5" borderId="8" xfId="0" applyFont="1" applyFill="1" applyBorder="1" applyAlignment="1" applyProtection="1">
      <alignment horizontal="center" vertical="top"/>
    </xf>
    <xf numFmtId="0" fontId="32" fillId="8" borderId="8" xfId="0" applyFont="1" applyFill="1" applyBorder="1" applyAlignment="1" applyProtection="1">
      <alignment horizontal="center" vertical="top"/>
    </xf>
    <xf numFmtId="0" fontId="32" fillId="8" borderId="14" xfId="0" applyFont="1" applyFill="1" applyBorder="1" applyAlignment="1" applyProtection="1">
      <alignment horizontal="left" vertical="center" wrapText="1"/>
    </xf>
    <xf numFmtId="0" fontId="32" fillId="9" borderId="8" xfId="0" applyFont="1" applyFill="1" applyBorder="1" applyAlignment="1" applyProtection="1">
      <alignment horizontal="center" vertical="top"/>
    </xf>
    <xf numFmtId="0" fontId="32" fillId="9" borderId="14" xfId="0" applyFont="1" applyFill="1" applyBorder="1" applyAlignment="1" applyProtection="1">
      <alignment horizontal="left" vertical="center" wrapText="1"/>
    </xf>
    <xf numFmtId="0" fontId="32" fillId="10" borderId="8" xfId="0" applyFont="1" applyFill="1" applyBorder="1" applyAlignment="1" applyProtection="1">
      <alignment horizontal="center" vertical="top"/>
    </xf>
    <xf numFmtId="0" fontId="32" fillId="10" borderId="14" xfId="0" applyFont="1" applyFill="1" applyBorder="1" applyAlignment="1" applyProtection="1">
      <alignment horizontal="left" vertical="center" wrapText="1"/>
    </xf>
    <xf numFmtId="0" fontId="32" fillId="11" borderId="8" xfId="0" applyFont="1" applyFill="1" applyBorder="1" applyAlignment="1" applyProtection="1">
      <alignment horizontal="center" vertical="top"/>
    </xf>
    <xf numFmtId="0" fontId="32" fillId="11" borderId="14" xfId="0" applyFont="1" applyFill="1" applyBorder="1" applyAlignment="1" applyProtection="1">
      <alignment horizontal="left" vertical="center" wrapText="1"/>
    </xf>
    <xf numFmtId="0" fontId="32" fillId="12" borderId="14" xfId="0" applyFont="1" applyFill="1" applyBorder="1" applyAlignment="1" applyProtection="1">
      <alignment horizontal="left" vertical="center" wrapText="1"/>
    </xf>
    <xf numFmtId="0" fontId="32" fillId="2" borderId="29" xfId="0" applyFont="1" applyFill="1" applyBorder="1" applyAlignment="1" applyProtection="1">
      <alignment horizontal="left" vertical="center" wrapText="1"/>
    </xf>
    <xf numFmtId="0" fontId="1" fillId="2" borderId="8" xfId="0" applyFont="1" applyFill="1" applyBorder="1" applyAlignment="1" applyProtection="1">
      <alignment horizontal="left" vertical="top"/>
    </xf>
    <xf numFmtId="5" fontId="1" fillId="2" borderId="8" xfId="2" applyNumberFormat="1" applyFont="1" applyFill="1" applyBorder="1" applyAlignment="1" applyProtection="1">
      <alignment horizontal="left" vertical="center" wrapText="1"/>
    </xf>
    <xf numFmtId="6" fontId="67" fillId="2" borderId="8" xfId="2" applyNumberFormat="1" applyFont="1" applyFill="1" applyBorder="1" applyAlignment="1" applyProtection="1">
      <alignment horizontal="right" vertical="center" wrapText="1"/>
    </xf>
    <xf numFmtId="0" fontId="68" fillId="2" borderId="8" xfId="0" applyFont="1" applyFill="1" applyBorder="1" applyAlignment="1" applyProtection="1">
      <alignment horizontal="left" vertical="top"/>
    </xf>
    <xf numFmtId="172" fontId="68" fillId="2" borderId="8" xfId="2"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top"/>
    </xf>
    <xf numFmtId="6" fontId="70" fillId="2" borderId="0" xfId="0" applyNumberFormat="1" applyFont="1" applyFill="1" applyAlignment="1" applyProtection="1">
      <alignment horizontal="right" vertical="center"/>
    </xf>
    <xf numFmtId="6" fontId="34" fillId="2" borderId="0" xfId="0" applyNumberFormat="1" applyFont="1" applyFill="1" applyAlignment="1" applyProtection="1">
      <alignment horizontal="right" vertical="center"/>
    </xf>
    <xf numFmtId="0" fontId="34" fillId="2" borderId="8" xfId="0" applyFont="1" applyFill="1" applyBorder="1" applyAlignment="1" applyProtection="1">
      <alignment horizontal="left" vertical="top"/>
    </xf>
    <xf numFmtId="0" fontId="34" fillId="2" borderId="8" xfId="0" applyFont="1" applyFill="1" applyBorder="1" applyAlignment="1" applyProtection="1">
      <alignment vertical="center" wrapText="1"/>
    </xf>
    <xf numFmtId="0" fontId="68" fillId="2" borderId="0" xfId="0" applyFont="1" applyFill="1" applyAlignment="1" applyProtection="1">
      <alignment horizontal="left"/>
    </xf>
    <xf numFmtId="0" fontId="70" fillId="2" borderId="0" xfId="0" applyFont="1" applyFill="1" applyAlignment="1">
      <alignment horizontal="left"/>
    </xf>
    <xf numFmtId="6" fontId="70" fillId="2" borderId="0" xfId="0" applyNumberFormat="1" applyFont="1" applyFill="1" applyAlignment="1">
      <alignment horizontal="right"/>
    </xf>
    <xf numFmtId="0" fontId="7" fillId="2" borderId="0" xfId="0" applyFont="1" applyFill="1" applyAlignment="1">
      <alignment horizontal="right"/>
    </xf>
    <xf numFmtId="0" fontId="34" fillId="2" borderId="0" xfId="0" applyFont="1" applyFill="1" applyProtection="1"/>
    <xf numFmtId="0" fontId="0" fillId="2" borderId="0" xfId="0" applyFill="1" applyProtection="1"/>
    <xf numFmtId="6" fontId="7" fillId="2" borderId="0" xfId="0" applyNumberFormat="1" applyFont="1" applyFill="1" applyAlignment="1" applyProtection="1">
      <alignment horizontal="right"/>
    </xf>
    <xf numFmtId="6" fontId="10" fillId="2" borderId="0" xfId="0" applyNumberFormat="1" applyFont="1" applyFill="1" applyAlignment="1" applyProtection="1">
      <alignment horizontal="right"/>
    </xf>
    <xf numFmtId="6" fontId="7" fillId="2" borderId="0" xfId="0" applyNumberFormat="1" applyFont="1" applyFill="1" applyAlignment="1" applyProtection="1"/>
    <xf numFmtId="9" fontId="10" fillId="2" borderId="0" xfId="11" applyFont="1" applyFill="1" applyAlignment="1" applyProtection="1">
      <alignment horizontal="right"/>
    </xf>
    <xf numFmtId="6" fontId="7" fillId="2" borderId="0" xfId="0" applyNumberFormat="1" applyFont="1" applyFill="1" applyAlignment="1"/>
    <xf numFmtId="0" fontId="70" fillId="2" borderId="0" xfId="0" applyFont="1" applyFill="1" applyAlignment="1" applyProtection="1">
      <alignment vertical="center" wrapText="1"/>
    </xf>
    <xf numFmtId="0" fontId="34" fillId="2" borderId="0" xfId="0" applyFont="1" applyFill="1" applyAlignment="1" applyProtection="1">
      <alignment vertical="center" wrapText="1"/>
    </xf>
    <xf numFmtId="0" fontId="68" fillId="2" borderId="8" xfId="0" applyFont="1" applyFill="1" applyBorder="1" applyAlignment="1" applyProtection="1">
      <alignment vertical="center" wrapText="1"/>
    </xf>
    <xf numFmtId="172" fontId="68" fillId="2" borderId="24" xfId="2" applyNumberFormat="1" applyFont="1" applyFill="1" applyBorder="1" applyAlignment="1" applyProtection="1">
      <alignment horizontal="left" vertical="center" wrapText="1"/>
    </xf>
    <xf numFmtId="6" fontId="67" fillId="2" borderId="24" xfId="2" applyNumberFormat="1"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17" fillId="2" borderId="4" xfId="0" applyFont="1" applyFill="1" applyBorder="1" applyAlignment="1" applyProtection="1">
      <alignment vertical="center" wrapText="1"/>
    </xf>
    <xf numFmtId="6" fontId="69" fillId="2" borderId="8" xfId="0" applyNumberFormat="1" applyFont="1" applyFill="1" applyBorder="1" applyAlignment="1" applyProtection="1"/>
    <xf numFmtId="0" fontId="34" fillId="2" borderId="0" xfId="0" applyFont="1" applyFill="1" applyAlignment="1" applyProtection="1"/>
    <xf numFmtId="6" fontId="69" fillId="2" borderId="0" xfId="0" applyNumberFormat="1" applyFont="1" applyFill="1" applyBorder="1" applyAlignment="1" applyProtection="1">
      <alignment horizontal="right"/>
    </xf>
    <xf numFmtId="6" fontId="70" fillId="2" borderId="0" xfId="0" applyNumberFormat="1" applyFont="1" applyFill="1" applyAlignment="1" applyProtection="1"/>
    <xf numFmtId="5" fontId="69" fillId="2" borderId="30" xfId="2" applyNumberFormat="1" applyFont="1" applyFill="1" applyBorder="1" applyAlignment="1" applyProtection="1"/>
    <xf numFmtId="172" fontId="69" fillId="2" borderId="30" xfId="2" applyNumberFormat="1" applyFont="1" applyFill="1" applyBorder="1" applyAlignment="1" applyProtection="1"/>
    <xf numFmtId="5" fontId="69" fillId="2" borderId="31" xfId="2" applyNumberFormat="1" applyFont="1" applyFill="1" applyBorder="1" applyAlignment="1" applyProtection="1"/>
    <xf numFmtId="169" fontId="69" fillId="2" borderId="30" xfId="2" applyNumberFormat="1" applyFont="1" applyFill="1" applyBorder="1" applyAlignment="1" applyProtection="1"/>
    <xf numFmtId="0" fontId="34" fillId="2" borderId="32" xfId="0" applyFont="1" applyFill="1" applyBorder="1" applyProtection="1"/>
    <xf numFmtId="0" fontId="34" fillId="2" borderId="33" xfId="0" applyFont="1" applyFill="1" applyBorder="1" applyProtection="1"/>
    <xf numFmtId="172" fontId="69" fillId="2" borderId="31" xfId="2" applyNumberFormat="1" applyFont="1" applyFill="1" applyBorder="1" applyAlignment="1" applyProtection="1"/>
    <xf numFmtId="0" fontId="34" fillId="2" borderId="34" xfId="0" applyFont="1" applyFill="1" applyBorder="1" applyProtection="1"/>
    <xf numFmtId="6" fontId="69" fillId="2" borderId="31" xfId="0" applyNumberFormat="1" applyFont="1" applyFill="1" applyBorder="1" applyAlignment="1" applyProtection="1"/>
    <xf numFmtId="0" fontId="34" fillId="2" borderId="31" xfId="0" applyFont="1" applyFill="1" applyBorder="1" applyProtection="1"/>
    <xf numFmtId="169" fontId="69" fillId="2" borderId="35" xfId="2" applyNumberFormat="1" applyFont="1" applyFill="1" applyBorder="1" applyAlignment="1" applyProtection="1"/>
    <xf numFmtId="6" fontId="69" fillId="2" borderId="35" xfId="0" applyNumberFormat="1" applyFont="1" applyFill="1" applyBorder="1" applyAlignment="1" applyProtection="1"/>
    <xf numFmtId="0" fontId="34" fillId="2" borderId="35" xfId="0" applyFont="1" applyFill="1" applyBorder="1" applyProtection="1"/>
    <xf numFmtId="6" fontId="34" fillId="2" borderId="31" xfId="0" applyNumberFormat="1" applyFont="1" applyFill="1" applyBorder="1" applyAlignment="1" applyProtection="1"/>
    <xf numFmtId="6" fontId="7" fillId="2" borderId="31" xfId="0" applyNumberFormat="1" applyFont="1" applyFill="1" applyBorder="1" applyAlignment="1" applyProtection="1"/>
    <xf numFmtId="6" fontId="1" fillId="2" borderId="34" xfId="0" applyNumberFormat="1" applyFont="1" applyFill="1" applyBorder="1" applyAlignment="1" applyProtection="1"/>
    <xf numFmtId="6" fontId="10" fillId="2" borderId="31" xfId="0" applyNumberFormat="1" applyFont="1" applyFill="1" applyBorder="1" applyAlignment="1" applyProtection="1"/>
    <xf numFmtId="6" fontId="1" fillId="2" borderId="31" xfId="0" applyNumberFormat="1" applyFont="1" applyFill="1" applyBorder="1" applyAlignment="1" applyProtection="1"/>
    <xf numFmtId="0" fontId="7" fillId="2" borderId="31" xfId="0" applyFont="1" applyFill="1" applyBorder="1" applyAlignment="1" applyProtection="1"/>
    <xf numFmtId="0" fontId="1" fillId="2" borderId="31" xfId="0" applyFont="1" applyFill="1" applyBorder="1" applyAlignment="1" applyProtection="1"/>
    <xf numFmtId="6" fontId="69" fillId="2" borderId="8" xfId="2" applyNumberFormat="1" applyFont="1" applyFill="1" applyBorder="1" applyAlignment="1" applyProtection="1">
      <alignment vertical="center" wrapText="1"/>
    </xf>
    <xf numFmtId="6" fontId="69" fillId="0" borderId="34" xfId="0" applyNumberFormat="1" applyFont="1" applyFill="1" applyBorder="1" applyAlignment="1" applyProtection="1">
      <alignment vertical="center"/>
    </xf>
    <xf numFmtId="6" fontId="69" fillId="0" borderId="8" xfId="0" applyNumberFormat="1" applyFont="1" applyFill="1" applyBorder="1" applyAlignment="1" applyProtection="1">
      <alignment vertical="center"/>
    </xf>
    <xf numFmtId="6" fontId="69" fillId="0" borderId="8" xfId="2" applyNumberFormat="1" applyFont="1" applyFill="1" applyBorder="1" applyAlignment="1" applyProtection="1">
      <alignment vertical="center" wrapText="1"/>
    </xf>
    <xf numFmtId="0" fontId="70" fillId="2" borderId="16" xfId="0" applyFont="1" applyFill="1" applyBorder="1" applyAlignment="1" applyProtection="1">
      <alignment wrapText="1"/>
    </xf>
    <xf numFmtId="6" fontId="69" fillId="2" borderId="17" xfId="2" applyNumberFormat="1" applyFont="1" applyFill="1" applyBorder="1" applyAlignment="1" applyProtection="1">
      <alignment horizontal="right" vertical="center"/>
    </xf>
    <xf numFmtId="6" fontId="70" fillId="2" borderId="17" xfId="2" applyNumberFormat="1" applyFont="1" applyFill="1" applyBorder="1" applyAlignment="1" applyProtection="1">
      <alignment horizontal="right"/>
    </xf>
    <xf numFmtId="6" fontId="69" fillId="2" borderId="17" xfId="2" applyNumberFormat="1" applyFont="1" applyFill="1" applyBorder="1" applyAlignment="1" applyProtection="1">
      <alignment horizontal="right"/>
    </xf>
    <xf numFmtId="6" fontId="69" fillId="2" borderId="36" xfId="2" applyNumberFormat="1" applyFont="1" applyFill="1" applyBorder="1" applyAlignment="1" applyProtection="1">
      <alignment horizontal="right"/>
    </xf>
    <xf numFmtId="6" fontId="69" fillId="2" borderId="37" xfId="2" applyNumberFormat="1" applyFont="1" applyFill="1" applyBorder="1" applyAlignment="1" applyProtection="1">
      <alignment horizontal="right"/>
    </xf>
    <xf numFmtId="6" fontId="69" fillId="2" borderId="38" xfId="2" applyNumberFormat="1" applyFont="1" applyFill="1" applyBorder="1" applyAlignment="1" applyProtection="1"/>
    <xf numFmtId="6" fontId="69" fillId="2" borderId="38" xfId="2" applyNumberFormat="1" applyFont="1" applyFill="1" applyBorder="1" applyAlignment="1" applyProtection="1">
      <alignment horizontal="right"/>
    </xf>
    <xf numFmtId="0" fontId="70" fillId="2" borderId="0" xfId="0" applyFont="1" applyFill="1" applyBorder="1" applyAlignment="1" applyProtection="1">
      <alignment wrapText="1"/>
    </xf>
    <xf numFmtId="6" fontId="69" fillId="2" borderId="0" xfId="2" applyNumberFormat="1" applyFont="1" applyFill="1" applyBorder="1" applyAlignment="1" applyProtection="1">
      <alignment horizontal="right" vertical="center"/>
    </xf>
    <xf numFmtId="6" fontId="74" fillId="2" borderId="0" xfId="2" applyNumberFormat="1" applyFont="1" applyFill="1" applyBorder="1" applyAlignment="1" applyProtection="1">
      <alignment horizontal="right" vertical="center"/>
    </xf>
    <xf numFmtId="0" fontId="19" fillId="2" borderId="0" xfId="0" applyFont="1" applyFill="1" applyAlignment="1">
      <alignment horizontal="left"/>
    </xf>
    <xf numFmtId="0" fontId="1" fillId="2" borderId="0" xfId="0" applyFont="1" applyFill="1"/>
    <xf numFmtId="0" fontId="32" fillId="2" borderId="0" xfId="0" applyFont="1" applyFill="1" applyAlignment="1">
      <alignment horizontal="center"/>
    </xf>
    <xf numFmtId="0" fontId="32" fillId="2" borderId="0" xfId="0" applyFont="1" applyFill="1" applyAlignment="1" applyProtection="1">
      <alignment horizontal="center"/>
      <protection locked="0"/>
    </xf>
    <xf numFmtId="165" fontId="30" fillId="0" borderId="14" xfId="0" applyNumberFormat="1" applyFont="1" applyBorder="1" applyAlignment="1">
      <alignment horizontal="center" vertical="center" wrapText="1"/>
    </xf>
    <xf numFmtId="165" fontId="30" fillId="0" borderId="8" xfId="0" applyNumberFormat="1" applyFont="1" applyBorder="1" applyAlignment="1">
      <alignment horizontal="center" vertical="center" wrapText="1"/>
    </xf>
    <xf numFmtId="0" fontId="17" fillId="2" borderId="0" xfId="0" applyFont="1" applyFill="1"/>
    <xf numFmtId="0" fontId="7" fillId="2" borderId="0" xfId="0" applyFont="1" applyFill="1" applyBorder="1" applyProtection="1">
      <protection locked="0"/>
    </xf>
    <xf numFmtId="0" fontId="8" fillId="2" borderId="0" xfId="0" applyFont="1" applyFill="1" applyAlignment="1">
      <alignment horizontal="left"/>
    </xf>
    <xf numFmtId="165" fontId="7" fillId="2" borderId="0" xfId="0" applyNumberFormat="1" applyFont="1" applyFill="1" applyAlignment="1"/>
    <xf numFmtId="165" fontId="7" fillId="2" borderId="0" xfId="0" applyNumberFormat="1" applyFont="1" applyFill="1" applyAlignment="1">
      <alignment horizontal="left"/>
    </xf>
    <xf numFmtId="165" fontId="1" fillId="2" borderId="0" xfId="0" applyNumberFormat="1" applyFont="1" applyFill="1" applyAlignment="1"/>
    <xf numFmtId="0" fontId="49" fillId="2" borderId="0" xfId="0" applyFont="1" applyFill="1" applyAlignment="1">
      <alignment horizontal="left" indent="10"/>
    </xf>
    <xf numFmtId="0" fontId="7" fillId="2" borderId="0" xfId="0" applyFont="1" applyFill="1" applyAlignment="1">
      <alignment horizontal="left" indent="10"/>
    </xf>
    <xf numFmtId="0" fontId="60" fillId="2" borderId="0" xfId="0" applyFont="1" applyFill="1" applyAlignment="1">
      <alignment horizontal="left" indent="5"/>
    </xf>
    <xf numFmtId="165" fontId="17" fillId="2" borderId="0" xfId="0" applyNumberFormat="1" applyFont="1" applyFill="1" applyAlignment="1">
      <alignment horizontal="center" vertical="center"/>
    </xf>
    <xf numFmtId="0" fontId="17" fillId="2" borderId="0" xfId="0" applyFont="1" applyFill="1" applyAlignment="1">
      <alignment horizontal="center" vertical="center"/>
    </xf>
    <xf numFmtId="0" fontId="30" fillId="0" borderId="8" xfId="0" applyFont="1" applyFill="1" applyBorder="1" applyAlignment="1">
      <alignment horizontal="center" vertical="center" wrapText="1"/>
    </xf>
    <xf numFmtId="0" fontId="7" fillId="2" borderId="0" xfId="0" applyNumberFormat="1" applyFont="1" applyFill="1" applyBorder="1" applyAlignment="1">
      <alignment horizontal="center"/>
    </xf>
    <xf numFmtId="0" fontId="7" fillId="2" borderId="0" xfId="0" applyNumberFormat="1" applyFont="1" applyFill="1" applyAlignment="1">
      <alignment horizontal="center"/>
    </xf>
    <xf numFmtId="6" fontId="7" fillId="2" borderId="0" xfId="0" applyNumberFormat="1" applyFont="1" applyFill="1" applyAlignment="1">
      <alignment horizontal="right"/>
    </xf>
    <xf numFmtId="165" fontId="9" fillId="2" borderId="0" xfId="11" applyNumberFormat="1" applyFont="1" applyFill="1" applyAlignment="1" applyProtection="1">
      <alignment horizontal="left"/>
    </xf>
    <xf numFmtId="0" fontId="8" fillId="2" borderId="0" xfId="0" applyNumberFormat="1" applyFont="1" applyFill="1" applyAlignment="1">
      <alignment horizontal="center"/>
    </xf>
    <xf numFmtId="0" fontId="17" fillId="2" borderId="8" xfId="0" applyNumberFormat="1" applyFont="1" applyFill="1" applyBorder="1" applyAlignment="1">
      <alignment horizontal="center"/>
    </xf>
    <xf numFmtId="0" fontId="8" fillId="0" borderId="8" xfId="0" applyFont="1" applyBorder="1" applyAlignment="1" applyProtection="1">
      <alignment horizontal="left"/>
    </xf>
    <xf numFmtId="165" fontId="11" fillId="2" borderId="0" xfId="11" applyNumberFormat="1" applyFont="1" applyFill="1" applyAlignment="1">
      <alignment horizontal="left" wrapText="1"/>
    </xf>
    <xf numFmtId="0" fontId="5" fillId="2" borderId="0" xfId="0" applyFont="1" applyFill="1" applyAlignment="1">
      <alignment horizontal="left"/>
    </xf>
    <xf numFmtId="0" fontId="30" fillId="0" borderId="8" xfId="0" applyFont="1" applyBorder="1" applyAlignment="1">
      <alignment horizontal="center" wrapText="1"/>
    </xf>
    <xf numFmtId="0" fontId="30" fillId="0" borderId="8" xfId="0" applyFont="1" applyFill="1" applyBorder="1" applyAlignment="1">
      <alignment horizontal="center"/>
    </xf>
    <xf numFmtId="0" fontId="30" fillId="13" borderId="8" xfId="0" applyFont="1" applyFill="1" applyBorder="1" applyAlignment="1">
      <alignment horizontal="center"/>
    </xf>
    <xf numFmtId="6" fontId="30" fillId="0" borderId="8" xfId="0" applyNumberFormat="1" applyFont="1" applyBorder="1" applyAlignment="1">
      <alignment horizontal="center"/>
    </xf>
    <xf numFmtId="0" fontId="30" fillId="0" borderId="8" xfId="0" applyFont="1" applyBorder="1" applyAlignment="1">
      <alignment horizontal="center"/>
    </xf>
    <xf numFmtId="0" fontId="30" fillId="13" borderId="8" xfId="0" applyFont="1" applyFill="1" applyBorder="1" applyAlignment="1">
      <alignment horizontal="center" wrapText="1"/>
    </xf>
    <xf numFmtId="49" fontId="30" fillId="0" borderId="8" xfId="0" applyNumberFormat="1" applyFont="1" applyFill="1" applyBorder="1" applyAlignment="1">
      <alignment horizontal="center"/>
    </xf>
    <xf numFmtId="49" fontId="81" fillId="0" borderId="8" xfId="11" applyNumberFormat="1" applyFont="1" applyFill="1" applyBorder="1" applyAlignment="1" applyProtection="1">
      <alignment horizontal="center" wrapText="1"/>
    </xf>
    <xf numFmtId="49" fontId="30" fillId="0" borderId="8" xfId="11" applyNumberFormat="1" applyFont="1" applyFill="1" applyBorder="1" applyAlignment="1" applyProtection="1">
      <alignment horizontal="center" wrapText="1"/>
    </xf>
    <xf numFmtId="0" fontId="17" fillId="2" borderId="0" xfId="0" applyFont="1" applyFill="1" applyAlignment="1">
      <alignment horizontal="left"/>
    </xf>
    <xf numFmtId="0" fontId="37" fillId="2" borderId="0" xfId="0" applyFont="1" applyFill="1" applyAlignment="1">
      <alignment horizontal="left"/>
    </xf>
    <xf numFmtId="0" fontId="32" fillId="2" borderId="0" xfId="0" applyFont="1" applyFill="1" applyAlignment="1">
      <alignment horizontal="left"/>
    </xf>
    <xf numFmtId="0" fontId="5" fillId="2" borderId="0" xfId="0" applyFont="1" applyFill="1" applyBorder="1" applyAlignment="1">
      <alignment horizontal="center" vertical="center" wrapText="1"/>
    </xf>
    <xf numFmtId="165" fontId="32" fillId="2" borderId="0" xfId="0" applyNumberFormat="1" applyFont="1" applyFill="1" applyBorder="1" applyAlignment="1">
      <alignment horizontal="left"/>
    </xf>
    <xf numFmtId="0" fontId="32" fillId="2" borderId="0" xfId="0" applyFont="1" applyFill="1" applyBorder="1"/>
    <xf numFmtId="0" fontId="32" fillId="2" borderId="0" xfId="0" applyFont="1" applyFill="1" applyBorder="1" applyProtection="1">
      <protection locked="0"/>
    </xf>
    <xf numFmtId="0" fontId="6" fillId="2" borderId="0" xfId="0" applyFont="1" applyFill="1" applyBorder="1" applyProtection="1">
      <protection locked="0"/>
    </xf>
    <xf numFmtId="0" fontId="6" fillId="2" borderId="0" xfId="0" applyFont="1" applyFill="1" applyBorder="1" applyAlignment="1">
      <alignment horizontal="left" wrapText="1"/>
    </xf>
    <xf numFmtId="0" fontId="20" fillId="2" borderId="0" xfId="0" applyFont="1" applyFill="1" applyAlignment="1" applyProtection="1">
      <alignment horizontal="left"/>
    </xf>
    <xf numFmtId="0" fontId="6" fillId="2" borderId="0" xfId="0" applyFont="1" applyFill="1" applyBorder="1" applyAlignment="1" applyProtection="1">
      <alignment horizontal="left" wrapText="1"/>
    </xf>
    <xf numFmtId="0" fontId="5"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6" fillId="2" borderId="0" xfId="0" applyFont="1" applyFill="1" applyBorder="1" applyAlignment="1" applyProtection="1">
      <alignment horizontal="left" vertical="center"/>
    </xf>
    <xf numFmtId="0" fontId="6" fillId="2" borderId="39" xfId="0" applyFont="1" applyFill="1" applyBorder="1" applyProtection="1"/>
    <xf numFmtId="0" fontId="5" fillId="2" borderId="0" xfId="0" applyFont="1" applyFill="1" applyBorder="1" applyAlignment="1" applyProtection="1">
      <alignment horizontal="center"/>
    </xf>
    <xf numFmtId="0" fontId="6" fillId="2" borderId="0" xfId="0" quotePrefix="1" applyFont="1" applyFill="1" applyBorder="1" applyAlignment="1" applyProtection="1">
      <alignment horizontal="center"/>
    </xf>
    <xf numFmtId="0" fontId="6" fillId="2" borderId="40" xfId="0" applyFont="1" applyFill="1" applyBorder="1" applyProtection="1"/>
    <xf numFmtId="0" fontId="32" fillId="2" borderId="0" xfId="0" applyFont="1" applyFill="1" applyBorder="1" applyProtection="1"/>
    <xf numFmtId="0" fontId="17" fillId="2" borderId="0" xfId="0" applyFont="1" applyFill="1" applyBorder="1" applyAlignment="1" applyProtection="1">
      <alignment horizontal="center"/>
    </xf>
    <xf numFmtId="0" fontId="6" fillId="2" borderId="41" xfId="0" applyFont="1" applyFill="1" applyBorder="1" applyProtection="1"/>
    <xf numFmtId="0" fontId="6" fillId="2" borderId="42" xfId="0" quotePrefix="1" applyFont="1" applyFill="1" applyBorder="1" applyAlignment="1" applyProtection="1">
      <alignment horizontal="center"/>
    </xf>
    <xf numFmtId="0" fontId="6" fillId="2" borderId="43" xfId="0" applyFont="1" applyFill="1" applyBorder="1" applyProtection="1"/>
    <xf numFmtId="0" fontId="6" fillId="2" borderId="44" xfId="0" applyFont="1" applyFill="1" applyBorder="1" applyProtection="1"/>
    <xf numFmtId="0" fontId="6" fillId="2" borderId="45" xfId="0" applyFont="1" applyFill="1" applyBorder="1" applyProtection="1"/>
    <xf numFmtId="0" fontId="32" fillId="2" borderId="0" xfId="0" applyFont="1" applyFill="1" applyProtection="1"/>
    <xf numFmtId="0" fontId="1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wrapText="1"/>
    </xf>
    <xf numFmtId="0" fontId="32" fillId="2" borderId="0" xfId="0" applyFont="1" applyFill="1" applyBorder="1" applyAlignment="1" applyProtection="1">
      <alignment horizontal="left" wrapText="1"/>
    </xf>
    <xf numFmtId="0" fontId="32" fillId="2" borderId="46" xfId="0" applyFont="1" applyFill="1" applyBorder="1" applyProtection="1">
      <protection locked="0"/>
    </xf>
    <xf numFmtId="0" fontId="32" fillId="2" borderId="47" xfId="0" applyFont="1" applyFill="1" applyBorder="1"/>
    <xf numFmtId="0" fontId="32" fillId="2" borderId="30" xfId="0" applyFont="1" applyFill="1" applyBorder="1" applyProtection="1">
      <protection locked="0"/>
    </xf>
    <xf numFmtId="0" fontId="32" fillId="2" borderId="35" xfId="0" applyFont="1" applyFill="1" applyBorder="1"/>
    <xf numFmtId="0" fontId="36" fillId="2" borderId="34" xfId="0" applyFont="1" applyFill="1" applyBorder="1"/>
    <xf numFmtId="0" fontId="36" fillId="2" borderId="48" xfId="0" applyFont="1" applyFill="1" applyBorder="1"/>
    <xf numFmtId="0" fontId="32" fillId="2" borderId="33" xfId="0" applyFont="1" applyFill="1" applyBorder="1" applyProtection="1">
      <protection locked="0"/>
    </xf>
    <xf numFmtId="0" fontId="32" fillId="2" borderId="32" xfId="0" applyFont="1" applyFill="1" applyBorder="1"/>
    <xf numFmtId="0" fontId="32" fillId="2" borderId="49" xfId="0" applyFont="1" applyFill="1" applyBorder="1" applyProtection="1">
      <protection locked="0"/>
    </xf>
    <xf numFmtId="0" fontId="32" fillId="2" borderId="48" xfId="0" applyFont="1" applyFill="1" applyBorder="1"/>
    <xf numFmtId="3" fontId="36" fillId="2" borderId="33" xfId="0" applyNumberFormat="1" applyFont="1" applyFill="1" applyBorder="1"/>
    <xf numFmtId="0" fontId="36" fillId="2" borderId="8" xfId="0" applyFont="1" applyFill="1" applyBorder="1"/>
    <xf numFmtId="0" fontId="36" fillId="2" borderId="11" xfId="0" applyFont="1" applyFill="1" applyBorder="1"/>
    <xf numFmtId="0" fontId="32" fillId="2" borderId="13" xfId="0" applyFont="1" applyFill="1" applyBorder="1" applyProtection="1">
      <protection locked="0"/>
    </xf>
    <xf numFmtId="0" fontId="32" fillId="2" borderId="14" xfId="0" applyFont="1" applyFill="1" applyBorder="1"/>
    <xf numFmtId="0" fontId="32" fillId="2" borderId="7" xfId="0" applyFont="1" applyFill="1" applyBorder="1" applyProtection="1">
      <protection locked="0"/>
    </xf>
    <xf numFmtId="0" fontId="32" fillId="2" borderId="11" xfId="0" applyFont="1" applyFill="1" applyBorder="1"/>
    <xf numFmtId="3" fontId="36" fillId="2" borderId="13" xfId="0" applyNumberFormat="1" applyFont="1" applyFill="1" applyBorder="1"/>
    <xf numFmtId="0" fontId="36" fillId="2" borderId="14" xfId="0" applyFont="1" applyFill="1" applyBorder="1"/>
    <xf numFmtId="0" fontId="36" fillId="2" borderId="24" xfId="0" applyFont="1" applyFill="1" applyBorder="1"/>
    <xf numFmtId="0" fontId="36" fillId="2" borderId="25" xfId="0" applyFont="1" applyFill="1" applyBorder="1"/>
    <xf numFmtId="0" fontId="36" fillId="2" borderId="22" xfId="0" applyFont="1" applyFill="1" applyBorder="1"/>
    <xf numFmtId="0" fontId="32" fillId="2" borderId="25" xfId="0" applyFont="1" applyFill="1" applyBorder="1"/>
    <xf numFmtId="3" fontId="36" fillId="2" borderId="50" xfId="0" applyNumberFormat="1" applyFont="1" applyFill="1" applyBorder="1"/>
    <xf numFmtId="0" fontId="36" fillId="2" borderId="31" xfId="0" applyFont="1" applyFill="1" applyBorder="1"/>
    <xf numFmtId="0" fontId="36" fillId="2" borderId="47" xfId="0" applyFont="1" applyFill="1" applyBorder="1"/>
    <xf numFmtId="170" fontId="32" fillId="2" borderId="31" xfId="0" applyNumberFormat="1" applyFont="1" applyFill="1" applyBorder="1"/>
    <xf numFmtId="0" fontId="36" fillId="2" borderId="30" xfId="0" applyFont="1" applyFill="1" applyBorder="1"/>
    <xf numFmtId="0" fontId="32" fillId="2" borderId="51" xfId="0" applyFont="1" applyFill="1" applyBorder="1" applyProtection="1">
      <protection locked="0"/>
    </xf>
    <xf numFmtId="0" fontId="36" fillId="2" borderId="15" xfId="0" applyFont="1" applyFill="1" applyBorder="1"/>
    <xf numFmtId="0" fontId="36" fillId="2" borderId="52" xfId="0" applyFont="1" applyFill="1" applyBorder="1"/>
    <xf numFmtId="0" fontId="32" fillId="2" borderId="53" xfId="0" applyFont="1" applyFill="1" applyBorder="1" applyProtection="1">
      <protection locked="0"/>
    </xf>
    <xf numFmtId="0" fontId="32" fillId="2" borderId="15" xfId="0" applyFont="1" applyFill="1" applyBorder="1"/>
    <xf numFmtId="0" fontId="32" fillId="2" borderId="54" xfId="0" applyFont="1" applyFill="1" applyBorder="1"/>
    <xf numFmtId="0" fontId="32" fillId="2" borderId="52" xfId="0" applyFont="1" applyFill="1" applyBorder="1"/>
    <xf numFmtId="0" fontId="32" fillId="2" borderId="53" xfId="0" applyFont="1" applyFill="1" applyBorder="1"/>
    <xf numFmtId="0" fontId="20" fillId="2" borderId="0" xfId="0" applyFont="1" applyFill="1" applyAlignment="1">
      <alignment horizontal="left"/>
    </xf>
    <xf numFmtId="0" fontId="32" fillId="2" borderId="0" xfId="0" applyFont="1" applyFill="1" applyBorder="1" applyAlignment="1"/>
    <xf numFmtId="0" fontId="5" fillId="2" borderId="0" xfId="0" applyFont="1" applyFill="1" applyBorder="1" applyAlignment="1">
      <alignment horizontal="left"/>
    </xf>
    <xf numFmtId="0" fontId="5" fillId="2" borderId="0" xfId="0" applyFont="1" applyFill="1" applyBorder="1" applyAlignment="1">
      <alignment horizontal="center"/>
    </xf>
    <xf numFmtId="4" fontId="5" fillId="2" borderId="35" xfId="0" applyNumberFormat="1" applyFont="1" applyFill="1" applyBorder="1" applyAlignment="1">
      <alignment horizontal="center" vertical="center" wrapText="1"/>
    </xf>
    <xf numFmtId="4" fontId="5" fillId="2" borderId="30"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5" fillId="2" borderId="0" xfId="0" applyFont="1" applyFill="1" applyAlignment="1">
      <alignment horizontal="center"/>
    </xf>
    <xf numFmtId="0" fontId="5" fillId="2" borderId="0" xfId="0" applyFont="1" applyFill="1"/>
    <xf numFmtId="4" fontId="6" fillId="2" borderId="0" xfId="0" applyNumberFormat="1" applyFont="1" applyFill="1"/>
    <xf numFmtId="0" fontId="6" fillId="2" borderId="0" xfId="0" applyFont="1" applyFill="1" applyAlignment="1">
      <alignment horizontal="center"/>
    </xf>
    <xf numFmtId="2" fontId="5" fillId="2" borderId="0" xfId="0" applyNumberFormat="1" applyFont="1" applyFill="1"/>
    <xf numFmtId="10" fontId="6" fillId="2" borderId="0" xfId="0" applyNumberFormat="1" applyFont="1" applyFill="1" applyBorder="1"/>
    <xf numFmtId="2" fontId="6" fillId="2" borderId="0" xfId="0" applyNumberFormat="1" applyFont="1" applyFill="1"/>
    <xf numFmtId="0" fontId="5" fillId="2" borderId="26" xfId="0" applyFont="1" applyFill="1" applyBorder="1" applyAlignment="1">
      <alignment horizontal="left"/>
    </xf>
    <xf numFmtId="0" fontId="5" fillId="2" borderId="45" xfId="0" applyFont="1" applyFill="1" applyBorder="1" applyAlignment="1">
      <alignment horizontal="center"/>
    </xf>
    <xf numFmtId="0" fontId="5" fillId="2" borderId="3" xfId="0" applyFont="1" applyFill="1" applyBorder="1" applyAlignment="1">
      <alignment horizontal="center"/>
    </xf>
    <xf numFmtId="0" fontId="5" fillId="2" borderId="56" xfId="0" applyFont="1" applyFill="1" applyBorder="1" applyAlignment="1">
      <alignment horizontal="center"/>
    </xf>
    <xf numFmtId="0" fontId="5" fillId="2" borderId="2" xfId="0" applyFont="1" applyFill="1" applyBorder="1" applyAlignment="1">
      <alignment horizontal="left" vertical="center" wrapText="1"/>
    </xf>
    <xf numFmtId="0" fontId="17" fillId="2" borderId="57" xfId="0" applyFont="1" applyFill="1" applyBorder="1" applyAlignment="1" applyProtection="1">
      <alignment horizontal="center"/>
    </xf>
    <xf numFmtId="0" fontId="17" fillId="2" borderId="39" xfId="0" applyFont="1" applyFill="1" applyBorder="1" applyAlignment="1" applyProtection="1">
      <alignment horizontal="center"/>
    </xf>
    <xf numFmtId="0" fontId="17" fillId="2" borderId="40" xfId="0" applyFont="1" applyFill="1" applyBorder="1" applyAlignment="1" applyProtection="1">
      <alignment horizontal="center"/>
    </xf>
    <xf numFmtId="0" fontId="17" fillId="2" borderId="2" xfId="0" applyFont="1" applyFill="1" applyBorder="1" applyAlignment="1">
      <alignment horizontal="left" vertical="center" wrapText="1"/>
    </xf>
    <xf numFmtId="0" fontId="24" fillId="2" borderId="2" xfId="0" applyFont="1" applyFill="1" applyBorder="1" applyAlignment="1">
      <alignment horizontal="left" vertical="center" wrapText="1"/>
    </xf>
    <xf numFmtId="4" fontId="17" fillId="2" borderId="35" xfId="0" applyNumberFormat="1" applyFont="1" applyFill="1" applyBorder="1" applyAlignment="1">
      <alignment horizontal="center" vertical="center" wrapText="1"/>
    </xf>
    <xf numFmtId="4" fontId="17" fillId="2" borderId="0" xfId="0" applyNumberFormat="1" applyFont="1" applyFill="1" applyBorder="1" applyAlignment="1">
      <alignment horizontal="center" vertical="center" wrapText="1"/>
    </xf>
    <xf numFmtId="4" fontId="17" fillId="2" borderId="4" xfId="0" applyNumberFormat="1" applyFont="1" applyFill="1" applyBorder="1" applyAlignment="1">
      <alignment horizontal="center" vertical="center" wrapText="1"/>
    </xf>
    <xf numFmtId="0" fontId="32" fillId="2" borderId="35" xfId="0" applyFont="1" applyFill="1" applyBorder="1" applyAlignment="1">
      <alignment horizontal="left" vertical="center" wrapText="1"/>
    </xf>
    <xf numFmtId="0" fontId="17" fillId="2" borderId="30"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32" fillId="2" borderId="39" xfId="0" applyFont="1" applyFill="1" applyBorder="1"/>
    <xf numFmtId="4" fontId="17" fillId="2" borderId="30" xfId="0" applyNumberFormat="1" applyFont="1" applyFill="1" applyBorder="1" applyAlignment="1">
      <alignment horizontal="center" vertical="center" wrapText="1"/>
    </xf>
    <xf numFmtId="0" fontId="32" fillId="2" borderId="30"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0" xfId="0" applyFont="1" applyFill="1" applyBorder="1" applyAlignment="1">
      <alignment horizontal="center" vertical="center" wrapText="1"/>
    </xf>
    <xf numFmtId="0" fontId="32" fillId="2" borderId="39" xfId="0" applyFont="1" applyFill="1" applyBorder="1" applyAlignment="1">
      <alignment horizontal="center" vertical="center" wrapText="1"/>
    </xf>
    <xf numFmtId="0" fontId="32" fillId="2" borderId="2" xfId="0" applyFont="1" applyFill="1" applyBorder="1" applyAlignment="1">
      <alignment horizontal="left" vertical="center" wrapText="1"/>
    </xf>
    <xf numFmtId="3" fontId="36" fillId="2" borderId="59" xfId="0" applyNumberFormat="1" applyFont="1" applyFill="1" applyBorder="1" applyAlignment="1">
      <alignment horizontal="center" vertical="center" wrapText="1"/>
    </xf>
    <xf numFmtId="4" fontId="83" fillId="2" borderId="53" xfId="0" applyNumberFormat="1" applyFont="1" applyFill="1" applyBorder="1" applyAlignment="1">
      <alignment horizontal="center" vertical="center" wrapText="1"/>
    </xf>
    <xf numFmtId="4" fontId="83" fillId="2" borderId="59" xfId="0" applyNumberFormat="1" applyFont="1" applyFill="1" applyBorder="1" applyAlignment="1">
      <alignment horizontal="center" vertical="center" wrapText="1"/>
    </xf>
    <xf numFmtId="0" fontId="32" fillId="2" borderId="53" xfId="0" applyFont="1" applyFill="1" applyBorder="1" applyAlignment="1">
      <alignment horizontal="center" vertical="center" wrapText="1"/>
    </xf>
    <xf numFmtId="165" fontId="36" fillId="2" borderId="54" xfId="0" applyNumberFormat="1" applyFont="1" applyFill="1" applyBorder="1"/>
    <xf numFmtId="165" fontId="36" fillId="2" borderId="59" xfId="0" applyNumberFormat="1" applyFont="1" applyFill="1" applyBorder="1"/>
    <xf numFmtId="0" fontId="32" fillId="2" borderId="60" xfId="0" applyFont="1" applyFill="1" applyBorder="1" applyAlignment="1">
      <alignment horizontal="center" vertical="center" wrapText="1"/>
    </xf>
    <xf numFmtId="0" fontId="17" fillId="2" borderId="0" xfId="0" applyFont="1" applyFill="1" applyBorder="1" applyAlignment="1">
      <alignment horizontal="left" vertical="center" wrapText="1"/>
    </xf>
    <xf numFmtId="0" fontId="32" fillId="2" borderId="0" xfId="0" applyFont="1" applyFill="1" applyBorder="1" applyAlignment="1">
      <alignment horizontal="left" vertical="center" wrapText="1"/>
    </xf>
    <xf numFmtId="0" fontId="32" fillId="2" borderId="0" xfId="0" applyFont="1" applyFill="1" applyBorder="1" applyAlignment="1">
      <alignment horizontal="left" wrapText="1"/>
    </xf>
    <xf numFmtId="0" fontId="32" fillId="2" borderId="0" xfId="0" applyFont="1" applyFill="1" applyBorder="1" applyAlignment="1">
      <alignment horizontal="center"/>
    </xf>
    <xf numFmtId="0" fontId="36" fillId="2" borderId="0" xfId="0" applyFont="1" applyFill="1" applyBorder="1" applyAlignment="1">
      <alignment horizontal="center"/>
    </xf>
    <xf numFmtId="0" fontId="6" fillId="2" borderId="0" xfId="0" applyFont="1" applyFill="1" applyBorder="1" applyAlignment="1">
      <alignment horizontal="center"/>
    </xf>
    <xf numFmtId="3" fontId="36" fillId="2" borderId="55" xfId="0" applyNumberFormat="1" applyFont="1" applyFill="1" applyBorder="1" applyAlignment="1">
      <alignment horizontal="center" vertical="center" wrapText="1"/>
    </xf>
    <xf numFmtId="4" fontId="83" fillId="2" borderId="33" xfId="0" applyNumberFormat="1" applyFont="1" applyFill="1" applyBorder="1" applyAlignment="1">
      <alignment horizontal="center" vertical="center" wrapText="1"/>
    </xf>
    <xf numFmtId="3" fontId="32" fillId="2" borderId="32" xfId="0" applyNumberFormat="1" applyFont="1" applyFill="1" applyBorder="1" applyAlignment="1" applyProtection="1">
      <alignment horizontal="center" vertical="center" wrapText="1"/>
      <protection locked="0"/>
    </xf>
    <xf numFmtId="4" fontId="83" fillId="2" borderId="55" xfId="0" applyNumberFormat="1" applyFont="1" applyFill="1" applyBorder="1" applyAlignment="1">
      <alignment horizontal="center" vertical="center" wrapText="1"/>
    </xf>
    <xf numFmtId="3" fontId="32" fillId="2" borderId="55" xfId="0" applyNumberFormat="1" applyFont="1" applyFill="1" applyBorder="1" applyAlignment="1" applyProtection="1">
      <alignment horizontal="center" vertical="center" wrapText="1"/>
      <protection locked="0"/>
    </xf>
    <xf numFmtId="0" fontId="32" fillId="2" borderId="33" xfId="0" applyFont="1" applyFill="1" applyBorder="1" applyAlignment="1">
      <alignment horizontal="center" vertical="center" wrapText="1"/>
    </xf>
    <xf numFmtId="165" fontId="36" fillId="2" borderId="32" xfId="0" applyNumberFormat="1" applyFont="1" applyFill="1" applyBorder="1"/>
    <xf numFmtId="165" fontId="36" fillId="2" borderId="55" xfId="0" applyNumberFormat="1" applyFont="1" applyFill="1" applyBorder="1"/>
    <xf numFmtId="0" fontId="32" fillId="2" borderId="61" xfId="0" applyFont="1" applyFill="1" applyBorder="1" applyAlignment="1">
      <alignment horizontal="center" vertical="center" wrapText="1"/>
    </xf>
    <xf numFmtId="3" fontId="36" fillId="2" borderId="62" xfId="0" applyNumberFormat="1" applyFont="1" applyFill="1" applyBorder="1" applyAlignment="1">
      <alignment horizontal="center" vertical="center" wrapText="1"/>
    </xf>
    <xf numFmtId="4" fontId="83" fillId="2" borderId="13" xfId="0" applyNumberFormat="1" applyFont="1" applyFill="1" applyBorder="1" applyAlignment="1">
      <alignment horizontal="center" vertical="center" wrapText="1"/>
    </xf>
    <xf numFmtId="3" fontId="32" fillId="2" borderId="14" xfId="0" applyNumberFormat="1" applyFont="1" applyFill="1" applyBorder="1" applyAlignment="1" applyProtection="1">
      <alignment horizontal="center" vertical="center" wrapText="1"/>
      <protection locked="0"/>
    </xf>
    <xf numFmtId="4" fontId="83" fillId="2" borderId="62" xfId="0" applyNumberFormat="1" applyFont="1" applyFill="1" applyBorder="1" applyAlignment="1">
      <alignment horizontal="center" vertical="center" wrapText="1"/>
    </xf>
    <xf numFmtId="3" fontId="32" fillId="2" borderId="62" xfId="0" applyNumberFormat="1" applyFont="1" applyFill="1" applyBorder="1" applyAlignment="1" applyProtection="1">
      <alignment horizontal="center" vertical="center" wrapText="1"/>
      <protection locked="0"/>
    </xf>
    <xf numFmtId="0" fontId="32" fillId="2" borderId="13" xfId="0" applyFont="1" applyFill="1" applyBorder="1" applyAlignment="1">
      <alignment horizontal="center" vertical="center" wrapText="1"/>
    </xf>
    <xf numFmtId="165" fontId="36" fillId="2" borderId="14" xfId="0" applyNumberFormat="1" applyFont="1" applyFill="1" applyBorder="1"/>
    <xf numFmtId="165" fontId="36" fillId="2" borderId="62" xfId="0" applyNumberFormat="1" applyFont="1" applyFill="1" applyBorder="1"/>
    <xf numFmtId="0" fontId="32" fillId="2" borderId="63" xfId="0" applyFont="1" applyFill="1" applyBorder="1" applyAlignment="1">
      <alignment horizontal="center" vertical="center" wrapText="1"/>
    </xf>
    <xf numFmtId="3" fontId="36" fillId="2" borderId="20" xfId="0" applyNumberFormat="1" applyFont="1" applyFill="1" applyBorder="1" applyAlignment="1">
      <alignment horizontal="center" vertical="center" wrapText="1"/>
    </xf>
    <xf numFmtId="4" fontId="83" fillId="2" borderId="50" xfId="0" applyNumberFormat="1" applyFont="1" applyFill="1" applyBorder="1" applyAlignment="1">
      <alignment horizontal="center" vertical="center" wrapText="1"/>
    </xf>
    <xf numFmtId="4" fontId="83" fillId="2" borderId="20" xfId="0" applyNumberFormat="1" applyFont="1" applyFill="1" applyBorder="1" applyAlignment="1">
      <alignment horizontal="center" vertical="center" wrapText="1"/>
    </xf>
    <xf numFmtId="0" fontId="32" fillId="2" borderId="50" xfId="0" applyFont="1" applyFill="1" applyBorder="1" applyAlignment="1">
      <alignment horizontal="center" vertical="center" wrapText="1"/>
    </xf>
    <xf numFmtId="165" fontId="36" fillId="2" borderId="22" xfId="0" applyNumberFormat="1" applyFont="1" applyFill="1" applyBorder="1"/>
    <xf numFmtId="165" fontId="36" fillId="2" borderId="20" xfId="0" applyNumberFormat="1" applyFont="1" applyFill="1" applyBorder="1"/>
    <xf numFmtId="0" fontId="32" fillId="2" borderId="21" xfId="0" applyFont="1" applyFill="1" applyBorder="1" applyAlignment="1">
      <alignment horizontal="center" vertical="center" wrapText="1"/>
    </xf>
    <xf numFmtId="0" fontId="32" fillId="2" borderId="0" xfId="0" applyFont="1" applyFill="1" applyBorder="1" applyAlignment="1">
      <alignment horizontal="center" wrapText="1"/>
    </xf>
    <xf numFmtId="0" fontId="32" fillId="2" borderId="26" xfId="0" applyFont="1" applyFill="1" applyBorder="1"/>
    <xf numFmtId="0" fontId="32" fillId="2" borderId="3" xfId="0" applyFont="1" applyFill="1" applyBorder="1"/>
    <xf numFmtId="0" fontId="17" fillId="2" borderId="56" xfId="0" applyFont="1" applyFill="1" applyBorder="1" applyAlignment="1">
      <alignment horizontal="center" vertical="center" wrapText="1"/>
    </xf>
    <xf numFmtId="4" fontId="17" fillId="2" borderId="2" xfId="0" applyNumberFormat="1" applyFont="1" applyFill="1" applyBorder="1" applyAlignment="1">
      <alignment horizontal="center" vertical="center" wrapText="1"/>
    </xf>
    <xf numFmtId="4" fontId="17" fillId="2" borderId="39" xfId="0" applyNumberFormat="1" applyFont="1" applyFill="1" applyBorder="1" applyAlignment="1">
      <alignment horizontal="center" vertical="center" wrapText="1"/>
    </xf>
    <xf numFmtId="4" fontId="83" fillId="2" borderId="61" xfId="0" applyNumberFormat="1" applyFont="1" applyFill="1" applyBorder="1" applyAlignment="1">
      <alignment horizontal="center" vertical="center" wrapText="1"/>
    </xf>
    <xf numFmtId="4" fontId="83" fillId="2" borderId="63" xfId="0" applyNumberFormat="1" applyFont="1" applyFill="1" applyBorder="1" applyAlignment="1">
      <alignment horizontal="center" vertical="center" wrapText="1"/>
    </xf>
    <xf numFmtId="3" fontId="32" fillId="2" borderId="65" xfId="0" applyNumberFormat="1" applyFont="1" applyFill="1" applyBorder="1" applyAlignment="1" applyProtection="1">
      <alignment horizontal="center" vertical="center" wrapText="1"/>
      <protection locked="0"/>
    </xf>
    <xf numFmtId="4" fontId="83" fillId="2" borderId="21" xfId="0" applyNumberFormat="1" applyFont="1" applyFill="1" applyBorder="1" applyAlignment="1">
      <alignment horizontal="center" vertical="center" wrapText="1"/>
    </xf>
    <xf numFmtId="4" fontId="83" fillId="2" borderId="60" xfId="0" applyNumberFormat="1" applyFont="1" applyFill="1" applyBorder="1" applyAlignment="1">
      <alignment horizontal="center" vertical="center" wrapText="1"/>
    </xf>
    <xf numFmtId="165" fontId="1" fillId="2" borderId="0" xfId="0" applyNumberFormat="1" applyFont="1" applyFill="1" applyBorder="1" applyAlignment="1"/>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left"/>
    </xf>
    <xf numFmtId="165" fontId="31" fillId="2" borderId="0" xfId="0" applyNumberFormat="1" applyFont="1" applyFill="1" applyBorder="1" applyAlignment="1">
      <alignment horizontal="center"/>
    </xf>
    <xf numFmtId="165" fontId="68" fillId="2" borderId="0" xfId="0" applyNumberFormat="1" applyFont="1" applyFill="1" applyBorder="1" applyAlignment="1">
      <alignment horizontal="left"/>
    </xf>
    <xf numFmtId="165" fontId="30" fillId="2" borderId="8" xfId="0" applyNumberFormat="1" applyFont="1" applyFill="1" applyBorder="1" applyAlignment="1">
      <alignment horizontal="center"/>
    </xf>
    <xf numFmtId="165" fontId="34" fillId="2" borderId="0" xfId="0" applyNumberFormat="1" applyFont="1" applyFill="1" applyBorder="1" applyAlignment="1">
      <alignment horizontal="left"/>
    </xf>
    <xf numFmtId="165" fontId="34" fillId="2" borderId="0" xfId="0" applyNumberFormat="1" applyFont="1" applyFill="1" applyBorder="1" applyAlignment="1">
      <alignment horizontal="center"/>
    </xf>
    <xf numFmtId="165" fontId="30" fillId="2" borderId="0" xfId="0" applyNumberFormat="1" applyFont="1" applyFill="1" applyBorder="1" applyAlignment="1">
      <alignment horizontal="left"/>
    </xf>
    <xf numFmtId="165" fontId="30" fillId="2" borderId="0" xfId="0" applyNumberFormat="1" applyFont="1" applyFill="1" applyBorder="1" applyAlignment="1">
      <alignment horizontal="center"/>
    </xf>
    <xf numFmtId="165" fontId="7" fillId="2" borderId="0" xfId="0" applyNumberFormat="1" applyFont="1" applyFill="1" applyBorder="1" applyAlignment="1" applyProtection="1">
      <alignment horizontal="center"/>
      <protection locked="0"/>
    </xf>
    <xf numFmtId="165" fontId="7" fillId="2" borderId="0" xfId="0" applyNumberFormat="1" applyFont="1" applyFill="1" applyBorder="1" applyAlignment="1">
      <alignment horizontal="left" wrapText="1"/>
    </xf>
    <xf numFmtId="165" fontId="7" fillId="2" borderId="0" xfId="0" applyNumberFormat="1" applyFont="1" applyFill="1" applyBorder="1" applyAlignment="1" applyProtection="1">
      <alignment horizontal="center" wrapText="1"/>
      <protection locked="0"/>
    </xf>
    <xf numFmtId="0" fontId="84" fillId="2" borderId="0" xfId="0" applyNumberFormat="1" applyFont="1" applyFill="1" applyBorder="1" applyAlignment="1">
      <alignment horizontal="left" vertical="center"/>
    </xf>
    <xf numFmtId="0" fontId="66" fillId="2" borderId="8" xfId="0" applyFont="1" applyFill="1" applyBorder="1" applyAlignment="1">
      <alignment horizontal="center"/>
    </xf>
    <xf numFmtId="0" fontId="66" fillId="2" borderId="34" xfId="0" applyFont="1" applyFill="1" applyBorder="1" applyAlignment="1">
      <alignment horizontal="center"/>
    </xf>
    <xf numFmtId="165" fontId="85" fillId="2" borderId="8"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68" fillId="2" borderId="0" xfId="0" applyNumberFormat="1" applyFont="1" applyFill="1" applyBorder="1" applyAlignment="1">
      <alignment horizontal="center"/>
    </xf>
    <xf numFmtId="0" fontId="17" fillId="2" borderId="24" xfId="0" applyNumberFormat="1" applyFont="1" applyFill="1" applyBorder="1" applyAlignment="1">
      <alignment horizontal="center"/>
    </xf>
    <xf numFmtId="165" fontId="7" fillId="2" borderId="39" xfId="0" applyNumberFormat="1" applyFont="1" applyFill="1" applyBorder="1" applyAlignment="1" applyProtection="1">
      <alignment horizontal="center"/>
      <protection locked="0"/>
    </xf>
    <xf numFmtId="165" fontId="34" fillId="2" borderId="39" xfId="0" applyNumberFormat="1" applyFont="1" applyFill="1" applyBorder="1" applyAlignment="1">
      <alignment horizontal="left" wrapText="1"/>
    </xf>
    <xf numFmtId="165" fontId="30" fillId="2" borderId="2" xfId="0" applyNumberFormat="1" applyFont="1" applyFill="1" applyBorder="1" applyAlignment="1">
      <alignment horizontal="left"/>
    </xf>
    <xf numFmtId="165" fontId="34" fillId="2" borderId="39" xfId="0" applyNumberFormat="1" applyFont="1" applyFill="1" applyBorder="1" applyAlignment="1">
      <alignment horizontal="left"/>
    </xf>
    <xf numFmtId="165" fontId="30" fillId="2" borderId="38" xfId="0" applyNumberFormat="1" applyFont="1" applyFill="1" applyBorder="1" applyAlignment="1">
      <alignment horizontal="center" vertical="center" wrapText="1"/>
    </xf>
    <xf numFmtId="165" fontId="30" fillId="2" borderId="66" xfId="0" applyNumberFormat="1" applyFont="1" applyFill="1" applyBorder="1" applyAlignment="1">
      <alignment horizontal="center" vertical="center" wrapText="1"/>
    </xf>
    <xf numFmtId="165" fontId="30" fillId="2" borderId="17" xfId="0" applyNumberFormat="1" applyFont="1" applyFill="1" applyBorder="1" applyAlignment="1">
      <alignment horizontal="center" vertical="center" wrapText="1"/>
    </xf>
    <xf numFmtId="165" fontId="30" fillId="2" borderId="4" xfId="0" applyNumberFormat="1" applyFont="1" applyFill="1" applyBorder="1" applyAlignment="1">
      <alignment horizontal="center" vertical="center"/>
    </xf>
    <xf numFmtId="165" fontId="10" fillId="2" borderId="40" xfId="0" applyNumberFormat="1" applyFont="1" applyFill="1" applyBorder="1" applyAlignment="1">
      <alignment horizontal="center"/>
    </xf>
    <xf numFmtId="165" fontId="10" fillId="2" borderId="40" xfId="0" applyNumberFormat="1" applyFont="1" applyFill="1" applyBorder="1" applyAlignment="1">
      <alignment horizontal="center" wrapText="1"/>
    </xf>
    <xf numFmtId="0" fontId="17" fillId="2" borderId="67" xfId="0" applyNumberFormat="1" applyFont="1" applyFill="1" applyBorder="1" applyAlignment="1">
      <alignment horizontal="center"/>
    </xf>
    <xf numFmtId="0" fontId="17" fillId="2" borderId="36" xfId="0" applyNumberFormat="1" applyFont="1" applyFill="1" applyBorder="1" applyAlignment="1">
      <alignment horizontal="center"/>
    </xf>
    <xf numFmtId="0" fontId="17" fillId="2" borderId="66" xfId="0" applyNumberFormat="1" applyFont="1" applyFill="1" applyBorder="1" applyAlignment="1">
      <alignment horizontal="center"/>
    </xf>
    <xf numFmtId="0" fontId="29" fillId="2" borderId="0" xfId="0" applyFont="1" applyFill="1" applyAlignment="1">
      <alignment horizontal="center"/>
    </xf>
    <xf numFmtId="6" fontId="7" fillId="2" borderId="0" xfId="0" applyNumberFormat="1" applyFont="1" applyFill="1"/>
    <xf numFmtId="6" fontId="5" fillId="2" borderId="0" xfId="0" applyNumberFormat="1" applyFont="1" applyFill="1"/>
    <xf numFmtId="0" fontId="7" fillId="2" borderId="0" xfId="0" applyFont="1" applyFill="1" applyAlignment="1">
      <alignment horizontal="left" vertical="center" wrapText="1"/>
    </xf>
    <xf numFmtId="0" fontId="7" fillId="2" borderId="0" xfId="0" applyFont="1" applyFill="1" applyAlignment="1">
      <alignment vertical="center" wrapText="1"/>
    </xf>
    <xf numFmtId="0" fontId="28" fillId="2" borderId="0" xfId="0" applyFont="1" applyFill="1" applyAlignment="1">
      <alignment horizontal="center"/>
    </xf>
    <xf numFmtId="0" fontId="10" fillId="2" borderId="0" xfId="0" applyFont="1" applyFill="1"/>
    <xf numFmtId="0" fontId="32" fillId="2" borderId="0" xfId="0" applyFont="1" applyFill="1" applyAlignment="1">
      <alignment horizontal="left" vertical="center" wrapText="1"/>
    </xf>
    <xf numFmtId="0" fontId="32" fillId="2" borderId="0" xfId="0" applyFont="1" applyFill="1" applyAlignment="1">
      <alignment vertical="center" wrapText="1"/>
    </xf>
    <xf numFmtId="6" fontId="32" fillId="2" borderId="0" xfId="0" applyNumberFormat="1" applyFont="1" applyFill="1"/>
    <xf numFmtId="0" fontId="36" fillId="2" borderId="0" xfId="0" applyFont="1" applyFill="1" applyAlignment="1">
      <alignment horizontal="left" vertical="center" wrapText="1"/>
    </xf>
    <xf numFmtId="6" fontId="36" fillId="2" borderId="0" xfId="0" applyNumberFormat="1" applyFont="1" applyFill="1"/>
    <xf numFmtId="6" fontId="36" fillId="2" borderId="0" xfId="0" applyNumberFormat="1" applyFont="1" applyFill="1" applyAlignment="1">
      <alignment horizontal="left" vertical="center" wrapText="1"/>
    </xf>
    <xf numFmtId="6" fontId="17" fillId="2" borderId="8" xfId="0" applyNumberFormat="1" applyFont="1" applyFill="1" applyBorder="1" applyAlignment="1">
      <alignment horizontal="center" vertical="center" wrapText="1"/>
    </xf>
    <xf numFmtId="6" fontId="17" fillId="2" borderId="8" xfId="0" applyNumberFormat="1" applyFont="1" applyFill="1" applyBorder="1" applyAlignment="1">
      <alignment horizontal="center" vertical="center"/>
    </xf>
    <xf numFmtId="0" fontId="7" fillId="2" borderId="0" xfId="0" applyFont="1" applyFill="1" applyAlignment="1">
      <alignment horizontal="center"/>
    </xf>
    <xf numFmtId="0" fontId="7" fillId="3" borderId="0" xfId="0" applyFont="1" applyFill="1" applyAlignment="1">
      <alignment horizontal="center"/>
    </xf>
    <xf numFmtId="6" fontId="1" fillId="2" borderId="0" xfId="0" applyNumberFormat="1" applyFont="1" applyFill="1" applyAlignment="1">
      <alignment horizontal="center"/>
    </xf>
    <xf numFmtId="6" fontId="7" fillId="2" borderId="0" xfId="0" applyNumberFormat="1" applyFont="1" applyFill="1" applyAlignment="1">
      <alignment horizontal="center"/>
    </xf>
    <xf numFmtId="6" fontId="32" fillId="2" borderId="0" xfId="0" applyNumberFormat="1" applyFont="1" applyFill="1" applyAlignment="1">
      <alignment horizontal="center"/>
    </xf>
    <xf numFmtId="0" fontId="17" fillId="2" borderId="8" xfId="0" applyFont="1" applyFill="1" applyBorder="1" applyAlignment="1">
      <alignment vertical="center" wrapText="1"/>
    </xf>
    <xf numFmtId="0" fontId="28" fillId="2" borderId="0" xfId="0" applyFont="1" applyFill="1" applyAlignment="1"/>
    <xf numFmtId="0" fontId="32" fillId="2" borderId="8" xfId="0" applyFont="1" applyFill="1" applyBorder="1" applyAlignment="1">
      <alignment horizontal="left" vertical="center" wrapText="1"/>
    </xf>
    <xf numFmtId="0" fontId="32" fillId="2" borderId="8" xfId="0" applyFont="1" applyFill="1" applyBorder="1" applyAlignment="1">
      <alignment vertical="center" wrapText="1"/>
    </xf>
    <xf numFmtId="6" fontId="32" fillId="2" borderId="8" xfId="0" applyNumberFormat="1" applyFont="1" applyFill="1" applyBorder="1" applyAlignment="1">
      <alignment horizontal="center"/>
    </xf>
    <xf numFmtId="0" fontId="36" fillId="2" borderId="8" xfId="0" applyFont="1" applyFill="1" applyBorder="1" applyAlignment="1">
      <alignment horizontal="left" vertical="center" wrapText="1"/>
    </xf>
    <xf numFmtId="0" fontId="32" fillId="2" borderId="34" xfId="0" applyFont="1" applyFill="1" applyBorder="1" applyAlignment="1">
      <alignment horizontal="left" vertical="center" wrapText="1"/>
    </xf>
    <xf numFmtId="0" fontId="32" fillId="2" borderId="34" xfId="0" applyFont="1" applyFill="1" applyBorder="1" applyAlignment="1">
      <alignment vertical="center" wrapText="1"/>
    </xf>
    <xf numFmtId="0" fontId="32" fillId="2" borderId="24" xfId="0" applyFont="1" applyFill="1" applyBorder="1" applyAlignment="1">
      <alignment horizontal="left" vertical="center" wrapText="1"/>
    </xf>
    <xf numFmtId="6" fontId="66" fillId="2" borderId="14" xfId="0" applyNumberFormat="1" applyFont="1" applyFill="1" applyBorder="1" applyAlignment="1">
      <alignment horizontal="center" vertical="center" wrapText="1"/>
    </xf>
    <xf numFmtId="0" fontId="36" fillId="2" borderId="0" xfId="0" applyFont="1" applyFill="1"/>
    <xf numFmtId="6" fontId="36" fillId="2" borderId="8" xfId="0" applyNumberFormat="1" applyFont="1" applyFill="1" applyBorder="1"/>
    <xf numFmtId="0" fontId="32" fillId="2" borderId="0" xfId="0" applyFont="1" applyFill="1"/>
    <xf numFmtId="6" fontId="17" fillId="2" borderId="0" xfId="0" applyNumberFormat="1" applyFont="1" applyFill="1" applyBorder="1" applyAlignment="1">
      <alignment vertical="center" wrapText="1"/>
    </xf>
    <xf numFmtId="6" fontId="32" fillId="2" borderId="24" xfId="0" applyNumberFormat="1" applyFont="1" applyFill="1" applyBorder="1"/>
    <xf numFmtId="6" fontId="24" fillId="2" borderId="16" xfId="0" applyNumberFormat="1" applyFont="1" applyFill="1" applyBorder="1" applyAlignment="1">
      <alignment horizontal="center" vertical="center" wrapText="1"/>
    </xf>
    <xf numFmtId="6" fontId="66" fillId="2" borderId="36" xfId="0" applyNumberFormat="1" applyFont="1" applyFill="1" applyBorder="1"/>
    <xf numFmtId="6" fontId="66" fillId="2" borderId="66" xfId="0" applyNumberFormat="1" applyFont="1" applyFill="1" applyBorder="1"/>
    <xf numFmtId="6" fontId="66" fillId="2" borderId="8" xfId="0" applyNumberFormat="1" applyFont="1" applyFill="1" applyBorder="1" applyAlignment="1">
      <alignment horizontal="center" vertical="center"/>
    </xf>
    <xf numFmtId="6" fontId="36" fillId="2" borderId="8" xfId="0" applyNumberFormat="1" applyFont="1" applyFill="1" applyBorder="1" applyAlignment="1">
      <alignment horizontal="center" vertical="center"/>
    </xf>
    <xf numFmtId="0" fontId="36" fillId="2" borderId="0" xfId="0" applyFont="1" applyFill="1" applyAlignment="1">
      <alignment vertical="center"/>
    </xf>
    <xf numFmtId="0" fontId="24" fillId="2" borderId="8" xfId="0" applyFont="1" applyFill="1" applyBorder="1" applyAlignment="1">
      <alignment horizontal="center" vertical="center"/>
    </xf>
    <xf numFmtId="0" fontId="17" fillId="2" borderId="39" xfId="0" applyFont="1" applyFill="1" applyBorder="1" applyAlignment="1" applyProtection="1">
      <alignment horizontal="center" vertical="center" wrapText="1"/>
    </xf>
    <xf numFmtId="6" fontId="5" fillId="2" borderId="0" xfId="0" applyNumberFormat="1" applyFont="1" applyFill="1" applyBorder="1"/>
    <xf numFmtId="6" fontId="6" fillId="2" borderId="0" xfId="0" applyNumberFormat="1" applyFont="1" applyFill="1" applyBorder="1"/>
    <xf numFmtId="10" fontId="6" fillId="2" borderId="0" xfId="11" applyNumberFormat="1" applyFont="1" applyFill="1" applyBorder="1"/>
    <xf numFmtId="0" fontId="6" fillId="2" borderId="55" xfId="0" applyFont="1" applyFill="1" applyBorder="1"/>
    <xf numFmtId="0" fontId="16" fillId="2" borderId="0" xfId="0" applyFont="1" applyFill="1" applyBorder="1" applyAlignment="1">
      <alignment horizontal="left"/>
    </xf>
    <xf numFmtId="0" fontId="16" fillId="2" borderId="0" xfId="0" applyFont="1" applyFill="1" applyBorder="1"/>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center"/>
    </xf>
    <xf numFmtId="0" fontId="6" fillId="2" borderId="0" xfId="0" applyNumberFormat="1" applyFont="1" applyFill="1" applyBorder="1"/>
    <xf numFmtId="6" fontId="17" fillId="2" borderId="0" xfId="0" applyNumberFormat="1" applyFont="1" applyFill="1" applyBorder="1"/>
    <xf numFmtId="6" fontId="32" fillId="2" borderId="0" xfId="0" applyNumberFormat="1" applyFont="1" applyFill="1" applyBorder="1"/>
    <xf numFmtId="6" fontId="33" fillId="2" borderId="0" xfId="0" applyNumberFormat="1" applyFont="1" applyFill="1" applyBorder="1"/>
    <xf numFmtId="0" fontId="26" fillId="2" borderId="0" xfId="0" applyFont="1" applyFill="1" applyAlignment="1">
      <alignment horizontal="left"/>
    </xf>
    <xf numFmtId="0" fontId="17" fillId="2" borderId="0" xfId="0" applyFont="1" applyFill="1" applyBorder="1" applyAlignment="1">
      <alignment horizontal="left"/>
    </xf>
    <xf numFmtId="0" fontId="17" fillId="2" borderId="0" xfId="0" applyFont="1" applyFill="1" applyBorder="1" applyAlignment="1" applyProtection="1">
      <alignment horizontal="center" wrapText="1"/>
    </xf>
    <xf numFmtId="0" fontId="17" fillId="2" borderId="0" xfId="0" applyFont="1" applyFill="1" applyBorder="1" applyAlignment="1">
      <alignment horizontal="center"/>
    </xf>
    <xf numFmtId="0" fontId="17" fillId="2" borderId="57" xfId="0" applyNumberFormat="1" applyFont="1" applyFill="1" applyBorder="1" applyAlignment="1">
      <alignment horizontal="center"/>
    </xf>
    <xf numFmtId="0" fontId="17" fillId="2" borderId="68" xfId="0" applyNumberFormat="1" applyFont="1" applyFill="1" applyBorder="1" applyAlignment="1">
      <alignment horizontal="center"/>
    </xf>
    <xf numFmtId="0" fontId="17" fillId="2" borderId="69" xfId="0" applyNumberFormat="1" applyFont="1" applyFill="1" applyBorder="1" applyAlignment="1">
      <alignment horizontal="center" vertical="center" wrapText="1"/>
    </xf>
    <xf numFmtId="6" fontId="32" fillId="2" borderId="57" xfId="0" applyNumberFormat="1" applyFont="1" applyFill="1" applyBorder="1"/>
    <xf numFmtId="6" fontId="32" fillId="2" borderId="70" xfId="0" applyNumberFormat="1" applyFont="1" applyFill="1" applyBorder="1"/>
    <xf numFmtId="6" fontId="32" fillId="2" borderId="40" xfId="0" applyNumberFormat="1" applyFont="1" applyFill="1" applyBorder="1"/>
    <xf numFmtId="6" fontId="17" fillId="2" borderId="40" xfId="0" applyNumberFormat="1" applyFont="1" applyFill="1" applyBorder="1"/>
    <xf numFmtId="6" fontId="32" fillId="2" borderId="40" xfId="1" applyNumberFormat="1" applyFont="1" applyFill="1" applyBorder="1"/>
    <xf numFmtId="10" fontId="32" fillId="2" borderId="40" xfId="11" applyNumberFormat="1" applyFont="1" applyFill="1" applyBorder="1" applyAlignment="1">
      <alignment horizontal="right"/>
    </xf>
    <xf numFmtId="0" fontId="32" fillId="2" borderId="40" xfId="0" applyFont="1" applyFill="1" applyBorder="1"/>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6" fontId="32" fillId="2" borderId="40" xfId="0" applyNumberFormat="1" applyFont="1" applyFill="1" applyBorder="1" applyAlignment="1">
      <alignment horizontal="right"/>
    </xf>
    <xf numFmtId="6" fontId="32" fillId="2" borderId="70" xfId="0" applyNumberFormat="1" applyFont="1" applyFill="1" applyBorder="1" applyAlignment="1">
      <alignment horizontal="right"/>
    </xf>
    <xf numFmtId="6" fontId="7" fillId="2" borderId="0" xfId="0" applyNumberFormat="1" applyFont="1" applyFill="1" applyAlignment="1">
      <alignment horizontal="left"/>
    </xf>
    <xf numFmtId="6" fontId="7" fillId="2" borderId="0" xfId="0" applyNumberFormat="1" applyFont="1" applyFill="1" applyBorder="1" applyAlignment="1">
      <alignment horizontal="left" wrapText="1"/>
    </xf>
    <xf numFmtId="6" fontId="7" fillId="2" borderId="0" xfId="0" applyNumberFormat="1" applyFont="1" applyFill="1" applyBorder="1" applyAlignment="1">
      <alignment horizontal="left"/>
    </xf>
    <xf numFmtId="0" fontId="7" fillId="2" borderId="0" xfId="0" applyFont="1" applyFill="1" applyAlignment="1">
      <alignment horizontal="left" wrapText="1"/>
    </xf>
    <xf numFmtId="0" fontId="5" fillId="2" borderId="0" xfId="0" applyFont="1" applyFill="1" applyAlignment="1">
      <alignment vertical="center"/>
    </xf>
    <xf numFmtId="171" fontId="7" fillId="2" borderId="0" xfId="0" applyNumberFormat="1" applyFont="1" applyFill="1"/>
    <xf numFmtId="165" fontId="8" fillId="2" borderId="0" xfId="0" applyNumberFormat="1" applyFont="1" applyFill="1" applyBorder="1" applyAlignment="1">
      <alignment horizontal="center" vertical="center" wrapText="1"/>
    </xf>
    <xf numFmtId="0" fontId="7" fillId="2" borderId="0" xfId="0" applyNumberFormat="1" applyFont="1" applyFill="1" applyAlignment="1">
      <alignment horizontal="left"/>
    </xf>
    <xf numFmtId="0" fontId="7" fillId="2" borderId="0" xfId="0" applyNumberFormat="1" applyFont="1" applyFill="1"/>
    <xf numFmtId="6" fontId="7" fillId="2" borderId="0" xfId="0" applyNumberFormat="1" applyFont="1" applyFill="1" applyBorder="1"/>
    <xf numFmtId="0" fontId="7" fillId="2" borderId="0" xfId="0" applyFont="1" applyFill="1" applyBorder="1" applyAlignment="1">
      <alignment horizontal="left" wrapText="1"/>
    </xf>
    <xf numFmtId="0" fontId="6" fillId="2" borderId="0" xfId="0" applyFont="1" applyFill="1" applyBorder="1" applyAlignment="1" applyProtection="1">
      <alignment horizontal="left" vertical="top"/>
    </xf>
    <xf numFmtId="6" fontId="6" fillId="2" borderId="0" xfId="0" applyNumberFormat="1" applyFont="1" applyFill="1" applyAlignment="1">
      <alignment horizontal="left"/>
    </xf>
    <xf numFmtId="6" fontId="6" fillId="2" borderId="0" xfId="0" applyNumberFormat="1" applyFont="1" applyFill="1"/>
    <xf numFmtId="6" fontId="6" fillId="2" borderId="55" xfId="0" applyNumberFormat="1" applyFont="1" applyFill="1" applyBorder="1" applyAlignment="1">
      <alignment horizontal="left"/>
    </xf>
    <xf numFmtId="6" fontId="6" fillId="2" borderId="55" xfId="0" applyNumberFormat="1" applyFont="1" applyFill="1" applyBorder="1"/>
    <xf numFmtId="0" fontId="5" fillId="2" borderId="71" xfId="0" applyFont="1" applyFill="1" applyBorder="1"/>
    <xf numFmtId="6" fontId="5" fillId="2" borderId="71" xfId="0" applyNumberFormat="1" applyFont="1" applyFill="1" applyBorder="1" applyAlignment="1">
      <alignment horizontal="left"/>
    </xf>
    <xf numFmtId="6" fontId="5" fillId="2" borderId="71" xfId="0" applyNumberFormat="1" applyFont="1" applyFill="1" applyBorder="1"/>
    <xf numFmtId="0" fontId="1" fillId="2" borderId="0" xfId="0" applyFont="1" applyFill="1" applyAlignment="1">
      <alignment horizontal="left" wrapText="1"/>
    </xf>
    <xf numFmtId="0" fontId="17" fillId="2" borderId="0" xfId="0" applyFont="1" applyFill="1" applyAlignment="1">
      <alignment vertical="center"/>
    </xf>
    <xf numFmtId="165" fontId="30" fillId="2" borderId="14" xfId="0" applyNumberFormat="1" applyFont="1" applyFill="1" applyBorder="1" applyAlignment="1">
      <alignment horizontal="center" vertical="center" wrapText="1"/>
    </xf>
    <xf numFmtId="165" fontId="30" fillId="2" borderId="8" xfId="0" applyNumberFormat="1" applyFont="1" applyFill="1" applyBorder="1" applyAlignment="1">
      <alignment horizontal="center" vertical="center" wrapText="1"/>
    </xf>
    <xf numFmtId="0" fontId="34" fillId="2" borderId="0" xfId="0" applyFont="1" applyFill="1"/>
    <xf numFmtId="171" fontId="34" fillId="2" borderId="0" xfId="0" applyNumberFormat="1" applyFont="1" applyFill="1"/>
    <xf numFmtId="165" fontId="30" fillId="2" borderId="0" xfId="0" applyNumberFormat="1" applyFont="1" applyFill="1" applyBorder="1" applyAlignment="1">
      <alignment horizontal="center" vertical="center" wrapText="1"/>
    </xf>
    <xf numFmtId="171" fontId="34" fillId="2" borderId="0" xfId="0" applyNumberFormat="1" applyFont="1" applyFill="1" applyBorder="1"/>
    <xf numFmtId="6" fontId="34" fillId="2" borderId="0" xfId="0" applyNumberFormat="1" applyFont="1" applyFill="1" applyBorder="1" applyAlignment="1">
      <alignment horizontal="left" wrapText="1"/>
    </xf>
    <xf numFmtId="6" fontId="34" fillId="2" borderId="0" xfId="0" applyNumberFormat="1" applyFont="1" applyFill="1" applyBorder="1" applyAlignment="1">
      <alignment horizontal="left"/>
    </xf>
    <xf numFmtId="6" fontId="34" fillId="2" borderId="30" xfId="0" applyNumberFormat="1" applyFont="1" applyFill="1" applyBorder="1" applyAlignment="1">
      <alignment horizontal="left"/>
    </xf>
    <xf numFmtId="0" fontId="34" fillId="2" borderId="0" xfId="0" applyFont="1" applyFill="1" applyAlignment="1">
      <alignment horizontal="left" wrapText="1"/>
    </xf>
    <xf numFmtId="0" fontId="34" fillId="2" borderId="0" xfId="0" applyFont="1" applyFill="1" applyBorder="1"/>
    <xf numFmtId="6" fontId="32" fillId="2" borderId="0" xfId="0" applyNumberFormat="1" applyFont="1" applyFill="1" applyBorder="1" applyAlignment="1">
      <alignment horizontal="center"/>
    </xf>
    <xf numFmtId="0" fontId="34" fillId="2" borderId="0" xfId="0" applyNumberFormat="1" applyFont="1" applyFill="1" applyAlignment="1">
      <alignment horizontal="left" wrapText="1"/>
    </xf>
    <xf numFmtId="0" fontId="34" fillId="2" borderId="0" xfId="0" applyNumberFormat="1" applyFont="1" applyFill="1" applyBorder="1"/>
    <xf numFmtId="0" fontId="17" fillId="2" borderId="0" xfId="0" applyNumberFormat="1" applyFont="1" applyFill="1" applyBorder="1" applyAlignment="1">
      <alignment horizontal="center"/>
    </xf>
    <xf numFmtId="165" fontId="34" fillId="2" borderId="8" xfId="0" applyNumberFormat="1" applyFont="1" applyFill="1" applyBorder="1" applyAlignment="1">
      <alignment horizontal="left"/>
    </xf>
    <xf numFmtId="6" fontId="34" fillId="2" borderId="0" xfId="0" applyNumberFormat="1" applyFont="1" applyFill="1" applyAlignment="1">
      <alignment horizontal="left"/>
    </xf>
    <xf numFmtId="6" fontId="34" fillId="2" borderId="50" xfId="0" applyNumberFormat="1" applyFont="1" applyFill="1" applyBorder="1" applyAlignment="1">
      <alignment horizontal="left"/>
    </xf>
    <xf numFmtId="0" fontId="30" fillId="2" borderId="0" xfId="0" applyFont="1" applyFill="1" applyAlignment="1">
      <alignment wrapText="1"/>
    </xf>
    <xf numFmtId="6" fontId="34" fillId="2" borderId="0" xfId="0" applyNumberFormat="1" applyFont="1" applyFill="1"/>
    <xf numFmtId="6" fontId="17" fillId="2" borderId="0" xfId="0" applyNumberFormat="1" applyFont="1" applyFill="1"/>
    <xf numFmtId="6" fontId="69" fillId="2" borderId="0" xfId="0" applyNumberFormat="1" applyFont="1" applyFill="1" applyBorder="1"/>
    <xf numFmtId="6" fontId="70" fillId="2" borderId="0" xfId="0" applyNumberFormat="1" applyFont="1" applyFill="1"/>
    <xf numFmtId="6" fontId="70" fillId="2" borderId="30" xfId="0" applyNumberFormat="1" applyFont="1" applyFill="1" applyBorder="1"/>
    <xf numFmtId="6" fontId="69" fillId="2" borderId="0" xfId="0" applyNumberFormat="1" applyFont="1" applyFill="1"/>
    <xf numFmtId="6" fontId="69" fillId="2" borderId="0" xfId="0" applyNumberFormat="1" applyFont="1" applyFill="1" applyAlignment="1">
      <alignment horizontal="left"/>
    </xf>
    <xf numFmtId="6" fontId="70" fillId="2" borderId="0" xfId="0" applyNumberFormat="1" applyFont="1" applyFill="1" applyBorder="1" applyAlignment="1">
      <alignment horizontal="left" wrapText="1"/>
    </xf>
    <xf numFmtId="6" fontId="70" fillId="2" borderId="0" xfId="0" applyNumberFormat="1" applyFont="1" applyFill="1" applyBorder="1" applyAlignment="1">
      <alignment horizontal="left"/>
    </xf>
    <xf numFmtId="6" fontId="70" fillId="2" borderId="30" xfId="0" applyNumberFormat="1" applyFont="1" applyFill="1" applyBorder="1" applyAlignment="1">
      <alignment horizontal="left"/>
    </xf>
    <xf numFmtId="0" fontId="30" fillId="2" borderId="0" xfId="0" applyFont="1" applyFill="1" applyAlignment="1">
      <alignment horizontal="left"/>
    </xf>
    <xf numFmtId="0" fontId="35" fillId="2" borderId="0" xfId="0" applyFont="1" applyFill="1" applyAlignment="1">
      <alignment horizontal="left"/>
    </xf>
    <xf numFmtId="6" fontId="68" fillId="2" borderId="0" xfId="0" applyNumberFormat="1" applyFont="1" applyFill="1" applyBorder="1" applyAlignment="1">
      <alignment horizontal="left" wrapText="1"/>
    </xf>
    <xf numFmtId="6" fontId="68" fillId="2" borderId="0" xfId="0" applyNumberFormat="1" applyFont="1" applyFill="1" applyBorder="1" applyAlignment="1">
      <alignment horizontal="left"/>
    </xf>
    <xf numFmtId="6" fontId="68" fillId="2" borderId="30" xfId="0" applyNumberFormat="1" applyFont="1" applyFill="1" applyBorder="1" applyAlignment="1">
      <alignment horizontal="left"/>
    </xf>
    <xf numFmtId="0" fontId="30" fillId="2" borderId="0" xfId="0" applyFont="1" applyFill="1" applyBorder="1" applyAlignment="1" applyProtection="1">
      <alignment horizontal="left" wrapText="1"/>
    </xf>
    <xf numFmtId="0" fontId="87" fillId="2" borderId="0" xfId="0" applyFont="1" applyFill="1" applyBorder="1" applyAlignment="1" applyProtection="1">
      <alignment horizontal="left" vertical="center" wrapText="1"/>
    </xf>
    <xf numFmtId="6" fontId="69" fillId="2" borderId="0" xfId="0" applyNumberFormat="1" applyFont="1" applyFill="1" applyBorder="1" applyAlignment="1">
      <alignment horizontal="right"/>
    </xf>
    <xf numFmtId="6" fontId="70" fillId="2" borderId="0" xfId="0" applyNumberFormat="1" applyFont="1" applyFill="1" applyBorder="1" applyAlignment="1">
      <alignment horizontal="right" wrapText="1"/>
    </xf>
    <xf numFmtId="6" fontId="70" fillId="2" borderId="0" xfId="0" applyNumberFormat="1" applyFont="1" applyFill="1" applyBorder="1" applyAlignment="1">
      <alignment horizontal="right"/>
    </xf>
    <xf numFmtId="6" fontId="70" fillId="2" borderId="30" xfId="0" applyNumberFormat="1" applyFont="1" applyFill="1" applyBorder="1" applyAlignment="1">
      <alignment horizontal="right"/>
    </xf>
    <xf numFmtId="0" fontId="70" fillId="2" borderId="0" xfId="0" applyFont="1" applyFill="1" applyBorder="1" applyAlignment="1" applyProtection="1">
      <alignment horizontal="left" wrapText="1"/>
    </xf>
    <xf numFmtId="0" fontId="70" fillId="2" borderId="0" xfId="0" applyFont="1" applyFill="1" applyBorder="1" applyAlignment="1" applyProtection="1">
      <alignment horizontal="left" vertical="top" wrapText="1"/>
    </xf>
    <xf numFmtId="6" fontId="69" fillId="2" borderId="0" xfId="0" applyNumberFormat="1" applyFont="1" applyFill="1" applyAlignment="1">
      <alignment horizontal="right"/>
    </xf>
    <xf numFmtId="0" fontId="70" fillId="2" borderId="0" xfId="0" applyFont="1" applyFill="1" applyAlignment="1">
      <alignment horizontal="left" wrapText="1"/>
    </xf>
    <xf numFmtId="0" fontId="70" fillId="2" borderId="0" xfId="0" applyFont="1" applyFill="1"/>
    <xf numFmtId="6" fontId="70" fillId="2" borderId="30" xfId="0" applyNumberFormat="1" applyFont="1" applyFill="1" applyBorder="1" applyAlignment="1">
      <alignment horizontal="right" wrapText="1"/>
    </xf>
    <xf numFmtId="6" fontId="88" fillId="2" borderId="0" xfId="0" applyNumberFormat="1" applyFont="1" applyFill="1" applyAlignment="1">
      <alignment horizontal="right"/>
    </xf>
    <xf numFmtId="6" fontId="88" fillId="2" borderId="30" xfId="0" applyNumberFormat="1" applyFont="1" applyFill="1" applyBorder="1" applyAlignment="1">
      <alignment horizontal="right"/>
    </xf>
    <xf numFmtId="0" fontId="89" fillId="2" borderId="0" xfId="0" applyFont="1" applyFill="1" applyBorder="1" applyAlignment="1" applyProtection="1">
      <alignment horizontal="left" wrapText="1"/>
    </xf>
    <xf numFmtId="0" fontId="17" fillId="2" borderId="0" xfId="0" applyFont="1" applyFill="1" applyBorder="1" applyAlignment="1" applyProtection="1">
      <alignment horizontal="left" vertical="top" wrapText="1"/>
    </xf>
    <xf numFmtId="0" fontId="70" fillId="2" borderId="0" xfId="0" applyFont="1" applyFill="1" applyBorder="1" applyAlignment="1">
      <alignment horizontal="left" wrapText="1"/>
    </xf>
    <xf numFmtId="0" fontId="32" fillId="2" borderId="0" xfId="0" applyFont="1" applyFill="1" applyBorder="1" applyAlignment="1" applyProtection="1">
      <alignment horizontal="left" vertical="top"/>
    </xf>
    <xf numFmtId="6" fontId="90" fillId="2" borderId="0" xfId="0" applyNumberFormat="1" applyFont="1" applyFill="1" applyAlignment="1">
      <alignment horizontal="right"/>
    </xf>
    <xf numFmtId="6" fontId="90" fillId="2" borderId="30" xfId="0" applyNumberFormat="1" applyFont="1" applyFill="1" applyBorder="1" applyAlignment="1">
      <alignment horizontal="right"/>
    </xf>
    <xf numFmtId="0" fontId="32" fillId="2" borderId="55" xfId="0" applyFont="1" applyFill="1" applyBorder="1" applyAlignment="1" applyProtection="1">
      <alignment horizontal="left" wrapText="1"/>
    </xf>
    <xf numFmtId="0" fontId="32" fillId="2" borderId="55" xfId="0" applyFont="1" applyFill="1" applyBorder="1" applyAlignment="1" applyProtection="1">
      <alignment horizontal="left" vertical="top"/>
    </xf>
    <xf numFmtId="6" fontId="69" fillId="2" borderId="55" xfId="0" applyNumberFormat="1" applyFont="1" applyFill="1" applyBorder="1" applyAlignment="1">
      <alignment horizontal="right"/>
    </xf>
    <xf numFmtId="6" fontId="90" fillId="2" borderId="55" xfId="0" applyNumberFormat="1" applyFont="1" applyFill="1" applyBorder="1" applyAlignment="1">
      <alignment horizontal="right"/>
    </xf>
    <xf numFmtId="6" fontId="90" fillId="2" borderId="33" xfId="0" applyNumberFormat="1" applyFont="1" applyFill="1" applyBorder="1" applyAlignment="1">
      <alignment horizontal="right"/>
    </xf>
    <xf numFmtId="0" fontId="91" fillId="2" borderId="0" xfId="0" applyFont="1" applyFill="1" applyBorder="1" applyAlignment="1" applyProtection="1">
      <alignment horizontal="left" wrapText="1"/>
    </xf>
    <xf numFmtId="0" fontId="91" fillId="2" borderId="0" xfId="0" applyFont="1" applyFill="1" applyBorder="1" applyAlignment="1" applyProtection="1">
      <alignment horizontal="left" vertical="top"/>
    </xf>
    <xf numFmtId="6" fontId="88" fillId="2" borderId="0" xfId="0" applyNumberFormat="1" applyFont="1" applyFill="1" applyBorder="1" applyAlignment="1">
      <alignment horizontal="right"/>
    </xf>
    <xf numFmtId="0" fontId="89" fillId="2" borderId="0" xfId="0" applyFont="1" applyFill="1" applyAlignment="1">
      <alignment horizontal="left" wrapText="1"/>
    </xf>
    <xf numFmtId="6" fontId="69" fillId="2" borderId="0" xfId="0" applyNumberFormat="1" applyFont="1" applyFill="1" applyBorder="1" applyAlignment="1">
      <alignment horizontal="right" wrapText="1"/>
    </xf>
    <xf numFmtId="0" fontId="32" fillId="2" borderId="0" xfId="0" applyFont="1" applyFill="1" applyBorder="1" applyAlignment="1" applyProtection="1">
      <alignment horizontal="left" vertical="top" wrapText="1"/>
    </xf>
    <xf numFmtId="0" fontId="32" fillId="2" borderId="0" xfId="0" applyFont="1" applyFill="1" applyAlignment="1">
      <alignment horizontal="left" wrapText="1"/>
    </xf>
    <xf numFmtId="6" fontId="32" fillId="2" borderId="0" xfId="0" applyNumberFormat="1" applyFont="1" applyFill="1" applyBorder="1" applyAlignment="1">
      <alignment horizontal="right" wrapText="1"/>
    </xf>
    <xf numFmtId="6" fontId="32" fillId="2" borderId="30" xfId="0" applyNumberFormat="1" applyFont="1" applyFill="1" applyBorder="1" applyAlignment="1">
      <alignment horizontal="right" wrapText="1"/>
    </xf>
    <xf numFmtId="0" fontId="37" fillId="2" borderId="0" xfId="0" applyFont="1" applyFill="1" applyBorder="1" applyAlignment="1" applyProtection="1">
      <alignment horizontal="left" vertical="center" wrapText="1"/>
    </xf>
    <xf numFmtId="6" fontId="90" fillId="2" borderId="0" xfId="0" applyNumberFormat="1" applyFont="1" applyFill="1" applyBorder="1" applyAlignment="1">
      <alignment horizontal="right"/>
    </xf>
    <xf numFmtId="0" fontId="32" fillId="2" borderId="55" xfId="0" applyFont="1" applyFill="1" applyBorder="1" applyAlignment="1" applyProtection="1">
      <alignment horizontal="left" vertical="top" wrapText="1"/>
    </xf>
    <xf numFmtId="0" fontId="91" fillId="2" borderId="0" xfId="0" applyFont="1" applyFill="1" applyAlignment="1">
      <alignment horizontal="left" wrapText="1"/>
    </xf>
    <xf numFmtId="0" fontId="91" fillId="2" borderId="0" xfId="0" applyFont="1" applyFill="1"/>
    <xf numFmtId="6" fontId="17" fillId="2" borderId="0" xfId="0" applyNumberFormat="1" applyFont="1" applyFill="1" applyBorder="1" applyAlignment="1" applyProtection="1">
      <alignment horizontal="left" vertical="top"/>
    </xf>
    <xf numFmtId="0" fontId="91" fillId="2" borderId="0" xfId="0" applyFont="1" applyFill="1" applyBorder="1" applyAlignment="1">
      <alignment horizontal="left" wrapText="1"/>
    </xf>
    <xf numFmtId="0" fontId="91" fillId="2" borderId="0" xfId="0" applyFont="1" applyFill="1" applyBorder="1"/>
    <xf numFmtId="0" fontId="17" fillId="2" borderId="71" xfId="0" applyFont="1" applyFill="1" applyBorder="1" applyAlignment="1">
      <alignment horizontal="left" wrapText="1"/>
    </xf>
    <xf numFmtId="0" fontId="17" fillId="2" borderId="0" xfId="0" applyFont="1" applyFill="1" applyAlignment="1">
      <alignment horizontal="left" wrapText="1"/>
    </xf>
    <xf numFmtId="0" fontId="17" fillId="2" borderId="0" xfId="0" applyFont="1" applyFill="1" applyBorder="1" applyAlignment="1" applyProtection="1">
      <alignment horizontal="left" vertical="center"/>
    </xf>
    <xf numFmtId="0" fontId="37" fillId="2" borderId="0" xfId="0" applyFont="1" applyFill="1" applyBorder="1" applyAlignment="1" applyProtection="1">
      <alignment horizontal="left" wrapText="1"/>
    </xf>
    <xf numFmtId="0" fontId="32" fillId="2" borderId="0" xfId="0" applyNumberFormat="1" applyFont="1" applyFill="1" applyBorder="1" applyAlignment="1" applyProtection="1">
      <alignment horizontal="left" vertical="top"/>
    </xf>
    <xf numFmtId="0" fontId="32" fillId="2" borderId="0" xfId="0" applyFont="1" applyFill="1" applyBorder="1" applyAlignment="1" applyProtection="1">
      <alignment horizontal="left"/>
    </xf>
    <xf numFmtId="0" fontId="32" fillId="2" borderId="55" xfId="0" applyFont="1" applyFill="1" applyBorder="1" applyAlignment="1" applyProtection="1">
      <alignment horizontal="left"/>
    </xf>
    <xf numFmtId="0" fontId="91" fillId="2" borderId="0" xfId="0" applyFont="1" applyFill="1" applyAlignment="1">
      <alignment horizontal="left"/>
    </xf>
    <xf numFmtId="0" fontId="87" fillId="2" borderId="0" xfId="0" applyFont="1" applyFill="1" applyBorder="1" applyAlignment="1" applyProtection="1">
      <alignment horizontal="left" wrapText="1"/>
    </xf>
    <xf numFmtId="0" fontId="70" fillId="2" borderId="0" xfId="0" applyFont="1" applyFill="1" applyBorder="1" applyAlignment="1">
      <alignment horizontal="left"/>
    </xf>
    <xf numFmtId="6" fontId="32" fillId="2" borderId="50" xfId="0" applyNumberFormat="1" applyFont="1" applyFill="1" applyBorder="1" applyAlignment="1">
      <alignment horizontal="right" wrapText="1"/>
    </xf>
    <xf numFmtId="6" fontId="1" fillId="2" borderId="0" xfId="0" applyNumberFormat="1" applyFont="1" applyFill="1" applyBorder="1" applyAlignment="1">
      <alignment horizontal="left"/>
    </xf>
    <xf numFmtId="6" fontId="17"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wrapText="1"/>
    </xf>
    <xf numFmtId="165" fontId="30" fillId="2" borderId="35" xfId="0" applyNumberFormat="1" applyFont="1" applyFill="1" applyBorder="1" applyAlignment="1">
      <alignment horizontal="center" vertical="center" wrapText="1"/>
    </xf>
    <xf numFmtId="171" fontId="34" fillId="2" borderId="0" xfId="0" applyNumberFormat="1" applyFont="1" applyFill="1" applyBorder="1" applyAlignment="1">
      <alignment horizontal="center" wrapText="1"/>
    </xf>
    <xf numFmtId="0" fontId="92" fillId="2" borderId="0" xfId="0" applyFont="1" applyFill="1" applyAlignment="1">
      <alignment vertical="center"/>
    </xf>
    <xf numFmtId="0" fontId="17" fillId="2" borderId="0" xfId="0" applyFont="1" applyFill="1" applyBorder="1" applyAlignment="1">
      <alignment vertical="center"/>
    </xf>
    <xf numFmtId="171" fontId="7" fillId="2" borderId="0" xfId="0" applyNumberFormat="1" applyFont="1" applyFill="1" applyAlignment="1">
      <alignment horizontal="left" vertical="center"/>
    </xf>
    <xf numFmtId="171" fontId="7" fillId="2" borderId="0" xfId="0" applyNumberFormat="1" applyFont="1" applyFill="1" applyAlignment="1">
      <alignment vertical="center"/>
    </xf>
    <xf numFmtId="178" fontId="17" fillId="2" borderId="8" xfId="0" applyNumberFormat="1" applyFont="1" applyFill="1" applyBorder="1" applyAlignment="1">
      <alignment horizontal="center"/>
    </xf>
    <xf numFmtId="0" fontId="34" fillId="13" borderId="0" xfId="0" applyFont="1" applyFill="1" applyAlignment="1">
      <alignment horizontal="left" wrapText="1"/>
    </xf>
    <xf numFmtId="0" fontId="34" fillId="13" borderId="0" xfId="0" applyFont="1" applyFill="1"/>
    <xf numFmtId="6" fontId="32" fillId="13" borderId="0" xfId="0" applyNumberFormat="1" applyFont="1" applyFill="1" applyAlignment="1">
      <alignment horizontal="center"/>
    </xf>
    <xf numFmtId="6" fontId="34" fillId="13" borderId="0" xfId="0" applyNumberFormat="1" applyFont="1" applyFill="1" applyBorder="1" applyAlignment="1">
      <alignment horizontal="left" wrapText="1"/>
    </xf>
    <xf numFmtId="6" fontId="34" fillId="13" borderId="0" xfId="0" applyNumberFormat="1" applyFont="1" applyFill="1" applyBorder="1" applyAlignment="1">
      <alignment horizontal="left"/>
    </xf>
    <xf numFmtId="6" fontId="34" fillId="13" borderId="30" xfId="0" applyNumberFormat="1" applyFont="1" applyFill="1" applyBorder="1" applyAlignment="1">
      <alignment horizontal="left"/>
    </xf>
    <xf numFmtId="6" fontId="70" fillId="13" borderId="0" xfId="0" applyNumberFormat="1" applyFont="1" applyFill="1"/>
    <xf numFmtId="6" fontId="17" fillId="13" borderId="0" xfId="0" applyNumberFormat="1" applyFont="1" applyFill="1"/>
    <xf numFmtId="6" fontId="69" fillId="13" borderId="0" xfId="0" applyNumberFormat="1" applyFont="1" applyFill="1" applyBorder="1"/>
    <xf numFmtId="6" fontId="70" fillId="13" borderId="30" xfId="0" applyNumberFormat="1" applyFont="1" applyFill="1" applyBorder="1"/>
    <xf numFmtId="0" fontId="96" fillId="2" borderId="0" xfId="0" applyFont="1" applyFill="1" applyAlignment="1">
      <alignment horizontal="left"/>
    </xf>
    <xf numFmtId="0" fontId="30" fillId="2" borderId="8" xfId="0" applyFont="1" applyFill="1" applyBorder="1" applyAlignment="1">
      <alignment horizontal="center" vertical="center" wrapText="1"/>
    </xf>
    <xf numFmtId="6" fontId="66" fillId="2" borderId="0" xfId="0" applyNumberFormat="1" applyFont="1" applyFill="1" applyAlignment="1">
      <alignment horizontal="right"/>
    </xf>
    <xf numFmtId="6" fontId="17" fillId="2" borderId="0" xfId="0" applyNumberFormat="1" applyFont="1" applyFill="1" applyAlignment="1">
      <alignment horizontal="right"/>
    </xf>
    <xf numFmtId="6" fontId="17" fillId="2" borderId="30" xfId="0" applyNumberFormat="1" applyFont="1" applyFill="1" applyBorder="1" applyAlignment="1">
      <alignment horizontal="right"/>
    </xf>
    <xf numFmtId="0" fontId="79" fillId="2" borderId="0" xfId="0" applyFont="1" applyFill="1" applyBorder="1" applyAlignment="1" applyProtection="1">
      <alignment horizontal="left" vertical="center" wrapText="1"/>
    </xf>
    <xf numFmtId="6" fontId="97" fillId="2" borderId="0" xfId="0" applyNumberFormat="1" applyFont="1" applyFill="1" applyBorder="1" applyAlignment="1">
      <alignment horizontal="right" vertical="center"/>
    </xf>
    <xf numFmtId="6" fontId="98" fillId="2" borderId="0" xfId="0" applyNumberFormat="1" applyFont="1" applyFill="1" applyAlignment="1">
      <alignment horizontal="right" vertical="center"/>
    </xf>
    <xf numFmtId="6" fontId="98" fillId="2" borderId="30" xfId="0" applyNumberFormat="1" applyFont="1" applyFill="1" applyBorder="1" applyAlignment="1">
      <alignment horizontal="right" vertical="center"/>
    </xf>
    <xf numFmtId="0" fontId="30" fillId="2" borderId="0" xfId="0" applyFont="1" applyFill="1" applyBorder="1" applyAlignment="1" applyProtection="1">
      <alignment vertical="center"/>
    </xf>
    <xf numFmtId="0" fontId="8" fillId="2" borderId="0" xfId="0" applyFont="1" applyFill="1" applyBorder="1" applyAlignment="1" applyProtection="1">
      <alignment horizontal="left" vertical="center" wrapText="1"/>
    </xf>
    <xf numFmtId="0" fontId="12" fillId="2" borderId="35" xfId="0" applyNumberFormat="1" applyFont="1" applyFill="1" applyBorder="1" applyAlignment="1">
      <alignment horizontal="center"/>
    </xf>
    <xf numFmtId="165" fontId="8" fillId="2" borderId="35" xfId="0" applyNumberFormat="1" applyFont="1" applyFill="1" applyBorder="1" applyAlignment="1">
      <alignment horizontal="center" vertical="center" wrapText="1"/>
    </xf>
    <xf numFmtId="0" fontId="8" fillId="2" borderId="0" xfId="0" applyNumberFormat="1" applyFont="1" applyFill="1" applyBorder="1" applyAlignment="1" applyProtection="1">
      <alignment horizontal="left" vertical="top"/>
    </xf>
    <xf numFmtId="165" fontId="7" fillId="2" borderId="0" xfId="0" applyNumberFormat="1" applyFont="1" applyFill="1" applyBorder="1"/>
    <xf numFmtId="174" fontId="5" fillId="2" borderId="0" xfId="0" applyNumberFormat="1" applyFont="1" applyFill="1"/>
    <xf numFmtId="174" fontId="7" fillId="2" borderId="0" xfId="0" applyNumberFormat="1" applyFont="1" applyFill="1" applyBorder="1"/>
    <xf numFmtId="174" fontId="7" fillId="2" borderId="0" xfId="0" applyNumberFormat="1" applyFont="1" applyFill="1"/>
    <xf numFmtId="0" fontId="30" fillId="2" borderId="0" xfId="0" applyFont="1" applyFill="1" applyBorder="1" applyAlignment="1" applyProtection="1">
      <alignment horizontal="left" vertical="center" wrapText="1"/>
    </xf>
    <xf numFmtId="0" fontId="30" fillId="2" borderId="0" xfId="0" applyNumberFormat="1" applyFont="1" applyFill="1" applyBorder="1" applyAlignment="1" applyProtection="1">
      <alignment horizontal="center" vertical="center" wrapText="1"/>
    </xf>
    <xf numFmtId="164" fontId="30" fillId="2" borderId="0" xfId="0" applyNumberFormat="1" applyFont="1" applyFill="1" applyBorder="1" applyAlignment="1"/>
    <xf numFmtId="0" fontId="35" fillId="2" borderId="35" xfId="0" applyNumberFormat="1" applyFont="1" applyFill="1" applyBorder="1" applyAlignment="1">
      <alignment horizontal="center"/>
    </xf>
    <xf numFmtId="0" fontId="68" fillId="2" borderId="0" xfId="0" applyFont="1" applyFill="1" applyBorder="1" applyAlignment="1">
      <alignment horizontal="center" wrapText="1"/>
    </xf>
    <xf numFmtId="0" fontId="68" fillId="2" borderId="0" xfId="0" applyFont="1" applyFill="1"/>
    <xf numFmtId="6" fontId="30" fillId="2" borderId="0" xfId="0" applyNumberFormat="1" applyFont="1" applyFill="1" applyBorder="1" applyAlignment="1" applyProtection="1">
      <alignment horizontal="left" vertical="top"/>
    </xf>
    <xf numFmtId="6" fontId="69" fillId="2" borderId="22" xfId="0" applyNumberFormat="1" applyFont="1" applyFill="1" applyBorder="1"/>
    <xf numFmtId="6" fontId="70" fillId="2" borderId="20" xfId="0" applyNumberFormat="1" applyFont="1" applyFill="1" applyBorder="1" applyAlignment="1">
      <alignment horizontal="right"/>
    </xf>
    <xf numFmtId="6" fontId="70" fillId="2" borderId="50" xfId="0" applyNumberFormat="1" applyFont="1" applyFill="1" applyBorder="1" applyAlignment="1">
      <alignment horizontal="right"/>
    </xf>
    <xf numFmtId="6" fontId="70" fillId="2" borderId="0" xfId="0" applyNumberFormat="1" applyFont="1" applyFill="1" applyBorder="1"/>
    <xf numFmtId="6" fontId="69" fillId="2" borderId="35" xfId="0" applyNumberFormat="1" applyFont="1" applyFill="1" applyBorder="1"/>
    <xf numFmtId="0" fontId="30" fillId="2" borderId="0" xfId="0" applyNumberFormat="1" applyFont="1" applyFill="1" applyBorder="1" applyAlignment="1" applyProtection="1">
      <alignment horizontal="left" vertical="top"/>
    </xf>
    <xf numFmtId="6" fontId="30" fillId="2" borderId="0" xfId="0" applyNumberFormat="1" applyFont="1" applyFill="1"/>
    <xf numFmtId="3" fontId="69" fillId="2" borderId="35" xfId="0" applyNumberFormat="1" applyFont="1" applyFill="1" applyBorder="1"/>
    <xf numFmtId="3" fontId="70" fillId="2" borderId="0" xfId="0" applyNumberFormat="1" applyFont="1" applyFill="1" applyBorder="1"/>
    <xf numFmtId="3" fontId="70" fillId="2" borderId="30" xfId="0" applyNumberFormat="1" applyFont="1" applyFill="1" applyBorder="1"/>
    <xf numFmtId="6" fontId="35" fillId="2" borderId="0" xfId="0" applyNumberFormat="1" applyFont="1" applyFill="1"/>
    <xf numFmtId="6" fontId="35" fillId="2" borderId="35" xfId="0" applyNumberFormat="1" applyFont="1" applyFill="1" applyBorder="1"/>
    <xf numFmtId="6" fontId="30" fillId="2" borderId="0" xfId="0" applyNumberFormat="1" applyFont="1" applyFill="1" applyBorder="1"/>
    <xf numFmtId="6" fontId="30" fillId="2" borderId="30" xfId="0" applyNumberFormat="1" applyFont="1" applyFill="1" applyBorder="1"/>
    <xf numFmtId="6" fontId="35" fillId="2" borderId="0" xfId="0" applyNumberFormat="1" applyFont="1" applyFill="1" applyBorder="1"/>
    <xf numFmtId="171" fontId="30" fillId="2" borderId="0" xfId="0" applyNumberFormat="1" applyFont="1" applyFill="1"/>
    <xf numFmtId="0" fontId="70" fillId="2" borderId="0" xfId="0" applyFont="1" applyFill="1" applyBorder="1"/>
    <xf numFmtId="0" fontId="30" fillId="2" borderId="0" xfId="0" applyFont="1" applyFill="1"/>
    <xf numFmtId="0" fontId="69" fillId="2" borderId="35" xfId="0" applyFont="1" applyFill="1" applyBorder="1"/>
    <xf numFmtId="0" fontId="70" fillId="2" borderId="30" xfId="0" applyFont="1" applyFill="1" applyBorder="1"/>
    <xf numFmtId="165" fontId="70" fillId="2" borderId="0" xfId="0" applyNumberFormat="1" applyFont="1" applyFill="1" applyBorder="1"/>
    <xf numFmtId="174" fontId="30" fillId="2" borderId="0" xfId="0" applyNumberFormat="1" applyFont="1" applyFill="1"/>
    <xf numFmtId="3" fontId="70" fillId="2" borderId="0" xfId="1" applyNumberFormat="1" applyFont="1" applyFill="1" applyBorder="1"/>
    <xf numFmtId="3" fontId="70" fillId="2" borderId="30" xfId="1" applyNumberFormat="1" applyFont="1" applyFill="1" applyBorder="1"/>
    <xf numFmtId="174" fontId="70" fillId="2" borderId="0" xfId="0" applyNumberFormat="1" applyFont="1" applyFill="1" applyBorder="1"/>
    <xf numFmtId="174" fontId="70" fillId="2" borderId="0" xfId="0" applyNumberFormat="1" applyFont="1" applyFill="1"/>
    <xf numFmtId="0" fontId="30" fillId="2" borderId="0" xfId="0" applyFont="1" applyFill="1" applyBorder="1"/>
    <xf numFmtId="6" fontId="69" fillId="2" borderId="32" xfId="0" applyNumberFormat="1" applyFont="1" applyFill="1" applyBorder="1"/>
    <xf numFmtId="6" fontId="70" fillId="2" borderId="55" xfId="0" applyNumberFormat="1" applyFont="1" applyFill="1" applyBorder="1"/>
    <xf numFmtId="6" fontId="70" fillId="2" borderId="33" xfId="0" applyNumberFormat="1" applyFont="1" applyFill="1" applyBorder="1"/>
    <xf numFmtId="6" fontId="66" fillId="2" borderId="35" xfId="0" applyNumberFormat="1" applyFont="1" applyFill="1" applyBorder="1"/>
    <xf numFmtId="6" fontId="17" fillId="2" borderId="30" xfId="0" applyNumberFormat="1" applyFont="1" applyFill="1" applyBorder="1"/>
    <xf numFmtId="6" fontId="30" fillId="2" borderId="0" xfId="0" applyNumberFormat="1" applyFont="1" applyFill="1" applyAlignment="1">
      <alignment vertical="center"/>
    </xf>
    <xf numFmtId="0" fontId="8" fillId="2" borderId="0" xfId="0" applyFont="1" applyFill="1" applyBorder="1" applyAlignment="1" applyProtection="1">
      <alignment horizontal="center" vertical="center" wrapText="1"/>
    </xf>
    <xf numFmtId="0" fontId="8" fillId="2" borderId="2" xfId="0" applyNumberFormat="1" applyFont="1" applyFill="1" applyBorder="1" applyAlignment="1" applyProtection="1">
      <alignment horizontal="left" vertical="top"/>
    </xf>
    <xf numFmtId="165" fontId="5" fillId="2" borderId="0" xfId="0" applyNumberFormat="1" applyFont="1" applyFill="1" applyBorder="1"/>
    <xf numFmtId="9" fontId="7" fillId="2" borderId="0" xfId="11" applyFont="1" applyFill="1" applyBorder="1"/>
    <xf numFmtId="0" fontId="30" fillId="2" borderId="0" xfId="0" applyFont="1" applyFill="1" applyBorder="1" applyAlignment="1" applyProtection="1">
      <alignment vertical="center" wrapText="1"/>
    </xf>
    <xf numFmtId="14" fontId="7" fillId="2" borderId="0" xfId="0" applyNumberFormat="1" applyFont="1" applyFill="1"/>
    <xf numFmtId="0" fontId="30" fillId="2" borderId="0" xfId="0" applyFont="1" applyFill="1" applyBorder="1" applyAlignment="1" applyProtection="1">
      <alignment horizontal="center" vertical="center" wrapText="1"/>
    </xf>
    <xf numFmtId="0" fontId="30" fillId="2" borderId="2" xfId="0" applyNumberFormat="1" applyFont="1" applyFill="1" applyBorder="1" applyAlignment="1" applyProtection="1">
      <alignment horizontal="left" vertical="top"/>
    </xf>
    <xf numFmtId="6" fontId="70" fillId="2" borderId="20" xfId="0" applyNumberFormat="1" applyFont="1" applyFill="1" applyBorder="1"/>
    <xf numFmtId="6" fontId="70" fillId="2" borderId="50" xfId="0" applyNumberFormat="1" applyFont="1" applyFill="1" applyBorder="1"/>
    <xf numFmtId="10" fontId="35" fillId="2" borderId="35" xfId="0" applyNumberFormat="1" applyFont="1" applyFill="1" applyBorder="1"/>
    <xf numFmtId="0" fontId="35" fillId="2" borderId="35" xfId="0" applyFont="1" applyFill="1" applyBorder="1"/>
    <xf numFmtId="0" fontId="68" fillId="2" borderId="0" xfId="0" applyFont="1" applyFill="1" applyBorder="1"/>
    <xf numFmtId="0" fontId="68" fillId="2" borderId="30" xfId="0" applyFont="1" applyFill="1" applyBorder="1"/>
    <xf numFmtId="165" fontId="68" fillId="2" borderId="0" xfId="0" applyNumberFormat="1" applyFont="1" applyFill="1" applyBorder="1"/>
    <xf numFmtId="165" fontId="30" fillId="2" borderId="0" xfId="0" applyNumberFormat="1" applyFont="1" applyFill="1" applyBorder="1"/>
    <xf numFmtId="165" fontId="69" fillId="2" borderId="35" xfId="0" applyNumberFormat="1" applyFont="1" applyFill="1" applyBorder="1"/>
    <xf numFmtId="165" fontId="70" fillId="2" borderId="30" xfId="0" applyNumberFormat="1" applyFont="1" applyFill="1" applyBorder="1"/>
    <xf numFmtId="0" fontId="30" fillId="2" borderId="0" xfId="0" applyFont="1" applyFill="1" applyBorder="1" applyAlignment="1" applyProtection="1">
      <alignment horizontal="left" vertical="top" wrapText="1"/>
    </xf>
    <xf numFmtId="9" fontId="70" fillId="2" borderId="0" xfId="11" applyFont="1" applyFill="1" applyBorder="1"/>
    <xf numFmtId="0" fontId="69" fillId="2" borderId="0" xfId="0" applyFont="1" applyFill="1"/>
    <xf numFmtId="0" fontId="30" fillId="2" borderId="0" xfId="0" applyNumberFormat="1" applyFont="1" applyFill="1" applyBorder="1" applyAlignment="1" applyProtection="1">
      <alignment horizontal="left" vertical="center"/>
    </xf>
    <xf numFmtId="6" fontId="70" fillId="2" borderId="0" xfId="0" applyNumberFormat="1" applyFont="1" applyFill="1" applyBorder="1" applyAlignment="1">
      <alignment vertical="center"/>
    </xf>
    <xf numFmtId="6" fontId="70" fillId="2" borderId="0" xfId="0" applyNumberFormat="1" applyFont="1" applyFill="1" applyAlignment="1">
      <alignment vertical="center"/>
    </xf>
    <xf numFmtId="6" fontId="48" fillId="2" borderId="0" xfId="0" applyNumberFormat="1" applyFont="1" applyFill="1" applyBorder="1" applyAlignment="1">
      <alignment vertical="center"/>
    </xf>
    <xf numFmtId="6" fontId="79" fillId="2" borderId="0" xfId="0" applyNumberFormat="1" applyFont="1" applyFill="1" applyBorder="1" applyAlignment="1">
      <alignment vertical="center"/>
    </xf>
    <xf numFmtId="0" fontId="79" fillId="2" borderId="0" xfId="0" applyNumberFormat="1" applyFont="1" applyFill="1" applyBorder="1" applyAlignment="1" applyProtection="1">
      <alignment horizontal="left" vertical="center"/>
    </xf>
    <xf numFmtId="6" fontId="48" fillId="2" borderId="0" xfId="0" applyNumberFormat="1" applyFont="1" applyFill="1" applyAlignment="1">
      <alignment vertical="center"/>
    </xf>
    <xf numFmtId="0" fontId="79" fillId="2" borderId="0" xfId="0" applyFont="1" applyFill="1" applyAlignment="1">
      <alignment vertical="center"/>
    </xf>
    <xf numFmtId="6" fontId="30" fillId="2" borderId="0" xfId="0" applyNumberFormat="1" applyFont="1" applyFill="1" applyBorder="1" applyAlignment="1">
      <alignment vertical="center"/>
    </xf>
    <xf numFmtId="0" fontId="94" fillId="2" borderId="0" xfId="0" applyNumberFormat="1" applyFont="1" applyFill="1" applyBorder="1" applyAlignment="1" applyProtection="1">
      <alignment horizontal="left" vertical="center" wrapText="1"/>
    </xf>
    <xf numFmtId="6" fontId="30" fillId="2" borderId="31" xfId="0" applyNumberFormat="1" applyFont="1" applyFill="1" applyBorder="1" applyAlignment="1" applyProtection="1">
      <alignment horizontal="left" vertical="top"/>
    </xf>
    <xf numFmtId="6" fontId="30" fillId="2" borderId="31" xfId="0" applyNumberFormat="1" applyFont="1" applyFill="1" applyBorder="1"/>
    <xf numFmtId="6" fontId="17" fillId="2" borderId="31" xfId="0" applyNumberFormat="1" applyFont="1" applyFill="1" applyBorder="1"/>
    <xf numFmtId="0" fontId="70" fillId="2" borderId="31" xfId="0" applyFont="1" applyFill="1" applyBorder="1"/>
    <xf numFmtId="0" fontId="30" fillId="2" borderId="31" xfId="0" applyFont="1" applyFill="1" applyBorder="1"/>
    <xf numFmtId="0" fontId="87" fillId="2" borderId="31" xfId="0" applyNumberFormat="1" applyFont="1" applyFill="1" applyBorder="1" applyAlignment="1"/>
    <xf numFmtId="0" fontId="30" fillId="2" borderId="31" xfId="0" applyFont="1" applyFill="1" applyBorder="1" applyAlignment="1" applyProtection="1">
      <alignment horizontal="left" vertical="top" wrapText="1"/>
    </xf>
    <xf numFmtId="171" fontId="30" fillId="2" borderId="31" xfId="0" applyNumberFormat="1" applyFont="1" applyFill="1" applyBorder="1"/>
    <xf numFmtId="0" fontId="34" fillId="2" borderId="31" xfId="0" applyFont="1" applyFill="1" applyBorder="1"/>
    <xf numFmtId="174" fontId="30" fillId="2" borderId="31" xfId="0" applyNumberFormat="1" applyFont="1" applyFill="1" applyBorder="1"/>
    <xf numFmtId="0" fontId="30" fillId="2" borderId="34" xfId="0" applyFont="1" applyFill="1" applyBorder="1"/>
    <xf numFmtId="0" fontId="94" fillId="2" borderId="8" xfId="0" applyNumberFormat="1" applyFont="1" applyFill="1" applyBorder="1" applyAlignment="1" applyProtection="1">
      <alignment horizontal="left" vertical="center" wrapText="1"/>
    </xf>
    <xf numFmtId="3" fontId="7" fillId="2" borderId="0" xfId="1" applyNumberFormat="1" applyFont="1" applyFill="1"/>
    <xf numFmtId="6" fontId="34" fillId="2" borderId="0" xfId="0" applyNumberFormat="1" applyFont="1" applyFill="1" applyBorder="1"/>
    <xf numFmtId="165" fontId="34" fillId="2" borderId="0" xfId="0" applyNumberFormat="1" applyFont="1" applyFill="1" applyBorder="1"/>
    <xf numFmtId="174" fontId="34" fillId="2" borderId="0" xfId="0" applyNumberFormat="1" applyFont="1" applyFill="1"/>
    <xf numFmtId="3" fontId="34" fillId="2" borderId="0" xfId="0" applyNumberFormat="1" applyFont="1" applyFill="1"/>
    <xf numFmtId="3" fontId="34" fillId="2" borderId="0" xfId="1" applyNumberFormat="1" applyFont="1" applyFill="1"/>
    <xf numFmtId="174" fontId="34" fillId="2" borderId="0" xfId="0" applyNumberFormat="1" applyFont="1" applyFill="1" applyBorder="1"/>
    <xf numFmtId="0" fontId="17" fillId="2" borderId="0" xfId="0" applyNumberFormat="1" applyFont="1" applyFill="1" applyBorder="1" applyAlignment="1" applyProtection="1">
      <alignment horizontal="center" vertical="center" wrapText="1"/>
    </xf>
    <xf numFmtId="0" fontId="66" fillId="2" borderId="35"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17" fillId="2" borderId="0" xfId="0" applyNumberFormat="1" applyFont="1" applyFill="1" applyAlignment="1">
      <alignment horizontal="center"/>
    </xf>
    <xf numFmtId="0" fontId="30" fillId="2" borderId="0" xfId="0" applyFont="1" applyFill="1" applyAlignment="1">
      <alignment vertical="center"/>
    </xf>
    <xf numFmtId="0" fontId="17" fillId="2" borderId="0" xfId="0" applyNumberFormat="1" applyFont="1" applyFill="1" applyBorder="1" applyAlignment="1" applyProtection="1">
      <alignment horizontal="left" vertical="center"/>
    </xf>
    <xf numFmtId="6" fontId="17" fillId="2" borderId="0" xfId="0" applyNumberFormat="1" applyFont="1" applyFill="1" applyAlignment="1">
      <alignment vertical="center"/>
    </xf>
    <xf numFmtId="6" fontId="79" fillId="2" borderId="0" xfId="0" applyNumberFormat="1" applyFont="1" applyFill="1" applyAlignment="1">
      <alignment vertical="center"/>
    </xf>
    <xf numFmtId="174" fontId="10" fillId="2" borderId="0" xfId="0" applyNumberFormat="1" applyFont="1" applyFill="1"/>
    <xf numFmtId="165" fontId="17" fillId="2" borderId="8" xfId="0" applyNumberFormat="1" applyFont="1" applyFill="1" applyBorder="1" applyAlignment="1">
      <alignment horizontal="center" vertical="center" wrapText="1"/>
    </xf>
    <xf numFmtId="165" fontId="17" fillId="2" borderId="14" xfId="0" applyNumberFormat="1" applyFont="1" applyFill="1" applyBorder="1" applyAlignment="1">
      <alignment horizontal="center" vertical="center" wrapText="1"/>
    </xf>
    <xf numFmtId="0" fontId="7" fillId="2" borderId="0" xfId="0" applyNumberFormat="1" applyFont="1" applyFill="1" applyBorder="1" applyAlignment="1">
      <alignment horizontal="center" wrapText="1"/>
    </xf>
    <xf numFmtId="6" fontId="13" fillId="2" borderId="0" xfId="0" applyNumberFormat="1" applyFont="1" applyFill="1" applyAlignment="1">
      <alignment vertical="center"/>
    </xf>
    <xf numFmtId="6" fontId="35" fillId="2" borderId="0" xfId="0" applyNumberFormat="1" applyFont="1" applyFill="1" applyBorder="1" applyAlignment="1">
      <alignment vertical="center"/>
    </xf>
    <xf numFmtId="6" fontId="35" fillId="2" borderId="0" xfId="0" applyNumberFormat="1" applyFont="1" applyFill="1" applyAlignment="1">
      <alignment vertical="center"/>
    </xf>
    <xf numFmtId="174" fontId="69" fillId="2" borderId="0" xfId="0" applyNumberFormat="1" applyFont="1" applyFill="1" applyBorder="1"/>
    <xf numFmtId="174" fontId="69" fillId="2" borderId="0" xfId="0" applyNumberFormat="1" applyFont="1" applyFill="1"/>
    <xf numFmtId="176" fontId="30" fillId="2" borderId="0" xfId="0" applyNumberFormat="1" applyFont="1" applyFill="1" applyBorder="1"/>
    <xf numFmtId="176" fontId="30" fillId="2" borderId="30" xfId="0" applyNumberFormat="1" applyFont="1" applyFill="1" applyBorder="1"/>
    <xf numFmtId="165" fontId="35" fillId="2" borderId="35" xfId="0" applyNumberFormat="1" applyFont="1" applyFill="1" applyBorder="1"/>
    <xf numFmtId="165" fontId="7" fillId="2" borderId="0" xfId="0" applyNumberFormat="1" applyFont="1" applyFill="1"/>
    <xf numFmtId="175" fontId="7" fillId="2" borderId="0" xfId="0" applyNumberFormat="1" applyFont="1" applyFill="1" applyBorder="1"/>
    <xf numFmtId="169" fontId="7" fillId="2" borderId="0" xfId="1" applyNumberFormat="1" applyFont="1" applyFill="1" applyBorder="1"/>
    <xf numFmtId="10" fontId="7" fillId="2" borderId="0" xfId="11" applyNumberFormat="1" applyFont="1" applyFill="1" applyBorder="1"/>
    <xf numFmtId="0" fontId="7" fillId="2" borderId="0" xfId="0" applyFont="1" applyFill="1" applyBorder="1" applyAlignment="1">
      <alignment vertical="center"/>
    </xf>
    <xf numFmtId="6" fontId="101" fillId="2" borderId="0" xfId="0" applyNumberFormat="1" applyFont="1" applyFill="1" applyBorder="1" applyAlignment="1">
      <alignment vertical="center"/>
    </xf>
    <xf numFmtId="6" fontId="101" fillId="2" borderId="0" xfId="0" applyNumberFormat="1" applyFont="1" applyFill="1" applyAlignment="1">
      <alignment vertical="center"/>
    </xf>
    <xf numFmtId="0" fontId="102" fillId="2" borderId="0" xfId="0" applyNumberFormat="1" applyFont="1" applyFill="1" applyBorder="1" applyAlignment="1" applyProtection="1">
      <alignment horizontal="left" vertical="center"/>
    </xf>
    <xf numFmtId="0" fontId="103" fillId="2" borderId="0" xfId="0" applyNumberFormat="1" applyFont="1" applyFill="1" applyBorder="1" applyAlignment="1" applyProtection="1">
      <alignment horizontal="left" vertical="center"/>
    </xf>
    <xf numFmtId="6" fontId="103" fillId="2" borderId="0" xfId="0" applyNumberFormat="1" applyFont="1" applyFill="1" applyBorder="1" applyAlignment="1">
      <alignment vertical="center"/>
    </xf>
    <xf numFmtId="6" fontId="103" fillId="2" borderId="0" xfId="0" applyNumberFormat="1" applyFont="1" applyFill="1" applyAlignment="1">
      <alignment vertical="center"/>
    </xf>
    <xf numFmtId="6" fontId="105" fillId="2" borderId="0" xfId="0" applyNumberFormat="1" applyFont="1" applyFill="1"/>
    <xf numFmtId="165" fontId="70" fillId="2" borderId="0" xfId="0" applyNumberFormat="1" applyFont="1" applyFill="1" applyBorder="1" applyAlignment="1">
      <alignment vertical="center"/>
    </xf>
    <xf numFmtId="0" fontId="11" fillId="2" borderId="0" xfId="0" applyFont="1" applyFill="1" applyBorder="1" applyAlignment="1"/>
    <xf numFmtId="6" fontId="30" fillId="3" borderId="0" xfId="0" applyNumberFormat="1" applyFont="1" applyFill="1"/>
    <xf numFmtId="6" fontId="30" fillId="3" borderId="0" xfId="0" applyNumberFormat="1" applyFont="1" applyFill="1" applyBorder="1"/>
    <xf numFmtId="6" fontId="30" fillId="3" borderId="30" xfId="0" applyNumberFormat="1" applyFont="1" applyFill="1" applyBorder="1"/>
    <xf numFmtId="0" fontId="17" fillId="3" borderId="0" xfId="0" applyFont="1" applyFill="1" applyAlignment="1">
      <alignment vertical="center"/>
    </xf>
    <xf numFmtId="0" fontId="17" fillId="3" borderId="0" xfId="0" applyFont="1" applyFill="1" applyBorder="1" applyAlignment="1">
      <alignment vertical="center"/>
    </xf>
    <xf numFmtId="6" fontId="66" fillId="3" borderId="35" xfId="0" applyNumberFormat="1" applyFont="1" applyFill="1" applyBorder="1" applyAlignment="1">
      <alignment vertical="center"/>
    </xf>
    <xf numFmtId="6" fontId="17" fillId="3" borderId="0" xfId="0" applyNumberFormat="1" applyFont="1" applyFill="1" applyBorder="1" applyAlignment="1">
      <alignment vertical="center"/>
    </xf>
    <xf numFmtId="6" fontId="17" fillId="3" borderId="30" xfId="0" applyNumberFormat="1" applyFont="1" applyFill="1" applyBorder="1" applyAlignment="1">
      <alignment vertical="center"/>
    </xf>
    <xf numFmtId="6" fontId="69" fillId="3" borderId="35" xfId="0" applyNumberFormat="1" applyFont="1" applyFill="1" applyBorder="1"/>
    <xf numFmtId="6" fontId="70" fillId="3" borderId="0" xfId="0" applyNumberFormat="1" applyFont="1" applyFill="1" applyBorder="1"/>
    <xf numFmtId="6" fontId="70" fillId="3" borderId="30" xfId="0" applyNumberFormat="1" applyFont="1" applyFill="1" applyBorder="1"/>
    <xf numFmtId="6" fontId="17" fillId="3" borderId="0" xfId="0" applyNumberFormat="1" applyFont="1" applyFill="1" applyBorder="1" applyAlignment="1" applyProtection="1">
      <alignment horizontal="left" vertical="center"/>
    </xf>
    <xf numFmtId="6" fontId="103" fillId="3" borderId="0" xfId="0" applyNumberFormat="1" applyFont="1" applyFill="1" applyBorder="1" applyAlignment="1" applyProtection="1">
      <alignment horizontal="left" vertical="center"/>
    </xf>
    <xf numFmtId="6" fontId="104" fillId="3" borderId="35" xfId="0" applyNumberFormat="1" applyFont="1" applyFill="1" applyBorder="1" applyAlignment="1">
      <alignment vertical="center"/>
    </xf>
    <xf numFmtId="6" fontId="103" fillId="3" borderId="0" xfId="0" applyNumberFormat="1" applyFont="1" applyFill="1" applyBorder="1" applyAlignment="1">
      <alignment vertical="center"/>
    </xf>
    <xf numFmtId="6" fontId="103" fillId="3" borderId="30" xfId="0" applyNumberFormat="1" applyFont="1" applyFill="1" applyBorder="1" applyAlignment="1">
      <alignment vertical="center"/>
    </xf>
    <xf numFmtId="6" fontId="87" fillId="2" borderId="0" xfId="0" applyNumberFormat="1" applyFont="1" applyFill="1"/>
    <xf numFmtId="0" fontId="30" fillId="3" borderId="0" xfId="0" applyFont="1" applyFill="1" applyAlignment="1">
      <alignment vertical="center"/>
    </xf>
    <xf numFmtId="6" fontId="69" fillId="3" borderId="35" xfId="0" applyNumberFormat="1" applyFont="1" applyFill="1" applyBorder="1" applyAlignment="1">
      <alignment vertical="center"/>
    </xf>
    <xf numFmtId="6" fontId="70" fillId="3" borderId="0" xfId="0" applyNumberFormat="1" applyFont="1" applyFill="1" applyBorder="1" applyAlignment="1">
      <alignment vertical="center"/>
    </xf>
    <xf numFmtId="6" fontId="70" fillId="3" borderId="30" xfId="0" applyNumberFormat="1" applyFont="1" applyFill="1" applyBorder="1" applyAlignment="1">
      <alignment vertical="center"/>
    </xf>
    <xf numFmtId="6" fontId="30" fillId="3" borderId="0" xfId="0" applyNumberFormat="1" applyFont="1" applyFill="1" applyAlignment="1">
      <alignment vertical="center"/>
    </xf>
    <xf numFmtId="6" fontId="35" fillId="3" borderId="35" xfId="0" applyNumberFormat="1" applyFont="1" applyFill="1" applyBorder="1" applyAlignment="1">
      <alignment vertical="center"/>
    </xf>
    <xf numFmtId="6" fontId="30" fillId="3" borderId="0" xfId="0" applyNumberFormat="1" applyFont="1" applyFill="1" applyBorder="1" applyAlignment="1">
      <alignment vertical="center"/>
    </xf>
    <xf numFmtId="6" fontId="30" fillId="3" borderId="30" xfId="0" applyNumberFormat="1" applyFont="1" applyFill="1" applyBorder="1" applyAlignment="1">
      <alignment vertical="center"/>
    </xf>
    <xf numFmtId="6" fontId="17" fillId="3" borderId="0" xfId="0" applyNumberFormat="1" applyFont="1" applyFill="1" applyAlignment="1">
      <alignment vertical="center"/>
    </xf>
    <xf numFmtId="6" fontId="70" fillId="3" borderId="0" xfId="0" applyNumberFormat="1" applyFont="1" applyFill="1" applyBorder="1" applyAlignment="1">
      <alignment horizontal="right"/>
    </xf>
    <xf numFmtId="6" fontId="70" fillId="3" borderId="30" xfId="0" applyNumberFormat="1" applyFont="1" applyFill="1" applyBorder="1" applyAlignment="1">
      <alignment horizontal="right"/>
    </xf>
    <xf numFmtId="6" fontId="79" fillId="3" borderId="0" xfId="0" applyNumberFormat="1" applyFont="1" applyFill="1" applyBorder="1" applyAlignment="1" applyProtection="1">
      <alignment horizontal="left" vertical="center"/>
    </xf>
    <xf numFmtId="6" fontId="100" fillId="3" borderId="35" xfId="0" applyNumberFormat="1" applyFont="1" applyFill="1" applyBorder="1" applyAlignment="1">
      <alignment vertical="center"/>
    </xf>
    <xf numFmtId="6" fontId="79" fillId="3" borderId="0" xfId="0" applyNumberFormat="1" applyFont="1" applyFill="1" applyBorder="1" applyAlignment="1">
      <alignment vertical="center"/>
    </xf>
    <xf numFmtId="6" fontId="79" fillId="3" borderId="30" xfId="0" applyNumberFormat="1" applyFont="1" applyFill="1" applyBorder="1" applyAlignment="1">
      <alignment vertical="center"/>
    </xf>
    <xf numFmtId="0" fontId="87" fillId="2" borderId="0" xfId="0" applyNumberFormat="1" applyFont="1" applyFill="1" applyBorder="1"/>
    <xf numFmtId="6" fontId="30" fillId="3" borderId="31" xfId="0" applyNumberFormat="1" applyFont="1" applyFill="1" applyBorder="1" applyAlignment="1">
      <alignment vertical="center"/>
    </xf>
    <xf numFmtId="6" fontId="17" fillId="3" borderId="31" xfId="0" applyNumberFormat="1" applyFont="1" applyFill="1" applyBorder="1"/>
    <xf numFmtId="6" fontId="66" fillId="3" borderId="35" xfId="0" applyNumberFormat="1" applyFont="1" applyFill="1" applyBorder="1"/>
    <xf numFmtId="6" fontId="17" fillId="3" borderId="0" xfId="0" applyNumberFormat="1" applyFont="1" applyFill="1" applyBorder="1" applyAlignment="1">
      <alignment horizontal="right"/>
    </xf>
    <xf numFmtId="6" fontId="17" fillId="3" borderId="30" xfId="0" applyNumberFormat="1" applyFont="1" applyFill="1" applyBorder="1" applyAlignment="1">
      <alignment horizontal="right"/>
    </xf>
    <xf numFmtId="6" fontId="17" fillId="3" borderId="0" xfId="0" applyNumberFormat="1" applyFont="1" applyFill="1" applyBorder="1"/>
    <xf numFmtId="6" fontId="17" fillId="3" borderId="30" xfId="0" applyNumberFormat="1" applyFont="1" applyFill="1" applyBorder="1"/>
    <xf numFmtId="6" fontId="87" fillId="2" borderId="31" xfId="0" applyNumberFormat="1" applyFont="1" applyFill="1" applyBorder="1"/>
    <xf numFmtId="6" fontId="79" fillId="3" borderId="31" xfId="0" applyNumberFormat="1" applyFont="1" applyFill="1" applyBorder="1" applyAlignment="1" applyProtection="1">
      <alignment horizontal="left" vertical="center"/>
    </xf>
    <xf numFmtId="6" fontId="97" fillId="3" borderId="35" xfId="0" applyNumberFormat="1" applyFont="1" applyFill="1" applyBorder="1" applyAlignment="1">
      <alignment vertical="center"/>
    </xf>
    <xf numFmtId="6" fontId="48" fillId="3" borderId="0" xfId="0" applyNumberFormat="1" applyFont="1" applyFill="1" applyBorder="1" applyAlignment="1">
      <alignment vertical="center"/>
    </xf>
    <xf numFmtId="6" fontId="48" fillId="3" borderId="30" xfId="0" applyNumberFormat="1" applyFont="1" applyFill="1" applyBorder="1" applyAlignment="1">
      <alignment vertical="center"/>
    </xf>
    <xf numFmtId="0" fontId="17" fillId="3" borderId="31" xfId="0" applyFont="1" applyFill="1" applyBorder="1" applyAlignment="1">
      <alignment vertical="center"/>
    </xf>
    <xf numFmtId="0" fontId="78" fillId="2" borderId="8" xfId="0" applyNumberFormat="1" applyFont="1" applyFill="1" applyBorder="1" applyAlignment="1" applyProtection="1">
      <alignment horizontal="left" vertical="center" wrapText="1"/>
    </xf>
    <xf numFmtId="6" fontId="87" fillId="2" borderId="31" xfId="0" applyNumberFormat="1" applyFont="1" applyFill="1" applyBorder="1" applyAlignment="1">
      <alignment vertical="center"/>
    </xf>
    <xf numFmtId="6" fontId="30" fillId="3" borderId="31" xfId="0" applyNumberFormat="1" applyFont="1" applyFill="1" applyBorder="1"/>
    <xf numFmtId="0" fontId="30" fillId="3" borderId="31" xfId="0" applyFont="1" applyFill="1" applyBorder="1"/>
    <xf numFmtId="0" fontId="17" fillId="3" borderId="71" xfId="0" applyFont="1" applyFill="1" applyBorder="1"/>
    <xf numFmtId="6" fontId="69" fillId="3" borderId="71" xfId="0" applyNumberFormat="1" applyFont="1" applyFill="1" applyBorder="1" applyAlignment="1">
      <alignment horizontal="right"/>
    </xf>
    <xf numFmtId="6" fontId="17" fillId="3" borderId="71" xfId="0" applyNumberFormat="1" applyFont="1" applyFill="1" applyBorder="1" applyAlignment="1">
      <alignment horizontal="right" wrapText="1"/>
    </xf>
    <xf numFmtId="6" fontId="17" fillId="3" borderId="72" xfId="0" applyNumberFormat="1" applyFont="1" applyFill="1" applyBorder="1" applyAlignment="1">
      <alignment horizontal="right" wrapText="1"/>
    </xf>
    <xf numFmtId="0" fontId="48" fillId="3" borderId="0" xfId="0" applyFont="1" applyFill="1" applyAlignment="1">
      <alignment horizontal="left" wrapText="1"/>
    </xf>
    <xf numFmtId="6" fontId="97" fillId="3" borderId="0" xfId="0" applyNumberFormat="1" applyFont="1" applyFill="1" applyBorder="1" applyAlignment="1">
      <alignment horizontal="right" wrapText="1"/>
    </xf>
    <xf numFmtId="6" fontId="48" fillId="3" borderId="0" xfId="0" applyNumberFormat="1" applyFont="1" applyFill="1" applyBorder="1" applyAlignment="1">
      <alignment horizontal="right" wrapText="1"/>
    </xf>
    <xf numFmtId="6" fontId="48" fillId="3" borderId="30" xfId="0" applyNumberFormat="1" applyFont="1" applyFill="1" applyBorder="1" applyAlignment="1">
      <alignment horizontal="right" wrapText="1"/>
    </xf>
    <xf numFmtId="6" fontId="97" fillId="3" borderId="0" xfId="0" applyNumberFormat="1" applyFont="1" applyFill="1" applyBorder="1" applyAlignment="1">
      <alignment horizontal="right"/>
    </xf>
    <xf numFmtId="6" fontId="66" fillId="3" borderId="71" xfId="0" applyNumberFormat="1" applyFont="1" applyFill="1" applyBorder="1" applyAlignment="1">
      <alignment horizontal="right" wrapText="1"/>
    </xf>
    <xf numFmtId="0" fontId="48" fillId="3" borderId="0" xfId="0" applyFont="1" applyFill="1"/>
    <xf numFmtId="0" fontId="70" fillId="3" borderId="0" xfId="0" applyFont="1" applyFill="1"/>
    <xf numFmtId="6" fontId="69" fillId="3" borderId="0" xfId="0" applyNumberFormat="1" applyFont="1" applyFill="1" applyBorder="1" applyAlignment="1">
      <alignment horizontal="right" wrapText="1"/>
    </xf>
    <xf numFmtId="6" fontId="70" fillId="3" borderId="0" xfId="0" applyNumberFormat="1" applyFont="1" applyFill="1" applyBorder="1" applyAlignment="1">
      <alignment horizontal="right" wrapText="1"/>
    </xf>
    <xf numFmtId="6" fontId="70" fillId="3" borderId="30" xfId="0" applyNumberFormat="1" applyFont="1" applyFill="1" applyBorder="1" applyAlignment="1">
      <alignment horizontal="right" wrapText="1"/>
    </xf>
    <xf numFmtId="0" fontId="70" fillId="3" borderId="73" xfId="0" applyFont="1" applyFill="1" applyBorder="1"/>
    <xf numFmtId="6" fontId="69" fillId="3" borderId="73" xfId="0" applyNumberFormat="1" applyFont="1" applyFill="1" applyBorder="1" applyAlignment="1">
      <alignment horizontal="right" wrapText="1"/>
    </xf>
    <xf numFmtId="6" fontId="70" fillId="3" borderId="73" xfId="0" applyNumberFormat="1" applyFont="1" applyFill="1" applyBorder="1" applyAlignment="1">
      <alignment horizontal="right" wrapText="1"/>
    </xf>
    <xf numFmtId="6" fontId="70" fillId="3" borderId="74" xfId="0" applyNumberFormat="1" applyFont="1" applyFill="1" applyBorder="1" applyAlignment="1">
      <alignment horizontal="right" wrapText="1"/>
    </xf>
    <xf numFmtId="6" fontId="17" fillId="3" borderId="0" xfId="0" applyNumberFormat="1" applyFont="1" applyFill="1"/>
    <xf numFmtId="6" fontId="69" fillId="3" borderId="0" xfId="0" applyNumberFormat="1" applyFont="1" applyFill="1" applyBorder="1"/>
    <xf numFmtId="6" fontId="70" fillId="3" borderId="0" xfId="0" applyNumberFormat="1" applyFont="1" applyFill="1" applyAlignment="1">
      <alignment horizontal="right"/>
    </xf>
    <xf numFmtId="6" fontId="70" fillId="3" borderId="0" xfId="0" applyNumberFormat="1" applyFont="1" applyFill="1"/>
    <xf numFmtId="171" fontId="34" fillId="2" borderId="0" xfId="0" applyNumberFormat="1" applyFont="1" applyFill="1" applyBorder="1" applyAlignment="1">
      <alignment vertical="center" wrapText="1"/>
    </xf>
    <xf numFmtId="171" fontId="32" fillId="2" borderId="0" xfId="0" applyNumberFormat="1" applyFont="1" applyFill="1" applyBorder="1" applyAlignment="1">
      <alignment horizontal="center" vertical="center" wrapText="1"/>
    </xf>
    <xf numFmtId="171" fontId="34" fillId="2"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xf>
    <xf numFmtId="0" fontId="17" fillId="2" borderId="39" xfId="0" applyNumberFormat="1" applyFont="1" applyFill="1" applyBorder="1" applyAlignment="1">
      <alignment horizontal="center" vertical="center"/>
    </xf>
    <xf numFmtId="6" fontId="66" fillId="2" borderId="56" xfId="0" applyNumberFormat="1" applyFont="1" applyFill="1" applyBorder="1"/>
    <xf numFmtId="6" fontId="66" fillId="2" borderId="60" xfId="0" applyNumberFormat="1" applyFont="1" applyFill="1" applyBorder="1"/>
    <xf numFmtId="6" fontId="66" fillId="2" borderId="39" xfId="0" applyNumberFormat="1" applyFont="1" applyFill="1" applyBorder="1"/>
    <xf numFmtId="6" fontId="66" fillId="2" borderId="39" xfId="0" applyNumberFormat="1" applyFont="1" applyFill="1" applyBorder="1" applyAlignment="1">
      <alignment horizontal="right"/>
    </xf>
    <xf numFmtId="6" fontId="66" fillId="2" borderId="60" xfId="0" applyNumberFormat="1" applyFont="1" applyFill="1" applyBorder="1" applyAlignment="1">
      <alignment horizontal="right"/>
    </xf>
    <xf numFmtId="10" fontId="32" fillId="2" borderId="60" xfId="11" applyNumberFormat="1" applyFont="1" applyFill="1" applyBorder="1" applyAlignment="1">
      <alignment horizontal="right"/>
    </xf>
    <xf numFmtId="0" fontId="86" fillId="2" borderId="0" xfId="0" applyFont="1" applyFill="1" applyBorder="1" applyAlignment="1">
      <alignment horizontal="center"/>
    </xf>
    <xf numFmtId="0" fontId="86" fillId="0" borderId="0" xfId="0" applyFont="1" applyFill="1" applyBorder="1" applyAlignment="1">
      <alignment horizontal="center"/>
    </xf>
    <xf numFmtId="10" fontId="86" fillId="2" borderId="0" xfId="11" applyNumberFormat="1" applyFont="1" applyFill="1" applyBorder="1" applyAlignment="1">
      <alignment horizontal="center"/>
    </xf>
    <xf numFmtId="0" fontId="17" fillId="2" borderId="39" xfId="0" applyFont="1" applyFill="1" applyBorder="1"/>
    <xf numFmtId="0" fontId="32" fillId="2" borderId="39" xfId="0" applyFont="1" applyFill="1" applyBorder="1" applyAlignment="1">
      <alignment vertical="center" wrapText="1"/>
    </xf>
    <xf numFmtId="0" fontId="17" fillId="3" borderId="39" xfId="0" applyFont="1" applyFill="1" applyBorder="1"/>
    <xf numFmtId="6" fontId="66" fillId="3" borderId="75" xfId="0" applyNumberFormat="1" applyFont="1" applyFill="1" applyBorder="1"/>
    <xf numFmtId="6" fontId="17" fillId="3" borderId="76" xfId="0" applyNumberFormat="1" applyFont="1" applyFill="1" applyBorder="1"/>
    <xf numFmtId="0" fontId="37" fillId="2" borderId="39" xfId="0" applyFont="1" applyFill="1" applyBorder="1"/>
    <xf numFmtId="6" fontId="100" fillId="3" borderId="39" xfId="0" applyNumberFormat="1" applyFont="1" applyFill="1" applyBorder="1"/>
    <xf numFmtId="0" fontId="79" fillId="3" borderId="39" xfId="0" applyFont="1" applyFill="1" applyBorder="1" applyAlignment="1">
      <alignment vertical="center" wrapText="1"/>
    </xf>
    <xf numFmtId="6" fontId="79" fillId="3" borderId="40" xfId="0" applyNumberFormat="1" applyFont="1" applyFill="1" applyBorder="1"/>
    <xf numFmtId="6" fontId="66" fillId="3" borderId="77" xfId="0" applyNumberFormat="1" applyFont="1" applyFill="1" applyBorder="1"/>
    <xf numFmtId="6" fontId="17" fillId="3" borderId="78" xfId="0" applyNumberFormat="1" applyFont="1" applyFill="1" applyBorder="1"/>
    <xf numFmtId="0" fontId="101" fillId="2" borderId="0" xfId="0" applyFont="1" applyFill="1" applyAlignment="1">
      <alignment vertical="center"/>
    </xf>
    <xf numFmtId="6" fontId="5" fillId="2" borderId="0" xfId="0" applyNumberFormat="1" applyFont="1" applyFill="1" applyAlignment="1">
      <alignment vertical="center"/>
    </xf>
    <xf numFmtId="6" fontId="5" fillId="2" borderId="0" xfId="0" applyNumberFormat="1" applyFont="1" applyFill="1" applyBorder="1" applyAlignment="1">
      <alignment vertical="center"/>
    </xf>
    <xf numFmtId="6" fontId="34" fillId="2" borderId="24" xfId="0" applyNumberFormat="1" applyFont="1" applyFill="1" applyBorder="1"/>
    <xf numFmtId="6" fontId="34" fillId="2" borderId="31" xfId="0" applyNumberFormat="1" applyFont="1" applyFill="1" applyBorder="1"/>
    <xf numFmtId="3" fontId="34" fillId="2" borderId="31" xfId="1" applyNumberFormat="1" applyFont="1" applyFill="1" applyBorder="1"/>
    <xf numFmtId="6" fontId="34" fillId="2" borderId="34" xfId="0" applyNumberFormat="1" applyFont="1" applyFill="1" applyBorder="1"/>
    <xf numFmtId="6" fontId="34" fillId="3" borderId="31" xfId="0" applyNumberFormat="1" applyFont="1" applyFill="1" applyBorder="1"/>
    <xf numFmtId="6" fontId="34" fillId="3" borderId="31" xfId="0" applyNumberFormat="1" applyFont="1" applyFill="1" applyBorder="1" applyAlignment="1">
      <alignment horizontal="right"/>
    </xf>
    <xf numFmtId="0" fontId="8" fillId="2" borderId="35" xfId="0" applyNumberFormat="1" applyFont="1" applyFill="1" applyBorder="1" applyAlignment="1" applyProtection="1">
      <alignment horizontal="left" vertical="top"/>
    </xf>
    <xf numFmtId="6" fontId="30" fillId="2" borderId="30" xfId="0" applyNumberFormat="1" applyFont="1" applyFill="1" applyBorder="1" applyAlignment="1" applyProtection="1">
      <alignment horizontal="left" vertical="top"/>
    </xf>
    <xf numFmtId="6" fontId="7" fillId="2" borderId="35" xfId="0" applyNumberFormat="1" applyFont="1" applyFill="1" applyBorder="1"/>
    <xf numFmtId="174" fontId="7" fillId="2" borderId="35" xfId="0" applyNumberFormat="1" applyFont="1" applyFill="1" applyBorder="1"/>
    <xf numFmtId="174" fontId="30" fillId="2" borderId="30" xfId="0" applyNumberFormat="1" applyFont="1" applyFill="1" applyBorder="1"/>
    <xf numFmtId="174" fontId="34" fillId="2" borderId="30" xfId="0" applyNumberFormat="1" applyFont="1" applyFill="1" applyBorder="1"/>
    <xf numFmtId="0" fontId="5" fillId="2" borderId="35" xfId="0" applyFont="1" applyFill="1" applyBorder="1"/>
    <xf numFmtId="0" fontId="30" fillId="2" borderId="30" xfId="0" applyFont="1" applyFill="1" applyBorder="1"/>
    <xf numFmtId="6" fontId="7" fillId="2" borderId="32" xfId="0" applyNumberFormat="1" applyFont="1" applyFill="1" applyBorder="1"/>
    <xf numFmtId="6" fontId="30" fillId="2" borderId="33" xfId="0" applyNumberFormat="1" applyFont="1" applyFill="1" applyBorder="1"/>
    <xf numFmtId="0" fontId="8" fillId="2" borderId="14" xfId="0" applyFont="1" applyFill="1" applyBorder="1" applyAlignment="1" applyProtection="1">
      <alignment horizontal="center" vertical="center" wrapText="1"/>
    </xf>
    <xf numFmtId="0" fontId="94" fillId="2" borderId="13" xfId="0" applyNumberFormat="1" applyFont="1" applyFill="1" applyBorder="1" applyAlignment="1" applyProtection="1">
      <alignment horizontal="left" vertical="center" wrapText="1"/>
    </xf>
    <xf numFmtId="0" fontId="21" fillId="2" borderId="0" xfId="0" applyFont="1" applyFill="1"/>
    <xf numFmtId="0" fontId="5" fillId="2" borderId="0" xfId="0" applyFont="1" applyFill="1" applyBorder="1" applyAlignment="1" applyProtection="1">
      <alignment horizontal="left"/>
    </xf>
    <xf numFmtId="0" fontId="32" fillId="2" borderId="0" xfId="0" applyFont="1" applyFill="1" applyBorder="1" applyAlignment="1" applyProtection="1">
      <alignment horizontal="center"/>
    </xf>
    <xf numFmtId="0" fontId="32" fillId="5" borderId="0" xfId="0"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0" fontId="32" fillId="14" borderId="0" xfId="0" applyFont="1" applyFill="1" applyBorder="1" applyAlignment="1" applyProtection="1">
      <alignment horizontal="left" vertical="center" wrapText="1"/>
    </xf>
    <xf numFmtId="0" fontId="32" fillId="10" borderId="0" xfId="0" applyFont="1" applyFill="1" applyBorder="1" applyAlignment="1" applyProtection="1">
      <alignment horizontal="left" vertical="top"/>
    </xf>
    <xf numFmtId="0" fontId="32" fillId="10" borderId="0" xfId="0" applyFont="1" applyFill="1" applyBorder="1" applyAlignment="1" applyProtection="1">
      <alignment horizontal="left" vertical="center" wrapText="1"/>
    </xf>
    <xf numFmtId="0" fontId="32" fillId="11" borderId="0" xfId="0" applyFont="1" applyFill="1" applyBorder="1" applyAlignment="1" applyProtection="1">
      <alignment horizontal="left" vertical="center" wrapText="1"/>
    </xf>
    <xf numFmtId="0" fontId="32" fillId="15" borderId="0" xfId="0" applyFont="1" applyFill="1" applyBorder="1" applyAlignment="1" applyProtection="1">
      <alignment horizontal="left" vertical="center" wrapText="1"/>
    </xf>
    <xf numFmtId="0" fontId="32" fillId="12" borderId="0" xfId="0" applyFont="1" applyFill="1" applyBorder="1" applyAlignment="1" applyProtection="1">
      <alignment horizontal="left" vertical="center" wrapText="1"/>
    </xf>
    <xf numFmtId="0" fontId="32" fillId="12" borderId="55" xfId="0" applyFont="1" applyFill="1" applyBorder="1" applyAlignment="1" applyProtection="1">
      <alignment horizontal="left" vertical="center" wrapText="1"/>
    </xf>
    <xf numFmtId="164" fontId="5" fillId="2" borderId="0" xfId="0" applyNumberFormat="1" applyFont="1" applyFill="1" applyBorder="1" applyAlignment="1"/>
    <xf numFmtId="0" fontId="5" fillId="2" borderId="0" xfId="0" applyFont="1" applyFill="1" applyBorder="1" applyAlignment="1" applyProtection="1">
      <alignment horizontal="left" vertical="center" wrapText="1"/>
    </xf>
    <xf numFmtId="6" fontId="5" fillId="2" borderId="0" xfId="0" applyNumberFormat="1" applyFont="1" applyFill="1" applyBorder="1" applyAlignment="1"/>
    <xf numFmtId="0" fontId="17" fillId="2" borderId="0" xfId="0" applyNumberFormat="1" applyFont="1" applyFill="1" applyBorder="1" applyAlignment="1" applyProtection="1">
      <alignment vertical="center"/>
    </xf>
    <xf numFmtId="0" fontId="17" fillId="2" borderId="0" xfId="0" applyNumberFormat="1" applyFont="1" applyFill="1" applyBorder="1" applyAlignment="1" applyProtection="1">
      <alignment vertical="center" wrapText="1"/>
    </xf>
    <xf numFmtId="0" fontId="32" fillId="2" borderId="0" xfId="0" applyNumberFormat="1" applyFont="1" applyFill="1" applyBorder="1" applyAlignment="1"/>
    <xf numFmtId="0" fontId="17" fillId="2" borderId="2" xfId="0" applyFont="1" applyFill="1" applyBorder="1" applyAlignment="1" applyProtection="1">
      <alignment horizontal="center" vertical="top" wrapText="1"/>
    </xf>
    <xf numFmtId="6" fontId="36" fillId="2" borderId="0" xfId="0" applyNumberFormat="1" applyFont="1" applyFill="1" applyBorder="1"/>
    <xf numFmtId="0" fontId="66" fillId="2" borderId="0" xfId="0" applyFont="1" applyFill="1" applyBorder="1" applyAlignment="1" applyProtection="1">
      <alignment horizontal="center" wrapText="1"/>
    </xf>
    <xf numFmtId="0" fontId="14" fillId="2" borderId="71" xfId="0" applyFont="1" applyFill="1" applyBorder="1"/>
    <xf numFmtId="0" fontId="14" fillId="2" borderId="0" xfId="0" applyFont="1" applyFill="1" applyBorder="1" applyAlignment="1" applyProtection="1">
      <alignment horizontal="left" vertical="top"/>
    </xf>
    <xf numFmtId="0" fontId="14"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top"/>
    </xf>
    <xf numFmtId="0" fontId="17" fillId="2" borderId="0" xfId="0" applyFont="1" applyFill="1" applyBorder="1" applyAlignment="1" applyProtection="1">
      <alignment horizontal="left" vertical="top"/>
    </xf>
    <xf numFmtId="10" fontId="32" fillId="2" borderId="0" xfId="11" applyNumberFormat="1" applyFont="1" applyFill="1" applyBorder="1" applyAlignment="1" applyProtection="1">
      <alignment horizontal="left" vertical="top"/>
    </xf>
    <xf numFmtId="9" fontId="6" fillId="2" borderId="0" xfId="11" applyNumberFormat="1" applyFont="1" applyFill="1" applyBorder="1" applyAlignment="1" applyProtection="1">
      <alignment horizontal="left" vertical="top"/>
    </xf>
    <xf numFmtId="10" fontId="6" fillId="2" borderId="0" xfId="11" applyNumberFormat="1" applyFont="1" applyFill="1" applyBorder="1" applyAlignment="1" applyProtection="1">
      <alignment horizontal="left" vertical="top"/>
    </xf>
    <xf numFmtId="0" fontId="5" fillId="2" borderId="0" xfId="0" applyFont="1" applyFill="1" applyBorder="1" applyAlignment="1" applyProtection="1">
      <alignment vertical="top"/>
    </xf>
    <xf numFmtId="0" fontId="5" fillId="2" borderId="0" xfId="0" applyFont="1" applyFill="1" applyBorder="1" applyAlignment="1" applyProtection="1">
      <alignment horizontal="center" vertical="top"/>
    </xf>
    <xf numFmtId="6" fontId="6" fillId="2" borderId="0" xfId="0" applyNumberFormat="1" applyFont="1" applyFill="1" applyBorder="1" applyAlignment="1" applyProtection="1">
      <alignment horizontal="left" vertical="top"/>
    </xf>
    <xf numFmtId="6" fontId="32" fillId="2" borderId="39" xfId="0" applyNumberFormat="1" applyFont="1" applyFill="1" applyBorder="1"/>
    <xf numFmtId="0" fontId="17" fillId="2" borderId="58" xfId="0" applyFont="1" applyFill="1" applyBorder="1" applyAlignment="1" applyProtection="1">
      <alignment horizontal="center" vertical="top" wrapText="1"/>
    </xf>
    <xf numFmtId="6" fontId="36" fillId="2" borderId="59" xfId="0" applyNumberFormat="1" applyFont="1" applyFill="1" applyBorder="1"/>
    <xf numFmtId="6" fontId="32" fillId="2" borderId="59" xfId="0" applyNumberFormat="1" applyFont="1" applyFill="1" applyBorder="1"/>
    <xf numFmtId="6" fontId="32" fillId="2" borderId="60" xfId="0" applyNumberFormat="1" applyFont="1" applyFill="1" applyBorder="1"/>
    <xf numFmtId="0" fontId="17" fillId="2" borderId="67" xfId="0" applyNumberFormat="1" applyFont="1" applyFill="1" applyBorder="1" applyAlignment="1" applyProtection="1">
      <alignment horizontal="center" vertical="center"/>
    </xf>
    <xf numFmtId="0" fontId="66" fillId="2" borderId="37" xfId="0" applyNumberFormat="1" applyFont="1" applyFill="1" applyBorder="1" applyAlignment="1">
      <alignment horizontal="center" vertical="center" wrapText="1"/>
    </xf>
    <xf numFmtId="0" fontId="17" fillId="2" borderId="38" xfId="0" applyNumberFormat="1" applyFont="1" applyFill="1" applyBorder="1" applyAlignment="1">
      <alignment horizontal="center" vertical="center" wrapText="1"/>
    </xf>
    <xf numFmtId="0" fontId="17" fillId="2" borderId="66" xfId="0" applyNumberFormat="1" applyFont="1" applyFill="1" applyBorder="1" applyAlignment="1">
      <alignment horizontal="center" vertical="center" wrapText="1"/>
    </xf>
    <xf numFmtId="0" fontId="32" fillId="2" borderId="67" xfId="0" applyNumberFormat="1" applyFont="1" applyFill="1" applyBorder="1" applyAlignment="1">
      <alignment horizontal="center" vertical="center"/>
    </xf>
    <xf numFmtId="0" fontId="66" fillId="2" borderId="37" xfId="0" applyNumberFormat="1" applyFont="1" applyFill="1" applyBorder="1" applyAlignment="1">
      <alignment horizontal="center" vertical="center"/>
    </xf>
    <xf numFmtId="0" fontId="32" fillId="2" borderId="36" xfId="0" applyNumberFormat="1" applyFont="1" applyFill="1" applyBorder="1" applyAlignment="1">
      <alignment horizontal="center" vertical="center"/>
    </xf>
    <xf numFmtId="0" fontId="32" fillId="2" borderId="66" xfId="0" applyNumberFormat="1" applyFont="1" applyFill="1" applyBorder="1" applyAlignment="1">
      <alignment horizontal="center" vertical="center"/>
    </xf>
    <xf numFmtId="0" fontId="17" fillId="2" borderId="16"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6" fontId="66" fillId="2" borderId="71" xfId="0" applyNumberFormat="1" applyFont="1" applyFill="1" applyBorder="1"/>
    <xf numFmtId="6" fontId="66" fillId="2" borderId="0" xfId="0" applyNumberFormat="1" applyFont="1" applyFill="1" applyBorder="1"/>
    <xf numFmtId="0" fontId="23" fillId="2" borderId="0" xfId="0" applyNumberFormat="1" applyFont="1" applyFill="1" applyAlignment="1">
      <alignment horizontal="left"/>
    </xf>
    <xf numFmtId="0" fontId="6" fillId="2" borderId="0" xfId="0" applyFont="1" applyFill="1" applyAlignment="1">
      <alignment horizontal="left" wrapText="1"/>
    </xf>
    <xf numFmtId="6" fontId="6" fillId="2" borderId="0" xfId="0" applyNumberFormat="1" applyFont="1" applyFill="1" applyBorder="1" applyAlignment="1">
      <alignment horizontal="center"/>
    </xf>
    <xf numFmtId="6" fontId="6" fillId="2" borderId="0" xfId="0" applyNumberFormat="1" applyFont="1" applyFill="1" applyBorder="1" applyAlignment="1">
      <alignment horizontal="right"/>
    </xf>
    <xf numFmtId="0" fontId="6" fillId="2" borderId="0" xfId="0" applyFont="1" applyFill="1" applyAlignment="1" applyProtection="1">
      <alignment horizontal="center"/>
      <protection locked="0"/>
    </xf>
    <xf numFmtId="0" fontId="6" fillId="2" borderId="0" xfId="0" applyFont="1" applyFill="1" applyBorder="1" applyAlignment="1" applyProtection="1">
      <alignment horizontal="center"/>
      <protection locked="0"/>
    </xf>
    <xf numFmtId="6" fontId="6" fillId="2" borderId="0" xfId="0" applyNumberFormat="1" applyFont="1" applyFill="1" applyAlignment="1">
      <alignment horizontal="center"/>
    </xf>
    <xf numFmtId="0" fontId="14" fillId="2" borderId="0" xfId="0" applyFont="1" applyFill="1"/>
    <xf numFmtId="0" fontId="6" fillId="2" borderId="0" xfId="0" applyNumberFormat="1" applyFont="1" applyFill="1" applyAlignment="1">
      <alignment horizontal="left"/>
    </xf>
    <xf numFmtId="0" fontId="20" fillId="2" borderId="0" xfId="0" applyNumberFormat="1" applyFont="1" applyFill="1" applyAlignment="1">
      <alignment horizontal="left"/>
    </xf>
    <xf numFmtId="6" fontId="32" fillId="2" borderId="0" xfId="0" applyNumberFormat="1" applyFont="1" applyFill="1" applyBorder="1" applyAlignment="1">
      <alignment horizontal="left"/>
    </xf>
    <xf numFmtId="0" fontId="5" fillId="2" borderId="0" xfId="0" applyFont="1" applyFill="1" applyBorder="1" applyAlignment="1" applyProtection="1">
      <alignment horizontal="left" wrapText="1"/>
    </xf>
    <xf numFmtId="6" fontId="5" fillId="2" borderId="0" xfId="1" applyNumberFormat="1" applyFont="1" applyFill="1" applyBorder="1" applyAlignment="1" applyProtection="1">
      <alignment horizontal="center" vertical="center"/>
    </xf>
    <xf numFmtId="6" fontId="5" fillId="2" borderId="0" xfId="1" applyNumberFormat="1" applyFont="1" applyFill="1" applyBorder="1" applyAlignment="1" applyProtection="1">
      <alignment horizontal="right" vertical="center"/>
    </xf>
    <xf numFmtId="0" fontId="5" fillId="2" borderId="0" xfId="0" applyFont="1" applyFill="1" applyBorder="1" applyAlignment="1" applyProtection="1">
      <alignment wrapText="1"/>
      <protection locked="0"/>
    </xf>
    <xf numFmtId="6" fontId="5" fillId="2" borderId="0" xfId="0" applyNumberFormat="1" applyFont="1" applyFill="1" applyBorder="1" applyAlignment="1" applyProtection="1">
      <alignment wrapText="1"/>
    </xf>
    <xf numFmtId="6" fontId="5" fillId="2" borderId="0" xfId="0" applyNumberFormat="1" applyFont="1" applyFill="1" applyBorder="1" applyAlignment="1">
      <alignment horizontal="center" wrapText="1"/>
    </xf>
    <xf numFmtId="6" fontId="5" fillId="2" borderId="0" xfId="0" applyNumberFormat="1" applyFont="1" applyFill="1" applyBorder="1" applyAlignment="1">
      <alignment wrapText="1"/>
    </xf>
    <xf numFmtId="6" fontId="5" fillId="2" borderId="0" xfId="0" applyNumberFormat="1" applyFont="1" applyFill="1" applyBorder="1" applyAlignment="1">
      <alignment horizontal="left" wrapText="1"/>
    </xf>
    <xf numFmtId="0" fontId="14" fillId="2" borderId="0" xfId="0" applyFont="1" applyFill="1" applyBorder="1"/>
    <xf numFmtId="6" fontId="6" fillId="2" borderId="0" xfId="0" applyNumberFormat="1" applyFont="1" applyFill="1" applyBorder="1" applyAlignment="1" applyProtection="1">
      <alignment horizontal="center"/>
      <protection locked="0"/>
    </xf>
    <xf numFmtId="6" fontId="6" fillId="2" borderId="0" xfId="0" applyNumberFormat="1" applyFont="1" applyFill="1" applyAlignment="1" applyProtection="1">
      <alignment horizontal="center"/>
      <protection locked="0"/>
    </xf>
    <xf numFmtId="0" fontId="6" fillId="2" borderId="0" xfId="0" applyFont="1" applyFill="1" applyAlignment="1"/>
    <xf numFmtId="9" fontId="6" fillId="2" borderId="0" xfId="11" applyFont="1" applyFill="1"/>
    <xf numFmtId="9" fontId="6" fillId="2" borderId="40" xfId="11" applyFont="1" applyFill="1" applyBorder="1"/>
    <xf numFmtId="9" fontId="6" fillId="2" borderId="70" xfId="11" applyFont="1" applyFill="1" applyBorder="1"/>
    <xf numFmtId="6" fontId="6" fillId="2" borderId="0" xfId="0" applyNumberFormat="1" applyFont="1" applyFill="1" applyAlignment="1"/>
    <xf numFmtId="8" fontId="6" fillId="2" borderId="0" xfId="11" applyNumberFormat="1" applyFont="1" applyFill="1"/>
    <xf numFmtId="6" fontId="6" fillId="2" borderId="0" xfId="0" applyNumberFormat="1" applyFont="1" applyFill="1" applyAlignment="1">
      <alignment horizontal="left" wrapText="1"/>
    </xf>
    <xf numFmtId="0" fontId="6" fillId="2" borderId="71" xfId="0" applyFont="1" applyFill="1" applyBorder="1"/>
    <xf numFmtId="0" fontId="5" fillId="2" borderId="4" xfId="0" applyFont="1" applyFill="1" applyBorder="1" applyAlignment="1" applyProtection="1">
      <alignment horizontal="center" vertical="center" wrapText="1"/>
    </xf>
    <xf numFmtId="6" fontId="5" fillId="2" borderId="4" xfId="1" applyNumberFormat="1" applyFont="1" applyFill="1" applyBorder="1" applyAlignment="1" applyProtection="1">
      <alignment horizontal="center" vertical="center" wrapText="1"/>
    </xf>
    <xf numFmtId="0" fontId="32" fillId="2" borderId="0" xfId="0" applyNumberFormat="1" applyFont="1" applyFill="1" applyBorder="1"/>
    <xf numFmtId="0" fontId="17" fillId="2" borderId="4" xfId="0" applyNumberFormat="1" applyFont="1" applyFill="1" applyBorder="1" applyAlignment="1" applyProtection="1">
      <alignment horizontal="center" vertical="center" wrapText="1"/>
    </xf>
    <xf numFmtId="6" fontId="17" fillId="2" borderId="4" xfId="1" applyNumberFormat="1"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protection locked="0"/>
    </xf>
    <xf numFmtId="6" fontId="17" fillId="2" borderId="4" xfId="0" applyNumberFormat="1" applyFont="1" applyFill="1" applyBorder="1" applyAlignment="1">
      <alignment horizontal="center" vertical="center" wrapText="1"/>
    </xf>
    <xf numFmtId="165" fontId="17" fillId="2" borderId="4" xfId="0" applyNumberFormat="1" applyFont="1" applyFill="1" applyBorder="1" applyAlignment="1">
      <alignment horizontal="center" vertical="center" wrapText="1"/>
    </xf>
    <xf numFmtId="0" fontId="17" fillId="2" borderId="4" xfId="0" applyNumberFormat="1" applyFont="1" applyFill="1" applyBorder="1" applyAlignment="1">
      <alignment horizontal="center" vertical="center" wrapText="1"/>
    </xf>
    <xf numFmtId="0" fontId="36" fillId="2" borderId="0" xfId="0" applyFont="1" applyFill="1" applyBorder="1" applyAlignment="1">
      <alignment horizontal="center" vertical="center" wrapText="1"/>
    </xf>
    <xf numFmtId="6" fontId="32" fillId="2" borderId="0" xfId="1" applyNumberFormat="1" applyFont="1" applyFill="1" applyBorder="1" applyAlignment="1">
      <alignment horizontal="right"/>
    </xf>
    <xf numFmtId="6" fontId="32" fillId="2" borderId="0" xfId="0" applyNumberFormat="1" applyFont="1" applyFill="1" applyBorder="1" applyAlignment="1" applyProtection="1">
      <alignment horizontal="center"/>
      <protection locked="0"/>
    </xf>
    <xf numFmtId="0" fontId="32" fillId="5" borderId="0" xfId="0" applyNumberFormat="1" applyFont="1" applyFill="1" applyBorder="1" applyAlignment="1" applyProtection="1">
      <alignment horizontal="left"/>
    </xf>
    <xf numFmtId="0" fontId="32" fillId="5" borderId="0" xfId="0" applyFont="1" applyFill="1" applyBorder="1" applyAlignment="1" applyProtection="1">
      <alignment horizontal="left" wrapText="1"/>
    </xf>
    <xf numFmtId="0" fontId="32" fillId="5" borderId="0" xfId="0" applyNumberFormat="1" applyFont="1" applyFill="1" applyBorder="1" applyAlignment="1" applyProtection="1">
      <alignment horizontal="left" vertical="top"/>
    </xf>
    <xf numFmtId="0" fontId="32" fillId="3" borderId="0" xfId="0" applyNumberFormat="1" applyFont="1" applyFill="1" applyBorder="1" applyAlignment="1" applyProtection="1">
      <alignment horizontal="left" vertical="top"/>
    </xf>
    <xf numFmtId="0" fontId="32" fillId="3" borderId="0" xfId="0" applyFont="1" applyFill="1" applyBorder="1" applyAlignment="1" applyProtection="1">
      <alignment horizontal="left" wrapText="1"/>
    </xf>
    <xf numFmtId="0" fontId="32" fillId="14" borderId="0" xfId="0" applyNumberFormat="1" applyFont="1" applyFill="1" applyBorder="1" applyAlignment="1" applyProtection="1">
      <alignment horizontal="left" vertical="top"/>
    </xf>
    <xf numFmtId="0" fontId="32" fillId="14" borderId="0" xfId="0" applyFont="1" applyFill="1" applyBorder="1" applyAlignment="1" applyProtection="1">
      <alignment horizontal="left" wrapText="1"/>
    </xf>
    <xf numFmtId="0" fontId="32" fillId="11" borderId="0" xfId="0" applyNumberFormat="1" applyFont="1" applyFill="1" applyBorder="1" applyAlignment="1" applyProtection="1">
      <alignment horizontal="left" vertical="top"/>
    </xf>
    <xf numFmtId="0" fontId="32" fillId="11" borderId="0" xfId="0" applyFont="1" applyFill="1" applyBorder="1" applyAlignment="1" applyProtection="1">
      <alignment horizontal="left" wrapText="1"/>
    </xf>
    <xf numFmtId="0" fontId="32" fillId="15" borderId="0" xfId="0" applyNumberFormat="1" applyFont="1" applyFill="1" applyBorder="1" applyAlignment="1" applyProtection="1">
      <alignment horizontal="left" vertical="top"/>
    </xf>
    <xf numFmtId="0" fontId="32" fillId="15" borderId="0" xfId="0" applyFont="1" applyFill="1" applyBorder="1" applyAlignment="1" applyProtection="1">
      <alignment horizontal="left" wrapText="1"/>
    </xf>
    <xf numFmtId="6" fontId="32" fillId="2" borderId="55" xfId="0" applyNumberFormat="1" applyFont="1" applyFill="1" applyBorder="1" applyAlignment="1">
      <alignment horizontal="center"/>
    </xf>
    <xf numFmtId="0" fontId="32" fillId="10" borderId="71" xfId="0" applyNumberFormat="1" applyFont="1" applyFill="1" applyBorder="1" applyAlignment="1">
      <alignment horizontal="left"/>
    </xf>
    <xf numFmtId="0" fontId="32" fillId="10" borderId="71" xfId="0" applyFont="1" applyFill="1" applyBorder="1" applyAlignment="1">
      <alignment horizontal="left" wrapText="1"/>
    </xf>
    <xf numFmtId="0" fontId="32" fillId="2" borderId="0" xfId="0" applyNumberFormat="1" applyFont="1" applyFill="1" applyBorder="1" applyAlignment="1">
      <alignment horizontal="left"/>
    </xf>
    <xf numFmtId="6" fontId="32" fillId="2" borderId="0" xfId="0" applyNumberFormat="1" applyFont="1" applyFill="1" applyBorder="1" applyAlignment="1">
      <alignment horizontal="right"/>
    </xf>
    <xf numFmtId="0" fontId="32" fillId="2" borderId="0" xfId="0" applyNumberFormat="1" applyFont="1" applyFill="1" applyAlignment="1">
      <alignment horizontal="left"/>
    </xf>
    <xf numFmtId="0" fontId="36" fillId="0" borderId="0" xfId="0" applyFont="1" applyFill="1"/>
    <xf numFmtId="6" fontId="32" fillId="2" borderId="0" xfId="0" applyNumberFormat="1" applyFont="1" applyFill="1" applyAlignment="1" applyProtection="1">
      <alignment horizontal="center"/>
      <protection locked="0"/>
    </xf>
    <xf numFmtId="0" fontId="32" fillId="2" borderId="0" xfId="0" applyFont="1" applyFill="1" applyBorder="1" applyAlignment="1" applyProtection="1">
      <alignment horizontal="center"/>
      <protection locked="0"/>
    </xf>
    <xf numFmtId="0" fontId="36" fillId="2" borderId="0" xfId="0" applyFont="1" applyFill="1" applyBorder="1"/>
    <xf numFmtId="9" fontId="6" fillId="2" borderId="0" xfId="11" applyFont="1" applyFill="1" applyBorder="1" applyAlignment="1"/>
    <xf numFmtId="0" fontId="6" fillId="2" borderId="0" xfId="0" applyFont="1" applyFill="1" applyBorder="1" applyAlignment="1"/>
    <xf numFmtId="9" fontId="6" fillId="2" borderId="0" xfId="11" applyFont="1" applyFill="1" applyBorder="1"/>
    <xf numFmtId="8" fontId="6" fillId="2" borderId="0" xfId="11" applyNumberFormat="1" applyFont="1" applyFill="1" applyBorder="1"/>
    <xf numFmtId="6" fontId="14" fillId="2" borderId="0" xfId="0" applyNumberFormat="1" applyFont="1" applyFill="1" applyBorder="1"/>
    <xf numFmtId="0" fontId="106" fillId="2" borderId="0" xfId="0" applyFont="1" applyFill="1" applyBorder="1" applyAlignment="1" applyProtection="1">
      <alignment wrapText="1"/>
      <protection locked="0"/>
    </xf>
    <xf numFmtId="0" fontId="106"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wrapText="1"/>
    </xf>
    <xf numFmtId="0" fontId="106" fillId="2" borderId="0" xfId="1" applyNumberFormat="1" applyFont="1" applyFill="1" applyBorder="1" applyAlignment="1" applyProtection="1">
      <alignment horizontal="center" wrapText="1"/>
    </xf>
    <xf numFmtId="0" fontId="106" fillId="2" borderId="0" xfId="1" applyNumberFormat="1" applyFont="1" applyFill="1" applyBorder="1" applyAlignment="1" applyProtection="1">
      <alignment horizontal="center" vertical="center"/>
    </xf>
    <xf numFmtId="0" fontId="106" fillId="2" borderId="0" xfId="1" applyNumberFormat="1" applyFont="1" applyFill="1" applyBorder="1" applyAlignment="1" applyProtection="1">
      <alignment horizontal="right" vertical="center"/>
    </xf>
    <xf numFmtId="0" fontId="106" fillId="2" borderId="0" xfId="0" applyNumberFormat="1" applyFont="1" applyFill="1" applyBorder="1" applyAlignment="1" applyProtection="1">
      <alignment horizontal="center" wrapText="1"/>
      <protection locked="0"/>
    </xf>
    <xf numFmtId="0" fontId="106" fillId="2" borderId="0" xfId="0" applyNumberFormat="1" applyFont="1" applyFill="1" applyBorder="1" applyAlignment="1" applyProtection="1">
      <alignment horizontal="center" wrapText="1"/>
    </xf>
    <xf numFmtId="0" fontId="106" fillId="2" borderId="0" xfId="0" applyNumberFormat="1" applyFont="1" applyFill="1" applyBorder="1" applyAlignment="1">
      <alignment horizontal="center"/>
    </xf>
    <xf numFmtId="0" fontId="18" fillId="2" borderId="0" xfId="0" applyNumberFormat="1" applyFont="1" applyFill="1" applyBorder="1"/>
    <xf numFmtId="0" fontId="107" fillId="2" borderId="0" xfId="0" applyNumberFormat="1" applyFont="1" applyFill="1" applyBorder="1"/>
    <xf numFmtId="6" fontId="17" fillId="2" borderId="0" xfId="0" applyNumberFormat="1" applyFont="1" applyFill="1" applyBorder="1" applyAlignment="1">
      <alignment horizontal="center"/>
    </xf>
    <xf numFmtId="6" fontId="17" fillId="2" borderId="8" xfId="0" applyNumberFormat="1" applyFont="1" applyFill="1" applyBorder="1" applyAlignment="1">
      <alignment horizontal="center"/>
    </xf>
    <xf numFmtId="6" fontId="32" fillId="2" borderId="8" xfId="0" applyNumberFormat="1" applyFont="1" applyFill="1" applyBorder="1" applyAlignment="1" applyProtection="1">
      <alignment horizontal="center"/>
      <protection locked="0"/>
    </xf>
    <xf numFmtId="6" fontId="10" fillId="2" borderId="0" xfId="0" applyNumberFormat="1" applyFont="1" applyFill="1"/>
    <xf numFmtId="0" fontId="3" fillId="2" borderId="0" xfId="0" applyFont="1" applyFill="1" applyAlignment="1">
      <alignment horizontal="left"/>
    </xf>
    <xf numFmtId="0" fontId="31" fillId="2" borderId="0" xfId="0" applyFont="1" applyFill="1" applyAlignment="1">
      <alignment horizontal="left"/>
    </xf>
    <xf numFmtId="0" fontId="31" fillId="2" borderId="0" xfId="0" applyFont="1" applyFill="1" applyAlignment="1">
      <alignment horizontal="left" wrapText="1"/>
    </xf>
    <xf numFmtId="6" fontId="31" fillId="2" borderId="0" xfId="0" applyNumberFormat="1" applyFont="1" applyFill="1"/>
    <xf numFmtId="0" fontId="108" fillId="2" borderId="0" xfId="0" applyFont="1" applyFill="1"/>
    <xf numFmtId="0" fontId="1" fillId="2" borderId="0" xfId="0" applyNumberFormat="1" applyFont="1" applyFill="1" applyAlignment="1">
      <alignment horizontal="left"/>
    </xf>
    <xf numFmtId="0" fontId="1" fillId="2" borderId="0" xfId="0" applyNumberFormat="1" applyFont="1" applyFill="1" applyAlignment="1">
      <alignment horizontal="left" wrapText="1"/>
    </xf>
    <xf numFmtId="0" fontId="30" fillId="2" borderId="14" xfId="0" applyNumberFormat="1" applyFont="1" applyFill="1" applyBorder="1" applyAlignment="1">
      <alignment horizontal="center"/>
    </xf>
    <xf numFmtId="0" fontId="30" fillId="2" borderId="62" xfId="0" applyNumberFormat="1" applyFont="1" applyFill="1" applyBorder="1" applyAlignment="1">
      <alignment horizontal="center"/>
    </xf>
    <xf numFmtId="0" fontId="35" fillId="2" borderId="20" xfId="0" applyNumberFormat="1" applyFont="1" applyFill="1" applyBorder="1" applyAlignment="1">
      <alignment horizontal="center"/>
    </xf>
    <xf numFmtId="0" fontId="30" fillId="2" borderId="22" xfId="0" applyNumberFormat="1" applyFont="1" applyFill="1" applyBorder="1" applyAlignment="1">
      <alignment horizontal="center"/>
    </xf>
    <xf numFmtId="0" fontId="30" fillId="2" borderId="20" xfId="0" applyNumberFormat="1" applyFont="1" applyFill="1" applyBorder="1" applyAlignment="1">
      <alignment horizontal="center"/>
    </xf>
    <xf numFmtId="0" fontId="69" fillId="2" borderId="57" xfId="0" applyNumberFormat="1" applyFont="1" applyFill="1" applyBorder="1"/>
    <xf numFmtId="0" fontId="70" fillId="2" borderId="0" xfId="0" applyNumberFormat="1" applyFont="1" applyFill="1"/>
    <xf numFmtId="6" fontId="35" fillId="2" borderId="62" xfId="0" applyNumberFormat="1" applyFont="1" applyFill="1" applyBorder="1" applyAlignment="1">
      <alignment horizontal="center" vertical="center" wrapText="1"/>
    </xf>
    <xf numFmtId="0" fontId="35" fillId="2" borderId="70" xfId="0" applyFont="1" applyFill="1" applyBorder="1" applyAlignment="1">
      <alignment horizontal="center" vertical="center"/>
    </xf>
    <xf numFmtId="0" fontId="30" fillId="2" borderId="0" xfId="0" applyFont="1" applyFill="1" applyBorder="1" applyAlignment="1">
      <alignment vertical="center"/>
    </xf>
    <xf numFmtId="0" fontId="70" fillId="2" borderId="14" xfId="0" applyFont="1" applyFill="1" applyBorder="1" applyAlignment="1">
      <alignment horizontal="left"/>
    </xf>
    <xf numFmtId="0" fontId="70" fillId="2" borderId="13" xfId="0" applyFont="1" applyFill="1" applyBorder="1" applyAlignment="1">
      <alignment horizontal="left" wrapText="1"/>
    </xf>
    <xf numFmtId="0" fontId="70" fillId="2" borderId="22" xfId="0" applyFont="1" applyFill="1" applyBorder="1" applyAlignment="1">
      <alignment horizontal="left"/>
    </xf>
    <xf numFmtId="0" fontId="70" fillId="2" borderId="50" xfId="0" applyFont="1" applyFill="1" applyBorder="1" applyAlignment="1">
      <alignment horizontal="left" wrapText="1"/>
    </xf>
    <xf numFmtId="0" fontId="69" fillId="2" borderId="0" xfId="0" applyFont="1" applyFill="1" applyBorder="1" applyAlignment="1">
      <alignment vertical="center"/>
    </xf>
    <xf numFmtId="0" fontId="70" fillId="2" borderId="35" xfId="0" applyFont="1" applyFill="1" applyBorder="1" applyAlignment="1">
      <alignment horizontal="left"/>
    </xf>
    <xf numFmtId="0" fontId="70" fillId="2" borderId="30" xfId="0" applyFont="1" applyFill="1" applyBorder="1" applyAlignment="1">
      <alignment horizontal="left" wrapText="1"/>
    </xf>
    <xf numFmtId="0" fontId="70" fillId="2" borderId="32" xfId="0" applyFont="1" applyFill="1" applyBorder="1" applyAlignment="1">
      <alignment horizontal="left"/>
    </xf>
    <xf numFmtId="0" fontId="70" fillId="2" borderId="33" xfId="0" applyFont="1" applyFill="1" applyBorder="1" applyAlignment="1">
      <alignment horizontal="left" wrapText="1"/>
    </xf>
    <xf numFmtId="0" fontId="70" fillId="2" borderId="0" xfId="0" applyFont="1" applyFill="1" applyBorder="1" applyAlignment="1" applyProtection="1">
      <alignment horizontal="left" vertical="center"/>
    </xf>
    <xf numFmtId="6" fontId="69" fillId="2" borderId="55" xfId="0" applyNumberFormat="1" applyFont="1" applyFill="1" applyBorder="1"/>
    <xf numFmtId="0" fontId="70" fillId="2" borderId="55" xfId="0" applyFont="1" applyFill="1" applyBorder="1"/>
    <xf numFmtId="0" fontId="70" fillId="2" borderId="0" xfId="0" applyNumberFormat="1" applyFont="1" applyFill="1" applyAlignment="1">
      <alignment horizontal="left"/>
    </xf>
    <xf numFmtId="0" fontId="70" fillId="2" borderId="0" xfId="0" applyFont="1" applyFill="1" applyAlignment="1">
      <alignment horizontal="left" vertical="center" wrapText="1"/>
    </xf>
    <xf numFmtId="0" fontId="70" fillId="2" borderId="2" xfId="0" applyNumberFormat="1" applyFont="1" applyFill="1" applyBorder="1" applyAlignment="1" applyProtection="1">
      <alignment horizontal="left" vertical="top"/>
    </xf>
    <xf numFmtId="0" fontId="70" fillId="2" borderId="0" xfId="0" applyFont="1" applyFill="1" applyBorder="1" applyAlignment="1" applyProtection="1">
      <alignment horizontal="left" vertical="center" wrapText="1"/>
    </xf>
    <xf numFmtId="0" fontId="70" fillId="2" borderId="0" xfId="0" applyNumberFormat="1" applyFont="1" applyFill="1" applyBorder="1" applyAlignment="1" applyProtection="1">
      <alignment horizontal="left" vertical="top"/>
    </xf>
    <xf numFmtId="0" fontId="69" fillId="2" borderId="0" xfId="0" applyFont="1" applyFill="1" applyBorder="1"/>
    <xf numFmtId="6" fontId="70" fillId="2" borderId="0" xfId="0" applyNumberFormat="1" applyFont="1" applyFill="1" applyAlignment="1">
      <alignment horizontal="left" vertical="center" wrapText="1"/>
    </xf>
    <xf numFmtId="0" fontId="70" fillId="2" borderId="0" xfId="0" applyNumberFormat="1" applyFont="1" applyFill="1" applyBorder="1" applyAlignment="1">
      <alignment horizontal="left"/>
    </xf>
    <xf numFmtId="6" fontId="70" fillId="2" borderId="0" xfId="0" applyNumberFormat="1" applyFont="1" applyFill="1" applyBorder="1" applyAlignment="1">
      <alignment horizontal="left" vertical="center" wrapText="1"/>
    </xf>
    <xf numFmtId="0" fontId="70" fillId="2" borderId="55" xfId="0" applyNumberFormat="1" applyFont="1" applyFill="1" applyBorder="1" applyAlignment="1">
      <alignment horizontal="left"/>
    </xf>
    <xf numFmtId="6" fontId="70" fillId="2" borderId="55" xfId="0" applyNumberFormat="1" applyFont="1" applyFill="1" applyBorder="1" applyAlignment="1">
      <alignment horizontal="left" vertical="center" wrapText="1"/>
    </xf>
    <xf numFmtId="0" fontId="3" fillId="2" borderId="0" xfId="0" applyFont="1" applyFill="1" applyAlignment="1">
      <alignment horizontal="left" wrapText="1"/>
    </xf>
    <xf numFmtId="0" fontId="3" fillId="2" borderId="0" xfId="0" applyFont="1" applyFill="1" applyBorder="1" applyAlignment="1">
      <alignment horizontal="left" wrapText="1"/>
    </xf>
    <xf numFmtId="6" fontId="69" fillId="2" borderId="0" xfId="0" applyNumberFormat="1" applyFont="1" applyFill="1" applyAlignment="1">
      <alignment vertical="center"/>
    </xf>
    <xf numFmtId="0" fontId="109" fillId="2" borderId="0" xfId="0" applyFont="1" applyFill="1" applyAlignment="1">
      <alignment horizontal="left"/>
    </xf>
    <xf numFmtId="0" fontId="80" fillId="2" borderId="0" xfId="0" applyFont="1" applyFill="1" applyAlignment="1">
      <alignment horizontal="left" vertical="top"/>
    </xf>
    <xf numFmtId="0" fontId="70" fillId="3" borderId="22" xfId="0" applyFont="1" applyFill="1" applyBorder="1" applyAlignment="1">
      <alignment horizontal="left"/>
    </xf>
    <xf numFmtId="0" fontId="70" fillId="3" borderId="50" xfId="0" applyFont="1" applyFill="1" applyBorder="1" applyAlignment="1">
      <alignment horizontal="left" wrapText="1"/>
    </xf>
    <xf numFmtId="0" fontId="69" fillId="3" borderId="0" xfId="0" applyFont="1" applyFill="1" applyBorder="1" applyAlignment="1">
      <alignment vertical="center"/>
    </xf>
    <xf numFmtId="6" fontId="70" fillId="3" borderId="0" xfId="0" applyNumberFormat="1" applyFont="1" applyFill="1" applyAlignment="1">
      <alignment vertical="center"/>
    </xf>
    <xf numFmtId="6" fontId="69" fillId="3" borderId="0" xfId="0" applyNumberFormat="1" applyFont="1" applyFill="1"/>
    <xf numFmtId="0" fontId="70" fillId="3" borderId="35" xfId="0" applyFont="1" applyFill="1" applyBorder="1" applyAlignment="1">
      <alignment horizontal="left"/>
    </xf>
    <xf numFmtId="0" fontId="70" fillId="3" borderId="30" xfId="0" applyFont="1" applyFill="1" applyBorder="1" applyAlignment="1">
      <alignment horizontal="left" wrapText="1"/>
    </xf>
    <xf numFmtId="0" fontId="70" fillId="3" borderId="32" xfId="0" applyFont="1" applyFill="1" applyBorder="1" applyAlignment="1">
      <alignment horizontal="left"/>
    </xf>
    <xf numFmtId="0" fontId="70" fillId="3" borderId="33" xfId="0" applyFont="1" applyFill="1" applyBorder="1" applyAlignment="1">
      <alignment horizontal="left" wrapText="1"/>
    </xf>
    <xf numFmtId="0" fontId="69" fillId="3" borderId="35" xfId="0" applyFont="1" applyFill="1" applyBorder="1" applyAlignment="1">
      <alignment vertical="center"/>
    </xf>
    <xf numFmtId="0" fontId="70" fillId="3" borderId="14" xfId="0" applyFont="1" applyFill="1" applyBorder="1" applyAlignment="1">
      <alignment horizontal="left"/>
    </xf>
    <xf numFmtId="0" fontId="70" fillId="3" borderId="13" xfId="0" applyFont="1" applyFill="1" applyBorder="1" applyAlignment="1">
      <alignment horizontal="left" wrapText="1"/>
    </xf>
    <xf numFmtId="0" fontId="70" fillId="3" borderId="0" xfId="0" applyFont="1" applyFill="1" applyBorder="1" applyAlignment="1">
      <alignment horizontal="left"/>
    </xf>
    <xf numFmtId="0" fontId="70" fillId="3" borderId="0" xfId="0" applyFont="1" applyFill="1" applyBorder="1" applyAlignment="1">
      <alignment horizontal="left" wrapText="1"/>
    </xf>
    <xf numFmtId="0" fontId="69" fillId="3" borderId="0" xfId="0" applyFont="1" applyFill="1"/>
    <xf numFmtId="0" fontId="70" fillId="3" borderId="8" xfId="0" applyFont="1" applyFill="1" applyBorder="1" applyAlignment="1" applyProtection="1">
      <alignment horizontal="left" vertical="center"/>
    </xf>
    <xf numFmtId="0" fontId="70" fillId="3" borderId="8" xfId="0" applyFont="1" applyFill="1" applyBorder="1" applyAlignment="1" applyProtection="1">
      <alignment horizontal="left" wrapText="1"/>
    </xf>
    <xf numFmtId="0" fontId="70" fillId="3" borderId="0" xfId="0" applyFont="1" applyFill="1" applyAlignment="1">
      <alignment horizontal="left" wrapText="1"/>
    </xf>
    <xf numFmtId="0" fontId="70" fillId="2" borderId="0" xfId="0" applyFont="1" applyFill="1" applyBorder="1" applyAlignment="1" applyProtection="1">
      <alignment horizontal="center" vertical="center"/>
    </xf>
    <xf numFmtId="0" fontId="69" fillId="2" borderId="0" xfId="0" applyFont="1" applyFill="1" applyAlignment="1">
      <alignment vertical="center"/>
    </xf>
    <xf numFmtId="0" fontId="70" fillId="2" borderId="55" xfId="0" applyFont="1" applyFill="1" applyBorder="1" applyAlignment="1" applyProtection="1">
      <alignment horizontal="center" vertical="center"/>
    </xf>
    <xf numFmtId="0" fontId="70" fillId="2" borderId="55" xfId="0" applyFont="1" applyFill="1" applyBorder="1" applyAlignment="1" applyProtection="1">
      <alignment horizontal="left" vertical="center" wrapText="1"/>
    </xf>
    <xf numFmtId="6" fontId="69" fillId="2" borderId="55" xfId="0" applyNumberFormat="1" applyFont="1" applyFill="1" applyBorder="1" applyAlignment="1">
      <alignment vertical="center"/>
    </xf>
    <xf numFmtId="6" fontId="70" fillId="2" borderId="55" xfId="0" applyNumberFormat="1" applyFont="1" applyFill="1" applyBorder="1" applyAlignment="1">
      <alignment vertical="center"/>
    </xf>
    <xf numFmtId="0" fontId="69" fillId="2" borderId="55" xfId="0" applyFont="1" applyFill="1" applyBorder="1" applyAlignment="1">
      <alignment vertical="center"/>
    </xf>
    <xf numFmtId="0" fontId="70" fillId="3" borderId="0" xfId="0" applyFont="1" applyFill="1" applyAlignment="1">
      <alignment horizontal="left" vertical="center"/>
    </xf>
    <xf numFmtId="0" fontId="70" fillId="3" borderId="0" xfId="0" applyFont="1" applyFill="1" applyAlignment="1">
      <alignment horizontal="left" vertical="center" wrapText="1"/>
    </xf>
    <xf numFmtId="6" fontId="69" fillId="3" borderId="0" xfId="0" applyNumberFormat="1" applyFont="1" applyFill="1" applyAlignment="1">
      <alignment vertical="center"/>
    </xf>
    <xf numFmtId="0" fontId="37" fillId="2" borderId="0" xfId="0" applyNumberFormat="1" applyFont="1" applyFill="1" applyAlignment="1">
      <alignment horizontal="left"/>
    </xf>
    <xf numFmtId="6" fontId="66" fillId="2" borderId="0" xfId="0" applyNumberFormat="1" applyFont="1" applyFill="1"/>
    <xf numFmtId="0" fontId="70" fillId="3" borderId="0" xfId="0" applyNumberFormat="1" applyFont="1" applyFill="1" applyAlignment="1">
      <alignment horizontal="left"/>
    </xf>
    <xf numFmtId="6" fontId="22" fillId="2" borderId="0" xfId="1" applyNumberFormat="1" applyFont="1" applyFill="1" applyBorder="1" applyAlignment="1">
      <alignment horizontal="center"/>
    </xf>
    <xf numFmtId="6" fontId="7" fillId="2" borderId="0" xfId="0" applyNumberFormat="1" applyFont="1" applyFill="1" applyBorder="1" applyAlignment="1">
      <alignment horizontal="center"/>
    </xf>
    <xf numFmtId="6" fontId="1" fillId="2" borderId="0" xfId="1" applyNumberFormat="1" applyFont="1" applyFill="1" applyBorder="1" applyAlignment="1">
      <alignment horizontal="left"/>
    </xf>
    <xf numFmtId="0" fontId="17" fillId="0" borderId="0" xfId="0" applyNumberFormat="1" applyFont="1" applyFill="1" applyBorder="1" applyAlignment="1">
      <alignment horizontal="center" vertical="center" wrapText="1"/>
    </xf>
    <xf numFmtId="0" fontId="32" fillId="0" borderId="0" xfId="0" applyNumberFormat="1" applyFont="1" applyFill="1" applyBorder="1"/>
    <xf numFmtId="0" fontId="32" fillId="0" borderId="0" xfId="0" applyFont="1" applyFill="1" applyBorder="1" applyAlignment="1">
      <alignment horizontal="center" vertical="center" wrapText="1"/>
    </xf>
    <xf numFmtId="0" fontId="17" fillId="6" borderId="71" xfId="0" applyFont="1" applyFill="1" applyBorder="1" applyAlignment="1"/>
    <xf numFmtId="0" fontId="17" fillId="6" borderId="71" xfId="0" applyFont="1" applyFill="1" applyBorder="1" applyAlignment="1">
      <alignment horizontal="center" wrapText="1"/>
    </xf>
    <xf numFmtId="6" fontId="32" fillId="6" borderId="71" xfId="0" applyNumberFormat="1" applyFont="1" applyFill="1" applyBorder="1" applyAlignment="1">
      <alignment horizontal="center"/>
    </xf>
    <xf numFmtId="0" fontId="32" fillId="6" borderId="71" xfId="0" applyFont="1" applyFill="1" applyBorder="1"/>
    <xf numFmtId="0" fontId="32" fillId="6" borderId="71" xfId="0" applyFont="1" applyFill="1" applyBorder="1" applyAlignment="1">
      <alignment horizontal="left"/>
    </xf>
    <xf numFmtId="6" fontId="32" fillId="6" borderId="71" xfId="1" applyNumberFormat="1" applyFont="1" applyFill="1" applyBorder="1" applyAlignment="1">
      <alignment horizontal="center"/>
    </xf>
    <xf numFmtId="0" fontId="17" fillId="16" borderId="0" xfId="0" applyNumberFormat="1" applyFont="1" applyFill="1" applyBorder="1" applyAlignment="1">
      <alignment horizontal="center" vertical="center" wrapText="1"/>
    </xf>
    <xf numFmtId="0" fontId="110" fillId="16" borderId="0" xfId="0" applyNumberFormat="1" applyFont="1" applyFill="1" applyBorder="1" applyAlignment="1">
      <alignment horizontal="center" vertical="center" wrapText="1"/>
    </xf>
    <xf numFmtId="0" fontId="17" fillId="16" borderId="22" xfId="0" applyNumberFormat="1" applyFont="1" applyFill="1" applyBorder="1" applyAlignment="1">
      <alignment horizontal="center" vertical="center" wrapText="1"/>
    </xf>
    <xf numFmtId="0" fontId="17" fillId="16" borderId="20" xfId="0" applyNumberFormat="1" applyFont="1" applyFill="1" applyBorder="1" applyAlignment="1">
      <alignment horizontal="center" vertical="center" wrapText="1"/>
    </xf>
    <xf numFmtId="0" fontId="17" fillId="16" borderId="50" xfId="0" applyNumberFormat="1" applyFont="1" applyFill="1" applyBorder="1" applyAlignment="1">
      <alignment horizontal="center" vertical="center" wrapText="1"/>
    </xf>
    <xf numFmtId="6" fontId="17" fillId="16" borderId="20" xfId="0" applyNumberFormat="1" applyFont="1" applyFill="1" applyBorder="1" applyAlignment="1">
      <alignment horizontal="center" vertical="center" wrapText="1"/>
    </xf>
    <xf numFmtId="6" fontId="17" fillId="16" borderId="50" xfId="0" applyNumberFormat="1" applyFont="1" applyFill="1" applyBorder="1" applyAlignment="1">
      <alignment horizontal="center" vertical="center" wrapText="1"/>
    </xf>
    <xf numFmtId="6" fontId="17" fillId="16" borderId="22" xfId="0" applyNumberFormat="1" applyFont="1" applyFill="1" applyBorder="1" applyAlignment="1">
      <alignment horizontal="center" vertical="center" wrapText="1"/>
    </xf>
    <xf numFmtId="0" fontId="32" fillId="16" borderId="0" xfId="0" applyFont="1" applyFill="1" applyBorder="1" applyAlignment="1" applyProtection="1">
      <alignment vertical="center" wrapText="1"/>
    </xf>
    <xf numFmtId="0" fontId="76" fillId="16" borderId="0" xfId="1" applyNumberFormat="1" applyFont="1" applyFill="1" applyBorder="1" applyAlignment="1">
      <alignment horizontal="center" wrapText="1"/>
    </xf>
    <xf numFmtId="0" fontId="32" fillId="16" borderId="35" xfId="0" applyNumberFormat="1" applyFont="1" applyFill="1" applyBorder="1" applyAlignment="1">
      <alignment horizontal="center"/>
    </xf>
    <xf numFmtId="0" fontId="32" fillId="16" borderId="0" xfId="0" applyNumberFormat="1" applyFont="1" applyFill="1" applyBorder="1" applyAlignment="1">
      <alignment horizontal="center"/>
    </xf>
    <xf numFmtId="0" fontId="32" fillId="16" borderId="30" xfId="0" applyNumberFormat="1" applyFont="1" applyFill="1" applyBorder="1" applyAlignment="1">
      <alignment horizontal="center"/>
    </xf>
    <xf numFmtId="0" fontId="17" fillId="16" borderId="55" xfId="0" applyNumberFormat="1" applyFont="1" applyFill="1" applyBorder="1" applyAlignment="1">
      <alignment horizontal="center"/>
    </xf>
    <xf numFmtId="0" fontId="17" fillId="16" borderId="33" xfId="0" applyNumberFormat="1" applyFont="1" applyFill="1" applyBorder="1" applyAlignment="1">
      <alignment horizontal="center"/>
    </xf>
    <xf numFmtId="0" fontId="17" fillId="16" borderId="32" xfId="0" applyNumberFormat="1" applyFont="1" applyFill="1" applyBorder="1" applyAlignment="1">
      <alignment horizontal="center"/>
    </xf>
    <xf numFmtId="0" fontId="17" fillId="16" borderId="30" xfId="0" applyNumberFormat="1" applyFont="1" applyFill="1" applyBorder="1" applyAlignment="1">
      <alignment horizontal="center"/>
    </xf>
    <xf numFmtId="0" fontId="17" fillId="16" borderId="14" xfId="0" applyFont="1" applyFill="1" applyBorder="1" applyAlignment="1">
      <alignment horizontal="center" vertical="center" wrapText="1"/>
    </xf>
    <xf numFmtId="0" fontId="17" fillId="16" borderId="62" xfId="0" applyFont="1" applyFill="1" applyBorder="1" applyAlignment="1">
      <alignment horizontal="center" vertical="center" wrapText="1"/>
    </xf>
    <xf numFmtId="0" fontId="17" fillId="16" borderId="13" xfId="0" applyFont="1" applyFill="1" applyBorder="1" applyAlignment="1">
      <alignment horizontal="center" vertical="center" wrapText="1"/>
    </xf>
    <xf numFmtId="165" fontId="17" fillId="16" borderId="14" xfId="0" applyNumberFormat="1" applyFont="1" applyFill="1" applyBorder="1" applyAlignment="1">
      <alignment horizontal="center" vertical="center" wrapText="1"/>
    </xf>
    <xf numFmtId="0" fontId="17" fillId="16" borderId="24" xfId="0" applyNumberFormat="1" applyFont="1" applyFill="1" applyBorder="1" applyAlignment="1">
      <alignment horizontal="center" vertical="center"/>
    </xf>
    <xf numFmtId="0" fontId="17" fillId="16" borderId="13" xfId="0" applyNumberFormat="1" applyFont="1" applyFill="1" applyBorder="1" applyAlignment="1">
      <alignment horizontal="center" vertical="center"/>
    </xf>
    <xf numFmtId="0" fontId="17" fillId="16" borderId="68" xfId="0" applyNumberFormat="1" applyFont="1" applyFill="1" applyBorder="1" applyAlignment="1">
      <alignment horizontal="center" vertical="center"/>
    </xf>
    <xf numFmtId="0" fontId="32" fillId="16" borderId="0" xfId="0" applyFont="1" applyFill="1" applyBorder="1" applyAlignment="1" applyProtection="1">
      <alignment horizontal="left" vertical="center" wrapText="1"/>
    </xf>
    <xf numFmtId="0" fontId="32" fillId="16" borderId="0" xfId="0" applyFont="1" applyFill="1" applyBorder="1" applyAlignment="1" applyProtection="1">
      <alignment horizontal="left" wrapText="1"/>
    </xf>
    <xf numFmtId="9" fontId="76" fillId="16" borderId="0" xfId="11" applyFont="1" applyFill="1" applyBorder="1" applyAlignment="1">
      <alignment horizontal="center"/>
    </xf>
    <xf numFmtId="9" fontId="32" fillId="16" borderId="0" xfId="11" applyFont="1" applyFill="1" applyBorder="1" applyAlignment="1">
      <alignment horizontal="center"/>
    </xf>
    <xf numFmtId="10" fontId="32" fillId="16" borderId="0" xfId="11" applyNumberFormat="1" applyFont="1" applyFill="1" applyBorder="1" applyAlignment="1">
      <alignment horizontal="center"/>
    </xf>
    <xf numFmtId="10" fontId="32" fillId="16" borderId="57" xfId="11" applyNumberFormat="1" applyFont="1" applyFill="1" applyBorder="1" applyAlignment="1">
      <alignment horizontal="center"/>
    </xf>
    <xf numFmtId="6" fontId="32" fillId="16" borderId="0" xfId="0" applyNumberFormat="1" applyFont="1" applyFill="1" applyBorder="1" applyAlignment="1">
      <alignment horizontal="center"/>
    </xf>
    <xf numFmtId="9" fontId="32" fillId="16" borderId="40" xfId="11" applyFont="1" applyFill="1" applyBorder="1" applyAlignment="1">
      <alignment horizontal="center"/>
    </xf>
    <xf numFmtId="0" fontId="32" fillId="16" borderId="0" xfId="0" applyFont="1" applyFill="1" applyBorder="1" applyAlignment="1" applyProtection="1">
      <alignment horizontal="left" vertical="center"/>
    </xf>
    <xf numFmtId="10" fontId="32" fillId="16" borderId="40" xfId="11" applyNumberFormat="1" applyFont="1" applyFill="1" applyBorder="1" applyAlignment="1">
      <alignment horizontal="center"/>
    </xf>
    <xf numFmtId="10" fontId="32" fillId="16" borderId="70" xfId="11" applyNumberFormat="1" applyFont="1" applyFill="1" applyBorder="1" applyAlignment="1">
      <alignment horizontal="center"/>
    </xf>
    <xf numFmtId="0" fontId="17" fillId="16" borderId="0" xfId="0" applyFont="1" applyFill="1" applyBorder="1" applyAlignment="1"/>
    <xf numFmtId="9" fontId="76" fillId="16" borderId="0" xfId="11" applyFont="1" applyFill="1" applyBorder="1" applyAlignment="1">
      <alignment horizontal="left" vertical="center" wrapText="1"/>
    </xf>
    <xf numFmtId="6" fontId="32" fillId="16" borderId="0" xfId="0" applyNumberFormat="1" applyFont="1" applyFill="1" applyBorder="1" applyAlignment="1">
      <alignment horizontal="center" wrapText="1"/>
    </xf>
    <xf numFmtId="0" fontId="32" fillId="16" borderId="0" xfId="0" applyFont="1" applyFill="1" applyBorder="1" applyAlignment="1" applyProtection="1">
      <alignment horizontal="left" vertical="top"/>
    </xf>
    <xf numFmtId="9" fontId="32" fillId="16" borderId="70" xfId="11" applyFont="1" applyFill="1" applyBorder="1" applyAlignment="1">
      <alignment horizontal="center"/>
    </xf>
    <xf numFmtId="0" fontId="76" fillId="2" borderId="0" xfId="0" applyFont="1" applyFill="1" applyBorder="1"/>
    <xf numFmtId="0" fontId="17" fillId="2" borderId="0" xfId="0" applyFont="1" applyFill="1" applyBorder="1"/>
    <xf numFmtId="5" fontId="76" fillId="2" borderId="0" xfId="2" applyNumberFormat="1" applyFont="1" applyFill="1" applyBorder="1" applyAlignment="1">
      <alignment horizontal="center"/>
    </xf>
    <xf numFmtId="0" fontId="17" fillId="2" borderId="0" xfId="0" applyNumberFormat="1" applyFont="1" applyFill="1" applyBorder="1" applyAlignment="1">
      <alignment horizontal="center" vertical="center" wrapText="1"/>
    </xf>
    <xf numFmtId="0" fontId="110" fillId="2" borderId="0" xfId="0" applyNumberFormat="1" applyFont="1" applyFill="1" applyBorder="1" applyAlignment="1">
      <alignment horizontal="center" vertical="center" wrapText="1"/>
    </xf>
    <xf numFmtId="0" fontId="17" fillId="2" borderId="22" xfId="0" applyNumberFormat="1" applyFont="1" applyFill="1" applyBorder="1" applyAlignment="1">
      <alignment horizontal="center" vertical="center" wrapText="1"/>
    </xf>
    <xf numFmtId="0" fontId="17" fillId="2" borderId="20" xfId="0" applyNumberFormat="1" applyFont="1" applyFill="1" applyBorder="1" applyAlignment="1">
      <alignment horizontal="center" vertical="center" wrapText="1"/>
    </xf>
    <xf numFmtId="0" fontId="17" fillId="2" borderId="50" xfId="0" applyNumberFormat="1" applyFont="1" applyFill="1" applyBorder="1" applyAlignment="1">
      <alignment horizontal="center" vertical="center" wrapText="1"/>
    </xf>
    <xf numFmtId="6" fontId="17" fillId="2" borderId="20" xfId="0" applyNumberFormat="1" applyFont="1" applyFill="1" applyBorder="1" applyAlignment="1">
      <alignment horizontal="center" vertical="center" wrapText="1"/>
    </xf>
    <xf numFmtId="6" fontId="17" fillId="2" borderId="50" xfId="0" applyNumberFormat="1" applyFont="1" applyFill="1" applyBorder="1" applyAlignment="1">
      <alignment horizontal="center" vertical="center" wrapText="1"/>
    </xf>
    <xf numFmtId="6" fontId="17" fillId="2" borderId="22" xfId="0" applyNumberFormat="1" applyFont="1" applyFill="1" applyBorder="1" applyAlignment="1">
      <alignment horizontal="center" vertical="center" wrapText="1"/>
    </xf>
    <xf numFmtId="0" fontId="32" fillId="2" borderId="0" xfId="0" applyFont="1" applyFill="1" applyBorder="1" applyAlignment="1" applyProtection="1">
      <alignment vertical="center" wrapText="1"/>
    </xf>
    <xf numFmtId="0" fontId="76" fillId="2" borderId="0" xfId="1" applyNumberFormat="1" applyFont="1" applyFill="1" applyBorder="1" applyAlignment="1">
      <alignment horizontal="center" wrapText="1"/>
    </xf>
    <xf numFmtId="0" fontId="32" fillId="2" borderId="35" xfId="0" applyNumberFormat="1" applyFont="1" applyFill="1" applyBorder="1" applyAlignment="1">
      <alignment horizontal="center"/>
    </xf>
    <xf numFmtId="0" fontId="32" fillId="2" borderId="0" xfId="0" applyNumberFormat="1" applyFont="1" applyFill="1" applyBorder="1" applyAlignment="1">
      <alignment horizontal="center"/>
    </xf>
    <xf numFmtId="0" fontId="32" fillId="2" borderId="30" xfId="0" applyNumberFormat="1" applyFont="1" applyFill="1" applyBorder="1" applyAlignment="1">
      <alignment horizontal="center"/>
    </xf>
    <xf numFmtId="0" fontId="17" fillId="2" borderId="55" xfId="0" applyNumberFormat="1" applyFont="1" applyFill="1" applyBorder="1" applyAlignment="1">
      <alignment horizontal="center"/>
    </xf>
    <xf numFmtId="0" fontId="17" fillId="2" borderId="33" xfId="0" applyNumberFormat="1" applyFont="1" applyFill="1" applyBorder="1" applyAlignment="1">
      <alignment horizontal="center"/>
    </xf>
    <xf numFmtId="0" fontId="17" fillId="2" borderId="32" xfId="0" applyNumberFormat="1" applyFont="1" applyFill="1" applyBorder="1" applyAlignment="1">
      <alignment horizontal="center"/>
    </xf>
    <xf numFmtId="5" fontId="110" fillId="2" borderId="0" xfId="2" applyNumberFormat="1"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62" xfId="0" applyFont="1" applyFill="1" applyBorder="1" applyAlignment="1">
      <alignment horizontal="center" vertical="center" wrapText="1"/>
    </xf>
    <xf numFmtId="0" fontId="17" fillId="2" borderId="13" xfId="0" applyFont="1" applyFill="1" applyBorder="1" applyAlignment="1">
      <alignment horizontal="center" vertical="center" wrapText="1"/>
    </xf>
    <xf numFmtId="6" fontId="17" fillId="2" borderId="62" xfId="0"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xf>
    <xf numFmtId="0" fontId="32" fillId="2" borderId="0" xfId="0" applyFont="1" applyFill="1" applyBorder="1" applyAlignment="1" applyProtection="1">
      <alignment horizontal="left" vertical="center"/>
    </xf>
    <xf numFmtId="0" fontId="32" fillId="2" borderId="55" xfId="0" applyFont="1" applyFill="1" applyBorder="1" applyAlignment="1" applyProtection="1">
      <alignment horizontal="left" vertical="center"/>
    </xf>
    <xf numFmtId="0" fontId="32" fillId="2" borderId="55" xfId="0" applyFont="1" applyFill="1" applyBorder="1"/>
    <xf numFmtId="0" fontId="32" fillId="2" borderId="62" xfId="0" applyFont="1" applyFill="1" applyBorder="1" applyAlignment="1">
      <alignment horizontal="left"/>
    </xf>
    <xf numFmtId="0" fontId="32" fillId="2" borderId="62" xfId="0" applyFont="1" applyFill="1" applyBorder="1" applyAlignment="1">
      <alignment horizontal="left" wrapText="1"/>
    </xf>
    <xf numFmtId="6" fontId="76"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wrapText="1"/>
    </xf>
    <xf numFmtId="6" fontId="32" fillId="2" borderId="62" xfId="0" applyNumberFormat="1" applyFont="1" applyFill="1" applyBorder="1" applyAlignment="1">
      <alignment horizontal="center"/>
    </xf>
    <xf numFmtId="0" fontId="32" fillId="2" borderId="62" xfId="0" applyFont="1" applyFill="1" applyBorder="1"/>
    <xf numFmtId="0" fontId="17" fillId="2" borderId="0" xfId="0" applyFont="1" applyFill="1" applyBorder="1" applyAlignment="1"/>
    <xf numFmtId="5" fontId="76" fillId="2" borderId="0" xfId="0" applyNumberFormat="1" applyFont="1" applyFill="1" applyBorder="1" applyAlignment="1">
      <alignment horizontal="left" vertical="center" wrapText="1"/>
    </xf>
    <xf numFmtId="6" fontId="32" fillId="2" borderId="0" xfId="0" applyNumberFormat="1" applyFont="1" applyFill="1" applyBorder="1" applyAlignment="1">
      <alignment horizontal="center" wrapText="1"/>
    </xf>
    <xf numFmtId="5" fontId="76" fillId="2" borderId="0" xfId="0" applyNumberFormat="1" applyFont="1" applyFill="1" applyBorder="1" applyAlignment="1">
      <alignment horizontal="center"/>
    </xf>
    <xf numFmtId="6" fontId="76" fillId="2" borderId="0" xfId="0" applyNumberFormat="1" applyFont="1" applyFill="1" applyBorder="1" applyAlignment="1">
      <alignment horizontal="center"/>
    </xf>
    <xf numFmtId="0" fontId="17" fillId="2" borderId="62" xfId="0" applyFont="1" applyFill="1" applyBorder="1" applyAlignment="1">
      <alignment horizontal="left"/>
    </xf>
    <xf numFmtId="0" fontId="17" fillId="2" borderId="62" xfId="0" applyFont="1" applyFill="1" applyBorder="1" applyAlignment="1">
      <alignment horizontal="left" wrapText="1"/>
    </xf>
    <xf numFmtId="6" fontId="110"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wrapText="1"/>
    </xf>
    <xf numFmtId="6" fontId="17" fillId="2" borderId="62" xfId="0" applyNumberFormat="1" applyFont="1" applyFill="1" applyBorder="1" applyAlignment="1">
      <alignment horizontal="center"/>
    </xf>
    <xf numFmtId="0" fontId="17" fillId="2" borderId="62" xfId="0" applyFont="1" applyFill="1" applyBorder="1"/>
    <xf numFmtId="0" fontId="32" fillId="2" borderId="0" xfId="0" applyFont="1" applyFill="1" applyBorder="1" applyAlignment="1">
      <alignment horizontal="left"/>
    </xf>
    <xf numFmtId="6" fontId="76" fillId="2" borderId="0" xfId="1" applyNumberFormat="1" applyFont="1" applyFill="1" applyBorder="1" applyAlignment="1">
      <alignment horizontal="center"/>
    </xf>
    <xf numFmtId="5" fontId="32" fillId="2" borderId="0" xfId="0" applyNumberFormat="1" applyFont="1" applyFill="1" applyBorder="1" applyAlignment="1">
      <alignment horizontal="left" vertical="center" wrapText="1"/>
    </xf>
    <xf numFmtId="0" fontId="110" fillId="2" borderId="0" xfId="0" applyFont="1" applyFill="1" applyBorder="1"/>
    <xf numFmtId="6" fontId="76" fillId="2" borderId="0" xfId="0" applyNumberFormat="1" applyFont="1" applyFill="1" applyBorder="1" applyAlignment="1">
      <alignment horizontal="center" wrapText="1"/>
    </xf>
    <xf numFmtId="0" fontId="17" fillId="2" borderId="0" xfId="0" applyFont="1" applyFill="1" applyBorder="1" applyAlignment="1">
      <alignment horizontal="center" wrapText="1"/>
    </xf>
    <xf numFmtId="6" fontId="32" fillId="2" borderId="0" xfId="1" applyNumberFormat="1" applyFont="1" applyFill="1" applyBorder="1" applyAlignment="1">
      <alignment horizontal="center"/>
    </xf>
    <xf numFmtId="6" fontId="110" fillId="2" borderId="0" xfId="1" applyNumberFormat="1" applyFont="1" applyFill="1" applyBorder="1" applyAlignment="1">
      <alignment horizontal="center"/>
    </xf>
    <xf numFmtId="0" fontId="17" fillId="2" borderId="0" xfId="0" applyFont="1" applyFill="1" applyBorder="1" applyAlignment="1">
      <alignment horizontal="left" wrapText="1"/>
    </xf>
    <xf numFmtId="6" fontId="17" fillId="2" borderId="0" xfId="1" applyNumberFormat="1" applyFont="1" applyFill="1" applyBorder="1" applyAlignment="1">
      <alignment horizontal="center"/>
    </xf>
    <xf numFmtId="0" fontId="24" fillId="2" borderId="0" xfId="0" applyFont="1" applyFill="1" applyBorder="1"/>
    <xf numFmtId="0" fontId="33" fillId="2" borderId="0" xfId="0" applyFont="1" applyFill="1" applyBorder="1"/>
    <xf numFmtId="0" fontId="111" fillId="2" borderId="0" xfId="0" applyFont="1" applyFill="1" applyBorder="1"/>
    <xf numFmtId="5" fontId="24" fillId="2" borderId="0" xfId="2" applyNumberFormat="1" applyFont="1" applyFill="1" applyBorder="1" applyAlignment="1">
      <alignment horizontal="left" vertical="center"/>
    </xf>
    <xf numFmtId="0" fontId="24" fillId="2" borderId="0" xfId="0" applyFont="1" applyFill="1" applyBorder="1" applyAlignment="1">
      <alignment horizontal="left"/>
    </xf>
    <xf numFmtId="5" fontId="111" fillId="2" borderId="0" xfId="2" applyNumberFormat="1" applyFont="1" applyFill="1" applyBorder="1" applyAlignment="1">
      <alignment horizontal="center"/>
    </xf>
    <xf numFmtId="5" fontId="110" fillId="2" borderId="8" xfId="2" applyNumberFormat="1" applyFont="1" applyFill="1" applyBorder="1" applyAlignment="1">
      <alignment horizontal="center" vertical="center" wrapText="1"/>
    </xf>
    <xf numFmtId="0" fontId="112" fillId="2" borderId="0" xfId="0" applyFont="1" applyFill="1" applyBorder="1"/>
    <xf numFmtId="5" fontId="113" fillId="2" borderId="0" xfId="2" applyNumberFormat="1" applyFont="1" applyFill="1" applyBorder="1" applyAlignment="1">
      <alignment horizontal="center"/>
    </xf>
    <xf numFmtId="5" fontId="76" fillId="2" borderId="0" xfId="2" applyNumberFormat="1" applyFont="1" applyFill="1" applyBorder="1" applyAlignment="1">
      <alignment horizontal="center" vertical="center"/>
    </xf>
    <xf numFmtId="6" fontId="32" fillId="2" borderId="0" xfId="0" applyNumberFormat="1" applyFont="1" applyFill="1" applyBorder="1" applyAlignment="1">
      <alignment horizontal="center" vertical="center"/>
    </xf>
    <xf numFmtId="0" fontId="32" fillId="2" borderId="0" xfId="0" applyFont="1" applyFill="1" applyBorder="1" applyAlignment="1">
      <alignment vertical="center"/>
    </xf>
    <xf numFmtId="0" fontId="32" fillId="2" borderId="55" xfId="0" applyFont="1" applyFill="1" applyBorder="1" applyAlignment="1" applyProtection="1">
      <alignment horizontal="left" vertical="center" wrapText="1"/>
    </xf>
    <xf numFmtId="0" fontId="32" fillId="2" borderId="55" xfId="0" applyFont="1" applyFill="1" applyBorder="1" applyAlignment="1">
      <alignment vertical="center"/>
    </xf>
    <xf numFmtId="0" fontId="32" fillId="2" borderId="62" xfId="0" applyFont="1" applyFill="1" applyBorder="1" applyAlignment="1">
      <alignment horizontal="left" vertical="center"/>
    </xf>
    <xf numFmtId="6" fontId="32" fillId="2" borderId="62" xfId="0" applyNumberFormat="1" applyFont="1" applyFill="1" applyBorder="1" applyAlignment="1">
      <alignment horizontal="center" vertical="center" wrapText="1"/>
    </xf>
    <xf numFmtId="6" fontId="32" fillId="2" borderId="62" xfId="0" applyNumberFormat="1" applyFont="1" applyFill="1" applyBorder="1" applyAlignment="1">
      <alignment horizontal="center" vertical="center"/>
    </xf>
    <xf numFmtId="0" fontId="32" fillId="2" borderId="62" xfId="0" applyFont="1" applyFill="1" applyBorder="1" applyAlignment="1">
      <alignment vertical="center"/>
    </xf>
    <xf numFmtId="6" fontId="32" fillId="2" borderId="0" xfId="0" applyNumberFormat="1" applyFont="1" applyFill="1" applyBorder="1" applyAlignment="1">
      <alignment horizontal="center" vertical="center" wrapText="1"/>
    </xf>
    <xf numFmtId="5" fontId="76" fillId="2" borderId="0" xfId="0" applyNumberFormat="1" applyFont="1" applyFill="1" applyBorder="1" applyAlignment="1">
      <alignment horizontal="center" vertical="center"/>
    </xf>
    <xf numFmtId="6" fontId="76" fillId="2" borderId="0" xfId="0" applyNumberFormat="1" applyFont="1" applyFill="1" applyBorder="1" applyAlignment="1">
      <alignment horizontal="center" vertical="center"/>
    </xf>
    <xf numFmtId="0" fontId="32" fillId="2" borderId="0" xfId="0" applyFont="1" applyFill="1" applyBorder="1" applyAlignment="1">
      <alignment horizontal="center" vertical="center"/>
    </xf>
    <xf numFmtId="0" fontId="32" fillId="6" borderId="71" xfId="0" applyFont="1" applyFill="1" applyBorder="1" applyAlignment="1">
      <alignment vertical="center"/>
    </xf>
    <xf numFmtId="0" fontId="17" fillId="6" borderId="71" xfId="0" applyFont="1" applyFill="1" applyBorder="1" applyAlignment="1">
      <alignment horizontal="center" vertical="center" wrapText="1"/>
    </xf>
    <xf numFmtId="6" fontId="32" fillId="6" borderId="71" xfId="0" applyNumberFormat="1" applyFont="1" applyFill="1" applyBorder="1" applyAlignment="1">
      <alignment horizontal="center" vertical="center"/>
    </xf>
    <xf numFmtId="0" fontId="76" fillId="2" borderId="0" xfId="1" applyNumberFormat="1" applyFont="1" applyFill="1" applyBorder="1" applyAlignment="1">
      <alignment horizontal="center" vertical="center" wrapText="1"/>
    </xf>
    <xf numFmtId="0" fontId="32" fillId="2" borderId="35" xfId="0" applyNumberFormat="1" applyFont="1" applyFill="1" applyBorder="1" applyAlignment="1">
      <alignment horizontal="center" vertical="center"/>
    </xf>
    <xf numFmtId="0" fontId="32" fillId="2" borderId="0" xfId="0" applyNumberFormat="1" applyFont="1" applyFill="1" applyBorder="1" applyAlignment="1">
      <alignment horizontal="center" vertical="center"/>
    </xf>
    <xf numFmtId="0" fontId="32" fillId="2" borderId="30" xfId="0" applyNumberFormat="1" applyFont="1" applyFill="1" applyBorder="1" applyAlignment="1">
      <alignment horizontal="center" vertical="center"/>
    </xf>
    <xf numFmtId="0" fontId="17" fillId="2" borderId="55" xfId="0" applyNumberFormat="1" applyFont="1" applyFill="1" applyBorder="1" applyAlignment="1">
      <alignment horizontal="center" vertical="center"/>
    </xf>
    <xf numFmtId="0" fontId="17" fillId="2" borderId="33" xfId="0" applyNumberFormat="1" applyFont="1" applyFill="1" applyBorder="1" applyAlignment="1">
      <alignment horizontal="center" vertical="center"/>
    </xf>
    <xf numFmtId="0" fontId="17" fillId="2" borderId="32" xfId="0" applyNumberFormat="1" applyFont="1" applyFill="1" applyBorder="1" applyAlignment="1">
      <alignment horizontal="center" vertical="center"/>
    </xf>
    <xf numFmtId="0" fontId="32" fillId="2" borderId="0" xfId="0" applyNumberFormat="1" applyFont="1" applyFill="1" applyBorder="1" applyAlignment="1">
      <alignment vertical="center"/>
    </xf>
    <xf numFmtId="0" fontId="32" fillId="2" borderId="0" xfId="0" applyFont="1" applyFill="1" applyBorder="1" applyAlignment="1">
      <alignment horizontal="left" vertical="center"/>
    </xf>
    <xf numFmtId="6" fontId="76" fillId="2" borderId="0" xfId="1" applyNumberFormat="1" applyFont="1" applyFill="1" applyBorder="1" applyAlignment="1">
      <alignment horizontal="center" vertical="center"/>
    </xf>
    <xf numFmtId="5" fontId="32" fillId="2" borderId="0" xfId="2" applyNumberFormat="1" applyFont="1" applyFill="1" applyBorder="1" applyAlignment="1">
      <alignment horizontal="center" vertical="center"/>
    </xf>
    <xf numFmtId="0" fontId="37" fillId="2" borderId="0" xfId="0" applyFont="1" applyFill="1" applyBorder="1" applyAlignment="1"/>
    <xf numFmtId="0" fontId="17" fillId="16" borderId="8" xfId="0" applyFont="1" applyFill="1" applyBorder="1" applyAlignment="1" applyProtection="1">
      <alignment horizontal="center" vertical="center" wrapText="1"/>
    </xf>
    <xf numFmtId="5" fontId="110" fillId="16" borderId="8" xfId="2" applyNumberFormat="1" applyFont="1" applyFill="1" applyBorder="1" applyAlignment="1">
      <alignment horizontal="center" vertical="center" wrapText="1"/>
    </xf>
    <xf numFmtId="0" fontId="17" fillId="2" borderId="62" xfId="0" applyFont="1" applyFill="1" applyBorder="1" applyAlignment="1">
      <alignment horizontal="left" vertical="center"/>
    </xf>
    <xf numFmtId="0" fontId="17" fillId="2" borderId="62" xfId="0" applyFont="1" applyFill="1" applyBorder="1" applyAlignment="1">
      <alignment horizontal="left" vertical="center" wrapText="1"/>
    </xf>
    <xf numFmtId="6" fontId="17" fillId="2" borderId="62" xfId="0" applyNumberFormat="1" applyFont="1" applyFill="1" applyBorder="1" applyAlignment="1">
      <alignment horizontal="center" vertical="center"/>
    </xf>
    <xf numFmtId="0" fontId="17" fillId="2" borderId="62" xfId="0" applyFont="1" applyFill="1" applyBorder="1" applyAlignment="1">
      <alignment vertical="center"/>
    </xf>
    <xf numFmtId="0" fontId="37" fillId="2" borderId="0" xfId="0" applyFont="1" applyFill="1" applyBorder="1" applyAlignment="1">
      <alignment vertical="center"/>
    </xf>
    <xf numFmtId="6" fontId="110" fillId="2" borderId="62" xfId="0" applyNumberFormat="1" applyFont="1" applyFill="1" applyBorder="1" applyAlignment="1">
      <alignment horizontal="center" vertical="center" wrapText="1"/>
    </xf>
    <xf numFmtId="0" fontId="21" fillId="2" borderId="0" xfId="0" applyFont="1" applyFill="1" applyProtection="1">
      <protection locked="0"/>
    </xf>
    <xf numFmtId="0" fontId="7" fillId="2" borderId="0" xfId="0" applyFont="1" applyFill="1" applyAlignment="1" applyProtection="1">
      <alignment horizontal="left"/>
      <protection locked="0"/>
    </xf>
    <xf numFmtId="0" fontId="19" fillId="2" borderId="0" xfId="0" applyFont="1" applyFill="1" applyAlignment="1" applyProtection="1">
      <alignment horizontal="left"/>
      <protection locked="0"/>
    </xf>
    <xf numFmtId="0" fontId="1" fillId="2" borderId="0" xfId="0" applyFont="1" applyFill="1" applyProtection="1">
      <protection locked="0"/>
    </xf>
    <xf numFmtId="0" fontId="11" fillId="2" borderId="0" xfId="0" applyFont="1" applyFill="1" applyProtection="1">
      <protection locked="0"/>
    </xf>
    <xf numFmtId="0" fontId="8" fillId="2" borderId="0" xfId="0" applyFont="1" applyFill="1" applyBorder="1" applyAlignment="1" applyProtection="1">
      <alignment horizontal="left" vertical="center"/>
      <protection locked="0"/>
    </xf>
    <xf numFmtId="0" fontId="7" fillId="2" borderId="0" xfId="0" applyFont="1" applyFill="1" applyBorder="1" applyAlignment="1" applyProtection="1">
      <alignment horizontal="left" vertical="center"/>
      <protection locked="0"/>
    </xf>
    <xf numFmtId="9" fontId="7" fillId="2" borderId="0" xfId="11" applyFont="1" applyFill="1" applyBorder="1" applyAlignment="1" applyProtection="1">
      <alignment horizontal="left" vertical="center"/>
      <protection locked="0"/>
    </xf>
    <xf numFmtId="0" fontId="89" fillId="6" borderId="0" xfId="0" applyFont="1" applyFill="1" applyBorder="1" applyAlignment="1" applyProtection="1">
      <alignment horizontal="left" vertical="center"/>
      <protection locked="0"/>
    </xf>
    <xf numFmtId="0" fontId="30" fillId="2" borderId="0" xfId="0" applyFont="1" applyFill="1" applyBorder="1" applyAlignment="1" applyProtection="1">
      <alignment horizontal="left" vertical="center"/>
      <protection locked="0"/>
    </xf>
    <xf numFmtId="9" fontId="30" fillId="2" borderId="0" xfId="11" applyFont="1" applyFill="1" applyBorder="1" applyAlignment="1" applyProtection="1">
      <alignment horizontal="left" vertical="center"/>
      <protection locked="0"/>
    </xf>
    <xf numFmtId="0" fontId="34" fillId="2" borderId="0" xfId="0" applyFont="1" applyFill="1" applyProtection="1">
      <protection locked="0"/>
    </xf>
    <xf numFmtId="0" fontId="30" fillId="2" borderId="0" xfId="0" applyFont="1" applyFill="1" applyProtection="1">
      <protection locked="0"/>
    </xf>
    <xf numFmtId="0" fontId="30" fillId="2" borderId="8"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9" fontId="30" fillId="2" borderId="24" xfId="11" applyFont="1" applyFill="1" applyBorder="1" applyAlignment="1" applyProtection="1">
      <alignment horizontal="center" vertical="center"/>
      <protection locked="0"/>
    </xf>
    <xf numFmtId="1" fontId="35" fillId="2" borderId="14" xfId="0" applyNumberFormat="1" applyFont="1" applyFill="1" applyBorder="1" applyAlignment="1" applyProtection="1">
      <alignment horizontal="center" vertical="center"/>
      <protection locked="0"/>
    </xf>
    <xf numFmtId="1" fontId="81" fillId="2" borderId="8" xfId="0" applyNumberFormat="1" applyFont="1" applyFill="1" applyBorder="1" applyAlignment="1" applyProtection="1">
      <alignment horizontal="center" vertical="center"/>
      <protection locked="0"/>
    </xf>
    <xf numFmtId="1" fontId="81" fillId="2" borderId="8" xfId="11" applyNumberFormat="1" applyFont="1" applyFill="1" applyBorder="1" applyAlignment="1" applyProtection="1">
      <alignment horizontal="center" vertical="center"/>
      <protection locked="0"/>
    </xf>
    <xf numFmtId="0" fontId="89" fillId="2" borderId="0" xfId="0" applyFont="1" applyFill="1" applyProtection="1">
      <protection locked="0"/>
    </xf>
    <xf numFmtId="0" fontId="89" fillId="2" borderId="0" xfId="0" applyFont="1" applyFill="1" applyBorder="1" applyAlignment="1" applyProtection="1">
      <alignment horizontal="left" vertical="center"/>
      <protection locked="0"/>
    </xf>
    <xf numFmtId="9" fontId="89" fillId="2" borderId="0" xfId="11" applyFont="1" applyFill="1" applyBorder="1" applyAlignment="1" applyProtection="1">
      <alignment horizontal="left" vertical="center"/>
      <protection locked="0"/>
    </xf>
    <xf numFmtId="0" fontId="7" fillId="6" borderId="0" xfId="0" applyFont="1" applyFill="1" applyAlignment="1" applyProtection="1">
      <alignment horizontal="left" wrapText="1"/>
      <protection locked="0"/>
    </xf>
    <xf numFmtId="0" fontId="7" fillId="6" borderId="0" xfId="0" applyFont="1" applyFill="1" applyProtection="1">
      <protection locked="0"/>
    </xf>
    <xf numFmtId="0" fontId="37" fillId="2" borderId="0" xfId="0"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protection locked="0"/>
    </xf>
    <xf numFmtId="0" fontId="3" fillId="2" borderId="0" xfId="0" applyFont="1" applyFill="1" applyBorder="1" applyAlignment="1" applyProtection="1">
      <alignment horizontal="left" vertical="center"/>
      <protection locked="0"/>
    </xf>
    <xf numFmtId="9" fontId="7" fillId="2" borderId="0" xfId="11" applyFont="1" applyFill="1" applyBorder="1" applyProtection="1">
      <protection locked="0"/>
    </xf>
    <xf numFmtId="0" fontId="7" fillId="2" borderId="0" xfId="0" applyFont="1" applyFill="1" applyBorder="1" applyAlignment="1" applyProtection="1">
      <alignment horizontal="left" vertical="center" wrapText="1"/>
      <protection locked="0"/>
    </xf>
    <xf numFmtId="9" fontId="7" fillId="2" borderId="0" xfId="11" applyFont="1" applyFill="1" applyBorder="1" applyAlignment="1" applyProtection="1">
      <alignment horizontal="left" vertical="center" wrapText="1"/>
      <protection locked="0"/>
    </xf>
    <xf numFmtId="0" fontId="61" fillId="2" borderId="0" xfId="0" applyFont="1" applyFill="1" applyBorder="1" applyAlignment="1" applyProtection="1">
      <alignment horizontal="left" vertical="center"/>
      <protection locked="0"/>
    </xf>
    <xf numFmtId="0" fontId="30" fillId="0" borderId="8" xfId="0" applyFont="1" applyFill="1" applyBorder="1" applyAlignment="1" applyProtection="1">
      <alignment horizontal="left"/>
      <protection locked="0"/>
    </xf>
    <xf numFmtId="9" fontId="30" fillId="0" borderId="8" xfId="11" applyFont="1" applyFill="1" applyBorder="1" applyAlignment="1" applyProtection="1">
      <alignment horizontal="left"/>
      <protection locked="0"/>
    </xf>
    <xf numFmtId="9" fontId="69" fillId="0" borderId="8" xfId="11" applyFont="1" applyFill="1" applyBorder="1" applyAlignment="1" applyProtection="1">
      <alignment horizontal="center"/>
      <protection locked="0"/>
    </xf>
    <xf numFmtId="9" fontId="69" fillId="0" borderId="8" xfId="11" applyFont="1" applyFill="1" applyBorder="1" applyAlignment="1" applyProtection="1">
      <alignment horizontal="center" vertical="center"/>
      <protection locked="0"/>
    </xf>
    <xf numFmtId="0" fontId="87" fillId="2" borderId="8" xfId="0" applyFont="1" applyFill="1" applyBorder="1" applyAlignment="1" applyProtection="1">
      <alignment horizontal="left" vertical="center" wrapText="1"/>
      <protection locked="0"/>
    </xf>
    <xf numFmtId="9" fontId="69" fillId="2" borderId="8" xfId="11" applyFont="1" applyFill="1" applyBorder="1" applyAlignment="1" applyProtection="1">
      <alignment horizontal="center" vertical="center"/>
      <protection locked="0"/>
    </xf>
    <xf numFmtId="9" fontId="69" fillId="5" borderId="8" xfId="11" applyFont="1" applyFill="1" applyBorder="1" applyAlignment="1" applyProtection="1">
      <alignment horizontal="center"/>
      <protection locked="0"/>
    </xf>
    <xf numFmtId="0" fontId="70" fillId="2" borderId="8" xfId="0" applyFont="1" applyFill="1" applyBorder="1" applyProtection="1">
      <protection locked="0"/>
    </xf>
    <xf numFmtId="9" fontId="69" fillId="2" borderId="8" xfId="11" applyFont="1" applyFill="1" applyBorder="1" applyProtection="1">
      <protection locked="0"/>
    </xf>
    <xf numFmtId="9" fontId="69" fillId="2" borderId="8" xfId="11" applyFont="1" applyFill="1" applyBorder="1" applyAlignment="1" applyProtection="1">
      <alignment vertical="center"/>
      <protection locked="0"/>
    </xf>
    <xf numFmtId="0" fontId="70" fillId="2" borderId="8" xfId="0" applyFont="1" applyFill="1" applyBorder="1" applyAlignment="1" applyProtection="1">
      <alignment horizontal="left" vertical="center" wrapText="1"/>
      <protection locked="0"/>
    </xf>
    <xf numFmtId="0" fontId="17" fillId="0" borderId="8" xfId="0" applyFont="1" applyFill="1" applyBorder="1" applyAlignment="1" applyProtection="1">
      <alignment horizontal="center" vertical="center" wrapText="1"/>
      <protection locked="0"/>
    </xf>
    <xf numFmtId="9" fontId="17" fillId="0" borderId="8" xfId="11" applyFont="1" applyFill="1" applyBorder="1" applyAlignment="1" applyProtection="1">
      <alignment horizontal="center" vertical="center" wrapText="1"/>
      <protection locked="0"/>
    </xf>
    <xf numFmtId="0" fontId="30"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protection locked="0"/>
    </xf>
    <xf numFmtId="0" fontId="34" fillId="2" borderId="8" xfId="0" applyFont="1" applyFill="1" applyBorder="1" applyAlignment="1" applyProtection="1">
      <alignment horizontal="left" vertical="center" wrapText="1"/>
      <protection locked="0"/>
    </xf>
    <xf numFmtId="0" fontId="70" fillId="2" borderId="8" xfId="0" applyFont="1" applyFill="1" applyBorder="1" applyAlignment="1" applyProtection="1">
      <alignment horizontal="left" vertical="center"/>
      <protection locked="0"/>
    </xf>
    <xf numFmtId="0" fontId="70" fillId="2" borderId="0" xfId="0" applyFont="1" applyFill="1" applyBorder="1" applyProtection="1">
      <protection locked="0"/>
    </xf>
    <xf numFmtId="0" fontId="70" fillId="2" borderId="0" xfId="0" applyFont="1" applyFill="1" applyBorder="1" applyAlignment="1" applyProtection="1">
      <alignment horizontal="left" wrapText="1"/>
      <protection locked="0"/>
    </xf>
    <xf numFmtId="0" fontId="7" fillId="2" borderId="0" xfId="0" applyFont="1" applyFill="1" applyBorder="1" applyAlignment="1" applyProtection="1">
      <alignment horizontal="left" wrapText="1"/>
      <protection locked="0"/>
    </xf>
    <xf numFmtId="0" fontId="8" fillId="2" borderId="0" xfId="0" applyFont="1" applyFill="1" applyAlignment="1" applyProtection="1">
      <alignment horizontal="left"/>
      <protection locked="0"/>
    </xf>
    <xf numFmtId="9" fontId="70" fillId="2" borderId="0" xfId="11" applyFont="1" applyFill="1" applyBorder="1" applyProtection="1">
      <protection locked="0"/>
    </xf>
    <xf numFmtId="9" fontId="48" fillId="2" borderId="0" xfId="11" applyFont="1" applyFill="1" applyBorder="1" applyAlignment="1" applyProtection="1">
      <alignment horizontal="left" vertical="center"/>
      <protection locked="0"/>
    </xf>
    <xf numFmtId="0" fontId="21" fillId="2" borderId="0" xfId="0" applyFont="1" applyFill="1" applyBorder="1"/>
    <xf numFmtId="0" fontId="33" fillId="2" borderId="0" xfId="0" applyFont="1" applyFill="1" applyBorder="1" applyAlignment="1">
      <alignment horizontal="left"/>
    </xf>
    <xf numFmtId="9" fontId="33" fillId="2" borderId="0" xfId="11" applyFont="1" applyFill="1" applyBorder="1"/>
    <xf numFmtId="0" fontId="20" fillId="2" borderId="0" xfId="0" applyFont="1" applyFill="1" applyBorder="1" applyAlignment="1">
      <alignment horizontal="left"/>
    </xf>
    <xf numFmtId="9" fontId="14" fillId="2" borderId="0" xfId="11" applyFont="1" applyFill="1" applyBorder="1" applyAlignment="1">
      <alignment horizontal="left"/>
    </xf>
    <xf numFmtId="9" fontId="32" fillId="2" borderId="0" xfId="11" applyFont="1" applyFill="1" applyBorder="1" applyAlignment="1">
      <alignment horizontal="left"/>
    </xf>
    <xf numFmtId="0" fontId="5" fillId="2" borderId="0" xfId="0" applyFont="1" applyFill="1" applyBorder="1" applyAlignment="1">
      <alignment horizontal="left" wrapText="1"/>
    </xf>
    <xf numFmtId="9" fontId="6" fillId="2" borderId="0" xfId="11" applyFont="1" applyFill="1" applyBorder="1" applyAlignment="1">
      <alignment horizontal="center"/>
    </xf>
    <xf numFmtId="0" fontId="32" fillId="12" borderId="0" xfId="0" applyFont="1" applyFill="1" applyBorder="1" applyAlignment="1">
      <alignment horizontal="left" wrapText="1"/>
    </xf>
    <xf numFmtId="9" fontId="36" fillId="2" borderId="0" xfId="11" applyFont="1" applyFill="1" applyBorder="1" applyAlignment="1">
      <alignment horizontal="left" wrapText="1"/>
    </xf>
    <xf numFmtId="9" fontId="36" fillId="2" borderId="0" xfId="11" applyFont="1" applyFill="1" applyBorder="1" applyAlignment="1">
      <alignment wrapText="1"/>
    </xf>
    <xf numFmtId="9" fontId="36" fillId="2" borderId="0" xfId="11" applyFont="1" applyFill="1" applyBorder="1"/>
    <xf numFmtId="10" fontId="32" fillId="2" borderId="0" xfId="11" applyNumberFormat="1" applyFont="1" applyFill="1" applyBorder="1" applyAlignment="1">
      <alignment horizontal="left" wrapText="1"/>
    </xf>
    <xf numFmtId="10" fontId="17" fillId="2" borderId="0" xfId="11" applyNumberFormat="1" applyFont="1" applyFill="1" applyBorder="1" applyAlignment="1">
      <alignment horizontal="left" wrapText="1"/>
    </xf>
    <xf numFmtId="10" fontId="66" fillId="2" borderId="0" xfId="11" applyNumberFormat="1" applyFont="1" applyFill="1" applyBorder="1" applyAlignment="1">
      <alignment horizontal="left"/>
    </xf>
    <xf numFmtId="10" fontId="66" fillId="2" borderId="0" xfId="11" applyNumberFormat="1" applyFont="1" applyFill="1" applyBorder="1" applyAlignment="1" applyProtection="1">
      <alignment horizontal="center"/>
    </xf>
    <xf numFmtId="10" fontId="32" fillId="2" borderId="0" xfId="11" applyNumberFormat="1" applyFont="1" applyFill="1" applyBorder="1"/>
    <xf numFmtId="10" fontId="32" fillId="2" borderId="0" xfId="0" applyNumberFormat="1" applyFont="1" applyFill="1" applyBorder="1" applyAlignment="1">
      <alignment horizontal="left" wrapText="1"/>
    </xf>
    <xf numFmtId="10" fontId="17" fillId="2" borderId="0" xfId="0" applyNumberFormat="1" applyFont="1" applyFill="1" applyBorder="1" applyAlignment="1">
      <alignment horizontal="left" wrapText="1"/>
    </xf>
    <xf numFmtId="10" fontId="32" fillId="2" borderId="0" xfId="0" applyNumberFormat="1" applyFont="1" applyFill="1" applyBorder="1"/>
    <xf numFmtId="9" fontId="66" fillId="2" borderId="0" xfId="11" applyFont="1" applyFill="1" applyBorder="1" applyAlignment="1">
      <alignment horizontal="left"/>
    </xf>
    <xf numFmtId="10" fontId="36" fillId="2" borderId="0" xfId="11" applyNumberFormat="1" applyFont="1" applyFill="1" applyBorder="1" applyAlignment="1" applyProtection="1">
      <alignment horizontal="center" wrapText="1"/>
    </xf>
    <xf numFmtId="9" fontId="36" fillId="2" borderId="0" xfId="11" applyFont="1" applyFill="1" applyBorder="1" applyAlignment="1">
      <alignment horizontal="left"/>
    </xf>
    <xf numFmtId="10" fontId="36" fillId="2" borderId="0" xfId="11" applyNumberFormat="1" applyFont="1" applyFill="1" applyBorder="1" applyAlignment="1" applyProtection="1">
      <alignment horizontal="center"/>
    </xf>
    <xf numFmtId="10" fontId="66" fillId="2" borderId="0" xfId="0" applyNumberFormat="1" applyFont="1" applyFill="1" applyBorder="1" applyAlignment="1" applyProtection="1">
      <alignment horizontal="center"/>
    </xf>
    <xf numFmtId="10" fontId="17" fillId="2" borderId="0" xfId="0" applyNumberFormat="1" applyFont="1" applyFill="1" applyBorder="1" applyAlignment="1" applyProtection="1">
      <alignment horizontal="center"/>
    </xf>
    <xf numFmtId="10" fontId="32" fillId="2" borderId="0" xfId="0" applyNumberFormat="1" applyFont="1" applyFill="1" applyBorder="1" applyAlignment="1" applyProtection="1">
      <alignment horizontal="center"/>
    </xf>
    <xf numFmtId="10" fontId="36" fillId="2" borderId="0" xfId="0" applyNumberFormat="1" applyFont="1" applyFill="1" applyBorder="1" applyAlignment="1" applyProtection="1">
      <alignment horizontal="center"/>
    </xf>
    <xf numFmtId="0" fontId="32" fillId="5" borderId="0" xfId="0" applyFont="1" applyFill="1" applyBorder="1" applyAlignment="1">
      <alignment horizontal="left" wrapText="1"/>
    </xf>
    <xf numFmtId="10" fontId="66" fillId="2" borderId="0" xfId="11" applyNumberFormat="1" applyFont="1" applyFill="1" applyBorder="1" applyAlignment="1">
      <alignment horizontal="right"/>
    </xf>
    <xf numFmtId="2" fontId="32" fillId="2" borderId="0" xfId="0" applyNumberFormat="1" applyFont="1" applyFill="1" applyBorder="1" applyAlignment="1">
      <alignment horizontal="left" wrapText="1"/>
    </xf>
    <xf numFmtId="2" fontId="17" fillId="2" borderId="0" xfId="0" applyNumberFormat="1" applyFont="1" applyFill="1" applyBorder="1" applyAlignment="1">
      <alignment horizontal="left" wrapText="1"/>
    </xf>
    <xf numFmtId="2" fontId="32" fillId="2" borderId="0" xfId="0" applyNumberFormat="1" applyFont="1" applyFill="1" applyBorder="1"/>
    <xf numFmtId="0" fontId="32" fillId="2" borderId="0" xfId="0" applyFont="1" applyFill="1" applyBorder="1" applyAlignment="1" applyProtection="1">
      <alignment horizontal="left" wrapText="1"/>
      <protection locked="0"/>
    </xf>
    <xf numFmtId="0" fontId="17" fillId="2" borderId="0" xfId="0" applyFont="1" applyFill="1" applyBorder="1" applyAlignment="1" applyProtection="1">
      <alignment horizontal="left" wrapText="1"/>
      <protection locked="0"/>
    </xf>
    <xf numFmtId="10" fontId="66" fillId="2" borderId="0" xfId="11" applyNumberFormat="1" applyFont="1" applyFill="1" applyBorder="1" applyAlignment="1" applyProtection="1">
      <alignment horizontal="left"/>
      <protection locked="0"/>
    </xf>
    <xf numFmtId="9" fontId="66" fillId="2" borderId="0" xfId="11" applyFont="1" applyFill="1" applyBorder="1" applyAlignment="1" applyProtection="1">
      <alignment horizontal="right"/>
      <protection locked="0"/>
    </xf>
    <xf numFmtId="0" fontId="17" fillId="2" borderId="0" xfId="0" applyFont="1" applyFill="1" applyBorder="1" applyProtection="1">
      <protection locked="0"/>
    </xf>
    <xf numFmtId="9" fontId="66" fillId="2" borderId="0" xfId="11" applyFont="1" applyFill="1" applyBorder="1" applyAlignment="1">
      <alignment horizontal="center"/>
    </xf>
    <xf numFmtId="9" fontId="36" fillId="2" borderId="0" xfId="11" applyFont="1" applyFill="1" applyBorder="1" applyAlignment="1">
      <alignment horizontal="center"/>
    </xf>
    <xf numFmtId="9" fontId="32" fillId="2" borderId="0" xfId="11" applyFont="1" applyFill="1" applyBorder="1" applyAlignment="1">
      <alignment horizontal="center"/>
    </xf>
    <xf numFmtId="9" fontId="66" fillId="2" borderId="8" xfId="11" applyFont="1" applyFill="1" applyBorder="1" applyAlignment="1">
      <alignment horizontal="center" vertical="center"/>
    </xf>
    <xf numFmtId="0" fontId="17" fillId="2" borderId="0" xfId="0" applyNumberFormat="1" applyFont="1" applyFill="1" applyBorder="1" applyAlignment="1">
      <alignment horizontal="center" vertical="center"/>
    </xf>
    <xf numFmtId="0" fontId="66" fillId="2" borderId="0" xfId="11" applyNumberFormat="1" applyFont="1" applyFill="1" applyBorder="1" applyAlignment="1">
      <alignment horizontal="center" vertical="center"/>
    </xf>
    <xf numFmtId="0" fontId="17" fillId="2" borderId="8" xfId="0" applyNumberFormat="1" applyFont="1" applyFill="1" applyBorder="1" applyAlignment="1">
      <alignment horizontal="center" vertical="center"/>
    </xf>
    <xf numFmtId="0" fontId="13" fillId="2" borderId="0" xfId="0" applyFont="1" applyFill="1" applyAlignment="1">
      <alignment horizontal="left"/>
    </xf>
    <xf numFmtId="3" fontId="7" fillId="2" borderId="0" xfId="0" applyNumberFormat="1" applyFont="1" applyFill="1" applyBorder="1" applyAlignment="1"/>
    <xf numFmtId="3" fontId="7" fillId="2" borderId="0" xfId="0" applyNumberFormat="1" applyFont="1" applyFill="1" applyBorder="1" applyAlignment="1">
      <alignment horizontal="left"/>
    </xf>
    <xf numFmtId="165" fontId="5" fillId="2" borderId="0" xfId="0" applyNumberFormat="1" applyFont="1" applyFill="1" applyBorder="1" applyAlignment="1">
      <alignment horizontal="left"/>
    </xf>
    <xf numFmtId="165" fontId="13" fillId="2" borderId="0" xfId="0" applyNumberFormat="1" applyFont="1" applyFill="1" applyBorder="1" applyAlignment="1">
      <alignment horizontal="left"/>
    </xf>
    <xf numFmtId="3" fontId="1" fillId="2" borderId="0" xfId="0" applyNumberFormat="1" applyFont="1" applyFill="1" applyBorder="1" applyAlignment="1"/>
    <xf numFmtId="0" fontId="23" fillId="2" borderId="0" xfId="0" applyFont="1" applyFill="1"/>
    <xf numFmtId="0" fontId="13" fillId="2" borderId="0" xfId="0" applyFont="1" applyFill="1"/>
    <xf numFmtId="0" fontId="13" fillId="2" borderId="0" xfId="0" applyNumberFormat="1" applyFont="1" applyFill="1" applyBorder="1" applyAlignment="1">
      <alignment horizontal="left"/>
    </xf>
    <xf numFmtId="0" fontId="25" fillId="2" borderId="0" xfId="0" applyNumberFormat="1" applyFont="1" applyFill="1" applyBorder="1" applyAlignment="1">
      <alignment horizontal="left"/>
    </xf>
    <xf numFmtId="165" fontId="17" fillId="2" borderId="0" xfId="0" applyNumberFormat="1" applyFont="1" applyFill="1" applyBorder="1" applyAlignment="1">
      <alignment horizontal="center"/>
    </xf>
    <xf numFmtId="165" fontId="66" fillId="2" borderId="0" xfId="0" applyNumberFormat="1" applyFont="1" applyFill="1" applyBorder="1" applyAlignment="1">
      <alignment horizontal="center"/>
    </xf>
    <xf numFmtId="3" fontId="32" fillId="2" borderId="0" xfId="0" applyNumberFormat="1" applyFont="1" applyFill="1" applyBorder="1" applyAlignment="1">
      <alignment horizontal="center"/>
    </xf>
    <xf numFmtId="165" fontId="32" fillId="2" borderId="0" xfId="0" applyNumberFormat="1" applyFont="1" applyFill="1" applyBorder="1" applyAlignment="1">
      <alignment horizontal="center"/>
    </xf>
    <xf numFmtId="3" fontId="17" fillId="2" borderId="14" xfId="0" applyNumberFormat="1" applyFont="1" applyFill="1" applyBorder="1" applyAlignment="1">
      <alignment horizontal="center" vertical="center" wrapText="1"/>
    </xf>
    <xf numFmtId="3" fontId="17" fillId="2" borderId="8" xfId="0" applyNumberFormat="1" applyFont="1" applyFill="1" applyBorder="1" applyAlignment="1">
      <alignment horizontal="center" vertical="center" wrapText="1"/>
    </xf>
    <xf numFmtId="165" fontId="17" fillId="2" borderId="0" xfId="0" applyNumberFormat="1" applyFont="1" applyFill="1" applyBorder="1" applyAlignment="1">
      <alignment horizontal="left"/>
    </xf>
    <xf numFmtId="165" fontId="66" fillId="2" borderId="0" xfId="0" applyNumberFormat="1" applyFont="1" applyFill="1" applyBorder="1" applyAlignment="1">
      <alignment horizontal="left"/>
    </xf>
    <xf numFmtId="3" fontId="32" fillId="2" borderId="0" xfId="0" applyNumberFormat="1" applyFont="1" applyFill="1" applyBorder="1" applyAlignment="1" applyProtection="1">
      <protection locked="0"/>
    </xf>
    <xf numFmtId="3" fontId="32" fillId="2" borderId="0" xfId="0" applyNumberFormat="1" applyFont="1" applyFill="1" applyBorder="1" applyAlignment="1">
      <alignment horizontal="left"/>
    </xf>
    <xf numFmtId="3" fontId="32" fillId="2" borderId="0" xfId="0" applyNumberFormat="1" applyFont="1" applyFill="1" applyBorder="1" applyAlignment="1" applyProtection="1">
      <alignment wrapText="1"/>
      <protection locked="0"/>
    </xf>
    <xf numFmtId="3" fontId="32" fillId="2" borderId="0" xfId="0" applyNumberFormat="1" applyFont="1" applyFill="1" applyBorder="1" applyAlignment="1" applyProtection="1">
      <alignment horizontal="left" wrapText="1"/>
      <protection locked="0"/>
    </xf>
    <xf numFmtId="165" fontId="32" fillId="2" borderId="0" xfId="0" applyNumberFormat="1" applyFont="1" applyFill="1" applyBorder="1" applyAlignment="1" applyProtection="1">
      <alignment horizontal="center" wrapText="1"/>
      <protection locked="0"/>
    </xf>
    <xf numFmtId="3" fontId="32" fillId="2" borderId="0" xfId="0" applyNumberFormat="1" applyFont="1" applyFill="1" applyBorder="1" applyAlignment="1"/>
    <xf numFmtId="165" fontId="17" fillId="2" borderId="0" xfId="0" quotePrefix="1" applyNumberFormat="1" applyFont="1" applyFill="1" applyBorder="1" applyAlignment="1">
      <alignment horizontal="left"/>
    </xf>
    <xf numFmtId="3" fontId="17" fillId="2" borderId="8" xfId="0" applyNumberFormat="1" applyFont="1" applyFill="1" applyBorder="1" applyAlignment="1">
      <alignment horizontal="center"/>
    </xf>
    <xf numFmtId="3" fontId="17" fillId="2" borderId="0" xfId="0" applyNumberFormat="1" applyFont="1" applyFill="1" applyBorder="1" applyAlignment="1">
      <alignment horizontal="center"/>
    </xf>
    <xf numFmtId="0" fontId="21" fillId="2" borderId="0" xfId="0" applyFont="1" applyFill="1" applyAlignment="1">
      <alignment horizontal="left" wrapText="1"/>
    </xf>
    <xf numFmtId="0" fontId="5" fillId="2" borderId="0" xfId="0" applyFont="1" applyFill="1" applyBorder="1" applyAlignment="1" applyProtection="1">
      <alignment horizontal="left"/>
      <protection locked="0"/>
    </xf>
    <xf numFmtId="0" fontId="20" fillId="2" borderId="0" xfId="0" applyFont="1" applyFill="1" applyAlignment="1">
      <alignment horizontal="left" wrapText="1"/>
    </xf>
    <xf numFmtId="0" fontId="71" fillId="2" borderId="0" xfId="0" applyFont="1" applyFill="1" applyAlignment="1" applyProtection="1">
      <alignment horizontal="left" wrapText="1"/>
    </xf>
    <xf numFmtId="0" fontId="17" fillId="2" borderId="0" xfId="0" applyFont="1" applyFill="1" applyBorder="1" applyAlignment="1" applyProtection="1">
      <alignment horizontal="left" wrapText="1"/>
    </xf>
    <xf numFmtId="0" fontId="17" fillId="2" borderId="0" xfId="0" applyFont="1" applyFill="1" applyBorder="1" applyAlignment="1" applyProtection="1">
      <alignment horizontal="left"/>
      <protection locked="0"/>
    </xf>
    <xf numFmtId="0" fontId="17" fillId="2" borderId="0" xfId="0" applyFont="1" applyFill="1" applyBorder="1" applyAlignment="1" applyProtection="1">
      <alignment horizontal="left"/>
    </xf>
    <xf numFmtId="0" fontId="17" fillId="2" borderId="3"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wrapText="1"/>
      <protection locked="0"/>
    </xf>
    <xf numFmtId="0" fontId="17" fillId="3" borderId="40" xfId="0" applyFont="1" applyFill="1" applyBorder="1" applyAlignment="1" applyProtection="1">
      <alignment horizontal="left" vertical="center" wrapText="1"/>
    </xf>
    <xf numFmtId="0" fontId="17" fillId="2" borderId="4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17" fillId="2" borderId="0" xfId="0" applyFont="1" applyFill="1" applyAlignment="1" applyProtection="1">
      <alignment horizontal="left" vertical="center"/>
    </xf>
    <xf numFmtId="0" fontId="17" fillId="2" borderId="0" xfId="0" applyFont="1" applyFill="1" applyAlignment="1" applyProtection="1">
      <alignment horizontal="left"/>
    </xf>
    <xf numFmtId="0" fontId="17" fillId="2" borderId="8" xfId="0" applyFont="1" applyFill="1" applyBorder="1" applyAlignment="1" applyProtection="1">
      <alignment horizontal="center" vertical="center"/>
    </xf>
    <xf numFmtId="0" fontId="17" fillId="3" borderId="0" xfId="0" applyFont="1" applyFill="1" applyBorder="1" applyAlignment="1" applyProtection="1">
      <alignment horizontal="center" vertical="center" wrapText="1"/>
    </xf>
    <xf numFmtId="0" fontId="17" fillId="3" borderId="2" xfId="0" applyFont="1" applyFill="1" applyBorder="1" applyAlignment="1" applyProtection="1">
      <alignment horizontal="center" vertical="center"/>
      <protection locked="0"/>
    </xf>
    <xf numFmtId="0" fontId="17" fillId="3" borderId="57"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17" fillId="3" borderId="69" xfId="0" applyFont="1" applyFill="1" applyBorder="1" applyAlignment="1" applyProtection="1">
      <alignment horizontal="center" vertical="center"/>
    </xf>
    <xf numFmtId="0" fontId="17" fillId="3" borderId="8" xfId="0" applyFont="1" applyFill="1" applyBorder="1" applyAlignment="1" applyProtection="1">
      <alignment horizontal="center" vertical="center"/>
    </xf>
    <xf numFmtId="0" fontId="17" fillId="2" borderId="2" xfId="0" applyFont="1" applyFill="1" applyBorder="1" applyAlignment="1" applyProtection="1">
      <alignment horizontal="center" vertical="center"/>
      <protection locked="0"/>
    </xf>
    <xf numFmtId="0" fontId="17" fillId="2" borderId="40" xfId="0" applyFont="1" applyFill="1" applyBorder="1" applyAlignment="1" applyProtection="1">
      <alignment horizontal="center" vertical="center"/>
    </xf>
    <xf numFmtId="37" fontId="17" fillId="3" borderId="0" xfId="0" applyNumberFormat="1" applyFont="1" applyFill="1" applyBorder="1" applyAlignment="1" applyProtection="1">
      <alignment horizontal="center" vertical="center" wrapText="1"/>
    </xf>
    <xf numFmtId="0" fontId="17" fillId="3" borderId="39"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xf>
    <xf numFmtId="0" fontId="17" fillId="2" borderId="0" xfId="0" applyFont="1" applyFill="1" applyBorder="1" applyAlignment="1" applyProtection="1">
      <alignment horizontal="center"/>
      <protection locked="0"/>
    </xf>
    <xf numFmtId="0" fontId="32" fillId="2" borderId="0" xfId="0" applyFont="1" applyFill="1" applyAlignment="1" applyProtection="1">
      <alignment horizontal="center"/>
    </xf>
    <xf numFmtId="0" fontId="17" fillId="3" borderId="79" xfId="0" applyFont="1" applyFill="1" applyBorder="1" applyAlignment="1" applyProtection="1">
      <alignment horizontal="center" vertical="center"/>
    </xf>
    <xf numFmtId="0" fontId="17" fillId="3" borderId="80" xfId="0" applyFont="1" applyFill="1" applyBorder="1" applyAlignment="1" applyProtection="1">
      <alignment horizontal="center" vertical="center"/>
    </xf>
    <xf numFmtId="0" fontId="17" fillId="3"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4" xfId="0" applyFont="1" applyFill="1" applyBorder="1" applyAlignment="1" applyProtection="1">
      <alignment horizontal="center" vertical="center"/>
    </xf>
    <xf numFmtId="0" fontId="17" fillId="3" borderId="82" xfId="0" applyFont="1" applyFill="1" applyBorder="1" applyAlignment="1" applyProtection="1">
      <alignment horizontal="center" vertical="center"/>
    </xf>
    <xf numFmtId="0" fontId="17" fillId="3" borderId="83"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2" borderId="0" xfId="0" applyFont="1" applyFill="1" applyAlignment="1" applyProtection="1">
      <alignment horizontal="center" vertical="center"/>
    </xf>
    <xf numFmtId="0" fontId="17" fillId="2" borderId="85" xfId="0" applyFont="1" applyFill="1" applyBorder="1" applyAlignment="1" applyProtection="1">
      <alignment horizontal="center" vertical="center" wrapText="1"/>
    </xf>
    <xf numFmtId="0" fontId="17" fillId="2" borderId="86" xfId="0" applyFont="1" applyFill="1" applyBorder="1" applyAlignment="1" applyProtection="1">
      <alignment horizontal="center" vertical="center" wrapText="1"/>
    </xf>
    <xf numFmtId="0" fontId="17" fillId="2" borderId="87" xfId="0" applyFont="1" applyFill="1" applyBorder="1" applyAlignment="1" applyProtection="1">
      <alignment horizontal="center" vertical="center" wrapText="1"/>
    </xf>
    <xf numFmtId="0" fontId="16" fillId="2" borderId="0" xfId="0" applyFont="1" applyFill="1"/>
    <xf numFmtId="0" fontId="5" fillId="2" borderId="0" xfId="0" applyFont="1" applyFill="1" applyBorder="1" applyAlignment="1" applyProtection="1">
      <alignment vertical="center"/>
    </xf>
    <xf numFmtId="0" fontId="6" fillId="0" borderId="0" xfId="0" applyFont="1" applyBorder="1" applyAlignment="1">
      <alignment horizontal="center" vertical="center"/>
    </xf>
    <xf numFmtId="0" fontId="6" fillId="2" borderId="0" xfId="0" applyFont="1" applyFill="1" applyBorder="1" applyAlignment="1">
      <alignment horizontal="center" vertical="center"/>
    </xf>
    <xf numFmtId="0" fontId="5" fillId="0" borderId="4" xfId="0" applyFont="1" applyFill="1" applyBorder="1" applyAlignment="1" applyProtection="1">
      <alignment horizontal="center" vertical="center" wrapText="1"/>
    </xf>
    <xf numFmtId="6" fontId="5" fillId="2" borderId="4" xfId="1" applyNumberFormat="1" applyFont="1" applyFill="1" applyBorder="1" applyAlignment="1">
      <alignment horizontal="center" vertical="center"/>
    </xf>
    <xf numFmtId="6" fontId="5" fillId="0" borderId="4" xfId="1" applyNumberFormat="1" applyFont="1" applyFill="1" applyBorder="1" applyAlignment="1">
      <alignment horizontal="center" vertical="center"/>
    </xf>
    <xf numFmtId="0" fontId="6" fillId="2"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4" xfId="0" applyFont="1" applyBorder="1" applyAlignment="1">
      <alignment horizontal="center" vertical="center" wrapText="1"/>
    </xf>
    <xf numFmtId="0" fontId="32" fillId="5" borderId="2" xfId="0" applyFont="1" applyFill="1" applyBorder="1" applyAlignment="1" applyProtection="1">
      <alignment horizontal="left" vertical="top"/>
    </xf>
    <xf numFmtId="6" fontId="32" fillId="2" borderId="0" xfId="1" applyNumberFormat="1" applyFont="1" applyFill="1" applyBorder="1" applyAlignment="1">
      <alignment horizontal="left"/>
    </xf>
    <xf numFmtId="0" fontId="32" fillId="5" borderId="2" xfId="0" applyFont="1" applyFill="1" applyBorder="1" applyAlignment="1" applyProtection="1">
      <alignment horizontal="left"/>
    </xf>
    <xf numFmtId="0" fontId="32" fillId="3" borderId="2" xfId="0" applyFont="1" applyFill="1" applyBorder="1" applyAlignment="1" applyProtection="1">
      <alignment horizontal="left" vertical="top"/>
    </xf>
    <xf numFmtId="0" fontId="32" fillId="14" borderId="2" xfId="0" applyFont="1" applyFill="1" applyBorder="1" applyAlignment="1" applyProtection="1">
      <alignment horizontal="left" vertical="top"/>
    </xf>
    <xf numFmtId="0" fontId="32" fillId="10" borderId="2" xfId="0" applyFont="1" applyFill="1" applyBorder="1" applyAlignment="1" applyProtection="1">
      <alignment horizontal="left" vertical="top"/>
    </xf>
    <xf numFmtId="0" fontId="32" fillId="10" borderId="0" xfId="0" applyFont="1" applyFill="1" applyBorder="1" applyAlignment="1" applyProtection="1">
      <alignment horizontal="left" wrapText="1"/>
    </xf>
    <xf numFmtId="0" fontId="32" fillId="11" borderId="2" xfId="0" applyFont="1" applyFill="1" applyBorder="1" applyAlignment="1" applyProtection="1">
      <alignment horizontal="left" vertical="top"/>
    </xf>
    <xf numFmtId="0" fontId="32" fillId="15" borderId="2" xfId="0" applyFont="1" applyFill="1" applyBorder="1" applyAlignment="1" applyProtection="1">
      <alignment horizontal="left" vertical="top"/>
    </xf>
    <xf numFmtId="0" fontId="17" fillId="2" borderId="40" xfId="0" applyFont="1" applyFill="1" applyBorder="1" applyAlignment="1" applyProtection="1">
      <alignment horizontal="right" vertical="top" wrapText="1"/>
    </xf>
    <xf numFmtId="6" fontId="32" fillId="5" borderId="2" xfId="1" applyNumberFormat="1" applyFont="1" applyFill="1" applyBorder="1" applyAlignment="1">
      <alignment horizontal="right"/>
    </xf>
    <xf numFmtId="6" fontId="32" fillId="5" borderId="2" xfId="0" applyNumberFormat="1" applyFont="1" applyFill="1" applyBorder="1" applyAlignment="1">
      <alignment horizontal="right"/>
    </xf>
    <xf numFmtId="0" fontId="6" fillId="5" borderId="0" xfId="0" applyFont="1" applyFill="1" applyBorder="1" applyAlignment="1">
      <alignment horizontal="right"/>
    </xf>
    <xf numFmtId="0" fontId="6" fillId="0" borderId="0" xfId="0" applyFont="1" applyBorder="1" applyAlignment="1">
      <alignment horizontal="right"/>
    </xf>
    <xf numFmtId="0" fontId="5" fillId="2" borderId="0" xfId="0" applyFont="1" applyFill="1" applyBorder="1" applyAlignment="1" applyProtection="1">
      <alignment horizontal="right" vertical="top" wrapText="1"/>
    </xf>
    <xf numFmtId="0" fontId="32" fillId="2" borderId="0" xfId="0" applyFont="1" applyFill="1" applyBorder="1" applyAlignment="1">
      <alignment horizontal="right"/>
    </xf>
    <xf numFmtId="0" fontId="17" fillId="2" borderId="40" xfId="0" applyFont="1" applyFill="1" applyBorder="1" applyAlignment="1" applyProtection="1">
      <alignment horizontal="right" vertical="top"/>
    </xf>
    <xf numFmtId="0" fontId="5" fillId="2" borderId="0" xfId="0" applyFont="1" applyFill="1" applyBorder="1" applyAlignment="1" applyProtection="1">
      <alignment horizontal="right" vertical="top"/>
    </xf>
    <xf numFmtId="0" fontId="6" fillId="0" borderId="0" xfId="0" applyFont="1" applyFill="1" applyBorder="1" applyAlignment="1">
      <alignment horizontal="right"/>
    </xf>
    <xf numFmtId="0" fontId="17" fillId="2" borderId="40" xfId="0" applyFont="1" applyFill="1" applyBorder="1" applyAlignment="1" applyProtection="1">
      <alignment horizontal="right" wrapText="1"/>
    </xf>
    <xf numFmtId="0" fontId="6" fillId="11" borderId="0" xfId="0" applyFont="1" applyFill="1" applyBorder="1" applyAlignment="1">
      <alignment horizontal="right"/>
    </xf>
    <xf numFmtId="0" fontId="5" fillId="2" borderId="0" xfId="0" applyFont="1" applyFill="1" applyBorder="1" applyAlignment="1" applyProtection="1">
      <alignment horizontal="right" wrapText="1"/>
    </xf>
    <xf numFmtId="0" fontId="6" fillId="14" borderId="0" xfId="0" applyFont="1" applyFill="1" applyBorder="1" applyAlignment="1">
      <alignment horizontal="right"/>
    </xf>
    <xf numFmtId="37" fontId="17" fillId="2" borderId="40" xfId="0" applyNumberFormat="1" applyFont="1" applyFill="1" applyBorder="1" applyAlignment="1" applyProtection="1">
      <alignment horizontal="right"/>
    </xf>
    <xf numFmtId="37" fontId="5" fillId="2" borderId="0" xfId="0" applyNumberFormat="1" applyFont="1" applyFill="1" applyBorder="1" applyAlignment="1" applyProtection="1">
      <alignment horizontal="right"/>
    </xf>
    <xf numFmtId="0" fontId="6" fillId="3" borderId="0" xfId="0" applyFont="1" applyFill="1" applyBorder="1" applyAlignment="1">
      <alignment horizontal="right"/>
    </xf>
    <xf numFmtId="0" fontId="66" fillId="2" borderId="70" xfId="0" applyFont="1" applyFill="1" applyBorder="1" applyAlignment="1">
      <alignment horizontal="right"/>
    </xf>
    <xf numFmtId="0" fontId="5" fillId="0" borderId="0" xfId="0" applyFont="1" applyBorder="1" applyAlignment="1">
      <alignment horizontal="right"/>
    </xf>
    <xf numFmtId="0" fontId="17" fillId="2" borderId="58" xfId="0" applyFont="1" applyFill="1" applyBorder="1" applyAlignment="1" applyProtection="1">
      <alignment horizontal="left" vertical="top"/>
    </xf>
    <xf numFmtId="0" fontId="17" fillId="2" borderId="59" xfId="0" applyFont="1" applyFill="1" applyBorder="1" applyAlignment="1" applyProtection="1">
      <alignment horizontal="left" wrapText="1"/>
    </xf>
    <xf numFmtId="6" fontId="17" fillId="2" borderId="59" xfId="1" applyNumberFormat="1" applyFont="1" applyFill="1" applyBorder="1" applyAlignment="1">
      <alignment horizontal="right"/>
    </xf>
    <xf numFmtId="6" fontId="66" fillId="2" borderId="59" xfId="1" applyNumberFormat="1" applyFont="1" applyFill="1" applyBorder="1" applyAlignment="1">
      <alignment horizontal="right"/>
    </xf>
    <xf numFmtId="6" fontId="17" fillId="2" borderId="58" xfId="1" applyNumberFormat="1" applyFont="1" applyFill="1" applyBorder="1" applyAlignment="1">
      <alignment horizontal="right"/>
    </xf>
    <xf numFmtId="0" fontId="17" fillId="2" borderId="59" xfId="0" applyFont="1" applyFill="1" applyBorder="1" applyAlignment="1">
      <alignment horizontal="right"/>
    </xf>
    <xf numFmtId="0" fontId="17" fillId="2" borderId="60" xfId="0" applyFont="1" applyFill="1" applyBorder="1" applyAlignment="1">
      <alignment horizontal="right"/>
    </xf>
    <xf numFmtId="0" fontId="17" fillId="2" borderId="58" xfId="0" applyFont="1" applyFill="1" applyBorder="1" applyAlignment="1">
      <alignment horizontal="right"/>
    </xf>
    <xf numFmtId="0" fontId="17" fillId="2" borderId="26" xfId="0" applyFont="1" applyFill="1" applyBorder="1" applyAlignment="1" applyProtection="1">
      <alignment horizontal="left" vertical="top"/>
    </xf>
    <xf numFmtId="6" fontId="17" fillId="2" borderId="3" xfId="1" applyNumberFormat="1" applyFont="1" applyFill="1" applyBorder="1" applyAlignment="1">
      <alignment horizontal="right"/>
    </xf>
    <xf numFmtId="6" fontId="17" fillId="2" borderId="3" xfId="1" applyNumberFormat="1" applyFont="1" applyFill="1" applyBorder="1" applyAlignment="1" applyProtection="1">
      <alignment horizontal="right" vertical="top" wrapText="1"/>
    </xf>
    <xf numFmtId="6" fontId="17" fillId="2" borderId="57" xfId="0" applyNumberFormat="1" applyFont="1" applyFill="1" applyBorder="1" applyAlignment="1">
      <alignment horizontal="right"/>
    </xf>
    <xf numFmtId="6" fontId="17" fillId="2" borderId="26" xfId="1" applyNumberFormat="1" applyFont="1" applyFill="1" applyBorder="1" applyAlignment="1">
      <alignment horizontal="right"/>
    </xf>
    <xf numFmtId="6" fontId="17" fillId="2" borderId="3" xfId="0" applyNumberFormat="1" applyFont="1" applyFill="1" applyBorder="1" applyAlignment="1">
      <alignment horizontal="right"/>
    </xf>
    <xf numFmtId="6" fontId="17" fillId="2" borderId="56" xfId="0" applyNumberFormat="1" applyFont="1" applyFill="1" applyBorder="1" applyAlignment="1">
      <alignment horizontal="right"/>
    </xf>
    <xf numFmtId="6" fontId="17" fillId="2" borderId="26" xfId="0" applyNumberFormat="1" applyFont="1" applyFill="1" applyBorder="1" applyAlignment="1">
      <alignment horizontal="right"/>
    </xf>
    <xf numFmtId="0" fontId="24" fillId="2" borderId="3" xfId="0" applyFont="1" applyFill="1" applyBorder="1" applyAlignment="1" applyProtection="1">
      <alignment horizontal="left" wrapText="1"/>
    </xf>
    <xf numFmtId="0" fontId="8" fillId="5" borderId="59" xfId="0" applyFont="1" applyFill="1" applyBorder="1" applyAlignment="1">
      <alignment horizontal="left" vertical="top" wrapText="1"/>
    </xf>
    <xf numFmtId="0" fontId="87" fillId="2" borderId="0" xfId="0" applyFont="1" applyFill="1" applyAlignment="1" applyProtection="1">
      <alignment horizontal="left" vertical="center"/>
    </xf>
    <xf numFmtId="0" fontId="70" fillId="0" borderId="8" xfId="0" applyFont="1" applyFill="1" applyBorder="1" applyAlignment="1" applyProtection="1">
      <alignment horizontal="left" vertical="center" indent="1"/>
    </xf>
    <xf numFmtId="0" fontId="70" fillId="0" borderId="14" xfId="0" applyFont="1" applyFill="1" applyBorder="1" applyAlignment="1" applyProtection="1">
      <alignment horizontal="left" vertical="center" wrapText="1" indent="1"/>
    </xf>
    <xf numFmtId="6" fontId="7" fillId="0" borderId="8" xfId="0" applyNumberFormat="1" applyFont="1" applyFill="1" applyBorder="1" applyAlignment="1" applyProtection="1">
      <protection locked="0"/>
    </xf>
    <xf numFmtId="6" fontId="7" fillId="0" borderId="8" xfId="0" applyNumberFormat="1" applyFont="1" applyFill="1" applyBorder="1" applyAlignment="1" applyProtection="1">
      <alignment wrapText="1"/>
      <protection locked="0"/>
    </xf>
    <xf numFmtId="0" fontId="8" fillId="2" borderId="39" xfId="0" applyFont="1" applyFill="1" applyBorder="1" applyAlignment="1">
      <alignment horizontal="left" vertical="top" wrapText="1"/>
    </xf>
    <xf numFmtId="6" fontId="1" fillId="0" borderId="8" xfId="1" applyNumberFormat="1" applyFont="1" applyFill="1" applyBorder="1" applyAlignment="1" applyProtection="1">
      <alignment horizontal="right"/>
      <protection locked="0"/>
    </xf>
    <xf numFmtId="6" fontId="69" fillId="0" borderId="8" xfId="1" applyNumberFormat="1" applyFont="1" applyFill="1" applyBorder="1" applyAlignment="1" applyProtection="1">
      <alignment horizontal="right"/>
    </xf>
    <xf numFmtId="6" fontId="70" fillId="0" borderId="8" xfId="1" applyNumberFormat="1" applyFont="1" applyFill="1" applyBorder="1" applyAlignment="1" applyProtection="1">
      <alignment horizontal="right"/>
      <protection locked="0"/>
    </xf>
    <xf numFmtId="6" fontId="70" fillId="5" borderId="8" xfId="1" applyNumberFormat="1" applyFont="1" applyFill="1" applyBorder="1" applyAlignment="1" applyProtection="1">
      <alignment horizontal="right"/>
    </xf>
    <xf numFmtId="6" fontId="69" fillId="2" borderId="8" xfId="1" applyNumberFormat="1" applyFont="1" applyFill="1" applyBorder="1" applyAlignment="1" applyProtection="1">
      <alignment horizontal="right"/>
    </xf>
    <xf numFmtId="6" fontId="69" fillId="5" borderId="8" xfId="1" applyNumberFormat="1" applyFont="1" applyFill="1" applyBorder="1" applyAlignment="1" applyProtection="1">
      <alignment horizontal="right"/>
    </xf>
    <xf numFmtId="6" fontId="115" fillId="6" borderId="8" xfId="1" applyNumberFormat="1" applyFont="1" applyFill="1" applyBorder="1" applyAlignment="1" applyProtection="1">
      <alignment horizontal="right"/>
    </xf>
    <xf numFmtId="6" fontId="116" fillId="0" borderId="8" xfId="1" applyNumberFormat="1" applyFont="1" applyFill="1" applyBorder="1" applyAlignment="1" applyProtection="1">
      <alignment horizontal="right"/>
      <protection locked="0"/>
    </xf>
    <xf numFmtId="169" fontId="32" fillId="2" borderId="0" xfId="0" applyNumberFormat="1" applyFont="1" applyFill="1" applyAlignment="1">
      <alignment horizontal="left" vertical="center"/>
    </xf>
    <xf numFmtId="0" fontId="32" fillId="2" borderId="0" xfId="0" applyFont="1" applyFill="1" applyAlignment="1">
      <alignment horizontal="left" vertical="center"/>
    </xf>
    <xf numFmtId="170" fontId="32" fillId="2" borderId="0" xfId="0" applyNumberFormat="1" applyFont="1" applyFill="1" applyBorder="1" applyProtection="1"/>
    <xf numFmtId="0" fontId="36" fillId="2" borderId="67" xfId="0" applyFont="1" applyFill="1" applyBorder="1" applyProtection="1"/>
    <xf numFmtId="0" fontId="36" fillId="2" borderId="36" xfId="0" applyFont="1" applyFill="1" applyBorder="1" applyProtection="1"/>
    <xf numFmtId="0" fontId="36" fillId="2" borderId="66" xfId="0" applyFont="1" applyFill="1" applyBorder="1" applyAlignment="1" applyProtection="1">
      <alignment horizontal="center"/>
    </xf>
    <xf numFmtId="0" fontId="36" fillId="2" borderId="37" xfId="0" applyFont="1" applyFill="1" applyBorder="1" applyProtection="1"/>
    <xf numFmtId="0" fontId="17" fillId="2" borderId="39" xfId="0" applyFont="1" applyFill="1" applyBorder="1" applyAlignment="1" applyProtection="1">
      <alignment vertical="center" wrapText="1"/>
    </xf>
    <xf numFmtId="10" fontId="36" fillId="2" borderId="66" xfId="11" applyNumberFormat="1" applyFont="1" applyFill="1" applyBorder="1" applyAlignment="1" applyProtection="1">
      <alignment horizontal="center"/>
    </xf>
    <xf numFmtId="0" fontId="66" fillId="2" borderId="67" xfId="0" applyFont="1" applyFill="1" applyBorder="1" applyProtection="1"/>
    <xf numFmtId="0" fontId="36" fillId="2" borderId="36" xfId="0" quotePrefix="1" applyFont="1" applyFill="1" applyBorder="1" applyAlignment="1" applyProtection="1">
      <alignment horizontal="center"/>
    </xf>
    <xf numFmtId="9" fontId="36" fillId="2" borderId="66" xfId="11" applyFont="1" applyFill="1" applyBorder="1" applyAlignment="1" applyProtection="1">
      <alignment horizontal="center"/>
    </xf>
    <xf numFmtId="0" fontId="66" fillId="2" borderId="36" xfId="0" quotePrefix="1" applyFont="1" applyFill="1" applyBorder="1" applyAlignment="1" applyProtection="1">
      <alignment horizontal="center"/>
    </xf>
    <xf numFmtId="9" fontId="36" fillId="2" borderId="38" xfId="11" applyFont="1" applyFill="1" applyBorder="1" applyAlignment="1" applyProtection="1">
      <alignment horizontal="center"/>
    </xf>
    <xf numFmtId="0" fontId="66" fillId="2" borderId="37" xfId="0" applyFont="1" applyFill="1" applyBorder="1" applyProtection="1"/>
    <xf numFmtId="0" fontId="6" fillId="2" borderId="0" xfId="0" applyFont="1" applyFill="1" applyBorder="1" applyAlignment="1" applyProtection="1">
      <alignment vertical="center"/>
    </xf>
    <xf numFmtId="2" fontId="36" fillId="2" borderId="67" xfId="0" applyNumberFormat="1" applyFont="1" applyFill="1" applyBorder="1" applyAlignment="1" applyProtection="1">
      <alignment horizontal="center" vertical="center"/>
    </xf>
    <xf numFmtId="2" fontId="36" fillId="2" borderId="36" xfId="0" applyNumberFormat="1" applyFont="1" applyFill="1" applyBorder="1" applyAlignment="1" applyProtection="1">
      <alignment horizontal="center" vertical="center"/>
    </xf>
    <xf numFmtId="2" fontId="36" fillId="2" borderId="66" xfId="0" applyNumberFormat="1" applyFont="1" applyFill="1" applyBorder="1" applyAlignment="1" applyProtection="1">
      <alignment horizontal="center" vertical="center"/>
    </xf>
    <xf numFmtId="2" fontId="36" fillId="2" borderId="36" xfId="0" quotePrefix="1" applyNumberFormat="1" applyFont="1" applyFill="1" applyBorder="1" applyAlignment="1" applyProtection="1">
      <alignment horizontal="center" vertical="center"/>
    </xf>
    <xf numFmtId="2" fontId="36" fillId="2" borderId="37" xfId="0" applyNumberFormat="1" applyFont="1" applyFill="1" applyBorder="1" applyAlignment="1" applyProtection="1">
      <alignment horizontal="center" vertical="center"/>
    </xf>
    <xf numFmtId="2" fontId="36" fillId="2" borderId="38" xfId="0" applyNumberFormat="1" applyFont="1" applyFill="1" applyBorder="1" applyAlignment="1" applyProtection="1">
      <alignment horizontal="center" vertical="center"/>
    </xf>
    <xf numFmtId="0" fontId="6" fillId="2" borderId="0" xfId="0" applyFont="1" applyFill="1" applyAlignment="1" applyProtection="1">
      <alignment vertical="center"/>
    </xf>
    <xf numFmtId="0" fontId="17" fillId="2" borderId="4" xfId="0" applyFont="1" applyFill="1" applyBorder="1" applyAlignment="1" applyProtection="1">
      <alignment horizontal="right"/>
    </xf>
    <xf numFmtId="0" fontId="17" fillId="2" borderId="2" xfId="0" applyFont="1" applyFill="1" applyBorder="1" applyAlignment="1">
      <alignment horizontal="center"/>
    </xf>
    <xf numFmtId="165" fontId="66" fillId="2" borderId="2" xfId="0" applyNumberFormat="1" applyFont="1" applyFill="1" applyBorder="1" applyAlignment="1">
      <alignment horizontal="center" vertical="center" wrapText="1"/>
    </xf>
    <xf numFmtId="165" fontId="66" fillId="2" borderId="0" xfId="0" applyNumberFormat="1" applyFont="1" applyFill="1" applyBorder="1" applyAlignment="1">
      <alignment horizontal="center" vertical="center" wrapText="1"/>
    </xf>
    <xf numFmtId="43" fontId="66" fillId="2" borderId="39" xfId="0" applyNumberFormat="1" applyFont="1" applyFill="1" applyBorder="1" applyAlignment="1">
      <alignment horizontal="center"/>
    </xf>
    <xf numFmtId="43" fontId="66" fillId="2" borderId="30" xfId="0" applyNumberFormat="1" applyFont="1" applyFill="1" applyBorder="1" applyAlignment="1">
      <alignment horizontal="center"/>
    </xf>
    <xf numFmtId="165" fontId="66" fillId="2" borderId="35" xfId="0" applyNumberFormat="1" applyFont="1" applyFill="1" applyBorder="1" applyAlignment="1">
      <alignment horizontal="center" vertical="center" wrapText="1"/>
    </xf>
    <xf numFmtId="165" fontId="66" fillId="2" borderId="35" xfId="0" applyNumberFormat="1" applyFont="1" applyFill="1" applyBorder="1" applyAlignment="1">
      <alignment horizontal="center"/>
    </xf>
    <xf numFmtId="165" fontId="66" fillId="2" borderId="39" xfId="0" applyNumberFormat="1" applyFont="1" applyFill="1" applyBorder="1" applyAlignment="1">
      <alignment horizontal="center"/>
    </xf>
    <xf numFmtId="2" fontId="6" fillId="2" borderId="0" xfId="0" applyNumberFormat="1" applyFont="1" applyFill="1" applyBorder="1" applyAlignment="1">
      <alignment horizontal="center"/>
    </xf>
    <xf numFmtId="2" fontId="36" fillId="2" borderId="16" xfId="0" applyNumberFormat="1" applyFont="1" applyFill="1" applyBorder="1" applyAlignment="1">
      <alignment horizontal="center" vertical="center"/>
    </xf>
    <xf numFmtId="2" fontId="32" fillId="2" borderId="17" xfId="0" applyNumberFormat="1" applyFont="1" applyFill="1" applyBorder="1" applyAlignment="1">
      <alignment horizontal="center" vertical="center"/>
    </xf>
    <xf numFmtId="2" fontId="36" fillId="2" borderId="17" xfId="0" applyNumberFormat="1" applyFont="1" applyFill="1" applyBorder="1" applyAlignment="1">
      <alignment horizontal="center" vertical="center"/>
    </xf>
    <xf numFmtId="2" fontId="36" fillId="2" borderId="38" xfId="0" applyNumberFormat="1" applyFont="1" applyFill="1" applyBorder="1" applyAlignment="1">
      <alignment horizontal="center" vertical="center"/>
    </xf>
    <xf numFmtId="2" fontId="36" fillId="2" borderId="18" xfId="11" applyNumberFormat="1" applyFont="1" applyFill="1" applyBorder="1" applyAlignment="1">
      <alignment horizontal="center" vertical="center"/>
    </xf>
    <xf numFmtId="2" fontId="36" fillId="2" borderId="37" xfId="11" applyNumberFormat="1" applyFont="1" applyFill="1" applyBorder="1" applyAlignment="1">
      <alignment horizontal="center" vertical="center"/>
    </xf>
    <xf numFmtId="10" fontId="36" fillId="2" borderId="18" xfId="11" applyNumberFormat="1" applyFont="1" applyFill="1" applyBorder="1" applyAlignment="1">
      <alignment horizontal="center" vertical="center"/>
    </xf>
    <xf numFmtId="10" fontId="36" fillId="2" borderId="17" xfId="11" applyNumberFormat="1" applyFont="1" applyFill="1" applyBorder="1" applyAlignment="1">
      <alignment horizontal="center" vertical="center"/>
    </xf>
    <xf numFmtId="10" fontId="36" fillId="2" borderId="37" xfId="11" applyNumberFormat="1" applyFont="1" applyFill="1" applyBorder="1" applyAlignment="1">
      <alignment horizontal="center" vertical="center"/>
    </xf>
    <xf numFmtId="10" fontId="36" fillId="2" borderId="38" xfId="11" applyNumberFormat="1" applyFont="1" applyFill="1" applyBorder="1" applyAlignment="1">
      <alignment horizontal="center" vertical="center"/>
    </xf>
    <xf numFmtId="0" fontId="32" fillId="2" borderId="54" xfId="0" applyFont="1" applyFill="1" applyBorder="1" applyAlignment="1">
      <alignment horizontal="center" vertical="center" wrapText="1"/>
    </xf>
    <xf numFmtId="2" fontId="5" fillId="2" borderId="0" xfId="0" applyNumberFormat="1" applyFont="1" applyFill="1" applyAlignment="1">
      <alignment horizontal="center"/>
    </xf>
    <xf numFmtId="167" fontId="6" fillId="2" borderId="0" xfId="1" applyFont="1" applyFill="1" applyAlignment="1"/>
    <xf numFmtId="0" fontId="6" fillId="2" borderId="0" xfId="0" applyFont="1" applyFill="1" applyBorder="1" applyAlignment="1">
      <alignment horizontal="right"/>
    </xf>
    <xf numFmtId="0" fontId="30" fillId="2" borderId="0" xfId="0" applyFont="1" applyFill="1" applyAlignment="1">
      <alignment horizontal="left" vertical="center" wrapText="1"/>
    </xf>
    <xf numFmtId="165" fontId="30" fillId="2" borderId="0" xfId="0" applyNumberFormat="1" applyFont="1" applyFill="1" applyAlignment="1">
      <alignment horizontal="left" vertical="center" wrapText="1"/>
    </xf>
    <xf numFmtId="165" fontId="35" fillId="0" borderId="8" xfId="0" applyNumberFormat="1" applyFont="1" applyFill="1" applyBorder="1" applyAlignment="1">
      <alignment horizontal="center" vertical="center" wrapText="1"/>
    </xf>
    <xf numFmtId="6" fontId="32" fillId="2" borderId="0" xfId="1" applyNumberFormat="1" applyFont="1" applyFill="1" applyBorder="1" applyAlignment="1">
      <alignment horizontal="right" vertical="center"/>
    </xf>
    <xf numFmtId="6" fontId="83" fillId="2" borderId="0" xfId="1" applyNumberFormat="1" applyFont="1" applyFill="1" applyBorder="1" applyAlignment="1">
      <alignment horizontal="center" vertical="center"/>
    </xf>
    <xf numFmtId="6" fontId="32" fillId="2" borderId="0" xfId="0" applyNumberFormat="1" applyFont="1" applyFill="1" applyBorder="1" applyAlignment="1" applyProtection="1">
      <alignment horizontal="center" vertical="center"/>
      <protection locked="0"/>
    </xf>
    <xf numFmtId="6" fontId="36" fillId="17" borderId="0" xfId="0" applyNumberFormat="1" applyFont="1" applyFill="1" applyBorder="1" applyAlignment="1">
      <alignment vertical="center"/>
    </xf>
    <xf numFmtId="6" fontId="32" fillId="2" borderId="55" xfId="1" applyNumberFormat="1" applyFont="1" applyFill="1" applyBorder="1" applyAlignment="1">
      <alignment horizontal="right" vertical="center"/>
    </xf>
    <xf numFmtId="6" fontId="83" fillId="2" borderId="55" xfId="1" applyNumberFormat="1" applyFont="1" applyFill="1" applyBorder="1" applyAlignment="1">
      <alignment horizontal="center" vertical="center"/>
    </xf>
    <xf numFmtId="6" fontId="32" fillId="2" borderId="55" xfId="0" applyNumberFormat="1" applyFont="1" applyFill="1" applyBorder="1" applyAlignment="1" applyProtection="1">
      <alignment horizontal="center" vertical="center"/>
      <protection locked="0"/>
    </xf>
    <xf numFmtId="6" fontId="32" fillId="2" borderId="55" xfId="0" applyNumberFormat="1" applyFont="1" applyFill="1" applyBorder="1" applyAlignment="1">
      <alignment horizontal="center" vertical="center"/>
    </xf>
    <xf numFmtId="6" fontId="36" fillId="17" borderId="55" xfId="0" applyNumberFormat="1" applyFont="1" applyFill="1" applyBorder="1" applyAlignment="1">
      <alignment vertical="center"/>
    </xf>
    <xf numFmtId="6" fontId="32" fillId="2" borderId="71" xfId="0" applyNumberFormat="1" applyFont="1" applyFill="1" applyBorder="1" applyAlignment="1">
      <alignment horizontal="center" vertical="center"/>
    </xf>
    <xf numFmtId="6" fontId="32" fillId="2" borderId="71" xfId="0" applyNumberFormat="1" applyFont="1" applyFill="1" applyBorder="1" applyAlignment="1">
      <alignment horizontal="right" vertical="center"/>
    </xf>
    <xf numFmtId="6" fontId="32" fillId="2" borderId="71" xfId="0" applyNumberFormat="1" applyFont="1" applyFill="1" applyBorder="1" applyAlignment="1" applyProtection="1">
      <alignment horizontal="center" vertical="center"/>
      <protection locked="0"/>
    </xf>
    <xf numFmtId="6" fontId="32" fillId="2" borderId="71" xfId="0" applyNumberFormat="1" applyFont="1" applyFill="1" applyBorder="1" applyAlignment="1">
      <alignment vertical="center"/>
    </xf>
    <xf numFmtId="6" fontId="36" fillId="0" borderId="71" xfId="0" applyNumberFormat="1" applyFont="1" applyFill="1" applyBorder="1" applyAlignment="1">
      <alignment vertical="center"/>
    </xf>
    <xf numFmtId="6" fontId="66" fillId="3" borderId="39" xfId="0" applyNumberFormat="1" applyFont="1" applyFill="1" applyBorder="1"/>
    <xf numFmtId="6" fontId="17" fillId="3" borderId="40" xfId="0" applyNumberFormat="1" applyFont="1" applyFill="1" applyBorder="1"/>
    <xf numFmtId="0" fontId="77" fillId="2" borderId="0" xfId="0" applyFont="1" applyFill="1" applyBorder="1" applyAlignment="1">
      <alignment horizontal="center"/>
    </xf>
    <xf numFmtId="0" fontId="7" fillId="2" borderId="0" xfId="0" applyFont="1" applyFill="1" applyProtection="1"/>
    <xf numFmtId="0" fontId="117" fillId="2" borderId="0" xfId="0" applyFont="1" applyFill="1" applyBorder="1" applyAlignment="1">
      <alignment horizontal="center" vertical="top" wrapText="1"/>
    </xf>
    <xf numFmtId="0" fontId="117" fillId="2" borderId="0" xfId="0" applyFont="1" applyFill="1" applyBorder="1" applyAlignment="1">
      <alignment vertical="top" wrapText="1"/>
    </xf>
    <xf numFmtId="0" fontId="17" fillId="2" borderId="55" xfId="0" applyFont="1" applyFill="1" applyBorder="1" applyAlignment="1">
      <alignment horizontal="left" vertical="center" wrapText="1"/>
    </xf>
    <xf numFmtId="0" fontId="17" fillId="2" borderId="55" xfId="1" applyNumberFormat="1" applyFont="1" applyFill="1" applyBorder="1" applyAlignment="1">
      <alignment horizontal="right" vertical="center" wrapText="1"/>
    </xf>
    <xf numFmtId="6" fontId="64" fillId="2" borderId="88" xfId="0" applyNumberFormat="1" applyFont="1" applyFill="1" applyBorder="1" applyAlignment="1">
      <alignment horizontal="right" vertical="center" wrapText="1"/>
    </xf>
    <xf numFmtId="0" fontId="6" fillId="2" borderId="88" xfId="0" applyFont="1" applyFill="1" applyBorder="1" applyAlignment="1">
      <alignment horizontal="left" vertical="center" wrapText="1"/>
    </xf>
    <xf numFmtId="6" fontId="32" fillId="2" borderId="0" xfId="1" applyNumberFormat="1" applyFont="1" applyFill="1" applyBorder="1"/>
    <xf numFmtId="6" fontId="32" fillId="3" borderId="0" xfId="1" applyNumberFormat="1" applyFont="1" applyFill="1" applyBorder="1"/>
    <xf numFmtId="0" fontId="32" fillId="3" borderId="0" xfId="0" applyFont="1" applyFill="1" applyBorder="1" applyAlignment="1">
      <alignment horizontal="left" vertical="center" wrapText="1"/>
    </xf>
    <xf numFmtId="0" fontId="24" fillId="2" borderId="88" xfId="0" applyFont="1" applyFill="1" applyBorder="1" applyAlignment="1">
      <alignment horizontal="left" vertical="center" wrapText="1"/>
    </xf>
    <xf numFmtId="6" fontId="17" fillId="3" borderId="0" xfId="1" applyNumberFormat="1" applyFont="1" applyFill="1" applyBorder="1"/>
    <xf numFmtId="6" fontId="17" fillId="2" borderId="0" xfId="1" applyNumberFormat="1" applyFont="1" applyFill="1" applyBorder="1"/>
    <xf numFmtId="0" fontId="1" fillId="0" borderId="8" xfId="0" applyNumberFormat="1" applyFont="1" applyFill="1" applyBorder="1" applyAlignment="1">
      <alignment horizontal="left" wrapText="1"/>
    </xf>
    <xf numFmtId="0" fontId="1" fillId="0"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vertical="center" wrapText="1"/>
    </xf>
    <xf numFmtId="0" fontId="1" fillId="13" borderId="8" xfId="0" applyNumberFormat="1" applyFont="1" applyFill="1" applyBorder="1" applyAlignment="1">
      <alignment horizontal="left"/>
    </xf>
    <xf numFmtId="0" fontId="1" fillId="0" borderId="8" xfId="0" applyNumberFormat="1" applyFont="1" applyBorder="1" applyAlignment="1">
      <alignment horizontal="left" wrapText="1"/>
    </xf>
    <xf numFmtId="0" fontId="1" fillId="0" borderId="8" xfId="0" applyNumberFormat="1" applyFont="1" applyBorder="1" applyAlignment="1">
      <alignment horizontal="left"/>
    </xf>
    <xf numFmtId="0" fontId="1" fillId="13" borderId="8" xfId="0" applyNumberFormat="1" applyFont="1" applyFill="1" applyBorder="1" applyAlignment="1">
      <alignment horizontal="left" wrapText="1"/>
    </xf>
    <xf numFmtId="0" fontId="1" fillId="0" borderId="8" xfId="11" applyNumberFormat="1" applyFont="1" applyFill="1" applyBorder="1" applyAlignment="1" applyProtection="1">
      <alignment horizontal="left" wrapText="1"/>
    </xf>
    <xf numFmtId="0" fontId="67"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81" fillId="0" borderId="8" xfId="11" applyNumberFormat="1" applyFont="1" applyFill="1" applyBorder="1" applyAlignment="1" applyProtection="1">
      <alignment horizontal="left" wrapText="1"/>
    </xf>
    <xf numFmtId="165" fontId="32" fillId="2" borderId="0" xfId="0" applyNumberFormat="1" applyFont="1" applyFill="1" applyAlignment="1">
      <alignment horizontal="left"/>
    </xf>
    <xf numFmtId="165" fontId="36" fillId="0" borderId="8" xfId="0" applyNumberFormat="1" applyFont="1" applyFill="1" applyBorder="1" applyAlignment="1">
      <alignment horizontal="right"/>
    </xf>
    <xf numFmtId="165" fontId="36" fillId="13" borderId="8" xfId="0" applyNumberFormat="1" applyFont="1" applyFill="1" applyBorder="1" applyAlignment="1">
      <alignment horizontal="right"/>
    </xf>
    <xf numFmtId="165" fontId="32" fillId="13" borderId="8" xfId="0" applyNumberFormat="1" applyFont="1" applyFill="1" applyBorder="1" applyAlignment="1" applyProtection="1">
      <alignment horizontal="right"/>
      <protection locked="0"/>
    </xf>
    <xf numFmtId="6" fontId="32" fillId="2" borderId="0" xfId="0" applyNumberFormat="1" applyFont="1" applyFill="1" applyAlignment="1">
      <alignment horizontal="right"/>
    </xf>
    <xf numFmtId="6" fontId="36" fillId="0" borderId="8" xfId="0" applyNumberFormat="1" applyFont="1" applyFill="1" applyBorder="1" applyAlignment="1">
      <alignment horizontal="right"/>
    </xf>
    <xf numFmtId="165" fontId="36" fillId="0" borderId="8" xfId="0" applyNumberFormat="1" applyFont="1" applyFill="1" applyBorder="1" applyAlignment="1" applyProtection="1">
      <alignment horizontal="right"/>
      <protection locked="0"/>
    </xf>
    <xf numFmtId="165" fontId="36" fillId="0" borderId="8" xfId="11" applyNumberFormat="1" applyFont="1" applyFill="1" applyBorder="1" applyAlignment="1" applyProtection="1">
      <alignment horizontal="right"/>
    </xf>
    <xf numFmtId="165" fontId="83" fillId="0" borderId="8" xfId="11" applyNumberFormat="1" applyFont="1" applyFill="1" applyBorder="1" applyAlignment="1" applyProtection="1">
      <alignment horizontal="right"/>
    </xf>
    <xf numFmtId="165" fontId="83" fillId="2" borderId="0" xfId="11" applyNumberFormat="1" applyFont="1" applyFill="1" applyAlignment="1" applyProtection="1">
      <alignment horizontal="left"/>
    </xf>
    <xf numFmtId="165" fontId="32" fillId="2" borderId="0" xfId="0" applyNumberFormat="1" applyFont="1" applyFill="1" applyAlignment="1" applyProtection="1">
      <alignment horizontal="left"/>
    </xf>
    <xf numFmtId="0" fontId="32" fillId="2" borderId="0" xfId="0" applyFont="1" applyFill="1" applyAlignment="1" applyProtection="1">
      <alignment horizontal="left"/>
    </xf>
    <xf numFmtId="165" fontId="32" fillId="0" borderId="8" xfId="0" applyNumberFormat="1" applyFont="1" applyBorder="1" applyAlignment="1" applyProtection="1">
      <alignment horizontal="right"/>
    </xf>
    <xf numFmtId="165" fontId="32" fillId="2" borderId="0" xfId="0" applyNumberFormat="1" applyFont="1" applyFill="1" applyAlignment="1"/>
    <xf numFmtId="6" fontId="17" fillId="0" borderId="4" xfId="1" applyNumberFormat="1" applyFont="1" applyFill="1" applyBorder="1" applyAlignment="1">
      <alignment horizontal="center" vertical="center"/>
    </xf>
    <xf numFmtId="0" fontId="0" fillId="0" borderId="0" xfId="0" applyBorder="1" applyAlignment="1"/>
    <xf numFmtId="165" fontId="17" fillId="2" borderId="14" xfId="0" applyNumberFormat="1" applyFont="1" applyFill="1" applyBorder="1" applyAlignment="1">
      <alignment horizontal="left"/>
    </xf>
    <xf numFmtId="165" fontId="17" fillId="2" borderId="62" xfId="0" applyNumberFormat="1" applyFont="1" applyFill="1" applyBorder="1" applyAlignment="1">
      <alignment horizontal="left"/>
    </xf>
    <xf numFmtId="165" fontId="17" fillId="2" borderId="0" xfId="0" applyNumberFormat="1" applyFont="1" applyFill="1" applyAlignment="1">
      <alignment horizontal="left"/>
    </xf>
    <xf numFmtId="170" fontId="36" fillId="2" borderId="0" xfId="1" applyNumberFormat="1" applyFont="1" applyFill="1" applyBorder="1" applyAlignment="1" applyProtection="1">
      <alignment horizontal="right" vertical="center" wrapText="1"/>
    </xf>
    <xf numFmtId="171" fontId="36" fillId="2" borderId="0" xfId="1" applyNumberFormat="1" applyFont="1" applyFill="1" applyBorder="1" applyAlignment="1" applyProtection="1">
      <alignment horizontal="right" vertical="center" wrapText="1"/>
    </xf>
    <xf numFmtId="170" fontId="36" fillId="2" borderId="0" xfId="1" applyNumberFormat="1" applyFont="1" applyFill="1" applyAlignment="1" applyProtection="1">
      <alignment horizontal="right" vertical="center"/>
    </xf>
    <xf numFmtId="0" fontId="119" fillId="2" borderId="0" xfId="0" applyFont="1" applyFill="1"/>
    <xf numFmtId="0" fontId="121" fillId="2" borderId="0" xfId="0" applyFont="1" applyFill="1"/>
    <xf numFmtId="0" fontId="61" fillId="2" borderId="0" xfId="0" applyFont="1" applyFill="1" applyBorder="1" applyAlignment="1" applyProtection="1">
      <alignment horizontal="left" wrapText="1"/>
    </xf>
    <xf numFmtId="165" fontId="69" fillId="2" borderId="40" xfId="0" applyNumberFormat="1" applyFont="1" applyFill="1" applyBorder="1" applyAlignment="1">
      <alignment horizontal="center" wrapText="1"/>
    </xf>
    <xf numFmtId="165" fontId="70" fillId="2" borderId="0" xfId="0" applyNumberFormat="1" applyFont="1" applyFill="1" applyBorder="1" applyAlignment="1" applyProtection="1">
      <alignment horizontal="center" wrapText="1"/>
      <protection locked="0"/>
    </xf>
    <xf numFmtId="165" fontId="70" fillId="2" borderId="0" xfId="0" applyNumberFormat="1" applyFont="1" applyFill="1" applyBorder="1" applyAlignment="1" applyProtection="1">
      <alignment horizontal="center"/>
      <protection locked="0"/>
    </xf>
    <xf numFmtId="165" fontId="70" fillId="2" borderId="39" xfId="0" applyNumberFormat="1" applyFont="1" applyFill="1" applyBorder="1" applyAlignment="1" applyProtection="1">
      <alignment horizontal="center"/>
      <protection locked="0"/>
    </xf>
    <xf numFmtId="165" fontId="70" fillId="2" borderId="0" xfId="0" applyNumberFormat="1" applyFont="1" applyFill="1" applyBorder="1" applyAlignment="1">
      <alignment horizontal="center"/>
    </xf>
    <xf numFmtId="165" fontId="70" fillId="2" borderId="2" xfId="0" applyNumberFormat="1" applyFont="1" applyFill="1" applyBorder="1" applyAlignment="1">
      <alignment horizontal="left"/>
    </xf>
    <xf numFmtId="165" fontId="70" fillId="2" borderId="39" xfId="0" applyNumberFormat="1" applyFont="1" applyFill="1" applyBorder="1" applyAlignment="1">
      <alignment horizontal="left" wrapText="1"/>
    </xf>
    <xf numFmtId="165" fontId="70" fillId="2" borderId="64" xfId="0" applyNumberFormat="1" applyFont="1" applyFill="1" applyBorder="1" applyAlignment="1">
      <alignment horizontal="left"/>
    </xf>
    <xf numFmtId="165" fontId="70" fillId="2" borderId="61" xfId="0" applyNumberFormat="1" applyFont="1" applyFill="1" applyBorder="1" applyAlignment="1">
      <alignment horizontal="left" wrapText="1"/>
    </xf>
    <xf numFmtId="165" fontId="70" fillId="2" borderId="65" xfId="0" applyNumberFormat="1" applyFont="1" applyFill="1" applyBorder="1" applyAlignment="1">
      <alignment horizontal="left"/>
    </xf>
    <xf numFmtId="165" fontId="70" fillId="2" borderId="63" xfId="0" applyNumberFormat="1" applyFont="1" applyFill="1" applyBorder="1" applyAlignment="1">
      <alignment horizontal="left" wrapText="1"/>
    </xf>
    <xf numFmtId="165" fontId="70" fillId="2" borderId="39" xfId="0" applyNumberFormat="1" applyFont="1" applyFill="1" applyBorder="1" applyAlignment="1">
      <alignment horizontal="left"/>
    </xf>
    <xf numFmtId="165" fontId="70" fillId="2" borderId="64" xfId="0" applyNumberFormat="1" applyFont="1" applyFill="1" applyBorder="1" applyAlignment="1">
      <alignment horizontal="left" wrapText="1"/>
    </xf>
    <xf numFmtId="165" fontId="70" fillId="2" borderId="58" xfId="0" applyNumberFormat="1" applyFont="1" applyFill="1" applyBorder="1" applyAlignment="1">
      <alignment horizontal="left"/>
    </xf>
    <xf numFmtId="165" fontId="70" fillId="2" borderId="60" xfId="0" applyNumberFormat="1" applyFont="1" applyFill="1" applyBorder="1" applyAlignment="1">
      <alignment horizontal="left" wrapText="1"/>
    </xf>
    <xf numFmtId="0" fontId="17" fillId="2" borderId="8" xfId="0" applyFont="1" applyFill="1" applyBorder="1" applyAlignment="1">
      <alignment horizontal="center" vertical="top" wrapText="1"/>
    </xf>
    <xf numFmtId="6" fontId="17" fillId="2" borderId="8" xfId="0" applyNumberFormat="1" applyFont="1" applyFill="1" applyBorder="1" applyAlignment="1">
      <alignment horizontal="center" vertical="top" wrapText="1"/>
    </xf>
    <xf numFmtId="6" fontId="17" fillId="2" borderId="8" xfId="0" applyNumberFormat="1" applyFont="1" applyFill="1" applyBorder="1" applyAlignment="1">
      <alignment horizontal="center" vertical="top"/>
    </xf>
    <xf numFmtId="0" fontId="17" fillId="2" borderId="0" xfId="0" applyFont="1" applyFill="1" applyBorder="1" applyAlignment="1">
      <alignment horizontal="center" vertical="top"/>
    </xf>
    <xf numFmtId="6" fontId="32" fillId="2" borderId="0" xfId="0" applyNumberFormat="1" applyFont="1" applyFill="1" applyAlignment="1">
      <alignment horizontal="center" vertical="center"/>
    </xf>
    <xf numFmtId="6" fontId="31" fillId="2" borderId="3" xfId="0" applyNumberFormat="1" applyFont="1" applyFill="1" applyBorder="1"/>
    <xf numFmtId="6" fontId="31" fillId="2" borderId="56" xfId="0" applyNumberFormat="1" applyFont="1" applyFill="1" applyBorder="1"/>
    <xf numFmtId="6" fontId="7" fillId="2" borderId="39" xfId="0" applyNumberFormat="1" applyFont="1" applyFill="1" applyBorder="1"/>
    <xf numFmtId="0" fontId="69" fillId="2" borderId="2" xfId="0" applyNumberFormat="1" applyFont="1" applyFill="1" applyBorder="1" applyAlignment="1">
      <alignment horizontal="center"/>
    </xf>
    <xf numFmtId="0" fontId="30" fillId="2" borderId="63" xfId="0" applyNumberFormat="1" applyFont="1" applyFill="1" applyBorder="1" applyAlignment="1">
      <alignment horizontal="center"/>
    </xf>
    <xf numFmtId="165" fontId="35" fillId="2" borderId="9" xfId="0" applyNumberFormat="1" applyFont="1" applyFill="1" applyBorder="1" applyAlignment="1">
      <alignment horizontal="center" vertical="center"/>
    </xf>
    <xf numFmtId="165" fontId="30" fillId="2" borderId="91" xfId="0" applyNumberFormat="1" applyFont="1" applyFill="1" applyBorder="1" applyAlignment="1">
      <alignment horizontal="center" vertical="center" wrapText="1"/>
    </xf>
    <xf numFmtId="165" fontId="30" fillId="2" borderId="12" xfId="0" applyNumberFormat="1" applyFont="1" applyFill="1" applyBorder="1" applyAlignment="1">
      <alignment horizontal="center" vertical="center" wrapText="1"/>
    </xf>
    <xf numFmtId="0" fontId="61" fillId="2" borderId="0" xfId="2" applyNumberFormat="1" applyFont="1" applyFill="1" applyBorder="1" applyAlignment="1">
      <alignment horizontal="left" vertical="center"/>
    </xf>
    <xf numFmtId="0" fontId="61" fillId="2" borderId="0" xfId="0" applyFont="1" applyFill="1" applyBorder="1" applyAlignment="1">
      <alignment vertical="top"/>
    </xf>
    <xf numFmtId="0" fontId="61" fillId="2" borderId="0" xfId="0" applyFont="1" applyFill="1" applyBorder="1"/>
    <xf numFmtId="165" fontId="30" fillId="0" borderId="0" xfId="0" applyNumberFormat="1" applyFont="1" applyBorder="1" applyAlignment="1">
      <alignment horizontal="center" vertical="center" wrapText="1"/>
    </xf>
    <xf numFmtId="165" fontId="32" fillId="2" borderId="0" xfId="0" applyNumberFormat="1" applyFont="1" applyFill="1" applyAlignment="1">
      <alignment horizontal="left" vertical="center"/>
    </xf>
    <xf numFmtId="0" fontId="7" fillId="2" borderId="0" xfId="0" applyFont="1" applyFill="1" applyAlignment="1">
      <alignment horizontal="left" vertical="center"/>
    </xf>
    <xf numFmtId="165" fontId="32" fillId="2" borderId="8" xfId="0" applyNumberFormat="1" applyFont="1" applyFill="1" applyBorder="1" applyAlignment="1" applyProtection="1">
      <alignment horizontal="right"/>
      <protection locked="0"/>
    </xf>
    <xf numFmtId="0" fontId="125" fillId="2" borderId="0" xfId="0" applyFont="1" applyFill="1" applyAlignment="1">
      <alignment horizontal="left"/>
    </xf>
    <xf numFmtId="0" fontId="1" fillId="2" borderId="0" xfId="0" applyFont="1" applyFill="1" applyAlignment="1">
      <alignment vertical="center"/>
    </xf>
    <xf numFmtId="0" fontId="35" fillId="2" borderId="0" xfId="0" applyFont="1" applyFill="1"/>
    <xf numFmtId="1" fontId="32" fillId="5" borderId="0" xfId="0" applyNumberFormat="1" applyFont="1" applyFill="1" applyBorder="1" applyAlignment="1" applyProtection="1">
      <alignment horizontal="left" vertical="top"/>
    </xf>
    <xf numFmtId="1" fontId="32" fillId="5" borderId="0" xfId="0" applyNumberFormat="1" applyFont="1" applyFill="1" applyBorder="1" applyAlignment="1" applyProtection="1">
      <alignment horizontal="left"/>
    </xf>
    <xf numFmtId="1" fontId="32" fillId="3" borderId="0" xfId="0" applyNumberFormat="1" applyFont="1" applyFill="1" applyBorder="1" applyAlignment="1" applyProtection="1">
      <alignment horizontal="left" vertical="top"/>
    </xf>
    <xf numFmtId="1" fontId="32" fillId="14" borderId="0" xfId="0" applyNumberFormat="1" applyFont="1" applyFill="1" applyBorder="1" applyAlignment="1" applyProtection="1">
      <alignment horizontal="left" vertical="top"/>
    </xf>
    <xf numFmtId="1" fontId="32" fillId="10" borderId="0" xfId="0" applyNumberFormat="1" applyFont="1" applyFill="1" applyBorder="1" applyAlignment="1" applyProtection="1">
      <alignment horizontal="left" vertical="top"/>
    </xf>
    <xf numFmtId="1" fontId="32" fillId="11" borderId="0" xfId="0" applyNumberFormat="1" applyFont="1" applyFill="1" applyBorder="1" applyAlignment="1" applyProtection="1">
      <alignment horizontal="left" vertical="top"/>
    </xf>
    <xf numFmtId="1" fontId="32" fillId="15" borderId="0" xfId="0" applyNumberFormat="1" applyFont="1" applyFill="1" applyBorder="1" applyAlignment="1" applyProtection="1">
      <alignment horizontal="left" vertical="top"/>
    </xf>
    <xf numFmtId="1" fontId="32" fillId="12" borderId="0" xfId="0" applyNumberFormat="1" applyFont="1" applyFill="1" applyBorder="1" applyAlignment="1" applyProtection="1">
      <alignment horizontal="left" vertical="top"/>
    </xf>
    <xf numFmtId="1" fontId="32" fillId="12" borderId="55" xfId="0" applyNumberFormat="1" applyFont="1" applyFill="1" applyBorder="1" applyAlignment="1" applyProtection="1">
      <alignment horizontal="left" vertical="top"/>
    </xf>
    <xf numFmtId="0" fontId="32" fillId="2" borderId="0" xfId="0" applyNumberFormat="1" applyFont="1" applyFill="1" applyBorder="1" applyAlignment="1" applyProtection="1">
      <alignment horizontal="left"/>
    </xf>
    <xf numFmtId="0" fontId="32" fillId="0" borderId="0" xfId="0" applyNumberFormat="1" applyFont="1" applyFill="1" applyBorder="1" applyAlignment="1" applyProtection="1">
      <alignment horizontal="left" vertical="top"/>
    </xf>
    <xf numFmtId="0" fontId="64" fillId="0" borderId="0" xfId="0" applyFont="1" applyBorder="1" applyAlignment="1">
      <alignment horizontal="left" vertical="top" wrapText="1"/>
    </xf>
    <xf numFmtId="0" fontId="122" fillId="2" borderId="0" xfId="0" applyFont="1" applyFill="1" applyBorder="1" applyAlignment="1">
      <alignment horizontal="center" vertical="top" wrapText="1"/>
    </xf>
    <xf numFmtId="0" fontId="0" fillId="2" borderId="0" xfId="0" applyFill="1" applyBorder="1" applyAlignment="1">
      <alignment vertical="top" wrapText="1"/>
    </xf>
    <xf numFmtId="1" fontId="117" fillId="2" borderId="0" xfId="0" applyNumberFormat="1" applyFont="1" applyFill="1" applyBorder="1" applyAlignment="1">
      <alignment horizontal="left" vertical="top" wrapText="1"/>
    </xf>
    <xf numFmtId="166" fontId="90" fillId="2" borderId="0" xfId="4" applyFont="1" applyFill="1" applyBorder="1" applyAlignment="1">
      <alignment vertical="top" wrapText="1"/>
    </xf>
    <xf numFmtId="166" fontId="64" fillId="2" borderId="0" xfId="4" applyNumberFormat="1" applyFont="1" applyFill="1" applyBorder="1" applyAlignment="1">
      <alignment horizontal="center" vertical="top" wrapText="1"/>
    </xf>
    <xf numFmtId="173" fontId="90" fillId="2" borderId="0" xfId="4" applyNumberFormat="1" applyFont="1" applyFill="1" applyBorder="1" applyAlignment="1">
      <alignment vertical="top" wrapText="1"/>
    </xf>
    <xf numFmtId="0" fontId="126" fillId="2" borderId="0" xfId="0" applyNumberFormat="1" applyFont="1" applyFill="1" applyBorder="1" applyAlignment="1" applyProtection="1">
      <alignment horizontal="right" vertical="center" wrapText="1"/>
    </xf>
    <xf numFmtId="0" fontId="126" fillId="2" borderId="0" xfId="0" applyFont="1" applyFill="1" applyBorder="1" applyAlignment="1">
      <alignment horizontal="right" vertical="center" wrapText="1"/>
    </xf>
    <xf numFmtId="173" fontId="82" fillId="2" borderId="0" xfId="0" applyNumberFormat="1" applyFont="1" applyFill="1" applyBorder="1" applyAlignment="1">
      <alignment horizontal="right" vertical="center" wrapText="1"/>
    </xf>
    <xf numFmtId="1" fontId="64" fillId="2" borderId="55" xfId="0" applyNumberFormat="1" applyFont="1" applyFill="1" applyBorder="1" applyAlignment="1">
      <alignment horizontal="left" vertical="center" wrapText="1"/>
    </xf>
    <xf numFmtId="173" fontId="82" fillId="2" borderId="55" xfId="0" applyNumberFormat="1" applyFont="1" applyFill="1" applyBorder="1" applyAlignment="1">
      <alignment horizontal="right" vertical="center" wrapText="1"/>
    </xf>
    <xf numFmtId="1" fontId="122" fillId="2" borderId="0" xfId="0" applyNumberFormat="1" applyFont="1" applyFill="1" applyBorder="1" applyAlignment="1">
      <alignment horizontal="left" vertical="top" wrapText="1"/>
    </xf>
    <xf numFmtId="173" fontId="64" fillId="2" borderId="0" xfId="4" applyNumberFormat="1" applyFont="1" applyFill="1" applyBorder="1" applyAlignment="1">
      <alignment vertical="top" wrapText="1"/>
    </xf>
    <xf numFmtId="173" fontId="64" fillId="2" borderId="88" xfId="4" applyNumberFormat="1" applyFont="1" applyFill="1" applyBorder="1" applyAlignment="1">
      <alignment vertical="top" wrapText="1"/>
    </xf>
    <xf numFmtId="0" fontId="64" fillId="2" borderId="0" xfId="0" applyFont="1" applyFill="1" applyBorder="1" applyAlignment="1">
      <alignment horizontal="left" vertical="top" wrapText="1"/>
    </xf>
    <xf numFmtId="1" fontId="122" fillId="2" borderId="55" xfId="0" applyNumberFormat="1" applyFont="1" applyFill="1" applyBorder="1" applyAlignment="1">
      <alignment horizontal="left" vertical="center" wrapText="1"/>
    </xf>
    <xf numFmtId="9" fontId="6" fillId="2" borderId="55" xfId="11" applyFont="1" applyFill="1" applyBorder="1"/>
    <xf numFmtId="0" fontId="6" fillId="2" borderId="0" xfId="0" applyNumberFormat="1" applyFont="1" applyFill="1" applyAlignment="1">
      <alignment horizontal="right"/>
    </xf>
    <xf numFmtId="166" fontId="6" fillId="2" borderId="0" xfId="4" applyFont="1" applyFill="1" applyAlignment="1">
      <alignment horizontal="right"/>
    </xf>
    <xf numFmtId="1" fontId="70" fillId="2" borderId="0" xfId="11" applyNumberFormat="1" applyFont="1" applyFill="1" applyBorder="1"/>
    <xf numFmtId="0" fontId="109" fillId="2" borderId="0" xfId="0" applyFont="1" applyFill="1" applyBorder="1" applyAlignment="1">
      <alignment horizontal="left"/>
    </xf>
    <xf numFmtId="0" fontId="37" fillId="2" borderId="0" xfId="0" applyFont="1" applyFill="1" applyBorder="1" applyAlignment="1">
      <alignment horizontal="left"/>
    </xf>
    <xf numFmtId="0" fontId="37" fillId="2" borderId="0" xfId="0" applyNumberFormat="1" applyFont="1" applyFill="1" applyBorder="1" applyAlignment="1">
      <alignment horizontal="left"/>
    </xf>
    <xf numFmtId="0" fontId="10" fillId="2" borderId="0" xfId="0" applyFont="1" applyFill="1" applyBorder="1"/>
    <xf numFmtId="1" fontId="64" fillId="2" borderId="0" xfId="0" applyNumberFormat="1" applyFont="1" applyFill="1" applyBorder="1" applyAlignment="1">
      <alignment horizontal="left" vertical="top" wrapText="1"/>
    </xf>
    <xf numFmtId="0" fontId="17" fillId="2" borderId="0" xfId="0" applyFont="1" applyFill="1" applyAlignment="1"/>
    <xf numFmtId="173" fontId="117" fillId="2" borderId="0" xfId="0" applyNumberFormat="1" applyFont="1" applyFill="1" applyBorder="1" applyAlignment="1">
      <alignment vertical="top" wrapText="1"/>
    </xf>
    <xf numFmtId="173" fontId="64" fillId="2" borderId="0" xfId="0" applyNumberFormat="1" applyFont="1" applyFill="1" applyBorder="1" applyAlignment="1">
      <alignment vertical="top" wrapText="1"/>
    </xf>
    <xf numFmtId="180" fontId="90" fillId="2" borderId="0" xfId="4" applyNumberFormat="1" applyFont="1" applyFill="1" applyBorder="1" applyAlignment="1">
      <alignment vertical="top" wrapText="1"/>
    </xf>
    <xf numFmtId="166" fontId="6" fillId="2" borderId="0" xfId="0" applyNumberFormat="1" applyFont="1" applyFill="1" applyAlignment="1"/>
    <xf numFmtId="173" fontId="64" fillId="2" borderId="89" xfId="0" applyNumberFormat="1" applyFont="1" applyFill="1" applyBorder="1" applyAlignment="1">
      <alignment vertical="top" wrapText="1"/>
    </xf>
    <xf numFmtId="6" fontId="70" fillId="2" borderId="3" xfId="0" applyNumberFormat="1" applyFont="1" applyFill="1" applyBorder="1"/>
    <xf numFmtId="6" fontId="69" fillId="2" borderId="56" xfId="0" applyNumberFormat="1" applyFont="1" applyFill="1" applyBorder="1"/>
    <xf numFmtId="173" fontId="64" fillId="2" borderId="58" xfId="4" applyNumberFormat="1" applyFont="1" applyFill="1" applyBorder="1" applyAlignment="1">
      <alignment horizontal="right" vertical="top" wrapText="1"/>
    </xf>
    <xf numFmtId="173" fontId="64" fillId="2" borderId="59" xfId="4" applyNumberFormat="1" applyFont="1" applyFill="1" applyBorder="1" applyAlignment="1">
      <alignment horizontal="right" vertical="top" wrapText="1"/>
    </xf>
    <xf numFmtId="173" fontId="64" fillId="2" borderId="60" xfId="4" applyNumberFormat="1" applyFont="1" applyFill="1" applyBorder="1" applyAlignment="1">
      <alignment horizontal="right" vertical="top" wrapText="1"/>
    </xf>
    <xf numFmtId="0" fontId="69" fillId="2" borderId="56" xfId="0" applyFont="1" applyFill="1" applyBorder="1"/>
    <xf numFmtId="6" fontId="69" fillId="2" borderId="3" xfId="0" applyNumberFormat="1" applyFont="1" applyFill="1" applyBorder="1"/>
    <xf numFmtId="0" fontId="70" fillId="18" borderId="0" xfId="0" applyFont="1" applyFill="1" applyAlignment="1">
      <alignment horizontal="left"/>
    </xf>
    <xf numFmtId="0" fontId="70" fillId="18" borderId="0" xfId="0" applyFont="1" applyFill="1"/>
    <xf numFmtId="0" fontId="69" fillId="18" borderId="0" xfId="0" applyFont="1" applyFill="1"/>
    <xf numFmtId="6" fontId="70" fillId="18" borderId="0" xfId="0" applyNumberFormat="1" applyFont="1" applyFill="1"/>
    <xf numFmtId="6" fontId="69" fillId="18" borderId="0" xfId="0" applyNumberFormat="1" applyFont="1" applyFill="1"/>
    <xf numFmtId="173" fontId="64" fillId="2" borderId="88" xfId="0" applyNumberFormat="1" applyFont="1" applyFill="1" applyBorder="1" applyAlignment="1">
      <alignment vertical="top" wrapText="1"/>
    </xf>
    <xf numFmtId="0" fontId="6" fillId="18" borderId="0" xfId="0" applyNumberFormat="1" applyFont="1" applyFill="1" applyAlignment="1">
      <alignment horizontal="left"/>
    </xf>
    <xf numFmtId="0" fontId="6" fillId="18" borderId="0" xfId="0" applyFont="1" applyFill="1" applyAlignment="1">
      <alignment horizontal="left" wrapText="1"/>
    </xf>
    <xf numFmtId="6" fontId="6" fillId="18" borderId="0" xfId="0" applyNumberFormat="1" applyFont="1" applyFill="1" applyBorder="1" applyAlignment="1">
      <alignment horizontal="center"/>
    </xf>
    <xf numFmtId="6" fontId="6" fillId="18" borderId="0" xfId="0" applyNumberFormat="1" applyFont="1" applyFill="1" applyBorder="1" applyAlignment="1">
      <alignment horizontal="right"/>
    </xf>
    <xf numFmtId="0" fontId="6" fillId="18" borderId="0" xfId="0" applyFont="1" applyFill="1" applyAlignment="1" applyProtection="1">
      <alignment horizontal="center"/>
      <protection locked="0"/>
    </xf>
    <xf numFmtId="0" fontId="6" fillId="18" borderId="0" xfId="0" applyFont="1" applyFill="1" applyBorder="1" applyAlignment="1" applyProtection="1">
      <alignment horizontal="center"/>
      <protection locked="0"/>
    </xf>
    <xf numFmtId="6" fontId="6" fillId="18" borderId="0" xfId="0" applyNumberFormat="1" applyFont="1" applyFill="1" applyAlignment="1">
      <alignment horizontal="center"/>
    </xf>
    <xf numFmtId="6" fontId="6" fillId="18" borderId="0" xfId="0" applyNumberFormat="1" applyFont="1" applyFill="1"/>
    <xf numFmtId="0" fontId="14" fillId="18" borderId="0" xfId="0" applyFont="1" applyFill="1"/>
    <xf numFmtId="0" fontId="6" fillId="18" borderId="0" xfId="0" applyFont="1" applyFill="1"/>
    <xf numFmtId="181" fontId="90" fillId="2" borderId="0" xfId="4" applyNumberFormat="1" applyFont="1" applyFill="1" applyBorder="1" applyAlignment="1">
      <alignment vertical="top" wrapText="1"/>
    </xf>
    <xf numFmtId="181" fontId="6" fillId="2" borderId="0" xfId="0" applyNumberFormat="1" applyFont="1" applyFill="1" applyBorder="1" applyAlignment="1">
      <alignment horizontal="right"/>
    </xf>
    <xf numFmtId="181" fontId="6" fillId="2" borderId="0" xfId="0" applyNumberFormat="1" applyFont="1" applyFill="1" applyBorder="1" applyAlignment="1">
      <alignment horizontal="left"/>
    </xf>
    <xf numFmtId="181" fontId="6" fillId="2" borderId="0" xfId="0" applyNumberFormat="1" applyFont="1" applyFill="1"/>
    <xf numFmtId="181" fontId="64" fillId="2" borderId="88" xfId="4" applyNumberFormat="1" applyFont="1" applyFill="1" applyBorder="1" applyAlignment="1">
      <alignment vertical="top" wrapText="1"/>
    </xf>
    <xf numFmtId="0" fontId="32" fillId="18" borderId="0" xfId="0" applyFont="1" applyFill="1" applyBorder="1" applyAlignment="1">
      <alignment horizontal="left"/>
    </xf>
    <xf numFmtId="0" fontId="32" fillId="18" borderId="0" xfId="0" applyFont="1" applyFill="1" applyBorder="1" applyAlignment="1">
      <alignment horizontal="left" wrapText="1"/>
    </xf>
    <xf numFmtId="6" fontId="32" fillId="18" borderId="0" xfId="0" applyNumberFormat="1" applyFont="1" applyFill="1" applyBorder="1" applyAlignment="1">
      <alignment horizontal="left"/>
    </xf>
    <xf numFmtId="0" fontId="32" fillId="18" borderId="0" xfId="0" applyFont="1" applyFill="1"/>
    <xf numFmtId="0" fontId="32" fillId="18" borderId="0" xfId="0" applyFont="1" applyFill="1" applyBorder="1"/>
    <xf numFmtId="0" fontId="6" fillId="18" borderId="0" xfId="0" applyFont="1" applyFill="1" applyBorder="1"/>
    <xf numFmtId="0" fontId="128" fillId="2" borderId="0" xfId="0" applyFont="1" applyFill="1"/>
    <xf numFmtId="6" fontId="128" fillId="2" borderId="0" xfId="0" applyNumberFormat="1" applyFont="1" applyFill="1" applyBorder="1" applyAlignment="1">
      <alignment horizontal="left" wrapText="1"/>
    </xf>
    <xf numFmtId="0" fontId="128" fillId="2" borderId="0" xfId="0" applyFont="1" applyFill="1" applyBorder="1"/>
    <xf numFmtId="0" fontId="89" fillId="2" borderId="0" xfId="0" applyFont="1" applyFill="1" applyBorder="1" applyAlignment="1">
      <alignment horizontal="left" wrapText="1"/>
    </xf>
    <xf numFmtId="0" fontId="48" fillId="2" borderId="0" xfId="0" applyFont="1" applyFill="1" applyBorder="1"/>
    <xf numFmtId="0" fontId="96" fillId="2" borderId="0" xfId="0" applyFont="1" applyFill="1" applyBorder="1" applyAlignment="1">
      <alignment horizontal="left"/>
    </xf>
    <xf numFmtId="0" fontId="30" fillId="2" borderId="0" xfId="0" applyFont="1" applyFill="1" applyBorder="1" applyAlignment="1">
      <alignment wrapText="1"/>
    </xf>
    <xf numFmtId="0" fontId="30" fillId="2" borderId="0" xfId="0" applyFont="1" applyFill="1" applyBorder="1" applyAlignment="1">
      <alignment horizontal="center" vertical="center" wrapText="1"/>
    </xf>
    <xf numFmtId="0" fontId="99" fillId="2" borderId="0" xfId="0" applyFont="1" applyFill="1" applyBorder="1" applyAlignment="1"/>
    <xf numFmtId="0" fontId="95" fillId="2" borderId="0" xfId="0" applyFont="1" applyFill="1" applyBorder="1" applyAlignment="1">
      <alignment vertical="center" wrapText="1"/>
    </xf>
    <xf numFmtId="6" fontId="1" fillId="2" borderId="0" xfId="0" applyNumberFormat="1" applyFont="1" applyFill="1" applyAlignment="1">
      <alignment horizontal="left"/>
    </xf>
    <xf numFmtId="44" fontId="7" fillId="2" borderId="0" xfId="0" applyNumberFormat="1" applyFont="1" applyFill="1" applyAlignment="1">
      <alignment horizontal="left"/>
    </xf>
    <xf numFmtId="44" fontId="1" fillId="2" borderId="0" xfId="0" applyNumberFormat="1" applyFont="1" applyFill="1" applyAlignment="1">
      <alignment horizontal="left"/>
    </xf>
    <xf numFmtId="42" fontId="1" fillId="2" borderId="0" xfId="0" applyNumberFormat="1" applyFont="1" applyFill="1" applyAlignment="1">
      <alignment horizontal="left"/>
    </xf>
    <xf numFmtId="42" fontId="1" fillId="3" borderId="0" xfId="0" applyNumberFormat="1" applyFont="1" applyFill="1" applyAlignment="1">
      <alignment horizontal="left"/>
    </xf>
    <xf numFmtId="173" fontId="70" fillId="2" borderId="0" xfId="4" applyNumberFormat="1" applyFont="1" applyFill="1" applyBorder="1" applyAlignment="1">
      <alignment horizontal="right" wrapText="1"/>
    </xf>
    <xf numFmtId="173" fontId="91" fillId="2" borderId="0" xfId="4" applyNumberFormat="1" applyFont="1" applyFill="1" applyBorder="1" applyAlignment="1">
      <alignment horizontal="right" wrapText="1"/>
    </xf>
    <xf numFmtId="42" fontId="1" fillId="2" borderId="0" xfId="0" applyNumberFormat="1" applyFont="1" applyFill="1" applyAlignment="1">
      <alignment horizontal="right"/>
    </xf>
    <xf numFmtId="172" fontId="1" fillId="3" borderId="0" xfId="0" applyNumberFormat="1" applyFont="1" applyFill="1"/>
    <xf numFmtId="172" fontId="1" fillId="3" borderId="73" xfId="0" applyNumberFormat="1" applyFont="1" applyFill="1" applyBorder="1"/>
    <xf numFmtId="173" fontId="70" fillId="2" borderId="0" xfId="0" applyNumberFormat="1" applyFont="1" applyFill="1" applyBorder="1" applyAlignment="1" applyProtection="1">
      <alignment horizontal="left" vertical="top" wrapText="1"/>
    </xf>
    <xf numFmtId="172" fontId="30" fillId="3" borderId="71" xfId="0" applyNumberFormat="1" applyFont="1" applyFill="1" applyBorder="1"/>
    <xf numFmtId="6" fontId="30" fillId="2" borderId="8" xfId="0" applyNumberFormat="1" applyFont="1" applyFill="1" applyBorder="1" applyAlignment="1">
      <alignment horizontal="center" vertical="center" wrapText="1"/>
    </xf>
    <xf numFmtId="42" fontId="1" fillId="2" borderId="0" xfId="0" applyNumberFormat="1" applyFont="1" applyFill="1" applyBorder="1" applyAlignment="1">
      <alignment horizontal="right"/>
    </xf>
    <xf numFmtId="42" fontId="1" fillId="2" borderId="0" xfId="0" applyNumberFormat="1" applyFont="1" applyFill="1" applyBorder="1" applyAlignment="1">
      <alignment horizontal="left"/>
    </xf>
    <xf numFmtId="44" fontId="1" fillId="2" borderId="0" xfId="0" applyNumberFormat="1" applyFont="1" applyFill="1" applyBorder="1" applyAlignment="1">
      <alignment horizontal="left"/>
    </xf>
    <xf numFmtId="172" fontId="1" fillId="2" borderId="0" xfId="0" applyNumberFormat="1" applyFont="1" applyFill="1" applyBorder="1"/>
    <xf numFmtId="172" fontId="30" fillId="2" borderId="0" xfId="0" applyNumberFormat="1" applyFont="1" applyFill="1" applyBorder="1"/>
    <xf numFmtId="42" fontId="1" fillId="2" borderId="0" xfId="0" applyNumberFormat="1" applyFont="1" applyFill="1" applyAlignment="1">
      <alignment horizontal="left" vertical="center"/>
    </xf>
    <xf numFmtId="42" fontId="129" fillId="3" borderId="0" xfId="0" applyNumberFormat="1" applyFont="1" applyFill="1"/>
    <xf numFmtId="42" fontId="130" fillId="2" borderId="0" xfId="0" applyNumberFormat="1" applyFont="1" applyFill="1" applyAlignment="1">
      <alignment horizontal="left"/>
    </xf>
    <xf numFmtId="42" fontId="130" fillId="3" borderId="73" xfId="0" applyNumberFormat="1" applyFont="1" applyFill="1" applyBorder="1"/>
    <xf numFmtId="42" fontId="30" fillId="3" borderId="71" xfId="0" applyNumberFormat="1" applyFont="1" applyFill="1" applyBorder="1"/>
    <xf numFmtId="173" fontId="70" fillId="2" borderId="0" xfId="4" applyNumberFormat="1" applyFont="1" applyFill="1" applyBorder="1" applyAlignment="1">
      <alignment horizontal="left" wrapText="1"/>
    </xf>
    <xf numFmtId="6" fontId="30" fillId="2" borderId="0" xfId="0" applyNumberFormat="1" applyFont="1" applyFill="1" applyBorder="1" applyAlignment="1">
      <alignment horizontal="center" vertical="center" wrapText="1"/>
    </xf>
    <xf numFmtId="0" fontId="1" fillId="2" borderId="0" xfId="0" applyNumberFormat="1" applyFont="1" applyFill="1" applyBorder="1" applyAlignment="1">
      <alignment horizontal="left"/>
    </xf>
    <xf numFmtId="42" fontId="1" fillId="2" borderId="0" xfId="0" applyNumberFormat="1" applyFont="1" applyFill="1" applyBorder="1" applyAlignment="1">
      <alignment horizontal="left" vertical="center"/>
    </xf>
    <xf numFmtId="42" fontId="130" fillId="2" borderId="0" xfId="0" applyNumberFormat="1" applyFont="1" applyFill="1" applyBorder="1" applyAlignment="1">
      <alignment horizontal="left"/>
    </xf>
    <xf numFmtId="42" fontId="129" fillId="2" borderId="0" xfId="0" applyNumberFormat="1" applyFont="1" applyFill="1" applyBorder="1"/>
    <xf numFmtId="42" fontId="130" fillId="2" borderId="0" xfId="0" applyNumberFormat="1" applyFont="1" applyFill="1" applyBorder="1"/>
    <xf numFmtId="42" fontId="30" fillId="2" borderId="0" xfId="0" applyNumberFormat="1" applyFont="1" applyFill="1" applyBorder="1"/>
    <xf numFmtId="42" fontId="48" fillId="3" borderId="0" xfId="0" applyNumberFormat="1" applyFont="1" applyFill="1" applyAlignment="1">
      <alignment horizontal="left" wrapText="1"/>
    </xf>
    <xf numFmtId="42" fontId="1" fillId="2" borderId="0" xfId="0" applyNumberFormat="1" applyFont="1" applyFill="1" applyAlignment="1">
      <alignment horizontal="left" vertical="top"/>
    </xf>
    <xf numFmtId="6" fontId="32" fillId="2" borderId="0" xfId="0" applyNumberFormat="1" applyFont="1" applyFill="1" applyAlignment="1">
      <alignment horizontal="left" wrapText="1"/>
    </xf>
    <xf numFmtId="172" fontId="17" fillId="3" borderId="71" xfId="0" applyNumberFormat="1" applyFont="1" applyFill="1" applyBorder="1"/>
    <xf numFmtId="42" fontId="48" fillId="2" borderId="0" xfId="0" applyNumberFormat="1" applyFont="1" applyFill="1" applyBorder="1" applyAlignment="1">
      <alignment horizontal="left" wrapText="1"/>
    </xf>
    <xf numFmtId="42" fontId="1" fillId="2" borderId="0" xfId="0" applyNumberFormat="1" applyFont="1" applyFill="1" applyBorder="1" applyAlignment="1">
      <alignment horizontal="left" vertical="top"/>
    </xf>
    <xf numFmtId="172" fontId="17" fillId="2" borderId="0" xfId="0" applyNumberFormat="1" applyFont="1" applyFill="1" applyBorder="1"/>
    <xf numFmtId="6" fontId="87" fillId="2" borderId="0" xfId="0" applyNumberFormat="1" applyFont="1" applyFill="1" applyBorder="1"/>
    <xf numFmtId="171" fontId="30" fillId="2" borderId="0" xfId="0" applyNumberFormat="1" applyFont="1" applyFill="1" applyBorder="1"/>
    <xf numFmtId="0" fontId="32" fillId="2" borderId="0" xfId="0" applyFont="1" applyFill="1" applyBorder="1" applyAlignment="1" applyProtection="1">
      <alignment horizontal="center" vertical="top"/>
    </xf>
    <xf numFmtId="6" fontId="70" fillId="2" borderId="0" xfId="1" applyNumberFormat="1" applyFont="1" applyFill="1" applyBorder="1" applyAlignment="1" applyProtection="1">
      <alignment horizontal="right"/>
      <protection locked="0"/>
    </xf>
    <xf numFmtId="0" fontId="37" fillId="2" borderId="0" xfId="0" applyFont="1" applyFill="1"/>
    <xf numFmtId="0" fontId="121" fillId="2" borderId="0" xfId="0" applyFont="1" applyFill="1" applyBorder="1" applyAlignment="1" applyProtection="1">
      <alignment horizontal="left" vertical="top"/>
    </xf>
    <xf numFmtId="173" fontId="1" fillId="2" borderId="0" xfId="4" applyNumberFormat="1" applyFont="1" applyFill="1"/>
    <xf numFmtId="165" fontId="17" fillId="2" borderId="0" xfId="0" applyNumberFormat="1" applyFont="1" applyFill="1" applyAlignment="1">
      <alignment horizontal="right" vertical="center" wrapText="1"/>
    </xf>
    <xf numFmtId="173" fontId="34" fillId="2" borderId="0" xfId="0" applyNumberFormat="1" applyFont="1" applyFill="1" applyBorder="1"/>
    <xf numFmtId="0" fontId="17" fillId="3" borderId="0" xfId="0" applyFont="1" applyFill="1"/>
    <xf numFmtId="173" fontId="17" fillId="3" borderId="0" xfId="0" applyNumberFormat="1" applyFont="1" applyFill="1" applyBorder="1"/>
    <xf numFmtId="0" fontId="7" fillId="18" borderId="0" xfId="0" applyFont="1" applyFill="1" applyBorder="1" applyAlignment="1">
      <alignment horizontal="left" wrapText="1"/>
    </xf>
    <xf numFmtId="0" fontId="7" fillId="18" borderId="0" xfId="0" applyFont="1" applyFill="1" applyBorder="1"/>
    <xf numFmtId="6" fontId="7" fillId="18" borderId="0" xfId="0" applyNumberFormat="1" applyFont="1" applyFill="1" applyAlignment="1">
      <alignment horizontal="left"/>
    </xf>
    <xf numFmtId="6" fontId="7" fillId="18" borderId="0" xfId="0" applyNumberFormat="1" applyFont="1" applyFill="1" applyBorder="1" applyAlignment="1">
      <alignment horizontal="left" wrapText="1"/>
    </xf>
    <xf numFmtId="6" fontId="7" fillId="18" borderId="0" xfId="0" applyNumberFormat="1" applyFont="1" applyFill="1" applyBorder="1" applyAlignment="1">
      <alignment horizontal="left"/>
    </xf>
    <xf numFmtId="6" fontId="7" fillId="18" borderId="0" xfId="0" applyNumberFormat="1" applyFont="1" applyFill="1"/>
    <xf numFmtId="0" fontId="7" fillId="18" borderId="0" xfId="0" applyFont="1" applyFill="1"/>
    <xf numFmtId="0" fontId="61" fillId="2" borderId="0" xfId="0" applyFont="1" applyFill="1" applyAlignment="1">
      <alignment vertical="center"/>
    </xf>
    <xf numFmtId="0" fontId="77" fillId="2" borderId="0" xfId="0" applyFont="1" applyFill="1"/>
    <xf numFmtId="0" fontId="77" fillId="2" borderId="0" xfId="0" applyFont="1" applyFill="1" applyAlignment="1">
      <alignment horizontal="left"/>
    </xf>
    <xf numFmtId="0" fontId="77" fillId="2" borderId="0" xfId="0" applyFont="1" applyFill="1" applyBorder="1"/>
    <xf numFmtId="0" fontId="77" fillId="2" borderId="0" xfId="0" applyFont="1" applyFill="1" applyBorder="1" applyAlignment="1">
      <alignment horizontal="left"/>
    </xf>
    <xf numFmtId="0" fontId="121" fillId="2" borderId="0" xfId="0" applyNumberFormat="1" applyFont="1" applyFill="1" applyBorder="1" applyAlignment="1"/>
    <xf numFmtId="0" fontId="121" fillId="2" borderId="0" xfId="0" applyNumberFormat="1" applyFont="1" applyFill="1" applyBorder="1" applyAlignment="1">
      <alignment horizontal="left"/>
    </xf>
    <xf numFmtId="0" fontId="121" fillId="2" borderId="0" xfId="0" applyFont="1" applyFill="1" applyBorder="1" applyAlignment="1">
      <alignment horizontal="center" wrapText="1"/>
    </xf>
    <xf numFmtId="0" fontId="121" fillId="2" borderId="0" xfId="0" applyFont="1" applyFill="1" applyBorder="1" applyAlignment="1">
      <alignment horizontal="left" wrapText="1"/>
    </xf>
    <xf numFmtId="1" fontId="77" fillId="2" borderId="0" xfId="0" applyNumberFormat="1" applyFont="1" applyFill="1" applyBorder="1"/>
    <xf numFmtId="1" fontId="77" fillId="2" borderId="0" xfId="0" applyNumberFormat="1" applyFont="1" applyFill="1" applyBorder="1" applyAlignment="1">
      <alignment horizontal="left"/>
    </xf>
    <xf numFmtId="0" fontId="77" fillId="2" borderId="71" xfId="0" applyFont="1" applyFill="1" applyBorder="1"/>
    <xf numFmtId="0" fontId="77" fillId="2" borderId="71" xfId="0" applyFont="1" applyFill="1" applyBorder="1" applyAlignment="1">
      <alignment horizontal="left"/>
    </xf>
    <xf numFmtId="0" fontId="43" fillId="2" borderId="0" xfId="0" applyFont="1" applyFill="1" applyBorder="1"/>
    <xf numFmtId="0" fontId="43" fillId="2" borderId="0" xfId="0" applyFont="1" applyFill="1" applyBorder="1" applyAlignment="1">
      <alignment horizontal="left"/>
    </xf>
    <xf numFmtId="0" fontId="131" fillId="2" borderId="0" xfId="0" applyFont="1" applyFill="1" applyBorder="1" applyAlignment="1">
      <alignment horizontal="right" vertical="center" wrapText="1"/>
    </xf>
    <xf numFmtId="0" fontId="43" fillId="2" borderId="0" xfId="0" applyFont="1" applyFill="1" applyBorder="1" applyAlignment="1"/>
    <xf numFmtId="0" fontId="132" fillId="2" borderId="0" xfId="0" applyFont="1" applyFill="1"/>
    <xf numFmtId="0" fontId="121" fillId="2" borderId="0" xfId="0" applyNumberFormat="1" applyFont="1" applyFill="1"/>
    <xf numFmtId="0" fontId="121" fillId="2" borderId="0" xfId="0" applyFont="1" applyFill="1" applyBorder="1" applyAlignment="1">
      <alignment horizontal="left"/>
    </xf>
    <xf numFmtId="0" fontId="121" fillId="18" borderId="0" xfId="0" applyFont="1" applyFill="1"/>
    <xf numFmtId="173" fontId="121" fillId="2" borderId="0" xfId="4" applyNumberFormat="1" applyFont="1" applyFill="1" applyBorder="1" applyAlignment="1">
      <alignment vertical="top" wrapText="1"/>
    </xf>
    <xf numFmtId="0" fontId="132" fillId="2" borderId="0" xfId="0" applyFont="1" applyFill="1" applyBorder="1" applyAlignment="1">
      <alignment vertical="top" wrapText="1"/>
    </xf>
    <xf numFmtId="173" fontId="119" fillId="2" borderId="0" xfId="0" applyNumberFormat="1" applyFont="1" applyFill="1" applyBorder="1" applyAlignment="1">
      <alignment vertical="top" wrapText="1"/>
    </xf>
    <xf numFmtId="0" fontId="77" fillId="2" borderId="0" xfId="0" applyFont="1" applyFill="1" applyBorder="1" applyAlignment="1">
      <alignment horizontal="center" vertical="center"/>
    </xf>
    <xf numFmtId="0" fontId="0" fillId="2" borderId="0" xfId="0" applyFill="1" applyAlignment="1">
      <alignment vertical="top"/>
    </xf>
    <xf numFmtId="0" fontId="37" fillId="2" borderId="0" xfId="0" applyFont="1" applyFill="1" applyAlignment="1">
      <alignment vertical="top"/>
    </xf>
    <xf numFmtId="0" fontId="37" fillId="2" borderId="0" xfId="0" quotePrefix="1" applyFont="1" applyFill="1"/>
    <xf numFmtId="0" fontId="133" fillId="2" borderId="0" xfId="0" applyNumberFormat="1" applyFont="1" applyFill="1" applyBorder="1"/>
    <xf numFmtId="0" fontId="121" fillId="2" borderId="0" xfId="0" applyFont="1" applyFill="1" applyBorder="1" applyAlignment="1">
      <alignment horizontal="center" vertical="center" wrapText="1"/>
    </xf>
    <xf numFmtId="0" fontId="121" fillId="2" borderId="0" xfId="0" applyFont="1" applyFill="1" applyBorder="1"/>
    <xf numFmtId="0" fontId="77" fillId="18" borderId="0" xfId="0" applyFont="1" applyFill="1"/>
    <xf numFmtId="6" fontId="77" fillId="2" borderId="0" xfId="0" applyNumberFormat="1" applyFont="1" applyFill="1"/>
    <xf numFmtId="0" fontId="28" fillId="2" borderId="0" xfId="0" applyFont="1" applyFill="1" applyAlignment="1">
      <alignment vertical="top"/>
    </xf>
    <xf numFmtId="0" fontId="34"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protection locked="0"/>
    </xf>
    <xf numFmtId="0" fontId="70" fillId="0" borderId="8"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70" fillId="0" borderId="8" xfId="0" applyFont="1" applyFill="1" applyBorder="1" applyProtection="1">
      <protection locked="0"/>
    </xf>
    <xf numFmtId="0" fontId="89" fillId="0" borderId="8" xfId="0" applyFont="1" applyFill="1" applyBorder="1" applyAlignment="1" applyProtection="1">
      <alignment vertical="center"/>
      <protection locked="0"/>
    </xf>
    <xf numFmtId="0" fontId="70" fillId="0" borderId="8" xfId="0" applyFont="1" applyFill="1" applyBorder="1" applyAlignment="1" applyProtection="1">
      <alignment horizontal="center" vertical="center" wrapText="1"/>
      <protection locked="0"/>
    </xf>
    <xf numFmtId="0" fontId="70" fillId="0" borderId="8" xfId="0" applyFont="1" applyFill="1" applyBorder="1" applyAlignment="1" applyProtection="1">
      <alignment vertical="center"/>
      <protection locked="0"/>
    </xf>
    <xf numFmtId="9" fontId="69" fillId="0" borderId="8" xfId="11" applyFont="1" applyFill="1" applyBorder="1" applyAlignment="1" applyProtection="1">
      <alignment vertical="center"/>
      <protection locked="0"/>
    </xf>
    <xf numFmtId="9" fontId="1" fillId="0" borderId="8" xfId="11" applyFont="1" applyFill="1" applyBorder="1" applyAlignment="1" applyProtection="1">
      <alignment horizontal="center" vertical="center"/>
      <protection locked="0"/>
    </xf>
    <xf numFmtId="9" fontId="1" fillId="0" borderId="8" xfId="11" applyFont="1" applyFill="1" applyBorder="1" applyAlignment="1" applyProtection="1">
      <alignment horizontal="center"/>
      <protection locked="0"/>
    </xf>
    <xf numFmtId="0" fontId="134" fillId="2" borderId="0" xfId="0" applyFont="1" applyFill="1" applyAlignment="1">
      <alignment horizontal="left" readingOrder="1"/>
    </xf>
    <xf numFmtId="0" fontId="58" fillId="2" borderId="0" xfId="0" applyFont="1" applyFill="1" applyAlignment="1">
      <alignment horizontal="left" indent="5"/>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168" fontId="32" fillId="2" borderId="0" xfId="0" applyNumberFormat="1" applyFont="1" applyFill="1" applyBorder="1" applyAlignment="1" applyProtection="1">
      <alignment horizontal="right"/>
      <protection locked="0"/>
    </xf>
    <xf numFmtId="0" fontId="32" fillId="0" borderId="8" xfId="0" applyNumberFormat="1" applyFont="1" applyBorder="1" applyAlignment="1">
      <alignment horizontal="left" wrapText="1"/>
    </xf>
    <xf numFmtId="6" fontId="32" fillId="0" borderId="8" xfId="0" applyNumberFormat="1" applyFont="1" applyFill="1" applyBorder="1" applyAlignment="1" applyProtection="1">
      <alignment horizontal="right"/>
      <protection locked="0"/>
    </xf>
    <xf numFmtId="0" fontId="66" fillId="2" borderId="0" xfId="0" applyNumberFormat="1" applyFont="1" applyFill="1" applyBorder="1" applyAlignment="1">
      <alignment horizontal="center"/>
    </xf>
    <xf numFmtId="0" fontId="0" fillId="2" borderId="0" xfId="0" applyFill="1" applyBorder="1"/>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17" fillId="2" borderId="70" xfId="0" applyFont="1" applyFill="1" applyBorder="1" applyAlignment="1" applyProtection="1">
      <alignment horizontal="left" vertical="center" wrapText="1"/>
    </xf>
    <xf numFmtId="0" fontId="17" fillId="2" borderId="59" xfId="0" applyFont="1" applyFill="1" applyBorder="1" applyAlignment="1" applyProtection="1">
      <alignment horizontal="center" vertical="center" wrapText="1"/>
    </xf>
    <xf numFmtId="0" fontId="17" fillId="2" borderId="58" xfId="0" applyFont="1" applyFill="1" applyBorder="1" applyAlignment="1" applyProtection="1">
      <alignment horizontal="center" vertical="center"/>
      <protection locked="0"/>
    </xf>
    <xf numFmtId="0" fontId="17" fillId="2" borderId="92" xfId="0" applyFont="1" applyFill="1" applyBorder="1" applyAlignment="1" applyProtection="1">
      <alignment horizontal="center" vertical="center"/>
    </xf>
    <xf numFmtId="0" fontId="17" fillId="2" borderId="93" xfId="0" applyFont="1" applyFill="1" applyBorder="1" applyAlignment="1" applyProtection="1">
      <alignment horizontal="center" vertical="center"/>
    </xf>
    <xf numFmtId="0" fontId="17" fillId="2" borderId="94" xfId="0" applyFont="1" applyFill="1" applyBorder="1" applyAlignment="1" applyProtection="1">
      <alignment horizontal="center" vertical="center"/>
    </xf>
    <xf numFmtId="0" fontId="17" fillId="2" borderId="70" xfId="0" applyFont="1" applyFill="1" applyBorder="1" applyAlignment="1" applyProtection="1">
      <alignment horizontal="center" vertical="center"/>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2" fillId="2" borderId="31" xfId="0" applyFont="1" applyFill="1" applyBorder="1"/>
    <xf numFmtId="0" fontId="32" fillId="3" borderId="31" xfId="0" applyFont="1" applyFill="1" applyBorder="1"/>
    <xf numFmtId="0" fontId="32" fillId="3" borderId="34" xfId="0" applyFont="1" applyFill="1" applyBorder="1"/>
    <xf numFmtId="0" fontId="106" fillId="2" borderId="0" xfId="0" applyFont="1" applyFill="1" applyBorder="1" applyAlignment="1"/>
    <xf numFmtId="0" fontId="18" fillId="2" borderId="0" xfId="0" applyFont="1" applyFill="1"/>
    <xf numFmtId="5" fontId="6" fillId="0" borderId="8" xfId="0" applyNumberFormat="1" applyFont="1" applyFill="1" applyBorder="1" applyAlignment="1" applyProtection="1">
      <protection locked="0"/>
    </xf>
    <xf numFmtId="172" fontId="6" fillId="0" borderId="8" xfId="2" applyNumberFormat="1" applyFont="1" applyFill="1" applyBorder="1" applyAlignment="1" applyProtection="1">
      <protection locked="0"/>
    </xf>
    <xf numFmtId="166" fontId="34" fillId="2" borderId="24" xfId="4" applyFont="1" applyFill="1" applyBorder="1"/>
    <xf numFmtId="166" fontId="34" fillId="2" borderId="31" xfId="4" applyFont="1" applyFill="1" applyBorder="1"/>
    <xf numFmtId="166" fontId="34" fillId="3" borderId="31" xfId="4" applyFont="1" applyFill="1" applyBorder="1"/>
    <xf numFmtId="0" fontId="34" fillId="3" borderId="34" xfId="4" applyNumberFormat="1" applyFont="1" applyFill="1" applyBorder="1"/>
    <xf numFmtId="0" fontId="34" fillId="2" borderId="34" xfId="4" applyNumberFormat="1" applyFont="1" applyFill="1" applyBorder="1"/>
    <xf numFmtId="0" fontId="0" fillId="2" borderId="0" xfId="0" applyFill="1" applyAlignment="1">
      <alignment horizontal="left" wrapText="1"/>
    </xf>
    <xf numFmtId="9" fontId="70" fillId="2" borderId="0" xfId="11" applyFont="1" applyFill="1"/>
    <xf numFmtId="171" fontId="32" fillId="2" borderId="0" xfId="0" applyNumberFormat="1" applyFont="1" applyFill="1" applyBorder="1" applyAlignment="1">
      <alignment vertical="center"/>
    </xf>
    <xf numFmtId="0" fontId="32" fillId="0" borderId="8" xfId="0" applyNumberFormat="1" applyFont="1" applyFill="1" applyBorder="1" applyAlignment="1">
      <alignment horizontal="left" wrapText="1"/>
    </xf>
    <xf numFmtId="0" fontId="32" fillId="0" borderId="8" xfId="0" applyNumberFormat="1" applyFont="1" applyFill="1" applyBorder="1" applyAlignment="1">
      <alignment horizontal="left" vertical="center" wrapText="1"/>
    </xf>
    <xf numFmtId="0" fontId="17" fillId="2" borderId="0" xfId="0" applyFont="1" applyFill="1" applyAlignment="1">
      <alignment horizontal="right"/>
    </xf>
    <xf numFmtId="10" fontId="6" fillId="2" borderId="0" xfId="0" applyNumberFormat="1" applyFont="1" applyFill="1" applyAlignment="1" applyProtection="1">
      <alignment horizontal="left"/>
    </xf>
    <xf numFmtId="0" fontId="6" fillId="2" borderId="24" xfId="0" applyFont="1" applyFill="1" applyBorder="1"/>
    <xf numFmtId="6" fontId="36" fillId="2" borderId="31" xfId="1" applyNumberFormat="1" applyFont="1" applyFill="1" applyBorder="1" applyAlignment="1">
      <alignment horizontal="right"/>
    </xf>
    <xf numFmtId="6" fontId="36" fillId="2" borderId="34" xfId="1" applyNumberFormat="1" applyFont="1" applyFill="1" applyBorder="1" applyAlignment="1">
      <alignment horizontal="right"/>
    </xf>
    <xf numFmtId="0" fontId="32" fillId="0" borderId="8" xfId="0" applyNumberFormat="1" applyFont="1" applyBorder="1" applyAlignment="1">
      <alignment horizontal="left"/>
    </xf>
    <xf numFmtId="0" fontId="32" fillId="0" borderId="8" xfId="0" applyNumberFormat="1" applyFont="1" applyFill="1" applyBorder="1" applyAlignment="1">
      <alignment horizontal="left"/>
    </xf>
    <xf numFmtId="0" fontId="32" fillId="2" borderId="0" xfId="0" applyFont="1" applyFill="1" applyAlignment="1">
      <alignment wrapText="1"/>
    </xf>
    <xf numFmtId="10" fontId="17" fillId="2" borderId="39" xfId="11" applyNumberFormat="1" applyFont="1" applyFill="1" applyBorder="1"/>
    <xf numFmtId="10" fontId="35" fillId="2" borderId="39" xfId="11" applyNumberFormat="1" applyFont="1" applyFill="1" applyBorder="1" applyAlignment="1">
      <alignment horizontal="right"/>
    </xf>
    <xf numFmtId="10" fontId="17" fillId="2" borderId="40" xfId="11" applyNumberFormat="1" applyFont="1" applyFill="1" applyBorder="1" applyAlignment="1">
      <alignment horizontal="right"/>
    </xf>
    <xf numFmtId="182" fontId="66" fillId="2" borderId="39" xfId="11" applyNumberFormat="1" applyFont="1" applyFill="1" applyBorder="1" applyAlignment="1">
      <alignment horizontal="right"/>
    </xf>
    <xf numFmtId="0" fontId="7" fillId="3" borderId="0" xfId="0" applyFont="1" applyFill="1" applyBorder="1"/>
    <xf numFmtId="0" fontId="37" fillId="0" borderId="0" xfId="0" applyFont="1" applyFill="1" applyBorder="1" applyAlignment="1">
      <alignment horizontal="center"/>
    </xf>
    <xf numFmtId="6" fontId="17" fillId="2" borderId="2" xfId="0" applyNumberFormat="1" applyFont="1" applyFill="1" applyBorder="1"/>
    <xf numFmtId="0" fontId="5" fillId="2" borderId="0" xfId="0" applyFont="1" applyFill="1" applyBorder="1" applyAlignment="1">
      <alignment horizontal="left" vertical="top" wrapText="1"/>
    </xf>
    <xf numFmtId="0" fontId="17" fillId="2" borderId="0" xfId="0" applyNumberFormat="1" applyFont="1" applyFill="1" applyBorder="1" applyAlignment="1">
      <alignment horizontal="left"/>
    </xf>
    <xf numFmtId="0" fontId="17" fillId="2" borderId="0" xfId="0" applyNumberFormat="1" applyFont="1" applyFill="1" applyBorder="1" applyAlignment="1">
      <alignment horizontal="left" wrapText="1"/>
    </xf>
    <xf numFmtId="6" fontId="32" fillId="2" borderId="2" xfId="0" applyNumberFormat="1" applyFont="1" applyFill="1" applyBorder="1"/>
    <xf numFmtId="6" fontId="66" fillId="2" borderId="40" xfId="0" applyNumberFormat="1" applyFont="1" applyFill="1" applyBorder="1"/>
    <xf numFmtId="0" fontId="31" fillId="0" borderId="0" xfId="0" applyFont="1" applyAlignment="1">
      <alignment wrapText="1"/>
    </xf>
    <xf numFmtId="0" fontId="3" fillId="0" borderId="0" xfId="0" applyFont="1" applyAlignment="1">
      <alignment horizontal="center" wrapText="1"/>
    </xf>
    <xf numFmtId="0" fontId="31" fillId="0" borderId="0" xfId="0" applyFont="1" applyAlignment="1">
      <alignment horizontal="center" wrapText="1"/>
    </xf>
    <xf numFmtId="0" fontId="3" fillId="0" borderId="0" xfId="0" applyFont="1" applyAlignment="1">
      <alignment wrapText="1"/>
    </xf>
    <xf numFmtId="0" fontId="31" fillId="0" borderId="0" xfId="0" applyFont="1" applyAlignment="1">
      <alignment horizontal="left" wrapText="1" indent="2"/>
    </xf>
    <xf numFmtId="0" fontId="31" fillId="0" borderId="0" xfId="0" applyFont="1" applyAlignment="1">
      <alignment horizontal="left" wrapText="1" indent="4"/>
    </xf>
    <xf numFmtId="0" fontId="136" fillId="0" borderId="0" xfId="0" applyFont="1" applyAlignment="1">
      <alignment horizontal="left" wrapText="1" indent="2"/>
    </xf>
    <xf numFmtId="0" fontId="0" fillId="0" borderId="0" xfId="0" applyAlignment="1">
      <alignment wrapText="1"/>
    </xf>
    <xf numFmtId="6" fontId="6" fillId="0" borderId="8" xfId="0" applyNumberFormat="1" applyFont="1" applyFill="1" applyBorder="1" applyAlignment="1" applyProtection="1">
      <protection locked="0"/>
    </xf>
    <xf numFmtId="6" fontId="6" fillId="0" borderId="8" xfId="0" applyNumberFormat="1" applyFont="1" applyFill="1" applyBorder="1" applyAlignment="1" applyProtection="1">
      <alignment wrapText="1"/>
      <protection locked="0"/>
    </xf>
    <xf numFmtId="167" fontId="6" fillId="2" borderId="0" xfId="1" applyFont="1" applyFill="1" applyBorder="1" applyProtection="1">
      <protection locked="0"/>
    </xf>
    <xf numFmtId="43" fontId="6" fillId="2" borderId="0" xfId="0" applyNumberFormat="1" applyFont="1" applyFill="1" applyBorder="1" applyProtection="1">
      <protection locked="0"/>
    </xf>
    <xf numFmtId="169" fontId="6" fillId="2" borderId="0" xfId="1" applyNumberFormat="1" applyFont="1" applyFill="1" applyBorder="1"/>
    <xf numFmtId="186" fontId="6" fillId="2" borderId="0" xfId="0" applyNumberFormat="1" applyFont="1" applyFill="1" applyBorder="1" applyProtection="1">
      <protection locked="0"/>
    </xf>
    <xf numFmtId="186" fontId="6" fillId="2" borderId="0" xfId="0" applyNumberFormat="1" applyFont="1" applyFill="1" applyBorder="1"/>
    <xf numFmtId="169" fontId="6" fillId="2" borderId="0" xfId="0" applyNumberFormat="1" applyFont="1" applyFill="1" applyBorder="1"/>
    <xf numFmtId="0" fontId="124" fillId="2" borderId="0" xfId="0" applyFont="1" applyFill="1" applyAlignment="1">
      <alignment horizontal="center" wrapText="1"/>
    </xf>
    <xf numFmtId="0" fontId="31" fillId="0" borderId="57" xfId="0" applyFont="1" applyBorder="1" applyAlignment="1">
      <alignment vertical="top" wrapText="1"/>
    </xf>
    <xf numFmtId="0" fontId="31" fillId="0" borderId="40" xfId="0" applyFont="1" applyBorder="1" applyAlignment="1">
      <alignment vertical="top" wrapText="1"/>
    </xf>
    <xf numFmtId="0" fontId="31" fillId="0" borderId="40" xfId="0" applyFont="1" applyBorder="1" applyAlignment="1">
      <alignment horizontal="left" vertical="top" wrapText="1"/>
    </xf>
    <xf numFmtId="0" fontId="136" fillId="0" borderId="40" xfId="0" applyFont="1" applyBorder="1" applyAlignment="1">
      <alignment horizontal="left" vertical="top" wrapText="1"/>
    </xf>
    <xf numFmtId="0" fontId="31" fillId="0" borderId="70" xfId="0" applyFont="1" applyBorder="1" applyAlignment="1">
      <alignment vertical="top" wrapText="1"/>
    </xf>
    <xf numFmtId="10" fontId="66" fillId="2" borderId="0" xfId="11" applyNumberFormat="1" applyFont="1" applyFill="1" applyBorder="1" applyAlignment="1" applyProtection="1">
      <alignment horizontal="left"/>
    </xf>
    <xf numFmtId="10" fontId="66" fillId="2" borderId="0" xfId="11" applyNumberFormat="1" applyFont="1" applyFill="1" applyBorder="1" applyAlignment="1" applyProtection="1">
      <alignment horizontal="center"/>
      <protection locked="0"/>
    </xf>
    <xf numFmtId="6" fontId="17" fillId="0" borderId="14" xfId="2" applyNumberFormat="1" applyFont="1" applyFill="1" applyBorder="1" applyAlignment="1" applyProtection="1">
      <alignment horizontal="center" vertical="center" wrapText="1"/>
    </xf>
    <xf numFmtId="6" fontId="7" fillId="0" borderId="14" xfId="0" applyNumberFormat="1" applyFont="1" applyFill="1" applyBorder="1" applyAlignment="1" applyProtection="1">
      <protection locked="0"/>
    </xf>
    <xf numFmtId="6" fontId="66" fillId="2" borderId="16" xfId="2" applyNumberFormat="1" applyFont="1" applyFill="1" applyBorder="1" applyAlignment="1">
      <alignment horizontal="right" vertical="center"/>
    </xf>
    <xf numFmtId="0" fontId="7" fillId="2" borderId="0" xfId="0" applyFont="1" applyFill="1" applyBorder="1" applyAlignment="1">
      <alignment horizontal="center" vertical="center" wrapText="1"/>
    </xf>
    <xf numFmtId="0" fontId="70" fillId="2" borderId="0" xfId="0" applyFont="1" applyFill="1" applyBorder="1" applyAlignment="1"/>
    <xf numFmtId="0" fontId="138" fillId="0" borderId="0" xfId="0" applyFont="1" applyFill="1" applyBorder="1" applyAlignment="1" applyProtection="1">
      <alignment horizontal="left" vertical="center" wrapText="1"/>
    </xf>
    <xf numFmtId="184" fontId="138" fillId="2" borderId="0" xfId="0" applyNumberFormat="1" applyFont="1" applyFill="1" applyBorder="1" applyAlignment="1"/>
    <xf numFmtId="184" fontId="139" fillId="2" borderId="0" xfId="0" applyNumberFormat="1" applyFont="1" applyFill="1" applyBorder="1" applyAlignment="1"/>
    <xf numFmtId="184" fontId="138" fillId="2" borderId="0" xfId="0" applyNumberFormat="1" applyFont="1" applyFill="1" applyBorder="1" applyAlignment="1">
      <alignment vertical="center"/>
    </xf>
    <xf numFmtId="6" fontId="69" fillId="2" borderId="0" xfId="2" applyNumberFormat="1" applyFont="1" applyFill="1" applyBorder="1" applyAlignment="1">
      <alignment horizontal="right" vertical="center"/>
    </xf>
    <xf numFmtId="184" fontId="6" fillId="2" borderId="0" xfId="0" applyNumberFormat="1" applyFont="1" applyFill="1" applyBorder="1" applyAlignment="1"/>
    <xf numFmtId="184" fontId="6" fillId="2" borderId="0" xfId="0" applyNumberFormat="1" applyFont="1" applyFill="1" applyBorder="1" applyAlignment="1">
      <alignment horizontal="center" vertical="center" wrapText="1"/>
    </xf>
    <xf numFmtId="0" fontId="32" fillId="2" borderId="0" xfId="0" applyFont="1" applyFill="1" applyBorder="1" applyAlignment="1" applyProtection="1"/>
    <xf numFmtId="0" fontId="70" fillId="2" borderId="0" xfId="0" applyFont="1" applyFill="1" applyBorder="1" applyAlignment="1" applyProtection="1"/>
    <xf numFmtId="184" fontId="32" fillId="2" borderId="0" xfId="0" applyNumberFormat="1" applyFont="1" applyFill="1" applyBorder="1" applyAlignment="1" applyProtection="1"/>
    <xf numFmtId="0" fontId="1" fillId="2" borderId="0" xfId="0" applyFont="1" applyFill="1" applyBorder="1" applyAlignment="1" applyProtection="1"/>
    <xf numFmtId="6" fontId="66" fillId="2" borderId="8" xfId="2" applyNumberFormat="1" applyFont="1" applyFill="1" applyBorder="1" applyAlignment="1">
      <alignment horizontal="right" vertical="center"/>
    </xf>
    <xf numFmtId="6" fontId="69" fillId="2" borderId="8" xfId="2" applyNumberFormat="1" applyFont="1" applyFill="1" applyBorder="1" applyAlignment="1" applyProtection="1">
      <alignment horizontal="right"/>
    </xf>
    <xf numFmtId="0" fontId="7" fillId="2" borderId="24" xfId="0" applyFont="1" applyFill="1" applyBorder="1" applyAlignment="1" applyProtection="1"/>
    <xf numFmtId="165" fontId="36" fillId="2" borderId="8" xfId="0" applyNumberFormat="1" applyFont="1" applyFill="1" applyBorder="1" applyAlignment="1"/>
    <xf numFmtId="165" fontId="66" fillId="2" borderId="8" xfId="0" applyNumberFormat="1" applyFont="1" applyFill="1" applyBorder="1" applyAlignment="1"/>
    <xf numFmtId="0" fontId="17" fillId="2" borderId="39" xfId="0" applyFont="1" applyFill="1" applyBorder="1" applyAlignment="1" applyProtection="1">
      <alignment horizontal="center" wrapText="1"/>
    </xf>
    <xf numFmtId="165" fontId="69" fillId="2" borderId="64" xfId="0" applyNumberFormat="1" applyFont="1" applyFill="1" applyBorder="1" applyAlignment="1">
      <alignment horizontal="center" wrapText="1"/>
    </xf>
    <xf numFmtId="165" fontId="69" fillId="2" borderId="65" xfId="0" applyNumberFormat="1" applyFont="1" applyFill="1" applyBorder="1" applyAlignment="1">
      <alignment horizontal="center" wrapText="1"/>
    </xf>
    <xf numFmtId="165" fontId="69" fillId="2" borderId="95" xfId="0" applyNumberFormat="1" applyFont="1" applyFill="1" applyBorder="1" applyAlignment="1">
      <alignment horizontal="center" wrapText="1"/>
    </xf>
    <xf numFmtId="10" fontId="32" fillId="16" borderId="0" xfId="11" applyNumberFormat="1" applyFont="1" applyFill="1" applyBorder="1" applyAlignment="1" applyProtection="1">
      <alignment horizontal="center"/>
    </xf>
    <xf numFmtId="0" fontId="5" fillId="19" borderId="68" xfId="0" applyFont="1" applyFill="1" applyBorder="1" applyAlignment="1" applyProtection="1">
      <alignment horizontal="center"/>
      <protection locked="0"/>
    </xf>
    <xf numFmtId="0" fontId="5" fillId="19" borderId="4" xfId="0" applyFont="1" applyFill="1" applyBorder="1" applyAlignment="1" applyProtection="1">
      <alignment horizontal="center"/>
      <protection locked="0"/>
    </xf>
    <xf numFmtId="0" fontId="6" fillId="20" borderId="14" xfId="0" applyFont="1" applyFill="1" applyBorder="1" applyAlignment="1" applyProtection="1">
      <alignment horizontal="left"/>
      <protection locked="0"/>
    </xf>
    <xf numFmtId="0" fontId="6" fillId="20" borderId="91" xfId="0" applyFont="1" applyFill="1" applyBorder="1" applyAlignment="1" applyProtection="1">
      <alignment horizontal="left"/>
      <protection locked="0"/>
    </xf>
    <xf numFmtId="0" fontId="138" fillId="21" borderId="0" xfId="0" applyFont="1" applyFill="1" applyBorder="1" applyAlignment="1" applyProtection="1">
      <alignment horizontal="left" vertical="center"/>
    </xf>
    <xf numFmtId="0" fontId="138" fillId="21" borderId="0" xfId="0" applyFont="1" applyFill="1" applyBorder="1" applyAlignment="1" applyProtection="1">
      <alignment horizontal="left" vertical="center" indent="1"/>
    </xf>
    <xf numFmtId="0" fontId="138" fillId="21" borderId="0" xfId="0" applyFont="1" applyFill="1" applyBorder="1" applyAlignment="1">
      <alignment vertical="center"/>
    </xf>
    <xf numFmtId="0" fontId="6" fillId="21" borderId="0" xfId="0" applyFont="1" applyFill="1" applyBorder="1" applyAlignment="1"/>
    <xf numFmtId="0" fontId="6" fillId="21" borderId="0" xfId="0" applyFont="1" applyFill="1" applyBorder="1" applyAlignment="1">
      <alignment horizontal="center" vertical="center" wrapText="1"/>
    </xf>
    <xf numFmtId="0" fontId="138" fillId="21" borderId="0" xfId="0" applyFont="1" applyFill="1" applyBorder="1" applyAlignment="1" applyProtection="1">
      <alignment horizontal="left" vertical="top"/>
    </xf>
    <xf numFmtId="6" fontId="32" fillId="21" borderId="0" xfId="0" applyNumberFormat="1" applyFont="1" applyFill="1" applyAlignment="1">
      <alignment horizontal="right"/>
    </xf>
    <xf numFmtId="0" fontId="8" fillId="20" borderId="3" xfId="0" applyFont="1" applyFill="1" applyBorder="1" applyAlignment="1">
      <alignment horizontal="left" vertical="top" wrapText="1"/>
    </xf>
    <xf numFmtId="0" fontId="8" fillId="20" borderId="0" xfId="0" applyFont="1" applyFill="1" applyBorder="1" applyAlignment="1">
      <alignment horizontal="left" vertical="top" wrapText="1"/>
    </xf>
    <xf numFmtId="0" fontId="5" fillId="20" borderId="0" xfId="0" applyFont="1" applyFill="1" applyBorder="1" applyAlignment="1">
      <alignment horizontal="left" vertical="top" wrapText="1"/>
    </xf>
    <xf numFmtId="6" fontId="140" fillId="20" borderId="104" xfId="1" applyNumberFormat="1" applyFont="1" applyFill="1" applyBorder="1" applyAlignment="1" applyProtection="1">
      <alignment horizontal="right"/>
      <protection locked="0"/>
    </xf>
    <xf numFmtId="6" fontId="6" fillId="20" borderId="11" xfId="1" applyNumberFormat="1" applyFont="1" applyFill="1" applyBorder="1" applyAlignment="1" applyProtection="1">
      <alignment horizontal="right"/>
      <protection locked="0"/>
    </xf>
    <xf numFmtId="0" fontId="32" fillId="20" borderId="8" xfId="0" applyFont="1" applyFill="1" applyBorder="1" applyAlignment="1" applyProtection="1">
      <alignment horizontal="center" vertical="top"/>
    </xf>
    <xf numFmtId="0" fontId="32" fillId="20" borderId="14" xfId="0" applyFont="1" applyFill="1" applyBorder="1" applyAlignment="1" applyProtection="1">
      <alignment horizontal="left" vertical="center" wrapText="1"/>
    </xf>
    <xf numFmtId="6" fontId="36" fillId="20" borderId="8" xfId="1" applyNumberFormat="1" applyFont="1" applyFill="1" applyBorder="1" applyAlignment="1">
      <alignment horizontal="right"/>
    </xf>
    <xf numFmtId="0" fontId="7" fillId="21" borderId="0" xfId="0" applyFont="1" applyFill="1"/>
    <xf numFmtId="0" fontId="6" fillId="21" borderId="0" xfId="0" applyFont="1" applyFill="1" applyBorder="1"/>
    <xf numFmtId="0" fontId="6" fillId="21" borderId="0" xfId="0" applyFont="1" applyFill="1" applyBorder="1" applyAlignment="1">
      <alignment horizontal="left"/>
    </xf>
    <xf numFmtId="0" fontId="0" fillId="21" borderId="0" xfId="0" applyFill="1" applyProtection="1"/>
    <xf numFmtId="0" fontId="1" fillId="21" borderId="0" xfId="0" applyFont="1" applyFill="1" applyAlignment="1" applyProtection="1">
      <alignment horizontal="left" indent="1"/>
    </xf>
    <xf numFmtId="0" fontId="1" fillId="21" borderId="0" xfId="0" applyFont="1" applyFill="1" applyAlignment="1" applyProtection="1">
      <alignment horizontal="left" vertical="top" wrapText="1" indent="1"/>
    </xf>
    <xf numFmtId="0" fontId="6" fillId="21" borderId="0" xfId="0" applyFont="1" applyFill="1" applyBorder="1" applyAlignment="1">
      <alignment horizontal="center" wrapText="1"/>
    </xf>
    <xf numFmtId="0" fontId="32" fillId="21" borderId="0" xfId="0" applyFont="1" applyFill="1" applyBorder="1"/>
    <xf numFmtId="0" fontId="6" fillId="21" borderId="0" xfId="0" applyFont="1" applyFill="1" applyBorder="1" applyAlignment="1" applyProtection="1">
      <alignment horizontal="left"/>
    </xf>
    <xf numFmtId="0" fontId="6" fillId="21" borderId="0" xfId="0" applyFont="1" applyFill="1" applyBorder="1" applyProtection="1"/>
    <xf numFmtId="6" fontId="17" fillId="20" borderId="18" xfId="1" applyNumberFormat="1" applyFont="1" applyFill="1" applyBorder="1" applyAlignment="1" applyProtection="1">
      <alignment horizontal="right" vertical="center"/>
      <protection locked="0"/>
    </xf>
    <xf numFmtId="5" fontId="6" fillId="20" borderId="8" xfId="0" applyNumberFormat="1" applyFont="1" applyFill="1" applyBorder="1" applyAlignment="1" applyProtection="1">
      <protection locked="0"/>
    </xf>
    <xf numFmtId="5" fontId="6" fillId="20" borderId="8" xfId="2" applyNumberFormat="1" applyFont="1" applyFill="1" applyBorder="1" applyAlignment="1" applyProtection="1">
      <protection locked="0"/>
    </xf>
    <xf numFmtId="172" fontId="6" fillId="20" borderId="8" xfId="2" applyNumberFormat="1" applyFont="1" applyFill="1" applyBorder="1" applyAlignment="1" applyProtection="1">
      <protection locked="0"/>
    </xf>
    <xf numFmtId="6" fontId="6" fillId="20" borderId="8" xfId="0" applyNumberFormat="1" applyFont="1" applyFill="1" applyBorder="1" applyAlignment="1" applyProtection="1">
      <protection locked="0"/>
    </xf>
    <xf numFmtId="6" fontId="7" fillId="20" borderId="8" xfId="0" applyNumberFormat="1" applyFont="1" applyFill="1" applyBorder="1" applyAlignment="1" applyProtection="1">
      <protection locked="0"/>
    </xf>
    <xf numFmtId="6" fontId="7" fillId="20" borderId="14" xfId="0" applyNumberFormat="1" applyFont="1" applyFill="1" applyBorder="1" applyAlignment="1" applyProtection="1">
      <protection locked="0"/>
    </xf>
    <xf numFmtId="10" fontId="68" fillId="20" borderId="8" xfId="2" applyNumberFormat="1" applyFont="1" applyFill="1" applyBorder="1" applyAlignment="1" applyProtection="1">
      <alignment horizontal="right" vertical="center"/>
      <protection locked="0"/>
    </xf>
    <xf numFmtId="6" fontId="6" fillId="20" borderId="8" xfId="0" applyNumberFormat="1" applyFont="1" applyFill="1" applyBorder="1" applyAlignment="1" applyProtection="1">
      <alignment wrapText="1"/>
      <protection locked="0"/>
    </xf>
    <xf numFmtId="6" fontId="7" fillId="20" borderId="8" xfId="0" applyNumberFormat="1" applyFont="1" applyFill="1" applyBorder="1" applyAlignment="1" applyProtection="1">
      <alignment wrapText="1"/>
      <protection locked="0"/>
    </xf>
    <xf numFmtId="172" fontId="6" fillId="20" borderId="8" xfId="2" applyNumberFormat="1" applyFont="1" applyFill="1" applyBorder="1" applyAlignment="1" applyProtection="1">
      <alignment wrapText="1"/>
      <protection locked="0"/>
    </xf>
    <xf numFmtId="168" fontId="120" fillId="20" borderId="8" xfId="0" applyNumberFormat="1" applyFont="1" applyFill="1" applyBorder="1" applyProtection="1">
      <protection locked="0"/>
    </xf>
    <xf numFmtId="185" fontId="120" fillId="20" borderId="0" xfId="0" applyNumberFormat="1" applyFont="1" applyFill="1" applyProtection="1">
      <protection locked="0"/>
    </xf>
    <xf numFmtId="185" fontId="17" fillId="21" borderId="0" xfId="1" applyNumberFormat="1" applyFont="1" applyFill="1"/>
    <xf numFmtId="0" fontId="0" fillId="21" borderId="0" xfId="0" applyFill="1"/>
    <xf numFmtId="165" fontId="32" fillId="21" borderId="0" xfId="0" applyNumberFormat="1" applyFont="1" applyFill="1" applyAlignment="1">
      <alignment horizontal="left"/>
    </xf>
    <xf numFmtId="0" fontId="32" fillId="21" borderId="0" xfId="0" applyFont="1" applyFill="1" applyAlignment="1">
      <alignment horizontal="left"/>
    </xf>
    <xf numFmtId="0" fontId="7" fillId="21" borderId="0" xfId="0" applyFont="1" applyFill="1" applyAlignment="1">
      <alignment horizontal="left"/>
    </xf>
    <xf numFmtId="165" fontId="32" fillId="20" borderId="8" xfId="0" applyNumberFormat="1" applyFont="1" applyFill="1" applyBorder="1" applyAlignment="1" applyProtection="1">
      <alignment horizontal="right"/>
      <protection locked="0"/>
    </xf>
    <xf numFmtId="8" fontId="32" fillId="20" borderId="8" xfId="0" applyNumberFormat="1" applyFont="1" applyFill="1" applyBorder="1" applyAlignment="1" applyProtection="1">
      <alignment horizontal="right"/>
      <protection locked="0"/>
    </xf>
    <xf numFmtId="183" fontId="32" fillId="20" borderId="8" xfId="0" applyNumberFormat="1" applyFont="1" applyFill="1" applyBorder="1" applyAlignment="1" applyProtection="1">
      <alignment horizontal="right"/>
      <protection locked="0"/>
    </xf>
    <xf numFmtId="176" fontId="32" fillId="20" borderId="8" xfId="0" applyNumberFormat="1" applyFont="1" applyFill="1" applyBorder="1" applyAlignment="1">
      <alignment horizontal="right"/>
    </xf>
    <xf numFmtId="6" fontId="32" fillId="20" borderId="8" xfId="0" applyNumberFormat="1" applyFont="1" applyFill="1" applyBorder="1" applyAlignment="1">
      <alignment horizontal="right"/>
    </xf>
    <xf numFmtId="176" fontId="32" fillId="20" borderId="8" xfId="0" applyNumberFormat="1" applyFont="1" applyFill="1" applyBorder="1" applyAlignment="1" applyProtection="1">
      <alignment horizontal="right"/>
      <protection locked="0"/>
    </xf>
    <xf numFmtId="6" fontId="32" fillId="20" borderId="8" xfId="0" applyNumberFormat="1" applyFont="1" applyFill="1" applyBorder="1" applyAlignment="1" applyProtection="1">
      <alignment horizontal="right"/>
      <protection locked="0"/>
    </xf>
    <xf numFmtId="0" fontId="90" fillId="20" borderId="0" xfId="0" applyNumberFormat="1" applyFont="1" applyFill="1" applyBorder="1" applyAlignment="1">
      <alignment horizontal="center" vertical="center"/>
    </xf>
    <xf numFmtId="3" fontId="32" fillId="20" borderId="33" xfId="0" applyNumberFormat="1" applyFont="1" applyFill="1" applyBorder="1" applyProtection="1">
      <protection locked="0"/>
    </xf>
    <xf numFmtId="0" fontId="32" fillId="20" borderId="49" xfId="0" applyFont="1" applyFill="1" applyBorder="1" applyProtection="1">
      <protection locked="0"/>
    </xf>
    <xf numFmtId="0" fontId="32" fillId="20" borderId="33" xfId="0" applyFont="1" applyFill="1" applyBorder="1" applyProtection="1">
      <protection locked="0"/>
    </xf>
    <xf numFmtId="3" fontId="32" fillId="20" borderId="13" xfId="0" applyNumberFormat="1" applyFont="1" applyFill="1" applyBorder="1" applyProtection="1">
      <protection locked="0"/>
    </xf>
    <xf numFmtId="0" fontId="32" fillId="20" borderId="7" xfId="0" applyFont="1" applyFill="1" applyBorder="1" applyProtection="1">
      <protection locked="0"/>
    </xf>
    <xf numFmtId="0" fontId="32" fillId="20" borderId="13" xfId="0" applyFont="1" applyFill="1" applyBorder="1" applyProtection="1">
      <protection locked="0"/>
    </xf>
    <xf numFmtId="3" fontId="32" fillId="20" borderId="7" xfId="0" applyNumberFormat="1" applyFont="1" applyFill="1" applyBorder="1" applyProtection="1">
      <protection locked="0"/>
    </xf>
    <xf numFmtId="0" fontId="32" fillId="20" borderId="0" xfId="0" applyFont="1" applyFill="1" applyBorder="1" applyAlignment="1" applyProtection="1">
      <alignment horizontal="left" wrapText="1"/>
    </xf>
    <xf numFmtId="3" fontId="32" fillId="20" borderId="50" xfId="0" applyNumberFormat="1" applyFont="1" applyFill="1" applyBorder="1" applyProtection="1">
      <protection locked="0"/>
    </xf>
    <xf numFmtId="0" fontId="32" fillId="20" borderId="23" xfId="0" applyFont="1" applyFill="1" applyBorder="1" applyProtection="1">
      <protection locked="0"/>
    </xf>
    <xf numFmtId="3" fontId="32" fillId="20" borderId="23" xfId="0" applyNumberFormat="1" applyFont="1" applyFill="1" applyBorder="1" applyProtection="1">
      <protection locked="0"/>
    </xf>
    <xf numFmtId="3" fontId="32" fillId="20" borderId="64" xfId="0" applyNumberFormat="1" applyFont="1" applyFill="1" applyBorder="1" applyAlignment="1" applyProtection="1">
      <alignment horizontal="center" vertical="center" wrapText="1"/>
      <protection locked="0"/>
    </xf>
    <xf numFmtId="3" fontId="32" fillId="20" borderId="65" xfId="0" applyNumberFormat="1" applyFont="1" applyFill="1" applyBorder="1" applyAlignment="1" applyProtection="1">
      <alignment horizontal="center" vertical="center" wrapText="1"/>
      <protection locked="0"/>
    </xf>
    <xf numFmtId="0" fontId="1" fillId="20" borderId="2" xfId="0" applyFont="1" applyFill="1" applyBorder="1" applyAlignment="1" applyProtection="1">
      <alignment horizontal="left" vertical="center" wrapText="1"/>
      <protection locked="0"/>
    </xf>
    <xf numFmtId="3" fontId="32" fillId="20" borderId="62" xfId="0" applyNumberFormat="1" applyFont="1" applyFill="1" applyBorder="1" applyAlignment="1" applyProtection="1">
      <alignment horizontal="center" vertical="center" wrapText="1"/>
      <protection locked="0"/>
    </xf>
    <xf numFmtId="3" fontId="32" fillId="20" borderId="14" xfId="0" applyNumberFormat="1" applyFont="1" applyFill="1" applyBorder="1" applyAlignment="1" applyProtection="1">
      <alignment horizontal="center" vertical="center" wrapText="1"/>
      <protection locked="0"/>
    </xf>
    <xf numFmtId="0" fontId="32" fillId="20" borderId="2" xfId="0" applyFont="1" applyFill="1" applyBorder="1" applyAlignment="1" applyProtection="1">
      <alignment horizontal="left" vertical="center" wrapText="1"/>
      <protection locked="0"/>
    </xf>
    <xf numFmtId="3" fontId="32" fillId="20" borderId="19" xfId="0" applyNumberFormat="1" applyFont="1" applyFill="1" applyBorder="1" applyAlignment="1" applyProtection="1">
      <alignment horizontal="center" vertical="center" wrapText="1"/>
      <protection locked="0"/>
    </xf>
    <xf numFmtId="3" fontId="32" fillId="20" borderId="20" xfId="0" applyNumberFormat="1" applyFont="1" applyFill="1" applyBorder="1" applyAlignment="1" applyProtection="1">
      <alignment horizontal="center" vertical="center" wrapText="1"/>
      <protection locked="0"/>
    </xf>
    <xf numFmtId="3" fontId="32" fillId="20" borderId="22" xfId="0" applyNumberFormat="1" applyFont="1" applyFill="1" applyBorder="1" applyAlignment="1" applyProtection="1">
      <alignment horizontal="center" vertical="center" wrapText="1"/>
      <protection locked="0"/>
    </xf>
    <xf numFmtId="0" fontId="32" fillId="20" borderId="58" xfId="0" applyFont="1" applyFill="1" applyBorder="1" applyAlignment="1" applyProtection="1">
      <alignment horizontal="left" vertical="center" wrapText="1"/>
      <protection locked="0"/>
    </xf>
    <xf numFmtId="3" fontId="32" fillId="20" borderId="58" xfId="0" applyNumberFormat="1" applyFont="1" applyFill="1" applyBorder="1" applyAlignment="1" applyProtection="1">
      <alignment horizontal="center" vertical="center" wrapText="1"/>
      <protection locked="0"/>
    </xf>
    <xf numFmtId="3" fontId="32" fillId="20" borderId="59" xfId="0" applyNumberFormat="1" applyFont="1" applyFill="1" applyBorder="1" applyAlignment="1" applyProtection="1">
      <alignment horizontal="center" vertical="center" wrapText="1"/>
      <protection locked="0"/>
    </xf>
    <xf numFmtId="3" fontId="32" fillId="20" borderId="54" xfId="0" applyNumberFormat="1" applyFont="1" applyFill="1" applyBorder="1" applyAlignment="1" applyProtection="1">
      <alignment horizontal="center" vertical="center" wrapText="1"/>
      <protection locked="0"/>
    </xf>
    <xf numFmtId="165" fontId="70" fillId="20" borderId="8" xfId="0" applyNumberFormat="1" applyFont="1" applyFill="1" applyBorder="1" applyAlignment="1" applyProtection="1">
      <alignment horizontal="center" wrapText="1"/>
      <protection locked="0"/>
    </xf>
    <xf numFmtId="165" fontId="70" fillId="20" borderId="8" xfId="0" applyNumberFormat="1" applyFont="1" applyFill="1" applyBorder="1" applyAlignment="1" applyProtection="1">
      <alignment horizontal="center"/>
      <protection locked="0"/>
    </xf>
    <xf numFmtId="165" fontId="32" fillId="20" borderId="8" xfId="0" applyNumberFormat="1" applyFont="1" applyFill="1" applyBorder="1" applyAlignment="1" applyProtection="1">
      <alignment horizontal="center" wrapText="1"/>
      <protection locked="0"/>
    </xf>
    <xf numFmtId="165" fontId="70" fillId="20" borderId="63" xfId="0" applyNumberFormat="1" applyFont="1" applyFill="1" applyBorder="1" applyAlignment="1" applyProtection="1">
      <alignment horizontal="center"/>
      <protection locked="0"/>
    </xf>
    <xf numFmtId="165" fontId="70" fillId="20" borderId="90" xfId="0" applyNumberFormat="1" applyFont="1" applyFill="1" applyBorder="1" applyAlignment="1" applyProtection="1">
      <alignment horizontal="center"/>
      <protection locked="0"/>
    </xf>
    <xf numFmtId="165" fontId="69" fillId="2" borderId="2" xfId="0" applyNumberFormat="1" applyFont="1" applyFill="1" applyBorder="1" applyAlignment="1">
      <alignment horizontal="center" wrapText="1"/>
    </xf>
    <xf numFmtId="165" fontId="69" fillId="2" borderId="2" xfId="0" applyNumberFormat="1" applyFont="1" applyFill="1" applyBorder="1" applyAlignment="1">
      <alignment horizontal="center"/>
    </xf>
    <xf numFmtId="165" fontId="70" fillId="2" borderId="2" xfId="0" applyNumberFormat="1" applyFont="1" applyFill="1" applyBorder="1" applyAlignment="1" applyProtection="1">
      <alignment horizontal="center"/>
      <protection locked="0"/>
    </xf>
    <xf numFmtId="165" fontId="70" fillId="20" borderId="14" xfId="0" applyNumberFormat="1" applyFont="1" applyFill="1" applyBorder="1" applyAlignment="1" applyProtection="1">
      <alignment horizontal="center"/>
      <protection locked="0"/>
    </xf>
    <xf numFmtId="165" fontId="70" fillId="2" borderId="2" xfId="0" applyNumberFormat="1" applyFont="1" applyFill="1" applyBorder="1" applyAlignment="1">
      <alignment horizontal="center"/>
    </xf>
    <xf numFmtId="6" fontId="1" fillId="20" borderId="8" xfId="0" applyNumberFormat="1" applyFont="1" applyFill="1" applyBorder="1" applyAlignment="1" applyProtection="1">
      <alignment vertical="center"/>
      <protection locked="0"/>
    </xf>
    <xf numFmtId="6" fontId="1" fillId="20" borderId="8" xfId="0" applyNumberFormat="1" applyFont="1" applyFill="1" applyBorder="1" applyProtection="1">
      <protection locked="0"/>
    </xf>
    <xf numFmtId="6" fontId="1" fillId="20" borderId="24" xfId="0" applyNumberFormat="1" applyFont="1" applyFill="1" applyBorder="1" applyProtection="1">
      <protection locked="0"/>
    </xf>
    <xf numFmtId="6" fontId="34" fillId="20" borderId="34" xfId="0" applyNumberFormat="1" applyFont="1" applyFill="1" applyBorder="1" applyProtection="1">
      <protection locked="0"/>
    </xf>
    <xf numFmtId="6" fontId="34" fillId="20" borderId="8" xfId="0" applyNumberFormat="1" applyFont="1" applyFill="1" applyBorder="1" applyProtection="1">
      <protection locked="0"/>
    </xf>
    <xf numFmtId="1" fontId="32" fillId="20" borderId="0" xfId="0" applyNumberFormat="1" applyFont="1" applyFill="1" applyBorder="1" applyAlignment="1" applyProtection="1">
      <alignment horizontal="left" vertical="top"/>
    </xf>
    <xf numFmtId="0" fontId="32" fillId="20" borderId="0" xfId="0" applyFont="1" applyFill="1" applyBorder="1" applyAlignment="1" applyProtection="1">
      <alignment horizontal="left" vertical="center" wrapText="1"/>
    </xf>
    <xf numFmtId="0" fontId="32" fillId="20" borderId="0" xfId="0" applyNumberFormat="1" applyFont="1" applyFill="1" applyBorder="1" applyAlignment="1" applyProtection="1">
      <alignment horizontal="left" vertical="top"/>
    </xf>
    <xf numFmtId="0" fontId="32" fillId="20" borderId="55" xfId="0" applyNumberFormat="1" applyFont="1" applyFill="1" applyBorder="1" applyAlignment="1" applyProtection="1">
      <alignment horizontal="left" vertical="top"/>
    </xf>
    <xf numFmtId="0" fontId="32" fillId="20" borderId="55" xfId="0" applyFont="1" applyFill="1" applyBorder="1" applyAlignment="1" applyProtection="1">
      <alignment horizontal="left" wrapText="1"/>
    </xf>
    <xf numFmtId="0" fontId="32" fillId="20" borderId="2" xfId="0" applyFont="1" applyFill="1" applyBorder="1" applyAlignment="1" applyProtection="1">
      <alignment horizontal="left" vertical="top"/>
    </xf>
    <xf numFmtId="0" fontId="6" fillId="20" borderId="0" xfId="0" applyFont="1" applyFill="1" applyBorder="1" applyAlignment="1">
      <alignment horizontal="right"/>
    </xf>
    <xf numFmtId="0" fontId="7" fillId="23" borderId="0" xfId="0" applyFont="1" applyFill="1"/>
    <xf numFmtId="0" fontId="17" fillId="23" borderId="0" xfId="0" applyFont="1" applyFill="1" applyBorder="1" applyAlignment="1">
      <alignment horizontal="center" vertical="center" wrapText="1"/>
    </xf>
    <xf numFmtId="0" fontId="32" fillId="23" borderId="14" xfId="0" applyFont="1" applyFill="1" applyBorder="1" applyAlignment="1" applyProtection="1">
      <alignment horizontal="left" vertical="center" wrapText="1"/>
    </xf>
    <xf numFmtId="6" fontId="32" fillId="23" borderId="4" xfId="0" applyNumberFormat="1" applyFont="1" applyFill="1" applyBorder="1" applyAlignment="1" applyProtection="1">
      <alignment vertical="center"/>
    </xf>
    <xf numFmtId="6" fontId="66" fillId="23" borderId="4" xfId="2" applyNumberFormat="1" applyFont="1" applyFill="1" applyBorder="1" applyAlignment="1" applyProtection="1">
      <alignment horizontal="right" vertical="center"/>
    </xf>
    <xf numFmtId="169" fontId="66" fillId="23" borderId="4" xfId="2" applyNumberFormat="1" applyFont="1" applyFill="1" applyBorder="1" applyAlignment="1" applyProtection="1">
      <alignment vertical="center" wrapText="1"/>
    </xf>
    <xf numFmtId="0" fontId="30" fillId="23" borderId="13" xfId="0" applyFont="1" applyFill="1" applyBorder="1" applyAlignment="1" applyProtection="1">
      <alignment horizontal="center" wrapText="1"/>
    </xf>
    <xf numFmtId="0" fontId="30" fillId="23" borderId="13" xfId="0" applyFont="1" applyFill="1" applyBorder="1" applyAlignment="1" applyProtection="1">
      <alignment horizontal="center" vertical="center" wrapText="1"/>
    </xf>
    <xf numFmtId="0" fontId="30" fillId="23" borderId="14" xfId="0" applyFont="1" applyFill="1" applyBorder="1" applyAlignment="1" applyProtection="1">
      <alignment horizontal="center" vertical="center" wrapText="1"/>
    </xf>
    <xf numFmtId="0" fontId="17" fillId="23" borderId="13" xfId="0" applyFont="1" applyFill="1" applyBorder="1" applyAlignment="1" applyProtection="1">
      <alignment horizontal="center" wrapText="1"/>
    </xf>
    <xf numFmtId="0" fontId="30" fillId="23" borderId="32" xfId="0" applyFont="1" applyFill="1" applyBorder="1" applyAlignment="1" applyProtection="1">
      <alignment horizontal="center" vertical="center" wrapText="1"/>
    </xf>
    <xf numFmtId="0" fontId="30" fillId="23" borderId="34" xfId="0" applyFont="1" applyFill="1" applyBorder="1" applyAlignment="1" applyProtection="1">
      <alignment horizontal="center" vertical="center" wrapText="1"/>
    </xf>
    <xf numFmtId="0" fontId="30" fillId="23" borderId="8" xfId="0" applyFont="1" applyFill="1" applyBorder="1" applyAlignment="1" applyProtection="1">
      <alignment horizontal="center" vertical="center" wrapText="1"/>
    </xf>
    <xf numFmtId="165" fontId="36" fillId="23" borderId="8" xfId="0" applyNumberFormat="1" applyFont="1" applyFill="1" applyBorder="1" applyAlignment="1">
      <alignment horizontal="right"/>
    </xf>
    <xf numFmtId="0" fontId="17" fillId="23" borderId="8" xfId="0" applyFont="1" applyFill="1" applyBorder="1" applyAlignment="1">
      <alignment horizontal="center" vertical="center"/>
    </xf>
    <xf numFmtId="0" fontId="17" fillId="23" borderId="8" xfId="0" applyFont="1" applyFill="1" applyBorder="1" applyAlignment="1">
      <alignment horizontal="center"/>
    </xf>
    <xf numFmtId="0" fontId="17" fillId="23" borderId="24" xfId="0" applyFont="1" applyFill="1" applyBorder="1" applyAlignment="1">
      <alignment horizontal="center"/>
    </xf>
    <xf numFmtId="0" fontId="17" fillId="23" borderId="34" xfId="0" applyFont="1" applyFill="1" applyBorder="1" applyAlignment="1">
      <alignment horizontal="center"/>
    </xf>
    <xf numFmtId="6" fontId="66" fillId="23" borderId="35" xfId="0" applyNumberFormat="1" applyFont="1" applyFill="1" applyBorder="1"/>
    <xf numFmtId="179" fontId="30" fillId="23" borderId="35" xfId="0" applyNumberFormat="1" applyFont="1" applyFill="1" applyBorder="1" applyAlignment="1">
      <alignment vertical="center"/>
    </xf>
    <xf numFmtId="0" fontId="32" fillId="23" borderId="0" xfId="0" applyNumberFormat="1" applyFont="1" applyFill="1" applyBorder="1" applyAlignment="1" applyProtection="1">
      <alignment horizontal="left" vertical="top"/>
    </xf>
    <xf numFmtId="0" fontId="32" fillId="23" borderId="0" xfId="0" applyFont="1" applyFill="1" applyBorder="1" applyAlignment="1" applyProtection="1">
      <alignment horizontal="left" wrapText="1"/>
    </xf>
    <xf numFmtId="0" fontId="7" fillId="2" borderId="8" xfId="0" applyFont="1" applyFill="1" applyBorder="1"/>
    <xf numFmtId="0" fontId="7" fillId="23" borderId="8" xfId="0" applyFont="1" applyFill="1" applyBorder="1"/>
    <xf numFmtId="0" fontId="7" fillId="20" borderId="8" xfId="0" applyFont="1" applyFill="1" applyBorder="1"/>
    <xf numFmtId="0" fontId="7" fillId="24" borderId="8" xfId="0" applyFont="1" applyFill="1" applyBorder="1"/>
    <xf numFmtId="0" fontId="3" fillId="2" borderId="0" xfId="0" applyFont="1" applyFill="1"/>
    <xf numFmtId="0" fontId="3" fillId="2" borderId="0" xfId="0" applyFont="1" applyFill="1" applyAlignment="1">
      <alignment horizontal="right" indent="1"/>
    </xf>
    <xf numFmtId="0" fontId="3" fillId="2" borderId="0" xfId="0" applyFont="1" applyFill="1" applyBorder="1" applyAlignment="1">
      <alignment horizontal="right" indent="1"/>
    </xf>
    <xf numFmtId="0" fontId="30" fillId="21" borderId="8" xfId="0" applyFont="1" applyFill="1" applyBorder="1" applyAlignment="1">
      <alignment vertical="center" wrapText="1"/>
    </xf>
    <xf numFmtId="0" fontId="30" fillId="21" borderId="10" xfId="0" applyFont="1" applyFill="1" applyBorder="1" applyAlignment="1">
      <alignment vertical="center" wrapText="1"/>
    </xf>
    <xf numFmtId="6" fontId="6" fillId="2" borderId="59" xfId="1" applyNumberFormat="1" applyFont="1" applyFill="1" applyBorder="1" applyAlignment="1" applyProtection="1">
      <alignment horizontal="right"/>
      <protection locked="0"/>
    </xf>
    <xf numFmtId="6" fontId="32" fillId="20" borderId="8" xfId="1" applyNumberFormat="1" applyFont="1" applyFill="1" applyBorder="1" applyAlignment="1" applyProtection="1">
      <alignment horizontal="right"/>
      <protection locked="0"/>
    </xf>
    <xf numFmtId="6" fontId="1"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protection locked="0"/>
    </xf>
    <xf numFmtId="6" fontId="70" fillId="20" borderId="8" xfId="1" applyNumberFormat="1" applyFont="1" applyFill="1" applyBorder="1" applyAlignment="1" applyProtection="1">
      <alignment horizontal="right"/>
    </xf>
    <xf numFmtId="6" fontId="32" fillId="20" borderId="8" xfId="1" applyNumberFormat="1" applyFont="1" applyFill="1" applyBorder="1" applyAlignment="1" applyProtection="1">
      <alignment horizontal="right"/>
    </xf>
    <xf numFmtId="6" fontId="69" fillId="20" borderId="8" xfId="1" applyNumberFormat="1" applyFont="1" applyFill="1" applyBorder="1" applyAlignment="1" applyProtection="1">
      <alignment horizontal="right"/>
    </xf>
    <xf numFmtId="6" fontId="69" fillId="0" borderId="8" xfId="1" applyNumberFormat="1" applyFont="1" applyFill="1" applyBorder="1" applyAlignment="1" applyProtection="1">
      <alignment horizontal="right"/>
      <protection locked="0"/>
    </xf>
    <xf numFmtId="6" fontId="116" fillId="20" borderId="8" xfId="1" applyNumberFormat="1" applyFont="1" applyFill="1" applyBorder="1" applyAlignment="1" applyProtection="1">
      <alignment horizontal="right"/>
      <protection locked="0"/>
    </xf>
    <xf numFmtId="0" fontId="144" fillId="2" borderId="0" xfId="0" applyFont="1" applyFill="1" applyAlignment="1">
      <alignment horizontal="right"/>
    </xf>
    <xf numFmtId="187" fontId="32" fillId="16" borderId="0" xfId="11" applyNumberFormat="1" applyFont="1" applyFill="1" applyBorder="1" applyAlignment="1">
      <alignment horizontal="center"/>
    </xf>
    <xf numFmtId="185" fontId="120" fillId="21" borderId="0" xfId="0" applyNumberFormat="1" applyFont="1" applyFill="1" applyProtection="1">
      <protection locked="0"/>
    </xf>
    <xf numFmtId="185" fontId="120" fillId="20" borderId="8" xfId="0" applyNumberFormat="1" applyFont="1" applyFill="1" applyBorder="1" applyProtection="1">
      <protection locked="0"/>
    </xf>
    <xf numFmtId="165" fontId="54" fillId="2" borderId="0" xfId="0" applyNumberFormat="1" applyFont="1" applyFill="1" applyBorder="1" applyAlignment="1">
      <alignment vertical="top"/>
    </xf>
    <xf numFmtId="6" fontId="1" fillId="0" borderId="8" xfId="0" applyNumberFormat="1" applyFont="1" applyFill="1" applyBorder="1" applyProtection="1">
      <protection locked="0"/>
    </xf>
    <xf numFmtId="0" fontId="1" fillId="0" borderId="0" xfId="0" applyFont="1" applyFill="1"/>
    <xf numFmtId="0" fontId="35" fillId="0" borderId="0" xfId="0" applyFont="1" applyFill="1"/>
    <xf numFmtId="0" fontId="30" fillId="0" borderId="0" xfId="0" applyFont="1" applyFill="1"/>
    <xf numFmtId="0" fontId="34" fillId="0" borderId="0" xfId="0" applyFont="1" applyFill="1"/>
    <xf numFmtId="6" fontId="36" fillId="0" borderId="8" xfId="0" applyNumberFormat="1" applyFont="1" applyFill="1" applyBorder="1"/>
    <xf numFmtId="0" fontId="10" fillId="0" borderId="0" xfId="0" applyFont="1" applyFill="1"/>
    <xf numFmtId="0" fontId="1" fillId="3" borderId="0" xfId="0" applyFont="1" applyFill="1" applyAlignment="1">
      <alignment horizontal="left" vertical="center" wrapText="1"/>
    </xf>
    <xf numFmtId="6" fontId="69" fillId="0" borderId="0" xfId="0" applyNumberFormat="1" applyFont="1" applyFill="1" applyAlignment="1">
      <alignment vertical="center"/>
    </xf>
    <xf numFmtId="0" fontId="17" fillId="2" borderId="0" xfId="0" applyFont="1" applyFill="1" applyBorder="1" applyAlignment="1">
      <alignment horizontal="left" wrapText="1"/>
    </xf>
    <xf numFmtId="0" fontId="1" fillId="14" borderId="0" xfId="0" applyFont="1" applyFill="1" applyBorder="1" applyAlignment="1" applyProtection="1">
      <alignment horizontal="left" wrapText="1"/>
    </xf>
    <xf numFmtId="0" fontId="1" fillId="14" borderId="0" xfId="0" applyFont="1" applyFill="1" applyBorder="1" applyAlignment="1" applyProtection="1">
      <alignment horizontal="left" vertical="center" wrapText="1"/>
    </xf>
    <xf numFmtId="0" fontId="17" fillId="2" borderId="24" xfId="0" applyFont="1" applyFill="1" applyBorder="1" applyAlignment="1" applyProtection="1">
      <alignment horizontal="center" vertical="center"/>
    </xf>
    <xf numFmtId="0" fontId="17" fillId="3" borderId="34" xfId="0" applyFont="1" applyFill="1" applyBorder="1" applyAlignment="1" applyProtection="1">
      <alignment horizontal="center" vertical="center"/>
    </xf>
    <xf numFmtId="0" fontId="5" fillId="2" borderId="8" xfId="0" applyFont="1" applyFill="1" applyBorder="1" applyAlignment="1" applyProtection="1">
      <alignment horizontal="left" wrapText="1"/>
    </xf>
    <xf numFmtId="0" fontId="5" fillId="2" borderId="8" xfId="0" applyFont="1" applyFill="1" applyBorder="1" applyAlignment="1" applyProtection="1">
      <alignment horizontal="left"/>
      <protection locked="0"/>
    </xf>
    <xf numFmtId="0" fontId="5" fillId="2" borderId="8" xfId="0" applyFont="1" applyFill="1" applyBorder="1" applyAlignment="1" applyProtection="1">
      <alignment horizontal="left"/>
    </xf>
    <xf numFmtId="0" fontId="5" fillId="2" borderId="8" xfId="0" applyFont="1" applyFill="1" applyBorder="1" applyAlignment="1" applyProtection="1">
      <alignment horizontal="center"/>
    </xf>
    <xf numFmtId="0" fontId="6" fillId="2" borderId="8" xfId="0" applyFont="1" applyFill="1" applyBorder="1" applyProtection="1"/>
    <xf numFmtId="0" fontId="1" fillId="25" borderId="14" xfId="0" applyFont="1" applyFill="1" applyBorder="1" applyAlignment="1" applyProtection="1">
      <alignment horizontal="left" vertical="center" wrapText="1"/>
    </xf>
    <xf numFmtId="0" fontId="1" fillId="3" borderId="14" xfId="0" applyFont="1" applyFill="1" applyBorder="1" applyAlignment="1" applyProtection="1">
      <alignment horizontal="left" vertical="center" wrapText="1"/>
    </xf>
    <xf numFmtId="0" fontId="32" fillId="25" borderId="8" xfId="0" applyFont="1" applyFill="1" applyBorder="1" applyAlignment="1" applyProtection="1">
      <alignment horizontal="center" vertical="top"/>
    </xf>
    <xf numFmtId="0" fontId="1" fillId="8" borderId="14" xfId="0" applyFont="1" applyFill="1" applyBorder="1" applyAlignment="1" applyProtection="1">
      <alignment horizontal="left" vertical="center" wrapText="1"/>
    </xf>
    <xf numFmtId="0" fontId="1" fillId="10" borderId="14" xfId="0" applyFont="1" applyFill="1" applyBorder="1" applyAlignment="1" applyProtection="1">
      <alignment horizontal="left" vertical="center" wrapText="1"/>
    </xf>
    <xf numFmtId="0" fontId="1" fillId="20" borderId="14" xfId="0" applyFont="1" applyFill="1" applyBorder="1" applyAlignment="1" applyProtection="1">
      <alignment horizontal="left" vertical="center" wrapText="1"/>
    </xf>
    <xf numFmtId="0" fontId="1" fillId="10" borderId="0" xfId="0" applyFont="1" applyFill="1" applyBorder="1" applyAlignment="1" applyProtection="1">
      <alignment horizontal="left" vertical="center" wrapText="1"/>
    </xf>
    <xf numFmtId="0" fontId="1" fillId="10" borderId="0" xfId="0" applyFont="1" applyFill="1" applyBorder="1" applyAlignment="1" applyProtection="1">
      <alignment horizontal="left" vertical="top"/>
    </xf>
    <xf numFmtId="0" fontId="1" fillId="0" borderId="8" xfId="0" applyFont="1" applyFill="1" applyBorder="1" applyAlignment="1" applyProtection="1">
      <alignment horizontal="center" vertical="center"/>
      <protection locked="0"/>
    </xf>
    <xf numFmtId="0" fontId="1" fillId="10" borderId="0" xfId="0" applyFont="1" applyFill="1" applyBorder="1" applyAlignment="1" applyProtection="1">
      <alignment horizontal="left" wrapText="1"/>
    </xf>
    <xf numFmtId="0" fontId="1" fillId="3" borderId="0" xfId="0" applyNumberFormat="1" applyFont="1" applyFill="1" applyBorder="1" applyAlignment="1" applyProtection="1">
      <alignment horizontal="left" vertical="top"/>
    </xf>
    <xf numFmtId="0" fontId="1" fillId="3" borderId="0" xfId="0" applyFont="1" applyFill="1" applyBorder="1" applyAlignment="1" applyProtection="1">
      <alignment horizontal="left" wrapText="1"/>
    </xf>
    <xf numFmtId="6" fontId="1" fillId="2" borderId="0" xfId="0" applyNumberFormat="1" applyFont="1" applyFill="1" applyAlignment="1">
      <alignment horizontal="left" vertical="center" wrapText="1"/>
    </xf>
    <xf numFmtId="1" fontId="1" fillId="14" borderId="0" xfId="0" applyNumberFormat="1" applyFont="1" applyFill="1" applyBorder="1" applyAlignment="1" applyProtection="1">
      <alignment horizontal="left" vertical="top"/>
    </xf>
    <xf numFmtId="0" fontId="1" fillId="3" borderId="2" xfId="0" applyFont="1" applyFill="1" applyBorder="1" applyAlignment="1" applyProtection="1">
      <alignment horizontal="left" vertical="top"/>
    </xf>
    <xf numFmtId="0" fontId="31" fillId="0" borderId="0" xfId="0" applyFont="1" applyFill="1" applyAlignment="1">
      <alignment horizontal="left" wrapText="1" indent="2"/>
    </xf>
    <xf numFmtId="0" fontId="0" fillId="0" borderId="0" xfId="0" applyFill="1"/>
    <xf numFmtId="0" fontId="1" fillId="26" borderId="14" xfId="0" applyFont="1" applyFill="1" applyBorder="1" applyAlignment="1" applyProtection="1">
      <alignment horizontal="left" vertical="center" wrapText="1"/>
    </xf>
    <xf numFmtId="6" fontId="32" fillId="28" borderId="39" xfId="0" applyNumberFormat="1" applyFont="1" applyFill="1" applyBorder="1" applyAlignment="1">
      <alignment horizontal="right"/>
    </xf>
    <xf numFmtId="0" fontId="6" fillId="28" borderId="0" xfId="0" applyFont="1" applyFill="1"/>
    <xf numFmtId="0" fontId="6" fillId="28" borderId="0" xfId="0" applyFont="1" applyFill="1" applyBorder="1"/>
    <xf numFmtId="0" fontId="32" fillId="24" borderId="8" xfId="0" applyFont="1" applyFill="1" applyBorder="1" applyAlignment="1" applyProtection="1">
      <alignment horizontal="center" vertical="top"/>
    </xf>
    <xf numFmtId="0" fontId="32" fillId="24" borderId="8" xfId="0" applyFont="1" applyFill="1" applyBorder="1" applyAlignment="1" applyProtection="1">
      <alignment horizontal="center"/>
    </xf>
    <xf numFmtId="0" fontId="32" fillId="27" borderId="8" xfId="0" applyFont="1" applyFill="1" applyBorder="1" applyAlignment="1" applyProtection="1">
      <alignment horizontal="center" vertical="top"/>
    </xf>
    <xf numFmtId="0" fontId="1" fillId="24" borderId="8" xfId="0" applyFont="1" applyFill="1" applyBorder="1" applyAlignment="1" applyProtection="1">
      <alignment horizontal="center" vertical="top"/>
    </xf>
    <xf numFmtId="165" fontId="30" fillId="0" borderId="0" xfId="0" applyNumberFormat="1" applyFont="1" applyFill="1" applyBorder="1" applyAlignment="1">
      <alignment horizontal="center" vertical="center" wrapText="1"/>
    </xf>
    <xf numFmtId="0" fontId="147" fillId="2" borderId="0" xfId="0" applyFont="1" applyFill="1" applyBorder="1" applyAlignment="1">
      <alignment horizontal="left" vertical="top"/>
    </xf>
    <xf numFmtId="0" fontId="3" fillId="2" borderId="0" xfId="0" applyFont="1" applyFill="1" applyBorder="1" applyAlignment="1">
      <alignment horizontal="left" vertical="center" wrapText="1"/>
    </xf>
    <xf numFmtId="6" fontId="17" fillId="0" borderId="4" xfId="1" applyNumberFormat="1" applyFont="1" applyFill="1" applyBorder="1" applyAlignment="1">
      <alignment horizontal="center" vertical="center" wrapText="1"/>
    </xf>
    <xf numFmtId="165" fontId="32" fillId="2" borderId="0" xfId="0" applyNumberFormat="1" applyFont="1" applyFill="1" applyBorder="1" applyAlignment="1"/>
    <xf numFmtId="165" fontId="35" fillId="0" borderId="0" xfId="0" applyNumberFormat="1" applyFont="1" applyFill="1" applyBorder="1" applyAlignment="1">
      <alignment horizontal="center" vertical="center" wrapText="1"/>
    </xf>
    <xf numFmtId="0" fontId="17" fillId="2" borderId="0" xfId="0" applyFont="1" applyFill="1" applyBorder="1" applyAlignment="1">
      <alignment horizontal="left" vertical="center"/>
    </xf>
    <xf numFmtId="0" fontId="7" fillId="2" borderId="0" xfId="0" applyFont="1" applyFill="1" applyBorder="1" applyAlignment="1">
      <alignment horizontal="left" vertical="center"/>
    </xf>
    <xf numFmtId="0" fontId="17" fillId="2" borderId="0" xfId="11" applyNumberFormat="1" applyFont="1" applyFill="1" applyBorder="1" applyAlignment="1">
      <alignment horizontal="left" vertical="center" wrapText="1"/>
    </xf>
    <xf numFmtId="0" fontId="8" fillId="2" borderId="0" xfId="0" applyFont="1" applyFill="1" applyBorder="1" applyAlignment="1">
      <alignment horizontal="left" vertical="center"/>
    </xf>
    <xf numFmtId="165" fontId="7" fillId="2" borderId="0" xfId="0" applyNumberFormat="1" applyFont="1" applyFill="1" applyBorder="1" applyAlignment="1"/>
    <xf numFmtId="165" fontId="30" fillId="0" borderId="0" xfId="0" applyNumberFormat="1" applyFont="1" applyFill="1" applyBorder="1" applyAlignment="1">
      <alignment horizontal="left" vertical="center" wrapText="1"/>
    </xf>
    <xf numFmtId="165" fontId="32" fillId="0" borderId="0" xfId="0" applyNumberFormat="1" applyFont="1" applyFill="1" applyBorder="1" applyAlignment="1"/>
    <xf numFmtId="165" fontId="32" fillId="0" borderId="0" xfId="0" applyNumberFormat="1" applyFont="1" applyFill="1" applyBorder="1" applyAlignment="1">
      <alignment horizontal="left"/>
    </xf>
    <xf numFmtId="165" fontId="32" fillId="0" borderId="0" xfId="0" applyNumberFormat="1" applyFont="1" applyFill="1" applyBorder="1" applyAlignment="1">
      <alignment vertical="center"/>
    </xf>
    <xf numFmtId="165" fontId="32" fillId="0" borderId="0" xfId="0" applyNumberFormat="1" applyFont="1" applyFill="1" applyBorder="1" applyAlignment="1" applyProtection="1">
      <alignment horizontal="right"/>
      <protection locked="0"/>
    </xf>
    <xf numFmtId="165" fontId="32" fillId="0" borderId="0" xfId="0" applyNumberFormat="1" applyFont="1" applyFill="1" applyBorder="1" applyAlignment="1">
      <alignment horizontal="left" vertical="center"/>
    </xf>
    <xf numFmtId="175" fontId="30" fillId="0" borderId="0" xfId="0" applyNumberFormat="1" applyFont="1" applyFill="1" applyBorder="1" applyAlignment="1">
      <alignment horizontal="center" vertical="center" wrapText="1"/>
    </xf>
    <xf numFmtId="175" fontId="32" fillId="0" borderId="0" xfId="0" applyNumberFormat="1" applyFont="1" applyFill="1" applyBorder="1" applyAlignment="1">
      <alignment horizontal="left" vertical="center"/>
    </xf>
    <xf numFmtId="165" fontId="7" fillId="0" borderId="0" xfId="0" applyNumberFormat="1" applyFont="1" applyFill="1" applyBorder="1" applyAlignment="1"/>
    <xf numFmtId="165" fontId="7" fillId="0" borderId="0" xfId="0" applyNumberFormat="1" applyFont="1" applyFill="1" applyBorder="1" applyAlignment="1">
      <alignment horizontal="left"/>
    </xf>
    <xf numFmtId="165" fontId="70" fillId="20" borderId="11" xfId="0" applyNumberFormat="1" applyFont="1" applyFill="1" applyBorder="1" applyAlignment="1" applyProtection="1">
      <alignment horizontal="center"/>
      <protection locked="0"/>
    </xf>
    <xf numFmtId="0" fontId="31" fillId="0" borderId="0" xfId="0" applyFont="1" applyAlignment="1">
      <alignment horizontal="left" vertical="top" wrapText="1" indent="2"/>
    </xf>
    <xf numFmtId="6" fontId="66" fillId="2" borderId="4" xfId="0" applyNumberFormat="1" applyFont="1" applyFill="1" applyBorder="1" applyAlignment="1" applyProtection="1">
      <alignment horizontal="right" vertical="center"/>
    </xf>
    <xf numFmtId="0" fontId="0" fillId="0" borderId="0" xfId="0" applyFill="1" applyAlignment="1">
      <alignment horizontal="left"/>
    </xf>
    <xf numFmtId="0" fontId="70" fillId="0" borderId="0" xfId="0" applyFont="1" applyFill="1" applyAlignment="1">
      <alignment horizontal="left" wrapText="1"/>
    </xf>
    <xf numFmtId="6" fontId="69" fillId="0" borderId="0" xfId="0" applyNumberFormat="1" applyFont="1" applyFill="1"/>
    <xf numFmtId="6" fontId="70" fillId="0" borderId="0" xfId="0" applyNumberFormat="1" applyFont="1" applyFill="1"/>
    <xf numFmtId="0" fontId="70" fillId="0" borderId="0" xfId="0" applyFont="1" applyFill="1"/>
    <xf numFmtId="0" fontId="121" fillId="0" borderId="0" xfId="0" applyFont="1" applyFill="1" applyBorder="1" applyAlignment="1">
      <alignment horizontal="left"/>
    </xf>
    <xf numFmtId="0" fontId="1" fillId="2" borderId="8" xfId="0" applyFont="1" applyFill="1" applyBorder="1" applyAlignment="1" applyProtection="1">
      <alignment horizontal="left" vertical="center"/>
      <protection locked="0"/>
    </xf>
    <xf numFmtId="0" fontId="1" fillId="0" borderId="8" xfId="0" applyFont="1" applyFill="1" applyBorder="1" applyAlignment="1" applyProtection="1">
      <alignment horizontal="left" vertical="center"/>
      <protection locked="0"/>
    </xf>
    <xf numFmtId="0" fontId="149" fillId="0" borderId="0" xfId="0" applyFont="1" applyAlignment="1">
      <alignment horizontal="left" wrapText="1" indent="2"/>
    </xf>
    <xf numFmtId="0" fontId="1" fillId="2" borderId="0" xfId="0" applyFont="1" applyFill="1" applyBorder="1" applyAlignment="1">
      <alignment horizontal="left" wrapText="1"/>
    </xf>
    <xf numFmtId="0" fontId="144" fillId="2" borderId="0" xfId="0" applyFont="1" applyFill="1" applyAlignment="1">
      <alignment horizontal="left"/>
    </xf>
    <xf numFmtId="0" fontId="8" fillId="21" borderId="0" xfId="0" applyFont="1" applyFill="1" applyBorder="1"/>
    <xf numFmtId="0" fontId="7" fillId="21" borderId="0" xfId="0" applyFont="1" applyFill="1" applyBorder="1"/>
    <xf numFmtId="165" fontId="30" fillId="21" borderId="0" xfId="0" applyNumberFormat="1" applyFont="1" applyFill="1" applyBorder="1" applyAlignment="1">
      <alignment horizontal="center" vertical="center" wrapText="1"/>
    </xf>
    <xf numFmtId="0" fontId="17" fillId="21" borderId="0" xfId="0" applyNumberFormat="1" applyFont="1" applyFill="1" applyBorder="1" applyAlignment="1">
      <alignment horizontal="center"/>
    </xf>
    <xf numFmtId="0" fontId="7" fillId="21" borderId="0" xfId="0" applyNumberFormat="1" applyFont="1" applyFill="1" applyBorder="1" applyAlignment="1">
      <alignment horizontal="center"/>
    </xf>
    <xf numFmtId="0" fontId="7" fillId="21" borderId="0" xfId="0" applyNumberFormat="1" applyFont="1" applyFill="1" applyAlignment="1">
      <alignment horizontal="center"/>
    </xf>
    <xf numFmtId="0" fontId="35" fillId="21" borderId="0" xfId="0" applyFont="1" applyFill="1" applyBorder="1" applyAlignment="1">
      <alignment horizontal="center" vertical="center" wrapText="1"/>
    </xf>
    <xf numFmtId="39" fontId="32" fillId="21" borderId="0" xfId="0" applyNumberFormat="1" applyFont="1" applyFill="1" applyBorder="1" applyProtection="1">
      <protection locked="0"/>
    </xf>
    <xf numFmtId="0" fontId="120" fillId="21" borderId="0" xfId="0" applyFont="1" applyFill="1" applyBorder="1" applyProtection="1">
      <protection locked="0"/>
    </xf>
    <xf numFmtId="0" fontId="120" fillId="21" borderId="0" xfId="0" applyFont="1" applyFill="1" applyBorder="1"/>
    <xf numFmtId="0" fontId="34" fillId="21" borderId="0" xfId="0" applyFont="1" applyFill="1"/>
    <xf numFmtId="0" fontId="7" fillId="21" borderId="0" xfId="0" applyFont="1" applyFill="1" applyBorder="1" applyProtection="1">
      <protection locked="0"/>
    </xf>
    <xf numFmtId="0" fontId="17" fillId="0" borderId="8" xfId="0" applyFont="1" applyFill="1" applyBorder="1" applyAlignment="1">
      <alignment horizontal="center" wrapText="1"/>
    </xf>
    <xf numFmtId="0" fontId="17" fillId="0" borderId="8" xfId="0" applyFont="1" applyBorder="1" applyAlignment="1">
      <alignment horizontal="center"/>
    </xf>
    <xf numFmtId="188" fontId="7" fillId="2" borderId="0" xfId="0" applyNumberFormat="1" applyFont="1" applyFill="1" applyAlignment="1">
      <alignment horizontal="left"/>
    </xf>
    <xf numFmtId="6" fontId="1" fillId="20" borderId="8" xfId="0" applyNumberFormat="1" applyFont="1" applyFill="1" applyBorder="1" applyAlignment="1" applyProtection="1">
      <alignment horizontal="right"/>
      <protection locked="0"/>
    </xf>
    <xf numFmtId="165" fontId="1" fillId="13" borderId="8" xfId="0" applyNumberFormat="1" applyFont="1" applyFill="1" applyBorder="1" applyAlignment="1" applyProtection="1">
      <alignment horizontal="right"/>
      <protection locked="0"/>
    </xf>
    <xf numFmtId="165" fontId="1" fillId="20" borderId="8" xfId="0" applyNumberFormat="1" applyFont="1" applyFill="1" applyBorder="1" applyAlignment="1" applyProtection="1">
      <alignment horizontal="right"/>
      <protection locked="0"/>
    </xf>
    <xf numFmtId="43" fontId="1" fillId="20" borderId="8" xfId="0" applyNumberFormat="1" applyFont="1" applyFill="1" applyBorder="1" applyAlignment="1" applyProtection="1">
      <alignment horizontal="right"/>
      <protection locked="0"/>
    </xf>
    <xf numFmtId="169" fontId="1" fillId="20" borderId="8" xfId="0" applyNumberFormat="1" applyFont="1" applyFill="1" applyBorder="1" applyAlignment="1" applyProtection="1">
      <alignment horizontal="right"/>
      <protection locked="0"/>
    </xf>
    <xf numFmtId="167" fontId="7" fillId="2" borderId="0" xfId="0" applyNumberFormat="1" applyFont="1" applyFill="1" applyAlignment="1">
      <alignment horizontal="left"/>
    </xf>
    <xf numFmtId="165" fontId="66" fillId="2" borderId="0" xfId="0" applyNumberFormat="1" applyFont="1" applyFill="1" applyBorder="1" applyAlignment="1"/>
    <xf numFmtId="0" fontId="61" fillId="2" borderId="0" xfId="0" applyFont="1" applyFill="1" applyAlignment="1">
      <alignment horizontal="left" vertical="center"/>
    </xf>
    <xf numFmtId="175" fontId="1" fillId="2" borderId="8" xfId="0" applyNumberFormat="1" applyFont="1" applyFill="1" applyBorder="1" applyAlignment="1">
      <alignment horizontal="left"/>
    </xf>
    <xf numFmtId="165" fontId="1" fillId="2" borderId="0" xfId="0" applyNumberFormat="1" applyFont="1" applyFill="1" applyAlignment="1">
      <alignment horizontal="left"/>
    </xf>
    <xf numFmtId="165" fontId="6" fillId="2" borderId="0" xfId="0" applyNumberFormat="1" applyFont="1" applyFill="1" applyBorder="1" applyAlignment="1">
      <alignment horizontal="left"/>
    </xf>
    <xf numFmtId="0" fontId="17" fillId="0" borderId="8" xfId="0" applyNumberFormat="1" applyFont="1" applyFill="1" applyBorder="1" applyAlignment="1">
      <alignment horizontal="center" wrapText="1"/>
    </xf>
    <xf numFmtId="0" fontId="17" fillId="0" borderId="8" xfId="0" applyNumberFormat="1" applyFont="1" applyFill="1" applyBorder="1" applyAlignment="1">
      <alignment horizontal="left" wrapText="1"/>
    </xf>
    <xf numFmtId="0" fontId="7" fillId="2" borderId="8" xfId="0" applyFont="1" applyFill="1" applyBorder="1" applyAlignment="1">
      <alignment horizontal="left"/>
    </xf>
    <xf numFmtId="3" fontId="1" fillId="2" borderId="0" xfId="0" quotePrefix="1" applyNumberFormat="1" applyFont="1" applyFill="1" applyBorder="1" applyAlignment="1"/>
    <xf numFmtId="165" fontId="90" fillId="20" borderId="8" xfId="0" applyNumberFormat="1" applyFont="1" applyFill="1" applyBorder="1" applyAlignment="1" applyProtection="1">
      <alignment horizontal="left"/>
      <protection locked="0"/>
    </xf>
    <xf numFmtId="0" fontId="30" fillId="21" borderId="6" xfId="0" applyFont="1" applyFill="1" applyBorder="1" applyAlignment="1" applyProtection="1">
      <alignment vertical="center" wrapText="1"/>
    </xf>
    <xf numFmtId="0" fontId="30" fillId="21" borderId="8" xfId="0" applyFont="1" applyFill="1" applyBorder="1" applyAlignment="1" applyProtection="1">
      <alignment vertical="center" wrapText="1"/>
    </xf>
    <xf numFmtId="0" fontId="146" fillId="0" borderId="0" xfId="0" applyFont="1" applyFill="1" applyBorder="1"/>
    <xf numFmtId="10" fontId="36" fillId="2" borderId="0" xfId="11" applyNumberFormat="1" applyFont="1" applyFill="1" applyBorder="1" applyAlignment="1">
      <alignment horizontal="center"/>
    </xf>
    <xf numFmtId="6" fontId="1" fillId="2" borderId="0" xfId="0" applyNumberFormat="1" applyFont="1" applyFill="1"/>
    <xf numFmtId="0" fontId="150" fillId="24" borderId="0" xfId="0" applyFont="1" applyFill="1" applyAlignment="1">
      <alignment horizontal="center" wrapText="1"/>
    </xf>
    <xf numFmtId="0" fontId="150" fillId="24" borderId="0" xfId="0" applyFont="1" applyFill="1" applyAlignment="1">
      <alignment vertical="center" wrapText="1"/>
    </xf>
    <xf numFmtId="0" fontId="70" fillId="0" borderId="8" xfId="0" applyFont="1" applyFill="1" applyBorder="1" applyAlignment="1" applyProtection="1">
      <alignment horizontal="center" vertical="center"/>
    </xf>
    <xf numFmtId="165" fontId="17" fillId="2" borderId="8" xfId="0" applyNumberFormat="1" applyFont="1" applyFill="1" applyBorder="1" applyAlignment="1">
      <alignment horizontal="left"/>
    </xf>
    <xf numFmtId="0" fontId="17" fillId="23" borderId="109" xfId="0" applyFont="1" applyFill="1" applyBorder="1" applyAlignment="1" applyProtection="1">
      <alignment horizontal="center" wrapText="1"/>
    </xf>
    <xf numFmtId="0" fontId="17" fillId="23" borderId="7" xfId="0" applyFont="1" applyFill="1" applyBorder="1" applyAlignment="1" applyProtection="1">
      <alignment horizontal="center" wrapText="1"/>
    </xf>
    <xf numFmtId="0" fontId="17" fillId="23" borderId="65" xfId="0" applyFont="1" applyFill="1" applyBorder="1" applyAlignment="1" applyProtection="1">
      <alignment horizontal="center" wrapText="1"/>
    </xf>
    <xf numFmtId="0" fontId="31" fillId="0" borderId="0" xfId="13" applyFont="1" applyFill="1" applyAlignment="1">
      <alignment horizontal="left" wrapText="1" indent="2"/>
    </xf>
    <xf numFmtId="0" fontId="18" fillId="22" borderId="105" xfId="0" applyFont="1" applyFill="1" applyBorder="1" applyAlignment="1" applyProtection="1">
      <alignment vertical="center"/>
      <protection locked="0"/>
    </xf>
    <xf numFmtId="177" fontId="18" fillId="22" borderId="105" xfId="0" applyNumberFormat="1" applyFont="1" applyFill="1" applyBorder="1" applyAlignment="1" applyProtection="1">
      <alignment horizontal="left" vertical="center"/>
      <protection locked="0"/>
    </xf>
    <xf numFmtId="0" fontId="32" fillId="0" borderId="8" xfId="0" applyNumberFormat="1" applyFont="1" applyBorder="1" applyAlignment="1" applyProtection="1">
      <alignment horizontal="left" wrapText="1"/>
    </xf>
    <xf numFmtId="6" fontId="30" fillId="0" borderId="8" xfId="0" applyNumberFormat="1" applyFont="1" applyBorder="1" applyAlignment="1" applyProtection="1">
      <alignment horizontal="center"/>
    </xf>
    <xf numFmtId="6" fontId="36" fillId="0" borderId="8" xfId="0" applyNumberFormat="1" applyFont="1" applyFill="1" applyBorder="1" applyAlignment="1" applyProtection="1">
      <alignment horizontal="right"/>
    </xf>
    <xf numFmtId="6" fontId="118" fillId="2" borderId="8" xfId="0" applyNumberFormat="1" applyFont="1" applyFill="1" applyBorder="1" applyAlignment="1" applyProtection="1">
      <alignment horizontal="right"/>
    </xf>
    <xf numFmtId="6" fontId="32" fillId="2" borderId="8" xfId="0" applyNumberFormat="1" applyFont="1" applyFill="1" applyBorder="1" applyAlignment="1" applyProtection="1">
      <alignment horizontal="right"/>
    </xf>
    <xf numFmtId="6" fontId="32" fillId="2" borderId="0" xfId="0" applyNumberFormat="1" applyFont="1" applyFill="1" applyAlignment="1" applyProtection="1">
      <alignment horizontal="right"/>
    </xf>
    <xf numFmtId="3" fontId="32" fillId="20" borderId="8" xfId="0" applyNumberFormat="1" applyFont="1" applyFill="1" applyBorder="1" applyAlignment="1" applyProtection="1">
      <alignment horizontal="center"/>
      <protection locked="0"/>
    </xf>
    <xf numFmtId="4" fontId="76" fillId="20" borderId="0" xfId="0" applyNumberFormat="1" applyFont="1" applyFill="1" applyBorder="1" applyAlignment="1" applyProtection="1">
      <alignment horizontal="center" vertical="center" wrapText="1"/>
      <protection locked="0"/>
    </xf>
    <xf numFmtId="0" fontId="76" fillId="20" borderId="59" xfId="0" applyFont="1" applyFill="1" applyBorder="1" applyAlignment="1" applyProtection="1">
      <alignment horizontal="center" vertical="center" wrapText="1"/>
      <protection locked="0"/>
    </xf>
    <xf numFmtId="6" fontId="152" fillId="20" borderId="8" xfId="1" applyNumberFormat="1" applyFont="1" applyFill="1" applyBorder="1" applyAlignment="1" applyProtection="1">
      <alignment horizontal="right"/>
      <protection locked="0"/>
    </xf>
    <xf numFmtId="6" fontId="152" fillId="24" borderId="8" xfId="1" applyNumberFormat="1" applyFont="1" applyFill="1" applyBorder="1" applyAlignment="1" applyProtection="1">
      <alignment horizontal="right"/>
      <protection locked="0"/>
    </xf>
    <xf numFmtId="6" fontId="1" fillId="30" borderId="8" xfId="1" applyNumberFormat="1" applyFont="1" applyFill="1" applyBorder="1" applyAlignment="1" applyProtection="1">
      <alignment horizontal="right"/>
      <protection locked="0"/>
    </xf>
    <xf numFmtId="10" fontId="1" fillId="20" borderId="8" xfId="2" applyNumberFormat="1" applyFont="1" applyFill="1" applyBorder="1" applyAlignment="1" applyProtection="1">
      <alignment horizontal="right" vertical="center"/>
      <protection locked="0"/>
    </xf>
    <xf numFmtId="185" fontId="1" fillId="20" borderId="8" xfId="0" applyNumberFormat="1" applyFont="1" applyFill="1" applyBorder="1" applyProtection="1">
      <protection locked="0"/>
    </xf>
    <xf numFmtId="169" fontId="1" fillId="20" borderId="4" xfId="1" applyNumberFormat="1" applyFont="1" applyFill="1" applyBorder="1" applyAlignment="1" applyProtection="1">
      <alignment vertical="center"/>
      <protection locked="0"/>
    </xf>
    <xf numFmtId="169" fontId="1" fillId="20" borderId="4" xfId="1" applyNumberFormat="1" applyFont="1" applyFill="1" applyBorder="1" applyAlignment="1" applyProtection="1">
      <alignment vertical="center" wrapText="1"/>
      <protection locked="0"/>
    </xf>
    <xf numFmtId="8" fontId="1" fillId="20" borderId="8" xfId="0" applyNumberFormat="1" applyFont="1" applyFill="1" applyBorder="1" applyAlignment="1" applyProtection="1">
      <alignment horizontal="right"/>
      <protection locked="0"/>
    </xf>
    <xf numFmtId="183" fontId="1" fillId="20" borderId="8" xfId="0" applyNumberFormat="1" applyFont="1" applyFill="1" applyBorder="1" applyAlignment="1" applyProtection="1">
      <alignment horizontal="right"/>
      <protection locked="0"/>
    </xf>
    <xf numFmtId="176" fontId="1" fillId="20" borderId="8" xfId="0" applyNumberFormat="1" applyFont="1" applyFill="1" applyBorder="1" applyAlignment="1" applyProtection="1">
      <alignment horizontal="right"/>
      <protection locked="0"/>
    </xf>
    <xf numFmtId="0" fontId="1" fillId="20" borderId="0" xfId="0" applyFont="1" applyFill="1" applyBorder="1" applyAlignment="1" applyProtection="1">
      <alignment horizontal="left" wrapText="1"/>
      <protection locked="0"/>
    </xf>
    <xf numFmtId="165" fontId="1" fillId="20" borderId="7" xfId="14"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wrapText="1"/>
      <protection locked="0"/>
    </xf>
    <xf numFmtId="165" fontId="1" fillId="2" borderId="0" xfId="0" applyNumberFormat="1" applyFont="1" applyFill="1" applyBorder="1" applyAlignment="1" applyProtection="1">
      <alignment horizontal="center"/>
      <protection locked="0"/>
    </xf>
    <xf numFmtId="165" fontId="1" fillId="2" borderId="0" xfId="0" applyNumberFormat="1" applyFont="1" applyFill="1" applyBorder="1" applyAlignment="1" applyProtection="1">
      <alignment horizontal="center" wrapText="1"/>
      <protection locked="0"/>
    </xf>
    <xf numFmtId="165" fontId="1" fillId="20" borderId="8" xfId="0" applyNumberFormat="1" applyFont="1" applyFill="1" applyBorder="1" applyAlignment="1" applyProtection="1">
      <alignment horizontal="center" wrapText="1"/>
      <protection locked="0"/>
    </xf>
    <xf numFmtId="165" fontId="1" fillId="2" borderId="2" xfId="0" applyNumberFormat="1" applyFont="1" applyFill="1" applyBorder="1" applyAlignment="1" applyProtection="1">
      <alignment horizontal="center"/>
      <protection locked="0"/>
    </xf>
    <xf numFmtId="6" fontId="1" fillId="30" borderId="8" xfId="1" quotePrefix="1" applyNumberFormat="1" applyFont="1" applyFill="1" applyBorder="1" applyAlignment="1" applyProtection="1">
      <alignment horizontal="right"/>
      <protection locked="0"/>
    </xf>
    <xf numFmtId="43" fontId="1" fillId="20" borderId="8" xfId="0" applyNumberFormat="1" applyFont="1" applyFill="1" applyBorder="1" applyProtection="1">
      <protection locked="0"/>
    </xf>
    <xf numFmtId="43" fontId="70" fillId="20" borderId="8" xfId="1" applyNumberFormat="1" applyFont="1" applyFill="1" applyBorder="1" applyAlignment="1" applyProtection="1">
      <alignment horizontal="right"/>
      <protection locked="0"/>
    </xf>
    <xf numFmtId="0" fontId="8" fillId="20" borderId="0"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39" xfId="0" applyFont="1" applyFill="1" applyBorder="1" applyAlignment="1">
      <alignment horizontal="left" vertical="top" wrapText="1"/>
    </xf>
    <xf numFmtId="0" fontId="38" fillId="2" borderId="0" xfId="0" applyFont="1" applyFill="1" applyAlignment="1">
      <alignment horizontal="left" vertical="top" wrapText="1"/>
    </xf>
    <xf numFmtId="0" fontId="39" fillId="2" borderId="0" xfId="0" applyFont="1" applyFill="1" applyAlignment="1">
      <alignment horizontal="right" vertical="top" wrapText="1"/>
    </xf>
    <xf numFmtId="0" fontId="40" fillId="21" borderId="0" xfId="0" applyFont="1" applyFill="1" applyBorder="1" applyAlignment="1">
      <alignment horizontal="left" vertical="top" wrapText="1"/>
    </xf>
    <xf numFmtId="0" fontId="18" fillId="22" borderId="106" xfId="0" applyFont="1" applyFill="1" applyBorder="1" applyAlignment="1" applyProtection="1">
      <alignment vertical="center"/>
      <protection locked="0"/>
    </xf>
    <xf numFmtId="0" fontId="18" fillId="22" borderId="108" xfId="0" applyFont="1" applyFill="1" applyBorder="1" applyAlignment="1" applyProtection="1">
      <alignment vertical="center"/>
      <protection locked="0"/>
    </xf>
    <xf numFmtId="0" fontId="18" fillId="22" borderId="107" xfId="0" applyFont="1" applyFill="1" applyBorder="1" applyAlignment="1" applyProtection="1">
      <alignment vertical="center"/>
      <protection locked="0"/>
    </xf>
    <xf numFmtId="0" fontId="5" fillId="20" borderId="0" xfId="0" applyFont="1" applyFill="1" applyBorder="1" applyAlignment="1">
      <alignment horizontal="left" vertical="top" wrapText="1"/>
    </xf>
    <xf numFmtId="0" fontId="3" fillId="2" borderId="0" xfId="0" applyFont="1" applyFill="1" applyBorder="1" applyAlignment="1">
      <alignment horizontal="right" indent="1"/>
    </xf>
    <xf numFmtId="0" fontId="18" fillId="22" borderId="106" xfId="0" applyFont="1" applyFill="1" applyBorder="1" applyAlignment="1" applyProtection="1">
      <alignment horizontal="left" vertical="center"/>
      <protection locked="0"/>
    </xf>
    <xf numFmtId="0" fontId="18" fillId="22" borderId="107" xfId="0" applyFont="1" applyFill="1" applyBorder="1" applyAlignment="1" applyProtection="1">
      <alignment horizontal="left" vertical="center"/>
      <protection locked="0"/>
    </xf>
    <xf numFmtId="0" fontId="4" fillId="22" borderId="106" xfId="10" applyFont="1" applyFill="1" applyBorder="1" applyAlignment="1" applyProtection="1">
      <alignment horizontal="left" vertical="center"/>
      <protection locked="0"/>
    </xf>
    <xf numFmtId="0" fontId="48" fillId="0" borderId="0" xfId="0" applyFont="1" applyBorder="1" applyAlignment="1">
      <alignment horizontal="left" vertical="top" wrapText="1"/>
    </xf>
    <xf numFmtId="0" fontId="49" fillId="2" borderId="0" xfId="0" applyFont="1" applyFill="1" applyAlignment="1">
      <alignment horizontal="center" vertical="center"/>
    </xf>
    <xf numFmtId="0" fontId="50" fillId="2" borderId="0" xfId="0" applyFont="1" applyFill="1" applyAlignment="1">
      <alignment horizontal="center" vertical="center"/>
    </xf>
    <xf numFmtId="0" fontId="53" fillId="20" borderId="26" xfId="0" applyFont="1" applyFill="1" applyBorder="1" applyAlignment="1">
      <alignment horizontal="left" vertical="top" wrapText="1"/>
    </xf>
    <xf numFmtId="0" fontId="54" fillId="0" borderId="2" xfId="0" applyFont="1" applyBorder="1" applyAlignment="1">
      <alignment horizontal="left"/>
    </xf>
    <xf numFmtId="0" fontId="8" fillId="20" borderId="3"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4" borderId="56" xfId="0" applyFont="1" applyFill="1" applyBorder="1" applyAlignment="1">
      <alignment horizontal="left" vertical="top" wrapText="1"/>
    </xf>
    <xf numFmtId="0" fontId="5" fillId="4" borderId="0" xfId="0" applyFont="1" applyFill="1" applyBorder="1" applyAlignment="1">
      <alignment horizontal="left" vertical="top" wrapText="1"/>
    </xf>
    <xf numFmtId="0" fontId="5" fillId="4" borderId="39" xfId="0" applyFont="1" applyFill="1" applyBorder="1" applyAlignment="1">
      <alignment horizontal="left" vertical="top" wrapText="1"/>
    </xf>
    <xf numFmtId="0" fontId="8" fillId="2" borderId="0" xfId="0" applyFont="1" applyFill="1" applyBorder="1" applyAlignment="1">
      <alignment horizontal="left" vertical="top" wrapText="1"/>
    </xf>
    <xf numFmtId="0" fontId="8" fillId="2" borderId="39" xfId="0" applyFont="1" applyFill="1" applyBorder="1" applyAlignment="1">
      <alignment horizontal="left" vertical="top" wrapText="1"/>
    </xf>
    <xf numFmtId="0" fontId="53" fillId="5" borderId="2" xfId="0" applyFont="1" applyFill="1" applyBorder="1" applyAlignment="1">
      <alignment horizontal="left" vertical="top" wrapText="1"/>
    </xf>
    <xf numFmtId="0" fontId="53" fillId="5" borderId="58"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39" xfId="0" applyFont="1" applyFill="1" applyBorder="1" applyAlignment="1">
      <alignment horizontal="left" vertical="top" wrapText="1"/>
    </xf>
    <xf numFmtId="0" fontId="8" fillId="5" borderId="59" xfId="0" applyFont="1" applyFill="1" applyBorder="1" applyAlignment="1">
      <alignment horizontal="left" vertical="top" wrapText="1"/>
    </xf>
    <xf numFmtId="0" fontId="8" fillId="5" borderId="60" xfId="0" applyFont="1" applyFill="1" applyBorder="1" applyAlignment="1">
      <alignment horizontal="left" vertical="top" wrapText="1"/>
    </xf>
    <xf numFmtId="0" fontId="53" fillId="2" borderId="2" xfId="0" applyFont="1" applyFill="1" applyBorder="1" applyAlignment="1">
      <alignment horizontal="left" vertical="top" wrapText="1"/>
    </xf>
    <xf numFmtId="0" fontId="1" fillId="2" borderId="0" xfId="0" applyFont="1" applyFill="1" applyBorder="1" applyAlignment="1" applyProtection="1">
      <alignment horizontal="left"/>
      <protection locked="0"/>
    </xf>
    <xf numFmtId="0" fontId="55" fillId="2" borderId="0" xfId="0" applyFont="1" applyFill="1" applyAlignment="1">
      <alignment horizontal="left" vertical="top" wrapText="1"/>
    </xf>
    <xf numFmtId="0" fontId="17" fillId="2" borderId="0" xfId="0" applyFont="1" applyFill="1" applyAlignment="1">
      <alignment horizontal="left" wrapText="1"/>
    </xf>
    <xf numFmtId="0" fontId="6" fillId="20" borderId="16" xfId="0" applyFont="1" applyFill="1" applyBorder="1" applyAlignment="1" applyProtection="1">
      <alignment horizontal="left"/>
      <protection locked="0"/>
    </xf>
    <xf numFmtId="0" fontId="6" fillId="20" borderId="17" xfId="0" applyFont="1" applyFill="1" applyBorder="1" applyAlignment="1" applyProtection="1">
      <alignment horizontal="left"/>
      <protection locked="0"/>
    </xf>
    <xf numFmtId="0" fontId="6" fillId="20" borderId="18" xfId="0" applyFont="1" applyFill="1" applyBorder="1" applyAlignment="1" applyProtection="1">
      <alignment horizontal="left"/>
      <protection locked="0"/>
    </xf>
    <xf numFmtId="15" fontId="7" fillId="20" borderId="16" xfId="0" applyNumberFormat="1" applyFont="1" applyFill="1" applyBorder="1" applyAlignment="1" applyProtection="1">
      <protection locked="0"/>
    </xf>
    <xf numFmtId="0" fontId="7" fillId="20" borderId="17" xfId="0" applyFont="1" applyFill="1" applyBorder="1" applyAlignment="1" applyProtection="1">
      <protection locked="0"/>
    </xf>
    <xf numFmtId="0" fontId="7" fillId="20" borderId="18" xfId="0" applyFont="1" applyFill="1" applyBorder="1" applyAlignment="1" applyProtection="1">
      <protection locked="0"/>
    </xf>
    <xf numFmtId="0" fontId="55" fillId="2" borderId="0" xfId="0" applyFont="1" applyFill="1" applyAlignment="1">
      <alignment horizontal="left" vertical="top" wrapText="1" indent="10"/>
    </xf>
    <xf numFmtId="0" fontId="58" fillId="2" borderId="0" xfId="0" applyFont="1" applyFill="1" applyAlignment="1">
      <alignment horizontal="left" indent="5"/>
    </xf>
    <xf numFmtId="6" fontId="17" fillId="2" borderId="5" xfId="1" applyNumberFormat="1" applyFont="1" applyFill="1" applyBorder="1" applyAlignment="1">
      <alignment horizontal="left" vertical="center"/>
    </xf>
    <xf numFmtId="6" fontId="17" fillId="2" borderId="6" xfId="1" applyNumberFormat="1" applyFont="1" applyFill="1" applyBorder="1" applyAlignment="1">
      <alignment horizontal="left" vertical="center"/>
    </xf>
    <xf numFmtId="6" fontId="17" fillId="2" borderId="7" xfId="1" applyNumberFormat="1" applyFont="1" applyFill="1" applyBorder="1" applyAlignment="1">
      <alignment horizontal="left" vertical="center"/>
    </xf>
    <xf numFmtId="6" fontId="17" fillId="2" borderId="8" xfId="1" applyNumberFormat="1" applyFont="1" applyFill="1" applyBorder="1" applyAlignment="1">
      <alignment horizontal="left" vertical="center"/>
    </xf>
    <xf numFmtId="6" fontId="17" fillId="2" borderId="7" xfId="1" applyNumberFormat="1" applyFont="1" applyFill="1" applyBorder="1" applyAlignment="1">
      <alignment horizontal="left" vertical="center" wrapText="1"/>
    </xf>
    <xf numFmtId="6" fontId="17" fillId="2" borderId="8" xfId="1" applyNumberFormat="1" applyFont="1" applyFill="1" applyBorder="1" applyAlignment="1">
      <alignment horizontal="left" vertical="center" wrapText="1"/>
    </xf>
    <xf numFmtId="0" fontId="59" fillId="2" borderId="0" xfId="0" applyFont="1" applyFill="1" applyAlignment="1">
      <alignment horizontal="left" wrapText="1" indent="5"/>
    </xf>
    <xf numFmtId="177" fontId="59" fillId="2" borderId="0" xfId="0" applyNumberFormat="1" applyFont="1" applyFill="1" applyAlignment="1">
      <alignment horizontal="left" indent="5"/>
    </xf>
    <xf numFmtId="0" fontId="17" fillId="2" borderId="16" xfId="0" applyFont="1" applyFill="1" applyBorder="1" applyAlignment="1">
      <alignment horizontal="left" vertical="center" wrapText="1"/>
    </xf>
    <xf numFmtId="0" fontId="17" fillId="2" borderId="17" xfId="0" applyFont="1" applyFill="1" applyBorder="1" applyAlignment="1">
      <alignment horizontal="left" vertical="center" wrapText="1"/>
    </xf>
    <xf numFmtId="0" fontId="17" fillId="23" borderId="16" xfId="0" applyFont="1" applyFill="1" applyBorder="1" applyAlignment="1">
      <alignment horizontal="center" vertical="center" wrapText="1"/>
    </xf>
    <xf numFmtId="0" fontId="17" fillId="7" borderId="18" xfId="0" applyFont="1" applyFill="1" applyBorder="1" applyAlignment="1">
      <alignment horizontal="center" vertical="center" wrapText="1"/>
    </xf>
    <xf numFmtId="0" fontId="63" fillId="2" borderId="55" xfId="0" applyFont="1" applyFill="1" applyBorder="1" applyAlignment="1" applyProtection="1">
      <alignment horizontal="left" vertical="center" wrapText="1"/>
    </xf>
    <xf numFmtId="6" fontId="17" fillId="2" borderId="9" xfId="1" applyNumberFormat="1" applyFont="1" applyFill="1" applyBorder="1" applyAlignment="1">
      <alignment horizontal="left" vertical="center" wrapText="1"/>
    </xf>
    <xf numFmtId="6" fontId="17" fillId="2" borderId="10" xfId="1" applyNumberFormat="1" applyFont="1" applyFill="1" applyBorder="1" applyAlignment="1">
      <alignment horizontal="left" vertical="center" wrapText="1"/>
    </xf>
    <xf numFmtId="6" fontId="65" fillId="2" borderId="96" xfId="0" applyNumberFormat="1" applyFont="1" applyFill="1" applyBorder="1" applyAlignment="1" applyProtection="1">
      <alignment horizontal="center"/>
    </xf>
    <xf numFmtId="6" fontId="65" fillId="2" borderId="97" xfId="0" applyNumberFormat="1" applyFont="1" applyFill="1" applyBorder="1" applyAlignment="1" applyProtection="1">
      <alignment horizontal="center"/>
    </xf>
    <xf numFmtId="6" fontId="65" fillId="2" borderId="98" xfId="0" applyNumberFormat="1" applyFont="1" applyFill="1" applyBorder="1" applyAlignment="1" applyProtection="1">
      <alignment horizontal="center"/>
    </xf>
    <xf numFmtId="6" fontId="65" fillId="2" borderId="16" xfId="2" applyNumberFormat="1" applyFont="1" applyFill="1" applyBorder="1" applyAlignment="1" applyProtection="1">
      <alignment horizontal="center" vertical="center"/>
    </xf>
    <xf numFmtId="6" fontId="65" fillId="2" borderId="17" xfId="2" applyNumberFormat="1" applyFont="1" applyFill="1" applyBorder="1" applyAlignment="1" applyProtection="1">
      <alignment horizontal="center" vertical="center"/>
    </xf>
    <xf numFmtId="6" fontId="65" fillId="2" borderId="18" xfId="2" applyNumberFormat="1" applyFont="1" applyFill="1" applyBorder="1" applyAlignment="1" applyProtection="1">
      <alignment horizontal="center" vertical="center"/>
    </xf>
    <xf numFmtId="0" fontId="7" fillId="2" borderId="96" xfId="2" applyNumberFormat="1" applyFont="1" applyFill="1" applyBorder="1" applyAlignment="1" applyProtection="1">
      <alignment horizontal="center" wrapText="1"/>
    </xf>
    <xf numFmtId="0" fontId="7" fillId="2" borderId="97" xfId="2" applyNumberFormat="1" applyFont="1" applyFill="1" applyBorder="1" applyAlignment="1" applyProtection="1">
      <alignment horizontal="center" wrapText="1"/>
    </xf>
    <xf numFmtId="0" fontId="7" fillId="2" borderId="98" xfId="2" applyNumberFormat="1" applyFont="1" applyFill="1" applyBorder="1" applyAlignment="1" applyProtection="1">
      <alignment horizontal="center" wrapText="1"/>
    </xf>
    <xf numFmtId="0" fontId="78" fillId="2" borderId="0" xfId="0" applyFont="1" applyFill="1" applyAlignment="1" applyProtection="1">
      <alignment horizontal="left"/>
    </xf>
    <xf numFmtId="0" fontId="35" fillId="2" borderId="0" xfId="0" applyNumberFormat="1" applyFont="1" applyFill="1" applyAlignment="1" applyProtection="1">
      <alignment horizontal="center" vertical="center" wrapText="1"/>
    </xf>
    <xf numFmtId="0" fontId="35" fillId="2" borderId="0"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6" fontId="17" fillId="0" borderId="16" xfId="1" applyNumberFormat="1" applyFont="1" applyFill="1" applyBorder="1" applyAlignment="1">
      <alignment horizontal="center" vertical="center" wrapText="1"/>
    </xf>
    <xf numFmtId="6" fontId="17" fillId="0" borderId="18" xfId="1" applyNumberFormat="1" applyFont="1" applyFill="1" applyBorder="1" applyAlignment="1">
      <alignment horizontal="center" vertical="center" wrapText="1"/>
    </xf>
    <xf numFmtId="0" fontId="17" fillId="0" borderId="0" xfId="0" applyFont="1" applyAlignment="1">
      <alignment horizontal="center" vertical="center" wrapText="1"/>
    </xf>
    <xf numFmtId="0" fontId="17" fillId="0" borderId="39" xfId="0" applyFont="1" applyBorder="1" applyAlignment="1">
      <alignment horizontal="center" vertical="center" wrapText="1"/>
    </xf>
    <xf numFmtId="189" fontId="17" fillId="20" borderId="16" xfId="0" applyNumberFormat="1" applyFont="1" applyFill="1" applyBorder="1" applyAlignment="1" applyProtection="1">
      <alignment horizontal="center" vertical="center"/>
      <protection locked="0"/>
    </xf>
    <xf numFmtId="189" fontId="17" fillId="4" borderId="18" xfId="0" applyNumberFormat="1" applyFont="1" applyFill="1" applyBorder="1" applyAlignment="1" applyProtection="1">
      <alignment horizontal="center" vertical="center"/>
      <protection locked="0"/>
    </xf>
    <xf numFmtId="0" fontId="17" fillId="21" borderId="0" xfId="0" applyFont="1" applyFill="1" applyBorder="1" applyAlignment="1">
      <alignment horizontal="left" wrapText="1"/>
    </xf>
    <xf numFmtId="0" fontId="17" fillId="20" borderId="16" xfId="0" applyFont="1" applyFill="1" applyBorder="1" applyAlignment="1" applyProtection="1">
      <alignment horizontal="center" vertical="center"/>
      <protection locked="0"/>
    </xf>
    <xf numFmtId="0" fontId="17" fillId="4" borderId="18" xfId="0" applyFont="1" applyFill="1" applyBorder="1" applyAlignment="1" applyProtection="1">
      <alignment horizontal="center" vertical="center"/>
      <protection locked="0"/>
    </xf>
    <xf numFmtId="9" fontId="17" fillId="20" borderId="16" xfId="0" applyNumberFormat="1" applyFont="1" applyFill="1" applyBorder="1" applyAlignment="1" applyProtection="1">
      <alignment horizontal="center" vertical="center"/>
      <protection locked="0"/>
    </xf>
    <xf numFmtId="9" fontId="17" fillId="4" borderId="18" xfId="0" applyNumberFormat="1" applyFont="1" applyFill="1" applyBorder="1" applyAlignment="1" applyProtection="1">
      <alignment horizontal="center" vertical="center"/>
      <protection locked="0"/>
    </xf>
    <xf numFmtId="0" fontId="78" fillId="2" borderId="0" xfId="11" applyNumberFormat="1" applyFont="1" applyFill="1" applyBorder="1" applyAlignment="1">
      <alignment horizontal="left" vertical="top" wrapText="1"/>
    </xf>
    <xf numFmtId="0" fontId="78" fillId="2" borderId="0" xfId="11" applyNumberFormat="1" applyFont="1" applyFill="1" applyAlignment="1">
      <alignment horizontal="left" vertical="top" wrapText="1"/>
    </xf>
    <xf numFmtId="0" fontId="58" fillId="2" borderId="0" xfId="0" applyFont="1" applyFill="1" applyAlignment="1">
      <alignment horizontal="left" indent="10"/>
    </xf>
    <xf numFmtId="0" fontId="59" fillId="2" borderId="0" xfId="0" applyFont="1" applyFill="1" applyAlignment="1">
      <alignment horizontal="left" wrapText="1" indent="10"/>
    </xf>
    <xf numFmtId="177" fontId="59" fillId="2" borderId="0" xfId="0" applyNumberFormat="1" applyFont="1" applyFill="1" applyAlignment="1">
      <alignment horizontal="left" indent="10"/>
    </xf>
    <xf numFmtId="0" fontId="80" fillId="0" borderId="30" xfId="0" applyFont="1" applyFill="1" applyBorder="1" applyAlignment="1">
      <alignment horizontal="left" vertical="center"/>
    </xf>
    <xf numFmtId="0" fontId="80" fillId="0" borderId="33" xfId="0" applyFont="1" applyFill="1" applyBorder="1" applyAlignment="1">
      <alignment horizontal="left" vertical="center"/>
    </xf>
    <xf numFmtId="0" fontId="8" fillId="2" borderId="22" xfId="0" applyFont="1" applyFill="1" applyBorder="1" applyAlignment="1">
      <alignment horizontal="center"/>
    </xf>
    <xf numFmtId="0" fontId="8" fillId="2" borderId="20" xfId="0" applyFont="1" applyFill="1" applyBorder="1" applyAlignment="1">
      <alignment horizontal="center"/>
    </xf>
    <xf numFmtId="0" fontId="8" fillId="2" borderId="50" xfId="0" applyFont="1" applyFill="1" applyBorder="1" applyAlignment="1">
      <alignment horizontal="center"/>
    </xf>
    <xf numFmtId="0" fontId="8" fillId="2" borderId="32" xfId="0" applyFont="1" applyFill="1" applyBorder="1" applyAlignment="1">
      <alignment horizontal="center"/>
    </xf>
    <xf numFmtId="0" fontId="8" fillId="2" borderId="55" xfId="0" applyFont="1" applyFill="1" applyBorder="1" applyAlignment="1">
      <alignment horizontal="center"/>
    </xf>
    <xf numFmtId="0" fontId="8" fillId="2" borderId="33" xfId="0" applyFont="1" applyFill="1" applyBorder="1" applyAlignment="1">
      <alignment horizontal="center"/>
    </xf>
    <xf numFmtId="0" fontId="17" fillId="0" borderId="14" xfId="0" applyNumberFormat="1" applyFont="1" applyFill="1" applyBorder="1" applyAlignment="1">
      <alignment horizontal="center" wrapText="1"/>
    </xf>
    <xf numFmtId="0" fontId="17" fillId="0" borderId="13" xfId="0" applyNumberFormat="1" applyFont="1" applyFill="1" applyBorder="1" applyAlignment="1">
      <alignment horizontal="center" wrapText="1"/>
    </xf>
    <xf numFmtId="0" fontId="17" fillId="2" borderId="56" xfId="0" applyFont="1" applyFill="1" applyBorder="1" applyAlignment="1" applyProtection="1">
      <alignment horizontal="center" vertical="center" wrapText="1"/>
    </xf>
    <xf numFmtId="0" fontId="17" fillId="2" borderId="60" xfId="0" applyFont="1" applyFill="1" applyBorder="1" applyAlignment="1" applyProtection="1">
      <alignment horizontal="center" vertical="center" wrapText="1"/>
    </xf>
    <xf numFmtId="0" fontId="17" fillId="2" borderId="59" xfId="0" applyFont="1" applyFill="1" applyBorder="1" applyAlignment="1" applyProtection="1">
      <alignment horizontal="center"/>
    </xf>
    <xf numFmtId="0" fontId="17" fillId="2" borderId="57" xfId="0" applyFont="1" applyFill="1" applyBorder="1" applyAlignment="1" applyProtection="1">
      <alignment horizontal="center" vertical="center" wrapText="1"/>
    </xf>
    <xf numFmtId="0" fontId="17" fillId="2" borderId="70" xfId="0" applyFont="1" applyFill="1" applyBorder="1" applyAlignment="1" applyProtection="1">
      <alignment horizontal="center" vertical="center" wrapText="1"/>
    </xf>
    <xf numFmtId="0" fontId="66" fillId="2" borderId="16" xfId="0" applyFont="1" applyFill="1" applyBorder="1" applyAlignment="1" applyProtection="1">
      <alignment horizontal="center"/>
    </xf>
    <xf numFmtId="0" fontId="66" fillId="2" borderId="17" xfId="0" applyFont="1" applyFill="1" applyBorder="1" applyAlignment="1" applyProtection="1">
      <alignment horizontal="center"/>
    </xf>
    <xf numFmtId="0" fontId="66" fillId="2" borderId="18" xfId="0" applyFont="1" applyFill="1" applyBorder="1" applyAlignment="1" applyProtection="1">
      <alignment horizontal="center"/>
    </xf>
    <xf numFmtId="165" fontId="66" fillId="2" borderId="38" xfId="0" applyNumberFormat="1" applyFont="1" applyFill="1" applyBorder="1" applyAlignment="1" applyProtection="1">
      <alignment horizontal="center" vertical="center"/>
    </xf>
    <xf numFmtId="165" fontId="66" fillId="2" borderId="17" xfId="0" applyNumberFormat="1" applyFont="1" applyFill="1" applyBorder="1" applyAlignment="1" applyProtection="1">
      <alignment horizontal="center" vertical="center"/>
    </xf>
    <xf numFmtId="165" fontId="66" fillId="2" borderId="37" xfId="0" applyNumberFormat="1" applyFont="1" applyFill="1" applyBorder="1" applyAlignment="1" applyProtection="1">
      <alignment horizontal="center" vertical="center"/>
    </xf>
    <xf numFmtId="165" fontId="66" fillId="2" borderId="18" xfId="0" applyNumberFormat="1" applyFont="1" applyFill="1" applyBorder="1" applyAlignment="1" applyProtection="1">
      <alignment horizontal="center" vertical="center"/>
    </xf>
    <xf numFmtId="165" fontId="66" fillId="2" borderId="16" xfId="0" applyNumberFormat="1" applyFont="1" applyFill="1" applyBorder="1" applyAlignment="1" applyProtection="1">
      <alignment horizontal="center" vertical="center"/>
    </xf>
    <xf numFmtId="0" fontId="32" fillId="2" borderId="16" xfId="0" applyFont="1" applyFill="1" applyBorder="1" applyAlignment="1" applyProtection="1">
      <alignment horizontal="center"/>
      <protection locked="0"/>
    </xf>
    <xf numFmtId="0" fontId="32" fillId="2" borderId="17" xfId="0" applyFont="1" applyFill="1" applyBorder="1" applyAlignment="1" applyProtection="1">
      <alignment horizontal="center"/>
      <protection locked="0"/>
    </xf>
    <xf numFmtId="0" fontId="32" fillId="2" borderId="18" xfId="0" applyFont="1" applyFill="1" applyBorder="1" applyAlignment="1" applyProtection="1">
      <alignment horizontal="center"/>
      <protection locked="0"/>
    </xf>
    <xf numFmtId="0" fontId="17" fillId="2" borderId="16" xfId="0" applyFont="1" applyFill="1" applyBorder="1" applyAlignment="1">
      <alignment horizontal="center"/>
    </xf>
    <xf numFmtId="0" fontId="17" fillId="2" borderId="17" xfId="0" applyFont="1" applyFill="1" applyBorder="1" applyAlignment="1">
      <alignment horizontal="center"/>
    </xf>
    <xf numFmtId="0" fontId="17" fillId="2" borderId="18" xfId="0" applyFont="1" applyFill="1" applyBorder="1" applyAlignment="1">
      <alignment horizontal="center"/>
    </xf>
    <xf numFmtId="165" fontId="66" fillId="2" borderId="38" xfId="0" applyNumberFormat="1" applyFont="1" applyFill="1" applyBorder="1" applyAlignment="1" applyProtection="1">
      <alignment horizontal="center" vertical="center" wrapText="1"/>
    </xf>
    <xf numFmtId="165" fontId="66" fillId="2" borderId="17" xfId="0" applyNumberFormat="1" applyFont="1" applyFill="1" applyBorder="1" applyAlignment="1" applyProtection="1">
      <alignment horizontal="center" vertical="center" wrapText="1"/>
    </xf>
    <xf numFmtId="165" fontId="66" fillId="2" borderId="37" xfId="0" applyNumberFormat="1" applyFont="1" applyFill="1" applyBorder="1" applyAlignment="1" applyProtection="1">
      <alignment horizontal="center" vertical="center" wrapText="1"/>
    </xf>
    <xf numFmtId="165" fontId="66" fillId="2" borderId="16" xfId="0" applyNumberFormat="1" applyFont="1" applyFill="1" applyBorder="1" applyAlignment="1" applyProtection="1">
      <alignment horizontal="center" vertical="center" wrapText="1"/>
    </xf>
    <xf numFmtId="165" fontId="66" fillId="2" borderId="18" xfId="0" applyNumberFormat="1"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6" fillId="2" borderId="17" xfId="0" applyFont="1" applyFill="1" applyBorder="1" applyAlignment="1" applyProtection="1">
      <alignment horizontal="center" vertical="center" wrapText="1"/>
    </xf>
    <xf numFmtId="0" fontId="66" fillId="2" borderId="18" xfId="0" applyFont="1" applyFill="1" applyBorder="1" applyAlignment="1" applyProtection="1">
      <alignment horizontal="center" vertical="center" wrapText="1"/>
    </xf>
    <xf numFmtId="0" fontId="17" fillId="2" borderId="45" xfId="0" applyFont="1" applyFill="1" applyBorder="1" applyAlignment="1">
      <alignment horizontal="right"/>
    </xf>
    <xf numFmtId="0" fontId="17" fillId="2" borderId="56" xfId="0" applyFont="1" applyFill="1" applyBorder="1" applyAlignment="1">
      <alignment horizontal="right"/>
    </xf>
    <xf numFmtId="0" fontId="37" fillId="2" borderId="0" xfId="0" applyFont="1" applyFill="1" applyBorder="1" applyAlignment="1">
      <alignment horizontal="center" vertical="center" wrapText="1"/>
    </xf>
    <xf numFmtId="0" fontId="17" fillId="2" borderId="16"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165" fontId="85" fillId="2" borderId="8" xfId="0" applyNumberFormat="1" applyFont="1" applyFill="1" applyBorder="1" applyAlignment="1">
      <alignment horizontal="center"/>
    </xf>
    <xf numFmtId="165" fontId="66" fillId="2" borderId="8" xfId="0" applyNumberFormat="1" applyFont="1" applyFill="1" applyBorder="1" applyAlignment="1">
      <alignment horizontal="center"/>
    </xf>
    <xf numFmtId="0" fontId="80" fillId="2" borderId="0" xfId="0" applyNumberFormat="1" applyFont="1" applyFill="1" applyBorder="1" applyAlignment="1">
      <alignment horizontal="left"/>
    </xf>
    <xf numFmtId="165" fontId="30" fillId="2" borderId="99" xfId="0" applyNumberFormat="1" applyFont="1" applyFill="1" applyBorder="1" applyAlignment="1">
      <alignment horizontal="center"/>
    </xf>
    <xf numFmtId="165" fontId="30" fillId="2" borderId="100" xfId="0" applyNumberFormat="1" applyFont="1" applyFill="1" applyBorder="1" applyAlignment="1">
      <alignment horizontal="center"/>
    </xf>
    <xf numFmtId="165" fontId="30" fillId="2" borderId="8" xfId="0" applyNumberFormat="1" applyFont="1" applyFill="1" applyBorder="1" applyAlignment="1">
      <alignment horizontal="center" wrapText="1"/>
    </xf>
    <xf numFmtId="165" fontId="30" fillId="2" borderId="8" xfId="0" applyNumberFormat="1" applyFont="1" applyFill="1" applyBorder="1" applyAlignment="1">
      <alignment horizontal="center"/>
    </xf>
    <xf numFmtId="6" fontId="35" fillId="0" borderId="42" xfId="0" applyNumberFormat="1" applyFont="1" applyFill="1" applyBorder="1" applyAlignment="1">
      <alignment horizontal="center" vertical="center"/>
    </xf>
    <xf numFmtId="6" fontId="35" fillId="0" borderId="15" xfId="0" applyNumberFormat="1" applyFont="1" applyFill="1" applyBorder="1" applyAlignment="1">
      <alignment horizontal="center" vertical="center"/>
    </xf>
    <xf numFmtId="6" fontId="35" fillId="0" borderId="43" xfId="0" applyNumberFormat="1" applyFont="1" applyFill="1" applyBorder="1" applyAlignment="1">
      <alignment horizontal="center" vertical="center"/>
    </xf>
    <xf numFmtId="6" fontId="35" fillId="0" borderId="52" xfId="0" applyNumberFormat="1" applyFont="1" applyFill="1" applyBorder="1" applyAlignment="1">
      <alignment horizontal="center" vertical="center"/>
    </xf>
    <xf numFmtId="0" fontId="66" fillId="2" borderId="41"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17" fillId="2" borderId="42"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79" fillId="2" borderId="0" xfId="0" applyFont="1" applyFill="1" applyBorder="1" applyAlignment="1">
      <alignment horizontal="left" vertical="center" wrapText="1"/>
    </xf>
    <xf numFmtId="0" fontId="79" fillId="2" borderId="0" xfId="0" applyFont="1" applyFill="1" applyAlignment="1">
      <alignment horizontal="left" vertical="center" wrapText="1"/>
    </xf>
    <xf numFmtId="6" fontId="66" fillId="2" borderId="42" xfId="0" applyNumberFormat="1" applyFont="1" applyFill="1" applyBorder="1" applyAlignment="1">
      <alignment horizontal="center" vertical="center"/>
    </xf>
    <xf numFmtId="6" fontId="66" fillId="2" borderId="15" xfId="0" applyNumberFormat="1" applyFont="1" applyFill="1" applyBorder="1" applyAlignment="1">
      <alignment horizontal="center" vertical="center"/>
    </xf>
    <xf numFmtId="0" fontId="66" fillId="2" borderId="42" xfId="0" applyFont="1" applyFill="1" applyBorder="1" applyAlignment="1">
      <alignment horizontal="center" vertical="center"/>
    </xf>
    <xf numFmtId="0" fontId="66" fillId="2" borderId="15" xfId="0" applyFont="1" applyFill="1" applyBorder="1" applyAlignment="1">
      <alignment horizontal="center" vertical="center"/>
    </xf>
    <xf numFmtId="6" fontId="35" fillId="2" borderId="42" xfId="0" applyNumberFormat="1" applyFont="1" applyFill="1" applyBorder="1" applyAlignment="1">
      <alignment horizontal="center" vertical="center"/>
    </xf>
    <xf numFmtId="6" fontId="35" fillId="2" borderId="15" xfId="0" applyNumberFormat="1" applyFont="1" applyFill="1" applyBorder="1" applyAlignment="1">
      <alignment horizontal="center" vertical="center"/>
    </xf>
    <xf numFmtId="6" fontId="35" fillId="2" borderId="43" xfId="0" applyNumberFormat="1" applyFont="1" applyFill="1" applyBorder="1" applyAlignment="1">
      <alignment horizontal="center" vertical="center"/>
    </xf>
    <xf numFmtId="6" fontId="35" fillId="2" borderId="52" xfId="0" applyNumberFormat="1" applyFont="1" applyFill="1" applyBorder="1" applyAlignment="1">
      <alignment horizontal="center" vertical="center"/>
    </xf>
    <xf numFmtId="6" fontId="36" fillId="2" borderId="14" xfId="0" applyNumberFormat="1" applyFont="1" applyFill="1" applyBorder="1" applyAlignment="1">
      <alignment horizontal="center"/>
    </xf>
    <xf numFmtId="6" fontId="36" fillId="2" borderId="13" xfId="0" applyNumberFormat="1" applyFont="1" applyFill="1" applyBorder="1" applyAlignment="1">
      <alignment horizontal="center"/>
    </xf>
    <xf numFmtId="0" fontId="17" fillId="23" borderId="2" xfId="0" applyFont="1" applyFill="1" applyBorder="1" applyAlignment="1">
      <alignment horizontal="center" vertical="center"/>
    </xf>
    <xf numFmtId="0" fontId="17" fillId="7" borderId="0" xfId="0" applyFont="1" applyFill="1" applyBorder="1" applyAlignment="1">
      <alignment horizontal="center" vertical="center"/>
    </xf>
    <xf numFmtId="0" fontId="17" fillId="7" borderId="39" xfId="0" applyFont="1" applyFill="1" applyBorder="1" applyAlignment="1">
      <alignment horizontal="center" vertical="center"/>
    </xf>
    <xf numFmtId="0" fontId="17" fillId="23" borderId="0" xfId="0" applyFont="1" applyFill="1" applyBorder="1" applyAlignment="1">
      <alignment horizontal="center"/>
    </xf>
    <xf numFmtId="0" fontId="17" fillId="7" borderId="0" xfId="0" applyFont="1" applyFill="1" applyBorder="1" applyAlignment="1">
      <alignment horizontal="center"/>
    </xf>
    <xf numFmtId="0" fontId="17" fillId="7" borderId="39" xfId="0" applyFont="1" applyFill="1" applyBorder="1" applyAlignment="1">
      <alignment horizontal="center"/>
    </xf>
    <xf numFmtId="0" fontId="17" fillId="23" borderId="101" xfId="0" applyFont="1" applyFill="1" applyBorder="1" applyAlignment="1">
      <alignment horizontal="center" vertical="center"/>
    </xf>
    <xf numFmtId="0" fontId="17" fillId="7" borderId="102" xfId="0" applyFont="1" applyFill="1" applyBorder="1" applyAlignment="1">
      <alignment horizontal="center" vertical="center"/>
    </xf>
    <xf numFmtId="0" fontId="17" fillId="7" borderId="103" xfId="0" applyFont="1" applyFill="1" applyBorder="1" applyAlignment="1">
      <alignment horizontal="center" vertical="center"/>
    </xf>
    <xf numFmtId="6" fontId="5" fillId="2" borderId="0" xfId="0" applyNumberFormat="1" applyFont="1" applyFill="1" applyBorder="1" applyAlignment="1">
      <alignment horizontal="center"/>
    </xf>
    <xf numFmtId="0" fontId="17" fillId="23" borderId="58" xfId="0" applyFont="1" applyFill="1" applyBorder="1" applyAlignment="1">
      <alignment horizontal="center"/>
    </xf>
    <xf numFmtId="0" fontId="17" fillId="7" borderId="59" xfId="0" applyFont="1" applyFill="1" applyBorder="1" applyAlignment="1">
      <alignment horizontal="center"/>
    </xf>
    <xf numFmtId="0" fontId="17" fillId="7" borderId="60" xfId="0" applyFont="1" applyFill="1" applyBorder="1" applyAlignment="1">
      <alignment horizontal="center"/>
    </xf>
    <xf numFmtId="0" fontId="99" fillId="2" borderId="102" xfId="0" applyFont="1" applyFill="1" applyBorder="1" applyAlignment="1">
      <alignment horizontal="left"/>
    </xf>
    <xf numFmtId="0" fontId="30" fillId="2" borderId="0" xfId="0" applyFont="1" applyFill="1" applyAlignment="1">
      <alignment horizontal="left" wrapText="1"/>
    </xf>
    <xf numFmtId="0" fontId="96" fillId="2" borderId="0" xfId="0" applyFont="1" applyFill="1" applyAlignment="1">
      <alignment horizontal="left" wrapText="1"/>
    </xf>
    <xf numFmtId="0" fontId="93" fillId="2" borderId="0" xfId="0" applyFont="1" applyFill="1" applyAlignment="1">
      <alignment horizontal="left" wrapText="1"/>
    </xf>
    <xf numFmtId="0" fontId="93" fillId="2" borderId="30" xfId="0" applyFont="1" applyFill="1" applyBorder="1" applyAlignment="1">
      <alignment horizontal="left" wrapText="1"/>
    </xf>
    <xf numFmtId="0" fontId="95" fillId="2" borderId="0" xfId="0" applyFont="1" applyFill="1" applyAlignment="1">
      <alignment horizontal="left" vertical="center" wrapText="1"/>
    </xf>
    <xf numFmtId="0" fontId="99" fillId="2" borderId="0" xfId="0" applyFont="1" applyFill="1" applyBorder="1" applyAlignment="1">
      <alignment horizontal="left"/>
    </xf>
    <xf numFmtId="0" fontId="24" fillId="2" borderId="0" xfId="0" applyFont="1" applyFill="1" applyBorder="1" applyAlignment="1">
      <alignment horizontal="left" wrapText="1"/>
    </xf>
    <xf numFmtId="164" fontId="3" fillId="2" borderId="0" xfId="0" applyNumberFormat="1" applyFont="1" applyFill="1" applyBorder="1" applyAlignment="1">
      <alignment horizontal="left"/>
    </xf>
    <xf numFmtId="164" fontId="123" fillId="2" borderId="0" xfId="0" applyNumberFormat="1" applyFont="1" applyFill="1" applyBorder="1" applyAlignment="1">
      <alignment horizontal="left" vertical="center"/>
    </xf>
    <xf numFmtId="0" fontId="30" fillId="2" borderId="0" xfId="0" applyFont="1" applyFill="1" applyBorder="1" applyAlignment="1" applyProtection="1">
      <alignment horizontal="left" vertical="center" wrapText="1"/>
    </xf>
    <xf numFmtId="0" fontId="122" fillId="2" borderId="0" xfId="0" applyFont="1" applyFill="1" applyBorder="1" applyAlignment="1">
      <alignment horizontal="center" vertical="top" wrapText="1"/>
    </xf>
    <xf numFmtId="0" fontId="24" fillId="2" borderId="0" xfId="0" applyNumberFormat="1" applyFont="1" applyFill="1" applyBorder="1" applyAlignment="1" applyProtection="1">
      <alignment horizontal="left" vertical="center"/>
    </xf>
    <xf numFmtId="1" fontId="127" fillId="2" borderId="26" xfId="0" applyNumberFormat="1" applyFont="1" applyFill="1" applyBorder="1" applyAlignment="1">
      <alignment horizontal="left" vertical="center" wrapText="1"/>
    </xf>
    <xf numFmtId="1" fontId="127" fillId="2" borderId="3" xfId="0" applyNumberFormat="1" applyFont="1" applyFill="1" applyBorder="1" applyAlignment="1">
      <alignment horizontal="left" vertical="center" wrapText="1"/>
    </xf>
    <xf numFmtId="0" fontId="53" fillId="2" borderId="2" xfId="0" applyFont="1" applyFill="1" applyBorder="1" applyAlignment="1">
      <alignment horizontal="left" vertical="center"/>
    </xf>
    <xf numFmtId="0" fontId="53" fillId="2" borderId="0" xfId="0" applyFont="1" applyFill="1" applyAlignment="1">
      <alignment horizontal="left" vertical="center"/>
    </xf>
    <xf numFmtId="0" fontId="53" fillId="2" borderId="64" xfId="0" applyFont="1" applyFill="1" applyBorder="1" applyAlignment="1">
      <alignment horizontal="left" vertical="center"/>
    </xf>
    <xf numFmtId="0" fontId="53" fillId="2" borderId="55" xfId="0" applyFont="1" applyFill="1" applyBorder="1" applyAlignment="1">
      <alignment horizontal="left" vertical="center"/>
    </xf>
    <xf numFmtId="0" fontId="24" fillId="2" borderId="55" xfId="0" applyFont="1" applyFill="1" applyBorder="1" applyAlignment="1" applyProtection="1">
      <alignment horizontal="left" vertical="center" wrapText="1"/>
    </xf>
    <xf numFmtId="0" fontId="53" fillId="2" borderId="26" xfId="0" applyFont="1" applyFill="1" applyBorder="1" applyAlignment="1">
      <alignment horizontal="left" vertical="justify"/>
    </xf>
    <xf numFmtId="0" fontId="53" fillId="2" borderId="3" xfId="0" applyFont="1" applyFill="1" applyBorder="1" applyAlignment="1">
      <alignment horizontal="left" vertical="justify"/>
    </xf>
    <xf numFmtId="0" fontId="53" fillId="2" borderId="2" xfId="0" applyFont="1" applyFill="1" applyBorder="1" applyAlignment="1">
      <alignment horizontal="left" vertical="justify"/>
    </xf>
    <xf numFmtId="0" fontId="53" fillId="2" borderId="0" xfId="0" applyFont="1" applyFill="1" applyBorder="1" applyAlignment="1">
      <alignment horizontal="left" vertical="justify"/>
    </xf>
    <xf numFmtId="0" fontId="93" fillId="2" borderId="55"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0" fontId="30" fillId="2" borderId="22"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protection locked="0"/>
    </xf>
    <xf numFmtId="0" fontId="30" fillId="2" borderId="34" xfId="0"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protection locked="0"/>
    </xf>
    <xf numFmtId="0" fontId="30" fillId="0" borderId="62" xfId="0" applyFont="1" applyFill="1" applyBorder="1" applyAlignment="1" applyProtection="1">
      <alignment horizontal="center" vertical="center"/>
      <protection locked="0"/>
    </xf>
    <xf numFmtId="0" fontId="30" fillId="0" borderId="13" xfId="0" applyFont="1" applyFill="1" applyBorder="1" applyAlignment="1" applyProtection="1">
      <alignment horizontal="center" vertical="center"/>
      <protection locked="0"/>
    </xf>
    <xf numFmtId="165" fontId="114" fillId="2" borderId="26" xfId="0" applyNumberFormat="1" applyFont="1" applyFill="1" applyBorder="1" applyAlignment="1">
      <alignment horizontal="center"/>
    </xf>
    <xf numFmtId="165" fontId="114" fillId="2" borderId="56" xfId="0" applyNumberFormat="1" applyFont="1" applyFill="1" applyBorder="1" applyAlignment="1">
      <alignment horizontal="center"/>
    </xf>
    <xf numFmtId="0" fontId="114" fillId="6" borderId="58" xfId="0" applyNumberFormat="1" applyFont="1" applyFill="1" applyBorder="1" applyAlignment="1">
      <alignment horizontal="center"/>
    </xf>
    <xf numFmtId="0" fontId="114" fillId="6" borderId="60" xfId="0" applyNumberFormat="1" applyFont="1" applyFill="1" applyBorder="1" applyAlignment="1">
      <alignment horizontal="center"/>
    </xf>
    <xf numFmtId="0" fontId="17" fillId="2" borderId="26"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6" fillId="2" borderId="0" xfId="0" applyFont="1" applyFill="1" applyBorder="1" applyAlignment="1">
      <alignment horizontal="left" vertical="top" wrapText="1"/>
    </xf>
    <xf numFmtId="0" fontId="59" fillId="2" borderId="0" xfId="0" applyFont="1" applyFill="1" applyAlignment="1">
      <alignment horizontal="center" wrapText="1"/>
    </xf>
    <xf numFmtId="0" fontId="54" fillId="2" borderId="0" xfId="0" applyFont="1" applyFill="1" applyAlignment="1">
      <alignment horizontal="left" vertical="top" wrapText="1"/>
    </xf>
  </cellXfs>
  <cellStyles count="15">
    <cellStyle name="Comma" xfId="1" builtinId="3"/>
    <cellStyle name="Comma_Changes" xfId="2" xr:uid="{00000000-0005-0000-0000-000001000000}"/>
    <cellStyle name="Comma0" xfId="3" xr:uid="{00000000-0005-0000-0000-000002000000}"/>
    <cellStyle name="Currency" xfId="4" builtinId="4"/>
    <cellStyle name="Currency0" xfId="5" xr:uid="{00000000-0005-0000-0000-000004000000}"/>
    <cellStyle name="Date" xfId="6" xr:uid="{00000000-0005-0000-0000-000005000000}"/>
    <cellStyle name="Fixed" xfId="7" xr:uid="{00000000-0005-0000-0000-000006000000}"/>
    <cellStyle name="Good" xfId="13" builtinId="26"/>
    <cellStyle name="Heading 1" xfId="8" builtinId="16" customBuiltin="1"/>
    <cellStyle name="Heading 2" xfId="9" builtinId="17" customBuiltin="1"/>
    <cellStyle name="Hyperlink" xfId="10" builtinId="8"/>
    <cellStyle name="Normal" xfId="0" builtinId="0"/>
    <cellStyle name="Normal 2" xfId="14" xr:uid="{8256B230-53B4-47BA-8E0E-1F263C38E2B9}"/>
    <cellStyle name="Percent" xfId="11" builtinId="5"/>
    <cellStyle name="Total" xfId="12" builtinId="25" customBuiltin="1"/>
  </cellStyles>
  <dxfs count="16">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CCFF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Relationship Target="worksheets/sheet13.xml" Type="http://schemas.openxmlformats.org/officeDocument/2006/relationships/worksheet" Id="rId13"></Relationship><Relationship Target="worksheets/sheet18.xml" Type="http://schemas.openxmlformats.org/officeDocument/2006/relationships/worksheet" Id="rId18"></Relationship><Relationship Target="worksheets/sheet26.xml" Type="http://schemas.openxmlformats.org/officeDocument/2006/relationships/worksheet" Id="rId26"></Relationship><Relationship Target="externalLinks/externalLink5.xml" Type="http://schemas.openxmlformats.org/officeDocument/2006/relationships/externalLink" Id="rId39"></Relationship><Relationship Target="worksheets/sheet21.xml" Type="http://schemas.openxmlformats.org/officeDocument/2006/relationships/worksheet" Id="rId21"></Relationship><Relationship Target="worksheets/sheet34.xml" Type="http://schemas.openxmlformats.org/officeDocument/2006/relationships/worksheet" Id="rId34"></Relationship><Relationship Target="externalLinks/externalLink8.xml" Type="http://schemas.openxmlformats.org/officeDocument/2006/relationships/externalLink" Id="rId42"></Relationship><Relationship Target="sharedStrings.xml" Type="http://schemas.openxmlformats.org/officeDocument/2006/relationships/sharedStrings" Id="rId47"></Relationship><Relationship Target="worksheets/sheet7.xml" Type="http://schemas.openxmlformats.org/officeDocument/2006/relationships/worksheet" Id="rId7"></Relationship><Relationship Target="worksheets/sheet2.xml" Type="http://schemas.openxmlformats.org/officeDocument/2006/relationships/worksheet" Id="rId2"></Relationship><Relationship Target="worksheets/sheet16.xml" Type="http://schemas.openxmlformats.org/officeDocument/2006/relationships/worksheet" Id="rId16"></Relationship><Relationship Target="worksheets/sheet29.xml" Type="http://schemas.openxmlformats.org/officeDocument/2006/relationships/worksheet" Id="rId29"></Relationship><Relationship Target="worksheets/sheet11.xml" Type="http://schemas.openxmlformats.org/officeDocument/2006/relationships/worksheet" Id="rId11"></Relationship><Relationship Target="worksheets/sheet24.xml" Type="http://schemas.openxmlformats.org/officeDocument/2006/relationships/worksheet" Id="rId24"></Relationship><Relationship Target="worksheets/sheet32.xml" Type="http://schemas.openxmlformats.org/officeDocument/2006/relationships/worksheet" Id="rId32"></Relationship><Relationship Target="externalLinks/externalLink3.xml" Type="http://schemas.openxmlformats.org/officeDocument/2006/relationships/externalLink" Id="rId37"></Relationship><Relationship Target="externalLinks/externalLink6.xml" Type="http://schemas.openxmlformats.org/officeDocument/2006/relationships/externalLink" Id="rId40"></Relationship><Relationship Target="theme/theme1.xml" Type="http://schemas.openxmlformats.org/officeDocument/2006/relationships/theme" Id="rId45"></Relationship><Relationship Target="worksheets/sheet5.xml" Type="http://schemas.openxmlformats.org/officeDocument/2006/relationships/worksheet" Id="rId5"></Relationship><Relationship Target="worksheets/sheet15.xml" Type="http://schemas.openxmlformats.org/officeDocument/2006/relationships/worksheet" Id="rId15"></Relationship><Relationship Target="worksheets/sheet23.xml" Type="http://schemas.openxmlformats.org/officeDocument/2006/relationships/worksheet" Id="rId23"></Relationship><Relationship Target="worksheets/sheet28.xml" Type="http://schemas.openxmlformats.org/officeDocument/2006/relationships/worksheet" Id="rId28"></Relationship><Relationship Target="externalLinks/externalLink2.xml" Type="http://schemas.openxmlformats.org/officeDocument/2006/relationships/externalLink" Id="rId36"></Relationship><Relationship Target="worksheets/sheet10.xml" Type="http://schemas.openxmlformats.org/officeDocument/2006/relationships/worksheet" Id="rId10"></Relationship><Relationship Target="worksheets/sheet19.xml" Type="http://schemas.openxmlformats.org/officeDocument/2006/relationships/worksheet" Id="rId19"></Relationship><Relationship Target="worksheets/sheet31.xml" Type="http://schemas.openxmlformats.org/officeDocument/2006/relationships/worksheet" Id="rId31"></Relationship><Relationship Target="externalLinks/externalLink10.xml" Type="http://schemas.openxmlformats.org/officeDocument/2006/relationships/externalLink" Id="rId44"></Relationship><Relationship Target="worksheets/sheet4.xml" Type="http://schemas.openxmlformats.org/officeDocument/2006/relationships/worksheet" Id="rId4"></Relationship><Relationship Target="worksheets/sheet9.xml" Type="http://schemas.openxmlformats.org/officeDocument/2006/relationships/worksheet" Id="rId9"></Relationship><Relationship Target="worksheets/sheet14.xml" Type="http://schemas.openxmlformats.org/officeDocument/2006/relationships/worksheet" Id="rId14"></Relationship><Relationship Target="worksheets/sheet22.xml" Type="http://schemas.openxmlformats.org/officeDocument/2006/relationships/worksheet" Id="rId22"></Relationship><Relationship Target="worksheets/sheet27.xml" Type="http://schemas.openxmlformats.org/officeDocument/2006/relationships/worksheet" Id="rId27"></Relationship><Relationship Target="worksheets/sheet30.xml" Type="http://schemas.openxmlformats.org/officeDocument/2006/relationships/worksheet" Id="rId30"></Relationship><Relationship Target="externalLinks/externalLink1.xml" Type="http://schemas.openxmlformats.org/officeDocument/2006/relationships/externalLink" Id="rId35"></Relationship><Relationship Target="externalLinks/externalLink9.xml" Type="http://schemas.openxmlformats.org/officeDocument/2006/relationships/externalLink" Id="rId43"></Relationship><Relationship Target="calcChain.xml" Type="http://schemas.openxmlformats.org/officeDocument/2006/relationships/calcChain" Id="rId48"></Relationship><Relationship Target="worksheets/sheet8.xml" Type="http://schemas.openxmlformats.org/officeDocument/2006/relationships/worksheet" Id="rId8"></Relationship><Relationship Target="worksheets/sheet3.xml" Type="http://schemas.openxmlformats.org/officeDocument/2006/relationships/worksheet" Id="rId3"></Relationship><Relationship Target="worksheets/sheet12.xml" Type="http://schemas.openxmlformats.org/officeDocument/2006/relationships/worksheet" Id="rId12"></Relationship><Relationship Target="worksheets/sheet17.xml" Type="http://schemas.openxmlformats.org/officeDocument/2006/relationships/worksheet" Id="rId17"></Relationship><Relationship Target="worksheets/sheet25.xml" Type="http://schemas.openxmlformats.org/officeDocument/2006/relationships/worksheet" Id="rId25"></Relationship><Relationship Target="worksheets/sheet33.xml" Type="http://schemas.openxmlformats.org/officeDocument/2006/relationships/worksheet" Id="rId33"></Relationship><Relationship Target="externalLinks/externalLink4.xml" Type="http://schemas.openxmlformats.org/officeDocument/2006/relationships/externalLink" Id="rId38"></Relationship><Relationship Target="styles.xml" Type="http://schemas.openxmlformats.org/officeDocument/2006/relationships/styles" Id="rId46"></Relationship><Relationship Target="worksheets/sheet20.xml" Type="http://schemas.openxmlformats.org/officeDocument/2006/relationships/worksheet" Id="rId20"></Relationship><Relationship Target="externalLinks/externalLink7.xml" Type="http://schemas.openxmlformats.org/officeDocument/2006/relationships/externalLink" Id="rId41"></Relationship><Relationship Target="worksheets/sheet1.xml" Type="http://schemas.openxmlformats.org/officeDocument/2006/relationships/worksheet" Id="rId1"></Relationship><Relationship Target="worksheets/sheet6.xml" Type="http://schemas.openxmlformats.org/officeDocument/2006/relationships/worksheet" Id="rId6"></Relationship></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1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xml.rels><?xml version="1.0" encoding="UTF-8" ?><Relationships xmlns="http://schemas.openxmlformats.org/package/2006/relationships"><Relationship Target="#&apos;E5 Reconciliation&apos;!A1" Type="http://schemas.openxmlformats.org/officeDocument/2006/relationships/hyperlink" Id="rId8"></Relationship><Relationship Target="#&apos;I9 Direct Allocation&apos;!A1" Type="http://schemas.openxmlformats.org/officeDocument/2006/relationships/hyperlink" Id="rId13"></Relationship><Relationship Target="#&apos;O3.2 Substat Tran Unit Cost &apos;!A1" Type="http://schemas.openxmlformats.org/officeDocument/2006/relationships/hyperlink" Id="rId18"></Relationship><Relationship Target="#&apos;O2.1 Line Tran PLCC Adj&apos;!A1" Type="http://schemas.openxmlformats.org/officeDocument/2006/relationships/hyperlink" Id="rId26"></Relationship><Relationship Target="#&apos;E1 Categorization&apos;!A1" Type="http://schemas.openxmlformats.org/officeDocument/2006/relationships/hyperlink" Id="rId3"></Relationship><Relationship Target="#&apos;O3.4 Secondary Cost Pool&apos;!A1" Type="http://schemas.openxmlformats.org/officeDocument/2006/relationships/hyperlink" Id="rId21"></Relationship><Relationship Target="#&apos;E4 TB Allocation Details&apos;!A1" Type="http://schemas.openxmlformats.org/officeDocument/2006/relationships/hyperlink" Id="rId7"></Relationship><Relationship Target="#&apos;I6.2 Customer Data&apos;!A1" Type="http://schemas.openxmlformats.org/officeDocument/2006/relationships/hyperlink" Id="rId12"></Relationship><Relationship Target="#&apos;O3.1 Line Tran Unit Cost&apos;!A1" Type="http://schemas.openxmlformats.org/officeDocument/2006/relationships/hyperlink" Id="rId17"></Relationship><Relationship Target="#&apos;O3.5 USL Metering Credit&apos;!A1" Type="http://schemas.openxmlformats.org/officeDocument/2006/relationships/hyperlink" Id="rId25"></Relationship><Relationship Target="#&apos;I2 LDC class&apos;!A1" Type="http://schemas.openxmlformats.org/officeDocument/2006/relationships/hyperlink" Id="rId2"></Relationship><Relationship Target="#&apos;O2 Fixed Charge|Floor|Ceiling&apos;!A1" Type="http://schemas.openxmlformats.org/officeDocument/2006/relationships/hyperlink" Id="rId16"></Relationship><Relationship Target="#&apos;O4 Summary by Class &amp; Accounts&apos;!A1" Type="http://schemas.openxmlformats.org/officeDocument/2006/relationships/hyperlink" Id="rId20"></Relationship><Relationship Target="#&apos;I6.1 Revenue&apos;!A1" Type="http://schemas.openxmlformats.org/officeDocument/2006/relationships/hyperlink" Id="rId29"></Relationship><Relationship Target="#&apos;E3 PLCC&apos;!A1" Type="http://schemas.openxmlformats.org/officeDocument/2006/relationships/hyperlink" Id="rId1"></Relationship><Relationship Target="#&apos;E2 Allocators&apos;!A1" Type="http://schemas.openxmlformats.org/officeDocument/2006/relationships/hyperlink" Id="rId6"></Relationship><Relationship Target="#&apos;I8 Demand Data&apos;!A1" Type="http://schemas.openxmlformats.org/officeDocument/2006/relationships/hyperlink" Id="rId11"></Relationship><Relationship Target="#&apos;O5 Details by Class &amp; Accounts&apos;!A1" Type="http://schemas.openxmlformats.org/officeDocument/2006/relationships/hyperlink" Id="rId24"></Relationship><Relationship Target="../media/image2.wmf" Type="http://schemas.openxmlformats.org/officeDocument/2006/relationships/image" Id="rId32"></Relationship><Relationship Target="#&apos;I3 TB Data&apos;!A1" Type="http://schemas.openxmlformats.org/officeDocument/2006/relationships/hyperlink" Id="rId5"></Relationship><Relationship Target="#&apos;O1 Revenue to cost|RR&apos;!A1" Type="http://schemas.openxmlformats.org/officeDocument/2006/relationships/hyperlink" Id="rId15"></Relationship><Relationship Target="#&apos;06 Costs by functions&apos;!A1" Type="http://schemas.openxmlformats.org/officeDocument/2006/relationships/hyperlink" Id="rId23"></Relationship><Relationship Target="#&apos;O2.3 Secondary Cost PLCC Adj&apos;!A1" Type="http://schemas.openxmlformats.org/officeDocument/2006/relationships/hyperlink" Id="rId28"></Relationship><Relationship Target="#&apos;I7.1 Meter Capital&apos;!A1" Type="http://schemas.openxmlformats.org/officeDocument/2006/relationships/hyperlink" Id="rId10"></Relationship><Relationship Target="#&apos;O3.3 Primary Cost Pool&apos;!A1" Type="http://schemas.openxmlformats.org/officeDocument/2006/relationships/hyperlink" Id="rId19"></Relationship><Relationship Target="../media/image1.jpeg" Type="http://schemas.openxmlformats.org/officeDocument/2006/relationships/image" Id="rId31"></Relationship><Relationship Target="#&apos;I4 BO ASSETS&apos;!A1" Type="http://schemas.openxmlformats.org/officeDocument/2006/relationships/hyperlink" Id="rId4"></Relationship><Relationship Target="#&apos;I5.1 Misc Data&apos;!A1" Type="http://schemas.openxmlformats.org/officeDocument/2006/relationships/hyperlink" Id="rId9"></Relationship><Relationship Target="#&apos;I7.2 Meter Reading&apos;!A1" Type="http://schemas.openxmlformats.org/officeDocument/2006/relationships/hyperlink" Id="rId14"></Relationship><Relationship Target="#&apos;O7 Others&apos;!A1" Type="http://schemas.openxmlformats.org/officeDocument/2006/relationships/hyperlink" Id="rId22"></Relationship><Relationship Target="#&apos;O2.2 Primary Cost PLCC Adj&apos;!A1" Type="http://schemas.openxmlformats.org/officeDocument/2006/relationships/hyperlink" Id="rId27"></Relationship><Relationship Target="#&apos;I5.2 Weighting Factors&apos;!A1" Type="http://schemas.openxmlformats.org/officeDocument/2006/relationships/hyperlink" Id="rId30"></Relationship></Relationships>
</file>

<file path=xl/drawings/_rels/drawing2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2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0.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1.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2.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3.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3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4.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5.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6.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7.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8.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_rels/drawing9.xml.rels><?xml version="1.0" encoding="UTF-8" ?><Relationships xmlns="http://schemas.openxmlformats.org/package/2006/relationships"><Relationship Target="../media/image2.wmf" Type="http://schemas.openxmlformats.org/officeDocument/2006/relationships/image" Id="rId2"></Relationship><Relationship Target="../media/image1.jpeg" Type="http://schemas.openxmlformats.org/officeDocument/2006/relationships/image" Id="rId1"></Relationship></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113470</xdr:colOff>
      <xdr:row>0</xdr:row>
      <xdr:rowOff>1915766</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0"/>
          <a:ext cx="8862863" cy="1915766"/>
          <a:chOff x="95249" y="1"/>
          <a:chExt cx="8857420" cy="1915766"/>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9" name="Picture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 name="Rectangle 9">
            <a:extLst>
              <a:ext uri="{FF2B5EF4-FFF2-40B4-BE49-F238E27FC236}">
                <a16:creationId xmlns:a16="http://schemas.microsoft.com/office/drawing/2014/main" id="{00000000-0008-0000-0000-00000A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827845</xdr:colOff>
      <xdr:row>2</xdr:row>
      <xdr:rowOff>86966</xdr:rowOff>
    </xdr:to>
    <xdr:grpSp>
      <xdr:nvGrpSpPr>
        <xdr:cNvPr id="8" name="Group 7">
          <a:extLst>
            <a:ext uri="{FF2B5EF4-FFF2-40B4-BE49-F238E27FC236}">
              <a16:creationId xmlns:a16="http://schemas.microsoft.com/office/drawing/2014/main" id="{00000000-0008-0000-09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9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9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122995</xdr:colOff>
      <xdr:row>2</xdr:row>
      <xdr:rowOff>525116</xdr:rowOff>
    </xdr:to>
    <xdr:grpSp>
      <xdr:nvGrpSpPr>
        <xdr:cNvPr id="8" name="Group 7">
          <a:extLst>
            <a:ext uri="{FF2B5EF4-FFF2-40B4-BE49-F238E27FC236}">
              <a16:creationId xmlns:a16="http://schemas.microsoft.com/office/drawing/2014/main" id="{00000000-0008-0000-0A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A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A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85725</xdr:rowOff>
    </xdr:from>
    <xdr:to>
      <xdr:col>2</xdr:col>
      <xdr:colOff>1009650</xdr:colOff>
      <xdr:row>10</xdr:row>
      <xdr:rowOff>76200</xdr:rowOff>
    </xdr:to>
    <xdr:grpSp>
      <xdr:nvGrpSpPr>
        <xdr:cNvPr id="10249" name="Group 9">
          <a:extLst>
            <a:ext uri="{FF2B5EF4-FFF2-40B4-BE49-F238E27FC236}">
              <a16:creationId xmlns:a16="http://schemas.microsoft.com/office/drawing/2014/main" id="{00000000-0008-0000-0B00-000009280000}"/>
            </a:ext>
          </a:extLst>
        </xdr:cNvPr>
        <xdr:cNvGrpSpPr>
          <a:grpSpLocks/>
        </xdr:cNvGrpSpPr>
      </xdr:nvGrpSpPr>
      <xdr:grpSpPr bwMode="auto">
        <a:xfrm>
          <a:off x="28575" y="2671082"/>
          <a:ext cx="3416754" cy="602797"/>
          <a:chOff x="11" y="147"/>
          <a:chExt cx="521" cy="83"/>
        </a:xfrm>
      </xdr:grpSpPr>
      <xdr:sp macro="" textlink="">
        <xdr:nvSpPr>
          <xdr:cNvPr id="10250" name="AutoShape 10">
            <a:extLst>
              <a:ext uri="{FF2B5EF4-FFF2-40B4-BE49-F238E27FC236}">
                <a16:creationId xmlns:a16="http://schemas.microsoft.com/office/drawing/2014/main" id="{00000000-0008-0000-0B00-00000A2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a:extLst>
              <a:ext uri="{FF2B5EF4-FFF2-40B4-BE49-F238E27FC236}">
                <a16:creationId xmlns:a16="http://schemas.microsoft.com/office/drawing/2014/main" id="{00000000-0008-0000-0B00-00000B280000}"/>
              </a:ext>
            </a:extLst>
          </xdr:cNvPr>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142045</xdr:colOff>
      <xdr:row>2</xdr:row>
      <xdr:rowOff>772766</xdr:rowOff>
    </xdr:to>
    <xdr:grpSp>
      <xdr:nvGrpSpPr>
        <xdr:cNvPr id="11" name="Group 10">
          <a:extLst>
            <a:ext uri="{FF2B5EF4-FFF2-40B4-BE49-F238E27FC236}">
              <a16:creationId xmlns:a16="http://schemas.microsoft.com/office/drawing/2014/main" id="{00000000-0008-0000-0B00-00000B000000}"/>
            </a:ext>
          </a:extLst>
        </xdr:cNvPr>
        <xdr:cNvGrpSpPr/>
      </xdr:nvGrpSpPr>
      <xdr:grpSpPr>
        <a:xfrm>
          <a:off x="0" y="0"/>
          <a:ext cx="6768724" cy="1915766"/>
          <a:chOff x="95249" y="1"/>
          <a:chExt cx="8857420" cy="1915766"/>
        </a:xfrm>
      </xdr:grpSpPr>
      <xdr:pic>
        <xdr:nvPicPr>
          <xdr:cNvPr id="12" name="Picture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B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B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a:extLst>
            <a:ext uri="{FF2B5EF4-FFF2-40B4-BE49-F238E27FC236}">
              <a16:creationId xmlns:a16="http://schemas.microsoft.com/office/drawing/2014/main" id="{00000000-0008-0000-0C00-000007980000}"/>
            </a:ext>
          </a:extLst>
        </xdr:cNvPr>
        <xdr:cNvGrpSpPr>
          <a:grpSpLocks/>
        </xdr:cNvGrpSpPr>
      </xdr:nvGrpSpPr>
      <xdr:grpSpPr bwMode="auto">
        <a:xfrm>
          <a:off x="47625" y="4657725"/>
          <a:ext cx="4848225" cy="638175"/>
          <a:chOff x="11" y="147"/>
          <a:chExt cx="521" cy="83"/>
        </a:xfrm>
      </xdr:grpSpPr>
      <xdr:sp macro="" textlink="">
        <xdr:nvSpPr>
          <xdr:cNvPr id="38926" name="AutoShape 8">
            <a:extLst>
              <a:ext uri="{FF2B5EF4-FFF2-40B4-BE49-F238E27FC236}">
                <a16:creationId xmlns:a16="http://schemas.microsoft.com/office/drawing/2014/main" id="{00000000-0008-0000-0C00-00000E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a:extLst>
              <a:ext uri="{FF2B5EF4-FFF2-40B4-BE49-F238E27FC236}">
                <a16:creationId xmlns:a16="http://schemas.microsoft.com/office/drawing/2014/main" id="{00000000-0008-0000-0C00-000003000000}"/>
              </a:ext>
            </a:extLst>
          </xdr:cNvPr>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a:extLst>
            <a:ext uri="{FF2B5EF4-FFF2-40B4-BE49-F238E27FC236}">
              <a16:creationId xmlns:a16="http://schemas.microsoft.com/office/drawing/2014/main" id="{00000000-0008-0000-0C00-000008980000}"/>
            </a:ext>
          </a:extLst>
        </xdr:cNvPr>
        <xdr:cNvGrpSpPr>
          <a:grpSpLocks/>
        </xdr:cNvGrpSpPr>
      </xdr:nvGrpSpPr>
      <xdr:grpSpPr bwMode="auto">
        <a:xfrm>
          <a:off x="19050" y="5743575"/>
          <a:ext cx="4838700" cy="619125"/>
          <a:chOff x="11" y="147"/>
          <a:chExt cx="521" cy="83"/>
        </a:xfrm>
      </xdr:grpSpPr>
      <xdr:sp macro="" textlink="">
        <xdr:nvSpPr>
          <xdr:cNvPr id="38924" name="AutoShape 11">
            <a:extLst>
              <a:ext uri="{FF2B5EF4-FFF2-40B4-BE49-F238E27FC236}">
                <a16:creationId xmlns:a16="http://schemas.microsoft.com/office/drawing/2014/main" id="{00000000-0008-0000-0C00-00000C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a:extLst>
              <a:ext uri="{FF2B5EF4-FFF2-40B4-BE49-F238E27FC236}">
                <a16:creationId xmlns:a16="http://schemas.microsoft.com/office/drawing/2014/main" id="{00000000-0008-0000-0C00-000002000000}"/>
              </a:ext>
            </a:extLst>
          </xdr:cNvPr>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a:extLst>
            <a:ext uri="{FF2B5EF4-FFF2-40B4-BE49-F238E27FC236}">
              <a16:creationId xmlns:a16="http://schemas.microsoft.com/office/drawing/2014/main" id="{00000000-0008-0000-0C00-000009980000}"/>
            </a:ext>
          </a:extLst>
        </xdr:cNvPr>
        <xdr:cNvGrpSpPr>
          <a:grpSpLocks/>
        </xdr:cNvGrpSpPr>
      </xdr:nvGrpSpPr>
      <xdr:grpSpPr bwMode="auto">
        <a:xfrm>
          <a:off x="57150" y="2724150"/>
          <a:ext cx="4848225" cy="495300"/>
          <a:chOff x="11" y="147"/>
          <a:chExt cx="521" cy="83"/>
        </a:xfrm>
      </xdr:grpSpPr>
      <xdr:sp macro="" textlink="">
        <xdr:nvSpPr>
          <xdr:cNvPr id="38922" name="AutoShape 8">
            <a:extLst>
              <a:ext uri="{FF2B5EF4-FFF2-40B4-BE49-F238E27FC236}">
                <a16:creationId xmlns:a16="http://schemas.microsoft.com/office/drawing/2014/main" id="{00000000-0008-0000-0C00-00000A9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a:extLst>
              <a:ext uri="{FF2B5EF4-FFF2-40B4-BE49-F238E27FC236}">
                <a16:creationId xmlns:a16="http://schemas.microsoft.com/office/drawing/2014/main" id="{00000000-0008-0000-0C00-00000A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7</xdr:col>
      <xdr:colOff>751645</xdr:colOff>
      <xdr:row>2</xdr:row>
      <xdr:rowOff>515591</xdr:rowOff>
    </xdr:to>
    <xdr:grpSp>
      <xdr:nvGrpSpPr>
        <xdr:cNvPr id="17" name="Group 16">
          <a:extLst>
            <a:ext uri="{FF2B5EF4-FFF2-40B4-BE49-F238E27FC236}">
              <a16:creationId xmlns:a16="http://schemas.microsoft.com/office/drawing/2014/main" id="{00000000-0008-0000-0C00-000011000000}"/>
            </a:ext>
          </a:extLst>
        </xdr:cNvPr>
        <xdr:cNvGrpSpPr/>
      </xdr:nvGrpSpPr>
      <xdr:grpSpPr>
        <a:xfrm>
          <a:off x="0" y="0"/>
          <a:ext cx="8105775" cy="1915766"/>
          <a:chOff x="95249" y="1"/>
          <a:chExt cx="8857420" cy="1915766"/>
        </a:xfrm>
      </xdr:grpSpPr>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9" name="Rectangle 18">
            <a:extLst>
              <a:ext uri="{FF2B5EF4-FFF2-40B4-BE49-F238E27FC236}">
                <a16:creationId xmlns:a16="http://schemas.microsoft.com/office/drawing/2014/main" id="{00000000-0008-0000-0C00-000013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20" name="Picture 19">
            <a:extLst>
              <a:ext uri="{FF2B5EF4-FFF2-40B4-BE49-F238E27FC236}">
                <a16:creationId xmlns:a16="http://schemas.microsoft.com/office/drawing/2014/main" id="{00000000-0008-0000-0C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Rectangle 20">
            <a:extLst>
              <a:ext uri="{FF2B5EF4-FFF2-40B4-BE49-F238E27FC236}">
                <a16:creationId xmlns:a16="http://schemas.microsoft.com/office/drawing/2014/main" id="{00000000-0008-0000-0C00-000015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a:extLst>
            <a:ext uri="{FF2B5EF4-FFF2-40B4-BE49-F238E27FC236}">
              <a16:creationId xmlns:a16="http://schemas.microsoft.com/office/drawing/2014/main" id="{00000000-0008-0000-0D00-0000048C0000}"/>
            </a:ext>
          </a:extLst>
        </xdr:cNvPr>
        <xdr:cNvGrpSpPr>
          <a:grpSpLocks/>
        </xdr:cNvGrpSpPr>
      </xdr:nvGrpSpPr>
      <xdr:grpSpPr bwMode="auto">
        <a:xfrm>
          <a:off x="104775" y="3449411"/>
          <a:ext cx="4589689" cy="394607"/>
          <a:chOff x="11" y="147"/>
          <a:chExt cx="521" cy="83"/>
        </a:xfrm>
      </xdr:grpSpPr>
      <xdr:sp macro="" textlink="">
        <xdr:nvSpPr>
          <xdr:cNvPr id="35848" name="AutoShape 14">
            <a:extLst>
              <a:ext uri="{FF2B5EF4-FFF2-40B4-BE49-F238E27FC236}">
                <a16:creationId xmlns:a16="http://schemas.microsoft.com/office/drawing/2014/main" id="{00000000-0008-0000-0D00-000008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a:extLst>
              <a:ext uri="{FF2B5EF4-FFF2-40B4-BE49-F238E27FC236}">
                <a16:creationId xmlns:a16="http://schemas.microsoft.com/office/drawing/2014/main" id="{00000000-0008-0000-0D00-00000F8C0000}"/>
              </a:ext>
            </a:extLst>
          </xdr:cNvPr>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a:extLst>
            <a:ext uri="{FF2B5EF4-FFF2-40B4-BE49-F238E27FC236}">
              <a16:creationId xmlns:a16="http://schemas.microsoft.com/office/drawing/2014/main" id="{00000000-0008-0000-0D00-0000058C0000}"/>
            </a:ext>
          </a:extLst>
        </xdr:cNvPr>
        <xdr:cNvGrpSpPr>
          <a:grpSpLocks/>
        </xdr:cNvGrpSpPr>
      </xdr:nvGrpSpPr>
      <xdr:grpSpPr bwMode="auto">
        <a:xfrm>
          <a:off x="123825" y="2701018"/>
          <a:ext cx="7999639" cy="665389"/>
          <a:chOff x="11" y="147"/>
          <a:chExt cx="521" cy="83"/>
        </a:xfrm>
      </xdr:grpSpPr>
      <xdr:sp macro="" textlink="">
        <xdr:nvSpPr>
          <xdr:cNvPr id="35846" name="AutoShape 34">
            <a:extLst>
              <a:ext uri="{FF2B5EF4-FFF2-40B4-BE49-F238E27FC236}">
                <a16:creationId xmlns:a16="http://schemas.microsoft.com/office/drawing/2014/main" id="{00000000-0008-0000-0D00-0000068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a:extLst>
              <a:ext uri="{FF2B5EF4-FFF2-40B4-BE49-F238E27FC236}">
                <a16:creationId xmlns:a16="http://schemas.microsoft.com/office/drawing/2014/main" id="{00000000-0008-0000-0D00-0000070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xdr:from>
      <xdr:col>0</xdr:col>
      <xdr:colOff>0</xdr:colOff>
      <xdr:row>0</xdr:row>
      <xdr:rowOff>0</xdr:rowOff>
    </xdr:from>
    <xdr:to>
      <xdr:col>6</xdr:col>
      <xdr:colOff>732595</xdr:colOff>
      <xdr:row>2</xdr:row>
      <xdr:rowOff>772766</xdr:rowOff>
    </xdr:to>
    <xdr:grpSp>
      <xdr:nvGrpSpPr>
        <xdr:cNvPr id="13" name="Group 12">
          <a:extLst>
            <a:ext uri="{FF2B5EF4-FFF2-40B4-BE49-F238E27FC236}">
              <a16:creationId xmlns:a16="http://schemas.microsoft.com/office/drawing/2014/main" id="{00000000-0008-0000-0D00-00000D000000}"/>
            </a:ext>
          </a:extLst>
        </xdr:cNvPr>
        <xdr:cNvGrpSpPr/>
      </xdr:nvGrpSpPr>
      <xdr:grpSpPr>
        <a:xfrm>
          <a:off x="0" y="0"/>
          <a:ext cx="8123464" cy="1915766"/>
          <a:chOff x="95249" y="1"/>
          <a:chExt cx="8857420" cy="1915766"/>
        </a:xfrm>
      </xdr:grpSpPr>
      <xdr:pic>
        <xdr:nvPicPr>
          <xdr:cNvPr id="14" name="Picture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5" name="Rectangle 14">
            <a:extLst>
              <a:ext uri="{FF2B5EF4-FFF2-40B4-BE49-F238E27FC236}">
                <a16:creationId xmlns:a16="http://schemas.microsoft.com/office/drawing/2014/main" id="{00000000-0008-0000-0D00-00000F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7" name="Rectangle 16">
            <a:extLst>
              <a:ext uri="{FF2B5EF4-FFF2-40B4-BE49-F238E27FC236}">
                <a16:creationId xmlns:a16="http://schemas.microsoft.com/office/drawing/2014/main" id="{00000000-0008-0000-0D00-000011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a:extLst>
            <a:ext uri="{FF2B5EF4-FFF2-40B4-BE49-F238E27FC236}">
              <a16:creationId xmlns:a16="http://schemas.microsoft.com/office/drawing/2014/main" id="{00000000-0008-0000-0E00-0000050C0000}"/>
            </a:ext>
          </a:extLst>
        </xdr:cNvPr>
        <xdr:cNvGrpSpPr>
          <a:grpSpLocks/>
        </xdr:cNvGrpSpPr>
      </xdr:nvGrpSpPr>
      <xdr:grpSpPr bwMode="auto">
        <a:xfrm>
          <a:off x="85725" y="2647950"/>
          <a:ext cx="4352925" cy="504825"/>
          <a:chOff x="11" y="147"/>
          <a:chExt cx="521" cy="83"/>
        </a:xfrm>
      </xdr:grpSpPr>
      <xdr:sp macro="" textlink="">
        <xdr:nvSpPr>
          <xdr:cNvPr id="3078" name="AutoShape 9">
            <a:extLst>
              <a:ext uri="{FF2B5EF4-FFF2-40B4-BE49-F238E27FC236}">
                <a16:creationId xmlns:a16="http://schemas.microsoft.com/office/drawing/2014/main" id="{00000000-0008-0000-0E00-0000060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a:extLst>
              <a:ext uri="{FF2B5EF4-FFF2-40B4-BE49-F238E27FC236}">
                <a16:creationId xmlns:a16="http://schemas.microsoft.com/office/drawing/2014/main" id="{00000000-0008-0000-0E00-00000A0C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xdr:from>
      <xdr:col>0</xdr:col>
      <xdr:colOff>0</xdr:colOff>
      <xdr:row>0</xdr:row>
      <xdr:rowOff>0</xdr:rowOff>
    </xdr:from>
    <xdr:to>
      <xdr:col>6</xdr:col>
      <xdr:colOff>818320</xdr:colOff>
      <xdr:row>2</xdr:row>
      <xdr:rowOff>458441</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0" y="0"/>
          <a:ext cx="8039100" cy="1915766"/>
          <a:chOff x="95249" y="1"/>
          <a:chExt cx="8857420" cy="1915766"/>
        </a:xfrm>
      </xdr:grpSpPr>
      <xdr:pic>
        <xdr:nvPicPr>
          <xdr:cNvPr id="11" name="Picture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E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E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a:extLst>
            <a:ext uri="{FF2B5EF4-FFF2-40B4-BE49-F238E27FC236}">
              <a16:creationId xmlns:a16="http://schemas.microsoft.com/office/drawing/2014/main" id="{00000000-0008-0000-0F00-000003AC0000}"/>
            </a:ext>
          </a:extLst>
        </xdr:cNvPr>
        <xdr:cNvGrpSpPr>
          <a:grpSpLocks/>
        </xdr:cNvGrpSpPr>
      </xdr:nvGrpSpPr>
      <xdr:grpSpPr bwMode="auto">
        <a:xfrm>
          <a:off x="66675" y="2209800"/>
          <a:ext cx="4019550" cy="762000"/>
          <a:chOff x="11" y="147"/>
          <a:chExt cx="521" cy="83"/>
        </a:xfrm>
      </xdr:grpSpPr>
      <xdr:sp macro="" textlink="">
        <xdr:nvSpPr>
          <xdr:cNvPr id="44036" name="AutoShape 7">
            <a:extLst>
              <a:ext uri="{FF2B5EF4-FFF2-40B4-BE49-F238E27FC236}">
                <a16:creationId xmlns:a16="http://schemas.microsoft.com/office/drawing/2014/main" id="{00000000-0008-0000-0F00-000004A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a:extLst>
              <a:ext uri="{FF2B5EF4-FFF2-40B4-BE49-F238E27FC236}">
                <a16:creationId xmlns:a16="http://schemas.microsoft.com/office/drawing/2014/main" id="{00000000-0008-0000-0F00-000008AC0000}"/>
              </a:ext>
            </a:extLst>
          </xdr:cNvPr>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551620</xdr:colOff>
      <xdr:row>4</xdr:row>
      <xdr:rowOff>86966</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F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F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F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a:extLst>
            <a:ext uri="{FF2B5EF4-FFF2-40B4-BE49-F238E27FC236}">
              <a16:creationId xmlns:a16="http://schemas.microsoft.com/office/drawing/2014/main" id="{00000000-0008-0000-1000-000003B00000}"/>
            </a:ext>
          </a:extLst>
        </xdr:cNvPr>
        <xdr:cNvGrpSpPr>
          <a:grpSpLocks/>
        </xdr:cNvGrpSpPr>
      </xdr:nvGrpSpPr>
      <xdr:grpSpPr bwMode="auto">
        <a:xfrm>
          <a:off x="66675" y="2495550"/>
          <a:ext cx="5019675" cy="933450"/>
          <a:chOff x="11" y="147"/>
          <a:chExt cx="521" cy="83"/>
        </a:xfrm>
      </xdr:grpSpPr>
      <xdr:sp macro="" textlink="">
        <xdr:nvSpPr>
          <xdr:cNvPr id="45060" name="AutoShape 7">
            <a:extLst>
              <a:ext uri="{FF2B5EF4-FFF2-40B4-BE49-F238E27FC236}">
                <a16:creationId xmlns:a16="http://schemas.microsoft.com/office/drawing/2014/main" id="{00000000-0008-0000-1000-000004B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a:extLst>
              <a:ext uri="{FF2B5EF4-FFF2-40B4-BE49-F238E27FC236}">
                <a16:creationId xmlns:a16="http://schemas.microsoft.com/office/drawing/2014/main" id="{00000000-0008-0000-1000-000008B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275395</xdr:colOff>
      <xdr:row>3</xdr:row>
      <xdr:rowOff>67916</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0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0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a:extLst>
            <a:ext uri="{FF2B5EF4-FFF2-40B4-BE49-F238E27FC236}">
              <a16:creationId xmlns:a16="http://schemas.microsoft.com/office/drawing/2014/main" id="{00000000-0008-0000-1100-000003B40000}"/>
            </a:ext>
          </a:extLst>
        </xdr:cNvPr>
        <xdr:cNvGrpSpPr>
          <a:grpSpLocks/>
        </xdr:cNvGrpSpPr>
      </xdr:nvGrpSpPr>
      <xdr:grpSpPr bwMode="auto">
        <a:xfrm>
          <a:off x="28575" y="2286000"/>
          <a:ext cx="5124450" cy="962025"/>
          <a:chOff x="11" y="147"/>
          <a:chExt cx="521" cy="83"/>
        </a:xfrm>
      </xdr:grpSpPr>
      <xdr:sp macro="" textlink="">
        <xdr:nvSpPr>
          <xdr:cNvPr id="46084" name="AutoShape 7">
            <a:extLst>
              <a:ext uri="{FF2B5EF4-FFF2-40B4-BE49-F238E27FC236}">
                <a16:creationId xmlns:a16="http://schemas.microsoft.com/office/drawing/2014/main" id="{00000000-0008-0000-1100-000004B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a:extLst>
              <a:ext uri="{FF2B5EF4-FFF2-40B4-BE49-F238E27FC236}">
                <a16:creationId xmlns:a16="http://schemas.microsoft.com/office/drawing/2014/main" id="{00000000-0008-0000-1100-000008B4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xdr:from>
      <xdr:col>0</xdr:col>
      <xdr:colOff>0</xdr:colOff>
      <xdr:row>0</xdr:row>
      <xdr:rowOff>0</xdr:rowOff>
    </xdr:from>
    <xdr:to>
      <xdr:col>6</xdr:col>
      <xdr:colOff>370645</xdr:colOff>
      <xdr:row>4</xdr:row>
      <xdr:rowOff>1241</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0" y="0"/>
          <a:ext cx="8857420" cy="1915766"/>
          <a:chOff x="95249" y="1"/>
          <a:chExt cx="8857420" cy="1915766"/>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11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11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637345</xdr:colOff>
      <xdr:row>2</xdr:row>
      <xdr:rowOff>315566</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397981</xdr:colOff>
      <xdr:row>0</xdr:row>
      <xdr:rowOff>1267240</xdr:rowOff>
    </xdr:to>
    <xdr:sp macro="" textlink="">
      <xdr:nvSpPr>
        <xdr:cNvPr id="9" name="Rectangle 8">
          <a:extLst>
            <a:ext uri="{FF2B5EF4-FFF2-40B4-BE49-F238E27FC236}">
              <a16:creationId xmlns:a16="http://schemas.microsoft.com/office/drawing/2014/main" id="{00000000-0008-0000-1200-000009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309356</xdr:colOff>
      <xdr:row>0</xdr:row>
      <xdr:rowOff>585670</xdr:rowOff>
    </xdr:to>
    <xdr:pic>
      <xdr:nvPicPr>
        <xdr:cNvPr id="10" name="Picture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260621</xdr:colOff>
      <xdr:row>0</xdr:row>
      <xdr:rowOff>177271</xdr:rowOff>
    </xdr:from>
    <xdr:to>
      <xdr:col>1</xdr:col>
      <xdr:colOff>2843835</xdr:colOff>
      <xdr:row>0</xdr:row>
      <xdr:rowOff>513521</xdr:rowOff>
    </xdr:to>
    <xdr:sp macro="" textlink="">
      <xdr:nvSpPr>
        <xdr:cNvPr id="11" name="Rectangle 10">
          <a:extLst>
            <a:ext uri="{FF2B5EF4-FFF2-40B4-BE49-F238E27FC236}">
              <a16:creationId xmlns:a16="http://schemas.microsoft.com/office/drawing/2014/main" id="{00000000-0008-0000-1200-00000B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a:extLst>
            <a:ext uri="{FF2B5EF4-FFF2-40B4-BE49-F238E27FC236}">
              <a16:creationId xmlns:a16="http://schemas.microsoft.com/office/drawing/2014/main" id="{00000000-0008-0000-0100-000007140000}"/>
            </a:ext>
          </a:extLst>
        </xdr:cNvPr>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a:extLst>
            <a:ext uri="{FF2B5EF4-FFF2-40B4-BE49-F238E27FC236}">
              <a16:creationId xmlns:a16="http://schemas.microsoft.com/office/drawing/2014/main" id="{00000000-0008-0000-0100-000009140000}"/>
            </a:ext>
          </a:extLst>
        </xdr:cNvPr>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a:extLst>
            <a:ext uri="{FF2B5EF4-FFF2-40B4-BE49-F238E27FC236}">
              <a16:creationId xmlns:a16="http://schemas.microsoft.com/office/drawing/2014/main" id="{00000000-0008-0000-0100-0000C3140000}"/>
            </a:ext>
          </a:extLst>
        </xdr:cNvPr>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a:extLst>
            <a:ext uri="{FF2B5EF4-FFF2-40B4-BE49-F238E27FC236}">
              <a16:creationId xmlns:a16="http://schemas.microsoft.com/office/drawing/2014/main" id="{00000000-0008-0000-0100-0000C4140000}"/>
            </a:ext>
          </a:extLst>
        </xdr:cNvPr>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a:extLst>
            <a:ext uri="{FF2B5EF4-FFF2-40B4-BE49-F238E27FC236}">
              <a16:creationId xmlns:a16="http://schemas.microsoft.com/office/drawing/2014/main" id="{00000000-0008-0000-0100-0000C5140000}"/>
            </a:ext>
          </a:extLst>
        </xdr:cNvPr>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a:extLst>
            <a:ext uri="{FF2B5EF4-FFF2-40B4-BE49-F238E27FC236}">
              <a16:creationId xmlns:a16="http://schemas.microsoft.com/office/drawing/2014/main" id="{00000000-0008-0000-0100-0000C6140000}"/>
            </a:ext>
          </a:extLst>
        </xdr:cNvPr>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a:extLst>
            <a:ext uri="{FF2B5EF4-FFF2-40B4-BE49-F238E27FC236}">
              <a16:creationId xmlns:a16="http://schemas.microsoft.com/office/drawing/2014/main" id="{00000000-0008-0000-0100-00003E140000}"/>
            </a:ext>
          </a:extLst>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a:extLst>
            <a:ext uri="{FF2B5EF4-FFF2-40B4-BE49-F238E27FC236}">
              <a16:creationId xmlns:a16="http://schemas.microsoft.com/office/drawing/2014/main" id="{00000000-0008-0000-0100-000002000000}"/>
            </a:ext>
          </a:extLst>
        </xdr:cNvPr>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a:extLst>
            <a:ext uri="{FF2B5EF4-FFF2-40B4-BE49-F238E27FC236}">
              <a16:creationId xmlns:a16="http://schemas.microsoft.com/office/drawing/2014/main" id="{00000000-0008-0000-0100-0000C7140000}"/>
            </a:ext>
          </a:extLst>
        </xdr:cNvPr>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a:extLst>
            <a:ext uri="{FF2B5EF4-FFF2-40B4-BE49-F238E27FC236}">
              <a16:creationId xmlns:a16="http://schemas.microsoft.com/office/drawing/2014/main" id="{00000000-0008-0000-0100-000003000000}"/>
            </a:ext>
          </a:extLst>
        </xdr:cNvPr>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a:extLst>
            <a:ext uri="{FF2B5EF4-FFF2-40B4-BE49-F238E27FC236}">
              <a16:creationId xmlns:a16="http://schemas.microsoft.com/office/drawing/2014/main" id="{00000000-0008-0000-0100-000004000000}"/>
            </a:ext>
          </a:extLst>
        </xdr:cNvPr>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a:extLst>
            <a:ext uri="{FF2B5EF4-FFF2-40B4-BE49-F238E27FC236}">
              <a16:creationId xmlns:a16="http://schemas.microsoft.com/office/drawing/2014/main" id="{00000000-0008-0000-0100-000005000000}"/>
            </a:ext>
          </a:extLst>
        </xdr:cNvPr>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a:extLst>
            <a:ext uri="{FF2B5EF4-FFF2-40B4-BE49-F238E27FC236}">
              <a16:creationId xmlns:a16="http://schemas.microsoft.com/office/drawing/2014/main" id="{00000000-0008-0000-0100-000006000000}"/>
            </a:ext>
          </a:extLst>
        </xdr:cNvPr>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a:extLst>
            <a:ext uri="{FF2B5EF4-FFF2-40B4-BE49-F238E27FC236}">
              <a16:creationId xmlns:a16="http://schemas.microsoft.com/office/drawing/2014/main" id="{00000000-0008-0000-0100-0000CC140000}"/>
            </a:ext>
          </a:extLst>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a:extLst>
            <a:ext uri="{FF2B5EF4-FFF2-40B4-BE49-F238E27FC236}">
              <a16:creationId xmlns:a16="http://schemas.microsoft.com/office/drawing/2014/main" id="{00000000-0008-0000-0100-0000CE140000}"/>
            </a:ext>
          </a:extLst>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a:extLst>
            <a:ext uri="{FF2B5EF4-FFF2-40B4-BE49-F238E27FC236}">
              <a16:creationId xmlns:a16="http://schemas.microsoft.com/office/drawing/2014/main" id="{00000000-0008-0000-0100-0000CF140000}"/>
            </a:ext>
          </a:extLst>
        </xdr:cNvPr>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a:extLst>
            <a:ext uri="{FF2B5EF4-FFF2-40B4-BE49-F238E27FC236}">
              <a16:creationId xmlns:a16="http://schemas.microsoft.com/office/drawing/2014/main" id="{00000000-0008-0000-0100-0000D5140000}"/>
            </a:ext>
          </a:extLst>
        </xdr:cNvPr>
        <xdr:cNvGrpSpPr>
          <a:grpSpLocks/>
        </xdr:cNvGrpSpPr>
      </xdr:nvGrpSpPr>
      <xdr:grpSpPr bwMode="auto">
        <a:xfrm>
          <a:off x="533400" y="18468975"/>
          <a:ext cx="5267325" cy="828675"/>
          <a:chOff x="44" y="1315"/>
          <a:chExt cx="346" cy="87"/>
        </a:xfrm>
      </xdr:grpSpPr>
      <xdr:sp macro="" textlink="">
        <xdr:nvSpPr>
          <xdr:cNvPr id="5329" name="AutoShape 209">
            <a:extLst>
              <a:ext uri="{FF2B5EF4-FFF2-40B4-BE49-F238E27FC236}">
                <a16:creationId xmlns:a16="http://schemas.microsoft.com/office/drawing/2014/main" id="{00000000-0008-0000-0100-0000D1140000}"/>
              </a:ext>
            </a:extLst>
          </xdr:cNvPr>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a:extLst>
              <a:ext uri="{FF2B5EF4-FFF2-40B4-BE49-F238E27FC236}">
                <a16:creationId xmlns:a16="http://schemas.microsoft.com/office/drawing/2014/main" id="{00000000-0008-0000-0100-0000D2140000}"/>
              </a:ext>
            </a:extLst>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a:extLst>
              <a:ext uri="{FF2B5EF4-FFF2-40B4-BE49-F238E27FC236}">
                <a16:creationId xmlns:a16="http://schemas.microsoft.com/office/drawing/2014/main" id="{00000000-0008-0000-0100-0000D3140000}"/>
              </a:ext>
            </a:extLst>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a:extLst>
              <a:ext uri="{FF2B5EF4-FFF2-40B4-BE49-F238E27FC236}">
                <a16:creationId xmlns:a16="http://schemas.microsoft.com/office/drawing/2014/main" id="{00000000-0008-0000-0100-00000B150000}"/>
              </a:ext>
            </a:extLst>
          </xdr:cNvPr>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a:extLst>
            <a:ext uri="{FF2B5EF4-FFF2-40B4-BE49-F238E27FC236}">
              <a16:creationId xmlns:a16="http://schemas.microsoft.com/office/drawing/2014/main" id="{00000000-0008-0000-0100-0000D6140000}"/>
            </a:ext>
          </a:extLst>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a:extLst>
            <a:ext uri="{FF2B5EF4-FFF2-40B4-BE49-F238E27FC236}">
              <a16:creationId xmlns:a16="http://schemas.microsoft.com/office/drawing/2014/main" id="{00000000-0008-0000-0100-0000D7140000}"/>
            </a:ext>
          </a:extLst>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a:extLst>
            <a:ext uri="{FF2B5EF4-FFF2-40B4-BE49-F238E27FC236}">
              <a16:creationId xmlns:a16="http://schemas.microsoft.com/office/drawing/2014/main" id="{00000000-0008-0000-0100-0000D8140000}"/>
            </a:ext>
          </a:extLst>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a:extLst>
            <a:ext uri="{FF2B5EF4-FFF2-40B4-BE49-F238E27FC236}">
              <a16:creationId xmlns:a16="http://schemas.microsoft.com/office/drawing/2014/main" id="{00000000-0008-0000-0100-0000D9140000}"/>
            </a:ext>
          </a:extLst>
        </xdr:cNvPr>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a:extLst>
            <a:ext uri="{FF2B5EF4-FFF2-40B4-BE49-F238E27FC236}">
              <a16:creationId xmlns:a16="http://schemas.microsoft.com/office/drawing/2014/main" id="{00000000-0008-0000-0100-0000DB140000}"/>
            </a:ext>
          </a:extLst>
        </xdr:cNvPr>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a:extLst>
            <a:ext uri="{FF2B5EF4-FFF2-40B4-BE49-F238E27FC236}">
              <a16:creationId xmlns:a16="http://schemas.microsoft.com/office/drawing/2014/main" id="{00000000-0008-0000-0100-000008000000}"/>
            </a:ext>
          </a:extLst>
        </xdr:cNvPr>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a:extLst>
            <a:ext uri="{FF2B5EF4-FFF2-40B4-BE49-F238E27FC236}">
              <a16:creationId xmlns:a16="http://schemas.microsoft.com/office/drawing/2014/main" id="{00000000-0008-0000-0100-0000DC140000}"/>
            </a:ext>
          </a:extLst>
        </xdr:cNvPr>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a:extLst>
            <a:ext uri="{FF2B5EF4-FFF2-40B4-BE49-F238E27FC236}">
              <a16:creationId xmlns:a16="http://schemas.microsoft.com/office/drawing/2014/main" id="{00000000-0008-0000-0100-0000DD140000}"/>
            </a:ext>
          </a:extLst>
        </xdr:cNvPr>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a:extLst>
            <a:ext uri="{FF2B5EF4-FFF2-40B4-BE49-F238E27FC236}">
              <a16:creationId xmlns:a16="http://schemas.microsoft.com/office/drawing/2014/main" id="{00000000-0008-0000-0100-0000DF140000}"/>
            </a:ext>
          </a:extLst>
        </xdr:cNvPr>
        <xdr:cNvGrpSpPr>
          <a:grpSpLocks/>
        </xdr:cNvGrpSpPr>
      </xdr:nvGrpSpPr>
      <xdr:grpSpPr bwMode="auto">
        <a:xfrm>
          <a:off x="466725" y="19897725"/>
          <a:ext cx="6629400" cy="1228725"/>
          <a:chOff x="239" y="1561"/>
          <a:chExt cx="915" cy="87"/>
        </a:xfrm>
      </xdr:grpSpPr>
      <xdr:sp macro="" textlink="">
        <xdr:nvSpPr>
          <xdr:cNvPr id="15" name="AutoShape 223">
            <a:extLst>
              <a:ext uri="{FF2B5EF4-FFF2-40B4-BE49-F238E27FC236}">
                <a16:creationId xmlns:a16="http://schemas.microsoft.com/office/drawing/2014/main" id="{00000000-0008-0000-0100-00000F000000}"/>
              </a:ext>
            </a:extLst>
          </xdr:cNvPr>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a:extLst>
              <a:ext uri="{FF2B5EF4-FFF2-40B4-BE49-F238E27FC236}">
                <a16:creationId xmlns:a16="http://schemas.microsoft.com/office/drawing/2014/main" id="{00000000-0008-0000-0100-0000E0140000}"/>
              </a:ext>
            </a:extLst>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a:extLst>
              <a:ext uri="{FF2B5EF4-FFF2-40B4-BE49-F238E27FC236}">
                <a16:creationId xmlns:a16="http://schemas.microsoft.com/office/drawing/2014/main" id="{00000000-0008-0000-0100-000010000000}"/>
              </a:ext>
            </a:extLst>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a:extLst>
              <a:ext uri="{FF2B5EF4-FFF2-40B4-BE49-F238E27FC236}">
                <a16:creationId xmlns:a16="http://schemas.microsoft.com/office/drawing/2014/main" id="{00000000-0008-0000-0100-0000E2140000}"/>
              </a:ext>
            </a:extLst>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a:extLst>
              <a:ext uri="{FF2B5EF4-FFF2-40B4-BE49-F238E27FC236}">
                <a16:creationId xmlns:a16="http://schemas.microsoft.com/office/drawing/2014/main" id="{00000000-0008-0000-0100-0000E3140000}"/>
              </a:ext>
            </a:extLst>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a:extLst>
              <a:ext uri="{FF2B5EF4-FFF2-40B4-BE49-F238E27FC236}">
                <a16:creationId xmlns:a16="http://schemas.microsoft.com/office/drawing/2014/main" id="{00000000-0008-0000-0100-0000E4140000}"/>
              </a:ext>
            </a:extLst>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a:extLst>
              <a:ext uri="{FF2B5EF4-FFF2-40B4-BE49-F238E27FC236}">
                <a16:creationId xmlns:a16="http://schemas.microsoft.com/office/drawing/2014/main" id="{00000000-0008-0000-0100-0000E5140000}"/>
              </a:ext>
            </a:extLst>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a:extLst>
            <a:ext uri="{FF2B5EF4-FFF2-40B4-BE49-F238E27FC236}">
              <a16:creationId xmlns:a16="http://schemas.microsoft.com/office/drawing/2014/main" id="{00000000-0008-0000-0100-0000E6140000}"/>
            </a:ext>
          </a:extLst>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a:extLst>
            <a:ext uri="{FF2B5EF4-FFF2-40B4-BE49-F238E27FC236}">
              <a16:creationId xmlns:a16="http://schemas.microsoft.com/office/drawing/2014/main" id="{00000000-0008-0000-0100-0000E1140000}"/>
            </a:ext>
          </a:extLst>
        </xdr:cNvPr>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a:extLst>
            <a:ext uri="{FF2B5EF4-FFF2-40B4-BE49-F238E27FC236}">
              <a16:creationId xmlns:a16="http://schemas.microsoft.com/office/drawing/2014/main" id="{00000000-0008-0000-0100-0000E8140000}"/>
            </a:ext>
          </a:extLst>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a:extLst>
            <a:ext uri="{FF2B5EF4-FFF2-40B4-BE49-F238E27FC236}">
              <a16:creationId xmlns:a16="http://schemas.microsoft.com/office/drawing/2014/main" id="{00000000-0008-0000-0100-0000E9140000}"/>
            </a:ext>
          </a:extLst>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a:extLst>
            <a:ext uri="{FF2B5EF4-FFF2-40B4-BE49-F238E27FC236}">
              <a16:creationId xmlns:a16="http://schemas.microsoft.com/office/drawing/2014/main" id="{00000000-0008-0000-0100-0000EA140000}"/>
            </a:ext>
          </a:extLst>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a:extLst>
            <a:ext uri="{FF2B5EF4-FFF2-40B4-BE49-F238E27FC236}">
              <a16:creationId xmlns:a16="http://schemas.microsoft.com/office/drawing/2014/main" id="{00000000-0008-0000-0100-0000EB140000}"/>
            </a:ext>
          </a:extLst>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a:extLst>
            <a:ext uri="{FF2B5EF4-FFF2-40B4-BE49-F238E27FC236}">
              <a16:creationId xmlns:a16="http://schemas.microsoft.com/office/drawing/2014/main" id="{00000000-0008-0000-0100-0000EC140000}"/>
            </a:ext>
          </a:extLst>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a:extLst>
            <a:ext uri="{FF2B5EF4-FFF2-40B4-BE49-F238E27FC236}">
              <a16:creationId xmlns:a16="http://schemas.microsoft.com/office/drawing/2014/main" id="{00000000-0008-0000-0100-0000ED140000}"/>
            </a:ext>
          </a:extLst>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a:extLst>
            <a:ext uri="{FF2B5EF4-FFF2-40B4-BE49-F238E27FC236}">
              <a16:creationId xmlns:a16="http://schemas.microsoft.com/office/drawing/2014/main" id="{00000000-0008-0000-0100-0000EE140000}"/>
            </a:ext>
          </a:extLst>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a:extLst>
            <a:ext uri="{FF2B5EF4-FFF2-40B4-BE49-F238E27FC236}">
              <a16:creationId xmlns:a16="http://schemas.microsoft.com/office/drawing/2014/main" id="{00000000-0008-0000-0100-0000EF140000}"/>
            </a:ext>
          </a:extLst>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a:extLst>
            <a:ext uri="{FF2B5EF4-FFF2-40B4-BE49-F238E27FC236}">
              <a16:creationId xmlns:a16="http://schemas.microsoft.com/office/drawing/2014/main" id="{00000000-0008-0000-0100-0000F0140000}"/>
            </a:ext>
          </a:extLst>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a:extLst>
            <a:ext uri="{FF2B5EF4-FFF2-40B4-BE49-F238E27FC236}">
              <a16:creationId xmlns:a16="http://schemas.microsoft.com/office/drawing/2014/main" id="{00000000-0008-0000-0100-0000F1140000}"/>
            </a:ext>
          </a:extLst>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a:extLst>
            <a:ext uri="{FF2B5EF4-FFF2-40B4-BE49-F238E27FC236}">
              <a16:creationId xmlns:a16="http://schemas.microsoft.com/office/drawing/2014/main" id="{00000000-0008-0000-0100-0000F2140000}"/>
            </a:ext>
          </a:extLst>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a:extLst>
            <a:ext uri="{FF2B5EF4-FFF2-40B4-BE49-F238E27FC236}">
              <a16:creationId xmlns:a16="http://schemas.microsoft.com/office/drawing/2014/main" id="{00000000-0008-0000-0100-000009000000}"/>
            </a:ext>
          </a:extLst>
        </xdr:cNvPr>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a:extLst>
            <a:ext uri="{FF2B5EF4-FFF2-40B4-BE49-F238E27FC236}">
              <a16:creationId xmlns:a16="http://schemas.microsoft.com/office/drawing/2014/main" id="{00000000-0008-0000-0100-00000A000000}"/>
            </a:ext>
          </a:extLst>
        </xdr:cNvPr>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a:extLst>
            <a:ext uri="{FF2B5EF4-FFF2-40B4-BE49-F238E27FC236}">
              <a16:creationId xmlns:a16="http://schemas.microsoft.com/office/drawing/2014/main" id="{00000000-0008-0000-0100-00000B000000}"/>
            </a:ext>
          </a:extLst>
        </xdr:cNvPr>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a:extLst>
            <a:ext uri="{FF2B5EF4-FFF2-40B4-BE49-F238E27FC236}">
              <a16:creationId xmlns:a16="http://schemas.microsoft.com/office/drawing/2014/main" id="{00000000-0008-0000-0100-00000C000000}"/>
            </a:ext>
          </a:extLst>
        </xdr:cNvPr>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a:extLst>
            <a:ext uri="{FF2B5EF4-FFF2-40B4-BE49-F238E27FC236}">
              <a16:creationId xmlns:a16="http://schemas.microsoft.com/office/drawing/2014/main" id="{00000000-0008-0000-0100-00000D000000}"/>
            </a:ext>
          </a:extLst>
        </xdr:cNvPr>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a:extLst>
            <a:ext uri="{FF2B5EF4-FFF2-40B4-BE49-F238E27FC236}">
              <a16:creationId xmlns:a16="http://schemas.microsoft.com/office/drawing/2014/main" id="{00000000-0008-0000-0100-00000E000000}"/>
            </a:ext>
          </a:extLst>
        </xdr:cNvPr>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a:extLst>
            <a:ext uri="{FF2B5EF4-FFF2-40B4-BE49-F238E27FC236}">
              <a16:creationId xmlns:a16="http://schemas.microsoft.com/office/drawing/2014/main" id="{00000000-0008-0000-0100-0000F3140000}"/>
            </a:ext>
          </a:extLst>
        </xdr:cNvPr>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a:extLst>
            <a:ext uri="{FF2B5EF4-FFF2-40B4-BE49-F238E27FC236}">
              <a16:creationId xmlns:a16="http://schemas.microsoft.com/office/drawing/2014/main" id="{00000000-0008-0000-0100-0000F4140000}"/>
            </a:ext>
          </a:extLst>
        </xdr:cNvPr>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a:extLst>
            <a:ext uri="{FF2B5EF4-FFF2-40B4-BE49-F238E27FC236}">
              <a16:creationId xmlns:a16="http://schemas.microsoft.com/office/drawing/2014/main" id="{00000000-0008-0000-0100-0000F5140000}"/>
            </a:ext>
          </a:extLst>
        </xdr:cNvPr>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a:extLst>
            <a:ext uri="{FF2B5EF4-FFF2-40B4-BE49-F238E27FC236}">
              <a16:creationId xmlns:a16="http://schemas.microsoft.com/office/drawing/2014/main" id="{00000000-0008-0000-0100-0000F6140000}"/>
            </a:ext>
          </a:extLst>
        </xdr:cNvPr>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a:extLst>
            <a:ext uri="{FF2B5EF4-FFF2-40B4-BE49-F238E27FC236}">
              <a16:creationId xmlns:a16="http://schemas.microsoft.com/office/drawing/2014/main" id="{00000000-0008-0000-0100-0000F7140000}"/>
            </a:ext>
          </a:extLst>
        </xdr:cNvPr>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a:extLst>
            <a:ext uri="{FF2B5EF4-FFF2-40B4-BE49-F238E27FC236}">
              <a16:creationId xmlns:a16="http://schemas.microsoft.com/office/drawing/2014/main" id="{00000000-0008-0000-0100-0000F8140000}"/>
            </a:ext>
          </a:extLst>
        </xdr:cNvPr>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a:extLst>
            <a:ext uri="{FF2B5EF4-FFF2-40B4-BE49-F238E27FC236}">
              <a16:creationId xmlns:a16="http://schemas.microsoft.com/office/drawing/2014/main" id="{00000000-0008-0000-0100-0000F9140000}"/>
            </a:ext>
          </a:extLst>
        </xdr:cNvPr>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a:extLst>
            <a:ext uri="{FF2B5EF4-FFF2-40B4-BE49-F238E27FC236}">
              <a16:creationId xmlns:a16="http://schemas.microsoft.com/office/drawing/2014/main" id="{00000000-0008-0000-0100-0000FA140000}"/>
            </a:ext>
          </a:extLst>
        </xdr:cNvPr>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a:extLst>
            <a:ext uri="{FF2B5EF4-FFF2-40B4-BE49-F238E27FC236}">
              <a16:creationId xmlns:a16="http://schemas.microsoft.com/office/drawing/2014/main" id="{00000000-0008-0000-0100-000002150000}"/>
            </a:ext>
          </a:extLst>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a:extLst>
            <a:ext uri="{FF2B5EF4-FFF2-40B4-BE49-F238E27FC236}">
              <a16:creationId xmlns:a16="http://schemas.microsoft.com/office/drawing/2014/main" id="{00000000-0008-0000-0100-000003150000}"/>
            </a:ext>
          </a:extLst>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a:extLst>
            <a:ext uri="{FF2B5EF4-FFF2-40B4-BE49-F238E27FC236}">
              <a16:creationId xmlns:a16="http://schemas.microsoft.com/office/drawing/2014/main" id="{00000000-0008-0000-0100-000004150000}"/>
            </a:ext>
          </a:extLst>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a:extLst>
            <a:ext uri="{FF2B5EF4-FFF2-40B4-BE49-F238E27FC236}">
              <a16:creationId xmlns:a16="http://schemas.microsoft.com/office/drawing/2014/main" id="{00000000-0008-0000-0100-00004D000000}"/>
            </a:ext>
          </a:extLst>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a:extLst>
            <a:ext uri="{FF2B5EF4-FFF2-40B4-BE49-F238E27FC236}">
              <a16:creationId xmlns:a16="http://schemas.microsoft.com/office/drawing/2014/main" id="{00000000-0008-0000-0100-00004E000000}"/>
            </a:ext>
          </a:extLst>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a:extLst>
            <a:ext uri="{FF2B5EF4-FFF2-40B4-BE49-F238E27FC236}">
              <a16:creationId xmlns:a16="http://schemas.microsoft.com/office/drawing/2014/main" id="{00000000-0008-0000-0100-00004F000000}"/>
            </a:ext>
          </a:extLst>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7</xdr:col>
      <xdr:colOff>599245</xdr:colOff>
      <xdr:row>2</xdr:row>
      <xdr:rowOff>1241</xdr:rowOff>
    </xdr:to>
    <xdr:grpSp>
      <xdr:nvGrpSpPr>
        <xdr:cNvPr id="84" name="Group 83">
          <a:extLst>
            <a:ext uri="{FF2B5EF4-FFF2-40B4-BE49-F238E27FC236}">
              <a16:creationId xmlns:a16="http://schemas.microsoft.com/office/drawing/2014/main" id="{00000000-0008-0000-0100-000054000000}"/>
            </a:ext>
          </a:extLst>
        </xdr:cNvPr>
        <xdr:cNvGrpSpPr/>
      </xdr:nvGrpSpPr>
      <xdr:grpSpPr>
        <a:xfrm>
          <a:off x="0" y="0"/>
          <a:ext cx="8857420" cy="1915766"/>
          <a:chOff x="95249" y="1"/>
          <a:chExt cx="8857420" cy="1915766"/>
        </a:xfrm>
      </xdr:grpSpPr>
      <xdr:pic>
        <xdr:nvPicPr>
          <xdr:cNvPr id="85" name="Picture 84">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86" name="Rectangle 85">
            <a:extLst>
              <a:ext uri="{FF2B5EF4-FFF2-40B4-BE49-F238E27FC236}">
                <a16:creationId xmlns:a16="http://schemas.microsoft.com/office/drawing/2014/main" id="{00000000-0008-0000-0100-000056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87" name="Picture 86">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8" name="Rectangle 87">
            <a:extLst>
              <a:ext uri="{FF2B5EF4-FFF2-40B4-BE49-F238E27FC236}">
                <a16:creationId xmlns:a16="http://schemas.microsoft.com/office/drawing/2014/main" id="{00000000-0008-0000-0100-000058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142045</xdr:colOff>
      <xdr:row>3</xdr:row>
      <xdr:rowOff>115541</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950431</xdr:colOff>
      <xdr:row>0</xdr:row>
      <xdr:rowOff>1267240</xdr:rowOff>
    </xdr:to>
    <xdr:sp macro="" textlink="">
      <xdr:nvSpPr>
        <xdr:cNvPr id="8" name="Rectangle 7">
          <a:extLst>
            <a:ext uri="{FF2B5EF4-FFF2-40B4-BE49-F238E27FC236}">
              <a16:creationId xmlns:a16="http://schemas.microsoft.com/office/drawing/2014/main" id="{00000000-0008-0000-13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3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389695</xdr:colOff>
      <xdr:row>3</xdr:row>
      <xdr:rowOff>106016</xdr:rowOff>
    </xdr:to>
    <xdr:pic>
      <xdr:nvPicPr>
        <xdr:cNvPr id="7" name="Picture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150331</xdr:colOff>
      <xdr:row>0</xdr:row>
      <xdr:rowOff>1267240</xdr:rowOff>
    </xdr:to>
    <xdr:sp macro="" textlink="">
      <xdr:nvSpPr>
        <xdr:cNvPr id="8" name="Rectangle 7">
          <a:extLst>
            <a:ext uri="{FF2B5EF4-FFF2-40B4-BE49-F238E27FC236}">
              <a16:creationId xmlns:a16="http://schemas.microsoft.com/office/drawing/2014/main" id="{00000000-0008-0000-14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4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408745</xdr:colOff>
      <xdr:row>3</xdr:row>
      <xdr:rowOff>77441</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169381</xdr:colOff>
      <xdr:row>0</xdr:row>
      <xdr:rowOff>1267240</xdr:rowOff>
    </xdr:to>
    <xdr:sp macro="" textlink="">
      <xdr:nvSpPr>
        <xdr:cNvPr id="8" name="Rectangle 7">
          <a:extLst>
            <a:ext uri="{FF2B5EF4-FFF2-40B4-BE49-F238E27FC236}">
              <a16:creationId xmlns:a16="http://schemas.microsoft.com/office/drawing/2014/main" id="{00000000-0008-0000-15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299831</xdr:colOff>
      <xdr:row>0</xdr:row>
      <xdr:rowOff>585670</xdr:rowOff>
    </xdr:to>
    <xdr:pic>
      <xdr:nvPicPr>
        <xdr:cNvPr id="9" name="Picture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251096</xdr:colOff>
      <xdr:row>0</xdr:row>
      <xdr:rowOff>177271</xdr:rowOff>
    </xdr:from>
    <xdr:to>
      <xdr:col>1</xdr:col>
      <xdr:colOff>2834310</xdr:colOff>
      <xdr:row>0</xdr:row>
      <xdr:rowOff>513521</xdr:rowOff>
    </xdr:to>
    <xdr:sp macro="" textlink="">
      <xdr:nvSpPr>
        <xdr:cNvPr id="10" name="Rectangle 9">
          <a:extLst>
            <a:ext uri="{FF2B5EF4-FFF2-40B4-BE49-F238E27FC236}">
              <a16:creationId xmlns:a16="http://schemas.microsoft.com/office/drawing/2014/main" id="{00000000-0008-0000-15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18220</xdr:colOff>
      <xdr:row>3</xdr:row>
      <xdr:rowOff>210791</xdr:rowOff>
    </xdr:to>
    <xdr:pic>
      <xdr:nvPicPr>
        <xdr:cNvPr id="7" name="Pictur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502756</xdr:colOff>
      <xdr:row>1</xdr:row>
      <xdr:rowOff>38515</xdr:rowOff>
    </xdr:to>
    <xdr:sp macro="" textlink="">
      <xdr:nvSpPr>
        <xdr:cNvPr id="8" name="Rectangle 7">
          <a:extLst>
            <a:ext uri="{FF2B5EF4-FFF2-40B4-BE49-F238E27FC236}">
              <a16:creationId xmlns:a16="http://schemas.microsoft.com/office/drawing/2014/main" id="{00000000-0008-0000-16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242681</xdr:colOff>
      <xdr:row>0</xdr:row>
      <xdr:rowOff>585670</xdr:rowOff>
    </xdr:to>
    <xdr:pic>
      <xdr:nvPicPr>
        <xdr:cNvPr id="9" name="Picture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193946</xdr:colOff>
      <xdr:row>0</xdr:row>
      <xdr:rowOff>177271</xdr:rowOff>
    </xdr:from>
    <xdr:to>
      <xdr:col>1</xdr:col>
      <xdr:colOff>2777160</xdr:colOff>
      <xdr:row>0</xdr:row>
      <xdr:rowOff>513521</xdr:rowOff>
    </xdr:to>
    <xdr:sp macro="" textlink="">
      <xdr:nvSpPr>
        <xdr:cNvPr id="10" name="Rectangle 9">
          <a:extLst>
            <a:ext uri="{FF2B5EF4-FFF2-40B4-BE49-F238E27FC236}">
              <a16:creationId xmlns:a16="http://schemas.microsoft.com/office/drawing/2014/main" id="{00000000-0008-0000-16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a:extLst>
            <a:ext uri="{FF2B5EF4-FFF2-40B4-BE49-F238E27FC236}">
              <a16:creationId xmlns:a16="http://schemas.microsoft.com/office/drawing/2014/main" id="{00000000-0008-0000-1700-000002C00000}"/>
            </a:ext>
          </a:extLst>
        </xdr:cNvPr>
        <xdr:cNvGrpSpPr>
          <a:grpSpLocks/>
        </xdr:cNvGrpSpPr>
      </xdr:nvGrpSpPr>
      <xdr:grpSpPr bwMode="auto">
        <a:xfrm>
          <a:off x="180975" y="2514600"/>
          <a:ext cx="4848225" cy="495300"/>
          <a:chOff x="11" y="147"/>
          <a:chExt cx="521" cy="83"/>
        </a:xfrm>
      </xdr:grpSpPr>
      <xdr:sp macro="" textlink="">
        <xdr:nvSpPr>
          <xdr:cNvPr id="49155" name="AutoShape 8">
            <a:extLst>
              <a:ext uri="{FF2B5EF4-FFF2-40B4-BE49-F238E27FC236}">
                <a16:creationId xmlns:a16="http://schemas.microsoft.com/office/drawing/2014/main" id="{00000000-0008-0000-1700-000003C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a:extLst>
              <a:ext uri="{FF2B5EF4-FFF2-40B4-BE49-F238E27FC236}">
                <a16:creationId xmlns:a16="http://schemas.microsoft.com/office/drawing/2014/main" id="{00000000-0008-0000-1700-000004000000}"/>
              </a:ext>
            </a:extLst>
          </xdr:cNvPr>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456370</xdr:colOff>
      <xdr:row>2</xdr:row>
      <xdr:rowOff>525116</xdr:rowOff>
    </xdr:to>
    <xdr:pic>
      <xdr:nvPicPr>
        <xdr:cNvPr id="10" name="Picture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217006</xdr:colOff>
      <xdr:row>1</xdr:row>
      <xdr:rowOff>114715</xdr:rowOff>
    </xdr:to>
    <xdr:sp macro="" textlink="">
      <xdr:nvSpPr>
        <xdr:cNvPr id="11" name="Rectangle 10">
          <a:extLst>
            <a:ext uri="{FF2B5EF4-FFF2-40B4-BE49-F238E27FC236}">
              <a16:creationId xmlns:a16="http://schemas.microsoft.com/office/drawing/2014/main" id="{00000000-0008-0000-17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1</xdr:col>
      <xdr:colOff>261731</xdr:colOff>
      <xdr:row>0</xdr:row>
      <xdr:rowOff>585670</xdr:rowOff>
    </xdr:to>
    <xdr:pic>
      <xdr:nvPicPr>
        <xdr:cNvPr id="12" name="Picture 11">
          <a:extLst>
            <a:ext uri="{FF2B5EF4-FFF2-40B4-BE49-F238E27FC236}">
              <a16:creationId xmlns:a16="http://schemas.microsoft.com/office/drawing/2014/main" id="{00000000-0008-0000-1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212996</xdr:colOff>
      <xdr:row>0</xdr:row>
      <xdr:rowOff>177271</xdr:rowOff>
    </xdr:from>
    <xdr:to>
      <xdr:col>1</xdr:col>
      <xdr:colOff>2796210</xdr:colOff>
      <xdr:row>0</xdr:row>
      <xdr:rowOff>513521</xdr:rowOff>
    </xdr:to>
    <xdr:sp macro="" textlink="">
      <xdr:nvSpPr>
        <xdr:cNvPr id="13" name="Rectangle 12">
          <a:extLst>
            <a:ext uri="{FF2B5EF4-FFF2-40B4-BE49-F238E27FC236}">
              <a16:creationId xmlns:a16="http://schemas.microsoft.com/office/drawing/2014/main" id="{00000000-0008-0000-17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942145</xdr:colOff>
      <xdr:row>3</xdr:row>
      <xdr:rowOff>48866</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5</xdr:col>
      <xdr:colOff>702781</xdr:colOff>
      <xdr:row>1</xdr:row>
      <xdr:rowOff>114715</xdr:rowOff>
    </xdr:to>
    <xdr:sp macro="" textlink="">
      <xdr:nvSpPr>
        <xdr:cNvPr id="8" name="Rectangle 7">
          <a:extLst>
            <a:ext uri="{FF2B5EF4-FFF2-40B4-BE49-F238E27FC236}">
              <a16:creationId xmlns:a16="http://schemas.microsoft.com/office/drawing/2014/main" id="{00000000-0008-0000-18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2367585</xdr:colOff>
      <xdr:row>0</xdr:row>
      <xdr:rowOff>513521</xdr:rowOff>
    </xdr:to>
    <xdr:sp macro="" textlink="">
      <xdr:nvSpPr>
        <xdr:cNvPr id="10" name="Rectangle 9">
          <a:extLst>
            <a:ext uri="{FF2B5EF4-FFF2-40B4-BE49-F238E27FC236}">
              <a16:creationId xmlns:a16="http://schemas.microsoft.com/office/drawing/2014/main" id="{00000000-0008-0000-18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a:extLst>
            <a:ext uri="{FF2B5EF4-FFF2-40B4-BE49-F238E27FC236}">
              <a16:creationId xmlns:a16="http://schemas.microsoft.com/office/drawing/2014/main" id="{00000000-0008-0000-1900-000004400000}"/>
            </a:ext>
          </a:extLst>
        </xdr:cNvPr>
        <xdr:cNvGrpSpPr>
          <a:grpSpLocks/>
        </xdr:cNvGrpSpPr>
      </xdr:nvGrpSpPr>
      <xdr:grpSpPr bwMode="auto">
        <a:xfrm>
          <a:off x="104775" y="3162300"/>
          <a:ext cx="3857625" cy="1257300"/>
          <a:chOff x="11" y="147"/>
          <a:chExt cx="521" cy="83"/>
        </a:xfrm>
      </xdr:grpSpPr>
      <xdr:sp macro="" textlink="">
        <xdr:nvSpPr>
          <xdr:cNvPr id="16389" name="AutoShape 8">
            <a:extLst>
              <a:ext uri="{FF2B5EF4-FFF2-40B4-BE49-F238E27FC236}">
                <a16:creationId xmlns:a16="http://schemas.microsoft.com/office/drawing/2014/main" id="{00000000-0008-0000-1900-0000054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a:extLst>
              <a:ext uri="{FF2B5EF4-FFF2-40B4-BE49-F238E27FC236}">
                <a16:creationId xmlns:a16="http://schemas.microsoft.com/office/drawing/2014/main" id="{00000000-0008-0000-1900-000009400000}"/>
              </a:ext>
            </a:extLst>
          </xdr:cNvPr>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xdr:from>
      <xdr:col>0</xdr:col>
      <xdr:colOff>0</xdr:colOff>
      <xdr:row>0</xdr:row>
      <xdr:rowOff>0</xdr:rowOff>
    </xdr:from>
    <xdr:to>
      <xdr:col>6</xdr:col>
      <xdr:colOff>980245</xdr:colOff>
      <xdr:row>2</xdr:row>
      <xdr:rowOff>439391</xdr:rowOff>
    </xdr:to>
    <xdr:pic>
      <xdr:nvPicPr>
        <xdr:cNvPr id="10" name="Picture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740881</xdr:colOff>
      <xdr:row>1</xdr:row>
      <xdr:rowOff>48040</xdr:rowOff>
    </xdr:to>
    <xdr:sp macro="" textlink="">
      <xdr:nvSpPr>
        <xdr:cNvPr id="11" name="Rectangle 10">
          <a:extLst>
            <a:ext uri="{FF2B5EF4-FFF2-40B4-BE49-F238E27FC236}">
              <a16:creationId xmlns:a16="http://schemas.microsoft.com/office/drawing/2014/main" id="{00000000-0008-0000-19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2177085</xdr:colOff>
      <xdr:row>0</xdr:row>
      <xdr:rowOff>513521</xdr:rowOff>
    </xdr:to>
    <xdr:sp macro="" textlink="">
      <xdr:nvSpPr>
        <xdr:cNvPr id="13" name="Rectangle 12">
          <a:extLst>
            <a:ext uri="{FF2B5EF4-FFF2-40B4-BE49-F238E27FC236}">
              <a16:creationId xmlns:a16="http://schemas.microsoft.com/office/drawing/2014/main" id="{00000000-0008-0000-19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a:extLst>
            <a:ext uri="{FF2B5EF4-FFF2-40B4-BE49-F238E27FC236}">
              <a16:creationId xmlns:a16="http://schemas.microsoft.com/office/drawing/2014/main" id="{00000000-0008-0000-1A00-00000D580000}"/>
            </a:ext>
          </a:extLst>
        </xdr:cNvPr>
        <xdr:cNvGrpSpPr>
          <a:grpSpLocks/>
        </xdr:cNvGrpSpPr>
      </xdr:nvGrpSpPr>
      <xdr:grpSpPr bwMode="auto">
        <a:xfrm>
          <a:off x="28575" y="2438400"/>
          <a:ext cx="4514850" cy="1209675"/>
          <a:chOff x="11" y="147"/>
          <a:chExt cx="521" cy="83"/>
        </a:xfrm>
      </xdr:grpSpPr>
      <xdr:sp macro="" textlink="">
        <xdr:nvSpPr>
          <xdr:cNvPr id="22542" name="AutoShape 17">
            <a:extLst>
              <a:ext uri="{FF2B5EF4-FFF2-40B4-BE49-F238E27FC236}">
                <a16:creationId xmlns:a16="http://schemas.microsoft.com/office/drawing/2014/main" id="{00000000-0008-0000-1A00-00000E5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a:extLst>
              <a:ext uri="{FF2B5EF4-FFF2-40B4-BE49-F238E27FC236}">
                <a16:creationId xmlns:a16="http://schemas.microsoft.com/office/drawing/2014/main" id="{00000000-0008-0000-1A00-0000125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xdr:from>
      <xdr:col>0</xdr:col>
      <xdr:colOff>0</xdr:colOff>
      <xdr:row>0</xdr:row>
      <xdr:rowOff>0</xdr:rowOff>
    </xdr:from>
    <xdr:to>
      <xdr:col>7</xdr:col>
      <xdr:colOff>84895</xdr:colOff>
      <xdr:row>3</xdr:row>
      <xdr:rowOff>96491</xdr:rowOff>
    </xdr:to>
    <xdr:pic>
      <xdr:nvPicPr>
        <xdr:cNvPr id="10" name="Picture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6</xdr:col>
      <xdr:colOff>893281</xdr:colOff>
      <xdr:row>0</xdr:row>
      <xdr:rowOff>1267240</xdr:rowOff>
    </xdr:to>
    <xdr:sp macro="" textlink="">
      <xdr:nvSpPr>
        <xdr:cNvPr id="11" name="Rectangle 10">
          <a:extLst>
            <a:ext uri="{FF2B5EF4-FFF2-40B4-BE49-F238E27FC236}">
              <a16:creationId xmlns:a16="http://schemas.microsoft.com/office/drawing/2014/main" id="{00000000-0008-0000-1A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2196135</xdr:colOff>
      <xdr:row>0</xdr:row>
      <xdr:rowOff>513521</xdr:rowOff>
    </xdr:to>
    <xdr:sp macro="" textlink="">
      <xdr:nvSpPr>
        <xdr:cNvPr id="13" name="Rectangle 12">
          <a:extLst>
            <a:ext uri="{FF2B5EF4-FFF2-40B4-BE49-F238E27FC236}">
              <a16:creationId xmlns:a16="http://schemas.microsoft.com/office/drawing/2014/main" id="{00000000-0008-0000-1A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608770</xdr:colOff>
      <xdr:row>4</xdr:row>
      <xdr:rowOff>1241</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369406</xdr:colOff>
      <xdr:row>1</xdr:row>
      <xdr:rowOff>219490</xdr:rowOff>
    </xdr:to>
    <xdr:sp macro="" textlink="">
      <xdr:nvSpPr>
        <xdr:cNvPr id="8" name="Rectangle 7">
          <a:extLst>
            <a:ext uri="{FF2B5EF4-FFF2-40B4-BE49-F238E27FC236}">
              <a16:creationId xmlns:a16="http://schemas.microsoft.com/office/drawing/2014/main" id="{00000000-0008-0000-1B00-000008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9" name="Picture 8">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33960</xdr:colOff>
      <xdr:row>0</xdr:row>
      <xdr:rowOff>513521</xdr:rowOff>
    </xdr:to>
    <xdr:sp macro="" textlink="">
      <xdr:nvSpPr>
        <xdr:cNvPr id="10" name="Rectangle 9">
          <a:extLst>
            <a:ext uri="{FF2B5EF4-FFF2-40B4-BE49-F238E27FC236}">
              <a16:creationId xmlns:a16="http://schemas.microsoft.com/office/drawing/2014/main" id="{00000000-0008-0000-1B00-00000A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a:extLst>
            <a:ext uri="{FF2B5EF4-FFF2-40B4-BE49-F238E27FC236}">
              <a16:creationId xmlns:a16="http://schemas.microsoft.com/office/drawing/2014/main" id="{00000000-0008-0000-1C00-0000035C0000}"/>
            </a:ext>
          </a:extLst>
        </xdr:cNvPr>
        <xdr:cNvGrpSpPr>
          <a:grpSpLocks/>
        </xdr:cNvGrpSpPr>
      </xdr:nvGrpSpPr>
      <xdr:grpSpPr bwMode="auto">
        <a:xfrm>
          <a:off x="66675" y="2571750"/>
          <a:ext cx="5124450" cy="533400"/>
          <a:chOff x="11" y="147"/>
          <a:chExt cx="521" cy="83"/>
        </a:xfrm>
      </xdr:grpSpPr>
      <xdr:sp macro="" textlink="">
        <xdr:nvSpPr>
          <xdr:cNvPr id="23556" name="AutoShape 7">
            <a:extLst>
              <a:ext uri="{FF2B5EF4-FFF2-40B4-BE49-F238E27FC236}">
                <a16:creationId xmlns:a16="http://schemas.microsoft.com/office/drawing/2014/main" id="{00000000-0008-0000-1C00-0000045C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a:extLst>
              <a:ext uri="{FF2B5EF4-FFF2-40B4-BE49-F238E27FC236}">
                <a16:creationId xmlns:a16="http://schemas.microsoft.com/office/drawing/2014/main" id="{00000000-0008-0000-1C00-0000085C0000}"/>
              </a:ext>
            </a:extLst>
          </xdr:cNvPr>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10</xdr:col>
      <xdr:colOff>37270</xdr:colOff>
      <xdr:row>2</xdr:row>
      <xdr:rowOff>410816</xdr:rowOff>
    </xdr:to>
    <xdr:pic>
      <xdr:nvPicPr>
        <xdr:cNvPr id="10" name="Picture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407506</xdr:colOff>
      <xdr:row>1</xdr:row>
      <xdr:rowOff>415</xdr:rowOff>
    </xdr:to>
    <xdr:sp macro="" textlink="">
      <xdr:nvSpPr>
        <xdr:cNvPr id="11" name="Rectangle 10">
          <a:extLst>
            <a:ext uri="{FF2B5EF4-FFF2-40B4-BE49-F238E27FC236}">
              <a16:creationId xmlns:a16="http://schemas.microsoft.com/office/drawing/2014/main" id="{00000000-0008-0000-1C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C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2300910</xdr:colOff>
      <xdr:row>0</xdr:row>
      <xdr:rowOff>513521</xdr:rowOff>
    </xdr:to>
    <xdr:sp macro="" textlink="">
      <xdr:nvSpPr>
        <xdr:cNvPr id="13" name="Rectangle 12">
          <a:extLst>
            <a:ext uri="{FF2B5EF4-FFF2-40B4-BE49-F238E27FC236}">
              <a16:creationId xmlns:a16="http://schemas.microsoft.com/office/drawing/2014/main" id="{00000000-0008-0000-1C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a:extLst>
            <a:ext uri="{FF2B5EF4-FFF2-40B4-BE49-F238E27FC236}">
              <a16:creationId xmlns:a16="http://schemas.microsoft.com/office/drawing/2014/main" id="{00000000-0008-0000-0200-00004C100000}"/>
            </a:ext>
          </a:extLst>
        </xdr:cNvPr>
        <xdr:cNvGrpSpPr>
          <a:grpSpLocks/>
        </xdr:cNvGrpSpPr>
      </xdr:nvGrpSpPr>
      <xdr:grpSpPr bwMode="auto">
        <a:xfrm>
          <a:off x="66675" y="2514600"/>
          <a:ext cx="4895850" cy="885825"/>
          <a:chOff x="11" y="147"/>
          <a:chExt cx="521" cy="83"/>
        </a:xfrm>
      </xdr:grpSpPr>
      <xdr:sp macro="" textlink="">
        <xdr:nvSpPr>
          <xdr:cNvPr id="4179" name="AutoShape 72">
            <a:extLst>
              <a:ext uri="{FF2B5EF4-FFF2-40B4-BE49-F238E27FC236}">
                <a16:creationId xmlns:a16="http://schemas.microsoft.com/office/drawing/2014/main" id="{00000000-0008-0000-0200-0000531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a:extLst>
              <a:ext uri="{FF2B5EF4-FFF2-40B4-BE49-F238E27FC236}">
                <a16:creationId xmlns:a16="http://schemas.microsoft.com/office/drawing/2014/main" id="{00000000-0008-0000-0200-00004910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identification of this Run in C15 and C17</a:t>
            </a: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a:t>
            </a:r>
            <a:r>
              <a:rPr lang="en-CA" sz="1000" b="0" i="0" u="none" strike="noStrike" baseline="0">
                <a:solidFill>
                  <a:srgbClr val="000000"/>
                </a:solidFill>
                <a:latin typeface="Arial"/>
                <a:ea typeface="+mn-ea"/>
                <a:cs typeface="Arial"/>
              </a:rPr>
              <a:t>Please input your proposed rate classes.</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cell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a:extLst>
            <a:ext uri="{FF2B5EF4-FFF2-40B4-BE49-F238E27FC236}">
              <a16:creationId xmlns:a16="http://schemas.microsoft.com/office/drawing/2014/main" id="{00000000-0008-0000-0200-00004E100000}"/>
            </a:ext>
          </a:extLst>
        </xdr:cNvPr>
        <xdr:cNvGrpSpPr>
          <a:grpSpLocks/>
        </xdr:cNvGrpSpPr>
      </xdr:nvGrpSpPr>
      <xdr:grpSpPr bwMode="auto">
        <a:xfrm>
          <a:off x="647700" y="9096375"/>
          <a:ext cx="6486525" cy="3190875"/>
          <a:chOff x="68" y="824"/>
          <a:chExt cx="681" cy="335"/>
        </a:xfrm>
      </xdr:grpSpPr>
      <xdr:sp macro="" textlink="">
        <xdr:nvSpPr>
          <xdr:cNvPr id="4175" name="AutoShape 81">
            <a:extLst>
              <a:ext uri="{FF2B5EF4-FFF2-40B4-BE49-F238E27FC236}">
                <a16:creationId xmlns:a16="http://schemas.microsoft.com/office/drawing/2014/main" id="{00000000-0008-0000-0200-00004F100000}"/>
              </a:ext>
            </a:extLst>
          </xdr:cNvPr>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a:extLst>
              <a:ext uri="{FF2B5EF4-FFF2-40B4-BE49-F238E27FC236}">
                <a16:creationId xmlns:a16="http://schemas.microsoft.com/office/drawing/2014/main" id="{00000000-0008-0000-0200-000050100000}"/>
              </a:ext>
            </a:extLst>
          </xdr:cNvPr>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xdr:twoCellAnchor>
    <xdr:from>
      <xdr:col>0</xdr:col>
      <xdr:colOff>0</xdr:colOff>
      <xdr:row>0</xdr:row>
      <xdr:rowOff>0</xdr:rowOff>
    </xdr:from>
    <xdr:to>
      <xdr:col>7</xdr:col>
      <xdr:colOff>361120</xdr:colOff>
      <xdr:row>3</xdr:row>
      <xdr:rowOff>29816</xdr:rowOff>
    </xdr:to>
    <xdr:grpSp>
      <xdr:nvGrpSpPr>
        <xdr:cNvPr id="16" name="Group 15">
          <a:extLst>
            <a:ext uri="{FF2B5EF4-FFF2-40B4-BE49-F238E27FC236}">
              <a16:creationId xmlns:a16="http://schemas.microsoft.com/office/drawing/2014/main" id="{00000000-0008-0000-0200-000010000000}"/>
            </a:ext>
          </a:extLst>
        </xdr:cNvPr>
        <xdr:cNvGrpSpPr/>
      </xdr:nvGrpSpPr>
      <xdr:grpSpPr>
        <a:xfrm>
          <a:off x="0" y="0"/>
          <a:ext cx="8857420" cy="1915766"/>
          <a:chOff x="95249" y="1"/>
          <a:chExt cx="8857420" cy="1915766"/>
        </a:xfrm>
      </xdr:grpSpPr>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8" name="Rectangle 17">
            <a:extLst>
              <a:ext uri="{FF2B5EF4-FFF2-40B4-BE49-F238E27FC236}">
                <a16:creationId xmlns:a16="http://schemas.microsoft.com/office/drawing/2014/main" id="{00000000-0008-0000-0200-000012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2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a:extLst>
            <a:ext uri="{FF2B5EF4-FFF2-40B4-BE49-F238E27FC236}">
              <a16:creationId xmlns:a16="http://schemas.microsoft.com/office/drawing/2014/main" id="{00000000-0008-0000-1D00-000008600000}"/>
            </a:ext>
          </a:extLst>
        </xdr:cNvPr>
        <xdr:cNvGrpSpPr>
          <a:grpSpLocks/>
        </xdr:cNvGrpSpPr>
      </xdr:nvGrpSpPr>
      <xdr:grpSpPr bwMode="auto">
        <a:xfrm>
          <a:off x="38100" y="2619375"/>
          <a:ext cx="3000375" cy="685800"/>
          <a:chOff x="11" y="147"/>
          <a:chExt cx="521" cy="83"/>
        </a:xfrm>
      </xdr:grpSpPr>
      <xdr:sp macro="" textlink="">
        <xdr:nvSpPr>
          <xdr:cNvPr id="24585" name="AutoShape 12">
            <a:extLst>
              <a:ext uri="{FF2B5EF4-FFF2-40B4-BE49-F238E27FC236}">
                <a16:creationId xmlns:a16="http://schemas.microsoft.com/office/drawing/2014/main" id="{00000000-0008-0000-1D00-0000096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a:extLst>
              <a:ext uri="{FF2B5EF4-FFF2-40B4-BE49-F238E27FC236}">
                <a16:creationId xmlns:a16="http://schemas.microsoft.com/office/drawing/2014/main" id="{00000000-0008-0000-1D00-00000D600000}"/>
              </a:ext>
            </a:extLst>
          </xdr:cNvPr>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9</xdr:col>
      <xdr:colOff>561145</xdr:colOff>
      <xdr:row>2</xdr:row>
      <xdr:rowOff>458441</xdr:rowOff>
    </xdr:to>
    <xdr:pic>
      <xdr:nvPicPr>
        <xdr:cNvPr id="10" name="Picture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321781</xdr:colOff>
      <xdr:row>1</xdr:row>
      <xdr:rowOff>48040</xdr:rowOff>
    </xdr:to>
    <xdr:sp macro="" textlink="">
      <xdr:nvSpPr>
        <xdr:cNvPr id="11" name="Rectangle 10">
          <a:extLst>
            <a:ext uri="{FF2B5EF4-FFF2-40B4-BE49-F238E27FC236}">
              <a16:creationId xmlns:a16="http://schemas.microsoft.com/office/drawing/2014/main" id="{00000000-0008-0000-1D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167310</xdr:colOff>
      <xdr:row>0</xdr:row>
      <xdr:rowOff>513521</xdr:rowOff>
    </xdr:to>
    <xdr:sp macro="" textlink="">
      <xdr:nvSpPr>
        <xdr:cNvPr id="13" name="Rectangle 12">
          <a:extLst>
            <a:ext uri="{FF2B5EF4-FFF2-40B4-BE49-F238E27FC236}">
              <a16:creationId xmlns:a16="http://schemas.microsoft.com/office/drawing/2014/main" id="{00000000-0008-0000-1D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a:extLst>
            <a:ext uri="{FF2B5EF4-FFF2-40B4-BE49-F238E27FC236}">
              <a16:creationId xmlns:a16="http://schemas.microsoft.com/office/drawing/2014/main" id="{00000000-0008-0000-1E00-000004940000}"/>
            </a:ext>
          </a:extLst>
        </xdr:cNvPr>
        <xdr:cNvGrpSpPr>
          <a:grpSpLocks/>
        </xdr:cNvGrpSpPr>
      </xdr:nvGrpSpPr>
      <xdr:grpSpPr bwMode="auto">
        <a:xfrm>
          <a:off x="19050" y="2724150"/>
          <a:ext cx="2400300" cy="533400"/>
          <a:chOff x="11" y="147"/>
          <a:chExt cx="521" cy="83"/>
        </a:xfrm>
      </xdr:grpSpPr>
      <xdr:sp macro="" textlink="">
        <xdr:nvSpPr>
          <xdr:cNvPr id="37893" name="AutoShape 8">
            <a:extLst>
              <a:ext uri="{FF2B5EF4-FFF2-40B4-BE49-F238E27FC236}">
                <a16:creationId xmlns:a16="http://schemas.microsoft.com/office/drawing/2014/main" id="{00000000-0008-0000-1E00-0000059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a:extLst>
              <a:ext uri="{FF2B5EF4-FFF2-40B4-BE49-F238E27FC236}">
                <a16:creationId xmlns:a16="http://schemas.microsoft.com/office/drawing/2014/main" id="{00000000-0008-0000-1E00-000009940000}"/>
              </a:ext>
            </a:extLst>
          </xdr:cNvPr>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0</xdr:colOff>
      <xdr:row>0</xdr:row>
      <xdr:rowOff>0</xdr:rowOff>
    </xdr:from>
    <xdr:to>
      <xdr:col>8</xdr:col>
      <xdr:colOff>713545</xdr:colOff>
      <xdr:row>2</xdr:row>
      <xdr:rowOff>363191</xdr:rowOff>
    </xdr:to>
    <xdr:pic>
      <xdr:nvPicPr>
        <xdr:cNvPr id="10" name="Picture 9">
          <a:extLst>
            <a:ext uri="{FF2B5EF4-FFF2-40B4-BE49-F238E27FC236}">
              <a16:creationId xmlns:a16="http://schemas.microsoft.com/office/drawing/2014/main" id="{00000000-0008-0000-1E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8</xdr:col>
      <xdr:colOff>474181</xdr:colOff>
      <xdr:row>0</xdr:row>
      <xdr:rowOff>1267240</xdr:rowOff>
    </xdr:to>
    <xdr:sp macro="" textlink="">
      <xdr:nvSpPr>
        <xdr:cNvPr id="11" name="Rectangle 10">
          <a:extLst>
            <a:ext uri="{FF2B5EF4-FFF2-40B4-BE49-F238E27FC236}">
              <a16:creationId xmlns:a16="http://schemas.microsoft.com/office/drawing/2014/main" id="{00000000-0008-0000-1E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E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3</xdr:col>
      <xdr:colOff>138735</xdr:colOff>
      <xdr:row>0</xdr:row>
      <xdr:rowOff>513521</xdr:rowOff>
    </xdr:to>
    <xdr:sp macro="" textlink="">
      <xdr:nvSpPr>
        <xdr:cNvPr id="13" name="Rectangle 12">
          <a:extLst>
            <a:ext uri="{FF2B5EF4-FFF2-40B4-BE49-F238E27FC236}">
              <a16:creationId xmlns:a16="http://schemas.microsoft.com/office/drawing/2014/main" id="{00000000-0008-0000-1E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a:extLst>
            <a:ext uri="{FF2B5EF4-FFF2-40B4-BE49-F238E27FC236}">
              <a16:creationId xmlns:a16="http://schemas.microsoft.com/office/drawing/2014/main" id="{00000000-0008-0000-1F00-000006640000}"/>
            </a:ext>
          </a:extLst>
        </xdr:cNvPr>
        <xdr:cNvGrpSpPr>
          <a:grpSpLocks/>
        </xdr:cNvGrpSpPr>
      </xdr:nvGrpSpPr>
      <xdr:grpSpPr bwMode="auto">
        <a:xfrm>
          <a:off x="57150" y="2586567"/>
          <a:ext cx="5272617" cy="523875"/>
          <a:chOff x="11" y="147"/>
          <a:chExt cx="521" cy="83"/>
        </a:xfrm>
      </xdr:grpSpPr>
      <xdr:sp macro="" textlink="">
        <xdr:nvSpPr>
          <xdr:cNvPr id="25607" name="AutoShape 10">
            <a:extLst>
              <a:ext uri="{FF2B5EF4-FFF2-40B4-BE49-F238E27FC236}">
                <a16:creationId xmlns:a16="http://schemas.microsoft.com/office/drawing/2014/main" id="{00000000-0008-0000-1F00-00000764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a:extLst>
              <a:ext uri="{FF2B5EF4-FFF2-40B4-BE49-F238E27FC236}">
                <a16:creationId xmlns:a16="http://schemas.microsoft.com/office/drawing/2014/main" id="{00000000-0008-0000-1F00-00000B640000}"/>
              </a:ext>
            </a:extLst>
          </xdr:cNvPr>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xdr:from>
      <xdr:col>0</xdr:col>
      <xdr:colOff>0</xdr:colOff>
      <xdr:row>0</xdr:row>
      <xdr:rowOff>0</xdr:rowOff>
    </xdr:from>
    <xdr:to>
      <xdr:col>9</xdr:col>
      <xdr:colOff>623587</xdr:colOff>
      <xdr:row>2</xdr:row>
      <xdr:rowOff>201266</xdr:rowOff>
    </xdr:to>
    <xdr:pic>
      <xdr:nvPicPr>
        <xdr:cNvPr id="10" name="Picture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9</xdr:col>
      <xdr:colOff>384223</xdr:colOff>
      <xdr:row>0</xdr:row>
      <xdr:rowOff>1267240</xdr:rowOff>
    </xdr:to>
    <xdr:sp macro="" textlink="">
      <xdr:nvSpPr>
        <xdr:cNvPr id="11" name="Rectangle 10">
          <a:extLst>
            <a:ext uri="{FF2B5EF4-FFF2-40B4-BE49-F238E27FC236}">
              <a16:creationId xmlns:a16="http://schemas.microsoft.com/office/drawing/2014/main" id="{00000000-0008-0000-1F00-00000B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2" name="Picture 11">
          <a:extLst>
            <a:ext uri="{FF2B5EF4-FFF2-40B4-BE49-F238E27FC236}">
              <a16:creationId xmlns:a16="http://schemas.microsoft.com/office/drawing/2014/main" id="{00000000-0008-0000-1F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2</xdr:col>
      <xdr:colOff>376860</xdr:colOff>
      <xdr:row>0</xdr:row>
      <xdr:rowOff>513521</xdr:rowOff>
    </xdr:to>
    <xdr:sp macro="" textlink="">
      <xdr:nvSpPr>
        <xdr:cNvPr id="13" name="Rectangle 12">
          <a:extLst>
            <a:ext uri="{FF2B5EF4-FFF2-40B4-BE49-F238E27FC236}">
              <a16:creationId xmlns:a16="http://schemas.microsoft.com/office/drawing/2014/main" id="{00000000-0008-0000-1F00-00000D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a:extLst>
            <a:ext uri="{FF2B5EF4-FFF2-40B4-BE49-F238E27FC236}">
              <a16:creationId xmlns:a16="http://schemas.microsoft.com/office/drawing/2014/main" id="{00000000-0008-0000-2000-000005680000}"/>
            </a:ext>
          </a:extLst>
        </xdr:cNvPr>
        <xdr:cNvGrpSpPr>
          <a:grpSpLocks/>
        </xdr:cNvGrpSpPr>
      </xdr:nvGrpSpPr>
      <xdr:grpSpPr bwMode="auto">
        <a:xfrm>
          <a:off x="66675" y="2628900"/>
          <a:ext cx="6515100" cy="533400"/>
          <a:chOff x="11" y="147"/>
          <a:chExt cx="521" cy="83"/>
        </a:xfrm>
      </xdr:grpSpPr>
      <xdr:sp macro="" textlink="">
        <xdr:nvSpPr>
          <xdr:cNvPr id="26630" name="AutoShape 9">
            <a:extLst>
              <a:ext uri="{FF2B5EF4-FFF2-40B4-BE49-F238E27FC236}">
                <a16:creationId xmlns:a16="http://schemas.microsoft.com/office/drawing/2014/main" id="{00000000-0008-0000-2000-00000668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a:extLst>
              <a:ext uri="{FF2B5EF4-FFF2-40B4-BE49-F238E27FC236}">
                <a16:creationId xmlns:a16="http://schemas.microsoft.com/office/drawing/2014/main" id="{00000000-0008-0000-2000-00000A680000}"/>
              </a:ext>
            </a:extLst>
          </xdr:cNvPr>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xdr:from>
      <xdr:col>0</xdr:col>
      <xdr:colOff>0</xdr:colOff>
      <xdr:row>0</xdr:row>
      <xdr:rowOff>0</xdr:rowOff>
    </xdr:from>
    <xdr:to>
      <xdr:col>7</xdr:col>
      <xdr:colOff>303970</xdr:colOff>
      <xdr:row>2</xdr:row>
      <xdr:rowOff>458441</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7</xdr:col>
      <xdr:colOff>64606</xdr:colOff>
      <xdr:row>1</xdr:row>
      <xdr:rowOff>48040</xdr:rowOff>
    </xdr:to>
    <xdr:sp macro="" textlink="">
      <xdr:nvSpPr>
        <xdr:cNvPr id="14" name="Rectangle 13">
          <a:extLst>
            <a:ext uri="{FF2B5EF4-FFF2-40B4-BE49-F238E27FC236}">
              <a16:creationId xmlns:a16="http://schemas.microsoft.com/office/drawing/2014/main" id="{00000000-0008-0000-2000-00000E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1</xdr:col>
      <xdr:colOff>2434260</xdr:colOff>
      <xdr:row>0</xdr:row>
      <xdr:rowOff>513521</xdr:rowOff>
    </xdr:to>
    <xdr:sp macro="" textlink="">
      <xdr:nvSpPr>
        <xdr:cNvPr id="16" name="Rectangle 15">
          <a:extLst>
            <a:ext uri="{FF2B5EF4-FFF2-40B4-BE49-F238E27FC236}">
              <a16:creationId xmlns:a16="http://schemas.microsoft.com/office/drawing/2014/main" id="{00000000-0008-0000-2000-000010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 uri="{FF2B5EF4-FFF2-40B4-BE49-F238E27FC236}">
                  <a16:creationId xmlns:a16="http://schemas.microsoft.com/office/drawing/2014/main" id="{00000000-0008-0000-2100-000005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 uri="{FF2B5EF4-FFF2-40B4-BE49-F238E27FC236}">
                  <a16:creationId xmlns:a16="http://schemas.microsoft.com/office/drawing/2014/main" id="{00000000-0008-0000-2100-000006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p>
          </xdr:txBody>
        </xdr:sp>
        <xdr:clientData fPrintsWithSheet="0"/>
      </xdr:twoCellAnchor>
    </mc:Choice>
    <mc:Fallback/>
  </mc:AlternateContent>
  <xdr:twoCellAnchor>
    <xdr:from>
      <xdr:col>0</xdr:col>
      <xdr:colOff>0</xdr:colOff>
      <xdr:row>0</xdr:row>
      <xdr:rowOff>0</xdr:rowOff>
    </xdr:from>
    <xdr:to>
      <xdr:col>14</xdr:col>
      <xdr:colOff>227770</xdr:colOff>
      <xdr:row>4</xdr:row>
      <xdr:rowOff>86966</xdr:rowOff>
    </xdr:to>
    <xdr:pic>
      <xdr:nvPicPr>
        <xdr:cNvPr id="8" name="Picture 7">
          <a:extLst>
            <a:ext uri="{FF2B5EF4-FFF2-40B4-BE49-F238E27FC236}">
              <a16:creationId xmlns:a16="http://schemas.microsoft.com/office/drawing/2014/main" id="{00000000-0008-0000-2100-000008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0" y="0"/>
          <a:ext cx="8857420" cy="1915766"/>
        </a:xfrm>
        <a:prstGeom prst="rect">
          <a:avLst/>
        </a:prstGeom>
        <a:ln>
          <a:noFill/>
        </a:ln>
        <a:effectLst>
          <a:softEdge rad="112500"/>
        </a:effectLst>
      </xdr:spPr>
    </xdr:pic>
    <xdr:clientData/>
  </xdr:twoCellAnchor>
  <xdr:twoCellAnchor>
    <xdr:from>
      <xdr:col>0</xdr:col>
      <xdr:colOff>51486</xdr:colOff>
      <xdr:row>0</xdr:row>
      <xdr:rowOff>720611</xdr:rowOff>
    </xdr:from>
    <xdr:to>
      <xdr:col>13</xdr:col>
      <xdr:colOff>598006</xdr:colOff>
      <xdr:row>1</xdr:row>
      <xdr:rowOff>143290</xdr:rowOff>
    </xdr:to>
    <xdr:sp macro="" textlink="">
      <xdr:nvSpPr>
        <xdr:cNvPr id="13" name="Rectangle 12">
          <a:extLst>
            <a:ext uri="{FF2B5EF4-FFF2-40B4-BE49-F238E27FC236}">
              <a16:creationId xmlns:a16="http://schemas.microsoft.com/office/drawing/2014/main" id="{00000000-0008-0000-2100-00000D000000}"/>
            </a:ext>
          </a:extLst>
        </xdr:cNvPr>
        <xdr:cNvSpPr/>
      </xdr:nvSpPr>
      <xdr:spPr>
        <a:xfrm>
          <a:off x="51486" y="720611"/>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twoCellAnchor>
    <xdr:from>
      <xdr:col>0</xdr:col>
      <xdr:colOff>120099</xdr:colOff>
      <xdr:row>0</xdr:row>
      <xdr:rowOff>207525</xdr:rowOff>
    </xdr:from>
    <xdr:to>
      <xdr:col>0</xdr:col>
      <xdr:colOff>509381</xdr:colOff>
      <xdr:row>0</xdr:row>
      <xdr:rowOff>585670</xdr:rowOff>
    </xdr:to>
    <xdr:pic>
      <xdr:nvPicPr>
        <xdr:cNvPr id="14" name="Picture 13">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20099" y="207525"/>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460646</xdr:colOff>
      <xdr:row>0</xdr:row>
      <xdr:rowOff>177271</xdr:rowOff>
    </xdr:from>
    <xdr:to>
      <xdr:col>4</xdr:col>
      <xdr:colOff>510210</xdr:colOff>
      <xdr:row>0</xdr:row>
      <xdr:rowOff>513521</xdr:rowOff>
    </xdr:to>
    <xdr:sp macro="" textlink="">
      <xdr:nvSpPr>
        <xdr:cNvPr id="15" name="Rectangle 14">
          <a:extLst>
            <a:ext uri="{FF2B5EF4-FFF2-40B4-BE49-F238E27FC236}">
              <a16:creationId xmlns:a16="http://schemas.microsoft.com/office/drawing/2014/main" id="{00000000-0008-0000-2100-00000F000000}"/>
            </a:ext>
          </a:extLst>
        </xdr:cNvPr>
        <xdr:cNvSpPr/>
      </xdr:nvSpPr>
      <xdr:spPr>
        <a:xfrm>
          <a:off x="460646" y="17727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542925</xdr:colOff>
      <xdr:row>480</xdr:row>
      <xdr:rowOff>19050</xdr:rowOff>
    </xdr:from>
    <xdr:to>
      <xdr:col>5</xdr:col>
      <xdr:colOff>542925</xdr:colOff>
      <xdr:row>480</xdr:row>
      <xdr:rowOff>142875</xdr:rowOff>
    </xdr:to>
    <xdr:sp macro="" textlink="">
      <xdr:nvSpPr>
        <xdr:cNvPr id="6166" name="Line 43">
          <a:extLst>
            <a:ext uri="{FF2B5EF4-FFF2-40B4-BE49-F238E27FC236}">
              <a16:creationId xmlns:a16="http://schemas.microsoft.com/office/drawing/2014/main" id="{00000000-0008-0000-0300-000016180000}"/>
            </a:ext>
          </a:extLst>
        </xdr:cNvPr>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6</xdr:col>
      <xdr:colOff>970720</xdr:colOff>
      <xdr:row>2</xdr:row>
      <xdr:rowOff>163166</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0" y="0"/>
          <a:ext cx="8857420" cy="1915766"/>
          <a:chOff x="95249" y="1"/>
          <a:chExt cx="8857420" cy="1915766"/>
        </a:xfrm>
      </xdr:grpSpPr>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3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3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a:extLst>
            <a:ext uri="{FF2B5EF4-FFF2-40B4-BE49-F238E27FC236}">
              <a16:creationId xmlns:a16="http://schemas.microsoft.com/office/drawing/2014/main" id="{00000000-0008-0000-0400-000025800000}"/>
            </a:ext>
          </a:extLst>
        </xdr:cNvPr>
        <xdr:cNvGrpSpPr>
          <a:grpSpLocks/>
        </xdr:cNvGrpSpPr>
      </xdr:nvGrpSpPr>
      <xdr:grpSpPr bwMode="auto">
        <a:xfrm>
          <a:off x="38100" y="2344208"/>
          <a:ext cx="8798983" cy="684742"/>
          <a:chOff x="11" y="147"/>
          <a:chExt cx="521" cy="83"/>
        </a:xfrm>
      </xdr:grpSpPr>
      <xdr:sp macro="" textlink="">
        <xdr:nvSpPr>
          <xdr:cNvPr id="32806" name="AutoShape 34">
            <a:extLst>
              <a:ext uri="{FF2B5EF4-FFF2-40B4-BE49-F238E27FC236}">
                <a16:creationId xmlns:a16="http://schemas.microsoft.com/office/drawing/2014/main" id="{00000000-0008-0000-0400-000026800000}"/>
              </a:ext>
            </a:extLst>
          </xdr:cNvPr>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a:extLst>
              <a:ext uri="{FF2B5EF4-FFF2-40B4-BE49-F238E27FC236}">
                <a16:creationId xmlns:a16="http://schemas.microsoft.com/office/drawing/2014/main" id="{00000000-0008-0000-0400-000023800000}"/>
              </a:ext>
            </a:extLst>
          </xdr:cNvPr>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xdr:from>
      <xdr:col>0</xdr:col>
      <xdr:colOff>0</xdr:colOff>
      <xdr:row>0</xdr:row>
      <xdr:rowOff>0</xdr:rowOff>
    </xdr:from>
    <xdr:to>
      <xdr:col>7</xdr:col>
      <xdr:colOff>884995</xdr:colOff>
      <xdr:row>3</xdr:row>
      <xdr:rowOff>182216</xdr:rowOff>
    </xdr:to>
    <xdr:grpSp>
      <xdr:nvGrpSpPr>
        <xdr:cNvPr id="11" name="Group 10">
          <a:extLst>
            <a:ext uri="{FF2B5EF4-FFF2-40B4-BE49-F238E27FC236}">
              <a16:creationId xmlns:a16="http://schemas.microsoft.com/office/drawing/2014/main" id="{00000000-0008-0000-0400-00000B000000}"/>
            </a:ext>
          </a:extLst>
        </xdr:cNvPr>
        <xdr:cNvGrpSpPr/>
      </xdr:nvGrpSpPr>
      <xdr:grpSpPr>
        <a:xfrm>
          <a:off x="0" y="0"/>
          <a:ext cx="8864828" cy="1907299"/>
          <a:chOff x="95249" y="1"/>
          <a:chExt cx="8857420" cy="1915766"/>
        </a:xfrm>
      </xdr:grpSpPr>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3" name="Rectangle 12">
            <a:extLst>
              <a:ext uri="{FF2B5EF4-FFF2-40B4-BE49-F238E27FC236}">
                <a16:creationId xmlns:a16="http://schemas.microsoft.com/office/drawing/2014/main" id="{00000000-0008-0000-0400-00000D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 name="Rectangle 14">
            <a:extLst>
              <a:ext uri="{FF2B5EF4-FFF2-40B4-BE49-F238E27FC236}">
                <a16:creationId xmlns:a16="http://schemas.microsoft.com/office/drawing/2014/main" id="{00000000-0008-0000-0400-00000F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265870</xdr:colOff>
      <xdr:row>3</xdr:row>
      <xdr:rowOff>10766</xdr:rowOff>
    </xdr:to>
    <xdr:grpSp>
      <xdr:nvGrpSpPr>
        <xdr:cNvPr id="6" name="Group 5">
          <a:extLst>
            <a:ext uri="{FF2B5EF4-FFF2-40B4-BE49-F238E27FC236}">
              <a16:creationId xmlns:a16="http://schemas.microsoft.com/office/drawing/2014/main" id="{00000000-0008-0000-0500-000006000000}"/>
            </a:ext>
          </a:extLst>
        </xdr:cNvPr>
        <xdr:cNvGrpSpPr/>
      </xdr:nvGrpSpPr>
      <xdr:grpSpPr>
        <a:xfrm>
          <a:off x="0" y="0"/>
          <a:ext cx="6761920" cy="1915766"/>
          <a:chOff x="95249" y="1"/>
          <a:chExt cx="8857420" cy="1915766"/>
        </a:xfrm>
      </xdr:grpSpPr>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2" name="Rectangle 11">
            <a:extLst>
              <a:ext uri="{FF2B5EF4-FFF2-40B4-BE49-F238E27FC236}">
                <a16:creationId xmlns:a16="http://schemas.microsoft.com/office/drawing/2014/main" id="{00000000-0008-0000-0500-00000C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3" name="Picture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500-00000E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389695</xdr:colOff>
      <xdr:row>3</xdr:row>
      <xdr:rowOff>96491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0" y="0"/>
          <a:ext cx="6761920" cy="1915766"/>
          <a:chOff x="95249" y="1"/>
          <a:chExt cx="8857420" cy="1915766"/>
        </a:xfrm>
      </xdr:grpSpPr>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0" name="Rectangle 9">
            <a:extLst>
              <a:ext uri="{FF2B5EF4-FFF2-40B4-BE49-F238E27FC236}">
                <a16:creationId xmlns:a16="http://schemas.microsoft.com/office/drawing/2014/main" id="{00000000-0008-0000-0600-00000A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1" name="Pictur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 name="Rectangle 11">
            <a:extLst>
              <a:ext uri="{FF2B5EF4-FFF2-40B4-BE49-F238E27FC236}">
                <a16:creationId xmlns:a16="http://schemas.microsoft.com/office/drawing/2014/main" id="{00000000-0008-0000-0600-00000C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2</xdr:row>
      <xdr:rowOff>772766</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0" y="0"/>
          <a:ext cx="7600950" cy="1915766"/>
          <a:chOff x="95249" y="1"/>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7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7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 uri="{FF2B5EF4-FFF2-40B4-BE49-F238E27FC236}">
                  <a16:creationId xmlns:a16="http://schemas.microsoft.com/office/drawing/2014/main" id="{00000000-0008-0000-0800-00001D1C0000}"/>
                </a:ext>
              </a:extLst>
            </xdr:cNvPr>
            <xdr:cNvSpPr/>
          </xdr:nvSpPr>
          <xdr:spPr bwMode="auto">
            <a:xfrm>
              <a:off x="0" y="0"/>
              <a:ext cx="0" cy="0"/>
            </a:xfrm>
            <a:prstGeom prst="rect">
              <a:avLst/>
            </a:prstGeom>
            <a:noFill/>
            <a:ln>
              <a:noFill/>
            </a:ln>
            <a:effectLst/>
            <a:extLst>
              <a:ext uri="{91240B29-F687-4F45-9708-019B960494DF}">
                <a14:hiddenLine w="12700">
                  <a:noFill/>
                  <a:miter lim="800000"/>
                  <a:headEnd/>
                  <a:tailEnd/>
                </a14:hiddenLine>
              </a:ext>
              <a:ext uri="{AF507438-7753-43E0-B8FC-AC1667EBCBE1}">
                <a14:hiddenEffects>
                  <a:effectLst>
                    <a:outerShdw dist="17961" dir="2700000" algn="ctr" rotWithShape="0">
                      <a:srgbClr val="909090" mc:Ignorable="a14" a14:legacySpreadsheetColorIndex="67">
                        <a:gamma/>
                        <a:shade val="60000"/>
                        <a:invGamma/>
                      </a:srgbClr>
                    </a:outerShdw>
                  </a:effectLst>
                </a14:hiddenEffects>
              </a:ext>
            </a:extLst>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p>
          </xdr:txBody>
        </xdr:sp>
        <xdr:clientData fPrintsWithSheet="0"/>
      </xdr:twoCellAnchor>
    </mc:Choice>
    <mc:Fallback/>
  </mc:AlternateContent>
  <xdr:twoCellAnchor>
    <xdr:from>
      <xdr:col>0</xdr:col>
      <xdr:colOff>0</xdr:colOff>
      <xdr:row>0</xdr:row>
      <xdr:rowOff>0</xdr:rowOff>
    </xdr:from>
    <xdr:to>
      <xdr:col>7</xdr:col>
      <xdr:colOff>265870</xdr:colOff>
      <xdr:row>2</xdr:row>
      <xdr:rowOff>182216</xdr:rowOff>
    </xdr:to>
    <xdr:grpSp>
      <xdr:nvGrpSpPr>
        <xdr:cNvPr id="9" name="Group 8">
          <a:extLst>
            <a:ext uri="{FF2B5EF4-FFF2-40B4-BE49-F238E27FC236}">
              <a16:creationId xmlns:a16="http://schemas.microsoft.com/office/drawing/2014/main" id="{00000000-0008-0000-0800-000009000000}"/>
            </a:ext>
          </a:extLst>
        </xdr:cNvPr>
        <xdr:cNvGrpSpPr/>
      </xdr:nvGrpSpPr>
      <xdr:grpSpPr>
        <a:xfrm>
          <a:off x="0" y="0"/>
          <a:ext cx="7543800" cy="1915766"/>
          <a:chOff x="95249" y="1"/>
          <a:chExt cx="8857420" cy="1915766"/>
        </a:xfrm>
      </xdr:grpSpPr>
      <xdr:pic>
        <xdr:nvPicPr>
          <xdr:cNvPr id="10" name="Pictur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9" y="1"/>
            <a:ext cx="8857420" cy="1915766"/>
          </a:xfrm>
          <a:prstGeom prst="rect">
            <a:avLst/>
          </a:prstGeom>
          <a:ln>
            <a:noFill/>
          </a:ln>
          <a:effectLst>
            <a:softEdge rad="112500"/>
          </a:effectLst>
        </xdr:spPr>
      </xdr:pic>
      <xdr:sp macro="" textlink="">
        <xdr:nvSpPr>
          <xdr:cNvPr id="11" name="Rectangle 10">
            <a:extLst>
              <a:ext uri="{FF2B5EF4-FFF2-40B4-BE49-F238E27FC236}">
                <a16:creationId xmlns:a16="http://schemas.microsoft.com/office/drawing/2014/main" id="{00000000-0008-0000-0800-00000B000000}"/>
              </a:ext>
            </a:extLst>
          </xdr:cNvPr>
          <xdr:cNvSpPr/>
        </xdr:nvSpPr>
        <xdr:spPr>
          <a:xfrm>
            <a:off x="146735" y="720612"/>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2019</a:t>
            </a:r>
            <a:r>
              <a:rPr lang="en-CA" sz="3600" b="1"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rPr>
              <a:t> Cost Allocation Model</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pic>
        <xdr:nvPicPr>
          <xdr:cNvPr id="12" name="Picture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 name="Rectangle 12">
            <a:extLst>
              <a:ext uri="{FF2B5EF4-FFF2-40B4-BE49-F238E27FC236}">
                <a16:creationId xmlns:a16="http://schemas.microsoft.com/office/drawing/2014/main" id="{00000000-0008-0000-0800-00000D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10.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2.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3.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4.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5.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6.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7.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8.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_rels/externalLink9.xml.rels><?xml version="1.0" encoding="UTF-8" ?><Relationships xmlns="http://schemas.openxmlformats.org/package/2006/relationships"><Relationship TargetMode="External" Target="file:///cleaned" Type="http://schemas.openxmlformats.org/officeDocument/2006/relationships/externalLinkPath" Id="rId1"></Relationship></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Table of Contents"/>
      <sheetName val="3. Data_Input_Sheet"/>
      <sheetName val="Hidden_Data Input"/>
      <sheetName val="4. Rate_Base"/>
      <sheetName val="5. Utility Income"/>
      <sheetName val="6. Taxes_PILs"/>
      <sheetName val="7. Cost_of_Capital"/>
      <sheetName val="8. Rev_Def_Suff"/>
      <sheetName val="9. Rev_Reqt"/>
      <sheetName val="Hidden Data_Rev Reqt"/>
      <sheetName val="10. Load Forecast"/>
      <sheetName val="11. Cost_Allocation"/>
      <sheetName val="12. Res_Rate_Design"/>
      <sheetName val="13. Rate Design"/>
      <sheetName val="14. Tracking_Sheet"/>
      <sheetName val="Sheet4"/>
    </sheetNames>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ummary"/>
      <sheetName val="hourly load shapes by class"/>
      <sheetName val="input to CA model"/>
      <sheetName val="Org input to CA model"/>
      <sheetName val="hourly load shapes by class (2)"/>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
      <sheetName val="0.1 LDC Info"/>
      <sheetName val="0.2 Customer Classes"/>
      <sheetName val="Exhibit 1 -&gt;"/>
      <sheetName val="1.1 Trial Balance Summary"/>
      <sheetName val="1.2.TB Historical Balances"/>
      <sheetName val="1.3 TB Projected Balances"/>
      <sheetName val="1.4 TB Variance Analysis"/>
      <sheetName val="1.5 OMA Variance to Last COS"/>
      <sheetName val="1.6 Payroll Variance"/>
      <sheetName val="1.7 Other Expenses"/>
      <sheetName val="Exhibit 2 -&gt;"/>
      <sheetName val="2.1. Rate Base Trend "/>
      <sheetName val="2.2 RateBase VarAnalysis"/>
      <sheetName val="2.3 Summary of Capital Projects"/>
      <sheetName val="2.4 Var Capital Expenditures"/>
      <sheetName val="2.5 Summary of Cap Expenditures"/>
      <sheetName val="FIXED ASSET CONTINUITY STMT -&gt;"/>
      <sheetName val="2.5 Service Life Comp"/>
      <sheetName val="2.6 Fixed Asset Cont Stmt"/>
      <sheetName val="2.7 Overhead"/>
      <sheetName val="DEPRECIATION EXPENSES -&gt;"/>
      <sheetName val="2.9 Depreciation Expenses"/>
      <sheetName val="2.10 DeprExp Bridge NewGAAP"/>
      <sheetName val="2.11 DeprExp Test NewGAAP"/>
      <sheetName val="2.12 Proposed REG Invest."/>
      <sheetName val="2.13 SQI"/>
      <sheetName val="Exhibit 3 -&gt;"/>
      <sheetName val="OPERATING REVENUES -&gt;"/>
      <sheetName val="3.1 Other Oper Rev Detail"/>
      <sheetName val="3.2 Other_Oper_Rev Sum"/>
      <sheetName val="PILs -&gt;"/>
      <sheetName val="3.3 PILs.TaxRate"/>
      <sheetName val="3.4 PILs.Sch 8 UCC"/>
      <sheetName val="3.5 PILs.Sch 10 CEC"/>
      <sheetName val="3.6 PILs Sch 7 LCF"/>
      <sheetName val="3.7 PILs.Reserves"/>
      <sheetName val="3.8 PILs.TxblIncome"/>
      <sheetName val="3.9. PILs.Final PILs"/>
      <sheetName val="LOAD FORECAST -&gt;"/>
      <sheetName val="3.10a Load Forecast Inputs"/>
      <sheetName val="x3.10a Load Fore Inputs Cust"/>
      <sheetName val="3.10b LoadForecast"/>
      <sheetName val="3.10c Load Forecast Analysis"/>
      <sheetName val="Exhibit 4 -&gt;"/>
      <sheetName val="OM&amp;A -&gt;"/>
      <sheetName val="4.1 OM&amp;A_Detailed_Analysis"/>
      <sheetName val="4.2 OM&amp;A_Summary_Analys"/>
      <sheetName val="4.3 OMA Programs"/>
      <sheetName val="4.4 OM&amp;A_Cost _Drivers"/>
      <sheetName val="4.5 Monthly Staff Lvl"/>
      <sheetName val="4.6 Yearly Staff Turnover"/>
      <sheetName val="4.7 Employee Costs"/>
      <sheetName val="4.8. Charitable Donations"/>
      <sheetName val="4.9 OM&amp;A_per_Cust_FTEE"/>
      <sheetName val="4.10 Regulatory_Costs"/>
      <sheetName val="4.11 Supplier Purchases"/>
      <sheetName val="4.12 PowerSupplExp"/>
      <sheetName val="4.13 Corp_Cost_Allocation"/>
      <sheetName val="4.14 Intervener OMA Cut Tool"/>
      <sheetName val="Exhibit 5 -&gt;"/>
      <sheetName val="5.1 Capital Structure"/>
      <sheetName val="5.2 Debt Instruments"/>
      <sheetName val="Exhibit 6 -&gt;"/>
      <sheetName val="6.1 Revenue Requirement"/>
      <sheetName val="6.2 Chg in RevReq"/>
      <sheetName val="6.3 Rev Deficiency Sufficiency"/>
      <sheetName val="Exhibit 8 -&gt;"/>
      <sheetName val="8.1 Loss Factors"/>
      <sheetName val="8.2 IFRS Transition Costs"/>
      <sheetName val="8.3 Integrity Check"/>
      <sheetName val="Rate Design-&gt;"/>
      <sheetName val="A. Cost Allocation &amp; RevAllocn"/>
      <sheetName val="B. RateDesign"/>
      <sheetName val="C. Res Rate Design"/>
      <sheetName val="D. Rev_Reconciliation"/>
      <sheetName val="E. Revenues at Curr Rates"/>
      <sheetName val="F.Cost Allocation"/>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APPLICATION"/>
      <sheetName val="Pole"/>
      <sheetName val="OHPrimary"/>
      <sheetName val="UGPrimary"/>
      <sheetName val="OHSecondary"/>
      <sheetName val="UGSecondary_Urban"/>
      <sheetName val="UGSecondary_Rural"/>
      <sheetName val="All OH&amp;UG Secondary Combined"/>
      <sheetName val="Summary"/>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 Types"/>
      <sheetName val="Pivot"/>
      <sheetName val="Dat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ing Factors"/>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Order-TX Allowance"/>
      <sheetName val="Private TX Ownership Customers"/>
      <sheetName val="6488"/>
      <sheetName val="6222"/>
      <sheetName val="6504"/>
      <sheetName val="6235"/>
      <sheetName val="24780"/>
      <sheetName val="2017 Transformer Allowance"/>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 Payment Charges"/>
      <sheetName val="2017 Total"/>
      <sheetName val="2016 Total"/>
      <sheetName val="2015 Total"/>
      <sheetName val="2017 Total (Hydro)"/>
      <sheetName val="2016 Total (Hydro)"/>
      <sheetName val="2015 Total (Hydro)"/>
      <sheetName val="Queries"/>
    </sheetNames>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015"/>
      <sheetName val="NS Results 2015"/>
      <sheetName val="2016"/>
      <sheetName val="2017"/>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Relationships xmlns="http://schemas.openxmlformats.org/package/2006/relationships"><Relationship Target="../drawings/drawing1.xml" Type="http://schemas.openxmlformats.org/officeDocument/2006/relationships/drawing" Id="rId2"></Relationship></Relationships>
</file>

<file path=xl/worksheets/_rels/sheet10.xml.rels><?xml version="1.0" encoding="UTF-8" ?><Relationships xmlns="http://schemas.openxmlformats.org/package/2006/relationships"><Relationship Target="../drawings/drawing10.xml" Type="http://schemas.openxmlformats.org/officeDocument/2006/relationships/drawing" Id="rId2"></Relationship></Relationships>
</file>

<file path=xl/worksheets/_rels/sheet11.xml.rels><?xml version="1.0" encoding="UTF-8" ?><Relationships xmlns="http://schemas.openxmlformats.org/package/2006/relationships"><Relationship Target="../drawings/drawing11.xml" Type="http://schemas.openxmlformats.org/officeDocument/2006/relationships/drawing" Id="rId2"></Relationship></Relationships>
</file>

<file path=xl/worksheets/_rels/sheet12.xml.rels><?xml version="1.0" encoding="UTF-8" ?><Relationships xmlns="http://schemas.openxmlformats.org/package/2006/relationships"><Relationship Target="../drawings/drawing12.xml" Type="http://schemas.openxmlformats.org/officeDocument/2006/relationships/drawing" Id="rId2"></Relationship></Relationships>
</file>

<file path=xl/worksheets/_rels/sheet13.xml.rels><?xml version="1.0" encoding="UTF-8" ?><Relationships xmlns="http://schemas.openxmlformats.org/package/2006/relationships"><Relationship Target="../drawings/drawing13.xml" Type="http://schemas.openxmlformats.org/officeDocument/2006/relationships/drawing" Id="rId2"></Relationship></Relationships>
</file>

<file path=xl/worksheets/_rels/sheet14.xml.rels><?xml version="1.0" encoding="UTF-8" ?><Relationships xmlns="http://schemas.openxmlformats.org/package/2006/relationships"><Relationship Target="../drawings/drawing14.xml" Type="http://schemas.openxmlformats.org/officeDocument/2006/relationships/drawing" Id="rId2"></Relationship></Relationships>
</file>

<file path=xl/worksheets/_rels/sheet15.xml.rels><?xml version="1.0" encoding="UTF-8" ?><Relationships xmlns="http://schemas.openxmlformats.org/package/2006/relationships"><Relationship Target="../drawings/drawing15.xml" Type="http://schemas.openxmlformats.org/officeDocument/2006/relationships/drawing" Id="rId2"></Relationship></Relationships>
</file>

<file path=xl/worksheets/_rels/sheet16.xml.rels><?xml version="1.0" encoding="UTF-8" ?><Relationships xmlns="http://schemas.openxmlformats.org/package/2006/relationships"><Relationship Target="../drawings/drawing16.xml" Type="http://schemas.openxmlformats.org/officeDocument/2006/relationships/drawing" Id="rId2"></Relationship></Relationships>
</file>

<file path=xl/worksheets/_rels/sheet17.xml.rels><?xml version="1.0" encoding="UTF-8" ?><Relationships xmlns="http://schemas.openxmlformats.org/package/2006/relationships"><Relationship Target="../drawings/drawing17.xml" Type="http://schemas.openxmlformats.org/officeDocument/2006/relationships/drawing" Id="rId2"></Relationship></Relationships>
</file>

<file path=xl/worksheets/_rels/sheet18.xml.rels><?xml version="1.0" encoding="UTF-8" ?><Relationships xmlns="http://schemas.openxmlformats.org/package/2006/relationships"><Relationship Target="../drawings/drawing18.xml" Type="http://schemas.openxmlformats.org/officeDocument/2006/relationships/drawing" Id="rId2"></Relationship></Relationships>
</file>

<file path=xl/worksheets/_rels/sheet19.xml.rels><?xml version="1.0" encoding="UTF-8" ?><Relationships xmlns="http://schemas.openxmlformats.org/package/2006/relationships"><Relationship Target="../drawings/drawing19.xml" Type="http://schemas.openxmlformats.org/officeDocument/2006/relationships/drawing" Id="rId2"></Relationship></Relationships>
</file>

<file path=xl/worksheets/_rels/sheet2.xml.rels><?xml version="1.0" encoding="UTF-8" ?><Relationships xmlns="http://schemas.openxmlformats.org/package/2006/relationships"><Relationship Target="../drawings/drawing2.xml" Type="http://schemas.openxmlformats.org/officeDocument/2006/relationships/drawing" Id="rId2"></Relationship></Relationships>
</file>

<file path=xl/worksheets/_rels/sheet20.xml.rels><?xml version="1.0" encoding="UTF-8" ?><Relationships xmlns="http://schemas.openxmlformats.org/package/2006/relationships"><Relationship Target="../drawings/drawing20.xml" Type="http://schemas.openxmlformats.org/officeDocument/2006/relationships/drawing" Id="rId2"></Relationship></Relationships>
</file>

<file path=xl/worksheets/_rels/sheet21.xml.rels><?xml version="1.0" encoding="UTF-8" ?><Relationships xmlns="http://schemas.openxmlformats.org/package/2006/relationships"><Relationship Target="../drawings/drawing21.xml" Type="http://schemas.openxmlformats.org/officeDocument/2006/relationships/drawing" Id="rId2"></Relationship></Relationships>
</file>

<file path=xl/worksheets/_rels/sheet22.xml.rels><?xml version="1.0" encoding="UTF-8" ?><Relationships xmlns="http://schemas.openxmlformats.org/package/2006/relationships"><Relationship Target="../drawings/drawing22.xml" Type="http://schemas.openxmlformats.org/officeDocument/2006/relationships/drawing" Id="rId2"></Relationship></Relationships>
</file>

<file path=xl/worksheets/_rels/sheet23.xml.rels><?xml version="1.0" encoding="UTF-8" ?><Relationships xmlns="http://schemas.openxmlformats.org/package/2006/relationships"><Relationship Target="../drawings/drawing23.xml" Type="http://schemas.openxmlformats.org/officeDocument/2006/relationships/drawing" Id="rId2"></Relationship></Relationships>
</file>

<file path=xl/worksheets/_rels/sheet24.xml.rels><?xml version="1.0" encoding="UTF-8" ?><Relationships xmlns="http://schemas.openxmlformats.org/package/2006/relationships"><Relationship Target="../drawings/drawing24.xml" Type="http://schemas.openxmlformats.org/officeDocument/2006/relationships/drawing" Id="rId2"></Relationship></Relationships>
</file>

<file path=xl/worksheets/_rels/sheet25.xml.rels><?xml version="1.0" encoding="UTF-8" ?><Relationships xmlns="http://schemas.openxmlformats.org/package/2006/relationships"><Relationship Target="../drawings/drawing25.xml" Type="http://schemas.openxmlformats.org/officeDocument/2006/relationships/drawing" Id="rId2"></Relationship></Relationships>
</file>

<file path=xl/worksheets/_rels/sheet26.xml.rels><?xml version="1.0" encoding="UTF-8" ?><Relationships xmlns="http://schemas.openxmlformats.org/package/2006/relationships"><Relationship Target="../drawings/drawing26.xml" Type="http://schemas.openxmlformats.org/officeDocument/2006/relationships/drawing" Id="rId2"></Relationship></Relationships>
</file>

<file path=xl/worksheets/_rels/sheet27.xml.rels><?xml version="1.0" encoding="UTF-8" ?><Relationships xmlns="http://schemas.openxmlformats.org/package/2006/relationships"><Relationship Target="../drawings/drawing27.xml" Type="http://schemas.openxmlformats.org/officeDocument/2006/relationships/drawing" Id="rId2"></Relationship></Relationships>
</file>

<file path=xl/worksheets/_rels/sheet28.xml.rels><?xml version="1.0" encoding="UTF-8" ?><Relationships xmlns="http://schemas.openxmlformats.org/package/2006/relationships"><Relationship Target="../drawings/drawing28.xml" Type="http://schemas.openxmlformats.org/officeDocument/2006/relationships/drawing" Id="rId2"></Relationship></Relationships>
</file>

<file path=xl/worksheets/_rels/sheet29.xml.rels><?xml version="1.0" encoding="UTF-8" ?><Relationships xmlns="http://schemas.openxmlformats.org/package/2006/relationships"><Relationship Target="../drawings/drawing29.xml" Type="http://schemas.openxmlformats.org/officeDocument/2006/relationships/drawing" Id="rId2"></Relationship></Relationships>
</file>

<file path=xl/worksheets/_rels/sheet3.xml.rels><?xml version="1.0" encoding="UTF-8" ?><Relationships xmlns="http://schemas.openxmlformats.org/package/2006/relationships"><Relationship Target="../drawings/vmlDrawing1.vml" Type="http://schemas.openxmlformats.org/officeDocument/2006/relationships/vmlDrawing" Id="rId3"></Relationship><Relationship Target="../drawings/drawing3.xml" Type="http://schemas.openxmlformats.org/officeDocument/2006/relationships/drawing" Id="rId2"></Relationship><Relationship Target="../ctrlProps/ctrlProp1.xml" Type="http://schemas.openxmlformats.org/officeDocument/2006/relationships/ctrlProp" Id="rId4"></Relationship></Relationships>
</file>

<file path=xl/worksheets/_rels/sheet30.xml.rels><?xml version="1.0" encoding="UTF-8" ?><Relationships xmlns="http://schemas.openxmlformats.org/package/2006/relationships"><Relationship Target="../drawings/drawing30.xml" Type="http://schemas.openxmlformats.org/officeDocument/2006/relationships/drawing" Id="rId2"></Relationship></Relationships>
</file>

<file path=xl/worksheets/_rels/sheet31.xml.rels><?xml version="1.0" encoding="UTF-8" ?><Relationships xmlns="http://schemas.openxmlformats.org/package/2006/relationships"><Relationship Target="../drawings/drawing31.xml" Type="http://schemas.openxmlformats.org/officeDocument/2006/relationships/drawing" Id="rId2"></Relationship></Relationships>
</file>

<file path=xl/worksheets/_rels/sheet32.xml.rels><?xml version="1.0" encoding="UTF-8" ?><Relationships xmlns="http://schemas.openxmlformats.org/package/2006/relationships"><Relationship Target="../drawings/drawing32.xml" Type="http://schemas.openxmlformats.org/officeDocument/2006/relationships/drawing" Id="rId2"></Relationship></Relationships>
</file>

<file path=xl/worksheets/_rels/sheet33.xml.rels><?xml version="1.0" encoding="UTF-8" ?><Relationships xmlns="http://schemas.openxmlformats.org/package/2006/relationships"><Relationship Target="../drawings/drawing33.xml" Type="http://schemas.openxmlformats.org/officeDocument/2006/relationships/drawing" Id="rId2"></Relationship></Relationships>
</file>

<file path=xl/worksheets/_rels/sheet34.xml.rels><?xml version="1.0" encoding="UTF-8" ?><Relationships xmlns="http://schemas.openxmlformats.org/package/2006/relationships"><Relationship Target="../drawings/vmlDrawing4.vml" Type="http://schemas.openxmlformats.org/officeDocument/2006/relationships/vmlDrawing" Id="rId3"></Relationship><Relationship Target="../drawings/drawing34.xml" Type="http://schemas.openxmlformats.org/officeDocument/2006/relationships/drawing" Id="rId2"></Relationship><Relationship Target="../ctrlProps/ctrlProp4.xml" Type="http://schemas.openxmlformats.org/officeDocument/2006/relationships/ctrlProp" Id="rId5"></Relationship><Relationship Target="../ctrlProps/ctrlProp3.xml" Type="http://schemas.openxmlformats.org/officeDocument/2006/relationships/ctrlProp" Id="rId4"></Relationship></Relationships>
</file>

<file path=xl/worksheets/_rels/sheet4.xml.rels><?xml version="1.0" encoding="UTF-8" ?><Relationships xmlns="http://schemas.openxmlformats.org/package/2006/relationships"><Relationship Target="../drawings/vmlDrawing2.vml" Type="http://schemas.openxmlformats.org/officeDocument/2006/relationships/vmlDrawing" Id="rId3"></Relationship><Relationship Target="../drawings/drawing4.xml" Type="http://schemas.openxmlformats.org/officeDocument/2006/relationships/drawing" Id="rId2"></Relationship></Relationships>
</file>

<file path=xl/worksheets/_rels/sheet5.xml.rels><?xml version="1.0" encoding="UTF-8" ?><Relationships xmlns="http://schemas.openxmlformats.org/package/2006/relationships"><Relationship Target="../drawings/drawing5.xml" Type="http://schemas.openxmlformats.org/officeDocument/2006/relationships/drawing" Id="rId2"></Relationship></Relationships>
</file>

<file path=xl/worksheets/_rels/sheet6.xml.rels><?xml version="1.0" encoding="UTF-8" ?><Relationships xmlns="http://schemas.openxmlformats.org/package/2006/relationships"><Relationship Target="../drawings/drawing6.xml" Type="http://schemas.openxmlformats.org/officeDocument/2006/relationships/drawing" Id="rId2"></Relationship></Relationships>
</file>

<file path=xl/worksheets/_rels/sheet7.xml.rels><?xml version="1.0" encoding="UTF-8" ?><Relationships xmlns="http://schemas.openxmlformats.org/package/2006/relationships"><Relationship Target="../drawings/drawing7.xml" Type="http://schemas.openxmlformats.org/officeDocument/2006/relationships/drawing" Id="rId2"></Relationship></Relationships>
</file>

<file path=xl/worksheets/_rels/sheet8.xml.rels><?xml version="1.0" encoding="UTF-8" ?><Relationships xmlns="http://schemas.openxmlformats.org/package/2006/relationships"><Relationship Target="../drawings/drawing8.xml" Type="http://schemas.openxmlformats.org/officeDocument/2006/relationships/drawing" Id="rId2"></Relationship></Relationships>
</file>

<file path=xl/worksheets/_rels/sheet9.xml.rels><?xml version="1.0" encoding="UTF-8" ?><Relationships xmlns="http://schemas.openxmlformats.org/package/2006/relationships"><Relationship Target="../drawings/vmlDrawing3.vml" Type="http://schemas.openxmlformats.org/officeDocument/2006/relationships/vmlDrawing" Id="rId3"></Relationship><Relationship Target="../drawings/drawing9.xml" Type="http://schemas.openxmlformats.org/officeDocument/2006/relationships/drawing" Id="rId2"></Relationship><Relationship Target="../ctrlProps/ctrlProp2.xml" Type="http://schemas.openxmlformats.org/officeDocument/2006/relationships/ctrlProp" Id="rId4"></Relationship></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4">
    <tabColor theme="4" tint="0.79998168889431442"/>
  </sheetPr>
  <dimension ref="A1:I210"/>
  <sheetViews>
    <sheetView showGridLines="0" zoomScale="70" zoomScaleNormal="70" workbookViewId="0">
      <selection activeCell="A63" sqref="A63"/>
    </sheetView>
  </sheetViews>
  <sheetFormatPr defaultRowHeight="12.75" x14ac:dyDescent="0.2"/>
  <cols>
    <col min="1" max="1" width="122" customWidth="1"/>
  </cols>
  <sheetData>
    <row r="1" spans="1:1" ht="159.75" customHeight="1" x14ac:dyDescent="0.2">
      <c r="A1" s="2000"/>
    </row>
    <row r="2" spans="1:1" ht="15.75" x14ac:dyDescent="0.25">
      <c r="A2" s="2311" t="s">
        <v>1765</v>
      </c>
    </row>
    <row r="3" spans="1:1" ht="15" x14ac:dyDescent="0.2">
      <c r="A3" s="2002"/>
    </row>
    <row r="4" spans="1:1" ht="15.75" x14ac:dyDescent="0.25">
      <c r="A4" s="2001" t="s">
        <v>1027</v>
      </c>
    </row>
    <row r="5" spans="1:1" ht="15" x14ac:dyDescent="0.2">
      <c r="A5" s="2000"/>
    </row>
    <row r="6" spans="1:1" ht="15.75" x14ac:dyDescent="0.25">
      <c r="A6" s="2003" t="s">
        <v>421</v>
      </c>
    </row>
    <row r="7" spans="1:1" ht="30" x14ac:dyDescent="0.2">
      <c r="A7" s="2000" t="s">
        <v>1721</v>
      </c>
    </row>
    <row r="8" spans="1:1" ht="15.75" x14ac:dyDescent="0.2">
      <c r="A8" s="2312" t="s">
        <v>1766</v>
      </c>
    </row>
    <row r="9" spans="1:1" ht="30" x14ac:dyDescent="0.2">
      <c r="A9" s="2000" t="s">
        <v>1681</v>
      </c>
    </row>
    <row r="10" spans="1:1" ht="90" x14ac:dyDescent="0.2">
      <c r="A10" s="2000" t="s">
        <v>1739</v>
      </c>
    </row>
    <row r="11" spans="1:1" ht="15" x14ac:dyDescent="0.2">
      <c r="A11" s="2004"/>
    </row>
    <row r="12" spans="1:1" ht="15.75" x14ac:dyDescent="0.25">
      <c r="A12" s="2003" t="s">
        <v>422</v>
      </c>
    </row>
    <row r="13" spans="1:1" ht="30" x14ac:dyDescent="0.2">
      <c r="A13" s="2000" t="s">
        <v>1609</v>
      </c>
    </row>
    <row r="14" spans="1:1" ht="15" x14ac:dyDescent="0.2">
      <c r="A14" s="2004" t="s">
        <v>1748</v>
      </c>
    </row>
    <row r="15" spans="1:1" ht="15" x14ac:dyDescent="0.2">
      <c r="A15" s="2004" t="s">
        <v>1685</v>
      </c>
    </row>
    <row r="17" spans="1:9" ht="15.75" x14ac:dyDescent="0.25">
      <c r="A17" s="2003" t="s">
        <v>423</v>
      </c>
      <c r="I17" s="2004"/>
    </row>
    <row r="18" spans="1:9" ht="15" x14ac:dyDescent="0.2">
      <c r="A18" s="2004"/>
    </row>
    <row r="19" spans="1:9" ht="15" x14ac:dyDescent="0.2">
      <c r="A19" s="2000" t="s">
        <v>1686</v>
      </c>
    </row>
    <row r="20" spans="1:9" ht="45" x14ac:dyDescent="0.2">
      <c r="A20" s="2004" t="s">
        <v>424</v>
      </c>
    </row>
    <row r="21" spans="1:9" ht="30" x14ac:dyDescent="0.2">
      <c r="A21" s="2004" t="s">
        <v>425</v>
      </c>
    </row>
    <row r="22" spans="1:9" ht="15" x14ac:dyDescent="0.2">
      <c r="A22" s="2004" t="s">
        <v>426</v>
      </c>
    </row>
    <row r="23" spans="1:9" ht="15" x14ac:dyDescent="0.2">
      <c r="A23" s="2004" t="s">
        <v>427</v>
      </c>
    </row>
    <row r="24" spans="1:9" ht="45" x14ac:dyDescent="0.2">
      <c r="A24" s="2004" t="s">
        <v>1687</v>
      </c>
    </row>
    <row r="25" spans="1:9" ht="60" x14ac:dyDescent="0.2">
      <c r="A25" s="2004" t="s">
        <v>1678</v>
      </c>
    </row>
    <row r="26" spans="1:9" ht="45" x14ac:dyDescent="0.2">
      <c r="A26" s="2004" t="s">
        <v>1612</v>
      </c>
    </row>
    <row r="27" spans="1:9" ht="45" x14ac:dyDescent="0.2">
      <c r="A27" s="2318" t="s">
        <v>1749</v>
      </c>
    </row>
    <row r="28" spans="1:9" ht="15" x14ac:dyDescent="0.2">
      <c r="A28" s="2000"/>
    </row>
    <row r="29" spans="1:9" ht="15.75" x14ac:dyDescent="0.25">
      <c r="A29" s="2003" t="s">
        <v>428</v>
      </c>
    </row>
    <row r="30" spans="1:9" ht="45" x14ac:dyDescent="0.2">
      <c r="A30" s="2004" t="s">
        <v>1750</v>
      </c>
    </row>
    <row r="31" spans="1:9" ht="15" x14ac:dyDescent="0.2">
      <c r="A31" s="2004"/>
    </row>
    <row r="32" spans="1:9" ht="45" x14ac:dyDescent="0.2">
      <c r="A32" s="2005" t="s">
        <v>1688</v>
      </c>
    </row>
    <row r="33" spans="1:2" ht="15" x14ac:dyDescent="0.2">
      <c r="A33" s="2005" t="s">
        <v>1033</v>
      </c>
    </row>
    <row r="34" spans="1:2" ht="15" x14ac:dyDescent="0.2">
      <c r="A34" s="2005" t="s">
        <v>1034</v>
      </c>
    </row>
    <row r="35" spans="1:2" ht="15" x14ac:dyDescent="0.2">
      <c r="A35" s="2005" t="s">
        <v>1035</v>
      </c>
    </row>
    <row r="36" spans="1:2" ht="15" x14ac:dyDescent="0.2">
      <c r="A36" s="2005" t="s">
        <v>1667</v>
      </c>
    </row>
    <row r="37" spans="1:2" ht="15" x14ac:dyDescent="0.2">
      <c r="A37" s="2005" t="s">
        <v>1671</v>
      </c>
    </row>
    <row r="39" spans="1:2" ht="30" x14ac:dyDescent="0.2">
      <c r="A39" s="2004" t="s">
        <v>1724</v>
      </c>
    </row>
    <row r="40" spans="1:2" ht="45" x14ac:dyDescent="0.2">
      <c r="A40" s="2004" t="s">
        <v>1751</v>
      </c>
    </row>
    <row r="41" spans="1:2" ht="30" x14ac:dyDescent="0.2">
      <c r="A41" s="2004" t="s">
        <v>1725</v>
      </c>
    </row>
    <row r="42" spans="1:2" ht="15" x14ac:dyDescent="0.2">
      <c r="A42" s="2004" t="s">
        <v>1613</v>
      </c>
    </row>
    <row r="43" spans="1:2" ht="15" x14ac:dyDescent="0.2">
      <c r="A43" s="2004" t="s">
        <v>1689</v>
      </c>
    </row>
    <row r="44" spans="1:2" ht="45" x14ac:dyDescent="0.2">
      <c r="A44" s="2004" t="s">
        <v>1726</v>
      </c>
    </row>
    <row r="45" spans="1:2" ht="30" x14ac:dyDescent="0.2">
      <c r="A45" s="2004" t="s">
        <v>1614</v>
      </c>
    </row>
    <row r="46" spans="1:2" ht="15" x14ac:dyDescent="0.2">
      <c r="A46" s="2004" t="s">
        <v>1644</v>
      </c>
      <c r="B46" s="2231"/>
    </row>
    <row r="47" spans="1:2" ht="45" x14ac:dyDescent="0.2">
      <c r="A47" s="2004" t="s">
        <v>1727</v>
      </c>
      <c r="B47" s="2231"/>
    </row>
    <row r="48" spans="1:2" ht="45" x14ac:dyDescent="0.2">
      <c r="A48" s="2004" t="s">
        <v>1690</v>
      </c>
      <c r="B48" s="2231"/>
    </row>
    <row r="49" spans="1:2" ht="30" x14ac:dyDescent="0.2">
      <c r="A49" s="2230" t="s">
        <v>1645</v>
      </c>
      <c r="B49" s="2231"/>
    </row>
    <row r="50" spans="1:2" ht="30" x14ac:dyDescent="0.2">
      <c r="A50" s="2004" t="s">
        <v>1010</v>
      </c>
    </row>
    <row r="51" spans="1:2" ht="60" x14ac:dyDescent="0.2">
      <c r="A51" s="2004" t="s">
        <v>1752</v>
      </c>
    </row>
    <row r="52" spans="1:2" ht="15" x14ac:dyDescent="0.2">
      <c r="A52" s="2004"/>
    </row>
    <row r="54" spans="1:2" ht="15.75" x14ac:dyDescent="0.25">
      <c r="A54" s="2003" t="s">
        <v>1011</v>
      </c>
    </row>
    <row r="55" spans="1:2" ht="15" x14ac:dyDescent="0.2">
      <c r="A55" s="2000" t="s">
        <v>1012</v>
      </c>
    </row>
    <row r="56" spans="1:2" ht="30" x14ac:dyDescent="0.2">
      <c r="A56" s="2004" t="s">
        <v>1728</v>
      </c>
    </row>
    <row r="57" spans="1:2" ht="30" x14ac:dyDescent="0.2">
      <c r="A57" s="2004" t="s">
        <v>1691</v>
      </c>
    </row>
    <row r="58" spans="1:2" ht="30" x14ac:dyDescent="0.2">
      <c r="A58" s="2004" t="s">
        <v>1706</v>
      </c>
    </row>
    <row r="59" spans="1:2" ht="15" x14ac:dyDescent="0.2">
      <c r="A59" s="2272"/>
    </row>
    <row r="60" spans="1:2" ht="15" x14ac:dyDescent="0.2">
      <c r="A60" s="2000"/>
    </row>
    <row r="61" spans="1:2" ht="15.75" x14ac:dyDescent="0.25">
      <c r="A61" s="2003" t="s">
        <v>1013</v>
      </c>
    </row>
    <row r="62" spans="1:2" ht="36" customHeight="1" x14ac:dyDescent="0.2">
      <c r="A62" s="2004" t="s">
        <v>1674</v>
      </c>
    </row>
    <row r="63" spans="1:2" ht="30" x14ac:dyDescent="0.2">
      <c r="A63" s="2004" t="s">
        <v>1692</v>
      </c>
    </row>
    <row r="64" spans="1:2" ht="60" x14ac:dyDescent="0.2">
      <c r="A64" s="2004" t="s">
        <v>1740</v>
      </c>
    </row>
    <row r="65" spans="1:1" ht="15" x14ac:dyDescent="0.2">
      <c r="A65" s="2000"/>
    </row>
    <row r="66" spans="1:1" ht="15.75" x14ac:dyDescent="0.25">
      <c r="A66" s="2003" t="s">
        <v>1014</v>
      </c>
    </row>
    <row r="67" spans="1:1" ht="30" x14ac:dyDescent="0.2">
      <c r="A67" s="2000" t="s">
        <v>1729</v>
      </c>
    </row>
    <row r="68" spans="1:1" ht="45" x14ac:dyDescent="0.2">
      <c r="A68" s="2004" t="s">
        <v>1730</v>
      </c>
    </row>
    <row r="69" spans="1:1" ht="30" x14ac:dyDescent="0.2">
      <c r="A69" s="2004" t="s">
        <v>1015</v>
      </c>
    </row>
    <row r="70" spans="1:1" ht="30" x14ac:dyDescent="0.2">
      <c r="A70" s="2004" t="s">
        <v>1016</v>
      </c>
    </row>
    <row r="71" spans="1:1" ht="15.75" thickBot="1" x14ac:dyDescent="0.25">
      <c r="A71" s="2000"/>
    </row>
    <row r="72" spans="1:1" ht="15.75" x14ac:dyDescent="0.2">
      <c r="A72" s="2017" t="s">
        <v>1017</v>
      </c>
    </row>
    <row r="73" spans="1:1" ht="15" x14ac:dyDescent="0.2">
      <c r="A73" s="2018"/>
    </row>
    <row r="74" spans="1:1" ht="15" x14ac:dyDescent="0.2">
      <c r="A74" s="2019" t="s">
        <v>1018</v>
      </c>
    </row>
    <row r="75" spans="1:1" ht="15" x14ac:dyDescent="0.2">
      <c r="A75" s="2019" t="s">
        <v>1019</v>
      </c>
    </row>
    <row r="76" spans="1:1" ht="45" x14ac:dyDescent="0.2">
      <c r="A76" s="2019" t="s">
        <v>1647</v>
      </c>
    </row>
    <row r="77" spans="1:1" ht="30" x14ac:dyDescent="0.2">
      <c r="A77" s="2019" t="s">
        <v>1020</v>
      </c>
    </row>
    <row r="78" spans="1:1" ht="30" x14ac:dyDescent="0.2">
      <c r="A78" s="2019" t="s">
        <v>1021</v>
      </c>
    </row>
    <row r="79" spans="1:1" ht="15" x14ac:dyDescent="0.2">
      <c r="A79" s="2019" t="s">
        <v>1648</v>
      </c>
    </row>
    <row r="80" spans="1:1" ht="15" x14ac:dyDescent="0.2">
      <c r="A80" s="2020" t="s">
        <v>1022</v>
      </c>
    </row>
    <row r="81" spans="1:1" ht="15" x14ac:dyDescent="0.2">
      <c r="A81" s="2019" t="s">
        <v>1646</v>
      </c>
    </row>
    <row r="82" spans="1:1" ht="15.75" thickBot="1" x14ac:dyDescent="0.25">
      <c r="A82" s="2021" t="s">
        <v>1023</v>
      </c>
    </row>
    <row r="83" spans="1:1" ht="15.75" thickBot="1" x14ac:dyDescent="0.25">
      <c r="A83" s="2000" t="s">
        <v>331</v>
      </c>
    </row>
    <row r="84" spans="1:1" ht="15.75" x14ac:dyDescent="0.2">
      <c r="A84" s="2017" t="s">
        <v>1024</v>
      </c>
    </row>
    <row r="85" spans="1:1" ht="15" x14ac:dyDescent="0.2">
      <c r="A85" s="2018"/>
    </row>
    <row r="86" spans="1:1" ht="45" x14ac:dyDescent="0.2">
      <c r="A86" s="2019" t="s">
        <v>1025</v>
      </c>
    </row>
    <row r="87" spans="1:1" ht="15" x14ac:dyDescent="0.2">
      <c r="A87" s="2019" t="s">
        <v>1026</v>
      </c>
    </row>
    <row r="88" spans="1:1" ht="45" x14ac:dyDescent="0.2">
      <c r="A88" s="2019" t="s">
        <v>1649</v>
      </c>
    </row>
    <row r="89" spans="1:1" ht="45" x14ac:dyDescent="0.2">
      <c r="A89" s="2019" t="s">
        <v>613</v>
      </c>
    </row>
    <row r="90" spans="1:1" ht="15" x14ac:dyDescent="0.2">
      <c r="A90" s="2019" t="s">
        <v>1650</v>
      </c>
    </row>
    <row r="91" spans="1:1" ht="15" x14ac:dyDescent="0.2">
      <c r="A91" s="2020" t="s">
        <v>614</v>
      </c>
    </row>
    <row r="92" spans="1:1" ht="15" x14ac:dyDescent="0.2">
      <c r="A92" s="2019" t="s">
        <v>615</v>
      </c>
    </row>
    <row r="93" spans="1:1" ht="15.75" thickBot="1" x14ac:dyDescent="0.25">
      <c r="A93" s="2021" t="s">
        <v>616</v>
      </c>
    </row>
    <row r="94" spans="1:1" ht="15" x14ac:dyDescent="0.2">
      <c r="A94" s="2000"/>
    </row>
    <row r="95" spans="1:1" ht="15.75" x14ac:dyDescent="0.25">
      <c r="A95" s="2003" t="s">
        <v>617</v>
      </c>
    </row>
    <row r="96" spans="1:1" ht="30" x14ac:dyDescent="0.2">
      <c r="A96" s="2000" t="s">
        <v>1693</v>
      </c>
    </row>
    <row r="97" spans="1:1" ht="30" x14ac:dyDescent="0.2">
      <c r="A97" s="2004" t="s">
        <v>1651</v>
      </c>
    </row>
    <row r="98" spans="1:1" ht="30" x14ac:dyDescent="0.2">
      <c r="A98" s="2004" t="s">
        <v>618</v>
      </c>
    </row>
    <row r="99" spans="1:1" ht="15" x14ac:dyDescent="0.2">
      <c r="A99" s="2004" t="s">
        <v>619</v>
      </c>
    </row>
    <row r="100" spans="1:1" ht="15" x14ac:dyDescent="0.2">
      <c r="A100" s="2004" t="s">
        <v>620</v>
      </c>
    </row>
    <row r="101" spans="1:1" ht="15" x14ac:dyDescent="0.2">
      <c r="A101" s="2004" t="s">
        <v>621</v>
      </c>
    </row>
    <row r="102" spans="1:1" ht="30" x14ac:dyDescent="0.2">
      <c r="A102" s="2004" t="s">
        <v>622</v>
      </c>
    </row>
    <row r="103" spans="1:1" ht="30" x14ac:dyDescent="0.2">
      <c r="A103" s="2004" t="s">
        <v>1709</v>
      </c>
    </row>
    <row r="104" spans="1:1" ht="30" x14ac:dyDescent="0.2">
      <c r="A104" s="2004" t="s">
        <v>1652</v>
      </c>
    </row>
    <row r="105" spans="1:1" ht="30" x14ac:dyDescent="0.2">
      <c r="A105" s="2004" t="s">
        <v>1741</v>
      </c>
    </row>
    <row r="106" spans="1:1" ht="15" x14ac:dyDescent="0.2">
      <c r="A106" s="2004" t="s">
        <v>1695</v>
      </c>
    </row>
    <row r="107" spans="1:1" ht="92.25" customHeight="1" x14ac:dyDescent="0.2">
      <c r="A107" s="2262" t="s">
        <v>1742</v>
      </c>
    </row>
    <row r="108" spans="1:1" ht="30" x14ac:dyDescent="0.2">
      <c r="A108" s="2004" t="s">
        <v>1654</v>
      </c>
    </row>
    <row r="109" spans="1:1" ht="30" x14ac:dyDescent="0.2">
      <c r="A109" s="2004" t="s">
        <v>1694</v>
      </c>
    </row>
    <row r="110" spans="1:1" ht="15" x14ac:dyDescent="0.2">
      <c r="A110" s="2000"/>
    </row>
    <row r="111" spans="1:1" ht="15.75" x14ac:dyDescent="0.25">
      <c r="A111" s="2003" t="s">
        <v>623</v>
      </c>
    </row>
    <row r="112" spans="1:1" ht="30" x14ac:dyDescent="0.2">
      <c r="A112" s="2000" t="s">
        <v>624</v>
      </c>
    </row>
    <row r="113" spans="1:1" ht="30" x14ac:dyDescent="0.2">
      <c r="A113" s="2004" t="s">
        <v>1655</v>
      </c>
    </row>
    <row r="114" spans="1:1" ht="15" x14ac:dyDescent="0.2">
      <c r="A114" s="2004" t="s">
        <v>1656</v>
      </c>
    </row>
    <row r="115" spans="1:1" ht="15" x14ac:dyDescent="0.2">
      <c r="A115" s="2004" t="s">
        <v>625</v>
      </c>
    </row>
    <row r="116" spans="1:1" ht="90" x14ac:dyDescent="0.2">
      <c r="A116" s="2004" t="s">
        <v>1743</v>
      </c>
    </row>
    <row r="117" spans="1:1" ht="31.5" customHeight="1" x14ac:dyDescent="0.2">
      <c r="A117" s="2318" t="s">
        <v>1744</v>
      </c>
    </row>
    <row r="118" spans="1:1" ht="45.75" customHeight="1" x14ac:dyDescent="0.2">
      <c r="A118" s="2318" t="s">
        <v>1719</v>
      </c>
    </row>
    <row r="119" spans="1:1" ht="15" x14ac:dyDescent="0.2">
      <c r="A119" s="2000"/>
    </row>
    <row r="120" spans="1:1" ht="15.75" x14ac:dyDescent="0.25">
      <c r="A120" s="2003" t="s">
        <v>626</v>
      </c>
    </row>
    <row r="121" spans="1:1" ht="45" x14ac:dyDescent="0.2">
      <c r="A121" s="2000" t="s">
        <v>1731</v>
      </c>
    </row>
    <row r="122" spans="1:1" ht="30" x14ac:dyDescent="0.2">
      <c r="A122" s="2004" t="s">
        <v>627</v>
      </c>
    </row>
    <row r="123" spans="1:1" ht="30" x14ac:dyDescent="0.2">
      <c r="A123" s="2004" t="s">
        <v>628</v>
      </c>
    </row>
    <row r="124" spans="1:1" ht="30" x14ac:dyDescent="0.2">
      <c r="A124" s="2004" t="s">
        <v>1696</v>
      </c>
    </row>
    <row r="125" spans="1:1" ht="90" x14ac:dyDescent="0.2">
      <c r="A125" s="2004" t="s">
        <v>629</v>
      </c>
    </row>
    <row r="126" spans="1:1" ht="30" x14ac:dyDescent="0.2">
      <c r="A126" s="2004" t="s">
        <v>1657</v>
      </c>
    </row>
    <row r="127" spans="1:1" ht="15.75" x14ac:dyDescent="0.25">
      <c r="A127" s="2003"/>
    </row>
    <row r="128" spans="1:1" ht="15.75" x14ac:dyDescent="0.25">
      <c r="A128" s="2003" t="s">
        <v>630</v>
      </c>
    </row>
    <row r="129" spans="1:1" ht="45" x14ac:dyDescent="0.2">
      <c r="A129" s="2000" t="s">
        <v>1303</v>
      </c>
    </row>
    <row r="130" spans="1:1" ht="60" x14ac:dyDescent="0.2">
      <c r="A130" s="2004" t="s">
        <v>1732</v>
      </c>
    </row>
    <row r="131" spans="1:1" ht="49.5" customHeight="1" x14ac:dyDescent="0.2">
      <c r="A131" s="2262" t="s">
        <v>1700</v>
      </c>
    </row>
    <row r="132" spans="1:1" ht="15.75" x14ac:dyDescent="0.25">
      <c r="A132" s="2003"/>
    </row>
    <row r="133" spans="1:1" ht="15.75" x14ac:dyDescent="0.25">
      <c r="A133" s="2003" t="s">
        <v>1304</v>
      </c>
    </row>
    <row r="134" spans="1:1" ht="30" x14ac:dyDescent="0.2">
      <c r="A134" s="2000" t="s">
        <v>1753</v>
      </c>
    </row>
    <row r="135" spans="1:1" ht="60" x14ac:dyDescent="0.2">
      <c r="A135" s="2004" t="s">
        <v>1755</v>
      </c>
    </row>
    <row r="136" spans="1:1" ht="15.75" x14ac:dyDescent="0.25">
      <c r="A136" s="2003"/>
    </row>
    <row r="137" spans="1:1" ht="15.75" x14ac:dyDescent="0.25">
      <c r="A137" s="2003" t="s">
        <v>1305</v>
      </c>
    </row>
    <row r="138" spans="1:1" ht="15" x14ac:dyDescent="0.2">
      <c r="A138" s="2000" t="s">
        <v>1306</v>
      </c>
    </row>
    <row r="139" spans="1:1" ht="30" x14ac:dyDescent="0.2">
      <c r="A139" s="2000" t="s">
        <v>1697</v>
      </c>
    </row>
    <row r="140" spans="1:1" ht="30" x14ac:dyDescent="0.2">
      <c r="A140" s="2004" t="s">
        <v>1658</v>
      </c>
    </row>
    <row r="141" spans="1:1" ht="30" x14ac:dyDescent="0.2">
      <c r="A141" s="2004" t="s">
        <v>1307</v>
      </c>
    </row>
    <row r="142" spans="1:1" ht="30" x14ac:dyDescent="0.2">
      <c r="A142" s="2004" t="s">
        <v>1754</v>
      </c>
    </row>
    <row r="143" spans="1:1" ht="30" x14ac:dyDescent="0.2">
      <c r="A143" s="2004" t="s">
        <v>1707</v>
      </c>
    </row>
    <row r="144" spans="1:1" ht="15.75" x14ac:dyDescent="0.25">
      <c r="A144" s="2003"/>
    </row>
    <row r="145" spans="1:1" ht="15.75" x14ac:dyDescent="0.25">
      <c r="A145" s="2003" t="s">
        <v>1308</v>
      </c>
    </row>
    <row r="146" spans="1:1" ht="45" x14ac:dyDescent="0.2">
      <c r="A146" s="2000" t="s">
        <v>1698</v>
      </c>
    </row>
    <row r="147" spans="1:1" ht="15" x14ac:dyDescent="0.2">
      <c r="A147" s="2004" t="s">
        <v>1756</v>
      </c>
    </row>
    <row r="148" spans="1:1" ht="30" x14ac:dyDescent="0.2">
      <c r="A148" s="2004" t="s">
        <v>1759</v>
      </c>
    </row>
    <row r="149" spans="1:1" ht="15" x14ac:dyDescent="0.2">
      <c r="A149" s="2004" t="s">
        <v>1309</v>
      </c>
    </row>
    <row r="150" spans="1:1" ht="15" x14ac:dyDescent="0.2">
      <c r="A150" s="2005" t="s">
        <v>1310</v>
      </c>
    </row>
    <row r="151" spans="1:1" ht="15" x14ac:dyDescent="0.2">
      <c r="A151" s="2005" t="s">
        <v>1760</v>
      </c>
    </row>
    <row r="152" spans="1:1" ht="15" x14ac:dyDescent="0.2">
      <c r="A152" s="2004" t="s">
        <v>1311</v>
      </c>
    </row>
    <row r="153" spans="1:1" ht="15" x14ac:dyDescent="0.2">
      <c r="A153" s="2005" t="s">
        <v>1312</v>
      </c>
    </row>
    <row r="154" spans="1:1" ht="15" x14ac:dyDescent="0.2">
      <c r="A154" s="2005" t="s">
        <v>1761</v>
      </c>
    </row>
    <row r="155" spans="1:1" ht="45" customHeight="1" x14ac:dyDescent="0.2">
      <c r="A155" s="2005" t="s">
        <v>1313</v>
      </c>
    </row>
    <row r="156" spans="1:1" ht="15" x14ac:dyDescent="0.2">
      <c r="A156" s="2004" t="s">
        <v>1314</v>
      </c>
    </row>
    <row r="157" spans="1:1" ht="15" x14ac:dyDescent="0.2">
      <c r="A157" s="2004" t="s">
        <v>1315</v>
      </c>
    </row>
    <row r="158" spans="1:1" ht="15" x14ac:dyDescent="0.2">
      <c r="A158" s="2005" t="s">
        <v>1028</v>
      </c>
    </row>
    <row r="159" spans="1:1" ht="30" x14ac:dyDescent="0.2">
      <c r="A159" s="2005" t="s">
        <v>1762</v>
      </c>
    </row>
    <row r="160" spans="1:1" ht="15" x14ac:dyDescent="0.2">
      <c r="A160" s="2004" t="s">
        <v>1316</v>
      </c>
    </row>
    <row r="161" spans="1:1" ht="15" x14ac:dyDescent="0.2">
      <c r="A161" s="2004" t="s">
        <v>1317</v>
      </c>
    </row>
    <row r="162" spans="1:1" ht="30" x14ac:dyDescent="0.2">
      <c r="A162" s="2005" t="s">
        <v>1318</v>
      </c>
    </row>
    <row r="163" spans="1:1" ht="15" x14ac:dyDescent="0.2">
      <c r="A163" s="2005" t="s">
        <v>1764</v>
      </c>
    </row>
    <row r="164" spans="1:1" ht="15" x14ac:dyDescent="0.2">
      <c r="A164" s="2004" t="s">
        <v>1319</v>
      </c>
    </row>
    <row r="165" spans="1:1" ht="15" x14ac:dyDescent="0.2">
      <c r="A165" s="2005" t="s">
        <v>1320</v>
      </c>
    </row>
    <row r="166" spans="1:1" ht="30" x14ac:dyDescent="0.2">
      <c r="A166" s="2005" t="s">
        <v>1763</v>
      </c>
    </row>
    <row r="167" spans="1:1" ht="15" x14ac:dyDescent="0.2">
      <c r="A167" s="2004" t="s">
        <v>1321</v>
      </c>
    </row>
    <row r="168" spans="1:1" ht="15" x14ac:dyDescent="0.2">
      <c r="A168" s="2000"/>
    </row>
    <row r="169" spans="1:1" ht="60" x14ac:dyDescent="0.2">
      <c r="A169" s="2000" t="s">
        <v>1757</v>
      </c>
    </row>
    <row r="170" spans="1:1" ht="15" x14ac:dyDescent="0.2">
      <c r="A170" s="2000"/>
    </row>
    <row r="171" spans="1:1" ht="15" x14ac:dyDescent="0.2">
      <c r="A171" s="2000" t="s">
        <v>1322</v>
      </c>
    </row>
    <row r="172" spans="1:1" ht="30" x14ac:dyDescent="0.2">
      <c r="A172" s="2006" t="s">
        <v>1323</v>
      </c>
    </row>
    <row r="173" spans="1:1" ht="30" x14ac:dyDescent="0.2">
      <c r="A173" s="2006" t="s">
        <v>1659</v>
      </c>
    </row>
    <row r="174" spans="1:1" ht="15" x14ac:dyDescent="0.2">
      <c r="A174" s="2006" t="s">
        <v>1324</v>
      </c>
    </row>
    <row r="175" spans="1:1" ht="15" x14ac:dyDescent="0.2">
      <c r="A175" s="2006" t="s">
        <v>1325</v>
      </c>
    </row>
    <row r="176" spans="1:1" ht="15" x14ac:dyDescent="0.2">
      <c r="A176" s="2006" t="s">
        <v>1326</v>
      </c>
    </row>
    <row r="177" spans="1:1" ht="15" x14ac:dyDescent="0.2">
      <c r="A177" s="2005" t="s">
        <v>1327</v>
      </c>
    </row>
    <row r="178" spans="1:1" ht="15" x14ac:dyDescent="0.2">
      <c r="A178" s="2005" t="s">
        <v>1660</v>
      </c>
    </row>
    <row r="179" spans="1:1" ht="15.75" x14ac:dyDescent="0.25">
      <c r="A179" s="2003"/>
    </row>
    <row r="180" spans="1:1" ht="15.75" x14ac:dyDescent="0.25">
      <c r="A180" s="2003" t="s">
        <v>1682</v>
      </c>
    </row>
    <row r="181" spans="1:1" ht="30" x14ac:dyDescent="0.2">
      <c r="A181" s="2000" t="s">
        <v>1683</v>
      </c>
    </row>
    <row r="182" spans="1:1" ht="60" x14ac:dyDescent="0.2">
      <c r="A182" s="2000" t="s">
        <v>1684</v>
      </c>
    </row>
    <row r="183" spans="1:1" ht="15.75" x14ac:dyDescent="0.25">
      <c r="A183" s="2003"/>
    </row>
    <row r="184" spans="1:1" ht="15.75" x14ac:dyDescent="0.25">
      <c r="A184" s="2003" t="s">
        <v>1328</v>
      </c>
    </row>
    <row r="185" spans="1:1" ht="30" x14ac:dyDescent="0.2">
      <c r="A185" s="2000" t="s">
        <v>1329</v>
      </c>
    </row>
    <row r="186" spans="1:1" ht="45.75" customHeight="1" x14ac:dyDescent="0.2">
      <c r="A186" s="2004" t="s">
        <v>1758</v>
      </c>
    </row>
    <row r="187" spans="1:1" ht="15.75" x14ac:dyDescent="0.25">
      <c r="A187" s="2003"/>
    </row>
    <row r="188" spans="1:1" ht="15.75" x14ac:dyDescent="0.25">
      <c r="A188" s="2003" t="s">
        <v>1330</v>
      </c>
    </row>
    <row r="189" spans="1:1" ht="30" x14ac:dyDescent="0.2">
      <c r="A189" s="2000" t="s">
        <v>1331</v>
      </c>
    </row>
    <row r="190" spans="1:1" ht="30" x14ac:dyDescent="0.2">
      <c r="A190" s="2004" t="s">
        <v>1332</v>
      </c>
    </row>
    <row r="191" spans="1:1" ht="15" x14ac:dyDescent="0.2">
      <c r="A191" s="2004" t="s">
        <v>1333</v>
      </c>
    </row>
    <row r="192" spans="1:1" ht="15" x14ac:dyDescent="0.2">
      <c r="A192" s="2000"/>
    </row>
    <row r="193" spans="1:1" ht="45" x14ac:dyDescent="0.2">
      <c r="A193" s="2000" t="s">
        <v>1334</v>
      </c>
    </row>
    <row r="194" spans="1:1" x14ac:dyDescent="0.2">
      <c r="A194" s="2007"/>
    </row>
    <row r="195" spans="1:1" ht="15.75" x14ac:dyDescent="0.25">
      <c r="A195" s="2003" t="s">
        <v>1736</v>
      </c>
    </row>
    <row r="196" spans="1:1" ht="30" x14ac:dyDescent="0.2">
      <c r="A196" s="2318" t="s">
        <v>1737</v>
      </c>
    </row>
    <row r="198" spans="1:1" ht="15.75" x14ac:dyDescent="0.25">
      <c r="A198" s="2003" t="s">
        <v>1601</v>
      </c>
    </row>
    <row r="199" spans="1:1" ht="30" x14ac:dyDescent="0.2">
      <c r="A199" s="2000" t="s">
        <v>1661</v>
      </c>
    </row>
    <row r="200" spans="1:1" ht="45" x14ac:dyDescent="0.2">
      <c r="A200" s="2004" t="s">
        <v>1745</v>
      </c>
    </row>
    <row r="201" spans="1:1" ht="45.75" customHeight="1" x14ac:dyDescent="0.2">
      <c r="A201" s="2318" t="s">
        <v>1738</v>
      </c>
    </row>
    <row r="202" spans="1:1" x14ac:dyDescent="0.2">
      <c r="A202" s="2007"/>
    </row>
    <row r="203" spans="1:1" ht="15.75" x14ac:dyDescent="0.25">
      <c r="A203" s="2003" t="s">
        <v>1662</v>
      </c>
    </row>
    <row r="204" spans="1:1" ht="45" x14ac:dyDescent="0.2">
      <c r="A204" s="2000" t="s">
        <v>1663</v>
      </c>
    </row>
    <row r="205" spans="1:1" ht="15" x14ac:dyDescent="0.2">
      <c r="A205" s="2004" t="s">
        <v>1699</v>
      </c>
    </row>
    <row r="206" spans="1:1" ht="30" x14ac:dyDescent="0.2">
      <c r="A206" s="2318" t="s">
        <v>1720</v>
      </c>
    </row>
    <row r="207" spans="1:1" x14ac:dyDescent="0.2">
      <c r="A207" s="2007"/>
    </row>
    <row r="208" spans="1:1" ht="15.75" x14ac:dyDescent="0.25">
      <c r="A208" s="2003" t="s">
        <v>1664</v>
      </c>
    </row>
    <row r="209" spans="1:1" ht="30" x14ac:dyDescent="0.2">
      <c r="A209" s="2000" t="s">
        <v>1679</v>
      </c>
    </row>
    <row r="210" spans="1:1" ht="30" x14ac:dyDescent="0.2">
      <c r="A210" s="2000" t="s">
        <v>1680</v>
      </c>
    </row>
  </sheetData>
  <sheetProtection algorithmName="SHA-512" hashValue="85/NtgZha5THjTtOPbVw8ttZ6eURwGr0ZzRcrWF0GwP3Wn6Tn+1cDzsdQ5dBQSUJI9nK0PS9It5O1bj+RVNEMA==" saltValue="ebNA/s27xzrmeMdvtw7SOA==" spinCount="100000" sheet="1" objects="1" scenarios="1"/>
  <phoneticPr fontId="141" type="noConversion"/>
  <pageMargins left="0.75" right="0.75" top="1" bottom="1" header="0.5" footer="0.5"/>
  <pageSetup orientation="portrait"/>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indexed="42"/>
  </sheetPr>
  <dimension ref="A1:BU46"/>
  <sheetViews>
    <sheetView topLeftCell="A14" zoomScaleNormal="100" workbookViewId="0">
      <selection activeCell="H31" sqref="H31"/>
    </sheetView>
  </sheetViews>
  <sheetFormatPr defaultRowHeight="11.25" x14ac:dyDescent="0.2"/>
  <cols>
    <col min="1" max="1" width="4.28515625" style="350" customWidth="1"/>
    <col min="2" max="2" width="5" style="65" customWidth="1"/>
    <col min="3" max="3" width="25.42578125" style="355" customWidth="1"/>
    <col min="4" max="4" width="22.85546875" style="64" customWidth="1"/>
    <col min="5" max="5" width="15.7109375" style="354" customWidth="1"/>
    <col min="6" max="7" width="15.7109375" style="64" customWidth="1"/>
    <col min="8" max="8" width="15.7109375" style="354" customWidth="1"/>
    <col min="9" max="10" width="15.7109375" style="64" customWidth="1"/>
    <col min="11" max="11" width="15.7109375" style="354" customWidth="1"/>
    <col min="12" max="13" width="15.7109375" style="64" customWidth="1"/>
    <col min="14" max="14" width="15.7109375" style="354" hidden="1" customWidth="1"/>
    <col min="15" max="16" width="15.7109375" style="64" hidden="1" customWidth="1"/>
    <col min="17" max="17" width="15.7109375" style="354" hidden="1" customWidth="1"/>
    <col min="18" max="19" width="15.7109375" style="64" hidden="1" customWidth="1"/>
    <col min="20" max="20" width="15.7109375" style="354" customWidth="1"/>
    <col min="21" max="22" width="15.7109375" style="64" customWidth="1"/>
    <col min="23" max="23" width="15.7109375" style="354" customWidth="1"/>
    <col min="24" max="25" width="15.7109375" style="64" customWidth="1"/>
    <col min="26" max="26" width="15.7109375" style="354" hidden="1" customWidth="1"/>
    <col min="27" max="28" width="15.7109375" style="64" hidden="1" customWidth="1"/>
    <col min="29" max="29" width="15.7109375" style="354" customWidth="1"/>
    <col min="30" max="31" width="15.7109375" style="64" customWidth="1"/>
    <col min="32" max="32" width="15.7109375" style="354" hidden="1" customWidth="1"/>
    <col min="33" max="34" width="15.7109375" style="64" hidden="1" customWidth="1"/>
    <col min="35" max="35" width="15.7109375" style="354" hidden="1" customWidth="1"/>
    <col min="36" max="37" width="15.7109375" style="64" hidden="1" customWidth="1"/>
    <col min="38" max="38" width="15.7109375" style="354" hidden="1" customWidth="1"/>
    <col min="39" max="40" width="15.7109375" style="64" hidden="1" customWidth="1"/>
    <col min="41" max="41" width="15.7109375" style="354" hidden="1" customWidth="1"/>
    <col min="42" max="43" width="15.7109375" style="64" hidden="1" customWidth="1"/>
    <col min="44" max="44" width="15.7109375" style="354" hidden="1" customWidth="1"/>
    <col min="45" max="46" width="15.7109375" style="64" hidden="1" customWidth="1"/>
    <col min="47" max="47" width="15.7109375" style="354" hidden="1" customWidth="1"/>
    <col min="48" max="49" width="15.7109375" style="64" hidden="1" customWidth="1"/>
    <col min="50" max="50" width="15.7109375" style="354" hidden="1" customWidth="1"/>
    <col min="51" max="52" width="15.7109375" style="64" hidden="1" customWidth="1"/>
    <col min="53" max="53" width="15.7109375" style="354" hidden="1" customWidth="1"/>
    <col min="54" max="55" width="15.7109375" style="64" hidden="1" customWidth="1"/>
    <col min="56" max="56" width="15.7109375" style="354" hidden="1" customWidth="1"/>
    <col min="57" max="58" width="15.7109375" style="64" hidden="1" customWidth="1"/>
    <col min="59" max="59" width="15.7109375" style="354" hidden="1" customWidth="1"/>
    <col min="60" max="61" width="15.7109375" style="64" hidden="1" customWidth="1"/>
    <col min="62" max="62" width="15.7109375" style="354" hidden="1" customWidth="1"/>
    <col min="63" max="64" width="15.7109375" style="64" hidden="1" customWidth="1"/>
    <col min="65" max="67" width="15.7109375" style="64" customWidth="1"/>
    <col min="68" max="16384" width="9.140625" style="64"/>
  </cols>
  <sheetData>
    <row r="1" spans="1:67" s="13" customFormat="1" ht="72" customHeight="1" x14ac:dyDescent="0.2">
      <c r="A1" s="2392"/>
      <c r="B1" s="2392"/>
      <c r="C1" s="2392"/>
      <c r="D1" s="2392"/>
      <c r="E1" s="2392"/>
      <c r="F1" s="2392"/>
    </row>
    <row r="2" spans="1:67" s="13" customFormat="1" ht="72" customHeight="1" x14ac:dyDescent="0.3">
      <c r="A2" s="2435"/>
      <c r="B2" s="2435"/>
      <c r="C2" s="2435"/>
      <c r="D2" s="2435"/>
      <c r="E2" s="2435"/>
    </row>
    <row r="3" spans="1:67" s="13" customFormat="1" ht="17.25" customHeight="1" x14ac:dyDescent="0.25">
      <c r="A3" s="2436"/>
      <c r="B3" s="2436"/>
      <c r="C3" s="2436"/>
      <c r="D3" s="2436"/>
      <c r="E3" s="2436"/>
      <c r="G3" s="14"/>
    </row>
    <row r="4" spans="1:67" s="13" customFormat="1" ht="18.75" customHeight="1" x14ac:dyDescent="0.25">
      <c r="A4" s="2437" t="str">
        <f>'I1 Intro'!C11</f>
        <v>EB-2018-0056</v>
      </c>
      <c r="B4" s="2437"/>
      <c r="C4" s="2437"/>
      <c r="D4" s="2437"/>
      <c r="E4" s="2437"/>
    </row>
    <row r="5" spans="1:67" s="13" customFormat="1" ht="21" customHeight="1" x14ac:dyDescent="0.3">
      <c r="A5" s="323" t="str">
        <f>"Sheet I7.1 Meter Capital Worksheet  - "&amp;  'I2 LDC class'!$C$17</f>
        <v>Sheet I7.1 Meter Capital Worksheet  - Settlement Proposal</v>
      </c>
      <c r="B5" s="324"/>
      <c r="C5" s="324"/>
      <c r="D5" s="69"/>
      <c r="E5" s="325"/>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1"/>
      <c r="D9" s="352"/>
      <c r="E9" s="353"/>
      <c r="F9" s="352"/>
      <c r="G9" s="352"/>
    </row>
    <row r="10" spans="1:67" hidden="1" x14ac:dyDescent="0.2">
      <c r="A10" s="64"/>
      <c r="F10" s="363"/>
      <c r="G10" s="363"/>
    </row>
    <row r="11" spans="1:67" ht="3.75" hidden="1" customHeight="1" x14ac:dyDescent="0.2">
      <c r="B11" s="95"/>
      <c r="C11" s="357"/>
      <c r="D11" s="98"/>
      <c r="F11" s="358"/>
      <c r="G11" s="358"/>
    </row>
    <row r="12" spans="1:67" ht="3.75" hidden="1" customHeight="1" x14ac:dyDescent="0.2">
      <c r="A12" s="358"/>
      <c r="B12" s="95"/>
      <c r="C12" s="356"/>
      <c r="D12" s="98"/>
    </row>
    <row r="13" spans="1:67" s="98" customFormat="1" ht="3.75" hidden="1" customHeight="1" thickBot="1" x14ac:dyDescent="0.25">
      <c r="A13" s="105"/>
      <c r="B13" s="95"/>
      <c r="C13" s="357"/>
      <c r="E13" s="2450">
        <v>1</v>
      </c>
      <c r="F13" s="2450"/>
      <c r="G13" s="2450"/>
      <c r="H13" s="2450">
        <v>2</v>
      </c>
      <c r="I13" s="2450"/>
      <c r="J13" s="2450"/>
      <c r="K13" s="2450">
        <v>3</v>
      </c>
      <c r="L13" s="2450"/>
      <c r="M13" s="2450"/>
      <c r="N13" s="2450">
        <v>4</v>
      </c>
      <c r="O13" s="2450"/>
      <c r="P13" s="2450"/>
      <c r="Q13" s="2450">
        <v>5</v>
      </c>
      <c r="R13" s="2450"/>
      <c r="S13" s="2450"/>
      <c r="T13" s="2450">
        <v>6</v>
      </c>
      <c r="U13" s="2450"/>
      <c r="V13" s="2450"/>
      <c r="W13" s="2450">
        <v>7</v>
      </c>
      <c r="X13" s="2450"/>
      <c r="Y13" s="2450"/>
      <c r="Z13" s="2450">
        <v>8</v>
      </c>
      <c r="AA13" s="2450"/>
      <c r="AB13" s="2450"/>
      <c r="AC13" s="2450">
        <v>9</v>
      </c>
      <c r="AD13" s="2450"/>
      <c r="AE13" s="2450"/>
      <c r="AF13" s="2450">
        <v>10</v>
      </c>
      <c r="AG13" s="2450"/>
      <c r="AH13" s="2450"/>
      <c r="AI13" s="2450">
        <v>11</v>
      </c>
      <c r="AJ13" s="2450"/>
      <c r="AK13" s="2450"/>
      <c r="AL13" s="2450">
        <v>12</v>
      </c>
      <c r="AM13" s="2450"/>
      <c r="AN13" s="2450"/>
      <c r="AO13" s="2450">
        <v>13</v>
      </c>
      <c r="AP13" s="2450"/>
      <c r="AQ13" s="2450"/>
      <c r="AR13" s="2450">
        <v>14</v>
      </c>
      <c r="AS13" s="2450"/>
      <c r="AT13" s="2450"/>
      <c r="AU13" s="2450">
        <v>15</v>
      </c>
      <c r="AV13" s="2450"/>
      <c r="AW13" s="2450"/>
      <c r="AX13" s="2450">
        <v>16</v>
      </c>
      <c r="AY13" s="2450"/>
      <c r="AZ13" s="2450"/>
      <c r="BA13" s="2450">
        <v>17</v>
      </c>
      <c r="BB13" s="2450"/>
      <c r="BC13" s="2450"/>
      <c r="BD13" s="2450">
        <v>18</v>
      </c>
      <c r="BE13" s="2450"/>
      <c r="BF13" s="2450"/>
      <c r="BG13" s="2450">
        <v>19</v>
      </c>
      <c r="BH13" s="2450"/>
      <c r="BI13" s="2450"/>
      <c r="BJ13" s="2450">
        <v>20</v>
      </c>
      <c r="BK13" s="2450"/>
      <c r="BL13" s="2450"/>
    </row>
    <row r="14" spans="1:67" s="103" customFormat="1" ht="15" customHeight="1" thickBot="1" x14ac:dyDescent="0.25">
      <c r="A14" s="360"/>
      <c r="B14" s="361"/>
      <c r="E14" s="2460" t="str">
        <f>IF('I2 LDC class'!$D$20="",'I2 LDC class'!$C$20,'I2 LDC class'!$D$20)</f>
        <v>Residential</v>
      </c>
      <c r="F14" s="2457"/>
      <c r="G14" s="2459"/>
      <c r="H14" s="2460" t="str">
        <f>IF('I2 LDC class'!$D$21="",'I2 LDC class'!$C$21,'I2 LDC class'!$D$21)</f>
        <v>GS &lt;50</v>
      </c>
      <c r="I14" s="2457"/>
      <c r="J14" s="2459"/>
      <c r="K14" s="2460" t="str">
        <f>IF('I2 LDC class'!$D$22="",'I2 LDC class'!$C$22,'I2 LDC class'!$D$22)</f>
        <v>GS &gt;50kW</v>
      </c>
      <c r="L14" s="2457"/>
      <c r="M14" s="2458"/>
      <c r="N14" s="2456" t="str">
        <f>IF('I2 LDC class'!$D$23="",'I2 LDC class'!$C$23,'I2 LDC class'!$D$23)</f>
        <v>GS&gt; 50-TOU</v>
      </c>
      <c r="O14" s="2457"/>
      <c r="P14" s="2458"/>
      <c r="Q14" s="2456" t="str">
        <f>IF('I2 LDC class'!$D$24="",'I2 LDC class'!$C$24,'I2 LDC class'!$D$24)</f>
        <v>GS &gt;50-Intermediate</v>
      </c>
      <c r="R14" s="2457"/>
      <c r="S14" s="2458"/>
      <c r="T14" s="2456" t="str">
        <f>IF('I2 LDC class'!$D$25="",'I2 LDC class'!$C$25,'I2 LDC class'!$D$25)</f>
        <v>Large User</v>
      </c>
      <c r="U14" s="2457"/>
      <c r="V14" s="2458"/>
      <c r="W14" s="2456" t="str">
        <f>IF('I2 LDC class'!$D$26="",'I2 LDC class'!$C$26,'I2 LDC class'!$D$26)</f>
        <v>Street Light</v>
      </c>
      <c r="X14" s="2457"/>
      <c r="Y14" s="2458"/>
      <c r="Z14" s="2456" t="str">
        <f>IF('I2 LDC class'!$D$27="",'I2 LDC class'!$C$27,'I2 LDC class'!$D$27)</f>
        <v>Sentinel</v>
      </c>
      <c r="AA14" s="2457"/>
      <c r="AB14" s="2458"/>
      <c r="AC14" s="2456" t="str">
        <f>IF('I2 LDC class'!$D$28="",'I2 LDC class'!$C$28,'I2 LDC class'!$D$28)</f>
        <v>Unmetered Scattered Load</v>
      </c>
      <c r="AD14" s="2457"/>
      <c r="AE14" s="2458"/>
      <c r="AF14" s="2456" t="str">
        <f>IF('I2 LDC class'!$D$29="",'I2 LDC class'!$C$29,'I2 LDC class'!$D$29)</f>
        <v>Embedded Distributor</v>
      </c>
      <c r="AG14" s="2457"/>
      <c r="AH14" s="2458"/>
      <c r="AI14" s="2456" t="str">
        <f>IF('I2 LDC class'!$D$30="",'I2 LDC class'!$C$30,'I2 LDC class'!$D$30)</f>
        <v>Back-up/Standby Power</v>
      </c>
      <c r="AJ14" s="2457"/>
      <c r="AK14" s="2458"/>
      <c r="AL14" s="2456" t="str">
        <f>IF('I2 LDC class'!$D$31="",'I2 LDC class'!$C$31,'I2 LDC class'!$D$31)</f>
        <v>Rate Class 1</v>
      </c>
      <c r="AM14" s="2457"/>
      <c r="AN14" s="2458"/>
      <c r="AO14" s="2456" t="str">
        <f>IF('I2 LDC class'!$D$32="",'I2 LDC class'!$C$32,'I2 LDC class'!$D$32)</f>
        <v>Rate class 2</v>
      </c>
      <c r="AP14" s="2457"/>
      <c r="AQ14" s="2458"/>
      <c r="AR14" s="2456" t="str">
        <f>IF('I2 LDC class'!$D$33="",'I2 LDC class'!$C$33,'I2 LDC class'!$D$33)</f>
        <v>Rate class 3</v>
      </c>
      <c r="AS14" s="2457"/>
      <c r="AT14" s="2458"/>
      <c r="AU14" s="2456" t="str">
        <f>IF('I2 LDC class'!$D$34="",'I2 LDC class'!$C$34,'I2 LDC class'!$D$34)</f>
        <v>Rate class 4</v>
      </c>
      <c r="AV14" s="2457"/>
      <c r="AW14" s="2458"/>
      <c r="AX14" s="2456" t="str">
        <f>IF('I2 LDC class'!$D$35="",'I2 LDC class'!$C$35,'I2 LDC class'!$D$35)</f>
        <v>Rate class 5</v>
      </c>
      <c r="AY14" s="2457"/>
      <c r="AZ14" s="2458"/>
      <c r="BA14" s="2456" t="str">
        <f>IF('I2 LDC class'!$D$36="",'I2 LDC class'!$C$36,'I2 LDC class'!$D$36)</f>
        <v>Rate class 6</v>
      </c>
      <c r="BB14" s="2457"/>
      <c r="BC14" s="2458"/>
      <c r="BD14" s="2456" t="str">
        <f>IF('I2 LDC class'!$D$37="",'I2 LDC class'!$C$37,'I2 LDC class'!$D$37)</f>
        <v>Rate class 7</v>
      </c>
      <c r="BE14" s="2457"/>
      <c r="BF14" s="2458"/>
      <c r="BG14" s="2456" t="str">
        <f>IF('I2 LDC class'!$D$38="",'I2 LDC class'!$C$38,'I2 LDC class'!$D$38)</f>
        <v>Rate class 8</v>
      </c>
      <c r="BH14" s="2457"/>
      <c r="BI14" s="2458"/>
      <c r="BJ14" s="2456" t="str">
        <f>IF('I2 LDC class'!$D$39="",'I2 LDC class'!$C$39,'I2 LDC class'!$D$39)</f>
        <v>Rate class 9</v>
      </c>
      <c r="BK14" s="2457"/>
      <c r="BL14" s="2459"/>
      <c r="BM14" s="2453" t="s">
        <v>566</v>
      </c>
      <c r="BN14" s="2454"/>
      <c r="BO14" s="2455"/>
    </row>
    <row r="15" spans="1:67" s="98" customFormat="1" ht="12.75" x14ac:dyDescent="0.2">
      <c r="A15" s="358"/>
      <c r="B15" s="95"/>
      <c r="C15" s="357"/>
      <c r="D15" s="367"/>
      <c r="E15" s="433">
        <v>1</v>
      </c>
      <c r="F15" s="433">
        <v>2</v>
      </c>
      <c r="G15" s="434">
        <v>3</v>
      </c>
      <c r="H15" s="435">
        <v>1</v>
      </c>
      <c r="I15" s="435">
        <v>2</v>
      </c>
      <c r="J15" s="434">
        <v>3</v>
      </c>
      <c r="K15" s="435">
        <v>1</v>
      </c>
      <c r="L15" s="435">
        <v>2</v>
      </c>
      <c r="M15" s="434">
        <v>3</v>
      </c>
      <c r="N15" s="435">
        <v>1</v>
      </c>
      <c r="O15" s="435">
        <v>2</v>
      </c>
      <c r="P15" s="434">
        <v>3</v>
      </c>
      <c r="Q15" s="435">
        <v>1</v>
      </c>
      <c r="R15" s="435">
        <v>2</v>
      </c>
      <c r="S15" s="434">
        <v>3</v>
      </c>
      <c r="T15" s="435">
        <v>1</v>
      </c>
      <c r="U15" s="435">
        <v>2</v>
      </c>
      <c r="V15" s="434">
        <v>3</v>
      </c>
      <c r="W15" s="435">
        <v>1</v>
      </c>
      <c r="X15" s="435">
        <v>2</v>
      </c>
      <c r="Y15" s="434">
        <v>3</v>
      </c>
      <c r="Z15" s="435">
        <v>1</v>
      </c>
      <c r="AA15" s="435">
        <v>2</v>
      </c>
      <c r="AB15" s="434">
        <v>3</v>
      </c>
      <c r="AC15" s="435">
        <v>1</v>
      </c>
      <c r="AD15" s="435">
        <v>2</v>
      </c>
      <c r="AE15" s="434">
        <v>3</v>
      </c>
      <c r="AF15" s="435">
        <v>1</v>
      </c>
      <c r="AG15" s="435">
        <v>2</v>
      </c>
      <c r="AH15" s="434">
        <v>3</v>
      </c>
      <c r="AI15" s="435">
        <v>1</v>
      </c>
      <c r="AJ15" s="435">
        <v>2</v>
      </c>
      <c r="AK15" s="434">
        <v>3</v>
      </c>
      <c r="AL15" s="435">
        <v>1</v>
      </c>
      <c r="AM15" s="435">
        <v>2</v>
      </c>
      <c r="AN15" s="434">
        <v>3</v>
      </c>
      <c r="AO15" s="435">
        <v>1</v>
      </c>
      <c r="AP15" s="435">
        <v>2</v>
      </c>
      <c r="AQ15" s="434">
        <v>3</v>
      </c>
      <c r="AR15" s="435">
        <v>1</v>
      </c>
      <c r="AS15" s="435">
        <v>2</v>
      </c>
      <c r="AT15" s="434">
        <v>3</v>
      </c>
      <c r="AU15" s="435">
        <v>1</v>
      </c>
      <c r="AV15" s="435">
        <v>2</v>
      </c>
      <c r="AW15" s="434">
        <v>3</v>
      </c>
      <c r="AX15" s="435">
        <v>1</v>
      </c>
      <c r="AY15" s="435">
        <v>2</v>
      </c>
      <c r="AZ15" s="434">
        <v>3</v>
      </c>
      <c r="BA15" s="435">
        <v>1</v>
      </c>
      <c r="BB15" s="435">
        <v>2</v>
      </c>
      <c r="BC15" s="434">
        <v>3</v>
      </c>
      <c r="BD15" s="435">
        <v>1</v>
      </c>
      <c r="BE15" s="435">
        <v>2</v>
      </c>
      <c r="BF15" s="434">
        <v>3</v>
      </c>
      <c r="BG15" s="435">
        <v>1</v>
      </c>
      <c r="BH15" s="435">
        <v>2</v>
      </c>
      <c r="BI15" s="434">
        <v>3</v>
      </c>
      <c r="BJ15" s="435">
        <v>1</v>
      </c>
      <c r="BK15" s="435">
        <v>2</v>
      </c>
      <c r="BL15" s="434">
        <v>3</v>
      </c>
      <c r="BM15" s="435">
        <v>1</v>
      </c>
      <c r="BN15" s="435">
        <v>2</v>
      </c>
      <c r="BO15" s="434">
        <v>3</v>
      </c>
    </row>
    <row r="16" spans="1:67" s="98" customFormat="1" ht="13.5" thickBot="1" x14ac:dyDescent="0.25">
      <c r="A16" s="358"/>
      <c r="B16" s="95"/>
      <c r="C16" s="357"/>
      <c r="D16" s="366"/>
      <c r="E16" s="365"/>
      <c r="F16" s="365"/>
      <c r="G16" s="362"/>
      <c r="H16" s="365"/>
      <c r="I16" s="365"/>
      <c r="J16" s="362"/>
      <c r="K16" s="365"/>
      <c r="L16" s="365"/>
      <c r="M16" s="362"/>
      <c r="N16" s="365"/>
      <c r="O16" s="365"/>
      <c r="P16" s="362"/>
      <c r="Q16" s="365"/>
      <c r="R16" s="365"/>
      <c r="S16" s="362"/>
      <c r="T16" s="365"/>
      <c r="U16" s="365"/>
      <c r="V16" s="362"/>
      <c r="W16" s="365"/>
      <c r="X16" s="365"/>
      <c r="Y16" s="362"/>
      <c r="Z16" s="365"/>
      <c r="AA16" s="365"/>
      <c r="AB16" s="362"/>
      <c r="AC16" s="365"/>
      <c r="AD16" s="365"/>
      <c r="AE16" s="362"/>
      <c r="AF16" s="365"/>
      <c r="AG16" s="365"/>
      <c r="AH16" s="362"/>
      <c r="AI16" s="365"/>
      <c r="AJ16" s="365"/>
      <c r="AK16" s="362"/>
      <c r="AL16" s="365"/>
      <c r="AM16" s="365"/>
      <c r="AN16" s="362"/>
      <c r="AO16" s="365"/>
      <c r="AP16" s="365"/>
      <c r="AQ16" s="362"/>
      <c r="AR16" s="365"/>
      <c r="AS16" s="365"/>
      <c r="AT16" s="362"/>
      <c r="AU16" s="365"/>
      <c r="AV16" s="365"/>
      <c r="AW16" s="362"/>
      <c r="AX16" s="365"/>
      <c r="AY16" s="365"/>
      <c r="AZ16" s="362"/>
      <c r="BA16" s="365"/>
      <c r="BB16" s="365"/>
      <c r="BC16" s="362"/>
      <c r="BD16" s="365"/>
      <c r="BE16" s="365"/>
      <c r="BF16" s="362"/>
      <c r="BG16" s="365"/>
      <c r="BH16" s="365"/>
      <c r="BI16" s="362"/>
      <c r="BJ16" s="365"/>
      <c r="BK16" s="365"/>
      <c r="BL16" s="362"/>
      <c r="BM16" s="365"/>
      <c r="BN16" s="365"/>
      <c r="BO16" s="362"/>
    </row>
    <row r="17" spans="1:73" s="98" customFormat="1" ht="11.25" customHeight="1" x14ac:dyDescent="0.2">
      <c r="A17" s="358"/>
      <c r="B17" s="95"/>
      <c r="C17" s="357"/>
      <c r="E17" s="2451" t="s">
        <v>554</v>
      </c>
      <c r="F17" s="2451" t="s">
        <v>555</v>
      </c>
      <c r="G17" s="2448" t="s">
        <v>556</v>
      </c>
      <c r="H17" s="2451" t="s">
        <v>554</v>
      </c>
      <c r="I17" s="2451" t="s">
        <v>555</v>
      </c>
      <c r="J17" s="2448" t="s">
        <v>556</v>
      </c>
      <c r="K17" s="2451" t="s">
        <v>554</v>
      </c>
      <c r="L17" s="2451" t="s">
        <v>555</v>
      </c>
      <c r="M17" s="2448" t="s">
        <v>556</v>
      </c>
      <c r="N17" s="2451" t="s">
        <v>554</v>
      </c>
      <c r="O17" s="2451" t="s">
        <v>555</v>
      </c>
      <c r="P17" s="2448" t="s">
        <v>556</v>
      </c>
      <c r="Q17" s="2451" t="s">
        <v>554</v>
      </c>
      <c r="R17" s="2451" t="s">
        <v>555</v>
      </c>
      <c r="S17" s="2448" t="s">
        <v>556</v>
      </c>
      <c r="T17" s="2451" t="s">
        <v>554</v>
      </c>
      <c r="U17" s="2451" t="s">
        <v>555</v>
      </c>
      <c r="V17" s="2448" t="s">
        <v>556</v>
      </c>
      <c r="W17" s="2451" t="s">
        <v>554</v>
      </c>
      <c r="X17" s="2451" t="s">
        <v>555</v>
      </c>
      <c r="Y17" s="2448" t="s">
        <v>556</v>
      </c>
      <c r="Z17" s="2451" t="s">
        <v>554</v>
      </c>
      <c r="AA17" s="2451" t="s">
        <v>555</v>
      </c>
      <c r="AB17" s="2448" t="s">
        <v>556</v>
      </c>
      <c r="AC17" s="2451" t="s">
        <v>554</v>
      </c>
      <c r="AD17" s="2451" t="s">
        <v>555</v>
      </c>
      <c r="AE17" s="2448" t="s">
        <v>556</v>
      </c>
      <c r="AF17" s="2451" t="s">
        <v>554</v>
      </c>
      <c r="AG17" s="2451" t="s">
        <v>555</v>
      </c>
      <c r="AH17" s="2448" t="s">
        <v>556</v>
      </c>
      <c r="AI17" s="2451" t="s">
        <v>554</v>
      </c>
      <c r="AJ17" s="2451" t="s">
        <v>555</v>
      </c>
      <c r="AK17" s="2448" t="s">
        <v>556</v>
      </c>
      <c r="AL17" s="2451" t="s">
        <v>554</v>
      </c>
      <c r="AM17" s="2451" t="s">
        <v>555</v>
      </c>
      <c r="AN17" s="2448" t="s">
        <v>556</v>
      </c>
      <c r="AO17" s="2451" t="s">
        <v>554</v>
      </c>
      <c r="AP17" s="2451" t="s">
        <v>555</v>
      </c>
      <c r="AQ17" s="2448" t="s">
        <v>556</v>
      </c>
      <c r="AR17" s="2451" t="s">
        <v>554</v>
      </c>
      <c r="AS17" s="2451" t="s">
        <v>555</v>
      </c>
      <c r="AT17" s="2448" t="s">
        <v>556</v>
      </c>
      <c r="AU17" s="2451" t="s">
        <v>554</v>
      </c>
      <c r="AV17" s="2451" t="s">
        <v>555</v>
      </c>
      <c r="AW17" s="2448" t="s">
        <v>556</v>
      </c>
      <c r="AX17" s="2451" t="s">
        <v>554</v>
      </c>
      <c r="AY17" s="2451" t="s">
        <v>555</v>
      </c>
      <c r="AZ17" s="2448" t="s">
        <v>556</v>
      </c>
      <c r="BA17" s="2451" t="s">
        <v>554</v>
      </c>
      <c r="BB17" s="2451" t="s">
        <v>555</v>
      </c>
      <c r="BC17" s="2448" t="s">
        <v>556</v>
      </c>
      <c r="BD17" s="2451" t="s">
        <v>554</v>
      </c>
      <c r="BE17" s="2451" t="s">
        <v>555</v>
      </c>
      <c r="BF17" s="2448" t="s">
        <v>556</v>
      </c>
      <c r="BG17" s="2451" t="s">
        <v>554</v>
      </c>
      <c r="BH17" s="2451" t="s">
        <v>555</v>
      </c>
      <c r="BI17" s="2448" t="s">
        <v>556</v>
      </c>
      <c r="BJ17" s="2451" t="s">
        <v>554</v>
      </c>
      <c r="BK17" s="2451" t="s">
        <v>555</v>
      </c>
      <c r="BL17" s="2448" t="s">
        <v>556</v>
      </c>
      <c r="BM17" s="2451" t="s">
        <v>554</v>
      </c>
      <c r="BN17" s="2451" t="s">
        <v>555</v>
      </c>
      <c r="BO17" s="2448" t="s">
        <v>556</v>
      </c>
    </row>
    <row r="18" spans="1:73" s="359" customFormat="1" ht="13.5" thickBot="1" x14ac:dyDescent="0.25">
      <c r="A18" s="374"/>
      <c r="D18" s="1605"/>
      <c r="E18" s="2452"/>
      <c r="F18" s="2452"/>
      <c r="G18" s="2449"/>
      <c r="H18" s="2452"/>
      <c r="I18" s="2452"/>
      <c r="J18" s="2449"/>
      <c r="K18" s="2452"/>
      <c r="L18" s="2452"/>
      <c r="M18" s="2449"/>
      <c r="N18" s="2452"/>
      <c r="O18" s="2452"/>
      <c r="P18" s="2449"/>
      <c r="Q18" s="2452"/>
      <c r="R18" s="2452"/>
      <c r="S18" s="2449"/>
      <c r="T18" s="2452"/>
      <c r="U18" s="2452"/>
      <c r="V18" s="2449"/>
      <c r="W18" s="2452"/>
      <c r="X18" s="2452"/>
      <c r="Y18" s="2449"/>
      <c r="Z18" s="2452"/>
      <c r="AA18" s="2452"/>
      <c r="AB18" s="2449"/>
      <c r="AC18" s="2452"/>
      <c r="AD18" s="2452"/>
      <c r="AE18" s="2449"/>
      <c r="AF18" s="2452"/>
      <c r="AG18" s="2452"/>
      <c r="AH18" s="2449"/>
      <c r="AI18" s="2452"/>
      <c r="AJ18" s="2452"/>
      <c r="AK18" s="2449"/>
      <c r="AL18" s="2452"/>
      <c r="AM18" s="2452"/>
      <c r="AN18" s="2449"/>
      <c r="AO18" s="2452"/>
      <c r="AP18" s="2452"/>
      <c r="AQ18" s="2449"/>
      <c r="AR18" s="2452"/>
      <c r="AS18" s="2452"/>
      <c r="AT18" s="2449"/>
      <c r="AU18" s="2452"/>
      <c r="AV18" s="2452"/>
      <c r="AW18" s="2449"/>
      <c r="AX18" s="2452"/>
      <c r="AY18" s="2452"/>
      <c r="AZ18" s="2449"/>
      <c r="BA18" s="2452"/>
      <c r="BB18" s="2452"/>
      <c r="BC18" s="2449"/>
      <c r="BD18" s="2452"/>
      <c r="BE18" s="2452"/>
      <c r="BF18" s="2449"/>
      <c r="BG18" s="2452"/>
      <c r="BH18" s="2452"/>
      <c r="BI18" s="2449"/>
      <c r="BJ18" s="2452"/>
      <c r="BK18" s="2452"/>
      <c r="BL18" s="2449"/>
      <c r="BM18" s="2452"/>
      <c r="BN18" s="2452"/>
      <c r="BO18" s="2449"/>
    </row>
    <row r="19" spans="1:73" s="98" customFormat="1" ht="12" thickBot="1" x14ac:dyDescent="0.25">
      <c r="A19" s="358"/>
      <c r="B19" s="95"/>
      <c r="C19" s="357"/>
      <c r="D19" s="364"/>
      <c r="E19" s="368"/>
      <c r="F19" s="369"/>
      <c r="G19" s="370"/>
      <c r="H19" s="368"/>
      <c r="I19" s="369"/>
      <c r="J19" s="370"/>
      <c r="K19" s="371"/>
      <c r="L19" s="369"/>
      <c r="M19" s="372"/>
      <c r="N19" s="368"/>
      <c r="O19" s="369"/>
      <c r="P19" s="370"/>
      <c r="Q19" s="371"/>
      <c r="R19" s="369"/>
      <c r="S19" s="372"/>
      <c r="T19" s="368"/>
      <c r="U19" s="369"/>
      <c r="V19" s="370"/>
      <c r="W19" s="371"/>
      <c r="X19" s="369"/>
      <c r="Y19" s="372"/>
      <c r="Z19" s="368"/>
      <c r="AA19" s="369"/>
      <c r="AB19" s="370"/>
      <c r="AC19" s="371"/>
      <c r="AD19" s="369"/>
      <c r="AE19" s="372"/>
      <c r="AF19" s="368"/>
      <c r="AG19" s="369"/>
      <c r="AH19" s="370"/>
      <c r="AI19" s="371"/>
      <c r="AJ19" s="369"/>
      <c r="AK19" s="372"/>
      <c r="AL19" s="368"/>
      <c r="AM19" s="369"/>
      <c r="AN19" s="370"/>
      <c r="AO19" s="371"/>
      <c r="AP19" s="369"/>
      <c r="AQ19" s="372"/>
      <c r="AR19" s="368"/>
      <c r="AS19" s="369"/>
      <c r="AT19" s="370"/>
      <c r="AU19" s="371"/>
      <c r="AV19" s="369"/>
      <c r="AW19" s="372"/>
      <c r="AX19" s="368"/>
      <c r="AY19" s="369"/>
      <c r="AZ19" s="370"/>
      <c r="BA19" s="371"/>
      <c r="BB19" s="369"/>
      <c r="BC19" s="372"/>
      <c r="BD19" s="368"/>
      <c r="BE19" s="369"/>
      <c r="BF19" s="370"/>
      <c r="BG19" s="371"/>
      <c r="BH19" s="369"/>
      <c r="BI19" s="372"/>
      <c r="BJ19" s="368"/>
      <c r="BK19" s="369"/>
      <c r="BL19" s="370"/>
      <c r="BM19" s="371"/>
      <c r="BN19" s="369"/>
      <c r="BO19" s="370"/>
      <c r="BP19" s="97"/>
      <c r="BQ19" s="97"/>
      <c r="BR19" s="97"/>
    </row>
    <row r="20" spans="1:73" s="98" customFormat="1" ht="26.25" customHeight="1" thickBot="1" x14ac:dyDescent="0.25">
      <c r="A20" s="358"/>
      <c r="B20" s="95"/>
      <c r="D20" s="1043" t="s">
        <v>558</v>
      </c>
      <c r="E20" s="1601"/>
      <c r="F20" s="1602"/>
      <c r="G20" s="1606">
        <f>IF(ISERROR(F22/$BN$22), "-", F22/$BN$22)</f>
        <v>0.65916642848894191</v>
      </c>
      <c r="H20" s="1607"/>
      <c r="I20" s="1608"/>
      <c r="J20" s="1609">
        <f>IF(ISERROR(I22/$BN$22), "-", I22/$BN$22)</f>
        <v>0.19055375291169485</v>
      </c>
      <c r="K20" s="1604"/>
      <c r="L20" s="1610"/>
      <c r="M20" s="1611">
        <f>IF(ISERROR(L22/$BN$22), "-", L22/$BN$22)</f>
        <v>0.14905479686193981</v>
      </c>
      <c r="N20" s="1607"/>
      <c r="O20" s="1608"/>
      <c r="P20" s="1609">
        <f>IF(ISERROR(O22/$BN$22), "-", O22/$BN$22)</f>
        <v>0</v>
      </c>
      <c r="Q20" s="1604"/>
      <c r="R20" s="1608"/>
      <c r="S20" s="1611">
        <f>IF(ISERROR(R22/$BN$22), "-", R22/$BN$22)</f>
        <v>0</v>
      </c>
      <c r="T20" s="1607"/>
      <c r="U20" s="1608"/>
      <c r="V20" s="1609">
        <f>IF(ISERROR(U22/$BN$22), "-", U22/$BN$22)</f>
        <v>1.2250217374233968E-3</v>
      </c>
      <c r="W20" s="1604"/>
      <c r="X20" s="1608"/>
      <c r="Y20" s="1611">
        <f>IF(ISERROR(X22/$BN$22), "-", X22/$BN$22)</f>
        <v>0</v>
      </c>
      <c r="Z20" s="1607"/>
      <c r="AA20" s="1608"/>
      <c r="AB20" s="1609">
        <f>IF(ISERROR(AA22/$BN$22), "-", AA22/$BN$22)</f>
        <v>0</v>
      </c>
      <c r="AC20" s="1604"/>
      <c r="AD20" s="1608"/>
      <c r="AE20" s="1611">
        <f>IF(ISERROR(AD22/$BN$22), "-", AD22/$BN$22)</f>
        <v>0</v>
      </c>
      <c r="AF20" s="1607"/>
      <c r="AG20" s="1608"/>
      <c r="AH20" s="1609">
        <f>IF(ISERROR(AG22/$BN$22), "-", AG22/$BN$22)</f>
        <v>0</v>
      </c>
      <c r="AI20" s="1604"/>
      <c r="AJ20" s="1608"/>
      <c r="AK20" s="1611">
        <f>IF(ISERROR(AJ22/$BN$22), "-", AJ22/$BN$22)</f>
        <v>0</v>
      </c>
      <c r="AL20" s="1607"/>
      <c r="AM20" s="1608"/>
      <c r="AN20" s="1609">
        <f>IF(ISERROR(AM22/$BN$22), "-", AM22/$BN$22)</f>
        <v>0</v>
      </c>
      <c r="AO20" s="1604"/>
      <c r="AP20" s="1608"/>
      <c r="AQ20" s="1611">
        <f>IF(ISERROR(AP22/$BN$22), "-", AP22/$BN$22)</f>
        <v>0</v>
      </c>
      <c r="AR20" s="1607"/>
      <c r="AS20" s="1608"/>
      <c r="AT20" s="1609">
        <f>IF(ISERROR(AS22/$BN$22), "-", AS22/$BN$22)</f>
        <v>0</v>
      </c>
      <c r="AU20" s="1604"/>
      <c r="AV20" s="1608"/>
      <c r="AW20" s="1611">
        <f>IF(ISERROR(AV22/$BN$22), "-", AV22/$BN$22)</f>
        <v>0</v>
      </c>
      <c r="AX20" s="1607"/>
      <c r="AY20" s="1608"/>
      <c r="AZ20" s="1609">
        <f>IF(ISERROR(AY22/$BN$22), "-", AY22/$BN$22)</f>
        <v>0</v>
      </c>
      <c r="BA20" s="1604"/>
      <c r="BB20" s="1608"/>
      <c r="BC20" s="1611">
        <f>IF(ISERROR(BB22/$BN$22), "-", BB22/$BN$22)</f>
        <v>0</v>
      </c>
      <c r="BD20" s="1607"/>
      <c r="BE20" s="1608"/>
      <c r="BF20" s="1609">
        <f>IF(ISERROR(BE22/$BN$22), "-", BE22/$BN$22)</f>
        <v>0</v>
      </c>
      <c r="BG20" s="1604"/>
      <c r="BH20" s="1608"/>
      <c r="BI20" s="1611">
        <f>IF(ISERROR(BH22/$BN$22), "-", BH22/$BN$22)</f>
        <v>0</v>
      </c>
      <c r="BJ20" s="1601"/>
      <c r="BK20" s="1608"/>
      <c r="BL20" s="1609">
        <f>IF(ISERROR(BK22/$BN$22), "-", BK22/$BN$22)</f>
        <v>0</v>
      </c>
      <c r="BM20" s="1612"/>
      <c r="BN20" s="1608"/>
      <c r="BO20" s="1609">
        <f>IF(ISERROR(BN22/$BN$22), "-", BN22/$BN$22)</f>
        <v>1</v>
      </c>
      <c r="BP20" s="97"/>
      <c r="BQ20" s="97"/>
      <c r="BR20" s="97"/>
    </row>
    <row r="21" spans="1:73" s="1613" customFormat="1" ht="38.25" customHeight="1" thickBot="1" x14ac:dyDescent="0.25">
      <c r="A21" s="358"/>
      <c r="B21" s="95"/>
      <c r="D21" s="1043" t="s">
        <v>581</v>
      </c>
      <c r="E21" s="1614"/>
      <c r="F21" s="1615"/>
      <c r="G21" s="1616">
        <f>IF(ISERROR(G22/$G$22),"-", (G22/$G$22))</f>
        <v>1</v>
      </c>
      <c r="H21" s="1614"/>
      <c r="I21" s="1617"/>
      <c r="J21" s="1616">
        <f>IF(ISERROR(J22/$G$22),"-", (J22/$G$22))</f>
        <v>1.7612884355124048</v>
      </c>
      <c r="K21" s="1618"/>
      <c r="L21" s="1617"/>
      <c r="M21" s="1619">
        <f>IF(ISERROR(M22/$G$22),"-", (M22/$G$22))</f>
        <v>14.071608763522057</v>
      </c>
      <c r="N21" s="1614"/>
      <c r="O21" s="1617"/>
      <c r="P21" s="1616" t="str">
        <f>IF(ISERROR(P22/$G$22),"-", (P22/$G$22))</f>
        <v>-</v>
      </c>
      <c r="Q21" s="1618"/>
      <c r="R21" s="1617"/>
      <c r="S21" s="1619" t="str">
        <f>IF(ISERROR(S22/$G$22),"-", (S22/$G$22))</f>
        <v>-</v>
      </c>
      <c r="T21" s="1614"/>
      <c r="U21" s="1617"/>
      <c r="V21" s="1616">
        <f>IF(ISERROR(V22/$G$22),"-", (V22/$G$22))</f>
        <v>15.150008816996451</v>
      </c>
      <c r="W21" s="1618"/>
      <c r="X21" s="1617"/>
      <c r="Y21" s="1619" t="str">
        <f>IF(ISERROR(Y22/$G$22),"-", (Y22/$G$22))</f>
        <v>-</v>
      </c>
      <c r="Z21" s="1614"/>
      <c r="AA21" s="1617"/>
      <c r="AB21" s="1616" t="str">
        <f>IF(ISERROR(AB22/$G$22),"-", (AB22/$G$22))</f>
        <v>-</v>
      </c>
      <c r="AC21" s="1618"/>
      <c r="AD21" s="1617"/>
      <c r="AE21" s="1619" t="str">
        <f>IF(ISERROR(AE22/$G$22),"-", (AE22/$G$22))</f>
        <v>-</v>
      </c>
      <c r="AF21" s="1614"/>
      <c r="AG21" s="1617"/>
      <c r="AH21" s="1616" t="str">
        <f>IF(ISERROR(AH22/$G$22),"-", (AH22/$G$22))</f>
        <v>-</v>
      </c>
      <c r="AI21" s="1618"/>
      <c r="AJ21" s="1617"/>
      <c r="AK21" s="1619" t="str">
        <f>IF(ISERROR(AK22/$G$22),"-", (AK22/$G$22))</f>
        <v>-</v>
      </c>
      <c r="AL21" s="1614"/>
      <c r="AM21" s="1617"/>
      <c r="AN21" s="1616" t="str">
        <f>IF(ISERROR(AN22/$G$22),"-", (AN22/$G$22))</f>
        <v>-</v>
      </c>
      <c r="AO21" s="1618"/>
      <c r="AP21" s="1617"/>
      <c r="AQ21" s="1619" t="str">
        <f>IF(ISERROR(AQ22/$G$22),"-", (AQ22/$G$22))</f>
        <v>-</v>
      </c>
      <c r="AR21" s="1614"/>
      <c r="AS21" s="1617"/>
      <c r="AT21" s="1616" t="str">
        <f>IF(ISERROR(AT22/$G$22),"-", (AT22/$G$22))</f>
        <v>-</v>
      </c>
      <c r="AU21" s="1618"/>
      <c r="AV21" s="1617"/>
      <c r="AW21" s="1619" t="str">
        <f>IF(ISERROR(AW22/$G$22),"-", (AW22/$G$22))</f>
        <v>-</v>
      </c>
      <c r="AX21" s="1614"/>
      <c r="AY21" s="1617"/>
      <c r="AZ21" s="1616" t="str">
        <f>IF(ISERROR(AZ22/$G$22),"-", (AZ22/$G$22))</f>
        <v>-</v>
      </c>
      <c r="BA21" s="1618"/>
      <c r="BB21" s="1617"/>
      <c r="BC21" s="1619" t="str">
        <f>IF(ISERROR(BC22/$G$22),"-", (BC22/$G$22))</f>
        <v>-</v>
      </c>
      <c r="BD21" s="1614"/>
      <c r="BE21" s="1617"/>
      <c r="BF21" s="1616" t="str">
        <f>IF(ISERROR(BF22/$G$22),"-", (BF22/$G$22))</f>
        <v>-</v>
      </c>
      <c r="BG21" s="1618"/>
      <c r="BH21" s="1617"/>
      <c r="BI21" s="1619" t="str">
        <f>IF(ISERROR(BI22/$G$22),"-", (BI22/$G$22))</f>
        <v>-</v>
      </c>
      <c r="BJ21" s="1614"/>
      <c r="BK21" s="1617"/>
      <c r="BL21" s="1616" t="str">
        <f>IF(ISERROR(BL22/$G$22),"-", (BL22/$G$22))</f>
        <v>-</v>
      </c>
      <c r="BM21" s="1618"/>
      <c r="BN21" s="1617"/>
      <c r="BO21" s="1616">
        <f>IF(ISERROR(BO22/$G$22),"-", (BO22/$G$22))</f>
        <v>1.2852977222567015</v>
      </c>
      <c r="BP21" s="1620"/>
      <c r="BQ21" s="1620"/>
      <c r="BR21" s="1620"/>
    </row>
    <row r="22" spans="1:73" s="366" customFormat="1" ht="13.5" thickBot="1" x14ac:dyDescent="0.25">
      <c r="A22" s="374"/>
      <c r="B22" s="375"/>
      <c r="D22" s="1621" t="s">
        <v>763</v>
      </c>
      <c r="E22" s="1601">
        <f>+SUM(E24:E37)</f>
        <v>8152</v>
      </c>
      <c r="F22" s="1602">
        <f>+SUM(F24:F37)</f>
        <v>3286776.87</v>
      </c>
      <c r="G22" s="1603">
        <f>IF(ISERROR(+F22/E22), "-", +F22/E22)</f>
        <v>403.18656403336604</v>
      </c>
      <c r="H22" s="1601">
        <f>+SUM(H24:H37)</f>
        <v>1338</v>
      </c>
      <c r="I22" s="1602">
        <f>+SUM(I24:I37)</f>
        <v>950151.04</v>
      </c>
      <c r="J22" s="1603">
        <f>IF(ISERROR(+I22/H22), "-", +I22/H22)</f>
        <v>710.12783258594925</v>
      </c>
      <c r="K22" s="1604">
        <f>+SUM(K24:K37)</f>
        <v>131</v>
      </c>
      <c r="L22" s="1602">
        <f>+SUM(L24:L37)</f>
        <v>743226.35000000009</v>
      </c>
      <c r="M22" s="1603">
        <f>IF(ISERROR(+L22/K22), "-", +L22/K22)</f>
        <v>5673.4835877862606</v>
      </c>
      <c r="N22" s="1601">
        <f>+SUM(N24:N37)</f>
        <v>0</v>
      </c>
      <c r="O22" s="1602">
        <f>+SUM(O24:O37)</f>
        <v>0</v>
      </c>
      <c r="P22" s="1603" t="str">
        <f>IF(ISERROR(+O22/N22), "-", +O22/N22)</f>
        <v>-</v>
      </c>
      <c r="Q22" s="1604">
        <f>+SUM(Q24:Q37)</f>
        <v>0</v>
      </c>
      <c r="R22" s="1602">
        <f>+SUM(R24:R37)</f>
        <v>0</v>
      </c>
      <c r="S22" s="1603" t="str">
        <f>IF(ISERROR(+R22/Q22), "-", +R22/Q22)</f>
        <v>-</v>
      </c>
      <c r="T22" s="1601">
        <f>+SUM(T24:T37)</f>
        <v>1</v>
      </c>
      <c r="U22" s="1602">
        <f>+SUM(U24:U37)</f>
        <v>6108.28</v>
      </c>
      <c r="V22" s="1603">
        <f>IF(ISERROR(+U22/T22), "-", +U22/T22)</f>
        <v>6108.28</v>
      </c>
      <c r="W22" s="1604">
        <f>+SUM(W24:W37)</f>
        <v>0</v>
      </c>
      <c r="X22" s="1602">
        <f>+SUM(X24:X37)</f>
        <v>0</v>
      </c>
      <c r="Y22" s="1603" t="str">
        <f>IF(ISERROR(+X22/W22), "-", +X22/W22)</f>
        <v>-</v>
      </c>
      <c r="Z22" s="1601">
        <f>+SUM(Z24:Z37)</f>
        <v>0</v>
      </c>
      <c r="AA22" s="1602">
        <f>+SUM(AA24:AA37)</f>
        <v>0</v>
      </c>
      <c r="AB22" s="1603" t="str">
        <f>IF(ISERROR(+AA22/Z22), "-", +AA22/Z22)</f>
        <v>-</v>
      </c>
      <c r="AC22" s="1604">
        <f>+SUM(AC24:AC37)</f>
        <v>0</v>
      </c>
      <c r="AD22" s="1602">
        <f>+SUM(AD24:AD37)</f>
        <v>0</v>
      </c>
      <c r="AE22" s="1603" t="str">
        <f>IF(ISERROR(+AD22/AC22), "-", +AD22/AC22)</f>
        <v>-</v>
      </c>
      <c r="AF22" s="1601">
        <f>+SUM(AF24:AF37)</f>
        <v>0</v>
      </c>
      <c r="AG22" s="1602">
        <f>+SUM(AG24:AG37)</f>
        <v>0</v>
      </c>
      <c r="AH22" s="1603" t="str">
        <f>IF(ISERROR(+AG22/AF22), "-", +AG22/AF22)</f>
        <v>-</v>
      </c>
      <c r="AI22" s="1604">
        <f>+SUM(AI24:AI37)</f>
        <v>0</v>
      </c>
      <c r="AJ22" s="1602">
        <f>+SUM(AJ24:AJ37)</f>
        <v>0</v>
      </c>
      <c r="AK22" s="1603" t="str">
        <f>IF(ISERROR(+AJ22/AI22), "-", +AJ22/AI22)</f>
        <v>-</v>
      </c>
      <c r="AL22" s="1601">
        <f>+SUM(AL24:AL37)</f>
        <v>0</v>
      </c>
      <c r="AM22" s="1602">
        <f>+SUM(AM24:AM37)</f>
        <v>0</v>
      </c>
      <c r="AN22" s="1603" t="str">
        <f>IF(ISERROR(+AM22/AL22), "-", +AM22/AL22)</f>
        <v>-</v>
      </c>
      <c r="AO22" s="1604">
        <f>+SUM(AO24:AO37)</f>
        <v>0</v>
      </c>
      <c r="AP22" s="1602">
        <f>+SUM(AP24:AP37)</f>
        <v>0</v>
      </c>
      <c r="AQ22" s="1603" t="str">
        <f>IF(ISERROR(+AP22/AO22), "-", +AP22/AO22)</f>
        <v>-</v>
      </c>
      <c r="AR22" s="1601">
        <f>+SUM(AR24:AR37)</f>
        <v>0</v>
      </c>
      <c r="AS22" s="1602">
        <f>+SUM(AS24:AS37)</f>
        <v>0</v>
      </c>
      <c r="AT22" s="1603" t="str">
        <f>IF(ISERROR(+AS22/AR22), "-", +AS22/AR22)</f>
        <v>-</v>
      </c>
      <c r="AU22" s="1604">
        <f>+SUM(AU24:AU37)</f>
        <v>0</v>
      </c>
      <c r="AV22" s="1602">
        <f>+SUM(AV24:AV37)</f>
        <v>0</v>
      </c>
      <c r="AW22" s="1603" t="str">
        <f>IF(ISERROR(+AV22/AU22), "-", +AV22/AU22)</f>
        <v>-</v>
      </c>
      <c r="AX22" s="1601">
        <f>+SUM(AX24:AX37)</f>
        <v>0</v>
      </c>
      <c r="AY22" s="1602">
        <f>+SUM(AY24:AY37)</f>
        <v>0</v>
      </c>
      <c r="AZ22" s="1603" t="str">
        <f>IF(ISERROR(+AY22/AX22), "-", +AY22/AX22)</f>
        <v>-</v>
      </c>
      <c r="BA22" s="1604">
        <f>+SUM(BA24:BA37)</f>
        <v>0</v>
      </c>
      <c r="BB22" s="1602">
        <f>+SUM(BB24:BB37)</f>
        <v>0</v>
      </c>
      <c r="BC22" s="1603" t="str">
        <f>IF(ISERROR(+BB22/BA22), "-", +BB22/BA22)</f>
        <v>-</v>
      </c>
      <c r="BD22" s="1601">
        <f>+SUM(BD24:BD37)</f>
        <v>0</v>
      </c>
      <c r="BE22" s="1602">
        <f>+SUM(BE24:BE37)</f>
        <v>0</v>
      </c>
      <c r="BF22" s="1603" t="str">
        <f>IF(ISERROR(+BE22/BD22), "-", +BE22/BD22)</f>
        <v>-</v>
      </c>
      <c r="BG22" s="1604">
        <f>+SUM(BG24:BG37)</f>
        <v>0</v>
      </c>
      <c r="BH22" s="1602">
        <f>+SUM(BH24:BH37)</f>
        <v>0</v>
      </c>
      <c r="BI22" s="1603" t="str">
        <f>IF(ISERROR(+BH22/BG22), "-", +BH22/BG22)</f>
        <v>-</v>
      </c>
      <c r="BJ22" s="1601">
        <f>+SUM(BJ24:BJ37)</f>
        <v>0</v>
      </c>
      <c r="BK22" s="1602">
        <f>+SUM(BK24:BK37)</f>
        <v>0</v>
      </c>
      <c r="BL22" s="1603" t="str">
        <f>IF(ISERROR(+BK22/BJ22), "-", +BK22/BJ22)</f>
        <v>-</v>
      </c>
      <c r="BM22" s="1604">
        <f>+E22+H22+K22+N22+Q22+T22+W22+Z22+AC22+AF22+AI22+AL22+AO22+AR22+AU22+AX22+BA22+BD22+BG22</f>
        <v>9622</v>
      </c>
      <c r="BN22" s="1602">
        <f>+F22+I22+L22+O22+R22+U22+X22+AA22+AD22+AG22+AJ22+AM22+AP22+AS22+AV22+AY22+BB22+BE22+BH22</f>
        <v>4986262.54</v>
      </c>
      <c r="BO22" s="1603">
        <f>IF(ISERROR(+BN22/BM22), "-", +BN22/BM22)</f>
        <v>518.21477239659112</v>
      </c>
      <c r="BP22" s="373"/>
      <c r="BQ22" s="373"/>
      <c r="BR22" s="373"/>
      <c r="BS22" s="373"/>
      <c r="BT22" s="373"/>
      <c r="BU22" s="373"/>
    </row>
    <row r="23" spans="1:73" s="352" customFormat="1" ht="34.5" customHeight="1" thickBot="1" x14ac:dyDescent="0.3">
      <c r="A23" s="374"/>
      <c r="B23" s="375"/>
      <c r="C23" s="1713" t="s">
        <v>565</v>
      </c>
      <c r="D23" s="2045" t="s">
        <v>557</v>
      </c>
      <c r="E23" s="2461"/>
      <c r="F23" s="2462"/>
      <c r="G23" s="2462"/>
      <c r="H23" s="2462"/>
      <c r="I23" s="2462"/>
      <c r="J23" s="2462"/>
      <c r="K23" s="2462"/>
      <c r="L23" s="2462"/>
      <c r="M23" s="2462"/>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c r="AL23" s="2462"/>
      <c r="AM23" s="2462"/>
      <c r="AN23" s="2462"/>
      <c r="AO23" s="2462"/>
      <c r="AP23" s="2462"/>
      <c r="AQ23" s="2462"/>
      <c r="AR23" s="2462"/>
      <c r="AS23" s="2462"/>
      <c r="AT23" s="2462"/>
      <c r="AU23" s="2462"/>
      <c r="AV23" s="2462"/>
      <c r="AW23" s="2462"/>
      <c r="AX23" s="2462"/>
      <c r="AY23" s="2462"/>
      <c r="AZ23" s="2462"/>
      <c r="BA23" s="2462"/>
      <c r="BB23" s="2462"/>
      <c r="BC23" s="2462"/>
      <c r="BD23" s="2462"/>
      <c r="BE23" s="2462"/>
      <c r="BF23" s="2462"/>
      <c r="BG23" s="2462"/>
      <c r="BH23" s="2462"/>
      <c r="BI23" s="2462"/>
      <c r="BJ23" s="2462"/>
      <c r="BK23" s="2462"/>
      <c r="BL23" s="2462"/>
      <c r="BM23" s="2462"/>
      <c r="BN23" s="2462"/>
      <c r="BO23" s="2463"/>
    </row>
    <row r="24" spans="1:73" s="352" customFormat="1" ht="25.5" x14ac:dyDescent="0.2">
      <c r="A24" s="374"/>
      <c r="B24" s="219"/>
      <c r="C24" s="376" t="s">
        <v>839</v>
      </c>
      <c r="D24" s="2327">
        <f>+'[5]Meter Types'!K5</f>
        <v>0</v>
      </c>
      <c r="E24" s="2105">
        <f>+'[5]Meter Types'!H5</f>
        <v>0</v>
      </c>
      <c r="F24" s="381">
        <f>+$D24*E24</f>
        <v>0</v>
      </c>
      <c r="G24" s="382"/>
      <c r="H24" s="2105">
        <f>+'[5]Meter Types'!I5</f>
        <v>0</v>
      </c>
      <c r="I24" s="381">
        <f>+$D24*H24</f>
        <v>0</v>
      </c>
      <c r="J24" s="382"/>
      <c r="K24" s="383">
        <f>+'[5]Meter Types'!J5</f>
        <v>0</v>
      </c>
      <c r="L24" s="381">
        <f>+$D24*K24</f>
        <v>0</v>
      </c>
      <c r="M24" s="384"/>
      <c r="N24" s="385"/>
      <c r="O24" s="381">
        <f>+$D24*N24</f>
        <v>0</v>
      </c>
      <c r="P24" s="386"/>
      <c r="Q24" s="383"/>
      <c r="R24" s="381">
        <f>+$D24*Q24</f>
        <v>0</v>
      </c>
      <c r="S24" s="384"/>
      <c r="T24" s="385"/>
      <c r="U24" s="381">
        <f>+$D24*T24</f>
        <v>0</v>
      </c>
      <c r="V24" s="386"/>
      <c r="W24" s="383"/>
      <c r="X24" s="381">
        <f>+$D24*W24</f>
        <v>0</v>
      </c>
      <c r="Y24" s="384"/>
      <c r="Z24" s="385"/>
      <c r="AA24" s="381">
        <f>+$D24*Z24</f>
        <v>0</v>
      </c>
      <c r="AB24" s="386"/>
      <c r="AC24" s="383"/>
      <c r="AD24" s="381">
        <f>+$D24*AC24</f>
        <v>0</v>
      </c>
      <c r="AE24" s="384"/>
      <c r="AF24" s="2106"/>
      <c r="AG24" s="381">
        <f>+$D24*AF24</f>
        <v>0</v>
      </c>
      <c r="AH24" s="386"/>
      <c r="AI24" s="2107"/>
      <c r="AJ24" s="381">
        <f>+$D24*AI24</f>
        <v>0</v>
      </c>
      <c r="AK24" s="384"/>
      <c r="AL24" s="2106"/>
      <c r="AM24" s="381">
        <f>+$D24*AL24</f>
        <v>0</v>
      </c>
      <c r="AN24" s="386"/>
      <c r="AO24" s="2107"/>
      <c r="AP24" s="381">
        <f>+$D24*AO24</f>
        <v>0</v>
      </c>
      <c r="AQ24" s="384"/>
      <c r="AR24" s="2106"/>
      <c r="AS24" s="381">
        <f>+$D24*AR24</f>
        <v>0</v>
      </c>
      <c r="AT24" s="386"/>
      <c r="AU24" s="2107"/>
      <c r="AV24" s="381">
        <f>+$D24*AU24</f>
        <v>0</v>
      </c>
      <c r="AW24" s="384"/>
      <c r="AX24" s="2106"/>
      <c r="AY24" s="381">
        <f>+$D24*AX24</f>
        <v>0</v>
      </c>
      <c r="AZ24" s="386"/>
      <c r="BA24" s="2107"/>
      <c r="BB24" s="381">
        <f>+$D24*BA24</f>
        <v>0</v>
      </c>
      <c r="BC24" s="384"/>
      <c r="BD24" s="2106"/>
      <c r="BE24" s="381">
        <f>+$D24*BD24</f>
        <v>0</v>
      </c>
      <c r="BF24" s="386"/>
      <c r="BG24" s="2107"/>
      <c r="BH24" s="381">
        <f>+$D24*BG24</f>
        <v>0</v>
      </c>
      <c r="BI24" s="384"/>
      <c r="BJ24" s="2106"/>
      <c r="BK24" s="381">
        <f>+$D24*BJ24</f>
        <v>0</v>
      </c>
      <c r="BL24" s="386"/>
      <c r="BM24" s="387">
        <f t="shared" ref="BM24:BM30" si="0">+E24+H24+K24+N24+Q24+T24+W24+Z24+AC24+AF24+AI24+AL24+AO24+AR24+AU24+AX24+BA24+BD24+BG24</f>
        <v>0</v>
      </c>
      <c r="BN24" s="381">
        <f t="shared" ref="BN24:BN37" si="1">+F24+I24+L24+O24+R24+U24+X24+AA24+AD24+AG24+AJ24+AM24+AP24+AS24+AV24+AY24+BB24+BE24+BH24</f>
        <v>0</v>
      </c>
      <c r="BO24" s="386"/>
    </row>
    <row r="25" spans="1:73" s="352" customFormat="1" ht="25.5" x14ac:dyDescent="0.2">
      <c r="A25" s="374"/>
      <c r="B25" s="219"/>
      <c r="C25" s="376" t="s">
        <v>840</v>
      </c>
      <c r="D25" s="2327">
        <f>+'[5]Meter Types'!K6</f>
        <v>0</v>
      </c>
      <c r="E25" s="2105">
        <f>+'[5]Meter Types'!H6</f>
        <v>0</v>
      </c>
      <c r="F25" s="388">
        <f t="shared" ref="F25:F30" si="2">+$D25*E25</f>
        <v>0</v>
      </c>
      <c r="G25" s="389"/>
      <c r="H25" s="2105">
        <f>+'[5]Meter Types'!I6</f>
        <v>0</v>
      </c>
      <c r="I25" s="388">
        <f t="shared" ref="I25:I37" si="3">+$D25*H25</f>
        <v>0</v>
      </c>
      <c r="J25" s="389"/>
      <c r="K25" s="383">
        <f>+'[5]Meter Types'!J6</f>
        <v>0</v>
      </c>
      <c r="L25" s="388">
        <f t="shared" ref="L25:L37" si="4">+$D25*K25</f>
        <v>0</v>
      </c>
      <c r="M25" s="391"/>
      <c r="N25" s="392"/>
      <c r="O25" s="388">
        <f t="shared" ref="O25:O37" si="5">+$D25*N25</f>
        <v>0</v>
      </c>
      <c r="P25" s="393"/>
      <c r="Q25" s="390"/>
      <c r="R25" s="388">
        <f t="shared" ref="R25:R37" si="6">+$D25*Q25</f>
        <v>0</v>
      </c>
      <c r="S25" s="391"/>
      <c r="T25" s="392"/>
      <c r="U25" s="388">
        <f t="shared" ref="U25:U37" si="7">+$D25*T25</f>
        <v>0</v>
      </c>
      <c r="V25" s="393"/>
      <c r="W25" s="390"/>
      <c r="X25" s="388">
        <f t="shared" ref="X25:X37" si="8">+$D25*W25</f>
        <v>0</v>
      </c>
      <c r="Y25" s="391"/>
      <c r="Z25" s="392"/>
      <c r="AA25" s="388">
        <f t="shared" ref="AA25:AA37" si="9">+$D25*Z25</f>
        <v>0</v>
      </c>
      <c r="AB25" s="393"/>
      <c r="AC25" s="390"/>
      <c r="AD25" s="388">
        <f t="shared" ref="AD25:AD37" si="10">+$D25*AC25</f>
        <v>0</v>
      </c>
      <c r="AE25" s="391"/>
      <c r="AF25" s="2109"/>
      <c r="AG25" s="388">
        <f t="shared" ref="AG25:AG37" si="11">+$D25*AF25</f>
        <v>0</v>
      </c>
      <c r="AH25" s="393"/>
      <c r="AI25" s="2110"/>
      <c r="AJ25" s="388">
        <f t="shared" ref="AJ25:AJ37" si="12">+$D25*AI25</f>
        <v>0</v>
      </c>
      <c r="AK25" s="391"/>
      <c r="AL25" s="2109"/>
      <c r="AM25" s="388">
        <f t="shared" ref="AM25:AM37" si="13">+$D25*AL25</f>
        <v>0</v>
      </c>
      <c r="AN25" s="393"/>
      <c r="AO25" s="2110"/>
      <c r="AP25" s="388">
        <f t="shared" ref="AP25:AP37" si="14">+$D25*AO25</f>
        <v>0</v>
      </c>
      <c r="AQ25" s="391"/>
      <c r="AR25" s="2109"/>
      <c r="AS25" s="388">
        <f t="shared" ref="AS25:AS37" si="15">+$D25*AR25</f>
        <v>0</v>
      </c>
      <c r="AT25" s="393"/>
      <c r="AU25" s="2110"/>
      <c r="AV25" s="388">
        <f t="shared" ref="AV25:AV37" si="16">+$D25*AU25</f>
        <v>0</v>
      </c>
      <c r="AW25" s="391"/>
      <c r="AX25" s="2109"/>
      <c r="AY25" s="388">
        <f t="shared" ref="AY25:AY37" si="17">+$D25*AX25</f>
        <v>0</v>
      </c>
      <c r="AZ25" s="393"/>
      <c r="BA25" s="2110"/>
      <c r="BB25" s="388">
        <f t="shared" ref="BB25:BB37" si="18">+$D25*BA25</f>
        <v>0</v>
      </c>
      <c r="BC25" s="391"/>
      <c r="BD25" s="2109"/>
      <c r="BE25" s="388">
        <f t="shared" ref="BE25:BE37" si="19">+$D25*BD25</f>
        <v>0</v>
      </c>
      <c r="BF25" s="393"/>
      <c r="BG25" s="2110"/>
      <c r="BH25" s="388">
        <f t="shared" ref="BH25:BH37" si="20">+$D25*BG25</f>
        <v>0</v>
      </c>
      <c r="BI25" s="391"/>
      <c r="BJ25" s="2109"/>
      <c r="BK25" s="388">
        <f t="shared" ref="BK25:BK37" si="21">+$D25*BJ25</f>
        <v>0</v>
      </c>
      <c r="BL25" s="393"/>
      <c r="BM25" s="394">
        <f t="shared" si="0"/>
        <v>0</v>
      </c>
      <c r="BN25" s="388">
        <f t="shared" si="1"/>
        <v>0</v>
      </c>
      <c r="BO25" s="393"/>
    </row>
    <row r="26" spans="1:73" s="352" customFormat="1" ht="12.75" x14ac:dyDescent="0.2">
      <c r="A26" s="374"/>
      <c r="B26" s="219"/>
      <c r="C26" s="376" t="s">
        <v>740</v>
      </c>
      <c r="D26" s="2327">
        <f>+'[5]Meter Types'!K7</f>
        <v>0</v>
      </c>
      <c r="E26" s="2105">
        <f>+'[5]Meter Types'!H7</f>
        <v>0</v>
      </c>
      <c r="F26" s="388">
        <f t="shared" si="2"/>
        <v>0</v>
      </c>
      <c r="G26" s="389"/>
      <c r="H26" s="2105">
        <f>+'[5]Meter Types'!I7</f>
        <v>0</v>
      </c>
      <c r="I26" s="388">
        <f t="shared" si="3"/>
        <v>0</v>
      </c>
      <c r="J26" s="389"/>
      <c r="K26" s="383">
        <f>+'[5]Meter Types'!J7</f>
        <v>0</v>
      </c>
      <c r="L26" s="388">
        <f t="shared" si="4"/>
        <v>0</v>
      </c>
      <c r="M26" s="391"/>
      <c r="N26" s="392"/>
      <c r="O26" s="388">
        <f t="shared" si="5"/>
        <v>0</v>
      </c>
      <c r="P26" s="393"/>
      <c r="Q26" s="390"/>
      <c r="R26" s="388">
        <f t="shared" si="6"/>
        <v>0</v>
      </c>
      <c r="S26" s="391"/>
      <c r="T26" s="392"/>
      <c r="U26" s="388">
        <f t="shared" si="7"/>
        <v>0</v>
      </c>
      <c r="V26" s="393"/>
      <c r="W26" s="390"/>
      <c r="X26" s="388">
        <f t="shared" si="8"/>
        <v>0</v>
      </c>
      <c r="Y26" s="391"/>
      <c r="Z26" s="392"/>
      <c r="AA26" s="388">
        <f t="shared" si="9"/>
        <v>0</v>
      </c>
      <c r="AB26" s="393"/>
      <c r="AC26" s="390"/>
      <c r="AD26" s="388">
        <f t="shared" si="10"/>
        <v>0</v>
      </c>
      <c r="AE26" s="391"/>
      <c r="AF26" s="2109"/>
      <c r="AG26" s="388">
        <f t="shared" si="11"/>
        <v>0</v>
      </c>
      <c r="AH26" s="393"/>
      <c r="AI26" s="2110"/>
      <c r="AJ26" s="388">
        <f t="shared" si="12"/>
        <v>0</v>
      </c>
      <c r="AK26" s="391"/>
      <c r="AL26" s="2109"/>
      <c r="AM26" s="388">
        <f t="shared" si="13"/>
        <v>0</v>
      </c>
      <c r="AN26" s="393"/>
      <c r="AO26" s="2110"/>
      <c r="AP26" s="388">
        <f t="shared" si="14"/>
        <v>0</v>
      </c>
      <c r="AQ26" s="391"/>
      <c r="AR26" s="2109"/>
      <c r="AS26" s="388">
        <f t="shared" si="15"/>
        <v>0</v>
      </c>
      <c r="AT26" s="393"/>
      <c r="AU26" s="2110"/>
      <c r="AV26" s="388">
        <f t="shared" si="16"/>
        <v>0</v>
      </c>
      <c r="AW26" s="391"/>
      <c r="AX26" s="2109"/>
      <c r="AY26" s="388">
        <f t="shared" si="17"/>
        <v>0</v>
      </c>
      <c r="AZ26" s="393"/>
      <c r="BA26" s="2110"/>
      <c r="BB26" s="388">
        <f t="shared" si="18"/>
        <v>0</v>
      </c>
      <c r="BC26" s="391"/>
      <c r="BD26" s="2109"/>
      <c r="BE26" s="388">
        <f t="shared" si="19"/>
        <v>0</v>
      </c>
      <c r="BF26" s="393" t="s">
        <v>331</v>
      </c>
      <c r="BG26" s="2110"/>
      <c r="BH26" s="388">
        <f t="shared" si="20"/>
        <v>0</v>
      </c>
      <c r="BI26" s="391"/>
      <c r="BJ26" s="2109"/>
      <c r="BK26" s="388">
        <f t="shared" si="21"/>
        <v>0</v>
      </c>
      <c r="BL26" s="393"/>
      <c r="BM26" s="394">
        <f t="shared" si="0"/>
        <v>0</v>
      </c>
      <c r="BN26" s="388">
        <f t="shared" si="1"/>
        <v>0</v>
      </c>
      <c r="BO26" s="393"/>
    </row>
    <row r="27" spans="1:73" s="352" customFormat="1" ht="25.5" x14ac:dyDescent="0.2">
      <c r="A27" s="374"/>
      <c r="B27" s="219"/>
      <c r="C27" s="376" t="s">
        <v>841</v>
      </c>
      <c r="D27" s="2327">
        <f>+'[5]Meter Types'!K8</f>
        <v>0</v>
      </c>
      <c r="E27" s="2105">
        <f>+'[5]Meter Types'!H8</f>
        <v>0</v>
      </c>
      <c r="F27" s="388">
        <f t="shared" si="2"/>
        <v>0</v>
      </c>
      <c r="G27" s="389"/>
      <c r="H27" s="2105">
        <f>+'[5]Meter Types'!I8</f>
        <v>0</v>
      </c>
      <c r="I27" s="388">
        <f t="shared" si="3"/>
        <v>0</v>
      </c>
      <c r="J27" s="389"/>
      <c r="K27" s="383">
        <f>+'[5]Meter Types'!J8</f>
        <v>0</v>
      </c>
      <c r="L27" s="388">
        <f t="shared" si="4"/>
        <v>0</v>
      </c>
      <c r="M27" s="391"/>
      <c r="N27" s="392"/>
      <c r="O27" s="388">
        <f t="shared" si="5"/>
        <v>0</v>
      </c>
      <c r="P27" s="393"/>
      <c r="Q27" s="390"/>
      <c r="R27" s="388">
        <f t="shared" si="6"/>
        <v>0</v>
      </c>
      <c r="S27" s="391"/>
      <c r="T27" s="392"/>
      <c r="U27" s="388">
        <f t="shared" si="7"/>
        <v>0</v>
      </c>
      <c r="V27" s="393"/>
      <c r="W27" s="390"/>
      <c r="X27" s="388">
        <f t="shared" si="8"/>
        <v>0</v>
      </c>
      <c r="Y27" s="391"/>
      <c r="Z27" s="392"/>
      <c r="AA27" s="388">
        <f t="shared" si="9"/>
        <v>0</v>
      </c>
      <c r="AB27" s="393"/>
      <c r="AC27" s="390"/>
      <c r="AD27" s="388">
        <f t="shared" si="10"/>
        <v>0</v>
      </c>
      <c r="AE27" s="391"/>
      <c r="AF27" s="2109"/>
      <c r="AG27" s="388">
        <f t="shared" si="11"/>
        <v>0</v>
      </c>
      <c r="AH27" s="393"/>
      <c r="AI27" s="2110"/>
      <c r="AJ27" s="388">
        <f t="shared" si="12"/>
        <v>0</v>
      </c>
      <c r="AK27" s="391"/>
      <c r="AL27" s="2109"/>
      <c r="AM27" s="388">
        <f t="shared" si="13"/>
        <v>0</v>
      </c>
      <c r="AN27" s="393"/>
      <c r="AO27" s="2110"/>
      <c r="AP27" s="388">
        <f t="shared" si="14"/>
        <v>0</v>
      </c>
      <c r="AQ27" s="391"/>
      <c r="AR27" s="2109"/>
      <c r="AS27" s="388">
        <f t="shared" si="15"/>
        <v>0</v>
      </c>
      <c r="AT27" s="393"/>
      <c r="AU27" s="2110"/>
      <c r="AV27" s="388">
        <f t="shared" si="16"/>
        <v>0</v>
      </c>
      <c r="AW27" s="391"/>
      <c r="AX27" s="2109"/>
      <c r="AY27" s="388">
        <f t="shared" si="17"/>
        <v>0</v>
      </c>
      <c r="AZ27" s="393"/>
      <c r="BA27" s="2110"/>
      <c r="BB27" s="388">
        <f t="shared" si="18"/>
        <v>0</v>
      </c>
      <c r="BC27" s="391"/>
      <c r="BD27" s="2109"/>
      <c r="BE27" s="388">
        <f t="shared" si="19"/>
        <v>0</v>
      </c>
      <c r="BF27" s="393"/>
      <c r="BG27" s="2110"/>
      <c r="BH27" s="388">
        <f t="shared" si="20"/>
        <v>0</v>
      </c>
      <c r="BI27" s="391"/>
      <c r="BJ27" s="2109"/>
      <c r="BK27" s="388">
        <f t="shared" si="21"/>
        <v>0</v>
      </c>
      <c r="BL27" s="393"/>
      <c r="BM27" s="394">
        <f t="shared" si="0"/>
        <v>0</v>
      </c>
      <c r="BN27" s="388">
        <f t="shared" si="1"/>
        <v>0</v>
      </c>
      <c r="BO27" s="393"/>
    </row>
    <row r="28" spans="1:73" s="352" customFormat="1" ht="12.75" x14ac:dyDescent="0.2">
      <c r="A28" s="374"/>
      <c r="B28" s="219"/>
      <c r="C28" s="376" t="s">
        <v>842</v>
      </c>
      <c r="D28" s="2327">
        <f>+'[5]Meter Types'!K9</f>
        <v>0</v>
      </c>
      <c r="E28" s="2105">
        <f>+'[5]Meter Types'!H9</f>
        <v>0</v>
      </c>
      <c r="F28" s="388">
        <f t="shared" si="2"/>
        <v>0</v>
      </c>
      <c r="G28" s="389"/>
      <c r="H28" s="2105">
        <f>+'[5]Meter Types'!I9</f>
        <v>0</v>
      </c>
      <c r="I28" s="388">
        <f t="shared" si="3"/>
        <v>0</v>
      </c>
      <c r="J28" s="389"/>
      <c r="K28" s="383">
        <f>+'[5]Meter Types'!J9</f>
        <v>0</v>
      </c>
      <c r="L28" s="388">
        <f t="shared" si="4"/>
        <v>0</v>
      </c>
      <c r="M28" s="391"/>
      <c r="N28" s="392"/>
      <c r="O28" s="388">
        <f t="shared" si="5"/>
        <v>0</v>
      </c>
      <c r="P28" s="393"/>
      <c r="Q28" s="390"/>
      <c r="R28" s="388">
        <f t="shared" si="6"/>
        <v>0</v>
      </c>
      <c r="S28" s="391"/>
      <c r="T28" s="392"/>
      <c r="U28" s="388">
        <f t="shared" si="7"/>
        <v>0</v>
      </c>
      <c r="V28" s="393"/>
      <c r="W28" s="390"/>
      <c r="X28" s="388">
        <f t="shared" si="8"/>
        <v>0</v>
      </c>
      <c r="Y28" s="391"/>
      <c r="Z28" s="392"/>
      <c r="AA28" s="388">
        <f t="shared" si="9"/>
        <v>0</v>
      </c>
      <c r="AB28" s="393"/>
      <c r="AC28" s="390"/>
      <c r="AD28" s="388">
        <f t="shared" si="10"/>
        <v>0</v>
      </c>
      <c r="AE28" s="391"/>
      <c r="AF28" s="2109"/>
      <c r="AG28" s="388">
        <f t="shared" si="11"/>
        <v>0</v>
      </c>
      <c r="AH28" s="393"/>
      <c r="AI28" s="2110"/>
      <c r="AJ28" s="388">
        <f t="shared" si="12"/>
        <v>0</v>
      </c>
      <c r="AK28" s="391"/>
      <c r="AL28" s="2109"/>
      <c r="AM28" s="388">
        <f t="shared" si="13"/>
        <v>0</v>
      </c>
      <c r="AN28" s="393"/>
      <c r="AO28" s="2110"/>
      <c r="AP28" s="388">
        <f t="shared" si="14"/>
        <v>0</v>
      </c>
      <c r="AQ28" s="391"/>
      <c r="AR28" s="2109"/>
      <c r="AS28" s="388">
        <f t="shared" si="15"/>
        <v>0</v>
      </c>
      <c r="AT28" s="393"/>
      <c r="AU28" s="2110"/>
      <c r="AV28" s="388">
        <f t="shared" si="16"/>
        <v>0</v>
      </c>
      <c r="AW28" s="391"/>
      <c r="AX28" s="2109"/>
      <c r="AY28" s="388">
        <f t="shared" si="17"/>
        <v>0</v>
      </c>
      <c r="AZ28" s="393"/>
      <c r="BA28" s="2110"/>
      <c r="BB28" s="388">
        <f t="shared" si="18"/>
        <v>0</v>
      </c>
      <c r="BC28" s="391"/>
      <c r="BD28" s="2109"/>
      <c r="BE28" s="388">
        <f t="shared" si="19"/>
        <v>0</v>
      </c>
      <c r="BF28" s="393"/>
      <c r="BG28" s="2110"/>
      <c r="BH28" s="388">
        <f t="shared" si="20"/>
        <v>0</v>
      </c>
      <c r="BI28" s="391"/>
      <c r="BJ28" s="2109"/>
      <c r="BK28" s="388">
        <f t="shared" si="21"/>
        <v>0</v>
      </c>
      <c r="BL28" s="393"/>
      <c r="BM28" s="394">
        <f t="shared" si="0"/>
        <v>0</v>
      </c>
      <c r="BN28" s="388">
        <f t="shared" si="1"/>
        <v>0</v>
      </c>
      <c r="BO28" s="393"/>
    </row>
    <row r="29" spans="1:73" s="352" customFormat="1" ht="12.75" x14ac:dyDescent="0.2">
      <c r="A29" s="374"/>
      <c r="B29" s="219"/>
      <c r="C29" s="376" t="s">
        <v>741</v>
      </c>
      <c r="D29" s="2327">
        <f>+'[5]Meter Types'!K10</f>
        <v>403.11</v>
      </c>
      <c r="E29" s="2105">
        <f>+'[5]Meter Types'!H10</f>
        <v>8147</v>
      </c>
      <c r="F29" s="388">
        <f t="shared" si="2"/>
        <v>3284137.17</v>
      </c>
      <c r="G29" s="389"/>
      <c r="H29" s="2105">
        <f>+'[5]Meter Types'!I10</f>
        <v>1265</v>
      </c>
      <c r="I29" s="388">
        <f t="shared" si="3"/>
        <v>509934.15</v>
      </c>
      <c r="J29" s="389"/>
      <c r="K29" s="383">
        <f>+'[5]Meter Types'!J10</f>
        <v>10</v>
      </c>
      <c r="L29" s="388">
        <f t="shared" si="4"/>
        <v>4031.1000000000004</v>
      </c>
      <c r="M29" s="391"/>
      <c r="N29" s="392"/>
      <c r="O29" s="388">
        <f t="shared" si="5"/>
        <v>0</v>
      </c>
      <c r="P29" s="393"/>
      <c r="Q29" s="390"/>
      <c r="R29" s="388">
        <f t="shared" si="6"/>
        <v>0</v>
      </c>
      <c r="S29" s="391"/>
      <c r="T29" s="392"/>
      <c r="U29" s="388">
        <f t="shared" si="7"/>
        <v>0</v>
      </c>
      <c r="V29" s="393"/>
      <c r="W29" s="390"/>
      <c r="X29" s="388">
        <f t="shared" si="8"/>
        <v>0</v>
      </c>
      <c r="Y29" s="391"/>
      <c r="Z29" s="392"/>
      <c r="AA29" s="388">
        <f t="shared" si="9"/>
        <v>0</v>
      </c>
      <c r="AB29" s="393"/>
      <c r="AC29" s="390"/>
      <c r="AD29" s="388">
        <f t="shared" si="10"/>
        <v>0</v>
      </c>
      <c r="AE29" s="391"/>
      <c r="AF29" s="2109"/>
      <c r="AG29" s="388">
        <f t="shared" si="11"/>
        <v>0</v>
      </c>
      <c r="AH29" s="393"/>
      <c r="AI29" s="2110"/>
      <c r="AJ29" s="388">
        <f t="shared" si="12"/>
        <v>0</v>
      </c>
      <c r="AK29" s="391"/>
      <c r="AL29" s="2109"/>
      <c r="AM29" s="388">
        <f t="shared" si="13"/>
        <v>0</v>
      </c>
      <c r="AN29" s="393"/>
      <c r="AO29" s="2110"/>
      <c r="AP29" s="388">
        <f t="shared" si="14"/>
        <v>0</v>
      </c>
      <c r="AQ29" s="391"/>
      <c r="AR29" s="2109"/>
      <c r="AS29" s="388">
        <f t="shared" si="15"/>
        <v>0</v>
      </c>
      <c r="AT29" s="393"/>
      <c r="AU29" s="2110"/>
      <c r="AV29" s="388">
        <f t="shared" si="16"/>
        <v>0</v>
      </c>
      <c r="AW29" s="391"/>
      <c r="AX29" s="2109"/>
      <c r="AY29" s="388">
        <f t="shared" si="17"/>
        <v>0</v>
      </c>
      <c r="AZ29" s="393"/>
      <c r="BA29" s="2110"/>
      <c r="BB29" s="388">
        <f t="shared" si="18"/>
        <v>0</v>
      </c>
      <c r="BC29" s="391"/>
      <c r="BD29" s="2109"/>
      <c r="BE29" s="388">
        <f t="shared" si="19"/>
        <v>0</v>
      </c>
      <c r="BF29" s="393"/>
      <c r="BG29" s="2110"/>
      <c r="BH29" s="388">
        <f t="shared" si="20"/>
        <v>0</v>
      </c>
      <c r="BI29" s="391"/>
      <c r="BJ29" s="2109"/>
      <c r="BK29" s="388">
        <f t="shared" si="21"/>
        <v>0</v>
      </c>
      <c r="BL29" s="393"/>
      <c r="BM29" s="394">
        <f t="shared" si="0"/>
        <v>9422</v>
      </c>
      <c r="BN29" s="388">
        <f t="shared" si="1"/>
        <v>3798102.42</v>
      </c>
      <c r="BO29" s="393"/>
    </row>
    <row r="30" spans="1:73" s="352" customFormat="1" ht="25.5" x14ac:dyDescent="0.2">
      <c r="A30" s="374"/>
      <c r="B30" s="219"/>
      <c r="C30" s="376" t="s">
        <v>845</v>
      </c>
      <c r="D30" s="2327">
        <f>+'[5]Meter Types'!K11</f>
        <v>0</v>
      </c>
      <c r="E30" s="2105">
        <f>+'[5]Meter Types'!H11</f>
        <v>0</v>
      </c>
      <c r="F30" s="388">
        <f t="shared" si="2"/>
        <v>0</v>
      </c>
      <c r="G30" s="389"/>
      <c r="H30" s="2105">
        <f>+'[5]Meter Types'!I11</f>
        <v>0</v>
      </c>
      <c r="I30" s="388">
        <f t="shared" si="3"/>
        <v>0</v>
      </c>
      <c r="J30" s="389"/>
      <c r="K30" s="383">
        <f>+'[5]Meter Types'!J11</f>
        <v>0</v>
      </c>
      <c r="L30" s="388">
        <f t="shared" si="4"/>
        <v>0</v>
      </c>
      <c r="M30" s="395"/>
      <c r="N30" s="2109"/>
      <c r="O30" s="388">
        <f t="shared" si="5"/>
        <v>0</v>
      </c>
      <c r="P30" s="389" t="s">
        <v>331</v>
      </c>
      <c r="Q30" s="2108"/>
      <c r="R30" s="388">
        <f t="shared" si="6"/>
        <v>0</v>
      </c>
      <c r="S30" s="395"/>
      <c r="T30" s="2109"/>
      <c r="U30" s="388">
        <f t="shared" si="7"/>
        <v>0</v>
      </c>
      <c r="V30" s="389" t="s">
        <v>331</v>
      </c>
      <c r="W30" s="2108"/>
      <c r="X30" s="388">
        <f t="shared" si="8"/>
        <v>0</v>
      </c>
      <c r="Y30" s="395"/>
      <c r="Z30" s="2109"/>
      <c r="AA30" s="388">
        <f t="shared" si="9"/>
        <v>0</v>
      </c>
      <c r="AB30" s="389" t="s">
        <v>331</v>
      </c>
      <c r="AC30" s="2108"/>
      <c r="AD30" s="388">
        <f t="shared" si="10"/>
        <v>0</v>
      </c>
      <c r="AE30" s="395"/>
      <c r="AF30" s="2109"/>
      <c r="AG30" s="388">
        <f t="shared" si="11"/>
        <v>0</v>
      </c>
      <c r="AH30" s="389" t="s">
        <v>331</v>
      </c>
      <c r="AI30" s="2108"/>
      <c r="AJ30" s="388">
        <f t="shared" si="12"/>
        <v>0</v>
      </c>
      <c r="AK30" s="395"/>
      <c r="AL30" s="2111"/>
      <c r="AM30" s="388">
        <f t="shared" si="13"/>
        <v>0</v>
      </c>
      <c r="AN30" s="389" t="s">
        <v>331</v>
      </c>
      <c r="AO30" s="2108"/>
      <c r="AP30" s="388">
        <f t="shared" si="14"/>
        <v>0</v>
      </c>
      <c r="AQ30" s="395" t="s">
        <v>331</v>
      </c>
      <c r="AR30" s="2111"/>
      <c r="AS30" s="388">
        <f t="shared" si="15"/>
        <v>0</v>
      </c>
      <c r="AT30" s="389" t="s">
        <v>331</v>
      </c>
      <c r="AU30" s="2108"/>
      <c r="AV30" s="388">
        <f t="shared" si="16"/>
        <v>0</v>
      </c>
      <c r="AW30" s="395" t="s">
        <v>331</v>
      </c>
      <c r="AX30" s="2111"/>
      <c r="AY30" s="388">
        <f t="shared" si="17"/>
        <v>0</v>
      </c>
      <c r="AZ30" s="389" t="s">
        <v>331</v>
      </c>
      <c r="BA30" s="2108"/>
      <c r="BB30" s="388">
        <f t="shared" si="18"/>
        <v>0</v>
      </c>
      <c r="BC30" s="395" t="s">
        <v>331</v>
      </c>
      <c r="BD30" s="2111"/>
      <c r="BE30" s="388">
        <f t="shared" si="19"/>
        <v>0</v>
      </c>
      <c r="BF30" s="389" t="s">
        <v>331</v>
      </c>
      <c r="BG30" s="2108"/>
      <c r="BH30" s="388">
        <f t="shared" si="20"/>
        <v>0</v>
      </c>
      <c r="BI30" s="395" t="s">
        <v>331</v>
      </c>
      <c r="BJ30" s="2111"/>
      <c r="BK30" s="388">
        <f t="shared" si="21"/>
        <v>0</v>
      </c>
      <c r="BL30" s="393"/>
      <c r="BM30" s="394">
        <f t="shared" si="0"/>
        <v>0</v>
      </c>
      <c r="BN30" s="388">
        <f t="shared" si="1"/>
        <v>0</v>
      </c>
      <c r="BO30" s="389"/>
    </row>
    <row r="31" spans="1:73" s="352" customFormat="1" ht="12.75" x14ac:dyDescent="0.2">
      <c r="A31" s="374"/>
      <c r="B31" s="219"/>
      <c r="C31" s="376" t="s">
        <v>846</v>
      </c>
      <c r="D31" s="2327">
        <f>+'[5]Meter Types'!K12</f>
        <v>6106.77</v>
      </c>
      <c r="E31" s="2105">
        <f>+'[5]Meter Types'!H12</f>
        <v>0</v>
      </c>
      <c r="F31" s="388">
        <f t="shared" ref="F31:F37" si="22">+$D31*E31</f>
        <v>0</v>
      </c>
      <c r="G31" s="389"/>
      <c r="H31" s="2105">
        <f>+'[5]Meter Types'!I12</f>
        <v>71</v>
      </c>
      <c r="I31" s="388">
        <f t="shared" si="3"/>
        <v>433580.67000000004</v>
      </c>
      <c r="J31" s="389"/>
      <c r="K31" s="383">
        <f>+'[5]Meter Types'!J12</f>
        <v>36</v>
      </c>
      <c r="L31" s="388">
        <f t="shared" si="4"/>
        <v>219843.72000000003</v>
      </c>
      <c r="M31" s="395"/>
      <c r="N31" s="2109"/>
      <c r="O31" s="388">
        <f t="shared" si="5"/>
        <v>0</v>
      </c>
      <c r="P31" s="389"/>
      <c r="Q31" s="2108"/>
      <c r="R31" s="388">
        <f t="shared" si="6"/>
        <v>0</v>
      </c>
      <c r="S31" s="395"/>
      <c r="T31" s="2109"/>
      <c r="U31" s="388">
        <f t="shared" si="7"/>
        <v>0</v>
      </c>
      <c r="V31" s="389" t="s">
        <v>331</v>
      </c>
      <c r="W31" s="2108"/>
      <c r="X31" s="388">
        <f t="shared" si="8"/>
        <v>0</v>
      </c>
      <c r="Y31" s="395"/>
      <c r="Z31" s="2109"/>
      <c r="AA31" s="388">
        <f t="shared" si="9"/>
        <v>0</v>
      </c>
      <c r="AB31" s="389" t="s">
        <v>331</v>
      </c>
      <c r="AC31" s="2108"/>
      <c r="AD31" s="388">
        <f t="shared" si="10"/>
        <v>0</v>
      </c>
      <c r="AE31" s="395"/>
      <c r="AF31" s="2109"/>
      <c r="AG31" s="388">
        <f t="shared" si="11"/>
        <v>0</v>
      </c>
      <c r="AH31" s="389" t="s">
        <v>331</v>
      </c>
      <c r="AI31" s="2108"/>
      <c r="AJ31" s="388">
        <f t="shared" si="12"/>
        <v>0</v>
      </c>
      <c r="AK31" s="395"/>
      <c r="AL31" s="2111"/>
      <c r="AM31" s="388">
        <f t="shared" si="13"/>
        <v>0</v>
      </c>
      <c r="AN31" s="389" t="s">
        <v>331</v>
      </c>
      <c r="AO31" s="2108"/>
      <c r="AP31" s="388">
        <f t="shared" si="14"/>
        <v>0</v>
      </c>
      <c r="AQ31" s="395" t="s">
        <v>331</v>
      </c>
      <c r="AR31" s="2111"/>
      <c r="AS31" s="388">
        <f t="shared" si="15"/>
        <v>0</v>
      </c>
      <c r="AT31" s="389" t="s">
        <v>331</v>
      </c>
      <c r="AU31" s="2108"/>
      <c r="AV31" s="388">
        <f t="shared" si="16"/>
        <v>0</v>
      </c>
      <c r="AW31" s="395" t="s">
        <v>331</v>
      </c>
      <c r="AX31" s="2111"/>
      <c r="AY31" s="388">
        <f t="shared" si="17"/>
        <v>0</v>
      </c>
      <c r="AZ31" s="389" t="s">
        <v>331</v>
      </c>
      <c r="BA31" s="2108"/>
      <c r="BB31" s="388">
        <f t="shared" si="18"/>
        <v>0</v>
      </c>
      <c r="BC31" s="395" t="s">
        <v>331</v>
      </c>
      <c r="BD31" s="2111"/>
      <c r="BE31" s="388">
        <f t="shared" si="19"/>
        <v>0</v>
      </c>
      <c r="BF31" s="389" t="s">
        <v>331</v>
      </c>
      <c r="BG31" s="2108"/>
      <c r="BH31" s="388">
        <f t="shared" si="20"/>
        <v>0</v>
      </c>
      <c r="BI31" s="395" t="s">
        <v>331</v>
      </c>
      <c r="BJ31" s="2111"/>
      <c r="BK31" s="388">
        <f t="shared" si="21"/>
        <v>0</v>
      </c>
      <c r="BL31" s="393"/>
      <c r="BM31" s="394">
        <f t="shared" ref="BM31:BM37" si="23">+E31+H31+K31+N31+Q31+T31+W31+Z31+AC31+AF31+AI31+AL31+AO31+AR31+AU31+AX31+BA31+BD31+BG31</f>
        <v>107</v>
      </c>
      <c r="BN31" s="388">
        <f t="shared" si="1"/>
        <v>653424.39000000013</v>
      </c>
      <c r="BO31" s="389" t="s">
        <v>331</v>
      </c>
    </row>
    <row r="32" spans="1:73" s="352" customFormat="1" ht="25.5" x14ac:dyDescent="0.2">
      <c r="A32" s="374"/>
      <c r="B32" s="219"/>
      <c r="C32" s="376" t="s">
        <v>848</v>
      </c>
      <c r="D32" s="2327">
        <f>+'[5]Meter Types'!K13</f>
        <v>6106.77</v>
      </c>
      <c r="E32" s="2105">
        <f>+'[5]Meter Types'!H13</f>
        <v>0</v>
      </c>
      <c r="F32" s="388">
        <f t="shared" si="22"/>
        <v>0</v>
      </c>
      <c r="G32" s="389"/>
      <c r="H32" s="2105">
        <f>+'[5]Meter Types'!I13</f>
        <v>0</v>
      </c>
      <c r="I32" s="388">
        <f t="shared" si="3"/>
        <v>0</v>
      </c>
      <c r="J32" s="389"/>
      <c r="K32" s="383">
        <f>+'[5]Meter Types'!J13</f>
        <v>1</v>
      </c>
      <c r="L32" s="388">
        <f t="shared" si="4"/>
        <v>6106.77</v>
      </c>
      <c r="M32" s="395"/>
      <c r="N32" s="2109"/>
      <c r="O32" s="388">
        <f t="shared" si="5"/>
        <v>0</v>
      </c>
      <c r="P32" s="389"/>
      <c r="Q32" s="2108"/>
      <c r="R32" s="388">
        <f t="shared" si="6"/>
        <v>0</v>
      </c>
      <c r="S32" s="395"/>
      <c r="T32" s="2109"/>
      <c r="U32" s="388">
        <f t="shared" si="7"/>
        <v>0</v>
      </c>
      <c r="V32" s="389"/>
      <c r="W32" s="2108"/>
      <c r="X32" s="388">
        <f t="shared" si="8"/>
        <v>0</v>
      </c>
      <c r="Y32" s="395"/>
      <c r="Z32" s="2109"/>
      <c r="AA32" s="388">
        <f t="shared" si="9"/>
        <v>0</v>
      </c>
      <c r="AB32" s="389"/>
      <c r="AC32" s="2108"/>
      <c r="AD32" s="388">
        <f t="shared" si="10"/>
        <v>0</v>
      </c>
      <c r="AE32" s="395"/>
      <c r="AF32" s="2109"/>
      <c r="AG32" s="388">
        <f t="shared" si="11"/>
        <v>0</v>
      </c>
      <c r="AH32" s="389"/>
      <c r="AI32" s="2108"/>
      <c r="AJ32" s="388">
        <f t="shared" si="12"/>
        <v>0</v>
      </c>
      <c r="AK32" s="395"/>
      <c r="AL32" s="2111"/>
      <c r="AM32" s="388">
        <f t="shared" si="13"/>
        <v>0</v>
      </c>
      <c r="AN32" s="389"/>
      <c r="AO32" s="2108"/>
      <c r="AP32" s="388">
        <f t="shared" si="14"/>
        <v>0</v>
      </c>
      <c r="AQ32" s="395"/>
      <c r="AR32" s="2111"/>
      <c r="AS32" s="388">
        <f t="shared" si="15"/>
        <v>0</v>
      </c>
      <c r="AT32" s="389"/>
      <c r="AU32" s="2108"/>
      <c r="AV32" s="388">
        <f t="shared" si="16"/>
        <v>0</v>
      </c>
      <c r="AW32" s="395"/>
      <c r="AX32" s="2111"/>
      <c r="AY32" s="388">
        <f t="shared" si="17"/>
        <v>0</v>
      </c>
      <c r="AZ32" s="389"/>
      <c r="BA32" s="2108"/>
      <c r="BB32" s="388">
        <f t="shared" si="18"/>
        <v>0</v>
      </c>
      <c r="BC32" s="395"/>
      <c r="BD32" s="2111"/>
      <c r="BE32" s="388">
        <f t="shared" si="19"/>
        <v>0</v>
      </c>
      <c r="BF32" s="389"/>
      <c r="BG32" s="2108"/>
      <c r="BH32" s="388">
        <f t="shared" si="20"/>
        <v>0</v>
      </c>
      <c r="BI32" s="395"/>
      <c r="BJ32" s="2111"/>
      <c r="BK32" s="388">
        <f t="shared" si="21"/>
        <v>0</v>
      </c>
      <c r="BL32" s="393"/>
      <c r="BM32" s="394">
        <f t="shared" si="23"/>
        <v>1</v>
      </c>
      <c r="BN32" s="388">
        <f t="shared" si="1"/>
        <v>6106.77</v>
      </c>
      <c r="BO32" s="389"/>
    </row>
    <row r="33" spans="1:67" s="352" customFormat="1" ht="25.5" x14ac:dyDescent="0.2">
      <c r="A33" s="374"/>
      <c r="B33" s="219"/>
      <c r="C33" s="376" t="s">
        <v>847</v>
      </c>
      <c r="D33" s="2327">
        <f>+'[5]Meter Types'!K14</f>
        <v>0</v>
      </c>
      <c r="E33" s="2105">
        <f>+'[5]Meter Types'!H14</f>
        <v>0</v>
      </c>
      <c r="F33" s="388">
        <f t="shared" si="22"/>
        <v>0</v>
      </c>
      <c r="G33" s="389"/>
      <c r="H33" s="2105">
        <f>+'[5]Meter Types'!I14</f>
        <v>0</v>
      </c>
      <c r="I33" s="388">
        <f t="shared" si="3"/>
        <v>0</v>
      </c>
      <c r="J33" s="389"/>
      <c r="K33" s="383">
        <f>+'[5]Meter Types'!J14</f>
        <v>0</v>
      </c>
      <c r="L33" s="388">
        <f t="shared" si="4"/>
        <v>0</v>
      </c>
      <c r="M33" s="395"/>
      <c r="N33" s="2109"/>
      <c r="O33" s="388">
        <f t="shared" si="5"/>
        <v>0</v>
      </c>
      <c r="P33" s="389"/>
      <c r="Q33" s="2108"/>
      <c r="R33" s="388">
        <f t="shared" si="6"/>
        <v>0</v>
      </c>
      <c r="S33" s="395"/>
      <c r="T33" s="2109"/>
      <c r="U33" s="388">
        <f t="shared" si="7"/>
        <v>0</v>
      </c>
      <c r="V33" s="389"/>
      <c r="W33" s="2108"/>
      <c r="X33" s="388">
        <f t="shared" si="8"/>
        <v>0</v>
      </c>
      <c r="Y33" s="395"/>
      <c r="Z33" s="2109"/>
      <c r="AA33" s="388">
        <f t="shared" si="9"/>
        <v>0</v>
      </c>
      <c r="AB33" s="389"/>
      <c r="AC33" s="2108"/>
      <c r="AD33" s="388">
        <f t="shared" si="10"/>
        <v>0</v>
      </c>
      <c r="AE33" s="395"/>
      <c r="AF33" s="2109"/>
      <c r="AG33" s="388">
        <f t="shared" si="11"/>
        <v>0</v>
      </c>
      <c r="AH33" s="389"/>
      <c r="AI33" s="2108"/>
      <c r="AJ33" s="388">
        <f t="shared" si="12"/>
        <v>0</v>
      </c>
      <c r="AK33" s="395"/>
      <c r="AL33" s="2111"/>
      <c r="AM33" s="388">
        <f t="shared" si="13"/>
        <v>0</v>
      </c>
      <c r="AN33" s="389"/>
      <c r="AO33" s="2108"/>
      <c r="AP33" s="388">
        <f t="shared" si="14"/>
        <v>0</v>
      </c>
      <c r="AQ33" s="395"/>
      <c r="AR33" s="2111"/>
      <c r="AS33" s="388">
        <f t="shared" si="15"/>
        <v>0</v>
      </c>
      <c r="AT33" s="389"/>
      <c r="AU33" s="2108"/>
      <c r="AV33" s="388">
        <f t="shared" si="16"/>
        <v>0</v>
      </c>
      <c r="AW33" s="395"/>
      <c r="AX33" s="2111"/>
      <c r="AY33" s="388">
        <f t="shared" si="17"/>
        <v>0</v>
      </c>
      <c r="AZ33" s="389"/>
      <c r="BA33" s="2108"/>
      <c r="BB33" s="388">
        <f t="shared" si="18"/>
        <v>0</v>
      </c>
      <c r="BC33" s="395"/>
      <c r="BD33" s="2111"/>
      <c r="BE33" s="388">
        <f t="shared" si="19"/>
        <v>0</v>
      </c>
      <c r="BF33" s="389"/>
      <c r="BG33" s="2108"/>
      <c r="BH33" s="388">
        <f t="shared" si="20"/>
        <v>0</v>
      </c>
      <c r="BI33" s="395"/>
      <c r="BJ33" s="2111"/>
      <c r="BK33" s="388">
        <f t="shared" si="21"/>
        <v>0</v>
      </c>
      <c r="BL33" s="393"/>
      <c r="BM33" s="394">
        <f t="shared" si="23"/>
        <v>0</v>
      </c>
      <c r="BN33" s="388">
        <f t="shared" si="1"/>
        <v>0</v>
      </c>
      <c r="BO33" s="389"/>
    </row>
    <row r="34" spans="1:67" s="352" customFormat="1" ht="25.5" x14ac:dyDescent="0.2">
      <c r="A34" s="374"/>
      <c r="B34" s="219"/>
      <c r="C34" s="376" t="s">
        <v>659</v>
      </c>
      <c r="D34" s="2327">
        <f>+'[5]Meter Types'!K15</f>
        <v>0</v>
      </c>
      <c r="E34" s="2105">
        <f>+'[5]Meter Types'!H15</f>
        <v>0</v>
      </c>
      <c r="F34" s="388">
        <f t="shared" si="22"/>
        <v>0</v>
      </c>
      <c r="G34" s="389"/>
      <c r="H34" s="2105">
        <f>+'[5]Meter Types'!I15</f>
        <v>0</v>
      </c>
      <c r="I34" s="388">
        <f t="shared" si="3"/>
        <v>0</v>
      </c>
      <c r="J34" s="389"/>
      <c r="K34" s="383">
        <f>+'[5]Meter Types'!J15</f>
        <v>0</v>
      </c>
      <c r="L34" s="388">
        <f t="shared" si="4"/>
        <v>0</v>
      </c>
      <c r="M34" s="395"/>
      <c r="N34" s="2109"/>
      <c r="O34" s="388">
        <f t="shared" si="5"/>
        <v>0</v>
      </c>
      <c r="P34" s="389"/>
      <c r="Q34" s="2108"/>
      <c r="R34" s="388">
        <f t="shared" si="6"/>
        <v>0</v>
      </c>
      <c r="S34" s="395"/>
      <c r="T34" s="2109"/>
      <c r="U34" s="388">
        <f t="shared" si="7"/>
        <v>0</v>
      </c>
      <c r="V34" s="389"/>
      <c r="W34" s="2108"/>
      <c r="X34" s="388">
        <f t="shared" si="8"/>
        <v>0</v>
      </c>
      <c r="Y34" s="395"/>
      <c r="Z34" s="2109"/>
      <c r="AA34" s="388">
        <f t="shared" si="9"/>
        <v>0</v>
      </c>
      <c r="AB34" s="389"/>
      <c r="AC34" s="2108"/>
      <c r="AD34" s="388">
        <f t="shared" si="10"/>
        <v>0</v>
      </c>
      <c r="AE34" s="395"/>
      <c r="AF34" s="2109"/>
      <c r="AG34" s="388">
        <f t="shared" si="11"/>
        <v>0</v>
      </c>
      <c r="AH34" s="389"/>
      <c r="AI34" s="2108"/>
      <c r="AJ34" s="388">
        <f t="shared" si="12"/>
        <v>0</v>
      </c>
      <c r="AK34" s="395"/>
      <c r="AL34" s="2111"/>
      <c r="AM34" s="388">
        <f t="shared" si="13"/>
        <v>0</v>
      </c>
      <c r="AN34" s="389"/>
      <c r="AO34" s="2108"/>
      <c r="AP34" s="388">
        <f t="shared" si="14"/>
        <v>0</v>
      </c>
      <c r="AQ34" s="395"/>
      <c r="AR34" s="2111"/>
      <c r="AS34" s="388">
        <f t="shared" si="15"/>
        <v>0</v>
      </c>
      <c r="AT34" s="389"/>
      <c r="AU34" s="2108"/>
      <c r="AV34" s="388">
        <f t="shared" si="16"/>
        <v>0</v>
      </c>
      <c r="AW34" s="395"/>
      <c r="AX34" s="2111"/>
      <c r="AY34" s="388">
        <f t="shared" si="17"/>
        <v>0</v>
      </c>
      <c r="AZ34" s="389"/>
      <c r="BA34" s="2108"/>
      <c r="BB34" s="388">
        <f t="shared" si="18"/>
        <v>0</v>
      </c>
      <c r="BC34" s="395"/>
      <c r="BD34" s="2111"/>
      <c r="BE34" s="388">
        <f t="shared" si="19"/>
        <v>0</v>
      </c>
      <c r="BF34" s="389"/>
      <c r="BG34" s="2108"/>
      <c r="BH34" s="388">
        <f t="shared" si="20"/>
        <v>0</v>
      </c>
      <c r="BI34" s="395"/>
      <c r="BJ34" s="2111"/>
      <c r="BK34" s="388">
        <f t="shared" si="21"/>
        <v>0</v>
      </c>
      <c r="BL34" s="393"/>
      <c r="BM34" s="394">
        <f t="shared" si="23"/>
        <v>0</v>
      </c>
      <c r="BN34" s="388">
        <f t="shared" si="1"/>
        <v>0</v>
      </c>
      <c r="BO34" s="389"/>
    </row>
    <row r="35" spans="1:67" s="352" customFormat="1" ht="12.75" x14ac:dyDescent="0.2">
      <c r="A35" s="374"/>
      <c r="B35" s="219"/>
      <c r="C35" s="2340" t="s">
        <v>1778</v>
      </c>
      <c r="D35" s="2327">
        <f>+'[5]Meter Types'!K16</f>
        <v>6113.61</v>
      </c>
      <c r="E35" s="2105">
        <f>+'[5]Meter Types'!H16</f>
        <v>0</v>
      </c>
      <c r="F35" s="388">
        <f t="shared" si="22"/>
        <v>0</v>
      </c>
      <c r="G35" s="393"/>
      <c r="H35" s="2105">
        <f>+'[5]Meter Types'!I16</f>
        <v>0</v>
      </c>
      <c r="I35" s="388">
        <f t="shared" si="3"/>
        <v>0</v>
      </c>
      <c r="J35" s="393"/>
      <c r="K35" s="383">
        <f>+'[5]Meter Types'!J16</f>
        <v>28</v>
      </c>
      <c r="L35" s="388">
        <f t="shared" si="4"/>
        <v>171181.08</v>
      </c>
      <c r="M35" s="391"/>
      <c r="N35" s="2109"/>
      <c r="O35" s="388">
        <f t="shared" si="5"/>
        <v>0</v>
      </c>
      <c r="P35" s="393"/>
      <c r="Q35" s="2108"/>
      <c r="R35" s="388">
        <f t="shared" si="6"/>
        <v>0</v>
      </c>
      <c r="S35" s="391"/>
      <c r="T35" s="2109"/>
      <c r="U35" s="388">
        <f t="shared" si="7"/>
        <v>0</v>
      </c>
      <c r="V35" s="393"/>
      <c r="W35" s="2108"/>
      <c r="X35" s="388">
        <f t="shared" si="8"/>
        <v>0</v>
      </c>
      <c r="Y35" s="391"/>
      <c r="Z35" s="2109"/>
      <c r="AA35" s="388">
        <f t="shared" si="9"/>
        <v>0</v>
      </c>
      <c r="AB35" s="393"/>
      <c r="AC35" s="2108"/>
      <c r="AD35" s="388">
        <f t="shared" si="10"/>
        <v>0</v>
      </c>
      <c r="AE35" s="391"/>
      <c r="AF35" s="2109"/>
      <c r="AG35" s="388">
        <f t="shared" si="11"/>
        <v>0</v>
      </c>
      <c r="AH35" s="393"/>
      <c r="AI35" s="2108"/>
      <c r="AJ35" s="388">
        <f t="shared" si="12"/>
        <v>0</v>
      </c>
      <c r="AK35" s="391"/>
      <c r="AL35" s="2111"/>
      <c r="AM35" s="388">
        <f t="shared" si="13"/>
        <v>0</v>
      </c>
      <c r="AN35" s="393"/>
      <c r="AO35" s="2108"/>
      <c r="AP35" s="388">
        <f t="shared" si="14"/>
        <v>0</v>
      </c>
      <c r="AQ35" s="391"/>
      <c r="AR35" s="2111"/>
      <c r="AS35" s="388">
        <f t="shared" si="15"/>
        <v>0</v>
      </c>
      <c r="AT35" s="393"/>
      <c r="AU35" s="2108"/>
      <c r="AV35" s="388">
        <f t="shared" si="16"/>
        <v>0</v>
      </c>
      <c r="AW35" s="391"/>
      <c r="AX35" s="2111"/>
      <c r="AY35" s="388">
        <f t="shared" si="17"/>
        <v>0</v>
      </c>
      <c r="AZ35" s="393"/>
      <c r="BA35" s="2108"/>
      <c r="BB35" s="388">
        <f t="shared" si="18"/>
        <v>0</v>
      </c>
      <c r="BC35" s="391"/>
      <c r="BD35" s="2111"/>
      <c r="BE35" s="388">
        <f t="shared" si="19"/>
        <v>0</v>
      </c>
      <c r="BF35" s="393"/>
      <c r="BG35" s="2108"/>
      <c r="BH35" s="388">
        <f t="shared" si="20"/>
        <v>0</v>
      </c>
      <c r="BI35" s="391"/>
      <c r="BJ35" s="2111"/>
      <c r="BK35" s="388">
        <f t="shared" si="21"/>
        <v>0</v>
      </c>
      <c r="BL35" s="393"/>
      <c r="BM35" s="394">
        <f t="shared" si="23"/>
        <v>28</v>
      </c>
      <c r="BN35" s="388">
        <f t="shared" si="1"/>
        <v>171181.08</v>
      </c>
      <c r="BO35" s="393"/>
    </row>
    <row r="36" spans="1:67" s="352" customFormat="1" ht="12.75" x14ac:dyDescent="0.2">
      <c r="A36" s="374"/>
      <c r="B36" s="219"/>
      <c r="C36" s="2340" t="s">
        <v>1779</v>
      </c>
      <c r="D36" s="2327">
        <f>+'[5]Meter Types'!K17</f>
        <v>527.94000000000005</v>
      </c>
      <c r="E36" s="2105">
        <f>+'[5]Meter Types'!H17</f>
        <v>5</v>
      </c>
      <c r="F36" s="388">
        <f t="shared" si="22"/>
        <v>2639.7000000000003</v>
      </c>
      <c r="G36" s="389"/>
      <c r="H36" s="2105">
        <f>+'[5]Meter Types'!I17</f>
        <v>1</v>
      </c>
      <c r="I36" s="388">
        <f t="shared" si="3"/>
        <v>527.94000000000005</v>
      </c>
      <c r="J36" s="389"/>
      <c r="K36" s="383">
        <f>+'[5]Meter Types'!J17</f>
        <v>0</v>
      </c>
      <c r="L36" s="388">
        <f t="shared" si="4"/>
        <v>0</v>
      </c>
      <c r="M36" s="395"/>
      <c r="N36" s="2109"/>
      <c r="O36" s="388">
        <f t="shared" si="5"/>
        <v>0</v>
      </c>
      <c r="P36" s="389"/>
      <c r="Q36" s="2108"/>
      <c r="R36" s="388">
        <f t="shared" si="6"/>
        <v>0</v>
      </c>
      <c r="S36" s="395"/>
      <c r="T36" s="2109"/>
      <c r="U36" s="388">
        <f t="shared" si="7"/>
        <v>0</v>
      </c>
      <c r="V36" s="389"/>
      <c r="W36" s="2108"/>
      <c r="X36" s="388">
        <f t="shared" si="8"/>
        <v>0</v>
      </c>
      <c r="Y36" s="395"/>
      <c r="Z36" s="2109"/>
      <c r="AA36" s="388">
        <f t="shared" si="9"/>
        <v>0</v>
      </c>
      <c r="AB36" s="389"/>
      <c r="AC36" s="2108"/>
      <c r="AD36" s="388">
        <f t="shared" si="10"/>
        <v>0</v>
      </c>
      <c r="AE36" s="395"/>
      <c r="AF36" s="2109"/>
      <c r="AG36" s="388">
        <f t="shared" si="11"/>
        <v>0</v>
      </c>
      <c r="AH36" s="389"/>
      <c r="AI36" s="2108"/>
      <c r="AJ36" s="388">
        <f t="shared" si="12"/>
        <v>0</v>
      </c>
      <c r="AK36" s="395"/>
      <c r="AL36" s="2111"/>
      <c r="AM36" s="388">
        <f t="shared" si="13"/>
        <v>0</v>
      </c>
      <c r="AN36" s="389"/>
      <c r="AO36" s="2108"/>
      <c r="AP36" s="388">
        <f t="shared" si="14"/>
        <v>0</v>
      </c>
      <c r="AQ36" s="395"/>
      <c r="AR36" s="2111"/>
      <c r="AS36" s="388">
        <f t="shared" si="15"/>
        <v>0</v>
      </c>
      <c r="AT36" s="389"/>
      <c r="AU36" s="2108"/>
      <c r="AV36" s="388">
        <f t="shared" si="16"/>
        <v>0</v>
      </c>
      <c r="AW36" s="395"/>
      <c r="AX36" s="2111"/>
      <c r="AY36" s="388">
        <f t="shared" si="17"/>
        <v>0</v>
      </c>
      <c r="AZ36" s="389"/>
      <c r="BA36" s="2108"/>
      <c r="BB36" s="388">
        <f t="shared" si="18"/>
        <v>0</v>
      </c>
      <c r="BC36" s="395"/>
      <c r="BD36" s="2111"/>
      <c r="BE36" s="388">
        <f t="shared" si="19"/>
        <v>0</v>
      </c>
      <c r="BF36" s="389"/>
      <c r="BG36" s="2108"/>
      <c r="BH36" s="388">
        <f t="shared" si="20"/>
        <v>0</v>
      </c>
      <c r="BI36" s="395"/>
      <c r="BJ36" s="2111"/>
      <c r="BK36" s="388">
        <f t="shared" si="21"/>
        <v>0</v>
      </c>
      <c r="BL36" s="393"/>
      <c r="BM36" s="394">
        <f t="shared" si="23"/>
        <v>6</v>
      </c>
      <c r="BN36" s="388">
        <f t="shared" si="1"/>
        <v>3167.6400000000003</v>
      </c>
      <c r="BO36" s="389"/>
    </row>
    <row r="37" spans="1:67" s="352" customFormat="1" ht="12.75" x14ac:dyDescent="0.2">
      <c r="A37" s="374"/>
      <c r="B37" s="219"/>
      <c r="C37" s="2340" t="s">
        <v>1780</v>
      </c>
      <c r="D37" s="2327">
        <f>+'[5]Meter Types'!K18</f>
        <v>6108.28</v>
      </c>
      <c r="E37" s="2105">
        <f>+'[5]Meter Types'!H18</f>
        <v>0</v>
      </c>
      <c r="F37" s="396">
        <f t="shared" si="22"/>
        <v>0</v>
      </c>
      <c r="G37" s="397"/>
      <c r="H37" s="2105">
        <f>+'[5]Meter Types'!I18</f>
        <v>1</v>
      </c>
      <c r="I37" s="396">
        <f t="shared" si="3"/>
        <v>6108.28</v>
      </c>
      <c r="J37" s="397"/>
      <c r="K37" s="383">
        <f>+'[5]Meter Types'!J18</f>
        <v>56</v>
      </c>
      <c r="L37" s="396">
        <f t="shared" si="4"/>
        <v>342063.68</v>
      </c>
      <c r="M37" s="398"/>
      <c r="N37" s="2114"/>
      <c r="O37" s="396">
        <f t="shared" si="5"/>
        <v>0</v>
      </c>
      <c r="P37" s="397"/>
      <c r="Q37" s="2113"/>
      <c r="R37" s="396">
        <f t="shared" si="6"/>
        <v>0</v>
      </c>
      <c r="S37" s="398"/>
      <c r="T37" s="2114">
        <v>1</v>
      </c>
      <c r="U37" s="396">
        <f t="shared" si="7"/>
        <v>6108.28</v>
      </c>
      <c r="V37" s="397"/>
      <c r="W37" s="2113"/>
      <c r="X37" s="396">
        <f t="shared" si="8"/>
        <v>0</v>
      </c>
      <c r="Y37" s="398"/>
      <c r="Z37" s="2114"/>
      <c r="AA37" s="396">
        <f t="shared" si="9"/>
        <v>0</v>
      </c>
      <c r="AB37" s="397"/>
      <c r="AC37" s="2113"/>
      <c r="AD37" s="396">
        <f t="shared" si="10"/>
        <v>0</v>
      </c>
      <c r="AE37" s="398"/>
      <c r="AF37" s="2114"/>
      <c r="AG37" s="396">
        <f t="shared" si="11"/>
        <v>0</v>
      </c>
      <c r="AH37" s="397"/>
      <c r="AI37" s="2113"/>
      <c r="AJ37" s="396">
        <f t="shared" si="12"/>
        <v>0</v>
      </c>
      <c r="AK37" s="398"/>
      <c r="AL37" s="2115"/>
      <c r="AM37" s="396">
        <f t="shared" si="13"/>
        <v>0</v>
      </c>
      <c r="AN37" s="397"/>
      <c r="AO37" s="2113"/>
      <c r="AP37" s="396">
        <f t="shared" si="14"/>
        <v>0</v>
      </c>
      <c r="AQ37" s="398"/>
      <c r="AR37" s="2115"/>
      <c r="AS37" s="396">
        <f t="shared" si="15"/>
        <v>0</v>
      </c>
      <c r="AT37" s="397"/>
      <c r="AU37" s="2113"/>
      <c r="AV37" s="396">
        <f t="shared" si="16"/>
        <v>0</v>
      </c>
      <c r="AW37" s="398"/>
      <c r="AX37" s="2115"/>
      <c r="AY37" s="396">
        <f t="shared" si="17"/>
        <v>0</v>
      </c>
      <c r="AZ37" s="397"/>
      <c r="BA37" s="2113"/>
      <c r="BB37" s="396">
        <f t="shared" si="18"/>
        <v>0</v>
      </c>
      <c r="BC37" s="398"/>
      <c r="BD37" s="2115"/>
      <c r="BE37" s="396">
        <f t="shared" si="19"/>
        <v>0</v>
      </c>
      <c r="BF37" s="397"/>
      <c r="BG37" s="2113"/>
      <c r="BH37" s="396">
        <f t="shared" si="20"/>
        <v>0</v>
      </c>
      <c r="BI37" s="398"/>
      <c r="BJ37" s="2115"/>
      <c r="BK37" s="396">
        <f t="shared" si="21"/>
        <v>0</v>
      </c>
      <c r="BL37" s="399"/>
      <c r="BM37" s="400">
        <f t="shared" si="23"/>
        <v>58</v>
      </c>
      <c r="BN37" s="396">
        <f t="shared" si="1"/>
        <v>354280.24000000005</v>
      </c>
      <c r="BO37" s="397"/>
    </row>
    <row r="38" spans="1:67" s="352" customFormat="1" ht="12.75" x14ac:dyDescent="0.2">
      <c r="A38" s="374"/>
      <c r="B38" s="219"/>
      <c r="C38" s="376"/>
      <c r="D38" s="1600"/>
      <c r="E38" s="377"/>
      <c r="F38" s="401"/>
      <c r="G38" s="402"/>
      <c r="H38" s="377"/>
      <c r="I38" s="401"/>
      <c r="J38" s="402"/>
      <c r="K38" s="379"/>
      <c r="L38" s="401"/>
      <c r="M38" s="380"/>
      <c r="N38" s="377"/>
      <c r="O38" s="403"/>
      <c r="P38" s="378"/>
      <c r="Q38" s="379"/>
      <c r="R38" s="403"/>
      <c r="S38" s="380"/>
      <c r="T38" s="377"/>
      <c r="U38" s="403"/>
      <c r="V38" s="378"/>
      <c r="W38" s="379"/>
      <c r="X38" s="403"/>
      <c r="Y38" s="380"/>
      <c r="Z38" s="377"/>
      <c r="AA38" s="403"/>
      <c r="AB38" s="378"/>
      <c r="AC38" s="379"/>
      <c r="AD38" s="403"/>
      <c r="AE38" s="380"/>
      <c r="AF38" s="377"/>
      <c r="AG38" s="403"/>
      <c r="AH38" s="378"/>
      <c r="AI38" s="379"/>
      <c r="AJ38" s="403"/>
      <c r="AK38" s="380"/>
      <c r="AL38" s="377"/>
      <c r="AM38" s="403"/>
      <c r="AN38" s="378"/>
      <c r="AO38" s="379"/>
      <c r="AP38" s="403"/>
      <c r="AQ38" s="380"/>
      <c r="AR38" s="377"/>
      <c r="AS38" s="403"/>
      <c r="AT38" s="378"/>
      <c r="AU38" s="379"/>
      <c r="AV38" s="403"/>
      <c r="AW38" s="380"/>
      <c r="AX38" s="377"/>
      <c r="AY38" s="403"/>
      <c r="AZ38" s="378"/>
      <c r="BA38" s="379"/>
      <c r="BB38" s="403"/>
      <c r="BC38" s="380"/>
      <c r="BD38" s="377"/>
      <c r="BE38" s="403"/>
      <c r="BF38" s="378"/>
      <c r="BG38" s="379"/>
      <c r="BH38" s="403"/>
      <c r="BI38" s="380"/>
      <c r="BJ38" s="377"/>
      <c r="BK38" s="403"/>
      <c r="BL38" s="378"/>
      <c r="BM38" s="404"/>
      <c r="BN38" s="401"/>
      <c r="BO38" s="378"/>
    </row>
    <row r="39" spans="1:67" s="352" customFormat="1" ht="13.5" thickBot="1" x14ac:dyDescent="0.25">
      <c r="A39" s="374"/>
      <c r="B39" s="219"/>
      <c r="C39" s="376"/>
      <c r="D39" s="1600"/>
      <c r="E39" s="405"/>
      <c r="F39" s="406"/>
      <c r="G39" s="407"/>
      <c r="H39" s="405"/>
      <c r="I39" s="406"/>
      <c r="J39" s="407"/>
      <c r="K39" s="408"/>
      <c r="L39" s="409"/>
      <c r="M39" s="410"/>
      <c r="N39" s="405"/>
      <c r="O39" s="406" t="s">
        <v>331</v>
      </c>
      <c r="P39" s="411"/>
      <c r="Q39" s="408"/>
      <c r="R39" s="406" t="s">
        <v>331</v>
      </c>
      <c r="S39" s="410"/>
      <c r="T39" s="405"/>
      <c r="U39" s="406" t="s">
        <v>331</v>
      </c>
      <c r="V39" s="411"/>
      <c r="W39" s="408"/>
      <c r="X39" s="406" t="s">
        <v>331</v>
      </c>
      <c r="Y39" s="410"/>
      <c r="Z39" s="405"/>
      <c r="AA39" s="406" t="s">
        <v>331</v>
      </c>
      <c r="AB39" s="411"/>
      <c r="AC39" s="408"/>
      <c r="AD39" s="406" t="s">
        <v>331</v>
      </c>
      <c r="AE39" s="410"/>
      <c r="AF39" s="405"/>
      <c r="AG39" s="406" t="s">
        <v>331</v>
      </c>
      <c r="AH39" s="411"/>
      <c r="AI39" s="408"/>
      <c r="AJ39" s="406" t="s">
        <v>331</v>
      </c>
      <c r="AK39" s="410"/>
      <c r="AL39" s="405"/>
      <c r="AM39" s="406" t="s">
        <v>331</v>
      </c>
      <c r="AN39" s="411"/>
      <c r="AO39" s="408"/>
      <c r="AP39" s="406" t="s">
        <v>331</v>
      </c>
      <c r="AQ39" s="410"/>
      <c r="AR39" s="405"/>
      <c r="AS39" s="406" t="s">
        <v>331</v>
      </c>
      <c r="AT39" s="411"/>
      <c r="AU39" s="408"/>
      <c r="AV39" s="406" t="s">
        <v>331</v>
      </c>
      <c r="AW39" s="410"/>
      <c r="AX39" s="405"/>
      <c r="AY39" s="406" t="s">
        <v>331</v>
      </c>
      <c r="AZ39" s="411"/>
      <c r="BA39" s="408"/>
      <c r="BB39" s="406" t="s">
        <v>331</v>
      </c>
      <c r="BC39" s="410"/>
      <c r="BD39" s="405"/>
      <c r="BE39" s="406" t="s">
        <v>331</v>
      </c>
      <c r="BF39" s="411"/>
      <c r="BG39" s="408"/>
      <c r="BH39" s="406" t="s">
        <v>331</v>
      </c>
      <c r="BI39" s="410"/>
      <c r="BJ39" s="405"/>
      <c r="BK39" s="406" t="s">
        <v>331</v>
      </c>
      <c r="BL39" s="411"/>
      <c r="BM39" s="412"/>
      <c r="BN39" s="406" t="s">
        <v>331</v>
      </c>
      <c r="BO39" s="411"/>
    </row>
    <row r="44" spans="1:67" x14ac:dyDescent="0.2">
      <c r="E44" s="2010"/>
    </row>
    <row r="45" spans="1:67" x14ac:dyDescent="0.2">
      <c r="E45" s="2011"/>
      <c r="F45" s="2013"/>
      <c r="I45" s="2012"/>
    </row>
    <row r="46" spans="1:67" x14ac:dyDescent="0.2">
      <c r="E46" s="2011"/>
      <c r="F46" s="2014"/>
      <c r="I46" s="2015"/>
    </row>
  </sheetData>
  <sheetProtection algorithmName="SHA-512" hashValue="xq0joIEM0/dPWxOBxPSqQVePQX/2z7WN7SDqj8rbNaHSsAYDcPgJspgR+pSo0oaMV0f7elG02+COpNWq2nMVqg==" saltValue="rCLh3YXM8p1rJBYnlbTTCg==" spinCount="100000" sheet="1" objects="1" scenarios="1"/>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7" type="noConversion"/>
  <pageMargins left="0.75" right="0.75" top="1" bottom="1" header="0.5" footer="0.5"/>
  <pageSetup paperSize="5" scale="37" orientation="landscape"/>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2"/>
  </sheetPr>
  <dimension ref="A1:BN73"/>
  <sheetViews>
    <sheetView topLeftCell="A23" zoomScaleNormal="100" workbookViewId="0">
      <selection activeCell="D28" sqref="D28"/>
    </sheetView>
  </sheetViews>
  <sheetFormatPr defaultColWidth="8.85546875" defaultRowHeight="11.25" x14ac:dyDescent="0.2"/>
  <cols>
    <col min="1" max="1" width="25.7109375" style="71" customWidth="1"/>
    <col min="2" max="2" width="11" style="65" customWidth="1"/>
    <col min="3" max="3" width="15.7109375" style="355" customWidth="1"/>
    <col min="4" max="12" width="15.7109375" style="64" customWidth="1"/>
    <col min="13" max="18" width="15.7109375" style="64" hidden="1" customWidth="1"/>
    <col min="19" max="24" width="15.7109375" style="64" customWidth="1"/>
    <col min="25" max="27" width="15.7109375" style="64" hidden="1" customWidth="1"/>
    <col min="28"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392"/>
      <c r="B1" s="2392"/>
      <c r="C1" s="2392"/>
      <c r="D1" s="2392"/>
      <c r="E1" s="2392"/>
      <c r="F1" s="2392"/>
    </row>
    <row r="2" spans="1:66" s="13" customFormat="1" ht="54.75" customHeight="1" x14ac:dyDescent="0.3">
      <c r="A2" s="2435"/>
      <c r="B2" s="2435"/>
      <c r="C2" s="2435"/>
      <c r="D2" s="2435"/>
      <c r="E2" s="2435"/>
    </row>
    <row r="3" spans="1:66" s="13" customFormat="1" ht="48" customHeight="1" x14ac:dyDescent="0.25">
      <c r="A3" s="2436"/>
      <c r="B3" s="2436"/>
      <c r="C3" s="2436"/>
      <c r="D3" s="2436"/>
      <c r="E3" s="2436"/>
      <c r="G3" s="14"/>
    </row>
    <row r="4" spans="1:66" s="13" customFormat="1" ht="18" x14ac:dyDescent="0.25">
      <c r="A4" s="2437" t="str">
        <f>'I1 Intro'!C11</f>
        <v>EB-2018-0056</v>
      </c>
      <c r="B4" s="2437"/>
      <c r="C4" s="2437"/>
      <c r="D4" s="2437"/>
      <c r="E4" s="2437"/>
    </row>
    <row r="5" spans="1:66" s="13" customFormat="1" ht="21" customHeight="1" x14ac:dyDescent="0.3">
      <c r="A5" s="323" t="str">
        <f>"Sheet I7.2 Meter Reading Worksheet  - "&amp;  'I2 LDC class'!$C$17</f>
        <v>Sheet I7.2 Meter Reading Worksheet  - Settlement Proposal</v>
      </c>
      <c r="B5" s="324"/>
      <c r="C5" s="324"/>
      <c r="D5" s="69"/>
      <c r="E5" s="325"/>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13"/>
      <c r="C9" s="351"/>
      <c r="D9" s="414"/>
      <c r="E9" s="414"/>
      <c r="F9" s="414"/>
      <c r="G9" s="414"/>
    </row>
    <row r="10" spans="1:66" hidden="1" x14ac:dyDescent="0.2">
      <c r="A10" s="73"/>
    </row>
    <row r="11" spans="1:66" x14ac:dyDescent="0.2">
      <c r="A11" s="337"/>
    </row>
    <row r="12" spans="1:66" ht="16.5" customHeight="1" x14ac:dyDescent="0.2">
      <c r="A12" s="2477" t="s">
        <v>559</v>
      </c>
    </row>
    <row r="13" spans="1:66" ht="23.25" customHeight="1" thickBot="1" x14ac:dyDescent="0.25">
      <c r="A13" s="2477"/>
      <c r="C13" s="415"/>
    </row>
    <row r="14" spans="1:66" s="416" customFormat="1" ht="13.5" customHeight="1" thickBot="1" x14ac:dyDescent="0.25">
      <c r="A14" s="428"/>
      <c r="B14" s="429"/>
      <c r="C14" s="430"/>
      <c r="D14" s="2464">
        <v>1</v>
      </c>
      <c r="E14" s="2465"/>
      <c r="F14" s="2466"/>
      <c r="G14" s="2464">
        <v>2</v>
      </c>
      <c r="H14" s="2465"/>
      <c r="I14" s="2466"/>
      <c r="J14" s="2464">
        <v>3</v>
      </c>
      <c r="K14" s="2465"/>
      <c r="L14" s="2466"/>
      <c r="M14" s="2464">
        <v>4</v>
      </c>
      <c r="N14" s="2465"/>
      <c r="O14" s="2466"/>
      <c r="P14" s="2464">
        <v>5</v>
      </c>
      <c r="Q14" s="2465"/>
      <c r="R14" s="2466"/>
      <c r="S14" s="2464">
        <v>6</v>
      </c>
      <c r="T14" s="2465"/>
      <c r="U14" s="2466"/>
      <c r="V14" s="2464">
        <v>7</v>
      </c>
      <c r="W14" s="2465"/>
      <c r="X14" s="2466"/>
      <c r="Y14" s="2464">
        <v>8</v>
      </c>
      <c r="Z14" s="2465"/>
      <c r="AA14" s="2466"/>
      <c r="AB14" s="2464">
        <v>9</v>
      </c>
      <c r="AC14" s="2465"/>
      <c r="AD14" s="2466"/>
      <c r="AE14" s="2464">
        <v>10</v>
      </c>
      <c r="AF14" s="2465"/>
      <c r="AG14" s="2466"/>
      <c r="AH14" s="2464">
        <v>11</v>
      </c>
      <c r="AI14" s="2465"/>
      <c r="AJ14" s="2466"/>
      <c r="AK14" s="2464">
        <v>12</v>
      </c>
      <c r="AL14" s="2465"/>
      <c r="AM14" s="2466"/>
      <c r="AN14" s="2464">
        <v>13</v>
      </c>
      <c r="AO14" s="2465"/>
      <c r="AP14" s="2466"/>
      <c r="AQ14" s="2464">
        <v>14</v>
      </c>
      <c r="AR14" s="2465"/>
      <c r="AS14" s="2466"/>
      <c r="AT14" s="2464">
        <v>15</v>
      </c>
      <c r="AU14" s="2465"/>
      <c r="AV14" s="2466"/>
      <c r="AW14" s="2464">
        <v>16</v>
      </c>
      <c r="AX14" s="2465"/>
      <c r="AY14" s="2466"/>
      <c r="AZ14" s="2464">
        <v>17</v>
      </c>
      <c r="BA14" s="2465"/>
      <c r="BB14" s="2466"/>
      <c r="BC14" s="2464">
        <v>18</v>
      </c>
      <c r="BD14" s="2465"/>
      <c r="BE14" s="2466"/>
      <c r="BF14" s="2464">
        <v>19</v>
      </c>
      <c r="BG14" s="2465"/>
      <c r="BH14" s="2466"/>
      <c r="BI14" s="2464">
        <v>20</v>
      </c>
      <c r="BJ14" s="2465"/>
      <c r="BK14" s="2466"/>
      <c r="BL14" s="429"/>
      <c r="BM14" s="430"/>
      <c r="BN14" s="431"/>
    </row>
    <row r="15" spans="1:66" s="419" customFormat="1" ht="48" customHeight="1" thickBot="1" x14ac:dyDescent="0.25">
      <c r="A15" s="437" t="s">
        <v>637</v>
      </c>
      <c r="B15" s="417"/>
      <c r="C15" s="418"/>
      <c r="D15" s="2470" t="str">
        <f>IF('I2 LDC class'!$D$20="",'I2 LDC class'!$C$20,'I2 LDC class'!$D$20)</f>
        <v>Residential</v>
      </c>
      <c r="E15" s="2468"/>
      <c r="F15" s="2471"/>
      <c r="G15" s="2470" t="str">
        <f>IF('I2 LDC class'!$D$21="",'I2 LDC class'!$C$21,'I2 LDC class'!$D$21)</f>
        <v>GS &lt;50</v>
      </c>
      <c r="H15" s="2468"/>
      <c r="I15" s="2471"/>
      <c r="J15" s="2470" t="str">
        <f>IF('I2 LDC class'!$D$22="",'I2 LDC class'!$C$22,'I2 LDC class'!$D$22)</f>
        <v>GS &gt;50kW</v>
      </c>
      <c r="K15" s="2468"/>
      <c r="L15" s="2469"/>
      <c r="M15" s="2467" t="str">
        <f>IF('I2 LDC class'!$D$23="",'I2 LDC class'!$C$23,'I2 LDC class'!$D$23)</f>
        <v>GS&gt; 50-TOU</v>
      </c>
      <c r="N15" s="2468"/>
      <c r="O15" s="2469"/>
      <c r="P15" s="2467" t="str">
        <f>IF('I2 LDC class'!$D$24="",'I2 LDC class'!$C$24,'I2 LDC class'!$D$24)</f>
        <v>GS &gt;50-Intermediate</v>
      </c>
      <c r="Q15" s="2468"/>
      <c r="R15" s="2469"/>
      <c r="S15" s="2467" t="str">
        <f>IF('I2 LDC class'!$D$25="",'I2 LDC class'!$C$25,'I2 LDC class'!$D$25)</f>
        <v>Large User</v>
      </c>
      <c r="T15" s="2468"/>
      <c r="U15" s="2469"/>
      <c r="V15" s="2467" t="str">
        <f>IF('I2 LDC class'!$D$26="",'I2 LDC class'!$C$26,'I2 LDC class'!$D$26)</f>
        <v>Street Light</v>
      </c>
      <c r="W15" s="2468"/>
      <c r="X15" s="2469"/>
      <c r="Y15" s="2467" t="str">
        <f>IF('I2 LDC class'!$D$27="",'I2 LDC class'!$C$27,'I2 LDC class'!$D$27)</f>
        <v>Sentinel</v>
      </c>
      <c r="Z15" s="2468"/>
      <c r="AA15" s="2469"/>
      <c r="AB15" s="2467" t="str">
        <f>IF('I2 LDC class'!$D$28="",'I2 LDC class'!$C$28,'I2 LDC class'!$D$28)</f>
        <v>Unmetered Scattered Load</v>
      </c>
      <c r="AC15" s="2468"/>
      <c r="AD15" s="2469"/>
      <c r="AE15" s="2467" t="str">
        <f>IF('I2 LDC class'!$D$29="",'I2 LDC class'!$C$29,'I2 LDC class'!$D$29)</f>
        <v>Embedded Distributor</v>
      </c>
      <c r="AF15" s="2468"/>
      <c r="AG15" s="2469"/>
      <c r="AH15" s="2467" t="str">
        <f>IF('I2 LDC class'!$D$30="",'I2 LDC class'!$C$30,'I2 LDC class'!$D$30)</f>
        <v>Back-up/Standby Power</v>
      </c>
      <c r="AI15" s="2468"/>
      <c r="AJ15" s="2469"/>
      <c r="AK15" s="2467" t="str">
        <f>IF('I2 LDC class'!$D$31="",'I2 LDC class'!$C$31,'I2 LDC class'!$D$31)</f>
        <v>Rate Class 1</v>
      </c>
      <c r="AL15" s="2468"/>
      <c r="AM15" s="2469"/>
      <c r="AN15" s="2467" t="str">
        <f>IF('I2 LDC class'!$D$32="",'I2 LDC class'!$C$32,'I2 LDC class'!$D$32)</f>
        <v>Rate class 2</v>
      </c>
      <c r="AO15" s="2468"/>
      <c r="AP15" s="2469"/>
      <c r="AQ15" s="2467" t="str">
        <f>IF('I2 LDC class'!$D$33="",'I2 LDC class'!$C$33,'I2 LDC class'!$D$33)</f>
        <v>Rate class 3</v>
      </c>
      <c r="AR15" s="2468"/>
      <c r="AS15" s="2469"/>
      <c r="AT15" s="2467" t="str">
        <f>IF('I2 LDC class'!$D$34="",'I2 LDC class'!$C$34,'I2 LDC class'!$D$34)</f>
        <v>Rate class 4</v>
      </c>
      <c r="AU15" s="2468"/>
      <c r="AV15" s="2469"/>
      <c r="AW15" s="2467" t="str">
        <f>IF('I2 LDC class'!$D$35="",'I2 LDC class'!$C$35,'I2 LDC class'!$D$35)</f>
        <v>Rate class 5</v>
      </c>
      <c r="AX15" s="2468"/>
      <c r="AY15" s="2469"/>
      <c r="AZ15" s="2467" t="str">
        <f>IF('I2 LDC class'!$D$36="",'I2 LDC class'!$C$36,'I2 LDC class'!$D$36)</f>
        <v>Rate class 6</v>
      </c>
      <c r="BA15" s="2468"/>
      <c r="BB15" s="2469"/>
      <c r="BC15" s="2467" t="str">
        <f>IF('I2 LDC class'!$D$37="",'I2 LDC class'!$C$37,'I2 LDC class'!$D$37)</f>
        <v>Rate class 7</v>
      </c>
      <c r="BD15" s="2468"/>
      <c r="BE15" s="2469"/>
      <c r="BF15" s="2467" t="str">
        <f>IF('I2 LDC class'!$D$38="",'I2 LDC class'!$C$38,'I2 LDC class'!$D$38)</f>
        <v>Rate class 8</v>
      </c>
      <c r="BG15" s="2468"/>
      <c r="BH15" s="2469"/>
      <c r="BI15" s="2467" t="str">
        <f>IF('I2 LDC class'!$D$39="",'I2 LDC class'!$C$39,'I2 LDC class'!$D$39)</f>
        <v>Rate class 9</v>
      </c>
      <c r="BJ15" s="2468"/>
      <c r="BK15" s="2471"/>
      <c r="BL15" s="2472" t="s">
        <v>566</v>
      </c>
      <c r="BM15" s="2473"/>
      <c r="BN15" s="2474"/>
    </row>
    <row r="16" spans="1:66" s="419" customFormat="1" ht="26.25" thickBot="1" x14ac:dyDescent="0.25">
      <c r="A16" s="432"/>
      <c r="B16" s="417"/>
      <c r="D16" s="440" t="s">
        <v>640</v>
      </c>
      <c r="E16" s="440" t="s">
        <v>641</v>
      </c>
      <c r="F16" s="440" t="s">
        <v>660</v>
      </c>
      <c r="G16" s="440" t="s">
        <v>640</v>
      </c>
      <c r="H16" s="440" t="s">
        <v>641</v>
      </c>
      <c r="I16" s="440" t="s">
        <v>660</v>
      </c>
      <c r="J16" s="440" t="s">
        <v>640</v>
      </c>
      <c r="K16" s="440" t="s">
        <v>641</v>
      </c>
      <c r="L16" s="440" t="s">
        <v>660</v>
      </c>
      <c r="M16" s="440" t="s">
        <v>640</v>
      </c>
      <c r="N16" s="440" t="s">
        <v>641</v>
      </c>
      <c r="O16" s="440" t="s">
        <v>660</v>
      </c>
      <c r="P16" s="440" t="s">
        <v>640</v>
      </c>
      <c r="Q16" s="440" t="s">
        <v>641</v>
      </c>
      <c r="R16" s="440" t="s">
        <v>660</v>
      </c>
      <c r="S16" s="440" t="s">
        <v>640</v>
      </c>
      <c r="T16" s="440" t="s">
        <v>641</v>
      </c>
      <c r="U16" s="440" t="s">
        <v>660</v>
      </c>
      <c r="V16" s="440" t="s">
        <v>640</v>
      </c>
      <c r="W16" s="440" t="s">
        <v>641</v>
      </c>
      <c r="X16" s="440" t="s">
        <v>660</v>
      </c>
      <c r="Y16" s="440" t="s">
        <v>640</v>
      </c>
      <c r="Z16" s="440" t="s">
        <v>641</v>
      </c>
      <c r="AA16" s="440" t="s">
        <v>660</v>
      </c>
      <c r="AB16" s="440" t="s">
        <v>640</v>
      </c>
      <c r="AC16" s="440" t="s">
        <v>641</v>
      </c>
      <c r="AD16" s="440" t="s">
        <v>660</v>
      </c>
      <c r="AE16" s="440" t="s">
        <v>640</v>
      </c>
      <c r="AF16" s="440" t="s">
        <v>641</v>
      </c>
      <c r="AG16" s="440" t="s">
        <v>660</v>
      </c>
      <c r="AH16" s="440" t="s">
        <v>640</v>
      </c>
      <c r="AI16" s="440" t="s">
        <v>641</v>
      </c>
      <c r="AJ16" s="440" t="s">
        <v>660</v>
      </c>
      <c r="AK16" s="440" t="s">
        <v>640</v>
      </c>
      <c r="AL16" s="440" t="s">
        <v>641</v>
      </c>
      <c r="AM16" s="440" t="s">
        <v>660</v>
      </c>
      <c r="AN16" s="440" t="s">
        <v>640</v>
      </c>
      <c r="AO16" s="440" t="s">
        <v>641</v>
      </c>
      <c r="AP16" s="440" t="s">
        <v>660</v>
      </c>
      <c r="AQ16" s="440" t="s">
        <v>640</v>
      </c>
      <c r="AR16" s="440" t="s">
        <v>641</v>
      </c>
      <c r="AS16" s="440" t="s">
        <v>660</v>
      </c>
      <c r="AT16" s="440" t="s">
        <v>640</v>
      </c>
      <c r="AU16" s="440" t="s">
        <v>641</v>
      </c>
      <c r="AV16" s="440" t="s">
        <v>660</v>
      </c>
      <c r="AW16" s="440" t="s">
        <v>640</v>
      </c>
      <c r="AX16" s="440" t="s">
        <v>641</v>
      </c>
      <c r="AY16" s="440" t="s">
        <v>660</v>
      </c>
      <c r="AZ16" s="440" t="s">
        <v>640</v>
      </c>
      <c r="BA16" s="440" t="s">
        <v>641</v>
      </c>
      <c r="BB16" s="440" t="s">
        <v>660</v>
      </c>
      <c r="BC16" s="440" t="s">
        <v>640</v>
      </c>
      <c r="BD16" s="440" t="s">
        <v>641</v>
      </c>
      <c r="BE16" s="440" t="s">
        <v>660</v>
      </c>
      <c r="BF16" s="440" t="s">
        <v>640</v>
      </c>
      <c r="BG16" s="440" t="s">
        <v>641</v>
      </c>
      <c r="BH16" s="440" t="s">
        <v>660</v>
      </c>
      <c r="BI16" s="440" t="s">
        <v>640</v>
      </c>
      <c r="BJ16" s="440" t="s">
        <v>641</v>
      </c>
      <c r="BK16" s="440" t="s">
        <v>660</v>
      </c>
      <c r="BL16" s="440" t="s">
        <v>640</v>
      </c>
      <c r="BM16" s="440" t="s">
        <v>641</v>
      </c>
      <c r="BN16" s="440" t="s">
        <v>660</v>
      </c>
    </row>
    <row r="17" spans="1:66" ht="13.5" thickBot="1" x14ac:dyDescent="0.25">
      <c r="A17" s="436"/>
      <c r="B17" s="441"/>
      <c r="C17" s="460"/>
      <c r="D17" s="490"/>
      <c r="E17" s="491"/>
      <c r="F17" s="492"/>
      <c r="G17" s="352"/>
      <c r="H17" s="352"/>
      <c r="I17" s="443"/>
      <c r="J17" s="380"/>
      <c r="K17" s="352"/>
      <c r="L17" s="442"/>
      <c r="M17" s="352"/>
      <c r="N17" s="352"/>
      <c r="O17" s="442"/>
      <c r="P17" s="380"/>
      <c r="Q17" s="352"/>
      <c r="R17" s="443"/>
      <c r="S17" s="380"/>
      <c r="T17" s="352"/>
      <c r="U17" s="443"/>
      <c r="V17" s="380"/>
      <c r="W17" s="352"/>
      <c r="X17" s="443"/>
      <c r="Y17" s="380"/>
      <c r="Z17" s="352"/>
      <c r="AA17" s="442"/>
      <c r="AB17" s="352"/>
      <c r="AC17" s="352"/>
      <c r="AD17" s="442"/>
      <c r="AE17" s="352"/>
      <c r="AF17" s="352"/>
      <c r="AG17" s="442"/>
      <c r="AH17" s="352"/>
      <c r="AI17" s="352"/>
      <c r="AJ17" s="442"/>
      <c r="AK17" s="352"/>
      <c r="AL17" s="352"/>
      <c r="AM17" s="443"/>
      <c r="AN17" s="380"/>
      <c r="AO17" s="352"/>
      <c r="AP17" s="442"/>
      <c r="AQ17" s="352"/>
      <c r="AR17" s="352"/>
      <c r="AS17" s="442"/>
      <c r="AT17" s="380"/>
      <c r="AU17" s="352"/>
      <c r="AV17" s="443"/>
      <c r="AW17" s="380"/>
      <c r="AX17" s="352"/>
      <c r="AY17" s="442"/>
      <c r="AZ17" s="352"/>
      <c r="BA17" s="352"/>
      <c r="BB17" s="442"/>
      <c r="BC17" s="380"/>
      <c r="BD17" s="352"/>
      <c r="BE17" s="443"/>
      <c r="BF17" s="380"/>
      <c r="BG17" s="352"/>
      <c r="BH17" s="442"/>
      <c r="BI17" s="352"/>
      <c r="BJ17" s="352"/>
      <c r="BK17" s="442"/>
      <c r="BL17" s="380"/>
      <c r="BM17" s="352"/>
      <c r="BN17" s="444"/>
    </row>
    <row r="18" spans="1:66" s="1630" customFormat="1" ht="24" customHeight="1" thickBot="1" x14ac:dyDescent="0.25">
      <c r="B18" s="2478" t="s">
        <v>1599</v>
      </c>
      <c r="C18" s="2479"/>
      <c r="D18" s="1631"/>
      <c r="E18" s="1632"/>
      <c r="F18" s="1637">
        <f>IF(ISERROR(+E20/$BM20), "-", +E20/$BM20)</f>
        <v>0.46596544769642639</v>
      </c>
      <c r="G18" s="1638"/>
      <c r="H18" s="1638"/>
      <c r="I18" s="1639">
        <f>IF(ISERROR(+H20/$BM20), "-", +H20/$BM20)</f>
        <v>7.6479608564501783E-2</v>
      </c>
      <c r="J18" s="1640"/>
      <c r="K18" s="1638"/>
      <c r="L18" s="1639">
        <f>IF(ISERROR(+K20/$BM20), "-", +K20/$BM20)</f>
        <v>0.43866466268391752</v>
      </c>
      <c r="M18" s="1638"/>
      <c r="N18" s="1638"/>
      <c r="O18" s="1639">
        <f>IF(ISERROR(+N20/$BM20), "-", +N20/$BM20)</f>
        <v>0</v>
      </c>
      <c r="P18" s="1640"/>
      <c r="Q18" s="1638"/>
      <c r="R18" s="1639">
        <f>IF(ISERROR(+Q20/$BM20), "-", +Q20/$BM20)</f>
        <v>0</v>
      </c>
      <c r="S18" s="1640"/>
      <c r="T18" s="1638"/>
      <c r="U18" s="1639">
        <f>IF(ISERROR(+T20/$BM20), "-", +T20/$BM20)</f>
        <v>3.3485852113276145E-3</v>
      </c>
      <c r="V18" s="1640"/>
      <c r="W18" s="1638"/>
      <c r="X18" s="1639">
        <f>IF(ISERROR(+W20/$BM20), "-", +W20/$BM20)</f>
        <v>1.5541695843826808E-2</v>
      </c>
      <c r="Y18" s="1640"/>
      <c r="Z18" s="1638"/>
      <c r="AA18" s="1639">
        <f>IF(ISERROR(+Z20/$BM20), "-", +Z20/$BM20)</f>
        <v>0</v>
      </c>
      <c r="AB18" s="1638"/>
      <c r="AC18" s="1638"/>
      <c r="AD18" s="1639">
        <f>IF(ISERROR(+AC20/$BM20), "-", +AC20/$BM20)</f>
        <v>0</v>
      </c>
      <c r="AE18" s="1638"/>
      <c r="AF18" s="1638"/>
      <c r="AG18" s="1639">
        <f>IF(ISERROR(+AF20/$BM20), "-", +AF20/$BM20)</f>
        <v>0</v>
      </c>
      <c r="AH18" s="1638"/>
      <c r="AI18" s="1638"/>
      <c r="AJ18" s="1639">
        <f>IF(ISERROR(+AI20/$BM20), "-", +AI20/$BM20)</f>
        <v>0</v>
      </c>
      <c r="AK18" s="1638"/>
      <c r="AL18" s="1638"/>
      <c r="AM18" s="1639">
        <f>IF(ISERROR(+AL20/$BM20), "-", +AL20/$BM20)</f>
        <v>0</v>
      </c>
      <c r="AN18" s="1640"/>
      <c r="AO18" s="1638"/>
      <c r="AP18" s="1639">
        <f>IF(ISERROR(+AO20/$BM20), "-", +AO20/$BM20)</f>
        <v>0</v>
      </c>
      <c r="AQ18" s="1638"/>
      <c r="AR18" s="1638"/>
      <c r="AS18" s="1639">
        <f>IF(ISERROR(+AR20/$BM20), "-", +AR20/$BM20)</f>
        <v>0</v>
      </c>
      <c r="AT18" s="1640"/>
      <c r="AU18" s="1638"/>
      <c r="AV18" s="1639">
        <f>IF(ISERROR(+AU20/$BM20), "-", +AU20/$BM20)</f>
        <v>0</v>
      </c>
      <c r="AW18" s="1640"/>
      <c r="AX18" s="1638"/>
      <c r="AY18" s="1639">
        <f>IF(ISERROR(+AX20/$BM20), "-", +AX20/$BM20)</f>
        <v>0</v>
      </c>
      <c r="AZ18" s="1638"/>
      <c r="BA18" s="1638"/>
      <c r="BB18" s="1639">
        <f>IF(ISERROR(+BA20/$BM20), "-", +BA20/$BM20)</f>
        <v>0</v>
      </c>
      <c r="BC18" s="1640"/>
      <c r="BD18" s="1638"/>
      <c r="BE18" s="1639">
        <f>IF(ISERROR(+BD20/$BM20), "-", +BD20/$BM20)</f>
        <v>0</v>
      </c>
      <c r="BF18" s="1640"/>
      <c r="BG18" s="1638"/>
      <c r="BH18" s="1639">
        <f>IF(ISERROR(+BG20/$BM20), "-", +BG20/$BM20)</f>
        <v>0</v>
      </c>
      <c r="BI18" s="1638"/>
      <c r="BJ18" s="1638"/>
      <c r="BK18" s="1639">
        <f>IF(ISERROR(+BJ20/$BM20), "-", +BJ20/$BM20)</f>
        <v>0</v>
      </c>
      <c r="BL18" s="1640"/>
      <c r="BM18" s="1638"/>
      <c r="BN18" s="1637">
        <f>IF(ISERROR(+BM20/$BM20), "-", +BM20/$BM20)</f>
        <v>1</v>
      </c>
    </row>
    <row r="19" spans="1:66" s="1630" customFormat="1" ht="29.25" customHeight="1" thickBot="1" x14ac:dyDescent="0.25">
      <c r="B19" s="2478" t="s">
        <v>581</v>
      </c>
      <c r="C19" s="2479"/>
      <c r="D19" s="1631"/>
      <c r="E19" s="1632"/>
      <c r="F19" s="1635">
        <f>IF(ISERROR(F20/$F20), "0", (F20/$F20))</f>
        <v>1</v>
      </c>
      <c r="G19" s="1633"/>
      <c r="H19" s="1633"/>
      <c r="I19" s="1636">
        <f>IF(ISERROR(I20/$F20), "0", (I20/$F20))</f>
        <v>1</v>
      </c>
      <c r="J19" s="1634"/>
      <c r="K19" s="1633"/>
      <c r="L19" s="1636">
        <f>IF(ISERROR(L20/$F20), "0", (L20/$F20))</f>
        <v>58.583027513505627</v>
      </c>
      <c r="M19" s="1633"/>
      <c r="N19" s="1633"/>
      <c r="O19" s="1636">
        <f>IF(ISERROR(O20/$F20), "0", (O20/$F20))</f>
        <v>0</v>
      </c>
      <c r="P19" s="1634"/>
      <c r="Q19" s="1633"/>
      <c r="R19" s="1636">
        <f>IF(ISERROR(R20/$F20), "0", (R20/$F20))</f>
        <v>0</v>
      </c>
      <c r="S19" s="1634"/>
      <c r="T19" s="1633"/>
      <c r="U19" s="1636">
        <f>IF(ISERROR(U20/$F20), "0", (U20/$F20))</f>
        <v>58.583027513505627</v>
      </c>
      <c r="V19" s="1634"/>
      <c r="W19" s="1633"/>
      <c r="X19" s="1636">
        <f>IF(ISERROR(X20/$F20), "0", (X20/$F20))</f>
        <v>54.379956773712436</v>
      </c>
      <c r="Y19" s="1634"/>
      <c r="Z19" s="1633"/>
      <c r="AA19" s="1636">
        <f>IF(ISERROR(AA20/$F20), "0", (AA20/$F20))</f>
        <v>0</v>
      </c>
      <c r="AB19" s="1633"/>
      <c r="AC19" s="1633"/>
      <c r="AD19" s="1636">
        <f>IF(ISERROR(AD20/$F20), "0", (AD20/$F20))</f>
        <v>0</v>
      </c>
      <c r="AE19" s="1633"/>
      <c r="AF19" s="1633"/>
      <c r="AG19" s="1636">
        <f>IF(ISERROR(AG20/$F20), "0", (AG20/$F20))</f>
        <v>0</v>
      </c>
      <c r="AH19" s="1633"/>
      <c r="AI19" s="1633"/>
      <c r="AJ19" s="1636">
        <f>IF(ISERROR(AJ20/$F20), "0", (AJ20/$F20))</f>
        <v>0</v>
      </c>
      <c r="AK19" s="1633"/>
      <c r="AL19" s="1633"/>
      <c r="AM19" s="1636">
        <f>IF(ISERROR(AM20/$F20), "0", (AM20/$F20))</f>
        <v>0</v>
      </c>
      <c r="AN19" s="1634"/>
      <c r="AO19" s="1633"/>
      <c r="AP19" s="1636">
        <f>IF(ISERROR(AP20/$F20), "0", (AP20/$F20))</f>
        <v>0</v>
      </c>
      <c r="AQ19" s="1633"/>
      <c r="AR19" s="1633"/>
      <c r="AS19" s="1636">
        <f>IF(ISERROR(AS20/$F20), "0", (AS20/$F20))</f>
        <v>0</v>
      </c>
      <c r="AT19" s="1634"/>
      <c r="AU19" s="1633"/>
      <c r="AV19" s="1636">
        <f>IF(ISERROR(AV20/$F20), "0", (AV20/$F20))</f>
        <v>0</v>
      </c>
      <c r="AW19" s="1634"/>
      <c r="AX19" s="1633"/>
      <c r="AY19" s="1636">
        <f>IF(ISERROR(AY20/$F20), "0", (AY20/$F20))</f>
        <v>0</v>
      </c>
      <c r="AZ19" s="1633"/>
      <c r="BA19" s="1633"/>
      <c r="BB19" s="1636">
        <f>IF(ISERROR(BB20/$F20), "0", (BB20/$F20))</f>
        <v>0</v>
      </c>
      <c r="BC19" s="1634"/>
      <c r="BD19" s="1633"/>
      <c r="BE19" s="1636">
        <f>IF(ISERROR(BE20/$F20), "0", (BE20/$F20))</f>
        <v>0</v>
      </c>
      <c r="BF19" s="1634"/>
      <c r="BG19" s="1633"/>
      <c r="BH19" s="1636">
        <f>IF(ISERROR(BH20/$F20), "0", (BH20/$F20))</f>
        <v>0</v>
      </c>
      <c r="BI19" s="1633"/>
      <c r="BJ19" s="1633"/>
      <c r="BK19" s="1636">
        <f>IF(ISERROR(BK20/$F20), "0", (BK20/$F20))</f>
        <v>0</v>
      </c>
      <c r="BL19" s="1634"/>
      <c r="BM19" s="1633"/>
      <c r="BN19" s="1635">
        <f>IF(ISERROR(BN20/$F20), "0", (BN20/$F20))</f>
        <v>173.5460118007237</v>
      </c>
    </row>
    <row r="20" spans="1:66" s="416" customFormat="1" ht="20.25" customHeight="1" x14ac:dyDescent="0.2">
      <c r="A20" s="1622"/>
      <c r="B20" s="2475" t="s">
        <v>763</v>
      </c>
      <c r="C20" s="2476"/>
      <c r="D20" s="1623">
        <f>SUM(D22:D38)</f>
        <v>8152</v>
      </c>
      <c r="E20" s="1624">
        <f>SUM(E22:E38)</f>
        <v>8152</v>
      </c>
      <c r="F20" s="1625">
        <f>IF(ISERROR(E20/D20), "0", (E20/D20))</f>
        <v>1</v>
      </c>
      <c r="G20" s="1624">
        <f>SUM(G22:G38)</f>
        <v>1338</v>
      </c>
      <c r="H20" s="1624">
        <f>SUM(H22:H38)</f>
        <v>1338</v>
      </c>
      <c r="I20" s="1626">
        <f>IF(ISERROR(H20/G20), "0", (H20/G20))</f>
        <v>1</v>
      </c>
      <c r="J20" s="1627">
        <f>SUM(J22:J38)</f>
        <v>131</v>
      </c>
      <c r="K20" s="1624">
        <f>SUM(K22:K38)</f>
        <v>7674.3766042692369</v>
      </c>
      <c r="L20" s="1626">
        <f>IF(ISERROR(K20/J20), "0", (K20/J20))</f>
        <v>58.583027513505627</v>
      </c>
      <c r="M20" s="1627">
        <f>SUM(M22:M38)</f>
        <v>0</v>
      </c>
      <c r="N20" s="1624">
        <f>SUM(N22:N38)</f>
        <v>0</v>
      </c>
      <c r="O20" s="1626" t="str">
        <f>IF(ISERROR(N20/M20), "0", (N20/M20))</f>
        <v>0</v>
      </c>
      <c r="P20" s="1627">
        <f>SUM(P22:P38)</f>
        <v>0</v>
      </c>
      <c r="Q20" s="1624">
        <f>SUM(Q22:Q38)</f>
        <v>0</v>
      </c>
      <c r="R20" s="1626" t="str">
        <f>IF(ISERROR(Q20/P20), "0", (Q20/P20))</f>
        <v>0</v>
      </c>
      <c r="S20" s="1627">
        <f>SUM(S22:S38)</f>
        <v>1</v>
      </c>
      <c r="T20" s="1624">
        <f>SUM(T22:T38)</f>
        <v>58.583027513505627</v>
      </c>
      <c r="U20" s="1626">
        <f>IF(ISERROR(T20/S20), "0", (T20/S20))</f>
        <v>58.583027513505627</v>
      </c>
      <c r="V20" s="1627">
        <f>SUM(V22:V38)</f>
        <v>5</v>
      </c>
      <c r="W20" s="1624">
        <f>SUM(W22:W38)</f>
        <v>271.89978386856217</v>
      </c>
      <c r="X20" s="1626">
        <f>IF(ISERROR(W20/V20), "0", (W20/V20))</f>
        <v>54.379956773712436</v>
      </c>
      <c r="Y20" s="1627">
        <f>SUM(Y22:Y38)</f>
        <v>0</v>
      </c>
      <c r="Z20" s="1624">
        <f>SUM(Z22:Z38)</f>
        <v>0</v>
      </c>
      <c r="AA20" s="1626" t="str">
        <f>IF(ISERROR(Z20/Y20), "0", (Z20/Y20))</f>
        <v>0</v>
      </c>
      <c r="AB20" s="1627">
        <f>SUM(AB22:AB38)</f>
        <v>0</v>
      </c>
      <c r="AC20" s="1624">
        <f>SUM(AC22:AC38)</f>
        <v>0</v>
      </c>
      <c r="AD20" s="1626" t="str">
        <f>IF(ISERROR(AC20/AB20), "0", (AC20/AB20))</f>
        <v>0</v>
      </c>
      <c r="AE20" s="1627">
        <f>SUM(AE22:AE38)</f>
        <v>0</v>
      </c>
      <c r="AF20" s="1624">
        <f>SUM(AF22:AF38)</f>
        <v>0</v>
      </c>
      <c r="AG20" s="1626" t="str">
        <f>IF(ISERROR(AF20/AE20), "0", (AF20/AE20))</f>
        <v>0</v>
      </c>
      <c r="AH20" s="1627">
        <f>SUM(AH22:AH38)</f>
        <v>0</v>
      </c>
      <c r="AI20" s="1624">
        <f>SUM(AI22:AI38)</f>
        <v>0</v>
      </c>
      <c r="AJ20" s="1626" t="str">
        <f>IF(ISERROR(AI20/AH20), "0", (AI20/AH20))</f>
        <v>0</v>
      </c>
      <c r="AK20" s="1627">
        <f>SUM(AK22:AK38)</f>
        <v>0</v>
      </c>
      <c r="AL20" s="1624">
        <f>SUM(AL22:AL38)</f>
        <v>0</v>
      </c>
      <c r="AM20" s="1626" t="str">
        <f>IF(ISERROR(AL20/AK20), "0", (AL20/AK20))</f>
        <v>0</v>
      </c>
      <c r="AN20" s="1627">
        <f>SUM(AN22:AN38)</f>
        <v>0</v>
      </c>
      <c r="AO20" s="1624">
        <f>SUM(AO22:AO38)</f>
        <v>0</v>
      </c>
      <c r="AP20" s="1626" t="str">
        <f>IF(ISERROR(AO20/AN20), "0", (AO20/AN20))</f>
        <v>0</v>
      </c>
      <c r="AQ20" s="1627">
        <f>SUM(AQ22:AQ38)</f>
        <v>0</v>
      </c>
      <c r="AR20" s="1624">
        <f>SUM(AR22:AR38)</f>
        <v>0</v>
      </c>
      <c r="AS20" s="1626" t="str">
        <f>IF(ISERROR(AR20/AQ20), "0", (AR20/AQ20))</f>
        <v>0</v>
      </c>
      <c r="AT20" s="1627">
        <f>SUM(AT22:AT38)</f>
        <v>0</v>
      </c>
      <c r="AU20" s="1624">
        <f>SUM(AU22:AU38)</f>
        <v>0</v>
      </c>
      <c r="AV20" s="1626" t="str">
        <f>IF(ISERROR(AU20/AT20), "0", (AU20/AT20))</f>
        <v>0</v>
      </c>
      <c r="AW20" s="1627">
        <f>SUM(AW22:AW38)</f>
        <v>0</v>
      </c>
      <c r="AX20" s="1624">
        <f>SUM(AX22:AX38)</f>
        <v>0</v>
      </c>
      <c r="AY20" s="1626" t="str">
        <f>IF(ISERROR(AX20/AW20), "0", (AX20/AW20))</f>
        <v>0</v>
      </c>
      <c r="AZ20" s="1627">
        <f>SUM(AZ22:AZ38)</f>
        <v>0</v>
      </c>
      <c r="BA20" s="1624">
        <f>SUM(BA22:BA38)</f>
        <v>0</v>
      </c>
      <c r="BB20" s="1626" t="str">
        <f>IF(ISERROR(BA20/AZ20), "0", (BA20/AZ20))</f>
        <v>0</v>
      </c>
      <c r="BC20" s="1627">
        <f>SUM(BC22:BC38)</f>
        <v>0</v>
      </c>
      <c r="BD20" s="1624">
        <f>SUM(BD22:BD38)</f>
        <v>0</v>
      </c>
      <c r="BE20" s="1626" t="str">
        <f>IF(ISERROR(BD20/BC20), "0", (BD20/BC20))</f>
        <v>0</v>
      </c>
      <c r="BF20" s="1627">
        <f>SUM(BF22:BF38)</f>
        <v>0</v>
      </c>
      <c r="BG20" s="1624">
        <f>SUM(BG22:BG38)</f>
        <v>0</v>
      </c>
      <c r="BH20" s="1626" t="str">
        <f>IF(ISERROR(BG20/BF20), "0", (BG20/BF20))</f>
        <v>0</v>
      </c>
      <c r="BI20" s="1627">
        <f>SUM(BI22:BI38)</f>
        <v>0</v>
      </c>
      <c r="BJ20" s="1624">
        <f>SUM(BJ22:BJ38)</f>
        <v>0</v>
      </c>
      <c r="BK20" s="1626" t="str">
        <f>IF(ISERROR(BJ20/BI20), "0", (BJ20/BI20))</f>
        <v>0</v>
      </c>
      <c r="BL20" s="1628">
        <f>+D20+G20+J20+M20+P20+S20+V20+Y20+AB20+AE20+AH20+AK20+AN20+AQ20+AT20+AW20+AZ20+BC20+BF20+BI20</f>
        <v>9627</v>
      </c>
      <c r="BM20" s="1468">
        <f>+E20+H20+K20+N20+Q20+T20+W20+Z20+AC20+AF20+AI20+AL20+AO20+AR20+AU20+AX20+BA20+BD20+BG20+BJ20</f>
        <v>17494.859415651303</v>
      </c>
      <c r="BN20" s="1629">
        <f>+F20+I20+L20+O20+R20+U20+X20+AA20+AD20+AG20+AJ20+AM20+AP20+AS20+AV20+AY20+BB20+BE20+BH20+BK20</f>
        <v>173.5460118007237</v>
      </c>
    </row>
    <row r="21" spans="1:66" s="419" customFormat="1" ht="30" customHeight="1" x14ac:dyDescent="0.2">
      <c r="A21" s="436"/>
      <c r="B21" s="438"/>
      <c r="C21" s="439" t="s">
        <v>639</v>
      </c>
      <c r="D21" s="493"/>
      <c r="E21" s="439"/>
      <c r="F21" s="494"/>
      <c r="G21" s="439"/>
      <c r="H21" s="439"/>
      <c r="I21" s="439"/>
      <c r="J21" s="438"/>
      <c r="K21" s="439"/>
      <c r="L21" s="445"/>
      <c r="M21" s="439"/>
      <c r="N21" s="439"/>
      <c r="O21" s="445"/>
      <c r="P21" s="438"/>
      <c r="Q21" s="439"/>
      <c r="R21" s="439"/>
      <c r="S21" s="438"/>
      <c r="T21" s="439"/>
      <c r="U21" s="439"/>
      <c r="V21" s="438"/>
      <c r="W21" s="439"/>
      <c r="X21" s="439"/>
      <c r="Y21" s="438"/>
      <c r="Z21" s="439"/>
      <c r="AA21" s="445"/>
      <c r="AB21" s="439"/>
      <c r="AC21" s="439"/>
      <c r="AD21" s="445"/>
      <c r="AE21" s="439"/>
      <c r="AF21" s="439"/>
      <c r="AG21" s="445"/>
      <c r="AH21" s="439"/>
      <c r="AI21" s="439"/>
      <c r="AJ21" s="445"/>
      <c r="AK21" s="439"/>
      <c r="AL21" s="439"/>
      <c r="AM21" s="439"/>
      <c r="AN21" s="438"/>
      <c r="AO21" s="439"/>
      <c r="AP21" s="445"/>
      <c r="AQ21" s="439"/>
      <c r="AR21" s="439"/>
      <c r="AS21" s="445"/>
      <c r="AT21" s="438"/>
      <c r="AU21" s="439"/>
      <c r="AV21" s="439"/>
      <c r="AW21" s="438"/>
      <c r="AX21" s="439"/>
      <c r="AY21" s="445"/>
      <c r="AZ21" s="439"/>
      <c r="BA21" s="439"/>
      <c r="BB21" s="446"/>
      <c r="BC21" s="447"/>
      <c r="BD21" s="448"/>
      <c r="BE21" s="448"/>
      <c r="BF21" s="447"/>
      <c r="BG21" s="448"/>
      <c r="BH21" s="446"/>
      <c r="BI21" s="448"/>
      <c r="BJ21" s="448"/>
      <c r="BK21" s="446"/>
      <c r="BL21" s="447"/>
      <c r="BM21" s="448"/>
      <c r="BN21" s="449"/>
    </row>
    <row r="22" spans="1:66" s="419" customFormat="1" ht="12.75" x14ac:dyDescent="0.2">
      <c r="A22" s="450" t="s">
        <v>642</v>
      </c>
      <c r="B22" s="438"/>
      <c r="C22" s="2328"/>
      <c r="D22" s="2116"/>
      <c r="E22" s="464">
        <f>+D22*$C22</f>
        <v>0</v>
      </c>
      <c r="F22" s="495" t="s">
        <v>331</v>
      </c>
      <c r="G22" s="468"/>
      <c r="H22" s="464">
        <f>+G22*$C22</f>
        <v>0</v>
      </c>
      <c r="I22" s="467" t="s">
        <v>331</v>
      </c>
      <c r="J22" s="466"/>
      <c r="K22" s="464">
        <f>+J22*$C22</f>
        <v>0</v>
      </c>
      <c r="L22" s="465" t="s">
        <v>331</v>
      </c>
      <c r="M22" s="468"/>
      <c r="N22" s="464">
        <f>+M22*$C22</f>
        <v>0</v>
      </c>
      <c r="O22" s="465" t="s">
        <v>331</v>
      </c>
      <c r="P22" s="466"/>
      <c r="Q22" s="464">
        <f>+P22*$C22</f>
        <v>0</v>
      </c>
      <c r="R22" s="467" t="s">
        <v>331</v>
      </c>
      <c r="S22" s="466"/>
      <c r="T22" s="464">
        <f>+S22*$C22</f>
        <v>0</v>
      </c>
      <c r="U22" s="467" t="s">
        <v>331</v>
      </c>
      <c r="V22" s="466"/>
      <c r="W22" s="464">
        <f>+V22*$C22</f>
        <v>0</v>
      </c>
      <c r="X22" s="467" t="s">
        <v>331</v>
      </c>
      <c r="Y22" s="466"/>
      <c r="Z22" s="464">
        <f>+Y22*$C22</f>
        <v>0</v>
      </c>
      <c r="AA22" s="465" t="s">
        <v>331</v>
      </c>
      <c r="AB22" s="468"/>
      <c r="AC22" s="464">
        <f>+AB22*$C22</f>
        <v>0</v>
      </c>
      <c r="AD22" s="465" t="s">
        <v>331</v>
      </c>
      <c r="AE22" s="468"/>
      <c r="AF22" s="464">
        <f>+AE22*$C22</f>
        <v>0</v>
      </c>
      <c r="AG22" s="465" t="s">
        <v>331</v>
      </c>
      <c r="AH22" s="468"/>
      <c r="AI22" s="464">
        <f>+AH22*$C22</f>
        <v>0</v>
      </c>
      <c r="AJ22" s="465" t="s">
        <v>331</v>
      </c>
      <c r="AK22" s="468"/>
      <c r="AL22" s="464">
        <f>+AK22*$C22</f>
        <v>0</v>
      </c>
      <c r="AM22" s="467" t="s">
        <v>331</v>
      </c>
      <c r="AN22" s="466"/>
      <c r="AO22" s="464">
        <f>+AN22*$C22</f>
        <v>0</v>
      </c>
      <c r="AP22" s="465" t="s">
        <v>331</v>
      </c>
      <c r="AQ22" s="468"/>
      <c r="AR22" s="464">
        <f>+AQ22*$C22</f>
        <v>0</v>
      </c>
      <c r="AS22" s="465" t="s">
        <v>331</v>
      </c>
      <c r="AT22" s="468"/>
      <c r="AU22" s="464">
        <f>+AT22*$C22</f>
        <v>0</v>
      </c>
      <c r="AV22" s="467" t="s">
        <v>331</v>
      </c>
      <c r="AW22" s="466"/>
      <c r="AX22" s="464">
        <f>+AW22*$C22</f>
        <v>0</v>
      </c>
      <c r="AY22" s="465" t="s">
        <v>331</v>
      </c>
      <c r="AZ22" s="468"/>
      <c r="BA22" s="464">
        <f>+AZ22*$C22</f>
        <v>0</v>
      </c>
      <c r="BB22" s="469"/>
      <c r="BC22" s="468"/>
      <c r="BD22" s="464">
        <f>+BC22*$C22</f>
        <v>0</v>
      </c>
      <c r="BE22" s="467" t="s">
        <v>331</v>
      </c>
      <c r="BF22" s="466"/>
      <c r="BG22" s="464">
        <f>+BF22*$C22</f>
        <v>0</v>
      </c>
      <c r="BH22" s="465" t="s">
        <v>331</v>
      </c>
      <c r="BI22" s="468"/>
      <c r="BJ22" s="464">
        <f>+BI22*$C22</f>
        <v>0</v>
      </c>
      <c r="BK22" s="469"/>
      <c r="BL22" s="470">
        <f t="shared" ref="BL22:BL38" si="0">+D22+G22+J22+M22+P22+S22+V22+Y22+AB22+AE22+AH22+AK22+AN22+AQ22+AT22+AW22+AZ22+BC22+BF22+BI22</f>
        <v>0</v>
      </c>
      <c r="BM22" s="471">
        <f t="shared" ref="BM22:BM38" si="1">+E22+H22+K22+N22+Q22+T22+W22+Z22+AC22+AF22+AI22+AL22+AO22+AR22+AU22+AX22+BA22+BD22+BG22+BJ22</f>
        <v>0</v>
      </c>
      <c r="BN22" s="472"/>
    </row>
    <row r="23" spans="1:66" s="419" customFormat="1" ht="25.5" x14ac:dyDescent="0.2">
      <c r="A23" s="450" t="s">
        <v>654</v>
      </c>
      <c r="B23" s="438"/>
      <c r="C23" s="2328"/>
      <c r="D23" s="2117"/>
      <c r="E23" s="473">
        <f t="shared" ref="E23:E38" si="2">+D23*$C23</f>
        <v>0</v>
      </c>
      <c r="F23" s="496"/>
      <c r="G23" s="477"/>
      <c r="H23" s="473">
        <f t="shared" ref="H23:H38" si="3">+G23*$C23</f>
        <v>0</v>
      </c>
      <c r="I23" s="476"/>
      <c r="J23" s="475"/>
      <c r="K23" s="473">
        <f t="shared" ref="K23:K38" si="4">+J23*$C23</f>
        <v>0</v>
      </c>
      <c r="L23" s="474"/>
      <c r="M23" s="477"/>
      <c r="N23" s="473">
        <f t="shared" ref="N23:N38" si="5">+M23*$C23</f>
        <v>0</v>
      </c>
      <c r="O23" s="474"/>
      <c r="P23" s="475"/>
      <c r="Q23" s="473">
        <f t="shared" ref="Q23:Q38" si="6">+P23*$C23</f>
        <v>0</v>
      </c>
      <c r="R23" s="476"/>
      <c r="S23" s="475"/>
      <c r="T23" s="473">
        <f t="shared" ref="T23:T38" si="7">+S23*$C23</f>
        <v>0</v>
      </c>
      <c r="U23" s="476"/>
      <c r="V23" s="475"/>
      <c r="W23" s="473">
        <f t="shared" ref="W23:W38" si="8">+V23*$C23</f>
        <v>0</v>
      </c>
      <c r="X23" s="476"/>
      <c r="Y23" s="475"/>
      <c r="Z23" s="473">
        <f t="shared" ref="Z23:Z38" si="9">+Y23*$C23</f>
        <v>0</v>
      </c>
      <c r="AA23" s="474"/>
      <c r="AB23" s="477"/>
      <c r="AC23" s="473">
        <f t="shared" ref="AC23:AC38" si="10">+AB23*$C23</f>
        <v>0</v>
      </c>
      <c r="AD23" s="474"/>
      <c r="AE23" s="477"/>
      <c r="AF23" s="473">
        <f t="shared" ref="AF23:AF38" si="11">+AE23*$C23</f>
        <v>0</v>
      </c>
      <c r="AG23" s="474"/>
      <c r="AH23" s="477"/>
      <c r="AI23" s="473">
        <f t="shared" ref="AI23:AI38" si="12">+AH23*$C23</f>
        <v>0</v>
      </c>
      <c r="AJ23" s="474"/>
      <c r="AK23" s="477"/>
      <c r="AL23" s="473">
        <f t="shared" ref="AL23:AL38" si="13">+AK23*$C23</f>
        <v>0</v>
      </c>
      <c r="AM23" s="476"/>
      <c r="AN23" s="475"/>
      <c r="AO23" s="473">
        <f t="shared" ref="AO23:AO38" si="14">+AN23*$C23</f>
        <v>0</v>
      </c>
      <c r="AP23" s="474"/>
      <c r="AQ23" s="477"/>
      <c r="AR23" s="473">
        <f t="shared" ref="AR23:AR38" si="15">+AQ23*$C23</f>
        <v>0</v>
      </c>
      <c r="AS23" s="474"/>
      <c r="AT23" s="477"/>
      <c r="AU23" s="473">
        <f t="shared" ref="AU23:AU38" si="16">+AT23*$C23</f>
        <v>0</v>
      </c>
      <c r="AV23" s="476"/>
      <c r="AW23" s="475"/>
      <c r="AX23" s="473">
        <f t="shared" ref="AX23:AX38" si="17">+AW23*$C23</f>
        <v>0</v>
      </c>
      <c r="AY23" s="474"/>
      <c r="AZ23" s="477"/>
      <c r="BA23" s="473">
        <f t="shared" ref="BA23:BA38" si="18">+AZ23*$C23</f>
        <v>0</v>
      </c>
      <c r="BB23" s="478"/>
      <c r="BC23" s="477"/>
      <c r="BD23" s="473">
        <f t="shared" ref="BD23:BD38" si="19">+BC23*$C23</f>
        <v>0</v>
      </c>
      <c r="BE23" s="476"/>
      <c r="BF23" s="475"/>
      <c r="BG23" s="473">
        <f t="shared" ref="BG23:BG38" si="20">+BF23*$C23</f>
        <v>0</v>
      </c>
      <c r="BH23" s="474"/>
      <c r="BI23" s="477"/>
      <c r="BJ23" s="473">
        <f t="shared" ref="BJ23:BJ38" si="21">+BI23*$C23</f>
        <v>0</v>
      </c>
      <c r="BK23" s="478"/>
      <c r="BL23" s="479">
        <f t="shared" si="0"/>
        <v>0</v>
      </c>
      <c r="BM23" s="480">
        <f t="shared" si="1"/>
        <v>0</v>
      </c>
      <c r="BN23" s="481"/>
    </row>
    <row r="24" spans="1:66" s="419" customFormat="1" ht="12.75" x14ac:dyDescent="0.2">
      <c r="A24" s="450" t="s">
        <v>643</v>
      </c>
      <c r="B24" s="438"/>
      <c r="C24" s="2328"/>
      <c r="D24" s="2117"/>
      <c r="E24" s="473">
        <f t="shared" si="2"/>
        <v>0</v>
      </c>
      <c r="F24" s="496" t="s">
        <v>331</v>
      </c>
      <c r="G24" s="477"/>
      <c r="H24" s="473">
        <f t="shared" si="3"/>
        <v>0</v>
      </c>
      <c r="I24" s="476" t="s">
        <v>331</v>
      </c>
      <c r="J24" s="475"/>
      <c r="K24" s="473">
        <f t="shared" si="4"/>
        <v>0</v>
      </c>
      <c r="L24" s="474" t="s">
        <v>331</v>
      </c>
      <c r="M24" s="477"/>
      <c r="N24" s="473">
        <f t="shared" si="5"/>
        <v>0</v>
      </c>
      <c r="O24" s="474" t="s">
        <v>331</v>
      </c>
      <c r="P24" s="475"/>
      <c r="Q24" s="473">
        <f t="shared" si="6"/>
        <v>0</v>
      </c>
      <c r="R24" s="476" t="s">
        <v>331</v>
      </c>
      <c r="S24" s="475"/>
      <c r="T24" s="473">
        <f t="shared" si="7"/>
        <v>0</v>
      </c>
      <c r="U24" s="476" t="s">
        <v>331</v>
      </c>
      <c r="V24" s="475"/>
      <c r="W24" s="473">
        <f t="shared" si="8"/>
        <v>0</v>
      </c>
      <c r="X24" s="476" t="s">
        <v>331</v>
      </c>
      <c r="Y24" s="475"/>
      <c r="Z24" s="473">
        <f t="shared" si="9"/>
        <v>0</v>
      </c>
      <c r="AA24" s="474" t="s">
        <v>331</v>
      </c>
      <c r="AB24" s="477"/>
      <c r="AC24" s="473">
        <f t="shared" si="10"/>
        <v>0</v>
      </c>
      <c r="AD24" s="474" t="s">
        <v>331</v>
      </c>
      <c r="AE24" s="477"/>
      <c r="AF24" s="473">
        <f t="shared" si="11"/>
        <v>0</v>
      </c>
      <c r="AG24" s="474" t="s">
        <v>331</v>
      </c>
      <c r="AH24" s="477"/>
      <c r="AI24" s="473">
        <f t="shared" si="12"/>
        <v>0</v>
      </c>
      <c r="AJ24" s="474" t="s">
        <v>331</v>
      </c>
      <c r="AK24" s="477"/>
      <c r="AL24" s="473">
        <f t="shared" si="13"/>
        <v>0</v>
      </c>
      <c r="AM24" s="476" t="s">
        <v>331</v>
      </c>
      <c r="AN24" s="475"/>
      <c r="AO24" s="473">
        <f t="shared" si="14"/>
        <v>0</v>
      </c>
      <c r="AP24" s="474" t="s">
        <v>331</v>
      </c>
      <c r="AQ24" s="477"/>
      <c r="AR24" s="473">
        <f t="shared" si="15"/>
        <v>0</v>
      </c>
      <c r="AS24" s="474" t="s">
        <v>331</v>
      </c>
      <c r="AT24" s="477"/>
      <c r="AU24" s="473">
        <f t="shared" si="16"/>
        <v>0</v>
      </c>
      <c r="AV24" s="476" t="s">
        <v>331</v>
      </c>
      <c r="AW24" s="475"/>
      <c r="AX24" s="473">
        <f t="shared" si="17"/>
        <v>0</v>
      </c>
      <c r="AY24" s="474" t="s">
        <v>331</v>
      </c>
      <c r="AZ24" s="477"/>
      <c r="BA24" s="473">
        <f t="shared" si="18"/>
        <v>0</v>
      </c>
      <c r="BB24" s="478"/>
      <c r="BC24" s="477"/>
      <c r="BD24" s="473">
        <f t="shared" si="19"/>
        <v>0</v>
      </c>
      <c r="BE24" s="476" t="s">
        <v>331</v>
      </c>
      <c r="BF24" s="475"/>
      <c r="BG24" s="473">
        <f t="shared" si="20"/>
        <v>0</v>
      </c>
      <c r="BH24" s="474" t="s">
        <v>331</v>
      </c>
      <c r="BI24" s="477"/>
      <c r="BJ24" s="473">
        <f t="shared" si="21"/>
        <v>0</v>
      </c>
      <c r="BK24" s="478"/>
      <c r="BL24" s="479">
        <f t="shared" si="0"/>
        <v>0</v>
      </c>
      <c r="BM24" s="480">
        <f t="shared" si="1"/>
        <v>0</v>
      </c>
      <c r="BN24" s="481"/>
    </row>
    <row r="25" spans="1:66" s="419" customFormat="1" ht="25.5" x14ac:dyDescent="0.2">
      <c r="A25" s="450" t="s">
        <v>655</v>
      </c>
      <c r="B25" s="438"/>
      <c r="C25" s="2328"/>
      <c r="D25" s="2117"/>
      <c r="E25" s="473">
        <f t="shared" si="2"/>
        <v>0</v>
      </c>
      <c r="F25" s="496" t="s">
        <v>331</v>
      </c>
      <c r="G25" s="477"/>
      <c r="H25" s="473">
        <f t="shared" si="3"/>
        <v>0</v>
      </c>
      <c r="I25" s="476" t="s">
        <v>331</v>
      </c>
      <c r="J25" s="475"/>
      <c r="K25" s="473">
        <f t="shared" si="4"/>
        <v>0</v>
      </c>
      <c r="L25" s="474" t="s">
        <v>331</v>
      </c>
      <c r="M25" s="477"/>
      <c r="N25" s="473">
        <f t="shared" si="5"/>
        <v>0</v>
      </c>
      <c r="O25" s="474" t="s">
        <v>331</v>
      </c>
      <c r="P25" s="475"/>
      <c r="Q25" s="473">
        <f t="shared" si="6"/>
        <v>0</v>
      </c>
      <c r="R25" s="476" t="s">
        <v>331</v>
      </c>
      <c r="S25" s="475"/>
      <c r="T25" s="473">
        <f t="shared" si="7"/>
        <v>0</v>
      </c>
      <c r="U25" s="476" t="s">
        <v>331</v>
      </c>
      <c r="V25" s="475"/>
      <c r="W25" s="473">
        <f t="shared" si="8"/>
        <v>0</v>
      </c>
      <c r="X25" s="476" t="s">
        <v>331</v>
      </c>
      <c r="Y25" s="475"/>
      <c r="Z25" s="473">
        <f t="shared" si="9"/>
        <v>0</v>
      </c>
      <c r="AA25" s="474" t="s">
        <v>331</v>
      </c>
      <c r="AB25" s="477"/>
      <c r="AC25" s="473">
        <f t="shared" si="10"/>
        <v>0</v>
      </c>
      <c r="AD25" s="474" t="s">
        <v>331</v>
      </c>
      <c r="AE25" s="477"/>
      <c r="AF25" s="473">
        <f t="shared" si="11"/>
        <v>0</v>
      </c>
      <c r="AG25" s="474" t="s">
        <v>331</v>
      </c>
      <c r="AH25" s="477"/>
      <c r="AI25" s="473">
        <f t="shared" si="12"/>
        <v>0</v>
      </c>
      <c r="AJ25" s="474" t="s">
        <v>331</v>
      </c>
      <c r="AK25" s="477"/>
      <c r="AL25" s="473">
        <f t="shared" si="13"/>
        <v>0</v>
      </c>
      <c r="AM25" s="476" t="s">
        <v>331</v>
      </c>
      <c r="AN25" s="475"/>
      <c r="AO25" s="473">
        <f t="shared" si="14"/>
        <v>0</v>
      </c>
      <c r="AP25" s="474" t="s">
        <v>331</v>
      </c>
      <c r="AQ25" s="477"/>
      <c r="AR25" s="473">
        <f t="shared" si="15"/>
        <v>0</v>
      </c>
      <c r="AS25" s="474" t="s">
        <v>331</v>
      </c>
      <c r="AT25" s="477"/>
      <c r="AU25" s="473">
        <f t="shared" si="16"/>
        <v>0</v>
      </c>
      <c r="AV25" s="476" t="s">
        <v>331</v>
      </c>
      <c r="AW25" s="475"/>
      <c r="AX25" s="473">
        <f t="shared" si="17"/>
        <v>0</v>
      </c>
      <c r="AY25" s="474" t="s">
        <v>331</v>
      </c>
      <c r="AZ25" s="477"/>
      <c r="BA25" s="473">
        <f t="shared" si="18"/>
        <v>0</v>
      </c>
      <c r="BB25" s="478"/>
      <c r="BC25" s="477"/>
      <c r="BD25" s="473">
        <f t="shared" si="19"/>
        <v>0</v>
      </c>
      <c r="BE25" s="476" t="s">
        <v>331</v>
      </c>
      <c r="BF25" s="475"/>
      <c r="BG25" s="473">
        <f t="shared" si="20"/>
        <v>0</v>
      </c>
      <c r="BH25" s="474" t="s">
        <v>331</v>
      </c>
      <c r="BI25" s="477"/>
      <c r="BJ25" s="473">
        <f t="shared" si="21"/>
        <v>0</v>
      </c>
      <c r="BK25" s="478"/>
      <c r="BL25" s="479">
        <f t="shared" si="0"/>
        <v>0</v>
      </c>
      <c r="BM25" s="480">
        <f t="shared" si="1"/>
        <v>0</v>
      </c>
      <c r="BN25" s="481"/>
    </row>
    <row r="26" spans="1:66" s="419" customFormat="1" ht="12.75" x14ac:dyDescent="0.2">
      <c r="A26" s="450" t="s">
        <v>854</v>
      </c>
      <c r="B26" s="438"/>
      <c r="C26" s="2328"/>
      <c r="D26" s="2117"/>
      <c r="E26" s="473">
        <f t="shared" si="2"/>
        <v>0</v>
      </c>
      <c r="F26" s="496" t="s">
        <v>331</v>
      </c>
      <c r="G26" s="477"/>
      <c r="H26" s="473">
        <f t="shared" si="3"/>
        <v>0</v>
      </c>
      <c r="I26" s="476" t="s">
        <v>331</v>
      </c>
      <c r="J26" s="475"/>
      <c r="K26" s="473">
        <f t="shared" si="4"/>
        <v>0</v>
      </c>
      <c r="L26" s="474" t="s">
        <v>331</v>
      </c>
      <c r="M26" s="477"/>
      <c r="N26" s="473">
        <f t="shared" si="5"/>
        <v>0</v>
      </c>
      <c r="O26" s="474" t="s">
        <v>331</v>
      </c>
      <c r="P26" s="475"/>
      <c r="Q26" s="473">
        <f t="shared" si="6"/>
        <v>0</v>
      </c>
      <c r="R26" s="476" t="s">
        <v>331</v>
      </c>
      <c r="S26" s="475"/>
      <c r="T26" s="473">
        <f t="shared" si="7"/>
        <v>0</v>
      </c>
      <c r="U26" s="476" t="s">
        <v>331</v>
      </c>
      <c r="V26" s="475"/>
      <c r="W26" s="473">
        <f t="shared" si="8"/>
        <v>0</v>
      </c>
      <c r="X26" s="476" t="s">
        <v>331</v>
      </c>
      <c r="Y26" s="475"/>
      <c r="Z26" s="473">
        <f t="shared" si="9"/>
        <v>0</v>
      </c>
      <c r="AA26" s="474" t="s">
        <v>331</v>
      </c>
      <c r="AB26" s="477"/>
      <c r="AC26" s="473">
        <f t="shared" si="10"/>
        <v>0</v>
      </c>
      <c r="AD26" s="474" t="s">
        <v>331</v>
      </c>
      <c r="AE26" s="477"/>
      <c r="AF26" s="473">
        <f t="shared" si="11"/>
        <v>0</v>
      </c>
      <c r="AG26" s="474" t="s">
        <v>331</v>
      </c>
      <c r="AH26" s="477"/>
      <c r="AI26" s="473">
        <f t="shared" si="12"/>
        <v>0</v>
      </c>
      <c r="AJ26" s="474" t="s">
        <v>331</v>
      </c>
      <c r="AK26" s="477"/>
      <c r="AL26" s="473">
        <f t="shared" si="13"/>
        <v>0</v>
      </c>
      <c r="AM26" s="476" t="s">
        <v>331</v>
      </c>
      <c r="AN26" s="475"/>
      <c r="AO26" s="473">
        <f t="shared" si="14"/>
        <v>0</v>
      </c>
      <c r="AP26" s="474" t="s">
        <v>331</v>
      </c>
      <c r="AQ26" s="477"/>
      <c r="AR26" s="473">
        <f t="shared" si="15"/>
        <v>0</v>
      </c>
      <c r="AS26" s="474" t="s">
        <v>331</v>
      </c>
      <c r="AT26" s="477"/>
      <c r="AU26" s="473">
        <f t="shared" si="16"/>
        <v>0</v>
      </c>
      <c r="AV26" s="476" t="s">
        <v>331</v>
      </c>
      <c r="AW26" s="475"/>
      <c r="AX26" s="473">
        <f t="shared" si="17"/>
        <v>0</v>
      </c>
      <c r="AY26" s="474" t="s">
        <v>331</v>
      </c>
      <c r="AZ26" s="477"/>
      <c r="BA26" s="473">
        <f t="shared" si="18"/>
        <v>0</v>
      </c>
      <c r="BB26" s="478"/>
      <c r="BC26" s="477"/>
      <c r="BD26" s="473">
        <f t="shared" si="19"/>
        <v>0</v>
      </c>
      <c r="BE26" s="476" t="s">
        <v>331</v>
      </c>
      <c r="BF26" s="475"/>
      <c r="BG26" s="473">
        <f t="shared" si="20"/>
        <v>0</v>
      </c>
      <c r="BH26" s="474" t="s">
        <v>331</v>
      </c>
      <c r="BI26" s="477"/>
      <c r="BJ26" s="473">
        <f t="shared" si="21"/>
        <v>0</v>
      </c>
      <c r="BK26" s="478"/>
      <c r="BL26" s="479">
        <f t="shared" si="0"/>
        <v>0</v>
      </c>
      <c r="BM26" s="480">
        <f t="shared" si="1"/>
        <v>0</v>
      </c>
      <c r="BN26" s="481"/>
    </row>
    <row r="27" spans="1:66" s="419" customFormat="1" ht="25.5" x14ac:dyDescent="0.2">
      <c r="A27" s="450" t="s">
        <v>656</v>
      </c>
      <c r="B27" s="438"/>
      <c r="C27" s="2328"/>
      <c r="D27" s="2117"/>
      <c r="E27" s="473">
        <f t="shared" si="2"/>
        <v>0</v>
      </c>
      <c r="F27" s="496" t="s">
        <v>331</v>
      </c>
      <c r="G27" s="477"/>
      <c r="H27" s="473">
        <f t="shared" si="3"/>
        <v>0</v>
      </c>
      <c r="I27" s="476" t="s">
        <v>331</v>
      </c>
      <c r="J27" s="475"/>
      <c r="K27" s="473">
        <f t="shared" si="4"/>
        <v>0</v>
      </c>
      <c r="L27" s="474" t="s">
        <v>331</v>
      </c>
      <c r="M27" s="477"/>
      <c r="N27" s="473">
        <f t="shared" si="5"/>
        <v>0</v>
      </c>
      <c r="O27" s="474" t="s">
        <v>331</v>
      </c>
      <c r="P27" s="475"/>
      <c r="Q27" s="473">
        <f t="shared" si="6"/>
        <v>0</v>
      </c>
      <c r="R27" s="476" t="s">
        <v>331</v>
      </c>
      <c r="S27" s="475"/>
      <c r="T27" s="473">
        <f t="shared" si="7"/>
        <v>0</v>
      </c>
      <c r="U27" s="476" t="s">
        <v>331</v>
      </c>
      <c r="V27" s="475"/>
      <c r="W27" s="473">
        <f t="shared" si="8"/>
        <v>0</v>
      </c>
      <c r="X27" s="476" t="s">
        <v>331</v>
      </c>
      <c r="Y27" s="475"/>
      <c r="Z27" s="473">
        <f t="shared" si="9"/>
        <v>0</v>
      </c>
      <c r="AA27" s="474" t="s">
        <v>331</v>
      </c>
      <c r="AB27" s="477"/>
      <c r="AC27" s="473">
        <f t="shared" si="10"/>
        <v>0</v>
      </c>
      <c r="AD27" s="474" t="s">
        <v>331</v>
      </c>
      <c r="AE27" s="477"/>
      <c r="AF27" s="473">
        <f t="shared" si="11"/>
        <v>0</v>
      </c>
      <c r="AG27" s="474" t="s">
        <v>331</v>
      </c>
      <c r="AH27" s="477"/>
      <c r="AI27" s="473">
        <f t="shared" si="12"/>
        <v>0</v>
      </c>
      <c r="AJ27" s="474" t="s">
        <v>331</v>
      </c>
      <c r="AK27" s="477"/>
      <c r="AL27" s="473">
        <f t="shared" si="13"/>
        <v>0</v>
      </c>
      <c r="AM27" s="476" t="s">
        <v>331</v>
      </c>
      <c r="AN27" s="475"/>
      <c r="AO27" s="473">
        <f t="shared" si="14"/>
        <v>0</v>
      </c>
      <c r="AP27" s="474" t="s">
        <v>331</v>
      </c>
      <c r="AQ27" s="477"/>
      <c r="AR27" s="473">
        <f t="shared" si="15"/>
        <v>0</v>
      </c>
      <c r="AS27" s="474" t="s">
        <v>331</v>
      </c>
      <c r="AT27" s="477"/>
      <c r="AU27" s="473">
        <f t="shared" si="16"/>
        <v>0</v>
      </c>
      <c r="AV27" s="476" t="s">
        <v>331</v>
      </c>
      <c r="AW27" s="475"/>
      <c r="AX27" s="473">
        <f t="shared" si="17"/>
        <v>0</v>
      </c>
      <c r="AY27" s="474" t="s">
        <v>331</v>
      </c>
      <c r="AZ27" s="477"/>
      <c r="BA27" s="473">
        <f t="shared" si="18"/>
        <v>0</v>
      </c>
      <c r="BB27" s="478"/>
      <c r="BC27" s="477"/>
      <c r="BD27" s="473">
        <f t="shared" si="19"/>
        <v>0</v>
      </c>
      <c r="BE27" s="476" t="s">
        <v>331</v>
      </c>
      <c r="BF27" s="475"/>
      <c r="BG27" s="473">
        <f t="shared" si="20"/>
        <v>0</v>
      </c>
      <c r="BH27" s="474" t="s">
        <v>331</v>
      </c>
      <c r="BI27" s="477"/>
      <c r="BJ27" s="473">
        <f t="shared" si="21"/>
        <v>0</v>
      </c>
      <c r="BK27" s="478"/>
      <c r="BL27" s="479">
        <f t="shared" si="0"/>
        <v>0</v>
      </c>
      <c r="BM27" s="480">
        <f t="shared" si="1"/>
        <v>0</v>
      </c>
      <c r="BN27" s="481"/>
    </row>
    <row r="28" spans="1:66" s="419" customFormat="1" ht="12.75" x14ac:dyDescent="0.2">
      <c r="A28" s="2118" t="s">
        <v>611</v>
      </c>
      <c r="B28" s="438"/>
      <c r="C28" s="2328">
        <f>+'[6]Weighting Factors'!$M$94</f>
        <v>1</v>
      </c>
      <c r="D28" s="2117">
        <f>+'[5]Meter Types'!$H$19</f>
        <v>8152</v>
      </c>
      <c r="E28" s="473">
        <f t="shared" si="2"/>
        <v>8152</v>
      </c>
      <c r="F28" s="496" t="s">
        <v>331</v>
      </c>
      <c r="G28" s="2119">
        <f>+'[5]Meter Types'!$I$19</f>
        <v>1338</v>
      </c>
      <c r="H28" s="473">
        <f t="shared" si="3"/>
        <v>1338</v>
      </c>
      <c r="I28" s="476" t="s">
        <v>331</v>
      </c>
      <c r="J28" s="2120"/>
      <c r="K28" s="473">
        <f t="shared" si="4"/>
        <v>0</v>
      </c>
      <c r="L28" s="474" t="s">
        <v>331</v>
      </c>
      <c r="M28" s="2119"/>
      <c r="N28" s="473">
        <f t="shared" si="5"/>
        <v>0</v>
      </c>
      <c r="O28" s="474" t="s">
        <v>331</v>
      </c>
      <c r="P28" s="2120"/>
      <c r="Q28" s="473">
        <f t="shared" si="6"/>
        <v>0</v>
      </c>
      <c r="R28" s="476" t="s">
        <v>331</v>
      </c>
      <c r="S28" s="2120"/>
      <c r="T28" s="473">
        <f t="shared" si="7"/>
        <v>0</v>
      </c>
      <c r="U28" s="476" t="s">
        <v>331</v>
      </c>
      <c r="V28" s="2120"/>
      <c r="W28" s="473">
        <f t="shared" si="8"/>
        <v>0</v>
      </c>
      <c r="X28" s="476" t="s">
        <v>331</v>
      </c>
      <c r="Y28" s="2120"/>
      <c r="Z28" s="473">
        <f t="shared" si="9"/>
        <v>0</v>
      </c>
      <c r="AA28" s="474" t="s">
        <v>331</v>
      </c>
      <c r="AB28" s="2119"/>
      <c r="AC28" s="473">
        <f t="shared" si="10"/>
        <v>0</v>
      </c>
      <c r="AD28" s="474" t="s">
        <v>331</v>
      </c>
      <c r="AE28" s="2119"/>
      <c r="AF28" s="473">
        <f t="shared" si="11"/>
        <v>0</v>
      </c>
      <c r="AG28" s="474" t="s">
        <v>331</v>
      </c>
      <c r="AH28" s="2119"/>
      <c r="AI28" s="473">
        <f t="shared" si="12"/>
        <v>0</v>
      </c>
      <c r="AJ28" s="474" t="s">
        <v>331</v>
      </c>
      <c r="AK28" s="2119"/>
      <c r="AL28" s="473">
        <f t="shared" si="13"/>
        <v>0</v>
      </c>
      <c r="AM28" s="476" t="s">
        <v>331</v>
      </c>
      <c r="AN28" s="2120"/>
      <c r="AO28" s="473">
        <f t="shared" si="14"/>
        <v>0</v>
      </c>
      <c r="AP28" s="474" t="s">
        <v>331</v>
      </c>
      <c r="AQ28" s="2119"/>
      <c r="AR28" s="473">
        <f t="shared" si="15"/>
        <v>0</v>
      </c>
      <c r="AS28" s="474" t="s">
        <v>331</v>
      </c>
      <c r="AT28" s="2119"/>
      <c r="AU28" s="473">
        <f t="shared" si="16"/>
        <v>0</v>
      </c>
      <c r="AV28" s="476" t="s">
        <v>331</v>
      </c>
      <c r="AW28" s="2120"/>
      <c r="AX28" s="473">
        <f t="shared" si="17"/>
        <v>0</v>
      </c>
      <c r="AY28" s="474" t="s">
        <v>331</v>
      </c>
      <c r="AZ28" s="2119"/>
      <c r="BA28" s="473">
        <f t="shared" si="18"/>
        <v>0</v>
      </c>
      <c r="BB28" s="478"/>
      <c r="BC28" s="2119"/>
      <c r="BD28" s="473">
        <f t="shared" si="19"/>
        <v>0</v>
      </c>
      <c r="BE28" s="476" t="s">
        <v>331</v>
      </c>
      <c r="BF28" s="2120"/>
      <c r="BG28" s="473">
        <f t="shared" si="20"/>
        <v>0</v>
      </c>
      <c r="BH28" s="474" t="s">
        <v>331</v>
      </c>
      <c r="BI28" s="2119"/>
      <c r="BJ28" s="473">
        <f t="shared" si="21"/>
        <v>0</v>
      </c>
      <c r="BK28" s="478"/>
      <c r="BL28" s="479">
        <f t="shared" si="0"/>
        <v>9490</v>
      </c>
      <c r="BM28" s="480">
        <f t="shared" si="1"/>
        <v>9490</v>
      </c>
      <c r="BN28" s="481"/>
    </row>
    <row r="29" spans="1:66" s="419" customFormat="1" ht="12.75" x14ac:dyDescent="0.2">
      <c r="A29" s="2118" t="s">
        <v>612</v>
      </c>
      <c r="B29" s="438"/>
      <c r="C29" s="2328"/>
      <c r="D29" s="2117"/>
      <c r="E29" s="473">
        <f t="shared" si="2"/>
        <v>0</v>
      </c>
      <c r="F29" s="496" t="s">
        <v>331</v>
      </c>
      <c r="G29" s="2119"/>
      <c r="H29" s="473">
        <f t="shared" si="3"/>
        <v>0</v>
      </c>
      <c r="I29" s="476" t="s">
        <v>331</v>
      </c>
      <c r="J29" s="2120"/>
      <c r="K29" s="473">
        <f t="shared" si="4"/>
        <v>0</v>
      </c>
      <c r="L29" s="474" t="s">
        <v>331</v>
      </c>
      <c r="M29" s="2119"/>
      <c r="N29" s="473">
        <f t="shared" si="5"/>
        <v>0</v>
      </c>
      <c r="O29" s="474" t="s">
        <v>331</v>
      </c>
      <c r="P29" s="2120"/>
      <c r="Q29" s="473">
        <f t="shared" si="6"/>
        <v>0</v>
      </c>
      <c r="R29" s="476" t="s">
        <v>331</v>
      </c>
      <c r="S29" s="2120"/>
      <c r="T29" s="473">
        <f t="shared" si="7"/>
        <v>0</v>
      </c>
      <c r="U29" s="476" t="s">
        <v>331</v>
      </c>
      <c r="V29" s="2120"/>
      <c r="W29" s="473">
        <f t="shared" si="8"/>
        <v>0</v>
      </c>
      <c r="X29" s="476" t="s">
        <v>331</v>
      </c>
      <c r="Y29" s="2120"/>
      <c r="Z29" s="473">
        <f t="shared" si="9"/>
        <v>0</v>
      </c>
      <c r="AA29" s="474" t="s">
        <v>331</v>
      </c>
      <c r="AB29" s="2119"/>
      <c r="AC29" s="473">
        <f t="shared" si="10"/>
        <v>0</v>
      </c>
      <c r="AD29" s="474" t="s">
        <v>331</v>
      </c>
      <c r="AE29" s="2119"/>
      <c r="AF29" s="473">
        <f t="shared" si="11"/>
        <v>0</v>
      </c>
      <c r="AG29" s="474" t="s">
        <v>331</v>
      </c>
      <c r="AH29" s="2119"/>
      <c r="AI29" s="473">
        <f t="shared" si="12"/>
        <v>0</v>
      </c>
      <c r="AJ29" s="474" t="s">
        <v>331</v>
      </c>
      <c r="AK29" s="2119"/>
      <c r="AL29" s="473">
        <f t="shared" si="13"/>
        <v>0</v>
      </c>
      <c r="AM29" s="476" t="s">
        <v>331</v>
      </c>
      <c r="AN29" s="2120"/>
      <c r="AO29" s="473">
        <f t="shared" si="14"/>
        <v>0</v>
      </c>
      <c r="AP29" s="474" t="s">
        <v>331</v>
      </c>
      <c r="AQ29" s="2119"/>
      <c r="AR29" s="473">
        <f t="shared" si="15"/>
        <v>0</v>
      </c>
      <c r="AS29" s="474" t="s">
        <v>331</v>
      </c>
      <c r="AT29" s="2119"/>
      <c r="AU29" s="473">
        <f t="shared" si="16"/>
        <v>0</v>
      </c>
      <c r="AV29" s="476" t="s">
        <v>331</v>
      </c>
      <c r="AW29" s="2120"/>
      <c r="AX29" s="473">
        <f t="shared" si="17"/>
        <v>0</v>
      </c>
      <c r="AY29" s="474" t="s">
        <v>331</v>
      </c>
      <c r="AZ29" s="2119"/>
      <c r="BA29" s="473">
        <f t="shared" si="18"/>
        <v>0</v>
      </c>
      <c r="BB29" s="478"/>
      <c r="BC29" s="2119"/>
      <c r="BD29" s="473">
        <f t="shared" si="19"/>
        <v>0</v>
      </c>
      <c r="BE29" s="476" t="s">
        <v>331</v>
      </c>
      <c r="BF29" s="2120"/>
      <c r="BG29" s="473">
        <f t="shared" si="20"/>
        <v>0</v>
      </c>
      <c r="BH29" s="474" t="s">
        <v>331</v>
      </c>
      <c r="BI29" s="2119"/>
      <c r="BJ29" s="473">
        <f t="shared" si="21"/>
        <v>0</v>
      </c>
      <c r="BK29" s="478"/>
      <c r="BL29" s="479">
        <f t="shared" si="0"/>
        <v>0</v>
      </c>
      <c r="BM29" s="480">
        <f t="shared" si="1"/>
        <v>0</v>
      </c>
      <c r="BN29" s="481"/>
    </row>
    <row r="30" spans="1:66" s="419" customFormat="1" ht="12.75" x14ac:dyDescent="0.2">
      <c r="A30" s="450" t="s">
        <v>645</v>
      </c>
      <c r="B30" s="438"/>
      <c r="C30" s="2328"/>
      <c r="D30" s="497"/>
      <c r="E30" s="473">
        <f t="shared" si="2"/>
        <v>0</v>
      </c>
      <c r="F30" s="496" t="s">
        <v>331</v>
      </c>
      <c r="G30" s="2119"/>
      <c r="H30" s="473">
        <f t="shared" si="3"/>
        <v>0</v>
      </c>
      <c r="I30" s="476" t="s">
        <v>331</v>
      </c>
      <c r="J30" s="2120"/>
      <c r="K30" s="473">
        <f t="shared" si="4"/>
        <v>0</v>
      </c>
      <c r="L30" s="474" t="s">
        <v>331</v>
      </c>
      <c r="M30" s="2119"/>
      <c r="N30" s="473">
        <f t="shared" si="5"/>
        <v>0</v>
      </c>
      <c r="O30" s="474" t="s">
        <v>331</v>
      </c>
      <c r="P30" s="2120"/>
      <c r="Q30" s="473">
        <f t="shared" si="6"/>
        <v>0</v>
      </c>
      <c r="R30" s="476" t="s">
        <v>331</v>
      </c>
      <c r="S30" s="2120"/>
      <c r="T30" s="473">
        <f t="shared" si="7"/>
        <v>0</v>
      </c>
      <c r="U30" s="476" t="s">
        <v>331</v>
      </c>
      <c r="V30" s="2120"/>
      <c r="W30" s="473">
        <f t="shared" si="8"/>
        <v>0</v>
      </c>
      <c r="X30" s="476" t="s">
        <v>331</v>
      </c>
      <c r="Y30" s="2120"/>
      <c r="Z30" s="473">
        <f t="shared" si="9"/>
        <v>0</v>
      </c>
      <c r="AA30" s="474" t="s">
        <v>331</v>
      </c>
      <c r="AB30" s="2119"/>
      <c r="AC30" s="473">
        <f t="shared" si="10"/>
        <v>0</v>
      </c>
      <c r="AD30" s="474" t="s">
        <v>331</v>
      </c>
      <c r="AE30" s="2119"/>
      <c r="AF30" s="473">
        <f t="shared" si="11"/>
        <v>0</v>
      </c>
      <c r="AG30" s="474" t="s">
        <v>331</v>
      </c>
      <c r="AH30" s="2119"/>
      <c r="AI30" s="473">
        <f t="shared" si="12"/>
        <v>0</v>
      </c>
      <c r="AJ30" s="474" t="s">
        <v>331</v>
      </c>
      <c r="AK30" s="2119"/>
      <c r="AL30" s="473">
        <f t="shared" si="13"/>
        <v>0</v>
      </c>
      <c r="AM30" s="476" t="s">
        <v>331</v>
      </c>
      <c r="AN30" s="2120"/>
      <c r="AO30" s="473">
        <f t="shared" si="14"/>
        <v>0</v>
      </c>
      <c r="AP30" s="474" t="s">
        <v>331</v>
      </c>
      <c r="AQ30" s="2119"/>
      <c r="AR30" s="473">
        <f t="shared" si="15"/>
        <v>0</v>
      </c>
      <c r="AS30" s="474" t="s">
        <v>331</v>
      </c>
      <c r="AT30" s="2119"/>
      <c r="AU30" s="473">
        <f t="shared" si="16"/>
        <v>0</v>
      </c>
      <c r="AV30" s="476" t="s">
        <v>331</v>
      </c>
      <c r="AW30" s="2120"/>
      <c r="AX30" s="473">
        <f t="shared" si="17"/>
        <v>0</v>
      </c>
      <c r="AY30" s="474" t="s">
        <v>331</v>
      </c>
      <c r="AZ30" s="2119"/>
      <c r="BA30" s="473">
        <f t="shared" si="18"/>
        <v>0</v>
      </c>
      <c r="BB30" s="478"/>
      <c r="BC30" s="2119"/>
      <c r="BD30" s="473">
        <f t="shared" si="19"/>
        <v>0</v>
      </c>
      <c r="BE30" s="476" t="s">
        <v>331</v>
      </c>
      <c r="BF30" s="2120"/>
      <c r="BG30" s="473">
        <f t="shared" si="20"/>
        <v>0</v>
      </c>
      <c r="BH30" s="474" t="s">
        <v>331</v>
      </c>
      <c r="BI30" s="2119"/>
      <c r="BJ30" s="473">
        <f t="shared" si="21"/>
        <v>0</v>
      </c>
      <c r="BK30" s="478"/>
      <c r="BL30" s="479">
        <f t="shared" si="0"/>
        <v>0</v>
      </c>
      <c r="BM30" s="480">
        <f t="shared" si="1"/>
        <v>0</v>
      </c>
      <c r="BN30" s="481"/>
    </row>
    <row r="31" spans="1:66" s="419" customFormat="1" ht="25.5" x14ac:dyDescent="0.2">
      <c r="A31" s="450" t="s">
        <v>657</v>
      </c>
      <c r="B31" s="438"/>
      <c r="C31" s="2328"/>
      <c r="D31" s="497"/>
      <c r="E31" s="473">
        <f t="shared" si="2"/>
        <v>0</v>
      </c>
      <c r="F31" s="496" t="s">
        <v>331</v>
      </c>
      <c r="G31" s="2119"/>
      <c r="H31" s="473">
        <f t="shared" si="3"/>
        <v>0</v>
      </c>
      <c r="I31" s="476" t="s">
        <v>331</v>
      </c>
      <c r="J31" s="2120"/>
      <c r="K31" s="473">
        <f t="shared" si="4"/>
        <v>0</v>
      </c>
      <c r="L31" s="474" t="s">
        <v>331</v>
      </c>
      <c r="M31" s="2119"/>
      <c r="N31" s="473">
        <f t="shared" si="5"/>
        <v>0</v>
      </c>
      <c r="O31" s="474" t="s">
        <v>331</v>
      </c>
      <c r="P31" s="2120"/>
      <c r="Q31" s="473">
        <f t="shared" si="6"/>
        <v>0</v>
      </c>
      <c r="R31" s="476" t="s">
        <v>331</v>
      </c>
      <c r="S31" s="2120"/>
      <c r="T31" s="473">
        <f t="shared" si="7"/>
        <v>0</v>
      </c>
      <c r="U31" s="476" t="s">
        <v>331</v>
      </c>
      <c r="V31" s="2120"/>
      <c r="W31" s="473">
        <f t="shared" si="8"/>
        <v>0</v>
      </c>
      <c r="X31" s="476" t="s">
        <v>331</v>
      </c>
      <c r="Y31" s="2120"/>
      <c r="Z31" s="473">
        <f t="shared" si="9"/>
        <v>0</v>
      </c>
      <c r="AA31" s="474" t="s">
        <v>331</v>
      </c>
      <c r="AB31" s="2119"/>
      <c r="AC31" s="473">
        <f t="shared" si="10"/>
        <v>0</v>
      </c>
      <c r="AD31" s="474" t="s">
        <v>331</v>
      </c>
      <c r="AE31" s="2119"/>
      <c r="AF31" s="473">
        <f t="shared" si="11"/>
        <v>0</v>
      </c>
      <c r="AG31" s="474" t="s">
        <v>331</v>
      </c>
      <c r="AH31" s="2119"/>
      <c r="AI31" s="473">
        <f t="shared" si="12"/>
        <v>0</v>
      </c>
      <c r="AJ31" s="474" t="s">
        <v>331</v>
      </c>
      <c r="AK31" s="2119"/>
      <c r="AL31" s="473">
        <f t="shared" si="13"/>
        <v>0</v>
      </c>
      <c r="AM31" s="476" t="s">
        <v>331</v>
      </c>
      <c r="AN31" s="2120"/>
      <c r="AO31" s="473">
        <f t="shared" si="14"/>
        <v>0</v>
      </c>
      <c r="AP31" s="474" t="s">
        <v>331</v>
      </c>
      <c r="AQ31" s="2119"/>
      <c r="AR31" s="473">
        <f t="shared" si="15"/>
        <v>0</v>
      </c>
      <c r="AS31" s="474" t="s">
        <v>331</v>
      </c>
      <c r="AT31" s="2119"/>
      <c r="AU31" s="473">
        <f t="shared" si="16"/>
        <v>0</v>
      </c>
      <c r="AV31" s="476" t="s">
        <v>331</v>
      </c>
      <c r="AW31" s="2120"/>
      <c r="AX31" s="473">
        <f t="shared" si="17"/>
        <v>0</v>
      </c>
      <c r="AY31" s="474" t="s">
        <v>331</v>
      </c>
      <c r="AZ31" s="2119"/>
      <c r="BA31" s="473">
        <f t="shared" si="18"/>
        <v>0</v>
      </c>
      <c r="BB31" s="478"/>
      <c r="BC31" s="2119"/>
      <c r="BD31" s="473">
        <f t="shared" si="19"/>
        <v>0</v>
      </c>
      <c r="BE31" s="476" t="s">
        <v>331</v>
      </c>
      <c r="BF31" s="2120"/>
      <c r="BG31" s="473">
        <f t="shared" si="20"/>
        <v>0</v>
      </c>
      <c r="BH31" s="474" t="s">
        <v>331</v>
      </c>
      <c r="BI31" s="2119"/>
      <c r="BJ31" s="473">
        <f t="shared" si="21"/>
        <v>0</v>
      </c>
      <c r="BK31" s="478"/>
      <c r="BL31" s="479">
        <f t="shared" si="0"/>
        <v>0</v>
      </c>
      <c r="BM31" s="480">
        <f t="shared" si="1"/>
        <v>0</v>
      </c>
      <c r="BN31" s="481"/>
    </row>
    <row r="32" spans="1:66" s="419" customFormat="1" ht="25.5" x14ac:dyDescent="0.2">
      <c r="A32" s="450" t="s">
        <v>1068</v>
      </c>
      <c r="B32" s="438"/>
      <c r="C32" s="2328"/>
      <c r="D32" s="497"/>
      <c r="E32" s="473">
        <f t="shared" si="2"/>
        <v>0</v>
      </c>
      <c r="F32" s="496" t="s">
        <v>331</v>
      </c>
      <c r="G32" s="2119"/>
      <c r="H32" s="473">
        <f t="shared" si="3"/>
        <v>0</v>
      </c>
      <c r="I32" s="476" t="s">
        <v>331</v>
      </c>
      <c r="J32" s="2120"/>
      <c r="K32" s="473">
        <f t="shared" si="4"/>
        <v>0</v>
      </c>
      <c r="L32" s="474" t="s">
        <v>331</v>
      </c>
      <c r="M32" s="2119"/>
      <c r="N32" s="473">
        <f t="shared" si="5"/>
        <v>0</v>
      </c>
      <c r="O32" s="474" t="s">
        <v>331</v>
      </c>
      <c r="P32" s="2120"/>
      <c r="Q32" s="473">
        <f t="shared" si="6"/>
        <v>0</v>
      </c>
      <c r="R32" s="476" t="s">
        <v>331</v>
      </c>
      <c r="S32" s="2120"/>
      <c r="T32" s="473">
        <f t="shared" si="7"/>
        <v>0</v>
      </c>
      <c r="U32" s="476" t="s">
        <v>331</v>
      </c>
      <c r="V32" s="2120"/>
      <c r="W32" s="473">
        <f t="shared" si="8"/>
        <v>0</v>
      </c>
      <c r="X32" s="476" t="s">
        <v>331</v>
      </c>
      <c r="Y32" s="2120"/>
      <c r="Z32" s="473">
        <f t="shared" si="9"/>
        <v>0</v>
      </c>
      <c r="AA32" s="474" t="s">
        <v>331</v>
      </c>
      <c r="AB32" s="2119"/>
      <c r="AC32" s="473">
        <f t="shared" si="10"/>
        <v>0</v>
      </c>
      <c r="AD32" s="474" t="s">
        <v>331</v>
      </c>
      <c r="AE32" s="2119"/>
      <c r="AF32" s="473">
        <f t="shared" si="11"/>
        <v>0</v>
      </c>
      <c r="AG32" s="474" t="s">
        <v>331</v>
      </c>
      <c r="AH32" s="2119"/>
      <c r="AI32" s="473">
        <f t="shared" si="12"/>
        <v>0</v>
      </c>
      <c r="AJ32" s="474" t="s">
        <v>331</v>
      </c>
      <c r="AK32" s="2119"/>
      <c r="AL32" s="473">
        <f t="shared" si="13"/>
        <v>0</v>
      </c>
      <c r="AM32" s="476" t="s">
        <v>331</v>
      </c>
      <c r="AN32" s="2120"/>
      <c r="AO32" s="473">
        <f t="shared" si="14"/>
        <v>0</v>
      </c>
      <c r="AP32" s="474" t="s">
        <v>331</v>
      </c>
      <c r="AQ32" s="2119"/>
      <c r="AR32" s="473">
        <f t="shared" si="15"/>
        <v>0</v>
      </c>
      <c r="AS32" s="474" t="s">
        <v>331</v>
      </c>
      <c r="AT32" s="2119"/>
      <c r="AU32" s="473">
        <f t="shared" si="16"/>
        <v>0</v>
      </c>
      <c r="AV32" s="476" t="s">
        <v>331</v>
      </c>
      <c r="AW32" s="2120"/>
      <c r="AX32" s="473">
        <f t="shared" si="17"/>
        <v>0</v>
      </c>
      <c r="AY32" s="474" t="s">
        <v>331</v>
      </c>
      <c r="AZ32" s="2119"/>
      <c r="BA32" s="473">
        <f t="shared" si="18"/>
        <v>0</v>
      </c>
      <c r="BB32" s="478"/>
      <c r="BC32" s="2119"/>
      <c r="BD32" s="473">
        <f t="shared" si="19"/>
        <v>0</v>
      </c>
      <c r="BE32" s="476" t="s">
        <v>331</v>
      </c>
      <c r="BF32" s="2120"/>
      <c r="BG32" s="473">
        <f t="shared" si="20"/>
        <v>0</v>
      </c>
      <c r="BH32" s="474" t="s">
        <v>331</v>
      </c>
      <c r="BI32" s="2119"/>
      <c r="BJ32" s="473">
        <f t="shared" si="21"/>
        <v>0</v>
      </c>
      <c r="BK32" s="478"/>
      <c r="BL32" s="479">
        <f t="shared" si="0"/>
        <v>0</v>
      </c>
      <c r="BM32" s="480">
        <f t="shared" si="1"/>
        <v>0</v>
      </c>
      <c r="BN32" s="481"/>
    </row>
    <row r="33" spans="1:66" s="419" customFormat="1" ht="25.5" x14ac:dyDescent="0.2">
      <c r="A33" s="450" t="s">
        <v>658</v>
      </c>
      <c r="B33" s="438"/>
      <c r="C33" s="2328"/>
      <c r="D33" s="497"/>
      <c r="E33" s="473">
        <f t="shared" si="2"/>
        <v>0</v>
      </c>
      <c r="F33" s="496" t="s">
        <v>331</v>
      </c>
      <c r="G33" s="2119"/>
      <c r="H33" s="473">
        <f t="shared" si="3"/>
        <v>0</v>
      </c>
      <c r="I33" s="476" t="s">
        <v>331</v>
      </c>
      <c r="J33" s="2120"/>
      <c r="K33" s="473">
        <f t="shared" si="4"/>
        <v>0</v>
      </c>
      <c r="L33" s="474" t="s">
        <v>331</v>
      </c>
      <c r="M33" s="2119"/>
      <c r="N33" s="473">
        <f t="shared" si="5"/>
        <v>0</v>
      </c>
      <c r="O33" s="474" t="s">
        <v>331</v>
      </c>
      <c r="P33" s="2120"/>
      <c r="Q33" s="473">
        <f t="shared" si="6"/>
        <v>0</v>
      </c>
      <c r="R33" s="476" t="s">
        <v>331</v>
      </c>
      <c r="S33" s="2120"/>
      <c r="T33" s="473">
        <f t="shared" si="7"/>
        <v>0</v>
      </c>
      <c r="U33" s="476" t="s">
        <v>331</v>
      </c>
      <c r="V33" s="2120"/>
      <c r="W33" s="473">
        <f t="shared" si="8"/>
        <v>0</v>
      </c>
      <c r="X33" s="476" t="s">
        <v>331</v>
      </c>
      <c r="Y33" s="2120"/>
      <c r="Z33" s="473">
        <f t="shared" si="9"/>
        <v>0</v>
      </c>
      <c r="AA33" s="474" t="s">
        <v>331</v>
      </c>
      <c r="AB33" s="2119"/>
      <c r="AC33" s="473">
        <f t="shared" si="10"/>
        <v>0</v>
      </c>
      <c r="AD33" s="474" t="s">
        <v>331</v>
      </c>
      <c r="AE33" s="2119"/>
      <c r="AF33" s="473">
        <f t="shared" si="11"/>
        <v>0</v>
      </c>
      <c r="AG33" s="474" t="s">
        <v>331</v>
      </c>
      <c r="AH33" s="2119"/>
      <c r="AI33" s="473">
        <f t="shared" si="12"/>
        <v>0</v>
      </c>
      <c r="AJ33" s="474" t="s">
        <v>331</v>
      </c>
      <c r="AK33" s="2119"/>
      <c r="AL33" s="473">
        <f t="shared" si="13"/>
        <v>0</v>
      </c>
      <c r="AM33" s="476" t="s">
        <v>331</v>
      </c>
      <c r="AN33" s="2120"/>
      <c r="AO33" s="473">
        <f t="shared" si="14"/>
        <v>0</v>
      </c>
      <c r="AP33" s="474" t="s">
        <v>331</v>
      </c>
      <c r="AQ33" s="2119"/>
      <c r="AR33" s="473">
        <f t="shared" si="15"/>
        <v>0</v>
      </c>
      <c r="AS33" s="474" t="s">
        <v>331</v>
      </c>
      <c r="AT33" s="2119"/>
      <c r="AU33" s="473">
        <f t="shared" si="16"/>
        <v>0</v>
      </c>
      <c r="AV33" s="476" t="s">
        <v>331</v>
      </c>
      <c r="AW33" s="2120"/>
      <c r="AX33" s="473">
        <f t="shared" si="17"/>
        <v>0</v>
      </c>
      <c r="AY33" s="474" t="s">
        <v>331</v>
      </c>
      <c r="AZ33" s="2119"/>
      <c r="BA33" s="473">
        <f t="shared" si="18"/>
        <v>0</v>
      </c>
      <c r="BB33" s="478"/>
      <c r="BC33" s="2119"/>
      <c r="BD33" s="473">
        <f t="shared" si="19"/>
        <v>0</v>
      </c>
      <c r="BE33" s="476" t="s">
        <v>331</v>
      </c>
      <c r="BF33" s="2120"/>
      <c r="BG33" s="473">
        <f t="shared" si="20"/>
        <v>0</v>
      </c>
      <c r="BH33" s="474" t="s">
        <v>331</v>
      </c>
      <c r="BI33" s="2119"/>
      <c r="BJ33" s="473">
        <f t="shared" si="21"/>
        <v>0</v>
      </c>
      <c r="BK33" s="478"/>
      <c r="BL33" s="479">
        <f t="shared" si="0"/>
        <v>0</v>
      </c>
      <c r="BM33" s="480">
        <f t="shared" si="1"/>
        <v>0</v>
      </c>
      <c r="BN33" s="481"/>
    </row>
    <row r="34" spans="1:66" s="419" customFormat="1" ht="12.75" x14ac:dyDescent="0.2">
      <c r="A34" s="2118" t="s">
        <v>1781</v>
      </c>
      <c r="B34" s="438"/>
      <c r="C34" s="2328">
        <f>+'[6]Weighting Factors'!$O$94</f>
        <v>58.583027513505627</v>
      </c>
      <c r="D34" s="2117"/>
      <c r="E34" s="473">
        <f t="shared" si="2"/>
        <v>0</v>
      </c>
      <c r="F34" s="496" t="s">
        <v>331</v>
      </c>
      <c r="G34" s="2119"/>
      <c r="H34" s="473">
        <f t="shared" si="3"/>
        <v>0</v>
      </c>
      <c r="I34" s="476" t="s">
        <v>331</v>
      </c>
      <c r="J34" s="2120">
        <f>+'[5]Meter Types'!$J$19</f>
        <v>131</v>
      </c>
      <c r="K34" s="473">
        <f t="shared" si="4"/>
        <v>7674.3766042692369</v>
      </c>
      <c r="L34" s="474" t="s">
        <v>331</v>
      </c>
      <c r="M34" s="2119"/>
      <c r="N34" s="473">
        <f t="shared" si="5"/>
        <v>0</v>
      </c>
      <c r="O34" s="474" t="s">
        <v>331</v>
      </c>
      <c r="P34" s="2120"/>
      <c r="Q34" s="473">
        <f t="shared" si="6"/>
        <v>0</v>
      </c>
      <c r="R34" s="476" t="s">
        <v>331</v>
      </c>
      <c r="S34" s="2120">
        <v>1</v>
      </c>
      <c r="T34" s="473">
        <f t="shared" si="7"/>
        <v>58.583027513505627</v>
      </c>
      <c r="U34" s="476" t="s">
        <v>331</v>
      </c>
      <c r="V34" s="2120"/>
      <c r="W34" s="473">
        <f t="shared" si="8"/>
        <v>0</v>
      </c>
      <c r="X34" s="476" t="s">
        <v>331</v>
      </c>
      <c r="Y34" s="2120"/>
      <c r="Z34" s="473">
        <f t="shared" si="9"/>
        <v>0</v>
      </c>
      <c r="AA34" s="474" t="s">
        <v>331</v>
      </c>
      <c r="AB34" s="2119"/>
      <c r="AC34" s="473">
        <f t="shared" si="10"/>
        <v>0</v>
      </c>
      <c r="AD34" s="474" t="s">
        <v>331</v>
      </c>
      <c r="AE34" s="2119"/>
      <c r="AF34" s="473">
        <f t="shared" si="11"/>
        <v>0</v>
      </c>
      <c r="AG34" s="474" t="s">
        <v>331</v>
      </c>
      <c r="AH34" s="2119"/>
      <c r="AI34" s="473">
        <f t="shared" si="12"/>
        <v>0</v>
      </c>
      <c r="AJ34" s="474" t="s">
        <v>331</v>
      </c>
      <c r="AK34" s="2119"/>
      <c r="AL34" s="473">
        <f t="shared" si="13"/>
        <v>0</v>
      </c>
      <c r="AM34" s="476" t="s">
        <v>331</v>
      </c>
      <c r="AN34" s="2120"/>
      <c r="AO34" s="473">
        <f t="shared" si="14"/>
        <v>0</v>
      </c>
      <c r="AP34" s="474" t="s">
        <v>331</v>
      </c>
      <c r="AQ34" s="2119"/>
      <c r="AR34" s="473">
        <f t="shared" si="15"/>
        <v>0</v>
      </c>
      <c r="AS34" s="474" t="s">
        <v>331</v>
      </c>
      <c r="AT34" s="2119"/>
      <c r="AU34" s="473">
        <f t="shared" si="16"/>
        <v>0</v>
      </c>
      <c r="AV34" s="476" t="s">
        <v>331</v>
      </c>
      <c r="AW34" s="2120"/>
      <c r="AX34" s="473">
        <f t="shared" si="17"/>
        <v>0</v>
      </c>
      <c r="AY34" s="474" t="s">
        <v>331</v>
      </c>
      <c r="AZ34" s="2119"/>
      <c r="BA34" s="473">
        <f t="shared" si="18"/>
        <v>0</v>
      </c>
      <c r="BB34" s="478"/>
      <c r="BC34" s="2119"/>
      <c r="BD34" s="473">
        <f t="shared" si="19"/>
        <v>0</v>
      </c>
      <c r="BE34" s="476" t="s">
        <v>331</v>
      </c>
      <c r="BF34" s="2120"/>
      <c r="BG34" s="473">
        <f t="shared" si="20"/>
        <v>0</v>
      </c>
      <c r="BH34" s="474" t="s">
        <v>331</v>
      </c>
      <c r="BI34" s="2119"/>
      <c r="BJ34" s="473">
        <f t="shared" si="21"/>
        <v>0</v>
      </c>
      <c r="BK34" s="478"/>
      <c r="BL34" s="479">
        <f t="shared" si="0"/>
        <v>132</v>
      </c>
      <c r="BM34" s="480">
        <f t="shared" si="1"/>
        <v>7732.9596317827427</v>
      </c>
      <c r="BN34" s="481"/>
    </row>
    <row r="35" spans="1:66" s="419" customFormat="1" ht="12.75" x14ac:dyDescent="0.2">
      <c r="A35" s="2118" t="s">
        <v>1782</v>
      </c>
      <c r="B35" s="438"/>
      <c r="C35" s="2328">
        <f>+'[6]Weighting Factors'!$R$94</f>
        <v>54.379956773712436</v>
      </c>
      <c r="D35" s="2117"/>
      <c r="E35" s="473">
        <f t="shared" si="2"/>
        <v>0</v>
      </c>
      <c r="F35" s="496"/>
      <c r="G35" s="2119"/>
      <c r="H35" s="473">
        <f t="shared" si="3"/>
        <v>0</v>
      </c>
      <c r="I35" s="476"/>
      <c r="J35" s="2120"/>
      <c r="K35" s="473">
        <f t="shared" si="4"/>
        <v>0</v>
      </c>
      <c r="L35" s="474"/>
      <c r="M35" s="2119"/>
      <c r="N35" s="473">
        <f t="shared" si="5"/>
        <v>0</v>
      </c>
      <c r="O35" s="474"/>
      <c r="P35" s="2120"/>
      <c r="Q35" s="473">
        <f t="shared" si="6"/>
        <v>0</v>
      </c>
      <c r="R35" s="476"/>
      <c r="S35" s="2120"/>
      <c r="T35" s="473">
        <f t="shared" si="7"/>
        <v>0</v>
      </c>
      <c r="U35" s="476"/>
      <c r="V35" s="2120">
        <f>+'[5]Meter Types'!$K$21</f>
        <v>5</v>
      </c>
      <c r="W35" s="473">
        <f t="shared" si="8"/>
        <v>271.89978386856217</v>
      </c>
      <c r="X35" s="476"/>
      <c r="Y35" s="2120"/>
      <c r="Z35" s="473">
        <f t="shared" si="9"/>
        <v>0</v>
      </c>
      <c r="AA35" s="474"/>
      <c r="AB35" s="2119"/>
      <c r="AC35" s="473">
        <f t="shared" si="10"/>
        <v>0</v>
      </c>
      <c r="AD35" s="474"/>
      <c r="AE35" s="2119"/>
      <c r="AF35" s="473">
        <f t="shared" si="11"/>
        <v>0</v>
      </c>
      <c r="AG35" s="474"/>
      <c r="AH35" s="2119"/>
      <c r="AI35" s="473">
        <f t="shared" si="12"/>
        <v>0</v>
      </c>
      <c r="AJ35" s="474"/>
      <c r="AK35" s="2119"/>
      <c r="AL35" s="473">
        <f t="shared" si="13"/>
        <v>0</v>
      </c>
      <c r="AM35" s="476"/>
      <c r="AN35" s="2120"/>
      <c r="AO35" s="473">
        <f t="shared" si="14"/>
        <v>0</v>
      </c>
      <c r="AP35" s="474"/>
      <c r="AQ35" s="2119"/>
      <c r="AR35" s="473">
        <f t="shared" si="15"/>
        <v>0</v>
      </c>
      <c r="AS35" s="474"/>
      <c r="AT35" s="2119"/>
      <c r="AU35" s="473">
        <f t="shared" si="16"/>
        <v>0</v>
      </c>
      <c r="AV35" s="476"/>
      <c r="AW35" s="2120"/>
      <c r="AX35" s="473">
        <f t="shared" si="17"/>
        <v>0</v>
      </c>
      <c r="AY35" s="474"/>
      <c r="AZ35" s="2119"/>
      <c r="BA35" s="473">
        <f t="shared" si="18"/>
        <v>0</v>
      </c>
      <c r="BB35" s="478"/>
      <c r="BC35" s="2119"/>
      <c r="BD35" s="473">
        <f t="shared" si="19"/>
        <v>0</v>
      </c>
      <c r="BE35" s="476"/>
      <c r="BF35" s="2120"/>
      <c r="BG35" s="473">
        <f t="shared" si="20"/>
        <v>0</v>
      </c>
      <c r="BH35" s="474"/>
      <c r="BI35" s="2119"/>
      <c r="BJ35" s="473">
        <f t="shared" si="21"/>
        <v>0</v>
      </c>
      <c r="BK35" s="478"/>
      <c r="BL35" s="479">
        <f t="shared" si="0"/>
        <v>5</v>
      </c>
      <c r="BM35" s="480">
        <f t="shared" si="1"/>
        <v>271.89978386856217</v>
      </c>
      <c r="BN35" s="481"/>
    </row>
    <row r="36" spans="1:66" s="419" customFormat="1" ht="12.75" x14ac:dyDescent="0.2">
      <c r="A36" s="450" t="s">
        <v>648</v>
      </c>
      <c r="B36" s="438"/>
      <c r="C36" s="2328"/>
      <c r="D36" s="497"/>
      <c r="E36" s="473">
        <f t="shared" si="2"/>
        <v>0</v>
      </c>
      <c r="F36" s="496"/>
      <c r="G36" s="2119"/>
      <c r="H36" s="473">
        <f t="shared" si="3"/>
        <v>0</v>
      </c>
      <c r="I36" s="476"/>
      <c r="J36" s="2120"/>
      <c r="K36" s="473">
        <f t="shared" si="4"/>
        <v>0</v>
      </c>
      <c r="L36" s="474"/>
      <c r="M36" s="2119"/>
      <c r="N36" s="473">
        <f t="shared" si="5"/>
        <v>0</v>
      </c>
      <c r="O36" s="474"/>
      <c r="P36" s="2120"/>
      <c r="Q36" s="473">
        <f t="shared" si="6"/>
        <v>0</v>
      </c>
      <c r="R36" s="476"/>
      <c r="S36" s="2120"/>
      <c r="T36" s="473">
        <f t="shared" si="7"/>
        <v>0</v>
      </c>
      <c r="U36" s="476"/>
      <c r="V36" s="2120"/>
      <c r="W36" s="473">
        <f t="shared" si="8"/>
        <v>0</v>
      </c>
      <c r="X36" s="476"/>
      <c r="Y36" s="2120"/>
      <c r="Z36" s="473">
        <f t="shared" si="9"/>
        <v>0</v>
      </c>
      <c r="AA36" s="474"/>
      <c r="AB36" s="2119"/>
      <c r="AC36" s="473">
        <f t="shared" si="10"/>
        <v>0</v>
      </c>
      <c r="AD36" s="474"/>
      <c r="AE36" s="2119"/>
      <c r="AF36" s="473">
        <f t="shared" si="11"/>
        <v>0</v>
      </c>
      <c r="AG36" s="474"/>
      <c r="AH36" s="2119"/>
      <c r="AI36" s="473">
        <f t="shared" si="12"/>
        <v>0</v>
      </c>
      <c r="AJ36" s="474"/>
      <c r="AK36" s="2119"/>
      <c r="AL36" s="473">
        <f t="shared" si="13"/>
        <v>0</v>
      </c>
      <c r="AM36" s="476"/>
      <c r="AN36" s="2120"/>
      <c r="AO36" s="473">
        <f t="shared" si="14"/>
        <v>0</v>
      </c>
      <c r="AP36" s="474"/>
      <c r="AQ36" s="2119"/>
      <c r="AR36" s="473">
        <f t="shared" si="15"/>
        <v>0</v>
      </c>
      <c r="AS36" s="474"/>
      <c r="AT36" s="2119"/>
      <c r="AU36" s="473">
        <f t="shared" si="16"/>
        <v>0</v>
      </c>
      <c r="AV36" s="476"/>
      <c r="AW36" s="2120"/>
      <c r="AX36" s="473">
        <f t="shared" si="17"/>
        <v>0</v>
      </c>
      <c r="AY36" s="474"/>
      <c r="AZ36" s="2119"/>
      <c r="BA36" s="473">
        <f t="shared" si="18"/>
        <v>0</v>
      </c>
      <c r="BB36" s="478"/>
      <c r="BC36" s="2119"/>
      <c r="BD36" s="473">
        <f t="shared" si="19"/>
        <v>0</v>
      </c>
      <c r="BE36" s="476"/>
      <c r="BF36" s="2120"/>
      <c r="BG36" s="473">
        <f t="shared" si="20"/>
        <v>0</v>
      </c>
      <c r="BH36" s="474"/>
      <c r="BI36" s="2119"/>
      <c r="BJ36" s="473">
        <f t="shared" si="21"/>
        <v>0</v>
      </c>
      <c r="BK36" s="478"/>
      <c r="BL36" s="479">
        <f t="shared" si="0"/>
        <v>0</v>
      </c>
      <c r="BM36" s="480">
        <f t="shared" si="1"/>
        <v>0</v>
      </c>
      <c r="BN36" s="481"/>
    </row>
    <row r="37" spans="1:66" s="419" customFormat="1" ht="12.75" x14ac:dyDescent="0.2">
      <c r="A37" s="2121" t="s">
        <v>652</v>
      </c>
      <c r="B37" s="438"/>
      <c r="C37" s="2328"/>
      <c r="D37" s="2122"/>
      <c r="E37" s="482">
        <f t="shared" si="2"/>
        <v>0</v>
      </c>
      <c r="F37" s="498"/>
      <c r="G37" s="2123"/>
      <c r="H37" s="482">
        <f t="shared" si="3"/>
        <v>0</v>
      </c>
      <c r="I37" s="484"/>
      <c r="J37" s="2124"/>
      <c r="K37" s="482">
        <f t="shared" si="4"/>
        <v>0</v>
      </c>
      <c r="L37" s="483"/>
      <c r="M37" s="2123"/>
      <c r="N37" s="482">
        <f t="shared" si="5"/>
        <v>0</v>
      </c>
      <c r="O37" s="483"/>
      <c r="P37" s="2124"/>
      <c r="Q37" s="482">
        <f t="shared" si="6"/>
        <v>0</v>
      </c>
      <c r="R37" s="484"/>
      <c r="S37" s="2124"/>
      <c r="T37" s="482">
        <f t="shared" si="7"/>
        <v>0</v>
      </c>
      <c r="U37" s="484"/>
      <c r="V37" s="2124"/>
      <c r="W37" s="482">
        <f t="shared" si="8"/>
        <v>0</v>
      </c>
      <c r="X37" s="484"/>
      <c r="Y37" s="2124"/>
      <c r="Z37" s="482">
        <f t="shared" si="9"/>
        <v>0</v>
      </c>
      <c r="AA37" s="483"/>
      <c r="AB37" s="2123"/>
      <c r="AC37" s="482">
        <f t="shared" si="10"/>
        <v>0</v>
      </c>
      <c r="AD37" s="483"/>
      <c r="AE37" s="2123"/>
      <c r="AF37" s="482">
        <f t="shared" si="11"/>
        <v>0</v>
      </c>
      <c r="AG37" s="483"/>
      <c r="AH37" s="2123"/>
      <c r="AI37" s="482">
        <f t="shared" si="12"/>
        <v>0</v>
      </c>
      <c r="AJ37" s="483"/>
      <c r="AK37" s="2123"/>
      <c r="AL37" s="482">
        <f t="shared" si="13"/>
        <v>0</v>
      </c>
      <c r="AM37" s="484"/>
      <c r="AN37" s="2124"/>
      <c r="AO37" s="482">
        <f t="shared" si="14"/>
        <v>0</v>
      </c>
      <c r="AP37" s="483"/>
      <c r="AQ37" s="2123"/>
      <c r="AR37" s="482">
        <f t="shared" si="15"/>
        <v>0</v>
      </c>
      <c r="AS37" s="483"/>
      <c r="AT37" s="2123"/>
      <c r="AU37" s="482">
        <f t="shared" si="16"/>
        <v>0</v>
      </c>
      <c r="AV37" s="484"/>
      <c r="AW37" s="2124"/>
      <c r="AX37" s="482">
        <f t="shared" si="17"/>
        <v>0</v>
      </c>
      <c r="AY37" s="483"/>
      <c r="AZ37" s="2123"/>
      <c r="BA37" s="482">
        <f t="shared" si="18"/>
        <v>0</v>
      </c>
      <c r="BB37" s="485"/>
      <c r="BC37" s="2123"/>
      <c r="BD37" s="482">
        <f t="shared" si="19"/>
        <v>0</v>
      </c>
      <c r="BE37" s="484"/>
      <c r="BF37" s="2124"/>
      <c r="BG37" s="482">
        <f t="shared" si="20"/>
        <v>0</v>
      </c>
      <c r="BH37" s="483"/>
      <c r="BI37" s="2123"/>
      <c r="BJ37" s="482">
        <f t="shared" si="21"/>
        <v>0</v>
      </c>
      <c r="BK37" s="485"/>
      <c r="BL37" s="486">
        <f t="shared" si="0"/>
        <v>0</v>
      </c>
      <c r="BM37" s="487">
        <f t="shared" si="1"/>
        <v>0</v>
      </c>
      <c r="BN37" s="488"/>
    </row>
    <row r="38" spans="1:66" s="420" customFormat="1" ht="13.5" thickBot="1" x14ac:dyDescent="0.25">
      <c r="A38" s="2125" t="s">
        <v>653</v>
      </c>
      <c r="B38" s="1641"/>
      <c r="C38" s="2329"/>
      <c r="D38" s="2126"/>
      <c r="E38" s="451">
        <f t="shared" si="2"/>
        <v>0</v>
      </c>
      <c r="F38" s="499"/>
      <c r="G38" s="2127"/>
      <c r="H38" s="451">
        <f t="shared" si="3"/>
        <v>0</v>
      </c>
      <c r="I38" s="453"/>
      <c r="J38" s="2128"/>
      <c r="K38" s="451">
        <f t="shared" si="4"/>
        <v>0</v>
      </c>
      <c r="L38" s="452"/>
      <c r="M38" s="2127"/>
      <c r="N38" s="451">
        <f t="shared" si="5"/>
        <v>0</v>
      </c>
      <c r="O38" s="452"/>
      <c r="P38" s="2128"/>
      <c r="Q38" s="451">
        <f t="shared" si="6"/>
        <v>0</v>
      </c>
      <c r="R38" s="453"/>
      <c r="S38" s="2128"/>
      <c r="T38" s="451">
        <f t="shared" si="7"/>
        <v>0</v>
      </c>
      <c r="U38" s="453"/>
      <c r="V38" s="2128"/>
      <c r="W38" s="451">
        <f t="shared" si="8"/>
        <v>0</v>
      </c>
      <c r="X38" s="453"/>
      <c r="Y38" s="2128"/>
      <c r="Z38" s="451">
        <f t="shared" si="9"/>
        <v>0</v>
      </c>
      <c r="AA38" s="452"/>
      <c r="AB38" s="2127"/>
      <c r="AC38" s="451">
        <f t="shared" si="10"/>
        <v>0</v>
      </c>
      <c r="AD38" s="452"/>
      <c r="AE38" s="2127"/>
      <c r="AF38" s="451">
        <f t="shared" si="11"/>
        <v>0</v>
      </c>
      <c r="AG38" s="452"/>
      <c r="AH38" s="2127"/>
      <c r="AI38" s="451">
        <f t="shared" si="12"/>
        <v>0</v>
      </c>
      <c r="AJ38" s="452"/>
      <c r="AK38" s="2127"/>
      <c r="AL38" s="451">
        <f t="shared" si="13"/>
        <v>0</v>
      </c>
      <c r="AM38" s="453"/>
      <c r="AN38" s="2128"/>
      <c r="AO38" s="451">
        <f t="shared" si="14"/>
        <v>0</v>
      </c>
      <c r="AP38" s="452"/>
      <c r="AQ38" s="2127"/>
      <c r="AR38" s="451">
        <f t="shared" si="15"/>
        <v>0</v>
      </c>
      <c r="AS38" s="452"/>
      <c r="AT38" s="2127"/>
      <c r="AU38" s="451">
        <f t="shared" si="16"/>
        <v>0</v>
      </c>
      <c r="AV38" s="453"/>
      <c r="AW38" s="2128"/>
      <c r="AX38" s="451">
        <f t="shared" si="17"/>
        <v>0</v>
      </c>
      <c r="AY38" s="452"/>
      <c r="AZ38" s="2127"/>
      <c r="BA38" s="451">
        <f t="shared" si="18"/>
        <v>0</v>
      </c>
      <c r="BB38" s="454"/>
      <c r="BC38" s="2127"/>
      <c r="BD38" s="451">
        <f t="shared" si="19"/>
        <v>0</v>
      </c>
      <c r="BE38" s="453"/>
      <c r="BF38" s="2128"/>
      <c r="BG38" s="451">
        <f t="shared" si="20"/>
        <v>0</v>
      </c>
      <c r="BH38" s="452"/>
      <c r="BI38" s="2127"/>
      <c r="BJ38" s="451">
        <f t="shared" si="21"/>
        <v>0</v>
      </c>
      <c r="BK38" s="454"/>
      <c r="BL38" s="455">
        <f t="shared" si="0"/>
        <v>0</v>
      </c>
      <c r="BM38" s="456">
        <f t="shared" si="1"/>
        <v>0</v>
      </c>
      <c r="BN38" s="457"/>
    </row>
    <row r="39" spans="1:66" ht="12.75" x14ac:dyDescent="0.2">
      <c r="A39" s="458"/>
      <c r="B39" s="459"/>
      <c r="C39" s="460"/>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row>
    <row r="40" spans="1:66" ht="12.75" x14ac:dyDescent="0.2">
      <c r="A40" s="458"/>
      <c r="B40" s="459"/>
      <c r="C40" s="460"/>
      <c r="D40" s="352"/>
      <c r="E40" s="352"/>
      <c r="F40" s="352"/>
      <c r="G40" s="352"/>
      <c r="H40" s="352"/>
      <c r="I40" s="352"/>
      <c r="J40" s="352"/>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row>
    <row r="41" spans="1:66" ht="12.75" x14ac:dyDescent="0.2">
      <c r="A41" s="458"/>
      <c r="B41" s="459"/>
      <c r="C41" s="460"/>
      <c r="D41" s="352"/>
      <c r="E41" s="352"/>
      <c r="F41" s="352"/>
      <c r="G41" s="352"/>
      <c r="H41" s="352"/>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row>
    <row r="42" spans="1:66" ht="12.75" x14ac:dyDescent="0.2">
      <c r="A42" s="458"/>
      <c r="B42" s="459"/>
      <c r="C42" s="460"/>
      <c r="D42" s="352"/>
      <c r="E42" s="352"/>
      <c r="F42" s="352"/>
      <c r="G42" s="352"/>
      <c r="H42" s="352"/>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row>
    <row r="43" spans="1:66" ht="11.25" customHeight="1" x14ac:dyDescent="0.2">
      <c r="A43" s="458"/>
      <c r="B43" s="459"/>
      <c r="C43" s="460"/>
      <c r="D43" s="352"/>
      <c r="E43" s="352"/>
      <c r="F43" s="352"/>
      <c r="G43" s="352"/>
      <c r="H43" s="352"/>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1" t="s">
        <v>1047</v>
      </c>
      <c r="B50" s="421"/>
      <c r="C50" s="421"/>
      <c r="D50" s="421"/>
      <c r="E50" s="421"/>
      <c r="F50" s="421"/>
      <c r="G50" s="421"/>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22" t="s">
        <v>1059</v>
      </c>
      <c r="C53" s="67"/>
      <c r="D53" s="67"/>
      <c r="E53" s="67"/>
      <c r="F53" s="67"/>
      <c r="G53" s="67"/>
      <c r="H53" s="67"/>
      <c r="I53" s="67"/>
      <c r="J53" s="67"/>
      <c r="K53" s="67"/>
      <c r="L53" s="67"/>
    </row>
    <row r="54" spans="1:12" ht="11.25" hidden="1" customHeight="1" x14ac:dyDescent="0.2">
      <c r="A54" s="67" t="s">
        <v>635</v>
      </c>
      <c r="B54" s="67"/>
      <c r="C54" s="67"/>
      <c r="D54" s="67"/>
      <c r="E54" s="67"/>
      <c r="F54" s="67"/>
      <c r="G54" s="67"/>
      <c r="H54" s="67"/>
      <c r="I54" s="67"/>
      <c r="J54" s="67"/>
      <c r="K54" s="67"/>
      <c r="L54" s="67"/>
    </row>
    <row r="55" spans="1:12" ht="11.25" hidden="1" customHeight="1" x14ac:dyDescent="0.2">
      <c r="A55" s="67" t="s">
        <v>636</v>
      </c>
      <c r="B55" s="67"/>
      <c r="C55" s="67"/>
      <c r="D55" s="67"/>
      <c r="E55" s="421"/>
      <c r="F55" s="421"/>
      <c r="G55" s="421"/>
      <c r="H55" s="421"/>
      <c r="I55" s="67"/>
      <c r="J55" s="421"/>
      <c r="K55" s="421"/>
      <c r="L55" s="67"/>
    </row>
    <row r="56" spans="1:12" ht="11.25" hidden="1" customHeight="1" x14ac:dyDescent="0.2">
      <c r="A56" s="67" t="s">
        <v>637</v>
      </c>
      <c r="B56" s="423" t="s">
        <v>638</v>
      </c>
      <c r="C56" s="67"/>
      <c r="D56" s="421" t="s">
        <v>1060</v>
      </c>
      <c r="E56" s="421"/>
      <c r="F56" s="421"/>
      <c r="H56" s="421"/>
      <c r="I56" s="67"/>
      <c r="J56" s="67"/>
      <c r="K56" s="67"/>
      <c r="L56" s="67"/>
    </row>
    <row r="57" spans="1:12" ht="11.25" hidden="1" customHeight="1" x14ac:dyDescent="0.2">
      <c r="A57" s="67"/>
      <c r="B57" s="424" t="s">
        <v>1061</v>
      </c>
      <c r="C57" s="421" t="s">
        <v>1061</v>
      </c>
      <c r="D57" s="421" t="s">
        <v>1061</v>
      </c>
      <c r="E57" s="421" t="s">
        <v>1061</v>
      </c>
      <c r="F57" s="1644" t="s">
        <v>695</v>
      </c>
      <c r="G57" s="421"/>
      <c r="I57" s="67"/>
      <c r="J57" s="421"/>
      <c r="L57" s="67"/>
    </row>
    <row r="58" spans="1:12" ht="11.25" hidden="1" customHeight="1" x14ac:dyDescent="0.2">
      <c r="A58" s="67" t="s">
        <v>642</v>
      </c>
      <c r="B58" s="425">
        <v>1</v>
      </c>
      <c r="C58" s="1642">
        <v>1</v>
      </c>
      <c r="D58" s="1642">
        <v>1</v>
      </c>
      <c r="E58" s="1642">
        <v>1</v>
      </c>
      <c r="F58" s="1643">
        <f>IF((+B58+C58+D58+E58)/4&lt;1,1,ROUND((+B58+C58+D58+E58)/4,0))</f>
        <v>1</v>
      </c>
      <c r="G58" s="426"/>
      <c r="I58" s="67"/>
      <c r="J58" s="67"/>
    </row>
    <row r="59" spans="1:12" ht="11.25" hidden="1" customHeight="1" x14ac:dyDescent="0.2">
      <c r="A59" s="67" t="s">
        <v>1062</v>
      </c>
      <c r="B59" s="425">
        <v>0.73684210526315796</v>
      </c>
      <c r="C59" s="421"/>
      <c r="D59" s="421"/>
      <c r="E59" s="421"/>
      <c r="F59" s="1643">
        <f>IF((+B59)/1&lt;1,1,ROUND((+B59)/1,0))</f>
        <v>1</v>
      </c>
      <c r="G59" s="426"/>
      <c r="I59" s="67"/>
      <c r="J59" s="67"/>
    </row>
    <row r="60" spans="1:12" ht="11.25" hidden="1" customHeight="1" x14ac:dyDescent="0.2">
      <c r="A60" s="67" t="s">
        <v>643</v>
      </c>
      <c r="B60" s="425">
        <v>1.3157894736842106</v>
      </c>
      <c r="C60" s="1642">
        <v>2.1849865951742626</v>
      </c>
      <c r="D60" s="1642">
        <v>1.9746300211416492</v>
      </c>
      <c r="E60" s="1642">
        <v>1.7674418604651163</v>
      </c>
      <c r="F60" s="1643">
        <f>IF((+B60+C60+D60+E60)/4&lt;1,1,ROUND((+B60+C60+D60+E60)/4,0))</f>
        <v>2</v>
      </c>
      <c r="G60" s="426"/>
      <c r="I60" s="67"/>
      <c r="J60" s="67"/>
    </row>
    <row r="61" spans="1:12" ht="11.25" hidden="1" customHeight="1" x14ac:dyDescent="0.2">
      <c r="A61" s="67" t="s">
        <v>1063</v>
      </c>
      <c r="B61" s="425">
        <v>1.0526315789473684</v>
      </c>
      <c r="C61" s="421"/>
      <c r="D61" s="421"/>
      <c r="E61" s="421"/>
      <c r="F61" s="1643">
        <f>IF((+B61)/1&lt;1,1,ROUND((+B61)/1,0))</f>
        <v>1</v>
      </c>
      <c r="G61" s="426"/>
      <c r="I61" s="67"/>
      <c r="J61" s="67"/>
    </row>
    <row r="62" spans="1:12" ht="11.25" hidden="1" customHeight="1" x14ac:dyDescent="0.2">
      <c r="A62" s="67" t="s">
        <v>644</v>
      </c>
      <c r="B62" s="425">
        <v>3.0789473684210522</v>
      </c>
      <c r="C62" s="1642">
        <v>3.4289544235924931</v>
      </c>
      <c r="D62" s="1642">
        <v>3.2642706131078225</v>
      </c>
      <c r="E62" s="421"/>
      <c r="F62" s="1643">
        <f>IF((+B62+C62+D62)/3&lt;1,1,ROUND((+B62+C62+D62)/3,0))</f>
        <v>3</v>
      </c>
      <c r="G62" s="426"/>
      <c r="I62" s="67"/>
      <c r="J62" s="67"/>
    </row>
    <row r="63" spans="1:12" ht="11.25" hidden="1" customHeight="1" x14ac:dyDescent="0.2">
      <c r="A63" s="67" t="s">
        <v>1064</v>
      </c>
      <c r="B63" s="425">
        <v>1.9736842105263157</v>
      </c>
      <c r="C63" s="421"/>
      <c r="D63" s="421"/>
      <c r="E63" s="421"/>
      <c r="F63" s="1643">
        <f>IF((+B63)/1&lt;1,1,ROUND((+B63)/1,0))</f>
        <v>2</v>
      </c>
      <c r="G63" s="426"/>
      <c r="I63" s="67"/>
      <c r="J63" s="67"/>
    </row>
    <row r="64" spans="1:12" ht="11.25" hidden="1" customHeight="1" x14ac:dyDescent="0.2">
      <c r="A64" s="67" t="s">
        <v>1065</v>
      </c>
      <c r="B64" s="425"/>
      <c r="C64" s="421"/>
      <c r="D64" s="421"/>
      <c r="E64" s="1642">
        <v>2.6744186046511627</v>
      </c>
      <c r="F64" s="1643">
        <f>IF((+E64)/1&lt;1,1,ROUND((+E64)/1,0))</f>
        <v>3</v>
      </c>
      <c r="G64" s="426"/>
      <c r="I64" s="67"/>
      <c r="J64" s="67"/>
    </row>
    <row r="65" spans="1:10" ht="11.25" hidden="1" customHeight="1" x14ac:dyDescent="0.2">
      <c r="A65" s="67" t="s">
        <v>645</v>
      </c>
      <c r="B65" s="425">
        <v>1.5263157894736841</v>
      </c>
      <c r="C65" s="421"/>
      <c r="D65" s="421"/>
      <c r="E65" s="421"/>
      <c r="F65" s="1643">
        <f>IF((+B65)/1&lt;1,1,ROUND((+B65)/1,0))</f>
        <v>2</v>
      </c>
      <c r="G65" s="426"/>
      <c r="I65" s="67"/>
      <c r="J65" s="67"/>
    </row>
    <row r="66" spans="1:10" ht="11.25" hidden="1" customHeight="1" x14ac:dyDescent="0.2">
      <c r="A66" s="67" t="s">
        <v>1066</v>
      </c>
      <c r="B66" s="425">
        <v>1.263157894736842</v>
      </c>
      <c r="C66" s="1642">
        <v>3.5710455764075069</v>
      </c>
      <c r="D66" s="1642">
        <v>3.1437632135306557</v>
      </c>
      <c r="E66" s="421"/>
      <c r="F66" s="1643">
        <f>IF((+B66+C66+D66)/3&lt;1,1,ROUND((+B66+C66+D66)/3,0))</f>
        <v>3</v>
      </c>
      <c r="G66" s="426"/>
      <c r="I66" s="67"/>
      <c r="J66" s="67"/>
    </row>
    <row r="67" spans="1:10" ht="11.25" hidden="1" customHeight="1" x14ac:dyDescent="0.2">
      <c r="A67" s="67" t="s">
        <v>647</v>
      </c>
      <c r="B67" s="425">
        <v>3.2105263157894735</v>
      </c>
      <c r="C67" s="421"/>
      <c r="D67" s="421"/>
      <c r="E67" s="421"/>
      <c r="F67" s="1643">
        <f>IF((+B67)/1&lt;1,1,ROUND((+B67)/1,0))</f>
        <v>3</v>
      </c>
      <c r="G67" s="426"/>
      <c r="I67" s="67"/>
      <c r="J67" s="67"/>
    </row>
    <row r="68" spans="1:10" ht="11.25" hidden="1" customHeight="1" x14ac:dyDescent="0.2">
      <c r="A68" s="67" t="s">
        <v>1067</v>
      </c>
      <c r="B68" s="425">
        <v>2.6315789473684212</v>
      </c>
      <c r="C68" s="421"/>
      <c r="D68" s="421"/>
      <c r="E68" s="1642">
        <v>3.3255813953488369</v>
      </c>
      <c r="F68" s="1643">
        <f>IF((+B68+E68)/2&lt;1,1,ROUND((+B68+E68)/2,0))</f>
        <v>3</v>
      </c>
      <c r="G68" s="426"/>
      <c r="I68" s="67"/>
      <c r="J68" s="67"/>
    </row>
    <row r="69" spans="1:10" ht="11.25" hidden="1" customHeight="1" x14ac:dyDescent="0.2">
      <c r="A69" s="67" t="s">
        <v>648</v>
      </c>
      <c r="B69" s="425">
        <v>48.684210526315788</v>
      </c>
      <c r="C69" s="421"/>
      <c r="D69" s="421"/>
      <c r="E69" s="421"/>
      <c r="F69" s="1643">
        <f>IF((+B69)/1&lt;1,1,ROUND((+B69)/1,0))</f>
        <v>49</v>
      </c>
      <c r="G69" s="426"/>
      <c r="I69" s="67"/>
      <c r="J69" s="67"/>
    </row>
    <row r="70" spans="1:10" ht="11.25" hidden="1" customHeight="1" x14ac:dyDescent="0.2">
      <c r="A70" s="67" t="s">
        <v>873</v>
      </c>
      <c r="B70" s="67"/>
      <c r="C70" s="1642">
        <v>3.5710455764075069</v>
      </c>
      <c r="D70" s="1642">
        <v>3.3784355179704022</v>
      </c>
      <c r="E70" s="421"/>
      <c r="F70" s="1643">
        <f>IF((C70+D70)/2&lt;1,1,ROUND((C70+D70)/2,0))</f>
        <v>3</v>
      </c>
      <c r="G70" s="426"/>
      <c r="I70" s="67"/>
      <c r="J70" s="67"/>
    </row>
    <row r="71" spans="1:10" ht="11.25" hidden="1" customHeight="1" x14ac:dyDescent="0.2">
      <c r="A71" s="67" t="s">
        <v>874</v>
      </c>
      <c r="B71" s="67" t="s">
        <v>875</v>
      </c>
      <c r="C71" s="424"/>
      <c r="D71" s="424"/>
      <c r="E71" s="1642">
        <v>8.1395348837209305</v>
      </c>
      <c r="F71" s="1643">
        <f>+E71</f>
        <v>8.1395348837209305</v>
      </c>
      <c r="G71" s="67"/>
      <c r="I71" s="67"/>
      <c r="J71" s="427"/>
    </row>
    <row r="72" spans="1:10" ht="11.25" customHeight="1" x14ac:dyDescent="0.2">
      <c r="A72" s="65"/>
      <c r="B72" s="355"/>
      <c r="C72" s="64"/>
    </row>
    <row r="73" spans="1:10" ht="11.25" customHeight="1" x14ac:dyDescent="0.2"/>
  </sheetData>
  <sheetProtection algorithmName="SHA-512" hashValue="DhnIlHFoWBdoPZrZhBHzljgoVrzH4rl/jq1OG/pS5fzmUBON8GSzL9eX4lap1W3uJoV5GcL2A2XPc9eHSGSbGg==" saltValue="zjLORZUuTJixn3OhikzdPw==" spinCount="100000" sheet="1" objects="1" scenarios="1"/>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indexed="42"/>
    <pageSetUpPr fitToPage="1"/>
  </sheetPr>
  <dimension ref="A1:X70"/>
  <sheetViews>
    <sheetView zoomScale="70" zoomScaleNormal="70" workbookViewId="0">
      <selection activeCell="I61" sqref="I61"/>
    </sheetView>
  </sheetViews>
  <sheetFormatPr defaultColWidth="8.42578125" defaultRowHeight="11.25" x14ac:dyDescent="0.2"/>
  <cols>
    <col min="1" max="1" width="23.85546875" style="502" customWidth="1"/>
    <col min="2" max="2" width="12.5703125" style="502" customWidth="1"/>
    <col min="3" max="6" width="15.7109375" style="501" customWidth="1"/>
    <col min="7" max="8" width="15.7109375" style="501" hidden="1" customWidth="1"/>
    <col min="9" max="10" width="15.7109375" style="501" customWidth="1"/>
    <col min="11" max="11" width="15.7109375" style="501" hidden="1" customWidth="1"/>
    <col min="12" max="12" width="15.7109375" style="501" customWidth="1"/>
    <col min="13" max="23" width="15.7109375" style="501" hidden="1" customWidth="1"/>
    <col min="24" max="16384" width="8.42578125" style="501"/>
  </cols>
  <sheetData>
    <row r="1" spans="1:15" s="13" customFormat="1" ht="45" customHeight="1" x14ac:dyDescent="0.2">
      <c r="A1" s="2392"/>
      <c r="B1" s="2392"/>
      <c r="C1" s="2392"/>
      <c r="D1" s="2392"/>
      <c r="E1" s="2392"/>
      <c r="F1" s="2392"/>
    </row>
    <row r="2" spans="1:15" s="13" customFormat="1" ht="45" customHeight="1" x14ac:dyDescent="0.3">
      <c r="A2" s="2435"/>
      <c r="B2" s="2435"/>
      <c r="C2" s="2435"/>
      <c r="D2" s="2435"/>
      <c r="E2" s="2435"/>
    </row>
    <row r="3" spans="1:15" s="13" customFormat="1" ht="62.25" customHeight="1" x14ac:dyDescent="0.25">
      <c r="A3" s="2436"/>
      <c r="B3" s="2436"/>
      <c r="C3" s="2436"/>
      <c r="D3" s="2436"/>
      <c r="E3" s="2436"/>
      <c r="G3" s="14"/>
    </row>
    <row r="4" spans="1:15" s="13" customFormat="1" ht="23.25" customHeight="1" x14ac:dyDescent="0.25">
      <c r="A4" s="2437" t="str">
        <f>'I1 Intro'!C11</f>
        <v>EB-2018-0056</v>
      </c>
      <c r="B4" s="2437"/>
      <c r="C4" s="2437"/>
      <c r="D4" s="2437"/>
      <c r="E4" s="2437"/>
    </row>
    <row r="5" spans="1:15" s="13" customFormat="1" ht="21" customHeight="1" x14ac:dyDescent="0.3">
      <c r="A5" s="323" t="str">
        <f>"Sheet I8 Demand Data Worksheet  - "&amp;  'I2 LDC class'!$C$17</f>
        <v>Sheet I8 Demand Data Worksheet  - Settlement Proposal</v>
      </c>
      <c r="B5" s="324"/>
      <c r="C5" s="324"/>
      <c r="D5" s="69"/>
      <c r="E5" s="325"/>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0"/>
      <c r="C7" s="500"/>
      <c r="D7" s="500"/>
      <c r="E7" s="500"/>
      <c r="F7" s="500"/>
      <c r="G7" s="500"/>
    </row>
    <row r="8" spans="1:15" x14ac:dyDescent="0.2">
      <c r="A8" s="311"/>
    </row>
    <row r="10" spans="1:15" x14ac:dyDescent="0.2">
      <c r="A10" s="311"/>
    </row>
    <row r="12" spans="1:15" ht="3" customHeight="1" x14ac:dyDescent="0.2">
      <c r="A12" s="513"/>
    </row>
    <row r="13" spans="1:15" ht="1.5" customHeight="1" x14ac:dyDescent="0.2"/>
    <row r="14" spans="1:15" ht="12.75" x14ac:dyDescent="0.2">
      <c r="A14" s="2481" t="s">
        <v>998</v>
      </c>
      <c r="B14" s="2481"/>
      <c r="C14" s="514" t="str">
        <f>IF(OR(ISERROR(('I8 Demand Data'!$C$50/12)/'I8 Demand Data'!$C$40), (ISERROR(('I8 Demand Data'!$C$45/4)/'I8 Demand Data'!$C$40))),"-", IF(('I8 Demand Data'!$C$50/12)/'I8 Demand Data'!$C$40&gt;=0.83,"12 CP",IF(('I8 Demand Data'!$C$45/4)/'I8 Demand Data'!$C$40&gt;=0.83,"4 CP","1 CP")))</f>
        <v>12 CP</v>
      </c>
    </row>
    <row r="15" spans="1:15" ht="15" customHeight="1" x14ac:dyDescent="0.2">
      <c r="A15" s="2481" t="s">
        <v>999</v>
      </c>
      <c r="B15" s="2481"/>
      <c r="C15" s="515" t="str">
        <f>IF(ISERROR(('I8 Demand Data'!$C$61/4)/'I8 Demand Data'!$C$55), "-", IF(('I8 Demand Data'!$C$61/4)/'I8 Demand Data'!$C$55&gt;=0.83,"4 NCP","1 NCP"))</f>
        <v>4 NCP</v>
      </c>
      <c r="I15" s="503"/>
      <c r="J15" s="503"/>
      <c r="K15" s="503"/>
    </row>
    <row r="16" spans="1:15" ht="12.6" customHeight="1" x14ac:dyDescent="0.2">
      <c r="A16" s="504"/>
      <c r="C16" s="518"/>
    </row>
    <row r="17" spans="1:23" ht="12.75" x14ac:dyDescent="0.2">
      <c r="A17" s="2480" t="s">
        <v>51</v>
      </c>
      <c r="B17" s="2480"/>
      <c r="C17" s="516" t="s">
        <v>53</v>
      </c>
    </row>
    <row r="18" spans="1:23" ht="12.75" x14ac:dyDescent="0.2">
      <c r="A18" s="2480" t="s">
        <v>1221</v>
      </c>
      <c r="B18" s="2480"/>
      <c r="C18" s="516" t="s">
        <v>1217</v>
      </c>
    </row>
    <row r="19" spans="1:23" ht="12.75" x14ac:dyDescent="0.2">
      <c r="A19" s="2480" t="s">
        <v>1215</v>
      </c>
      <c r="B19" s="2480"/>
      <c r="C19" s="516" t="s">
        <v>1218</v>
      </c>
    </row>
    <row r="20" spans="1:23" ht="12.75" x14ac:dyDescent="0.2">
      <c r="A20" s="2480" t="s">
        <v>1216</v>
      </c>
      <c r="B20" s="2480"/>
      <c r="C20" s="516" t="s">
        <v>1224</v>
      </c>
    </row>
    <row r="21" spans="1:23" ht="11.45" customHeight="1" x14ac:dyDescent="0.2">
      <c r="A21" s="506"/>
      <c r="C21" s="507"/>
    </row>
    <row r="22" spans="1:23" ht="12.75" hidden="1" x14ac:dyDescent="0.2">
      <c r="A22" s="508" t="s">
        <v>1075</v>
      </c>
      <c r="C22" s="509" t="s">
        <v>1223</v>
      </c>
    </row>
    <row r="23" spans="1:23" ht="12.75" hidden="1" x14ac:dyDescent="0.2">
      <c r="A23" s="508" t="s">
        <v>1220</v>
      </c>
      <c r="C23" s="509" t="s">
        <v>1076</v>
      </c>
    </row>
    <row r="24" spans="1:23" ht="12.75" x14ac:dyDescent="0.2">
      <c r="A24" s="2485" t="s">
        <v>52</v>
      </c>
      <c r="B24" s="2485"/>
      <c r="C24" s="517" t="s">
        <v>53</v>
      </c>
    </row>
    <row r="25" spans="1:23" ht="12.75" x14ac:dyDescent="0.2">
      <c r="A25" s="2486" t="s">
        <v>1219</v>
      </c>
      <c r="B25" s="2486"/>
      <c r="C25" s="505" t="s">
        <v>1222</v>
      </c>
    </row>
    <row r="26" spans="1:23" ht="12.75" x14ac:dyDescent="0.2">
      <c r="A26" s="2486" t="s">
        <v>1075</v>
      </c>
      <c r="B26" s="2486"/>
      <c r="C26" s="505" t="s">
        <v>1223</v>
      </c>
    </row>
    <row r="27" spans="1:23" ht="12.75" x14ac:dyDescent="0.2">
      <c r="A27" s="2486" t="s">
        <v>1220</v>
      </c>
      <c r="B27" s="2486"/>
      <c r="C27" s="505" t="s">
        <v>1076</v>
      </c>
    </row>
    <row r="28" spans="1:23" x14ac:dyDescent="0.2">
      <c r="A28" s="501"/>
      <c r="B28" s="501"/>
    </row>
    <row r="29" spans="1:23" ht="12" thickBot="1" x14ac:dyDescent="0.25"/>
    <row r="30" spans="1:23" ht="19.5" customHeight="1" thickBot="1" x14ac:dyDescent="0.25">
      <c r="D30" s="530">
        <v>1</v>
      </c>
      <c r="E30" s="531">
        <v>2</v>
      </c>
      <c r="F30" s="531">
        <v>3</v>
      </c>
      <c r="G30" s="531">
        <v>4</v>
      </c>
      <c r="H30" s="531">
        <v>5</v>
      </c>
      <c r="I30" s="531">
        <v>6</v>
      </c>
      <c r="J30" s="531">
        <v>7</v>
      </c>
      <c r="K30" s="531">
        <v>8</v>
      </c>
      <c r="L30" s="531">
        <v>9</v>
      </c>
      <c r="M30" s="531">
        <v>10</v>
      </c>
      <c r="N30" s="531">
        <v>11</v>
      </c>
      <c r="O30" s="531">
        <v>12</v>
      </c>
      <c r="P30" s="531">
        <v>13</v>
      </c>
      <c r="Q30" s="531">
        <v>14</v>
      </c>
      <c r="R30" s="531">
        <v>15</v>
      </c>
      <c r="S30" s="531">
        <v>16</v>
      </c>
      <c r="T30" s="531">
        <v>17</v>
      </c>
      <c r="U30" s="531">
        <v>18</v>
      </c>
      <c r="V30" s="531">
        <v>19</v>
      </c>
      <c r="W30" s="532">
        <v>20</v>
      </c>
    </row>
    <row r="31" spans="1:23" ht="39" thickBot="1" x14ac:dyDescent="0.3">
      <c r="A31" s="2482" t="s">
        <v>691</v>
      </c>
      <c r="B31" s="2482"/>
      <c r="C31" s="527" t="s">
        <v>763</v>
      </c>
      <c r="D31" s="526" t="str">
        <f>IF('I2 LDC class'!$D$20="",'I2 LDC class'!$C$20,'I2 LDC class'!$D$20)</f>
        <v>Residential</v>
      </c>
      <c r="E31" s="524" t="str">
        <f>IF('I2 LDC class'!$D$21="",'I2 LDC class'!$C$21,'I2 LDC class'!$D$21)</f>
        <v>GS &lt;50</v>
      </c>
      <c r="F31" s="524" t="str">
        <f>IF('I2 LDC class'!$D$22="",'I2 LDC class'!$C$22,'I2 LDC class'!$D$22)</f>
        <v>GS &gt;50kW</v>
      </c>
      <c r="G31" s="524" t="str">
        <f>IF('I2 LDC class'!$D$23="",'I2 LDC class'!$C$23,'I2 LDC class'!$D$23)</f>
        <v>GS&gt; 50-TOU</v>
      </c>
      <c r="H31" s="524" t="str">
        <f>IF('I2 LDC class'!$D$24="",'I2 LDC class'!$C$24,'I2 LDC class'!$D$24)</f>
        <v>GS &gt;50-Intermediate</v>
      </c>
      <c r="I31" s="524" t="str">
        <f>IF('I2 LDC class'!$D$25="",'I2 LDC class'!$C$25,'I2 LDC class'!$D$25)</f>
        <v>Large User</v>
      </c>
      <c r="J31" s="524" t="str">
        <f>IF('I2 LDC class'!$D$26="",'I2 LDC class'!$C$26,'I2 LDC class'!$D$26)</f>
        <v>Street Light</v>
      </c>
      <c r="K31" s="524" t="str">
        <f>IF('I2 LDC class'!$D$27="",'I2 LDC class'!$C$27,'I2 LDC class'!$D$27)</f>
        <v>Sentinel</v>
      </c>
      <c r="L31" s="524" t="str">
        <f>IF('I2 LDC class'!$D$28="",'I2 LDC class'!$C$28,'I2 LDC class'!$D$28)</f>
        <v>Unmetered Scattered Load</v>
      </c>
      <c r="M31" s="524" t="str">
        <f>IF('I2 LDC class'!$D$29="",'I2 LDC class'!$C$29,'I2 LDC class'!$D$29)</f>
        <v>Embedded Distributor</v>
      </c>
      <c r="N31" s="524" t="str">
        <f>IF('I2 LDC class'!$D$30="",'I2 LDC class'!$C$30,'I2 LDC class'!$D$30)</f>
        <v>Back-up/Standby Power</v>
      </c>
      <c r="O31" s="524" t="str">
        <f>IF('I2 LDC class'!$D$31="",'I2 LDC class'!$C$31,'I2 LDC class'!$D$31)</f>
        <v>Rate Class 1</v>
      </c>
      <c r="P31" s="524" t="str">
        <f>IF('I2 LDC class'!$D$32="",'I2 LDC class'!$C$32,'I2 LDC class'!$D$32)</f>
        <v>Rate class 2</v>
      </c>
      <c r="Q31" s="524" t="str">
        <f>IF('I2 LDC class'!$D$33="",'I2 LDC class'!$C$33,'I2 LDC class'!$D$33)</f>
        <v>Rate class 3</v>
      </c>
      <c r="R31" s="524" t="str">
        <f>IF('I2 LDC class'!$D$34="",'I2 LDC class'!$C$34,'I2 LDC class'!$D$34)</f>
        <v>Rate class 4</v>
      </c>
      <c r="S31" s="524" t="str">
        <f>IF('I2 LDC class'!$D$35="",'I2 LDC class'!$C$35,'I2 LDC class'!$D$35)</f>
        <v>Rate class 5</v>
      </c>
      <c r="T31" s="524" t="str">
        <f>IF('I2 LDC class'!$D$36="",'I2 LDC class'!$C$36,'I2 LDC class'!$D$36)</f>
        <v>Rate class 6</v>
      </c>
      <c r="U31" s="524" t="str">
        <f>IF('I2 LDC class'!$D$37="",'I2 LDC class'!$C$37,'I2 LDC class'!$D$37)</f>
        <v>Rate class 7</v>
      </c>
      <c r="V31" s="524" t="str">
        <f>IF('I2 LDC class'!$D$38="",'I2 LDC class'!$C$38,'I2 LDC class'!$D$38)</f>
        <v>Rate class 8</v>
      </c>
      <c r="W31" s="525" t="str">
        <f>IF('I2 LDC class'!$D$39="",'I2 LDC class'!$C$39,'I2 LDC class'!$D$39)</f>
        <v>Rate class 9</v>
      </c>
    </row>
    <row r="32" spans="1:23" x14ac:dyDescent="0.2">
      <c r="C32" s="528"/>
      <c r="D32" s="510"/>
      <c r="E32" s="510"/>
      <c r="F32" s="510"/>
      <c r="G32" s="510"/>
      <c r="H32" s="510"/>
      <c r="I32" s="510"/>
      <c r="J32" s="510"/>
      <c r="K32" s="510"/>
      <c r="L32" s="510"/>
      <c r="M32" s="510"/>
      <c r="N32" s="510"/>
      <c r="O32" s="510"/>
      <c r="P32" s="510"/>
      <c r="Q32" s="510"/>
      <c r="R32" s="510"/>
      <c r="S32" s="510"/>
      <c r="T32" s="510"/>
      <c r="U32" s="510"/>
      <c r="V32" s="510"/>
      <c r="W32" s="520"/>
    </row>
    <row r="33" spans="1:24" x14ac:dyDescent="0.2">
      <c r="B33" s="511"/>
      <c r="C33" s="529"/>
      <c r="D33" s="512"/>
      <c r="E33" s="510"/>
      <c r="F33" s="512"/>
      <c r="G33" s="510"/>
      <c r="H33" s="512"/>
      <c r="I33" s="510"/>
      <c r="J33" s="512"/>
      <c r="K33" s="512"/>
      <c r="L33" s="510"/>
      <c r="M33" s="510"/>
      <c r="N33" s="510"/>
      <c r="O33" s="510"/>
      <c r="P33" s="510"/>
      <c r="Q33" s="510"/>
      <c r="R33" s="510"/>
      <c r="S33" s="510"/>
      <c r="T33" s="510"/>
      <c r="U33" s="510"/>
      <c r="V33" s="510"/>
      <c r="W33" s="520"/>
    </row>
    <row r="34" spans="1:24" ht="27.75" customHeight="1" thickBot="1" x14ac:dyDescent="0.25">
      <c r="B34" s="511"/>
      <c r="C34" s="2317" t="s">
        <v>1746</v>
      </c>
      <c r="D34" s="2316" t="str">
        <f>IF(OR(D38*4&lt;D43,D39*4&lt;D44,D40*4&lt;D45),IF(OR(D38*12&lt;D48,D39*12&lt;D49,D40*12&lt;D50),"Check 4 CP and 12 CP","Check 4 CP"),IF(OR(D38*12&lt;D48,D39*12&lt;D49,D40*12&lt;D50),"Check 12 CP","Pass"))</f>
        <v>Pass</v>
      </c>
      <c r="E34" s="2160" t="str">
        <f t="shared" ref="E34:W34" si="0">IF(OR(E38*4&lt;E43,E39*4&lt;E44,E40*4&lt;E45),IF(OR(E38*12&lt;E48,E39*12&lt;E49,E40*12&lt;E50),"Check 4CP and 12CP","Check 4CP"),IF(OR(E38*12&lt;E48,E39*12&lt;E49,E40*12&lt;E50),"Check 12CP","Pass"))</f>
        <v>Check 4CP</v>
      </c>
      <c r="F34" s="2160" t="str">
        <f t="shared" si="0"/>
        <v>Pass</v>
      </c>
      <c r="G34" s="2160" t="str">
        <f t="shared" si="0"/>
        <v>Pass</v>
      </c>
      <c r="H34" s="2160" t="str">
        <f t="shared" si="0"/>
        <v>Pass</v>
      </c>
      <c r="I34" s="2160" t="str">
        <f t="shared" si="0"/>
        <v>Check 4CP and 12CP</v>
      </c>
      <c r="J34" s="2160" t="str">
        <f t="shared" si="0"/>
        <v>Check 12CP</v>
      </c>
      <c r="K34" s="2160" t="str">
        <f t="shared" si="0"/>
        <v>Pass</v>
      </c>
      <c r="L34" s="2160" t="str">
        <f t="shared" si="0"/>
        <v>Check 12CP</v>
      </c>
      <c r="M34" s="2160" t="str">
        <f t="shared" si="0"/>
        <v>Pass</v>
      </c>
      <c r="N34" s="2160" t="str">
        <f t="shared" si="0"/>
        <v>Pass</v>
      </c>
      <c r="O34" s="2160" t="str">
        <f t="shared" si="0"/>
        <v>Pass</v>
      </c>
      <c r="P34" s="2160" t="str">
        <f t="shared" si="0"/>
        <v>Pass</v>
      </c>
      <c r="Q34" s="2160" t="str">
        <f t="shared" si="0"/>
        <v>Pass</v>
      </c>
      <c r="R34" s="2160" t="str">
        <f t="shared" si="0"/>
        <v>Pass</v>
      </c>
      <c r="S34" s="2160" t="str">
        <f t="shared" si="0"/>
        <v>Pass</v>
      </c>
      <c r="T34" s="2160" t="str">
        <f t="shared" si="0"/>
        <v>Pass</v>
      </c>
      <c r="U34" s="2160" t="str">
        <f t="shared" si="0"/>
        <v>Pass</v>
      </c>
      <c r="V34" s="2160" t="str">
        <f t="shared" si="0"/>
        <v>Pass</v>
      </c>
      <c r="W34" s="2160" t="str">
        <f t="shared" si="0"/>
        <v>Pass</v>
      </c>
    </row>
    <row r="35" spans="1:24" s="1718" customFormat="1" ht="14.25" thickTop="1" thickBot="1" x14ac:dyDescent="0.25">
      <c r="A35" s="2483" t="s">
        <v>1077</v>
      </c>
      <c r="B35" s="2484"/>
      <c r="C35" s="1714"/>
      <c r="D35" s="1715"/>
      <c r="E35" s="1716"/>
      <c r="F35" s="1715"/>
      <c r="G35" s="1716"/>
      <c r="H35" s="1715"/>
      <c r="I35" s="1716"/>
      <c r="J35" s="1715"/>
      <c r="K35" s="1715"/>
      <c r="L35" s="1716"/>
      <c r="M35" s="1716"/>
      <c r="N35" s="1716"/>
      <c r="O35" s="1716"/>
      <c r="P35" s="1716"/>
      <c r="Q35" s="1716"/>
      <c r="R35" s="1716"/>
      <c r="S35" s="1716"/>
      <c r="T35" s="1716"/>
      <c r="U35" s="1716"/>
      <c r="V35" s="1716"/>
      <c r="W35" s="1717"/>
    </row>
    <row r="36" spans="1:24" s="1718" customFormat="1" ht="13.5" thickTop="1" x14ac:dyDescent="0.2">
      <c r="A36" s="1719"/>
      <c r="B36" s="1720"/>
      <c r="C36" s="1714"/>
      <c r="D36" s="1715"/>
      <c r="E36" s="1716"/>
      <c r="F36" s="1715"/>
      <c r="G36" s="1716"/>
      <c r="H36" s="1715"/>
      <c r="I36" s="1716"/>
      <c r="J36" s="1715"/>
      <c r="K36" s="1715"/>
      <c r="L36" s="1716"/>
      <c r="M36" s="1716"/>
      <c r="N36" s="1716"/>
      <c r="O36" s="1716"/>
      <c r="P36" s="1716"/>
      <c r="Q36" s="1716"/>
      <c r="R36" s="1716"/>
      <c r="S36" s="1716"/>
      <c r="T36" s="1716"/>
      <c r="U36" s="1716"/>
      <c r="V36" s="1716"/>
      <c r="W36" s="1717"/>
    </row>
    <row r="37" spans="1:24" s="1718" customFormat="1" ht="12.75" x14ac:dyDescent="0.2">
      <c r="A37" s="522" t="s">
        <v>1078</v>
      </c>
      <c r="B37" s="521"/>
      <c r="C37" s="1714"/>
      <c r="D37" s="1715"/>
      <c r="E37" s="1716"/>
      <c r="F37" s="1715"/>
      <c r="G37" s="1716"/>
      <c r="H37" s="1715"/>
      <c r="I37" s="1716"/>
      <c r="J37" s="1715"/>
      <c r="K37" s="1715"/>
      <c r="L37" s="1716"/>
      <c r="M37" s="1716"/>
      <c r="N37" s="1716"/>
      <c r="O37" s="1716"/>
      <c r="P37" s="1716"/>
      <c r="Q37" s="1716"/>
      <c r="R37" s="1716"/>
      <c r="S37" s="1716"/>
      <c r="T37" s="1716"/>
      <c r="U37" s="1716"/>
      <c r="V37" s="1716"/>
      <c r="W37" s="1717"/>
    </row>
    <row r="38" spans="1:24" s="1718" customFormat="1" ht="12.75" x14ac:dyDescent="0.2">
      <c r="A38" s="1721" t="s">
        <v>764</v>
      </c>
      <c r="B38" s="1722" t="s">
        <v>1226</v>
      </c>
      <c r="C38" s="2046">
        <f>SUM(D38:W38)</f>
        <v>41711.614883353031</v>
      </c>
      <c r="D38" s="2341">
        <f>+'[10]input to CA model'!$D$16</f>
        <v>13814.695175898938</v>
      </c>
      <c r="E38" s="2130">
        <f>+'[10]input to CA model'!$E$16</f>
        <v>11807.008624474982</v>
      </c>
      <c r="F38" s="2130">
        <f>+'[10]input to CA model'!$F$16</f>
        <v>15294.113516287658</v>
      </c>
      <c r="G38" s="2130"/>
      <c r="H38" s="2130"/>
      <c r="I38" s="2130">
        <f>+'[10]input to CA model'!$I$16</f>
        <v>769.23076923076894</v>
      </c>
      <c r="J38" s="2345">
        <v>0</v>
      </c>
      <c r="K38" s="2129"/>
      <c r="L38" s="2129">
        <f>+'[10]input to CA model'!$G$16</f>
        <v>26.5667974606814</v>
      </c>
      <c r="M38" s="2130"/>
      <c r="N38" s="2130"/>
      <c r="O38" s="2130"/>
      <c r="P38" s="2130"/>
      <c r="Q38" s="2130"/>
      <c r="R38" s="2130"/>
      <c r="S38" s="2130"/>
      <c r="T38" s="2130"/>
      <c r="U38" s="2130"/>
      <c r="V38" s="2130"/>
      <c r="W38" s="2137"/>
      <c r="X38" s="2138"/>
    </row>
    <row r="39" spans="1:24" s="1718" customFormat="1" ht="12.75" x14ac:dyDescent="0.2">
      <c r="A39" s="1723" t="s">
        <v>742</v>
      </c>
      <c r="B39" s="1724" t="s">
        <v>1417</v>
      </c>
      <c r="C39" s="2047">
        <f>SUM(D39:W39)</f>
        <v>41711.614883353031</v>
      </c>
      <c r="D39" s="2341">
        <f>+D38</f>
        <v>13814.695175898938</v>
      </c>
      <c r="E39" s="2130">
        <f>+E38</f>
        <v>11807.008624474982</v>
      </c>
      <c r="F39" s="2130">
        <f>+F38</f>
        <v>15294.113516287658</v>
      </c>
      <c r="G39" s="2130"/>
      <c r="H39" s="2130"/>
      <c r="I39" s="2130">
        <f>+I38</f>
        <v>769.23076923076894</v>
      </c>
      <c r="J39" s="2345">
        <v>0</v>
      </c>
      <c r="K39" s="2131"/>
      <c r="L39" s="2129">
        <f>+L38</f>
        <v>26.5667974606814</v>
      </c>
      <c r="M39" s="2130"/>
      <c r="N39" s="2130"/>
      <c r="O39" s="2130"/>
      <c r="P39" s="2130"/>
      <c r="Q39" s="2130"/>
      <c r="R39" s="2130"/>
      <c r="S39" s="2130"/>
      <c r="T39" s="2130"/>
      <c r="U39" s="2130"/>
      <c r="V39" s="2130"/>
      <c r="W39" s="2137"/>
      <c r="X39" s="2138"/>
    </row>
    <row r="40" spans="1:24" s="1718" customFormat="1" ht="12.75" x14ac:dyDescent="0.2">
      <c r="A40" s="1723" t="s">
        <v>743</v>
      </c>
      <c r="B40" s="1724" t="s">
        <v>1227</v>
      </c>
      <c r="C40" s="2047">
        <f>SUM(D40:W40)</f>
        <v>41711.614883353031</v>
      </c>
      <c r="D40" s="2341">
        <f>+D38</f>
        <v>13814.695175898938</v>
      </c>
      <c r="E40" s="2130">
        <f>+E38</f>
        <v>11807.008624474982</v>
      </c>
      <c r="F40" s="2130">
        <f>+F38</f>
        <v>15294.113516287658</v>
      </c>
      <c r="G40" s="2130"/>
      <c r="H40" s="2130"/>
      <c r="I40" s="2130">
        <f>+I38</f>
        <v>769.23076923076894</v>
      </c>
      <c r="J40" s="2345">
        <v>0</v>
      </c>
      <c r="K40" s="2131"/>
      <c r="L40" s="2129">
        <f>+L38</f>
        <v>26.5667974606814</v>
      </c>
      <c r="M40" s="2130"/>
      <c r="N40" s="2130"/>
      <c r="O40" s="2130"/>
      <c r="P40" s="2130"/>
      <c r="Q40" s="2130"/>
      <c r="R40" s="2130"/>
      <c r="S40" s="2130"/>
      <c r="T40" s="2130"/>
      <c r="U40" s="2130"/>
      <c r="V40" s="2130"/>
      <c r="W40" s="2137"/>
      <c r="X40" s="2138"/>
    </row>
    <row r="41" spans="1:24" s="1718" customFormat="1" ht="12.75" x14ac:dyDescent="0.2">
      <c r="A41" s="1719"/>
      <c r="B41" s="1720"/>
      <c r="C41" s="2134"/>
      <c r="D41" s="2342"/>
      <c r="E41" s="2343"/>
      <c r="F41" s="2343"/>
      <c r="G41" s="2343"/>
      <c r="H41" s="2343"/>
      <c r="I41" s="2343"/>
      <c r="J41" s="2344"/>
      <c r="K41" s="1715"/>
      <c r="L41" s="2343"/>
      <c r="M41" s="1716"/>
      <c r="N41" s="1716"/>
      <c r="O41" s="1716"/>
      <c r="P41" s="1716"/>
      <c r="Q41" s="1716"/>
      <c r="R41" s="1716"/>
      <c r="S41" s="1716"/>
      <c r="T41" s="1716"/>
      <c r="U41" s="1716"/>
      <c r="V41" s="1716"/>
      <c r="W41" s="1716"/>
      <c r="X41" s="2138"/>
    </row>
    <row r="42" spans="1:24" s="1718" customFormat="1" ht="12.75" x14ac:dyDescent="0.2">
      <c r="A42" s="522" t="s">
        <v>1215</v>
      </c>
      <c r="B42" s="521"/>
      <c r="C42" s="2134"/>
      <c r="D42" s="2342"/>
      <c r="E42" s="2343"/>
      <c r="F42" s="2343"/>
      <c r="G42" s="2343"/>
      <c r="H42" s="2343"/>
      <c r="I42" s="2343"/>
      <c r="J42" s="2344"/>
      <c r="K42" s="1715"/>
      <c r="L42" s="2343"/>
      <c r="M42" s="1716"/>
      <c r="N42" s="1716"/>
      <c r="O42" s="1716"/>
      <c r="P42" s="1716"/>
      <c r="Q42" s="1716"/>
      <c r="R42" s="1716"/>
      <c r="S42" s="1716"/>
      <c r="T42" s="1716"/>
      <c r="U42" s="1716"/>
      <c r="V42" s="1716"/>
      <c r="W42" s="1716"/>
      <c r="X42" s="2138"/>
    </row>
    <row r="43" spans="1:24" s="1718" customFormat="1" ht="12.75" x14ac:dyDescent="0.2">
      <c r="A43" s="1721" t="s">
        <v>764</v>
      </c>
      <c r="B43" s="1722" t="s">
        <v>1228</v>
      </c>
      <c r="C43" s="2046">
        <f>SUM(D43:W43)</f>
        <v>162867.51304762889</v>
      </c>
      <c r="D43" s="2341">
        <f>+'[10]input to CA model'!$D$19</f>
        <v>47920.193557367929</v>
      </c>
      <c r="E43" s="2130">
        <f>+'[10]input to CA model'!E19</f>
        <v>50453.460521035609</v>
      </c>
      <c r="F43" s="2130">
        <f>+'[10]input to CA model'!F19</f>
        <v>56054.258446049265</v>
      </c>
      <c r="G43" s="2130"/>
      <c r="H43" s="2130"/>
      <c r="I43" s="2130">
        <f>+'[10]input to CA model'!I19</f>
        <v>8333.3333333333303</v>
      </c>
      <c r="J43" s="2345">
        <f>+'[10]input to CA model'!$H$19</f>
        <v>0</v>
      </c>
      <c r="K43" s="2129"/>
      <c r="L43" s="2129">
        <f>+'[10]input to CA model'!$G$19</f>
        <v>106.26718984272551</v>
      </c>
      <c r="M43" s="2130"/>
      <c r="N43" s="2130"/>
      <c r="O43" s="2130"/>
      <c r="P43" s="2130"/>
      <c r="Q43" s="2130"/>
      <c r="R43" s="2130"/>
      <c r="S43" s="2130"/>
      <c r="T43" s="2130"/>
      <c r="U43" s="2130"/>
      <c r="V43" s="2130"/>
      <c r="W43" s="2137"/>
      <c r="X43" s="2138"/>
    </row>
    <row r="44" spans="1:24" s="1718" customFormat="1" ht="12.75" x14ac:dyDescent="0.2">
      <c r="A44" s="1723" t="s">
        <v>742</v>
      </c>
      <c r="B44" s="1724" t="s">
        <v>1418</v>
      </c>
      <c r="C44" s="2047">
        <f>SUM(D44:W44)</f>
        <v>162867.51304762889</v>
      </c>
      <c r="D44" s="2341">
        <f>+D43</f>
        <v>47920.193557367929</v>
      </c>
      <c r="E44" s="2130">
        <f>+E43</f>
        <v>50453.460521035609</v>
      </c>
      <c r="F44" s="2130">
        <f>+F43</f>
        <v>56054.258446049265</v>
      </c>
      <c r="G44" s="2130"/>
      <c r="H44" s="2130"/>
      <c r="I44" s="2130">
        <f>+I43</f>
        <v>8333.3333333333303</v>
      </c>
      <c r="J44" s="2345">
        <v>0</v>
      </c>
      <c r="K44" s="2131"/>
      <c r="L44" s="2129">
        <f>+L43</f>
        <v>106.26718984272551</v>
      </c>
      <c r="M44" s="2130"/>
      <c r="N44" s="2130"/>
      <c r="O44" s="2130"/>
      <c r="P44" s="2130"/>
      <c r="Q44" s="2130"/>
      <c r="R44" s="2130"/>
      <c r="S44" s="2130"/>
      <c r="T44" s="2130"/>
      <c r="U44" s="2130"/>
      <c r="V44" s="2130"/>
      <c r="W44" s="2137"/>
      <c r="X44" s="2138"/>
    </row>
    <row r="45" spans="1:24" s="1718" customFormat="1" ht="12.75" x14ac:dyDescent="0.2">
      <c r="A45" s="1723" t="s">
        <v>743</v>
      </c>
      <c r="B45" s="1724" t="s">
        <v>1229</v>
      </c>
      <c r="C45" s="2047">
        <f>SUM(D45:W45)</f>
        <v>162867.51304762889</v>
      </c>
      <c r="D45" s="2341">
        <f>+D43</f>
        <v>47920.193557367929</v>
      </c>
      <c r="E45" s="2130">
        <f>+E43</f>
        <v>50453.460521035609</v>
      </c>
      <c r="F45" s="2130">
        <f>+F43</f>
        <v>56054.258446049265</v>
      </c>
      <c r="G45" s="2130"/>
      <c r="H45" s="2130"/>
      <c r="I45" s="2130">
        <f>+I43</f>
        <v>8333.3333333333303</v>
      </c>
      <c r="J45" s="2345">
        <v>0</v>
      </c>
      <c r="K45" s="2131"/>
      <c r="L45" s="2129">
        <f>+L43</f>
        <v>106.26718984272551</v>
      </c>
      <c r="M45" s="2130"/>
      <c r="N45" s="2130"/>
      <c r="O45" s="2130"/>
      <c r="P45" s="2130"/>
      <c r="Q45" s="2130"/>
      <c r="R45" s="2130"/>
      <c r="S45" s="2130"/>
      <c r="T45" s="2130"/>
      <c r="U45" s="2130"/>
      <c r="V45" s="2130"/>
      <c r="W45" s="2137"/>
      <c r="X45" s="2138"/>
    </row>
    <row r="46" spans="1:24" s="1718" customFormat="1" ht="12.75" x14ac:dyDescent="0.2">
      <c r="A46" s="1719"/>
      <c r="B46" s="1720"/>
      <c r="C46" s="2134"/>
      <c r="D46" s="2342"/>
      <c r="E46" s="2343"/>
      <c r="F46" s="2343"/>
      <c r="G46" s="2343"/>
      <c r="H46" s="2343"/>
      <c r="I46" s="2343"/>
      <c r="J46" s="2344"/>
      <c r="K46" s="1715"/>
      <c r="L46" s="2343"/>
      <c r="M46" s="1716"/>
      <c r="N46" s="1716"/>
      <c r="O46" s="1716"/>
      <c r="P46" s="1716"/>
      <c r="Q46" s="1716"/>
      <c r="R46" s="1716"/>
      <c r="S46" s="1716"/>
      <c r="T46" s="1716"/>
      <c r="U46" s="1716"/>
      <c r="V46" s="1716"/>
      <c r="W46" s="1716"/>
      <c r="X46" s="2138"/>
    </row>
    <row r="47" spans="1:24" s="1718" customFormat="1" ht="12.75" x14ac:dyDescent="0.2">
      <c r="A47" s="522" t="s">
        <v>1216</v>
      </c>
      <c r="B47" s="523"/>
      <c r="C47" s="2134"/>
      <c r="D47" s="2342"/>
      <c r="E47" s="2343"/>
      <c r="F47" s="2343"/>
      <c r="G47" s="2343"/>
      <c r="H47" s="2343"/>
      <c r="I47" s="2343"/>
      <c r="J47" s="2344"/>
      <c r="K47" s="1715"/>
      <c r="L47" s="2343"/>
      <c r="M47" s="1716"/>
      <c r="N47" s="1716"/>
      <c r="O47" s="1716"/>
      <c r="P47" s="1716"/>
      <c r="Q47" s="1716"/>
      <c r="R47" s="1716"/>
      <c r="S47" s="1716"/>
      <c r="T47" s="1716"/>
      <c r="U47" s="1716"/>
      <c r="V47" s="1716"/>
      <c r="W47" s="1716"/>
      <c r="X47" s="2138"/>
    </row>
    <row r="48" spans="1:24" s="1718" customFormat="1" ht="12.75" x14ac:dyDescent="0.2">
      <c r="A48" s="1721" t="s">
        <v>764</v>
      </c>
      <c r="B48" s="1722" t="s">
        <v>1230</v>
      </c>
      <c r="C48" s="2046">
        <f>SUM(D48:W48)</f>
        <v>420015.94569837628</v>
      </c>
      <c r="D48" s="2341">
        <f>+'[10]input to CA model'!$D$22</f>
        <v>132625.22327874482</v>
      </c>
      <c r="E48" s="2130">
        <f>+'[10]input to CA model'!E22</f>
        <v>113176.78486470207</v>
      </c>
      <c r="F48" s="2130">
        <f>+'[10]input to CA model'!F22</f>
        <v>134639.78595458667</v>
      </c>
      <c r="G48" s="2130"/>
      <c r="H48" s="2130"/>
      <c r="I48" s="2130">
        <f>+'[10]input to CA model'!I22</f>
        <v>38333.333333333328</v>
      </c>
      <c r="J48" s="2345">
        <f>+'[10]input to CA model'!$H$22</f>
        <v>903.70866014175613</v>
      </c>
      <c r="K48" s="2129"/>
      <c r="L48" s="2129">
        <f>+'[10]input to CA model'!$G$22</f>
        <v>337.10960686765202</v>
      </c>
      <c r="M48" s="2130"/>
      <c r="N48" s="2130"/>
      <c r="O48" s="2130"/>
      <c r="P48" s="2130"/>
      <c r="Q48" s="2130"/>
      <c r="R48" s="2130"/>
      <c r="S48" s="2130"/>
      <c r="T48" s="2130"/>
      <c r="U48" s="2130"/>
      <c r="V48" s="2130"/>
      <c r="W48" s="2137"/>
      <c r="X48" s="2138"/>
    </row>
    <row r="49" spans="1:24" s="1718" customFormat="1" ht="12.75" x14ac:dyDescent="0.2">
      <c r="A49" s="1723" t="s">
        <v>742</v>
      </c>
      <c r="B49" s="1724" t="s">
        <v>1419</v>
      </c>
      <c r="C49" s="2047">
        <f>SUM(D49:W49)</f>
        <v>420015.94569837628</v>
      </c>
      <c r="D49" s="2341">
        <f>+D48</f>
        <v>132625.22327874482</v>
      </c>
      <c r="E49" s="2130">
        <f>+E48</f>
        <v>113176.78486470207</v>
      </c>
      <c r="F49" s="2130">
        <f>+F48</f>
        <v>134639.78595458667</v>
      </c>
      <c r="G49" s="2130"/>
      <c r="H49" s="2130"/>
      <c r="I49" s="2130">
        <f>+I48</f>
        <v>38333.333333333328</v>
      </c>
      <c r="J49" s="2345">
        <f>+J48</f>
        <v>903.70866014175613</v>
      </c>
      <c r="K49" s="2131"/>
      <c r="L49" s="2129">
        <f>+L48</f>
        <v>337.10960686765202</v>
      </c>
      <c r="M49" s="2130"/>
      <c r="N49" s="2130"/>
      <c r="O49" s="2130"/>
      <c r="P49" s="2130"/>
      <c r="Q49" s="2130"/>
      <c r="R49" s="2130"/>
      <c r="S49" s="2130"/>
      <c r="T49" s="2130"/>
      <c r="U49" s="2130"/>
      <c r="V49" s="2130"/>
      <c r="W49" s="2137"/>
      <c r="X49" s="2138"/>
    </row>
    <row r="50" spans="1:24" s="1718" customFormat="1" ht="12.75" x14ac:dyDescent="0.2">
      <c r="A50" s="1723" t="s">
        <v>743</v>
      </c>
      <c r="B50" s="1724" t="s">
        <v>1231</v>
      </c>
      <c r="C50" s="2047">
        <f>SUM(D50:W50)</f>
        <v>420015.94569837628</v>
      </c>
      <c r="D50" s="2341">
        <f>+D48</f>
        <v>132625.22327874482</v>
      </c>
      <c r="E50" s="2130">
        <f>+E48</f>
        <v>113176.78486470207</v>
      </c>
      <c r="F50" s="2130">
        <f>+F48</f>
        <v>134639.78595458667</v>
      </c>
      <c r="G50" s="2130"/>
      <c r="H50" s="2130"/>
      <c r="I50" s="2130">
        <f>+I48</f>
        <v>38333.333333333328</v>
      </c>
      <c r="J50" s="2130">
        <f>+J49</f>
        <v>903.70866014175613</v>
      </c>
      <c r="K50" s="2345"/>
      <c r="L50" s="2129">
        <f>+L48</f>
        <v>337.10960686765202</v>
      </c>
      <c r="M50" s="2130"/>
      <c r="N50" s="2130"/>
      <c r="O50" s="2130"/>
      <c r="P50" s="2130"/>
      <c r="Q50" s="2130"/>
      <c r="R50" s="2130"/>
      <c r="S50" s="2130"/>
      <c r="T50" s="2130"/>
      <c r="U50" s="2130"/>
      <c r="V50" s="2130"/>
      <c r="W50" s="2137"/>
      <c r="X50" s="2138"/>
    </row>
    <row r="51" spans="1:24" s="1718" customFormat="1" ht="13.5" thickBot="1" x14ac:dyDescent="0.25">
      <c r="A51" s="1719"/>
      <c r="B51" s="1725"/>
      <c r="C51" s="2135"/>
      <c r="D51" s="2136"/>
      <c r="E51" s="1716"/>
      <c r="F51" s="1716"/>
      <c r="G51" s="1716"/>
      <c r="H51" s="1716"/>
      <c r="I51" s="1716"/>
      <c r="J51" s="1716"/>
      <c r="K51" s="1716"/>
      <c r="L51" s="1716"/>
      <c r="M51" s="1716"/>
      <c r="N51" s="1716"/>
      <c r="O51" s="1716"/>
      <c r="P51" s="1716"/>
      <c r="Q51" s="1716"/>
      <c r="R51" s="1716"/>
      <c r="S51" s="1716"/>
      <c r="T51" s="1716"/>
      <c r="U51" s="1716"/>
      <c r="V51" s="1716"/>
      <c r="W51" s="1716"/>
      <c r="X51" s="2138"/>
    </row>
    <row r="52" spans="1:24" s="1718" customFormat="1" ht="14.25" thickTop="1" thickBot="1" x14ac:dyDescent="0.25">
      <c r="A52" s="2483" t="s">
        <v>1225</v>
      </c>
      <c r="B52" s="2484"/>
      <c r="C52" s="2135"/>
      <c r="D52" s="2136"/>
      <c r="E52" s="1716"/>
      <c r="F52" s="1716"/>
      <c r="G52" s="1716"/>
      <c r="H52" s="1716"/>
      <c r="I52" s="1716"/>
      <c r="J52" s="1716"/>
      <c r="K52" s="1716"/>
      <c r="L52" s="1716"/>
      <c r="M52" s="1716"/>
      <c r="N52" s="1716"/>
      <c r="O52" s="1716"/>
      <c r="P52" s="1716"/>
      <c r="Q52" s="1716"/>
      <c r="R52" s="1716"/>
      <c r="S52" s="1716"/>
      <c r="T52" s="1716"/>
      <c r="U52" s="1716"/>
      <c r="V52" s="1716"/>
      <c r="W52" s="1716"/>
      <c r="X52" s="2138"/>
    </row>
    <row r="53" spans="1:24" s="1718" customFormat="1" ht="27.75" customHeight="1" thickTop="1" x14ac:dyDescent="0.2">
      <c r="A53" s="522"/>
      <c r="B53" s="523"/>
      <c r="C53" s="2315" t="s">
        <v>1747</v>
      </c>
      <c r="D53" s="2160" t="str">
        <f>IF(OR(D55*4&lt;D61,D56*4&lt;D62,D57*4&lt;D63,D58*4&lt;D64),IF(OR(D55*12&lt;D67,D56*12&lt;D68,D57*12&lt;D69,D58*12&lt;D70),"Check 4 NCP and 12 NCP","Check 4 NCP"),IF(OR(D55*12&lt;D67,D56*12&lt;D68,D57*12&lt;D69,D58*12&lt;D70),"Check 12 NCP","Pass"))</f>
        <v>Pass</v>
      </c>
      <c r="E53" s="2160" t="str">
        <f t="shared" ref="E53:W53" si="1">IF(OR(E55*4&lt;E61,E56*4&lt;E62,E57*4&lt;E63,E58*4&lt;E64),IF(OR(E55*12&lt;E67,E56*12&lt;E68,E57*12&lt;E69,E58*12&lt;E70),"Check 4 NCP and 12 NCP","Check 4 NCP"),IF(OR(E55*12&lt;E67,E56*12&lt;E68,E57*12&lt;E69,E58*12&lt;E70),"Check 12 NCP","Pass"))</f>
        <v>Pass</v>
      </c>
      <c r="F53" s="2160" t="str">
        <f t="shared" si="1"/>
        <v>Pass</v>
      </c>
      <c r="G53" s="2160" t="str">
        <f t="shared" si="1"/>
        <v>Pass</v>
      </c>
      <c r="H53" s="2160" t="str">
        <f t="shared" si="1"/>
        <v>Pass</v>
      </c>
      <c r="I53" s="2160" t="str">
        <f t="shared" si="1"/>
        <v>Pass</v>
      </c>
      <c r="J53" s="2160" t="str">
        <f t="shared" si="1"/>
        <v>Pass</v>
      </c>
      <c r="K53" s="2160" t="str">
        <f t="shared" si="1"/>
        <v>Pass</v>
      </c>
      <c r="L53" s="2160" t="str">
        <f t="shared" si="1"/>
        <v>Pass</v>
      </c>
      <c r="M53" s="2160" t="str">
        <f t="shared" si="1"/>
        <v>Pass</v>
      </c>
      <c r="N53" s="2160" t="str">
        <f t="shared" si="1"/>
        <v>Pass</v>
      </c>
      <c r="O53" s="2160" t="str">
        <f t="shared" si="1"/>
        <v>Pass</v>
      </c>
      <c r="P53" s="2160" t="str">
        <f t="shared" si="1"/>
        <v>Pass</v>
      </c>
      <c r="Q53" s="2160" t="str">
        <f t="shared" si="1"/>
        <v>Pass</v>
      </c>
      <c r="R53" s="2160" t="str">
        <f t="shared" si="1"/>
        <v>Pass</v>
      </c>
      <c r="S53" s="2160" t="str">
        <f t="shared" si="1"/>
        <v>Pass</v>
      </c>
      <c r="T53" s="2160" t="str">
        <f t="shared" si="1"/>
        <v>Pass</v>
      </c>
      <c r="U53" s="2160" t="str">
        <f t="shared" si="1"/>
        <v>Pass</v>
      </c>
      <c r="V53" s="2160" t="str">
        <f t="shared" si="1"/>
        <v>Pass</v>
      </c>
      <c r="W53" s="2160" t="str">
        <f t="shared" si="1"/>
        <v>Pass</v>
      </c>
      <c r="X53" s="2138"/>
    </row>
    <row r="54" spans="1:24" s="1718" customFormat="1" ht="12.75" x14ac:dyDescent="0.2">
      <c r="A54" s="522" t="s">
        <v>1219</v>
      </c>
      <c r="B54" s="523"/>
      <c r="C54" s="2135"/>
      <c r="D54" s="2136"/>
      <c r="E54" s="1716"/>
      <c r="F54" s="1716"/>
      <c r="G54" s="1716"/>
      <c r="H54" s="1716"/>
      <c r="I54" s="1716"/>
      <c r="J54" s="1716"/>
      <c r="K54" s="1716"/>
      <c r="L54" s="1716"/>
      <c r="M54" s="1716"/>
      <c r="N54" s="1716"/>
      <c r="O54" s="1716"/>
      <c r="P54" s="1716"/>
      <c r="Q54" s="1716"/>
      <c r="R54" s="1716"/>
      <c r="S54" s="1716"/>
      <c r="T54" s="1716"/>
      <c r="U54" s="1716"/>
      <c r="V54" s="1716"/>
      <c r="W54" s="1716"/>
      <c r="X54" s="2138"/>
    </row>
    <row r="55" spans="1:24" s="1718" customFormat="1" ht="25.5" x14ac:dyDescent="0.2">
      <c r="A55" s="1726" t="s">
        <v>1004</v>
      </c>
      <c r="B55" s="1722" t="s">
        <v>1232</v>
      </c>
      <c r="C55" s="2046">
        <f>SUM(D55:W55)</f>
        <v>53456.286980761462</v>
      </c>
      <c r="D55" s="2341">
        <f>+'[10]input to CA model'!$D$27</f>
        <v>15877.146276058091</v>
      </c>
      <c r="E55" s="2130">
        <f>+'[10]input to CA model'!$E$27</f>
        <v>14874.126795653396</v>
      </c>
      <c r="F55" s="2130">
        <f>+'[10]input to CA model'!$F$27</f>
        <v>16056.947192383206</v>
      </c>
      <c r="G55" s="2130"/>
      <c r="H55" s="2130"/>
      <c r="I55" s="2130">
        <f>+'[10]input to CA model'!$I$27</f>
        <v>6410.2564102564093</v>
      </c>
      <c r="J55" s="2345">
        <f>+'[10]input to CA model'!$H$27</f>
        <v>206.96642438155257</v>
      </c>
      <c r="K55" s="2129"/>
      <c r="L55" s="2129">
        <f>+'[10]input to CA model'!$G$27</f>
        <v>30.843882028813763</v>
      </c>
      <c r="M55" s="2130"/>
      <c r="N55" s="2130"/>
      <c r="O55" s="2130"/>
      <c r="P55" s="2130"/>
      <c r="Q55" s="2130"/>
      <c r="R55" s="2130"/>
      <c r="S55" s="2130"/>
      <c r="T55" s="2130"/>
      <c r="U55" s="2130"/>
      <c r="V55" s="2130"/>
      <c r="W55" s="2137"/>
      <c r="X55" s="2138"/>
    </row>
    <row r="56" spans="1:24" s="1718" customFormat="1" ht="12.75" x14ac:dyDescent="0.2">
      <c r="A56" s="1723" t="s">
        <v>765</v>
      </c>
      <c r="B56" s="1724" t="s">
        <v>1233</v>
      </c>
      <c r="C56" s="2047">
        <f>SUM(D56:W56)</f>
        <v>53456.286980761462</v>
      </c>
      <c r="D56" s="2341">
        <f>+D55</f>
        <v>15877.146276058091</v>
      </c>
      <c r="E56" s="2130">
        <f t="shared" ref="E56:F56" si="2">+E55</f>
        <v>14874.126795653396</v>
      </c>
      <c r="F56" s="2130">
        <f t="shared" si="2"/>
        <v>16056.947192383206</v>
      </c>
      <c r="G56" s="2130"/>
      <c r="H56" s="2130"/>
      <c r="I56" s="2130">
        <f t="shared" ref="I56:J56" si="3">+I55</f>
        <v>6410.2564102564093</v>
      </c>
      <c r="J56" s="2345">
        <f t="shared" si="3"/>
        <v>206.96642438155257</v>
      </c>
      <c r="K56" s="2129"/>
      <c r="L56" s="2129">
        <f t="shared" ref="L56" si="4">+L55</f>
        <v>30.843882028813763</v>
      </c>
      <c r="M56" s="2130"/>
      <c r="N56" s="2130"/>
      <c r="O56" s="2130"/>
      <c r="P56" s="2130"/>
      <c r="Q56" s="2130"/>
      <c r="R56" s="2130"/>
      <c r="S56" s="2130"/>
      <c r="T56" s="2130"/>
      <c r="U56" s="2130"/>
      <c r="V56" s="2130"/>
      <c r="W56" s="2137"/>
      <c r="X56" s="2138"/>
    </row>
    <row r="57" spans="1:24" s="1718" customFormat="1" ht="12.75" x14ac:dyDescent="0.2">
      <c r="A57" s="1723" t="s">
        <v>1049</v>
      </c>
      <c r="B57" s="1724" t="s">
        <v>1050</v>
      </c>
      <c r="C57" s="2047">
        <f>SUM(D57:W57)</f>
        <v>44717.160367029632</v>
      </c>
      <c r="D57" s="2341">
        <f>+D55</f>
        <v>15877.146276058091</v>
      </c>
      <c r="E57" s="2130">
        <f t="shared" ref="E57" si="5">+E55</f>
        <v>14874.126795653396</v>
      </c>
      <c r="F57" s="2130">
        <f>+'I6.2 Customer Data'!$F$24/'I6.2 Customer Data'!$F$23*'I8 Demand Data'!F56</f>
        <v>13728.076988907778</v>
      </c>
      <c r="G57" s="2130"/>
      <c r="H57" s="2130"/>
      <c r="I57" s="2130">
        <f>+'I6.2 Customer Data'!$I$24/'I6.2 Customer Data'!$I$23*'I8 Demand Data'!I56</f>
        <v>0</v>
      </c>
      <c r="J57" s="2345">
        <f t="shared" ref="J57" si="6">+J55</f>
        <v>206.96642438155257</v>
      </c>
      <c r="K57" s="2129"/>
      <c r="L57" s="2129">
        <f t="shared" ref="L57" si="7">+L55</f>
        <v>30.843882028813763</v>
      </c>
      <c r="M57" s="2130"/>
      <c r="N57" s="2130"/>
      <c r="O57" s="2130"/>
      <c r="P57" s="2130"/>
      <c r="Q57" s="2130"/>
      <c r="R57" s="2130"/>
      <c r="S57" s="2130"/>
      <c r="T57" s="2130"/>
      <c r="U57" s="2130"/>
      <c r="V57" s="2130"/>
      <c r="W57" s="2137"/>
      <c r="X57" s="2138"/>
    </row>
    <row r="58" spans="1:24" s="1718" customFormat="1" ht="12.75" x14ac:dyDescent="0.2">
      <c r="A58" s="1723" t="s">
        <v>766</v>
      </c>
      <c r="B58" s="1724" t="s">
        <v>1234</v>
      </c>
      <c r="C58" s="2047">
        <f>SUM(D58:W58)</f>
        <v>44717.160367029632</v>
      </c>
      <c r="D58" s="2341">
        <f>+D55</f>
        <v>15877.146276058091</v>
      </c>
      <c r="E58" s="2130">
        <f t="shared" ref="E58" si="8">+E55</f>
        <v>14874.126795653396</v>
      </c>
      <c r="F58" s="2130">
        <f>+'I6.2 Customer Data'!$F$25/'I6.2 Customer Data'!$F$23*'I8 Demand Data'!F56</f>
        <v>13728.076988907778</v>
      </c>
      <c r="G58" s="2130"/>
      <c r="H58" s="2130"/>
      <c r="I58" s="2130">
        <f>+'I6.2 Customer Data'!$I$25/'I6.2 Customer Data'!$I$23*'I8 Demand Data'!I56</f>
        <v>0</v>
      </c>
      <c r="J58" s="2345">
        <f t="shared" ref="J58" si="9">+J55</f>
        <v>206.96642438155257</v>
      </c>
      <c r="K58" s="2129"/>
      <c r="L58" s="2129">
        <f t="shared" ref="L58" si="10">+L55</f>
        <v>30.843882028813763</v>
      </c>
      <c r="M58" s="2130"/>
      <c r="N58" s="2130"/>
      <c r="O58" s="2130"/>
      <c r="P58" s="2130"/>
      <c r="Q58" s="2130"/>
      <c r="R58" s="2130"/>
      <c r="S58" s="2130"/>
      <c r="T58" s="2130"/>
      <c r="U58" s="2130"/>
      <c r="V58" s="2130"/>
      <c r="W58" s="2137"/>
      <c r="X58" s="2138"/>
    </row>
    <row r="59" spans="1:24" s="1718" customFormat="1" ht="11.25" customHeight="1" x14ac:dyDescent="0.2">
      <c r="A59" s="1719"/>
      <c r="B59" s="1720"/>
      <c r="C59" s="2135"/>
      <c r="D59" s="2346"/>
      <c r="E59" s="2343"/>
      <c r="F59" s="2343"/>
      <c r="G59" s="1716"/>
      <c r="H59" s="1716"/>
      <c r="I59" s="2343"/>
      <c r="J59" s="2343"/>
      <c r="K59" s="1716"/>
      <c r="L59" s="2343"/>
      <c r="M59" s="1716"/>
      <c r="N59" s="1716"/>
      <c r="O59" s="1716"/>
      <c r="P59" s="1716"/>
      <c r="Q59" s="1716"/>
      <c r="R59" s="1716"/>
      <c r="S59" s="1716"/>
      <c r="T59" s="1716"/>
      <c r="U59" s="1716"/>
      <c r="V59" s="1716"/>
      <c r="W59" s="1717"/>
    </row>
    <row r="60" spans="1:24" s="1718" customFormat="1" ht="12.75" x14ac:dyDescent="0.2">
      <c r="A60" s="522" t="s">
        <v>1075</v>
      </c>
      <c r="B60" s="523"/>
      <c r="C60" s="2135"/>
      <c r="D60" s="2346"/>
      <c r="E60" s="2343"/>
      <c r="F60" s="2343"/>
      <c r="G60" s="1716"/>
      <c r="H60" s="1716"/>
      <c r="I60" s="2343"/>
      <c r="J60" s="2343"/>
      <c r="K60" s="1716"/>
      <c r="L60" s="2343"/>
      <c r="M60" s="1716"/>
      <c r="N60" s="1716"/>
      <c r="O60" s="1716"/>
      <c r="P60" s="1716"/>
      <c r="Q60" s="1716"/>
      <c r="R60" s="1716"/>
      <c r="S60" s="1716"/>
      <c r="T60" s="1716"/>
      <c r="U60" s="1716"/>
      <c r="V60" s="1716"/>
      <c r="W60" s="1717"/>
    </row>
    <row r="61" spans="1:24" s="1718" customFormat="1" ht="25.5" x14ac:dyDescent="0.2">
      <c r="A61" s="1726" t="s">
        <v>1004</v>
      </c>
      <c r="B61" s="1722" t="s">
        <v>1235</v>
      </c>
      <c r="C61" s="2046">
        <f>SUM(D61:W61)</f>
        <v>201297.69251053908</v>
      </c>
      <c r="D61" s="2341">
        <f>+'[10]input to CA model'!$D$30</f>
        <v>59673.285375560154</v>
      </c>
      <c r="E61" s="2130">
        <f>+'[10]input to CA model'!$E$30</f>
        <v>55431.24803039847</v>
      </c>
      <c r="F61" s="2130">
        <f>+'[10]input to CA model'!$F$30</f>
        <v>59608.807526223172</v>
      </c>
      <c r="G61" s="2130"/>
      <c r="H61" s="2130"/>
      <c r="I61" s="2130">
        <f>+'[10]input to CA model'!$I$30</f>
        <v>25641.025641025637</v>
      </c>
      <c r="J61" s="2345">
        <f>+'[10]input to CA model'!H30</f>
        <v>820.10456805357421</v>
      </c>
      <c r="K61" s="2129"/>
      <c r="L61" s="2129">
        <f>+'[10]input to CA model'!$G$30</f>
        <v>123.22136927810223</v>
      </c>
      <c r="M61" s="2130"/>
      <c r="N61" s="2130"/>
      <c r="O61" s="2130"/>
      <c r="P61" s="2130"/>
      <c r="Q61" s="2130"/>
      <c r="R61" s="2130"/>
      <c r="S61" s="2130"/>
      <c r="T61" s="2130"/>
      <c r="U61" s="2130"/>
      <c r="V61" s="2130"/>
      <c r="W61" s="2261"/>
    </row>
    <row r="62" spans="1:24" s="1718" customFormat="1" ht="12.75" x14ac:dyDescent="0.2">
      <c r="A62" s="1723" t="s">
        <v>765</v>
      </c>
      <c r="B62" s="1724" t="s">
        <v>1236</v>
      </c>
      <c r="C62" s="2047">
        <f>SUM(D62:W62)</f>
        <v>201297.69251053908</v>
      </c>
      <c r="D62" s="2341">
        <f>+D61</f>
        <v>59673.285375560154</v>
      </c>
      <c r="E62" s="2130">
        <f t="shared" ref="E62:F62" si="11">+E61</f>
        <v>55431.24803039847</v>
      </c>
      <c r="F62" s="2130">
        <f t="shared" si="11"/>
        <v>59608.807526223172</v>
      </c>
      <c r="G62" s="2130"/>
      <c r="H62" s="2130"/>
      <c r="I62" s="2130">
        <f t="shared" ref="I62:J62" si="12">+I61</f>
        <v>25641.025641025637</v>
      </c>
      <c r="J62" s="2345">
        <f t="shared" si="12"/>
        <v>820.10456805357421</v>
      </c>
      <c r="K62" s="2129"/>
      <c r="L62" s="2129">
        <f t="shared" ref="L62" si="13">+L61</f>
        <v>123.22136927810223</v>
      </c>
      <c r="M62" s="2130"/>
      <c r="N62" s="2130"/>
      <c r="O62" s="2130"/>
      <c r="P62" s="2130"/>
      <c r="Q62" s="2130"/>
      <c r="R62" s="2130"/>
      <c r="S62" s="2130"/>
      <c r="T62" s="2130"/>
      <c r="U62" s="2130"/>
      <c r="V62" s="2130"/>
      <c r="W62" s="2132"/>
    </row>
    <row r="63" spans="1:24" s="1718" customFormat="1" ht="12.75" x14ac:dyDescent="0.2">
      <c r="A63" s="1723" t="s">
        <v>1049</v>
      </c>
      <c r="B63" s="1724" t="s">
        <v>1051</v>
      </c>
      <c r="C63" s="2047">
        <f>SUM(D63:W63)</f>
        <v>167011.11463288567</v>
      </c>
      <c r="D63" s="2341">
        <f>+D61</f>
        <v>59673.285375560154</v>
      </c>
      <c r="E63" s="2130">
        <f t="shared" ref="E63" si="14">+E61</f>
        <v>55431.24803039847</v>
      </c>
      <c r="F63" s="2130">
        <f>+'I6.2 Customer Data'!$F$24/'I6.2 Customer Data'!$F$23*'I8 Demand Data'!F62</f>
        <v>50963.255289595385</v>
      </c>
      <c r="G63" s="2130"/>
      <c r="H63" s="2130"/>
      <c r="I63" s="2130">
        <f>+'I6.2 Customer Data'!$I$24/'I6.2 Customer Data'!$I$23*'I8 Demand Data'!I62</f>
        <v>0</v>
      </c>
      <c r="J63" s="2345">
        <f t="shared" ref="J63" si="15">+J61</f>
        <v>820.10456805357421</v>
      </c>
      <c r="K63" s="2129"/>
      <c r="L63" s="2129">
        <f t="shared" ref="L63" si="16">+L61</f>
        <v>123.22136927810223</v>
      </c>
      <c r="M63" s="2130"/>
      <c r="N63" s="2130"/>
      <c r="O63" s="2130"/>
      <c r="P63" s="2130"/>
      <c r="Q63" s="2130"/>
      <c r="R63" s="2130"/>
      <c r="S63" s="2130"/>
      <c r="T63" s="2130"/>
      <c r="U63" s="2130"/>
      <c r="V63" s="2130"/>
      <c r="W63" s="2132"/>
    </row>
    <row r="64" spans="1:24" s="1718" customFormat="1" ht="12.75" x14ac:dyDescent="0.2">
      <c r="A64" s="1723" t="s">
        <v>766</v>
      </c>
      <c r="B64" s="1724" t="s">
        <v>1237</v>
      </c>
      <c r="C64" s="2047">
        <f>SUM(D64:W64)</f>
        <v>167011.11463288567</v>
      </c>
      <c r="D64" s="2341">
        <f>+D61</f>
        <v>59673.285375560154</v>
      </c>
      <c r="E64" s="2130">
        <f t="shared" ref="E64" si="17">+E61</f>
        <v>55431.24803039847</v>
      </c>
      <c r="F64" s="2130">
        <f>+'I6.2 Customer Data'!$F$25/'I6.2 Customer Data'!$F$23*'I8 Demand Data'!F62</f>
        <v>50963.255289595385</v>
      </c>
      <c r="G64" s="2130"/>
      <c r="H64" s="2130"/>
      <c r="I64" s="2130">
        <f>+'I6.2 Customer Data'!$I$25/'I6.2 Customer Data'!$I$23*'I8 Demand Data'!I62</f>
        <v>0</v>
      </c>
      <c r="J64" s="2345">
        <f t="shared" ref="J64" si="18">+J61</f>
        <v>820.10456805357421</v>
      </c>
      <c r="K64" s="2129"/>
      <c r="L64" s="2129">
        <f t="shared" ref="L64" si="19">+L61</f>
        <v>123.22136927810223</v>
      </c>
      <c r="M64" s="2130"/>
      <c r="N64" s="2130"/>
      <c r="O64" s="2130"/>
      <c r="P64" s="2130"/>
      <c r="Q64" s="2130"/>
      <c r="R64" s="2130"/>
      <c r="S64" s="2130"/>
      <c r="T64" s="2130"/>
      <c r="U64" s="2130"/>
      <c r="V64" s="2130"/>
      <c r="W64" s="2132"/>
    </row>
    <row r="65" spans="1:23" s="1718" customFormat="1" ht="12.75" x14ac:dyDescent="0.2">
      <c r="A65" s="1719"/>
      <c r="B65" s="1720"/>
      <c r="C65" s="2135"/>
      <c r="D65" s="2346"/>
      <c r="E65" s="2343"/>
      <c r="F65" s="2343"/>
      <c r="G65" s="1716"/>
      <c r="H65" s="1716"/>
      <c r="I65" s="2343"/>
      <c r="J65" s="2343"/>
      <c r="K65" s="1716"/>
      <c r="L65" s="2343"/>
      <c r="M65" s="1716"/>
      <c r="N65" s="1716"/>
      <c r="O65" s="1716"/>
      <c r="P65" s="1716"/>
      <c r="Q65" s="1716"/>
      <c r="R65" s="1716"/>
      <c r="S65" s="1716"/>
      <c r="T65" s="1716"/>
      <c r="U65" s="1716"/>
      <c r="V65" s="1716"/>
      <c r="W65" s="1717"/>
    </row>
    <row r="66" spans="1:23" s="1718" customFormat="1" ht="12.75" x14ac:dyDescent="0.2">
      <c r="A66" s="522" t="s">
        <v>1220</v>
      </c>
      <c r="B66" s="523"/>
      <c r="C66" s="2135"/>
      <c r="D66" s="2346"/>
      <c r="E66" s="2343"/>
      <c r="F66" s="2343"/>
      <c r="G66" s="1716"/>
      <c r="H66" s="1716"/>
      <c r="I66" s="2343"/>
      <c r="J66" s="2343"/>
      <c r="K66" s="1716"/>
      <c r="L66" s="2343"/>
      <c r="M66" s="1716"/>
      <c r="N66" s="1716"/>
      <c r="O66" s="1716"/>
      <c r="P66" s="1716"/>
      <c r="Q66" s="1716"/>
      <c r="R66" s="1716"/>
      <c r="S66" s="1716"/>
      <c r="T66" s="1716"/>
      <c r="U66" s="1716"/>
      <c r="V66" s="1716"/>
      <c r="W66" s="1717"/>
    </row>
    <row r="67" spans="1:23" s="1718" customFormat="1" ht="25.5" x14ac:dyDescent="0.2">
      <c r="A67" s="1726" t="s">
        <v>1004</v>
      </c>
      <c r="B67" s="1722" t="s">
        <v>1241</v>
      </c>
      <c r="C67" s="2046">
        <f>SUM(D67:W67)</f>
        <v>492524.12428723375</v>
      </c>
      <c r="D67" s="2341">
        <f>+'[10]input to CA model'!$D$33</f>
        <v>161162.22211162097</v>
      </c>
      <c r="E67" s="2130">
        <f>+'[10]input to CA model'!$E$33</f>
        <v>124126.03978449991</v>
      </c>
      <c r="F67" s="2130">
        <f>+'[10]input to CA model'!$F$33</f>
        <v>144423.50944660389</v>
      </c>
      <c r="G67" s="2130"/>
      <c r="H67" s="2130"/>
      <c r="I67" s="2130">
        <f>+'[10]input to CA model'!$I$33</f>
        <v>59999.999999999978</v>
      </c>
      <c r="J67" s="2345">
        <f>+'[10]input to CA model'!H33</f>
        <v>2443.4046317693696</v>
      </c>
      <c r="K67" s="2129"/>
      <c r="L67" s="2129">
        <f>+'[10]input to CA model'!$G$33</f>
        <v>368.94831273965224</v>
      </c>
      <c r="M67" s="2130"/>
      <c r="N67" s="2130"/>
      <c r="O67" s="2130"/>
      <c r="P67" s="2130"/>
      <c r="Q67" s="2130"/>
      <c r="R67" s="2130"/>
      <c r="S67" s="2130"/>
      <c r="T67" s="2130"/>
      <c r="U67" s="2130"/>
      <c r="V67" s="2130"/>
      <c r="W67" s="2261"/>
    </row>
    <row r="68" spans="1:23" s="1718" customFormat="1" ht="12.75" x14ac:dyDescent="0.2">
      <c r="A68" s="1721" t="s">
        <v>765</v>
      </c>
      <c r="B68" s="1722" t="s">
        <v>1242</v>
      </c>
      <c r="C68" s="2047">
        <f>SUM(D68:W68)</f>
        <v>492524.12428723375</v>
      </c>
      <c r="D68" s="2341">
        <f>+D67</f>
        <v>161162.22211162097</v>
      </c>
      <c r="E68" s="2130">
        <f t="shared" ref="E68:F68" si="20">+E67</f>
        <v>124126.03978449991</v>
      </c>
      <c r="F68" s="2130">
        <f t="shared" si="20"/>
        <v>144423.50944660389</v>
      </c>
      <c r="G68" s="2130"/>
      <c r="H68" s="2130"/>
      <c r="I68" s="2130">
        <f t="shared" ref="I68:J68" si="21">+I67</f>
        <v>59999.999999999978</v>
      </c>
      <c r="J68" s="2345">
        <f t="shared" si="21"/>
        <v>2443.4046317693696</v>
      </c>
      <c r="K68" s="2129"/>
      <c r="L68" s="2129">
        <f t="shared" ref="L68" si="22">+L67</f>
        <v>368.94831273965224</v>
      </c>
      <c r="M68" s="2130"/>
      <c r="N68" s="2130"/>
      <c r="O68" s="2130"/>
      <c r="P68" s="2130"/>
      <c r="Q68" s="2130"/>
      <c r="R68" s="2130"/>
      <c r="S68" s="2130"/>
      <c r="T68" s="2130"/>
      <c r="U68" s="2130"/>
      <c r="V68" s="2130"/>
      <c r="W68" s="2261"/>
    </row>
    <row r="69" spans="1:23" s="1718" customFormat="1" ht="12.75" x14ac:dyDescent="0.2">
      <c r="A69" s="1721" t="s">
        <v>1049</v>
      </c>
      <c r="B69" s="1722" t="s">
        <v>1052</v>
      </c>
      <c r="C69" s="2047">
        <f>SUM(D69:W69)</f>
        <v>411577.20306978736</v>
      </c>
      <c r="D69" s="2341">
        <f>+D67</f>
        <v>161162.22211162097</v>
      </c>
      <c r="E69" s="2130">
        <f t="shared" ref="E69" si="23">+E67</f>
        <v>124126.03978449991</v>
      </c>
      <c r="F69" s="2130">
        <f>+'I6.2 Customer Data'!$F$24/'I6.2 Customer Data'!$F$23*'I8 Demand Data'!F68</f>
        <v>123476.58822915753</v>
      </c>
      <c r="G69" s="2130"/>
      <c r="H69" s="2130"/>
      <c r="I69" s="2130">
        <f>+'I6.2 Customer Data'!$I$24/'I6.2 Customer Data'!$I$23*'I8 Demand Data'!I68</f>
        <v>0</v>
      </c>
      <c r="J69" s="2345">
        <f t="shared" ref="J69" si="24">+J67</f>
        <v>2443.4046317693696</v>
      </c>
      <c r="K69" s="2129"/>
      <c r="L69" s="2129">
        <f t="shared" ref="L69" si="25">+L67</f>
        <v>368.94831273965224</v>
      </c>
      <c r="M69" s="2130"/>
      <c r="N69" s="2130"/>
      <c r="O69" s="2130"/>
      <c r="P69" s="2130"/>
      <c r="Q69" s="2130"/>
      <c r="R69" s="2130"/>
      <c r="S69" s="2130"/>
      <c r="T69" s="2130"/>
      <c r="U69" s="2130"/>
      <c r="V69" s="2130"/>
      <c r="W69" s="2261"/>
    </row>
    <row r="70" spans="1:23" s="1718" customFormat="1" ht="13.5" thickBot="1" x14ac:dyDescent="0.25">
      <c r="A70" s="1727" t="s">
        <v>766</v>
      </c>
      <c r="B70" s="1728" t="s">
        <v>1243</v>
      </c>
      <c r="C70" s="2048">
        <f>SUM(D70:W70)</f>
        <v>411577.20306978736</v>
      </c>
      <c r="D70" s="2341">
        <f>+D67</f>
        <v>161162.22211162097</v>
      </c>
      <c r="E70" s="2130">
        <f t="shared" ref="E70" si="26">+E67</f>
        <v>124126.03978449991</v>
      </c>
      <c r="F70" s="2130">
        <f>+'I6.2 Customer Data'!$F$25/'I6.2 Customer Data'!$F$23*'I8 Demand Data'!F68</f>
        <v>123476.58822915753</v>
      </c>
      <c r="G70" s="2130"/>
      <c r="H70" s="2130"/>
      <c r="I70" s="2130">
        <f>+'I6.2 Customer Data'!$I$25/'I6.2 Customer Data'!$I$23*'I8 Demand Data'!I68</f>
        <v>0</v>
      </c>
      <c r="J70" s="2345">
        <f t="shared" ref="J70" si="27">+J67</f>
        <v>2443.4046317693696</v>
      </c>
      <c r="K70" s="2129"/>
      <c r="L70" s="2129">
        <f t="shared" ref="L70" si="28">+L67</f>
        <v>368.94831273965224</v>
      </c>
      <c r="M70" s="2130"/>
      <c r="N70" s="2130"/>
      <c r="O70" s="2130"/>
      <c r="P70" s="2130"/>
      <c r="Q70" s="2130"/>
      <c r="R70" s="2130"/>
      <c r="S70" s="2130"/>
      <c r="T70" s="2130"/>
      <c r="U70" s="2130"/>
      <c r="V70" s="2130"/>
      <c r="W70" s="2133"/>
    </row>
  </sheetData>
  <sheetProtection algorithmName="SHA-512" hashValue="6VprIzlfGHTHO5Ce2m1+Bct4JUEDhc6ChbNFHPmxOCXK0l8AjH6BQFPnWX+qx14cWRfJWlKAsssP1rAjHRC2fQ==" saltValue="HtwiHW7LUO6x3p27KoOHbw==" spinCount="100000" sheet="1" objects="1" scenarios="1"/>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conditionalFormatting sqref="C34">
    <cfRule type="cellIs" dxfId="14" priority="5" stopIfTrue="1" operator="equal">
      <formula>"Error"</formula>
    </cfRule>
  </conditionalFormatting>
  <conditionalFormatting sqref="D34:W34">
    <cfRule type="cellIs" dxfId="13" priority="4" stopIfTrue="1" operator="equal">
      <formula>"Error"</formula>
    </cfRule>
  </conditionalFormatting>
  <conditionalFormatting sqref="C53">
    <cfRule type="cellIs" dxfId="12" priority="3" stopIfTrue="1" operator="equal">
      <formula>"Error"</formula>
    </cfRule>
  </conditionalFormatting>
  <conditionalFormatting sqref="D53:W53">
    <cfRule type="cellIs" dxfId="11" priority="1" stopIfTrue="1" operator="equal">
      <formula>"Error"</formula>
    </cfRule>
  </conditionalFormatting>
  <pageMargins left="0.39370078740157483" right="0.39370078740157483" top="0.39370078740157483" bottom="0.39370078740157483" header="0.51181102362204722" footer="0.51181102362204722"/>
  <pageSetup scale="60" orientation="landscape" horizontalDpi="300" verticalDpi="300"/>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indexed="42"/>
  </sheetPr>
  <dimension ref="A1:BT184"/>
  <sheetViews>
    <sheetView topLeftCell="A22" zoomScaleNormal="100" workbookViewId="0">
      <pane xSplit="4" topLeftCell="E1" activePane="topRight" state="frozenSplit"/>
      <selection activeCell="A2" sqref="A2"/>
      <selection pane="topRight" activeCell="J34" sqref="J34"/>
    </sheetView>
  </sheetViews>
  <sheetFormatPr defaultRowHeight="11.25" x14ac:dyDescent="0.2"/>
  <cols>
    <col min="1" max="1" width="9.140625" style="55"/>
    <col min="2" max="2" width="32.7109375" style="13" customWidth="1"/>
    <col min="3" max="3" width="16.7109375" style="551" customWidth="1"/>
    <col min="4" max="4" width="15.85546875" style="533" customWidth="1"/>
    <col min="5" max="7" width="15.7109375" style="534" customWidth="1"/>
    <col min="8" max="9" width="15.7109375" style="534" hidden="1" customWidth="1"/>
    <col min="10" max="11" width="15.7109375" style="534" customWidth="1"/>
    <col min="12" max="12" width="15.7109375" style="534" hidden="1" customWidth="1"/>
    <col min="13" max="13" width="15.7109375" style="534" customWidth="1"/>
    <col min="14" max="24" width="15.7109375" style="534" hidden="1" customWidth="1"/>
    <col min="25" max="27" width="9.140625" style="13"/>
    <col min="28" max="28" width="32.7109375" style="13" customWidth="1"/>
    <col min="29" max="48" width="15.7109375" style="13" customWidth="1"/>
    <col min="49" max="51" width="9.140625" style="13"/>
    <col min="52" max="52" width="32.7109375" style="13" customWidth="1"/>
    <col min="53" max="72" width="15.7109375" style="13" customWidth="1"/>
    <col min="73" max="16384" width="9.140625" style="13"/>
  </cols>
  <sheetData>
    <row r="1" spans="1:24" ht="63"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row>
    <row r="2" spans="1:24" ht="47.2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row>
    <row r="3" spans="1:24" ht="42.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row>
    <row r="4" spans="1:24"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row>
    <row r="5" spans="1:24" ht="21" customHeight="1" x14ac:dyDescent="0.3">
      <c r="A5" s="323" t="str">
        <f>"Sheet I9 Direct Allocation Worksheet  - "&amp;  'I2 LDC class'!$C$17</f>
        <v>Sheet I9 Direct Allocation Worksheet  - Settlement Proposal</v>
      </c>
      <c r="B5" s="324"/>
      <c r="C5" s="548"/>
      <c r="D5" s="548"/>
      <c r="E5" s="325"/>
      <c r="F5" s="13"/>
      <c r="G5" s="13"/>
      <c r="H5" s="13"/>
      <c r="I5" s="13"/>
      <c r="J5" s="13"/>
      <c r="K5" s="13"/>
      <c r="L5" s="13"/>
      <c r="M5" s="13"/>
      <c r="N5" s="13"/>
      <c r="O5" s="13"/>
      <c r="P5" s="13"/>
      <c r="Q5" s="13"/>
      <c r="R5" s="13"/>
      <c r="S5" s="13"/>
      <c r="T5" s="13"/>
      <c r="U5" s="13"/>
      <c r="V5" s="13"/>
      <c r="W5" s="13"/>
      <c r="X5" s="13"/>
    </row>
    <row r="6" spans="1:24" ht="6" customHeight="1" x14ac:dyDescent="0.2">
      <c r="A6" s="16"/>
      <c r="B6" s="16"/>
      <c r="C6" s="549"/>
      <c r="D6" s="549"/>
      <c r="E6" s="16"/>
      <c r="F6" s="16"/>
      <c r="G6" s="16"/>
      <c r="H6" s="16"/>
      <c r="I6" s="16"/>
      <c r="J6" s="16"/>
      <c r="K6" s="16"/>
      <c r="L6" s="16"/>
      <c r="M6" s="16"/>
      <c r="N6" s="16"/>
      <c r="O6" s="16"/>
      <c r="P6" s="13"/>
      <c r="Q6" s="13"/>
      <c r="R6" s="13"/>
      <c r="S6" s="13"/>
      <c r="T6" s="13"/>
      <c r="U6" s="13"/>
      <c r="V6" s="13"/>
      <c r="W6" s="13"/>
      <c r="X6" s="13"/>
    </row>
    <row r="7" spans="1:24" ht="12.75" x14ac:dyDescent="0.2">
      <c r="C7" s="550"/>
    </row>
    <row r="13" spans="1:24" ht="1.5" customHeight="1" x14ac:dyDescent="0.2"/>
    <row r="14" spans="1:24" ht="1.5" customHeight="1" x14ac:dyDescent="0.2"/>
    <row r="15" spans="1:24" ht="1.5" customHeight="1" x14ac:dyDescent="0.2"/>
    <row r="16" spans="1:24" ht="1.5" customHeight="1" x14ac:dyDescent="0.2"/>
    <row r="17" spans="1:72" ht="1.5" customHeight="1" x14ac:dyDescent="0.2"/>
    <row r="19" spans="1:72" s="501" customFormat="1" ht="19.5" customHeight="1" x14ac:dyDescent="0.2">
      <c r="A19" s="502"/>
      <c r="B19" s="502"/>
      <c r="E19" s="519">
        <v>1</v>
      </c>
      <c r="F19" s="519">
        <v>2</v>
      </c>
      <c r="G19" s="519">
        <v>3</v>
      </c>
      <c r="H19" s="519">
        <v>4</v>
      </c>
      <c r="I19" s="519">
        <v>5</v>
      </c>
      <c r="J19" s="519">
        <v>6</v>
      </c>
      <c r="K19" s="519">
        <v>7</v>
      </c>
      <c r="L19" s="519">
        <v>8</v>
      </c>
      <c r="M19" s="519">
        <v>9</v>
      </c>
      <c r="N19" s="519">
        <v>10</v>
      </c>
      <c r="O19" s="519">
        <v>11</v>
      </c>
      <c r="P19" s="519">
        <v>12</v>
      </c>
      <c r="Q19" s="519">
        <v>13</v>
      </c>
      <c r="R19" s="519">
        <v>14</v>
      </c>
      <c r="S19" s="519">
        <v>15</v>
      </c>
      <c r="T19" s="519">
        <v>16</v>
      </c>
      <c r="U19" s="519">
        <v>17</v>
      </c>
      <c r="V19" s="519">
        <v>18</v>
      </c>
      <c r="W19" s="519">
        <v>19</v>
      </c>
      <c r="X19" s="519">
        <v>20</v>
      </c>
      <c r="AA19" s="2195" t="s">
        <v>1602</v>
      </c>
      <c r="AY19" s="2195" t="s">
        <v>1603</v>
      </c>
    </row>
    <row r="20" spans="1:72" s="1732" customFormat="1" ht="51.75" customHeight="1" x14ac:dyDescent="0.2">
      <c r="A20" s="1729" t="str">
        <f>'I3 TB Data'!A19:B19</f>
        <v>USoA Account #</v>
      </c>
      <c r="B20" s="1729" t="str">
        <f>'I3 TB Data'!B19:D19</f>
        <v>Accounts</v>
      </c>
      <c r="C20" s="1730" t="str">
        <f>'I3 TB Data'!G19</f>
        <v>Direct Allocation</v>
      </c>
      <c r="D20" s="1729" t="s">
        <v>913</v>
      </c>
      <c r="E20" s="1731" t="str">
        <f>'O4 Summary by Class &amp; Accounts'!E18</f>
        <v>Residential</v>
      </c>
      <c r="F20" s="1731" t="str">
        <f>'O4 Summary by Class &amp; Accounts'!F18</f>
        <v>GS &lt;50</v>
      </c>
      <c r="G20" s="1731" t="str">
        <f>'O4 Summary by Class &amp; Accounts'!G18</f>
        <v>GS &gt;50kW</v>
      </c>
      <c r="H20" s="1731" t="str">
        <f>'O4 Summary by Class &amp; Accounts'!H18</f>
        <v>GS&gt; 50-TOU</v>
      </c>
      <c r="I20" s="1731" t="str">
        <f>'O4 Summary by Class &amp; Accounts'!I18</f>
        <v>GS &gt;50-Intermediate</v>
      </c>
      <c r="J20" s="1731" t="str">
        <f>'O4 Summary by Class &amp; Accounts'!J18</f>
        <v>Large User</v>
      </c>
      <c r="K20" s="1731" t="str">
        <f>'O4 Summary by Class &amp; Accounts'!K18</f>
        <v>Street Light</v>
      </c>
      <c r="L20" s="1731" t="str">
        <f>'O4 Summary by Class &amp; Accounts'!L18</f>
        <v>Sentinel</v>
      </c>
      <c r="M20" s="1731" t="str">
        <f>'O4 Summary by Class &amp; Accounts'!M18</f>
        <v>Unmetered Scattered Load</v>
      </c>
      <c r="N20" s="1731" t="str">
        <f>'O4 Summary by Class &amp; Accounts'!N18</f>
        <v>Embedded Distributor</v>
      </c>
      <c r="O20" s="1731" t="str">
        <f>'O4 Summary by Class &amp; Accounts'!O18</f>
        <v>Back-up/Standby Power</v>
      </c>
      <c r="P20" s="1731" t="str">
        <f>'O4 Summary by Class &amp; Accounts'!P18</f>
        <v>Rate Class 1</v>
      </c>
      <c r="Q20" s="1731" t="str">
        <f>'O4 Summary by Class &amp; Accounts'!Q18</f>
        <v>Rate class 2</v>
      </c>
      <c r="R20" s="1731" t="str">
        <f>'O4 Summary by Class &amp; Accounts'!R18</f>
        <v>Rate class 3</v>
      </c>
      <c r="S20" s="1731" t="str">
        <f>'O4 Summary by Class &amp; Accounts'!S18</f>
        <v>Rate class 4</v>
      </c>
      <c r="T20" s="1731" t="str">
        <f>'O4 Summary by Class &amp; Accounts'!T18</f>
        <v>Rate class 5</v>
      </c>
      <c r="U20" s="1731" t="str">
        <f>'O4 Summary by Class &amp; Accounts'!U18</f>
        <v>Rate class 6</v>
      </c>
      <c r="V20" s="1731" t="str">
        <f>'O4 Summary by Class &amp; Accounts'!V18</f>
        <v>Rate class 7</v>
      </c>
      <c r="W20" s="1731" t="str">
        <f>'O4 Summary by Class &amp; Accounts'!W18</f>
        <v>Rate class 8</v>
      </c>
      <c r="X20" s="1731" t="str">
        <f>'O4 Summary by Class &amp; Accounts'!X18</f>
        <v>Rate class 9</v>
      </c>
      <c r="AA20" s="1729" t="str">
        <f>A20</f>
        <v>USoA Account #</v>
      </c>
      <c r="AB20" s="1729" t="str">
        <f t="shared" ref="AB20" si="0">B20</f>
        <v>Accounts</v>
      </c>
      <c r="AC20" s="1729" t="str">
        <f t="shared" ref="AC20:AV20" si="1">E20</f>
        <v>Residential</v>
      </c>
      <c r="AD20" s="1729" t="str">
        <f t="shared" si="1"/>
        <v>GS &lt;50</v>
      </c>
      <c r="AE20" s="1729" t="str">
        <f t="shared" si="1"/>
        <v>GS &gt;50kW</v>
      </c>
      <c r="AF20" s="1729" t="str">
        <f t="shared" si="1"/>
        <v>GS&gt; 50-TOU</v>
      </c>
      <c r="AG20" s="1729" t="str">
        <f t="shared" si="1"/>
        <v>GS &gt;50-Intermediate</v>
      </c>
      <c r="AH20" s="1729" t="str">
        <f t="shared" si="1"/>
        <v>Large User</v>
      </c>
      <c r="AI20" s="1729" t="str">
        <f t="shared" si="1"/>
        <v>Street Light</v>
      </c>
      <c r="AJ20" s="1729" t="str">
        <f t="shared" si="1"/>
        <v>Sentinel</v>
      </c>
      <c r="AK20" s="1729" t="str">
        <f t="shared" si="1"/>
        <v>Unmetered Scattered Load</v>
      </c>
      <c r="AL20" s="1729" t="str">
        <f t="shared" si="1"/>
        <v>Embedded Distributor</v>
      </c>
      <c r="AM20" s="1729" t="str">
        <f t="shared" si="1"/>
        <v>Back-up/Standby Power</v>
      </c>
      <c r="AN20" s="1729" t="str">
        <f t="shared" si="1"/>
        <v>Rate Class 1</v>
      </c>
      <c r="AO20" s="1729" t="str">
        <f t="shared" si="1"/>
        <v>Rate class 2</v>
      </c>
      <c r="AP20" s="1729" t="str">
        <f t="shared" si="1"/>
        <v>Rate class 3</v>
      </c>
      <c r="AQ20" s="1729" t="str">
        <f t="shared" si="1"/>
        <v>Rate class 4</v>
      </c>
      <c r="AR20" s="1729" t="str">
        <f t="shared" si="1"/>
        <v>Rate class 5</v>
      </c>
      <c r="AS20" s="1729" t="str">
        <f t="shared" si="1"/>
        <v>Rate class 6</v>
      </c>
      <c r="AT20" s="1729" t="str">
        <f t="shared" si="1"/>
        <v>Rate class 7</v>
      </c>
      <c r="AU20" s="1729" t="str">
        <f t="shared" si="1"/>
        <v>Rate class 8</v>
      </c>
      <c r="AV20" s="1729" t="str">
        <f t="shared" si="1"/>
        <v>Rate class 9</v>
      </c>
      <c r="AY20" s="1729" t="str">
        <f>AA20</f>
        <v>USoA Account #</v>
      </c>
      <c r="AZ20" s="1729" t="str">
        <f>AB20</f>
        <v>Accounts</v>
      </c>
      <c r="BA20" s="1729" t="str">
        <f t="shared" ref="BA20" si="2">AC20</f>
        <v>Residential</v>
      </c>
      <c r="BB20" s="1729" t="str">
        <f t="shared" ref="BB20" si="3">AD20</f>
        <v>GS &lt;50</v>
      </c>
      <c r="BC20" s="1729" t="str">
        <f t="shared" ref="BC20" si="4">AE20</f>
        <v>GS &gt;50kW</v>
      </c>
      <c r="BD20" s="1729" t="str">
        <f t="shared" ref="BD20" si="5">AF20</f>
        <v>GS&gt; 50-TOU</v>
      </c>
      <c r="BE20" s="1729" t="str">
        <f t="shared" ref="BE20" si="6">AG20</f>
        <v>GS &gt;50-Intermediate</v>
      </c>
      <c r="BF20" s="1729" t="str">
        <f t="shared" ref="BF20" si="7">AH20</f>
        <v>Large User</v>
      </c>
      <c r="BG20" s="1729" t="str">
        <f t="shared" ref="BG20" si="8">AI20</f>
        <v>Street Light</v>
      </c>
      <c r="BH20" s="1729" t="str">
        <f t="shared" ref="BH20" si="9">AJ20</f>
        <v>Sentinel</v>
      </c>
      <c r="BI20" s="1729" t="str">
        <f t="shared" ref="BI20" si="10">AK20</f>
        <v>Unmetered Scattered Load</v>
      </c>
      <c r="BJ20" s="1729" t="str">
        <f t="shared" ref="BJ20" si="11">AL20</f>
        <v>Embedded Distributor</v>
      </c>
      <c r="BK20" s="1729" t="str">
        <f t="shared" ref="BK20" si="12">AM20</f>
        <v>Back-up/Standby Power</v>
      </c>
      <c r="BL20" s="1729" t="str">
        <f t="shared" ref="BL20" si="13">AN20</f>
        <v>Rate Class 1</v>
      </c>
      <c r="BM20" s="1729" t="str">
        <f t="shared" ref="BM20" si="14">AO20</f>
        <v>Rate class 2</v>
      </c>
      <c r="BN20" s="1729" t="str">
        <f t="shared" ref="BN20" si="15">AP20</f>
        <v>Rate class 3</v>
      </c>
      <c r="BO20" s="1729" t="str">
        <f t="shared" ref="BO20" si="16">AQ20</f>
        <v>Rate class 4</v>
      </c>
      <c r="BP20" s="1729" t="str">
        <f t="shared" ref="BP20" si="17">AR20</f>
        <v>Rate class 5</v>
      </c>
      <c r="BQ20" s="1729" t="str">
        <f t="shared" ref="BQ20" si="18">AS20</f>
        <v>Rate class 6</v>
      </c>
      <c r="BR20" s="1729" t="str">
        <f t="shared" ref="BR20" si="19">AT20</f>
        <v>Rate class 7</v>
      </c>
      <c r="BS20" s="1729" t="str">
        <f t="shared" ref="BS20" si="20">AU20</f>
        <v>Rate class 8</v>
      </c>
      <c r="BT20" s="1729" t="str">
        <f t="shared" ref="BT20" si="21">AV20</f>
        <v>Rate class 9</v>
      </c>
    </row>
    <row r="21" spans="1:72" s="422" customFormat="1" ht="29.25" customHeight="1" x14ac:dyDescent="0.2">
      <c r="A21" s="2495"/>
      <c r="B21" s="2495"/>
      <c r="C21" s="2495"/>
      <c r="D21" s="2495"/>
      <c r="E21" s="2495"/>
      <c r="F21" s="535"/>
      <c r="G21" s="535"/>
      <c r="H21" s="535"/>
      <c r="I21" s="535"/>
      <c r="J21" s="535"/>
      <c r="K21" s="535"/>
      <c r="L21" s="535"/>
      <c r="M21" s="535"/>
      <c r="N21" s="535"/>
      <c r="O21" s="535"/>
      <c r="P21" s="535"/>
      <c r="Q21" s="535"/>
      <c r="R21" s="535"/>
      <c r="S21" s="535"/>
      <c r="T21" s="535"/>
      <c r="U21" s="535"/>
      <c r="V21" s="535"/>
      <c r="W21" s="535"/>
      <c r="X21" s="535"/>
    </row>
    <row r="22" spans="1:72" s="422" customFormat="1" ht="41.25" customHeight="1" x14ac:dyDescent="0.2">
      <c r="A22" s="2495"/>
      <c r="B22" s="2495"/>
      <c r="C22" s="2495"/>
      <c r="D22" s="2495"/>
      <c r="E22" s="2495"/>
      <c r="F22" s="535"/>
      <c r="G22" s="535"/>
      <c r="H22" s="535"/>
      <c r="I22" s="535"/>
      <c r="J22" s="535"/>
      <c r="K22" s="535"/>
      <c r="L22" s="535"/>
      <c r="M22" s="535"/>
      <c r="N22" s="535"/>
      <c r="O22" s="535"/>
      <c r="P22" s="535"/>
      <c r="Q22" s="535"/>
      <c r="R22" s="535"/>
      <c r="S22" s="535"/>
      <c r="T22" s="535"/>
      <c r="U22" s="535"/>
      <c r="V22" s="535"/>
      <c r="W22" s="535"/>
      <c r="X22" s="535"/>
    </row>
    <row r="23" spans="1:72" s="1750" customFormat="1" ht="20.25" customHeight="1" x14ac:dyDescent="0.2">
      <c r="A23" s="540">
        <f>'I3 TB Data'!A171:B171</f>
        <v>1995</v>
      </c>
      <c r="B23" s="541" t="str">
        <f>'I3 TB Data'!B171:D171</f>
        <v>Contributions and Grants - Credit</v>
      </c>
      <c r="C23" s="1733">
        <f>'I3 TB Data'!G171</f>
        <v>0</v>
      </c>
      <c r="D23" s="2165" t="str">
        <f>IF(SUM(E23:X23)&lt;&gt;C23,"No","Yes")</f>
        <v>Yes</v>
      </c>
      <c r="E23" s="2139"/>
      <c r="F23" s="2139"/>
      <c r="G23" s="2139"/>
      <c r="H23" s="2139"/>
      <c r="I23" s="2139"/>
      <c r="J23" s="2139"/>
      <c r="K23" s="2139"/>
      <c r="L23" s="2139"/>
      <c r="M23" s="2139"/>
      <c r="N23" s="2139"/>
      <c r="O23" s="2139"/>
      <c r="P23" s="2139"/>
      <c r="Q23" s="2139"/>
      <c r="R23" s="2139"/>
      <c r="S23" s="2139"/>
      <c r="T23" s="2139"/>
      <c r="U23" s="2139"/>
      <c r="V23" s="2139"/>
      <c r="W23" s="2139"/>
      <c r="X23" s="2139"/>
    </row>
    <row r="24" spans="1:72" ht="12.75" x14ac:dyDescent="0.2">
      <c r="A24" s="540"/>
      <c r="B24" s="541"/>
      <c r="C24" s="552"/>
      <c r="D24" s="538"/>
    </row>
    <row r="25" spans="1:72" ht="15.75" customHeight="1" x14ac:dyDescent="0.2">
      <c r="A25" s="2496"/>
      <c r="B25" s="2496"/>
      <c r="C25" s="2496"/>
      <c r="D25" s="2496"/>
      <c r="E25" s="2496"/>
    </row>
    <row r="26" spans="1:72" s="422" customFormat="1" ht="32.25" customHeight="1" x14ac:dyDescent="0.2">
      <c r="A26" s="2496"/>
      <c r="B26" s="2496"/>
      <c r="C26" s="2496"/>
      <c r="D26" s="2496"/>
      <c r="E26" s="2496"/>
      <c r="F26" s="535"/>
      <c r="G26" s="535"/>
      <c r="H26" s="535"/>
      <c r="I26" s="535"/>
      <c r="J26" s="535"/>
      <c r="K26" s="535"/>
      <c r="L26" s="535"/>
      <c r="M26" s="535"/>
      <c r="N26" s="535"/>
      <c r="O26" s="535"/>
      <c r="P26" s="535"/>
      <c r="Q26" s="535"/>
      <c r="R26" s="535"/>
      <c r="S26" s="535"/>
      <c r="T26" s="535"/>
      <c r="U26" s="535"/>
      <c r="V26" s="535"/>
      <c r="W26" s="535"/>
      <c r="X26" s="535"/>
    </row>
    <row r="27" spans="1:72" s="312" customFormat="1" ht="12.75" x14ac:dyDescent="0.2">
      <c r="A27" s="555">
        <f>'I3 TB Data'!A133:B133</f>
        <v>1805</v>
      </c>
      <c r="B27" s="556" t="str">
        <f>'I3 TB Data'!B133</f>
        <v>Land</v>
      </c>
      <c r="C27" s="557">
        <f>'I3 TB Data'!G133</f>
        <v>0</v>
      </c>
      <c r="D27" s="2166" t="str">
        <f t="shared" ref="D27:D57" si="22">IF(SUM(E27:X27)&lt;&gt;C27,"No","Yes")</f>
        <v>Yes</v>
      </c>
      <c r="E27" s="2140"/>
      <c r="F27" s="2140"/>
      <c r="G27" s="2140"/>
      <c r="H27" s="2140"/>
      <c r="I27" s="2140"/>
      <c r="J27" s="2140"/>
      <c r="K27" s="2140"/>
      <c r="L27" s="2140"/>
      <c r="M27" s="2140"/>
      <c r="N27" s="2140"/>
      <c r="O27" s="2140"/>
      <c r="P27" s="2140"/>
      <c r="Q27" s="2140"/>
      <c r="R27" s="2140"/>
      <c r="S27" s="2140"/>
      <c r="T27" s="2140"/>
      <c r="U27" s="2140"/>
      <c r="V27" s="2140"/>
      <c r="W27" s="2140"/>
      <c r="X27" s="2140"/>
      <c r="AA27" s="555">
        <f>A27</f>
        <v>1805</v>
      </c>
      <c r="AB27" s="556" t="str">
        <f>B27</f>
        <v>Land</v>
      </c>
      <c r="AC27" s="2196">
        <f>IF(ISERROR(E27*(1-VLOOKUP($A27, 'E1 Categorization'!$A$32:$E$124, 5,0))), E27*0.5, E27*(1-VLOOKUP($A27, 'E1 Categorization'!$A$32:$E$124, 5,0)))</f>
        <v>0</v>
      </c>
      <c r="AD27" s="2196">
        <f>IF(ISERROR(F27*(1-VLOOKUP($A27, 'E1 Categorization'!$A$32:$E$124, 5,0))), F27*0.5, F27*(1-VLOOKUP($A27, 'E1 Categorization'!$A$32:$E$124, 5,0)))</f>
        <v>0</v>
      </c>
      <c r="AE27" s="2196">
        <f>IF(ISERROR(G27*(1-VLOOKUP($A27, 'E1 Categorization'!$A$32:$E$124, 5,0))), G27*0.5, G27*(1-VLOOKUP($A27, 'E1 Categorization'!$A$32:$E$124, 5,0)))</f>
        <v>0</v>
      </c>
      <c r="AF27" s="2196">
        <f>IF(ISERROR(H27*(1-VLOOKUP($A27, 'E1 Categorization'!$A$32:$E$124, 5,0))), H27*0.5, H27*(1-VLOOKUP($A27, 'E1 Categorization'!$A$32:$E$124, 5,0)))</f>
        <v>0</v>
      </c>
      <c r="AG27" s="2196">
        <f>IF(ISERROR(I27*(1-VLOOKUP($A27, 'E1 Categorization'!$A$32:$E$124, 5,0))), I27*0.5, I27*(1-VLOOKUP($A27, 'E1 Categorization'!$A$32:$E$124, 5,0)))</f>
        <v>0</v>
      </c>
      <c r="AH27" s="2196">
        <f>IF(ISERROR(J27*(1-VLOOKUP($A27, 'E1 Categorization'!$A$32:$E$124, 5,0))), J27*0.5, J27*(1-VLOOKUP($A27, 'E1 Categorization'!$A$32:$E$124, 5,0)))</f>
        <v>0</v>
      </c>
      <c r="AI27" s="2196">
        <f>IF(ISERROR(K27*(1-VLOOKUP($A27, 'E1 Categorization'!$A$32:$E$124, 5,0))), K27*0.5, K27*(1-VLOOKUP($A27, 'E1 Categorization'!$A$32:$E$124, 5,0)))</f>
        <v>0</v>
      </c>
      <c r="AJ27" s="2196">
        <f>IF(ISERROR(L27*(1-VLOOKUP($A27, 'E1 Categorization'!$A$32:$E$124, 5,0))), L27*0.5, L27*(1-VLOOKUP($A27, 'E1 Categorization'!$A$32:$E$124, 5,0)))</f>
        <v>0</v>
      </c>
      <c r="AK27" s="2196">
        <f>IF(ISERROR(M27*(1-VLOOKUP($A27, 'E1 Categorization'!$A$32:$E$124, 5,0))), M27*0.5, M27*(1-VLOOKUP($A27, 'E1 Categorization'!$A$32:$E$124, 5,0)))</f>
        <v>0</v>
      </c>
      <c r="AL27" s="2196">
        <f>IF(ISERROR(N27*(1-VLOOKUP($A27, 'E1 Categorization'!$A$32:$E$124, 5,0))), N27*0.5, N27*(1-VLOOKUP($A27, 'E1 Categorization'!$A$32:$E$124, 5,0)))</f>
        <v>0</v>
      </c>
      <c r="AM27" s="2196">
        <f>IF(ISERROR(O27*(1-VLOOKUP($A27, 'E1 Categorization'!$A$32:$E$124, 5,0))), O27*0.5, O27*(1-VLOOKUP($A27, 'E1 Categorization'!$A$32:$E$124, 5,0)))</f>
        <v>0</v>
      </c>
      <c r="AN27" s="2196">
        <f>IF(ISERROR(P27*(1-VLOOKUP($A27, 'E1 Categorization'!$A$32:$E$124, 5,0))), P27*0.5, P27*(1-VLOOKUP($A27, 'E1 Categorization'!$A$32:$E$124, 5,0)))</f>
        <v>0</v>
      </c>
      <c r="AO27" s="2196">
        <f>IF(ISERROR(Q27*(1-VLOOKUP($A27, 'E1 Categorization'!$A$32:$E$124, 5,0))), Q27*0.5, Q27*(1-VLOOKUP($A27, 'E1 Categorization'!$A$32:$E$124, 5,0)))</f>
        <v>0</v>
      </c>
      <c r="AP27" s="2196">
        <f>IF(ISERROR(R27*(1-VLOOKUP($A27, 'E1 Categorization'!$A$32:$E$124, 5,0))), R27*0.5, R27*(1-VLOOKUP($A27, 'E1 Categorization'!$A$32:$E$124, 5,0)))</f>
        <v>0</v>
      </c>
      <c r="AQ27" s="2196">
        <f>IF(ISERROR(S27*(1-VLOOKUP($A27, 'E1 Categorization'!$A$32:$E$124, 5,0))), S27*0.5, S27*(1-VLOOKUP($A27, 'E1 Categorization'!$A$32:$E$124, 5,0)))</f>
        <v>0</v>
      </c>
      <c r="AR27" s="2196">
        <f>IF(ISERROR(T27*(1-VLOOKUP($A27, 'E1 Categorization'!$A$32:$E$124, 5,0))), T27*0.5, T27*(1-VLOOKUP($A27, 'E1 Categorization'!$A$32:$E$124, 5,0)))</f>
        <v>0</v>
      </c>
      <c r="AS27" s="2196">
        <f>IF(ISERROR(U27*(1-VLOOKUP($A27, 'E1 Categorization'!$A$32:$E$124, 5,0))), U27*0.5, U27*(1-VLOOKUP($A27, 'E1 Categorization'!$A$32:$E$124, 5,0)))</f>
        <v>0</v>
      </c>
      <c r="AT27" s="2196">
        <f>IF(ISERROR(V27*(1-VLOOKUP($A27, 'E1 Categorization'!$A$32:$E$124, 5,0))), V27*0.5, V27*(1-VLOOKUP($A27, 'E1 Categorization'!$A$32:$E$124, 5,0)))</f>
        <v>0</v>
      </c>
      <c r="AU27" s="2196">
        <f>IF(ISERROR(W27*(1-VLOOKUP($A27, 'E1 Categorization'!$A$32:$E$124, 5,0))), W27*0.5, W27*(1-VLOOKUP($A27, 'E1 Categorization'!$A$32:$E$124, 5,0)))</f>
        <v>0</v>
      </c>
      <c r="AV27" s="2196">
        <f>IF(ISERROR(X27*(1-VLOOKUP($A27, 'E1 Categorization'!$A$32:$E$124, 5,0))), X27*0.5, X27*(1-VLOOKUP($A27, 'E1 Categorization'!$A$32:$E$124, 5,0)))</f>
        <v>0</v>
      </c>
      <c r="AW27" s="2197"/>
      <c r="AX27" s="2197"/>
      <c r="AY27" s="555">
        <f>AA27</f>
        <v>1805</v>
      </c>
      <c r="AZ27" s="556" t="str">
        <f>AB27</f>
        <v>Land</v>
      </c>
      <c r="BA27" s="2196">
        <f>IF(ISERROR(E27*(VLOOKUP($A27, 'E1 Categorization'!$A$32:$E$124, 5,0))), E27*0.5, E27*(VLOOKUP($A27, 'E1 Categorization'!$A$32:$E$124, 5,0)))</f>
        <v>0</v>
      </c>
      <c r="BB27" s="2196">
        <f>IF(ISERROR(F27*(VLOOKUP($A27, 'E1 Categorization'!$A$32:$E$124, 5,0))), F27*0.5, F27*(VLOOKUP($A27, 'E1 Categorization'!$A$32:$E$124, 5,0)))</f>
        <v>0</v>
      </c>
      <c r="BC27" s="2196">
        <f>IF(ISERROR(G27*(VLOOKUP($A27, 'E1 Categorization'!$A$32:$E$124, 5,0))), G27*0.5, G27*(VLOOKUP($A27, 'E1 Categorization'!$A$32:$E$124, 5,0)))</f>
        <v>0</v>
      </c>
      <c r="BD27" s="2196">
        <f>IF(ISERROR(H27*(VLOOKUP($A27, 'E1 Categorization'!$A$32:$E$124, 5,0))), H27*0.5, H27*(VLOOKUP($A27, 'E1 Categorization'!$A$32:$E$124, 5,0)))</f>
        <v>0</v>
      </c>
      <c r="BE27" s="2196">
        <f>IF(ISERROR(I27*(VLOOKUP($A27, 'E1 Categorization'!$A$32:$E$124, 5,0))), I27*0.5, I27*(VLOOKUP($A27, 'E1 Categorization'!$A$32:$E$124, 5,0)))</f>
        <v>0</v>
      </c>
      <c r="BF27" s="2196">
        <f>IF(ISERROR(J27*(VLOOKUP($A27, 'E1 Categorization'!$A$32:$E$124, 5,0))), J27*0.5, J27*(VLOOKUP($A27, 'E1 Categorization'!$A$32:$E$124, 5,0)))</f>
        <v>0</v>
      </c>
      <c r="BG27" s="2196">
        <f>IF(ISERROR(K27*(VLOOKUP($A27, 'E1 Categorization'!$A$32:$E$124, 5,0))), K27*0.5, K27*(VLOOKUP($A27, 'E1 Categorization'!$A$32:$E$124, 5,0)))</f>
        <v>0</v>
      </c>
      <c r="BH27" s="2196">
        <f>IF(ISERROR(L27*(VLOOKUP($A27, 'E1 Categorization'!$A$32:$E$124, 5,0))), L27*0.5, L27*(VLOOKUP($A27, 'E1 Categorization'!$A$32:$E$124, 5,0)))</f>
        <v>0</v>
      </c>
      <c r="BI27" s="2196">
        <f>IF(ISERROR(M27*(VLOOKUP($A27, 'E1 Categorization'!$A$32:$E$124, 5,0))), M27*0.5, M27*(VLOOKUP($A27, 'E1 Categorization'!$A$32:$E$124, 5,0)))</f>
        <v>0</v>
      </c>
      <c r="BJ27" s="2196">
        <f>IF(ISERROR(N27*(VLOOKUP($A27, 'E1 Categorization'!$A$32:$E$124, 5,0))), N27*0.5, N27*(VLOOKUP($A27, 'E1 Categorization'!$A$32:$E$124, 5,0)))</f>
        <v>0</v>
      </c>
      <c r="BK27" s="2196">
        <f>IF(ISERROR(O27*(VLOOKUP($A27, 'E1 Categorization'!$A$32:$E$124, 5,0))), O27*0.5, O27*(VLOOKUP($A27, 'E1 Categorization'!$A$32:$E$124, 5,0)))</f>
        <v>0</v>
      </c>
      <c r="BL27" s="2196">
        <f>IF(ISERROR(P27*(VLOOKUP($A27, 'E1 Categorization'!$A$32:$E$124, 5,0))), P27*0.5, P27*(VLOOKUP($A27, 'E1 Categorization'!$A$32:$E$124, 5,0)))</f>
        <v>0</v>
      </c>
      <c r="BM27" s="2196">
        <f>IF(ISERROR(Q27*(VLOOKUP($A27, 'E1 Categorization'!$A$32:$E$124, 5,0))), Q27*0.5, Q27*(VLOOKUP($A27, 'E1 Categorization'!$A$32:$E$124, 5,0)))</f>
        <v>0</v>
      </c>
      <c r="BN27" s="2196">
        <f>IF(ISERROR(R27*(VLOOKUP($A27, 'E1 Categorization'!$A$32:$E$124, 5,0))), R27*0.5, R27*(VLOOKUP($A27, 'E1 Categorization'!$A$32:$E$124, 5,0)))</f>
        <v>0</v>
      </c>
      <c r="BO27" s="2196">
        <f>IF(ISERROR(S27*(VLOOKUP($A27, 'E1 Categorization'!$A$32:$E$124, 5,0))), S27*0.5, S27*(VLOOKUP($A27, 'E1 Categorization'!$A$32:$E$124, 5,0)))</f>
        <v>0</v>
      </c>
      <c r="BP27" s="2196">
        <f>IF(ISERROR(T27*(VLOOKUP($A27, 'E1 Categorization'!$A$32:$E$124, 5,0))), T27*0.5, T27*(VLOOKUP($A27, 'E1 Categorization'!$A$32:$E$124, 5,0)))</f>
        <v>0</v>
      </c>
      <c r="BQ27" s="2196">
        <f>IF(ISERROR(U27*(VLOOKUP($A27, 'E1 Categorization'!$A$32:$E$124, 5,0))), U27*0.5, U27*(VLOOKUP($A27, 'E1 Categorization'!$A$32:$E$124, 5,0)))</f>
        <v>0</v>
      </c>
      <c r="BR27" s="2196">
        <f>IF(ISERROR(V27*(VLOOKUP($A27, 'E1 Categorization'!$A$32:$E$124, 5,0))), V27*0.5, V27*(VLOOKUP($A27, 'E1 Categorization'!$A$32:$E$124, 5,0)))</f>
        <v>0</v>
      </c>
      <c r="BS27" s="2196">
        <f>IF(ISERROR(W27*(VLOOKUP($A27, 'E1 Categorization'!$A$32:$E$124, 5,0))), W27*0.5, W27*(VLOOKUP($A27, 'E1 Categorization'!$A$32:$E$124, 5,0)))</f>
        <v>0</v>
      </c>
      <c r="BT27" s="2196">
        <f>IF(ISERROR(X27*(VLOOKUP($A27, 'E1 Categorization'!$A$32:$E$124, 5,0))), X27*0.5, X27*(VLOOKUP($A27, 'E1 Categorization'!$A$32:$E$124, 5,0)))</f>
        <v>0</v>
      </c>
    </row>
    <row r="28" spans="1:72" s="312" customFormat="1" ht="12.75" x14ac:dyDescent="0.2">
      <c r="A28" s="555">
        <f>'I3 TB Data'!A134:B134</f>
        <v>1806</v>
      </c>
      <c r="B28" s="556" t="str">
        <f>'I3 TB Data'!B134</f>
        <v>Land Rights</v>
      </c>
      <c r="C28" s="557">
        <f>'I3 TB Data'!G134</f>
        <v>0</v>
      </c>
      <c r="D28" s="2166" t="str">
        <f t="shared" si="22"/>
        <v>Yes</v>
      </c>
      <c r="E28" s="2140"/>
      <c r="F28" s="2140"/>
      <c r="G28" s="2140"/>
      <c r="H28" s="2140"/>
      <c r="I28" s="2140"/>
      <c r="J28" s="2140"/>
      <c r="K28" s="2140"/>
      <c r="L28" s="2140"/>
      <c r="M28" s="2140"/>
      <c r="N28" s="2140"/>
      <c r="O28" s="2140"/>
      <c r="P28" s="2140"/>
      <c r="Q28" s="2140"/>
      <c r="R28" s="2140"/>
      <c r="S28" s="2140"/>
      <c r="T28" s="2140"/>
      <c r="U28" s="2140"/>
      <c r="V28" s="2140"/>
      <c r="W28" s="2140"/>
      <c r="X28" s="2140"/>
      <c r="AA28" s="555">
        <f t="shared" ref="AA28:AA64" si="23">A28</f>
        <v>1806</v>
      </c>
      <c r="AB28" s="556" t="str">
        <f t="shared" ref="AB28:AB64" si="24">B28</f>
        <v>Land Rights</v>
      </c>
      <c r="AC28" s="2196">
        <f>IF(ISERROR(E28*(1-VLOOKUP($A28, 'E1 Categorization'!$A$32:$E$124, 5,0))), E28*0.5, E28*(1-VLOOKUP($A28, 'E1 Categorization'!$A$32:$E$124, 5,0)))</f>
        <v>0</v>
      </c>
      <c r="AD28" s="2196">
        <f>IF(ISERROR(F28*(1-VLOOKUP($A28, 'E1 Categorization'!$A$32:$E$124, 5,0))), F28*0.5, F28*(1-VLOOKUP($A28, 'E1 Categorization'!$A$32:$E$124, 5,0)))</f>
        <v>0</v>
      </c>
      <c r="AE28" s="2196">
        <f>IF(ISERROR(G28*(1-VLOOKUP($A28, 'E1 Categorization'!$A$32:$E$124, 5,0))), G28*0.5, G28*(1-VLOOKUP($A28, 'E1 Categorization'!$A$32:$E$124, 5,0)))</f>
        <v>0</v>
      </c>
      <c r="AF28" s="2196">
        <f>IF(ISERROR(H28*(1-VLOOKUP($A28, 'E1 Categorization'!$A$32:$E$124, 5,0))), H28*0.5, H28*(1-VLOOKUP($A28, 'E1 Categorization'!$A$32:$E$124, 5,0)))</f>
        <v>0</v>
      </c>
      <c r="AG28" s="2196">
        <f>IF(ISERROR(I28*(1-VLOOKUP($A28, 'E1 Categorization'!$A$32:$E$124, 5,0))), I28*0.5, I28*(1-VLOOKUP($A28, 'E1 Categorization'!$A$32:$E$124, 5,0)))</f>
        <v>0</v>
      </c>
      <c r="AH28" s="2196">
        <f>IF(ISERROR(J28*(1-VLOOKUP($A28, 'E1 Categorization'!$A$32:$E$124, 5,0))), J28*0.5, J28*(1-VLOOKUP($A28, 'E1 Categorization'!$A$32:$E$124, 5,0)))</f>
        <v>0</v>
      </c>
      <c r="AI28" s="2196">
        <f>IF(ISERROR(K28*(1-VLOOKUP($A28, 'E1 Categorization'!$A$32:$E$124, 5,0))), K28*0.5, K28*(1-VLOOKUP($A28, 'E1 Categorization'!$A$32:$E$124, 5,0)))</f>
        <v>0</v>
      </c>
      <c r="AJ28" s="2196">
        <f>IF(ISERROR(L28*(1-VLOOKUP($A28, 'E1 Categorization'!$A$32:$E$124, 5,0))), L28*0.5, L28*(1-VLOOKUP($A28, 'E1 Categorization'!$A$32:$E$124, 5,0)))</f>
        <v>0</v>
      </c>
      <c r="AK28" s="2196">
        <f>IF(ISERROR(M28*(1-VLOOKUP($A28, 'E1 Categorization'!$A$32:$E$124, 5,0))), M28*0.5, M28*(1-VLOOKUP($A28, 'E1 Categorization'!$A$32:$E$124, 5,0)))</f>
        <v>0</v>
      </c>
      <c r="AL28" s="2196">
        <f>IF(ISERROR(N28*(1-VLOOKUP($A28, 'E1 Categorization'!$A$32:$E$124, 5,0))), N28*0.5, N28*(1-VLOOKUP($A28, 'E1 Categorization'!$A$32:$E$124, 5,0)))</f>
        <v>0</v>
      </c>
      <c r="AM28" s="2196">
        <f>IF(ISERROR(O28*(1-VLOOKUP($A28, 'E1 Categorization'!$A$32:$E$124, 5,0))), O28*0.5, O28*(1-VLOOKUP($A28, 'E1 Categorization'!$A$32:$E$124, 5,0)))</f>
        <v>0</v>
      </c>
      <c r="AN28" s="2196">
        <f>IF(ISERROR(P28*(1-VLOOKUP($A28, 'E1 Categorization'!$A$32:$E$124, 5,0))), P28*0.5, P28*(1-VLOOKUP($A28, 'E1 Categorization'!$A$32:$E$124, 5,0)))</f>
        <v>0</v>
      </c>
      <c r="AO28" s="2196">
        <f>IF(ISERROR(Q28*(1-VLOOKUP($A28, 'E1 Categorization'!$A$32:$E$124, 5,0))), Q28*0.5, Q28*(1-VLOOKUP($A28, 'E1 Categorization'!$A$32:$E$124, 5,0)))</f>
        <v>0</v>
      </c>
      <c r="AP28" s="2196">
        <f>IF(ISERROR(R28*(1-VLOOKUP($A28, 'E1 Categorization'!$A$32:$E$124, 5,0))), R28*0.5, R28*(1-VLOOKUP($A28, 'E1 Categorization'!$A$32:$E$124, 5,0)))</f>
        <v>0</v>
      </c>
      <c r="AQ28" s="2196">
        <f>IF(ISERROR(S28*(1-VLOOKUP($A28, 'E1 Categorization'!$A$32:$E$124, 5,0))), S28*0.5, S28*(1-VLOOKUP($A28, 'E1 Categorization'!$A$32:$E$124, 5,0)))</f>
        <v>0</v>
      </c>
      <c r="AR28" s="2196">
        <f>IF(ISERROR(T28*(1-VLOOKUP($A28, 'E1 Categorization'!$A$32:$E$124, 5,0))), T28*0.5, T28*(1-VLOOKUP($A28, 'E1 Categorization'!$A$32:$E$124, 5,0)))</f>
        <v>0</v>
      </c>
      <c r="AS28" s="2196">
        <f>IF(ISERROR(U28*(1-VLOOKUP($A28, 'E1 Categorization'!$A$32:$E$124, 5,0))), U28*0.5, U28*(1-VLOOKUP($A28, 'E1 Categorization'!$A$32:$E$124, 5,0)))</f>
        <v>0</v>
      </c>
      <c r="AT28" s="2196">
        <f>IF(ISERROR(V28*(1-VLOOKUP($A28, 'E1 Categorization'!$A$32:$E$124, 5,0))), V28*0.5, V28*(1-VLOOKUP($A28, 'E1 Categorization'!$A$32:$E$124, 5,0)))</f>
        <v>0</v>
      </c>
      <c r="AU28" s="2196">
        <f>IF(ISERROR(W28*(1-VLOOKUP($A28, 'E1 Categorization'!$A$32:$E$124, 5,0))), W28*0.5, W28*(1-VLOOKUP($A28, 'E1 Categorization'!$A$32:$E$124, 5,0)))</f>
        <v>0</v>
      </c>
      <c r="AV28" s="2196">
        <f>IF(ISERROR(X28*(1-VLOOKUP($A28, 'E1 Categorization'!$A$32:$E$124, 5,0))), X28*0.5, X28*(1-VLOOKUP($A28, 'E1 Categorization'!$A$32:$E$124, 5,0)))</f>
        <v>0</v>
      </c>
      <c r="AW28" s="2197"/>
      <c r="AX28" s="2197"/>
      <c r="AY28" s="555">
        <f t="shared" ref="AY28:AY64" si="25">AA28</f>
        <v>1806</v>
      </c>
      <c r="AZ28" s="556" t="str">
        <f t="shared" ref="AZ28:AZ64" si="26">AB28</f>
        <v>Land Rights</v>
      </c>
      <c r="BA28" s="2196">
        <f>IF(ISERROR(E28*(VLOOKUP($A28, 'E1 Categorization'!$A$32:$E$124, 5,0))), E28*0.5, E28*(VLOOKUP($A28, 'E1 Categorization'!$A$32:$E$124, 5,0)))</f>
        <v>0</v>
      </c>
      <c r="BB28" s="2196">
        <f>IF(ISERROR(F28*(VLOOKUP($A28, 'E1 Categorization'!$A$32:$E$124, 5,0))), F28*0.5, F28*(VLOOKUP($A28, 'E1 Categorization'!$A$32:$E$124, 5,0)))</f>
        <v>0</v>
      </c>
      <c r="BC28" s="2196">
        <f>IF(ISERROR(G28*(VLOOKUP($A28, 'E1 Categorization'!$A$32:$E$124, 5,0))), G28*0.5, G28*(VLOOKUP($A28, 'E1 Categorization'!$A$32:$E$124, 5,0)))</f>
        <v>0</v>
      </c>
      <c r="BD28" s="2196">
        <f>IF(ISERROR(H28*(VLOOKUP($A28, 'E1 Categorization'!$A$32:$E$124, 5,0))), H28*0.5, H28*(VLOOKUP($A28, 'E1 Categorization'!$A$32:$E$124, 5,0)))</f>
        <v>0</v>
      </c>
      <c r="BE28" s="2196">
        <f>IF(ISERROR(I28*(VLOOKUP($A28, 'E1 Categorization'!$A$32:$E$124, 5,0))), I28*0.5, I28*(VLOOKUP($A28, 'E1 Categorization'!$A$32:$E$124, 5,0)))</f>
        <v>0</v>
      </c>
      <c r="BF28" s="2196">
        <f>IF(ISERROR(J28*(VLOOKUP($A28, 'E1 Categorization'!$A$32:$E$124, 5,0))), J28*0.5, J28*(VLOOKUP($A28, 'E1 Categorization'!$A$32:$E$124, 5,0)))</f>
        <v>0</v>
      </c>
      <c r="BG28" s="2196">
        <f>IF(ISERROR(K28*(VLOOKUP($A28, 'E1 Categorization'!$A$32:$E$124, 5,0))), K28*0.5, K28*(VLOOKUP($A28, 'E1 Categorization'!$A$32:$E$124, 5,0)))</f>
        <v>0</v>
      </c>
      <c r="BH28" s="2196">
        <f>IF(ISERROR(L28*(VLOOKUP($A28, 'E1 Categorization'!$A$32:$E$124, 5,0))), L28*0.5, L28*(VLOOKUP($A28, 'E1 Categorization'!$A$32:$E$124, 5,0)))</f>
        <v>0</v>
      </c>
      <c r="BI28" s="2196">
        <f>IF(ISERROR(M28*(VLOOKUP($A28, 'E1 Categorization'!$A$32:$E$124, 5,0))), M28*0.5, M28*(VLOOKUP($A28, 'E1 Categorization'!$A$32:$E$124, 5,0)))</f>
        <v>0</v>
      </c>
      <c r="BJ28" s="2196">
        <f>IF(ISERROR(N28*(VLOOKUP($A28, 'E1 Categorization'!$A$32:$E$124, 5,0))), N28*0.5, N28*(VLOOKUP($A28, 'E1 Categorization'!$A$32:$E$124, 5,0)))</f>
        <v>0</v>
      </c>
      <c r="BK28" s="2196">
        <f>IF(ISERROR(O28*(VLOOKUP($A28, 'E1 Categorization'!$A$32:$E$124, 5,0))), O28*0.5, O28*(VLOOKUP($A28, 'E1 Categorization'!$A$32:$E$124, 5,0)))</f>
        <v>0</v>
      </c>
      <c r="BL28" s="2196">
        <f>IF(ISERROR(P28*(VLOOKUP($A28, 'E1 Categorization'!$A$32:$E$124, 5,0))), P28*0.5, P28*(VLOOKUP($A28, 'E1 Categorization'!$A$32:$E$124, 5,0)))</f>
        <v>0</v>
      </c>
      <c r="BM28" s="2196">
        <f>IF(ISERROR(Q28*(VLOOKUP($A28, 'E1 Categorization'!$A$32:$E$124, 5,0))), Q28*0.5, Q28*(VLOOKUP($A28, 'E1 Categorization'!$A$32:$E$124, 5,0)))</f>
        <v>0</v>
      </c>
      <c r="BN28" s="2196">
        <f>IF(ISERROR(R28*(VLOOKUP($A28, 'E1 Categorization'!$A$32:$E$124, 5,0))), R28*0.5, R28*(VLOOKUP($A28, 'E1 Categorization'!$A$32:$E$124, 5,0)))</f>
        <v>0</v>
      </c>
      <c r="BO28" s="2196">
        <f>IF(ISERROR(S28*(VLOOKUP($A28, 'E1 Categorization'!$A$32:$E$124, 5,0))), S28*0.5, S28*(VLOOKUP($A28, 'E1 Categorization'!$A$32:$E$124, 5,0)))</f>
        <v>0</v>
      </c>
      <c r="BP28" s="2196">
        <f>IF(ISERROR(T28*(VLOOKUP($A28, 'E1 Categorization'!$A$32:$E$124, 5,0))), T28*0.5, T28*(VLOOKUP($A28, 'E1 Categorization'!$A$32:$E$124, 5,0)))</f>
        <v>0</v>
      </c>
      <c r="BQ28" s="2196">
        <f>IF(ISERROR(U28*(VLOOKUP($A28, 'E1 Categorization'!$A$32:$E$124, 5,0))), U28*0.5, U28*(VLOOKUP($A28, 'E1 Categorization'!$A$32:$E$124, 5,0)))</f>
        <v>0</v>
      </c>
      <c r="BR28" s="2196">
        <f>IF(ISERROR(V28*(VLOOKUP($A28, 'E1 Categorization'!$A$32:$E$124, 5,0))), V28*0.5, V28*(VLOOKUP($A28, 'E1 Categorization'!$A$32:$E$124, 5,0)))</f>
        <v>0</v>
      </c>
      <c r="BS28" s="2196">
        <f>IF(ISERROR(W28*(VLOOKUP($A28, 'E1 Categorization'!$A$32:$E$124, 5,0))), W28*0.5, W28*(VLOOKUP($A28, 'E1 Categorization'!$A$32:$E$124, 5,0)))</f>
        <v>0</v>
      </c>
      <c r="BT28" s="2196">
        <f>IF(ISERROR(X28*(VLOOKUP($A28, 'E1 Categorization'!$A$32:$E$124, 5,0))), X28*0.5, X28*(VLOOKUP($A28, 'E1 Categorization'!$A$32:$E$124, 5,0)))</f>
        <v>0</v>
      </c>
    </row>
    <row r="29" spans="1:72" s="312" customFormat="1" ht="12.75" x14ac:dyDescent="0.2">
      <c r="A29" s="555">
        <f>'I3 TB Data'!A135:B135</f>
        <v>1808</v>
      </c>
      <c r="B29" s="556" t="str">
        <f>'I3 TB Data'!B135</f>
        <v>Buildings and Fixtures</v>
      </c>
      <c r="C29" s="557">
        <f>'I3 TB Data'!G135</f>
        <v>0</v>
      </c>
      <c r="D29" s="2166" t="str">
        <f t="shared" si="22"/>
        <v>Yes</v>
      </c>
      <c r="E29" s="2140"/>
      <c r="F29" s="2140"/>
      <c r="G29" s="2140"/>
      <c r="H29" s="2140"/>
      <c r="I29" s="2140"/>
      <c r="J29" s="2140"/>
      <c r="K29" s="2140"/>
      <c r="L29" s="2140"/>
      <c r="M29" s="2140"/>
      <c r="N29" s="2140"/>
      <c r="O29" s="2140"/>
      <c r="P29" s="2140"/>
      <c r="Q29" s="2140"/>
      <c r="R29" s="2140"/>
      <c r="S29" s="2140"/>
      <c r="T29" s="2140"/>
      <c r="U29" s="2140"/>
      <c r="V29" s="2140"/>
      <c r="W29" s="2140"/>
      <c r="X29" s="2140"/>
      <c r="AA29" s="555">
        <f t="shared" si="23"/>
        <v>1808</v>
      </c>
      <c r="AB29" s="556" t="str">
        <f t="shared" si="24"/>
        <v>Buildings and Fixtures</v>
      </c>
      <c r="AC29" s="2196">
        <f>IF(ISERROR(E29*(1-VLOOKUP($A29, 'E1 Categorization'!$A$32:$E$124, 5,0))), E29*0.5, E29*(1-VLOOKUP($A29, 'E1 Categorization'!$A$32:$E$124, 5,0)))</f>
        <v>0</v>
      </c>
      <c r="AD29" s="2196">
        <f>IF(ISERROR(F29*(1-VLOOKUP($A29, 'E1 Categorization'!$A$32:$E$124, 5,0))), F29*0.5, F29*(1-VLOOKUP($A29, 'E1 Categorization'!$A$32:$E$124, 5,0)))</f>
        <v>0</v>
      </c>
      <c r="AE29" s="2196">
        <f>IF(ISERROR(G29*(1-VLOOKUP($A29, 'E1 Categorization'!$A$32:$E$124, 5,0))), G29*0.5, G29*(1-VLOOKUP($A29, 'E1 Categorization'!$A$32:$E$124, 5,0)))</f>
        <v>0</v>
      </c>
      <c r="AF29" s="2196">
        <f>IF(ISERROR(H29*(1-VLOOKUP($A29, 'E1 Categorization'!$A$32:$E$124, 5,0))), H29*0.5, H29*(1-VLOOKUP($A29, 'E1 Categorization'!$A$32:$E$124, 5,0)))</f>
        <v>0</v>
      </c>
      <c r="AG29" s="2196">
        <f>IF(ISERROR(I29*(1-VLOOKUP($A29, 'E1 Categorization'!$A$32:$E$124, 5,0))), I29*0.5, I29*(1-VLOOKUP($A29, 'E1 Categorization'!$A$32:$E$124, 5,0)))</f>
        <v>0</v>
      </c>
      <c r="AH29" s="2196">
        <f>IF(ISERROR(J29*(1-VLOOKUP($A29, 'E1 Categorization'!$A$32:$E$124, 5,0))), J29*0.5, J29*(1-VLOOKUP($A29, 'E1 Categorization'!$A$32:$E$124, 5,0)))</f>
        <v>0</v>
      </c>
      <c r="AI29" s="2196">
        <f>IF(ISERROR(K29*(1-VLOOKUP($A29, 'E1 Categorization'!$A$32:$E$124, 5,0))), K29*0.5, K29*(1-VLOOKUP($A29, 'E1 Categorization'!$A$32:$E$124, 5,0)))</f>
        <v>0</v>
      </c>
      <c r="AJ29" s="2196">
        <f>IF(ISERROR(L29*(1-VLOOKUP($A29, 'E1 Categorization'!$A$32:$E$124, 5,0))), L29*0.5, L29*(1-VLOOKUP($A29, 'E1 Categorization'!$A$32:$E$124, 5,0)))</f>
        <v>0</v>
      </c>
      <c r="AK29" s="2196">
        <f>IF(ISERROR(M29*(1-VLOOKUP($A29, 'E1 Categorization'!$A$32:$E$124, 5,0))), M29*0.5, M29*(1-VLOOKUP($A29, 'E1 Categorization'!$A$32:$E$124, 5,0)))</f>
        <v>0</v>
      </c>
      <c r="AL29" s="2196">
        <f>IF(ISERROR(N29*(1-VLOOKUP($A29, 'E1 Categorization'!$A$32:$E$124, 5,0))), N29*0.5, N29*(1-VLOOKUP($A29, 'E1 Categorization'!$A$32:$E$124, 5,0)))</f>
        <v>0</v>
      </c>
      <c r="AM29" s="2196">
        <f>IF(ISERROR(O29*(1-VLOOKUP($A29, 'E1 Categorization'!$A$32:$E$124, 5,0))), O29*0.5, O29*(1-VLOOKUP($A29, 'E1 Categorization'!$A$32:$E$124, 5,0)))</f>
        <v>0</v>
      </c>
      <c r="AN29" s="2196">
        <f>IF(ISERROR(P29*(1-VLOOKUP($A29, 'E1 Categorization'!$A$32:$E$124, 5,0))), P29*0.5, P29*(1-VLOOKUP($A29, 'E1 Categorization'!$A$32:$E$124, 5,0)))</f>
        <v>0</v>
      </c>
      <c r="AO29" s="2196">
        <f>IF(ISERROR(Q29*(1-VLOOKUP($A29, 'E1 Categorization'!$A$32:$E$124, 5,0))), Q29*0.5, Q29*(1-VLOOKUP($A29, 'E1 Categorization'!$A$32:$E$124, 5,0)))</f>
        <v>0</v>
      </c>
      <c r="AP29" s="2196">
        <f>IF(ISERROR(R29*(1-VLOOKUP($A29, 'E1 Categorization'!$A$32:$E$124, 5,0))), R29*0.5, R29*(1-VLOOKUP($A29, 'E1 Categorization'!$A$32:$E$124, 5,0)))</f>
        <v>0</v>
      </c>
      <c r="AQ29" s="2196">
        <f>IF(ISERROR(S29*(1-VLOOKUP($A29, 'E1 Categorization'!$A$32:$E$124, 5,0))), S29*0.5, S29*(1-VLOOKUP($A29, 'E1 Categorization'!$A$32:$E$124, 5,0)))</f>
        <v>0</v>
      </c>
      <c r="AR29" s="2196">
        <f>IF(ISERROR(T29*(1-VLOOKUP($A29, 'E1 Categorization'!$A$32:$E$124, 5,0))), T29*0.5, T29*(1-VLOOKUP($A29, 'E1 Categorization'!$A$32:$E$124, 5,0)))</f>
        <v>0</v>
      </c>
      <c r="AS29" s="2196">
        <f>IF(ISERROR(U29*(1-VLOOKUP($A29, 'E1 Categorization'!$A$32:$E$124, 5,0))), U29*0.5, U29*(1-VLOOKUP($A29, 'E1 Categorization'!$A$32:$E$124, 5,0)))</f>
        <v>0</v>
      </c>
      <c r="AT29" s="2196">
        <f>IF(ISERROR(V29*(1-VLOOKUP($A29, 'E1 Categorization'!$A$32:$E$124, 5,0))), V29*0.5, V29*(1-VLOOKUP($A29, 'E1 Categorization'!$A$32:$E$124, 5,0)))</f>
        <v>0</v>
      </c>
      <c r="AU29" s="2196">
        <f>IF(ISERROR(W29*(1-VLOOKUP($A29, 'E1 Categorization'!$A$32:$E$124, 5,0))), W29*0.5, W29*(1-VLOOKUP($A29, 'E1 Categorization'!$A$32:$E$124, 5,0)))</f>
        <v>0</v>
      </c>
      <c r="AV29" s="2196">
        <f>IF(ISERROR(X29*(1-VLOOKUP($A29, 'E1 Categorization'!$A$32:$E$124, 5,0))), X29*0.5, X29*(1-VLOOKUP($A29, 'E1 Categorization'!$A$32:$E$124, 5,0)))</f>
        <v>0</v>
      </c>
      <c r="AW29" s="2197"/>
      <c r="AX29" s="2197"/>
      <c r="AY29" s="555">
        <f t="shared" si="25"/>
        <v>1808</v>
      </c>
      <c r="AZ29" s="556" t="str">
        <f t="shared" si="26"/>
        <v>Buildings and Fixtures</v>
      </c>
      <c r="BA29" s="2196">
        <f>IF(ISERROR(E29*(VLOOKUP($A29, 'E1 Categorization'!$A$32:$E$124, 5,0))), E29*0.5, E29*(VLOOKUP($A29, 'E1 Categorization'!$A$32:$E$124, 5,0)))</f>
        <v>0</v>
      </c>
      <c r="BB29" s="2196">
        <f>IF(ISERROR(F29*(VLOOKUP($A29, 'E1 Categorization'!$A$32:$E$124, 5,0))), F29*0.5, F29*(VLOOKUP($A29, 'E1 Categorization'!$A$32:$E$124, 5,0)))</f>
        <v>0</v>
      </c>
      <c r="BC29" s="2196">
        <f>IF(ISERROR(G29*(VLOOKUP($A29, 'E1 Categorization'!$A$32:$E$124, 5,0))), G29*0.5, G29*(VLOOKUP($A29, 'E1 Categorization'!$A$32:$E$124, 5,0)))</f>
        <v>0</v>
      </c>
      <c r="BD29" s="2196">
        <f>IF(ISERROR(H29*(VLOOKUP($A29, 'E1 Categorization'!$A$32:$E$124, 5,0))), H29*0.5, H29*(VLOOKUP($A29, 'E1 Categorization'!$A$32:$E$124, 5,0)))</f>
        <v>0</v>
      </c>
      <c r="BE29" s="2196">
        <f>IF(ISERROR(I29*(VLOOKUP($A29, 'E1 Categorization'!$A$32:$E$124, 5,0))), I29*0.5, I29*(VLOOKUP($A29, 'E1 Categorization'!$A$32:$E$124, 5,0)))</f>
        <v>0</v>
      </c>
      <c r="BF29" s="2196">
        <f>IF(ISERROR(J29*(VLOOKUP($A29, 'E1 Categorization'!$A$32:$E$124, 5,0))), J29*0.5, J29*(VLOOKUP($A29, 'E1 Categorization'!$A$32:$E$124, 5,0)))</f>
        <v>0</v>
      </c>
      <c r="BG29" s="2196">
        <f>IF(ISERROR(K29*(VLOOKUP($A29, 'E1 Categorization'!$A$32:$E$124, 5,0))), K29*0.5, K29*(VLOOKUP($A29, 'E1 Categorization'!$A$32:$E$124, 5,0)))</f>
        <v>0</v>
      </c>
      <c r="BH29" s="2196">
        <f>IF(ISERROR(L29*(VLOOKUP($A29, 'E1 Categorization'!$A$32:$E$124, 5,0))), L29*0.5, L29*(VLOOKUP($A29, 'E1 Categorization'!$A$32:$E$124, 5,0)))</f>
        <v>0</v>
      </c>
      <c r="BI29" s="2196">
        <f>IF(ISERROR(M29*(VLOOKUP($A29, 'E1 Categorization'!$A$32:$E$124, 5,0))), M29*0.5, M29*(VLOOKUP($A29, 'E1 Categorization'!$A$32:$E$124, 5,0)))</f>
        <v>0</v>
      </c>
      <c r="BJ29" s="2196">
        <f>IF(ISERROR(N29*(VLOOKUP($A29, 'E1 Categorization'!$A$32:$E$124, 5,0))), N29*0.5, N29*(VLOOKUP($A29, 'E1 Categorization'!$A$32:$E$124, 5,0)))</f>
        <v>0</v>
      </c>
      <c r="BK29" s="2196">
        <f>IF(ISERROR(O29*(VLOOKUP($A29, 'E1 Categorization'!$A$32:$E$124, 5,0))), O29*0.5, O29*(VLOOKUP($A29, 'E1 Categorization'!$A$32:$E$124, 5,0)))</f>
        <v>0</v>
      </c>
      <c r="BL29" s="2196">
        <f>IF(ISERROR(P29*(VLOOKUP($A29, 'E1 Categorization'!$A$32:$E$124, 5,0))), P29*0.5, P29*(VLOOKUP($A29, 'E1 Categorization'!$A$32:$E$124, 5,0)))</f>
        <v>0</v>
      </c>
      <c r="BM29" s="2196">
        <f>IF(ISERROR(Q29*(VLOOKUP($A29, 'E1 Categorization'!$A$32:$E$124, 5,0))), Q29*0.5, Q29*(VLOOKUP($A29, 'E1 Categorization'!$A$32:$E$124, 5,0)))</f>
        <v>0</v>
      </c>
      <c r="BN29" s="2196">
        <f>IF(ISERROR(R29*(VLOOKUP($A29, 'E1 Categorization'!$A$32:$E$124, 5,0))), R29*0.5, R29*(VLOOKUP($A29, 'E1 Categorization'!$A$32:$E$124, 5,0)))</f>
        <v>0</v>
      </c>
      <c r="BO29" s="2196">
        <f>IF(ISERROR(S29*(VLOOKUP($A29, 'E1 Categorization'!$A$32:$E$124, 5,0))), S29*0.5, S29*(VLOOKUP($A29, 'E1 Categorization'!$A$32:$E$124, 5,0)))</f>
        <v>0</v>
      </c>
      <c r="BP29" s="2196">
        <f>IF(ISERROR(T29*(VLOOKUP($A29, 'E1 Categorization'!$A$32:$E$124, 5,0))), T29*0.5, T29*(VLOOKUP($A29, 'E1 Categorization'!$A$32:$E$124, 5,0)))</f>
        <v>0</v>
      </c>
      <c r="BQ29" s="2196">
        <f>IF(ISERROR(U29*(VLOOKUP($A29, 'E1 Categorization'!$A$32:$E$124, 5,0))), U29*0.5, U29*(VLOOKUP($A29, 'E1 Categorization'!$A$32:$E$124, 5,0)))</f>
        <v>0</v>
      </c>
      <c r="BR29" s="2196">
        <f>IF(ISERROR(V29*(VLOOKUP($A29, 'E1 Categorization'!$A$32:$E$124, 5,0))), V29*0.5, V29*(VLOOKUP($A29, 'E1 Categorization'!$A$32:$E$124, 5,0)))</f>
        <v>0</v>
      </c>
      <c r="BS29" s="2196">
        <f>IF(ISERROR(W29*(VLOOKUP($A29, 'E1 Categorization'!$A$32:$E$124, 5,0))), W29*0.5, W29*(VLOOKUP($A29, 'E1 Categorization'!$A$32:$E$124, 5,0)))</f>
        <v>0</v>
      </c>
      <c r="BT29" s="2196">
        <f>IF(ISERROR(X29*(VLOOKUP($A29, 'E1 Categorization'!$A$32:$E$124, 5,0))), X29*0.5, X29*(VLOOKUP($A29, 'E1 Categorization'!$A$32:$E$124, 5,0)))</f>
        <v>0</v>
      </c>
    </row>
    <row r="30" spans="1:72" s="312" customFormat="1" ht="12.75" x14ac:dyDescent="0.2">
      <c r="A30" s="555">
        <f>'I3 TB Data'!A136:B136</f>
        <v>1810</v>
      </c>
      <c r="B30" s="556" t="str">
        <f>'I3 TB Data'!B136</f>
        <v>Leasehold Improvements</v>
      </c>
      <c r="C30" s="557">
        <f>'I3 TB Data'!G136</f>
        <v>0</v>
      </c>
      <c r="D30" s="2166" t="str">
        <f t="shared" si="22"/>
        <v>Yes</v>
      </c>
      <c r="E30" s="2140"/>
      <c r="F30" s="2140"/>
      <c r="G30" s="2140"/>
      <c r="H30" s="2140"/>
      <c r="I30" s="2140"/>
      <c r="J30" s="2140"/>
      <c r="K30" s="2140"/>
      <c r="L30" s="2140"/>
      <c r="M30" s="2140"/>
      <c r="N30" s="2140"/>
      <c r="O30" s="2140"/>
      <c r="P30" s="2140"/>
      <c r="Q30" s="2140"/>
      <c r="R30" s="2140"/>
      <c r="S30" s="2140"/>
      <c r="T30" s="2140"/>
      <c r="U30" s="2140"/>
      <c r="V30" s="2140"/>
      <c r="W30" s="2140"/>
      <c r="X30" s="2140"/>
      <c r="AA30" s="555">
        <f t="shared" si="23"/>
        <v>1810</v>
      </c>
      <c r="AB30" s="556" t="str">
        <f t="shared" si="24"/>
        <v>Leasehold Improvements</v>
      </c>
      <c r="AC30" s="2196">
        <f>IF(ISERROR(E30*(1-VLOOKUP($A30, 'E1 Categorization'!$A$32:$E$124, 5,0))), E30*0.5, E30*(1-VLOOKUP($A30, 'E1 Categorization'!$A$32:$E$124, 5,0)))</f>
        <v>0</v>
      </c>
      <c r="AD30" s="2196">
        <f>IF(ISERROR(F30*(1-VLOOKUP($A30, 'E1 Categorization'!$A$32:$E$124, 5,0))), F30*0.5, F30*(1-VLOOKUP($A30, 'E1 Categorization'!$A$32:$E$124, 5,0)))</f>
        <v>0</v>
      </c>
      <c r="AE30" s="2196">
        <f>IF(ISERROR(G30*(1-VLOOKUP($A30, 'E1 Categorization'!$A$32:$E$124, 5,0))), G30*0.5, G30*(1-VLOOKUP($A30, 'E1 Categorization'!$A$32:$E$124, 5,0)))</f>
        <v>0</v>
      </c>
      <c r="AF30" s="2196">
        <f>IF(ISERROR(H30*(1-VLOOKUP($A30, 'E1 Categorization'!$A$32:$E$124, 5,0))), H30*0.5, H30*(1-VLOOKUP($A30, 'E1 Categorization'!$A$32:$E$124, 5,0)))</f>
        <v>0</v>
      </c>
      <c r="AG30" s="2196">
        <f>IF(ISERROR(I30*(1-VLOOKUP($A30, 'E1 Categorization'!$A$32:$E$124, 5,0))), I30*0.5, I30*(1-VLOOKUP($A30, 'E1 Categorization'!$A$32:$E$124, 5,0)))</f>
        <v>0</v>
      </c>
      <c r="AH30" s="2196">
        <f>IF(ISERROR(J30*(1-VLOOKUP($A30, 'E1 Categorization'!$A$32:$E$124, 5,0))), J30*0.5, J30*(1-VLOOKUP($A30, 'E1 Categorization'!$A$32:$E$124, 5,0)))</f>
        <v>0</v>
      </c>
      <c r="AI30" s="2196">
        <f>IF(ISERROR(K30*(1-VLOOKUP($A30, 'E1 Categorization'!$A$32:$E$124, 5,0))), K30*0.5, K30*(1-VLOOKUP($A30, 'E1 Categorization'!$A$32:$E$124, 5,0)))</f>
        <v>0</v>
      </c>
      <c r="AJ30" s="2196">
        <f>IF(ISERROR(L30*(1-VLOOKUP($A30, 'E1 Categorization'!$A$32:$E$124, 5,0))), L30*0.5, L30*(1-VLOOKUP($A30, 'E1 Categorization'!$A$32:$E$124, 5,0)))</f>
        <v>0</v>
      </c>
      <c r="AK30" s="2196">
        <f>IF(ISERROR(M30*(1-VLOOKUP($A30, 'E1 Categorization'!$A$32:$E$124, 5,0))), M30*0.5, M30*(1-VLOOKUP($A30, 'E1 Categorization'!$A$32:$E$124, 5,0)))</f>
        <v>0</v>
      </c>
      <c r="AL30" s="2196">
        <f>IF(ISERROR(N30*(1-VLOOKUP($A30, 'E1 Categorization'!$A$32:$E$124, 5,0))), N30*0.5, N30*(1-VLOOKUP($A30, 'E1 Categorization'!$A$32:$E$124, 5,0)))</f>
        <v>0</v>
      </c>
      <c r="AM30" s="2196">
        <f>IF(ISERROR(O30*(1-VLOOKUP($A30, 'E1 Categorization'!$A$32:$E$124, 5,0))), O30*0.5, O30*(1-VLOOKUP($A30, 'E1 Categorization'!$A$32:$E$124, 5,0)))</f>
        <v>0</v>
      </c>
      <c r="AN30" s="2196">
        <f>IF(ISERROR(P30*(1-VLOOKUP($A30, 'E1 Categorization'!$A$32:$E$124, 5,0))), P30*0.5, P30*(1-VLOOKUP($A30, 'E1 Categorization'!$A$32:$E$124, 5,0)))</f>
        <v>0</v>
      </c>
      <c r="AO30" s="2196">
        <f>IF(ISERROR(Q30*(1-VLOOKUP($A30, 'E1 Categorization'!$A$32:$E$124, 5,0))), Q30*0.5, Q30*(1-VLOOKUP($A30, 'E1 Categorization'!$A$32:$E$124, 5,0)))</f>
        <v>0</v>
      </c>
      <c r="AP30" s="2196">
        <f>IF(ISERROR(R30*(1-VLOOKUP($A30, 'E1 Categorization'!$A$32:$E$124, 5,0))), R30*0.5, R30*(1-VLOOKUP($A30, 'E1 Categorization'!$A$32:$E$124, 5,0)))</f>
        <v>0</v>
      </c>
      <c r="AQ30" s="2196">
        <f>IF(ISERROR(S30*(1-VLOOKUP($A30, 'E1 Categorization'!$A$32:$E$124, 5,0))), S30*0.5, S30*(1-VLOOKUP($A30, 'E1 Categorization'!$A$32:$E$124, 5,0)))</f>
        <v>0</v>
      </c>
      <c r="AR30" s="2196">
        <f>IF(ISERROR(T30*(1-VLOOKUP($A30, 'E1 Categorization'!$A$32:$E$124, 5,0))), T30*0.5, T30*(1-VLOOKUP($A30, 'E1 Categorization'!$A$32:$E$124, 5,0)))</f>
        <v>0</v>
      </c>
      <c r="AS30" s="2196">
        <f>IF(ISERROR(U30*(1-VLOOKUP($A30, 'E1 Categorization'!$A$32:$E$124, 5,0))), U30*0.5, U30*(1-VLOOKUP($A30, 'E1 Categorization'!$A$32:$E$124, 5,0)))</f>
        <v>0</v>
      </c>
      <c r="AT30" s="2196">
        <f>IF(ISERROR(V30*(1-VLOOKUP($A30, 'E1 Categorization'!$A$32:$E$124, 5,0))), V30*0.5, V30*(1-VLOOKUP($A30, 'E1 Categorization'!$A$32:$E$124, 5,0)))</f>
        <v>0</v>
      </c>
      <c r="AU30" s="2196">
        <f>IF(ISERROR(W30*(1-VLOOKUP($A30, 'E1 Categorization'!$A$32:$E$124, 5,0))), W30*0.5, W30*(1-VLOOKUP($A30, 'E1 Categorization'!$A$32:$E$124, 5,0)))</f>
        <v>0</v>
      </c>
      <c r="AV30" s="2196">
        <f>IF(ISERROR(X30*(1-VLOOKUP($A30, 'E1 Categorization'!$A$32:$E$124, 5,0))), X30*0.5, X30*(1-VLOOKUP($A30, 'E1 Categorization'!$A$32:$E$124, 5,0)))</f>
        <v>0</v>
      </c>
      <c r="AW30" s="2197"/>
      <c r="AX30" s="2197"/>
      <c r="AY30" s="555">
        <f t="shared" si="25"/>
        <v>1810</v>
      </c>
      <c r="AZ30" s="556" t="str">
        <f t="shared" si="26"/>
        <v>Leasehold Improvements</v>
      </c>
      <c r="BA30" s="2196">
        <f>IF(ISERROR(E30*(VLOOKUP($A30, 'E1 Categorization'!$A$32:$E$124, 5,0))), E30*0.5, E30*(VLOOKUP($A30, 'E1 Categorization'!$A$32:$E$124, 5,0)))</f>
        <v>0</v>
      </c>
      <c r="BB30" s="2196">
        <f>IF(ISERROR(F30*(VLOOKUP($A30, 'E1 Categorization'!$A$32:$E$124, 5,0))), F30*0.5, F30*(VLOOKUP($A30, 'E1 Categorization'!$A$32:$E$124, 5,0)))</f>
        <v>0</v>
      </c>
      <c r="BC30" s="2196">
        <f>IF(ISERROR(G30*(VLOOKUP($A30, 'E1 Categorization'!$A$32:$E$124, 5,0))), G30*0.5, G30*(VLOOKUP($A30, 'E1 Categorization'!$A$32:$E$124, 5,0)))</f>
        <v>0</v>
      </c>
      <c r="BD30" s="2196">
        <f>IF(ISERROR(H30*(VLOOKUP($A30, 'E1 Categorization'!$A$32:$E$124, 5,0))), H30*0.5, H30*(VLOOKUP($A30, 'E1 Categorization'!$A$32:$E$124, 5,0)))</f>
        <v>0</v>
      </c>
      <c r="BE30" s="2196">
        <f>IF(ISERROR(I30*(VLOOKUP($A30, 'E1 Categorization'!$A$32:$E$124, 5,0))), I30*0.5, I30*(VLOOKUP($A30, 'E1 Categorization'!$A$32:$E$124, 5,0)))</f>
        <v>0</v>
      </c>
      <c r="BF30" s="2196">
        <f>IF(ISERROR(J30*(VLOOKUP($A30, 'E1 Categorization'!$A$32:$E$124, 5,0))), J30*0.5, J30*(VLOOKUP($A30, 'E1 Categorization'!$A$32:$E$124, 5,0)))</f>
        <v>0</v>
      </c>
      <c r="BG30" s="2196">
        <f>IF(ISERROR(K30*(VLOOKUP($A30, 'E1 Categorization'!$A$32:$E$124, 5,0))), K30*0.5, K30*(VLOOKUP($A30, 'E1 Categorization'!$A$32:$E$124, 5,0)))</f>
        <v>0</v>
      </c>
      <c r="BH30" s="2196">
        <f>IF(ISERROR(L30*(VLOOKUP($A30, 'E1 Categorization'!$A$32:$E$124, 5,0))), L30*0.5, L30*(VLOOKUP($A30, 'E1 Categorization'!$A$32:$E$124, 5,0)))</f>
        <v>0</v>
      </c>
      <c r="BI30" s="2196">
        <f>IF(ISERROR(M30*(VLOOKUP($A30, 'E1 Categorization'!$A$32:$E$124, 5,0))), M30*0.5, M30*(VLOOKUP($A30, 'E1 Categorization'!$A$32:$E$124, 5,0)))</f>
        <v>0</v>
      </c>
      <c r="BJ30" s="2196">
        <f>IF(ISERROR(N30*(VLOOKUP($A30, 'E1 Categorization'!$A$32:$E$124, 5,0))), N30*0.5, N30*(VLOOKUP($A30, 'E1 Categorization'!$A$32:$E$124, 5,0)))</f>
        <v>0</v>
      </c>
      <c r="BK30" s="2196">
        <f>IF(ISERROR(O30*(VLOOKUP($A30, 'E1 Categorization'!$A$32:$E$124, 5,0))), O30*0.5, O30*(VLOOKUP($A30, 'E1 Categorization'!$A$32:$E$124, 5,0)))</f>
        <v>0</v>
      </c>
      <c r="BL30" s="2196">
        <f>IF(ISERROR(P30*(VLOOKUP($A30, 'E1 Categorization'!$A$32:$E$124, 5,0))), P30*0.5, P30*(VLOOKUP($A30, 'E1 Categorization'!$A$32:$E$124, 5,0)))</f>
        <v>0</v>
      </c>
      <c r="BM30" s="2196">
        <f>IF(ISERROR(Q30*(VLOOKUP($A30, 'E1 Categorization'!$A$32:$E$124, 5,0))), Q30*0.5, Q30*(VLOOKUP($A30, 'E1 Categorization'!$A$32:$E$124, 5,0)))</f>
        <v>0</v>
      </c>
      <c r="BN30" s="2196">
        <f>IF(ISERROR(R30*(VLOOKUP($A30, 'E1 Categorization'!$A$32:$E$124, 5,0))), R30*0.5, R30*(VLOOKUP($A30, 'E1 Categorization'!$A$32:$E$124, 5,0)))</f>
        <v>0</v>
      </c>
      <c r="BO30" s="2196">
        <f>IF(ISERROR(S30*(VLOOKUP($A30, 'E1 Categorization'!$A$32:$E$124, 5,0))), S30*0.5, S30*(VLOOKUP($A30, 'E1 Categorization'!$A$32:$E$124, 5,0)))</f>
        <v>0</v>
      </c>
      <c r="BP30" s="2196">
        <f>IF(ISERROR(T30*(VLOOKUP($A30, 'E1 Categorization'!$A$32:$E$124, 5,0))), T30*0.5, T30*(VLOOKUP($A30, 'E1 Categorization'!$A$32:$E$124, 5,0)))</f>
        <v>0</v>
      </c>
      <c r="BQ30" s="2196">
        <f>IF(ISERROR(U30*(VLOOKUP($A30, 'E1 Categorization'!$A$32:$E$124, 5,0))), U30*0.5, U30*(VLOOKUP($A30, 'E1 Categorization'!$A$32:$E$124, 5,0)))</f>
        <v>0</v>
      </c>
      <c r="BR30" s="2196">
        <f>IF(ISERROR(V30*(VLOOKUP($A30, 'E1 Categorization'!$A$32:$E$124, 5,0))), V30*0.5, V30*(VLOOKUP($A30, 'E1 Categorization'!$A$32:$E$124, 5,0)))</f>
        <v>0</v>
      </c>
      <c r="BS30" s="2196">
        <f>IF(ISERROR(W30*(VLOOKUP($A30, 'E1 Categorization'!$A$32:$E$124, 5,0))), W30*0.5, W30*(VLOOKUP($A30, 'E1 Categorization'!$A$32:$E$124, 5,0)))</f>
        <v>0</v>
      </c>
      <c r="BT30" s="2196">
        <f>IF(ISERROR(X30*(VLOOKUP($A30, 'E1 Categorization'!$A$32:$E$124, 5,0))), X30*0.5, X30*(VLOOKUP($A30, 'E1 Categorization'!$A$32:$E$124, 5,0)))</f>
        <v>0</v>
      </c>
    </row>
    <row r="31" spans="1:72" s="312" customFormat="1" ht="25.5" x14ac:dyDescent="0.2">
      <c r="A31" s="555">
        <f>'I3 TB Data'!A137:B137</f>
        <v>1815</v>
      </c>
      <c r="B31" s="556" t="str">
        <f>'I3 TB Data'!B137</f>
        <v>Transformer Station Equipment - Normally Primary above 50 kV</v>
      </c>
      <c r="C31" s="557">
        <f>'I3 TB Data'!G137</f>
        <v>0</v>
      </c>
      <c r="D31" s="2166" t="str">
        <f t="shared" si="22"/>
        <v>Yes</v>
      </c>
      <c r="E31" s="2140"/>
      <c r="F31" s="2140"/>
      <c r="G31" s="2140"/>
      <c r="H31" s="2140"/>
      <c r="I31" s="2140"/>
      <c r="J31" s="2140"/>
      <c r="K31" s="2140"/>
      <c r="L31" s="2140"/>
      <c r="M31" s="2140"/>
      <c r="N31" s="2140"/>
      <c r="O31" s="2140"/>
      <c r="P31" s="2140"/>
      <c r="Q31" s="2140"/>
      <c r="R31" s="2140"/>
      <c r="S31" s="2140"/>
      <c r="T31" s="2140"/>
      <c r="U31" s="2140"/>
      <c r="V31" s="2140"/>
      <c r="W31" s="2140"/>
      <c r="X31" s="2140"/>
      <c r="AA31" s="555">
        <f t="shared" si="23"/>
        <v>1815</v>
      </c>
      <c r="AB31" s="556" t="str">
        <f t="shared" si="24"/>
        <v>Transformer Station Equipment - Normally Primary above 50 kV</v>
      </c>
      <c r="AC31" s="2196">
        <f>IF(ISERROR(E31*(1-VLOOKUP($A31, 'E1 Categorization'!$A$32:$E$124, 5,0))), E31*0.5, E31*(1-VLOOKUP($A31, 'E1 Categorization'!$A$32:$E$124, 5,0)))</f>
        <v>0</v>
      </c>
      <c r="AD31" s="2196">
        <f>IF(ISERROR(F31*(1-VLOOKUP($A31, 'E1 Categorization'!$A$32:$E$124, 5,0))), F31*0.5, F31*(1-VLOOKUP($A31, 'E1 Categorization'!$A$32:$E$124, 5,0)))</f>
        <v>0</v>
      </c>
      <c r="AE31" s="2196">
        <f>IF(ISERROR(G31*(1-VLOOKUP($A31, 'E1 Categorization'!$A$32:$E$124, 5,0))), G31*0.5, G31*(1-VLOOKUP($A31, 'E1 Categorization'!$A$32:$E$124, 5,0)))</f>
        <v>0</v>
      </c>
      <c r="AF31" s="2196">
        <f>IF(ISERROR(H31*(1-VLOOKUP($A31, 'E1 Categorization'!$A$32:$E$124, 5,0))), H31*0.5, H31*(1-VLOOKUP($A31, 'E1 Categorization'!$A$32:$E$124, 5,0)))</f>
        <v>0</v>
      </c>
      <c r="AG31" s="2196">
        <f>IF(ISERROR(I31*(1-VLOOKUP($A31, 'E1 Categorization'!$A$32:$E$124, 5,0))), I31*0.5, I31*(1-VLOOKUP($A31, 'E1 Categorization'!$A$32:$E$124, 5,0)))</f>
        <v>0</v>
      </c>
      <c r="AH31" s="2196">
        <f>IF(ISERROR(J31*(1-VLOOKUP($A31, 'E1 Categorization'!$A$32:$E$124, 5,0))), J31*0.5, J31*(1-VLOOKUP($A31, 'E1 Categorization'!$A$32:$E$124, 5,0)))</f>
        <v>0</v>
      </c>
      <c r="AI31" s="2196">
        <f>IF(ISERROR(K31*(1-VLOOKUP($A31, 'E1 Categorization'!$A$32:$E$124, 5,0))), K31*0.5, K31*(1-VLOOKUP($A31, 'E1 Categorization'!$A$32:$E$124, 5,0)))</f>
        <v>0</v>
      </c>
      <c r="AJ31" s="2196">
        <f>IF(ISERROR(L31*(1-VLOOKUP($A31, 'E1 Categorization'!$A$32:$E$124, 5,0))), L31*0.5, L31*(1-VLOOKUP($A31, 'E1 Categorization'!$A$32:$E$124, 5,0)))</f>
        <v>0</v>
      </c>
      <c r="AK31" s="2196">
        <f>IF(ISERROR(M31*(1-VLOOKUP($A31, 'E1 Categorization'!$A$32:$E$124, 5,0))), M31*0.5, M31*(1-VLOOKUP($A31, 'E1 Categorization'!$A$32:$E$124, 5,0)))</f>
        <v>0</v>
      </c>
      <c r="AL31" s="2196">
        <f>IF(ISERROR(N31*(1-VLOOKUP($A31, 'E1 Categorization'!$A$32:$E$124, 5,0))), N31*0.5, N31*(1-VLOOKUP($A31, 'E1 Categorization'!$A$32:$E$124, 5,0)))</f>
        <v>0</v>
      </c>
      <c r="AM31" s="2196">
        <f>IF(ISERROR(O31*(1-VLOOKUP($A31, 'E1 Categorization'!$A$32:$E$124, 5,0))), O31*0.5, O31*(1-VLOOKUP($A31, 'E1 Categorization'!$A$32:$E$124, 5,0)))</f>
        <v>0</v>
      </c>
      <c r="AN31" s="2196">
        <f>IF(ISERROR(P31*(1-VLOOKUP($A31, 'E1 Categorization'!$A$32:$E$124, 5,0))), P31*0.5, P31*(1-VLOOKUP($A31, 'E1 Categorization'!$A$32:$E$124, 5,0)))</f>
        <v>0</v>
      </c>
      <c r="AO31" s="2196">
        <f>IF(ISERROR(Q31*(1-VLOOKUP($A31, 'E1 Categorization'!$A$32:$E$124, 5,0))), Q31*0.5, Q31*(1-VLOOKUP($A31, 'E1 Categorization'!$A$32:$E$124, 5,0)))</f>
        <v>0</v>
      </c>
      <c r="AP31" s="2196">
        <f>IF(ISERROR(R31*(1-VLOOKUP($A31, 'E1 Categorization'!$A$32:$E$124, 5,0))), R31*0.5, R31*(1-VLOOKUP($A31, 'E1 Categorization'!$A$32:$E$124, 5,0)))</f>
        <v>0</v>
      </c>
      <c r="AQ31" s="2196">
        <f>IF(ISERROR(S31*(1-VLOOKUP($A31, 'E1 Categorization'!$A$32:$E$124, 5,0))), S31*0.5, S31*(1-VLOOKUP($A31, 'E1 Categorization'!$A$32:$E$124, 5,0)))</f>
        <v>0</v>
      </c>
      <c r="AR31" s="2196">
        <f>IF(ISERROR(T31*(1-VLOOKUP($A31, 'E1 Categorization'!$A$32:$E$124, 5,0))), T31*0.5, T31*(1-VLOOKUP($A31, 'E1 Categorization'!$A$32:$E$124, 5,0)))</f>
        <v>0</v>
      </c>
      <c r="AS31" s="2196">
        <f>IF(ISERROR(U31*(1-VLOOKUP($A31, 'E1 Categorization'!$A$32:$E$124, 5,0))), U31*0.5, U31*(1-VLOOKUP($A31, 'E1 Categorization'!$A$32:$E$124, 5,0)))</f>
        <v>0</v>
      </c>
      <c r="AT31" s="2196">
        <f>IF(ISERROR(V31*(1-VLOOKUP($A31, 'E1 Categorization'!$A$32:$E$124, 5,0))), V31*0.5, V31*(1-VLOOKUP($A31, 'E1 Categorization'!$A$32:$E$124, 5,0)))</f>
        <v>0</v>
      </c>
      <c r="AU31" s="2196">
        <f>IF(ISERROR(W31*(1-VLOOKUP($A31, 'E1 Categorization'!$A$32:$E$124, 5,0))), W31*0.5, W31*(1-VLOOKUP($A31, 'E1 Categorization'!$A$32:$E$124, 5,0)))</f>
        <v>0</v>
      </c>
      <c r="AV31" s="2196">
        <f>IF(ISERROR(X31*(1-VLOOKUP($A31, 'E1 Categorization'!$A$32:$E$124, 5,0))), X31*0.5, X31*(1-VLOOKUP($A31, 'E1 Categorization'!$A$32:$E$124, 5,0)))</f>
        <v>0</v>
      </c>
      <c r="AW31" s="2197"/>
      <c r="AX31" s="2197"/>
      <c r="AY31" s="555">
        <f t="shared" si="25"/>
        <v>1815</v>
      </c>
      <c r="AZ31" s="556" t="str">
        <f t="shared" si="26"/>
        <v>Transformer Station Equipment - Normally Primary above 50 kV</v>
      </c>
      <c r="BA31" s="2196">
        <f>IF(ISERROR(E31*(VLOOKUP($A31, 'E1 Categorization'!$A$32:$E$124, 5,0))), E31*0.5, E31*(VLOOKUP($A31, 'E1 Categorization'!$A$32:$E$124, 5,0)))</f>
        <v>0</v>
      </c>
      <c r="BB31" s="2196">
        <f>IF(ISERROR(F31*(VLOOKUP($A31, 'E1 Categorization'!$A$32:$E$124, 5,0))), F31*0.5, F31*(VLOOKUP($A31, 'E1 Categorization'!$A$32:$E$124, 5,0)))</f>
        <v>0</v>
      </c>
      <c r="BC31" s="2196">
        <f>IF(ISERROR(G31*(VLOOKUP($A31, 'E1 Categorization'!$A$32:$E$124, 5,0))), G31*0.5, G31*(VLOOKUP($A31, 'E1 Categorization'!$A$32:$E$124, 5,0)))</f>
        <v>0</v>
      </c>
      <c r="BD31" s="2196">
        <f>IF(ISERROR(H31*(VLOOKUP($A31, 'E1 Categorization'!$A$32:$E$124, 5,0))), H31*0.5, H31*(VLOOKUP($A31, 'E1 Categorization'!$A$32:$E$124, 5,0)))</f>
        <v>0</v>
      </c>
      <c r="BE31" s="2196">
        <f>IF(ISERROR(I31*(VLOOKUP($A31, 'E1 Categorization'!$A$32:$E$124, 5,0))), I31*0.5, I31*(VLOOKUP($A31, 'E1 Categorization'!$A$32:$E$124, 5,0)))</f>
        <v>0</v>
      </c>
      <c r="BF31" s="2196">
        <f>IF(ISERROR(J31*(VLOOKUP($A31, 'E1 Categorization'!$A$32:$E$124, 5,0))), J31*0.5, J31*(VLOOKUP($A31, 'E1 Categorization'!$A$32:$E$124, 5,0)))</f>
        <v>0</v>
      </c>
      <c r="BG31" s="2196">
        <f>IF(ISERROR(K31*(VLOOKUP($A31, 'E1 Categorization'!$A$32:$E$124, 5,0))), K31*0.5, K31*(VLOOKUP($A31, 'E1 Categorization'!$A$32:$E$124, 5,0)))</f>
        <v>0</v>
      </c>
      <c r="BH31" s="2196">
        <f>IF(ISERROR(L31*(VLOOKUP($A31, 'E1 Categorization'!$A$32:$E$124, 5,0))), L31*0.5, L31*(VLOOKUP($A31, 'E1 Categorization'!$A$32:$E$124, 5,0)))</f>
        <v>0</v>
      </c>
      <c r="BI31" s="2196">
        <f>IF(ISERROR(M31*(VLOOKUP($A31, 'E1 Categorization'!$A$32:$E$124, 5,0))), M31*0.5, M31*(VLOOKUP($A31, 'E1 Categorization'!$A$32:$E$124, 5,0)))</f>
        <v>0</v>
      </c>
      <c r="BJ31" s="2196">
        <f>IF(ISERROR(N31*(VLOOKUP($A31, 'E1 Categorization'!$A$32:$E$124, 5,0))), N31*0.5, N31*(VLOOKUP($A31, 'E1 Categorization'!$A$32:$E$124, 5,0)))</f>
        <v>0</v>
      </c>
      <c r="BK31" s="2196">
        <f>IF(ISERROR(O31*(VLOOKUP($A31, 'E1 Categorization'!$A$32:$E$124, 5,0))), O31*0.5, O31*(VLOOKUP($A31, 'E1 Categorization'!$A$32:$E$124, 5,0)))</f>
        <v>0</v>
      </c>
      <c r="BL31" s="2196">
        <f>IF(ISERROR(P31*(VLOOKUP($A31, 'E1 Categorization'!$A$32:$E$124, 5,0))), P31*0.5, P31*(VLOOKUP($A31, 'E1 Categorization'!$A$32:$E$124, 5,0)))</f>
        <v>0</v>
      </c>
      <c r="BM31" s="2196">
        <f>IF(ISERROR(Q31*(VLOOKUP($A31, 'E1 Categorization'!$A$32:$E$124, 5,0))), Q31*0.5, Q31*(VLOOKUP($A31, 'E1 Categorization'!$A$32:$E$124, 5,0)))</f>
        <v>0</v>
      </c>
      <c r="BN31" s="2196">
        <f>IF(ISERROR(R31*(VLOOKUP($A31, 'E1 Categorization'!$A$32:$E$124, 5,0))), R31*0.5, R31*(VLOOKUP($A31, 'E1 Categorization'!$A$32:$E$124, 5,0)))</f>
        <v>0</v>
      </c>
      <c r="BO31" s="2196">
        <f>IF(ISERROR(S31*(VLOOKUP($A31, 'E1 Categorization'!$A$32:$E$124, 5,0))), S31*0.5, S31*(VLOOKUP($A31, 'E1 Categorization'!$A$32:$E$124, 5,0)))</f>
        <v>0</v>
      </c>
      <c r="BP31" s="2196">
        <f>IF(ISERROR(T31*(VLOOKUP($A31, 'E1 Categorization'!$A$32:$E$124, 5,0))), T31*0.5, T31*(VLOOKUP($A31, 'E1 Categorization'!$A$32:$E$124, 5,0)))</f>
        <v>0</v>
      </c>
      <c r="BQ31" s="2196">
        <f>IF(ISERROR(U31*(VLOOKUP($A31, 'E1 Categorization'!$A$32:$E$124, 5,0))), U31*0.5, U31*(VLOOKUP($A31, 'E1 Categorization'!$A$32:$E$124, 5,0)))</f>
        <v>0</v>
      </c>
      <c r="BR31" s="2196">
        <f>IF(ISERROR(V31*(VLOOKUP($A31, 'E1 Categorization'!$A$32:$E$124, 5,0))), V31*0.5, V31*(VLOOKUP($A31, 'E1 Categorization'!$A$32:$E$124, 5,0)))</f>
        <v>0</v>
      </c>
      <c r="BS31" s="2196">
        <f>IF(ISERROR(W31*(VLOOKUP($A31, 'E1 Categorization'!$A$32:$E$124, 5,0))), W31*0.5, W31*(VLOOKUP($A31, 'E1 Categorization'!$A$32:$E$124, 5,0)))</f>
        <v>0</v>
      </c>
      <c r="BT31" s="2196">
        <f>IF(ISERROR(X31*(VLOOKUP($A31, 'E1 Categorization'!$A$32:$E$124, 5,0))), X31*0.5, X31*(VLOOKUP($A31, 'E1 Categorization'!$A$32:$E$124, 5,0)))</f>
        <v>0</v>
      </c>
    </row>
    <row r="32" spans="1:72" s="312" customFormat="1" ht="25.5" x14ac:dyDescent="0.2">
      <c r="A32" s="555">
        <f>'I3 TB Data'!A138:B138</f>
        <v>1820</v>
      </c>
      <c r="B32" s="556" t="str">
        <f>'I3 TB Data'!B138</f>
        <v>Distribution Station Equipment - Normally Primary below 50 kV</v>
      </c>
      <c r="C32" s="557">
        <f>'I3 TB Data'!G138</f>
        <v>0</v>
      </c>
      <c r="D32" s="2166" t="str">
        <f t="shared" si="22"/>
        <v>Yes</v>
      </c>
      <c r="E32" s="2140"/>
      <c r="F32" s="2140"/>
      <c r="G32" s="2140"/>
      <c r="H32" s="2140"/>
      <c r="I32" s="2140"/>
      <c r="J32" s="2140"/>
      <c r="K32" s="2140"/>
      <c r="L32" s="2140"/>
      <c r="M32" s="2140"/>
      <c r="N32" s="2140"/>
      <c r="O32" s="2140"/>
      <c r="P32" s="2140"/>
      <c r="Q32" s="2140"/>
      <c r="R32" s="2140"/>
      <c r="S32" s="2140"/>
      <c r="T32" s="2140"/>
      <c r="U32" s="2140"/>
      <c r="V32" s="2140"/>
      <c r="W32" s="2140"/>
      <c r="X32" s="2140"/>
      <c r="AA32" s="555">
        <f t="shared" si="23"/>
        <v>1820</v>
      </c>
      <c r="AB32" s="556" t="str">
        <f t="shared" si="24"/>
        <v>Distribution Station Equipment - Normally Primary below 50 kV</v>
      </c>
      <c r="AC32" s="2196">
        <f>IF(ISERROR(E32*(1-VLOOKUP($A32, 'E1 Categorization'!$A$32:$E$124, 5,0))), E32*0.5, E32*(1-VLOOKUP($A32, 'E1 Categorization'!$A$32:$E$124, 5,0)))</f>
        <v>0</v>
      </c>
      <c r="AD32" s="2196">
        <f>IF(ISERROR(F32*(1-VLOOKUP($A32, 'E1 Categorization'!$A$32:$E$124, 5,0))), F32*0.5, F32*(1-VLOOKUP($A32, 'E1 Categorization'!$A$32:$E$124, 5,0)))</f>
        <v>0</v>
      </c>
      <c r="AE32" s="2196">
        <f>IF(ISERROR(G32*(1-VLOOKUP($A32, 'E1 Categorization'!$A$32:$E$124, 5,0))), G32*0.5, G32*(1-VLOOKUP($A32, 'E1 Categorization'!$A$32:$E$124, 5,0)))</f>
        <v>0</v>
      </c>
      <c r="AF32" s="2196">
        <f>IF(ISERROR(H32*(1-VLOOKUP($A32, 'E1 Categorization'!$A$32:$E$124, 5,0))), H32*0.5, H32*(1-VLOOKUP($A32, 'E1 Categorization'!$A$32:$E$124, 5,0)))</f>
        <v>0</v>
      </c>
      <c r="AG32" s="2196">
        <f>IF(ISERROR(I32*(1-VLOOKUP($A32, 'E1 Categorization'!$A$32:$E$124, 5,0))), I32*0.5, I32*(1-VLOOKUP($A32, 'E1 Categorization'!$A$32:$E$124, 5,0)))</f>
        <v>0</v>
      </c>
      <c r="AH32" s="2196">
        <f>IF(ISERROR(J32*(1-VLOOKUP($A32, 'E1 Categorization'!$A$32:$E$124, 5,0))), J32*0.5, J32*(1-VLOOKUP($A32, 'E1 Categorization'!$A$32:$E$124, 5,0)))</f>
        <v>0</v>
      </c>
      <c r="AI32" s="2196">
        <f>IF(ISERROR(K32*(1-VLOOKUP($A32, 'E1 Categorization'!$A$32:$E$124, 5,0))), K32*0.5, K32*(1-VLOOKUP($A32, 'E1 Categorization'!$A$32:$E$124, 5,0)))</f>
        <v>0</v>
      </c>
      <c r="AJ32" s="2196">
        <f>IF(ISERROR(L32*(1-VLOOKUP($A32, 'E1 Categorization'!$A$32:$E$124, 5,0))), L32*0.5, L32*(1-VLOOKUP($A32, 'E1 Categorization'!$A$32:$E$124, 5,0)))</f>
        <v>0</v>
      </c>
      <c r="AK32" s="2196">
        <f>IF(ISERROR(M32*(1-VLOOKUP($A32, 'E1 Categorization'!$A$32:$E$124, 5,0))), M32*0.5, M32*(1-VLOOKUP($A32, 'E1 Categorization'!$A$32:$E$124, 5,0)))</f>
        <v>0</v>
      </c>
      <c r="AL32" s="2196">
        <f>IF(ISERROR(N32*(1-VLOOKUP($A32, 'E1 Categorization'!$A$32:$E$124, 5,0))), N32*0.5, N32*(1-VLOOKUP($A32, 'E1 Categorization'!$A$32:$E$124, 5,0)))</f>
        <v>0</v>
      </c>
      <c r="AM32" s="2196">
        <f>IF(ISERROR(O32*(1-VLOOKUP($A32, 'E1 Categorization'!$A$32:$E$124, 5,0))), O32*0.5, O32*(1-VLOOKUP($A32, 'E1 Categorization'!$A$32:$E$124, 5,0)))</f>
        <v>0</v>
      </c>
      <c r="AN32" s="2196">
        <f>IF(ISERROR(P32*(1-VLOOKUP($A32, 'E1 Categorization'!$A$32:$E$124, 5,0))), P32*0.5, P32*(1-VLOOKUP($A32, 'E1 Categorization'!$A$32:$E$124, 5,0)))</f>
        <v>0</v>
      </c>
      <c r="AO32" s="2196">
        <f>IF(ISERROR(Q32*(1-VLOOKUP($A32, 'E1 Categorization'!$A$32:$E$124, 5,0))), Q32*0.5, Q32*(1-VLOOKUP($A32, 'E1 Categorization'!$A$32:$E$124, 5,0)))</f>
        <v>0</v>
      </c>
      <c r="AP32" s="2196">
        <f>IF(ISERROR(R32*(1-VLOOKUP($A32, 'E1 Categorization'!$A$32:$E$124, 5,0))), R32*0.5, R32*(1-VLOOKUP($A32, 'E1 Categorization'!$A$32:$E$124, 5,0)))</f>
        <v>0</v>
      </c>
      <c r="AQ32" s="2196">
        <f>IF(ISERROR(S32*(1-VLOOKUP($A32, 'E1 Categorization'!$A$32:$E$124, 5,0))), S32*0.5, S32*(1-VLOOKUP($A32, 'E1 Categorization'!$A$32:$E$124, 5,0)))</f>
        <v>0</v>
      </c>
      <c r="AR32" s="2196">
        <f>IF(ISERROR(T32*(1-VLOOKUP($A32, 'E1 Categorization'!$A$32:$E$124, 5,0))), T32*0.5, T32*(1-VLOOKUP($A32, 'E1 Categorization'!$A$32:$E$124, 5,0)))</f>
        <v>0</v>
      </c>
      <c r="AS32" s="2196">
        <f>IF(ISERROR(U32*(1-VLOOKUP($A32, 'E1 Categorization'!$A$32:$E$124, 5,0))), U32*0.5, U32*(1-VLOOKUP($A32, 'E1 Categorization'!$A$32:$E$124, 5,0)))</f>
        <v>0</v>
      </c>
      <c r="AT32" s="2196">
        <f>IF(ISERROR(V32*(1-VLOOKUP($A32, 'E1 Categorization'!$A$32:$E$124, 5,0))), V32*0.5, V32*(1-VLOOKUP($A32, 'E1 Categorization'!$A$32:$E$124, 5,0)))</f>
        <v>0</v>
      </c>
      <c r="AU32" s="2196">
        <f>IF(ISERROR(W32*(1-VLOOKUP($A32, 'E1 Categorization'!$A$32:$E$124, 5,0))), W32*0.5, W32*(1-VLOOKUP($A32, 'E1 Categorization'!$A$32:$E$124, 5,0)))</f>
        <v>0</v>
      </c>
      <c r="AV32" s="2196">
        <f>IF(ISERROR(X32*(1-VLOOKUP($A32, 'E1 Categorization'!$A$32:$E$124, 5,0))), X32*0.5, X32*(1-VLOOKUP($A32, 'E1 Categorization'!$A$32:$E$124, 5,0)))</f>
        <v>0</v>
      </c>
      <c r="AW32" s="2197"/>
      <c r="AX32" s="2197"/>
      <c r="AY32" s="555">
        <f t="shared" si="25"/>
        <v>1820</v>
      </c>
      <c r="AZ32" s="556" t="str">
        <f t="shared" si="26"/>
        <v>Distribution Station Equipment - Normally Primary below 50 kV</v>
      </c>
      <c r="BA32" s="2196">
        <f>IF(ISERROR(E32*(VLOOKUP($A32, 'E1 Categorization'!$A$32:$E$124, 5,0))), E32*0.5, E32*(VLOOKUP($A32, 'E1 Categorization'!$A$32:$E$124, 5,0)))</f>
        <v>0</v>
      </c>
      <c r="BB32" s="2196">
        <f>IF(ISERROR(F32*(VLOOKUP($A32, 'E1 Categorization'!$A$32:$E$124, 5,0))), F32*0.5, F32*(VLOOKUP($A32, 'E1 Categorization'!$A$32:$E$124, 5,0)))</f>
        <v>0</v>
      </c>
      <c r="BC32" s="2196">
        <f>IF(ISERROR(G32*(VLOOKUP($A32, 'E1 Categorization'!$A$32:$E$124, 5,0))), G32*0.5, G32*(VLOOKUP($A32, 'E1 Categorization'!$A$32:$E$124, 5,0)))</f>
        <v>0</v>
      </c>
      <c r="BD32" s="2196">
        <f>IF(ISERROR(H32*(VLOOKUP($A32, 'E1 Categorization'!$A$32:$E$124, 5,0))), H32*0.5, H32*(VLOOKUP($A32, 'E1 Categorization'!$A$32:$E$124, 5,0)))</f>
        <v>0</v>
      </c>
      <c r="BE32" s="2196">
        <f>IF(ISERROR(I32*(VLOOKUP($A32, 'E1 Categorization'!$A$32:$E$124, 5,0))), I32*0.5, I32*(VLOOKUP($A32, 'E1 Categorization'!$A$32:$E$124, 5,0)))</f>
        <v>0</v>
      </c>
      <c r="BF32" s="2196">
        <f>IF(ISERROR(J32*(VLOOKUP($A32, 'E1 Categorization'!$A$32:$E$124, 5,0))), J32*0.5, J32*(VLOOKUP($A32, 'E1 Categorization'!$A$32:$E$124, 5,0)))</f>
        <v>0</v>
      </c>
      <c r="BG32" s="2196">
        <f>IF(ISERROR(K32*(VLOOKUP($A32, 'E1 Categorization'!$A$32:$E$124, 5,0))), K32*0.5, K32*(VLOOKUP($A32, 'E1 Categorization'!$A$32:$E$124, 5,0)))</f>
        <v>0</v>
      </c>
      <c r="BH32" s="2196">
        <f>IF(ISERROR(L32*(VLOOKUP($A32, 'E1 Categorization'!$A$32:$E$124, 5,0))), L32*0.5, L32*(VLOOKUP($A32, 'E1 Categorization'!$A$32:$E$124, 5,0)))</f>
        <v>0</v>
      </c>
      <c r="BI32" s="2196">
        <f>IF(ISERROR(M32*(VLOOKUP($A32, 'E1 Categorization'!$A$32:$E$124, 5,0))), M32*0.5, M32*(VLOOKUP($A32, 'E1 Categorization'!$A$32:$E$124, 5,0)))</f>
        <v>0</v>
      </c>
      <c r="BJ32" s="2196">
        <f>IF(ISERROR(N32*(VLOOKUP($A32, 'E1 Categorization'!$A$32:$E$124, 5,0))), N32*0.5, N32*(VLOOKUP($A32, 'E1 Categorization'!$A$32:$E$124, 5,0)))</f>
        <v>0</v>
      </c>
      <c r="BK32" s="2196">
        <f>IF(ISERROR(O32*(VLOOKUP($A32, 'E1 Categorization'!$A$32:$E$124, 5,0))), O32*0.5, O32*(VLOOKUP($A32, 'E1 Categorization'!$A$32:$E$124, 5,0)))</f>
        <v>0</v>
      </c>
      <c r="BL32" s="2196">
        <f>IF(ISERROR(P32*(VLOOKUP($A32, 'E1 Categorization'!$A$32:$E$124, 5,0))), P32*0.5, P32*(VLOOKUP($A32, 'E1 Categorization'!$A$32:$E$124, 5,0)))</f>
        <v>0</v>
      </c>
      <c r="BM32" s="2196">
        <f>IF(ISERROR(Q32*(VLOOKUP($A32, 'E1 Categorization'!$A$32:$E$124, 5,0))), Q32*0.5, Q32*(VLOOKUP($A32, 'E1 Categorization'!$A$32:$E$124, 5,0)))</f>
        <v>0</v>
      </c>
      <c r="BN32" s="2196">
        <f>IF(ISERROR(R32*(VLOOKUP($A32, 'E1 Categorization'!$A$32:$E$124, 5,0))), R32*0.5, R32*(VLOOKUP($A32, 'E1 Categorization'!$A$32:$E$124, 5,0)))</f>
        <v>0</v>
      </c>
      <c r="BO32" s="2196">
        <f>IF(ISERROR(S32*(VLOOKUP($A32, 'E1 Categorization'!$A$32:$E$124, 5,0))), S32*0.5, S32*(VLOOKUP($A32, 'E1 Categorization'!$A$32:$E$124, 5,0)))</f>
        <v>0</v>
      </c>
      <c r="BP32" s="2196">
        <f>IF(ISERROR(T32*(VLOOKUP($A32, 'E1 Categorization'!$A$32:$E$124, 5,0))), T32*0.5, T32*(VLOOKUP($A32, 'E1 Categorization'!$A$32:$E$124, 5,0)))</f>
        <v>0</v>
      </c>
      <c r="BQ32" s="2196">
        <f>IF(ISERROR(U32*(VLOOKUP($A32, 'E1 Categorization'!$A$32:$E$124, 5,0))), U32*0.5, U32*(VLOOKUP($A32, 'E1 Categorization'!$A$32:$E$124, 5,0)))</f>
        <v>0</v>
      </c>
      <c r="BR32" s="2196">
        <f>IF(ISERROR(V32*(VLOOKUP($A32, 'E1 Categorization'!$A$32:$E$124, 5,0))), V32*0.5, V32*(VLOOKUP($A32, 'E1 Categorization'!$A$32:$E$124, 5,0)))</f>
        <v>0</v>
      </c>
      <c r="BS32" s="2196">
        <f>IF(ISERROR(W32*(VLOOKUP($A32, 'E1 Categorization'!$A$32:$E$124, 5,0))), W32*0.5, W32*(VLOOKUP($A32, 'E1 Categorization'!$A$32:$E$124, 5,0)))</f>
        <v>0</v>
      </c>
      <c r="BT32" s="2196">
        <f>IF(ISERROR(X32*(VLOOKUP($A32, 'E1 Categorization'!$A$32:$E$124, 5,0))), X32*0.5, X32*(VLOOKUP($A32, 'E1 Categorization'!$A$32:$E$124, 5,0)))</f>
        <v>0</v>
      </c>
    </row>
    <row r="33" spans="1:72" s="312" customFormat="1" ht="12.75" x14ac:dyDescent="0.2">
      <c r="A33" s="555">
        <f>'I3 TB Data'!A139:B139</f>
        <v>1825</v>
      </c>
      <c r="B33" s="556" t="str">
        <f>'I3 TB Data'!B139</f>
        <v>Storage Battery Equipment</v>
      </c>
      <c r="C33" s="557">
        <f>'I3 TB Data'!G139</f>
        <v>0</v>
      </c>
      <c r="D33" s="2166" t="str">
        <f t="shared" si="22"/>
        <v>Yes</v>
      </c>
      <c r="E33" s="2140"/>
      <c r="F33" s="2140"/>
      <c r="G33" s="2140"/>
      <c r="H33" s="2140"/>
      <c r="I33" s="2140"/>
      <c r="J33" s="2140"/>
      <c r="K33" s="2140"/>
      <c r="L33" s="2140"/>
      <c r="M33" s="2140"/>
      <c r="N33" s="2140"/>
      <c r="O33" s="2140"/>
      <c r="P33" s="2140"/>
      <c r="Q33" s="2140"/>
      <c r="R33" s="2140"/>
      <c r="S33" s="2140"/>
      <c r="T33" s="2140"/>
      <c r="U33" s="2140"/>
      <c r="V33" s="2140"/>
      <c r="W33" s="2140"/>
      <c r="X33" s="2140"/>
      <c r="AA33" s="555">
        <f t="shared" si="23"/>
        <v>1825</v>
      </c>
      <c r="AB33" s="556" t="str">
        <f t="shared" si="24"/>
        <v>Storage Battery Equipment</v>
      </c>
      <c r="AC33" s="2196">
        <f>IF(ISERROR(E33*(1-VLOOKUP($A33, 'E1 Categorization'!$A$32:$E$124, 5,0))), E33*0.5, E33*(1-VLOOKUP($A33, 'E1 Categorization'!$A$32:$E$124, 5,0)))</f>
        <v>0</v>
      </c>
      <c r="AD33" s="2196">
        <f>IF(ISERROR(F33*(1-VLOOKUP($A33, 'E1 Categorization'!$A$32:$E$124, 5,0))), F33*0.5, F33*(1-VLOOKUP($A33, 'E1 Categorization'!$A$32:$E$124, 5,0)))</f>
        <v>0</v>
      </c>
      <c r="AE33" s="2196">
        <f>IF(ISERROR(G33*(1-VLOOKUP($A33, 'E1 Categorization'!$A$32:$E$124, 5,0))), G33*0.5, G33*(1-VLOOKUP($A33, 'E1 Categorization'!$A$32:$E$124, 5,0)))</f>
        <v>0</v>
      </c>
      <c r="AF33" s="2196">
        <f>IF(ISERROR(H33*(1-VLOOKUP($A33, 'E1 Categorization'!$A$32:$E$124, 5,0))), H33*0.5, H33*(1-VLOOKUP($A33, 'E1 Categorization'!$A$32:$E$124, 5,0)))</f>
        <v>0</v>
      </c>
      <c r="AG33" s="2196">
        <f>IF(ISERROR(I33*(1-VLOOKUP($A33, 'E1 Categorization'!$A$32:$E$124, 5,0))), I33*0.5, I33*(1-VLOOKUP($A33, 'E1 Categorization'!$A$32:$E$124, 5,0)))</f>
        <v>0</v>
      </c>
      <c r="AH33" s="2196">
        <f>IF(ISERROR(J33*(1-VLOOKUP($A33, 'E1 Categorization'!$A$32:$E$124, 5,0))), J33*0.5, J33*(1-VLOOKUP($A33, 'E1 Categorization'!$A$32:$E$124, 5,0)))</f>
        <v>0</v>
      </c>
      <c r="AI33" s="2196">
        <f>IF(ISERROR(K33*(1-VLOOKUP($A33, 'E1 Categorization'!$A$32:$E$124, 5,0))), K33*0.5, K33*(1-VLOOKUP($A33, 'E1 Categorization'!$A$32:$E$124, 5,0)))</f>
        <v>0</v>
      </c>
      <c r="AJ33" s="2196">
        <f>IF(ISERROR(L33*(1-VLOOKUP($A33, 'E1 Categorization'!$A$32:$E$124, 5,0))), L33*0.5, L33*(1-VLOOKUP($A33, 'E1 Categorization'!$A$32:$E$124, 5,0)))</f>
        <v>0</v>
      </c>
      <c r="AK33" s="2196">
        <f>IF(ISERROR(M33*(1-VLOOKUP($A33, 'E1 Categorization'!$A$32:$E$124, 5,0))), M33*0.5, M33*(1-VLOOKUP($A33, 'E1 Categorization'!$A$32:$E$124, 5,0)))</f>
        <v>0</v>
      </c>
      <c r="AL33" s="2196">
        <f>IF(ISERROR(N33*(1-VLOOKUP($A33, 'E1 Categorization'!$A$32:$E$124, 5,0))), N33*0.5, N33*(1-VLOOKUP($A33, 'E1 Categorization'!$A$32:$E$124, 5,0)))</f>
        <v>0</v>
      </c>
      <c r="AM33" s="2196">
        <f>IF(ISERROR(O33*(1-VLOOKUP($A33, 'E1 Categorization'!$A$32:$E$124, 5,0))), O33*0.5, O33*(1-VLOOKUP($A33, 'E1 Categorization'!$A$32:$E$124, 5,0)))</f>
        <v>0</v>
      </c>
      <c r="AN33" s="2196">
        <f>IF(ISERROR(P33*(1-VLOOKUP($A33, 'E1 Categorization'!$A$32:$E$124, 5,0))), P33*0.5, P33*(1-VLOOKUP($A33, 'E1 Categorization'!$A$32:$E$124, 5,0)))</f>
        <v>0</v>
      </c>
      <c r="AO33" s="2196">
        <f>IF(ISERROR(Q33*(1-VLOOKUP($A33, 'E1 Categorization'!$A$32:$E$124, 5,0))), Q33*0.5, Q33*(1-VLOOKUP($A33, 'E1 Categorization'!$A$32:$E$124, 5,0)))</f>
        <v>0</v>
      </c>
      <c r="AP33" s="2196">
        <f>IF(ISERROR(R33*(1-VLOOKUP($A33, 'E1 Categorization'!$A$32:$E$124, 5,0))), R33*0.5, R33*(1-VLOOKUP($A33, 'E1 Categorization'!$A$32:$E$124, 5,0)))</f>
        <v>0</v>
      </c>
      <c r="AQ33" s="2196">
        <f>IF(ISERROR(S33*(1-VLOOKUP($A33, 'E1 Categorization'!$A$32:$E$124, 5,0))), S33*0.5, S33*(1-VLOOKUP($A33, 'E1 Categorization'!$A$32:$E$124, 5,0)))</f>
        <v>0</v>
      </c>
      <c r="AR33" s="2196">
        <f>IF(ISERROR(T33*(1-VLOOKUP($A33, 'E1 Categorization'!$A$32:$E$124, 5,0))), T33*0.5, T33*(1-VLOOKUP($A33, 'E1 Categorization'!$A$32:$E$124, 5,0)))</f>
        <v>0</v>
      </c>
      <c r="AS33" s="2196">
        <f>IF(ISERROR(U33*(1-VLOOKUP($A33, 'E1 Categorization'!$A$32:$E$124, 5,0))), U33*0.5, U33*(1-VLOOKUP($A33, 'E1 Categorization'!$A$32:$E$124, 5,0)))</f>
        <v>0</v>
      </c>
      <c r="AT33" s="2196">
        <f>IF(ISERROR(V33*(1-VLOOKUP($A33, 'E1 Categorization'!$A$32:$E$124, 5,0))), V33*0.5, V33*(1-VLOOKUP($A33, 'E1 Categorization'!$A$32:$E$124, 5,0)))</f>
        <v>0</v>
      </c>
      <c r="AU33" s="2196">
        <f>IF(ISERROR(W33*(1-VLOOKUP($A33, 'E1 Categorization'!$A$32:$E$124, 5,0))), W33*0.5, W33*(1-VLOOKUP($A33, 'E1 Categorization'!$A$32:$E$124, 5,0)))</f>
        <v>0</v>
      </c>
      <c r="AV33" s="2196">
        <f>IF(ISERROR(X33*(1-VLOOKUP($A33, 'E1 Categorization'!$A$32:$E$124, 5,0))), X33*0.5, X33*(1-VLOOKUP($A33, 'E1 Categorization'!$A$32:$E$124, 5,0)))</f>
        <v>0</v>
      </c>
      <c r="AW33" s="2197"/>
      <c r="AX33" s="2197"/>
      <c r="AY33" s="555">
        <f t="shared" si="25"/>
        <v>1825</v>
      </c>
      <c r="AZ33" s="556" t="str">
        <f t="shared" si="26"/>
        <v>Storage Battery Equipment</v>
      </c>
      <c r="BA33" s="2196">
        <f>IF(ISERROR(E33*(VLOOKUP($A33, 'E1 Categorization'!$A$32:$E$124, 5,0))), E33*0.5, E33*(VLOOKUP($A33, 'E1 Categorization'!$A$32:$E$124, 5,0)))</f>
        <v>0</v>
      </c>
      <c r="BB33" s="2196">
        <f>IF(ISERROR(F33*(VLOOKUP($A33, 'E1 Categorization'!$A$32:$E$124, 5,0))), F33*0.5, F33*(VLOOKUP($A33, 'E1 Categorization'!$A$32:$E$124, 5,0)))</f>
        <v>0</v>
      </c>
      <c r="BC33" s="2196">
        <f>IF(ISERROR(G33*(VLOOKUP($A33, 'E1 Categorization'!$A$32:$E$124, 5,0))), G33*0.5, G33*(VLOOKUP($A33, 'E1 Categorization'!$A$32:$E$124, 5,0)))</f>
        <v>0</v>
      </c>
      <c r="BD33" s="2196">
        <f>IF(ISERROR(H33*(VLOOKUP($A33, 'E1 Categorization'!$A$32:$E$124, 5,0))), H33*0.5, H33*(VLOOKUP($A33, 'E1 Categorization'!$A$32:$E$124, 5,0)))</f>
        <v>0</v>
      </c>
      <c r="BE33" s="2196">
        <f>IF(ISERROR(I33*(VLOOKUP($A33, 'E1 Categorization'!$A$32:$E$124, 5,0))), I33*0.5, I33*(VLOOKUP($A33, 'E1 Categorization'!$A$32:$E$124, 5,0)))</f>
        <v>0</v>
      </c>
      <c r="BF33" s="2196">
        <f>IF(ISERROR(J33*(VLOOKUP($A33, 'E1 Categorization'!$A$32:$E$124, 5,0))), J33*0.5, J33*(VLOOKUP($A33, 'E1 Categorization'!$A$32:$E$124, 5,0)))</f>
        <v>0</v>
      </c>
      <c r="BG33" s="2196">
        <f>IF(ISERROR(K33*(VLOOKUP($A33, 'E1 Categorization'!$A$32:$E$124, 5,0))), K33*0.5, K33*(VLOOKUP($A33, 'E1 Categorization'!$A$32:$E$124, 5,0)))</f>
        <v>0</v>
      </c>
      <c r="BH33" s="2196">
        <f>IF(ISERROR(L33*(VLOOKUP($A33, 'E1 Categorization'!$A$32:$E$124, 5,0))), L33*0.5, L33*(VLOOKUP($A33, 'E1 Categorization'!$A$32:$E$124, 5,0)))</f>
        <v>0</v>
      </c>
      <c r="BI33" s="2196">
        <f>IF(ISERROR(M33*(VLOOKUP($A33, 'E1 Categorization'!$A$32:$E$124, 5,0))), M33*0.5, M33*(VLOOKUP($A33, 'E1 Categorization'!$A$32:$E$124, 5,0)))</f>
        <v>0</v>
      </c>
      <c r="BJ33" s="2196">
        <f>IF(ISERROR(N33*(VLOOKUP($A33, 'E1 Categorization'!$A$32:$E$124, 5,0))), N33*0.5, N33*(VLOOKUP($A33, 'E1 Categorization'!$A$32:$E$124, 5,0)))</f>
        <v>0</v>
      </c>
      <c r="BK33" s="2196">
        <f>IF(ISERROR(O33*(VLOOKUP($A33, 'E1 Categorization'!$A$32:$E$124, 5,0))), O33*0.5, O33*(VLOOKUP($A33, 'E1 Categorization'!$A$32:$E$124, 5,0)))</f>
        <v>0</v>
      </c>
      <c r="BL33" s="2196">
        <f>IF(ISERROR(P33*(VLOOKUP($A33, 'E1 Categorization'!$A$32:$E$124, 5,0))), P33*0.5, P33*(VLOOKUP($A33, 'E1 Categorization'!$A$32:$E$124, 5,0)))</f>
        <v>0</v>
      </c>
      <c r="BM33" s="2196">
        <f>IF(ISERROR(Q33*(VLOOKUP($A33, 'E1 Categorization'!$A$32:$E$124, 5,0))), Q33*0.5, Q33*(VLOOKUP($A33, 'E1 Categorization'!$A$32:$E$124, 5,0)))</f>
        <v>0</v>
      </c>
      <c r="BN33" s="2196">
        <f>IF(ISERROR(R33*(VLOOKUP($A33, 'E1 Categorization'!$A$32:$E$124, 5,0))), R33*0.5, R33*(VLOOKUP($A33, 'E1 Categorization'!$A$32:$E$124, 5,0)))</f>
        <v>0</v>
      </c>
      <c r="BO33" s="2196">
        <f>IF(ISERROR(S33*(VLOOKUP($A33, 'E1 Categorization'!$A$32:$E$124, 5,0))), S33*0.5, S33*(VLOOKUP($A33, 'E1 Categorization'!$A$32:$E$124, 5,0)))</f>
        <v>0</v>
      </c>
      <c r="BP33" s="2196">
        <f>IF(ISERROR(T33*(VLOOKUP($A33, 'E1 Categorization'!$A$32:$E$124, 5,0))), T33*0.5, T33*(VLOOKUP($A33, 'E1 Categorization'!$A$32:$E$124, 5,0)))</f>
        <v>0</v>
      </c>
      <c r="BQ33" s="2196">
        <f>IF(ISERROR(U33*(VLOOKUP($A33, 'E1 Categorization'!$A$32:$E$124, 5,0))), U33*0.5, U33*(VLOOKUP($A33, 'E1 Categorization'!$A$32:$E$124, 5,0)))</f>
        <v>0</v>
      </c>
      <c r="BR33" s="2196">
        <f>IF(ISERROR(V33*(VLOOKUP($A33, 'E1 Categorization'!$A$32:$E$124, 5,0))), V33*0.5, V33*(VLOOKUP($A33, 'E1 Categorization'!$A$32:$E$124, 5,0)))</f>
        <v>0</v>
      </c>
      <c r="BS33" s="2196">
        <f>IF(ISERROR(W33*(VLOOKUP($A33, 'E1 Categorization'!$A$32:$E$124, 5,0))), W33*0.5, W33*(VLOOKUP($A33, 'E1 Categorization'!$A$32:$E$124, 5,0)))</f>
        <v>0</v>
      </c>
      <c r="BT33" s="2196">
        <f>IF(ISERROR(X33*(VLOOKUP($A33, 'E1 Categorization'!$A$32:$E$124, 5,0))), X33*0.5, X33*(VLOOKUP($A33, 'E1 Categorization'!$A$32:$E$124, 5,0)))</f>
        <v>0</v>
      </c>
    </row>
    <row r="34" spans="1:72" s="312" customFormat="1" ht="12.75" x14ac:dyDescent="0.2">
      <c r="A34" s="555">
        <f>'I3 TB Data'!A140:B140</f>
        <v>1830</v>
      </c>
      <c r="B34" s="556" t="str">
        <f>'I3 TB Data'!B140</f>
        <v>Poles, Towers and Fixtures</v>
      </c>
      <c r="C34" s="557">
        <f>'I3 TB Data'!G140</f>
        <v>0</v>
      </c>
      <c r="D34" s="2166" t="str">
        <f t="shared" si="22"/>
        <v>Yes</v>
      </c>
      <c r="E34" s="2348">
        <v>0</v>
      </c>
      <c r="F34" s="2140"/>
      <c r="G34" s="2140"/>
      <c r="H34" s="2140"/>
      <c r="I34" s="2140"/>
      <c r="J34" s="2348">
        <f>+[3]Sheet1!$F$11*0</f>
        <v>0</v>
      </c>
      <c r="K34" s="2140"/>
      <c r="L34" s="2140"/>
      <c r="M34" s="2140"/>
      <c r="N34" s="2140"/>
      <c r="O34" s="2140"/>
      <c r="P34" s="2140"/>
      <c r="Q34" s="2140"/>
      <c r="R34" s="2140"/>
      <c r="S34" s="2140"/>
      <c r="T34" s="2140"/>
      <c r="U34" s="2140"/>
      <c r="V34" s="2140"/>
      <c r="W34" s="2140"/>
      <c r="X34" s="2140"/>
      <c r="AA34" s="555">
        <f t="shared" si="23"/>
        <v>1830</v>
      </c>
      <c r="AB34" s="556" t="str">
        <f t="shared" si="24"/>
        <v>Poles, Towers and Fixtures</v>
      </c>
      <c r="AC34" s="2196">
        <f>IF(ISERROR(E34*(1-VLOOKUP($A34, 'E1 Categorization'!$A$32:$E$124, 5,0))), E34*0.5, E34*(1-VLOOKUP($A34, 'E1 Categorization'!$A$32:$E$124, 5,0)))</f>
        <v>0</v>
      </c>
      <c r="AD34" s="2196">
        <f>IF(ISERROR(F34*(1-VLOOKUP($A34, 'E1 Categorization'!$A$32:$E$124, 5,0))), F34*0.5, F34*(1-VLOOKUP($A34, 'E1 Categorization'!$A$32:$E$124, 5,0)))</f>
        <v>0</v>
      </c>
      <c r="AE34" s="2196">
        <f>IF(ISERROR(G34*(1-VLOOKUP($A34, 'E1 Categorization'!$A$32:$E$124, 5,0))), G34*0.5, G34*(1-VLOOKUP($A34, 'E1 Categorization'!$A$32:$E$124, 5,0)))</f>
        <v>0</v>
      </c>
      <c r="AF34" s="2196">
        <f>IF(ISERROR(H34*(1-VLOOKUP($A34, 'E1 Categorization'!$A$32:$E$124, 5,0))), H34*0.5, H34*(1-VLOOKUP($A34, 'E1 Categorization'!$A$32:$E$124, 5,0)))</f>
        <v>0</v>
      </c>
      <c r="AG34" s="2196">
        <f>IF(ISERROR(I34*(1-VLOOKUP($A34, 'E1 Categorization'!$A$32:$E$124, 5,0))), I34*0.5, I34*(1-VLOOKUP($A34, 'E1 Categorization'!$A$32:$E$124, 5,0)))</f>
        <v>0</v>
      </c>
      <c r="AH34" s="2196">
        <f>IF(ISERROR(J34*(1-VLOOKUP($A34, 'E1 Categorization'!$A$32:$E$124, 5,0))), J34*0.5, J34*(1-VLOOKUP($A34, 'E1 Categorization'!$A$32:$E$124, 5,0)))</f>
        <v>0</v>
      </c>
      <c r="AI34" s="2196">
        <f>IF(ISERROR(K34*(1-VLOOKUP($A34, 'E1 Categorization'!$A$32:$E$124, 5,0))), K34*0.5, K34*(1-VLOOKUP($A34, 'E1 Categorization'!$A$32:$E$124, 5,0)))</f>
        <v>0</v>
      </c>
      <c r="AJ34" s="2196">
        <f>IF(ISERROR(L34*(1-VLOOKUP($A34, 'E1 Categorization'!$A$32:$E$124, 5,0))), L34*0.5, L34*(1-VLOOKUP($A34, 'E1 Categorization'!$A$32:$E$124, 5,0)))</f>
        <v>0</v>
      </c>
      <c r="AK34" s="2196">
        <f>IF(ISERROR(M34*(1-VLOOKUP($A34, 'E1 Categorization'!$A$32:$E$124, 5,0))), M34*0.5, M34*(1-VLOOKUP($A34, 'E1 Categorization'!$A$32:$E$124, 5,0)))</f>
        <v>0</v>
      </c>
      <c r="AL34" s="2196">
        <f>IF(ISERROR(N34*(1-VLOOKUP($A34, 'E1 Categorization'!$A$32:$E$124, 5,0))), N34*0.5, N34*(1-VLOOKUP($A34, 'E1 Categorization'!$A$32:$E$124, 5,0)))</f>
        <v>0</v>
      </c>
      <c r="AM34" s="2196">
        <f>IF(ISERROR(O34*(1-VLOOKUP($A34, 'E1 Categorization'!$A$32:$E$124, 5,0))), O34*0.5, O34*(1-VLOOKUP($A34, 'E1 Categorization'!$A$32:$E$124, 5,0)))</f>
        <v>0</v>
      </c>
      <c r="AN34" s="2196">
        <f>IF(ISERROR(P34*(1-VLOOKUP($A34, 'E1 Categorization'!$A$32:$E$124, 5,0))), P34*0.5, P34*(1-VLOOKUP($A34, 'E1 Categorization'!$A$32:$E$124, 5,0)))</f>
        <v>0</v>
      </c>
      <c r="AO34" s="2196">
        <f>IF(ISERROR(Q34*(1-VLOOKUP($A34, 'E1 Categorization'!$A$32:$E$124, 5,0))), Q34*0.5, Q34*(1-VLOOKUP($A34, 'E1 Categorization'!$A$32:$E$124, 5,0)))</f>
        <v>0</v>
      </c>
      <c r="AP34" s="2196">
        <f>IF(ISERROR(R34*(1-VLOOKUP($A34, 'E1 Categorization'!$A$32:$E$124, 5,0))), R34*0.5, R34*(1-VLOOKUP($A34, 'E1 Categorization'!$A$32:$E$124, 5,0)))</f>
        <v>0</v>
      </c>
      <c r="AQ34" s="2196">
        <f>IF(ISERROR(S34*(1-VLOOKUP($A34, 'E1 Categorization'!$A$32:$E$124, 5,0))), S34*0.5, S34*(1-VLOOKUP($A34, 'E1 Categorization'!$A$32:$E$124, 5,0)))</f>
        <v>0</v>
      </c>
      <c r="AR34" s="2196">
        <f>IF(ISERROR(T34*(1-VLOOKUP($A34, 'E1 Categorization'!$A$32:$E$124, 5,0))), T34*0.5, T34*(1-VLOOKUP($A34, 'E1 Categorization'!$A$32:$E$124, 5,0)))</f>
        <v>0</v>
      </c>
      <c r="AS34" s="2196">
        <f>IF(ISERROR(U34*(1-VLOOKUP($A34, 'E1 Categorization'!$A$32:$E$124, 5,0))), U34*0.5, U34*(1-VLOOKUP($A34, 'E1 Categorization'!$A$32:$E$124, 5,0)))</f>
        <v>0</v>
      </c>
      <c r="AT34" s="2196">
        <f>IF(ISERROR(V34*(1-VLOOKUP($A34, 'E1 Categorization'!$A$32:$E$124, 5,0))), V34*0.5, V34*(1-VLOOKUP($A34, 'E1 Categorization'!$A$32:$E$124, 5,0)))</f>
        <v>0</v>
      </c>
      <c r="AU34" s="2196">
        <f>IF(ISERROR(W34*(1-VLOOKUP($A34, 'E1 Categorization'!$A$32:$E$124, 5,0))), W34*0.5, W34*(1-VLOOKUP($A34, 'E1 Categorization'!$A$32:$E$124, 5,0)))</f>
        <v>0</v>
      </c>
      <c r="AV34" s="2196">
        <f>IF(ISERROR(X34*(1-VLOOKUP($A34, 'E1 Categorization'!$A$32:$E$124, 5,0))), X34*0.5, X34*(1-VLOOKUP($A34, 'E1 Categorization'!$A$32:$E$124, 5,0)))</f>
        <v>0</v>
      </c>
      <c r="AW34" s="2197"/>
      <c r="AX34" s="2197"/>
      <c r="AY34" s="555">
        <f t="shared" si="25"/>
        <v>1830</v>
      </c>
      <c r="AZ34" s="556" t="str">
        <f t="shared" si="26"/>
        <v>Poles, Towers and Fixtures</v>
      </c>
      <c r="BA34" s="2196">
        <f>IF(ISERROR(E34*(VLOOKUP($A34, 'E1 Categorization'!$A$32:$E$124, 5,0))), E34*0.5, E34*(VLOOKUP($A34, 'E1 Categorization'!$A$32:$E$124, 5,0)))</f>
        <v>0</v>
      </c>
      <c r="BB34" s="2196">
        <f>IF(ISERROR(F34*(VLOOKUP($A34, 'E1 Categorization'!$A$32:$E$124, 5,0))), F34*0.5, F34*(VLOOKUP($A34, 'E1 Categorization'!$A$32:$E$124, 5,0)))</f>
        <v>0</v>
      </c>
      <c r="BC34" s="2196">
        <f>IF(ISERROR(G34*(VLOOKUP($A34, 'E1 Categorization'!$A$32:$E$124, 5,0))), G34*0.5, G34*(VLOOKUP($A34, 'E1 Categorization'!$A$32:$E$124, 5,0)))</f>
        <v>0</v>
      </c>
      <c r="BD34" s="2196">
        <f>IF(ISERROR(H34*(VLOOKUP($A34, 'E1 Categorization'!$A$32:$E$124, 5,0))), H34*0.5, H34*(VLOOKUP($A34, 'E1 Categorization'!$A$32:$E$124, 5,0)))</f>
        <v>0</v>
      </c>
      <c r="BE34" s="2196">
        <f>IF(ISERROR(I34*(VLOOKUP($A34, 'E1 Categorization'!$A$32:$E$124, 5,0))), I34*0.5, I34*(VLOOKUP($A34, 'E1 Categorization'!$A$32:$E$124, 5,0)))</f>
        <v>0</v>
      </c>
      <c r="BF34" s="2196">
        <f>IF(ISERROR(J34*(VLOOKUP($A34, 'E1 Categorization'!$A$32:$E$124, 5,0))), J34*0.5, J34*(VLOOKUP($A34, 'E1 Categorization'!$A$32:$E$124, 5,0)))</f>
        <v>0</v>
      </c>
      <c r="BG34" s="2196">
        <f>IF(ISERROR(K34*(VLOOKUP($A34, 'E1 Categorization'!$A$32:$E$124, 5,0))), K34*0.5, K34*(VLOOKUP($A34, 'E1 Categorization'!$A$32:$E$124, 5,0)))</f>
        <v>0</v>
      </c>
      <c r="BH34" s="2196">
        <f>IF(ISERROR(L34*(VLOOKUP($A34, 'E1 Categorization'!$A$32:$E$124, 5,0))), L34*0.5, L34*(VLOOKUP($A34, 'E1 Categorization'!$A$32:$E$124, 5,0)))</f>
        <v>0</v>
      </c>
      <c r="BI34" s="2196">
        <f>IF(ISERROR(M34*(VLOOKUP($A34, 'E1 Categorization'!$A$32:$E$124, 5,0))), M34*0.5, M34*(VLOOKUP($A34, 'E1 Categorization'!$A$32:$E$124, 5,0)))</f>
        <v>0</v>
      </c>
      <c r="BJ34" s="2196">
        <f>IF(ISERROR(N34*(VLOOKUP($A34, 'E1 Categorization'!$A$32:$E$124, 5,0))), N34*0.5, N34*(VLOOKUP($A34, 'E1 Categorization'!$A$32:$E$124, 5,0)))</f>
        <v>0</v>
      </c>
      <c r="BK34" s="2196">
        <f>IF(ISERROR(O34*(VLOOKUP($A34, 'E1 Categorization'!$A$32:$E$124, 5,0))), O34*0.5, O34*(VLOOKUP($A34, 'E1 Categorization'!$A$32:$E$124, 5,0)))</f>
        <v>0</v>
      </c>
      <c r="BL34" s="2196">
        <f>IF(ISERROR(P34*(VLOOKUP($A34, 'E1 Categorization'!$A$32:$E$124, 5,0))), P34*0.5, P34*(VLOOKUP($A34, 'E1 Categorization'!$A$32:$E$124, 5,0)))</f>
        <v>0</v>
      </c>
      <c r="BM34" s="2196">
        <f>IF(ISERROR(Q34*(VLOOKUP($A34, 'E1 Categorization'!$A$32:$E$124, 5,0))), Q34*0.5, Q34*(VLOOKUP($A34, 'E1 Categorization'!$A$32:$E$124, 5,0)))</f>
        <v>0</v>
      </c>
      <c r="BN34" s="2196">
        <f>IF(ISERROR(R34*(VLOOKUP($A34, 'E1 Categorization'!$A$32:$E$124, 5,0))), R34*0.5, R34*(VLOOKUP($A34, 'E1 Categorization'!$A$32:$E$124, 5,0)))</f>
        <v>0</v>
      </c>
      <c r="BO34" s="2196">
        <f>IF(ISERROR(S34*(VLOOKUP($A34, 'E1 Categorization'!$A$32:$E$124, 5,0))), S34*0.5, S34*(VLOOKUP($A34, 'E1 Categorization'!$A$32:$E$124, 5,0)))</f>
        <v>0</v>
      </c>
      <c r="BP34" s="2196">
        <f>IF(ISERROR(T34*(VLOOKUP($A34, 'E1 Categorization'!$A$32:$E$124, 5,0))), T34*0.5, T34*(VLOOKUP($A34, 'E1 Categorization'!$A$32:$E$124, 5,0)))</f>
        <v>0</v>
      </c>
      <c r="BQ34" s="2196">
        <f>IF(ISERROR(U34*(VLOOKUP($A34, 'E1 Categorization'!$A$32:$E$124, 5,0))), U34*0.5, U34*(VLOOKUP($A34, 'E1 Categorization'!$A$32:$E$124, 5,0)))</f>
        <v>0</v>
      </c>
      <c r="BR34" s="2196">
        <f>IF(ISERROR(V34*(VLOOKUP($A34, 'E1 Categorization'!$A$32:$E$124, 5,0))), V34*0.5, V34*(VLOOKUP($A34, 'E1 Categorization'!$A$32:$E$124, 5,0)))</f>
        <v>0</v>
      </c>
      <c r="BS34" s="2196">
        <f>IF(ISERROR(W34*(VLOOKUP($A34, 'E1 Categorization'!$A$32:$E$124, 5,0))), W34*0.5, W34*(VLOOKUP($A34, 'E1 Categorization'!$A$32:$E$124, 5,0)))</f>
        <v>0</v>
      </c>
      <c r="BT34" s="2196">
        <f>IF(ISERROR(X34*(VLOOKUP($A34, 'E1 Categorization'!$A$32:$E$124, 5,0))), X34*0.5, X34*(VLOOKUP($A34, 'E1 Categorization'!$A$32:$E$124, 5,0)))</f>
        <v>0</v>
      </c>
    </row>
    <row r="35" spans="1:72" s="312" customFormat="1" ht="12.75" x14ac:dyDescent="0.2">
      <c r="A35" s="555">
        <f>'I3 TB Data'!A141:B141</f>
        <v>1835</v>
      </c>
      <c r="B35" s="556" t="str">
        <f>'I3 TB Data'!B141</f>
        <v>Overhead Conductors and Devices</v>
      </c>
      <c r="C35" s="557">
        <f>'I3 TB Data'!G141</f>
        <v>0</v>
      </c>
      <c r="D35" s="2166" t="str">
        <f t="shared" si="22"/>
        <v>Yes</v>
      </c>
      <c r="E35" s="2348">
        <v>0</v>
      </c>
      <c r="F35" s="2140"/>
      <c r="G35" s="2140"/>
      <c r="H35" s="2140"/>
      <c r="I35" s="2140"/>
      <c r="J35" s="2348">
        <f>+[3]Sheet1!$F$12*0</f>
        <v>0</v>
      </c>
      <c r="K35" s="2140"/>
      <c r="L35" s="2140"/>
      <c r="M35" s="2140"/>
      <c r="N35" s="2140"/>
      <c r="O35" s="2140"/>
      <c r="P35" s="2140"/>
      <c r="Q35" s="2140"/>
      <c r="R35" s="2140"/>
      <c r="S35" s="2140"/>
      <c r="T35" s="2140"/>
      <c r="U35" s="2140"/>
      <c r="V35" s="2140"/>
      <c r="W35" s="2140"/>
      <c r="X35" s="2140"/>
      <c r="AA35" s="555">
        <f t="shared" si="23"/>
        <v>1835</v>
      </c>
      <c r="AB35" s="556" t="str">
        <f t="shared" si="24"/>
        <v>Overhead Conductors and Devices</v>
      </c>
      <c r="AC35" s="2196">
        <f>IF(ISERROR(E35*(1-VLOOKUP($A35, 'E1 Categorization'!$A$32:$E$124, 5,0))), E35*0.5, E35*(1-VLOOKUP($A35, 'E1 Categorization'!$A$32:$E$124, 5,0)))</f>
        <v>0</v>
      </c>
      <c r="AD35" s="2196">
        <f>IF(ISERROR(F35*(1-VLOOKUP($A35, 'E1 Categorization'!$A$32:$E$124, 5,0))), F35*0.5, F35*(1-VLOOKUP($A35, 'E1 Categorization'!$A$32:$E$124, 5,0)))</f>
        <v>0</v>
      </c>
      <c r="AE35" s="2196">
        <f>IF(ISERROR(G35*(1-VLOOKUP($A35, 'E1 Categorization'!$A$32:$E$124, 5,0))), G35*0.5, G35*(1-VLOOKUP($A35, 'E1 Categorization'!$A$32:$E$124, 5,0)))</f>
        <v>0</v>
      </c>
      <c r="AF35" s="2196">
        <f>IF(ISERROR(H35*(1-VLOOKUP($A35, 'E1 Categorization'!$A$32:$E$124, 5,0))), H35*0.5, H35*(1-VLOOKUP($A35, 'E1 Categorization'!$A$32:$E$124, 5,0)))</f>
        <v>0</v>
      </c>
      <c r="AG35" s="2196">
        <f>IF(ISERROR(I35*(1-VLOOKUP($A35, 'E1 Categorization'!$A$32:$E$124, 5,0))), I35*0.5, I35*(1-VLOOKUP($A35, 'E1 Categorization'!$A$32:$E$124, 5,0)))</f>
        <v>0</v>
      </c>
      <c r="AH35" s="2196">
        <f>IF(ISERROR(J35*(1-VLOOKUP($A35, 'E1 Categorization'!$A$32:$E$124, 5,0))), J35*0.5, J35*(1-VLOOKUP($A35, 'E1 Categorization'!$A$32:$E$124, 5,0)))</f>
        <v>0</v>
      </c>
      <c r="AI35" s="2196">
        <f>IF(ISERROR(K35*(1-VLOOKUP($A35, 'E1 Categorization'!$A$32:$E$124, 5,0))), K35*0.5, K35*(1-VLOOKUP($A35, 'E1 Categorization'!$A$32:$E$124, 5,0)))</f>
        <v>0</v>
      </c>
      <c r="AJ35" s="2196">
        <f>IF(ISERROR(L35*(1-VLOOKUP($A35, 'E1 Categorization'!$A$32:$E$124, 5,0))), L35*0.5, L35*(1-VLOOKUP($A35, 'E1 Categorization'!$A$32:$E$124, 5,0)))</f>
        <v>0</v>
      </c>
      <c r="AK35" s="2196">
        <f>IF(ISERROR(M35*(1-VLOOKUP($A35, 'E1 Categorization'!$A$32:$E$124, 5,0))), M35*0.5, M35*(1-VLOOKUP($A35, 'E1 Categorization'!$A$32:$E$124, 5,0)))</f>
        <v>0</v>
      </c>
      <c r="AL35" s="2196">
        <f>IF(ISERROR(N35*(1-VLOOKUP($A35, 'E1 Categorization'!$A$32:$E$124, 5,0))), N35*0.5, N35*(1-VLOOKUP($A35, 'E1 Categorization'!$A$32:$E$124, 5,0)))</f>
        <v>0</v>
      </c>
      <c r="AM35" s="2196">
        <f>IF(ISERROR(O35*(1-VLOOKUP($A35, 'E1 Categorization'!$A$32:$E$124, 5,0))), O35*0.5, O35*(1-VLOOKUP($A35, 'E1 Categorization'!$A$32:$E$124, 5,0)))</f>
        <v>0</v>
      </c>
      <c r="AN35" s="2196">
        <f>IF(ISERROR(P35*(1-VLOOKUP($A35, 'E1 Categorization'!$A$32:$E$124, 5,0))), P35*0.5, P35*(1-VLOOKUP($A35, 'E1 Categorization'!$A$32:$E$124, 5,0)))</f>
        <v>0</v>
      </c>
      <c r="AO35" s="2196">
        <f>IF(ISERROR(Q35*(1-VLOOKUP($A35, 'E1 Categorization'!$A$32:$E$124, 5,0))), Q35*0.5, Q35*(1-VLOOKUP($A35, 'E1 Categorization'!$A$32:$E$124, 5,0)))</f>
        <v>0</v>
      </c>
      <c r="AP35" s="2196">
        <f>IF(ISERROR(R35*(1-VLOOKUP($A35, 'E1 Categorization'!$A$32:$E$124, 5,0))), R35*0.5, R35*(1-VLOOKUP($A35, 'E1 Categorization'!$A$32:$E$124, 5,0)))</f>
        <v>0</v>
      </c>
      <c r="AQ35" s="2196">
        <f>IF(ISERROR(S35*(1-VLOOKUP($A35, 'E1 Categorization'!$A$32:$E$124, 5,0))), S35*0.5, S35*(1-VLOOKUP($A35, 'E1 Categorization'!$A$32:$E$124, 5,0)))</f>
        <v>0</v>
      </c>
      <c r="AR35" s="2196">
        <f>IF(ISERROR(T35*(1-VLOOKUP($A35, 'E1 Categorization'!$A$32:$E$124, 5,0))), T35*0.5, T35*(1-VLOOKUP($A35, 'E1 Categorization'!$A$32:$E$124, 5,0)))</f>
        <v>0</v>
      </c>
      <c r="AS35" s="2196">
        <f>IF(ISERROR(U35*(1-VLOOKUP($A35, 'E1 Categorization'!$A$32:$E$124, 5,0))), U35*0.5, U35*(1-VLOOKUP($A35, 'E1 Categorization'!$A$32:$E$124, 5,0)))</f>
        <v>0</v>
      </c>
      <c r="AT35" s="2196">
        <f>IF(ISERROR(V35*(1-VLOOKUP($A35, 'E1 Categorization'!$A$32:$E$124, 5,0))), V35*0.5, V35*(1-VLOOKUP($A35, 'E1 Categorization'!$A$32:$E$124, 5,0)))</f>
        <v>0</v>
      </c>
      <c r="AU35" s="2196">
        <f>IF(ISERROR(W35*(1-VLOOKUP($A35, 'E1 Categorization'!$A$32:$E$124, 5,0))), W35*0.5, W35*(1-VLOOKUP($A35, 'E1 Categorization'!$A$32:$E$124, 5,0)))</f>
        <v>0</v>
      </c>
      <c r="AV35" s="2196">
        <f>IF(ISERROR(X35*(1-VLOOKUP($A35, 'E1 Categorization'!$A$32:$E$124, 5,0))), X35*0.5, X35*(1-VLOOKUP($A35, 'E1 Categorization'!$A$32:$E$124, 5,0)))</f>
        <v>0</v>
      </c>
      <c r="AW35" s="2197"/>
      <c r="AX35" s="2197"/>
      <c r="AY35" s="555">
        <f t="shared" si="25"/>
        <v>1835</v>
      </c>
      <c r="AZ35" s="556" t="str">
        <f t="shared" si="26"/>
        <v>Overhead Conductors and Devices</v>
      </c>
      <c r="BA35" s="2196">
        <f>IF(ISERROR(E35*(VLOOKUP($A35, 'E1 Categorization'!$A$32:$E$124, 5,0))), E35*0.5, E35*(VLOOKUP($A35, 'E1 Categorization'!$A$32:$E$124, 5,0)))</f>
        <v>0</v>
      </c>
      <c r="BB35" s="2196">
        <f>IF(ISERROR(F35*(VLOOKUP($A35, 'E1 Categorization'!$A$32:$E$124, 5,0))), F35*0.5, F35*(VLOOKUP($A35, 'E1 Categorization'!$A$32:$E$124, 5,0)))</f>
        <v>0</v>
      </c>
      <c r="BC35" s="2196">
        <f>IF(ISERROR(G35*(VLOOKUP($A35, 'E1 Categorization'!$A$32:$E$124, 5,0))), G35*0.5, G35*(VLOOKUP($A35, 'E1 Categorization'!$A$32:$E$124, 5,0)))</f>
        <v>0</v>
      </c>
      <c r="BD35" s="2196">
        <f>IF(ISERROR(H35*(VLOOKUP($A35, 'E1 Categorization'!$A$32:$E$124, 5,0))), H35*0.5, H35*(VLOOKUP($A35, 'E1 Categorization'!$A$32:$E$124, 5,0)))</f>
        <v>0</v>
      </c>
      <c r="BE35" s="2196">
        <f>IF(ISERROR(I35*(VLOOKUP($A35, 'E1 Categorization'!$A$32:$E$124, 5,0))), I35*0.5, I35*(VLOOKUP($A35, 'E1 Categorization'!$A$32:$E$124, 5,0)))</f>
        <v>0</v>
      </c>
      <c r="BF35" s="2196">
        <f>IF(ISERROR(J35*(VLOOKUP($A35, 'E1 Categorization'!$A$32:$E$124, 5,0))), J35*0.5, J35*(VLOOKUP($A35, 'E1 Categorization'!$A$32:$E$124, 5,0)))</f>
        <v>0</v>
      </c>
      <c r="BG35" s="2196">
        <f>IF(ISERROR(K35*(VLOOKUP($A35, 'E1 Categorization'!$A$32:$E$124, 5,0))), K35*0.5, K35*(VLOOKUP($A35, 'E1 Categorization'!$A$32:$E$124, 5,0)))</f>
        <v>0</v>
      </c>
      <c r="BH35" s="2196">
        <f>IF(ISERROR(L35*(VLOOKUP($A35, 'E1 Categorization'!$A$32:$E$124, 5,0))), L35*0.5, L35*(VLOOKUP($A35, 'E1 Categorization'!$A$32:$E$124, 5,0)))</f>
        <v>0</v>
      </c>
      <c r="BI35" s="2196">
        <f>IF(ISERROR(M35*(VLOOKUP($A35, 'E1 Categorization'!$A$32:$E$124, 5,0))), M35*0.5, M35*(VLOOKUP($A35, 'E1 Categorization'!$A$32:$E$124, 5,0)))</f>
        <v>0</v>
      </c>
      <c r="BJ35" s="2196">
        <f>IF(ISERROR(N35*(VLOOKUP($A35, 'E1 Categorization'!$A$32:$E$124, 5,0))), N35*0.5, N35*(VLOOKUP($A35, 'E1 Categorization'!$A$32:$E$124, 5,0)))</f>
        <v>0</v>
      </c>
      <c r="BK35" s="2196">
        <f>IF(ISERROR(O35*(VLOOKUP($A35, 'E1 Categorization'!$A$32:$E$124, 5,0))), O35*0.5, O35*(VLOOKUP($A35, 'E1 Categorization'!$A$32:$E$124, 5,0)))</f>
        <v>0</v>
      </c>
      <c r="BL35" s="2196">
        <f>IF(ISERROR(P35*(VLOOKUP($A35, 'E1 Categorization'!$A$32:$E$124, 5,0))), P35*0.5, P35*(VLOOKUP($A35, 'E1 Categorization'!$A$32:$E$124, 5,0)))</f>
        <v>0</v>
      </c>
      <c r="BM35" s="2196">
        <f>IF(ISERROR(Q35*(VLOOKUP($A35, 'E1 Categorization'!$A$32:$E$124, 5,0))), Q35*0.5, Q35*(VLOOKUP($A35, 'E1 Categorization'!$A$32:$E$124, 5,0)))</f>
        <v>0</v>
      </c>
      <c r="BN35" s="2196">
        <f>IF(ISERROR(R35*(VLOOKUP($A35, 'E1 Categorization'!$A$32:$E$124, 5,0))), R35*0.5, R35*(VLOOKUP($A35, 'E1 Categorization'!$A$32:$E$124, 5,0)))</f>
        <v>0</v>
      </c>
      <c r="BO35" s="2196">
        <f>IF(ISERROR(S35*(VLOOKUP($A35, 'E1 Categorization'!$A$32:$E$124, 5,0))), S35*0.5, S35*(VLOOKUP($A35, 'E1 Categorization'!$A$32:$E$124, 5,0)))</f>
        <v>0</v>
      </c>
      <c r="BP35" s="2196">
        <f>IF(ISERROR(T35*(VLOOKUP($A35, 'E1 Categorization'!$A$32:$E$124, 5,0))), T35*0.5, T35*(VLOOKUP($A35, 'E1 Categorization'!$A$32:$E$124, 5,0)))</f>
        <v>0</v>
      </c>
      <c r="BQ35" s="2196">
        <f>IF(ISERROR(U35*(VLOOKUP($A35, 'E1 Categorization'!$A$32:$E$124, 5,0))), U35*0.5, U35*(VLOOKUP($A35, 'E1 Categorization'!$A$32:$E$124, 5,0)))</f>
        <v>0</v>
      </c>
      <c r="BR35" s="2196">
        <f>IF(ISERROR(V35*(VLOOKUP($A35, 'E1 Categorization'!$A$32:$E$124, 5,0))), V35*0.5, V35*(VLOOKUP($A35, 'E1 Categorization'!$A$32:$E$124, 5,0)))</f>
        <v>0</v>
      </c>
      <c r="BS35" s="2196">
        <f>IF(ISERROR(W35*(VLOOKUP($A35, 'E1 Categorization'!$A$32:$E$124, 5,0))), W35*0.5, W35*(VLOOKUP($A35, 'E1 Categorization'!$A$32:$E$124, 5,0)))</f>
        <v>0</v>
      </c>
      <c r="BT35" s="2196">
        <f>IF(ISERROR(X35*(VLOOKUP($A35, 'E1 Categorization'!$A$32:$E$124, 5,0))), X35*0.5, X35*(VLOOKUP($A35, 'E1 Categorization'!$A$32:$E$124, 5,0)))</f>
        <v>0</v>
      </c>
    </row>
    <row r="36" spans="1:72" s="312" customFormat="1" ht="12.75" x14ac:dyDescent="0.2">
      <c r="A36" s="555">
        <f>'I3 TB Data'!A142:B142</f>
        <v>1840</v>
      </c>
      <c r="B36" s="556" t="str">
        <f>'I3 TB Data'!B142</f>
        <v>Underground Conduit</v>
      </c>
      <c r="C36" s="557">
        <f>'I3 TB Data'!G142</f>
        <v>0</v>
      </c>
      <c r="D36" s="2166" t="str">
        <f t="shared" si="22"/>
        <v>Yes</v>
      </c>
      <c r="E36" s="2140"/>
      <c r="F36" s="2140"/>
      <c r="G36" s="2140"/>
      <c r="H36" s="2140"/>
      <c r="I36" s="2140"/>
      <c r="J36" s="2140"/>
      <c r="K36" s="2140"/>
      <c r="L36" s="2140"/>
      <c r="M36" s="2140"/>
      <c r="N36" s="2140"/>
      <c r="O36" s="2140"/>
      <c r="P36" s="2140"/>
      <c r="Q36" s="2140"/>
      <c r="R36" s="2140"/>
      <c r="S36" s="2140"/>
      <c r="T36" s="2140"/>
      <c r="U36" s="2140"/>
      <c r="V36" s="2140"/>
      <c r="W36" s="2140"/>
      <c r="X36" s="2140"/>
      <c r="AA36" s="555">
        <f t="shared" si="23"/>
        <v>1840</v>
      </c>
      <c r="AB36" s="556" t="str">
        <f t="shared" si="24"/>
        <v>Underground Conduit</v>
      </c>
      <c r="AC36" s="2196">
        <f>IF(ISERROR(E36*(1-VLOOKUP($A36, 'E1 Categorization'!$A$32:$E$124, 5,0))), E36*0.5, E36*(1-VLOOKUP($A36, 'E1 Categorization'!$A$32:$E$124, 5,0)))</f>
        <v>0</v>
      </c>
      <c r="AD36" s="2196">
        <f>IF(ISERROR(F36*(1-VLOOKUP($A36, 'E1 Categorization'!$A$32:$E$124, 5,0))), F36*0.5, F36*(1-VLOOKUP($A36, 'E1 Categorization'!$A$32:$E$124, 5,0)))</f>
        <v>0</v>
      </c>
      <c r="AE36" s="2196">
        <f>IF(ISERROR(G36*(1-VLOOKUP($A36, 'E1 Categorization'!$A$32:$E$124, 5,0))), G36*0.5, G36*(1-VLOOKUP($A36, 'E1 Categorization'!$A$32:$E$124, 5,0)))</f>
        <v>0</v>
      </c>
      <c r="AF36" s="2196">
        <f>IF(ISERROR(H36*(1-VLOOKUP($A36, 'E1 Categorization'!$A$32:$E$124, 5,0))), H36*0.5, H36*(1-VLOOKUP($A36, 'E1 Categorization'!$A$32:$E$124, 5,0)))</f>
        <v>0</v>
      </c>
      <c r="AG36" s="2196">
        <f>IF(ISERROR(I36*(1-VLOOKUP($A36, 'E1 Categorization'!$A$32:$E$124, 5,0))), I36*0.5, I36*(1-VLOOKUP($A36, 'E1 Categorization'!$A$32:$E$124, 5,0)))</f>
        <v>0</v>
      </c>
      <c r="AH36" s="2196">
        <f>IF(ISERROR(J36*(1-VLOOKUP($A36, 'E1 Categorization'!$A$32:$E$124, 5,0))), J36*0.5, J36*(1-VLOOKUP($A36, 'E1 Categorization'!$A$32:$E$124, 5,0)))</f>
        <v>0</v>
      </c>
      <c r="AI36" s="2196">
        <f>IF(ISERROR(K36*(1-VLOOKUP($A36, 'E1 Categorization'!$A$32:$E$124, 5,0))), K36*0.5, K36*(1-VLOOKUP($A36, 'E1 Categorization'!$A$32:$E$124, 5,0)))</f>
        <v>0</v>
      </c>
      <c r="AJ36" s="2196">
        <f>IF(ISERROR(L36*(1-VLOOKUP($A36, 'E1 Categorization'!$A$32:$E$124, 5,0))), L36*0.5, L36*(1-VLOOKUP($A36, 'E1 Categorization'!$A$32:$E$124, 5,0)))</f>
        <v>0</v>
      </c>
      <c r="AK36" s="2196">
        <f>IF(ISERROR(M36*(1-VLOOKUP($A36, 'E1 Categorization'!$A$32:$E$124, 5,0))), M36*0.5, M36*(1-VLOOKUP($A36, 'E1 Categorization'!$A$32:$E$124, 5,0)))</f>
        <v>0</v>
      </c>
      <c r="AL36" s="2196">
        <f>IF(ISERROR(N36*(1-VLOOKUP($A36, 'E1 Categorization'!$A$32:$E$124, 5,0))), N36*0.5, N36*(1-VLOOKUP($A36, 'E1 Categorization'!$A$32:$E$124, 5,0)))</f>
        <v>0</v>
      </c>
      <c r="AM36" s="2196">
        <f>IF(ISERROR(O36*(1-VLOOKUP($A36, 'E1 Categorization'!$A$32:$E$124, 5,0))), O36*0.5, O36*(1-VLOOKUP($A36, 'E1 Categorization'!$A$32:$E$124, 5,0)))</f>
        <v>0</v>
      </c>
      <c r="AN36" s="2196">
        <f>IF(ISERROR(P36*(1-VLOOKUP($A36, 'E1 Categorization'!$A$32:$E$124, 5,0))), P36*0.5, P36*(1-VLOOKUP($A36, 'E1 Categorization'!$A$32:$E$124, 5,0)))</f>
        <v>0</v>
      </c>
      <c r="AO36" s="2196">
        <f>IF(ISERROR(Q36*(1-VLOOKUP($A36, 'E1 Categorization'!$A$32:$E$124, 5,0))), Q36*0.5, Q36*(1-VLOOKUP($A36, 'E1 Categorization'!$A$32:$E$124, 5,0)))</f>
        <v>0</v>
      </c>
      <c r="AP36" s="2196">
        <f>IF(ISERROR(R36*(1-VLOOKUP($A36, 'E1 Categorization'!$A$32:$E$124, 5,0))), R36*0.5, R36*(1-VLOOKUP($A36, 'E1 Categorization'!$A$32:$E$124, 5,0)))</f>
        <v>0</v>
      </c>
      <c r="AQ36" s="2196">
        <f>IF(ISERROR(S36*(1-VLOOKUP($A36, 'E1 Categorization'!$A$32:$E$124, 5,0))), S36*0.5, S36*(1-VLOOKUP($A36, 'E1 Categorization'!$A$32:$E$124, 5,0)))</f>
        <v>0</v>
      </c>
      <c r="AR36" s="2196">
        <f>IF(ISERROR(T36*(1-VLOOKUP($A36, 'E1 Categorization'!$A$32:$E$124, 5,0))), T36*0.5, T36*(1-VLOOKUP($A36, 'E1 Categorization'!$A$32:$E$124, 5,0)))</f>
        <v>0</v>
      </c>
      <c r="AS36" s="2196">
        <f>IF(ISERROR(U36*(1-VLOOKUP($A36, 'E1 Categorization'!$A$32:$E$124, 5,0))), U36*0.5, U36*(1-VLOOKUP($A36, 'E1 Categorization'!$A$32:$E$124, 5,0)))</f>
        <v>0</v>
      </c>
      <c r="AT36" s="2196">
        <f>IF(ISERROR(V36*(1-VLOOKUP($A36, 'E1 Categorization'!$A$32:$E$124, 5,0))), V36*0.5, V36*(1-VLOOKUP($A36, 'E1 Categorization'!$A$32:$E$124, 5,0)))</f>
        <v>0</v>
      </c>
      <c r="AU36" s="2196">
        <f>IF(ISERROR(W36*(1-VLOOKUP($A36, 'E1 Categorization'!$A$32:$E$124, 5,0))), W36*0.5, W36*(1-VLOOKUP($A36, 'E1 Categorization'!$A$32:$E$124, 5,0)))</f>
        <v>0</v>
      </c>
      <c r="AV36" s="2196">
        <f>IF(ISERROR(X36*(1-VLOOKUP($A36, 'E1 Categorization'!$A$32:$E$124, 5,0))), X36*0.5, X36*(1-VLOOKUP($A36, 'E1 Categorization'!$A$32:$E$124, 5,0)))</f>
        <v>0</v>
      </c>
      <c r="AW36" s="2197"/>
      <c r="AX36" s="2197"/>
      <c r="AY36" s="555">
        <f t="shared" si="25"/>
        <v>1840</v>
      </c>
      <c r="AZ36" s="556" t="str">
        <f t="shared" si="26"/>
        <v>Underground Conduit</v>
      </c>
      <c r="BA36" s="2196">
        <f>IF(ISERROR(E36*(VLOOKUP($A36, 'E1 Categorization'!$A$32:$E$124, 5,0))), E36*0.5, E36*(VLOOKUP($A36, 'E1 Categorization'!$A$32:$E$124, 5,0)))</f>
        <v>0</v>
      </c>
      <c r="BB36" s="2196">
        <f>IF(ISERROR(F36*(VLOOKUP($A36, 'E1 Categorization'!$A$32:$E$124, 5,0))), F36*0.5, F36*(VLOOKUP($A36, 'E1 Categorization'!$A$32:$E$124, 5,0)))</f>
        <v>0</v>
      </c>
      <c r="BC36" s="2196">
        <f>IF(ISERROR(G36*(VLOOKUP($A36, 'E1 Categorization'!$A$32:$E$124, 5,0))), G36*0.5, G36*(VLOOKUP($A36, 'E1 Categorization'!$A$32:$E$124, 5,0)))</f>
        <v>0</v>
      </c>
      <c r="BD36" s="2196">
        <f>IF(ISERROR(H36*(VLOOKUP($A36, 'E1 Categorization'!$A$32:$E$124, 5,0))), H36*0.5, H36*(VLOOKUP($A36, 'E1 Categorization'!$A$32:$E$124, 5,0)))</f>
        <v>0</v>
      </c>
      <c r="BE36" s="2196">
        <f>IF(ISERROR(I36*(VLOOKUP($A36, 'E1 Categorization'!$A$32:$E$124, 5,0))), I36*0.5, I36*(VLOOKUP($A36, 'E1 Categorization'!$A$32:$E$124, 5,0)))</f>
        <v>0</v>
      </c>
      <c r="BF36" s="2196">
        <f>IF(ISERROR(J36*(VLOOKUP($A36, 'E1 Categorization'!$A$32:$E$124, 5,0))), J36*0.5, J36*(VLOOKUP($A36, 'E1 Categorization'!$A$32:$E$124, 5,0)))</f>
        <v>0</v>
      </c>
      <c r="BG36" s="2196">
        <f>IF(ISERROR(K36*(VLOOKUP($A36, 'E1 Categorization'!$A$32:$E$124, 5,0))), K36*0.5, K36*(VLOOKUP($A36, 'E1 Categorization'!$A$32:$E$124, 5,0)))</f>
        <v>0</v>
      </c>
      <c r="BH36" s="2196">
        <f>IF(ISERROR(L36*(VLOOKUP($A36, 'E1 Categorization'!$A$32:$E$124, 5,0))), L36*0.5, L36*(VLOOKUP($A36, 'E1 Categorization'!$A$32:$E$124, 5,0)))</f>
        <v>0</v>
      </c>
      <c r="BI36" s="2196">
        <f>IF(ISERROR(M36*(VLOOKUP($A36, 'E1 Categorization'!$A$32:$E$124, 5,0))), M36*0.5, M36*(VLOOKUP($A36, 'E1 Categorization'!$A$32:$E$124, 5,0)))</f>
        <v>0</v>
      </c>
      <c r="BJ36" s="2196">
        <f>IF(ISERROR(N36*(VLOOKUP($A36, 'E1 Categorization'!$A$32:$E$124, 5,0))), N36*0.5, N36*(VLOOKUP($A36, 'E1 Categorization'!$A$32:$E$124, 5,0)))</f>
        <v>0</v>
      </c>
      <c r="BK36" s="2196">
        <f>IF(ISERROR(O36*(VLOOKUP($A36, 'E1 Categorization'!$A$32:$E$124, 5,0))), O36*0.5, O36*(VLOOKUP($A36, 'E1 Categorization'!$A$32:$E$124, 5,0)))</f>
        <v>0</v>
      </c>
      <c r="BL36" s="2196">
        <f>IF(ISERROR(P36*(VLOOKUP($A36, 'E1 Categorization'!$A$32:$E$124, 5,0))), P36*0.5, P36*(VLOOKUP($A36, 'E1 Categorization'!$A$32:$E$124, 5,0)))</f>
        <v>0</v>
      </c>
      <c r="BM36" s="2196">
        <f>IF(ISERROR(Q36*(VLOOKUP($A36, 'E1 Categorization'!$A$32:$E$124, 5,0))), Q36*0.5, Q36*(VLOOKUP($A36, 'E1 Categorization'!$A$32:$E$124, 5,0)))</f>
        <v>0</v>
      </c>
      <c r="BN36" s="2196">
        <f>IF(ISERROR(R36*(VLOOKUP($A36, 'E1 Categorization'!$A$32:$E$124, 5,0))), R36*0.5, R36*(VLOOKUP($A36, 'E1 Categorization'!$A$32:$E$124, 5,0)))</f>
        <v>0</v>
      </c>
      <c r="BO36" s="2196">
        <f>IF(ISERROR(S36*(VLOOKUP($A36, 'E1 Categorization'!$A$32:$E$124, 5,0))), S36*0.5, S36*(VLOOKUP($A36, 'E1 Categorization'!$A$32:$E$124, 5,0)))</f>
        <v>0</v>
      </c>
      <c r="BP36" s="2196">
        <f>IF(ISERROR(T36*(VLOOKUP($A36, 'E1 Categorization'!$A$32:$E$124, 5,0))), T36*0.5, T36*(VLOOKUP($A36, 'E1 Categorization'!$A$32:$E$124, 5,0)))</f>
        <v>0</v>
      </c>
      <c r="BQ36" s="2196">
        <f>IF(ISERROR(U36*(VLOOKUP($A36, 'E1 Categorization'!$A$32:$E$124, 5,0))), U36*0.5, U36*(VLOOKUP($A36, 'E1 Categorization'!$A$32:$E$124, 5,0)))</f>
        <v>0</v>
      </c>
      <c r="BR36" s="2196">
        <f>IF(ISERROR(V36*(VLOOKUP($A36, 'E1 Categorization'!$A$32:$E$124, 5,0))), V36*0.5, V36*(VLOOKUP($A36, 'E1 Categorization'!$A$32:$E$124, 5,0)))</f>
        <v>0</v>
      </c>
      <c r="BS36" s="2196">
        <f>IF(ISERROR(W36*(VLOOKUP($A36, 'E1 Categorization'!$A$32:$E$124, 5,0))), W36*0.5, W36*(VLOOKUP($A36, 'E1 Categorization'!$A$32:$E$124, 5,0)))</f>
        <v>0</v>
      </c>
      <c r="BT36" s="2196">
        <f>IF(ISERROR(X36*(VLOOKUP($A36, 'E1 Categorization'!$A$32:$E$124, 5,0))), X36*0.5, X36*(VLOOKUP($A36, 'E1 Categorization'!$A$32:$E$124, 5,0)))</f>
        <v>0</v>
      </c>
    </row>
    <row r="37" spans="1:72" s="312" customFormat="1" ht="12.75" x14ac:dyDescent="0.2">
      <c r="A37" s="555">
        <f>'I3 TB Data'!A143:B143</f>
        <v>1845</v>
      </c>
      <c r="B37" s="556" t="str">
        <f>'I3 TB Data'!B143</f>
        <v>Underground Conductors and Devices</v>
      </c>
      <c r="C37" s="557">
        <f>'I3 TB Data'!G143</f>
        <v>0</v>
      </c>
      <c r="D37" s="2166" t="str">
        <f t="shared" si="22"/>
        <v>Yes</v>
      </c>
      <c r="E37" s="2140"/>
      <c r="F37" s="2140"/>
      <c r="G37" s="2140"/>
      <c r="H37" s="2140"/>
      <c r="I37" s="2140"/>
      <c r="J37" s="2140"/>
      <c r="K37" s="2140"/>
      <c r="L37" s="2140"/>
      <c r="M37" s="2140"/>
      <c r="N37" s="2140"/>
      <c r="O37" s="2140"/>
      <c r="P37" s="2140"/>
      <c r="Q37" s="2140"/>
      <c r="R37" s="2140"/>
      <c r="S37" s="2140"/>
      <c r="T37" s="2140"/>
      <c r="U37" s="2140"/>
      <c r="V37" s="2140"/>
      <c r="W37" s="2140"/>
      <c r="X37" s="2140"/>
      <c r="AA37" s="555">
        <f t="shared" si="23"/>
        <v>1845</v>
      </c>
      <c r="AB37" s="556" t="str">
        <f t="shared" si="24"/>
        <v>Underground Conductors and Devices</v>
      </c>
      <c r="AC37" s="2196">
        <f>IF(ISERROR(E37*(1-VLOOKUP($A37, 'E1 Categorization'!$A$32:$E$124, 5,0))), E37*0.5, E37*(1-VLOOKUP($A37, 'E1 Categorization'!$A$32:$E$124, 5,0)))</f>
        <v>0</v>
      </c>
      <c r="AD37" s="2196">
        <f>IF(ISERROR(F37*(1-VLOOKUP($A37, 'E1 Categorization'!$A$32:$E$124, 5,0))), F37*0.5, F37*(1-VLOOKUP($A37, 'E1 Categorization'!$A$32:$E$124, 5,0)))</f>
        <v>0</v>
      </c>
      <c r="AE37" s="2196">
        <f>IF(ISERROR(G37*(1-VLOOKUP($A37, 'E1 Categorization'!$A$32:$E$124, 5,0))), G37*0.5, G37*(1-VLOOKUP($A37, 'E1 Categorization'!$A$32:$E$124, 5,0)))</f>
        <v>0</v>
      </c>
      <c r="AF37" s="2196">
        <f>IF(ISERROR(H37*(1-VLOOKUP($A37, 'E1 Categorization'!$A$32:$E$124, 5,0))), H37*0.5, H37*(1-VLOOKUP($A37, 'E1 Categorization'!$A$32:$E$124, 5,0)))</f>
        <v>0</v>
      </c>
      <c r="AG37" s="2196">
        <f>IF(ISERROR(I37*(1-VLOOKUP($A37, 'E1 Categorization'!$A$32:$E$124, 5,0))), I37*0.5, I37*(1-VLOOKUP($A37, 'E1 Categorization'!$A$32:$E$124, 5,0)))</f>
        <v>0</v>
      </c>
      <c r="AH37" s="2196">
        <f>IF(ISERROR(J37*(1-VLOOKUP($A37, 'E1 Categorization'!$A$32:$E$124, 5,0))), J37*0.5, J37*(1-VLOOKUP($A37, 'E1 Categorization'!$A$32:$E$124, 5,0)))</f>
        <v>0</v>
      </c>
      <c r="AI37" s="2196">
        <f>IF(ISERROR(K37*(1-VLOOKUP($A37, 'E1 Categorization'!$A$32:$E$124, 5,0))), K37*0.5, K37*(1-VLOOKUP($A37, 'E1 Categorization'!$A$32:$E$124, 5,0)))</f>
        <v>0</v>
      </c>
      <c r="AJ37" s="2196">
        <f>IF(ISERROR(L37*(1-VLOOKUP($A37, 'E1 Categorization'!$A$32:$E$124, 5,0))), L37*0.5, L37*(1-VLOOKUP($A37, 'E1 Categorization'!$A$32:$E$124, 5,0)))</f>
        <v>0</v>
      </c>
      <c r="AK37" s="2196">
        <f>IF(ISERROR(M37*(1-VLOOKUP($A37, 'E1 Categorization'!$A$32:$E$124, 5,0))), M37*0.5, M37*(1-VLOOKUP($A37, 'E1 Categorization'!$A$32:$E$124, 5,0)))</f>
        <v>0</v>
      </c>
      <c r="AL37" s="2196">
        <f>IF(ISERROR(N37*(1-VLOOKUP($A37, 'E1 Categorization'!$A$32:$E$124, 5,0))), N37*0.5, N37*(1-VLOOKUP($A37, 'E1 Categorization'!$A$32:$E$124, 5,0)))</f>
        <v>0</v>
      </c>
      <c r="AM37" s="2196">
        <f>IF(ISERROR(O37*(1-VLOOKUP($A37, 'E1 Categorization'!$A$32:$E$124, 5,0))), O37*0.5, O37*(1-VLOOKUP($A37, 'E1 Categorization'!$A$32:$E$124, 5,0)))</f>
        <v>0</v>
      </c>
      <c r="AN37" s="2196">
        <f>IF(ISERROR(P37*(1-VLOOKUP($A37, 'E1 Categorization'!$A$32:$E$124, 5,0))), P37*0.5, P37*(1-VLOOKUP($A37, 'E1 Categorization'!$A$32:$E$124, 5,0)))</f>
        <v>0</v>
      </c>
      <c r="AO37" s="2196">
        <f>IF(ISERROR(Q37*(1-VLOOKUP($A37, 'E1 Categorization'!$A$32:$E$124, 5,0))), Q37*0.5, Q37*(1-VLOOKUP($A37, 'E1 Categorization'!$A$32:$E$124, 5,0)))</f>
        <v>0</v>
      </c>
      <c r="AP37" s="2196">
        <f>IF(ISERROR(R37*(1-VLOOKUP($A37, 'E1 Categorization'!$A$32:$E$124, 5,0))), R37*0.5, R37*(1-VLOOKUP($A37, 'E1 Categorization'!$A$32:$E$124, 5,0)))</f>
        <v>0</v>
      </c>
      <c r="AQ37" s="2196">
        <f>IF(ISERROR(S37*(1-VLOOKUP($A37, 'E1 Categorization'!$A$32:$E$124, 5,0))), S37*0.5, S37*(1-VLOOKUP($A37, 'E1 Categorization'!$A$32:$E$124, 5,0)))</f>
        <v>0</v>
      </c>
      <c r="AR37" s="2196">
        <f>IF(ISERROR(T37*(1-VLOOKUP($A37, 'E1 Categorization'!$A$32:$E$124, 5,0))), T37*0.5, T37*(1-VLOOKUP($A37, 'E1 Categorization'!$A$32:$E$124, 5,0)))</f>
        <v>0</v>
      </c>
      <c r="AS37" s="2196">
        <f>IF(ISERROR(U37*(1-VLOOKUP($A37, 'E1 Categorization'!$A$32:$E$124, 5,0))), U37*0.5, U37*(1-VLOOKUP($A37, 'E1 Categorization'!$A$32:$E$124, 5,0)))</f>
        <v>0</v>
      </c>
      <c r="AT37" s="2196">
        <f>IF(ISERROR(V37*(1-VLOOKUP($A37, 'E1 Categorization'!$A$32:$E$124, 5,0))), V37*0.5, V37*(1-VLOOKUP($A37, 'E1 Categorization'!$A$32:$E$124, 5,0)))</f>
        <v>0</v>
      </c>
      <c r="AU37" s="2196">
        <f>IF(ISERROR(W37*(1-VLOOKUP($A37, 'E1 Categorization'!$A$32:$E$124, 5,0))), W37*0.5, W37*(1-VLOOKUP($A37, 'E1 Categorization'!$A$32:$E$124, 5,0)))</f>
        <v>0</v>
      </c>
      <c r="AV37" s="2196">
        <f>IF(ISERROR(X37*(1-VLOOKUP($A37, 'E1 Categorization'!$A$32:$E$124, 5,0))), X37*0.5, X37*(1-VLOOKUP($A37, 'E1 Categorization'!$A$32:$E$124, 5,0)))</f>
        <v>0</v>
      </c>
      <c r="AW37" s="2197"/>
      <c r="AX37" s="2197"/>
      <c r="AY37" s="555">
        <f t="shared" si="25"/>
        <v>1845</v>
      </c>
      <c r="AZ37" s="556" t="str">
        <f t="shared" si="26"/>
        <v>Underground Conductors and Devices</v>
      </c>
      <c r="BA37" s="2196">
        <f>IF(ISERROR(E37*(VLOOKUP($A37, 'E1 Categorization'!$A$32:$E$124, 5,0))), E37*0.5, E37*(VLOOKUP($A37, 'E1 Categorization'!$A$32:$E$124, 5,0)))</f>
        <v>0</v>
      </c>
      <c r="BB37" s="2196">
        <f>IF(ISERROR(F37*(VLOOKUP($A37, 'E1 Categorization'!$A$32:$E$124, 5,0))), F37*0.5, F37*(VLOOKUP($A37, 'E1 Categorization'!$A$32:$E$124, 5,0)))</f>
        <v>0</v>
      </c>
      <c r="BC37" s="2196">
        <f>IF(ISERROR(G37*(VLOOKUP($A37, 'E1 Categorization'!$A$32:$E$124, 5,0))), G37*0.5, G37*(VLOOKUP($A37, 'E1 Categorization'!$A$32:$E$124, 5,0)))</f>
        <v>0</v>
      </c>
      <c r="BD37" s="2196">
        <f>IF(ISERROR(H37*(VLOOKUP($A37, 'E1 Categorization'!$A$32:$E$124, 5,0))), H37*0.5, H37*(VLOOKUP($A37, 'E1 Categorization'!$A$32:$E$124, 5,0)))</f>
        <v>0</v>
      </c>
      <c r="BE37" s="2196">
        <f>IF(ISERROR(I37*(VLOOKUP($A37, 'E1 Categorization'!$A$32:$E$124, 5,0))), I37*0.5, I37*(VLOOKUP($A37, 'E1 Categorization'!$A$32:$E$124, 5,0)))</f>
        <v>0</v>
      </c>
      <c r="BF37" s="2196">
        <f>IF(ISERROR(J37*(VLOOKUP($A37, 'E1 Categorization'!$A$32:$E$124, 5,0))), J37*0.5, J37*(VLOOKUP($A37, 'E1 Categorization'!$A$32:$E$124, 5,0)))</f>
        <v>0</v>
      </c>
      <c r="BG37" s="2196">
        <f>IF(ISERROR(K37*(VLOOKUP($A37, 'E1 Categorization'!$A$32:$E$124, 5,0))), K37*0.5, K37*(VLOOKUP($A37, 'E1 Categorization'!$A$32:$E$124, 5,0)))</f>
        <v>0</v>
      </c>
      <c r="BH37" s="2196">
        <f>IF(ISERROR(L37*(VLOOKUP($A37, 'E1 Categorization'!$A$32:$E$124, 5,0))), L37*0.5, L37*(VLOOKUP($A37, 'E1 Categorization'!$A$32:$E$124, 5,0)))</f>
        <v>0</v>
      </c>
      <c r="BI37" s="2196">
        <f>IF(ISERROR(M37*(VLOOKUP($A37, 'E1 Categorization'!$A$32:$E$124, 5,0))), M37*0.5, M37*(VLOOKUP($A37, 'E1 Categorization'!$A$32:$E$124, 5,0)))</f>
        <v>0</v>
      </c>
      <c r="BJ37" s="2196">
        <f>IF(ISERROR(N37*(VLOOKUP($A37, 'E1 Categorization'!$A$32:$E$124, 5,0))), N37*0.5, N37*(VLOOKUP($A37, 'E1 Categorization'!$A$32:$E$124, 5,0)))</f>
        <v>0</v>
      </c>
      <c r="BK37" s="2196">
        <f>IF(ISERROR(O37*(VLOOKUP($A37, 'E1 Categorization'!$A$32:$E$124, 5,0))), O37*0.5, O37*(VLOOKUP($A37, 'E1 Categorization'!$A$32:$E$124, 5,0)))</f>
        <v>0</v>
      </c>
      <c r="BL37" s="2196">
        <f>IF(ISERROR(P37*(VLOOKUP($A37, 'E1 Categorization'!$A$32:$E$124, 5,0))), P37*0.5, P37*(VLOOKUP($A37, 'E1 Categorization'!$A$32:$E$124, 5,0)))</f>
        <v>0</v>
      </c>
      <c r="BM37" s="2196">
        <f>IF(ISERROR(Q37*(VLOOKUP($A37, 'E1 Categorization'!$A$32:$E$124, 5,0))), Q37*0.5, Q37*(VLOOKUP($A37, 'E1 Categorization'!$A$32:$E$124, 5,0)))</f>
        <v>0</v>
      </c>
      <c r="BN37" s="2196">
        <f>IF(ISERROR(R37*(VLOOKUP($A37, 'E1 Categorization'!$A$32:$E$124, 5,0))), R37*0.5, R37*(VLOOKUP($A37, 'E1 Categorization'!$A$32:$E$124, 5,0)))</f>
        <v>0</v>
      </c>
      <c r="BO37" s="2196">
        <f>IF(ISERROR(S37*(VLOOKUP($A37, 'E1 Categorization'!$A$32:$E$124, 5,0))), S37*0.5, S37*(VLOOKUP($A37, 'E1 Categorization'!$A$32:$E$124, 5,0)))</f>
        <v>0</v>
      </c>
      <c r="BP37" s="2196">
        <f>IF(ISERROR(T37*(VLOOKUP($A37, 'E1 Categorization'!$A$32:$E$124, 5,0))), T37*0.5, T37*(VLOOKUP($A37, 'E1 Categorization'!$A$32:$E$124, 5,0)))</f>
        <v>0</v>
      </c>
      <c r="BQ37" s="2196">
        <f>IF(ISERROR(U37*(VLOOKUP($A37, 'E1 Categorization'!$A$32:$E$124, 5,0))), U37*0.5, U37*(VLOOKUP($A37, 'E1 Categorization'!$A$32:$E$124, 5,0)))</f>
        <v>0</v>
      </c>
      <c r="BR37" s="2196">
        <f>IF(ISERROR(V37*(VLOOKUP($A37, 'E1 Categorization'!$A$32:$E$124, 5,0))), V37*0.5, V37*(VLOOKUP($A37, 'E1 Categorization'!$A$32:$E$124, 5,0)))</f>
        <v>0</v>
      </c>
      <c r="BS37" s="2196">
        <f>IF(ISERROR(W37*(VLOOKUP($A37, 'E1 Categorization'!$A$32:$E$124, 5,0))), W37*0.5, W37*(VLOOKUP($A37, 'E1 Categorization'!$A$32:$E$124, 5,0)))</f>
        <v>0</v>
      </c>
      <c r="BT37" s="2196">
        <f>IF(ISERROR(X37*(VLOOKUP($A37, 'E1 Categorization'!$A$32:$E$124, 5,0))), X37*0.5, X37*(VLOOKUP($A37, 'E1 Categorization'!$A$32:$E$124, 5,0)))</f>
        <v>0</v>
      </c>
    </row>
    <row r="38" spans="1:72" s="312" customFormat="1" ht="12.75" x14ac:dyDescent="0.2">
      <c r="A38" s="555">
        <f>'I3 TB Data'!A144:B144</f>
        <v>1850</v>
      </c>
      <c r="B38" s="556" t="str">
        <f>'I3 TB Data'!B144</f>
        <v>Line Transformers</v>
      </c>
      <c r="C38" s="557">
        <f>'I3 TB Data'!G144</f>
        <v>0</v>
      </c>
      <c r="D38" s="2166" t="str">
        <f t="shared" si="22"/>
        <v>Yes</v>
      </c>
      <c r="E38" s="2140"/>
      <c r="F38" s="2140"/>
      <c r="G38" s="2140"/>
      <c r="H38" s="2140"/>
      <c r="I38" s="2140"/>
      <c r="J38" s="2140"/>
      <c r="K38" s="2140"/>
      <c r="L38" s="2140"/>
      <c r="M38" s="2140"/>
      <c r="N38" s="2140"/>
      <c r="O38" s="2140"/>
      <c r="P38" s="2140"/>
      <c r="Q38" s="2140"/>
      <c r="R38" s="2140"/>
      <c r="S38" s="2140"/>
      <c r="T38" s="2140"/>
      <c r="U38" s="2140"/>
      <c r="V38" s="2140"/>
      <c r="W38" s="2140"/>
      <c r="X38" s="2140"/>
      <c r="AA38" s="555">
        <f t="shared" si="23"/>
        <v>1850</v>
      </c>
      <c r="AB38" s="556" t="str">
        <f t="shared" si="24"/>
        <v>Line Transformers</v>
      </c>
      <c r="AC38" s="2196">
        <f>IF(ISERROR(E38*(1-VLOOKUP($A38, 'E1 Categorization'!$A$32:$E$124, 5,0))), E38*0.5, E38*(1-VLOOKUP($A38, 'E1 Categorization'!$A$32:$E$124, 5,0)))</f>
        <v>0</v>
      </c>
      <c r="AD38" s="2196">
        <f>IF(ISERROR(F38*(1-VLOOKUP($A38, 'E1 Categorization'!$A$32:$E$124, 5,0))), F38*0.5, F38*(1-VLOOKUP($A38, 'E1 Categorization'!$A$32:$E$124, 5,0)))</f>
        <v>0</v>
      </c>
      <c r="AE38" s="2196">
        <f>IF(ISERROR(G38*(1-VLOOKUP($A38, 'E1 Categorization'!$A$32:$E$124, 5,0))), G38*0.5, G38*(1-VLOOKUP($A38, 'E1 Categorization'!$A$32:$E$124, 5,0)))</f>
        <v>0</v>
      </c>
      <c r="AF38" s="2196">
        <f>IF(ISERROR(H38*(1-VLOOKUP($A38, 'E1 Categorization'!$A$32:$E$124, 5,0))), H38*0.5, H38*(1-VLOOKUP($A38, 'E1 Categorization'!$A$32:$E$124, 5,0)))</f>
        <v>0</v>
      </c>
      <c r="AG38" s="2196">
        <f>IF(ISERROR(I38*(1-VLOOKUP($A38, 'E1 Categorization'!$A$32:$E$124, 5,0))), I38*0.5, I38*(1-VLOOKUP($A38, 'E1 Categorization'!$A$32:$E$124, 5,0)))</f>
        <v>0</v>
      </c>
      <c r="AH38" s="2196">
        <f>IF(ISERROR(J38*(1-VLOOKUP($A38, 'E1 Categorization'!$A$32:$E$124, 5,0))), J38*0.5, J38*(1-VLOOKUP($A38, 'E1 Categorization'!$A$32:$E$124, 5,0)))</f>
        <v>0</v>
      </c>
      <c r="AI38" s="2196">
        <f>IF(ISERROR(K38*(1-VLOOKUP($A38, 'E1 Categorization'!$A$32:$E$124, 5,0))), K38*0.5, K38*(1-VLOOKUP($A38, 'E1 Categorization'!$A$32:$E$124, 5,0)))</f>
        <v>0</v>
      </c>
      <c r="AJ38" s="2196">
        <f>IF(ISERROR(L38*(1-VLOOKUP($A38, 'E1 Categorization'!$A$32:$E$124, 5,0))), L38*0.5, L38*(1-VLOOKUP($A38, 'E1 Categorization'!$A$32:$E$124, 5,0)))</f>
        <v>0</v>
      </c>
      <c r="AK38" s="2196">
        <f>IF(ISERROR(M38*(1-VLOOKUP($A38, 'E1 Categorization'!$A$32:$E$124, 5,0))), M38*0.5, M38*(1-VLOOKUP($A38, 'E1 Categorization'!$A$32:$E$124, 5,0)))</f>
        <v>0</v>
      </c>
      <c r="AL38" s="2196">
        <f>IF(ISERROR(N38*(1-VLOOKUP($A38, 'E1 Categorization'!$A$32:$E$124, 5,0))), N38*0.5, N38*(1-VLOOKUP($A38, 'E1 Categorization'!$A$32:$E$124, 5,0)))</f>
        <v>0</v>
      </c>
      <c r="AM38" s="2196">
        <f>IF(ISERROR(O38*(1-VLOOKUP($A38, 'E1 Categorization'!$A$32:$E$124, 5,0))), O38*0.5, O38*(1-VLOOKUP($A38, 'E1 Categorization'!$A$32:$E$124, 5,0)))</f>
        <v>0</v>
      </c>
      <c r="AN38" s="2196">
        <f>IF(ISERROR(P38*(1-VLOOKUP($A38, 'E1 Categorization'!$A$32:$E$124, 5,0))), P38*0.5, P38*(1-VLOOKUP($A38, 'E1 Categorization'!$A$32:$E$124, 5,0)))</f>
        <v>0</v>
      </c>
      <c r="AO38" s="2196">
        <f>IF(ISERROR(Q38*(1-VLOOKUP($A38, 'E1 Categorization'!$A$32:$E$124, 5,0))), Q38*0.5, Q38*(1-VLOOKUP($A38, 'E1 Categorization'!$A$32:$E$124, 5,0)))</f>
        <v>0</v>
      </c>
      <c r="AP38" s="2196">
        <f>IF(ISERROR(R38*(1-VLOOKUP($A38, 'E1 Categorization'!$A$32:$E$124, 5,0))), R38*0.5, R38*(1-VLOOKUP($A38, 'E1 Categorization'!$A$32:$E$124, 5,0)))</f>
        <v>0</v>
      </c>
      <c r="AQ38" s="2196">
        <f>IF(ISERROR(S38*(1-VLOOKUP($A38, 'E1 Categorization'!$A$32:$E$124, 5,0))), S38*0.5, S38*(1-VLOOKUP($A38, 'E1 Categorization'!$A$32:$E$124, 5,0)))</f>
        <v>0</v>
      </c>
      <c r="AR38" s="2196">
        <f>IF(ISERROR(T38*(1-VLOOKUP($A38, 'E1 Categorization'!$A$32:$E$124, 5,0))), T38*0.5, T38*(1-VLOOKUP($A38, 'E1 Categorization'!$A$32:$E$124, 5,0)))</f>
        <v>0</v>
      </c>
      <c r="AS38" s="2196">
        <f>IF(ISERROR(U38*(1-VLOOKUP($A38, 'E1 Categorization'!$A$32:$E$124, 5,0))), U38*0.5, U38*(1-VLOOKUP($A38, 'E1 Categorization'!$A$32:$E$124, 5,0)))</f>
        <v>0</v>
      </c>
      <c r="AT38" s="2196">
        <f>IF(ISERROR(V38*(1-VLOOKUP($A38, 'E1 Categorization'!$A$32:$E$124, 5,0))), V38*0.5, V38*(1-VLOOKUP($A38, 'E1 Categorization'!$A$32:$E$124, 5,0)))</f>
        <v>0</v>
      </c>
      <c r="AU38" s="2196">
        <f>IF(ISERROR(W38*(1-VLOOKUP($A38, 'E1 Categorization'!$A$32:$E$124, 5,0))), W38*0.5, W38*(1-VLOOKUP($A38, 'E1 Categorization'!$A$32:$E$124, 5,0)))</f>
        <v>0</v>
      </c>
      <c r="AV38" s="2196">
        <f>IF(ISERROR(X38*(1-VLOOKUP($A38, 'E1 Categorization'!$A$32:$E$124, 5,0))), X38*0.5, X38*(1-VLOOKUP($A38, 'E1 Categorization'!$A$32:$E$124, 5,0)))</f>
        <v>0</v>
      </c>
      <c r="AW38" s="2197"/>
      <c r="AX38" s="2197"/>
      <c r="AY38" s="555">
        <f t="shared" si="25"/>
        <v>1850</v>
      </c>
      <c r="AZ38" s="556" t="str">
        <f t="shared" si="26"/>
        <v>Line Transformers</v>
      </c>
      <c r="BA38" s="2196">
        <f>IF(ISERROR(E38*(VLOOKUP($A38, 'E1 Categorization'!$A$32:$E$124, 5,0))), E38*0.5, E38*(VLOOKUP($A38, 'E1 Categorization'!$A$32:$E$124, 5,0)))</f>
        <v>0</v>
      </c>
      <c r="BB38" s="2196">
        <f>IF(ISERROR(F38*(VLOOKUP($A38, 'E1 Categorization'!$A$32:$E$124, 5,0))), F38*0.5, F38*(VLOOKUP($A38, 'E1 Categorization'!$A$32:$E$124, 5,0)))</f>
        <v>0</v>
      </c>
      <c r="BC38" s="2196">
        <f>IF(ISERROR(G38*(VLOOKUP($A38, 'E1 Categorization'!$A$32:$E$124, 5,0))), G38*0.5, G38*(VLOOKUP($A38, 'E1 Categorization'!$A$32:$E$124, 5,0)))</f>
        <v>0</v>
      </c>
      <c r="BD38" s="2196">
        <f>IF(ISERROR(H38*(VLOOKUP($A38, 'E1 Categorization'!$A$32:$E$124, 5,0))), H38*0.5, H38*(VLOOKUP($A38, 'E1 Categorization'!$A$32:$E$124, 5,0)))</f>
        <v>0</v>
      </c>
      <c r="BE38" s="2196">
        <f>IF(ISERROR(I38*(VLOOKUP($A38, 'E1 Categorization'!$A$32:$E$124, 5,0))), I38*0.5, I38*(VLOOKUP($A38, 'E1 Categorization'!$A$32:$E$124, 5,0)))</f>
        <v>0</v>
      </c>
      <c r="BF38" s="2196">
        <f>IF(ISERROR(J38*(VLOOKUP($A38, 'E1 Categorization'!$A$32:$E$124, 5,0))), J38*0.5, J38*(VLOOKUP($A38, 'E1 Categorization'!$A$32:$E$124, 5,0)))</f>
        <v>0</v>
      </c>
      <c r="BG38" s="2196">
        <f>IF(ISERROR(K38*(VLOOKUP($A38, 'E1 Categorization'!$A$32:$E$124, 5,0))), K38*0.5, K38*(VLOOKUP($A38, 'E1 Categorization'!$A$32:$E$124, 5,0)))</f>
        <v>0</v>
      </c>
      <c r="BH38" s="2196">
        <f>IF(ISERROR(L38*(VLOOKUP($A38, 'E1 Categorization'!$A$32:$E$124, 5,0))), L38*0.5, L38*(VLOOKUP($A38, 'E1 Categorization'!$A$32:$E$124, 5,0)))</f>
        <v>0</v>
      </c>
      <c r="BI38" s="2196">
        <f>IF(ISERROR(M38*(VLOOKUP($A38, 'E1 Categorization'!$A$32:$E$124, 5,0))), M38*0.5, M38*(VLOOKUP($A38, 'E1 Categorization'!$A$32:$E$124, 5,0)))</f>
        <v>0</v>
      </c>
      <c r="BJ38" s="2196">
        <f>IF(ISERROR(N38*(VLOOKUP($A38, 'E1 Categorization'!$A$32:$E$124, 5,0))), N38*0.5, N38*(VLOOKUP($A38, 'E1 Categorization'!$A$32:$E$124, 5,0)))</f>
        <v>0</v>
      </c>
      <c r="BK38" s="2196">
        <f>IF(ISERROR(O38*(VLOOKUP($A38, 'E1 Categorization'!$A$32:$E$124, 5,0))), O38*0.5, O38*(VLOOKUP($A38, 'E1 Categorization'!$A$32:$E$124, 5,0)))</f>
        <v>0</v>
      </c>
      <c r="BL38" s="2196">
        <f>IF(ISERROR(P38*(VLOOKUP($A38, 'E1 Categorization'!$A$32:$E$124, 5,0))), P38*0.5, P38*(VLOOKUP($A38, 'E1 Categorization'!$A$32:$E$124, 5,0)))</f>
        <v>0</v>
      </c>
      <c r="BM38" s="2196">
        <f>IF(ISERROR(Q38*(VLOOKUP($A38, 'E1 Categorization'!$A$32:$E$124, 5,0))), Q38*0.5, Q38*(VLOOKUP($A38, 'E1 Categorization'!$A$32:$E$124, 5,0)))</f>
        <v>0</v>
      </c>
      <c r="BN38" s="2196">
        <f>IF(ISERROR(R38*(VLOOKUP($A38, 'E1 Categorization'!$A$32:$E$124, 5,0))), R38*0.5, R38*(VLOOKUP($A38, 'E1 Categorization'!$A$32:$E$124, 5,0)))</f>
        <v>0</v>
      </c>
      <c r="BO38" s="2196">
        <f>IF(ISERROR(S38*(VLOOKUP($A38, 'E1 Categorization'!$A$32:$E$124, 5,0))), S38*0.5, S38*(VLOOKUP($A38, 'E1 Categorization'!$A$32:$E$124, 5,0)))</f>
        <v>0</v>
      </c>
      <c r="BP38" s="2196">
        <f>IF(ISERROR(T38*(VLOOKUP($A38, 'E1 Categorization'!$A$32:$E$124, 5,0))), T38*0.5, T38*(VLOOKUP($A38, 'E1 Categorization'!$A$32:$E$124, 5,0)))</f>
        <v>0</v>
      </c>
      <c r="BQ38" s="2196">
        <f>IF(ISERROR(U38*(VLOOKUP($A38, 'E1 Categorization'!$A$32:$E$124, 5,0))), U38*0.5, U38*(VLOOKUP($A38, 'E1 Categorization'!$A$32:$E$124, 5,0)))</f>
        <v>0</v>
      </c>
      <c r="BR38" s="2196">
        <f>IF(ISERROR(V38*(VLOOKUP($A38, 'E1 Categorization'!$A$32:$E$124, 5,0))), V38*0.5, V38*(VLOOKUP($A38, 'E1 Categorization'!$A$32:$E$124, 5,0)))</f>
        <v>0</v>
      </c>
      <c r="BS38" s="2196">
        <f>IF(ISERROR(W38*(VLOOKUP($A38, 'E1 Categorization'!$A$32:$E$124, 5,0))), W38*0.5, W38*(VLOOKUP($A38, 'E1 Categorization'!$A$32:$E$124, 5,0)))</f>
        <v>0</v>
      </c>
      <c r="BT38" s="2196">
        <f>IF(ISERROR(X38*(VLOOKUP($A38, 'E1 Categorization'!$A$32:$E$124, 5,0))), X38*0.5, X38*(VLOOKUP($A38, 'E1 Categorization'!$A$32:$E$124, 5,0)))</f>
        <v>0</v>
      </c>
    </row>
    <row r="39" spans="1:72" s="312" customFormat="1" ht="12.75" x14ac:dyDescent="0.2">
      <c r="A39" s="555">
        <f>'I3 TB Data'!A145:B145</f>
        <v>1855</v>
      </c>
      <c r="B39" s="556" t="str">
        <f>'I3 TB Data'!B145</f>
        <v>Services</v>
      </c>
      <c r="C39" s="557">
        <f>'I3 TB Data'!G145</f>
        <v>0</v>
      </c>
      <c r="D39" s="2166" t="str">
        <f t="shared" si="22"/>
        <v>Yes</v>
      </c>
      <c r="E39" s="2140"/>
      <c r="F39" s="2140"/>
      <c r="G39" s="2140"/>
      <c r="H39" s="2140"/>
      <c r="I39" s="2140"/>
      <c r="J39" s="2140"/>
      <c r="K39" s="2140"/>
      <c r="L39" s="2140"/>
      <c r="M39" s="2140"/>
      <c r="N39" s="2140"/>
      <c r="O39" s="2140"/>
      <c r="P39" s="2140"/>
      <c r="Q39" s="2140"/>
      <c r="R39" s="2140"/>
      <c r="S39" s="2140"/>
      <c r="T39" s="2140"/>
      <c r="U39" s="2140"/>
      <c r="V39" s="2140"/>
      <c r="W39" s="2140"/>
      <c r="X39" s="2140"/>
      <c r="AA39" s="555">
        <f t="shared" si="23"/>
        <v>1855</v>
      </c>
      <c r="AB39" s="556" t="str">
        <f t="shared" si="24"/>
        <v>Services</v>
      </c>
      <c r="AC39" s="2196">
        <f>IF(ISERROR(E39*(1-VLOOKUP($A39, 'E1 Categorization'!$A$32:$E$124, 5,0))), E39*0.5, E39*(1-VLOOKUP($A39, 'E1 Categorization'!$A$32:$E$124, 5,0)))</f>
        <v>0</v>
      </c>
      <c r="AD39" s="2196">
        <f>IF(ISERROR(F39*(1-VLOOKUP($A39, 'E1 Categorization'!$A$32:$E$124, 5,0))), F39*0.5, F39*(1-VLOOKUP($A39, 'E1 Categorization'!$A$32:$E$124, 5,0)))</f>
        <v>0</v>
      </c>
      <c r="AE39" s="2196">
        <f>IF(ISERROR(G39*(1-VLOOKUP($A39, 'E1 Categorization'!$A$32:$E$124, 5,0))), G39*0.5, G39*(1-VLOOKUP($A39, 'E1 Categorization'!$A$32:$E$124, 5,0)))</f>
        <v>0</v>
      </c>
      <c r="AF39" s="2196">
        <f>IF(ISERROR(H39*(1-VLOOKUP($A39, 'E1 Categorization'!$A$32:$E$124, 5,0))), H39*0.5, H39*(1-VLOOKUP($A39, 'E1 Categorization'!$A$32:$E$124, 5,0)))</f>
        <v>0</v>
      </c>
      <c r="AG39" s="2196">
        <f>IF(ISERROR(I39*(1-VLOOKUP($A39, 'E1 Categorization'!$A$32:$E$124, 5,0))), I39*0.5, I39*(1-VLOOKUP($A39, 'E1 Categorization'!$A$32:$E$124, 5,0)))</f>
        <v>0</v>
      </c>
      <c r="AH39" s="2196">
        <f>IF(ISERROR(J39*(1-VLOOKUP($A39, 'E1 Categorization'!$A$32:$E$124, 5,0))), J39*0.5, J39*(1-VLOOKUP($A39, 'E1 Categorization'!$A$32:$E$124, 5,0)))</f>
        <v>0</v>
      </c>
      <c r="AI39" s="2196">
        <f>IF(ISERROR(K39*(1-VLOOKUP($A39, 'E1 Categorization'!$A$32:$E$124, 5,0))), K39*0.5, K39*(1-VLOOKUP($A39, 'E1 Categorization'!$A$32:$E$124, 5,0)))</f>
        <v>0</v>
      </c>
      <c r="AJ39" s="2196">
        <f>IF(ISERROR(L39*(1-VLOOKUP($A39, 'E1 Categorization'!$A$32:$E$124, 5,0))), L39*0.5, L39*(1-VLOOKUP($A39, 'E1 Categorization'!$A$32:$E$124, 5,0)))</f>
        <v>0</v>
      </c>
      <c r="AK39" s="2196">
        <f>IF(ISERROR(M39*(1-VLOOKUP($A39, 'E1 Categorization'!$A$32:$E$124, 5,0))), M39*0.5, M39*(1-VLOOKUP($A39, 'E1 Categorization'!$A$32:$E$124, 5,0)))</f>
        <v>0</v>
      </c>
      <c r="AL39" s="2196">
        <f>IF(ISERROR(N39*(1-VLOOKUP($A39, 'E1 Categorization'!$A$32:$E$124, 5,0))), N39*0.5, N39*(1-VLOOKUP($A39, 'E1 Categorization'!$A$32:$E$124, 5,0)))</f>
        <v>0</v>
      </c>
      <c r="AM39" s="2196">
        <f>IF(ISERROR(O39*(1-VLOOKUP($A39, 'E1 Categorization'!$A$32:$E$124, 5,0))), O39*0.5, O39*(1-VLOOKUP($A39, 'E1 Categorization'!$A$32:$E$124, 5,0)))</f>
        <v>0</v>
      </c>
      <c r="AN39" s="2196">
        <f>IF(ISERROR(P39*(1-VLOOKUP($A39, 'E1 Categorization'!$A$32:$E$124, 5,0))), P39*0.5, P39*(1-VLOOKUP($A39, 'E1 Categorization'!$A$32:$E$124, 5,0)))</f>
        <v>0</v>
      </c>
      <c r="AO39" s="2196">
        <f>IF(ISERROR(Q39*(1-VLOOKUP($A39, 'E1 Categorization'!$A$32:$E$124, 5,0))), Q39*0.5, Q39*(1-VLOOKUP($A39, 'E1 Categorization'!$A$32:$E$124, 5,0)))</f>
        <v>0</v>
      </c>
      <c r="AP39" s="2196">
        <f>IF(ISERROR(R39*(1-VLOOKUP($A39, 'E1 Categorization'!$A$32:$E$124, 5,0))), R39*0.5, R39*(1-VLOOKUP($A39, 'E1 Categorization'!$A$32:$E$124, 5,0)))</f>
        <v>0</v>
      </c>
      <c r="AQ39" s="2196">
        <f>IF(ISERROR(S39*(1-VLOOKUP($A39, 'E1 Categorization'!$A$32:$E$124, 5,0))), S39*0.5, S39*(1-VLOOKUP($A39, 'E1 Categorization'!$A$32:$E$124, 5,0)))</f>
        <v>0</v>
      </c>
      <c r="AR39" s="2196">
        <f>IF(ISERROR(T39*(1-VLOOKUP($A39, 'E1 Categorization'!$A$32:$E$124, 5,0))), T39*0.5, T39*(1-VLOOKUP($A39, 'E1 Categorization'!$A$32:$E$124, 5,0)))</f>
        <v>0</v>
      </c>
      <c r="AS39" s="2196">
        <f>IF(ISERROR(U39*(1-VLOOKUP($A39, 'E1 Categorization'!$A$32:$E$124, 5,0))), U39*0.5, U39*(1-VLOOKUP($A39, 'E1 Categorization'!$A$32:$E$124, 5,0)))</f>
        <v>0</v>
      </c>
      <c r="AT39" s="2196">
        <f>IF(ISERROR(V39*(1-VLOOKUP($A39, 'E1 Categorization'!$A$32:$E$124, 5,0))), V39*0.5, V39*(1-VLOOKUP($A39, 'E1 Categorization'!$A$32:$E$124, 5,0)))</f>
        <v>0</v>
      </c>
      <c r="AU39" s="2196">
        <f>IF(ISERROR(W39*(1-VLOOKUP($A39, 'E1 Categorization'!$A$32:$E$124, 5,0))), W39*0.5, W39*(1-VLOOKUP($A39, 'E1 Categorization'!$A$32:$E$124, 5,0)))</f>
        <v>0</v>
      </c>
      <c r="AV39" s="2196">
        <f>IF(ISERROR(X39*(1-VLOOKUP($A39, 'E1 Categorization'!$A$32:$E$124, 5,0))), X39*0.5, X39*(1-VLOOKUP($A39, 'E1 Categorization'!$A$32:$E$124, 5,0)))</f>
        <v>0</v>
      </c>
      <c r="AW39" s="2197"/>
      <c r="AX39" s="2197"/>
      <c r="AY39" s="555">
        <f t="shared" si="25"/>
        <v>1855</v>
      </c>
      <c r="AZ39" s="556" t="str">
        <f t="shared" si="26"/>
        <v>Services</v>
      </c>
      <c r="BA39" s="2196">
        <f>IF(ISERROR(E39*(VLOOKUP($A39, 'E1 Categorization'!$A$32:$E$124, 5,0))), E39*0.5, E39*(VLOOKUP($A39, 'E1 Categorization'!$A$32:$E$124, 5,0)))</f>
        <v>0</v>
      </c>
      <c r="BB39" s="2196">
        <f>IF(ISERROR(F39*(VLOOKUP($A39, 'E1 Categorization'!$A$32:$E$124, 5,0))), F39*0.5, F39*(VLOOKUP($A39, 'E1 Categorization'!$A$32:$E$124, 5,0)))</f>
        <v>0</v>
      </c>
      <c r="BC39" s="2196">
        <f>IF(ISERROR(G39*(VLOOKUP($A39, 'E1 Categorization'!$A$32:$E$124, 5,0))), G39*0.5, G39*(VLOOKUP($A39, 'E1 Categorization'!$A$32:$E$124, 5,0)))</f>
        <v>0</v>
      </c>
      <c r="BD39" s="2196">
        <f>IF(ISERROR(H39*(VLOOKUP($A39, 'E1 Categorization'!$A$32:$E$124, 5,0))), H39*0.5, H39*(VLOOKUP($A39, 'E1 Categorization'!$A$32:$E$124, 5,0)))</f>
        <v>0</v>
      </c>
      <c r="BE39" s="2196">
        <f>IF(ISERROR(I39*(VLOOKUP($A39, 'E1 Categorization'!$A$32:$E$124, 5,0))), I39*0.5, I39*(VLOOKUP($A39, 'E1 Categorization'!$A$32:$E$124, 5,0)))</f>
        <v>0</v>
      </c>
      <c r="BF39" s="2196">
        <f>IF(ISERROR(J39*(VLOOKUP($A39, 'E1 Categorization'!$A$32:$E$124, 5,0))), J39*0.5, J39*(VLOOKUP($A39, 'E1 Categorization'!$A$32:$E$124, 5,0)))</f>
        <v>0</v>
      </c>
      <c r="BG39" s="2196">
        <f>IF(ISERROR(K39*(VLOOKUP($A39, 'E1 Categorization'!$A$32:$E$124, 5,0))), K39*0.5, K39*(VLOOKUP($A39, 'E1 Categorization'!$A$32:$E$124, 5,0)))</f>
        <v>0</v>
      </c>
      <c r="BH39" s="2196">
        <f>IF(ISERROR(L39*(VLOOKUP($A39, 'E1 Categorization'!$A$32:$E$124, 5,0))), L39*0.5, L39*(VLOOKUP($A39, 'E1 Categorization'!$A$32:$E$124, 5,0)))</f>
        <v>0</v>
      </c>
      <c r="BI39" s="2196">
        <f>IF(ISERROR(M39*(VLOOKUP($A39, 'E1 Categorization'!$A$32:$E$124, 5,0))), M39*0.5, M39*(VLOOKUP($A39, 'E1 Categorization'!$A$32:$E$124, 5,0)))</f>
        <v>0</v>
      </c>
      <c r="BJ39" s="2196">
        <f>IF(ISERROR(N39*(VLOOKUP($A39, 'E1 Categorization'!$A$32:$E$124, 5,0))), N39*0.5, N39*(VLOOKUP($A39, 'E1 Categorization'!$A$32:$E$124, 5,0)))</f>
        <v>0</v>
      </c>
      <c r="BK39" s="2196">
        <f>IF(ISERROR(O39*(VLOOKUP($A39, 'E1 Categorization'!$A$32:$E$124, 5,0))), O39*0.5, O39*(VLOOKUP($A39, 'E1 Categorization'!$A$32:$E$124, 5,0)))</f>
        <v>0</v>
      </c>
      <c r="BL39" s="2196">
        <f>IF(ISERROR(P39*(VLOOKUP($A39, 'E1 Categorization'!$A$32:$E$124, 5,0))), P39*0.5, P39*(VLOOKUP($A39, 'E1 Categorization'!$A$32:$E$124, 5,0)))</f>
        <v>0</v>
      </c>
      <c r="BM39" s="2196">
        <f>IF(ISERROR(Q39*(VLOOKUP($A39, 'E1 Categorization'!$A$32:$E$124, 5,0))), Q39*0.5, Q39*(VLOOKUP($A39, 'E1 Categorization'!$A$32:$E$124, 5,0)))</f>
        <v>0</v>
      </c>
      <c r="BN39" s="2196">
        <f>IF(ISERROR(R39*(VLOOKUP($A39, 'E1 Categorization'!$A$32:$E$124, 5,0))), R39*0.5, R39*(VLOOKUP($A39, 'E1 Categorization'!$A$32:$E$124, 5,0)))</f>
        <v>0</v>
      </c>
      <c r="BO39" s="2196">
        <f>IF(ISERROR(S39*(VLOOKUP($A39, 'E1 Categorization'!$A$32:$E$124, 5,0))), S39*0.5, S39*(VLOOKUP($A39, 'E1 Categorization'!$A$32:$E$124, 5,0)))</f>
        <v>0</v>
      </c>
      <c r="BP39" s="2196">
        <f>IF(ISERROR(T39*(VLOOKUP($A39, 'E1 Categorization'!$A$32:$E$124, 5,0))), T39*0.5, T39*(VLOOKUP($A39, 'E1 Categorization'!$A$32:$E$124, 5,0)))</f>
        <v>0</v>
      </c>
      <c r="BQ39" s="2196">
        <f>IF(ISERROR(U39*(VLOOKUP($A39, 'E1 Categorization'!$A$32:$E$124, 5,0))), U39*0.5, U39*(VLOOKUP($A39, 'E1 Categorization'!$A$32:$E$124, 5,0)))</f>
        <v>0</v>
      </c>
      <c r="BR39" s="2196">
        <f>IF(ISERROR(V39*(VLOOKUP($A39, 'E1 Categorization'!$A$32:$E$124, 5,0))), V39*0.5, V39*(VLOOKUP($A39, 'E1 Categorization'!$A$32:$E$124, 5,0)))</f>
        <v>0</v>
      </c>
      <c r="BS39" s="2196">
        <f>IF(ISERROR(W39*(VLOOKUP($A39, 'E1 Categorization'!$A$32:$E$124, 5,0))), W39*0.5, W39*(VLOOKUP($A39, 'E1 Categorization'!$A$32:$E$124, 5,0)))</f>
        <v>0</v>
      </c>
      <c r="BT39" s="2196">
        <f>IF(ISERROR(X39*(VLOOKUP($A39, 'E1 Categorization'!$A$32:$E$124, 5,0))), X39*0.5, X39*(VLOOKUP($A39, 'E1 Categorization'!$A$32:$E$124, 5,0)))</f>
        <v>0</v>
      </c>
    </row>
    <row r="40" spans="1:72" s="312" customFormat="1" ht="12.75" x14ac:dyDescent="0.2">
      <c r="A40" s="555">
        <f>'I3 TB Data'!A146:B146</f>
        <v>1860</v>
      </c>
      <c r="B40" s="556" t="str">
        <f>'I3 TB Data'!B146</f>
        <v>Meters</v>
      </c>
      <c r="C40" s="557">
        <f>'I3 TB Data'!G146</f>
        <v>0</v>
      </c>
      <c r="D40" s="2166" t="str">
        <f t="shared" si="22"/>
        <v>Yes</v>
      </c>
      <c r="E40" s="2140"/>
      <c r="F40" s="2140"/>
      <c r="G40" s="2140"/>
      <c r="H40" s="2140"/>
      <c r="I40" s="2140"/>
      <c r="J40" s="2140"/>
      <c r="K40" s="2140"/>
      <c r="L40" s="2140"/>
      <c r="M40" s="2140"/>
      <c r="N40" s="2140"/>
      <c r="O40" s="2140"/>
      <c r="P40" s="2140"/>
      <c r="Q40" s="2140"/>
      <c r="R40" s="2140"/>
      <c r="S40" s="2140"/>
      <c r="T40" s="2140"/>
      <c r="U40" s="2140"/>
      <c r="V40" s="2140"/>
      <c r="W40" s="2140"/>
      <c r="X40" s="2140"/>
      <c r="AA40" s="555">
        <f t="shared" si="23"/>
        <v>1860</v>
      </c>
      <c r="AB40" s="556" t="str">
        <f t="shared" si="24"/>
        <v>Meters</v>
      </c>
      <c r="AC40" s="2196">
        <f>IF(ISERROR(E40*(1-VLOOKUP($A40, 'E1 Categorization'!$A$32:$E$124, 5,0))), E40*0.5, E40*(1-VLOOKUP($A40, 'E1 Categorization'!$A$32:$E$124, 5,0)))</f>
        <v>0</v>
      </c>
      <c r="AD40" s="2196">
        <f>IF(ISERROR(F40*(1-VLOOKUP($A40, 'E1 Categorization'!$A$32:$E$124, 5,0))), F40*0.5, F40*(1-VLOOKUP($A40, 'E1 Categorization'!$A$32:$E$124, 5,0)))</f>
        <v>0</v>
      </c>
      <c r="AE40" s="2196">
        <f>IF(ISERROR(G40*(1-VLOOKUP($A40, 'E1 Categorization'!$A$32:$E$124, 5,0))), G40*0.5, G40*(1-VLOOKUP($A40, 'E1 Categorization'!$A$32:$E$124, 5,0)))</f>
        <v>0</v>
      </c>
      <c r="AF40" s="2196">
        <f>IF(ISERROR(H40*(1-VLOOKUP($A40, 'E1 Categorization'!$A$32:$E$124, 5,0))), H40*0.5, H40*(1-VLOOKUP($A40, 'E1 Categorization'!$A$32:$E$124, 5,0)))</f>
        <v>0</v>
      </c>
      <c r="AG40" s="2196">
        <f>IF(ISERROR(I40*(1-VLOOKUP($A40, 'E1 Categorization'!$A$32:$E$124, 5,0))), I40*0.5, I40*(1-VLOOKUP($A40, 'E1 Categorization'!$A$32:$E$124, 5,0)))</f>
        <v>0</v>
      </c>
      <c r="AH40" s="2196">
        <f>IF(ISERROR(J40*(1-VLOOKUP($A40, 'E1 Categorization'!$A$32:$E$124, 5,0))), J40*0.5, J40*(1-VLOOKUP($A40, 'E1 Categorization'!$A$32:$E$124, 5,0)))</f>
        <v>0</v>
      </c>
      <c r="AI40" s="2196">
        <f>IF(ISERROR(K40*(1-VLOOKUP($A40, 'E1 Categorization'!$A$32:$E$124, 5,0))), K40*0.5, K40*(1-VLOOKUP($A40, 'E1 Categorization'!$A$32:$E$124, 5,0)))</f>
        <v>0</v>
      </c>
      <c r="AJ40" s="2196">
        <f>IF(ISERROR(L40*(1-VLOOKUP($A40, 'E1 Categorization'!$A$32:$E$124, 5,0))), L40*0.5, L40*(1-VLOOKUP($A40, 'E1 Categorization'!$A$32:$E$124, 5,0)))</f>
        <v>0</v>
      </c>
      <c r="AK40" s="2196">
        <f>IF(ISERROR(M40*(1-VLOOKUP($A40, 'E1 Categorization'!$A$32:$E$124, 5,0))), M40*0.5, M40*(1-VLOOKUP($A40, 'E1 Categorization'!$A$32:$E$124, 5,0)))</f>
        <v>0</v>
      </c>
      <c r="AL40" s="2196">
        <f>IF(ISERROR(N40*(1-VLOOKUP($A40, 'E1 Categorization'!$A$32:$E$124, 5,0))), N40*0.5, N40*(1-VLOOKUP($A40, 'E1 Categorization'!$A$32:$E$124, 5,0)))</f>
        <v>0</v>
      </c>
      <c r="AM40" s="2196">
        <f>IF(ISERROR(O40*(1-VLOOKUP($A40, 'E1 Categorization'!$A$32:$E$124, 5,0))), O40*0.5, O40*(1-VLOOKUP($A40, 'E1 Categorization'!$A$32:$E$124, 5,0)))</f>
        <v>0</v>
      </c>
      <c r="AN40" s="2196">
        <f>IF(ISERROR(P40*(1-VLOOKUP($A40, 'E1 Categorization'!$A$32:$E$124, 5,0))), P40*0.5, P40*(1-VLOOKUP($A40, 'E1 Categorization'!$A$32:$E$124, 5,0)))</f>
        <v>0</v>
      </c>
      <c r="AO40" s="2196">
        <f>IF(ISERROR(Q40*(1-VLOOKUP($A40, 'E1 Categorization'!$A$32:$E$124, 5,0))), Q40*0.5, Q40*(1-VLOOKUP($A40, 'E1 Categorization'!$A$32:$E$124, 5,0)))</f>
        <v>0</v>
      </c>
      <c r="AP40" s="2196">
        <f>IF(ISERROR(R40*(1-VLOOKUP($A40, 'E1 Categorization'!$A$32:$E$124, 5,0))), R40*0.5, R40*(1-VLOOKUP($A40, 'E1 Categorization'!$A$32:$E$124, 5,0)))</f>
        <v>0</v>
      </c>
      <c r="AQ40" s="2196">
        <f>IF(ISERROR(S40*(1-VLOOKUP($A40, 'E1 Categorization'!$A$32:$E$124, 5,0))), S40*0.5, S40*(1-VLOOKUP($A40, 'E1 Categorization'!$A$32:$E$124, 5,0)))</f>
        <v>0</v>
      </c>
      <c r="AR40" s="2196">
        <f>IF(ISERROR(T40*(1-VLOOKUP($A40, 'E1 Categorization'!$A$32:$E$124, 5,0))), T40*0.5, T40*(1-VLOOKUP($A40, 'E1 Categorization'!$A$32:$E$124, 5,0)))</f>
        <v>0</v>
      </c>
      <c r="AS40" s="2196">
        <f>IF(ISERROR(U40*(1-VLOOKUP($A40, 'E1 Categorization'!$A$32:$E$124, 5,0))), U40*0.5, U40*(1-VLOOKUP($A40, 'E1 Categorization'!$A$32:$E$124, 5,0)))</f>
        <v>0</v>
      </c>
      <c r="AT40" s="2196">
        <f>IF(ISERROR(V40*(1-VLOOKUP($A40, 'E1 Categorization'!$A$32:$E$124, 5,0))), V40*0.5, V40*(1-VLOOKUP($A40, 'E1 Categorization'!$A$32:$E$124, 5,0)))</f>
        <v>0</v>
      </c>
      <c r="AU40" s="2196">
        <f>IF(ISERROR(W40*(1-VLOOKUP($A40, 'E1 Categorization'!$A$32:$E$124, 5,0))), W40*0.5, W40*(1-VLOOKUP($A40, 'E1 Categorization'!$A$32:$E$124, 5,0)))</f>
        <v>0</v>
      </c>
      <c r="AV40" s="2196">
        <f>IF(ISERROR(X40*(1-VLOOKUP($A40, 'E1 Categorization'!$A$32:$E$124, 5,0))), X40*0.5, X40*(1-VLOOKUP($A40, 'E1 Categorization'!$A$32:$E$124, 5,0)))</f>
        <v>0</v>
      </c>
      <c r="AW40" s="2197"/>
      <c r="AX40" s="2197"/>
      <c r="AY40" s="555">
        <f t="shared" si="25"/>
        <v>1860</v>
      </c>
      <c r="AZ40" s="556" t="str">
        <f t="shared" si="26"/>
        <v>Meters</v>
      </c>
      <c r="BA40" s="2196">
        <f>IF(ISERROR(E40*(VLOOKUP($A40, 'E1 Categorization'!$A$32:$E$124, 5,0))), E40*0.5, E40*(VLOOKUP($A40, 'E1 Categorization'!$A$32:$E$124, 5,0)))</f>
        <v>0</v>
      </c>
      <c r="BB40" s="2196">
        <f>IF(ISERROR(F40*(VLOOKUP($A40, 'E1 Categorization'!$A$32:$E$124, 5,0))), F40*0.5, F40*(VLOOKUP($A40, 'E1 Categorization'!$A$32:$E$124, 5,0)))</f>
        <v>0</v>
      </c>
      <c r="BC40" s="2196">
        <f>IF(ISERROR(G40*(VLOOKUP($A40, 'E1 Categorization'!$A$32:$E$124, 5,0))), G40*0.5, G40*(VLOOKUP($A40, 'E1 Categorization'!$A$32:$E$124, 5,0)))</f>
        <v>0</v>
      </c>
      <c r="BD40" s="2196">
        <f>IF(ISERROR(H40*(VLOOKUP($A40, 'E1 Categorization'!$A$32:$E$124, 5,0))), H40*0.5, H40*(VLOOKUP($A40, 'E1 Categorization'!$A$32:$E$124, 5,0)))</f>
        <v>0</v>
      </c>
      <c r="BE40" s="2196">
        <f>IF(ISERROR(I40*(VLOOKUP($A40, 'E1 Categorization'!$A$32:$E$124, 5,0))), I40*0.5, I40*(VLOOKUP($A40, 'E1 Categorization'!$A$32:$E$124, 5,0)))</f>
        <v>0</v>
      </c>
      <c r="BF40" s="2196">
        <f>IF(ISERROR(J40*(VLOOKUP($A40, 'E1 Categorization'!$A$32:$E$124, 5,0))), J40*0.5, J40*(VLOOKUP($A40, 'E1 Categorization'!$A$32:$E$124, 5,0)))</f>
        <v>0</v>
      </c>
      <c r="BG40" s="2196">
        <f>IF(ISERROR(K40*(VLOOKUP($A40, 'E1 Categorization'!$A$32:$E$124, 5,0))), K40*0.5, K40*(VLOOKUP($A40, 'E1 Categorization'!$A$32:$E$124, 5,0)))</f>
        <v>0</v>
      </c>
      <c r="BH40" s="2196">
        <f>IF(ISERROR(L40*(VLOOKUP($A40, 'E1 Categorization'!$A$32:$E$124, 5,0))), L40*0.5, L40*(VLOOKUP($A40, 'E1 Categorization'!$A$32:$E$124, 5,0)))</f>
        <v>0</v>
      </c>
      <c r="BI40" s="2196">
        <f>IF(ISERROR(M40*(VLOOKUP($A40, 'E1 Categorization'!$A$32:$E$124, 5,0))), M40*0.5, M40*(VLOOKUP($A40, 'E1 Categorization'!$A$32:$E$124, 5,0)))</f>
        <v>0</v>
      </c>
      <c r="BJ40" s="2196">
        <f>IF(ISERROR(N40*(VLOOKUP($A40, 'E1 Categorization'!$A$32:$E$124, 5,0))), N40*0.5, N40*(VLOOKUP($A40, 'E1 Categorization'!$A$32:$E$124, 5,0)))</f>
        <v>0</v>
      </c>
      <c r="BK40" s="2196">
        <f>IF(ISERROR(O40*(VLOOKUP($A40, 'E1 Categorization'!$A$32:$E$124, 5,0))), O40*0.5, O40*(VLOOKUP($A40, 'E1 Categorization'!$A$32:$E$124, 5,0)))</f>
        <v>0</v>
      </c>
      <c r="BL40" s="2196">
        <f>IF(ISERROR(P40*(VLOOKUP($A40, 'E1 Categorization'!$A$32:$E$124, 5,0))), P40*0.5, P40*(VLOOKUP($A40, 'E1 Categorization'!$A$32:$E$124, 5,0)))</f>
        <v>0</v>
      </c>
      <c r="BM40" s="2196">
        <f>IF(ISERROR(Q40*(VLOOKUP($A40, 'E1 Categorization'!$A$32:$E$124, 5,0))), Q40*0.5, Q40*(VLOOKUP($A40, 'E1 Categorization'!$A$32:$E$124, 5,0)))</f>
        <v>0</v>
      </c>
      <c r="BN40" s="2196">
        <f>IF(ISERROR(R40*(VLOOKUP($A40, 'E1 Categorization'!$A$32:$E$124, 5,0))), R40*0.5, R40*(VLOOKUP($A40, 'E1 Categorization'!$A$32:$E$124, 5,0)))</f>
        <v>0</v>
      </c>
      <c r="BO40" s="2196">
        <f>IF(ISERROR(S40*(VLOOKUP($A40, 'E1 Categorization'!$A$32:$E$124, 5,0))), S40*0.5, S40*(VLOOKUP($A40, 'E1 Categorization'!$A$32:$E$124, 5,0)))</f>
        <v>0</v>
      </c>
      <c r="BP40" s="2196">
        <f>IF(ISERROR(T40*(VLOOKUP($A40, 'E1 Categorization'!$A$32:$E$124, 5,0))), T40*0.5, T40*(VLOOKUP($A40, 'E1 Categorization'!$A$32:$E$124, 5,0)))</f>
        <v>0</v>
      </c>
      <c r="BQ40" s="2196">
        <f>IF(ISERROR(U40*(VLOOKUP($A40, 'E1 Categorization'!$A$32:$E$124, 5,0))), U40*0.5, U40*(VLOOKUP($A40, 'E1 Categorization'!$A$32:$E$124, 5,0)))</f>
        <v>0</v>
      </c>
      <c r="BR40" s="2196">
        <f>IF(ISERROR(V40*(VLOOKUP($A40, 'E1 Categorization'!$A$32:$E$124, 5,0))), V40*0.5, V40*(VLOOKUP($A40, 'E1 Categorization'!$A$32:$E$124, 5,0)))</f>
        <v>0</v>
      </c>
      <c r="BS40" s="2196">
        <f>IF(ISERROR(W40*(VLOOKUP($A40, 'E1 Categorization'!$A$32:$E$124, 5,0))), W40*0.5, W40*(VLOOKUP($A40, 'E1 Categorization'!$A$32:$E$124, 5,0)))</f>
        <v>0</v>
      </c>
      <c r="BT40" s="2196">
        <f>IF(ISERROR(X40*(VLOOKUP($A40, 'E1 Categorization'!$A$32:$E$124, 5,0))), X40*0.5, X40*(VLOOKUP($A40, 'E1 Categorization'!$A$32:$E$124, 5,0)))</f>
        <v>0</v>
      </c>
    </row>
    <row r="41" spans="1:72" s="312" customFormat="1" ht="12.75" x14ac:dyDescent="0.2">
      <c r="A41" s="555"/>
      <c r="B41" s="556" t="str">
        <f>'I3 TB Data'!B147:D147</f>
        <v>blank row</v>
      </c>
      <c r="C41" s="557">
        <f>'I3 TB Data'!G147</f>
        <v>0</v>
      </c>
      <c r="D41" s="2166" t="str">
        <f>IF(SUM(E41:X41)&lt;&gt;C41,"No","Yes")</f>
        <v>Yes</v>
      </c>
      <c r="E41" s="2140"/>
      <c r="F41" s="2140"/>
      <c r="G41" s="2140"/>
      <c r="H41" s="2140"/>
      <c r="I41" s="2140"/>
      <c r="J41" s="2140"/>
      <c r="K41" s="2140"/>
      <c r="L41" s="2140"/>
      <c r="M41" s="2140"/>
      <c r="N41" s="2140"/>
      <c r="O41" s="2140"/>
      <c r="P41" s="2140"/>
      <c r="Q41" s="2140"/>
      <c r="R41" s="2140"/>
      <c r="S41" s="2140"/>
      <c r="T41" s="2140"/>
      <c r="U41" s="2140"/>
      <c r="V41" s="2140"/>
      <c r="W41" s="2140"/>
      <c r="X41" s="2140"/>
      <c r="AA41" s="555">
        <f t="shared" si="23"/>
        <v>0</v>
      </c>
      <c r="AB41" s="556" t="str">
        <f t="shared" si="24"/>
        <v>blank row</v>
      </c>
      <c r="AC41" s="2196">
        <f>IF(ISERROR(E41*(1-VLOOKUP($A41, 'E1 Categorization'!$A$32:$E$124, 5,0))), E41*0.5, E41*(1-VLOOKUP($A41, 'E1 Categorization'!$A$32:$E$124, 5,0)))</f>
        <v>0</v>
      </c>
      <c r="AD41" s="2196">
        <f>IF(ISERROR(F41*(1-VLOOKUP($A41, 'E1 Categorization'!$A$32:$E$124, 5,0))), F41*0.5, F41*(1-VLOOKUP($A41, 'E1 Categorization'!$A$32:$E$124, 5,0)))</f>
        <v>0</v>
      </c>
      <c r="AE41" s="2196">
        <f>IF(ISERROR(G41*(1-VLOOKUP($A41, 'E1 Categorization'!$A$32:$E$124, 5,0))), G41*0.5, G41*(1-VLOOKUP($A41, 'E1 Categorization'!$A$32:$E$124, 5,0)))</f>
        <v>0</v>
      </c>
      <c r="AF41" s="2196">
        <f>IF(ISERROR(H41*(1-VLOOKUP($A41, 'E1 Categorization'!$A$32:$E$124, 5,0))), H41*0.5, H41*(1-VLOOKUP($A41, 'E1 Categorization'!$A$32:$E$124, 5,0)))</f>
        <v>0</v>
      </c>
      <c r="AG41" s="2196">
        <f>IF(ISERROR(I41*(1-VLOOKUP($A41, 'E1 Categorization'!$A$32:$E$124, 5,0))), I41*0.5, I41*(1-VLOOKUP($A41, 'E1 Categorization'!$A$32:$E$124, 5,0)))</f>
        <v>0</v>
      </c>
      <c r="AH41" s="2196">
        <f>IF(ISERROR(J41*(1-VLOOKUP($A41, 'E1 Categorization'!$A$32:$E$124, 5,0))), J41*0.5, J41*(1-VLOOKUP($A41, 'E1 Categorization'!$A$32:$E$124, 5,0)))</f>
        <v>0</v>
      </c>
      <c r="AI41" s="2196">
        <f>IF(ISERROR(K41*(1-VLOOKUP($A41, 'E1 Categorization'!$A$32:$E$124, 5,0))), K41*0.5, K41*(1-VLOOKUP($A41, 'E1 Categorization'!$A$32:$E$124, 5,0)))</f>
        <v>0</v>
      </c>
      <c r="AJ41" s="2196">
        <f>IF(ISERROR(L41*(1-VLOOKUP($A41, 'E1 Categorization'!$A$32:$E$124, 5,0))), L41*0.5, L41*(1-VLOOKUP($A41, 'E1 Categorization'!$A$32:$E$124, 5,0)))</f>
        <v>0</v>
      </c>
      <c r="AK41" s="2196">
        <f>IF(ISERROR(M41*(1-VLOOKUP($A41, 'E1 Categorization'!$A$32:$E$124, 5,0))), M41*0.5, M41*(1-VLOOKUP($A41, 'E1 Categorization'!$A$32:$E$124, 5,0)))</f>
        <v>0</v>
      </c>
      <c r="AL41" s="2196">
        <f>IF(ISERROR(N41*(1-VLOOKUP($A41, 'E1 Categorization'!$A$32:$E$124, 5,0))), N41*0.5, N41*(1-VLOOKUP($A41, 'E1 Categorization'!$A$32:$E$124, 5,0)))</f>
        <v>0</v>
      </c>
      <c r="AM41" s="2196">
        <f>IF(ISERROR(O41*(1-VLOOKUP($A41, 'E1 Categorization'!$A$32:$E$124, 5,0))), O41*0.5, O41*(1-VLOOKUP($A41, 'E1 Categorization'!$A$32:$E$124, 5,0)))</f>
        <v>0</v>
      </c>
      <c r="AN41" s="2196">
        <f>IF(ISERROR(P41*(1-VLOOKUP($A41, 'E1 Categorization'!$A$32:$E$124, 5,0))), P41*0.5, P41*(1-VLOOKUP($A41, 'E1 Categorization'!$A$32:$E$124, 5,0)))</f>
        <v>0</v>
      </c>
      <c r="AO41" s="2196">
        <f>IF(ISERROR(Q41*(1-VLOOKUP($A41, 'E1 Categorization'!$A$32:$E$124, 5,0))), Q41*0.5, Q41*(1-VLOOKUP($A41, 'E1 Categorization'!$A$32:$E$124, 5,0)))</f>
        <v>0</v>
      </c>
      <c r="AP41" s="2196">
        <f>IF(ISERROR(R41*(1-VLOOKUP($A41, 'E1 Categorization'!$A$32:$E$124, 5,0))), R41*0.5, R41*(1-VLOOKUP($A41, 'E1 Categorization'!$A$32:$E$124, 5,0)))</f>
        <v>0</v>
      </c>
      <c r="AQ41" s="2196">
        <f>IF(ISERROR(S41*(1-VLOOKUP($A41, 'E1 Categorization'!$A$32:$E$124, 5,0))), S41*0.5, S41*(1-VLOOKUP($A41, 'E1 Categorization'!$A$32:$E$124, 5,0)))</f>
        <v>0</v>
      </c>
      <c r="AR41" s="2196">
        <f>IF(ISERROR(T41*(1-VLOOKUP($A41, 'E1 Categorization'!$A$32:$E$124, 5,0))), T41*0.5, T41*(1-VLOOKUP($A41, 'E1 Categorization'!$A$32:$E$124, 5,0)))</f>
        <v>0</v>
      </c>
      <c r="AS41" s="2196">
        <f>IF(ISERROR(U41*(1-VLOOKUP($A41, 'E1 Categorization'!$A$32:$E$124, 5,0))), U41*0.5, U41*(1-VLOOKUP($A41, 'E1 Categorization'!$A$32:$E$124, 5,0)))</f>
        <v>0</v>
      </c>
      <c r="AT41" s="2196">
        <f>IF(ISERROR(V41*(1-VLOOKUP($A41, 'E1 Categorization'!$A$32:$E$124, 5,0))), V41*0.5, V41*(1-VLOOKUP($A41, 'E1 Categorization'!$A$32:$E$124, 5,0)))</f>
        <v>0</v>
      </c>
      <c r="AU41" s="2196">
        <f>IF(ISERROR(W41*(1-VLOOKUP($A41, 'E1 Categorization'!$A$32:$E$124, 5,0))), W41*0.5, W41*(1-VLOOKUP($A41, 'E1 Categorization'!$A$32:$E$124, 5,0)))</f>
        <v>0</v>
      </c>
      <c r="AV41" s="2196">
        <f>IF(ISERROR(X41*(1-VLOOKUP($A41, 'E1 Categorization'!$A$32:$E$124, 5,0))), X41*0.5, X41*(1-VLOOKUP($A41, 'E1 Categorization'!$A$32:$E$124, 5,0)))</f>
        <v>0</v>
      </c>
      <c r="AW41" s="2197"/>
      <c r="AX41" s="2197"/>
      <c r="AY41" s="555">
        <f t="shared" si="25"/>
        <v>0</v>
      </c>
      <c r="AZ41" s="556" t="str">
        <f t="shared" si="26"/>
        <v>blank row</v>
      </c>
      <c r="BA41" s="2196">
        <f>IF(ISERROR(E41*(VLOOKUP($A41, 'E1 Categorization'!$A$32:$E$124, 5,0))), E41*0.5, E41*(VLOOKUP($A41, 'E1 Categorization'!$A$32:$E$124, 5,0)))</f>
        <v>0</v>
      </c>
      <c r="BB41" s="2196">
        <f>IF(ISERROR(F41*(VLOOKUP($A41, 'E1 Categorization'!$A$32:$E$124, 5,0))), F41*0.5, F41*(VLOOKUP($A41, 'E1 Categorization'!$A$32:$E$124, 5,0)))</f>
        <v>0</v>
      </c>
      <c r="BC41" s="2196">
        <f>IF(ISERROR(G41*(VLOOKUP($A41, 'E1 Categorization'!$A$32:$E$124, 5,0))), G41*0.5, G41*(VLOOKUP($A41, 'E1 Categorization'!$A$32:$E$124, 5,0)))</f>
        <v>0</v>
      </c>
      <c r="BD41" s="2196">
        <f>IF(ISERROR(H41*(VLOOKUP($A41, 'E1 Categorization'!$A$32:$E$124, 5,0))), H41*0.5, H41*(VLOOKUP($A41, 'E1 Categorization'!$A$32:$E$124, 5,0)))</f>
        <v>0</v>
      </c>
      <c r="BE41" s="2196">
        <f>IF(ISERROR(I41*(VLOOKUP($A41, 'E1 Categorization'!$A$32:$E$124, 5,0))), I41*0.5, I41*(VLOOKUP($A41, 'E1 Categorization'!$A$32:$E$124, 5,0)))</f>
        <v>0</v>
      </c>
      <c r="BF41" s="2196">
        <f>IF(ISERROR(J41*(VLOOKUP($A41, 'E1 Categorization'!$A$32:$E$124, 5,0))), J41*0.5, J41*(VLOOKUP($A41, 'E1 Categorization'!$A$32:$E$124, 5,0)))</f>
        <v>0</v>
      </c>
      <c r="BG41" s="2196">
        <f>IF(ISERROR(K41*(VLOOKUP($A41, 'E1 Categorization'!$A$32:$E$124, 5,0))), K41*0.5, K41*(VLOOKUP($A41, 'E1 Categorization'!$A$32:$E$124, 5,0)))</f>
        <v>0</v>
      </c>
      <c r="BH41" s="2196">
        <f>IF(ISERROR(L41*(VLOOKUP($A41, 'E1 Categorization'!$A$32:$E$124, 5,0))), L41*0.5, L41*(VLOOKUP($A41, 'E1 Categorization'!$A$32:$E$124, 5,0)))</f>
        <v>0</v>
      </c>
      <c r="BI41" s="2196">
        <f>IF(ISERROR(M41*(VLOOKUP($A41, 'E1 Categorization'!$A$32:$E$124, 5,0))), M41*0.5, M41*(VLOOKUP($A41, 'E1 Categorization'!$A$32:$E$124, 5,0)))</f>
        <v>0</v>
      </c>
      <c r="BJ41" s="2196">
        <f>IF(ISERROR(N41*(VLOOKUP($A41, 'E1 Categorization'!$A$32:$E$124, 5,0))), N41*0.5, N41*(VLOOKUP($A41, 'E1 Categorization'!$A$32:$E$124, 5,0)))</f>
        <v>0</v>
      </c>
      <c r="BK41" s="2196">
        <f>IF(ISERROR(O41*(VLOOKUP($A41, 'E1 Categorization'!$A$32:$E$124, 5,0))), O41*0.5, O41*(VLOOKUP($A41, 'E1 Categorization'!$A$32:$E$124, 5,0)))</f>
        <v>0</v>
      </c>
      <c r="BL41" s="2196">
        <f>IF(ISERROR(P41*(VLOOKUP($A41, 'E1 Categorization'!$A$32:$E$124, 5,0))), P41*0.5, P41*(VLOOKUP($A41, 'E1 Categorization'!$A$32:$E$124, 5,0)))</f>
        <v>0</v>
      </c>
      <c r="BM41" s="2196">
        <f>IF(ISERROR(Q41*(VLOOKUP($A41, 'E1 Categorization'!$A$32:$E$124, 5,0))), Q41*0.5, Q41*(VLOOKUP($A41, 'E1 Categorization'!$A$32:$E$124, 5,0)))</f>
        <v>0</v>
      </c>
      <c r="BN41" s="2196">
        <f>IF(ISERROR(R41*(VLOOKUP($A41, 'E1 Categorization'!$A$32:$E$124, 5,0))), R41*0.5, R41*(VLOOKUP($A41, 'E1 Categorization'!$A$32:$E$124, 5,0)))</f>
        <v>0</v>
      </c>
      <c r="BO41" s="2196">
        <f>IF(ISERROR(S41*(VLOOKUP($A41, 'E1 Categorization'!$A$32:$E$124, 5,0))), S41*0.5, S41*(VLOOKUP($A41, 'E1 Categorization'!$A$32:$E$124, 5,0)))</f>
        <v>0</v>
      </c>
      <c r="BP41" s="2196">
        <f>IF(ISERROR(T41*(VLOOKUP($A41, 'E1 Categorization'!$A$32:$E$124, 5,0))), T41*0.5, T41*(VLOOKUP($A41, 'E1 Categorization'!$A$32:$E$124, 5,0)))</f>
        <v>0</v>
      </c>
      <c r="BQ41" s="2196">
        <f>IF(ISERROR(U41*(VLOOKUP($A41, 'E1 Categorization'!$A$32:$E$124, 5,0))), U41*0.5, U41*(VLOOKUP($A41, 'E1 Categorization'!$A$32:$E$124, 5,0)))</f>
        <v>0</v>
      </c>
      <c r="BR41" s="2196">
        <f>IF(ISERROR(V41*(VLOOKUP($A41, 'E1 Categorization'!$A$32:$E$124, 5,0))), V41*0.5, V41*(VLOOKUP($A41, 'E1 Categorization'!$A$32:$E$124, 5,0)))</f>
        <v>0</v>
      </c>
      <c r="BS41" s="2196">
        <f>IF(ISERROR(W41*(VLOOKUP($A41, 'E1 Categorization'!$A$32:$E$124, 5,0))), W41*0.5, W41*(VLOOKUP($A41, 'E1 Categorization'!$A$32:$E$124, 5,0)))</f>
        <v>0</v>
      </c>
      <c r="BT41" s="2196">
        <f>IF(ISERROR(X41*(VLOOKUP($A41, 'E1 Categorization'!$A$32:$E$124, 5,0))), X41*0.5, X41*(VLOOKUP($A41, 'E1 Categorization'!$A$32:$E$124, 5,0)))</f>
        <v>0</v>
      </c>
    </row>
    <row r="42" spans="1:72" s="312" customFormat="1" ht="12.75" x14ac:dyDescent="0.2">
      <c r="A42" s="555">
        <f>'I3 TB Data'!A151:B151</f>
        <v>1905</v>
      </c>
      <c r="B42" s="556" t="str">
        <f>'I3 TB Data'!B151</f>
        <v>Land</v>
      </c>
      <c r="C42" s="557">
        <f>'I3 TB Data'!G151</f>
        <v>0</v>
      </c>
      <c r="D42" s="2166" t="str">
        <f t="shared" si="22"/>
        <v>Yes</v>
      </c>
      <c r="E42" s="2140"/>
      <c r="F42" s="2140"/>
      <c r="G42" s="2140"/>
      <c r="H42" s="2140"/>
      <c r="I42" s="2140"/>
      <c r="J42" s="2140"/>
      <c r="K42" s="2140"/>
      <c r="L42" s="2140"/>
      <c r="M42" s="2140"/>
      <c r="N42" s="2140"/>
      <c r="O42" s="2140"/>
      <c r="P42" s="2140"/>
      <c r="Q42" s="2140"/>
      <c r="R42" s="2140"/>
      <c r="S42" s="2140"/>
      <c r="T42" s="2140"/>
      <c r="U42" s="2140"/>
      <c r="V42" s="2140"/>
      <c r="W42" s="2140"/>
      <c r="X42" s="2140"/>
      <c r="AA42" s="555">
        <f t="shared" si="23"/>
        <v>1905</v>
      </c>
      <c r="AB42" s="556" t="str">
        <f t="shared" si="24"/>
        <v>Land</v>
      </c>
      <c r="AC42" s="2196">
        <f>IF(ISERROR(E42*(1-VLOOKUP($A42, 'E1 Categorization'!$A$32:$E$124, 5,0))), E42*0.5, E42*(1-VLOOKUP($A42, 'E1 Categorization'!$A$32:$E$124, 5,0)))</f>
        <v>0</v>
      </c>
      <c r="AD42" s="2196">
        <f>IF(ISERROR(F42*(1-VLOOKUP($A42, 'E1 Categorization'!$A$32:$E$124, 5,0))), F42*0.5, F42*(1-VLOOKUP($A42, 'E1 Categorization'!$A$32:$E$124, 5,0)))</f>
        <v>0</v>
      </c>
      <c r="AE42" s="2196">
        <f>IF(ISERROR(G42*(1-VLOOKUP($A42, 'E1 Categorization'!$A$32:$E$124, 5,0))), G42*0.5, G42*(1-VLOOKUP($A42, 'E1 Categorization'!$A$32:$E$124, 5,0)))</f>
        <v>0</v>
      </c>
      <c r="AF42" s="2196">
        <f>IF(ISERROR(H42*(1-VLOOKUP($A42, 'E1 Categorization'!$A$32:$E$124, 5,0))), H42*0.5, H42*(1-VLOOKUP($A42, 'E1 Categorization'!$A$32:$E$124, 5,0)))</f>
        <v>0</v>
      </c>
      <c r="AG42" s="2196">
        <f>IF(ISERROR(I42*(1-VLOOKUP($A42, 'E1 Categorization'!$A$32:$E$124, 5,0))), I42*0.5, I42*(1-VLOOKUP($A42, 'E1 Categorization'!$A$32:$E$124, 5,0)))</f>
        <v>0</v>
      </c>
      <c r="AH42" s="2196">
        <f>IF(ISERROR(J42*(1-VLOOKUP($A42, 'E1 Categorization'!$A$32:$E$124, 5,0))), J42*0.5, J42*(1-VLOOKUP($A42, 'E1 Categorization'!$A$32:$E$124, 5,0)))</f>
        <v>0</v>
      </c>
      <c r="AI42" s="2196">
        <f>IF(ISERROR(K42*(1-VLOOKUP($A42, 'E1 Categorization'!$A$32:$E$124, 5,0))), K42*0.5, K42*(1-VLOOKUP($A42, 'E1 Categorization'!$A$32:$E$124, 5,0)))</f>
        <v>0</v>
      </c>
      <c r="AJ42" s="2196">
        <f>IF(ISERROR(L42*(1-VLOOKUP($A42, 'E1 Categorization'!$A$32:$E$124, 5,0))), L42*0.5, L42*(1-VLOOKUP($A42, 'E1 Categorization'!$A$32:$E$124, 5,0)))</f>
        <v>0</v>
      </c>
      <c r="AK42" s="2196">
        <f>IF(ISERROR(M42*(1-VLOOKUP($A42, 'E1 Categorization'!$A$32:$E$124, 5,0))), M42*0.5, M42*(1-VLOOKUP($A42, 'E1 Categorization'!$A$32:$E$124, 5,0)))</f>
        <v>0</v>
      </c>
      <c r="AL42" s="2196">
        <f>IF(ISERROR(N42*(1-VLOOKUP($A42, 'E1 Categorization'!$A$32:$E$124, 5,0))), N42*0.5, N42*(1-VLOOKUP($A42, 'E1 Categorization'!$A$32:$E$124, 5,0)))</f>
        <v>0</v>
      </c>
      <c r="AM42" s="2196">
        <f>IF(ISERROR(O42*(1-VLOOKUP($A42, 'E1 Categorization'!$A$32:$E$124, 5,0))), O42*0.5, O42*(1-VLOOKUP($A42, 'E1 Categorization'!$A$32:$E$124, 5,0)))</f>
        <v>0</v>
      </c>
      <c r="AN42" s="2196">
        <f>IF(ISERROR(P42*(1-VLOOKUP($A42, 'E1 Categorization'!$A$32:$E$124, 5,0))), P42*0.5, P42*(1-VLOOKUP($A42, 'E1 Categorization'!$A$32:$E$124, 5,0)))</f>
        <v>0</v>
      </c>
      <c r="AO42" s="2196">
        <f>IF(ISERROR(Q42*(1-VLOOKUP($A42, 'E1 Categorization'!$A$32:$E$124, 5,0))), Q42*0.5, Q42*(1-VLOOKUP($A42, 'E1 Categorization'!$A$32:$E$124, 5,0)))</f>
        <v>0</v>
      </c>
      <c r="AP42" s="2196">
        <f>IF(ISERROR(R42*(1-VLOOKUP($A42, 'E1 Categorization'!$A$32:$E$124, 5,0))), R42*0.5, R42*(1-VLOOKUP($A42, 'E1 Categorization'!$A$32:$E$124, 5,0)))</f>
        <v>0</v>
      </c>
      <c r="AQ42" s="2196">
        <f>IF(ISERROR(S42*(1-VLOOKUP($A42, 'E1 Categorization'!$A$32:$E$124, 5,0))), S42*0.5, S42*(1-VLOOKUP($A42, 'E1 Categorization'!$A$32:$E$124, 5,0)))</f>
        <v>0</v>
      </c>
      <c r="AR42" s="2196">
        <f>IF(ISERROR(T42*(1-VLOOKUP($A42, 'E1 Categorization'!$A$32:$E$124, 5,0))), T42*0.5, T42*(1-VLOOKUP($A42, 'E1 Categorization'!$A$32:$E$124, 5,0)))</f>
        <v>0</v>
      </c>
      <c r="AS42" s="2196">
        <f>IF(ISERROR(U42*(1-VLOOKUP($A42, 'E1 Categorization'!$A$32:$E$124, 5,0))), U42*0.5, U42*(1-VLOOKUP($A42, 'E1 Categorization'!$A$32:$E$124, 5,0)))</f>
        <v>0</v>
      </c>
      <c r="AT42" s="2196">
        <f>IF(ISERROR(V42*(1-VLOOKUP($A42, 'E1 Categorization'!$A$32:$E$124, 5,0))), V42*0.5, V42*(1-VLOOKUP($A42, 'E1 Categorization'!$A$32:$E$124, 5,0)))</f>
        <v>0</v>
      </c>
      <c r="AU42" s="2196">
        <f>IF(ISERROR(W42*(1-VLOOKUP($A42, 'E1 Categorization'!$A$32:$E$124, 5,0))), W42*0.5, W42*(1-VLOOKUP($A42, 'E1 Categorization'!$A$32:$E$124, 5,0)))</f>
        <v>0</v>
      </c>
      <c r="AV42" s="2196">
        <f>IF(ISERROR(X42*(1-VLOOKUP($A42, 'E1 Categorization'!$A$32:$E$124, 5,0))), X42*0.5, X42*(1-VLOOKUP($A42, 'E1 Categorization'!$A$32:$E$124, 5,0)))</f>
        <v>0</v>
      </c>
      <c r="AW42" s="2197"/>
      <c r="AX42" s="2197"/>
      <c r="AY42" s="555">
        <f t="shared" si="25"/>
        <v>1905</v>
      </c>
      <c r="AZ42" s="556" t="str">
        <f t="shared" si="26"/>
        <v>Land</v>
      </c>
      <c r="BA42" s="2196">
        <f>IF(ISERROR(E42*(VLOOKUP($A42, 'E1 Categorization'!$A$32:$E$124, 5,0))), E42*0.5, E42*(VLOOKUP($A42, 'E1 Categorization'!$A$32:$E$124, 5,0)))</f>
        <v>0</v>
      </c>
      <c r="BB42" s="2196">
        <f>IF(ISERROR(F42*(VLOOKUP($A42, 'E1 Categorization'!$A$32:$E$124, 5,0))), F42*0.5, F42*(VLOOKUP($A42, 'E1 Categorization'!$A$32:$E$124, 5,0)))</f>
        <v>0</v>
      </c>
      <c r="BC42" s="2196">
        <f>IF(ISERROR(G42*(VLOOKUP($A42, 'E1 Categorization'!$A$32:$E$124, 5,0))), G42*0.5, G42*(VLOOKUP($A42, 'E1 Categorization'!$A$32:$E$124, 5,0)))</f>
        <v>0</v>
      </c>
      <c r="BD42" s="2196">
        <f>IF(ISERROR(H42*(VLOOKUP($A42, 'E1 Categorization'!$A$32:$E$124, 5,0))), H42*0.5, H42*(VLOOKUP($A42, 'E1 Categorization'!$A$32:$E$124, 5,0)))</f>
        <v>0</v>
      </c>
      <c r="BE42" s="2196">
        <f>IF(ISERROR(I42*(VLOOKUP($A42, 'E1 Categorization'!$A$32:$E$124, 5,0))), I42*0.5, I42*(VLOOKUP($A42, 'E1 Categorization'!$A$32:$E$124, 5,0)))</f>
        <v>0</v>
      </c>
      <c r="BF42" s="2196">
        <f>IF(ISERROR(J42*(VLOOKUP($A42, 'E1 Categorization'!$A$32:$E$124, 5,0))), J42*0.5, J42*(VLOOKUP($A42, 'E1 Categorization'!$A$32:$E$124, 5,0)))</f>
        <v>0</v>
      </c>
      <c r="BG42" s="2196">
        <f>IF(ISERROR(K42*(VLOOKUP($A42, 'E1 Categorization'!$A$32:$E$124, 5,0))), K42*0.5, K42*(VLOOKUP($A42, 'E1 Categorization'!$A$32:$E$124, 5,0)))</f>
        <v>0</v>
      </c>
      <c r="BH42" s="2196">
        <f>IF(ISERROR(L42*(VLOOKUP($A42, 'E1 Categorization'!$A$32:$E$124, 5,0))), L42*0.5, L42*(VLOOKUP($A42, 'E1 Categorization'!$A$32:$E$124, 5,0)))</f>
        <v>0</v>
      </c>
      <c r="BI42" s="2196">
        <f>IF(ISERROR(M42*(VLOOKUP($A42, 'E1 Categorization'!$A$32:$E$124, 5,0))), M42*0.5, M42*(VLOOKUP($A42, 'E1 Categorization'!$A$32:$E$124, 5,0)))</f>
        <v>0</v>
      </c>
      <c r="BJ42" s="2196">
        <f>IF(ISERROR(N42*(VLOOKUP($A42, 'E1 Categorization'!$A$32:$E$124, 5,0))), N42*0.5, N42*(VLOOKUP($A42, 'E1 Categorization'!$A$32:$E$124, 5,0)))</f>
        <v>0</v>
      </c>
      <c r="BK42" s="2196">
        <f>IF(ISERROR(O42*(VLOOKUP($A42, 'E1 Categorization'!$A$32:$E$124, 5,0))), O42*0.5, O42*(VLOOKUP($A42, 'E1 Categorization'!$A$32:$E$124, 5,0)))</f>
        <v>0</v>
      </c>
      <c r="BL42" s="2196">
        <f>IF(ISERROR(P42*(VLOOKUP($A42, 'E1 Categorization'!$A$32:$E$124, 5,0))), P42*0.5, P42*(VLOOKUP($A42, 'E1 Categorization'!$A$32:$E$124, 5,0)))</f>
        <v>0</v>
      </c>
      <c r="BM42" s="2196">
        <f>IF(ISERROR(Q42*(VLOOKUP($A42, 'E1 Categorization'!$A$32:$E$124, 5,0))), Q42*0.5, Q42*(VLOOKUP($A42, 'E1 Categorization'!$A$32:$E$124, 5,0)))</f>
        <v>0</v>
      </c>
      <c r="BN42" s="2196">
        <f>IF(ISERROR(R42*(VLOOKUP($A42, 'E1 Categorization'!$A$32:$E$124, 5,0))), R42*0.5, R42*(VLOOKUP($A42, 'E1 Categorization'!$A$32:$E$124, 5,0)))</f>
        <v>0</v>
      </c>
      <c r="BO42" s="2196">
        <f>IF(ISERROR(S42*(VLOOKUP($A42, 'E1 Categorization'!$A$32:$E$124, 5,0))), S42*0.5, S42*(VLOOKUP($A42, 'E1 Categorization'!$A$32:$E$124, 5,0)))</f>
        <v>0</v>
      </c>
      <c r="BP42" s="2196">
        <f>IF(ISERROR(T42*(VLOOKUP($A42, 'E1 Categorization'!$A$32:$E$124, 5,0))), T42*0.5, T42*(VLOOKUP($A42, 'E1 Categorization'!$A$32:$E$124, 5,0)))</f>
        <v>0</v>
      </c>
      <c r="BQ42" s="2196">
        <f>IF(ISERROR(U42*(VLOOKUP($A42, 'E1 Categorization'!$A$32:$E$124, 5,0))), U42*0.5, U42*(VLOOKUP($A42, 'E1 Categorization'!$A$32:$E$124, 5,0)))</f>
        <v>0</v>
      </c>
      <c r="BR42" s="2196">
        <f>IF(ISERROR(V42*(VLOOKUP($A42, 'E1 Categorization'!$A$32:$E$124, 5,0))), V42*0.5, V42*(VLOOKUP($A42, 'E1 Categorization'!$A$32:$E$124, 5,0)))</f>
        <v>0</v>
      </c>
      <c r="BS42" s="2196">
        <f>IF(ISERROR(W42*(VLOOKUP($A42, 'E1 Categorization'!$A$32:$E$124, 5,0))), W42*0.5, W42*(VLOOKUP($A42, 'E1 Categorization'!$A$32:$E$124, 5,0)))</f>
        <v>0</v>
      </c>
      <c r="BT42" s="2196">
        <f>IF(ISERROR(X42*(VLOOKUP($A42, 'E1 Categorization'!$A$32:$E$124, 5,0))), X42*0.5, X42*(VLOOKUP($A42, 'E1 Categorization'!$A$32:$E$124, 5,0)))</f>
        <v>0</v>
      </c>
    </row>
    <row r="43" spans="1:72" s="312" customFormat="1" ht="12.75" x14ac:dyDescent="0.2">
      <c r="A43" s="555">
        <f>'I3 TB Data'!A152:B152</f>
        <v>1906</v>
      </c>
      <c r="B43" s="556" t="str">
        <f>'I3 TB Data'!B152</f>
        <v>Land Rights</v>
      </c>
      <c r="C43" s="557">
        <f>'I3 TB Data'!G152</f>
        <v>0</v>
      </c>
      <c r="D43" s="2166" t="str">
        <f t="shared" si="22"/>
        <v>Yes</v>
      </c>
      <c r="E43" s="2140"/>
      <c r="F43" s="2140"/>
      <c r="G43" s="2140"/>
      <c r="H43" s="2140"/>
      <c r="I43" s="2140"/>
      <c r="J43" s="2140"/>
      <c r="K43" s="2140"/>
      <c r="L43" s="2140"/>
      <c r="M43" s="2140"/>
      <c r="N43" s="2140"/>
      <c r="O43" s="2140"/>
      <c r="P43" s="2140"/>
      <c r="Q43" s="2140"/>
      <c r="R43" s="2140"/>
      <c r="S43" s="2140"/>
      <c r="T43" s="2140"/>
      <c r="U43" s="2140"/>
      <c r="V43" s="2140"/>
      <c r="W43" s="2140"/>
      <c r="X43" s="2140"/>
      <c r="AA43" s="555">
        <f t="shared" si="23"/>
        <v>1906</v>
      </c>
      <c r="AB43" s="556" t="str">
        <f t="shared" si="24"/>
        <v>Land Rights</v>
      </c>
      <c r="AC43" s="2196">
        <f>IF(ISERROR(E43*(1-VLOOKUP($A43, 'E1 Categorization'!$A$32:$E$124, 5,0))), E43*0.5, E43*(1-VLOOKUP($A43, 'E1 Categorization'!$A$32:$E$124, 5,0)))</f>
        <v>0</v>
      </c>
      <c r="AD43" s="2196">
        <f>IF(ISERROR(F43*(1-VLOOKUP($A43, 'E1 Categorization'!$A$32:$E$124, 5,0))), F43*0.5, F43*(1-VLOOKUP($A43, 'E1 Categorization'!$A$32:$E$124, 5,0)))</f>
        <v>0</v>
      </c>
      <c r="AE43" s="2196">
        <f>IF(ISERROR(G43*(1-VLOOKUP($A43, 'E1 Categorization'!$A$32:$E$124, 5,0))), G43*0.5, G43*(1-VLOOKUP($A43, 'E1 Categorization'!$A$32:$E$124, 5,0)))</f>
        <v>0</v>
      </c>
      <c r="AF43" s="2196">
        <f>IF(ISERROR(H43*(1-VLOOKUP($A43, 'E1 Categorization'!$A$32:$E$124, 5,0))), H43*0.5, H43*(1-VLOOKUP($A43, 'E1 Categorization'!$A$32:$E$124, 5,0)))</f>
        <v>0</v>
      </c>
      <c r="AG43" s="2196">
        <f>IF(ISERROR(I43*(1-VLOOKUP($A43, 'E1 Categorization'!$A$32:$E$124, 5,0))), I43*0.5, I43*(1-VLOOKUP($A43, 'E1 Categorization'!$A$32:$E$124, 5,0)))</f>
        <v>0</v>
      </c>
      <c r="AH43" s="2196">
        <f>IF(ISERROR(J43*(1-VLOOKUP($A43, 'E1 Categorization'!$A$32:$E$124, 5,0))), J43*0.5, J43*(1-VLOOKUP($A43, 'E1 Categorization'!$A$32:$E$124, 5,0)))</f>
        <v>0</v>
      </c>
      <c r="AI43" s="2196">
        <f>IF(ISERROR(K43*(1-VLOOKUP($A43, 'E1 Categorization'!$A$32:$E$124, 5,0))), K43*0.5, K43*(1-VLOOKUP($A43, 'E1 Categorization'!$A$32:$E$124, 5,0)))</f>
        <v>0</v>
      </c>
      <c r="AJ43" s="2196">
        <f>IF(ISERROR(L43*(1-VLOOKUP($A43, 'E1 Categorization'!$A$32:$E$124, 5,0))), L43*0.5, L43*(1-VLOOKUP($A43, 'E1 Categorization'!$A$32:$E$124, 5,0)))</f>
        <v>0</v>
      </c>
      <c r="AK43" s="2196">
        <f>IF(ISERROR(M43*(1-VLOOKUP($A43, 'E1 Categorization'!$A$32:$E$124, 5,0))), M43*0.5, M43*(1-VLOOKUP($A43, 'E1 Categorization'!$A$32:$E$124, 5,0)))</f>
        <v>0</v>
      </c>
      <c r="AL43" s="2196">
        <f>IF(ISERROR(N43*(1-VLOOKUP($A43, 'E1 Categorization'!$A$32:$E$124, 5,0))), N43*0.5, N43*(1-VLOOKUP($A43, 'E1 Categorization'!$A$32:$E$124, 5,0)))</f>
        <v>0</v>
      </c>
      <c r="AM43" s="2196">
        <f>IF(ISERROR(O43*(1-VLOOKUP($A43, 'E1 Categorization'!$A$32:$E$124, 5,0))), O43*0.5, O43*(1-VLOOKUP($A43, 'E1 Categorization'!$A$32:$E$124, 5,0)))</f>
        <v>0</v>
      </c>
      <c r="AN43" s="2196">
        <f>IF(ISERROR(P43*(1-VLOOKUP($A43, 'E1 Categorization'!$A$32:$E$124, 5,0))), P43*0.5, P43*(1-VLOOKUP($A43, 'E1 Categorization'!$A$32:$E$124, 5,0)))</f>
        <v>0</v>
      </c>
      <c r="AO43" s="2196">
        <f>IF(ISERROR(Q43*(1-VLOOKUP($A43, 'E1 Categorization'!$A$32:$E$124, 5,0))), Q43*0.5, Q43*(1-VLOOKUP($A43, 'E1 Categorization'!$A$32:$E$124, 5,0)))</f>
        <v>0</v>
      </c>
      <c r="AP43" s="2196">
        <f>IF(ISERROR(R43*(1-VLOOKUP($A43, 'E1 Categorization'!$A$32:$E$124, 5,0))), R43*0.5, R43*(1-VLOOKUP($A43, 'E1 Categorization'!$A$32:$E$124, 5,0)))</f>
        <v>0</v>
      </c>
      <c r="AQ43" s="2196">
        <f>IF(ISERROR(S43*(1-VLOOKUP($A43, 'E1 Categorization'!$A$32:$E$124, 5,0))), S43*0.5, S43*(1-VLOOKUP($A43, 'E1 Categorization'!$A$32:$E$124, 5,0)))</f>
        <v>0</v>
      </c>
      <c r="AR43" s="2196">
        <f>IF(ISERROR(T43*(1-VLOOKUP($A43, 'E1 Categorization'!$A$32:$E$124, 5,0))), T43*0.5, T43*(1-VLOOKUP($A43, 'E1 Categorization'!$A$32:$E$124, 5,0)))</f>
        <v>0</v>
      </c>
      <c r="AS43" s="2196">
        <f>IF(ISERROR(U43*(1-VLOOKUP($A43, 'E1 Categorization'!$A$32:$E$124, 5,0))), U43*0.5, U43*(1-VLOOKUP($A43, 'E1 Categorization'!$A$32:$E$124, 5,0)))</f>
        <v>0</v>
      </c>
      <c r="AT43" s="2196">
        <f>IF(ISERROR(V43*(1-VLOOKUP($A43, 'E1 Categorization'!$A$32:$E$124, 5,0))), V43*0.5, V43*(1-VLOOKUP($A43, 'E1 Categorization'!$A$32:$E$124, 5,0)))</f>
        <v>0</v>
      </c>
      <c r="AU43" s="2196">
        <f>IF(ISERROR(W43*(1-VLOOKUP($A43, 'E1 Categorization'!$A$32:$E$124, 5,0))), W43*0.5, W43*(1-VLOOKUP($A43, 'E1 Categorization'!$A$32:$E$124, 5,0)))</f>
        <v>0</v>
      </c>
      <c r="AV43" s="2196">
        <f>IF(ISERROR(X43*(1-VLOOKUP($A43, 'E1 Categorization'!$A$32:$E$124, 5,0))), X43*0.5, X43*(1-VLOOKUP($A43, 'E1 Categorization'!$A$32:$E$124, 5,0)))</f>
        <v>0</v>
      </c>
      <c r="AW43" s="2197"/>
      <c r="AX43" s="2197"/>
      <c r="AY43" s="555">
        <f t="shared" si="25"/>
        <v>1906</v>
      </c>
      <c r="AZ43" s="556" t="str">
        <f t="shared" si="26"/>
        <v>Land Rights</v>
      </c>
      <c r="BA43" s="2196">
        <f>IF(ISERROR(E43*(VLOOKUP($A43, 'E1 Categorization'!$A$32:$E$124, 5,0))), E43*0.5, E43*(VLOOKUP($A43, 'E1 Categorization'!$A$32:$E$124, 5,0)))</f>
        <v>0</v>
      </c>
      <c r="BB43" s="2196">
        <f>IF(ISERROR(F43*(VLOOKUP($A43, 'E1 Categorization'!$A$32:$E$124, 5,0))), F43*0.5, F43*(VLOOKUP($A43, 'E1 Categorization'!$A$32:$E$124, 5,0)))</f>
        <v>0</v>
      </c>
      <c r="BC43" s="2196">
        <f>IF(ISERROR(G43*(VLOOKUP($A43, 'E1 Categorization'!$A$32:$E$124, 5,0))), G43*0.5, G43*(VLOOKUP($A43, 'E1 Categorization'!$A$32:$E$124, 5,0)))</f>
        <v>0</v>
      </c>
      <c r="BD43" s="2196">
        <f>IF(ISERROR(H43*(VLOOKUP($A43, 'E1 Categorization'!$A$32:$E$124, 5,0))), H43*0.5, H43*(VLOOKUP($A43, 'E1 Categorization'!$A$32:$E$124, 5,0)))</f>
        <v>0</v>
      </c>
      <c r="BE43" s="2196">
        <f>IF(ISERROR(I43*(VLOOKUP($A43, 'E1 Categorization'!$A$32:$E$124, 5,0))), I43*0.5, I43*(VLOOKUP($A43, 'E1 Categorization'!$A$32:$E$124, 5,0)))</f>
        <v>0</v>
      </c>
      <c r="BF43" s="2196">
        <f>IF(ISERROR(J43*(VLOOKUP($A43, 'E1 Categorization'!$A$32:$E$124, 5,0))), J43*0.5, J43*(VLOOKUP($A43, 'E1 Categorization'!$A$32:$E$124, 5,0)))</f>
        <v>0</v>
      </c>
      <c r="BG43" s="2196">
        <f>IF(ISERROR(K43*(VLOOKUP($A43, 'E1 Categorization'!$A$32:$E$124, 5,0))), K43*0.5, K43*(VLOOKUP($A43, 'E1 Categorization'!$A$32:$E$124, 5,0)))</f>
        <v>0</v>
      </c>
      <c r="BH43" s="2196">
        <f>IF(ISERROR(L43*(VLOOKUP($A43, 'E1 Categorization'!$A$32:$E$124, 5,0))), L43*0.5, L43*(VLOOKUP($A43, 'E1 Categorization'!$A$32:$E$124, 5,0)))</f>
        <v>0</v>
      </c>
      <c r="BI43" s="2196">
        <f>IF(ISERROR(M43*(VLOOKUP($A43, 'E1 Categorization'!$A$32:$E$124, 5,0))), M43*0.5, M43*(VLOOKUP($A43, 'E1 Categorization'!$A$32:$E$124, 5,0)))</f>
        <v>0</v>
      </c>
      <c r="BJ43" s="2196">
        <f>IF(ISERROR(N43*(VLOOKUP($A43, 'E1 Categorization'!$A$32:$E$124, 5,0))), N43*0.5, N43*(VLOOKUP($A43, 'E1 Categorization'!$A$32:$E$124, 5,0)))</f>
        <v>0</v>
      </c>
      <c r="BK43" s="2196">
        <f>IF(ISERROR(O43*(VLOOKUP($A43, 'E1 Categorization'!$A$32:$E$124, 5,0))), O43*0.5, O43*(VLOOKUP($A43, 'E1 Categorization'!$A$32:$E$124, 5,0)))</f>
        <v>0</v>
      </c>
      <c r="BL43" s="2196">
        <f>IF(ISERROR(P43*(VLOOKUP($A43, 'E1 Categorization'!$A$32:$E$124, 5,0))), P43*0.5, P43*(VLOOKUP($A43, 'E1 Categorization'!$A$32:$E$124, 5,0)))</f>
        <v>0</v>
      </c>
      <c r="BM43" s="2196">
        <f>IF(ISERROR(Q43*(VLOOKUP($A43, 'E1 Categorization'!$A$32:$E$124, 5,0))), Q43*0.5, Q43*(VLOOKUP($A43, 'E1 Categorization'!$A$32:$E$124, 5,0)))</f>
        <v>0</v>
      </c>
      <c r="BN43" s="2196">
        <f>IF(ISERROR(R43*(VLOOKUP($A43, 'E1 Categorization'!$A$32:$E$124, 5,0))), R43*0.5, R43*(VLOOKUP($A43, 'E1 Categorization'!$A$32:$E$124, 5,0)))</f>
        <v>0</v>
      </c>
      <c r="BO43" s="2196">
        <f>IF(ISERROR(S43*(VLOOKUP($A43, 'E1 Categorization'!$A$32:$E$124, 5,0))), S43*0.5, S43*(VLOOKUP($A43, 'E1 Categorization'!$A$32:$E$124, 5,0)))</f>
        <v>0</v>
      </c>
      <c r="BP43" s="2196">
        <f>IF(ISERROR(T43*(VLOOKUP($A43, 'E1 Categorization'!$A$32:$E$124, 5,0))), T43*0.5, T43*(VLOOKUP($A43, 'E1 Categorization'!$A$32:$E$124, 5,0)))</f>
        <v>0</v>
      </c>
      <c r="BQ43" s="2196">
        <f>IF(ISERROR(U43*(VLOOKUP($A43, 'E1 Categorization'!$A$32:$E$124, 5,0))), U43*0.5, U43*(VLOOKUP($A43, 'E1 Categorization'!$A$32:$E$124, 5,0)))</f>
        <v>0</v>
      </c>
      <c r="BR43" s="2196">
        <f>IF(ISERROR(V43*(VLOOKUP($A43, 'E1 Categorization'!$A$32:$E$124, 5,0))), V43*0.5, V43*(VLOOKUP($A43, 'E1 Categorization'!$A$32:$E$124, 5,0)))</f>
        <v>0</v>
      </c>
      <c r="BS43" s="2196">
        <f>IF(ISERROR(W43*(VLOOKUP($A43, 'E1 Categorization'!$A$32:$E$124, 5,0))), W43*0.5, W43*(VLOOKUP($A43, 'E1 Categorization'!$A$32:$E$124, 5,0)))</f>
        <v>0</v>
      </c>
      <c r="BT43" s="2196">
        <f>IF(ISERROR(X43*(VLOOKUP($A43, 'E1 Categorization'!$A$32:$E$124, 5,0))), X43*0.5, X43*(VLOOKUP($A43, 'E1 Categorization'!$A$32:$E$124, 5,0)))</f>
        <v>0</v>
      </c>
    </row>
    <row r="44" spans="1:72" s="312" customFormat="1" ht="12.75" x14ac:dyDescent="0.2">
      <c r="A44" s="555">
        <f>'I3 TB Data'!A153:B153</f>
        <v>1908</v>
      </c>
      <c r="B44" s="556" t="str">
        <f>'I3 TB Data'!B153</f>
        <v>Buildings and Fixtures</v>
      </c>
      <c r="C44" s="557">
        <f>'I3 TB Data'!G153</f>
        <v>0</v>
      </c>
      <c r="D44" s="2166" t="str">
        <f>IF(SUM(E44:X44)&lt;&gt;C44,"No","Yes")</f>
        <v>Yes</v>
      </c>
      <c r="E44" s="2140"/>
      <c r="F44" s="2140"/>
      <c r="G44" s="2140"/>
      <c r="H44" s="2140"/>
      <c r="I44" s="2140"/>
      <c r="J44" s="2140"/>
      <c r="K44" s="2140"/>
      <c r="L44" s="2140"/>
      <c r="M44" s="2140"/>
      <c r="N44" s="2140"/>
      <c r="O44" s="2140"/>
      <c r="P44" s="2140"/>
      <c r="Q44" s="2140"/>
      <c r="R44" s="2140"/>
      <c r="S44" s="2140"/>
      <c r="T44" s="2140"/>
      <c r="U44" s="2140"/>
      <c r="V44" s="2140"/>
      <c r="W44" s="2140"/>
      <c r="X44" s="2140"/>
      <c r="AA44" s="555">
        <f t="shared" si="23"/>
        <v>1908</v>
      </c>
      <c r="AB44" s="556" t="str">
        <f t="shared" si="24"/>
        <v>Buildings and Fixtures</v>
      </c>
      <c r="AC44" s="2196">
        <f>IF(ISERROR(E44*(1-VLOOKUP($A44, 'E1 Categorization'!$A$32:$E$124, 5,0))), E44*0.5, E44*(1-VLOOKUP($A44, 'E1 Categorization'!$A$32:$E$124, 5,0)))</f>
        <v>0</v>
      </c>
      <c r="AD44" s="2196">
        <f>IF(ISERROR(F44*(1-VLOOKUP($A44, 'E1 Categorization'!$A$32:$E$124, 5,0))), F44*0.5, F44*(1-VLOOKUP($A44, 'E1 Categorization'!$A$32:$E$124, 5,0)))</f>
        <v>0</v>
      </c>
      <c r="AE44" s="2196">
        <f>IF(ISERROR(G44*(1-VLOOKUP($A44, 'E1 Categorization'!$A$32:$E$124, 5,0))), G44*0.5, G44*(1-VLOOKUP($A44, 'E1 Categorization'!$A$32:$E$124, 5,0)))</f>
        <v>0</v>
      </c>
      <c r="AF44" s="2196">
        <f>IF(ISERROR(H44*(1-VLOOKUP($A44, 'E1 Categorization'!$A$32:$E$124, 5,0))), H44*0.5, H44*(1-VLOOKUP($A44, 'E1 Categorization'!$A$32:$E$124, 5,0)))</f>
        <v>0</v>
      </c>
      <c r="AG44" s="2196">
        <f>IF(ISERROR(I44*(1-VLOOKUP($A44, 'E1 Categorization'!$A$32:$E$124, 5,0))), I44*0.5, I44*(1-VLOOKUP($A44, 'E1 Categorization'!$A$32:$E$124, 5,0)))</f>
        <v>0</v>
      </c>
      <c r="AH44" s="2196">
        <f>IF(ISERROR(J44*(1-VLOOKUP($A44, 'E1 Categorization'!$A$32:$E$124, 5,0))), J44*0.5, J44*(1-VLOOKUP($A44, 'E1 Categorization'!$A$32:$E$124, 5,0)))</f>
        <v>0</v>
      </c>
      <c r="AI44" s="2196">
        <f>IF(ISERROR(K44*(1-VLOOKUP($A44, 'E1 Categorization'!$A$32:$E$124, 5,0))), K44*0.5, K44*(1-VLOOKUP($A44, 'E1 Categorization'!$A$32:$E$124, 5,0)))</f>
        <v>0</v>
      </c>
      <c r="AJ44" s="2196">
        <f>IF(ISERROR(L44*(1-VLOOKUP($A44, 'E1 Categorization'!$A$32:$E$124, 5,0))), L44*0.5, L44*(1-VLOOKUP($A44, 'E1 Categorization'!$A$32:$E$124, 5,0)))</f>
        <v>0</v>
      </c>
      <c r="AK44" s="2196">
        <f>IF(ISERROR(M44*(1-VLOOKUP($A44, 'E1 Categorization'!$A$32:$E$124, 5,0))), M44*0.5, M44*(1-VLOOKUP($A44, 'E1 Categorization'!$A$32:$E$124, 5,0)))</f>
        <v>0</v>
      </c>
      <c r="AL44" s="2196">
        <f>IF(ISERROR(N44*(1-VLOOKUP($A44, 'E1 Categorization'!$A$32:$E$124, 5,0))), N44*0.5, N44*(1-VLOOKUP($A44, 'E1 Categorization'!$A$32:$E$124, 5,0)))</f>
        <v>0</v>
      </c>
      <c r="AM44" s="2196">
        <f>IF(ISERROR(O44*(1-VLOOKUP($A44, 'E1 Categorization'!$A$32:$E$124, 5,0))), O44*0.5, O44*(1-VLOOKUP($A44, 'E1 Categorization'!$A$32:$E$124, 5,0)))</f>
        <v>0</v>
      </c>
      <c r="AN44" s="2196">
        <f>IF(ISERROR(P44*(1-VLOOKUP($A44, 'E1 Categorization'!$A$32:$E$124, 5,0))), P44*0.5, P44*(1-VLOOKUP($A44, 'E1 Categorization'!$A$32:$E$124, 5,0)))</f>
        <v>0</v>
      </c>
      <c r="AO44" s="2196">
        <f>IF(ISERROR(Q44*(1-VLOOKUP($A44, 'E1 Categorization'!$A$32:$E$124, 5,0))), Q44*0.5, Q44*(1-VLOOKUP($A44, 'E1 Categorization'!$A$32:$E$124, 5,0)))</f>
        <v>0</v>
      </c>
      <c r="AP44" s="2196">
        <f>IF(ISERROR(R44*(1-VLOOKUP($A44, 'E1 Categorization'!$A$32:$E$124, 5,0))), R44*0.5, R44*(1-VLOOKUP($A44, 'E1 Categorization'!$A$32:$E$124, 5,0)))</f>
        <v>0</v>
      </c>
      <c r="AQ44" s="2196">
        <f>IF(ISERROR(S44*(1-VLOOKUP($A44, 'E1 Categorization'!$A$32:$E$124, 5,0))), S44*0.5, S44*(1-VLOOKUP($A44, 'E1 Categorization'!$A$32:$E$124, 5,0)))</f>
        <v>0</v>
      </c>
      <c r="AR44" s="2196">
        <f>IF(ISERROR(T44*(1-VLOOKUP($A44, 'E1 Categorization'!$A$32:$E$124, 5,0))), T44*0.5, T44*(1-VLOOKUP($A44, 'E1 Categorization'!$A$32:$E$124, 5,0)))</f>
        <v>0</v>
      </c>
      <c r="AS44" s="2196">
        <f>IF(ISERROR(U44*(1-VLOOKUP($A44, 'E1 Categorization'!$A$32:$E$124, 5,0))), U44*0.5, U44*(1-VLOOKUP($A44, 'E1 Categorization'!$A$32:$E$124, 5,0)))</f>
        <v>0</v>
      </c>
      <c r="AT44" s="2196">
        <f>IF(ISERROR(V44*(1-VLOOKUP($A44, 'E1 Categorization'!$A$32:$E$124, 5,0))), V44*0.5, V44*(1-VLOOKUP($A44, 'E1 Categorization'!$A$32:$E$124, 5,0)))</f>
        <v>0</v>
      </c>
      <c r="AU44" s="2196">
        <f>IF(ISERROR(W44*(1-VLOOKUP($A44, 'E1 Categorization'!$A$32:$E$124, 5,0))), W44*0.5, W44*(1-VLOOKUP($A44, 'E1 Categorization'!$A$32:$E$124, 5,0)))</f>
        <v>0</v>
      </c>
      <c r="AV44" s="2196">
        <f>IF(ISERROR(X44*(1-VLOOKUP($A44, 'E1 Categorization'!$A$32:$E$124, 5,0))), X44*0.5, X44*(1-VLOOKUP($A44, 'E1 Categorization'!$A$32:$E$124, 5,0)))</f>
        <v>0</v>
      </c>
      <c r="AW44" s="2197"/>
      <c r="AX44" s="2197"/>
      <c r="AY44" s="555">
        <f t="shared" si="25"/>
        <v>1908</v>
      </c>
      <c r="AZ44" s="556" t="str">
        <f t="shared" si="26"/>
        <v>Buildings and Fixtures</v>
      </c>
      <c r="BA44" s="2196">
        <f>IF(ISERROR(E44*(VLOOKUP($A44, 'E1 Categorization'!$A$32:$E$124, 5,0))), E44*0.5, E44*(VLOOKUP($A44, 'E1 Categorization'!$A$32:$E$124, 5,0)))</f>
        <v>0</v>
      </c>
      <c r="BB44" s="2196">
        <f>IF(ISERROR(F44*(VLOOKUP($A44, 'E1 Categorization'!$A$32:$E$124, 5,0))), F44*0.5, F44*(VLOOKUP($A44, 'E1 Categorization'!$A$32:$E$124, 5,0)))</f>
        <v>0</v>
      </c>
      <c r="BC44" s="2196">
        <f>IF(ISERROR(G44*(VLOOKUP($A44, 'E1 Categorization'!$A$32:$E$124, 5,0))), G44*0.5, G44*(VLOOKUP($A44, 'E1 Categorization'!$A$32:$E$124, 5,0)))</f>
        <v>0</v>
      </c>
      <c r="BD44" s="2196">
        <f>IF(ISERROR(H44*(VLOOKUP($A44, 'E1 Categorization'!$A$32:$E$124, 5,0))), H44*0.5, H44*(VLOOKUP($A44, 'E1 Categorization'!$A$32:$E$124, 5,0)))</f>
        <v>0</v>
      </c>
      <c r="BE44" s="2196">
        <f>IF(ISERROR(I44*(VLOOKUP($A44, 'E1 Categorization'!$A$32:$E$124, 5,0))), I44*0.5, I44*(VLOOKUP($A44, 'E1 Categorization'!$A$32:$E$124, 5,0)))</f>
        <v>0</v>
      </c>
      <c r="BF44" s="2196">
        <f>IF(ISERROR(J44*(VLOOKUP($A44, 'E1 Categorization'!$A$32:$E$124, 5,0))), J44*0.5, J44*(VLOOKUP($A44, 'E1 Categorization'!$A$32:$E$124, 5,0)))</f>
        <v>0</v>
      </c>
      <c r="BG44" s="2196">
        <f>IF(ISERROR(K44*(VLOOKUP($A44, 'E1 Categorization'!$A$32:$E$124, 5,0))), K44*0.5, K44*(VLOOKUP($A44, 'E1 Categorization'!$A$32:$E$124, 5,0)))</f>
        <v>0</v>
      </c>
      <c r="BH44" s="2196">
        <f>IF(ISERROR(L44*(VLOOKUP($A44, 'E1 Categorization'!$A$32:$E$124, 5,0))), L44*0.5, L44*(VLOOKUP($A44, 'E1 Categorization'!$A$32:$E$124, 5,0)))</f>
        <v>0</v>
      </c>
      <c r="BI44" s="2196">
        <f>IF(ISERROR(M44*(VLOOKUP($A44, 'E1 Categorization'!$A$32:$E$124, 5,0))), M44*0.5, M44*(VLOOKUP($A44, 'E1 Categorization'!$A$32:$E$124, 5,0)))</f>
        <v>0</v>
      </c>
      <c r="BJ44" s="2196">
        <f>IF(ISERROR(N44*(VLOOKUP($A44, 'E1 Categorization'!$A$32:$E$124, 5,0))), N44*0.5, N44*(VLOOKUP($A44, 'E1 Categorization'!$A$32:$E$124, 5,0)))</f>
        <v>0</v>
      </c>
      <c r="BK44" s="2196">
        <f>IF(ISERROR(O44*(VLOOKUP($A44, 'E1 Categorization'!$A$32:$E$124, 5,0))), O44*0.5, O44*(VLOOKUP($A44, 'E1 Categorization'!$A$32:$E$124, 5,0)))</f>
        <v>0</v>
      </c>
      <c r="BL44" s="2196">
        <f>IF(ISERROR(P44*(VLOOKUP($A44, 'E1 Categorization'!$A$32:$E$124, 5,0))), P44*0.5, P44*(VLOOKUP($A44, 'E1 Categorization'!$A$32:$E$124, 5,0)))</f>
        <v>0</v>
      </c>
      <c r="BM44" s="2196">
        <f>IF(ISERROR(Q44*(VLOOKUP($A44, 'E1 Categorization'!$A$32:$E$124, 5,0))), Q44*0.5, Q44*(VLOOKUP($A44, 'E1 Categorization'!$A$32:$E$124, 5,0)))</f>
        <v>0</v>
      </c>
      <c r="BN44" s="2196">
        <f>IF(ISERROR(R44*(VLOOKUP($A44, 'E1 Categorization'!$A$32:$E$124, 5,0))), R44*0.5, R44*(VLOOKUP($A44, 'E1 Categorization'!$A$32:$E$124, 5,0)))</f>
        <v>0</v>
      </c>
      <c r="BO44" s="2196">
        <f>IF(ISERROR(S44*(VLOOKUP($A44, 'E1 Categorization'!$A$32:$E$124, 5,0))), S44*0.5, S44*(VLOOKUP($A44, 'E1 Categorization'!$A$32:$E$124, 5,0)))</f>
        <v>0</v>
      </c>
      <c r="BP44" s="2196">
        <f>IF(ISERROR(T44*(VLOOKUP($A44, 'E1 Categorization'!$A$32:$E$124, 5,0))), T44*0.5, T44*(VLOOKUP($A44, 'E1 Categorization'!$A$32:$E$124, 5,0)))</f>
        <v>0</v>
      </c>
      <c r="BQ44" s="2196">
        <f>IF(ISERROR(U44*(VLOOKUP($A44, 'E1 Categorization'!$A$32:$E$124, 5,0))), U44*0.5, U44*(VLOOKUP($A44, 'E1 Categorization'!$A$32:$E$124, 5,0)))</f>
        <v>0</v>
      </c>
      <c r="BR44" s="2196">
        <f>IF(ISERROR(V44*(VLOOKUP($A44, 'E1 Categorization'!$A$32:$E$124, 5,0))), V44*0.5, V44*(VLOOKUP($A44, 'E1 Categorization'!$A$32:$E$124, 5,0)))</f>
        <v>0</v>
      </c>
      <c r="BS44" s="2196">
        <f>IF(ISERROR(W44*(VLOOKUP($A44, 'E1 Categorization'!$A$32:$E$124, 5,0))), W44*0.5, W44*(VLOOKUP($A44, 'E1 Categorization'!$A$32:$E$124, 5,0)))</f>
        <v>0</v>
      </c>
      <c r="BT44" s="2196">
        <f>IF(ISERROR(X44*(VLOOKUP($A44, 'E1 Categorization'!$A$32:$E$124, 5,0))), X44*0.5, X44*(VLOOKUP($A44, 'E1 Categorization'!$A$32:$E$124, 5,0)))</f>
        <v>0</v>
      </c>
    </row>
    <row r="45" spans="1:72" s="312" customFormat="1" ht="12.75" x14ac:dyDescent="0.2">
      <c r="A45" s="555">
        <f>'I3 TB Data'!A154:B154</f>
        <v>1910</v>
      </c>
      <c r="B45" s="556" t="str">
        <f>'I3 TB Data'!B154</f>
        <v>Leasehold Improvements</v>
      </c>
      <c r="C45" s="557">
        <f>'I3 TB Data'!G154</f>
        <v>0</v>
      </c>
      <c r="D45" s="2166" t="str">
        <f t="shared" si="22"/>
        <v>Yes</v>
      </c>
      <c r="E45" s="2140"/>
      <c r="F45" s="2140"/>
      <c r="G45" s="2140"/>
      <c r="H45" s="2140"/>
      <c r="I45" s="2140"/>
      <c r="J45" s="2140"/>
      <c r="K45" s="2140"/>
      <c r="L45" s="2140"/>
      <c r="M45" s="2140"/>
      <c r="N45" s="2140"/>
      <c r="O45" s="2140"/>
      <c r="P45" s="2140"/>
      <c r="Q45" s="2140"/>
      <c r="R45" s="2140"/>
      <c r="S45" s="2140"/>
      <c r="T45" s="2140"/>
      <c r="U45" s="2140"/>
      <c r="V45" s="2140"/>
      <c r="W45" s="2140"/>
      <c r="X45" s="2140"/>
      <c r="AA45" s="555">
        <f t="shared" si="23"/>
        <v>1910</v>
      </c>
      <c r="AB45" s="556" t="str">
        <f t="shared" si="24"/>
        <v>Leasehold Improvements</v>
      </c>
      <c r="AC45" s="2196">
        <f>IF(ISERROR(E45*(1-VLOOKUP($A45, 'E1 Categorization'!$A$32:$E$124, 5,0))), E45*0.5, E45*(1-VLOOKUP($A45, 'E1 Categorization'!$A$32:$E$124, 5,0)))</f>
        <v>0</v>
      </c>
      <c r="AD45" s="2196">
        <f>IF(ISERROR(F45*(1-VLOOKUP($A45, 'E1 Categorization'!$A$32:$E$124, 5,0))), F45*0.5, F45*(1-VLOOKUP($A45, 'E1 Categorization'!$A$32:$E$124, 5,0)))</f>
        <v>0</v>
      </c>
      <c r="AE45" s="2196">
        <f>IF(ISERROR(G45*(1-VLOOKUP($A45, 'E1 Categorization'!$A$32:$E$124, 5,0))), G45*0.5, G45*(1-VLOOKUP($A45, 'E1 Categorization'!$A$32:$E$124, 5,0)))</f>
        <v>0</v>
      </c>
      <c r="AF45" s="2196">
        <f>IF(ISERROR(H45*(1-VLOOKUP($A45, 'E1 Categorization'!$A$32:$E$124, 5,0))), H45*0.5, H45*(1-VLOOKUP($A45, 'E1 Categorization'!$A$32:$E$124, 5,0)))</f>
        <v>0</v>
      </c>
      <c r="AG45" s="2196">
        <f>IF(ISERROR(I45*(1-VLOOKUP($A45, 'E1 Categorization'!$A$32:$E$124, 5,0))), I45*0.5, I45*(1-VLOOKUP($A45, 'E1 Categorization'!$A$32:$E$124, 5,0)))</f>
        <v>0</v>
      </c>
      <c r="AH45" s="2196">
        <f>IF(ISERROR(J45*(1-VLOOKUP($A45, 'E1 Categorization'!$A$32:$E$124, 5,0))), J45*0.5, J45*(1-VLOOKUP($A45, 'E1 Categorization'!$A$32:$E$124, 5,0)))</f>
        <v>0</v>
      </c>
      <c r="AI45" s="2196">
        <f>IF(ISERROR(K45*(1-VLOOKUP($A45, 'E1 Categorization'!$A$32:$E$124, 5,0))), K45*0.5, K45*(1-VLOOKUP($A45, 'E1 Categorization'!$A$32:$E$124, 5,0)))</f>
        <v>0</v>
      </c>
      <c r="AJ45" s="2196">
        <f>IF(ISERROR(L45*(1-VLOOKUP($A45, 'E1 Categorization'!$A$32:$E$124, 5,0))), L45*0.5, L45*(1-VLOOKUP($A45, 'E1 Categorization'!$A$32:$E$124, 5,0)))</f>
        <v>0</v>
      </c>
      <c r="AK45" s="2196">
        <f>IF(ISERROR(M45*(1-VLOOKUP($A45, 'E1 Categorization'!$A$32:$E$124, 5,0))), M45*0.5, M45*(1-VLOOKUP($A45, 'E1 Categorization'!$A$32:$E$124, 5,0)))</f>
        <v>0</v>
      </c>
      <c r="AL45" s="2196">
        <f>IF(ISERROR(N45*(1-VLOOKUP($A45, 'E1 Categorization'!$A$32:$E$124, 5,0))), N45*0.5, N45*(1-VLOOKUP($A45, 'E1 Categorization'!$A$32:$E$124, 5,0)))</f>
        <v>0</v>
      </c>
      <c r="AM45" s="2196">
        <f>IF(ISERROR(O45*(1-VLOOKUP($A45, 'E1 Categorization'!$A$32:$E$124, 5,0))), O45*0.5, O45*(1-VLOOKUP($A45, 'E1 Categorization'!$A$32:$E$124, 5,0)))</f>
        <v>0</v>
      </c>
      <c r="AN45" s="2196">
        <f>IF(ISERROR(P45*(1-VLOOKUP($A45, 'E1 Categorization'!$A$32:$E$124, 5,0))), P45*0.5, P45*(1-VLOOKUP($A45, 'E1 Categorization'!$A$32:$E$124, 5,0)))</f>
        <v>0</v>
      </c>
      <c r="AO45" s="2196">
        <f>IF(ISERROR(Q45*(1-VLOOKUP($A45, 'E1 Categorization'!$A$32:$E$124, 5,0))), Q45*0.5, Q45*(1-VLOOKUP($A45, 'E1 Categorization'!$A$32:$E$124, 5,0)))</f>
        <v>0</v>
      </c>
      <c r="AP45" s="2196">
        <f>IF(ISERROR(R45*(1-VLOOKUP($A45, 'E1 Categorization'!$A$32:$E$124, 5,0))), R45*0.5, R45*(1-VLOOKUP($A45, 'E1 Categorization'!$A$32:$E$124, 5,0)))</f>
        <v>0</v>
      </c>
      <c r="AQ45" s="2196">
        <f>IF(ISERROR(S45*(1-VLOOKUP($A45, 'E1 Categorization'!$A$32:$E$124, 5,0))), S45*0.5, S45*(1-VLOOKUP($A45, 'E1 Categorization'!$A$32:$E$124, 5,0)))</f>
        <v>0</v>
      </c>
      <c r="AR45" s="2196">
        <f>IF(ISERROR(T45*(1-VLOOKUP($A45, 'E1 Categorization'!$A$32:$E$124, 5,0))), T45*0.5, T45*(1-VLOOKUP($A45, 'E1 Categorization'!$A$32:$E$124, 5,0)))</f>
        <v>0</v>
      </c>
      <c r="AS45" s="2196">
        <f>IF(ISERROR(U45*(1-VLOOKUP($A45, 'E1 Categorization'!$A$32:$E$124, 5,0))), U45*0.5, U45*(1-VLOOKUP($A45, 'E1 Categorization'!$A$32:$E$124, 5,0)))</f>
        <v>0</v>
      </c>
      <c r="AT45" s="2196">
        <f>IF(ISERROR(V45*(1-VLOOKUP($A45, 'E1 Categorization'!$A$32:$E$124, 5,0))), V45*0.5, V45*(1-VLOOKUP($A45, 'E1 Categorization'!$A$32:$E$124, 5,0)))</f>
        <v>0</v>
      </c>
      <c r="AU45" s="2196">
        <f>IF(ISERROR(W45*(1-VLOOKUP($A45, 'E1 Categorization'!$A$32:$E$124, 5,0))), W45*0.5, W45*(1-VLOOKUP($A45, 'E1 Categorization'!$A$32:$E$124, 5,0)))</f>
        <v>0</v>
      </c>
      <c r="AV45" s="2196">
        <f>IF(ISERROR(X45*(1-VLOOKUP($A45, 'E1 Categorization'!$A$32:$E$124, 5,0))), X45*0.5, X45*(1-VLOOKUP($A45, 'E1 Categorization'!$A$32:$E$124, 5,0)))</f>
        <v>0</v>
      </c>
      <c r="AW45" s="2197"/>
      <c r="AX45" s="2197"/>
      <c r="AY45" s="555">
        <f t="shared" si="25"/>
        <v>1910</v>
      </c>
      <c r="AZ45" s="556" t="str">
        <f t="shared" si="26"/>
        <v>Leasehold Improvements</v>
      </c>
      <c r="BA45" s="2196">
        <f>IF(ISERROR(E45*(VLOOKUP($A45, 'E1 Categorization'!$A$32:$E$124, 5,0))), E45*0.5, E45*(VLOOKUP($A45, 'E1 Categorization'!$A$32:$E$124, 5,0)))</f>
        <v>0</v>
      </c>
      <c r="BB45" s="2196">
        <f>IF(ISERROR(F45*(VLOOKUP($A45, 'E1 Categorization'!$A$32:$E$124, 5,0))), F45*0.5, F45*(VLOOKUP($A45, 'E1 Categorization'!$A$32:$E$124, 5,0)))</f>
        <v>0</v>
      </c>
      <c r="BC45" s="2196">
        <f>IF(ISERROR(G45*(VLOOKUP($A45, 'E1 Categorization'!$A$32:$E$124, 5,0))), G45*0.5, G45*(VLOOKUP($A45, 'E1 Categorization'!$A$32:$E$124, 5,0)))</f>
        <v>0</v>
      </c>
      <c r="BD45" s="2196">
        <f>IF(ISERROR(H45*(VLOOKUP($A45, 'E1 Categorization'!$A$32:$E$124, 5,0))), H45*0.5, H45*(VLOOKUP($A45, 'E1 Categorization'!$A$32:$E$124, 5,0)))</f>
        <v>0</v>
      </c>
      <c r="BE45" s="2196">
        <f>IF(ISERROR(I45*(VLOOKUP($A45, 'E1 Categorization'!$A$32:$E$124, 5,0))), I45*0.5, I45*(VLOOKUP($A45, 'E1 Categorization'!$A$32:$E$124, 5,0)))</f>
        <v>0</v>
      </c>
      <c r="BF45" s="2196">
        <f>IF(ISERROR(J45*(VLOOKUP($A45, 'E1 Categorization'!$A$32:$E$124, 5,0))), J45*0.5, J45*(VLOOKUP($A45, 'E1 Categorization'!$A$32:$E$124, 5,0)))</f>
        <v>0</v>
      </c>
      <c r="BG45" s="2196">
        <f>IF(ISERROR(K45*(VLOOKUP($A45, 'E1 Categorization'!$A$32:$E$124, 5,0))), K45*0.5, K45*(VLOOKUP($A45, 'E1 Categorization'!$A$32:$E$124, 5,0)))</f>
        <v>0</v>
      </c>
      <c r="BH45" s="2196">
        <f>IF(ISERROR(L45*(VLOOKUP($A45, 'E1 Categorization'!$A$32:$E$124, 5,0))), L45*0.5, L45*(VLOOKUP($A45, 'E1 Categorization'!$A$32:$E$124, 5,0)))</f>
        <v>0</v>
      </c>
      <c r="BI45" s="2196">
        <f>IF(ISERROR(M45*(VLOOKUP($A45, 'E1 Categorization'!$A$32:$E$124, 5,0))), M45*0.5, M45*(VLOOKUP($A45, 'E1 Categorization'!$A$32:$E$124, 5,0)))</f>
        <v>0</v>
      </c>
      <c r="BJ45" s="2196">
        <f>IF(ISERROR(N45*(VLOOKUP($A45, 'E1 Categorization'!$A$32:$E$124, 5,0))), N45*0.5, N45*(VLOOKUP($A45, 'E1 Categorization'!$A$32:$E$124, 5,0)))</f>
        <v>0</v>
      </c>
      <c r="BK45" s="2196">
        <f>IF(ISERROR(O45*(VLOOKUP($A45, 'E1 Categorization'!$A$32:$E$124, 5,0))), O45*0.5, O45*(VLOOKUP($A45, 'E1 Categorization'!$A$32:$E$124, 5,0)))</f>
        <v>0</v>
      </c>
      <c r="BL45" s="2196">
        <f>IF(ISERROR(P45*(VLOOKUP($A45, 'E1 Categorization'!$A$32:$E$124, 5,0))), P45*0.5, P45*(VLOOKUP($A45, 'E1 Categorization'!$A$32:$E$124, 5,0)))</f>
        <v>0</v>
      </c>
      <c r="BM45" s="2196">
        <f>IF(ISERROR(Q45*(VLOOKUP($A45, 'E1 Categorization'!$A$32:$E$124, 5,0))), Q45*0.5, Q45*(VLOOKUP($A45, 'E1 Categorization'!$A$32:$E$124, 5,0)))</f>
        <v>0</v>
      </c>
      <c r="BN45" s="2196">
        <f>IF(ISERROR(R45*(VLOOKUP($A45, 'E1 Categorization'!$A$32:$E$124, 5,0))), R45*0.5, R45*(VLOOKUP($A45, 'E1 Categorization'!$A$32:$E$124, 5,0)))</f>
        <v>0</v>
      </c>
      <c r="BO45" s="2196">
        <f>IF(ISERROR(S45*(VLOOKUP($A45, 'E1 Categorization'!$A$32:$E$124, 5,0))), S45*0.5, S45*(VLOOKUP($A45, 'E1 Categorization'!$A$32:$E$124, 5,0)))</f>
        <v>0</v>
      </c>
      <c r="BP45" s="2196">
        <f>IF(ISERROR(T45*(VLOOKUP($A45, 'E1 Categorization'!$A$32:$E$124, 5,0))), T45*0.5, T45*(VLOOKUP($A45, 'E1 Categorization'!$A$32:$E$124, 5,0)))</f>
        <v>0</v>
      </c>
      <c r="BQ45" s="2196">
        <f>IF(ISERROR(U45*(VLOOKUP($A45, 'E1 Categorization'!$A$32:$E$124, 5,0))), U45*0.5, U45*(VLOOKUP($A45, 'E1 Categorization'!$A$32:$E$124, 5,0)))</f>
        <v>0</v>
      </c>
      <c r="BR45" s="2196">
        <f>IF(ISERROR(V45*(VLOOKUP($A45, 'E1 Categorization'!$A$32:$E$124, 5,0))), V45*0.5, V45*(VLOOKUP($A45, 'E1 Categorization'!$A$32:$E$124, 5,0)))</f>
        <v>0</v>
      </c>
      <c r="BS45" s="2196">
        <f>IF(ISERROR(W45*(VLOOKUP($A45, 'E1 Categorization'!$A$32:$E$124, 5,0))), W45*0.5, W45*(VLOOKUP($A45, 'E1 Categorization'!$A$32:$E$124, 5,0)))</f>
        <v>0</v>
      </c>
      <c r="BT45" s="2196">
        <f>IF(ISERROR(X45*(VLOOKUP($A45, 'E1 Categorization'!$A$32:$E$124, 5,0))), X45*0.5, X45*(VLOOKUP($A45, 'E1 Categorization'!$A$32:$E$124, 5,0)))</f>
        <v>0</v>
      </c>
    </row>
    <row r="46" spans="1:72" s="312" customFormat="1" ht="12.75" x14ac:dyDescent="0.2">
      <c r="A46" s="555">
        <f>'I3 TB Data'!A155:B155</f>
        <v>1915</v>
      </c>
      <c r="B46" s="556" t="str">
        <f>'I3 TB Data'!B155</f>
        <v>Office Furniture and Equipment</v>
      </c>
      <c r="C46" s="557">
        <f>'I3 TB Data'!G155</f>
        <v>0</v>
      </c>
      <c r="D46" s="2166" t="str">
        <f t="shared" si="22"/>
        <v>Yes</v>
      </c>
      <c r="E46" s="2140"/>
      <c r="F46" s="2140"/>
      <c r="G46" s="2140"/>
      <c r="H46" s="2140"/>
      <c r="I46" s="2140"/>
      <c r="J46" s="2140"/>
      <c r="K46" s="2140"/>
      <c r="L46" s="2140"/>
      <c r="M46" s="2140"/>
      <c r="N46" s="2140"/>
      <c r="O46" s="2140"/>
      <c r="P46" s="2140"/>
      <c r="Q46" s="2140"/>
      <c r="R46" s="2140"/>
      <c r="S46" s="2140"/>
      <c r="T46" s="2140"/>
      <c r="U46" s="2140"/>
      <c r="V46" s="2140"/>
      <c r="W46" s="2140"/>
      <c r="X46" s="2140"/>
      <c r="AA46" s="555">
        <f t="shared" si="23"/>
        <v>1915</v>
      </c>
      <c r="AB46" s="556" t="str">
        <f t="shared" si="24"/>
        <v>Office Furniture and Equipment</v>
      </c>
      <c r="AC46" s="2196">
        <f>IF(ISERROR(E46*(1-VLOOKUP($A46, 'E1 Categorization'!$A$32:$E$124, 5,0))), E46*0.5, E46*(1-VLOOKUP($A46, 'E1 Categorization'!$A$32:$E$124, 5,0)))</f>
        <v>0</v>
      </c>
      <c r="AD46" s="2196">
        <f>IF(ISERROR(F46*(1-VLOOKUP($A46, 'E1 Categorization'!$A$32:$E$124, 5,0))), F46*0.5, F46*(1-VLOOKUP($A46, 'E1 Categorization'!$A$32:$E$124, 5,0)))</f>
        <v>0</v>
      </c>
      <c r="AE46" s="2196">
        <f>IF(ISERROR(G46*(1-VLOOKUP($A46, 'E1 Categorization'!$A$32:$E$124, 5,0))), G46*0.5, G46*(1-VLOOKUP($A46, 'E1 Categorization'!$A$32:$E$124, 5,0)))</f>
        <v>0</v>
      </c>
      <c r="AF46" s="2196">
        <f>IF(ISERROR(H46*(1-VLOOKUP($A46, 'E1 Categorization'!$A$32:$E$124, 5,0))), H46*0.5, H46*(1-VLOOKUP($A46, 'E1 Categorization'!$A$32:$E$124, 5,0)))</f>
        <v>0</v>
      </c>
      <c r="AG46" s="2196">
        <f>IF(ISERROR(I46*(1-VLOOKUP($A46, 'E1 Categorization'!$A$32:$E$124, 5,0))), I46*0.5, I46*(1-VLOOKUP($A46, 'E1 Categorization'!$A$32:$E$124, 5,0)))</f>
        <v>0</v>
      </c>
      <c r="AH46" s="2196">
        <f>IF(ISERROR(J46*(1-VLOOKUP($A46, 'E1 Categorization'!$A$32:$E$124, 5,0))), J46*0.5, J46*(1-VLOOKUP($A46, 'E1 Categorization'!$A$32:$E$124, 5,0)))</f>
        <v>0</v>
      </c>
      <c r="AI46" s="2196">
        <f>IF(ISERROR(K46*(1-VLOOKUP($A46, 'E1 Categorization'!$A$32:$E$124, 5,0))), K46*0.5, K46*(1-VLOOKUP($A46, 'E1 Categorization'!$A$32:$E$124, 5,0)))</f>
        <v>0</v>
      </c>
      <c r="AJ46" s="2196">
        <f>IF(ISERROR(L46*(1-VLOOKUP($A46, 'E1 Categorization'!$A$32:$E$124, 5,0))), L46*0.5, L46*(1-VLOOKUP($A46, 'E1 Categorization'!$A$32:$E$124, 5,0)))</f>
        <v>0</v>
      </c>
      <c r="AK46" s="2196">
        <f>IF(ISERROR(M46*(1-VLOOKUP($A46, 'E1 Categorization'!$A$32:$E$124, 5,0))), M46*0.5, M46*(1-VLOOKUP($A46, 'E1 Categorization'!$A$32:$E$124, 5,0)))</f>
        <v>0</v>
      </c>
      <c r="AL46" s="2196">
        <f>IF(ISERROR(N46*(1-VLOOKUP($A46, 'E1 Categorization'!$A$32:$E$124, 5,0))), N46*0.5, N46*(1-VLOOKUP($A46, 'E1 Categorization'!$A$32:$E$124, 5,0)))</f>
        <v>0</v>
      </c>
      <c r="AM46" s="2196">
        <f>IF(ISERROR(O46*(1-VLOOKUP($A46, 'E1 Categorization'!$A$32:$E$124, 5,0))), O46*0.5, O46*(1-VLOOKUP($A46, 'E1 Categorization'!$A$32:$E$124, 5,0)))</f>
        <v>0</v>
      </c>
      <c r="AN46" s="2196">
        <f>IF(ISERROR(P46*(1-VLOOKUP($A46, 'E1 Categorization'!$A$32:$E$124, 5,0))), P46*0.5, P46*(1-VLOOKUP($A46, 'E1 Categorization'!$A$32:$E$124, 5,0)))</f>
        <v>0</v>
      </c>
      <c r="AO46" s="2196">
        <f>IF(ISERROR(Q46*(1-VLOOKUP($A46, 'E1 Categorization'!$A$32:$E$124, 5,0))), Q46*0.5, Q46*(1-VLOOKUP($A46, 'E1 Categorization'!$A$32:$E$124, 5,0)))</f>
        <v>0</v>
      </c>
      <c r="AP46" s="2196">
        <f>IF(ISERROR(R46*(1-VLOOKUP($A46, 'E1 Categorization'!$A$32:$E$124, 5,0))), R46*0.5, R46*(1-VLOOKUP($A46, 'E1 Categorization'!$A$32:$E$124, 5,0)))</f>
        <v>0</v>
      </c>
      <c r="AQ46" s="2196">
        <f>IF(ISERROR(S46*(1-VLOOKUP($A46, 'E1 Categorization'!$A$32:$E$124, 5,0))), S46*0.5, S46*(1-VLOOKUP($A46, 'E1 Categorization'!$A$32:$E$124, 5,0)))</f>
        <v>0</v>
      </c>
      <c r="AR46" s="2196">
        <f>IF(ISERROR(T46*(1-VLOOKUP($A46, 'E1 Categorization'!$A$32:$E$124, 5,0))), T46*0.5, T46*(1-VLOOKUP($A46, 'E1 Categorization'!$A$32:$E$124, 5,0)))</f>
        <v>0</v>
      </c>
      <c r="AS46" s="2196">
        <f>IF(ISERROR(U46*(1-VLOOKUP($A46, 'E1 Categorization'!$A$32:$E$124, 5,0))), U46*0.5, U46*(1-VLOOKUP($A46, 'E1 Categorization'!$A$32:$E$124, 5,0)))</f>
        <v>0</v>
      </c>
      <c r="AT46" s="2196">
        <f>IF(ISERROR(V46*(1-VLOOKUP($A46, 'E1 Categorization'!$A$32:$E$124, 5,0))), V46*0.5, V46*(1-VLOOKUP($A46, 'E1 Categorization'!$A$32:$E$124, 5,0)))</f>
        <v>0</v>
      </c>
      <c r="AU46" s="2196">
        <f>IF(ISERROR(W46*(1-VLOOKUP($A46, 'E1 Categorization'!$A$32:$E$124, 5,0))), W46*0.5, W46*(1-VLOOKUP($A46, 'E1 Categorization'!$A$32:$E$124, 5,0)))</f>
        <v>0</v>
      </c>
      <c r="AV46" s="2196">
        <f>IF(ISERROR(X46*(1-VLOOKUP($A46, 'E1 Categorization'!$A$32:$E$124, 5,0))), X46*0.5, X46*(1-VLOOKUP($A46, 'E1 Categorization'!$A$32:$E$124, 5,0)))</f>
        <v>0</v>
      </c>
      <c r="AW46" s="2197"/>
      <c r="AX46" s="2197"/>
      <c r="AY46" s="555">
        <f t="shared" si="25"/>
        <v>1915</v>
      </c>
      <c r="AZ46" s="556" t="str">
        <f t="shared" si="26"/>
        <v>Office Furniture and Equipment</v>
      </c>
      <c r="BA46" s="2196">
        <f>IF(ISERROR(E46*(VLOOKUP($A46, 'E1 Categorization'!$A$32:$E$124, 5,0))), E46*0.5, E46*(VLOOKUP($A46, 'E1 Categorization'!$A$32:$E$124, 5,0)))</f>
        <v>0</v>
      </c>
      <c r="BB46" s="2196">
        <f>IF(ISERROR(F46*(VLOOKUP($A46, 'E1 Categorization'!$A$32:$E$124, 5,0))), F46*0.5, F46*(VLOOKUP($A46, 'E1 Categorization'!$A$32:$E$124, 5,0)))</f>
        <v>0</v>
      </c>
      <c r="BC46" s="2196">
        <f>IF(ISERROR(G46*(VLOOKUP($A46, 'E1 Categorization'!$A$32:$E$124, 5,0))), G46*0.5, G46*(VLOOKUP($A46, 'E1 Categorization'!$A$32:$E$124, 5,0)))</f>
        <v>0</v>
      </c>
      <c r="BD46" s="2196">
        <f>IF(ISERROR(H46*(VLOOKUP($A46, 'E1 Categorization'!$A$32:$E$124, 5,0))), H46*0.5, H46*(VLOOKUP($A46, 'E1 Categorization'!$A$32:$E$124, 5,0)))</f>
        <v>0</v>
      </c>
      <c r="BE46" s="2196">
        <f>IF(ISERROR(I46*(VLOOKUP($A46, 'E1 Categorization'!$A$32:$E$124, 5,0))), I46*0.5, I46*(VLOOKUP($A46, 'E1 Categorization'!$A$32:$E$124, 5,0)))</f>
        <v>0</v>
      </c>
      <c r="BF46" s="2196">
        <f>IF(ISERROR(J46*(VLOOKUP($A46, 'E1 Categorization'!$A$32:$E$124, 5,0))), J46*0.5, J46*(VLOOKUP($A46, 'E1 Categorization'!$A$32:$E$124, 5,0)))</f>
        <v>0</v>
      </c>
      <c r="BG46" s="2196">
        <f>IF(ISERROR(K46*(VLOOKUP($A46, 'E1 Categorization'!$A$32:$E$124, 5,0))), K46*0.5, K46*(VLOOKUP($A46, 'E1 Categorization'!$A$32:$E$124, 5,0)))</f>
        <v>0</v>
      </c>
      <c r="BH46" s="2196">
        <f>IF(ISERROR(L46*(VLOOKUP($A46, 'E1 Categorization'!$A$32:$E$124, 5,0))), L46*0.5, L46*(VLOOKUP($A46, 'E1 Categorization'!$A$32:$E$124, 5,0)))</f>
        <v>0</v>
      </c>
      <c r="BI46" s="2196">
        <f>IF(ISERROR(M46*(VLOOKUP($A46, 'E1 Categorization'!$A$32:$E$124, 5,0))), M46*0.5, M46*(VLOOKUP($A46, 'E1 Categorization'!$A$32:$E$124, 5,0)))</f>
        <v>0</v>
      </c>
      <c r="BJ46" s="2196">
        <f>IF(ISERROR(N46*(VLOOKUP($A46, 'E1 Categorization'!$A$32:$E$124, 5,0))), N46*0.5, N46*(VLOOKUP($A46, 'E1 Categorization'!$A$32:$E$124, 5,0)))</f>
        <v>0</v>
      </c>
      <c r="BK46" s="2196">
        <f>IF(ISERROR(O46*(VLOOKUP($A46, 'E1 Categorization'!$A$32:$E$124, 5,0))), O46*0.5, O46*(VLOOKUP($A46, 'E1 Categorization'!$A$32:$E$124, 5,0)))</f>
        <v>0</v>
      </c>
      <c r="BL46" s="2196">
        <f>IF(ISERROR(P46*(VLOOKUP($A46, 'E1 Categorization'!$A$32:$E$124, 5,0))), P46*0.5, P46*(VLOOKUP($A46, 'E1 Categorization'!$A$32:$E$124, 5,0)))</f>
        <v>0</v>
      </c>
      <c r="BM46" s="2196">
        <f>IF(ISERROR(Q46*(VLOOKUP($A46, 'E1 Categorization'!$A$32:$E$124, 5,0))), Q46*0.5, Q46*(VLOOKUP($A46, 'E1 Categorization'!$A$32:$E$124, 5,0)))</f>
        <v>0</v>
      </c>
      <c r="BN46" s="2196">
        <f>IF(ISERROR(R46*(VLOOKUP($A46, 'E1 Categorization'!$A$32:$E$124, 5,0))), R46*0.5, R46*(VLOOKUP($A46, 'E1 Categorization'!$A$32:$E$124, 5,0)))</f>
        <v>0</v>
      </c>
      <c r="BO46" s="2196">
        <f>IF(ISERROR(S46*(VLOOKUP($A46, 'E1 Categorization'!$A$32:$E$124, 5,0))), S46*0.5, S46*(VLOOKUP($A46, 'E1 Categorization'!$A$32:$E$124, 5,0)))</f>
        <v>0</v>
      </c>
      <c r="BP46" s="2196">
        <f>IF(ISERROR(T46*(VLOOKUP($A46, 'E1 Categorization'!$A$32:$E$124, 5,0))), T46*0.5, T46*(VLOOKUP($A46, 'E1 Categorization'!$A$32:$E$124, 5,0)))</f>
        <v>0</v>
      </c>
      <c r="BQ46" s="2196">
        <f>IF(ISERROR(U46*(VLOOKUP($A46, 'E1 Categorization'!$A$32:$E$124, 5,0))), U46*0.5, U46*(VLOOKUP($A46, 'E1 Categorization'!$A$32:$E$124, 5,0)))</f>
        <v>0</v>
      </c>
      <c r="BR46" s="2196">
        <f>IF(ISERROR(V46*(VLOOKUP($A46, 'E1 Categorization'!$A$32:$E$124, 5,0))), V46*0.5, V46*(VLOOKUP($A46, 'E1 Categorization'!$A$32:$E$124, 5,0)))</f>
        <v>0</v>
      </c>
      <c r="BS46" s="2196">
        <f>IF(ISERROR(W46*(VLOOKUP($A46, 'E1 Categorization'!$A$32:$E$124, 5,0))), W46*0.5, W46*(VLOOKUP($A46, 'E1 Categorization'!$A$32:$E$124, 5,0)))</f>
        <v>0</v>
      </c>
      <c r="BT46" s="2196">
        <f>IF(ISERROR(X46*(VLOOKUP($A46, 'E1 Categorization'!$A$32:$E$124, 5,0))), X46*0.5, X46*(VLOOKUP($A46, 'E1 Categorization'!$A$32:$E$124, 5,0)))</f>
        <v>0</v>
      </c>
    </row>
    <row r="47" spans="1:72" s="312" customFormat="1" ht="12.75" x14ac:dyDescent="0.2">
      <c r="A47" s="555">
        <f>'I3 TB Data'!A156:B156</f>
        <v>1920</v>
      </c>
      <c r="B47" s="556" t="str">
        <f>'I3 TB Data'!B156</f>
        <v>Computer Equipment - Hardware</v>
      </c>
      <c r="C47" s="557">
        <f>'I3 TB Data'!G156</f>
        <v>0</v>
      </c>
      <c r="D47" s="2166" t="str">
        <f t="shared" si="22"/>
        <v>Yes</v>
      </c>
      <c r="E47" s="2140"/>
      <c r="F47" s="2140"/>
      <c r="G47" s="2140"/>
      <c r="H47" s="2140"/>
      <c r="I47" s="2140"/>
      <c r="J47" s="2140"/>
      <c r="K47" s="2140"/>
      <c r="L47" s="2140"/>
      <c r="M47" s="2140"/>
      <c r="N47" s="2140"/>
      <c r="O47" s="2140"/>
      <c r="P47" s="2140"/>
      <c r="Q47" s="2140"/>
      <c r="R47" s="2140"/>
      <c r="S47" s="2140"/>
      <c r="T47" s="2140"/>
      <c r="U47" s="2140"/>
      <c r="V47" s="2140"/>
      <c r="W47" s="2140"/>
      <c r="X47" s="2140"/>
      <c r="AA47" s="555">
        <f t="shared" si="23"/>
        <v>1920</v>
      </c>
      <c r="AB47" s="556" t="str">
        <f t="shared" si="24"/>
        <v>Computer Equipment - Hardware</v>
      </c>
      <c r="AC47" s="2196">
        <f>IF(ISERROR(E47*(1-VLOOKUP($A47, 'E1 Categorization'!$A$32:$E$124, 5,0))), E47*0.5, E47*(1-VLOOKUP($A47, 'E1 Categorization'!$A$32:$E$124, 5,0)))</f>
        <v>0</v>
      </c>
      <c r="AD47" s="2196">
        <f>IF(ISERROR(F47*(1-VLOOKUP($A47, 'E1 Categorization'!$A$32:$E$124, 5,0))), F47*0.5, F47*(1-VLOOKUP($A47, 'E1 Categorization'!$A$32:$E$124, 5,0)))</f>
        <v>0</v>
      </c>
      <c r="AE47" s="2196">
        <f>IF(ISERROR(G47*(1-VLOOKUP($A47, 'E1 Categorization'!$A$32:$E$124, 5,0))), G47*0.5, G47*(1-VLOOKUP($A47, 'E1 Categorization'!$A$32:$E$124, 5,0)))</f>
        <v>0</v>
      </c>
      <c r="AF47" s="2196">
        <f>IF(ISERROR(H47*(1-VLOOKUP($A47, 'E1 Categorization'!$A$32:$E$124, 5,0))), H47*0.5, H47*(1-VLOOKUP($A47, 'E1 Categorization'!$A$32:$E$124, 5,0)))</f>
        <v>0</v>
      </c>
      <c r="AG47" s="2196">
        <f>IF(ISERROR(I47*(1-VLOOKUP($A47, 'E1 Categorization'!$A$32:$E$124, 5,0))), I47*0.5, I47*(1-VLOOKUP($A47, 'E1 Categorization'!$A$32:$E$124, 5,0)))</f>
        <v>0</v>
      </c>
      <c r="AH47" s="2196">
        <f>IF(ISERROR(J47*(1-VLOOKUP($A47, 'E1 Categorization'!$A$32:$E$124, 5,0))), J47*0.5, J47*(1-VLOOKUP($A47, 'E1 Categorization'!$A$32:$E$124, 5,0)))</f>
        <v>0</v>
      </c>
      <c r="AI47" s="2196">
        <f>IF(ISERROR(K47*(1-VLOOKUP($A47, 'E1 Categorization'!$A$32:$E$124, 5,0))), K47*0.5, K47*(1-VLOOKUP($A47, 'E1 Categorization'!$A$32:$E$124, 5,0)))</f>
        <v>0</v>
      </c>
      <c r="AJ47" s="2196">
        <f>IF(ISERROR(L47*(1-VLOOKUP($A47, 'E1 Categorization'!$A$32:$E$124, 5,0))), L47*0.5, L47*(1-VLOOKUP($A47, 'E1 Categorization'!$A$32:$E$124, 5,0)))</f>
        <v>0</v>
      </c>
      <c r="AK47" s="2196">
        <f>IF(ISERROR(M47*(1-VLOOKUP($A47, 'E1 Categorization'!$A$32:$E$124, 5,0))), M47*0.5, M47*(1-VLOOKUP($A47, 'E1 Categorization'!$A$32:$E$124, 5,0)))</f>
        <v>0</v>
      </c>
      <c r="AL47" s="2196">
        <f>IF(ISERROR(N47*(1-VLOOKUP($A47, 'E1 Categorization'!$A$32:$E$124, 5,0))), N47*0.5, N47*(1-VLOOKUP($A47, 'E1 Categorization'!$A$32:$E$124, 5,0)))</f>
        <v>0</v>
      </c>
      <c r="AM47" s="2196">
        <f>IF(ISERROR(O47*(1-VLOOKUP($A47, 'E1 Categorization'!$A$32:$E$124, 5,0))), O47*0.5, O47*(1-VLOOKUP($A47, 'E1 Categorization'!$A$32:$E$124, 5,0)))</f>
        <v>0</v>
      </c>
      <c r="AN47" s="2196">
        <f>IF(ISERROR(P47*(1-VLOOKUP($A47, 'E1 Categorization'!$A$32:$E$124, 5,0))), P47*0.5, P47*(1-VLOOKUP($A47, 'E1 Categorization'!$A$32:$E$124, 5,0)))</f>
        <v>0</v>
      </c>
      <c r="AO47" s="2196">
        <f>IF(ISERROR(Q47*(1-VLOOKUP($A47, 'E1 Categorization'!$A$32:$E$124, 5,0))), Q47*0.5, Q47*(1-VLOOKUP($A47, 'E1 Categorization'!$A$32:$E$124, 5,0)))</f>
        <v>0</v>
      </c>
      <c r="AP47" s="2196">
        <f>IF(ISERROR(R47*(1-VLOOKUP($A47, 'E1 Categorization'!$A$32:$E$124, 5,0))), R47*0.5, R47*(1-VLOOKUP($A47, 'E1 Categorization'!$A$32:$E$124, 5,0)))</f>
        <v>0</v>
      </c>
      <c r="AQ47" s="2196">
        <f>IF(ISERROR(S47*(1-VLOOKUP($A47, 'E1 Categorization'!$A$32:$E$124, 5,0))), S47*0.5, S47*(1-VLOOKUP($A47, 'E1 Categorization'!$A$32:$E$124, 5,0)))</f>
        <v>0</v>
      </c>
      <c r="AR47" s="2196">
        <f>IF(ISERROR(T47*(1-VLOOKUP($A47, 'E1 Categorization'!$A$32:$E$124, 5,0))), T47*0.5, T47*(1-VLOOKUP($A47, 'E1 Categorization'!$A$32:$E$124, 5,0)))</f>
        <v>0</v>
      </c>
      <c r="AS47" s="2196">
        <f>IF(ISERROR(U47*(1-VLOOKUP($A47, 'E1 Categorization'!$A$32:$E$124, 5,0))), U47*0.5, U47*(1-VLOOKUP($A47, 'E1 Categorization'!$A$32:$E$124, 5,0)))</f>
        <v>0</v>
      </c>
      <c r="AT47" s="2196">
        <f>IF(ISERROR(V47*(1-VLOOKUP($A47, 'E1 Categorization'!$A$32:$E$124, 5,0))), V47*0.5, V47*(1-VLOOKUP($A47, 'E1 Categorization'!$A$32:$E$124, 5,0)))</f>
        <v>0</v>
      </c>
      <c r="AU47" s="2196">
        <f>IF(ISERROR(W47*(1-VLOOKUP($A47, 'E1 Categorization'!$A$32:$E$124, 5,0))), W47*0.5, W47*(1-VLOOKUP($A47, 'E1 Categorization'!$A$32:$E$124, 5,0)))</f>
        <v>0</v>
      </c>
      <c r="AV47" s="2196">
        <f>IF(ISERROR(X47*(1-VLOOKUP($A47, 'E1 Categorization'!$A$32:$E$124, 5,0))), X47*0.5, X47*(1-VLOOKUP($A47, 'E1 Categorization'!$A$32:$E$124, 5,0)))</f>
        <v>0</v>
      </c>
      <c r="AW47" s="2197"/>
      <c r="AX47" s="2197"/>
      <c r="AY47" s="555">
        <f t="shared" si="25"/>
        <v>1920</v>
      </c>
      <c r="AZ47" s="556" t="str">
        <f t="shared" si="26"/>
        <v>Computer Equipment - Hardware</v>
      </c>
      <c r="BA47" s="2196">
        <f>IF(ISERROR(E47*(VLOOKUP($A47, 'E1 Categorization'!$A$32:$E$124, 5,0))), E47*0.5, E47*(VLOOKUP($A47, 'E1 Categorization'!$A$32:$E$124, 5,0)))</f>
        <v>0</v>
      </c>
      <c r="BB47" s="2196">
        <f>IF(ISERROR(F47*(VLOOKUP($A47, 'E1 Categorization'!$A$32:$E$124, 5,0))), F47*0.5, F47*(VLOOKUP($A47, 'E1 Categorization'!$A$32:$E$124, 5,0)))</f>
        <v>0</v>
      </c>
      <c r="BC47" s="2196">
        <f>IF(ISERROR(G47*(VLOOKUP($A47, 'E1 Categorization'!$A$32:$E$124, 5,0))), G47*0.5, G47*(VLOOKUP($A47, 'E1 Categorization'!$A$32:$E$124, 5,0)))</f>
        <v>0</v>
      </c>
      <c r="BD47" s="2196">
        <f>IF(ISERROR(H47*(VLOOKUP($A47, 'E1 Categorization'!$A$32:$E$124, 5,0))), H47*0.5, H47*(VLOOKUP($A47, 'E1 Categorization'!$A$32:$E$124, 5,0)))</f>
        <v>0</v>
      </c>
      <c r="BE47" s="2196">
        <f>IF(ISERROR(I47*(VLOOKUP($A47, 'E1 Categorization'!$A$32:$E$124, 5,0))), I47*0.5, I47*(VLOOKUP($A47, 'E1 Categorization'!$A$32:$E$124, 5,0)))</f>
        <v>0</v>
      </c>
      <c r="BF47" s="2196">
        <f>IF(ISERROR(J47*(VLOOKUP($A47, 'E1 Categorization'!$A$32:$E$124, 5,0))), J47*0.5, J47*(VLOOKUP($A47, 'E1 Categorization'!$A$32:$E$124, 5,0)))</f>
        <v>0</v>
      </c>
      <c r="BG47" s="2196">
        <f>IF(ISERROR(K47*(VLOOKUP($A47, 'E1 Categorization'!$A$32:$E$124, 5,0))), K47*0.5, K47*(VLOOKUP($A47, 'E1 Categorization'!$A$32:$E$124, 5,0)))</f>
        <v>0</v>
      </c>
      <c r="BH47" s="2196">
        <f>IF(ISERROR(L47*(VLOOKUP($A47, 'E1 Categorization'!$A$32:$E$124, 5,0))), L47*0.5, L47*(VLOOKUP($A47, 'E1 Categorization'!$A$32:$E$124, 5,0)))</f>
        <v>0</v>
      </c>
      <c r="BI47" s="2196">
        <f>IF(ISERROR(M47*(VLOOKUP($A47, 'E1 Categorization'!$A$32:$E$124, 5,0))), M47*0.5, M47*(VLOOKUP($A47, 'E1 Categorization'!$A$32:$E$124, 5,0)))</f>
        <v>0</v>
      </c>
      <c r="BJ47" s="2196">
        <f>IF(ISERROR(N47*(VLOOKUP($A47, 'E1 Categorization'!$A$32:$E$124, 5,0))), N47*0.5, N47*(VLOOKUP($A47, 'E1 Categorization'!$A$32:$E$124, 5,0)))</f>
        <v>0</v>
      </c>
      <c r="BK47" s="2196">
        <f>IF(ISERROR(O47*(VLOOKUP($A47, 'E1 Categorization'!$A$32:$E$124, 5,0))), O47*0.5, O47*(VLOOKUP($A47, 'E1 Categorization'!$A$32:$E$124, 5,0)))</f>
        <v>0</v>
      </c>
      <c r="BL47" s="2196">
        <f>IF(ISERROR(P47*(VLOOKUP($A47, 'E1 Categorization'!$A$32:$E$124, 5,0))), P47*0.5, P47*(VLOOKUP($A47, 'E1 Categorization'!$A$32:$E$124, 5,0)))</f>
        <v>0</v>
      </c>
      <c r="BM47" s="2196">
        <f>IF(ISERROR(Q47*(VLOOKUP($A47, 'E1 Categorization'!$A$32:$E$124, 5,0))), Q47*0.5, Q47*(VLOOKUP($A47, 'E1 Categorization'!$A$32:$E$124, 5,0)))</f>
        <v>0</v>
      </c>
      <c r="BN47" s="2196">
        <f>IF(ISERROR(R47*(VLOOKUP($A47, 'E1 Categorization'!$A$32:$E$124, 5,0))), R47*0.5, R47*(VLOOKUP($A47, 'E1 Categorization'!$A$32:$E$124, 5,0)))</f>
        <v>0</v>
      </c>
      <c r="BO47" s="2196">
        <f>IF(ISERROR(S47*(VLOOKUP($A47, 'E1 Categorization'!$A$32:$E$124, 5,0))), S47*0.5, S47*(VLOOKUP($A47, 'E1 Categorization'!$A$32:$E$124, 5,0)))</f>
        <v>0</v>
      </c>
      <c r="BP47" s="2196">
        <f>IF(ISERROR(T47*(VLOOKUP($A47, 'E1 Categorization'!$A$32:$E$124, 5,0))), T47*0.5, T47*(VLOOKUP($A47, 'E1 Categorization'!$A$32:$E$124, 5,0)))</f>
        <v>0</v>
      </c>
      <c r="BQ47" s="2196">
        <f>IF(ISERROR(U47*(VLOOKUP($A47, 'E1 Categorization'!$A$32:$E$124, 5,0))), U47*0.5, U47*(VLOOKUP($A47, 'E1 Categorization'!$A$32:$E$124, 5,0)))</f>
        <v>0</v>
      </c>
      <c r="BR47" s="2196">
        <f>IF(ISERROR(V47*(VLOOKUP($A47, 'E1 Categorization'!$A$32:$E$124, 5,0))), V47*0.5, V47*(VLOOKUP($A47, 'E1 Categorization'!$A$32:$E$124, 5,0)))</f>
        <v>0</v>
      </c>
      <c r="BS47" s="2196">
        <f>IF(ISERROR(W47*(VLOOKUP($A47, 'E1 Categorization'!$A$32:$E$124, 5,0))), W47*0.5, W47*(VLOOKUP($A47, 'E1 Categorization'!$A$32:$E$124, 5,0)))</f>
        <v>0</v>
      </c>
      <c r="BT47" s="2196">
        <f>IF(ISERROR(X47*(VLOOKUP($A47, 'E1 Categorization'!$A$32:$E$124, 5,0))), X47*0.5, X47*(VLOOKUP($A47, 'E1 Categorization'!$A$32:$E$124, 5,0)))</f>
        <v>0</v>
      </c>
    </row>
    <row r="48" spans="1:72" s="312" customFormat="1" ht="12.75" x14ac:dyDescent="0.2">
      <c r="A48" s="555">
        <f>'I3 TB Data'!A157:B157</f>
        <v>1925</v>
      </c>
      <c r="B48" s="556" t="str">
        <f>'I3 TB Data'!B157</f>
        <v>Computer Software</v>
      </c>
      <c r="C48" s="557">
        <f>'I3 TB Data'!G157</f>
        <v>0</v>
      </c>
      <c r="D48" s="2166" t="str">
        <f t="shared" si="22"/>
        <v>Yes</v>
      </c>
      <c r="E48" s="2140"/>
      <c r="F48" s="2140"/>
      <c r="G48" s="2140"/>
      <c r="H48" s="2140"/>
      <c r="I48" s="2140"/>
      <c r="J48" s="2140"/>
      <c r="K48" s="2140"/>
      <c r="L48" s="2140"/>
      <c r="M48" s="2140"/>
      <c r="N48" s="2140"/>
      <c r="O48" s="2140"/>
      <c r="P48" s="2140"/>
      <c r="Q48" s="2140"/>
      <c r="R48" s="2140"/>
      <c r="S48" s="2140"/>
      <c r="T48" s="2140"/>
      <c r="U48" s="2140"/>
      <c r="V48" s="2140"/>
      <c r="W48" s="2140"/>
      <c r="X48" s="2140"/>
      <c r="AA48" s="555">
        <f t="shared" si="23"/>
        <v>1925</v>
      </c>
      <c r="AB48" s="556" t="str">
        <f t="shared" si="24"/>
        <v>Computer Software</v>
      </c>
      <c r="AC48" s="2196">
        <f>IF(ISERROR(E48*(1-VLOOKUP($A48, 'E1 Categorization'!$A$32:$E$124, 5,0))), E48*0.5, E48*(1-VLOOKUP($A48, 'E1 Categorization'!$A$32:$E$124, 5,0)))</f>
        <v>0</v>
      </c>
      <c r="AD48" s="2196">
        <f>IF(ISERROR(F48*(1-VLOOKUP($A48, 'E1 Categorization'!$A$32:$E$124, 5,0))), F48*0.5, F48*(1-VLOOKUP($A48, 'E1 Categorization'!$A$32:$E$124, 5,0)))</f>
        <v>0</v>
      </c>
      <c r="AE48" s="2196">
        <f>IF(ISERROR(G48*(1-VLOOKUP($A48, 'E1 Categorization'!$A$32:$E$124, 5,0))), G48*0.5, G48*(1-VLOOKUP($A48, 'E1 Categorization'!$A$32:$E$124, 5,0)))</f>
        <v>0</v>
      </c>
      <c r="AF48" s="2196">
        <f>IF(ISERROR(H48*(1-VLOOKUP($A48, 'E1 Categorization'!$A$32:$E$124, 5,0))), H48*0.5, H48*(1-VLOOKUP($A48, 'E1 Categorization'!$A$32:$E$124, 5,0)))</f>
        <v>0</v>
      </c>
      <c r="AG48" s="2196">
        <f>IF(ISERROR(I48*(1-VLOOKUP($A48, 'E1 Categorization'!$A$32:$E$124, 5,0))), I48*0.5, I48*(1-VLOOKUP($A48, 'E1 Categorization'!$A$32:$E$124, 5,0)))</f>
        <v>0</v>
      </c>
      <c r="AH48" s="2196">
        <f>IF(ISERROR(J48*(1-VLOOKUP($A48, 'E1 Categorization'!$A$32:$E$124, 5,0))), J48*0.5, J48*(1-VLOOKUP($A48, 'E1 Categorization'!$A$32:$E$124, 5,0)))</f>
        <v>0</v>
      </c>
      <c r="AI48" s="2196">
        <f>IF(ISERROR(K48*(1-VLOOKUP($A48, 'E1 Categorization'!$A$32:$E$124, 5,0))), K48*0.5, K48*(1-VLOOKUP($A48, 'E1 Categorization'!$A$32:$E$124, 5,0)))</f>
        <v>0</v>
      </c>
      <c r="AJ48" s="2196">
        <f>IF(ISERROR(L48*(1-VLOOKUP($A48, 'E1 Categorization'!$A$32:$E$124, 5,0))), L48*0.5, L48*(1-VLOOKUP($A48, 'E1 Categorization'!$A$32:$E$124, 5,0)))</f>
        <v>0</v>
      </c>
      <c r="AK48" s="2196">
        <f>IF(ISERROR(M48*(1-VLOOKUP($A48, 'E1 Categorization'!$A$32:$E$124, 5,0))), M48*0.5, M48*(1-VLOOKUP($A48, 'E1 Categorization'!$A$32:$E$124, 5,0)))</f>
        <v>0</v>
      </c>
      <c r="AL48" s="2196">
        <f>IF(ISERROR(N48*(1-VLOOKUP($A48, 'E1 Categorization'!$A$32:$E$124, 5,0))), N48*0.5, N48*(1-VLOOKUP($A48, 'E1 Categorization'!$A$32:$E$124, 5,0)))</f>
        <v>0</v>
      </c>
      <c r="AM48" s="2196">
        <f>IF(ISERROR(O48*(1-VLOOKUP($A48, 'E1 Categorization'!$A$32:$E$124, 5,0))), O48*0.5, O48*(1-VLOOKUP($A48, 'E1 Categorization'!$A$32:$E$124, 5,0)))</f>
        <v>0</v>
      </c>
      <c r="AN48" s="2196">
        <f>IF(ISERROR(P48*(1-VLOOKUP($A48, 'E1 Categorization'!$A$32:$E$124, 5,0))), P48*0.5, P48*(1-VLOOKUP($A48, 'E1 Categorization'!$A$32:$E$124, 5,0)))</f>
        <v>0</v>
      </c>
      <c r="AO48" s="2196">
        <f>IF(ISERROR(Q48*(1-VLOOKUP($A48, 'E1 Categorization'!$A$32:$E$124, 5,0))), Q48*0.5, Q48*(1-VLOOKUP($A48, 'E1 Categorization'!$A$32:$E$124, 5,0)))</f>
        <v>0</v>
      </c>
      <c r="AP48" s="2196">
        <f>IF(ISERROR(R48*(1-VLOOKUP($A48, 'E1 Categorization'!$A$32:$E$124, 5,0))), R48*0.5, R48*(1-VLOOKUP($A48, 'E1 Categorization'!$A$32:$E$124, 5,0)))</f>
        <v>0</v>
      </c>
      <c r="AQ48" s="2196">
        <f>IF(ISERROR(S48*(1-VLOOKUP($A48, 'E1 Categorization'!$A$32:$E$124, 5,0))), S48*0.5, S48*(1-VLOOKUP($A48, 'E1 Categorization'!$A$32:$E$124, 5,0)))</f>
        <v>0</v>
      </c>
      <c r="AR48" s="2196">
        <f>IF(ISERROR(T48*(1-VLOOKUP($A48, 'E1 Categorization'!$A$32:$E$124, 5,0))), T48*0.5, T48*(1-VLOOKUP($A48, 'E1 Categorization'!$A$32:$E$124, 5,0)))</f>
        <v>0</v>
      </c>
      <c r="AS48" s="2196">
        <f>IF(ISERROR(U48*(1-VLOOKUP($A48, 'E1 Categorization'!$A$32:$E$124, 5,0))), U48*0.5, U48*(1-VLOOKUP($A48, 'E1 Categorization'!$A$32:$E$124, 5,0)))</f>
        <v>0</v>
      </c>
      <c r="AT48" s="2196">
        <f>IF(ISERROR(V48*(1-VLOOKUP($A48, 'E1 Categorization'!$A$32:$E$124, 5,0))), V48*0.5, V48*(1-VLOOKUP($A48, 'E1 Categorization'!$A$32:$E$124, 5,0)))</f>
        <v>0</v>
      </c>
      <c r="AU48" s="2196">
        <f>IF(ISERROR(W48*(1-VLOOKUP($A48, 'E1 Categorization'!$A$32:$E$124, 5,0))), W48*0.5, W48*(1-VLOOKUP($A48, 'E1 Categorization'!$A$32:$E$124, 5,0)))</f>
        <v>0</v>
      </c>
      <c r="AV48" s="2196">
        <f>IF(ISERROR(X48*(1-VLOOKUP($A48, 'E1 Categorization'!$A$32:$E$124, 5,0))), X48*0.5, X48*(1-VLOOKUP($A48, 'E1 Categorization'!$A$32:$E$124, 5,0)))</f>
        <v>0</v>
      </c>
      <c r="AW48" s="2197"/>
      <c r="AX48" s="2197"/>
      <c r="AY48" s="555">
        <f t="shared" si="25"/>
        <v>1925</v>
      </c>
      <c r="AZ48" s="556" t="str">
        <f t="shared" si="26"/>
        <v>Computer Software</v>
      </c>
      <c r="BA48" s="2196">
        <f>IF(ISERROR(E48*(VLOOKUP($A48, 'E1 Categorization'!$A$32:$E$124, 5,0))), E48*0.5, E48*(VLOOKUP($A48, 'E1 Categorization'!$A$32:$E$124, 5,0)))</f>
        <v>0</v>
      </c>
      <c r="BB48" s="2196">
        <f>IF(ISERROR(F48*(VLOOKUP($A48, 'E1 Categorization'!$A$32:$E$124, 5,0))), F48*0.5, F48*(VLOOKUP($A48, 'E1 Categorization'!$A$32:$E$124, 5,0)))</f>
        <v>0</v>
      </c>
      <c r="BC48" s="2196">
        <f>IF(ISERROR(G48*(VLOOKUP($A48, 'E1 Categorization'!$A$32:$E$124, 5,0))), G48*0.5, G48*(VLOOKUP($A48, 'E1 Categorization'!$A$32:$E$124, 5,0)))</f>
        <v>0</v>
      </c>
      <c r="BD48" s="2196">
        <f>IF(ISERROR(H48*(VLOOKUP($A48, 'E1 Categorization'!$A$32:$E$124, 5,0))), H48*0.5, H48*(VLOOKUP($A48, 'E1 Categorization'!$A$32:$E$124, 5,0)))</f>
        <v>0</v>
      </c>
      <c r="BE48" s="2196">
        <f>IF(ISERROR(I48*(VLOOKUP($A48, 'E1 Categorization'!$A$32:$E$124, 5,0))), I48*0.5, I48*(VLOOKUP($A48, 'E1 Categorization'!$A$32:$E$124, 5,0)))</f>
        <v>0</v>
      </c>
      <c r="BF48" s="2196">
        <f>IF(ISERROR(J48*(VLOOKUP($A48, 'E1 Categorization'!$A$32:$E$124, 5,0))), J48*0.5, J48*(VLOOKUP($A48, 'E1 Categorization'!$A$32:$E$124, 5,0)))</f>
        <v>0</v>
      </c>
      <c r="BG48" s="2196">
        <f>IF(ISERROR(K48*(VLOOKUP($A48, 'E1 Categorization'!$A$32:$E$124, 5,0))), K48*0.5, K48*(VLOOKUP($A48, 'E1 Categorization'!$A$32:$E$124, 5,0)))</f>
        <v>0</v>
      </c>
      <c r="BH48" s="2196">
        <f>IF(ISERROR(L48*(VLOOKUP($A48, 'E1 Categorization'!$A$32:$E$124, 5,0))), L48*0.5, L48*(VLOOKUP($A48, 'E1 Categorization'!$A$32:$E$124, 5,0)))</f>
        <v>0</v>
      </c>
      <c r="BI48" s="2196">
        <f>IF(ISERROR(M48*(VLOOKUP($A48, 'E1 Categorization'!$A$32:$E$124, 5,0))), M48*0.5, M48*(VLOOKUP($A48, 'E1 Categorization'!$A$32:$E$124, 5,0)))</f>
        <v>0</v>
      </c>
      <c r="BJ48" s="2196">
        <f>IF(ISERROR(N48*(VLOOKUP($A48, 'E1 Categorization'!$A$32:$E$124, 5,0))), N48*0.5, N48*(VLOOKUP($A48, 'E1 Categorization'!$A$32:$E$124, 5,0)))</f>
        <v>0</v>
      </c>
      <c r="BK48" s="2196">
        <f>IF(ISERROR(O48*(VLOOKUP($A48, 'E1 Categorization'!$A$32:$E$124, 5,0))), O48*0.5, O48*(VLOOKUP($A48, 'E1 Categorization'!$A$32:$E$124, 5,0)))</f>
        <v>0</v>
      </c>
      <c r="BL48" s="2196">
        <f>IF(ISERROR(P48*(VLOOKUP($A48, 'E1 Categorization'!$A$32:$E$124, 5,0))), P48*0.5, P48*(VLOOKUP($A48, 'E1 Categorization'!$A$32:$E$124, 5,0)))</f>
        <v>0</v>
      </c>
      <c r="BM48" s="2196">
        <f>IF(ISERROR(Q48*(VLOOKUP($A48, 'E1 Categorization'!$A$32:$E$124, 5,0))), Q48*0.5, Q48*(VLOOKUP($A48, 'E1 Categorization'!$A$32:$E$124, 5,0)))</f>
        <v>0</v>
      </c>
      <c r="BN48" s="2196">
        <f>IF(ISERROR(R48*(VLOOKUP($A48, 'E1 Categorization'!$A$32:$E$124, 5,0))), R48*0.5, R48*(VLOOKUP($A48, 'E1 Categorization'!$A$32:$E$124, 5,0)))</f>
        <v>0</v>
      </c>
      <c r="BO48" s="2196">
        <f>IF(ISERROR(S48*(VLOOKUP($A48, 'E1 Categorization'!$A$32:$E$124, 5,0))), S48*0.5, S48*(VLOOKUP($A48, 'E1 Categorization'!$A$32:$E$124, 5,0)))</f>
        <v>0</v>
      </c>
      <c r="BP48" s="2196">
        <f>IF(ISERROR(T48*(VLOOKUP($A48, 'E1 Categorization'!$A$32:$E$124, 5,0))), T48*0.5, T48*(VLOOKUP($A48, 'E1 Categorization'!$A$32:$E$124, 5,0)))</f>
        <v>0</v>
      </c>
      <c r="BQ48" s="2196">
        <f>IF(ISERROR(U48*(VLOOKUP($A48, 'E1 Categorization'!$A$32:$E$124, 5,0))), U48*0.5, U48*(VLOOKUP($A48, 'E1 Categorization'!$A$32:$E$124, 5,0)))</f>
        <v>0</v>
      </c>
      <c r="BR48" s="2196">
        <f>IF(ISERROR(V48*(VLOOKUP($A48, 'E1 Categorization'!$A$32:$E$124, 5,0))), V48*0.5, V48*(VLOOKUP($A48, 'E1 Categorization'!$A$32:$E$124, 5,0)))</f>
        <v>0</v>
      </c>
      <c r="BS48" s="2196">
        <f>IF(ISERROR(W48*(VLOOKUP($A48, 'E1 Categorization'!$A$32:$E$124, 5,0))), W48*0.5, W48*(VLOOKUP($A48, 'E1 Categorization'!$A$32:$E$124, 5,0)))</f>
        <v>0</v>
      </c>
      <c r="BT48" s="2196">
        <f>IF(ISERROR(X48*(VLOOKUP($A48, 'E1 Categorization'!$A$32:$E$124, 5,0))), X48*0.5, X48*(VLOOKUP($A48, 'E1 Categorization'!$A$32:$E$124, 5,0)))</f>
        <v>0</v>
      </c>
    </row>
    <row r="49" spans="1:72" s="312" customFormat="1" ht="12.75" x14ac:dyDescent="0.2">
      <c r="A49" s="555">
        <f>'I3 TB Data'!A158:B158</f>
        <v>1930</v>
      </c>
      <c r="B49" s="556" t="str">
        <f>'I3 TB Data'!B158</f>
        <v>Transportation Equipment</v>
      </c>
      <c r="C49" s="557">
        <f>'I3 TB Data'!G158</f>
        <v>0</v>
      </c>
      <c r="D49" s="2166" t="str">
        <f t="shared" si="22"/>
        <v>Yes</v>
      </c>
      <c r="E49" s="2140"/>
      <c r="F49" s="2140"/>
      <c r="G49" s="2140"/>
      <c r="H49" s="2140"/>
      <c r="I49" s="2140"/>
      <c r="J49" s="2140"/>
      <c r="K49" s="2140"/>
      <c r="L49" s="2140"/>
      <c r="M49" s="2140"/>
      <c r="N49" s="2140"/>
      <c r="O49" s="2140"/>
      <c r="P49" s="2140"/>
      <c r="Q49" s="2140"/>
      <c r="R49" s="2140"/>
      <c r="S49" s="2140"/>
      <c r="T49" s="2140"/>
      <c r="U49" s="2140"/>
      <c r="V49" s="2140"/>
      <c r="W49" s="2140"/>
      <c r="X49" s="2140"/>
      <c r="AA49" s="555">
        <f t="shared" si="23"/>
        <v>1930</v>
      </c>
      <c r="AB49" s="556" t="str">
        <f t="shared" si="24"/>
        <v>Transportation Equipment</v>
      </c>
      <c r="AC49" s="2196">
        <f>IF(ISERROR(E49*(1-VLOOKUP($A49, 'E1 Categorization'!$A$32:$E$124, 5,0))), E49*0.5, E49*(1-VLOOKUP($A49, 'E1 Categorization'!$A$32:$E$124, 5,0)))</f>
        <v>0</v>
      </c>
      <c r="AD49" s="2196">
        <f>IF(ISERROR(F49*(1-VLOOKUP($A49, 'E1 Categorization'!$A$32:$E$124, 5,0))), F49*0.5, F49*(1-VLOOKUP($A49, 'E1 Categorization'!$A$32:$E$124, 5,0)))</f>
        <v>0</v>
      </c>
      <c r="AE49" s="2196">
        <f>IF(ISERROR(G49*(1-VLOOKUP($A49, 'E1 Categorization'!$A$32:$E$124, 5,0))), G49*0.5, G49*(1-VLOOKUP($A49, 'E1 Categorization'!$A$32:$E$124, 5,0)))</f>
        <v>0</v>
      </c>
      <c r="AF49" s="2196">
        <f>IF(ISERROR(H49*(1-VLOOKUP($A49, 'E1 Categorization'!$A$32:$E$124, 5,0))), H49*0.5, H49*(1-VLOOKUP($A49, 'E1 Categorization'!$A$32:$E$124, 5,0)))</f>
        <v>0</v>
      </c>
      <c r="AG49" s="2196">
        <f>IF(ISERROR(I49*(1-VLOOKUP($A49, 'E1 Categorization'!$A$32:$E$124, 5,0))), I49*0.5, I49*(1-VLOOKUP($A49, 'E1 Categorization'!$A$32:$E$124, 5,0)))</f>
        <v>0</v>
      </c>
      <c r="AH49" s="2196">
        <f>IF(ISERROR(J49*(1-VLOOKUP($A49, 'E1 Categorization'!$A$32:$E$124, 5,0))), J49*0.5, J49*(1-VLOOKUP($A49, 'E1 Categorization'!$A$32:$E$124, 5,0)))</f>
        <v>0</v>
      </c>
      <c r="AI49" s="2196">
        <f>IF(ISERROR(K49*(1-VLOOKUP($A49, 'E1 Categorization'!$A$32:$E$124, 5,0))), K49*0.5, K49*(1-VLOOKUP($A49, 'E1 Categorization'!$A$32:$E$124, 5,0)))</f>
        <v>0</v>
      </c>
      <c r="AJ49" s="2196">
        <f>IF(ISERROR(L49*(1-VLOOKUP($A49, 'E1 Categorization'!$A$32:$E$124, 5,0))), L49*0.5, L49*(1-VLOOKUP($A49, 'E1 Categorization'!$A$32:$E$124, 5,0)))</f>
        <v>0</v>
      </c>
      <c r="AK49" s="2196">
        <f>IF(ISERROR(M49*(1-VLOOKUP($A49, 'E1 Categorization'!$A$32:$E$124, 5,0))), M49*0.5, M49*(1-VLOOKUP($A49, 'E1 Categorization'!$A$32:$E$124, 5,0)))</f>
        <v>0</v>
      </c>
      <c r="AL49" s="2196">
        <f>IF(ISERROR(N49*(1-VLOOKUP($A49, 'E1 Categorization'!$A$32:$E$124, 5,0))), N49*0.5, N49*(1-VLOOKUP($A49, 'E1 Categorization'!$A$32:$E$124, 5,0)))</f>
        <v>0</v>
      </c>
      <c r="AM49" s="2196">
        <f>IF(ISERROR(O49*(1-VLOOKUP($A49, 'E1 Categorization'!$A$32:$E$124, 5,0))), O49*0.5, O49*(1-VLOOKUP($A49, 'E1 Categorization'!$A$32:$E$124, 5,0)))</f>
        <v>0</v>
      </c>
      <c r="AN49" s="2196">
        <f>IF(ISERROR(P49*(1-VLOOKUP($A49, 'E1 Categorization'!$A$32:$E$124, 5,0))), P49*0.5, P49*(1-VLOOKUP($A49, 'E1 Categorization'!$A$32:$E$124, 5,0)))</f>
        <v>0</v>
      </c>
      <c r="AO49" s="2196">
        <f>IF(ISERROR(Q49*(1-VLOOKUP($A49, 'E1 Categorization'!$A$32:$E$124, 5,0))), Q49*0.5, Q49*(1-VLOOKUP($A49, 'E1 Categorization'!$A$32:$E$124, 5,0)))</f>
        <v>0</v>
      </c>
      <c r="AP49" s="2196">
        <f>IF(ISERROR(R49*(1-VLOOKUP($A49, 'E1 Categorization'!$A$32:$E$124, 5,0))), R49*0.5, R49*(1-VLOOKUP($A49, 'E1 Categorization'!$A$32:$E$124, 5,0)))</f>
        <v>0</v>
      </c>
      <c r="AQ49" s="2196">
        <f>IF(ISERROR(S49*(1-VLOOKUP($A49, 'E1 Categorization'!$A$32:$E$124, 5,0))), S49*0.5, S49*(1-VLOOKUP($A49, 'E1 Categorization'!$A$32:$E$124, 5,0)))</f>
        <v>0</v>
      </c>
      <c r="AR49" s="2196">
        <f>IF(ISERROR(T49*(1-VLOOKUP($A49, 'E1 Categorization'!$A$32:$E$124, 5,0))), T49*0.5, T49*(1-VLOOKUP($A49, 'E1 Categorization'!$A$32:$E$124, 5,0)))</f>
        <v>0</v>
      </c>
      <c r="AS49" s="2196">
        <f>IF(ISERROR(U49*(1-VLOOKUP($A49, 'E1 Categorization'!$A$32:$E$124, 5,0))), U49*0.5, U49*(1-VLOOKUP($A49, 'E1 Categorization'!$A$32:$E$124, 5,0)))</f>
        <v>0</v>
      </c>
      <c r="AT49" s="2196">
        <f>IF(ISERROR(V49*(1-VLOOKUP($A49, 'E1 Categorization'!$A$32:$E$124, 5,0))), V49*0.5, V49*(1-VLOOKUP($A49, 'E1 Categorization'!$A$32:$E$124, 5,0)))</f>
        <v>0</v>
      </c>
      <c r="AU49" s="2196">
        <f>IF(ISERROR(W49*(1-VLOOKUP($A49, 'E1 Categorization'!$A$32:$E$124, 5,0))), W49*0.5, W49*(1-VLOOKUP($A49, 'E1 Categorization'!$A$32:$E$124, 5,0)))</f>
        <v>0</v>
      </c>
      <c r="AV49" s="2196">
        <f>IF(ISERROR(X49*(1-VLOOKUP($A49, 'E1 Categorization'!$A$32:$E$124, 5,0))), X49*0.5, X49*(1-VLOOKUP($A49, 'E1 Categorization'!$A$32:$E$124, 5,0)))</f>
        <v>0</v>
      </c>
      <c r="AW49" s="2197"/>
      <c r="AX49" s="2197"/>
      <c r="AY49" s="555">
        <f t="shared" si="25"/>
        <v>1930</v>
      </c>
      <c r="AZ49" s="556" t="str">
        <f t="shared" si="26"/>
        <v>Transportation Equipment</v>
      </c>
      <c r="BA49" s="2196">
        <f>IF(ISERROR(E49*(VLOOKUP($A49, 'E1 Categorization'!$A$32:$E$124, 5,0))), E49*0.5, E49*(VLOOKUP($A49, 'E1 Categorization'!$A$32:$E$124, 5,0)))</f>
        <v>0</v>
      </c>
      <c r="BB49" s="2196">
        <f>IF(ISERROR(F49*(VLOOKUP($A49, 'E1 Categorization'!$A$32:$E$124, 5,0))), F49*0.5, F49*(VLOOKUP($A49, 'E1 Categorization'!$A$32:$E$124, 5,0)))</f>
        <v>0</v>
      </c>
      <c r="BC49" s="2196">
        <f>IF(ISERROR(G49*(VLOOKUP($A49, 'E1 Categorization'!$A$32:$E$124, 5,0))), G49*0.5, G49*(VLOOKUP($A49, 'E1 Categorization'!$A$32:$E$124, 5,0)))</f>
        <v>0</v>
      </c>
      <c r="BD49" s="2196">
        <f>IF(ISERROR(H49*(VLOOKUP($A49, 'E1 Categorization'!$A$32:$E$124, 5,0))), H49*0.5, H49*(VLOOKUP($A49, 'E1 Categorization'!$A$32:$E$124, 5,0)))</f>
        <v>0</v>
      </c>
      <c r="BE49" s="2196">
        <f>IF(ISERROR(I49*(VLOOKUP($A49, 'E1 Categorization'!$A$32:$E$124, 5,0))), I49*0.5, I49*(VLOOKUP($A49, 'E1 Categorization'!$A$32:$E$124, 5,0)))</f>
        <v>0</v>
      </c>
      <c r="BF49" s="2196">
        <f>IF(ISERROR(J49*(VLOOKUP($A49, 'E1 Categorization'!$A$32:$E$124, 5,0))), J49*0.5, J49*(VLOOKUP($A49, 'E1 Categorization'!$A$32:$E$124, 5,0)))</f>
        <v>0</v>
      </c>
      <c r="BG49" s="2196">
        <f>IF(ISERROR(K49*(VLOOKUP($A49, 'E1 Categorization'!$A$32:$E$124, 5,0))), K49*0.5, K49*(VLOOKUP($A49, 'E1 Categorization'!$A$32:$E$124, 5,0)))</f>
        <v>0</v>
      </c>
      <c r="BH49" s="2196">
        <f>IF(ISERROR(L49*(VLOOKUP($A49, 'E1 Categorization'!$A$32:$E$124, 5,0))), L49*0.5, L49*(VLOOKUP($A49, 'E1 Categorization'!$A$32:$E$124, 5,0)))</f>
        <v>0</v>
      </c>
      <c r="BI49" s="2196">
        <f>IF(ISERROR(M49*(VLOOKUP($A49, 'E1 Categorization'!$A$32:$E$124, 5,0))), M49*0.5, M49*(VLOOKUP($A49, 'E1 Categorization'!$A$32:$E$124, 5,0)))</f>
        <v>0</v>
      </c>
      <c r="BJ49" s="2196">
        <f>IF(ISERROR(N49*(VLOOKUP($A49, 'E1 Categorization'!$A$32:$E$124, 5,0))), N49*0.5, N49*(VLOOKUP($A49, 'E1 Categorization'!$A$32:$E$124, 5,0)))</f>
        <v>0</v>
      </c>
      <c r="BK49" s="2196">
        <f>IF(ISERROR(O49*(VLOOKUP($A49, 'E1 Categorization'!$A$32:$E$124, 5,0))), O49*0.5, O49*(VLOOKUP($A49, 'E1 Categorization'!$A$32:$E$124, 5,0)))</f>
        <v>0</v>
      </c>
      <c r="BL49" s="2196">
        <f>IF(ISERROR(P49*(VLOOKUP($A49, 'E1 Categorization'!$A$32:$E$124, 5,0))), P49*0.5, P49*(VLOOKUP($A49, 'E1 Categorization'!$A$32:$E$124, 5,0)))</f>
        <v>0</v>
      </c>
      <c r="BM49" s="2196">
        <f>IF(ISERROR(Q49*(VLOOKUP($A49, 'E1 Categorization'!$A$32:$E$124, 5,0))), Q49*0.5, Q49*(VLOOKUP($A49, 'E1 Categorization'!$A$32:$E$124, 5,0)))</f>
        <v>0</v>
      </c>
      <c r="BN49" s="2196">
        <f>IF(ISERROR(R49*(VLOOKUP($A49, 'E1 Categorization'!$A$32:$E$124, 5,0))), R49*0.5, R49*(VLOOKUP($A49, 'E1 Categorization'!$A$32:$E$124, 5,0)))</f>
        <v>0</v>
      </c>
      <c r="BO49" s="2196">
        <f>IF(ISERROR(S49*(VLOOKUP($A49, 'E1 Categorization'!$A$32:$E$124, 5,0))), S49*0.5, S49*(VLOOKUP($A49, 'E1 Categorization'!$A$32:$E$124, 5,0)))</f>
        <v>0</v>
      </c>
      <c r="BP49" s="2196">
        <f>IF(ISERROR(T49*(VLOOKUP($A49, 'E1 Categorization'!$A$32:$E$124, 5,0))), T49*0.5, T49*(VLOOKUP($A49, 'E1 Categorization'!$A$32:$E$124, 5,0)))</f>
        <v>0</v>
      </c>
      <c r="BQ49" s="2196">
        <f>IF(ISERROR(U49*(VLOOKUP($A49, 'E1 Categorization'!$A$32:$E$124, 5,0))), U49*0.5, U49*(VLOOKUP($A49, 'E1 Categorization'!$A$32:$E$124, 5,0)))</f>
        <v>0</v>
      </c>
      <c r="BR49" s="2196">
        <f>IF(ISERROR(V49*(VLOOKUP($A49, 'E1 Categorization'!$A$32:$E$124, 5,0))), V49*0.5, V49*(VLOOKUP($A49, 'E1 Categorization'!$A$32:$E$124, 5,0)))</f>
        <v>0</v>
      </c>
      <c r="BS49" s="2196">
        <f>IF(ISERROR(W49*(VLOOKUP($A49, 'E1 Categorization'!$A$32:$E$124, 5,0))), W49*0.5, W49*(VLOOKUP($A49, 'E1 Categorization'!$A$32:$E$124, 5,0)))</f>
        <v>0</v>
      </c>
      <c r="BT49" s="2196">
        <f>IF(ISERROR(X49*(VLOOKUP($A49, 'E1 Categorization'!$A$32:$E$124, 5,0))), X49*0.5, X49*(VLOOKUP($A49, 'E1 Categorization'!$A$32:$E$124, 5,0)))</f>
        <v>0</v>
      </c>
    </row>
    <row r="50" spans="1:72" s="312" customFormat="1" ht="12.75" x14ac:dyDescent="0.2">
      <c r="A50" s="555">
        <f>'I3 TB Data'!A159:B159</f>
        <v>1935</v>
      </c>
      <c r="B50" s="556" t="str">
        <f>'I3 TB Data'!B159</f>
        <v>Stores Equipment</v>
      </c>
      <c r="C50" s="557">
        <f>'I3 TB Data'!G159</f>
        <v>0</v>
      </c>
      <c r="D50" s="2166" t="str">
        <f t="shared" si="22"/>
        <v>Yes</v>
      </c>
      <c r="E50" s="2140"/>
      <c r="F50" s="2140"/>
      <c r="G50" s="2140"/>
      <c r="H50" s="2140"/>
      <c r="I50" s="2140"/>
      <c r="J50" s="2140"/>
      <c r="K50" s="2140"/>
      <c r="L50" s="2140"/>
      <c r="M50" s="2140"/>
      <c r="N50" s="2140"/>
      <c r="O50" s="2140"/>
      <c r="P50" s="2140"/>
      <c r="Q50" s="2140"/>
      <c r="R50" s="2140"/>
      <c r="S50" s="2140"/>
      <c r="T50" s="2140"/>
      <c r="U50" s="2140"/>
      <c r="V50" s="2140"/>
      <c r="W50" s="2140"/>
      <c r="X50" s="2140"/>
      <c r="AA50" s="555">
        <f t="shared" si="23"/>
        <v>1935</v>
      </c>
      <c r="AB50" s="556" t="str">
        <f t="shared" si="24"/>
        <v>Stores Equipment</v>
      </c>
      <c r="AC50" s="2196">
        <f>IF(ISERROR(E50*(1-VLOOKUP($A50, 'E1 Categorization'!$A$32:$E$124, 5,0))), E50*0.5, E50*(1-VLOOKUP($A50, 'E1 Categorization'!$A$32:$E$124, 5,0)))</f>
        <v>0</v>
      </c>
      <c r="AD50" s="2196">
        <f>IF(ISERROR(F50*(1-VLOOKUP($A50, 'E1 Categorization'!$A$32:$E$124, 5,0))), F50*0.5, F50*(1-VLOOKUP($A50, 'E1 Categorization'!$A$32:$E$124, 5,0)))</f>
        <v>0</v>
      </c>
      <c r="AE50" s="2196">
        <f>IF(ISERROR(G50*(1-VLOOKUP($A50, 'E1 Categorization'!$A$32:$E$124, 5,0))), G50*0.5, G50*(1-VLOOKUP($A50, 'E1 Categorization'!$A$32:$E$124, 5,0)))</f>
        <v>0</v>
      </c>
      <c r="AF50" s="2196">
        <f>IF(ISERROR(H50*(1-VLOOKUP($A50, 'E1 Categorization'!$A$32:$E$124, 5,0))), H50*0.5, H50*(1-VLOOKUP($A50, 'E1 Categorization'!$A$32:$E$124, 5,0)))</f>
        <v>0</v>
      </c>
      <c r="AG50" s="2196">
        <f>IF(ISERROR(I50*(1-VLOOKUP($A50, 'E1 Categorization'!$A$32:$E$124, 5,0))), I50*0.5, I50*(1-VLOOKUP($A50, 'E1 Categorization'!$A$32:$E$124, 5,0)))</f>
        <v>0</v>
      </c>
      <c r="AH50" s="2196">
        <f>IF(ISERROR(J50*(1-VLOOKUP($A50, 'E1 Categorization'!$A$32:$E$124, 5,0))), J50*0.5, J50*(1-VLOOKUP($A50, 'E1 Categorization'!$A$32:$E$124, 5,0)))</f>
        <v>0</v>
      </c>
      <c r="AI50" s="2196">
        <f>IF(ISERROR(K50*(1-VLOOKUP($A50, 'E1 Categorization'!$A$32:$E$124, 5,0))), K50*0.5, K50*(1-VLOOKUP($A50, 'E1 Categorization'!$A$32:$E$124, 5,0)))</f>
        <v>0</v>
      </c>
      <c r="AJ50" s="2196">
        <f>IF(ISERROR(L50*(1-VLOOKUP($A50, 'E1 Categorization'!$A$32:$E$124, 5,0))), L50*0.5, L50*(1-VLOOKUP($A50, 'E1 Categorization'!$A$32:$E$124, 5,0)))</f>
        <v>0</v>
      </c>
      <c r="AK50" s="2196">
        <f>IF(ISERROR(M50*(1-VLOOKUP($A50, 'E1 Categorization'!$A$32:$E$124, 5,0))), M50*0.5, M50*(1-VLOOKUP($A50, 'E1 Categorization'!$A$32:$E$124, 5,0)))</f>
        <v>0</v>
      </c>
      <c r="AL50" s="2196">
        <f>IF(ISERROR(N50*(1-VLOOKUP($A50, 'E1 Categorization'!$A$32:$E$124, 5,0))), N50*0.5, N50*(1-VLOOKUP($A50, 'E1 Categorization'!$A$32:$E$124, 5,0)))</f>
        <v>0</v>
      </c>
      <c r="AM50" s="2196">
        <f>IF(ISERROR(O50*(1-VLOOKUP($A50, 'E1 Categorization'!$A$32:$E$124, 5,0))), O50*0.5, O50*(1-VLOOKUP($A50, 'E1 Categorization'!$A$32:$E$124, 5,0)))</f>
        <v>0</v>
      </c>
      <c r="AN50" s="2196">
        <f>IF(ISERROR(P50*(1-VLOOKUP($A50, 'E1 Categorization'!$A$32:$E$124, 5,0))), P50*0.5, P50*(1-VLOOKUP($A50, 'E1 Categorization'!$A$32:$E$124, 5,0)))</f>
        <v>0</v>
      </c>
      <c r="AO50" s="2196">
        <f>IF(ISERROR(Q50*(1-VLOOKUP($A50, 'E1 Categorization'!$A$32:$E$124, 5,0))), Q50*0.5, Q50*(1-VLOOKUP($A50, 'E1 Categorization'!$A$32:$E$124, 5,0)))</f>
        <v>0</v>
      </c>
      <c r="AP50" s="2196">
        <f>IF(ISERROR(R50*(1-VLOOKUP($A50, 'E1 Categorization'!$A$32:$E$124, 5,0))), R50*0.5, R50*(1-VLOOKUP($A50, 'E1 Categorization'!$A$32:$E$124, 5,0)))</f>
        <v>0</v>
      </c>
      <c r="AQ50" s="2196">
        <f>IF(ISERROR(S50*(1-VLOOKUP($A50, 'E1 Categorization'!$A$32:$E$124, 5,0))), S50*0.5, S50*(1-VLOOKUP($A50, 'E1 Categorization'!$A$32:$E$124, 5,0)))</f>
        <v>0</v>
      </c>
      <c r="AR50" s="2196">
        <f>IF(ISERROR(T50*(1-VLOOKUP($A50, 'E1 Categorization'!$A$32:$E$124, 5,0))), T50*0.5, T50*(1-VLOOKUP($A50, 'E1 Categorization'!$A$32:$E$124, 5,0)))</f>
        <v>0</v>
      </c>
      <c r="AS50" s="2196">
        <f>IF(ISERROR(U50*(1-VLOOKUP($A50, 'E1 Categorization'!$A$32:$E$124, 5,0))), U50*0.5, U50*(1-VLOOKUP($A50, 'E1 Categorization'!$A$32:$E$124, 5,0)))</f>
        <v>0</v>
      </c>
      <c r="AT50" s="2196">
        <f>IF(ISERROR(V50*(1-VLOOKUP($A50, 'E1 Categorization'!$A$32:$E$124, 5,0))), V50*0.5, V50*(1-VLOOKUP($A50, 'E1 Categorization'!$A$32:$E$124, 5,0)))</f>
        <v>0</v>
      </c>
      <c r="AU50" s="2196">
        <f>IF(ISERROR(W50*(1-VLOOKUP($A50, 'E1 Categorization'!$A$32:$E$124, 5,0))), W50*0.5, W50*(1-VLOOKUP($A50, 'E1 Categorization'!$A$32:$E$124, 5,0)))</f>
        <v>0</v>
      </c>
      <c r="AV50" s="2196">
        <f>IF(ISERROR(X50*(1-VLOOKUP($A50, 'E1 Categorization'!$A$32:$E$124, 5,0))), X50*0.5, X50*(1-VLOOKUP($A50, 'E1 Categorization'!$A$32:$E$124, 5,0)))</f>
        <v>0</v>
      </c>
      <c r="AW50" s="2197"/>
      <c r="AX50" s="2197"/>
      <c r="AY50" s="555">
        <f t="shared" si="25"/>
        <v>1935</v>
      </c>
      <c r="AZ50" s="556" t="str">
        <f t="shared" si="26"/>
        <v>Stores Equipment</v>
      </c>
      <c r="BA50" s="2196">
        <f>IF(ISERROR(E50*(VLOOKUP($A50, 'E1 Categorization'!$A$32:$E$124, 5,0))), E50*0.5, E50*(VLOOKUP($A50, 'E1 Categorization'!$A$32:$E$124, 5,0)))</f>
        <v>0</v>
      </c>
      <c r="BB50" s="2196">
        <f>IF(ISERROR(F50*(VLOOKUP($A50, 'E1 Categorization'!$A$32:$E$124, 5,0))), F50*0.5, F50*(VLOOKUP($A50, 'E1 Categorization'!$A$32:$E$124, 5,0)))</f>
        <v>0</v>
      </c>
      <c r="BC50" s="2196">
        <f>IF(ISERROR(G50*(VLOOKUP($A50, 'E1 Categorization'!$A$32:$E$124, 5,0))), G50*0.5, G50*(VLOOKUP($A50, 'E1 Categorization'!$A$32:$E$124, 5,0)))</f>
        <v>0</v>
      </c>
      <c r="BD50" s="2196">
        <f>IF(ISERROR(H50*(VLOOKUP($A50, 'E1 Categorization'!$A$32:$E$124, 5,0))), H50*0.5, H50*(VLOOKUP($A50, 'E1 Categorization'!$A$32:$E$124, 5,0)))</f>
        <v>0</v>
      </c>
      <c r="BE50" s="2196">
        <f>IF(ISERROR(I50*(VLOOKUP($A50, 'E1 Categorization'!$A$32:$E$124, 5,0))), I50*0.5, I50*(VLOOKUP($A50, 'E1 Categorization'!$A$32:$E$124, 5,0)))</f>
        <v>0</v>
      </c>
      <c r="BF50" s="2196">
        <f>IF(ISERROR(J50*(VLOOKUP($A50, 'E1 Categorization'!$A$32:$E$124, 5,0))), J50*0.5, J50*(VLOOKUP($A50, 'E1 Categorization'!$A$32:$E$124, 5,0)))</f>
        <v>0</v>
      </c>
      <c r="BG50" s="2196">
        <f>IF(ISERROR(K50*(VLOOKUP($A50, 'E1 Categorization'!$A$32:$E$124, 5,0))), K50*0.5, K50*(VLOOKUP($A50, 'E1 Categorization'!$A$32:$E$124, 5,0)))</f>
        <v>0</v>
      </c>
      <c r="BH50" s="2196">
        <f>IF(ISERROR(L50*(VLOOKUP($A50, 'E1 Categorization'!$A$32:$E$124, 5,0))), L50*0.5, L50*(VLOOKUP($A50, 'E1 Categorization'!$A$32:$E$124, 5,0)))</f>
        <v>0</v>
      </c>
      <c r="BI50" s="2196">
        <f>IF(ISERROR(M50*(VLOOKUP($A50, 'E1 Categorization'!$A$32:$E$124, 5,0))), M50*0.5, M50*(VLOOKUP($A50, 'E1 Categorization'!$A$32:$E$124, 5,0)))</f>
        <v>0</v>
      </c>
      <c r="BJ50" s="2196">
        <f>IF(ISERROR(N50*(VLOOKUP($A50, 'E1 Categorization'!$A$32:$E$124, 5,0))), N50*0.5, N50*(VLOOKUP($A50, 'E1 Categorization'!$A$32:$E$124, 5,0)))</f>
        <v>0</v>
      </c>
      <c r="BK50" s="2196">
        <f>IF(ISERROR(O50*(VLOOKUP($A50, 'E1 Categorization'!$A$32:$E$124, 5,0))), O50*0.5, O50*(VLOOKUP($A50, 'E1 Categorization'!$A$32:$E$124, 5,0)))</f>
        <v>0</v>
      </c>
      <c r="BL50" s="2196">
        <f>IF(ISERROR(P50*(VLOOKUP($A50, 'E1 Categorization'!$A$32:$E$124, 5,0))), P50*0.5, P50*(VLOOKUP($A50, 'E1 Categorization'!$A$32:$E$124, 5,0)))</f>
        <v>0</v>
      </c>
      <c r="BM50" s="2196">
        <f>IF(ISERROR(Q50*(VLOOKUP($A50, 'E1 Categorization'!$A$32:$E$124, 5,0))), Q50*0.5, Q50*(VLOOKUP($A50, 'E1 Categorization'!$A$32:$E$124, 5,0)))</f>
        <v>0</v>
      </c>
      <c r="BN50" s="2196">
        <f>IF(ISERROR(R50*(VLOOKUP($A50, 'E1 Categorization'!$A$32:$E$124, 5,0))), R50*0.5, R50*(VLOOKUP($A50, 'E1 Categorization'!$A$32:$E$124, 5,0)))</f>
        <v>0</v>
      </c>
      <c r="BO50" s="2196">
        <f>IF(ISERROR(S50*(VLOOKUP($A50, 'E1 Categorization'!$A$32:$E$124, 5,0))), S50*0.5, S50*(VLOOKUP($A50, 'E1 Categorization'!$A$32:$E$124, 5,0)))</f>
        <v>0</v>
      </c>
      <c r="BP50" s="2196">
        <f>IF(ISERROR(T50*(VLOOKUP($A50, 'E1 Categorization'!$A$32:$E$124, 5,0))), T50*0.5, T50*(VLOOKUP($A50, 'E1 Categorization'!$A$32:$E$124, 5,0)))</f>
        <v>0</v>
      </c>
      <c r="BQ50" s="2196">
        <f>IF(ISERROR(U50*(VLOOKUP($A50, 'E1 Categorization'!$A$32:$E$124, 5,0))), U50*0.5, U50*(VLOOKUP($A50, 'E1 Categorization'!$A$32:$E$124, 5,0)))</f>
        <v>0</v>
      </c>
      <c r="BR50" s="2196">
        <f>IF(ISERROR(V50*(VLOOKUP($A50, 'E1 Categorization'!$A$32:$E$124, 5,0))), V50*0.5, V50*(VLOOKUP($A50, 'E1 Categorization'!$A$32:$E$124, 5,0)))</f>
        <v>0</v>
      </c>
      <c r="BS50" s="2196">
        <f>IF(ISERROR(W50*(VLOOKUP($A50, 'E1 Categorization'!$A$32:$E$124, 5,0))), W50*0.5, W50*(VLOOKUP($A50, 'E1 Categorization'!$A$32:$E$124, 5,0)))</f>
        <v>0</v>
      </c>
      <c r="BT50" s="2196">
        <f>IF(ISERROR(X50*(VLOOKUP($A50, 'E1 Categorization'!$A$32:$E$124, 5,0))), X50*0.5, X50*(VLOOKUP($A50, 'E1 Categorization'!$A$32:$E$124, 5,0)))</f>
        <v>0</v>
      </c>
    </row>
    <row r="51" spans="1:72" s="312" customFormat="1" ht="12.75" x14ac:dyDescent="0.2">
      <c r="A51" s="555">
        <f>'I3 TB Data'!A160:B160</f>
        <v>1940</v>
      </c>
      <c r="B51" s="556" t="str">
        <f>'I3 TB Data'!B160</f>
        <v>Tools, Shop and Garage Equipment</v>
      </c>
      <c r="C51" s="557">
        <f>'I3 TB Data'!G160</f>
        <v>0</v>
      </c>
      <c r="D51" s="2166" t="str">
        <f t="shared" si="22"/>
        <v>Yes</v>
      </c>
      <c r="E51" s="2140"/>
      <c r="F51" s="2140"/>
      <c r="G51" s="2140"/>
      <c r="H51" s="2140"/>
      <c r="I51" s="2140"/>
      <c r="J51" s="2140"/>
      <c r="K51" s="2140"/>
      <c r="L51" s="2140"/>
      <c r="M51" s="2140"/>
      <c r="N51" s="2140"/>
      <c r="O51" s="2140"/>
      <c r="P51" s="2140"/>
      <c r="Q51" s="2140"/>
      <c r="R51" s="2140"/>
      <c r="S51" s="2140"/>
      <c r="T51" s="2140"/>
      <c r="U51" s="2140"/>
      <c r="V51" s="2140"/>
      <c r="W51" s="2140"/>
      <c r="X51" s="2140"/>
      <c r="AA51" s="555">
        <f t="shared" si="23"/>
        <v>1940</v>
      </c>
      <c r="AB51" s="556" t="str">
        <f t="shared" si="24"/>
        <v>Tools, Shop and Garage Equipment</v>
      </c>
      <c r="AC51" s="2196">
        <f>IF(ISERROR(E51*(1-VLOOKUP($A51, 'E1 Categorization'!$A$32:$E$124, 5,0))), E51*0.5, E51*(1-VLOOKUP($A51, 'E1 Categorization'!$A$32:$E$124, 5,0)))</f>
        <v>0</v>
      </c>
      <c r="AD51" s="2196">
        <f>IF(ISERROR(F51*(1-VLOOKUP($A51, 'E1 Categorization'!$A$32:$E$124, 5,0))), F51*0.5, F51*(1-VLOOKUP($A51, 'E1 Categorization'!$A$32:$E$124, 5,0)))</f>
        <v>0</v>
      </c>
      <c r="AE51" s="2196">
        <f>IF(ISERROR(G51*(1-VLOOKUP($A51, 'E1 Categorization'!$A$32:$E$124, 5,0))), G51*0.5, G51*(1-VLOOKUP($A51, 'E1 Categorization'!$A$32:$E$124, 5,0)))</f>
        <v>0</v>
      </c>
      <c r="AF51" s="2196">
        <f>IF(ISERROR(H51*(1-VLOOKUP($A51, 'E1 Categorization'!$A$32:$E$124, 5,0))), H51*0.5, H51*(1-VLOOKUP($A51, 'E1 Categorization'!$A$32:$E$124, 5,0)))</f>
        <v>0</v>
      </c>
      <c r="AG51" s="2196">
        <f>IF(ISERROR(I51*(1-VLOOKUP($A51, 'E1 Categorization'!$A$32:$E$124, 5,0))), I51*0.5, I51*(1-VLOOKUP($A51, 'E1 Categorization'!$A$32:$E$124, 5,0)))</f>
        <v>0</v>
      </c>
      <c r="AH51" s="2196">
        <f>IF(ISERROR(J51*(1-VLOOKUP($A51, 'E1 Categorization'!$A$32:$E$124, 5,0))), J51*0.5, J51*(1-VLOOKUP($A51, 'E1 Categorization'!$A$32:$E$124, 5,0)))</f>
        <v>0</v>
      </c>
      <c r="AI51" s="2196">
        <f>IF(ISERROR(K51*(1-VLOOKUP($A51, 'E1 Categorization'!$A$32:$E$124, 5,0))), K51*0.5, K51*(1-VLOOKUP($A51, 'E1 Categorization'!$A$32:$E$124, 5,0)))</f>
        <v>0</v>
      </c>
      <c r="AJ51" s="2196">
        <f>IF(ISERROR(L51*(1-VLOOKUP($A51, 'E1 Categorization'!$A$32:$E$124, 5,0))), L51*0.5, L51*(1-VLOOKUP($A51, 'E1 Categorization'!$A$32:$E$124, 5,0)))</f>
        <v>0</v>
      </c>
      <c r="AK51" s="2196">
        <f>IF(ISERROR(M51*(1-VLOOKUP($A51, 'E1 Categorization'!$A$32:$E$124, 5,0))), M51*0.5, M51*(1-VLOOKUP($A51, 'E1 Categorization'!$A$32:$E$124, 5,0)))</f>
        <v>0</v>
      </c>
      <c r="AL51" s="2196">
        <f>IF(ISERROR(N51*(1-VLOOKUP($A51, 'E1 Categorization'!$A$32:$E$124, 5,0))), N51*0.5, N51*(1-VLOOKUP($A51, 'E1 Categorization'!$A$32:$E$124, 5,0)))</f>
        <v>0</v>
      </c>
      <c r="AM51" s="2196">
        <f>IF(ISERROR(O51*(1-VLOOKUP($A51, 'E1 Categorization'!$A$32:$E$124, 5,0))), O51*0.5, O51*(1-VLOOKUP($A51, 'E1 Categorization'!$A$32:$E$124, 5,0)))</f>
        <v>0</v>
      </c>
      <c r="AN51" s="2196">
        <f>IF(ISERROR(P51*(1-VLOOKUP($A51, 'E1 Categorization'!$A$32:$E$124, 5,0))), P51*0.5, P51*(1-VLOOKUP($A51, 'E1 Categorization'!$A$32:$E$124, 5,0)))</f>
        <v>0</v>
      </c>
      <c r="AO51" s="2196">
        <f>IF(ISERROR(Q51*(1-VLOOKUP($A51, 'E1 Categorization'!$A$32:$E$124, 5,0))), Q51*0.5, Q51*(1-VLOOKUP($A51, 'E1 Categorization'!$A$32:$E$124, 5,0)))</f>
        <v>0</v>
      </c>
      <c r="AP51" s="2196">
        <f>IF(ISERROR(R51*(1-VLOOKUP($A51, 'E1 Categorization'!$A$32:$E$124, 5,0))), R51*0.5, R51*(1-VLOOKUP($A51, 'E1 Categorization'!$A$32:$E$124, 5,0)))</f>
        <v>0</v>
      </c>
      <c r="AQ51" s="2196">
        <f>IF(ISERROR(S51*(1-VLOOKUP($A51, 'E1 Categorization'!$A$32:$E$124, 5,0))), S51*0.5, S51*(1-VLOOKUP($A51, 'E1 Categorization'!$A$32:$E$124, 5,0)))</f>
        <v>0</v>
      </c>
      <c r="AR51" s="2196">
        <f>IF(ISERROR(T51*(1-VLOOKUP($A51, 'E1 Categorization'!$A$32:$E$124, 5,0))), T51*0.5, T51*(1-VLOOKUP($A51, 'E1 Categorization'!$A$32:$E$124, 5,0)))</f>
        <v>0</v>
      </c>
      <c r="AS51" s="2196">
        <f>IF(ISERROR(U51*(1-VLOOKUP($A51, 'E1 Categorization'!$A$32:$E$124, 5,0))), U51*0.5, U51*(1-VLOOKUP($A51, 'E1 Categorization'!$A$32:$E$124, 5,0)))</f>
        <v>0</v>
      </c>
      <c r="AT51" s="2196">
        <f>IF(ISERROR(V51*(1-VLOOKUP($A51, 'E1 Categorization'!$A$32:$E$124, 5,0))), V51*0.5, V51*(1-VLOOKUP($A51, 'E1 Categorization'!$A$32:$E$124, 5,0)))</f>
        <v>0</v>
      </c>
      <c r="AU51" s="2196">
        <f>IF(ISERROR(W51*(1-VLOOKUP($A51, 'E1 Categorization'!$A$32:$E$124, 5,0))), W51*0.5, W51*(1-VLOOKUP($A51, 'E1 Categorization'!$A$32:$E$124, 5,0)))</f>
        <v>0</v>
      </c>
      <c r="AV51" s="2196">
        <f>IF(ISERROR(X51*(1-VLOOKUP($A51, 'E1 Categorization'!$A$32:$E$124, 5,0))), X51*0.5, X51*(1-VLOOKUP($A51, 'E1 Categorization'!$A$32:$E$124, 5,0)))</f>
        <v>0</v>
      </c>
      <c r="AW51" s="2197"/>
      <c r="AX51" s="2197"/>
      <c r="AY51" s="555">
        <f t="shared" si="25"/>
        <v>1940</v>
      </c>
      <c r="AZ51" s="556" t="str">
        <f t="shared" si="26"/>
        <v>Tools, Shop and Garage Equipment</v>
      </c>
      <c r="BA51" s="2196">
        <f>IF(ISERROR(E51*(VLOOKUP($A51, 'E1 Categorization'!$A$32:$E$124, 5,0))), E51*0.5, E51*(VLOOKUP($A51, 'E1 Categorization'!$A$32:$E$124, 5,0)))</f>
        <v>0</v>
      </c>
      <c r="BB51" s="2196">
        <f>IF(ISERROR(F51*(VLOOKUP($A51, 'E1 Categorization'!$A$32:$E$124, 5,0))), F51*0.5, F51*(VLOOKUP($A51, 'E1 Categorization'!$A$32:$E$124, 5,0)))</f>
        <v>0</v>
      </c>
      <c r="BC51" s="2196">
        <f>IF(ISERROR(G51*(VLOOKUP($A51, 'E1 Categorization'!$A$32:$E$124, 5,0))), G51*0.5, G51*(VLOOKUP($A51, 'E1 Categorization'!$A$32:$E$124, 5,0)))</f>
        <v>0</v>
      </c>
      <c r="BD51" s="2196">
        <f>IF(ISERROR(H51*(VLOOKUP($A51, 'E1 Categorization'!$A$32:$E$124, 5,0))), H51*0.5, H51*(VLOOKUP($A51, 'E1 Categorization'!$A$32:$E$124, 5,0)))</f>
        <v>0</v>
      </c>
      <c r="BE51" s="2196">
        <f>IF(ISERROR(I51*(VLOOKUP($A51, 'E1 Categorization'!$A$32:$E$124, 5,0))), I51*0.5, I51*(VLOOKUP($A51, 'E1 Categorization'!$A$32:$E$124, 5,0)))</f>
        <v>0</v>
      </c>
      <c r="BF51" s="2196">
        <f>IF(ISERROR(J51*(VLOOKUP($A51, 'E1 Categorization'!$A$32:$E$124, 5,0))), J51*0.5, J51*(VLOOKUP($A51, 'E1 Categorization'!$A$32:$E$124, 5,0)))</f>
        <v>0</v>
      </c>
      <c r="BG51" s="2196">
        <f>IF(ISERROR(K51*(VLOOKUP($A51, 'E1 Categorization'!$A$32:$E$124, 5,0))), K51*0.5, K51*(VLOOKUP($A51, 'E1 Categorization'!$A$32:$E$124, 5,0)))</f>
        <v>0</v>
      </c>
      <c r="BH51" s="2196">
        <f>IF(ISERROR(L51*(VLOOKUP($A51, 'E1 Categorization'!$A$32:$E$124, 5,0))), L51*0.5, L51*(VLOOKUP($A51, 'E1 Categorization'!$A$32:$E$124, 5,0)))</f>
        <v>0</v>
      </c>
      <c r="BI51" s="2196">
        <f>IF(ISERROR(M51*(VLOOKUP($A51, 'E1 Categorization'!$A$32:$E$124, 5,0))), M51*0.5, M51*(VLOOKUP($A51, 'E1 Categorization'!$A$32:$E$124, 5,0)))</f>
        <v>0</v>
      </c>
      <c r="BJ51" s="2196">
        <f>IF(ISERROR(N51*(VLOOKUP($A51, 'E1 Categorization'!$A$32:$E$124, 5,0))), N51*0.5, N51*(VLOOKUP($A51, 'E1 Categorization'!$A$32:$E$124, 5,0)))</f>
        <v>0</v>
      </c>
      <c r="BK51" s="2196">
        <f>IF(ISERROR(O51*(VLOOKUP($A51, 'E1 Categorization'!$A$32:$E$124, 5,0))), O51*0.5, O51*(VLOOKUP($A51, 'E1 Categorization'!$A$32:$E$124, 5,0)))</f>
        <v>0</v>
      </c>
      <c r="BL51" s="2196">
        <f>IF(ISERROR(P51*(VLOOKUP($A51, 'E1 Categorization'!$A$32:$E$124, 5,0))), P51*0.5, P51*(VLOOKUP($A51, 'E1 Categorization'!$A$32:$E$124, 5,0)))</f>
        <v>0</v>
      </c>
      <c r="BM51" s="2196">
        <f>IF(ISERROR(Q51*(VLOOKUP($A51, 'E1 Categorization'!$A$32:$E$124, 5,0))), Q51*0.5, Q51*(VLOOKUP($A51, 'E1 Categorization'!$A$32:$E$124, 5,0)))</f>
        <v>0</v>
      </c>
      <c r="BN51" s="2196">
        <f>IF(ISERROR(R51*(VLOOKUP($A51, 'E1 Categorization'!$A$32:$E$124, 5,0))), R51*0.5, R51*(VLOOKUP($A51, 'E1 Categorization'!$A$32:$E$124, 5,0)))</f>
        <v>0</v>
      </c>
      <c r="BO51" s="2196">
        <f>IF(ISERROR(S51*(VLOOKUP($A51, 'E1 Categorization'!$A$32:$E$124, 5,0))), S51*0.5, S51*(VLOOKUP($A51, 'E1 Categorization'!$A$32:$E$124, 5,0)))</f>
        <v>0</v>
      </c>
      <c r="BP51" s="2196">
        <f>IF(ISERROR(T51*(VLOOKUP($A51, 'E1 Categorization'!$A$32:$E$124, 5,0))), T51*0.5, T51*(VLOOKUP($A51, 'E1 Categorization'!$A$32:$E$124, 5,0)))</f>
        <v>0</v>
      </c>
      <c r="BQ51" s="2196">
        <f>IF(ISERROR(U51*(VLOOKUP($A51, 'E1 Categorization'!$A$32:$E$124, 5,0))), U51*0.5, U51*(VLOOKUP($A51, 'E1 Categorization'!$A$32:$E$124, 5,0)))</f>
        <v>0</v>
      </c>
      <c r="BR51" s="2196">
        <f>IF(ISERROR(V51*(VLOOKUP($A51, 'E1 Categorization'!$A$32:$E$124, 5,0))), V51*0.5, V51*(VLOOKUP($A51, 'E1 Categorization'!$A$32:$E$124, 5,0)))</f>
        <v>0</v>
      </c>
      <c r="BS51" s="2196">
        <f>IF(ISERROR(W51*(VLOOKUP($A51, 'E1 Categorization'!$A$32:$E$124, 5,0))), W51*0.5, W51*(VLOOKUP($A51, 'E1 Categorization'!$A$32:$E$124, 5,0)))</f>
        <v>0</v>
      </c>
      <c r="BT51" s="2196">
        <f>IF(ISERROR(X51*(VLOOKUP($A51, 'E1 Categorization'!$A$32:$E$124, 5,0))), X51*0.5, X51*(VLOOKUP($A51, 'E1 Categorization'!$A$32:$E$124, 5,0)))</f>
        <v>0</v>
      </c>
    </row>
    <row r="52" spans="1:72" s="312" customFormat="1" ht="12.75" x14ac:dyDescent="0.2">
      <c r="A52" s="555">
        <f>'I3 TB Data'!A161:B161</f>
        <v>1945</v>
      </c>
      <c r="B52" s="556" t="str">
        <f>'I3 TB Data'!B161</f>
        <v>Measurement and Testing Equipment</v>
      </c>
      <c r="C52" s="557">
        <f>'I3 TB Data'!G161</f>
        <v>0</v>
      </c>
      <c r="D52" s="2166" t="str">
        <f t="shared" si="22"/>
        <v>Yes</v>
      </c>
      <c r="E52" s="2140"/>
      <c r="F52" s="2140"/>
      <c r="G52" s="2140"/>
      <c r="H52" s="2140"/>
      <c r="I52" s="2140"/>
      <c r="J52" s="2140"/>
      <c r="K52" s="2140"/>
      <c r="L52" s="2140"/>
      <c r="M52" s="2140"/>
      <c r="N52" s="2140"/>
      <c r="O52" s="2140"/>
      <c r="P52" s="2140"/>
      <c r="Q52" s="2140"/>
      <c r="R52" s="2140"/>
      <c r="S52" s="2140"/>
      <c r="T52" s="2140"/>
      <c r="U52" s="2140"/>
      <c r="V52" s="2140"/>
      <c r="W52" s="2140"/>
      <c r="X52" s="2140"/>
      <c r="AA52" s="555">
        <f t="shared" si="23"/>
        <v>1945</v>
      </c>
      <c r="AB52" s="556" t="str">
        <f t="shared" si="24"/>
        <v>Measurement and Testing Equipment</v>
      </c>
      <c r="AC52" s="2196">
        <f>IF(ISERROR(E52*(1-VLOOKUP($A52, 'E1 Categorization'!$A$32:$E$124, 5,0))), E52*0.5, E52*(1-VLOOKUP($A52, 'E1 Categorization'!$A$32:$E$124, 5,0)))</f>
        <v>0</v>
      </c>
      <c r="AD52" s="2196">
        <f>IF(ISERROR(F52*(1-VLOOKUP($A52, 'E1 Categorization'!$A$32:$E$124, 5,0))), F52*0.5, F52*(1-VLOOKUP($A52, 'E1 Categorization'!$A$32:$E$124, 5,0)))</f>
        <v>0</v>
      </c>
      <c r="AE52" s="2196">
        <f>IF(ISERROR(G52*(1-VLOOKUP($A52, 'E1 Categorization'!$A$32:$E$124, 5,0))), G52*0.5, G52*(1-VLOOKUP($A52, 'E1 Categorization'!$A$32:$E$124, 5,0)))</f>
        <v>0</v>
      </c>
      <c r="AF52" s="2196">
        <f>IF(ISERROR(H52*(1-VLOOKUP($A52, 'E1 Categorization'!$A$32:$E$124, 5,0))), H52*0.5, H52*(1-VLOOKUP($A52, 'E1 Categorization'!$A$32:$E$124, 5,0)))</f>
        <v>0</v>
      </c>
      <c r="AG52" s="2196">
        <f>IF(ISERROR(I52*(1-VLOOKUP($A52, 'E1 Categorization'!$A$32:$E$124, 5,0))), I52*0.5, I52*(1-VLOOKUP($A52, 'E1 Categorization'!$A$32:$E$124, 5,0)))</f>
        <v>0</v>
      </c>
      <c r="AH52" s="2196">
        <f>IF(ISERROR(J52*(1-VLOOKUP($A52, 'E1 Categorization'!$A$32:$E$124, 5,0))), J52*0.5, J52*(1-VLOOKUP($A52, 'E1 Categorization'!$A$32:$E$124, 5,0)))</f>
        <v>0</v>
      </c>
      <c r="AI52" s="2196">
        <f>IF(ISERROR(K52*(1-VLOOKUP($A52, 'E1 Categorization'!$A$32:$E$124, 5,0))), K52*0.5, K52*(1-VLOOKUP($A52, 'E1 Categorization'!$A$32:$E$124, 5,0)))</f>
        <v>0</v>
      </c>
      <c r="AJ52" s="2196">
        <f>IF(ISERROR(L52*(1-VLOOKUP($A52, 'E1 Categorization'!$A$32:$E$124, 5,0))), L52*0.5, L52*(1-VLOOKUP($A52, 'E1 Categorization'!$A$32:$E$124, 5,0)))</f>
        <v>0</v>
      </c>
      <c r="AK52" s="2196">
        <f>IF(ISERROR(M52*(1-VLOOKUP($A52, 'E1 Categorization'!$A$32:$E$124, 5,0))), M52*0.5, M52*(1-VLOOKUP($A52, 'E1 Categorization'!$A$32:$E$124, 5,0)))</f>
        <v>0</v>
      </c>
      <c r="AL52" s="2196">
        <f>IF(ISERROR(N52*(1-VLOOKUP($A52, 'E1 Categorization'!$A$32:$E$124, 5,0))), N52*0.5, N52*(1-VLOOKUP($A52, 'E1 Categorization'!$A$32:$E$124, 5,0)))</f>
        <v>0</v>
      </c>
      <c r="AM52" s="2196">
        <f>IF(ISERROR(O52*(1-VLOOKUP($A52, 'E1 Categorization'!$A$32:$E$124, 5,0))), O52*0.5, O52*(1-VLOOKUP($A52, 'E1 Categorization'!$A$32:$E$124, 5,0)))</f>
        <v>0</v>
      </c>
      <c r="AN52" s="2196">
        <f>IF(ISERROR(P52*(1-VLOOKUP($A52, 'E1 Categorization'!$A$32:$E$124, 5,0))), P52*0.5, P52*(1-VLOOKUP($A52, 'E1 Categorization'!$A$32:$E$124, 5,0)))</f>
        <v>0</v>
      </c>
      <c r="AO52" s="2196">
        <f>IF(ISERROR(Q52*(1-VLOOKUP($A52, 'E1 Categorization'!$A$32:$E$124, 5,0))), Q52*0.5, Q52*(1-VLOOKUP($A52, 'E1 Categorization'!$A$32:$E$124, 5,0)))</f>
        <v>0</v>
      </c>
      <c r="AP52" s="2196">
        <f>IF(ISERROR(R52*(1-VLOOKUP($A52, 'E1 Categorization'!$A$32:$E$124, 5,0))), R52*0.5, R52*(1-VLOOKUP($A52, 'E1 Categorization'!$A$32:$E$124, 5,0)))</f>
        <v>0</v>
      </c>
      <c r="AQ52" s="2196">
        <f>IF(ISERROR(S52*(1-VLOOKUP($A52, 'E1 Categorization'!$A$32:$E$124, 5,0))), S52*0.5, S52*(1-VLOOKUP($A52, 'E1 Categorization'!$A$32:$E$124, 5,0)))</f>
        <v>0</v>
      </c>
      <c r="AR52" s="2196">
        <f>IF(ISERROR(T52*(1-VLOOKUP($A52, 'E1 Categorization'!$A$32:$E$124, 5,0))), T52*0.5, T52*(1-VLOOKUP($A52, 'E1 Categorization'!$A$32:$E$124, 5,0)))</f>
        <v>0</v>
      </c>
      <c r="AS52" s="2196">
        <f>IF(ISERROR(U52*(1-VLOOKUP($A52, 'E1 Categorization'!$A$32:$E$124, 5,0))), U52*0.5, U52*(1-VLOOKUP($A52, 'E1 Categorization'!$A$32:$E$124, 5,0)))</f>
        <v>0</v>
      </c>
      <c r="AT52" s="2196">
        <f>IF(ISERROR(V52*(1-VLOOKUP($A52, 'E1 Categorization'!$A$32:$E$124, 5,0))), V52*0.5, V52*(1-VLOOKUP($A52, 'E1 Categorization'!$A$32:$E$124, 5,0)))</f>
        <v>0</v>
      </c>
      <c r="AU52" s="2196">
        <f>IF(ISERROR(W52*(1-VLOOKUP($A52, 'E1 Categorization'!$A$32:$E$124, 5,0))), W52*0.5, W52*(1-VLOOKUP($A52, 'E1 Categorization'!$A$32:$E$124, 5,0)))</f>
        <v>0</v>
      </c>
      <c r="AV52" s="2196">
        <f>IF(ISERROR(X52*(1-VLOOKUP($A52, 'E1 Categorization'!$A$32:$E$124, 5,0))), X52*0.5, X52*(1-VLOOKUP($A52, 'E1 Categorization'!$A$32:$E$124, 5,0)))</f>
        <v>0</v>
      </c>
      <c r="AW52" s="2197"/>
      <c r="AX52" s="2197"/>
      <c r="AY52" s="555">
        <f t="shared" si="25"/>
        <v>1945</v>
      </c>
      <c r="AZ52" s="556" t="str">
        <f t="shared" si="26"/>
        <v>Measurement and Testing Equipment</v>
      </c>
      <c r="BA52" s="2196">
        <f>IF(ISERROR(E52*(VLOOKUP($A52, 'E1 Categorization'!$A$32:$E$124, 5,0))), E52*0.5, E52*(VLOOKUP($A52, 'E1 Categorization'!$A$32:$E$124, 5,0)))</f>
        <v>0</v>
      </c>
      <c r="BB52" s="2196">
        <f>IF(ISERROR(F52*(VLOOKUP($A52, 'E1 Categorization'!$A$32:$E$124, 5,0))), F52*0.5, F52*(VLOOKUP($A52, 'E1 Categorization'!$A$32:$E$124, 5,0)))</f>
        <v>0</v>
      </c>
      <c r="BC52" s="2196">
        <f>IF(ISERROR(G52*(VLOOKUP($A52, 'E1 Categorization'!$A$32:$E$124, 5,0))), G52*0.5, G52*(VLOOKUP($A52, 'E1 Categorization'!$A$32:$E$124, 5,0)))</f>
        <v>0</v>
      </c>
      <c r="BD52" s="2196">
        <f>IF(ISERROR(H52*(VLOOKUP($A52, 'E1 Categorization'!$A$32:$E$124, 5,0))), H52*0.5, H52*(VLOOKUP($A52, 'E1 Categorization'!$A$32:$E$124, 5,0)))</f>
        <v>0</v>
      </c>
      <c r="BE52" s="2196">
        <f>IF(ISERROR(I52*(VLOOKUP($A52, 'E1 Categorization'!$A$32:$E$124, 5,0))), I52*0.5, I52*(VLOOKUP($A52, 'E1 Categorization'!$A$32:$E$124, 5,0)))</f>
        <v>0</v>
      </c>
      <c r="BF52" s="2196">
        <f>IF(ISERROR(J52*(VLOOKUP($A52, 'E1 Categorization'!$A$32:$E$124, 5,0))), J52*0.5, J52*(VLOOKUP($A52, 'E1 Categorization'!$A$32:$E$124, 5,0)))</f>
        <v>0</v>
      </c>
      <c r="BG52" s="2196">
        <f>IF(ISERROR(K52*(VLOOKUP($A52, 'E1 Categorization'!$A$32:$E$124, 5,0))), K52*0.5, K52*(VLOOKUP($A52, 'E1 Categorization'!$A$32:$E$124, 5,0)))</f>
        <v>0</v>
      </c>
      <c r="BH52" s="2196">
        <f>IF(ISERROR(L52*(VLOOKUP($A52, 'E1 Categorization'!$A$32:$E$124, 5,0))), L52*0.5, L52*(VLOOKUP($A52, 'E1 Categorization'!$A$32:$E$124, 5,0)))</f>
        <v>0</v>
      </c>
      <c r="BI52" s="2196">
        <f>IF(ISERROR(M52*(VLOOKUP($A52, 'E1 Categorization'!$A$32:$E$124, 5,0))), M52*0.5, M52*(VLOOKUP($A52, 'E1 Categorization'!$A$32:$E$124, 5,0)))</f>
        <v>0</v>
      </c>
      <c r="BJ52" s="2196">
        <f>IF(ISERROR(N52*(VLOOKUP($A52, 'E1 Categorization'!$A$32:$E$124, 5,0))), N52*0.5, N52*(VLOOKUP($A52, 'E1 Categorization'!$A$32:$E$124, 5,0)))</f>
        <v>0</v>
      </c>
      <c r="BK52" s="2196">
        <f>IF(ISERROR(O52*(VLOOKUP($A52, 'E1 Categorization'!$A$32:$E$124, 5,0))), O52*0.5, O52*(VLOOKUP($A52, 'E1 Categorization'!$A$32:$E$124, 5,0)))</f>
        <v>0</v>
      </c>
      <c r="BL52" s="2196">
        <f>IF(ISERROR(P52*(VLOOKUP($A52, 'E1 Categorization'!$A$32:$E$124, 5,0))), P52*0.5, P52*(VLOOKUP($A52, 'E1 Categorization'!$A$32:$E$124, 5,0)))</f>
        <v>0</v>
      </c>
      <c r="BM52" s="2196">
        <f>IF(ISERROR(Q52*(VLOOKUP($A52, 'E1 Categorization'!$A$32:$E$124, 5,0))), Q52*0.5, Q52*(VLOOKUP($A52, 'E1 Categorization'!$A$32:$E$124, 5,0)))</f>
        <v>0</v>
      </c>
      <c r="BN52" s="2196">
        <f>IF(ISERROR(R52*(VLOOKUP($A52, 'E1 Categorization'!$A$32:$E$124, 5,0))), R52*0.5, R52*(VLOOKUP($A52, 'E1 Categorization'!$A$32:$E$124, 5,0)))</f>
        <v>0</v>
      </c>
      <c r="BO52" s="2196">
        <f>IF(ISERROR(S52*(VLOOKUP($A52, 'E1 Categorization'!$A$32:$E$124, 5,0))), S52*0.5, S52*(VLOOKUP($A52, 'E1 Categorization'!$A$32:$E$124, 5,0)))</f>
        <v>0</v>
      </c>
      <c r="BP52" s="2196">
        <f>IF(ISERROR(T52*(VLOOKUP($A52, 'E1 Categorization'!$A$32:$E$124, 5,0))), T52*0.5, T52*(VLOOKUP($A52, 'E1 Categorization'!$A$32:$E$124, 5,0)))</f>
        <v>0</v>
      </c>
      <c r="BQ52" s="2196">
        <f>IF(ISERROR(U52*(VLOOKUP($A52, 'E1 Categorization'!$A$32:$E$124, 5,0))), U52*0.5, U52*(VLOOKUP($A52, 'E1 Categorization'!$A$32:$E$124, 5,0)))</f>
        <v>0</v>
      </c>
      <c r="BR52" s="2196">
        <f>IF(ISERROR(V52*(VLOOKUP($A52, 'E1 Categorization'!$A$32:$E$124, 5,0))), V52*0.5, V52*(VLOOKUP($A52, 'E1 Categorization'!$A$32:$E$124, 5,0)))</f>
        <v>0</v>
      </c>
      <c r="BS52" s="2196">
        <f>IF(ISERROR(W52*(VLOOKUP($A52, 'E1 Categorization'!$A$32:$E$124, 5,0))), W52*0.5, W52*(VLOOKUP($A52, 'E1 Categorization'!$A$32:$E$124, 5,0)))</f>
        <v>0</v>
      </c>
      <c r="BT52" s="2196">
        <f>IF(ISERROR(X52*(VLOOKUP($A52, 'E1 Categorization'!$A$32:$E$124, 5,0))), X52*0.5, X52*(VLOOKUP($A52, 'E1 Categorization'!$A$32:$E$124, 5,0)))</f>
        <v>0</v>
      </c>
    </row>
    <row r="53" spans="1:72" s="312" customFormat="1" ht="12.75" x14ac:dyDescent="0.2">
      <c r="A53" s="555">
        <f>'I3 TB Data'!A162:B162</f>
        <v>1950</v>
      </c>
      <c r="B53" s="556" t="str">
        <f>'I3 TB Data'!B162</f>
        <v>Power Operated Equipment</v>
      </c>
      <c r="C53" s="557">
        <f>'I3 TB Data'!G162</f>
        <v>0</v>
      </c>
      <c r="D53" s="2166" t="str">
        <f t="shared" si="22"/>
        <v>Yes</v>
      </c>
      <c r="E53" s="2140"/>
      <c r="F53" s="2140"/>
      <c r="G53" s="2140"/>
      <c r="H53" s="2140"/>
      <c r="I53" s="2140"/>
      <c r="J53" s="2140"/>
      <c r="K53" s="2140"/>
      <c r="L53" s="2140"/>
      <c r="M53" s="2140"/>
      <c r="N53" s="2140"/>
      <c r="O53" s="2140"/>
      <c r="P53" s="2140"/>
      <c r="Q53" s="2140"/>
      <c r="R53" s="2140"/>
      <c r="S53" s="2140"/>
      <c r="T53" s="2140"/>
      <c r="U53" s="2140"/>
      <c r="V53" s="2140"/>
      <c r="W53" s="2140"/>
      <c r="X53" s="2140"/>
      <c r="AA53" s="555">
        <f t="shared" si="23"/>
        <v>1950</v>
      </c>
      <c r="AB53" s="556" t="str">
        <f t="shared" si="24"/>
        <v>Power Operated Equipment</v>
      </c>
      <c r="AC53" s="2196">
        <f>IF(ISERROR(E53*(1-VLOOKUP($A53, 'E1 Categorization'!$A$32:$E$124, 5,0))), E53*0.5, E53*(1-VLOOKUP($A53, 'E1 Categorization'!$A$32:$E$124, 5,0)))</f>
        <v>0</v>
      </c>
      <c r="AD53" s="2196">
        <f>IF(ISERROR(F53*(1-VLOOKUP($A53, 'E1 Categorization'!$A$32:$E$124, 5,0))), F53*0.5, F53*(1-VLOOKUP($A53, 'E1 Categorization'!$A$32:$E$124, 5,0)))</f>
        <v>0</v>
      </c>
      <c r="AE53" s="2196">
        <f>IF(ISERROR(G53*(1-VLOOKUP($A53, 'E1 Categorization'!$A$32:$E$124, 5,0))), G53*0.5, G53*(1-VLOOKUP($A53, 'E1 Categorization'!$A$32:$E$124, 5,0)))</f>
        <v>0</v>
      </c>
      <c r="AF53" s="2196">
        <f>IF(ISERROR(H53*(1-VLOOKUP($A53, 'E1 Categorization'!$A$32:$E$124, 5,0))), H53*0.5, H53*(1-VLOOKUP($A53, 'E1 Categorization'!$A$32:$E$124, 5,0)))</f>
        <v>0</v>
      </c>
      <c r="AG53" s="2196">
        <f>IF(ISERROR(I53*(1-VLOOKUP($A53, 'E1 Categorization'!$A$32:$E$124, 5,0))), I53*0.5, I53*(1-VLOOKUP($A53, 'E1 Categorization'!$A$32:$E$124, 5,0)))</f>
        <v>0</v>
      </c>
      <c r="AH53" s="2196">
        <f>IF(ISERROR(J53*(1-VLOOKUP($A53, 'E1 Categorization'!$A$32:$E$124, 5,0))), J53*0.5, J53*(1-VLOOKUP($A53, 'E1 Categorization'!$A$32:$E$124, 5,0)))</f>
        <v>0</v>
      </c>
      <c r="AI53" s="2196">
        <f>IF(ISERROR(K53*(1-VLOOKUP($A53, 'E1 Categorization'!$A$32:$E$124, 5,0))), K53*0.5, K53*(1-VLOOKUP($A53, 'E1 Categorization'!$A$32:$E$124, 5,0)))</f>
        <v>0</v>
      </c>
      <c r="AJ53" s="2196">
        <f>IF(ISERROR(L53*(1-VLOOKUP($A53, 'E1 Categorization'!$A$32:$E$124, 5,0))), L53*0.5, L53*(1-VLOOKUP($A53, 'E1 Categorization'!$A$32:$E$124, 5,0)))</f>
        <v>0</v>
      </c>
      <c r="AK53" s="2196">
        <f>IF(ISERROR(M53*(1-VLOOKUP($A53, 'E1 Categorization'!$A$32:$E$124, 5,0))), M53*0.5, M53*(1-VLOOKUP($A53, 'E1 Categorization'!$A$32:$E$124, 5,0)))</f>
        <v>0</v>
      </c>
      <c r="AL53" s="2196">
        <f>IF(ISERROR(N53*(1-VLOOKUP($A53, 'E1 Categorization'!$A$32:$E$124, 5,0))), N53*0.5, N53*(1-VLOOKUP($A53, 'E1 Categorization'!$A$32:$E$124, 5,0)))</f>
        <v>0</v>
      </c>
      <c r="AM53" s="2196">
        <f>IF(ISERROR(O53*(1-VLOOKUP($A53, 'E1 Categorization'!$A$32:$E$124, 5,0))), O53*0.5, O53*(1-VLOOKUP($A53, 'E1 Categorization'!$A$32:$E$124, 5,0)))</f>
        <v>0</v>
      </c>
      <c r="AN53" s="2196">
        <f>IF(ISERROR(P53*(1-VLOOKUP($A53, 'E1 Categorization'!$A$32:$E$124, 5,0))), P53*0.5, P53*(1-VLOOKUP($A53, 'E1 Categorization'!$A$32:$E$124, 5,0)))</f>
        <v>0</v>
      </c>
      <c r="AO53" s="2196">
        <f>IF(ISERROR(Q53*(1-VLOOKUP($A53, 'E1 Categorization'!$A$32:$E$124, 5,0))), Q53*0.5, Q53*(1-VLOOKUP($A53, 'E1 Categorization'!$A$32:$E$124, 5,0)))</f>
        <v>0</v>
      </c>
      <c r="AP53" s="2196">
        <f>IF(ISERROR(R53*(1-VLOOKUP($A53, 'E1 Categorization'!$A$32:$E$124, 5,0))), R53*0.5, R53*(1-VLOOKUP($A53, 'E1 Categorization'!$A$32:$E$124, 5,0)))</f>
        <v>0</v>
      </c>
      <c r="AQ53" s="2196">
        <f>IF(ISERROR(S53*(1-VLOOKUP($A53, 'E1 Categorization'!$A$32:$E$124, 5,0))), S53*0.5, S53*(1-VLOOKUP($A53, 'E1 Categorization'!$A$32:$E$124, 5,0)))</f>
        <v>0</v>
      </c>
      <c r="AR53" s="2196">
        <f>IF(ISERROR(T53*(1-VLOOKUP($A53, 'E1 Categorization'!$A$32:$E$124, 5,0))), T53*0.5, T53*(1-VLOOKUP($A53, 'E1 Categorization'!$A$32:$E$124, 5,0)))</f>
        <v>0</v>
      </c>
      <c r="AS53" s="2196">
        <f>IF(ISERROR(U53*(1-VLOOKUP($A53, 'E1 Categorization'!$A$32:$E$124, 5,0))), U53*0.5, U53*(1-VLOOKUP($A53, 'E1 Categorization'!$A$32:$E$124, 5,0)))</f>
        <v>0</v>
      </c>
      <c r="AT53" s="2196">
        <f>IF(ISERROR(V53*(1-VLOOKUP($A53, 'E1 Categorization'!$A$32:$E$124, 5,0))), V53*0.5, V53*(1-VLOOKUP($A53, 'E1 Categorization'!$A$32:$E$124, 5,0)))</f>
        <v>0</v>
      </c>
      <c r="AU53" s="2196">
        <f>IF(ISERROR(W53*(1-VLOOKUP($A53, 'E1 Categorization'!$A$32:$E$124, 5,0))), W53*0.5, W53*(1-VLOOKUP($A53, 'E1 Categorization'!$A$32:$E$124, 5,0)))</f>
        <v>0</v>
      </c>
      <c r="AV53" s="2196">
        <f>IF(ISERROR(X53*(1-VLOOKUP($A53, 'E1 Categorization'!$A$32:$E$124, 5,0))), X53*0.5, X53*(1-VLOOKUP($A53, 'E1 Categorization'!$A$32:$E$124, 5,0)))</f>
        <v>0</v>
      </c>
      <c r="AW53" s="2197"/>
      <c r="AX53" s="2197"/>
      <c r="AY53" s="555">
        <f t="shared" si="25"/>
        <v>1950</v>
      </c>
      <c r="AZ53" s="556" t="str">
        <f t="shared" si="26"/>
        <v>Power Operated Equipment</v>
      </c>
      <c r="BA53" s="2196">
        <f>IF(ISERROR(E53*(VLOOKUP($A53, 'E1 Categorization'!$A$32:$E$124, 5,0))), E53*0.5, E53*(VLOOKUP($A53, 'E1 Categorization'!$A$32:$E$124, 5,0)))</f>
        <v>0</v>
      </c>
      <c r="BB53" s="2196">
        <f>IF(ISERROR(F53*(VLOOKUP($A53, 'E1 Categorization'!$A$32:$E$124, 5,0))), F53*0.5, F53*(VLOOKUP($A53, 'E1 Categorization'!$A$32:$E$124, 5,0)))</f>
        <v>0</v>
      </c>
      <c r="BC53" s="2196">
        <f>IF(ISERROR(G53*(VLOOKUP($A53, 'E1 Categorization'!$A$32:$E$124, 5,0))), G53*0.5, G53*(VLOOKUP($A53, 'E1 Categorization'!$A$32:$E$124, 5,0)))</f>
        <v>0</v>
      </c>
      <c r="BD53" s="2196">
        <f>IF(ISERROR(H53*(VLOOKUP($A53, 'E1 Categorization'!$A$32:$E$124, 5,0))), H53*0.5, H53*(VLOOKUP($A53, 'E1 Categorization'!$A$32:$E$124, 5,0)))</f>
        <v>0</v>
      </c>
      <c r="BE53" s="2196">
        <f>IF(ISERROR(I53*(VLOOKUP($A53, 'E1 Categorization'!$A$32:$E$124, 5,0))), I53*0.5, I53*(VLOOKUP($A53, 'E1 Categorization'!$A$32:$E$124, 5,0)))</f>
        <v>0</v>
      </c>
      <c r="BF53" s="2196">
        <f>IF(ISERROR(J53*(VLOOKUP($A53, 'E1 Categorization'!$A$32:$E$124, 5,0))), J53*0.5, J53*(VLOOKUP($A53, 'E1 Categorization'!$A$32:$E$124, 5,0)))</f>
        <v>0</v>
      </c>
      <c r="BG53" s="2196">
        <f>IF(ISERROR(K53*(VLOOKUP($A53, 'E1 Categorization'!$A$32:$E$124, 5,0))), K53*0.5, K53*(VLOOKUP($A53, 'E1 Categorization'!$A$32:$E$124, 5,0)))</f>
        <v>0</v>
      </c>
      <c r="BH53" s="2196">
        <f>IF(ISERROR(L53*(VLOOKUP($A53, 'E1 Categorization'!$A$32:$E$124, 5,0))), L53*0.5, L53*(VLOOKUP($A53, 'E1 Categorization'!$A$32:$E$124, 5,0)))</f>
        <v>0</v>
      </c>
      <c r="BI53" s="2196">
        <f>IF(ISERROR(M53*(VLOOKUP($A53, 'E1 Categorization'!$A$32:$E$124, 5,0))), M53*0.5, M53*(VLOOKUP($A53, 'E1 Categorization'!$A$32:$E$124, 5,0)))</f>
        <v>0</v>
      </c>
      <c r="BJ53" s="2196">
        <f>IF(ISERROR(N53*(VLOOKUP($A53, 'E1 Categorization'!$A$32:$E$124, 5,0))), N53*0.5, N53*(VLOOKUP($A53, 'E1 Categorization'!$A$32:$E$124, 5,0)))</f>
        <v>0</v>
      </c>
      <c r="BK53" s="2196">
        <f>IF(ISERROR(O53*(VLOOKUP($A53, 'E1 Categorization'!$A$32:$E$124, 5,0))), O53*0.5, O53*(VLOOKUP($A53, 'E1 Categorization'!$A$32:$E$124, 5,0)))</f>
        <v>0</v>
      </c>
      <c r="BL53" s="2196">
        <f>IF(ISERROR(P53*(VLOOKUP($A53, 'E1 Categorization'!$A$32:$E$124, 5,0))), P53*0.5, P53*(VLOOKUP($A53, 'E1 Categorization'!$A$32:$E$124, 5,0)))</f>
        <v>0</v>
      </c>
      <c r="BM53" s="2196">
        <f>IF(ISERROR(Q53*(VLOOKUP($A53, 'E1 Categorization'!$A$32:$E$124, 5,0))), Q53*0.5, Q53*(VLOOKUP($A53, 'E1 Categorization'!$A$32:$E$124, 5,0)))</f>
        <v>0</v>
      </c>
      <c r="BN53" s="2196">
        <f>IF(ISERROR(R53*(VLOOKUP($A53, 'E1 Categorization'!$A$32:$E$124, 5,0))), R53*0.5, R53*(VLOOKUP($A53, 'E1 Categorization'!$A$32:$E$124, 5,0)))</f>
        <v>0</v>
      </c>
      <c r="BO53" s="2196">
        <f>IF(ISERROR(S53*(VLOOKUP($A53, 'E1 Categorization'!$A$32:$E$124, 5,0))), S53*0.5, S53*(VLOOKUP($A53, 'E1 Categorization'!$A$32:$E$124, 5,0)))</f>
        <v>0</v>
      </c>
      <c r="BP53" s="2196">
        <f>IF(ISERROR(T53*(VLOOKUP($A53, 'E1 Categorization'!$A$32:$E$124, 5,0))), T53*0.5, T53*(VLOOKUP($A53, 'E1 Categorization'!$A$32:$E$124, 5,0)))</f>
        <v>0</v>
      </c>
      <c r="BQ53" s="2196">
        <f>IF(ISERROR(U53*(VLOOKUP($A53, 'E1 Categorization'!$A$32:$E$124, 5,0))), U53*0.5, U53*(VLOOKUP($A53, 'E1 Categorization'!$A$32:$E$124, 5,0)))</f>
        <v>0</v>
      </c>
      <c r="BR53" s="2196">
        <f>IF(ISERROR(V53*(VLOOKUP($A53, 'E1 Categorization'!$A$32:$E$124, 5,0))), V53*0.5, V53*(VLOOKUP($A53, 'E1 Categorization'!$A$32:$E$124, 5,0)))</f>
        <v>0</v>
      </c>
      <c r="BS53" s="2196">
        <f>IF(ISERROR(W53*(VLOOKUP($A53, 'E1 Categorization'!$A$32:$E$124, 5,0))), W53*0.5, W53*(VLOOKUP($A53, 'E1 Categorization'!$A$32:$E$124, 5,0)))</f>
        <v>0</v>
      </c>
      <c r="BT53" s="2196">
        <f>IF(ISERROR(X53*(VLOOKUP($A53, 'E1 Categorization'!$A$32:$E$124, 5,0))), X53*0.5, X53*(VLOOKUP($A53, 'E1 Categorization'!$A$32:$E$124, 5,0)))</f>
        <v>0</v>
      </c>
    </row>
    <row r="54" spans="1:72" s="312" customFormat="1" ht="12.75" x14ac:dyDescent="0.2">
      <c r="A54" s="555">
        <f>'I3 TB Data'!A163:B163</f>
        <v>1955</v>
      </c>
      <c r="B54" s="556" t="str">
        <f>'I3 TB Data'!B163</f>
        <v>Communication Equipment</v>
      </c>
      <c r="C54" s="557">
        <f>'I3 TB Data'!G163</f>
        <v>0</v>
      </c>
      <c r="D54" s="2166" t="str">
        <f t="shared" si="22"/>
        <v>Yes</v>
      </c>
      <c r="E54" s="2140"/>
      <c r="F54" s="2140"/>
      <c r="G54" s="2140"/>
      <c r="H54" s="2140"/>
      <c r="I54" s="2140"/>
      <c r="J54" s="2140"/>
      <c r="K54" s="2140"/>
      <c r="L54" s="2140"/>
      <c r="M54" s="2140"/>
      <c r="N54" s="2140"/>
      <c r="O54" s="2140"/>
      <c r="P54" s="2140"/>
      <c r="Q54" s="2140"/>
      <c r="R54" s="2140"/>
      <c r="S54" s="2140"/>
      <c r="T54" s="2140"/>
      <c r="U54" s="2140"/>
      <c r="V54" s="2140"/>
      <c r="W54" s="2140"/>
      <c r="X54" s="2140"/>
      <c r="AA54" s="555">
        <f t="shared" si="23"/>
        <v>1955</v>
      </c>
      <c r="AB54" s="556" t="str">
        <f t="shared" si="24"/>
        <v>Communication Equipment</v>
      </c>
      <c r="AC54" s="2196">
        <f>IF(ISERROR(E54*(1-VLOOKUP($A54, 'E1 Categorization'!$A$32:$E$124, 5,0))), E54*0.5, E54*(1-VLOOKUP($A54, 'E1 Categorization'!$A$32:$E$124, 5,0)))</f>
        <v>0</v>
      </c>
      <c r="AD54" s="2196">
        <f>IF(ISERROR(F54*(1-VLOOKUP($A54, 'E1 Categorization'!$A$32:$E$124, 5,0))), F54*0.5, F54*(1-VLOOKUP($A54, 'E1 Categorization'!$A$32:$E$124, 5,0)))</f>
        <v>0</v>
      </c>
      <c r="AE54" s="2196">
        <f>IF(ISERROR(G54*(1-VLOOKUP($A54, 'E1 Categorization'!$A$32:$E$124, 5,0))), G54*0.5, G54*(1-VLOOKUP($A54, 'E1 Categorization'!$A$32:$E$124, 5,0)))</f>
        <v>0</v>
      </c>
      <c r="AF54" s="2196">
        <f>IF(ISERROR(H54*(1-VLOOKUP($A54, 'E1 Categorization'!$A$32:$E$124, 5,0))), H54*0.5, H54*(1-VLOOKUP($A54, 'E1 Categorization'!$A$32:$E$124, 5,0)))</f>
        <v>0</v>
      </c>
      <c r="AG54" s="2196">
        <f>IF(ISERROR(I54*(1-VLOOKUP($A54, 'E1 Categorization'!$A$32:$E$124, 5,0))), I54*0.5, I54*(1-VLOOKUP($A54, 'E1 Categorization'!$A$32:$E$124, 5,0)))</f>
        <v>0</v>
      </c>
      <c r="AH54" s="2196">
        <f>IF(ISERROR(J54*(1-VLOOKUP($A54, 'E1 Categorization'!$A$32:$E$124, 5,0))), J54*0.5, J54*(1-VLOOKUP($A54, 'E1 Categorization'!$A$32:$E$124, 5,0)))</f>
        <v>0</v>
      </c>
      <c r="AI54" s="2196">
        <f>IF(ISERROR(K54*(1-VLOOKUP($A54, 'E1 Categorization'!$A$32:$E$124, 5,0))), K54*0.5, K54*(1-VLOOKUP($A54, 'E1 Categorization'!$A$32:$E$124, 5,0)))</f>
        <v>0</v>
      </c>
      <c r="AJ54" s="2196">
        <f>IF(ISERROR(L54*(1-VLOOKUP($A54, 'E1 Categorization'!$A$32:$E$124, 5,0))), L54*0.5, L54*(1-VLOOKUP($A54, 'E1 Categorization'!$A$32:$E$124, 5,0)))</f>
        <v>0</v>
      </c>
      <c r="AK54" s="2196">
        <f>IF(ISERROR(M54*(1-VLOOKUP($A54, 'E1 Categorization'!$A$32:$E$124, 5,0))), M54*0.5, M54*(1-VLOOKUP($A54, 'E1 Categorization'!$A$32:$E$124, 5,0)))</f>
        <v>0</v>
      </c>
      <c r="AL54" s="2196">
        <f>IF(ISERROR(N54*(1-VLOOKUP($A54, 'E1 Categorization'!$A$32:$E$124, 5,0))), N54*0.5, N54*(1-VLOOKUP($A54, 'E1 Categorization'!$A$32:$E$124, 5,0)))</f>
        <v>0</v>
      </c>
      <c r="AM54" s="2196">
        <f>IF(ISERROR(O54*(1-VLOOKUP($A54, 'E1 Categorization'!$A$32:$E$124, 5,0))), O54*0.5, O54*(1-VLOOKUP($A54, 'E1 Categorization'!$A$32:$E$124, 5,0)))</f>
        <v>0</v>
      </c>
      <c r="AN54" s="2196">
        <f>IF(ISERROR(P54*(1-VLOOKUP($A54, 'E1 Categorization'!$A$32:$E$124, 5,0))), P54*0.5, P54*(1-VLOOKUP($A54, 'E1 Categorization'!$A$32:$E$124, 5,0)))</f>
        <v>0</v>
      </c>
      <c r="AO54" s="2196">
        <f>IF(ISERROR(Q54*(1-VLOOKUP($A54, 'E1 Categorization'!$A$32:$E$124, 5,0))), Q54*0.5, Q54*(1-VLOOKUP($A54, 'E1 Categorization'!$A$32:$E$124, 5,0)))</f>
        <v>0</v>
      </c>
      <c r="AP54" s="2196">
        <f>IF(ISERROR(R54*(1-VLOOKUP($A54, 'E1 Categorization'!$A$32:$E$124, 5,0))), R54*0.5, R54*(1-VLOOKUP($A54, 'E1 Categorization'!$A$32:$E$124, 5,0)))</f>
        <v>0</v>
      </c>
      <c r="AQ54" s="2196">
        <f>IF(ISERROR(S54*(1-VLOOKUP($A54, 'E1 Categorization'!$A$32:$E$124, 5,0))), S54*0.5, S54*(1-VLOOKUP($A54, 'E1 Categorization'!$A$32:$E$124, 5,0)))</f>
        <v>0</v>
      </c>
      <c r="AR54" s="2196">
        <f>IF(ISERROR(T54*(1-VLOOKUP($A54, 'E1 Categorization'!$A$32:$E$124, 5,0))), T54*0.5, T54*(1-VLOOKUP($A54, 'E1 Categorization'!$A$32:$E$124, 5,0)))</f>
        <v>0</v>
      </c>
      <c r="AS54" s="2196">
        <f>IF(ISERROR(U54*(1-VLOOKUP($A54, 'E1 Categorization'!$A$32:$E$124, 5,0))), U54*0.5, U54*(1-VLOOKUP($A54, 'E1 Categorization'!$A$32:$E$124, 5,0)))</f>
        <v>0</v>
      </c>
      <c r="AT54" s="2196">
        <f>IF(ISERROR(V54*(1-VLOOKUP($A54, 'E1 Categorization'!$A$32:$E$124, 5,0))), V54*0.5, V54*(1-VLOOKUP($A54, 'E1 Categorization'!$A$32:$E$124, 5,0)))</f>
        <v>0</v>
      </c>
      <c r="AU54" s="2196">
        <f>IF(ISERROR(W54*(1-VLOOKUP($A54, 'E1 Categorization'!$A$32:$E$124, 5,0))), W54*0.5, W54*(1-VLOOKUP($A54, 'E1 Categorization'!$A$32:$E$124, 5,0)))</f>
        <v>0</v>
      </c>
      <c r="AV54" s="2196">
        <f>IF(ISERROR(X54*(1-VLOOKUP($A54, 'E1 Categorization'!$A$32:$E$124, 5,0))), X54*0.5, X54*(1-VLOOKUP($A54, 'E1 Categorization'!$A$32:$E$124, 5,0)))</f>
        <v>0</v>
      </c>
      <c r="AW54" s="2197"/>
      <c r="AX54" s="2197"/>
      <c r="AY54" s="555">
        <f t="shared" si="25"/>
        <v>1955</v>
      </c>
      <c r="AZ54" s="556" t="str">
        <f t="shared" si="26"/>
        <v>Communication Equipment</v>
      </c>
      <c r="BA54" s="2196">
        <f>IF(ISERROR(E54*(VLOOKUP($A54, 'E1 Categorization'!$A$32:$E$124, 5,0))), E54*0.5, E54*(VLOOKUP($A54, 'E1 Categorization'!$A$32:$E$124, 5,0)))</f>
        <v>0</v>
      </c>
      <c r="BB54" s="2196">
        <f>IF(ISERROR(F54*(VLOOKUP($A54, 'E1 Categorization'!$A$32:$E$124, 5,0))), F54*0.5, F54*(VLOOKUP($A54, 'E1 Categorization'!$A$32:$E$124, 5,0)))</f>
        <v>0</v>
      </c>
      <c r="BC54" s="2196">
        <f>IF(ISERROR(G54*(VLOOKUP($A54, 'E1 Categorization'!$A$32:$E$124, 5,0))), G54*0.5, G54*(VLOOKUP($A54, 'E1 Categorization'!$A$32:$E$124, 5,0)))</f>
        <v>0</v>
      </c>
      <c r="BD54" s="2196">
        <f>IF(ISERROR(H54*(VLOOKUP($A54, 'E1 Categorization'!$A$32:$E$124, 5,0))), H54*0.5, H54*(VLOOKUP($A54, 'E1 Categorization'!$A$32:$E$124, 5,0)))</f>
        <v>0</v>
      </c>
      <c r="BE54" s="2196">
        <f>IF(ISERROR(I54*(VLOOKUP($A54, 'E1 Categorization'!$A$32:$E$124, 5,0))), I54*0.5, I54*(VLOOKUP($A54, 'E1 Categorization'!$A$32:$E$124, 5,0)))</f>
        <v>0</v>
      </c>
      <c r="BF54" s="2196">
        <f>IF(ISERROR(J54*(VLOOKUP($A54, 'E1 Categorization'!$A$32:$E$124, 5,0))), J54*0.5, J54*(VLOOKUP($A54, 'E1 Categorization'!$A$32:$E$124, 5,0)))</f>
        <v>0</v>
      </c>
      <c r="BG54" s="2196">
        <f>IF(ISERROR(K54*(VLOOKUP($A54, 'E1 Categorization'!$A$32:$E$124, 5,0))), K54*0.5, K54*(VLOOKUP($A54, 'E1 Categorization'!$A$32:$E$124, 5,0)))</f>
        <v>0</v>
      </c>
      <c r="BH54" s="2196">
        <f>IF(ISERROR(L54*(VLOOKUP($A54, 'E1 Categorization'!$A$32:$E$124, 5,0))), L54*0.5, L54*(VLOOKUP($A54, 'E1 Categorization'!$A$32:$E$124, 5,0)))</f>
        <v>0</v>
      </c>
      <c r="BI54" s="2196">
        <f>IF(ISERROR(M54*(VLOOKUP($A54, 'E1 Categorization'!$A$32:$E$124, 5,0))), M54*0.5, M54*(VLOOKUP($A54, 'E1 Categorization'!$A$32:$E$124, 5,0)))</f>
        <v>0</v>
      </c>
      <c r="BJ54" s="2196">
        <f>IF(ISERROR(N54*(VLOOKUP($A54, 'E1 Categorization'!$A$32:$E$124, 5,0))), N54*0.5, N54*(VLOOKUP($A54, 'E1 Categorization'!$A$32:$E$124, 5,0)))</f>
        <v>0</v>
      </c>
      <c r="BK54" s="2196">
        <f>IF(ISERROR(O54*(VLOOKUP($A54, 'E1 Categorization'!$A$32:$E$124, 5,0))), O54*0.5, O54*(VLOOKUP($A54, 'E1 Categorization'!$A$32:$E$124, 5,0)))</f>
        <v>0</v>
      </c>
      <c r="BL54" s="2196">
        <f>IF(ISERROR(P54*(VLOOKUP($A54, 'E1 Categorization'!$A$32:$E$124, 5,0))), P54*0.5, P54*(VLOOKUP($A54, 'E1 Categorization'!$A$32:$E$124, 5,0)))</f>
        <v>0</v>
      </c>
      <c r="BM54" s="2196">
        <f>IF(ISERROR(Q54*(VLOOKUP($A54, 'E1 Categorization'!$A$32:$E$124, 5,0))), Q54*0.5, Q54*(VLOOKUP($A54, 'E1 Categorization'!$A$32:$E$124, 5,0)))</f>
        <v>0</v>
      </c>
      <c r="BN54" s="2196">
        <f>IF(ISERROR(R54*(VLOOKUP($A54, 'E1 Categorization'!$A$32:$E$124, 5,0))), R54*0.5, R54*(VLOOKUP($A54, 'E1 Categorization'!$A$32:$E$124, 5,0)))</f>
        <v>0</v>
      </c>
      <c r="BO54" s="2196">
        <f>IF(ISERROR(S54*(VLOOKUP($A54, 'E1 Categorization'!$A$32:$E$124, 5,0))), S54*0.5, S54*(VLOOKUP($A54, 'E1 Categorization'!$A$32:$E$124, 5,0)))</f>
        <v>0</v>
      </c>
      <c r="BP54" s="2196">
        <f>IF(ISERROR(T54*(VLOOKUP($A54, 'E1 Categorization'!$A$32:$E$124, 5,0))), T54*0.5, T54*(VLOOKUP($A54, 'E1 Categorization'!$A$32:$E$124, 5,0)))</f>
        <v>0</v>
      </c>
      <c r="BQ54" s="2196">
        <f>IF(ISERROR(U54*(VLOOKUP($A54, 'E1 Categorization'!$A$32:$E$124, 5,0))), U54*0.5, U54*(VLOOKUP($A54, 'E1 Categorization'!$A$32:$E$124, 5,0)))</f>
        <v>0</v>
      </c>
      <c r="BR54" s="2196">
        <f>IF(ISERROR(V54*(VLOOKUP($A54, 'E1 Categorization'!$A$32:$E$124, 5,0))), V54*0.5, V54*(VLOOKUP($A54, 'E1 Categorization'!$A$32:$E$124, 5,0)))</f>
        <v>0</v>
      </c>
      <c r="BS54" s="2196">
        <f>IF(ISERROR(W54*(VLOOKUP($A54, 'E1 Categorization'!$A$32:$E$124, 5,0))), W54*0.5, W54*(VLOOKUP($A54, 'E1 Categorization'!$A$32:$E$124, 5,0)))</f>
        <v>0</v>
      </c>
      <c r="BT54" s="2196">
        <f>IF(ISERROR(X54*(VLOOKUP($A54, 'E1 Categorization'!$A$32:$E$124, 5,0))), X54*0.5, X54*(VLOOKUP($A54, 'E1 Categorization'!$A$32:$E$124, 5,0)))</f>
        <v>0</v>
      </c>
    </row>
    <row r="55" spans="1:72" s="312" customFormat="1" ht="12.75" x14ac:dyDescent="0.2">
      <c r="A55" s="555">
        <f>'I3 TB Data'!A164:B164</f>
        <v>1960</v>
      </c>
      <c r="B55" s="556" t="str">
        <f>'I3 TB Data'!B164</f>
        <v>Miscellaneous Equipment</v>
      </c>
      <c r="C55" s="557">
        <f>'I3 TB Data'!G164</f>
        <v>0</v>
      </c>
      <c r="D55" s="2166" t="str">
        <f t="shared" si="22"/>
        <v>Yes</v>
      </c>
      <c r="E55" s="2140"/>
      <c r="F55" s="2140"/>
      <c r="G55" s="2140"/>
      <c r="H55" s="2140"/>
      <c r="I55" s="2140"/>
      <c r="J55" s="2140"/>
      <c r="K55" s="2140"/>
      <c r="L55" s="2140"/>
      <c r="M55" s="2140"/>
      <c r="N55" s="2140"/>
      <c r="O55" s="2140"/>
      <c r="P55" s="2140"/>
      <c r="Q55" s="2140"/>
      <c r="R55" s="2140"/>
      <c r="S55" s="2140"/>
      <c r="T55" s="2140"/>
      <c r="U55" s="2140"/>
      <c r="V55" s="2140"/>
      <c r="W55" s="2140"/>
      <c r="X55" s="2140"/>
      <c r="AA55" s="555">
        <f t="shared" si="23"/>
        <v>1960</v>
      </c>
      <c r="AB55" s="556" t="str">
        <f t="shared" si="24"/>
        <v>Miscellaneous Equipment</v>
      </c>
      <c r="AC55" s="2196">
        <f>IF(ISERROR(E55*(1-VLOOKUP($A55, 'E1 Categorization'!$A$32:$E$124, 5,0))), E55*0.5, E55*(1-VLOOKUP($A55, 'E1 Categorization'!$A$32:$E$124, 5,0)))</f>
        <v>0</v>
      </c>
      <c r="AD55" s="2196">
        <f>IF(ISERROR(F55*(1-VLOOKUP($A55, 'E1 Categorization'!$A$32:$E$124, 5,0))), F55*0.5, F55*(1-VLOOKUP($A55, 'E1 Categorization'!$A$32:$E$124, 5,0)))</f>
        <v>0</v>
      </c>
      <c r="AE55" s="2196">
        <f>IF(ISERROR(G55*(1-VLOOKUP($A55, 'E1 Categorization'!$A$32:$E$124, 5,0))), G55*0.5, G55*(1-VLOOKUP($A55, 'E1 Categorization'!$A$32:$E$124, 5,0)))</f>
        <v>0</v>
      </c>
      <c r="AF55" s="2196">
        <f>IF(ISERROR(H55*(1-VLOOKUP($A55, 'E1 Categorization'!$A$32:$E$124, 5,0))), H55*0.5, H55*(1-VLOOKUP($A55, 'E1 Categorization'!$A$32:$E$124, 5,0)))</f>
        <v>0</v>
      </c>
      <c r="AG55" s="2196">
        <f>IF(ISERROR(I55*(1-VLOOKUP($A55, 'E1 Categorization'!$A$32:$E$124, 5,0))), I55*0.5, I55*(1-VLOOKUP($A55, 'E1 Categorization'!$A$32:$E$124, 5,0)))</f>
        <v>0</v>
      </c>
      <c r="AH55" s="2196">
        <f>IF(ISERROR(J55*(1-VLOOKUP($A55, 'E1 Categorization'!$A$32:$E$124, 5,0))), J55*0.5, J55*(1-VLOOKUP($A55, 'E1 Categorization'!$A$32:$E$124, 5,0)))</f>
        <v>0</v>
      </c>
      <c r="AI55" s="2196">
        <f>IF(ISERROR(K55*(1-VLOOKUP($A55, 'E1 Categorization'!$A$32:$E$124, 5,0))), K55*0.5, K55*(1-VLOOKUP($A55, 'E1 Categorization'!$A$32:$E$124, 5,0)))</f>
        <v>0</v>
      </c>
      <c r="AJ55" s="2196">
        <f>IF(ISERROR(L55*(1-VLOOKUP($A55, 'E1 Categorization'!$A$32:$E$124, 5,0))), L55*0.5, L55*(1-VLOOKUP($A55, 'E1 Categorization'!$A$32:$E$124, 5,0)))</f>
        <v>0</v>
      </c>
      <c r="AK55" s="2196">
        <f>IF(ISERROR(M55*(1-VLOOKUP($A55, 'E1 Categorization'!$A$32:$E$124, 5,0))), M55*0.5, M55*(1-VLOOKUP($A55, 'E1 Categorization'!$A$32:$E$124, 5,0)))</f>
        <v>0</v>
      </c>
      <c r="AL55" s="2196">
        <f>IF(ISERROR(N55*(1-VLOOKUP($A55, 'E1 Categorization'!$A$32:$E$124, 5,0))), N55*0.5, N55*(1-VLOOKUP($A55, 'E1 Categorization'!$A$32:$E$124, 5,0)))</f>
        <v>0</v>
      </c>
      <c r="AM55" s="2196">
        <f>IF(ISERROR(O55*(1-VLOOKUP($A55, 'E1 Categorization'!$A$32:$E$124, 5,0))), O55*0.5, O55*(1-VLOOKUP($A55, 'E1 Categorization'!$A$32:$E$124, 5,0)))</f>
        <v>0</v>
      </c>
      <c r="AN55" s="2196">
        <f>IF(ISERROR(P55*(1-VLOOKUP($A55, 'E1 Categorization'!$A$32:$E$124, 5,0))), P55*0.5, P55*(1-VLOOKUP($A55, 'E1 Categorization'!$A$32:$E$124, 5,0)))</f>
        <v>0</v>
      </c>
      <c r="AO55" s="2196">
        <f>IF(ISERROR(Q55*(1-VLOOKUP($A55, 'E1 Categorization'!$A$32:$E$124, 5,0))), Q55*0.5, Q55*(1-VLOOKUP($A55, 'E1 Categorization'!$A$32:$E$124, 5,0)))</f>
        <v>0</v>
      </c>
      <c r="AP55" s="2196">
        <f>IF(ISERROR(R55*(1-VLOOKUP($A55, 'E1 Categorization'!$A$32:$E$124, 5,0))), R55*0.5, R55*(1-VLOOKUP($A55, 'E1 Categorization'!$A$32:$E$124, 5,0)))</f>
        <v>0</v>
      </c>
      <c r="AQ55" s="2196">
        <f>IF(ISERROR(S55*(1-VLOOKUP($A55, 'E1 Categorization'!$A$32:$E$124, 5,0))), S55*0.5, S55*(1-VLOOKUP($A55, 'E1 Categorization'!$A$32:$E$124, 5,0)))</f>
        <v>0</v>
      </c>
      <c r="AR55" s="2196">
        <f>IF(ISERROR(T55*(1-VLOOKUP($A55, 'E1 Categorization'!$A$32:$E$124, 5,0))), T55*0.5, T55*(1-VLOOKUP($A55, 'E1 Categorization'!$A$32:$E$124, 5,0)))</f>
        <v>0</v>
      </c>
      <c r="AS55" s="2196">
        <f>IF(ISERROR(U55*(1-VLOOKUP($A55, 'E1 Categorization'!$A$32:$E$124, 5,0))), U55*0.5, U55*(1-VLOOKUP($A55, 'E1 Categorization'!$A$32:$E$124, 5,0)))</f>
        <v>0</v>
      </c>
      <c r="AT55" s="2196">
        <f>IF(ISERROR(V55*(1-VLOOKUP($A55, 'E1 Categorization'!$A$32:$E$124, 5,0))), V55*0.5, V55*(1-VLOOKUP($A55, 'E1 Categorization'!$A$32:$E$124, 5,0)))</f>
        <v>0</v>
      </c>
      <c r="AU55" s="2196">
        <f>IF(ISERROR(W55*(1-VLOOKUP($A55, 'E1 Categorization'!$A$32:$E$124, 5,0))), W55*0.5, W55*(1-VLOOKUP($A55, 'E1 Categorization'!$A$32:$E$124, 5,0)))</f>
        <v>0</v>
      </c>
      <c r="AV55" s="2196">
        <f>IF(ISERROR(X55*(1-VLOOKUP($A55, 'E1 Categorization'!$A$32:$E$124, 5,0))), X55*0.5, X55*(1-VLOOKUP($A55, 'E1 Categorization'!$A$32:$E$124, 5,0)))</f>
        <v>0</v>
      </c>
      <c r="AW55" s="2197"/>
      <c r="AX55" s="2197"/>
      <c r="AY55" s="555">
        <f t="shared" si="25"/>
        <v>1960</v>
      </c>
      <c r="AZ55" s="556" t="str">
        <f t="shared" si="26"/>
        <v>Miscellaneous Equipment</v>
      </c>
      <c r="BA55" s="2196">
        <f>IF(ISERROR(E55*(VLOOKUP($A55, 'E1 Categorization'!$A$32:$E$124, 5,0))), E55*0.5, E55*(VLOOKUP($A55, 'E1 Categorization'!$A$32:$E$124, 5,0)))</f>
        <v>0</v>
      </c>
      <c r="BB55" s="2196">
        <f>IF(ISERROR(F55*(VLOOKUP($A55, 'E1 Categorization'!$A$32:$E$124, 5,0))), F55*0.5, F55*(VLOOKUP($A55, 'E1 Categorization'!$A$32:$E$124, 5,0)))</f>
        <v>0</v>
      </c>
      <c r="BC55" s="2196">
        <f>IF(ISERROR(G55*(VLOOKUP($A55, 'E1 Categorization'!$A$32:$E$124, 5,0))), G55*0.5, G55*(VLOOKUP($A55, 'E1 Categorization'!$A$32:$E$124, 5,0)))</f>
        <v>0</v>
      </c>
      <c r="BD55" s="2196">
        <f>IF(ISERROR(H55*(VLOOKUP($A55, 'E1 Categorization'!$A$32:$E$124, 5,0))), H55*0.5, H55*(VLOOKUP($A55, 'E1 Categorization'!$A$32:$E$124, 5,0)))</f>
        <v>0</v>
      </c>
      <c r="BE55" s="2196">
        <f>IF(ISERROR(I55*(VLOOKUP($A55, 'E1 Categorization'!$A$32:$E$124, 5,0))), I55*0.5, I55*(VLOOKUP($A55, 'E1 Categorization'!$A$32:$E$124, 5,0)))</f>
        <v>0</v>
      </c>
      <c r="BF55" s="2196">
        <f>IF(ISERROR(J55*(VLOOKUP($A55, 'E1 Categorization'!$A$32:$E$124, 5,0))), J55*0.5, J55*(VLOOKUP($A55, 'E1 Categorization'!$A$32:$E$124, 5,0)))</f>
        <v>0</v>
      </c>
      <c r="BG55" s="2196">
        <f>IF(ISERROR(K55*(VLOOKUP($A55, 'E1 Categorization'!$A$32:$E$124, 5,0))), K55*0.5, K55*(VLOOKUP($A55, 'E1 Categorization'!$A$32:$E$124, 5,0)))</f>
        <v>0</v>
      </c>
      <c r="BH55" s="2196">
        <f>IF(ISERROR(L55*(VLOOKUP($A55, 'E1 Categorization'!$A$32:$E$124, 5,0))), L55*0.5, L55*(VLOOKUP($A55, 'E1 Categorization'!$A$32:$E$124, 5,0)))</f>
        <v>0</v>
      </c>
      <c r="BI55" s="2196">
        <f>IF(ISERROR(M55*(VLOOKUP($A55, 'E1 Categorization'!$A$32:$E$124, 5,0))), M55*0.5, M55*(VLOOKUP($A55, 'E1 Categorization'!$A$32:$E$124, 5,0)))</f>
        <v>0</v>
      </c>
      <c r="BJ55" s="2196">
        <f>IF(ISERROR(N55*(VLOOKUP($A55, 'E1 Categorization'!$A$32:$E$124, 5,0))), N55*0.5, N55*(VLOOKUP($A55, 'E1 Categorization'!$A$32:$E$124, 5,0)))</f>
        <v>0</v>
      </c>
      <c r="BK55" s="2196">
        <f>IF(ISERROR(O55*(VLOOKUP($A55, 'E1 Categorization'!$A$32:$E$124, 5,0))), O55*0.5, O55*(VLOOKUP($A55, 'E1 Categorization'!$A$32:$E$124, 5,0)))</f>
        <v>0</v>
      </c>
      <c r="BL55" s="2196">
        <f>IF(ISERROR(P55*(VLOOKUP($A55, 'E1 Categorization'!$A$32:$E$124, 5,0))), P55*0.5, P55*(VLOOKUP($A55, 'E1 Categorization'!$A$32:$E$124, 5,0)))</f>
        <v>0</v>
      </c>
      <c r="BM55" s="2196">
        <f>IF(ISERROR(Q55*(VLOOKUP($A55, 'E1 Categorization'!$A$32:$E$124, 5,0))), Q55*0.5, Q55*(VLOOKUP($A55, 'E1 Categorization'!$A$32:$E$124, 5,0)))</f>
        <v>0</v>
      </c>
      <c r="BN55" s="2196">
        <f>IF(ISERROR(R55*(VLOOKUP($A55, 'E1 Categorization'!$A$32:$E$124, 5,0))), R55*0.5, R55*(VLOOKUP($A55, 'E1 Categorization'!$A$32:$E$124, 5,0)))</f>
        <v>0</v>
      </c>
      <c r="BO55" s="2196">
        <f>IF(ISERROR(S55*(VLOOKUP($A55, 'E1 Categorization'!$A$32:$E$124, 5,0))), S55*0.5, S55*(VLOOKUP($A55, 'E1 Categorization'!$A$32:$E$124, 5,0)))</f>
        <v>0</v>
      </c>
      <c r="BP55" s="2196">
        <f>IF(ISERROR(T55*(VLOOKUP($A55, 'E1 Categorization'!$A$32:$E$124, 5,0))), T55*0.5, T55*(VLOOKUP($A55, 'E1 Categorization'!$A$32:$E$124, 5,0)))</f>
        <v>0</v>
      </c>
      <c r="BQ55" s="2196">
        <f>IF(ISERROR(U55*(VLOOKUP($A55, 'E1 Categorization'!$A$32:$E$124, 5,0))), U55*0.5, U55*(VLOOKUP($A55, 'E1 Categorization'!$A$32:$E$124, 5,0)))</f>
        <v>0</v>
      </c>
      <c r="BR55" s="2196">
        <f>IF(ISERROR(V55*(VLOOKUP($A55, 'E1 Categorization'!$A$32:$E$124, 5,0))), V55*0.5, V55*(VLOOKUP($A55, 'E1 Categorization'!$A$32:$E$124, 5,0)))</f>
        <v>0</v>
      </c>
      <c r="BS55" s="2196">
        <f>IF(ISERROR(W55*(VLOOKUP($A55, 'E1 Categorization'!$A$32:$E$124, 5,0))), W55*0.5, W55*(VLOOKUP($A55, 'E1 Categorization'!$A$32:$E$124, 5,0)))</f>
        <v>0</v>
      </c>
      <c r="BT55" s="2196">
        <f>IF(ISERROR(X55*(VLOOKUP($A55, 'E1 Categorization'!$A$32:$E$124, 5,0))), X55*0.5, X55*(VLOOKUP($A55, 'E1 Categorization'!$A$32:$E$124, 5,0)))</f>
        <v>0</v>
      </c>
    </row>
    <row r="56" spans="1:72" s="312" customFormat="1" ht="25.5" x14ac:dyDescent="0.2">
      <c r="A56" s="555">
        <f>'I3 TB Data'!A166:B166</f>
        <v>1970</v>
      </c>
      <c r="B56" s="556" t="str">
        <f>'I3 TB Data'!B166</f>
        <v>Load Management Controls - Customer Premises</v>
      </c>
      <c r="C56" s="557">
        <f>'I3 TB Data'!G166</f>
        <v>0</v>
      </c>
      <c r="D56" s="2166" t="str">
        <f t="shared" si="22"/>
        <v>Yes</v>
      </c>
      <c r="E56" s="2140"/>
      <c r="F56" s="2140"/>
      <c r="G56" s="2140"/>
      <c r="H56" s="2140"/>
      <c r="I56" s="2140"/>
      <c r="J56" s="2140"/>
      <c r="K56" s="2140"/>
      <c r="L56" s="2140"/>
      <c r="M56" s="2140"/>
      <c r="N56" s="2140"/>
      <c r="O56" s="2140"/>
      <c r="P56" s="2140"/>
      <c r="Q56" s="2140"/>
      <c r="R56" s="2140"/>
      <c r="S56" s="2140"/>
      <c r="T56" s="2140"/>
      <c r="U56" s="2140"/>
      <c r="V56" s="2140"/>
      <c r="W56" s="2140"/>
      <c r="X56" s="2140"/>
      <c r="AA56" s="555">
        <f t="shared" si="23"/>
        <v>1970</v>
      </c>
      <c r="AB56" s="556" t="str">
        <f t="shared" si="24"/>
        <v>Load Management Controls - Customer Premises</v>
      </c>
      <c r="AC56" s="2196">
        <f>IF(ISERROR(E56*(1-VLOOKUP($A56, 'E1 Categorization'!$A$32:$E$124, 5,0))), E56*0.5, E56*(1-VLOOKUP($A56, 'E1 Categorization'!$A$32:$E$124, 5,0)))</f>
        <v>0</v>
      </c>
      <c r="AD56" s="2196">
        <f>IF(ISERROR(F56*(1-VLOOKUP($A56, 'E1 Categorization'!$A$32:$E$124, 5,0))), F56*0.5, F56*(1-VLOOKUP($A56, 'E1 Categorization'!$A$32:$E$124, 5,0)))</f>
        <v>0</v>
      </c>
      <c r="AE56" s="2196">
        <f>IF(ISERROR(G56*(1-VLOOKUP($A56, 'E1 Categorization'!$A$32:$E$124, 5,0))), G56*0.5, G56*(1-VLOOKUP($A56, 'E1 Categorization'!$A$32:$E$124, 5,0)))</f>
        <v>0</v>
      </c>
      <c r="AF56" s="2196">
        <f>IF(ISERROR(H56*(1-VLOOKUP($A56, 'E1 Categorization'!$A$32:$E$124, 5,0))), H56*0.5, H56*(1-VLOOKUP($A56, 'E1 Categorization'!$A$32:$E$124, 5,0)))</f>
        <v>0</v>
      </c>
      <c r="AG56" s="2196">
        <f>IF(ISERROR(I56*(1-VLOOKUP($A56, 'E1 Categorization'!$A$32:$E$124, 5,0))), I56*0.5, I56*(1-VLOOKUP($A56, 'E1 Categorization'!$A$32:$E$124, 5,0)))</f>
        <v>0</v>
      </c>
      <c r="AH56" s="2196">
        <f>IF(ISERROR(J56*(1-VLOOKUP($A56, 'E1 Categorization'!$A$32:$E$124, 5,0))), J56*0.5, J56*(1-VLOOKUP($A56, 'E1 Categorization'!$A$32:$E$124, 5,0)))</f>
        <v>0</v>
      </c>
      <c r="AI56" s="2196">
        <f>IF(ISERROR(K56*(1-VLOOKUP($A56, 'E1 Categorization'!$A$32:$E$124, 5,0))), K56*0.5, K56*(1-VLOOKUP($A56, 'E1 Categorization'!$A$32:$E$124, 5,0)))</f>
        <v>0</v>
      </c>
      <c r="AJ56" s="2196">
        <f>IF(ISERROR(L56*(1-VLOOKUP($A56, 'E1 Categorization'!$A$32:$E$124, 5,0))), L56*0.5, L56*(1-VLOOKUP($A56, 'E1 Categorization'!$A$32:$E$124, 5,0)))</f>
        <v>0</v>
      </c>
      <c r="AK56" s="2196">
        <f>IF(ISERROR(M56*(1-VLOOKUP($A56, 'E1 Categorization'!$A$32:$E$124, 5,0))), M56*0.5, M56*(1-VLOOKUP($A56, 'E1 Categorization'!$A$32:$E$124, 5,0)))</f>
        <v>0</v>
      </c>
      <c r="AL56" s="2196">
        <f>IF(ISERROR(N56*(1-VLOOKUP($A56, 'E1 Categorization'!$A$32:$E$124, 5,0))), N56*0.5, N56*(1-VLOOKUP($A56, 'E1 Categorization'!$A$32:$E$124, 5,0)))</f>
        <v>0</v>
      </c>
      <c r="AM56" s="2196">
        <f>IF(ISERROR(O56*(1-VLOOKUP($A56, 'E1 Categorization'!$A$32:$E$124, 5,0))), O56*0.5, O56*(1-VLOOKUP($A56, 'E1 Categorization'!$A$32:$E$124, 5,0)))</f>
        <v>0</v>
      </c>
      <c r="AN56" s="2196">
        <f>IF(ISERROR(P56*(1-VLOOKUP($A56, 'E1 Categorization'!$A$32:$E$124, 5,0))), P56*0.5, P56*(1-VLOOKUP($A56, 'E1 Categorization'!$A$32:$E$124, 5,0)))</f>
        <v>0</v>
      </c>
      <c r="AO56" s="2196">
        <f>IF(ISERROR(Q56*(1-VLOOKUP($A56, 'E1 Categorization'!$A$32:$E$124, 5,0))), Q56*0.5, Q56*(1-VLOOKUP($A56, 'E1 Categorization'!$A$32:$E$124, 5,0)))</f>
        <v>0</v>
      </c>
      <c r="AP56" s="2196">
        <f>IF(ISERROR(R56*(1-VLOOKUP($A56, 'E1 Categorization'!$A$32:$E$124, 5,0))), R56*0.5, R56*(1-VLOOKUP($A56, 'E1 Categorization'!$A$32:$E$124, 5,0)))</f>
        <v>0</v>
      </c>
      <c r="AQ56" s="2196">
        <f>IF(ISERROR(S56*(1-VLOOKUP($A56, 'E1 Categorization'!$A$32:$E$124, 5,0))), S56*0.5, S56*(1-VLOOKUP($A56, 'E1 Categorization'!$A$32:$E$124, 5,0)))</f>
        <v>0</v>
      </c>
      <c r="AR56" s="2196">
        <f>IF(ISERROR(T56*(1-VLOOKUP($A56, 'E1 Categorization'!$A$32:$E$124, 5,0))), T56*0.5, T56*(1-VLOOKUP($A56, 'E1 Categorization'!$A$32:$E$124, 5,0)))</f>
        <v>0</v>
      </c>
      <c r="AS56" s="2196">
        <f>IF(ISERROR(U56*(1-VLOOKUP($A56, 'E1 Categorization'!$A$32:$E$124, 5,0))), U56*0.5, U56*(1-VLOOKUP($A56, 'E1 Categorization'!$A$32:$E$124, 5,0)))</f>
        <v>0</v>
      </c>
      <c r="AT56" s="2196">
        <f>IF(ISERROR(V56*(1-VLOOKUP($A56, 'E1 Categorization'!$A$32:$E$124, 5,0))), V56*0.5, V56*(1-VLOOKUP($A56, 'E1 Categorization'!$A$32:$E$124, 5,0)))</f>
        <v>0</v>
      </c>
      <c r="AU56" s="2196">
        <f>IF(ISERROR(W56*(1-VLOOKUP($A56, 'E1 Categorization'!$A$32:$E$124, 5,0))), W56*0.5, W56*(1-VLOOKUP($A56, 'E1 Categorization'!$A$32:$E$124, 5,0)))</f>
        <v>0</v>
      </c>
      <c r="AV56" s="2196">
        <f>IF(ISERROR(X56*(1-VLOOKUP($A56, 'E1 Categorization'!$A$32:$E$124, 5,0))), X56*0.5, X56*(1-VLOOKUP($A56, 'E1 Categorization'!$A$32:$E$124, 5,0)))</f>
        <v>0</v>
      </c>
      <c r="AW56" s="2197"/>
      <c r="AX56" s="2197"/>
      <c r="AY56" s="555">
        <f t="shared" si="25"/>
        <v>1970</v>
      </c>
      <c r="AZ56" s="556" t="str">
        <f t="shared" si="26"/>
        <v>Load Management Controls - Customer Premises</v>
      </c>
      <c r="BA56" s="2196">
        <f>IF(ISERROR(E56*(VLOOKUP($A56, 'E1 Categorization'!$A$32:$E$124, 5,0))), E56*0.5, E56*(VLOOKUP($A56, 'E1 Categorization'!$A$32:$E$124, 5,0)))</f>
        <v>0</v>
      </c>
      <c r="BB56" s="2196">
        <f>IF(ISERROR(F56*(VLOOKUP($A56, 'E1 Categorization'!$A$32:$E$124, 5,0))), F56*0.5, F56*(VLOOKUP($A56, 'E1 Categorization'!$A$32:$E$124, 5,0)))</f>
        <v>0</v>
      </c>
      <c r="BC56" s="2196">
        <f>IF(ISERROR(G56*(VLOOKUP($A56, 'E1 Categorization'!$A$32:$E$124, 5,0))), G56*0.5, G56*(VLOOKUP($A56, 'E1 Categorization'!$A$32:$E$124, 5,0)))</f>
        <v>0</v>
      </c>
      <c r="BD56" s="2196">
        <f>IF(ISERROR(H56*(VLOOKUP($A56, 'E1 Categorization'!$A$32:$E$124, 5,0))), H56*0.5, H56*(VLOOKUP($A56, 'E1 Categorization'!$A$32:$E$124, 5,0)))</f>
        <v>0</v>
      </c>
      <c r="BE56" s="2196">
        <f>IF(ISERROR(I56*(VLOOKUP($A56, 'E1 Categorization'!$A$32:$E$124, 5,0))), I56*0.5, I56*(VLOOKUP($A56, 'E1 Categorization'!$A$32:$E$124, 5,0)))</f>
        <v>0</v>
      </c>
      <c r="BF56" s="2196">
        <f>IF(ISERROR(J56*(VLOOKUP($A56, 'E1 Categorization'!$A$32:$E$124, 5,0))), J56*0.5, J56*(VLOOKUP($A56, 'E1 Categorization'!$A$32:$E$124, 5,0)))</f>
        <v>0</v>
      </c>
      <c r="BG56" s="2196">
        <f>IF(ISERROR(K56*(VLOOKUP($A56, 'E1 Categorization'!$A$32:$E$124, 5,0))), K56*0.5, K56*(VLOOKUP($A56, 'E1 Categorization'!$A$32:$E$124, 5,0)))</f>
        <v>0</v>
      </c>
      <c r="BH56" s="2196">
        <f>IF(ISERROR(L56*(VLOOKUP($A56, 'E1 Categorization'!$A$32:$E$124, 5,0))), L56*0.5, L56*(VLOOKUP($A56, 'E1 Categorization'!$A$32:$E$124, 5,0)))</f>
        <v>0</v>
      </c>
      <c r="BI56" s="2196">
        <f>IF(ISERROR(M56*(VLOOKUP($A56, 'E1 Categorization'!$A$32:$E$124, 5,0))), M56*0.5, M56*(VLOOKUP($A56, 'E1 Categorization'!$A$32:$E$124, 5,0)))</f>
        <v>0</v>
      </c>
      <c r="BJ56" s="2196">
        <f>IF(ISERROR(N56*(VLOOKUP($A56, 'E1 Categorization'!$A$32:$E$124, 5,0))), N56*0.5, N56*(VLOOKUP($A56, 'E1 Categorization'!$A$32:$E$124, 5,0)))</f>
        <v>0</v>
      </c>
      <c r="BK56" s="2196">
        <f>IF(ISERROR(O56*(VLOOKUP($A56, 'E1 Categorization'!$A$32:$E$124, 5,0))), O56*0.5, O56*(VLOOKUP($A56, 'E1 Categorization'!$A$32:$E$124, 5,0)))</f>
        <v>0</v>
      </c>
      <c r="BL56" s="2196">
        <f>IF(ISERROR(P56*(VLOOKUP($A56, 'E1 Categorization'!$A$32:$E$124, 5,0))), P56*0.5, P56*(VLOOKUP($A56, 'E1 Categorization'!$A$32:$E$124, 5,0)))</f>
        <v>0</v>
      </c>
      <c r="BM56" s="2196">
        <f>IF(ISERROR(Q56*(VLOOKUP($A56, 'E1 Categorization'!$A$32:$E$124, 5,0))), Q56*0.5, Q56*(VLOOKUP($A56, 'E1 Categorization'!$A$32:$E$124, 5,0)))</f>
        <v>0</v>
      </c>
      <c r="BN56" s="2196">
        <f>IF(ISERROR(R56*(VLOOKUP($A56, 'E1 Categorization'!$A$32:$E$124, 5,0))), R56*0.5, R56*(VLOOKUP($A56, 'E1 Categorization'!$A$32:$E$124, 5,0)))</f>
        <v>0</v>
      </c>
      <c r="BO56" s="2196">
        <f>IF(ISERROR(S56*(VLOOKUP($A56, 'E1 Categorization'!$A$32:$E$124, 5,0))), S56*0.5, S56*(VLOOKUP($A56, 'E1 Categorization'!$A$32:$E$124, 5,0)))</f>
        <v>0</v>
      </c>
      <c r="BP56" s="2196">
        <f>IF(ISERROR(T56*(VLOOKUP($A56, 'E1 Categorization'!$A$32:$E$124, 5,0))), T56*0.5, T56*(VLOOKUP($A56, 'E1 Categorization'!$A$32:$E$124, 5,0)))</f>
        <v>0</v>
      </c>
      <c r="BQ56" s="2196">
        <f>IF(ISERROR(U56*(VLOOKUP($A56, 'E1 Categorization'!$A$32:$E$124, 5,0))), U56*0.5, U56*(VLOOKUP($A56, 'E1 Categorization'!$A$32:$E$124, 5,0)))</f>
        <v>0</v>
      </c>
      <c r="BR56" s="2196">
        <f>IF(ISERROR(V56*(VLOOKUP($A56, 'E1 Categorization'!$A$32:$E$124, 5,0))), V56*0.5, V56*(VLOOKUP($A56, 'E1 Categorization'!$A$32:$E$124, 5,0)))</f>
        <v>0</v>
      </c>
      <c r="BS56" s="2196">
        <f>IF(ISERROR(W56*(VLOOKUP($A56, 'E1 Categorization'!$A$32:$E$124, 5,0))), W56*0.5, W56*(VLOOKUP($A56, 'E1 Categorization'!$A$32:$E$124, 5,0)))</f>
        <v>0</v>
      </c>
      <c r="BT56" s="2196">
        <f>IF(ISERROR(X56*(VLOOKUP($A56, 'E1 Categorization'!$A$32:$E$124, 5,0))), X56*0.5, X56*(VLOOKUP($A56, 'E1 Categorization'!$A$32:$E$124, 5,0)))</f>
        <v>0</v>
      </c>
    </row>
    <row r="57" spans="1:72" s="312" customFormat="1" ht="25.5" x14ac:dyDescent="0.2">
      <c r="A57" s="555">
        <f>'I3 TB Data'!A167:B167</f>
        <v>1975</v>
      </c>
      <c r="B57" s="556" t="str">
        <f>'I3 TB Data'!B167</f>
        <v>Load Management Controls - Utility Premises</v>
      </c>
      <c r="C57" s="557">
        <f>'I3 TB Data'!G167</f>
        <v>0</v>
      </c>
      <c r="D57" s="2166" t="str">
        <f t="shared" si="22"/>
        <v>Yes</v>
      </c>
      <c r="E57" s="2140"/>
      <c r="F57" s="2140"/>
      <c r="G57" s="2140"/>
      <c r="H57" s="2140"/>
      <c r="I57" s="2140"/>
      <c r="J57" s="2140"/>
      <c r="K57" s="2140"/>
      <c r="L57" s="2140"/>
      <c r="M57" s="2140"/>
      <c r="N57" s="2140"/>
      <c r="O57" s="2140"/>
      <c r="P57" s="2140"/>
      <c r="Q57" s="2140"/>
      <c r="R57" s="2140"/>
      <c r="S57" s="2140"/>
      <c r="T57" s="2140"/>
      <c r="U57" s="2140"/>
      <c r="V57" s="2140"/>
      <c r="W57" s="2140"/>
      <c r="X57" s="2140"/>
      <c r="AA57" s="555">
        <f t="shared" si="23"/>
        <v>1975</v>
      </c>
      <c r="AB57" s="556" t="str">
        <f t="shared" si="24"/>
        <v>Load Management Controls - Utility Premises</v>
      </c>
      <c r="AC57" s="2196">
        <f>IF(ISERROR(E57*(1-VLOOKUP($A57, 'E1 Categorization'!$A$32:$E$124, 5,0))), E57*0.5, E57*(1-VLOOKUP($A57, 'E1 Categorization'!$A$32:$E$124, 5,0)))</f>
        <v>0</v>
      </c>
      <c r="AD57" s="2196">
        <f>IF(ISERROR(F57*(1-VLOOKUP($A57, 'E1 Categorization'!$A$32:$E$124, 5,0))), F57*0.5, F57*(1-VLOOKUP($A57, 'E1 Categorization'!$A$32:$E$124, 5,0)))</f>
        <v>0</v>
      </c>
      <c r="AE57" s="2196">
        <f>IF(ISERROR(G57*(1-VLOOKUP($A57, 'E1 Categorization'!$A$32:$E$124, 5,0))), G57*0.5, G57*(1-VLOOKUP($A57, 'E1 Categorization'!$A$32:$E$124, 5,0)))</f>
        <v>0</v>
      </c>
      <c r="AF57" s="2196">
        <f>IF(ISERROR(H57*(1-VLOOKUP($A57, 'E1 Categorization'!$A$32:$E$124, 5,0))), H57*0.5, H57*(1-VLOOKUP($A57, 'E1 Categorization'!$A$32:$E$124, 5,0)))</f>
        <v>0</v>
      </c>
      <c r="AG57" s="2196">
        <f>IF(ISERROR(I57*(1-VLOOKUP($A57, 'E1 Categorization'!$A$32:$E$124, 5,0))), I57*0.5, I57*(1-VLOOKUP($A57, 'E1 Categorization'!$A$32:$E$124, 5,0)))</f>
        <v>0</v>
      </c>
      <c r="AH57" s="2196">
        <f>IF(ISERROR(J57*(1-VLOOKUP($A57, 'E1 Categorization'!$A$32:$E$124, 5,0))), J57*0.5, J57*(1-VLOOKUP($A57, 'E1 Categorization'!$A$32:$E$124, 5,0)))</f>
        <v>0</v>
      </c>
      <c r="AI57" s="2196">
        <f>IF(ISERROR(K57*(1-VLOOKUP($A57, 'E1 Categorization'!$A$32:$E$124, 5,0))), K57*0.5, K57*(1-VLOOKUP($A57, 'E1 Categorization'!$A$32:$E$124, 5,0)))</f>
        <v>0</v>
      </c>
      <c r="AJ57" s="2196">
        <f>IF(ISERROR(L57*(1-VLOOKUP($A57, 'E1 Categorization'!$A$32:$E$124, 5,0))), L57*0.5, L57*(1-VLOOKUP($A57, 'E1 Categorization'!$A$32:$E$124, 5,0)))</f>
        <v>0</v>
      </c>
      <c r="AK57" s="2196">
        <f>IF(ISERROR(M57*(1-VLOOKUP($A57, 'E1 Categorization'!$A$32:$E$124, 5,0))), M57*0.5, M57*(1-VLOOKUP($A57, 'E1 Categorization'!$A$32:$E$124, 5,0)))</f>
        <v>0</v>
      </c>
      <c r="AL57" s="2196">
        <f>IF(ISERROR(N57*(1-VLOOKUP($A57, 'E1 Categorization'!$A$32:$E$124, 5,0))), N57*0.5, N57*(1-VLOOKUP($A57, 'E1 Categorization'!$A$32:$E$124, 5,0)))</f>
        <v>0</v>
      </c>
      <c r="AM57" s="2196">
        <f>IF(ISERROR(O57*(1-VLOOKUP($A57, 'E1 Categorization'!$A$32:$E$124, 5,0))), O57*0.5, O57*(1-VLOOKUP($A57, 'E1 Categorization'!$A$32:$E$124, 5,0)))</f>
        <v>0</v>
      </c>
      <c r="AN57" s="2196">
        <f>IF(ISERROR(P57*(1-VLOOKUP($A57, 'E1 Categorization'!$A$32:$E$124, 5,0))), P57*0.5, P57*(1-VLOOKUP($A57, 'E1 Categorization'!$A$32:$E$124, 5,0)))</f>
        <v>0</v>
      </c>
      <c r="AO57" s="2196">
        <f>IF(ISERROR(Q57*(1-VLOOKUP($A57, 'E1 Categorization'!$A$32:$E$124, 5,0))), Q57*0.5, Q57*(1-VLOOKUP($A57, 'E1 Categorization'!$A$32:$E$124, 5,0)))</f>
        <v>0</v>
      </c>
      <c r="AP57" s="2196">
        <f>IF(ISERROR(R57*(1-VLOOKUP($A57, 'E1 Categorization'!$A$32:$E$124, 5,0))), R57*0.5, R57*(1-VLOOKUP($A57, 'E1 Categorization'!$A$32:$E$124, 5,0)))</f>
        <v>0</v>
      </c>
      <c r="AQ57" s="2196">
        <f>IF(ISERROR(S57*(1-VLOOKUP($A57, 'E1 Categorization'!$A$32:$E$124, 5,0))), S57*0.5, S57*(1-VLOOKUP($A57, 'E1 Categorization'!$A$32:$E$124, 5,0)))</f>
        <v>0</v>
      </c>
      <c r="AR57" s="2196">
        <f>IF(ISERROR(T57*(1-VLOOKUP($A57, 'E1 Categorization'!$A$32:$E$124, 5,0))), T57*0.5, T57*(1-VLOOKUP($A57, 'E1 Categorization'!$A$32:$E$124, 5,0)))</f>
        <v>0</v>
      </c>
      <c r="AS57" s="2196">
        <f>IF(ISERROR(U57*(1-VLOOKUP($A57, 'E1 Categorization'!$A$32:$E$124, 5,0))), U57*0.5, U57*(1-VLOOKUP($A57, 'E1 Categorization'!$A$32:$E$124, 5,0)))</f>
        <v>0</v>
      </c>
      <c r="AT57" s="2196">
        <f>IF(ISERROR(V57*(1-VLOOKUP($A57, 'E1 Categorization'!$A$32:$E$124, 5,0))), V57*0.5, V57*(1-VLOOKUP($A57, 'E1 Categorization'!$A$32:$E$124, 5,0)))</f>
        <v>0</v>
      </c>
      <c r="AU57" s="2196">
        <f>IF(ISERROR(W57*(1-VLOOKUP($A57, 'E1 Categorization'!$A$32:$E$124, 5,0))), W57*0.5, W57*(1-VLOOKUP($A57, 'E1 Categorization'!$A$32:$E$124, 5,0)))</f>
        <v>0</v>
      </c>
      <c r="AV57" s="2196">
        <f>IF(ISERROR(X57*(1-VLOOKUP($A57, 'E1 Categorization'!$A$32:$E$124, 5,0))), X57*0.5, X57*(1-VLOOKUP($A57, 'E1 Categorization'!$A$32:$E$124, 5,0)))</f>
        <v>0</v>
      </c>
      <c r="AW57" s="2197"/>
      <c r="AX57" s="2197"/>
      <c r="AY57" s="555">
        <f t="shared" si="25"/>
        <v>1975</v>
      </c>
      <c r="AZ57" s="556" t="str">
        <f t="shared" si="26"/>
        <v>Load Management Controls - Utility Premises</v>
      </c>
      <c r="BA57" s="2196">
        <f>IF(ISERROR(E57*(VLOOKUP($A57, 'E1 Categorization'!$A$32:$E$124, 5,0))), E57*0.5, E57*(VLOOKUP($A57, 'E1 Categorization'!$A$32:$E$124, 5,0)))</f>
        <v>0</v>
      </c>
      <c r="BB57" s="2196">
        <f>IF(ISERROR(F57*(VLOOKUP($A57, 'E1 Categorization'!$A$32:$E$124, 5,0))), F57*0.5, F57*(VLOOKUP($A57, 'E1 Categorization'!$A$32:$E$124, 5,0)))</f>
        <v>0</v>
      </c>
      <c r="BC57" s="2196">
        <f>IF(ISERROR(G57*(VLOOKUP($A57, 'E1 Categorization'!$A$32:$E$124, 5,0))), G57*0.5, G57*(VLOOKUP($A57, 'E1 Categorization'!$A$32:$E$124, 5,0)))</f>
        <v>0</v>
      </c>
      <c r="BD57" s="2196">
        <f>IF(ISERROR(H57*(VLOOKUP($A57, 'E1 Categorization'!$A$32:$E$124, 5,0))), H57*0.5, H57*(VLOOKUP($A57, 'E1 Categorization'!$A$32:$E$124, 5,0)))</f>
        <v>0</v>
      </c>
      <c r="BE57" s="2196">
        <f>IF(ISERROR(I57*(VLOOKUP($A57, 'E1 Categorization'!$A$32:$E$124, 5,0))), I57*0.5, I57*(VLOOKUP($A57, 'E1 Categorization'!$A$32:$E$124, 5,0)))</f>
        <v>0</v>
      </c>
      <c r="BF57" s="2196">
        <f>IF(ISERROR(J57*(VLOOKUP($A57, 'E1 Categorization'!$A$32:$E$124, 5,0))), J57*0.5, J57*(VLOOKUP($A57, 'E1 Categorization'!$A$32:$E$124, 5,0)))</f>
        <v>0</v>
      </c>
      <c r="BG57" s="2196">
        <f>IF(ISERROR(K57*(VLOOKUP($A57, 'E1 Categorization'!$A$32:$E$124, 5,0))), K57*0.5, K57*(VLOOKUP($A57, 'E1 Categorization'!$A$32:$E$124, 5,0)))</f>
        <v>0</v>
      </c>
      <c r="BH57" s="2196">
        <f>IF(ISERROR(L57*(VLOOKUP($A57, 'E1 Categorization'!$A$32:$E$124, 5,0))), L57*0.5, L57*(VLOOKUP($A57, 'E1 Categorization'!$A$32:$E$124, 5,0)))</f>
        <v>0</v>
      </c>
      <c r="BI57" s="2196">
        <f>IF(ISERROR(M57*(VLOOKUP($A57, 'E1 Categorization'!$A$32:$E$124, 5,0))), M57*0.5, M57*(VLOOKUP($A57, 'E1 Categorization'!$A$32:$E$124, 5,0)))</f>
        <v>0</v>
      </c>
      <c r="BJ57" s="2196">
        <f>IF(ISERROR(N57*(VLOOKUP($A57, 'E1 Categorization'!$A$32:$E$124, 5,0))), N57*0.5, N57*(VLOOKUP($A57, 'E1 Categorization'!$A$32:$E$124, 5,0)))</f>
        <v>0</v>
      </c>
      <c r="BK57" s="2196">
        <f>IF(ISERROR(O57*(VLOOKUP($A57, 'E1 Categorization'!$A$32:$E$124, 5,0))), O57*0.5, O57*(VLOOKUP($A57, 'E1 Categorization'!$A$32:$E$124, 5,0)))</f>
        <v>0</v>
      </c>
      <c r="BL57" s="2196">
        <f>IF(ISERROR(P57*(VLOOKUP($A57, 'E1 Categorization'!$A$32:$E$124, 5,0))), P57*0.5, P57*(VLOOKUP($A57, 'E1 Categorization'!$A$32:$E$124, 5,0)))</f>
        <v>0</v>
      </c>
      <c r="BM57" s="2196">
        <f>IF(ISERROR(Q57*(VLOOKUP($A57, 'E1 Categorization'!$A$32:$E$124, 5,0))), Q57*0.5, Q57*(VLOOKUP($A57, 'E1 Categorization'!$A$32:$E$124, 5,0)))</f>
        <v>0</v>
      </c>
      <c r="BN57" s="2196">
        <f>IF(ISERROR(R57*(VLOOKUP($A57, 'E1 Categorization'!$A$32:$E$124, 5,0))), R57*0.5, R57*(VLOOKUP($A57, 'E1 Categorization'!$A$32:$E$124, 5,0)))</f>
        <v>0</v>
      </c>
      <c r="BO57" s="2196">
        <f>IF(ISERROR(S57*(VLOOKUP($A57, 'E1 Categorization'!$A$32:$E$124, 5,0))), S57*0.5, S57*(VLOOKUP($A57, 'E1 Categorization'!$A$32:$E$124, 5,0)))</f>
        <v>0</v>
      </c>
      <c r="BP57" s="2196">
        <f>IF(ISERROR(T57*(VLOOKUP($A57, 'E1 Categorization'!$A$32:$E$124, 5,0))), T57*0.5, T57*(VLOOKUP($A57, 'E1 Categorization'!$A$32:$E$124, 5,0)))</f>
        <v>0</v>
      </c>
      <c r="BQ57" s="2196">
        <f>IF(ISERROR(U57*(VLOOKUP($A57, 'E1 Categorization'!$A$32:$E$124, 5,0))), U57*0.5, U57*(VLOOKUP($A57, 'E1 Categorization'!$A$32:$E$124, 5,0)))</f>
        <v>0</v>
      </c>
      <c r="BR57" s="2196">
        <f>IF(ISERROR(V57*(VLOOKUP($A57, 'E1 Categorization'!$A$32:$E$124, 5,0))), V57*0.5, V57*(VLOOKUP($A57, 'E1 Categorization'!$A$32:$E$124, 5,0)))</f>
        <v>0</v>
      </c>
      <c r="BS57" s="2196">
        <f>IF(ISERROR(W57*(VLOOKUP($A57, 'E1 Categorization'!$A$32:$E$124, 5,0))), W57*0.5, W57*(VLOOKUP($A57, 'E1 Categorization'!$A$32:$E$124, 5,0)))</f>
        <v>0</v>
      </c>
      <c r="BT57" s="2196">
        <f>IF(ISERROR(X57*(VLOOKUP($A57, 'E1 Categorization'!$A$32:$E$124, 5,0))), X57*0.5, X57*(VLOOKUP($A57, 'E1 Categorization'!$A$32:$E$124, 5,0)))</f>
        <v>0</v>
      </c>
    </row>
    <row r="58" spans="1:72" s="312" customFormat="1" ht="12.75" x14ac:dyDescent="0.2">
      <c r="A58" s="555">
        <f>'I3 TB Data'!A168:B168</f>
        <v>1980</v>
      </c>
      <c r="B58" s="556" t="str">
        <f>'I3 TB Data'!B168</f>
        <v>System Supervisory Equipment</v>
      </c>
      <c r="C58" s="557">
        <f>'I3 TB Data'!G168</f>
        <v>0</v>
      </c>
      <c r="D58" s="2166" t="str">
        <f t="shared" ref="D58:D63" si="27">IF(SUM(E58:X58)&lt;&gt;C58,"No","Yes")</f>
        <v>Yes</v>
      </c>
      <c r="E58" s="2140"/>
      <c r="F58" s="2140"/>
      <c r="G58" s="2140"/>
      <c r="H58" s="2140"/>
      <c r="I58" s="2140"/>
      <c r="J58" s="2140"/>
      <c r="K58" s="2140"/>
      <c r="L58" s="2140"/>
      <c r="M58" s="2140"/>
      <c r="N58" s="2140"/>
      <c r="O58" s="2140"/>
      <c r="P58" s="2140"/>
      <c r="Q58" s="2140"/>
      <c r="R58" s="2140"/>
      <c r="S58" s="2140"/>
      <c r="T58" s="2140"/>
      <c r="U58" s="2140"/>
      <c r="V58" s="2140"/>
      <c r="W58" s="2140"/>
      <c r="X58" s="2140"/>
      <c r="AA58" s="555">
        <f t="shared" si="23"/>
        <v>1980</v>
      </c>
      <c r="AB58" s="556" t="str">
        <f t="shared" si="24"/>
        <v>System Supervisory Equipment</v>
      </c>
      <c r="AC58" s="2196">
        <f>IF(ISERROR(E58*(1-VLOOKUP($A58, 'E1 Categorization'!$A$32:$E$124, 5,0))), E58*0.5, E58*(1-VLOOKUP($A58, 'E1 Categorization'!$A$32:$E$124, 5,0)))</f>
        <v>0</v>
      </c>
      <c r="AD58" s="2196">
        <f>IF(ISERROR(F58*(1-VLOOKUP($A58, 'E1 Categorization'!$A$32:$E$124, 5,0))), F58*0.5, F58*(1-VLOOKUP($A58, 'E1 Categorization'!$A$32:$E$124, 5,0)))</f>
        <v>0</v>
      </c>
      <c r="AE58" s="2196">
        <f>IF(ISERROR(G58*(1-VLOOKUP($A58, 'E1 Categorization'!$A$32:$E$124, 5,0))), G58*0.5, G58*(1-VLOOKUP($A58, 'E1 Categorization'!$A$32:$E$124, 5,0)))</f>
        <v>0</v>
      </c>
      <c r="AF58" s="2196">
        <f>IF(ISERROR(H58*(1-VLOOKUP($A58, 'E1 Categorization'!$A$32:$E$124, 5,0))), H58*0.5, H58*(1-VLOOKUP($A58, 'E1 Categorization'!$A$32:$E$124, 5,0)))</f>
        <v>0</v>
      </c>
      <c r="AG58" s="2196">
        <f>IF(ISERROR(I58*(1-VLOOKUP($A58, 'E1 Categorization'!$A$32:$E$124, 5,0))), I58*0.5, I58*(1-VLOOKUP($A58, 'E1 Categorization'!$A$32:$E$124, 5,0)))</f>
        <v>0</v>
      </c>
      <c r="AH58" s="2196">
        <f>IF(ISERROR(J58*(1-VLOOKUP($A58, 'E1 Categorization'!$A$32:$E$124, 5,0))), J58*0.5, J58*(1-VLOOKUP($A58, 'E1 Categorization'!$A$32:$E$124, 5,0)))</f>
        <v>0</v>
      </c>
      <c r="AI58" s="2196">
        <f>IF(ISERROR(K58*(1-VLOOKUP($A58, 'E1 Categorization'!$A$32:$E$124, 5,0))), K58*0.5, K58*(1-VLOOKUP($A58, 'E1 Categorization'!$A$32:$E$124, 5,0)))</f>
        <v>0</v>
      </c>
      <c r="AJ58" s="2196">
        <f>IF(ISERROR(L58*(1-VLOOKUP($A58, 'E1 Categorization'!$A$32:$E$124, 5,0))), L58*0.5, L58*(1-VLOOKUP($A58, 'E1 Categorization'!$A$32:$E$124, 5,0)))</f>
        <v>0</v>
      </c>
      <c r="AK58" s="2196">
        <f>IF(ISERROR(M58*(1-VLOOKUP($A58, 'E1 Categorization'!$A$32:$E$124, 5,0))), M58*0.5, M58*(1-VLOOKUP($A58, 'E1 Categorization'!$A$32:$E$124, 5,0)))</f>
        <v>0</v>
      </c>
      <c r="AL58" s="2196">
        <f>IF(ISERROR(N58*(1-VLOOKUP($A58, 'E1 Categorization'!$A$32:$E$124, 5,0))), N58*0.5, N58*(1-VLOOKUP($A58, 'E1 Categorization'!$A$32:$E$124, 5,0)))</f>
        <v>0</v>
      </c>
      <c r="AM58" s="2196">
        <f>IF(ISERROR(O58*(1-VLOOKUP($A58, 'E1 Categorization'!$A$32:$E$124, 5,0))), O58*0.5, O58*(1-VLOOKUP($A58, 'E1 Categorization'!$A$32:$E$124, 5,0)))</f>
        <v>0</v>
      </c>
      <c r="AN58" s="2196">
        <f>IF(ISERROR(P58*(1-VLOOKUP($A58, 'E1 Categorization'!$A$32:$E$124, 5,0))), P58*0.5, P58*(1-VLOOKUP($A58, 'E1 Categorization'!$A$32:$E$124, 5,0)))</f>
        <v>0</v>
      </c>
      <c r="AO58" s="2196">
        <f>IF(ISERROR(Q58*(1-VLOOKUP($A58, 'E1 Categorization'!$A$32:$E$124, 5,0))), Q58*0.5, Q58*(1-VLOOKUP($A58, 'E1 Categorization'!$A$32:$E$124, 5,0)))</f>
        <v>0</v>
      </c>
      <c r="AP58" s="2196">
        <f>IF(ISERROR(R58*(1-VLOOKUP($A58, 'E1 Categorization'!$A$32:$E$124, 5,0))), R58*0.5, R58*(1-VLOOKUP($A58, 'E1 Categorization'!$A$32:$E$124, 5,0)))</f>
        <v>0</v>
      </c>
      <c r="AQ58" s="2196">
        <f>IF(ISERROR(S58*(1-VLOOKUP($A58, 'E1 Categorization'!$A$32:$E$124, 5,0))), S58*0.5, S58*(1-VLOOKUP($A58, 'E1 Categorization'!$A$32:$E$124, 5,0)))</f>
        <v>0</v>
      </c>
      <c r="AR58" s="2196">
        <f>IF(ISERROR(T58*(1-VLOOKUP($A58, 'E1 Categorization'!$A$32:$E$124, 5,0))), T58*0.5, T58*(1-VLOOKUP($A58, 'E1 Categorization'!$A$32:$E$124, 5,0)))</f>
        <v>0</v>
      </c>
      <c r="AS58" s="2196">
        <f>IF(ISERROR(U58*(1-VLOOKUP($A58, 'E1 Categorization'!$A$32:$E$124, 5,0))), U58*0.5, U58*(1-VLOOKUP($A58, 'E1 Categorization'!$A$32:$E$124, 5,0)))</f>
        <v>0</v>
      </c>
      <c r="AT58" s="2196">
        <f>IF(ISERROR(V58*(1-VLOOKUP($A58, 'E1 Categorization'!$A$32:$E$124, 5,0))), V58*0.5, V58*(1-VLOOKUP($A58, 'E1 Categorization'!$A$32:$E$124, 5,0)))</f>
        <v>0</v>
      </c>
      <c r="AU58" s="2196">
        <f>IF(ISERROR(W58*(1-VLOOKUP($A58, 'E1 Categorization'!$A$32:$E$124, 5,0))), W58*0.5, W58*(1-VLOOKUP($A58, 'E1 Categorization'!$A$32:$E$124, 5,0)))</f>
        <v>0</v>
      </c>
      <c r="AV58" s="2196">
        <f>IF(ISERROR(X58*(1-VLOOKUP($A58, 'E1 Categorization'!$A$32:$E$124, 5,0))), X58*0.5, X58*(1-VLOOKUP($A58, 'E1 Categorization'!$A$32:$E$124, 5,0)))</f>
        <v>0</v>
      </c>
      <c r="AW58" s="2197"/>
      <c r="AX58" s="2197"/>
      <c r="AY58" s="555">
        <f t="shared" si="25"/>
        <v>1980</v>
      </c>
      <c r="AZ58" s="556" t="str">
        <f t="shared" si="26"/>
        <v>System Supervisory Equipment</v>
      </c>
      <c r="BA58" s="2196">
        <f>IF(ISERROR(E58*(VLOOKUP($A58, 'E1 Categorization'!$A$32:$E$124, 5,0))), E58*0.5, E58*(VLOOKUP($A58, 'E1 Categorization'!$A$32:$E$124, 5,0)))</f>
        <v>0</v>
      </c>
      <c r="BB58" s="2196">
        <f>IF(ISERROR(F58*(VLOOKUP($A58, 'E1 Categorization'!$A$32:$E$124, 5,0))), F58*0.5, F58*(VLOOKUP($A58, 'E1 Categorization'!$A$32:$E$124, 5,0)))</f>
        <v>0</v>
      </c>
      <c r="BC58" s="2196">
        <f>IF(ISERROR(G58*(VLOOKUP($A58, 'E1 Categorization'!$A$32:$E$124, 5,0))), G58*0.5, G58*(VLOOKUP($A58, 'E1 Categorization'!$A$32:$E$124, 5,0)))</f>
        <v>0</v>
      </c>
      <c r="BD58" s="2196">
        <f>IF(ISERROR(H58*(VLOOKUP($A58, 'E1 Categorization'!$A$32:$E$124, 5,0))), H58*0.5, H58*(VLOOKUP($A58, 'E1 Categorization'!$A$32:$E$124, 5,0)))</f>
        <v>0</v>
      </c>
      <c r="BE58" s="2196">
        <f>IF(ISERROR(I58*(VLOOKUP($A58, 'E1 Categorization'!$A$32:$E$124, 5,0))), I58*0.5, I58*(VLOOKUP($A58, 'E1 Categorization'!$A$32:$E$124, 5,0)))</f>
        <v>0</v>
      </c>
      <c r="BF58" s="2196">
        <f>IF(ISERROR(J58*(VLOOKUP($A58, 'E1 Categorization'!$A$32:$E$124, 5,0))), J58*0.5, J58*(VLOOKUP($A58, 'E1 Categorization'!$A$32:$E$124, 5,0)))</f>
        <v>0</v>
      </c>
      <c r="BG58" s="2196">
        <f>IF(ISERROR(K58*(VLOOKUP($A58, 'E1 Categorization'!$A$32:$E$124, 5,0))), K58*0.5, K58*(VLOOKUP($A58, 'E1 Categorization'!$A$32:$E$124, 5,0)))</f>
        <v>0</v>
      </c>
      <c r="BH58" s="2196">
        <f>IF(ISERROR(L58*(VLOOKUP($A58, 'E1 Categorization'!$A$32:$E$124, 5,0))), L58*0.5, L58*(VLOOKUP($A58, 'E1 Categorization'!$A$32:$E$124, 5,0)))</f>
        <v>0</v>
      </c>
      <c r="BI58" s="2196">
        <f>IF(ISERROR(M58*(VLOOKUP($A58, 'E1 Categorization'!$A$32:$E$124, 5,0))), M58*0.5, M58*(VLOOKUP($A58, 'E1 Categorization'!$A$32:$E$124, 5,0)))</f>
        <v>0</v>
      </c>
      <c r="BJ58" s="2196">
        <f>IF(ISERROR(N58*(VLOOKUP($A58, 'E1 Categorization'!$A$32:$E$124, 5,0))), N58*0.5, N58*(VLOOKUP($A58, 'E1 Categorization'!$A$32:$E$124, 5,0)))</f>
        <v>0</v>
      </c>
      <c r="BK58" s="2196">
        <f>IF(ISERROR(O58*(VLOOKUP($A58, 'E1 Categorization'!$A$32:$E$124, 5,0))), O58*0.5, O58*(VLOOKUP($A58, 'E1 Categorization'!$A$32:$E$124, 5,0)))</f>
        <v>0</v>
      </c>
      <c r="BL58" s="2196">
        <f>IF(ISERROR(P58*(VLOOKUP($A58, 'E1 Categorization'!$A$32:$E$124, 5,0))), P58*0.5, P58*(VLOOKUP($A58, 'E1 Categorization'!$A$32:$E$124, 5,0)))</f>
        <v>0</v>
      </c>
      <c r="BM58" s="2196">
        <f>IF(ISERROR(Q58*(VLOOKUP($A58, 'E1 Categorization'!$A$32:$E$124, 5,0))), Q58*0.5, Q58*(VLOOKUP($A58, 'E1 Categorization'!$A$32:$E$124, 5,0)))</f>
        <v>0</v>
      </c>
      <c r="BN58" s="2196">
        <f>IF(ISERROR(R58*(VLOOKUP($A58, 'E1 Categorization'!$A$32:$E$124, 5,0))), R58*0.5, R58*(VLOOKUP($A58, 'E1 Categorization'!$A$32:$E$124, 5,0)))</f>
        <v>0</v>
      </c>
      <c r="BO58" s="2196">
        <f>IF(ISERROR(S58*(VLOOKUP($A58, 'E1 Categorization'!$A$32:$E$124, 5,0))), S58*0.5, S58*(VLOOKUP($A58, 'E1 Categorization'!$A$32:$E$124, 5,0)))</f>
        <v>0</v>
      </c>
      <c r="BP58" s="2196">
        <f>IF(ISERROR(T58*(VLOOKUP($A58, 'E1 Categorization'!$A$32:$E$124, 5,0))), T58*0.5, T58*(VLOOKUP($A58, 'E1 Categorization'!$A$32:$E$124, 5,0)))</f>
        <v>0</v>
      </c>
      <c r="BQ58" s="2196">
        <f>IF(ISERROR(U58*(VLOOKUP($A58, 'E1 Categorization'!$A$32:$E$124, 5,0))), U58*0.5, U58*(VLOOKUP($A58, 'E1 Categorization'!$A$32:$E$124, 5,0)))</f>
        <v>0</v>
      </c>
      <c r="BR58" s="2196">
        <f>IF(ISERROR(V58*(VLOOKUP($A58, 'E1 Categorization'!$A$32:$E$124, 5,0))), V58*0.5, V58*(VLOOKUP($A58, 'E1 Categorization'!$A$32:$E$124, 5,0)))</f>
        <v>0</v>
      </c>
      <c r="BS58" s="2196">
        <f>IF(ISERROR(W58*(VLOOKUP($A58, 'E1 Categorization'!$A$32:$E$124, 5,0))), W58*0.5, W58*(VLOOKUP($A58, 'E1 Categorization'!$A$32:$E$124, 5,0)))</f>
        <v>0</v>
      </c>
      <c r="BT58" s="2196">
        <f>IF(ISERROR(X58*(VLOOKUP($A58, 'E1 Categorization'!$A$32:$E$124, 5,0))), X58*0.5, X58*(VLOOKUP($A58, 'E1 Categorization'!$A$32:$E$124, 5,0)))</f>
        <v>0</v>
      </c>
    </row>
    <row r="59" spans="1:72" s="312" customFormat="1" ht="12.75" x14ac:dyDescent="0.2">
      <c r="A59" s="555">
        <f>'I3 TB Data'!A170:B170</f>
        <v>1990</v>
      </c>
      <c r="B59" s="556" t="str">
        <f>'I3 TB Data'!B170</f>
        <v>Other Tangible Property</v>
      </c>
      <c r="C59" s="557">
        <f>'I3 TB Data'!G170</f>
        <v>0</v>
      </c>
      <c r="D59" s="2166" t="str">
        <f t="shared" si="27"/>
        <v>Yes</v>
      </c>
      <c r="E59" s="2140"/>
      <c r="F59" s="2140"/>
      <c r="G59" s="2140"/>
      <c r="H59" s="2140"/>
      <c r="I59" s="2140"/>
      <c r="J59" s="2140"/>
      <c r="K59" s="2140"/>
      <c r="L59" s="2140"/>
      <c r="M59" s="2140"/>
      <c r="N59" s="2140"/>
      <c r="O59" s="2140"/>
      <c r="P59" s="2140"/>
      <c r="Q59" s="2140"/>
      <c r="R59" s="2140"/>
      <c r="S59" s="2140"/>
      <c r="T59" s="2140"/>
      <c r="U59" s="2140"/>
      <c r="V59" s="2140"/>
      <c r="W59" s="2140"/>
      <c r="X59" s="2140"/>
      <c r="AA59" s="555">
        <f t="shared" si="23"/>
        <v>1990</v>
      </c>
      <c r="AB59" s="556" t="str">
        <f t="shared" si="24"/>
        <v>Other Tangible Property</v>
      </c>
      <c r="AC59" s="2196">
        <f>IF(ISERROR(E59*(1-VLOOKUP($A59, 'E1 Categorization'!$A$32:$E$124, 5,0))), E59*0.5, E59*(1-VLOOKUP($A59, 'E1 Categorization'!$A$32:$E$124, 5,0)))</f>
        <v>0</v>
      </c>
      <c r="AD59" s="2196">
        <f>IF(ISERROR(F59*(1-VLOOKUP($A59, 'E1 Categorization'!$A$32:$E$124, 5,0))), F59*0.5, F59*(1-VLOOKUP($A59, 'E1 Categorization'!$A$32:$E$124, 5,0)))</f>
        <v>0</v>
      </c>
      <c r="AE59" s="2196">
        <f>IF(ISERROR(G59*(1-VLOOKUP($A59, 'E1 Categorization'!$A$32:$E$124, 5,0))), G59*0.5, G59*(1-VLOOKUP($A59, 'E1 Categorization'!$A$32:$E$124, 5,0)))</f>
        <v>0</v>
      </c>
      <c r="AF59" s="2196">
        <f>IF(ISERROR(H59*(1-VLOOKUP($A59, 'E1 Categorization'!$A$32:$E$124, 5,0))), H59*0.5, H59*(1-VLOOKUP($A59, 'E1 Categorization'!$A$32:$E$124, 5,0)))</f>
        <v>0</v>
      </c>
      <c r="AG59" s="2196">
        <f>IF(ISERROR(I59*(1-VLOOKUP($A59, 'E1 Categorization'!$A$32:$E$124, 5,0))), I59*0.5, I59*(1-VLOOKUP($A59, 'E1 Categorization'!$A$32:$E$124, 5,0)))</f>
        <v>0</v>
      </c>
      <c r="AH59" s="2196">
        <f>IF(ISERROR(J59*(1-VLOOKUP($A59, 'E1 Categorization'!$A$32:$E$124, 5,0))), J59*0.5, J59*(1-VLOOKUP($A59, 'E1 Categorization'!$A$32:$E$124, 5,0)))</f>
        <v>0</v>
      </c>
      <c r="AI59" s="2196">
        <f>IF(ISERROR(K59*(1-VLOOKUP($A59, 'E1 Categorization'!$A$32:$E$124, 5,0))), K59*0.5, K59*(1-VLOOKUP($A59, 'E1 Categorization'!$A$32:$E$124, 5,0)))</f>
        <v>0</v>
      </c>
      <c r="AJ59" s="2196">
        <f>IF(ISERROR(L59*(1-VLOOKUP($A59, 'E1 Categorization'!$A$32:$E$124, 5,0))), L59*0.5, L59*(1-VLOOKUP($A59, 'E1 Categorization'!$A$32:$E$124, 5,0)))</f>
        <v>0</v>
      </c>
      <c r="AK59" s="2196">
        <f>IF(ISERROR(M59*(1-VLOOKUP($A59, 'E1 Categorization'!$A$32:$E$124, 5,0))), M59*0.5, M59*(1-VLOOKUP($A59, 'E1 Categorization'!$A$32:$E$124, 5,0)))</f>
        <v>0</v>
      </c>
      <c r="AL59" s="2196">
        <f>IF(ISERROR(N59*(1-VLOOKUP($A59, 'E1 Categorization'!$A$32:$E$124, 5,0))), N59*0.5, N59*(1-VLOOKUP($A59, 'E1 Categorization'!$A$32:$E$124, 5,0)))</f>
        <v>0</v>
      </c>
      <c r="AM59" s="2196">
        <f>IF(ISERROR(O59*(1-VLOOKUP($A59, 'E1 Categorization'!$A$32:$E$124, 5,0))), O59*0.5, O59*(1-VLOOKUP($A59, 'E1 Categorization'!$A$32:$E$124, 5,0)))</f>
        <v>0</v>
      </c>
      <c r="AN59" s="2196">
        <f>IF(ISERROR(P59*(1-VLOOKUP($A59, 'E1 Categorization'!$A$32:$E$124, 5,0))), P59*0.5, P59*(1-VLOOKUP($A59, 'E1 Categorization'!$A$32:$E$124, 5,0)))</f>
        <v>0</v>
      </c>
      <c r="AO59" s="2196">
        <f>IF(ISERROR(Q59*(1-VLOOKUP($A59, 'E1 Categorization'!$A$32:$E$124, 5,0))), Q59*0.5, Q59*(1-VLOOKUP($A59, 'E1 Categorization'!$A$32:$E$124, 5,0)))</f>
        <v>0</v>
      </c>
      <c r="AP59" s="2196">
        <f>IF(ISERROR(R59*(1-VLOOKUP($A59, 'E1 Categorization'!$A$32:$E$124, 5,0))), R59*0.5, R59*(1-VLOOKUP($A59, 'E1 Categorization'!$A$32:$E$124, 5,0)))</f>
        <v>0</v>
      </c>
      <c r="AQ59" s="2196">
        <f>IF(ISERROR(S59*(1-VLOOKUP($A59, 'E1 Categorization'!$A$32:$E$124, 5,0))), S59*0.5, S59*(1-VLOOKUP($A59, 'E1 Categorization'!$A$32:$E$124, 5,0)))</f>
        <v>0</v>
      </c>
      <c r="AR59" s="2196">
        <f>IF(ISERROR(T59*(1-VLOOKUP($A59, 'E1 Categorization'!$A$32:$E$124, 5,0))), T59*0.5, T59*(1-VLOOKUP($A59, 'E1 Categorization'!$A$32:$E$124, 5,0)))</f>
        <v>0</v>
      </c>
      <c r="AS59" s="2196">
        <f>IF(ISERROR(U59*(1-VLOOKUP($A59, 'E1 Categorization'!$A$32:$E$124, 5,0))), U59*0.5, U59*(1-VLOOKUP($A59, 'E1 Categorization'!$A$32:$E$124, 5,0)))</f>
        <v>0</v>
      </c>
      <c r="AT59" s="2196">
        <f>IF(ISERROR(V59*(1-VLOOKUP($A59, 'E1 Categorization'!$A$32:$E$124, 5,0))), V59*0.5, V59*(1-VLOOKUP($A59, 'E1 Categorization'!$A$32:$E$124, 5,0)))</f>
        <v>0</v>
      </c>
      <c r="AU59" s="2196">
        <f>IF(ISERROR(W59*(1-VLOOKUP($A59, 'E1 Categorization'!$A$32:$E$124, 5,0))), W59*0.5, W59*(1-VLOOKUP($A59, 'E1 Categorization'!$A$32:$E$124, 5,0)))</f>
        <v>0</v>
      </c>
      <c r="AV59" s="2196">
        <f>IF(ISERROR(X59*(1-VLOOKUP($A59, 'E1 Categorization'!$A$32:$E$124, 5,0))), X59*0.5, X59*(1-VLOOKUP($A59, 'E1 Categorization'!$A$32:$E$124, 5,0)))</f>
        <v>0</v>
      </c>
      <c r="AW59" s="2197"/>
      <c r="AX59" s="2197"/>
      <c r="AY59" s="555">
        <f t="shared" si="25"/>
        <v>1990</v>
      </c>
      <c r="AZ59" s="556" t="str">
        <f t="shared" si="26"/>
        <v>Other Tangible Property</v>
      </c>
      <c r="BA59" s="2196">
        <f>IF(ISERROR(E59*(VLOOKUP($A59, 'E1 Categorization'!$A$32:$E$124, 5,0))), E59*0.5, E59*(VLOOKUP($A59, 'E1 Categorization'!$A$32:$E$124, 5,0)))</f>
        <v>0</v>
      </c>
      <c r="BB59" s="2196">
        <f>IF(ISERROR(F59*(VLOOKUP($A59, 'E1 Categorization'!$A$32:$E$124, 5,0))), F59*0.5, F59*(VLOOKUP($A59, 'E1 Categorization'!$A$32:$E$124, 5,0)))</f>
        <v>0</v>
      </c>
      <c r="BC59" s="2196">
        <f>IF(ISERROR(G59*(VLOOKUP($A59, 'E1 Categorization'!$A$32:$E$124, 5,0))), G59*0.5, G59*(VLOOKUP($A59, 'E1 Categorization'!$A$32:$E$124, 5,0)))</f>
        <v>0</v>
      </c>
      <c r="BD59" s="2196">
        <f>IF(ISERROR(H59*(VLOOKUP($A59, 'E1 Categorization'!$A$32:$E$124, 5,0))), H59*0.5, H59*(VLOOKUP($A59, 'E1 Categorization'!$A$32:$E$124, 5,0)))</f>
        <v>0</v>
      </c>
      <c r="BE59" s="2196">
        <f>IF(ISERROR(I59*(VLOOKUP($A59, 'E1 Categorization'!$A$32:$E$124, 5,0))), I59*0.5, I59*(VLOOKUP($A59, 'E1 Categorization'!$A$32:$E$124, 5,0)))</f>
        <v>0</v>
      </c>
      <c r="BF59" s="2196">
        <f>IF(ISERROR(J59*(VLOOKUP($A59, 'E1 Categorization'!$A$32:$E$124, 5,0))), J59*0.5, J59*(VLOOKUP($A59, 'E1 Categorization'!$A$32:$E$124, 5,0)))</f>
        <v>0</v>
      </c>
      <c r="BG59" s="2196">
        <f>IF(ISERROR(K59*(VLOOKUP($A59, 'E1 Categorization'!$A$32:$E$124, 5,0))), K59*0.5, K59*(VLOOKUP($A59, 'E1 Categorization'!$A$32:$E$124, 5,0)))</f>
        <v>0</v>
      </c>
      <c r="BH59" s="2196">
        <f>IF(ISERROR(L59*(VLOOKUP($A59, 'E1 Categorization'!$A$32:$E$124, 5,0))), L59*0.5, L59*(VLOOKUP($A59, 'E1 Categorization'!$A$32:$E$124, 5,0)))</f>
        <v>0</v>
      </c>
      <c r="BI59" s="2196">
        <f>IF(ISERROR(M59*(VLOOKUP($A59, 'E1 Categorization'!$A$32:$E$124, 5,0))), M59*0.5, M59*(VLOOKUP($A59, 'E1 Categorization'!$A$32:$E$124, 5,0)))</f>
        <v>0</v>
      </c>
      <c r="BJ59" s="2196">
        <f>IF(ISERROR(N59*(VLOOKUP($A59, 'E1 Categorization'!$A$32:$E$124, 5,0))), N59*0.5, N59*(VLOOKUP($A59, 'E1 Categorization'!$A$32:$E$124, 5,0)))</f>
        <v>0</v>
      </c>
      <c r="BK59" s="2196">
        <f>IF(ISERROR(O59*(VLOOKUP($A59, 'E1 Categorization'!$A$32:$E$124, 5,0))), O59*0.5, O59*(VLOOKUP($A59, 'E1 Categorization'!$A$32:$E$124, 5,0)))</f>
        <v>0</v>
      </c>
      <c r="BL59" s="2196">
        <f>IF(ISERROR(P59*(VLOOKUP($A59, 'E1 Categorization'!$A$32:$E$124, 5,0))), P59*0.5, P59*(VLOOKUP($A59, 'E1 Categorization'!$A$32:$E$124, 5,0)))</f>
        <v>0</v>
      </c>
      <c r="BM59" s="2196">
        <f>IF(ISERROR(Q59*(VLOOKUP($A59, 'E1 Categorization'!$A$32:$E$124, 5,0))), Q59*0.5, Q59*(VLOOKUP($A59, 'E1 Categorization'!$A$32:$E$124, 5,0)))</f>
        <v>0</v>
      </c>
      <c r="BN59" s="2196">
        <f>IF(ISERROR(R59*(VLOOKUP($A59, 'E1 Categorization'!$A$32:$E$124, 5,0))), R59*0.5, R59*(VLOOKUP($A59, 'E1 Categorization'!$A$32:$E$124, 5,0)))</f>
        <v>0</v>
      </c>
      <c r="BO59" s="2196">
        <f>IF(ISERROR(S59*(VLOOKUP($A59, 'E1 Categorization'!$A$32:$E$124, 5,0))), S59*0.5, S59*(VLOOKUP($A59, 'E1 Categorization'!$A$32:$E$124, 5,0)))</f>
        <v>0</v>
      </c>
      <c r="BP59" s="2196">
        <f>IF(ISERROR(T59*(VLOOKUP($A59, 'E1 Categorization'!$A$32:$E$124, 5,0))), T59*0.5, T59*(VLOOKUP($A59, 'E1 Categorization'!$A$32:$E$124, 5,0)))</f>
        <v>0</v>
      </c>
      <c r="BQ59" s="2196">
        <f>IF(ISERROR(U59*(VLOOKUP($A59, 'E1 Categorization'!$A$32:$E$124, 5,0))), U59*0.5, U59*(VLOOKUP($A59, 'E1 Categorization'!$A$32:$E$124, 5,0)))</f>
        <v>0</v>
      </c>
      <c r="BR59" s="2196">
        <f>IF(ISERROR(V59*(VLOOKUP($A59, 'E1 Categorization'!$A$32:$E$124, 5,0))), V59*0.5, V59*(VLOOKUP($A59, 'E1 Categorization'!$A$32:$E$124, 5,0)))</f>
        <v>0</v>
      </c>
      <c r="BS59" s="2196">
        <f>IF(ISERROR(W59*(VLOOKUP($A59, 'E1 Categorization'!$A$32:$E$124, 5,0))), W59*0.5, W59*(VLOOKUP($A59, 'E1 Categorization'!$A$32:$E$124, 5,0)))</f>
        <v>0</v>
      </c>
      <c r="BT59" s="2196">
        <f>IF(ISERROR(X59*(VLOOKUP($A59, 'E1 Categorization'!$A$32:$E$124, 5,0))), X59*0.5, X59*(VLOOKUP($A59, 'E1 Categorization'!$A$32:$E$124, 5,0)))</f>
        <v>0</v>
      </c>
    </row>
    <row r="60" spans="1:72" s="312" customFormat="1" ht="12.75" x14ac:dyDescent="0.2">
      <c r="A60" s="555">
        <f>'I3 TB Data'!A172:B172</f>
        <v>2005</v>
      </c>
      <c r="B60" s="556" t="str">
        <f>'I3 TB Data'!B172</f>
        <v>Property Under Capital Leases</v>
      </c>
      <c r="C60" s="557">
        <f>'I3 TB Data'!G172</f>
        <v>0</v>
      </c>
      <c r="D60" s="2166" t="str">
        <f t="shared" si="27"/>
        <v>Yes</v>
      </c>
      <c r="E60" s="2140"/>
      <c r="F60" s="2140"/>
      <c r="G60" s="2140"/>
      <c r="H60" s="2140"/>
      <c r="I60" s="2140"/>
      <c r="J60" s="2140"/>
      <c r="K60" s="2140"/>
      <c r="L60" s="2140"/>
      <c r="M60" s="2140"/>
      <c r="N60" s="2140"/>
      <c r="O60" s="2140"/>
      <c r="P60" s="2140"/>
      <c r="Q60" s="2140"/>
      <c r="R60" s="2140"/>
      <c r="S60" s="2140"/>
      <c r="T60" s="2140"/>
      <c r="U60" s="2140"/>
      <c r="V60" s="2140"/>
      <c r="W60" s="2140"/>
      <c r="X60" s="2140"/>
      <c r="AA60" s="555">
        <f t="shared" si="23"/>
        <v>2005</v>
      </c>
      <c r="AB60" s="556" t="str">
        <f t="shared" si="24"/>
        <v>Property Under Capital Leases</v>
      </c>
      <c r="AC60" s="2196">
        <f>IF(ISERROR(E60*(1-VLOOKUP($A60, 'E1 Categorization'!$A$32:$E$124, 5,0))), E60*0.5, E60*(1-VLOOKUP($A60, 'E1 Categorization'!$A$32:$E$124, 5,0)))</f>
        <v>0</v>
      </c>
      <c r="AD60" s="2196">
        <f>IF(ISERROR(F60*(1-VLOOKUP($A60, 'E1 Categorization'!$A$32:$E$124, 5,0))), F60*0.5, F60*(1-VLOOKUP($A60, 'E1 Categorization'!$A$32:$E$124, 5,0)))</f>
        <v>0</v>
      </c>
      <c r="AE60" s="2196">
        <f>IF(ISERROR(G60*(1-VLOOKUP($A60, 'E1 Categorization'!$A$32:$E$124, 5,0))), G60*0.5, G60*(1-VLOOKUP($A60, 'E1 Categorization'!$A$32:$E$124, 5,0)))</f>
        <v>0</v>
      </c>
      <c r="AF60" s="2196">
        <f>IF(ISERROR(H60*(1-VLOOKUP($A60, 'E1 Categorization'!$A$32:$E$124, 5,0))), H60*0.5, H60*(1-VLOOKUP($A60, 'E1 Categorization'!$A$32:$E$124, 5,0)))</f>
        <v>0</v>
      </c>
      <c r="AG60" s="2196">
        <f>IF(ISERROR(I60*(1-VLOOKUP($A60, 'E1 Categorization'!$A$32:$E$124, 5,0))), I60*0.5, I60*(1-VLOOKUP($A60, 'E1 Categorization'!$A$32:$E$124, 5,0)))</f>
        <v>0</v>
      </c>
      <c r="AH60" s="2196">
        <f>IF(ISERROR(J60*(1-VLOOKUP($A60, 'E1 Categorization'!$A$32:$E$124, 5,0))), J60*0.5, J60*(1-VLOOKUP($A60, 'E1 Categorization'!$A$32:$E$124, 5,0)))</f>
        <v>0</v>
      </c>
      <c r="AI60" s="2196">
        <f>IF(ISERROR(K60*(1-VLOOKUP($A60, 'E1 Categorization'!$A$32:$E$124, 5,0))), K60*0.5, K60*(1-VLOOKUP($A60, 'E1 Categorization'!$A$32:$E$124, 5,0)))</f>
        <v>0</v>
      </c>
      <c r="AJ60" s="2196">
        <f>IF(ISERROR(L60*(1-VLOOKUP($A60, 'E1 Categorization'!$A$32:$E$124, 5,0))), L60*0.5, L60*(1-VLOOKUP($A60, 'E1 Categorization'!$A$32:$E$124, 5,0)))</f>
        <v>0</v>
      </c>
      <c r="AK60" s="2196">
        <f>IF(ISERROR(M60*(1-VLOOKUP($A60, 'E1 Categorization'!$A$32:$E$124, 5,0))), M60*0.5, M60*(1-VLOOKUP($A60, 'E1 Categorization'!$A$32:$E$124, 5,0)))</f>
        <v>0</v>
      </c>
      <c r="AL60" s="2196">
        <f>IF(ISERROR(N60*(1-VLOOKUP($A60, 'E1 Categorization'!$A$32:$E$124, 5,0))), N60*0.5, N60*(1-VLOOKUP($A60, 'E1 Categorization'!$A$32:$E$124, 5,0)))</f>
        <v>0</v>
      </c>
      <c r="AM60" s="2196">
        <f>IF(ISERROR(O60*(1-VLOOKUP($A60, 'E1 Categorization'!$A$32:$E$124, 5,0))), O60*0.5, O60*(1-VLOOKUP($A60, 'E1 Categorization'!$A$32:$E$124, 5,0)))</f>
        <v>0</v>
      </c>
      <c r="AN60" s="2196">
        <f>IF(ISERROR(P60*(1-VLOOKUP($A60, 'E1 Categorization'!$A$32:$E$124, 5,0))), P60*0.5, P60*(1-VLOOKUP($A60, 'E1 Categorization'!$A$32:$E$124, 5,0)))</f>
        <v>0</v>
      </c>
      <c r="AO60" s="2196">
        <f>IF(ISERROR(Q60*(1-VLOOKUP($A60, 'E1 Categorization'!$A$32:$E$124, 5,0))), Q60*0.5, Q60*(1-VLOOKUP($A60, 'E1 Categorization'!$A$32:$E$124, 5,0)))</f>
        <v>0</v>
      </c>
      <c r="AP60" s="2196">
        <f>IF(ISERROR(R60*(1-VLOOKUP($A60, 'E1 Categorization'!$A$32:$E$124, 5,0))), R60*0.5, R60*(1-VLOOKUP($A60, 'E1 Categorization'!$A$32:$E$124, 5,0)))</f>
        <v>0</v>
      </c>
      <c r="AQ60" s="2196">
        <f>IF(ISERROR(S60*(1-VLOOKUP($A60, 'E1 Categorization'!$A$32:$E$124, 5,0))), S60*0.5, S60*(1-VLOOKUP($A60, 'E1 Categorization'!$A$32:$E$124, 5,0)))</f>
        <v>0</v>
      </c>
      <c r="AR60" s="2196">
        <f>IF(ISERROR(T60*(1-VLOOKUP($A60, 'E1 Categorization'!$A$32:$E$124, 5,0))), T60*0.5, T60*(1-VLOOKUP($A60, 'E1 Categorization'!$A$32:$E$124, 5,0)))</f>
        <v>0</v>
      </c>
      <c r="AS60" s="2196">
        <f>IF(ISERROR(U60*(1-VLOOKUP($A60, 'E1 Categorization'!$A$32:$E$124, 5,0))), U60*0.5, U60*(1-VLOOKUP($A60, 'E1 Categorization'!$A$32:$E$124, 5,0)))</f>
        <v>0</v>
      </c>
      <c r="AT60" s="2196">
        <f>IF(ISERROR(V60*(1-VLOOKUP($A60, 'E1 Categorization'!$A$32:$E$124, 5,0))), V60*0.5, V60*(1-VLOOKUP($A60, 'E1 Categorization'!$A$32:$E$124, 5,0)))</f>
        <v>0</v>
      </c>
      <c r="AU60" s="2196">
        <f>IF(ISERROR(W60*(1-VLOOKUP($A60, 'E1 Categorization'!$A$32:$E$124, 5,0))), W60*0.5, W60*(1-VLOOKUP($A60, 'E1 Categorization'!$A$32:$E$124, 5,0)))</f>
        <v>0</v>
      </c>
      <c r="AV60" s="2196">
        <f>IF(ISERROR(X60*(1-VLOOKUP($A60, 'E1 Categorization'!$A$32:$E$124, 5,0))), X60*0.5, X60*(1-VLOOKUP($A60, 'E1 Categorization'!$A$32:$E$124, 5,0)))</f>
        <v>0</v>
      </c>
      <c r="AW60" s="2197"/>
      <c r="AX60" s="2197"/>
      <c r="AY60" s="555">
        <f t="shared" si="25"/>
        <v>2005</v>
      </c>
      <c r="AZ60" s="556" t="str">
        <f t="shared" si="26"/>
        <v>Property Under Capital Leases</v>
      </c>
      <c r="BA60" s="2196">
        <f>IF(ISERROR(E60*(VLOOKUP($A60, 'E1 Categorization'!$A$32:$E$124, 5,0))), E60*0.5, E60*(VLOOKUP($A60, 'E1 Categorization'!$A$32:$E$124, 5,0)))</f>
        <v>0</v>
      </c>
      <c r="BB60" s="2196">
        <f>IF(ISERROR(F60*(VLOOKUP($A60, 'E1 Categorization'!$A$32:$E$124, 5,0))), F60*0.5, F60*(VLOOKUP($A60, 'E1 Categorization'!$A$32:$E$124, 5,0)))</f>
        <v>0</v>
      </c>
      <c r="BC60" s="2196">
        <f>IF(ISERROR(G60*(VLOOKUP($A60, 'E1 Categorization'!$A$32:$E$124, 5,0))), G60*0.5, G60*(VLOOKUP($A60, 'E1 Categorization'!$A$32:$E$124, 5,0)))</f>
        <v>0</v>
      </c>
      <c r="BD60" s="2196">
        <f>IF(ISERROR(H60*(VLOOKUP($A60, 'E1 Categorization'!$A$32:$E$124, 5,0))), H60*0.5, H60*(VLOOKUP($A60, 'E1 Categorization'!$A$32:$E$124, 5,0)))</f>
        <v>0</v>
      </c>
      <c r="BE60" s="2196">
        <f>IF(ISERROR(I60*(VLOOKUP($A60, 'E1 Categorization'!$A$32:$E$124, 5,0))), I60*0.5, I60*(VLOOKUP($A60, 'E1 Categorization'!$A$32:$E$124, 5,0)))</f>
        <v>0</v>
      </c>
      <c r="BF60" s="2196">
        <f>IF(ISERROR(J60*(VLOOKUP($A60, 'E1 Categorization'!$A$32:$E$124, 5,0))), J60*0.5, J60*(VLOOKUP($A60, 'E1 Categorization'!$A$32:$E$124, 5,0)))</f>
        <v>0</v>
      </c>
      <c r="BG60" s="2196">
        <f>IF(ISERROR(K60*(VLOOKUP($A60, 'E1 Categorization'!$A$32:$E$124, 5,0))), K60*0.5, K60*(VLOOKUP($A60, 'E1 Categorization'!$A$32:$E$124, 5,0)))</f>
        <v>0</v>
      </c>
      <c r="BH60" s="2196">
        <f>IF(ISERROR(L60*(VLOOKUP($A60, 'E1 Categorization'!$A$32:$E$124, 5,0))), L60*0.5, L60*(VLOOKUP($A60, 'E1 Categorization'!$A$32:$E$124, 5,0)))</f>
        <v>0</v>
      </c>
      <c r="BI60" s="2196">
        <f>IF(ISERROR(M60*(VLOOKUP($A60, 'E1 Categorization'!$A$32:$E$124, 5,0))), M60*0.5, M60*(VLOOKUP($A60, 'E1 Categorization'!$A$32:$E$124, 5,0)))</f>
        <v>0</v>
      </c>
      <c r="BJ60" s="2196">
        <f>IF(ISERROR(N60*(VLOOKUP($A60, 'E1 Categorization'!$A$32:$E$124, 5,0))), N60*0.5, N60*(VLOOKUP($A60, 'E1 Categorization'!$A$32:$E$124, 5,0)))</f>
        <v>0</v>
      </c>
      <c r="BK60" s="2196">
        <f>IF(ISERROR(O60*(VLOOKUP($A60, 'E1 Categorization'!$A$32:$E$124, 5,0))), O60*0.5, O60*(VLOOKUP($A60, 'E1 Categorization'!$A$32:$E$124, 5,0)))</f>
        <v>0</v>
      </c>
      <c r="BL60" s="2196">
        <f>IF(ISERROR(P60*(VLOOKUP($A60, 'E1 Categorization'!$A$32:$E$124, 5,0))), P60*0.5, P60*(VLOOKUP($A60, 'E1 Categorization'!$A$32:$E$124, 5,0)))</f>
        <v>0</v>
      </c>
      <c r="BM60" s="2196">
        <f>IF(ISERROR(Q60*(VLOOKUP($A60, 'E1 Categorization'!$A$32:$E$124, 5,0))), Q60*0.5, Q60*(VLOOKUP($A60, 'E1 Categorization'!$A$32:$E$124, 5,0)))</f>
        <v>0</v>
      </c>
      <c r="BN60" s="2196">
        <f>IF(ISERROR(R60*(VLOOKUP($A60, 'E1 Categorization'!$A$32:$E$124, 5,0))), R60*0.5, R60*(VLOOKUP($A60, 'E1 Categorization'!$A$32:$E$124, 5,0)))</f>
        <v>0</v>
      </c>
      <c r="BO60" s="2196">
        <f>IF(ISERROR(S60*(VLOOKUP($A60, 'E1 Categorization'!$A$32:$E$124, 5,0))), S60*0.5, S60*(VLOOKUP($A60, 'E1 Categorization'!$A$32:$E$124, 5,0)))</f>
        <v>0</v>
      </c>
      <c r="BP60" s="2196">
        <f>IF(ISERROR(T60*(VLOOKUP($A60, 'E1 Categorization'!$A$32:$E$124, 5,0))), T60*0.5, T60*(VLOOKUP($A60, 'E1 Categorization'!$A$32:$E$124, 5,0)))</f>
        <v>0</v>
      </c>
      <c r="BQ60" s="2196">
        <f>IF(ISERROR(U60*(VLOOKUP($A60, 'E1 Categorization'!$A$32:$E$124, 5,0))), U60*0.5, U60*(VLOOKUP($A60, 'E1 Categorization'!$A$32:$E$124, 5,0)))</f>
        <v>0</v>
      </c>
      <c r="BR60" s="2196">
        <f>IF(ISERROR(V60*(VLOOKUP($A60, 'E1 Categorization'!$A$32:$E$124, 5,0))), V60*0.5, V60*(VLOOKUP($A60, 'E1 Categorization'!$A$32:$E$124, 5,0)))</f>
        <v>0</v>
      </c>
      <c r="BS60" s="2196">
        <f>IF(ISERROR(W60*(VLOOKUP($A60, 'E1 Categorization'!$A$32:$E$124, 5,0))), W60*0.5, W60*(VLOOKUP($A60, 'E1 Categorization'!$A$32:$E$124, 5,0)))</f>
        <v>0</v>
      </c>
      <c r="BT60" s="2196">
        <f>IF(ISERROR(X60*(VLOOKUP($A60, 'E1 Categorization'!$A$32:$E$124, 5,0))), X60*0.5, X60*(VLOOKUP($A60, 'E1 Categorization'!$A$32:$E$124, 5,0)))</f>
        <v>0</v>
      </c>
    </row>
    <row r="61" spans="1:72" s="312" customFormat="1" ht="12.75" x14ac:dyDescent="0.2">
      <c r="A61" s="555">
        <f>'I3 TB Data'!A173:B173</f>
        <v>2010</v>
      </c>
      <c r="B61" s="556" t="str">
        <f>'I3 TB Data'!B173</f>
        <v>Electric Plant Purchased or Sold</v>
      </c>
      <c r="C61" s="557">
        <f>'I3 TB Data'!G173</f>
        <v>0</v>
      </c>
      <c r="D61" s="2166" t="str">
        <f t="shared" si="27"/>
        <v>Yes</v>
      </c>
      <c r="E61" s="2140"/>
      <c r="F61" s="2140"/>
      <c r="G61" s="2140"/>
      <c r="H61" s="2140"/>
      <c r="I61" s="2140"/>
      <c r="J61" s="2140"/>
      <c r="K61" s="2140"/>
      <c r="L61" s="2140"/>
      <c r="M61" s="2140"/>
      <c r="N61" s="2140"/>
      <c r="O61" s="2140"/>
      <c r="P61" s="2140"/>
      <c r="Q61" s="2140"/>
      <c r="R61" s="2140"/>
      <c r="S61" s="2140"/>
      <c r="T61" s="2140"/>
      <c r="U61" s="2140"/>
      <c r="V61" s="2140"/>
      <c r="W61" s="2140"/>
      <c r="X61" s="2140"/>
      <c r="AA61" s="555">
        <f t="shared" si="23"/>
        <v>2010</v>
      </c>
      <c r="AB61" s="556" t="str">
        <f t="shared" si="24"/>
        <v>Electric Plant Purchased or Sold</v>
      </c>
      <c r="AC61" s="2196">
        <f>IF(ISERROR(E61*(1-VLOOKUP($A61, 'E1 Categorization'!$A$32:$E$124, 5,0))), E61*0.5, E61*(1-VLOOKUP($A61, 'E1 Categorization'!$A$32:$E$124, 5,0)))</f>
        <v>0</v>
      </c>
      <c r="AD61" s="2196">
        <f>IF(ISERROR(F61*(1-VLOOKUP($A61, 'E1 Categorization'!$A$32:$E$124, 5,0))), F61*0.5, F61*(1-VLOOKUP($A61, 'E1 Categorization'!$A$32:$E$124, 5,0)))</f>
        <v>0</v>
      </c>
      <c r="AE61" s="2196">
        <f>IF(ISERROR(G61*(1-VLOOKUP($A61, 'E1 Categorization'!$A$32:$E$124, 5,0))), G61*0.5, G61*(1-VLOOKUP($A61, 'E1 Categorization'!$A$32:$E$124, 5,0)))</f>
        <v>0</v>
      </c>
      <c r="AF61" s="2196">
        <f>IF(ISERROR(H61*(1-VLOOKUP($A61, 'E1 Categorization'!$A$32:$E$124, 5,0))), H61*0.5, H61*(1-VLOOKUP($A61, 'E1 Categorization'!$A$32:$E$124, 5,0)))</f>
        <v>0</v>
      </c>
      <c r="AG61" s="2196">
        <f>IF(ISERROR(I61*(1-VLOOKUP($A61, 'E1 Categorization'!$A$32:$E$124, 5,0))), I61*0.5, I61*(1-VLOOKUP($A61, 'E1 Categorization'!$A$32:$E$124, 5,0)))</f>
        <v>0</v>
      </c>
      <c r="AH61" s="2196">
        <f>IF(ISERROR(J61*(1-VLOOKUP($A61, 'E1 Categorization'!$A$32:$E$124, 5,0))), J61*0.5, J61*(1-VLOOKUP($A61, 'E1 Categorization'!$A$32:$E$124, 5,0)))</f>
        <v>0</v>
      </c>
      <c r="AI61" s="2196">
        <f>IF(ISERROR(K61*(1-VLOOKUP($A61, 'E1 Categorization'!$A$32:$E$124, 5,0))), K61*0.5, K61*(1-VLOOKUP($A61, 'E1 Categorization'!$A$32:$E$124, 5,0)))</f>
        <v>0</v>
      </c>
      <c r="AJ61" s="2196">
        <f>IF(ISERROR(L61*(1-VLOOKUP($A61, 'E1 Categorization'!$A$32:$E$124, 5,0))), L61*0.5, L61*(1-VLOOKUP($A61, 'E1 Categorization'!$A$32:$E$124, 5,0)))</f>
        <v>0</v>
      </c>
      <c r="AK61" s="2196">
        <f>IF(ISERROR(M61*(1-VLOOKUP($A61, 'E1 Categorization'!$A$32:$E$124, 5,0))), M61*0.5, M61*(1-VLOOKUP($A61, 'E1 Categorization'!$A$32:$E$124, 5,0)))</f>
        <v>0</v>
      </c>
      <c r="AL61" s="2196">
        <f>IF(ISERROR(N61*(1-VLOOKUP($A61, 'E1 Categorization'!$A$32:$E$124, 5,0))), N61*0.5, N61*(1-VLOOKUP($A61, 'E1 Categorization'!$A$32:$E$124, 5,0)))</f>
        <v>0</v>
      </c>
      <c r="AM61" s="2196">
        <f>IF(ISERROR(O61*(1-VLOOKUP($A61, 'E1 Categorization'!$A$32:$E$124, 5,0))), O61*0.5, O61*(1-VLOOKUP($A61, 'E1 Categorization'!$A$32:$E$124, 5,0)))</f>
        <v>0</v>
      </c>
      <c r="AN61" s="2196">
        <f>IF(ISERROR(P61*(1-VLOOKUP($A61, 'E1 Categorization'!$A$32:$E$124, 5,0))), P61*0.5, P61*(1-VLOOKUP($A61, 'E1 Categorization'!$A$32:$E$124, 5,0)))</f>
        <v>0</v>
      </c>
      <c r="AO61" s="2196">
        <f>IF(ISERROR(Q61*(1-VLOOKUP($A61, 'E1 Categorization'!$A$32:$E$124, 5,0))), Q61*0.5, Q61*(1-VLOOKUP($A61, 'E1 Categorization'!$A$32:$E$124, 5,0)))</f>
        <v>0</v>
      </c>
      <c r="AP61" s="2196">
        <f>IF(ISERROR(R61*(1-VLOOKUP($A61, 'E1 Categorization'!$A$32:$E$124, 5,0))), R61*0.5, R61*(1-VLOOKUP($A61, 'E1 Categorization'!$A$32:$E$124, 5,0)))</f>
        <v>0</v>
      </c>
      <c r="AQ61" s="2196">
        <f>IF(ISERROR(S61*(1-VLOOKUP($A61, 'E1 Categorization'!$A$32:$E$124, 5,0))), S61*0.5, S61*(1-VLOOKUP($A61, 'E1 Categorization'!$A$32:$E$124, 5,0)))</f>
        <v>0</v>
      </c>
      <c r="AR61" s="2196">
        <f>IF(ISERROR(T61*(1-VLOOKUP($A61, 'E1 Categorization'!$A$32:$E$124, 5,0))), T61*0.5, T61*(1-VLOOKUP($A61, 'E1 Categorization'!$A$32:$E$124, 5,0)))</f>
        <v>0</v>
      </c>
      <c r="AS61" s="2196">
        <f>IF(ISERROR(U61*(1-VLOOKUP($A61, 'E1 Categorization'!$A$32:$E$124, 5,0))), U61*0.5, U61*(1-VLOOKUP($A61, 'E1 Categorization'!$A$32:$E$124, 5,0)))</f>
        <v>0</v>
      </c>
      <c r="AT61" s="2196">
        <f>IF(ISERROR(V61*(1-VLOOKUP($A61, 'E1 Categorization'!$A$32:$E$124, 5,0))), V61*0.5, V61*(1-VLOOKUP($A61, 'E1 Categorization'!$A$32:$E$124, 5,0)))</f>
        <v>0</v>
      </c>
      <c r="AU61" s="2196">
        <f>IF(ISERROR(W61*(1-VLOOKUP($A61, 'E1 Categorization'!$A$32:$E$124, 5,0))), W61*0.5, W61*(1-VLOOKUP($A61, 'E1 Categorization'!$A$32:$E$124, 5,0)))</f>
        <v>0</v>
      </c>
      <c r="AV61" s="2196">
        <f>IF(ISERROR(X61*(1-VLOOKUP($A61, 'E1 Categorization'!$A$32:$E$124, 5,0))), X61*0.5, X61*(1-VLOOKUP($A61, 'E1 Categorization'!$A$32:$E$124, 5,0)))</f>
        <v>0</v>
      </c>
      <c r="AW61" s="2197"/>
      <c r="AX61" s="2197"/>
      <c r="AY61" s="555">
        <f t="shared" si="25"/>
        <v>2010</v>
      </c>
      <c r="AZ61" s="556" t="str">
        <f t="shared" si="26"/>
        <v>Electric Plant Purchased or Sold</v>
      </c>
      <c r="BA61" s="2196">
        <f>IF(ISERROR(E61*(VLOOKUP($A61, 'E1 Categorization'!$A$32:$E$124, 5,0))), E61*0.5, E61*(VLOOKUP($A61, 'E1 Categorization'!$A$32:$E$124, 5,0)))</f>
        <v>0</v>
      </c>
      <c r="BB61" s="2196">
        <f>IF(ISERROR(F61*(VLOOKUP($A61, 'E1 Categorization'!$A$32:$E$124, 5,0))), F61*0.5, F61*(VLOOKUP($A61, 'E1 Categorization'!$A$32:$E$124, 5,0)))</f>
        <v>0</v>
      </c>
      <c r="BC61" s="2196">
        <f>IF(ISERROR(G61*(VLOOKUP($A61, 'E1 Categorization'!$A$32:$E$124, 5,0))), G61*0.5, G61*(VLOOKUP($A61, 'E1 Categorization'!$A$32:$E$124, 5,0)))</f>
        <v>0</v>
      </c>
      <c r="BD61" s="2196">
        <f>IF(ISERROR(H61*(VLOOKUP($A61, 'E1 Categorization'!$A$32:$E$124, 5,0))), H61*0.5, H61*(VLOOKUP($A61, 'E1 Categorization'!$A$32:$E$124, 5,0)))</f>
        <v>0</v>
      </c>
      <c r="BE61" s="2196">
        <f>IF(ISERROR(I61*(VLOOKUP($A61, 'E1 Categorization'!$A$32:$E$124, 5,0))), I61*0.5, I61*(VLOOKUP($A61, 'E1 Categorization'!$A$32:$E$124, 5,0)))</f>
        <v>0</v>
      </c>
      <c r="BF61" s="2196">
        <f>IF(ISERROR(J61*(VLOOKUP($A61, 'E1 Categorization'!$A$32:$E$124, 5,0))), J61*0.5, J61*(VLOOKUP($A61, 'E1 Categorization'!$A$32:$E$124, 5,0)))</f>
        <v>0</v>
      </c>
      <c r="BG61" s="2196">
        <f>IF(ISERROR(K61*(VLOOKUP($A61, 'E1 Categorization'!$A$32:$E$124, 5,0))), K61*0.5, K61*(VLOOKUP($A61, 'E1 Categorization'!$A$32:$E$124, 5,0)))</f>
        <v>0</v>
      </c>
      <c r="BH61" s="2196">
        <f>IF(ISERROR(L61*(VLOOKUP($A61, 'E1 Categorization'!$A$32:$E$124, 5,0))), L61*0.5, L61*(VLOOKUP($A61, 'E1 Categorization'!$A$32:$E$124, 5,0)))</f>
        <v>0</v>
      </c>
      <c r="BI61" s="2196">
        <f>IF(ISERROR(M61*(VLOOKUP($A61, 'E1 Categorization'!$A$32:$E$124, 5,0))), M61*0.5, M61*(VLOOKUP($A61, 'E1 Categorization'!$A$32:$E$124, 5,0)))</f>
        <v>0</v>
      </c>
      <c r="BJ61" s="2196">
        <f>IF(ISERROR(N61*(VLOOKUP($A61, 'E1 Categorization'!$A$32:$E$124, 5,0))), N61*0.5, N61*(VLOOKUP($A61, 'E1 Categorization'!$A$32:$E$124, 5,0)))</f>
        <v>0</v>
      </c>
      <c r="BK61" s="2196">
        <f>IF(ISERROR(O61*(VLOOKUP($A61, 'E1 Categorization'!$A$32:$E$124, 5,0))), O61*0.5, O61*(VLOOKUP($A61, 'E1 Categorization'!$A$32:$E$124, 5,0)))</f>
        <v>0</v>
      </c>
      <c r="BL61" s="2196">
        <f>IF(ISERROR(P61*(VLOOKUP($A61, 'E1 Categorization'!$A$32:$E$124, 5,0))), P61*0.5, P61*(VLOOKUP($A61, 'E1 Categorization'!$A$32:$E$124, 5,0)))</f>
        <v>0</v>
      </c>
      <c r="BM61" s="2196">
        <f>IF(ISERROR(Q61*(VLOOKUP($A61, 'E1 Categorization'!$A$32:$E$124, 5,0))), Q61*0.5, Q61*(VLOOKUP($A61, 'E1 Categorization'!$A$32:$E$124, 5,0)))</f>
        <v>0</v>
      </c>
      <c r="BN61" s="2196">
        <f>IF(ISERROR(R61*(VLOOKUP($A61, 'E1 Categorization'!$A$32:$E$124, 5,0))), R61*0.5, R61*(VLOOKUP($A61, 'E1 Categorization'!$A$32:$E$124, 5,0)))</f>
        <v>0</v>
      </c>
      <c r="BO61" s="2196">
        <f>IF(ISERROR(S61*(VLOOKUP($A61, 'E1 Categorization'!$A$32:$E$124, 5,0))), S61*0.5, S61*(VLOOKUP($A61, 'E1 Categorization'!$A$32:$E$124, 5,0)))</f>
        <v>0</v>
      </c>
      <c r="BP61" s="2196">
        <f>IF(ISERROR(T61*(VLOOKUP($A61, 'E1 Categorization'!$A$32:$E$124, 5,0))), T61*0.5, T61*(VLOOKUP($A61, 'E1 Categorization'!$A$32:$E$124, 5,0)))</f>
        <v>0</v>
      </c>
      <c r="BQ61" s="2196">
        <f>IF(ISERROR(U61*(VLOOKUP($A61, 'E1 Categorization'!$A$32:$E$124, 5,0))), U61*0.5, U61*(VLOOKUP($A61, 'E1 Categorization'!$A$32:$E$124, 5,0)))</f>
        <v>0</v>
      </c>
      <c r="BR61" s="2196">
        <f>IF(ISERROR(V61*(VLOOKUP($A61, 'E1 Categorization'!$A$32:$E$124, 5,0))), V61*0.5, V61*(VLOOKUP($A61, 'E1 Categorization'!$A$32:$E$124, 5,0)))</f>
        <v>0</v>
      </c>
      <c r="BS61" s="2196">
        <f>IF(ISERROR(W61*(VLOOKUP($A61, 'E1 Categorization'!$A$32:$E$124, 5,0))), W61*0.5, W61*(VLOOKUP($A61, 'E1 Categorization'!$A$32:$E$124, 5,0)))</f>
        <v>0</v>
      </c>
      <c r="BT61" s="2196">
        <f>IF(ISERROR(X61*(VLOOKUP($A61, 'E1 Categorization'!$A$32:$E$124, 5,0))), X61*0.5, X61*(VLOOKUP($A61, 'E1 Categorization'!$A$32:$E$124, 5,0)))</f>
        <v>0</v>
      </c>
    </row>
    <row r="62" spans="1:72" s="312" customFormat="1" ht="25.5" x14ac:dyDescent="0.2">
      <c r="A62" s="555">
        <f>'I3 TB Data'!A177:B177</f>
        <v>2050</v>
      </c>
      <c r="B62" s="556" t="str">
        <f>'I3 TB Data'!B177</f>
        <v>Completed Construction Not Classified--Electric</v>
      </c>
      <c r="C62" s="557">
        <f>'I3 TB Data'!G177</f>
        <v>0</v>
      </c>
      <c r="D62" s="2166" t="str">
        <f t="shared" si="27"/>
        <v>Yes</v>
      </c>
      <c r="E62" s="2140"/>
      <c r="F62" s="2140"/>
      <c r="G62" s="2140"/>
      <c r="H62" s="2140"/>
      <c r="I62" s="2140"/>
      <c r="J62" s="2140"/>
      <c r="K62" s="2140"/>
      <c r="L62" s="2140"/>
      <c r="M62" s="2140"/>
      <c r="N62" s="2140"/>
      <c r="O62" s="2140"/>
      <c r="P62" s="2140"/>
      <c r="Q62" s="2140"/>
      <c r="R62" s="2140"/>
      <c r="S62" s="2140"/>
      <c r="T62" s="2140"/>
      <c r="U62" s="2140"/>
      <c r="V62" s="2140"/>
      <c r="W62" s="2140"/>
      <c r="X62" s="2140"/>
      <c r="AA62" s="555">
        <f t="shared" si="23"/>
        <v>2050</v>
      </c>
      <c r="AB62" s="556" t="str">
        <f t="shared" si="24"/>
        <v>Completed Construction Not Classified--Electric</v>
      </c>
      <c r="AC62" s="2196">
        <f>IF(ISERROR(E62*(1-VLOOKUP($A62, 'E1 Categorization'!$A$32:$E$124, 5,0))), E62*0.5, E62*(1-VLOOKUP($A62, 'E1 Categorization'!$A$32:$E$124, 5,0)))</f>
        <v>0</v>
      </c>
      <c r="AD62" s="2196">
        <f>IF(ISERROR(F62*(1-VLOOKUP($A62, 'E1 Categorization'!$A$32:$E$124, 5,0))), F62*0.5, F62*(1-VLOOKUP($A62, 'E1 Categorization'!$A$32:$E$124, 5,0)))</f>
        <v>0</v>
      </c>
      <c r="AE62" s="2196">
        <f>IF(ISERROR(G62*(1-VLOOKUP($A62, 'E1 Categorization'!$A$32:$E$124, 5,0))), G62*0.5, G62*(1-VLOOKUP($A62, 'E1 Categorization'!$A$32:$E$124, 5,0)))</f>
        <v>0</v>
      </c>
      <c r="AF62" s="2196">
        <f>IF(ISERROR(H62*(1-VLOOKUP($A62, 'E1 Categorization'!$A$32:$E$124, 5,0))), H62*0.5, H62*(1-VLOOKUP($A62, 'E1 Categorization'!$A$32:$E$124, 5,0)))</f>
        <v>0</v>
      </c>
      <c r="AG62" s="2196">
        <f>IF(ISERROR(I62*(1-VLOOKUP($A62, 'E1 Categorization'!$A$32:$E$124, 5,0))), I62*0.5, I62*(1-VLOOKUP($A62, 'E1 Categorization'!$A$32:$E$124, 5,0)))</f>
        <v>0</v>
      </c>
      <c r="AH62" s="2196">
        <f>IF(ISERROR(J62*(1-VLOOKUP($A62, 'E1 Categorization'!$A$32:$E$124, 5,0))), J62*0.5, J62*(1-VLOOKUP($A62, 'E1 Categorization'!$A$32:$E$124, 5,0)))</f>
        <v>0</v>
      </c>
      <c r="AI62" s="2196">
        <f>IF(ISERROR(K62*(1-VLOOKUP($A62, 'E1 Categorization'!$A$32:$E$124, 5,0))), K62*0.5, K62*(1-VLOOKUP($A62, 'E1 Categorization'!$A$32:$E$124, 5,0)))</f>
        <v>0</v>
      </c>
      <c r="AJ62" s="2196">
        <f>IF(ISERROR(L62*(1-VLOOKUP($A62, 'E1 Categorization'!$A$32:$E$124, 5,0))), L62*0.5, L62*(1-VLOOKUP($A62, 'E1 Categorization'!$A$32:$E$124, 5,0)))</f>
        <v>0</v>
      </c>
      <c r="AK62" s="2196">
        <f>IF(ISERROR(M62*(1-VLOOKUP($A62, 'E1 Categorization'!$A$32:$E$124, 5,0))), M62*0.5, M62*(1-VLOOKUP($A62, 'E1 Categorization'!$A$32:$E$124, 5,0)))</f>
        <v>0</v>
      </c>
      <c r="AL62" s="2196">
        <f>IF(ISERROR(N62*(1-VLOOKUP($A62, 'E1 Categorization'!$A$32:$E$124, 5,0))), N62*0.5, N62*(1-VLOOKUP($A62, 'E1 Categorization'!$A$32:$E$124, 5,0)))</f>
        <v>0</v>
      </c>
      <c r="AM62" s="2196">
        <f>IF(ISERROR(O62*(1-VLOOKUP($A62, 'E1 Categorization'!$A$32:$E$124, 5,0))), O62*0.5, O62*(1-VLOOKUP($A62, 'E1 Categorization'!$A$32:$E$124, 5,0)))</f>
        <v>0</v>
      </c>
      <c r="AN62" s="2196">
        <f>IF(ISERROR(P62*(1-VLOOKUP($A62, 'E1 Categorization'!$A$32:$E$124, 5,0))), P62*0.5, P62*(1-VLOOKUP($A62, 'E1 Categorization'!$A$32:$E$124, 5,0)))</f>
        <v>0</v>
      </c>
      <c r="AO62" s="2196">
        <f>IF(ISERROR(Q62*(1-VLOOKUP($A62, 'E1 Categorization'!$A$32:$E$124, 5,0))), Q62*0.5, Q62*(1-VLOOKUP($A62, 'E1 Categorization'!$A$32:$E$124, 5,0)))</f>
        <v>0</v>
      </c>
      <c r="AP62" s="2196">
        <f>IF(ISERROR(R62*(1-VLOOKUP($A62, 'E1 Categorization'!$A$32:$E$124, 5,0))), R62*0.5, R62*(1-VLOOKUP($A62, 'E1 Categorization'!$A$32:$E$124, 5,0)))</f>
        <v>0</v>
      </c>
      <c r="AQ62" s="2196">
        <f>IF(ISERROR(S62*(1-VLOOKUP($A62, 'E1 Categorization'!$A$32:$E$124, 5,0))), S62*0.5, S62*(1-VLOOKUP($A62, 'E1 Categorization'!$A$32:$E$124, 5,0)))</f>
        <v>0</v>
      </c>
      <c r="AR62" s="2196">
        <f>IF(ISERROR(T62*(1-VLOOKUP($A62, 'E1 Categorization'!$A$32:$E$124, 5,0))), T62*0.5, T62*(1-VLOOKUP($A62, 'E1 Categorization'!$A$32:$E$124, 5,0)))</f>
        <v>0</v>
      </c>
      <c r="AS62" s="2196">
        <f>IF(ISERROR(U62*(1-VLOOKUP($A62, 'E1 Categorization'!$A$32:$E$124, 5,0))), U62*0.5, U62*(1-VLOOKUP($A62, 'E1 Categorization'!$A$32:$E$124, 5,0)))</f>
        <v>0</v>
      </c>
      <c r="AT62" s="2196">
        <f>IF(ISERROR(V62*(1-VLOOKUP($A62, 'E1 Categorization'!$A$32:$E$124, 5,0))), V62*0.5, V62*(1-VLOOKUP($A62, 'E1 Categorization'!$A$32:$E$124, 5,0)))</f>
        <v>0</v>
      </c>
      <c r="AU62" s="2196">
        <f>IF(ISERROR(W62*(1-VLOOKUP($A62, 'E1 Categorization'!$A$32:$E$124, 5,0))), W62*0.5, W62*(1-VLOOKUP($A62, 'E1 Categorization'!$A$32:$E$124, 5,0)))</f>
        <v>0</v>
      </c>
      <c r="AV62" s="2196">
        <f>IF(ISERROR(X62*(1-VLOOKUP($A62, 'E1 Categorization'!$A$32:$E$124, 5,0))), X62*0.5, X62*(1-VLOOKUP($A62, 'E1 Categorization'!$A$32:$E$124, 5,0)))</f>
        <v>0</v>
      </c>
      <c r="AW62" s="2197"/>
      <c r="AX62" s="2197"/>
      <c r="AY62" s="555">
        <f t="shared" si="25"/>
        <v>2050</v>
      </c>
      <c r="AZ62" s="556" t="str">
        <f t="shared" si="26"/>
        <v>Completed Construction Not Classified--Electric</v>
      </c>
      <c r="BA62" s="2196">
        <f>IF(ISERROR(E62*(VLOOKUP($A62, 'E1 Categorization'!$A$32:$E$124, 5,0))), E62*0.5, E62*(VLOOKUP($A62, 'E1 Categorization'!$A$32:$E$124, 5,0)))</f>
        <v>0</v>
      </c>
      <c r="BB62" s="2196">
        <f>IF(ISERROR(F62*(VLOOKUP($A62, 'E1 Categorization'!$A$32:$E$124, 5,0))), F62*0.5, F62*(VLOOKUP($A62, 'E1 Categorization'!$A$32:$E$124, 5,0)))</f>
        <v>0</v>
      </c>
      <c r="BC62" s="2196">
        <f>IF(ISERROR(G62*(VLOOKUP($A62, 'E1 Categorization'!$A$32:$E$124, 5,0))), G62*0.5, G62*(VLOOKUP($A62, 'E1 Categorization'!$A$32:$E$124, 5,0)))</f>
        <v>0</v>
      </c>
      <c r="BD62" s="2196">
        <f>IF(ISERROR(H62*(VLOOKUP($A62, 'E1 Categorization'!$A$32:$E$124, 5,0))), H62*0.5, H62*(VLOOKUP($A62, 'E1 Categorization'!$A$32:$E$124, 5,0)))</f>
        <v>0</v>
      </c>
      <c r="BE62" s="2196">
        <f>IF(ISERROR(I62*(VLOOKUP($A62, 'E1 Categorization'!$A$32:$E$124, 5,0))), I62*0.5, I62*(VLOOKUP($A62, 'E1 Categorization'!$A$32:$E$124, 5,0)))</f>
        <v>0</v>
      </c>
      <c r="BF62" s="2196">
        <f>IF(ISERROR(J62*(VLOOKUP($A62, 'E1 Categorization'!$A$32:$E$124, 5,0))), J62*0.5, J62*(VLOOKUP($A62, 'E1 Categorization'!$A$32:$E$124, 5,0)))</f>
        <v>0</v>
      </c>
      <c r="BG62" s="2196">
        <f>IF(ISERROR(K62*(VLOOKUP($A62, 'E1 Categorization'!$A$32:$E$124, 5,0))), K62*0.5, K62*(VLOOKUP($A62, 'E1 Categorization'!$A$32:$E$124, 5,0)))</f>
        <v>0</v>
      </c>
      <c r="BH62" s="2196">
        <f>IF(ISERROR(L62*(VLOOKUP($A62, 'E1 Categorization'!$A$32:$E$124, 5,0))), L62*0.5, L62*(VLOOKUP($A62, 'E1 Categorization'!$A$32:$E$124, 5,0)))</f>
        <v>0</v>
      </c>
      <c r="BI62" s="2196">
        <f>IF(ISERROR(M62*(VLOOKUP($A62, 'E1 Categorization'!$A$32:$E$124, 5,0))), M62*0.5, M62*(VLOOKUP($A62, 'E1 Categorization'!$A$32:$E$124, 5,0)))</f>
        <v>0</v>
      </c>
      <c r="BJ62" s="2196">
        <f>IF(ISERROR(N62*(VLOOKUP($A62, 'E1 Categorization'!$A$32:$E$124, 5,0))), N62*0.5, N62*(VLOOKUP($A62, 'E1 Categorization'!$A$32:$E$124, 5,0)))</f>
        <v>0</v>
      </c>
      <c r="BK62" s="2196">
        <f>IF(ISERROR(O62*(VLOOKUP($A62, 'E1 Categorization'!$A$32:$E$124, 5,0))), O62*0.5, O62*(VLOOKUP($A62, 'E1 Categorization'!$A$32:$E$124, 5,0)))</f>
        <v>0</v>
      </c>
      <c r="BL62" s="2196">
        <f>IF(ISERROR(P62*(VLOOKUP($A62, 'E1 Categorization'!$A$32:$E$124, 5,0))), P62*0.5, P62*(VLOOKUP($A62, 'E1 Categorization'!$A$32:$E$124, 5,0)))</f>
        <v>0</v>
      </c>
      <c r="BM62" s="2196">
        <f>IF(ISERROR(Q62*(VLOOKUP($A62, 'E1 Categorization'!$A$32:$E$124, 5,0))), Q62*0.5, Q62*(VLOOKUP($A62, 'E1 Categorization'!$A$32:$E$124, 5,0)))</f>
        <v>0</v>
      </c>
      <c r="BN62" s="2196">
        <f>IF(ISERROR(R62*(VLOOKUP($A62, 'E1 Categorization'!$A$32:$E$124, 5,0))), R62*0.5, R62*(VLOOKUP($A62, 'E1 Categorization'!$A$32:$E$124, 5,0)))</f>
        <v>0</v>
      </c>
      <c r="BO62" s="2196">
        <f>IF(ISERROR(S62*(VLOOKUP($A62, 'E1 Categorization'!$A$32:$E$124, 5,0))), S62*0.5, S62*(VLOOKUP($A62, 'E1 Categorization'!$A$32:$E$124, 5,0)))</f>
        <v>0</v>
      </c>
      <c r="BP62" s="2196">
        <f>IF(ISERROR(T62*(VLOOKUP($A62, 'E1 Categorization'!$A$32:$E$124, 5,0))), T62*0.5, T62*(VLOOKUP($A62, 'E1 Categorization'!$A$32:$E$124, 5,0)))</f>
        <v>0</v>
      </c>
      <c r="BQ62" s="2196">
        <f>IF(ISERROR(U62*(VLOOKUP($A62, 'E1 Categorization'!$A$32:$E$124, 5,0))), U62*0.5, U62*(VLOOKUP($A62, 'E1 Categorization'!$A$32:$E$124, 5,0)))</f>
        <v>0</v>
      </c>
      <c r="BR62" s="2196">
        <f>IF(ISERROR(V62*(VLOOKUP($A62, 'E1 Categorization'!$A$32:$E$124, 5,0))), V62*0.5, V62*(VLOOKUP($A62, 'E1 Categorization'!$A$32:$E$124, 5,0)))</f>
        <v>0</v>
      </c>
      <c r="BS62" s="2196">
        <f>IF(ISERROR(W62*(VLOOKUP($A62, 'E1 Categorization'!$A$32:$E$124, 5,0))), W62*0.5, W62*(VLOOKUP($A62, 'E1 Categorization'!$A$32:$E$124, 5,0)))</f>
        <v>0</v>
      </c>
      <c r="BT62" s="2196">
        <f>IF(ISERROR(X62*(VLOOKUP($A62, 'E1 Categorization'!$A$32:$E$124, 5,0))), X62*0.5, X62*(VLOOKUP($A62, 'E1 Categorization'!$A$32:$E$124, 5,0)))</f>
        <v>0</v>
      </c>
    </row>
    <row r="63" spans="1:72" s="312" customFormat="1" ht="38.25" x14ac:dyDescent="0.2">
      <c r="A63" s="555">
        <f>'I3 TB Data'!A183:B183</f>
        <v>2105</v>
      </c>
      <c r="B63" s="556" t="str">
        <f>'I3 TB Data'!B183</f>
        <v>Accum. Amortization of Electric Utility Plant - Property, Plant, &amp; Equipment</v>
      </c>
      <c r="C63" s="557">
        <f>'I3 TB Data'!G183</f>
        <v>0</v>
      </c>
      <c r="D63" s="2166" t="str">
        <f t="shared" si="27"/>
        <v>Yes</v>
      </c>
      <c r="E63" s="2140"/>
      <c r="F63" s="2140"/>
      <c r="G63" s="2140"/>
      <c r="H63" s="2140"/>
      <c r="I63" s="2140"/>
      <c r="J63" s="2140"/>
      <c r="K63" s="2140"/>
      <c r="L63" s="2140"/>
      <c r="M63" s="2140"/>
      <c r="N63" s="2140"/>
      <c r="O63" s="2140"/>
      <c r="P63" s="2140"/>
      <c r="Q63" s="2140"/>
      <c r="R63" s="2140"/>
      <c r="S63" s="2140"/>
      <c r="T63" s="2140"/>
      <c r="U63" s="2140"/>
      <c r="V63" s="2140"/>
      <c r="W63" s="2140"/>
      <c r="X63" s="2140"/>
      <c r="AA63" s="555">
        <f t="shared" si="23"/>
        <v>2105</v>
      </c>
      <c r="AB63" s="556" t="str">
        <f t="shared" si="24"/>
        <v>Accum. Amortization of Electric Utility Plant - Property, Plant, &amp; Equipment</v>
      </c>
      <c r="AC63" s="2196">
        <f>IF(ISERROR(E63*(1-VLOOKUP($A63, 'E1 Categorization'!$A$32:$E$124, 5,0))), E63*0.5, E63*(1-VLOOKUP($A63, 'E1 Categorization'!$A$32:$E$124, 5,0)))</f>
        <v>0</v>
      </c>
      <c r="AD63" s="2196">
        <f>IF(ISERROR(F63*(1-VLOOKUP($A63, 'E1 Categorization'!$A$32:$E$124, 5,0))), F63*0.5, F63*(1-VLOOKUP($A63, 'E1 Categorization'!$A$32:$E$124, 5,0)))</f>
        <v>0</v>
      </c>
      <c r="AE63" s="2196">
        <f>IF(ISERROR(G63*(1-VLOOKUP($A63, 'E1 Categorization'!$A$32:$E$124, 5,0))), G63*0.5, G63*(1-VLOOKUP($A63, 'E1 Categorization'!$A$32:$E$124, 5,0)))</f>
        <v>0</v>
      </c>
      <c r="AF63" s="2196">
        <f>IF(ISERROR(H63*(1-VLOOKUP($A63, 'E1 Categorization'!$A$32:$E$124, 5,0))), H63*0.5, H63*(1-VLOOKUP($A63, 'E1 Categorization'!$A$32:$E$124, 5,0)))</f>
        <v>0</v>
      </c>
      <c r="AG63" s="2196">
        <f>IF(ISERROR(I63*(1-VLOOKUP($A63, 'E1 Categorization'!$A$32:$E$124, 5,0))), I63*0.5, I63*(1-VLOOKUP($A63, 'E1 Categorization'!$A$32:$E$124, 5,0)))</f>
        <v>0</v>
      </c>
      <c r="AH63" s="2196">
        <f>IF(ISERROR(J63*(1-VLOOKUP($A63, 'E1 Categorization'!$A$32:$E$124, 5,0))), J63*0.5, J63*(1-VLOOKUP($A63, 'E1 Categorization'!$A$32:$E$124, 5,0)))</f>
        <v>0</v>
      </c>
      <c r="AI63" s="2196">
        <f>IF(ISERROR(K63*(1-VLOOKUP($A63, 'E1 Categorization'!$A$32:$E$124, 5,0))), K63*0.5, K63*(1-VLOOKUP($A63, 'E1 Categorization'!$A$32:$E$124, 5,0)))</f>
        <v>0</v>
      </c>
      <c r="AJ63" s="2196">
        <f>IF(ISERROR(L63*(1-VLOOKUP($A63, 'E1 Categorization'!$A$32:$E$124, 5,0))), L63*0.5, L63*(1-VLOOKUP($A63, 'E1 Categorization'!$A$32:$E$124, 5,0)))</f>
        <v>0</v>
      </c>
      <c r="AK63" s="2196">
        <f>IF(ISERROR(M63*(1-VLOOKUP($A63, 'E1 Categorization'!$A$32:$E$124, 5,0))), M63*0.5, M63*(1-VLOOKUP($A63, 'E1 Categorization'!$A$32:$E$124, 5,0)))</f>
        <v>0</v>
      </c>
      <c r="AL63" s="2196">
        <f>IF(ISERROR(N63*(1-VLOOKUP($A63, 'E1 Categorization'!$A$32:$E$124, 5,0))), N63*0.5, N63*(1-VLOOKUP($A63, 'E1 Categorization'!$A$32:$E$124, 5,0)))</f>
        <v>0</v>
      </c>
      <c r="AM63" s="2196">
        <f>IF(ISERROR(O63*(1-VLOOKUP($A63, 'E1 Categorization'!$A$32:$E$124, 5,0))), O63*0.5, O63*(1-VLOOKUP($A63, 'E1 Categorization'!$A$32:$E$124, 5,0)))</f>
        <v>0</v>
      </c>
      <c r="AN63" s="2196">
        <f>IF(ISERROR(P63*(1-VLOOKUP($A63, 'E1 Categorization'!$A$32:$E$124, 5,0))), P63*0.5, P63*(1-VLOOKUP($A63, 'E1 Categorization'!$A$32:$E$124, 5,0)))</f>
        <v>0</v>
      </c>
      <c r="AO63" s="2196">
        <f>IF(ISERROR(Q63*(1-VLOOKUP($A63, 'E1 Categorization'!$A$32:$E$124, 5,0))), Q63*0.5, Q63*(1-VLOOKUP($A63, 'E1 Categorization'!$A$32:$E$124, 5,0)))</f>
        <v>0</v>
      </c>
      <c r="AP63" s="2196">
        <f>IF(ISERROR(R63*(1-VLOOKUP($A63, 'E1 Categorization'!$A$32:$E$124, 5,0))), R63*0.5, R63*(1-VLOOKUP($A63, 'E1 Categorization'!$A$32:$E$124, 5,0)))</f>
        <v>0</v>
      </c>
      <c r="AQ63" s="2196">
        <f>IF(ISERROR(S63*(1-VLOOKUP($A63, 'E1 Categorization'!$A$32:$E$124, 5,0))), S63*0.5, S63*(1-VLOOKUP($A63, 'E1 Categorization'!$A$32:$E$124, 5,0)))</f>
        <v>0</v>
      </c>
      <c r="AR63" s="2196">
        <f>IF(ISERROR(T63*(1-VLOOKUP($A63, 'E1 Categorization'!$A$32:$E$124, 5,0))), T63*0.5, T63*(1-VLOOKUP($A63, 'E1 Categorization'!$A$32:$E$124, 5,0)))</f>
        <v>0</v>
      </c>
      <c r="AS63" s="2196">
        <f>IF(ISERROR(U63*(1-VLOOKUP($A63, 'E1 Categorization'!$A$32:$E$124, 5,0))), U63*0.5, U63*(1-VLOOKUP($A63, 'E1 Categorization'!$A$32:$E$124, 5,0)))</f>
        <v>0</v>
      </c>
      <c r="AT63" s="2196">
        <f>IF(ISERROR(V63*(1-VLOOKUP($A63, 'E1 Categorization'!$A$32:$E$124, 5,0))), V63*0.5, V63*(1-VLOOKUP($A63, 'E1 Categorization'!$A$32:$E$124, 5,0)))</f>
        <v>0</v>
      </c>
      <c r="AU63" s="2196">
        <f>IF(ISERROR(W63*(1-VLOOKUP($A63, 'E1 Categorization'!$A$32:$E$124, 5,0))), W63*0.5, W63*(1-VLOOKUP($A63, 'E1 Categorization'!$A$32:$E$124, 5,0)))</f>
        <v>0</v>
      </c>
      <c r="AV63" s="2196">
        <f>IF(ISERROR(X63*(1-VLOOKUP($A63, 'E1 Categorization'!$A$32:$E$124, 5,0))), X63*0.5, X63*(1-VLOOKUP($A63, 'E1 Categorization'!$A$32:$E$124, 5,0)))</f>
        <v>0</v>
      </c>
      <c r="AW63" s="2197"/>
      <c r="AX63" s="2197"/>
      <c r="AY63" s="555">
        <f t="shared" si="25"/>
        <v>2105</v>
      </c>
      <c r="AZ63" s="556" t="str">
        <f t="shared" si="26"/>
        <v>Accum. Amortization of Electric Utility Plant - Property, Plant, &amp; Equipment</v>
      </c>
      <c r="BA63" s="2196">
        <f>IF(ISERROR(E63*(VLOOKUP($A63, 'E1 Categorization'!$A$32:$E$124, 5,0))), E63*0.5, E63*(VLOOKUP($A63, 'E1 Categorization'!$A$32:$E$124, 5,0)))</f>
        <v>0</v>
      </c>
      <c r="BB63" s="2196">
        <f>IF(ISERROR(F63*(VLOOKUP($A63, 'E1 Categorization'!$A$32:$E$124, 5,0))), F63*0.5, F63*(VLOOKUP($A63, 'E1 Categorization'!$A$32:$E$124, 5,0)))</f>
        <v>0</v>
      </c>
      <c r="BC63" s="2196">
        <f>IF(ISERROR(G63*(VLOOKUP($A63, 'E1 Categorization'!$A$32:$E$124, 5,0))), G63*0.5, G63*(VLOOKUP($A63, 'E1 Categorization'!$A$32:$E$124, 5,0)))</f>
        <v>0</v>
      </c>
      <c r="BD63" s="2196">
        <f>IF(ISERROR(H63*(VLOOKUP($A63, 'E1 Categorization'!$A$32:$E$124, 5,0))), H63*0.5, H63*(VLOOKUP($A63, 'E1 Categorization'!$A$32:$E$124, 5,0)))</f>
        <v>0</v>
      </c>
      <c r="BE63" s="2196">
        <f>IF(ISERROR(I63*(VLOOKUP($A63, 'E1 Categorization'!$A$32:$E$124, 5,0))), I63*0.5, I63*(VLOOKUP($A63, 'E1 Categorization'!$A$32:$E$124, 5,0)))</f>
        <v>0</v>
      </c>
      <c r="BF63" s="2196">
        <f>IF(ISERROR(J63*(VLOOKUP($A63, 'E1 Categorization'!$A$32:$E$124, 5,0))), J63*0.5, J63*(VLOOKUP($A63, 'E1 Categorization'!$A$32:$E$124, 5,0)))</f>
        <v>0</v>
      </c>
      <c r="BG63" s="2196">
        <f>IF(ISERROR(K63*(VLOOKUP($A63, 'E1 Categorization'!$A$32:$E$124, 5,0))), K63*0.5, K63*(VLOOKUP($A63, 'E1 Categorization'!$A$32:$E$124, 5,0)))</f>
        <v>0</v>
      </c>
      <c r="BH63" s="2196">
        <f>IF(ISERROR(L63*(VLOOKUP($A63, 'E1 Categorization'!$A$32:$E$124, 5,0))), L63*0.5, L63*(VLOOKUP($A63, 'E1 Categorization'!$A$32:$E$124, 5,0)))</f>
        <v>0</v>
      </c>
      <c r="BI63" s="2196">
        <f>IF(ISERROR(M63*(VLOOKUP($A63, 'E1 Categorization'!$A$32:$E$124, 5,0))), M63*0.5, M63*(VLOOKUP($A63, 'E1 Categorization'!$A$32:$E$124, 5,0)))</f>
        <v>0</v>
      </c>
      <c r="BJ63" s="2196">
        <f>IF(ISERROR(N63*(VLOOKUP($A63, 'E1 Categorization'!$A$32:$E$124, 5,0))), N63*0.5, N63*(VLOOKUP($A63, 'E1 Categorization'!$A$32:$E$124, 5,0)))</f>
        <v>0</v>
      </c>
      <c r="BK63" s="2196">
        <f>IF(ISERROR(O63*(VLOOKUP($A63, 'E1 Categorization'!$A$32:$E$124, 5,0))), O63*0.5, O63*(VLOOKUP($A63, 'E1 Categorization'!$A$32:$E$124, 5,0)))</f>
        <v>0</v>
      </c>
      <c r="BL63" s="2196">
        <f>IF(ISERROR(P63*(VLOOKUP($A63, 'E1 Categorization'!$A$32:$E$124, 5,0))), P63*0.5, P63*(VLOOKUP($A63, 'E1 Categorization'!$A$32:$E$124, 5,0)))</f>
        <v>0</v>
      </c>
      <c r="BM63" s="2196">
        <f>IF(ISERROR(Q63*(VLOOKUP($A63, 'E1 Categorization'!$A$32:$E$124, 5,0))), Q63*0.5, Q63*(VLOOKUP($A63, 'E1 Categorization'!$A$32:$E$124, 5,0)))</f>
        <v>0</v>
      </c>
      <c r="BN63" s="2196">
        <f>IF(ISERROR(R63*(VLOOKUP($A63, 'E1 Categorization'!$A$32:$E$124, 5,0))), R63*0.5, R63*(VLOOKUP($A63, 'E1 Categorization'!$A$32:$E$124, 5,0)))</f>
        <v>0</v>
      </c>
      <c r="BO63" s="2196">
        <f>IF(ISERROR(S63*(VLOOKUP($A63, 'E1 Categorization'!$A$32:$E$124, 5,0))), S63*0.5, S63*(VLOOKUP($A63, 'E1 Categorization'!$A$32:$E$124, 5,0)))</f>
        <v>0</v>
      </c>
      <c r="BP63" s="2196">
        <f>IF(ISERROR(T63*(VLOOKUP($A63, 'E1 Categorization'!$A$32:$E$124, 5,0))), T63*0.5, T63*(VLOOKUP($A63, 'E1 Categorization'!$A$32:$E$124, 5,0)))</f>
        <v>0</v>
      </c>
      <c r="BQ63" s="2196">
        <f>IF(ISERROR(U63*(VLOOKUP($A63, 'E1 Categorization'!$A$32:$E$124, 5,0))), U63*0.5, U63*(VLOOKUP($A63, 'E1 Categorization'!$A$32:$E$124, 5,0)))</f>
        <v>0</v>
      </c>
      <c r="BR63" s="2196">
        <f>IF(ISERROR(V63*(VLOOKUP($A63, 'E1 Categorization'!$A$32:$E$124, 5,0))), V63*0.5, V63*(VLOOKUP($A63, 'E1 Categorization'!$A$32:$E$124, 5,0)))</f>
        <v>0</v>
      </c>
      <c r="BS63" s="2196">
        <f>IF(ISERROR(W63*(VLOOKUP($A63, 'E1 Categorization'!$A$32:$E$124, 5,0))), W63*0.5, W63*(VLOOKUP($A63, 'E1 Categorization'!$A$32:$E$124, 5,0)))</f>
        <v>0</v>
      </c>
      <c r="BT63" s="2196">
        <f>IF(ISERROR(X63*(VLOOKUP($A63, 'E1 Categorization'!$A$32:$E$124, 5,0))), X63*0.5, X63*(VLOOKUP($A63, 'E1 Categorization'!$A$32:$E$124, 5,0)))</f>
        <v>0</v>
      </c>
    </row>
    <row r="64" spans="1:72" s="312" customFormat="1" ht="27" customHeight="1" thickBot="1" x14ac:dyDescent="0.25">
      <c r="A64" s="561">
        <f>'I3 TB Data'!A184:B184</f>
        <v>2120</v>
      </c>
      <c r="B64" s="556" t="str">
        <f>'I3 TB Data'!B184</f>
        <v>Accumulated Amortization of Electric Utility Plant - Intangibles</v>
      </c>
      <c r="C64" s="557">
        <f>'I3 TB Data'!G184</f>
        <v>0</v>
      </c>
      <c r="D64" s="2167" t="str">
        <f>IF(SUM(E64:X64)&lt;&gt;C64,"No","Yes")</f>
        <v>Yes</v>
      </c>
      <c r="E64" s="2141"/>
      <c r="F64" s="2141"/>
      <c r="G64" s="2141"/>
      <c r="H64" s="2141"/>
      <c r="I64" s="2141"/>
      <c r="J64" s="2141"/>
      <c r="K64" s="2141"/>
      <c r="L64" s="2141"/>
      <c r="M64" s="2141"/>
      <c r="N64" s="2141"/>
      <c r="O64" s="2141"/>
      <c r="P64" s="2141"/>
      <c r="Q64" s="2141"/>
      <c r="R64" s="2141"/>
      <c r="S64" s="2141"/>
      <c r="T64" s="2141"/>
      <c r="U64" s="2141"/>
      <c r="V64" s="2141"/>
      <c r="W64" s="2141"/>
      <c r="X64" s="2141"/>
      <c r="AA64" s="555">
        <f t="shared" si="23"/>
        <v>2120</v>
      </c>
      <c r="AB64" s="556" t="str">
        <f t="shared" si="24"/>
        <v>Accumulated Amortization of Electric Utility Plant - Intangibles</v>
      </c>
      <c r="AC64" s="2196">
        <f>IF(ISERROR(E64*(1-VLOOKUP($A64, 'E1 Categorization'!$A$32:$E$124, 5,0))), E64*0.5, E64*(1-VLOOKUP($A64, 'E1 Categorization'!$A$32:$E$124, 5,0)))</f>
        <v>0</v>
      </c>
      <c r="AD64" s="2196">
        <f>IF(ISERROR(F64*(1-VLOOKUP($A64, 'E1 Categorization'!$A$32:$E$124, 5,0))), F64*0.5, F64*(1-VLOOKUP($A64, 'E1 Categorization'!$A$32:$E$124, 5,0)))</f>
        <v>0</v>
      </c>
      <c r="AE64" s="2196">
        <f>IF(ISERROR(G64*(1-VLOOKUP($A64, 'E1 Categorization'!$A$32:$E$124, 5,0))), G64*0.5, G64*(1-VLOOKUP($A64, 'E1 Categorization'!$A$32:$E$124, 5,0)))</f>
        <v>0</v>
      </c>
      <c r="AF64" s="2196">
        <f>IF(ISERROR(H64*(1-VLOOKUP($A64, 'E1 Categorization'!$A$32:$E$124, 5,0))), H64*0.5, H64*(1-VLOOKUP($A64, 'E1 Categorization'!$A$32:$E$124, 5,0)))</f>
        <v>0</v>
      </c>
      <c r="AG64" s="2196">
        <f>IF(ISERROR(I64*(1-VLOOKUP($A64, 'E1 Categorization'!$A$32:$E$124, 5,0))), I64*0.5, I64*(1-VLOOKUP($A64, 'E1 Categorization'!$A$32:$E$124, 5,0)))</f>
        <v>0</v>
      </c>
      <c r="AH64" s="2196">
        <f>IF(ISERROR(J64*(1-VLOOKUP($A64, 'E1 Categorization'!$A$32:$E$124, 5,0))), J64*0.5, J64*(1-VLOOKUP($A64, 'E1 Categorization'!$A$32:$E$124, 5,0)))</f>
        <v>0</v>
      </c>
      <c r="AI64" s="2196">
        <f>IF(ISERROR(K64*(1-VLOOKUP($A64, 'E1 Categorization'!$A$32:$E$124, 5,0))), K64*0.5, K64*(1-VLOOKUP($A64, 'E1 Categorization'!$A$32:$E$124, 5,0)))</f>
        <v>0</v>
      </c>
      <c r="AJ64" s="2196">
        <f>IF(ISERROR(L64*(1-VLOOKUP($A64, 'E1 Categorization'!$A$32:$E$124, 5,0))), L64*0.5, L64*(1-VLOOKUP($A64, 'E1 Categorization'!$A$32:$E$124, 5,0)))</f>
        <v>0</v>
      </c>
      <c r="AK64" s="2196">
        <f>IF(ISERROR(M64*(1-VLOOKUP($A64, 'E1 Categorization'!$A$32:$E$124, 5,0))), M64*0.5, M64*(1-VLOOKUP($A64, 'E1 Categorization'!$A$32:$E$124, 5,0)))</f>
        <v>0</v>
      </c>
      <c r="AL64" s="2196">
        <f>IF(ISERROR(N64*(1-VLOOKUP($A64, 'E1 Categorization'!$A$32:$E$124, 5,0))), N64*0.5, N64*(1-VLOOKUP($A64, 'E1 Categorization'!$A$32:$E$124, 5,0)))</f>
        <v>0</v>
      </c>
      <c r="AM64" s="2196">
        <f>IF(ISERROR(O64*(1-VLOOKUP($A64, 'E1 Categorization'!$A$32:$E$124, 5,0))), O64*0.5, O64*(1-VLOOKUP($A64, 'E1 Categorization'!$A$32:$E$124, 5,0)))</f>
        <v>0</v>
      </c>
      <c r="AN64" s="2196">
        <f>IF(ISERROR(P64*(1-VLOOKUP($A64, 'E1 Categorization'!$A$32:$E$124, 5,0))), P64*0.5, P64*(1-VLOOKUP($A64, 'E1 Categorization'!$A$32:$E$124, 5,0)))</f>
        <v>0</v>
      </c>
      <c r="AO64" s="2196">
        <f>IF(ISERROR(Q64*(1-VLOOKUP($A64, 'E1 Categorization'!$A$32:$E$124, 5,0))), Q64*0.5, Q64*(1-VLOOKUP($A64, 'E1 Categorization'!$A$32:$E$124, 5,0)))</f>
        <v>0</v>
      </c>
      <c r="AP64" s="2196">
        <f>IF(ISERROR(R64*(1-VLOOKUP($A64, 'E1 Categorization'!$A$32:$E$124, 5,0))), R64*0.5, R64*(1-VLOOKUP($A64, 'E1 Categorization'!$A$32:$E$124, 5,0)))</f>
        <v>0</v>
      </c>
      <c r="AQ64" s="2196">
        <f>IF(ISERROR(S64*(1-VLOOKUP($A64, 'E1 Categorization'!$A$32:$E$124, 5,0))), S64*0.5, S64*(1-VLOOKUP($A64, 'E1 Categorization'!$A$32:$E$124, 5,0)))</f>
        <v>0</v>
      </c>
      <c r="AR64" s="2196">
        <f>IF(ISERROR(T64*(1-VLOOKUP($A64, 'E1 Categorization'!$A$32:$E$124, 5,0))), T64*0.5, T64*(1-VLOOKUP($A64, 'E1 Categorization'!$A$32:$E$124, 5,0)))</f>
        <v>0</v>
      </c>
      <c r="AS64" s="2196">
        <f>IF(ISERROR(U64*(1-VLOOKUP($A64, 'E1 Categorization'!$A$32:$E$124, 5,0))), U64*0.5, U64*(1-VLOOKUP($A64, 'E1 Categorization'!$A$32:$E$124, 5,0)))</f>
        <v>0</v>
      </c>
      <c r="AT64" s="2196">
        <f>IF(ISERROR(V64*(1-VLOOKUP($A64, 'E1 Categorization'!$A$32:$E$124, 5,0))), V64*0.5, V64*(1-VLOOKUP($A64, 'E1 Categorization'!$A$32:$E$124, 5,0)))</f>
        <v>0</v>
      </c>
      <c r="AU64" s="2196">
        <f>IF(ISERROR(W64*(1-VLOOKUP($A64, 'E1 Categorization'!$A$32:$E$124, 5,0))), W64*0.5, W64*(1-VLOOKUP($A64, 'E1 Categorization'!$A$32:$E$124, 5,0)))</f>
        <v>0</v>
      </c>
      <c r="AV64" s="2196">
        <f>IF(ISERROR(X64*(1-VLOOKUP($A64, 'E1 Categorization'!$A$32:$E$124, 5,0))), X64*0.5, X64*(1-VLOOKUP($A64, 'E1 Categorization'!$A$32:$E$124, 5,0)))</f>
        <v>0</v>
      </c>
      <c r="AW64" s="2197"/>
      <c r="AX64" s="2197"/>
      <c r="AY64" s="555">
        <f t="shared" si="25"/>
        <v>2120</v>
      </c>
      <c r="AZ64" s="556" t="str">
        <f t="shared" si="26"/>
        <v>Accumulated Amortization of Electric Utility Plant - Intangibles</v>
      </c>
      <c r="BA64" s="2196">
        <f>IF(ISERROR(E64*(VLOOKUP($A64, 'E1 Categorization'!$A$32:$E$124, 5,0))), E64*0.5, E64*(VLOOKUP($A64, 'E1 Categorization'!$A$32:$E$124, 5,0)))</f>
        <v>0</v>
      </c>
      <c r="BB64" s="2196">
        <f>IF(ISERROR(F64*(VLOOKUP($A64, 'E1 Categorization'!$A$32:$E$124, 5,0))), F64*0.5, F64*(VLOOKUP($A64, 'E1 Categorization'!$A$32:$E$124, 5,0)))</f>
        <v>0</v>
      </c>
      <c r="BC64" s="2196">
        <f>IF(ISERROR(G64*(VLOOKUP($A64, 'E1 Categorization'!$A$32:$E$124, 5,0))), G64*0.5, G64*(VLOOKUP($A64, 'E1 Categorization'!$A$32:$E$124, 5,0)))</f>
        <v>0</v>
      </c>
      <c r="BD64" s="2196">
        <f>IF(ISERROR(H64*(VLOOKUP($A64, 'E1 Categorization'!$A$32:$E$124, 5,0))), H64*0.5, H64*(VLOOKUP($A64, 'E1 Categorization'!$A$32:$E$124, 5,0)))</f>
        <v>0</v>
      </c>
      <c r="BE64" s="2196">
        <f>IF(ISERROR(I64*(VLOOKUP($A64, 'E1 Categorization'!$A$32:$E$124, 5,0))), I64*0.5, I64*(VLOOKUP($A64, 'E1 Categorization'!$A$32:$E$124, 5,0)))</f>
        <v>0</v>
      </c>
      <c r="BF64" s="2196">
        <f>IF(ISERROR(J64*(VLOOKUP($A64, 'E1 Categorization'!$A$32:$E$124, 5,0))), J64*0.5, J64*(VLOOKUP($A64, 'E1 Categorization'!$A$32:$E$124, 5,0)))</f>
        <v>0</v>
      </c>
      <c r="BG64" s="2196">
        <f>IF(ISERROR(K64*(VLOOKUP($A64, 'E1 Categorization'!$A$32:$E$124, 5,0))), K64*0.5, K64*(VLOOKUP($A64, 'E1 Categorization'!$A$32:$E$124, 5,0)))</f>
        <v>0</v>
      </c>
      <c r="BH64" s="2196">
        <f>IF(ISERROR(L64*(VLOOKUP($A64, 'E1 Categorization'!$A$32:$E$124, 5,0))), L64*0.5, L64*(VLOOKUP($A64, 'E1 Categorization'!$A$32:$E$124, 5,0)))</f>
        <v>0</v>
      </c>
      <c r="BI64" s="2196">
        <f>IF(ISERROR(M64*(VLOOKUP($A64, 'E1 Categorization'!$A$32:$E$124, 5,0))), M64*0.5, M64*(VLOOKUP($A64, 'E1 Categorization'!$A$32:$E$124, 5,0)))</f>
        <v>0</v>
      </c>
      <c r="BJ64" s="2196">
        <f>IF(ISERROR(N64*(VLOOKUP($A64, 'E1 Categorization'!$A$32:$E$124, 5,0))), N64*0.5, N64*(VLOOKUP($A64, 'E1 Categorization'!$A$32:$E$124, 5,0)))</f>
        <v>0</v>
      </c>
      <c r="BK64" s="2196">
        <f>IF(ISERROR(O64*(VLOOKUP($A64, 'E1 Categorization'!$A$32:$E$124, 5,0))), O64*0.5, O64*(VLOOKUP($A64, 'E1 Categorization'!$A$32:$E$124, 5,0)))</f>
        <v>0</v>
      </c>
      <c r="BL64" s="2196">
        <f>IF(ISERROR(P64*(VLOOKUP($A64, 'E1 Categorization'!$A$32:$E$124, 5,0))), P64*0.5, P64*(VLOOKUP($A64, 'E1 Categorization'!$A$32:$E$124, 5,0)))</f>
        <v>0</v>
      </c>
      <c r="BM64" s="2196">
        <f>IF(ISERROR(Q64*(VLOOKUP($A64, 'E1 Categorization'!$A$32:$E$124, 5,0))), Q64*0.5, Q64*(VLOOKUP($A64, 'E1 Categorization'!$A$32:$E$124, 5,0)))</f>
        <v>0</v>
      </c>
      <c r="BN64" s="2196">
        <f>IF(ISERROR(R64*(VLOOKUP($A64, 'E1 Categorization'!$A$32:$E$124, 5,0))), R64*0.5, R64*(VLOOKUP($A64, 'E1 Categorization'!$A$32:$E$124, 5,0)))</f>
        <v>0</v>
      </c>
      <c r="BO64" s="2196">
        <f>IF(ISERROR(S64*(VLOOKUP($A64, 'E1 Categorization'!$A$32:$E$124, 5,0))), S64*0.5, S64*(VLOOKUP($A64, 'E1 Categorization'!$A$32:$E$124, 5,0)))</f>
        <v>0</v>
      </c>
      <c r="BP64" s="2196">
        <f>IF(ISERROR(T64*(VLOOKUP($A64, 'E1 Categorization'!$A$32:$E$124, 5,0))), T64*0.5, T64*(VLOOKUP($A64, 'E1 Categorization'!$A$32:$E$124, 5,0)))</f>
        <v>0</v>
      </c>
      <c r="BQ64" s="2196">
        <f>IF(ISERROR(U64*(VLOOKUP($A64, 'E1 Categorization'!$A$32:$E$124, 5,0))), U64*0.5, U64*(VLOOKUP($A64, 'E1 Categorization'!$A$32:$E$124, 5,0)))</f>
        <v>0</v>
      </c>
      <c r="BR64" s="2196">
        <f>IF(ISERROR(V64*(VLOOKUP($A64, 'E1 Categorization'!$A$32:$E$124, 5,0))), V64*0.5, V64*(VLOOKUP($A64, 'E1 Categorization'!$A$32:$E$124, 5,0)))</f>
        <v>0</v>
      </c>
      <c r="BS64" s="2196">
        <f>IF(ISERROR(W64*(VLOOKUP($A64, 'E1 Categorization'!$A$32:$E$124, 5,0))), W64*0.5, W64*(VLOOKUP($A64, 'E1 Categorization'!$A$32:$E$124, 5,0)))</f>
        <v>0</v>
      </c>
      <c r="BT64" s="2196">
        <f>IF(ISERROR(X64*(VLOOKUP($A64, 'E1 Categorization'!$A$32:$E$124, 5,0))), X64*0.5, X64*(VLOOKUP($A64, 'E1 Categorization'!$A$32:$E$124, 5,0)))</f>
        <v>0</v>
      </c>
    </row>
    <row r="65" spans="1:72" s="1751" customFormat="1" ht="12.75" customHeight="1" x14ac:dyDescent="0.2">
      <c r="A65" s="2491"/>
      <c r="B65" s="2493" t="s">
        <v>1202</v>
      </c>
      <c r="C65" s="2497">
        <f>SUM(E65:X65)</f>
        <v>0</v>
      </c>
      <c r="D65" s="2499"/>
      <c r="E65" s="2501">
        <f>SUM(E23:E64)</f>
        <v>0</v>
      </c>
      <c r="F65" s="2501">
        <f t="shared" ref="F65:X65" si="28">SUM(F23:F64)</f>
        <v>0</v>
      </c>
      <c r="G65" s="2501">
        <f t="shared" si="28"/>
        <v>0</v>
      </c>
      <c r="H65" s="2501">
        <f t="shared" si="28"/>
        <v>0</v>
      </c>
      <c r="I65" s="2501">
        <f t="shared" si="28"/>
        <v>0</v>
      </c>
      <c r="J65" s="2501">
        <f t="shared" si="28"/>
        <v>0</v>
      </c>
      <c r="K65" s="2501">
        <f t="shared" si="28"/>
        <v>0</v>
      </c>
      <c r="L65" s="2501">
        <f t="shared" si="28"/>
        <v>0</v>
      </c>
      <c r="M65" s="2501">
        <f t="shared" si="28"/>
        <v>0</v>
      </c>
      <c r="N65" s="2501">
        <f t="shared" si="28"/>
        <v>0</v>
      </c>
      <c r="O65" s="2501">
        <f t="shared" si="28"/>
        <v>0</v>
      </c>
      <c r="P65" s="2501">
        <f t="shared" si="28"/>
        <v>0</v>
      </c>
      <c r="Q65" s="2501">
        <f t="shared" si="28"/>
        <v>0</v>
      </c>
      <c r="R65" s="2501">
        <f t="shared" si="28"/>
        <v>0</v>
      </c>
      <c r="S65" s="2501">
        <f t="shared" si="28"/>
        <v>0</v>
      </c>
      <c r="T65" s="2501">
        <f t="shared" si="28"/>
        <v>0</v>
      </c>
      <c r="U65" s="2501">
        <f t="shared" si="28"/>
        <v>0</v>
      </c>
      <c r="V65" s="2501">
        <f t="shared" si="28"/>
        <v>0</v>
      </c>
      <c r="W65" s="2501">
        <f t="shared" si="28"/>
        <v>0</v>
      </c>
      <c r="X65" s="2503">
        <f t="shared" si="28"/>
        <v>0</v>
      </c>
      <c r="AA65" s="2491"/>
      <c r="AB65" s="2493" t="s">
        <v>1202</v>
      </c>
      <c r="AC65" s="2487">
        <f>SUM(AC23:AC64)</f>
        <v>0</v>
      </c>
      <c r="AD65" s="2487">
        <f t="shared" ref="AD65:AV65" si="29">SUM(AD23:AD64)</f>
        <v>0</v>
      </c>
      <c r="AE65" s="2487">
        <f t="shared" si="29"/>
        <v>0</v>
      </c>
      <c r="AF65" s="2487">
        <f t="shared" si="29"/>
        <v>0</v>
      </c>
      <c r="AG65" s="2487">
        <f t="shared" si="29"/>
        <v>0</v>
      </c>
      <c r="AH65" s="2487">
        <f t="shared" si="29"/>
        <v>0</v>
      </c>
      <c r="AI65" s="2487">
        <f t="shared" si="29"/>
        <v>0</v>
      </c>
      <c r="AJ65" s="2487">
        <f t="shared" si="29"/>
        <v>0</v>
      </c>
      <c r="AK65" s="2487">
        <f t="shared" si="29"/>
        <v>0</v>
      </c>
      <c r="AL65" s="2487">
        <f t="shared" si="29"/>
        <v>0</v>
      </c>
      <c r="AM65" s="2487">
        <f t="shared" si="29"/>
        <v>0</v>
      </c>
      <c r="AN65" s="2487">
        <f t="shared" si="29"/>
        <v>0</v>
      </c>
      <c r="AO65" s="2487">
        <f t="shared" si="29"/>
        <v>0</v>
      </c>
      <c r="AP65" s="2487">
        <f t="shared" si="29"/>
        <v>0</v>
      </c>
      <c r="AQ65" s="2487">
        <f t="shared" si="29"/>
        <v>0</v>
      </c>
      <c r="AR65" s="2487">
        <f t="shared" si="29"/>
        <v>0</v>
      </c>
      <c r="AS65" s="2487">
        <f t="shared" si="29"/>
        <v>0</v>
      </c>
      <c r="AT65" s="2487">
        <f t="shared" si="29"/>
        <v>0</v>
      </c>
      <c r="AU65" s="2487">
        <f t="shared" si="29"/>
        <v>0</v>
      </c>
      <c r="AV65" s="2489">
        <f t="shared" si="29"/>
        <v>0</v>
      </c>
      <c r="AW65" s="2198"/>
      <c r="AX65" s="2198"/>
      <c r="AY65" s="2491"/>
      <c r="AZ65" s="2493" t="s">
        <v>1202</v>
      </c>
      <c r="BA65" s="2487">
        <f>SUM(BA23:BA64)</f>
        <v>0</v>
      </c>
      <c r="BB65" s="2487">
        <f t="shared" ref="BB65:BT65" si="30">SUM(BB23:BB64)</f>
        <v>0</v>
      </c>
      <c r="BC65" s="2487">
        <f t="shared" si="30"/>
        <v>0</v>
      </c>
      <c r="BD65" s="2487">
        <f t="shared" si="30"/>
        <v>0</v>
      </c>
      <c r="BE65" s="2487">
        <f t="shared" si="30"/>
        <v>0</v>
      </c>
      <c r="BF65" s="2487">
        <f t="shared" si="30"/>
        <v>0</v>
      </c>
      <c r="BG65" s="2487">
        <f t="shared" si="30"/>
        <v>0</v>
      </c>
      <c r="BH65" s="2487">
        <f t="shared" si="30"/>
        <v>0</v>
      </c>
      <c r="BI65" s="2487">
        <f t="shared" si="30"/>
        <v>0</v>
      </c>
      <c r="BJ65" s="2487">
        <f t="shared" si="30"/>
        <v>0</v>
      </c>
      <c r="BK65" s="2487">
        <f t="shared" si="30"/>
        <v>0</v>
      </c>
      <c r="BL65" s="2487">
        <f t="shared" si="30"/>
        <v>0</v>
      </c>
      <c r="BM65" s="2487">
        <f t="shared" si="30"/>
        <v>0</v>
      </c>
      <c r="BN65" s="2487">
        <f t="shared" si="30"/>
        <v>0</v>
      </c>
      <c r="BO65" s="2487">
        <f t="shared" si="30"/>
        <v>0</v>
      </c>
      <c r="BP65" s="2487">
        <f t="shared" si="30"/>
        <v>0</v>
      </c>
      <c r="BQ65" s="2487">
        <f t="shared" si="30"/>
        <v>0</v>
      </c>
      <c r="BR65" s="2487">
        <f t="shared" si="30"/>
        <v>0</v>
      </c>
      <c r="BS65" s="2487">
        <f t="shared" si="30"/>
        <v>0</v>
      </c>
      <c r="BT65" s="2489">
        <f t="shared" si="30"/>
        <v>0</v>
      </c>
    </row>
    <row r="66" spans="1:72" s="778" customFormat="1" ht="12.75" customHeight="1" thickBot="1" x14ac:dyDescent="0.25">
      <c r="A66" s="2492"/>
      <c r="B66" s="2494"/>
      <c r="C66" s="2498"/>
      <c r="D66" s="2500"/>
      <c r="E66" s="2502"/>
      <c r="F66" s="2502"/>
      <c r="G66" s="2502"/>
      <c r="H66" s="2502"/>
      <c r="I66" s="2502"/>
      <c r="J66" s="2502"/>
      <c r="K66" s="2502"/>
      <c r="L66" s="2502"/>
      <c r="M66" s="2502"/>
      <c r="N66" s="2502"/>
      <c r="O66" s="2502"/>
      <c r="P66" s="2502"/>
      <c r="Q66" s="2502"/>
      <c r="R66" s="2502"/>
      <c r="S66" s="2502"/>
      <c r="T66" s="2502"/>
      <c r="U66" s="2502"/>
      <c r="V66" s="2502"/>
      <c r="W66" s="2502"/>
      <c r="X66" s="2504"/>
      <c r="AA66" s="2492"/>
      <c r="AB66" s="2494"/>
      <c r="AC66" s="2488"/>
      <c r="AD66" s="2488"/>
      <c r="AE66" s="2488"/>
      <c r="AF66" s="2488"/>
      <c r="AG66" s="2488"/>
      <c r="AH66" s="2488"/>
      <c r="AI66" s="2488"/>
      <c r="AJ66" s="2488"/>
      <c r="AK66" s="2488"/>
      <c r="AL66" s="2488"/>
      <c r="AM66" s="2488"/>
      <c r="AN66" s="2488"/>
      <c r="AO66" s="2488"/>
      <c r="AP66" s="2488"/>
      <c r="AQ66" s="2488"/>
      <c r="AR66" s="2488"/>
      <c r="AS66" s="2488"/>
      <c r="AT66" s="2488"/>
      <c r="AU66" s="2488"/>
      <c r="AV66" s="2490"/>
      <c r="AW66" s="2199"/>
      <c r="AX66" s="2199"/>
      <c r="AY66" s="2492"/>
      <c r="AZ66" s="2494"/>
      <c r="BA66" s="2488"/>
      <c r="BB66" s="2488"/>
      <c r="BC66" s="2488"/>
      <c r="BD66" s="2488"/>
      <c r="BE66" s="2488"/>
      <c r="BF66" s="2488"/>
      <c r="BG66" s="2488"/>
      <c r="BH66" s="2488"/>
      <c r="BI66" s="2488"/>
      <c r="BJ66" s="2488"/>
      <c r="BK66" s="2488"/>
      <c r="BL66" s="2488"/>
      <c r="BM66" s="2488"/>
      <c r="BN66" s="2488"/>
      <c r="BO66" s="2488"/>
      <c r="BP66" s="2488"/>
      <c r="BQ66" s="2488"/>
      <c r="BR66" s="2488"/>
      <c r="BS66" s="2488"/>
      <c r="BT66" s="2490"/>
    </row>
    <row r="67" spans="1:72" s="631" customFormat="1" ht="25.5" x14ac:dyDescent="0.2">
      <c r="A67" s="559">
        <f>'I3 TB Data'!A364:B364</f>
        <v>5005</v>
      </c>
      <c r="B67" s="556" t="str">
        <f>'I3 TB Data'!B364</f>
        <v>Operation Supervision and Engineering</v>
      </c>
      <c r="C67" s="557">
        <f>'I3 TB Data'!G364</f>
        <v>0</v>
      </c>
      <c r="D67" s="2168" t="str">
        <f>IF(SUM(E67:X67)&lt;&gt;C67,"No","Yes")</f>
        <v>Yes</v>
      </c>
      <c r="E67" s="2142"/>
      <c r="F67" s="2142"/>
      <c r="G67" s="2142"/>
      <c r="H67" s="2142"/>
      <c r="I67" s="2142"/>
      <c r="J67" s="2142"/>
      <c r="K67" s="2142"/>
      <c r="L67" s="2142"/>
      <c r="M67" s="2142"/>
      <c r="N67" s="2142"/>
      <c r="O67" s="2142"/>
      <c r="P67" s="2142"/>
      <c r="Q67" s="2142"/>
      <c r="R67" s="2142"/>
      <c r="S67" s="2142"/>
      <c r="T67" s="2142"/>
      <c r="U67" s="2142"/>
      <c r="V67" s="2142"/>
      <c r="W67" s="2142"/>
      <c r="X67" s="2142"/>
      <c r="AA67" s="559">
        <f>A67</f>
        <v>5005</v>
      </c>
      <c r="AB67" s="560" t="str">
        <f>B67</f>
        <v>Operation Supervision and Engineering</v>
      </c>
      <c r="AC67" s="2196">
        <f>IF(ISERROR(E67*(1-VLOOKUP($A67, 'E1 Categorization'!$A$32:$E$124, 5,0))), E67*0.5, E67*(1-VLOOKUP($A67, 'E1 Categorization'!$A$32:$E$124, 5,0)))</f>
        <v>0</v>
      </c>
      <c r="AD67" s="2196">
        <f>IF(ISERROR(F67*(1-VLOOKUP($A67, 'E1 Categorization'!$A$32:$E$124, 5,0))), F67*0.5, F67*(1-VLOOKUP($A67, 'E1 Categorization'!$A$32:$E$124, 5,0)))</f>
        <v>0</v>
      </c>
      <c r="AE67" s="2196">
        <f>IF(ISERROR(G67*(1-VLOOKUP($A67, 'E1 Categorization'!$A$32:$E$124, 5,0))), G67*0.5, G67*(1-VLOOKUP($A67, 'E1 Categorization'!$A$32:$E$124, 5,0)))</f>
        <v>0</v>
      </c>
      <c r="AF67" s="2196">
        <f>IF(ISERROR(H67*(1-VLOOKUP($A67, 'E1 Categorization'!$A$32:$E$124, 5,0))), H67*0.5, H67*(1-VLOOKUP($A67, 'E1 Categorization'!$A$32:$E$124, 5,0)))</f>
        <v>0</v>
      </c>
      <c r="AG67" s="2196">
        <f>IF(ISERROR(I67*(1-VLOOKUP($A67, 'E1 Categorization'!$A$32:$E$124, 5,0))), I67*0.5, I67*(1-VLOOKUP($A67, 'E1 Categorization'!$A$32:$E$124, 5,0)))</f>
        <v>0</v>
      </c>
      <c r="AH67" s="2196">
        <f>IF(ISERROR(J67*(1-VLOOKUP($A67, 'E1 Categorization'!$A$32:$E$124, 5,0))), J67*0.5, J67*(1-VLOOKUP($A67, 'E1 Categorization'!$A$32:$E$124, 5,0)))</f>
        <v>0</v>
      </c>
      <c r="AI67" s="2196">
        <f>IF(ISERROR(K67*(1-VLOOKUP($A67, 'E1 Categorization'!$A$32:$E$124, 5,0))), K67*0.5, K67*(1-VLOOKUP($A67, 'E1 Categorization'!$A$32:$E$124, 5,0)))</f>
        <v>0</v>
      </c>
      <c r="AJ67" s="2196">
        <f>IF(ISERROR(L67*(1-VLOOKUP($A67, 'E1 Categorization'!$A$32:$E$124, 5,0))), L67*0.5, L67*(1-VLOOKUP($A67, 'E1 Categorization'!$A$32:$E$124, 5,0)))</f>
        <v>0</v>
      </c>
      <c r="AK67" s="2196">
        <f>IF(ISERROR(M67*(1-VLOOKUP($A67, 'E1 Categorization'!$A$32:$E$124, 5,0))), M67*0.5, M67*(1-VLOOKUP($A67, 'E1 Categorization'!$A$32:$E$124, 5,0)))</f>
        <v>0</v>
      </c>
      <c r="AL67" s="2196">
        <f>IF(ISERROR(N67*(1-VLOOKUP($A67, 'E1 Categorization'!$A$32:$E$124, 5,0))), N67*0.5, N67*(1-VLOOKUP($A67, 'E1 Categorization'!$A$32:$E$124, 5,0)))</f>
        <v>0</v>
      </c>
      <c r="AM67" s="2196">
        <f>IF(ISERROR(O67*(1-VLOOKUP($A67, 'E1 Categorization'!$A$32:$E$124, 5,0))), O67*0.5, O67*(1-VLOOKUP($A67, 'E1 Categorization'!$A$32:$E$124, 5,0)))</f>
        <v>0</v>
      </c>
      <c r="AN67" s="2196">
        <f>IF(ISERROR(P67*(1-VLOOKUP($A67, 'E1 Categorization'!$A$32:$E$124, 5,0))), P67*0.5, P67*(1-VLOOKUP($A67, 'E1 Categorization'!$A$32:$E$124, 5,0)))</f>
        <v>0</v>
      </c>
      <c r="AO67" s="2196">
        <f>IF(ISERROR(Q67*(1-VLOOKUP($A67, 'E1 Categorization'!$A$32:$E$124, 5,0))), Q67*0.5, Q67*(1-VLOOKUP($A67, 'E1 Categorization'!$A$32:$E$124, 5,0)))</f>
        <v>0</v>
      </c>
      <c r="AP67" s="2196">
        <f>IF(ISERROR(R67*(1-VLOOKUP($A67, 'E1 Categorization'!$A$32:$E$124, 5,0))), R67*0.5, R67*(1-VLOOKUP($A67, 'E1 Categorization'!$A$32:$E$124, 5,0)))</f>
        <v>0</v>
      </c>
      <c r="AQ67" s="2196">
        <f>IF(ISERROR(S67*(1-VLOOKUP($A67, 'E1 Categorization'!$A$32:$E$124, 5,0))), S67*0.5, S67*(1-VLOOKUP($A67, 'E1 Categorization'!$A$32:$E$124, 5,0)))</f>
        <v>0</v>
      </c>
      <c r="AR67" s="2196">
        <f>IF(ISERROR(T67*(1-VLOOKUP($A67, 'E1 Categorization'!$A$32:$E$124, 5,0))), T67*0.5, T67*(1-VLOOKUP($A67, 'E1 Categorization'!$A$32:$E$124, 5,0)))</f>
        <v>0</v>
      </c>
      <c r="AS67" s="2196">
        <f>IF(ISERROR(U67*(1-VLOOKUP($A67, 'E1 Categorization'!$A$32:$E$124, 5,0))), U67*0.5, U67*(1-VLOOKUP($A67, 'E1 Categorization'!$A$32:$E$124, 5,0)))</f>
        <v>0</v>
      </c>
      <c r="AT67" s="2196">
        <f>IF(ISERROR(V67*(1-VLOOKUP($A67, 'E1 Categorization'!$A$32:$E$124, 5,0))), V67*0.5, V67*(1-VLOOKUP($A67, 'E1 Categorization'!$A$32:$E$124, 5,0)))</f>
        <v>0</v>
      </c>
      <c r="AU67" s="2196">
        <f>IF(ISERROR(W67*(1-VLOOKUP($A67, 'E1 Categorization'!$A$32:$E$124, 5,0))), W67*0.5, W67*(1-VLOOKUP($A67, 'E1 Categorization'!$A$32:$E$124, 5,0)))</f>
        <v>0</v>
      </c>
      <c r="AV67" s="2196">
        <f>IF(ISERROR(X67*(1-VLOOKUP($A67, 'E1 Categorization'!$A$32:$E$124, 5,0))), X67*0.5, X67*(1-VLOOKUP($A67, 'E1 Categorization'!$A$32:$E$124, 5,0)))</f>
        <v>0</v>
      </c>
      <c r="AW67" s="2200"/>
      <c r="AX67" s="2200"/>
      <c r="AY67" s="559">
        <f>AA67</f>
        <v>5005</v>
      </c>
      <c r="AZ67" s="560" t="str">
        <f>AB67</f>
        <v>Operation Supervision and Engineering</v>
      </c>
      <c r="BA67" s="2196">
        <f>IF(ISERROR(E67*(VLOOKUP($A67, 'E1 Categorization'!$A$32:$E$124, 5,0))), E67*0.5, E67*(VLOOKUP($A67, 'E1 Categorization'!$A$32:$E$124, 5,0)))</f>
        <v>0</v>
      </c>
      <c r="BB67" s="2196">
        <f>IF(ISERROR(F67*(VLOOKUP($A67, 'E1 Categorization'!$A$32:$E$124, 5,0))), F67*0.5, F67*(VLOOKUP($A67, 'E1 Categorization'!$A$32:$E$124, 5,0)))</f>
        <v>0</v>
      </c>
      <c r="BC67" s="2196">
        <f>IF(ISERROR(G67*(VLOOKUP($A67, 'E1 Categorization'!$A$32:$E$124, 5,0))), G67*0.5, G67*(VLOOKUP($A67, 'E1 Categorization'!$A$32:$E$124, 5,0)))</f>
        <v>0</v>
      </c>
      <c r="BD67" s="2196">
        <f>IF(ISERROR(H67*(VLOOKUP($A67, 'E1 Categorization'!$A$32:$E$124, 5,0))), H67*0.5, H67*(VLOOKUP($A67, 'E1 Categorization'!$A$32:$E$124, 5,0)))</f>
        <v>0</v>
      </c>
      <c r="BE67" s="2196">
        <f>IF(ISERROR(I67*(VLOOKUP($A67, 'E1 Categorization'!$A$32:$E$124, 5,0))), I67*0.5, I67*(VLOOKUP($A67, 'E1 Categorization'!$A$32:$E$124, 5,0)))</f>
        <v>0</v>
      </c>
      <c r="BF67" s="2196">
        <f>IF(ISERROR(J67*(VLOOKUP($A67, 'E1 Categorization'!$A$32:$E$124, 5,0))), J67*0.5, J67*(VLOOKUP($A67, 'E1 Categorization'!$A$32:$E$124, 5,0)))</f>
        <v>0</v>
      </c>
      <c r="BG67" s="2196">
        <f>IF(ISERROR(K67*(VLOOKUP($A67, 'E1 Categorization'!$A$32:$E$124, 5,0))), K67*0.5, K67*(VLOOKUP($A67, 'E1 Categorization'!$A$32:$E$124, 5,0)))</f>
        <v>0</v>
      </c>
      <c r="BH67" s="2196">
        <f>IF(ISERROR(L67*(VLOOKUP($A67, 'E1 Categorization'!$A$32:$E$124, 5,0))), L67*0.5, L67*(VLOOKUP($A67, 'E1 Categorization'!$A$32:$E$124, 5,0)))</f>
        <v>0</v>
      </c>
      <c r="BI67" s="2196">
        <f>IF(ISERROR(M67*(VLOOKUP($A67, 'E1 Categorization'!$A$32:$E$124, 5,0))), M67*0.5, M67*(VLOOKUP($A67, 'E1 Categorization'!$A$32:$E$124, 5,0)))</f>
        <v>0</v>
      </c>
      <c r="BJ67" s="2196">
        <f>IF(ISERROR(N67*(VLOOKUP($A67, 'E1 Categorization'!$A$32:$E$124, 5,0))), N67*0.5, N67*(VLOOKUP($A67, 'E1 Categorization'!$A$32:$E$124, 5,0)))</f>
        <v>0</v>
      </c>
      <c r="BK67" s="2196">
        <f>IF(ISERROR(O67*(VLOOKUP($A67, 'E1 Categorization'!$A$32:$E$124, 5,0))), O67*0.5, O67*(VLOOKUP($A67, 'E1 Categorization'!$A$32:$E$124, 5,0)))</f>
        <v>0</v>
      </c>
      <c r="BL67" s="2196">
        <f>IF(ISERROR(P67*(VLOOKUP($A67, 'E1 Categorization'!$A$32:$E$124, 5,0))), P67*0.5, P67*(VLOOKUP($A67, 'E1 Categorization'!$A$32:$E$124, 5,0)))</f>
        <v>0</v>
      </c>
      <c r="BM67" s="2196">
        <f>IF(ISERROR(Q67*(VLOOKUP($A67, 'E1 Categorization'!$A$32:$E$124, 5,0))), Q67*0.5, Q67*(VLOOKUP($A67, 'E1 Categorization'!$A$32:$E$124, 5,0)))</f>
        <v>0</v>
      </c>
      <c r="BN67" s="2196">
        <f>IF(ISERROR(R67*(VLOOKUP($A67, 'E1 Categorization'!$A$32:$E$124, 5,0))), R67*0.5, R67*(VLOOKUP($A67, 'E1 Categorization'!$A$32:$E$124, 5,0)))</f>
        <v>0</v>
      </c>
      <c r="BO67" s="2196">
        <f>IF(ISERROR(S67*(VLOOKUP($A67, 'E1 Categorization'!$A$32:$E$124, 5,0))), S67*0.5, S67*(VLOOKUP($A67, 'E1 Categorization'!$A$32:$E$124, 5,0)))</f>
        <v>0</v>
      </c>
      <c r="BP67" s="2196">
        <f>IF(ISERROR(T67*(VLOOKUP($A67, 'E1 Categorization'!$A$32:$E$124, 5,0))), T67*0.5, T67*(VLOOKUP($A67, 'E1 Categorization'!$A$32:$E$124, 5,0)))</f>
        <v>0</v>
      </c>
      <c r="BQ67" s="2196">
        <f>IF(ISERROR(U67*(VLOOKUP($A67, 'E1 Categorization'!$A$32:$E$124, 5,0))), U67*0.5, U67*(VLOOKUP($A67, 'E1 Categorization'!$A$32:$E$124, 5,0)))</f>
        <v>0</v>
      </c>
      <c r="BR67" s="2196">
        <f>IF(ISERROR(V67*(VLOOKUP($A67, 'E1 Categorization'!$A$32:$E$124, 5,0))), V67*0.5, V67*(VLOOKUP($A67, 'E1 Categorization'!$A$32:$E$124, 5,0)))</f>
        <v>0</v>
      </c>
      <c r="BS67" s="2196">
        <f>IF(ISERROR(W67*(VLOOKUP($A67, 'E1 Categorization'!$A$32:$E$124, 5,0))), W67*0.5, W67*(VLOOKUP($A67, 'E1 Categorization'!$A$32:$E$124, 5,0)))</f>
        <v>0</v>
      </c>
      <c r="BT67" s="2196">
        <f>IF(ISERROR(X67*(VLOOKUP($A67, 'E1 Categorization'!$A$32:$E$124, 5,0))), X67*0.5, X67*(VLOOKUP($A67, 'E1 Categorization'!$A$32:$E$124, 5,0)))</f>
        <v>0</v>
      </c>
    </row>
    <row r="68" spans="1:72" s="631" customFormat="1" ht="25.5" customHeight="1" x14ac:dyDescent="0.2">
      <c r="A68" s="555">
        <f>'I3 TB Data'!A365:B365</f>
        <v>5010</v>
      </c>
      <c r="B68" s="556" t="str">
        <f>'I3 TB Data'!B365</f>
        <v>Load Dispatching</v>
      </c>
      <c r="C68" s="557">
        <f>'I3 TB Data'!G365</f>
        <v>0</v>
      </c>
      <c r="D68" s="2166" t="str">
        <f>IF(SUM(E68:X68)&lt;&gt;C68,"No","Yes")</f>
        <v>Yes</v>
      </c>
      <c r="E68" s="2143"/>
      <c r="F68" s="2143"/>
      <c r="G68" s="2143"/>
      <c r="H68" s="2143"/>
      <c r="I68" s="2143"/>
      <c r="J68" s="2143"/>
      <c r="K68" s="2143"/>
      <c r="L68" s="2143"/>
      <c r="M68" s="2143"/>
      <c r="N68" s="2143"/>
      <c r="O68" s="2143"/>
      <c r="P68" s="2143"/>
      <c r="Q68" s="2143"/>
      <c r="R68" s="2143"/>
      <c r="S68" s="2143"/>
      <c r="T68" s="2143"/>
      <c r="U68" s="2143"/>
      <c r="V68" s="2143"/>
      <c r="W68" s="2143"/>
      <c r="X68" s="2143"/>
      <c r="AA68" s="559">
        <f t="shared" ref="AA68:AA131" si="31">A68</f>
        <v>5010</v>
      </c>
      <c r="AB68" s="560" t="str">
        <f t="shared" ref="AB68:AB131" si="32">B68</f>
        <v>Load Dispatching</v>
      </c>
      <c r="AC68" s="2196">
        <f>IF(ISERROR(E68*(1-VLOOKUP($A68, 'E1 Categorization'!$A$32:$E$124, 5,0))), E68*0.5, E68*(1-VLOOKUP($A68, 'E1 Categorization'!$A$32:$E$124, 5,0)))</f>
        <v>0</v>
      </c>
      <c r="AD68" s="2196">
        <f>IF(ISERROR(F68*(1-VLOOKUP($A68, 'E1 Categorization'!$A$32:$E$124, 5,0))), F68*0.5, F68*(1-VLOOKUP($A68, 'E1 Categorization'!$A$32:$E$124, 5,0)))</f>
        <v>0</v>
      </c>
      <c r="AE68" s="2196">
        <f>IF(ISERROR(G68*(1-VLOOKUP($A68, 'E1 Categorization'!$A$32:$E$124, 5,0))), G68*0.5, G68*(1-VLOOKUP($A68, 'E1 Categorization'!$A$32:$E$124, 5,0)))</f>
        <v>0</v>
      </c>
      <c r="AF68" s="2196">
        <f>IF(ISERROR(H68*(1-VLOOKUP($A68, 'E1 Categorization'!$A$32:$E$124, 5,0))), H68*0.5, H68*(1-VLOOKUP($A68, 'E1 Categorization'!$A$32:$E$124, 5,0)))</f>
        <v>0</v>
      </c>
      <c r="AG68" s="2196">
        <f>IF(ISERROR(I68*(1-VLOOKUP($A68, 'E1 Categorization'!$A$32:$E$124, 5,0))), I68*0.5, I68*(1-VLOOKUP($A68, 'E1 Categorization'!$A$32:$E$124, 5,0)))</f>
        <v>0</v>
      </c>
      <c r="AH68" s="2196">
        <f>IF(ISERROR(J68*(1-VLOOKUP($A68, 'E1 Categorization'!$A$32:$E$124, 5,0))), J68*0.5, J68*(1-VLOOKUP($A68, 'E1 Categorization'!$A$32:$E$124, 5,0)))</f>
        <v>0</v>
      </c>
      <c r="AI68" s="2196">
        <f>IF(ISERROR(K68*(1-VLOOKUP($A68, 'E1 Categorization'!$A$32:$E$124, 5,0))), K68*0.5, K68*(1-VLOOKUP($A68, 'E1 Categorization'!$A$32:$E$124, 5,0)))</f>
        <v>0</v>
      </c>
      <c r="AJ68" s="2196">
        <f>IF(ISERROR(L68*(1-VLOOKUP($A68, 'E1 Categorization'!$A$32:$E$124, 5,0))), L68*0.5, L68*(1-VLOOKUP($A68, 'E1 Categorization'!$A$32:$E$124, 5,0)))</f>
        <v>0</v>
      </c>
      <c r="AK68" s="2196">
        <f>IF(ISERROR(M68*(1-VLOOKUP($A68, 'E1 Categorization'!$A$32:$E$124, 5,0))), M68*0.5, M68*(1-VLOOKUP($A68, 'E1 Categorization'!$A$32:$E$124, 5,0)))</f>
        <v>0</v>
      </c>
      <c r="AL68" s="2196">
        <f>IF(ISERROR(N68*(1-VLOOKUP($A68, 'E1 Categorization'!$A$32:$E$124, 5,0))), N68*0.5, N68*(1-VLOOKUP($A68, 'E1 Categorization'!$A$32:$E$124, 5,0)))</f>
        <v>0</v>
      </c>
      <c r="AM68" s="2196">
        <f>IF(ISERROR(O68*(1-VLOOKUP($A68, 'E1 Categorization'!$A$32:$E$124, 5,0))), O68*0.5, O68*(1-VLOOKUP($A68, 'E1 Categorization'!$A$32:$E$124, 5,0)))</f>
        <v>0</v>
      </c>
      <c r="AN68" s="2196">
        <f>IF(ISERROR(P68*(1-VLOOKUP($A68, 'E1 Categorization'!$A$32:$E$124, 5,0))), P68*0.5, P68*(1-VLOOKUP($A68, 'E1 Categorization'!$A$32:$E$124, 5,0)))</f>
        <v>0</v>
      </c>
      <c r="AO68" s="2196">
        <f>IF(ISERROR(Q68*(1-VLOOKUP($A68, 'E1 Categorization'!$A$32:$E$124, 5,0))), Q68*0.5, Q68*(1-VLOOKUP($A68, 'E1 Categorization'!$A$32:$E$124, 5,0)))</f>
        <v>0</v>
      </c>
      <c r="AP68" s="2196">
        <f>IF(ISERROR(R68*(1-VLOOKUP($A68, 'E1 Categorization'!$A$32:$E$124, 5,0))), R68*0.5, R68*(1-VLOOKUP($A68, 'E1 Categorization'!$A$32:$E$124, 5,0)))</f>
        <v>0</v>
      </c>
      <c r="AQ68" s="2196">
        <f>IF(ISERROR(S68*(1-VLOOKUP($A68, 'E1 Categorization'!$A$32:$E$124, 5,0))), S68*0.5, S68*(1-VLOOKUP($A68, 'E1 Categorization'!$A$32:$E$124, 5,0)))</f>
        <v>0</v>
      </c>
      <c r="AR68" s="2196">
        <f>IF(ISERROR(T68*(1-VLOOKUP($A68, 'E1 Categorization'!$A$32:$E$124, 5,0))), T68*0.5, T68*(1-VLOOKUP($A68, 'E1 Categorization'!$A$32:$E$124, 5,0)))</f>
        <v>0</v>
      </c>
      <c r="AS68" s="2196">
        <f>IF(ISERROR(U68*(1-VLOOKUP($A68, 'E1 Categorization'!$A$32:$E$124, 5,0))), U68*0.5, U68*(1-VLOOKUP($A68, 'E1 Categorization'!$A$32:$E$124, 5,0)))</f>
        <v>0</v>
      </c>
      <c r="AT68" s="2196">
        <f>IF(ISERROR(V68*(1-VLOOKUP($A68, 'E1 Categorization'!$A$32:$E$124, 5,0))), V68*0.5, V68*(1-VLOOKUP($A68, 'E1 Categorization'!$A$32:$E$124, 5,0)))</f>
        <v>0</v>
      </c>
      <c r="AU68" s="2196">
        <f>IF(ISERROR(W68*(1-VLOOKUP($A68, 'E1 Categorization'!$A$32:$E$124, 5,0))), W68*0.5, W68*(1-VLOOKUP($A68, 'E1 Categorization'!$A$32:$E$124, 5,0)))</f>
        <v>0</v>
      </c>
      <c r="AV68" s="2196">
        <f>IF(ISERROR(X68*(1-VLOOKUP($A68, 'E1 Categorization'!$A$32:$E$124, 5,0))), X68*0.5, X68*(1-VLOOKUP($A68, 'E1 Categorization'!$A$32:$E$124, 5,0)))</f>
        <v>0</v>
      </c>
      <c r="AW68" s="2200"/>
      <c r="AX68" s="2200"/>
      <c r="AY68" s="559">
        <f t="shared" ref="AY68:AY131" si="33">AA68</f>
        <v>5010</v>
      </c>
      <c r="AZ68" s="560" t="str">
        <f t="shared" ref="AZ68:AZ131" si="34">AB68</f>
        <v>Load Dispatching</v>
      </c>
      <c r="BA68" s="2196">
        <f>IF(ISERROR(E68*(VLOOKUP($A68, 'E1 Categorization'!$A$32:$E$124, 5,0))), E68*0.5, E68*(VLOOKUP($A68, 'E1 Categorization'!$A$32:$E$124, 5,0)))</f>
        <v>0</v>
      </c>
      <c r="BB68" s="2196">
        <f>IF(ISERROR(F68*(VLOOKUP($A68, 'E1 Categorization'!$A$32:$E$124, 5,0))), F68*0.5, F68*(VLOOKUP($A68, 'E1 Categorization'!$A$32:$E$124, 5,0)))</f>
        <v>0</v>
      </c>
      <c r="BC68" s="2196">
        <f>IF(ISERROR(G68*(VLOOKUP($A68, 'E1 Categorization'!$A$32:$E$124, 5,0))), G68*0.5, G68*(VLOOKUP($A68, 'E1 Categorization'!$A$32:$E$124, 5,0)))</f>
        <v>0</v>
      </c>
      <c r="BD68" s="2196">
        <f>IF(ISERROR(H68*(VLOOKUP($A68, 'E1 Categorization'!$A$32:$E$124, 5,0))), H68*0.5, H68*(VLOOKUP($A68, 'E1 Categorization'!$A$32:$E$124, 5,0)))</f>
        <v>0</v>
      </c>
      <c r="BE68" s="2196">
        <f>IF(ISERROR(I68*(VLOOKUP($A68, 'E1 Categorization'!$A$32:$E$124, 5,0))), I68*0.5, I68*(VLOOKUP($A68, 'E1 Categorization'!$A$32:$E$124, 5,0)))</f>
        <v>0</v>
      </c>
      <c r="BF68" s="2196">
        <f>IF(ISERROR(J68*(VLOOKUP($A68, 'E1 Categorization'!$A$32:$E$124, 5,0))), J68*0.5, J68*(VLOOKUP($A68, 'E1 Categorization'!$A$32:$E$124, 5,0)))</f>
        <v>0</v>
      </c>
      <c r="BG68" s="2196">
        <f>IF(ISERROR(K68*(VLOOKUP($A68, 'E1 Categorization'!$A$32:$E$124, 5,0))), K68*0.5, K68*(VLOOKUP($A68, 'E1 Categorization'!$A$32:$E$124, 5,0)))</f>
        <v>0</v>
      </c>
      <c r="BH68" s="2196">
        <f>IF(ISERROR(L68*(VLOOKUP($A68, 'E1 Categorization'!$A$32:$E$124, 5,0))), L68*0.5, L68*(VLOOKUP($A68, 'E1 Categorization'!$A$32:$E$124, 5,0)))</f>
        <v>0</v>
      </c>
      <c r="BI68" s="2196">
        <f>IF(ISERROR(M68*(VLOOKUP($A68, 'E1 Categorization'!$A$32:$E$124, 5,0))), M68*0.5, M68*(VLOOKUP($A68, 'E1 Categorization'!$A$32:$E$124, 5,0)))</f>
        <v>0</v>
      </c>
      <c r="BJ68" s="2196">
        <f>IF(ISERROR(N68*(VLOOKUP($A68, 'E1 Categorization'!$A$32:$E$124, 5,0))), N68*0.5, N68*(VLOOKUP($A68, 'E1 Categorization'!$A$32:$E$124, 5,0)))</f>
        <v>0</v>
      </c>
      <c r="BK68" s="2196">
        <f>IF(ISERROR(O68*(VLOOKUP($A68, 'E1 Categorization'!$A$32:$E$124, 5,0))), O68*0.5, O68*(VLOOKUP($A68, 'E1 Categorization'!$A$32:$E$124, 5,0)))</f>
        <v>0</v>
      </c>
      <c r="BL68" s="2196">
        <f>IF(ISERROR(P68*(VLOOKUP($A68, 'E1 Categorization'!$A$32:$E$124, 5,0))), P68*0.5, P68*(VLOOKUP($A68, 'E1 Categorization'!$A$32:$E$124, 5,0)))</f>
        <v>0</v>
      </c>
      <c r="BM68" s="2196">
        <f>IF(ISERROR(Q68*(VLOOKUP($A68, 'E1 Categorization'!$A$32:$E$124, 5,0))), Q68*0.5, Q68*(VLOOKUP($A68, 'E1 Categorization'!$A$32:$E$124, 5,0)))</f>
        <v>0</v>
      </c>
      <c r="BN68" s="2196">
        <f>IF(ISERROR(R68*(VLOOKUP($A68, 'E1 Categorization'!$A$32:$E$124, 5,0))), R68*0.5, R68*(VLOOKUP($A68, 'E1 Categorization'!$A$32:$E$124, 5,0)))</f>
        <v>0</v>
      </c>
      <c r="BO68" s="2196">
        <f>IF(ISERROR(S68*(VLOOKUP($A68, 'E1 Categorization'!$A$32:$E$124, 5,0))), S68*0.5, S68*(VLOOKUP($A68, 'E1 Categorization'!$A$32:$E$124, 5,0)))</f>
        <v>0</v>
      </c>
      <c r="BP68" s="2196">
        <f>IF(ISERROR(T68*(VLOOKUP($A68, 'E1 Categorization'!$A$32:$E$124, 5,0))), T68*0.5, T68*(VLOOKUP($A68, 'E1 Categorization'!$A$32:$E$124, 5,0)))</f>
        <v>0</v>
      </c>
      <c r="BQ68" s="2196">
        <f>IF(ISERROR(U68*(VLOOKUP($A68, 'E1 Categorization'!$A$32:$E$124, 5,0))), U68*0.5, U68*(VLOOKUP($A68, 'E1 Categorization'!$A$32:$E$124, 5,0)))</f>
        <v>0</v>
      </c>
      <c r="BR68" s="2196">
        <f>IF(ISERROR(V68*(VLOOKUP($A68, 'E1 Categorization'!$A$32:$E$124, 5,0))), V68*0.5, V68*(VLOOKUP($A68, 'E1 Categorization'!$A$32:$E$124, 5,0)))</f>
        <v>0</v>
      </c>
      <c r="BS68" s="2196">
        <f>IF(ISERROR(W68*(VLOOKUP($A68, 'E1 Categorization'!$A$32:$E$124, 5,0))), W68*0.5, W68*(VLOOKUP($A68, 'E1 Categorization'!$A$32:$E$124, 5,0)))</f>
        <v>0</v>
      </c>
      <c r="BT68" s="2196">
        <f>IF(ISERROR(X68*(VLOOKUP($A68, 'E1 Categorization'!$A$32:$E$124, 5,0))), X68*0.5, X68*(VLOOKUP($A68, 'E1 Categorization'!$A$32:$E$124, 5,0)))</f>
        <v>0</v>
      </c>
    </row>
    <row r="69" spans="1:72" s="631" customFormat="1" ht="25.5" x14ac:dyDescent="0.2">
      <c r="A69" s="555">
        <f>'I3 TB Data'!A366:B366</f>
        <v>5012</v>
      </c>
      <c r="B69" s="556" t="str">
        <f>'I3 TB Data'!B366</f>
        <v>Station Buildings and Fixtures Expense</v>
      </c>
      <c r="C69" s="557">
        <f>'I3 TB Data'!G366</f>
        <v>0</v>
      </c>
      <c r="D69" s="2166" t="str">
        <f>IF(SUM(E69:X69)&lt;&gt;C69,"No","Yes")</f>
        <v>Yes</v>
      </c>
      <c r="E69" s="2143"/>
      <c r="F69" s="2143"/>
      <c r="G69" s="2143"/>
      <c r="H69" s="2143"/>
      <c r="I69" s="2143"/>
      <c r="J69" s="2143"/>
      <c r="K69" s="2143"/>
      <c r="L69" s="2143"/>
      <c r="M69" s="2143"/>
      <c r="N69" s="2143"/>
      <c r="O69" s="2143"/>
      <c r="P69" s="2143"/>
      <c r="Q69" s="2143"/>
      <c r="R69" s="2143"/>
      <c r="S69" s="2143"/>
      <c r="T69" s="2143"/>
      <c r="U69" s="2143"/>
      <c r="V69" s="2143"/>
      <c r="W69" s="2143"/>
      <c r="X69" s="2143"/>
      <c r="AA69" s="559">
        <f t="shared" si="31"/>
        <v>5012</v>
      </c>
      <c r="AB69" s="560" t="str">
        <f t="shared" si="32"/>
        <v>Station Buildings and Fixtures Expense</v>
      </c>
      <c r="AC69" s="2196">
        <f>IF(ISERROR(E69*(1-VLOOKUP($A69, 'E1 Categorization'!$A$32:$E$124, 5,0))), E69*0.5, E69*(1-VLOOKUP($A69, 'E1 Categorization'!$A$32:$E$124, 5,0)))</f>
        <v>0</v>
      </c>
      <c r="AD69" s="2196">
        <f>IF(ISERROR(F69*(1-VLOOKUP($A69, 'E1 Categorization'!$A$32:$E$124, 5,0))), F69*0.5, F69*(1-VLOOKUP($A69, 'E1 Categorization'!$A$32:$E$124, 5,0)))</f>
        <v>0</v>
      </c>
      <c r="AE69" s="2196">
        <f>IF(ISERROR(G69*(1-VLOOKUP($A69, 'E1 Categorization'!$A$32:$E$124, 5,0))), G69*0.5, G69*(1-VLOOKUP($A69, 'E1 Categorization'!$A$32:$E$124, 5,0)))</f>
        <v>0</v>
      </c>
      <c r="AF69" s="2196">
        <f>IF(ISERROR(H69*(1-VLOOKUP($A69, 'E1 Categorization'!$A$32:$E$124, 5,0))), H69*0.5, H69*(1-VLOOKUP($A69, 'E1 Categorization'!$A$32:$E$124, 5,0)))</f>
        <v>0</v>
      </c>
      <c r="AG69" s="2196">
        <f>IF(ISERROR(I69*(1-VLOOKUP($A69, 'E1 Categorization'!$A$32:$E$124, 5,0))), I69*0.5, I69*(1-VLOOKUP($A69, 'E1 Categorization'!$A$32:$E$124, 5,0)))</f>
        <v>0</v>
      </c>
      <c r="AH69" s="2196">
        <f>IF(ISERROR(J69*(1-VLOOKUP($A69, 'E1 Categorization'!$A$32:$E$124, 5,0))), J69*0.5, J69*(1-VLOOKUP($A69, 'E1 Categorization'!$A$32:$E$124, 5,0)))</f>
        <v>0</v>
      </c>
      <c r="AI69" s="2196">
        <f>IF(ISERROR(K69*(1-VLOOKUP($A69, 'E1 Categorization'!$A$32:$E$124, 5,0))), K69*0.5, K69*(1-VLOOKUP($A69, 'E1 Categorization'!$A$32:$E$124, 5,0)))</f>
        <v>0</v>
      </c>
      <c r="AJ69" s="2196">
        <f>IF(ISERROR(L69*(1-VLOOKUP($A69, 'E1 Categorization'!$A$32:$E$124, 5,0))), L69*0.5, L69*(1-VLOOKUP($A69, 'E1 Categorization'!$A$32:$E$124, 5,0)))</f>
        <v>0</v>
      </c>
      <c r="AK69" s="2196">
        <f>IF(ISERROR(M69*(1-VLOOKUP($A69, 'E1 Categorization'!$A$32:$E$124, 5,0))), M69*0.5, M69*(1-VLOOKUP($A69, 'E1 Categorization'!$A$32:$E$124, 5,0)))</f>
        <v>0</v>
      </c>
      <c r="AL69" s="2196">
        <f>IF(ISERROR(N69*(1-VLOOKUP($A69, 'E1 Categorization'!$A$32:$E$124, 5,0))), N69*0.5, N69*(1-VLOOKUP($A69, 'E1 Categorization'!$A$32:$E$124, 5,0)))</f>
        <v>0</v>
      </c>
      <c r="AM69" s="2196">
        <f>IF(ISERROR(O69*(1-VLOOKUP($A69, 'E1 Categorization'!$A$32:$E$124, 5,0))), O69*0.5, O69*(1-VLOOKUP($A69, 'E1 Categorization'!$A$32:$E$124, 5,0)))</f>
        <v>0</v>
      </c>
      <c r="AN69" s="2196">
        <f>IF(ISERROR(P69*(1-VLOOKUP($A69, 'E1 Categorization'!$A$32:$E$124, 5,0))), P69*0.5, P69*(1-VLOOKUP($A69, 'E1 Categorization'!$A$32:$E$124, 5,0)))</f>
        <v>0</v>
      </c>
      <c r="AO69" s="2196">
        <f>IF(ISERROR(Q69*(1-VLOOKUP($A69, 'E1 Categorization'!$A$32:$E$124, 5,0))), Q69*0.5, Q69*(1-VLOOKUP($A69, 'E1 Categorization'!$A$32:$E$124, 5,0)))</f>
        <v>0</v>
      </c>
      <c r="AP69" s="2196">
        <f>IF(ISERROR(R69*(1-VLOOKUP($A69, 'E1 Categorization'!$A$32:$E$124, 5,0))), R69*0.5, R69*(1-VLOOKUP($A69, 'E1 Categorization'!$A$32:$E$124, 5,0)))</f>
        <v>0</v>
      </c>
      <c r="AQ69" s="2196">
        <f>IF(ISERROR(S69*(1-VLOOKUP($A69, 'E1 Categorization'!$A$32:$E$124, 5,0))), S69*0.5, S69*(1-VLOOKUP($A69, 'E1 Categorization'!$A$32:$E$124, 5,0)))</f>
        <v>0</v>
      </c>
      <c r="AR69" s="2196">
        <f>IF(ISERROR(T69*(1-VLOOKUP($A69, 'E1 Categorization'!$A$32:$E$124, 5,0))), T69*0.5, T69*(1-VLOOKUP($A69, 'E1 Categorization'!$A$32:$E$124, 5,0)))</f>
        <v>0</v>
      </c>
      <c r="AS69" s="2196">
        <f>IF(ISERROR(U69*(1-VLOOKUP($A69, 'E1 Categorization'!$A$32:$E$124, 5,0))), U69*0.5, U69*(1-VLOOKUP($A69, 'E1 Categorization'!$A$32:$E$124, 5,0)))</f>
        <v>0</v>
      </c>
      <c r="AT69" s="2196">
        <f>IF(ISERROR(V69*(1-VLOOKUP($A69, 'E1 Categorization'!$A$32:$E$124, 5,0))), V69*0.5, V69*(1-VLOOKUP($A69, 'E1 Categorization'!$A$32:$E$124, 5,0)))</f>
        <v>0</v>
      </c>
      <c r="AU69" s="2196">
        <f>IF(ISERROR(W69*(1-VLOOKUP($A69, 'E1 Categorization'!$A$32:$E$124, 5,0))), W69*0.5, W69*(1-VLOOKUP($A69, 'E1 Categorization'!$A$32:$E$124, 5,0)))</f>
        <v>0</v>
      </c>
      <c r="AV69" s="2196">
        <f>IF(ISERROR(X69*(1-VLOOKUP($A69, 'E1 Categorization'!$A$32:$E$124, 5,0))), X69*0.5, X69*(1-VLOOKUP($A69, 'E1 Categorization'!$A$32:$E$124, 5,0)))</f>
        <v>0</v>
      </c>
      <c r="AW69" s="2200"/>
      <c r="AX69" s="2200"/>
      <c r="AY69" s="559">
        <f t="shared" si="33"/>
        <v>5012</v>
      </c>
      <c r="AZ69" s="560" t="str">
        <f t="shared" si="34"/>
        <v>Station Buildings and Fixtures Expense</v>
      </c>
      <c r="BA69" s="2196">
        <f>IF(ISERROR(E69*(VLOOKUP($A69, 'E1 Categorization'!$A$32:$E$124, 5,0))), E69*0.5, E69*(VLOOKUP($A69, 'E1 Categorization'!$A$32:$E$124, 5,0)))</f>
        <v>0</v>
      </c>
      <c r="BB69" s="2196">
        <f>IF(ISERROR(F69*(VLOOKUP($A69, 'E1 Categorization'!$A$32:$E$124, 5,0))), F69*0.5, F69*(VLOOKUP($A69, 'E1 Categorization'!$A$32:$E$124, 5,0)))</f>
        <v>0</v>
      </c>
      <c r="BC69" s="2196">
        <f>IF(ISERROR(G69*(VLOOKUP($A69, 'E1 Categorization'!$A$32:$E$124, 5,0))), G69*0.5, G69*(VLOOKUP($A69, 'E1 Categorization'!$A$32:$E$124, 5,0)))</f>
        <v>0</v>
      </c>
      <c r="BD69" s="2196">
        <f>IF(ISERROR(H69*(VLOOKUP($A69, 'E1 Categorization'!$A$32:$E$124, 5,0))), H69*0.5, H69*(VLOOKUP($A69, 'E1 Categorization'!$A$32:$E$124, 5,0)))</f>
        <v>0</v>
      </c>
      <c r="BE69" s="2196">
        <f>IF(ISERROR(I69*(VLOOKUP($A69, 'E1 Categorization'!$A$32:$E$124, 5,0))), I69*0.5, I69*(VLOOKUP($A69, 'E1 Categorization'!$A$32:$E$124, 5,0)))</f>
        <v>0</v>
      </c>
      <c r="BF69" s="2196">
        <f>IF(ISERROR(J69*(VLOOKUP($A69, 'E1 Categorization'!$A$32:$E$124, 5,0))), J69*0.5, J69*(VLOOKUP($A69, 'E1 Categorization'!$A$32:$E$124, 5,0)))</f>
        <v>0</v>
      </c>
      <c r="BG69" s="2196">
        <f>IF(ISERROR(K69*(VLOOKUP($A69, 'E1 Categorization'!$A$32:$E$124, 5,0))), K69*0.5, K69*(VLOOKUP($A69, 'E1 Categorization'!$A$32:$E$124, 5,0)))</f>
        <v>0</v>
      </c>
      <c r="BH69" s="2196">
        <f>IF(ISERROR(L69*(VLOOKUP($A69, 'E1 Categorization'!$A$32:$E$124, 5,0))), L69*0.5, L69*(VLOOKUP($A69, 'E1 Categorization'!$A$32:$E$124, 5,0)))</f>
        <v>0</v>
      </c>
      <c r="BI69" s="2196">
        <f>IF(ISERROR(M69*(VLOOKUP($A69, 'E1 Categorization'!$A$32:$E$124, 5,0))), M69*0.5, M69*(VLOOKUP($A69, 'E1 Categorization'!$A$32:$E$124, 5,0)))</f>
        <v>0</v>
      </c>
      <c r="BJ69" s="2196">
        <f>IF(ISERROR(N69*(VLOOKUP($A69, 'E1 Categorization'!$A$32:$E$124, 5,0))), N69*0.5, N69*(VLOOKUP($A69, 'E1 Categorization'!$A$32:$E$124, 5,0)))</f>
        <v>0</v>
      </c>
      <c r="BK69" s="2196">
        <f>IF(ISERROR(O69*(VLOOKUP($A69, 'E1 Categorization'!$A$32:$E$124, 5,0))), O69*0.5, O69*(VLOOKUP($A69, 'E1 Categorization'!$A$32:$E$124, 5,0)))</f>
        <v>0</v>
      </c>
      <c r="BL69" s="2196">
        <f>IF(ISERROR(P69*(VLOOKUP($A69, 'E1 Categorization'!$A$32:$E$124, 5,0))), P69*0.5, P69*(VLOOKUP($A69, 'E1 Categorization'!$A$32:$E$124, 5,0)))</f>
        <v>0</v>
      </c>
      <c r="BM69" s="2196">
        <f>IF(ISERROR(Q69*(VLOOKUP($A69, 'E1 Categorization'!$A$32:$E$124, 5,0))), Q69*0.5, Q69*(VLOOKUP($A69, 'E1 Categorization'!$A$32:$E$124, 5,0)))</f>
        <v>0</v>
      </c>
      <c r="BN69" s="2196">
        <f>IF(ISERROR(R69*(VLOOKUP($A69, 'E1 Categorization'!$A$32:$E$124, 5,0))), R69*0.5, R69*(VLOOKUP($A69, 'E1 Categorization'!$A$32:$E$124, 5,0)))</f>
        <v>0</v>
      </c>
      <c r="BO69" s="2196">
        <f>IF(ISERROR(S69*(VLOOKUP($A69, 'E1 Categorization'!$A$32:$E$124, 5,0))), S69*0.5, S69*(VLOOKUP($A69, 'E1 Categorization'!$A$32:$E$124, 5,0)))</f>
        <v>0</v>
      </c>
      <c r="BP69" s="2196">
        <f>IF(ISERROR(T69*(VLOOKUP($A69, 'E1 Categorization'!$A$32:$E$124, 5,0))), T69*0.5, T69*(VLOOKUP($A69, 'E1 Categorization'!$A$32:$E$124, 5,0)))</f>
        <v>0</v>
      </c>
      <c r="BQ69" s="2196">
        <f>IF(ISERROR(U69*(VLOOKUP($A69, 'E1 Categorization'!$A$32:$E$124, 5,0))), U69*0.5, U69*(VLOOKUP($A69, 'E1 Categorization'!$A$32:$E$124, 5,0)))</f>
        <v>0</v>
      </c>
      <c r="BR69" s="2196">
        <f>IF(ISERROR(V69*(VLOOKUP($A69, 'E1 Categorization'!$A$32:$E$124, 5,0))), V69*0.5, V69*(VLOOKUP($A69, 'E1 Categorization'!$A$32:$E$124, 5,0)))</f>
        <v>0</v>
      </c>
      <c r="BS69" s="2196">
        <f>IF(ISERROR(W69*(VLOOKUP($A69, 'E1 Categorization'!$A$32:$E$124, 5,0))), W69*0.5, W69*(VLOOKUP($A69, 'E1 Categorization'!$A$32:$E$124, 5,0)))</f>
        <v>0</v>
      </c>
      <c r="BT69" s="2196">
        <f>IF(ISERROR(X69*(VLOOKUP($A69, 'E1 Categorization'!$A$32:$E$124, 5,0))), X69*0.5, X69*(VLOOKUP($A69, 'E1 Categorization'!$A$32:$E$124, 5,0)))</f>
        <v>0</v>
      </c>
    </row>
    <row r="70" spans="1:72" s="631" customFormat="1" ht="25.5" x14ac:dyDescent="0.2">
      <c r="A70" s="555">
        <f>'I3 TB Data'!A367:B367</f>
        <v>5014</v>
      </c>
      <c r="B70" s="556" t="str">
        <f>'I3 TB Data'!B367</f>
        <v>Transformer Station Equipment - Operation Labour</v>
      </c>
      <c r="C70" s="557">
        <f>'I3 TB Data'!G367</f>
        <v>0</v>
      </c>
      <c r="D70" s="2166" t="str">
        <f>IF(SUM(E70:X70)&lt;&gt;C70,"No","Yes")</f>
        <v>Yes</v>
      </c>
      <c r="E70" s="2143"/>
      <c r="F70" s="2143"/>
      <c r="G70" s="2143"/>
      <c r="H70" s="2143"/>
      <c r="I70" s="2143"/>
      <c r="J70" s="2143"/>
      <c r="K70" s="2143"/>
      <c r="L70" s="2143"/>
      <c r="M70" s="2143"/>
      <c r="N70" s="2143"/>
      <c r="O70" s="2143"/>
      <c r="P70" s="2143"/>
      <c r="Q70" s="2143"/>
      <c r="R70" s="2143"/>
      <c r="S70" s="2143"/>
      <c r="T70" s="2143"/>
      <c r="U70" s="2143"/>
      <c r="V70" s="2143"/>
      <c r="W70" s="2143"/>
      <c r="X70" s="2143"/>
      <c r="AA70" s="559">
        <f t="shared" si="31"/>
        <v>5014</v>
      </c>
      <c r="AB70" s="560" t="str">
        <f t="shared" si="32"/>
        <v>Transformer Station Equipment - Operation Labour</v>
      </c>
      <c r="AC70" s="2196">
        <f>IF(ISERROR(E70*(1-VLOOKUP($A70, 'E1 Categorization'!$A$32:$E$124, 5,0))), E70*0.5, E70*(1-VLOOKUP($A70, 'E1 Categorization'!$A$32:$E$124, 5,0)))</f>
        <v>0</v>
      </c>
      <c r="AD70" s="2196">
        <f>IF(ISERROR(F70*(1-VLOOKUP($A70, 'E1 Categorization'!$A$32:$E$124, 5,0))), F70*0.5, F70*(1-VLOOKUP($A70, 'E1 Categorization'!$A$32:$E$124, 5,0)))</f>
        <v>0</v>
      </c>
      <c r="AE70" s="2196">
        <f>IF(ISERROR(G70*(1-VLOOKUP($A70, 'E1 Categorization'!$A$32:$E$124, 5,0))), G70*0.5, G70*(1-VLOOKUP($A70, 'E1 Categorization'!$A$32:$E$124, 5,0)))</f>
        <v>0</v>
      </c>
      <c r="AF70" s="2196">
        <f>IF(ISERROR(H70*(1-VLOOKUP($A70, 'E1 Categorization'!$A$32:$E$124, 5,0))), H70*0.5, H70*(1-VLOOKUP($A70, 'E1 Categorization'!$A$32:$E$124, 5,0)))</f>
        <v>0</v>
      </c>
      <c r="AG70" s="2196">
        <f>IF(ISERROR(I70*(1-VLOOKUP($A70, 'E1 Categorization'!$A$32:$E$124, 5,0))), I70*0.5, I70*(1-VLOOKUP($A70, 'E1 Categorization'!$A$32:$E$124, 5,0)))</f>
        <v>0</v>
      </c>
      <c r="AH70" s="2196">
        <f>IF(ISERROR(J70*(1-VLOOKUP($A70, 'E1 Categorization'!$A$32:$E$124, 5,0))), J70*0.5, J70*(1-VLOOKUP($A70, 'E1 Categorization'!$A$32:$E$124, 5,0)))</f>
        <v>0</v>
      </c>
      <c r="AI70" s="2196">
        <f>IF(ISERROR(K70*(1-VLOOKUP($A70, 'E1 Categorization'!$A$32:$E$124, 5,0))), K70*0.5, K70*(1-VLOOKUP($A70, 'E1 Categorization'!$A$32:$E$124, 5,0)))</f>
        <v>0</v>
      </c>
      <c r="AJ70" s="2196">
        <f>IF(ISERROR(L70*(1-VLOOKUP($A70, 'E1 Categorization'!$A$32:$E$124, 5,0))), L70*0.5, L70*(1-VLOOKUP($A70, 'E1 Categorization'!$A$32:$E$124, 5,0)))</f>
        <v>0</v>
      </c>
      <c r="AK70" s="2196">
        <f>IF(ISERROR(M70*(1-VLOOKUP($A70, 'E1 Categorization'!$A$32:$E$124, 5,0))), M70*0.5, M70*(1-VLOOKUP($A70, 'E1 Categorization'!$A$32:$E$124, 5,0)))</f>
        <v>0</v>
      </c>
      <c r="AL70" s="2196">
        <f>IF(ISERROR(N70*(1-VLOOKUP($A70, 'E1 Categorization'!$A$32:$E$124, 5,0))), N70*0.5, N70*(1-VLOOKUP($A70, 'E1 Categorization'!$A$32:$E$124, 5,0)))</f>
        <v>0</v>
      </c>
      <c r="AM70" s="2196">
        <f>IF(ISERROR(O70*(1-VLOOKUP($A70, 'E1 Categorization'!$A$32:$E$124, 5,0))), O70*0.5, O70*(1-VLOOKUP($A70, 'E1 Categorization'!$A$32:$E$124, 5,0)))</f>
        <v>0</v>
      </c>
      <c r="AN70" s="2196">
        <f>IF(ISERROR(P70*(1-VLOOKUP($A70, 'E1 Categorization'!$A$32:$E$124, 5,0))), P70*0.5, P70*(1-VLOOKUP($A70, 'E1 Categorization'!$A$32:$E$124, 5,0)))</f>
        <v>0</v>
      </c>
      <c r="AO70" s="2196">
        <f>IF(ISERROR(Q70*(1-VLOOKUP($A70, 'E1 Categorization'!$A$32:$E$124, 5,0))), Q70*0.5, Q70*(1-VLOOKUP($A70, 'E1 Categorization'!$A$32:$E$124, 5,0)))</f>
        <v>0</v>
      </c>
      <c r="AP70" s="2196">
        <f>IF(ISERROR(R70*(1-VLOOKUP($A70, 'E1 Categorization'!$A$32:$E$124, 5,0))), R70*0.5, R70*(1-VLOOKUP($A70, 'E1 Categorization'!$A$32:$E$124, 5,0)))</f>
        <v>0</v>
      </c>
      <c r="AQ70" s="2196">
        <f>IF(ISERROR(S70*(1-VLOOKUP($A70, 'E1 Categorization'!$A$32:$E$124, 5,0))), S70*0.5, S70*(1-VLOOKUP($A70, 'E1 Categorization'!$A$32:$E$124, 5,0)))</f>
        <v>0</v>
      </c>
      <c r="AR70" s="2196">
        <f>IF(ISERROR(T70*(1-VLOOKUP($A70, 'E1 Categorization'!$A$32:$E$124, 5,0))), T70*0.5, T70*(1-VLOOKUP($A70, 'E1 Categorization'!$A$32:$E$124, 5,0)))</f>
        <v>0</v>
      </c>
      <c r="AS70" s="2196">
        <f>IF(ISERROR(U70*(1-VLOOKUP($A70, 'E1 Categorization'!$A$32:$E$124, 5,0))), U70*0.5, U70*(1-VLOOKUP($A70, 'E1 Categorization'!$A$32:$E$124, 5,0)))</f>
        <v>0</v>
      </c>
      <c r="AT70" s="2196">
        <f>IF(ISERROR(V70*(1-VLOOKUP($A70, 'E1 Categorization'!$A$32:$E$124, 5,0))), V70*0.5, V70*(1-VLOOKUP($A70, 'E1 Categorization'!$A$32:$E$124, 5,0)))</f>
        <v>0</v>
      </c>
      <c r="AU70" s="2196">
        <f>IF(ISERROR(W70*(1-VLOOKUP($A70, 'E1 Categorization'!$A$32:$E$124, 5,0))), W70*0.5, W70*(1-VLOOKUP($A70, 'E1 Categorization'!$A$32:$E$124, 5,0)))</f>
        <v>0</v>
      </c>
      <c r="AV70" s="2196">
        <f>IF(ISERROR(X70*(1-VLOOKUP($A70, 'E1 Categorization'!$A$32:$E$124, 5,0))), X70*0.5, X70*(1-VLOOKUP($A70, 'E1 Categorization'!$A$32:$E$124, 5,0)))</f>
        <v>0</v>
      </c>
      <c r="AW70" s="2200"/>
      <c r="AX70" s="2200"/>
      <c r="AY70" s="559">
        <f t="shared" si="33"/>
        <v>5014</v>
      </c>
      <c r="AZ70" s="560" t="str">
        <f t="shared" si="34"/>
        <v>Transformer Station Equipment - Operation Labour</v>
      </c>
      <c r="BA70" s="2196">
        <f>IF(ISERROR(E70*(VLOOKUP($A70, 'E1 Categorization'!$A$32:$E$124, 5,0))), E70*0.5, E70*(VLOOKUP($A70, 'E1 Categorization'!$A$32:$E$124, 5,0)))</f>
        <v>0</v>
      </c>
      <c r="BB70" s="2196">
        <f>IF(ISERROR(F70*(VLOOKUP($A70, 'E1 Categorization'!$A$32:$E$124, 5,0))), F70*0.5, F70*(VLOOKUP($A70, 'E1 Categorization'!$A$32:$E$124, 5,0)))</f>
        <v>0</v>
      </c>
      <c r="BC70" s="2196">
        <f>IF(ISERROR(G70*(VLOOKUP($A70, 'E1 Categorization'!$A$32:$E$124, 5,0))), G70*0.5, G70*(VLOOKUP($A70, 'E1 Categorization'!$A$32:$E$124, 5,0)))</f>
        <v>0</v>
      </c>
      <c r="BD70" s="2196">
        <f>IF(ISERROR(H70*(VLOOKUP($A70, 'E1 Categorization'!$A$32:$E$124, 5,0))), H70*0.5, H70*(VLOOKUP($A70, 'E1 Categorization'!$A$32:$E$124, 5,0)))</f>
        <v>0</v>
      </c>
      <c r="BE70" s="2196">
        <f>IF(ISERROR(I70*(VLOOKUP($A70, 'E1 Categorization'!$A$32:$E$124, 5,0))), I70*0.5, I70*(VLOOKUP($A70, 'E1 Categorization'!$A$32:$E$124, 5,0)))</f>
        <v>0</v>
      </c>
      <c r="BF70" s="2196">
        <f>IF(ISERROR(J70*(VLOOKUP($A70, 'E1 Categorization'!$A$32:$E$124, 5,0))), J70*0.5, J70*(VLOOKUP($A70, 'E1 Categorization'!$A$32:$E$124, 5,0)))</f>
        <v>0</v>
      </c>
      <c r="BG70" s="2196">
        <f>IF(ISERROR(K70*(VLOOKUP($A70, 'E1 Categorization'!$A$32:$E$124, 5,0))), K70*0.5, K70*(VLOOKUP($A70, 'E1 Categorization'!$A$32:$E$124, 5,0)))</f>
        <v>0</v>
      </c>
      <c r="BH70" s="2196">
        <f>IF(ISERROR(L70*(VLOOKUP($A70, 'E1 Categorization'!$A$32:$E$124, 5,0))), L70*0.5, L70*(VLOOKUP($A70, 'E1 Categorization'!$A$32:$E$124, 5,0)))</f>
        <v>0</v>
      </c>
      <c r="BI70" s="2196">
        <f>IF(ISERROR(M70*(VLOOKUP($A70, 'E1 Categorization'!$A$32:$E$124, 5,0))), M70*0.5, M70*(VLOOKUP($A70, 'E1 Categorization'!$A$32:$E$124, 5,0)))</f>
        <v>0</v>
      </c>
      <c r="BJ70" s="2196">
        <f>IF(ISERROR(N70*(VLOOKUP($A70, 'E1 Categorization'!$A$32:$E$124, 5,0))), N70*0.5, N70*(VLOOKUP($A70, 'E1 Categorization'!$A$32:$E$124, 5,0)))</f>
        <v>0</v>
      </c>
      <c r="BK70" s="2196">
        <f>IF(ISERROR(O70*(VLOOKUP($A70, 'E1 Categorization'!$A$32:$E$124, 5,0))), O70*0.5, O70*(VLOOKUP($A70, 'E1 Categorization'!$A$32:$E$124, 5,0)))</f>
        <v>0</v>
      </c>
      <c r="BL70" s="2196">
        <f>IF(ISERROR(P70*(VLOOKUP($A70, 'E1 Categorization'!$A$32:$E$124, 5,0))), P70*0.5, P70*(VLOOKUP($A70, 'E1 Categorization'!$A$32:$E$124, 5,0)))</f>
        <v>0</v>
      </c>
      <c r="BM70" s="2196">
        <f>IF(ISERROR(Q70*(VLOOKUP($A70, 'E1 Categorization'!$A$32:$E$124, 5,0))), Q70*0.5, Q70*(VLOOKUP($A70, 'E1 Categorization'!$A$32:$E$124, 5,0)))</f>
        <v>0</v>
      </c>
      <c r="BN70" s="2196">
        <f>IF(ISERROR(R70*(VLOOKUP($A70, 'E1 Categorization'!$A$32:$E$124, 5,0))), R70*0.5, R70*(VLOOKUP($A70, 'E1 Categorization'!$A$32:$E$124, 5,0)))</f>
        <v>0</v>
      </c>
      <c r="BO70" s="2196">
        <f>IF(ISERROR(S70*(VLOOKUP($A70, 'E1 Categorization'!$A$32:$E$124, 5,0))), S70*0.5, S70*(VLOOKUP($A70, 'E1 Categorization'!$A$32:$E$124, 5,0)))</f>
        <v>0</v>
      </c>
      <c r="BP70" s="2196">
        <f>IF(ISERROR(T70*(VLOOKUP($A70, 'E1 Categorization'!$A$32:$E$124, 5,0))), T70*0.5, T70*(VLOOKUP($A70, 'E1 Categorization'!$A$32:$E$124, 5,0)))</f>
        <v>0</v>
      </c>
      <c r="BQ70" s="2196">
        <f>IF(ISERROR(U70*(VLOOKUP($A70, 'E1 Categorization'!$A$32:$E$124, 5,0))), U70*0.5, U70*(VLOOKUP($A70, 'E1 Categorization'!$A$32:$E$124, 5,0)))</f>
        <v>0</v>
      </c>
      <c r="BR70" s="2196">
        <f>IF(ISERROR(V70*(VLOOKUP($A70, 'E1 Categorization'!$A$32:$E$124, 5,0))), V70*0.5, V70*(VLOOKUP($A70, 'E1 Categorization'!$A$32:$E$124, 5,0)))</f>
        <v>0</v>
      </c>
      <c r="BS70" s="2196">
        <f>IF(ISERROR(W70*(VLOOKUP($A70, 'E1 Categorization'!$A$32:$E$124, 5,0))), W70*0.5, W70*(VLOOKUP($A70, 'E1 Categorization'!$A$32:$E$124, 5,0)))</f>
        <v>0</v>
      </c>
      <c r="BT70" s="2196">
        <f>IF(ISERROR(X70*(VLOOKUP($A70, 'E1 Categorization'!$A$32:$E$124, 5,0))), X70*0.5, X70*(VLOOKUP($A70, 'E1 Categorization'!$A$32:$E$124, 5,0)))</f>
        <v>0</v>
      </c>
    </row>
    <row r="71" spans="1:72" s="631" customFormat="1" ht="25.5" x14ac:dyDescent="0.2">
      <c r="A71" s="555">
        <f>'I3 TB Data'!A368:B368</f>
        <v>5015</v>
      </c>
      <c r="B71" s="556" t="str">
        <f>'I3 TB Data'!B368</f>
        <v>Transformer Station Equipment - Operation Supplies and Expenses</v>
      </c>
      <c r="C71" s="557">
        <f>'I3 TB Data'!G368</f>
        <v>0</v>
      </c>
      <c r="D71" s="2166" t="str">
        <f t="shared" ref="D71:D121" si="35">IF(SUM(E71:X71)&lt;&gt;C71,"No","Yes")</f>
        <v>Yes</v>
      </c>
      <c r="E71" s="2143"/>
      <c r="F71" s="2143"/>
      <c r="G71" s="2143"/>
      <c r="H71" s="2143"/>
      <c r="I71" s="2143"/>
      <c r="J71" s="2143"/>
      <c r="K71" s="2143"/>
      <c r="L71" s="2143"/>
      <c r="M71" s="2143"/>
      <c r="N71" s="2143"/>
      <c r="O71" s="2143"/>
      <c r="P71" s="2143"/>
      <c r="Q71" s="2143"/>
      <c r="R71" s="2143"/>
      <c r="S71" s="2143"/>
      <c r="T71" s="2143"/>
      <c r="U71" s="2143"/>
      <c r="V71" s="2143"/>
      <c r="W71" s="2143"/>
      <c r="X71" s="2143"/>
      <c r="AA71" s="559">
        <f t="shared" si="31"/>
        <v>5015</v>
      </c>
      <c r="AB71" s="560" t="str">
        <f t="shared" si="32"/>
        <v>Transformer Station Equipment - Operation Supplies and Expenses</v>
      </c>
      <c r="AC71" s="2196">
        <f>IF(ISERROR(E71*(1-VLOOKUP($A71, 'E1 Categorization'!$A$32:$E$124, 5,0))), E71*0.5, E71*(1-VLOOKUP($A71, 'E1 Categorization'!$A$32:$E$124, 5,0)))</f>
        <v>0</v>
      </c>
      <c r="AD71" s="2196">
        <f>IF(ISERROR(F71*(1-VLOOKUP($A71, 'E1 Categorization'!$A$32:$E$124, 5,0))), F71*0.5, F71*(1-VLOOKUP($A71, 'E1 Categorization'!$A$32:$E$124, 5,0)))</f>
        <v>0</v>
      </c>
      <c r="AE71" s="2196">
        <f>IF(ISERROR(G71*(1-VLOOKUP($A71, 'E1 Categorization'!$A$32:$E$124, 5,0))), G71*0.5, G71*(1-VLOOKUP($A71, 'E1 Categorization'!$A$32:$E$124, 5,0)))</f>
        <v>0</v>
      </c>
      <c r="AF71" s="2196">
        <f>IF(ISERROR(H71*(1-VLOOKUP($A71, 'E1 Categorization'!$A$32:$E$124, 5,0))), H71*0.5, H71*(1-VLOOKUP($A71, 'E1 Categorization'!$A$32:$E$124, 5,0)))</f>
        <v>0</v>
      </c>
      <c r="AG71" s="2196">
        <f>IF(ISERROR(I71*(1-VLOOKUP($A71, 'E1 Categorization'!$A$32:$E$124, 5,0))), I71*0.5, I71*(1-VLOOKUP($A71, 'E1 Categorization'!$A$32:$E$124, 5,0)))</f>
        <v>0</v>
      </c>
      <c r="AH71" s="2196">
        <f>IF(ISERROR(J71*(1-VLOOKUP($A71, 'E1 Categorization'!$A$32:$E$124, 5,0))), J71*0.5, J71*(1-VLOOKUP($A71, 'E1 Categorization'!$A$32:$E$124, 5,0)))</f>
        <v>0</v>
      </c>
      <c r="AI71" s="2196">
        <f>IF(ISERROR(K71*(1-VLOOKUP($A71, 'E1 Categorization'!$A$32:$E$124, 5,0))), K71*0.5, K71*(1-VLOOKUP($A71, 'E1 Categorization'!$A$32:$E$124, 5,0)))</f>
        <v>0</v>
      </c>
      <c r="AJ71" s="2196">
        <f>IF(ISERROR(L71*(1-VLOOKUP($A71, 'E1 Categorization'!$A$32:$E$124, 5,0))), L71*0.5, L71*(1-VLOOKUP($A71, 'E1 Categorization'!$A$32:$E$124, 5,0)))</f>
        <v>0</v>
      </c>
      <c r="AK71" s="2196">
        <f>IF(ISERROR(M71*(1-VLOOKUP($A71, 'E1 Categorization'!$A$32:$E$124, 5,0))), M71*0.5, M71*(1-VLOOKUP($A71, 'E1 Categorization'!$A$32:$E$124, 5,0)))</f>
        <v>0</v>
      </c>
      <c r="AL71" s="2196">
        <f>IF(ISERROR(N71*(1-VLOOKUP($A71, 'E1 Categorization'!$A$32:$E$124, 5,0))), N71*0.5, N71*(1-VLOOKUP($A71, 'E1 Categorization'!$A$32:$E$124, 5,0)))</f>
        <v>0</v>
      </c>
      <c r="AM71" s="2196">
        <f>IF(ISERROR(O71*(1-VLOOKUP($A71, 'E1 Categorization'!$A$32:$E$124, 5,0))), O71*0.5, O71*(1-VLOOKUP($A71, 'E1 Categorization'!$A$32:$E$124, 5,0)))</f>
        <v>0</v>
      </c>
      <c r="AN71" s="2196">
        <f>IF(ISERROR(P71*(1-VLOOKUP($A71, 'E1 Categorization'!$A$32:$E$124, 5,0))), P71*0.5, P71*(1-VLOOKUP($A71, 'E1 Categorization'!$A$32:$E$124, 5,0)))</f>
        <v>0</v>
      </c>
      <c r="AO71" s="2196">
        <f>IF(ISERROR(Q71*(1-VLOOKUP($A71, 'E1 Categorization'!$A$32:$E$124, 5,0))), Q71*0.5, Q71*(1-VLOOKUP($A71, 'E1 Categorization'!$A$32:$E$124, 5,0)))</f>
        <v>0</v>
      </c>
      <c r="AP71" s="2196">
        <f>IF(ISERROR(R71*(1-VLOOKUP($A71, 'E1 Categorization'!$A$32:$E$124, 5,0))), R71*0.5, R71*(1-VLOOKUP($A71, 'E1 Categorization'!$A$32:$E$124, 5,0)))</f>
        <v>0</v>
      </c>
      <c r="AQ71" s="2196">
        <f>IF(ISERROR(S71*(1-VLOOKUP($A71, 'E1 Categorization'!$A$32:$E$124, 5,0))), S71*0.5, S71*(1-VLOOKUP($A71, 'E1 Categorization'!$A$32:$E$124, 5,0)))</f>
        <v>0</v>
      </c>
      <c r="AR71" s="2196">
        <f>IF(ISERROR(T71*(1-VLOOKUP($A71, 'E1 Categorization'!$A$32:$E$124, 5,0))), T71*0.5, T71*(1-VLOOKUP($A71, 'E1 Categorization'!$A$32:$E$124, 5,0)))</f>
        <v>0</v>
      </c>
      <c r="AS71" s="2196">
        <f>IF(ISERROR(U71*(1-VLOOKUP($A71, 'E1 Categorization'!$A$32:$E$124, 5,0))), U71*0.5, U71*(1-VLOOKUP($A71, 'E1 Categorization'!$A$32:$E$124, 5,0)))</f>
        <v>0</v>
      </c>
      <c r="AT71" s="2196">
        <f>IF(ISERROR(V71*(1-VLOOKUP($A71, 'E1 Categorization'!$A$32:$E$124, 5,0))), V71*0.5, V71*(1-VLOOKUP($A71, 'E1 Categorization'!$A$32:$E$124, 5,0)))</f>
        <v>0</v>
      </c>
      <c r="AU71" s="2196">
        <f>IF(ISERROR(W71*(1-VLOOKUP($A71, 'E1 Categorization'!$A$32:$E$124, 5,0))), W71*0.5, W71*(1-VLOOKUP($A71, 'E1 Categorization'!$A$32:$E$124, 5,0)))</f>
        <v>0</v>
      </c>
      <c r="AV71" s="2196">
        <f>IF(ISERROR(X71*(1-VLOOKUP($A71, 'E1 Categorization'!$A$32:$E$124, 5,0))), X71*0.5, X71*(1-VLOOKUP($A71, 'E1 Categorization'!$A$32:$E$124, 5,0)))</f>
        <v>0</v>
      </c>
      <c r="AW71" s="2200"/>
      <c r="AX71" s="2200"/>
      <c r="AY71" s="559">
        <f t="shared" si="33"/>
        <v>5015</v>
      </c>
      <c r="AZ71" s="560" t="str">
        <f t="shared" si="34"/>
        <v>Transformer Station Equipment - Operation Supplies and Expenses</v>
      </c>
      <c r="BA71" s="2196">
        <f>IF(ISERROR(E71*(VLOOKUP($A71, 'E1 Categorization'!$A$32:$E$124, 5,0))), E71*0.5, E71*(VLOOKUP($A71, 'E1 Categorization'!$A$32:$E$124, 5,0)))</f>
        <v>0</v>
      </c>
      <c r="BB71" s="2196">
        <f>IF(ISERROR(F71*(VLOOKUP($A71, 'E1 Categorization'!$A$32:$E$124, 5,0))), F71*0.5, F71*(VLOOKUP($A71, 'E1 Categorization'!$A$32:$E$124, 5,0)))</f>
        <v>0</v>
      </c>
      <c r="BC71" s="2196">
        <f>IF(ISERROR(G71*(VLOOKUP($A71, 'E1 Categorization'!$A$32:$E$124, 5,0))), G71*0.5, G71*(VLOOKUP($A71, 'E1 Categorization'!$A$32:$E$124, 5,0)))</f>
        <v>0</v>
      </c>
      <c r="BD71" s="2196">
        <f>IF(ISERROR(H71*(VLOOKUP($A71, 'E1 Categorization'!$A$32:$E$124, 5,0))), H71*0.5, H71*(VLOOKUP($A71, 'E1 Categorization'!$A$32:$E$124, 5,0)))</f>
        <v>0</v>
      </c>
      <c r="BE71" s="2196">
        <f>IF(ISERROR(I71*(VLOOKUP($A71, 'E1 Categorization'!$A$32:$E$124, 5,0))), I71*0.5, I71*(VLOOKUP($A71, 'E1 Categorization'!$A$32:$E$124, 5,0)))</f>
        <v>0</v>
      </c>
      <c r="BF71" s="2196">
        <f>IF(ISERROR(J71*(VLOOKUP($A71, 'E1 Categorization'!$A$32:$E$124, 5,0))), J71*0.5, J71*(VLOOKUP($A71, 'E1 Categorization'!$A$32:$E$124, 5,0)))</f>
        <v>0</v>
      </c>
      <c r="BG71" s="2196">
        <f>IF(ISERROR(K71*(VLOOKUP($A71, 'E1 Categorization'!$A$32:$E$124, 5,0))), K71*0.5, K71*(VLOOKUP($A71, 'E1 Categorization'!$A$32:$E$124, 5,0)))</f>
        <v>0</v>
      </c>
      <c r="BH71" s="2196">
        <f>IF(ISERROR(L71*(VLOOKUP($A71, 'E1 Categorization'!$A$32:$E$124, 5,0))), L71*0.5, L71*(VLOOKUP($A71, 'E1 Categorization'!$A$32:$E$124, 5,0)))</f>
        <v>0</v>
      </c>
      <c r="BI71" s="2196">
        <f>IF(ISERROR(M71*(VLOOKUP($A71, 'E1 Categorization'!$A$32:$E$124, 5,0))), M71*0.5, M71*(VLOOKUP($A71, 'E1 Categorization'!$A$32:$E$124, 5,0)))</f>
        <v>0</v>
      </c>
      <c r="BJ71" s="2196">
        <f>IF(ISERROR(N71*(VLOOKUP($A71, 'E1 Categorization'!$A$32:$E$124, 5,0))), N71*0.5, N71*(VLOOKUP($A71, 'E1 Categorization'!$A$32:$E$124, 5,0)))</f>
        <v>0</v>
      </c>
      <c r="BK71" s="2196">
        <f>IF(ISERROR(O71*(VLOOKUP($A71, 'E1 Categorization'!$A$32:$E$124, 5,0))), O71*0.5, O71*(VLOOKUP($A71, 'E1 Categorization'!$A$32:$E$124, 5,0)))</f>
        <v>0</v>
      </c>
      <c r="BL71" s="2196">
        <f>IF(ISERROR(P71*(VLOOKUP($A71, 'E1 Categorization'!$A$32:$E$124, 5,0))), P71*0.5, P71*(VLOOKUP($A71, 'E1 Categorization'!$A$32:$E$124, 5,0)))</f>
        <v>0</v>
      </c>
      <c r="BM71" s="2196">
        <f>IF(ISERROR(Q71*(VLOOKUP($A71, 'E1 Categorization'!$A$32:$E$124, 5,0))), Q71*0.5, Q71*(VLOOKUP($A71, 'E1 Categorization'!$A$32:$E$124, 5,0)))</f>
        <v>0</v>
      </c>
      <c r="BN71" s="2196">
        <f>IF(ISERROR(R71*(VLOOKUP($A71, 'E1 Categorization'!$A$32:$E$124, 5,0))), R71*0.5, R71*(VLOOKUP($A71, 'E1 Categorization'!$A$32:$E$124, 5,0)))</f>
        <v>0</v>
      </c>
      <c r="BO71" s="2196">
        <f>IF(ISERROR(S71*(VLOOKUP($A71, 'E1 Categorization'!$A$32:$E$124, 5,0))), S71*0.5, S71*(VLOOKUP($A71, 'E1 Categorization'!$A$32:$E$124, 5,0)))</f>
        <v>0</v>
      </c>
      <c r="BP71" s="2196">
        <f>IF(ISERROR(T71*(VLOOKUP($A71, 'E1 Categorization'!$A$32:$E$124, 5,0))), T71*0.5, T71*(VLOOKUP($A71, 'E1 Categorization'!$A$32:$E$124, 5,0)))</f>
        <v>0</v>
      </c>
      <c r="BQ71" s="2196">
        <f>IF(ISERROR(U71*(VLOOKUP($A71, 'E1 Categorization'!$A$32:$E$124, 5,0))), U71*0.5, U71*(VLOOKUP($A71, 'E1 Categorization'!$A$32:$E$124, 5,0)))</f>
        <v>0</v>
      </c>
      <c r="BR71" s="2196">
        <f>IF(ISERROR(V71*(VLOOKUP($A71, 'E1 Categorization'!$A$32:$E$124, 5,0))), V71*0.5, V71*(VLOOKUP($A71, 'E1 Categorization'!$A$32:$E$124, 5,0)))</f>
        <v>0</v>
      </c>
      <c r="BS71" s="2196">
        <f>IF(ISERROR(W71*(VLOOKUP($A71, 'E1 Categorization'!$A$32:$E$124, 5,0))), W71*0.5, W71*(VLOOKUP($A71, 'E1 Categorization'!$A$32:$E$124, 5,0)))</f>
        <v>0</v>
      </c>
      <c r="BT71" s="2196">
        <f>IF(ISERROR(X71*(VLOOKUP($A71, 'E1 Categorization'!$A$32:$E$124, 5,0))), X71*0.5, X71*(VLOOKUP($A71, 'E1 Categorization'!$A$32:$E$124, 5,0)))</f>
        <v>0</v>
      </c>
    </row>
    <row r="72" spans="1:72" s="631" customFormat="1" ht="25.5" x14ac:dyDescent="0.2">
      <c r="A72" s="555">
        <f>'I3 TB Data'!A369:B369</f>
        <v>5016</v>
      </c>
      <c r="B72" s="556" t="str">
        <f>'I3 TB Data'!B369</f>
        <v>Distribution Station Equipment - Operation Labour</v>
      </c>
      <c r="C72" s="557">
        <f>'I3 TB Data'!G369</f>
        <v>0</v>
      </c>
      <c r="D72" s="2166" t="str">
        <f t="shared" si="35"/>
        <v>Yes</v>
      </c>
      <c r="E72" s="2143"/>
      <c r="F72" s="2143"/>
      <c r="G72" s="2143"/>
      <c r="H72" s="2143"/>
      <c r="I72" s="2143"/>
      <c r="J72" s="2143"/>
      <c r="K72" s="2143"/>
      <c r="L72" s="2143"/>
      <c r="M72" s="2143"/>
      <c r="N72" s="2143"/>
      <c r="O72" s="2143"/>
      <c r="P72" s="2143"/>
      <c r="Q72" s="2143"/>
      <c r="R72" s="2143"/>
      <c r="S72" s="2143"/>
      <c r="T72" s="2143"/>
      <c r="U72" s="2143"/>
      <c r="V72" s="2143"/>
      <c r="W72" s="2143"/>
      <c r="X72" s="2143"/>
      <c r="AA72" s="559">
        <f t="shared" si="31"/>
        <v>5016</v>
      </c>
      <c r="AB72" s="560" t="str">
        <f t="shared" si="32"/>
        <v>Distribution Station Equipment - Operation Labour</v>
      </c>
      <c r="AC72" s="2196">
        <f>IF(ISERROR(E72*(1-VLOOKUP($A72, 'E1 Categorization'!$A$32:$E$124, 5,0))), E72*0.5, E72*(1-VLOOKUP($A72, 'E1 Categorization'!$A$32:$E$124, 5,0)))</f>
        <v>0</v>
      </c>
      <c r="AD72" s="2196">
        <f>IF(ISERROR(F72*(1-VLOOKUP($A72, 'E1 Categorization'!$A$32:$E$124, 5,0))), F72*0.5, F72*(1-VLOOKUP($A72, 'E1 Categorization'!$A$32:$E$124, 5,0)))</f>
        <v>0</v>
      </c>
      <c r="AE72" s="2196">
        <f>IF(ISERROR(G72*(1-VLOOKUP($A72, 'E1 Categorization'!$A$32:$E$124, 5,0))), G72*0.5, G72*(1-VLOOKUP($A72, 'E1 Categorization'!$A$32:$E$124, 5,0)))</f>
        <v>0</v>
      </c>
      <c r="AF72" s="2196">
        <f>IF(ISERROR(H72*(1-VLOOKUP($A72, 'E1 Categorization'!$A$32:$E$124, 5,0))), H72*0.5, H72*(1-VLOOKUP($A72, 'E1 Categorization'!$A$32:$E$124, 5,0)))</f>
        <v>0</v>
      </c>
      <c r="AG72" s="2196">
        <f>IF(ISERROR(I72*(1-VLOOKUP($A72, 'E1 Categorization'!$A$32:$E$124, 5,0))), I72*0.5, I72*(1-VLOOKUP($A72, 'E1 Categorization'!$A$32:$E$124, 5,0)))</f>
        <v>0</v>
      </c>
      <c r="AH72" s="2196">
        <f>IF(ISERROR(J72*(1-VLOOKUP($A72, 'E1 Categorization'!$A$32:$E$124, 5,0))), J72*0.5, J72*(1-VLOOKUP($A72, 'E1 Categorization'!$A$32:$E$124, 5,0)))</f>
        <v>0</v>
      </c>
      <c r="AI72" s="2196">
        <f>IF(ISERROR(K72*(1-VLOOKUP($A72, 'E1 Categorization'!$A$32:$E$124, 5,0))), K72*0.5, K72*(1-VLOOKUP($A72, 'E1 Categorization'!$A$32:$E$124, 5,0)))</f>
        <v>0</v>
      </c>
      <c r="AJ72" s="2196">
        <f>IF(ISERROR(L72*(1-VLOOKUP($A72, 'E1 Categorization'!$A$32:$E$124, 5,0))), L72*0.5, L72*(1-VLOOKUP($A72, 'E1 Categorization'!$A$32:$E$124, 5,0)))</f>
        <v>0</v>
      </c>
      <c r="AK72" s="2196">
        <f>IF(ISERROR(M72*(1-VLOOKUP($A72, 'E1 Categorization'!$A$32:$E$124, 5,0))), M72*0.5, M72*(1-VLOOKUP($A72, 'E1 Categorization'!$A$32:$E$124, 5,0)))</f>
        <v>0</v>
      </c>
      <c r="AL72" s="2196">
        <f>IF(ISERROR(N72*(1-VLOOKUP($A72, 'E1 Categorization'!$A$32:$E$124, 5,0))), N72*0.5, N72*(1-VLOOKUP($A72, 'E1 Categorization'!$A$32:$E$124, 5,0)))</f>
        <v>0</v>
      </c>
      <c r="AM72" s="2196">
        <f>IF(ISERROR(O72*(1-VLOOKUP($A72, 'E1 Categorization'!$A$32:$E$124, 5,0))), O72*0.5, O72*(1-VLOOKUP($A72, 'E1 Categorization'!$A$32:$E$124, 5,0)))</f>
        <v>0</v>
      </c>
      <c r="AN72" s="2196">
        <f>IF(ISERROR(P72*(1-VLOOKUP($A72, 'E1 Categorization'!$A$32:$E$124, 5,0))), P72*0.5, P72*(1-VLOOKUP($A72, 'E1 Categorization'!$A$32:$E$124, 5,0)))</f>
        <v>0</v>
      </c>
      <c r="AO72" s="2196">
        <f>IF(ISERROR(Q72*(1-VLOOKUP($A72, 'E1 Categorization'!$A$32:$E$124, 5,0))), Q72*0.5, Q72*(1-VLOOKUP($A72, 'E1 Categorization'!$A$32:$E$124, 5,0)))</f>
        <v>0</v>
      </c>
      <c r="AP72" s="2196">
        <f>IF(ISERROR(R72*(1-VLOOKUP($A72, 'E1 Categorization'!$A$32:$E$124, 5,0))), R72*0.5, R72*(1-VLOOKUP($A72, 'E1 Categorization'!$A$32:$E$124, 5,0)))</f>
        <v>0</v>
      </c>
      <c r="AQ72" s="2196">
        <f>IF(ISERROR(S72*(1-VLOOKUP($A72, 'E1 Categorization'!$A$32:$E$124, 5,0))), S72*0.5, S72*(1-VLOOKUP($A72, 'E1 Categorization'!$A$32:$E$124, 5,0)))</f>
        <v>0</v>
      </c>
      <c r="AR72" s="2196">
        <f>IF(ISERROR(T72*(1-VLOOKUP($A72, 'E1 Categorization'!$A$32:$E$124, 5,0))), T72*0.5, T72*(1-VLOOKUP($A72, 'E1 Categorization'!$A$32:$E$124, 5,0)))</f>
        <v>0</v>
      </c>
      <c r="AS72" s="2196">
        <f>IF(ISERROR(U72*(1-VLOOKUP($A72, 'E1 Categorization'!$A$32:$E$124, 5,0))), U72*0.5, U72*(1-VLOOKUP($A72, 'E1 Categorization'!$A$32:$E$124, 5,0)))</f>
        <v>0</v>
      </c>
      <c r="AT72" s="2196">
        <f>IF(ISERROR(V72*(1-VLOOKUP($A72, 'E1 Categorization'!$A$32:$E$124, 5,0))), V72*0.5, V72*(1-VLOOKUP($A72, 'E1 Categorization'!$A$32:$E$124, 5,0)))</f>
        <v>0</v>
      </c>
      <c r="AU72" s="2196">
        <f>IF(ISERROR(W72*(1-VLOOKUP($A72, 'E1 Categorization'!$A$32:$E$124, 5,0))), W72*0.5, W72*(1-VLOOKUP($A72, 'E1 Categorization'!$A$32:$E$124, 5,0)))</f>
        <v>0</v>
      </c>
      <c r="AV72" s="2196">
        <f>IF(ISERROR(X72*(1-VLOOKUP($A72, 'E1 Categorization'!$A$32:$E$124, 5,0))), X72*0.5, X72*(1-VLOOKUP($A72, 'E1 Categorization'!$A$32:$E$124, 5,0)))</f>
        <v>0</v>
      </c>
      <c r="AW72" s="2200"/>
      <c r="AX72" s="2200"/>
      <c r="AY72" s="559">
        <f t="shared" si="33"/>
        <v>5016</v>
      </c>
      <c r="AZ72" s="560" t="str">
        <f t="shared" si="34"/>
        <v>Distribution Station Equipment - Operation Labour</v>
      </c>
      <c r="BA72" s="2196">
        <f>IF(ISERROR(E72*(VLOOKUP($A72, 'E1 Categorization'!$A$32:$E$124, 5,0))), E72*0.5, E72*(VLOOKUP($A72, 'E1 Categorization'!$A$32:$E$124, 5,0)))</f>
        <v>0</v>
      </c>
      <c r="BB72" s="2196">
        <f>IF(ISERROR(F72*(VLOOKUP($A72, 'E1 Categorization'!$A$32:$E$124, 5,0))), F72*0.5, F72*(VLOOKUP($A72, 'E1 Categorization'!$A$32:$E$124, 5,0)))</f>
        <v>0</v>
      </c>
      <c r="BC72" s="2196">
        <f>IF(ISERROR(G72*(VLOOKUP($A72, 'E1 Categorization'!$A$32:$E$124, 5,0))), G72*0.5, G72*(VLOOKUP($A72, 'E1 Categorization'!$A$32:$E$124, 5,0)))</f>
        <v>0</v>
      </c>
      <c r="BD72" s="2196">
        <f>IF(ISERROR(H72*(VLOOKUP($A72, 'E1 Categorization'!$A$32:$E$124, 5,0))), H72*0.5, H72*(VLOOKUP($A72, 'E1 Categorization'!$A$32:$E$124, 5,0)))</f>
        <v>0</v>
      </c>
      <c r="BE72" s="2196">
        <f>IF(ISERROR(I72*(VLOOKUP($A72, 'E1 Categorization'!$A$32:$E$124, 5,0))), I72*0.5, I72*(VLOOKUP($A72, 'E1 Categorization'!$A$32:$E$124, 5,0)))</f>
        <v>0</v>
      </c>
      <c r="BF72" s="2196">
        <f>IF(ISERROR(J72*(VLOOKUP($A72, 'E1 Categorization'!$A$32:$E$124, 5,0))), J72*0.5, J72*(VLOOKUP($A72, 'E1 Categorization'!$A$32:$E$124, 5,0)))</f>
        <v>0</v>
      </c>
      <c r="BG72" s="2196">
        <f>IF(ISERROR(K72*(VLOOKUP($A72, 'E1 Categorization'!$A$32:$E$124, 5,0))), K72*0.5, K72*(VLOOKUP($A72, 'E1 Categorization'!$A$32:$E$124, 5,0)))</f>
        <v>0</v>
      </c>
      <c r="BH72" s="2196">
        <f>IF(ISERROR(L72*(VLOOKUP($A72, 'E1 Categorization'!$A$32:$E$124, 5,0))), L72*0.5, L72*(VLOOKUP($A72, 'E1 Categorization'!$A$32:$E$124, 5,0)))</f>
        <v>0</v>
      </c>
      <c r="BI72" s="2196">
        <f>IF(ISERROR(M72*(VLOOKUP($A72, 'E1 Categorization'!$A$32:$E$124, 5,0))), M72*0.5, M72*(VLOOKUP($A72, 'E1 Categorization'!$A$32:$E$124, 5,0)))</f>
        <v>0</v>
      </c>
      <c r="BJ72" s="2196">
        <f>IF(ISERROR(N72*(VLOOKUP($A72, 'E1 Categorization'!$A$32:$E$124, 5,0))), N72*0.5, N72*(VLOOKUP($A72, 'E1 Categorization'!$A$32:$E$124, 5,0)))</f>
        <v>0</v>
      </c>
      <c r="BK72" s="2196">
        <f>IF(ISERROR(O72*(VLOOKUP($A72, 'E1 Categorization'!$A$32:$E$124, 5,0))), O72*0.5, O72*(VLOOKUP($A72, 'E1 Categorization'!$A$32:$E$124, 5,0)))</f>
        <v>0</v>
      </c>
      <c r="BL72" s="2196">
        <f>IF(ISERROR(P72*(VLOOKUP($A72, 'E1 Categorization'!$A$32:$E$124, 5,0))), P72*0.5, P72*(VLOOKUP($A72, 'E1 Categorization'!$A$32:$E$124, 5,0)))</f>
        <v>0</v>
      </c>
      <c r="BM72" s="2196">
        <f>IF(ISERROR(Q72*(VLOOKUP($A72, 'E1 Categorization'!$A$32:$E$124, 5,0))), Q72*0.5, Q72*(VLOOKUP($A72, 'E1 Categorization'!$A$32:$E$124, 5,0)))</f>
        <v>0</v>
      </c>
      <c r="BN72" s="2196">
        <f>IF(ISERROR(R72*(VLOOKUP($A72, 'E1 Categorization'!$A$32:$E$124, 5,0))), R72*0.5, R72*(VLOOKUP($A72, 'E1 Categorization'!$A$32:$E$124, 5,0)))</f>
        <v>0</v>
      </c>
      <c r="BO72" s="2196">
        <f>IF(ISERROR(S72*(VLOOKUP($A72, 'E1 Categorization'!$A$32:$E$124, 5,0))), S72*0.5, S72*(VLOOKUP($A72, 'E1 Categorization'!$A$32:$E$124, 5,0)))</f>
        <v>0</v>
      </c>
      <c r="BP72" s="2196">
        <f>IF(ISERROR(T72*(VLOOKUP($A72, 'E1 Categorization'!$A$32:$E$124, 5,0))), T72*0.5, T72*(VLOOKUP($A72, 'E1 Categorization'!$A$32:$E$124, 5,0)))</f>
        <v>0</v>
      </c>
      <c r="BQ72" s="2196">
        <f>IF(ISERROR(U72*(VLOOKUP($A72, 'E1 Categorization'!$A$32:$E$124, 5,0))), U72*0.5, U72*(VLOOKUP($A72, 'E1 Categorization'!$A$32:$E$124, 5,0)))</f>
        <v>0</v>
      </c>
      <c r="BR72" s="2196">
        <f>IF(ISERROR(V72*(VLOOKUP($A72, 'E1 Categorization'!$A$32:$E$124, 5,0))), V72*0.5, V72*(VLOOKUP($A72, 'E1 Categorization'!$A$32:$E$124, 5,0)))</f>
        <v>0</v>
      </c>
      <c r="BS72" s="2196">
        <f>IF(ISERROR(W72*(VLOOKUP($A72, 'E1 Categorization'!$A$32:$E$124, 5,0))), W72*0.5, W72*(VLOOKUP($A72, 'E1 Categorization'!$A$32:$E$124, 5,0)))</f>
        <v>0</v>
      </c>
      <c r="BT72" s="2196">
        <f>IF(ISERROR(X72*(VLOOKUP($A72, 'E1 Categorization'!$A$32:$E$124, 5,0))), X72*0.5, X72*(VLOOKUP($A72, 'E1 Categorization'!$A$32:$E$124, 5,0)))</f>
        <v>0</v>
      </c>
    </row>
    <row r="73" spans="1:72" s="631" customFormat="1" ht="25.5" x14ac:dyDescent="0.2">
      <c r="A73" s="555">
        <f>'I3 TB Data'!A370:B370</f>
        <v>5017</v>
      </c>
      <c r="B73" s="556" t="str">
        <f>'I3 TB Data'!B370</f>
        <v>Distribution Station Equipment - Operation Supplies and Expenses</v>
      </c>
      <c r="C73" s="557">
        <f>'I3 TB Data'!G370</f>
        <v>0</v>
      </c>
      <c r="D73" s="2166" t="str">
        <f t="shared" si="35"/>
        <v>Yes</v>
      </c>
      <c r="E73" s="2143"/>
      <c r="F73" s="2143"/>
      <c r="G73" s="2143"/>
      <c r="H73" s="2143"/>
      <c r="I73" s="2143"/>
      <c r="J73" s="2143"/>
      <c r="K73" s="2143"/>
      <c r="L73" s="2143"/>
      <c r="M73" s="2143"/>
      <c r="N73" s="2143"/>
      <c r="O73" s="2143"/>
      <c r="P73" s="2143"/>
      <c r="Q73" s="2143"/>
      <c r="R73" s="2143"/>
      <c r="S73" s="2143"/>
      <c r="T73" s="2143"/>
      <c r="U73" s="2143"/>
      <c r="V73" s="2143"/>
      <c r="W73" s="2143"/>
      <c r="X73" s="2143"/>
      <c r="AA73" s="559">
        <f t="shared" si="31"/>
        <v>5017</v>
      </c>
      <c r="AB73" s="560" t="str">
        <f t="shared" si="32"/>
        <v>Distribution Station Equipment - Operation Supplies and Expenses</v>
      </c>
      <c r="AC73" s="2196">
        <f>IF(ISERROR(E73*(1-VLOOKUP($A73, 'E1 Categorization'!$A$32:$E$124, 5,0))), E73*0.5, E73*(1-VLOOKUP($A73, 'E1 Categorization'!$A$32:$E$124, 5,0)))</f>
        <v>0</v>
      </c>
      <c r="AD73" s="2196">
        <f>IF(ISERROR(F73*(1-VLOOKUP($A73, 'E1 Categorization'!$A$32:$E$124, 5,0))), F73*0.5, F73*(1-VLOOKUP($A73, 'E1 Categorization'!$A$32:$E$124, 5,0)))</f>
        <v>0</v>
      </c>
      <c r="AE73" s="2196">
        <f>IF(ISERROR(G73*(1-VLOOKUP($A73, 'E1 Categorization'!$A$32:$E$124, 5,0))), G73*0.5, G73*(1-VLOOKUP($A73, 'E1 Categorization'!$A$32:$E$124, 5,0)))</f>
        <v>0</v>
      </c>
      <c r="AF73" s="2196">
        <f>IF(ISERROR(H73*(1-VLOOKUP($A73, 'E1 Categorization'!$A$32:$E$124, 5,0))), H73*0.5, H73*(1-VLOOKUP($A73, 'E1 Categorization'!$A$32:$E$124, 5,0)))</f>
        <v>0</v>
      </c>
      <c r="AG73" s="2196">
        <f>IF(ISERROR(I73*(1-VLOOKUP($A73, 'E1 Categorization'!$A$32:$E$124, 5,0))), I73*0.5, I73*(1-VLOOKUP($A73, 'E1 Categorization'!$A$32:$E$124, 5,0)))</f>
        <v>0</v>
      </c>
      <c r="AH73" s="2196">
        <f>IF(ISERROR(J73*(1-VLOOKUP($A73, 'E1 Categorization'!$A$32:$E$124, 5,0))), J73*0.5, J73*(1-VLOOKUP($A73, 'E1 Categorization'!$A$32:$E$124, 5,0)))</f>
        <v>0</v>
      </c>
      <c r="AI73" s="2196">
        <f>IF(ISERROR(K73*(1-VLOOKUP($A73, 'E1 Categorization'!$A$32:$E$124, 5,0))), K73*0.5, K73*(1-VLOOKUP($A73, 'E1 Categorization'!$A$32:$E$124, 5,0)))</f>
        <v>0</v>
      </c>
      <c r="AJ73" s="2196">
        <f>IF(ISERROR(L73*(1-VLOOKUP($A73, 'E1 Categorization'!$A$32:$E$124, 5,0))), L73*0.5, L73*(1-VLOOKUP($A73, 'E1 Categorization'!$A$32:$E$124, 5,0)))</f>
        <v>0</v>
      </c>
      <c r="AK73" s="2196">
        <f>IF(ISERROR(M73*(1-VLOOKUP($A73, 'E1 Categorization'!$A$32:$E$124, 5,0))), M73*0.5, M73*(1-VLOOKUP($A73, 'E1 Categorization'!$A$32:$E$124, 5,0)))</f>
        <v>0</v>
      </c>
      <c r="AL73" s="2196">
        <f>IF(ISERROR(N73*(1-VLOOKUP($A73, 'E1 Categorization'!$A$32:$E$124, 5,0))), N73*0.5, N73*(1-VLOOKUP($A73, 'E1 Categorization'!$A$32:$E$124, 5,0)))</f>
        <v>0</v>
      </c>
      <c r="AM73" s="2196">
        <f>IF(ISERROR(O73*(1-VLOOKUP($A73, 'E1 Categorization'!$A$32:$E$124, 5,0))), O73*0.5, O73*(1-VLOOKUP($A73, 'E1 Categorization'!$A$32:$E$124, 5,0)))</f>
        <v>0</v>
      </c>
      <c r="AN73" s="2196">
        <f>IF(ISERROR(P73*(1-VLOOKUP($A73, 'E1 Categorization'!$A$32:$E$124, 5,0))), P73*0.5, P73*(1-VLOOKUP($A73, 'E1 Categorization'!$A$32:$E$124, 5,0)))</f>
        <v>0</v>
      </c>
      <c r="AO73" s="2196">
        <f>IF(ISERROR(Q73*(1-VLOOKUP($A73, 'E1 Categorization'!$A$32:$E$124, 5,0))), Q73*0.5, Q73*(1-VLOOKUP($A73, 'E1 Categorization'!$A$32:$E$124, 5,0)))</f>
        <v>0</v>
      </c>
      <c r="AP73" s="2196">
        <f>IF(ISERROR(R73*(1-VLOOKUP($A73, 'E1 Categorization'!$A$32:$E$124, 5,0))), R73*0.5, R73*(1-VLOOKUP($A73, 'E1 Categorization'!$A$32:$E$124, 5,0)))</f>
        <v>0</v>
      </c>
      <c r="AQ73" s="2196">
        <f>IF(ISERROR(S73*(1-VLOOKUP($A73, 'E1 Categorization'!$A$32:$E$124, 5,0))), S73*0.5, S73*(1-VLOOKUP($A73, 'E1 Categorization'!$A$32:$E$124, 5,0)))</f>
        <v>0</v>
      </c>
      <c r="AR73" s="2196">
        <f>IF(ISERROR(T73*(1-VLOOKUP($A73, 'E1 Categorization'!$A$32:$E$124, 5,0))), T73*0.5, T73*(1-VLOOKUP($A73, 'E1 Categorization'!$A$32:$E$124, 5,0)))</f>
        <v>0</v>
      </c>
      <c r="AS73" s="2196">
        <f>IF(ISERROR(U73*(1-VLOOKUP($A73, 'E1 Categorization'!$A$32:$E$124, 5,0))), U73*0.5, U73*(1-VLOOKUP($A73, 'E1 Categorization'!$A$32:$E$124, 5,0)))</f>
        <v>0</v>
      </c>
      <c r="AT73" s="2196">
        <f>IF(ISERROR(V73*(1-VLOOKUP($A73, 'E1 Categorization'!$A$32:$E$124, 5,0))), V73*0.5, V73*(1-VLOOKUP($A73, 'E1 Categorization'!$A$32:$E$124, 5,0)))</f>
        <v>0</v>
      </c>
      <c r="AU73" s="2196">
        <f>IF(ISERROR(W73*(1-VLOOKUP($A73, 'E1 Categorization'!$A$32:$E$124, 5,0))), W73*0.5, W73*(1-VLOOKUP($A73, 'E1 Categorization'!$A$32:$E$124, 5,0)))</f>
        <v>0</v>
      </c>
      <c r="AV73" s="2196">
        <f>IF(ISERROR(X73*(1-VLOOKUP($A73, 'E1 Categorization'!$A$32:$E$124, 5,0))), X73*0.5, X73*(1-VLOOKUP($A73, 'E1 Categorization'!$A$32:$E$124, 5,0)))</f>
        <v>0</v>
      </c>
      <c r="AW73" s="2200"/>
      <c r="AX73" s="2200"/>
      <c r="AY73" s="559">
        <f t="shared" si="33"/>
        <v>5017</v>
      </c>
      <c r="AZ73" s="560" t="str">
        <f t="shared" si="34"/>
        <v>Distribution Station Equipment - Operation Supplies and Expenses</v>
      </c>
      <c r="BA73" s="2196">
        <f>IF(ISERROR(E73*(VLOOKUP($A73, 'E1 Categorization'!$A$32:$E$124, 5,0))), E73*0.5, E73*(VLOOKUP($A73, 'E1 Categorization'!$A$32:$E$124, 5,0)))</f>
        <v>0</v>
      </c>
      <c r="BB73" s="2196">
        <f>IF(ISERROR(F73*(VLOOKUP($A73, 'E1 Categorization'!$A$32:$E$124, 5,0))), F73*0.5, F73*(VLOOKUP($A73, 'E1 Categorization'!$A$32:$E$124, 5,0)))</f>
        <v>0</v>
      </c>
      <c r="BC73" s="2196">
        <f>IF(ISERROR(G73*(VLOOKUP($A73, 'E1 Categorization'!$A$32:$E$124, 5,0))), G73*0.5, G73*(VLOOKUP($A73, 'E1 Categorization'!$A$32:$E$124, 5,0)))</f>
        <v>0</v>
      </c>
      <c r="BD73" s="2196">
        <f>IF(ISERROR(H73*(VLOOKUP($A73, 'E1 Categorization'!$A$32:$E$124, 5,0))), H73*0.5, H73*(VLOOKUP($A73, 'E1 Categorization'!$A$32:$E$124, 5,0)))</f>
        <v>0</v>
      </c>
      <c r="BE73" s="2196">
        <f>IF(ISERROR(I73*(VLOOKUP($A73, 'E1 Categorization'!$A$32:$E$124, 5,0))), I73*0.5, I73*(VLOOKUP($A73, 'E1 Categorization'!$A$32:$E$124, 5,0)))</f>
        <v>0</v>
      </c>
      <c r="BF73" s="2196">
        <f>IF(ISERROR(J73*(VLOOKUP($A73, 'E1 Categorization'!$A$32:$E$124, 5,0))), J73*0.5, J73*(VLOOKUP($A73, 'E1 Categorization'!$A$32:$E$124, 5,0)))</f>
        <v>0</v>
      </c>
      <c r="BG73" s="2196">
        <f>IF(ISERROR(K73*(VLOOKUP($A73, 'E1 Categorization'!$A$32:$E$124, 5,0))), K73*0.5, K73*(VLOOKUP($A73, 'E1 Categorization'!$A$32:$E$124, 5,0)))</f>
        <v>0</v>
      </c>
      <c r="BH73" s="2196">
        <f>IF(ISERROR(L73*(VLOOKUP($A73, 'E1 Categorization'!$A$32:$E$124, 5,0))), L73*0.5, L73*(VLOOKUP($A73, 'E1 Categorization'!$A$32:$E$124, 5,0)))</f>
        <v>0</v>
      </c>
      <c r="BI73" s="2196">
        <f>IF(ISERROR(M73*(VLOOKUP($A73, 'E1 Categorization'!$A$32:$E$124, 5,0))), M73*0.5, M73*(VLOOKUP($A73, 'E1 Categorization'!$A$32:$E$124, 5,0)))</f>
        <v>0</v>
      </c>
      <c r="BJ73" s="2196">
        <f>IF(ISERROR(N73*(VLOOKUP($A73, 'E1 Categorization'!$A$32:$E$124, 5,0))), N73*0.5, N73*(VLOOKUP($A73, 'E1 Categorization'!$A$32:$E$124, 5,0)))</f>
        <v>0</v>
      </c>
      <c r="BK73" s="2196">
        <f>IF(ISERROR(O73*(VLOOKUP($A73, 'E1 Categorization'!$A$32:$E$124, 5,0))), O73*0.5, O73*(VLOOKUP($A73, 'E1 Categorization'!$A$32:$E$124, 5,0)))</f>
        <v>0</v>
      </c>
      <c r="BL73" s="2196">
        <f>IF(ISERROR(P73*(VLOOKUP($A73, 'E1 Categorization'!$A$32:$E$124, 5,0))), P73*0.5, P73*(VLOOKUP($A73, 'E1 Categorization'!$A$32:$E$124, 5,0)))</f>
        <v>0</v>
      </c>
      <c r="BM73" s="2196">
        <f>IF(ISERROR(Q73*(VLOOKUP($A73, 'E1 Categorization'!$A$32:$E$124, 5,0))), Q73*0.5, Q73*(VLOOKUP($A73, 'E1 Categorization'!$A$32:$E$124, 5,0)))</f>
        <v>0</v>
      </c>
      <c r="BN73" s="2196">
        <f>IF(ISERROR(R73*(VLOOKUP($A73, 'E1 Categorization'!$A$32:$E$124, 5,0))), R73*0.5, R73*(VLOOKUP($A73, 'E1 Categorization'!$A$32:$E$124, 5,0)))</f>
        <v>0</v>
      </c>
      <c r="BO73" s="2196">
        <f>IF(ISERROR(S73*(VLOOKUP($A73, 'E1 Categorization'!$A$32:$E$124, 5,0))), S73*0.5, S73*(VLOOKUP($A73, 'E1 Categorization'!$A$32:$E$124, 5,0)))</f>
        <v>0</v>
      </c>
      <c r="BP73" s="2196">
        <f>IF(ISERROR(T73*(VLOOKUP($A73, 'E1 Categorization'!$A$32:$E$124, 5,0))), T73*0.5, T73*(VLOOKUP($A73, 'E1 Categorization'!$A$32:$E$124, 5,0)))</f>
        <v>0</v>
      </c>
      <c r="BQ73" s="2196">
        <f>IF(ISERROR(U73*(VLOOKUP($A73, 'E1 Categorization'!$A$32:$E$124, 5,0))), U73*0.5, U73*(VLOOKUP($A73, 'E1 Categorization'!$A$32:$E$124, 5,0)))</f>
        <v>0</v>
      </c>
      <c r="BR73" s="2196">
        <f>IF(ISERROR(V73*(VLOOKUP($A73, 'E1 Categorization'!$A$32:$E$124, 5,0))), V73*0.5, V73*(VLOOKUP($A73, 'E1 Categorization'!$A$32:$E$124, 5,0)))</f>
        <v>0</v>
      </c>
      <c r="BS73" s="2196">
        <f>IF(ISERROR(W73*(VLOOKUP($A73, 'E1 Categorization'!$A$32:$E$124, 5,0))), W73*0.5, W73*(VLOOKUP($A73, 'E1 Categorization'!$A$32:$E$124, 5,0)))</f>
        <v>0</v>
      </c>
      <c r="BT73" s="2196">
        <f>IF(ISERROR(X73*(VLOOKUP($A73, 'E1 Categorization'!$A$32:$E$124, 5,0))), X73*0.5, X73*(VLOOKUP($A73, 'E1 Categorization'!$A$32:$E$124, 5,0)))</f>
        <v>0</v>
      </c>
    </row>
    <row r="74" spans="1:72" s="631" customFormat="1" ht="25.5" x14ac:dyDescent="0.2">
      <c r="A74" s="555">
        <f>'I3 TB Data'!A371:B371</f>
        <v>5020</v>
      </c>
      <c r="B74" s="556" t="str">
        <f>'I3 TB Data'!B371</f>
        <v>Overhead Distribution Lines and Feeders - Operation Labour</v>
      </c>
      <c r="C74" s="557">
        <f>'I3 TB Data'!G371</f>
        <v>0</v>
      </c>
      <c r="D74" s="2166" t="str">
        <f t="shared" si="35"/>
        <v>Yes</v>
      </c>
      <c r="E74" s="2143"/>
      <c r="F74" s="2143"/>
      <c r="G74" s="2143"/>
      <c r="H74" s="2143"/>
      <c r="I74" s="2143"/>
      <c r="J74" s="2143"/>
      <c r="K74" s="2143"/>
      <c r="L74" s="2143"/>
      <c r="M74" s="2143"/>
      <c r="N74" s="2143"/>
      <c r="O74" s="2143"/>
      <c r="P74" s="2143"/>
      <c r="Q74" s="2143"/>
      <c r="R74" s="2143"/>
      <c r="S74" s="2143"/>
      <c r="T74" s="2143"/>
      <c r="U74" s="2143"/>
      <c r="V74" s="2143"/>
      <c r="W74" s="2143"/>
      <c r="X74" s="2143"/>
      <c r="AA74" s="559">
        <f t="shared" si="31"/>
        <v>5020</v>
      </c>
      <c r="AB74" s="560" t="str">
        <f t="shared" si="32"/>
        <v>Overhead Distribution Lines and Feeders - Operation Labour</v>
      </c>
      <c r="AC74" s="2196">
        <f>IF(ISERROR(E74*(1-VLOOKUP($A74, 'E1 Categorization'!$A$32:$E$124, 5,0))), E74*0.5, E74*(1-VLOOKUP($A74, 'E1 Categorization'!$A$32:$E$124, 5,0)))</f>
        <v>0</v>
      </c>
      <c r="AD74" s="2196">
        <f>IF(ISERROR(F74*(1-VLOOKUP($A74, 'E1 Categorization'!$A$32:$E$124, 5,0))), F74*0.5, F74*(1-VLOOKUP($A74, 'E1 Categorization'!$A$32:$E$124, 5,0)))</f>
        <v>0</v>
      </c>
      <c r="AE74" s="2196">
        <f>IF(ISERROR(G74*(1-VLOOKUP($A74, 'E1 Categorization'!$A$32:$E$124, 5,0))), G74*0.5, G74*(1-VLOOKUP($A74, 'E1 Categorization'!$A$32:$E$124, 5,0)))</f>
        <v>0</v>
      </c>
      <c r="AF74" s="2196">
        <f>IF(ISERROR(H74*(1-VLOOKUP($A74, 'E1 Categorization'!$A$32:$E$124, 5,0))), H74*0.5, H74*(1-VLOOKUP($A74, 'E1 Categorization'!$A$32:$E$124, 5,0)))</f>
        <v>0</v>
      </c>
      <c r="AG74" s="2196">
        <f>IF(ISERROR(I74*(1-VLOOKUP($A74, 'E1 Categorization'!$A$32:$E$124, 5,0))), I74*0.5, I74*(1-VLOOKUP($A74, 'E1 Categorization'!$A$32:$E$124, 5,0)))</f>
        <v>0</v>
      </c>
      <c r="AH74" s="2196">
        <f>IF(ISERROR(J74*(1-VLOOKUP($A74, 'E1 Categorization'!$A$32:$E$124, 5,0))), J74*0.5, J74*(1-VLOOKUP($A74, 'E1 Categorization'!$A$32:$E$124, 5,0)))</f>
        <v>0</v>
      </c>
      <c r="AI74" s="2196">
        <f>IF(ISERROR(K74*(1-VLOOKUP($A74, 'E1 Categorization'!$A$32:$E$124, 5,0))), K74*0.5, K74*(1-VLOOKUP($A74, 'E1 Categorization'!$A$32:$E$124, 5,0)))</f>
        <v>0</v>
      </c>
      <c r="AJ74" s="2196">
        <f>IF(ISERROR(L74*(1-VLOOKUP($A74, 'E1 Categorization'!$A$32:$E$124, 5,0))), L74*0.5, L74*(1-VLOOKUP($A74, 'E1 Categorization'!$A$32:$E$124, 5,0)))</f>
        <v>0</v>
      </c>
      <c r="AK74" s="2196">
        <f>IF(ISERROR(M74*(1-VLOOKUP($A74, 'E1 Categorization'!$A$32:$E$124, 5,0))), M74*0.5, M74*(1-VLOOKUP($A74, 'E1 Categorization'!$A$32:$E$124, 5,0)))</f>
        <v>0</v>
      </c>
      <c r="AL74" s="2196">
        <f>IF(ISERROR(N74*(1-VLOOKUP($A74, 'E1 Categorization'!$A$32:$E$124, 5,0))), N74*0.5, N74*(1-VLOOKUP($A74, 'E1 Categorization'!$A$32:$E$124, 5,0)))</f>
        <v>0</v>
      </c>
      <c r="AM74" s="2196">
        <f>IF(ISERROR(O74*(1-VLOOKUP($A74, 'E1 Categorization'!$A$32:$E$124, 5,0))), O74*0.5, O74*(1-VLOOKUP($A74, 'E1 Categorization'!$A$32:$E$124, 5,0)))</f>
        <v>0</v>
      </c>
      <c r="AN74" s="2196">
        <f>IF(ISERROR(P74*(1-VLOOKUP($A74, 'E1 Categorization'!$A$32:$E$124, 5,0))), P74*0.5, P74*(1-VLOOKUP($A74, 'E1 Categorization'!$A$32:$E$124, 5,0)))</f>
        <v>0</v>
      </c>
      <c r="AO74" s="2196">
        <f>IF(ISERROR(Q74*(1-VLOOKUP($A74, 'E1 Categorization'!$A$32:$E$124, 5,0))), Q74*0.5, Q74*(1-VLOOKUP($A74, 'E1 Categorization'!$A$32:$E$124, 5,0)))</f>
        <v>0</v>
      </c>
      <c r="AP74" s="2196">
        <f>IF(ISERROR(R74*(1-VLOOKUP($A74, 'E1 Categorization'!$A$32:$E$124, 5,0))), R74*0.5, R74*(1-VLOOKUP($A74, 'E1 Categorization'!$A$32:$E$124, 5,0)))</f>
        <v>0</v>
      </c>
      <c r="AQ74" s="2196">
        <f>IF(ISERROR(S74*(1-VLOOKUP($A74, 'E1 Categorization'!$A$32:$E$124, 5,0))), S74*0.5, S74*(1-VLOOKUP($A74, 'E1 Categorization'!$A$32:$E$124, 5,0)))</f>
        <v>0</v>
      </c>
      <c r="AR74" s="2196">
        <f>IF(ISERROR(T74*(1-VLOOKUP($A74, 'E1 Categorization'!$A$32:$E$124, 5,0))), T74*0.5, T74*(1-VLOOKUP($A74, 'E1 Categorization'!$A$32:$E$124, 5,0)))</f>
        <v>0</v>
      </c>
      <c r="AS74" s="2196">
        <f>IF(ISERROR(U74*(1-VLOOKUP($A74, 'E1 Categorization'!$A$32:$E$124, 5,0))), U74*0.5, U74*(1-VLOOKUP($A74, 'E1 Categorization'!$A$32:$E$124, 5,0)))</f>
        <v>0</v>
      </c>
      <c r="AT74" s="2196">
        <f>IF(ISERROR(V74*(1-VLOOKUP($A74, 'E1 Categorization'!$A$32:$E$124, 5,0))), V74*0.5, V74*(1-VLOOKUP($A74, 'E1 Categorization'!$A$32:$E$124, 5,0)))</f>
        <v>0</v>
      </c>
      <c r="AU74" s="2196">
        <f>IF(ISERROR(W74*(1-VLOOKUP($A74, 'E1 Categorization'!$A$32:$E$124, 5,0))), W74*0.5, W74*(1-VLOOKUP($A74, 'E1 Categorization'!$A$32:$E$124, 5,0)))</f>
        <v>0</v>
      </c>
      <c r="AV74" s="2196">
        <f>IF(ISERROR(X74*(1-VLOOKUP($A74, 'E1 Categorization'!$A$32:$E$124, 5,0))), X74*0.5, X74*(1-VLOOKUP($A74, 'E1 Categorization'!$A$32:$E$124, 5,0)))</f>
        <v>0</v>
      </c>
      <c r="AW74" s="2200"/>
      <c r="AX74" s="2200"/>
      <c r="AY74" s="559">
        <f t="shared" si="33"/>
        <v>5020</v>
      </c>
      <c r="AZ74" s="560" t="str">
        <f t="shared" si="34"/>
        <v>Overhead Distribution Lines and Feeders - Operation Labour</v>
      </c>
      <c r="BA74" s="2196">
        <f>IF(ISERROR(E74*(VLOOKUP($A74, 'E1 Categorization'!$A$32:$E$124, 5,0))), E74*0.5, E74*(VLOOKUP($A74, 'E1 Categorization'!$A$32:$E$124, 5,0)))</f>
        <v>0</v>
      </c>
      <c r="BB74" s="2196">
        <f>IF(ISERROR(F74*(VLOOKUP($A74, 'E1 Categorization'!$A$32:$E$124, 5,0))), F74*0.5, F74*(VLOOKUP($A74, 'E1 Categorization'!$A$32:$E$124, 5,0)))</f>
        <v>0</v>
      </c>
      <c r="BC74" s="2196">
        <f>IF(ISERROR(G74*(VLOOKUP($A74, 'E1 Categorization'!$A$32:$E$124, 5,0))), G74*0.5, G74*(VLOOKUP($A74, 'E1 Categorization'!$A$32:$E$124, 5,0)))</f>
        <v>0</v>
      </c>
      <c r="BD74" s="2196">
        <f>IF(ISERROR(H74*(VLOOKUP($A74, 'E1 Categorization'!$A$32:$E$124, 5,0))), H74*0.5, H74*(VLOOKUP($A74, 'E1 Categorization'!$A$32:$E$124, 5,0)))</f>
        <v>0</v>
      </c>
      <c r="BE74" s="2196">
        <f>IF(ISERROR(I74*(VLOOKUP($A74, 'E1 Categorization'!$A$32:$E$124, 5,0))), I74*0.5, I74*(VLOOKUP($A74, 'E1 Categorization'!$A$32:$E$124, 5,0)))</f>
        <v>0</v>
      </c>
      <c r="BF74" s="2196">
        <f>IF(ISERROR(J74*(VLOOKUP($A74, 'E1 Categorization'!$A$32:$E$124, 5,0))), J74*0.5, J74*(VLOOKUP($A74, 'E1 Categorization'!$A$32:$E$124, 5,0)))</f>
        <v>0</v>
      </c>
      <c r="BG74" s="2196">
        <f>IF(ISERROR(K74*(VLOOKUP($A74, 'E1 Categorization'!$A$32:$E$124, 5,0))), K74*0.5, K74*(VLOOKUP($A74, 'E1 Categorization'!$A$32:$E$124, 5,0)))</f>
        <v>0</v>
      </c>
      <c r="BH74" s="2196">
        <f>IF(ISERROR(L74*(VLOOKUP($A74, 'E1 Categorization'!$A$32:$E$124, 5,0))), L74*0.5, L74*(VLOOKUP($A74, 'E1 Categorization'!$A$32:$E$124, 5,0)))</f>
        <v>0</v>
      </c>
      <c r="BI74" s="2196">
        <f>IF(ISERROR(M74*(VLOOKUP($A74, 'E1 Categorization'!$A$32:$E$124, 5,0))), M74*0.5, M74*(VLOOKUP($A74, 'E1 Categorization'!$A$32:$E$124, 5,0)))</f>
        <v>0</v>
      </c>
      <c r="BJ74" s="2196">
        <f>IF(ISERROR(N74*(VLOOKUP($A74, 'E1 Categorization'!$A$32:$E$124, 5,0))), N74*0.5, N74*(VLOOKUP($A74, 'E1 Categorization'!$A$32:$E$124, 5,0)))</f>
        <v>0</v>
      </c>
      <c r="BK74" s="2196">
        <f>IF(ISERROR(O74*(VLOOKUP($A74, 'E1 Categorization'!$A$32:$E$124, 5,0))), O74*0.5, O74*(VLOOKUP($A74, 'E1 Categorization'!$A$32:$E$124, 5,0)))</f>
        <v>0</v>
      </c>
      <c r="BL74" s="2196">
        <f>IF(ISERROR(P74*(VLOOKUP($A74, 'E1 Categorization'!$A$32:$E$124, 5,0))), P74*0.5, P74*(VLOOKUP($A74, 'E1 Categorization'!$A$32:$E$124, 5,0)))</f>
        <v>0</v>
      </c>
      <c r="BM74" s="2196">
        <f>IF(ISERROR(Q74*(VLOOKUP($A74, 'E1 Categorization'!$A$32:$E$124, 5,0))), Q74*0.5, Q74*(VLOOKUP($A74, 'E1 Categorization'!$A$32:$E$124, 5,0)))</f>
        <v>0</v>
      </c>
      <c r="BN74" s="2196">
        <f>IF(ISERROR(R74*(VLOOKUP($A74, 'E1 Categorization'!$A$32:$E$124, 5,0))), R74*0.5, R74*(VLOOKUP($A74, 'E1 Categorization'!$A$32:$E$124, 5,0)))</f>
        <v>0</v>
      </c>
      <c r="BO74" s="2196">
        <f>IF(ISERROR(S74*(VLOOKUP($A74, 'E1 Categorization'!$A$32:$E$124, 5,0))), S74*0.5, S74*(VLOOKUP($A74, 'E1 Categorization'!$A$32:$E$124, 5,0)))</f>
        <v>0</v>
      </c>
      <c r="BP74" s="2196">
        <f>IF(ISERROR(T74*(VLOOKUP($A74, 'E1 Categorization'!$A$32:$E$124, 5,0))), T74*0.5, T74*(VLOOKUP($A74, 'E1 Categorization'!$A$32:$E$124, 5,0)))</f>
        <v>0</v>
      </c>
      <c r="BQ74" s="2196">
        <f>IF(ISERROR(U74*(VLOOKUP($A74, 'E1 Categorization'!$A$32:$E$124, 5,0))), U74*0.5, U74*(VLOOKUP($A74, 'E1 Categorization'!$A$32:$E$124, 5,0)))</f>
        <v>0</v>
      </c>
      <c r="BR74" s="2196">
        <f>IF(ISERROR(V74*(VLOOKUP($A74, 'E1 Categorization'!$A$32:$E$124, 5,0))), V74*0.5, V74*(VLOOKUP($A74, 'E1 Categorization'!$A$32:$E$124, 5,0)))</f>
        <v>0</v>
      </c>
      <c r="BS74" s="2196">
        <f>IF(ISERROR(W74*(VLOOKUP($A74, 'E1 Categorization'!$A$32:$E$124, 5,0))), W74*0.5, W74*(VLOOKUP($A74, 'E1 Categorization'!$A$32:$E$124, 5,0)))</f>
        <v>0</v>
      </c>
      <c r="BT74" s="2196">
        <f>IF(ISERROR(X74*(VLOOKUP($A74, 'E1 Categorization'!$A$32:$E$124, 5,0))), X74*0.5, X74*(VLOOKUP($A74, 'E1 Categorization'!$A$32:$E$124, 5,0)))</f>
        <v>0</v>
      </c>
    </row>
    <row r="75" spans="1:72" s="631" customFormat="1" ht="38.25" x14ac:dyDescent="0.2">
      <c r="A75" s="555">
        <f>'I3 TB Data'!A372:B372</f>
        <v>5025</v>
      </c>
      <c r="B75" s="556" t="str">
        <f>'I3 TB Data'!B372</f>
        <v>Overhead Distribution Lines &amp; Feeders - Operation Supplies and Expenses</v>
      </c>
      <c r="C75" s="557">
        <f>'I3 TB Data'!G372</f>
        <v>0</v>
      </c>
      <c r="D75" s="2166" t="str">
        <f t="shared" si="35"/>
        <v>Yes</v>
      </c>
      <c r="E75" s="2143"/>
      <c r="F75" s="2143"/>
      <c r="G75" s="2143"/>
      <c r="H75" s="2143"/>
      <c r="I75" s="2143"/>
      <c r="J75" s="2143"/>
      <c r="K75" s="2143"/>
      <c r="L75" s="2143"/>
      <c r="M75" s="2143"/>
      <c r="N75" s="2143"/>
      <c r="O75" s="2143"/>
      <c r="P75" s="2143"/>
      <c r="Q75" s="2143"/>
      <c r="R75" s="2143"/>
      <c r="S75" s="2143"/>
      <c r="T75" s="2143"/>
      <c r="U75" s="2143"/>
      <c r="V75" s="2143"/>
      <c r="W75" s="2143"/>
      <c r="X75" s="2143"/>
      <c r="AA75" s="559">
        <f t="shared" si="31"/>
        <v>5025</v>
      </c>
      <c r="AB75" s="560" t="str">
        <f t="shared" si="32"/>
        <v>Overhead Distribution Lines &amp; Feeders - Operation Supplies and Expenses</v>
      </c>
      <c r="AC75" s="2196">
        <f>IF(ISERROR(E75*(1-VLOOKUP($A75, 'E1 Categorization'!$A$32:$E$124, 5,0))), E75*0.5, E75*(1-VLOOKUP($A75, 'E1 Categorization'!$A$32:$E$124, 5,0)))</f>
        <v>0</v>
      </c>
      <c r="AD75" s="2196">
        <f>IF(ISERROR(F75*(1-VLOOKUP($A75, 'E1 Categorization'!$A$32:$E$124, 5,0))), F75*0.5, F75*(1-VLOOKUP($A75, 'E1 Categorization'!$A$32:$E$124, 5,0)))</f>
        <v>0</v>
      </c>
      <c r="AE75" s="2196">
        <f>IF(ISERROR(G75*(1-VLOOKUP($A75, 'E1 Categorization'!$A$32:$E$124, 5,0))), G75*0.5, G75*(1-VLOOKUP($A75, 'E1 Categorization'!$A$32:$E$124, 5,0)))</f>
        <v>0</v>
      </c>
      <c r="AF75" s="2196">
        <f>IF(ISERROR(H75*(1-VLOOKUP($A75, 'E1 Categorization'!$A$32:$E$124, 5,0))), H75*0.5, H75*(1-VLOOKUP($A75, 'E1 Categorization'!$A$32:$E$124, 5,0)))</f>
        <v>0</v>
      </c>
      <c r="AG75" s="2196">
        <f>IF(ISERROR(I75*(1-VLOOKUP($A75, 'E1 Categorization'!$A$32:$E$124, 5,0))), I75*0.5, I75*(1-VLOOKUP($A75, 'E1 Categorization'!$A$32:$E$124, 5,0)))</f>
        <v>0</v>
      </c>
      <c r="AH75" s="2196">
        <f>IF(ISERROR(J75*(1-VLOOKUP($A75, 'E1 Categorization'!$A$32:$E$124, 5,0))), J75*0.5, J75*(1-VLOOKUP($A75, 'E1 Categorization'!$A$32:$E$124, 5,0)))</f>
        <v>0</v>
      </c>
      <c r="AI75" s="2196">
        <f>IF(ISERROR(K75*(1-VLOOKUP($A75, 'E1 Categorization'!$A$32:$E$124, 5,0))), K75*0.5, K75*(1-VLOOKUP($A75, 'E1 Categorization'!$A$32:$E$124, 5,0)))</f>
        <v>0</v>
      </c>
      <c r="AJ75" s="2196">
        <f>IF(ISERROR(L75*(1-VLOOKUP($A75, 'E1 Categorization'!$A$32:$E$124, 5,0))), L75*0.5, L75*(1-VLOOKUP($A75, 'E1 Categorization'!$A$32:$E$124, 5,0)))</f>
        <v>0</v>
      </c>
      <c r="AK75" s="2196">
        <f>IF(ISERROR(M75*(1-VLOOKUP($A75, 'E1 Categorization'!$A$32:$E$124, 5,0))), M75*0.5, M75*(1-VLOOKUP($A75, 'E1 Categorization'!$A$32:$E$124, 5,0)))</f>
        <v>0</v>
      </c>
      <c r="AL75" s="2196">
        <f>IF(ISERROR(N75*(1-VLOOKUP($A75, 'E1 Categorization'!$A$32:$E$124, 5,0))), N75*0.5, N75*(1-VLOOKUP($A75, 'E1 Categorization'!$A$32:$E$124, 5,0)))</f>
        <v>0</v>
      </c>
      <c r="AM75" s="2196">
        <f>IF(ISERROR(O75*(1-VLOOKUP($A75, 'E1 Categorization'!$A$32:$E$124, 5,0))), O75*0.5, O75*(1-VLOOKUP($A75, 'E1 Categorization'!$A$32:$E$124, 5,0)))</f>
        <v>0</v>
      </c>
      <c r="AN75" s="2196">
        <f>IF(ISERROR(P75*(1-VLOOKUP($A75, 'E1 Categorization'!$A$32:$E$124, 5,0))), P75*0.5, P75*(1-VLOOKUP($A75, 'E1 Categorization'!$A$32:$E$124, 5,0)))</f>
        <v>0</v>
      </c>
      <c r="AO75" s="2196">
        <f>IF(ISERROR(Q75*(1-VLOOKUP($A75, 'E1 Categorization'!$A$32:$E$124, 5,0))), Q75*0.5, Q75*(1-VLOOKUP($A75, 'E1 Categorization'!$A$32:$E$124, 5,0)))</f>
        <v>0</v>
      </c>
      <c r="AP75" s="2196">
        <f>IF(ISERROR(R75*(1-VLOOKUP($A75, 'E1 Categorization'!$A$32:$E$124, 5,0))), R75*0.5, R75*(1-VLOOKUP($A75, 'E1 Categorization'!$A$32:$E$124, 5,0)))</f>
        <v>0</v>
      </c>
      <c r="AQ75" s="2196">
        <f>IF(ISERROR(S75*(1-VLOOKUP($A75, 'E1 Categorization'!$A$32:$E$124, 5,0))), S75*0.5, S75*(1-VLOOKUP($A75, 'E1 Categorization'!$A$32:$E$124, 5,0)))</f>
        <v>0</v>
      </c>
      <c r="AR75" s="2196">
        <f>IF(ISERROR(T75*(1-VLOOKUP($A75, 'E1 Categorization'!$A$32:$E$124, 5,0))), T75*0.5, T75*(1-VLOOKUP($A75, 'E1 Categorization'!$A$32:$E$124, 5,0)))</f>
        <v>0</v>
      </c>
      <c r="AS75" s="2196">
        <f>IF(ISERROR(U75*(1-VLOOKUP($A75, 'E1 Categorization'!$A$32:$E$124, 5,0))), U75*0.5, U75*(1-VLOOKUP($A75, 'E1 Categorization'!$A$32:$E$124, 5,0)))</f>
        <v>0</v>
      </c>
      <c r="AT75" s="2196">
        <f>IF(ISERROR(V75*(1-VLOOKUP($A75, 'E1 Categorization'!$A$32:$E$124, 5,0))), V75*0.5, V75*(1-VLOOKUP($A75, 'E1 Categorization'!$A$32:$E$124, 5,0)))</f>
        <v>0</v>
      </c>
      <c r="AU75" s="2196">
        <f>IF(ISERROR(W75*(1-VLOOKUP($A75, 'E1 Categorization'!$A$32:$E$124, 5,0))), W75*0.5, W75*(1-VLOOKUP($A75, 'E1 Categorization'!$A$32:$E$124, 5,0)))</f>
        <v>0</v>
      </c>
      <c r="AV75" s="2196">
        <f>IF(ISERROR(X75*(1-VLOOKUP($A75, 'E1 Categorization'!$A$32:$E$124, 5,0))), X75*0.5, X75*(1-VLOOKUP($A75, 'E1 Categorization'!$A$32:$E$124, 5,0)))</f>
        <v>0</v>
      </c>
      <c r="AW75" s="2200"/>
      <c r="AX75" s="2200"/>
      <c r="AY75" s="559">
        <f t="shared" si="33"/>
        <v>5025</v>
      </c>
      <c r="AZ75" s="560" t="str">
        <f t="shared" si="34"/>
        <v>Overhead Distribution Lines &amp; Feeders - Operation Supplies and Expenses</v>
      </c>
      <c r="BA75" s="2196">
        <f>IF(ISERROR(E75*(VLOOKUP($A75, 'E1 Categorization'!$A$32:$E$124, 5,0))), E75*0.5, E75*(VLOOKUP($A75, 'E1 Categorization'!$A$32:$E$124, 5,0)))</f>
        <v>0</v>
      </c>
      <c r="BB75" s="2196">
        <f>IF(ISERROR(F75*(VLOOKUP($A75, 'E1 Categorization'!$A$32:$E$124, 5,0))), F75*0.5, F75*(VLOOKUP($A75, 'E1 Categorization'!$A$32:$E$124, 5,0)))</f>
        <v>0</v>
      </c>
      <c r="BC75" s="2196">
        <f>IF(ISERROR(G75*(VLOOKUP($A75, 'E1 Categorization'!$A$32:$E$124, 5,0))), G75*0.5, G75*(VLOOKUP($A75, 'E1 Categorization'!$A$32:$E$124, 5,0)))</f>
        <v>0</v>
      </c>
      <c r="BD75" s="2196">
        <f>IF(ISERROR(H75*(VLOOKUP($A75, 'E1 Categorization'!$A$32:$E$124, 5,0))), H75*0.5, H75*(VLOOKUP($A75, 'E1 Categorization'!$A$32:$E$124, 5,0)))</f>
        <v>0</v>
      </c>
      <c r="BE75" s="2196">
        <f>IF(ISERROR(I75*(VLOOKUP($A75, 'E1 Categorization'!$A$32:$E$124, 5,0))), I75*0.5, I75*(VLOOKUP($A75, 'E1 Categorization'!$A$32:$E$124, 5,0)))</f>
        <v>0</v>
      </c>
      <c r="BF75" s="2196">
        <f>IF(ISERROR(J75*(VLOOKUP($A75, 'E1 Categorization'!$A$32:$E$124, 5,0))), J75*0.5, J75*(VLOOKUP($A75, 'E1 Categorization'!$A$32:$E$124, 5,0)))</f>
        <v>0</v>
      </c>
      <c r="BG75" s="2196">
        <f>IF(ISERROR(K75*(VLOOKUP($A75, 'E1 Categorization'!$A$32:$E$124, 5,0))), K75*0.5, K75*(VLOOKUP($A75, 'E1 Categorization'!$A$32:$E$124, 5,0)))</f>
        <v>0</v>
      </c>
      <c r="BH75" s="2196">
        <f>IF(ISERROR(L75*(VLOOKUP($A75, 'E1 Categorization'!$A$32:$E$124, 5,0))), L75*0.5, L75*(VLOOKUP($A75, 'E1 Categorization'!$A$32:$E$124, 5,0)))</f>
        <v>0</v>
      </c>
      <c r="BI75" s="2196">
        <f>IF(ISERROR(M75*(VLOOKUP($A75, 'E1 Categorization'!$A$32:$E$124, 5,0))), M75*0.5, M75*(VLOOKUP($A75, 'E1 Categorization'!$A$32:$E$124, 5,0)))</f>
        <v>0</v>
      </c>
      <c r="BJ75" s="2196">
        <f>IF(ISERROR(N75*(VLOOKUP($A75, 'E1 Categorization'!$A$32:$E$124, 5,0))), N75*0.5, N75*(VLOOKUP($A75, 'E1 Categorization'!$A$32:$E$124, 5,0)))</f>
        <v>0</v>
      </c>
      <c r="BK75" s="2196">
        <f>IF(ISERROR(O75*(VLOOKUP($A75, 'E1 Categorization'!$A$32:$E$124, 5,0))), O75*0.5, O75*(VLOOKUP($A75, 'E1 Categorization'!$A$32:$E$124, 5,0)))</f>
        <v>0</v>
      </c>
      <c r="BL75" s="2196">
        <f>IF(ISERROR(P75*(VLOOKUP($A75, 'E1 Categorization'!$A$32:$E$124, 5,0))), P75*0.5, P75*(VLOOKUP($A75, 'E1 Categorization'!$A$32:$E$124, 5,0)))</f>
        <v>0</v>
      </c>
      <c r="BM75" s="2196">
        <f>IF(ISERROR(Q75*(VLOOKUP($A75, 'E1 Categorization'!$A$32:$E$124, 5,0))), Q75*0.5, Q75*(VLOOKUP($A75, 'E1 Categorization'!$A$32:$E$124, 5,0)))</f>
        <v>0</v>
      </c>
      <c r="BN75" s="2196">
        <f>IF(ISERROR(R75*(VLOOKUP($A75, 'E1 Categorization'!$A$32:$E$124, 5,0))), R75*0.5, R75*(VLOOKUP($A75, 'E1 Categorization'!$A$32:$E$124, 5,0)))</f>
        <v>0</v>
      </c>
      <c r="BO75" s="2196">
        <f>IF(ISERROR(S75*(VLOOKUP($A75, 'E1 Categorization'!$A$32:$E$124, 5,0))), S75*0.5, S75*(VLOOKUP($A75, 'E1 Categorization'!$A$32:$E$124, 5,0)))</f>
        <v>0</v>
      </c>
      <c r="BP75" s="2196">
        <f>IF(ISERROR(T75*(VLOOKUP($A75, 'E1 Categorization'!$A$32:$E$124, 5,0))), T75*0.5, T75*(VLOOKUP($A75, 'E1 Categorization'!$A$32:$E$124, 5,0)))</f>
        <v>0</v>
      </c>
      <c r="BQ75" s="2196">
        <f>IF(ISERROR(U75*(VLOOKUP($A75, 'E1 Categorization'!$A$32:$E$124, 5,0))), U75*0.5, U75*(VLOOKUP($A75, 'E1 Categorization'!$A$32:$E$124, 5,0)))</f>
        <v>0</v>
      </c>
      <c r="BR75" s="2196">
        <f>IF(ISERROR(V75*(VLOOKUP($A75, 'E1 Categorization'!$A$32:$E$124, 5,0))), V75*0.5, V75*(VLOOKUP($A75, 'E1 Categorization'!$A$32:$E$124, 5,0)))</f>
        <v>0</v>
      </c>
      <c r="BS75" s="2196">
        <f>IF(ISERROR(W75*(VLOOKUP($A75, 'E1 Categorization'!$A$32:$E$124, 5,0))), W75*0.5, W75*(VLOOKUP($A75, 'E1 Categorization'!$A$32:$E$124, 5,0)))</f>
        <v>0</v>
      </c>
      <c r="BT75" s="2196">
        <f>IF(ISERROR(X75*(VLOOKUP($A75, 'E1 Categorization'!$A$32:$E$124, 5,0))), X75*0.5, X75*(VLOOKUP($A75, 'E1 Categorization'!$A$32:$E$124, 5,0)))</f>
        <v>0</v>
      </c>
    </row>
    <row r="76" spans="1:72" s="631" customFormat="1" ht="25.5" x14ac:dyDescent="0.2">
      <c r="A76" s="555">
        <f>'I3 TB Data'!A373:B373</f>
        <v>5030</v>
      </c>
      <c r="B76" s="556" t="str">
        <f>'I3 TB Data'!B373</f>
        <v>Overhead Subtransmission Feeders - Operation</v>
      </c>
      <c r="C76" s="557">
        <f>'I3 TB Data'!G373</f>
        <v>0</v>
      </c>
      <c r="D76" s="2166" t="str">
        <f t="shared" si="35"/>
        <v>Yes</v>
      </c>
      <c r="E76" s="2143"/>
      <c r="F76" s="2143"/>
      <c r="G76" s="2143"/>
      <c r="H76" s="2143"/>
      <c r="I76" s="2143"/>
      <c r="J76" s="2143"/>
      <c r="K76" s="2143"/>
      <c r="L76" s="2143"/>
      <c r="M76" s="2143"/>
      <c r="N76" s="2143"/>
      <c r="O76" s="2143"/>
      <c r="P76" s="2143"/>
      <c r="Q76" s="2143"/>
      <c r="R76" s="2143"/>
      <c r="S76" s="2143"/>
      <c r="T76" s="2143"/>
      <c r="U76" s="2143"/>
      <c r="V76" s="2143"/>
      <c r="W76" s="2143"/>
      <c r="X76" s="2143"/>
      <c r="AA76" s="559">
        <f t="shared" si="31"/>
        <v>5030</v>
      </c>
      <c r="AB76" s="560" t="str">
        <f t="shared" si="32"/>
        <v>Overhead Subtransmission Feeders - Operation</v>
      </c>
      <c r="AC76" s="2196">
        <f>IF(ISERROR(E76*(1-VLOOKUP($A76, 'E1 Categorization'!$A$32:$E$124, 5,0))), E76*0.5, E76*(1-VLOOKUP($A76, 'E1 Categorization'!$A$32:$E$124, 5,0)))</f>
        <v>0</v>
      </c>
      <c r="AD76" s="2196">
        <f>IF(ISERROR(F76*(1-VLOOKUP($A76, 'E1 Categorization'!$A$32:$E$124, 5,0))), F76*0.5, F76*(1-VLOOKUP($A76, 'E1 Categorization'!$A$32:$E$124, 5,0)))</f>
        <v>0</v>
      </c>
      <c r="AE76" s="2196">
        <f>IF(ISERROR(G76*(1-VLOOKUP($A76, 'E1 Categorization'!$A$32:$E$124, 5,0))), G76*0.5, G76*(1-VLOOKUP($A76, 'E1 Categorization'!$A$32:$E$124, 5,0)))</f>
        <v>0</v>
      </c>
      <c r="AF76" s="2196">
        <f>IF(ISERROR(H76*(1-VLOOKUP($A76, 'E1 Categorization'!$A$32:$E$124, 5,0))), H76*0.5, H76*(1-VLOOKUP($A76, 'E1 Categorization'!$A$32:$E$124, 5,0)))</f>
        <v>0</v>
      </c>
      <c r="AG76" s="2196">
        <f>IF(ISERROR(I76*(1-VLOOKUP($A76, 'E1 Categorization'!$A$32:$E$124, 5,0))), I76*0.5, I76*(1-VLOOKUP($A76, 'E1 Categorization'!$A$32:$E$124, 5,0)))</f>
        <v>0</v>
      </c>
      <c r="AH76" s="2196">
        <f>IF(ISERROR(J76*(1-VLOOKUP($A76, 'E1 Categorization'!$A$32:$E$124, 5,0))), J76*0.5, J76*(1-VLOOKUP($A76, 'E1 Categorization'!$A$32:$E$124, 5,0)))</f>
        <v>0</v>
      </c>
      <c r="AI76" s="2196">
        <f>IF(ISERROR(K76*(1-VLOOKUP($A76, 'E1 Categorization'!$A$32:$E$124, 5,0))), K76*0.5, K76*(1-VLOOKUP($A76, 'E1 Categorization'!$A$32:$E$124, 5,0)))</f>
        <v>0</v>
      </c>
      <c r="AJ76" s="2196">
        <f>IF(ISERROR(L76*(1-VLOOKUP($A76, 'E1 Categorization'!$A$32:$E$124, 5,0))), L76*0.5, L76*(1-VLOOKUP($A76, 'E1 Categorization'!$A$32:$E$124, 5,0)))</f>
        <v>0</v>
      </c>
      <c r="AK76" s="2196">
        <f>IF(ISERROR(M76*(1-VLOOKUP($A76, 'E1 Categorization'!$A$32:$E$124, 5,0))), M76*0.5, M76*(1-VLOOKUP($A76, 'E1 Categorization'!$A$32:$E$124, 5,0)))</f>
        <v>0</v>
      </c>
      <c r="AL76" s="2196">
        <f>IF(ISERROR(N76*(1-VLOOKUP($A76, 'E1 Categorization'!$A$32:$E$124, 5,0))), N76*0.5, N76*(1-VLOOKUP($A76, 'E1 Categorization'!$A$32:$E$124, 5,0)))</f>
        <v>0</v>
      </c>
      <c r="AM76" s="2196">
        <f>IF(ISERROR(O76*(1-VLOOKUP($A76, 'E1 Categorization'!$A$32:$E$124, 5,0))), O76*0.5, O76*(1-VLOOKUP($A76, 'E1 Categorization'!$A$32:$E$124, 5,0)))</f>
        <v>0</v>
      </c>
      <c r="AN76" s="2196">
        <f>IF(ISERROR(P76*(1-VLOOKUP($A76, 'E1 Categorization'!$A$32:$E$124, 5,0))), P76*0.5, P76*(1-VLOOKUP($A76, 'E1 Categorization'!$A$32:$E$124, 5,0)))</f>
        <v>0</v>
      </c>
      <c r="AO76" s="2196">
        <f>IF(ISERROR(Q76*(1-VLOOKUP($A76, 'E1 Categorization'!$A$32:$E$124, 5,0))), Q76*0.5, Q76*(1-VLOOKUP($A76, 'E1 Categorization'!$A$32:$E$124, 5,0)))</f>
        <v>0</v>
      </c>
      <c r="AP76" s="2196">
        <f>IF(ISERROR(R76*(1-VLOOKUP($A76, 'E1 Categorization'!$A$32:$E$124, 5,0))), R76*0.5, R76*(1-VLOOKUP($A76, 'E1 Categorization'!$A$32:$E$124, 5,0)))</f>
        <v>0</v>
      </c>
      <c r="AQ76" s="2196">
        <f>IF(ISERROR(S76*(1-VLOOKUP($A76, 'E1 Categorization'!$A$32:$E$124, 5,0))), S76*0.5, S76*(1-VLOOKUP($A76, 'E1 Categorization'!$A$32:$E$124, 5,0)))</f>
        <v>0</v>
      </c>
      <c r="AR76" s="2196">
        <f>IF(ISERROR(T76*(1-VLOOKUP($A76, 'E1 Categorization'!$A$32:$E$124, 5,0))), T76*0.5, T76*(1-VLOOKUP($A76, 'E1 Categorization'!$A$32:$E$124, 5,0)))</f>
        <v>0</v>
      </c>
      <c r="AS76" s="2196">
        <f>IF(ISERROR(U76*(1-VLOOKUP($A76, 'E1 Categorization'!$A$32:$E$124, 5,0))), U76*0.5, U76*(1-VLOOKUP($A76, 'E1 Categorization'!$A$32:$E$124, 5,0)))</f>
        <v>0</v>
      </c>
      <c r="AT76" s="2196">
        <f>IF(ISERROR(V76*(1-VLOOKUP($A76, 'E1 Categorization'!$A$32:$E$124, 5,0))), V76*0.5, V76*(1-VLOOKUP($A76, 'E1 Categorization'!$A$32:$E$124, 5,0)))</f>
        <v>0</v>
      </c>
      <c r="AU76" s="2196">
        <f>IF(ISERROR(W76*(1-VLOOKUP($A76, 'E1 Categorization'!$A$32:$E$124, 5,0))), W76*0.5, W76*(1-VLOOKUP($A76, 'E1 Categorization'!$A$32:$E$124, 5,0)))</f>
        <v>0</v>
      </c>
      <c r="AV76" s="2196">
        <f>IF(ISERROR(X76*(1-VLOOKUP($A76, 'E1 Categorization'!$A$32:$E$124, 5,0))), X76*0.5, X76*(1-VLOOKUP($A76, 'E1 Categorization'!$A$32:$E$124, 5,0)))</f>
        <v>0</v>
      </c>
      <c r="AW76" s="2200"/>
      <c r="AX76" s="2200"/>
      <c r="AY76" s="559">
        <f t="shared" si="33"/>
        <v>5030</v>
      </c>
      <c r="AZ76" s="560" t="str">
        <f t="shared" si="34"/>
        <v>Overhead Subtransmission Feeders - Operation</v>
      </c>
      <c r="BA76" s="2196">
        <f>IF(ISERROR(E76*(VLOOKUP($A76, 'E1 Categorization'!$A$32:$E$124, 5,0))), E76*0.5, E76*(VLOOKUP($A76, 'E1 Categorization'!$A$32:$E$124, 5,0)))</f>
        <v>0</v>
      </c>
      <c r="BB76" s="2196">
        <f>IF(ISERROR(F76*(VLOOKUP($A76, 'E1 Categorization'!$A$32:$E$124, 5,0))), F76*0.5, F76*(VLOOKUP($A76, 'E1 Categorization'!$A$32:$E$124, 5,0)))</f>
        <v>0</v>
      </c>
      <c r="BC76" s="2196">
        <f>IF(ISERROR(G76*(VLOOKUP($A76, 'E1 Categorization'!$A$32:$E$124, 5,0))), G76*0.5, G76*(VLOOKUP($A76, 'E1 Categorization'!$A$32:$E$124, 5,0)))</f>
        <v>0</v>
      </c>
      <c r="BD76" s="2196">
        <f>IF(ISERROR(H76*(VLOOKUP($A76, 'E1 Categorization'!$A$32:$E$124, 5,0))), H76*0.5, H76*(VLOOKUP($A76, 'E1 Categorization'!$A$32:$E$124, 5,0)))</f>
        <v>0</v>
      </c>
      <c r="BE76" s="2196">
        <f>IF(ISERROR(I76*(VLOOKUP($A76, 'E1 Categorization'!$A$32:$E$124, 5,0))), I76*0.5, I76*(VLOOKUP($A76, 'E1 Categorization'!$A$32:$E$124, 5,0)))</f>
        <v>0</v>
      </c>
      <c r="BF76" s="2196">
        <f>IF(ISERROR(J76*(VLOOKUP($A76, 'E1 Categorization'!$A$32:$E$124, 5,0))), J76*0.5, J76*(VLOOKUP($A76, 'E1 Categorization'!$A$32:$E$124, 5,0)))</f>
        <v>0</v>
      </c>
      <c r="BG76" s="2196">
        <f>IF(ISERROR(K76*(VLOOKUP($A76, 'E1 Categorization'!$A$32:$E$124, 5,0))), K76*0.5, K76*(VLOOKUP($A76, 'E1 Categorization'!$A$32:$E$124, 5,0)))</f>
        <v>0</v>
      </c>
      <c r="BH76" s="2196">
        <f>IF(ISERROR(L76*(VLOOKUP($A76, 'E1 Categorization'!$A$32:$E$124, 5,0))), L76*0.5, L76*(VLOOKUP($A76, 'E1 Categorization'!$A$32:$E$124, 5,0)))</f>
        <v>0</v>
      </c>
      <c r="BI76" s="2196">
        <f>IF(ISERROR(M76*(VLOOKUP($A76, 'E1 Categorization'!$A$32:$E$124, 5,0))), M76*0.5, M76*(VLOOKUP($A76, 'E1 Categorization'!$A$32:$E$124, 5,0)))</f>
        <v>0</v>
      </c>
      <c r="BJ76" s="2196">
        <f>IF(ISERROR(N76*(VLOOKUP($A76, 'E1 Categorization'!$A$32:$E$124, 5,0))), N76*0.5, N76*(VLOOKUP($A76, 'E1 Categorization'!$A$32:$E$124, 5,0)))</f>
        <v>0</v>
      </c>
      <c r="BK76" s="2196">
        <f>IF(ISERROR(O76*(VLOOKUP($A76, 'E1 Categorization'!$A$32:$E$124, 5,0))), O76*0.5, O76*(VLOOKUP($A76, 'E1 Categorization'!$A$32:$E$124, 5,0)))</f>
        <v>0</v>
      </c>
      <c r="BL76" s="2196">
        <f>IF(ISERROR(P76*(VLOOKUP($A76, 'E1 Categorization'!$A$32:$E$124, 5,0))), P76*0.5, P76*(VLOOKUP($A76, 'E1 Categorization'!$A$32:$E$124, 5,0)))</f>
        <v>0</v>
      </c>
      <c r="BM76" s="2196">
        <f>IF(ISERROR(Q76*(VLOOKUP($A76, 'E1 Categorization'!$A$32:$E$124, 5,0))), Q76*0.5, Q76*(VLOOKUP($A76, 'E1 Categorization'!$A$32:$E$124, 5,0)))</f>
        <v>0</v>
      </c>
      <c r="BN76" s="2196">
        <f>IF(ISERROR(R76*(VLOOKUP($A76, 'E1 Categorization'!$A$32:$E$124, 5,0))), R76*0.5, R76*(VLOOKUP($A76, 'E1 Categorization'!$A$32:$E$124, 5,0)))</f>
        <v>0</v>
      </c>
      <c r="BO76" s="2196">
        <f>IF(ISERROR(S76*(VLOOKUP($A76, 'E1 Categorization'!$A$32:$E$124, 5,0))), S76*0.5, S76*(VLOOKUP($A76, 'E1 Categorization'!$A$32:$E$124, 5,0)))</f>
        <v>0</v>
      </c>
      <c r="BP76" s="2196">
        <f>IF(ISERROR(T76*(VLOOKUP($A76, 'E1 Categorization'!$A$32:$E$124, 5,0))), T76*0.5, T76*(VLOOKUP($A76, 'E1 Categorization'!$A$32:$E$124, 5,0)))</f>
        <v>0</v>
      </c>
      <c r="BQ76" s="2196">
        <f>IF(ISERROR(U76*(VLOOKUP($A76, 'E1 Categorization'!$A$32:$E$124, 5,0))), U76*0.5, U76*(VLOOKUP($A76, 'E1 Categorization'!$A$32:$E$124, 5,0)))</f>
        <v>0</v>
      </c>
      <c r="BR76" s="2196">
        <f>IF(ISERROR(V76*(VLOOKUP($A76, 'E1 Categorization'!$A$32:$E$124, 5,0))), V76*0.5, V76*(VLOOKUP($A76, 'E1 Categorization'!$A$32:$E$124, 5,0)))</f>
        <v>0</v>
      </c>
      <c r="BS76" s="2196">
        <f>IF(ISERROR(W76*(VLOOKUP($A76, 'E1 Categorization'!$A$32:$E$124, 5,0))), W76*0.5, W76*(VLOOKUP($A76, 'E1 Categorization'!$A$32:$E$124, 5,0)))</f>
        <v>0</v>
      </c>
      <c r="BT76" s="2196">
        <f>IF(ISERROR(X76*(VLOOKUP($A76, 'E1 Categorization'!$A$32:$E$124, 5,0))), X76*0.5, X76*(VLOOKUP($A76, 'E1 Categorization'!$A$32:$E$124, 5,0)))</f>
        <v>0</v>
      </c>
    </row>
    <row r="77" spans="1:72" s="631" customFormat="1" ht="25.5" x14ac:dyDescent="0.2">
      <c r="A77" s="555">
        <f>'I3 TB Data'!A374:B374</f>
        <v>5035</v>
      </c>
      <c r="B77" s="556" t="str">
        <f>'I3 TB Data'!B374</f>
        <v>Overhead Distribution Transformers- Operation</v>
      </c>
      <c r="C77" s="557">
        <f>'I3 TB Data'!G374</f>
        <v>0</v>
      </c>
      <c r="D77" s="2166" t="str">
        <f t="shared" si="35"/>
        <v>Yes</v>
      </c>
      <c r="E77" s="2143"/>
      <c r="F77" s="2143"/>
      <c r="G77" s="2143"/>
      <c r="H77" s="2143"/>
      <c r="I77" s="2143"/>
      <c r="J77" s="2143"/>
      <c r="K77" s="2143"/>
      <c r="L77" s="2143"/>
      <c r="M77" s="2143"/>
      <c r="N77" s="2143"/>
      <c r="O77" s="2143"/>
      <c r="P77" s="2143"/>
      <c r="Q77" s="2143"/>
      <c r="R77" s="2143"/>
      <c r="S77" s="2143"/>
      <c r="T77" s="2143"/>
      <c r="U77" s="2143"/>
      <c r="V77" s="2143"/>
      <c r="W77" s="2143"/>
      <c r="X77" s="2143"/>
      <c r="AA77" s="559">
        <f t="shared" si="31"/>
        <v>5035</v>
      </c>
      <c r="AB77" s="560" t="str">
        <f t="shared" si="32"/>
        <v>Overhead Distribution Transformers- Operation</v>
      </c>
      <c r="AC77" s="2196">
        <f>IF(ISERROR(E77*(1-VLOOKUP($A77, 'E1 Categorization'!$A$32:$E$124, 5,0))), E77*0.5, E77*(1-VLOOKUP($A77, 'E1 Categorization'!$A$32:$E$124, 5,0)))</f>
        <v>0</v>
      </c>
      <c r="AD77" s="2196">
        <f>IF(ISERROR(F77*(1-VLOOKUP($A77, 'E1 Categorization'!$A$32:$E$124, 5,0))), F77*0.5, F77*(1-VLOOKUP($A77, 'E1 Categorization'!$A$32:$E$124, 5,0)))</f>
        <v>0</v>
      </c>
      <c r="AE77" s="2196">
        <f>IF(ISERROR(G77*(1-VLOOKUP($A77, 'E1 Categorization'!$A$32:$E$124, 5,0))), G77*0.5, G77*(1-VLOOKUP($A77, 'E1 Categorization'!$A$32:$E$124, 5,0)))</f>
        <v>0</v>
      </c>
      <c r="AF77" s="2196">
        <f>IF(ISERROR(H77*(1-VLOOKUP($A77, 'E1 Categorization'!$A$32:$E$124, 5,0))), H77*0.5, H77*(1-VLOOKUP($A77, 'E1 Categorization'!$A$32:$E$124, 5,0)))</f>
        <v>0</v>
      </c>
      <c r="AG77" s="2196">
        <f>IF(ISERROR(I77*(1-VLOOKUP($A77, 'E1 Categorization'!$A$32:$E$124, 5,0))), I77*0.5, I77*(1-VLOOKUP($A77, 'E1 Categorization'!$A$32:$E$124, 5,0)))</f>
        <v>0</v>
      </c>
      <c r="AH77" s="2196">
        <f>IF(ISERROR(J77*(1-VLOOKUP($A77, 'E1 Categorization'!$A$32:$E$124, 5,0))), J77*0.5, J77*(1-VLOOKUP($A77, 'E1 Categorization'!$A$32:$E$124, 5,0)))</f>
        <v>0</v>
      </c>
      <c r="AI77" s="2196">
        <f>IF(ISERROR(K77*(1-VLOOKUP($A77, 'E1 Categorization'!$A$32:$E$124, 5,0))), K77*0.5, K77*(1-VLOOKUP($A77, 'E1 Categorization'!$A$32:$E$124, 5,0)))</f>
        <v>0</v>
      </c>
      <c r="AJ77" s="2196">
        <f>IF(ISERROR(L77*(1-VLOOKUP($A77, 'E1 Categorization'!$A$32:$E$124, 5,0))), L77*0.5, L77*(1-VLOOKUP($A77, 'E1 Categorization'!$A$32:$E$124, 5,0)))</f>
        <v>0</v>
      </c>
      <c r="AK77" s="2196">
        <f>IF(ISERROR(M77*(1-VLOOKUP($A77, 'E1 Categorization'!$A$32:$E$124, 5,0))), M77*0.5, M77*(1-VLOOKUP($A77, 'E1 Categorization'!$A$32:$E$124, 5,0)))</f>
        <v>0</v>
      </c>
      <c r="AL77" s="2196">
        <f>IF(ISERROR(N77*(1-VLOOKUP($A77, 'E1 Categorization'!$A$32:$E$124, 5,0))), N77*0.5, N77*(1-VLOOKUP($A77, 'E1 Categorization'!$A$32:$E$124, 5,0)))</f>
        <v>0</v>
      </c>
      <c r="AM77" s="2196">
        <f>IF(ISERROR(O77*(1-VLOOKUP($A77, 'E1 Categorization'!$A$32:$E$124, 5,0))), O77*0.5, O77*(1-VLOOKUP($A77, 'E1 Categorization'!$A$32:$E$124, 5,0)))</f>
        <v>0</v>
      </c>
      <c r="AN77" s="2196">
        <f>IF(ISERROR(P77*(1-VLOOKUP($A77, 'E1 Categorization'!$A$32:$E$124, 5,0))), P77*0.5, P77*(1-VLOOKUP($A77, 'E1 Categorization'!$A$32:$E$124, 5,0)))</f>
        <v>0</v>
      </c>
      <c r="AO77" s="2196">
        <f>IF(ISERROR(Q77*(1-VLOOKUP($A77, 'E1 Categorization'!$A$32:$E$124, 5,0))), Q77*0.5, Q77*(1-VLOOKUP($A77, 'E1 Categorization'!$A$32:$E$124, 5,0)))</f>
        <v>0</v>
      </c>
      <c r="AP77" s="2196">
        <f>IF(ISERROR(R77*(1-VLOOKUP($A77, 'E1 Categorization'!$A$32:$E$124, 5,0))), R77*0.5, R77*(1-VLOOKUP($A77, 'E1 Categorization'!$A$32:$E$124, 5,0)))</f>
        <v>0</v>
      </c>
      <c r="AQ77" s="2196">
        <f>IF(ISERROR(S77*(1-VLOOKUP($A77, 'E1 Categorization'!$A$32:$E$124, 5,0))), S77*0.5, S77*(1-VLOOKUP($A77, 'E1 Categorization'!$A$32:$E$124, 5,0)))</f>
        <v>0</v>
      </c>
      <c r="AR77" s="2196">
        <f>IF(ISERROR(T77*(1-VLOOKUP($A77, 'E1 Categorization'!$A$32:$E$124, 5,0))), T77*0.5, T77*(1-VLOOKUP($A77, 'E1 Categorization'!$A$32:$E$124, 5,0)))</f>
        <v>0</v>
      </c>
      <c r="AS77" s="2196">
        <f>IF(ISERROR(U77*(1-VLOOKUP($A77, 'E1 Categorization'!$A$32:$E$124, 5,0))), U77*0.5, U77*(1-VLOOKUP($A77, 'E1 Categorization'!$A$32:$E$124, 5,0)))</f>
        <v>0</v>
      </c>
      <c r="AT77" s="2196">
        <f>IF(ISERROR(V77*(1-VLOOKUP($A77, 'E1 Categorization'!$A$32:$E$124, 5,0))), V77*0.5, V77*(1-VLOOKUP($A77, 'E1 Categorization'!$A$32:$E$124, 5,0)))</f>
        <v>0</v>
      </c>
      <c r="AU77" s="2196">
        <f>IF(ISERROR(W77*(1-VLOOKUP($A77, 'E1 Categorization'!$A$32:$E$124, 5,0))), W77*0.5, W77*(1-VLOOKUP($A77, 'E1 Categorization'!$A$32:$E$124, 5,0)))</f>
        <v>0</v>
      </c>
      <c r="AV77" s="2196">
        <f>IF(ISERROR(X77*(1-VLOOKUP($A77, 'E1 Categorization'!$A$32:$E$124, 5,0))), X77*0.5, X77*(1-VLOOKUP($A77, 'E1 Categorization'!$A$32:$E$124, 5,0)))</f>
        <v>0</v>
      </c>
      <c r="AW77" s="2200"/>
      <c r="AX77" s="2200"/>
      <c r="AY77" s="559">
        <f t="shared" si="33"/>
        <v>5035</v>
      </c>
      <c r="AZ77" s="560" t="str">
        <f t="shared" si="34"/>
        <v>Overhead Distribution Transformers- Operation</v>
      </c>
      <c r="BA77" s="2196">
        <f>IF(ISERROR(E77*(VLOOKUP($A77, 'E1 Categorization'!$A$32:$E$124, 5,0))), E77*0.5, E77*(VLOOKUP($A77, 'E1 Categorization'!$A$32:$E$124, 5,0)))</f>
        <v>0</v>
      </c>
      <c r="BB77" s="2196">
        <f>IF(ISERROR(F77*(VLOOKUP($A77, 'E1 Categorization'!$A$32:$E$124, 5,0))), F77*0.5, F77*(VLOOKUP($A77, 'E1 Categorization'!$A$32:$E$124, 5,0)))</f>
        <v>0</v>
      </c>
      <c r="BC77" s="2196">
        <f>IF(ISERROR(G77*(VLOOKUP($A77, 'E1 Categorization'!$A$32:$E$124, 5,0))), G77*0.5, G77*(VLOOKUP($A77, 'E1 Categorization'!$A$32:$E$124, 5,0)))</f>
        <v>0</v>
      </c>
      <c r="BD77" s="2196">
        <f>IF(ISERROR(H77*(VLOOKUP($A77, 'E1 Categorization'!$A$32:$E$124, 5,0))), H77*0.5, H77*(VLOOKUP($A77, 'E1 Categorization'!$A$32:$E$124, 5,0)))</f>
        <v>0</v>
      </c>
      <c r="BE77" s="2196">
        <f>IF(ISERROR(I77*(VLOOKUP($A77, 'E1 Categorization'!$A$32:$E$124, 5,0))), I77*0.5, I77*(VLOOKUP($A77, 'E1 Categorization'!$A$32:$E$124, 5,0)))</f>
        <v>0</v>
      </c>
      <c r="BF77" s="2196">
        <f>IF(ISERROR(J77*(VLOOKUP($A77, 'E1 Categorization'!$A$32:$E$124, 5,0))), J77*0.5, J77*(VLOOKUP($A77, 'E1 Categorization'!$A$32:$E$124, 5,0)))</f>
        <v>0</v>
      </c>
      <c r="BG77" s="2196">
        <f>IF(ISERROR(K77*(VLOOKUP($A77, 'E1 Categorization'!$A$32:$E$124, 5,0))), K77*0.5, K77*(VLOOKUP($A77, 'E1 Categorization'!$A$32:$E$124, 5,0)))</f>
        <v>0</v>
      </c>
      <c r="BH77" s="2196">
        <f>IF(ISERROR(L77*(VLOOKUP($A77, 'E1 Categorization'!$A$32:$E$124, 5,0))), L77*0.5, L77*(VLOOKUP($A77, 'E1 Categorization'!$A$32:$E$124, 5,0)))</f>
        <v>0</v>
      </c>
      <c r="BI77" s="2196">
        <f>IF(ISERROR(M77*(VLOOKUP($A77, 'E1 Categorization'!$A$32:$E$124, 5,0))), M77*0.5, M77*(VLOOKUP($A77, 'E1 Categorization'!$A$32:$E$124, 5,0)))</f>
        <v>0</v>
      </c>
      <c r="BJ77" s="2196">
        <f>IF(ISERROR(N77*(VLOOKUP($A77, 'E1 Categorization'!$A$32:$E$124, 5,0))), N77*0.5, N77*(VLOOKUP($A77, 'E1 Categorization'!$A$32:$E$124, 5,0)))</f>
        <v>0</v>
      </c>
      <c r="BK77" s="2196">
        <f>IF(ISERROR(O77*(VLOOKUP($A77, 'E1 Categorization'!$A$32:$E$124, 5,0))), O77*0.5, O77*(VLOOKUP($A77, 'E1 Categorization'!$A$32:$E$124, 5,0)))</f>
        <v>0</v>
      </c>
      <c r="BL77" s="2196">
        <f>IF(ISERROR(P77*(VLOOKUP($A77, 'E1 Categorization'!$A$32:$E$124, 5,0))), P77*0.5, P77*(VLOOKUP($A77, 'E1 Categorization'!$A$32:$E$124, 5,0)))</f>
        <v>0</v>
      </c>
      <c r="BM77" s="2196">
        <f>IF(ISERROR(Q77*(VLOOKUP($A77, 'E1 Categorization'!$A$32:$E$124, 5,0))), Q77*0.5, Q77*(VLOOKUP($A77, 'E1 Categorization'!$A$32:$E$124, 5,0)))</f>
        <v>0</v>
      </c>
      <c r="BN77" s="2196">
        <f>IF(ISERROR(R77*(VLOOKUP($A77, 'E1 Categorization'!$A$32:$E$124, 5,0))), R77*0.5, R77*(VLOOKUP($A77, 'E1 Categorization'!$A$32:$E$124, 5,0)))</f>
        <v>0</v>
      </c>
      <c r="BO77" s="2196">
        <f>IF(ISERROR(S77*(VLOOKUP($A77, 'E1 Categorization'!$A$32:$E$124, 5,0))), S77*0.5, S77*(VLOOKUP($A77, 'E1 Categorization'!$A$32:$E$124, 5,0)))</f>
        <v>0</v>
      </c>
      <c r="BP77" s="2196">
        <f>IF(ISERROR(T77*(VLOOKUP($A77, 'E1 Categorization'!$A$32:$E$124, 5,0))), T77*0.5, T77*(VLOOKUP($A77, 'E1 Categorization'!$A$32:$E$124, 5,0)))</f>
        <v>0</v>
      </c>
      <c r="BQ77" s="2196">
        <f>IF(ISERROR(U77*(VLOOKUP($A77, 'E1 Categorization'!$A$32:$E$124, 5,0))), U77*0.5, U77*(VLOOKUP($A77, 'E1 Categorization'!$A$32:$E$124, 5,0)))</f>
        <v>0</v>
      </c>
      <c r="BR77" s="2196">
        <f>IF(ISERROR(V77*(VLOOKUP($A77, 'E1 Categorization'!$A$32:$E$124, 5,0))), V77*0.5, V77*(VLOOKUP($A77, 'E1 Categorization'!$A$32:$E$124, 5,0)))</f>
        <v>0</v>
      </c>
      <c r="BS77" s="2196">
        <f>IF(ISERROR(W77*(VLOOKUP($A77, 'E1 Categorization'!$A$32:$E$124, 5,0))), W77*0.5, W77*(VLOOKUP($A77, 'E1 Categorization'!$A$32:$E$124, 5,0)))</f>
        <v>0</v>
      </c>
      <c r="BT77" s="2196">
        <f>IF(ISERROR(X77*(VLOOKUP($A77, 'E1 Categorization'!$A$32:$E$124, 5,0))), X77*0.5, X77*(VLOOKUP($A77, 'E1 Categorization'!$A$32:$E$124, 5,0)))</f>
        <v>0</v>
      </c>
    </row>
    <row r="78" spans="1:72" s="631" customFormat="1" ht="25.5" x14ac:dyDescent="0.2">
      <c r="A78" s="555">
        <f>'I3 TB Data'!A375:B375</f>
        <v>5040</v>
      </c>
      <c r="B78" s="556" t="str">
        <f>'I3 TB Data'!B375</f>
        <v>Underground Distribution Lines and Feeders - Operation Labour</v>
      </c>
      <c r="C78" s="557">
        <f>'I3 TB Data'!G375</f>
        <v>0</v>
      </c>
      <c r="D78" s="2166" t="str">
        <f t="shared" si="35"/>
        <v>Yes</v>
      </c>
      <c r="E78" s="2143"/>
      <c r="F78" s="2143"/>
      <c r="G78" s="2143"/>
      <c r="H78" s="2143"/>
      <c r="I78" s="2143"/>
      <c r="J78" s="2143"/>
      <c r="K78" s="2143"/>
      <c r="L78" s="2143"/>
      <c r="M78" s="2143"/>
      <c r="N78" s="2143"/>
      <c r="O78" s="2143"/>
      <c r="P78" s="2143"/>
      <c r="Q78" s="2143"/>
      <c r="R78" s="2143"/>
      <c r="S78" s="2143"/>
      <c r="T78" s="2143"/>
      <c r="U78" s="2143"/>
      <c r="V78" s="2143"/>
      <c r="W78" s="2143"/>
      <c r="X78" s="2143"/>
      <c r="AA78" s="559">
        <f t="shared" si="31"/>
        <v>5040</v>
      </c>
      <c r="AB78" s="560" t="str">
        <f t="shared" si="32"/>
        <v>Underground Distribution Lines and Feeders - Operation Labour</v>
      </c>
      <c r="AC78" s="2196">
        <f>IF(ISERROR(E78*(1-VLOOKUP($A78, 'E1 Categorization'!$A$32:$E$124, 5,0))), E78*0.5, E78*(1-VLOOKUP($A78, 'E1 Categorization'!$A$32:$E$124, 5,0)))</f>
        <v>0</v>
      </c>
      <c r="AD78" s="2196">
        <f>IF(ISERROR(F78*(1-VLOOKUP($A78, 'E1 Categorization'!$A$32:$E$124, 5,0))), F78*0.5, F78*(1-VLOOKUP($A78, 'E1 Categorization'!$A$32:$E$124, 5,0)))</f>
        <v>0</v>
      </c>
      <c r="AE78" s="2196">
        <f>IF(ISERROR(G78*(1-VLOOKUP($A78, 'E1 Categorization'!$A$32:$E$124, 5,0))), G78*0.5, G78*(1-VLOOKUP($A78, 'E1 Categorization'!$A$32:$E$124, 5,0)))</f>
        <v>0</v>
      </c>
      <c r="AF78" s="2196">
        <f>IF(ISERROR(H78*(1-VLOOKUP($A78, 'E1 Categorization'!$A$32:$E$124, 5,0))), H78*0.5, H78*(1-VLOOKUP($A78, 'E1 Categorization'!$A$32:$E$124, 5,0)))</f>
        <v>0</v>
      </c>
      <c r="AG78" s="2196">
        <f>IF(ISERROR(I78*(1-VLOOKUP($A78, 'E1 Categorization'!$A$32:$E$124, 5,0))), I78*0.5, I78*(1-VLOOKUP($A78, 'E1 Categorization'!$A$32:$E$124, 5,0)))</f>
        <v>0</v>
      </c>
      <c r="AH78" s="2196">
        <f>IF(ISERROR(J78*(1-VLOOKUP($A78, 'E1 Categorization'!$A$32:$E$124, 5,0))), J78*0.5, J78*(1-VLOOKUP($A78, 'E1 Categorization'!$A$32:$E$124, 5,0)))</f>
        <v>0</v>
      </c>
      <c r="AI78" s="2196">
        <f>IF(ISERROR(K78*(1-VLOOKUP($A78, 'E1 Categorization'!$A$32:$E$124, 5,0))), K78*0.5, K78*(1-VLOOKUP($A78, 'E1 Categorization'!$A$32:$E$124, 5,0)))</f>
        <v>0</v>
      </c>
      <c r="AJ78" s="2196">
        <f>IF(ISERROR(L78*(1-VLOOKUP($A78, 'E1 Categorization'!$A$32:$E$124, 5,0))), L78*0.5, L78*(1-VLOOKUP($A78, 'E1 Categorization'!$A$32:$E$124, 5,0)))</f>
        <v>0</v>
      </c>
      <c r="AK78" s="2196">
        <f>IF(ISERROR(M78*(1-VLOOKUP($A78, 'E1 Categorization'!$A$32:$E$124, 5,0))), M78*0.5, M78*(1-VLOOKUP($A78, 'E1 Categorization'!$A$32:$E$124, 5,0)))</f>
        <v>0</v>
      </c>
      <c r="AL78" s="2196">
        <f>IF(ISERROR(N78*(1-VLOOKUP($A78, 'E1 Categorization'!$A$32:$E$124, 5,0))), N78*0.5, N78*(1-VLOOKUP($A78, 'E1 Categorization'!$A$32:$E$124, 5,0)))</f>
        <v>0</v>
      </c>
      <c r="AM78" s="2196">
        <f>IF(ISERROR(O78*(1-VLOOKUP($A78, 'E1 Categorization'!$A$32:$E$124, 5,0))), O78*0.5, O78*(1-VLOOKUP($A78, 'E1 Categorization'!$A$32:$E$124, 5,0)))</f>
        <v>0</v>
      </c>
      <c r="AN78" s="2196">
        <f>IF(ISERROR(P78*(1-VLOOKUP($A78, 'E1 Categorization'!$A$32:$E$124, 5,0))), P78*0.5, P78*(1-VLOOKUP($A78, 'E1 Categorization'!$A$32:$E$124, 5,0)))</f>
        <v>0</v>
      </c>
      <c r="AO78" s="2196">
        <f>IF(ISERROR(Q78*(1-VLOOKUP($A78, 'E1 Categorization'!$A$32:$E$124, 5,0))), Q78*0.5, Q78*(1-VLOOKUP($A78, 'E1 Categorization'!$A$32:$E$124, 5,0)))</f>
        <v>0</v>
      </c>
      <c r="AP78" s="2196">
        <f>IF(ISERROR(R78*(1-VLOOKUP($A78, 'E1 Categorization'!$A$32:$E$124, 5,0))), R78*0.5, R78*(1-VLOOKUP($A78, 'E1 Categorization'!$A$32:$E$124, 5,0)))</f>
        <v>0</v>
      </c>
      <c r="AQ78" s="2196">
        <f>IF(ISERROR(S78*(1-VLOOKUP($A78, 'E1 Categorization'!$A$32:$E$124, 5,0))), S78*0.5, S78*(1-VLOOKUP($A78, 'E1 Categorization'!$A$32:$E$124, 5,0)))</f>
        <v>0</v>
      </c>
      <c r="AR78" s="2196">
        <f>IF(ISERROR(T78*(1-VLOOKUP($A78, 'E1 Categorization'!$A$32:$E$124, 5,0))), T78*0.5, T78*(1-VLOOKUP($A78, 'E1 Categorization'!$A$32:$E$124, 5,0)))</f>
        <v>0</v>
      </c>
      <c r="AS78" s="2196">
        <f>IF(ISERROR(U78*(1-VLOOKUP($A78, 'E1 Categorization'!$A$32:$E$124, 5,0))), U78*0.5, U78*(1-VLOOKUP($A78, 'E1 Categorization'!$A$32:$E$124, 5,0)))</f>
        <v>0</v>
      </c>
      <c r="AT78" s="2196">
        <f>IF(ISERROR(V78*(1-VLOOKUP($A78, 'E1 Categorization'!$A$32:$E$124, 5,0))), V78*0.5, V78*(1-VLOOKUP($A78, 'E1 Categorization'!$A$32:$E$124, 5,0)))</f>
        <v>0</v>
      </c>
      <c r="AU78" s="2196">
        <f>IF(ISERROR(W78*(1-VLOOKUP($A78, 'E1 Categorization'!$A$32:$E$124, 5,0))), W78*0.5, W78*(1-VLOOKUP($A78, 'E1 Categorization'!$A$32:$E$124, 5,0)))</f>
        <v>0</v>
      </c>
      <c r="AV78" s="2196">
        <f>IF(ISERROR(X78*(1-VLOOKUP($A78, 'E1 Categorization'!$A$32:$E$124, 5,0))), X78*0.5, X78*(1-VLOOKUP($A78, 'E1 Categorization'!$A$32:$E$124, 5,0)))</f>
        <v>0</v>
      </c>
      <c r="AW78" s="2200"/>
      <c r="AX78" s="2200"/>
      <c r="AY78" s="559">
        <f t="shared" si="33"/>
        <v>5040</v>
      </c>
      <c r="AZ78" s="560" t="str">
        <f t="shared" si="34"/>
        <v>Underground Distribution Lines and Feeders - Operation Labour</v>
      </c>
      <c r="BA78" s="2196">
        <f>IF(ISERROR(E78*(VLOOKUP($A78, 'E1 Categorization'!$A$32:$E$124, 5,0))), E78*0.5, E78*(VLOOKUP($A78, 'E1 Categorization'!$A$32:$E$124, 5,0)))</f>
        <v>0</v>
      </c>
      <c r="BB78" s="2196">
        <f>IF(ISERROR(F78*(VLOOKUP($A78, 'E1 Categorization'!$A$32:$E$124, 5,0))), F78*0.5, F78*(VLOOKUP($A78, 'E1 Categorization'!$A$32:$E$124, 5,0)))</f>
        <v>0</v>
      </c>
      <c r="BC78" s="2196">
        <f>IF(ISERROR(G78*(VLOOKUP($A78, 'E1 Categorization'!$A$32:$E$124, 5,0))), G78*0.5, G78*(VLOOKUP($A78, 'E1 Categorization'!$A$32:$E$124, 5,0)))</f>
        <v>0</v>
      </c>
      <c r="BD78" s="2196">
        <f>IF(ISERROR(H78*(VLOOKUP($A78, 'E1 Categorization'!$A$32:$E$124, 5,0))), H78*0.5, H78*(VLOOKUP($A78, 'E1 Categorization'!$A$32:$E$124, 5,0)))</f>
        <v>0</v>
      </c>
      <c r="BE78" s="2196">
        <f>IF(ISERROR(I78*(VLOOKUP($A78, 'E1 Categorization'!$A$32:$E$124, 5,0))), I78*0.5, I78*(VLOOKUP($A78, 'E1 Categorization'!$A$32:$E$124, 5,0)))</f>
        <v>0</v>
      </c>
      <c r="BF78" s="2196">
        <f>IF(ISERROR(J78*(VLOOKUP($A78, 'E1 Categorization'!$A$32:$E$124, 5,0))), J78*0.5, J78*(VLOOKUP($A78, 'E1 Categorization'!$A$32:$E$124, 5,0)))</f>
        <v>0</v>
      </c>
      <c r="BG78" s="2196">
        <f>IF(ISERROR(K78*(VLOOKUP($A78, 'E1 Categorization'!$A$32:$E$124, 5,0))), K78*0.5, K78*(VLOOKUP($A78, 'E1 Categorization'!$A$32:$E$124, 5,0)))</f>
        <v>0</v>
      </c>
      <c r="BH78" s="2196">
        <f>IF(ISERROR(L78*(VLOOKUP($A78, 'E1 Categorization'!$A$32:$E$124, 5,0))), L78*0.5, L78*(VLOOKUP($A78, 'E1 Categorization'!$A$32:$E$124, 5,0)))</f>
        <v>0</v>
      </c>
      <c r="BI78" s="2196">
        <f>IF(ISERROR(M78*(VLOOKUP($A78, 'E1 Categorization'!$A$32:$E$124, 5,0))), M78*0.5, M78*(VLOOKUP($A78, 'E1 Categorization'!$A$32:$E$124, 5,0)))</f>
        <v>0</v>
      </c>
      <c r="BJ78" s="2196">
        <f>IF(ISERROR(N78*(VLOOKUP($A78, 'E1 Categorization'!$A$32:$E$124, 5,0))), N78*0.5, N78*(VLOOKUP($A78, 'E1 Categorization'!$A$32:$E$124, 5,0)))</f>
        <v>0</v>
      </c>
      <c r="BK78" s="2196">
        <f>IF(ISERROR(O78*(VLOOKUP($A78, 'E1 Categorization'!$A$32:$E$124, 5,0))), O78*0.5, O78*(VLOOKUP($A78, 'E1 Categorization'!$A$32:$E$124, 5,0)))</f>
        <v>0</v>
      </c>
      <c r="BL78" s="2196">
        <f>IF(ISERROR(P78*(VLOOKUP($A78, 'E1 Categorization'!$A$32:$E$124, 5,0))), P78*0.5, P78*(VLOOKUP($A78, 'E1 Categorization'!$A$32:$E$124, 5,0)))</f>
        <v>0</v>
      </c>
      <c r="BM78" s="2196">
        <f>IF(ISERROR(Q78*(VLOOKUP($A78, 'E1 Categorization'!$A$32:$E$124, 5,0))), Q78*0.5, Q78*(VLOOKUP($A78, 'E1 Categorization'!$A$32:$E$124, 5,0)))</f>
        <v>0</v>
      </c>
      <c r="BN78" s="2196">
        <f>IF(ISERROR(R78*(VLOOKUP($A78, 'E1 Categorization'!$A$32:$E$124, 5,0))), R78*0.5, R78*(VLOOKUP($A78, 'E1 Categorization'!$A$32:$E$124, 5,0)))</f>
        <v>0</v>
      </c>
      <c r="BO78" s="2196">
        <f>IF(ISERROR(S78*(VLOOKUP($A78, 'E1 Categorization'!$A$32:$E$124, 5,0))), S78*0.5, S78*(VLOOKUP($A78, 'E1 Categorization'!$A$32:$E$124, 5,0)))</f>
        <v>0</v>
      </c>
      <c r="BP78" s="2196">
        <f>IF(ISERROR(T78*(VLOOKUP($A78, 'E1 Categorization'!$A$32:$E$124, 5,0))), T78*0.5, T78*(VLOOKUP($A78, 'E1 Categorization'!$A$32:$E$124, 5,0)))</f>
        <v>0</v>
      </c>
      <c r="BQ78" s="2196">
        <f>IF(ISERROR(U78*(VLOOKUP($A78, 'E1 Categorization'!$A$32:$E$124, 5,0))), U78*0.5, U78*(VLOOKUP($A78, 'E1 Categorization'!$A$32:$E$124, 5,0)))</f>
        <v>0</v>
      </c>
      <c r="BR78" s="2196">
        <f>IF(ISERROR(V78*(VLOOKUP($A78, 'E1 Categorization'!$A$32:$E$124, 5,0))), V78*0.5, V78*(VLOOKUP($A78, 'E1 Categorization'!$A$32:$E$124, 5,0)))</f>
        <v>0</v>
      </c>
      <c r="BS78" s="2196">
        <f>IF(ISERROR(W78*(VLOOKUP($A78, 'E1 Categorization'!$A$32:$E$124, 5,0))), W78*0.5, W78*(VLOOKUP($A78, 'E1 Categorization'!$A$32:$E$124, 5,0)))</f>
        <v>0</v>
      </c>
      <c r="BT78" s="2196">
        <f>IF(ISERROR(X78*(VLOOKUP($A78, 'E1 Categorization'!$A$32:$E$124, 5,0))), X78*0.5, X78*(VLOOKUP($A78, 'E1 Categorization'!$A$32:$E$124, 5,0)))</f>
        <v>0</v>
      </c>
    </row>
    <row r="79" spans="1:72" s="631" customFormat="1" ht="38.25" x14ac:dyDescent="0.2">
      <c r="A79" s="555">
        <f>'I3 TB Data'!A376:B376</f>
        <v>5045</v>
      </c>
      <c r="B79" s="556" t="str">
        <f>'I3 TB Data'!B376</f>
        <v>Underground Distribution Lines &amp; Feeders - Operation Supplies &amp; Expenses</v>
      </c>
      <c r="C79" s="557">
        <f>'I3 TB Data'!G376</f>
        <v>0</v>
      </c>
      <c r="D79" s="2166" t="str">
        <f t="shared" si="35"/>
        <v>Yes</v>
      </c>
      <c r="E79" s="2143"/>
      <c r="F79" s="2143"/>
      <c r="G79" s="2143"/>
      <c r="H79" s="2143"/>
      <c r="I79" s="2143"/>
      <c r="J79" s="2143"/>
      <c r="K79" s="2143"/>
      <c r="L79" s="2143"/>
      <c r="M79" s="2143"/>
      <c r="N79" s="2143"/>
      <c r="O79" s="2143"/>
      <c r="P79" s="2143"/>
      <c r="Q79" s="2143"/>
      <c r="R79" s="2143"/>
      <c r="S79" s="2143"/>
      <c r="T79" s="2143"/>
      <c r="U79" s="2143"/>
      <c r="V79" s="2143"/>
      <c r="W79" s="2143"/>
      <c r="X79" s="2143"/>
      <c r="AA79" s="559">
        <f t="shared" si="31"/>
        <v>5045</v>
      </c>
      <c r="AB79" s="560" t="str">
        <f t="shared" si="32"/>
        <v>Underground Distribution Lines &amp; Feeders - Operation Supplies &amp; Expenses</v>
      </c>
      <c r="AC79" s="2196">
        <f>IF(ISERROR(E79*(1-VLOOKUP($A79, 'E1 Categorization'!$A$32:$E$124, 5,0))), E79*0.5, E79*(1-VLOOKUP($A79, 'E1 Categorization'!$A$32:$E$124, 5,0)))</f>
        <v>0</v>
      </c>
      <c r="AD79" s="2196">
        <f>IF(ISERROR(F79*(1-VLOOKUP($A79, 'E1 Categorization'!$A$32:$E$124, 5,0))), F79*0.5, F79*(1-VLOOKUP($A79, 'E1 Categorization'!$A$32:$E$124, 5,0)))</f>
        <v>0</v>
      </c>
      <c r="AE79" s="2196">
        <f>IF(ISERROR(G79*(1-VLOOKUP($A79, 'E1 Categorization'!$A$32:$E$124, 5,0))), G79*0.5, G79*(1-VLOOKUP($A79, 'E1 Categorization'!$A$32:$E$124, 5,0)))</f>
        <v>0</v>
      </c>
      <c r="AF79" s="2196">
        <f>IF(ISERROR(H79*(1-VLOOKUP($A79, 'E1 Categorization'!$A$32:$E$124, 5,0))), H79*0.5, H79*(1-VLOOKUP($A79, 'E1 Categorization'!$A$32:$E$124, 5,0)))</f>
        <v>0</v>
      </c>
      <c r="AG79" s="2196">
        <f>IF(ISERROR(I79*(1-VLOOKUP($A79, 'E1 Categorization'!$A$32:$E$124, 5,0))), I79*0.5, I79*(1-VLOOKUP($A79, 'E1 Categorization'!$A$32:$E$124, 5,0)))</f>
        <v>0</v>
      </c>
      <c r="AH79" s="2196">
        <f>IF(ISERROR(J79*(1-VLOOKUP($A79, 'E1 Categorization'!$A$32:$E$124, 5,0))), J79*0.5, J79*(1-VLOOKUP($A79, 'E1 Categorization'!$A$32:$E$124, 5,0)))</f>
        <v>0</v>
      </c>
      <c r="AI79" s="2196">
        <f>IF(ISERROR(K79*(1-VLOOKUP($A79, 'E1 Categorization'!$A$32:$E$124, 5,0))), K79*0.5, K79*(1-VLOOKUP($A79, 'E1 Categorization'!$A$32:$E$124, 5,0)))</f>
        <v>0</v>
      </c>
      <c r="AJ79" s="2196">
        <f>IF(ISERROR(L79*(1-VLOOKUP($A79, 'E1 Categorization'!$A$32:$E$124, 5,0))), L79*0.5, L79*(1-VLOOKUP($A79, 'E1 Categorization'!$A$32:$E$124, 5,0)))</f>
        <v>0</v>
      </c>
      <c r="AK79" s="2196">
        <f>IF(ISERROR(M79*(1-VLOOKUP($A79, 'E1 Categorization'!$A$32:$E$124, 5,0))), M79*0.5, M79*(1-VLOOKUP($A79, 'E1 Categorization'!$A$32:$E$124, 5,0)))</f>
        <v>0</v>
      </c>
      <c r="AL79" s="2196">
        <f>IF(ISERROR(N79*(1-VLOOKUP($A79, 'E1 Categorization'!$A$32:$E$124, 5,0))), N79*0.5, N79*(1-VLOOKUP($A79, 'E1 Categorization'!$A$32:$E$124, 5,0)))</f>
        <v>0</v>
      </c>
      <c r="AM79" s="2196">
        <f>IF(ISERROR(O79*(1-VLOOKUP($A79, 'E1 Categorization'!$A$32:$E$124, 5,0))), O79*0.5, O79*(1-VLOOKUP($A79, 'E1 Categorization'!$A$32:$E$124, 5,0)))</f>
        <v>0</v>
      </c>
      <c r="AN79" s="2196">
        <f>IF(ISERROR(P79*(1-VLOOKUP($A79, 'E1 Categorization'!$A$32:$E$124, 5,0))), P79*0.5, P79*(1-VLOOKUP($A79, 'E1 Categorization'!$A$32:$E$124, 5,0)))</f>
        <v>0</v>
      </c>
      <c r="AO79" s="2196">
        <f>IF(ISERROR(Q79*(1-VLOOKUP($A79, 'E1 Categorization'!$A$32:$E$124, 5,0))), Q79*0.5, Q79*(1-VLOOKUP($A79, 'E1 Categorization'!$A$32:$E$124, 5,0)))</f>
        <v>0</v>
      </c>
      <c r="AP79" s="2196">
        <f>IF(ISERROR(R79*(1-VLOOKUP($A79, 'E1 Categorization'!$A$32:$E$124, 5,0))), R79*0.5, R79*(1-VLOOKUP($A79, 'E1 Categorization'!$A$32:$E$124, 5,0)))</f>
        <v>0</v>
      </c>
      <c r="AQ79" s="2196">
        <f>IF(ISERROR(S79*(1-VLOOKUP($A79, 'E1 Categorization'!$A$32:$E$124, 5,0))), S79*0.5, S79*(1-VLOOKUP($A79, 'E1 Categorization'!$A$32:$E$124, 5,0)))</f>
        <v>0</v>
      </c>
      <c r="AR79" s="2196">
        <f>IF(ISERROR(T79*(1-VLOOKUP($A79, 'E1 Categorization'!$A$32:$E$124, 5,0))), T79*0.5, T79*(1-VLOOKUP($A79, 'E1 Categorization'!$A$32:$E$124, 5,0)))</f>
        <v>0</v>
      </c>
      <c r="AS79" s="2196">
        <f>IF(ISERROR(U79*(1-VLOOKUP($A79, 'E1 Categorization'!$A$32:$E$124, 5,0))), U79*0.5, U79*(1-VLOOKUP($A79, 'E1 Categorization'!$A$32:$E$124, 5,0)))</f>
        <v>0</v>
      </c>
      <c r="AT79" s="2196">
        <f>IF(ISERROR(V79*(1-VLOOKUP($A79, 'E1 Categorization'!$A$32:$E$124, 5,0))), V79*0.5, V79*(1-VLOOKUP($A79, 'E1 Categorization'!$A$32:$E$124, 5,0)))</f>
        <v>0</v>
      </c>
      <c r="AU79" s="2196">
        <f>IF(ISERROR(W79*(1-VLOOKUP($A79, 'E1 Categorization'!$A$32:$E$124, 5,0))), W79*0.5, W79*(1-VLOOKUP($A79, 'E1 Categorization'!$A$32:$E$124, 5,0)))</f>
        <v>0</v>
      </c>
      <c r="AV79" s="2196">
        <f>IF(ISERROR(X79*(1-VLOOKUP($A79, 'E1 Categorization'!$A$32:$E$124, 5,0))), X79*0.5, X79*(1-VLOOKUP($A79, 'E1 Categorization'!$A$32:$E$124, 5,0)))</f>
        <v>0</v>
      </c>
      <c r="AW79" s="2200"/>
      <c r="AX79" s="2200"/>
      <c r="AY79" s="559">
        <f t="shared" si="33"/>
        <v>5045</v>
      </c>
      <c r="AZ79" s="560" t="str">
        <f t="shared" si="34"/>
        <v>Underground Distribution Lines &amp; Feeders - Operation Supplies &amp; Expenses</v>
      </c>
      <c r="BA79" s="2196">
        <f>IF(ISERROR(E79*(VLOOKUP($A79, 'E1 Categorization'!$A$32:$E$124, 5,0))), E79*0.5, E79*(VLOOKUP($A79, 'E1 Categorization'!$A$32:$E$124, 5,0)))</f>
        <v>0</v>
      </c>
      <c r="BB79" s="2196">
        <f>IF(ISERROR(F79*(VLOOKUP($A79, 'E1 Categorization'!$A$32:$E$124, 5,0))), F79*0.5, F79*(VLOOKUP($A79, 'E1 Categorization'!$A$32:$E$124, 5,0)))</f>
        <v>0</v>
      </c>
      <c r="BC79" s="2196">
        <f>IF(ISERROR(G79*(VLOOKUP($A79, 'E1 Categorization'!$A$32:$E$124, 5,0))), G79*0.5, G79*(VLOOKUP($A79, 'E1 Categorization'!$A$32:$E$124, 5,0)))</f>
        <v>0</v>
      </c>
      <c r="BD79" s="2196">
        <f>IF(ISERROR(H79*(VLOOKUP($A79, 'E1 Categorization'!$A$32:$E$124, 5,0))), H79*0.5, H79*(VLOOKUP($A79, 'E1 Categorization'!$A$32:$E$124, 5,0)))</f>
        <v>0</v>
      </c>
      <c r="BE79" s="2196">
        <f>IF(ISERROR(I79*(VLOOKUP($A79, 'E1 Categorization'!$A$32:$E$124, 5,0))), I79*0.5, I79*(VLOOKUP($A79, 'E1 Categorization'!$A$32:$E$124, 5,0)))</f>
        <v>0</v>
      </c>
      <c r="BF79" s="2196">
        <f>IF(ISERROR(J79*(VLOOKUP($A79, 'E1 Categorization'!$A$32:$E$124, 5,0))), J79*0.5, J79*(VLOOKUP($A79, 'E1 Categorization'!$A$32:$E$124, 5,0)))</f>
        <v>0</v>
      </c>
      <c r="BG79" s="2196">
        <f>IF(ISERROR(K79*(VLOOKUP($A79, 'E1 Categorization'!$A$32:$E$124, 5,0))), K79*0.5, K79*(VLOOKUP($A79, 'E1 Categorization'!$A$32:$E$124, 5,0)))</f>
        <v>0</v>
      </c>
      <c r="BH79" s="2196">
        <f>IF(ISERROR(L79*(VLOOKUP($A79, 'E1 Categorization'!$A$32:$E$124, 5,0))), L79*0.5, L79*(VLOOKUP($A79, 'E1 Categorization'!$A$32:$E$124, 5,0)))</f>
        <v>0</v>
      </c>
      <c r="BI79" s="2196">
        <f>IF(ISERROR(M79*(VLOOKUP($A79, 'E1 Categorization'!$A$32:$E$124, 5,0))), M79*0.5, M79*(VLOOKUP($A79, 'E1 Categorization'!$A$32:$E$124, 5,0)))</f>
        <v>0</v>
      </c>
      <c r="BJ79" s="2196">
        <f>IF(ISERROR(N79*(VLOOKUP($A79, 'E1 Categorization'!$A$32:$E$124, 5,0))), N79*0.5, N79*(VLOOKUP($A79, 'E1 Categorization'!$A$32:$E$124, 5,0)))</f>
        <v>0</v>
      </c>
      <c r="BK79" s="2196">
        <f>IF(ISERROR(O79*(VLOOKUP($A79, 'E1 Categorization'!$A$32:$E$124, 5,0))), O79*0.5, O79*(VLOOKUP($A79, 'E1 Categorization'!$A$32:$E$124, 5,0)))</f>
        <v>0</v>
      </c>
      <c r="BL79" s="2196">
        <f>IF(ISERROR(P79*(VLOOKUP($A79, 'E1 Categorization'!$A$32:$E$124, 5,0))), P79*0.5, P79*(VLOOKUP($A79, 'E1 Categorization'!$A$32:$E$124, 5,0)))</f>
        <v>0</v>
      </c>
      <c r="BM79" s="2196">
        <f>IF(ISERROR(Q79*(VLOOKUP($A79, 'E1 Categorization'!$A$32:$E$124, 5,0))), Q79*0.5, Q79*(VLOOKUP($A79, 'E1 Categorization'!$A$32:$E$124, 5,0)))</f>
        <v>0</v>
      </c>
      <c r="BN79" s="2196">
        <f>IF(ISERROR(R79*(VLOOKUP($A79, 'E1 Categorization'!$A$32:$E$124, 5,0))), R79*0.5, R79*(VLOOKUP($A79, 'E1 Categorization'!$A$32:$E$124, 5,0)))</f>
        <v>0</v>
      </c>
      <c r="BO79" s="2196">
        <f>IF(ISERROR(S79*(VLOOKUP($A79, 'E1 Categorization'!$A$32:$E$124, 5,0))), S79*0.5, S79*(VLOOKUP($A79, 'E1 Categorization'!$A$32:$E$124, 5,0)))</f>
        <v>0</v>
      </c>
      <c r="BP79" s="2196">
        <f>IF(ISERROR(T79*(VLOOKUP($A79, 'E1 Categorization'!$A$32:$E$124, 5,0))), T79*0.5, T79*(VLOOKUP($A79, 'E1 Categorization'!$A$32:$E$124, 5,0)))</f>
        <v>0</v>
      </c>
      <c r="BQ79" s="2196">
        <f>IF(ISERROR(U79*(VLOOKUP($A79, 'E1 Categorization'!$A$32:$E$124, 5,0))), U79*0.5, U79*(VLOOKUP($A79, 'E1 Categorization'!$A$32:$E$124, 5,0)))</f>
        <v>0</v>
      </c>
      <c r="BR79" s="2196">
        <f>IF(ISERROR(V79*(VLOOKUP($A79, 'E1 Categorization'!$A$32:$E$124, 5,0))), V79*0.5, V79*(VLOOKUP($A79, 'E1 Categorization'!$A$32:$E$124, 5,0)))</f>
        <v>0</v>
      </c>
      <c r="BS79" s="2196">
        <f>IF(ISERROR(W79*(VLOOKUP($A79, 'E1 Categorization'!$A$32:$E$124, 5,0))), W79*0.5, W79*(VLOOKUP($A79, 'E1 Categorization'!$A$32:$E$124, 5,0)))</f>
        <v>0</v>
      </c>
      <c r="BT79" s="2196">
        <f>IF(ISERROR(X79*(VLOOKUP($A79, 'E1 Categorization'!$A$32:$E$124, 5,0))), X79*0.5, X79*(VLOOKUP($A79, 'E1 Categorization'!$A$32:$E$124, 5,0)))</f>
        <v>0</v>
      </c>
    </row>
    <row r="80" spans="1:72" s="631" customFormat="1" ht="25.5" x14ac:dyDescent="0.2">
      <c r="A80" s="555">
        <f>'I3 TB Data'!A377:B377</f>
        <v>5050</v>
      </c>
      <c r="B80" s="556" t="str">
        <f>'I3 TB Data'!B377</f>
        <v>Underground Subtransmission Feeders - Operation</v>
      </c>
      <c r="C80" s="557">
        <f>'I3 TB Data'!G377</f>
        <v>0</v>
      </c>
      <c r="D80" s="2166" t="str">
        <f t="shared" si="35"/>
        <v>Yes</v>
      </c>
      <c r="E80" s="2143"/>
      <c r="F80" s="2143"/>
      <c r="G80" s="2143"/>
      <c r="H80" s="2143"/>
      <c r="I80" s="2143"/>
      <c r="J80" s="2143"/>
      <c r="K80" s="2143"/>
      <c r="L80" s="2143"/>
      <c r="M80" s="2143"/>
      <c r="N80" s="2143"/>
      <c r="O80" s="2143"/>
      <c r="P80" s="2143"/>
      <c r="Q80" s="2143"/>
      <c r="R80" s="2143"/>
      <c r="S80" s="2143"/>
      <c r="T80" s="2143"/>
      <c r="U80" s="2143"/>
      <c r="V80" s="2143"/>
      <c r="W80" s="2143"/>
      <c r="X80" s="2143"/>
      <c r="AA80" s="559">
        <f t="shared" si="31"/>
        <v>5050</v>
      </c>
      <c r="AB80" s="560" t="str">
        <f t="shared" si="32"/>
        <v>Underground Subtransmission Feeders - Operation</v>
      </c>
      <c r="AC80" s="2196">
        <f>IF(ISERROR(E80*(1-VLOOKUP($A80, 'E1 Categorization'!$A$32:$E$124, 5,0))), E80*0.5, E80*(1-VLOOKUP($A80, 'E1 Categorization'!$A$32:$E$124, 5,0)))</f>
        <v>0</v>
      </c>
      <c r="AD80" s="2196">
        <f>IF(ISERROR(F80*(1-VLOOKUP($A80, 'E1 Categorization'!$A$32:$E$124, 5,0))), F80*0.5, F80*(1-VLOOKUP($A80, 'E1 Categorization'!$A$32:$E$124, 5,0)))</f>
        <v>0</v>
      </c>
      <c r="AE80" s="2196">
        <f>IF(ISERROR(G80*(1-VLOOKUP($A80, 'E1 Categorization'!$A$32:$E$124, 5,0))), G80*0.5, G80*(1-VLOOKUP($A80, 'E1 Categorization'!$A$32:$E$124, 5,0)))</f>
        <v>0</v>
      </c>
      <c r="AF80" s="2196">
        <f>IF(ISERROR(H80*(1-VLOOKUP($A80, 'E1 Categorization'!$A$32:$E$124, 5,0))), H80*0.5, H80*(1-VLOOKUP($A80, 'E1 Categorization'!$A$32:$E$124, 5,0)))</f>
        <v>0</v>
      </c>
      <c r="AG80" s="2196">
        <f>IF(ISERROR(I80*(1-VLOOKUP($A80, 'E1 Categorization'!$A$32:$E$124, 5,0))), I80*0.5, I80*(1-VLOOKUP($A80, 'E1 Categorization'!$A$32:$E$124, 5,0)))</f>
        <v>0</v>
      </c>
      <c r="AH80" s="2196">
        <f>IF(ISERROR(J80*(1-VLOOKUP($A80, 'E1 Categorization'!$A$32:$E$124, 5,0))), J80*0.5, J80*(1-VLOOKUP($A80, 'E1 Categorization'!$A$32:$E$124, 5,0)))</f>
        <v>0</v>
      </c>
      <c r="AI80" s="2196">
        <f>IF(ISERROR(K80*(1-VLOOKUP($A80, 'E1 Categorization'!$A$32:$E$124, 5,0))), K80*0.5, K80*(1-VLOOKUP($A80, 'E1 Categorization'!$A$32:$E$124, 5,0)))</f>
        <v>0</v>
      </c>
      <c r="AJ80" s="2196">
        <f>IF(ISERROR(L80*(1-VLOOKUP($A80, 'E1 Categorization'!$A$32:$E$124, 5,0))), L80*0.5, L80*(1-VLOOKUP($A80, 'E1 Categorization'!$A$32:$E$124, 5,0)))</f>
        <v>0</v>
      </c>
      <c r="AK80" s="2196">
        <f>IF(ISERROR(M80*(1-VLOOKUP($A80, 'E1 Categorization'!$A$32:$E$124, 5,0))), M80*0.5, M80*(1-VLOOKUP($A80, 'E1 Categorization'!$A$32:$E$124, 5,0)))</f>
        <v>0</v>
      </c>
      <c r="AL80" s="2196">
        <f>IF(ISERROR(N80*(1-VLOOKUP($A80, 'E1 Categorization'!$A$32:$E$124, 5,0))), N80*0.5, N80*(1-VLOOKUP($A80, 'E1 Categorization'!$A$32:$E$124, 5,0)))</f>
        <v>0</v>
      </c>
      <c r="AM80" s="2196">
        <f>IF(ISERROR(O80*(1-VLOOKUP($A80, 'E1 Categorization'!$A$32:$E$124, 5,0))), O80*0.5, O80*(1-VLOOKUP($A80, 'E1 Categorization'!$A$32:$E$124, 5,0)))</f>
        <v>0</v>
      </c>
      <c r="AN80" s="2196">
        <f>IF(ISERROR(P80*(1-VLOOKUP($A80, 'E1 Categorization'!$A$32:$E$124, 5,0))), P80*0.5, P80*(1-VLOOKUP($A80, 'E1 Categorization'!$A$32:$E$124, 5,0)))</f>
        <v>0</v>
      </c>
      <c r="AO80" s="2196">
        <f>IF(ISERROR(Q80*(1-VLOOKUP($A80, 'E1 Categorization'!$A$32:$E$124, 5,0))), Q80*0.5, Q80*(1-VLOOKUP($A80, 'E1 Categorization'!$A$32:$E$124, 5,0)))</f>
        <v>0</v>
      </c>
      <c r="AP80" s="2196">
        <f>IF(ISERROR(R80*(1-VLOOKUP($A80, 'E1 Categorization'!$A$32:$E$124, 5,0))), R80*0.5, R80*(1-VLOOKUP($A80, 'E1 Categorization'!$A$32:$E$124, 5,0)))</f>
        <v>0</v>
      </c>
      <c r="AQ80" s="2196">
        <f>IF(ISERROR(S80*(1-VLOOKUP($A80, 'E1 Categorization'!$A$32:$E$124, 5,0))), S80*0.5, S80*(1-VLOOKUP($A80, 'E1 Categorization'!$A$32:$E$124, 5,0)))</f>
        <v>0</v>
      </c>
      <c r="AR80" s="2196">
        <f>IF(ISERROR(T80*(1-VLOOKUP($A80, 'E1 Categorization'!$A$32:$E$124, 5,0))), T80*0.5, T80*(1-VLOOKUP($A80, 'E1 Categorization'!$A$32:$E$124, 5,0)))</f>
        <v>0</v>
      </c>
      <c r="AS80" s="2196">
        <f>IF(ISERROR(U80*(1-VLOOKUP($A80, 'E1 Categorization'!$A$32:$E$124, 5,0))), U80*0.5, U80*(1-VLOOKUP($A80, 'E1 Categorization'!$A$32:$E$124, 5,0)))</f>
        <v>0</v>
      </c>
      <c r="AT80" s="2196">
        <f>IF(ISERROR(V80*(1-VLOOKUP($A80, 'E1 Categorization'!$A$32:$E$124, 5,0))), V80*0.5, V80*(1-VLOOKUP($A80, 'E1 Categorization'!$A$32:$E$124, 5,0)))</f>
        <v>0</v>
      </c>
      <c r="AU80" s="2196">
        <f>IF(ISERROR(W80*(1-VLOOKUP($A80, 'E1 Categorization'!$A$32:$E$124, 5,0))), W80*0.5, W80*(1-VLOOKUP($A80, 'E1 Categorization'!$A$32:$E$124, 5,0)))</f>
        <v>0</v>
      </c>
      <c r="AV80" s="2196">
        <f>IF(ISERROR(X80*(1-VLOOKUP($A80, 'E1 Categorization'!$A$32:$E$124, 5,0))), X80*0.5, X80*(1-VLOOKUP($A80, 'E1 Categorization'!$A$32:$E$124, 5,0)))</f>
        <v>0</v>
      </c>
      <c r="AW80" s="2200"/>
      <c r="AX80" s="2200"/>
      <c r="AY80" s="559">
        <f t="shared" si="33"/>
        <v>5050</v>
      </c>
      <c r="AZ80" s="560" t="str">
        <f t="shared" si="34"/>
        <v>Underground Subtransmission Feeders - Operation</v>
      </c>
      <c r="BA80" s="2196">
        <f>IF(ISERROR(E80*(VLOOKUP($A80, 'E1 Categorization'!$A$32:$E$124, 5,0))), E80*0.5, E80*(VLOOKUP($A80, 'E1 Categorization'!$A$32:$E$124, 5,0)))</f>
        <v>0</v>
      </c>
      <c r="BB80" s="2196">
        <f>IF(ISERROR(F80*(VLOOKUP($A80, 'E1 Categorization'!$A$32:$E$124, 5,0))), F80*0.5, F80*(VLOOKUP($A80, 'E1 Categorization'!$A$32:$E$124, 5,0)))</f>
        <v>0</v>
      </c>
      <c r="BC80" s="2196">
        <f>IF(ISERROR(G80*(VLOOKUP($A80, 'E1 Categorization'!$A$32:$E$124, 5,0))), G80*0.5, G80*(VLOOKUP($A80, 'E1 Categorization'!$A$32:$E$124, 5,0)))</f>
        <v>0</v>
      </c>
      <c r="BD80" s="2196">
        <f>IF(ISERROR(H80*(VLOOKUP($A80, 'E1 Categorization'!$A$32:$E$124, 5,0))), H80*0.5, H80*(VLOOKUP($A80, 'E1 Categorization'!$A$32:$E$124, 5,0)))</f>
        <v>0</v>
      </c>
      <c r="BE80" s="2196">
        <f>IF(ISERROR(I80*(VLOOKUP($A80, 'E1 Categorization'!$A$32:$E$124, 5,0))), I80*0.5, I80*(VLOOKUP($A80, 'E1 Categorization'!$A$32:$E$124, 5,0)))</f>
        <v>0</v>
      </c>
      <c r="BF80" s="2196">
        <f>IF(ISERROR(J80*(VLOOKUP($A80, 'E1 Categorization'!$A$32:$E$124, 5,0))), J80*0.5, J80*(VLOOKUP($A80, 'E1 Categorization'!$A$32:$E$124, 5,0)))</f>
        <v>0</v>
      </c>
      <c r="BG80" s="2196">
        <f>IF(ISERROR(K80*(VLOOKUP($A80, 'E1 Categorization'!$A$32:$E$124, 5,0))), K80*0.5, K80*(VLOOKUP($A80, 'E1 Categorization'!$A$32:$E$124, 5,0)))</f>
        <v>0</v>
      </c>
      <c r="BH80" s="2196">
        <f>IF(ISERROR(L80*(VLOOKUP($A80, 'E1 Categorization'!$A$32:$E$124, 5,0))), L80*0.5, L80*(VLOOKUP($A80, 'E1 Categorization'!$A$32:$E$124, 5,0)))</f>
        <v>0</v>
      </c>
      <c r="BI80" s="2196">
        <f>IF(ISERROR(M80*(VLOOKUP($A80, 'E1 Categorization'!$A$32:$E$124, 5,0))), M80*0.5, M80*(VLOOKUP($A80, 'E1 Categorization'!$A$32:$E$124, 5,0)))</f>
        <v>0</v>
      </c>
      <c r="BJ80" s="2196">
        <f>IF(ISERROR(N80*(VLOOKUP($A80, 'E1 Categorization'!$A$32:$E$124, 5,0))), N80*0.5, N80*(VLOOKUP($A80, 'E1 Categorization'!$A$32:$E$124, 5,0)))</f>
        <v>0</v>
      </c>
      <c r="BK80" s="2196">
        <f>IF(ISERROR(O80*(VLOOKUP($A80, 'E1 Categorization'!$A$32:$E$124, 5,0))), O80*0.5, O80*(VLOOKUP($A80, 'E1 Categorization'!$A$32:$E$124, 5,0)))</f>
        <v>0</v>
      </c>
      <c r="BL80" s="2196">
        <f>IF(ISERROR(P80*(VLOOKUP($A80, 'E1 Categorization'!$A$32:$E$124, 5,0))), P80*0.5, P80*(VLOOKUP($A80, 'E1 Categorization'!$A$32:$E$124, 5,0)))</f>
        <v>0</v>
      </c>
      <c r="BM80" s="2196">
        <f>IF(ISERROR(Q80*(VLOOKUP($A80, 'E1 Categorization'!$A$32:$E$124, 5,0))), Q80*0.5, Q80*(VLOOKUP($A80, 'E1 Categorization'!$A$32:$E$124, 5,0)))</f>
        <v>0</v>
      </c>
      <c r="BN80" s="2196">
        <f>IF(ISERROR(R80*(VLOOKUP($A80, 'E1 Categorization'!$A$32:$E$124, 5,0))), R80*0.5, R80*(VLOOKUP($A80, 'E1 Categorization'!$A$32:$E$124, 5,0)))</f>
        <v>0</v>
      </c>
      <c r="BO80" s="2196">
        <f>IF(ISERROR(S80*(VLOOKUP($A80, 'E1 Categorization'!$A$32:$E$124, 5,0))), S80*0.5, S80*(VLOOKUP($A80, 'E1 Categorization'!$A$32:$E$124, 5,0)))</f>
        <v>0</v>
      </c>
      <c r="BP80" s="2196">
        <f>IF(ISERROR(T80*(VLOOKUP($A80, 'E1 Categorization'!$A$32:$E$124, 5,0))), T80*0.5, T80*(VLOOKUP($A80, 'E1 Categorization'!$A$32:$E$124, 5,0)))</f>
        <v>0</v>
      </c>
      <c r="BQ80" s="2196">
        <f>IF(ISERROR(U80*(VLOOKUP($A80, 'E1 Categorization'!$A$32:$E$124, 5,0))), U80*0.5, U80*(VLOOKUP($A80, 'E1 Categorization'!$A$32:$E$124, 5,0)))</f>
        <v>0</v>
      </c>
      <c r="BR80" s="2196">
        <f>IF(ISERROR(V80*(VLOOKUP($A80, 'E1 Categorization'!$A$32:$E$124, 5,0))), V80*0.5, V80*(VLOOKUP($A80, 'E1 Categorization'!$A$32:$E$124, 5,0)))</f>
        <v>0</v>
      </c>
      <c r="BS80" s="2196">
        <f>IF(ISERROR(W80*(VLOOKUP($A80, 'E1 Categorization'!$A$32:$E$124, 5,0))), W80*0.5, W80*(VLOOKUP($A80, 'E1 Categorization'!$A$32:$E$124, 5,0)))</f>
        <v>0</v>
      </c>
      <c r="BT80" s="2196">
        <f>IF(ISERROR(X80*(VLOOKUP($A80, 'E1 Categorization'!$A$32:$E$124, 5,0))), X80*0.5, X80*(VLOOKUP($A80, 'E1 Categorization'!$A$32:$E$124, 5,0)))</f>
        <v>0</v>
      </c>
    </row>
    <row r="81" spans="1:72" s="631" customFormat="1" ht="25.5" x14ac:dyDescent="0.2">
      <c r="A81" s="555">
        <f>'I3 TB Data'!A378:B378</f>
        <v>5055</v>
      </c>
      <c r="B81" s="556" t="str">
        <f>'I3 TB Data'!B378</f>
        <v>Underground Distribution Transformers - Operation</v>
      </c>
      <c r="C81" s="557">
        <f>'I3 TB Data'!G378</f>
        <v>0</v>
      </c>
      <c r="D81" s="2166" t="str">
        <f t="shared" si="35"/>
        <v>Yes</v>
      </c>
      <c r="E81" s="2143"/>
      <c r="F81" s="2143"/>
      <c r="G81" s="2143"/>
      <c r="H81" s="2143"/>
      <c r="I81" s="2143"/>
      <c r="J81" s="2143"/>
      <c r="K81" s="2143"/>
      <c r="L81" s="2143"/>
      <c r="M81" s="2143"/>
      <c r="N81" s="2143"/>
      <c r="O81" s="2143"/>
      <c r="P81" s="2143"/>
      <c r="Q81" s="2143"/>
      <c r="R81" s="2143"/>
      <c r="S81" s="2143"/>
      <c r="T81" s="2143"/>
      <c r="U81" s="2143"/>
      <c r="V81" s="2143"/>
      <c r="W81" s="2143"/>
      <c r="X81" s="2143"/>
      <c r="AA81" s="559">
        <f t="shared" si="31"/>
        <v>5055</v>
      </c>
      <c r="AB81" s="560" t="str">
        <f t="shared" si="32"/>
        <v>Underground Distribution Transformers - Operation</v>
      </c>
      <c r="AC81" s="2196">
        <f>IF(ISERROR(E81*(1-VLOOKUP($A81, 'E1 Categorization'!$A$32:$E$124, 5,0))), E81*0.5, E81*(1-VLOOKUP($A81, 'E1 Categorization'!$A$32:$E$124, 5,0)))</f>
        <v>0</v>
      </c>
      <c r="AD81" s="2196">
        <f>IF(ISERROR(F81*(1-VLOOKUP($A81, 'E1 Categorization'!$A$32:$E$124, 5,0))), F81*0.5, F81*(1-VLOOKUP($A81, 'E1 Categorization'!$A$32:$E$124, 5,0)))</f>
        <v>0</v>
      </c>
      <c r="AE81" s="2196">
        <f>IF(ISERROR(G81*(1-VLOOKUP($A81, 'E1 Categorization'!$A$32:$E$124, 5,0))), G81*0.5, G81*(1-VLOOKUP($A81, 'E1 Categorization'!$A$32:$E$124, 5,0)))</f>
        <v>0</v>
      </c>
      <c r="AF81" s="2196">
        <f>IF(ISERROR(H81*(1-VLOOKUP($A81, 'E1 Categorization'!$A$32:$E$124, 5,0))), H81*0.5, H81*(1-VLOOKUP($A81, 'E1 Categorization'!$A$32:$E$124, 5,0)))</f>
        <v>0</v>
      </c>
      <c r="AG81" s="2196">
        <f>IF(ISERROR(I81*(1-VLOOKUP($A81, 'E1 Categorization'!$A$32:$E$124, 5,0))), I81*0.5, I81*(1-VLOOKUP($A81, 'E1 Categorization'!$A$32:$E$124, 5,0)))</f>
        <v>0</v>
      </c>
      <c r="AH81" s="2196">
        <f>IF(ISERROR(J81*(1-VLOOKUP($A81, 'E1 Categorization'!$A$32:$E$124, 5,0))), J81*0.5, J81*(1-VLOOKUP($A81, 'E1 Categorization'!$A$32:$E$124, 5,0)))</f>
        <v>0</v>
      </c>
      <c r="AI81" s="2196">
        <f>IF(ISERROR(K81*(1-VLOOKUP($A81, 'E1 Categorization'!$A$32:$E$124, 5,0))), K81*0.5, K81*(1-VLOOKUP($A81, 'E1 Categorization'!$A$32:$E$124, 5,0)))</f>
        <v>0</v>
      </c>
      <c r="AJ81" s="2196">
        <f>IF(ISERROR(L81*(1-VLOOKUP($A81, 'E1 Categorization'!$A$32:$E$124, 5,0))), L81*0.5, L81*(1-VLOOKUP($A81, 'E1 Categorization'!$A$32:$E$124, 5,0)))</f>
        <v>0</v>
      </c>
      <c r="AK81" s="2196">
        <f>IF(ISERROR(M81*(1-VLOOKUP($A81, 'E1 Categorization'!$A$32:$E$124, 5,0))), M81*0.5, M81*(1-VLOOKUP($A81, 'E1 Categorization'!$A$32:$E$124, 5,0)))</f>
        <v>0</v>
      </c>
      <c r="AL81" s="2196">
        <f>IF(ISERROR(N81*(1-VLOOKUP($A81, 'E1 Categorization'!$A$32:$E$124, 5,0))), N81*0.5, N81*(1-VLOOKUP($A81, 'E1 Categorization'!$A$32:$E$124, 5,0)))</f>
        <v>0</v>
      </c>
      <c r="AM81" s="2196">
        <f>IF(ISERROR(O81*(1-VLOOKUP($A81, 'E1 Categorization'!$A$32:$E$124, 5,0))), O81*0.5, O81*(1-VLOOKUP($A81, 'E1 Categorization'!$A$32:$E$124, 5,0)))</f>
        <v>0</v>
      </c>
      <c r="AN81" s="2196">
        <f>IF(ISERROR(P81*(1-VLOOKUP($A81, 'E1 Categorization'!$A$32:$E$124, 5,0))), P81*0.5, P81*(1-VLOOKUP($A81, 'E1 Categorization'!$A$32:$E$124, 5,0)))</f>
        <v>0</v>
      </c>
      <c r="AO81" s="2196">
        <f>IF(ISERROR(Q81*(1-VLOOKUP($A81, 'E1 Categorization'!$A$32:$E$124, 5,0))), Q81*0.5, Q81*(1-VLOOKUP($A81, 'E1 Categorization'!$A$32:$E$124, 5,0)))</f>
        <v>0</v>
      </c>
      <c r="AP81" s="2196">
        <f>IF(ISERROR(R81*(1-VLOOKUP($A81, 'E1 Categorization'!$A$32:$E$124, 5,0))), R81*0.5, R81*(1-VLOOKUP($A81, 'E1 Categorization'!$A$32:$E$124, 5,0)))</f>
        <v>0</v>
      </c>
      <c r="AQ81" s="2196">
        <f>IF(ISERROR(S81*(1-VLOOKUP($A81, 'E1 Categorization'!$A$32:$E$124, 5,0))), S81*0.5, S81*(1-VLOOKUP($A81, 'E1 Categorization'!$A$32:$E$124, 5,0)))</f>
        <v>0</v>
      </c>
      <c r="AR81" s="2196">
        <f>IF(ISERROR(T81*(1-VLOOKUP($A81, 'E1 Categorization'!$A$32:$E$124, 5,0))), T81*0.5, T81*(1-VLOOKUP($A81, 'E1 Categorization'!$A$32:$E$124, 5,0)))</f>
        <v>0</v>
      </c>
      <c r="AS81" s="2196">
        <f>IF(ISERROR(U81*(1-VLOOKUP($A81, 'E1 Categorization'!$A$32:$E$124, 5,0))), U81*0.5, U81*(1-VLOOKUP($A81, 'E1 Categorization'!$A$32:$E$124, 5,0)))</f>
        <v>0</v>
      </c>
      <c r="AT81" s="2196">
        <f>IF(ISERROR(V81*(1-VLOOKUP($A81, 'E1 Categorization'!$A$32:$E$124, 5,0))), V81*0.5, V81*(1-VLOOKUP($A81, 'E1 Categorization'!$A$32:$E$124, 5,0)))</f>
        <v>0</v>
      </c>
      <c r="AU81" s="2196">
        <f>IF(ISERROR(W81*(1-VLOOKUP($A81, 'E1 Categorization'!$A$32:$E$124, 5,0))), W81*0.5, W81*(1-VLOOKUP($A81, 'E1 Categorization'!$A$32:$E$124, 5,0)))</f>
        <v>0</v>
      </c>
      <c r="AV81" s="2196">
        <f>IF(ISERROR(X81*(1-VLOOKUP($A81, 'E1 Categorization'!$A$32:$E$124, 5,0))), X81*0.5, X81*(1-VLOOKUP($A81, 'E1 Categorization'!$A$32:$E$124, 5,0)))</f>
        <v>0</v>
      </c>
      <c r="AW81" s="2200"/>
      <c r="AX81" s="2200"/>
      <c r="AY81" s="559">
        <f t="shared" si="33"/>
        <v>5055</v>
      </c>
      <c r="AZ81" s="560" t="str">
        <f t="shared" si="34"/>
        <v>Underground Distribution Transformers - Operation</v>
      </c>
      <c r="BA81" s="2196">
        <f>IF(ISERROR(E81*(VLOOKUP($A81, 'E1 Categorization'!$A$32:$E$124, 5,0))), E81*0.5, E81*(VLOOKUP($A81, 'E1 Categorization'!$A$32:$E$124, 5,0)))</f>
        <v>0</v>
      </c>
      <c r="BB81" s="2196">
        <f>IF(ISERROR(F81*(VLOOKUP($A81, 'E1 Categorization'!$A$32:$E$124, 5,0))), F81*0.5, F81*(VLOOKUP($A81, 'E1 Categorization'!$A$32:$E$124, 5,0)))</f>
        <v>0</v>
      </c>
      <c r="BC81" s="2196">
        <f>IF(ISERROR(G81*(VLOOKUP($A81, 'E1 Categorization'!$A$32:$E$124, 5,0))), G81*0.5, G81*(VLOOKUP($A81, 'E1 Categorization'!$A$32:$E$124, 5,0)))</f>
        <v>0</v>
      </c>
      <c r="BD81" s="2196">
        <f>IF(ISERROR(H81*(VLOOKUP($A81, 'E1 Categorization'!$A$32:$E$124, 5,0))), H81*0.5, H81*(VLOOKUP($A81, 'E1 Categorization'!$A$32:$E$124, 5,0)))</f>
        <v>0</v>
      </c>
      <c r="BE81" s="2196">
        <f>IF(ISERROR(I81*(VLOOKUP($A81, 'E1 Categorization'!$A$32:$E$124, 5,0))), I81*0.5, I81*(VLOOKUP($A81, 'E1 Categorization'!$A$32:$E$124, 5,0)))</f>
        <v>0</v>
      </c>
      <c r="BF81" s="2196">
        <f>IF(ISERROR(J81*(VLOOKUP($A81, 'E1 Categorization'!$A$32:$E$124, 5,0))), J81*0.5, J81*(VLOOKUP($A81, 'E1 Categorization'!$A$32:$E$124, 5,0)))</f>
        <v>0</v>
      </c>
      <c r="BG81" s="2196">
        <f>IF(ISERROR(K81*(VLOOKUP($A81, 'E1 Categorization'!$A$32:$E$124, 5,0))), K81*0.5, K81*(VLOOKUP($A81, 'E1 Categorization'!$A$32:$E$124, 5,0)))</f>
        <v>0</v>
      </c>
      <c r="BH81" s="2196">
        <f>IF(ISERROR(L81*(VLOOKUP($A81, 'E1 Categorization'!$A$32:$E$124, 5,0))), L81*0.5, L81*(VLOOKUP($A81, 'E1 Categorization'!$A$32:$E$124, 5,0)))</f>
        <v>0</v>
      </c>
      <c r="BI81" s="2196">
        <f>IF(ISERROR(M81*(VLOOKUP($A81, 'E1 Categorization'!$A$32:$E$124, 5,0))), M81*0.5, M81*(VLOOKUP($A81, 'E1 Categorization'!$A$32:$E$124, 5,0)))</f>
        <v>0</v>
      </c>
      <c r="BJ81" s="2196">
        <f>IF(ISERROR(N81*(VLOOKUP($A81, 'E1 Categorization'!$A$32:$E$124, 5,0))), N81*0.5, N81*(VLOOKUP($A81, 'E1 Categorization'!$A$32:$E$124, 5,0)))</f>
        <v>0</v>
      </c>
      <c r="BK81" s="2196">
        <f>IF(ISERROR(O81*(VLOOKUP($A81, 'E1 Categorization'!$A$32:$E$124, 5,0))), O81*0.5, O81*(VLOOKUP($A81, 'E1 Categorization'!$A$32:$E$124, 5,0)))</f>
        <v>0</v>
      </c>
      <c r="BL81" s="2196">
        <f>IF(ISERROR(P81*(VLOOKUP($A81, 'E1 Categorization'!$A$32:$E$124, 5,0))), P81*0.5, P81*(VLOOKUP($A81, 'E1 Categorization'!$A$32:$E$124, 5,0)))</f>
        <v>0</v>
      </c>
      <c r="BM81" s="2196">
        <f>IF(ISERROR(Q81*(VLOOKUP($A81, 'E1 Categorization'!$A$32:$E$124, 5,0))), Q81*0.5, Q81*(VLOOKUP($A81, 'E1 Categorization'!$A$32:$E$124, 5,0)))</f>
        <v>0</v>
      </c>
      <c r="BN81" s="2196">
        <f>IF(ISERROR(R81*(VLOOKUP($A81, 'E1 Categorization'!$A$32:$E$124, 5,0))), R81*0.5, R81*(VLOOKUP($A81, 'E1 Categorization'!$A$32:$E$124, 5,0)))</f>
        <v>0</v>
      </c>
      <c r="BO81" s="2196">
        <f>IF(ISERROR(S81*(VLOOKUP($A81, 'E1 Categorization'!$A$32:$E$124, 5,0))), S81*0.5, S81*(VLOOKUP($A81, 'E1 Categorization'!$A$32:$E$124, 5,0)))</f>
        <v>0</v>
      </c>
      <c r="BP81" s="2196">
        <f>IF(ISERROR(T81*(VLOOKUP($A81, 'E1 Categorization'!$A$32:$E$124, 5,0))), T81*0.5, T81*(VLOOKUP($A81, 'E1 Categorization'!$A$32:$E$124, 5,0)))</f>
        <v>0</v>
      </c>
      <c r="BQ81" s="2196">
        <f>IF(ISERROR(U81*(VLOOKUP($A81, 'E1 Categorization'!$A$32:$E$124, 5,0))), U81*0.5, U81*(VLOOKUP($A81, 'E1 Categorization'!$A$32:$E$124, 5,0)))</f>
        <v>0</v>
      </c>
      <c r="BR81" s="2196">
        <f>IF(ISERROR(V81*(VLOOKUP($A81, 'E1 Categorization'!$A$32:$E$124, 5,0))), V81*0.5, V81*(VLOOKUP($A81, 'E1 Categorization'!$A$32:$E$124, 5,0)))</f>
        <v>0</v>
      </c>
      <c r="BS81" s="2196">
        <f>IF(ISERROR(W81*(VLOOKUP($A81, 'E1 Categorization'!$A$32:$E$124, 5,0))), W81*0.5, W81*(VLOOKUP($A81, 'E1 Categorization'!$A$32:$E$124, 5,0)))</f>
        <v>0</v>
      </c>
      <c r="BT81" s="2196">
        <f>IF(ISERROR(X81*(VLOOKUP($A81, 'E1 Categorization'!$A$32:$E$124, 5,0))), X81*0.5, X81*(VLOOKUP($A81, 'E1 Categorization'!$A$32:$E$124, 5,0)))</f>
        <v>0</v>
      </c>
    </row>
    <row r="82" spans="1:72" s="631" customFormat="1" ht="25.5" customHeight="1" x14ac:dyDescent="0.2">
      <c r="A82" s="555">
        <f>'I3 TB Data'!A380:B380</f>
        <v>5065</v>
      </c>
      <c r="B82" s="556" t="str">
        <f>'I3 TB Data'!B380</f>
        <v>Meter Expense</v>
      </c>
      <c r="C82" s="557">
        <f>'I3 TB Data'!G380</f>
        <v>0</v>
      </c>
      <c r="D82" s="2166" t="str">
        <f t="shared" si="35"/>
        <v>Yes</v>
      </c>
      <c r="E82" s="2143"/>
      <c r="F82" s="2143"/>
      <c r="G82" s="2143"/>
      <c r="H82" s="2143"/>
      <c r="I82" s="2143"/>
      <c r="J82" s="2143"/>
      <c r="K82" s="2143"/>
      <c r="L82" s="2143"/>
      <c r="M82" s="2143"/>
      <c r="N82" s="2143"/>
      <c r="O82" s="2143"/>
      <c r="P82" s="2143"/>
      <c r="Q82" s="2143"/>
      <c r="R82" s="2143"/>
      <c r="S82" s="2143"/>
      <c r="T82" s="2143"/>
      <c r="U82" s="2143"/>
      <c r="V82" s="2143"/>
      <c r="W82" s="2143"/>
      <c r="X82" s="2143"/>
      <c r="AA82" s="559">
        <f t="shared" si="31"/>
        <v>5065</v>
      </c>
      <c r="AB82" s="560" t="str">
        <f t="shared" si="32"/>
        <v>Meter Expense</v>
      </c>
      <c r="AC82" s="2196">
        <f>IF(ISERROR(E82*(1-VLOOKUP($A82, 'E1 Categorization'!$A$32:$E$124, 5,0))), E82*0.5, E82*(1-VLOOKUP($A82, 'E1 Categorization'!$A$32:$E$124, 5,0)))</f>
        <v>0</v>
      </c>
      <c r="AD82" s="2196">
        <f>IF(ISERROR(F82*(1-VLOOKUP($A82, 'E1 Categorization'!$A$32:$E$124, 5,0))), F82*0.5, F82*(1-VLOOKUP($A82, 'E1 Categorization'!$A$32:$E$124, 5,0)))</f>
        <v>0</v>
      </c>
      <c r="AE82" s="2196">
        <f>IF(ISERROR(G82*(1-VLOOKUP($A82, 'E1 Categorization'!$A$32:$E$124, 5,0))), G82*0.5, G82*(1-VLOOKUP($A82, 'E1 Categorization'!$A$32:$E$124, 5,0)))</f>
        <v>0</v>
      </c>
      <c r="AF82" s="2196">
        <f>IF(ISERROR(H82*(1-VLOOKUP($A82, 'E1 Categorization'!$A$32:$E$124, 5,0))), H82*0.5, H82*(1-VLOOKUP($A82, 'E1 Categorization'!$A$32:$E$124, 5,0)))</f>
        <v>0</v>
      </c>
      <c r="AG82" s="2196">
        <f>IF(ISERROR(I82*(1-VLOOKUP($A82, 'E1 Categorization'!$A$32:$E$124, 5,0))), I82*0.5, I82*(1-VLOOKUP($A82, 'E1 Categorization'!$A$32:$E$124, 5,0)))</f>
        <v>0</v>
      </c>
      <c r="AH82" s="2196">
        <f>IF(ISERROR(J82*(1-VLOOKUP($A82, 'E1 Categorization'!$A$32:$E$124, 5,0))), J82*0.5, J82*(1-VLOOKUP($A82, 'E1 Categorization'!$A$32:$E$124, 5,0)))</f>
        <v>0</v>
      </c>
      <c r="AI82" s="2196">
        <f>IF(ISERROR(K82*(1-VLOOKUP($A82, 'E1 Categorization'!$A$32:$E$124, 5,0))), K82*0.5, K82*(1-VLOOKUP($A82, 'E1 Categorization'!$A$32:$E$124, 5,0)))</f>
        <v>0</v>
      </c>
      <c r="AJ82" s="2196">
        <f>IF(ISERROR(L82*(1-VLOOKUP($A82, 'E1 Categorization'!$A$32:$E$124, 5,0))), L82*0.5, L82*(1-VLOOKUP($A82, 'E1 Categorization'!$A$32:$E$124, 5,0)))</f>
        <v>0</v>
      </c>
      <c r="AK82" s="2196">
        <f>IF(ISERROR(M82*(1-VLOOKUP($A82, 'E1 Categorization'!$A$32:$E$124, 5,0))), M82*0.5, M82*(1-VLOOKUP($A82, 'E1 Categorization'!$A$32:$E$124, 5,0)))</f>
        <v>0</v>
      </c>
      <c r="AL82" s="2196">
        <f>IF(ISERROR(N82*(1-VLOOKUP($A82, 'E1 Categorization'!$A$32:$E$124, 5,0))), N82*0.5, N82*(1-VLOOKUP($A82, 'E1 Categorization'!$A$32:$E$124, 5,0)))</f>
        <v>0</v>
      </c>
      <c r="AM82" s="2196">
        <f>IF(ISERROR(O82*(1-VLOOKUP($A82, 'E1 Categorization'!$A$32:$E$124, 5,0))), O82*0.5, O82*(1-VLOOKUP($A82, 'E1 Categorization'!$A$32:$E$124, 5,0)))</f>
        <v>0</v>
      </c>
      <c r="AN82" s="2196">
        <f>IF(ISERROR(P82*(1-VLOOKUP($A82, 'E1 Categorization'!$A$32:$E$124, 5,0))), P82*0.5, P82*(1-VLOOKUP($A82, 'E1 Categorization'!$A$32:$E$124, 5,0)))</f>
        <v>0</v>
      </c>
      <c r="AO82" s="2196">
        <f>IF(ISERROR(Q82*(1-VLOOKUP($A82, 'E1 Categorization'!$A$32:$E$124, 5,0))), Q82*0.5, Q82*(1-VLOOKUP($A82, 'E1 Categorization'!$A$32:$E$124, 5,0)))</f>
        <v>0</v>
      </c>
      <c r="AP82" s="2196">
        <f>IF(ISERROR(R82*(1-VLOOKUP($A82, 'E1 Categorization'!$A$32:$E$124, 5,0))), R82*0.5, R82*(1-VLOOKUP($A82, 'E1 Categorization'!$A$32:$E$124, 5,0)))</f>
        <v>0</v>
      </c>
      <c r="AQ82" s="2196">
        <f>IF(ISERROR(S82*(1-VLOOKUP($A82, 'E1 Categorization'!$A$32:$E$124, 5,0))), S82*0.5, S82*(1-VLOOKUP($A82, 'E1 Categorization'!$A$32:$E$124, 5,0)))</f>
        <v>0</v>
      </c>
      <c r="AR82" s="2196">
        <f>IF(ISERROR(T82*(1-VLOOKUP($A82, 'E1 Categorization'!$A$32:$E$124, 5,0))), T82*0.5, T82*(1-VLOOKUP($A82, 'E1 Categorization'!$A$32:$E$124, 5,0)))</f>
        <v>0</v>
      </c>
      <c r="AS82" s="2196">
        <f>IF(ISERROR(U82*(1-VLOOKUP($A82, 'E1 Categorization'!$A$32:$E$124, 5,0))), U82*0.5, U82*(1-VLOOKUP($A82, 'E1 Categorization'!$A$32:$E$124, 5,0)))</f>
        <v>0</v>
      </c>
      <c r="AT82" s="2196">
        <f>IF(ISERROR(V82*(1-VLOOKUP($A82, 'E1 Categorization'!$A$32:$E$124, 5,0))), V82*0.5, V82*(1-VLOOKUP($A82, 'E1 Categorization'!$A$32:$E$124, 5,0)))</f>
        <v>0</v>
      </c>
      <c r="AU82" s="2196">
        <f>IF(ISERROR(W82*(1-VLOOKUP($A82, 'E1 Categorization'!$A$32:$E$124, 5,0))), W82*0.5, W82*(1-VLOOKUP($A82, 'E1 Categorization'!$A$32:$E$124, 5,0)))</f>
        <v>0</v>
      </c>
      <c r="AV82" s="2196">
        <f>IF(ISERROR(X82*(1-VLOOKUP($A82, 'E1 Categorization'!$A$32:$E$124, 5,0))), X82*0.5, X82*(1-VLOOKUP($A82, 'E1 Categorization'!$A$32:$E$124, 5,0)))</f>
        <v>0</v>
      </c>
      <c r="AW82" s="2200"/>
      <c r="AX82" s="2200"/>
      <c r="AY82" s="559">
        <f t="shared" si="33"/>
        <v>5065</v>
      </c>
      <c r="AZ82" s="560" t="str">
        <f t="shared" si="34"/>
        <v>Meter Expense</v>
      </c>
      <c r="BA82" s="2196">
        <f>IF(ISERROR(E82*(VLOOKUP($A82, 'E1 Categorization'!$A$32:$E$124, 5,0))), E82*0.5, E82*(VLOOKUP($A82, 'E1 Categorization'!$A$32:$E$124, 5,0)))</f>
        <v>0</v>
      </c>
      <c r="BB82" s="2196">
        <f>IF(ISERROR(F82*(VLOOKUP($A82, 'E1 Categorization'!$A$32:$E$124, 5,0))), F82*0.5, F82*(VLOOKUP($A82, 'E1 Categorization'!$A$32:$E$124, 5,0)))</f>
        <v>0</v>
      </c>
      <c r="BC82" s="2196">
        <f>IF(ISERROR(G82*(VLOOKUP($A82, 'E1 Categorization'!$A$32:$E$124, 5,0))), G82*0.5, G82*(VLOOKUP($A82, 'E1 Categorization'!$A$32:$E$124, 5,0)))</f>
        <v>0</v>
      </c>
      <c r="BD82" s="2196">
        <f>IF(ISERROR(H82*(VLOOKUP($A82, 'E1 Categorization'!$A$32:$E$124, 5,0))), H82*0.5, H82*(VLOOKUP($A82, 'E1 Categorization'!$A$32:$E$124, 5,0)))</f>
        <v>0</v>
      </c>
      <c r="BE82" s="2196">
        <f>IF(ISERROR(I82*(VLOOKUP($A82, 'E1 Categorization'!$A$32:$E$124, 5,0))), I82*0.5, I82*(VLOOKUP($A82, 'E1 Categorization'!$A$32:$E$124, 5,0)))</f>
        <v>0</v>
      </c>
      <c r="BF82" s="2196">
        <f>IF(ISERROR(J82*(VLOOKUP($A82, 'E1 Categorization'!$A$32:$E$124, 5,0))), J82*0.5, J82*(VLOOKUP($A82, 'E1 Categorization'!$A$32:$E$124, 5,0)))</f>
        <v>0</v>
      </c>
      <c r="BG82" s="2196">
        <f>IF(ISERROR(K82*(VLOOKUP($A82, 'E1 Categorization'!$A$32:$E$124, 5,0))), K82*0.5, K82*(VLOOKUP($A82, 'E1 Categorization'!$A$32:$E$124, 5,0)))</f>
        <v>0</v>
      </c>
      <c r="BH82" s="2196">
        <f>IF(ISERROR(L82*(VLOOKUP($A82, 'E1 Categorization'!$A$32:$E$124, 5,0))), L82*0.5, L82*(VLOOKUP($A82, 'E1 Categorization'!$A$32:$E$124, 5,0)))</f>
        <v>0</v>
      </c>
      <c r="BI82" s="2196">
        <f>IF(ISERROR(M82*(VLOOKUP($A82, 'E1 Categorization'!$A$32:$E$124, 5,0))), M82*0.5, M82*(VLOOKUP($A82, 'E1 Categorization'!$A$32:$E$124, 5,0)))</f>
        <v>0</v>
      </c>
      <c r="BJ82" s="2196">
        <f>IF(ISERROR(N82*(VLOOKUP($A82, 'E1 Categorization'!$A$32:$E$124, 5,0))), N82*0.5, N82*(VLOOKUP($A82, 'E1 Categorization'!$A$32:$E$124, 5,0)))</f>
        <v>0</v>
      </c>
      <c r="BK82" s="2196">
        <f>IF(ISERROR(O82*(VLOOKUP($A82, 'E1 Categorization'!$A$32:$E$124, 5,0))), O82*0.5, O82*(VLOOKUP($A82, 'E1 Categorization'!$A$32:$E$124, 5,0)))</f>
        <v>0</v>
      </c>
      <c r="BL82" s="2196">
        <f>IF(ISERROR(P82*(VLOOKUP($A82, 'E1 Categorization'!$A$32:$E$124, 5,0))), P82*0.5, P82*(VLOOKUP($A82, 'E1 Categorization'!$A$32:$E$124, 5,0)))</f>
        <v>0</v>
      </c>
      <c r="BM82" s="2196">
        <f>IF(ISERROR(Q82*(VLOOKUP($A82, 'E1 Categorization'!$A$32:$E$124, 5,0))), Q82*0.5, Q82*(VLOOKUP($A82, 'E1 Categorization'!$A$32:$E$124, 5,0)))</f>
        <v>0</v>
      </c>
      <c r="BN82" s="2196">
        <f>IF(ISERROR(R82*(VLOOKUP($A82, 'E1 Categorization'!$A$32:$E$124, 5,0))), R82*0.5, R82*(VLOOKUP($A82, 'E1 Categorization'!$A$32:$E$124, 5,0)))</f>
        <v>0</v>
      </c>
      <c r="BO82" s="2196">
        <f>IF(ISERROR(S82*(VLOOKUP($A82, 'E1 Categorization'!$A$32:$E$124, 5,0))), S82*0.5, S82*(VLOOKUP($A82, 'E1 Categorization'!$A$32:$E$124, 5,0)))</f>
        <v>0</v>
      </c>
      <c r="BP82" s="2196">
        <f>IF(ISERROR(T82*(VLOOKUP($A82, 'E1 Categorization'!$A$32:$E$124, 5,0))), T82*0.5, T82*(VLOOKUP($A82, 'E1 Categorization'!$A$32:$E$124, 5,0)))</f>
        <v>0</v>
      </c>
      <c r="BQ82" s="2196">
        <f>IF(ISERROR(U82*(VLOOKUP($A82, 'E1 Categorization'!$A$32:$E$124, 5,0))), U82*0.5, U82*(VLOOKUP($A82, 'E1 Categorization'!$A$32:$E$124, 5,0)))</f>
        <v>0</v>
      </c>
      <c r="BR82" s="2196">
        <f>IF(ISERROR(V82*(VLOOKUP($A82, 'E1 Categorization'!$A$32:$E$124, 5,0))), V82*0.5, V82*(VLOOKUP($A82, 'E1 Categorization'!$A$32:$E$124, 5,0)))</f>
        <v>0</v>
      </c>
      <c r="BS82" s="2196">
        <f>IF(ISERROR(W82*(VLOOKUP($A82, 'E1 Categorization'!$A$32:$E$124, 5,0))), W82*0.5, W82*(VLOOKUP($A82, 'E1 Categorization'!$A$32:$E$124, 5,0)))</f>
        <v>0</v>
      </c>
      <c r="BT82" s="2196">
        <f>IF(ISERROR(X82*(VLOOKUP($A82, 'E1 Categorization'!$A$32:$E$124, 5,0))), X82*0.5, X82*(VLOOKUP($A82, 'E1 Categorization'!$A$32:$E$124, 5,0)))</f>
        <v>0</v>
      </c>
    </row>
    <row r="83" spans="1:72" s="631" customFormat="1" ht="25.5" x14ac:dyDescent="0.2">
      <c r="A83" s="555">
        <f>'I3 TB Data'!A381:B381</f>
        <v>5070</v>
      </c>
      <c r="B83" s="556" t="str">
        <f>'I3 TB Data'!B381</f>
        <v>Customer Premises - Operation Labour</v>
      </c>
      <c r="C83" s="557">
        <f>'I3 TB Data'!G381</f>
        <v>0</v>
      </c>
      <c r="D83" s="2166" t="str">
        <f t="shared" si="35"/>
        <v>Yes</v>
      </c>
      <c r="E83" s="2143"/>
      <c r="F83" s="2143"/>
      <c r="G83" s="2143"/>
      <c r="H83" s="2143"/>
      <c r="I83" s="2143"/>
      <c r="J83" s="2143"/>
      <c r="K83" s="2143"/>
      <c r="L83" s="2143"/>
      <c r="M83" s="2143"/>
      <c r="N83" s="2143"/>
      <c r="O83" s="2143"/>
      <c r="P83" s="2143"/>
      <c r="Q83" s="2143"/>
      <c r="R83" s="2143"/>
      <c r="S83" s="2143"/>
      <c r="T83" s="2143"/>
      <c r="U83" s="2143"/>
      <c r="V83" s="2143"/>
      <c r="W83" s="2143"/>
      <c r="X83" s="2143"/>
      <c r="AA83" s="559">
        <f t="shared" si="31"/>
        <v>5070</v>
      </c>
      <c r="AB83" s="560" t="str">
        <f t="shared" si="32"/>
        <v>Customer Premises - Operation Labour</v>
      </c>
      <c r="AC83" s="2196">
        <f>IF(ISERROR(E83*(1-VLOOKUP($A83, 'E1 Categorization'!$A$32:$E$124, 5,0))), E83*0.5, E83*(1-VLOOKUP($A83, 'E1 Categorization'!$A$32:$E$124, 5,0)))</f>
        <v>0</v>
      </c>
      <c r="AD83" s="2196">
        <f>IF(ISERROR(F83*(1-VLOOKUP($A83, 'E1 Categorization'!$A$32:$E$124, 5,0))), F83*0.5, F83*(1-VLOOKUP($A83, 'E1 Categorization'!$A$32:$E$124, 5,0)))</f>
        <v>0</v>
      </c>
      <c r="AE83" s="2196">
        <f>IF(ISERROR(G83*(1-VLOOKUP($A83, 'E1 Categorization'!$A$32:$E$124, 5,0))), G83*0.5, G83*(1-VLOOKUP($A83, 'E1 Categorization'!$A$32:$E$124, 5,0)))</f>
        <v>0</v>
      </c>
      <c r="AF83" s="2196">
        <f>IF(ISERROR(H83*(1-VLOOKUP($A83, 'E1 Categorization'!$A$32:$E$124, 5,0))), H83*0.5, H83*(1-VLOOKUP($A83, 'E1 Categorization'!$A$32:$E$124, 5,0)))</f>
        <v>0</v>
      </c>
      <c r="AG83" s="2196">
        <f>IF(ISERROR(I83*(1-VLOOKUP($A83, 'E1 Categorization'!$A$32:$E$124, 5,0))), I83*0.5, I83*(1-VLOOKUP($A83, 'E1 Categorization'!$A$32:$E$124, 5,0)))</f>
        <v>0</v>
      </c>
      <c r="AH83" s="2196">
        <f>IF(ISERROR(J83*(1-VLOOKUP($A83, 'E1 Categorization'!$A$32:$E$124, 5,0))), J83*0.5, J83*(1-VLOOKUP($A83, 'E1 Categorization'!$A$32:$E$124, 5,0)))</f>
        <v>0</v>
      </c>
      <c r="AI83" s="2196">
        <f>IF(ISERROR(K83*(1-VLOOKUP($A83, 'E1 Categorization'!$A$32:$E$124, 5,0))), K83*0.5, K83*(1-VLOOKUP($A83, 'E1 Categorization'!$A$32:$E$124, 5,0)))</f>
        <v>0</v>
      </c>
      <c r="AJ83" s="2196">
        <f>IF(ISERROR(L83*(1-VLOOKUP($A83, 'E1 Categorization'!$A$32:$E$124, 5,0))), L83*0.5, L83*(1-VLOOKUP($A83, 'E1 Categorization'!$A$32:$E$124, 5,0)))</f>
        <v>0</v>
      </c>
      <c r="AK83" s="2196">
        <f>IF(ISERROR(M83*(1-VLOOKUP($A83, 'E1 Categorization'!$A$32:$E$124, 5,0))), M83*0.5, M83*(1-VLOOKUP($A83, 'E1 Categorization'!$A$32:$E$124, 5,0)))</f>
        <v>0</v>
      </c>
      <c r="AL83" s="2196">
        <f>IF(ISERROR(N83*(1-VLOOKUP($A83, 'E1 Categorization'!$A$32:$E$124, 5,0))), N83*0.5, N83*(1-VLOOKUP($A83, 'E1 Categorization'!$A$32:$E$124, 5,0)))</f>
        <v>0</v>
      </c>
      <c r="AM83" s="2196">
        <f>IF(ISERROR(O83*(1-VLOOKUP($A83, 'E1 Categorization'!$A$32:$E$124, 5,0))), O83*0.5, O83*(1-VLOOKUP($A83, 'E1 Categorization'!$A$32:$E$124, 5,0)))</f>
        <v>0</v>
      </c>
      <c r="AN83" s="2196">
        <f>IF(ISERROR(P83*(1-VLOOKUP($A83, 'E1 Categorization'!$A$32:$E$124, 5,0))), P83*0.5, P83*(1-VLOOKUP($A83, 'E1 Categorization'!$A$32:$E$124, 5,0)))</f>
        <v>0</v>
      </c>
      <c r="AO83" s="2196">
        <f>IF(ISERROR(Q83*(1-VLOOKUP($A83, 'E1 Categorization'!$A$32:$E$124, 5,0))), Q83*0.5, Q83*(1-VLOOKUP($A83, 'E1 Categorization'!$A$32:$E$124, 5,0)))</f>
        <v>0</v>
      </c>
      <c r="AP83" s="2196">
        <f>IF(ISERROR(R83*(1-VLOOKUP($A83, 'E1 Categorization'!$A$32:$E$124, 5,0))), R83*0.5, R83*(1-VLOOKUP($A83, 'E1 Categorization'!$A$32:$E$124, 5,0)))</f>
        <v>0</v>
      </c>
      <c r="AQ83" s="2196">
        <f>IF(ISERROR(S83*(1-VLOOKUP($A83, 'E1 Categorization'!$A$32:$E$124, 5,0))), S83*0.5, S83*(1-VLOOKUP($A83, 'E1 Categorization'!$A$32:$E$124, 5,0)))</f>
        <v>0</v>
      </c>
      <c r="AR83" s="2196">
        <f>IF(ISERROR(T83*(1-VLOOKUP($A83, 'E1 Categorization'!$A$32:$E$124, 5,0))), T83*0.5, T83*(1-VLOOKUP($A83, 'E1 Categorization'!$A$32:$E$124, 5,0)))</f>
        <v>0</v>
      </c>
      <c r="AS83" s="2196">
        <f>IF(ISERROR(U83*(1-VLOOKUP($A83, 'E1 Categorization'!$A$32:$E$124, 5,0))), U83*0.5, U83*(1-VLOOKUP($A83, 'E1 Categorization'!$A$32:$E$124, 5,0)))</f>
        <v>0</v>
      </c>
      <c r="AT83" s="2196">
        <f>IF(ISERROR(V83*(1-VLOOKUP($A83, 'E1 Categorization'!$A$32:$E$124, 5,0))), V83*0.5, V83*(1-VLOOKUP($A83, 'E1 Categorization'!$A$32:$E$124, 5,0)))</f>
        <v>0</v>
      </c>
      <c r="AU83" s="2196">
        <f>IF(ISERROR(W83*(1-VLOOKUP($A83, 'E1 Categorization'!$A$32:$E$124, 5,0))), W83*0.5, W83*(1-VLOOKUP($A83, 'E1 Categorization'!$A$32:$E$124, 5,0)))</f>
        <v>0</v>
      </c>
      <c r="AV83" s="2196">
        <f>IF(ISERROR(X83*(1-VLOOKUP($A83, 'E1 Categorization'!$A$32:$E$124, 5,0))), X83*0.5, X83*(1-VLOOKUP($A83, 'E1 Categorization'!$A$32:$E$124, 5,0)))</f>
        <v>0</v>
      </c>
      <c r="AW83" s="2200"/>
      <c r="AX83" s="2200"/>
      <c r="AY83" s="559">
        <f t="shared" si="33"/>
        <v>5070</v>
      </c>
      <c r="AZ83" s="560" t="str">
        <f t="shared" si="34"/>
        <v>Customer Premises - Operation Labour</v>
      </c>
      <c r="BA83" s="2196">
        <f>IF(ISERROR(E83*(VLOOKUP($A83, 'E1 Categorization'!$A$32:$E$124, 5,0))), E83*0.5, E83*(VLOOKUP($A83, 'E1 Categorization'!$A$32:$E$124, 5,0)))</f>
        <v>0</v>
      </c>
      <c r="BB83" s="2196">
        <f>IF(ISERROR(F83*(VLOOKUP($A83, 'E1 Categorization'!$A$32:$E$124, 5,0))), F83*0.5, F83*(VLOOKUP($A83, 'E1 Categorization'!$A$32:$E$124, 5,0)))</f>
        <v>0</v>
      </c>
      <c r="BC83" s="2196">
        <f>IF(ISERROR(G83*(VLOOKUP($A83, 'E1 Categorization'!$A$32:$E$124, 5,0))), G83*0.5, G83*(VLOOKUP($A83, 'E1 Categorization'!$A$32:$E$124, 5,0)))</f>
        <v>0</v>
      </c>
      <c r="BD83" s="2196">
        <f>IF(ISERROR(H83*(VLOOKUP($A83, 'E1 Categorization'!$A$32:$E$124, 5,0))), H83*0.5, H83*(VLOOKUP($A83, 'E1 Categorization'!$A$32:$E$124, 5,0)))</f>
        <v>0</v>
      </c>
      <c r="BE83" s="2196">
        <f>IF(ISERROR(I83*(VLOOKUP($A83, 'E1 Categorization'!$A$32:$E$124, 5,0))), I83*0.5, I83*(VLOOKUP($A83, 'E1 Categorization'!$A$32:$E$124, 5,0)))</f>
        <v>0</v>
      </c>
      <c r="BF83" s="2196">
        <f>IF(ISERROR(J83*(VLOOKUP($A83, 'E1 Categorization'!$A$32:$E$124, 5,0))), J83*0.5, J83*(VLOOKUP($A83, 'E1 Categorization'!$A$32:$E$124, 5,0)))</f>
        <v>0</v>
      </c>
      <c r="BG83" s="2196">
        <f>IF(ISERROR(K83*(VLOOKUP($A83, 'E1 Categorization'!$A$32:$E$124, 5,0))), K83*0.5, K83*(VLOOKUP($A83, 'E1 Categorization'!$A$32:$E$124, 5,0)))</f>
        <v>0</v>
      </c>
      <c r="BH83" s="2196">
        <f>IF(ISERROR(L83*(VLOOKUP($A83, 'E1 Categorization'!$A$32:$E$124, 5,0))), L83*0.5, L83*(VLOOKUP($A83, 'E1 Categorization'!$A$32:$E$124, 5,0)))</f>
        <v>0</v>
      </c>
      <c r="BI83" s="2196">
        <f>IF(ISERROR(M83*(VLOOKUP($A83, 'E1 Categorization'!$A$32:$E$124, 5,0))), M83*0.5, M83*(VLOOKUP($A83, 'E1 Categorization'!$A$32:$E$124, 5,0)))</f>
        <v>0</v>
      </c>
      <c r="BJ83" s="2196">
        <f>IF(ISERROR(N83*(VLOOKUP($A83, 'E1 Categorization'!$A$32:$E$124, 5,0))), N83*0.5, N83*(VLOOKUP($A83, 'E1 Categorization'!$A$32:$E$124, 5,0)))</f>
        <v>0</v>
      </c>
      <c r="BK83" s="2196">
        <f>IF(ISERROR(O83*(VLOOKUP($A83, 'E1 Categorization'!$A$32:$E$124, 5,0))), O83*0.5, O83*(VLOOKUP($A83, 'E1 Categorization'!$A$32:$E$124, 5,0)))</f>
        <v>0</v>
      </c>
      <c r="BL83" s="2196">
        <f>IF(ISERROR(P83*(VLOOKUP($A83, 'E1 Categorization'!$A$32:$E$124, 5,0))), P83*0.5, P83*(VLOOKUP($A83, 'E1 Categorization'!$A$32:$E$124, 5,0)))</f>
        <v>0</v>
      </c>
      <c r="BM83" s="2196">
        <f>IF(ISERROR(Q83*(VLOOKUP($A83, 'E1 Categorization'!$A$32:$E$124, 5,0))), Q83*0.5, Q83*(VLOOKUP($A83, 'E1 Categorization'!$A$32:$E$124, 5,0)))</f>
        <v>0</v>
      </c>
      <c r="BN83" s="2196">
        <f>IF(ISERROR(R83*(VLOOKUP($A83, 'E1 Categorization'!$A$32:$E$124, 5,0))), R83*0.5, R83*(VLOOKUP($A83, 'E1 Categorization'!$A$32:$E$124, 5,0)))</f>
        <v>0</v>
      </c>
      <c r="BO83" s="2196">
        <f>IF(ISERROR(S83*(VLOOKUP($A83, 'E1 Categorization'!$A$32:$E$124, 5,0))), S83*0.5, S83*(VLOOKUP($A83, 'E1 Categorization'!$A$32:$E$124, 5,0)))</f>
        <v>0</v>
      </c>
      <c r="BP83" s="2196">
        <f>IF(ISERROR(T83*(VLOOKUP($A83, 'E1 Categorization'!$A$32:$E$124, 5,0))), T83*0.5, T83*(VLOOKUP($A83, 'E1 Categorization'!$A$32:$E$124, 5,0)))</f>
        <v>0</v>
      </c>
      <c r="BQ83" s="2196">
        <f>IF(ISERROR(U83*(VLOOKUP($A83, 'E1 Categorization'!$A$32:$E$124, 5,0))), U83*0.5, U83*(VLOOKUP($A83, 'E1 Categorization'!$A$32:$E$124, 5,0)))</f>
        <v>0</v>
      </c>
      <c r="BR83" s="2196">
        <f>IF(ISERROR(V83*(VLOOKUP($A83, 'E1 Categorization'!$A$32:$E$124, 5,0))), V83*0.5, V83*(VLOOKUP($A83, 'E1 Categorization'!$A$32:$E$124, 5,0)))</f>
        <v>0</v>
      </c>
      <c r="BS83" s="2196">
        <f>IF(ISERROR(W83*(VLOOKUP($A83, 'E1 Categorization'!$A$32:$E$124, 5,0))), W83*0.5, W83*(VLOOKUP($A83, 'E1 Categorization'!$A$32:$E$124, 5,0)))</f>
        <v>0</v>
      </c>
      <c r="BT83" s="2196">
        <f>IF(ISERROR(X83*(VLOOKUP($A83, 'E1 Categorization'!$A$32:$E$124, 5,0))), X83*0.5, X83*(VLOOKUP($A83, 'E1 Categorization'!$A$32:$E$124, 5,0)))</f>
        <v>0</v>
      </c>
    </row>
    <row r="84" spans="1:72" s="631" customFormat="1" ht="25.5" x14ac:dyDescent="0.2">
      <c r="A84" s="555">
        <f>'I3 TB Data'!A382:B382</f>
        <v>5075</v>
      </c>
      <c r="B84" s="556" t="str">
        <f>'I3 TB Data'!B382</f>
        <v>Customer Premises - Materials and Expenses</v>
      </c>
      <c r="C84" s="557">
        <f>'I3 TB Data'!G382</f>
        <v>0</v>
      </c>
      <c r="D84" s="2166" t="str">
        <f t="shared" si="35"/>
        <v>Yes</v>
      </c>
      <c r="E84" s="2143"/>
      <c r="F84" s="2143"/>
      <c r="G84" s="2143"/>
      <c r="H84" s="2143"/>
      <c r="I84" s="2143"/>
      <c r="J84" s="2143"/>
      <c r="K84" s="2143"/>
      <c r="L84" s="2143"/>
      <c r="M84" s="2143"/>
      <c r="N84" s="2143"/>
      <c r="O84" s="2143"/>
      <c r="P84" s="2143"/>
      <c r="Q84" s="2143"/>
      <c r="R84" s="2143"/>
      <c r="S84" s="2143"/>
      <c r="T84" s="2143"/>
      <c r="U84" s="2143"/>
      <c r="V84" s="2143"/>
      <c r="W84" s="2143"/>
      <c r="X84" s="2143"/>
      <c r="AA84" s="559">
        <f t="shared" si="31"/>
        <v>5075</v>
      </c>
      <c r="AB84" s="560" t="str">
        <f t="shared" si="32"/>
        <v>Customer Premises - Materials and Expenses</v>
      </c>
      <c r="AC84" s="2196">
        <f>IF(ISERROR(E84*(1-VLOOKUP($A84, 'E1 Categorization'!$A$32:$E$124, 5,0))), E84*0.5, E84*(1-VLOOKUP($A84, 'E1 Categorization'!$A$32:$E$124, 5,0)))</f>
        <v>0</v>
      </c>
      <c r="AD84" s="2196">
        <f>IF(ISERROR(F84*(1-VLOOKUP($A84, 'E1 Categorization'!$A$32:$E$124, 5,0))), F84*0.5, F84*(1-VLOOKUP($A84, 'E1 Categorization'!$A$32:$E$124, 5,0)))</f>
        <v>0</v>
      </c>
      <c r="AE84" s="2196">
        <f>IF(ISERROR(G84*(1-VLOOKUP($A84, 'E1 Categorization'!$A$32:$E$124, 5,0))), G84*0.5, G84*(1-VLOOKUP($A84, 'E1 Categorization'!$A$32:$E$124, 5,0)))</f>
        <v>0</v>
      </c>
      <c r="AF84" s="2196">
        <f>IF(ISERROR(H84*(1-VLOOKUP($A84, 'E1 Categorization'!$A$32:$E$124, 5,0))), H84*0.5, H84*(1-VLOOKUP($A84, 'E1 Categorization'!$A$32:$E$124, 5,0)))</f>
        <v>0</v>
      </c>
      <c r="AG84" s="2196">
        <f>IF(ISERROR(I84*(1-VLOOKUP($A84, 'E1 Categorization'!$A$32:$E$124, 5,0))), I84*0.5, I84*(1-VLOOKUP($A84, 'E1 Categorization'!$A$32:$E$124, 5,0)))</f>
        <v>0</v>
      </c>
      <c r="AH84" s="2196">
        <f>IF(ISERROR(J84*(1-VLOOKUP($A84, 'E1 Categorization'!$A$32:$E$124, 5,0))), J84*0.5, J84*(1-VLOOKUP($A84, 'E1 Categorization'!$A$32:$E$124, 5,0)))</f>
        <v>0</v>
      </c>
      <c r="AI84" s="2196">
        <f>IF(ISERROR(K84*(1-VLOOKUP($A84, 'E1 Categorization'!$A$32:$E$124, 5,0))), K84*0.5, K84*(1-VLOOKUP($A84, 'E1 Categorization'!$A$32:$E$124, 5,0)))</f>
        <v>0</v>
      </c>
      <c r="AJ84" s="2196">
        <f>IF(ISERROR(L84*(1-VLOOKUP($A84, 'E1 Categorization'!$A$32:$E$124, 5,0))), L84*0.5, L84*(1-VLOOKUP($A84, 'E1 Categorization'!$A$32:$E$124, 5,0)))</f>
        <v>0</v>
      </c>
      <c r="AK84" s="2196">
        <f>IF(ISERROR(M84*(1-VLOOKUP($A84, 'E1 Categorization'!$A$32:$E$124, 5,0))), M84*0.5, M84*(1-VLOOKUP($A84, 'E1 Categorization'!$A$32:$E$124, 5,0)))</f>
        <v>0</v>
      </c>
      <c r="AL84" s="2196">
        <f>IF(ISERROR(N84*(1-VLOOKUP($A84, 'E1 Categorization'!$A$32:$E$124, 5,0))), N84*0.5, N84*(1-VLOOKUP($A84, 'E1 Categorization'!$A$32:$E$124, 5,0)))</f>
        <v>0</v>
      </c>
      <c r="AM84" s="2196">
        <f>IF(ISERROR(O84*(1-VLOOKUP($A84, 'E1 Categorization'!$A$32:$E$124, 5,0))), O84*0.5, O84*(1-VLOOKUP($A84, 'E1 Categorization'!$A$32:$E$124, 5,0)))</f>
        <v>0</v>
      </c>
      <c r="AN84" s="2196">
        <f>IF(ISERROR(P84*(1-VLOOKUP($A84, 'E1 Categorization'!$A$32:$E$124, 5,0))), P84*0.5, P84*(1-VLOOKUP($A84, 'E1 Categorization'!$A$32:$E$124, 5,0)))</f>
        <v>0</v>
      </c>
      <c r="AO84" s="2196">
        <f>IF(ISERROR(Q84*(1-VLOOKUP($A84, 'E1 Categorization'!$A$32:$E$124, 5,0))), Q84*0.5, Q84*(1-VLOOKUP($A84, 'E1 Categorization'!$A$32:$E$124, 5,0)))</f>
        <v>0</v>
      </c>
      <c r="AP84" s="2196">
        <f>IF(ISERROR(R84*(1-VLOOKUP($A84, 'E1 Categorization'!$A$32:$E$124, 5,0))), R84*0.5, R84*(1-VLOOKUP($A84, 'E1 Categorization'!$A$32:$E$124, 5,0)))</f>
        <v>0</v>
      </c>
      <c r="AQ84" s="2196">
        <f>IF(ISERROR(S84*(1-VLOOKUP($A84, 'E1 Categorization'!$A$32:$E$124, 5,0))), S84*0.5, S84*(1-VLOOKUP($A84, 'E1 Categorization'!$A$32:$E$124, 5,0)))</f>
        <v>0</v>
      </c>
      <c r="AR84" s="2196">
        <f>IF(ISERROR(T84*(1-VLOOKUP($A84, 'E1 Categorization'!$A$32:$E$124, 5,0))), T84*0.5, T84*(1-VLOOKUP($A84, 'E1 Categorization'!$A$32:$E$124, 5,0)))</f>
        <v>0</v>
      </c>
      <c r="AS84" s="2196">
        <f>IF(ISERROR(U84*(1-VLOOKUP($A84, 'E1 Categorization'!$A$32:$E$124, 5,0))), U84*0.5, U84*(1-VLOOKUP($A84, 'E1 Categorization'!$A$32:$E$124, 5,0)))</f>
        <v>0</v>
      </c>
      <c r="AT84" s="2196">
        <f>IF(ISERROR(V84*(1-VLOOKUP($A84, 'E1 Categorization'!$A$32:$E$124, 5,0))), V84*0.5, V84*(1-VLOOKUP($A84, 'E1 Categorization'!$A$32:$E$124, 5,0)))</f>
        <v>0</v>
      </c>
      <c r="AU84" s="2196">
        <f>IF(ISERROR(W84*(1-VLOOKUP($A84, 'E1 Categorization'!$A$32:$E$124, 5,0))), W84*0.5, W84*(1-VLOOKUP($A84, 'E1 Categorization'!$A$32:$E$124, 5,0)))</f>
        <v>0</v>
      </c>
      <c r="AV84" s="2196">
        <f>IF(ISERROR(X84*(1-VLOOKUP($A84, 'E1 Categorization'!$A$32:$E$124, 5,0))), X84*0.5, X84*(1-VLOOKUP($A84, 'E1 Categorization'!$A$32:$E$124, 5,0)))</f>
        <v>0</v>
      </c>
      <c r="AW84" s="2200"/>
      <c r="AX84" s="2200"/>
      <c r="AY84" s="559">
        <f t="shared" si="33"/>
        <v>5075</v>
      </c>
      <c r="AZ84" s="560" t="str">
        <f t="shared" si="34"/>
        <v>Customer Premises - Materials and Expenses</v>
      </c>
      <c r="BA84" s="2196">
        <f>IF(ISERROR(E84*(VLOOKUP($A84, 'E1 Categorization'!$A$32:$E$124, 5,0))), E84*0.5, E84*(VLOOKUP($A84, 'E1 Categorization'!$A$32:$E$124, 5,0)))</f>
        <v>0</v>
      </c>
      <c r="BB84" s="2196">
        <f>IF(ISERROR(F84*(VLOOKUP($A84, 'E1 Categorization'!$A$32:$E$124, 5,0))), F84*0.5, F84*(VLOOKUP($A84, 'E1 Categorization'!$A$32:$E$124, 5,0)))</f>
        <v>0</v>
      </c>
      <c r="BC84" s="2196">
        <f>IF(ISERROR(G84*(VLOOKUP($A84, 'E1 Categorization'!$A$32:$E$124, 5,0))), G84*0.5, G84*(VLOOKUP($A84, 'E1 Categorization'!$A$32:$E$124, 5,0)))</f>
        <v>0</v>
      </c>
      <c r="BD84" s="2196">
        <f>IF(ISERROR(H84*(VLOOKUP($A84, 'E1 Categorization'!$A$32:$E$124, 5,0))), H84*0.5, H84*(VLOOKUP($A84, 'E1 Categorization'!$A$32:$E$124, 5,0)))</f>
        <v>0</v>
      </c>
      <c r="BE84" s="2196">
        <f>IF(ISERROR(I84*(VLOOKUP($A84, 'E1 Categorization'!$A$32:$E$124, 5,0))), I84*0.5, I84*(VLOOKUP($A84, 'E1 Categorization'!$A$32:$E$124, 5,0)))</f>
        <v>0</v>
      </c>
      <c r="BF84" s="2196">
        <f>IF(ISERROR(J84*(VLOOKUP($A84, 'E1 Categorization'!$A$32:$E$124, 5,0))), J84*0.5, J84*(VLOOKUP($A84, 'E1 Categorization'!$A$32:$E$124, 5,0)))</f>
        <v>0</v>
      </c>
      <c r="BG84" s="2196">
        <f>IF(ISERROR(K84*(VLOOKUP($A84, 'E1 Categorization'!$A$32:$E$124, 5,0))), K84*0.5, K84*(VLOOKUP($A84, 'E1 Categorization'!$A$32:$E$124, 5,0)))</f>
        <v>0</v>
      </c>
      <c r="BH84" s="2196">
        <f>IF(ISERROR(L84*(VLOOKUP($A84, 'E1 Categorization'!$A$32:$E$124, 5,0))), L84*0.5, L84*(VLOOKUP($A84, 'E1 Categorization'!$A$32:$E$124, 5,0)))</f>
        <v>0</v>
      </c>
      <c r="BI84" s="2196">
        <f>IF(ISERROR(M84*(VLOOKUP($A84, 'E1 Categorization'!$A$32:$E$124, 5,0))), M84*0.5, M84*(VLOOKUP($A84, 'E1 Categorization'!$A$32:$E$124, 5,0)))</f>
        <v>0</v>
      </c>
      <c r="BJ84" s="2196">
        <f>IF(ISERROR(N84*(VLOOKUP($A84, 'E1 Categorization'!$A$32:$E$124, 5,0))), N84*0.5, N84*(VLOOKUP($A84, 'E1 Categorization'!$A$32:$E$124, 5,0)))</f>
        <v>0</v>
      </c>
      <c r="BK84" s="2196">
        <f>IF(ISERROR(O84*(VLOOKUP($A84, 'E1 Categorization'!$A$32:$E$124, 5,0))), O84*0.5, O84*(VLOOKUP($A84, 'E1 Categorization'!$A$32:$E$124, 5,0)))</f>
        <v>0</v>
      </c>
      <c r="BL84" s="2196">
        <f>IF(ISERROR(P84*(VLOOKUP($A84, 'E1 Categorization'!$A$32:$E$124, 5,0))), P84*0.5, P84*(VLOOKUP($A84, 'E1 Categorization'!$A$32:$E$124, 5,0)))</f>
        <v>0</v>
      </c>
      <c r="BM84" s="2196">
        <f>IF(ISERROR(Q84*(VLOOKUP($A84, 'E1 Categorization'!$A$32:$E$124, 5,0))), Q84*0.5, Q84*(VLOOKUP($A84, 'E1 Categorization'!$A$32:$E$124, 5,0)))</f>
        <v>0</v>
      </c>
      <c r="BN84" s="2196">
        <f>IF(ISERROR(R84*(VLOOKUP($A84, 'E1 Categorization'!$A$32:$E$124, 5,0))), R84*0.5, R84*(VLOOKUP($A84, 'E1 Categorization'!$A$32:$E$124, 5,0)))</f>
        <v>0</v>
      </c>
      <c r="BO84" s="2196">
        <f>IF(ISERROR(S84*(VLOOKUP($A84, 'E1 Categorization'!$A$32:$E$124, 5,0))), S84*0.5, S84*(VLOOKUP($A84, 'E1 Categorization'!$A$32:$E$124, 5,0)))</f>
        <v>0</v>
      </c>
      <c r="BP84" s="2196">
        <f>IF(ISERROR(T84*(VLOOKUP($A84, 'E1 Categorization'!$A$32:$E$124, 5,0))), T84*0.5, T84*(VLOOKUP($A84, 'E1 Categorization'!$A$32:$E$124, 5,0)))</f>
        <v>0</v>
      </c>
      <c r="BQ84" s="2196">
        <f>IF(ISERROR(U84*(VLOOKUP($A84, 'E1 Categorization'!$A$32:$E$124, 5,0))), U84*0.5, U84*(VLOOKUP($A84, 'E1 Categorization'!$A$32:$E$124, 5,0)))</f>
        <v>0</v>
      </c>
      <c r="BR84" s="2196">
        <f>IF(ISERROR(V84*(VLOOKUP($A84, 'E1 Categorization'!$A$32:$E$124, 5,0))), V84*0.5, V84*(VLOOKUP($A84, 'E1 Categorization'!$A$32:$E$124, 5,0)))</f>
        <v>0</v>
      </c>
      <c r="BS84" s="2196">
        <f>IF(ISERROR(W84*(VLOOKUP($A84, 'E1 Categorization'!$A$32:$E$124, 5,0))), W84*0.5, W84*(VLOOKUP($A84, 'E1 Categorization'!$A$32:$E$124, 5,0)))</f>
        <v>0</v>
      </c>
      <c r="BT84" s="2196">
        <f>IF(ISERROR(X84*(VLOOKUP($A84, 'E1 Categorization'!$A$32:$E$124, 5,0))), X84*0.5, X84*(VLOOKUP($A84, 'E1 Categorization'!$A$32:$E$124, 5,0)))</f>
        <v>0</v>
      </c>
    </row>
    <row r="85" spans="1:72" s="631" customFormat="1" ht="25.5" customHeight="1" x14ac:dyDescent="0.2">
      <c r="A85" s="555">
        <f>'I3 TB Data'!A383:B383</f>
        <v>5085</v>
      </c>
      <c r="B85" s="556" t="str">
        <f>'I3 TB Data'!B383</f>
        <v>Miscellaneous Distribution Expense</v>
      </c>
      <c r="C85" s="557">
        <f>'I3 TB Data'!G383</f>
        <v>0</v>
      </c>
      <c r="D85" s="2166" t="str">
        <f t="shared" si="35"/>
        <v>Yes</v>
      </c>
      <c r="E85" s="2143"/>
      <c r="F85" s="2143"/>
      <c r="G85" s="2143"/>
      <c r="H85" s="2143"/>
      <c r="I85" s="2143"/>
      <c r="J85" s="2143"/>
      <c r="K85" s="2143"/>
      <c r="L85" s="2143"/>
      <c r="M85" s="2143"/>
      <c r="N85" s="2143"/>
      <c r="O85" s="2143"/>
      <c r="P85" s="2143"/>
      <c r="Q85" s="2143"/>
      <c r="R85" s="2143"/>
      <c r="S85" s="2143"/>
      <c r="T85" s="2143"/>
      <c r="U85" s="2143"/>
      <c r="V85" s="2143"/>
      <c r="W85" s="2143"/>
      <c r="X85" s="2143"/>
      <c r="AA85" s="559">
        <f t="shared" si="31"/>
        <v>5085</v>
      </c>
      <c r="AB85" s="560" t="str">
        <f t="shared" si="32"/>
        <v>Miscellaneous Distribution Expense</v>
      </c>
      <c r="AC85" s="2196">
        <f>IF(ISERROR(E85*(1-VLOOKUP($A85, 'E1 Categorization'!$A$32:$E$124, 5,0))), E85*0.5, E85*(1-VLOOKUP($A85, 'E1 Categorization'!$A$32:$E$124, 5,0)))</f>
        <v>0</v>
      </c>
      <c r="AD85" s="2196">
        <f>IF(ISERROR(F85*(1-VLOOKUP($A85, 'E1 Categorization'!$A$32:$E$124, 5,0))), F85*0.5, F85*(1-VLOOKUP($A85, 'E1 Categorization'!$A$32:$E$124, 5,0)))</f>
        <v>0</v>
      </c>
      <c r="AE85" s="2196">
        <f>IF(ISERROR(G85*(1-VLOOKUP($A85, 'E1 Categorization'!$A$32:$E$124, 5,0))), G85*0.5, G85*(1-VLOOKUP($A85, 'E1 Categorization'!$A$32:$E$124, 5,0)))</f>
        <v>0</v>
      </c>
      <c r="AF85" s="2196">
        <f>IF(ISERROR(H85*(1-VLOOKUP($A85, 'E1 Categorization'!$A$32:$E$124, 5,0))), H85*0.5, H85*(1-VLOOKUP($A85, 'E1 Categorization'!$A$32:$E$124, 5,0)))</f>
        <v>0</v>
      </c>
      <c r="AG85" s="2196">
        <f>IF(ISERROR(I85*(1-VLOOKUP($A85, 'E1 Categorization'!$A$32:$E$124, 5,0))), I85*0.5, I85*(1-VLOOKUP($A85, 'E1 Categorization'!$A$32:$E$124, 5,0)))</f>
        <v>0</v>
      </c>
      <c r="AH85" s="2196">
        <f>IF(ISERROR(J85*(1-VLOOKUP($A85, 'E1 Categorization'!$A$32:$E$124, 5,0))), J85*0.5, J85*(1-VLOOKUP($A85, 'E1 Categorization'!$A$32:$E$124, 5,0)))</f>
        <v>0</v>
      </c>
      <c r="AI85" s="2196">
        <f>IF(ISERROR(K85*(1-VLOOKUP($A85, 'E1 Categorization'!$A$32:$E$124, 5,0))), K85*0.5, K85*(1-VLOOKUP($A85, 'E1 Categorization'!$A$32:$E$124, 5,0)))</f>
        <v>0</v>
      </c>
      <c r="AJ85" s="2196">
        <f>IF(ISERROR(L85*(1-VLOOKUP($A85, 'E1 Categorization'!$A$32:$E$124, 5,0))), L85*0.5, L85*(1-VLOOKUP($A85, 'E1 Categorization'!$A$32:$E$124, 5,0)))</f>
        <v>0</v>
      </c>
      <c r="AK85" s="2196">
        <f>IF(ISERROR(M85*(1-VLOOKUP($A85, 'E1 Categorization'!$A$32:$E$124, 5,0))), M85*0.5, M85*(1-VLOOKUP($A85, 'E1 Categorization'!$A$32:$E$124, 5,0)))</f>
        <v>0</v>
      </c>
      <c r="AL85" s="2196">
        <f>IF(ISERROR(N85*(1-VLOOKUP($A85, 'E1 Categorization'!$A$32:$E$124, 5,0))), N85*0.5, N85*(1-VLOOKUP($A85, 'E1 Categorization'!$A$32:$E$124, 5,0)))</f>
        <v>0</v>
      </c>
      <c r="AM85" s="2196">
        <f>IF(ISERROR(O85*(1-VLOOKUP($A85, 'E1 Categorization'!$A$32:$E$124, 5,0))), O85*0.5, O85*(1-VLOOKUP($A85, 'E1 Categorization'!$A$32:$E$124, 5,0)))</f>
        <v>0</v>
      </c>
      <c r="AN85" s="2196">
        <f>IF(ISERROR(P85*(1-VLOOKUP($A85, 'E1 Categorization'!$A$32:$E$124, 5,0))), P85*0.5, P85*(1-VLOOKUP($A85, 'E1 Categorization'!$A$32:$E$124, 5,0)))</f>
        <v>0</v>
      </c>
      <c r="AO85" s="2196">
        <f>IF(ISERROR(Q85*(1-VLOOKUP($A85, 'E1 Categorization'!$A$32:$E$124, 5,0))), Q85*0.5, Q85*(1-VLOOKUP($A85, 'E1 Categorization'!$A$32:$E$124, 5,0)))</f>
        <v>0</v>
      </c>
      <c r="AP85" s="2196">
        <f>IF(ISERROR(R85*(1-VLOOKUP($A85, 'E1 Categorization'!$A$32:$E$124, 5,0))), R85*0.5, R85*(1-VLOOKUP($A85, 'E1 Categorization'!$A$32:$E$124, 5,0)))</f>
        <v>0</v>
      </c>
      <c r="AQ85" s="2196">
        <f>IF(ISERROR(S85*(1-VLOOKUP($A85, 'E1 Categorization'!$A$32:$E$124, 5,0))), S85*0.5, S85*(1-VLOOKUP($A85, 'E1 Categorization'!$A$32:$E$124, 5,0)))</f>
        <v>0</v>
      </c>
      <c r="AR85" s="2196">
        <f>IF(ISERROR(T85*(1-VLOOKUP($A85, 'E1 Categorization'!$A$32:$E$124, 5,0))), T85*0.5, T85*(1-VLOOKUP($A85, 'E1 Categorization'!$A$32:$E$124, 5,0)))</f>
        <v>0</v>
      </c>
      <c r="AS85" s="2196">
        <f>IF(ISERROR(U85*(1-VLOOKUP($A85, 'E1 Categorization'!$A$32:$E$124, 5,0))), U85*0.5, U85*(1-VLOOKUP($A85, 'E1 Categorization'!$A$32:$E$124, 5,0)))</f>
        <v>0</v>
      </c>
      <c r="AT85" s="2196">
        <f>IF(ISERROR(V85*(1-VLOOKUP($A85, 'E1 Categorization'!$A$32:$E$124, 5,0))), V85*0.5, V85*(1-VLOOKUP($A85, 'E1 Categorization'!$A$32:$E$124, 5,0)))</f>
        <v>0</v>
      </c>
      <c r="AU85" s="2196">
        <f>IF(ISERROR(W85*(1-VLOOKUP($A85, 'E1 Categorization'!$A$32:$E$124, 5,0))), W85*0.5, W85*(1-VLOOKUP($A85, 'E1 Categorization'!$A$32:$E$124, 5,0)))</f>
        <v>0</v>
      </c>
      <c r="AV85" s="2196">
        <f>IF(ISERROR(X85*(1-VLOOKUP($A85, 'E1 Categorization'!$A$32:$E$124, 5,0))), X85*0.5, X85*(1-VLOOKUP($A85, 'E1 Categorization'!$A$32:$E$124, 5,0)))</f>
        <v>0</v>
      </c>
      <c r="AW85" s="2200"/>
      <c r="AX85" s="2200"/>
      <c r="AY85" s="559">
        <f t="shared" si="33"/>
        <v>5085</v>
      </c>
      <c r="AZ85" s="560" t="str">
        <f t="shared" si="34"/>
        <v>Miscellaneous Distribution Expense</v>
      </c>
      <c r="BA85" s="2196">
        <f>IF(ISERROR(E85*(VLOOKUP($A85, 'E1 Categorization'!$A$32:$E$124, 5,0))), E85*0.5, E85*(VLOOKUP($A85, 'E1 Categorization'!$A$32:$E$124, 5,0)))</f>
        <v>0</v>
      </c>
      <c r="BB85" s="2196">
        <f>IF(ISERROR(F85*(VLOOKUP($A85, 'E1 Categorization'!$A$32:$E$124, 5,0))), F85*0.5, F85*(VLOOKUP($A85, 'E1 Categorization'!$A$32:$E$124, 5,0)))</f>
        <v>0</v>
      </c>
      <c r="BC85" s="2196">
        <f>IF(ISERROR(G85*(VLOOKUP($A85, 'E1 Categorization'!$A$32:$E$124, 5,0))), G85*0.5, G85*(VLOOKUP($A85, 'E1 Categorization'!$A$32:$E$124, 5,0)))</f>
        <v>0</v>
      </c>
      <c r="BD85" s="2196">
        <f>IF(ISERROR(H85*(VLOOKUP($A85, 'E1 Categorization'!$A$32:$E$124, 5,0))), H85*0.5, H85*(VLOOKUP($A85, 'E1 Categorization'!$A$32:$E$124, 5,0)))</f>
        <v>0</v>
      </c>
      <c r="BE85" s="2196">
        <f>IF(ISERROR(I85*(VLOOKUP($A85, 'E1 Categorization'!$A$32:$E$124, 5,0))), I85*0.5, I85*(VLOOKUP($A85, 'E1 Categorization'!$A$32:$E$124, 5,0)))</f>
        <v>0</v>
      </c>
      <c r="BF85" s="2196">
        <f>IF(ISERROR(J85*(VLOOKUP($A85, 'E1 Categorization'!$A$32:$E$124, 5,0))), J85*0.5, J85*(VLOOKUP($A85, 'E1 Categorization'!$A$32:$E$124, 5,0)))</f>
        <v>0</v>
      </c>
      <c r="BG85" s="2196">
        <f>IF(ISERROR(K85*(VLOOKUP($A85, 'E1 Categorization'!$A$32:$E$124, 5,0))), K85*0.5, K85*(VLOOKUP($A85, 'E1 Categorization'!$A$32:$E$124, 5,0)))</f>
        <v>0</v>
      </c>
      <c r="BH85" s="2196">
        <f>IF(ISERROR(L85*(VLOOKUP($A85, 'E1 Categorization'!$A$32:$E$124, 5,0))), L85*0.5, L85*(VLOOKUP($A85, 'E1 Categorization'!$A$32:$E$124, 5,0)))</f>
        <v>0</v>
      </c>
      <c r="BI85" s="2196">
        <f>IF(ISERROR(M85*(VLOOKUP($A85, 'E1 Categorization'!$A$32:$E$124, 5,0))), M85*0.5, M85*(VLOOKUP($A85, 'E1 Categorization'!$A$32:$E$124, 5,0)))</f>
        <v>0</v>
      </c>
      <c r="BJ85" s="2196">
        <f>IF(ISERROR(N85*(VLOOKUP($A85, 'E1 Categorization'!$A$32:$E$124, 5,0))), N85*0.5, N85*(VLOOKUP($A85, 'E1 Categorization'!$A$32:$E$124, 5,0)))</f>
        <v>0</v>
      </c>
      <c r="BK85" s="2196">
        <f>IF(ISERROR(O85*(VLOOKUP($A85, 'E1 Categorization'!$A$32:$E$124, 5,0))), O85*0.5, O85*(VLOOKUP($A85, 'E1 Categorization'!$A$32:$E$124, 5,0)))</f>
        <v>0</v>
      </c>
      <c r="BL85" s="2196">
        <f>IF(ISERROR(P85*(VLOOKUP($A85, 'E1 Categorization'!$A$32:$E$124, 5,0))), P85*0.5, P85*(VLOOKUP($A85, 'E1 Categorization'!$A$32:$E$124, 5,0)))</f>
        <v>0</v>
      </c>
      <c r="BM85" s="2196">
        <f>IF(ISERROR(Q85*(VLOOKUP($A85, 'E1 Categorization'!$A$32:$E$124, 5,0))), Q85*0.5, Q85*(VLOOKUP($A85, 'E1 Categorization'!$A$32:$E$124, 5,0)))</f>
        <v>0</v>
      </c>
      <c r="BN85" s="2196">
        <f>IF(ISERROR(R85*(VLOOKUP($A85, 'E1 Categorization'!$A$32:$E$124, 5,0))), R85*0.5, R85*(VLOOKUP($A85, 'E1 Categorization'!$A$32:$E$124, 5,0)))</f>
        <v>0</v>
      </c>
      <c r="BO85" s="2196">
        <f>IF(ISERROR(S85*(VLOOKUP($A85, 'E1 Categorization'!$A$32:$E$124, 5,0))), S85*0.5, S85*(VLOOKUP($A85, 'E1 Categorization'!$A$32:$E$124, 5,0)))</f>
        <v>0</v>
      </c>
      <c r="BP85" s="2196">
        <f>IF(ISERROR(T85*(VLOOKUP($A85, 'E1 Categorization'!$A$32:$E$124, 5,0))), T85*0.5, T85*(VLOOKUP($A85, 'E1 Categorization'!$A$32:$E$124, 5,0)))</f>
        <v>0</v>
      </c>
      <c r="BQ85" s="2196">
        <f>IF(ISERROR(U85*(VLOOKUP($A85, 'E1 Categorization'!$A$32:$E$124, 5,0))), U85*0.5, U85*(VLOOKUP($A85, 'E1 Categorization'!$A$32:$E$124, 5,0)))</f>
        <v>0</v>
      </c>
      <c r="BR85" s="2196">
        <f>IF(ISERROR(V85*(VLOOKUP($A85, 'E1 Categorization'!$A$32:$E$124, 5,0))), V85*0.5, V85*(VLOOKUP($A85, 'E1 Categorization'!$A$32:$E$124, 5,0)))</f>
        <v>0</v>
      </c>
      <c r="BS85" s="2196">
        <f>IF(ISERROR(W85*(VLOOKUP($A85, 'E1 Categorization'!$A$32:$E$124, 5,0))), W85*0.5, W85*(VLOOKUP($A85, 'E1 Categorization'!$A$32:$E$124, 5,0)))</f>
        <v>0</v>
      </c>
      <c r="BT85" s="2196">
        <f>IF(ISERROR(X85*(VLOOKUP($A85, 'E1 Categorization'!$A$32:$E$124, 5,0))), X85*0.5, X85*(VLOOKUP($A85, 'E1 Categorization'!$A$32:$E$124, 5,0)))</f>
        <v>0</v>
      </c>
    </row>
    <row r="86" spans="1:72" s="631" customFormat="1" ht="25.5" x14ac:dyDescent="0.2">
      <c r="A86" s="555">
        <f>'I3 TB Data'!A384:B384</f>
        <v>5090</v>
      </c>
      <c r="B86" s="556" t="str">
        <f>'I3 TB Data'!B384</f>
        <v>Underground Distribution Lines and Feeders - Rental Paid</v>
      </c>
      <c r="C86" s="557">
        <f>'I3 TB Data'!G384</f>
        <v>0</v>
      </c>
      <c r="D86" s="2166" t="str">
        <f t="shared" si="35"/>
        <v>Yes</v>
      </c>
      <c r="E86" s="2143"/>
      <c r="F86" s="2143"/>
      <c r="G86" s="2143"/>
      <c r="H86" s="2143"/>
      <c r="I86" s="2143"/>
      <c r="J86" s="2143"/>
      <c r="K86" s="2143"/>
      <c r="L86" s="2143"/>
      <c r="M86" s="2143"/>
      <c r="N86" s="2143"/>
      <c r="O86" s="2143"/>
      <c r="P86" s="2143"/>
      <c r="Q86" s="2143"/>
      <c r="R86" s="2143"/>
      <c r="S86" s="2143"/>
      <c r="T86" s="2143"/>
      <c r="U86" s="2143"/>
      <c r="V86" s="2143"/>
      <c r="W86" s="2143"/>
      <c r="X86" s="2143"/>
      <c r="AA86" s="559">
        <f t="shared" si="31"/>
        <v>5090</v>
      </c>
      <c r="AB86" s="560" t="str">
        <f t="shared" si="32"/>
        <v>Underground Distribution Lines and Feeders - Rental Paid</v>
      </c>
      <c r="AC86" s="2196">
        <f>IF(ISERROR(E86*(1-VLOOKUP($A86, 'E1 Categorization'!$A$32:$E$124, 5,0))), E86*0.5, E86*(1-VLOOKUP($A86, 'E1 Categorization'!$A$32:$E$124, 5,0)))</f>
        <v>0</v>
      </c>
      <c r="AD86" s="2196">
        <f>IF(ISERROR(F86*(1-VLOOKUP($A86, 'E1 Categorization'!$A$32:$E$124, 5,0))), F86*0.5, F86*(1-VLOOKUP($A86, 'E1 Categorization'!$A$32:$E$124, 5,0)))</f>
        <v>0</v>
      </c>
      <c r="AE86" s="2196">
        <f>IF(ISERROR(G86*(1-VLOOKUP($A86, 'E1 Categorization'!$A$32:$E$124, 5,0))), G86*0.5, G86*(1-VLOOKUP($A86, 'E1 Categorization'!$A$32:$E$124, 5,0)))</f>
        <v>0</v>
      </c>
      <c r="AF86" s="2196">
        <f>IF(ISERROR(H86*(1-VLOOKUP($A86, 'E1 Categorization'!$A$32:$E$124, 5,0))), H86*0.5, H86*(1-VLOOKUP($A86, 'E1 Categorization'!$A$32:$E$124, 5,0)))</f>
        <v>0</v>
      </c>
      <c r="AG86" s="2196">
        <f>IF(ISERROR(I86*(1-VLOOKUP($A86, 'E1 Categorization'!$A$32:$E$124, 5,0))), I86*0.5, I86*(1-VLOOKUP($A86, 'E1 Categorization'!$A$32:$E$124, 5,0)))</f>
        <v>0</v>
      </c>
      <c r="AH86" s="2196">
        <f>IF(ISERROR(J86*(1-VLOOKUP($A86, 'E1 Categorization'!$A$32:$E$124, 5,0))), J86*0.5, J86*(1-VLOOKUP($A86, 'E1 Categorization'!$A$32:$E$124, 5,0)))</f>
        <v>0</v>
      </c>
      <c r="AI86" s="2196">
        <f>IF(ISERROR(K86*(1-VLOOKUP($A86, 'E1 Categorization'!$A$32:$E$124, 5,0))), K86*0.5, K86*(1-VLOOKUP($A86, 'E1 Categorization'!$A$32:$E$124, 5,0)))</f>
        <v>0</v>
      </c>
      <c r="AJ86" s="2196">
        <f>IF(ISERROR(L86*(1-VLOOKUP($A86, 'E1 Categorization'!$A$32:$E$124, 5,0))), L86*0.5, L86*(1-VLOOKUP($A86, 'E1 Categorization'!$A$32:$E$124, 5,0)))</f>
        <v>0</v>
      </c>
      <c r="AK86" s="2196">
        <f>IF(ISERROR(M86*(1-VLOOKUP($A86, 'E1 Categorization'!$A$32:$E$124, 5,0))), M86*0.5, M86*(1-VLOOKUP($A86, 'E1 Categorization'!$A$32:$E$124, 5,0)))</f>
        <v>0</v>
      </c>
      <c r="AL86" s="2196">
        <f>IF(ISERROR(N86*(1-VLOOKUP($A86, 'E1 Categorization'!$A$32:$E$124, 5,0))), N86*0.5, N86*(1-VLOOKUP($A86, 'E1 Categorization'!$A$32:$E$124, 5,0)))</f>
        <v>0</v>
      </c>
      <c r="AM86" s="2196">
        <f>IF(ISERROR(O86*(1-VLOOKUP($A86, 'E1 Categorization'!$A$32:$E$124, 5,0))), O86*0.5, O86*(1-VLOOKUP($A86, 'E1 Categorization'!$A$32:$E$124, 5,0)))</f>
        <v>0</v>
      </c>
      <c r="AN86" s="2196">
        <f>IF(ISERROR(P86*(1-VLOOKUP($A86, 'E1 Categorization'!$A$32:$E$124, 5,0))), P86*0.5, P86*(1-VLOOKUP($A86, 'E1 Categorization'!$A$32:$E$124, 5,0)))</f>
        <v>0</v>
      </c>
      <c r="AO86" s="2196">
        <f>IF(ISERROR(Q86*(1-VLOOKUP($A86, 'E1 Categorization'!$A$32:$E$124, 5,0))), Q86*0.5, Q86*(1-VLOOKUP($A86, 'E1 Categorization'!$A$32:$E$124, 5,0)))</f>
        <v>0</v>
      </c>
      <c r="AP86" s="2196">
        <f>IF(ISERROR(R86*(1-VLOOKUP($A86, 'E1 Categorization'!$A$32:$E$124, 5,0))), R86*0.5, R86*(1-VLOOKUP($A86, 'E1 Categorization'!$A$32:$E$124, 5,0)))</f>
        <v>0</v>
      </c>
      <c r="AQ86" s="2196">
        <f>IF(ISERROR(S86*(1-VLOOKUP($A86, 'E1 Categorization'!$A$32:$E$124, 5,0))), S86*0.5, S86*(1-VLOOKUP($A86, 'E1 Categorization'!$A$32:$E$124, 5,0)))</f>
        <v>0</v>
      </c>
      <c r="AR86" s="2196">
        <f>IF(ISERROR(T86*(1-VLOOKUP($A86, 'E1 Categorization'!$A$32:$E$124, 5,0))), T86*0.5, T86*(1-VLOOKUP($A86, 'E1 Categorization'!$A$32:$E$124, 5,0)))</f>
        <v>0</v>
      </c>
      <c r="AS86" s="2196">
        <f>IF(ISERROR(U86*(1-VLOOKUP($A86, 'E1 Categorization'!$A$32:$E$124, 5,0))), U86*0.5, U86*(1-VLOOKUP($A86, 'E1 Categorization'!$A$32:$E$124, 5,0)))</f>
        <v>0</v>
      </c>
      <c r="AT86" s="2196">
        <f>IF(ISERROR(V86*(1-VLOOKUP($A86, 'E1 Categorization'!$A$32:$E$124, 5,0))), V86*0.5, V86*(1-VLOOKUP($A86, 'E1 Categorization'!$A$32:$E$124, 5,0)))</f>
        <v>0</v>
      </c>
      <c r="AU86" s="2196">
        <f>IF(ISERROR(W86*(1-VLOOKUP($A86, 'E1 Categorization'!$A$32:$E$124, 5,0))), W86*0.5, W86*(1-VLOOKUP($A86, 'E1 Categorization'!$A$32:$E$124, 5,0)))</f>
        <v>0</v>
      </c>
      <c r="AV86" s="2196">
        <f>IF(ISERROR(X86*(1-VLOOKUP($A86, 'E1 Categorization'!$A$32:$E$124, 5,0))), X86*0.5, X86*(1-VLOOKUP($A86, 'E1 Categorization'!$A$32:$E$124, 5,0)))</f>
        <v>0</v>
      </c>
      <c r="AW86" s="2200"/>
      <c r="AX86" s="2200"/>
      <c r="AY86" s="559">
        <f t="shared" si="33"/>
        <v>5090</v>
      </c>
      <c r="AZ86" s="560" t="str">
        <f t="shared" si="34"/>
        <v>Underground Distribution Lines and Feeders - Rental Paid</v>
      </c>
      <c r="BA86" s="2196">
        <f>IF(ISERROR(E86*(VLOOKUP($A86, 'E1 Categorization'!$A$32:$E$124, 5,0))), E86*0.5, E86*(VLOOKUP($A86, 'E1 Categorization'!$A$32:$E$124, 5,0)))</f>
        <v>0</v>
      </c>
      <c r="BB86" s="2196">
        <f>IF(ISERROR(F86*(VLOOKUP($A86, 'E1 Categorization'!$A$32:$E$124, 5,0))), F86*0.5, F86*(VLOOKUP($A86, 'E1 Categorization'!$A$32:$E$124, 5,0)))</f>
        <v>0</v>
      </c>
      <c r="BC86" s="2196">
        <f>IF(ISERROR(G86*(VLOOKUP($A86, 'E1 Categorization'!$A$32:$E$124, 5,0))), G86*0.5, G86*(VLOOKUP($A86, 'E1 Categorization'!$A$32:$E$124, 5,0)))</f>
        <v>0</v>
      </c>
      <c r="BD86" s="2196">
        <f>IF(ISERROR(H86*(VLOOKUP($A86, 'E1 Categorization'!$A$32:$E$124, 5,0))), H86*0.5, H86*(VLOOKUP($A86, 'E1 Categorization'!$A$32:$E$124, 5,0)))</f>
        <v>0</v>
      </c>
      <c r="BE86" s="2196">
        <f>IF(ISERROR(I86*(VLOOKUP($A86, 'E1 Categorization'!$A$32:$E$124, 5,0))), I86*0.5, I86*(VLOOKUP($A86, 'E1 Categorization'!$A$32:$E$124, 5,0)))</f>
        <v>0</v>
      </c>
      <c r="BF86" s="2196">
        <f>IF(ISERROR(J86*(VLOOKUP($A86, 'E1 Categorization'!$A$32:$E$124, 5,0))), J86*0.5, J86*(VLOOKUP($A86, 'E1 Categorization'!$A$32:$E$124, 5,0)))</f>
        <v>0</v>
      </c>
      <c r="BG86" s="2196">
        <f>IF(ISERROR(K86*(VLOOKUP($A86, 'E1 Categorization'!$A$32:$E$124, 5,0))), K86*0.5, K86*(VLOOKUP($A86, 'E1 Categorization'!$A$32:$E$124, 5,0)))</f>
        <v>0</v>
      </c>
      <c r="BH86" s="2196">
        <f>IF(ISERROR(L86*(VLOOKUP($A86, 'E1 Categorization'!$A$32:$E$124, 5,0))), L86*0.5, L86*(VLOOKUP($A86, 'E1 Categorization'!$A$32:$E$124, 5,0)))</f>
        <v>0</v>
      </c>
      <c r="BI86" s="2196">
        <f>IF(ISERROR(M86*(VLOOKUP($A86, 'E1 Categorization'!$A$32:$E$124, 5,0))), M86*0.5, M86*(VLOOKUP($A86, 'E1 Categorization'!$A$32:$E$124, 5,0)))</f>
        <v>0</v>
      </c>
      <c r="BJ86" s="2196">
        <f>IF(ISERROR(N86*(VLOOKUP($A86, 'E1 Categorization'!$A$32:$E$124, 5,0))), N86*0.5, N86*(VLOOKUP($A86, 'E1 Categorization'!$A$32:$E$124, 5,0)))</f>
        <v>0</v>
      </c>
      <c r="BK86" s="2196">
        <f>IF(ISERROR(O86*(VLOOKUP($A86, 'E1 Categorization'!$A$32:$E$124, 5,0))), O86*0.5, O86*(VLOOKUP($A86, 'E1 Categorization'!$A$32:$E$124, 5,0)))</f>
        <v>0</v>
      </c>
      <c r="BL86" s="2196">
        <f>IF(ISERROR(P86*(VLOOKUP($A86, 'E1 Categorization'!$A$32:$E$124, 5,0))), P86*0.5, P86*(VLOOKUP($A86, 'E1 Categorization'!$A$32:$E$124, 5,0)))</f>
        <v>0</v>
      </c>
      <c r="BM86" s="2196">
        <f>IF(ISERROR(Q86*(VLOOKUP($A86, 'E1 Categorization'!$A$32:$E$124, 5,0))), Q86*0.5, Q86*(VLOOKUP($A86, 'E1 Categorization'!$A$32:$E$124, 5,0)))</f>
        <v>0</v>
      </c>
      <c r="BN86" s="2196">
        <f>IF(ISERROR(R86*(VLOOKUP($A86, 'E1 Categorization'!$A$32:$E$124, 5,0))), R86*0.5, R86*(VLOOKUP($A86, 'E1 Categorization'!$A$32:$E$124, 5,0)))</f>
        <v>0</v>
      </c>
      <c r="BO86" s="2196">
        <f>IF(ISERROR(S86*(VLOOKUP($A86, 'E1 Categorization'!$A$32:$E$124, 5,0))), S86*0.5, S86*(VLOOKUP($A86, 'E1 Categorization'!$A$32:$E$124, 5,0)))</f>
        <v>0</v>
      </c>
      <c r="BP86" s="2196">
        <f>IF(ISERROR(T86*(VLOOKUP($A86, 'E1 Categorization'!$A$32:$E$124, 5,0))), T86*0.5, T86*(VLOOKUP($A86, 'E1 Categorization'!$A$32:$E$124, 5,0)))</f>
        <v>0</v>
      </c>
      <c r="BQ86" s="2196">
        <f>IF(ISERROR(U86*(VLOOKUP($A86, 'E1 Categorization'!$A$32:$E$124, 5,0))), U86*0.5, U86*(VLOOKUP($A86, 'E1 Categorization'!$A$32:$E$124, 5,0)))</f>
        <v>0</v>
      </c>
      <c r="BR86" s="2196">
        <f>IF(ISERROR(V86*(VLOOKUP($A86, 'E1 Categorization'!$A$32:$E$124, 5,0))), V86*0.5, V86*(VLOOKUP($A86, 'E1 Categorization'!$A$32:$E$124, 5,0)))</f>
        <v>0</v>
      </c>
      <c r="BS86" s="2196">
        <f>IF(ISERROR(W86*(VLOOKUP($A86, 'E1 Categorization'!$A$32:$E$124, 5,0))), W86*0.5, W86*(VLOOKUP($A86, 'E1 Categorization'!$A$32:$E$124, 5,0)))</f>
        <v>0</v>
      </c>
      <c r="BT86" s="2196">
        <f>IF(ISERROR(X86*(VLOOKUP($A86, 'E1 Categorization'!$A$32:$E$124, 5,0))), X86*0.5, X86*(VLOOKUP($A86, 'E1 Categorization'!$A$32:$E$124, 5,0)))</f>
        <v>0</v>
      </c>
    </row>
    <row r="87" spans="1:72" s="631" customFormat="1" ht="25.5" x14ac:dyDescent="0.2">
      <c r="A87" s="555">
        <f>'I3 TB Data'!A385:B385</f>
        <v>5095</v>
      </c>
      <c r="B87" s="556" t="str">
        <f>'I3 TB Data'!B385</f>
        <v>Overhead Distribution Lines and Feeders - Rental Paid</v>
      </c>
      <c r="C87" s="557">
        <f>'I3 TB Data'!G385</f>
        <v>0</v>
      </c>
      <c r="D87" s="2166" t="str">
        <f t="shared" si="35"/>
        <v>Yes</v>
      </c>
      <c r="E87" s="2143"/>
      <c r="F87" s="2143"/>
      <c r="G87" s="2143"/>
      <c r="H87" s="2143"/>
      <c r="I87" s="2143"/>
      <c r="J87" s="2143"/>
      <c r="K87" s="2143"/>
      <c r="L87" s="2143"/>
      <c r="M87" s="2143"/>
      <c r="N87" s="2143"/>
      <c r="O87" s="2143"/>
      <c r="P87" s="2143"/>
      <c r="Q87" s="2143"/>
      <c r="R87" s="2143"/>
      <c r="S87" s="2143"/>
      <c r="T87" s="2143"/>
      <c r="U87" s="2143"/>
      <c r="V87" s="2143"/>
      <c r="W87" s="2143"/>
      <c r="X87" s="2143"/>
      <c r="AA87" s="559">
        <f t="shared" si="31"/>
        <v>5095</v>
      </c>
      <c r="AB87" s="560" t="str">
        <f t="shared" si="32"/>
        <v>Overhead Distribution Lines and Feeders - Rental Paid</v>
      </c>
      <c r="AC87" s="2196">
        <f>IF(ISERROR(E87*(1-VLOOKUP($A87, 'E1 Categorization'!$A$32:$E$124, 5,0))), E87*0.5, E87*(1-VLOOKUP($A87, 'E1 Categorization'!$A$32:$E$124, 5,0)))</f>
        <v>0</v>
      </c>
      <c r="AD87" s="2196">
        <f>IF(ISERROR(F87*(1-VLOOKUP($A87, 'E1 Categorization'!$A$32:$E$124, 5,0))), F87*0.5, F87*(1-VLOOKUP($A87, 'E1 Categorization'!$A$32:$E$124, 5,0)))</f>
        <v>0</v>
      </c>
      <c r="AE87" s="2196">
        <f>IF(ISERROR(G87*(1-VLOOKUP($A87, 'E1 Categorization'!$A$32:$E$124, 5,0))), G87*0.5, G87*(1-VLOOKUP($A87, 'E1 Categorization'!$A$32:$E$124, 5,0)))</f>
        <v>0</v>
      </c>
      <c r="AF87" s="2196">
        <f>IF(ISERROR(H87*(1-VLOOKUP($A87, 'E1 Categorization'!$A$32:$E$124, 5,0))), H87*0.5, H87*(1-VLOOKUP($A87, 'E1 Categorization'!$A$32:$E$124, 5,0)))</f>
        <v>0</v>
      </c>
      <c r="AG87" s="2196">
        <f>IF(ISERROR(I87*(1-VLOOKUP($A87, 'E1 Categorization'!$A$32:$E$124, 5,0))), I87*0.5, I87*(1-VLOOKUP($A87, 'E1 Categorization'!$A$32:$E$124, 5,0)))</f>
        <v>0</v>
      </c>
      <c r="AH87" s="2196">
        <f>IF(ISERROR(J87*(1-VLOOKUP($A87, 'E1 Categorization'!$A$32:$E$124, 5,0))), J87*0.5, J87*(1-VLOOKUP($A87, 'E1 Categorization'!$A$32:$E$124, 5,0)))</f>
        <v>0</v>
      </c>
      <c r="AI87" s="2196">
        <f>IF(ISERROR(K87*(1-VLOOKUP($A87, 'E1 Categorization'!$A$32:$E$124, 5,0))), K87*0.5, K87*(1-VLOOKUP($A87, 'E1 Categorization'!$A$32:$E$124, 5,0)))</f>
        <v>0</v>
      </c>
      <c r="AJ87" s="2196">
        <f>IF(ISERROR(L87*(1-VLOOKUP($A87, 'E1 Categorization'!$A$32:$E$124, 5,0))), L87*0.5, L87*(1-VLOOKUP($A87, 'E1 Categorization'!$A$32:$E$124, 5,0)))</f>
        <v>0</v>
      </c>
      <c r="AK87" s="2196">
        <f>IF(ISERROR(M87*(1-VLOOKUP($A87, 'E1 Categorization'!$A$32:$E$124, 5,0))), M87*0.5, M87*(1-VLOOKUP($A87, 'E1 Categorization'!$A$32:$E$124, 5,0)))</f>
        <v>0</v>
      </c>
      <c r="AL87" s="2196">
        <f>IF(ISERROR(N87*(1-VLOOKUP($A87, 'E1 Categorization'!$A$32:$E$124, 5,0))), N87*0.5, N87*(1-VLOOKUP($A87, 'E1 Categorization'!$A$32:$E$124, 5,0)))</f>
        <v>0</v>
      </c>
      <c r="AM87" s="2196">
        <f>IF(ISERROR(O87*(1-VLOOKUP($A87, 'E1 Categorization'!$A$32:$E$124, 5,0))), O87*0.5, O87*(1-VLOOKUP($A87, 'E1 Categorization'!$A$32:$E$124, 5,0)))</f>
        <v>0</v>
      </c>
      <c r="AN87" s="2196">
        <f>IF(ISERROR(P87*(1-VLOOKUP($A87, 'E1 Categorization'!$A$32:$E$124, 5,0))), P87*0.5, P87*(1-VLOOKUP($A87, 'E1 Categorization'!$A$32:$E$124, 5,0)))</f>
        <v>0</v>
      </c>
      <c r="AO87" s="2196">
        <f>IF(ISERROR(Q87*(1-VLOOKUP($A87, 'E1 Categorization'!$A$32:$E$124, 5,0))), Q87*0.5, Q87*(1-VLOOKUP($A87, 'E1 Categorization'!$A$32:$E$124, 5,0)))</f>
        <v>0</v>
      </c>
      <c r="AP87" s="2196">
        <f>IF(ISERROR(R87*(1-VLOOKUP($A87, 'E1 Categorization'!$A$32:$E$124, 5,0))), R87*0.5, R87*(1-VLOOKUP($A87, 'E1 Categorization'!$A$32:$E$124, 5,0)))</f>
        <v>0</v>
      </c>
      <c r="AQ87" s="2196">
        <f>IF(ISERROR(S87*(1-VLOOKUP($A87, 'E1 Categorization'!$A$32:$E$124, 5,0))), S87*0.5, S87*(1-VLOOKUP($A87, 'E1 Categorization'!$A$32:$E$124, 5,0)))</f>
        <v>0</v>
      </c>
      <c r="AR87" s="2196">
        <f>IF(ISERROR(T87*(1-VLOOKUP($A87, 'E1 Categorization'!$A$32:$E$124, 5,0))), T87*0.5, T87*(1-VLOOKUP($A87, 'E1 Categorization'!$A$32:$E$124, 5,0)))</f>
        <v>0</v>
      </c>
      <c r="AS87" s="2196">
        <f>IF(ISERROR(U87*(1-VLOOKUP($A87, 'E1 Categorization'!$A$32:$E$124, 5,0))), U87*0.5, U87*(1-VLOOKUP($A87, 'E1 Categorization'!$A$32:$E$124, 5,0)))</f>
        <v>0</v>
      </c>
      <c r="AT87" s="2196">
        <f>IF(ISERROR(V87*(1-VLOOKUP($A87, 'E1 Categorization'!$A$32:$E$124, 5,0))), V87*0.5, V87*(1-VLOOKUP($A87, 'E1 Categorization'!$A$32:$E$124, 5,0)))</f>
        <v>0</v>
      </c>
      <c r="AU87" s="2196">
        <f>IF(ISERROR(W87*(1-VLOOKUP($A87, 'E1 Categorization'!$A$32:$E$124, 5,0))), W87*0.5, W87*(1-VLOOKUP($A87, 'E1 Categorization'!$A$32:$E$124, 5,0)))</f>
        <v>0</v>
      </c>
      <c r="AV87" s="2196">
        <f>IF(ISERROR(X87*(1-VLOOKUP($A87, 'E1 Categorization'!$A$32:$E$124, 5,0))), X87*0.5, X87*(1-VLOOKUP($A87, 'E1 Categorization'!$A$32:$E$124, 5,0)))</f>
        <v>0</v>
      </c>
      <c r="AW87" s="2200"/>
      <c r="AX87" s="2200"/>
      <c r="AY87" s="559">
        <f t="shared" si="33"/>
        <v>5095</v>
      </c>
      <c r="AZ87" s="560" t="str">
        <f t="shared" si="34"/>
        <v>Overhead Distribution Lines and Feeders - Rental Paid</v>
      </c>
      <c r="BA87" s="2196">
        <f>IF(ISERROR(E87*(VLOOKUP($A87, 'E1 Categorization'!$A$32:$E$124, 5,0))), E87*0.5, E87*(VLOOKUP($A87, 'E1 Categorization'!$A$32:$E$124, 5,0)))</f>
        <v>0</v>
      </c>
      <c r="BB87" s="2196">
        <f>IF(ISERROR(F87*(VLOOKUP($A87, 'E1 Categorization'!$A$32:$E$124, 5,0))), F87*0.5, F87*(VLOOKUP($A87, 'E1 Categorization'!$A$32:$E$124, 5,0)))</f>
        <v>0</v>
      </c>
      <c r="BC87" s="2196">
        <f>IF(ISERROR(G87*(VLOOKUP($A87, 'E1 Categorization'!$A$32:$E$124, 5,0))), G87*0.5, G87*(VLOOKUP($A87, 'E1 Categorization'!$A$32:$E$124, 5,0)))</f>
        <v>0</v>
      </c>
      <c r="BD87" s="2196">
        <f>IF(ISERROR(H87*(VLOOKUP($A87, 'E1 Categorization'!$A$32:$E$124, 5,0))), H87*0.5, H87*(VLOOKUP($A87, 'E1 Categorization'!$A$32:$E$124, 5,0)))</f>
        <v>0</v>
      </c>
      <c r="BE87" s="2196">
        <f>IF(ISERROR(I87*(VLOOKUP($A87, 'E1 Categorization'!$A$32:$E$124, 5,0))), I87*0.5, I87*(VLOOKUP($A87, 'E1 Categorization'!$A$32:$E$124, 5,0)))</f>
        <v>0</v>
      </c>
      <c r="BF87" s="2196">
        <f>IF(ISERROR(J87*(VLOOKUP($A87, 'E1 Categorization'!$A$32:$E$124, 5,0))), J87*0.5, J87*(VLOOKUP($A87, 'E1 Categorization'!$A$32:$E$124, 5,0)))</f>
        <v>0</v>
      </c>
      <c r="BG87" s="2196">
        <f>IF(ISERROR(K87*(VLOOKUP($A87, 'E1 Categorization'!$A$32:$E$124, 5,0))), K87*0.5, K87*(VLOOKUP($A87, 'E1 Categorization'!$A$32:$E$124, 5,0)))</f>
        <v>0</v>
      </c>
      <c r="BH87" s="2196">
        <f>IF(ISERROR(L87*(VLOOKUP($A87, 'E1 Categorization'!$A$32:$E$124, 5,0))), L87*0.5, L87*(VLOOKUP($A87, 'E1 Categorization'!$A$32:$E$124, 5,0)))</f>
        <v>0</v>
      </c>
      <c r="BI87" s="2196">
        <f>IF(ISERROR(M87*(VLOOKUP($A87, 'E1 Categorization'!$A$32:$E$124, 5,0))), M87*0.5, M87*(VLOOKUP($A87, 'E1 Categorization'!$A$32:$E$124, 5,0)))</f>
        <v>0</v>
      </c>
      <c r="BJ87" s="2196">
        <f>IF(ISERROR(N87*(VLOOKUP($A87, 'E1 Categorization'!$A$32:$E$124, 5,0))), N87*0.5, N87*(VLOOKUP($A87, 'E1 Categorization'!$A$32:$E$124, 5,0)))</f>
        <v>0</v>
      </c>
      <c r="BK87" s="2196">
        <f>IF(ISERROR(O87*(VLOOKUP($A87, 'E1 Categorization'!$A$32:$E$124, 5,0))), O87*0.5, O87*(VLOOKUP($A87, 'E1 Categorization'!$A$32:$E$124, 5,0)))</f>
        <v>0</v>
      </c>
      <c r="BL87" s="2196">
        <f>IF(ISERROR(P87*(VLOOKUP($A87, 'E1 Categorization'!$A$32:$E$124, 5,0))), P87*0.5, P87*(VLOOKUP($A87, 'E1 Categorization'!$A$32:$E$124, 5,0)))</f>
        <v>0</v>
      </c>
      <c r="BM87" s="2196">
        <f>IF(ISERROR(Q87*(VLOOKUP($A87, 'E1 Categorization'!$A$32:$E$124, 5,0))), Q87*0.5, Q87*(VLOOKUP($A87, 'E1 Categorization'!$A$32:$E$124, 5,0)))</f>
        <v>0</v>
      </c>
      <c r="BN87" s="2196">
        <f>IF(ISERROR(R87*(VLOOKUP($A87, 'E1 Categorization'!$A$32:$E$124, 5,0))), R87*0.5, R87*(VLOOKUP($A87, 'E1 Categorization'!$A$32:$E$124, 5,0)))</f>
        <v>0</v>
      </c>
      <c r="BO87" s="2196">
        <f>IF(ISERROR(S87*(VLOOKUP($A87, 'E1 Categorization'!$A$32:$E$124, 5,0))), S87*0.5, S87*(VLOOKUP($A87, 'E1 Categorization'!$A$32:$E$124, 5,0)))</f>
        <v>0</v>
      </c>
      <c r="BP87" s="2196">
        <f>IF(ISERROR(T87*(VLOOKUP($A87, 'E1 Categorization'!$A$32:$E$124, 5,0))), T87*0.5, T87*(VLOOKUP($A87, 'E1 Categorization'!$A$32:$E$124, 5,0)))</f>
        <v>0</v>
      </c>
      <c r="BQ87" s="2196">
        <f>IF(ISERROR(U87*(VLOOKUP($A87, 'E1 Categorization'!$A$32:$E$124, 5,0))), U87*0.5, U87*(VLOOKUP($A87, 'E1 Categorization'!$A$32:$E$124, 5,0)))</f>
        <v>0</v>
      </c>
      <c r="BR87" s="2196">
        <f>IF(ISERROR(V87*(VLOOKUP($A87, 'E1 Categorization'!$A$32:$E$124, 5,0))), V87*0.5, V87*(VLOOKUP($A87, 'E1 Categorization'!$A$32:$E$124, 5,0)))</f>
        <v>0</v>
      </c>
      <c r="BS87" s="2196">
        <f>IF(ISERROR(W87*(VLOOKUP($A87, 'E1 Categorization'!$A$32:$E$124, 5,0))), W87*0.5, W87*(VLOOKUP($A87, 'E1 Categorization'!$A$32:$E$124, 5,0)))</f>
        <v>0</v>
      </c>
      <c r="BT87" s="2196">
        <f>IF(ISERROR(X87*(VLOOKUP($A87, 'E1 Categorization'!$A$32:$E$124, 5,0))), X87*0.5, X87*(VLOOKUP($A87, 'E1 Categorization'!$A$32:$E$124, 5,0)))</f>
        <v>0</v>
      </c>
    </row>
    <row r="88" spans="1:72" s="631" customFormat="1" ht="25.5" customHeight="1" x14ac:dyDescent="0.2">
      <c r="A88" s="555">
        <f>'I3 TB Data'!A386:B386</f>
        <v>5096</v>
      </c>
      <c r="B88" s="556" t="str">
        <f>'I3 TB Data'!B386</f>
        <v>Other Rent</v>
      </c>
      <c r="C88" s="557">
        <f>'I3 TB Data'!G386</f>
        <v>0</v>
      </c>
      <c r="D88" s="2166" t="str">
        <f t="shared" si="35"/>
        <v>Yes</v>
      </c>
      <c r="E88" s="2143"/>
      <c r="F88" s="2143"/>
      <c r="G88" s="2143"/>
      <c r="H88" s="2143"/>
      <c r="I88" s="2143"/>
      <c r="J88" s="2143"/>
      <c r="K88" s="2143"/>
      <c r="L88" s="2143"/>
      <c r="M88" s="2143"/>
      <c r="N88" s="2143"/>
      <c r="O88" s="2143"/>
      <c r="P88" s="2143"/>
      <c r="Q88" s="2143"/>
      <c r="R88" s="2143"/>
      <c r="S88" s="2143"/>
      <c r="T88" s="2143"/>
      <c r="U88" s="2143"/>
      <c r="V88" s="2143"/>
      <c r="W88" s="2143"/>
      <c r="X88" s="2143"/>
      <c r="AA88" s="559">
        <f t="shared" si="31"/>
        <v>5096</v>
      </c>
      <c r="AB88" s="560" t="str">
        <f t="shared" si="32"/>
        <v>Other Rent</v>
      </c>
      <c r="AC88" s="2196">
        <f>IF(ISERROR(E88*(1-VLOOKUP($A88, 'E1 Categorization'!$A$32:$E$124, 5,0))), E88*0.5, E88*(1-VLOOKUP($A88, 'E1 Categorization'!$A$32:$E$124, 5,0)))</f>
        <v>0</v>
      </c>
      <c r="AD88" s="2196">
        <f>IF(ISERROR(F88*(1-VLOOKUP($A88, 'E1 Categorization'!$A$32:$E$124, 5,0))), F88*0.5, F88*(1-VLOOKUP($A88, 'E1 Categorization'!$A$32:$E$124, 5,0)))</f>
        <v>0</v>
      </c>
      <c r="AE88" s="2196">
        <f>IF(ISERROR(G88*(1-VLOOKUP($A88, 'E1 Categorization'!$A$32:$E$124, 5,0))), G88*0.5, G88*(1-VLOOKUP($A88, 'E1 Categorization'!$A$32:$E$124, 5,0)))</f>
        <v>0</v>
      </c>
      <c r="AF88" s="2196">
        <f>IF(ISERROR(H88*(1-VLOOKUP($A88, 'E1 Categorization'!$A$32:$E$124, 5,0))), H88*0.5, H88*(1-VLOOKUP($A88, 'E1 Categorization'!$A$32:$E$124, 5,0)))</f>
        <v>0</v>
      </c>
      <c r="AG88" s="2196">
        <f>IF(ISERROR(I88*(1-VLOOKUP($A88, 'E1 Categorization'!$A$32:$E$124, 5,0))), I88*0.5, I88*(1-VLOOKUP($A88, 'E1 Categorization'!$A$32:$E$124, 5,0)))</f>
        <v>0</v>
      </c>
      <c r="AH88" s="2196">
        <f>IF(ISERROR(J88*(1-VLOOKUP($A88, 'E1 Categorization'!$A$32:$E$124, 5,0))), J88*0.5, J88*(1-VLOOKUP($A88, 'E1 Categorization'!$A$32:$E$124, 5,0)))</f>
        <v>0</v>
      </c>
      <c r="AI88" s="2196">
        <f>IF(ISERROR(K88*(1-VLOOKUP($A88, 'E1 Categorization'!$A$32:$E$124, 5,0))), K88*0.5, K88*(1-VLOOKUP($A88, 'E1 Categorization'!$A$32:$E$124, 5,0)))</f>
        <v>0</v>
      </c>
      <c r="AJ88" s="2196">
        <f>IF(ISERROR(L88*(1-VLOOKUP($A88, 'E1 Categorization'!$A$32:$E$124, 5,0))), L88*0.5, L88*(1-VLOOKUP($A88, 'E1 Categorization'!$A$32:$E$124, 5,0)))</f>
        <v>0</v>
      </c>
      <c r="AK88" s="2196">
        <f>IF(ISERROR(M88*(1-VLOOKUP($A88, 'E1 Categorization'!$A$32:$E$124, 5,0))), M88*0.5, M88*(1-VLOOKUP($A88, 'E1 Categorization'!$A$32:$E$124, 5,0)))</f>
        <v>0</v>
      </c>
      <c r="AL88" s="2196">
        <f>IF(ISERROR(N88*(1-VLOOKUP($A88, 'E1 Categorization'!$A$32:$E$124, 5,0))), N88*0.5, N88*(1-VLOOKUP($A88, 'E1 Categorization'!$A$32:$E$124, 5,0)))</f>
        <v>0</v>
      </c>
      <c r="AM88" s="2196">
        <f>IF(ISERROR(O88*(1-VLOOKUP($A88, 'E1 Categorization'!$A$32:$E$124, 5,0))), O88*0.5, O88*(1-VLOOKUP($A88, 'E1 Categorization'!$A$32:$E$124, 5,0)))</f>
        <v>0</v>
      </c>
      <c r="AN88" s="2196">
        <f>IF(ISERROR(P88*(1-VLOOKUP($A88, 'E1 Categorization'!$A$32:$E$124, 5,0))), P88*0.5, P88*(1-VLOOKUP($A88, 'E1 Categorization'!$A$32:$E$124, 5,0)))</f>
        <v>0</v>
      </c>
      <c r="AO88" s="2196">
        <f>IF(ISERROR(Q88*(1-VLOOKUP($A88, 'E1 Categorization'!$A$32:$E$124, 5,0))), Q88*0.5, Q88*(1-VLOOKUP($A88, 'E1 Categorization'!$A$32:$E$124, 5,0)))</f>
        <v>0</v>
      </c>
      <c r="AP88" s="2196">
        <f>IF(ISERROR(R88*(1-VLOOKUP($A88, 'E1 Categorization'!$A$32:$E$124, 5,0))), R88*0.5, R88*(1-VLOOKUP($A88, 'E1 Categorization'!$A$32:$E$124, 5,0)))</f>
        <v>0</v>
      </c>
      <c r="AQ88" s="2196">
        <f>IF(ISERROR(S88*(1-VLOOKUP($A88, 'E1 Categorization'!$A$32:$E$124, 5,0))), S88*0.5, S88*(1-VLOOKUP($A88, 'E1 Categorization'!$A$32:$E$124, 5,0)))</f>
        <v>0</v>
      </c>
      <c r="AR88" s="2196">
        <f>IF(ISERROR(T88*(1-VLOOKUP($A88, 'E1 Categorization'!$A$32:$E$124, 5,0))), T88*0.5, T88*(1-VLOOKUP($A88, 'E1 Categorization'!$A$32:$E$124, 5,0)))</f>
        <v>0</v>
      </c>
      <c r="AS88" s="2196">
        <f>IF(ISERROR(U88*(1-VLOOKUP($A88, 'E1 Categorization'!$A$32:$E$124, 5,0))), U88*0.5, U88*(1-VLOOKUP($A88, 'E1 Categorization'!$A$32:$E$124, 5,0)))</f>
        <v>0</v>
      </c>
      <c r="AT88" s="2196">
        <f>IF(ISERROR(V88*(1-VLOOKUP($A88, 'E1 Categorization'!$A$32:$E$124, 5,0))), V88*0.5, V88*(1-VLOOKUP($A88, 'E1 Categorization'!$A$32:$E$124, 5,0)))</f>
        <v>0</v>
      </c>
      <c r="AU88" s="2196">
        <f>IF(ISERROR(W88*(1-VLOOKUP($A88, 'E1 Categorization'!$A$32:$E$124, 5,0))), W88*0.5, W88*(1-VLOOKUP($A88, 'E1 Categorization'!$A$32:$E$124, 5,0)))</f>
        <v>0</v>
      </c>
      <c r="AV88" s="2196">
        <f>IF(ISERROR(X88*(1-VLOOKUP($A88, 'E1 Categorization'!$A$32:$E$124, 5,0))), X88*0.5, X88*(1-VLOOKUP($A88, 'E1 Categorization'!$A$32:$E$124, 5,0)))</f>
        <v>0</v>
      </c>
      <c r="AW88" s="2200"/>
      <c r="AX88" s="2200"/>
      <c r="AY88" s="559">
        <f t="shared" si="33"/>
        <v>5096</v>
      </c>
      <c r="AZ88" s="560" t="str">
        <f t="shared" si="34"/>
        <v>Other Rent</v>
      </c>
      <c r="BA88" s="2196">
        <f>IF(ISERROR(E88*(VLOOKUP($A88, 'E1 Categorization'!$A$32:$E$124, 5,0))), E88*0.5, E88*(VLOOKUP($A88, 'E1 Categorization'!$A$32:$E$124, 5,0)))</f>
        <v>0</v>
      </c>
      <c r="BB88" s="2196">
        <f>IF(ISERROR(F88*(VLOOKUP($A88, 'E1 Categorization'!$A$32:$E$124, 5,0))), F88*0.5, F88*(VLOOKUP($A88, 'E1 Categorization'!$A$32:$E$124, 5,0)))</f>
        <v>0</v>
      </c>
      <c r="BC88" s="2196">
        <f>IF(ISERROR(G88*(VLOOKUP($A88, 'E1 Categorization'!$A$32:$E$124, 5,0))), G88*0.5, G88*(VLOOKUP($A88, 'E1 Categorization'!$A$32:$E$124, 5,0)))</f>
        <v>0</v>
      </c>
      <c r="BD88" s="2196">
        <f>IF(ISERROR(H88*(VLOOKUP($A88, 'E1 Categorization'!$A$32:$E$124, 5,0))), H88*0.5, H88*(VLOOKUP($A88, 'E1 Categorization'!$A$32:$E$124, 5,0)))</f>
        <v>0</v>
      </c>
      <c r="BE88" s="2196">
        <f>IF(ISERROR(I88*(VLOOKUP($A88, 'E1 Categorization'!$A$32:$E$124, 5,0))), I88*0.5, I88*(VLOOKUP($A88, 'E1 Categorization'!$A$32:$E$124, 5,0)))</f>
        <v>0</v>
      </c>
      <c r="BF88" s="2196">
        <f>IF(ISERROR(J88*(VLOOKUP($A88, 'E1 Categorization'!$A$32:$E$124, 5,0))), J88*0.5, J88*(VLOOKUP($A88, 'E1 Categorization'!$A$32:$E$124, 5,0)))</f>
        <v>0</v>
      </c>
      <c r="BG88" s="2196">
        <f>IF(ISERROR(K88*(VLOOKUP($A88, 'E1 Categorization'!$A$32:$E$124, 5,0))), K88*0.5, K88*(VLOOKUP($A88, 'E1 Categorization'!$A$32:$E$124, 5,0)))</f>
        <v>0</v>
      </c>
      <c r="BH88" s="2196">
        <f>IF(ISERROR(L88*(VLOOKUP($A88, 'E1 Categorization'!$A$32:$E$124, 5,0))), L88*0.5, L88*(VLOOKUP($A88, 'E1 Categorization'!$A$32:$E$124, 5,0)))</f>
        <v>0</v>
      </c>
      <c r="BI88" s="2196">
        <f>IF(ISERROR(M88*(VLOOKUP($A88, 'E1 Categorization'!$A$32:$E$124, 5,0))), M88*0.5, M88*(VLOOKUP($A88, 'E1 Categorization'!$A$32:$E$124, 5,0)))</f>
        <v>0</v>
      </c>
      <c r="BJ88" s="2196">
        <f>IF(ISERROR(N88*(VLOOKUP($A88, 'E1 Categorization'!$A$32:$E$124, 5,0))), N88*0.5, N88*(VLOOKUP($A88, 'E1 Categorization'!$A$32:$E$124, 5,0)))</f>
        <v>0</v>
      </c>
      <c r="BK88" s="2196">
        <f>IF(ISERROR(O88*(VLOOKUP($A88, 'E1 Categorization'!$A$32:$E$124, 5,0))), O88*0.5, O88*(VLOOKUP($A88, 'E1 Categorization'!$A$32:$E$124, 5,0)))</f>
        <v>0</v>
      </c>
      <c r="BL88" s="2196">
        <f>IF(ISERROR(P88*(VLOOKUP($A88, 'E1 Categorization'!$A$32:$E$124, 5,0))), P88*0.5, P88*(VLOOKUP($A88, 'E1 Categorization'!$A$32:$E$124, 5,0)))</f>
        <v>0</v>
      </c>
      <c r="BM88" s="2196">
        <f>IF(ISERROR(Q88*(VLOOKUP($A88, 'E1 Categorization'!$A$32:$E$124, 5,0))), Q88*0.5, Q88*(VLOOKUP($A88, 'E1 Categorization'!$A$32:$E$124, 5,0)))</f>
        <v>0</v>
      </c>
      <c r="BN88" s="2196">
        <f>IF(ISERROR(R88*(VLOOKUP($A88, 'E1 Categorization'!$A$32:$E$124, 5,0))), R88*0.5, R88*(VLOOKUP($A88, 'E1 Categorization'!$A$32:$E$124, 5,0)))</f>
        <v>0</v>
      </c>
      <c r="BO88" s="2196">
        <f>IF(ISERROR(S88*(VLOOKUP($A88, 'E1 Categorization'!$A$32:$E$124, 5,0))), S88*0.5, S88*(VLOOKUP($A88, 'E1 Categorization'!$A$32:$E$124, 5,0)))</f>
        <v>0</v>
      </c>
      <c r="BP88" s="2196">
        <f>IF(ISERROR(T88*(VLOOKUP($A88, 'E1 Categorization'!$A$32:$E$124, 5,0))), T88*0.5, T88*(VLOOKUP($A88, 'E1 Categorization'!$A$32:$E$124, 5,0)))</f>
        <v>0</v>
      </c>
      <c r="BQ88" s="2196">
        <f>IF(ISERROR(U88*(VLOOKUP($A88, 'E1 Categorization'!$A$32:$E$124, 5,0))), U88*0.5, U88*(VLOOKUP($A88, 'E1 Categorization'!$A$32:$E$124, 5,0)))</f>
        <v>0</v>
      </c>
      <c r="BR88" s="2196">
        <f>IF(ISERROR(V88*(VLOOKUP($A88, 'E1 Categorization'!$A$32:$E$124, 5,0))), V88*0.5, V88*(VLOOKUP($A88, 'E1 Categorization'!$A$32:$E$124, 5,0)))</f>
        <v>0</v>
      </c>
      <c r="BS88" s="2196">
        <f>IF(ISERROR(W88*(VLOOKUP($A88, 'E1 Categorization'!$A$32:$E$124, 5,0))), W88*0.5, W88*(VLOOKUP($A88, 'E1 Categorization'!$A$32:$E$124, 5,0)))</f>
        <v>0</v>
      </c>
      <c r="BT88" s="2196">
        <f>IF(ISERROR(X88*(VLOOKUP($A88, 'E1 Categorization'!$A$32:$E$124, 5,0))), X88*0.5, X88*(VLOOKUP($A88, 'E1 Categorization'!$A$32:$E$124, 5,0)))</f>
        <v>0</v>
      </c>
    </row>
    <row r="89" spans="1:72" s="631" customFormat="1" ht="25.5" x14ac:dyDescent="0.2">
      <c r="A89" s="555">
        <f>'I3 TB Data'!A387:B387</f>
        <v>5105</v>
      </c>
      <c r="B89" s="556" t="str">
        <f>'I3 TB Data'!B387</f>
        <v>Maintenance Supervision and Engineering</v>
      </c>
      <c r="C89" s="557">
        <f>'I3 TB Data'!G387</f>
        <v>0</v>
      </c>
      <c r="D89" s="2166" t="str">
        <f t="shared" si="35"/>
        <v>Yes</v>
      </c>
      <c r="E89" s="2143"/>
      <c r="F89" s="2143"/>
      <c r="G89" s="2143"/>
      <c r="H89" s="2143"/>
      <c r="I89" s="2143"/>
      <c r="J89" s="2143"/>
      <c r="K89" s="2143"/>
      <c r="L89" s="2143"/>
      <c r="M89" s="2143"/>
      <c r="N89" s="2143"/>
      <c r="O89" s="2143"/>
      <c r="P89" s="2143"/>
      <c r="Q89" s="2143"/>
      <c r="R89" s="2143"/>
      <c r="S89" s="2143"/>
      <c r="T89" s="2143"/>
      <c r="U89" s="2143"/>
      <c r="V89" s="2143"/>
      <c r="W89" s="2143"/>
      <c r="X89" s="2143"/>
      <c r="AA89" s="559">
        <f t="shared" si="31"/>
        <v>5105</v>
      </c>
      <c r="AB89" s="560" t="str">
        <f t="shared" si="32"/>
        <v>Maintenance Supervision and Engineering</v>
      </c>
      <c r="AC89" s="2196">
        <f>IF(ISERROR(E89*(1-VLOOKUP($A89, 'E1 Categorization'!$A$32:$E$124, 5,0))), E89*0.5, E89*(1-VLOOKUP($A89, 'E1 Categorization'!$A$32:$E$124, 5,0)))</f>
        <v>0</v>
      </c>
      <c r="AD89" s="2196">
        <f>IF(ISERROR(F89*(1-VLOOKUP($A89, 'E1 Categorization'!$A$32:$E$124, 5,0))), F89*0.5, F89*(1-VLOOKUP($A89, 'E1 Categorization'!$A$32:$E$124, 5,0)))</f>
        <v>0</v>
      </c>
      <c r="AE89" s="2196">
        <f>IF(ISERROR(G89*(1-VLOOKUP($A89, 'E1 Categorization'!$A$32:$E$124, 5,0))), G89*0.5, G89*(1-VLOOKUP($A89, 'E1 Categorization'!$A$32:$E$124, 5,0)))</f>
        <v>0</v>
      </c>
      <c r="AF89" s="2196">
        <f>IF(ISERROR(H89*(1-VLOOKUP($A89, 'E1 Categorization'!$A$32:$E$124, 5,0))), H89*0.5, H89*(1-VLOOKUP($A89, 'E1 Categorization'!$A$32:$E$124, 5,0)))</f>
        <v>0</v>
      </c>
      <c r="AG89" s="2196">
        <f>IF(ISERROR(I89*(1-VLOOKUP($A89, 'E1 Categorization'!$A$32:$E$124, 5,0))), I89*0.5, I89*(1-VLOOKUP($A89, 'E1 Categorization'!$A$32:$E$124, 5,0)))</f>
        <v>0</v>
      </c>
      <c r="AH89" s="2196">
        <f>IF(ISERROR(J89*(1-VLOOKUP($A89, 'E1 Categorization'!$A$32:$E$124, 5,0))), J89*0.5, J89*(1-VLOOKUP($A89, 'E1 Categorization'!$A$32:$E$124, 5,0)))</f>
        <v>0</v>
      </c>
      <c r="AI89" s="2196">
        <f>IF(ISERROR(K89*(1-VLOOKUP($A89, 'E1 Categorization'!$A$32:$E$124, 5,0))), K89*0.5, K89*(1-VLOOKUP($A89, 'E1 Categorization'!$A$32:$E$124, 5,0)))</f>
        <v>0</v>
      </c>
      <c r="AJ89" s="2196">
        <f>IF(ISERROR(L89*(1-VLOOKUP($A89, 'E1 Categorization'!$A$32:$E$124, 5,0))), L89*0.5, L89*(1-VLOOKUP($A89, 'E1 Categorization'!$A$32:$E$124, 5,0)))</f>
        <v>0</v>
      </c>
      <c r="AK89" s="2196">
        <f>IF(ISERROR(M89*(1-VLOOKUP($A89, 'E1 Categorization'!$A$32:$E$124, 5,0))), M89*0.5, M89*(1-VLOOKUP($A89, 'E1 Categorization'!$A$32:$E$124, 5,0)))</f>
        <v>0</v>
      </c>
      <c r="AL89" s="2196">
        <f>IF(ISERROR(N89*(1-VLOOKUP($A89, 'E1 Categorization'!$A$32:$E$124, 5,0))), N89*0.5, N89*(1-VLOOKUP($A89, 'E1 Categorization'!$A$32:$E$124, 5,0)))</f>
        <v>0</v>
      </c>
      <c r="AM89" s="2196">
        <f>IF(ISERROR(O89*(1-VLOOKUP($A89, 'E1 Categorization'!$A$32:$E$124, 5,0))), O89*0.5, O89*(1-VLOOKUP($A89, 'E1 Categorization'!$A$32:$E$124, 5,0)))</f>
        <v>0</v>
      </c>
      <c r="AN89" s="2196">
        <f>IF(ISERROR(P89*(1-VLOOKUP($A89, 'E1 Categorization'!$A$32:$E$124, 5,0))), P89*0.5, P89*(1-VLOOKUP($A89, 'E1 Categorization'!$A$32:$E$124, 5,0)))</f>
        <v>0</v>
      </c>
      <c r="AO89" s="2196">
        <f>IF(ISERROR(Q89*(1-VLOOKUP($A89, 'E1 Categorization'!$A$32:$E$124, 5,0))), Q89*0.5, Q89*(1-VLOOKUP($A89, 'E1 Categorization'!$A$32:$E$124, 5,0)))</f>
        <v>0</v>
      </c>
      <c r="AP89" s="2196">
        <f>IF(ISERROR(R89*(1-VLOOKUP($A89, 'E1 Categorization'!$A$32:$E$124, 5,0))), R89*0.5, R89*(1-VLOOKUP($A89, 'E1 Categorization'!$A$32:$E$124, 5,0)))</f>
        <v>0</v>
      </c>
      <c r="AQ89" s="2196">
        <f>IF(ISERROR(S89*(1-VLOOKUP($A89, 'E1 Categorization'!$A$32:$E$124, 5,0))), S89*0.5, S89*(1-VLOOKUP($A89, 'E1 Categorization'!$A$32:$E$124, 5,0)))</f>
        <v>0</v>
      </c>
      <c r="AR89" s="2196">
        <f>IF(ISERROR(T89*(1-VLOOKUP($A89, 'E1 Categorization'!$A$32:$E$124, 5,0))), T89*0.5, T89*(1-VLOOKUP($A89, 'E1 Categorization'!$A$32:$E$124, 5,0)))</f>
        <v>0</v>
      </c>
      <c r="AS89" s="2196">
        <f>IF(ISERROR(U89*(1-VLOOKUP($A89, 'E1 Categorization'!$A$32:$E$124, 5,0))), U89*0.5, U89*(1-VLOOKUP($A89, 'E1 Categorization'!$A$32:$E$124, 5,0)))</f>
        <v>0</v>
      </c>
      <c r="AT89" s="2196">
        <f>IF(ISERROR(V89*(1-VLOOKUP($A89, 'E1 Categorization'!$A$32:$E$124, 5,0))), V89*0.5, V89*(1-VLOOKUP($A89, 'E1 Categorization'!$A$32:$E$124, 5,0)))</f>
        <v>0</v>
      </c>
      <c r="AU89" s="2196">
        <f>IF(ISERROR(W89*(1-VLOOKUP($A89, 'E1 Categorization'!$A$32:$E$124, 5,0))), W89*0.5, W89*(1-VLOOKUP($A89, 'E1 Categorization'!$A$32:$E$124, 5,0)))</f>
        <v>0</v>
      </c>
      <c r="AV89" s="2196">
        <f>IF(ISERROR(X89*(1-VLOOKUP($A89, 'E1 Categorization'!$A$32:$E$124, 5,0))), X89*0.5, X89*(1-VLOOKUP($A89, 'E1 Categorization'!$A$32:$E$124, 5,0)))</f>
        <v>0</v>
      </c>
      <c r="AW89" s="2200"/>
      <c r="AX89" s="2200"/>
      <c r="AY89" s="559">
        <f t="shared" si="33"/>
        <v>5105</v>
      </c>
      <c r="AZ89" s="560" t="str">
        <f t="shared" si="34"/>
        <v>Maintenance Supervision and Engineering</v>
      </c>
      <c r="BA89" s="2196">
        <f>IF(ISERROR(E89*(VLOOKUP($A89, 'E1 Categorization'!$A$32:$E$124, 5,0))), E89*0.5, E89*(VLOOKUP($A89, 'E1 Categorization'!$A$32:$E$124, 5,0)))</f>
        <v>0</v>
      </c>
      <c r="BB89" s="2196">
        <f>IF(ISERROR(F89*(VLOOKUP($A89, 'E1 Categorization'!$A$32:$E$124, 5,0))), F89*0.5, F89*(VLOOKUP($A89, 'E1 Categorization'!$A$32:$E$124, 5,0)))</f>
        <v>0</v>
      </c>
      <c r="BC89" s="2196">
        <f>IF(ISERROR(G89*(VLOOKUP($A89, 'E1 Categorization'!$A$32:$E$124, 5,0))), G89*0.5, G89*(VLOOKUP($A89, 'E1 Categorization'!$A$32:$E$124, 5,0)))</f>
        <v>0</v>
      </c>
      <c r="BD89" s="2196">
        <f>IF(ISERROR(H89*(VLOOKUP($A89, 'E1 Categorization'!$A$32:$E$124, 5,0))), H89*0.5, H89*(VLOOKUP($A89, 'E1 Categorization'!$A$32:$E$124, 5,0)))</f>
        <v>0</v>
      </c>
      <c r="BE89" s="2196">
        <f>IF(ISERROR(I89*(VLOOKUP($A89, 'E1 Categorization'!$A$32:$E$124, 5,0))), I89*0.5, I89*(VLOOKUP($A89, 'E1 Categorization'!$A$32:$E$124, 5,0)))</f>
        <v>0</v>
      </c>
      <c r="BF89" s="2196">
        <f>IF(ISERROR(J89*(VLOOKUP($A89, 'E1 Categorization'!$A$32:$E$124, 5,0))), J89*0.5, J89*(VLOOKUP($A89, 'E1 Categorization'!$A$32:$E$124, 5,0)))</f>
        <v>0</v>
      </c>
      <c r="BG89" s="2196">
        <f>IF(ISERROR(K89*(VLOOKUP($A89, 'E1 Categorization'!$A$32:$E$124, 5,0))), K89*0.5, K89*(VLOOKUP($A89, 'E1 Categorization'!$A$32:$E$124, 5,0)))</f>
        <v>0</v>
      </c>
      <c r="BH89" s="2196">
        <f>IF(ISERROR(L89*(VLOOKUP($A89, 'E1 Categorization'!$A$32:$E$124, 5,0))), L89*0.5, L89*(VLOOKUP($A89, 'E1 Categorization'!$A$32:$E$124, 5,0)))</f>
        <v>0</v>
      </c>
      <c r="BI89" s="2196">
        <f>IF(ISERROR(M89*(VLOOKUP($A89, 'E1 Categorization'!$A$32:$E$124, 5,0))), M89*0.5, M89*(VLOOKUP($A89, 'E1 Categorization'!$A$32:$E$124, 5,0)))</f>
        <v>0</v>
      </c>
      <c r="BJ89" s="2196">
        <f>IF(ISERROR(N89*(VLOOKUP($A89, 'E1 Categorization'!$A$32:$E$124, 5,0))), N89*0.5, N89*(VLOOKUP($A89, 'E1 Categorization'!$A$32:$E$124, 5,0)))</f>
        <v>0</v>
      </c>
      <c r="BK89" s="2196">
        <f>IF(ISERROR(O89*(VLOOKUP($A89, 'E1 Categorization'!$A$32:$E$124, 5,0))), O89*0.5, O89*(VLOOKUP($A89, 'E1 Categorization'!$A$32:$E$124, 5,0)))</f>
        <v>0</v>
      </c>
      <c r="BL89" s="2196">
        <f>IF(ISERROR(P89*(VLOOKUP($A89, 'E1 Categorization'!$A$32:$E$124, 5,0))), P89*0.5, P89*(VLOOKUP($A89, 'E1 Categorization'!$A$32:$E$124, 5,0)))</f>
        <v>0</v>
      </c>
      <c r="BM89" s="2196">
        <f>IF(ISERROR(Q89*(VLOOKUP($A89, 'E1 Categorization'!$A$32:$E$124, 5,0))), Q89*0.5, Q89*(VLOOKUP($A89, 'E1 Categorization'!$A$32:$E$124, 5,0)))</f>
        <v>0</v>
      </c>
      <c r="BN89" s="2196">
        <f>IF(ISERROR(R89*(VLOOKUP($A89, 'E1 Categorization'!$A$32:$E$124, 5,0))), R89*0.5, R89*(VLOOKUP($A89, 'E1 Categorization'!$A$32:$E$124, 5,0)))</f>
        <v>0</v>
      </c>
      <c r="BO89" s="2196">
        <f>IF(ISERROR(S89*(VLOOKUP($A89, 'E1 Categorization'!$A$32:$E$124, 5,0))), S89*0.5, S89*(VLOOKUP($A89, 'E1 Categorization'!$A$32:$E$124, 5,0)))</f>
        <v>0</v>
      </c>
      <c r="BP89" s="2196">
        <f>IF(ISERROR(T89*(VLOOKUP($A89, 'E1 Categorization'!$A$32:$E$124, 5,0))), T89*0.5, T89*(VLOOKUP($A89, 'E1 Categorization'!$A$32:$E$124, 5,0)))</f>
        <v>0</v>
      </c>
      <c r="BQ89" s="2196">
        <f>IF(ISERROR(U89*(VLOOKUP($A89, 'E1 Categorization'!$A$32:$E$124, 5,0))), U89*0.5, U89*(VLOOKUP($A89, 'E1 Categorization'!$A$32:$E$124, 5,0)))</f>
        <v>0</v>
      </c>
      <c r="BR89" s="2196">
        <f>IF(ISERROR(V89*(VLOOKUP($A89, 'E1 Categorization'!$A$32:$E$124, 5,0))), V89*0.5, V89*(VLOOKUP($A89, 'E1 Categorization'!$A$32:$E$124, 5,0)))</f>
        <v>0</v>
      </c>
      <c r="BS89" s="2196">
        <f>IF(ISERROR(W89*(VLOOKUP($A89, 'E1 Categorization'!$A$32:$E$124, 5,0))), W89*0.5, W89*(VLOOKUP($A89, 'E1 Categorization'!$A$32:$E$124, 5,0)))</f>
        <v>0</v>
      </c>
      <c r="BT89" s="2196">
        <f>IF(ISERROR(X89*(VLOOKUP($A89, 'E1 Categorization'!$A$32:$E$124, 5,0))), X89*0.5, X89*(VLOOKUP($A89, 'E1 Categorization'!$A$32:$E$124, 5,0)))</f>
        <v>0</v>
      </c>
    </row>
    <row r="90" spans="1:72" s="631" customFormat="1" ht="25.5" x14ac:dyDescent="0.2">
      <c r="A90" s="555">
        <f>'I3 TB Data'!A388:B388</f>
        <v>5110</v>
      </c>
      <c r="B90" s="556" t="str">
        <f>'I3 TB Data'!B388</f>
        <v>Maintenance of Buildings and Fixtures - Distribution Stations</v>
      </c>
      <c r="C90" s="557">
        <f>'I3 TB Data'!G388</f>
        <v>0</v>
      </c>
      <c r="D90" s="2166" t="str">
        <f t="shared" si="35"/>
        <v>Yes</v>
      </c>
      <c r="E90" s="2143"/>
      <c r="F90" s="2143"/>
      <c r="G90" s="2143"/>
      <c r="H90" s="2143"/>
      <c r="I90" s="2143"/>
      <c r="J90" s="2143"/>
      <c r="K90" s="2143"/>
      <c r="L90" s="2143"/>
      <c r="M90" s="2143"/>
      <c r="N90" s="2143"/>
      <c r="O90" s="2143"/>
      <c r="P90" s="2143"/>
      <c r="Q90" s="2143"/>
      <c r="R90" s="2143"/>
      <c r="S90" s="2143"/>
      <c r="T90" s="2143"/>
      <c r="U90" s="2143"/>
      <c r="V90" s="2143"/>
      <c r="W90" s="2143"/>
      <c r="X90" s="2143"/>
      <c r="AA90" s="559">
        <f t="shared" si="31"/>
        <v>5110</v>
      </c>
      <c r="AB90" s="560" t="str">
        <f t="shared" si="32"/>
        <v>Maintenance of Buildings and Fixtures - Distribution Stations</v>
      </c>
      <c r="AC90" s="2196">
        <f>IF(ISERROR(E90*(1-VLOOKUP($A90, 'E1 Categorization'!$A$32:$E$124, 5,0))), E90*0.5, E90*(1-VLOOKUP($A90, 'E1 Categorization'!$A$32:$E$124, 5,0)))</f>
        <v>0</v>
      </c>
      <c r="AD90" s="2196">
        <f>IF(ISERROR(F90*(1-VLOOKUP($A90, 'E1 Categorization'!$A$32:$E$124, 5,0))), F90*0.5, F90*(1-VLOOKUP($A90, 'E1 Categorization'!$A$32:$E$124, 5,0)))</f>
        <v>0</v>
      </c>
      <c r="AE90" s="2196">
        <f>IF(ISERROR(G90*(1-VLOOKUP($A90, 'E1 Categorization'!$A$32:$E$124, 5,0))), G90*0.5, G90*(1-VLOOKUP($A90, 'E1 Categorization'!$A$32:$E$124, 5,0)))</f>
        <v>0</v>
      </c>
      <c r="AF90" s="2196">
        <f>IF(ISERROR(H90*(1-VLOOKUP($A90, 'E1 Categorization'!$A$32:$E$124, 5,0))), H90*0.5, H90*(1-VLOOKUP($A90, 'E1 Categorization'!$A$32:$E$124, 5,0)))</f>
        <v>0</v>
      </c>
      <c r="AG90" s="2196">
        <f>IF(ISERROR(I90*(1-VLOOKUP($A90, 'E1 Categorization'!$A$32:$E$124, 5,0))), I90*0.5, I90*(1-VLOOKUP($A90, 'E1 Categorization'!$A$32:$E$124, 5,0)))</f>
        <v>0</v>
      </c>
      <c r="AH90" s="2196">
        <f>IF(ISERROR(J90*(1-VLOOKUP($A90, 'E1 Categorization'!$A$32:$E$124, 5,0))), J90*0.5, J90*(1-VLOOKUP($A90, 'E1 Categorization'!$A$32:$E$124, 5,0)))</f>
        <v>0</v>
      </c>
      <c r="AI90" s="2196">
        <f>IF(ISERROR(K90*(1-VLOOKUP($A90, 'E1 Categorization'!$A$32:$E$124, 5,0))), K90*0.5, K90*(1-VLOOKUP($A90, 'E1 Categorization'!$A$32:$E$124, 5,0)))</f>
        <v>0</v>
      </c>
      <c r="AJ90" s="2196">
        <f>IF(ISERROR(L90*(1-VLOOKUP($A90, 'E1 Categorization'!$A$32:$E$124, 5,0))), L90*0.5, L90*(1-VLOOKUP($A90, 'E1 Categorization'!$A$32:$E$124, 5,0)))</f>
        <v>0</v>
      </c>
      <c r="AK90" s="2196">
        <f>IF(ISERROR(M90*(1-VLOOKUP($A90, 'E1 Categorization'!$A$32:$E$124, 5,0))), M90*0.5, M90*(1-VLOOKUP($A90, 'E1 Categorization'!$A$32:$E$124, 5,0)))</f>
        <v>0</v>
      </c>
      <c r="AL90" s="2196">
        <f>IF(ISERROR(N90*(1-VLOOKUP($A90, 'E1 Categorization'!$A$32:$E$124, 5,0))), N90*0.5, N90*(1-VLOOKUP($A90, 'E1 Categorization'!$A$32:$E$124, 5,0)))</f>
        <v>0</v>
      </c>
      <c r="AM90" s="2196">
        <f>IF(ISERROR(O90*(1-VLOOKUP($A90, 'E1 Categorization'!$A$32:$E$124, 5,0))), O90*0.5, O90*(1-VLOOKUP($A90, 'E1 Categorization'!$A$32:$E$124, 5,0)))</f>
        <v>0</v>
      </c>
      <c r="AN90" s="2196">
        <f>IF(ISERROR(P90*(1-VLOOKUP($A90, 'E1 Categorization'!$A$32:$E$124, 5,0))), P90*0.5, P90*(1-VLOOKUP($A90, 'E1 Categorization'!$A$32:$E$124, 5,0)))</f>
        <v>0</v>
      </c>
      <c r="AO90" s="2196">
        <f>IF(ISERROR(Q90*(1-VLOOKUP($A90, 'E1 Categorization'!$A$32:$E$124, 5,0))), Q90*0.5, Q90*(1-VLOOKUP($A90, 'E1 Categorization'!$A$32:$E$124, 5,0)))</f>
        <v>0</v>
      </c>
      <c r="AP90" s="2196">
        <f>IF(ISERROR(R90*(1-VLOOKUP($A90, 'E1 Categorization'!$A$32:$E$124, 5,0))), R90*0.5, R90*(1-VLOOKUP($A90, 'E1 Categorization'!$A$32:$E$124, 5,0)))</f>
        <v>0</v>
      </c>
      <c r="AQ90" s="2196">
        <f>IF(ISERROR(S90*(1-VLOOKUP($A90, 'E1 Categorization'!$A$32:$E$124, 5,0))), S90*0.5, S90*(1-VLOOKUP($A90, 'E1 Categorization'!$A$32:$E$124, 5,0)))</f>
        <v>0</v>
      </c>
      <c r="AR90" s="2196">
        <f>IF(ISERROR(T90*(1-VLOOKUP($A90, 'E1 Categorization'!$A$32:$E$124, 5,0))), T90*0.5, T90*(1-VLOOKUP($A90, 'E1 Categorization'!$A$32:$E$124, 5,0)))</f>
        <v>0</v>
      </c>
      <c r="AS90" s="2196">
        <f>IF(ISERROR(U90*(1-VLOOKUP($A90, 'E1 Categorization'!$A$32:$E$124, 5,0))), U90*0.5, U90*(1-VLOOKUP($A90, 'E1 Categorization'!$A$32:$E$124, 5,0)))</f>
        <v>0</v>
      </c>
      <c r="AT90" s="2196">
        <f>IF(ISERROR(V90*(1-VLOOKUP($A90, 'E1 Categorization'!$A$32:$E$124, 5,0))), V90*0.5, V90*(1-VLOOKUP($A90, 'E1 Categorization'!$A$32:$E$124, 5,0)))</f>
        <v>0</v>
      </c>
      <c r="AU90" s="2196">
        <f>IF(ISERROR(W90*(1-VLOOKUP($A90, 'E1 Categorization'!$A$32:$E$124, 5,0))), W90*0.5, W90*(1-VLOOKUP($A90, 'E1 Categorization'!$A$32:$E$124, 5,0)))</f>
        <v>0</v>
      </c>
      <c r="AV90" s="2196">
        <f>IF(ISERROR(X90*(1-VLOOKUP($A90, 'E1 Categorization'!$A$32:$E$124, 5,0))), X90*0.5, X90*(1-VLOOKUP($A90, 'E1 Categorization'!$A$32:$E$124, 5,0)))</f>
        <v>0</v>
      </c>
      <c r="AW90" s="2200"/>
      <c r="AX90" s="2200"/>
      <c r="AY90" s="559">
        <f t="shared" si="33"/>
        <v>5110</v>
      </c>
      <c r="AZ90" s="560" t="str">
        <f t="shared" si="34"/>
        <v>Maintenance of Buildings and Fixtures - Distribution Stations</v>
      </c>
      <c r="BA90" s="2196">
        <f>IF(ISERROR(E90*(VLOOKUP($A90, 'E1 Categorization'!$A$32:$E$124, 5,0))), E90*0.5, E90*(VLOOKUP($A90, 'E1 Categorization'!$A$32:$E$124, 5,0)))</f>
        <v>0</v>
      </c>
      <c r="BB90" s="2196">
        <f>IF(ISERROR(F90*(VLOOKUP($A90, 'E1 Categorization'!$A$32:$E$124, 5,0))), F90*0.5, F90*(VLOOKUP($A90, 'E1 Categorization'!$A$32:$E$124, 5,0)))</f>
        <v>0</v>
      </c>
      <c r="BC90" s="2196">
        <f>IF(ISERROR(G90*(VLOOKUP($A90, 'E1 Categorization'!$A$32:$E$124, 5,0))), G90*0.5, G90*(VLOOKUP($A90, 'E1 Categorization'!$A$32:$E$124, 5,0)))</f>
        <v>0</v>
      </c>
      <c r="BD90" s="2196">
        <f>IF(ISERROR(H90*(VLOOKUP($A90, 'E1 Categorization'!$A$32:$E$124, 5,0))), H90*0.5, H90*(VLOOKUP($A90, 'E1 Categorization'!$A$32:$E$124, 5,0)))</f>
        <v>0</v>
      </c>
      <c r="BE90" s="2196">
        <f>IF(ISERROR(I90*(VLOOKUP($A90, 'E1 Categorization'!$A$32:$E$124, 5,0))), I90*0.5, I90*(VLOOKUP($A90, 'E1 Categorization'!$A$32:$E$124, 5,0)))</f>
        <v>0</v>
      </c>
      <c r="BF90" s="2196">
        <f>IF(ISERROR(J90*(VLOOKUP($A90, 'E1 Categorization'!$A$32:$E$124, 5,0))), J90*0.5, J90*(VLOOKUP($A90, 'E1 Categorization'!$A$32:$E$124, 5,0)))</f>
        <v>0</v>
      </c>
      <c r="BG90" s="2196">
        <f>IF(ISERROR(K90*(VLOOKUP($A90, 'E1 Categorization'!$A$32:$E$124, 5,0))), K90*0.5, K90*(VLOOKUP($A90, 'E1 Categorization'!$A$32:$E$124, 5,0)))</f>
        <v>0</v>
      </c>
      <c r="BH90" s="2196">
        <f>IF(ISERROR(L90*(VLOOKUP($A90, 'E1 Categorization'!$A$32:$E$124, 5,0))), L90*0.5, L90*(VLOOKUP($A90, 'E1 Categorization'!$A$32:$E$124, 5,0)))</f>
        <v>0</v>
      </c>
      <c r="BI90" s="2196">
        <f>IF(ISERROR(M90*(VLOOKUP($A90, 'E1 Categorization'!$A$32:$E$124, 5,0))), M90*0.5, M90*(VLOOKUP($A90, 'E1 Categorization'!$A$32:$E$124, 5,0)))</f>
        <v>0</v>
      </c>
      <c r="BJ90" s="2196">
        <f>IF(ISERROR(N90*(VLOOKUP($A90, 'E1 Categorization'!$A$32:$E$124, 5,0))), N90*0.5, N90*(VLOOKUP($A90, 'E1 Categorization'!$A$32:$E$124, 5,0)))</f>
        <v>0</v>
      </c>
      <c r="BK90" s="2196">
        <f>IF(ISERROR(O90*(VLOOKUP($A90, 'E1 Categorization'!$A$32:$E$124, 5,0))), O90*0.5, O90*(VLOOKUP($A90, 'E1 Categorization'!$A$32:$E$124, 5,0)))</f>
        <v>0</v>
      </c>
      <c r="BL90" s="2196">
        <f>IF(ISERROR(P90*(VLOOKUP($A90, 'E1 Categorization'!$A$32:$E$124, 5,0))), P90*0.5, P90*(VLOOKUP($A90, 'E1 Categorization'!$A$32:$E$124, 5,0)))</f>
        <v>0</v>
      </c>
      <c r="BM90" s="2196">
        <f>IF(ISERROR(Q90*(VLOOKUP($A90, 'E1 Categorization'!$A$32:$E$124, 5,0))), Q90*0.5, Q90*(VLOOKUP($A90, 'E1 Categorization'!$A$32:$E$124, 5,0)))</f>
        <v>0</v>
      </c>
      <c r="BN90" s="2196">
        <f>IF(ISERROR(R90*(VLOOKUP($A90, 'E1 Categorization'!$A$32:$E$124, 5,0))), R90*0.5, R90*(VLOOKUP($A90, 'E1 Categorization'!$A$32:$E$124, 5,0)))</f>
        <v>0</v>
      </c>
      <c r="BO90" s="2196">
        <f>IF(ISERROR(S90*(VLOOKUP($A90, 'E1 Categorization'!$A$32:$E$124, 5,0))), S90*0.5, S90*(VLOOKUP($A90, 'E1 Categorization'!$A$32:$E$124, 5,0)))</f>
        <v>0</v>
      </c>
      <c r="BP90" s="2196">
        <f>IF(ISERROR(T90*(VLOOKUP($A90, 'E1 Categorization'!$A$32:$E$124, 5,0))), T90*0.5, T90*(VLOOKUP($A90, 'E1 Categorization'!$A$32:$E$124, 5,0)))</f>
        <v>0</v>
      </c>
      <c r="BQ90" s="2196">
        <f>IF(ISERROR(U90*(VLOOKUP($A90, 'E1 Categorization'!$A$32:$E$124, 5,0))), U90*0.5, U90*(VLOOKUP($A90, 'E1 Categorization'!$A$32:$E$124, 5,0)))</f>
        <v>0</v>
      </c>
      <c r="BR90" s="2196">
        <f>IF(ISERROR(V90*(VLOOKUP($A90, 'E1 Categorization'!$A$32:$E$124, 5,0))), V90*0.5, V90*(VLOOKUP($A90, 'E1 Categorization'!$A$32:$E$124, 5,0)))</f>
        <v>0</v>
      </c>
      <c r="BS90" s="2196">
        <f>IF(ISERROR(W90*(VLOOKUP($A90, 'E1 Categorization'!$A$32:$E$124, 5,0))), W90*0.5, W90*(VLOOKUP($A90, 'E1 Categorization'!$A$32:$E$124, 5,0)))</f>
        <v>0</v>
      </c>
      <c r="BT90" s="2196">
        <f>IF(ISERROR(X90*(VLOOKUP($A90, 'E1 Categorization'!$A$32:$E$124, 5,0))), X90*0.5, X90*(VLOOKUP($A90, 'E1 Categorization'!$A$32:$E$124, 5,0)))</f>
        <v>0</v>
      </c>
    </row>
    <row r="91" spans="1:72" s="631" customFormat="1" ht="25.5" x14ac:dyDescent="0.2">
      <c r="A91" s="555">
        <f>'I3 TB Data'!A389:B389</f>
        <v>5112</v>
      </c>
      <c r="B91" s="556" t="str">
        <f>'I3 TB Data'!B389</f>
        <v>Maintenance of Transformer Station Equipment</v>
      </c>
      <c r="C91" s="557">
        <f>'I3 TB Data'!G389</f>
        <v>0</v>
      </c>
      <c r="D91" s="2166" t="str">
        <f t="shared" si="35"/>
        <v>Yes</v>
      </c>
      <c r="E91" s="2143"/>
      <c r="F91" s="2143"/>
      <c r="G91" s="2143"/>
      <c r="H91" s="2143"/>
      <c r="I91" s="2143"/>
      <c r="J91" s="2143"/>
      <c r="K91" s="2143"/>
      <c r="L91" s="2143"/>
      <c r="M91" s="2143"/>
      <c r="N91" s="2143"/>
      <c r="O91" s="2143"/>
      <c r="P91" s="2143"/>
      <c r="Q91" s="2143"/>
      <c r="R91" s="2143"/>
      <c r="S91" s="2143"/>
      <c r="T91" s="2143"/>
      <c r="U91" s="2143"/>
      <c r="V91" s="2143"/>
      <c r="W91" s="2143"/>
      <c r="X91" s="2143"/>
      <c r="AA91" s="559">
        <f t="shared" si="31"/>
        <v>5112</v>
      </c>
      <c r="AB91" s="560" t="str">
        <f t="shared" si="32"/>
        <v>Maintenance of Transformer Station Equipment</v>
      </c>
      <c r="AC91" s="2196">
        <f>IF(ISERROR(E91*(1-VLOOKUP($A91, 'E1 Categorization'!$A$32:$E$124, 5,0))), E91*0.5, E91*(1-VLOOKUP($A91, 'E1 Categorization'!$A$32:$E$124, 5,0)))</f>
        <v>0</v>
      </c>
      <c r="AD91" s="2196">
        <f>IF(ISERROR(F91*(1-VLOOKUP($A91, 'E1 Categorization'!$A$32:$E$124, 5,0))), F91*0.5, F91*(1-VLOOKUP($A91, 'E1 Categorization'!$A$32:$E$124, 5,0)))</f>
        <v>0</v>
      </c>
      <c r="AE91" s="2196">
        <f>IF(ISERROR(G91*(1-VLOOKUP($A91, 'E1 Categorization'!$A$32:$E$124, 5,0))), G91*0.5, G91*(1-VLOOKUP($A91, 'E1 Categorization'!$A$32:$E$124, 5,0)))</f>
        <v>0</v>
      </c>
      <c r="AF91" s="2196">
        <f>IF(ISERROR(H91*(1-VLOOKUP($A91, 'E1 Categorization'!$A$32:$E$124, 5,0))), H91*0.5, H91*(1-VLOOKUP($A91, 'E1 Categorization'!$A$32:$E$124, 5,0)))</f>
        <v>0</v>
      </c>
      <c r="AG91" s="2196">
        <f>IF(ISERROR(I91*(1-VLOOKUP($A91, 'E1 Categorization'!$A$32:$E$124, 5,0))), I91*0.5, I91*(1-VLOOKUP($A91, 'E1 Categorization'!$A$32:$E$124, 5,0)))</f>
        <v>0</v>
      </c>
      <c r="AH91" s="2196">
        <f>IF(ISERROR(J91*(1-VLOOKUP($A91, 'E1 Categorization'!$A$32:$E$124, 5,0))), J91*0.5, J91*(1-VLOOKUP($A91, 'E1 Categorization'!$A$32:$E$124, 5,0)))</f>
        <v>0</v>
      </c>
      <c r="AI91" s="2196">
        <f>IF(ISERROR(K91*(1-VLOOKUP($A91, 'E1 Categorization'!$A$32:$E$124, 5,0))), K91*0.5, K91*(1-VLOOKUP($A91, 'E1 Categorization'!$A$32:$E$124, 5,0)))</f>
        <v>0</v>
      </c>
      <c r="AJ91" s="2196">
        <f>IF(ISERROR(L91*(1-VLOOKUP($A91, 'E1 Categorization'!$A$32:$E$124, 5,0))), L91*0.5, L91*(1-VLOOKUP($A91, 'E1 Categorization'!$A$32:$E$124, 5,0)))</f>
        <v>0</v>
      </c>
      <c r="AK91" s="2196">
        <f>IF(ISERROR(M91*(1-VLOOKUP($A91, 'E1 Categorization'!$A$32:$E$124, 5,0))), M91*0.5, M91*(1-VLOOKUP($A91, 'E1 Categorization'!$A$32:$E$124, 5,0)))</f>
        <v>0</v>
      </c>
      <c r="AL91" s="2196">
        <f>IF(ISERROR(N91*(1-VLOOKUP($A91, 'E1 Categorization'!$A$32:$E$124, 5,0))), N91*0.5, N91*(1-VLOOKUP($A91, 'E1 Categorization'!$A$32:$E$124, 5,0)))</f>
        <v>0</v>
      </c>
      <c r="AM91" s="2196">
        <f>IF(ISERROR(O91*(1-VLOOKUP($A91, 'E1 Categorization'!$A$32:$E$124, 5,0))), O91*0.5, O91*(1-VLOOKUP($A91, 'E1 Categorization'!$A$32:$E$124, 5,0)))</f>
        <v>0</v>
      </c>
      <c r="AN91" s="2196">
        <f>IF(ISERROR(P91*(1-VLOOKUP($A91, 'E1 Categorization'!$A$32:$E$124, 5,0))), P91*0.5, P91*(1-VLOOKUP($A91, 'E1 Categorization'!$A$32:$E$124, 5,0)))</f>
        <v>0</v>
      </c>
      <c r="AO91" s="2196">
        <f>IF(ISERROR(Q91*(1-VLOOKUP($A91, 'E1 Categorization'!$A$32:$E$124, 5,0))), Q91*0.5, Q91*(1-VLOOKUP($A91, 'E1 Categorization'!$A$32:$E$124, 5,0)))</f>
        <v>0</v>
      </c>
      <c r="AP91" s="2196">
        <f>IF(ISERROR(R91*(1-VLOOKUP($A91, 'E1 Categorization'!$A$32:$E$124, 5,0))), R91*0.5, R91*(1-VLOOKUP($A91, 'E1 Categorization'!$A$32:$E$124, 5,0)))</f>
        <v>0</v>
      </c>
      <c r="AQ91" s="2196">
        <f>IF(ISERROR(S91*(1-VLOOKUP($A91, 'E1 Categorization'!$A$32:$E$124, 5,0))), S91*0.5, S91*(1-VLOOKUP($A91, 'E1 Categorization'!$A$32:$E$124, 5,0)))</f>
        <v>0</v>
      </c>
      <c r="AR91" s="2196">
        <f>IF(ISERROR(T91*(1-VLOOKUP($A91, 'E1 Categorization'!$A$32:$E$124, 5,0))), T91*0.5, T91*(1-VLOOKUP($A91, 'E1 Categorization'!$A$32:$E$124, 5,0)))</f>
        <v>0</v>
      </c>
      <c r="AS91" s="2196">
        <f>IF(ISERROR(U91*(1-VLOOKUP($A91, 'E1 Categorization'!$A$32:$E$124, 5,0))), U91*0.5, U91*(1-VLOOKUP($A91, 'E1 Categorization'!$A$32:$E$124, 5,0)))</f>
        <v>0</v>
      </c>
      <c r="AT91" s="2196">
        <f>IF(ISERROR(V91*(1-VLOOKUP($A91, 'E1 Categorization'!$A$32:$E$124, 5,0))), V91*0.5, V91*(1-VLOOKUP($A91, 'E1 Categorization'!$A$32:$E$124, 5,0)))</f>
        <v>0</v>
      </c>
      <c r="AU91" s="2196">
        <f>IF(ISERROR(W91*(1-VLOOKUP($A91, 'E1 Categorization'!$A$32:$E$124, 5,0))), W91*0.5, W91*(1-VLOOKUP($A91, 'E1 Categorization'!$A$32:$E$124, 5,0)))</f>
        <v>0</v>
      </c>
      <c r="AV91" s="2196">
        <f>IF(ISERROR(X91*(1-VLOOKUP($A91, 'E1 Categorization'!$A$32:$E$124, 5,0))), X91*0.5, X91*(1-VLOOKUP($A91, 'E1 Categorization'!$A$32:$E$124, 5,0)))</f>
        <v>0</v>
      </c>
      <c r="AW91" s="2200"/>
      <c r="AX91" s="2200"/>
      <c r="AY91" s="559">
        <f t="shared" si="33"/>
        <v>5112</v>
      </c>
      <c r="AZ91" s="560" t="str">
        <f t="shared" si="34"/>
        <v>Maintenance of Transformer Station Equipment</v>
      </c>
      <c r="BA91" s="2196">
        <f>IF(ISERROR(E91*(VLOOKUP($A91, 'E1 Categorization'!$A$32:$E$124, 5,0))), E91*0.5, E91*(VLOOKUP($A91, 'E1 Categorization'!$A$32:$E$124, 5,0)))</f>
        <v>0</v>
      </c>
      <c r="BB91" s="2196">
        <f>IF(ISERROR(F91*(VLOOKUP($A91, 'E1 Categorization'!$A$32:$E$124, 5,0))), F91*0.5, F91*(VLOOKUP($A91, 'E1 Categorization'!$A$32:$E$124, 5,0)))</f>
        <v>0</v>
      </c>
      <c r="BC91" s="2196">
        <f>IF(ISERROR(G91*(VLOOKUP($A91, 'E1 Categorization'!$A$32:$E$124, 5,0))), G91*0.5, G91*(VLOOKUP($A91, 'E1 Categorization'!$A$32:$E$124, 5,0)))</f>
        <v>0</v>
      </c>
      <c r="BD91" s="2196">
        <f>IF(ISERROR(H91*(VLOOKUP($A91, 'E1 Categorization'!$A$32:$E$124, 5,0))), H91*0.5, H91*(VLOOKUP($A91, 'E1 Categorization'!$A$32:$E$124, 5,0)))</f>
        <v>0</v>
      </c>
      <c r="BE91" s="2196">
        <f>IF(ISERROR(I91*(VLOOKUP($A91, 'E1 Categorization'!$A$32:$E$124, 5,0))), I91*0.5, I91*(VLOOKUP($A91, 'E1 Categorization'!$A$32:$E$124, 5,0)))</f>
        <v>0</v>
      </c>
      <c r="BF91" s="2196">
        <f>IF(ISERROR(J91*(VLOOKUP($A91, 'E1 Categorization'!$A$32:$E$124, 5,0))), J91*0.5, J91*(VLOOKUP($A91, 'E1 Categorization'!$A$32:$E$124, 5,0)))</f>
        <v>0</v>
      </c>
      <c r="BG91" s="2196">
        <f>IF(ISERROR(K91*(VLOOKUP($A91, 'E1 Categorization'!$A$32:$E$124, 5,0))), K91*0.5, K91*(VLOOKUP($A91, 'E1 Categorization'!$A$32:$E$124, 5,0)))</f>
        <v>0</v>
      </c>
      <c r="BH91" s="2196">
        <f>IF(ISERROR(L91*(VLOOKUP($A91, 'E1 Categorization'!$A$32:$E$124, 5,0))), L91*0.5, L91*(VLOOKUP($A91, 'E1 Categorization'!$A$32:$E$124, 5,0)))</f>
        <v>0</v>
      </c>
      <c r="BI91" s="2196">
        <f>IF(ISERROR(M91*(VLOOKUP($A91, 'E1 Categorization'!$A$32:$E$124, 5,0))), M91*0.5, M91*(VLOOKUP($A91, 'E1 Categorization'!$A$32:$E$124, 5,0)))</f>
        <v>0</v>
      </c>
      <c r="BJ91" s="2196">
        <f>IF(ISERROR(N91*(VLOOKUP($A91, 'E1 Categorization'!$A$32:$E$124, 5,0))), N91*0.5, N91*(VLOOKUP($A91, 'E1 Categorization'!$A$32:$E$124, 5,0)))</f>
        <v>0</v>
      </c>
      <c r="BK91" s="2196">
        <f>IF(ISERROR(O91*(VLOOKUP($A91, 'E1 Categorization'!$A$32:$E$124, 5,0))), O91*0.5, O91*(VLOOKUP($A91, 'E1 Categorization'!$A$32:$E$124, 5,0)))</f>
        <v>0</v>
      </c>
      <c r="BL91" s="2196">
        <f>IF(ISERROR(P91*(VLOOKUP($A91, 'E1 Categorization'!$A$32:$E$124, 5,0))), P91*0.5, P91*(VLOOKUP($A91, 'E1 Categorization'!$A$32:$E$124, 5,0)))</f>
        <v>0</v>
      </c>
      <c r="BM91" s="2196">
        <f>IF(ISERROR(Q91*(VLOOKUP($A91, 'E1 Categorization'!$A$32:$E$124, 5,0))), Q91*0.5, Q91*(VLOOKUP($A91, 'E1 Categorization'!$A$32:$E$124, 5,0)))</f>
        <v>0</v>
      </c>
      <c r="BN91" s="2196">
        <f>IF(ISERROR(R91*(VLOOKUP($A91, 'E1 Categorization'!$A$32:$E$124, 5,0))), R91*0.5, R91*(VLOOKUP($A91, 'E1 Categorization'!$A$32:$E$124, 5,0)))</f>
        <v>0</v>
      </c>
      <c r="BO91" s="2196">
        <f>IF(ISERROR(S91*(VLOOKUP($A91, 'E1 Categorization'!$A$32:$E$124, 5,0))), S91*0.5, S91*(VLOOKUP($A91, 'E1 Categorization'!$A$32:$E$124, 5,0)))</f>
        <v>0</v>
      </c>
      <c r="BP91" s="2196">
        <f>IF(ISERROR(T91*(VLOOKUP($A91, 'E1 Categorization'!$A$32:$E$124, 5,0))), T91*0.5, T91*(VLOOKUP($A91, 'E1 Categorization'!$A$32:$E$124, 5,0)))</f>
        <v>0</v>
      </c>
      <c r="BQ91" s="2196">
        <f>IF(ISERROR(U91*(VLOOKUP($A91, 'E1 Categorization'!$A$32:$E$124, 5,0))), U91*0.5, U91*(VLOOKUP($A91, 'E1 Categorization'!$A$32:$E$124, 5,0)))</f>
        <v>0</v>
      </c>
      <c r="BR91" s="2196">
        <f>IF(ISERROR(V91*(VLOOKUP($A91, 'E1 Categorization'!$A$32:$E$124, 5,0))), V91*0.5, V91*(VLOOKUP($A91, 'E1 Categorization'!$A$32:$E$124, 5,0)))</f>
        <v>0</v>
      </c>
      <c r="BS91" s="2196">
        <f>IF(ISERROR(W91*(VLOOKUP($A91, 'E1 Categorization'!$A$32:$E$124, 5,0))), W91*0.5, W91*(VLOOKUP($A91, 'E1 Categorization'!$A$32:$E$124, 5,0)))</f>
        <v>0</v>
      </c>
      <c r="BT91" s="2196">
        <f>IF(ISERROR(X91*(VLOOKUP($A91, 'E1 Categorization'!$A$32:$E$124, 5,0))), X91*0.5, X91*(VLOOKUP($A91, 'E1 Categorization'!$A$32:$E$124, 5,0)))</f>
        <v>0</v>
      </c>
    </row>
    <row r="92" spans="1:72" s="631" customFormat="1" ht="25.5" x14ac:dyDescent="0.2">
      <c r="A92" s="555">
        <f>'I3 TB Data'!A390:B390</f>
        <v>5114</v>
      </c>
      <c r="B92" s="556" t="str">
        <f>'I3 TB Data'!B390</f>
        <v>Maintenance of Distribution Station Equipment</v>
      </c>
      <c r="C92" s="557">
        <f>'I3 TB Data'!G390</f>
        <v>0</v>
      </c>
      <c r="D92" s="2166" t="str">
        <f t="shared" si="35"/>
        <v>Yes</v>
      </c>
      <c r="E92" s="2143"/>
      <c r="F92" s="2143"/>
      <c r="G92" s="2143"/>
      <c r="H92" s="2143"/>
      <c r="I92" s="2143"/>
      <c r="J92" s="2143"/>
      <c r="K92" s="2143"/>
      <c r="L92" s="2143"/>
      <c r="M92" s="2143"/>
      <c r="N92" s="2143"/>
      <c r="O92" s="2143"/>
      <c r="P92" s="2143"/>
      <c r="Q92" s="2143"/>
      <c r="R92" s="2143"/>
      <c r="S92" s="2143"/>
      <c r="T92" s="2143"/>
      <c r="U92" s="2143"/>
      <c r="V92" s="2143"/>
      <c r="W92" s="2143"/>
      <c r="X92" s="2143"/>
      <c r="AA92" s="559">
        <f t="shared" si="31"/>
        <v>5114</v>
      </c>
      <c r="AB92" s="560" t="str">
        <f t="shared" si="32"/>
        <v>Maintenance of Distribution Station Equipment</v>
      </c>
      <c r="AC92" s="2196">
        <f>IF(ISERROR(E92*(1-VLOOKUP($A92, 'E1 Categorization'!$A$32:$E$124, 5,0))), E92*0.5, E92*(1-VLOOKUP($A92, 'E1 Categorization'!$A$32:$E$124, 5,0)))</f>
        <v>0</v>
      </c>
      <c r="AD92" s="2196">
        <f>IF(ISERROR(F92*(1-VLOOKUP($A92, 'E1 Categorization'!$A$32:$E$124, 5,0))), F92*0.5, F92*(1-VLOOKUP($A92, 'E1 Categorization'!$A$32:$E$124, 5,0)))</f>
        <v>0</v>
      </c>
      <c r="AE92" s="2196">
        <f>IF(ISERROR(G92*(1-VLOOKUP($A92, 'E1 Categorization'!$A$32:$E$124, 5,0))), G92*0.5, G92*(1-VLOOKUP($A92, 'E1 Categorization'!$A$32:$E$124, 5,0)))</f>
        <v>0</v>
      </c>
      <c r="AF92" s="2196">
        <f>IF(ISERROR(H92*(1-VLOOKUP($A92, 'E1 Categorization'!$A$32:$E$124, 5,0))), H92*0.5, H92*(1-VLOOKUP($A92, 'E1 Categorization'!$A$32:$E$124, 5,0)))</f>
        <v>0</v>
      </c>
      <c r="AG92" s="2196">
        <f>IF(ISERROR(I92*(1-VLOOKUP($A92, 'E1 Categorization'!$A$32:$E$124, 5,0))), I92*0.5, I92*(1-VLOOKUP($A92, 'E1 Categorization'!$A$32:$E$124, 5,0)))</f>
        <v>0</v>
      </c>
      <c r="AH92" s="2196">
        <f>IF(ISERROR(J92*(1-VLOOKUP($A92, 'E1 Categorization'!$A$32:$E$124, 5,0))), J92*0.5, J92*(1-VLOOKUP($A92, 'E1 Categorization'!$A$32:$E$124, 5,0)))</f>
        <v>0</v>
      </c>
      <c r="AI92" s="2196">
        <f>IF(ISERROR(K92*(1-VLOOKUP($A92, 'E1 Categorization'!$A$32:$E$124, 5,0))), K92*0.5, K92*(1-VLOOKUP($A92, 'E1 Categorization'!$A$32:$E$124, 5,0)))</f>
        <v>0</v>
      </c>
      <c r="AJ92" s="2196">
        <f>IF(ISERROR(L92*(1-VLOOKUP($A92, 'E1 Categorization'!$A$32:$E$124, 5,0))), L92*0.5, L92*(1-VLOOKUP($A92, 'E1 Categorization'!$A$32:$E$124, 5,0)))</f>
        <v>0</v>
      </c>
      <c r="AK92" s="2196">
        <f>IF(ISERROR(M92*(1-VLOOKUP($A92, 'E1 Categorization'!$A$32:$E$124, 5,0))), M92*0.5, M92*(1-VLOOKUP($A92, 'E1 Categorization'!$A$32:$E$124, 5,0)))</f>
        <v>0</v>
      </c>
      <c r="AL92" s="2196">
        <f>IF(ISERROR(N92*(1-VLOOKUP($A92, 'E1 Categorization'!$A$32:$E$124, 5,0))), N92*0.5, N92*(1-VLOOKUP($A92, 'E1 Categorization'!$A$32:$E$124, 5,0)))</f>
        <v>0</v>
      </c>
      <c r="AM92" s="2196">
        <f>IF(ISERROR(O92*(1-VLOOKUP($A92, 'E1 Categorization'!$A$32:$E$124, 5,0))), O92*0.5, O92*(1-VLOOKUP($A92, 'E1 Categorization'!$A$32:$E$124, 5,0)))</f>
        <v>0</v>
      </c>
      <c r="AN92" s="2196">
        <f>IF(ISERROR(P92*(1-VLOOKUP($A92, 'E1 Categorization'!$A$32:$E$124, 5,0))), P92*0.5, P92*(1-VLOOKUP($A92, 'E1 Categorization'!$A$32:$E$124, 5,0)))</f>
        <v>0</v>
      </c>
      <c r="AO92" s="2196">
        <f>IF(ISERROR(Q92*(1-VLOOKUP($A92, 'E1 Categorization'!$A$32:$E$124, 5,0))), Q92*0.5, Q92*(1-VLOOKUP($A92, 'E1 Categorization'!$A$32:$E$124, 5,0)))</f>
        <v>0</v>
      </c>
      <c r="AP92" s="2196">
        <f>IF(ISERROR(R92*(1-VLOOKUP($A92, 'E1 Categorization'!$A$32:$E$124, 5,0))), R92*0.5, R92*(1-VLOOKUP($A92, 'E1 Categorization'!$A$32:$E$124, 5,0)))</f>
        <v>0</v>
      </c>
      <c r="AQ92" s="2196">
        <f>IF(ISERROR(S92*(1-VLOOKUP($A92, 'E1 Categorization'!$A$32:$E$124, 5,0))), S92*0.5, S92*(1-VLOOKUP($A92, 'E1 Categorization'!$A$32:$E$124, 5,0)))</f>
        <v>0</v>
      </c>
      <c r="AR92" s="2196">
        <f>IF(ISERROR(T92*(1-VLOOKUP($A92, 'E1 Categorization'!$A$32:$E$124, 5,0))), T92*0.5, T92*(1-VLOOKUP($A92, 'E1 Categorization'!$A$32:$E$124, 5,0)))</f>
        <v>0</v>
      </c>
      <c r="AS92" s="2196">
        <f>IF(ISERROR(U92*(1-VLOOKUP($A92, 'E1 Categorization'!$A$32:$E$124, 5,0))), U92*0.5, U92*(1-VLOOKUP($A92, 'E1 Categorization'!$A$32:$E$124, 5,0)))</f>
        <v>0</v>
      </c>
      <c r="AT92" s="2196">
        <f>IF(ISERROR(V92*(1-VLOOKUP($A92, 'E1 Categorization'!$A$32:$E$124, 5,0))), V92*0.5, V92*(1-VLOOKUP($A92, 'E1 Categorization'!$A$32:$E$124, 5,0)))</f>
        <v>0</v>
      </c>
      <c r="AU92" s="2196">
        <f>IF(ISERROR(W92*(1-VLOOKUP($A92, 'E1 Categorization'!$A$32:$E$124, 5,0))), W92*0.5, W92*(1-VLOOKUP($A92, 'E1 Categorization'!$A$32:$E$124, 5,0)))</f>
        <v>0</v>
      </c>
      <c r="AV92" s="2196">
        <f>IF(ISERROR(X92*(1-VLOOKUP($A92, 'E1 Categorization'!$A$32:$E$124, 5,0))), X92*0.5, X92*(1-VLOOKUP($A92, 'E1 Categorization'!$A$32:$E$124, 5,0)))</f>
        <v>0</v>
      </c>
      <c r="AW92" s="2200"/>
      <c r="AX92" s="2200"/>
      <c r="AY92" s="559">
        <f t="shared" si="33"/>
        <v>5114</v>
      </c>
      <c r="AZ92" s="560" t="str">
        <f t="shared" si="34"/>
        <v>Maintenance of Distribution Station Equipment</v>
      </c>
      <c r="BA92" s="2196">
        <f>IF(ISERROR(E92*(VLOOKUP($A92, 'E1 Categorization'!$A$32:$E$124, 5,0))), E92*0.5, E92*(VLOOKUP($A92, 'E1 Categorization'!$A$32:$E$124, 5,0)))</f>
        <v>0</v>
      </c>
      <c r="BB92" s="2196">
        <f>IF(ISERROR(F92*(VLOOKUP($A92, 'E1 Categorization'!$A$32:$E$124, 5,0))), F92*0.5, F92*(VLOOKUP($A92, 'E1 Categorization'!$A$32:$E$124, 5,0)))</f>
        <v>0</v>
      </c>
      <c r="BC92" s="2196">
        <f>IF(ISERROR(G92*(VLOOKUP($A92, 'E1 Categorization'!$A$32:$E$124, 5,0))), G92*0.5, G92*(VLOOKUP($A92, 'E1 Categorization'!$A$32:$E$124, 5,0)))</f>
        <v>0</v>
      </c>
      <c r="BD92" s="2196">
        <f>IF(ISERROR(H92*(VLOOKUP($A92, 'E1 Categorization'!$A$32:$E$124, 5,0))), H92*0.5, H92*(VLOOKUP($A92, 'E1 Categorization'!$A$32:$E$124, 5,0)))</f>
        <v>0</v>
      </c>
      <c r="BE92" s="2196">
        <f>IF(ISERROR(I92*(VLOOKUP($A92, 'E1 Categorization'!$A$32:$E$124, 5,0))), I92*0.5, I92*(VLOOKUP($A92, 'E1 Categorization'!$A$32:$E$124, 5,0)))</f>
        <v>0</v>
      </c>
      <c r="BF92" s="2196">
        <f>IF(ISERROR(J92*(VLOOKUP($A92, 'E1 Categorization'!$A$32:$E$124, 5,0))), J92*0.5, J92*(VLOOKUP($A92, 'E1 Categorization'!$A$32:$E$124, 5,0)))</f>
        <v>0</v>
      </c>
      <c r="BG92" s="2196">
        <f>IF(ISERROR(K92*(VLOOKUP($A92, 'E1 Categorization'!$A$32:$E$124, 5,0))), K92*0.5, K92*(VLOOKUP($A92, 'E1 Categorization'!$A$32:$E$124, 5,0)))</f>
        <v>0</v>
      </c>
      <c r="BH92" s="2196">
        <f>IF(ISERROR(L92*(VLOOKUP($A92, 'E1 Categorization'!$A$32:$E$124, 5,0))), L92*0.5, L92*(VLOOKUP($A92, 'E1 Categorization'!$A$32:$E$124, 5,0)))</f>
        <v>0</v>
      </c>
      <c r="BI92" s="2196">
        <f>IF(ISERROR(M92*(VLOOKUP($A92, 'E1 Categorization'!$A$32:$E$124, 5,0))), M92*0.5, M92*(VLOOKUP($A92, 'E1 Categorization'!$A$32:$E$124, 5,0)))</f>
        <v>0</v>
      </c>
      <c r="BJ92" s="2196">
        <f>IF(ISERROR(N92*(VLOOKUP($A92, 'E1 Categorization'!$A$32:$E$124, 5,0))), N92*0.5, N92*(VLOOKUP($A92, 'E1 Categorization'!$A$32:$E$124, 5,0)))</f>
        <v>0</v>
      </c>
      <c r="BK92" s="2196">
        <f>IF(ISERROR(O92*(VLOOKUP($A92, 'E1 Categorization'!$A$32:$E$124, 5,0))), O92*0.5, O92*(VLOOKUP($A92, 'E1 Categorization'!$A$32:$E$124, 5,0)))</f>
        <v>0</v>
      </c>
      <c r="BL92" s="2196">
        <f>IF(ISERROR(P92*(VLOOKUP($A92, 'E1 Categorization'!$A$32:$E$124, 5,0))), P92*0.5, P92*(VLOOKUP($A92, 'E1 Categorization'!$A$32:$E$124, 5,0)))</f>
        <v>0</v>
      </c>
      <c r="BM92" s="2196">
        <f>IF(ISERROR(Q92*(VLOOKUP($A92, 'E1 Categorization'!$A$32:$E$124, 5,0))), Q92*0.5, Q92*(VLOOKUP($A92, 'E1 Categorization'!$A$32:$E$124, 5,0)))</f>
        <v>0</v>
      </c>
      <c r="BN92" s="2196">
        <f>IF(ISERROR(R92*(VLOOKUP($A92, 'E1 Categorization'!$A$32:$E$124, 5,0))), R92*0.5, R92*(VLOOKUP($A92, 'E1 Categorization'!$A$32:$E$124, 5,0)))</f>
        <v>0</v>
      </c>
      <c r="BO92" s="2196">
        <f>IF(ISERROR(S92*(VLOOKUP($A92, 'E1 Categorization'!$A$32:$E$124, 5,0))), S92*0.5, S92*(VLOOKUP($A92, 'E1 Categorization'!$A$32:$E$124, 5,0)))</f>
        <v>0</v>
      </c>
      <c r="BP92" s="2196">
        <f>IF(ISERROR(T92*(VLOOKUP($A92, 'E1 Categorization'!$A$32:$E$124, 5,0))), T92*0.5, T92*(VLOOKUP($A92, 'E1 Categorization'!$A$32:$E$124, 5,0)))</f>
        <v>0</v>
      </c>
      <c r="BQ92" s="2196">
        <f>IF(ISERROR(U92*(VLOOKUP($A92, 'E1 Categorization'!$A$32:$E$124, 5,0))), U92*0.5, U92*(VLOOKUP($A92, 'E1 Categorization'!$A$32:$E$124, 5,0)))</f>
        <v>0</v>
      </c>
      <c r="BR92" s="2196">
        <f>IF(ISERROR(V92*(VLOOKUP($A92, 'E1 Categorization'!$A$32:$E$124, 5,0))), V92*0.5, V92*(VLOOKUP($A92, 'E1 Categorization'!$A$32:$E$124, 5,0)))</f>
        <v>0</v>
      </c>
      <c r="BS92" s="2196">
        <f>IF(ISERROR(W92*(VLOOKUP($A92, 'E1 Categorization'!$A$32:$E$124, 5,0))), W92*0.5, W92*(VLOOKUP($A92, 'E1 Categorization'!$A$32:$E$124, 5,0)))</f>
        <v>0</v>
      </c>
      <c r="BT92" s="2196">
        <f>IF(ISERROR(X92*(VLOOKUP($A92, 'E1 Categorization'!$A$32:$E$124, 5,0))), X92*0.5, X92*(VLOOKUP($A92, 'E1 Categorization'!$A$32:$E$124, 5,0)))</f>
        <v>0</v>
      </c>
    </row>
    <row r="93" spans="1:72" s="631" customFormat="1" ht="25.5" x14ac:dyDescent="0.2">
      <c r="A93" s="555">
        <f>'I3 TB Data'!A391:B391</f>
        <v>5120</v>
      </c>
      <c r="B93" s="556" t="str">
        <f>'I3 TB Data'!B391</f>
        <v>Maintenance of Poles, Towers and Fixtures</v>
      </c>
      <c r="C93" s="557">
        <f>'I3 TB Data'!G391</f>
        <v>0</v>
      </c>
      <c r="D93" s="2166" t="str">
        <f t="shared" si="35"/>
        <v>Yes</v>
      </c>
      <c r="E93" s="2143"/>
      <c r="F93" s="2143"/>
      <c r="G93" s="2143"/>
      <c r="H93" s="2143"/>
      <c r="I93" s="2143"/>
      <c r="J93" s="2143"/>
      <c r="K93" s="2143"/>
      <c r="L93" s="2143"/>
      <c r="M93" s="2143"/>
      <c r="N93" s="2143"/>
      <c r="O93" s="2143"/>
      <c r="P93" s="2143"/>
      <c r="Q93" s="2143"/>
      <c r="R93" s="2143"/>
      <c r="S93" s="2143"/>
      <c r="T93" s="2143"/>
      <c r="U93" s="2143"/>
      <c r="V93" s="2143"/>
      <c r="W93" s="2143"/>
      <c r="X93" s="2143"/>
      <c r="AA93" s="559">
        <f t="shared" si="31"/>
        <v>5120</v>
      </c>
      <c r="AB93" s="560" t="str">
        <f t="shared" si="32"/>
        <v>Maintenance of Poles, Towers and Fixtures</v>
      </c>
      <c r="AC93" s="2196">
        <f>IF(ISERROR(E93*(1-VLOOKUP($A93, 'E1 Categorization'!$A$32:$E$124, 5,0))), E93*0.5, E93*(1-VLOOKUP($A93, 'E1 Categorization'!$A$32:$E$124, 5,0)))</f>
        <v>0</v>
      </c>
      <c r="AD93" s="2196">
        <f>IF(ISERROR(F93*(1-VLOOKUP($A93, 'E1 Categorization'!$A$32:$E$124, 5,0))), F93*0.5, F93*(1-VLOOKUP($A93, 'E1 Categorization'!$A$32:$E$124, 5,0)))</f>
        <v>0</v>
      </c>
      <c r="AE93" s="2196">
        <f>IF(ISERROR(G93*(1-VLOOKUP($A93, 'E1 Categorization'!$A$32:$E$124, 5,0))), G93*0.5, G93*(1-VLOOKUP($A93, 'E1 Categorization'!$A$32:$E$124, 5,0)))</f>
        <v>0</v>
      </c>
      <c r="AF93" s="2196">
        <f>IF(ISERROR(H93*(1-VLOOKUP($A93, 'E1 Categorization'!$A$32:$E$124, 5,0))), H93*0.5, H93*(1-VLOOKUP($A93, 'E1 Categorization'!$A$32:$E$124, 5,0)))</f>
        <v>0</v>
      </c>
      <c r="AG93" s="2196">
        <f>IF(ISERROR(I93*(1-VLOOKUP($A93, 'E1 Categorization'!$A$32:$E$124, 5,0))), I93*0.5, I93*(1-VLOOKUP($A93, 'E1 Categorization'!$A$32:$E$124, 5,0)))</f>
        <v>0</v>
      </c>
      <c r="AH93" s="2196">
        <f>IF(ISERROR(J93*(1-VLOOKUP($A93, 'E1 Categorization'!$A$32:$E$124, 5,0))), J93*0.5, J93*(1-VLOOKUP($A93, 'E1 Categorization'!$A$32:$E$124, 5,0)))</f>
        <v>0</v>
      </c>
      <c r="AI93" s="2196">
        <f>IF(ISERROR(K93*(1-VLOOKUP($A93, 'E1 Categorization'!$A$32:$E$124, 5,0))), K93*0.5, K93*(1-VLOOKUP($A93, 'E1 Categorization'!$A$32:$E$124, 5,0)))</f>
        <v>0</v>
      </c>
      <c r="AJ93" s="2196">
        <f>IF(ISERROR(L93*(1-VLOOKUP($A93, 'E1 Categorization'!$A$32:$E$124, 5,0))), L93*0.5, L93*(1-VLOOKUP($A93, 'E1 Categorization'!$A$32:$E$124, 5,0)))</f>
        <v>0</v>
      </c>
      <c r="AK93" s="2196">
        <f>IF(ISERROR(M93*(1-VLOOKUP($A93, 'E1 Categorization'!$A$32:$E$124, 5,0))), M93*0.5, M93*(1-VLOOKUP($A93, 'E1 Categorization'!$A$32:$E$124, 5,0)))</f>
        <v>0</v>
      </c>
      <c r="AL93" s="2196">
        <f>IF(ISERROR(N93*(1-VLOOKUP($A93, 'E1 Categorization'!$A$32:$E$124, 5,0))), N93*0.5, N93*(1-VLOOKUP($A93, 'E1 Categorization'!$A$32:$E$124, 5,0)))</f>
        <v>0</v>
      </c>
      <c r="AM93" s="2196">
        <f>IF(ISERROR(O93*(1-VLOOKUP($A93, 'E1 Categorization'!$A$32:$E$124, 5,0))), O93*0.5, O93*(1-VLOOKUP($A93, 'E1 Categorization'!$A$32:$E$124, 5,0)))</f>
        <v>0</v>
      </c>
      <c r="AN93" s="2196">
        <f>IF(ISERROR(P93*(1-VLOOKUP($A93, 'E1 Categorization'!$A$32:$E$124, 5,0))), P93*0.5, P93*(1-VLOOKUP($A93, 'E1 Categorization'!$A$32:$E$124, 5,0)))</f>
        <v>0</v>
      </c>
      <c r="AO93" s="2196">
        <f>IF(ISERROR(Q93*(1-VLOOKUP($A93, 'E1 Categorization'!$A$32:$E$124, 5,0))), Q93*0.5, Q93*(1-VLOOKUP($A93, 'E1 Categorization'!$A$32:$E$124, 5,0)))</f>
        <v>0</v>
      </c>
      <c r="AP93" s="2196">
        <f>IF(ISERROR(R93*(1-VLOOKUP($A93, 'E1 Categorization'!$A$32:$E$124, 5,0))), R93*0.5, R93*(1-VLOOKUP($A93, 'E1 Categorization'!$A$32:$E$124, 5,0)))</f>
        <v>0</v>
      </c>
      <c r="AQ93" s="2196">
        <f>IF(ISERROR(S93*(1-VLOOKUP($A93, 'E1 Categorization'!$A$32:$E$124, 5,0))), S93*0.5, S93*(1-VLOOKUP($A93, 'E1 Categorization'!$A$32:$E$124, 5,0)))</f>
        <v>0</v>
      </c>
      <c r="AR93" s="2196">
        <f>IF(ISERROR(T93*(1-VLOOKUP($A93, 'E1 Categorization'!$A$32:$E$124, 5,0))), T93*0.5, T93*(1-VLOOKUP($A93, 'E1 Categorization'!$A$32:$E$124, 5,0)))</f>
        <v>0</v>
      </c>
      <c r="AS93" s="2196">
        <f>IF(ISERROR(U93*(1-VLOOKUP($A93, 'E1 Categorization'!$A$32:$E$124, 5,0))), U93*0.5, U93*(1-VLOOKUP($A93, 'E1 Categorization'!$A$32:$E$124, 5,0)))</f>
        <v>0</v>
      </c>
      <c r="AT93" s="2196">
        <f>IF(ISERROR(V93*(1-VLOOKUP($A93, 'E1 Categorization'!$A$32:$E$124, 5,0))), V93*0.5, V93*(1-VLOOKUP($A93, 'E1 Categorization'!$A$32:$E$124, 5,0)))</f>
        <v>0</v>
      </c>
      <c r="AU93" s="2196">
        <f>IF(ISERROR(W93*(1-VLOOKUP($A93, 'E1 Categorization'!$A$32:$E$124, 5,0))), W93*0.5, W93*(1-VLOOKUP($A93, 'E1 Categorization'!$A$32:$E$124, 5,0)))</f>
        <v>0</v>
      </c>
      <c r="AV93" s="2196">
        <f>IF(ISERROR(X93*(1-VLOOKUP($A93, 'E1 Categorization'!$A$32:$E$124, 5,0))), X93*0.5, X93*(1-VLOOKUP($A93, 'E1 Categorization'!$A$32:$E$124, 5,0)))</f>
        <v>0</v>
      </c>
      <c r="AW93" s="2200"/>
      <c r="AX93" s="2200"/>
      <c r="AY93" s="559">
        <f t="shared" si="33"/>
        <v>5120</v>
      </c>
      <c r="AZ93" s="560" t="str">
        <f t="shared" si="34"/>
        <v>Maintenance of Poles, Towers and Fixtures</v>
      </c>
      <c r="BA93" s="2196">
        <f>IF(ISERROR(E93*(VLOOKUP($A93, 'E1 Categorization'!$A$32:$E$124, 5,0))), E93*0.5, E93*(VLOOKUP($A93, 'E1 Categorization'!$A$32:$E$124, 5,0)))</f>
        <v>0</v>
      </c>
      <c r="BB93" s="2196">
        <f>IF(ISERROR(F93*(VLOOKUP($A93, 'E1 Categorization'!$A$32:$E$124, 5,0))), F93*0.5, F93*(VLOOKUP($A93, 'E1 Categorization'!$A$32:$E$124, 5,0)))</f>
        <v>0</v>
      </c>
      <c r="BC93" s="2196">
        <f>IF(ISERROR(G93*(VLOOKUP($A93, 'E1 Categorization'!$A$32:$E$124, 5,0))), G93*0.5, G93*(VLOOKUP($A93, 'E1 Categorization'!$A$32:$E$124, 5,0)))</f>
        <v>0</v>
      </c>
      <c r="BD93" s="2196">
        <f>IF(ISERROR(H93*(VLOOKUP($A93, 'E1 Categorization'!$A$32:$E$124, 5,0))), H93*0.5, H93*(VLOOKUP($A93, 'E1 Categorization'!$A$32:$E$124, 5,0)))</f>
        <v>0</v>
      </c>
      <c r="BE93" s="2196">
        <f>IF(ISERROR(I93*(VLOOKUP($A93, 'E1 Categorization'!$A$32:$E$124, 5,0))), I93*0.5, I93*(VLOOKUP($A93, 'E1 Categorization'!$A$32:$E$124, 5,0)))</f>
        <v>0</v>
      </c>
      <c r="BF93" s="2196">
        <f>IF(ISERROR(J93*(VLOOKUP($A93, 'E1 Categorization'!$A$32:$E$124, 5,0))), J93*0.5, J93*(VLOOKUP($A93, 'E1 Categorization'!$A$32:$E$124, 5,0)))</f>
        <v>0</v>
      </c>
      <c r="BG93" s="2196">
        <f>IF(ISERROR(K93*(VLOOKUP($A93, 'E1 Categorization'!$A$32:$E$124, 5,0))), K93*0.5, K93*(VLOOKUP($A93, 'E1 Categorization'!$A$32:$E$124, 5,0)))</f>
        <v>0</v>
      </c>
      <c r="BH93" s="2196">
        <f>IF(ISERROR(L93*(VLOOKUP($A93, 'E1 Categorization'!$A$32:$E$124, 5,0))), L93*0.5, L93*(VLOOKUP($A93, 'E1 Categorization'!$A$32:$E$124, 5,0)))</f>
        <v>0</v>
      </c>
      <c r="BI93" s="2196">
        <f>IF(ISERROR(M93*(VLOOKUP($A93, 'E1 Categorization'!$A$32:$E$124, 5,0))), M93*0.5, M93*(VLOOKUP($A93, 'E1 Categorization'!$A$32:$E$124, 5,0)))</f>
        <v>0</v>
      </c>
      <c r="BJ93" s="2196">
        <f>IF(ISERROR(N93*(VLOOKUP($A93, 'E1 Categorization'!$A$32:$E$124, 5,0))), N93*0.5, N93*(VLOOKUP($A93, 'E1 Categorization'!$A$32:$E$124, 5,0)))</f>
        <v>0</v>
      </c>
      <c r="BK93" s="2196">
        <f>IF(ISERROR(O93*(VLOOKUP($A93, 'E1 Categorization'!$A$32:$E$124, 5,0))), O93*0.5, O93*(VLOOKUP($A93, 'E1 Categorization'!$A$32:$E$124, 5,0)))</f>
        <v>0</v>
      </c>
      <c r="BL93" s="2196">
        <f>IF(ISERROR(P93*(VLOOKUP($A93, 'E1 Categorization'!$A$32:$E$124, 5,0))), P93*0.5, P93*(VLOOKUP($A93, 'E1 Categorization'!$A$32:$E$124, 5,0)))</f>
        <v>0</v>
      </c>
      <c r="BM93" s="2196">
        <f>IF(ISERROR(Q93*(VLOOKUP($A93, 'E1 Categorization'!$A$32:$E$124, 5,0))), Q93*0.5, Q93*(VLOOKUP($A93, 'E1 Categorization'!$A$32:$E$124, 5,0)))</f>
        <v>0</v>
      </c>
      <c r="BN93" s="2196">
        <f>IF(ISERROR(R93*(VLOOKUP($A93, 'E1 Categorization'!$A$32:$E$124, 5,0))), R93*0.5, R93*(VLOOKUP($A93, 'E1 Categorization'!$A$32:$E$124, 5,0)))</f>
        <v>0</v>
      </c>
      <c r="BO93" s="2196">
        <f>IF(ISERROR(S93*(VLOOKUP($A93, 'E1 Categorization'!$A$32:$E$124, 5,0))), S93*0.5, S93*(VLOOKUP($A93, 'E1 Categorization'!$A$32:$E$124, 5,0)))</f>
        <v>0</v>
      </c>
      <c r="BP93" s="2196">
        <f>IF(ISERROR(T93*(VLOOKUP($A93, 'E1 Categorization'!$A$32:$E$124, 5,0))), T93*0.5, T93*(VLOOKUP($A93, 'E1 Categorization'!$A$32:$E$124, 5,0)))</f>
        <v>0</v>
      </c>
      <c r="BQ93" s="2196">
        <f>IF(ISERROR(U93*(VLOOKUP($A93, 'E1 Categorization'!$A$32:$E$124, 5,0))), U93*0.5, U93*(VLOOKUP($A93, 'E1 Categorization'!$A$32:$E$124, 5,0)))</f>
        <v>0</v>
      </c>
      <c r="BR93" s="2196">
        <f>IF(ISERROR(V93*(VLOOKUP($A93, 'E1 Categorization'!$A$32:$E$124, 5,0))), V93*0.5, V93*(VLOOKUP($A93, 'E1 Categorization'!$A$32:$E$124, 5,0)))</f>
        <v>0</v>
      </c>
      <c r="BS93" s="2196">
        <f>IF(ISERROR(W93*(VLOOKUP($A93, 'E1 Categorization'!$A$32:$E$124, 5,0))), W93*0.5, W93*(VLOOKUP($A93, 'E1 Categorization'!$A$32:$E$124, 5,0)))</f>
        <v>0</v>
      </c>
      <c r="BT93" s="2196">
        <f>IF(ISERROR(X93*(VLOOKUP($A93, 'E1 Categorization'!$A$32:$E$124, 5,0))), X93*0.5, X93*(VLOOKUP($A93, 'E1 Categorization'!$A$32:$E$124, 5,0)))</f>
        <v>0</v>
      </c>
    </row>
    <row r="94" spans="1:72" s="631" customFormat="1" ht="25.5" x14ac:dyDescent="0.2">
      <c r="A94" s="555">
        <f>'I3 TB Data'!A392:B392</f>
        <v>5125</v>
      </c>
      <c r="B94" s="556" t="str">
        <f>'I3 TB Data'!B392</f>
        <v>Maintenance of Overhead Conductors and Devices</v>
      </c>
      <c r="C94" s="557">
        <f>'I3 TB Data'!G392</f>
        <v>0</v>
      </c>
      <c r="D94" s="2166" t="str">
        <f t="shared" si="35"/>
        <v>Yes</v>
      </c>
      <c r="E94" s="2143"/>
      <c r="F94" s="2143"/>
      <c r="G94" s="2143"/>
      <c r="H94" s="2143"/>
      <c r="I94" s="2143"/>
      <c r="J94" s="2143"/>
      <c r="K94" s="2143"/>
      <c r="L94" s="2143"/>
      <c r="M94" s="2143"/>
      <c r="N94" s="2143"/>
      <c r="O94" s="2143"/>
      <c r="P94" s="2143"/>
      <c r="Q94" s="2143"/>
      <c r="R94" s="2143"/>
      <c r="S94" s="2143"/>
      <c r="T94" s="2143"/>
      <c r="U94" s="2143"/>
      <c r="V94" s="2143"/>
      <c r="W94" s="2143"/>
      <c r="X94" s="2143"/>
      <c r="AA94" s="559">
        <f t="shared" si="31"/>
        <v>5125</v>
      </c>
      <c r="AB94" s="560" t="str">
        <f t="shared" si="32"/>
        <v>Maintenance of Overhead Conductors and Devices</v>
      </c>
      <c r="AC94" s="2196">
        <f>IF(ISERROR(E94*(1-VLOOKUP($A94, 'E1 Categorization'!$A$32:$E$124, 5,0))), E94*0.5, E94*(1-VLOOKUP($A94, 'E1 Categorization'!$A$32:$E$124, 5,0)))</f>
        <v>0</v>
      </c>
      <c r="AD94" s="2196">
        <f>IF(ISERROR(F94*(1-VLOOKUP($A94, 'E1 Categorization'!$A$32:$E$124, 5,0))), F94*0.5, F94*(1-VLOOKUP($A94, 'E1 Categorization'!$A$32:$E$124, 5,0)))</f>
        <v>0</v>
      </c>
      <c r="AE94" s="2196">
        <f>IF(ISERROR(G94*(1-VLOOKUP($A94, 'E1 Categorization'!$A$32:$E$124, 5,0))), G94*0.5, G94*(1-VLOOKUP($A94, 'E1 Categorization'!$A$32:$E$124, 5,0)))</f>
        <v>0</v>
      </c>
      <c r="AF94" s="2196">
        <f>IF(ISERROR(H94*(1-VLOOKUP($A94, 'E1 Categorization'!$A$32:$E$124, 5,0))), H94*0.5, H94*(1-VLOOKUP($A94, 'E1 Categorization'!$A$32:$E$124, 5,0)))</f>
        <v>0</v>
      </c>
      <c r="AG94" s="2196">
        <f>IF(ISERROR(I94*(1-VLOOKUP($A94, 'E1 Categorization'!$A$32:$E$124, 5,0))), I94*0.5, I94*(1-VLOOKUP($A94, 'E1 Categorization'!$A$32:$E$124, 5,0)))</f>
        <v>0</v>
      </c>
      <c r="AH94" s="2196">
        <f>IF(ISERROR(J94*(1-VLOOKUP($A94, 'E1 Categorization'!$A$32:$E$124, 5,0))), J94*0.5, J94*(1-VLOOKUP($A94, 'E1 Categorization'!$A$32:$E$124, 5,0)))</f>
        <v>0</v>
      </c>
      <c r="AI94" s="2196">
        <f>IF(ISERROR(K94*(1-VLOOKUP($A94, 'E1 Categorization'!$A$32:$E$124, 5,0))), K94*0.5, K94*(1-VLOOKUP($A94, 'E1 Categorization'!$A$32:$E$124, 5,0)))</f>
        <v>0</v>
      </c>
      <c r="AJ94" s="2196">
        <f>IF(ISERROR(L94*(1-VLOOKUP($A94, 'E1 Categorization'!$A$32:$E$124, 5,0))), L94*0.5, L94*(1-VLOOKUP($A94, 'E1 Categorization'!$A$32:$E$124, 5,0)))</f>
        <v>0</v>
      </c>
      <c r="AK94" s="2196">
        <f>IF(ISERROR(M94*(1-VLOOKUP($A94, 'E1 Categorization'!$A$32:$E$124, 5,0))), M94*0.5, M94*(1-VLOOKUP($A94, 'E1 Categorization'!$A$32:$E$124, 5,0)))</f>
        <v>0</v>
      </c>
      <c r="AL94" s="2196">
        <f>IF(ISERROR(N94*(1-VLOOKUP($A94, 'E1 Categorization'!$A$32:$E$124, 5,0))), N94*0.5, N94*(1-VLOOKUP($A94, 'E1 Categorization'!$A$32:$E$124, 5,0)))</f>
        <v>0</v>
      </c>
      <c r="AM94" s="2196">
        <f>IF(ISERROR(O94*(1-VLOOKUP($A94, 'E1 Categorization'!$A$32:$E$124, 5,0))), O94*0.5, O94*(1-VLOOKUP($A94, 'E1 Categorization'!$A$32:$E$124, 5,0)))</f>
        <v>0</v>
      </c>
      <c r="AN94" s="2196">
        <f>IF(ISERROR(P94*(1-VLOOKUP($A94, 'E1 Categorization'!$A$32:$E$124, 5,0))), P94*0.5, P94*(1-VLOOKUP($A94, 'E1 Categorization'!$A$32:$E$124, 5,0)))</f>
        <v>0</v>
      </c>
      <c r="AO94" s="2196">
        <f>IF(ISERROR(Q94*(1-VLOOKUP($A94, 'E1 Categorization'!$A$32:$E$124, 5,0))), Q94*0.5, Q94*(1-VLOOKUP($A94, 'E1 Categorization'!$A$32:$E$124, 5,0)))</f>
        <v>0</v>
      </c>
      <c r="AP94" s="2196">
        <f>IF(ISERROR(R94*(1-VLOOKUP($A94, 'E1 Categorization'!$A$32:$E$124, 5,0))), R94*0.5, R94*(1-VLOOKUP($A94, 'E1 Categorization'!$A$32:$E$124, 5,0)))</f>
        <v>0</v>
      </c>
      <c r="AQ94" s="2196">
        <f>IF(ISERROR(S94*(1-VLOOKUP($A94, 'E1 Categorization'!$A$32:$E$124, 5,0))), S94*0.5, S94*(1-VLOOKUP($A94, 'E1 Categorization'!$A$32:$E$124, 5,0)))</f>
        <v>0</v>
      </c>
      <c r="AR94" s="2196">
        <f>IF(ISERROR(T94*(1-VLOOKUP($A94, 'E1 Categorization'!$A$32:$E$124, 5,0))), T94*0.5, T94*(1-VLOOKUP($A94, 'E1 Categorization'!$A$32:$E$124, 5,0)))</f>
        <v>0</v>
      </c>
      <c r="AS94" s="2196">
        <f>IF(ISERROR(U94*(1-VLOOKUP($A94, 'E1 Categorization'!$A$32:$E$124, 5,0))), U94*0.5, U94*(1-VLOOKUP($A94, 'E1 Categorization'!$A$32:$E$124, 5,0)))</f>
        <v>0</v>
      </c>
      <c r="AT94" s="2196">
        <f>IF(ISERROR(V94*(1-VLOOKUP($A94, 'E1 Categorization'!$A$32:$E$124, 5,0))), V94*0.5, V94*(1-VLOOKUP($A94, 'E1 Categorization'!$A$32:$E$124, 5,0)))</f>
        <v>0</v>
      </c>
      <c r="AU94" s="2196">
        <f>IF(ISERROR(W94*(1-VLOOKUP($A94, 'E1 Categorization'!$A$32:$E$124, 5,0))), W94*0.5, W94*(1-VLOOKUP($A94, 'E1 Categorization'!$A$32:$E$124, 5,0)))</f>
        <v>0</v>
      </c>
      <c r="AV94" s="2196">
        <f>IF(ISERROR(X94*(1-VLOOKUP($A94, 'E1 Categorization'!$A$32:$E$124, 5,0))), X94*0.5, X94*(1-VLOOKUP($A94, 'E1 Categorization'!$A$32:$E$124, 5,0)))</f>
        <v>0</v>
      </c>
      <c r="AW94" s="2200"/>
      <c r="AX94" s="2200"/>
      <c r="AY94" s="559">
        <f t="shared" si="33"/>
        <v>5125</v>
      </c>
      <c r="AZ94" s="560" t="str">
        <f t="shared" si="34"/>
        <v>Maintenance of Overhead Conductors and Devices</v>
      </c>
      <c r="BA94" s="2196">
        <f>IF(ISERROR(E94*(VLOOKUP($A94, 'E1 Categorization'!$A$32:$E$124, 5,0))), E94*0.5, E94*(VLOOKUP($A94, 'E1 Categorization'!$A$32:$E$124, 5,0)))</f>
        <v>0</v>
      </c>
      <c r="BB94" s="2196">
        <f>IF(ISERROR(F94*(VLOOKUP($A94, 'E1 Categorization'!$A$32:$E$124, 5,0))), F94*0.5, F94*(VLOOKUP($A94, 'E1 Categorization'!$A$32:$E$124, 5,0)))</f>
        <v>0</v>
      </c>
      <c r="BC94" s="2196">
        <f>IF(ISERROR(G94*(VLOOKUP($A94, 'E1 Categorization'!$A$32:$E$124, 5,0))), G94*0.5, G94*(VLOOKUP($A94, 'E1 Categorization'!$A$32:$E$124, 5,0)))</f>
        <v>0</v>
      </c>
      <c r="BD94" s="2196">
        <f>IF(ISERROR(H94*(VLOOKUP($A94, 'E1 Categorization'!$A$32:$E$124, 5,0))), H94*0.5, H94*(VLOOKUP($A94, 'E1 Categorization'!$A$32:$E$124, 5,0)))</f>
        <v>0</v>
      </c>
      <c r="BE94" s="2196">
        <f>IF(ISERROR(I94*(VLOOKUP($A94, 'E1 Categorization'!$A$32:$E$124, 5,0))), I94*0.5, I94*(VLOOKUP($A94, 'E1 Categorization'!$A$32:$E$124, 5,0)))</f>
        <v>0</v>
      </c>
      <c r="BF94" s="2196">
        <f>IF(ISERROR(J94*(VLOOKUP($A94, 'E1 Categorization'!$A$32:$E$124, 5,0))), J94*0.5, J94*(VLOOKUP($A94, 'E1 Categorization'!$A$32:$E$124, 5,0)))</f>
        <v>0</v>
      </c>
      <c r="BG94" s="2196">
        <f>IF(ISERROR(K94*(VLOOKUP($A94, 'E1 Categorization'!$A$32:$E$124, 5,0))), K94*0.5, K94*(VLOOKUP($A94, 'E1 Categorization'!$A$32:$E$124, 5,0)))</f>
        <v>0</v>
      </c>
      <c r="BH94" s="2196">
        <f>IF(ISERROR(L94*(VLOOKUP($A94, 'E1 Categorization'!$A$32:$E$124, 5,0))), L94*0.5, L94*(VLOOKUP($A94, 'E1 Categorization'!$A$32:$E$124, 5,0)))</f>
        <v>0</v>
      </c>
      <c r="BI94" s="2196">
        <f>IF(ISERROR(M94*(VLOOKUP($A94, 'E1 Categorization'!$A$32:$E$124, 5,0))), M94*0.5, M94*(VLOOKUP($A94, 'E1 Categorization'!$A$32:$E$124, 5,0)))</f>
        <v>0</v>
      </c>
      <c r="BJ94" s="2196">
        <f>IF(ISERROR(N94*(VLOOKUP($A94, 'E1 Categorization'!$A$32:$E$124, 5,0))), N94*0.5, N94*(VLOOKUP($A94, 'E1 Categorization'!$A$32:$E$124, 5,0)))</f>
        <v>0</v>
      </c>
      <c r="BK94" s="2196">
        <f>IF(ISERROR(O94*(VLOOKUP($A94, 'E1 Categorization'!$A$32:$E$124, 5,0))), O94*0.5, O94*(VLOOKUP($A94, 'E1 Categorization'!$A$32:$E$124, 5,0)))</f>
        <v>0</v>
      </c>
      <c r="BL94" s="2196">
        <f>IF(ISERROR(P94*(VLOOKUP($A94, 'E1 Categorization'!$A$32:$E$124, 5,0))), P94*0.5, P94*(VLOOKUP($A94, 'E1 Categorization'!$A$32:$E$124, 5,0)))</f>
        <v>0</v>
      </c>
      <c r="BM94" s="2196">
        <f>IF(ISERROR(Q94*(VLOOKUP($A94, 'E1 Categorization'!$A$32:$E$124, 5,0))), Q94*0.5, Q94*(VLOOKUP($A94, 'E1 Categorization'!$A$32:$E$124, 5,0)))</f>
        <v>0</v>
      </c>
      <c r="BN94" s="2196">
        <f>IF(ISERROR(R94*(VLOOKUP($A94, 'E1 Categorization'!$A$32:$E$124, 5,0))), R94*0.5, R94*(VLOOKUP($A94, 'E1 Categorization'!$A$32:$E$124, 5,0)))</f>
        <v>0</v>
      </c>
      <c r="BO94" s="2196">
        <f>IF(ISERROR(S94*(VLOOKUP($A94, 'E1 Categorization'!$A$32:$E$124, 5,0))), S94*0.5, S94*(VLOOKUP($A94, 'E1 Categorization'!$A$32:$E$124, 5,0)))</f>
        <v>0</v>
      </c>
      <c r="BP94" s="2196">
        <f>IF(ISERROR(T94*(VLOOKUP($A94, 'E1 Categorization'!$A$32:$E$124, 5,0))), T94*0.5, T94*(VLOOKUP($A94, 'E1 Categorization'!$A$32:$E$124, 5,0)))</f>
        <v>0</v>
      </c>
      <c r="BQ94" s="2196">
        <f>IF(ISERROR(U94*(VLOOKUP($A94, 'E1 Categorization'!$A$32:$E$124, 5,0))), U94*0.5, U94*(VLOOKUP($A94, 'E1 Categorization'!$A$32:$E$124, 5,0)))</f>
        <v>0</v>
      </c>
      <c r="BR94" s="2196">
        <f>IF(ISERROR(V94*(VLOOKUP($A94, 'E1 Categorization'!$A$32:$E$124, 5,0))), V94*0.5, V94*(VLOOKUP($A94, 'E1 Categorization'!$A$32:$E$124, 5,0)))</f>
        <v>0</v>
      </c>
      <c r="BS94" s="2196">
        <f>IF(ISERROR(W94*(VLOOKUP($A94, 'E1 Categorization'!$A$32:$E$124, 5,0))), W94*0.5, W94*(VLOOKUP($A94, 'E1 Categorization'!$A$32:$E$124, 5,0)))</f>
        <v>0</v>
      </c>
      <c r="BT94" s="2196">
        <f>IF(ISERROR(X94*(VLOOKUP($A94, 'E1 Categorization'!$A$32:$E$124, 5,0))), X94*0.5, X94*(VLOOKUP($A94, 'E1 Categorization'!$A$32:$E$124, 5,0)))</f>
        <v>0</v>
      </c>
    </row>
    <row r="95" spans="1:72" s="631" customFormat="1" ht="25.5" customHeight="1" x14ac:dyDescent="0.2">
      <c r="A95" s="555">
        <f>'I3 TB Data'!A393:B393</f>
        <v>5130</v>
      </c>
      <c r="B95" s="556" t="str">
        <f>'I3 TB Data'!B393</f>
        <v>Maintenance of Overhead Services</v>
      </c>
      <c r="C95" s="557">
        <f>'I3 TB Data'!G393</f>
        <v>0</v>
      </c>
      <c r="D95" s="2166" t="str">
        <f t="shared" si="35"/>
        <v>Yes</v>
      </c>
      <c r="E95" s="2143"/>
      <c r="F95" s="2143"/>
      <c r="G95" s="2143"/>
      <c r="H95" s="2143"/>
      <c r="I95" s="2143"/>
      <c r="J95" s="2143"/>
      <c r="K95" s="2143"/>
      <c r="L95" s="2143"/>
      <c r="M95" s="2143"/>
      <c r="N95" s="2143"/>
      <c r="O95" s="2143"/>
      <c r="P95" s="2143"/>
      <c r="Q95" s="2143"/>
      <c r="R95" s="2143"/>
      <c r="S95" s="2143"/>
      <c r="T95" s="2143"/>
      <c r="U95" s="2143"/>
      <c r="V95" s="2143"/>
      <c r="W95" s="2143"/>
      <c r="X95" s="2143"/>
      <c r="AA95" s="559">
        <f t="shared" si="31"/>
        <v>5130</v>
      </c>
      <c r="AB95" s="560" t="str">
        <f t="shared" si="32"/>
        <v>Maintenance of Overhead Services</v>
      </c>
      <c r="AC95" s="2196">
        <f>IF(ISERROR(E95*(1-VLOOKUP($A95, 'E1 Categorization'!$A$32:$E$124, 5,0))), E95*0.5, E95*(1-VLOOKUP($A95, 'E1 Categorization'!$A$32:$E$124, 5,0)))</f>
        <v>0</v>
      </c>
      <c r="AD95" s="2196">
        <f>IF(ISERROR(F95*(1-VLOOKUP($A95, 'E1 Categorization'!$A$32:$E$124, 5,0))), F95*0.5, F95*(1-VLOOKUP($A95, 'E1 Categorization'!$A$32:$E$124, 5,0)))</f>
        <v>0</v>
      </c>
      <c r="AE95" s="2196">
        <f>IF(ISERROR(G95*(1-VLOOKUP($A95, 'E1 Categorization'!$A$32:$E$124, 5,0))), G95*0.5, G95*(1-VLOOKUP($A95, 'E1 Categorization'!$A$32:$E$124, 5,0)))</f>
        <v>0</v>
      </c>
      <c r="AF95" s="2196">
        <f>IF(ISERROR(H95*(1-VLOOKUP($A95, 'E1 Categorization'!$A$32:$E$124, 5,0))), H95*0.5, H95*(1-VLOOKUP($A95, 'E1 Categorization'!$A$32:$E$124, 5,0)))</f>
        <v>0</v>
      </c>
      <c r="AG95" s="2196">
        <f>IF(ISERROR(I95*(1-VLOOKUP($A95, 'E1 Categorization'!$A$32:$E$124, 5,0))), I95*0.5, I95*(1-VLOOKUP($A95, 'E1 Categorization'!$A$32:$E$124, 5,0)))</f>
        <v>0</v>
      </c>
      <c r="AH95" s="2196">
        <f>IF(ISERROR(J95*(1-VLOOKUP($A95, 'E1 Categorization'!$A$32:$E$124, 5,0))), J95*0.5, J95*(1-VLOOKUP($A95, 'E1 Categorization'!$A$32:$E$124, 5,0)))</f>
        <v>0</v>
      </c>
      <c r="AI95" s="2196">
        <f>IF(ISERROR(K95*(1-VLOOKUP($A95, 'E1 Categorization'!$A$32:$E$124, 5,0))), K95*0.5, K95*(1-VLOOKUP($A95, 'E1 Categorization'!$A$32:$E$124, 5,0)))</f>
        <v>0</v>
      </c>
      <c r="AJ95" s="2196">
        <f>IF(ISERROR(L95*(1-VLOOKUP($A95, 'E1 Categorization'!$A$32:$E$124, 5,0))), L95*0.5, L95*(1-VLOOKUP($A95, 'E1 Categorization'!$A$32:$E$124, 5,0)))</f>
        <v>0</v>
      </c>
      <c r="AK95" s="2196">
        <f>IF(ISERROR(M95*(1-VLOOKUP($A95, 'E1 Categorization'!$A$32:$E$124, 5,0))), M95*0.5, M95*(1-VLOOKUP($A95, 'E1 Categorization'!$A$32:$E$124, 5,0)))</f>
        <v>0</v>
      </c>
      <c r="AL95" s="2196">
        <f>IF(ISERROR(N95*(1-VLOOKUP($A95, 'E1 Categorization'!$A$32:$E$124, 5,0))), N95*0.5, N95*(1-VLOOKUP($A95, 'E1 Categorization'!$A$32:$E$124, 5,0)))</f>
        <v>0</v>
      </c>
      <c r="AM95" s="2196">
        <f>IF(ISERROR(O95*(1-VLOOKUP($A95, 'E1 Categorization'!$A$32:$E$124, 5,0))), O95*0.5, O95*(1-VLOOKUP($A95, 'E1 Categorization'!$A$32:$E$124, 5,0)))</f>
        <v>0</v>
      </c>
      <c r="AN95" s="2196">
        <f>IF(ISERROR(P95*(1-VLOOKUP($A95, 'E1 Categorization'!$A$32:$E$124, 5,0))), P95*0.5, P95*(1-VLOOKUP($A95, 'E1 Categorization'!$A$32:$E$124, 5,0)))</f>
        <v>0</v>
      </c>
      <c r="AO95" s="2196">
        <f>IF(ISERROR(Q95*(1-VLOOKUP($A95, 'E1 Categorization'!$A$32:$E$124, 5,0))), Q95*0.5, Q95*(1-VLOOKUP($A95, 'E1 Categorization'!$A$32:$E$124, 5,0)))</f>
        <v>0</v>
      </c>
      <c r="AP95" s="2196">
        <f>IF(ISERROR(R95*(1-VLOOKUP($A95, 'E1 Categorization'!$A$32:$E$124, 5,0))), R95*0.5, R95*(1-VLOOKUP($A95, 'E1 Categorization'!$A$32:$E$124, 5,0)))</f>
        <v>0</v>
      </c>
      <c r="AQ95" s="2196">
        <f>IF(ISERROR(S95*(1-VLOOKUP($A95, 'E1 Categorization'!$A$32:$E$124, 5,0))), S95*0.5, S95*(1-VLOOKUP($A95, 'E1 Categorization'!$A$32:$E$124, 5,0)))</f>
        <v>0</v>
      </c>
      <c r="AR95" s="2196">
        <f>IF(ISERROR(T95*(1-VLOOKUP($A95, 'E1 Categorization'!$A$32:$E$124, 5,0))), T95*0.5, T95*(1-VLOOKUP($A95, 'E1 Categorization'!$A$32:$E$124, 5,0)))</f>
        <v>0</v>
      </c>
      <c r="AS95" s="2196">
        <f>IF(ISERROR(U95*(1-VLOOKUP($A95, 'E1 Categorization'!$A$32:$E$124, 5,0))), U95*0.5, U95*(1-VLOOKUP($A95, 'E1 Categorization'!$A$32:$E$124, 5,0)))</f>
        <v>0</v>
      </c>
      <c r="AT95" s="2196">
        <f>IF(ISERROR(V95*(1-VLOOKUP($A95, 'E1 Categorization'!$A$32:$E$124, 5,0))), V95*0.5, V95*(1-VLOOKUP($A95, 'E1 Categorization'!$A$32:$E$124, 5,0)))</f>
        <v>0</v>
      </c>
      <c r="AU95" s="2196">
        <f>IF(ISERROR(W95*(1-VLOOKUP($A95, 'E1 Categorization'!$A$32:$E$124, 5,0))), W95*0.5, W95*(1-VLOOKUP($A95, 'E1 Categorization'!$A$32:$E$124, 5,0)))</f>
        <v>0</v>
      </c>
      <c r="AV95" s="2196">
        <f>IF(ISERROR(X95*(1-VLOOKUP($A95, 'E1 Categorization'!$A$32:$E$124, 5,0))), X95*0.5, X95*(1-VLOOKUP($A95, 'E1 Categorization'!$A$32:$E$124, 5,0)))</f>
        <v>0</v>
      </c>
      <c r="AW95" s="2200"/>
      <c r="AX95" s="2200"/>
      <c r="AY95" s="559">
        <f t="shared" si="33"/>
        <v>5130</v>
      </c>
      <c r="AZ95" s="560" t="str">
        <f t="shared" si="34"/>
        <v>Maintenance of Overhead Services</v>
      </c>
      <c r="BA95" s="2196">
        <f>IF(ISERROR(E95*(VLOOKUP($A95, 'E1 Categorization'!$A$32:$E$124, 5,0))), E95*0.5, E95*(VLOOKUP($A95, 'E1 Categorization'!$A$32:$E$124, 5,0)))</f>
        <v>0</v>
      </c>
      <c r="BB95" s="2196">
        <f>IF(ISERROR(F95*(VLOOKUP($A95, 'E1 Categorization'!$A$32:$E$124, 5,0))), F95*0.5, F95*(VLOOKUP($A95, 'E1 Categorization'!$A$32:$E$124, 5,0)))</f>
        <v>0</v>
      </c>
      <c r="BC95" s="2196">
        <f>IF(ISERROR(G95*(VLOOKUP($A95, 'E1 Categorization'!$A$32:$E$124, 5,0))), G95*0.5, G95*(VLOOKUP($A95, 'E1 Categorization'!$A$32:$E$124, 5,0)))</f>
        <v>0</v>
      </c>
      <c r="BD95" s="2196">
        <f>IF(ISERROR(H95*(VLOOKUP($A95, 'E1 Categorization'!$A$32:$E$124, 5,0))), H95*0.5, H95*(VLOOKUP($A95, 'E1 Categorization'!$A$32:$E$124, 5,0)))</f>
        <v>0</v>
      </c>
      <c r="BE95" s="2196">
        <f>IF(ISERROR(I95*(VLOOKUP($A95, 'E1 Categorization'!$A$32:$E$124, 5,0))), I95*0.5, I95*(VLOOKUP($A95, 'E1 Categorization'!$A$32:$E$124, 5,0)))</f>
        <v>0</v>
      </c>
      <c r="BF95" s="2196">
        <f>IF(ISERROR(J95*(VLOOKUP($A95, 'E1 Categorization'!$A$32:$E$124, 5,0))), J95*0.5, J95*(VLOOKUP($A95, 'E1 Categorization'!$A$32:$E$124, 5,0)))</f>
        <v>0</v>
      </c>
      <c r="BG95" s="2196">
        <f>IF(ISERROR(K95*(VLOOKUP($A95, 'E1 Categorization'!$A$32:$E$124, 5,0))), K95*0.5, K95*(VLOOKUP($A95, 'E1 Categorization'!$A$32:$E$124, 5,0)))</f>
        <v>0</v>
      </c>
      <c r="BH95" s="2196">
        <f>IF(ISERROR(L95*(VLOOKUP($A95, 'E1 Categorization'!$A$32:$E$124, 5,0))), L95*0.5, L95*(VLOOKUP($A95, 'E1 Categorization'!$A$32:$E$124, 5,0)))</f>
        <v>0</v>
      </c>
      <c r="BI95" s="2196">
        <f>IF(ISERROR(M95*(VLOOKUP($A95, 'E1 Categorization'!$A$32:$E$124, 5,0))), M95*0.5, M95*(VLOOKUP($A95, 'E1 Categorization'!$A$32:$E$124, 5,0)))</f>
        <v>0</v>
      </c>
      <c r="BJ95" s="2196">
        <f>IF(ISERROR(N95*(VLOOKUP($A95, 'E1 Categorization'!$A$32:$E$124, 5,0))), N95*0.5, N95*(VLOOKUP($A95, 'E1 Categorization'!$A$32:$E$124, 5,0)))</f>
        <v>0</v>
      </c>
      <c r="BK95" s="2196">
        <f>IF(ISERROR(O95*(VLOOKUP($A95, 'E1 Categorization'!$A$32:$E$124, 5,0))), O95*0.5, O95*(VLOOKUP($A95, 'E1 Categorization'!$A$32:$E$124, 5,0)))</f>
        <v>0</v>
      </c>
      <c r="BL95" s="2196">
        <f>IF(ISERROR(P95*(VLOOKUP($A95, 'E1 Categorization'!$A$32:$E$124, 5,0))), P95*0.5, P95*(VLOOKUP($A95, 'E1 Categorization'!$A$32:$E$124, 5,0)))</f>
        <v>0</v>
      </c>
      <c r="BM95" s="2196">
        <f>IF(ISERROR(Q95*(VLOOKUP($A95, 'E1 Categorization'!$A$32:$E$124, 5,0))), Q95*0.5, Q95*(VLOOKUP($A95, 'E1 Categorization'!$A$32:$E$124, 5,0)))</f>
        <v>0</v>
      </c>
      <c r="BN95" s="2196">
        <f>IF(ISERROR(R95*(VLOOKUP($A95, 'E1 Categorization'!$A$32:$E$124, 5,0))), R95*0.5, R95*(VLOOKUP($A95, 'E1 Categorization'!$A$32:$E$124, 5,0)))</f>
        <v>0</v>
      </c>
      <c r="BO95" s="2196">
        <f>IF(ISERROR(S95*(VLOOKUP($A95, 'E1 Categorization'!$A$32:$E$124, 5,0))), S95*0.5, S95*(VLOOKUP($A95, 'E1 Categorization'!$A$32:$E$124, 5,0)))</f>
        <v>0</v>
      </c>
      <c r="BP95" s="2196">
        <f>IF(ISERROR(T95*(VLOOKUP($A95, 'E1 Categorization'!$A$32:$E$124, 5,0))), T95*0.5, T95*(VLOOKUP($A95, 'E1 Categorization'!$A$32:$E$124, 5,0)))</f>
        <v>0</v>
      </c>
      <c r="BQ95" s="2196">
        <f>IF(ISERROR(U95*(VLOOKUP($A95, 'E1 Categorization'!$A$32:$E$124, 5,0))), U95*0.5, U95*(VLOOKUP($A95, 'E1 Categorization'!$A$32:$E$124, 5,0)))</f>
        <v>0</v>
      </c>
      <c r="BR95" s="2196">
        <f>IF(ISERROR(V95*(VLOOKUP($A95, 'E1 Categorization'!$A$32:$E$124, 5,0))), V95*0.5, V95*(VLOOKUP($A95, 'E1 Categorization'!$A$32:$E$124, 5,0)))</f>
        <v>0</v>
      </c>
      <c r="BS95" s="2196">
        <f>IF(ISERROR(W95*(VLOOKUP($A95, 'E1 Categorization'!$A$32:$E$124, 5,0))), W95*0.5, W95*(VLOOKUP($A95, 'E1 Categorization'!$A$32:$E$124, 5,0)))</f>
        <v>0</v>
      </c>
      <c r="BT95" s="2196">
        <f>IF(ISERROR(X95*(VLOOKUP($A95, 'E1 Categorization'!$A$32:$E$124, 5,0))), X95*0.5, X95*(VLOOKUP($A95, 'E1 Categorization'!$A$32:$E$124, 5,0)))</f>
        <v>0</v>
      </c>
    </row>
    <row r="96" spans="1:72" s="631" customFormat="1" ht="25.5" x14ac:dyDescent="0.2">
      <c r="A96" s="555">
        <f>'I3 TB Data'!A394:B394</f>
        <v>5135</v>
      </c>
      <c r="B96" s="556" t="str">
        <f>'I3 TB Data'!B394</f>
        <v>Overhead Distribution Lines and Feeders - Right of Way</v>
      </c>
      <c r="C96" s="557">
        <f>'I3 TB Data'!G394</f>
        <v>0</v>
      </c>
      <c r="D96" s="2166" t="str">
        <f t="shared" si="35"/>
        <v>Yes</v>
      </c>
      <c r="E96" s="2143"/>
      <c r="F96" s="2143"/>
      <c r="G96" s="2143"/>
      <c r="H96" s="2143"/>
      <c r="I96" s="2143"/>
      <c r="J96" s="2143"/>
      <c r="K96" s="2143"/>
      <c r="L96" s="2143"/>
      <c r="M96" s="2143"/>
      <c r="N96" s="2143"/>
      <c r="O96" s="2143"/>
      <c r="P96" s="2143"/>
      <c r="Q96" s="2143"/>
      <c r="R96" s="2143"/>
      <c r="S96" s="2143"/>
      <c r="T96" s="2143"/>
      <c r="U96" s="2143"/>
      <c r="V96" s="2143"/>
      <c r="W96" s="2143"/>
      <c r="X96" s="2143"/>
      <c r="AA96" s="559">
        <f t="shared" si="31"/>
        <v>5135</v>
      </c>
      <c r="AB96" s="560" t="str">
        <f t="shared" si="32"/>
        <v>Overhead Distribution Lines and Feeders - Right of Way</v>
      </c>
      <c r="AC96" s="2196">
        <f>IF(ISERROR(E96*(1-VLOOKUP($A96, 'E1 Categorization'!$A$32:$E$124, 5,0))), E96*0.5, E96*(1-VLOOKUP($A96, 'E1 Categorization'!$A$32:$E$124, 5,0)))</f>
        <v>0</v>
      </c>
      <c r="AD96" s="2196">
        <f>IF(ISERROR(F96*(1-VLOOKUP($A96, 'E1 Categorization'!$A$32:$E$124, 5,0))), F96*0.5, F96*(1-VLOOKUP($A96, 'E1 Categorization'!$A$32:$E$124, 5,0)))</f>
        <v>0</v>
      </c>
      <c r="AE96" s="2196">
        <f>IF(ISERROR(G96*(1-VLOOKUP($A96, 'E1 Categorization'!$A$32:$E$124, 5,0))), G96*0.5, G96*(1-VLOOKUP($A96, 'E1 Categorization'!$A$32:$E$124, 5,0)))</f>
        <v>0</v>
      </c>
      <c r="AF96" s="2196">
        <f>IF(ISERROR(H96*(1-VLOOKUP($A96, 'E1 Categorization'!$A$32:$E$124, 5,0))), H96*0.5, H96*(1-VLOOKUP($A96, 'E1 Categorization'!$A$32:$E$124, 5,0)))</f>
        <v>0</v>
      </c>
      <c r="AG96" s="2196">
        <f>IF(ISERROR(I96*(1-VLOOKUP($A96, 'E1 Categorization'!$A$32:$E$124, 5,0))), I96*0.5, I96*(1-VLOOKUP($A96, 'E1 Categorization'!$A$32:$E$124, 5,0)))</f>
        <v>0</v>
      </c>
      <c r="AH96" s="2196">
        <f>IF(ISERROR(J96*(1-VLOOKUP($A96, 'E1 Categorization'!$A$32:$E$124, 5,0))), J96*0.5, J96*(1-VLOOKUP($A96, 'E1 Categorization'!$A$32:$E$124, 5,0)))</f>
        <v>0</v>
      </c>
      <c r="AI96" s="2196">
        <f>IF(ISERROR(K96*(1-VLOOKUP($A96, 'E1 Categorization'!$A$32:$E$124, 5,0))), K96*0.5, K96*(1-VLOOKUP($A96, 'E1 Categorization'!$A$32:$E$124, 5,0)))</f>
        <v>0</v>
      </c>
      <c r="AJ96" s="2196">
        <f>IF(ISERROR(L96*(1-VLOOKUP($A96, 'E1 Categorization'!$A$32:$E$124, 5,0))), L96*0.5, L96*(1-VLOOKUP($A96, 'E1 Categorization'!$A$32:$E$124, 5,0)))</f>
        <v>0</v>
      </c>
      <c r="AK96" s="2196">
        <f>IF(ISERROR(M96*(1-VLOOKUP($A96, 'E1 Categorization'!$A$32:$E$124, 5,0))), M96*0.5, M96*(1-VLOOKUP($A96, 'E1 Categorization'!$A$32:$E$124, 5,0)))</f>
        <v>0</v>
      </c>
      <c r="AL96" s="2196">
        <f>IF(ISERROR(N96*(1-VLOOKUP($A96, 'E1 Categorization'!$A$32:$E$124, 5,0))), N96*0.5, N96*(1-VLOOKUP($A96, 'E1 Categorization'!$A$32:$E$124, 5,0)))</f>
        <v>0</v>
      </c>
      <c r="AM96" s="2196">
        <f>IF(ISERROR(O96*(1-VLOOKUP($A96, 'E1 Categorization'!$A$32:$E$124, 5,0))), O96*0.5, O96*(1-VLOOKUP($A96, 'E1 Categorization'!$A$32:$E$124, 5,0)))</f>
        <v>0</v>
      </c>
      <c r="AN96" s="2196">
        <f>IF(ISERROR(P96*(1-VLOOKUP($A96, 'E1 Categorization'!$A$32:$E$124, 5,0))), P96*0.5, P96*(1-VLOOKUP($A96, 'E1 Categorization'!$A$32:$E$124, 5,0)))</f>
        <v>0</v>
      </c>
      <c r="AO96" s="2196">
        <f>IF(ISERROR(Q96*(1-VLOOKUP($A96, 'E1 Categorization'!$A$32:$E$124, 5,0))), Q96*0.5, Q96*(1-VLOOKUP($A96, 'E1 Categorization'!$A$32:$E$124, 5,0)))</f>
        <v>0</v>
      </c>
      <c r="AP96" s="2196">
        <f>IF(ISERROR(R96*(1-VLOOKUP($A96, 'E1 Categorization'!$A$32:$E$124, 5,0))), R96*0.5, R96*(1-VLOOKUP($A96, 'E1 Categorization'!$A$32:$E$124, 5,0)))</f>
        <v>0</v>
      </c>
      <c r="AQ96" s="2196">
        <f>IF(ISERROR(S96*(1-VLOOKUP($A96, 'E1 Categorization'!$A$32:$E$124, 5,0))), S96*0.5, S96*(1-VLOOKUP($A96, 'E1 Categorization'!$A$32:$E$124, 5,0)))</f>
        <v>0</v>
      </c>
      <c r="AR96" s="2196">
        <f>IF(ISERROR(T96*(1-VLOOKUP($A96, 'E1 Categorization'!$A$32:$E$124, 5,0))), T96*0.5, T96*(1-VLOOKUP($A96, 'E1 Categorization'!$A$32:$E$124, 5,0)))</f>
        <v>0</v>
      </c>
      <c r="AS96" s="2196">
        <f>IF(ISERROR(U96*(1-VLOOKUP($A96, 'E1 Categorization'!$A$32:$E$124, 5,0))), U96*0.5, U96*(1-VLOOKUP($A96, 'E1 Categorization'!$A$32:$E$124, 5,0)))</f>
        <v>0</v>
      </c>
      <c r="AT96" s="2196">
        <f>IF(ISERROR(V96*(1-VLOOKUP($A96, 'E1 Categorization'!$A$32:$E$124, 5,0))), V96*0.5, V96*(1-VLOOKUP($A96, 'E1 Categorization'!$A$32:$E$124, 5,0)))</f>
        <v>0</v>
      </c>
      <c r="AU96" s="2196">
        <f>IF(ISERROR(W96*(1-VLOOKUP($A96, 'E1 Categorization'!$A$32:$E$124, 5,0))), W96*0.5, W96*(1-VLOOKUP($A96, 'E1 Categorization'!$A$32:$E$124, 5,0)))</f>
        <v>0</v>
      </c>
      <c r="AV96" s="2196">
        <f>IF(ISERROR(X96*(1-VLOOKUP($A96, 'E1 Categorization'!$A$32:$E$124, 5,0))), X96*0.5, X96*(1-VLOOKUP($A96, 'E1 Categorization'!$A$32:$E$124, 5,0)))</f>
        <v>0</v>
      </c>
      <c r="AW96" s="2200"/>
      <c r="AX96" s="2200"/>
      <c r="AY96" s="559">
        <f t="shared" si="33"/>
        <v>5135</v>
      </c>
      <c r="AZ96" s="560" t="str">
        <f t="shared" si="34"/>
        <v>Overhead Distribution Lines and Feeders - Right of Way</v>
      </c>
      <c r="BA96" s="2196">
        <f>IF(ISERROR(E96*(VLOOKUP($A96, 'E1 Categorization'!$A$32:$E$124, 5,0))), E96*0.5, E96*(VLOOKUP($A96, 'E1 Categorization'!$A$32:$E$124, 5,0)))</f>
        <v>0</v>
      </c>
      <c r="BB96" s="2196">
        <f>IF(ISERROR(F96*(VLOOKUP($A96, 'E1 Categorization'!$A$32:$E$124, 5,0))), F96*0.5, F96*(VLOOKUP($A96, 'E1 Categorization'!$A$32:$E$124, 5,0)))</f>
        <v>0</v>
      </c>
      <c r="BC96" s="2196">
        <f>IF(ISERROR(G96*(VLOOKUP($A96, 'E1 Categorization'!$A$32:$E$124, 5,0))), G96*0.5, G96*(VLOOKUP($A96, 'E1 Categorization'!$A$32:$E$124, 5,0)))</f>
        <v>0</v>
      </c>
      <c r="BD96" s="2196">
        <f>IF(ISERROR(H96*(VLOOKUP($A96, 'E1 Categorization'!$A$32:$E$124, 5,0))), H96*0.5, H96*(VLOOKUP($A96, 'E1 Categorization'!$A$32:$E$124, 5,0)))</f>
        <v>0</v>
      </c>
      <c r="BE96" s="2196">
        <f>IF(ISERROR(I96*(VLOOKUP($A96, 'E1 Categorization'!$A$32:$E$124, 5,0))), I96*0.5, I96*(VLOOKUP($A96, 'E1 Categorization'!$A$32:$E$124, 5,0)))</f>
        <v>0</v>
      </c>
      <c r="BF96" s="2196">
        <f>IF(ISERROR(J96*(VLOOKUP($A96, 'E1 Categorization'!$A$32:$E$124, 5,0))), J96*0.5, J96*(VLOOKUP($A96, 'E1 Categorization'!$A$32:$E$124, 5,0)))</f>
        <v>0</v>
      </c>
      <c r="BG96" s="2196">
        <f>IF(ISERROR(K96*(VLOOKUP($A96, 'E1 Categorization'!$A$32:$E$124, 5,0))), K96*0.5, K96*(VLOOKUP($A96, 'E1 Categorization'!$A$32:$E$124, 5,0)))</f>
        <v>0</v>
      </c>
      <c r="BH96" s="2196">
        <f>IF(ISERROR(L96*(VLOOKUP($A96, 'E1 Categorization'!$A$32:$E$124, 5,0))), L96*0.5, L96*(VLOOKUP($A96, 'E1 Categorization'!$A$32:$E$124, 5,0)))</f>
        <v>0</v>
      </c>
      <c r="BI96" s="2196">
        <f>IF(ISERROR(M96*(VLOOKUP($A96, 'E1 Categorization'!$A$32:$E$124, 5,0))), M96*0.5, M96*(VLOOKUP($A96, 'E1 Categorization'!$A$32:$E$124, 5,0)))</f>
        <v>0</v>
      </c>
      <c r="BJ96" s="2196">
        <f>IF(ISERROR(N96*(VLOOKUP($A96, 'E1 Categorization'!$A$32:$E$124, 5,0))), N96*0.5, N96*(VLOOKUP($A96, 'E1 Categorization'!$A$32:$E$124, 5,0)))</f>
        <v>0</v>
      </c>
      <c r="BK96" s="2196">
        <f>IF(ISERROR(O96*(VLOOKUP($A96, 'E1 Categorization'!$A$32:$E$124, 5,0))), O96*0.5, O96*(VLOOKUP($A96, 'E1 Categorization'!$A$32:$E$124, 5,0)))</f>
        <v>0</v>
      </c>
      <c r="BL96" s="2196">
        <f>IF(ISERROR(P96*(VLOOKUP($A96, 'E1 Categorization'!$A$32:$E$124, 5,0))), P96*0.5, P96*(VLOOKUP($A96, 'E1 Categorization'!$A$32:$E$124, 5,0)))</f>
        <v>0</v>
      </c>
      <c r="BM96" s="2196">
        <f>IF(ISERROR(Q96*(VLOOKUP($A96, 'E1 Categorization'!$A$32:$E$124, 5,0))), Q96*0.5, Q96*(VLOOKUP($A96, 'E1 Categorization'!$A$32:$E$124, 5,0)))</f>
        <v>0</v>
      </c>
      <c r="BN96" s="2196">
        <f>IF(ISERROR(R96*(VLOOKUP($A96, 'E1 Categorization'!$A$32:$E$124, 5,0))), R96*0.5, R96*(VLOOKUP($A96, 'E1 Categorization'!$A$32:$E$124, 5,0)))</f>
        <v>0</v>
      </c>
      <c r="BO96" s="2196">
        <f>IF(ISERROR(S96*(VLOOKUP($A96, 'E1 Categorization'!$A$32:$E$124, 5,0))), S96*0.5, S96*(VLOOKUP($A96, 'E1 Categorization'!$A$32:$E$124, 5,0)))</f>
        <v>0</v>
      </c>
      <c r="BP96" s="2196">
        <f>IF(ISERROR(T96*(VLOOKUP($A96, 'E1 Categorization'!$A$32:$E$124, 5,0))), T96*0.5, T96*(VLOOKUP($A96, 'E1 Categorization'!$A$32:$E$124, 5,0)))</f>
        <v>0</v>
      </c>
      <c r="BQ96" s="2196">
        <f>IF(ISERROR(U96*(VLOOKUP($A96, 'E1 Categorization'!$A$32:$E$124, 5,0))), U96*0.5, U96*(VLOOKUP($A96, 'E1 Categorization'!$A$32:$E$124, 5,0)))</f>
        <v>0</v>
      </c>
      <c r="BR96" s="2196">
        <f>IF(ISERROR(V96*(VLOOKUP($A96, 'E1 Categorization'!$A$32:$E$124, 5,0))), V96*0.5, V96*(VLOOKUP($A96, 'E1 Categorization'!$A$32:$E$124, 5,0)))</f>
        <v>0</v>
      </c>
      <c r="BS96" s="2196">
        <f>IF(ISERROR(W96*(VLOOKUP($A96, 'E1 Categorization'!$A$32:$E$124, 5,0))), W96*0.5, W96*(VLOOKUP($A96, 'E1 Categorization'!$A$32:$E$124, 5,0)))</f>
        <v>0</v>
      </c>
      <c r="BT96" s="2196">
        <f>IF(ISERROR(X96*(VLOOKUP($A96, 'E1 Categorization'!$A$32:$E$124, 5,0))), X96*0.5, X96*(VLOOKUP($A96, 'E1 Categorization'!$A$32:$E$124, 5,0)))</f>
        <v>0</v>
      </c>
    </row>
    <row r="97" spans="1:72" s="631" customFormat="1" ht="25.5" customHeight="1" x14ac:dyDescent="0.2">
      <c r="A97" s="555">
        <f>'I3 TB Data'!A395:B395</f>
        <v>5145</v>
      </c>
      <c r="B97" s="556" t="str">
        <f>'I3 TB Data'!B395</f>
        <v>Maintenance of Underground Conduit</v>
      </c>
      <c r="C97" s="557">
        <f>'I3 TB Data'!G395</f>
        <v>0</v>
      </c>
      <c r="D97" s="2166" t="str">
        <f t="shared" si="35"/>
        <v>Yes</v>
      </c>
      <c r="E97" s="2143"/>
      <c r="F97" s="2143"/>
      <c r="G97" s="2143"/>
      <c r="H97" s="2143"/>
      <c r="I97" s="2143"/>
      <c r="J97" s="2143"/>
      <c r="K97" s="2143"/>
      <c r="L97" s="2143"/>
      <c r="M97" s="2143"/>
      <c r="N97" s="2143"/>
      <c r="O97" s="2143"/>
      <c r="P97" s="2143"/>
      <c r="Q97" s="2143"/>
      <c r="R97" s="2143"/>
      <c r="S97" s="2143"/>
      <c r="T97" s="2143"/>
      <c r="U97" s="2143"/>
      <c r="V97" s="2143"/>
      <c r="W97" s="2143"/>
      <c r="X97" s="2143"/>
      <c r="AA97" s="559">
        <f t="shared" si="31"/>
        <v>5145</v>
      </c>
      <c r="AB97" s="560" t="str">
        <f t="shared" si="32"/>
        <v>Maintenance of Underground Conduit</v>
      </c>
      <c r="AC97" s="2196">
        <f>IF(ISERROR(E97*(1-VLOOKUP($A97, 'E1 Categorization'!$A$32:$E$124, 5,0))), E97*0.5, E97*(1-VLOOKUP($A97, 'E1 Categorization'!$A$32:$E$124, 5,0)))</f>
        <v>0</v>
      </c>
      <c r="AD97" s="2196">
        <f>IF(ISERROR(F97*(1-VLOOKUP($A97, 'E1 Categorization'!$A$32:$E$124, 5,0))), F97*0.5, F97*(1-VLOOKUP($A97, 'E1 Categorization'!$A$32:$E$124, 5,0)))</f>
        <v>0</v>
      </c>
      <c r="AE97" s="2196">
        <f>IF(ISERROR(G97*(1-VLOOKUP($A97, 'E1 Categorization'!$A$32:$E$124, 5,0))), G97*0.5, G97*(1-VLOOKUP($A97, 'E1 Categorization'!$A$32:$E$124, 5,0)))</f>
        <v>0</v>
      </c>
      <c r="AF97" s="2196">
        <f>IF(ISERROR(H97*(1-VLOOKUP($A97, 'E1 Categorization'!$A$32:$E$124, 5,0))), H97*0.5, H97*(1-VLOOKUP($A97, 'E1 Categorization'!$A$32:$E$124, 5,0)))</f>
        <v>0</v>
      </c>
      <c r="AG97" s="2196">
        <f>IF(ISERROR(I97*(1-VLOOKUP($A97, 'E1 Categorization'!$A$32:$E$124, 5,0))), I97*0.5, I97*(1-VLOOKUP($A97, 'E1 Categorization'!$A$32:$E$124, 5,0)))</f>
        <v>0</v>
      </c>
      <c r="AH97" s="2196">
        <f>IF(ISERROR(J97*(1-VLOOKUP($A97, 'E1 Categorization'!$A$32:$E$124, 5,0))), J97*0.5, J97*(1-VLOOKUP($A97, 'E1 Categorization'!$A$32:$E$124, 5,0)))</f>
        <v>0</v>
      </c>
      <c r="AI97" s="2196">
        <f>IF(ISERROR(K97*(1-VLOOKUP($A97, 'E1 Categorization'!$A$32:$E$124, 5,0))), K97*0.5, K97*(1-VLOOKUP($A97, 'E1 Categorization'!$A$32:$E$124, 5,0)))</f>
        <v>0</v>
      </c>
      <c r="AJ97" s="2196">
        <f>IF(ISERROR(L97*(1-VLOOKUP($A97, 'E1 Categorization'!$A$32:$E$124, 5,0))), L97*0.5, L97*(1-VLOOKUP($A97, 'E1 Categorization'!$A$32:$E$124, 5,0)))</f>
        <v>0</v>
      </c>
      <c r="AK97" s="2196">
        <f>IF(ISERROR(M97*(1-VLOOKUP($A97, 'E1 Categorization'!$A$32:$E$124, 5,0))), M97*0.5, M97*(1-VLOOKUP($A97, 'E1 Categorization'!$A$32:$E$124, 5,0)))</f>
        <v>0</v>
      </c>
      <c r="AL97" s="2196">
        <f>IF(ISERROR(N97*(1-VLOOKUP($A97, 'E1 Categorization'!$A$32:$E$124, 5,0))), N97*0.5, N97*(1-VLOOKUP($A97, 'E1 Categorization'!$A$32:$E$124, 5,0)))</f>
        <v>0</v>
      </c>
      <c r="AM97" s="2196">
        <f>IF(ISERROR(O97*(1-VLOOKUP($A97, 'E1 Categorization'!$A$32:$E$124, 5,0))), O97*0.5, O97*(1-VLOOKUP($A97, 'E1 Categorization'!$A$32:$E$124, 5,0)))</f>
        <v>0</v>
      </c>
      <c r="AN97" s="2196">
        <f>IF(ISERROR(P97*(1-VLOOKUP($A97, 'E1 Categorization'!$A$32:$E$124, 5,0))), P97*0.5, P97*(1-VLOOKUP($A97, 'E1 Categorization'!$A$32:$E$124, 5,0)))</f>
        <v>0</v>
      </c>
      <c r="AO97" s="2196">
        <f>IF(ISERROR(Q97*(1-VLOOKUP($A97, 'E1 Categorization'!$A$32:$E$124, 5,0))), Q97*0.5, Q97*(1-VLOOKUP($A97, 'E1 Categorization'!$A$32:$E$124, 5,0)))</f>
        <v>0</v>
      </c>
      <c r="AP97" s="2196">
        <f>IF(ISERROR(R97*(1-VLOOKUP($A97, 'E1 Categorization'!$A$32:$E$124, 5,0))), R97*0.5, R97*(1-VLOOKUP($A97, 'E1 Categorization'!$A$32:$E$124, 5,0)))</f>
        <v>0</v>
      </c>
      <c r="AQ97" s="2196">
        <f>IF(ISERROR(S97*(1-VLOOKUP($A97, 'E1 Categorization'!$A$32:$E$124, 5,0))), S97*0.5, S97*(1-VLOOKUP($A97, 'E1 Categorization'!$A$32:$E$124, 5,0)))</f>
        <v>0</v>
      </c>
      <c r="AR97" s="2196">
        <f>IF(ISERROR(T97*(1-VLOOKUP($A97, 'E1 Categorization'!$A$32:$E$124, 5,0))), T97*0.5, T97*(1-VLOOKUP($A97, 'E1 Categorization'!$A$32:$E$124, 5,0)))</f>
        <v>0</v>
      </c>
      <c r="AS97" s="2196">
        <f>IF(ISERROR(U97*(1-VLOOKUP($A97, 'E1 Categorization'!$A$32:$E$124, 5,0))), U97*0.5, U97*(1-VLOOKUP($A97, 'E1 Categorization'!$A$32:$E$124, 5,0)))</f>
        <v>0</v>
      </c>
      <c r="AT97" s="2196">
        <f>IF(ISERROR(V97*(1-VLOOKUP($A97, 'E1 Categorization'!$A$32:$E$124, 5,0))), V97*0.5, V97*(1-VLOOKUP($A97, 'E1 Categorization'!$A$32:$E$124, 5,0)))</f>
        <v>0</v>
      </c>
      <c r="AU97" s="2196">
        <f>IF(ISERROR(W97*(1-VLOOKUP($A97, 'E1 Categorization'!$A$32:$E$124, 5,0))), W97*0.5, W97*(1-VLOOKUP($A97, 'E1 Categorization'!$A$32:$E$124, 5,0)))</f>
        <v>0</v>
      </c>
      <c r="AV97" s="2196">
        <f>IF(ISERROR(X97*(1-VLOOKUP($A97, 'E1 Categorization'!$A$32:$E$124, 5,0))), X97*0.5, X97*(1-VLOOKUP($A97, 'E1 Categorization'!$A$32:$E$124, 5,0)))</f>
        <v>0</v>
      </c>
      <c r="AW97" s="2200"/>
      <c r="AX97" s="2200"/>
      <c r="AY97" s="559">
        <f t="shared" si="33"/>
        <v>5145</v>
      </c>
      <c r="AZ97" s="560" t="str">
        <f t="shared" si="34"/>
        <v>Maintenance of Underground Conduit</v>
      </c>
      <c r="BA97" s="2196">
        <f>IF(ISERROR(E97*(VLOOKUP($A97, 'E1 Categorization'!$A$32:$E$124, 5,0))), E97*0.5, E97*(VLOOKUP($A97, 'E1 Categorization'!$A$32:$E$124, 5,0)))</f>
        <v>0</v>
      </c>
      <c r="BB97" s="2196">
        <f>IF(ISERROR(F97*(VLOOKUP($A97, 'E1 Categorization'!$A$32:$E$124, 5,0))), F97*0.5, F97*(VLOOKUP($A97, 'E1 Categorization'!$A$32:$E$124, 5,0)))</f>
        <v>0</v>
      </c>
      <c r="BC97" s="2196">
        <f>IF(ISERROR(G97*(VLOOKUP($A97, 'E1 Categorization'!$A$32:$E$124, 5,0))), G97*0.5, G97*(VLOOKUP($A97, 'E1 Categorization'!$A$32:$E$124, 5,0)))</f>
        <v>0</v>
      </c>
      <c r="BD97" s="2196">
        <f>IF(ISERROR(H97*(VLOOKUP($A97, 'E1 Categorization'!$A$32:$E$124, 5,0))), H97*0.5, H97*(VLOOKUP($A97, 'E1 Categorization'!$A$32:$E$124, 5,0)))</f>
        <v>0</v>
      </c>
      <c r="BE97" s="2196">
        <f>IF(ISERROR(I97*(VLOOKUP($A97, 'E1 Categorization'!$A$32:$E$124, 5,0))), I97*0.5, I97*(VLOOKUP($A97, 'E1 Categorization'!$A$32:$E$124, 5,0)))</f>
        <v>0</v>
      </c>
      <c r="BF97" s="2196">
        <f>IF(ISERROR(J97*(VLOOKUP($A97, 'E1 Categorization'!$A$32:$E$124, 5,0))), J97*0.5, J97*(VLOOKUP($A97, 'E1 Categorization'!$A$32:$E$124, 5,0)))</f>
        <v>0</v>
      </c>
      <c r="BG97" s="2196">
        <f>IF(ISERROR(K97*(VLOOKUP($A97, 'E1 Categorization'!$A$32:$E$124, 5,0))), K97*0.5, K97*(VLOOKUP($A97, 'E1 Categorization'!$A$32:$E$124, 5,0)))</f>
        <v>0</v>
      </c>
      <c r="BH97" s="2196">
        <f>IF(ISERROR(L97*(VLOOKUP($A97, 'E1 Categorization'!$A$32:$E$124, 5,0))), L97*0.5, L97*(VLOOKUP($A97, 'E1 Categorization'!$A$32:$E$124, 5,0)))</f>
        <v>0</v>
      </c>
      <c r="BI97" s="2196">
        <f>IF(ISERROR(M97*(VLOOKUP($A97, 'E1 Categorization'!$A$32:$E$124, 5,0))), M97*0.5, M97*(VLOOKUP($A97, 'E1 Categorization'!$A$32:$E$124, 5,0)))</f>
        <v>0</v>
      </c>
      <c r="BJ97" s="2196">
        <f>IF(ISERROR(N97*(VLOOKUP($A97, 'E1 Categorization'!$A$32:$E$124, 5,0))), N97*0.5, N97*(VLOOKUP($A97, 'E1 Categorization'!$A$32:$E$124, 5,0)))</f>
        <v>0</v>
      </c>
      <c r="BK97" s="2196">
        <f>IF(ISERROR(O97*(VLOOKUP($A97, 'E1 Categorization'!$A$32:$E$124, 5,0))), O97*0.5, O97*(VLOOKUP($A97, 'E1 Categorization'!$A$32:$E$124, 5,0)))</f>
        <v>0</v>
      </c>
      <c r="BL97" s="2196">
        <f>IF(ISERROR(P97*(VLOOKUP($A97, 'E1 Categorization'!$A$32:$E$124, 5,0))), P97*0.5, P97*(VLOOKUP($A97, 'E1 Categorization'!$A$32:$E$124, 5,0)))</f>
        <v>0</v>
      </c>
      <c r="BM97" s="2196">
        <f>IF(ISERROR(Q97*(VLOOKUP($A97, 'E1 Categorization'!$A$32:$E$124, 5,0))), Q97*0.5, Q97*(VLOOKUP($A97, 'E1 Categorization'!$A$32:$E$124, 5,0)))</f>
        <v>0</v>
      </c>
      <c r="BN97" s="2196">
        <f>IF(ISERROR(R97*(VLOOKUP($A97, 'E1 Categorization'!$A$32:$E$124, 5,0))), R97*0.5, R97*(VLOOKUP($A97, 'E1 Categorization'!$A$32:$E$124, 5,0)))</f>
        <v>0</v>
      </c>
      <c r="BO97" s="2196">
        <f>IF(ISERROR(S97*(VLOOKUP($A97, 'E1 Categorization'!$A$32:$E$124, 5,0))), S97*0.5, S97*(VLOOKUP($A97, 'E1 Categorization'!$A$32:$E$124, 5,0)))</f>
        <v>0</v>
      </c>
      <c r="BP97" s="2196">
        <f>IF(ISERROR(T97*(VLOOKUP($A97, 'E1 Categorization'!$A$32:$E$124, 5,0))), T97*0.5, T97*(VLOOKUP($A97, 'E1 Categorization'!$A$32:$E$124, 5,0)))</f>
        <v>0</v>
      </c>
      <c r="BQ97" s="2196">
        <f>IF(ISERROR(U97*(VLOOKUP($A97, 'E1 Categorization'!$A$32:$E$124, 5,0))), U97*0.5, U97*(VLOOKUP($A97, 'E1 Categorization'!$A$32:$E$124, 5,0)))</f>
        <v>0</v>
      </c>
      <c r="BR97" s="2196">
        <f>IF(ISERROR(V97*(VLOOKUP($A97, 'E1 Categorization'!$A$32:$E$124, 5,0))), V97*0.5, V97*(VLOOKUP($A97, 'E1 Categorization'!$A$32:$E$124, 5,0)))</f>
        <v>0</v>
      </c>
      <c r="BS97" s="2196">
        <f>IF(ISERROR(W97*(VLOOKUP($A97, 'E1 Categorization'!$A$32:$E$124, 5,0))), W97*0.5, W97*(VLOOKUP($A97, 'E1 Categorization'!$A$32:$E$124, 5,0)))</f>
        <v>0</v>
      </c>
      <c r="BT97" s="2196">
        <f>IF(ISERROR(X97*(VLOOKUP($A97, 'E1 Categorization'!$A$32:$E$124, 5,0))), X97*0.5, X97*(VLOOKUP($A97, 'E1 Categorization'!$A$32:$E$124, 5,0)))</f>
        <v>0</v>
      </c>
    </row>
    <row r="98" spans="1:72" s="631" customFormat="1" ht="25.5" x14ac:dyDescent="0.2">
      <c r="A98" s="555">
        <f>'I3 TB Data'!A396:B396</f>
        <v>5150</v>
      </c>
      <c r="B98" s="556" t="str">
        <f>'I3 TB Data'!B396</f>
        <v>Maintenance of Underground Conductors and Devices</v>
      </c>
      <c r="C98" s="557">
        <f>'I3 TB Data'!G396</f>
        <v>0</v>
      </c>
      <c r="D98" s="2166" t="str">
        <f t="shared" si="35"/>
        <v>Yes</v>
      </c>
      <c r="E98" s="2143"/>
      <c r="F98" s="2143"/>
      <c r="G98" s="2143"/>
      <c r="H98" s="2143"/>
      <c r="I98" s="2143"/>
      <c r="J98" s="2143"/>
      <c r="K98" s="2143"/>
      <c r="L98" s="2143"/>
      <c r="M98" s="2143"/>
      <c r="N98" s="2143"/>
      <c r="O98" s="2143"/>
      <c r="P98" s="2143"/>
      <c r="Q98" s="2143"/>
      <c r="R98" s="2143"/>
      <c r="S98" s="2143"/>
      <c r="T98" s="2143"/>
      <c r="U98" s="2143"/>
      <c r="V98" s="2143"/>
      <c r="W98" s="2143"/>
      <c r="X98" s="2143"/>
      <c r="AA98" s="559">
        <f t="shared" si="31"/>
        <v>5150</v>
      </c>
      <c r="AB98" s="560" t="str">
        <f t="shared" si="32"/>
        <v>Maintenance of Underground Conductors and Devices</v>
      </c>
      <c r="AC98" s="2196">
        <f>IF(ISERROR(E98*(1-VLOOKUP($A98, 'E1 Categorization'!$A$32:$E$124, 5,0))), E98*0.5, E98*(1-VLOOKUP($A98, 'E1 Categorization'!$A$32:$E$124, 5,0)))</f>
        <v>0</v>
      </c>
      <c r="AD98" s="2196">
        <f>IF(ISERROR(F98*(1-VLOOKUP($A98, 'E1 Categorization'!$A$32:$E$124, 5,0))), F98*0.5, F98*(1-VLOOKUP($A98, 'E1 Categorization'!$A$32:$E$124, 5,0)))</f>
        <v>0</v>
      </c>
      <c r="AE98" s="2196">
        <f>IF(ISERROR(G98*(1-VLOOKUP($A98, 'E1 Categorization'!$A$32:$E$124, 5,0))), G98*0.5, G98*(1-VLOOKUP($A98, 'E1 Categorization'!$A$32:$E$124, 5,0)))</f>
        <v>0</v>
      </c>
      <c r="AF98" s="2196">
        <f>IF(ISERROR(H98*(1-VLOOKUP($A98, 'E1 Categorization'!$A$32:$E$124, 5,0))), H98*0.5, H98*(1-VLOOKUP($A98, 'E1 Categorization'!$A$32:$E$124, 5,0)))</f>
        <v>0</v>
      </c>
      <c r="AG98" s="2196">
        <f>IF(ISERROR(I98*(1-VLOOKUP($A98, 'E1 Categorization'!$A$32:$E$124, 5,0))), I98*0.5, I98*(1-VLOOKUP($A98, 'E1 Categorization'!$A$32:$E$124, 5,0)))</f>
        <v>0</v>
      </c>
      <c r="AH98" s="2196">
        <f>IF(ISERROR(J98*(1-VLOOKUP($A98, 'E1 Categorization'!$A$32:$E$124, 5,0))), J98*0.5, J98*(1-VLOOKUP($A98, 'E1 Categorization'!$A$32:$E$124, 5,0)))</f>
        <v>0</v>
      </c>
      <c r="AI98" s="2196">
        <f>IF(ISERROR(K98*(1-VLOOKUP($A98, 'E1 Categorization'!$A$32:$E$124, 5,0))), K98*0.5, K98*(1-VLOOKUP($A98, 'E1 Categorization'!$A$32:$E$124, 5,0)))</f>
        <v>0</v>
      </c>
      <c r="AJ98" s="2196">
        <f>IF(ISERROR(L98*(1-VLOOKUP($A98, 'E1 Categorization'!$A$32:$E$124, 5,0))), L98*0.5, L98*(1-VLOOKUP($A98, 'E1 Categorization'!$A$32:$E$124, 5,0)))</f>
        <v>0</v>
      </c>
      <c r="AK98" s="2196">
        <f>IF(ISERROR(M98*(1-VLOOKUP($A98, 'E1 Categorization'!$A$32:$E$124, 5,0))), M98*0.5, M98*(1-VLOOKUP($A98, 'E1 Categorization'!$A$32:$E$124, 5,0)))</f>
        <v>0</v>
      </c>
      <c r="AL98" s="2196">
        <f>IF(ISERROR(N98*(1-VLOOKUP($A98, 'E1 Categorization'!$A$32:$E$124, 5,0))), N98*0.5, N98*(1-VLOOKUP($A98, 'E1 Categorization'!$A$32:$E$124, 5,0)))</f>
        <v>0</v>
      </c>
      <c r="AM98" s="2196">
        <f>IF(ISERROR(O98*(1-VLOOKUP($A98, 'E1 Categorization'!$A$32:$E$124, 5,0))), O98*0.5, O98*(1-VLOOKUP($A98, 'E1 Categorization'!$A$32:$E$124, 5,0)))</f>
        <v>0</v>
      </c>
      <c r="AN98" s="2196">
        <f>IF(ISERROR(P98*(1-VLOOKUP($A98, 'E1 Categorization'!$A$32:$E$124, 5,0))), P98*0.5, P98*(1-VLOOKUP($A98, 'E1 Categorization'!$A$32:$E$124, 5,0)))</f>
        <v>0</v>
      </c>
      <c r="AO98" s="2196">
        <f>IF(ISERROR(Q98*(1-VLOOKUP($A98, 'E1 Categorization'!$A$32:$E$124, 5,0))), Q98*0.5, Q98*(1-VLOOKUP($A98, 'E1 Categorization'!$A$32:$E$124, 5,0)))</f>
        <v>0</v>
      </c>
      <c r="AP98" s="2196">
        <f>IF(ISERROR(R98*(1-VLOOKUP($A98, 'E1 Categorization'!$A$32:$E$124, 5,0))), R98*0.5, R98*(1-VLOOKUP($A98, 'E1 Categorization'!$A$32:$E$124, 5,0)))</f>
        <v>0</v>
      </c>
      <c r="AQ98" s="2196">
        <f>IF(ISERROR(S98*(1-VLOOKUP($A98, 'E1 Categorization'!$A$32:$E$124, 5,0))), S98*0.5, S98*(1-VLOOKUP($A98, 'E1 Categorization'!$A$32:$E$124, 5,0)))</f>
        <v>0</v>
      </c>
      <c r="AR98" s="2196">
        <f>IF(ISERROR(T98*(1-VLOOKUP($A98, 'E1 Categorization'!$A$32:$E$124, 5,0))), T98*0.5, T98*(1-VLOOKUP($A98, 'E1 Categorization'!$A$32:$E$124, 5,0)))</f>
        <v>0</v>
      </c>
      <c r="AS98" s="2196">
        <f>IF(ISERROR(U98*(1-VLOOKUP($A98, 'E1 Categorization'!$A$32:$E$124, 5,0))), U98*0.5, U98*(1-VLOOKUP($A98, 'E1 Categorization'!$A$32:$E$124, 5,0)))</f>
        <v>0</v>
      </c>
      <c r="AT98" s="2196">
        <f>IF(ISERROR(V98*(1-VLOOKUP($A98, 'E1 Categorization'!$A$32:$E$124, 5,0))), V98*0.5, V98*(1-VLOOKUP($A98, 'E1 Categorization'!$A$32:$E$124, 5,0)))</f>
        <v>0</v>
      </c>
      <c r="AU98" s="2196">
        <f>IF(ISERROR(W98*(1-VLOOKUP($A98, 'E1 Categorization'!$A$32:$E$124, 5,0))), W98*0.5, W98*(1-VLOOKUP($A98, 'E1 Categorization'!$A$32:$E$124, 5,0)))</f>
        <v>0</v>
      </c>
      <c r="AV98" s="2196">
        <f>IF(ISERROR(X98*(1-VLOOKUP($A98, 'E1 Categorization'!$A$32:$E$124, 5,0))), X98*0.5, X98*(1-VLOOKUP($A98, 'E1 Categorization'!$A$32:$E$124, 5,0)))</f>
        <v>0</v>
      </c>
      <c r="AW98" s="2200"/>
      <c r="AX98" s="2200"/>
      <c r="AY98" s="559">
        <f t="shared" si="33"/>
        <v>5150</v>
      </c>
      <c r="AZ98" s="560" t="str">
        <f t="shared" si="34"/>
        <v>Maintenance of Underground Conductors and Devices</v>
      </c>
      <c r="BA98" s="2196">
        <f>IF(ISERROR(E98*(VLOOKUP($A98, 'E1 Categorization'!$A$32:$E$124, 5,0))), E98*0.5, E98*(VLOOKUP($A98, 'E1 Categorization'!$A$32:$E$124, 5,0)))</f>
        <v>0</v>
      </c>
      <c r="BB98" s="2196">
        <f>IF(ISERROR(F98*(VLOOKUP($A98, 'E1 Categorization'!$A$32:$E$124, 5,0))), F98*0.5, F98*(VLOOKUP($A98, 'E1 Categorization'!$A$32:$E$124, 5,0)))</f>
        <v>0</v>
      </c>
      <c r="BC98" s="2196">
        <f>IF(ISERROR(G98*(VLOOKUP($A98, 'E1 Categorization'!$A$32:$E$124, 5,0))), G98*0.5, G98*(VLOOKUP($A98, 'E1 Categorization'!$A$32:$E$124, 5,0)))</f>
        <v>0</v>
      </c>
      <c r="BD98" s="2196">
        <f>IF(ISERROR(H98*(VLOOKUP($A98, 'E1 Categorization'!$A$32:$E$124, 5,0))), H98*0.5, H98*(VLOOKUP($A98, 'E1 Categorization'!$A$32:$E$124, 5,0)))</f>
        <v>0</v>
      </c>
      <c r="BE98" s="2196">
        <f>IF(ISERROR(I98*(VLOOKUP($A98, 'E1 Categorization'!$A$32:$E$124, 5,0))), I98*0.5, I98*(VLOOKUP($A98, 'E1 Categorization'!$A$32:$E$124, 5,0)))</f>
        <v>0</v>
      </c>
      <c r="BF98" s="2196">
        <f>IF(ISERROR(J98*(VLOOKUP($A98, 'E1 Categorization'!$A$32:$E$124, 5,0))), J98*0.5, J98*(VLOOKUP($A98, 'E1 Categorization'!$A$32:$E$124, 5,0)))</f>
        <v>0</v>
      </c>
      <c r="BG98" s="2196">
        <f>IF(ISERROR(K98*(VLOOKUP($A98, 'E1 Categorization'!$A$32:$E$124, 5,0))), K98*0.5, K98*(VLOOKUP($A98, 'E1 Categorization'!$A$32:$E$124, 5,0)))</f>
        <v>0</v>
      </c>
      <c r="BH98" s="2196">
        <f>IF(ISERROR(L98*(VLOOKUP($A98, 'E1 Categorization'!$A$32:$E$124, 5,0))), L98*0.5, L98*(VLOOKUP($A98, 'E1 Categorization'!$A$32:$E$124, 5,0)))</f>
        <v>0</v>
      </c>
      <c r="BI98" s="2196">
        <f>IF(ISERROR(M98*(VLOOKUP($A98, 'E1 Categorization'!$A$32:$E$124, 5,0))), M98*0.5, M98*(VLOOKUP($A98, 'E1 Categorization'!$A$32:$E$124, 5,0)))</f>
        <v>0</v>
      </c>
      <c r="BJ98" s="2196">
        <f>IF(ISERROR(N98*(VLOOKUP($A98, 'E1 Categorization'!$A$32:$E$124, 5,0))), N98*0.5, N98*(VLOOKUP($A98, 'E1 Categorization'!$A$32:$E$124, 5,0)))</f>
        <v>0</v>
      </c>
      <c r="BK98" s="2196">
        <f>IF(ISERROR(O98*(VLOOKUP($A98, 'E1 Categorization'!$A$32:$E$124, 5,0))), O98*0.5, O98*(VLOOKUP($A98, 'E1 Categorization'!$A$32:$E$124, 5,0)))</f>
        <v>0</v>
      </c>
      <c r="BL98" s="2196">
        <f>IF(ISERROR(P98*(VLOOKUP($A98, 'E1 Categorization'!$A$32:$E$124, 5,0))), P98*0.5, P98*(VLOOKUP($A98, 'E1 Categorization'!$A$32:$E$124, 5,0)))</f>
        <v>0</v>
      </c>
      <c r="BM98" s="2196">
        <f>IF(ISERROR(Q98*(VLOOKUP($A98, 'E1 Categorization'!$A$32:$E$124, 5,0))), Q98*0.5, Q98*(VLOOKUP($A98, 'E1 Categorization'!$A$32:$E$124, 5,0)))</f>
        <v>0</v>
      </c>
      <c r="BN98" s="2196">
        <f>IF(ISERROR(R98*(VLOOKUP($A98, 'E1 Categorization'!$A$32:$E$124, 5,0))), R98*0.5, R98*(VLOOKUP($A98, 'E1 Categorization'!$A$32:$E$124, 5,0)))</f>
        <v>0</v>
      </c>
      <c r="BO98" s="2196">
        <f>IF(ISERROR(S98*(VLOOKUP($A98, 'E1 Categorization'!$A$32:$E$124, 5,0))), S98*0.5, S98*(VLOOKUP($A98, 'E1 Categorization'!$A$32:$E$124, 5,0)))</f>
        <v>0</v>
      </c>
      <c r="BP98" s="2196">
        <f>IF(ISERROR(T98*(VLOOKUP($A98, 'E1 Categorization'!$A$32:$E$124, 5,0))), T98*0.5, T98*(VLOOKUP($A98, 'E1 Categorization'!$A$32:$E$124, 5,0)))</f>
        <v>0</v>
      </c>
      <c r="BQ98" s="2196">
        <f>IF(ISERROR(U98*(VLOOKUP($A98, 'E1 Categorization'!$A$32:$E$124, 5,0))), U98*0.5, U98*(VLOOKUP($A98, 'E1 Categorization'!$A$32:$E$124, 5,0)))</f>
        <v>0</v>
      </c>
      <c r="BR98" s="2196">
        <f>IF(ISERROR(V98*(VLOOKUP($A98, 'E1 Categorization'!$A$32:$E$124, 5,0))), V98*0.5, V98*(VLOOKUP($A98, 'E1 Categorization'!$A$32:$E$124, 5,0)))</f>
        <v>0</v>
      </c>
      <c r="BS98" s="2196">
        <f>IF(ISERROR(W98*(VLOOKUP($A98, 'E1 Categorization'!$A$32:$E$124, 5,0))), W98*0.5, W98*(VLOOKUP($A98, 'E1 Categorization'!$A$32:$E$124, 5,0)))</f>
        <v>0</v>
      </c>
      <c r="BT98" s="2196">
        <f>IF(ISERROR(X98*(VLOOKUP($A98, 'E1 Categorization'!$A$32:$E$124, 5,0))), X98*0.5, X98*(VLOOKUP($A98, 'E1 Categorization'!$A$32:$E$124, 5,0)))</f>
        <v>0</v>
      </c>
    </row>
    <row r="99" spans="1:72" s="631" customFormat="1" ht="25.5" x14ac:dyDescent="0.2">
      <c r="A99" s="555">
        <f>'I3 TB Data'!A397:B397</f>
        <v>5155</v>
      </c>
      <c r="B99" s="556" t="str">
        <f>'I3 TB Data'!B397</f>
        <v>Maintenance of Underground Services</v>
      </c>
      <c r="C99" s="557">
        <f>'I3 TB Data'!G397</f>
        <v>0</v>
      </c>
      <c r="D99" s="2166" t="str">
        <f t="shared" si="35"/>
        <v>Yes</v>
      </c>
      <c r="E99" s="2143"/>
      <c r="F99" s="2143"/>
      <c r="G99" s="2143"/>
      <c r="H99" s="2143"/>
      <c r="I99" s="2143"/>
      <c r="J99" s="2143"/>
      <c r="K99" s="2143"/>
      <c r="L99" s="2143"/>
      <c r="M99" s="2143"/>
      <c r="N99" s="2143"/>
      <c r="O99" s="2143"/>
      <c r="P99" s="2143"/>
      <c r="Q99" s="2143"/>
      <c r="R99" s="2143"/>
      <c r="S99" s="2143"/>
      <c r="T99" s="2143"/>
      <c r="U99" s="2143"/>
      <c r="V99" s="2143"/>
      <c r="W99" s="2143"/>
      <c r="X99" s="2143"/>
      <c r="AA99" s="559">
        <f t="shared" si="31"/>
        <v>5155</v>
      </c>
      <c r="AB99" s="560" t="str">
        <f t="shared" si="32"/>
        <v>Maintenance of Underground Services</v>
      </c>
      <c r="AC99" s="2196">
        <f>IF(ISERROR(E99*(1-VLOOKUP($A99, 'E1 Categorization'!$A$32:$E$124, 5,0))), E99*0.5, E99*(1-VLOOKUP($A99, 'E1 Categorization'!$A$32:$E$124, 5,0)))</f>
        <v>0</v>
      </c>
      <c r="AD99" s="2196">
        <f>IF(ISERROR(F99*(1-VLOOKUP($A99, 'E1 Categorization'!$A$32:$E$124, 5,0))), F99*0.5, F99*(1-VLOOKUP($A99, 'E1 Categorization'!$A$32:$E$124, 5,0)))</f>
        <v>0</v>
      </c>
      <c r="AE99" s="2196">
        <f>IF(ISERROR(G99*(1-VLOOKUP($A99, 'E1 Categorization'!$A$32:$E$124, 5,0))), G99*0.5, G99*(1-VLOOKUP($A99, 'E1 Categorization'!$A$32:$E$124, 5,0)))</f>
        <v>0</v>
      </c>
      <c r="AF99" s="2196">
        <f>IF(ISERROR(H99*(1-VLOOKUP($A99, 'E1 Categorization'!$A$32:$E$124, 5,0))), H99*0.5, H99*(1-VLOOKUP($A99, 'E1 Categorization'!$A$32:$E$124, 5,0)))</f>
        <v>0</v>
      </c>
      <c r="AG99" s="2196">
        <f>IF(ISERROR(I99*(1-VLOOKUP($A99, 'E1 Categorization'!$A$32:$E$124, 5,0))), I99*0.5, I99*(1-VLOOKUP($A99, 'E1 Categorization'!$A$32:$E$124, 5,0)))</f>
        <v>0</v>
      </c>
      <c r="AH99" s="2196">
        <f>IF(ISERROR(J99*(1-VLOOKUP($A99, 'E1 Categorization'!$A$32:$E$124, 5,0))), J99*0.5, J99*(1-VLOOKUP($A99, 'E1 Categorization'!$A$32:$E$124, 5,0)))</f>
        <v>0</v>
      </c>
      <c r="AI99" s="2196">
        <f>IF(ISERROR(K99*(1-VLOOKUP($A99, 'E1 Categorization'!$A$32:$E$124, 5,0))), K99*0.5, K99*(1-VLOOKUP($A99, 'E1 Categorization'!$A$32:$E$124, 5,0)))</f>
        <v>0</v>
      </c>
      <c r="AJ99" s="2196">
        <f>IF(ISERROR(L99*(1-VLOOKUP($A99, 'E1 Categorization'!$A$32:$E$124, 5,0))), L99*0.5, L99*(1-VLOOKUP($A99, 'E1 Categorization'!$A$32:$E$124, 5,0)))</f>
        <v>0</v>
      </c>
      <c r="AK99" s="2196">
        <f>IF(ISERROR(M99*(1-VLOOKUP($A99, 'E1 Categorization'!$A$32:$E$124, 5,0))), M99*0.5, M99*(1-VLOOKUP($A99, 'E1 Categorization'!$A$32:$E$124, 5,0)))</f>
        <v>0</v>
      </c>
      <c r="AL99" s="2196">
        <f>IF(ISERROR(N99*(1-VLOOKUP($A99, 'E1 Categorization'!$A$32:$E$124, 5,0))), N99*0.5, N99*(1-VLOOKUP($A99, 'E1 Categorization'!$A$32:$E$124, 5,0)))</f>
        <v>0</v>
      </c>
      <c r="AM99" s="2196">
        <f>IF(ISERROR(O99*(1-VLOOKUP($A99, 'E1 Categorization'!$A$32:$E$124, 5,0))), O99*0.5, O99*(1-VLOOKUP($A99, 'E1 Categorization'!$A$32:$E$124, 5,0)))</f>
        <v>0</v>
      </c>
      <c r="AN99" s="2196">
        <f>IF(ISERROR(P99*(1-VLOOKUP($A99, 'E1 Categorization'!$A$32:$E$124, 5,0))), P99*0.5, P99*(1-VLOOKUP($A99, 'E1 Categorization'!$A$32:$E$124, 5,0)))</f>
        <v>0</v>
      </c>
      <c r="AO99" s="2196">
        <f>IF(ISERROR(Q99*(1-VLOOKUP($A99, 'E1 Categorization'!$A$32:$E$124, 5,0))), Q99*0.5, Q99*(1-VLOOKUP($A99, 'E1 Categorization'!$A$32:$E$124, 5,0)))</f>
        <v>0</v>
      </c>
      <c r="AP99" s="2196">
        <f>IF(ISERROR(R99*(1-VLOOKUP($A99, 'E1 Categorization'!$A$32:$E$124, 5,0))), R99*0.5, R99*(1-VLOOKUP($A99, 'E1 Categorization'!$A$32:$E$124, 5,0)))</f>
        <v>0</v>
      </c>
      <c r="AQ99" s="2196">
        <f>IF(ISERROR(S99*(1-VLOOKUP($A99, 'E1 Categorization'!$A$32:$E$124, 5,0))), S99*0.5, S99*(1-VLOOKUP($A99, 'E1 Categorization'!$A$32:$E$124, 5,0)))</f>
        <v>0</v>
      </c>
      <c r="AR99" s="2196">
        <f>IF(ISERROR(T99*(1-VLOOKUP($A99, 'E1 Categorization'!$A$32:$E$124, 5,0))), T99*0.5, T99*(1-VLOOKUP($A99, 'E1 Categorization'!$A$32:$E$124, 5,0)))</f>
        <v>0</v>
      </c>
      <c r="AS99" s="2196">
        <f>IF(ISERROR(U99*(1-VLOOKUP($A99, 'E1 Categorization'!$A$32:$E$124, 5,0))), U99*0.5, U99*(1-VLOOKUP($A99, 'E1 Categorization'!$A$32:$E$124, 5,0)))</f>
        <v>0</v>
      </c>
      <c r="AT99" s="2196">
        <f>IF(ISERROR(V99*(1-VLOOKUP($A99, 'E1 Categorization'!$A$32:$E$124, 5,0))), V99*0.5, V99*(1-VLOOKUP($A99, 'E1 Categorization'!$A$32:$E$124, 5,0)))</f>
        <v>0</v>
      </c>
      <c r="AU99" s="2196">
        <f>IF(ISERROR(W99*(1-VLOOKUP($A99, 'E1 Categorization'!$A$32:$E$124, 5,0))), W99*0.5, W99*(1-VLOOKUP($A99, 'E1 Categorization'!$A$32:$E$124, 5,0)))</f>
        <v>0</v>
      </c>
      <c r="AV99" s="2196">
        <f>IF(ISERROR(X99*(1-VLOOKUP($A99, 'E1 Categorization'!$A$32:$E$124, 5,0))), X99*0.5, X99*(1-VLOOKUP($A99, 'E1 Categorization'!$A$32:$E$124, 5,0)))</f>
        <v>0</v>
      </c>
      <c r="AW99" s="2200"/>
      <c r="AX99" s="2200"/>
      <c r="AY99" s="559">
        <f t="shared" si="33"/>
        <v>5155</v>
      </c>
      <c r="AZ99" s="560" t="str">
        <f t="shared" si="34"/>
        <v>Maintenance of Underground Services</v>
      </c>
      <c r="BA99" s="2196">
        <f>IF(ISERROR(E99*(VLOOKUP($A99, 'E1 Categorization'!$A$32:$E$124, 5,0))), E99*0.5, E99*(VLOOKUP($A99, 'E1 Categorization'!$A$32:$E$124, 5,0)))</f>
        <v>0</v>
      </c>
      <c r="BB99" s="2196">
        <f>IF(ISERROR(F99*(VLOOKUP($A99, 'E1 Categorization'!$A$32:$E$124, 5,0))), F99*0.5, F99*(VLOOKUP($A99, 'E1 Categorization'!$A$32:$E$124, 5,0)))</f>
        <v>0</v>
      </c>
      <c r="BC99" s="2196">
        <f>IF(ISERROR(G99*(VLOOKUP($A99, 'E1 Categorization'!$A$32:$E$124, 5,0))), G99*0.5, G99*(VLOOKUP($A99, 'E1 Categorization'!$A$32:$E$124, 5,0)))</f>
        <v>0</v>
      </c>
      <c r="BD99" s="2196">
        <f>IF(ISERROR(H99*(VLOOKUP($A99, 'E1 Categorization'!$A$32:$E$124, 5,0))), H99*0.5, H99*(VLOOKUP($A99, 'E1 Categorization'!$A$32:$E$124, 5,0)))</f>
        <v>0</v>
      </c>
      <c r="BE99" s="2196">
        <f>IF(ISERROR(I99*(VLOOKUP($A99, 'E1 Categorization'!$A$32:$E$124, 5,0))), I99*0.5, I99*(VLOOKUP($A99, 'E1 Categorization'!$A$32:$E$124, 5,0)))</f>
        <v>0</v>
      </c>
      <c r="BF99" s="2196">
        <f>IF(ISERROR(J99*(VLOOKUP($A99, 'E1 Categorization'!$A$32:$E$124, 5,0))), J99*0.5, J99*(VLOOKUP($A99, 'E1 Categorization'!$A$32:$E$124, 5,0)))</f>
        <v>0</v>
      </c>
      <c r="BG99" s="2196">
        <f>IF(ISERROR(K99*(VLOOKUP($A99, 'E1 Categorization'!$A$32:$E$124, 5,0))), K99*0.5, K99*(VLOOKUP($A99, 'E1 Categorization'!$A$32:$E$124, 5,0)))</f>
        <v>0</v>
      </c>
      <c r="BH99" s="2196">
        <f>IF(ISERROR(L99*(VLOOKUP($A99, 'E1 Categorization'!$A$32:$E$124, 5,0))), L99*0.5, L99*(VLOOKUP($A99, 'E1 Categorization'!$A$32:$E$124, 5,0)))</f>
        <v>0</v>
      </c>
      <c r="BI99" s="2196">
        <f>IF(ISERROR(M99*(VLOOKUP($A99, 'E1 Categorization'!$A$32:$E$124, 5,0))), M99*0.5, M99*(VLOOKUP($A99, 'E1 Categorization'!$A$32:$E$124, 5,0)))</f>
        <v>0</v>
      </c>
      <c r="BJ99" s="2196">
        <f>IF(ISERROR(N99*(VLOOKUP($A99, 'E1 Categorization'!$A$32:$E$124, 5,0))), N99*0.5, N99*(VLOOKUP($A99, 'E1 Categorization'!$A$32:$E$124, 5,0)))</f>
        <v>0</v>
      </c>
      <c r="BK99" s="2196">
        <f>IF(ISERROR(O99*(VLOOKUP($A99, 'E1 Categorization'!$A$32:$E$124, 5,0))), O99*0.5, O99*(VLOOKUP($A99, 'E1 Categorization'!$A$32:$E$124, 5,0)))</f>
        <v>0</v>
      </c>
      <c r="BL99" s="2196">
        <f>IF(ISERROR(P99*(VLOOKUP($A99, 'E1 Categorization'!$A$32:$E$124, 5,0))), P99*0.5, P99*(VLOOKUP($A99, 'E1 Categorization'!$A$32:$E$124, 5,0)))</f>
        <v>0</v>
      </c>
      <c r="BM99" s="2196">
        <f>IF(ISERROR(Q99*(VLOOKUP($A99, 'E1 Categorization'!$A$32:$E$124, 5,0))), Q99*0.5, Q99*(VLOOKUP($A99, 'E1 Categorization'!$A$32:$E$124, 5,0)))</f>
        <v>0</v>
      </c>
      <c r="BN99" s="2196">
        <f>IF(ISERROR(R99*(VLOOKUP($A99, 'E1 Categorization'!$A$32:$E$124, 5,0))), R99*0.5, R99*(VLOOKUP($A99, 'E1 Categorization'!$A$32:$E$124, 5,0)))</f>
        <v>0</v>
      </c>
      <c r="BO99" s="2196">
        <f>IF(ISERROR(S99*(VLOOKUP($A99, 'E1 Categorization'!$A$32:$E$124, 5,0))), S99*0.5, S99*(VLOOKUP($A99, 'E1 Categorization'!$A$32:$E$124, 5,0)))</f>
        <v>0</v>
      </c>
      <c r="BP99" s="2196">
        <f>IF(ISERROR(T99*(VLOOKUP($A99, 'E1 Categorization'!$A$32:$E$124, 5,0))), T99*0.5, T99*(VLOOKUP($A99, 'E1 Categorization'!$A$32:$E$124, 5,0)))</f>
        <v>0</v>
      </c>
      <c r="BQ99" s="2196">
        <f>IF(ISERROR(U99*(VLOOKUP($A99, 'E1 Categorization'!$A$32:$E$124, 5,0))), U99*0.5, U99*(VLOOKUP($A99, 'E1 Categorization'!$A$32:$E$124, 5,0)))</f>
        <v>0</v>
      </c>
      <c r="BR99" s="2196">
        <f>IF(ISERROR(V99*(VLOOKUP($A99, 'E1 Categorization'!$A$32:$E$124, 5,0))), V99*0.5, V99*(VLOOKUP($A99, 'E1 Categorization'!$A$32:$E$124, 5,0)))</f>
        <v>0</v>
      </c>
      <c r="BS99" s="2196">
        <f>IF(ISERROR(W99*(VLOOKUP($A99, 'E1 Categorization'!$A$32:$E$124, 5,0))), W99*0.5, W99*(VLOOKUP($A99, 'E1 Categorization'!$A$32:$E$124, 5,0)))</f>
        <v>0</v>
      </c>
      <c r="BT99" s="2196">
        <f>IF(ISERROR(X99*(VLOOKUP($A99, 'E1 Categorization'!$A$32:$E$124, 5,0))), X99*0.5, X99*(VLOOKUP($A99, 'E1 Categorization'!$A$32:$E$124, 5,0)))</f>
        <v>0</v>
      </c>
    </row>
    <row r="100" spans="1:72" s="631" customFormat="1" ht="25.5" customHeight="1" x14ac:dyDescent="0.2">
      <c r="A100" s="555">
        <f>'I3 TB Data'!A398:B398</f>
        <v>5160</v>
      </c>
      <c r="B100" s="556" t="str">
        <f>'I3 TB Data'!B398</f>
        <v>Maintenance of Line Transformers</v>
      </c>
      <c r="C100" s="557">
        <f>'I3 TB Data'!G398</f>
        <v>0</v>
      </c>
      <c r="D100" s="2166" t="str">
        <f t="shared" si="35"/>
        <v>Yes</v>
      </c>
      <c r="E100" s="2143"/>
      <c r="F100" s="2143"/>
      <c r="G100" s="2143"/>
      <c r="H100" s="2143"/>
      <c r="I100" s="2143"/>
      <c r="J100" s="2143"/>
      <c r="K100" s="2143"/>
      <c r="L100" s="2143"/>
      <c r="M100" s="2143"/>
      <c r="N100" s="2143"/>
      <c r="O100" s="2143"/>
      <c r="P100" s="2143"/>
      <c r="Q100" s="2143"/>
      <c r="R100" s="2143"/>
      <c r="S100" s="2143"/>
      <c r="T100" s="2143"/>
      <c r="U100" s="2143"/>
      <c r="V100" s="2143"/>
      <c r="W100" s="2143"/>
      <c r="X100" s="2143"/>
      <c r="AA100" s="559">
        <f t="shared" si="31"/>
        <v>5160</v>
      </c>
      <c r="AB100" s="560" t="str">
        <f t="shared" si="32"/>
        <v>Maintenance of Line Transformers</v>
      </c>
      <c r="AC100" s="2196">
        <f>IF(ISERROR(E100*(1-VLOOKUP($A100, 'E1 Categorization'!$A$32:$E$124, 5,0))), E100*0.5, E100*(1-VLOOKUP($A100, 'E1 Categorization'!$A$32:$E$124, 5,0)))</f>
        <v>0</v>
      </c>
      <c r="AD100" s="2196">
        <f>IF(ISERROR(F100*(1-VLOOKUP($A100, 'E1 Categorization'!$A$32:$E$124, 5,0))), F100*0.5, F100*(1-VLOOKUP($A100, 'E1 Categorization'!$A$32:$E$124, 5,0)))</f>
        <v>0</v>
      </c>
      <c r="AE100" s="2196">
        <f>IF(ISERROR(G100*(1-VLOOKUP($A100, 'E1 Categorization'!$A$32:$E$124, 5,0))), G100*0.5, G100*(1-VLOOKUP($A100, 'E1 Categorization'!$A$32:$E$124, 5,0)))</f>
        <v>0</v>
      </c>
      <c r="AF100" s="2196">
        <f>IF(ISERROR(H100*(1-VLOOKUP($A100, 'E1 Categorization'!$A$32:$E$124, 5,0))), H100*0.5, H100*(1-VLOOKUP($A100, 'E1 Categorization'!$A$32:$E$124, 5,0)))</f>
        <v>0</v>
      </c>
      <c r="AG100" s="2196">
        <f>IF(ISERROR(I100*(1-VLOOKUP($A100, 'E1 Categorization'!$A$32:$E$124, 5,0))), I100*0.5, I100*(1-VLOOKUP($A100, 'E1 Categorization'!$A$32:$E$124, 5,0)))</f>
        <v>0</v>
      </c>
      <c r="AH100" s="2196">
        <f>IF(ISERROR(J100*(1-VLOOKUP($A100, 'E1 Categorization'!$A$32:$E$124, 5,0))), J100*0.5, J100*(1-VLOOKUP($A100, 'E1 Categorization'!$A$32:$E$124, 5,0)))</f>
        <v>0</v>
      </c>
      <c r="AI100" s="2196">
        <f>IF(ISERROR(K100*(1-VLOOKUP($A100, 'E1 Categorization'!$A$32:$E$124, 5,0))), K100*0.5, K100*(1-VLOOKUP($A100, 'E1 Categorization'!$A$32:$E$124, 5,0)))</f>
        <v>0</v>
      </c>
      <c r="AJ100" s="2196">
        <f>IF(ISERROR(L100*(1-VLOOKUP($A100, 'E1 Categorization'!$A$32:$E$124, 5,0))), L100*0.5, L100*(1-VLOOKUP($A100, 'E1 Categorization'!$A$32:$E$124, 5,0)))</f>
        <v>0</v>
      </c>
      <c r="AK100" s="2196">
        <f>IF(ISERROR(M100*(1-VLOOKUP($A100, 'E1 Categorization'!$A$32:$E$124, 5,0))), M100*0.5, M100*(1-VLOOKUP($A100, 'E1 Categorization'!$A$32:$E$124, 5,0)))</f>
        <v>0</v>
      </c>
      <c r="AL100" s="2196">
        <f>IF(ISERROR(N100*(1-VLOOKUP($A100, 'E1 Categorization'!$A$32:$E$124, 5,0))), N100*0.5, N100*(1-VLOOKUP($A100, 'E1 Categorization'!$A$32:$E$124, 5,0)))</f>
        <v>0</v>
      </c>
      <c r="AM100" s="2196">
        <f>IF(ISERROR(O100*(1-VLOOKUP($A100, 'E1 Categorization'!$A$32:$E$124, 5,0))), O100*0.5, O100*(1-VLOOKUP($A100, 'E1 Categorization'!$A$32:$E$124, 5,0)))</f>
        <v>0</v>
      </c>
      <c r="AN100" s="2196">
        <f>IF(ISERROR(P100*(1-VLOOKUP($A100, 'E1 Categorization'!$A$32:$E$124, 5,0))), P100*0.5, P100*(1-VLOOKUP($A100, 'E1 Categorization'!$A$32:$E$124, 5,0)))</f>
        <v>0</v>
      </c>
      <c r="AO100" s="2196">
        <f>IF(ISERROR(Q100*(1-VLOOKUP($A100, 'E1 Categorization'!$A$32:$E$124, 5,0))), Q100*0.5, Q100*(1-VLOOKUP($A100, 'E1 Categorization'!$A$32:$E$124, 5,0)))</f>
        <v>0</v>
      </c>
      <c r="AP100" s="2196">
        <f>IF(ISERROR(R100*(1-VLOOKUP($A100, 'E1 Categorization'!$A$32:$E$124, 5,0))), R100*0.5, R100*(1-VLOOKUP($A100, 'E1 Categorization'!$A$32:$E$124, 5,0)))</f>
        <v>0</v>
      </c>
      <c r="AQ100" s="2196">
        <f>IF(ISERROR(S100*(1-VLOOKUP($A100, 'E1 Categorization'!$A$32:$E$124, 5,0))), S100*0.5, S100*(1-VLOOKUP($A100, 'E1 Categorization'!$A$32:$E$124, 5,0)))</f>
        <v>0</v>
      </c>
      <c r="AR100" s="2196">
        <f>IF(ISERROR(T100*(1-VLOOKUP($A100, 'E1 Categorization'!$A$32:$E$124, 5,0))), T100*0.5, T100*(1-VLOOKUP($A100, 'E1 Categorization'!$A$32:$E$124, 5,0)))</f>
        <v>0</v>
      </c>
      <c r="AS100" s="2196">
        <f>IF(ISERROR(U100*(1-VLOOKUP($A100, 'E1 Categorization'!$A$32:$E$124, 5,0))), U100*0.5, U100*(1-VLOOKUP($A100, 'E1 Categorization'!$A$32:$E$124, 5,0)))</f>
        <v>0</v>
      </c>
      <c r="AT100" s="2196">
        <f>IF(ISERROR(V100*(1-VLOOKUP($A100, 'E1 Categorization'!$A$32:$E$124, 5,0))), V100*0.5, V100*(1-VLOOKUP($A100, 'E1 Categorization'!$A$32:$E$124, 5,0)))</f>
        <v>0</v>
      </c>
      <c r="AU100" s="2196">
        <f>IF(ISERROR(W100*(1-VLOOKUP($A100, 'E1 Categorization'!$A$32:$E$124, 5,0))), W100*0.5, W100*(1-VLOOKUP($A100, 'E1 Categorization'!$A$32:$E$124, 5,0)))</f>
        <v>0</v>
      </c>
      <c r="AV100" s="2196">
        <f>IF(ISERROR(X100*(1-VLOOKUP($A100, 'E1 Categorization'!$A$32:$E$124, 5,0))), X100*0.5, X100*(1-VLOOKUP($A100, 'E1 Categorization'!$A$32:$E$124, 5,0)))</f>
        <v>0</v>
      </c>
      <c r="AW100" s="2200"/>
      <c r="AX100" s="2200"/>
      <c r="AY100" s="559">
        <f t="shared" si="33"/>
        <v>5160</v>
      </c>
      <c r="AZ100" s="560" t="str">
        <f t="shared" si="34"/>
        <v>Maintenance of Line Transformers</v>
      </c>
      <c r="BA100" s="2196">
        <f>IF(ISERROR(E100*(VLOOKUP($A100, 'E1 Categorization'!$A$32:$E$124, 5,0))), E100*0.5, E100*(VLOOKUP($A100, 'E1 Categorization'!$A$32:$E$124, 5,0)))</f>
        <v>0</v>
      </c>
      <c r="BB100" s="2196">
        <f>IF(ISERROR(F100*(VLOOKUP($A100, 'E1 Categorization'!$A$32:$E$124, 5,0))), F100*0.5, F100*(VLOOKUP($A100, 'E1 Categorization'!$A$32:$E$124, 5,0)))</f>
        <v>0</v>
      </c>
      <c r="BC100" s="2196">
        <f>IF(ISERROR(G100*(VLOOKUP($A100, 'E1 Categorization'!$A$32:$E$124, 5,0))), G100*0.5, G100*(VLOOKUP($A100, 'E1 Categorization'!$A$32:$E$124, 5,0)))</f>
        <v>0</v>
      </c>
      <c r="BD100" s="2196">
        <f>IF(ISERROR(H100*(VLOOKUP($A100, 'E1 Categorization'!$A$32:$E$124, 5,0))), H100*0.5, H100*(VLOOKUP($A100, 'E1 Categorization'!$A$32:$E$124, 5,0)))</f>
        <v>0</v>
      </c>
      <c r="BE100" s="2196">
        <f>IF(ISERROR(I100*(VLOOKUP($A100, 'E1 Categorization'!$A$32:$E$124, 5,0))), I100*0.5, I100*(VLOOKUP($A100, 'E1 Categorization'!$A$32:$E$124, 5,0)))</f>
        <v>0</v>
      </c>
      <c r="BF100" s="2196">
        <f>IF(ISERROR(J100*(VLOOKUP($A100, 'E1 Categorization'!$A$32:$E$124, 5,0))), J100*0.5, J100*(VLOOKUP($A100, 'E1 Categorization'!$A$32:$E$124, 5,0)))</f>
        <v>0</v>
      </c>
      <c r="BG100" s="2196">
        <f>IF(ISERROR(K100*(VLOOKUP($A100, 'E1 Categorization'!$A$32:$E$124, 5,0))), K100*0.5, K100*(VLOOKUP($A100, 'E1 Categorization'!$A$32:$E$124, 5,0)))</f>
        <v>0</v>
      </c>
      <c r="BH100" s="2196">
        <f>IF(ISERROR(L100*(VLOOKUP($A100, 'E1 Categorization'!$A$32:$E$124, 5,0))), L100*0.5, L100*(VLOOKUP($A100, 'E1 Categorization'!$A$32:$E$124, 5,0)))</f>
        <v>0</v>
      </c>
      <c r="BI100" s="2196">
        <f>IF(ISERROR(M100*(VLOOKUP($A100, 'E1 Categorization'!$A$32:$E$124, 5,0))), M100*0.5, M100*(VLOOKUP($A100, 'E1 Categorization'!$A$32:$E$124, 5,0)))</f>
        <v>0</v>
      </c>
      <c r="BJ100" s="2196">
        <f>IF(ISERROR(N100*(VLOOKUP($A100, 'E1 Categorization'!$A$32:$E$124, 5,0))), N100*0.5, N100*(VLOOKUP($A100, 'E1 Categorization'!$A$32:$E$124, 5,0)))</f>
        <v>0</v>
      </c>
      <c r="BK100" s="2196">
        <f>IF(ISERROR(O100*(VLOOKUP($A100, 'E1 Categorization'!$A$32:$E$124, 5,0))), O100*0.5, O100*(VLOOKUP($A100, 'E1 Categorization'!$A$32:$E$124, 5,0)))</f>
        <v>0</v>
      </c>
      <c r="BL100" s="2196">
        <f>IF(ISERROR(P100*(VLOOKUP($A100, 'E1 Categorization'!$A$32:$E$124, 5,0))), P100*0.5, P100*(VLOOKUP($A100, 'E1 Categorization'!$A$32:$E$124, 5,0)))</f>
        <v>0</v>
      </c>
      <c r="BM100" s="2196">
        <f>IF(ISERROR(Q100*(VLOOKUP($A100, 'E1 Categorization'!$A$32:$E$124, 5,0))), Q100*0.5, Q100*(VLOOKUP($A100, 'E1 Categorization'!$A$32:$E$124, 5,0)))</f>
        <v>0</v>
      </c>
      <c r="BN100" s="2196">
        <f>IF(ISERROR(R100*(VLOOKUP($A100, 'E1 Categorization'!$A$32:$E$124, 5,0))), R100*0.5, R100*(VLOOKUP($A100, 'E1 Categorization'!$A$32:$E$124, 5,0)))</f>
        <v>0</v>
      </c>
      <c r="BO100" s="2196">
        <f>IF(ISERROR(S100*(VLOOKUP($A100, 'E1 Categorization'!$A$32:$E$124, 5,0))), S100*0.5, S100*(VLOOKUP($A100, 'E1 Categorization'!$A$32:$E$124, 5,0)))</f>
        <v>0</v>
      </c>
      <c r="BP100" s="2196">
        <f>IF(ISERROR(T100*(VLOOKUP($A100, 'E1 Categorization'!$A$32:$E$124, 5,0))), T100*0.5, T100*(VLOOKUP($A100, 'E1 Categorization'!$A$32:$E$124, 5,0)))</f>
        <v>0</v>
      </c>
      <c r="BQ100" s="2196">
        <f>IF(ISERROR(U100*(VLOOKUP($A100, 'E1 Categorization'!$A$32:$E$124, 5,0))), U100*0.5, U100*(VLOOKUP($A100, 'E1 Categorization'!$A$32:$E$124, 5,0)))</f>
        <v>0</v>
      </c>
      <c r="BR100" s="2196">
        <f>IF(ISERROR(V100*(VLOOKUP($A100, 'E1 Categorization'!$A$32:$E$124, 5,0))), V100*0.5, V100*(VLOOKUP($A100, 'E1 Categorization'!$A$32:$E$124, 5,0)))</f>
        <v>0</v>
      </c>
      <c r="BS100" s="2196">
        <f>IF(ISERROR(W100*(VLOOKUP($A100, 'E1 Categorization'!$A$32:$E$124, 5,0))), W100*0.5, W100*(VLOOKUP($A100, 'E1 Categorization'!$A$32:$E$124, 5,0)))</f>
        <v>0</v>
      </c>
      <c r="BT100" s="2196">
        <f>IF(ISERROR(X100*(VLOOKUP($A100, 'E1 Categorization'!$A$32:$E$124, 5,0))), X100*0.5, X100*(VLOOKUP($A100, 'E1 Categorization'!$A$32:$E$124, 5,0)))</f>
        <v>0</v>
      </c>
    </row>
    <row r="101" spans="1:72" s="631" customFormat="1" ht="25.5" customHeight="1" x14ac:dyDescent="0.2">
      <c r="A101" s="555">
        <f>'I3 TB Data'!A402:B402</f>
        <v>5175</v>
      </c>
      <c r="B101" s="556" t="str">
        <f>'I3 TB Data'!B402</f>
        <v>Maintenance of Meters</v>
      </c>
      <c r="C101" s="557">
        <f>'I3 TB Data'!G402</f>
        <v>0</v>
      </c>
      <c r="D101" s="2166" t="str">
        <f t="shared" si="35"/>
        <v>Yes</v>
      </c>
      <c r="E101" s="2143"/>
      <c r="F101" s="2143"/>
      <c r="G101" s="2143"/>
      <c r="H101" s="2143"/>
      <c r="I101" s="2143"/>
      <c r="J101" s="2143"/>
      <c r="K101" s="2143"/>
      <c r="L101" s="2143"/>
      <c r="M101" s="2143"/>
      <c r="N101" s="2143"/>
      <c r="O101" s="2143"/>
      <c r="P101" s="2143"/>
      <c r="Q101" s="2143"/>
      <c r="R101" s="2143"/>
      <c r="S101" s="2143"/>
      <c r="T101" s="2143"/>
      <c r="U101" s="2143"/>
      <c r="V101" s="2143"/>
      <c r="W101" s="2143"/>
      <c r="X101" s="2143"/>
      <c r="AA101" s="559">
        <f t="shared" si="31"/>
        <v>5175</v>
      </c>
      <c r="AB101" s="560" t="str">
        <f t="shared" si="32"/>
        <v>Maintenance of Meters</v>
      </c>
      <c r="AC101" s="2196">
        <f>IF(ISERROR(E101*(1-VLOOKUP($A101, 'E1 Categorization'!$A$32:$E$124, 5,0))), E101*0.5, E101*(1-VLOOKUP($A101, 'E1 Categorization'!$A$32:$E$124, 5,0)))</f>
        <v>0</v>
      </c>
      <c r="AD101" s="2196">
        <f>IF(ISERROR(F101*(1-VLOOKUP($A101, 'E1 Categorization'!$A$32:$E$124, 5,0))), F101*0.5, F101*(1-VLOOKUP($A101, 'E1 Categorization'!$A$32:$E$124, 5,0)))</f>
        <v>0</v>
      </c>
      <c r="AE101" s="2196">
        <f>IF(ISERROR(G101*(1-VLOOKUP($A101, 'E1 Categorization'!$A$32:$E$124, 5,0))), G101*0.5, G101*(1-VLOOKUP($A101, 'E1 Categorization'!$A$32:$E$124, 5,0)))</f>
        <v>0</v>
      </c>
      <c r="AF101" s="2196">
        <f>IF(ISERROR(H101*(1-VLOOKUP($A101, 'E1 Categorization'!$A$32:$E$124, 5,0))), H101*0.5, H101*(1-VLOOKUP($A101, 'E1 Categorization'!$A$32:$E$124, 5,0)))</f>
        <v>0</v>
      </c>
      <c r="AG101" s="2196">
        <f>IF(ISERROR(I101*(1-VLOOKUP($A101, 'E1 Categorization'!$A$32:$E$124, 5,0))), I101*0.5, I101*(1-VLOOKUP($A101, 'E1 Categorization'!$A$32:$E$124, 5,0)))</f>
        <v>0</v>
      </c>
      <c r="AH101" s="2196">
        <f>IF(ISERROR(J101*(1-VLOOKUP($A101, 'E1 Categorization'!$A$32:$E$124, 5,0))), J101*0.5, J101*(1-VLOOKUP($A101, 'E1 Categorization'!$A$32:$E$124, 5,0)))</f>
        <v>0</v>
      </c>
      <c r="AI101" s="2196">
        <f>IF(ISERROR(K101*(1-VLOOKUP($A101, 'E1 Categorization'!$A$32:$E$124, 5,0))), K101*0.5, K101*(1-VLOOKUP($A101, 'E1 Categorization'!$A$32:$E$124, 5,0)))</f>
        <v>0</v>
      </c>
      <c r="AJ101" s="2196">
        <f>IF(ISERROR(L101*(1-VLOOKUP($A101, 'E1 Categorization'!$A$32:$E$124, 5,0))), L101*0.5, L101*(1-VLOOKUP($A101, 'E1 Categorization'!$A$32:$E$124, 5,0)))</f>
        <v>0</v>
      </c>
      <c r="AK101" s="2196">
        <f>IF(ISERROR(M101*(1-VLOOKUP($A101, 'E1 Categorization'!$A$32:$E$124, 5,0))), M101*0.5, M101*(1-VLOOKUP($A101, 'E1 Categorization'!$A$32:$E$124, 5,0)))</f>
        <v>0</v>
      </c>
      <c r="AL101" s="2196">
        <f>IF(ISERROR(N101*(1-VLOOKUP($A101, 'E1 Categorization'!$A$32:$E$124, 5,0))), N101*0.5, N101*(1-VLOOKUP($A101, 'E1 Categorization'!$A$32:$E$124, 5,0)))</f>
        <v>0</v>
      </c>
      <c r="AM101" s="2196">
        <f>IF(ISERROR(O101*(1-VLOOKUP($A101, 'E1 Categorization'!$A$32:$E$124, 5,0))), O101*0.5, O101*(1-VLOOKUP($A101, 'E1 Categorization'!$A$32:$E$124, 5,0)))</f>
        <v>0</v>
      </c>
      <c r="AN101" s="2196">
        <f>IF(ISERROR(P101*(1-VLOOKUP($A101, 'E1 Categorization'!$A$32:$E$124, 5,0))), P101*0.5, P101*(1-VLOOKUP($A101, 'E1 Categorization'!$A$32:$E$124, 5,0)))</f>
        <v>0</v>
      </c>
      <c r="AO101" s="2196">
        <f>IF(ISERROR(Q101*(1-VLOOKUP($A101, 'E1 Categorization'!$A$32:$E$124, 5,0))), Q101*0.5, Q101*(1-VLOOKUP($A101, 'E1 Categorization'!$A$32:$E$124, 5,0)))</f>
        <v>0</v>
      </c>
      <c r="AP101" s="2196">
        <f>IF(ISERROR(R101*(1-VLOOKUP($A101, 'E1 Categorization'!$A$32:$E$124, 5,0))), R101*0.5, R101*(1-VLOOKUP($A101, 'E1 Categorization'!$A$32:$E$124, 5,0)))</f>
        <v>0</v>
      </c>
      <c r="AQ101" s="2196">
        <f>IF(ISERROR(S101*(1-VLOOKUP($A101, 'E1 Categorization'!$A$32:$E$124, 5,0))), S101*0.5, S101*(1-VLOOKUP($A101, 'E1 Categorization'!$A$32:$E$124, 5,0)))</f>
        <v>0</v>
      </c>
      <c r="AR101" s="2196">
        <f>IF(ISERROR(T101*(1-VLOOKUP($A101, 'E1 Categorization'!$A$32:$E$124, 5,0))), T101*0.5, T101*(1-VLOOKUP($A101, 'E1 Categorization'!$A$32:$E$124, 5,0)))</f>
        <v>0</v>
      </c>
      <c r="AS101" s="2196">
        <f>IF(ISERROR(U101*(1-VLOOKUP($A101, 'E1 Categorization'!$A$32:$E$124, 5,0))), U101*0.5, U101*(1-VLOOKUP($A101, 'E1 Categorization'!$A$32:$E$124, 5,0)))</f>
        <v>0</v>
      </c>
      <c r="AT101" s="2196">
        <f>IF(ISERROR(V101*(1-VLOOKUP($A101, 'E1 Categorization'!$A$32:$E$124, 5,0))), V101*0.5, V101*(1-VLOOKUP($A101, 'E1 Categorization'!$A$32:$E$124, 5,0)))</f>
        <v>0</v>
      </c>
      <c r="AU101" s="2196">
        <f>IF(ISERROR(W101*(1-VLOOKUP($A101, 'E1 Categorization'!$A$32:$E$124, 5,0))), W101*0.5, W101*(1-VLOOKUP($A101, 'E1 Categorization'!$A$32:$E$124, 5,0)))</f>
        <v>0</v>
      </c>
      <c r="AV101" s="2196">
        <f>IF(ISERROR(X101*(1-VLOOKUP($A101, 'E1 Categorization'!$A$32:$E$124, 5,0))), X101*0.5, X101*(1-VLOOKUP($A101, 'E1 Categorization'!$A$32:$E$124, 5,0)))</f>
        <v>0</v>
      </c>
      <c r="AW101" s="2200"/>
      <c r="AX101" s="2200"/>
      <c r="AY101" s="559">
        <f t="shared" si="33"/>
        <v>5175</v>
      </c>
      <c r="AZ101" s="560" t="str">
        <f t="shared" si="34"/>
        <v>Maintenance of Meters</v>
      </c>
      <c r="BA101" s="2196">
        <f>IF(ISERROR(E101*(VLOOKUP($A101, 'E1 Categorization'!$A$32:$E$124, 5,0))), E101*0.5, E101*(VLOOKUP($A101, 'E1 Categorization'!$A$32:$E$124, 5,0)))</f>
        <v>0</v>
      </c>
      <c r="BB101" s="2196">
        <f>IF(ISERROR(F101*(VLOOKUP($A101, 'E1 Categorization'!$A$32:$E$124, 5,0))), F101*0.5, F101*(VLOOKUP($A101, 'E1 Categorization'!$A$32:$E$124, 5,0)))</f>
        <v>0</v>
      </c>
      <c r="BC101" s="2196">
        <f>IF(ISERROR(G101*(VLOOKUP($A101, 'E1 Categorization'!$A$32:$E$124, 5,0))), G101*0.5, G101*(VLOOKUP($A101, 'E1 Categorization'!$A$32:$E$124, 5,0)))</f>
        <v>0</v>
      </c>
      <c r="BD101" s="2196">
        <f>IF(ISERROR(H101*(VLOOKUP($A101, 'E1 Categorization'!$A$32:$E$124, 5,0))), H101*0.5, H101*(VLOOKUP($A101, 'E1 Categorization'!$A$32:$E$124, 5,0)))</f>
        <v>0</v>
      </c>
      <c r="BE101" s="2196">
        <f>IF(ISERROR(I101*(VLOOKUP($A101, 'E1 Categorization'!$A$32:$E$124, 5,0))), I101*0.5, I101*(VLOOKUP($A101, 'E1 Categorization'!$A$32:$E$124, 5,0)))</f>
        <v>0</v>
      </c>
      <c r="BF101" s="2196">
        <f>IF(ISERROR(J101*(VLOOKUP($A101, 'E1 Categorization'!$A$32:$E$124, 5,0))), J101*0.5, J101*(VLOOKUP($A101, 'E1 Categorization'!$A$32:$E$124, 5,0)))</f>
        <v>0</v>
      </c>
      <c r="BG101" s="2196">
        <f>IF(ISERROR(K101*(VLOOKUP($A101, 'E1 Categorization'!$A$32:$E$124, 5,0))), K101*0.5, K101*(VLOOKUP($A101, 'E1 Categorization'!$A$32:$E$124, 5,0)))</f>
        <v>0</v>
      </c>
      <c r="BH101" s="2196">
        <f>IF(ISERROR(L101*(VLOOKUP($A101, 'E1 Categorization'!$A$32:$E$124, 5,0))), L101*0.5, L101*(VLOOKUP($A101, 'E1 Categorization'!$A$32:$E$124, 5,0)))</f>
        <v>0</v>
      </c>
      <c r="BI101" s="2196">
        <f>IF(ISERROR(M101*(VLOOKUP($A101, 'E1 Categorization'!$A$32:$E$124, 5,0))), M101*0.5, M101*(VLOOKUP($A101, 'E1 Categorization'!$A$32:$E$124, 5,0)))</f>
        <v>0</v>
      </c>
      <c r="BJ101" s="2196">
        <f>IF(ISERROR(N101*(VLOOKUP($A101, 'E1 Categorization'!$A$32:$E$124, 5,0))), N101*0.5, N101*(VLOOKUP($A101, 'E1 Categorization'!$A$32:$E$124, 5,0)))</f>
        <v>0</v>
      </c>
      <c r="BK101" s="2196">
        <f>IF(ISERROR(O101*(VLOOKUP($A101, 'E1 Categorization'!$A$32:$E$124, 5,0))), O101*0.5, O101*(VLOOKUP($A101, 'E1 Categorization'!$A$32:$E$124, 5,0)))</f>
        <v>0</v>
      </c>
      <c r="BL101" s="2196">
        <f>IF(ISERROR(P101*(VLOOKUP($A101, 'E1 Categorization'!$A$32:$E$124, 5,0))), P101*0.5, P101*(VLOOKUP($A101, 'E1 Categorization'!$A$32:$E$124, 5,0)))</f>
        <v>0</v>
      </c>
      <c r="BM101" s="2196">
        <f>IF(ISERROR(Q101*(VLOOKUP($A101, 'E1 Categorization'!$A$32:$E$124, 5,0))), Q101*0.5, Q101*(VLOOKUP($A101, 'E1 Categorization'!$A$32:$E$124, 5,0)))</f>
        <v>0</v>
      </c>
      <c r="BN101" s="2196">
        <f>IF(ISERROR(R101*(VLOOKUP($A101, 'E1 Categorization'!$A$32:$E$124, 5,0))), R101*0.5, R101*(VLOOKUP($A101, 'E1 Categorization'!$A$32:$E$124, 5,0)))</f>
        <v>0</v>
      </c>
      <c r="BO101" s="2196">
        <f>IF(ISERROR(S101*(VLOOKUP($A101, 'E1 Categorization'!$A$32:$E$124, 5,0))), S101*0.5, S101*(VLOOKUP($A101, 'E1 Categorization'!$A$32:$E$124, 5,0)))</f>
        <v>0</v>
      </c>
      <c r="BP101" s="2196">
        <f>IF(ISERROR(T101*(VLOOKUP($A101, 'E1 Categorization'!$A$32:$E$124, 5,0))), T101*0.5, T101*(VLOOKUP($A101, 'E1 Categorization'!$A$32:$E$124, 5,0)))</f>
        <v>0</v>
      </c>
      <c r="BQ101" s="2196">
        <f>IF(ISERROR(U101*(VLOOKUP($A101, 'E1 Categorization'!$A$32:$E$124, 5,0))), U101*0.5, U101*(VLOOKUP($A101, 'E1 Categorization'!$A$32:$E$124, 5,0)))</f>
        <v>0</v>
      </c>
      <c r="BR101" s="2196">
        <f>IF(ISERROR(V101*(VLOOKUP($A101, 'E1 Categorization'!$A$32:$E$124, 5,0))), V101*0.5, V101*(VLOOKUP($A101, 'E1 Categorization'!$A$32:$E$124, 5,0)))</f>
        <v>0</v>
      </c>
      <c r="BS101" s="2196">
        <f>IF(ISERROR(W101*(VLOOKUP($A101, 'E1 Categorization'!$A$32:$E$124, 5,0))), W101*0.5, W101*(VLOOKUP($A101, 'E1 Categorization'!$A$32:$E$124, 5,0)))</f>
        <v>0</v>
      </c>
      <c r="BT101" s="2196">
        <f>IF(ISERROR(X101*(VLOOKUP($A101, 'E1 Categorization'!$A$32:$E$124, 5,0))), X101*0.5, X101*(VLOOKUP($A101, 'E1 Categorization'!$A$32:$E$124, 5,0)))</f>
        <v>0</v>
      </c>
    </row>
    <row r="102" spans="1:72" s="631" customFormat="1" ht="25.5" customHeight="1" x14ac:dyDescent="0.2">
      <c r="A102" s="555">
        <f>'I3 TB Data'!A412:B412</f>
        <v>5305</v>
      </c>
      <c r="B102" s="556" t="str">
        <f>'I3 TB Data'!B412</f>
        <v>Supervision</v>
      </c>
      <c r="C102" s="557">
        <f>'I3 TB Data'!G412</f>
        <v>0</v>
      </c>
      <c r="D102" s="2166" t="str">
        <f t="shared" si="35"/>
        <v>Yes</v>
      </c>
      <c r="E102" s="2143"/>
      <c r="F102" s="2143"/>
      <c r="G102" s="2143"/>
      <c r="H102" s="2143"/>
      <c r="I102" s="2143"/>
      <c r="J102" s="2143"/>
      <c r="K102" s="2143"/>
      <c r="L102" s="2143"/>
      <c r="M102" s="2143"/>
      <c r="N102" s="2143"/>
      <c r="O102" s="2143"/>
      <c r="P102" s="2143"/>
      <c r="Q102" s="2143"/>
      <c r="R102" s="2143"/>
      <c r="S102" s="2143"/>
      <c r="T102" s="2143"/>
      <c r="U102" s="2143"/>
      <c r="V102" s="2143"/>
      <c r="W102" s="2143"/>
      <c r="X102" s="2143"/>
      <c r="AA102" s="559">
        <f t="shared" si="31"/>
        <v>5305</v>
      </c>
      <c r="AB102" s="560" t="str">
        <f t="shared" si="32"/>
        <v>Supervision</v>
      </c>
      <c r="AC102" s="2196">
        <f>IF(ISERROR(E102*(1-VLOOKUP($A102, 'E1 Categorization'!$A$32:$E$124, 5,0))), E102*0.5, E102*(1-VLOOKUP($A102, 'E1 Categorization'!$A$32:$E$124, 5,0)))</f>
        <v>0</v>
      </c>
      <c r="AD102" s="2196">
        <f>IF(ISERROR(F102*(1-VLOOKUP($A102, 'E1 Categorization'!$A$32:$E$124, 5,0))), F102*0.5, F102*(1-VLOOKUP($A102, 'E1 Categorization'!$A$32:$E$124, 5,0)))</f>
        <v>0</v>
      </c>
      <c r="AE102" s="2196">
        <f>IF(ISERROR(G102*(1-VLOOKUP($A102, 'E1 Categorization'!$A$32:$E$124, 5,0))), G102*0.5, G102*(1-VLOOKUP($A102, 'E1 Categorization'!$A$32:$E$124, 5,0)))</f>
        <v>0</v>
      </c>
      <c r="AF102" s="2196">
        <f>IF(ISERROR(H102*(1-VLOOKUP($A102, 'E1 Categorization'!$A$32:$E$124, 5,0))), H102*0.5, H102*(1-VLOOKUP($A102, 'E1 Categorization'!$A$32:$E$124, 5,0)))</f>
        <v>0</v>
      </c>
      <c r="AG102" s="2196">
        <f>IF(ISERROR(I102*(1-VLOOKUP($A102, 'E1 Categorization'!$A$32:$E$124, 5,0))), I102*0.5, I102*(1-VLOOKUP($A102, 'E1 Categorization'!$A$32:$E$124, 5,0)))</f>
        <v>0</v>
      </c>
      <c r="AH102" s="2196">
        <f>IF(ISERROR(J102*(1-VLOOKUP($A102, 'E1 Categorization'!$A$32:$E$124, 5,0))), J102*0.5, J102*(1-VLOOKUP($A102, 'E1 Categorization'!$A$32:$E$124, 5,0)))</f>
        <v>0</v>
      </c>
      <c r="AI102" s="2196">
        <f>IF(ISERROR(K102*(1-VLOOKUP($A102, 'E1 Categorization'!$A$32:$E$124, 5,0))), K102*0.5, K102*(1-VLOOKUP($A102, 'E1 Categorization'!$A$32:$E$124, 5,0)))</f>
        <v>0</v>
      </c>
      <c r="AJ102" s="2196">
        <f>IF(ISERROR(L102*(1-VLOOKUP($A102, 'E1 Categorization'!$A$32:$E$124, 5,0))), L102*0.5, L102*(1-VLOOKUP($A102, 'E1 Categorization'!$A$32:$E$124, 5,0)))</f>
        <v>0</v>
      </c>
      <c r="AK102" s="2196">
        <f>IF(ISERROR(M102*(1-VLOOKUP($A102, 'E1 Categorization'!$A$32:$E$124, 5,0))), M102*0.5, M102*(1-VLOOKUP($A102, 'E1 Categorization'!$A$32:$E$124, 5,0)))</f>
        <v>0</v>
      </c>
      <c r="AL102" s="2196">
        <f>IF(ISERROR(N102*(1-VLOOKUP($A102, 'E1 Categorization'!$A$32:$E$124, 5,0))), N102*0.5, N102*(1-VLOOKUP($A102, 'E1 Categorization'!$A$32:$E$124, 5,0)))</f>
        <v>0</v>
      </c>
      <c r="AM102" s="2196">
        <f>IF(ISERROR(O102*(1-VLOOKUP($A102, 'E1 Categorization'!$A$32:$E$124, 5,0))), O102*0.5, O102*(1-VLOOKUP($A102, 'E1 Categorization'!$A$32:$E$124, 5,0)))</f>
        <v>0</v>
      </c>
      <c r="AN102" s="2196">
        <f>IF(ISERROR(P102*(1-VLOOKUP($A102, 'E1 Categorization'!$A$32:$E$124, 5,0))), P102*0.5, P102*(1-VLOOKUP($A102, 'E1 Categorization'!$A$32:$E$124, 5,0)))</f>
        <v>0</v>
      </c>
      <c r="AO102" s="2196">
        <f>IF(ISERROR(Q102*(1-VLOOKUP($A102, 'E1 Categorization'!$A$32:$E$124, 5,0))), Q102*0.5, Q102*(1-VLOOKUP($A102, 'E1 Categorization'!$A$32:$E$124, 5,0)))</f>
        <v>0</v>
      </c>
      <c r="AP102" s="2196">
        <f>IF(ISERROR(R102*(1-VLOOKUP($A102, 'E1 Categorization'!$A$32:$E$124, 5,0))), R102*0.5, R102*(1-VLOOKUP($A102, 'E1 Categorization'!$A$32:$E$124, 5,0)))</f>
        <v>0</v>
      </c>
      <c r="AQ102" s="2196">
        <f>IF(ISERROR(S102*(1-VLOOKUP($A102, 'E1 Categorization'!$A$32:$E$124, 5,0))), S102*0.5, S102*(1-VLOOKUP($A102, 'E1 Categorization'!$A$32:$E$124, 5,0)))</f>
        <v>0</v>
      </c>
      <c r="AR102" s="2196">
        <f>IF(ISERROR(T102*(1-VLOOKUP($A102, 'E1 Categorization'!$A$32:$E$124, 5,0))), T102*0.5, T102*(1-VLOOKUP($A102, 'E1 Categorization'!$A$32:$E$124, 5,0)))</f>
        <v>0</v>
      </c>
      <c r="AS102" s="2196">
        <f>IF(ISERROR(U102*(1-VLOOKUP($A102, 'E1 Categorization'!$A$32:$E$124, 5,0))), U102*0.5, U102*(1-VLOOKUP($A102, 'E1 Categorization'!$A$32:$E$124, 5,0)))</f>
        <v>0</v>
      </c>
      <c r="AT102" s="2196">
        <f>IF(ISERROR(V102*(1-VLOOKUP($A102, 'E1 Categorization'!$A$32:$E$124, 5,0))), V102*0.5, V102*(1-VLOOKUP($A102, 'E1 Categorization'!$A$32:$E$124, 5,0)))</f>
        <v>0</v>
      </c>
      <c r="AU102" s="2196">
        <f>IF(ISERROR(W102*(1-VLOOKUP($A102, 'E1 Categorization'!$A$32:$E$124, 5,0))), W102*0.5, W102*(1-VLOOKUP($A102, 'E1 Categorization'!$A$32:$E$124, 5,0)))</f>
        <v>0</v>
      </c>
      <c r="AV102" s="2196">
        <f>IF(ISERROR(X102*(1-VLOOKUP($A102, 'E1 Categorization'!$A$32:$E$124, 5,0))), X102*0.5, X102*(1-VLOOKUP($A102, 'E1 Categorization'!$A$32:$E$124, 5,0)))</f>
        <v>0</v>
      </c>
      <c r="AW102" s="2200"/>
      <c r="AX102" s="2200"/>
      <c r="AY102" s="559">
        <f t="shared" si="33"/>
        <v>5305</v>
      </c>
      <c r="AZ102" s="560" t="str">
        <f t="shared" si="34"/>
        <v>Supervision</v>
      </c>
      <c r="BA102" s="2196">
        <f>IF(ISERROR(E102*(VLOOKUP($A102, 'E1 Categorization'!$A$32:$E$124, 5,0))), E102*0.5, E102*(VLOOKUP($A102, 'E1 Categorization'!$A$32:$E$124, 5,0)))</f>
        <v>0</v>
      </c>
      <c r="BB102" s="2196">
        <f>IF(ISERROR(F102*(VLOOKUP($A102, 'E1 Categorization'!$A$32:$E$124, 5,0))), F102*0.5, F102*(VLOOKUP($A102, 'E1 Categorization'!$A$32:$E$124, 5,0)))</f>
        <v>0</v>
      </c>
      <c r="BC102" s="2196">
        <f>IF(ISERROR(G102*(VLOOKUP($A102, 'E1 Categorization'!$A$32:$E$124, 5,0))), G102*0.5, G102*(VLOOKUP($A102, 'E1 Categorization'!$A$32:$E$124, 5,0)))</f>
        <v>0</v>
      </c>
      <c r="BD102" s="2196">
        <f>IF(ISERROR(H102*(VLOOKUP($A102, 'E1 Categorization'!$A$32:$E$124, 5,0))), H102*0.5, H102*(VLOOKUP($A102, 'E1 Categorization'!$A$32:$E$124, 5,0)))</f>
        <v>0</v>
      </c>
      <c r="BE102" s="2196">
        <f>IF(ISERROR(I102*(VLOOKUP($A102, 'E1 Categorization'!$A$32:$E$124, 5,0))), I102*0.5, I102*(VLOOKUP($A102, 'E1 Categorization'!$A$32:$E$124, 5,0)))</f>
        <v>0</v>
      </c>
      <c r="BF102" s="2196">
        <f>IF(ISERROR(J102*(VLOOKUP($A102, 'E1 Categorization'!$A$32:$E$124, 5,0))), J102*0.5, J102*(VLOOKUP($A102, 'E1 Categorization'!$A$32:$E$124, 5,0)))</f>
        <v>0</v>
      </c>
      <c r="BG102" s="2196">
        <f>IF(ISERROR(K102*(VLOOKUP($A102, 'E1 Categorization'!$A$32:$E$124, 5,0))), K102*0.5, K102*(VLOOKUP($A102, 'E1 Categorization'!$A$32:$E$124, 5,0)))</f>
        <v>0</v>
      </c>
      <c r="BH102" s="2196">
        <f>IF(ISERROR(L102*(VLOOKUP($A102, 'E1 Categorization'!$A$32:$E$124, 5,0))), L102*0.5, L102*(VLOOKUP($A102, 'E1 Categorization'!$A$32:$E$124, 5,0)))</f>
        <v>0</v>
      </c>
      <c r="BI102" s="2196">
        <f>IF(ISERROR(M102*(VLOOKUP($A102, 'E1 Categorization'!$A$32:$E$124, 5,0))), M102*0.5, M102*(VLOOKUP($A102, 'E1 Categorization'!$A$32:$E$124, 5,0)))</f>
        <v>0</v>
      </c>
      <c r="BJ102" s="2196">
        <f>IF(ISERROR(N102*(VLOOKUP($A102, 'E1 Categorization'!$A$32:$E$124, 5,0))), N102*0.5, N102*(VLOOKUP($A102, 'E1 Categorization'!$A$32:$E$124, 5,0)))</f>
        <v>0</v>
      </c>
      <c r="BK102" s="2196">
        <f>IF(ISERROR(O102*(VLOOKUP($A102, 'E1 Categorization'!$A$32:$E$124, 5,0))), O102*0.5, O102*(VLOOKUP($A102, 'E1 Categorization'!$A$32:$E$124, 5,0)))</f>
        <v>0</v>
      </c>
      <c r="BL102" s="2196">
        <f>IF(ISERROR(P102*(VLOOKUP($A102, 'E1 Categorization'!$A$32:$E$124, 5,0))), P102*0.5, P102*(VLOOKUP($A102, 'E1 Categorization'!$A$32:$E$124, 5,0)))</f>
        <v>0</v>
      </c>
      <c r="BM102" s="2196">
        <f>IF(ISERROR(Q102*(VLOOKUP($A102, 'E1 Categorization'!$A$32:$E$124, 5,0))), Q102*0.5, Q102*(VLOOKUP($A102, 'E1 Categorization'!$A$32:$E$124, 5,0)))</f>
        <v>0</v>
      </c>
      <c r="BN102" s="2196">
        <f>IF(ISERROR(R102*(VLOOKUP($A102, 'E1 Categorization'!$A$32:$E$124, 5,0))), R102*0.5, R102*(VLOOKUP($A102, 'E1 Categorization'!$A$32:$E$124, 5,0)))</f>
        <v>0</v>
      </c>
      <c r="BO102" s="2196">
        <f>IF(ISERROR(S102*(VLOOKUP($A102, 'E1 Categorization'!$A$32:$E$124, 5,0))), S102*0.5, S102*(VLOOKUP($A102, 'E1 Categorization'!$A$32:$E$124, 5,0)))</f>
        <v>0</v>
      </c>
      <c r="BP102" s="2196">
        <f>IF(ISERROR(T102*(VLOOKUP($A102, 'E1 Categorization'!$A$32:$E$124, 5,0))), T102*0.5, T102*(VLOOKUP($A102, 'E1 Categorization'!$A$32:$E$124, 5,0)))</f>
        <v>0</v>
      </c>
      <c r="BQ102" s="2196">
        <f>IF(ISERROR(U102*(VLOOKUP($A102, 'E1 Categorization'!$A$32:$E$124, 5,0))), U102*0.5, U102*(VLOOKUP($A102, 'E1 Categorization'!$A$32:$E$124, 5,0)))</f>
        <v>0</v>
      </c>
      <c r="BR102" s="2196">
        <f>IF(ISERROR(V102*(VLOOKUP($A102, 'E1 Categorization'!$A$32:$E$124, 5,0))), V102*0.5, V102*(VLOOKUP($A102, 'E1 Categorization'!$A$32:$E$124, 5,0)))</f>
        <v>0</v>
      </c>
      <c r="BS102" s="2196">
        <f>IF(ISERROR(W102*(VLOOKUP($A102, 'E1 Categorization'!$A$32:$E$124, 5,0))), W102*0.5, W102*(VLOOKUP($A102, 'E1 Categorization'!$A$32:$E$124, 5,0)))</f>
        <v>0</v>
      </c>
      <c r="BT102" s="2196">
        <f>IF(ISERROR(X102*(VLOOKUP($A102, 'E1 Categorization'!$A$32:$E$124, 5,0))), X102*0.5, X102*(VLOOKUP($A102, 'E1 Categorization'!$A$32:$E$124, 5,0)))</f>
        <v>0</v>
      </c>
    </row>
    <row r="103" spans="1:72" s="631" customFormat="1" ht="25.5" customHeight="1" x14ac:dyDescent="0.2">
      <c r="A103" s="555">
        <f>'I3 TB Data'!A413:B413</f>
        <v>5310</v>
      </c>
      <c r="B103" s="556" t="str">
        <f>'I3 TB Data'!B413</f>
        <v>Meter Reading Expense</v>
      </c>
      <c r="C103" s="557">
        <f>'I3 TB Data'!G413</f>
        <v>0</v>
      </c>
      <c r="D103" s="2166" t="str">
        <f t="shared" si="35"/>
        <v>Yes</v>
      </c>
      <c r="E103" s="2143"/>
      <c r="F103" s="2143"/>
      <c r="G103" s="2143"/>
      <c r="H103" s="2143"/>
      <c r="I103" s="2143"/>
      <c r="J103" s="2143"/>
      <c r="K103" s="2143"/>
      <c r="L103" s="2143"/>
      <c r="M103" s="2143"/>
      <c r="N103" s="2143"/>
      <c r="O103" s="2143"/>
      <c r="P103" s="2143"/>
      <c r="Q103" s="2143"/>
      <c r="R103" s="2143"/>
      <c r="S103" s="2143"/>
      <c r="T103" s="2143"/>
      <c r="U103" s="2143"/>
      <c r="V103" s="2143"/>
      <c r="W103" s="2143"/>
      <c r="X103" s="2143"/>
      <c r="AA103" s="559">
        <f t="shared" si="31"/>
        <v>5310</v>
      </c>
      <c r="AB103" s="560" t="str">
        <f t="shared" si="32"/>
        <v>Meter Reading Expense</v>
      </c>
      <c r="AC103" s="2196">
        <f>IF(ISERROR(E103*(1-VLOOKUP($A103, 'E1 Categorization'!$A$32:$E$124, 5,0))), E103*0.5, E103*(1-VLOOKUP($A103, 'E1 Categorization'!$A$32:$E$124, 5,0)))</f>
        <v>0</v>
      </c>
      <c r="AD103" s="2196">
        <f>IF(ISERROR(F103*(1-VLOOKUP($A103, 'E1 Categorization'!$A$32:$E$124, 5,0))), F103*0.5, F103*(1-VLOOKUP($A103, 'E1 Categorization'!$A$32:$E$124, 5,0)))</f>
        <v>0</v>
      </c>
      <c r="AE103" s="2196">
        <f>IF(ISERROR(G103*(1-VLOOKUP($A103, 'E1 Categorization'!$A$32:$E$124, 5,0))), G103*0.5, G103*(1-VLOOKUP($A103, 'E1 Categorization'!$A$32:$E$124, 5,0)))</f>
        <v>0</v>
      </c>
      <c r="AF103" s="2196">
        <f>IF(ISERROR(H103*(1-VLOOKUP($A103, 'E1 Categorization'!$A$32:$E$124, 5,0))), H103*0.5, H103*(1-VLOOKUP($A103, 'E1 Categorization'!$A$32:$E$124, 5,0)))</f>
        <v>0</v>
      </c>
      <c r="AG103" s="2196">
        <f>IF(ISERROR(I103*(1-VLOOKUP($A103, 'E1 Categorization'!$A$32:$E$124, 5,0))), I103*0.5, I103*(1-VLOOKUP($A103, 'E1 Categorization'!$A$32:$E$124, 5,0)))</f>
        <v>0</v>
      </c>
      <c r="AH103" s="2196">
        <f>IF(ISERROR(J103*(1-VLOOKUP($A103, 'E1 Categorization'!$A$32:$E$124, 5,0))), J103*0.5, J103*(1-VLOOKUP($A103, 'E1 Categorization'!$A$32:$E$124, 5,0)))</f>
        <v>0</v>
      </c>
      <c r="AI103" s="2196">
        <f>IF(ISERROR(K103*(1-VLOOKUP($A103, 'E1 Categorization'!$A$32:$E$124, 5,0))), K103*0.5, K103*(1-VLOOKUP($A103, 'E1 Categorization'!$A$32:$E$124, 5,0)))</f>
        <v>0</v>
      </c>
      <c r="AJ103" s="2196">
        <f>IF(ISERROR(L103*(1-VLOOKUP($A103, 'E1 Categorization'!$A$32:$E$124, 5,0))), L103*0.5, L103*(1-VLOOKUP($A103, 'E1 Categorization'!$A$32:$E$124, 5,0)))</f>
        <v>0</v>
      </c>
      <c r="AK103" s="2196">
        <f>IF(ISERROR(M103*(1-VLOOKUP($A103, 'E1 Categorization'!$A$32:$E$124, 5,0))), M103*0.5, M103*(1-VLOOKUP($A103, 'E1 Categorization'!$A$32:$E$124, 5,0)))</f>
        <v>0</v>
      </c>
      <c r="AL103" s="2196">
        <f>IF(ISERROR(N103*(1-VLOOKUP($A103, 'E1 Categorization'!$A$32:$E$124, 5,0))), N103*0.5, N103*(1-VLOOKUP($A103, 'E1 Categorization'!$A$32:$E$124, 5,0)))</f>
        <v>0</v>
      </c>
      <c r="AM103" s="2196">
        <f>IF(ISERROR(O103*(1-VLOOKUP($A103, 'E1 Categorization'!$A$32:$E$124, 5,0))), O103*0.5, O103*(1-VLOOKUP($A103, 'E1 Categorization'!$A$32:$E$124, 5,0)))</f>
        <v>0</v>
      </c>
      <c r="AN103" s="2196">
        <f>IF(ISERROR(P103*(1-VLOOKUP($A103, 'E1 Categorization'!$A$32:$E$124, 5,0))), P103*0.5, P103*(1-VLOOKUP($A103, 'E1 Categorization'!$A$32:$E$124, 5,0)))</f>
        <v>0</v>
      </c>
      <c r="AO103" s="2196">
        <f>IF(ISERROR(Q103*(1-VLOOKUP($A103, 'E1 Categorization'!$A$32:$E$124, 5,0))), Q103*0.5, Q103*(1-VLOOKUP($A103, 'E1 Categorization'!$A$32:$E$124, 5,0)))</f>
        <v>0</v>
      </c>
      <c r="AP103" s="2196">
        <f>IF(ISERROR(R103*(1-VLOOKUP($A103, 'E1 Categorization'!$A$32:$E$124, 5,0))), R103*0.5, R103*(1-VLOOKUP($A103, 'E1 Categorization'!$A$32:$E$124, 5,0)))</f>
        <v>0</v>
      </c>
      <c r="AQ103" s="2196">
        <f>IF(ISERROR(S103*(1-VLOOKUP($A103, 'E1 Categorization'!$A$32:$E$124, 5,0))), S103*0.5, S103*(1-VLOOKUP($A103, 'E1 Categorization'!$A$32:$E$124, 5,0)))</f>
        <v>0</v>
      </c>
      <c r="AR103" s="2196">
        <f>IF(ISERROR(T103*(1-VLOOKUP($A103, 'E1 Categorization'!$A$32:$E$124, 5,0))), T103*0.5, T103*(1-VLOOKUP($A103, 'E1 Categorization'!$A$32:$E$124, 5,0)))</f>
        <v>0</v>
      </c>
      <c r="AS103" s="2196">
        <f>IF(ISERROR(U103*(1-VLOOKUP($A103, 'E1 Categorization'!$A$32:$E$124, 5,0))), U103*0.5, U103*(1-VLOOKUP($A103, 'E1 Categorization'!$A$32:$E$124, 5,0)))</f>
        <v>0</v>
      </c>
      <c r="AT103" s="2196">
        <f>IF(ISERROR(V103*(1-VLOOKUP($A103, 'E1 Categorization'!$A$32:$E$124, 5,0))), V103*0.5, V103*(1-VLOOKUP($A103, 'E1 Categorization'!$A$32:$E$124, 5,0)))</f>
        <v>0</v>
      </c>
      <c r="AU103" s="2196">
        <f>IF(ISERROR(W103*(1-VLOOKUP($A103, 'E1 Categorization'!$A$32:$E$124, 5,0))), W103*0.5, W103*(1-VLOOKUP($A103, 'E1 Categorization'!$A$32:$E$124, 5,0)))</f>
        <v>0</v>
      </c>
      <c r="AV103" s="2196">
        <f>IF(ISERROR(X103*(1-VLOOKUP($A103, 'E1 Categorization'!$A$32:$E$124, 5,0))), X103*0.5, X103*(1-VLOOKUP($A103, 'E1 Categorization'!$A$32:$E$124, 5,0)))</f>
        <v>0</v>
      </c>
      <c r="AW103" s="2200"/>
      <c r="AX103" s="2200"/>
      <c r="AY103" s="559">
        <f t="shared" si="33"/>
        <v>5310</v>
      </c>
      <c r="AZ103" s="560" t="str">
        <f t="shared" si="34"/>
        <v>Meter Reading Expense</v>
      </c>
      <c r="BA103" s="2196">
        <f>IF(ISERROR(E103*(VLOOKUP($A103, 'E1 Categorization'!$A$32:$E$124, 5,0))), E103*0.5, E103*(VLOOKUP($A103, 'E1 Categorization'!$A$32:$E$124, 5,0)))</f>
        <v>0</v>
      </c>
      <c r="BB103" s="2196">
        <f>IF(ISERROR(F103*(VLOOKUP($A103, 'E1 Categorization'!$A$32:$E$124, 5,0))), F103*0.5, F103*(VLOOKUP($A103, 'E1 Categorization'!$A$32:$E$124, 5,0)))</f>
        <v>0</v>
      </c>
      <c r="BC103" s="2196">
        <f>IF(ISERROR(G103*(VLOOKUP($A103, 'E1 Categorization'!$A$32:$E$124, 5,0))), G103*0.5, G103*(VLOOKUP($A103, 'E1 Categorization'!$A$32:$E$124, 5,0)))</f>
        <v>0</v>
      </c>
      <c r="BD103" s="2196">
        <f>IF(ISERROR(H103*(VLOOKUP($A103, 'E1 Categorization'!$A$32:$E$124, 5,0))), H103*0.5, H103*(VLOOKUP($A103, 'E1 Categorization'!$A$32:$E$124, 5,0)))</f>
        <v>0</v>
      </c>
      <c r="BE103" s="2196">
        <f>IF(ISERROR(I103*(VLOOKUP($A103, 'E1 Categorization'!$A$32:$E$124, 5,0))), I103*0.5, I103*(VLOOKUP($A103, 'E1 Categorization'!$A$32:$E$124, 5,0)))</f>
        <v>0</v>
      </c>
      <c r="BF103" s="2196">
        <f>IF(ISERROR(J103*(VLOOKUP($A103, 'E1 Categorization'!$A$32:$E$124, 5,0))), J103*0.5, J103*(VLOOKUP($A103, 'E1 Categorization'!$A$32:$E$124, 5,0)))</f>
        <v>0</v>
      </c>
      <c r="BG103" s="2196">
        <f>IF(ISERROR(K103*(VLOOKUP($A103, 'E1 Categorization'!$A$32:$E$124, 5,0))), K103*0.5, K103*(VLOOKUP($A103, 'E1 Categorization'!$A$32:$E$124, 5,0)))</f>
        <v>0</v>
      </c>
      <c r="BH103" s="2196">
        <f>IF(ISERROR(L103*(VLOOKUP($A103, 'E1 Categorization'!$A$32:$E$124, 5,0))), L103*0.5, L103*(VLOOKUP($A103, 'E1 Categorization'!$A$32:$E$124, 5,0)))</f>
        <v>0</v>
      </c>
      <c r="BI103" s="2196">
        <f>IF(ISERROR(M103*(VLOOKUP($A103, 'E1 Categorization'!$A$32:$E$124, 5,0))), M103*0.5, M103*(VLOOKUP($A103, 'E1 Categorization'!$A$32:$E$124, 5,0)))</f>
        <v>0</v>
      </c>
      <c r="BJ103" s="2196">
        <f>IF(ISERROR(N103*(VLOOKUP($A103, 'E1 Categorization'!$A$32:$E$124, 5,0))), N103*0.5, N103*(VLOOKUP($A103, 'E1 Categorization'!$A$32:$E$124, 5,0)))</f>
        <v>0</v>
      </c>
      <c r="BK103" s="2196">
        <f>IF(ISERROR(O103*(VLOOKUP($A103, 'E1 Categorization'!$A$32:$E$124, 5,0))), O103*0.5, O103*(VLOOKUP($A103, 'E1 Categorization'!$A$32:$E$124, 5,0)))</f>
        <v>0</v>
      </c>
      <c r="BL103" s="2196">
        <f>IF(ISERROR(P103*(VLOOKUP($A103, 'E1 Categorization'!$A$32:$E$124, 5,0))), P103*0.5, P103*(VLOOKUP($A103, 'E1 Categorization'!$A$32:$E$124, 5,0)))</f>
        <v>0</v>
      </c>
      <c r="BM103" s="2196">
        <f>IF(ISERROR(Q103*(VLOOKUP($A103, 'E1 Categorization'!$A$32:$E$124, 5,0))), Q103*0.5, Q103*(VLOOKUP($A103, 'E1 Categorization'!$A$32:$E$124, 5,0)))</f>
        <v>0</v>
      </c>
      <c r="BN103" s="2196">
        <f>IF(ISERROR(R103*(VLOOKUP($A103, 'E1 Categorization'!$A$32:$E$124, 5,0))), R103*0.5, R103*(VLOOKUP($A103, 'E1 Categorization'!$A$32:$E$124, 5,0)))</f>
        <v>0</v>
      </c>
      <c r="BO103" s="2196">
        <f>IF(ISERROR(S103*(VLOOKUP($A103, 'E1 Categorization'!$A$32:$E$124, 5,0))), S103*0.5, S103*(VLOOKUP($A103, 'E1 Categorization'!$A$32:$E$124, 5,0)))</f>
        <v>0</v>
      </c>
      <c r="BP103" s="2196">
        <f>IF(ISERROR(T103*(VLOOKUP($A103, 'E1 Categorization'!$A$32:$E$124, 5,0))), T103*0.5, T103*(VLOOKUP($A103, 'E1 Categorization'!$A$32:$E$124, 5,0)))</f>
        <v>0</v>
      </c>
      <c r="BQ103" s="2196">
        <f>IF(ISERROR(U103*(VLOOKUP($A103, 'E1 Categorization'!$A$32:$E$124, 5,0))), U103*0.5, U103*(VLOOKUP($A103, 'E1 Categorization'!$A$32:$E$124, 5,0)))</f>
        <v>0</v>
      </c>
      <c r="BR103" s="2196">
        <f>IF(ISERROR(V103*(VLOOKUP($A103, 'E1 Categorization'!$A$32:$E$124, 5,0))), V103*0.5, V103*(VLOOKUP($A103, 'E1 Categorization'!$A$32:$E$124, 5,0)))</f>
        <v>0</v>
      </c>
      <c r="BS103" s="2196">
        <f>IF(ISERROR(W103*(VLOOKUP($A103, 'E1 Categorization'!$A$32:$E$124, 5,0))), W103*0.5, W103*(VLOOKUP($A103, 'E1 Categorization'!$A$32:$E$124, 5,0)))</f>
        <v>0</v>
      </c>
      <c r="BT103" s="2196">
        <f>IF(ISERROR(X103*(VLOOKUP($A103, 'E1 Categorization'!$A$32:$E$124, 5,0))), X103*0.5, X103*(VLOOKUP($A103, 'E1 Categorization'!$A$32:$E$124, 5,0)))</f>
        <v>0</v>
      </c>
    </row>
    <row r="104" spans="1:72" s="631" customFormat="1" ht="25.5" customHeight="1" x14ac:dyDescent="0.2">
      <c r="A104" s="555">
        <f>'I3 TB Data'!A414:B414</f>
        <v>5315</v>
      </c>
      <c r="B104" s="556" t="str">
        <f>'I3 TB Data'!B414</f>
        <v>Customer Billing</v>
      </c>
      <c r="C104" s="557">
        <f>'I3 TB Data'!G414</f>
        <v>0</v>
      </c>
      <c r="D104" s="2166" t="str">
        <f t="shared" si="35"/>
        <v>Yes</v>
      </c>
      <c r="E104" s="2143"/>
      <c r="F104" s="2143"/>
      <c r="G104" s="2143"/>
      <c r="H104" s="2143"/>
      <c r="I104" s="2143"/>
      <c r="J104" s="2143"/>
      <c r="K104" s="2143"/>
      <c r="L104" s="2143"/>
      <c r="M104" s="2143"/>
      <c r="N104" s="2143"/>
      <c r="O104" s="2143"/>
      <c r="P104" s="2143"/>
      <c r="Q104" s="2143"/>
      <c r="R104" s="2143"/>
      <c r="S104" s="2143"/>
      <c r="T104" s="2143"/>
      <c r="U104" s="2143"/>
      <c r="V104" s="2143"/>
      <c r="W104" s="2143"/>
      <c r="X104" s="2143"/>
      <c r="AA104" s="559">
        <f t="shared" si="31"/>
        <v>5315</v>
      </c>
      <c r="AB104" s="560" t="str">
        <f t="shared" si="32"/>
        <v>Customer Billing</v>
      </c>
      <c r="AC104" s="2196">
        <f>IF(ISERROR(E104*(1-VLOOKUP($A104, 'E1 Categorization'!$A$32:$E$124, 5,0))), E104*0.5, E104*(1-VLOOKUP($A104, 'E1 Categorization'!$A$32:$E$124, 5,0)))</f>
        <v>0</v>
      </c>
      <c r="AD104" s="2196">
        <f>IF(ISERROR(F104*(1-VLOOKUP($A104, 'E1 Categorization'!$A$32:$E$124, 5,0))), F104*0.5, F104*(1-VLOOKUP($A104, 'E1 Categorization'!$A$32:$E$124, 5,0)))</f>
        <v>0</v>
      </c>
      <c r="AE104" s="2196">
        <f>IF(ISERROR(G104*(1-VLOOKUP($A104, 'E1 Categorization'!$A$32:$E$124, 5,0))), G104*0.5, G104*(1-VLOOKUP($A104, 'E1 Categorization'!$A$32:$E$124, 5,0)))</f>
        <v>0</v>
      </c>
      <c r="AF104" s="2196">
        <f>IF(ISERROR(H104*(1-VLOOKUP($A104, 'E1 Categorization'!$A$32:$E$124, 5,0))), H104*0.5, H104*(1-VLOOKUP($A104, 'E1 Categorization'!$A$32:$E$124, 5,0)))</f>
        <v>0</v>
      </c>
      <c r="AG104" s="2196">
        <f>IF(ISERROR(I104*(1-VLOOKUP($A104, 'E1 Categorization'!$A$32:$E$124, 5,0))), I104*0.5, I104*(1-VLOOKUP($A104, 'E1 Categorization'!$A$32:$E$124, 5,0)))</f>
        <v>0</v>
      </c>
      <c r="AH104" s="2196">
        <f>IF(ISERROR(J104*(1-VLOOKUP($A104, 'E1 Categorization'!$A$32:$E$124, 5,0))), J104*0.5, J104*(1-VLOOKUP($A104, 'E1 Categorization'!$A$32:$E$124, 5,0)))</f>
        <v>0</v>
      </c>
      <c r="AI104" s="2196">
        <f>IF(ISERROR(K104*(1-VLOOKUP($A104, 'E1 Categorization'!$A$32:$E$124, 5,0))), K104*0.5, K104*(1-VLOOKUP($A104, 'E1 Categorization'!$A$32:$E$124, 5,0)))</f>
        <v>0</v>
      </c>
      <c r="AJ104" s="2196">
        <f>IF(ISERROR(L104*(1-VLOOKUP($A104, 'E1 Categorization'!$A$32:$E$124, 5,0))), L104*0.5, L104*(1-VLOOKUP($A104, 'E1 Categorization'!$A$32:$E$124, 5,0)))</f>
        <v>0</v>
      </c>
      <c r="AK104" s="2196">
        <f>IF(ISERROR(M104*(1-VLOOKUP($A104, 'E1 Categorization'!$A$32:$E$124, 5,0))), M104*0.5, M104*(1-VLOOKUP($A104, 'E1 Categorization'!$A$32:$E$124, 5,0)))</f>
        <v>0</v>
      </c>
      <c r="AL104" s="2196">
        <f>IF(ISERROR(N104*(1-VLOOKUP($A104, 'E1 Categorization'!$A$32:$E$124, 5,0))), N104*0.5, N104*(1-VLOOKUP($A104, 'E1 Categorization'!$A$32:$E$124, 5,0)))</f>
        <v>0</v>
      </c>
      <c r="AM104" s="2196">
        <f>IF(ISERROR(O104*(1-VLOOKUP($A104, 'E1 Categorization'!$A$32:$E$124, 5,0))), O104*0.5, O104*(1-VLOOKUP($A104, 'E1 Categorization'!$A$32:$E$124, 5,0)))</f>
        <v>0</v>
      </c>
      <c r="AN104" s="2196">
        <f>IF(ISERROR(P104*(1-VLOOKUP($A104, 'E1 Categorization'!$A$32:$E$124, 5,0))), P104*0.5, P104*(1-VLOOKUP($A104, 'E1 Categorization'!$A$32:$E$124, 5,0)))</f>
        <v>0</v>
      </c>
      <c r="AO104" s="2196">
        <f>IF(ISERROR(Q104*(1-VLOOKUP($A104, 'E1 Categorization'!$A$32:$E$124, 5,0))), Q104*0.5, Q104*(1-VLOOKUP($A104, 'E1 Categorization'!$A$32:$E$124, 5,0)))</f>
        <v>0</v>
      </c>
      <c r="AP104" s="2196">
        <f>IF(ISERROR(R104*(1-VLOOKUP($A104, 'E1 Categorization'!$A$32:$E$124, 5,0))), R104*0.5, R104*(1-VLOOKUP($A104, 'E1 Categorization'!$A$32:$E$124, 5,0)))</f>
        <v>0</v>
      </c>
      <c r="AQ104" s="2196">
        <f>IF(ISERROR(S104*(1-VLOOKUP($A104, 'E1 Categorization'!$A$32:$E$124, 5,0))), S104*0.5, S104*(1-VLOOKUP($A104, 'E1 Categorization'!$A$32:$E$124, 5,0)))</f>
        <v>0</v>
      </c>
      <c r="AR104" s="2196">
        <f>IF(ISERROR(T104*(1-VLOOKUP($A104, 'E1 Categorization'!$A$32:$E$124, 5,0))), T104*0.5, T104*(1-VLOOKUP($A104, 'E1 Categorization'!$A$32:$E$124, 5,0)))</f>
        <v>0</v>
      </c>
      <c r="AS104" s="2196">
        <f>IF(ISERROR(U104*(1-VLOOKUP($A104, 'E1 Categorization'!$A$32:$E$124, 5,0))), U104*0.5, U104*(1-VLOOKUP($A104, 'E1 Categorization'!$A$32:$E$124, 5,0)))</f>
        <v>0</v>
      </c>
      <c r="AT104" s="2196">
        <f>IF(ISERROR(V104*(1-VLOOKUP($A104, 'E1 Categorization'!$A$32:$E$124, 5,0))), V104*0.5, V104*(1-VLOOKUP($A104, 'E1 Categorization'!$A$32:$E$124, 5,0)))</f>
        <v>0</v>
      </c>
      <c r="AU104" s="2196">
        <f>IF(ISERROR(W104*(1-VLOOKUP($A104, 'E1 Categorization'!$A$32:$E$124, 5,0))), W104*0.5, W104*(1-VLOOKUP($A104, 'E1 Categorization'!$A$32:$E$124, 5,0)))</f>
        <v>0</v>
      </c>
      <c r="AV104" s="2196">
        <f>IF(ISERROR(X104*(1-VLOOKUP($A104, 'E1 Categorization'!$A$32:$E$124, 5,0))), X104*0.5, X104*(1-VLOOKUP($A104, 'E1 Categorization'!$A$32:$E$124, 5,0)))</f>
        <v>0</v>
      </c>
      <c r="AW104" s="2200"/>
      <c r="AX104" s="2200"/>
      <c r="AY104" s="559">
        <f t="shared" si="33"/>
        <v>5315</v>
      </c>
      <c r="AZ104" s="560" t="str">
        <f t="shared" si="34"/>
        <v>Customer Billing</v>
      </c>
      <c r="BA104" s="2196">
        <f>IF(ISERROR(E104*(VLOOKUP($A104, 'E1 Categorization'!$A$32:$E$124, 5,0))), E104*0.5, E104*(VLOOKUP($A104, 'E1 Categorization'!$A$32:$E$124, 5,0)))</f>
        <v>0</v>
      </c>
      <c r="BB104" s="2196">
        <f>IF(ISERROR(F104*(VLOOKUP($A104, 'E1 Categorization'!$A$32:$E$124, 5,0))), F104*0.5, F104*(VLOOKUP($A104, 'E1 Categorization'!$A$32:$E$124, 5,0)))</f>
        <v>0</v>
      </c>
      <c r="BC104" s="2196">
        <f>IF(ISERROR(G104*(VLOOKUP($A104, 'E1 Categorization'!$A$32:$E$124, 5,0))), G104*0.5, G104*(VLOOKUP($A104, 'E1 Categorization'!$A$32:$E$124, 5,0)))</f>
        <v>0</v>
      </c>
      <c r="BD104" s="2196">
        <f>IF(ISERROR(H104*(VLOOKUP($A104, 'E1 Categorization'!$A$32:$E$124, 5,0))), H104*0.5, H104*(VLOOKUP($A104, 'E1 Categorization'!$A$32:$E$124, 5,0)))</f>
        <v>0</v>
      </c>
      <c r="BE104" s="2196">
        <f>IF(ISERROR(I104*(VLOOKUP($A104, 'E1 Categorization'!$A$32:$E$124, 5,0))), I104*0.5, I104*(VLOOKUP($A104, 'E1 Categorization'!$A$32:$E$124, 5,0)))</f>
        <v>0</v>
      </c>
      <c r="BF104" s="2196">
        <f>IF(ISERROR(J104*(VLOOKUP($A104, 'E1 Categorization'!$A$32:$E$124, 5,0))), J104*0.5, J104*(VLOOKUP($A104, 'E1 Categorization'!$A$32:$E$124, 5,0)))</f>
        <v>0</v>
      </c>
      <c r="BG104" s="2196">
        <f>IF(ISERROR(K104*(VLOOKUP($A104, 'E1 Categorization'!$A$32:$E$124, 5,0))), K104*0.5, K104*(VLOOKUP($A104, 'E1 Categorization'!$A$32:$E$124, 5,0)))</f>
        <v>0</v>
      </c>
      <c r="BH104" s="2196">
        <f>IF(ISERROR(L104*(VLOOKUP($A104, 'E1 Categorization'!$A$32:$E$124, 5,0))), L104*0.5, L104*(VLOOKUP($A104, 'E1 Categorization'!$A$32:$E$124, 5,0)))</f>
        <v>0</v>
      </c>
      <c r="BI104" s="2196">
        <f>IF(ISERROR(M104*(VLOOKUP($A104, 'E1 Categorization'!$A$32:$E$124, 5,0))), M104*0.5, M104*(VLOOKUP($A104, 'E1 Categorization'!$A$32:$E$124, 5,0)))</f>
        <v>0</v>
      </c>
      <c r="BJ104" s="2196">
        <f>IF(ISERROR(N104*(VLOOKUP($A104, 'E1 Categorization'!$A$32:$E$124, 5,0))), N104*0.5, N104*(VLOOKUP($A104, 'E1 Categorization'!$A$32:$E$124, 5,0)))</f>
        <v>0</v>
      </c>
      <c r="BK104" s="2196">
        <f>IF(ISERROR(O104*(VLOOKUP($A104, 'E1 Categorization'!$A$32:$E$124, 5,0))), O104*0.5, O104*(VLOOKUP($A104, 'E1 Categorization'!$A$32:$E$124, 5,0)))</f>
        <v>0</v>
      </c>
      <c r="BL104" s="2196">
        <f>IF(ISERROR(P104*(VLOOKUP($A104, 'E1 Categorization'!$A$32:$E$124, 5,0))), P104*0.5, P104*(VLOOKUP($A104, 'E1 Categorization'!$A$32:$E$124, 5,0)))</f>
        <v>0</v>
      </c>
      <c r="BM104" s="2196">
        <f>IF(ISERROR(Q104*(VLOOKUP($A104, 'E1 Categorization'!$A$32:$E$124, 5,0))), Q104*0.5, Q104*(VLOOKUP($A104, 'E1 Categorization'!$A$32:$E$124, 5,0)))</f>
        <v>0</v>
      </c>
      <c r="BN104" s="2196">
        <f>IF(ISERROR(R104*(VLOOKUP($A104, 'E1 Categorization'!$A$32:$E$124, 5,0))), R104*0.5, R104*(VLOOKUP($A104, 'E1 Categorization'!$A$32:$E$124, 5,0)))</f>
        <v>0</v>
      </c>
      <c r="BO104" s="2196">
        <f>IF(ISERROR(S104*(VLOOKUP($A104, 'E1 Categorization'!$A$32:$E$124, 5,0))), S104*0.5, S104*(VLOOKUP($A104, 'E1 Categorization'!$A$32:$E$124, 5,0)))</f>
        <v>0</v>
      </c>
      <c r="BP104" s="2196">
        <f>IF(ISERROR(T104*(VLOOKUP($A104, 'E1 Categorization'!$A$32:$E$124, 5,0))), T104*0.5, T104*(VLOOKUP($A104, 'E1 Categorization'!$A$32:$E$124, 5,0)))</f>
        <v>0</v>
      </c>
      <c r="BQ104" s="2196">
        <f>IF(ISERROR(U104*(VLOOKUP($A104, 'E1 Categorization'!$A$32:$E$124, 5,0))), U104*0.5, U104*(VLOOKUP($A104, 'E1 Categorization'!$A$32:$E$124, 5,0)))</f>
        <v>0</v>
      </c>
      <c r="BR104" s="2196">
        <f>IF(ISERROR(V104*(VLOOKUP($A104, 'E1 Categorization'!$A$32:$E$124, 5,0))), V104*0.5, V104*(VLOOKUP($A104, 'E1 Categorization'!$A$32:$E$124, 5,0)))</f>
        <v>0</v>
      </c>
      <c r="BS104" s="2196">
        <f>IF(ISERROR(W104*(VLOOKUP($A104, 'E1 Categorization'!$A$32:$E$124, 5,0))), W104*0.5, W104*(VLOOKUP($A104, 'E1 Categorization'!$A$32:$E$124, 5,0)))</f>
        <v>0</v>
      </c>
      <c r="BT104" s="2196">
        <f>IF(ISERROR(X104*(VLOOKUP($A104, 'E1 Categorization'!$A$32:$E$124, 5,0))), X104*0.5, X104*(VLOOKUP($A104, 'E1 Categorization'!$A$32:$E$124, 5,0)))</f>
        <v>0</v>
      </c>
    </row>
    <row r="105" spans="1:72" s="631" customFormat="1" ht="25.5" customHeight="1" x14ac:dyDescent="0.2">
      <c r="A105" s="555">
        <f>'I3 TB Data'!A415:B415</f>
        <v>5320</v>
      </c>
      <c r="B105" s="556" t="str">
        <f>'I3 TB Data'!B415</f>
        <v>Collecting</v>
      </c>
      <c r="C105" s="557">
        <f>'I3 TB Data'!G415</f>
        <v>0</v>
      </c>
      <c r="D105" s="2166" t="str">
        <f t="shared" si="35"/>
        <v>Yes</v>
      </c>
      <c r="E105" s="2143"/>
      <c r="F105" s="2143"/>
      <c r="G105" s="2143"/>
      <c r="H105" s="2143"/>
      <c r="I105" s="2143"/>
      <c r="J105" s="2143"/>
      <c r="K105" s="2143"/>
      <c r="L105" s="2143"/>
      <c r="M105" s="2143"/>
      <c r="N105" s="2143"/>
      <c r="O105" s="2143"/>
      <c r="P105" s="2143"/>
      <c r="Q105" s="2143"/>
      <c r="R105" s="2143"/>
      <c r="S105" s="2143"/>
      <c r="T105" s="2143"/>
      <c r="U105" s="2143"/>
      <c r="V105" s="2143"/>
      <c r="W105" s="2143"/>
      <c r="X105" s="2143"/>
      <c r="AA105" s="559">
        <f t="shared" si="31"/>
        <v>5320</v>
      </c>
      <c r="AB105" s="560" t="str">
        <f t="shared" si="32"/>
        <v>Collecting</v>
      </c>
      <c r="AC105" s="2196">
        <f>IF(ISERROR(E105*(1-VLOOKUP($A105, 'E1 Categorization'!$A$32:$E$124, 5,0))), E105*0.5, E105*(1-VLOOKUP($A105, 'E1 Categorization'!$A$32:$E$124, 5,0)))</f>
        <v>0</v>
      </c>
      <c r="AD105" s="2196">
        <f>IF(ISERROR(F105*(1-VLOOKUP($A105, 'E1 Categorization'!$A$32:$E$124, 5,0))), F105*0.5, F105*(1-VLOOKUP($A105, 'E1 Categorization'!$A$32:$E$124, 5,0)))</f>
        <v>0</v>
      </c>
      <c r="AE105" s="2196">
        <f>IF(ISERROR(G105*(1-VLOOKUP($A105, 'E1 Categorization'!$A$32:$E$124, 5,0))), G105*0.5, G105*(1-VLOOKUP($A105, 'E1 Categorization'!$A$32:$E$124, 5,0)))</f>
        <v>0</v>
      </c>
      <c r="AF105" s="2196">
        <f>IF(ISERROR(H105*(1-VLOOKUP($A105, 'E1 Categorization'!$A$32:$E$124, 5,0))), H105*0.5, H105*(1-VLOOKUP($A105, 'E1 Categorization'!$A$32:$E$124, 5,0)))</f>
        <v>0</v>
      </c>
      <c r="AG105" s="2196">
        <f>IF(ISERROR(I105*(1-VLOOKUP($A105, 'E1 Categorization'!$A$32:$E$124, 5,0))), I105*0.5, I105*(1-VLOOKUP($A105, 'E1 Categorization'!$A$32:$E$124, 5,0)))</f>
        <v>0</v>
      </c>
      <c r="AH105" s="2196">
        <f>IF(ISERROR(J105*(1-VLOOKUP($A105, 'E1 Categorization'!$A$32:$E$124, 5,0))), J105*0.5, J105*(1-VLOOKUP($A105, 'E1 Categorization'!$A$32:$E$124, 5,0)))</f>
        <v>0</v>
      </c>
      <c r="AI105" s="2196">
        <f>IF(ISERROR(K105*(1-VLOOKUP($A105, 'E1 Categorization'!$A$32:$E$124, 5,0))), K105*0.5, K105*(1-VLOOKUP($A105, 'E1 Categorization'!$A$32:$E$124, 5,0)))</f>
        <v>0</v>
      </c>
      <c r="AJ105" s="2196">
        <f>IF(ISERROR(L105*(1-VLOOKUP($A105, 'E1 Categorization'!$A$32:$E$124, 5,0))), L105*0.5, L105*(1-VLOOKUP($A105, 'E1 Categorization'!$A$32:$E$124, 5,0)))</f>
        <v>0</v>
      </c>
      <c r="AK105" s="2196">
        <f>IF(ISERROR(M105*(1-VLOOKUP($A105, 'E1 Categorization'!$A$32:$E$124, 5,0))), M105*0.5, M105*(1-VLOOKUP($A105, 'E1 Categorization'!$A$32:$E$124, 5,0)))</f>
        <v>0</v>
      </c>
      <c r="AL105" s="2196">
        <f>IF(ISERROR(N105*(1-VLOOKUP($A105, 'E1 Categorization'!$A$32:$E$124, 5,0))), N105*0.5, N105*(1-VLOOKUP($A105, 'E1 Categorization'!$A$32:$E$124, 5,0)))</f>
        <v>0</v>
      </c>
      <c r="AM105" s="2196">
        <f>IF(ISERROR(O105*(1-VLOOKUP($A105, 'E1 Categorization'!$A$32:$E$124, 5,0))), O105*0.5, O105*(1-VLOOKUP($A105, 'E1 Categorization'!$A$32:$E$124, 5,0)))</f>
        <v>0</v>
      </c>
      <c r="AN105" s="2196">
        <f>IF(ISERROR(P105*(1-VLOOKUP($A105, 'E1 Categorization'!$A$32:$E$124, 5,0))), P105*0.5, P105*(1-VLOOKUP($A105, 'E1 Categorization'!$A$32:$E$124, 5,0)))</f>
        <v>0</v>
      </c>
      <c r="AO105" s="2196">
        <f>IF(ISERROR(Q105*(1-VLOOKUP($A105, 'E1 Categorization'!$A$32:$E$124, 5,0))), Q105*0.5, Q105*(1-VLOOKUP($A105, 'E1 Categorization'!$A$32:$E$124, 5,0)))</f>
        <v>0</v>
      </c>
      <c r="AP105" s="2196">
        <f>IF(ISERROR(R105*(1-VLOOKUP($A105, 'E1 Categorization'!$A$32:$E$124, 5,0))), R105*0.5, R105*(1-VLOOKUP($A105, 'E1 Categorization'!$A$32:$E$124, 5,0)))</f>
        <v>0</v>
      </c>
      <c r="AQ105" s="2196">
        <f>IF(ISERROR(S105*(1-VLOOKUP($A105, 'E1 Categorization'!$A$32:$E$124, 5,0))), S105*0.5, S105*(1-VLOOKUP($A105, 'E1 Categorization'!$A$32:$E$124, 5,0)))</f>
        <v>0</v>
      </c>
      <c r="AR105" s="2196">
        <f>IF(ISERROR(T105*(1-VLOOKUP($A105, 'E1 Categorization'!$A$32:$E$124, 5,0))), T105*0.5, T105*(1-VLOOKUP($A105, 'E1 Categorization'!$A$32:$E$124, 5,0)))</f>
        <v>0</v>
      </c>
      <c r="AS105" s="2196">
        <f>IF(ISERROR(U105*(1-VLOOKUP($A105, 'E1 Categorization'!$A$32:$E$124, 5,0))), U105*0.5, U105*(1-VLOOKUP($A105, 'E1 Categorization'!$A$32:$E$124, 5,0)))</f>
        <v>0</v>
      </c>
      <c r="AT105" s="2196">
        <f>IF(ISERROR(V105*(1-VLOOKUP($A105, 'E1 Categorization'!$A$32:$E$124, 5,0))), V105*0.5, V105*(1-VLOOKUP($A105, 'E1 Categorization'!$A$32:$E$124, 5,0)))</f>
        <v>0</v>
      </c>
      <c r="AU105" s="2196">
        <f>IF(ISERROR(W105*(1-VLOOKUP($A105, 'E1 Categorization'!$A$32:$E$124, 5,0))), W105*0.5, W105*(1-VLOOKUP($A105, 'E1 Categorization'!$A$32:$E$124, 5,0)))</f>
        <v>0</v>
      </c>
      <c r="AV105" s="2196">
        <f>IF(ISERROR(X105*(1-VLOOKUP($A105, 'E1 Categorization'!$A$32:$E$124, 5,0))), X105*0.5, X105*(1-VLOOKUP($A105, 'E1 Categorization'!$A$32:$E$124, 5,0)))</f>
        <v>0</v>
      </c>
      <c r="AW105" s="2200"/>
      <c r="AX105" s="2200"/>
      <c r="AY105" s="559">
        <f t="shared" si="33"/>
        <v>5320</v>
      </c>
      <c r="AZ105" s="560" t="str">
        <f t="shared" si="34"/>
        <v>Collecting</v>
      </c>
      <c r="BA105" s="2196">
        <f>IF(ISERROR(E105*(VLOOKUP($A105, 'E1 Categorization'!$A$32:$E$124, 5,0))), E105*0.5, E105*(VLOOKUP($A105, 'E1 Categorization'!$A$32:$E$124, 5,0)))</f>
        <v>0</v>
      </c>
      <c r="BB105" s="2196">
        <f>IF(ISERROR(F105*(VLOOKUP($A105, 'E1 Categorization'!$A$32:$E$124, 5,0))), F105*0.5, F105*(VLOOKUP($A105, 'E1 Categorization'!$A$32:$E$124, 5,0)))</f>
        <v>0</v>
      </c>
      <c r="BC105" s="2196">
        <f>IF(ISERROR(G105*(VLOOKUP($A105, 'E1 Categorization'!$A$32:$E$124, 5,0))), G105*0.5, G105*(VLOOKUP($A105, 'E1 Categorization'!$A$32:$E$124, 5,0)))</f>
        <v>0</v>
      </c>
      <c r="BD105" s="2196">
        <f>IF(ISERROR(H105*(VLOOKUP($A105, 'E1 Categorization'!$A$32:$E$124, 5,0))), H105*0.5, H105*(VLOOKUP($A105, 'E1 Categorization'!$A$32:$E$124, 5,0)))</f>
        <v>0</v>
      </c>
      <c r="BE105" s="2196">
        <f>IF(ISERROR(I105*(VLOOKUP($A105, 'E1 Categorization'!$A$32:$E$124, 5,0))), I105*0.5, I105*(VLOOKUP($A105, 'E1 Categorization'!$A$32:$E$124, 5,0)))</f>
        <v>0</v>
      </c>
      <c r="BF105" s="2196">
        <f>IF(ISERROR(J105*(VLOOKUP($A105, 'E1 Categorization'!$A$32:$E$124, 5,0))), J105*0.5, J105*(VLOOKUP($A105, 'E1 Categorization'!$A$32:$E$124, 5,0)))</f>
        <v>0</v>
      </c>
      <c r="BG105" s="2196">
        <f>IF(ISERROR(K105*(VLOOKUP($A105, 'E1 Categorization'!$A$32:$E$124, 5,0))), K105*0.5, K105*(VLOOKUP($A105, 'E1 Categorization'!$A$32:$E$124, 5,0)))</f>
        <v>0</v>
      </c>
      <c r="BH105" s="2196">
        <f>IF(ISERROR(L105*(VLOOKUP($A105, 'E1 Categorization'!$A$32:$E$124, 5,0))), L105*0.5, L105*(VLOOKUP($A105, 'E1 Categorization'!$A$32:$E$124, 5,0)))</f>
        <v>0</v>
      </c>
      <c r="BI105" s="2196">
        <f>IF(ISERROR(M105*(VLOOKUP($A105, 'E1 Categorization'!$A$32:$E$124, 5,0))), M105*0.5, M105*(VLOOKUP($A105, 'E1 Categorization'!$A$32:$E$124, 5,0)))</f>
        <v>0</v>
      </c>
      <c r="BJ105" s="2196">
        <f>IF(ISERROR(N105*(VLOOKUP($A105, 'E1 Categorization'!$A$32:$E$124, 5,0))), N105*0.5, N105*(VLOOKUP($A105, 'E1 Categorization'!$A$32:$E$124, 5,0)))</f>
        <v>0</v>
      </c>
      <c r="BK105" s="2196">
        <f>IF(ISERROR(O105*(VLOOKUP($A105, 'E1 Categorization'!$A$32:$E$124, 5,0))), O105*0.5, O105*(VLOOKUP($A105, 'E1 Categorization'!$A$32:$E$124, 5,0)))</f>
        <v>0</v>
      </c>
      <c r="BL105" s="2196">
        <f>IF(ISERROR(P105*(VLOOKUP($A105, 'E1 Categorization'!$A$32:$E$124, 5,0))), P105*0.5, P105*(VLOOKUP($A105, 'E1 Categorization'!$A$32:$E$124, 5,0)))</f>
        <v>0</v>
      </c>
      <c r="BM105" s="2196">
        <f>IF(ISERROR(Q105*(VLOOKUP($A105, 'E1 Categorization'!$A$32:$E$124, 5,0))), Q105*0.5, Q105*(VLOOKUP($A105, 'E1 Categorization'!$A$32:$E$124, 5,0)))</f>
        <v>0</v>
      </c>
      <c r="BN105" s="2196">
        <f>IF(ISERROR(R105*(VLOOKUP($A105, 'E1 Categorization'!$A$32:$E$124, 5,0))), R105*0.5, R105*(VLOOKUP($A105, 'E1 Categorization'!$A$32:$E$124, 5,0)))</f>
        <v>0</v>
      </c>
      <c r="BO105" s="2196">
        <f>IF(ISERROR(S105*(VLOOKUP($A105, 'E1 Categorization'!$A$32:$E$124, 5,0))), S105*0.5, S105*(VLOOKUP($A105, 'E1 Categorization'!$A$32:$E$124, 5,0)))</f>
        <v>0</v>
      </c>
      <c r="BP105" s="2196">
        <f>IF(ISERROR(T105*(VLOOKUP($A105, 'E1 Categorization'!$A$32:$E$124, 5,0))), T105*0.5, T105*(VLOOKUP($A105, 'E1 Categorization'!$A$32:$E$124, 5,0)))</f>
        <v>0</v>
      </c>
      <c r="BQ105" s="2196">
        <f>IF(ISERROR(U105*(VLOOKUP($A105, 'E1 Categorization'!$A$32:$E$124, 5,0))), U105*0.5, U105*(VLOOKUP($A105, 'E1 Categorization'!$A$32:$E$124, 5,0)))</f>
        <v>0</v>
      </c>
      <c r="BR105" s="2196">
        <f>IF(ISERROR(V105*(VLOOKUP($A105, 'E1 Categorization'!$A$32:$E$124, 5,0))), V105*0.5, V105*(VLOOKUP($A105, 'E1 Categorization'!$A$32:$E$124, 5,0)))</f>
        <v>0</v>
      </c>
      <c r="BS105" s="2196">
        <f>IF(ISERROR(W105*(VLOOKUP($A105, 'E1 Categorization'!$A$32:$E$124, 5,0))), W105*0.5, W105*(VLOOKUP($A105, 'E1 Categorization'!$A$32:$E$124, 5,0)))</f>
        <v>0</v>
      </c>
      <c r="BT105" s="2196">
        <f>IF(ISERROR(X105*(VLOOKUP($A105, 'E1 Categorization'!$A$32:$E$124, 5,0))), X105*0.5, X105*(VLOOKUP($A105, 'E1 Categorization'!$A$32:$E$124, 5,0)))</f>
        <v>0</v>
      </c>
    </row>
    <row r="106" spans="1:72" s="631" customFormat="1" ht="25.5" customHeight="1" x14ac:dyDescent="0.2">
      <c r="A106" s="555">
        <f>'I3 TB Data'!A416:B416</f>
        <v>5325</v>
      </c>
      <c r="B106" s="556" t="str">
        <f>'I3 TB Data'!B416</f>
        <v>Collecting- Cash Over and Short</v>
      </c>
      <c r="C106" s="557">
        <f>'I3 TB Data'!G416</f>
        <v>0</v>
      </c>
      <c r="D106" s="2166" t="str">
        <f t="shared" si="35"/>
        <v>Yes</v>
      </c>
      <c r="E106" s="2143"/>
      <c r="F106" s="2143"/>
      <c r="G106" s="2143"/>
      <c r="H106" s="2143"/>
      <c r="I106" s="2143"/>
      <c r="J106" s="2143"/>
      <c r="K106" s="2143"/>
      <c r="L106" s="2143"/>
      <c r="M106" s="2143"/>
      <c r="N106" s="2143"/>
      <c r="O106" s="2143"/>
      <c r="P106" s="2143"/>
      <c r="Q106" s="2143"/>
      <c r="R106" s="2143"/>
      <c r="S106" s="2143"/>
      <c r="T106" s="2143"/>
      <c r="U106" s="2143"/>
      <c r="V106" s="2143"/>
      <c r="W106" s="2143"/>
      <c r="X106" s="2143"/>
      <c r="AA106" s="559">
        <f t="shared" si="31"/>
        <v>5325</v>
      </c>
      <c r="AB106" s="560" t="str">
        <f t="shared" si="32"/>
        <v>Collecting- Cash Over and Short</v>
      </c>
      <c r="AC106" s="2196">
        <f>IF(ISERROR(E106*(1-VLOOKUP($A106, 'E1 Categorization'!$A$32:$E$124, 5,0))), E106*0.5, E106*(1-VLOOKUP($A106, 'E1 Categorization'!$A$32:$E$124, 5,0)))</f>
        <v>0</v>
      </c>
      <c r="AD106" s="2196">
        <f>IF(ISERROR(F106*(1-VLOOKUP($A106, 'E1 Categorization'!$A$32:$E$124, 5,0))), F106*0.5, F106*(1-VLOOKUP($A106, 'E1 Categorization'!$A$32:$E$124, 5,0)))</f>
        <v>0</v>
      </c>
      <c r="AE106" s="2196">
        <f>IF(ISERROR(G106*(1-VLOOKUP($A106, 'E1 Categorization'!$A$32:$E$124, 5,0))), G106*0.5, G106*(1-VLOOKUP($A106, 'E1 Categorization'!$A$32:$E$124, 5,0)))</f>
        <v>0</v>
      </c>
      <c r="AF106" s="2196">
        <f>IF(ISERROR(H106*(1-VLOOKUP($A106, 'E1 Categorization'!$A$32:$E$124, 5,0))), H106*0.5, H106*(1-VLOOKUP($A106, 'E1 Categorization'!$A$32:$E$124, 5,0)))</f>
        <v>0</v>
      </c>
      <c r="AG106" s="2196">
        <f>IF(ISERROR(I106*(1-VLOOKUP($A106, 'E1 Categorization'!$A$32:$E$124, 5,0))), I106*0.5, I106*(1-VLOOKUP($A106, 'E1 Categorization'!$A$32:$E$124, 5,0)))</f>
        <v>0</v>
      </c>
      <c r="AH106" s="2196">
        <f>IF(ISERROR(J106*(1-VLOOKUP($A106, 'E1 Categorization'!$A$32:$E$124, 5,0))), J106*0.5, J106*(1-VLOOKUP($A106, 'E1 Categorization'!$A$32:$E$124, 5,0)))</f>
        <v>0</v>
      </c>
      <c r="AI106" s="2196">
        <f>IF(ISERROR(K106*(1-VLOOKUP($A106, 'E1 Categorization'!$A$32:$E$124, 5,0))), K106*0.5, K106*(1-VLOOKUP($A106, 'E1 Categorization'!$A$32:$E$124, 5,0)))</f>
        <v>0</v>
      </c>
      <c r="AJ106" s="2196">
        <f>IF(ISERROR(L106*(1-VLOOKUP($A106, 'E1 Categorization'!$A$32:$E$124, 5,0))), L106*0.5, L106*(1-VLOOKUP($A106, 'E1 Categorization'!$A$32:$E$124, 5,0)))</f>
        <v>0</v>
      </c>
      <c r="AK106" s="2196">
        <f>IF(ISERROR(M106*(1-VLOOKUP($A106, 'E1 Categorization'!$A$32:$E$124, 5,0))), M106*0.5, M106*(1-VLOOKUP($A106, 'E1 Categorization'!$A$32:$E$124, 5,0)))</f>
        <v>0</v>
      </c>
      <c r="AL106" s="2196">
        <f>IF(ISERROR(N106*(1-VLOOKUP($A106, 'E1 Categorization'!$A$32:$E$124, 5,0))), N106*0.5, N106*(1-VLOOKUP($A106, 'E1 Categorization'!$A$32:$E$124, 5,0)))</f>
        <v>0</v>
      </c>
      <c r="AM106" s="2196">
        <f>IF(ISERROR(O106*(1-VLOOKUP($A106, 'E1 Categorization'!$A$32:$E$124, 5,0))), O106*0.5, O106*(1-VLOOKUP($A106, 'E1 Categorization'!$A$32:$E$124, 5,0)))</f>
        <v>0</v>
      </c>
      <c r="AN106" s="2196">
        <f>IF(ISERROR(P106*(1-VLOOKUP($A106, 'E1 Categorization'!$A$32:$E$124, 5,0))), P106*0.5, P106*(1-VLOOKUP($A106, 'E1 Categorization'!$A$32:$E$124, 5,0)))</f>
        <v>0</v>
      </c>
      <c r="AO106" s="2196">
        <f>IF(ISERROR(Q106*(1-VLOOKUP($A106, 'E1 Categorization'!$A$32:$E$124, 5,0))), Q106*0.5, Q106*(1-VLOOKUP($A106, 'E1 Categorization'!$A$32:$E$124, 5,0)))</f>
        <v>0</v>
      </c>
      <c r="AP106" s="2196">
        <f>IF(ISERROR(R106*(1-VLOOKUP($A106, 'E1 Categorization'!$A$32:$E$124, 5,0))), R106*0.5, R106*(1-VLOOKUP($A106, 'E1 Categorization'!$A$32:$E$124, 5,0)))</f>
        <v>0</v>
      </c>
      <c r="AQ106" s="2196">
        <f>IF(ISERROR(S106*(1-VLOOKUP($A106, 'E1 Categorization'!$A$32:$E$124, 5,0))), S106*0.5, S106*(1-VLOOKUP($A106, 'E1 Categorization'!$A$32:$E$124, 5,0)))</f>
        <v>0</v>
      </c>
      <c r="AR106" s="2196">
        <f>IF(ISERROR(T106*(1-VLOOKUP($A106, 'E1 Categorization'!$A$32:$E$124, 5,0))), T106*0.5, T106*(1-VLOOKUP($A106, 'E1 Categorization'!$A$32:$E$124, 5,0)))</f>
        <v>0</v>
      </c>
      <c r="AS106" s="2196">
        <f>IF(ISERROR(U106*(1-VLOOKUP($A106, 'E1 Categorization'!$A$32:$E$124, 5,0))), U106*0.5, U106*(1-VLOOKUP($A106, 'E1 Categorization'!$A$32:$E$124, 5,0)))</f>
        <v>0</v>
      </c>
      <c r="AT106" s="2196">
        <f>IF(ISERROR(V106*(1-VLOOKUP($A106, 'E1 Categorization'!$A$32:$E$124, 5,0))), V106*0.5, V106*(1-VLOOKUP($A106, 'E1 Categorization'!$A$32:$E$124, 5,0)))</f>
        <v>0</v>
      </c>
      <c r="AU106" s="2196">
        <f>IF(ISERROR(W106*(1-VLOOKUP($A106, 'E1 Categorization'!$A$32:$E$124, 5,0))), W106*0.5, W106*(1-VLOOKUP($A106, 'E1 Categorization'!$A$32:$E$124, 5,0)))</f>
        <v>0</v>
      </c>
      <c r="AV106" s="2196">
        <f>IF(ISERROR(X106*(1-VLOOKUP($A106, 'E1 Categorization'!$A$32:$E$124, 5,0))), X106*0.5, X106*(1-VLOOKUP($A106, 'E1 Categorization'!$A$32:$E$124, 5,0)))</f>
        <v>0</v>
      </c>
      <c r="AW106" s="2200"/>
      <c r="AX106" s="2200"/>
      <c r="AY106" s="559">
        <f t="shared" si="33"/>
        <v>5325</v>
      </c>
      <c r="AZ106" s="560" t="str">
        <f t="shared" si="34"/>
        <v>Collecting- Cash Over and Short</v>
      </c>
      <c r="BA106" s="2196">
        <f>IF(ISERROR(E106*(VLOOKUP($A106, 'E1 Categorization'!$A$32:$E$124, 5,0))), E106*0.5, E106*(VLOOKUP($A106, 'E1 Categorization'!$A$32:$E$124, 5,0)))</f>
        <v>0</v>
      </c>
      <c r="BB106" s="2196">
        <f>IF(ISERROR(F106*(VLOOKUP($A106, 'E1 Categorization'!$A$32:$E$124, 5,0))), F106*0.5, F106*(VLOOKUP($A106, 'E1 Categorization'!$A$32:$E$124, 5,0)))</f>
        <v>0</v>
      </c>
      <c r="BC106" s="2196">
        <f>IF(ISERROR(G106*(VLOOKUP($A106, 'E1 Categorization'!$A$32:$E$124, 5,0))), G106*0.5, G106*(VLOOKUP($A106, 'E1 Categorization'!$A$32:$E$124, 5,0)))</f>
        <v>0</v>
      </c>
      <c r="BD106" s="2196">
        <f>IF(ISERROR(H106*(VLOOKUP($A106, 'E1 Categorization'!$A$32:$E$124, 5,0))), H106*0.5, H106*(VLOOKUP($A106, 'E1 Categorization'!$A$32:$E$124, 5,0)))</f>
        <v>0</v>
      </c>
      <c r="BE106" s="2196">
        <f>IF(ISERROR(I106*(VLOOKUP($A106, 'E1 Categorization'!$A$32:$E$124, 5,0))), I106*0.5, I106*(VLOOKUP($A106, 'E1 Categorization'!$A$32:$E$124, 5,0)))</f>
        <v>0</v>
      </c>
      <c r="BF106" s="2196">
        <f>IF(ISERROR(J106*(VLOOKUP($A106, 'E1 Categorization'!$A$32:$E$124, 5,0))), J106*0.5, J106*(VLOOKUP($A106, 'E1 Categorization'!$A$32:$E$124, 5,0)))</f>
        <v>0</v>
      </c>
      <c r="BG106" s="2196">
        <f>IF(ISERROR(K106*(VLOOKUP($A106, 'E1 Categorization'!$A$32:$E$124, 5,0))), K106*0.5, K106*(VLOOKUP($A106, 'E1 Categorization'!$A$32:$E$124, 5,0)))</f>
        <v>0</v>
      </c>
      <c r="BH106" s="2196">
        <f>IF(ISERROR(L106*(VLOOKUP($A106, 'E1 Categorization'!$A$32:$E$124, 5,0))), L106*0.5, L106*(VLOOKUP($A106, 'E1 Categorization'!$A$32:$E$124, 5,0)))</f>
        <v>0</v>
      </c>
      <c r="BI106" s="2196">
        <f>IF(ISERROR(M106*(VLOOKUP($A106, 'E1 Categorization'!$A$32:$E$124, 5,0))), M106*0.5, M106*(VLOOKUP($A106, 'E1 Categorization'!$A$32:$E$124, 5,0)))</f>
        <v>0</v>
      </c>
      <c r="BJ106" s="2196">
        <f>IF(ISERROR(N106*(VLOOKUP($A106, 'E1 Categorization'!$A$32:$E$124, 5,0))), N106*0.5, N106*(VLOOKUP($A106, 'E1 Categorization'!$A$32:$E$124, 5,0)))</f>
        <v>0</v>
      </c>
      <c r="BK106" s="2196">
        <f>IF(ISERROR(O106*(VLOOKUP($A106, 'E1 Categorization'!$A$32:$E$124, 5,0))), O106*0.5, O106*(VLOOKUP($A106, 'E1 Categorization'!$A$32:$E$124, 5,0)))</f>
        <v>0</v>
      </c>
      <c r="BL106" s="2196">
        <f>IF(ISERROR(P106*(VLOOKUP($A106, 'E1 Categorization'!$A$32:$E$124, 5,0))), P106*0.5, P106*(VLOOKUP($A106, 'E1 Categorization'!$A$32:$E$124, 5,0)))</f>
        <v>0</v>
      </c>
      <c r="BM106" s="2196">
        <f>IF(ISERROR(Q106*(VLOOKUP($A106, 'E1 Categorization'!$A$32:$E$124, 5,0))), Q106*0.5, Q106*(VLOOKUP($A106, 'E1 Categorization'!$A$32:$E$124, 5,0)))</f>
        <v>0</v>
      </c>
      <c r="BN106" s="2196">
        <f>IF(ISERROR(R106*(VLOOKUP($A106, 'E1 Categorization'!$A$32:$E$124, 5,0))), R106*0.5, R106*(VLOOKUP($A106, 'E1 Categorization'!$A$32:$E$124, 5,0)))</f>
        <v>0</v>
      </c>
      <c r="BO106" s="2196">
        <f>IF(ISERROR(S106*(VLOOKUP($A106, 'E1 Categorization'!$A$32:$E$124, 5,0))), S106*0.5, S106*(VLOOKUP($A106, 'E1 Categorization'!$A$32:$E$124, 5,0)))</f>
        <v>0</v>
      </c>
      <c r="BP106" s="2196">
        <f>IF(ISERROR(T106*(VLOOKUP($A106, 'E1 Categorization'!$A$32:$E$124, 5,0))), T106*0.5, T106*(VLOOKUP($A106, 'E1 Categorization'!$A$32:$E$124, 5,0)))</f>
        <v>0</v>
      </c>
      <c r="BQ106" s="2196">
        <f>IF(ISERROR(U106*(VLOOKUP($A106, 'E1 Categorization'!$A$32:$E$124, 5,0))), U106*0.5, U106*(VLOOKUP($A106, 'E1 Categorization'!$A$32:$E$124, 5,0)))</f>
        <v>0</v>
      </c>
      <c r="BR106" s="2196">
        <f>IF(ISERROR(V106*(VLOOKUP($A106, 'E1 Categorization'!$A$32:$E$124, 5,0))), V106*0.5, V106*(VLOOKUP($A106, 'E1 Categorization'!$A$32:$E$124, 5,0)))</f>
        <v>0</v>
      </c>
      <c r="BS106" s="2196">
        <f>IF(ISERROR(W106*(VLOOKUP($A106, 'E1 Categorization'!$A$32:$E$124, 5,0))), W106*0.5, W106*(VLOOKUP($A106, 'E1 Categorization'!$A$32:$E$124, 5,0)))</f>
        <v>0</v>
      </c>
      <c r="BT106" s="2196">
        <f>IF(ISERROR(X106*(VLOOKUP($A106, 'E1 Categorization'!$A$32:$E$124, 5,0))), X106*0.5, X106*(VLOOKUP($A106, 'E1 Categorization'!$A$32:$E$124, 5,0)))</f>
        <v>0</v>
      </c>
    </row>
    <row r="107" spans="1:72" s="631" customFormat="1" ht="25.5" customHeight="1" x14ac:dyDescent="0.2">
      <c r="A107" s="555">
        <f>'I3 TB Data'!A417:B417</f>
        <v>5330</v>
      </c>
      <c r="B107" s="556" t="str">
        <f>'I3 TB Data'!B417</f>
        <v>Collection Charges</v>
      </c>
      <c r="C107" s="557">
        <f>'I3 TB Data'!G417</f>
        <v>0</v>
      </c>
      <c r="D107" s="2166" t="str">
        <f t="shared" si="35"/>
        <v>Yes</v>
      </c>
      <c r="E107" s="2143"/>
      <c r="F107" s="2143"/>
      <c r="G107" s="2143"/>
      <c r="H107" s="2143"/>
      <c r="I107" s="2143"/>
      <c r="J107" s="2143"/>
      <c r="K107" s="2143"/>
      <c r="L107" s="2143"/>
      <c r="M107" s="2143"/>
      <c r="N107" s="2143"/>
      <c r="O107" s="2143"/>
      <c r="P107" s="2143"/>
      <c r="Q107" s="2143"/>
      <c r="R107" s="2143"/>
      <c r="S107" s="2143"/>
      <c r="T107" s="2143"/>
      <c r="U107" s="2143"/>
      <c r="V107" s="2143"/>
      <c r="W107" s="2143"/>
      <c r="X107" s="2143"/>
      <c r="AA107" s="559">
        <f t="shared" si="31"/>
        <v>5330</v>
      </c>
      <c r="AB107" s="560" t="str">
        <f t="shared" si="32"/>
        <v>Collection Charges</v>
      </c>
      <c r="AC107" s="2196">
        <f>IF(ISERROR(E107*(1-VLOOKUP($A107, 'E1 Categorization'!$A$32:$E$124, 5,0))), E107*0.5, E107*(1-VLOOKUP($A107, 'E1 Categorization'!$A$32:$E$124, 5,0)))</f>
        <v>0</v>
      </c>
      <c r="AD107" s="2196">
        <f>IF(ISERROR(F107*(1-VLOOKUP($A107, 'E1 Categorization'!$A$32:$E$124, 5,0))), F107*0.5, F107*(1-VLOOKUP($A107, 'E1 Categorization'!$A$32:$E$124, 5,0)))</f>
        <v>0</v>
      </c>
      <c r="AE107" s="2196">
        <f>IF(ISERROR(G107*(1-VLOOKUP($A107, 'E1 Categorization'!$A$32:$E$124, 5,0))), G107*0.5, G107*(1-VLOOKUP($A107, 'E1 Categorization'!$A$32:$E$124, 5,0)))</f>
        <v>0</v>
      </c>
      <c r="AF107" s="2196">
        <f>IF(ISERROR(H107*(1-VLOOKUP($A107, 'E1 Categorization'!$A$32:$E$124, 5,0))), H107*0.5, H107*(1-VLOOKUP($A107, 'E1 Categorization'!$A$32:$E$124, 5,0)))</f>
        <v>0</v>
      </c>
      <c r="AG107" s="2196">
        <f>IF(ISERROR(I107*(1-VLOOKUP($A107, 'E1 Categorization'!$A$32:$E$124, 5,0))), I107*0.5, I107*(1-VLOOKUP($A107, 'E1 Categorization'!$A$32:$E$124, 5,0)))</f>
        <v>0</v>
      </c>
      <c r="AH107" s="2196">
        <f>IF(ISERROR(J107*(1-VLOOKUP($A107, 'E1 Categorization'!$A$32:$E$124, 5,0))), J107*0.5, J107*(1-VLOOKUP($A107, 'E1 Categorization'!$A$32:$E$124, 5,0)))</f>
        <v>0</v>
      </c>
      <c r="AI107" s="2196">
        <f>IF(ISERROR(K107*(1-VLOOKUP($A107, 'E1 Categorization'!$A$32:$E$124, 5,0))), K107*0.5, K107*(1-VLOOKUP($A107, 'E1 Categorization'!$A$32:$E$124, 5,0)))</f>
        <v>0</v>
      </c>
      <c r="AJ107" s="2196">
        <f>IF(ISERROR(L107*(1-VLOOKUP($A107, 'E1 Categorization'!$A$32:$E$124, 5,0))), L107*0.5, L107*(1-VLOOKUP($A107, 'E1 Categorization'!$A$32:$E$124, 5,0)))</f>
        <v>0</v>
      </c>
      <c r="AK107" s="2196">
        <f>IF(ISERROR(M107*(1-VLOOKUP($A107, 'E1 Categorization'!$A$32:$E$124, 5,0))), M107*0.5, M107*(1-VLOOKUP($A107, 'E1 Categorization'!$A$32:$E$124, 5,0)))</f>
        <v>0</v>
      </c>
      <c r="AL107" s="2196">
        <f>IF(ISERROR(N107*(1-VLOOKUP($A107, 'E1 Categorization'!$A$32:$E$124, 5,0))), N107*0.5, N107*(1-VLOOKUP($A107, 'E1 Categorization'!$A$32:$E$124, 5,0)))</f>
        <v>0</v>
      </c>
      <c r="AM107" s="2196">
        <f>IF(ISERROR(O107*(1-VLOOKUP($A107, 'E1 Categorization'!$A$32:$E$124, 5,0))), O107*0.5, O107*(1-VLOOKUP($A107, 'E1 Categorization'!$A$32:$E$124, 5,0)))</f>
        <v>0</v>
      </c>
      <c r="AN107" s="2196">
        <f>IF(ISERROR(P107*(1-VLOOKUP($A107, 'E1 Categorization'!$A$32:$E$124, 5,0))), P107*0.5, P107*(1-VLOOKUP($A107, 'E1 Categorization'!$A$32:$E$124, 5,0)))</f>
        <v>0</v>
      </c>
      <c r="AO107" s="2196">
        <f>IF(ISERROR(Q107*(1-VLOOKUP($A107, 'E1 Categorization'!$A$32:$E$124, 5,0))), Q107*0.5, Q107*(1-VLOOKUP($A107, 'E1 Categorization'!$A$32:$E$124, 5,0)))</f>
        <v>0</v>
      </c>
      <c r="AP107" s="2196">
        <f>IF(ISERROR(R107*(1-VLOOKUP($A107, 'E1 Categorization'!$A$32:$E$124, 5,0))), R107*0.5, R107*(1-VLOOKUP($A107, 'E1 Categorization'!$A$32:$E$124, 5,0)))</f>
        <v>0</v>
      </c>
      <c r="AQ107" s="2196">
        <f>IF(ISERROR(S107*(1-VLOOKUP($A107, 'E1 Categorization'!$A$32:$E$124, 5,0))), S107*0.5, S107*(1-VLOOKUP($A107, 'E1 Categorization'!$A$32:$E$124, 5,0)))</f>
        <v>0</v>
      </c>
      <c r="AR107" s="2196">
        <f>IF(ISERROR(T107*(1-VLOOKUP($A107, 'E1 Categorization'!$A$32:$E$124, 5,0))), T107*0.5, T107*(1-VLOOKUP($A107, 'E1 Categorization'!$A$32:$E$124, 5,0)))</f>
        <v>0</v>
      </c>
      <c r="AS107" s="2196">
        <f>IF(ISERROR(U107*(1-VLOOKUP($A107, 'E1 Categorization'!$A$32:$E$124, 5,0))), U107*0.5, U107*(1-VLOOKUP($A107, 'E1 Categorization'!$A$32:$E$124, 5,0)))</f>
        <v>0</v>
      </c>
      <c r="AT107" s="2196">
        <f>IF(ISERROR(V107*(1-VLOOKUP($A107, 'E1 Categorization'!$A$32:$E$124, 5,0))), V107*0.5, V107*(1-VLOOKUP($A107, 'E1 Categorization'!$A$32:$E$124, 5,0)))</f>
        <v>0</v>
      </c>
      <c r="AU107" s="2196">
        <f>IF(ISERROR(W107*(1-VLOOKUP($A107, 'E1 Categorization'!$A$32:$E$124, 5,0))), W107*0.5, W107*(1-VLOOKUP($A107, 'E1 Categorization'!$A$32:$E$124, 5,0)))</f>
        <v>0</v>
      </c>
      <c r="AV107" s="2196">
        <f>IF(ISERROR(X107*(1-VLOOKUP($A107, 'E1 Categorization'!$A$32:$E$124, 5,0))), X107*0.5, X107*(1-VLOOKUP($A107, 'E1 Categorization'!$A$32:$E$124, 5,0)))</f>
        <v>0</v>
      </c>
      <c r="AW107" s="2200"/>
      <c r="AX107" s="2200"/>
      <c r="AY107" s="559">
        <f t="shared" si="33"/>
        <v>5330</v>
      </c>
      <c r="AZ107" s="560" t="str">
        <f t="shared" si="34"/>
        <v>Collection Charges</v>
      </c>
      <c r="BA107" s="2196">
        <f>IF(ISERROR(E107*(VLOOKUP($A107, 'E1 Categorization'!$A$32:$E$124, 5,0))), E107*0.5, E107*(VLOOKUP($A107, 'E1 Categorization'!$A$32:$E$124, 5,0)))</f>
        <v>0</v>
      </c>
      <c r="BB107" s="2196">
        <f>IF(ISERROR(F107*(VLOOKUP($A107, 'E1 Categorization'!$A$32:$E$124, 5,0))), F107*0.5, F107*(VLOOKUP($A107, 'E1 Categorization'!$A$32:$E$124, 5,0)))</f>
        <v>0</v>
      </c>
      <c r="BC107" s="2196">
        <f>IF(ISERROR(G107*(VLOOKUP($A107, 'E1 Categorization'!$A$32:$E$124, 5,0))), G107*0.5, G107*(VLOOKUP($A107, 'E1 Categorization'!$A$32:$E$124, 5,0)))</f>
        <v>0</v>
      </c>
      <c r="BD107" s="2196">
        <f>IF(ISERROR(H107*(VLOOKUP($A107, 'E1 Categorization'!$A$32:$E$124, 5,0))), H107*0.5, H107*(VLOOKUP($A107, 'E1 Categorization'!$A$32:$E$124, 5,0)))</f>
        <v>0</v>
      </c>
      <c r="BE107" s="2196">
        <f>IF(ISERROR(I107*(VLOOKUP($A107, 'E1 Categorization'!$A$32:$E$124, 5,0))), I107*0.5, I107*(VLOOKUP($A107, 'E1 Categorization'!$A$32:$E$124, 5,0)))</f>
        <v>0</v>
      </c>
      <c r="BF107" s="2196">
        <f>IF(ISERROR(J107*(VLOOKUP($A107, 'E1 Categorization'!$A$32:$E$124, 5,0))), J107*0.5, J107*(VLOOKUP($A107, 'E1 Categorization'!$A$32:$E$124, 5,0)))</f>
        <v>0</v>
      </c>
      <c r="BG107" s="2196">
        <f>IF(ISERROR(K107*(VLOOKUP($A107, 'E1 Categorization'!$A$32:$E$124, 5,0))), K107*0.5, K107*(VLOOKUP($A107, 'E1 Categorization'!$A$32:$E$124, 5,0)))</f>
        <v>0</v>
      </c>
      <c r="BH107" s="2196">
        <f>IF(ISERROR(L107*(VLOOKUP($A107, 'E1 Categorization'!$A$32:$E$124, 5,0))), L107*0.5, L107*(VLOOKUP($A107, 'E1 Categorization'!$A$32:$E$124, 5,0)))</f>
        <v>0</v>
      </c>
      <c r="BI107" s="2196">
        <f>IF(ISERROR(M107*(VLOOKUP($A107, 'E1 Categorization'!$A$32:$E$124, 5,0))), M107*0.5, M107*(VLOOKUP($A107, 'E1 Categorization'!$A$32:$E$124, 5,0)))</f>
        <v>0</v>
      </c>
      <c r="BJ107" s="2196">
        <f>IF(ISERROR(N107*(VLOOKUP($A107, 'E1 Categorization'!$A$32:$E$124, 5,0))), N107*0.5, N107*(VLOOKUP($A107, 'E1 Categorization'!$A$32:$E$124, 5,0)))</f>
        <v>0</v>
      </c>
      <c r="BK107" s="2196">
        <f>IF(ISERROR(O107*(VLOOKUP($A107, 'E1 Categorization'!$A$32:$E$124, 5,0))), O107*0.5, O107*(VLOOKUP($A107, 'E1 Categorization'!$A$32:$E$124, 5,0)))</f>
        <v>0</v>
      </c>
      <c r="BL107" s="2196">
        <f>IF(ISERROR(P107*(VLOOKUP($A107, 'E1 Categorization'!$A$32:$E$124, 5,0))), P107*0.5, P107*(VLOOKUP($A107, 'E1 Categorization'!$A$32:$E$124, 5,0)))</f>
        <v>0</v>
      </c>
      <c r="BM107" s="2196">
        <f>IF(ISERROR(Q107*(VLOOKUP($A107, 'E1 Categorization'!$A$32:$E$124, 5,0))), Q107*0.5, Q107*(VLOOKUP($A107, 'E1 Categorization'!$A$32:$E$124, 5,0)))</f>
        <v>0</v>
      </c>
      <c r="BN107" s="2196">
        <f>IF(ISERROR(R107*(VLOOKUP($A107, 'E1 Categorization'!$A$32:$E$124, 5,0))), R107*0.5, R107*(VLOOKUP($A107, 'E1 Categorization'!$A$32:$E$124, 5,0)))</f>
        <v>0</v>
      </c>
      <c r="BO107" s="2196">
        <f>IF(ISERROR(S107*(VLOOKUP($A107, 'E1 Categorization'!$A$32:$E$124, 5,0))), S107*0.5, S107*(VLOOKUP($A107, 'E1 Categorization'!$A$32:$E$124, 5,0)))</f>
        <v>0</v>
      </c>
      <c r="BP107" s="2196">
        <f>IF(ISERROR(T107*(VLOOKUP($A107, 'E1 Categorization'!$A$32:$E$124, 5,0))), T107*0.5, T107*(VLOOKUP($A107, 'E1 Categorization'!$A$32:$E$124, 5,0)))</f>
        <v>0</v>
      </c>
      <c r="BQ107" s="2196">
        <f>IF(ISERROR(U107*(VLOOKUP($A107, 'E1 Categorization'!$A$32:$E$124, 5,0))), U107*0.5, U107*(VLOOKUP($A107, 'E1 Categorization'!$A$32:$E$124, 5,0)))</f>
        <v>0</v>
      </c>
      <c r="BR107" s="2196">
        <f>IF(ISERROR(V107*(VLOOKUP($A107, 'E1 Categorization'!$A$32:$E$124, 5,0))), V107*0.5, V107*(VLOOKUP($A107, 'E1 Categorization'!$A$32:$E$124, 5,0)))</f>
        <v>0</v>
      </c>
      <c r="BS107" s="2196">
        <f>IF(ISERROR(W107*(VLOOKUP($A107, 'E1 Categorization'!$A$32:$E$124, 5,0))), W107*0.5, W107*(VLOOKUP($A107, 'E1 Categorization'!$A$32:$E$124, 5,0)))</f>
        <v>0</v>
      </c>
      <c r="BT107" s="2196">
        <f>IF(ISERROR(X107*(VLOOKUP($A107, 'E1 Categorization'!$A$32:$E$124, 5,0))), X107*0.5, X107*(VLOOKUP($A107, 'E1 Categorization'!$A$32:$E$124, 5,0)))</f>
        <v>0</v>
      </c>
    </row>
    <row r="108" spans="1:72" s="631" customFormat="1" ht="25.5" customHeight="1" x14ac:dyDescent="0.2">
      <c r="A108" s="555">
        <f>'I3 TB Data'!A418:B418</f>
        <v>5335</v>
      </c>
      <c r="B108" s="556" t="str">
        <f>'I3 TB Data'!B418</f>
        <v>Bad Debt Expense</v>
      </c>
      <c r="C108" s="557">
        <f>'I3 TB Data'!G418</f>
        <v>0</v>
      </c>
      <c r="D108" s="2166" t="str">
        <f t="shared" si="35"/>
        <v>Yes</v>
      </c>
      <c r="E108" s="2143"/>
      <c r="F108" s="2143"/>
      <c r="G108" s="2143"/>
      <c r="H108" s="2143"/>
      <c r="I108" s="2143"/>
      <c r="J108" s="2143"/>
      <c r="K108" s="2143"/>
      <c r="L108" s="2143"/>
      <c r="M108" s="2143"/>
      <c r="N108" s="2143"/>
      <c r="O108" s="2143"/>
      <c r="P108" s="2143"/>
      <c r="Q108" s="2143"/>
      <c r="R108" s="2143"/>
      <c r="S108" s="2143"/>
      <c r="T108" s="2143"/>
      <c r="U108" s="2143"/>
      <c r="V108" s="2143"/>
      <c r="W108" s="2143"/>
      <c r="X108" s="2143"/>
      <c r="AA108" s="559">
        <f t="shared" si="31"/>
        <v>5335</v>
      </c>
      <c r="AB108" s="560" t="str">
        <f t="shared" si="32"/>
        <v>Bad Debt Expense</v>
      </c>
      <c r="AC108" s="2196">
        <f>IF(ISERROR(E108*(1-VLOOKUP($A108, 'E1 Categorization'!$A$32:$E$124, 5,0))), E108*0.5, E108*(1-VLOOKUP($A108, 'E1 Categorization'!$A$32:$E$124, 5,0)))</f>
        <v>0</v>
      </c>
      <c r="AD108" s="2196">
        <f>IF(ISERROR(F108*(1-VLOOKUP($A108, 'E1 Categorization'!$A$32:$E$124, 5,0))), F108*0.5, F108*(1-VLOOKUP($A108, 'E1 Categorization'!$A$32:$E$124, 5,0)))</f>
        <v>0</v>
      </c>
      <c r="AE108" s="2196">
        <f>IF(ISERROR(G108*(1-VLOOKUP($A108, 'E1 Categorization'!$A$32:$E$124, 5,0))), G108*0.5, G108*(1-VLOOKUP($A108, 'E1 Categorization'!$A$32:$E$124, 5,0)))</f>
        <v>0</v>
      </c>
      <c r="AF108" s="2196">
        <f>IF(ISERROR(H108*(1-VLOOKUP($A108, 'E1 Categorization'!$A$32:$E$124, 5,0))), H108*0.5, H108*(1-VLOOKUP($A108, 'E1 Categorization'!$A$32:$E$124, 5,0)))</f>
        <v>0</v>
      </c>
      <c r="AG108" s="2196">
        <f>IF(ISERROR(I108*(1-VLOOKUP($A108, 'E1 Categorization'!$A$32:$E$124, 5,0))), I108*0.5, I108*(1-VLOOKUP($A108, 'E1 Categorization'!$A$32:$E$124, 5,0)))</f>
        <v>0</v>
      </c>
      <c r="AH108" s="2196">
        <f>IF(ISERROR(J108*(1-VLOOKUP($A108, 'E1 Categorization'!$A$32:$E$124, 5,0))), J108*0.5, J108*(1-VLOOKUP($A108, 'E1 Categorization'!$A$32:$E$124, 5,0)))</f>
        <v>0</v>
      </c>
      <c r="AI108" s="2196">
        <f>IF(ISERROR(K108*(1-VLOOKUP($A108, 'E1 Categorization'!$A$32:$E$124, 5,0))), K108*0.5, K108*(1-VLOOKUP($A108, 'E1 Categorization'!$A$32:$E$124, 5,0)))</f>
        <v>0</v>
      </c>
      <c r="AJ108" s="2196">
        <f>IF(ISERROR(L108*(1-VLOOKUP($A108, 'E1 Categorization'!$A$32:$E$124, 5,0))), L108*0.5, L108*(1-VLOOKUP($A108, 'E1 Categorization'!$A$32:$E$124, 5,0)))</f>
        <v>0</v>
      </c>
      <c r="AK108" s="2196">
        <f>IF(ISERROR(M108*(1-VLOOKUP($A108, 'E1 Categorization'!$A$32:$E$124, 5,0))), M108*0.5, M108*(1-VLOOKUP($A108, 'E1 Categorization'!$A$32:$E$124, 5,0)))</f>
        <v>0</v>
      </c>
      <c r="AL108" s="2196">
        <f>IF(ISERROR(N108*(1-VLOOKUP($A108, 'E1 Categorization'!$A$32:$E$124, 5,0))), N108*0.5, N108*(1-VLOOKUP($A108, 'E1 Categorization'!$A$32:$E$124, 5,0)))</f>
        <v>0</v>
      </c>
      <c r="AM108" s="2196">
        <f>IF(ISERROR(O108*(1-VLOOKUP($A108, 'E1 Categorization'!$A$32:$E$124, 5,0))), O108*0.5, O108*(1-VLOOKUP($A108, 'E1 Categorization'!$A$32:$E$124, 5,0)))</f>
        <v>0</v>
      </c>
      <c r="AN108" s="2196">
        <f>IF(ISERROR(P108*(1-VLOOKUP($A108, 'E1 Categorization'!$A$32:$E$124, 5,0))), P108*0.5, P108*(1-VLOOKUP($A108, 'E1 Categorization'!$A$32:$E$124, 5,0)))</f>
        <v>0</v>
      </c>
      <c r="AO108" s="2196">
        <f>IF(ISERROR(Q108*(1-VLOOKUP($A108, 'E1 Categorization'!$A$32:$E$124, 5,0))), Q108*0.5, Q108*(1-VLOOKUP($A108, 'E1 Categorization'!$A$32:$E$124, 5,0)))</f>
        <v>0</v>
      </c>
      <c r="AP108" s="2196">
        <f>IF(ISERROR(R108*(1-VLOOKUP($A108, 'E1 Categorization'!$A$32:$E$124, 5,0))), R108*0.5, R108*(1-VLOOKUP($A108, 'E1 Categorization'!$A$32:$E$124, 5,0)))</f>
        <v>0</v>
      </c>
      <c r="AQ108" s="2196">
        <f>IF(ISERROR(S108*(1-VLOOKUP($A108, 'E1 Categorization'!$A$32:$E$124, 5,0))), S108*0.5, S108*(1-VLOOKUP($A108, 'E1 Categorization'!$A$32:$E$124, 5,0)))</f>
        <v>0</v>
      </c>
      <c r="AR108" s="2196">
        <f>IF(ISERROR(T108*(1-VLOOKUP($A108, 'E1 Categorization'!$A$32:$E$124, 5,0))), T108*0.5, T108*(1-VLOOKUP($A108, 'E1 Categorization'!$A$32:$E$124, 5,0)))</f>
        <v>0</v>
      </c>
      <c r="AS108" s="2196">
        <f>IF(ISERROR(U108*(1-VLOOKUP($A108, 'E1 Categorization'!$A$32:$E$124, 5,0))), U108*0.5, U108*(1-VLOOKUP($A108, 'E1 Categorization'!$A$32:$E$124, 5,0)))</f>
        <v>0</v>
      </c>
      <c r="AT108" s="2196">
        <f>IF(ISERROR(V108*(1-VLOOKUP($A108, 'E1 Categorization'!$A$32:$E$124, 5,0))), V108*0.5, V108*(1-VLOOKUP($A108, 'E1 Categorization'!$A$32:$E$124, 5,0)))</f>
        <v>0</v>
      </c>
      <c r="AU108" s="2196">
        <f>IF(ISERROR(W108*(1-VLOOKUP($A108, 'E1 Categorization'!$A$32:$E$124, 5,0))), W108*0.5, W108*(1-VLOOKUP($A108, 'E1 Categorization'!$A$32:$E$124, 5,0)))</f>
        <v>0</v>
      </c>
      <c r="AV108" s="2196">
        <f>IF(ISERROR(X108*(1-VLOOKUP($A108, 'E1 Categorization'!$A$32:$E$124, 5,0))), X108*0.5, X108*(1-VLOOKUP($A108, 'E1 Categorization'!$A$32:$E$124, 5,0)))</f>
        <v>0</v>
      </c>
      <c r="AW108" s="2200"/>
      <c r="AX108" s="2200"/>
      <c r="AY108" s="559">
        <f t="shared" si="33"/>
        <v>5335</v>
      </c>
      <c r="AZ108" s="560" t="str">
        <f t="shared" si="34"/>
        <v>Bad Debt Expense</v>
      </c>
      <c r="BA108" s="2196">
        <f>IF(ISERROR(E108*(VLOOKUP($A108, 'E1 Categorization'!$A$32:$E$124, 5,0))), E108*0.5, E108*(VLOOKUP($A108, 'E1 Categorization'!$A$32:$E$124, 5,0)))</f>
        <v>0</v>
      </c>
      <c r="BB108" s="2196">
        <f>IF(ISERROR(F108*(VLOOKUP($A108, 'E1 Categorization'!$A$32:$E$124, 5,0))), F108*0.5, F108*(VLOOKUP($A108, 'E1 Categorization'!$A$32:$E$124, 5,0)))</f>
        <v>0</v>
      </c>
      <c r="BC108" s="2196">
        <f>IF(ISERROR(G108*(VLOOKUP($A108, 'E1 Categorization'!$A$32:$E$124, 5,0))), G108*0.5, G108*(VLOOKUP($A108, 'E1 Categorization'!$A$32:$E$124, 5,0)))</f>
        <v>0</v>
      </c>
      <c r="BD108" s="2196">
        <f>IF(ISERROR(H108*(VLOOKUP($A108, 'E1 Categorization'!$A$32:$E$124, 5,0))), H108*0.5, H108*(VLOOKUP($A108, 'E1 Categorization'!$A$32:$E$124, 5,0)))</f>
        <v>0</v>
      </c>
      <c r="BE108" s="2196">
        <f>IF(ISERROR(I108*(VLOOKUP($A108, 'E1 Categorization'!$A$32:$E$124, 5,0))), I108*0.5, I108*(VLOOKUP($A108, 'E1 Categorization'!$A$32:$E$124, 5,0)))</f>
        <v>0</v>
      </c>
      <c r="BF108" s="2196">
        <f>IF(ISERROR(J108*(VLOOKUP($A108, 'E1 Categorization'!$A$32:$E$124, 5,0))), J108*0.5, J108*(VLOOKUP($A108, 'E1 Categorization'!$A$32:$E$124, 5,0)))</f>
        <v>0</v>
      </c>
      <c r="BG108" s="2196">
        <f>IF(ISERROR(K108*(VLOOKUP($A108, 'E1 Categorization'!$A$32:$E$124, 5,0))), K108*0.5, K108*(VLOOKUP($A108, 'E1 Categorization'!$A$32:$E$124, 5,0)))</f>
        <v>0</v>
      </c>
      <c r="BH108" s="2196">
        <f>IF(ISERROR(L108*(VLOOKUP($A108, 'E1 Categorization'!$A$32:$E$124, 5,0))), L108*0.5, L108*(VLOOKUP($A108, 'E1 Categorization'!$A$32:$E$124, 5,0)))</f>
        <v>0</v>
      </c>
      <c r="BI108" s="2196">
        <f>IF(ISERROR(M108*(VLOOKUP($A108, 'E1 Categorization'!$A$32:$E$124, 5,0))), M108*0.5, M108*(VLOOKUP($A108, 'E1 Categorization'!$A$32:$E$124, 5,0)))</f>
        <v>0</v>
      </c>
      <c r="BJ108" s="2196">
        <f>IF(ISERROR(N108*(VLOOKUP($A108, 'E1 Categorization'!$A$32:$E$124, 5,0))), N108*0.5, N108*(VLOOKUP($A108, 'E1 Categorization'!$A$32:$E$124, 5,0)))</f>
        <v>0</v>
      </c>
      <c r="BK108" s="2196">
        <f>IF(ISERROR(O108*(VLOOKUP($A108, 'E1 Categorization'!$A$32:$E$124, 5,0))), O108*0.5, O108*(VLOOKUP($A108, 'E1 Categorization'!$A$32:$E$124, 5,0)))</f>
        <v>0</v>
      </c>
      <c r="BL108" s="2196">
        <f>IF(ISERROR(P108*(VLOOKUP($A108, 'E1 Categorization'!$A$32:$E$124, 5,0))), P108*0.5, P108*(VLOOKUP($A108, 'E1 Categorization'!$A$32:$E$124, 5,0)))</f>
        <v>0</v>
      </c>
      <c r="BM108" s="2196">
        <f>IF(ISERROR(Q108*(VLOOKUP($A108, 'E1 Categorization'!$A$32:$E$124, 5,0))), Q108*0.5, Q108*(VLOOKUP($A108, 'E1 Categorization'!$A$32:$E$124, 5,0)))</f>
        <v>0</v>
      </c>
      <c r="BN108" s="2196">
        <f>IF(ISERROR(R108*(VLOOKUP($A108, 'E1 Categorization'!$A$32:$E$124, 5,0))), R108*0.5, R108*(VLOOKUP($A108, 'E1 Categorization'!$A$32:$E$124, 5,0)))</f>
        <v>0</v>
      </c>
      <c r="BO108" s="2196">
        <f>IF(ISERROR(S108*(VLOOKUP($A108, 'E1 Categorization'!$A$32:$E$124, 5,0))), S108*0.5, S108*(VLOOKUP($A108, 'E1 Categorization'!$A$32:$E$124, 5,0)))</f>
        <v>0</v>
      </c>
      <c r="BP108" s="2196">
        <f>IF(ISERROR(T108*(VLOOKUP($A108, 'E1 Categorization'!$A$32:$E$124, 5,0))), T108*0.5, T108*(VLOOKUP($A108, 'E1 Categorization'!$A$32:$E$124, 5,0)))</f>
        <v>0</v>
      </c>
      <c r="BQ108" s="2196">
        <f>IF(ISERROR(U108*(VLOOKUP($A108, 'E1 Categorization'!$A$32:$E$124, 5,0))), U108*0.5, U108*(VLOOKUP($A108, 'E1 Categorization'!$A$32:$E$124, 5,0)))</f>
        <v>0</v>
      </c>
      <c r="BR108" s="2196">
        <f>IF(ISERROR(V108*(VLOOKUP($A108, 'E1 Categorization'!$A$32:$E$124, 5,0))), V108*0.5, V108*(VLOOKUP($A108, 'E1 Categorization'!$A$32:$E$124, 5,0)))</f>
        <v>0</v>
      </c>
      <c r="BS108" s="2196">
        <f>IF(ISERROR(W108*(VLOOKUP($A108, 'E1 Categorization'!$A$32:$E$124, 5,0))), W108*0.5, W108*(VLOOKUP($A108, 'E1 Categorization'!$A$32:$E$124, 5,0)))</f>
        <v>0</v>
      </c>
      <c r="BT108" s="2196">
        <f>IF(ISERROR(X108*(VLOOKUP($A108, 'E1 Categorization'!$A$32:$E$124, 5,0))), X108*0.5, X108*(VLOOKUP($A108, 'E1 Categorization'!$A$32:$E$124, 5,0)))</f>
        <v>0</v>
      </c>
    </row>
    <row r="109" spans="1:72" s="631" customFormat="1" ht="25.5" x14ac:dyDescent="0.2">
      <c r="A109" s="555">
        <f>'I3 TB Data'!A419:B419</f>
        <v>5340</v>
      </c>
      <c r="B109" s="556" t="str">
        <f>'I3 TB Data'!B419</f>
        <v>Miscellaneous Customer Accounts Expenses</v>
      </c>
      <c r="C109" s="557">
        <f>'I3 TB Data'!G419</f>
        <v>0</v>
      </c>
      <c r="D109" s="2166" t="str">
        <f t="shared" si="35"/>
        <v>Yes</v>
      </c>
      <c r="E109" s="2143"/>
      <c r="F109" s="2143"/>
      <c r="G109" s="2143"/>
      <c r="H109" s="2143"/>
      <c r="I109" s="2143"/>
      <c r="J109" s="2143"/>
      <c r="K109" s="2143"/>
      <c r="L109" s="2143"/>
      <c r="M109" s="2143"/>
      <c r="N109" s="2143"/>
      <c r="O109" s="2143"/>
      <c r="P109" s="2143"/>
      <c r="Q109" s="2143"/>
      <c r="R109" s="2143"/>
      <c r="S109" s="2143"/>
      <c r="T109" s="2143"/>
      <c r="U109" s="2143"/>
      <c r="V109" s="2143"/>
      <c r="W109" s="2143"/>
      <c r="X109" s="2143"/>
      <c r="AA109" s="559">
        <f t="shared" si="31"/>
        <v>5340</v>
      </c>
      <c r="AB109" s="560" t="str">
        <f t="shared" si="32"/>
        <v>Miscellaneous Customer Accounts Expenses</v>
      </c>
      <c r="AC109" s="2196">
        <f>IF(ISERROR(E109*(1-VLOOKUP($A109, 'E1 Categorization'!$A$32:$E$124, 5,0))), E109*0.5, E109*(1-VLOOKUP($A109, 'E1 Categorization'!$A$32:$E$124, 5,0)))</f>
        <v>0</v>
      </c>
      <c r="AD109" s="2196">
        <f>IF(ISERROR(F109*(1-VLOOKUP($A109, 'E1 Categorization'!$A$32:$E$124, 5,0))), F109*0.5, F109*(1-VLOOKUP($A109, 'E1 Categorization'!$A$32:$E$124, 5,0)))</f>
        <v>0</v>
      </c>
      <c r="AE109" s="2196">
        <f>IF(ISERROR(G109*(1-VLOOKUP($A109, 'E1 Categorization'!$A$32:$E$124, 5,0))), G109*0.5, G109*(1-VLOOKUP($A109, 'E1 Categorization'!$A$32:$E$124, 5,0)))</f>
        <v>0</v>
      </c>
      <c r="AF109" s="2196">
        <f>IF(ISERROR(H109*(1-VLOOKUP($A109, 'E1 Categorization'!$A$32:$E$124, 5,0))), H109*0.5, H109*(1-VLOOKUP($A109, 'E1 Categorization'!$A$32:$E$124, 5,0)))</f>
        <v>0</v>
      </c>
      <c r="AG109" s="2196">
        <f>IF(ISERROR(I109*(1-VLOOKUP($A109, 'E1 Categorization'!$A$32:$E$124, 5,0))), I109*0.5, I109*(1-VLOOKUP($A109, 'E1 Categorization'!$A$32:$E$124, 5,0)))</f>
        <v>0</v>
      </c>
      <c r="AH109" s="2196">
        <f>IF(ISERROR(J109*(1-VLOOKUP($A109, 'E1 Categorization'!$A$32:$E$124, 5,0))), J109*0.5, J109*(1-VLOOKUP($A109, 'E1 Categorization'!$A$32:$E$124, 5,0)))</f>
        <v>0</v>
      </c>
      <c r="AI109" s="2196">
        <f>IF(ISERROR(K109*(1-VLOOKUP($A109, 'E1 Categorization'!$A$32:$E$124, 5,0))), K109*0.5, K109*(1-VLOOKUP($A109, 'E1 Categorization'!$A$32:$E$124, 5,0)))</f>
        <v>0</v>
      </c>
      <c r="AJ109" s="2196">
        <f>IF(ISERROR(L109*(1-VLOOKUP($A109, 'E1 Categorization'!$A$32:$E$124, 5,0))), L109*0.5, L109*(1-VLOOKUP($A109, 'E1 Categorization'!$A$32:$E$124, 5,0)))</f>
        <v>0</v>
      </c>
      <c r="AK109" s="2196">
        <f>IF(ISERROR(M109*(1-VLOOKUP($A109, 'E1 Categorization'!$A$32:$E$124, 5,0))), M109*0.5, M109*(1-VLOOKUP($A109, 'E1 Categorization'!$A$32:$E$124, 5,0)))</f>
        <v>0</v>
      </c>
      <c r="AL109" s="2196">
        <f>IF(ISERROR(N109*(1-VLOOKUP($A109, 'E1 Categorization'!$A$32:$E$124, 5,0))), N109*0.5, N109*(1-VLOOKUP($A109, 'E1 Categorization'!$A$32:$E$124, 5,0)))</f>
        <v>0</v>
      </c>
      <c r="AM109" s="2196">
        <f>IF(ISERROR(O109*(1-VLOOKUP($A109, 'E1 Categorization'!$A$32:$E$124, 5,0))), O109*0.5, O109*(1-VLOOKUP($A109, 'E1 Categorization'!$A$32:$E$124, 5,0)))</f>
        <v>0</v>
      </c>
      <c r="AN109" s="2196">
        <f>IF(ISERROR(P109*(1-VLOOKUP($A109, 'E1 Categorization'!$A$32:$E$124, 5,0))), P109*0.5, P109*(1-VLOOKUP($A109, 'E1 Categorization'!$A$32:$E$124, 5,0)))</f>
        <v>0</v>
      </c>
      <c r="AO109" s="2196">
        <f>IF(ISERROR(Q109*(1-VLOOKUP($A109, 'E1 Categorization'!$A$32:$E$124, 5,0))), Q109*0.5, Q109*(1-VLOOKUP($A109, 'E1 Categorization'!$A$32:$E$124, 5,0)))</f>
        <v>0</v>
      </c>
      <c r="AP109" s="2196">
        <f>IF(ISERROR(R109*(1-VLOOKUP($A109, 'E1 Categorization'!$A$32:$E$124, 5,0))), R109*0.5, R109*(1-VLOOKUP($A109, 'E1 Categorization'!$A$32:$E$124, 5,0)))</f>
        <v>0</v>
      </c>
      <c r="AQ109" s="2196">
        <f>IF(ISERROR(S109*(1-VLOOKUP($A109, 'E1 Categorization'!$A$32:$E$124, 5,0))), S109*0.5, S109*(1-VLOOKUP($A109, 'E1 Categorization'!$A$32:$E$124, 5,0)))</f>
        <v>0</v>
      </c>
      <c r="AR109" s="2196">
        <f>IF(ISERROR(T109*(1-VLOOKUP($A109, 'E1 Categorization'!$A$32:$E$124, 5,0))), T109*0.5, T109*(1-VLOOKUP($A109, 'E1 Categorization'!$A$32:$E$124, 5,0)))</f>
        <v>0</v>
      </c>
      <c r="AS109" s="2196">
        <f>IF(ISERROR(U109*(1-VLOOKUP($A109, 'E1 Categorization'!$A$32:$E$124, 5,0))), U109*0.5, U109*(1-VLOOKUP($A109, 'E1 Categorization'!$A$32:$E$124, 5,0)))</f>
        <v>0</v>
      </c>
      <c r="AT109" s="2196">
        <f>IF(ISERROR(V109*(1-VLOOKUP($A109, 'E1 Categorization'!$A$32:$E$124, 5,0))), V109*0.5, V109*(1-VLOOKUP($A109, 'E1 Categorization'!$A$32:$E$124, 5,0)))</f>
        <v>0</v>
      </c>
      <c r="AU109" s="2196">
        <f>IF(ISERROR(W109*(1-VLOOKUP($A109, 'E1 Categorization'!$A$32:$E$124, 5,0))), W109*0.5, W109*(1-VLOOKUP($A109, 'E1 Categorization'!$A$32:$E$124, 5,0)))</f>
        <v>0</v>
      </c>
      <c r="AV109" s="2196">
        <f>IF(ISERROR(X109*(1-VLOOKUP($A109, 'E1 Categorization'!$A$32:$E$124, 5,0))), X109*0.5, X109*(1-VLOOKUP($A109, 'E1 Categorization'!$A$32:$E$124, 5,0)))</f>
        <v>0</v>
      </c>
      <c r="AW109" s="2200"/>
      <c r="AX109" s="2200"/>
      <c r="AY109" s="559">
        <f t="shared" si="33"/>
        <v>5340</v>
      </c>
      <c r="AZ109" s="560" t="str">
        <f t="shared" si="34"/>
        <v>Miscellaneous Customer Accounts Expenses</v>
      </c>
      <c r="BA109" s="2196">
        <f>IF(ISERROR(E109*(VLOOKUP($A109, 'E1 Categorization'!$A$32:$E$124, 5,0))), E109*0.5, E109*(VLOOKUP($A109, 'E1 Categorization'!$A$32:$E$124, 5,0)))</f>
        <v>0</v>
      </c>
      <c r="BB109" s="2196">
        <f>IF(ISERROR(F109*(VLOOKUP($A109, 'E1 Categorization'!$A$32:$E$124, 5,0))), F109*0.5, F109*(VLOOKUP($A109, 'E1 Categorization'!$A$32:$E$124, 5,0)))</f>
        <v>0</v>
      </c>
      <c r="BC109" s="2196">
        <f>IF(ISERROR(G109*(VLOOKUP($A109, 'E1 Categorization'!$A$32:$E$124, 5,0))), G109*0.5, G109*(VLOOKUP($A109, 'E1 Categorization'!$A$32:$E$124, 5,0)))</f>
        <v>0</v>
      </c>
      <c r="BD109" s="2196">
        <f>IF(ISERROR(H109*(VLOOKUP($A109, 'E1 Categorization'!$A$32:$E$124, 5,0))), H109*0.5, H109*(VLOOKUP($A109, 'E1 Categorization'!$A$32:$E$124, 5,0)))</f>
        <v>0</v>
      </c>
      <c r="BE109" s="2196">
        <f>IF(ISERROR(I109*(VLOOKUP($A109, 'E1 Categorization'!$A$32:$E$124, 5,0))), I109*0.5, I109*(VLOOKUP($A109, 'E1 Categorization'!$A$32:$E$124, 5,0)))</f>
        <v>0</v>
      </c>
      <c r="BF109" s="2196">
        <f>IF(ISERROR(J109*(VLOOKUP($A109, 'E1 Categorization'!$A$32:$E$124, 5,0))), J109*0.5, J109*(VLOOKUP($A109, 'E1 Categorization'!$A$32:$E$124, 5,0)))</f>
        <v>0</v>
      </c>
      <c r="BG109" s="2196">
        <f>IF(ISERROR(K109*(VLOOKUP($A109, 'E1 Categorization'!$A$32:$E$124, 5,0))), K109*0.5, K109*(VLOOKUP($A109, 'E1 Categorization'!$A$32:$E$124, 5,0)))</f>
        <v>0</v>
      </c>
      <c r="BH109" s="2196">
        <f>IF(ISERROR(L109*(VLOOKUP($A109, 'E1 Categorization'!$A$32:$E$124, 5,0))), L109*0.5, L109*(VLOOKUP($A109, 'E1 Categorization'!$A$32:$E$124, 5,0)))</f>
        <v>0</v>
      </c>
      <c r="BI109" s="2196">
        <f>IF(ISERROR(M109*(VLOOKUP($A109, 'E1 Categorization'!$A$32:$E$124, 5,0))), M109*0.5, M109*(VLOOKUP($A109, 'E1 Categorization'!$A$32:$E$124, 5,0)))</f>
        <v>0</v>
      </c>
      <c r="BJ109" s="2196">
        <f>IF(ISERROR(N109*(VLOOKUP($A109, 'E1 Categorization'!$A$32:$E$124, 5,0))), N109*0.5, N109*(VLOOKUP($A109, 'E1 Categorization'!$A$32:$E$124, 5,0)))</f>
        <v>0</v>
      </c>
      <c r="BK109" s="2196">
        <f>IF(ISERROR(O109*(VLOOKUP($A109, 'E1 Categorization'!$A$32:$E$124, 5,0))), O109*0.5, O109*(VLOOKUP($A109, 'E1 Categorization'!$A$32:$E$124, 5,0)))</f>
        <v>0</v>
      </c>
      <c r="BL109" s="2196">
        <f>IF(ISERROR(P109*(VLOOKUP($A109, 'E1 Categorization'!$A$32:$E$124, 5,0))), P109*0.5, P109*(VLOOKUP($A109, 'E1 Categorization'!$A$32:$E$124, 5,0)))</f>
        <v>0</v>
      </c>
      <c r="BM109" s="2196">
        <f>IF(ISERROR(Q109*(VLOOKUP($A109, 'E1 Categorization'!$A$32:$E$124, 5,0))), Q109*0.5, Q109*(VLOOKUP($A109, 'E1 Categorization'!$A$32:$E$124, 5,0)))</f>
        <v>0</v>
      </c>
      <c r="BN109" s="2196">
        <f>IF(ISERROR(R109*(VLOOKUP($A109, 'E1 Categorization'!$A$32:$E$124, 5,0))), R109*0.5, R109*(VLOOKUP($A109, 'E1 Categorization'!$A$32:$E$124, 5,0)))</f>
        <v>0</v>
      </c>
      <c r="BO109" s="2196">
        <f>IF(ISERROR(S109*(VLOOKUP($A109, 'E1 Categorization'!$A$32:$E$124, 5,0))), S109*0.5, S109*(VLOOKUP($A109, 'E1 Categorization'!$A$32:$E$124, 5,0)))</f>
        <v>0</v>
      </c>
      <c r="BP109" s="2196">
        <f>IF(ISERROR(T109*(VLOOKUP($A109, 'E1 Categorization'!$A$32:$E$124, 5,0))), T109*0.5, T109*(VLOOKUP($A109, 'E1 Categorization'!$A$32:$E$124, 5,0)))</f>
        <v>0</v>
      </c>
      <c r="BQ109" s="2196">
        <f>IF(ISERROR(U109*(VLOOKUP($A109, 'E1 Categorization'!$A$32:$E$124, 5,0))), U109*0.5, U109*(VLOOKUP($A109, 'E1 Categorization'!$A$32:$E$124, 5,0)))</f>
        <v>0</v>
      </c>
      <c r="BR109" s="2196">
        <f>IF(ISERROR(V109*(VLOOKUP($A109, 'E1 Categorization'!$A$32:$E$124, 5,0))), V109*0.5, V109*(VLOOKUP($A109, 'E1 Categorization'!$A$32:$E$124, 5,0)))</f>
        <v>0</v>
      </c>
      <c r="BS109" s="2196">
        <f>IF(ISERROR(W109*(VLOOKUP($A109, 'E1 Categorization'!$A$32:$E$124, 5,0))), W109*0.5, W109*(VLOOKUP($A109, 'E1 Categorization'!$A$32:$E$124, 5,0)))</f>
        <v>0</v>
      </c>
      <c r="BT109" s="2196">
        <f>IF(ISERROR(X109*(VLOOKUP($A109, 'E1 Categorization'!$A$32:$E$124, 5,0))), X109*0.5, X109*(VLOOKUP($A109, 'E1 Categorization'!$A$32:$E$124, 5,0)))</f>
        <v>0</v>
      </c>
    </row>
    <row r="110" spans="1:72" s="631" customFormat="1" ht="25.5" customHeight="1" x14ac:dyDescent="0.2">
      <c r="A110" s="555">
        <f>'I3 TB Data'!A420:B420</f>
        <v>5405</v>
      </c>
      <c r="B110" s="556" t="str">
        <f>'I3 TB Data'!B420</f>
        <v>Supervision</v>
      </c>
      <c r="C110" s="557">
        <f>'I3 TB Data'!G420</f>
        <v>0</v>
      </c>
      <c r="D110" s="2166" t="str">
        <f t="shared" si="35"/>
        <v>Yes</v>
      </c>
      <c r="E110" s="2143"/>
      <c r="F110" s="2143"/>
      <c r="G110" s="2143"/>
      <c r="H110" s="2143"/>
      <c r="I110" s="2143"/>
      <c r="J110" s="2143"/>
      <c r="K110" s="2143"/>
      <c r="L110" s="2143"/>
      <c r="M110" s="2143"/>
      <c r="N110" s="2143"/>
      <c r="O110" s="2143"/>
      <c r="P110" s="2143"/>
      <c r="Q110" s="2143"/>
      <c r="R110" s="2143"/>
      <c r="S110" s="2143"/>
      <c r="T110" s="2143"/>
      <c r="U110" s="2143"/>
      <c r="V110" s="2143"/>
      <c r="W110" s="2143"/>
      <c r="X110" s="2143"/>
      <c r="AA110" s="559">
        <f t="shared" si="31"/>
        <v>5405</v>
      </c>
      <c r="AB110" s="560" t="str">
        <f t="shared" si="32"/>
        <v>Supervision</v>
      </c>
      <c r="AC110" s="2196">
        <f>IF(ISERROR(E110*(1-VLOOKUP($A110, 'E1 Categorization'!$A$32:$E$124, 5,0))), E110*0.5, E110*(1-VLOOKUP($A110, 'E1 Categorization'!$A$32:$E$124, 5,0)))</f>
        <v>0</v>
      </c>
      <c r="AD110" s="2196">
        <f>IF(ISERROR(F110*(1-VLOOKUP($A110, 'E1 Categorization'!$A$32:$E$124, 5,0))), F110*0.5, F110*(1-VLOOKUP($A110, 'E1 Categorization'!$A$32:$E$124, 5,0)))</f>
        <v>0</v>
      </c>
      <c r="AE110" s="2196">
        <f>IF(ISERROR(G110*(1-VLOOKUP($A110, 'E1 Categorization'!$A$32:$E$124, 5,0))), G110*0.5, G110*(1-VLOOKUP($A110, 'E1 Categorization'!$A$32:$E$124, 5,0)))</f>
        <v>0</v>
      </c>
      <c r="AF110" s="2196">
        <f>IF(ISERROR(H110*(1-VLOOKUP($A110, 'E1 Categorization'!$A$32:$E$124, 5,0))), H110*0.5, H110*(1-VLOOKUP($A110, 'E1 Categorization'!$A$32:$E$124, 5,0)))</f>
        <v>0</v>
      </c>
      <c r="AG110" s="2196">
        <f>IF(ISERROR(I110*(1-VLOOKUP($A110, 'E1 Categorization'!$A$32:$E$124, 5,0))), I110*0.5, I110*(1-VLOOKUP($A110, 'E1 Categorization'!$A$32:$E$124, 5,0)))</f>
        <v>0</v>
      </c>
      <c r="AH110" s="2196">
        <f>IF(ISERROR(J110*(1-VLOOKUP($A110, 'E1 Categorization'!$A$32:$E$124, 5,0))), J110*0.5, J110*(1-VLOOKUP($A110, 'E1 Categorization'!$A$32:$E$124, 5,0)))</f>
        <v>0</v>
      </c>
      <c r="AI110" s="2196">
        <f>IF(ISERROR(K110*(1-VLOOKUP($A110, 'E1 Categorization'!$A$32:$E$124, 5,0))), K110*0.5, K110*(1-VLOOKUP($A110, 'E1 Categorization'!$A$32:$E$124, 5,0)))</f>
        <v>0</v>
      </c>
      <c r="AJ110" s="2196">
        <f>IF(ISERROR(L110*(1-VLOOKUP($A110, 'E1 Categorization'!$A$32:$E$124, 5,0))), L110*0.5, L110*(1-VLOOKUP($A110, 'E1 Categorization'!$A$32:$E$124, 5,0)))</f>
        <v>0</v>
      </c>
      <c r="AK110" s="2196">
        <f>IF(ISERROR(M110*(1-VLOOKUP($A110, 'E1 Categorization'!$A$32:$E$124, 5,0))), M110*0.5, M110*(1-VLOOKUP($A110, 'E1 Categorization'!$A$32:$E$124, 5,0)))</f>
        <v>0</v>
      </c>
      <c r="AL110" s="2196">
        <f>IF(ISERROR(N110*(1-VLOOKUP($A110, 'E1 Categorization'!$A$32:$E$124, 5,0))), N110*0.5, N110*(1-VLOOKUP($A110, 'E1 Categorization'!$A$32:$E$124, 5,0)))</f>
        <v>0</v>
      </c>
      <c r="AM110" s="2196">
        <f>IF(ISERROR(O110*(1-VLOOKUP($A110, 'E1 Categorization'!$A$32:$E$124, 5,0))), O110*0.5, O110*(1-VLOOKUP($A110, 'E1 Categorization'!$A$32:$E$124, 5,0)))</f>
        <v>0</v>
      </c>
      <c r="AN110" s="2196">
        <f>IF(ISERROR(P110*(1-VLOOKUP($A110, 'E1 Categorization'!$A$32:$E$124, 5,0))), P110*0.5, P110*(1-VLOOKUP($A110, 'E1 Categorization'!$A$32:$E$124, 5,0)))</f>
        <v>0</v>
      </c>
      <c r="AO110" s="2196">
        <f>IF(ISERROR(Q110*(1-VLOOKUP($A110, 'E1 Categorization'!$A$32:$E$124, 5,0))), Q110*0.5, Q110*(1-VLOOKUP($A110, 'E1 Categorization'!$A$32:$E$124, 5,0)))</f>
        <v>0</v>
      </c>
      <c r="AP110" s="2196">
        <f>IF(ISERROR(R110*(1-VLOOKUP($A110, 'E1 Categorization'!$A$32:$E$124, 5,0))), R110*0.5, R110*(1-VLOOKUP($A110, 'E1 Categorization'!$A$32:$E$124, 5,0)))</f>
        <v>0</v>
      </c>
      <c r="AQ110" s="2196">
        <f>IF(ISERROR(S110*(1-VLOOKUP($A110, 'E1 Categorization'!$A$32:$E$124, 5,0))), S110*0.5, S110*(1-VLOOKUP($A110, 'E1 Categorization'!$A$32:$E$124, 5,0)))</f>
        <v>0</v>
      </c>
      <c r="AR110" s="2196">
        <f>IF(ISERROR(T110*(1-VLOOKUP($A110, 'E1 Categorization'!$A$32:$E$124, 5,0))), T110*0.5, T110*(1-VLOOKUP($A110, 'E1 Categorization'!$A$32:$E$124, 5,0)))</f>
        <v>0</v>
      </c>
      <c r="AS110" s="2196">
        <f>IF(ISERROR(U110*(1-VLOOKUP($A110, 'E1 Categorization'!$A$32:$E$124, 5,0))), U110*0.5, U110*(1-VLOOKUP($A110, 'E1 Categorization'!$A$32:$E$124, 5,0)))</f>
        <v>0</v>
      </c>
      <c r="AT110" s="2196">
        <f>IF(ISERROR(V110*(1-VLOOKUP($A110, 'E1 Categorization'!$A$32:$E$124, 5,0))), V110*0.5, V110*(1-VLOOKUP($A110, 'E1 Categorization'!$A$32:$E$124, 5,0)))</f>
        <v>0</v>
      </c>
      <c r="AU110" s="2196">
        <f>IF(ISERROR(W110*(1-VLOOKUP($A110, 'E1 Categorization'!$A$32:$E$124, 5,0))), W110*0.5, W110*(1-VLOOKUP($A110, 'E1 Categorization'!$A$32:$E$124, 5,0)))</f>
        <v>0</v>
      </c>
      <c r="AV110" s="2196">
        <f>IF(ISERROR(X110*(1-VLOOKUP($A110, 'E1 Categorization'!$A$32:$E$124, 5,0))), X110*0.5, X110*(1-VLOOKUP($A110, 'E1 Categorization'!$A$32:$E$124, 5,0)))</f>
        <v>0</v>
      </c>
      <c r="AW110" s="2200"/>
      <c r="AX110" s="2200"/>
      <c r="AY110" s="559">
        <f t="shared" si="33"/>
        <v>5405</v>
      </c>
      <c r="AZ110" s="560" t="str">
        <f t="shared" si="34"/>
        <v>Supervision</v>
      </c>
      <c r="BA110" s="2196">
        <f>IF(ISERROR(E110*(VLOOKUP($A110, 'E1 Categorization'!$A$32:$E$124, 5,0))), E110*0.5, E110*(VLOOKUP($A110, 'E1 Categorization'!$A$32:$E$124, 5,0)))</f>
        <v>0</v>
      </c>
      <c r="BB110" s="2196">
        <f>IF(ISERROR(F110*(VLOOKUP($A110, 'E1 Categorization'!$A$32:$E$124, 5,0))), F110*0.5, F110*(VLOOKUP($A110, 'E1 Categorization'!$A$32:$E$124, 5,0)))</f>
        <v>0</v>
      </c>
      <c r="BC110" s="2196">
        <f>IF(ISERROR(G110*(VLOOKUP($A110, 'E1 Categorization'!$A$32:$E$124, 5,0))), G110*0.5, G110*(VLOOKUP($A110, 'E1 Categorization'!$A$32:$E$124, 5,0)))</f>
        <v>0</v>
      </c>
      <c r="BD110" s="2196">
        <f>IF(ISERROR(H110*(VLOOKUP($A110, 'E1 Categorization'!$A$32:$E$124, 5,0))), H110*0.5, H110*(VLOOKUP($A110, 'E1 Categorization'!$A$32:$E$124, 5,0)))</f>
        <v>0</v>
      </c>
      <c r="BE110" s="2196">
        <f>IF(ISERROR(I110*(VLOOKUP($A110, 'E1 Categorization'!$A$32:$E$124, 5,0))), I110*0.5, I110*(VLOOKUP($A110, 'E1 Categorization'!$A$32:$E$124, 5,0)))</f>
        <v>0</v>
      </c>
      <c r="BF110" s="2196">
        <f>IF(ISERROR(J110*(VLOOKUP($A110, 'E1 Categorization'!$A$32:$E$124, 5,0))), J110*0.5, J110*(VLOOKUP($A110, 'E1 Categorization'!$A$32:$E$124, 5,0)))</f>
        <v>0</v>
      </c>
      <c r="BG110" s="2196">
        <f>IF(ISERROR(K110*(VLOOKUP($A110, 'E1 Categorization'!$A$32:$E$124, 5,0))), K110*0.5, K110*(VLOOKUP($A110, 'E1 Categorization'!$A$32:$E$124, 5,0)))</f>
        <v>0</v>
      </c>
      <c r="BH110" s="2196">
        <f>IF(ISERROR(L110*(VLOOKUP($A110, 'E1 Categorization'!$A$32:$E$124, 5,0))), L110*0.5, L110*(VLOOKUP($A110, 'E1 Categorization'!$A$32:$E$124, 5,0)))</f>
        <v>0</v>
      </c>
      <c r="BI110" s="2196">
        <f>IF(ISERROR(M110*(VLOOKUP($A110, 'E1 Categorization'!$A$32:$E$124, 5,0))), M110*0.5, M110*(VLOOKUP($A110, 'E1 Categorization'!$A$32:$E$124, 5,0)))</f>
        <v>0</v>
      </c>
      <c r="BJ110" s="2196">
        <f>IF(ISERROR(N110*(VLOOKUP($A110, 'E1 Categorization'!$A$32:$E$124, 5,0))), N110*0.5, N110*(VLOOKUP($A110, 'E1 Categorization'!$A$32:$E$124, 5,0)))</f>
        <v>0</v>
      </c>
      <c r="BK110" s="2196">
        <f>IF(ISERROR(O110*(VLOOKUP($A110, 'E1 Categorization'!$A$32:$E$124, 5,0))), O110*0.5, O110*(VLOOKUP($A110, 'E1 Categorization'!$A$32:$E$124, 5,0)))</f>
        <v>0</v>
      </c>
      <c r="BL110" s="2196">
        <f>IF(ISERROR(P110*(VLOOKUP($A110, 'E1 Categorization'!$A$32:$E$124, 5,0))), P110*0.5, P110*(VLOOKUP($A110, 'E1 Categorization'!$A$32:$E$124, 5,0)))</f>
        <v>0</v>
      </c>
      <c r="BM110" s="2196">
        <f>IF(ISERROR(Q110*(VLOOKUP($A110, 'E1 Categorization'!$A$32:$E$124, 5,0))), Q110*0.5, Q110*(VLOOKUP($A110, 'E1 Categorization'!$A$32:$E$124, 5,0)))</f>
        <v>0</v>
      </c>
      <c r="BN110" s="2196">
        <f>IF(ISERROR(R110*(VLOOKUP($A110, 'E1 Categorization'!$A$32:$E$124, 5,0))), R110*0.5, R110*(VLOOKUP($A110, 'E1 Categorization'!$A$32:$E$124, 5,0)))</f>
        <v>0</v>
      </c>
      <c r="BO110" s="2196">
        <f>IF(ISERROR(S110*(VLOOKUP($A110, 'E1 Categorization'!$A$32:$E$124, 5,0))), S110*0.5, S110*(VLOOKUP($A110, 'E1 Categorization'!$A$32:$E$124, 5,0)))</f>
        <v>0</v>
      </c>
      <c r="BP110" s="2196">
        <f>IF(ISERROR(T110*(VLOOKUP($A110, 'E1 Categorization'!$A$32:$E$124, 5,0))), T110*0.5, T110*(VLOOKUP($A110, 'E1 Categorization'!$A$32:$E$124, 5,0)))</f>
        <v>0</v>
      </c>
      <c r="BQ110" s="2196">
        <f>IF(ISERROR(U110*(VLOOKUP($A110, 'E1 Categorization'!$A$32:$E$124, 5,0))), U110*0.5, U110*(VLOOKUP($A110, 'E1 Categorization'!$A$32:$E$124, 5,0)))</f>
        <v>0</v>
      </c>
      <c r="BR110" s="2196">
        <f>IF(ISERROR(V110*(VLOOKUP($A110, 'E1 Categorization'!$A$32:$E$124, 5,0))), V110*0.5, V110*(VLOOKUP($A110, 'E1 Categorization'!$A$32:$E$124, 5,0)))</f>
        <v>0</v>
      </c>
      <c r="BS110" s="2196">
        <f>IF(ISERROR(W110*(VLOOKUP($A110, 'E1 Categorization'!$A$32:$E$124, 5,0))), W110*0.5, W110*(VLOOKUP($A110, 'E1 Categorization'!$A$32:$E$124, 5,0)))</f>
        <v>0</v>
      </c>
      <c r="BT110" s="2196">
        <f>IF(ISERROR(X110*(VLOOKUP($A110, 'E1 Categorization'!$A$32:$E$124, 5,0))), X110*0.5, X110*(VLOOKUP($A110, 'E1 Categorization'!$A$32:$E$124, 5,0)))</f>
        <v>0</v>
      </c>
    </row>
    <row r="111" spans="1:72" s="631" customFormat="1" ht="25.5" customHeight="1" x14ac:dyDescent="0.2">
      <c r="A111" s="555">
        <f>'I3 TB Data'!A421:B421</f>
        <v>5410</v>
      </c>
      <c r="B111" s="556" t="str">
        <f>'I3 TB Data'!B421</f>
        <v>Community Relations - Sundry</v>
      </c>
      <c r="C111" s="557">
        <f>'I3 TB Data'!G421</f>
        <v>0</v>
      </c>
      <c r="D111" s="2166" t="str">
        <f t="shared" si="35"/>
        <v>Yes</v>
      </c>
      <c r="E111" s="2143"/>
      <c r="F111" s="2143"/>
      <c r="G111" s="2143"/>
      <c r="H111" s="2143"/>
      <c r="I111" s="2143"/>
      <c r="J111" s="2143"/>
      <c r="K111" s="2143"/>
      <c r="L111" s="2143"/>
      <c r="M111" s="2143"/>
      <c r="N111" s="2143"/>
      <c r="O111" s="2143"/>
      <c r="P111" s="2143"/>
      <c r="Q111" s="2143"/>
      <c r="R111" s="2143"/>
      <c r="S111" s="2143"/>
      <c r="T111" s="2143"/>
      <c r="U111" s="2143"/>
      <c r="V111" s="2143"/>
      <c r="W111" s="2143"/>
      <c r="X111" s="2143"/>
      <c r="AA111" s="559">
        <f t="shared" si="31"/>
        <v>5410</v>
      </c>
      <c r="AB111" s="560" t="str">
        <f t="shared" si="32"/>
        <v>Community Relations - Sundry</v>
      </c>
      <c r="AC111" s="2196">
        <f>IF(ISERROR(E111*(1-VLOOKUP($A111, 'E1 Categorization'!$A$32:$E$124, 5,0))), E111*0.5, E111*(1-VLOOKUP($A111, 'E1 Categorization'!$A$32:$E$124, 5,0)))</f>
        <v>0</v>
      </c>
      <c r="AD111" s="2196">
        <f>IF(ISERROR(F111*(1-VLOOKUP($A111, 'E1 Categorization'!$A$32:$E$124, 5,0))), F111*0.5, F111*(1-VLOOKUP($A111, 'E1 Categorization'!$A$32:$E$124, 5,0)))</f>
        <v>0</v>
      </c>
      <c r="AE111" s="2196">
        <f>IF(ISERROR(G111*(1-VLOOKUP($A111, 'E1 Categorization'!$A$32:$E$124, 5,0))), G111*0.5, G111*(1-VLOOKUP($A111, 'E1 Categorization'!$A$32:$E$124, 5,0)))</f>
        <v>0</v>
      </c>
      <c r="AF111" s="2196">
        <f>IF(ISERROR(H111*(1-VLOOKUP($A111, 'E1 Categorization'!$A$32:$E$124, 5,0))), H111*0.5, H111*(1-VLOOKUP($A111, 'E1 Categorization'!$A$32:$E$124, 5,0)))</f>
        <v>0</v>
      </c>
      <c r="AG111" s="2196">
        <f>IF(ISERROR(I111*(1-VLOOKUP($A111, 'E1 Categorization'!$A$32:$E$124, 5,0))), I111*0.5, I111*(1-VLOOKUP($A111, 'E1 Categorization'!$A$32:$E$124, 5,0)))</f>
        <v>0</v>
      </c>
      <c r="AH111" s="2196">
        <f>IF(ISERROR(J111*(1-VLOOKUP($A111, 'E1 Categorization'!$A$32:$E$124, 5,0))), J111*0.5, J111*(1-VLOOKUP($A111, 'E1 Categorization'!$A$32:$E$124, 5,0)))</f>
        <v>0</v>
      </c>
      <c r="AI111" s="2196">
        <f>IF(ISERROR(K111*(1-VLOOKUP($A111, 'E1 Categorization'!$A$32:$E$124, 5,0))), K111*0.5, K111*(1-VLOOKUP($A111, 'E1 Categorization'!$A$32:$E$124, 5,0)))</f>
        <v>0</v>
      </c>
      <c r="AJ111" s="2196">
        <f>IF(ISERROR(L111*(1-VLOOKUP($A111, 'E1 Categorization'!$A$32:$E$124, 5,0))), L111*0.5, L111*(1-VLOOKUP($A111, 'E1 Categorization'!$A$32:$E$124, 5,0)))</f>
        <v>0</v>
      </c>
      <c r="AK111" s="2196">
        <f>IF(ISERROR(M111*(1-VLOOKUP($A111, 'E1 Categorization'!$A$32:$E$124, 5,0))), M111*0.5, M111*(1-VLOOKUP($A111, 'E1 Categorization'!$A$32:$E$124, 5,0)))</f>
        <v>0</v>
      </c>
      <c r="AL111" s="2196">
        <f>IF(ISERROR(N111*(1-VLOOKUP($A111, 'E1 Categorization'!$A$32:$E$124, 5,0))), N111*0.5, N111*(1-VLOOKUP($A111, 'E1 Categorization'!$A$32:$E$124, 5,0)))</f>
        <v>0</v>
      </c>
      <c r="AM111" s="2196">
        <f>IF(ISERROR(O111*(1-VLOOKUP($A111, 'E1 Categorization'!$A$32:$E$124, 5,0))), O111*0.5, O111*(1-VLOOKUP($A111, 'E1 Categorization'!$A$32:$E$124, 5,0)))</f>
        <v>0</v>
      </c>
      <c r="AN111" s="2196">
        <f>IF(ISERROR(P111*(1-VLOOKUP($A111, 'E1 Categorization'!$A$32:$E$124, 5,0))), P111*0.5, P111*(1-VLOOKUP($A111, 'E1 Categorization'!$A$32:$E$124, 5,0)))</f>
        <v>0</v>
      </c>
      <c r="AO111" s="2196">
        <f>IF(ISERROR(Q111*(1-VLOOKUP($A111, 'E1 Categorization'!$A$32:$E$124, 5,0))), Q111*0.5, Q111*(1-VLOOKUP($A111, 'E1 Categorization'!$A$32:$E$124, 5,0)))</f>
        <v>0</v>
      </c>
      <c r="AP111" s="2196">
        <f>IF(ISERROR(R111*(1-VLOOKUP($A111, 'E1 Categorization'!$A$32:$E$124, 5,0))), R111*0.5, R111*(1-VLOOKUP($A111, 'E1 Categorization'!$A$32:$E$124, 5,0)))</f>
        <v>0</v>
      </c>
      <c r="AQ111" s="2196">
        <f>IF(ISERROR(S111*(1-VLOOKUP($A111, 'E1 Categorization'!$A$32:$E$124, 5,0))), S111*0.5, S111*(1-VLOOKUP($A111, 'E1 Categorization'!$A$32:$E$124, 5,0)))</f>
        <v>0</v>
      </c>
      <c r="AR111" s="2196">
        <f>IF(ISERROR(T111*(1-VLOOKUP($A111, 'E1 Categorization'!$A$32:$E$124, 5,0))), T111*0.5, T111*(1-VLOOKUP($A111, 'E1 Categorization'!$A$32:$E$124, 5,0)))</f>
        <v>0</v>
      </c>
      <c r="AS111" s="2196">
        <f>IF(ISERROR(U111*(1-VLOOKUP($A111, 'E1 Categorization'!$A$32:$E$124, 5,0))), U111*0.5, U111*(1-VLOOKUP($A111, 'E1 Categorization'!$A$32:$E$124, 5,0)))</f>
        <v>0</v>
      </c>
      <c r="AT111" s="2196">
        <f>IF(ISERROR(V111*(1-VLOOKUP($A111, 'E1 Categorization'!$A$32:$E$124, 5,0))), V111*0.5, V111*(1-VLOOKUP($A111, 'E1 Categorization'!$A$32:$E$124, 5,0)))</f>
        <v>0</v>
      </c>
      <c r="AU111" s="2196">
        <f>IF(ISERROR(W111*(1-VLOOKUP($A111, 'E1 Categorization'!$A$32:$E$124, 5,0))), W111*0.5, W111*(1-VLOOKUP($A111, 'E1 Categorization'!$A$32:$E$124, 5,0)))</f>
        <v>0</v>
      </c>
      <c r="AV111" s="2196">
        <f>IF(ISERROR(X111*(1-VLOOKUP($A111, 'E1 Categorization'!$A$32:$E$124, 5,0))), X111*0.5, X111*(1-VLOOKUP($A111, 'E1 Categorization'!$A$32:$E$124, 5,0)))</f>
        <v>0</v>
      </c>
      <c r="AW111" s="2200"/>
      <c r="AX111" s="2200"/>
      <c r="AY111" s="559">
        <f t="shared" si="33"/>
        <v>5410</v>
      </c>
      <c r="AZ111" s="560" t="str">
        <f t="shared" si="34"/>
        <v>Community Relations - Sundry</v>
      </c>
      <c r="BA111" s="2196">
        <f>IF(ISERROR(E111*(VLOOKUP($A111, 'E1 Categorization'!$A$32:$E$124, 5,0))), E111*0.5, E111*(VLOOKUP($A111, 'E1 Categorization'!$A$32:$E$124, 5,0)))</f>
        <v>0</v>
      </c>
      <c r="BB111" s="2196">
        <f>IF(ISERROR(F111*(VLOOKUP($A111, 'E1 Categorization'!$A$32:$E$124, 5,0))), F111*0.5, F111*(VLOOKUP($A111, 'E1 Categorization'!$A$32:$E$124, 5,0)))</f>
        <v>0</v>
      </c>
      <c r="BC111" s="2196">
        <f>IF(ISERROR(G111*(VLOOKUP($A111, 'E1 Categorization'!$A$32:$E$124, 5,0))), G111*0.5, G111*(VLOOKUP($A111, 'E1 Categorization'!$A$32:$E$124, 5,0)))</f>
        <v>0</v>
      </c>
      <c r="BD111" s="2196">
        <f>IF(ISERROR(H111*(VLOOKUP($A111, 'E1 Categorization'!$A$32:$E$124, 5,0))), H111*0.5, H111*(VLOOKUP($A111, 'E1 Categorization'!$A$32:$E$124, 5,0)))</f>
        <v>0</v>
      </c>
      <c r="BE111" s="2196">
        <f>IF(ISERROR(I111*(VLOOKUP($A111, 'E1 Categorization'!$A$32:$E$124, 5,0))), I111*0.5, I111*(VLOOKUP($A111, 'E1 Categorization'!$A$32:$E$124, 5,0)))</f>
        <v>0</v>
      </c>
      <c r="BF111" s="2196">
        <f>IF(ISERROR(J111*(VLOOKUP($A111, 'E1 Categorization'!$A$32:$E$124, 5,0))), J111*0.5, J111*(VLOOKUP($A111, 'E1 Categorization'!$A$32:$E$124, 5,0)))</f>
        <v>0</v>
      </c>
      <c r="BG111" s="2196">
        <f>IF(ISERROR(K111*(VLOOKUP($A111, 'E1 Categorization'!$A$32:$E$124, 5,0))), K111*0.5, K111*(VLOOKUP($A111, 'E1 Categorization'!$A$32:$E$124, 5,0)))</f>
        <v>0</v>
      </c>
      <c r="BH111" s="2196">
        <f>IF(ISERROR(L111*(VLOOKUP($A111, 'E1 Categorization'!$A$32:$E$124, 5,0))), L111*0.5, L111*(VLOOKUP($A111, 'E1 Categorization'!$A$32:$E$124, 5,0)))</f>
        <v>0</v>
      </c>
      <c r="BI111" s="2196">
        <f>IF(ISERROR(M111*(VLOOKUP($A111, 'E1 Categorization'!$A$32:$E$124, 5,0))), M111*0.5, M111*(VLOOKUP($A111, 'E1 Categorization'!$A$32:$E$124, 5,0)))</f>
        <v>0</v>
      </c>
      <c r="BJ111" s="2196">
        <f>IF(ISERROR(N111*(VLOOKUP($A111, 'E1 Categorization'!$A$32:$E$124, 5,0))), N111*0.5, N111*(VLOOKUP($A111, 'E1 Categorization'!$A$32:$E$124, 5,0)))</f>
        <v>0</v>
      </c>
      <c r="BK111" s="2196">
        <f>IF(ISERROR(O111*(VLOOKUP($A111, 'E1 Categorization'!$A$32:$E$124, 5,0))), O111*0.5, O111*(VLOOKUP($A111, 'E1 Categorization'!$A$32:$E$124, 5,0)))</f>
        <v>0</v>
      </c>
      <c r="BL111" s="2196">
        <f>IF(ISERROR(P111*(VLOOKUP($A111, 'E1 Categorization'!$A$32:$E$124, 5,0))), P111*0.5, P111*(VLOOKUP($A111, 'E1 Categorization'!$A$32:$E$124, 5,0)))</f>
        <v>0</v>
      </c>
      <c r="BM111" s="2196">
        <f>IF(ISERROR(Q111*(VLOOKUP($A111, 'E1 Categorization'!$A$32:$E$124, 5,0))), Q111*0.5, Q111*(VLOOKUP($A111, 'E1 Categorization'!$A$32:$E$124, 5,0)))</f>
        <v>0</v>
      </c>
      <c r="BN111" s="2196">
        <f>IF(ISERROR(R111*(VLOOKUP($A111, 'E1 Categorization'!$A$32:$E$124, 5,0))), R111*0.5, R111*(VLOOKUP($A111, 'E1 Categorization'!$A$32:$E$124, 5,0)))</f>
        <v>0</v>
      </c>
      <c r="BO111" s="2196">
        <f>IF(ISERROR(S111*(VLOOKUP($A111, 'E1 Categorization'!$A$32:$E$124, 5,0))), S111*0.5, S111*(VLOOKUP($A111, 'E1 Categorization'!$A$32:$E$124, 5,0)))</f>
        <v>0</v>
      </c>
      <c r="BP111" s="2196">
        <f>IF(ISERROR(T111*(VLOOKUP($A111, 'E1 Categorization'!$A$32:$E$124, 5,0))), T111*0.5, T111*(VLOOKUP($A111, 'E1 Categorization'!$A$32:$E$124, 5,0)))</f>
        <v>0</v>
      </c>
      <c r="BQ111" s="2196">
        <f>IF(ISERROR(U111*(VLOOKUP($A111, 'E1 Categorization'!$A$32:$E$124, 5,0))), U111*0.5, U111*(VLOOKUP($A111, 'E1 Categorization'!$A$32:$E$124, 5,0)))</f>
        <v>0</v>
      </c>
      <c r="BR111" s="2196">
        <f>IF(ISERROR(V111*(VLOOKUP($A111, 'E1 Categorization'!$A$32:$E$124, 5,0))), V111*0.5, V111*(VLOOKUP($A111, 'E1 Categorization'!$A$32:$E$124, 5,0)))</f>
        <v>0</v>
      </c>
      <c r="BS111" s="2196">
        <f>IF(ISERROR(W111*(VLOOKUP($A111, 'E1 Categorization'!$A$32:$E$124, 5,0))), W111*0.5, W111*(VLOOKUP($A111, 'E1 Categorization'!$A$32:$E$124, 5,0)))</f>
        <v>0</v>
      </c>
      <c r="BT111" s="2196">
        <f>IF(ISERROR(X111*(VLOOKUP($A111, 'E1 Categorization'!$A$32:$E$124, 5,0))), X111*0.5, X111*(VLOOKUP($A111, 'E1 Categorization'!$A$32:$E$124, 5,0)))</f>
        <v>0</v>
      </c>
    </row>
    <row r="112" spans="1:72" s="631" customFormat="1" ht="25.5" customHeight="1" x14ac:dyDescent="0.2">
      <c r="A112" s="555">
        <f>'I3 TB Data'!A422:B422</f>
        <v>5415</v>
      </c>
      <c r="B112" s="556" t="str">
        <f>'I3 TB Data'!B422</f>
        <v>Energy Conservation</v>
      </c>
      <c r="C112" s="557">
        <f>'I3 TB Data'!G422</f>
        <v>0</v>
      </c>
      <c r="D112" s="2166" t="str">
        <f t="shared" si="35"/>
        <v>Yes</v>
      </c>
      <c r="E112" s="2143"/>
      <c r="F112" s="2143"/>
      <c r="G112" s="2143"/>
      <c r="H112" s="2143"/>
      <c r="I112" s="2143"/>
      <c r="J112" s="2143"/>
      <c r="K112" s="2143"/>
      <c r="L112" s="2143"/>
      <c r="M112" s="2143"/>
      <c r="N112" s="2143"/>
      <c r="O112" s="2143"/>
      <c r="P112" s="2143"/>
      <c r="Q112" s="2143"/>
      <c r="R112" s="2143"/>
      <c r="S112" s="2143"/>
      <c r="T112" s="2143"/>
      <c r="U112" s="2143"/>
      <c r="V112" s="2143"/>
      <c r="W112" s="2143"/>
      <c r="X112" s="2143"/>
      <c r="AA112" s="559">
        <f t="shared" si="31"/>
        <v>5415</v>
      </c>
      <c r="AB112" s="560" t="str">
        <f t="shared" si="32"/>
        <v>Energy Conservation</v>
      </c>
      <c r="AC112" s="2196">
        <f>IF(ISERROR(E112*(1-VLOOKUP($A112, 'E1 Categorization'!$A$32:$E$124, 5,0))), E112*0.5, E112*(1-VLOOKUP($A112, 'E1 Categorization'!$A$32:$E$124, 5,0)))</f>
        <v>0</v>
      </c>
      <c r="AD112" s="2196">
        <f>IF(ISERROR(F112*(1-VLOOKUP($A112, 'E1 Categorization'!$A$32:$E$124, 5,0))), F112*0.5, F112*(1-VLOOKUP($A112, 'E1 Categorization'!$A$32:$E$124, 5,0)))</f>
        <v>0</v>
      </c>
      <c r="AE112" s="2196">
        <f>IF(ISERROR(G112*(1-VLOOKUP($A112, 'E1 Categorization'!$A$32:$E$124, 5,0))), G112*0.5, G112*(1-VLOOKUP($A112, 'E1 Categorization'!$A$32:$E$124, 5,0)))</f>
        <v>0</v>
      </c>
      <c r="AF112" s="2196">
        <f>IF(ISERROR(H112*(1-VLOOKUP($A112, 'E1 Categorization'!$A$32:$E$124, 5,0))), H112*0.5, H112*(1-VLOOKUP($A112, 'E1 Categorization'!$A$32:$E$124, 5,0)))</f>
        <v>0</v>
      </c>
      <c r="AG112" s="2196">
        <f>IF(ISERROR(I112*(1-VLOOKUP($A112, 'E1 Categorization'!$A$32:$E$124, 5,0))), I112*0.5, I112*(1-VLOOKUP($A112, 'E1 Categorization'!$A$32:$E$124, 5,0)))</f>
        <v>0</v>
      </c>
      <c r="AH112" s="2196">
        <f>IF(ISERROR(J112*(1-VLOOKUP($A112, 'E1 Categorization'!$A$32:$E$124, 5,0))), J112*0.5, J112*(1-VLOOKUP($A112, 'E1 Categorization'!$A$32:$E$124, 5,0)))</f>
        <v>0</v>
      </c>
      <c r="AI112" s="2196">
        <f>IF(ISERROR(K112*(1-VLOOKUP($A112, 'E1 Categorization'!$A$32:$E$124, 5,0))), K112*0.5, K112*(1-VLOOKUP($A112, 'E1 Categorization'!$A$32:$E$124, 5,0)))</f>
        <v>0</v>
      </c>
      <c r="AJ112" s="2196">
        <f>IF(ISERROR(L112*(1-VLOOKUP($A112, 'E1 Categorization'!$A$32:$E$124, 5,0))), L112*0.5, L112*(1-VLOOKUP($A112, 'E1 Categorization'!$A$32:$E$124, 5,0)))</f>
        <v>0</v>
      </c>
      <c r="AK112" s="2196">
        <f>IF(ISERROR(M112*(1-VLOOKUP($A112, 'E1 Categorization'!$A$32:$E$124, 5,0))), M112*0.5, M112*(1-VLOOKUP($A112, 'E1 Categorization'!$A$32:$E$124, 5,0)))</f>
        <v>0</v>
      </c>
      <c r="AL112" s="2196">
        <f>IF(ISERROR(N112*(1-VLOOKUP($A112, 'E1 Categorization'!$A$32:$E$124, 5,0))), N112*0.5, N112*(1-VLOOKUP($A112, 'E1 Categorization'!$A$32:$E$124, 5,0)))</f>
        <v>0</v>
      </c>
      <c r="AM112" s="2196">
        <f>IF(ISERROR(O112*(1-VLOOKUP($A112, 'E1 Categorization'!$A$32:$E$124, 5,0))), O112*0.5, O112*(1-VLOOKUP($A112, 'E1 Categorization'!$A$32:$E$124, 5,0)))</f>
        <v>0</v>
      </c>
      <c r="AN112" s="2196">
        <f>IF(ISERROR(P112*(1-VLOOKUP($A112, 'E1 Categorization'!$A$32:$E$124, 5,0))), P112*0.5, P112*(1-VLOOKUP($A112, 'E1 Categorization'!$A$32:$E$124, 5,0)))</f>
        <v>0</v>
      </c>
      <c r="AO112" s="2196">
        <f>IF(ISERROR(Q112*(1-VLOOKUP($A112, 'E1 Categorization'!$A$32:$E$124, 5,0))), Q112*0.5, Q112*(1-VLOOKUP($A112, 'E1 Categorization'!$A$32:$E$124, 5,0)))</f>
        <v>0</v>
      </c>
      <c r="AP112" s="2196">
        <f>IF(ISERROR(R112*(1-VLOOKUP($A112, 'E1 Categorization'!$A$32:$E$124, 5,0))), R112*0.5, R112*(1-VLOOKUP($A112, 'E1 Categorization'!$A$32:$E$124, 5,0)))</f>
        <v>0</v>
      </c>
      <c r="AQ112" s="2196">
        <f>IF(ISERROR(S112*(1-VLOOKUP($A112, 'E1 Categorization'!$A$32:$E$124, 5,0))), S112*0.5, S112*(1-VLOOKUP($A112, 'E1 Categorization'!$A$32:$E$124, 5,0)))</f>
        <v>0</v>
      </c>
      <c r="AR112" s="2196">
        <f>IF(ISERROR(T112*(1-VLOOKUP($A112, 'E1 Categorization'!$A$32:$E$124, 5,0))), T112*0.5, T112*(1-VLOOKUP($A112, 'E1 Categorization'!$A$32:$E$124, 5,0)))</f>
        <v>0</v>
      </c>
      <c r="AS112" s="2196">
        <f>IF(ISERROR(U112*(1-VLOOKUP($A112, 'E1 Categorization'!$A$32:$E$124, 5,0))), U112*0.5, U112*(1-VLOOKUP($A112, 'E1 Categorization'!$A$32:$E$124, 5,0)))</f>
        <v>0</v>
      </c>
      <c r="AT112" s="2196">
        <f>IF(ISERROR(V112*(1-VLOOKUP($A112, 'E1 Categorization'!$A$32:$E$124, 5,0))), V112*0.5, V112*(1-VLOOKUP($A112, 'E1 Categorization'!$A$32:$E$124, 5,0)))</f>
        <v>0</v>
      </c>
      <c r="AU112" s="2196">
        <f>IF(ISERROR(W112*(1-VLOOKUP($A112, 'E1 Categorization'!$A$32:$E$124, 5,0))), W112*0.5, W112*(1-VLOOKUP($A112, 'E1 Categorization'!$A$32:$E$124, 5,0)))</f>
        <v>0</v>
      </c>
      <c r="AV112" s="2196">
        <f>IF(ISERROR(X112*(1-VLOOKUP($A112, 'E1 Categorization'!$A$32:$E$124, 5,0))), X112*0.5, X112*(1-VLOOKUP($A112, 'E1 Categorization'!$A$32:$E$124, 5,0)))</f>
        <v>0</v>
      </c>
      <c r="AW112" s="2200"/>
      <c r="AX112" s="2200"/>
      <c r="AY112" s="559">
        <f t="shared" si="33"/>
        <v>5415</v>
      </c>
      <c r="AZ112" s="560" t="str">
        <f t="shared" si="34"/>
        <v>Energy Conservation</v>
      </c>
      <c r="BA112" s="2196">
        <f>IF(ISERROR(E112*(VLOOKUP($A112, 'E1 Categorization'!$A$32:$E$124, 5,0))), E112*0.5, E112*(VLOOKUP($A112, 'E1 Categorization'!$A$32:$E$124, 5,0)))</f>
        <v>0</v>
      </c>
      <c r="BB112" s="2196">
        <f>IF(ISERROR(F112*(VLOOKUP($A112, 'E1 Categorization'!$A$32:$E$124, 5,0))), F112*0.5, F112*(VLOOKUP($A112, 'E1 Categorization'!$A$32:$E$124, 5,0)))</f>
        <v>0</v>
      </c>
      <c r="BC112" s="2196">
        <f>IF(ISERROR(G112*(VLOOKUP($A112, 'E1 Categorization'!$A$32:$E$124, 5,0))), G112*0.5, G112*(VLOOKUP($A112, 'E1 Categorization'!$A$32:$E$124, 5,0)))</f>
        <v>0</v>
      </c>
      <c r="BD112" s="2196">
        <f>IF(ISERROR(H112*(VLOOKUP($A112, 'E1 Categorization'!$A$32:$E$124, 5,0))), H112*0.5, H112*(VLOOKUP($A112, 'E1 Categorization'!$A$32:$E$124, 5,0)))</f>
        <v>0</v>
      </c>
      <c r="BE112" s="2196">
        <f>IF(ISERROR(I112*(VLOOKUP($A112, 'E1 Categorization'!$A$32:$E$124, 5,0))), I112*0.5, I112*(VLOOKUP($A112, 'E1 Categorization'!$A$32:$E$124, 5,0)))</f>
        <v>0</v>
      </c>
      <c r="BF112" s="2196">
        <f>IF(ISERROR(J112*(VLOOKUP($A112, 'E1 Categorization'!$A$32:$E$124, 5,0))), J112*0.5, J112*(VLOOKUP($A112, 'E1 Categorization'!$A$32:$E$124, 5,0)))</f>
        <v>0</v>
      </c>
      <c r="BG112" s="2196">
        <f>IF(ISERROR(K112*(VLOOKUP($A112, 'E1 Categorization'!$A$32:$E$124, 5,0))), K112*0.5, K112*(VLOOKUP($A112, 'E1 Categorization'!$A$32:$E$124, 5,0)))</f>
        <v>0</v>
      </c>
      <c r="BH112" s="2196">
        <f>IF(ISERROR(L112*(VLOOKUP($A112, 'E1 Categorization'!$A$32:$E$124, 5,0))), L112*0.5, L112*(VLOOKUP($A112, 'E1 Categorization'!$A$32:$E$124, 5,0)))</f>
        <v>0</v>
      </c>
      <c r="BI112" s="2196">
        <f>IF(ISERROR(M112*(VLOOKUP($A112, 'E1 Categorization'!$A$32:$E$124, 5,0))), M112*0.5, M112*(VLOOKUP($A112, 'E1 Categorization'!$A$32:$E$124, 5,0)))</f>
        <v>0</v>
      </c>
      <c r="BJ112" s="2196">
        <f>IF(ISERROR(N112*(VLOOKUP($A112, 'E1 Categorization'!$A$32:$E$124, 5,0))), N112*0.5, N112*(VLOOKUP($A112, 'E1 Categorization'!$A$32:$E$124, 5,0)))</f>
        <v>0</v>
      </c>
      <c r="BK112" s="2196">
        <f>IF(ISERROR(O112*(VLOOKUP($A112, 'E1 Categorization'!$A$32:$E$124, 5,0))), O112*0.5, O112*(VLOOKUP($A112, 'E1 Categorization'!$A$32:$E$124, 5,0)))</f>
        <v>0</v>
      </c>
      <c r="BL112" s="2196">
        <f>IF(ISERROR(P112*(VLOOKUP($A112, 'E1 Categorization'!$A$32:$E$124, 5,0))), P112*0.5, P112*(VLOOKUP($A112, 'E1 Categorization'!$A$32:$E$124, 5,0)))</f>
        <v>0</v>
      </c>
      <c r="BM112" s="2196">
        <f>IF(ISERROR(Q112*(VLOOKUP($A112, 'E1 Categorization'!$A$32:$E$124, 5,0))), Q112*0.5, Q112*(VLOOKUP($A112, 'E1 Categorization'!$A$32:$E$124, 5,0)))</f>
        <v>0</v>
      </c>
      <c r="BN112" s="2196">
        <f>IF(ISERROR(R112*(VLOOKUP($A112, 'E1 Categorization'!$A$32:$E$124, 5,0))), R112*0.5, R112*(VLOOKUP($A112, 'E1 Categorization'!$A$32:$E$124, 5,0)))</f>
        <v>0</v>
      </c>
      <c r="BO112" s="2196">
        <f>IF(ISERROR(S112*(VLOOKUP($A112, 'E1 Categorization'!$A$32:$E$124, 5,0))), S112*0.5, S112*(VLOOKUP($A112, 'E1 Categorization'!$A$32:$E$124, 5,0)))</f>
        <v>0</v>
      </c>
      <c r="BP112" s="2196">
        <f>IF(ISERROR(T112*(VLOOKUP($A112, 'E1 Categorization'!$A$32:$E$124, 5,0))), T112*0.5, T112*(VLOOKUP($A112, 'E1 Categorization'!$A$32:$E$124, 5,0)))</f>
        <v>0</v>
      </c>
      <c r="BQ112" s="2196">
        <f>IF(ISERROR(U112*(VLOOKUP($A112, 'E1 Categorization'!$A$32:$E$124, 5,0))), U112*0.5, U112*(VLOOKUP($A112, 'E1 Categorization'!$A$32:$E$124, 5,0)))</f>
        <v>0</v>
      </c>
      <c r="BR112" s="2196">
        <f>IF(ISERROR(V112*(VLOOKUP($A112, 'E1 Categorization'!$A$32:$E$124, 5,0))), V112*0.5, V112*(VLOOKUP($A112, 'E1 Categorization'!$A$32:$E$124, 5,0)))</f>
        <v>0</v>
      </c>
      <c r="BS112" s="2196">
        <f>IF(ISERROR(W112*(VLOOKUP($A112, 'E1 Categorization'!$A$32:$E$124, 5,0))), W112*0.5, W112*(VLOOKUP($A112, 'E1 Categorization'!$A$32:$E$124, 5,0)))</f>
        <v>0</v>
      </c>
      <c r="BT112" s="2196">
        <f>IF(ISERROR(X112*(VLOOKUP($A112, 'E1 Categorization'!$A$32:$E$124, 5,0))), X112*0.5, X112*(VLOOKUP($A112, 'E1 Categorization'!$A$32:$E$124, 5,0)))</f>
        <v>0</v>
      </c>
    </row>
    <row r="113" spans="1:72" s="631" customFormat="1" ht="25.5" customHeight="1" x14ac:dyDescent="0.2">
      <c r="A113" s="555">
        <f>'I3 TB Data'!A423:B423</f>
        <v>5420</v>
      </c>
      <c r="B113" s="556" t="str">
        <f>'I3 TB Data'!B423</f>
        <v>Community Safety Program</v>
      </c>
      <c r="C113" s="557">
        <f>'I3 TB Data'!G423</f>
        <v>0</v>
      </c>
      <c r="D113" s="2166" t="str">
        <f t="shared" si="35"/>
        <v>Yes</v>
      </c>
      <c r="E113" s="2143"/>
      <c r="F113" s="2143"/>
      <c r="G113" s="2143"/>
      <c r="H113" s="2143"/>
      <c r="I113" s="2143"/>
      <c r="J113" s="2143"/>
      <c r="K113" s="2143"/>
      <c r="L113" s="2143"/>
      <c r="M113" s="2143"/>
      <c r="N113" s="2143"/>
      <c r="O113" s="2143"/>
      <c r="P113" s="2143"/>
      <c r="Q113" s="2143"/>
      <c r="R113" s="2143"/>
      <c r="S113" s="2143"/>
      <c r="T113" s="2143"/>
      <c r="U113" s="2143"/>
      <c r="V113" s="2143"/>
      <c r="W113" s="2143"/>
      <c r="X113" s="2143"/>
      <c r="AA113" s="559">
        <f t="shared" si="31"/>
        <v>5420</v>
      </c>
      <c r="AB113" s="560" t="str">
        <f t="shared" si="32"/>
        <v>Community Safety Program</v>
      </c>
      <c r="AC113" s="2196">
        <f>IF(ISERROR(E113*(1-VLOOKUP($A113, 'E1 Categorization'!$A$32:$E$124, 5,0))), E113*0.5, E113*(1-VLOOKUP($A113, 'E1 Categorization'!$A$32:$E$124, 5,0)))</f>
        <v>0</v>
      </c>
      <c r="AD113" s="2196">
        <f>IF(ISERROR(F113*(1-VLOOKUP($A113, 'E1 Categorization'!$A$32:$E$124, 5,0))), F113*0.5, F113*(1-VLOOKUP($A113, 'E1 Categorization'!$A$32:$E$124, 5,0)))</f>
        <v>0</v>
      </c>
      <c r="AE113" s="2196">
        <f>IF(ISERROR(G113*(1-VLOOKUP($A113, 'E1 Categorization'!$A$32:$E$124, 5,0))), G113*0.5, G113*(1-VLOOKUP($A113, 'E1 Categorization'!$A$32:$E$124, 5,0)))</f>
        <v>0</v>
      </c>
      <c r="AF113" s="2196">
        <f>IF(ISERROR(H113*(1-VLOOKUP($A113, 'E1 Categorization'!$A$32:$E$124, 5,0))), H113*0.5, H113*(1-VLOOKUP($A113, 'E1 Categorization'!$A$32:$E$124, 5,0)))</f>
        <v>0</v>
      </c>
      <c r="AG113" s="2196">
        <f>IF(ISERROR(I113*(1-VLOOKUP($A113, 'E1 Categorization'!$A$32:$E$124, 5,0))), I113*0.5, I113*(1-VLOOKUP($A113, 'E1 Categorization'!$A$32:$E$124, 5,0)))</f>
        <v>0</v>
      </c>
      <c r="AH113" s="2196">
        <f>IF(ISERROR(J113*(1-VLOOKUP($A113, 'E1 Categorization'!$A$32:$E$124, 5,0))), J113*0.5, J113*(1-VLOOKUP($A113, 'E1 Categorization'!$A$32:$E$124, 5,0)))</f>
        <v>0</v>
      </c>
      <c r="AI113" s="2196">
        <f>IF(ISERROR(K113*(1-VLOOKUP($A113, 'E1 Categorization'!$A$32:$E$124, 5,0))), K113*0.5, K113*(1-VLOOKUP($A113, 'E1 Categorization'!$A$32:$E$124, 5,0)))</f>
        <v>0</v>
      </c>
      <c r="AJ113" s="2196">
        <f>IF(ISERROR(L113*(1-VLOOKUP($A113, 'E1 Categorization'!$A$32:$E$124, 5,0))), L113*0.5, L113*(1-VLOOKUP($A113, 'E1 Categorization'!$A$32:$E$124, 5,0)))</f>
        <v>0</v>
      </c>
      <c r="AK113" s="2196">
        <f>IF(ISERROR(M113*(1-VLOOKUP($A113, 'E1 Categorization'!$A$32:$E$124, 5,0))), M113*0.5, M113*(1-VLOOKUP($A113, 'E1 Categorization'!$A$32:$E$124, 5,0)))</f>
        <v>0</v>
      </c>
      <c r="AL113" s="2196">
        <f>IF(ISERROR(N113*(1-VLOOKUP($A113, 'E1 Categorization'!$A$32:$E$124, 5,0))), N113*0.5, N113*(1-VLOOKUP($A113, 'E1 Categorization'!$A$32:$E$124, 5,0)))</f>
        <v>0</v>
      </c>
      <c r="AM113" s="2196">
        <f>IF(ISERROR(O113*(1-VLOOKUP($A113, 'E1 Categorization'!$A$32:$E$124, 5,0))), O113*0.5, O113*(1-VLOOKUP($A113, 'E1 Categorization'!$A$32:$E$124, 5,0)))</f>
        <v>0</v>
      </c>
      <c r="AN113" s="2196">
        <f>IF(ISERROR(P113*(1-VLOOKUP($A113, 'E1 Categorization'!$A$32:$E$124, 5,0))), P113*0.5, P113*(1-VLOOKUP($A113, 'E1 Categorization'!$A$32:$E$124, 5,0)))</f>
        <v>0</v>
      </c>
      <c r="AO113" s="2196">
        <f>IF(ISERROR(Q113*(1-VLOOKUP($A113, 'E1 Categorization'!$A$32:$E$124, 5,0))), Q113*0.5, Q113*(1-VLOOKUP($A113, 'E1 Categorization'!$A$32:$E$124, 5,0)))</f>
        <v>0</v>
      </c>
      <c r="AP113" s="2196">
        <f>IF(ISERROR(R113*(1-VLOOKUP($A113, 'E1 Categorization'!$A$32:$E$124, 5,0))), R113*0.5, R113*(1-VLOOKUP($A113, 'E1 Categorization'!$A$32:$E$124, 5,0)))</f>
        <v>0</v>
      </c>
      <c r="AQ113" s="2196">
        <f>IF(ISERROR(S113*(1-VLOOKUP($A113, 'E1 Categorization'!$A$32:$E$124, 5,0))), S113*0.5, S113*(1-VLOOKUP($A113, 'E1 Categorization'!$A$32:$E$124, 5,0)))</f>
        <v>0</v>
      </c>
      <c r="AR113" s="2196">
        <f>IF(ISERROR(T113*(1-VLOOKUP($A113, 'E1 Categorization'!$A$32:$E$124, 5,0))), T113*0.5, T113*(1-VLOOKUP($A113, 'E1 Categorization'!$A$32:$E$124, 5,0)))</f>
        <v>0</v>
      </c>
      <c r="AS113" s="2196">
        <f>IF(ISERROR(U113*(1-VLOOKUP($A113, 'E1 Categorization'!$A$32:$E$124, 5,0))), U113*0.5, U113*(1-VLOOKUP($A113, 'E1 Categorization'!$A$32:$E$124, 5,0)))</f>
        <v>0</v>
      </c>
      <c r="AT113" s="2196">
        <f>IF(ISERROR(V113*(1-VLOOKUP($A113, 'E1 Categorization'!$A$32:$E$124, 5,0))), V113*0.5, V113*(1-VLOOKUP($A113, 'E1 Categorization'!$A$32:$E$124, 5,0)))</f>
        <v>0</v>
      </c>
      <c r="AU113" s="2196">
        <f>IF(ISERROR(W113*(1-VLOOKUP($A113, 'E1 Categorization'!$A$32:$E$124, 5,0))), W113*0.5, W113*(1-VLOOKUP($A113, 'E1 Categorization'!$A$32:$E$124, 5,0)))</f>
        <v>0</v>
      </c>
      <c r="AV113" s="2196">
        <f>IF(ISERROR(X113*(1-VLOOKUP($A113, 'E1 Categorization'!$A$32:$E$124, 5,0))), X113*0.5, X113*(1-VLOOKUP($A113, 'E1 Categorization'!$A$32:$E$124, 5,0)))</f>
        <v>0</v>
      </c>
      <c r="AW113" s="2200"/>
      <c r="AX113" s="2200"/>
      <c r="AY113" s="559">
        <f t="shared" si="33"/>
        <v>5420</v>
      </c>
      <c r="AZ113" s="560" t="str">
        <f t="shared" si="34"/>
        <v>Community Safety Program</v>
      </c>
      <c r="BA113" s="2196">
        <f>IF(ISERROR(E113*(VLOOKUP($A113, 'E1 Categorization'!$A$32:$E$124, 5,0))), E113*0.5, E113*(VLOOKUP($A113, 'E1 Categorization'!$A$32:$E$124, 5,0)))</f>
        <v>0</v>
      </c>
      <c r="BB113" s="2196">
        <f>IF(ISERROR(F113*(VLOOKUP($A113, 'E1 Categorization'!$A$32:$E$124, 5,0))), F113*0.5, F113*(VLOOKUP($A113, 'E1 Categorization'!$A$32:$E$124, 5,0)))</f>
        <v>0</v>
      </c>
      <c r="BC113" s="2196">
        <f>IF(ISERROR(G113*(VLOOKUP($A113, 'E1 Categorization'!$A$32:$E$124, 5,0))), G113*0.5, G113*(VLOOKUP($A113, 'E1 Categorization'!$A$32:$E$124, 5,0)))</f>
        <v>0</v>
      </c>
      <c r="BD113" s="2196">
        <f>IF(ISERROR(H113*(VLOOKUP($A113, 'E1 Categorization'!$A$32:$E$124, 5,0))), H113*0.5, H113*(VLOOKUP($A113, 'E1 Categorization'!$A$32:$E$124, 5,0)))</f>
        <v>0</v>
      </c>
      <c r="BE113" s="2196">
        <f>IF(ISERROR(I113*(VLOOKUP($A113, 'E1 Categorization'!$A$32:$E$124, 5,0))), I113*0.5, I113*(VLOOKUP($A113, 'E1 Categorization'!$A$32:$E$124, 5,0)))</f>
        <v>0</v>
      </c>
      <c r="BF113" s="2196">
        <f>IF(ISERROR(J113*(VLOOKUP($A113, 'E1 Categorization'!$A$32:$E$124, 5,0))), J113*0.5, J113*(VLOOKUP($A113, 'E1 Categorization'!$A$32:$E$124, 5,0)))</f>
        <v>0</v>
      </c>
      <c r="BG113" s="2196">
        <f>IF(ISERROR(K113*(VLOOKUP($A113, 'E1 Categorization'!$A$32:$E$124, 5,0))), K113*0.5, K113*(VLOOKUP($A113, 'E1 Categorization'!$A$32:$E$124, 5,0)))</f>
        <v>0</v>
      </c>
      <c r="BH113" s="2196">
        <f>IF(ISERROR(L113*(VLOOKUP($A113, 'E1 Categorization'!$A$32:$E$124, 5,0))), L113*0.5, L113*(VLOOKUP($A113, 'E1 Categorization'!$A$32:$E$124, 5,0)))</f>
        <v>0</v>
      </c>
      <c r="BI113" s="2196">
        <f>IF(ISERROR(M113*(VLOOKUP($A113, 'E1 Categorization'!$A$32:$E$124, 5,0))), M113*0.5, M113*(VLOOKUP($A113, 'E1 Categorization'!$A$32:$E$124, 5,0)))</f>
        <v>0</v>
      </c>
      <c r="BJ113" s="2196">
        <f>IF(ISERROR(N113*(VLOOKUP($A113, 'E1 Categorization'!$A$32:$E$124, 5,0))), N113*0.5, N113*(VLOOKUP($A113, 'E1 Categorization'!$A$32:$E$124, 5,0)))</f>
        <v>0</v>
      </c>
      <c r="BK113" s="2196">
        <f>IF(ISERROR(O113*(VLOOKUP($A113, 'E1 Categorization'!$A$32:$E$124, 5,0))), O113*0.5, O113*(VLOOKUP($A113, 'E1 Categorization'!$A$32:$E$124, 5,0)))</f>
        <v>0</v>
      </c>
      <c r="BL113" s="2196">
        <f>IF(ISERROR(P113*(VLOOKUP($A113, 'E1 Categorization'!$A$32:$E$124, 5,0))), P113*0.5, P113*(VLOOKUP($A113, 'E1 Categorization'!$A$32:$E$124, 5,0)))</f>
        <v>0</v>
      </c>
      <c r="BM113" s="2196">
        <f>IF(ISERROR(Q113*(VLOOKUP($A113, 'E1 Categorization'!$A$32:$E$124, 5,0))), Q113*0.5, Q113*(VLOOKUP($A113, 'E1 Categorization'!$A$32:$E$124, 5,0)))</f>
        <v>0</v>
      </c>
      <c r="BN113" s="2196">
        <f>IF(ISERROR(R113*(VLOOKUP($A113, 'E1 Categorization'!$A$32:$E$124, 5,0))), R113*0.5, R113*(VLOOKUP($A113, 'E1 Categorization'!$A$32:$E$124, 5,0)))</f>
        <v>0</v>
      </c>
      <c r="BO113" s="2196">
        <f>IF(ISERROR(S113*(VLOOKUP($A113, 'E1 Categorization'!$A$32:$E$124, 5,0))), S113*0.5, S113*(VLOOKUP($A113, 'E1 Categorization'!$A$32:$E$124, 5,0)))</f>
        <v>0</v>
      </c>
      <c r="BP113" s="2196">
        <f>IF(ISERROR(T113*(VLOOKUP($A113, 'E1 Categorization'!$A$32:$E$124, 5,0))), T113*0.5, T113*(VLOOKUP($A113, 'E1 Categorization'!$A$32:$E$124, 5,0)))</f>
        <v>0</v>
      </c>
      <c r="BQ113" s="2196">
        <f>IF(ISERROR(U113*(VLOOKUP($A113, 'E1 Categorization'!$A$32:$E$124, 5,0))), U113*0.5, U113*(VLOOKUP($A113, 'E1 Categorization'!$A$32:$E$124, 5,0)))</f>
        <v>0</v>
      </c>
      <c r="BR113" s="2196">
        <f>IF(ISERROR(V113*(VLOOKUP($A113, 'E1 Categorization'!$A$32:$E$124, 5,0))), V113*0.5, V113*(VLOOKUP($A113, 'E1 Categorization'!$A$32:$E$124, 5,0)))</f>
        <v>0</v>
      </c>
      <c r="BS113" s="2196">
        <f>IF(ISERROR(W113*(VLOOKUP($A113, 'E1 Categorization'!$A$32:$E$124, 5,0))), W113*0.5, W113*(VLOOKUP($A113, 'E1 Categorization'!$A$32:$E$124, 5,0)))</f>
        <v>0</v>
      </c>
      <c r="BT113" s="2196">
        <f>IF(ISERROR(X113*(VLOOKUP($A113, 'E1 Categorization'!$A$32:$E$124, 5,0))), X113*0.5, X113*(VLOOKUP($A113, 'E1 Categorization'!$A$32:$E$124, 5,0)))</f>
        <v>0</v>
      </c>
    </row>
    <row r="114" spans="1:72" s="631" customFormat="1" ht="25.5" x14ac:dyDescent="0.2">
      <c r="A114" s="555">
        <f>'I3 TB Data'!A424:B424</f>
        <v>5425</v>
      </c>
      <c r="B114" s="556" t="str">
        <f>'I3 TB Data'!B424</f>
        <v>Miscellaneous Customer Service and Informational Expenses</v>
      </c>
      <c r="C114" s="557">
        <f>'I3 TB Data'!G424</f>
        <v>0</v>
      </c>
      <c r="D114" s="2166" t="str">
        <f t="shared" si="35"/>
        <v>Yes</v>
      </c>
      <c r="E114" s="2143"/>
      <c r="F114" s="2143"/>
      <c r="G114" s="2143"/>
      <c r="H114" s="2143"/>
      <c r="I114" s="2143"/>
      <c r="J114" s="2143"/>
      <c r="K114" s="2143"/>
      <c r="L114" s="2143"/>
      <c r="M114" s="2143"/>
      <c r="N114" s="2143"/>
      <c r="O114" s="2143"/>
      <c r="P114" s="2143"/>
      <c r="Q114" s="2143"/>
      <c r="R114" s="2143"/>
      <c r="S114" s="2143"/>
      <c r="T114" s="2143"/>
      <c r="U114" s="2143"/>
      <c r="V114" s="2143"/>
      <c r="W114" s="2143"/>
      <c r="X114" s="2143"/>
      <c r="AA114" s="559">
        <f t="shared" si="31"/>
        <v>5425</v>
      </c>
      <c r="AB114" s="560" t="str">
        <f t="shared" si="32"/>
        <v>Miscellaneous Customer Service and Informational Expenses</v>
      </c>
      <c r="AC114" s="2196">
        <f>IF(ISERROR(E114*(1-VLOOKUP($A114, 'E1 Categorization'!$A$32:$E$124, 5,0))), E114*0.5, E114*(1-VLOOKUP($A114, 'E1 Categorization'!$A$32:$E$124, 5,0)))</f>
        <v>0</v>
      </c>
      <c r="AD114" s="2196">
        <f>IF(ISERROR(F114*(1-VLOOKUP($A114, 'E1 Categorization'!$A$32:$E$124, 5,0))), F114*0.5, F114*(1-VLOOKUP($A114, 'E1 Categorization'!$A$32:$E$124, 5,0)))</f>
        <v>0</v>
      </c>
      <c r="AE114" s="2196">
        <f>IF(ISERROR(G114*(1-VLOOKUP($A114, 'E1 Categorization'!$A$32:$E$124, 5,0))), G114*0.5, G114*(1-VLOOKUP($A114, 'E1 Categorization'!$A$32:$E$124, 5,0)))</f>
        <v>0</v>
      </c>
      <c r="AF114" s="2196">
        <f>IF(ISERROR(H114*(1-VLOOKUP($A114, 'E1 Categorization'!$A$32:$E$124, 5,0))), H114*0.5, H114*(1-VLOOKUP($A114, 'E1 Categorization'!$A$32:$E$124, 5,0)))</f>
        <v>0</v>
      </c>
      <c r="AG114" s="2196">
        <f>IF(ISERROR(I114*(1-VLOOKUP($A114, 'E1 Categorization'!$A$32:$E$124, 5,0))), I114*0.5, I114*(1-VLOOKUP($A114, 'E1 Categorization'!$A$32:$E$124, 5,0)))</f>
        <v>0</v>
      </c>
      <c r="AH114" s="2196">
        <f>IF(ISERROR(J114*(1-VLOOKUP($A114, 'E1 Categorization'!$A$32:$E$124, 5,0))), J114*0.5, J114*(1-VLOOKUP($A114, 'E1 Categorization'!$A$32:$E$124, 5,0)))</f>
        <v>0</v>
      </c>
      <c r="AI114" s="2196">
        <f>IF(ISERROR(K114*(1-VLOOKUP($A114, 'E1 Categorization'!$A$32:$E$124, 5,0))), K114*0.5, K114*(1-VLOOKUP($A114, 'E1 Categorization'!$A$32:$E$124, 5,0)))</f>
        <v>0</v>
      </c>
      <c r="AJ114" s="2196">
        <f>IF(ISERROR(L114*(1-VLOOKUP($A114, 'E1 Categorization'!$A$32:$E$124, 5,0))), L114*0.5, L114*(1-VLOOKUP($A114, 'E1 Categorization'!$A$32:$E$124, 5,0)))</f>
        <v>0</v>
      </c>
      <c r="AK114" s="2196">
        <f>IF(ISERROR(M114*(1-VLOOKUP($A114, 'E1 Categorization'!$A$32:$E$124, 5,0))), M114*0.5, M114*(1-VLOOKUP($A114, 'E1 Categorization'!$A$32:$E$124, 5,0)))</f>
        <v>0</v>
      </c>
      <c r="AL114" s="2196">
        <f>IF(ISERROR(N114*(1-VLOOKUP($A114, 'E1 Categorization'!$A$32:$E$124, 5,0))), N114*0.5, N114*(1-VLOOKUP($A114, 'E1 Categorization'!$A$32:$E$124, 5,0)))</f>
        <v>0</v>
      </c>
      <c r="AM114" s="2196">
        <f>IF(ISERROR(O114*(1-VLOOKUP($A114, 'E1 Categorization'!$A$32:$E$124, 5,0))), O114*0.5, O114*(1-VLOOKUP($A114, 'E1 Categorization'!$A$32:$E$124, 5,0)))</f>
        <v>0</v>
      </c>
      <c r="AN114" s="2196">
        <f>IF(ISERROR(P114*(1-VLOOKUP($A114, 'E1 Categorization'!$A$32:$E$124, 5,0))), P114*0.5, P114*(1-VLOOKUP($A114, 'E1 Categorization'!$A$32:$E$124, 5,0)))</f>
        <v>0</v>
      </c>
      <c r="AO114" s="2196">
        <f>IF(ISERROR(Q114*(1-VLOOKUP($A114, 'E1 Categorization'!$A$32:$E$124, 5,0))), Q114*0.5, Q114*(1-VLOOKUP($A114, 'E1 Categorization'!$A$32:$E$124, 5,0)))</f>
        <v>0</v>
      </c>
      <c r="AP114" s="2196">
        <f>IF(ISERROR(R114*(1-VLOOKUP($A114, 'E1 Categorization'!$A$32:$E$124, 5,0))), R114*0.5, R114*(1-VLOOKUP($A114, 'E1 Categorization'!$A$32:$E$124, 5,0)))</f>
        <v>0</v>
      </c>
      <c r="AQ114" s="2196">
        <f>IF(ISERROR(S114*(1-VLOOKUP($A114, 'E1 Categorization'!$A$32:$E$124, 5,0))), S114*0.5, S114*(1-VLOOKUP($A114, 'E1 Categorization'!$A$32:$E$124, 5,0)))</f>
        <v>0</v>
      </c>
      <c r="AR114" s="2196">
        <f>IF(ISERROR(T114*(1-VLOOKUP($A114, 'E1 Categorization'!$A$32:$E$124, 5,0))), T114*0.5, T114*(1-VLOOKUP($A114, 'E1 Categorization'!$A$32:$E$124, 5,0)))</f>
        <v>0</v>
      </c>
      <c r="AS114" s="2196">
        <f>IF(ISERROR(U114*(1-VLOOKUP($A114, 'E1 Categorization'!$A$32:$E$124, 5,0))), U114*0.5, U114*(1-VLOOKUP($A114, 'E1 Categorization'!$A$32:$E$124, 5,0)))</f>
        <v>0</v>
      </c>
      <c r="AT114" s="2196">
        <f>IF(ISERROR(V114*(1-VLOOKUP($A114, 'E1 Categorization'!$A$32:$E$124, 5,0))), V114*0.5, V114*(1-VLOOKUP($A114, 'E1 Categorization'!$A$32:$E$124, 5,0)))</f>
        <v>0</v>
      </c>
      <c r="AU114" s="2196">
        <f>IF(ISERROR(W114*(1-VLOOKUP($A114, 'E1 Categorization'!$A$32:$E$124, 5,0))), W114*0.5, W114*(1-VLOOKUP($A114, 'E1 Categorization'!$A$32:$E$124, 5,0)))</f>
        <v>0</v>
      </c>
      <c r="AV114" s="2196">
        <f>IF(ISERROR(X114*(1-VLOOKUP($A114, 'E1 Categorization'!$A$32:$E$124, 5,0))), X114*0.5, X114*(1-VLOOKUP($A114, 'E1 Categorization'!$A$32:$E$124, 5,0)))</f>
        <v>0</v>
      </c>
      <c r="AW114" s="2200"/>
      <c r="AX114" s="2200"/>
      <c r="AY114" s="559">
        <f t="shared" si="33"/>
        <v>5425</v>
      </c>
      <c r="AZ114" s="560" t="str">
        <f t="shared" si="34"/>
        <v>Miscellaneous Customer Service and Informational Expenses</v>
      </c>
      <c r="BA114" s="2196">
        <f>IF(ISERROR(E114*(VLOOKUP($A114, 'E1 Categorization'!$A$32:$E$124, 5,0))), E114*0.5, E114*(VLOOKUP($A114, 'E1 Categorization'!$A$32:$E$124, 5,0)))</f>
        <v>0</v>
      </c>
      <c r="BB114" s="2196">
        <f>IF(ISERROR(F114*(VLOOKUP($A114, 'E1 Categorization'!$A$32:$E$124, 5,0))), F114*0.5, F114*(VLOOKUP($A114, 'E1 Categorization'!$A$32:$E$124, 5,0)))</f>
        <v>0</v>
      </c>
      <c r="BC114" s="2196">
        <f>IF(ISERROR(G114*(VLOOKUP($A114, 'E1 Categorization'!$A$32:$E$124, 5,0))), G114*0.5, G114*(VLOOKUP($A114, 'E1 Categorization'!$A$32:$E$124, 5,0)))</f>
        <v>0</v>
      </c>
      <c r="BD114" s="2196">
        <f>IF(ISERROR(H114*(VLOOKUP($A114, 'E1 Categorization'!$A$32:$E$124, 5,0))), H114*0.5, H114*(VLOOKUP($A114, 'E1 Categorization'!$A$32:$E$124, 5,0)))</f>
        <v>0</v>
      </c>
      <c r="BE114" s="2196">
        <f>IF(ISERROR(I114*(VLOOKUP($A114, 'E1 Categorization'!$A$32:$E$124, 5,0))), I114*0.5, I114*(VLOOKUP($A114, 'E1 Categorization'!$A$32:$E$124, 5,0)))</f>
        <v>0</v>
      </c>
      <c r="BF114" s="2196">
        <f>IF(ISERROR(J114*(VLOOKUP($A114, 'E1 Categorization'!$A$32:$E$124, 5,0))), J114*0.5, J114*(VLOOKUP($A114, 'E1 Categorization'!$A$32:$E$124, 5,0)))</f>
        <v>0</v>
      </c>
      <c r="BG114" s="2196">
        <f>IF(ISERROR(K114*(VLOOKUP($A114, 'E1 Categorization'!$A$32:$E$124, 5,0))), K114*0.5, K114*(VLOOKUP($A114, 'E1 Categorization'!$A$32:$E$124, 5,0)))</f>
        <v>0</v>
      </c>
      <c r="BH114" s="2196">
        <f>IF(ISERROR(L114*(VLOOKUP($A114, 'E1 Categorization'!$A$32:$E$124, 5,0))), L114*0.5, L114*(VLOOKUP($A114, 'E1 Categorization'!$A$32:$E$124, 5,0)))</f>
        <v>0</v>
      </c>
      <c r="BI114" s="2196">
        <f>IF(ISERROR(M114*(VLOOKUP($A114, 'E1 Categorization'!$A$32:$E$124, 5,0))), M114*0.5, M114*(VLOOKUP($A114, 'E1 Categorization'!$A$32:$E$124, 5,0)))</f>
        <v>0</v>
      </c>
      <c r="BJ114" s="2196">
        <f>IF(ISERROR(N114*(VLOOKUP($A114, 'E1 Categorization'!$A$32:$E$124, 5,0))), N114*0.5, N114*(VLOOKUP($A114, 'E1 Categorization'!$A$32:$E$124, 5,0)))</f>
        <v>0</v>
      </c>
      <c r="BK114" s="2196">
        <f>IF(ISERROR(O114*(VLOOKUP($A114, 'E1 Categorization'!$A$32:$E$124, 5,0))), O114*0.5, O114*(VLOOKUP($A114, 'E1 Categorization'!$A$32:$E$124, 5,0)))</f>
        <v>0</v>
      </c>
      <c r="BL114" s="2196">
        <f>IF(ISERROR(P114*(VLOOKUP($A114, 'E1 Categorization'!$A$32:$E$124, 5,0))), P114*0.5, P114*(VLOOKUP($A114, 'E1 Categorization'!$A$32:$E$124, 5,0)))</f>
        <v>0</v>
      </c>
      <c r="BM114" s="2196">
        <f>IF(ISERROR(Q114*(VLOOKUP($A114, 'E1 Categorization'!$A$32:$E$124, 5,0))), Q114*0.5, Q114*(VLOOKUP($A114, 'E1 Categorization'!$A$32:$E$124, 5,0)))</f>
        <v>0</v>
      </c>
      <c r="BN114" s="2196">
        <f>IF(ISERROR(R114*(VLOOKUP($A114, 'E1 Categorization'!$A$32:$E$124, 5,0))), R114*0.5, R114*(VLOOKUP($A114, 'E1 Categorization'!$A$32:$E$124, 5,0)))</f>
        <v>0</v>
      </c>
      <c r="BO114" s="2196">
        <f>IF(ISERROR(S114*(VLOOKUP($A114, 'E1 Categorization'!$A$32:$E$124, 5,0))), S114*0.5, S114*(VLOOKUP($A114, 'E1 Categorization'!$A$32:$E$124, 5,0)))</f>
        <v>0</v>
      </c>
      <c r="BP114" s="2196">
        <f>IF(ISERROR(T114*(VLOOKUP($A114, 'E1 Categorization'!$A$32:$E$124, 5,0))), T114*0.5, T114*(VLOOKUP($A114, 'E1 Categorization'!$A$32:$E$124, 5,0)))</f>
        <v>0</v>
      </c>
      <c r="BQ114" s="2196">
        <f>IF(ISERROR(U114*(VLOOKUP($A114, 'E1 Categorization'!$A$32:$E$124, 5,0))), U114*0.5, U114*(VLOOKUP($A114, 'E1 Categorization'!$A$32:$E$124, 5,0)))</f>
        <v>0</v>
      </c>
      <c r="BR114" s="2196">
        <f>IF(ISERROR(V114*(VLOOKUP($A114, 'E1 Categorization'!$A$32:$E$124, 5,0))), V114*0.5, V114*(VLOOKUP($A114, 'E1 Categorization'!$A$32:$E$124, 5,0)))</f>
        <v>0</v>
      </c>
      <c r="BS114" s="2196">
        <f>IF(ISERROR(W114*(VLOOKUP($A114, 'E1 Categorization'!$A$32:$E$124, 5,0))), W114*0.5, W114*(VLOOKUP($A114, 'E1 Categorization'!$A$32:$E$124, 5,0)))</f>
        <v>0</v>
      </c>
      <c r="BT114" s="2196">
        <f>IF(ISERROR(X114*(VLOOKUP($A114, 'E1 Categorization'!$A$32:$E$124, 5,0))), X114*0.5, X114*(VLOOKUP($A114, 'E1 Categorization'!$A$32:$E$124, 5,0)))</f>
        <v>0</v>
      </c>
    </row>
    <row r="115" spans="1:72" s="631" customFormat="1" ht="25.5" customHeight="1" x14ac:dyDescent="0.2">
      <c r="A115" s="555">
        <f>'I3 TB Data'!A425:B425</f>
        <v>5505</v>
      </c>
      <c r="B115" s="556" t="str">
        <f>'I3 TB Data'!B425</f>
        <v>Supervision</v>
      </c>
      <c r="C115" s="557">
        <f>'I3 TB Data'!G425</f>
        <v>0</v>
      </c>
      <c r="D115" s="2166" t="str">
        <f t="shared" si="35"/>
        <v>Yes</v>
      </c>
      <c r="E115" s="2143"/>
      <c r="F115" s="2143"/>
      <c r="G115" s="2143"/>
      <c r="H115" s="2143"/>
      <c r="I115" s="2143"/>
      <c r="J115" s="2143"/>
      <c r="K115" s="2143"/>
      <c r="L115" s="2143"/>
      <c r="M115" s="2143"/>
      <c r="N115" s="2143"/>
      <c r="O115" s="2143"/>
      <c r="P115" s="2143"/>
      <c r="Q115" s="2143"/>
      <c r="R115" s="2143"/>
      <c r="S115" s="2143"/>
      <c r="T115" s="2143"/>
      <c r="U115" s="2143"/>
      <c r="V115" s="2143"/>
      <c r="W115" s="2143"/>
      <c r="X115" s="2143"/>
      <c r="AA115" s="559">
        <f t="shared" si="31"/>
        <v>5505</v>
      </c>
      <c r="AB115" s="560" t="str">
        <f t="shared" si="32"/>
        <v>Supervision</v>
      </c>
      <c r="AC115" s="2196">
        <f>IF(ISERROR(E115*(1-VLOOKUP($A115, 'E1 Categorization'!$A$32:$E$124, 5,0))), E115*0.5, E115*(1-VLOOKUP($A115, 'E1 Categorization'!$A$32:$E$124, 5,0)))</f>
        <v>0</v>
      </c>
      <c r="AD115" s="2196">
        <f>IF(ISERROR(F115*(1-VLOOKUP($A115, 'E1 Categorization'!$A$32:$E$124, 5,0))), F115*0.5, F115*(1-VLOOKUP($A115, 'E1 Categorization'!$A$32:$E$124, 5,0)))</f>
        <v>0</v>
      </c>
      <c r="AE115" s="2196">
        <f>IF(ISERROR(G115*(1-VLOOKUP($A115, 'E1 Categorization'!$A$32:$E$124, 5,0))), G115*0.5, G115*(1-VLOOKUP($A115, 'E1 Categorization'!$A$32:$E$124, 5,0)))</f>
        <v>0</v>
      </c>
      <c r="AF115" s="2196">
        <f>IF(ISERROR(H115*(1-VLOOKUP($A115, 'E1 Categorization'!$A$32:$E$124, 5,0))), H115*0.5, H115*(1-VLOOKUP($A115, 'E1 Categorization'!$A$32:$E$124, 5,0)))</f>
        <v>0</v>
      </c>
      <c r="AG115" s="2196">
        <f>IF(ISERROR(I115*(1-VLOOKUP($A115, 'E1 Categorization'!$A$32:$E$124, 5,0))), I115*0.5, I115*(1-VLOOKUP($A115, 'E1 Categorization'!$A$32:$E$124, 5,0)))</f>
        <v>0</v>
      </c>
      <c r="AH115" s="2196">
        <f>IF(ISERROR(J115*(1-VLOOKUP($A115, 'E1 Categorization'!$A$32:$E$124, 5,0))), J115*0.5, J115*(1-VLOOKUP($A115, 'E1 Categorization'!$A$32:$E$124, 5,0)))</f>
        <v>0</v>
      </c>
      <c r="AI115" s="2196">
        <f>IF(ISERROR(K115*(1-VLOOKUP($A115, 'E1 Categorization'!$A$32:$E$124, 5,0))), K115*0.5, K115*(1-VLOOKUP($A115, 'E1 Categorization'!$A$32:$E$124, 5,0)))</f>
        <v>0</v>
      </c>
      <c r="AJ115" s="2196">
        <f>IF(ISERROR(L115*(1-VLOOKUP($A115, 'E1 Categorization'!$A$32:$E$124, 5,0))), L115*0.5, L115*(1-VLOOKUP($A115, 'E1 Categorization'!$A$32:$E$124, 5,0)))</f>
        <v>0</v>
      </c>
      <c r="AK115" s="2196">
        <f>IF(ISERROR(M115*(1-VLOOKUP($A115, 'E1 Categorization'!$A$32:$E$124, 5,0))), M115*0.5, M115*(1-VLOOKUP($A115, 'E1 Categorization'!$A$32:$E$124, 5,0)))</f>
        <v>0</v>
      </c>
      <c r="AL115" s="2196">
        <f>IF(ISERROR(N115*(1-VLOOKUP($A115, 'E1 Categorization'!$A$32:$E$124, 5,0))), N115*0.5, N115*(1-VLOOKUP($A115, 'E1 Categorization'!$A$32:$E$124, 5,0)))</f>
        <v>0</v>
      </c>
      <c r="AM115" s="2196">
        <f>IF(ISERROR(O115*(1-VLOOKUP($A115, 'E1 Categorization'!$A$32:$E$124, 5,0))), O115*0.5, O115*(1-VLOOKUP($A115, 'E1 Categorization'!$A$32:$E$124, 5,0)))</f>
        <v>0</v>
      </c>
      <c r="AN115" s="2196">
        <f>IF(ISERROR(P115*(1-VLOOKUP($A115, 'E1 Categorization'!$A$32:$E$124, 5,0))), P115*0.5, P115*(1-VLOOKUP($A115, 'E1 Categorization'!$A$32:$E$124, 5,0)))</f>
        <v>0</v>
      </c>
      <c r="AO115" s="2196">
        <f>IF(ISERROR(Q115*(1-VLOOKUP($A115, 'E1 Categorization'!$A$32:$E$124, 5,0))), Q115*0.5, Q115*(1-VLOOKUP($A115, 'E1 Categorization'!$A$32:$E$124, 5,0)))</f>
        <v>0</v>
      </c>
      <c r="AP115" s="2196">
        <f>IF(ISERROR(R115*(1-VLOOKUP($A115, 'E1 Categorization'!$A$32:$E$124, 5,0))), R115*0.5, R115*(1-VLOOKUP($A115, 'E1 Categorization'!$A$32:$E$124, 5,0)))</f>
        <v>0</v>
      </c>
      <c r="AQ115" s="2196">
        <f>IF(ISERROR(S115*(1-VLOOKUP($A115, 'E1 Categorization'!$A$32:$E$124, 5,0))), S115*0.5, S115*(1-VLOOKUP($A115, 'E1 Categorization'!$A$32:$E$124, 5,0)))</f>
        <v>0</v>
      </c>
      <c r="AR115" s="2196">
        <f>IF(ISERROR(T115*(1-VLOOKUP($A115, 'E1 Categorization'!$A$32:$E$124, 5,0))), T115*0.5, T115*(1-VLOOKUP($A115, 'E1 Categorization'!$A$32:$E$124, 5,0)))</f>
        <v>0</v>
      </c>
      <c r="AS115" s="2196">
        <f>IF(ISERROR(U115*(1-VLOOKUP($A115, 'E1 Categorization'!$A$32:$E$124, 5,0))), U115*0.5, U115*(1-VLOOKUP($A115, 'E1 Categorization'!$A$32:$E$124, 5,0)))</f>
        <v>0</v>
      </c>
      <c r="AT115" s="2196">
        <f>IF(ISERROR(V115*(1-VLOOKUP($A115, 'E1 Categorization'!$A$32:$E$124, 5,0))), V115*0.5, V115*(1-VLOOKUP($A115, 'E1 Categorization'!$A$32:$E$124, 5,0)))</f>
        <v>0</v>
      </c>
      <c r="AU115" s="2196">
        <f>IF(ISERROR(W115*(1-VLOOKUP($A115, 'E1 Categorization'!$A$32:$E$124, 5,0))), W115*0.5, W115*(1-VLOOKUP($A115, 'E1 Categorization'!$A$32:$E$124, 5,0)))</f>
        <v>0</v>
      </c>
      <c r="AV115" s="2196">
        <f>IF(ISERROR(X115*(1-VLOOKUP($A115, 'E1 Categorization'!$A$32:$E$124, 5,0))), X115*0.5, X115*(1-VLOOKUP($A115, 'E1 Categorization'!$A$32:$E$124, 5,0)))</f>
        <v>0</v>
      </c>
      <c r="AW115" s="2200"/>
      <c r="AX115" s="2200"/>
      <c r="AY115" s="559">
        <f t="shared" si="33"/>
        <v>5505</v>
      </c>
      <c r="AZ115" s="560" t="str">
        <f t="shared" si="34"/>
        <v>Supervision</v>
      </c>
      <c r="BA115" s="2196">
        <f>IF(ISERROR(E115*(VLOOKUP($A115, 'E1 Categorization'!$A$32:$E$124, 5,0))), E115*0.5, E115*(VLOOKUP($A115, 'E1 Categorization'!$A$32:$E$124, 5,0)))</f>
        <v>0</v>
      </c>
      <c r="BB115" s="2196">
        <f>IF(ISERROR(F115*(VLOOKUP($A115, 'E1 Categorization'!$A$32:$E$124, 5,0))), F115*0.5, F115*(VLOOKUP($A115, 'E1 Categorization'!$A$32:$E$124, 5,0)))</f>
        <v>0</v>
      </c>
      <c r="BC115" s="2196">
        <f>IF(ISERROR(G115*(VLOOKUP($A115, 'E1 Categorization'!$A$32:$E$124, 5,0))), G115*0.5, G115*(VLOOKUP($A115, 'E1 Categorization'!$A$32:$E$124, 5,0)))</f>
        <v>0</v>
      </c>
      <c r="BD115" s="2196">
        <f>IF(ISERROR(H115*(VLOOKUP($A115, 'E1 Categorization'!$A$32:$E$124, 5,0))), H115*0.5, H115*(VLOOKUP($A115, 'E1 Categorization'!$A$32:$E$124, 5,0)))</f>
        <v>0</v>
      </c>
      <c r="BE115" s="2196">
        <f>IF(ISERROR(I115*(VLOOKUP($A115, 'E1 Categorization'!$A$32:$E$124, 5,0))), I115*0.5, I115*(VLOOKUP($A115, 'E1 Categorization'!$A$32:$E$124, 5,0)))</f>
        <v>0</v>
      </c>
      <c r="BF115" s="2196">
        <f>IF(ISERROR(J115*(VLOOKUP($A115, 'E1 Categorization'!$A$32:$E$124, 5,0))), J115*0.5, J115*(VLOOKUP($A115, 'E1 Categorization'!$A$32:$E$124, 5,0)))</f>
        <v>0</v>
      </c>
      <c r="BG115" s="2196">
        <f>IF(ISERROR(K115*(VLOOKUP($A115, 'E1 Categorization'!$A$32:$E$124, 5,0))), K115*0.5, K115*(VLOOKUP($A115, 'E1 Categorization'!$A$32:$E$124, 5,0)))</f>
        <v>0</v>
      </c>
      <c r="BH115" s="2196">
        <f>IF(ISERROR(L115*(VLOOKUP($A115, 'E1 Categorization'!$A$32:$E$124, 5,0))), L115*0.5, L115*(VLOOKUP($A115, 'E1 Categorization'!$A$32:$E$124, 5,0)))</f>
        <v>0</v>
      </c>
      <c r="BI115" s="2196">
        <f>IF(ISERROR(M115*(VLOOKUP($A115, 'E1 Categorization'!$A$32:$E$124, 5,0))), M115*0.5, M115*(VLOOKUP($A115, 'E1 Categorization'!$A$32:$E$124, 5,0)))</f>
        <v>0</v>
      </c>
      <c r="BJ115" s="2196">
        <f>IF(ISERROR(N115*(VLOOKUP($A115, 'E1 Categorization'!$A$32:$E$124, 5,0))), N115*0.5, N115*(VLOOKUP($A115, 'E1 Categorization'!$A$32:$E$124, 5,0)))</f>
        <v>0</v>
      </c>
      <c r="BK115" s="2196">
        <f>IF(ISERROR(O115*(VLOOKUP($A115, 'E1 Categorization'!$A$32:$E$124, 5,0))), O115*0.5, O115*(VLOOKUP($A115, 'E1 Categorization'!$A$32:$E$124, 5,0)))</f>
        <v>0</v>
      </c>
      <c r="BL115" s="2196">
        <f>IF(ISERROR(P115*(VLOOKUP($A115, 'E1 Categorization'!$A$32:$E$124, 5,0))), P115*0.5, P115*(VLOOKUP($A115, 'E1 Categorization'!$A$32:$E$124, 5,0)))</f>
        <v>0</v>
      </c>
      <c r="BM115" s="2196">
        <f>IF(ISERROR(Q115*(VLOOKUP($A115, 'E1 Categorization'!$A$32:$E$124, 5,0))), Q115*0.5, Q115*(VLOOKUP($A115, 'E1 Categorization'!$A$32:$E$124, 5,0)))</f>
        <v>0</v>
      </c>
      <c r="BN115" s="2196">
        <f>IF(ISERROR(R115*(VLOOKUP($A115, 'E1 Categorization'!$A$32:$E$124, 5,0))), R115*0.5, R115*(VLOOKUP($A115, 'E1 Categorization'!$A$32:$E$124, 5,0)))</f>
        <v>0</v>
      </c>
      <c r="BO115" s="2196">
        <f>IF(ISERROR(S115*(VLOOKUP($A115, 'E1 Categorization'!$A$32:$E$124, 5,0))), S115*0.5, S115*(VLOOKUP($A115, 'E1 Categorization'!$A$32:$E$124, 5,0)))</f>
        <v>0</v>
      </c>
      <c r="BP115" s="2196">
        <f>IF(ISERROR(T115*(VLOOKUP($A115, 'E1 Categorization'!$A$32:$E$124, 5,0))), T115*0.5, T115*(VLOOKUP($A115, 'E1 Categorization'!$A$32:$E$124, 5,0)))</f>
        <v>0</v>
      </c>
      <c r="BQ115" s="2196">
        <f>IF(ISERROR(U115*(VLOOKUP($A115, 'E1 Categorization'!$A$32:$E$124, 5,0))), U115*0.5, U115*(VLOOKUP($A115, 'E1 Categorization'!$A$32:$E$124, 5,0)))</f>
        <v>0</v>
      </c>
      <c r="BR115" s="2196">
        <f>IF(ISERROR(V115*(VLOOKUP($A115, 'E1 Categorization'!$A$32:$E$124, 5,0))), V115*0.5, V115*(VLOOKUP($A115, 'E1 Categorization'!$A$32:$E$124, 5,0)))</f>
        <v>0</v>
      </c>
      <c r="BS115" s="2196">
        <f>IF(ISERROR(W115*(VLOOKUP($A115, 'E1 Categorization'!$A$32:$E$124, 5,0))), W115*0.5, W115*(VLOOKUP($A115, 'E1 Categorization'!$A$32:$E$124, 5,0)))</f>
        <v>0</v>
      </c>
      <c r="BT115" s="2196">
        <f>IF(ISERROR(X115*(VLOOKUP($A115, 'E1 Categorization'!$A$32:$E$124, 5,0))), X115*0.5, X115*(VLOOKUP($A115, 'E1 Categorization'!$A$32:$E$124, 5,0)))</f>
        <v>0</v>
      </c>
    </row>
    <row r="116" spans="1:72" s="631" customFormat="1" ht="25.5" customHeight="1" x14ac:dyDescent="0.2">
      <c r="A116" s="555">
        <f>'I3 TB Data'!A426:B426</f>
        <v>5510</v>
      </c>
      <c r="B116" s="556" t="str">
        <f>'I3 TB Data'!B426</f>
        <v>Demonstrating and Selling Expense</v>
      </c>
      <c r="C116" s="557">
        <f>'I3 TB Data'!G426</f>
        <v>0</v>
      </c>
      <c r="D116" s="2166" t="str">
        <f t="shared" si="35"/>
        <v>Yes</v>
      </c>
      <c r="E116" s="2143"/>
      <c r="F116" s="2143"/>
      <c r="G116" s="2143"/>
      <c r="H116" s="2143"/>
      <c r="I116" s="2143"/>
      <c r="J116" s="2143"/>
      <c r="K116" s="2143"/>
      <c r="L116" s="2143"/>
      <c r="M116" s="2143"/>
      <c r="N116" s="2143"/>
      <c r="O116" s="2143"/>
      <c r="P116" s="2143"/>
      <c r="Q116" s="2143"/>
      <c r="R116" s="2143"/>
      <c r="S116" s="2143"/>
      <c r="T116" s="2143"/>
      <c r="U116" s="2143"/>
      <c r="V116" s="2143"/>
      <c r="W116" s="2143"/>
      <c r="X116" s="2143"/>
      <c r="AA116" s="559">
        <f t="shared" si="31"/>
        <v>5510</v>
      </c>
      <c r="AB116" s="560" t="str">
        <f t="shared" si="32"/>
        <v>Demonstrating and Selling Expense</v>
      </c>
      <c r="AC116" s="2196">
        <f>IF(ISERROR(E116*(1-VLOOKUP($A116, 'E1 Categorization'!$A$32:$E$124, 5,0))), E116*0.5, E116*(1-VLOOKUP($A116, 'E1 Categorization'!$A$32:$E$124, 5,0)))</f>
        <v>0</v>
      </c>
      <c r="AD116" s="2196">
        <f>IF(ISERROR(F116*(1-VLOOKUP($A116, 'E1 Categorization'!$A$32:$E$124, 5,0))), F116*0.5, F116*(1-VLOOKUP($A116, 'E1 Categorization'!$A$32:$E$124, 5,0)))</f>
        <v>0</v>
      </c>
      <c r="AE116" s="2196">
        <f>IF(ISERROR(G116*(1-VLOOKUP($A116, 'E1 Categorization'!$A$32:$E$124, 5,0))), G116*0.5, G116*(1-VLOOKUP($A116, 'E1 Categorization'!$A$32:$E$124, 5,0)))</f>
        <v>0</v>
      </c>
      <c r="AF116" s="2196">
        <f>IF(ISERROR(H116*(1-VLOOKUP($A116, 'E1 Categorization'!$A$32:$E$124, 5,0))), H116*0.5, H116*(1-VLOOKUP($A116, 'E1 Categorization'!$A$32:$E$124, 5,0)))</f>
        <v>0</v>
      </c>
      <c r="AG116" s="2196">
        <f>IF(ISERROR(I116*(1-VLOOKUP($A116, 'E1 Categorization'!$A$32:$E$124, 5,0))), I116*0.5, I116*(1-VLOOKUP($A116, 'E1 Categorization'!$A$32:$E$124, 5,0)))</f>
        <v>0</v>
      </c>
      <c r="AH116" s="2196">
        <f>IF(ISERROR(J116*(1-VLOOKUP($A116, 'E1 Categorization'!$A$32:$E$124, 5,0))), J116*0.5, J116*(1-VLOOKUP($A116, 'E1 Categorization'!$A$32:$E$124, 5,0)))</f>
        <v>0</v>
      </c>
      <c r="AI116" s="2196">
        <f>IF(ISERROR(K116*(1-VLOOKUP($A116, 'E1 Categorization'!$A$32:$E$124, 5,0))), K116*0.5, K116*(1-VLOOKUP($A116, 'E1 Categorization'!$A$32:$E$124, 5,0)))</f>
        <v>0</v>
      </c>
      <c r="AJ116" s="2196">
        <f>IF(ISERROR(L116*(1-VLOOKUP($A116, 'E1 Categorization'!$A$32:$E$124, 5,0))), L116*0.5, L116*(1-VLOOKUP($A116, 'E1 Categorization'!$A$32:$E$124, 5,0)))</f>
        <v>0</v>
      </c>
      <c r="AK116" s="2196">
        <f>IF(ISERROR(M116*(1-VLOOKUP($A116, 'E1 Categorization'!$A$32:$E$124, 5,0))), M116*0.5, M116*(1-VLOOKUP($A116, 'E1 Categorization'!$A$32:$E$124, 5,0)))</f>
        <v>0</v>
      </c>
      <c r="AL116" s="2196">
        <f>IF(ISERROR(N116*(1-VLOOKUP($A116, 'E1 Categorization'!$A$32:$E$124, 5,0))), N116*0.5, N116*(1-VLOOKUP($A116, 'E1 Categorization'!$A$32:$E$124, 5,0)))</f>
        <v>0</v>
      </c>
      <c r="AM116" s="2196">
        <f>IF(ISERROR(O116*(1-VLOOKUP($A116, 'E1 Categorization'!$A$32:$E$124, 5,0))), O116*0.5, O116*(1-VLOOKUP($A116, 'E1 Categorization'!$A$32:$E$124, 5,0)))</f>
        <v>0</v>
      </c>
      <c r="AN116" s="2196">
        <f>IF(ISERROR(P116*(1-VLOOKUP($A116, 'E1 Categorization'!$A$32:$E$124, 5,0))), P116*0.5, P116*(1-VLOOKUP($A116, 'E1 Categorization'!$A$32:$E$124, 5,0)))</f>
        <v>0</v>
      </c>
      <c r="AO116" s="2196">
        <f>IF(ISERROR(Q116*(1-VLOOKUP($A116, 'E1 Categorization'!$A$32:$E$124, 5,0))), Q116*0.5, Q116*(1-VLOOKUP($A116, 'E1 Categorization'!$A$32:$E$124, 5,0)))</f>
        <v>0</v>
      </c>
      <c r="AP116" s="2196">
        <f>IF(ISERROR(R116*(1-VLOOKUP($A116, 'E1 Categorization'!$A$32:$E$124, 5,0))), R116*0.5, R116*(1-VLOOKUP($A116, 'E1 Categorization'!$A$32:$E$124, 5,0)))</f>
        <v>0</v>
      </c>
      <c r="AQ116" s="2196">
        <f>IF(ISERROR(S116*(1-VLOOKUP($A116, 'E1 Categorization'!$A$32:$E$124, 5,0))), S116*0.5, S116*(1-VLOOKUP($A116, 'E1 Categorization'!$A$32:$E$124, 5,0)))</f>
        <v>0</v>
      </c>
      <c r="AR116" s="2196">
        <f>IF(ISERROR(T116*(1-VLOOKUP($A116, 'E1 Categorization'!$A$32:$E$124, 5,0))), T116*0.5, T116*(1-VLOOKUP($A116, 'E1 Categorization'!$A$32:$E$124, 5,0)))</f>
        <v>0</v>
      </c>
      <c r="AS116" s="2196">
        <f>IF(ISERROR(U116*(1-VLOOKUP($A116, 'E1 Categorization'!$A$32:$E$124, 5,0))), U116*0.5, U116*(1-VLOOKUP($A116, 'E1 Categorization'!$A$32:$E$124, 5,0)))</f>
        <v>0</v>
      </c>
      <c r="AT116" s="2196">
        <f>IF(ISERROR(V116*(1-VLOOKUP($A116, 'E1 Categorization'!$A$32:$E$124, 5,0))), V116*0.5, V116*(1-VLOOKUP($A116, 'E1 Categorization'!$A$32:$E$124, 5,0)))</f>
        <v>0</v>
      </c>
      <c r="AU116" s="2196">
        <f>IF(ISERROR(W116*(1-VLOOKUP($A116, 'E1 Categorization'!$A$32:$E$124, 5,0))), W116*0.5, W116*(1-VLOOKUP($A116, 'E1 Categorization'!$A$32:$E$124, 5,0)))</f>
        <v>0</v>
      </c>
      <c r="AV116" s="2196">
        <f>IF(ISERROR(X116*(1-VLOOKUP($A116, 'E1 Categorization'!$A$32:$E$124, 5,0))), X116*0.5, X116*(1-VLOOKUP($A116, 'E1 Categorization'!$A$32:$E$124, 5,0)))</f>
        <v>0</v>
      </c>
      <c r="AW116" s="2200"/>
      <c r="AX116" s="2200"/>
      <c r="AY116" s="559">
        <f t="shared" si="33"/>
        <v>5510</v>
      </c>
      <c r="AZ116" s="560" t="str">
        <f t="shared" si="34"/>
        <v>Demonstrating and Selling Expense</v>
      </c>
      <c r="BA116" s="2196">
        <f>IF(ISERROR(E116*(VLOOKUP($A116, 'E1 Categorization'!$A$32:$E$124, 5,0))), E116*0.5, E116*(VLOOKUP($A116, 'E1 Categorization'!$A$32:$E$124, 5,0)))</f>
        <v>0</v>
      </c>
      <c r="BB116" s="2196">
        <f>IF(ISERROR(F116*(VLOOKUP($A116, 'E1 Categorization'!$A$32:$E$124, 5,0))), F116*0.5, F116*(VLOOKUP($A116, 'E1 Categorization'!$A$32:$E$124, 5,0)))</f>
        <v>0</v>
      </c>
      <c r="BC116" s="2196">
        <f>IF(ISERROR(G116*(VLOOKUP($A116, 'E1 Categorization'!$A$32:$E$124, 5,0))), G116*0.5, G116*(VLOOKUP($A116, 'E1 Categorization'!$A$32:$E$124, 5,0)))</f>
        <v>0</v>
      </c>
      <c r="BD116" s="2196">
        <f>IF(ISERROR(H116*(VLOOKUP($A116, 'E1 Categorization'!$A$32:$E$124, 5,0))), H116*0.5, H116*(VLOOKUP($A116, 'E1 Categorization'!$A$32:$E$124, 5,0)))</f>
        <v>0</v>
      </c>
      <c r="BE116" s="2196">
        <f>IF(ISERROR(I116*(VLOOKUP($A116, 'E1 Categorization'!$A$32:$E$124, 5,0))), I116*0.5, I116*(VLOOKUP($A116, 'E1 Categorization'!$A$32:$E$124, 5,0)))</f>
        <v>0</v>
      </c>
      <c r="BF116" s="2196">
        <f>IF(ISERROR(J116*(VLOOKUP($A116, 'E1 Categorization'!$A$32:$E$124, 5,0))), J116*0.5, J116*(VLOOKUP($A116, 'E1 Categorization'!$A$32:$E$124, 5,0)))</f>
        <v>0</v>
      </c>
      <c r="BG116" s="2196">
        <f>IF(ISERROR(K116*(VLOOKUP($A116, 'E1 Categorization'!$A$32:$E$124, 5,0))), K116*0.5, K116*(VLOOKUP($A116, 'E1 Categorization'!$A$32:$E$124, 5,0)))</f>
        <v>0</v>
      </c>
      <c r="BH116" s="2196">
        <f>IF(ISERROR(L116*(VLOOKUP($A116, 'E1 Categorization'!$A$32:$E$124, 5,0))), L116*0.5, L116*(VLOOKUP($A116, 'E1 Categorization'!$A$32:$E$124, 5,0)))</f>
        <v>0</v>
      </c>
      <c r="BI116" s="2196">
        <f>IF(ISERROR(M116*(VLOOKUP($A116, 'E1 Categorization'!$A$32:$E$124, 5,0))), M116*0.5, M116*(VLOOKUP($A116, 'E1 Categorization'!$A$32:$E$124, 5,0)))</f>
        <v>0</v>
      </c>
      <c r="BJ116" s="2196">
        <f>IF(ISERROR(N116*(VLOOKUP($A116, 'E1 Categorization'!$A$32:$E$124, 5,0))), N116*0.5, N116*(VLOOKUP($A116, 'E1 Categorization'!$A$32:$E$124, 5,0)))</f>
        <v>0</v>
      </c>
      <c r="BK116" s="2196">
        <f>IF(ISERROR(O116*(VLOOKUP($A116, 'E1 Categorization'!$A$32:$E$124, 5,0))), O116*0.5, O116*(VLOOKUP($A116, 'E1 Categorization'!$A$32:$E$124, 5,0)))</f>
        <v>0</v>
      </c>
      <c r="BL116" s="2196">
        <f>IF(ISERROR(P116*(VLOOKUP($A116, 'E1 Categorization'!$A$32:$E$124, 5,0))), P116*0.5, P116*(VLOOKUP($A116, 'E1 Categorization'!$A$32:$E$124, 5,0)))</f>
        <v>0</v>
      </c>
      <c r="BM116" s="2196">
        <f>IF(ISERROR(Q116*(VLOOKUP($A116, 'E1 Categorization'!$A$32:$E$124, 5,0))), Q116*0.5, Q116*(VLOOKUP($A116, 'E1 Categorization'!$A$32:$E$124, 5,0)))</f>
        <v>0</v>
      </c>
      <c r="BN116" s="2196">
        <f>IF(ISERROR(R116*(VLOOKUP($A116, 'E1 Categorization'!$A$32:$E$124, 5,0))), R116*0.5, R116*(VLOOKUP($A116, 'E1 Categorization'!$A$32:$E$124, 5,0)))</f>
        <v>0</v>
      </c>
      <c r="BO116" s="2196">
        <f>IF(ISERROR(S116*(VLOOKUP($A116, 'E1 Categorization'!$A$32:$E$124, 5,0))), S116*0.5, S116*(VLOOKUP($A116, 'E1 Categorization'!$A$32:$E$124, 5,0)))</f>
        <v>0</v>
      </c>
      <c r="BP116" s="2196">
        <f>IF(ISERROR(T116*(VLOOKUP($A116, 'E1 Categorization'!$A$32:$E$124, 5,0))), T116*0.5, T116*(VLOOKUP($A116, 'E1 Categorization'!$A$32:$E$124, 5,0)))</f>
        <v>0</v>
      </c>
      <c r="BQ116" s="2196">
        <f>IF(ISERROR(U116*(VLOOKUP($A116, 'E1 Categorization'!$A$32:$E$124, 5,0))), U116*0.5, U116*(VLOOKUP($A116, 'E1 Categorization'!$A$32:$E$124, 5,0)))</f>
        <v>0</v>
      </c>
      <c r="BR116" s="2196">
        <f>IF(ISERROR(V116*(VLOOKUP($A116, 'E1 Categorization'!$A$32:$E$124, 5,0))), V116*0.5, V116*(VLOOKUP($A116, 'E1 Categorization'!$A$32:$E$124, 5,0)))</f>
        <v>0</v>
      </c>
      <c r="BS116" s="2196">
        <f>IF(ISERROR(W116*(VLOOKUP($A116, 'E1 Categorization'!$A$32:$E$124, 5,0))), W116*0.5, W116*(VLOOKUP($A116, 'E1 Categorization'!$A$32:$E$124, 5,0)))</f>
        <v>0</v>
      </c>
      <c r="BT116" s="2196">
        <f>IF(ISERROR(X116*(VLOOKUP($A116, 'E1 Categorization'!$A$32:$E$124, 5,0))), X116*0.5, X116*(VLOOKUP($A116, 'E1 Categorization'!$A$32:$E$124, 5,0)))</f>
        <v>0</v>
      </c>
    </row>
    <row r="117" spans="1:72" s="631" customFormat="1" ht="25.5" customHeight="1" x14ac:dyDescent="0.2">
      <c r="A117" s="555">
        <f>'I3 TB Data'!A427:B427</f>
        <v>5515</v>
      </c>
      <c r="B117" s="556" t="str">
        <f>'I3 TB Data'!B427</f>
        <v>Advertising Expense</v>
      </c>
      <c r="C117" s="557">
        <f>'I3 TB Data'!G427</f>
        <v>0</v>
      </c>
      <c r="D117" s="2166" t="str">
        <f t="shared" si="35"/>
        <v>Yes</v>
      </c>
      <c r="E117" s="2143"/>
      <c r="F117" s="2143"/>
      <c r="G117" s="2143"/>
      <c r="H117" s="2143"/>
      <c r="I117" s="2143"/>
      <c r="J117" s="2143"/>
      <c r="K117" s="2143"/>
      <c r="L117" s="2143"/>
      <c r="M117" s="2143"/>
      <c r="N117" s="2143"/>
      <c r="O117" s="2143"/>
      <c r="P117" s="2143"/>
      <c r="Q117" s="2143"/>
      <c r="R117" s="2143"/>
      <c r="S117" s="2143"/>
      <c r="T117" s="2143"/>
      <c r="U117" s="2143"/>
      <c r="V117" s="2143"/>
      <c r="W117" s="2143"/>
      <c r="X117" s="2143"/>
      <c r="AA117" s="559">
        <f t="shared" si="31"/>
        <v>5515</v>
      </c>
      <c r="AB117" s="560" t="str">
        <f t="shared" si="32"/>
        <v>Advertising Expense</v>
      </c>
      <c r="AC117" s="2196">
        <f>IF(ISERROR(E117*(1-VLOOKUP($A117, 'E1 Categorization'!$A$32:$E$124, 5,0))), E117*0.5, E117*(1-VLOOKUP($A117, 'E1 Categorization'!$A$32:$E$124, 5,0)))</f>
        <v>0</v>
      </c>
      <c r="AD117" s="2196">
        <f>IF(ISERROR(F117*(1-VLOOKUP($A117, 'E1 Categorization'!$A$32:$E$124, 5,0))), F117*0.5, F117*(1-VLOOKUP($A117, 'E1 Categorization'!$A$32:$E$124, 5,0)))</f>
        <v>0</v>
      </c>
      <c r="AE117" s="2196">
        <f>IF(ISERROR(G117*(1-VLOOKUP($A117, 'E1 Categorization'!$A$32:$E$124, 5,0))), G117*0.5, G117*(1-VLOOKUP($A117, 'E1 Categorization'!$A$32:$E$124, 5,0)))</f>
        <v>0</v>
      </c>
      <c r="AF117" s="2196">
        <f>IF(ISERROR(H117*(1-VLOOKUP($A117, 'E1 Categorization'!$A$32:$E$124, 5,0))), H117*0.5, H117*(1-VLOOKUP($A117, 'E1 Categorization'!$A$32:$E$124, 5,0)))</f>
        <v>0</v>
      </c>
      <c r="AG117" s="2196">
        <f>IF(ISERROR(I117*(1-VLOOKUP($A117, 'E1 Categorization'!$A$32:$E$124, 5,0))), I117*0.5, I117*(1-VLOOKUP($A117, 'E1 Categorization'!$A$32:$E$124, 5,0)))</f>
        <v>0</v>
      </c>
      <c r="AH117" s="2196">
        <f>IF(ISERROR(J117*(1-VLOOKUP($A117, 'E1 Categorization'!$A$32:$E$124, 5,0))), J117*0.5, J117*(1-VLOOKUP($A117, 'E1 Categorization'!$A$32:$E$124, 5,0)))</f>
        <v>0</v>
      </c>
      <c r="AI117" s="2196">
        <f>IF(ISERROR(K117*(1-VLOOKUP($A117, 'E1 Categorization'!$A$32:$E$124, 5,0))), K117*0.5, K117*(1-VLOOKUP($A117, 'E1 Categorization'!$A$32:$E$124, 5,0)))</f>
        <v>0</v>
      </c>
      <c r="AJ117" s="2196">
        <f>IF(ISERROR(L117*(1-VLOOKUP($A117, 'E1 Categorization'!$A$32:$E$124, 5,0))), L117*0.5, L117*(1-VLOOKUP($A117, 'E1 Categorization'!$A$32:$E$124, 5,0)))</f>
        <v>0</v>
      </c>
      <c r="AK117" s="2196">
        <f>IF(ISERROR(M117*(1-VLOOKUP($A117, 'E1 Categorization'!$A$32:$E$124, 5,0))), M117*0.5, M117*(1-VLOOKUP($A117, 'E1 Categorization'!$A$32:$E$124, 5,0)))</f>
        <v>0</v>
      </c>
      <c r="AL117" s="2196">
        <f>IF(ISERROR(N117*(1-VLOOKUP($A117, 'E1 Categorization'!$A$32:$E$124, 5,0))), N117*0.5, N117*(1-VLOOKUP($A117, 'E1 Categorization'!$A$32:$E$124, 5,0)))</f>
        <v>0</v>
      </c>
      <c r="AM117" s="2196">
        <f>IF(ISERROR(O117*(1-VLOOKUP($A117, 'E1 Categorization'!$A$32:$E$124, 5,0))), O117*0.5, O117*(1-VLOOKUP($A117, 'E1 Categorization'!$A$32:$E$124, 5,0)))</f>
        <v>0</v>
      </c>
      <c r="AN117" s="2196">
        <f>IF(ISERROR(P117*(1-VLOOKUP($A117, 'E1 Categorization'!$A$32:$E$124, 5,0))), P117*0.5, P117*(1-VLOOKUP($A117, 'E1 Categorization'!$A$32:$E$124, 5,0)))</f>
        <v>0</v>
      </c>
      <c r="AO117" s="2196">
        <f>IF(ISERROR(Q117*(1-VLOOKUP($A117, 'E1 Categorization'!$A$32:$E$124, 5,0))), Q117*0.5, Q117*(1-VLOOKUP($A117, 'E1 Categorization'!$A$32:$E$124, 5,0)))</f>
        <v>0</v>
      </c>
      <c r="AP117" s="2196">
        <f>IF(ISERROR(R117*(1-VLOOKUP($A117, 'E1 Categorization'!$A$32:$E$124, 5,0))), R117*0.5, R117*(1-VLOOKUP($A117, 'E1 Categorization'!$A$32:$E$124, 5,0)))</f>
        <v>0</v>
      </c>
      <c r="AQ117" s="2196">
        <f>IF(ISERROR(S117*(1-VLOOKUP($A117, 'E1 Categorization'!$A$32:$E$124, 5,0))), S117*0.5, S117*(1-VLOOKUP($A117, 'E1 Categorization'!$A$32:$E$124, 5,0)))</f>
        <v>0</v>
      </c>
      <c r="AR117" s="2196">
        <f>IF(ISERROR(T117*(1-VLOOKUP($A117, 'E1 Categorization'!$A$32:$E$124, 5,0))), T117*0.5, T117*(1-VLOOKUP($A117, 'E1 Categorization'!$A$32:$E$124, 5,0)))</f>
        <v>0</v>
      </c>
      <c r="AS117" s="2196">
        <f>IF(ISERROR(U117*(1-VLOOKUP($A117, 'E1 Categorization'!$A$32:$E$124, 5,0))), U117*0.5, U117*(1-VLOOKUP($A117, 'E1 Categorization'!$A$32:$E$124, 5,0)))</f>
        <v>0</v>
      </c>
      <c r="AT117" s="2196">
        <f>IF(ISERROR(V117*(1-VLOOKUP($A117, 'E1 Categorization'!$A$32:$E$124, 5,0))), V117*0.5, V117*(1-VLOOKUP($A117, 'E1 Categorization'!$A$32:$E$124, 5,0)))</f>
        <v>0</v>
      </c>
      <c r="AU117" s="2196">
        <f>IF(ISERROR(W117*(1-VLOOKUP($A117, 'E1 Categorization'!$A$32:$E$124, 5,0))), W117*0.5, W117*(1-VLOOKUP($A117, 'E1 Categorization'!$A$32:$E$124, 5,0)))</f>
        <v>0</v>
      </c>
      <c r="AV117" s="2196">
        <f>IF(ISERROR(X117*(1-VLOOKUP($A117, 'E1 Categorization'!$A$32:$E$124, 5,0))), X117*0.5, X117*(1-VLOOKUP($A117, 'E1 Categorization'!$A$32:$E$124, 5,0)))</f>
        <v>0</v>
      </c>
      <c r="AW117" s="2200"/>
      <c r="AX117" s="2200"/>
      <c r="AY117" s="559">
        <f t="shared" si="33"/>
        <v>5515</v>
      </c>
      <c r="AZ117" s="560" t="str">
        <f t="shared" si="34"/>
        <v>Advertising Expense</v>
      </c>
      <c r="BA117" s="2196">
        <f>IF(ISERROR(E117*(VLOOKUP($A117, 'E1 Categorization'!$A$32:$E$124, 5,0))), E117*0.5, E117*(VLOOKUP($A117, 'E1 Categorization'!$A$32:$E$124, 5,0)))</f>
        <v>0</v>
      </c>
      <c r="BB117" s="2196">
        <f>IF(ISERROR(F117*(VLOOKUP($A117, 'E1 Categorization'!$A$32:$E$124, 5,0))), F117*0.5, F117*(VLOOKUP($A117, 'E1 Categorization'!$A$32:$E$124, 5,0)))</f>
        <v>0</v>
      </c>
      <c r="BC117" s="2196">
        <f>IF(ISERROR(G117*(VLOOKUP($A117, 'E1 Categorization'!$A$32:$E$124, 5,0))), G117*0.5, G117*(VLOOKUP($A117, 'E1 Categorization'!$A$32:$E$124, 5,0)))</f>
        <v>0</v>
      </c>
      <c r="BD117" s="2196">
        <f>IF(ISERROR(H117*(VLOOKUP($A117, 'E1 Categorization'!$A$32:$E$124, 5,0))), H117*0.5, H117*(VLOOKUP($A117, 'E1 Categorization'!$A$32:$E$124, 5,0)))</f>
        <v>0</v>
      </c>
      <c r="BE117" s="2196">
        <f>IF(ISERROR(I117*(VLOOKUP($A117, 'E1 Categorization'!$A$32:$E$124, 5,0))), I117*0.5, I117*(VLOOKUP($A117, 'E1 Categorization'!$A$32:$E$124, 5,0)))</f>
        <v>0</v>
      </c>
      <c r="BF117" s="2196">
        <f>IF(ISERROR(J117*(VLOOKUP($A117, 'E1 Categorization'!$A$32:$E$124, 5,0))), J117*0.5, J117*(VLOOKUP($A117, 'E1 Categorization'!$A$32:$E$124, 5,0)))</f>
        <v>0</v>
      </c>
      <c r="BG117" s="2196">
        <f>IF(ISERROR(K117*(VLOOKUP($A117, 'E1 Categorization'!$A$32:$E$124, 5,0))), K117*0.5, K117*(VLOOKUP($A117, 'E1 Categorization'!$A$32:$E$124, 5,0)))</f>
        <v>0</v>
      </c>
      <c r="BH117" s="2196">
        <f>IF(ISERROR(L117*(VLOOKUP($A117, 'E1 Categorization'!$A$32:$E$124, 5,0))), L117*0.5, L117*(VLOOKUP($A117, 'E1 Categorization'!$A$32:$E$124, 5,0)))</f>
        <v>0</v>
      </c>
      <c r="BI117" s="2196">
        <f>IF(ISERROR(M117*(VLOOKUP($A117, 'E1 Categorization'!$A$32:$E$124, 5,0))), M117*0.5, M117*(VLOOKUP($A117, 'E1 Categorization'!$A$32:$E$124, 5,0)))</f>
        <v>0</v>
      </c>
      <c r="BJ117" s="2196">
        <f>IF(ISERROR(N117*(VLOOKUP($A117, 'E1 Categorization'!$A$32:$E$124, 5,0))), N117*0.5, N117*(VLOOKUP($A117, 'E1 Categorization'!$A$32:$E$124, 5,0)))</f>
        <v>0</v>
      </c>
      <c r="BK117" s="2196">
        <f>IF(ISERROR(O117*(VLOOKUP($A117, 'E1 Categorization'!$A$32:$E$124, 5,0))), O117*0.5, O117*(VLOOKUP($A117, 'E1 Categorization'!$A$32:$E$124, 5,0)))</f>
        <v>0</v>
      </c>
      <c r="BL117" s="2196">
        <f>IF(ISERROR(P117*(VLOOKUP($A117, 'E1 Categorization'!$A$32:$E$124, 5,0))), P117*0.5, P117*(VLOOKUP($A117, 'E1 Categorization'!$A$32:$E$124, 5,0)))</f>
        <v>0</v>
      </c>
      <c r="BM117" s="2196">
        <f>IF(ISERROR(Q117*(VLOOKUP($A117, 'E1 Categorization'!$A$32:$E$124, 5,0))), Q117*0.5, Q117*(VLOOKUP($A117, 'E1 Categorization'!$A$32:$E$124, 5,0)))</f>
        <v>0</v>
      </c>
      <c r="BN117" s="2196">
        <f>IF(ISERROR(R117*(VLOOKUP($A117, 'E1 Categorization'!$A$32:$E$124, 5,0))), R117*0.5, R117*(VLOOKUP($A117, 'E1 Categorization'!$A$32:$E$124, 5,0)))</f>
        <v>0</v>
      </c>
      <c r="BO117" s="2196">
        <f>IF(ISERROR(S117*(VLOOKUP($A117, 'E1 Categorization'!$A$32:$E$124, 5,0))), S117*0.5, S117*(VLOOKUP($A117, 'E1 Categorization'!$A$32:$E$124, 5,0)))</f>
        <v>0</v>
      </c>
      <c r="BP117" s="2196">
        <f>IF(ISERROR(T117*(VLOOKUP($A117, 'E1 Categorization'!$A$32:$E$124, 5,0))), T117*0.5, T117*(VLOOKUP($A117, 'E1 Categorization'!$A$32:$E$124, 5,0)))</f>
        <v>0</v>
      </c>
      <c r="BQ117" s="2196">
        <f>IF(ISERROR(U117*(VLOOKUP($A117, 'E1 Categorization'!$A$32:$E$124, 5,0))), U117*0.5, U117*(VLOOKUP($A117, 'E1 Categorization'!$A$32:$E$124, 5,0)))</f>
        <v>0</v>
      </c>
      <c r="BR117" s="2196">
        <f>IF(ISERROR(V117*(VLOOKUP($A117, 'E1 Categorization'!$A$32:$E$124, 5,0))), V117*0.5, V117*(VLOOKUP($A117, 'E1 Categorization'!$A$32:$E$124, 5,0)))</f>
        <v>0</v>
      </c>
      <c r="BS117" s="2196">
        <f>IF(ISERROR(W117*(VLOOKUP($A117, 'E1 Categorization'!$A$32:$E$124, 5,0))), W117*0.5, W117*(VLOOKUP($A117, 'E1 Categorization'!$A$32:$E$124, 5,0)))</f>
        <v>0</v>
      </c>
      <c r="BT117" s="2196">
        <f>IF(ISERROR(X117*(VLOOKUP($A117, 'E1 Categorization'!$A$32:$E$124, 5,0))), X117*0.5, X117*(VLOOKUP($A117, 'E1 Categorization'!$A$32:$E$124, 5,0)))</f>
        <v>0</v>
      </c>
    </row>
    <row r="118" spans="1:72" s="631" customFormat="1" ht="25.5" customHeight="1" x14ac:dyDescent="0.2">
      <c r="A118" s="555">
        <f>'I3 TB Data'!A428:B428</f>
        <v>5520</v>
      </c>
      <c r="B118" s="556" t="str">
        <f>'I3 TB Data'!B428</f>
        <v>Miscellaneous Sales Expense</v>
      </c>
      <c r="C118" s="557">
        <f>'I3 TB Data'!G428</f>
        <v>0</v>
      </c>
      <c r="D118" s="2166" t="str">
        <f t="shared" si="35"/>
        <v>Yes</v>
      </c>
      <c r="E118" s="2143"/>
      <c r="F118" s="2143"/>
      <c r="G118" s="2143"/>
      <c r="H118" s="2143"/>
      <c r="I118" s="2143"/>
      <c r="J118" s="2143"/>
      <c r="K118" s="2143"/>
      <c r="L118" s="2143"/>
      <c r="M118" s="2143"/>
      <c r="N118" s="2143"/>
      <c r="O118" s="2143"/>
      <c r="P118" s="2143"/>
      <c r="Q118" s="2143"/>
      <c r="R118" s="2143"/>
      <c r="S118" s="2143"/>
      <c r="T118" s="2143"/>
      <c r="U118" s="2143"/>
      <c r="V118" s="2143"/>
      <c r="W118" s="2143"/>
      <c r="X118" s="2143"/>
      <c r="AA118" s="559">
        <f t="shared" si="31"/>
        <v>5520</v>
      </c>
      <c r="AB118" s="560" t="str">
        <f t="shared" si="32"/>
        <v>Miscellaneous Sales Expense</v>
      </c>
      <c r="AC118" s="2196">
        <f>IF(ISERROR(E118*(1-VLOOKUP($A118, 'E1 Categorization'!$A$32:$E$124, 5,0))), E118*0.5, E118*(1-VLOOKUP($A118, 'E1 Categorization'!$A$32:$E$124, 5,0)))</f>
        <v>0</v>
      </c>
      <c r="AD118" s="2196">
        <f>IF(ISERROR(F118*(1-VLOOKUP($A118, 'E1 Categorization'!$A$32:$E$124, 5,0))), F118*0.5, F118*(1-VLOOKUP($A118, 'E1 Categorization'!$A$32:$E$124, 5,0)))</f>
        <v>0</v>
      </c>
      <c r="AE118" s="2196">
        <f>IF(ISERROR(G118*(1-VLOOKUP($A118, 'E1 Categorization'!$A$32:$E$124, 5,0))), G118*0.5, G118*(1-VLOOKUP($A118, 'E1 Categorization'!$A$32:$E$124, 5,0)))</f>
        <v>0</v>
      </c>
      <c r="AF118" s="2196">
        <f>IF(ISERROR(H118*(1-VLOOKUP($A118, 'E1 Categorization'!$A$32:$E$124, 5,0))), H118*0.5, H118*(1-VLOOKUP($A118, 'E1 Categorization'!$A$32:$E$124, 5,0)))</f>
        <v>0</v>
      </c>
      <c r="AG118" s="2196">
        <f>IF(ISERROR(I118*(1-VLOOKUP($A118, 'E1 Categorization'!$A$32:$E$124, 5,0))), I118*0.5, I118*(1-VLOOKUP($A118, 'E1 Categorization'!$A$32:$E$124, 5,0)))</f>
        <v>0</v>
      </c>
      <c r="AH118" s="2196">
        <f>IF(ISERROR(J118*(1-VLOOKUP($A118, 'E1 Categorization'!$A$32:$E$124, 5,0))), J118*0.5, J118*(1-VLOOKUP($A118, 'E1 Categorization'!$A$32:$E$124, 5,0)))</f>
        <v>0</v>
      </c>
      <c r="AI118" s="2196">
        <f>IF(ISERROR(K118*(1-VLOOKUP($A118, 'E1 Categorization'!$A$32:$E$124, 5,0))), K118*0.5, K118*(1-VLOOKUP($A118, 'E1 Categorization'!$A$32:$E$124, 5,0)))</f>
        <v>0</v>
      </c>
      <c r="AJ118" s="2196">
        <f>IF(ISERROR(L118*(1-VLOOKUP($A118, 'E1 Categorization'!$A$32:$E$124, 5,0))), L118*0.5, L118*(1-VLOOKUP($A118, 'E1 Categorization'!$A$32:$E$124, 5,0)))</f>
        <v>0</v>
      </c>
      <c r="AK118" s="2196">
        <f>IF(ISERROR(M118*(1-VLOOKUP($A118, 'E1 Categorization'!$A$32:$E$124, 5,0))), M118*0.5, M118*(1-VLOOKUP($A118, 'E1 Categorization'!$A$32:$E$124, 5,0)))</f>
        <v>0</v>
      </c>
      <c r="AL118" s="2196">
        <f>IF(ISERROR(N118*(1-VLOOKUP($A118, 'E1 Categorization'!$A$32:$E$124, 5,0))), N118*0.5, N118*(1-VLOOKUP($A118, 'E1 Categorization'!$A$32:$E$124, 5,0)))</f>
        <v>0</v>
      </c>
      <c r="AM118" s="2196">
        <f>IF(ISERROR(O118*(1-VLOOKUP($A118, 'E1 Categorization'!$A$32:$E$124, 5,0))), O118*0.5, O118*(1-VLOOKUP($A118, 'E1 Categorization'!$A$32:$E$124, 5,0)))</f>
        <v>0</v>
      </c>
      <c r="AN118" s="2196">
        <f>IF(ISERROR(P118*(1-VLOOKUP($A118, 'E1 Categorization'!$A$32:$E$124, 5,0))), P118*0.5, P118*(1-VLOOKUP($A118, 'E1 Categorization'!$A$32:$E$124, 5,0)))</f>
        <v>0</v>
      </c>
      <c r="AO118" s="2196">
        <f>IF(ISERROR(Q118*(1-VLOOKUP($A118, 'E1 Categorization'!$A$32:$E$124, 5,0))), Q118*0.5, Q118*(1-VLOOKUP($A118, 'E1 Categorization'!$A$32:$E$124, 5,0)))</f>
        <v>0</v>
      </c>
      <c r="AP118" s="2196">
        <f>IF(ISERROR(R118*(1-VLOOKUP($A118, 'E1 Categorization'!$A$32:$E$124, 5,0))), R118*0.5, R118*(1-VLOOKUP($A118, 'E1 Categorization'!$A$32:$E$124, 5,0)))</f>
        <v>0</v>
      </c>
      <c r="AQ118" s="2196">
        <f>IF(ISERROR(S118*(1-VLOOKUP($A118, 'E1 Categorization'!$A$32:$E$124, 5,0))), S118*0.5, S118*(1-VLOOKUP($A118, 'E1 Categorization'!$A$32:$E$124, 5,0)))</f>
        <v>0</v>
      </c>
      <c r="AR118" s="2196">
        <f>IF(ISERROR(T118*(1-VLOOKUP($A118, 'E1 Categorization'!$A$32:$E$124, 5,0))), T118*0.5, T118*(1-VLOOKUP($A118, 'E1 Categorization'!$A$32:$E$124, 5,0)))</f>
        <v>0</v>
      </c>
      <c r="AS118" s="2196">
        <f>IF(ISERROR(U118*(1-VLOOKUP($A118, 'E1 Categorization'!$A$32:$E$124, 5,0))), U118*0.5, U118*(1-VLOOKUP($A118, 'E1 Categorization'!$A$32:$E$124, 5,0)))</f>
        <v>0</v>
      </c>
      <c r="AT118" s="2196">
        <f>IF(ISERROR(V118*(1-VLOOKUP($A118, 'E1 Categorization'!$A$32:$E$124, 5,0))), V118*0.5, V118*(1-VLOOKUP($A118, 'E1 Categorization'!$A$32:$E$124, 5,0)))</f>
        <v>0</v>
      </c>
      <c r="AU118" s="2196">
        <f>IF(ISERROR(W118*(1-VLOOKUP($A118, 'E1 Categorization'!$A$32:$E$124, 5,0))), W118*0.5, W118*(1-VLOOKUP($A118, 'E1 Categorization'!$A$32:$E$124, 5,0)))</f>
        <v>0</v>
      </c>
      <c r="AV118" s="2196">
        <f>IF(ISERROR(X118*(1-VLOOKUP($A118, 'E1 Categorization'!$A$32:$E$124, 5,0))), X118*0.5, X118*(1-VLOOKUP($A118, 'E1 Categorization'!$A$32:$E$124, 5,0)))</f>
        <v>0</v>
      </c>
      <c r="AW118" s="2200"/>
      <c r="AX118" s="2200"/>
      <c r="AY118" s="559">
        <f t="shared" si="33"/>
        <v>5520</v>
      </c>
      <c r="AZ118" s="560" t="str">
        <f t="shared" si="34"/>
        <v>Miscellaneous Sales Expense</v>
      </c>
      <c r="BA118" s="2196">
        <f>IF(ISERROR(E118*(VLOOKUP($A118, 'E1 Categorization'!$A$32:$E$124, 5,0))), E118*0.5, E118*(VLOOKUP($A118, 'E1 Categorization'!$A$32:$E$124, 5,0)))</f>
        <v>0</v>
      </c>
      <c r="BB118" s="2196">
        <f>IF(ISERROR(F118*(VLOOKUP($A118, 'E1 Categorization'!$A$32:$E$124, 5,0))), F118*0.5, F118*(VLOOKUP($A118, 'E1 Categorization'!$A$32:$E$124, 5,0)))</f>
        <v>0</v>
      </c>
      <c r="BC118" s="2196">
        <f>IF(ISERROR(G118*(VLOOKUP($A118, 'E1 Categorization'!$A$32:$E$124, 5,0))), G118*0.5, G118*(VLOOKUP($A118, 'E1 Categorization'!$A$32:$E$124, 5,0)))</f>
        <v>0</v>
      </c>
      <c r="BD118" s="2196">
        <f>IF(ISERROR(H118*(VLOOKUP($A118, 'E1 Categorization'!$A$32:$E$124, 5,0))), H118*0.5, H118*(VLOOKUP($A118, 'E1 Categorization'!$A$32:$E$124, 5,0)))</f>
        <v>0</v>
      </c>
      <c r="BE118" s="2196">
        <f>IF(ISERROR(I118*(VLOOKUP($A118, 'E1 Categorization'!$A$32:$E$124, 5,0))), I118*0.5, I118*(VLOOKUP($A118, 'E1 Categorization'!$A$32:$E$124, 5,0)))</f>
        <v>0</v>
      </c>
      <c r="BF118" s="2196">
        <f>IF(ISERROR(J118*(VLOOKUP($A118, 'E1 Categorization'!$A$32:$E$124, 5,0))), J118*0.5, J118*(VLOOKUP($A118, 'E1 Categorization'!$A$32:$E$124, 5,0)))</f>
        <v>0</v>
      </c>
      <c r="BG118" s="2196">
        <f>IF(ISERROR(K118*(VLOOKUP($A118, 'E1 Categorization'!$A$32:$E$124, 5,0))), K118*0.5, K118*(VLOOKUP($A118, 'E1 Categorization'!$A$32:$E$124, 5,0)))</f>
        <v>0</v>
      </c>
      <c r="BH118" s="2196">
        <f>IF(ISERROR(L118*(VLOOKUP($A118, 'E1 Categorization'!$A$32:$E$124, 5,0))), L118*0.5, L118*(VLOOKUP($A118, 'E1 Categorization'!$A$32:$E$124, 5,0)))</f>
        <v>0</v>
      </c>
      <c r="BI118" s="2196">
        <f>IF(ISERROR(M118*(VLOOKUP($A118, 'E1 Categorization'!$A$32:$E$124, 5,0))), M118*0.5, M118*(VLOOKUP($A118, 'E1 Categorization'!$A$32:$E$124, 5,0)))</f>
        <v>0</v>
      </c>
      <c r="BJ118" s="2196">
        <f>IF(ISERROR(N118*(VLOOKUP($A118, 'E1 Categorization'!$A$32:$E$124, 5,0))), N118*0.5, N118*(VLOOKUP($A118, 'E1 Categorization'!$A$32:$E$124, 5,0)))</f>
        <v>0</v>
      </c>
      <c r="BK118" s="2196">
        <f>IF(ISERROR(O118*(VLOOKUP($A118, 'E1 Categorization'!$A$32:$E$124, 5,0))), O118*0.5, O118*(VLOOKUP($A118, 'E1 Categorization'!$A$32:$E$124, 5,0)))</f>
        <v>0</v>
      </c>
      <c r="BL118" s="2196">
        <f>IF(ISERROR(P118*(VLOOKUP($A118, 'E1 Categorization'!$A$32:$E$124, 5,0))), P118*0.5, P118*(VLOOKUP($A118, 'E1 Categorization'!$A$32:$E$124, 5,0)))</f>
        <v>0</v>
      </c>
      <c r="BM118" s="2196">
        <f>IF(ISERROR(Q118*(VLOOKUP($A118, 'E1 Categorization'!$A$32:$E$124, 5,0))), Q118*0.5, Q118*(VLOOKUP($A118, 'E1 Categorization'!$A$32:$E$124, 5,0)))</f>
        <v>0</v>
      </c>
      <c r="BN118" s="2196">
        <f>IF(ISERROR(R118*(VLOOKUP($A118, 'E1 Categorization'!$A$32:$E$124, 5,0))), R118*0.5, R118*(VLOOKUP($A118, 'E1 Categorization'!$A$32:$E$124, 5,0)))</f>
        <v>0</v>
      </c>
      <c r="BO118" s="2196">
        <f>IF(ISERROR(S118*(VLOOKUP($A118, 'E1 Categorization'!$A$32:$E$124, 5,0))), S118*0.5, S118*(VLOOKUP($A118, 'E1 Categorization'!$A$32:$E$124, 5,0)))</f>
        <v>0</v>
      </c>
      <c r="BP118" s="2196">
        <f>IF(ISERROR(T118*(VLOOKUP($A118, 'E1 Categorization'!$A$32:$E$124, 5,0))), T118*0.5, T118*(VLOOKUP($A118, 'E1 Categorization'!$A$32:$E$124, 5,0)))</f>
        <v>0</v>
      </c>
      <c r="BQ118" s="2196">
        <f>IF(ISERROR(U118*(VLOOKUP($A118, 'E1 Categorization'!$A$32:$E$124, 5,0))), U118*0.5, U118*(VLOOKUP($A118, 'E1 Categorization'!$A$32:$E$124, 5,0)))</f>
        <v>0</v>
      </c>
      <c r="BR118" s="2196">
        <f>IF(ISERROR(V118*(VLOOKUP($A118, 'E1 Categorization'!$A$32:$E$124, 5,0))), V118*0.5, V118*(VLOOKUP($A118, 'E1 Categorization'!$A$32:$E$124, 5,0)))</f>
        <v>0</v>
      </c>
      <c r="BS118" s="2196">
        <f>IF(ISERROR(W118*(VLOOKUP($A118, 'E1 Categorization'!$A$32:$E$124, 5,0))), W118*0.5, W118*(VLOOKUP($A118, 'E1 Categorization'!$A$32:$E$124, 5,0)))</f>
        <v>0</v>
      </c>
      <c r="BT118" s="2196">
        <f>IF(ISERROR(X118*(VLOOKUP($A118, 'E1 Categorization'!$A$32:$E$124, 5,0))), X118*0.5, X118*(VLOOKUP($A118, 'E1 Categorization'!$A$32:$E$124, 5,0)))</f>
        <v>0</v>
      </c>
    </row>
    <row r="119" spans="1:72" s="631" customFormat="1" ht="25.5" customHeight="1" x14ac:dyDescent="0.2">
      <c r="A119" s="555">
        <f>'I3 TB Data'!A429:B429</f>
        <v>5605</v>
      </c>
      <c r="B119" s="556" t="str">
        <f>'I3 TB Data'!B429</f>
        <v>Executive Salaries and Expenses</v>
      </c>
      <c r="C119" s="557">
        <f>'I3 TB Data'!G429</f>
        <v>0</v>
      </c>
      <c r="D119" s="2166" t="str">
        <f t="shared" si="35"/>
        <v>Yes</v>
      </c>
      <c r="E119" s="2143"/>
      <c r="F119" s="2143"/>
      <c r="G119" s="2143"/>
      <c r="H119" s="2143"/>
      <c r="I119" s="2143"/>
      <c r="J119" s="2143"/>
      <c r="K119" s="2143"/>
      <c r="L119" s="2143"/>
      <c r="M119" s="2143"/>
      <c r="N119" s="2143"/>
      <c r="O119" s="2143"/>
      <c r="P119" s="2143"/>
      <c r="Q119" s="2143"/>
      <c r="R119" s="2143"/>
      <c r="S119" s="2143"/>
      <c r="T119" s="2143"/>
      <c r="U119" s="2143"/>
      <c r="V119" s="2143"/>
      <c r="W119" s="2143"/>
      <c r="X119" s="2143"/>
      <c r="AA119" s="559">
        <f t="shared" si="31"/>
        <v>5605</v>
      </c>
      <c r="AB119" s="560" t="str">
        <f t="shared" si="32"/>
        <v>Executive Salaries and Expenses</v>
      </c>
      <c r="AC119" s="2196">
        <f>IF(ISERROR(E119*(1-VLOOKUP($A119, 'E1 Categorization'!$A$32:$E$124, 5,0))), E119*0.5, E119*(1-VLOOKUP($A119, 'E1 Categorization'!$A$32:$E$124, 5,0)))</f>
        <v>0</v>
      </c>
      <c r="AD119" s="2196">
        <f>IF(ISERROR(F119*(1-VLOOKUP($A119, 'E1 Categorization'!$A$32:$E$124, 5,0))), F119*0.5, F119*(1-VLOOKUP($A119, 'E1 Categorization'!$A$32:$E$124, 5,0)))</f>
        <v>0</v>
      </c>
      <c r="AE119" s="2196">
        <f>IF(ISERROR(G119*(1-VLOOKUP($A119, 'E1 Categorization'!$A$32:$E$124, 5,0))), G119*0.5, G119*(1-VLOOKUP($A119, 'E1 Categorization'!$A$32:$E$124, 5,0)))</f>
        <v>0</v>
      </c>
      <c r="AF119" s="2196">
        <f>IF(ISERROR(H119*(1-VLOOKUP($A119, 'E1 Categorization'!$A$32:$E$124, 5,0))), H119*0.5, H119*(1-VLOOKUP($A119, 'E1 Categorization'!$A$32:$E$124, 5,0)))</f>
        <v>0</v>
      </c>
      <c r="AG119" s="2196">
        <f>IF(ISERROR(I119*(1-VLOOKUP($A119, 'E1 Categorization'!$A$32:$E$124, 5,0))), I119*0.5, I119*(1-VLOOKUP($A119, 'E1 Categorization'!$A$32:$E$124, 5,0)))</f>
        <v>0</v>
      </c>
      <c r="AH119" s="2196">
        <f>IF(ISERROR(J119*(1-VLOOKUP($A119, 'E1 Categorization'!$A$32:$E$124, 5,0))), J119*0.5, J119*(1-VLOOKUP($A119, 'E1 Categorization'!$A$32:$E$124, 5,0)))</f>
        <v>0</v>
      </c>
      <c r="AI119" s="2196">
        <f>IF(ISERROR(K119*(1-VLOOKUP($A119, 'E1 Categorization'!$A$32:$E$124, 5,0))), K119*0.5, K119*(1-VLOOKUP($A119, 'E1 Categorization'!$A$32:$E$124, 5,0)))</f>
        <v>0</v>
      </c>
      <c r="AJ119" s="2196">
        <f>IF(ISERROR(L119*(1-VLOOKUP($A119, 'E1 Categorization'!$A$32:$E$124, 5,0))), L119*0.5, L119*(1-VLOOKUP($A119, 'E1 Categorization'!$A$32:$E$124, 5,0)))</f>
        <v>0</v>
      </c>
      <c r="AK119" s="2196">
        <f>IF(ISERROR(M119*(1-VLOOKUP($A119, 'E1 Categorization'!$A$32:$E$124, 5,0))), M119*0.5, M119*(1-VLOOKUP($A119, 'E1 Categorization'!$A$32:$E$124, 5,0)))</f>
        <v>0</v>
      </c>
      <c r="AL119" s="2196">
        <f>IF(ISERROR(N119*(1-VLOOKUP($A119, 'E1 Categorization'!$A$32:$E$124, 5,0))), N119*0.5, N119*(1-VLOOKUP($A119, 'E1 Categorization'!$A$32:$E$124, 5,0)))</f>
        <v>0</v>
      </c>
      <c r="AM119" s="2196">
        <f>IF(ISERROR(O119*(1-VLOOKUP($A119, 'E1 Categorization'!$A$32:$E$124, 5,0))), O119*0.5, O119*(1-VLOOKUP($A119, 'E1 Categorization'!$A$32:$E$124, 5,0)))</f>
        <v>0</v>
      </c>
      <c r="AN119" s="2196">
        <f>IF(ISERROR(P119*(1-VLOOKUP($A119, 'E1 Categorization'!$A$32:$E$124, 5,0))), P119*0.5, P119*(1-VLOOKUP($A119, 'E1 Categorization'!$A$32:$E$124, 5,0)))</f>
        <v>0</v>
      </c>
      <c r="AO119" s="2196">
        <f>IF(ISERROR(Q119*(1-VLOOKUP($A119, 'E1 Categorization'!$A$32:$E$124, 5,0))), Q119*0.5, Q119*(1-VLOOKUP($A119, 'E1 Categorization'!$A$32:$E$124, 5,0)))</f>
        <v>0</v>
      </c>
      <c r="AP119" s="2196">
        <f>IF(ISERROR(R119*(1-VLOOKUP($A119, 'E1 Categorization'!$A$32:$E$124, 5,0))), R119*0.5, R119*(1-VLOOKUP($A119, 'E1 Categorization'!$A$32:$E$124, 5,0)))</f>
        <v>0</v>
      </c>
      <c r="AQ119" s="2196">
        <f>IF(ISERROR(S119*(1-VLOOKUP($A119, 'E1 Categorization'!$A$32:$E$124, 5,0))), S119*0.5, S119*(1-VLOOKUP($A119, 'E1 Categorization'!$A$32:$E$124, 5,0)))</f>
        <v>0</v>
      </c>
      <c r="AR119" s="2196">
        <f>IF(ISERROR(T119*(1-VLOOKUP($A119, 'E1 Categorization'!$A$32:$E$124, 5,0))), T119*0.5, T119*(1-VLOOKUP($A119, 'E1 Categorization'!$A$32:$E$124, 5,0)))</f>
        <v>0</v>
      </c>
      <c r="AS119" s="2196">
        <f>IF(ISERROR(U119*(1-VLOOKUP($A119, 'E1 Categorization'!$A$32:$E$124, 5,0))), U119*0.5, U119*(1-VLOOKUP($A119, 'E1 Categorization'!$A$32:$E$124, 5,0)))</f>
        <v>0</v>
      </c>
      <c r="AT119" s="2196">
        <f>IF(ISERROR(V119*(1-VLOOKUP($A119, 'E1 Categorization'!$A$32:$E$124, 5,0))), V119*0.5, V119*(1-VLOOKUP($A119, 'E1 Categorization'!$A$32:$E$124, 5,0)))</f>
        <v>0</v>
      </c>
      <c r="AU119" s="2196">
        <f>IF(ISERROR(W119*(1-VLOOKUP($A119, 'E1 Categorization'!$A$32:$E$124, 5,0))), W119*0.5, W119*(1-VLOOKUP($A119, 'E1 Categorization'!$A$32:$E$124, 5,0)))</f>
        <v>0</v>
      </c>
      <c r="AV119" s="2196">
        <f>IF(ISERROR(X119*(1-VLOOKUP($A119, 'E1 Categorization'!$A$32:$E$124, 5,0))), X119*0.5, X119*(1-VLOOKUP($A119, 'E1 Categorization'!$A$32:$E$124, 5,0)))</f>
        <v>0</v>
      </c>
      <c r="AW119" s="2200"/>
      <c r="AX119" s="2200"/>
      <c r="AY119" s="559">
        <f t="shared" si="33"/>
        <v>5605</v>
      </c>
      <c r="AZ119" s="560" t="str">
        <f t="shared" si="34"/>
        <v>Executive Salaries and Expenses</v>
      </c>
      <c r="BA119" s="2196">
        <f>IF(ISERROR(E119*(VLOOKUP($A119, 'E1 Categorization'!$A$32:$E$124, 5,0))), E119*0.5, E119*(VLOOKUP($A119, 'E1 Categorization'!$A$32:$E$124, 5,0)))</f>
        <v>0</v>
      </c>
      <c r="BB119" s="2196">
        <f>IF(ISERROR(F119*(VLOOKUP($A119, 'E1 Categorization'!$A$32:$E$124, 5,0))), F119*0.5, F119*(VLOOKUP($A119, 'E1 Categorization'!$A$32:$E$124, 5,0)))</f>
        <v>0</v>
      </c>
      <c r="BC119" s="2196">
        <f>IF(ISERROR(G119*(VLOOKUP($A119, 'E1 Categorization'!$A$32:$E$124, 5,0))), G119*0.5, G119*(VLOOKUP($A119, 'E1 Categorization'!$A$32:$E$124, 5,0)))</f>
        <v>0</v>
      </c>
      <c r="BD119" s="2196">
        <f>IF(ISERROR(H119*(VLOOKUP($A119, 'E1 Categorization'!$A$32:$E$124, 5,0))), H119*0.5, H119*(VLOOKUP($A119, 'E1 Categorization'!$A$32:$E$124, 5,0)))</f>
        <v>0</v>
      </c>
      <c r="BE119" s="2196">
        <f>IF(ISERROR(I119*(VLOOKUP($A119, 'E1 Categorization'!$A$32:$E$124, 5,0))), I119*0.5, I119*(VLOOKUP($A119, 'E1 Categorization'!$A$32:$E$124, 5,0)))</f>
        <v>0</v>
      </c>
      <c r="BF119" s="2196">
        <f>IF(ISERROR(J119*(VLOOKUP($A119, 'E1 Categorization'!$A$32:$E$124, 5,0))), J119*0.5, J119*(VLOOKUP($A119, 'E1 Categorization'!$A$32:$E$124, 5,0)))</f>
        <v>0</v>
      </c>
      <c r="BG119" s="2196">
        <f>IF(ISERROR(K119*(VLOOKUP($A119, 'E1 Categorization'!$A$32:$E$124, 5,0))), K119*0.5, K119*(VLOOKUP($A119, 'E1 Categorization'!$A$32:$E$124, 5,0)))</f>
        <v>0</v>
      </c>
      <c r="BH119" s="2196">
        <f>IF(ISERROR(L119*(VLOOKUP($A119, 'E1 Categorization'!$A$32:$E$124, 5,0))), L119*0.5, L119*(VLOOKUP($A119, 'E1 Categorization'!$A$32:$E$124, 5,0)))</f>
        <v>0</v>
      </c>
      <c r="BI119" s="2196">
        <f>IF(ISERROR(M119*(VLOOKUP($A119, 'E1 Categorization'!$A$32:$E$124, 5,0))), M119*0.5, M119*(VLOOKUP($A119, 'E1 Categorization'!$A$32:$E$124, 5,0)))</f>
        <v>0</v>
      </c>
      <c r="BJ119" s="2196">
        <f>IF(ISERROR(N119*(VLOOKUP($A119, 'E1 Categorization'!$A$32:$E$124, 5,0))), N119*0.5, N119*(VLOOKUP($A119, 'E1 Categorization'!$A$32:$E$124, 5,0)))</f>
        <v>0</v>
      </c>
      <c r="BK119" s="2196">
        <f>IF(ISERROR(O119*(VLOOKUP($A119, 'E1 Categorization'!$A$32:$E$124, 5,0))), O119*0.5, O119*(VLOOKUP($A119, 'E1 Categorization'!$A$32:$E$124, 5,0)))</f>
        <v>0</v>
      </c>
      <c r="BL119" s="2196">
        <f>IF(ISERROR(P119*(VLOOKUP($A119, 'E1 Categorization'!$A$32:$E$124, 5,0))), P119*0.5, P119*(VLOOKUP($A119, 'E1 Categorization'!$A$32:$E$124, 5,0)))</f>
        <v>0</v>
      </c>
      <c r="BM119" s="2196">
        <f>IF(ISERROR(Q119*(VLOOKUP($A119, 'E1 Categorization'!$A$32:$E$124, 5,0))), Q119*0.5, Q119*(VLOOKUP($A119, 'E1 Categorization'!$A$32:$E$124, 5,0)))</f>
        <v>0</v>
      </c>
      <c r="BN119" s="2196">
        <f>IF(ISERROR(R119*(VLOOKUP($A119, 'E1 Categorization'!$A$32:$E$124, 5,0))), R119*0.5, R119*(VLOOKUP($A119, 'E1 Categorization'!$A$32:$E$124, 5,0)))</f>
        <v>0</v>
      </c>
      <c r="BO119" s="2196">
        <f>IF(ISERROR(S119*(VLOOKUP($A119, 'E1 Categorization'!$A$32:$E$124, 5,0))), S119*0.5, S119*(VLOOKUP($A119, 'E1 Categorization'!$A$32:$E$124, 5,0)))</f>
        <v>0</v>
      </c>
      <c r="BP119" s="2196">
        <f>IF(ISERROR(T119*(VLOOKUP($A119, 'E1 Categorization'!$A$32:$E$124, 5,0))), T119*0.5, T119*(VLOOKUP($A119, 'E1 Categorization'!$A$32:$E$124, 5,0)))</f>
        <v>0</v>
      </c>
      <c r="BQ119" s="2196">
        <f>IF(ISERROR(U119*(VLOOKUP($A119, 'E1 Categorization'!$A$32:$E$124, 5,0))), U119*0.5, U119*(VLOOKUP($A119, 'E1 Categorization'!$A$32:$E$124, 5,0)))</f>
        <v>0</v>
      </c>
      <c r="BR119" s="2196">
        <f>IF(ISERROR(V119*(VLOOKUP($A119, 'E1 Categorization'!$A$32:$E$124, 5,0))), V119*0.5, V119*(VLOOKUP($A119, 'E1 Categorization'!$A$32:$E$124, 5,0)))</f>
        <v>0</v>
      </c>
      <c r="BS119" s="2196">
        <f>IF(ISERROR(W119*(VLOOKUP($A119, 'E1 Categorization'!$A$32:$E$124, 5,0))), W119*0.5, W119*(VLOOKUP($A119, 'E1 Categorization'!$A$32:$E$124, 5,0)))</f>
        <v>0</v>
      </c>
      <c r="BT119" s="2196">
        <f>IF(ISERROR(X119*(VLOOKUP($A119, 'E1 Categorization'!$A$32:$E$124, 5,0))), X119*0.5, X119*(VLOOKUP($A119, 'E1 Categorization'!$A$32:$E$124, 5,0)))</f>
        <v>0</v>
      </c>
    </row>
    <row r="120" spans="1:72" s="631" customFormat="1" ht="25.5" customHeight="1" x14ac:dyDescent="0.2">
      <c r="A120" s="555">
        <f>'I3 TB Data'!A430:B430</f>
        <v>5610</v>
      </c>
      <c r="B120" s="556" t="str">
        <f>'I3 TB Data'!B430</f>
        <v>Management Salaries and Expenses</v>
      </c>
      <c r="C120" s="557">
        <f>'I3 TB Data'!G430</f>
        <v>0</v>
      </c>
      <c r="D120" s="2166" t="str">
        <f t="shared" si="35"/>
        <v>Yes</v>
      </c>
      <c r="E120" s="2143"/>
      <c r="F120" s="2143"/>
      <c r="G120" s="2143"/>
      <c r="H120" s="2143"/>
      <c r="I120" s="2143"/>
      <c r="J120" s="2143"/>
      <c r="K120" s="2143"/>
      <c r="L120" s="2143"/>
      <c r="M120" s="2143"/>
      <c r="N120" s="2143"/>
      <c r="O120" s="2143"/>
      <c r="P120" s="2143"/>
      <c r="Q120" s="2143"/>
      <c r="R120" s="2143"/>
      <c r="S120" s="2143"/>
      <c r="T120" s="2143"/>
      <c r="U120" s="2143"/>
      <c r="V120" s="2143"/>
      <c r="W120" s="2143"/>
      <c r="X120" s="2143"/>
      <c r="AA120" s="559">
        <f t="shared" si="31"/>
        <v>5610</v>
      </c>
      <c r="AB120" s="560" t="str">
        <f t="shared" si="32"/>
        <v>Management Salaries and Expenses</v>
      </c>
      <c r="AC120" s="2196">
        <f>IF(ISERROR(E120*(1-VLOOKUP($A120, 'E1 Categorization'!$A$32:$E$124, 5,0))), E120*0.5, E120*(1-VLOOKUP($A120, 'E1 Categorization'!$A$32:$E$124, 5,0)))</f>
        <v>0</v>
      </c>
      <c r="AD120" s="2196">
        <f>IF(ISERROR(F120*(1-VLOOKUP($A120, 'E1 Categorization'!$A$32:$E$124, 5,0))), F120*0.5, F120*(1-VLOOKUP($A120, 'E1 Categorization'!$A$32:$E$124, 5,0)))</f>
        <v>0</v>
      </c>
      <c r="AE120" s="2196">
        <f>IF(ISERROR(G120*(1-VLOOKUP($A120, 'E1 Categorization'!$A$32:$E$124, 5,0))), G120*0.5, G120*(1-VLOOKUP($A120, 'E1 Categorization'!$A$32:$E$124, 5,0)))</f>
        <v>0</v>
      </c>
      <c r="AF120" s="2196">
        <f>IF(ISERROR(H120*(1-VLOOKUP($A120, 'E1 Categorization'!$A$32:$E$124, 5,0))), H120*0.5, H120*(1-VLOOKUP($A120, 'E1 Categorization'!$A$32:$E$124, 5,0)))</f>
        <v>0</v>
      </c>
      <c r="AG120" s="2196">
        <f>IF(ISERROR(I120*(1-VLOOKUP($A120, 'E1 Categorization'!$A$32:$E$124, 5,0))), I120*0.5, I120*(1-VLOOKUP($A120, 'E1 Categorization'!$A$32:$E$124, 5,0)))</f>
        <v>0</v>
      </c>
      <c r="AH120" s="2196">
        <f>IF(ISERROR(J120*(1-VLOOKUP($A120, 'E1 Categorization'!$A$32:$E$124, 5,0))), J120*0.5, J120*(1-VLOOKUP($A120, 'E1 Categorization'!$A$32:$E$124, 5,0)))</f>
        <v>0</v>
      </c>
      <c r="AI120" s="2196">
        <f>IF(ISERROR(K120*(1-VLOOKUP($A120, 'E1 Categorization'!$A$32:$E$124, 5,0))), K120*0.5, K120*(1-VLOOKUP($A120, 'E1 Categorization'!$A$32:$E$124, 5,0)))</f>
        <v>0</v>
      </c>
      <c r="AJ120" s="2196">
        <f>IF(ISERROR(L120*(1-VLOOKUP($A120, 'E1 Categorization'!$A$32:$E$124, 5,0))), L120*0.5, L120*(1-VLOOKUP($A120, 'E1 Categorization'!$A$32:$E$124, 5,0)))</f>
        <v>0</v>
      </c>
      <c r="AK120" s="2196">
        <f>IF(ISERROR(M120*(1-VLOOKUP($A120, 'E1 Categorization'!$A$32:$E$124, 5,0))), M120*0.5, M120*(1-VLOOKUP($A120, 'E1 Categorization'!$A$32:$E$124, 5,0)))</f>
        <v>0</v>
      </c>
      <c r="AL120" s="2196">
        <f>IF(ISERROR(N120*(1-VLOOKUP($A120, 'E1 Categorization'!$A$32:$E$124, 5,0))), N120*0.5, N120*(1-VLOOKUP($A120, 'E1 Categorization'!$A$32:$E$124, 5,0)))</f>
        <v>0</v>
      </c>
      <c r="AM120" s="2196">
        <f>IF(ISERROR(O120*(1-VLOOKUP($A120, 'E1 Categorization'!$A$32:$E$124, 5,0))), O120*0.5, O120*(1-VLOOKUP($A120, 'E1 Categorization'!$A$32:$E$124, 5,0)))</f>
        <v>0</v>
      </c>
      <c r="AN120" s="2196">
        <f>IF(ISERROR(P120*(1-VLOOKUP($A120, 'E1 Categorization'!$A$32:$E$124, 5,0))), P120*0.5, P120*(1-VLOOKUP($A120, 'E1 Categorization'!$A$32:$E$124, 5,0)))</f>
        <v>0</v>
      </c>
      <c r="AO120" s="2196">
        <f>IF(ISERROR(Q120*(1-VLOOKUP($A120, 'E1 Categorization'!$A$32:$E$124, 5,0))), Q120*0.5, Q120*(1-VLOOKUP($A120, 'E1 Categorization'!$A$32:$E$124, 5,0)))</f>
        <v>0</v>
      </c>
      <c r="AP120" s="2196">
        <f>IF(ISERROR(R120*(1-VLOOKUP($A120, 'E1 Categorization'!$A$32:$E$124, 5,0))), R120*0.5, R120*(1-VLOOKUP($A120, 'E1 Categorization'!$A$32:$E$124, 5,0)))</f>
        <v>0</v>
      </c>
      <c r="AQ120" s="2196">
        <f>IF(ISERROR(S120*(1-VLOOKUP($A120, 'E1 Categorization'!$A$32:$E$124, 5,0))), S120*0.5, S120*(1-VLOOKUP($A120, 'E1 Categorization'!$A$32:$E$124, 5,0)))</f>
        <v>0</v>
      </c>
      <c r="AR120" s="2196">
        <f>IF(ISERROR(T120*(1-VLOOKUP($A120, 'E1 Categorization'!$A$32:$E$124, 5,0))), T120*0.5, T120*(1-VLOOKUP($A120, 'E1 Categorization'!$A$32:$E$124, 5,0)))</f>
        <v>0</v>
      </c>
      <c r="AS120" s="2196">
        <f>IF(ISERROR(U120*(1-VLOOKUP($A120, 'E1 Categorization'!$A$32:$E$124, 5,0))), U120*0.5, U120*(1-VLOOKUP($A120, 'E1 Categorization'!$A$32:$E$124, 5,0)))</f>
        <v>0</v>
      </c>
      <c r="AT120" s="2196">
        <f>IF(ISERROR(V120*(1-VLOOKUP($A120, 'E1 Categorization'!$A$32:$E$124, 5,0))), V120*0.5, V120*(1-VLOOKUP($A120, 'E1 Categorization'!$A$32:$E$124, 5,0)))</f>
        <v>0</v>
      </c>
      <c r="AU120" s="2196">
        <f>IF(ISERROR(W120*(1-VLOOKUP($A120, 'E1 Categorization'!$A$32:$E$124, 5,0))), W120*0.5, W120*(1-VLOOKUP($A120, 'E1 Categorization'!$A$32:$E$124, 5,0)))</f>
        <v>0</v>
      </c>
      <c r="AV120" s="2196">
        <f>IF(ISERROR(X120*(1-VLOOKUP($A120, 'E1 Categorization'!$A$32:$E$124, 5,0))), X120*0.5, X120*(1-VLOOKUP($A120, 'E1 Categorization'!$A$32:$E$124, 5,0)))</f>
        <v>0</v>
      </c>
      <c r="AW120" s="2200"/>
      <c r="AX120" s="2200"/>
      <c r="AY120" s="559">
        <f t="shared" si="33"/>
        <v>5610</v>
      </c>
      <c r="AZ120" s="560" t="str">
        <f t="shared" si="34"/>
        <v>Management Salaries and Expenses</v>
      </c>
      <c r="BA120" s="2196">
        <f>IF(ISERROR(E120*(VLOOKUP($A120, 'E1 Categorization'!$A$32:$E$124, 5,0))), E120*0.5, E120*(VLOOKUP($A120, 'E1 Categorization'!$A$32:$E$124, 5,0)))</f>
        <v>0</v>
      </c>
      <c r="BB120" s="2196">
        <f>IF(ISERROR(F120*(VLOOKUP($A120, 'E1 Categorization'!$A$32:$E$124, 5,0))), F120*0.5, F120*(VLOOKUP($A120, 'E1 Categorization'!$A$32:$E$124, 5,0)))</f>
        <v>0</v>
      </c>
      <c r="BC120" s="2196">
        <f>IF(ISERROR(G120*(VLOOKUP($A120, 'E1 Categorization'!$A$32:$E$124, 5,0))), G120*0.5, G120*(VLOOKUP($A120, 'E1 Categorization'!$A$32:$E$124, 5,0)))</f>
        <v>0</v>
      </c>
      <c r="BD120" s="2196">
        <f>IF(ISERROR(H120*(VLOOKUP($A120, 'E1 Categorization'!$A$32:$E$124, 5,0))), H120*0.5, H120*(VLOOKUP($A120, 'E1 Categorization'!$A$32:$E$124, 5,0)))</f>
        <v>0</v>
      </c>
      <c r="BE120" s="2196">
        <f>IF(ISERROR(I120*(VLOOKUP($A120, 'E1 Categorization'!$A$32:$E$124, 5,0))), I120*0.5, I120*(VLOOKUP($A120, 'E1 Categorization'!$A$32:$E$124, 5,0)))</f>
        <v>0</v>
      </c>
      <c r="BF120" s="2196">
        <f>IF(ISERROR(J120*(VLOOKUP($A120, 'E1 Categorization'!$A$32:$E$124, 5,0))), J120*0.5, J120*(VLOOKUP($A120, 'E1 Categorization'!$A$32:$E$124, 5,0)))</f>
        <v>0</v>
      </c>
      <c r="BG120" s="2196">
        <f>IF(ISERROR(K120*(VLOOKUP($A120, 'E1 Categorization'!$A$32:$E$124, 5,0))), K120*0.5, K120*(VLOOKUP($A120, 'E1 Categorization'!$A$32:$E$124, 5,0)))</f>
        <v>0</v>
      </c>
      <c r="BH120" s="2196">
        <f>IF(ISERROR(L120*(VLOOKUP($A120, 'E1 Categorization'!$A$32:$E$124, 5,0))), L120*0.5, L120*(VLOOKUP($A120, 'E1 Categorization'!$A$32:$E$124, 5,0)))</f>
        <v>0</v>
      </c>
      <c r="BI120" s="2196">
        <f>IF(ISERROR(M120*(VLOOKUP($A120, 'E1 Categorization'!$A$32:$E$124, 5,0))), M120*0.5, M120*(VLOOKUP($A120, 'E1 Categorization'!$A$32:$E$124, 5,0)))</f>
        <v>0</v>
      </c>
      <c r="BJ120" s="2196">
        <f>IF(ISERROR(N120*(VLOOKUP($A120, 'E1 Categorization'!$A$32:$E$124, 5,0))), N120*0.5, N120*(VLOOKUP($A120, 'E1 Categorization'!$A$32:$E$124, 5,0)))</f>
        <v>0</v>
      </c>
      <c r="BK120" s="2196">
        <f>IF(ISERROR(O120*(VLOOKUP($A120, 'E1 Categorization'!$A$32:$E$124, 5,0))), O120*0.5, O120*(VLOOKUP($A120, 'E1 Categorization'!$A$32:$E$124, 5,0)))</f>
        <v>0</v>
      </c>
      <c r="BL120" s="2196">
        <f>IF(ISERROR(P120*(VLOOKUP($A120, 'E1 Categorization'!$A$32:$E$124, 5,0))), P120*0.5, P120*(VLOOKUP($A120, 'E1 Categorization'!$A$32:$E$124, 5,0)))</f>
        <v>0</v>
      </c>
      <c r="BM120" s="2196">
        <f>IF(ISERROR(Q120*(VLOOKUP($A120, 'E1 Categorization'!$A$32:$E$124, 5,0))), Q120*0.5, Q120*(VLOOKUP($A120, 'E1 Categorization'!$A$32:$E$124, 5,0)))</f>
        <v>0</v>
      </c>
      <c r="BN120" s="2196">
        <f>IF(ISERROR(R120*(VLOOKUP($A120, 'E1 Categorization'!$A$32:$E$124, 5,0))), R120*0.5, R120*(VLOOKUP($A120, 'E1 Categorization'!$A$32:$E$124, 5,0)))</f>
        <v>0</v>
      </c>
      <c r="BO120" s="2196">
        <f>IF(ISERROR(S120*(VLOOKUP($A120, 'E1 Categorization'!$A$32:$E$124, 5,0))), S120*0.5, S120*(VLOOKUP($A120, 'E1 Categorization'!$A$32:$E$124, 5,0)))</f>
        <v>0</v>
      </c>
      <c r="BP120" s="2196">
        <f>IF(ISERROR(T120*(VLOOKUP($A120, 'E1 Categorization'!$A$32:$E$124, 5,0))), T120*0.5, T120*(VLOOKUP($A120, 'E1 Categorization'!$A$32:$E$124, 5,0)))</f>
        <v>0</v>
      </c>
      <c r="BQ120" s="2196">
        <f>IF(ISERROR(U120*(VLOOKUP($A120, 'E1 Categorization'!$A$32:$E$124, 5,0))), U120*0.5, U120*(VLOOKUP($A120, 'E1 Categorization'!$A$32:$E$124, 5,0)))</f>
        <v>0</v>
      </c>
      <c r="BR120" s="2196">
        <f>IF(ISERROR(V120*(VLOOKUP($A120, 'E1 Categorization'!$A$32:$E$124, 5,0))), V120*0.5, V120*(VLOOKUP($A120, 'E1 Categorization'!$A$32:$E$124, 5,0)))</f>
        <v>0</v>
      </c>
      <c r="BS120" s="2196">
        <f>IF(ISERROR(W120*(VLOOKUP($A120, 'E1 Categorization'!$A$32:$E$124, 5,0))), W120*0.5, W120*(VLOOKUP($A120, 'E1 Categorization'!$A$32:$E$124, 5,0)))</f>
        <v>0</v>
      </c>
      <c r="BT120" s="2196">
        <f>IF(ISERROR(X120*(VLOOKUP($A120, 'E1 Categorization'!$A$32:$E$124, 5,0))), X120*0.5, X120*(VLOOKUP($A120, 'E1 Categorization'!$A$32:$E$124, 5,0)))</f>
        <v>0</v>
      </c>
    </row>
    <row r="121" spans="1:72" s="631" customFormat="1" ht="25.5" x14ac:dyDescent="0.2">
      <c r="A121" s="555">
        <f>'I3 TB Data'!A431:B431</f>
        <v>5615</v>
      </c>
      <c r="B121" s="556" t="str">
        <f>'I3 TB Data'!B431</f>
        <v>General Administrative Salaries and Expenses</v>
      </c>
      <c r="C121" s="557">
        <f>'I3 TB Data'!G431</f>
        <v>0</v>
      </c>
      <c r="D121" s="2166" t="str">
        <f t="shared" si="35"/>
        <v>Yes</v>
      </c>
      <c r="E121" s="2143"/>
      <c r="F121" s="2143"/>
      <c r="G121" s="2143"/>
      <c r="H121" s="2143"/>
      <c r="I121" s="2143"/>
      <c r="J121" s="2143"/>
      <c r="K121" s="2143"/>
      <c r="L121" s="2143"/>
      <c r="M121" s="2143"/>
      <c r="N121" s="2143"/>
      <c r="O121" s="2143"/>
      <c r="P121" s="2143"/>
      <c r="Q121" s="2143"/>
      <c r="R121" s="2143"/>
      <c r="S121" s="2143"/>
      <c r="T121" s="2143"/>
      <c r="U121" s="2143"/>
      <c r="V121" s="2143"/>
      <c r="W121" s="2143"/>
      <c r="X121" s="2143"/>
      <c r="AA121" s="559">
        <f t="shared" si="31"/>
        <v>5615</v>
      </c>
      <c r="AB121" s="560" t="str">
        <f t="shared" si="32"/>
        <v>General Administrative Salaries and Expenses</v>
      </c>
      <c r="AC121" s="2196">
        <f>IF(ISERROR(E121*(1-VLOOKUP($A121, 'E1 Categorization'!$A$32:$E$124, 5,0))), E121*0.5, E121*(1-VLOOKUP($A121, 'E1 Categorization'!$A$32:$E$124, 5,0)))</f>
        <v>0</v>
      </c>
      <c r="AD121" s="2196">
        <f>IF(ISERROR(F121*(1-VLOOKUP($A121, 'E1 Categorization'!$A$32:$E$124, 5,0))), F121*0.5, F121*(1-VLOOKUP($A121, 'E1 Categorization'!$A$32:$E$124, 5,0)))</f>
        <v>0</v>
      </c>
      <c r="AE121" s="2196">
        <f>IF(ISERROR(G121*(1-VLOOKUP($A121, 'E1 Categorization'!$A$32:$E$124, 5,0))), G121*0.5, G121*(1-VLOOKUP($A121, 'E1 Categorization'!$A$32:$E$124, 5,0)))</f>
        <v>0</v>
      </c>
      <c r="AF121" s="2196">
        <f>IF(ISERROR(H121*(1-VLOOKUP($A121, 'E1 Categorization'!$A$32:$E$124, 5,0))), H121*0.5, H121*(1-VLOOKUP($A121, 'E1 Categorization'!$A$32:$E$124, 5,0)))</f>
        <v>0</v>
      </c>
      <c r="AG121" s="2196">
        <f>IF(ISERROR(I121*(1-VLOOKUP($A121, 'E1 Categorization'!$A$32:$E$124, 5,0))), I121*0.5, I121*(1-VLOOKUP($A121, 'E1 Categorization'!$A$32:$E$124, 5,0)))</f>
        <v>0</v>
      </c>
      <c r="AH121" s="2196">
        <f>IF(ISERROR(J121*(1-VLOOKUP($A121, 'E1 Categorization'!$A$32:$E$124, 5,0))), J121*0.5, J121*(1-VLOOKUP($A121, 'E1 Categorization'!$A$32:$E$124, 5,0)))</f>
        <v>0</v>
      </c>
      <c r="AI121" s="2196">
        <f>IF(ISERROR(K121*(1-VLOOKUP($A121, 'E1 Categorization'!$A$32:$E$124, 5,0))), K121*0.5, K121*(1-VLOOKUP($A121, 'E1 Categorization'!$A$32:$E$124, 5,0)))</f>
        <v>0</v>
      </c>
      <c r="AJ121" s="2196">
        <f>IF(ISERROR(L121*(1-VLOOKUP($A121, 'E1 Categorization'!$A$32:$E$124, 5,0))), L121*0.5, L121*(1-VLOOKUP($A121, 'E1 Categorization'!$A$32:$E$124, 5,0)))</f>
        <v>0</v>
      </c>
      <c r="AK121" s="2196">
        <f>IF(ISERROR(M121*(1-VLOOKUP($A121, 'E1 Categorization'!$A$32:$E$124, 5,0))), M121*0.5, M121*(1-VLOOKUP($A121, 'E1 Categorization'!$A$32:$E$124, 5,0)))</f>
        <v>0</v>
      </c>
      <c r="AL121" s="2196">
        <f>IF(ISERROR(N121*(1-VLOOKUP($A121, 'E1 Categorization'!$A$32:$E$124, 5,0))), N121*0.5, N121*(1-VLOOKUP($A121, 'E1 Categorization'!$A$32:$E$124, 5,0)))</f>
        <v>0</v>
      </c>
      <c r="AM121" s="2196">
        <f>IF(ISERROR(O121*(1-VLOOKUP($A121, 'E1 Categorization'!$A$32:$E$124, 5,0))), O121*0.5, O121*(1-VLOOKUP($A121, 'E1 Categorization'!$A$32:$E$124, 5,0)))</f>
        <v>0</v>
      </c>
      <c r="AN121" s="2196">
        <f>IF(ISERROR(P121*(1-VLOOKUP($A121, 'E1 Categorization'!$A$32:$E$124, 5,0))), P121*0.5, P121*(1-VLOOKUP($A121, 'E1 Categorization'!$A$32:$E$124, 5,0)))</f>
        <v>0</v>
      </c>
      <c r="AO121" s="2196">
        <f>IF(ISERROR(Q121*(1-VLOOKUP($A121, 'E1 Categorization'!$A$32:$E$124, 5,0))), Q121*0.5, Q121*(1-VLOOKUP($A121, 'E1 Categorization'!$A$32:$E$124, 5,0)))</f>
        <v>0</v>
      </c>
      <c r="AP121" s="2196">
        <f>IF(ISERROR(R121*(1-VLOOKUP($A121, 'E1 Categorization'!$A$32:$E$124, 5,0))), R121*0.5, R121*(1-VLOOKUP($A121, 'E1 Categorization'!$A$32:$E$124, 5,0)))</f>
        <v>0</v>
      </c>
      <c r="AQ121" s="2196">
        <f>IF(ISERROR(S121*(1-VLOOKUP($A121, 'E1 Categorization'!$A$32:$E$124, 5,0))), S121*0.5, S121*(1-VLOOKUP($A121, 'E1 Categorization'!$A$32:$E$124, 5,0)))</f>
        <v>0</v>
      </c>
      <c r="AR121" s="2196">
        <f>IF(ISERROR(T121*(1-VLOOKUP($A121, 'E1 Categorization'!$A$32:$E$124, 5,0))), T121*0.5, T121*(1-VLOOKUP($A121, 'E1 Categorization'!$A$32:$E$124, 5,0)))</f>
        <v>0</v>
      </c>
      <c r="AS121" s="2196">
        <f>IF(ISERROR(U121*(1-VLOOKUP($A121, 'E1 Categorization'!$A$32:$E$124, 5,0))), U121*0.5, U121*(1-VLOOKUP($A121, 'E1 Categorization'!$A$32:$E$124, 5,0)))</f>
        <v>0</v>
      </c>
      <c r="AT121" s="2196">
        <f>IF(ISERROR(V121*(1-VLOOKUP($A121, 'E1 Categorization'!$A$32:$E$124, 5,0))), V121*0.5, V121*(1-VLOOKUP($A121, 'E1 Categorization'!$A$32:$E$124, 5,0)))</f>
        <v>0</v>
      </c>
      <c r="AU121" s="2196">
        <f>IF(ISERROR(W121*(1-VLOOKUP($A121, 'E1 Categorization'!$A$32:$E$124, 5,0))), W121*0.5, W121*(1-VLOOKUP($A121, 'E1 Categorization'!$A$32:$E$124, 5,0)))</f>
        <v>0</v>
      </c>
      <c r="AV121" s="2196">
        <f>IF(ISERROR(X121*(1-VLOOKUP($A121, 'E1 Categorization'!$A$32:$E$124, 5,0))), X121*0.5, X121*(1-VLOOKUP($A121, 'E1 Categorization'!$A$32:$E$124, 5,0)))</f>
        <v>0</v>
      </c>
      <c r="AW121" s="2200"/>
      <c r="AX121" s="2200"/>
      <c r="AY121" s="559">
        <f t="shared" si="33"/>
        <v>5615</v>
      </c>
      <c r="AZ121" s="560" t="str">
        <f t="shared" si="34"/>
        <v>General Administrative Salaries and Expenses</v>
      </c>
      <c r="BA121" s="2196">
        <f>IF(ISERROR(E121*(VLOOKUP($A121, 'E1 Categorization'!$A$32:$E$124, 5,0))), E121*0.5, E121*(VLOOKUP($A121, 'E1 Categorization'!$A$32:$E$124, 5,0)))</f>
        <v>0</v>
      </c>
      <c r="BB121" s="2196">
        <f>IF(ISERROR(F121*(VLOOKUP($A121, 'E1 Categorization'!$A$32:$E$124, 5,0))), F121*0.5, F121*(VLOOKUP($A121, 'E1 Categorization'!$A$32:$E$124, 5,0)))</f>
        <v>0</v>
      </c>
      <c r="BC121" s="2196">
        <f>IF(ISERROR(G121*(VLOOKUP($A121, 'E1 Categorization'!$A$32:$E$124, 5,0))), G121*0.5, G121*(VLOOKUP($A121, 'E1 Categorization'!$A$32:$E$124, 5,0)))</f>
        <v>0</v>
      </c>
      <c r="BD121" s="2196">
        <f>IF(ISERROR(H121*(VLOOKUP($A121, 'E1 Categorization'!$A$32:$E$124, 5,0))), H121*0.5, H121*(VLOOKUP($A121, 'E1 Categorization'!$A$32:$E$124, 5,0)))</f>
        <v>0</v>
      </c>
      <c r="BE121" s="2196">
        <f>IF(ISERROR(I121*(VLOOKUP($A121, 'E1 Categorization'!$A$32:$E$124, 5,0))), I121*0.5, I121*(VLOOKUP($A121, 'E1 Categorization'!$A$32:$E$124, 5,0)))</f>
        <v>0</v>
      </c>
      <c r="BF121" s="2196">
        <f>IF(ISERROR(J121*(VLOOKUP($A121, 'E1 Categorization'!$A$32:$E$124, 5,0))), J121*0.5, J121*(VLOOKUP($A121, 'E1 Categorization'!$A$32:$E$124, 5,0)))</f>
        <v>0</v>
      </c>
      <c r="BG121" s="2196">
        <f>IF(ISERROR(K121*(VLOOKUP($A121, 'E1 Categorization'!$A$32:$E$124, 5,0))), K121*0.5, K121*(VLOOKUP($A121, 'E1 Categorization'!$A$32:$E$124, 5,0)))</f>
        <v>0</v>
      </c>
      <c r="BH121" s="2196">
        <f>IF(ISERROR(L121*(VLOOKUP($A121, 'E1 Categorization'!$A$32:$E$124, 5,0))), L121*0.5, L121*(VLOOKUP($A121, 'E1 Categorization'!$A$32:$E$124, 5,0)))</f>
        <v>0</v>
      </c>
      <c r="BI121" s="2196">
        <f>IF(ISERROR(M121*(VLOOKUP($A121, 'E1 Categorization'!$A$32:$E$124, 5,0))), M121*0.5, M121*(VLOOKUP($A121, 'E1 Categorization'!$A$32:$E$124, 5,0)))</f>
        <v>0</v>
      </c>
      <c r="BJ121" s="2196">
        <f>IF(ISERROR(N121*(VLOOKUP($A121, 'E1 Categorization'!$A$32:$E$124, 5,0))), N121*0.5, N121*(VLOOKUP($A121, 'E1 Categorization'!$A$32:$E$124, 5,0)))</f>
        <v>0</v>
      </c>
      <c r="BK121" s="2196">
        <f>IF(ISERROR(O121*(VLOOKUP($A121, 'E1 Categorization'!$A$32:$E$124, 5,0))), O121*0.5, O121*(VLOOKUP($A121, 'E1 Categorization'!$A$32:$E$124, 5,0)))</f>
        <v>0</v>
      </c>
      <c r="BL121" s="2196">
        <f>IF(ISERROR(P121*(VLOOKUP($A121, 'E1 Categorization'!$A$32:$E$124, 5,0))), P121*0.5, P121*(VLOOKUP($A121, 'E1 Categorization'!$A$32:$E$124, 5,0)))</f>
        <v>0</v>
      </c>
      <c r="BM121" s="2196">
        <f>IF(ISERROR(Q121*(VLOOKUP($A121, 'E1 Categorization'!$A$32:$E$124, 5,0))), Q121*0.5, Q121*(VLOOKUP($A121, 'E1 Categorization'!$A$32:$E$124, 5,0)))</f>
        <v>0</v>
      </c>
      <c r="BN121" s="2196">
        <f>IF(ISERROR(R121*(VLOOKUP($A121, 'E1 Categorization'!$A$32:$E$124, 5,0))), R121*0.5, R121*(VLOOKUP($A121, 'E1 Categorization'!$A$32:$E$124, 5,0)))</f>
        <v>0</v>
      </c>
      <c r="BO121" s="2196">
        <f>IF(ISERROR(S121*(VLOOKUP($A121, 'E1 Categorization'!$A$32:$E$124, 5,0))), S121*0.5, S121*(VLOOKUP($A121, 'E1 Categorization'!$A$32:$E$124, 5,0)))</f>
        <v>0</v>
      </c>
      <c r="BP121" s="2196">
        <f>IF(ISERROR(T121*(VLOOKUP($A121, 'E1 Categorization'!$A$32:$E$124, 5,0))), T121*0.5, T121*(VLOOKUP($A121, 'E1 Categorization'!$A$32:$E$124, 5,0)))</f>
        <v>0</v>
      </c>
      <c r="BQ121" s="2196">
        <f>IF(ISERROR(U121*(VLOOKUP($A121, 'E1 Categorization'!$A$32:$E$124, 5,0))), U121*0.5, U121*(VLOOKUP($A121, 'E1 Categorization'!$A$32:$E$124, 5,0)))</f>
        <v>0</v>
      </c>
      <c r="BR121" s="2196">
        <f>IF(ISERROR(V121*(VLOOKUP($A121, 'E1 Categorization'!$A$32:$E$124, 5,0))), V121*0.5, V121*(VLOOKUP($A121, 'E1 Categorization'!$A$32:$E$124, 5,0)))</f>
        <v>0</v>
      </c>
      <c r="BS121" s="2196">
        <f>IF(ISERROR(W121*(VLOOKUP($A121, 'E1 Categorization'!$A$32:$E$124, 5,0))), W121*0.5, W121*(VLOOKUP($A121, 'E1 Categorization'!$A$32:$E$124, 5,0)))</f>
        <v>0</v>
      </c>
      <c r="BT121" s="2196">
        <f>IF(ISERROR(X121*(VLOOKUP($A121, 'E1 Categorization'!$A$32:$E$124, 5,0))), X121*0.5, X121*(VLOOKUP($A121, 'E1 Categorization'!$A$32:$E$124, 5,0)))</f>
        <v>0</v>
      </c>
    </row>
    <row r="122" spans="1:72" s="631" customFormat="1" ht="25.5" customHeight="1" x14ac:dyDescent="0.2">
      <c r="A122" s="555">
        <f>'I3 TB Data'!A432:B432</f>
        <v>5620</v>
      </c>
      <c r="B122" s="556" t="str">
        <f>'I3 TB Data'!B432</f>
        <v>Office Supplies and Expenses</v>
      </c>
      <c r="C122" s="557">
        <f>'I3 TB Data'!G432</f>
        <v>0</v>
      </c>
      <c r="D122" s="2166" t="str">
        <f t="shared" ref="D122:D144" si="36">IF(SUM(E122:X122)&lt;&gt;C122,"No","Yes")</f>
        <v>Yes</v>
      </c>
      <c r="E122" s="2143"/>
      <c r="F122" s="2143"/>
      <c r="G122" s="2143"/>
      <c r="H122" s="2143"/>
      <c r="I122" s="2143"/>
      <c r="J122" s="2143"/>
      <c r="K122" s="2143"/>
      <c r="L122" s="2143"/>
      <c r="M122" s="2143"/>
      <c r="N122" s="2143"/>
      <c r="O122" s="2143"/>
      <c r="P122" s="2143"/>
      <c r="Q122" s="2143"/>
      <c r="R122" s="2143"/>
      <c r="S122" s="2143"/>
      <c r="T122" s="2143"/>
      <c r="U122" s="2143"/>
      <c r="V122" s="2143"/>
      <c r="W122" s="2143"/>
      <c r="X122" s="2143"/>
      <c r="AA122" s="559">
        <f t="shared" si="31"/>
        <v>5620</v>
      </c>
      <c r="AB122" s="560" t="str">
        <f t="shared" si="32"/>
        <v>Office Supplies and Expenses</v>
      </c>
      <c r="AC122" s="2196">
        <f>IF(ISERROR(E122*(1-VLOOKUP($A122, 'E1 Categorization'!$A$32:$E$124, 5,0))), E122*0.5, E122*(1-VLOOKUP($A122, 'E1 Categorization'!$A$32:$E$124, 5,0)))</f>
        <v>0</v>
      </c>
      <c r="AD122" s="2196">
        <f>IF(ISERROR(F122*(1-VLOOKUP($A122, 'E1 Categorization'!$A$32:$E$124, 5,0))), F122*0.5, F122*(1-VLOOKUP($A122, 'E1 Categorization'!$A$32:$E$124, 5,0)))</f>
        <v>0</v>
      </c>
      <c r="AE122" s="2196">
        <f>IF(ISERROR(G122*(1-VLOOKUP($A122, 'E1 Categorization'!$A$32:$E$124, 5,0))), G122*0.5, G122*(1-VLOOKUP($A122, 'E1 Categorization'!$A$32:$E$124, 5,0)))</f>
        <v>0</v>
      </c>
      <c r="AF122" s="2196">
        <f>IF(ISERROR(H122*(1-VLOOKUP($A122, 'E1 Categorization'!$A$32:$E$124, 5,0))), H122*0.5, H122*(1-VLOOKUP($A122, 'E1 Categorization'!$A$32:$E$124, 5,0)))</f>
        <v>0</v>
      </c>
      <c r="AG122" s="2196">
        <f>IF(ISERROR(I122*(1-VLOOKUP($A122, 'E1 Categorization'!$A$32:$E$124, 5,0))), I122*0.5, I122*(1-VLOOKUP($A122, 'E1 Categorization'!$A$32:$E$124, 5,0)))</f>
        <v>0</v>
      </c>
      <c r="AH122" s="2196">
        <f>IF(ISERROR(J122*(1-VLOOKUP($A122, 'E1 Categorization'!$A$32:$E$124, 5,0))), J122*0.5, J122*(1-VLOOKUP($A122, 'E1 Categorization'!$A$32:$E$124, 5,0)))</f>
        <v>0</v>
      </c>
      <c r="AI122" s="2196">
        <f>IF(ISERROR(K122*(1-VLOOKUP($A122, 'E1 Categorization'!$A$32:$E$124, 5,0))), K122*0.5, K122*(1-VLOOKUP($A122, 'E1 Categorization'!$A$32:$E$124, 5,0)))</f>
        <v>0</v>
      </c>
      <c r="AJ122" s="2196">
        <f>IF(ISERROR(L122*(1-VLOOKUP($A122, 'E1 Categorization'!$A$32:$E$124, 5,0))), L122*0.5, L122*(1-VLOOKUP($A122, 'E1 Categorization'!$A$32:$E$124, 5,0)))</f>
        <v>0</v>
      </c>
      <c r="AK122" s="2196">
        <f>IF(ISERROR(M122*(1-VLOOKUP($A122, 'E1 Categorization'!$A$32:$E$124, 5,0))), M122*0.5, M122*(1-VLOOKUP($A122, 'E1 Categorization'!$A$32:$E$124, 5,0)))</f>
        <v>0</v>
      </c>
      <c r="AL122" s="2196">
        <f>IF(ISERROR(N122*(1-VLOOKUP($A122, 'E1 Categorization'!$A$32:$E$124, 5,0))), N122*0.5, N122*(1-VLOOKUP($A122, 'E1 Categorization'!$A$32:$E$124, 5,0)))</f>
        <v>0</v>
      </c>
      <c r="AM122" s="2196">
        <f>IF(ISERROR(O122*(1-VLOOKUP($A122, 'E1 Categorization'!$A$32:$E$124, 5,0))), O122*0.5, O122*(1-VLOOKUP($A122, 'E1 Categorization'!$A$32:$E$124, 5,0)))</f>
        <v>0</v>
      </c>
      <c r="AN122" s="2196">
        <f>IF(ISERROR(P122*(1-VLOOKUP($A122, 'E1 Categorization'!$A$32:$E$124, 5,0))), P122*0.5, P122*(1-VLOOKUP($A122, 'E1 Categorization'!$A$32:$E$124, 5,0)))</f>
        <v>0</v>
      </c>
      <c r="AO122" s="2196">
        <f>IF(ISERROR(Q122*(1-VLOOKUP($A122, 'E1 Categorization'!$A$32:$E$124, 5,0))), Q122*0.5, Q122*(1-VLOOKUP($A122, 'E1 Categorization'!$A$32:$E$124, 5,0)))</f>
        <v>0</v>
      </c>
      <c r="AP122" s="2196">
        <f>IF(ISERROR(R122*(1-VLOOKUP($A122, 'E1 Categorization'!$A$32:$E$124, 5,0))), R122*0.5, R122*(1-VLOOKUP($A122, 'E1 Categorization'!$A$32:$E$124, 5,0)))</f>
        <v>0</v>
      </c>
      <c r="AQ122" s="2196">
        <f>IF(ISERROR(S122*(1-VLOOKUP($A122, 'E1 Categorization'!$A$32:$E$124, 5,0))), S122*0.5, S122*(1-VLOOKUP($A122, 'E1 Categorization'!$A$32:$E$124, 5,0)))</f>
        <v>0</v>
      </c>
      <c r="AR122" s="2196">
        <f>IF(ISERROR(T122*(1-VLOOKUP($A122, 'E1 Categorization'!$A$32:$E$124, 5,0))), T122*0.5, T122*(1-VLOOKUP($A122, 'E1 Categorization'!$A$32:$E$124, 5,0)))</f>
        <v>0</v>
      </c>
      <c r="AS122" s="2196">
        <f>IF(ISERROR(U122*(1-VLOOKUP($A122, 'E1 Categorization'!$A$32:$E$124, 5,0))), U122*0.5, U122*(1-VLOOKUP($A122, 'E1 Categorization'!$A$32:$E$124, 5,0)))</f>
        <v>0</v>
      </c>
      <c r="AT122" s="2196">
        <f>IF(ISERROR(V122*(1-VLOOKUP($A122, 'E1 Categorization'!$A$32:$E$124, 5,0))), V122*0.5, V122*(1-VLOOKUP($A122, 'E1 Categorization'!$A$32:$E$124, 5,0)))</f>
        <v>0</v>
      </c>
      <c r="AU122" s="2196">
        <f>IF(ISERROR(W122*(1-VLOOKUP($A122, 'E1 Categorization'!$A$32:$E$124, 5,0))), W122*0.5, W122*(1-VLOOKUP($A122, 'E1 Categorization'!$A$32:$E$124, 5,0)))</f>
        <v>0</v>
      </c>
      <c r="AV122" s="2196">
        <f>IF(ISERROR(X122*(1-VLOOKUP($A122, 'E1 Categorization'!$A$32:$E$124, 5,0))), X122*0.5, X122*(1-VLOOKUP($A122, 'E1 Categorization'!$A$32:$E$124, 5,0)))</f>
        <v>0</v>
      </c>
      <c r="AW122" s="2200"/>
      <c r="AX122" s="2200"/>
      <c r="AY122" s="559">
        <f t="shared" si="33"/>
        <v>5620</v>
      </c>
      <c r="AZ122" s="560" t="str">
        <f t="shared" si="34"/>
        <v>Office Supplies and Expenses</v>
      </c>
      <c r="BA122" s="2196">
        <f>IF(ISERROR(E122*(VLOOKUP($A122, 'E1 Categorization'!$A$32:$E$124, 5,0))), E122*0.5, E122*(VLOOKUP($A122, 'E1 Categorization'!$A$32:$E$124, 5,0)))</f>
        <v>0</v>
      </c>
      <c r="BB122" s="2196">
        <f>IF(ISERROR(F122*(VLOOKUP($A122, 'E1 Categorization'!$A$32:$E$124, 5,0))), F122*0.5, F122*(VLOOKUP($A122, 'E1 Categorization'!$A$32:$E$124, 5,0)))</f>
        <v>0</v>
      </c>
      <c r="BC122" s="2196">
        <f>IF(ISERROR(G122*(VLOOKUP($A122, 'E1 Categorization'!$A$32:$E$124, 5,0))), G122*0.5, G122*(VLOOKUP($A122, 'E1 Categorization'!$A$32:$E$124, 5,0)))</f>
        <v>0</v>
      </c>
      <c r="BD122" s="2196">
        <f>IF(ISERROR(H122*(VLOOKUP($A122, 'E1 Categorization'!$A$32:$E$124, 5,0))), H122*0.5, H122*(VLOOKUP($A122, 'E1 Categorization'!$A$32:$E$124, 5,0)))</f>
        <v>0</v>
      </c>
      <c r="BE122" s="2196">
        <f>IF(ISERROR(I122*(VLOOKUP($A122, 'E1 Categorization'!$A$32:$E$124, 5,0))), I122*0.5, I122*(VLOOKUP($A122, 'E1 Categorization'!$A$32:$E$124, 5,0)))</f>
        <v>0</v>
      </c>
      <c r="BF122" s="2196">
        <f>IF(ISERROR(J122*(VLOOKUP($A122, 'E1 Categorization'!$A$32:$E$124, 5,0))), J122*0.5, J122*(VLOOKUP($A122, 'E1 Categorization'!$A$32:$E$124, 5,0)))</f>
        <v>0</v>
      </c>
      <c r="BG122" s="2196">
        <f>IF(ISERROR(K122*(VLOOKUP($A122, 'E1 Categorization'!$A$32:$E$124, 5,0))), K122*0.5, K122*(VLOOKUP($A122, 'E1 Categorization'!$A$32:$E$124, 5,0)))</f>
        <v>0</v>
      </c>
      <c r="BH122" s="2196">
        <f>IF(ISERROR(L122*(VLOOKUP($A122, 'E1 Categorization'!$A$32:$E$124, 5,0))), L122*0.5, L122*(VLOOKUP($A122, 'E1 Categorization'!$A$32:$E$124, 5,0)))</f>
        <v>0</v>
      </c>
      <c r="BI122" s="2196">
        <f>IF(ISERROR(M122*(VLOOKUP($A122, 'E1 Categorization'!$A$32:$E$124, 5,0))), M122*0.5, M122*(VLOOKUP($A122, 'E1 Categorization'!$A$32:$E$124, 5,0)))</f>
        <v>0</v>
      </c>
      <c r="BJ122" s="2196">
        <f>IF(ISERROR(N122*(VLOOKUP($A122, 'E1 Categorization'!$A$32:$E$124, 5,0))), N122*0.5, N122*(VLOOKUP($A122, 'E1 Categorization'!$A$32:$E$124, 5,0)))</f>
        <v>0</v>
      </c>
      <c r="BK122" s="2196">
        <f>IF(ISERROR(O122*(VLOOKUP($A122, 'E1 Categorization'!$A$32:$E$124, 5,0))), O122*0.5, O122*(VLOOKUP($A122, 'E1 Categorization'!$A$32:$E$124, 5,0)))</f>
        <v>0</v>
      </c>
      <c r="BL122" s="2196">
        <f>IF(ISERROR(P122*(VLOOKUP($A122, 'E1 Categorization'!$A$32:$E$124, 5,0))), P122*0.5, P122*(VLOOKUP($A122, 'E1 Categorization'!$A$32:$E$124, 5,0)))</f>
        <v>0</v>
      </c>
      <c r="BM122" s="2196">
        <f>IF(ISERROR(Q122*(VLOOKUP($A122, 'E1 Categorization'!$A$32:$E$124, 5,0))), Q122*0.5, Q122*(VLOOKUP($A122, 'E1 Categorization'!$A$32:$E$124, 5,0)))</f>
        <v>0</v>
      </c>
      <c r="BN122" s="2196">
        <f>IF(ISERROR(R122*(VLOOKUP($A122, 'E1 Categorization'!$A$32:$E$124, 5,0))), R122*0.5, R122*(VLOOKUP($A122, 'E1 Categorization'!$A$32:$E$124, 5,0)))</f>
        <v>0</v>
      </c>
      <c r="BO122" s="2196">
        <f>IF(ISERROR(S122*(VLOOKUP($A122, 'E1 Categorization'!$A$32:$E$124, 5,0))), S122*0.5, S122*(VLOOKUP($A122, 'E1 Categorization'!$A$32:$E$124, 5,0)))</f>
        <v>0</v>
      </c>
      <c r="BP122" s="2196">
        <f>IF(ISERROR(T122*(VLOOKUP($A122, 'E1 Categorization'!$A$32:$E$124, 5,0))), T122*0.5, T122*(VLOOKUP($A122, 'E1 Categorization'!$A$32:$E$124, 5,0)))</f>
        <v>0</v>
      </c>
      <c r="BQ122" s="2196">
        <f>IF(ISERROR(U122*(VLOOKUP($A122, 'E1 Categorization'!$A$32:$E$124, 5,0))), U122*0.5, U122*(VLOOKUP($A122, 'E1 Categorization'!$A$32:$E$124, 5,0)))</f>
        <v>0</v>
      </c>
      <c r="BR122" s="2196">
        <f>IF(ISERROR(V122*(VLOOKUP($A122, 'E1 Categorization'!$A$32:$E$124, 5,0))), V122*0.5, V122*(VLOOKUP($A122, 'E1 Categorization'!$A$32:$E$124, 5,0)))</f>
        <v>0</v>
      </c>
      <c r="BS122" s="2196">
        <f>IF(ISERROR(W122*(VLOOKUP($A122, 'E1 Categorization'!$A$32:$E$124, 5,0))), W122*0.5, W122*(VLOOKUP($A122, 'E1 Categorization'!$A$32:$E$124, 5,0)))</f>
        <v>0</v>
      </c>
      <c r="BT122" s="2196">
        <f>IF(ISERROR(X122*(VLOOKUP($A122, 'E1 Categorization'!$A$32:$E$124, 5,0))), X122*0.5, X122*(VLOOKUP($A122, 'E1 Categorization'!$A$32:$E$124, 5,0)))</f>
        <v>0</v>
      </c>
    </row>
    <row r="123" spans="1:72" s="631" customFormat="1" ht="25.5" x14ac:dyDescent="0.2">
      <c r="A123" s="555">
        <f>'I3 TB Data'!A433:B433</f>
        <v>5625</v>
      </c>
      <c r="B123" s="556" t="str">
        <f>'I3 TB Data'!B433</f>
        <v>Administrative Expense Transferred Credit</v>
      </c>
      <c r="C123" s="557">
        <f>'I3 TB Data'!G433</f>
        <v>0</v>
      </c>
      <c r="D123" s="2166" t="str">
        <f t="shared" si="36"/>
        <v>Yes</v>
      </c>
      <c r="E123" s="2143"/>
      <c r="F123" s="2143"/>
      <c r="G123" s="2143"/>
      <c r="H123" s="2143"/>
      <c r="I123" s="2143"/>
      <c r="J123" s="2143"/>
      <c r="K123" s="2143"/>
      <c r="L123" s="2143"/>
      <c r="M123" s="2143"/>
      <c r="N123" s="2143"/>
      <c r="O123" s="2143"/>
      <c r="P123" s="2143"/>
      <c r="Q123" s="2143"/>
      <c r="R123" s="2143"/>
      <c r="S123" s="2143"/>
      <c r="T123" s="2143"/>
      <c r="U123" s="2143"/>
      <c r="V123" s="2143"/>
      <c r="W123" s="2143"/>
      <c r="X123" s="2143"/>
      <c r="AA123" s="559">
        <f t="shared" si="31"/>
        <v>5625</v>
      </c>
      <c r="AB123" s="560" t="str">
        <f t="shared" si="32"/>
        <v>Administrative Expense Transferred Credit</v>
      </c>
      <c r="AC123" s="2196">
        <f>IF(ISERROR(E123*(1-VLOOKUP($A123, 'E1 Categorization'!$A$32:$E$124, 5,0))), E123*0.5, E123*(1-VLOOKUP($A123, 'E1 Categorization'!$A$32:$E$124, 5,0)))</f>
        <v>0</v>
      </c>
      <c r="AD123" s="2196">
        <f>IF(ISERROR(F123*(1-VLOOKUP($A123, 'E1 Categorization'!$A$32:$E$124, 5,0))), F123*0.5, F123*(1-VLOOKUP($A123, 'E1 Categorization'!$A$32:$E$124, 5,0)))</f>
        <v>0</v>
      </c>
      <c r="AE123" s="2196">
        <f>IF(ISERROR(G123*(1-VLOOKUP($A123, 'E1 Categorization'!$A$32:$E$124, 5,0))), G123*0.5, G123*(1-VLOOKUP($A123, 'E1 Categorization'!$A$32:$E$124, 5,0)))</f>
        <v>0</v>
      </c>
      <c r="AF123" s="2196">
        <f>IF(ISERROR(H123*(1-VLOOKUP($A123, 'E1 Categorization'!$A$32:$E$124, 5,0))), H123*0.5, H123*(1-VLOOKUP($A123, 'E1 Categorization'!$A$32:$E$124, 5,0)))</f>
        <v>0</v>
      </c>
      <c r="AG123" s="2196">
        <f>IF(ISERROR(I123*(1-VLOOKUP($A123, 'E1 Categorization'!$A$32:$E$124, 5,0))), I123*0.5, I123*(1-VLOOKUP($A123, 'E1 Categorization'!$A$32:$E$124, 5,0)))</f>
        <v>0</v>
      </c>
      <c r="AH123" s="2196">
        <f>IF(ISERROR(J123*(1-VLOOKUP($A123, 'E1 Categorization'!$A$32:$E$124, 5,0))), J123*0.5, J123*(1-VLOOKUP($A123, 'E1 Categorization'!$A$32:$E$124, 5,0)))</f>
        <v>0</v>
      </c>
      <c r="AI123" s="2196">
        <f>IF(ISERROR(K123*(1-VLOOKUP($A123, 'E1 Categorization'!$A$32:$E$124, 5,0))), K123*0.5, K123*(1-VLOOKUP($A123, 'E1 Categorization'!$A$32:$E$124, 5,0)))</f>
        <v>0</v>
      </c>
      <c r="AJ123" s="2196">
        <f>IF(ISERROR(L123*(1-VLOOKUP($A123, 'E1 Categorization'!$A$32:$E$124, 5,0))), L123*0.5, L123*(1-VLOOKUP($A123, 'E1 Categorization'!$A$32:$E$124, 5,0)))</f>
        <v>0</v>
      </c>
      <c r="AK123" s="2196">
        <f>IF(ISERROR(M123*(1-VLOOKUP($A123, 'E1 Categorization'!$A$32:$E$124, 5,0))), M123*0.5, M123*(1-VLOOKUP($A123, 'E1 Categorization'!$A$32:$E$124, 5,0)))</f>
        <v>0</v>
      </c>
      <c r="AL123" s="2196">
        <f>IF(ISERROR(N123*(1-VLOOKUP($A123, 'E1 Categorization'!$A$32:$E$124, 5,0))), N123*0.5, N123*(1-VLOOKUP($A123, 'E1 Categorization'!$A$32:$E$124, 5,0)))</f>
        <v>0</v>
      </c>
      <c r="AM123" s="2196">
        <f>IF(ISERROR(O123*(1-VLOOKUP($A123, 'E1 Categorization'!$A$32:$E$124, 5,0))), O123*0.5, O123*(1-VLOOKUP($A123, 'E1 Categorization'!$A$32:$E$124, 5,0)))</f>
        <v>0</v>
      </c>
      <c r="AN123" s="2196">
        <f>IF(ISERROR(P123*(1-VLOOKUP($A123, 'E1 Categorization'!$A$32:$E$124, 5,0))), P123*0.5, P123*(1-VLOOKUP($A123, 'E1 Categorization'!$A$32:$E$124, 5,0)))</f>
        <v>0</v>
      </c>
      <c r="AO123" s="2196">
        <f>IF(ISERROR(Q123*(1-VLOOKUP($A123, 'E1 Categorization'!$A$32:$E$124, 5,0))), Q123*0.5, Q123*(1-VLOOKUP($A123, 'E1 Categorization'!$A$32:$E$124, 5,0)))</f>
        <v>0</v>
      </c>
      <c r="AP123" s="2196">
        <f>IF(ISERROR(R123*(1-VLOOKUP($A123, 'E1 Categorization'!$A$32:$E$124, 5,0))), R123*0.5, R123*(1-VLOOKUP($A123, 'E1 Categorization'!$A$32:$E$124, 5,0)))</f>
        <v>0</v>
      </c>
      <c r="AQ123" s="2196">
        <f>IF(ISERROR(S123*(1-VLOOKUP($A123, 'E1 Categorization'!$A$32:$E$124, 5,0))), S123*0.5, S123*(1-VLOOKUP($A123, 'E1 Categorization'!$A$32:$E$124, 5,0)))</f>
        <v>0</v>
      </c>
      <c r="AR123" s="2196">
        <f>IF(ISERROR(T123*(1-VLOOKUP($A123, 'E1 Categorization'!$A$32:$E$124, 5,0))), T123*0.5, T123*(1-VLOOKUP($A123, 'E1 Categorization'!$A$32:$E$124, 5,0)))</f>
        <v>0</v>
      </c>
      <c r="AS123" s="2196">
        <f>IF(ISERROR(U123*(1-VLOOKUP($A123, 'E1 Categorization'!$A$32:$E$124, 5,0))), U123*0.5, U123*(1-VLOOKUP($A123, 'E1 Categorization'!$A$32:$E$124, 5,0)))</f>
        <v>0</v>
      </c>
      <c r="AT123" s="2196">
        <f>IF(ISERROR(V123*(1-VLOOKUP($A123, 'E1 Categorization'!$A$32:$E$124, 5,0))), V123*0.5, V123*(1-VLOOKUP($A123, 'E1 Categorization'!$A$32:$E$124, 5,0)))</f>
        <v>0</v>
      </c>
      <c r="AU123" s="2196">
        <f>IF(ISERROR(W123*(1-VLOOKUP($A123, 'E1 Categorization'!$A$32:$E$124, 5,0))), W123*0.5, W123*(1-VLOOKUP($A123, 'E1 Categorization'!$A$32:$E$124, 5,0)))</f>
        <v>0</v>
      </c>
      <c r="AV123" s="2196">
        <f>IF(ISERROR(X123*(1-VLOOKUP($A123, 'E1 Categorization'!$A$32:$E$124, 5,0))), X123*0.5, X123*(1-VLOOKUP($A123, 'E1 Categorization'!$A$32:$E$124, 5,0)))</f>
        <v>0</v>
      </c>
      <c r="AW123" s="2200"/>
      <c r="AX123" s="2200"/>
      <c r="AY123" s="559">
        <f t="shared" si="33"/>
        <v>5625</v>
      </c>
      <c r="AZ123" s="560" t="str">
        <f t="shared" si="34"/>
        <v>Administrative Expense Transferred Credit</v>
      </c>
      <c r="BA123" s="2196">
        <f>IF(ISERROR(E123*(VLOOKUP($A123, 'E1 Categorization'!$A$32:$E$124, 5,0))), E123*0.5, E123*(VLOOKUP($A123, 'E1 Categorization'!$A$32:$E$124, 5,0)))</f>
        <v>0</v>
      </c>
      <c r="BB123" s="2196">
        <f>IF(ISERROR(F123*(VLOOKUP($A123, 'E1 Categorization'!$A$32:$E$124, 5,0))), F123*0.5, F123*(VLOOKUP($A123, 'E1 Categorization'!$A$32:$E$124, 5,0)))</f>
        <v>0</v>
      </c>
      <c r="BC123" s="2196">
        <f>IF(ISERROR(G123*(VLOOKUP($A123, 'E1 Categorization'!$A$32:$E$124, 5,0))), G123*0.5, G123*(VLOOKUP($A123, 'E1 Categorization'!$A$32:$E$124, 5,0)))</f>
        <v>0</v>
      </c>
      <c r="BD123" s="2196">
        <f>IF(ISERROR(H123*(VLOOKUP($A123, 'E1 Categorization'!$A$32:$E$124, 5,0))), H123*0.5, H123*(VLOOKUP($A123, 'E1 Categorization'!$A$32:$E$124, 5,0)))</f>
        <v>0</v>
      </c>
      <c r="BE123" s="2196">
        <f>IF(ISERROR(I123*(VLOOKUP($A123, 'E1 Categorization'!$A$32:$E$124, 5,0))), I123*0.5, I123*(VLOOKUP($A123, 'E1 Categorization'!$A$32:$E$124, 5,0)))</f>
        <v>0</v>
      </c>
      <c r="BF123" s="2196">
        <f>IF(ISERROR(J123*(VLOOKUP($A123, 'E1 Categorization'!$A$32:$E$124, 5,0))), J123*0.5, J123*(VLOOKUP($A123, 'E1 Categorization'!$A$32:$E$124, 5,0)))</f>
        <v>0</v>
      </c>
      <c r="BG123" s="2196">
        <f>IF(ISERROR(K123*(VLOOKUP($A123, 'E1 Categorization'!$A$32:$E$124, 5,0))), K123*0.5, K123*(VLOOKUP($A123, 'E1 Categorization'!$A$32:$E$124, 5,0)))</f>
        <v>0</v>
      </c>
      <c r="BH123" s="2196">
        <f>IF(ISERROR(L123*(VLOOKUP($A123, 'E1 Categorization'!$A$32:$E$124, 5,0))), L123*0.5, L123*(VLOOKUP($A123, 'E1 Categorization'!$A$32:$E$124, 5,0)))</f>
        <v>0</v>
      </c>
      <c r="BI123" s="2196">
        <f>IF(ISERROR(M123*(VLOOKUP($A123, 'E1 Categorization'!$A$32:$E$124, 5,0))), M123*0.5, M123*(VLOOKUP($A123, 'E1 Categorization'!$A$32:$E$124, 5,0)))</f>
        <v>0</v>
      </c>
      <c r="BJ123" s="2196">
        <f>IF(ISERROR(N123*(VLOOKUP($A123, 'E1 Categorization'!$A$32:$E$124, 5,0))), N123*0.5, N123*(VLOOKUP($A123, 'E1 Categorization'!$A$32:$E$124, 5,0)))</f>
        <v>0</v>
      </c>
      <c r="BK123" s="2196">
        <f>IF(ISERROR(O123*(VLOOKUP($A123, 'E1 Categorization'!$A$32:$E$124, 5,0))), O123*0.5, O123*(VLOOKUP($A123, 'E1 Categorization'!$A$32:$E$124, 5,0)))</f>
        <v>0</v>
      </c>
      <c r="BL123" s="2196">
        <f>IF(ISERROR(P123*(VLOOKUP($A123, 'E1 Categorization'!$A$32:$E$124, 5,0))), P123*0.5, P123*(VLOOKUP($A123, 'E1 Categorization'!$A$32:$E$124, 5,0)))</f>
        <v>0</v>
      </c>
      <c r="BM123" s="2196">
        <f>IF(ISERROR(Q123*(VLOOKUP($A123, 'E1 Categorization'!$A$32:$E$124, 5,0))), Q123*0.5, Q123*(VLOOKUP($A123, 'E1 Categorization'!$A$32:$E$124, 5,0)))</f>
        <v>0</v>
      </c>
      <c r="BN123" s="2196">
        <f>IF(ISERROR(R123*(VLOOKUP($A123, 'E1 Categorization'!$A$32:$E$124, 5,0))), R123*0.5, R123*(VLOOKUP($A123, 'E1 Categorization'!$A$32:$E$124, 5,0)))</f>
        <v>0</v>
      </c>
      <c r="BO123" s="2196">
        <f>IF(ISERROR(S123*(VLOOKUP($A123, 'E1 Categorization'!$A$32:$E$124, 5,0))), S123*0.5, S123*(VLOOKUP($A123, 'E1 Categorization'!$A$32:$E$124, 5,0)))</f>
        <v>0</v>
      </c>
      <c r="BP123" s="2196">
        <f>IF(ISERROR(T123*(VLOOKUP($A123, 'E1 Categorization'!$A$32:$E$124, 5,0))), T123*0.5, T123*(VLOOKUP($A123, 'E1 Categorization'!$A$32:$E$124, 5,0)))</f>
        <v>0</v>
      </c>
      <c r="BQ123" s="2196">
        <f>IF(ISERROR(U123*(VLOOKUP($A123, 'E1 Categorization'!$A$32:$E$124, 5,0))), U123*0.5, U123*(VLOOKUP($A123, 'E1 Categorization'!$A$32:$E$124, 5,0)))</f>
        <v>0</v>
      </c>
      <c r="BR123" s="2196">
        <f>IF(ISERROR(V123*(VLOOKUP($A123, 'E1 Categorization'!$A$32:$E$124, 5,0))), V123*0.5, V123*(VLOOKUP($A123, 'E1 Categorization'!$A$32:$E$124, 5,0)))</f>
        <v>0</v>
      </c>
      <c r="BS123" s="2196">
        <f>IF(ISERROR(W123*(VLOOKUP($A123, 'E1 Categorization'!$A$32:$E$124, 5,0))), W123*0.5, W123*(VLOOKUP($A123, 'E1 Categorization'!$A$32:$E$124, 5,0)))</f>
        <v>0</v>
      </c>
      <c r="BT123" s="2196">
        <f>IF(ISERROR(X123*(VLOOKUP($A123, 'E1 Categorization'!$A$32:$E$124, 5,0))), X123*0.5, X123*(VLOOKUP($A123, 'E1 Categorization'!$A$32:$E$124, 5,0)))</f>
        <v>0</v>
      </c>
    </row>
    <row r="124" spans="1:72" s="631" customFormat="1" ht="25.5" customHeight="1" x14ac:dyDescent="0.2">
      <c r="A124" s="555">
        <f>'I3 TB Data'!A434:B434</f>
        <v>5630</v>
      </c>
      <c r="B124" s="556" t="str">
        <f>'I3 TB Data'!B434</f>
        <v>Outside Services Employed</v>
      </c>
      <c r="C124" s="557">
        <f>'I3 TB Data'!G434</f>
        <v>0</v>
      </c>
      <c r="D124" s="2166" t="str">
        <f t="shared" si="36"/>
        <v>Yes</v>
      </c>
      <c r="E124" s="2143"/>
      <c r="F124" s="2143"/>
      <c r="G124" s="2143"/>
      <c r="H124" s="2143"/>
      <c r="I124" s="2143"/>
      <c r="J124" s="2143"/>
      <c r="K124" s="2143"/>
      <c r="L124" s="2143"/>
      <c r="M124" s="2143"/>
      <c r="N124" s="2143"/>
      <c r="O124" s="2143"/>
      <c r="P124" s="2143"/>
      <c r="Q124" s="2143"/>
      <c r="R124" s="2143"/>
      <c r="S124" s="2143"/>
      <c r="T124" s="2143"/>
      <c r="U124" s="2143"/>
      <c r="V124" s="2143"/>
      <c r="W124" s="2143"/>
      <c r="X124" s="2143"/>
      <c r="AA124" s="559">
        <f t="shared" si="31"/>
        <v>5630</v>
      </c>
      <c r="AB124" s="560" t="str">
        <f t="shared" si="32"/>
        <v>Outside Services Employed</v>
      </c>
      <c r="AC124" s="2196">
        <f>IF(ISERROR(E124*(1-VLOOKUP($A124, 'E1 Categorization'!$A$32:$E$124, 5,0))), E124*0.5, E124*(1-VLOOKUP($A124, 'E1 Categorization'!$A$32:$E$124, 5,0)))</f>
        <v>0</v>
      </c>
      <c r="AD124" s="2196">
        <f>IF(ISERROR(F124*(1-VLOOKUP($A124, 'E1 Categorization'!$A$32:$E$124, 5,0))), F124*0.5, F124*(1-VLOOKUP($A124, 'E1 Categorization'!$A$32:$E$124, 5,0)))</f>
        <v>0</v>
      </c>
      <c r="AE124" s="2196">
        <f>IF(ISERROR(G124*(1-VLOOKUP($A124, 'E1 Categorization'!$A$32:$E$124, 5,0))), G124*0.5, G124*(1-VLOOKUP($A124, 'E1 Categorization'!$A$32:$E$124, 5,0)))</f>
        <v>0</v>
      </c>
      <c r="AF124" s="2196">
        <f>IF(ISERROR(H124*(1-VLOOKUP($A124, 'E1 Categorization'!$A$32:$E$124, 5,0))), H124*0.5, H124*(1-VLOOKUP($A124, 'E1 Categorization'!$A$32:$E$124, 5,0)))</f>
        <v>0</v>
      </c>
      <c r="AG124" s="2196">
        <f>IF(ISERROR(I124*(1-VLOOKUP($A124, 'E1 Categorization'!$A$32:$E$124, 5,0))), I124*0.5, I124*(1-VLOOKUP($A124, 'E1 Categorization'!$A$32:$E$124, 5,0)))</f>
        <v>0</v>
      </c>
      <c r="AH124" s="2196">
        <f>IF(ISERROR(J124*(1-VLOOKUP($A124, 'E1 Categorization'!$A$32:$E$124, 5,0))), J124*0.5, J124*(1-VLOOKUP($A124, 'E1 Categorization'!$A$32:$E$124, 5,0)))</f>
        <v>0</v>
      </c>
      <c r="AI124" s="2196">
        <f>IF(ISERROR(K124*(1-VLOOKUP($A124, 'E1 Categorization'!$A$32:$E$124, 5,0))), K124*0.5, K124*(1-VLOOKUP($A124, 'E1 Categorization'!$A$32:$E$124, 5,0)))</f>
        <v>0</v>
      </c>
      <c r="AJ124" s="2196">
        <f>IF(ISERROR(L124*(1-VLOOKUP($A124, 'E1 Categorization'!$A$32:$E$124, 5,0))), L124*0.5, L124*(1-VLOOKUP($A124, 'E1 Categorization'!$A$32:$E$124, 5,0)))</f>
        <v>0</v>
      </c>
      <c r="AK124" s="2196">
        <f>IF(ISERROR(M124*(1-VLOOKUP($A124, 'E1 Categorization'!$A$32:$E$124, 5,0))), M124*0.5, M124*(1-VLOOKUP($A124, 'E1 Categorization'!$A$32:$E$124, 5,0)))</f>
        <v>0</v>
      </c>
      <c r="AL124" s="2196">
        <f>IF(ISERROR(N124*(1-VLOOKUP($A124, 'E1 Categorization'!$A$32:$E$124, 5,0))), N124*0.5, N124*(1-VLOOKUP($A124, 'E1 Categorization'!$A$32:$E$124, 5,0)))</f>
        <v>0</v>
      </c>
      <c r="AM124" s="2196">
        <f>IF(ISERROR(O124*(1-VLOOKUP($A124, 'E1 Categorization'!$A$32:$E$124, 5,0))), O124*0.5, O124*(1-VLOOKUP($A124, 'E1 Categorization'!$A$32:$E$124, 5,0)))</f>
        <v>0</v>
      </c>
      <c r="AN124" s="2196">
        <f>IF(ISERROR(P124*(1-VLOOKUP($A124, 'E1 Categorization'!$A$32:$E$124, 5,0))), P124*0.5, P124*(1-VLOOKUP($A124, 'E1 Categorization'!$A$32:$E$124, 5,0)))</f>
        <v>0</v>
      </c>
      <c r="AO124" s="2196">
        <f>IF(ISERROR(Q124*(1-VLOOKUP($A124, 'E1 Categorization'!$A$32:$E$124, 5,0))), Q124*0.5, Q124*(1-VLOOKUP($A124, 'E1 Categorization'!$A$32:$E$124, 5,0)))</f>
        <v>0</v>
      </c>
      <c r="AP124" s="2196">
        <f>IF(ISERROR(R124*(1-VLOOKUP($A124, 'E1 Categorization'!$A$32:$E$124, 5,0))), R124*0.5, R124*(1-VLOOKUP($A124, 'E1 Categorization'!$A$32:$E$124, 5,0)))</f>
        <v>0</v>
      </c>
      <c r="AQ124" s="2196">
        <f>IF(ISERROR(S124*(1-VLOOKUP($A124, 'E1 Categorization'!$A$32:$E$124, 5,0))), S124*0.5, S124*(1-VLOOKUP($A124, 'E1 Categorization'!$A$32:$E$124, 5,0)))</f>
        <v>0</v>
      </c>
      <c r="AR124" s="2196">
        <f>IF(ISERROR(T124*(1-VLOOKUP($A124, 'E1 Categorization'!$A$32:$E$124, 5,0))), T124*0.5, T124*(1-VLOOKUP($A124, 'E1 Categorization'!$A$32:$E$124, 5,0)))</f>
        <v>0</v>
      </c>
      <c r="AS124" s="2196">
        <f>IF(ISERROR(U124*(1-VLOOKUP($A124, 'E1 Categorization'!$A$32:$E$124, 5,0))), U124*0.5, U124*(1-VLOOKUP($A124, 'E1 Categorization'!$A$32:$E$124, 5,0)))</f>
        <v>0</v>
      </c>
      <c r="AT124" s="2196">
        <f>IF(ISERROR(V124*(1-VLOOKUP($A124, 'E1 Categorization'!$A$32:$E$124, 5,0))), V124*0.5, V124*(1-VLOOKUP($A124, 'E1 Categorization'!$A$32:$E$124, 5,0)))</f>
        <v>0</v>
      </c>
      <c r="AU124" s="2196">
        <f>IF(ISERROR(W124*(1-VLOOKUP($A124, 'E1 Categorization'!$A$32:$E$124, 5,0))), W124*0.5, W124*(1-VLOOKUP($A124, 'E1 Categorization'!$A$32:$E$124, 5,0)))</f>
        <v>0</v>
      </c>
      <c r="AV124" s="2196">
        <f>IF(ISERROR(X124*(1-VLOOKUP($A124, 'E1 Categorization'!$A$32:$E$124, 5,0))), X124*0.5, X124*(1-VLOOKUP($A124, 'E1 Categorization'!$A$32:$E$124, 5,0)))</f>
        <v>0</v>
      </c>
      <c r="AW124" s="2200"/>
      <c r="AX124" s="2200"/>
      <c r="AY124" s="559">
        <f t="shared" si="33"/>
        <v>5630</v>
      </c>
      <c r="AZ124" s="560" t="str">
        <f t="shared" si="34"/>
        <v>Outside Services Employed</v>
      </c>
      <c r="BA124" s="2196">
        <f>IF(ISERROR(E124*(VLOOKUP($A124, 'E1 Categorization'!$A$32:$E$124, 5,0))), E124*0.5, E124*(VLOOKUP($A124, 'E1 Categorization'!$A$32:$E$124, 5,0)))</f>
        <v>0</v>
      </c>
      <c r="BB124" s="2196">
        <f>IF(ISERROR(F124*(VLOOKUP($A124, 'E1 Categorization'!$A$32:$E$124, 5,0))), F124*0.5, F124*(VLOOKUP($A124, 'E1 Categorization'!$A$32:$E$124, 5,0)))</f>
        <v>0</v>
      </c>
      <c r="BC124" s="2196">
        <f>IF(ISERROR(G124*(VLOOKUP($A124, 'E1 Categorization'!$A$32:$E$124, 5,0))), G124*0.5, G124*(VLOOKUP($A124, 'E1 Categorization'!$A$32:$E$124, 5,0)))</f>
        <v>0</v>
      </c>
      <c r="BD124" s="2196">
        <f>IF(ISERROR(H124*(VLOOKUP($A124, 'E1 Categorization'!$A$32:$E$124, 5,0))), H124*0.5, H124*(VLOOKUP($A124, 'E1 Categorization'!$A$32:$E$124, 5,0)))</f>
        <v>0</v>
      </c>
      <c r="BE124" s="2196">
        <f>IF(ISERROR(I124*(VLOOKUP($A124, 'E1 Categorization'!$A$32:$E$124, 5,0))), I124*0.5, I124*(VLOOKUP($A124, 'E1 Categorization'!$A$32:$E$124, 5,0)))</f>
        <v>0</v>
      </c>
      <c r="BF124" s="2196">
        <f>IF(ISERROR(J124*(VLOOKUP($A124, 'E1 Categorization'!$A$32:$E$124, 5,0))), J124*0.5, J124*(VLOOKUP($A124, 'E1 Categorization'!$A$32:$E$124, 5,0)))</f>
        <v>0</v>
      </c>
      <c r="BG124" s="2196">
        <f>IF(ISERROR(K124*(VLOOKUP($A124, 'E1 Categorization'!$A$32:$E$124, 5,0))), K124*0.5, K124*(VLOOKUP($A124, 'E1 Categorization'!$A$32:$E$124, 5,0)))</f>
        <v>0</v>
      </c>
      <c r="BH124" s="2196">
        <f>IF(ISERROR(L124*(VLOOKUP($A124, 'E1 Categorization'!$A$32:$E$124, 5,0))), L124*0.5, L124*(VLOOKUP($A124, 'E1 Categorization'!$A$32:$E$124, 5,0)))</f>
        <v>0</v>
      </c>
      <c r="BI124" s="2196">
        <f>IF(ISERROR(M124*(VLOOKUP($A124, 'E1 Categorization'!$A$32:$E$124, 5,0))), M124*0.5, M124*(VLOOKUP($A124, 'E1 Categorization'!$A$32:$E$124, 5,0)))</f>
        <v>0</v>
      </c>
      <c r="BJ124" s="2196">
        <f>IF(ISERROR(N124*(VLOOKUP($A124, 'E1 Categorization'!$A$32:$E$124, 5,0))), N124*0.5, N124*(VLOOKUP($A124, 'E1 Categorization'!$A$32:$E$124, 5,0)))</f>
        <v>0</v>
      </c>
      <c r="BK124" s="2196">
        <f>IF(ISERROR(O124*(VLOOKUP($A124, 'E1 Categorization'!$A$32:$E$124, 5,0))), O124*0.5, O124*(VLOOKUP($A124, 'E1 Categorization'!$A$32:$E$124, 5,0)))</f>
        <v>0</v>
      </c>
      <c r="BL124" s="2196">
        <f>IF(ISERROR(P124*(VLOOKUP($A124, 'E1 Categorization'!$A$32:$E$124, 5,0))), P124*0.5, P124*(VLOOKUP($A124, 'E1 Categorization'!$A$32:$E$124, 5,0)))</f>
        <v>0</v>
      </c>
      <c r="BM124" s="2196">
        <f>IF(ISERROR(Q124*(VLOOKUP($A124, 'E1 Categorization'!$A$32:$E$124, 5,0))), Q124*0.5, Q124*(VLOOKUP($A124, 'E1 Categorization'!$A$32:$E$124, 5,0)))</f>
        <v>0</v>
      </c>
      <c r="BN124" s="2196">
        <f>IF(ISERROR(R124*(VLOOKUP($A124, 'E1 Categorization'!$A$32:$E$124, 5,0))), R124*0.5, R124*(VLOOKUP($A124, 'E1 Categorization'!$A$32:$E$124, 5,0)))</f>
        <v>0</v>
      </c>
      <c r="BO124" s="2196">
        <f>IF(ISERROR(S124*(VLOOKUP($A124, 'E1 Categorization'!$A$32:$E$124, 5,0))), S124*0.5, S124*(VLOOKUP($A124, 'E1 Categorization'!$A$32:$E$124, 5,0)))</f>
        <v>0</v>
      </c>
      <c r="BP124" s="2196">
        <f>IF(ISERROR(T124*(VLOOKUP($A124, 'E1 Categorization'!$A$32:$E$124, 5,0))), T124*0.5, T124*(VLOOKUP($A124, 'E1 Categorization'!$A$32:$E$124, 5,0)))</f>
        <v>0</v>
      </c>
      <c r="BQ124" s="2196">
        <f>IF(ISERROR(U124*(VLOOKUP($A124, 'E1 Categorization'!$A$32:$E$124, 5,0))), U124*0.5, U124*(VLOOKUP($A124, 'E1 Categorization'!$A$32:$E$124, 5,0)))</f>
        <v>0</v>
      </c>
      <c r="BR124" s="2196">
        <f>IF(ISERROR(V124*(VLOOKUP($A124, 'E1 Categorization'!$A$32:$E$124, 5,0))), V124*0.5, V124*(VLOOKUP($A124, 'E1 Categorization'!$A$32:$E$124, 5,0)))</f>
        <v>0</v>
      </c>
      <c r="BS124" s="2196">
        <f>IF(ISERROR(W124*(VLOOKUP($A124, 'E1 Categorization'!$A$32:$E$124, 5,0))), W124*0.5, W124*(VLOOKUP($A124, 'E1 Categorization'!$A$32:$E$124, 5,0)))</f>
        <v>0</v>
      </c>
      <c r="BT124" s="2196">
        <f>IF(ISERROR(X124*(VLOOKUP($A124, 'E1 Categorization'!$A$32:$E$124, 5,0))), X124*0.5, X124*(VLOOKUP($A124, 'E1 Categorization'!$A$32:$E$124, 5,0)))</f>
        <v>0</v>
      </c>
    </row>
    <row r="125" spans="1:72" s="631" customFormat="1" ht="25.5" customHeight="1" x14ac:dyDescent="0.2">
      <c r="A125" s="555">
        <f>'I3 TB Data'!A435:B435</f>
        <v>5635</v>
      </c>
      <c r="B125" s="556" t="str">
        <f>'I3 TB Data'!B435</f>
        <v>Property Insurance</v>
      </c>
      <c r="C125" s="557">
        <f>'I3 TB Data'!G435</f>
        <v>0</v>
      </c>
      <c r="D125" s="2166" t="str">
        <f t="shared" si="36"/>
        <v>Yes</v>
      </c>
      <c r="E125" s="2143"/>
      <c r="F125" s="2143"/>
      <c r="G125" s="2143"/>
      <c r="H125" s="2143"/>
      <c r="I125" s="2143"/>
      <c r="J125" s="2143"/>
      <c r="K125" s="2143"/>
      <c r="L125" s="2143"/>
      <c r="M125" s="2143"/>
      <c r="N125" s="2143"/>
      <c r="O125" s="2143"/>
      <c r="P125" s="2143"/>
      <c r="Q125" s="2143"/>
      <c r="R125" s="2143"/>
      <c r="S125" s="2143"/>
      <c r="T125" s="2143"/>
      <c r="U125" s="2143"/>
      <c r="V125" s="2143"/>
      <c r="W125" s="2143"/>
      <c r="X125" s="2143"/>
      <c r="AA125" s="559">
        <f t="shared" si="31"/>
        <v>5635</v>
      </c>
      <c r="AB125" s="560" t="str">
        <f t="shared" si="32"/>
        <v>Property Insurance</v>
      </c>
      <c r="AC125" s="2196">
        <f>IF(ISERROR(E125*(1-VLOOKUP($A125, 'E1 Categorization'!$A$32:$E$124, 5,0))), E125*0.5, E125*(1-VLOOKUP($A125, 'E1 Categorization'!$A$32:$E$124, 5,0)))</f>
        <v>0</v>
      </c>
      <c r="AD125" s="2196">
        <f>IF(ISERROR(F125*(1-VLOOKUP($A125, 'E1 Categorization'!$A$32:$E$124, 5,0))), F125*0.5, F125*(1-VLOOKUP($A125, 'E1 Categorization'!$A$32:$E$124, 5,0)))</f>
        <v>0</v>
      </c>
      <c r="AE125" s="2196">
        <f>IF(ISERROR(G125*(1-VLOOKUP($A125, 'E1 Categorization'!$A$32:$E$124, 5,0))), G125*0.5, G125*(1-VLOOKUP($A125, 'E1 Categorization'!$A$32:$E$124, 5,0)))</f>
        <v>0</v>
      </c>
      <c r="AF125" s="2196">
        <f>IF(ISERROR(H125*(1-VLOOKUP($A125, 'E1 Categorization'!$A$32:$E$124, 5,0))), H125*0.5, H125*(1-VLOOKUP($A125, 'E1 Categorization'!$A$32:$E$124, 5,0)))</f>
        <v>0</v>
      </c>
      <c r="AG125" s="2196">
        <f>IF(ISERROR(I125*(1-VLOOKUP($A125, 'E1 Categorization'!$A$32:$E$124, 5,0))), I125*0.5, I125*(1-VLOOKUP($A125, 'E1 Categorization'!$A$32:$E$124, 5,0)))</f>
        <v>0</v>
      </c>
      <c r="AH125" s="2196">
        <f>IF(ISERROR(J125*(1-VLOOKUP($A125, 'E1 Categorization'!$A$32:$E$124, 5,0))), J125*0.5, J125*(1-VLOOKUP($A125, 'E1 Categorization'!$A$32:$E$124, 5,0)))</f>
        <v>0</v>
      </c>
      <c r="AI125" s="2196">
        <f>IF(ISERROR(K125*(1-VLOOKUP($A125, 'E1 Categorization'!$A$32:$E$124, 5,0))), K125*0.5, K125*(1-VLOOKUP($A125, 'E1 Categorization'!$A$32:$E$124, 5,0)))</f>
        <v>0</v>
      </c>
      <c r="AJ125" s="2196">
        <f>IF(ISERROR(L125*(1-VLOOKUP($A125, 'E1 Categorization'!$A$32:$E$124, 5,0))), L125*0.5, L125*(1-VLOOKUP($A125, 'E1 Categorization'!$A$32:$E$124, 5,0)))</f>
        <v>0</v>
      </c>
      <c r="AK125" s="2196">
        <f>IF(ISERROR(M125*(1-VLOOKUP($A125, 'E1 Categorization'!$A$32:$E$124, 5,0))), M125*0.5, M125*(1-VLOOKUP($A125, 'E1 Categorization'!$A$32:$E$124, 5,0)))</f>
        <v>0</v>
      </c>
      <c r="AL125" s="2196">
        <f>IF(ISERROR(N125*(1-VLOOKUP($A125, 'E1 Categorization'!$A$32:$E$124, 5,0))), N125*0.5, N125*(1-VLOOKUP($A125, 'E1 Categorization'!$A$32:$E$124, 5,0)))</f>
        <v>0</v>
      </c>
      <c r="AM125" s="2196">
        <f>IF(ISERROR(O125*(1-VLOOKUP($A125, 'E1 Categorization'!$A$32:$E$124, 5,0))), O125*0.5, O125*(1-VLOOKUP($A125, 'E1 Categorization'!$A$32:$E$124, 5,0)))</f>
        <v>0</v>
      </c>
      <c r="AN125" s="2196">
        <f>IF(ISERROR(P125*(1-VLOOKUP($A125, 'E1 Categorization'!$A$32:$E$124, 5,0))), P125*0.5, P125*(1-VLOOKUP($A125, 'E1 Categorization'!$A$32:$E$124, 5,0)))</f>
        <v>0</v>
      </c>
      <c r="AO125" s="2196">
        <f>IF(ISERROR(Q125*(1-VLOOKUP($A125, 'E1 Categorization'!$A$32:$E$124, 5,0))), Q125*0.5, Q125*(1-VLOOKUP($A125, 'E1 Categorization'!$A$32:$E$124, 5,0)))</f>
        <v>0</v>
      </c>
      <c r="AP125" s="2196">
        <f>IF(ISERROR(R125*(1-VLOOKUP($A125, 'E1 Categorization'!$A$32:$E$124, 5,0))), R125*0.5, R125*(1-VLOOKUP($A125, 'E1 Categorization'!$A$32:$E$124, 5,0)))</f>
        <v>0</v>
      </c>
      <c r="AQ125" s="2196">
        <f>IF(ISERROR(S125*(1-VLOOKUP($A125, 'E1 Categorization'!$A$32:$E$124, 5,0))), S125*0.5, S125*(1-VLOOKUP($A125, 'E1 Categorization'!$A$32:$E$124, 5,0)))</f>
        <v>0</v>
      </c>
      <c r="AR125" s="2196">
        <f>IF(ISERROR(T125*(1-VLOOKUP($A125, 'E1 Categorization'!$A$32:$E$124, 5,0))), T125*0.5, T125*(1-VLOOKUP($A125, 'E1 Categorization'!$A$32:$E$124, 5,0)))</f>
        <v>0</v>
      </c>
      <c r="AS125" s="2196">
        <f>IF(ISERROR(U125*(1-VLOOKUP($A125, 'E1 Categorization'!$A$32:$E$124, 5,0))), U125*0.5, U125*(1-VLOOKUP($A125, 'E1 Categorization'!$A$32:$E$124, 5,0)))</f>
        <v>0</v>
      </c>
      <c r="AT125" s="2196">
        <f>IF(ISERROR(V125*(1-VLOOKUP($A125, 'E1 Categorization'!$A$32:$E$124, 5,0))), V125*0.5, V125*(1-VLOOKUP($A125, 'E1 Categorization'!$A$32:$E$124, 5,0)))</f>
        <v>0</v>
      </c>
      <c r="AU125" s="2196">
        <f>IF(ISERROR(W125*(1-VLOOKUP($A125, 'E1 Categorization'!$A$32:$E$124, 5,0))), W125*0.5, W125*(1-VLOOKUP($A125, 'E1 Categorization'!$A$32:$E$124, 5,0)))</f>
        <v>0</v>
      </c>
      <c r="AV125" s="2196">
        <f>IF(ISERROR(X125*(1-VLOOKUP($A125, 'E1 Categorization'!$A$32:$E$124, 5,0))), X125*0.5, X125*(1-VLOOKUP($A125, 'E1 Categorization'!$A$32:$E$124, 5,0)))</f>
        <v>0</v>
      </c>
      <c r="AW125" s="2200"/>
      <c r="AX125" s="2200"/>
      <c r="AY125" s="559">
        <f t="shared" si="33"/>
        <v>5635</v>
      </c>
      <c r="AZ125" s="560" t="str">
        <f t="shared" si="34"/>
        <v>Property Insurance</v>
      </c>
      <c r="BA125" s="2196">
        <f>IF(ISERROR(E125*(VLOOKUP($A125, 'E1 Categorization'!$A$32:$E$124, 5,0))), E125*0.5, E125*(VLOOKUP($A125, 'E1 Categorization'!$A$32:$E$124, 5,0)))</f>
        <v>0</v>
      </c>
      <c r="BB125" s="2196">
        <f>IF(ISERROR(F125*(VLOOKUP($A125, 'E1 Categorization'!$A$32:$E$124, 5,0))), F125*0.5, F125*(VLOOKUP($A125, 'E1 Categorization'!$A$32:$E$124, 5,0)))</f>
        <v>0</v>
      </c>
      <c r="BC125" s="2196">
        <f>IF(ISERROR(G125*(VLOOKUP($A125, 'E1 Categorization'!$A$32:$E$124, 5,0))), G125*0.5, G125*(VLOOKUP($A125, 'E1 Categorization'!$A$32:$E$124, 5,0)))</f>
        <v>0</v>
      </c>
      <c r="BD125" s="2196">
        <f>IF(ISERROR(H125*(VLOOKUP($A125, 'E1 Categorization'!$A$32:$E$124, 5,0))), H125*0.5, H125*(VLOOKUP($A125, 'E1 Categorization'!$A$32:$E$124, 5,0)))</f>
        <v>0</v>
      </c>
      <c r="BE125" s="2196">
        <f>IF(ISERROR(I125*(VLOOKUP($A125, 'E1 Categorization'!$A$32:$E$124, 5,0))), I125*0.5, I125*(VLOOKUP($A125, 'E1 Categorization'!$A$32:$E$124, 5,0)))</f>
        <v>0</v>
      </c>
      <c r="BF125" s="2196">
        <f>IF(ISERROR(J125*(VLOOKUP($A125, 'E1 Categorization'!$A$32:$E$124, 5,0))), J125*0.5, J125*(VLOOKUP($A125, 'E1 Categorization'!$A$32:$E$124, 5,0)))</f>
        <v>0</v>
      </c>
      <c r="BG125" s="2196">
        <f>IF(ISERROR(K125*(VLOOKUP($A125, 'E1 Categorization'!$A$32:$E$124, 5,0))), K125*0.5, K125*(VLOOKUP($A125, 'E1 Categorization'!$A$32:$E$124, 5,0)))</f>
        <v>0</v>
      </c>
      <c r="BH125" s="2196">
        <f>IF(ISERROR(L125*(VLOOKUP($A125, 'E1 Categorization'!$A$32:$E$124, 5,0))), L125*0.5, L125*(VLOOKUP($A125, 'E1 Categorization'!$A$32:$E$124, 5,0)))</f>
        <v>0</v>
      </c>
      <c r="BI125" s="2196">
        <f>IF(ISERROR(M125*(VLOOKUP($A125, 'E1 Categorization'!$A$32:$E$124, 5,0))), M125*0.5, M125*(VLOOKUP($A125, 'E1 Categorization'!$A$32:$E$124, 5,0)))</f>
        <v>0</v>
      </c>
      <c r="BJ125" s="2196">
        <f>IF(ISERROR(N125*(VLOOKUP($A125, 'E1 Categorization'!$A$32:$E$124, 5,0))), N125*0.5, N125*(VLOOKUP($A125, 'E1 Categorization'!$A$32:$E$124, 5,0)))</f>
        <v>0</v>
      </c>
      <c r="BK125" s="2196">
        <f>IF(ISERROR(O125*(VLOOKUP($A125, 'E1 Categorization'!$A$32:$E$124, 5,0))), O125*0.5, O125*(VLOOKUP($A125, 'E1 Categorization'!$A$32:$E$124, 5,0)))</f>
        <v>0</v>
      </c>
      <c r="BL125" s="2196">
        <f>IF(ISERROR(P125*(VLOOKUP($A125, 'E1 Categorization'!$A$32:$E$124, 5,0))), P125*0.5, P125*(VLOOKUP($A125, 'E1 Categorization'!$A$32:$E$124, 5,0)))</f>
        <v>0</v>
      </c>
      <c r="BM125" s="2196">
        <f>IF(ISERROR(Q125*(VLOOKUP($A125, 'E1 Categorization'!$A$32:$E$124, 5,0))), Q125*0.5, Q125*(VLOOKUP($A125, 'E1 Categorization'!$A$32:$E$124, 5,0)))</f>
        <v>0</v>
      </c>
      <c r="BN125" s="2196">
        <f>IF(ISERROR(R125*(VLOOKUP($A125, 'E1 Categorization'!$A$32:$E$124, 5,0))), R125*0.5, R125*(VLOOKUP($A125, 'E1 Categorization'!$A$32:$E$124, 5,0)))</f>
        <v>0</v>
      </c>
      <c r="BO125" s="2196">
        <f>IF(ISERROR(S125*(VLOOKUP($A125, 'E1 Categorization'!$A$32:$E$124, 5,0))), S125*0.5, S125*(VLOOKUP($A125, 'E1 Categorization'!$A$32:$E$124, 5,0)))</f>
        <v>0</v>
      </c>
      <c r="BP125" s="2196">
        <f>IF(ISERROR(T125*(VLOOKUP($A125, 'E1 Categorization'!$A$32:$E$124, 5,0))), T125*0.5, T125*(VLOOKUP($A125, 'E1 Categorization'!$A$32:$E$124, 5,0)))</f>
        <v>0</v>
      </c>
      <c r="BQ125" s="2196">
        <f>IF(ISERROR(U125*(VLOOKUP($A125, 'E1 Categorization'!$A$32:$E$124, 5,0))), U125*0.5, U125*(VLOOKUP($A125, 'E1 Categorization'!$A$32:$E$124, 5,0)))</f>
        <v>0</v>
      </c>
      <c r="BR125" s="2196">
        <f>IF(ISERROR(V125*(VLOOKUP($A125, 'E1 Categorization'!$A$32:$E$124, 5,0))), V125*0.5, V125*(VLOOKUP($A125, 'E1 Categorization'!$A$32:$E$124, 5,0)))</f>
        <v>0</v>
      </c>
      <c r="BS125" s="2196">
        <f>IF(ISERROR(W125*(VLOOKUP($A125, 'E1 Categorization'!$A$32:$E$124, 5,0))), W125*0.5, W125*(VLOOKUP($A125, 'E1 Categorization'!$A$32:$E$124, 5,0)))</f>
        <v>0</v>
      </c>
      <c r="BT125" s="2196">
        <f>IF(ISERROR(X125*(VLOOKUP($A125, 'E1 Categorization'!$A$32:$E$124, 5,0))), X125*0.5, X125*(VLOOKUP($A125, 'E1 Categorization'!$A$32:$E$124, 5,0)))</f>
        <v>0</v>
      </c>
    </row>
    <row r="126" spans="1:72" s="631" customFormat="1" ht="25.5" customHeight="1" x14ac:dyDescent="0.2">
      <c r="A126" s="555">
        <f>'I3 TB Data'!A436:B436</f>
        <v>5640</v>
      </c>
      <c r="B126" s="556" t="str">
        <f>'I3 TB Data'!B436</f>
        <v>Injuries and Damages</v>
      </c>
      <c r="C126" s="557">
        <f>'I3 TB Data'!G436</f>
        <v>0</v>
      </c>
      <c r="D126" s="2166" t="str">
        <f t="shared" si="36"/>
        <v>Yes</v>
      </c>
      <c r="E126" s="2143"/>
      <c r="F126" s="2143"/>
      <c r="G126" s="2143"/>
      <c r="H126" s="2143"/>
      <c r="I126" s="2143"/>
      <c r="J126" s="2143"/>
      <c r="K126" s="2143"/>
      <c r="L126" s="2143"/>
      <c r="M126" s="2143"/>
      <c r="N126" s="2143"/>
      <c r="O126" s="2143"/>
      <c r="P126" s="2143"/>
      <c r="Q126" s="2143"/>
      <c r="R126" s="2143"/>
      <c r="S126" s="2143"/>
      <c r="T126" s="2143"/>
      <c r="U126" s="2143"/>
      <c r="V126" s="2143"/>
      <c r="W126" s="2143"/>
      <c r="X126" s="2143"/>
      <c r="AA126" s="559">
        <f t="shared" si="31"/>
        <v>5640</v>
      </c>
      <c r="AB126" s="560" t="str">
        <f t="shared" si="32"/>
        <v>Injuries and Damages</v>
      </c>
      <c r="AC126" s="2196">
        <f>IF(ISERROR(E126*(1-VLOOKUP($A126, 'E1 Categorization'!$A$32:$E$124, 5,0))), E126*0.5, E126*(1-VLOOKUP($A126, 'E1 Categorization'!$A$32:$E$124, 5,0)))</f>
        <v>0</v>
      </c>
      <c r="AD126" s="2196">
        <f>IF(ISERROR(F126*(1-VLOOKUP($A126, 'E1 Categorization'!$A$32:$E$124, 5,0))), F126*0.5, F126*(1-VLOOKUP($A126, 'E1 Categorization'!$A$32:$E$124, 5,0)))</f>
        <v>0</v>
      </c>
      <c r="AE126" s="2196">
        <f>IF(ISERROR(G126*(1-VLOOKUP($A126, 'E1 Categorization'!$A$32:$E$124, 5,0))), G126*0.5, G126*(1-VLOOKUP($A126, 'E1 Categorization'!$A$32:$E$124, 5,0)))</f>
        <v>0</v>
      </c>
      <c r="AF126" s="2196">
        <f>IF(ISERROR(H126*(1-VLOOKUP($A126, 'E1 Categorization'!$A$32:$E$124, 5,0))), H126*0.5, H126*(1-VLOOKUP($A126, 'E1 Categorization'!$A$32:$E$124, 5,0)))</f>
        <v>0</v>
      </c>
      <c r="AG126" s="2196">
        <f>IF(ISERROR(I126*(1-VLOOKUP($A126, 'E1 Categorization'!$A$32:$E$124, 5,0))), I126*0.5, I126*(1-VLOOKUP($A126, 'E1 Categorization'!$A$32:$E$124, 5,0)))</f>
        <v>0</v>
      </c>
      <c r="AH126" s="2196">
        <f>IF(ISERROR(J126*(1-VLOOKUP($A126, 'E1 Categorization'!$A$32:$E$124, 5,0))), J126*0.5, J126*(1-VLOOKUP($A126, 'E1 Categorization'!$A$32:$E$124, 5,0)))</f>
        <v>0</v>
      </c>
      <c r="AI126" s="2196">
        <f>IF(ISERROR(K126*(1-VLOOKUP($A126, 'E1 Categorization'!$A$32:$E$124, 5,0))), K126*0.5, K126*(1-VLOOKUP($A126, 'E1 Categorization'!$A$32:$E$124, 5,0)))</f>
        <v>0</v>
      </c>
      <c r="AJ126" s="2196">
        <f>IF(ISERROR(L126*(1-VLOOKUP($A126, 'E1 Categorization'!$A$32:$E$124, 5,0))), L126*0.5, L126*(1-VLOOKUP($A126, 'E1 Categorization'!$A$32:$E$124, 5,0)))</f>
        <v>0</v>
      </c>
      <c r="AK126" s="2196">
        <f>IF(ISERROR(M126*(1-VLOOKUP($A126, 'E1 Categorization'!$A$32:$E$124, 5,0))), M126*0.5, M126*(1-VLOOKUP($A126, 'E1 Categorization'!$A$32:$E$124, 5,0)))</f>
        <v>0</v>
      </c>
      <c r="AL126" s="2196">
        <f>IF(ISERROR(N126*(1-VLOOKUP($A126, 'E1 Categorization'!$A$32:$E$124, 5,0))), N126*0.5, N126*(1-VLOOKUP($A126, 'E1 Categorization'!$A$32:$E$124, 5,0)))</f>
        <v>0</v>
      </c>
      <c r="AM126" s="2196">
        <f>IF(ISERROR(O126*(1-VLOOKUP($A126, 'E1 Categorization'!$A$32:$E$124, 5,0))), O126*0.5, O126*(1-VLOOKUP($A126, 'E1 Categorization'!$A$32:$E$124, 5,0)))</f>
        <v>0</v>
      </c>
      <c r="AN126" s="2196">
        <f>IF(ISERROR(P126*(1-VLOOKUP($A126, 'E1 Categorization'!$A$32:$E$124, 5,0))), P126*0.5, P126*(1-VLOOKUP($A126, 'E1 Categorization'!$A$32:$E$124, 5,0)))</f>
        <v>0</v>
      </c>
      <c r="AO126" s="2196">
        <f>IF(ISERROR(Q126*(1-VLOOKUP($A126, 'E1 Categorization'!$A$32:$E$124, 5,0))), Q126*0.5, Q126*(1-VLOOKUP($A126, 'E1 Categorization'!$A$32:$E$124, 5,0)))</f>
        <v>0</v>
      </c>
      <c r="AP126" s="2196">
        <f>IF(ISERROR(R126*(1-VLOOKUP($A126, 'E1 Categorization'!$A$32:$E$124, 5,0))), R126*0.5, R126*(1-VLOOKUP($A126, 'E1 Categorization'!$A$32:$E$124, 5,0)))</f>
        <v>0</v>
      </c>
      <c r="AQ126" s="2196">
        <f>IF(ISERROR(S126*(1-VLOOKUP($A126, 'E1 Categorization'!$A$32:$E$124, 5,0))), S126*0.5, S126*(1-VLOOKUP($A126, 'E1 Categorization'!$A$32:$E$124, 5,0)))</f>
        <v>0</v>
      </c>
      <c r="AR126" s="2196">
        <f>IF(ISERROR(T126*(1-VLOOKUP($A126, 'E1 Categorization'!$A$32:$E$124, 5,0))), T126*0.5, T126*(1-VLOOKUP($A126, 'E1 Categorization'!$A$32:$E$124, 5,0)))</f>
        <v>0</v>
      </c>
      <c r="AS126" s="2196">
        <f>IF(ISERROR(U126*(1-VLOOKUP($A126, 'E1 Categorization'!$A$32:$E$124, 5,0))), U126*0.5, U126*(1-VLOOKUP($A126, 'E1 Categorization'!$A$32:$E$124, 5,0)))</f>
        <v>0</v>
      </c>
      <c r="AT126" s="2196">
        <f>IF(ISERROR(V126*(1-VLOOKUP($A126, 'E1 Categorization'!$A$32:$E$124, 5,0))), V126*0.5, V126*(1-VLOOKUP($A126, 'E1 Categorization'!$A$32:$E$124, 5,0)))</f>
        <v>0</v>
      </c>
      <c r="AU126" s="2196">
        <f>IF(ISERROR(W126*(1-VLOOKUP($A126, 'E1 Categorization'!$A$32:$E$124, 5,0))), W126*0.5, W126*(1-VLOOKUP($A126, 'E1 Categorization'!$A$32:$E$124, 5,0)))</f>
        <v>0</v>
      </c>
      <c r="AV126" s="2196">
        <f>IF(ISERROR(X126*(1-VLOOKUP($A126, 'E1 Categorization'!$A$32:$E$124, 5,0))), X126*0.5, X126*(1-VLOOKUP($A126, 'E1 Categorization'!$A$32:$E$124, 5,0)))</f>
        <v>0</v>
      </c>
      <c r="AW126" s="2200"/>
      <c r="AX126" s="2200"/>
      <c r="AY126" s="559">
        <f t="shared" si="33"/>
        <v>5640</v>
      </c>
      <c r="AZ126" s="560" t="str">
        <f t="shared" si="34"/>
        <v>Injuries and Damages</v>
      </c>
      <c r="BA126" s="2196">
        <f>IF(ISERROR(E126*(VLOOKUP($A126, 'E1 Categorization'!$A$32:$E$124, 5,0))), E126*0.5, E126*(VLOOKUP($A126, 'E1 Categorization'!$A$32:$E$124, 5,0)))</f>
        <v>0</v>
      </c>
      <c r="BB126" s="2196">
        <f>IF(ISERROR(F126*(VLOOKUP($A126, 'E1 Categorization'!$A$32:$E$124, 5,0))), F126*0.5, F126*(VLOOKUP($A126, 'E1 Categorization'!$A$32:$E$124, 5,0)))</f>
        <v>0</v>
      </c>
      <c r="BC126" s="2196">
        <f>IF(ISERROR(G126*(VLOOKUP($A126, 'E1 Categorization'!$A$32:$E$124, 5,0))), G126*0.5, G126*(VLOOKUP($A126, 'E1 Categorization'!$A$32:$E$124, 5,0)))</f>
        <v>0</v>
      </c>
      <c r="BD126" s="2196">
        <f>IF(ISERROR(H126*(VLOOKUP($A126, 'E1 Categorization'!$A$32:$E$124, 5,0))), H126*0.5, H126*(VLOOKUP($A126, 'E1 Categorization'!$A$32:$E$124, 5,0)))</f>
        <v>0</v>
      </c>
      <c r="BE126" s="2196">
        <f>IF(ISERROR(I126*(VLOOKUP($A126, 'E1 Categorization'!$A$32:$E$124, 5,0))), I126*0.5, I126*(VLOOKUP($A126, 'E1 Categorization'!$A$32:$E$124, 5,0)))</f>
        <v>0</v>
      </c>
      <c r="BF126" s="2196">
        <f>IF(ISERROR(J126*(VLOOKUP($A126, 'E1 Categorization'!$A$32:$E$124, 5,0))), J126*0.5, J126*(VLOOKUP($A126, 'E1 Categorization'!$A$32:$E$124, 5,0)))</f>
        <v>0</v>
      </c>
      <c r="BG126" s="2196">
        <f>IF(ISERROR(K126*(VLOOKUP($A126, 'E1 Categorization'!$A$32:$E$124, 5,0))), K126*0.5, K126*(VLOOKUP($A126, 'E1 Categorization'!$A$32:$E$124, 5,0)))</f>
        <v>0</v>
      </c>
      <c r="BH126" s="2196">
        <f>IF(ISERROR(L126*(VLOOKUP($A126, 'E1 Categorization'!$A$32:$E$124, 5,0))), L126*0.5, L126*(VLOOKUP($A126, 'E1 Categorization'!$A$32:$E$124, 5,0)))</f>
        <v>0</v>
      </c>
      <c r="BI126" s="2196">
        <f>IF(ISERROR(M126*(VLOOKUP($A126, 'E1 Categorization'!$A$32:$E$124, 5,0))), M126*0.5, M126*(VLOOKUP($A126, 'E1 Categorization'!$A$32:$E$124, 5,0)))</f>
        <v>0</v>
      </c>
      <c r="BJ126" s="2196">
        <f>IF(ISERROR(N126*(VLOOKUP($A126, 'E1 Categorization'!$A$32:$E$124, 5,0))), N126*0.5, N126*(VLOOKUP($A126, 'E1 Categorization'!$A$32:$E$124, 5,0)))</f>
        <v>0</v>
      </c>
      <c r="BK126" s="2196">
        <f>IF(ISERROR(O126*(VLOOKUP($A126, 'E1 Categorization'!$A$32:$E$124, 5,0))), O126*0.5, O126*(VLOOKUP($A126, 'E1 Categorization'!$A$32:$E$124, 5,0)))</f>
        <v>0</v>
      </c>
      <c r="BL126" s="2196">
        <f>IF(ISERROR(P126*(VLOOKUP($A126, 'E1 Categorization'!$A$32:$E$124, 5,0))), P126*0.5, P126*(VLOOKUP($A126, 'E1 Categorization'!$A$32:$E$124, 5,0)))</f>
        <v>0</v>
      </c>
      <c r="BM126" s="2196">
        <f>IF(ISERROR(Q126*(VLOOKUP($A126, 'E1 Categorization'!$A$32:$E$124, 5,0))), Q126*0.5, Q126*(VLOOKUP($A126, 'E1 Categorization'!$A$32:$E$124, 5,0)))</f>
        <v>0</v>
      </c>
      <c r="BN126" s="2196">
        <f>IF(ISERROR(R126*(VLOOKUP($A126, 'E1 Categorization'!$A$32:$E$124, 5,0))), R126*0.5, R126*(VLOOKUP($A126, 'E1 Categorization'!$A$32:$E$124, 5,0)))</f>
        <v>0</v>
      </c>
      <c r="BO126" s="2196">
        <f>IF(ISERROR(S126*(VLOOKUP($A126, 'E1 Categorization'!$A$32:$E$124, 5,0))), S126*0.5, S126*(VLOOKUP($A126, 'E1 Categorization'!$A$32:$E$124, 5,0)))</f>
        <v>0</v>
      </c>
      <c r="BP126" s="2196">
        <f>IF(ISERROR(T126*(VLOOKUP($A126, 'E1 Categorization'!$A$32:$E$124, 5,0))), T126*0.5, T126*(VLOOKUP($A126, 'E1 Categorization'!$A$32:$E$124, 5,0)))</f>
        <v>0</v>
      </c>
      <c r="BQ126" s="2196">
        <f>IF(ISERROR(U126*(VLOOKUP($A126, 'E1 Categorization'!$A$32:$E$124, 5,0))), U126*0.5, U126*(VLOOKUP($A126, 'E1 Categorization'!$A$32:$E$124, 5,0)))</f>
        <v>0</v>
      </c>
      <c r="BR126" s="2196">
        <f>IF(ISERROR(V126*(VLOOKUP($A126, 'E1 Categorization'!$A$32:$E$124, 5,0))), V126*0.5, V126*(VLOOKUP($A126, 'E1 Categorization'!$A$32:$E$124, 5,0)))</f>
        <v>0</v>
      </c>
      <c r="BS126" s="2196">
        <f>IF(ISERROR(W126*(VLOOKUP($A126, 'E1 Categorization'!$A$32:$E$124, 5,0))), W126*0.5, W126*(VLOOKUP($A126, 'E1 Categorization'!$A$32:$E$124, 5,0)))</f>
        <v>0</v>
      </c>
      <c r="BT126" s="2196">
        <f>IF(ISERROR(X126*(VLOOKUP($A126, 'E1 Categorization'!$A$32:$E$124, 5,0))), X126*0.5, X126*(VLOOKUP($A126, 'E1 Categorization'!$A$32:$E$124, 5,0)))</f>
        <v>0</v>
      </c>
    </row>
    <row r="127" spans="1:72" s="631" customFormat="1" ht="25.5" customHeight="1" x14ac:dyDescent="0.2">
      <c r="A127" s="555">
        <f>'I3 TB Data'!A437:B437</f>
        <v>5645</v>
      </c>
      <c r="B127" s="556" t="str">
        <f>'I3 TB Data'!B437</f>
        <v>Employee Pensions and Benefits</v>
      </c>
      <c r="C127" s="557">
        <f>'I3 TB Data'!G437</f>
        <v>0</v>
      </c>
      <c r="D127" s="2166" t="str">
        <f t="shared" si="36"/>
        <v>Yes</v>
      </c>
      <c r="E127" s="2143"/>
      <c r="F127" s="2143"/>
      <c r="G127" s="2143"/>
      <c r="H127" s="2143"/>
      <c r="I127" s="2143"/>
      <c r="J127" s="2143"/>
      <c r="K127" s="2143"/>
      <c r="L127" s="2143"/>
      <c r="M127" s="2143"/>
      <c r="N127" s="2143"/>
      <c r="O127" s="2143"/>
      <c r="P127" s="2143"/>
      <c r="Q127" s="2143"/>
      <c r="R127" s="2143"/>
      <c r="S127" s="2143"/>
      <c r="T127" s="2143"/>
      <c r="U127" s="2143"/>
      <c r="V127" s="2143"/>
      <c r="W127" s="2143"/>
      <c r="X127" s="2143"/>
      <c r="AA127" s="559">
        <f t="shared" si="31"/>
        <v>5645</v>
      </c>
      <c r="AB127" s="560" t="str">
        <f t="shared" si="32"/>
        <v>Employee Pensions and Benefits</v>
      </c>
      <c r="AC127" s="2196">
        <f>IF(ISERROR(E127*(1-VLOOKUP($A127, 'E1 Categorization'!$A$32:$E$124, 5,0))), E127*0.5, E127*(1-VLOOKUP($A127, 'E1 Categorization'!$A$32:$E$124, 5,0)))</f>
        <v>0</v>
      </c>
      <c r="AD127" s="2196">
        <f>IF(ISERROR(F127*(1-VLOOKUP($A127, 'E1 Categorization'!$A$32:$E$124, 5,0))), F127*0.5, F127*(1-VLOOKUP($A127, 'E1 Categorization'!$A$32:$E$124, 5,0)))</f>
        <v>0</v>
      </c>
      <c r="AE127" s="2196">
        <f>IF(ISERROR(G127*(1-VLOOKUP($A127, 'E1 Categorization'!$A$32:$E$124, 5,0))), G127*0.5, G127*(1-VLOOKUP($A127, 'E1 Categorization'!$A$32:$E$124, 5,0)))</f>
        <v>0</v>
      </c>
      <c r="AF127" s="2196">
        <f>IF(ISERROR(H127*(1-VLOOKUP($A127, 'E1 Categorization'!$A$32:$E$124, 5,0))), H127*0.5, H127*(1-VLOOKUP($A127, 'E1 Categorization'!$A$32:$E$124, 5,0)))</f>
        <v>0</v>
      </c>
      <c r="AG127" s="2196">
        <f>IF(ISERROR(I127*(1-VLOOKUP($A127, 'E1 Categorization'!$A$32:$E$124, 5,0))), I127*0.5, I127*(1-VLOOKUP($A127, 'E1 Categorization'!$A$32:$E$124, 5,0)))</f>
        <v>0</v>
      </c>
      <c r="AH127" s="2196">
        <f>IF(ISERROR(J127*(1-VLOOKUP($A127, 'E1 Categorization'!$A$32:$E$124, 5,0))), J127*0.5, J127*(1-VLOOKUP($A127, 'E1 Categorization'!$A$32:$E$124, 5,0)))</f>
        <v>0</v>
      </c>
      <c r="AI127" s="2196">
        <f>IF(ISERROR(K127*(1-VLOOKUP($A127, 'E1 Categorization'!$A$32:$E$124, 5,0))), K127*0.5, K127*(1-VLOOKUP($A127, 'E1 Categorization'!$A$32:$E$124, 5,0)))</f>
        <v>0</v>
      </c>
      <c r="AJ127" s="2196">
        <f>IF(ISERROR(L127*(1-VLOOKUP($A127, 'E1 Categorization'!$A$32:$E$124, 5,0))), L127*0.5, L127*(1-VLOOKUP($A127, 'E1 Categorization'!$A$32:$E$124, 5,0)))</f>
        <v>0</v>
      </c>
      <c r="AK127" s="2196">
        <f>IF(ISERROR(M127*(1-VLOOKUP($A127, 'E1 Categorization'!$A$32:$E$124, 5,0))), M127*0.5, M127*(1-VLOOKUP($A127, 'E1 Categorization'!$A$32:$E$124, 5,0)))</f>
        <v>0</v>
      </c>
      <c r="AL127" s="2196">
        <f>IF(ISERROR(N127*(1-VLOOKUP($A127, 'E1 Categorization'!$A$32:$E$124, 5,0))), N127*0.5, N127*(1-VLOOKUP($A127, 'E1 Categorization'!$A$32:$E$124, 5,0)))</f>
        <v>0</v>
      </c>
      <c r="AM127" s="2196">
        <f>IF(ISERROR(O127*(1-VLOOKUP($A127, 'E1 Categorization'!$A$32:$E$124, 5,0))), O127*0.5, O127*(1-VLOOKUP($A127, 'E1 Categorization'!$A$32:$E$124, 5,0)))</f>
        <v>0</v>
      </c>
      <c r="AN127" s="2196">
        <f>IF(ISERROR(P127*(1-VLOOKUP($A127, 'E1 Categorization'!$A$32:$E$124, 5,0))), P127*0.5, P127*(1-VLOOKUP($A127, 'E1 Categorization'!$A$32:$E$124, 5,0)))</f>
        <v>0</v>
      </c>
      <c r="AO127" s="2196">
        <f>IF(ISERROR(Q127*(1-VLOOKUP($A127, 'E1 Categorization'!$A$32:$E$124, 5,0))), Q127*0.5, Q127*(1-VLOOKUP($A127, 'E1 Categorization'!$A$32:$E$124, 5,0)))</f>
        <v>0</v>
      </c>
      <c r="AP127" s="2196">
        <f>IF(ISERROR(R127*(1-VLOOKUP($A127, 'E1 Categorization'!$A$32:$E$124, 5,0))), R127*0.5, R127*(1-VLOOKUP($A127, 'E1 Categorization'!$A$32:$E$124, 5,0)))</f>
        <v>0</v>
      </c>
      <c r="AQ127" s="2196">
        <f>IF(ISERROR(S127*(1-VLOOKUP($A127, 'E1 Categorization'!$A$32:$E$124, 5,0))), S127*0.5, S127*(1-VLOOKUP($A127, 'E1 Categorization'!$A$32:$E$124, 5,0)))</f>
        <v>0</v>
      </c>
      <c r="AR127" s="2196">
        <f>IF(ISERROR(T127*(1-VLOOKUP($A127, 'E1 Categorization'!$A$32:$E$124, 5,0))), T127*0.5, T127*(1-VLOOKUP($A127, 'E1 Categorization'!$A$32:$E$124, 5,0)))</f>
        <v>0</v>
      </c>
      <c r="AS127" s="2196">
        <f>IF(ISERROR(U127*(1-VLOOKUP($A127, 'E1 Categorization'!$A$32:$E$124, 5,0))), U127*0.5, U127*(1-VLOOKUP($A127, 'E1 Categorization'!$A$32:$E$124, 5,0)))</f>
        <v>0</v>
      </c>
      <c r="AT127" s="2196">
        <f>IF(ISERROR(V127*(1-VLOOKUP($A127, 'E1 Categorization'!$A$32:$E$124, 5,0))), V127*0.5, V127*(1-VLOOKUP($A127, 'E1 Categorization'!$A$32:$E$124, 5,0)))</f>
        <v>0</v>
      </c>
      <c r="AU127" s="2196">
        <f>IF(ISERROR(W127*(1-VLOOKUP($A127, 'E1 Categorization'!$A$32:$E$124, 5,0))), W127*0.5, W127*(1-VLOOKUP($A127, 'E1 Categorization'!$A$32:$E$124, 5,0)))</f>
        <v>0</v>
      </c>
      <c r="AV127" s="2196">
        <f>IF(ISERROR(X127*(1-VLOOKUP($A127, 'E1 Categorization'!$A$32:$E$124, 5,0))), X127*0.5, X127*(1-VLOOKUP($A127, 'E1 Categorization'!$A$32:$E$124, 5,0)))</f>
        <v>0</v>
      </c>
      <c r="AW127" s="2200"/>
      <c r="AX127" s="2200"/>
      <c r="AY127" s="559">
        <f t="shared" si="33"/>
        <v>5645</v>
      </c>
      <c r="AZ127" s="560" t="str">
        <f t="shared" si="34"/>
        <v>Employee Pensions and Benefits</v>
      </c>
      <c r="BA127" s="2196">
        <f>IF(ISERROR(E127*(VLOOKUP($A127, 'E1 Categorization'!$A$32:$E$124, 5,0))), E127*0.5, E127*(VLOOKUP($A127, 'E1 Categorization'!$A$32:$E$124, 5,0)))</f>
        <v>0</v>
      </c>
      <c r="BB127" s="2196">
        <f>IF(ISERROR(F127*(VLOOKUP($A127, 'E1 Categorization'!$A$32:$E$124, 5,0))), F127*0.5, F127*(VLOOKUP($A127, 'E1 Categorization'!$A$32:$E$124, 5,0)))</f>
        <v>0</v>
      </c>
      <c r="BC127" s="2196">
        <f>IF(ISERROR(G127*(VLOOKUP($A127, 'E1 Categorization'!$A$32:$E$124, 5,0))), G127*0.5, G127*(VLOOKUP($A127, 'E1 Categorization'!$A$32:$E$124, 5,0)))</f>
        <v>0</v>
      </c>
      <c r="BD127" s="2196">
        <f>IF(ISERROR(H127*(VLOOKUP($A127, 'E1 Categorization'!$A$32:$E$124, 5,0))), H127*0.5, H127*(VLOOKUP($A127, 'E1 Categorization'!$A$32:$E$124, 5,0)))</f>
        <v>0</v>
      </c>
      <c r="BE127" s="2196">
        <f>IF(ISERROR(I127*(VLOOKUP($A127, 'E1 Categorization'!$A$32:$E$124, 5,0))), I127*0.5, I127*(VLOOKUP($A127, 'E1 Categorization'!$A$32:$E$124, 5,0)))</f>
        <v>0</v>
      </c>
      <c r="BF127" s="2196">
        <f>IF(ISERROR(J127*(VLOOKUP($A127, 'E1 Categorization'!$A$32:$E$124, 5,0))), J127*0.5, J127*(VLOOKUP($A127, 'E1 Categorization'!$A$32:$E$124, 5,0)))</f>
        <v>0</v>
      </c>
      <c r="BG127" s="2196">
        <f>IF(ISERROR(K127*(VLOOKUP($A127, 'E1 Categorization'!$A$32:$E$124, 5,0))), K127*0.5, K127*(VLOOKUP($A127, 'E1 Categorization'!$A$32:$E$124, 5,0)))</f>
        <v>0</v>
      </c>
      <c r="BH127" s="2196">
        <f>IF(ISERROR(L127*(VLOOKUP($A127, 'E1 Categorization'!$A$32:$E$124, 5,0))), L127*0.5, L127*(VLOOKUP($A127, 'E1 Categorization'!$A$32:$E$124, 5,0)))</f>
        <v>0</v>
      </c>
      <c r="BI127" s="2196">
        <f>IF(ISERROR(M127*(VLOOKUP($A127, 'E1 Categorization'!$A$32:$E$124, 5,0))), M127*0.5, M127*(VLOOKUP($A127, 'E1 Categorization'!$A$32:$E$124, 5,0)))</f>
        <v>0</v>
      </c>
      <c r="BJ127" s="2196">
        <f>IF(ISERROR(N127*(VLOOKUP($A127, 'E1 Categorization'!$A$32:$E$124, 5,0))), N127*0.5, N127*(VLOOKUP($A127, 'E1 Categorization'!$A$32:$E$124, 5,0)))</f>
        <v>0</v>
      </c>
      <c r="BK127" s="2196">
        <f>IF(ISERROR(O127*(VLOOKUP($A127, 'E1 Categorization'!$A$32:$E$124, 5,0))), O127*0.5, O127*(VLOOKUP($A127, 'E1 Categorization'!$A$32:$E$124, 5,0)))</f>
        <v>0</v>
      </c>
      <c r="BL127" s="2196">
        <f>IF(ISERROR(P127*(VLOOKUP($A127, 'E1 Categorization'!$A$32:$E$124, 5,0))), P127*0.5, P127*(VLOOKUP($A127, 'E1 Categorization'!$A$32:$E$124, 5,0)))</f>
        <v>0</v>
      </c>
      <c r="BM127" s="2196">
        <f>IF(ISERROR(Q127*(VLOOKUP($A127, 'E1 Categorization'!$A$32:$E$124, 5,0))), Q127*0.5, Q127*(VLOOKUP($A127, 'E1 Categorization'!$A$32:$E$124, 5,0)))</f>
        <v>0</v>
      </c>
      <c r="BN127" s="2196">
        <f>IF(ISERROR(R127*(VLOOKUP($A127, 'E1 Categorization'!$A$32:$E$124, 5,0))), R127*0.5, R127*(VLOOKUP($A127, 'E1 Categorization'!$A$32:$E$124, 5,0)))</f>
        <v>0</v>
      </c>
      <c r="BO127" s="2196">
        <f>IF(ISERROR(S127*(VLOOKUP($A127, 'E1 Categorization'!$A$32:$E$124, 5,0))), S127*0.5, S127*(VLOOKUP($A127, 'E1 Categorization'!$A$32:$E$124, 5,0)))</f>
        <v>0</v>
      </c>
      <c r="BP127" s="2196">
        <f>IF(ISERROR(T127*(VLOOKUP($A127, 'E1 Categorization'!$A$32:$E$124, 5,0))), T127*0.5, T127*(VLOOKUP($A127, 'E1 Categorization'!$A$32:$E$124, 5,0)))</f>
        <v>0</v>
      </c>
      <c r="BQ127" s="2196">
        <f>IF(ISERROR(U127*(VLOOKUP($A127, 'E1 Categorization'!$A$32:$E$124, 5,0))), U127*0.5, U127*(VLOOKUP($A127, 'E1 Categorization'!$A$32:$E$124, 5,0)))</f>
        <v>0</v>
      </c>
      <c r="BR127" s="2196">
        <f>IF(ISERROR(V127*(VLOOKUP($A127, 'E1 Categorization'!$A$32:$E$124, 5,0))), V127*0.5, V127*(VLOOKUP($A127, 'E1 Categorization'!$A$32:$E$124, 5,0)))</f>
        <v>0</v>
      </c>
      <c r="BS127" s="2196">
        <f>IF(ISERROR(W127*(VLOOKUP($A127, 'E1 Categorization'!$A$32:$E$124, 5,0))), W127*0.5, W127*(VLOOKUP($A127, 'E1 Categorization'!$A$32:$E$124, 5,0)))</f>
        <v>0</v>
      </c>
      <c r="BT127" s="2196">
        <f>IF(ISERROR(X127*(VLOOKUP($A127, 'E1 Categorization'!$A$32:$E$124, 5,0))), X127*0.5, X127*(VLOOKUP($A127, 'E1 Categorization'!$A$32:$E$124, 5,0)))</f>
        <v>0</v>
      </c>
    </row>
    <row r="128" spans="1:72" s="631" customFormat="1" ht="25.5" customHeight="1" x14ac:dyDescent="0.2">
      <c r="A128" s="555">
        <f>'I3 TB Data'!A438:B438</f>
        <v>5650</v>
      </c>
      <c r="B128" s="556" t="str">
        <f>'I3 TB Data'!B438</f>
        <v>Franchise Requirements</v>
      </c>
      <c r="C128" s="557">
        <f>'I3 TB Data'!G438</f>
        <v>0</v>
      </c>
      <c r="D128" s="2166" t="str">
        <f t="shared" si="36"/>
        <v>Yes</v>
      </c>
      <c r="E128" s="2143"/>
      <c r="F128" s="2143"/>
      <c r="G128" s="2143"/>
      <c r="H128" s="2143"/>
      <c r="I128" s="2143"/>
      <c r="J128" s="2143"/>
      <c r="K128" s="2143"/>
      <c r="L128" s="2143"/>
      <c r="M128" s="2143"/>
      <c r="N128" s="2143"/>
      <c r="O128" s="2143"/>
      <c r="P128" s="2143"/>
      <c r="Q128" s="2143"/>
      <c r="R128" s="2143"/>
      <c r="S128" s="2143"/>
      <c r="T128" s="2143"/>
      <c r="U128" s="2143"/>
      <c r="V128" s="2143"/>
      <c r="W128" s="2143"/>
      <c r="X128" s="2143"/>
      <c r="AA128" s="559">
        <f t="shared" si="31"/>
        <v>5650</v>
      </c>
      <c r="AB128" s="560" t="str">
        <f t="shared" si="32"/>
        <v>Franchise Requirements</v>
      </c>
      <c r="AC128" s="2196">
        <f>IF(ISERROR(E128*(1-VLOOKUP($A128, 'E1 Categorization'!$A$32:$E$124, 5,0))), E128*0.5, E128*(1-VLOOKUP($A128, 'E1 Categorization'!$A$32:$E$124, 5,0)))</f>
        <v>0</v>
      </c>
      <c r="AD128" s="2196">
        <f>IF(ISERROR(F128*(1-VLOOKUP($A128, 'E1 Categorization'!$A$32:$E$124, 5,0))), F128*0.5, F128*(1-VLOOKUP($A128, 'E1 Categorization'!$A$32:$E$124, 5,0)))</f>
        <v>0</v>
      </c>
      <c r="AE128" s="2196">
        <f>IF(ISERROR(G128*(1-VLOOKUP($A128, 'E1 Categorization'!$A$32:$E$124, 5,0))), G128*0.5, G128*(1-VLOOKUP($A128, 'E1 Categorization'!$A$32:$E$124, 5,0)))</f>
        <v>0</v>
      </c>
      <c r="AF128" s="2196">
        <f>IF(ISERROR(H128*(1-VLOOKUP($A128, 'E1 Categorization'!$A$32:$E$124, 5,0))), H128*0.5, H128*(1-VLOOKUP($A128, 'E1 Categorization'!$A$32:$E$124, 5,0)))</f>
        <v>0</v>
      </c>
      <c r="AG128" s="2196">
        <f>IF(ISERROR(I128*(1-VLOOKUP($A128, 'E1 Categorization'!$A$32:$E$124, 5,0))), I128*0.5, I128*(1-VLOOKUP($A128, 'E1 Categorization'!$A$32:$E$124, 5,0)))</f>
        <v>0</v>
      </c>
      <c r="AH128" s="2196">
        <f>IF(ISERROR(J128*(1-VLOOKUP($A128, 'E1 Categorization'!$A$32:$E$124, 5,0))), J128*0.5, J128*(1-VLOOKUP($A128, 'E1 Categorization'!$A$32:$E$124, 5,0)))</f>
        <v>0</v>
      </c>
      <c r="AI128" s="2196">
        <f>IF(ISERROR(K128*(1-VLOOKUP($A128, 'E1 Categorization'!$A$32:$E$124, 5,0))), K128*0.5, K128*(1-VLOOKUP($A128, 'E1 Categorization'!$A$32:$E$124, 5,0)))</f>
        <v>0</v>
      </c>
      <c r="AJ128" s="2196">
        <f>IF(ISERROR(L128*(1-VLOOKUP($A128, 'E1 Categorization'!$A$32:$E$124, 5,0))), L128*0.5, L128*(1-VLOOKUP($A128, 'E1 Categorization'!$A$32:$E$124, 5,0)))</f>
        <v>0</v>
      </c>
      <c r="AK128" s="2196">
        <f>IF(ISERROR(M128*(1-VLOOKUP($A128, 'E1 Categorization'!$A$32:$E$124, 5,0))), M128*0.5, M128*(1-VLOOKUP($A128, 'E1 Categorization'!$A$32:$E$124, 5,0)))</f>
        <v>0</v>
      </c>
      <c r="AL128" s="2196">
        <f>IF(ISERROR(N128*(1-VLOOKUP($A128, 'E1 Categorization'!$A$32:$E$124, 5,0))), N128*0.5, N128*(1-VLOOKUP($A128, 'E1 Categorization'!$A$32:$E$124, 5,0)))</f>
        <v>0</v>
      </c>
      <c r="AM128" s="2196">
        <f>IF(ISERROR(O128*(1-VLOOKUP($A128, 'E1 Categorization'!$A$32:$E$124, 5,0))), O128*0.5, O128*(1-VLOOKUP($A128, 'E1 Categorization'!$A$32:$E$124, 5,0)))</f>
        <v>0</v>
      </c>
      <c r="AN128" s="2196">
        <f>IF(ISERROR(P128*(1-VLOOKUP($A128, 'E1 Categorization'!$A$32:$E$124, 5,0))), P128*0.5, P128*(1-VLOOKUP($A128, 'E1 Categorization'!$A$32:$E$124, 5,0)))</f>
        <v>0</v>
      </c>
      <c r="AO128" s="2196">
        <f>IF(ISERROR(Q128*(1-VLOOKUP($A128, 'E1 Categorization'!$A$32:$E$124, 5,0))), Q128*0.5, Q128*(1-VLOOKUP($A128, 'E1 Categorization'!$A$32:$E$124, 5,0)))</f>
        <v>0</v>
      </c>
      <c r="AP128" s="2196">
        <f>IF(ISERROR(R128*(1-VLOOKUP($A128, 'E1 Categorization'!$A$32:$E$124, 5,0))), R128*0.5, R128*(1-VLOOKUP($A128, 'E1 Categorization'!$A$32:$E$124, 5,0)))</f>
        <v>0</v>
      </c>
      <c r="AQ128" s="2196">
        <f>IF(ISERROR(S128*(1-VLOOKUP($A128, 'E1 Categorization'!$A$32:$E$124, 5,0))), S128*0.5, S128*(1-VLOOKUP($A128, 'E1 Categorization'!$A$32:$E$124, 5,0)))</f>
        <v>0</v>
      </c>
      <c r="AR128" s="2196">
        <f>IF(ISERROR(T128*(1-VLOOKUP($A128, 'E1 Categorization'!$A$32:$E$124, 5,0))), T128*0.5, T128*(1-VLOOKUP($A128, 'E1 Categorization'!$A$32:$E$124, 5,0)))</f>
        <v>0</v>
      </c>
      <c r="AS128" s="2196">
        <f>IF(ISERROR(U128*(1-VLOOKUP($A128, 'E1 Categorization'!$A$32:$E$124, 5,0))), U128*0.5, U128*(1-VLOOKUP($A128, 'E1 Categorization'!$A$32:$E$124, 5,0)))</f>
        <v>0</v>
      </c>
      <c r="AT128" s="2196">
        <f>IF(ISERROR(V128*(1-VLOOKUP($A128, 'E1 Categorization'!$A$32:$E$124, 5,0))), V128*0.5, V128*(1-VLOOKUP($A128, 'E1 Categorization'!$A$32:$E$124, 5,0)))</f>
        <v>0</v>
      </c>
      <c r="AU128" s="2196">
        <f>IF(ISERROR(W128*(1-VLOOKUP($A128, 'E1 Categorization'!$A$32:$E$124, 5,0))), W128*0.5, W128*(1-VLOOKUP($A128, 'E1 Categorization'!$A$32:$E$124, 5,0)))</f>
        <v>0</v>
      </c>
      <c r="AV128" s="2196">
        <f>IF(ISERROR(X128*(1-VLOOKUP($A128, 'E1 Categorization'!$A$32:$E$124, 5,0))), X128*0.5, X128*(1-VLOOKUP($A128, 'E1 Categorization'!$A$32:$E$124, 5,0)))</f>
        <v>0</v>
      </c>
      <c r="AW128" s="2200"/>
      <c r="AX128" s="2200"/>
      <c r="AY128" s="559">
        <f t="shared" si="33"/>
        <v>5650</v>
      </c>
      <c r="AZ128" s="560" t="str">
        <f t="shared" si="34"/>
        <v>Franchise Requirements</v>
      </c>
      <c r="BA128" s="2196">
        <f>IF(ISERROR(E128*(VLOOKUP($A128, 'E1 Categorization'!$A$32:$E$124, 5,0))), E128*0.5, E128*(VLOOKUP($A128, 'E1 Categorization'!$A$32:$E$124, 5,0)))</f>
        <v>0</v>
      </c>
      <c r="BB128" s="2196">
        <f>IF(ISERROR(F128*(VLOOKUP($A128, 'E1 Categorization'!$A$32:$E$124, 5,0))), F128*0.5, F128*(VLOOKUP($A128, 'E1 Categorization'!$A$32:$E$124, 5,0)))</f>
        <v>0</v>
      </c>
      <c r="BC128" s="2196">
        <f>IF(ISERROR(G128*(VLOOKUP($A128, 'E1 Categorization'!$A$32:$E$124, 5,0))), G128*0.5, G128*(VLOOKUP($A128, 'E1 Categorization'!$A$32:$E$124, 5,0)))</f>
        <v>0</v>
      </c>
      <c r="BD128" s="2196">
        <f>IF(ISERROR(H128*(VLOOKUP($A128, 'E1 Categorization'!$A$32:$E$124, 5,0))), H128*0.5, H128*(VLOOKUP($A128, 'E1 Categorization'!$A$32:$E$124, 5,0)))</f>
        <v>0</v>
      </c>
      <c r="BE128" s="2196">
        <f>IF(ISERROR(I128*(VLOOKUP($A128, 'E1 Categorization'!$A$32:$E$124, 5,0))), I128*0.5, I128*(VLOOKUP($A128, 'E1 Categorization'!$A$32:$E$124, 5,0)))</f>
        <v>0</v>
      </c>
      <c r="BF128" s="2196">
        <f>IF(ISERROR(J128*(VLOOKUP($A128, 'E1 Categorization'!$A$32:$E$124, 5,0))), J128*0.5, J128*(VLOOKUP($A128, 'E1 Categorization'!$A$32:$E$124, 5,0)))</f>
        <v>0</v>
      </c>
      <c r="BG128" s="2196">
        <f>IF(ISERROR(K128*(VLOOKUP($A128, 'E1 Categorization'!$A$32:$E$124, 5,0))), K128*0.5, K128*(VLOOKUP($A128, 'E1 Categorization'!$A$32:$E$124, 5,0)))</f>
        <v>0</v>
      </c>
      <c r="BH128" s="2196">
        <f>IF(ISERROR(L128*(VLOOKUP($A128, 'E1 Categorization'!$A$32:$E$124, 5,0))), L128*0.5, L128*(VLOOKUP($A128, 'E1 Categorization'!$A$32:$E$124, 5,0)))</f>
        <v>0</v>
      </c>
      <c r="BI128" s="2196">
        <f>IF(ISERROR(M128*(VLOOKUP($A128, 'E1 Categorization'!$A$32:$E$124, 5,0))), M128*0.5, M128*(VLOOKUP($A128, 'E1 Categorization'!$A$32:$E$124, 5,0)))</f>
        <v>0</v>
      </c>
      <c r="BJ128" s="2196">
        <f>IF(ISERROR(N128*(VLOOKUP($A128, 'E1 Categorization'!$A$32:$E$124, 5,0))), N128*0.5, N128*(VLOOKUP($A128, 'E1 Categorization'!$A$32:$E$124, 5,0)))</f>
        <v>0</v>
      </c>
      <c r="BK128" s="2196">
        <f>IF(ISERROR(O128*(VLOOKUP($A128, 'E1 Categorization'!$A$32:$E$124, 5,0))), O128*0.5, O128*(VLOOKUP($A128, 'E1 Categorization'!$A$32:$E$124, 5,0)))</f>
        <v>0</v>
      </c>
      <c r="BL128" s="2196">
        <f>IF(ISERROR(P128*(VLOOKUP($A128, 'E1 Categorization'!$A$32:$E$124, 5,0))), P128*0.5, P128*(VLOOKUP($A128, 'E1 Categorization'!$A$32:$E$124, 5,0)))</f>
        <v>0</v>
      </c>
      <c r="BM128" s="2196">
        <f>IF(ISERROR(Q128*(VLOOKUP($A128, 'E1 Categorization'!$A$32:$E$124, 5,0))), Q128*0.5, Q128*(VLOOKUP($A128, 'E1 Categorization'!$A$32:$E$124, 5,0)))</f>
        <v>0</v>
      </c>
      <c r="BN128" s="2196">
        <f>IF(ISERROR(R128*(VLOOKUP($A128, 'E1 Categorization'!$A$32:$E$124, 5,0))), R128*0.5, R128*(VLOOKUP($A128, 'E1 Categorization'!$A$32:$E$124, 5,0)))</f>
        <v>0</v>
      </c>
      <c r="BO128" s="2196">
        <f>IF(ISERROR(S128*(VLOOKUP($A128, 'E1 Categorization'!$A$32:$E$124, 5,0))), S128*0.5, S128*(VLOOKUP($A128, 'E1 Categorization'!$A$32:$E$124, 5,0)))</f>
        <v>0</v>
      </c>
      <c r="BP128" s="2196">
        <f>IF(ISERROR(T128*(VLOOKUP($A128, 'E1 Categorization'!$A$32:$E$124, 5,0))), T128*0.5, T128*(VLOOKUP($A128, 'E1 Categorization'!$A$32:$E$124, 5,0)))</f>
        <v>0</v>
      </c>
      <c r="BQ128" s="2196">
        <f>IF(ISERROR(U128*(VLOOKUP($A128, 'E1 Categorization'!$A$32:$E$124, 5,0))), U128*0.5, U128*(VLOOKUP($A128, 'E1 Categorization'!$A$32:$E$124, 5,0)))</f>
        <v>0</v>
      </c>
      <c r="BR128" s="2196">
        <f>IF(ISERROR(V128*(VLOOKUP($A128, 'E1 Categorization'!$A$32:$E$124, 5,0))), V128*0.5, V128*(VLOOKUP($A128, 'E1 Categorization'!$A$32:$E$124, 5,0)))</f>
        <v>0</v>
      </c>
      <c r="BS128" s="2196">
        <f>IF(ISERROR(W128*(VLOOKUP($A128, 'E1 Categorization'!$A$32:$E$124, 5,0))), W128*0.5, W128*(VLOOKUP($A128, 'E1 Categorization'!$A$32:$E$124, 5,0)))</f>
        <v>0</v>
      </c>
      <c r="BT128" s="2196">
        <f>IF(ISERROR(X128*(VLOOKUP($A128, 'E1 Categorization'!$A$32:$E$124, 5,0))), X128*0.5, X128*(VLOOKUP($A128, 'E1 Categorization'!$A$32:$E$124, 5,0)))</f>
        <v>0</v>
      </c>
    </row>
    <row r="129" spans="1:72" s="631" customFormat="1" ht="25.5" customHeight="1" x14ac:dyDescent="0.2">
      <c r="A129" s="555">
        <f>'I3 TB Data'!A439:B439</f>
        <v>5655</v>
      </c>
      <c r="B129" s="556" t="str">
        <f>'I3 TB Data'!B439</f>
        <v>Regulatory Expenses</v>
      </c>
      <c r="C129" s="557">
        <f>'I3 TB Data'!G439</f>
        <v>0</v>
      </c>
      <c r="D129" s="2166" t="str">
        <f t="shared" si="36"/>
        <v>Yes</v>
      </c>
      <c r="E129" s="2143"/>
      <c r="F129" s="2143"/>
      <c r="G129" s="2143"/>
      <c r="H129" s="2143"/>
      <c r="I129" s="2143"/>
      <c r="J129" s="2143"/>
      <c r="K129" s="2143"/>
      <c r="L129" s="2143"/>
      <c r="M129" s="2143"/>
      <c r="N129" s="2143"/>
      <c r="O129" s="2143"/>
      <c r="P129" s="2143"/>
      <c r="Q129" s="2143"/>
      <c r="R129" s="2143"/>
      <c r="S129" s="2143"/>
      <c r="T129" s="2143"/>
      <c r="U129" s="2143"/>
      <c r="V129" s="2143"/>
      <c r="W129" s="2143"/>
      <c r="X129" s="2143"/>
      <c r="AA129" s="559">
        <f t="shared" si="31"/>
        <v>5655</v>
      </c>
      <c r="AB129" s="560" t="str">
        <f t="shared" si="32"/>
        <v>Regulatory Expenses</v>
      </c>
      <c r="AC129" s="2196">
        <f>IF(ISERROR(E129*(1-VLOOKUP($A129, 'E1 Categorization'!$A$32:$E$124, 5,0))), E129*0.5, E129*(1-VLOOKUP($A129, 'E1 Categorization'!$A$32:$E$124, 5,0)))</f>
        <v>0</v>
      </c>
      <c r="AD129" s="2196">
        <f>IF(ISERROR(F129*(1-VLOOKUP($A129, 'E1 Categorization'!$A$32:$E$124, 5,0))), F129*0.5, F129*(1-VLOOKUP($A129, 'E1 Categorization'!$A$32:$E$124, 5,0)))</f>
        <v>0</v>
      </c>
      <c r="AE129" s="2196">
        <f>IF(ISERROR(G129*(1-VLOOKUP($A129, 'E1 Categorization'!$A$32:$E$124, 5,0))), G129*0.5, G129*(1-VLOOKUP($A129, 'E1 Categorization'!$A$32:$E$124, 5,0)))</f>
        <v>0</v>
      </c>
      <c r="AF129" s="2196">
        <f>IF(ISERROR(H129*(1-VLOOKUP($A129, 'E1 Categorization'!$A$32:$E$124, 5,0))), H129*0.5, H129*(1-VLOOKUP($A129, 'E1 Categorization'!$A$32:$E$124, 5,0)))</f>
        <v>0</v>
      </c>
      <c r="AG129" s="2196">
        <f>IF(ISERROR(I129*(1-VLOOKUP($A129, 'E1 Categorization'!$A$32:$E$124, 5,0))), I129*0.5, I129*(1-VLOOKUP($A129, 'E1 Categorization'!$A$32:$E$124, 5,0)))</f>
        <v>0</v>
      </c>
      <c r="AH129" s="2196">
        <f>IF(ISERROR(J129*(1-VLOOKUP($A129, 'E1 Categorization'!$A$32:$E$124, 5,0))), J129*0.5, J129*(1-VLOOKUP($A129, 'E1 Categorization'!$A$32:$E$124, 5,0)))</f>
        <v>0</v>
      </c>
      <c r="AI129" s="2196">
        <f>IF(ISERROR(K129*(1-VLOOKUP($A129, 'E1 Categorization'!$A$32:$E$124, 5,0))), K129*0.5, K129*(1-VLOOKUP($A129, 'E1 Categorization'!$A$32:$E$124, 5,0)))</f>
        <v>0</v>
      </c>
      <c r="AJ129" s="2196">
        <f>IF(ISERROR(L129*(1-VLOOKUP($A129, 'E1 Categorization'!$A$32:$E$124, 5,0))), L129*0.5, L129*(1-VLOOKUP($A129, 'E1 Categorization'!$A$32:$E$124, 5,0)))</f>
        <v>0</v>
      </c>
      <c r="AK129" s="2196">
        <f>IF(ISERROR(M129*(1-VLOOKUP($A129, 'E1 Categorization'!$A$32:$E$124, 5,0))), M129*0.5, M129*(1-VLOOKUP($A129, 'E1 Categorization'!$A$32:$E$124, 5,0)))</f>
        <v>0</v>
      </c>
      <c r="AL129" s="2196">
        <f>IF(ISERROR(N129*(1-VLOOKUP($A129, 'E1 Categorization'!$A$32:$E$124, 5,0))), N129*0.5, N129*(1-VLOOKUP($A129, 'E1 Categorization'!$A$32:$E$124, 5,0)))</f>
        <v>0</v>
      </c>
      <c r="AM129" s="2196">
        <f>IF(ISERROR(O129*(1-VLOOKUP($A129, 'E1 Categorization'!$A$32:$E$124, 5,0))), O129*0.5, O129*(1-VLOOKUP($A129, 'E1 Categorization'!$A$32:$E$124, 5,0)))</f>
        <v>0</v>
      </c>
      <c r="AN129" s="2196">
        <f>IF(ISERROR(P129*(1-VLOOKUP($A129, 'E1 Categorization'!$A$32:$E$124, 5,0))), P129*0.5, P129*(1-VLOOKUP($A129, 'E1 Categorization'!$A$32:$E$124, 5,0)))</f>
        <v>0</v>
      </c>
      <c r="AO129" s="2196">
        <f>IF(ISERROR(Q129*(1-VLOOKUP($A129, 'E1 Categorization'!$A$32:$E$124, 5,0))), Q129*0.5, Q129*(1-VLOOKUP($A129, 'E1 Categorization'!$A$32:$E$124, 5,0)))</f>
        <v>0</v>
      </c>
      <c r="AP129" s="2196">
        <f>IF(ISERROR(R129*(1-VLOOKUP($A129, 'E1 Categorization'!$A$32:$E$124, 5,0))), R129*0.5, R129*(1-VLOOKUP($A129, 'E1 Categorization'!$A$32:$E$124, 5,0)))</f>
        <v>0</v>
      </c>
      <c r="AQ129" s="2196">
        <f>IF(ISERROR(S129*(1-VLOOKUP($A129, 'E1 Categorization'!$A$32:$E$124, 5,0))), S129*0.5, S129*(1-VLOOKUP($A129, 'E1 Categorization'!$A$32:$E$124, 5,0)))</f>
        <v>0</v>
      </c>
      <c r="AR129" s="2196">
        <f>IF(ISERROR(T129*(1-VLOOKUP($A129, 'E1 Categorization'!$A$32:$E$124, 5,0))), T129*0.5, T129*(1-VLOOKUP($A129, 'E1 Categorization'!$A$32:$E$124, 5,0)))</f>
        <v>0</v>
      </c>
      <c r="AS129" s="2196">
        <f>IF(ISERROR(U129*(1-VLOOKUP($A129, 'E1 Categorization'!$A$32:$E$124, 5,0))), U129*0.5, U129*(1-VLOOKUP($A129, 'E1 Categorization'!$A$32:$E$124, 5,0)))</f>
        <v>0</v>
      </c>
      <c r="AT129" s="2196">
        <f>IF(ISERROR(V129*(1-VLOOKUP($A129, 'E1 Categorization'!$A$32:$E$124, 5,0))), V129*0.5, V129*(1-VLOOKUP($A129, 'E1 Categorization'!$A$32:$E$124, 5,0)))</f>
        <v>0</v>
      </c>
      <c r="AU129" s="2196">
        <f>IF(ISERROR(W129*(1-VLOOKUP($A129, 'E1 Categorization'!$A$32:$E$124, 5,0))), W129*0.5, W129*(1-VLOOKUP($A129, 'E1 Categorization'!$A$32:$E$124, 5,0)))</f>
        <v>0</v>
      </c>
      <c r="AV129" s="2196">
        <f>IF(ISERROR(X129*(1-VLOOKUP($A129, 'E1 Categorization'!$A$32:$E$124, 5,0))), X129*0.5, X129*(1-VLOOKUP($A129, 'E1 Categorization'!$A$32:$E$124, 5,0)))</f>
        <v>0</v>
      </c>
      <c r="AW129" s="2200"/>
      <c r="AX129" s="2200"/>
      <c r="AY129" s="559">
        <f t="shared" si="33"/>
        <v>5655</v>
      </c>
      <c r="AZ129" s="560" t="str">
        <f t="shared" si="34"/>
        <v>Regulatory Expenses</v>
      </c>
      <c r="BA129" s="2196">
        <f>IF(ISERROR(E129*(VLOOKUP($A129, 'E1 Categorization'!$A$32:$E$124, 5,0))), E129*0.5, E129*(VLOOKUP($A129, 'E1 Categorization'!$A$32:$E$124, 5,0)))</f>
        <v>0</v>
      </c>
      <c r="BB129" s="2196">
        <f>IF(ISERROR(F129*(VLOOKUP($A129, 'E1 Categorization'!$A$32:$E$124, 5,0))), F129*0.5, F129*(VLOOKUP($A129, 'E1 Categorization'!$A$32:$E$124, 5,0)))</f>
        <v>0</v>
      </c>
      <c r="BC129" s="2196">
        <f>IF(ISERROR(G129*(VLOOKUP($A129, 'E1 Categorization'!$A$32:$E$124, 5,0))), G129*0.5, G129*(VLOOKUP($A129, 'E1 Categorization'!$A$32:$E$124, 5,0)))</f>
        <v>0</v>
      </c>
      <c r="BD129" s="2196">
        <f>IF(ISERROR(H129*(VLOOKUP($A129, 'E1 Categorization'!$A$32:$E$124, 5,0))), H129*0.5, H129*(VLOOKUP($A129, 'E1 Categorization'!$A$32:$E$124, 5,0)))</f>
        <v>0</v>
      </c>
      <c r="BE129" s="2196">
        <f>IF(ISERROR(I129*(VLOOKUP($A129, 'E1 Categorization'!$A$32:$E$124, 5,0))), I129*0.5, I129*(VLOOKUP($A129, 'E1 Categorization'!$A$32:$E$124, 5,0)))</f>
        <v>0</v>
      </c>
      <c r="BF129" s="2196">
        <f>IF(ISERROR(J129*(VLOOKUP($A129, 'E1 Categorization'!$A$32:$E$124, 5,0))), J129*0.5, J129*(VLOOKUP($A129, 'E1 Categorization'!$A$32:$E$124, 5,0)))</f>
        <v>0</v>
      </c>
      <c r="BG129" s="2196">
        <f>IF(ISERROR(K129*(VLOOKUP($A129, 'E1 Categorization'!$A$32:$E$124, 5,0))), K129*0.5, K129*(VLOOKUP($A129, 'E1 Categorization'!$A$32:$E$124, 5,0)))</f>
        <v>0</v>
      </c>
      <c r="BH129" s="2196">
        <f>IF(ISERROR(L129*(VLOOKUP($A129, 'E1 Categorization'!$A$32:$E$124, 5,0))), L129*0.5, L129*(VLOOKUP($A129, 'E1 Categorization'!$A$32:$E$124, 5,0)))</f>
        <v>0</v>
      </c>
      <c r="BI129" s="2196">
        <f>IF(ISERROR(M129*(VLOOKUP($A129, 'E1 Categorization'!$A$32:$E$124, 5,0))), M129*0.5, M129*(VLOOKUP($A129, 'E1 Categorization'!$A$32:$E$124, 5,0)))</f>
        <v>0</v>
      </c>
      <c r="BJ129" s="2196">
        <f>IF(ISERROR(N129*(VLOOKUP($A129, 'E1 Categorization'!$A$32:$E$124, 5,0))), N129*0.5, N129*(VLOOKUP($A129, 'E1 Categorization'!$A$32:$E$124, 5,0)))</f>
        <v>0</v>
      </c>
      <c r="BK129" s="2196">
        <f>IF(ISERROR(O129*(VLOOKUP($A129, 'E1 Categorization'!$A$32:$E$124, 5,0))), O129*0.5, O129*(VLOOKUP($A129, 'E1 Categorization'!$A$32:$E$124, 5,0)))</f>
        <v>0</v>
      </c>
      <c r="BL129" s="2196">
        <f>IF(ISERROR(P129*(VLOOKUP($A129, 'E1 Categorization'!$A$32:$E$124, 5,0))), P129*0.5, P129*(VLOOKUP($A129, 'E1 Categorization'!$A$32:$E$124, 5,0)))</f>
        <v>0</v>
      </c>
      <c r="BM129" s="2196">
        <f>IF(ISERROR(Q129*(VLOOKUP($A129, 'E1 Categorization'!$A$32:$E$124, 5,0))), Q129*0.5, Q129*(VLOOKUP($A129, 'E1 Categorization'!$A$32:$E$124, 5,0)))</f>
        <v>0</v>
      </c>
      <c r="BN129" s="2196">
        <f>IF(ISERROR(R129*(VLOOKUP($A129, 'E1 Categorization'!$A$32:$E$124, 5,0))), R129*0.5, R129*(VLOOKUP($A129, 'E1 Categorization'!$A$32:$E$124, 5,0)))</f>
        <v>0</v>
      </c>
      <c r="BO129" s="2196">
        <f>IF(ISERROR(S129*(VLOOKUP($A129, 'E1 Categorization'!$A$32:$E$124, 5,0))), S129*0.5, S129*(VLOOKUP($A129, 'E1 Categorization'!$A$32:$E$124, 5,0)))</f>
        <v>0</v>
      </c>
      <c r="BP129" s="2196">
        <f>IF(ISERROR(T129*(VLOOKUP($A129, 'E1 Categorization'!$A$32:$E$124, 5,0))), T129*0.5, T129*(VLOOKUP($A129, 'E1 Categorization'!$A$32:$E$124, 5,0)))</f>
        <v>0</v>
      </c>
      <c r="BQ129" s="2196">
        <f>IF(ISERROR(U129*(VLOOKUP($A129, 'E1 Categorization'!$A$32:$E$124, 5,0))), U129*0.5, U129*(VLOOKUP($A129, 'E1 Categorization'!$A$32:$E$124, 5,0)))</f>
        <v>0</v>
      </c>
      <c r="BR129" s="2196">
        <f>IF(ISERROR(V129*(VLOOKUP($A129, 'E1 Categorization'!$A$32:$E$124, 5,0))), V129*0.5, V129*(VLOOKUP($A129, 'E1 Categorization'!$A$32:$E$124, 5,0)))</f>
        <v>0</v>
      </c>
      <c r="BS129" s="2196">
        <f>IF(ISERROR(W129*(VLOOKUP($A129, 'E1 Categorization'!$A$32:$E$124, 5,0))), W129*0.5, W129*(VLOOKUP($A129, 'E1 Categorization'!$A$32:$E$124, 5,0)))</f>
        <v>0</v>
      </c>
      <c r="BT129" s="2196">
        <f>IF(ISERROR(X129*(VLOOKUP($A129, 'E1 Categorization'!$A$32:$E$124, 5,0))), X129*0.5, X129*(VLOOKUP($A129, 'E1 Categorization'!$A$32:$E$124, 5,0)))</f>
        <v>0</v>
      </c>
    </row>
    <row r="130" spans="1:72" s="631" customFormat="1" ht="25.5" customHeight="1" x14ac:dyDescent="0.2">
      <c r="A130" s="555">
        <f>'I3 TB Data'!A440:B440</f>
        <v>5660</v>
      </c>
      <c r="B130" s="556" t="str">
        <f>'I3 TB Data'!B440</f>
        <v>General Advertising Expenses</v>
      </c>
      <c r="C130" s="557">
        <f>'I3 TB Data'!G440</f>
        <v>0</v>
      </c>
      <c r="D130" s="2166" t="str">
        <f t="shared" si="36"/>
        <v>Yes</v>
      </c>
      <c r="E130" s="2143"/>
      <c r="F130" s="2143"/>
      <c r="G130" s="2143"/>
      <c r="H130" s="2143"/>
      <c r="I130" s="2143"/>
      <c r="J130" s="2143"/>
      <c r="K130" s="2143"/>
      <c r="L130" s="2143"/>
      <c r="M130" s="2143"/>
      <c r="N130" s="2143"/>
      <c r="O130" s="2143"/>
      <c r="P130" s="2143"/>
      <c r="Q130" s="2143"/>
      <c r="R130" s="2143"/>
      <c r="S130" s="2143"/>
      <c r="T130" s="2143"/>
      <c r="U130" s="2143"/>
      <c r="V130" s="2143"/>
      <c r="W130" s="2143"/>
      <c r="X130" s="2143"/>
      <c r="AA130" s="559">
        <f t="shared" si="31"/>
        <v>5660</v>
      </c>
      <c r="AB130" s="560" t="str">
        <f t="shared" si="32"/>
        <v>General Advertising Expenses</v>
      </c>
      <c r="AC130" s="2196">
        <f>IF(ISERROR(E130*(1-VLOOKUP($A130, 'E1 Categorization'!$A$32:$E$124, 5,0))), E130*0.5, E130*(1-VLOOKUP($A130, 'E1 Categorization'!$A$32:$E$124, 5,0)))</f>
        <v>0</v>
      </c>
      <c r="AD130" s="2196">
        <f>IF(ISERROR(F130*(1-VLOOKUP($A130, 'E1 Categorization'!$A$32:$E$124, 5,0))), F130*0.5, F130*(1-VLOOKUP($A130, 'E1 Categorization'!$A$32:$E$124, 5,0)))</f>
        <v>0</v>
      </c>
      <c r="AE130" s="2196">
        <f>IF(ISERROR(G130*(1-VLOOKUP($A130, 'E1 Categorization'!$A$32:$E$124, 5,0))), G130*0.5, G130*(1-VLOOKUP($A130, 'E1 Categorization'!$A$32:$E$124, 5,0)))</f>
        <v>0</v>
      </c>
      <c r="AF130" s="2196">
        <f>IF(ISERROR(H130*(1-VLOOKUP($A130, 'E1 Categorization'!$A$32:$E$124, 5,0))), H130*0.5, H130*(1-VLOOKUP($A130, 'E1 Categorization'!$A$32:$E$124, 5,0)))</f>
        <v>0</v>
      </c>
      <c r="AG130" s="2196">
        <f>IF(ISERROR(I130*(1-VLOOKUP($A130, 'E1 Categorization'!$A$32:$E$124, 5,0))), I130*0.5, I130*(1-VLOOKUP($A130, 'E1 Categorization'!$A$32:$E$124, 5,0)))</f>
        <v>0</v>
      </c>
      <c r="AH130" s="2196">
        <f>IF(ISERROR(J130*(1-VLOOKUP($A130, 'E1 Categorization'!$A$32:$E$124, 5,0))), J130*0.5, J130*(1-VLOOKUP($A130, 'E1 Categorization'!$A$32:$E$124, 5,0)))</f>
        <v>0</v>
      </c>
      <c r="AI130" s="2196">
        <f>IF(ISERROR(K130*(1-VLOOKUP($A130, 'E1 Categorization'!$A$32:$E$124, 5,0))), K130*0.5, K130*(1-VLOOKUP($A130, 'E1 Categorization'!$A$32:$E$124, 5,0)))</f>
        <v>0</v>
      </c>
      <c r="AJ130" s="2196">
        <f>IF(ISERROR(L130*(1-VLOOKUP($A130, 'E1 Categorization'!$A$32:$E$124, 5,0))), L130*0.5, L130*(1-VLOOKUP($A130, 'E1 Categorization'!$A$32:$E$124, 5,0)))</f>
        <v>0</v>
      </c>
      <c r="AK130" s="2196">
        <f>IF(ISERROR(M130*(1-VLOOKUP($A130, 'E1 Categorization'!$A$32:$E$124, 5,0))), M130*0.5, M130*(1-VLOOKUP($A130, 'E1 Categorization'!$A$32:$E$124, 5,0)))</f>
        <v>0</v>
      </c>
      <c r="AL130" s="2196">
        <f>IF(ISERROR(N130*(1-VLOOKUP($A130, 'E1 Categorization'!$A$32:$E$124, 5,0))), N130*0.5, N130*(1-VLOOKUP($A130, 'E1 Categorization'!$A$32:$E$124, 5,0)))</f>
        <v>0</v>
      </c>
      <c r="AM130" s="2196">
        <f>IF(ISERROR(O130*(1-VLOOKUP($A130, 'E1 Categorization'!$A$32:$E$124, 5,0))), O130*0.5, O130*(1-VLOOKUP($A130, 'E1 Categorization'!$A$32:$E$124, 5,0)))</f>
        <v>0</v>
      </c>
      <c r="AN130" s="2196">
        <f>IF(ISERROR(P130*(1-VLOOKUP($A130, 'E1 Categorization'!$A$32:$E$124, 5,0))), P130*0.5, P130*(1-VLOOKUP($A130, 'E1 Categorization'!$A$32:$E$124, 5,0)))</f>
        <v>0</v>
      </c>
      <c r="AO130" s="2196">
        <f>IF(ISERROR(Q130*(1-VLOOKUP($A130, 'E1 Categorization'!$A$32:$E$124, 5,0))), Q130*0.5, Q130*(1-VLOOKUP($A130, 'E1 Categorization'!$A$32:$E$124, 5,0)))</f>
        <v>0</v>
      </c>
      <c r="AP130" s="2196">
        <f>IF(ISERROR(R130*(1-VLOOKUP($A130, 'E1 Categorization'!$A$32:$E$124, 5,0))), R130*0.5, R130*(1-VLOOKUP($A130, 'E1 Categorization'!$A$32:$E$124, 5,0)))</f>
        <v>0</v>
      </c>
      <c r="AQ130" s="2196">
        <f>IF(ISERROR(S130*(1-VLOOKUP($A130, 'E1 Categorization'!$A$32:$E$124, 5,0))), S130*0.5, S130*(1-VLOOKUP($A130, 'E1 Categorization'!$A$32:$E$124, 5,0)))</f>
        <v>0</v>
      </c>
      <c r="AR130" s="2196">
        <f>IF(ISERROR(T130*(1-VLOOKUP($A130, 'E1 Categorization'!$A$32:$E$124, 5,0))), T130*0.5, T130*(1-VLOOKUP($A130, 'E1 Categorization'!$A$32:$E$124, 5,0)))</f>
        <v>0</v>
      </c>
      <c r="AS130" s="2196">
        <f>IF(ISERROR(U130*(1-VLOOKUP($A130, 'E1 Categorization'!$A$32:$E$124, 5,0))), U130*0.5, U130*(1-VLOOKUP($A130, 'E1 Categorization'!$A$32:$E$124, 5,0)))</f>
        <v>0</v>
      </c>
      <c r="AT130" s="2196">
        <f>IF(ISERROR(V130*(1-VLOOKUP($A130, 'E1 Categorization'!$A$32:$E$124, 5,0))), V130*0.5, V130*(1-VLOOKUP($A130, 'E1 Categorization'!$A$32:$E$124, 5,0)))</f>
        <v>0</v>
      </c>
      <c r="AU130" s="2196">
        <f>IF(ISERROR(W130*(1-VLOOKUP($A130, 'E1 Categorization'!$A$32:$E$124, 5,0))), W130*0.5, W130*(1-VLOOKUP($A130, 'E1 Categorization'!$A$32:$E$124, 5,0)))</f>
        <v>0</v>
      </c>
      <c r="AV130" s="2196">
        <f>IF(ISERROR(X130*(1-VLOOKUP($A130, 'E1 Categorization'!$A$32:$E$124, 5,0))), X130*0.5, X130*(1-VLOOKUP($A130, 'E1 Categorization'!$A$32:$E$124, 5,0)))</f>
        <v>0</v>
      </c>
      <c r="AW130" s="2200"/>
      <c r="AX130" s="2200"/>
      <c r="AY130" s="559">
        <f t="shared" si="33"/>
        <v>5660</v>
      </c>
      <c r="AZ130" s="560" t="str">
        <f t="shared" si="34"/>
        <v>General Advertising Expenses</v>
      </c>
      <c r="BA130" s="2196">
        <f>IF(ISERROR(E130*(VLOOKUP($A130, 'E1 Categorization'!$A$32:$E$124, 5,0))), E130*0.5, E130*(VLOOKUP($A130, 'E1 Categorization'!$A$32:$E$124, 5,0)))</f>
        <v>0</v>
      </c>
      <c r="BB130" s="2196">
        <f>IF(ISERROR(F130*(VLOOKUP($A130, 'E1 Categorization'!$A$32:$E$124, 5,0))), F130*0.5, F130*(VLOOKUP($A130, 'E1 Categorization'!$A$32:$E$124, 5,0)))</f>
        <v>0</v>
      </c>
      <c r="BC130" s="2196">
        <f>IF(ISERROR(G130*(VLOOKUP($A130, 'E1 Categorization'!$A$32:$E$124, 5,0))), G130*0.5, G130*(VLOOKUP($A130, 'E1 Categorization'!$A$32:$E$124, 5,0)))</f>
        <v>0</v>
      </c>
      <c r="BD130" s="2196">
        <f>IF(ISERROR(H130*(VLOOKUP($A130, 'E1 Categorization'!$A$32:$E$124, 5,0))), H130*0.5, H130*(VLOOKUP($A130, 'E1 Categorization'!$A$32:$E$124, 5,0)))</f>
        <v>0</v>
      </c>
      <c r="BE130" s="2196">
        <f>IF(ISERROR(I130*(VLOOKUP($A130, 'E1 Categorization'!$A$32:$E$124, 5,0))), I130*0.5, I130*(VLOOKUP($A130, 'E1 Categorization'!$A$32:$E$124, 5,0)))</f>
        <v>0</v>
      </c>
      <c r="BF130" s="2196">
        <f>IF(ISERROR(J130*(VLOOKUP($A130, 'E1 Categorization'!$A$32:$E$124, 5,0))), J130*0.5, J130*(VLOOKUP($A130, 'E1 Categorization'!$A$32:$E$124, 5,0)))</f>
        <v>0</v>
      </c>
      <c r="BG130" s="2196">
        <f>IF(ISERROR(K130*(VLOOKUP($A130, 'E1 Categorization'!$A$32:$E$124, 5,0))), K130*0.5, K130*(VLOOKUP($A130, 'E1 Categorization'!$A$32:$E$124, 5,0)))</f>
        <v>0</v>
      </c>
      <c r="BH130" s="2196">
        <f>IF(ISERROR(L130*(VLOOKUP($A130, 'E1 Categorization'!$A$32:$E$124, 5,0))), L130*0.5, L130*(VLOOKUP($A130, 'E1 Categorization'!$A$32:$E$124, 5,0)))</f>
        <v>0</v>
      </c>
      <c r="BI130" s="2196">
        <f>IF(ISERROR(M130*(VLOOKUP($A130, 'E1 Categorization'!$A$32:$E$124, 5,0))), M130*0.5, M130*(VLOOKUP($A130, 'E1 Categorization'!$A$32:$E$124, 5,0)))</f>
        <v>0</v>
      </c>
      <c r="BJ130" s="2196">
        <f>IF(ISERROR(N130*(VLOOKUP($A130, 'E1 Categorization'!$A$32:$E$124, 5,0))), N130*0.5, N130*(VLOOKUP($A130, 'E1 Categorization'!$A$32:$E$124, 5,0)))</f>
        <v>0</v>
      </c>
      <c r="BK130" s="2196">
        <f>IF(ISERROR(O130*(VLOOKUP($A130, 'E1 Categorization'!$A$32:$E$124, 5,0))), O130*0.5, O130*(VLOOKUP($A130, 'E1 Categorization'!$A$32:$E$124, 5,0)))</f>
        <v>0</v>
      </c>
      <c r="BL130" s="2196">
        <f>IF(ISERROR(P130*(VLOOKUP($A130, 'E1 Categorization'!$A$32:$E$124, 5,0))), P130*0.5, P130*(VLOOKUP($A130, 'E1 Categorization'!$A$32:$E$124, 5,0)))</f>
        <v>0</v>
      </c>
      <c r="BM130" s="2196">
        <f>IF(ISERROR(Q130*(VLOOKUP($A130, 'E1 Categorization'!$A$32:$E$124, 5,0))), Q130*0.5, Q130*(VLOOKUP($A130, 'E1 Categorization'!$A$32:$E$124, 5,0)))</f>
        <v>0</v>
      </c>
      <c r="BN130" s="2196">
        <f>IF(ISERROR(R130*(VLOOKUP($A130, 'E1 Categorization'!$A$32:$E$124, 5,0))), R130*0.5, R130*(VLOOKUP($A130, 'E1 Categorization'!$A$32:$E$124, 5,0)))</f>
        <v>0</v>
      </c>
      <c r="BO130" s="2196">
        <f>IF(ISERROR(S130*(VLOOKUP($A130, 'E1 Categorization'!$A$32:$E$124, 5,0))), S130*0.5, S130*(VLOOKUP($A130, 'E1 Categorization'!$A$32:$E$124, 5,0)))</f>
        <v>0</v>
      </c>
      <c r="BP130" s="2196">
        <f>IF(ISERROR(T130*(VLOOKUP($A130, 'E1 Categorization'!$A$32:$E$124, 5,0))), T130*0.5, T130*(VLOOKUP($A130, 'E1 Categorization'!$A$32:$E$124, 5,0)))</f>
        <v>0</v>
      </c>
      <c r="BQ130" s="2196">
        <f>IF(ISERROR(U130*(VLOOKUP($A130, 'E1 Categorization'!$A$32:$E$124, 5,0))), U130*0.5, U130*(VLOOKUP($A130, 'E1 Categorization'!$A$32:$E$124, 5,0)))</f>
        <v>0</v>
      </c>
      <c r="BR130" s="2196">
        <f>IF(ISERROR(V130*(VLOOKUP($A130, 'E1 Categorization'!$A$32:$E$124, 5,0))), V130*0.5, V130*(VLOOKUP($A130, 'E1 Categorization'!$A$32:$E$124, 5,0)))</f>
        <v>0</v>
      </c>
      <c r="BS130" s="2196">
        <f>IF(ISERROR(W130*(VLOOKUP($A130, 'E1 Categorization'!$A$32:$E$124, 5,0))), W130*0.5, W130*(VLOOKUP($A130, 'E1 Categorization'!$A$32:$E$124, 5,0)))</f>
        <v>0</v>
      </c>
      <c r="BT130" s="2196">
        <f>IF(ISERROR(X130*(VLOOKUP($A130, 'E1 Categorization'!$A$32:$E$124, 5,0))), X130*0.5, X130*(VLOOKUP($A130, 'E1 Categorization'!$A$32:$E$124, 5,0)))</f>
        <v>0</v>
      </c>
    </row>
    <row r="131" spans="1:72" s="631" customFormat="1" ht="25.5" customHeight="1" x14ac:dyDescent="0.2">
      <c r="A131" s="555">
        <f>'I3 TB Data'!A441:B441</f>
        <v>5665</v>
      </c>
      <c r="B131" s="556" t="str">
        <f>'I3 TB Data'!B441</f>
        <v>Miscellaneous General Expenses</v>
      </c>
      <c r="C131" s="557">
        <f>'I3 TB Data'!G441</f>
        <v>0</v>
      </c>
      <c r="D131" s="2166" t="str">
        <f t="shared" si="36"/>
        <v>Yes</v>
      </c>
      <c r="E131" s="2143"/>
      <c r="F131" s="2143"/>
      <c r="G131" s="2143"/>
      <c r="H131" s="2143"/>
      <c r="I131" s="2143"/>
      <c r="J131" s="2143"/>
      <c r="K131" s="2143"/>
      <c r="L131" s="2143"/>
      <c r="M131" s="2143"/>
      <c r="N131" s="2143"/>
      <c r="O131" s="2143"/>
      <c r="P131" s="2143"/>
      <c r="Q131" s="2143"/>
      <c r="R131" s="2143"/>
      <c r="S131" s="2143"/>
      <c r="T131" s="2143"/>
      <c r="U131" s="2143"/>
      <c r="V131" s="2143"/>
      <c r="W131" s="2143"/>
      <c r="X131" s="2143"/>
      <c r="AA131" s="559">
        <f t="shared" si="31"/>
        <v>5665</v>
      </c>
      <c r="AB131" s="560" t="str">
        <f t="shared" si="32"/>
        <v>Miscellaneous General Expenses</v>
      </c>
      <c r="AC131" s="2196">
        <f>IF(ISERROR(E131*(1-VLOOKUP($A131, 'E1 Categorization'!$A$32:$E$124, 5,0))), E131*0.5, E131*(1-VLOOKUP($A131, 'E1 Categorization'!$A$32:$E$124, 5,0)))</f>
        <v>0</v>
      </c>
      <c r="AD131" s="2196">
        <f>IF(ISERROR(F131*(1-VLOOKUP($A131, 'E1 Categorization'!$A$32:$E$124, 5,0))), F131*0.5, F131*(1-VLOOKUP($A131, 'E1 Categorization'!$A$32:$E$124, 5,0)))</f>
        <v>0</v>
      </c>
      <c r="AE131" s="2196">
        <f>IF(ISERROR(G131*(1-VLOOKUP($A131, 'E1 Categorization'!$A$32:$E$124, 5,0))), G131*0.5, G131*(1-VLOOKUP($A131, 'E1 Categorization'!$A$32:$E$124, 5,0)))</f>
        <v>0</v>
      </c>
      <c r="AF131" s="2196">
        <f>IF(ISERROR(H131*(1-VLOOKUP($A131, 'E1 Categorization'!$A$32:$E$124, 5,0))), H131*0.5, H131*(1-VLOOKUP($A131, 'E1 Categorization'!$A$32:$E$124, 5,0)))</f>
        <v>0</v>
      </c>
      <c r="AG131" s="2196">
        <f>IF(ISERROR(I131*(1-VLOOKUP($A131, 'E1 Categorization'!$A$32:$E$124, 5,0))), I131*0.5, I131*(1-VLOOKUP($A131, 'E1 Categorization'!$A$32:$E$124, 5,0)))</f>
        <v>0</v>
      </c>
      <c r="AH131" s="2196">
        <f>IF(ISERROR(J131*(1-VLOOKUP($A131, 'E1 Categorization'!$A$32:$E$124, 5,0))), J131*0.5, J131*(1-VLOOKUP($A131, 'E1 Categorization'!$A$32:$E$124, 5,0)))</f>
        <v>0</v>
      </c>
      <c r="AI131" s="2196">
        <f>IF(ISERROR(K131*(1-VLOOKUP($A131, 'E1 Categorization'!$A$32:$E$124, 5,0))), K131*0.5, K131*(1-VLOOKUP($A131, 'E1 Categorization'!$A$32:$E$124, 5,0)))</f>
        <v>0</v>
      </c>
      <c r="AJ131" s="2196">
        <f>IF(ISERROR(L131*(1-VLOOKUP($A131, 'E1 Categorization'!$A$32:$E$124, 5,0))), L131*0.5, L131*(1-VLOOKUP($A131, 'E1 Categorization'!$A$32:$E$124, 5,0)))</f>
        <v>0</v>
      </c>
      <c r="AK131" s="2196">
        <f>IF(ISERROR(M131*(1-VLOOKUP($A131, 'E1 Categorization'!$A$32:$E$124, 5,0))), M131*0.5, M131*(1-VLOOKUP($A131, 'E1 Categorization'!$A$32:$E$124, 5,0)))</f>
        <v>0</v>
      </c>
      <c r="AL131" s="2196">
        <f>IF(ISERROR(N131*(1-VLOOKUP($A131, 'E1 Categorization'!$A$32:$E$124, 5,0))), N131*0.5, N131*(1-VLOOKUP($A131, 'E1 Categorization'!$A$32:$E$124, 5,0)))</f>
        <v>0</v>
      </c>
      <c r="AM131" s="2196">
        <f>IF(ISERROR(O131*(1-VLOOKUP($A131, 'E1 Categorization'!$A$32:$E$124, 5,0))), O131*0.5, O131*(1-VLOOKUP($A131, 'E1 Categorization'!$A$32:$E$124, 5,0)))</f>
        <v>0</v>
      </c>
      <c r="AN131" s="2196">
        <f>IF(ISERROR(P131*(1-VLOOKUP($A131, 'E1 Categorization'!$A$32:$E$124, 5,0))), P131*0.5, P131*(1-VLOOKUP($A131, 'E1 Categorization'!$A$32:$E$124, 5,0)))</f>
        <v>0</v>
      </c>
      <c r="AO131" s="2196">
        <f>IF(ISERROR(Q131*(1-VLOOKUP($A131, 'E1 Categorization'!$A$32:$E$124, 5,0))), Q131*0.5, Q131*(1-VLOOKUP($A131, 'E1 Categorization'!$A$32:$E$124, 5,0)))</f>
        <v>0</v>
      </c>
      <c r="AP131" s="2196">
        <f>IF(ISERROR(R131*(1-VLOOKUP($A131, 'E1 Categorization'!$A$32:$E$124, 5,0))), R131*0.5, R131*(1-VLOOKUP($A131, 'E1 Categorization'!$A$32:$E$124, 5,0)))</f>
        <v>0</v>
      </c>
      <c r="AQ131" s="2196">
        <f>IF(ISERROR(S131*(1-VLOOKUP($A131, 'E1 Categorization'!$A$32:$E$124, 5,0))), S131*0.5, S131*(1-VLOOKUP($A131, 'E1 Categorization'!$A$32:$E$124, 5,0)))</f>
        <v>0</v>
      </c>
      <c r="AR131" s="2196">
        <f>IF(ISERROR(T131*(1-VLOOKUP($A131, 'E1 Categorization'!$A$32:$E$124, 5,0))), T131*0.5, T131*(1-VLOOKUP($A131, 'E1 Categorization'!$A$32:$E$124, 5,0)))</f>
        <v>0</v>
      </c>
      <c r="AS131" s="2196">
        <f>IF(ISERROR(U131*(1-VLOOKUP($A131, 'E1 Categorization'!$A$32:$E$124, 5,0))), U131*0.5, U131*(1-VLOOKUP($A131, 'E1 Categorization'!$A$32:$E$124, 5,0)))</f>
        <v>0</v>
      </c>
      <c r="AT131" s="2196">
        <f>IF(ISERROR(V131*(1-VLOOKUP($A131, 'E1 Categorization'!$A$32:$E$124, 5,0))), V131*0.5, V131*(1-VLOOKUP($A131, 'E1 Categorization'!$A$32:$E$124, 5,0)))</f>
        <v>0</v>
      </c>
      <c r="AU131" s="2196">
        <f>IF(ISERROR(W131*(1-VLOOKUP($A131, 'E1 Categorization'!$A$32:$E$124, 5,0))), W131*0.5, W131*(1-VLOOKUP($A131, 'E1 Categorization'!$A$32:$E$124, 5,0)))</f>
        <v>0</v>
      </c>
      <c r="AV131" s="2196">
        <f>IF(ISERROR(X131*(1-VLOOKUP($A131, 'E1 Categorization'!$A$32:$E$124, 5,0))), X131*0.5, X131*(1-VLOOKUP($A131, 'E1 Categorization'!$A$32:$E$124, 5,0)))</f>
        <v>0</v>
      </c>
      <c r="AW131" s="2200"/>
      <c r="AX131" s="2200"/>
      <c r="AY131" s="559">
        <f t="shared" si="33"/>
        <v>5665</v>
      </c>
      <c r="AZ131" s="560" t="str">
        <f t="shared" si="34"/>
        <v>Miscellaneous General Expenses</v>
      </c>
      <c r="BA131" s="2196">
        <f>IF(ISERROR(E131*(VLOOKUP($A131, 'E1 Categorization'!$A$32:$E$124, 5,0))), E131*0.5, E131*(VLOOKUP($A131, 'E1 Categorization'!$A$32:$E$124, 5,0)))</f>
        <v>0</v>
      </c>
      <c r="BB131" s="2196">
        <f>IF(ISERROR(F131*(VLOOKUP($A131, 'E1 Categorization'!$A$32:$E$124, 5,0))), F131*0.5, F131*(VLOOKUP($A131, 'E1 Categorization'!$A$32:$E$124, 5,0)))</f>
        <v>0</v>
      </c>
      <c r="BC131" s="2196">
        <f>IF(ISERROR(G131*(VLOOKUP($A131, 'E1 Categorization'!$A$32:$E$124, 5,0))), G131*0.5, G131*(VLOOKUP($A131, 'E1 Categorization'!$A$32:$E$124, 5,0)))</f>
        <v>0</v>
      </c>
      <c r="BD131" s="2196">
        <f>IF(ISERROR(H131*(VLOOKUP($A131, 'E1 Categorization'!$A$32:$E$124, 5,0))), H131*0.5, H131*(VLOOKUP($A131, 'E1 Categorization'!$A$32:$E$124, 5,0)))</f>
        <v>0</v>
      </c>
      <c r="BE131" s="2196">
        <f>IF(ISERROR(I131*(VLOOKUP($A131, 'E1 Categorization'!$A$32:$E$124, 5,0))), I131*0.5, I131*(VLOOKUP($A131, 'E1 Categorization'!$A$32:$E$124, 5,0)))</f>
        <v>0</v>
      </c>
      <c r="BF131" s="2196">
        <f>IF(ISERROR(J131*(VLOOKUP($A131, 'E1 Categorization'!$A$32:$E$124, 5,0))), J131*0.5, J131*(VLOOKUP($A131, 'E1 Categorization'!$A$32:$E$124, 5,0)))</f>
        <v>0</v>
      </c>
      <c r="BG131" s="2196">
        <f>IF(ISERROR(K131*(VLOOKUP($A131, 'E1 Categorization'!$A$32:$E$124, 5,0))), K131*0.5, K131*(VLOOKUP($A131, 'E1 Categorization'!$A$32:$E$124, 5,0)))</f>
        <v>0</v>
      </c>
      <c r="BH131" s="2196">
        <f>IF(ISERROR(L131*(VLOOKUP($A131, 'E1 Categorization'!$A$32:$E$124, 5,0))), L131*0.5, L131*(VLOOKUP($A131, 'E1 Categorization'!$A$32:$E$124, 5,0)))</f>
        <v>0</v>
      </c>
      <c r="BI131" s="2196">
        <f>IF(ISERROR(M131*(VLOOKUP($A131, 'E1 Categorization'!$A$32:$E$124, 5,0))), M131*0.5, M131*(VLOOKUP($A131, 'E1 Categorization'!$A$32:$E$124, 5,0)))</f>
        <v>0</v>
      </c>
      <c r="BJ131" s="2196">
        <f>IF(ISERROR(N131*(VLOOKUP($A131, 'E1 Categorization'!$A$32:$E$124, 5,0))), N131*0.5, N131*(VLOOKUP($A131, 'E1 Categorization'!$A$32:$E$124, 5,0)))</f>
        <v>0</v>
      </c>
      <c r="BK131" s="2196">
        <f>IF(ISERROR(O131*(VLOOKUP($A131, 'E1 Categorization'!$A$32:$E$124, 5,0))), O131*0.5, O131*(VLOOKUP($A131, 'E1 Categorization'!$A$32:$E$124, 5,0)))</f>
        <v>0</v>
      </c>
      <c r="BL131" s="2196">
        <f>IF(ISERROR(P131*(VLOOKUP($A131, 'E1 Categorization'!$A$32:$E$124, 5,0))), P131*0.5, P131*(VLOOKUP($A131, 'E1 Categorization'!$A$32:$E$124, 5,0)))</f>
        <v>0</v>
      </c>
      <c r="BM131" s="2196">
        <f>IF(ISERROR(Q131*(VLOOKUP($A131, 'E1 Categorization'!$A$32:$E$124, 5,0))), Q131*0.5, Q131*(VLOOKUP($A131, 'E1 Categorization'!$A$32:$E$124, 5,0)))</f>
        <v>0</v>
      </c>
      <c r="BN131" s="2196">
        <f>IF(ISERROR(R131*(VLOOKUP($A131, 'E1 Categorization'!$A$32:$E$124, 5,0))), R131*0.5, R131*(VLOOKUP($A131, 'E1 Categorization'!$A$32:$E$124, 5,0)))</f>
        <v>0</v>
      </c>
      <c r="BO131" s="2196">
        <f>IF(ISERROR(S131*(VLOOKUP($A131, 'E1 Categorization'!$A$32:$E$124, 5,0))), S131*0.5, S131*(VLOOKUP($A131, 'E1 Categorization'!$A$32:$E$124, 5,0)))</f>
        <v>0</v>
      </c>
      <c r="BP131" s="2196">
        <f>IF(ISERROR(T131*(VLOOKUP($A131, 'E1 Categorization'!$A$32:$E$124, 5,0))), T131*0.5, T131*(VLOOKUP($A131, 'E1 Categorization'!$A$32:$E$124, 5,0)))</f>
        <v>0</v>
      </c>
      <c r="BQ131" s="2196">
        <f>IF(ISERROR(U131*(VLOOKUP($A131, 'E1 Categorization'!$A$32:$E$124, 5,0))), U131*0.5, U131*(VLOOKUP($A131, 'E1 Categorization'!$A$32:$E$124, 5,0)))</f>
        <v>0</v>
      </c>
      <c r="BR131" s="2196">
        <f>IF(ISERROR(V131*(VLOOKUP($A131, 'E1 Categorization'!$A$32:$E$124, 5,0))), V131*0.5, V131*(VLOOKUP($A131, 'E1 Categorization'!$A$32:$E$124, 5,0)))</f>
        <v>0</v>
      </c>
      <c r="BS131" s="2196">
        <f>IF(ISERROR(W131*(VLOOKUP($A131, 'E1 Categorization'!$A$32:$E$124, 5,0))), W131*0.5, W131*(VLOOKUP($A131, 'E1 Categorization'!$A$32:$E$124, 5,0)))</f>
        <v>0</v>
      </c>
      <c r="BT131" s="2196">
        <f>IF(ISERROR(X131*(VLOOKUP($A131, 'E1 Categorization'!$A$32:$E$124, 5,0))), X131*0.5, X131*(VLOOKUP($A131, 'E1 Categorization'!$A$32:$E$124, 5,0)))</f>
        <v>0</v>
      </c>
    </row>
    <row r="132" spans="1:72" s="631" customFormat="1" ht="25.5" customHeight="1" x14ac:dyDescent="0.2">
      <c r="A132" s="555">
        <f>'I3 TB Data'!A442:B442</f>
        <v>5670</v>
      </c>
      <c r="B132" s="556" t="str">
        <f>'I3 TB Data'!B442</f>
        <v>Rent</v>
      </c>
      <c r="C132" s="557">
        <f>'I3 TB Data'!G442</f>
        <v>0</v>
      </c>
      <c r="D132" s="2166" t="str">
        <f t="shared" si="36"/>
        <v>Yes</v>
      </c>
      <c r="E132" s="2143"/>
      <c r="F132" s="2143"/>
      <c r="G132" s="2143"/>
      <c r="H132" s="2143"/>
      <c r="I132" s="2143"/>
      <c r="J132" s="2143"/>
      <c r="K132" s="2143"/>
      <c r="L132" s="2143"/>
      <c r="M132" s="2143"/>
      <c r="N132" s="2143"/>
      <c r="O132" s="2143"/>
      <c r="P132" s="2143"/>
      <c r="Q132" s="2143"/>
      <c r="R132" s="2143"/>
      <c r="S132" s="2143"/>
      <c r="T132" s="2143"/>
      <c r="U132" s="2143"/>
      <c r="V132" s="2143"/>
      <c r="W132" s="2143"/>
      <c r="X132" s="2143"/>
      <c r="AA132" s="559">
        <f t="shared" ref="AA132:AA144" si="37">A132</f>
        <v>5670</v>
      </c>
      <c r="AB132" s="560" t="str">
        <f t="shared" ref="AB132:AB144" si="38">B132</f>
        <v>Rent</v>
      </c>
      <c r="AC132" s="2196">
        <f>IF(ISERROR(E132*(1-VLOOKUP($A132, 'E1 Categorization'!$A$32:$E$124, 5,0))), E132*0.5, E132*(1-VLOOKUP($A132, 'E1 Categorization'!$A$32:$E$124, 5,0)))</f>
        <v>0</v>
      </c>
      <c r="AD132" s="2196">
        <f>IF(ISERROR(F132*(1-VLOOKUP($A132, 'E1 Categorization'!$A$32:$E$124, 5,0))), F132*0.5, F132*(1-VLOOKUP($A132, 'E1 Categorization'!$A$32:$E$124, 5,0)))</f>
        <v>0</v>
      </c>
      <c r="AE132" s="2196">
        <f>IF(ISERROR(G132*(1-VLOOKUP($A132, 'E1 Categorization'!$A$32:$E$124, 5,0))), G132*0.5, G132*(1-VLOOKUP($A132, 'E1 Categorization'!$A$32:$E$124, 5,0)))</f>
        <v>0</v>
      </c>
      <c r="AF132" s="2196">
        <f>IF(ISERROR(H132*(1-VLOOKUP($A132, 'E1 Categorization'!$A$32:$E$124, 5,0))), H132*0.5, H132*(1-VLOOKUP($A132, 'E1 Categorization'!$A$32:$E$124, 5,0)))</f>
        <v>0</v>
      </c>
      <c r="AG132" s="2196">
        <f>IF(ISERROR(I132*(1-VLOOKUP($A132, 'E1 Categorization'!$A$32:$E$124, 5,0))), I132*0.5, I132*(1-VLOOKUP($A132, 'E1 Categorization'!$A$32:$E$124, 5,0)))</f>
        <v>0</v>
      </c>
      <c r="AH132" s="2196">
        <f>IF(ISERROR(J132*(1-VLOOKUP($A132, 'E1 Categorization'!$A$32:$E$124, 5,0))), J132*0.5, J132*(1-VLOOKUP($A132, 'E1 Categorization'!$A$32:$E$124, 5,0)))</f>
        <v>0</v>
      </c>
      <c r="AI132" s="2196">
        <f>IF(ISERROR(K132*(1-VLOOKUP($A132, 'E1 Categorization'!$A$32:$E$124, 5,0))), K132*0.5, K132*(1-VLOOKUP($A132, 'E1 Categorization'!$A$32:$E$124, 5,0)))</f>
        <v>0</v>
      </c>
      <c r="AJ132" s="2196">
        <f>IF(ISERROR(L132*(1-VLOOKUP($A132, 'E1 Categorization'!$A$32:$E$124, 5,0))), L132*0.5, L132*(1-VLOOKUP($A132, 'E1 Categorization'!$A$32:$E$124, 5,0)))</f>
        <v>0</v>
      </c>
      <c r="AK132" s="2196">
        <f>IF(ISERROR(M132*(1-VLOOKUP($A132, 'E1 Categorization'!$A$32:$E$124, 5,0))), M132*0.5, M132*(1-VLOOKUP($A132, 'E1 Categorization'!$A$32:$E$124, 5,0)))</f>
        <v>0</v>
      </c>
      <c r="AL132" s="2196">
        <f>IF(ISERROR(N132*(1-VLOOKUP($A132, 'E1 Categorization'!$A$32:$E$124, 5,0))), N132*0.5, N132*(1-VLOOKUP($A132, 'E1 Categorization'!$A$32:$E$124, 5,0)))</f>
        <v>0</v>
      </c>
      <c r="AM132" s="2196">
        <f>IF(ISERROR(O132*(1-VLOOKUP($A132, 'E1 Categorization'!$A$32:$E$124, 5,0))), O132*0.5, O132*(1-VLOOKUP($A132, 'E1 Categorization'!$A$32:$E$124, 5,0)))</f>
        <v>0</v>
      </c>
      <c r="AN132" s="2196">
        <f>IF(ISERROR(P132*(1-VLOOKUP($A132, 'E1 Categorization'!$A$32:$E$124, 5,0))), P132*0.5, P132*(1-VLOOKUP($A132, 'E1 Categorization'!$A$32:$E$124, 5,0)))</f>
        <v>0</v>
      </c>
      <c r="AO132" s="2196">
        <f>IF(ISERROR(Q132*(1-VLOOKUP($A132, 'E1 Categorization'!$A$32:$E$124, 5,0))), Q132*0.5, Q132*(1-VLOOKUP($A132, 'E1 Categorization'!$A$32:$E$124, 5,0)))</f>
        <v>0</v>
      </c>
      <c r="AP132" s="2196">
        <f>IF(ISERROR(R132*(1-VLOOKUP($A132, 'E1 Categorization'!$A$32:$E$124, 5,0))), R132*0.5, R132*(1-VLOOKUP($A132, 'E1 Categorization'!$A$32:$E$124, 5,0)))</f>
        <v>0</v>
      </c>
      <c r="AQ132" s="2196">
        <f>IF(ISERROR(S132*(1-VLOOKUP($A132, 'E1 Categorization'!$A$32:$E$124, 5,0))), S132*0.5, S132*(1-VLOOKUP($A132, 'E1 Categorization'!$A$32:$E$124, 5,0)))</f>
        <v>0</v>
      </c>
      <c r="AR132" s="2196">
        <f>IF(ISERROR(T132*(1-VLOOKUP($A132, 'E1 Categorization'!$A$32:$E$124, 5,0))), T132*0.5, T132*(1-VLOOKUP($A132, 'E1 Categorization'!$A$32:$E$124, 5,0)))</f>
        <v>0</v>
      </c>
      <c r="AS132" s="2196">
        <f>IF(ISERROR(U132*(1-VLOOKUP($A132, 'E1 Categorization'!$A$32:$E$124, 5,0))), U132*0.5, U132*(1-VLOOKUP($A132, 'E1 Categorization'!$A$32:$E$124, 5,0)))</f>
        <v>0</v>
      </c>
      <c r="AT132" s="2196">
        <f>IF(ISERROR(V132*(1-VLOOKUP($A132, 'E1 Categorization'!$A$32:$E$124, 5,0))), V132*0.5, V132*(1-VLOOKUP($A132, 'E1 Categorization'!$A$32:$E$124, 5,0)))</f>
        <v>0</v>
      </c>
      <c r="AU132" s="2196">
        <f>IF(ISERROR(W132*(1-VLOOKUP($A132, 'E1 Categorization'!$A$32:$E$124, 5,0))), W132*0.5, W132*(1-VLOOKUP($A132, 'E1 Categorization'!$A$32:$E$124, 5,0)))</f>
        <v>0</v>
      </c>
      <c r="AV132" s="2196">
        <f>IF(ISERROR(X132*(1-VLOOKUP($A132, 'E1 Categorization'!$A$32:$E$124, 5,0))), X132*0.5, X132*(1-VLOOKUP($A132, 'E1 Categorization'!$A$32:$E$124, 5,0)))</f>
        <v>0</v>
      </c>
      <c r="AW132" s="2200"/>
      <c r="AX132" s="2200"/>
      <c r="AY132" s="559">
        <f t="shared" ref="AY132:AY144" si="39">AA132</f>
        <v>5670</v>
      </c>
      <c r="AZ132" s="560" t="str">
        <f t="shared" ref="AZ132:AZ144" si="40">AB132</f>
        <v>Rent</v>
      </c>
      <c r="BA132" s="2196">
        <f>IF(ISERROR(E132*(VLOOKUP($A132, 'E1 Categorization'!$A$32:$E$124, 5,0))), E132*0.5, E132*(VLOOKUP($A132, 'E1 Categorization'!$A$32:$E$124, 5,0)))</f>
        <v>0</v>
      </c>
      <c r="BB132" s="2196">
        <f>IF(ISERROR(F132*(VLOOKUP($A132, 'E1 Categorization'!$A$32:$E$124, 5,0))), F132*0.5, F132*(VLOOKUP($A132, 'E1 Categorization'!$A$32:$E$124, 5,0)))</f>
        <v>0</v>
      </c>
      <c r="BC132" s="2196">
        <f>IF(ISERROR(G132*(VLOOKUP($A132, 'E1 Categorization'!$A$32:$E$124, 5,0))), G132*0.5, G132*(VLOOKUP($A132, 'E1 Categorization'!$A$32:$E$124, 5,0)))</f>
        <v>0</v>
      </c>
      <c r="BD132" s="2196">
        <f>IF(ISERROR(H132*(VLOOKUP($A132, 'E1 Categorization'!$A$32:$E$124, 5,0))), H132*0.5, H132*(VLOOKUP($A132, 'E1 Categorization'!$A$32:$E$124, 5,0)))</f>
        <v>0</v>
      </c>
      <c r="BE132" s="2196">
        <f>IF(ISERROR(I132*(VLOOKUP($A132, 'E1 Categorization'!$A$32:$E$124, 5,0))), I132*0.5, I132*(VLOOKUP($A132, 'E1 Categorization'!$A$32:$E$124, 5,0)))</f>
        <v>0</v>
      </c>
      <c r="BF132" s="2196">
        <f>IF(ISERROR(J132*(VLOOKUP($A132, 'E1 Categorization'!$A$32:$E$124, 5,0))), J132*0.5, J132*(VLOOKUP($A132, 'E1 Categorization'!$A$32:$E$124, 5,0)))</f>
        <v>0</v>
      </c>
      <c r="BG132" s="2196">
        <f>IF(ISERROR(K132*(VLOOKUP($A132, 'E1 Categorization'!$A$32:$E$124, 5,0))), K132*0.5, K132*(VLOOKUP($A132, 'E1 Categorization'!$A$32:$E$124, 5,0)))</f>
        <v>0</v>
      </c>
      <c r="BH132" s="2196">
        <f>IF(ISERROR(L132*(VLOOKUP($A132, 'E1 Categorization'!$A$32:$E$124, 5,0))), L132*0.5, L132*(VLOOKUP($A132, 'E1 Categorization'!$A$32:$E$124, 5,0)))</f>
        <v>0</v>
      </c>
      <c r="BI132" s="2196">
        <f>IF(ISERROR(M132*(VLOOKUP($A132, 'E1 Categorization'!$A$32:$E$124, 5,0))), M132*0.5, M132*(VLOOKUP($A132, 'E1 Categorization'!$A$32:$E$124, 5,0)))</f>
        <v>0</v>
      </c>
      <c r="BJ132" s="2196">
        <f>IF(ISERROR(N132*(VLOOKUP($A132, 'E1 Categorization'!$A$32:$E$124, 5,0))), N132*0.5, N132*(VLOOKUP($A132, 'E1 Categorization'!$A$32:$E$124, 5,0)))</f>
        <v>0</v>
      </c>
      <c r="BK132" s="2196">
        <f>IF(ISERROR(O132*(VLOOKUP($A132, 'E1 Categorization'!$A$32:$E$124, 5,0))), O132*0.5, O132*(VLOOKUP($A132, 'E1 Categorization'!$A$32:$E$124, 5,0)))</f>
        <v>0</v>
      </c>
      <c r="BL132" s="2196">
        <f>IF(ISERROR(P132*(VLOOKUP($A132, 'E1 Categorization'!$A$32:$E$124, 5,0))), P132*0.5, P132*(VLOOKUP($A132, 'E1 Categorization'!$A$32:$E$124, 5,0)))</f>
        <v>0</v>
      </c>
      <c r="BM132" s="2196">
        <f>IF(ISERROR(Q132*(VLOOKUP($A132, 'E1 Categorization'!$A$32:$E$124, 5,0))), Q132*0.5, Q132*(VLOOKUP($A132, 'E1 Categorization'!$A$32:$E$124, 5,0)))</f>
        <v>0</v>
      </c>
      <c r="BN132" s="2196">
        <f>IF(ISERROR(R132*(VLOOKUP($A132, 'E1 Categorization'!$A$32:$E$124, 5,0))), R132*0.5, R132*(VLOOKUP($A132, 'E1 Categorization'!$A$32:$E$124, 5,0)))</f>
        <v>0</v>
      </c>
      <c r="BO132" s="2196">
        <f>IF(ISERROR(S132*(VLOOKUP($A132, 'E1 Categorization'!$A$32:$E$124, 5,0))), S132*0.5, S132*(VLOOKUP($A132, 'E1 Categorization'!$A$32:$E$124, 5,0)))</f>
        <v>0</v>
      </c>
      <c r="BP132" s="2196">
        <f>IF(ISERROR(T132*(VLOOKUP($A132, 'E1 Categorization'!$A$32:$E$124, 5,0))), T132*0.5, T132*(VLOOKUP($A132, 'E1 Categorization'!$A$32:$E$124, 5,0)))</f>
        <v>0</v>
      </c>
      <c r="BQ132" s="2196">
        <f>IF(ISERROR(U132*(VLOOKUP($A132, 'E1 Categorization'!$A$32:$E$124, 5,0))), U132*0.5, U132*(VLOOKUP($A132, 'E1 Categorization'!$A$32:$E$124, 5,0)))</f>
        <v>0</v>
      </c>
      <c r="BR132" s="2196">
        <f>IF(ISERROR(V132*(VLOOKUP($A132, 'E1 Categorization'!$A$32:$E$124, 5,0))), V132*0.5, V132*(VLOOKUP($A132, 'E1 Categorization'!$A$32:$E$124, 5,0)))</f>
        <v>0</v>
      </c>
      <c r="BS132" s="2196">
        <f>IF(ISERROR(W132*(VLOOKUP($A132, 'E1 Categorization'!$A$32:$E$124, 5,0))), W132*0.5, W132*(VLOOKUP($A132, 'E1 Categorization'!$A$32:$E$124, 5,0)))</f>
        <v>0</v>
      </c>
      <c r="BT132" s="2196">
        <f>IF(ISERROR(X132*(VLOOKUP($A132, 'E1 Categorization'!$A$32:$E$124, 5,0))), X132*0.5, X132*(VLOOKUP($A132, 'E1 Categorization'!$A$32:$E$124, 5,0)))</f>
        <v>0</v>
      </c>
    </row>
    <row r="133" spans="1:72" s="631" customFormat="1" ht="25.5" customHeight="1" x14ac:dyDescent="0.2">
      <c r="A133" s="555">
        <f>'I3 TB Data'!A443:B443</f>
        <v>5675</v>
      </c>
      <c r="B133" s="556" t="str">
        <f>'I3 TB Data'!B443</f>
        <v>Maintenance of General Plant</v>
      </c>
      <c r="C133" s="557">
        <f>'I3 TB Data'!G443</f>
        <v>0</v>
      </c>
      <c r="D133" s="2166" t="str">
        <f t="shared" si="36"/>
        <v>Yes</v>
      </c>
      <c r="E133" s="2143"/>
      <c r="F133" s="2143"/>
      <c r="G133" s="2143"/>
      <c r="H133" s="2143"/>
      <c r="I133" s="2143"/>
      <c r="J133" s="2143"/>
      <c r="K133" s="2143"/>
      <c r="L133" s="2143"/>
      <c r="M133" s="2143"/>
      <c r="N133" s="2143"/>
      <c r="O133" s="2143"/>
      <c r="P133" s="2143"/>
      <c r="Q133" s="2143"/>
      <c r="R133" s="2143"/>
      <c r="S133" s="2143"/>
      <c r="T133" s="2143"/>
      <c r="U133" s="2143"/>
      <c r="V133" s="2143"/>
      <c r="W133" s="2143"/>
      <c r="X133" s="2143"/>
      <c r="AA133" s="559">
        <f t="shared" si="37"/>
        <v>5675</v>
      </c>
      <c r="AB133" s="560" t="str">
        <f t="shared" si="38"/>
        <v>Maintenance of General Plant</v>
      </c>
      <c r="AC133" s="2196">
        <f>IF(ISERROR(E133*(1-VLOOKUP($A133, 'E1 Categorization'!$A$32:$E$124, 5,0))), E133*0.5, E133*(1-VLOOKUP($A133, 'E1 Categorization'!$A$32:$E$124, 5,0)))</f>
        <v>0</v>
      </c>
      <c r="AD133" s="2196">
        <f>IF(ISERROR(F133*(1-VLOOKUP($A133, 'E1 Categorization'!$A$32:$E$124, 5,0))), F133*0.5, F133*(1-VLOOKUP($A133, 'E1 Categorization'!$A$32:$E$124, 5,0)))</f>
        <v>0</v>
      </c>
      <c r="AE133" s="2196">
        <f>IF(ISERROR(G133*(1-VLOOKUP($A133, 'E1 Categorization'!$A$32:$E$124, 5,0))), G133*0.5, G133*(1-VLOOKUP($A133, 'E1 Categorization'!$A$32:$E$124, 5,0)))</f>
        <v>0</v>
      </c>
      <c r="AF133" s="2196">
        <f>IF(ISERROR(H133*(1-VLOOKUP($A133, 'E1 Categorization'!$A$32:$E$124, 5,0))), H133*0.5, H133*(1-VLOOKUP($A133, 'E1 Categorization'!$A$32:$E$124, 5,0)))</f>
        <v>0</v>
      </c>
      <c r="AG133" s="2196">
        <f>IF(ISERROR(I133*(1-VLOOKUP($A133, 'E1 Categorization'!$A$32:$E$124, 5,0))), I133*0.5, I133*(1-VLOOKUP($A133, 'E1 Categorization'!$A$32:$E$124, 5,0)))</f>
        <v>0</v>
      </c>
      <c r="AH133" s="2196">
        <f>IF(ISERROR(J133*(1-VLOOKUP($A133, 'E1 Categorization'!$A$32:$E$124, 5,0))), J133*0.5, J133*(1-VLOOKUP($A133, 'E1 Categorization'!$A$32:$E$124, 5,0)))</f>
        <v>0</v>
      </c>
      <c r="AI133" s="2196">
        <f>IF(ISERROR(K133*(1-VLOOKUP($A133, 'E1 Categorization'!$A$32:$E$124, 5,0))), K133*0.5, K133*(1-VLOOKUP($A133, 'E1 Categorization'!$A$32:$E$124, 5,0)))</f>
        <v>0</v>
      </c>
      <c r="AJ133" s="2196">
        <f>IF(ISERROR(L133*(1-VLOOKUP($A133, 'E1 Categorization'!$A$32:$E$124, 5,0))), L133*0.5, L133*(1-VLOOKUP($A133, 'E1 Categorization'!$A$32:$E$124, 5,0)))</f>
        <v>0</v>
      </c>
      <c r="AK133" s="2196">
        <f>IF(ISERROR(M133*(1-VLOOKUP($A133, 'E1 Categorization'!$A$32:$E$124, 5,0))), M133*0.5, M133*(1-VLOOKUP($A133, 'E1 Categorization'!$A$32:$E$124, 5,0)))</f>
        <v>0</v>
      </c>
      <c r="AL133" s="2196">
        <f>IF(ISERROR(N133*(1-VLOOKUP($A133, 'E1 Categorization'!$A$32:$E$124, 5,0))), N133*0.5, N133*(1-VLOOKUP($A133, 'E1 Categorization'!$A$32:$E$124, 5,0)))</f>
        <v>0</v>
      </c>
      <c r="AM133" s="2196">
        <f>IF(ISERROR(O133*(1-VLOOKUP($A133, 'E1 Categorization'!$A$32:$E$124, 5,0))), O133*0.5, O133*(1-VLOOKUP($A133, 'E1 Categorization'!$A$32:$E$124, 5,0)))</f>
        <v>0</v>
      </c>
      <c r="AN133" s="2196">
        <f>IF(ISERROR(P133*(1-VLOOKUP($A133, 'E1 Categorization'!$A$32:$E$124, 5,0))), P133*0.5, P133*(1-VLOOKUP($A133, 'E1 Categorization'!$A$32:$E$124, 5,0)))</f>
        <v>0</v>
      </c>
      <c r="AO133" s="2196">
        <f>IF(ISERROR(Q133*(1-VLOOKUP($A133, 'E1 Categorization'!$A$32:$E$124, 5,0))), Q133*0.5, Q133*(1-VLOOKUP($A133, 'E1 Categorization'!$A$32:$E$124, 5,0)))</f>
        <v>0</v>
      </c>
      <c r="AP133" s="2196">
        <f>IF(ISERROR(R133*(1-VLOOKUP($A133, 'E1 Categorization'!$A$32:$E$124, 5,0))), R133*0.5, R133*(1-VLOOKUP($A133, 'E1 Categorization'!$A$32:$E$124, 5,0)))</f>
        <v>0</v>
      </c>
      <c r="AQ133" s="2196">
        <f>IF(ISERROR(S133*(1-VLOOKUP($A133, 'E1 Categorization'!$A$32:$E$124, 5,0))), S133*0.5, S133*(1-VLOOKUP($A133, 'E1 Categorization'!$A$32:$E$124, 5,0)))</f>
        <v>0</v>
      </c>
      <c r="AR133" s="2196">
        <f>IF(ISERROR(T133*(1-VLOOKUP($A133, 'E1 Categorization'!$A$32:$E$124, 5,0))), T133*0.5, T133*(1-VLOOKUP($A133, 'E1 Categorization'!$A$32:$E$124, 5,0)))</f>
        <v>0</v>
      </c>
      <c r="AS133" s="2196">
        <f>IF(ISERROR(U133*(1-VLOOKUP($A133, 'E1 Categorization'!$A$32:$E$124, 5,0))), U133*0.5, U133*(1-VLOOKUP($A133, 'E1 Categorization'!$A$32:$E$124, 5,0)))</f>
        <v>0</v>
      </c>
      <c r="AT133" s="2196">
        <f>IF(ISERROR(V133*(1-VLOOKUP($A133, 'E1 Categorization'!$A$32:$E$124, 5,0))), V133*0.5, V133*(1-VLOOKUP($A133, 'E1 Categorization'!$A$32:$E$124, 5,0)))</f>
        <v>0</v>
      </c>
      <c r="AU133" s="2196">
        <f>IF(ISERROR(W133*(1-VLOOKUP($A133, 'E1 Categorization'!$A$32:$E$124, 5,0))), W133*0.5, W133*(1-VLOOKUP($A133, 'E1 Categorization'!$A$32:$E$124, 5,0)))</f>
        <v>0</v>
      </c>
      <c r="AV133" s="2196">
        <f>IF(ISERROR(X133*(1-VLOOKUP($A133, 'E1 Categorization'!$A$32:$E$124, 5,0))), X133*0.5, X133*(1-VLOOKUP($A133, 'E1 Categorization'!$A$32:$E$124, 5,0)))</f>
        <v>0</v>
      </c>
      <c r="AW133" s="2200"/>
      <c r="AX133" s="2200"/>
      <c r="AY133" s="559">
        <f t="shared" si="39"/>
        <v>5675</v>
      </c>
      <c r="AZ133" s="560" t="str">
        <f t="shared" si="40"/>
        <v>Maintenance of General Plant</v>
      </c>
      <c r="BA133" s="2196">
        <f>IF(ISERROR(E133*(VLOOKUP($A133, 'E1 Categorization'!$A$32:$E$124, 5,0))), E133*0.5, E133*(VLOOKUP($A133, 'E1 Categorization'!$A$32:$E$124, 5,0)))</f>
        <v>0</v>
      </c>
      <c r="BB133" s="2196">
        <f>IF(ISERROR(F133*(VLOOKUP($A133, 'E1 Categorization'!$A$32:$E$124, 5,0))), F133*0.5, F133*(VLOOKUP($A133, 'E1 Categorization'!$A$32:$E$124, 5,0)))</f>
        <v>0</v>
      </c>
      <c r="BC133" s="2196">
        <f>IF(ISERROR(G133*(VLOOKUP($A133, 'E1 Categorization'!$A$32:$E$124, 5,0))), G133*0.5, G133*(VLOOKUP($A133, 'E1 Categorization'!$A$32:$E$124, 5,0)))</f>
        <v>0</v>
      </c>
      <c r="BD133" s="2196">
        <f>IF(ISERROR(H133*(VLOOKUP($A133, 'E1 Categorization'!$A$32:$E$124, 5,0))), H133*0.5, H133*(VLOOKUP($A133, 'E1 Categorization'!$A$32:$E$124, 5,0)))</f>
        <v>0</v>
      </c>
      <c r="BE133" s="2196">
        <f>IF(ISERROR(I133*(VLOOKUP($A133, 'E1 Categorization'!$A$32:$E$124, 5,0))), I133*0.5, I133*(VLOOKUP($A133, 'E1 Categorization'!$A$32:$E$124, 5,0)))</f>
        <v>0</v>
      </c>
      <c r="BF133" s="2196">
        <f>IF(ISERROR(J133*(VLOOKUP($A133, 'E1 Categorization'!$A$32:$E$124, 5,0))), J133*0.5, J133*(VLOOKUP($A133, 'E1 Categorization'!$A$32:$E$124, 5,0)))</f>
        <v>0</v>
      </c>
      <c r="BG133" s="2196">
        <f>IF(ISERROR(K133*(VLOOKUP($A133, 'E1 Categorization'!$A$32:$E$124, 5,0))), K133*0.5, K133*(VLOOKUP($A133, 'E1 Categorization'!$A$32:$E$124, 5,0)))</f>
        <v>0</v>
      </c>
      <c r="BH133" s="2196">
        <f>IF(ISERROR(L133*(VLOOKUP($A133, 'E1 Categorization'!$A$32:$E$124, 5,0))), L133*0.5, L133*(VLOOKUP($A133, 'E1 Categorization'!$A$32:$E$124, 5,0)))</f>
        <v>0</v>
      </c>
      <c r="BI133" s="2196">
        <f>IF(ISERROR(M133*(VLOOKUP($A133, 'E1 Categorization'!$A$32:$E$124, 5,0))), M133*0.5, M133*(VLOOKUP($A133, 'E1 Categorization'!$A$32:$E$124, 5,0)))</f>
        <v>0</v>
      </c>
      <c r="BJ133" s="2196">
        <f>IF(ISERROR(N133*(VLOOKUP($A133, 'E1 Categorization'!$A$32:$E$124, 5,0))), N133*0.5, N133*(VLOOKUP($A133, 'E1 Categorization'!$A$32:$E$124, 5,0)))</f>
        <v>0</v>
      </c>
      <c r="BK133" s="2196">
        <f>IF(ISERROR(O133*(VLOOKUP($A133, 'E1 Categorization'!$A$32:$E$124, 5,0))), O133*0.5, O133*(VLOOKUP($A133, 'E1 Categorization'!$A$32:$E$124, 5,0)))</f>
        <v>0</v>
      </c>
      <c r="BL133" s="2196">
        <f>IF(ISERROR(P133*(VLOOKUP($A133, 'E1 Categorization'!$A$32:$E$124, 5,0))), P133*0.5, P133*(VLOOKUP($A133, 'E1 Categorization'!$A$32:$E$124, 5,0)))</f>
        <v>0</v>
      </c>
      <c r="BM133" s="2196">
        <f>IF(ISERROR(Q133*(VLOOKUP($A133, 'E1 Categorization'!$A$32:$E$124, 5,0))), Q133*0.5, Q133*(VLOOKUP($A133, 'E1 Categorization'!$A$32:$E$124, 5,0)))</f>
        <v>0</v>
      </c>
      <c r="BN133" s="2196">
        <f>IF(ISERROR(R133*(VLOOKUP($A133, 'E1 Categorization'!$A$32:$E$124, 5,0))), R133*0.5, R133*(VLOOKUP($A133, 'E1 Categorization'!$A$32:$E$124, 5,0)))</f>
        <v>0</v>
      </c>
      <c r="BO133" s="2196">
        <f>IF(ISERROR(S133*(VLOOKUP($A133, 'E1 Categorization'!$A$32:$E$124, 5,0))), S133*0.5, S133*(VLOOKUP($A133, 'E1 Categorization'!$A$32:$E$124, 5,0)))</f>
        <v>0</v>
      </c>
      <c r="BP133" s="2196">
        <f>IF(ISERROR(T133*(VLOOKUP($A133, 'E1 Categorization'!$A$32:$E$124, 5,0))), T133*0.5, T133*(VLOOKUP($A133, 'E1 Categorization'!$A$32:$E$124, 5,0)))</f>
        <v>0</v>
      </c>
      <c r="BQ133" s="2196">
        <f>IF(ISERROR(U133*(VLOOKUP($A133, 'E1 Categorization'!$A$32:$E$124, 5,0))), U133*0.5, U133*(VLOOKUP($A133, 'E1 Categorization'!$A$32:$E$124, 5,0)))</f>
        <v>0</v>
      </c>
      <c r="BR133" s="2196">
        <f>IF(ISERROR(V133*(VLOOKUP($A133, 'E1 Categorization'!$A$32:$E$124, 5,0))), V133*0.5, V133*(VLOOKUP($A133, 'E1 Categorization'!$A$32:$E$124, 5,0)))</f>
        <v>0</v>
      </c>
      <c r="BS133" s="2196">
        <f>IF(ISERROR(W133*(VLOOKUP($A133, 'E1 Categorization'!$A$32:$E$124, 5,0))), W133*0.5, W133*(VLOOKUP($A133, 'E1 Categorization'!$A$32:$E$124, 5,0)))</f>
        <v>0</v>
      </c>
      <c r="BT133" s="2196">
        <f>IF(ISERROR(X133*(VLOOKUP($A133, 'E1 Categorization'!$A$32:$E$124, 5,0))), X133*0.5, X133*(VLOOKUP($A133, 'E1 Categorization'!$A$32:$E$124, 5,0)))</f>
        <v>0</v>
      </c>
    </row>
    <row r="134" spans="1:72" s="631" customFormat="1" ht="25.5" customHeight="1" x14ac:dyDescent="0.2">
      <c r="A134" s="555">
        <f>'I3 TB Data'!A444:B444</f>
        <v>5680</v>
      </c>
      <c r="B134" s="556" t="str">
        <f>'I3 TB Data'!B444</f>
        <v>Electrical Safety Authority Fees</v>
      </c>
      <c r="C134" s="557">
        <f>'I3 TB Data'!G444</f>
        <v>0</v>
      </c>
      <c r="D134" s="2166" t="str">
        <f t="shared" si="36"/>
        <v>Yes</v>
      </c>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AA134" s="559">
        <f t="shared" si="37"/>
        <v>5680</v>
      </c>
      <c r="AB134" s="560" t="str">
        <f t="shared" si="38"/>
        <v>Electrical Safety Authority Fees</v>
      </c>
      <c r="AC134" s="2196">
        <f>IF(ISERROR(E134*(1-VLOOKUP($A134, 'E1 Categorization'!$A$32:$E$124, 5,0))), E134*0.5, E134*(1-VLOOKUP($A134, 'E1 Categorization'!$A$32:$E$124, 5,0)))</f>
        <v>0</v>
      </c>
      <c r="AD134" s="2196">
        <f>IF(ISERROR(F134*(1-VLOOKUP($A134, 'E1 Categorization'!$A$32:$E$124, 5,0))), F134*0.5, F134*(1-VLOOKUP($A134, 'E1 Categorization'!$A$32:$E$124, 5,0)))</f>
        <v>0</v>
      </c>
      <c r="AE134" s="2196">
        <f>IF(ISERROR(G134*(1-VLOOKUP($A134, 'E1 Categorization'!$A$32:$E$124, 5,0))), G134*0.5, G134*(1-VLOOKUP($A134, 'E1 Categorization'!$A$32:$E$124, 5,0)))</f>
        <v>0</v>
      </c>
      <c r="AF134" s="2196">
        <f>IF(ISERROR(H134*(1-VLOOKUP($A134, 'E1 Categorization'!$A$32:$E$124, 5,0))), H134*0.5, H134*(1-VLOOKUP($A134, 'E1 Categorization'!$A$32:$E$124, 5,0)))</f>
        <v>0</v>
      </c>
      <c r="AG134" s="2196">
        <f>IF(ISERROR(I134*(1-VLOOKUP($A134, 'E1 Categorization'!$A$32:$E$124, 5,0))), I134*0.5, I134*(1-VLOOKUP($A134, 'E1 Categorization'!$A$32:$E$124, 5,0)))</f>
        <v>0</v>
      </c>
      <c r="AH134" s="2196">
        <f>IF(ISERROR(J134*(1-VLOOKUP($A134, 'E1 Categorization'!$A$32:$E$124, 5,0))), J134*0.5, J134*(1-VLOOKUP($A134, 'E1 Categorization'!$A$32:$E$124, 5,0)))</f>
        <v>0</v>
      </c>
      <c r="AI134" s="2196">
        <f>IF(ISERROR(K134*(1-VLOOKUP($A134, 'E1 Categorization'!$A$32:$E$124, 5,0))), K134*0.5, K134*(1-VLOOKUP($A134, 'E1 Categorization'!$A$32:$E$124, 5,0)))</f>
        <v>0</v>
      </c>
      <c r="AJ134" s="2196">
        <f>IF(ISERROR(L134*(1-VLOOKUP($A134, 'E1 Categorization'!$A$32:$E$124, 5,0))), L134*0.5, L134*(1-VLOOKUP($A134, 'E1 Categorization'!$A$32:$E$124, 5,0)))</f>
        <v>0</v>
      </c>
      <c r="AK134" s="2196">
        <f>IF(ISERROR(M134*(1-VLOOKUP($A134, 'E1 Categorization'!$A$32:$E$124, 5,0))), M134*0.5, M134*(1-VLOOKUP($A134, 'E1 Categorization'!$A$32:$E$124, 5,0)))</f>
        <v>0</v>
      </c>
      <c r="AL134" s="2196">
        <f>IF(ISERROR(N134*(1-VLOOKUP($A134, 'E1 Categorization'!$A$32:$E$124, 5,0))), N134*0.5, N134*(1-VLOOKUP($A134, 'E1 Categorization'!$A$32:$E$124, 5,0)))</f>
        <v>0</v>
      </c>
      <c r="AM134" s="2196">
        <f>IF(ISERROR(O134*(1-VLOOKUP($A134, 'E1 Categorization'!$A$32:$E$124, 5,0))), O134*0.5, O134*(1-VLOOKUP($A134, 'E1 Categorization'!$A$32:$E$124, 5,0)))</f>
        <v>0</v>
      </c>
      <c r="AN134" s="2196">
        <f>IF(ISERROR(P134*(1-VLOOKUP($A134, 'E1 Categorization'!$A$32:$E$124, 5,0))), P134*0.5, P134*(1-VLOOKUP($A134, 'E1 Categorization'!$A$32:$E$124, 5,0)))</f>
        <v>0</v>
      </c>
      <c r="AO134" s="2196">
        <f>IF(ISERROR(Q134*(1-VLOOKUP($A134, 'E1 Categorization'!$A$32:$E$124, 5,0))), Q134*0.5, Q134*(1-VLOOKUP($A134, 'E1 Categorization'!$A$32:$E$124, 5,0)))</f>
        <v>0</v>
      </c>
      <c r="AP134" s="2196">
        <f>IF(ISERROR(R134*(1-VLOOKUP($A134, 'E1 Categorization'!$A$32:$E$124, 5,0))), R134*0.5, R134*(1-VLOOKUP($A134, 'E1 Categorization'!$A$32:$E$124, 5,0)))</f>
        <v>0</v>
      </c>
      <c r="AQ134" s="2196">
        <f>IF(ISERROR(S134*(1-VLOOKUP($A134, 'E1 Categorization'!$A$32:$E$124, 5,0))), S134*0.5, S134*(1-VLOOKUP($A134, 'E1 Categorization'!$A$32:$E$124, 5,0)))</f>
        <v>0</v>
      </c>
      <c r="AR134" s="2196">
        <f>IF(ISERROR(T134*(1-VLOOKUP($A134, 'E1 Categorization'!$A$32:$E$124, 5,0))), T134*0.5, T134*(1-VLOOKUP($A134, 'E1 Categorization'!$A$32:$E$124, 5,0)))</f>
        <v>0</v>
      </c>
      <c r="AS134" s="2196">
        <f>IF(ISERROR(U134*(1-VLOOKUP($A134, 'E1 Categorization'!$A$32:$E$124, 5,0))), U134*0.5, U134*(1-VLOOKUP($A134, 'E1 Categorization'!$A$32:$E$124, 5,0)))</f>
        <v>0</v>
      </c>
      <c r="AT134" s="2196">
        <f>IF(ISERROR(V134*(1-VLOOKUP($A134, 'E1 Categorization'!$A$32:$E$124, 5,0))), V134*0.5, V134*(1-VLOOKUP($A134, 'E1 Categorization'!$A$32:$E$124, 5,0)))</f>
        <v>0</v>
      </c>
      <c r="AU134" s="2196">
        <f>IF(ISERROR(W134*(1-VLOOKUP($A134, 'E1 Categorization'!$A$32:$E$124, 5,0))), W134*0.5, W134*(1-VLOOKUP($A134, 'E1 Categorization'!$A$32:$E$124, 5,0)))</f>
        <v>0</v>
      </c>
      <c r="AV134" s="2196">
        <f>IF(ISERROR(X134*(1-VLOOKUP($A134, 'E1 Categorization'!$A$32:$E$124, 5,0))), X134*0.5, X134*(1-VLOOKUP($A134, 'E1 Categorization'!$A$32:$E$124, 5,0)))</f>
        <v>0</v>
      </c>
      <c r="AW134" s="2200"/>
      <c r="AX134" s="2200"/>
      <c r="AY134" s="559">
        <f t="shared" si="39"/>
        <v>5680</v>
      </c>
      <c r="AZ134" s="560" t="str">
        <f t="shared" si="40"/>
        <v>Electrical Safety Authority Fees</v>
      </c>
      <c r="BA134" s="2196">
        <f>IF(ISERROR(E134*(VLOOKUP($A134, 'E1 Categorization'!$A$32:$E$124, 5,0))), E134*0.5, E134*(VLOOKUP($A134, 'E1 Categorization'!$A$32:$E$124, 5,0)))</f>
        <v>0</v>
      </c>
      <c r="BB134" s="2196">
        <f>IF(ISERROR(F134*(VLOOKUP($A134, 'E1 Categorization'!$A$32:$E$124, 5,0))), F134*0.5, F134*(VLOOKUP($A134, 'E1 Categorization'!$A$32:$E$124, 5,0)))</f>
        <v>0</v>
      </c>
      <c r="BC134" s="2196">
        <f>IF(ISERROR(G134*(VLOOKUP($A134, 'E1 Categorization'!$A$32:$E$124, 5,0))), G134*0.5, G134*(VLOOKUP($A134, 'E1 Categorization'!$A$32:$E$124, 5,0)))</f>
        <v>0</v>
      </c>
      <c r="BD134" s="2196">
        <f>IF(ISERROR(H134*(VLOOKUP($A134, 'E1 Categorization'!$A$32:$E$124, 5,0))), H134*0.5, H134*(VLOOKUP($A134, 'E1 Categorization'!$A$32:$E$124, 5,0)))</f>
        <v>0</v>
      </c>
      <c r="BE134" s="2196">
        <f>IF(ISERROR(I134*(VLOOKUP($A134, 'E1 Categorization'!$A$32:$E$124, 5,0))), I134*0.5, I134*(VLOOKUP($A134, 'E1 Categorization'!$A$32:$E$124, 5,0)))</f>
        <v>0</v>
      </c>
      <c r="BF134" s="2196">
        <f>IF(ISERROR(J134*(VLOOKUP($A134, 'E1 Categorization'!$A$32:$E$124, 5,0))), J134*0.5, J134*(VLOOKUP($A134, 'E1 Categorization'!$A$32:$E$124, 5,0)))</f>
        <v>0</v>
      </c>
      <c r="BG134" s="2196">
        <f>IF(ISERROR(K134*(VLOOKUP($A134, 'E1 Categorization'!$A$32:$E$124, 5,0))), K134*0.5, K134*(VLOOKUP($A134, 'E1 Categorization'!$A$32:$E$124, 5,0)))</f>
        <v>0</v>
      </c>
      <c r="BH134" s="2196">
        <f>IF(ISERROR(L134*(VLOOKUP($A134, 'E1 Categorization'!$A$32:$E$124, 5,0))), L134*0.5, L134*(VLOOKUP($A134, 'E1 Categorization'!$A$32:$E$124, 5,0)))</f>
        <v>0</v>
      </c>
      <c r="BI134" s="2196">
        <f>IF(ISERROR(M134*(VLOOKUP($A134, 'E1 Categorization'!$A$32:$E$124, 5,0))), M134*0.5, M134*(VLOOKUP($A134, 'E1 Categorization'!$A$32:$E$124, 5,0)))</f>
        <v>0</v>
      </c>
      <c r="BJ134" s="2196">
        <f>IF(ISERROR(N134*(VLOOKUP($A134, 'E1 Categorization'!$A$32:$E$124, 5,0))), N134*0.5, N134*(VLOOKUP($A134, 'E1 Categorization'!$A$32:$E$124, 5,0)))</f>
        <v>0</v>
      </c>
      <c r="BK134" s="2196">
        <f>IF(ISERROR(O134*(VLOOKUP($A134, 'E1 Categorization'!$A$32:$E$124, 5,0))), O134*0.5, O134*(VLOOKUP($A134, 'E1 Categorization'!$A$32:$E$124, 5,0)))</f>
        <v>0</v>
      </c>
      <c r="BL134" s="2196">
        <f>IF(ISERROR(P134*(VLOOKUP($A134, 'E1 Categorization'!$A$32:$E$124, 5,0))), P134*0.5, P134*(VLOOKUP($A134, 'E1 Categorization'!$A$32:$E$124, 5,0)))</f>
        <v>0</v>
      </c>
      <c r="BM134" s="2196">
        <f>IF(ISERROR(Q134*(VLOOKUP($A134, 'E1 Categorization'!$A$32:$E$124, 5,0))), Q134*0.5, Q134*(VLOOKUP($A134, 'E1 Categorization'!$A$32:$E$124, 5,0)))</f>
        <v>0</v>
      </c>
      <c r="BN134" s="2196">
        <f>IF(ISERROR(R134*(VLOOKUP($A134, 'E1 Categorization'!$A$32:$E$124, 5,0))), R134*0.5, R134*(VLOOKUP($A134, 'E1 Categorization'!$A$32:$E$124, 5,0)))</f>
        <v>0</v>
      </c>
      <c r="BO134" s="2196">
        <f>IF(ISERROR(S134*(VLOOKUP($A134, 'E1 Categorization'!$A$32:$E$124, 5,0))), S134*0.5, S134*(VLOOKUP($A134, 'E1 Categorization'!$A$32:$E$124, 5,0)))</f>
        <v>0</v>
      </c>
      <c r="BP134" s="2196">
        <f>IF(ISERROR(T134*(VLOOKUP($A134, 'E1 Categorization'!$A$32:$E$124, 5,0))), T134*0.5, T134*(VLOOKUP($A134, 'E1 Categorization'!$A$32:$E$124, 5,0)))</f>
        <v>0</v>
      </c>
      <c r="BQ134" s="2196">
        <f>IF(ISERROR(U134*(VLOOKUP($A134, 'E1 Categorization'!$A$32:$E$124, 5,0))), U134*0.5, U134*(VLOOKUP($A134, 'E1 Categorization'!$A$32:$E$124, 5,0)))</f>
        <v>0</v>
      </c>
      <c r="BR134" s="2196">
        <f>IF(ISERROR(V134*(VLOOKUP($A134, 'E1 Categorization'!$A$32:$E$124, 5,0))), V134*0.5, V134*(VLOOKUP($A134, 'E1 Categorization'!$A$32:$E$124, 5,0)))</f>
        <v>0</v>
      </c>
      <c r="BS134" s="2196">
        <f>IF(ISERROR(W134*(VLOOKUP($A134, 'E1 Categorization'!$A$32:$E$124, 5,0))), W134*0.5, W134*(VLOOKUP($A134, 'E1 Categorization'!$A$32:$E$124, 5,0)))</f>
        <v>0</v>
      </c>
      <c r="BT134" s="2196">
        <f>IF(ISERROR(X134*(VLOOKUP($A134, 'E1 Categorization'!$A$32:$E$124, 5,0))), X134*0.5, X134*(VLOOKUP($A134, 'E1 Categorization'!$A$32:$E$124, 5,0)))</f>
        <v>0</v>
      </c>
    </row>
    <row r="135" spans="1:72" s="631" customFormat="1" ht="25.5" customHeight="1" x14ac:dyDescent="0.2">
      <c r="A135" s="555">
        <v>5685</v>
      </c>
      <c r="B135" s="556" t="str">
        <f>'I3 TB Data'!B446</f>
        <v>Independent Market Operator Fees and Penalties</v>
      </c>
      <c r="C135" s="557">
        <f>'I3 TB Data'!G446</f>
        <v>0</v>
      </c>
      <c r="D135" s="2166" t="str">
        <f>IF(SUM(E135:X135)&lt;&gt;C135,"No","Yes")</f>
        <v>Yes</v>
      </c>
      <c r="E135" s="2143"/>
      <c r="F135" s="2143"/>
      <c r="G135" s="2143"/>
      <c r="H135" s="2143"/>
      <c r="I135" s="2143"/>
      <c r="J135" s="2143"/>
      <c r="K135" s="2143"/>
      <c r="L135" s="2143"/>
      <c r="M135" s="2143"/>
      <c r="N135" s="2143"/>
      <c r="O135" s="2143"/>
      <c r="P135" s="2143"/>
      <c r="Q135" s="2143"/>
      <c r="R135" s="2143"/>
      <c r="S135" s="2143"/>
      <c r="T135" s="2143"/>
      <c r="U135" s="2143"/>
      <c r="V135" s="2143"/>
      <c r="W135" s="2143"/>
      <c r="X135" s="2143"/>
      <c r="AA135" s="559">
        <f t="shared" si="37"/>
        <v>5685</v>
      </c>
      <c r="AB135" s="560" t="str">
        <f t="shared" si="38"/>
        <v>Independent Market Operator Fees and Penalties</v>
      </c>
      <c r="AC135" s="2196">
        <f>IF(ISERROR(E135*(1-VLOOKUP($A135, 'E1 Categorization'!$A$32:$E$124, 5,0))), E135*0.5, E135*(1-VLOOKUP($A135, 'E1 Categorization'!$A$32:$E$124, 5,0)))</f>
        <v>0</v>
      </c>
      <c r="AD135" s="2196">
        <f>IF(ISERROR(F135*(1-VLOOKUP($A135, 'E1 Categorization'!$A$32:$E$124, 5,0))), F135*0.5, F135*(1-VLOOKUP($A135, 'E1 Categorization'!$A$32:$E$124, 5,0)))</f>
        <v>0</v>
      </c>
      <c r="AE135" s="2196">
        <f>IF(ISERROR(G135*(1-VLOOKUP($A135, 'E1 Categorization'!$A$32:$E$124, 5,0))), G135*0.5, G135*(1-VLOOKUP($A135, 'E1 Categorization'!$A$32:$E$124, 5,0)))</f>
        <v>0</v>
      </c>
      <c r="AF135" s="2196">
        <f>IF(ISERROR(H135*(1-VLOOKUP($A135, 'E1 Categorization'!$A$32:$E$124, 5,0))), H135*0.5, H135*(1-VLOOKUP($A135, 'E1 Categorization'!$A$32:$E$124, 5,0)))</f>
        <v>0</v>
      </c>
      <c r="AG135" s="2196">
        <f>IF(ISERROR(I135*(1-VLOOKUP($A135, 'E1 Categorization'!$A$32:$E$124, 5,0))), I135*0.5, I135*(1-VLOOKUP($A135, 'E1 Categorization'!$A$32:$E$124, 5,0)))</f>
        <v>0</v>
      </c>
      <c r="AH135" s="2196">
        <f>IF(ISERROR(J135*(1-VLOOKUP($A135, 'E1 Categorization'!$A$32:$E$124, 5,0))), J135*0.5, J135*(1-VLOOKUP($A135, 'E1 Categorization'!$A$32:$E$124, 5,0)))</f>
        <v>0</v>
      </c>
      <c r="AI135" s="2196">
        <f>IF(ISERROR(K135*(1-VLOOKUP($A135, 'E1 Categorization'!$A$32:$E$124, 5,0))), K135*0.5, K135*(1-VLOOKUP($A135, 'E1 Categorization'!$A$32:$E$124, 5,0)))</f>
        <v>0</v>
      </c>
      <c r="AJ135" s="2196">
        <f>IF(ISERROR(L135*(1-VLOOKUP($A135, 'E1 Categorization'!$A$32:$E$124, 5,0))), L135*0.5, L135*(1-VLOOKUP($A135, 'E1 Categorization'!$A$32:$E$124, 5,0)))</f>
        <v>0</v>
      </c>
      <c r="AK135" s="2196">
        <f>IF(ISERROR(M135*(1-VLOOKUP($A135, 'E1 Categorization'!$A$32:$E$124, 5,0))), M135*0.5, M135*(1-VLOOKUP($A135, 'E1 Categorization'!$A$32:$E$124, 5,0)))</f>
        <v>0</v>
      </c>
      <c r="AL135" s="2196">
        <f>IF(ISERROR(N135*(1-VLOOKUP($A135, 'E1 Categorization'!$A$32:$E$124, 5,0))), N135*0.5, N135*(1-VLOOKUP($A135, 'E1 Categorization'!$A$32:$E$124, 5,0)))</f>
        <v>0</v>
      </c>
      <c r="AM135" s="2196">
        <f>IF(ISERROR(O135*(1-VLOOKUP($A135, 'E1 Categorization'!$A$32:$E$124, 5,0))), O135*0.5, O135*(1-VLOOKUP($A135, 'E1 Categorization'!$A$32:$E$124, 5,0)))</f>
        <v>0</v>
      </c>
      <c r="AN135" s="2196">
        <f>IF(ISERROR(P135*(1-VLOOKUP($A135, 'E1 Categorization'!$A$32:$E$124, 5,0))), P135*0.5, P135*(1-VLOOKUP($A135, 'E1 Categorization'!$A$32:$E$124, 5,0)))</f>
        <v>0</v>
      </c>
      <c r="AO135" s="2196">
        <f>IF(ISERROR(Q135*(1-VLOOKUP($A135, 'E1 Categorization'!$A$32:$E$124, 5,0))), Q135*0.5, Q135*(1-VLOOKUP($A135, 'E1 Categorization'!$A$32:$E$124, 5,0)))</f>
        <v>0</v>
      </c>
      <c r="AP135" s="2196">
        <f>IF(ISERROR(R135*(1-VLOOKUP($A135, 'E1 Categorization'!$A$32:$E$124, 5,0))), R135*0.5, R135*(1-VLOOKUP($A135, 'E1 Categorization'!$A$32:$E$124, 5,0)))</f>
        <v>0</v>
      </c>
      <c r="AQ135" s="2196">
        <f>IF(ISERROR(S135*(1-VLOOKUP($A135, 'E1 Categorization'!$A$32:$E$124, 5,0))), S135*0.5, S135*(1-VLOOKUP($A135, 'E1 Categorization'!$A$32:$E$124, 5,0)))</f>
        <v>0</v>
      </c>
      <c r="AR135" s="2196">
        <f>IF(ISERROR(T135*(1-VLOOKUP($A135, 'E1 Categorization'!$A$32:$E$124, 5,0))), T135*0.5, T135*(1-VLOOKUP($A135, 'E1 Categorization'!$A$32:$E$124, 5,0)))</f>
        <v>0</v>
      </c>
      <c r="AS135" s="2196">
        <f>IF(ISERROR(U135*(1-VLOOKUP($A135, 'E1 Categorization'!$A$32:$E$124, 5,0))), U135*0.5, U135*(1-VLOOKUP($A135, 'E1 Categorization'!$A$32:$E$124, 5,0)))</f>
        <v>0</v>
      </c>
      <c r="AT135" s="2196">
        <f>IF(ISERROR(V135*(1-VLOOKUP($A135, 'E1 Categorization'!$A$32:$E$124, 5,0))), V135*0.5, V135*(1-VLOOKUP($A135, 'E1 Categorization'!$A$32:$E$124, 5,0)))</f>
        <v>0</v>
      </c>
      <c r="AU135" s="2196">
        <f>IF(ISERROR(W135*(1-VLOOKUP($A135, 'E1 Categorization'!$A$32:$E$124, 5,0))), W135*0.5, W135*(1-VLOOKUP($A135, 'E1 Categorization'!$A$32:$E$124, 5,0)))</f>
        <v>0</v>
      </c>
      <c r="AV135" s="2196">
        <f>IF(ISERROR(X135*(1-VLOOKUP($A135, 'E1 Categorization'!$A$32:$E$124, 5,0))), X135*0.5, X135*(1-VLOOKUP($A135, 'E1 Categorization'!$A$32:$E$124, 5,0)))</f>
        <v>0</v>
      </c>
      <c r="AW135" s="2200"/>
      <c r="AX135" s="2200"/>
      <c r="AY135" s="559">
        <f t="shared" si="39"/>
        <v>5685</v>
      </c>
      <c r="AZ135" s="560" t="str">
        <f t="shared" si="40"/>
        <v>Independent Market Operator Fees and Penalties</v>
      </c>
      <c r="BA135" s="2196">
        <f>IF(ISERROR(E135*(VLOOKUP($A135, 'E1 Categorization'!$A$32:$E$124, 5,0))), E135*0.5, E135*(VLOOKUP($A135, 'E1 Categorization'!$A$32:$E$124, 5,0)))</f>
        <v>0</v>
      </c>
      <c r="BB135" s="2196">
        <f>IF(ISERROR(F135*(VLOOKUP($A135, 'E1 Categorization'!$A$32:$E$124, 5,0))), F135*0.5, F135*(VLOOKUP($A135, 'E1 Categorization'!$A$32:$E$124, 5,0)))</f>
        <v>0</v>
      </c>
      <c r="BC135" s="2196">
        <f>IF(ISERROR(G135*(VLOOKUP($A135, 'E1 Categorization'!$A$32:$E$124, 5,0))), G135*0.5, G135*(VLOOKUP($A135, 'E1 Categorization'!$A$32:$E$124, 5,0)))</f>
        <v>0</v>
      </c>
      <c r="BD135" s="2196">
        <f>IF(ISERROR(H135*(VLOOKUP($A135, 'E1 Categorization'!$A$32:$E$124, 5,0))), H135*0.5, H135*(VLOOKUP($A135, 'E1 Categorization'!$A$32:$E$124, 5,0)))</f>
        <v>0</v>
      </c>
      <c r="BE135" s="2196">
        <f>IF(ISERROR(I135*(VLOOKUP($A135, 'E1 Categorization'!$A$32:$E$124, 5,0))), I135*0.5, I135*(VLOOKUP($A135, 'E1 Categorization'!$A$32:$E$124, 5,0)))</f>
        <v>0</v>
      </c>
      <c r="BF135" s="2196">
        <f>IF(ISERROR(J135*(VLOOKUP($A135, 'E1 Categorization'!$A$32:$E$124, 5,0))), J135*0.5, J135*(VLOOKUP($A135, 'E1 Categorization'!$A$32:$E$124, 5,0)))</f>
        <v>0</v>
      </c>
      <c r="BG135" s="2196">
        <f>IF(ISERROR(K135*(VLOOKUP($A135, 'E1 Categorization'!$A$32:$E$124, 5,0))), K135*0.5, K135*(VLOOKUP($A135, 'E1 Categorization'!$A$32:$E$124, 5,0)))</f>
        <v>0</v>
      </c>
      <c r="BH135" s="2196">
        <f>IF(ISERROR(L135*(VLOOKUP($A135, 'E1 Categorization'!$A$32:$E$124, 5,0))), L135*0.5, L135*(VLOOKUP($A135, 'E1 Categorization'!$A$32:$E$124, 5,0)))</f>
        <v>0</v>
      </c>
      <c r="BI135" s="2196">
        <f>IF(ISERROR(M135*(VLOOKUP($A135, 'E1 Categorization'!$A$32:$E$124, 5,0))), M135*0.5, M135*(VLOOKUP($A135, 'E1 Categorization'!$A$32:$E$124, 5,0)))</f>
        <v>0</v>
      </c>
      <c r="BJ135" s="2196">
        <f>IF(ISERROR(N135*(VLOOKUP($A135, 'E1 Categorization'!$A$32:$E$124, 5,0))), N135*0.5, N135*(VLOOKUP($A135, 'E1 Categorization'!$A$32:$E$124, 5,0)))</f>
        <v>0</v>
      </c>
      <c r="BK135" s="2196">
        <f>IF(ISERROR(O135*(VLOOKUP($A135, 'E1 Categorization'!$A$32:$E$124, 5,0))), O135*0.5, O135*(VLOOKUP($A135, 'E1 Categorization'!$A$32:$E$124, 5,0)))</f>
        <v>0</v>
      </c>
      <c r="BL135" s="2196">
        <f>IF(ISERROR(P135*(VLOOKUP($A135, 'E1 Categorization'!$A$32:$E$124, 5,0))), P135*0.5, P135*(VLOOKUP($A135, 'E1 Categorization'!$A$32:$E$124, 5,0)))</f>
        <v>0</v>
      </c>
      <c r="BM135" s="2196">
        <f>IF(ISERROR(Q135*(VLOOKUP($A135, 'E1 Categorization'!$A$32:$E$124, 5,0))), Q135*0.5, Q135*(VLOOKUP($A135, 'E1 Categorization'!$A$32:$E$124, 5,0)))</f>
        <v>0</v>
      </c>
      <c r="BN135" s="2196">
        <f>IF(ISERROR(R135*(VLOOKUP($A135, 'E1 Categorization'!$A$32:$E$124, 5,0))), R135*0.5, R135*(VLOOKUP($A135, 'E1 Categorization'!$A$32:$E$124, 5,0)))</f>
        <v>0</v>
      </c>
      <c r="BO135" s="2196">
        <f>IF(ISERROR(S135*(VLOOKUP($A135, 'E1 Categorization'!$A$32:$E$124, 5,0))), S135*0.5, S135*(VLOOKUP($A135, 'E1 Categorization'!$A$32:$E$124, 5,0)))</f>
        <v>0</v>
      </c>
      <c r="BP135" s="2196">
        <f>IF(ISERROR(T135*(VLOOKUP($A135, 'E1 Categorization'!$A$32:$E$124, 5,0))), T135*0.5, T135*(VLOOKUP($A135, 'E1 Categorization'!$A$32:$E$124, 5,0)))</f>
        <v>0</v>
      </c>
      <c r="BQ135" s="2196">
        <f>IF(ISERROR(U135*(VLOOKUP($A135, 'E1 Categorization'!$A$32:$E$124, 5,0))), U135*0.5, U135*(VLOOKUP($A135, 'E1 Categorization'!$A$32:$E$124, 5,0)))</f>
        <v>0</v>
      </c>
      <c r="BR135" s="2196">
        <f>IF(ISERROR(V135*(VLOOKUP($A135, 'E1 Categorization'!$A$32:$E$124, 5,0))), V135*0.5, V135*(VLOOKUP($A135, 'E1 Categorization'!$A$32:$E$124, 5,0)))</f>
        <v>0</v>
      </c>
      <c r="BS135" s="2196">
        <f>IF(ISERROR(W135*(VLOOKUP($A135, 'E1 Categorization'!$A$32:$E$124, 5,0))), W135*0.5, W135*(VLOOKUP($A135, 'E1 Categorization'!$A$32:$E$124, 5,0)))</f>
        <v>0</v>
      </c>
      <c r="BT135" s="2196">
        <f>IF(ISERROR(X135*(VLOOKUP($A135, 'E1 Categorization'!$A$32:$E$124, 5,0))), X135*0.5, X135*(VLOOKUP($A135, 'E1 Categorization'!$A$32:$E$124, 5,0)))</f>
        <v>0</v>
      </c>
    </row>
    <row r="136" spans="1:72" s="631" customFormat="1" ht="25.5" x14ac:dyDescent="0.2">
      <c r="A136" s="555">
        <f>'I3 TB Data'!A447:B447</f>
        <v>5705</v>
      </c>
      <c r="B136" s="556" t="str">
        <f>'I3 TB Data'!B447</f>
        <v>Amortization Expense - Property, Plant, and Equipment</v>
      </c>
      <c r="C136" s="557">
        <f>'I3 TB Data'!G447</f>
        <v>0</v>
      </c>
      <c r="D136" s="2166" t="str">
        <f t="shared" si="36"/>
        <v>Yes</v>
      </c>
      <c r="E136" s="2143"/>
      <c r="F136" s="2143"/>
      <c r="G136" s="2143"/>
      <c r="H136" s="2143"/>
      <c r="I136" s="2143"/>
      <c r="J136" s="2143"/>
      <c r="K136" s="2143"/>
      <c r="L136" s="2143"/>
      <c r="M136" s="2143"/>
      <c r="N136" s="2143"/>
      <c r="O136" s="2143"/>
      <c r="P136" s="2143"/>
      <c r="Q136" s="2143"/>
      <c r="R136" s="2143"/>
      <c r="S136" s="2143"/>
      <c r="T136" s="2143"/>
      <c r="U136" s="2143"/>
      <c r="V136" s="2143"/>
      <c r="W136" s="2143"/>
      <c r="X136" s="2143"/>
      <c r="AA136" s="559">
        <f t="shared" si="37"/>
        <v>5705</v>
      </c>
      <c r="AB136" s="560" t="str">
        <f t="shared" si="38"/>
        <v>Amortization Expense - Property, Plant, and Equipment</v>
      </c>
      <c r="AC136" s="2196">
        <f>IF(ISERROR(E136*(1-VLOOKUP($A136, 'E1 Categorization'!$A$32:$E$124, 5,0))), E136*0.5, E136*(1-VLOOKUP($A136, 'E1 Categorization'!$A$32:$E$124, 5,0)))</f>
        <v>0</v>
      </c>
      <c r="AD136" s="2196">
        <f>IF(ISERROR(F136*(1-VLOOKUP($A136, 'E1 Categorization'!$A$32:$E$124, 5,0))), F136*0.5, F136*(1-VLOOKUP($A136, 'E1 Categorization'!$A$32:$E$124, 5,0)))</f>
        <v>0</v>
      </c>
      <c r="AE136" s="2196">
        <f>IF(ISERROR(G136*(1-VLOOKUP($A136, 'E1 Categorization'!$A$32:$E$124, 5,0))), G136*0.5, G136*(1-VLOOKUP($A136, 'E1 Categorization'!$A$32:$E$124, 5,0)))</f>
        <v>0</v>
      </c>
      <c r="AF136" s="2196">
        <f>IF(ISERROR(H136*(1-VLOOKUP($A136, 'E1 Categorization'!$A$32:$E$124, 5,0))), H136*0.5, H136*(1-VLOOKUP($A136, 'E1 Categorization'!$A$32:$E$124, 5,0)))</f>
        <v>0</v>
      </c>
      <c r="AG136" s="2196">
        <f>IF(ISERROR(I136*(1-VLOOKUP($A136, 'E1 Categorization'!$A$32:$E$124, 5,0))), I136*0.5, I136*(1-VLOOKUP($A136, 'E1 Categorization'!$A$32:$E$124, 5,0)))</f>
        <v>0</v>
      </c>
      <c r="AH136" s="2196">
        <f>IF(ISERROR(J136*(1-VLOOKUP($A136, 'E1 Categorization'!$A$32:$E$124, 5,0))), J136*0.5, J136*(1-VLOOKUP($A136, 'E1 Categorization'!$A$32:$E$124, 5,0)))</f>
        <v>0</v>
      </c>
      <c r="AI136" s="2196">
        <f>IF(ISERROR(K136*(1-VLOOKUP($A136, 'E1 Categorization'!$A$32:$E$124, 5,0))), K136*0.5, K136*(1-VLOOKUP($A136, 'E1 Categorization'!$A$32:$E$124, 5,0)))</f>
        <v>0</v>
      </c>
      <c r="AJ136" s="2196">
        <f>IF(ISERROR(L136*(1-VLOOKUP($A136, 'E1 Categorization'!$A$32:$E$124, 5,0))), L136*0.5, L136*(1-VLOOKUP($A136, 'E1 Categorization'!$A$32:$E$124, 5,0)))</f>
        <v>0</v>
      </c>
      <c r="AK136" s="2196">
        <f>IF(ISERROR(M136*(1-VLOOKUP($A136, 'E1 Categorization'!$A$32:$E$124, 5,0))), M136*0.5, M136*(1-VLOOKUP($A136, 'E1 Categorization'!$A$32:$E$124, 5,0)))</f>
        <v>0</v>
      </c>
      <c r="AL136" s="2196">
        <f>IF(ISERROR(N136*(1-VLOOKUP($A136, 'E1 Categorization'!$A$32:$E$124, 5,0))), N136*0.5, N136*(1-VLOOKUP($A136, 'E1 Categorization'!$A$32:$E$124, 5,0)))</f>
        <v>0</v>
      </c>
      <c r="AM136" s="2196">
        <f>IF(ISERROR(O136*(1-VLOOKUP($A136, 'E1 Categorization'!$A$32:$E$124, 5,0))), O136*0.5, O136*(1-VLOOKUP($A136, 'E1 Categorization'!$A$32:$E$124, 5,0)))</f>
        <v>0</v>
      </c>
      <c r="AN136" s="2196">
        <f>IF(ISERROR(P136*(1-VLOOKUP($A136, 'E1 Categorization'!$A$32:$E$124, 5,0))), P136*0.5, P136*(1-VLOOKUP($A136, 'E1 Categorization'!$A$32:$E$124, 5,0)))</f>
        <v>0</v>
      </c>
      <c r="AO136" s="2196">
        <f>IF(ISERROR(Q136*(1-VLOOKUP($A136, 'E1 Categorization'!$A$32:$E$124, 5,0))), Q136*0.5, Q136*(1-VLOOKUP($A136, 'E1 Categorization'!$A$32:$E$124, 5,0)))</f>
        <v>0</v>
      </c>
      <c r="AP136" s="2196">
        <f>IF(ISERROR(R136*(1-VLOOKUP($A136, 'E1 Categorization'!$A$32:$E$124, 5,0))), R136*0.5, R136*(1-VLOOKUP($A136, 'E1 Categorization'!$A$32:$E$124, 5,0)))</f>
        <v>0</v>
      </c>
      <c r="AQ136" s="2196">
        <f>IF(ISERROR(S136*(1-VLOOKUP($A136, 'E1 Categorization'!$A$32:$E$124, 5,0))), S136*0.5, S136*(1-VLOOKUP($A136, 'E1 Categorization'!$A$32:$E$124, 5,0)))</f>
        <v>0</v>
      </c>
      <c r="AR136" s="2196">
        <f>IF(ISERROR(T136*(1-VLOOKUP($A136, 'E1 Categorization'!$A$32:$E$124, 5,0))), T136*0.5, T136*(1-VLOOKUP($A136, 'E1 Categorization'!$A$32:$E$124, 5,0)))</f>
        <v>0</v>
      </c>
      <c r="AS136" s="2196">
        <f>IF(ISERROR(U136*(1-VLOOKUP($A136, 'E1 Categorization'!$A$32:$E$124, 5,0))), U136*0.5, U136*(1-VLOOKUP($A136, 'E1 Categorization'!$A$32:$E$124, 5,0)))</f>
        <v>0</v>
      </c>
      <c r="AT136" s="2196">
        <f>IF(ISERROR(V136*(1-VLOOKUP($A136, 'E1 Categorization'!$A$32:$E$124, 5,0))), V136*0.5, V136*(1-VLOOKUP($A136, 'E1 Categorization'!$A$32:$E$124, 5,0)))</f>
        <v>0</v>
      </c>
      <c r="AU136" s="2196">
        <f>IF(ISERROR(W136*(1-VLOOKUP($A136, 'E1 Categorization'!$A$32:$E$124, 5,0))), W136*0.5, W136*(1-VLOOKUP($A136, 'E1 Categorization'!$A$32:$E$124, 5,0)))</f>
        <v>0</v>
      </c>
      <c r="AV136" s="2196">
        <f>IF(ISERROR(X136*(1-VLOOKUP($A136, 'E1 Categorization'!$A$32:$E$124, 5,0))), X136*0.5, X136*(1-VLOOKUP($A136, 'E1 Categorization'!$A$32:$E$124, 5,0)))</f>
        <v>0</v>
      </c>
      <c r="AW136" s="2200"/>
      <c r="AX136" s="2200"/>
      <c r="AY136" s="559">
        <f t="shared" si="39"/>
        <v>5705</v>
      </c>
      <c r="AZ136" s="560" t="str">
        <f t="shared" si="40"/>
        <v>Amortization Expense - Property, Plant, and Equipment</v>
      </c>
      <c r="BA136" s="2196">
        <f>IF(ISERROR(E136*(VLOOKUP($A136, 'E1 Categorization'!$A$32:$E$124, 5,0))), E136*0.5, E136*(VLOOKUP($A136, 'E1 Categorization'!$A$32:$E$124, 5,0)))</f>
        <v>0</v>
      </c>
      <c r="BB136" s="2196">
        <f>IF(ISERROR(F136*(VLOOKUP($A136, 'E1 Categorization'!$A$32:$E$124, 5,0))), F136*0.5, F136*(VLOOKUP($A136, 'E1 Categorization'!$A$32:$E$124, 5,0)))</f>
        <v>0</v>
      </c>
      <c r="BC136" s="2196">
        <f>IF(ISERROR(G136*(VLOOKUP($A136, 'E1 Categorization'!$A$32:$E$124, 5,0))), G136*0.5, G136*(VLOOKUP($A136, 'E1 Categorization'!$A$32:$E$124, 5,0)))</f>
        <v>0</v>
      </c>
      <c r="BD136" s="2196">
        <f>IF(ISERROR(H136*(VLOOKUP($A136, 'E1 Categorization'!$A$32:$E$124, 5,0))), H136*0.5, H136*(VLOOKUP($A136, 'E1 Categorization'!$A$32:$E$124, 5,0)))</f>
        <v>0</v>
      </c>
      <c r="BE136" s="2196">
        <f>IF(ISERROR(I136*(VLOOKUP($A136, 'E1 Categorization'!$A$32:$E$124, 5,0))), I136*0.5, I136*(VLOOKUP($A136, 'E1 Categorization'!$A$32:$E$124, 5,0)))</f>
        <v>0</v>
      </c>
      <c r="BF136" s="2196">
        <f>IF(ISERROR(J136*(VLOOKUP($A136, 'E1 Categorization'!$A$32:$E$124, 5,0))), J136*0.5, J136*(VLOOKUP($A136, 'E1 Categorization'!$A$32:$E$124, 5,0)))</f>
        <v>0</v>
      </c>
      <c r="BG136" s="2196">
        <f>IF(ISERROR(K136*(VLOOKUP($A136, 'E1 Categorization'!$A$32:$E$124, 5,0))), K136*0.5, K136*(VLOOKUP($A136, 'E1 Categorization'!$A$32:$E$124, 5,0)))</f>
        <v>0</v>
      </c>
      <c r="BH136" s="2196">
        <f>IF(ISERROR(L136*(VLOOKUP($A136, 'E1 Categorization'!$A$32:$E$124, 5,0))), L136*0.5, L136*(VLOOKUP($A136, 'E1 Categorization'!$A$32:$E$124, 5,0)))</f>
        <v>0</v>
      </c>
      <c r="BI136" s="2196">
        <f>IF(ISERROR(M136*(VLOOKUP($A136, 'E1 Categorization'!$A$32:$E$124, 5,0))), M136*0.5, M136*(VLOOKUP($A136, 'E1 Categorization'!$A$32:$E$124, 5,0)))</f>
        <v>0</v>
      </c>
      <c r="BJ136" s="2196">
        <f>IF(ISERROR(N136*(VLOOKUP($A136, 'E1 Categorization'!$A$32:$E$124, 5,0))), N136*0.5, N136*(VLOOKUP($A136, 'E1 Categorization'!$A$32:$E$124, 5,0)))</f>
        <v>0</v>
      </c>
      <c r="BK136" s="2196">
        <f>IF(ISERROR(O136*(VLOOKUP($A136, 'E1 Categorization'!$A$32:$E$124, 5,0))), O136*0.5, O136*(VLOOKUP($A136, 'E1 Categorization'!$A$32:$E$124, 5,0)))</f>
        <v>0</v>
      </c>
      <c r="BL136" s="2196">
        <f>IF(ISERROR(P136*(VLOOKUP($A136, 'E1 Categorization'!$A$32:$E$124, 5,0))), P136*0.5, P136*(VLOOKUP($A136, 'E1 Categorization'!$A$32:$E$124, 5,0)))</f>
        <v>0</v>
      </c>
      <c r="BM136" s="2196">
        <f>IF(ISERROR(Q136*(VLOOKUP($A136, 'E1 Categorization'!$A$32:$E$124, 5,0))), Q136*0.5, Q136*(VLOOKUP($A136, 'E1 Categorization'!$A$32:$E$124, 5,0)))</f>
        <v>0</v>
      </c>
      <c r="BN136" s="2196">
        <f>IF(ISERROR(R136*(VLOOKUP($A136, 'E1 Categorization'!$A$32:$E$124, 5,0))), R136*0.5, R136*(VLOOKUP($A136, 'E1 Categorization'!$A$32:$E$124, 5,0)))</f>
        <v>0</v>
      </c>
      <c r="BO136" s="2196">
        <f>IF(ISERROR(S136*(VLOOKUP($A136, 'E1 Categorization'!$A$32:$E$124, 5,0))), S136*0.5, S136*(VLOOKUP($A136, 'E1 Categorization'!$A$32:$E$124, 5,0)))</f>
        <v>0</v>
      </c>
      <c r="BP136" s="2196">
        <f>IF(ISERROR(T136*(VLOOKUP($A136, 'E1 Categorization'!$A$32:$E$124, 5,0))), T136*0.5, T136*(VLOOKUP($A136, 'E1 Categorization'!$A$32:$E$124, 5,0)))</f>
        <v>0</v>
      </c>
      <c r="BQ136" s="2196">
        <f>IF(ISERROR(U136*(VLOOKUP($A136, 'E1 Categorization'!$A$32:$E$124, 5,0))), U136*0.5, U136*(VLOOKUP($A136, 'E1 Categorization'!$A$32:$E$124, 5,0)))</f>
        <v>0</v>
      </c>
      <c r="BR136" s="2196">
        <f>IF(ISERROR(V136*(VLOOKUP($A136, 'E1 Categorization'!$A$32:$E$124, 5,0))), V136*0.5, V136*(VLOOKUP($A136, 'E1 Categorization'!$A$32:$E$124, 5,0)))</f>
        <v>0</v>
      </c>
      <c r="BS136" s="2196">
        <f>IF(ISERROR(W136*(VLOOKUP($A136, 'E1 Categorization'!$A$32:$E$124, 5,0))), W136*0.5, W136*(VLOOKUP($A136, 'E1 Categorization'!$A$32:$E$124, 5,0)))</f>
        <v>0</v>
      </c>
      <c r="BT136" s="2196">
        <f>IF(ISERROR(X136*(VLOOKUP($A136, 'E1 Categorization'!$A$32:$E$124, 5,0))), X136*0.5, X136*(VLOOKUP($A136, 'E1 Categorization'!$A$32:$E$124, 5,0)))</f>
        <v>0</v>
      </c>
    </row>
    <row r="137" spans="1:72" s="631" customFormat="1" ht="25.5" x14ac:dyDescent="0.2">
      <c r="A137" s="555">
        <f>'I3 TB Data'!A448:B448</f>
        <v>5710</v>
      </c>
      <c r="B137" s="556" t="str">
        <f>'I3 TB Data'!B448</f>
        <v>Amortization of Limited Term Electric Plant</v>
      </c>
      <c r="C137" s="557">
        <f>'I3 TB Data'!G448</f>
        <v>0</v>
      </c>
      <c r="D137" s="2166" t="str">
        <f t="shared" si="36"/>
        <v>Yes</v>
      </c>
      <c r="E137" s="2143"/>
      <c r="F137" s="2143"/>
      <c r="G137" s="2143"/>
      <c r="H137" s="2143"/>
      <c r="I137" s="2143"/>
      <c r="J137" s="2143"/>
      <c r="K137" s="2143"/>
      <c r="L137" s="2143"/>
      <c r="M137" s="2143"/>
      <c r="N137" s="2143"/>
      <c r="O137" s="2143"/>
      <c r="P137" s="2143"/>
      <c r="Q137" s="2143"/>
      <c r="R137" s="2143"/>
      <c r="S137" s="2143"/>
      <c r="T137" s="2143"/>
      <c r="U137" s="2143"/>
      <c r="V137" s="2143"/>
      <c r="W137" s="2143"/>
      <c r="X137" s="2143"/>
      <c r="AA137" s="559">
        <f t="shared" si="37"/>
        <v>5710</v>
      </c>
      <c r="AB137" s="560" t="str">
        <f t="shared" si="38"/>
        <v>Amortization of Limited Term Electric Plant</v>
      </c>
      <c r="AC137" s="2196">
        <f>IF(ISERROR(E137*(1-VLOOKUP($A137, 'E1 Categorization'!$A$32:$E$124, 5,0))), E137*0.5, E137*(1-VLOOKUP($A137, 'E1 Categorization'!$A$32:$E$124, 5,0)))</f>
        <v>0</v>
      </c>
      <c r="AD137" s="2196">
        <f>IF(ISERROR(F137*(1-VLOOKUP($A137, 'E1 Categorization'!$A$32:$E$124, 5,0))), F137*0.5, F137*(1-VLOOKUP($A137, 'E1 Categorization'!$A$32:$E$124, 5,0)))</f>
        <v>0</v>
      </c>
      <c r="AE137" s="2196">
        <f>IF(ISERROR(G137*(1-VLOOKUP($A137, 'E1 Categorization'!$A$32:$E$124, 5,0))), G137*0.5, G137*(1-VLOOKUP($A137, 'E1 Categorization'!$A$32:$E$124, 5,0)))</f>
        <v>0</v>
      </c>
      <c r="AF137" s="2196">
        <f>IF(ISERROR(H137*(1-VLOOKUP($A137, 'E1 Categorization'!$A$32:$E$124, 5,0))), H137*0.5, H137*(1-VLOOKUP($A137, 'E1 Categorization'!$A$32:$E$124, 5,0)))</f>
        <v>0</v>
      </c>
      <c r="AG137" s="2196">
        <f>IF(ISERROR(I137*(1-VLOOKUP($A137, 'E1 Categorization'!$A$32:$E$124, 5,0))), I137*0.5, I137*(1-VLOOKUP($A137, 'E1 Categorization'!$A$32:$E$124, 5,0)))</f>
        <v>0</v>
      </c>
      <c r="AH137" s="2196">
        <f>IF(ISERROR(J137*(1-VLOOKUP($A137, 'E1 Categorization'!$A$32:$E$124, 5,0))), J137*0.5, J137*(1-VLOOKUP($A137, 'E1 Categorization'!$A$32:$E$124, 5,0)))</f>
        <v>0</v>
      </c>
      <c r="AI137" s="2196">
        <f>IF(ISERROR(K137*(1-VLOOKUP($A137, 'E1 Categorization'!$A$32:$E$124, 5,0))), K137*0.5, K137*(1-VLOOKUP($A137, 'E1 Categorization'!$A$32:$E$124, 5,0)))</f>
        <v>0</v>
      </c>
      <c r="AJ137" s="2196">
        <f>IF(ISERROR(L137*(1-VLOOKUP($A137, 'E1 Categorization'!$A$32:$E$124, 5,0))), L137*0.5, L137*(1-VLOOKUP($A137, 'E1 Categorization'!$A$32:$E$124, 5,0)))</f>
        <v>0</v>
      </c>
      <c r="AK137" s="2196">
        <f>IF(ISERROR(M137*(1-VLOOKUP($A137, 'E1 Categorization'!$A$32:$E$124, 5,0))), M137*0.5, M137*(1-VLOOKUP($A137, 'E1 Categorization'!$A$32:$E$124, 5,0)))</f>
        <v>0</v>
      </c>
      <c r="AL137" s="2196">
        <f>IF(ISERROR(N137*(1-VLOOKUP($A137, 'E1 Categorization'!$A$32:$E$124, 5,0))), N137*0.5, N137*(1-VLOOKUP($A137, 'E1 Categorization'!$A$32:$E$124, 5,0)))</f>
        <v>0</v>
      </c>
      <c r="AM137" s="2196">
        <f>IF(ISERROR(O137*(1-VLOOKUP($A137, 'E1 Categorization'!$A$32:$E$124, 5,0))), O137*0.5, O137*(1-VLOOKUP($A137, 'E1 Categorization'!$A$32:$E$124, 5,0)))</f>
        <v>0</v>
      </c>
      <c r="AN137" s="2196">
        <f>IF(ISERROR(P137*(1-VLOOKUP($A137, 'E1 Categorization'!$A$32:$E$124, 5,0))), P137*0.5, P137*(1-VLOOKUP($A137, 'E1 Categorization'!$A$32:$E$124, 5,0)))</f>
        <v>0</v>
      </c>
      <c r="AO137" s="2196">
        <f>IF(ISERROR(Q137*(1-VLOOKUP($A137, 'E1 Categorization'!$A$32:$E$124, 5,0))), Q137*0.5, Q137*(1-VLOOKUP($A137, 'E1 Categorization'!$A$32:$E$124, 5,0)))</f>
        <v>0</v>
      </c>
      <c r="AP137" s="2196">
        <f>IF(ISERROR(R137*(1-VLOOKUP($A137, 'E1 Categorization'!$A$32:$E$124, 5,0))), R137*0.5, R137*(1-VLOOKUP($A137, 'E1 Categorization'!$A$32:$E$124, 5,0)))</f>
        <v>0</v>
      </c>
      <c r="AQ137" s="2196">
        <f>IF(ISERROR(S137*(1-VLOOKUP($A137, 'E1 Categorization'!$A$32:$E$124, 5,0))), S137*0.5, S137*(1-VLOOKUP($A137, 'E1 Categorization'!$A$32:$E$124, 5,0)))</f>
        <v>0</v>
      </c>
      <c r="AR137" s="2196">
        <f>IF(ISERROR(T137*(1-VLOOKUP($A137, 'E1 Categorization'!$A$32:$E$124, 5,0))), T137*0.5, T137*(1-VLOOKUP($A137, 'E1 Categorization'!$A$32:$E$124, 5,0)))</f>
        <v>0</v>
      </c>
      <c r="AS137" s="2196">
        <f>IF(ISERROR(U137*(1-VLOOKUP($A137, 'E1 Categorization'!$A$32:$E$124, 5,0))), U137*0.5, U137*(1-VLOOKUP($A137, 'E1 Categorization'!$A$32:$E$124, 5,0)))</f>
        <v>0</v>
      </c>
      <c r="AT137" s="2196">
        <f>IF(ISERROR(V137*(1-VLOOKUP($A137, 'E1 Categorization'!$A$32:$E$124, 5,0))), V137*0.5, V137*(1-VLOOKUP($A137, 'E1 Categorization'!$A$32:$E$124, 5,0)))</f>
        <v>0</v>
      </c>
      <c r="AU137" s="2196">
        <f>IF(ISERROR(W137*(1-VLOOKUP($A137, 'E1 Categorization'!$A$32:$E$124, 5,0))), W137*0.5, W137*(1-VLOOKUP($A137, 'E1 Categorization'!$A$32:$E$124, 5,0)))</f>
        <v>0</v>
      </c>
      <c r="AV137" s="2196">
        <f>IF(ISERROR(X137*(1-VLOOKUP($A137, 'E1 Categorization'!$A$32:$E$124, 5,0))), X137*0.5, X137*(1-VLOOKUP($A137, 'E1 Categorization'!$A$32:$E$124, 5,0)))</f>
        <v>0</v>
      </c>
      <c r="AW137" s="2200"/>
      <c r="AX137" s="2200"/>
      <c r="AY137" s="559">
        <f t="shared" si="39"/>
        <v>5710</v>
      </c>
      <c r="AZ137" s="560" t="str">
        <f t="shared" si="40"/>
        <v>Amortization of Limited Term Electric Plant</v>
      </c>
      <c r="BA137" s="2196">
        <f>IF(ISERROR(E137*(VLOOKUP($A137, 'E1 Categorization'!$A$32:$E$124, 5,0))), E137*0.5, E137*(VLOOKUP($A137, 'E1 Categorization'!$A$32:$E$124, 5,0)))</f>
        <v>0</v>
      </c>
      <c r="BB137" s="2196">
        <f>IF(ISERROR(F137*(VLOOKUP($A137, 'E1 Categorization'!$A$32:$E$124, 5,0))), F137*0.5, F137*(VLOOKUP($A137, 'E1 Categorization'!$A$32:$E$124, 5,0)))</f>
        <v>0</v>
      </c>
      <c r="BC137" s="2196">
        <f>IF(ISERROR(G137*(VLOOKUP($A137, 'E1 Categorization'!$A$32:$E$124, 5,0))), G137*0.5, G137*(VLOOKUP($A137, 'E1 Categorization'!$A$32:$E$124, 5,0)))</f>
        <v>0</v>
      </c>
      <c r="BD137" s="2196">
        <f>IF(ISERROR(H137*(VLOOKUP($A137, 'E1 Categorization'!$A$32:$E$124, 5,0))), H137*0.5, H137*(VLOOKUP($A137, 'E1 Categorization'!$A$32:$E$124, 5,0)))</f>
        <v>0</v>
      </c>
      <c r="BE137" s="2196">
        <f>IF(ISERROR(I137*(VLOOKUP($A137, 'E1 Categorization'!$A$32:$E$124, 5,0))), I137*0.5, I137*(VLOOKUP($A137, 'E1 Categorization'!$A$32:$E$124, 5,0)))</f>
        <v>0</v>
      </c>
      <c r="BF137" s="2196">
        <f>IF(ISERROR(J137*(VLOOKUP($A137, 'E1 Categorization'!$A$32:$E$124, 5,0))), J137*0.5, J137*(VLOOKUP($A137, 'E1 Categorization'!$A$32:$E$124, 5,0)))</f>
        <v>0</v>
      </c>
      <c r="BG137" s="2196">
        <f>IF(ISERROR(K137*(VLOOKUP($A137, 'E1 Categorization'!$A$32:$E$124, 5,0))), K137*0.5, K137*(VLOOKUP($A137, 'E1 Categorization'!$A$32:$E$124, 5,0)))</f>
        <v>0</v>
      </c>
      <c r="BH137" s="2196">
        <f>IF(ISERROR(L137*(VLOOKUP($A137, 'E1 Categorization'!$A$32:$E$124, 5,0))), L137*0.5, L137*(VLOOKUP($A137, 'E1 Categorization'!$A$32:$E$124, 5,0)))</f>
        <v>0</v>
      </c>
      <c r="BI137" s="2196">
        <f>IF(ISERROR(M137*(VLOOKUP($A137, 'E1 Categorization'!$A$32:$E$124, 5,0))), M137*0.5, M137*(VLOOKUP($A137, 'E1 Categorization'!$A$32:$E$124, 5,0)))</f>
        <v>0</v>
      </c>
      <c r="BJ137" s="2196">
        <f>IF(ISERROR(N137*(VLOOKUP($A137, 'E1 Categorization'!$A$32:$E$124, 5,0))), N137*0.5, N137*(VLOOKUP($A137, 'E1 Categorization'!$A$32:$E$124, 5,0)))</f>
        <v>0</v>
      </c>
      <c r="BK137" s="2196">
        <f>IF(ISERROR(O137*(VLOOKUP($A137, 'E1 Categorization'!$A$32:$E$124, 5,0))), O137*0.5, O137*(VLOOKUP($A137, 'E1 Categorization'!$A$32:$E$124, 5,0)))</f>
        <v>0</v>
      </c>
      <c r="BL137" s="2196">
        <f>IF(ISERROR(P137*(VLOOKUP($A137, 'E1 Categorization'!$A$32:$E$124, 5,0))), P137*0.5, P137*(VLOOKUP($A137, 'E1 Categorization'!$A$32:$E$124, 5,0)))</f>
        <v>0</v>
      </c>
      <c r="BM137" s="2196">
        <f>IF(ISERROR(Q137*(VLOOKUP($A137, 'E1 Categorization'!$A$32:$E$124, 5,0))), Q137*0.5, Q137*(VLOOKUP($A137, 'E1 Categorization'!$A$32:$E$124, 5,0)))</f>
        <v>0</v>
      </c>
      <c r="BN137" s="2196">
        <f>IF(ISERROR(R137*(VLOOKUP($A137, 'E1 Categorization'!$A$32:$E$124, 5,0))), R137*0.5, R137*(VLOOKUP($A137, 'E1 Categorization'!$A$32:$E$124, 5,0)))</f>
        <v>0</v>
      </c>
      <c r="BO137" s="2196">
        <f>IF(ISERROR(S137*(VLOOKUP($A137, 'E1 Categorization'!$A$32:$E$124, 5,0))), S137*0.5, S137*(VLOOKUP($A137, 'E1 Categorization'!$A$32:$E$124, 5,0)))</f>
        <v>0</v>
      </c>
      <c r="BP137" s="2196">
        <f>IF(ISERROR(T137*(VLOOKUP($A137, 'E1 Categorization'!$A$32:$E$124, 5,0))), T137*0.5, T137*(VLOOKUP($A137, 'E1 Categorization'!$A$32:$E$124, 5,0)))</f>
        <v>0</v>
      </c>
      <c r="BQ137" s="2196">
        <f>IF(ISERROR(U137*(VLOOKUP($A137, 'E1 Categorization'!$A$32:$E$124, 5,0))), U137*0.5, U137*(VLOOKUP($A137, 'E1 Categorization'!$A$32:$E$124, 5,0)))</f>
        <v>0</v>
      </c>
      <c r="BR137" s="2196">
        <f>IF(ISERROR(V137*(VLOOKUP($A137, 'E1 Categorization'!$A$32:$E$124, 5,0))), V137*0.5, V137*(VLOOKUP($A137, 'E1 Categorization'!$A$32:$E$124, 5,0)))</f>
        <v>0</v>
      </c>
      <c r="BS137" s="2196">
        <f>IF(ISERROR(W137*(VLOOKUP($A137, 'E1 Categorization'!$A$32:$E$124, 5,0))), W137*0.5, W137*(VLOOKUP($A137, 'E1 Categorization'!$A$32:$E$124, 5,0)))</f>
        <v>0</v>
      </c>
      <c r="BT137" s="2196">
        <f>IF(ISERROR(X137*(VLOOKUP($A137, 'E1 Categorization'!$A$32:$E$124, 5,0))), X137*0.5, X137*(VLOOKUP($A137, 'E1 Categorization'!$A$32:$E$124, 5,0)))</f>
        <v>0</v>
      </c>
    </row>
    <row r="138" spans="1:72" s="631" customFormat="1" ht="25.5" x14ac:dyDescent="0.2">
      <c r="A138" s="555">
        <f>'I3 TB Data'!A449:B449</f>
        <v>5715</v>
      </c>
      <c r="B138" s="556" t="str">
        <f>'I3 TB Data'!B449</f>
        <v>Amortization of Intangibles and Other Electric Plant</v>
      </c>
      <c r="C138" s="557">
        <f>'I3 TB Data'!G449</f>
        <v>0</v>
      </c>
      <c r="D138" s="2166" t="str">
        <f t="shared" si="36"/>
        <v>Yes</v>
      </c>
      <c r="E138" s="2143"/>
      <c r="F138" s="2143"/>
      <c r="G138" s="2143"/>
      <c r="H138" s="2143"/>
      <c r="I138" s="2143"/>
      <c r="J138" s="2143"/>
      <c r="K138" s="2143"/>
      <c r="L138" s="2143"/>
      <c r="M138" s="2143"/>
      <c r="N138" s="2143"/>
      <c r="O138" s="2143"/>
      <c r="P138" s="2143"/>
      <c r="Q138" s="2143"/>
      <c r="R138" s="2143"/>
      <c r="S138" s="2143"/>
      <c r="T138" s="2143"/>
      <c r="U138" s="2143"/>
      <c r="V138" s="2143"/>
      <c r="W138" s="2143"/>
      <c r="X138" s="2143"/>
      <c r="AA138" s="559">
        <f t="shared" si="37"/>
        <v>5715</v>
      </c>
      <c r="AB138" s="560" t="str">
        <f t="shared" si="38"/>
        <v>Amortization of Intangibles and Other Electric Plant</v>
      </c>
      <c r="AC138" s="2196">
        <f>IF(ISERROR(E138*(1-VLOOKUP($A138, 'E1 Categorization'!$A$32:$E$124, 5,0))), E138*0.5, E138*(1-VLOOKUP($A138, 'E1 Categorization'!$A$32:$E$124, 5,0)))</f>
        <v>0</v>
      </c>
      <c r="AD138" s="2196">
        <f>IF(ISERROR(F138*(1-VLOOKUP($A138, 'E1 Categorization'!$A$32:$E$124, 5,0))), F138*0.5, F138*(1-VLOOKUP($A138, 'E1 Categorization'!$A$32:$E$124, 5,0)))</f>
        <v>0</v>
      </c>
      <c r="AE138" s="2196">
        <f>IF(ISERROR(G138*(1-VLOOKUP($A138, 'E1 Categorization'!$A$32:$E$124, 5,0))), G138*0.5, G138*(1-VLOOKUP($A138, 'E1 Categorization'!$A$32:$E$124, 5,0)))</f>
        <v>0</v>
      </c>
      <c r="AF138" s="2196">
        <f>IF(ISERROR(H138*(1-VLOOKUP($A138, 'E1 Categorization'!$A$32:$E$124, 5,0))), H138*0.5, H138*(1-VLOOKUP($A138, 'E1 Categorization'!$A$32:$E$124, 5,0)))</f>
        <v>0</v>
      </c>
      <c r="AG138" s="2196">
        <f>IF(ISERROR(I138*(1-VLOOKUP($A138, 'E1 Categorization'!$A$32:$E$124, 5,0))), I138*0.5, I138*(1-VLOOKUP($A138, 'E1 Categorization'!$A$32:$E$124, 5,0)))</f>
        <v>0</v>
      </c>
      <c r="AH138" s="2196">
        <f>IF(ISERROR(J138*(1-VLOOKUP($A138, 'E1 Categorization'!$A$32:$E$124, 5,0))), J138*0.5, J138*(1-VLOOKUP($A138, 'E1 Categorization'!$A$32:$E$124, 5,0)))</f>
        <v>0</v>
      </c>
      <c r="AI138" s="2196">
        <f>IF(ISERROR(K138*(1-VLOOKUP($A138, 'E1 Categorization'!$A$32:$E$124, 5,0))), K138*0.5, K138*(1-VLOOKUP($A138, 'E1 Categorization'!$A$32:$E$124, 5,0)))</f>
        <v>0</v>
      </c>
      <c r="AJ138" s="2196">
        <f>IF(ISERROR(L138*(1-VLOOKUP($A138, 'E1 Categorization'!$A$32:$E$124, 5,0))), L138*0.5, L138*(1-VLOOKUP($A138, 'E1 Categorization'!$A$32:$E$124, 5,0)))</f>
        <v>0</v>
      </c>
      <c r="AK138" s="2196">
        <f>IF(ISERROR(M138*(1-VLOOKUP($A138, 'E1 Categorization'!$A$32:$E$124, 5,0))), M138*0.5, M138*(1-VLOOKUP($A138, 'E1 Categorization'!$A$32:$E$124, 5,0)))</f>
        <v>0</v>
      </c>
      <c r="AL138" s="2196">
        <f>IF(ISERROR(N138*(1-VLOOKUP($A138, 'E1 Categorization'!$A$32:$E$124, 5,0))), N138*0.5, N138*(1-VLOOKUP($A138, 'E1 Categorization'!$A$32:$E$124, 5,0)))</f>
        <v>0</v>
      </c>
      <c r="AM138" s="2196">
        <f>IF(ISERROR(O138*(1-VLOOKUP($A138, 'E1 Categorization'!$A$32:$E$124, 5,0))), O138*0.5, O138*(1-VLOOKUP($A138, 'E1 Categorization'!$A$32:$E$124, 5,0)))</f>
        <v>0</v>
      </c>
      <c r="AN138" s="2196">
        <f>IF(ISERROR(P138*(1-VLOOKUP($A138, 'E1 Categorization'!$A$32:$E$124, 5,0))), P138*0.5, P138*(1-VLOOKUP($A138, 'E1 Categorization'!$A$32:$E$124, 5,0)))</f>
        <v>0</v>
      </c>
      <c r="AO138" s="2196">
        <f>IF(ISERROR(Q138*(1-VLOOKUP($A138, 'E1 Categorization'!$A$32:$E$124, 5,0))), Q138*0.5, Q138*(1-VLOOKUP($A138, 'E1 Categorization'!$A$32:$E$124, 5,0)))</f>
        <v>0</v>
      </c>
      <c r="AP138" s="2196">
        <f>IF(ISERROR(R138*(1-VLOOKUP($A138, 'E1 Categorization'!$A$32:$E$124, 5,0))), R138*0.5, R138*(1-VLOOKUP($A138, 'E1 Categorization'!$A$32:$E$124, 5,0)))</f>
        <v>0</v>
      </c>
      <c r="AQ138" s="2196">
        <f>IF(ISERROR(S138*(1-VLOOKUP($A138, 'E1 Categorization'!$A$32:$E$124, 5,0))), S138*0.5, S138*(1-VLOOKUP($A138, 'E1 Categorization'!$A$32:$E$124, 5,0)))</f>
        <v>0</v>
      </c>
      <c r="AR138" s="2196">
        <f>IF(ISERROR(T138*(1-VLOOKUP($A138, 'E1 Categorization'!$A$32:$E$124, 5,0))), T138*0.5, T138*(1-VLOOKUP($A138, 'E1 Categorization'!$A$32:$E$124, 5,0)))</f>
        <v>0</v>
      </c>
      <c r="AS138" s="2196">
        <f>IF(ISERROR(U138*(1-VLOOKUP($A138, 'E1 Categorization'!$A$32:$E$124, 5,0))), U138*0.5, U138*(1-VLOOKUP($A138, 'E1 Categorization'!$A$32:$E$124, 5,0)))</f>
        <v>0</v>
      </c>
      <c r="AT138" s="2196">
        <f>IF(ISERROR(V138*(1-VLOOKUP($A138, 'E1 Categorization'!$A$32:$E$124, 5,0))), V138*0.5, V138*(1-VLOOKUP($A138, 'E1 Categorization'!$A$32:$E$124, 5,0)))</f>
        <v>0</v>
      </c>
      <c r="AU138" s="2196">
        <f>IF(ISERROR(W138*(1-VLOOKUP($A138, 'E1 Categorization'!$A$32:$E$124, 5,0))), W138*0.5, W138*(1-VLOOKUP($A138, 'E1 Categorization'!$A$32:$E$124, 5,0)))</f>
        <v>0</v>
      </c>
      <c r="AV138" s="2196">
        <f>IF(ISERROR(X138*(1-VLOOKUP($A138, 'E1 Categorization'!$A$32:$E$124, 5,0))), X138*0.5, X138*(1-VLOOKUP($A138, 'E1 Categorization'!$A$32:$E$124, 5,0)))</f>
        <v>0</v>
      </c>
      <c r="AW138" s="2200"/>
      <c r="AX138" s="2200"/>
      <c r="AY138" s="559">
        <f t="shared" si="39"/>
        <v>5715</v>
      </c>
      <c r="AZ138" s="560" t="str">
        <f t="shared" si="40"/>
        <v>Amortization of Intangibles and Other Electric Plant</v>
      </c>
      <c r="BA138" s="2196">
        <f>IF(ISERROR(E138*(VLOOKUP($A138, 'E1 Categorization'!$A$32:$E$124, 5,0))), E138*0.5, E138*(VLOOKUP($A138, 'E1 Categorization'!$A$32:$E$124, 5,0)))</f>
        <v>0</v>
      </c>
      <c r="BB138" s="2196">
        <f>IF(ISERROR(F138*(VLOOKUP($A138, 'E1 Categorization'!$A$32:$E$124, 5,0))), F138*0.5, F138*(VLOOKUP($A138, 'E1 Categorization'!$A$32:$E$124, 5,0)))</f>
        <v>0</v>
      </c>
      <c r="BC138" s="2196">
        <f>IF(ISERROR(G138*(VLOOKUP($A138, 'E1 Categorization'!$A$32:$E$124, 5,0))), G138*0.5, G138*(VLOOKUP($A138, 'E1 Categorization'!$A$32:$E$124, 5,0)))</f>
        <v>0</v>
      </c>
      <c r="BD138" s="2196">
        <f>IF(ISERROR(H138*(VLOOKUP($A138, 'E1 Categorization'!$A$32:$E$124, 5,0))), H138*0.5, H138*(VLOOKUP($A138, 'E1 Categorization'!$A$32:$E$124, 5,0)))</f>
        <v>0</v>
      </c>
      <c r="BE138" s="2196">
        <f>IF(ISERROR(I138*(VLOOKUP($A138, 'E1 Categorization'!$A$32:$E$124, 5,0))), I138*0.5, I138*(VLOOKUP($A138, 'E1 Categorization'!$A$32:$E$124, 5,0)))</f>
        <v>0</v>
      </c>
      <c r="BF138" s="2196">
        <f>IF(ISERROR(J138*(VLOOKUP($A138, 'E1 Categorization'!$A$32:$E$124, 5,0))), J138*0.5, J138*(VLOOKUP($A138, 'E1 Categorization'!$A$32:$E$124, 5,0)))</f>
        <v>0</v>
      </c>
      <c r="BG138" s="2196">
        <f>IF(ISERROR(K138*(VLOOKUP($A138, 'E1 Categorization'!$A$32:$E$124, 5,0))), K138*0.5, K138*(VLOOKUP($A138, 'E1 Categorization'!$A$32:$E$124, 5,0)))</f>
        <v>0</v>
      </c>
      <c r="BH138" s="2196">
        <f>IF(ISERROR(L138*(VLOOKUP($A138, 'E1 Categorization'!$A$32:$E$124, 5,0))), L138*0.5, L138*(VLOOKUP($A138, 'E1 Categorization'!$A$32:$E$124, 5,0)))</f>
        <v>0</v>
      </c>
      <c r="BI138" s="2196">
        <f>IF(ISERROR(M138*(VLOOKUP($A138, 'E1 Categorization'!$A$32:$E$124, 5,0))), M138*0.5, M138*(VLOOKUP($A138, 'E1 Categorization'!$A$32:$E$124, 5,0)))</f>
        <v>0</v>
      </c>
      <c r="BJ138" s="2196">
        <f>IF(ISERROR(N138*(VLOOKUP($A138, 'E1 Categorization'!$A$32:$E$124, 5,0))), N138*0.5, N138*(VLOOKUP($A138, 'E1 Categorization'!$A$32:$E$124, 5,0)))</f>
        <v>0</v>
      </c>
      <c r="BK138" s="2196">
        <f>IF(ISERROR(O138*(VLOOKUP($A138, 'E1 Categorization'!$A$32:$E$124, 5,0))), O138*0.5, O138*(VLOOKUP($A138, 'E1 Categorization'!$A$32:$E$124, 5,0)))</f>
        <v>0</v>
      </c>
      <c r="BL138" s="2196">
        <f>IF(ISERROR(P138*(VLOOKUP($A138, 'E1 Categorization'!$A$32:$E$124, 5,0))), P138*0.5, P138*(VLOOKUP($A138, 'E1 Categorization'!$A$32:$E$124, 5,0)))</f>
        <v>0</v>
      </c>
      <c r="BM138" s="2196">
        <f>IF(ISERROR(Q138*(VLOOKUP($A138, 'E1 Categorization'!$A$32:$E$124, 5,0))), Q138*0.5, Q138*(VLOOKUP($A138, 'E1 Categorization'!$A$32:$E$124, 5,0)))</f>
        <v>0</v>
      </c>
      <c r="BN138" s="2196">
        <f>IF(ISERROR(R138*(VLOOKUP($A138, 'E1 Categorization'!$A$32:$E$124, 5,0))), R138*0.5, R138*(VLOOKUP($A138, 'E1 Categorization'!$A$32:$E$124, 5,0)))</f>
        <v>0</v>
      </c>
      <c r="BO138" s="2196">
        <f>IF(ISERROR(S138*(VLOOKUP($A138, 'E1 Categorization'!$A$32:$E$124, 5,0))), S138*0.5, S138*(VLOOKUP($A138, 'E1 Categorization'!$A$32:$E$124, 5,0)))</f>
        <v>0</v>
      </c>
      <c r="BP138" s="2196">
        <f>IF(ISERROR(T138*(VLOOKUP($A138, 'E1 Categorization'!$A$32:$E$124, 5,0))), T138*0.5, T138*(VLOOKUP($A138, 'E1 Categorization'!$A$32:$E$124, 5,0)))</f>
        <v>0</v>
      </c>
      <c r="BQ138" s="2196">
        <f>IF(ISERROR(U138*(VLOOKUP($A138, 'E1 Categorization'!$A$32:$E$124, 5,0))), U138*0.5, U138*(VLOOKUP($A138, 'E1 Categorization'!$A$32:$E$124, 5,0)))</f>
        <v>0</v>
      </c>
      <c r="BR138" s="2196">
        <f>IF(ISERROR(V138*(VLOOKUP($A138, 'E1 Categorization'!$A$32:$E$124, 5,0))), V138*0.5, V138*(VLOOKUP($A138, 'E1 Categorization'!$A$32:$E$124, 5,0)))</f>
        <v>0</v>
      </c>
      <c r="BS138" s="2196">
        <f>IF(ISERROR(W138*(VLOOKUP($A138, 'E1 Categorization'!$A$32:$E$124, 5,0))), W138*0.5, W138*(VLOOKUP($A138, 'E1 Categorization'!$A$32:$E$124, 5,0)))</f>
        <v>0</v>
      </c>
      <c r="BT138" s="2196">
        <f>IF(ISERROR(X138*(VLOOKUP($A138, 'E1 Categorization'!$A$32:$E$124, 5,0))), X138*0.5, X138*(VLOOKUP($A138, 'E1 Categorization'!$A$32:$E$124, 5,0)))</f>
        <v>0</v>
      </c>
    </row>
    <row r="139" spans="1:72" s="631" customFormat="1" ht="25.5" x14ac:dyDescent="0.2">
      <c r="A139" s="555">
        <f>'I3 TB Data'!A450:B450</f>
        <v>5720</v>
      </c>
      <c r="B139" s="556" t="str">
        <f>'I3 TB Data'!B450</f>
        <v>Amortization of Electric Plant Acquisition Adjustments</v>
      </c>
      <c r="C139" s="557">
        <f>'I3 TB Data'!G450</f>
        <v>0</v>
      </c>
      <c r="D139" s="2166" t="str">
        <f t="shared" si="36"/>
        <v>Yes</v>
      </c>
      <c r="E139" s="2143"/>
      <c r="F139" s="2143"/>
      <c r="G139" s="2143"/>
      <c r="H139" s="2143"/>
      <c r="I139" s="2143"/>
      <c r="J139" s="2143"/>
      <c r="K139" s="2143"/>
      <c r="L139" s="2143"/>
      <c r="M139" s="2143"/>
      <c r="N139" s="2143"/>
      <c r="O139" s="2143"/>
      <c r="P139" s="2143"/>
      <c r="Q139" s="2143"/>
      <c r="R139" s="2143"/>
      <c r="S139" s="2143"/>
      <c r="T139" s="2143"/>
      <c r="U139" s="2143"/>
      <c r="V139" s="2143"/>
      <c r="W139" s="2143"/>
      <c r="X139" s="2143"/>
      <c r="AA139" s="559">
        <f t="shared" si="37"/>
        <v>5720</v>
      </c>
      <c r="AB139" s="560" t="str">
        <f t="shared" si="38"/>
        <v>Amortization of Electric Plant Acquisition Adjustments</v>
      </c>
      <c r="AC139" s="2196">
        <f>IF(ISERROR(E139*(1-VLOOKUP($A139, 'E1 Categorization'!$A$32:$E$124, 5,0))), E139*0.5, E139*(1-VLOOKUP($A139, 'E1 Categorization'!$A$32:$E$124, 5,0)))</f>
        <v>0</v>
      </c>
      <c r="AD139" s="2196">
        <f>IF(ISERROR(F139*(1-VLOOKUP($A139, 'E1 Categorization'!$A$32:$E$124, 5,0))), F139*0.5, F139*(1-VLOOKUP($A139, 'E1 Categorization'!$A$32:$E$124, 5,0)))</f>
        <v>0</v>
      </c>
      <c r="AE139" s="2196">
        <f>IF(ISERROR(G139*(1-VLOOKUP($A139, 'E1 Categorization'!$A$32:$E$124, 5,0))), G139*0.5, G139*(1-VLOOKUP($A139, 'E1 Categorization'!$A$32:$E$124, 5,0)))</f>
        <v>0</v>
      </c>
      <c r="AF139" s="2196">
        <f>IF(ISERROR(H139*(1-VLOOKUP($A139, 'E1 Categorization'!$A$32:$E$124, 5,0))), H139*0.5, H139*(1-VLOOKUP($A139, 'E1 Categorization'!$A$32:$E$124, 5,0)))</f>
        <v>0</v>
      </c>
      <c r="AG139" s="2196">
        <f>IF(ISERROR(I139*(1-VLOOKUP($A139, 'E1 Categorization'!$A$32:$E$124, 5,0))), I139*0.5, I139*(1-VLOOKUP($A139, 'E1 Categorization'!$A$32:$E$124, 5,0)))</f>
        <v>0</v>
      </c>
      <c r="AH139" s="2196">
        <f>IF(ISERROR(J139*(1-VLOOKUP($A139, 'E1 Categorization'!$A$32:$E$124, 5,0))), J139*0.5, J139*(1-VLOOKUP($A139, 'E1 Categorization'!$A$32:$E$124, 5,0)))</f>
        <v>0</v>
      </c>
      <c r="AI139" s="2196">
        <f>IF(ISERROR(K139*(1-VLOOKUP($A139, 'E1 Categorization'!$A$32:$E$124, 5,0))), K139*0.5, K139*(1-VLOOKUP($A139, 'E1 Categorization'!$A$32:$E$124, 5,0)))</f>
        <v>0</v>
      </c>
      <c r="AJ139" s="2196">
        <f>IF(ISERROR(L139*(1-VLOOKUP($A139, 'E1 Categorization'!$A$32:$E$124, 5,0))), L139*0.5, L139*(1-VLOOKUP($A139, 'E1 Categorization'!$A$32:$E$124, 5,0)))</f>
        <v>0</v>
      </c>
      <c r="AK139" s="2196">
        <f>IF(ISERROR(M139*(1-VLOOKUP($A139, 'E1 Categorization'!$A$32:$E$124, 5,0))), M139*0.5, M139*(1-VLOOKUP($A139, 'E1 Categorization'!$A$32:$E$124, 5,0)))</f>
        <v>0</v>
      </c>
      <c r="AL139" s="2196">
        <f>IF(ISERROR(N139*(1-VLOOKUP($A139, 'E1 Categorization'!$A$32:$E$124, 5,0))), N139*0.5, N139*(1-VLOOKUP($A139, 'E1 Categorization'!$A$32:$E$124, 5,0)))</f>
        <v>0</v>
      </c>
      <c r="AM139" s="2196">
        <f>IF(ISERROR(O139*(1-VLOOKUP($A139, 'E1 Categorization'!$A$32:$E$124, 5,0))), O139*0.5, O139*(1-VLOOKUP($A139, 'E1 Categorization'!$A$32:$E$124, 5,0)))</f>
        <v>0</v>
      </c>
      <c r="AN139" s="2196">
        <f>IF(ISERROR(P139*(1-VLOOKUP($A139, 'E1 Categorization'!$A$32:$E$124, 5,0))), P139*0.5, P139*(1-VLOOKUP($A139, 'E1 Categorization'!$A$32:$E$124, 5,0)))</f>
        <v>0</v>
      </c>
      <c r="AO139" s="2196">
        <f>IF(ISERROR(Q139*(1-VLOOKUP($A139, 'E1 Categorization'!$A$32:$E$124, 5,0))), Q139*0.5, Q139*(1-VLOOKUP($A139, 'E1 Categorization'!$A$32:$E$124, 5,0)))</f>
        <v>0</v>
      </c>
      <c r="AP139" s="2196">
        <f>IF(ISERROR(R139*(1-VLOOKUP($A139, 'E1 Categorization'!$A$32:$E$124, 5,0))), R139*0.5, R139*(1-VLOOKUP($A139, 'E1 Categorization'!$A$32:$E$124, 5,0)))</f>
        <v>0</v>
      </c>
      <c r="AQ139" s="2196">
        <f>IF(ISERROR(S139*(1-VLOOKUP($A139, 'E1 Categorization'!$A$32:$E$124, 5,0))), S139*0.5, S139*(1-VLOOKUP($A139, 'E1 Categorization'!$A$32:$E$124, 5,0)))</f>
        <v>0</v>
      </c>
      <c r="AR139" s="2196">
        <f>IF(ISERROR(T139*(1-VLOOKUP($A139, 'E1 Categorization'!$A$32:$E$124, 5,0))), T139*0.5, T139*(1-VLOOKUP($A139, 'E1 Categorization'!$A$32:$E$124, 5,0)))</f>
        <v>0</v>
      </c>
      <c r="AS139" s="2196">
        <f>IF(ISERROR(U139*(1-VLOOKUP($A139, 'E1 Categorization'!$A$32:$E$124, 5,0))), U139*0.5, U139*(1-VLOOKUP($A139, 'E1 Categorization'!$A$32:$E$124, 5,0)))</f>
        <v>0</v>
      </c>
      <c r="AT139" s="2196">
        <f>IF(ISERROR(V139*(1-VLOOKUP($A139, 'E1 Categorization'!$A$32:$E$124, 5,0))), V139*0.5, V139*(1-VLOOKUP($A139, 'E1 Categorization'!$A$32:$E$124, 5,0)))</f>
        <v>0</v>
      </c>
      <c r="AU139" s="2196">
        <f>IF(ISERROR(W139*(1-VLOOKUP($A139, 'E1 Categorization'!$A$32:$E$124, 5,0))), W139*0.5, W139*(1-VLOOKUP($A139, 'E1 Categorization'!$A$32:$E$124, 5,0)))</f>
        <v>0</v>
      </c>
      <c r="AV139" s="2196">
        <f>IF(ISERROR(X139*(1-VLOOKUP($A139, 'E1 Categorization'!$A$32:$E$124, 5,0))), X139*0.5, X139*(1-VLOOKUP($A139, 'E1 Categorization'!$A$32:$E$124, 5,0)))</f>
        <v>0</v>
      </c>
      <c r="AW139" s="2200"/>
      <c r="AX139" s="2200"/>
      <c r="AY139" s="559">
        <f t="shared" si="39"/>
        <v>5720</v>
      </c>
      <c r="AZ139" s="560" t="str">
        <f t="shared" si="40"/>
        <v>Amortization of Electric Plant Acquisition Adjustments</v>
      </c>
      <c r="BA139" s="2196">
        <f>IF(ISERROR(E139*(VLOOKUP($A139, 'E1 Categorization'!$A$32:$E$124, 5,0))), E139*0.5, E139*(VLOOKUP($A139, 'E1 Categorization'!$A$32:$E$124, 5,0)))</f>
        <v>0</v>
      </c>
      <c r="BB139" s="2196">
        <f>IF(ISERROR(F139*(VLOOKUP($A139, 'E1 Categorization'!$A$32:$E$124, 5,0))), F139*0.5, F139*(VLOOKUP($A139, 'E1 Categorization'!$A$32:$E$124, 5,0)))</f>
        <v>0</v>
      </c>
      <c r="BC139" s="2196">
        <f>IF(ISERROR(G139*(VLOOKUP($A139, 'E1 Categorization'!$A$32:$E$124, 5,0))), G139*0.5, G139*(VLOOKUP($A139, 'E1 Categorization'!$A$32:$E$124, 5,0)))</f>
        <v>0</v>
      </c>
      <c r="BD139" s="2196">
        <f>IF(ISERROR(H139*(VLOOKUP($A139, 'E1 Categorization'!$A$32:$E$124, 5,0))), H139*0.5, H139*(VLOOKUP($A139, 'E1 Categorization'!$A$32:$E$124, 5,0)))</f>
        <v>0</v>
      </c>
      <c r="BE139" s="2196">
        <f>IF(ISERROR(I139*(VLOOKUP($A139, 'E1 Categorization'!$A$32:$E$124, 5,0))), I139*0.5, I139*(VLOOKUP($A139, 'E1 Categorization'!$A$32:$E$124, 5,0)))</f>
        <v>0</v>
      </c>
      <c r="BF139" s="2196">
        <f>IF(ISERROR(J139*(VLOOKUP($A139, 'E1 Categorization'!$A$32:$E$124, 5,0))), J139*0.5, J139*(VLOOKUP($A139, 'E1 Categorization'!$A$32:$E$124, 5,0)))</f>
        <v>0</v>
      </c>
      <c r="BG139" s="2196">
        <f>IF(ISERROR(K139*(VLOOKUP($A139, 'E1 Categorization'!$A$32:$E$124, 5,0))), K139*0.5, K139*(VLOOKUP($A139, 'E1 Categorization'!$A$32:$E$124, 5,0)))</f>
        <v>0</v>
      </c>
      <c r="BH139" s="2196">
        <f>IF(ISERROR(L139*(VLOOKUP($A139, 'E1 Categorization'!$A$32:$E$124, 5,0))), L139*0.5, L139*(VLOOKUP($A139, 'E1 Categorization'!$A$32:$E$124, 5,0)))</f>
        <v>0</v>
      </c>
      <c r="BI139" s="2196">
        <f>IF(ISERROR(M139*(VLOOKUP($A139, 'E1 Categorization'!$A$32:$E$124, 5,0))), M139*0.5, M139*(VLOOKUP($A139, 'E1 Categorization'!$A$32:$E$124, 5,0)))</f>
        <v>0</v>
      </c>
      <c r="BJ139" s="2196">
        <f>IF(ISERROR(N139*(VLOOKUP($A139, 'E1 Categorization'!$A$32:$E$124, 5,0))), N139*0.5, N139*(VLOOKUP($A139, 'E1 Categorization'!$A$32:$E$124, 5,0)))</f>
        <v>0</v>
      </c>
      <c r="BK139" s="2196">
        <f>IF(ISERROR(O139*(VLOOKUP($A139, 'E1 Categorization'!$A$32:$E$124, 5,0))), O139*0.5, O139*(VLOOKUP($A139, 'E1 Categorization'!$A$32:$E$124, 5,0)))</f>
        <v>0</v>
      </c>
      <c r="BL139" s="2196">
        <f>IF(ISERROR(P139*(VLOOKUP($A139, 'E1 Categorization'!$A$32:$E$124, 5,0))), P139*0.5, P139*(VLOOKUP($A139, 'E1 Categorization'!$A$32:$E$124, 5,0)))</f>
        <v>0</v>
      </c>
      <c r="BM139" s="2196">
        <f>IF(ISERROR(Q139*(VLOOKUP($A139, 'E1 Categorization'!$A$32:$E$124, 5,0))), Q139*0.5, Q139*(VLOOKUP($A139, 'E1 Categorization'!$A$32:$E$124, 5,0)))</f>
        <v>0</v>
      </c>
      <c r="BN139" s="2196">
        <f>IF(ISERROR(R139*(VLOOKUP($A139, 'E1 Categorization'!$A$32:$E$124, 5,0))), R139*0.5, R139*(VLOOKUP($A139, 'E1 Categorization'!$A$32:$E$124, 5,0)))</f>
        <v>0</v>
      </c>
      <c r="BO139" s="2196">
        <f>IF(ISERROR(S139*(VLOOKUP($A139, 'E1 Categorization'!$A$32:$E$124, 5,0))), S139*0.5, S139*(VLOOKUP($A139, 'E1 Categorization'!$A$32:$E$124, 5,0)))</f>
        <v>0</v>
      </c>
      <c r="BP139" s="2196">
        <f>IF(ISERROR(T139*(VLOOKUP($A139, 'E1 Categorization'!$A$32:$E$124, 5,0))), T139*0.5, T139*(VLOOKUP($A139, 'E1 Categorization'!$A$32:$E$124, 5,0)))</f>
        <v>0</v>
      </c>
      <c r="BQ139" s="2196">
        <f>IF(ISERROR(U139*(VLOOKUP($A139, 'E1 Categorization'!$A$32:$E$124, 5,0))), U139*0.5, U139*(VLOOKUP($A139, 'E1 Categorization'!$A$32:$E$124, 5,0)))</f>
        <v>0</v>
      </c>
      <c r="BR139" s="2196">
        <f>IF(ISERROR(V139*(VLOOKUP($A139, 'E1 Categorization'!$A$32:$E$124, 5,0))), V139*0.5, V139*(VLOOKUP($A139, 'E1 Categorization'!$A$32:$E$124, 5,0)))</f>
        <v>0</v>
      </c>
      <c r="BS139" s="2196">
        <f>IF(ISERROR(W139*(VLOOKUP($A139, 'E1 Categorization'!$A$32:$E$124, 5,0))), W139*0.5, W139*(VLOOKUP($A139, 'E1 Categorization'!$A$32:$E$124, 5,0)))</f>
        <v>0</v>
      </c>
      <c r="BT139" s="2196">
        <f>IF(ISERROR(X139*(VLOOKUP($A139, 'E1 Categorization'!$A$32:$E$124, 5,0))), X139*0.5, X139*(VLOOKUP($A139, 'E1 Categorization'!$A$32:$E$124, 5,0)))</f>
        <v>0</v>
      </c>
    </row>
    <row r="140" spans="1:72" s="631" customFormat="1" ht="25.5" customHeight="1" x14ac:dyDescent="0.2">
      <c r="A140" s="555">
        <f>'I3 TB Data'!A465:B465</f>
        <v>6105</v>
      </c>
      <c r="B140" s="556" t="str">
        <f>'I3 TB Data'!B465</f>
        <v>Taxes Other Than Income Taxes</v>
      </c>
      <c r="C140" s="557">
        <f>'I3 TB Data'!G465</f>
        <v>0</v>
      </c>
      <c r="D140" s="2166" t="str">
        <f t="shared" si="36"/>
        <v>Yes</v>
      </c>
      <c r="E140" s="2143"/>
      <c r="F140" s="2143"/>
      <c r="G140" s="2143"/>
      <c r="H140" s="2143"/>
      <c r="I140" s="2143"/>
      <c r="J140" s="2143"/>
      <c r="K140" s="2143"/>
      <c r="L140" s="2143"/>
      <c r="M140" s="2143"/>
      <c r="N140" s="2143"/>
      <c r="O140" s="2143"/>
      <c r="P140" s="2143"/>
      <c r="Q140" s="2143"/>
      <c r="R140" s="2143"/>
      <c r="S140" s="2143"/>
      <c r="T140" s="2143"/>
      <c r="U140" s="2143"/>
      <c r="V140" s="2143"/>
      <c r="W140" s="2143"/>
      <c r="X140" s="2143"/>
      <c r="AA140" s="559">
        <f t="shared" si="37"/>
        <v>6105</v>
      </c>
      <c r="AB140" s="560" t="str">
        <f t="shared" si="38"/>
        <v>Taxes Other Than Income Taxes</v>
      </c>
      <c r="AC140" s="2196">
        <f>IF(ISERROR(E140*(1-VLOOKUP($A140, 'E1 Categorization'!$A$32:$E$124, 5,0))), E140*0.5, E140*(1-VLOOKUP($A140, 'E1 Categorization'!$A$32:$E$124, 5,0)))</f>
        <v>0</v>
      </c>
      <c r="AD140" s="2196">
        <f>IF(ISERROR(F140*(1-VLOOKUP($A140, 'E1 Categorization'!$A$32:$E$124, 5,0))), F140*0.5, F140*(1-VLOOKUP($A140, 'E1 Categorization'!$A$32:$E$124, 5,0)))</f>
        <v>0</v>
      </c>
      <c r="AE140" s="2196">
        <f>IF(ISERROR(G140*(1-VLOOKUP($A140, 'E1 Categorization'!$A$32:$E$124, 5,0))), G140*0.5, G140*(1-VLOOKUP($A140, 'E1 Categorization'!$A$32:$E$124, 5,0)))</f>
        <v>0</v>
      </c>
      <c r="AF140" s="2196">
        <f>IF(ISERROR(H140*(1-VLOOKUP($A140, 'E1 Categorization'!$A$32:$E$124, 5,0))), H140*0.5, H140*(1-VLOOKUP($A140, 'E1 Categorization'!$A$32:$E$124, 5,0)))</f>
        <v>0</v>
      </c>
      <c r="AG140" s="2196">
        <f>IF(ISERROR(I140*(1-VLOOKUP($A140, 'E1 Categorization'!$A$32:$E$124, 5,0))), I140*0.5, I140*(1-VLOOKUP($A140, 'E1 Categorization'!$A$32:$E$124, 5,0)))</f>
        <v>0</v>
      </c>
      <c r="AH140" s="2196">
        <f>IF(ISERROR(J140*(1-VLOOKUP($A140, 'E1 Categorization'!$A$32:$E$124, 5,0))), J140*0.5, J140*(1-VLOOKUP($A140, 'E1 Categorization'!$A$32:$E$124, 5,0)))</f>
        <v>0</v>
      </c>
      <c r="AI140" s="2196">
        <f>IF(ISERROR(K140*(1-VLOOKUP($A140, 'E1 Categorization'!$A$32:$E$124, 5,0))), K140*0.5, K140*(1-VLOOKUP($A140, 'E1 Categorization'!$A$32:$E$124, 5,0)))</f>
        <v>0</v>
      </c>
      <c r="AJ140" s="2196">
        <f>IF(ISERROR(L140*(1-VLOOKUP($A140, 'E1 Categorization'!$A$32:$E$124, 5,0))), L140*0.5, L140*(1-VLOOKUP($A140, 'E1 Categorization'!$A$32:$E$124, 5,0)))</f>
        <v>0</v>
      </c>
      <c r="AK140" s="2196">
        <f>IF(ISERROR(M140*(1-VLOOKUP($A140, 'E1 Categorization'!$A$32:$E$124, 5,0))), M140*0.5, M140*(1-VLOOKUP($A140, 'E1 Categorization'!$A$32:$E$124, 5,0)))</f>
        <v>0</v>
      </c>
      <c r="AL140" s="2196">
        <f>IF(ISERROR(N140*(1-VLOOKUP($A140, 'E1 Categorization'!$A$32:$E$124, 5,0))), N140*0.5, N140*(1-VLOOKUP($A140, 'E1 Categorization'!$A$32:$E$124, 5,0)))</f>
        <v>0</v>
      </c>
      <c r="AM140" s="2196">
        <f>IF(ISERROR(O140*(1-VLOOKUP($A140, 'E1 Categorization'!$A$32:$E$124, 5,0))), O140*0.5, O140*(1-VLOOKUP($A140, 'E1 Categorization'!$A$32:$E$124, 5,0)))</f>
        <v>0</v>
      </c>
      <c r="AN140" s="2196">
        <f>IF(ISERROR(P140*(1-VLOOKUP($A140, 'E1 Categorization'!$A$32:$E$124, 5,0))), P140*0.5, P140*(1-VLOOKUP($A140, 'E1 Categorization'!$A$32:$E$124, 5,0)))</f>
        <v>0</v>
      </c>
      <c r="AO140" s="2196">
        <f>IF(ISERROR(Q140*(1-VLOOKUP($A140, 'E1 Categorization'!$A$32:$E$124, 5,0))), Q140*0.5, Q140*(1-VLOOKUP($A140, 'E1 Categorization'!$A$32:$E$124, 5,0)))</f>
        <v>0</v>
      </c>
      <c r="AP140" s="2196">
        <f>IF(ISERROR(R140*(1-VLOOKUP($A140, 'E1 Categorization'!$A$32:$E$124, 5,0))), R140*0.5, R140*(1-VLOOKUP($A140, 'E1 Categorization'!$A$32:$E$124, 5,0)))</f>
        <v>0</v>
      </c>
      <c r="AQ140" s="2196">
        <f>IF(ISERROR(S140*(1-VLOOKUP($A140, 'E1 Categorization'!$A$32:$E$124, 5,0))), S140*0.5, S140*(1-VLOOKUP($A140, 'E1 Categorization'!$A$32:$E$124, 5,0)))</f>
        <v>0</v>
      </c>
      <c r="AR140" s="2196">
        <f>IF(ISERROR(T140*(1-VLOOKUP($A140, 'E1 Categorization'!$A$32:$E$124, 5,0))), T140*0.5, T140*(1-VLOOKUP($A140, 'E1 Categorization'!$A$32:$E$124, 5,0)))</f>
        <v>0</v>
      </c>
      <c r="AS140" s="2196">
        <f>IF(ISERROR(U140*(1-VLOOKUP($A140, 'E1 Categorization'!$A$32:$E$124, 5,0))), U140*0.5, U140*(1-VLOOKUP($A140, 'E1 Categorization'!$A$32:$E$124, 5,0)))</f>
        <v>0</v>
      </c>
      <c r="AT140" s="2196">
        <f>IF(ISERROR(V140*(1-VLOOKUP($A140, 'E1 Categorization'!$A$32:$E$124, 5,0))), V140*0.5, V140*(1-VLOOKUP($A140, 'E1 Categorization'!$A$32:$E$124, 5,0)))</f>
        <v>0</v>
      </c>
      <c r="AU140" s="2196">
        <f>IF(ISERROR(W140*(1-VLOOKUP($A140, 'E1 Categorization'!$A$32:$E$124, 5,0))), W140*0.5, W140*(1-VLOOKUP($A140, 'E1 Categorization'!$A$32:$E$124, 5,0)))</f>
        <v>0</v>
      </c>
      <c r="AV140" s="2196">
        <f>IF(ISERROR(X140*(1-VLOOKUP($A140, 'E1 Categorization'!$A$32:$E$124, 5,0))), X140*0.5, X140*(1-VLOOKUP($A140, 'E1 Categorization'!$A$32:$E$124, 5,0)))</f>
        <v>0</v>
      </c>
      <c r="AW140" s="2200"/>
      <c r="AX140" s="2200"/>
      <c r="AY140" s="559">
        <f t="shared" si="39"/>
        <v>6105</v>
      </c>
      <c r="AZ140" s="560" t="str">
        <f t="shared" si="40"/>
        <v>Taxes Other Than Income Taxes</v>
      </c>
      <c r="BA140" s="2196">
        <f>IF(ISERROR(E140*(VLOOKUP($A140, 'E1 Categorization'!$A$32:$E$124, 5,0))), E140*0.5, E140*(VLOOKUP($A140, 'E1 Categorization'!$A$32:$E$124, 5,0)))</f>
        <v>0</v>
      </c>
      <c r="BB140" s="2196">
        <f>IF(ISERROR(F140*(VLOOKUP($A140, 'E1 Categorization'!$A$32:$E$124, 5,0))), F140*0.5, F140*(VLOOKUP($A140, 'E1 Categorization'!$A$32:$E$124, 5,0)))</f>
        <v>0</v>
      </c>
      <c r="BC140" s="2196">
        <f>IF(ISERROR(G140*(VLOOKUP($A140, 'E1 Categorization'!$A$32:$E$124, 5,0))), G140*0.5, G140*(VLOOKUP($A140, 'E1 Categorization'!$A$32:$E$124, 5,0)))</f>
        <v>0</v>
      </c>
      <c r="BD140" s="2196">
        <f>IF(ISERROR(H140*(VLOOKUP($A140, 'E1 Categorization'!$A$32:$E$124, 5,0))), H140*0.5, H140*(VLOOKUP($A140, 'E1 Categorization'!$A$32:$E$124, 5,0)))</f>
        <v>0</v>
      </c>
      <c r="BE140" s="2196">
        <f>IF(ISERROR(I140*(VLOOKUP($A140, 'E1 Categorization'!$A$32:$E$124, 5,0))), I140*0.5, I140*(VLOOKUP($A140, 'E1 Categorization'!$A$32:$E$124, 5,0)))</f>
        <v>0</v>
      </c>
      <c r="BF140" s="2196">
        <f>IF(ISERROR(J140*(VLOOKUP($A140, 'E1 Categorization'!$A$32:$E$124, 5,0))), J140*0.5, J140*(VLOOKUP($A140, 'E1 Categorization'!$A$32:$E$124, 5,0)))</f>
        <v>0</v>
      </c>
      <c r="BG140" s="2196">
        <f>IF(ISERROR(K140*(VLOOKUP($A140, 'E1 Categorization'!$A$32:$E$124, 5,0))), K140*0.5, K140*(VLOOKUP($A140, 'E1 Categorization'!$A$32:$E$124, 5,0)))</f>
        <v>0</v>
      </c>
      <c r="BH140" s="2196">
        <f>IF(ISERROR(L140*(VLOOKUP($A140, 'E1 Categorization'!$A$32:$E$124, 5,0))), L140*0.5, L140*(VLOOKUP($A140, 'E1 Categorization'!$A$32:$E$124, 5,0)))</f>
        <v>0</v>
      </c>
      <c r="BI140" s="2196">
        <f>IF(ISERROR(M140*(VLOOKUP($A140, 'E1 Categorization'!$A$32:$E$124, 5,0))), M140*0.5, M140*(VLOOKUP($A140, 'E1 Categorization'!$A$32:$E$124, 5,0)))</f>
        <v>0</v>
      </c>
      <c r="BJ140" s="2196">
        <f>IF(ISERROR(N140*(VLOOKUP($A140, 'E1 Categorization'!$A$32:$E$124, 5,0))), N140*0.5, N140*(VLOOKUP($A140, 'E1 Categorization'!$A$32:$E$124, 5,0)))</f>
        <v>0</v>
      </c>
      <c r="BK140" s="2196">
        <f>IF(ISERROR(O140*(VLOOKUP($A140, 'E1 Categorization'!$A$32:$E$124, 5,0))), O140*0.5, O140*(VLOOKUP($A140, 'E1 Categorization'!$A$32:$E$124, 5,0)))</f>
        <v>0</v>
      </c>
      <c r="BL140" s="2196">
        <f>IF(ISERROR(P140*(VLOOKUP($A140, 'E1 Categorization'!$A$32:$E$124, 5,0))), P140*0.5, P140*(VLOOKUP($A140, 'E1 Categorization'!$A$32:$E$124, 5,0)))</f>
        <v>0</v>
      </c>
      <c r="BM140" s="2196">
        <f>IF(ISERROR(Q140*(VLOOKUP($A140, 'E1 Categorization'!$A$32:$E$124, 5,0))), Q140*0.5, Q140*(VLOOKUP($A140, 'E1 Categorization'!$A$32:$E$124, 5,0)))</f>
        <v>0</v>
      </c>
      <c r="BN140" s="2196">
        <f>IF(ISERROR(R140*(VLOOKUP($A140, 'E1 Categorization'!$A$32:$E$124, 5,0))), R140*0.5, R140*(VLOOKUP($A140, 'E1 Categorization'!$A$32:$E$124, 5,0)))</f>
        <v>0</v>
      </c>
      <c r="BO140" s="2196">
        <f>IF(ISERROR(S140*(VLOOKUP($A140, 'E1 Categorization'!$A$32:$E$124, 5,0))), S140*0.5, S140*(VLOOKUP($A140, 'E1 Categorization'!$A$32:$E$124, 5,0)))</f>
        <v>0</v>
      </c>
      <c r="BP140" s="2196">
        <f>IF(ISERROR(T140*(VLOOKUP($A140, 'E1 Categorization'!$A$32:$E$124, 5,0))), T140*0.5, T140*(VLOOKUP($A140, 'E1 Categorization'!$A$32:$E$124, 5,0)))</f>
        <v>0</v>
      </c>
      <c r="BQ140" s="2196">
        <f>IF(ISERROR(U140*(VLOOKUP($A140, 'E1 Categorization'!$A$32:$E$124, 5,0))), U140*0.5, U140*(VLOOKUP($A140, 'E1 Categorization'!$A$32:$E$124, 5,0)))</f>
        <v>0</v>
      </c>
      <c r="BR140" s="2196">
        <f>IF(ISERROR(V140*(VLOOKUP($A140, 'E1 Categorization'!$A$32:$E$124, 5,0))), V140*0.5, V140*(VLOOKUP($A140, 'E1 Categorization'!$A$32:$E$124, 5,0)))</f>
        <v>0</v>
      </c>
      <c r="BS140" s="2196">
        <f>IF(ISERROR(W140*(VLOOKUP($A140, 'E1 Categorization'!$A$32:$E$124, 5,0))), W140*0.5, W140*(VLOOKUP($A140, 'E1 Categorization'!$A$32:$E$124, 5,0)))</f>
        <v>0</v>
      </c>
      <c r="BT140" s="2196">
        <f>IF(ISERROR(X140*(VLOOKUP($A140, 'E1 Categorization'!$A$32:$E$124, 5,0))), X140*0.5, X140*(VLOOKUP($A140, 'E1 Categorization'!$A$32:$E$124, 5,0)))</f>
        <v>0</v>
      </c>
    </row>
    <row r="141" spans="1:72" s="631" customFormat="1" ht="25.5" customHeight="1" x14ac:dyDescent="0.2">
      <c r="A141" s="555">
        <f>'I3 TB Data'!A468:B468</f>
        <v>6205</v>
      </c>
      <c r="B141" s="556" t="str">
        <f>'I3 TB Data'!B469</f>
        <v>Sub-account LEAP Funding</v>
      </c>
      <c r="C141" s="557">
        <f>'I3 TB Data'!G469</f>
        <v>0</v>
      </c>
      <c r="D141" s="2166" t="str">
        <f t="shared" si="36"/>
        <v>Yes</v>
      </c>
      <c r="E141" s="2143"/>
      <c r="F141" s="2143"/>
      <c r="G141" s="2143"/>
      <c r="H141" s="2143"/>
      <c r="I141" s="2143"/>
      <c r="J141" s="2143"/>
      <c r="K141" s="2143"/>
      <c r="L141" s="2143"/>
      <c r="M141" s="2143"/>
      <c r="N141" s="2143"/>
      <c r="O141" s="2143"/>
      <c r="P141" s="2143"/>
      <c r="Q141" s="2143"/>
      <c r="R141" s="2143"/>
      <c r="S141" s="2143"/>
      <c r="T141" s="2143"/>
      <c r="U141" s="2143"/>
      <c r="V141" s="2143"/>
      <c r="W141" s="2143"/>
      <c r="X141" s="2143"/>
      <c r="AA141" s="559">
        <f t="shared" si="37"/>
        <v>6205</v>
      </c>
      <c r="AB141" s="560" t="str">
        <f t="shared" si="38"/>
        <v>Sub-account LEAP Funding</v>
      </c>
      <c r="AC141" s="2196">
        <f>IF(ISERROR(E141*(1-VLOOKUP($A141, 'E1 Categorization'!$A$32:$E$124, 5,0))), E141*0.5, E141*(1-VLOOKUP($A141, 'E1 Categorization'!$A$32:$E$124, 5,0)))</f>
        <v>0</v>
      </c>
      <c r="AD141" s="2196">
        <f>IF(ISERROR(F141*(1-VLOOKUP($A141, 'E1 Categorization'!$A$32:$E$124, 5,0))), F141*0.5, F141*(1-VLOOKUP($A141, 'E1 Categorization'!$A$32:$E$124, 5,0)))</f>
        <v>0</v>
      </c>
      <c r="AE141" s="2196">
        <f>IF(ISERROR(G141*(1-VLOOKUP($A141, 'E1 Categorization'!$A$32:$E$124, 5,0))), G141*0.5, G141*(1-VLOOKUP($A141, 'E1 Categorization'!$A$32:$E$124, 5,0)))</f>
        <v>0</v>
      </c>
      <c r="AF141" s="2196">
        <f>IF(ISERROR(H141*(1-VLOOKUP($A141, 'E1 Categorization'!$A$32:$E$124, 5,0))), H141*0.5, H141*(1-VLOOKUP($A141, 'E1 Categorization'!$A$32:$E$124, 5,0)))</f>
        <v>0</v>
      </c>
      <c r="AG141" s="2196">
        <f>IF(ISERROR(I141*(1-VLOOKUP($A141, 'E1 Categorization'!$A$32:$E$124, 5,0))), I141*0.5, I141*(1-VLOOKUP($A141, 'E1 Categorization'!$A$32:$E$124, 5,0)))</f>
        <v>0</v>
      </c>
      <c r="AH141" s="2196">
        <f>IF(ISERROR(J141*(1-VLOOKUP($A141, 'E1 Categorization'!$A$32:$E$124, 5,0))), J141*0.5, J141*(1-VLOOKUP($A141, 'E1 Categorization'!$A$32:$E$124, 5,0)))</f>
        <v>0</v>
      </c>
      <c r="AI141" s="2196">
        <f>IF(ISERROR(K141*(1-VLOOKUP($A141, 'E1 Categorization'!$A$32:$E$124, 5,0))), K141*0.5, K141*(1-VLOOKUP($A141, 'E1 Categorization'!$A$32:$E$124, 5,0)))</f>
        <v>0</v>
      </c>
      <c r="AJ141" s="2196">
        <f>IF(ISERROR(L141*(1-VLOOKUP($A141, 'E1 Categorization'!$A$32:$E$124, 5,0))), L141*0.5, L141*(1-VLOOKUP($A141, 'E1 Categorization'!$A$32:$E$124, 5,0)))</f>
        <v>0</v>
      </c>
      <c r="AK141" s="2196">
        <f>IF(ISERROR(M141*(1-VLOOKUP($A141, 'E1 Categorization'!$A$32:$E$124, 5,0))), M141*0.5, M141*(1-VLOOKUP($A141, 'E1 Categorization'!$A$32:$E$124, 5,0)))</f>
        <v>0</v>
      </c>
      <c r="AL141" s="2196">
        <f>IF(ISERROR(N141*(1-VLOOKUP($A141, 'E1 Categorization'!$A$32:$E$124, 5,0))), N141*0.5, N141*(1-VLOOKUP($A141, 'E1 Categorization'!$A$32:$E$124, 5,0)))</f>
        <v>0</v>
      </c>
      <c r="AM141" s="2196">
        <f>IF(ISERROR(O141*(1-VLOOKUP($A141, 'E1 Categorization'!$A$32:$E$124, 5,0))), O141*0.5, O141*(1-VLOOKUP($A141, 'E1 Categorization'!$A$32:$E$124, 5,0)))</f>
        <v>0</v>
      </c>
      <c r="AN141" s="2196">
        <f>IF(ISERROR(P141*(1-VLOOKUP($A141, 'E1 Categorization'!$A$32:$E$124, 5,0))), P141*0.5, P141*(1-VLOOKUP($A141, 'E1 Categorization'!$A$32:$E$124, 5,0)))</f>
        <v>0</v>
      </c>
      <c r="AO141" s="2196">
        <f>IF(ISERROR(Q141*(1-VLOOKUP($A141, 'E1 Categorization'!$A$32:$E$124, 5,0))), Q141*0.5, Q141*(1-VLOOKUP($A141, 'E1 Categorization'!$A$32:$E$124, 5,0)))</f>
        <v>0</v>
      </c>
      <c r="AP141" s="2196">
        <f>IF(ISERROR(R141*(1-VLOOKUP($A141, 'E1 Categorization'!$A$32:$E$124, 5,0))), R141*0.5, R141*(1-VLOOKUP($A141, 'E1 Categorization'!$A$32:$E$124, 5,0)))</f>
        <v>0</v>
      </c>
      <c r="AQ141" s="2196">
        <f>IF(ISERROR(S141*(1-VLOOKUP($A141, 'E1 Categorization'!$A$32:$E$124, 5,0))), S141*0.5, S141*(1-VLOOKUP($A141, 'E1 Categorization'!$A$32:$E$124, 5,0)))</f>
        <v>0</v>
      </c>
      <c r="AR141" s="2196">
        <f>IF(ISERROR(T141*(1-VLOOKUP($A141, 'E1 Categorization'!$A$32:$E$124, 5,0))), T141*0.5, T141*(1-VLOOKUP($A141, 'E1 Categorization'!$A$32:$E$124, 5,0)))</f>
        <v>0</v>
      </c>
      <c r="AS141" s="2196">
        <f>IF(ISERROR(U141*(1-VLOOKUP($A141, 'E1 Categorization'!$A$32:$E$124, 5,0))), U141*0.5, U141*(1-VLOOKUP($A141, 'E1 Categorization'!$A$32:$E$124, 5,0)))</f>
        <v>0</v>
      </c>
      <c r="AT141" s="2196">
        <f>IF(ISERROR(V141*(1-VLOOKUP($A141, 'E1 Categorization'!$A$32:$E$124, 5,0))), V141*0.5, V141*(1-VLOOKUP($A141, 'E1 Categorization'!$A$32:$E$124, 5,0)))</f>
        <v>0</v>
      </c>
      <c r="AU141" s="2196">
        <f>IF(ISERROR(W141*(1-VLOOKUP($A141, 'E1 Categorization'!$A$32:$E$124, 5,0))), W141*0.5, W141*(1-VLOOKUP($A141, 'E1 Categorization'!$A$32:$E$124, 5,0)))</f>
        <v>0</v>
      </c>
      <c r="AV141" s="2196">
        <f>IF(ISERROR(X141*(1-VLOOKUP($A141, 'E1 Categorization'!$A$32:$E$124, 5,0))), X141*0.5, X141*(1-VLOOKUP($A141, 'E1 Categorization'!$A$32:$E$124, 5,0)))</f>
        <v>0</v>
      </c>
      <c r="AW141" s="2200"/>
      <c r="AX141" s="2200"/>
      <c r="AY141" s="559">
        <f t="shared" si="39"/>
        <v>6205</v>
      </c>
      <c r="AZ141" s="560" t="str">
        <f t="shared" si="40"/>
        <v>Sub-account LEAP Funding</v>
      </c>
      <c r="BA141" s="2196">
        <f>IF(ISERROR(E141*(VLOOKUP($A141, 'E1 Categorization'!$A$32:$E$124, 5,0))), E141*0.5, E141*(VLOOKUP($A141, 'E1 Categorization'!$A$32:$E$124, 5,0)))</f>
        <v>0</v>
      </c>
      <c r="BB141" s="2196">
        <f>IF(ISERROR(F141*(VLOOKUP($A141, 'E1 Categorization'!$A$32:$E$124, 5,0))), F141*0.5, F141*(VLOOKUP($A141, 'E1 Categorization'!$A$32:$E$124, 5,0)))</f>
        <v>0</v>
      </c>
      <c r="BC141" s="2196">
        <f>IF(ISERROR(G141*(VLOOKUP($A141, 'E1 Categorization'!$A$32:$E$124, 5,0))), G141*0.5, G141*(VLOOKUP($A141, 'E1 Categorization'!$A$32:$E$124, 5,0)))</f>
        <v>0</v>
      </c>
      <c r="BD141" s="2196">
        <f>IF(ISERROR(H141*(VLOOKUP($A141, 'E1 Categorization'!$A$32:$E$124, 5,0))), H141*0.5, H141*(VLOOKUP($A141, 'E1 Categorization'!$A$32:$E$124, 5,0)))</f>
        <v>0</v>
      </c>
      <c r="BE141" s="2196">
        <f>IF(ISERROR(I141*(VLOOKUP($A141, 'E1 Categorization'!$A$32:$E$124, 5,0))), I141*0.5, I141*(VLOOKUP($A141, 'E1 Categorization'!$A$32:$E$124, 5,0)))</f>
        <v>0</v>
      </c>
      <c r="BF141" s="2196">
        <f>IF(ISERROR(J141*(VLOOKUP($A141, 'E1 Categorization'!$A$32:$E$124, 5,0))), J141*0.5, J141*(VLOOKUP($A141, 'E1 Categorization'!$A$32:$E$124, 5,0)))</f>
        <v>0</v>
      </c>
      <c r="BG141" s="2196">
        <f>IF(ISERROR(K141*(VLOOKUP($A141, 'E1 Categorization'!$A$32:$E$124, 5,0))), K141*0.5, K141*(VLOOKUP($A141, 'E1 Categorization'!$A$32:$E$124, 5,0)))</f>
        <v>0</v>
      </c>
      <c r="BH141" s="2196">
        <f>IF(ISERROR(L141*(VLOOKUP($A141, 'E1 Categorization'!$A$32:$E$124, 5,0))), L141*0.5, L141*(VLOOKUP($A141, 'E1 Categorization'!$A$32:$E$124, 5,0)))</f>
        <v>0</v>
      </c>
      <c r="BI141" s="2196">
        <f>IF(ISERROR(M141*(VLOOKUP($A141, 'E1 Categorization'!$A$32:$E$124, 5,0))), M141*0.5, M141*(VLOOKUP($A141, 'E1 Categorization'!$A$32:$E$124, 5,0)))</f>
        <v>0</v>
      </c>
      <c r="BJ141" s="2196">
        <f>IF(ISERROR(N141*(VLOOKUP($A141, 'E1 Categorization'!$A$32:$E$124, 5,0))), N141*0.5, N141*(VLOOKUP($A141, 'E1 Categorization'!$A$32:$E$124, 5,0)))</f>
        <v>0</v>
      </c>
      <c r="BK141" s="2196">
        <f>IF(ISERROR(O141*(VLOOKUP($A141, 'E1 Categorization'!$A$32:$E$124, 5,0))), O141*0.5, O141*(VLOOKUP($A141, 'E1 Categorization'!$A$32:$E$124, 5,0)))</f>
        <v>0</v>
      </c>
      <c r="BL141" s="2196">
        <f>IF(ISERROR(P141*(VLOOKUP($A141, 'E1 Categorization'!$A$32:$E$124, 5,0))), P141*0.5, P141*(VLOOKUP($A141, 'E1 Categorization'!$A$32:$E$124, 5,0)))</f>
        <v>0</v>
      </c>
      <c r="BM141" s="2196">
        <f>IF(ISERROR(Q141*(VLOOKUP($A141, 'E1 Categorization'!$A$32:$E$124, 5,0))), Q141*0.5, Q141*(VLOOKUP($A141, 'E1 Categorization'!$A$32:$E$124, 5,0)))</f>
        <v>0</v>
      </c>
      <c r="BN141" s="2196">
        <f>IF(ISERROR(R141*(VLOOKUP($A141, 'E1 Categorization'!$A$32:$E$124, 5,0))), R141*0.5, R141*(VLOOKUP($A141, 'E1 Categorization'!$A$32:$E$124, 5,0)))</f>
        <v>0</v>
      </c>
      <c r="BO141" s="2196">
        <f>IF(ISERROR(S141*(VLOOKUP($A141, 'E1 Categorization'!$A$32:$E$124, 5,0))), S141*0.5, S141*(VLOOKUP($A141, 'E1 Categorization'!$A$32:$E$124, 5,0)))</f>
        <v>0</v>
      </c>
      <c r="BP141" s="2196">
        <f>IF(ISERROR(T141*(VLOOKUP($A141, 'E1 Categorization'!$A$32:$E$124, 5,0))), T141*0.5, T141*(VLOOKUP($A141, 'E1 Categorization'!$A$32:$E$124, 5,0)))</f>
        <v>0</v>
      </c>
      <c r="BQ141" s="2196">
        <f>IF(ISERROR(U141*(VLOOKUP($A141, 'E1 Categorization'!$A$32:$E$124, 5,0))), U141*0.5, U141*(VLOOKUP($A141, 'E1 Categorization'!$A$32:$E$124, 5,0)))</f>
        <v>0</v>
      </c>
      <c r="BR141" s="2196">
        <f>IF(ISERROR(V141*(VLOOKUP($A141, 'E1 Categorization'!$A$32:$E$124, 5,0))), V141*0.5, V141*(VLOOKUP($A141, 'E1 Categorization'!$A$32:$E$124, 5,0)))</f>
        <v>0</v>
      </c>
      <c r="BS141" s="2196">
        <f>IF(ISERROR(W141*(VLOOKUP($A141, 'E1 Categorization'!$A$32:$E$124, 5,0))), W141*0.5, W141*(VLOOKUP($A141, 'E1 Categorization'!$A$32:$E$124, 5,0)))</f>
        <v>0</v>
      </c>
      <c r="BT141" s="2196">
        <f>IF(ISERROR(X141*(VLOOKUP($A141, 'E1 Categorization'!$A$32:$E$124, 5,0))), X141*0.5, X141*(VLOOKUP($A141, 'E1 Categorization'!$A$32:$E$124, 5,0)))</f>
        <v>0</v>
      </c>
    </row>
    <row r="142" spans="1:72" s="631" customFormat="1" ht="25.5" customHeight="1" x14ac:dyDescent="0.2">
      <c r="A142" s="555">
        <f>'I3 TB Data'!A470:B470</f>
        <v>6210</v>
      </c>
      <c r="B142" s="556" t="str">
        <f>'I3 TB Data'!B470</f>
        <v>Life Insurance</v>
      </c>
      <c r="C142" s="557">
        <f>'I3 TB Data'!G470</f>
        <v>0</v>
      </c>
      <c r="D142" s="2166" t="str">
        <f t="shared" si="36"/>
        <v>Yes</v>
      </c>
      <c r="E142" s="2143"/>
      <c r="F142" s="2143"/>
      <c r="G142" s="2143"/>
      <c r="H142" s="2143"/>
      <c r="I142" s="2143"/>
      <c r="J142" s="2143"/>
      <c r="K142" s="2143"/>
      <c r="L142" s="2143"/>
      <c r="M142" s="2143"/>
      <c r="N142" s="2143"/>
      <c r="O142" s="2143"/>
      <c r="P142" s="2143"/>
      <c r="Q142" s="2143"/>
      <c r="R142" s="2143"/>
      <c r="S142" s="2143"/>
      <c r="T142" s="2143"/>
      <c r="U142" s="2143"/>
      <c r="V142" s="2143"/>
      <c r="W142" s="2143"/>
      <c r="X142" s="2143"/>
      <c r="AA142" s="559">
        <f t="shared" si="37"/>
        <v>6210</v>
      </c>
      <c r="AB142" s="560" t="str">
        <f t="shared" si="38"/>
        <v>Life Insurance</v>
      </c>
      <c r="AC142" s="2196">
        <f>IF(ISERROR(E142*(1-VLOOKUP($A142, 'E1 Categorization'!$A$32:$E$124, 5,0))), E142*0.5, E142*(1-VLOOKUP($A142, 'E1 Categorization'!$A$32:$E$124, 5,0)))</f>
        <v>0</v>
      </c>
      <c r="AD142" s="2196">
        <f>IF(ISERROR(F142*(1-VLOOKUP($A142, 'E1 Categorization'!$A$32:$E$124, 5,0))), F142*0.5, F142*(1-VLOOKUP($A142, 'E1 Categorization'!$A$32:$E$124, 5,0)))</f>
        <v>0</v>
      </c>
      <c r="AE142" s="2196">
        <f>IF(ISERROR(G142*(1-VLOOKUP($A142, 'E1 Categorization'!$A$32:$E$124, 5,0))), G142*0.5, G142*(1-VLOOKUP($A142, 'E1 Categorization'!$A$32:$E$124, 5,0)))</f>
        <v>0</v>
      </c>
      <c r="AF142" s="2196">
        <f>IF(ISERROR(H142*(1-VLOOKUP($A142, 'E1 Categorization'!$A$32:$E$124, 5,0))), H142*0.5, H142*(1-VLOOKUP($A142, 'E1 Categorization'!$A$32:$E$124, 5,0)))</f>
        <v>0</v>
      </c>
      <c r="AG142" s="2196">
        <f>IF(ISERROR(I142*(1-VLOOKUP($A142, 'E1 Categorization'!$A$32:$E$124, 5,0))), I142*0.5, I142*(1-VLOOKUP($A142, 'E1 Categorization'!$A$32:$E$124, 5,0)))</f>
        <v>0</v>
      </c>
      <c r="AH142" s="2196">
        <f>IF(ISERROR(J142*(1-VLOOKUP($A142, 'E1 Categorization'!$A$32:$E$124, 5,0))), J142*0.5, J142*(1-VLOOKUP($A142, 'E1 Categorization'!$A$32:$E$124, 5,0)))</f>
        <v>0</v>
      </c>
      <c r="AI142" s="2196">
        <f>IF(ISERROR(K142*(1-VLOOKUP($A142, 'E1 Categorization'!$A$32:$E$124, 5,0))), K142*0.5, K142*(1-VLOOKUP($A142, 'E1 Categorization'!$A$32:$E$124, 5,0)))</f>
        <v>0</v>
      </c>
      <c r="AJ142" s="2196">
        <f>IF(ISERROR(L142*(1-VLOOKUP($A142, 'E1 Categorization'!$A$32:$E$124, 5,0))), L142*0.5, L142*(1-VLOOKUP($A142, 'E1 Categorization'!$A$32:$E$124, 5,0)))</f>
        <v>0</v>
      </c>
      <c r="AK142" s="2196">
        <f>IF(ISERROR(M142*(1-VLOOKUP($A142, 'E1 Categorization'!$A$32:$E$124, 5,0))), M142*0.5, M142*(1-VLOOKUP($A142, 'E1 Categorization'!$A$32:$E$124, 5,0)))</f>
        <v>0</v>
      </c>
      <c r="AL142" s="2196">
        <f>IF(ISERROR(N142*(1-VLOOKUP($A142, 'E1 Categorization'!$A$32:$E$124, 5,0))), N142*0.5, N142*(1-VLOOKUP($A142, 'E1 Categorization'!$A$32:$E$124, 5,0)))</f>
        <v>0</v>
      </c>
      <c r="AM142" s="2196">
        <f>IF(ISERROR(O142*(1-VLOOKUP($A142, 'E1 Categorization'!$A$32:$E$124, 5,0))), O142*0.5, O142*(1-VLOOKUP($A142, 'E1 Categorization'!$A$32:$E$124, 5,0)))</f>
        <v>0</v>
      </c>
      <c r="AN142" s="2196">
        <f>IF(ISERROR(P142*(1-VLOOKUP($A142, 'E1 Categorization'!$A$32:$E$124, 5,0))), P142*0.5, P142*(1-VLOOKUP($A142, 'E1 Categorization'!$A$32:$E$124, 5,0)))</f>
        <v>0</v>
      </c>
      <c r="AO142" s="2196">
        <f>IF(ISERROR(Q142*(1-VLOOKUP($A142, 'E1 Categorization'!$A$32:$E$124, 5,0))), Q142*0.5, Q142*(1-VLOOKUP($A142, 'E1 Categorization'!$A$32:$E$124, 5,0)))</f>
        <v>0</v>
      </c>
      <c r="AP142" s="2196">
        <f>IF(ISERROR(R142*(1-VLOOKUP($A142, 'E1 Categorization'!$A$32:$E$124, 5,0))), R142*0.5, R142*(1-VLOOKUP($A142, 'E1 Categorization'!$A$32:$E$124, 5,0)))</f>
        <v>0</v>
      </c>
      <c r="AQ142" s="2196">
        <f>IF(ISERROR(S142*(1-VLOOKUP($A142, 'E1 Categorization'!$A$32:$E$124, 5,0))), S142*0.5, S142*(1-VLOOKUP($A142, 'E1 Categorization'!$A$32:$E$124, 5,0)))</f>
        <v>0</v>
      </c>
      <c r="AR142" s="2196">
        <f>IF(ISERROR(T142*(1-VLOOKUP($A142, 'E1 Categorization'!$A$32:$E$124, 5,0))), T142*0.5, T142*(1-VLOOKUP($A142, 'E1 Categorization'!$A$32:$E$124, 5,0)))</f>
        <v>0</v>
      </c>
      <c r="AS142" s="2196">
        <f>IF(ISERROR(U142*(1-VLOOKUP($A142, 'E1 Categorization'!$A$32:$E$124, 5,0))), U142*0.5, U142*(1-VLOOKUP($A142, 'E1 Categorization'!$A$32:$E$124, 5,0)))</f>
        <v>0</v>
      </c>
      <c r="AT142" s="2196">
        <f>IF(ISERROR(V142*(1-VLOOKUP($A142, 'E1 Categorization'!$A$32:$E$124, 5,0))), V142*0.5, V142*(1-VLOOKUP($A142, 'E1 Categorization'!$A$32:$E$124, 5,0)))</f>
        <v>0</v>
      </c>
      <c r="AU142" s="2196">
        <f>IF(ISERROR(W142*(1-VLOOKUP($A142, 'E1 Categorization'!$A$32:$E$124, 5,0))), W142*0.5, W142*(1-VLOOKUP($A142, 'E1 Categorization'!$A$32:$E$124, 5,0)))</f>
        <v>0</v>
      </c>
      <c r="AV142" s="2196">
        <f>IF(ISERROR(X142*(1-VLOOKUP($A142, 'E1 Categorization'!$A$32:$E$124, 5,0))), X142*0.5, X142*(1-VLOOKUP($A142, 'E1 Categorization'!$A$32:$E$124, 5,0)))</f>
        <v>0</v>
      </c>
      <c r="AW142" s="2200"/>
      <c r="AX142" s="2200"/>
      <c r="AY142" s="559">
        <f t="shared" si="39"/>
        <v>6210</v>
      </c>
      <c r="AZ142" s="560" t="str">
        <f t="shared" si="40"/>
        <v>Life Insurance</v>
      </c>
      <c r="BA142" s="2196">
        <f>IF(ISERROR(E142*(VLOOKUP($A142, 'E1 Categorization'!$A$32:$E$124, 5,0))), E142*0.5, E142*(VLOOKUP($A142, 'E1 Categorization'!$A$32:$E$124, 5,0)))</f>
        <v>0</v>
      </c>
      <c r="BB142" s="2196">
        <f>IF(ISERROR(F142*(VLOOKUP($A142, 'E1 Categorization'!$A$32:$E$124, 5,0))), F142*0.5, F142*(VLOOKUP($A142, 'E1 Categorization'!$A$32:$E$124, 5,0)))</f>
        <v>0</v>
      </c>
      <c r="BC142" s="2196">
        <f>IF(ISERROR(G142*(VLOOKUP($A142, 'E1 Categorization'!$A$32:$E$124, 5,0))), G142*0.5, G142*(VLOOKUP($A142, 'E1 Categorization'!$A$32:$E$124, 5,0)))</f>
        <v>0</v>
      </c>
      <c r="BD142" s="2196">
        <f>IF(ISERROR(H142*(VLOOKUP($A142, 'E1 Categorization'!$A$32:$E$124, 5,0))), H142*0.5, H142*(VLOOKUP($A142, 'E1 Categorization'!$A$32:$E$124, 5,0)))</f>
        <v>0</v>
      </c>
      <c r="BE142" s="2196">
        <f>IF(ISERROR(I142*(VLOOKUP($A142, 'E1 Categorization'!$A$32:$E$124, 5,0))), I142*0.5, I142*(VLOOKUP($A142, 'E1 Categorization'!$A$32:$E$124, 5,0)))</f>
        <v>0</v>
      </c>
      <c r="BF142" s="2196">
        <f>IF(ISERROR(J142*(VLOOKUP($A142, 'E1 Categorization'!$A$32:$E$124, 5,0))), J142*0.5, J142*(VLOOKUP($A142, 'E1 Categorization'!$A$32:$E$124, 5,0)))</f>
        <v>0</v>
      </c>
      <c r="BG142" s="2196">
        <f>IF(ISERROR(K142*(VLOOKUP($A142, 'E1 Categorization'!$A$32:$E$124, 5,0))), K142*0.5, K142*(VLOOKUP($A142, 'E1 Categorization'!$A$32:$E$124, 5,0)))</f>
        <v>0</v>
      </c>
      <c r="BH142" s="2196">
        <f>IF(ISERROR(L142*(VLOOKUP($A142, 'E1 Categorization'!$A$32:$E$124, 5,0))), L142*0.5, L142*(VLOOKUP($A142, 'E1 Categorization'!$A$32:$E$124, 5,0)))</f>
        <v>0</v>
      </c>
      <c r="BI142" s="2196">
        <f>IF(ISERROR(M142*(VLOOKUP($A142, 'E1 Categorization'!$A$32:$E$124, 5,0))), M142*0.5, M142*(VLOOKUP($A142, 'E1 Categorization'!$A$32:$E$124, 5,0)))</f>
        <v>0</v>
      </c>
      <c r="BJ142" s="2196">
        <f>IF(ISERROR(N142*(VLOOKUP($A142, 'E1 Categorization'!$A$32:$E$124, 5,0))), N142*0.5, N142*(VLOOKUP($A142, 'E1 Categorization'!$A$32:$E$124, 5,0)))</f>
        <v>0</v>
      </c>
      <c r="BK142" s="2196">
        <f>IF(ISERROR(O142*(VLOOKUP($A142, 'E1 Categorization'!$A$32:$E$124, 5,0))), O142*0.5, O142*(VLOOKUP($A142, 'E1 Categorization'!$A$32:$E$124, 5,0)))</f>
        <v>0</v>
      </c>
      <c r="BL142" s="2196">
        <f>IF(ISERROR(P142*(VLOOKUP($A142, 'E1 Categorization'!$A$32:$E$124, 5,0))), P142*0.5, P142*(VLOOKUP($A142, 'E1 Categorization'!$A$32:$E$124, 5,0)))</f>
        <v>0</v>
      </c>
      <c r="BM142" s="2196">
        <f>IF(ISERROR(Q142*(VLOOKUP($A142, 'E1 Categorization'!$A$32:$E$124, 5,0))), Q142*0.5, Q142*(VLOOKUP($A142, 'E1 Categorization'!$A$32:$E$124, 5,0)))</f>
        <v>0</v>
      </c>
      <c r="BN142" s="2196">
        <f>IF(ISERROR(R142*(VLOOKUP($A142, 'E1 Categorization'!$A$32:$E$124, 5,0))), R142*0.5, R142*(VLOOKUP($A142, 'E1 Categorization'!$A$32:$E$124, 5,0)))</f>
        <v>0</v>
      </c>
      <c r="BO142" s="2196">
        <f>IF(ISERROR(S142*(VLOOKUP($A142, 'E1 Categorization'!$A$32:$E$124, 5,0))), S142*0.5, S142*(VLOOKUP($A142, 'E1 Categorization'!$A$32:$E$124, 5,0)))</f>
        <v>0</v>
      </c>
      <c r="BP142" s="2196">
        <f>IF(ISERROR(T142*(VLOOKUP($A142, 'E1 Categorization'!$A$32:$E$124, 5,0))), T142*0.5, T142*(VLOOKUP($A142, 'E1 Categorization'!$A$32:$E$124, 5,0)))</f>
        <v>0</v>
      </c>
      <c r="BQ142" s="2196">
        <f>IF(ISERROR(U142*(VLOOKUP($A142, 'E1 Categorization'!$A$32:$E$124, 5,0))), U142*0.5, U142*(VLOOKUP($A142, 'E1 Categorization'!$A$32:$E$124, 5,0)))</f>
        <v>0</v>
      </c>
      <c r="BR142" s="2196">
        <f>IF(ISERROR(V142*(VLOOKUP($A142, 'E1 Categorization'!$A$32:$E$124, 5,0))), V142*0.5, V142*(VLOOKUP($A142, 'E1 Categorization'!$A$32:$E$124, 5,0)))</f>
        <v>0</v>
      </c>
      <c r="BS142" s="2196">
        <f>IF(ISERROR(W142*(VLOOKUP($A142, 'E1 Categorization'!$A$32:$E$124, 5,0))), W142*0.5, W142*(VLOOKUP($A142, 'E1 Categorization'!$A$32:$E$124, 5,0)))</f>
        <v>0</v>
      </c>
      <c r="BT142" s="2196">
        <f>IF(ISERROR(X142*(VLOOKUP($A142, 'E1 Categorization'!$A$32:$E$124, 5,0))), X142*0.5, X142*(VLOOKUP($A142, 'E1 Categorization'!$A$32:$E$124, 5,0)))</f>
        <v>0</v>
      </c>
    </row>
    <row r="143" spans="1:72" s="631" customFormat="1" ht="25.5" customHeight="1" x14ac:dyDescent="0.2">
      <c r="A143" s="555">
        <f>'I3 TB Data'!A471:B471</f>
        <v>6215</v>
      </c>
      <c r="B143" s="556" t="str">
        <f>'I3 TB Data'!B471</f>
        <v>Penalties</v>
      </c>
      <c r="C143" s="557">
        <f>'I3 TB Data'!G471</f>
        <v>0</v>
      </c>
      <c r="D143" s="2166" t="str">
        <f t="shared" si="36"/>
        <v>Yes</v>
      </c>
      <c r="E143" s="2143"/>
      <c r="F143" s="2143"/>
      <c r="G143" s="2143"/>
      <c r="H143" s="2143"/>
      <c r="I143" s="2143"/>
      <c r="J143" s="2143"/>
      <c r="K143" s="2143"/>
      <c r="L143" s="2143"/>
      <c r="M143" s="2143"/>
      <c r="N143" s="2143"/>
      <c r="O143" s="2143"/>
      <c r="P143" s="2143"/>
      <c r="Q143" s="2143"/>
      <c r="R143" s="2143"/>
      <c r="S143" s="2143"/>
      <c r="T143" s="2143"/>
      <c r="U143" s="2143"/>
      <c r="V143" s="2143"/>
      <c r="W143" s="2143"/>
      <c r="X143" s="2143"/>
      <c r="AA143" s="559">
        <f t="shared" si="37"/>
        <v>6215</v>
      </c>
      <c r="AB143" s="560" t="str">
        <f t="shared" si="38"/>
        <v>Penalties</v>
      </c>
      <c r="AC143" s="2196">
        <f>IF(ISERROR(E143*(1-VLOOKUP($A143, 'E1 Categorization'!$A$32:$E$124, 5,0))), E143*0.5, E143*(1-VLOOKUP($A143, 'E1 Categorization'!$A$32:$E$124, 5,0)))</f>
        <v>0</v>
      </c>
      <c r="AD143" s="2196">
        <f>IF(ISERROR(F143*(1-VLOOKUP($A143, 'E1 Categorization'!$A$32:$E$124, 5,0))), F143*0.5, F143*(1-VLOOKUP($A143, 'E1 Categorization'!$A$32:$E$124, 5,0)))</f>
        <v>0</v>
      </c>
      <c r="AE143" s="2196">
        <f>IF(ISERROR(G143*(1-VLOOKUP($A143, 'E1 Categorization'!$A$32:$E$124, 5,0))), G143*0.5, G143*(1-VLOOKUP($A143, 'E1 Categorization'!$A$32:$E$124, 5,0)))</f>
        <v>0</v>
      </c>
      <c r="AF143" s="2196">
        <f>IF(ISERROR(H143*(1-VLOOKUP($A143, 'E1 Categorization'!$A$32:$E$124, 5,0))), H143*0.5, H143*(1-VLOOKUP($A143, 'E1 Categorization'!$A$32:$E$124, 5,0)))</f>
        <v>0</v>
      </c>
      <c r="AG143" s="2196">
        <f>IF(ISERROR(I143*(1-VLOOKUP($A143, 'E1 Categorization'!$A$32:$E$124, 5,0))), I143*0.5, I143*(1-VLOOKUP($A143, 'E1 Categorization'!$A$32:$E$124, 5,0)))</f>
        <v>0</v>
      </c>
      <c r="AH143" s="2196">
        <f>IF(ISERROR(J143*(1-VLOOKUP($A143, 'E1 Categorization'!$A$32:$E$124, 5,0))), J143*0.5, J143*(1-VLOOKUP($A143, 'E1 Categorization'!$A$32:$E$124, 5,0)))</f>
        <v>0</v>
      </c>
      <c r="AI143" s="2196">
        <f>IF(ISERROR(K143*(1-VLOOKUP($A143, 'E1 Categorization'!$A$32:$E$124, 5,0))), K143*0.5, K143*(1-VLOOKUP($A143, 'E1 Categorization'!$A$32:$E$124, 5,0)))</f>
        <v>0</v>
      </c>
      <c r="AJ143" s="2196">
        <f>IF(ISERROR(L143*(1-VLOOKUP($A143, 'E1 Categorization'!$A$32:$E$124, 5,0))), L143*0.5, L143*(1-VLOOKUP($A143, 'E1 Categorization'!$A$32:$E$124, 5,0)))</f>
        <v>0</v>
      </c>
      <c r="AK143" s="2196">
        <f>IF(ISERROR(M143*(1-VLOOKUP($A143, 'E1 Categorization'!$A$32:$E$124, 5,0))), M143*0.5, M143*(1-VLOOKUP($A143, 'E1 Categorization'!$A$32:$E$124, 5,0)))</f>
        <v>0</v>
      </c>
      <c r="AL143" s="2196">
        <f>IF(ISERROR(N143*(1-VLOOKUP($A143, 'E1 Categorization'!$A$32:$E$124, 5,0))), N143*0.5, N143*(1-VLOOKUP($A143, 'E1 Categorization'!$A$32:$E$124, 5,0)))</f>
        <v>0</v>
      </c>
      <c r="AM143" s="2196">
        <f>IF(ISERROR(O143*(1-VLOOKUP($A143, 'E1 Categorization'!$A$32:$E$124, 5,0))), O143*0.5, O143*(1-VLOOKUP($A143, 'E1 Categorization'!$A$32:$E$124, 5,0)))</f>
        <v>0</v>
      </c>
      <c r="AN143" s="2196">
        <f>IF(ISERROR(P143*(1-VLOOKUP($A143, 'E1 Categorization'!$A$32:$E$124, 5,0))), P143*0.5, P143*(1-VLOOKUP($A143, 'E1 Categorization'!$A$32:$E$124, 5,0)))</f>
        <v>0</v>
      </c>
      <c r="AO143" s="2196">
        <f>IF(ISERROR(Q143*(1-VLOOKUP($A143, 'E1 Categorization'!$A$32:$E$124, 5,0))), Q143*0.5, Q143*(1-VLOOKUP($A143, 'E1 Categorization'!$A$32:$E$124, 5,0)))</f>
        <v>0</v>
      </c>
      <c r="AP143" s="2196">
        <f>IF(ISERROR(R143*(1-VLOOKUP($A143, 'E1 Categorization'!$A$32:$E$124, 5,0))), R143*0.5, R143*(1-VLOOKUP($A143, 'E1 Categorization'!$A$32:$E$124, 5,0)))</f>
        <v>0</v>
      </c>
      <c r="AQ143" s="2196">
        <f>IF(ISERROR(S143*(1-VLOOKUP($A143, 'E1 Categorization'!$A$32:$E$124, 5,0))), S143*0.5, S143*(1-VLOOKUP($A143, 'E1 Categorization'!$A$32:$E$124, 5,0)))</f>
        <v>0</v>
      </c>
      <c r="AR143" s="2196">
        <f>IF(ISERROR(T143*(1-VLOOKUP($A143, 'E1 Categorization'!$A$32:$E$124, 5,0))), T143*0.5, T143*(1-VLOOKUP($A143, 'E1 Categorization'!$A$32:$E$124, 5,0)))</f>
        <v>0</v>
      </c>
      <c r="AS143" s="2196">
        <f>IF(ISERROR(U143*(1-VLOOKUP($A143, 'E1 Categorization'!$A$32:$E$124, 5,0))), U143*0.5, U143*(1-VLOOKUP($A143, 'E1 Categorization'!$A$32:$E$124, 5,0)))</f>
        <v>0</v>
      </c>
      <c r="AT143" s="2196">
        <f>IF(ISERROR(V143*(1-VLOOKUP($A143, 'E1 Categorization'!$A$32:$E$124, 5,0))), V143*0.5, V143*(1-VLOOKUP($A143, 'E1 Categorization'!$A$32:$E$124, 5,0)))</f>
        <v>0</v>
      </c>
      <c r="AU143" s="2196">
        <f>IF(ISERROR(W143*(1-VLOOKUP($A143, 'E1 Categorization'!$A$32:$E$124, 5,0))), W143*0.5, W143*(1-VLOOKUP($A143, 'E1 Categorization'!$A$32:$E$124, 5,0)))</f>
        <v>0</v>
      </c>
      <c r="AV143" s="2196">
        <f>IF(ISERROR(X143*(1-VLOOKUP($A143, 'E1 Categorization'!$A$32:$E$124, 5,0))), X143*0.5, X143*(1-VLOOKUP($A143, 'E1 Categorization'!$A$32:$E$124, 5,0)))</f>
        <v>0</v>
      </c>
      <c r="AW143" s="2200"/>
      <c r="AX143" s="2200"/>
      <c r="AY143" s="559">
        <f t="shared" si="39"/>
        <v>6215</v>
      </c>
      <c r="AZ143" s="560" t="str">
        <f t="shared" si="40"/>
        <v>Penalties</v>
      </c>
      <c r="BA143" s="2196">
        <f>IF(ISERROR(E143*(VLOOKUP($A143, 'E1 Categorization'!$A$32:$E$124, 5,0))), E143*0.5, E143*(VLOOKUP($A143, 'E1 Categorization'!$A$32:$E$124, 5,0)))</f>
        <v>0</v>
      </c>
      <c r="BB143" s="2196">
        <f>IF(ISERROR(F143*(VLOOKUP($A143, 'E1 Categorization'!$A$32:$E$124, 5,0))), F143*0.5, F143*(VLOOKUP($A143, 'E1 Categorization'!$A$32:$E$124, 5,0)))</f>
        <v>0</v>
      </c>
      <c r="BC143" s="2196">
        <f>IF(ISERROR(G143*(VLOOKUP($A143, 'E1 Categorization'!$A$32:$E$124, 5,0))), G143*0.5, G143*(VLOOKUP($A143, 'E1 Categorization'!$A$32:$E$124, 5,0)))</f>
        <v>0</v>
      </c>
      <c r="BD143" s="2196">
        <f>IF(ISERROR(H143*(VLOOKUP($A143, 'E1 Categorization'!$A$32:$E$124, 5,0))), H143*0.5, H143*(VLOOKUP($A143, 'E1 Categorization'!$A$32:$E$124, 5,0)))</f>
        <v>0</v>
      </c>
      <c r="BE143" s="2196">
        <f>IF(ISERROR(I143*(VLOOKUP($A143, 'E1 Categorization'!$A$32:$E$124, 5,0))), I143*0.5, I143*(VLOOKUP($A143, 'E1 Categorization'!$A$32:$E$124, 5,0)))</f>
        <v>0</v>
      </c>
      <c r="BF143" s="2196">
        <f>IF(ISERROR(J143*(VLOOKUP($A143, 'E1 Categorization'!$A$32:$E$124, 5,0))), J143*0.5, J143*(VLOOKUP($A143, 'E1 Categorization'!$A$32:$E$124, 5,0)))</f>
        <v>0</v>
      </c>
      <c r="BG143" s="2196">
        <f>IF(ISERROR(K143*(VLOOKUP($A143, 'E1 Categorization'!$A$32:$E$124, 5,0))), K143*0.5, K143*(VLOOKUP($A143, 'E1 Categorization'!$A$32:$E$124, 5,0)))</f>
        <v>0</v>
      </c>
      <c r="BH143" s="2196">
        <f>IF(ISERROR(L143*(VLOOKUP($A143, 'E1 Categorization'!$A$32:$E$124, 5,0))), L143*0.5, L143*(VLOOKUP($A143, 'E1 Categorization'!$A$32:$E$124, 5,0)))</f>
        <v>0</v>
      </c>
      <c r="BI143" s="2196">
        <f>IF(ISERROR(M143*(VLOOKUP($A143, 'E1 Categorization'!$A$32:$E$124, 5,0))), M143*0.5, M143*(VLOOKUP($A143, 'E1 Categorization'!$A$32:$E$124, 5,0)))</f>
        <v>0</v>
      </c>
      <c r="BJ143" s="2196">
        <f>IF(ISERROR(N143*(VLOOKUP($A143, 'E1 Categorization'!$A$32:$E$124, 5,0))), N143*0.5, N143*(VLOOKUP($A143, 'E1 Categorization'!$A$32:$E$124, 5,0)))</f>
        <v>0</v>
      </c>
      <c r="BK143" s="2196">
        <f>IF(ISERROR(O143*(VLOOKUP($A143, 'E1 Categorization'!$A$32:$E$124, 5,0))), O143*0.5, O143*(VLOOKUP($A143, 'E1 Categorization'!$A$32:$E$124, 5,0)))</f>
        <v>0</v>
      </c>
      <c r="BL143" s="2196">
        <f>IF(ISERROR(P143*(VLOOKUP($A143, 'E1 Categorization'!$A$32:$E$124, 5,0))), P143*0.5, P143*(VLOOKUP($A143, 'E1 Categorization'!$A$32:$E$124, 5,0)))</f>
        <v>0</v>
      </c>
      <c r="BM143" s="2196">
        <f>IF(ISERROR(Q143*(VLOOKUP($A143, 'E1 Categorization'!$A$32:$E$124, 5,0))), Q143*0.5, Q143*(VLOOKUP($A143, 'E1 Categorization'!$A$32:$E$124, 5,0)))</f>
        <v>0</v>
      </c>
      <c r="BN143" s="2196">
        <f>IF(ISERROR(R143*(VLOOKUP($A143, 'E1 Categorization'!$A$32:$E$124, 5,0))), R143*0.5, R143*(VLOOKUP($A143, 'E1 Categorization'!$A$32:$E$124, 5,0)))</f>
        <v>0</v>
      </c>
      <c r="BO143" s="2196">
        <f>IF(ISERROR(S143*(VLOOKUP($A143, 'E1 Categorization'!$A$32:$E$124, 5,0))), S143*0.5, S143*(VLOOKUP($A143, 'E1 Categorization'!$A$32:$E$124, 5,0)))</f>
        <v>0</v>
      </c>
      <c r="BP143" s="2196">
        <f>IF(ISERROR(T143*(VLOOKUP($A143, 'E1 Categorization'!$A$32:$E$124, 5,0))), T143*0.5, T143*(VLOOKUP($A143, 'E1 Categorization'!$A$32:$E$124, 5,0)))</f>
        <v>0</v>
      </c>
      <c r="BQ143" s="2196">
        <f>IF(ISERROR(U143*(VLOOKUP($A143, 'E1 Categorization'!$A$32:$E$124, 5,0))), U143*0.5, U143*(VLOOKUP($A143, 'E1 Categorization'!$A$32:$E$124, 5,0)))</f>
        <v>0</v>
      </c>
      <c r="BR143" s="2196">
        <f>IF(ISERROR(V143*(VLOOKUP($A143, 'E1 Categorization'!$A$32:$E$124, 5,0))), V143*0.5, V143*(VLOOKUP($A143, 'E1 Categorization'!$A$32:$E$124, 5,0)))</f>
        <v>0</v>
      </c>
      <c r="BS143" s="2196">
        <f>IF(ISERROR(W143*(VLOOKUP($A143, 'E1 Categorization'!$A$32:$E$124, 5,0))), W143*0.5, W143*(VLOOKUP($A143, 'E1 Categorization'!$A$32:$E$124, 5,0)))</f>
        <v>0</v>
      </c>
      <c r="BT143" s="2196">
        <f>IF(ISERROR(X143*(VLOOKUP($A143, 'E1 Categorization'!$A$32:$E$124, 5,0))), X143*0.5, X143*(VLOOKUP($A143, 'E1 Categorization'!$A$32:$E$124, 5,0)))</f>
        <v>0</v>
      </c>
    </row>
    <row r="144" spans="1:72" s="631" customFormat="1" ht="25.5" customHeight="1" x14ac:dyDescent="0.2">
      <c r="A144" s="555">
        <f>'I3 TB Data'!A472:B472</f>
        <v>6225</v>
      </c>
      <c r="B144" s="556" t="str">
        <f>'I3 TB Data'!B472</f>
        <v>Other Deductions</v>
      </c>
      <c r="C144" s="557">
        <f>'I3 TB Data'!G472</f>
        <v>0</v>
      </c>
      <c r="D144" s="2166" t="str">
        <f t="shared" si="36"/>
        <v>Yes</v>
      </c>
      <c r="E144" s="2143"/>
      <c r="F144" s="2143"/>
      <c r="G144" s="2143"/>
      <c r="H144" s="2143"/>
      <c r="I144" s="2143"/>
      <c r="J144" s="2143"/>
      <c r="K144" s="2143"/>
      <c r="L144" s="2143"/>
      <c r="M144" s="2143"/>
      <c r="N144" s="2143"/>
      <c r="O144" s="2143"/>
      <c r="P144" s="2143"/>
      <c r="Q144" s="2143"/>
      <c r="R144" s="2143"/>
      <c r="S144" s="2143"/>
      <c r="T144" s="2143"/>
      <c r="U144" s="2143"/>
      <c r="V144" s="2143"/>
      <c r="W144" s="2143"/>
      <c r="X144" s="2143"/>
      <c r="AA144" s="559">
        <f t="shared" si="37"/>
        <v>6225</v>
      </c>
      <c r="AB144" s="560" t="str">
        <f t="shared" si="38"/>
        <v>Other Deductions</v>
      </c>
      <c r="AC144" s="2196">
        <f>IF(ISERROR(E144*(1-VLOOKUP($A144, 'E1 Categorization'!$A$32:$E$124, 5,0))), E144*0.5, E144*(1-VLOOKUP($A144, 'E1 Categorization'!$A$32:$E$124, 5,0)))</f>
        <v>0</v>
      </c>
      <c r="AD144" s="2196">
        <f>IF(ISERROR(F144*(1-VLOOKUP($A144, 'E1 Categorization'!$A$32:$E$124, 5,0))), F144*0.5, F144*(1-VLOOKUP($A144, 'E1 Categorization'!$A$32:$E$124, 5,0)))</f>
        <v>0</v>
      </c>
      <c r="AE144" s="2196">
        <f>IF(ISERROR(G144*(1-VLOOKUP($A144, 'E1 Categorization'!$A$32:$E$124, 5,0))), G144*0.5, G144*(1-VLOOKUP($A144, 'E1 Categorization'!$A$32:$E$124, 5,0)))</f>
        <v>0</v>
      </c>
      <c r="AF144" s="2196">
        <f>IF(ISERROR(H144*(1-VLOOKUP($A144, 'E1 Categorization'!$A$32:$E$124, 5,0))), H144*0.5, H144*(1-VLOOKUP($A144, 'E1 Categorization'!$A$32:$E$124, 5,0)))</f>
        <v>0</v>
      </c>
      <c r="AG144" s="2196">
        <f>IF(ISERROR(I144*(1-VLOOKUP($A144, 'E1 Categorization'!$A$32:$E$124, 5,0))), I144*0.5, I144*(1-VLOOKUP($A144, 'E1 Categorization'!$A$32:$E$124, 5,0)))</f>
        <v>0</v>
      </c>
      <c r="AH144" s="2196">
        <f>IF(ISERROR(J144*(1-VLOOKUP($A144, 'E1 Categorization'!$A$32:$E$124, 5,0))), J144*0.5, J144*(1-VLOOKUP($A144, 'E1 Categorization'!$A$32:$E$124, 5,0)))</f>
        <v>0</v>
      </c>
      <c r="AI144" s="2196">
        <f>IF(ISERROR(K144*(1-VLOOKUP($A144, 'E1 Categorization'!$A$32:$E$124, 5,0))), K144*0.5, K144*(1-VLOOKUP($A144, 'E1 Categorization'!$A$32:$E$124, 5,0)))</f>
        <v>0</v>
      </c>
      <c r="AJ144" s="2196">
        <f>IF(ISERROR(L144*(1-VLOOKUP($A144, 'E1 Categorization'!$A$32:$E$124, 5,0))), L144*0.5, L144*(1-VLOOKUP($A144, 'E1 Categorization'!$A$32:$E$124, 5,0)))</f>
        <v>0</v>
      </c>
      <c r="AK144" s="2196">
        <f>IF(ISERROR(M144*(1-VLOOKUP($A144, 'E1 Categorization'!$A$32:$E$124, 5,0))), M144*0.5, M144*(1-VLOOKUP($A144, 'E1 Categorization'!$A$32:$E$124, 5,0)))</f>
        <v>0</v>
      </c>
      <c r="AL144" s="2196">
        <f>IF(ISERROR(N144*(1-VLOOKUP($A144, 'E1 Categorization'!$A$32:$E$124, 5,0))), N144*0.5, N144*(1-VLOOKUP($A144, 'E1 Categorization'!$A$32:$E$124, 5,0)))</f>
        <v>0</v>
      </c>
      <c r="AM144" s="2196">
        <f>IF(ISERROR(O144*(1-VLOOKUP($A144, 'E1 Categorization'!$A$32:$E$124, 5,0))), O144*0.5, O144*(1-VLOOKUP($A144, 'E1 Categorization'!$A$32:$E$124, 5,0)))</f>
        <v>0</v>
      </c>
      <c r="AN144" s="2196">
        <f>IF(ISERROR(P144*(1-VLOOKUP($A144, 'E1 Categorization'!$A$32:$E$124, 5,0))), P144*0.5, P144*(1-VLOOKUP($A144, 'E1 Categorization'!$A$32:$E$124, 5,0)))</f>
        <v>0</v>
      </c>
      <c r="AO144" s="2196">
        <f>IF(ISERROR(Q144*(1-VLOOKUP($A144, 'E1 Categorization'!$A$32:$E$124, 5,0))), Q144*0.5, Q144*(1-VLOOKUP($A144, 'E1 Categorization'!$A$32:$E$124, 5,0)))</f>
        <v>0</v>
      </c>
      <c r="AP144" s="2196">
        <f>IF(ISERROR(R144*(1-VLOOKUP($A144, 'E1 Categorization'!$A$32:$E$124, 5,0))), R144*0.5, R144*(1-VLOOKUP($A144, 'E1 Categorization'!$A$32:$E$124, 5,0)))</f>
        <v>0</v>
      </c>
      <c r="AQ144" s="2196">
        <f>IF(ISERROR(S144*(1-VLOOKUP($A144, 'E1 Categorization'!$A$32:$E$124, 5,0))), S144*0.5, S144*(1-VLOOKUP($A144, 'E1 Categorization'!$A$32:$E$124, 5,0)))</f>
        <v>0</v>
      </c>
      <c r="AR144" s="2196">
        <f>IF(ISERROR(T144*(1-VLOOKUP($A144, 'E1 Categorization'!$A$32:$E$124, 5,0))), T144*0.5, T144*(1-VLOOKUP($A144, 'E1 Categorization'!$A$32:$E$124, 5,0)))</f>
        <v>0</v>
      </c>
      <c r="AS144" s="2196">
        <f>IF(ISERROR(U144*(1-VLOOKUP($A144, 'E1 Categorization'!$A$32:$E$124, 5,0))), U144*0.5, U144*(1-VLOOKUP($A144, 'E1 Categorization'!$A$32:$E$124, 5,0)))</f>
        <v>0</v>
      </c>
      <c r="AT144" s="2196">
        <f>IF(ISERROR(V144*(1-VLOOKUP($A144, 'E1 Categorization'!$A$32:$E$124, 5,0))), V144*0.5, V144*(1-VLOOKUP($A144, 'E1 Categorization'!$A$32:$E$124, 5,0)))</f>
        <v>0</v>
      </c>
      <c r="AU144" s="2196">
        <f>IF(ISERROR(W144*(1-VLOOKUP($A144, 'E1 Categorization'!$A$32:$E$124, 5,0))), W144*0.5, W144*(1-VLOOKUP($A144, 'E1 Categorization'!$A$32:$E$124, 5,0)))</f>
        <v>0</v>
      </c>
      <c r="AV144" s="2196">
        <f>IF(ISERROR(X144*(1-VLOOKUP($A144, 'E1 Categorization'!$A$32:$E$124, 5,0))), X144*0.5, X144*(1-VLOOKUP($A144, 'E1 Categorization'!$A$32:$E$124, 5,0)))</f>
        <v>0</v>
      </c>
      <c r="AW144" s="2200"/>
      <c r="AX144" s="2200"/>
      <c r="AY144" s="559">
        <f t="shared" si="39"/>
        <v>6225</v>
      </c>
      <c r="AZ144" s="560" t="str">
        <f t="shared" si="40"/>
        <v>Other Deductions</v>
      </c>
      <c r="BA144" s="2196">
        <f>IF(ISERROR(E144*(VLOOKUP($A144, 'E1 Categorization'!$A$32:$E$124, 5,0))), E144*0.5, E144*(VLOOKUP($A144, 'E1 Categorization'!$A$32:$E$124, 5,0)))</f>
        <v>0</v>
      </c>
      <c r="BB144" s="2196">
        <f>IF(ISERROR(F144*(VLOOKUP($A144, 'E1 Categorization'!$A$32:$E$124, 5,0))), F144*0.5, F144*(VLOOKUP($A144, 'E1 Categorization'!$A$32:$E$124, 5,0)))</f>
        <v>0</v>
      </c>
      <c r="BC144" s="2196">
        <f>IF(ISERROR(G144*(VLOOKUP($A144, 'E1 Categorization'!$A$32:$E$124, 5,0))), G144*0.5, G144*(VLOOKUP($A144, 'E1 Categorization'!$A$32:$E$124, 5,0)))</f>
        <v>0</v>
      </c>
      <c r="BD144" s="2196">
        <f>IF(ISERROR(H144*(VLOOKUP($A144, 'E1 Categorization'!$A$32:$E$124, 5,0))), H144*0.5, H144*(VLOOKUP($A144, 'E1 Categorization'!$A$32:$E$124, 5,0)))</f>
        <v>0</v>
      </c>
      <c r="BE144" s="2196">
        <f>IF(ISERROR(I144*(VLOOKUP($A144, 'E1 Categorization'!$A$32:$E$124, 5,0))), I144*0.5, I144*(VLOOKUP($A144, 'E1 Categorization'!$A$32:$E$124, 5,0)))</f>
        <v>0</v>
      </c>
      <c r="BF144" s="2196">
        <f>IF(ISERROR(J144*(VLOOKUP($A144, 'E1 Categorization'!$A$32:$E$124, 5,0))), J144*0.5, J144*(VLOOKUP($A144, 'E1 Categorization'!$A$32:$E$124, 5,0)))</f>
        <v>0</v>
      </c>
      <c r="BG144" s="2196">
        <f>IF(ISERROR(K144*(VLOOKUP($A144, 'E1 Categorization'!$A$32:$E$124, 5,0))), K144*0.5, K144*(VLOOKUP($A144, 'E1 Categorization'!$A$32:$E$124, 5,0)))</f>
        <v>0</v>
      </c>
      <c r="BH144" s="2196">
        <f>IF(ISERROR(L144*(VLOOKUP($A144, 'E1 Categorization'!$A$32:$E$124, 5,0))), L144*0.5, L144*(VLOOKUP($A144, 'E1 Categorization'!$A$32:$E$124, 5,0)))</f>
        <v>0</v>
      </c>
      <c r="BI144" s="2196">
        <f>IF(ISERROR(M144*(VLOOKUP($A144, 'E1 Categorization'!$A$32:$E$124, 5,0))), M144*0.5, M144*(VLOOKUP($A144, 'E1 Categorization'!$A$32:$E$124, 5,0)))</f>
        <v>0</v>
      </c>
      <c r="BJ144" s="2196">
        <f>IF(ISERROR(N144*(VLOOKUP($A144, 'E1 Categorization'!$A$32:$E$124, 5,0))), N144*0.5, N144*(VLOOKUP($A144, 'E1 Categorization'!$A$32:$E$124, 5,0)))</f>
        <v>0</v>
      </c>
      <c r="BK144" s="2196">
        <f>IF(ISERROR(O144*(VLOOKUP($A144, 'E1 Categorization'!$A$32:$E$124, 5,0))), O144*0.5, O144*(VLOOKUP($A144, 'E1 Categorization'!$A$32:$E$124, 5,0)))</f>
        <v>0</v>
      </c>
      <c r="BL144" s="2196">
        <f>IF(ISERROR(P144*(VLOOKUP($A144, 'E1 Categorization'!$A$32:$E$124, 5,0))), P144*0.5, P144*(VLOOKUP($A144, 'E1 Categorization'!$A$32:$E$124, 5,0)))</f>
        <v>0</v>
      </c>
      <c r="BM144" s="2196">
        <f>IF(ISERROR(Q144*(VLOOKUP($A144, 'E1 Categorization'!$A$32:$E$124, 5,0))), Q144*0.5, Q144*(VLOOKUP($A144, 'E1 Categorization'!$A$32:$E$124, 5,0)))</f>
        <v>0</v>
      </c>
      <c r="BN144" s="2196">
        <f>IF(ISERROR(R144*(VLOOKUP($A144, 'E1 Categorization'!$A$32:$E$124, 5,0))), R144*0.5, R144*(VLOOKUP($A144, 'E1 Categorization'!$A$32:$E$124, 5,0)))</f>
        <v>0</v>
      </c>
      <c r="BO144" s="2196">
        <f>IF(ISERROR(S144*(VLOOKUP($A144, 'E1 Categorization'!$A$32:$E$124, 5,0))), S144*0.5, S144*(VLOOKUP($A144, 'E1 Categorization'!$A$32:$E$124, 5,0)))</f>
        <v>0</v>
      </c>
      <c r="BP144" s="2196">
        <f>IF(ISERROR(T144*(VLOOKUP($A144, 'E1 Categorization'!$A$32:$E$124, 5,0))), T144*0.5, T144*(VLOOKUP($A144, 'E1 Categorization'!$A$32:$E$124, 5,0)))</f>
        <v>0</v>
      </c>
      <c r="BQ144" s="2196">
        <f>IF(ISERROR(U144*(VLOOKUP($A144, 'E1 Categorization'!$A$32:$E$124, 5,0))), U144*0.5, U144*(VLOOKUP($A144, 'E1 Categorization'!$A$32:$E$124, 5,0)))</f>
        <v>0</v>
      </c>
      <c r="BR144" s="2196">
        <f>IF(ISERROR(V144*(VLOOKUP($A144, 'E1 Categorization'!$A$32:$E$124, 5,0))), V144*0.5, V144*(VLOOKUP($A144, 'E1 Categorization'!$A$32:$E$124, 5,0)))</f>
        <v>0</v>
      </c>
      <c r="BS144" s="2196">
        <f>IF(ISERROR(W144*(VLOOKUP($A144, 'E1 Categorization'!$A$32:$E$124, 5,0))), W144*0.5, W144*(VLOOKUP($A144, 'E1 Categorization'!$A$32:$E$124, 5,0)))</f>
        <v>0</v>
      </c>
      <c r="BT144" s="2196">
        <f>IF(ISERROR(X144*(VLOOKUP($A144, 'E1 Categorization'!$A$32:$E$124, 5,0))), X144*0.5, X144*(VLOOKUP($A144, 'E1 Categorization'!$A$32:$E$124, 5,0)))</f>
        <v>0</v>
      </c>
    </row>
    <row r="145" spans="1:72" s="539" customFormat="1" ht="38.25" customHeight="1" x14ac:dyDescent="0.2">
      <c r="A145" s="558"/>
      <c r="B145" s="556" t="s">
        <v>1204</v>
      </c>
      <c r="C145" s="2505"/>
      <c r="D145" s="2506"/>
      <c r="E145" s="564">
        <f>SUM(E67:E144)</f>
        <v>0</v>
      </c>
      <c r="F145" s="564">
        <f t="shared" ref="F145:X145" si="41">SUM(F67:F144)</f>
        <v>0</v>
      </c>
      <c r="G145" s="564">
        <f t="shared" si="41"/>
        <v>0</v>
      </c>
      <c r="H145" s="564">
        <f t="shared" si="41"/>
        <v>0</v>
      </c>
      <c r="I145" s="564">
        <f t="shared" si="41"/>
        <v>0</v>
      </c>
      <c r="J145" s="564">
        <f t="shared" si="41"/>
        <v>0</v>
      </c>
      <c r="K145" s="564">
        <f t="shared" si="41"/>
        <v>0</v>
      </c>
      <c r="L145" s="564">
        <f t="shared" si="41"/>
        <v>0</v>
      </c>
      <c r="M145" s="564">
        <f t="shared" si="41"/>
        <v>0</v>
      </c>
      <c r="N145" s="564">
        <f t="shared" si="41"/>
        <v>0</v>
      </c>
      <c r="O145" s="564">
        <f t="shared" si="41"/>
        <v>0</v>
      </c>
      <c r="P145" s="564">
        <f t="shared" si="41"/>
        <v>0</v>
      </c>
      <c r="Q145" s="564">
        <f t="shared" si="41"/>
        <v>0</v>
      </c>
      <c r="R145" s="564">
        <f t="shared" si="41"/>
        <v>0</v>
      </c>
      <c r="S145" s="564">
        <f t="shared" si="41"/>
        <v>0</v>
      </c>
      <c r="T145" s="564">
        <f t="shared" si="41"/>
        <v>0</v>
      </c>
      <c r="U145" s="564">
        <f t="shared" si="41"/>
        <v>0</v>
      </c>
      <c r="V145" s="564">
        <f t="shared" si="41"/>
        <v>0</v>
      </c>
      <c r="W145" s="564">
        <f t="shared" si="41"/>
        <v>0</v>
      </c>
      <c r="X145" s="564">
        <f t="shared" si="41"/>
        <v>0</v>
      </c>
      <c r="AA145" s="558"/>
      <c r="AB145" s="553" t="s">
        <v>1204</v>
      </c>
      <c r="AC145" s="2201">
        <f>SUM(AC67:AC144)</f>
        <v>0</v>
      </c>
      <c r="AD145" s="2201">
        <f t="shared" ref="AD145:AV145" si="42">SUM(AD67:AD144)</f>
        <v>0</v>
      </c>
      <c r="AE145" s="2201">
        <f t="shared" si="42"/>
        <v>0</v>
      </c>
      <c r="AF145" s="2201">
        <f t="shared" si="42"/>
        <v>0</v>
      </c>
      <c r="AG145" s="2201">
        <f t="shared" si="42"/>
        <v>0</v>
      </c>
      <c r="AH145" s="2201">
        <f t="shared" si="42"/>
        <v>0</v>
      </c>
      <c r="AI145" s="2201">
        <f t="shared" si="42"/>
        <v>0</v>
      </c>
      <c r="AJ145" s="2201">
        <f t="shared" si="42"/>
        <v>0</v>
      </c>
      <c r="AK145" s="2201">
        <f t="shared" si="42"/>
        <v>0</v>
      </c>
      <c r="AL145" s="2201">
        <f t="shared" si="42"/>
        <v>0</v>
      </c>
      <c r="AM145" s="2201">
        <f t="shared" si="42"/>
        <v>0</v>
      </c>
      <c r="AN145" s="2201">
        <f t="shared" si="42"/>
        <v>0</v>
      </c>
      <c r="AO145" s="2201">
        <f t="shared" si="42"/>
        <v>0</v>
      </c>
      <c r="AP145" s="2201">
        <f t="shared" si="42"/>
        <v>0</v>
      </c>
      <c r="AQ145" s="2201">
        <f t="shared" si="42"/>
        <v>0</v>
      </c>
      <c r="AR145" s="2201">
        <f t="shared" si="42"/>
        <v>0</v>
      </c>
      <c r="AS145" s="2201">
        <f t="shared" si="42"/>
        <v>0</v>
      </c>
      <c r="AT145" s="2201">
        <f t="shared" si="42"/>
        <v>0</v>
      </c>
      <c r="AU145" s="2201">
        <f t="shared" si="42"/>
        <v>0</v>
      </c>
      <c r="AV145" s="2201">
        <f t="shared" si="42"/>
        <v>0</v>
      </c>
      <c r="AW145" s="2202"/>
      <c r="AX145" s="2202"/>
      <c r="AY145" s="558"/>
      <c r="AZ145" s="556" t="s">
        <v>1204</v>
      </c>
      <c r="BA145" s="2201">
        <f>SUM(BA67:BA144)</f>
        <v>0</v>
      </c>
      <c r="BB145" s="2201">
        <f t="shared" ref="BB145:BT145" si="43">SUM(BB67:BB144)</f>
        <v>0</v>
      </c>
      <c r="BC145" s="2201">
        <f t="shared" si="43"/>
        <v>0</v>
      </c>
      <c r="BD145" s="2201">
        <f t="shared" si="43"/>
        <v>0</v>
      </c>
      <c r="BE145" s="2201">
        <f t="shared" si="43"/>
        <v>0</v>
      </c>
      <c r="BF145" s="2201">
        <f t="shared" si="43"/>
        <v>0</v>
      </c>
      <c r="BG145" s="2201">
        <f t="shared" si="43"/>
        <v>0</v>
      </c>
      <c r="BH145" s="2201">
        <f t="shared" si="43"/>
        <v>0</v>
      </c>
      <c r="BI145" s="2201">
        <f t="shared" si="43"/>
        <v>0</v>
      </c>
      <c r="BJ145" s="2201">
        <f t="shared" si="43"/>
        <v>0</v>
      </c>
      <c r="BK145" s="2201">
        <f t="shared" si="43"/>
        <v>0</v>
      </c>
      <c r="BL145" s="2201">
        <f t="shared" si="43"/>
        <v>0</v>
      </c>
      <c r="BM145" s="2201">
        <f t="shared" si="43"/>
        <v>0</v>
      </c>
      <c r="BN145" s="2201">
        <f t="shared" si="43"/>
        <v>0</v>
      </c>
      <c r="BO145" s="2201">
        <f t="shared" si="43"/>
        <v>0</v>
      </c>
      <c r="BP145" s="2201">
        <f t="shared" si="43"/>
        <v>0</v>
      </c>
      <c r="BQ145" s="2201">
        <f t="shared" si="43"/>
        <v>0</v>
      </c>
      <c r="BR145" s="2201">
        <f t="shared" si="43"/>
        <v>0</v>
      </c>
      <c r="BS145" s="2201">
        <f t="shared" si="43"/>
        <v>0</v>
      </c>
      <c r="BT145" s="2201">
        <f t="shared" si="43"/>
        <v>0</v>
      </c>
    </row>
    <row r="146" spans="1:72" s="539" customFormat="1" ht="12.75" x14ac:dyDescent="0.2">
      <c r="A146" s="558"/>
      <c r="B146" s="556" t="s">
        <v>1467</v>
      </c>
      <c r="C146" s="2505"/>
      <c r="D146" s="2506"/>
      <c r="E146" s="564">
        <f>SUM(E136:E139)</f>
        <v>0</v>
      </c>
      <c r="F146" s="564">
        <f t="shared" ref="F146:X146" si="44">SUM(F136:F139)</f>
        <v>0</v>
      </c>
      <c r="G146" s="564">
        <f t="shared" si="44"/>
        <v>0</v>
      </c>
      <c r="H146" s="564">
        <f t="shared" si="44"/>
        <v>0</v>
      </c>
      <c r="I146" s="564">
        <f t="shared" si="44"/>
        <v>0</v>
      </c>
      <c r="J146" s="564">
        <f t="shared" si="44"/>
        <v>0</v>
      </c>
      <c r="K146" s="564">
        <f t="shared" si="44"/>
        <v>0</v>
      </c>
      <c r="L146" s="564">
        <f t="shared" si="44"/>
        <v>0</v>
      </c>
      <c r="M146" s="564">
        <f t="shared" si="44"/>
        <v>0</v>
      </c>
      <c r="N146" s="564">
        <f t="shared" si="44"/>
        <v>0</v>
      </c>
      <c r="O146" s="564">
        <f t="shared" si="44"/>
        <v>0</v>
      </c>
      <c r="P146" s="564">
        <f t="shared" si="44"/>
        <v>0</v>
      </c>
      <c r="Q146" s="564">
        <f t="shared" si="44"/>
        <v>0</v>
      </c>
      <c r="R146" s="564">
        <f t="shared" si="44"/>
        <v>0</v>
      </c>
      <c r="S146" s="564">
        <f t="shared" si="44"/>
        <v>0</v>
      </c>
      <c r="T146" s="564">
        <f t="shared" si="44"/>
        <v>0</v>
      </c>
      <c r="U146" s="564">
        <f t="shared" si="44"/>
        <v>0</v>
      </c>
      <c r="V146" s="564">
        <f t="shared" si="44"/>
        <v>0</v>
      </c>
      <c r="W146" s="564">
        <f t="shared" si="44"/>
        <v>0</v>
      </c>
      <c r="X146" s="564">
        <f t="shared" si="44"/>
        <v>0</v>
      </c>
      <c r="AA146" s="558"/>
      <c r="AB146" s="553" t="s">
        <v>1467</v>
      </c>
      <c r="AC146" s="2201">
        <f>SUM(AC136:AC139)</f>
        <v>0</v>
      </c>
      <c r="AD146" s="2201">
        <f t="shared" ref="AD146:AV146" si="45">SUM(AD136:AD139)</f>
        <v>0</v>
      </c>
      <c r="AE146" s="2201">
        <f t="shared" si="45"/>
        <v>0</v>
      </c>
      <c r="AF146" s="2201">
        <f t="shared" si="45"/>
        <v>0</v>
      </c>
      <c r="AG146" s="2201">
        <f t="shared" si="45"/>
        <v>0</v>
      </c>
      <c r="AH146" s="2201">
        <f t="shared" si="45"/>
        <v>0</v>
      </c>
      <c r="AI146" s="2201">
        <f t="shared" si="45"/>
        <v>0</v>
      </c>
      <c r="AJ146" s="2201">
        <f t="shared" si="45"/>
        <v>0</v>
      </c>
      <c r="AK146" s="2201">
        <f t="shared" si="45"/>
        <v>0</v>
      </c>
      <c r="AL146" s="2201">
        <f t="shared" si="45"/>
        <v>0</v>
      </c>
      <c r="AM146" s="2201">
        <f t="shared" si="45"/>
        <v>0</v>
      </c>
      <c r="AN146" s="2201">
        <f t="shared" si="45"/>
        <v>0</v>
      </c>
      <c r="AO146" s="2201">
        <f t="shared" si="45"/>
        <v>0</v>
      </c>
      <c r="AP146" s="2201">
        <f t="shared" si="45"/>
        <v>0</v>
      </c>
      <c r="AQ146" s="2201">
        <f t="shared" si="45"/>
        <v>0</v>
      </c>
      <c r="AR146" s="2201">
        <f t="shared" si="45"/>
        <v>0</v>
      </c>
      <c r="AS146" s="2201">
        <f t="shared" si="45"/>
        <v>0</v>
      </c>
      <c r="AT146" s="2201">
        <f t="shared" si="45"/>
        <v>0</v>
      </c>
      <c r="AU146" s="2201">
        <f t="shared" si="45"/>
        <v>0</v>
      </c>
      <c r="AV146" s="2201">
        <f t="shared" si="45"/>
        <v>0</v>
      </c>
      <c r="AW146" s="2202"/>
      <c r="AX146" s="2202"/>
      <c r="AY146" s="558"/>
      <c r="AZ146" s="556" t="s">
        <v>1467</v>
      </c>
      <c r="BA146" s="2201">
        <f>SUM(BA136:BA139)</f>
        <v>0</v>
      </c>
      <c r="BB146" s="2201">
        <f t="shared" ref="BB146:BT146" si="46">SUM(BB136:BB139)</f>
        <v>0</v>
      </c>
      <c r="BC146" s="2201">
        <f t="shared" si="46"/>
        <v>0</v>
      </c>
      <c r="BD146" s="2201">
        <f t="shared" si="46"/>
        <v>0</v>
      </c>
      <c r="BE146" s="2201">
        <f t="shared" si="46"/>
        <v>0</v>
      </c>
      <c r="BF146" s="2201">
        <f t="shared" si="46"/>
        <v>0</v>
      </c>
      <c r="BG146" s="2201">
        <f t="shared" si="46"/>
        <v>0</v>
      </c>
      <c r="BH146" s="2201">
        <f t="shared" si="46"/>
        <v>0</v>
      </c>
      <c r="BI146" s="2201">
        <f t="shared" si="46"/>
        <v>0</v>
      </c>
      <c r="BJ146" s="2201">
        <f t="shared" si="46"/>
        <v>0</v>
      </c>
      <c r="BK146" s="2201">
        <f t="shared" si="46"/>
        <v>0</v>
      </c>
      <c r="BL146" s="2201">
        <f t="shared" si="46"/>
        <v>0</v>
      </c>
      <c r="BM146" s="2201">
        <f t="shared" si="46"/>
        <v>0</v>
      </c>
      <c r="BN146" s="2201">
        <f t="shared" si="46"/>
        <v>0</v>
      </c>
      <c r="BO146" s="2201">
        <f t="shared" si="46"/>
        <v>0</v>
      </c>
      <c r="BP146" s="2201">
        <f t="shared" si="46"/>
        <v>0</v>
      </c>
      <c r="BQ146" s="2201">
        <f t="shared" si="46"/>
        <v>0</v>
      </c>
      <c r="BR146" s="2201">
        <f t="shared" si="46"/>
        <v>0</v>
      </c>
      <c r="BS146" s="2201">
        <f t="shared" si="46"/>
        <v>0</v>
      </c>
      <c r="BT146" s="2201">
        <f t="shared" si="46"/>
        <v>0</v>
      </c>
    </row>
    <row r="147" spans="1:72" ht="12.75" x14ac:dyDescent="0.2">
      <c r="A147" s="540"/>
      <c r="B147" s="541"/>
      <c r="C147" s="552"/>
      <c r="D147" s="538"/>
    </row>
    <row r="148" spans="1:72" s="563" customFormat="1" ht="25.5" x14ac:dyDescent="0.2">
      <c r="A148" s="543"/>
      <c r="B148" s="553" t="s">
        <v>1203</v>
      </c>
      <c r="C148" s="571">
        <f>'I4 BO ASSETS'!K58+C65</f>
        <v>26602893.736707948</v>
      </c>
      <c r="D148" s="574" t="s">
        <v>1003</v>
      </c>
      <c r="E148" s="547" t="str">
        <f>E20</f>
        <v>Residential</v>
      </c>
      <c r="F148" s="547" t="str">
        <f t="shared" ref="F148:X148" si="47">F20</f>
        <v>GS &lt;50</v>
      </c>
      <c r="G148" s="547" t="str">
        <f t="shared" si="47"/>
        <v>GS &gt;50kW</v>
      </c>
      <c r="H148" s="547" t="str">
        <f t="shared" si="47"/>
        <v>GS&gt; 50-TOU</v>
      </c>
      <c r="I148" s="547" t="str">
        <f t="shared" si="47"/>
        <v>GS &gt;50-Intermediate</v>
      </c>
      <c r="J148" s="547" t="str">
        <f t="shared" si="47"/>
        <v>Large User</v>
      </c>
      <c r="K148" s="547" t="str">
        <f t="shared" si="47"/>
        <v>Street Light</v>
      </c>
      <c r="L148" s="547" t="str">
        <f t="shared" si="47"/>
        <v>Sentinel</v>
      </c>
      <c r="M148" s="547" t="str">
        <f t="shared" si="47"/>
        <v>Unmetered Scattered Load</v>
      </c>
      <c r="N148" s="547" t="str">
        <f t="shared" si="47"/>
        <v>Embedded Distributor</v>
      </c>
      <c r="O148" s="547" t="str">
        <f t="shared" si="47"/>
        <v>Back-up/Standby Power</v>
      </c>
      <c r="P148" s="547" t="str">
        <f t="shared" si="47"/>
        <v>Rate Class 1</v>
      </c>
      <c r="Q148" s="547" t="str">
        <f t="shared" si="47"/>
        <v>Rate class 2</v>
      </c>
      <c r="R148" s="547" t="str">
        <f t="shared" si="47"/>
        <v>Rate class 3</v>
      </c>
      <c r="S148" s="547" t="str">
        <f t="shared" si="47"/>
        <v>Rate class 4</v>
      </c>
      <c r="T148" s="547" t="str">
        <f t="shared" si="47"/>
        <v>Rate class 5</v>
      </c>
      <c r="U148" s="547" t="str">
        <f t="shared" si="47"/>
        <v>Rate class 6</v>
      </c>
      <c r="V148" s="547" t="str">
        <f t="shared" si="47"/>
        <v>Rate class 7</v>
      </c>
      <c r="W148" s="547" t="str">
        <f t="shared" si="47"/>
        <v>Rate class 8</v>
      </c>
      <c r="X148" s="547" t="str">
        <f t="shared" si="47"/>
        <v>Rate class 9</v>
      </c>
    </row>
    <row r="149" spans="1:72" s="573" customFormat="1" ht="19.5" customHeight="1" x14ac:dyDescent="0.2">
      <c r="A149" s="543"/>
      <c r="B149" s="553" t="s">
        <v>1000</v>
      </c>
      <c r="C149" s="571">
        <f>'I3 TB Data'!F11</f>
        <v>95609.019944892003</v>
      </c>
      <c r="D149" s="562">
        <f>IF(ISERROR(SUM(E149:X149)), "-", SUM(E149:X149))</f>
        <v>0</v>
      </c>
      <c r="E149" s="572">
        <f>IF(ISERROR(E65/$C$148*$C$149), "-", E65/$C$148*$C$149)</f>
        <v>0</v>
      </c>
      <c r="F149" s="572">
        <f t="shared" ref="F149:X149" si="48">IF(ISERROR(F65/$C$148*$C$149), "-", F65/$C$148*$C$149)</f>
        <v>0</v>
      </c>
      <c r="G149" s="572">
        <f t="shared" si="48"/>
        <v>0</v>
      </c>
      <c r="H149" s="572">
        <f t="shared" si="48"/>
        <v>0</v>
      </c>
      <c r="I149" s="572">
        <f t="shared" si="48"/>
        <v>0</v>
      </c>
      <c r="J149" s="572">
        <f t="shared" si="48"/>
        <v>0</v>
      </c>
      <c r="K149" s="572">
        <f t="shared" si="48"/>
        <v>0</v>
      </c>
      <c r="L149" s="572">
        <f t="shared" si="48"/>
        <v>0</v>
      </c>
      <c r="M149" s="572">
        <f t="shared" si="48"/>
        <v>0</v>
      </c>
      <c r="N149" s="572">
        <f t="shared" si="48"/>
        <v>0</v>
      </c>
      <c r="O149" s="572">
        <f t="shared" si="48"/>
        <v>0</v>
      </c>
      <c r="P149" s="572">
        <f t="shared" si="48"/>
        <v>0</v>
      </c>
      <c r="Q149" s="572">
        <f t="shared" si="48"/>
        <v>0</v>
      </c>
      <c r="R149" s="572">
        <f t="shared" si="48"/>
        <v>0</v>
      </c>
      <c r="S149" s="572">
        <f t="shared" si="48"/>
        <v>0</v>
      </c>
      <c r="T149" s="572">
        <f t="shared" si="48"/>
        <v>0</v>
      </c>
      <c r="U149" s="572">
        <f t="shared" si="48"/>
        <v>0</v>
      </c>
      <c r="V149" s="572">
        <f t="shared" si="48"/>
        <v>0</v>
      </c>
      <c r="W149" s="572">
        <f t="shared" si="48"/>
        <v>0</v>
      </c>
      <c r="X149" s="572">
        <f t="shared" si="48"/>
        <v>0</v>
      </c>
    </row>
    <row r="150" spans="1:72" s="573" customFormat="1" ht="19.5" customHeight="1" x14ac:dyDescent="0.2">
      <c r="A150" s="543"/>
      <c r="B150" s="553" t="s">
        <v>1002</v>
      </c>
      <c r="C150" s="571">
        <f>'I3 TB Data'!F12</f>
        <v>710013.45229229191</v>
      </c>
      <c r="D150" s="562">
        <f>IF(ISERROR(SUM(E150:X150)), "-", SUM(E150:X150))</f>
        <v>0</v>
      </c>
      <c r="E150" s="572">
        <f>IF(ISERROR(E65/$C$148*$C$150), "-", E65/$C$148*$C$150)</f>
        <v>0</v>
      </c>
      <c r="F150" s="572">
        <f t="shared" ref="F150:X150" si="49">IF(ISERROR(F65/$C$148*$C$150), "-", F65/$C$148*$C$150)</f>
        <v>0</v>
      </c>
      <c r="G150" s="572">
        <f t="shared" si="49"/>
        <v>0</v>
      </c>
      <c r="H150" s="572">
        <f t="shared" si="49"/>
        <v>0</v>
      </c>
      <c r="I150" s="572">
        <f t="shared" si="49"/>
        <v>0</v>
      </c>
      <c r="J150" s="572">
        <f t="shared" si="49"/>
        <v>0</v>
      </c>
      <c r="K150" s="572">
        <f t="shared" si="49"/>
        <v>0</v>
      </c>
      <c r="L150" s="572">
        <f t="shared" si="49"/>
        <v>0</v>
      </c>
      <c r="M150" s="572">
        <f t="shared" si="49"/>
        <v>0</v>
      </c>
      <c r="N150" s="572">
        <f t="shared" si="49"/>
        <v>0</v>
      </c>
      <c r="O150" s="572">
        <f t="shared" si="49"/>
        <v>0</v>
      </c>
      <c r="P150" s="572">
        <f t="shared" si="49"/>
        <v>0</v>
      </c>
      <c r="Q150" s="572">
        <f t="shared" si="49"/>
        <v>0</v>
      </c>
      <c r="R150" s="572">
        <f t="shared" si="49"/>
        <v>0</v>
      </c>
      <c r="S150" s="572">
        <f t="shared" si="49"/>
        <v>0</v>
      </c>
      <c r="T150" s="572">
        <f t="shared" si="49"/>
        <v>0</v>
      </c>
      <c r="U150" s="572">
        <f t="shared" si="49"/>
        <v>0</v>
      </c>
      <c r="V150" s="572">
        <f t="shared" si="49"/>
        <v>0</v>
      </c>
      <c r="W150" s="572">
        <f t="shared" si="49"/>
        <v>0</v>
      </c>
      <c r="X150" s="572">
        <f t="shared" si="49"/>
        <v>0</v>
      </c>
    </row>
    <row r="151" spans="1:72" s="573" customFormat="1" ht="19.5" customHeight="1" x14ac:dyDescent="0.2">
      <c r="A151" s="543"/>
      <c r="B151" s="553" t="s">
        <v>1001</v>
      </c>
      <c r="C151" s="571">
        <f>'I3 TB Data'!F10</f>
        <v>1097026.978937505</v>
      </c>
      <c r="D151" s="562">
        <f>IF(ISERROR(SUM(E151:X151)), "-", SUM(E151:X151))</f>
        <v>0</v>
      </c>
      <c r="E151" s="572">
        <f>IF(ISERROR(E65/$C$148*$C$151), "-", E65/$C$148*$C$151)</f>
        <v>0</v>
      </c>
      <c r="F151" s="572">
        <f t="shared" ref="F151:X151" si="50">IF(ISERROR(F65/$C$148*$C$151), "-", F65/$C$148*$C$151)</f>
        <v>0</v>
      </c>
      <c r="G151" s="572">
        <f t="shared" si="50"/>
        <v>0</v>
      </c>
      <c r="H151" s="572">
        <f t="shared" si="50"/>
        <v>0</v>
      </c>
      <c r="I151" s="572">
        <f t="shared" si="50"/>
        <v>0</v>
      </c>
      <c r="J151" s="572">
        <f t="shared" si="50"/>
        <v>0</v>
      </c>
      <c r="K151" s="572">
        <f t="shared" si="50"/>
        <v>0</v>
      </c>
      <c r="L151" s="572">
        <f t="shared" si="50"/>
        <v>0</v>
      </c>
      <c r="M151" s="572">
        <f t="shared" si="50"/>
        <v>0</v>
      </c>
      <c r="N151" s="572">
        <f t="shared" si="50"/>
        <v>0</v>
      </c>
      <c r="O151" s="572">
        <f t="shared" si="50"/>
        <v>0</v>
      </c>
      <c r="P151" s="572">
        <f t="shared" si="50"/>
        <v>0</v>
      </c>
      <c r="Q151" s="572">
        <f t="shared" si="50"/>
        <v>0</v>
      </c>
      <c r="R151" s="572">
        <f t="shared" si="50"/>
        <v>0</v>
      </c>
      <c r="S151" s="572">
        <f t="shared" si="50"/>
        <v>0</v>
      </c>
      <c r="T151" s="572">
        <f t="shared" si="50"/>
        <v>0</v>
      </c>
      <c r="U151" s="572">
        <f t="shared" si="50"/>
        <v>0</v>
      </c>
      <c r="V151" s="572">
        <f t="shared" si="50"/>
        <v>0</v>
      </c>
      <c r="W151" s="572">
        <f t="shared" si="50"/>
        <v>0</v>
      </c>
      <c r="X151" s="572">
        <f t="shared" si="50"/>
        <v>0</v>
      </c>
    </row>
    <row r="152" spans="1:72" s="565" customFormat="1" ht="12.75" customHeight="1" thickBot="1" x14ac:dyDescent="0.25">
      <c r="A152" s="540"/>
      <c r="B152" s="541"/>
      <c r="C152" s="552"/>
      <c r="D152" s="538"/>
      <c r="E152" s="567"/>
      <c r="F152" s="567"/>
      <c r="G152" s="567"/>
      <c r="H152" s="567"/>
      <c r="I152" s="567"/>
      <c r="J152" s="567"/>
      <c r="K152" s="567"/>
      <c r="L152" s="567"/>
      <c r="M152" s="567"/>
      <c r="N152" s="567"/>
      <c r="O152" s="567"/>
      <c r="P152" s="567"/>
      <c r="Q152" s="567"/>
      <c r="R152" s="567"/>
      <c r="S152" s="567"/>
      <c r="T152" s="567"/>
      <c r="U152" s="567"/>
      <c r="V152" s="567"/>
      <c r="W152" s="567"/>
      <c r="X152" s="567"/>
    </row>
    <row r="153" spans="1:72" s="544" customFormat="1" ht="16.5" thickBot="1" x14ac:dyDescent="0.25">
      <c r="A153" s="545"/>
      <c r="C153" s="566"/>
      <c r="D153" s="568" t="s">
        <v>763</v>
      </c>
      <c r="E153" s="569">
        <f>E145+SUM(E149:E151)</f>
        <v>0</v>
      </c>
      <c r="F153" s="569">
        <f t="shared" ref="F153:X153" si="51">F145+SUM(F149:F151)</f>
        <v>0</v>
      </c>
      <c r="G153" s="569">
        <f t="shared" si="51"/>
        <v>0</v>
      </c>
      <c r="H153" s="569">
        <f t="shared" si="51"/>
        <v>0</v>
      </c>
      <c r="I153" s="569">
        <f t="shared" si="51"/>
        <v>0</v>
      </c>
      <c r="J153" s="569">
        <f t="shared" si="51"/>
        <v>0</v>
      </c>
      <c r="K153" s="569">
        <f t="shared" si="51"/>
        <v>0</v>
      </c>
      <c r="L153" s="569">
        <f t="shared" si="51"/>
        <v>0</v>
      </c>
      <c r="M153" s="569">
        <f t="shared" si="51"/>
        <v>0</v>
      </c>
      <c r="N153" s="569">
        <f t="shared" si="51"/>
        <v>0</v>
      </c>
      <c r="O153" s="569">
        <f t="shared" si="51"/>
        <v>0</v>
      </c>
      <c r="P153" s="569">
        <f t="shared" si="51"/>
        <v>0</v>
      </c>
      <c r="Q153" s="569">
        <f t="shared" si="51"/>
        <v>0</v>
      </c>
      <c r="R153" s="569">
        <f t="shared" si="51"/>
        <v>0</v>
      </c>
      <c r="S153" s="569">
        <f t="shared" si="51"/>
        <v>0</v>
      </c>
      <c r="T153" s="569">
        <f t="shared" si="51"/>
        <v>0</v>
      </c>
      <c r="U153" s="569">
        <f t="shared" si="51"/>
        <v>0</v>
      </c>
      <c r="V153" s="569">
        <f t="shared" si="51"/>
        <v>0</v>
      </c>
      <c r="W153" s="569">
        <f t="shared" si="51"/>
        <v>0</v>
      </c>
      <c r="X153" s="570">
        <f t="shared" si="51"/>
        <v>0</v>
      </c>
    </row>
    <row r="154" spans="1:72" s="565" customFormat="1" ht="12.75" x14ac:dyDescent="0.2">
      <c r="A154" s="540"/>
      <c r="B154" s="541"/>
      <c r="C154" s="552"/>
      <c r="D154" s="554"/>
      <c r="E154" s="542"/>
      <c r="F154" s="542"/>
      <c r="G154" s="542"/>
      <c r="H154" s="542"/>
      <c r="I154" s="542"/>
      <c r="J154" s="542"/>
      <c r="K154" s="542"/>
      <c r="L154" s="542"/>
      <c r="M154" s="542"/>
      <c r="N154" s="542"/>
      <c r="O154" s="542"/>
      <c r="P154" s="542"/>
      <c r="Q154" s="542"/>
      <c r="R154" s="542"/>
      <c r="S154" s="542"/>
      <c r="T154" s="542"/>
      <c r="U154" s="542"/>
      <c r="V154" s="542"/>
      <c r="W154" s="542"/>
      <c r="X154" s="542"/>
    </row>
    <row r="155" spans="1:72" x14ac:dyDescent="0.2">
      <c r="A155" s="536"/>
      <c r="B155" s="537"/>
    </row>
    <row r="156" spans="1:72" x14ac:dyDescent="0.2">
      <c r="A156" s="536"/>
      <c r="B156" s="537"/>
    </row>
    <row r="157" spans="1:72" x14ac:dyDescent="0.2">
      <c r="A157" s="536"/>
      <c r="B157" s="537"/>
    </row>
    <row r="158" spans="1:72" x14ac:dyDescent="0.2">
      <c r="A158" s="536"/>
      <c r="B158" s="537"/>
    </row>
    <row r="159" spans="1:72" x14ac:dyDescent="0.2">
      <c r="A159" s="536"/>
      <c r="B159" s="537"/>
    </row>
    <row r="160" spans="1:72" x14ac:dyDescent="0.2">
      <c r="A160" s="536"/>
      <c r="B160" s="537"/>
    </row>
    <row r="161" spans="1:2" x14ac:dyDescent="0.2">
      <c r="A161" s="536"/>
      <c r="B161" s="537"/>
    </row>
    <row r="162" spans="1:2" x14ac:dyDescent="0.2">
      <c r="A162" s="536"/>
      <c r="B162" s="537"/>
    </row>
    <row r="163" spans="1:2" x14ac:dyDescent="0.2">
      <c r="A163" s="536"/>
      <c r="B163" s="537"/>
    </row>
    <row r="164" spans="1:2" x14ac:dyDescent="0.2">
      <c r="A164" s="536"/>
      <c r="B164" s="537"/>
    </row>
    <row r="165" spans="1:2" x14ac:dyDescent="0.2">
      <c r="A165" s="536"/>
      <c r="B165" s="537"/>
    </row>
    <row r="166" spans="1:2" x14ac:dyDescent="0.2">
      <c r="A166" s="536"/>
      <c r="B166" s="537"/>
    </row>
    <row r="167" spans="1:2" x14ac:dyDescent="0.2">
      <c r="A167" s="536"/>
      <c r="B167" s="537"/>
    </row>
    <row r="168" spans="1:2" x14ac:dyDescent="0.2">
      <c r="A168" s="536"/>
      <c r="B168" s="537"/>
    </row>
    <row r="169" spans="1:2" x14ac:dyDescent="0.2">
      <c r="A169" s="536"/>
      <c r="B169" s="537"/>
    </row>
    <row r="170" spans="1:2" x14ac:dyDescent="0.2">
      <c r="A170" s="536"/>
      <c r="B170" s="537"/>
    </row>
    <row r="171" spans="1:2" x14ac:dyDescent="0.2">
      <c r="A171" s="536"/>
      <c r="B171" s="537"/>
    </row>
    <row r="172" spans="1:2" x14ac:dyDescent="0.2">
      <c r="A172" s="536"/>
      <c r="B172" s="537"/>
    </row>
    <row r="173" spans="1:2" x14ac:dyDescent="0.2">
      <c r="A173" s="536"/>
      <c r="B173" s="537"/>
    </row>
    <row r="174" spans="1:2" x14ac:dyDescent="0.2">
      <c r="A174" s="536"/>
      <c r="B174" s="537"/>
    </row>
    <row r="175" spans="1:2" x14ac:dyDescent="0.2">
      <c r="A175" s="536"/>
      <c r="B175" s="537"/>
    </row>
    <row r="176" spans="1:2" x14ac:dyDescent="0.2">
      <c r="A176" s="536"/>
      <c r="B176" s="537"/>
    </row>
    <row r="177" spans="1:2" x14ac:dyDescent="0.2">
      <c r="A177" s="536"/>
      <c r="B177" s="537"/>
    </row>
    <row r="178" spans="1:2" x14ac:dyDescent="0.2">
      <c r="A178" s="536"/>
      <c r="B178" s="537"/>
    </row>
    <row r="179" spans="1:2" x14ac:dyDescent="0.2">
      <c r="A179" s="536"/>
      <c r="B179" s="537"/>
    </row>
    <row r="180" spans="1:2" x14ac:dyDescent="0.2">
      <c r="A180" s="536"/>
      <c r="B180" s="537"/>
    </row>
    <row r="181" spans="1:2" x14ac:dyDescent="0.2">
      <c r="A181" s="536"/>
      <c r="B181" s="537"/>
    </row>
    <row r="182" spans="1:2" x14ac:dyDescent="0.2">
      <c r="A182" s="536"/>
      <c r="B182" s="537"/>
    </row>
    <row r="183" spans="1:2" x14ac:dyDescent="0.2">
      <c r="A183" s="536"/>
      <c r="B183" s="537"/>
    </row>
    <row r="184" spans="1:2" x14ac:dyDescent="0.2">
      <c r="A184" s="536"/>
      <c r="B184" s="537"/>
    </row>
  </sheetData>
  <sheetProtection algorithmName="SHA-512" hashValue="LyMCEkFGW+FiNS9clXBZzdIl6EMvkb+SYwvMNoNOwK39GbOskxCUFXwLCG5pgEzVpeV0G+08B+lMy1V+ae4GaA==" saltValue="isqy5r7o9mSdLSWVwAaesg==" spinCount="100000" sheet="1" objects="1" scenarios="1"/>
  <mergeCells count="76">
    <mergeCell ref="C145:D145"/>
    <mergeCell ref="C146:D146"/>
    <mergeCell ref="V65:V66"/>
    <mergeCell ref="W65:W66"/>
    <mergeCell ref="J65:J66"/>
    <mergeCell ref="K65:K66"/>
    <mergeCell ref="L65:L66"/>
    <mergeCell ref="M65:M66"/>
    <mergeCell ref="F65:F66"/>
    <mergeCell ref="G65:G66"/>
    <mergeCell ref="A1:F1"/>
    <mergeCell ref="A2:E2"/>
    <mergeCell ref="A3:E3"/>
    <mergeCell ref="A4:E4"/>
    <mergeCell ref="X65:X66"/>
    <mergeCell ref="A65:A66"/>
    <mergeCell ref="R65:R66"/>
    <mergeCell ref="S65:S66"/>
    <mergeCell ref="T65:T66"/>
    <mergeCell ref="U65:U66"/>
    <mergeCell ref="N65:N66"/>
    <mergeCell ref="O65:O66"/>
    <mergeCell ref="P65:P66"/>
    <mergeCell ref="Q65:Q66"/>
    <mergeCell ref="H65:H66"/>
    <mergeCell ref="I65:I66"/>
    <mergeCell ref="AA65:AA66"/>
    <mergeCell ref="AB65:AB66"/>
    <mergeCell ref="AC65:AC66"/>
    <mergeCell ref="A21:E22"/>
    <mergeCell ref="A25:E26"/>
    <mergeCell ref="B65:B66"/>
    <mergeCell ref="C65:C66"/>
    <mergeCell ref="D65:D66"/>
    <mergeCell ref="E65:E66"/>
    <mergeCell ref="AD65:AD66"/>
    <mergeCell ref="AE65:AE66"/>
    <mergeCell ref="AF65:AF66"/>
    <mergeCell ref="AG65:AG66"/>
    <mergeCell ref="AH65:AH66"/>
    <mergeCell ref="AI65:AI66"/>
    <mergeCell ref="AJ65:AJ66"/>
    <mergeCell ref="AK65:AK66"/>
    <mergeCell ref="AL65:AL66"/>
    <mergeCell ref="AM65:AM66"/>
    <mergeCell ref="AN65:AN66"/>
    <mergeCell ref="AO65:AO66"/>
    <mergeCell ref="AP65:AP66"/>
    <mergeCell ref="AQ65:AQ66"/>
    <mergeCell ref="AR65:AR66"/>
    <mergeCell ref="AY65:AY66"/>
    <mergeCell ref="AZ65:AZ66"/>
    <mergeCell ref="AS65:AS66"/>
    <mergeCell ref="AT65:AT66"/>
    <mergeCell ref="AU65:AU66"/>
    <mergeCell ref="AV65:AV66"/>
    <mergeCell ref="BA65:BA66"/>
    <mergeCell ref="BB65:BB66"/>
    <mergeCell ref="BC65:BC66"/>
    <mergeCell ref="BD65:BD66"/>
    <mergeCell ref="BE65:BE66"/>
    <mergeCell ref="BF65:BF66"/>
    <mergeCell ref="BG65:BG66"/>
    <mergeCell ref="BH65:BH66"/>
    <mergeCell ref="BI65:BI66"/>
    <mergeCell ref="BJ65:BJ66"/>
    <mergeCell ref="BK65:BK66"/>
    <mergeCell ref="BL65:BL66"/>
    <mergeCell ref="BM65:BM66"/>
    <mergeCell ref="BN65:BN66"/>
    <mergeCell ref="BO65:BO66"/>
    <mergeCell ref="BP65:BP66"/>
    <mergeCell ref="BQ65:BQ66"/>
    <mergeCell ref="BR65:BR66"/>
    <mergeCell ref="BS65:BS66"/>
    <mergeCell ref="BT65:BT66"/>
  </mergeCells>
  <phoneticPr fontId="7" type="noConversion"/>
  <conditionalFormatting sqref="D23:D24 D147:D148 D67:D144 D27:D65">
    <cfRule type="cellIs" dxfId="10" priority="3" stopIfTrue="1" operator="equal">
      <formula>"Error"</formula>
    </cfRule>
  </conditionalFormatting>
  <pageMargins left="0.75" right="0.75" top="1" bottom="1" header="0.5" footer="0.5"/>
  <pageSetup paperSize="9" orientation="portrait" horizontalDpi="300" verticalDpi="300"/>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indexed="9"/>
    <pageSetUpPr fitToPage="1"/>
  </sheetPr>
  <dimension ref="A1:X121"/>
  <sheetViews>
    <sheetView topLeftCell="A7" zoomScale="70" zoomScaleNormal="70" workbookViewId="0">
      <selection activeCell="Y23" sqref="Y23"/>
    </sheetView>
  </sheetViews>
  <sheetFormatPr defaultRowHeight="11.25" x14ac:dyDescent="0.2"/>
  <cols>
    <col min="1" max="1" width="10.5703125" style="415" customWidth="1"/>
    <col min="2" max="2" width="48.42578125" style="64" bestFit="1" customWidth="1"/>
    <col min="3" max="3" width="15.7109375" style="576" customWidth="1"/>
    <col min="4" max="6" width="15.7109375" style="577" customWidth="1"/>
    <col min="7" max="8" width="15.7109375" style="577" hidden="1" customWidth="1"/>
    <col min="9" max="10" width="15.7109375" style="577" customWidth="1"/>
    <col min="11" max="11" width="15.7109375" style="577" hidden="1" customWidth="1"/>
    <col min="12" max="12" width="15.7109375" style="577" customWidth="1"/>
    <col min="13" max="23" width="15.7109375" style="64" hidden="1" customWidth="1"/>
    <col min="24" max="16384" width="9.140625" style="64"/>
  </cols>
  <sheetData>
    <row r="1" spans="1:23" s="13" customFormat="1" ht="45" customHeight="1" x14ac:dyDescent="0.2">
      <c r="A1" s="2392"/>
      <c r="B1" s="2392"/>
      <c r="C1" s="2392"/>
      <c r="D1" s="2392"/>
      <c r="E1" s="2392"/>
      <c r="F1" s="2392"/>
    </row>
    <row r="2" spans="1:23" s="13" customFormat="1" ht="45" customHeight="1" x14ac:dyDescent="0.3">
      <c r="A2" s="2435"/>
      <c r="B2" s="2435"/>
      <c r="C2" s="2435"/>
      <c r="D2" s="2435"/>
      <c r="E2" s="2435"/>
    </row>
    <row r="3" spans="1:23" s="13" customFormat="1" ht="70.5" customHeight="1" x14ac:dyDescent="0.25">
      <c r="A3" s="2436"/>
      <c r="B3" s="2436"/>
      <c r="C3" s="2436"/>
      <c r="D3" s="2436"/>
      <c r="E3" s="2436"/>
      <c r="G3" s="14"/>
    </row>
    <row r="4" spans="1:23" s="13" customFormat="1" ht="20.25" customHeight="1" x14ac:dyDescent="0.25">
      <c r="A4" s="2437" t="str">
        <f>'I1 Intro'!C11</f>
        <v>EB-2018-0056</v>
      </c>
      <c r="B4" s="2437"/>
      <c r="C4" s="2437"/>
      <c r="D4" s="2437"/>
      <c r="E4" s="2437"/>
    </row>
    <row r="5" spans="1:23" s="13" customFormat="1" ht="21" customHeight="1" x14ac:dyDescent="0.3">
      <c r="A5" s="323" t="str">
        <f>"Sheet O1 Revenue to Cost Summary Worksheet  - "&amp;  'I2 LDC class'!$C$17</f>
        <v>Sheet O1 Revenue to Cost Summary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2" customHeight="1" x14ac:dyDescent="0.2">
      <c r="A7" s="337"/>
      <c r="E7" s="589"/>
      <c r="F7" s="589"/>
      <c r="G7" s="589"/>
    </row>
    <row r="8" spans="1:23" ht="12" customHeight="1" x14ac:dyDescent="0.2">
      <c r="A8" s="590"/>
    </row>
    <row r="9" spans="1:23" ht="12" customHeight="1" x14ac:dyDescent="0.2">
      <c r="A9" s="337"/>
    </row>
    <row r="10" spans="1:23" ht="12" customHeight="1" x14ac:dyDescent="0.2">
      <c r="B10" s="352"/>
      <c r="C10" s="587"/>
      <c r="D10" s="588"/>
      <c r="E10" s="588"/>
      <c r="F10" s="588"/>
    </row>
    <row r="11" spans="1:23" ht="12" customHeight="1" x14ac:dyDescent="0.2"/>
    <row r="12" spans="1:23" ht="12" customHeight="1" x14ac:dyDescent="0.2"/>
    <row r="13" spans="1:23" ht="12" customHeight="1" x14ac:dyDescent="0.2">
      <c r="A13" s="580"/>
      <c r="B13" s="581"/>
    </row>
    <row r="14" spans="1:23" x14ac:dyDescent="0.2">
      <c r="B14" s="46"/>
      <c r="C14" s="46"/>
      <c r="D14" s="46"/>
      <c r="E14" s="46"/>
      <c r="F14" s="46"/>
      <c r="G14" s="46"/>
      <c r="H14" s="46"/>
      <c r="I14" s="46"/>
      <c r="J14" s="46"/>
      <c r="K14" s="46"/>
      <c r="L14" s="46"/>
    </row>
    <row r="15" spans="1:23" ht="15.95" customHeight="1" thickBot="1" x14ac:dyDescent="0.25">
      <c r="A15" s="582"/>
      <c r="B15" s="583"/>
      <c r="C15" s="2516"/>
      <c r="D15" s="2516"/>
      <c r="E15" s="2516"/>
      <c r="F15" s="2516"/>
      <c r="G15" s="2516"/>
      <c r="H15" s="2516"/>
      <c r="I15" s="2516"/>
      <c r="J15" s="2516"/>
      <c r="K15" s="2516"/>
      <c r="L15" s="2516"/>
    </row>
    <row r="16" spans="1:23" s="586" customFormat="1" ht="15.95" customHeight="1" x14ac:dyDescent="0.2">
      <c r="A16" s="584"/>
      <c r="B16" s="585"/>
      <c r="C16" s="594"/>
      <c r="D16" s="595">
        <v>1</v>
      </c>
      <c r="E16" s="595">
        <v>2</v>
      </c>
      <c r="F16" s="595">
        <v>3</v>
      </c>
      <c r="G16" s="595">
        <v>4</v>
      </c>
      <c r="H16" s="595">
        <v>5</v>
      </c>
      <c r="I16" s="595">
        <v>6</v>
      </c>
      <c r="J16" s="595">
        <v>7</v>
      </c>
      <c r="K16" s="595">
        <v>8</v>
      </c>
      <c r="L16" s="595">
        <v>9</v>
      </c>
      <c r="M16" s="595">
        <v>10</v>
      </c>
      <c r="N16" s="595">
        <v>11</v>
      </c>
      <c r="O16" s="595">
        <v>12</v>
      </c>
      <c r="P16" s="595">
        <v>13</v>
      </c>
      <c r="Q16" s="595">
        <v>14</v>
      </c>
      <c r="R16" s="595">
        <v>15</v>
      </c>
      <c r="S16" s="595">
        <v>16</v>
      </c>
      <c r="T16" s="595">
        <v>17</v>
      </c>
      <c r="U16" s="595">
        <v>18</v>
      </c>
      <c r="V16" s="595">
        <v>19</v>
      </c>
      <c r="W16" s="595">
        <v>20</v>
      </c>
    </row>
    <row r="17" spans="1:23" ht="39" thickBot="1" x14ac:dyDescent="0.25">
      <c r="A17" s="592" t="s">
        <v>602</v>
      </c>
      <c r="B17" s="575"/>
      <c r="C17" s="955" t="s">
        <v>763</v>
      </c>
      <c r="D17" s="596" t="str">
        <f>IF('I2 LDC class'!$D$20="",'I2 LDC class'!$C$20,'I2 LDC class'!$D$20)</f>
        <v>Residential</v>
      </c>
      <c r="E17" s="596" t="str">
        <f>IF('I2 LDC class'!$D$21="",'I2 LDC class'!$C$21,'I2 LDC class'!$D$21)</f>
        <v>GS &lt;50</v>
      </c>
      <c r="F17" s="596" t="str">
        <f>IF('I2 LDC class'!$D$22="",'I2 LDC class'!$C$22,'I2 LDC class'!$D$22)</f>
        <v>GS &gt;50kW</v>
      </c>
      <c r="G17" s="596" t="str">
        <f>IF('I2 LDC class'!$D$23="",'I2 LDC class'!$C$23,'I2 LDC class'!$D$23)</f>
        <v>GS&gt; 50-TOU</v>
      </c>
      <c r="H17" s="596" t="str">
        <f>IF('I2 LDC class'!$D$24="",'I2 LDC class'!$C$24,'I2 LDC class'!$D$24)</f>
        <v>GS &gt;50-Intermediate</v>
      </c>
      <c r="I17" s="596" t="str">
        <f>IF('I2 LDC class'!$D$25="",'I2 LDC class'!$C$25,'I2 LDC class'!$D$25)</f>
        <v>Large User</v>
      </c>
      <c r="J17" s="596" t="str">
        <f>IF('I2 LDC class'!$D$26="",'I2 LDC class'!$C$26,'I2 LDC class'!$D$26)</f>
        <v>Street Light</v>
      </c>
      <c r="K17" s="596" t="str">
        <f>IF('I2 LDC class'!$D$27="",'I2 LDC class'!$C$27,'I2 LDC class'!$D$27)</f>
        <v>Sentinel</v>
      </c>
      <c r="L17" s="596" t="str">
        <f>IF('I2 LDC class'!$D$28="",'I2 LDC class'!$C$28,'I2 LDC class'!$D$28)</f>
        <v>Unmetered Scattered Load</v>
      </c>
      <c r="M17" s="596" t="str">
        <f>IF('I2 LDC class'!$D$29="",'I2 LDC class'!$C$29,'I2 LDC class'!$D$29)</f>
        <v>Embedded Distributor</v>
      </c>
      <c r="N17" s="596" t="str">
        <f>IF('I2 LDC class'!$D$30="",'I2 LDC class'!$C$30,'I2 LDC class'!$D$30)</f>
        <v>Back-up/Standby Power</v>
      </c>
      <c r="O17" s="596" t="str">
        <f>IF('I2 LDC class'!$D$31="",'I2 LDC class'!$C$31,'I2 LDC class'!$D$31)</f>
        <v>Rate Class 1</v>
      </c>
      <c r="P17" s="596" t="str">
        <f>IF('I2 LDC class'!$D$32="",'I2 LDC class'!$C$32,'I2 LDC class'!$D$32)</f>
        <v>Rate class 2</v>
      </c>
      <c r="Q17" s="596" t="str">
        <f>IF('I2 LDC class'!$D$33="",'I2 LDC class'!$C$33,'I2 LDC class'!$D$33)</f>
        <v>Rate class 3</v>
      </c>
      <c r="R17" s="596" t="str">
        <f>IF('I2 LDC class'!$D$34="",'I2 LDC class'!$C$34,'I2 LDC class'!$D$34)</f>
        <v>Rate class 4</v>
      </c>
      <c r="S17" s="596" t="str">
        <f>IF('I2 LDC class'!$D$35="",'I2 LDC class'!$C$35,'I2 LDC class'!$D$35)</f>
        <v>Rate class 5</v>
      </c>
      <c r="T17" s="596" t="str">
        <f>IF('I2 LDC class'!$D$36="",'I2 LDC class'!$C$36,'I2 LDC class'!$D$36)</f>
        <v>Rate class 6</v>
      </c>
      <c r="U17" s="596" t="str">
        <f>IF('I2 LDC class'!$D$37="",'I2 LDC class'!$C$37,'I2 LDC class'!$D$37)</f>
        <v>Rate class 7</v>
      </c>
      <c r="V17" s="596" t="str">
        <f>IF('I2 LDC class'!$D$38="",'I2 LDC class'!$C$38,'I2 LDC class'!$D$38)</f>
        <v>Rate class 8</v>
      </c>
      <c r="W17" s="596" t="str">
        <f>IF('I2 LDC class'!$D$39="",'I2 LDC class'!$C$39,'I2 LDC class'!$D$39)</f>
        <v>Rate class 9</v>
      </c>
    </row>
    <row r="18" spans="1:23" ht="12.75" x14ac:dyDescent="0.2">
      <c r="A18" s="962" t="s">
        <v>756</v>
      </c>
      <c r="B18" s="444" t="s">
        <v>440</v>
      </c>
      <c r="C18" s="956">
        <f>SUM(D18:W18)</f>
        <v>5296856.0452170232</v>
      </c>
      <c r="D18" s="597">
        <f>'I6.1 Revenue'!D41</f>
        <v>2871539.2137339846</v>
      </c>
      <c r="E18" s="597">
        <f>'I6.1 Revenue'!E41</f>
        <v>1128515.9982653246</v>
      </c>
      <c r="F18" s="597">
        <f>'I6.1 Revenue'!F41</f>
        <v>903489.36206575041</v>
      </c>
      <c r="G18" s="597">
        <f>'I6.1 Revenue'!G41</f>
        <v>0</v>
      </c>
      <c r="H18" s="597">
        <f>'I6.1 Revenue'!H41</f>
        <v>0</v>
      </c>
      <c r="I18" s="597">
        <f>'I6.1 Revenue'!I41</f>
        <v>103135.79999999999</v>
      </c>
      <c r="J18" s="597">
        <f>'I6.1 Revenue'!J41</f>
        <v>281951.61995196465</v>
      </c>
      <c r="K18" s="597">
        <f>'I6.1 Revenue'!K41</f>
        <v>0</v>
      </c>
      <c r="L18" s="597">
        <f>'I6.1 Revenue'!L41</f>
        <v>8224.0512000000017</v>
      </c>
      <c r="M18" s="597">
        <f>'I6.1 Revenue'!M41</f>
        <v>0</v>
      </c>
      <c r="N18" s="597">
        <f>'I6.1 Revenue'!N41</f>
        <v>0</v>
      </c>
      <c r="O18" s="597">
        <f>'I6.1 Revenue'!O41</f>
        <v>0</v>
      </c>
      <c r="P18" s="597">
        <f>'I6.1 Revenue'!P41</f>
        <v>0</v>
      </c>
      <c r="Q18" s="597">
        <f>'I6.1 Revenue'!Q41</f>
        <v>0</v>
      </c>
      <c r="R18" s="597">
        <f>'I6.1 Revenue'!R41</f>
        <v>0</v>
      </c>
      <c r="S18" s="597">
        <f>'I6.1 Revenue'!S41</f>
        <v>0</v>
      </c>
      <c r="T18" s="597">
        <f>'I6.1 Revenue'!T41</f>
        <v>0</v>
      </c>
      <c r="U18" s="597">
        <f>'I6.1 Revenue'!U41</f>
        <v>0</v>
      </c>
      <c r="V18" s="597">
        <f>'I6.1 Revenue'!V41</f>
        <v>0</v>
      </c>
      <c r="W18" s="597">
        <f>'I6.1 Revenue'!W41</f>
        <v>0</v>
      </c>
    </row>
    <row r="19" spans="1:23" s="579" customFormat="1" ht="12.75" x14ac:dyDescent="0.2">
      <c r="A19" s="962" t="s">
        <v>925</v>
      </c>
      <c r="B19" s="444" t="s">
        <v>705</v>
      </c>
      <c r="C19" s="1999">
        <f>SUM(D19:W19)</f>
        <v>482447.49131242809</v>
      </c>
      <c r="D19" s="599">
        <f>-SUMIF('O4 Summary by Class &amp; Accounts'!$C$19:$C$213,'O1 Revenue to cost|RR'!$A19,'O4 Summary by Class &amp; Accounts'!E$19:E$213)</f>
        <v>304687.98178177985</v>
      </c>
      <c r="E19" s="599">
        <f>-SUMIF('O4 Summary by Class &amp; Accounts'!$C$19:$C$213,'O1 Revenue to cost|RR'!$A19,'O4 Summary by Class &amp; Accounts'!F$19:F$213)</f>
        <v>86398.739284834344</v>
      </c>
      <c r="F19" s="599">
        <f>-SUMIF('O4 Summary by Class &amp; Accounts'!$C$19:$C$213,'O1 Revenue to cost|RR'!$A19,'O4 Summary by Class &amp; Accounts'!G$19:G$213)</f>
        <v>63359.133862633556</v>
      </c>
      <c r="G19" s="599">
        <f>-SUMIF('O4 Summary by Class &amp; Accounts'!$C$19:$C$213,'O1 Revenue to cost|RR'!$A19,'O4 Summary by Class &amp; Accounts'!H$19:H$213)</f>
        <v>0</v>
      </c>
      <c r="H19" s="599">
        <f>-SUMIF('O4 Summary by Class &amp; Accounts'!$C$19:$C$213,'O1 Revenue to cost|RR'!$A19,'O4 Summary by Class &amp; Accounts'!I$19:I$213)</f>
        <v>0</v>
      </c>
      <c r="I19" s="599">
        <f>-SUMIF('O4 Summary by Class &amp; Accounts'!$C$19:$C$213,'O1 Revenue to cost|RR'!$A19,'O4 Summary by Class &amp; Accounts'!J$19:J$213)</f>
        <v>10308.746672809611</v>
      </c>
      <c r="J19" s="599">
        <f>-SUMIF('O4 Summary by Class &amp; Accounts'!$C$19:$C$213,'O1 Revenue to cost|RR'!$A19,'O4 Summary by Class &amp; Accounts'!K$19:K$213)</f>
        <v>16936.932651601426</v>
      </c>
      <c r="K19" s="599">
        <f>-SUMIF('O4 Summary by Class &amp; Accounts'!$C$19:$C$213,'O1 Revenue to cost|RR'!$A19,'O4 Summary by Class &amp; Accounts'!L$19:L$213)</f>
        <v>0</v>
      </c>
      <c r="L19" s="599">
        <f>-SUMIF('O4 Summary by Class &amp; Accounts'!$C$19:$C$213,'O1 Revenue to cost|RR'!$A19,'O4 Summary by Class &amp; Accounts'!M$19:M$213)</f>
        <v>755.95705876928139</v>
      </c>
      <c r="M19" s="599">
        <f>-SUMIF('O4 Summary by Class &amp; Accounts'!$C$19:$C$213,'O1 Revenue to cost|RR'!$A19,'O4 Summary by Class &amp; Accounts'!N$19:N$213)</f>
        <v>0</v>
      </c>
      <c r="N19" s="599">
        <f>-SUMIF('O4 Summary by Class &amp; Accounts'!$C$19:$C$213,'O1 Revenue to cost|RR'!$A19,'O4 Summary by Class &amp; Accounts'!O$19:O$213)</f>
        <v>0</v>
      </c>
      <c r="O19" s="599">
        <f>-SUMIF('O4 Summary by Class &amp; Accounts'!$C$19:$C$213,'O1 Revenue to cost|RR'!$A19,'O4 Summary by Class &amp; Accounts'!P$19:P$213)</f>
        <v>0</v>
      </c>
      <c r="P19" s="599">
        <f>-SUMIF('O4 Summary by Class &amp; Accounts'!$C$19:$C$213,'O1 Revenue to cost|RR'!$A19,'O4 Summary by Class &amp; Accounts'!Q$19:Q$213)</f>
        <v>0</v>
      </c>
      <c r="Q19" s="599">
        <f>-SUMIF('O4 Summary by Class &amp; Accounts'!$C$19:$C$213,'O1 Revenue to cost|RR'!$A19,'O4 Summary by Class &amp; Accounts'!R$19:R$213)</f>
        <v>0</v>
      </c>
      <c r="R19" s="599">
        <f>-SUMIF('O4 Summary by Class &amp; Accounts'!$C$19:$C$213,'O1 Revenue to cost|RR'!$A19,'O4 Summary by Class &amp; Accounts'!S$19:S$213)</f>
        <v>0</v>
      </c>
      <c r="S19" s="599">
        <f>-SUMIF('O4 Summary by Class &amp; Accounts'!$C$19:$C$213,'O1 Revenue to cost|RR'!$A19,'O4 Summary by Class &amp; Accounts'!T$19:T$213)</f>
        <v>0</v>
      </c>
      <c r="T19" s="599">
        <f>-SUMIF('O4 Summary by Class &amp; Accounts'!$C$19:$C$213,'O1 Revenue to cost|RR'!$A19,'O4 Summary by Class &amp; Accounts'!U$19:U$213)</f>
        <v>0</v>
      </c>
      <c r="U19" s="599">
        <f>-SUMIF('O4 Summary by Class &amp; Accounts'!$C$19:$C$213,'O1 Revenue to cost|RR'!$A19,'O4 Summary by Class &amp; Accounts'!V$19:V$213)</f>
        <v>0</v>
      </c>
      <c r="V19" s="599">
        <f>-SUMIF('O4 Summary by Class &amp; Accounts'!$C$19:$C$213,'O1 Revenue to cost|RR'!$A19,'O4 Summary by Class &amp; Accounts'!W$19:W$213)</f>
        <v>0</v>
      </c>
      <c r="W19" s="599">
        <f>-SUMIF('O4 Summary by Class &amp; Accounts'!$C$19:$C$213,'O1 Revenue to cost|RR'!$A19,'O4 Summary by Class &amp; Accounts'!X$19:X$213)</f>
        <v>0</v>
      </c>
    </row>
    <row r="20" spans="1:23" ht="13.5" thickBot="1" x14ac:dyDescent="0.25">
      <c r="A20" s="962"/>
      <c r="B20" s="444"/>
      <c r="C20" s="2517" t="str">
        <f>IF(ISERROR(ROUND('I6.1 Revenue'!B19-C19,-1)=0), "-", IF(ROUND('I6.1 Revenue'!B19-C19,-1)=0,"Miscellaneous Revenue Input equals Output","Miscellaneous Revenue Input Does Not Equal Output"))</f>
        <v>Miscellaneous Revenue Input equals Output</v>
      </c>
      <c r="D20" s="2518"/>
      <c r="E20" s="2518"/>
      <c r="F20" s="2519"/>
      <c r="G20" s="599"/>
      <c r="H20" s="599"/>
      <c r="I20" s="599"/>
      <c r="J20" s="599"/>
      <c r="K20" s="599"/>
      <c r="L20" s="599"/>
      <c r="M20" s="598"/>
      <c r="N20" s="598"/>
      <c r="O20" s="598"/>
      <c r="P20" s="598"/>
      <c r="Q20" s="598"/>
      <c r="R20" s="598"/>
      <c r="S20" s="598"/>
      <c r="T20" s="598"/>
      <c r="U20" s="598"/>
      <c r="V20" s="598"/>
      <c r="W20" s="598"/>
    </row>
    <row r="21" spans="1:23" s="47" customFormat="1" ht="13.5" thickBot="1" x14ac:dyDescent="0.25">
      <c r="A21" s="962"/>
      <c r="B21" s="967" t="s">
        <v>439</v>
      </c>
      <c r="C21" s="968">
        <f t="shared" ref="C21:W21" si="0">C18+C19</f>
        <v>5779303.5365294516</v>
      </c>
      <c r="D21" s="969">
        <f t="shared" si="0"/>
        <v>3176227.1955157644</v>
      </c>
      <c r="E21" s="969">
        <f t="shared" si="0"/>
        <v>1214914.737550159</v>
      </c>
      <c r="F21" s="969">
        <f t="shared" si="0"/>
        <v>966848.49592838401</v>
      </c>
      <c r="G21" s="969">
        <f t="shared" si="0"/>
        <v>0</v>
      </c>
      <c r="H21" s="969">
        <f t="shared" si="0"/>
        <v>0</v>
      </c>
      <c r="I21" s="969">
        <f t="shared" si="0"/>
        <v>113444.54667280961</v>
      </c>
      <c r="J21" s="969">
        <f t="shared" si="0"/>
        <v>298888.55260356609</v>
      </c>
      <c r="K21" s="969">
        <f t="shared" si="0"/>
        <v>0</v>
      </c>
      <c r="L21" s="969">
        <f t="shared" si="0"/>
        <v>8980.0082587692832</v>
      </c>
      <c r="M21" s="969">
        <f t="shared" si="0"/>
        <v>0</v>
      </c>
      <c r="N21" s="969">
        <f t="shared" si="0"/>
        <v>0</v>
      </c>
      <c r="O21" s="969">
        <f t="shared" si="0"/>
        <v>0</v>
      </c>
      <c r="P21" s="969">
        <f t="shared" si="0"/>
        <v>0</v>
      </c>
      <c r="Q21" s="969">
        <f t="shared" si="0"/>
        <v>0</v>
      </c>
      <c r="R21" s="969">
        <f t="shared" si="0"/>
        <v>0</v>
      </c>
      <c r="S21" s="969">
        <f t="shared" si="0"/>
        <v>0</v>
      </c>
      <c r="T21" s="969">
        <f t="shared" si="0"/>
        <v>0</v>
      </c>
      <c r="U21" s="969">
        <f t="shared" si="0"/>
        <v>0</v>
      </c>
      <c r="V21" s="969">
        <f t="shared" si="0"/>
        <v>0</v>
      </c>
      <c r="W21" s="969">
        <f t="shared" si="0"/>
        <v>0</v>
      </c>
    </row>
    <row r="22" spans="1:23" ht="14.25" thickTop="1" thickBot="1" x14ac:dyDescent="0.25">
      <c r="A22" s="962"/>
      <c r="B22" s="444" t="s">
        <v>406</v>
      </c>
      <c r="C22" s="1991">
        <f>IF(ISERROR((C40-C19)/C18), 0, (C40-C19)/C18)</f>
        <v>1.0475435648727192</v>
      </c>
      <c r="D22" s="599"/>
      <c r="E22" s="599"/>
      <c r="F22" s="599"/>
      <c r="G22" s="599"/>
      <c r="H22" s="599"/>
      <c r="I22" s="599"/>
      <c r="J22" s="599"/>
      <c r="K22" s="599"/>
      <c r="L22" s="599"/>
      <c r="M22" s="603"/>
      <c r="N22" s="603"/>
      <c r="O22" s="603"/>
      <c r="P22" s="603"/>
      <c r="Q22" s="603"/>
      <c r="R22" s="603"/>
      <c r="S22" s="603"/>
      <c r="T22" s="603"/>
      <c r="U22" s="603"/>
      <c r="V22" s="603"/>
      <c r="W22" s="603"/>
    </row>
    <row r="23" spans="1:23" ht="12.75" x14ac:dyDescent="0.2">
      <c r="A23" s="962"/>
      <c r="B23" s="444" t="s">
        <v>441</v>
      </c>
      <c r="C23" s="956">
        <f>SUM(D23:W23)</f>
        <v>5548687.4642242547</v>
      </c>
      <c r="D23" s="597">
        <f>IF(ISERROR(($C$40-$C$19)/$C$18*D18), 0, ($C$40-$C$19)/$C$18*D18)</f>
        <v>3008062.4246267034</v>
      </c>
      <c r="E23" s="597">
        <f t="shared" ref="E23:W23" si="1">IF(ISERROR(($C$40-$C$19)/$C$18*E18), 0, ($C$40-$C$19)/$C$18*E18)</f>
        <v>1182169.6718387534</v>
      </c>
      <c r="F23" s="597">
        <f t="shared" si="1"/>
        <v>946444.46716293506</v>
      </c>
      <c r="G23" s="597">
        <f t="shared" si="1"/>
        <v>0</v>
      </c>
      <c r="H23" s="597">
        <f t="shared" si="1"/>
        <v>0</v>
      </c>
      <c r="I23" s="597">
        <f t="shared" si="1"/>
        <v>108039.24359799978</v>
      </c>
      <c r="J23" s="597">
        <f t="shared" si="1"/>
        <v>295356.60508611915</v>
      </c>
      <c r="K23" s="597">
        <f t="shared" si="1"/>
        <v>0</v>
      </c>
      <c r="L23" s="597">
        <f t="shared" si="1"/>
        <v>8615.0519117437652</v>
      </c>
      <c r="M23" s="597">
        <f t="shared" si="1"/>
        <v>0</v>
      </c>
      <c r="N23" s="597">
        <f t="shared" si="1"/>
        <v>0</v>
      </c>
      <c r="O23" s="597">
        <f t="shared" si="1"/>
        <v>0</v>
      </c>
      <c r="P23" s="597">
        <f t="shared" si="1"/>
        <v>0</v>
      </c>
      <c r="Q23" s="597">
        <f t="shared" si="1"/>
        <v>0</v>
      </c>
      <c r="R23" s="597">
        <f t="shared" si="1"/>
        <v>0</v>
      </c>
      <c r="S23" s="597">
        <f t="shared" si="1"/>
        <v>0</v>
      </c>
      <c r="T23" s="597">
        <f t="shared" si="1"/>
        <v>0</v>
      </c>
      <c r="U23" s="597">
        <f t="shared" si="1"/>
        <v>0</v>
      </c>
      <c r="V23" s="597">
        <f t="shared" si="1"/>
        <v>0</v>
      </c>
      <c r="W23" s="597">
        <f t="shared" si="1"/>
        <v>0</v>
      </c>
    </row>
    <row r="24" spans="1:23" s="579" customFormat="1" ht="13.5" thickBot="1" x14ac:dyDescent="0.25">
      <c r="A24" s="962"/>
      <c r="B24" s="444" t="s">
        <v>705</v>
      </c>
      <c r="C24" s="957">
        <f>SUM(D24:W24)</f>
        <v>482447.49131242809</v>
      </c>
      <c r="D24" s="598">
        <f>D19</f>
        <v>304687.98178177985</v>
      </c>
      <c r="E24" s="598">
        <f t="shared" ref="E24:W24" si="2">E19</f>
        <v>86398.739284834344</v>
      </c>
      <c r="F24" s="598">
        <f t="shared" si="2"/>
        <v>63359.133862633556</v>
      </c>
      <c r="G24" s="598">
        <f t="shared" si="2"/>
        <v>0</v>
      </c>
      <c r="H24" s="598">
        <f t="shared" si="2"/>
        <v>0</v>
      </c>
      <c r="I24" s="598">
        <f t="shared" si="2"/>
        <v>10308.746672809611</v>
      </c>
      <c r="J24" s="598">
        <f t="shared" si="2"/>
        <v>16936.932651601426</v>
      </c>
      <c r="K24" s="598">
        <f t="shared" si="2"/>
        <v>0</v>
      </c>
      <c r="L24" s="598">
        <f t="shared" si="2"/>
        <v>755.95705876928139</v>
      </c>
      <c r="M24" s="598">
        <f t="shared" si="2"/>
        <v>0</v>
      </c>
      <c r="N24" s="598">
        <f t="shared" si="2"/>
        <v>0</v>
      </c>
      <c r="O24" s="598">
        <f t="shared" si="2"/>
        <v>0</v>
      </c>
      <c r="P24" s="598">
        <f t="shared" si="2"/>
        <v>0</v>
      </c>
      <c r="Q24" s="598">
        <f t="shared" si="2"/>
        <v>0</v>
      </c>
      <c r="R24" s="598">
        <f t="shared" si="2"/>
        <v>0</v>
      </c>
      <c r="S24" s="598">
        <f t="shared" si="2"/>
        <v>0</v>
      </c>
      <c r="T24" s="598">
        <f t="shared" si="2"/>
        <v>0</v>
      </c>
      <c r="U24" s="598">
        <f t="shared" si="2"/>
        <v>0</v>
      </c>
      <c r="V24" s="598">
        <f t="shared" si="2"/>
        <v>0</v>
      </c>
      <c r="W24" s="598">
        <f t="shared" si="2"/>
        <v>0</v>
      </c>
    </row>
    <row r="25" spans="1:23" s="47" customFormat="1" ht="13.5" thickBot="1" x14ac:dyDescent="0.25">
      <c r="A25" s="962"/>
      <c r="B25" s="967" t="s">
        <v>442</v>
      </c>
      <c r="C25" s="968">
        <f t="shared" ref="C25:W25" si="3">C23+C24</f>
        <v>6031134.9555366831</v>
      </c>
      <c r="D25" s="969">
        <f t="shared" si="3"/>
        <v>3312750.4064084832</v>
      </c>
      <c r="E25" s="969">
        <f t="shared" si="3"/>
        <v>1268568.4111235877</v>
      </c>
      <c r="F25" s="969">
        <f t="shared" si="3"/>
        <v>1009803.6010255687</v>
      </c>
      <c r="G25" s="969">
        <f t="shared" si="3"/>
        <v>0</v>
      </c>
      <c r="H25" s="969">
        <f t="shared" si="3"/>
        <v>0</v>
      </c>
      <c r="I25" s="969">
        <f t="shared" si="3"/>
        <v>118347.99027080939</v>
      </c>
      <c r="J25" s="969">
        <f t="shared" si="3"/>
        <v>312293.53773772059</v>
      </c>
      <c r="K25" s="969">
        <f t="shared" si="3"/>
        <v>0</v>
      </c>
      <c r="L25" s="969">
        <f t="shared" si="3"/>
        <v>9371.0089705130467</v>
      </c>
      <c r="M25" s="969">
        <f t="shared" si="3"/>
        <v>0</v>
      </c>
      <c r="N25" s="969">
        <f t="shared" si="3"/>
        <v>0</v>
      </c>
      <c r="O25" s="969">
        <f t="shared" si="3"/>
        <v>0</v>
      </c>
      <c r="P25" s="969">
        <f t="shared" si="3"/>
        <v>0</v>
      </c>
      <c r="Q25" s="969">
        <f t="shared" si="3"/>
        <v>0</v>
      </c>
      <c r="R25" s="969">
        <f t="shared" si="3"/>
        <v>0</v>
      </c>
      <c r="S25" s="969">
        <f t="shared" si="3"/>
        <v>0</v>
      </c>
      <c r="T25" s="969">
        <f t="shared" si="3"/>
        <v>0</v>
      </c>
      <c r="U25" s="969">
        <f t="shared" si="3"/>
        <v>0</v>
      </c>
      <c r="V25" s="969">
        <f t="shared" si="3"/>
        <v>0</v>
      </c>
      <c r="W25" s="969">
        <f t="shared" si="3"/>
        <v>0</v>
      </c>
    </row>
    <row r="26" spans="1:23" ht="13.5" thickTop="1" x14ac:dyDescent="0.2">
      <c r="A26" s="962"/>
      <c r="B26" s="444"/>
      <c r="C26" s="958"/>
      <c r="D26" s="599"/>
      <c r="E26" s="599"/>
      <c r="F26" s="599"/>
      <c r="G26" s="599"/>
      <c r="H26" s="599"/>
      <c r="I26" s="599"/>
      <c r="J26" s="599"/>
      <c r="K26" s="599"/>
      <c r="L26" s="599"/>
      <c r="M26" s="603"/>
      <c r="N26" s="603"/>
      <c r="O26" s="603"/>
      <c r="P26" s="603"/>
      <c r="Q26" s="603"/>
      <c r="R26" s="603"/>
      <c r="S26" s="603"/>
      <c r="T26" s="603"/>
      <c r="U26" s="603"/>
      <c r="V26" s="603"/>
      <c r="W26" s="603"/>
    </row>
    <row r="27" spans="1:23" ht="12.75" x14ac:dyDescent="0.2">
      <c r="A27" s="962"/>
      <c r="B27" s="965" t="s">
        <v>882</v>
      </c>
      <c r="C27" s="958"/>
      <c r="D27" s="599"/>
      <c r="E27" s="599"/>
      <c r="F27" s="599"/>
      <c r="G27" s="599"/>
      <c r="H27" s="599"/>
      <c r="I27" s="599"/>
      <c r="J27" s="599"/>
      <c r="K27" s="599"/>
      <c r="L27" s="599"/>
      <c r="M27" s="603"/>
      <c r="N27" s="603"/>
      <c r="O27" s="603"/>
      <c r="P27" s="603"/>
      <c r="Q27" s="603"/>
      <c r="R27" s="603"/>
      <c r="S27" s="603"/>
      <c r="T27" s="603"/>
      <c r="U27" s="603"/>
      <c r="V27" s="603"/>
      <c r="W27" s="603"/>
    </row>
    <row r="28" spans="1:23" ht="12.75" x14ac:dyDescent="0.2">
      <c r="A28" s="962" t="s">
        <v>926</v>
      </c>
      <c r="B28" s="444" t="s">
        <v>938</v>
      </c>
      <c r="C28" s="958">
        <f t="shared" ref="C28:C33" si="4">SUM(D28:W28)</f>
        <v>931636.53562437615</v>
      </c>
      <c r="D28" s="599">
        <f>SUMIF('O4 Summary by Class &amp; Accounts'!$C$19:$C$213, 'O1 Revenue to cost|RR'!$A28,'O4 Summary by Class &amp; Accounts'!E$19:E$213)</f>
        <v>565600.89445716375</v>
      </c>
      <c r="E28" s="599">
        <f>SUMIF('O4 Summary by Class &amp; Accounts'!$C$19:$C$213, 'O1 Revenue to cost|RR'!$A28,'O4 Summary by Class &amp; Accounts'!F$19:F$213)</f>
        <v>178839.78071908932</v>
      </c>
      <c r="F28" s="599">
        <f>SUMIF('O4 Summary by Class &amp; Accounts'!$C$19:$C$213, 'O1 Revenue to cost|RR'!$A28,'O4 Summary by Class &amp; Accounts'!G$19:G$213)</f>
        <v>123233.27054015009</v>
      </c>
      <c r="G28" s="599">
        <f>SUMIF('O4 Summary by Class &amp; Accounts'!$C$19:$C$213, 'O1 Revenue to cost|RR'!$A28,'O4 Summary by Class &amp; Accounts'!H$19:H$213)</f>
        <v>0</v>
      </c>
      <c r="H28" s="599">
        <f>SUMIF('O4 Summary by Class &amp; Accounts'!$C$19:$C$213, 'O1 Revenue to cost|RR'!$A28,'O4 Summary by Class &amp; Accounts'!I$19:I$213)</f>
        <v>0</v>
      </c>
      <c r="I28" s="599">
        <f>SUMIF('O4 Summary by Class &amp; Accounts'!$C$19:$C$213, 'O1 Revenue to cost|RR'!$A28,'O4 Summary by Class &amp; Accounts'!J$19:J$213)</f>
        <v>28272.932352513479</v>
      </c>
      <c r="J28" s="599">
        <f>SUMIF('O4 Summary by Class &amp; Accounts'!$C$19:$C$213, 'O1 Revenue to cost|RR'!$A28,'O4 Summary by Class &amp; Accounts'!K$19:K$213)</f>
        <v>34340.20978945872</v>
      </c>
      <c r="K28" s="599">
        <f>SUMIF('O4 Summary by Class &amp; Accounts'!$C$19:$C$213, 'O1 Revenue to cost|RR'!$A28,'O4 Summary by Class &amp; Accounts'!L$19:L$213)</f>
        <v>0</v>
      </c>
      <c r="L28" s="599">
        <f>SUMIF('O4 Summary by Class &amp; Accounts'!$C$19:$C$213, 'O1 Revenue to cost|RR'!$A28,'O4 Summary by Class &amp; Accounts'!M$19:M$213)</f>
        <v>1349.4477660007503</v>
      </c>
      <c r="M28" s="599">
        <f>SUMIF('O4 Summary by Class &amp; Accounts'!$C$19:$C$213, 'O1 Revenue to cost|RR'!$A28,'O4 Summary by Class &amp; Accounts'!N$19:N$213)</f>
        <v>0</v>
      </c>
      <c r="N28" s="599">
        <f>SUMIF('O4 Summary by Class &amp; Accounts'!$C$19:$C$213, 'O1 Revenue to cost|RR'!$A28,'O4 Summary by Class &amp; Accounts'!O$19:O$213)</f>
        <v>0</v>
      </c>
      <c r="O28" s="599">
        <f>SUMIF('O4 Summary by Class &amp; Accounts'!$C$19:$C$213, 'O1 Revenue to cost|RR'!$A28,'O4 Summary by Class &amp; Accounts'!P$19:P$213)</f>
        <v>0</v>
      </c>
      <c r="P28" s="599">
        <f>SUMIF('O4 Summary by Class &amp; Accounts'!$C$19:$C$213, 'O1 Revenue to cost|RR'!$A28,'O4 Summary by Class &amp; Accounts'!Q$19:Q$213)</f>
        <v>0</v>
      </c>
      <c r="Q28" s="599">
        <f>SUMIF('O4 Summary by Class &amp; Accounts'!$C$19:$C$213, 'O1 Revenue to cost|RR'!$A28,'O4 Summary by Class &amp; Accounts'!R$19:R$213)</f>
        <v>0</v>
      </c>
      <c r="R28" s="599">
        <f>SUMIF('O4 Summary by Class &amp; Accounts'!$C$19:$C$213, 'O1 Revenue to cost|RR'!$A28,'O4 Summary by Class &amp; Accounts'!S$19:S$213)</f>
        <v>0</v>
      </c>
      <c r="S28" s="599">
        <f>SUMIF('O4 Summary by Class &amp; Accounts'!$C$19:$C$213, 'O1 Revenue to cost|RR'!$A28,'O4 Summary by Class &amp; Accounts'!T$19:T$213)</f>
        <v>0</v>
      </c>
      <c r="T28" s="599">
        <f>SUMIF('O4 Summary by Class &amp; Accounts'!$C$19:$C$213, 'O1 Revenue to cost|RR'!$A28,'O4 Summary by Class &amp; Accounts'!U$19:U$213)</f>
        <v>0</v>
      </c>
      <c r="U28" s="599">
        <f>SUMIF('O4 Summary by Class &amp; Accounts'!$C$19:$C$213, 'O1 Revenue to cost|RR'!$A28,'O4 Summary by Class &amp; Accounts'!V$19:V$213)</f>
        <v>0</v>
      </c>
      <c r="V28" s="599">
        <f>SUMIF('O4 Summary by Class &amp; Accounts'!$C$19:$C$213, 'O1 Revenue to cost|RR'!$A28,'O4 Summary by Class &amp; Accounts'!W$19:W$213)</f>
        <v>0</v>
      </c>
      <c r="W28" s="599">
        <f>SUMIF('O4 Summary by Class &amp; Accounts'!$C$19:$C$213, 'O1 Revenue to cost|RR'!$A28,'O4 Summary by Class &amp; Accounts'!X$19:X$213)</f>
        <v>0</v>
      </c>
    </row>
    <row r="29" spans="1:23" ht="12.75" x14ac:dyDescent="0.2">
      <c r="A29" s="962" t="s">
        <v>927</v>
      </c>
      <c r="B29" s="444" t="s">
        <v>937</v>
      </c>
      <c r="C29" s="958">
        <f t="shared" si="4"/>
        <v>862631.34379954624</v>
      </c>
      <c r="D29" s="599">
        <f>SUMIF('O4 Summary by Class &amp; Accounts'!$C$19:$C$213, 'O1 Revenue to cost|RR'!$A29,'O4 Summary by Class &amp; Accounts'!E$19:E$213)</f>
        <v>630126.3661225246</v>
      </c>
      <c r="E29" s="599">
        <f>SUMIF('O4 Summary by Class &amp; Accounts'!$C$19:$C$213, 'O1 Revenue to cost|RR'!$A29,'O4 Summary by Class &amp; Accounts'!F$19:F$213)</f>
        <v>122984.1230638602</v>
      </c>
      <c r="F29" s="599">
        <f>SUMIF('O4 Summary by Class &amp; Accounts'!$C$19:$C$213, 'O1 Revenue to cost|RR'!$A29,'O4 Summary by Class &amp; Accounts'!G$19:G$213)</f>
        <v>81044.870786313521</v>
      </c>
      <c r="G29" s="599">
        <f>SUMIF('O4 Summary by Class &amp; Accounts'!$C$19:$C$213, 'O1 Revenue to cost|RR'!$A29,'O4 Summary by Class &amp; Accounts'!H$19:H$213)</f>
        <v>0</v>
      </c>
      <c r="H29" s="599">
        <f>SUMIF('O4 Summary by Class &amp; Accounts'!$C$19:$C$213, 'O1 Revenue to cost|RR'!$A29,'O4 Summary by Class &amp; Accounts'!I$19:I$213)</f>
        <v>0</v>
      </c>
      <c r="I29" s="599">
        <f>SUMIF('O4 Summary by Class &amp; Accounts'!$C$19:$C$213, 'O1 Revenue to cost|RR'!$A29,'O4 Summary by Class &amp; Accounts'!J$19:J$213)</f>
        <v>627.22315266731289</v>
      </c>
      <c r="J29" s="599">
        <f>SUMIF('O4 Summary by Class &amp; Accounts'!$C$19:$C$213, 'O1 Revenue to cost|RR'!$A29,'O4 Summary by Class &amp; Accounts'!K$19:K$213)</f>
        <v>26547.456554893932</v>
      </c>
      <c r="K29" s="599">
        <f>SUMIF('O4 Summary by Class &amp; Accounts'!$C$19:$C$213, 'O1 Revenue to cost|RR'!$A29,'O4 Summary by Class &amp; Accounts'!L$19:L$213)</f>
        <v>0</v>
      </c>
      <c r="L29" s="599">
        <f>SUMIF('O4 Summary by Class &amp; Accounts'!$C$19:$C$213, 'O1 Revenue to cost|RR'!$A29,'O4 Summary by Class &amp; Accounts'!M$19:M$213)</f>
        <v>1301.3041192866256</v>
      </c>
      <c r="M29" s="599">
        <f>SUMIF('O4 Summary by Class &amp; Accounts'!$C$19:$C$213, 'O1 Revenue to cost|RR'!$A29,'O4 Summary by Class &amp; Accounts'!N$19:N$213)</f>
        <v>0</v>
      </c>
      <c r="N29" s="599">
        <f>SUMIF('O4 Summary by Class &amp; Accounts'!$C$19:$C$213, 'O1 Revenue to cost|RR'!$A29,'O4 Summary by Class &amp; Accounts'!O$19:O$213)</f>
        <v>0</v>
      </c>
      <c r="O29" s="599">
        <f>SUMIF('O4 Summary by Class &amp; Accounts'!$C$19:$C$213, 'O1 Revenue to cost|RR'!$A29,'O4 Summary by Class &amp; Accounts'!P$19:P$213)</f>
        <v>0</v>
      </c>
      <c r="P29" s="599">
        <f>SUMIF('O4 Summary by Class &amp; Accounts'!$C$19:$C$213, 'O1 Revenue to cost|RR'!$A29,'O4 Summary by Class &amp; Accounts'!Q$19:Q$213)</f>
        <v>0</v>
      </c>
      <c r="Q29" s="599">
        <f>SUMIF('O4 Summary by Class &amp; Accounts'!$C$19:$C$213, 'O1 Revenue to cost|RR'!$A29,'O4 Summary by Class &amp; Accounts'!R$19:R$213)</f>
        <v>0</v>
      </c>
      <c r="R29" s="599">
        <f>SUMIF('O4 Summary by Class &amp; Accounts'!$C$19:$C$213, 'O1 Revenue to cost|RR'!$A29,'O4 Summary by Class &amp; Accounts'!S$19:S$213)</f>
        <v>0</v>
      </c>
      <c r="S29" s="599">
        <f>SUMIF('O4 Summary by Class &amp; Accounts'!$C$19:$C$213, 'O1 Revenue to cost|RR'!$A29,'O4 Summary by Class &amp; Accounts'!T$19:T$213)</f>
        <v>0</v>
      </c>
      <c r="T29" s="599">
        <f>SUMIF('O4 Summary by Class &amp; Accounts'!$C$19:$C$213, 'O1 Revenue to cost|RR'!$A29,'O4 Summary by Class &amp; Accounts'!U$19:U$213)</f>
        <v>0</v>
      </c>
      <c r="U29" s="599">
        <f>SUMIF('O4 Summary by Class &amp; Accounts'!$C$19:$C$213, 'O1 Revenue to cost|RR'!$A29,'O4 Summary by Class &amp; Accounts'!V$19:V$213)</f>
        <v>0</v>
      </c>
      <c r="V29" s="599">
        <f>SUMIF('O4 Summary by Class &amp; Accounts'!$C$19:$C$213, 'O1 Revenue to cost|RR'!$A29,'O4 Summary by Class &amp; Accounts'!W$19:W$213)</f>
        <v>0</v>
      </c>
      <c r="W29" s="599">
        <f>SUMIF('O4 Summary by Class &amp; Accounts'!$C$19:$C$213, 'O1 Revenue to cost|RR'!$A29,'O4 Summary by Class &amp; Accounts'!X$19:X$213)</f>
        <v>0</v>
      </c>
    </row>
    <row r="30" spans="1:23" ht="12.75" x14ac:dyDescent="0.2">
      <c r="A30" s="962" t="s">
        <v>928</v>
      </c>
      <c r="B30" s="444" t="s">
        <v>1462</v>
      </c>
      <c r="C30" s="958">
        <f t="shared" si="4"/>
        <v>1205452.0491835934</v>
      </c>
      <c r="D30" s="599">
        <f>SUMIF('O4 Summary by Class &amp; Accounts'!$C$19:$C$213, 'O1 Revenue to cost|RR'!$A30,'O4 Summary by Class &amp; Accounts'!E$19:E$213)</f>
        <v>796177.33979334147</v>
      </c>
      <c r="E30" s="599">
        <f>SUMIF('O4 Summary by Class &amp; Accounts'!$C$19:$C$213, 'O1 Revenue to cost|RR'!$A30,'O4 Summary by Class &amp; Accounts'!F$19:F$213)</f>
        <v>205293.9279219679</v>
      </c>
      <c r="F30" s="599">
        <f>SUMIF('O4 Summary by Class &amp; Accounts'!$C$19:$C$213, 'O1 Revenue to cost|RR'!$A30,'O4 Summary by Class &amp; Accounts'!G$19:G$213)</f>
        <v>140857.84992126122</v>
      </c>
      <c r="G30" s="599">
        <f>SUMIF('O4 Summary by Class &amp; Accounts'!$C$19:$C$213, 'O1 Revenue to cost|RR'!$A30,'O4 Summary by Class &amp; Accounts'!H$19:H$213)</f>
        <v>0</v>
      </c>
      <c r="H30" s="599">
        <f>SUMIF('O4 Summary by Class &amp; Accounts'!$C$19:$C$213, 'O1 Revenue to cost|RR'!$A30,'O4 Summary by Class &amp; Accounts'!I$19:I$213)</f>
        <v>0</v>
      </c>
      <c r="I30" s="599">
        <f>SUMIF('O4 Summary by Class &amp; Accounts'!$C$19:$C$213, 'O1 Revenue to cost|RR'!$A30,'O4 Summary by Class &amp; Accounts'!J$19:J$213)</f>
        <v>20747.061856122677</v>
      </c>
      <c r="J30" s="599">
        <f>SUMIF('O4 Summary by Class &amp; Accounts'!$C$19:$C$213, 'O1 Revenue to cost|RR'!$A30,'O4 Summary by Class &amp; Accounts'!K$19:K$213)</f>
        <v>40608.402417468038</v>
      </c>
      <c r="K30" s="599">
        <f>SUMIF('O4 Summary by Class &amp; Accounts'!$C$19:$C$213, 'O1 Revenue to cost|RR'!$A30,'O4 Summary by Class &amp; Accounts'!L$19:L$213)</f>
        <v>0</v>
      </c>
      <c r="L30" s="599">
        <f>SUMIF('O4 Summary by Class &amp; Accounts'!$C$19:$C$213, 'O1 Revenue to cost|RR'!$A30,'O4 Summary by Class &amp; Accounts'!M$19:M$213)</f>
        <v>1767.4672734318781</v>
      </c>
      <c r="M30" s="599">
        <f>SUMIF('O4 Summary by Class &amp; Accounts'!$C$19:$C$213, 'O1 Revenue to cost|RR'!$A30,'O4 Summary by Class &amp; Accounts'!N$19:N$213)</f>
        <v>0</v>
      </c>
      <c r="N30" s="599">
        <f>SUMIF('O4 Summary by Class &amp; Accounts'!$C$19:$C$213, 'O1 Revenue to cost|RR'!$A30,'O4 Summary by Class &amp; Accounts'!O$19:O$213)</f>
        <v>0</v>
      </c>
      <c r="O30" s="599">
        <f>SUMIF('O4 Summary by Class &amp; Accounts'!$C$19:$C$213, 'O1 Revenue to cost|RR'!$A30,'O4 Summary by Class &amp; Accounts'!P$19:P$213)</f>
        <v>0</v>
      </c>
      <c r="P30" s="599">
        <f>SUMIF('O4 Summary by Class &amp; Accounts'!$C$19:$C$213, 'O1 Revenue to cost|RR'!$A30,'O4 Summary by Class &amp; Accounts'!Q$19:Q$213)</f>
        <v>0</v>
      </c>
      <c r="Q30" s="599">
        <f>SUMIF('O4 Summary by Class &amp; Accounts'!$C$19:$C$213, 'O1 Revenue to cost|RR'!$A30,'O4 Summary by Class &amp; Accounts'!R$19:R$213)</f>
        <v>0</v>
      </c>
      <c r="R30" s="599">
        <f>SUMIF('O4 Summary by Class &amp; Accounts'!$C$19:$C$213, 'O1 Revenue to cost|RR'!$A30,'O4 Summary by Class &amp; Accounts'!S$19:S$213)</f>
        <v>0</v>
      </c>
      <c r="S30" s="599">
        <f>SUMIF('O4 Summary by Class &amp; Accounts'!$C$19:$C$213, 'O1 Revenue to cost|RR'!$A30,'O4 Summary by Class &amp; Accounts'!T$19:T$213)</f>
        <v>0</v>
      </c>
      <c r="T30" s="599">
        <f>SUMIF('O4 Summary by Class &amp; Accounts'!$C$19:$C$213, 'O1 Revenue to cost|RR'!$A30,'O4 Summary by Class &amp; Accounts'!U$19:U$213)</f>
        <v>0</v>
      </c>
      <c r="U30" s="599">
        <f>SUMIF('O4 Summary by Class &amp; Accounts'!$C$19:$C$213, 'O1 Revenue to cost|RR'!$A30,'O4 Summary by Class &amp; Accounts'!V$19:V$213)</f>
        <v>0</v>
      </c>
      <c r="V30" s="599">
        <f>SUMIF('O4 Summary by Class &amp; Accounts'!$C$19:$C$213, 'O1 Revenue to cost|RR'!$A30,'O4 Summary by Class &amp; Accounts'!W$19:W$213)</f>
        <v>0</v>
      </c>
      <c r="W30" s="599">
        <f>SUMIF('O4 Summary by Class &amp; Accounts'!$C$19:$C$213, 'O1 Revenue to cost|RR'!$A30,'O4 Summary by Class &amp; Accounts'!X$19:X$213)</f>
        <v>0</v>
      </c>
    </row>
    <row r="31" spans="1:23" ht="12.75" x14ac:dyDescent="0.2">
      <c r="A31" s="962" t="s">
        <v>935</v>
      </c>
      <c r="B31" s="444" t="s">
        <v>936</v>
      </c>
      <c r="C31" s="959">
        <f>IF(ISERROR(SUM(D31:W31)), "-", SUM(D31:W31))</f>
        <v>1128765.575754476</v>
      </c>
      <c r="D31" s="606">
        <f>IF(ISERROR(SUMIF('O4 Summary by Class &amp; Accounts'!$C$19:$C$213, 'O1 Revenue to cost|RR'!$A31,'O4 Summary by Class &amp; Accounts'!E$19:E$213)), "-", SUMIF('O4 Summary by Class &amp; Accounts'!$C$19:$C$213, 'O1 Revenue to cost|RR'!$A31,'O4 Summary by Class &amp; Accounts'!E$19:E$213))</f>
        <v>633559.88835290656</v>
      </c>
      <c r="E31" s="606">
        <f>IF(ISERROR(SUMIF('O4 Summary by Class &amp; Accounts'!$C$19:$C$213, 'O1 Revenue to cost|RR'!$A31,'O4 Summary by Class &amp; Accounts'!F$19:F$213)), "-", SUMIF('O4 Summary by Class &amp; Accounts'!$C$19:$C$213, 'O1 Revenue to cost|RR'!$A31,'O4 Summary by Class &amp; Accounts'!F$19:F$213))</f>
        <v>235649.21859912074</v>
      </c>
      <c r="F31" s="606">
        <f>IF(ISERROR(SUMIF('O4 Summary by Class &amp; Accounts'!$C$19:$C$213, 'O1 Revenue to cost|RR'!$A31,'O4 Summary by Class &amp; Accounts'!G$19:G$213)), "-", SUMIF('O4 Summary by Class &amp; Accounts'!$C$19:$C$213, 'O1 Revenue to cost|RR'!$A31,'O4 Summary by Class &amp; Accounts'!G$19:G$213))</f>
        <v>190943.41849675158</v>
      </c>
      <c r="G31" s="606">
        <f>IF(ISERROR(SUMIF('O4 Summary by Class &amp; Accounts'!$C$19:$C$213, 'O1 Revenue to cost|RR'!$A31,'O4 Summary by Class &amp; Accounts'!H$19:H$213)), "-", SUMIF('O4 Summary by Class &amp; Accounts'!$C$19:$C$213, 'O1 Revenue to cost|RR'!$A31,'O4 Summary by Class &amp; Accounts'!H$19:H$213))</f>
        <v>0</v>
      </c>
      <c r="H31" s="606">
        <f>IF(ISERROR(SUMIF('O4 Summary by Class &amp; Accounts'!$C$19:$C$213, 'O1 Revenue to cost|RR'!$A31,'O4 Summary by Class &amp; Accounts'!I$19:I$213)), "-", SUMIF('O4 Summary by Class &amp; Accounts'!$C$19:$C$213, 'O1 Revenue to cost|RR'!$A31,'O4 Summary by Class &amp; Accounts'!I$19:I$213))</f>
        <v>0</v>
      </c>
      <c r="I31" s="606">
        <f>IF(ISERROR(SUMIF('O4 Summary by Class &amp; Accounts'!$C$19:$C$213, 'O1 Revenue to cost|RR'!$A31,'O4 Summary by Class &amp; Accounts'!J$19:J$213)), "-", SUMIF('O4 Summary by Class &amp; Accounts'!$C$19:$C$213, 'O1 Revenue to cost|RR'!$A31,'O4 Summary by Class &amp; Accounts'!J$19:J$213))</f>
        <v>37372.39982578707</v>
      </c>
      <c r="J31" s="606">
        <f>IF(ISERROR(SUMIF('O4 Summary by Class &amp; Accounts'!$C$19:$C$213, 'O1 Revenue to cost|RR'!$A31,'O4 Summary by Class &amp; Accounts'!K$19:K$213)), "-", SUMIF('O4 Summary by Class &amp; Accounts'!$C$19:$C$213, 'O1 Revenue to cost|RR'!$A31,'O4 Summary by Class &amp; Accounts'!K$19:K$213))</f>
        <v>29950.494262496239</v>
      </c>
      <c r="K31" s="606">
        <f>IF(ISERROR(SUMIF('O4 Summary by Class &amp; Accounts'!$C$19:$C$213, 'O1 Revenue to cost|RR'!$A31,'O4 Summary by Class &amp; Accounts'!L$19:L$213)), "-", SUMIF('O4 Summary by Class &amp; Accounts'!$C$19:$C$213, 'O1 Revenue to cost|RR'!$A31,'O4 Summary by Class &amp; Accounts'!L$19:L$213))</f>
        <v>0</v>
      </c>
      <c r="L31" s="606">
        <f>IF(ISERROR(SUMIF('O4 Summary by Class &amp; Accounts'!$C$19:$C$213, 'O1 Revenue to cost|RR'!$A31,'O4 Summary by Class &amp; Accounts'!M$19:M$213)), "-", SUMIF('O4 Summary by Class &amp; Accounts'!$C$19:$C$213, 'O1 Revenue to cost|RR'!$A31,'O4 Summary by Class &amp; Accounts'!M$19:M$213))</f>
        <v>1290.1562174137916</v>
      </c>
      <c r="M31" s="606">
        <f>IF(ISERROR(SUMIF('O4 Summary by Class &amp; Accounts'!$C$19:$C$213, 'O1 Revenue to cost|RR'!$A31,'O4 Summary by Class &amp; Accounts'!N$19:N$213)), "-", SUMIF('O4 Summary by Class &amp; Accounts'!$C$19:$C$213, 'O1 Revenue to cost|RR'!$A31,'O4 Summary by Class &amp; Accounts'!N$19:N$213))</f>
        <v>0</v>
      </c>
      <c r="N31" s="606">
        <f>IF(ISERROR(SUMIF('O4 Summary by Class &amp; Accounts'!$C$19:$C$213, 'O1 Revenue to cost|RR'!$A31,'O4 Summary by Class &amp; Accounts'!O$19:O$213)), "-", SUMIF('O4 Summary by Class &amp; Accounts'!$C$19:$C$213, 'O1 Revenue to cost|RR'!$A31,'O4 Summary by Class &amp; Accounts'!O$19:O$213))</f>
        <v>0</v>
      </c>
      <c r="O31" s="606">
        <f>IF(ISERROR(SUMIF('O4 Summary by Class &amp; Accounts'!$C$19:$C$213, 'O1 Revenue to cost|RR'!$A31,'O4 Summary by Class &amp; Accounts'!P$19:P$213)), "-", SUMIF('O4 Summary by Class &amp; Accounts'!$C$19:$C$213, 'O1 Revenue to cost|RR'!$A31,'O4 Summary by Class &amp; Accounts'!P$19:P$213))</f>
        <v>0</v>
      </c>
      <c r="P31" s="606">
        <f>IF(ISERROR(SUMIF('O4 Summary by Class &amp; Accounts'!$C$19:$C$213, 'O1 Revenue to cost|RR'!$A31,'O4 Summary by Class &amp; Accounts'!Q$19:Q$213)), "-", SUMIF('O4 Summary by Class &amp; Accounts'!$C$19:$C$213, 'O1 Revenue to cost|RR'!$A31,'O4 Summary by Class &amp; Accounts'!Q$19:Q$213))</f>
        <v>0</v>
      </c>
      <c r="Q31" s="606">
        <f>IF(ISERROR(SUMIF('O4 Summary by Class &amp; Accounts'!$C$19:$C$213, 'O1 Revenue to cost|RR'!$A31,'O4 Summary by Class &amp; Accounts'!R$19:R$213)), "-", SUMIF('O4 Summary by Class &amp; Accounts'!$C$19:$C$213, 'O1 Revenue to cost|RR'!$A31,'O4 Summary by Class &amp; Accounts'!R$19:R$213))</f>
        <v>0</v>
      </c>
      <c r="R31" s="606">
        <f>IF(ISERROR(SUMIF('O4 Summary by Class &amp; Accounts'!$C$19:$C$213, 'O1 Revenue to cost|RR'!$A31,'O4 Summary by Class &amp; Accounts'!S$19:S$213)), "-", SUMIF('O4 Summary by Class &amp; Accounts'!$C$19:$C$213, 'O1 Revenue to cost|RR'!$A31,'O4 Summary by Class &amp; Accounts'!S$19:S$213))</f>
        <v>0</v>
      </c>
      <c r="S31" s="606">
        <f>IF(ISERROR(SUMIF('O4 Summary by Class &amp; Accounts'!$C$19:$C$213, 'O1 Revenue to cost|RR'!$A31,'O4 Summary by Class &amp; Accounts'!T$19:T$213)), "-", SUMIF('O4 Summary by Class &amp; Accounts'!$C$19:$C$213, 'O1 Revenue to cost|RR'!$A31,'O4 Summary by Class &amp; Accounts'!T$19:T$213))</f>
        <v>0</v>
      </c>
      <c r="T31" s="606">
        <f>IF(ISERROR(SUMIF('O4 Summary by Class &amp; Accounts'!$C$19:$C$213, 'O1 Revenue to cost|RR'!$A31,'O4 Summary by Class &amp; Accounts'!U$19:U$213)), "-", SUMIF('O4 Summary by Class &amp; Accounts'!$C$19:$C$213, 'O1 Revenue to cost|RR'!$A31,'O4 Summary by Class &amp; Accounts'!U$19:U$213))</f>
        <v>0</v>
      </c>
      <c r="U31" s="606">
        <f>IF(ISERROR(SUMIF('O4 Summary by Class &amp; Accounts'!$C$19:$C$213, 'O1 Revenue to cost|RR'!$A31,'O4 Summary by Class &amp; Accounts'!V$19:V$213)), "-", SUMIF('O4 Summary by Class &amp; Accounts'!$C$19:$C$213, 'O1 Revenue to cost|RR'!$A31,'O4 Summary by Class &amp; Accounts'!V$19:V$213))</f>
        <v>0</v>
      </c>
      <c r="V31" s="606">
        <f>IF(ISERROR(SUMIF('O4 Summary by Class &amp; Accounts'!$C$19:$C$213, 'O1 Revenue to cost|RR'!$A31,'O4 Summary by Class &amp; Accounts'!W$19:W$213)), "-", SUMIF('O4 Summary by Class &amp; Accounts'!$C$19:$C$213, 'O1 Revenue to cost|RR'!$A31,'O4 Summary by Class &amp; Accounts'!W$19:W$213))</f>
        <v>0</v>
      </c>
      <c r="W31" s="606">
        <f>IF(ISERROR(SUMIF('O4 Summary by Class &amp; Accounts'!$C$19:$C$213, 'O1 Revenue to cost|RR'!$A31,'O4 Summary by Class &amp; Accounts'!X$19:X$213)), "-", SUMIF('O4 Summary by Class &amp; Accounts'!$C$19:$C$213, 'O1 Revenue to cost|RR'!$A31,'O4 Summary by Class &amp; Accounts'!X$19:X$213))</f>
        <v>0</v>
      </c>
    </row>
    <row r="32" spans="1:23" ht="12.75" x14ac:dyDescent="0.2">
      <c r="A32" s="962" t="s">
        <v>600</v>
      </c>
      <c r="B32" s="444" t="s">
        <v>934</v>
      </c>
      <c r="C32" s="958">
        <f t="shared" si="4"/>
        <v>95609.019944892018</v>
      </c>
      <c r="D32" s="599">
        <f>SUMIF('O4 Summary by Class &amp; Accounts'!$C$19:$C$213, 'O1 Revenue to cost|RR'!$A32,'O4 Summary by Class &amp; Accounts'!E$19:E$213)</f>
        <v>50342.850425076627</v>
      </c>
      <c r="E32" s="599">
        <f>SUMIF('O4 Summary by Class &amp; Accounts'!$C$19:$C$213, 'O1 Revenue to cost|RR'!$A32,'O4 Summary by Class &amp; Accounts'!F$19:F$213)</f>
        <v>20674.753084664735</v>
      </c>
      <c r="F32" s="599">
        <f>SUMIF('O4 Summary by Class &amp; Accounts'!$C$19:$C$213, 'O1 Revenue to cost|RR'!$A32,'O4 Summary by Class &amp; Accounts'!G$19:G$213)</f>
        <v>17701.437769076518</v>
      </c>
      <c r="G32" s="599">
        <f>SUMIF('O4 Summary by Class &amp; Accounts'!$C$19:$C$213, 'O1 Revenue to cost|RR'!$A32,'O4 Summary by Class &amp; Accounts'!H$19:H$213)</f>
        <v>0</v>
      </c>
      <c r="H32" s="599">
        <f>SUMIF('O4 Summary by Class &amp; Accounts'!$C$19:$C$213, 'O1 Revenue to cost|RR'!$A32,'O4 Summary by Class &amp; Accounts'!I$19:I$213)</f>
        <v>0</v>
      </c>
      <c r="I32" s="599">
        <f>SUMIF('O4 Summary by Class &amp; Accounts'!$C$19:$C$213, 'O1 Revenue to cost|RR'!$A32,'O4 Summary by Class &amp; Accounts'!J$19:J$213)</f>
        <v>4053.1004326018196</v>
      </c>
      <c r="J32" s="599">
        <f>SUMIF('O4 Summary by Class &amp; Accounts'!$C$19:$C$213, 'O1 Revenue to cost|RR'!$A32,'O4 Summary by Class &amp; Accounts'!K$19:K$213)</f>
        <v>2718.7382694721782</v>
      </c>
      <c r="K32" s="599">
        <f>SUMIF('O4 Summary by Class &amp; Accounts'!$C$19:$C$213, 'O1 Revenue to cost|RR'!$A32,'O4 Summary by Class &amp; Accounts'!L$19:L$213)</f>
        <v>0</v>
      </c>
      <c r="L32" s="599">
        <f>SUMIF('O4 Summary by Class &amp; Accounts'!$C$19:$C$213, 'O1 Revenue to cost|RR'!$A32,'O4 Summary by Class &amp; Accounts'!M$19:M$213)</f>
        <v>118.13996400012573</v>
      </c>
      <c r="M32" s="599">
        <f>SUMIF('O4 Summary by Class &amp; Accounts'!$C$19:$C$213, 'O1 Revenue to cost|RR'!$A32,'O4 Summary by Class &amp; Accounts'!N$19:N$213)</f>
        <v>0</v>
      </c>
      <c r="N32" s="599">
        <f>SUMIF('O4 Summary by Class &amp; Accounts'!$C$19:$C$213, 'O1 Revenue to cost|RR'!$A32,'O4 Summary by Class &amp; Accounts'!O$19:O$213)</f>
        <v>0</v>
      </c>
      <c r="O32" s="599">
        <f>SUMIF('O4 Summary by Class &amp; Accounts'!$C$19:$C$213, 'O1 Revenue to cost|RR'!$A32,'O4 Summary by Class &amp; Accounts'!P$19:P$213)</f>
        <v>0</v>
      </c>
      <c r="P32" s="599">
        <f>SUMIF('O4 Summary by Class &amp; Accounts'!$C$19:$C$213, 'O1 Revenue to cost|RR'!$A32,'O4 Summary by Class &amp; Accounts'!Q$19:Q$213)</f>
        <v>0</v>
      </c>
      <c r="Q32" s="599">
        <f>SUMIF('O4 Summary by Class &amp; Accounts'!$C$19:$C$213, 'O1 Revenue to cost|RR'!$A32,'O4 Summary by Class &amp; Accounts'!R$19:R$213)</f>
        <v>0</v>
      </c>
      <c r="R32" s="599">
        <f>SUMIF('O4 Summary by Class &amp; Accounts'!$C$19:$C$213, 'O1 Revenue to cost|RR'!$A32,'O4 Summary by Class &amp; Accounts'!S$19:S$213)</f>
        <v>0</v>
      </c>
      <c r="S32" s="599">
        <f>SUMIF('O4 Summary by Class &amp; Accounts'!$C$19:$C$213, 'O1 Revenue to cost|RR'!$A32,'O4 Summary by Class &amp; Accounts'!T$19:T$213)</f>
        <v>0</v>
      </c>
      <c r="T32" s="599">
        <f>SUMIF('O4 Summary by Class &amp; Accounts'!$C$19:$C$213, 'O1 Revenue to cost|RR'!$A32,'O4 Summary by Class &amp; Accounts'!U$19:U$213)</f>
        <v>0</v>
      </c>
      <c r="U32" s="599">
        <f>SUMIF('O4 Summary by Class &amp; Accounts'!$C$19:$C$213, 'O1 Revenue to cost|RR'!$A32,'O4 Summary by Class &amp; Accounts'!V$19:V$213)</f>
        <v>0</v>
      </c>
      <c r="V32" s="599">
        <f>SUMIF('O4 Summary by Class &amp; Accounts'!$C$19:$C$213, 'O1 Revenue to cost|RR'!$A32,'O4 Summary by Class &amp; Accounts'!W$19:W$213)</f>
        <v>0</v>
      </c>
      <c r="W32" s="599">
        <f>SUMIF('O4 Summary by Class &amp; Accounts'!$C$19:$C$213, 'O1 Revenue to cost|RR'!$A32,'O4 Summary by Class &amp; Accounts'!X$19:X$213)</f>
        <v>0</v>
      </c>
    </row>
    <row r="33" spans="1:23" s="579" customFormat="1" ht="13.5" thickBot="1" x14ac:dyDescent="0.25">
      <c r="A33" s="962" t="s">
        <v>1389</v>
      </c>
      <c r="B33" s="444" t="s">
        <v>1388</v>
      </c>
      <c r="C33" s="957">
        <f t="shared" si="4"/>
        <v>710013.45229229191</v>
      </c>
      <c r="D33" s="598">
        <f>SUMIF('O4 Summary by Class &amp; Accounts'!$C$19:$C$213, 'O1 Revenue to cost|RR'!$A33,'O4 Summary by Class &amp; Accounts'!E$19:E$213)</f>
        <v>373856.99643344991</v>
      </c>
      <c r="E33" s="598">
        <f>SUMIF('O4 Summary by Class &amp; Accounts'!$C$19:$C$213, 'O1 Revenue to cost|RR'!$A33,'O4 Summary by Class &amp; Accounts'!F$19:F$213)</f>
        <v>153535.22943122458</v>
      </c>
      <c r="F33" s="598">
        <f>SUMIF('O4 Summary by Class &amp; Accounts'!$C$19:$C$213, 'O1 Revenue to cost|RR'!$A33,'O4 Summary by Class &amp; Accounts'!G$19:G$213)</f>
        <v>131454.74086235161</v>
      </c>
      <c r="G33" s="598">
        <f>SUMIF('O4 Summary by Class &amp; Accounts'!$C$19:$C$213, 'O1 Revenue to cost|RR'!$A33,'O4 Summary by Class &amp; Accounts'!H$19:H$213)</f>
        <v>0</v>
      </c>
      <c r="H33" s="598">
        <f>SUMIF('O4 Summary by Class &amp; Accounts'!$C$19:$C$213, 'O1 Revenue to cost|RR'!$A33,'O4 Summary by Class &amp; Accounts'!I$19:I$213)</f>
        <v>0</v>
      </c>
      <c r="I33" s="598">
        <f>SUMIF('O4 Summary by Class &amp; Accounts'!$C$19:$C$213, 'O1 Revenue to cost|RR'!$A33,'O4 Summary by Class &amp; Accounts'!J$19:J$213)</f>
        <v>30099.208550591848</v>
      </c>
      <c r="J33" s="598">
        <f>SUMIF('O4 Summary by Class &amp; Accounts'!$C$19:$C$213, 'O1 Revenue to cost|RR'!$A33,'O4 Summary by Class &amp; Accounts'!K$19:K$213)</f>
        <v>20189.943853621135</v>
      </c>
      <c r="K33" s="598">
        <f>SUMIF('O4 Summary by Class &amp; Accounts'!$C$19:$C$213, 'O1 Revenue to cost|RR'!$A33,'O4 Summary by Class &amp; Accounts'!L$19:L$213)</f>
        <v>0</v>
      </c>
      <c r="L33" s="598">
        <f>SUMIF('O4 Summary by Class &amp; Accounts'!$C$19:$C$213, 'O1 Revenue to cost|RR'!$A33,'O4 Summary by Class &amp; Accounts'!M$19:M$213)</f>
        <v>877.33316105284234</v>
      </c>
      <c r="M33" s="598">
        <f>SUMIF('O4 Summary by Class &amp; Accounts'!$C$19:$C$213, 'O1 Revenue to cost|RR'!$A33,'O4 Summary by Class &amp; Accounts'!N$19:N$213)</f>
        <v>0</v>
      </c>
      <c r="N33" s="598">
        <f>SUMIF('O4 Summary by Class &amp; Accounts'!$C$19:$C$213, 'O1 Revenue to cost|RR'!$A33,'O4 Summary by Class &amp; Accounts'!O$19:O$213)</f>
        <v>0</v>
      </c>
      <c r="O33" s="598">
        <f>SUMIF('O4 Summary by Class &amp; Accounts'!$C$19:$C$213, 'O1 Revenue to cost|RR'!$A33,'O4 Summary by Class &amp; Accounts'!P$19:P$213)</f>
        <v>0</v>
      </c>
      <c r="P33" s="598">
        <f>SUMIF('O4 Summary by Class &amp; Accounts'!$C$19:$C$213, 'O1 Revenue to cost|RR'!$A33,'O4 Summary by Class &amp; Accounts'!Q$19:Q$213)</f>
        <v>0</v>
      </c>
      <c r="Q33" s="598">
        <f>SUMIF('O4 Summary by Class &amp; Accounts'!$C$19:$C$213, 'O1 Revenue to cost|RR'!$A33,'O4 Summary by Class &amp; Accounts'!R$19:R$213)</f>
        <v>0</v>
      </c>
      <c r="R33" s="598">
        <f>SUMIF('O4 Summary by Class &amp; Accounts'!$C$19:$C$213, 'O1 Revenue to cost|RR'!$A33,'O4 Summary by Class &amp; Accounts'!S$19:S$213)</f>
        <v>0</v>
      </c>
      <c r="S33" s="598">
        <f>SUMIF('O4 Summary by Class &amp; Accounts'!$C$19:$C$213, 'O1 Revenue to cost|RR'!$A33,'O4 Summary by Class &amp; Accounts'!T$19:T$213)</f>
        <v>0</v>
      </c>
      <c r="T33" s="598">
        <f>SUMIF('O4 Summary by Class &amp; Accounts'!$C$19:$C$213, 'O1 Revenue to cost|RR'!$A33,'O4 Summary by Class &amp; Accounts'!U$19:U$213)</f>
        <v>0</v>
      </c>
      <c r="U33" s="598">
        <f>SUMIF('O4 Summary by Class &amp; Accounts'!$C$19:$C$213, 'O1 Revenue to cost|RR'!$A33,'O4 Summary by Class &amp; Accounts'!V$19:V$213)</f>
        <v>0</v>
      </c>
      <c r="V33" s="598">
        <f>SUMIF('O4 Summary by Class &amp; Accounts'!$C$19:$C$213, 'O1 Revenue to cost|RR'!$A33,'O4 Summary by Class &amp; Accounts'!W$19:W$213)</f>
        <v>0</v>
      </c>
      <c r="W33" s="598">
        <f>SUMIF('O4 Summary by Class &amp; Accounts'!$C$19:$C$213, 'O1 Revenue to cost|RR'!$A33,'O4 Summary by Class &amp; Accounts'!X$19:X$213)</f>
        <v>0</v>
      </c>
    </row>
    <row r="34" spans="1:23" s="47" customFormat="1" ht="13.5" thickBot="1" x14ac:dyDescent="0.25">
      <c r="A34" s="962"/>
      <c r="B34" s="967" t="s">
        <v>883</v>
      </c>
      <c r="C34" s="968">
        <f>SUM(C28:C33)</f>
        <v>4934107.9765991755</v>
      </c>
      <c r="D34" s="969">
        <f t="shared" ref="D34:W34" si="5">SUM(D28:D33)</f>
        <v>3049664.3355844631</v>
      </c>
      <c r="E34" s="969">
        <f t="shared" si="5"/>
        <v>916977.03281992744</v>
      </c>
      <c r="F34" s="969">
        <f t="shared" si="5"/>
        <v>685235.5883759046</v>
      </c>
      <c r="G34" s="969">
        <f t="shared" si="5"/>
        <v>0</v>
      </c>
      <c r="H34" s="969">
        <f t="shared" si="5"/>
        <v>0</v>
      </c>
      <c r="I34" s="969">
        <f t="shared" si="5"/>
        <v>121171.9261702842</v>
      </c>
      <c r="J34" s="969">
        <f t="shared" si="5"/>
        <v>154355.24514741023</v>
      </c>
      <c r="K34" s="969">
        <f t="shared" si="5"/>
        <v>0</v>
      </c>
      <c r="L34" s="969">
        <f t="shared" si="5"/>
        <v>6703.848501186013</v>
      </c>
      <c r="M34" s="969">
        <f t="shared" si="5"/>
        <v>0</v>
      </c>
      <c r="N34" s="969">
        <f t="shared" si="5"/>
        <v>0</v>
      </c>
      <c r="O34" s="969">
        <f t="shared" si="5"/>
        <v>0</v>
      </c>
      <c r="P34" s="969">
        <f t="shared" si="5"/>
        <v>0</v>
      </c>
      <c r="Q34" s="969">
        <f t="shared" si="5"/>
        <v>0</v>
      </c>
      <c r="R34" s="969">
        <f t="shared" si="5"/>
        <v>0</v>
      </c>
      <c r="S34" s="969">
        <f t="shared" si="5"/>
        <v>0</v>
      </c>
      <c r="T34" s="969">
        <f t="shared" si="5"/>
        <v>0</v>
      </c>
      <c r="U34" s="969">
        <f t="shared" si="5"/>
        <v>0</v>
      </c>
      <c r="V34" s="969">
        <f t="shared" si="5"/>
        <v>0</v>
      </c>
      <c r="W34" s="969">
        <f t="shared" si="5"/>
        <v>0</v>
      </c>
    </row>
    <row r="35" spans="1:23" s="47" customFormat="1" ht="13.5" thickTop="1" x14ac:dyDescent="0.2">
      <c r="A35" s="962"/>
      <c r="B35" s="965"/>
      <c r="C35" s="958"/>
      <c r="D35" s="600"/>
      <c r="E35" s="600"/>
      <c r="F35" s="600"/>
      <c r="G35" s="600"/>
      <c r="H35" s="600"/>
      <c r="I35" s="600"/>
      <c r="J35" s="600"/>
      <c r="K35" s="600"/>
      <c r="L35" s="600"/>
      <c r="M35" s="600"/>
      <c r="N35" s="600"/>
      <c r="O35" s="600"/>
      <c r="P35" s="600"/>
      <c r="Q35" s="600"/>
      <c r="R35" s="600"/>
      <c r="S35" s="600"/>
      <c r="T35" s="600"/>
      <c r="U35" s="600"/>
      <c r="V35" s="600"/>
      <c r="W35" s="600"/>
    </row>
    <row r="36" spans="1:23" s="47" customFormat="1" ht="12.75" x14ac:dyDescent="0.2">
      <c r="A36" s="962"/>
      <c r="B36" s="965" t="s">
        <v>1167</v>
      </c>
      <c r="C36" s="958">
        <f>SUM(D36:W36)</f>
        <v>0</v>
      </c>
      <c r="D36" s="600">
        <f>'I9 Direct Allocation'!E153</f>
        <v>0</v>
      </c>
      <c r="E36" s="600">
        <f>'I9 Direct Allocation'!F153</f>
        <v>0</v>
      </c>
      <c r="F36" s="600">
        <f>'I9 Direct Allocation'!G153</f>
        <v>0</v>
      </c>
      <c r="G36" s="600">
        <f>'I9 Direct Allocation'!H153</f>
        <v>0</v>
      </c>
      <c r="H36" s="600">
        <f>'I9 Direct Allocation'!I153</f>
        <v>0</v>
      </c>
      <c r="I36" s="600">
        <f>'I9 Direct Allocation'!J153</f>
        <v>0</v>
      </c>
      <c r="J36" s="600">
        <f>'I9 Direct Allocation'!K153</f>
        <v>0</v>
      </c>
      <c r="K36" s="600">
        <f>'I9 Direct Allocation'!L153</f>
        <v>0</v>
      </c>
      <c r="L36" s="600">
        <f>'I9 Direct Allocation'!M153</f>
        <v>0</v>
      </c>
      <c r="M36" s="600">
        <f>'I9 Direct Allocation'!N153</f>
        <v>0</v>
      </c>
      <c r="N36" s="600">
        <f>'I9 Direct Allocation'!O153</f>
        <v>0</v>
      </c>
      <c r="O36" s="600">
        <f>'I9 Direct Allocation'!P153</f>
        <v>0</v>
      </c>
      <c r="P36" s="600">
        <f>'I9 Direct Allocation'!Q153</f>
        <v>0</v>
      </c>
      <c r="Q36" s="600">
        <f>'I9 Direct Allocation'!R153</f>
        <v>0</v>
      </c>
      <c r="R36" s="600">
        <f>'I9 Direct Allocation'!S153</f>
        <v>0</v>
      </c>
      <c r="S36" s="600">
        <f>'I9 Direct Allocation'!T153</f>
        <v>0</v>
      </c>
      <c r="T36" s="600">
        <f>'I9 Direct Allocation'!U153</f>
        <v>0</v>
      </c>
      <c r="U36" s="600">
        <f>'I9 Direct Allocation'!V153</f>
        <v>0</v>
      </c>
      <c r="V36" s="600">
        <f>'I9 Direct Allocation'!W153</f>
        <v>0</v>
      </c>
      <c r="W36" s="600">
        <f>'I9 Direct Allocation'!X153</f>
        <v>0</v>
      </c>
    </row>
    <row r="37" spans="1:23" ht="12.75" x14ac:dyDescent="0.2">
      <c r="A37" s="962"/>
      <c r="B37" s="444"/>
      <c r="C37" s="958"/>
      <c r="D37" s="599"/>
      <c r="E37" s="599"/>
      <c r="F37" s="599"/>
      <c r="G37" s="599"/>
      <c r="H37" s="599"/>
      <c r="I37" s="599"/>
      <c r="J37" s="599"/>
      <c r="K37" s="599"/>
      <c r="L37" s="599"/>
      <c r="M37" s="603"/>
      <c r="N37" s="603"/>
      <c r="O37" s="603"/>
      <c r="P37" s="603"/>
      <c r="Q37" s="603"/>
      <c r="R37" s="603"/>
      <c r="S37" s="603"/>
      <c r="T37" s="603"/>
      <c r="U37" s="603"/>
      <c r="V37" s="603"/>
      <c r="W37" s="603"/>
    </row>
    <row r="38" spans="1:23" ht="12.75" x14ac:dyDescent="0.2">
      <c r="A38" s="962" t="s">
        <v>932</v>
      </c>
      <c r="B38" s="444" t="s">
        <v>933</v>
      </c>
      <c r="C38" s="958">
        <f>SUM(D38:W38)</f>
        <v>1097026.978937505</v>
      </c>
      <c r="D38" s="599">
        <f>-SUMIF('O4 Summary by Class &amp; Accounts'!$C$19:$C$213, 'O1 Revenue to cost|RR'!$A38,'O4 Summary by Class &amp; Accounts'!E$19:E$213)</f>
        <v>577638.6489973123</v>
      </c>
      <c r="E38" s="599">
        <f>-SUMIF('O4 Summary by Class &amp; Accounts'!$C$19:$C$213, 'O1 Revenue to cost|RR'!$A38,'O4 Summary by Class &amp; Accounts'!F$19:F$213)</f>
        <v>237224.08126159606</v>
      </c>
      <c r="F38" s="599">
        <f>-SUMIF('O4 Summary by Class &amp; Accounts'!$C$19:$C$213, 'O1 Revenue to cost|RR'!$A38,'O4 Summary by Class &amp; Accounts'!G$19:G$213)</f>
        <v>203107.97882723968</v>
      </c>
      <c r="G38" s="599">
        <f>-SUMIF('O4 Summary by Class &amp; Accounts'!$C$19:$C$213, 'O1 Revenue to cost|RR'!$A38,'O4 Summary by Class &amp; Accounts'!H$19:H$213)</f>
        <v>0</v>
      </c>
      <c r="H38" s="599">
        <f>-SUMIF('O4 Summary by Class &amp; Accounts'!$C$19:$C$213, 'O1 Revenue to cost|RR'!$A38,'O4 Summary by Class &amp; Accounts'!I$19:I$213)</f>
        <v>0</v>
      </c>
      <c r="I38" s="599">
        <f>-SUMIF('O4 Summary by Class &amp; Accounts'!$C$19:$C$213, 'O1 Revenue to cost|RR'!$A38,'O4 Summary by Class &amp; Accounts'!J$19:J$213)</f>
        <v>46505.659460480849</v>
      </c>
      <c r="J38" s="599">
        <f>-SUMIF('O4 Summary by Class &amp; Accounts'!$C$19:$C$213, 'O1 Revenue to cost|RR'!$A38,'O4 Summary by Class &amp; Accounts'!K$19:K$213)</f>
        <v>31195.06121911867</v>
      </c>
      <c r="K38" s="599">
        <f>-SUMIF('O4 Summary by Class &amp; Accounts'!$C$19:$C$213, 'O1 Revenue to cost|RR'!$A38,'O4 Summary by Class &amp; Accounts'!L$19:L$213)</f>
        <v>0</v>
      </c>
      <c r="L38" s="599">
        <f>-SUMIF('O4 Summary by Class &amp; Accounts'!$C$19:$C$213, 'O1 Revenue to cost|RR'!$A38,'O4 Summary by Class &amp; Accounts'!M$19:M$213)</f>
        <v>1355.5491717574882</v>
      </c>
      <c r="M38" s="599">
        <f>-SUMIF('O4 Summary by Class &amp; Accounts'!$C$19:$C$213, 'O1 Revenue to cost|RR'!$A38,'O4 Summary by Class &amp; Accounts'!N$19:N$213)</f>
        <v>0</v>
      </c>
      <c r="N38" s="599">
        <f>-SUMIF('O4 Summary by Class &amp; Accounts'!$C$19:$C$213, 'O1 Revenue to cost|RR'!$A38,'O4 Summary by Class &amp; Accounts'!O$19:O$213)</f>
        <v>0</v>
      </c>
      <c r="O38" s="599">
        <f>-SUMIF('O4 Summary by Class &amp; Accounts'!$C$19:$C$213, 'O1 Revenue to cost|RR'!$A38,'O4 Summary by Class &amp; Accounts'!P$19:P$213)</f>
        <v>0</v>
      </c>
      <c r="P38" s="599">
        <f>-SUMIF('O4 Summary by Class &amp; Accounts'!$C$19:$C$213, 'O1 Revenue to cost|RR'!$A38,'O4 Summary by Class &amp; Accounts'!Q$19:Q$213)</f>
        <v>0</v>
      </c>
      <c r="Q38" s="599">
        <f>-SUMIF('O4 Summary by Class &amp; Accounts'!$C$19:$C$213, 'O1 Revenue to cost|RR'!$A38,'O4 Summary by Class &amp; Accounts'!R$19:R$213)</f>
        <v>0</v>
      </c>
      <c r="R38" s="599">
        <f>-SUMIF('O4 Summary by Class &amp; Accounts'!$C$19:$C$213, 'O1 Revenue to cost|RR'!$A38,'O4 Summary by Class &amp; Accounts'!S$19:S$213)</f>
        <v>0</v>
      </c>
      <c r="S38" s="599">
        <f>-SUMIF('O4 Summary by Class &amp; Accounts'!$C$19:$C$213, 'O1 Revenue to cost|RR'!$A38,'O4 Summary by Class &amp; Accounts'!T$19:T$213)</f>
        <v>0</v>
      </c>
      <c r="T38" s="599">
        <f>-SUMIF('O4 Summary by Class &amp; Accounts'!$C$19:$C$213, 'O1 Revenue to cost|RR'!$A38,'O4 Summary by Class &amp; Accounts'!U$19:U$213)</f>
        <v>0</v>
      </c>
      <c r="U38" s="599">
        <f>-SUMIF('O4 Summary by Class &amp; Accounts'!$C$19:$C$213, 'O1 Revenue to cost|RR'!$A38,'O4 Summary by Class &amp; Accounts'!V$19:V$213)</f>
        <v>0</v>
      </c>
      <c r="V38" s="599">
        <f>-SUMIF('O4 Summary by Class &amp; Accounts'!$C$19:$C$213, 'O1 Revenue to cost|RR'!$A38,'O4 Summary by Class &amp; Accounts'!W$19:W$213)</f>
        <v>0</v>
      </c>
      <c r="W38" s="599">
        <f>-SUMIF('O4 Summary by Class &amp; Accounts'!$C$19:$C$213, 'O1 Revenue to cost|RR'!$A38,'O4 Summary by Class &amp; Accounts'!X$19:X$213)</f>
        <v>0</v>
      </c>
    </row>
    <row r="39" spans="1:23" ht="12.75" x14ac:dyDescent="0.2">
      <c r="A39" s="962"/>
      <c r="B39" s="444"/>
      <c r="C39" s="958"/>
      <c r="D39" s="599"/>
      <c r="E39" s="599"/>
      <c r="F39" s="599"/>
      <c r="G39" s="599"/>
      <c r="H39" s="599"/>
      <c r="I39" s="599"/>
      <c r="J39" s="599"/>
      <c r="K39" s="599"/>
      <c r="L39" s="599"/>
      <c r="M39" s="603"/>
      <c r="N39" s="603"/>
      <c r="O39" s="603"/>
      <c r="P39" s="603"/>
      <c r="Q39" s="603"/>
      <c r="R39" s="603"/>
      <c r="S39" s="603"/>
      <c r="T39" s="603"/>
      <c r="U39" s="603"/>
      <c r="V39" s="603"/>
      <c r="W39" s="603"/>
    </row>
    <row r="40" spans="1:23" ht="12.75" x14ac:dyDescent="0.2">
      <c r="A40" s="962"/>
      <c r="B40" s="965" t="s">
        <v>885</v>
      </c>
      <c r="C40" s="958">
        <f>SUM(D40:W40)</f>
        <v>6031134.9555366812</v>
      </c>
      <c r="D40" s="601">
        <f t="shared" ref="D40:W40" si="6">D34+D36+D38</f>
        <v>3627302.9845817755</v>
      </c>
      <c r="E40" s="601">
        <f t="shared" si="6"/>
        <v>1154201.1140815234</v>
      </c>
      <c r="F40" s="601">
        <f t="shared" si="6"/>
        <v>888343.56720314431</v>
      </c>
      <c r="G40" s="601">
        <f t="shared" si="6"/>
        <v>0</v>
      </c>
      <c r="H40" s="601">
        <f t="shared" si="6"/>
        <v>0</v>
      </c>
      <c r="I40" s="601">
        <f t="shared" si="6"/>
        <v>167677.58563076507</v>
      </c>
      <c r="J40" s="601">
        <f t="shared" si="6"/>
        <v>185550.30636652891</v>
      </c>
      <c r="K40" s="601">
        <f t="shared" si="6"/>
        <v>0</v>
      </c>
      <c r="L40" s="601">
        <f t="shared" si="6"/>
        <v>8059.3976729435017</v>
      </c>
      <c r="M40" s="601">
        <f t="shared" si="6"/>
        <v>0</v>
      </c>
      <c r="N40" s="601">
        <f t="shared" si="6"/>
        <v>0</v>
      </c>
      <c r="O40" s="601">
        <f t="shared" si="6"/>
        <v>0</v>
      </c>
      <c r="P40" s="601">
        <f t="shared" si="6"/>
        <v>0</v>
      </c>
      <c r="Q40" s="601">
        <f t="shared" si="6"/>
        <v>0</v>
      </c>
      <c r="R40" s="601">
        <f t="shared" si="6"/>
        <v>0</v>
      </c>
      <c r="S40" s="601">
        <f t="shared" si="6"/>
        <v>0</v>
      </c>
      <c r="T40" s="601">
        <f t="shared" si="6"/>
        <v>0</v>
      </c>
      <c r="U40" s="601">
        <f t="shared" si="6"/>
        <v>0</v>
      </c>
      <c r="V40" s="601">
        <f t="shared" si="6"/>
        <v>0</v>
      </c>
      <c r="W40" s="601">
        <f t="shared" si="6"/>
        <v>0</v>
      </c>
    </row>
    <row r="41" spans="1:23" ht="16.5" customHeight="1" x14ac:dyDescent="0.2">
      <c r="A41" s="963"/>
      <c r="B41" s="444"/>
      <c r="C41" s="2510" t="str">
        <f>IF(ISERROR(ROUND('I3 TB Data'!G14-C40,-1)=0), "-", IF(ROUND('I3 TB Data'!G14-C40,-1)=0,"Revenue Requirement Input equals Output","Revenue Requirement Input Does Not Equal Output"))</f>
        <v>Revenue Requirement Input equals Output</v>
      </c>
      <c r="D41" s="2511"/>
      <c r="E41" s="2512"/>
      <c r="F41" s="599"/>
      <c r="G41" s="599"/>
      <c r="H41" s="599"/>
      <c r="I41" s="599"/>
      <c r="J41" s="599"/>
      <c r="K41" s="599"/>
      <c r="L41" s="599"/>
      <c r="M41" s="603"/>
      <c r="N41" s="603"/>
      <c r="O41" s="603"/>
      <c r="P41" s="603"/>
      <c r="Q41" s="603"/>
      <c r="R41" s="603"/>
      <c r="S41" s="603"/>
      <c r="T41" s="603"/>
      <c r="U41" s="603"/>
      <c r="V41" s="603"/>
      <c r="W41" s="603"/>
    </row>
    <row r="42" spans="1:23" ht="12.75" x14ac:dyDescent="0.2">
      <c r="A42" s="962"/>
      <c r="B42" s="444"/>
      <c r="C42" s="958"/>
      <c r="D42" s="599"/>
      <c r="E42" s="599"/>
      <c r="F42" s="599"/>
      <c r="G42" s="599"/>
      <c r="H42" s="599"/>
      <c r="I42" s="599"/>
      <c r="J42" s="599"/>
      <c r="K42" s="599"/>
      <c r="L42" s="599"/>
      <c r="M42" s="603"/>
      <c r="N42" s="603"/>
      <c r="O42" s="603"/>
      <c r="P42" s="603"/>
      <c r="Q42" s="603"/>
      <c r="R42" s="603"/>
      <c r="S42" s="603"/>
      <c r="T42" s="603"/>
      <c r="U42" s="603"/>
      <c r="V42" s="603"/>
      <c r="W42" s="603"/>
    </row>
    <row r="43" spans="1:23" ht="12.75" x14ac:dyDescent="0.2">
      <c r="A43" s="962"/>
      <c r="B43" s="444"/>
      <c r="C43" s="958"/>
      <c r="D43" s="599"/>
      <c r="E43" s="599"/>
      <c r="F43" s="599"/>
      <c r="G43" s="599"/>
      <c r="H43" s="599"/>
      <c r="I43" s="599"/>
      <c r="J43" s="599"/>
      <c r="K43" s="599"/>
      <c r="L43" s="599"/>
      <c r="M43" s="603"/>
      <c r="N43" s="603"/>
      <c r="O43" s="603"/>
      <c r="P43" s="603"/>
      <c r="Q43" s="603"/>
      <c r="R43" s="603"/>
      <c r="S43" s="603"/>
      <c r="T43" s="603"/>
      <c r="U43" s="603"/>
      <c r="V43" s="603"/>
      <c r="W43" s="603"/>
    </row>
    <row r="44" spans="1:23" ht="12.75" x14ac:dyDescent="0.2">
      <c r="A44" s="962"/>
      <c r="B44" s="965" t="s">
        <v>1461</v>
      </c>
      <c r="C44" s="958"/>
      <c r="D44" s="599"/>
      <c r="E44" s="599"/>
      <c r="F44" s="599"/>
      <c r="G44" s="599"/>
      <c r="H44" s="599"/>
      <c r="I44" s="599"/>
      <c r="J44" s="599"/>
      <c r="K44" s="599"/>
      <c r="L44" s="599"/>
      <c r="M44" s="603"/>
      <c r="N44" s="603"/>
      <c r="O44" s="603"/>
      <c r="P44" s="603"/>
      <c r="Q44" s="603"/>
      <c r="R44" s="603"/>
      <c r="S44" s="603"/>
      <c r="T44" s="603"/>
      <c r="U44" s="603"/>
      <c r="V44" s="603"/>
      <c r="W44" s="603"/>
    </row>
    <row r="45" spans="1:23" ht="12.75" x14ac:dyDescent="0.2">
      <c r="A45" s="962"/>
      <c r="B45" s="965"/>
      <c r="C45" s="958"/>
      <c r="D45" s="599"/>
      <c r="E45" s="599"/>
      <c r="F45" s="599"/>
      <c r="G45" s="599"/>
      <c r="H45" s="599"/>
      <c r="I45" s="599"/>
      <c r="J45" s="599"/>
      <c r="K45" s="599"/>
      <c r="L45" s="599"/>
      <c r="M45" s="603"/>
      <c r="N45" s="603"/>
      <c r="O45" s="603"/>
      <c r="P45" s="603"/>
      <c r="Q45" s="603"/>
      <c r="R45" s="603"/>
      <c r="S45" s="603"/>
      <c r="T45" s="603"/>
      <c r="U45" s="603"/>
      <c r="V45" s="603"/>
      <c r="W45" s="603"/>
    </row>
    <row r="46" spans="1:23" ht="12.75" x14ac:dyDescent="0.2">
      <c r="A46" s="962"/>
      <c r="B46" s="970" t="s">
        <v>887</v>
      </c>
      <c r="C46" s="958"/>
      <c r="D46" s="599"/>
      <c r="E46" s="599"/>
      <c r="F46" s="599"/>
      <c r="G46" s="599"/>
      <c r="H46" s="599"/>
      <c r="I46" s="599"/>
      <c r="J46" s="599"/>
      <c r="K46" s="599"/>
      <c r="L46" s="599"/>
      <c r="M46" s="603"/>
      <c r="N46" s="603"/>
      <c r="O46" s="603"/>
      <c r="P46" s="603"/>
      <c r="Q46" s="603"/>
      <c r="R46" s="603"/>
      <c r="S46" s="603"/>
      <c r="T46" s="603"/>
      <c r="U46" s="603"/>
      <c r="V46" s="603"/>
      <c r="W46" s="603"/>
    </row>
    <row r="47" spans="1:23" ht="12.75" x14ac:dyDescent="0.2">
      <c r="A47" s="962" t="s">
        <v>779</v>
      </c>
      <c r="B47" s="444" t="s">
        <v>781</v>
      </c>
      <c r="C47" s="958">
        <f>SUM(D47:W47)</f>
        <v>60395904.344999999</v>
      </c>
      <c r="D47" s="599">
        <f>SUMIF('O4 Summary by Class &amp; Accounts'!$C$19:$C$213, 'O1 Revenue to cost|RR'!$A47,'O4 Summary by Class &amp; Accounts'!E$19:E$213)</f>
        <v>34450215.661387518</v>
      </c>
      <c r="E47" s="599">
        <f>SUMIF('O4 Summary by Class &amp; Accounts'!$C$19:$C$213, 'O1 Revenue to cost|RR'!$A47,'O4 Summary by Class &amp; Accounts'!F$19:F$213)</f>
        <v>12457824.296581518</v>
      </c>
      <c r="F47" s="599">
        <f>SUMIF('O4 Summary by Class &amp; Accounts'!$C$19:$C$213, 'O1 Revenue to cost|RR'!$A47,'O4 Summary by Class &amp; Accounts'!G$19:G$213)</f>
        <v>9568247.6515113134</v>
      </c>
      <c r="G47" s="599">
        <f>SUMIF('O4 Summary by Class &amp; Accounts'!$C$19:$C$213, 'O1 Revenue to cost|RR'!$A47,'O4 Summary by Class &amp; Accounts'!H$19:H$213)</f>
        <v>0</v>
      </c>
      <c r="H47" s="599">
        <f>SUMIF('O4 Summary by Class &amp; Accounts'!$C$19:$C$213, 'O1 Revenue to cost|RR'!$A47,'O4 Summary by Class &amp; Accounts'!I$19:I$213)</f>
        <v>0</v>
      </c>
      <c r="I47" s="599">
        <f>SUMIF('O4 Summary by Class &amp; Accounts'!$C$19:$C$213, 'O1 Revenue to cost|RR'!$A47,'O4 Summary by Class &amp; Accounts'!J$19:J$213)</f>
        <v>1881378.5507382688</v>
      </c>
      <c r="J47" s="599">
        <f>SUMIF('O4 Summary by Class &amp; Accounts'!$C$19:$C$213, 'O1 Revenue to cost|RR'!$A47,'O4 Summary by Class &amp; Accounts'!K$19:K$213)</f>
        <v>1958597.4438849597</v>
      </c>
      <c r="K47" s="599">
        <f>SUMIF('O4 Summary by Class &amp; Accounts'!$C$19:$C$213, 'O1 Revenue to cost|RR'!$A47,'O4 Summary by Class &amp; Accounts'!L$19:L$213)</f>
        <v>0</v>
      </c>
      <c r="L47" s="599">
        <f>SUMIF('O4 Summary by Class &amp; Accounts'!$C$19:$C$213, 'O1 Revenue to cost|RR'!$A47,'O4 Summary by Class &amp; Accounts'!M$19:M$213)</f>
        <v>79640.740896421776</v>
      </c>
      <c r="M47" s="599">
        <f>SUMIF('O4 Summary by Class &amp; Accounts'!$C$19:$C$213, 'O1 Revenue to cost|RR'!$A47,'O4 Summary by Class &amp; Accounts'!N$19:N$213)</f>
        <v>0</v>
      </c>
      <c r="N47" s="599">
        <f>SUMIF('O4 Summary by Class &amp; Accounts'!$C$19:$C$213, 'O1 Revenue to cost|RR'!$A47,'O4 Summary by Class &amp; Accounts'!O$19:O$213)</f>
        <v>0</v>
      </c>
      <c r="O47" s="599">
        <f>SUMIF('O4 Summary by Class &amp; Accounts'!$C$19:$C$213, 'O1 Revenue to cost|RR'!$A47,'O4 Summary by Class &amp; Accounts'!P$19:P$213)</f>
        <v>0</v>
      </c>
      <c r="P47" s="599">
        <f>SUMIF('O4 Summary by Class &amp; Accounts'!$C$19:$C$213, 'O1 Revenue to cost|RR'!$A47,'O4 Summary by Class &amp; Accounts'!Q$19:Q$213)</f>
        <v>0</v>
      </c>
      <c r="Q47" s="599">
        <f>SUMIF('O4 Summary by Class &amp; Accounts'!$C$19:$C$213, 'O1 Revenue to cost|RR'!$A47,'O4 Summary by Class &amp; Accounts'!R$19:R$213)</f>
        <v>0</v>
      </c>
      <c r="R47" s="599">
        <f>SUMIF('O4 Summary by Class &amp; Accounts'!$C$19:$C$213, 'O1 Revenue to cost|RR'!$A47,'O4 Summary by Class &amp; Accounts'!S$19:S$213)</f>
        <v>0</v>
      </c>
      <c r="S47" s="599">
        <f>SUMIF('O4 Summary by Class &amp; Accounts'!$C$19:$C$213, 'O1 Revenue to cost|RR'!$A47,'O4 Summary by Class &amp; Accounts'!T$19:T$213)</f>
        <v>0</v>
      </c>
      <c r="T47" s="599">
        <f>SUMIF('O4 Summary by Class &amp; Accounts'!$C$19:$C$213, 'O1 Revenue to cost|RR'!$A47,'O4 Summary by Class &amp; Accounts'!U$19:U$213)</f>
        <v>0</v>
      </c>
      <c r="U47" s="599">
        <f>SUMIF('O4 Summary by Class &amp; Accounts'!$C$19:$C$213, 'O1 Revenue to cost|RR'!$A47,'O4 Summary by Class &amp; Accounts'!V$19:V$213)</f>
        <v>0</v>
      </c>
      <c r="V47" s="599">
        <f>SUMIF('O4 Summary by Class &amp; Accounts'!$C$19:$C$213, 'O1 Revenue to cost|RR'!$A47,'O4 Summary by Class &amp; Accounts'!W$19:W$213)</f>
        <v>0</v>
      </c>
      <c r="W47" s="599">
        <f>SUMIF('O4 Summary by Class &amp; Accounts'!$C$19:$C$213, 'O1 Revenue to cost|RR'!$A47,'O4 Summary by Class &amp; Accounts'!X$19:X$213)</f>
        <v>0</v>
      </c>
    </row>
    <row r="48" spans="1:23" ht="12.75" x14ac:dyDescent="0.2">
      <c r="A48" s="962" t="s">
        <v>924</v>
      </c>
      <c r="B48" s="444" t="s">
        <v>782</v>
      </c>
      <c r="C48" s="958">
        <f>SUM(D48:W48)</f>
        <v>7196875.9800000004</v>
      </c>
      <c r="D48" s="599">
        <f>SUMIF('O4 Summary by Class &amp; Accounts'!$C$19:$C$213, 'O1 Revenue to cost|RR'!$A48,'O4 Summary by Class &amp; Accounts'!E$19:E$213)</f>
        <v>4037623.6974875103</v>
      </c>
      <c r="E48" s="599">
        <f>SUMIF('O4 Summary by Class &amp; Accounts'!$C$19:$C$213, 'O1 Revenue to cost|RR'!$A48,'O4 Summary by Class &amp; Accounts'!F$19:F$213)</f>
        <v>1491656.2714712024</v>
      </c>
      <c r="F48" s="599">
        <f>SUMIF('O4 Summary by Class &amp; Accounts'!$C$19:$C$213, 'O1 Revenue to cost|RR'!$A48,'O4 Summary by Class &amp; Accounts'!G$19:G$213)</f>
        <v>1195931.1595758605</v>
      </c>
      <c r="G48" s="599">
        <f>SUMIF('O4 Summary by Class &amp; Accounts'!$C$19:$C$213, 'O1 Revenue to cost|RR'!$A48,'O4 Summary by Class &amp; Accounts'!H$19:H$213)</f>
        <v>0</v>
      </c>
      <c r="H48" s="599">
        <f>SUMIF('O4 Summary by Class &amp; Accounts'!$C$19:$C$213, 'O1 Revenue to cost|RR'!$A48,'O4 Summary by Class &amp; Accounts'!I$19:I$213)</f>
        <v>0</v>
      </c>
      <c r="I48" s="599">
        <f>SUMIF('O4 Summary by Class &amp; Accounts'!$C$19:$C$213, 'O1 Revenue to cost|RR'!$A48,'O4 Summary by Class &amp; Accounts'!J$19:J$213)</f>
        <v>253917.05583512248</v>
      </c>
      <c r="J48" s="599">
        <f>SUMIF('O4 Summary by Class &amp; Accounts'!$C$19:$C$213, 'O1 Revenue to cost|RR'!$A48,'O4 Summary by Class &amp; Accounts'!K$19:K$213)</f>
        <v>208773.90300067066</v>
      </c>
      <c r="K48" s="599">
        <f>SUMIF('O4 Summary by Class &amp; Accounts'!$C$19:$C$213, 'O1 Revenue to cost|RR'!$A48,'O4 Summary by Class &amp; Accounts'!L$19:L$213)</f>
        <v>0</v>
      </c>
      <c r="L48" s="599">
        <f>SUMIF('O4 Summary by Class &amp; Accounts'!$C$19:$C$213, 'O1 Revenue to cost|RR'!$A48,'O4 Summary by Class &amp; Accounts'!M$19:M$213)</f>
        <v>8973.8926296336758</v>
      </c>
      <c r="M48" s="599">
        <f>SUMIF('O4 Summary by Class &amp; Accounts'!$C$19:$C$213, 'O1 Revenue to cost|RR'!$A48,'O4 Summary by Class &amp; Accounts'!N$19:N$213)</f>
        <v>0</v>
      </c>
      <c r="N48" s="599">
        <f>SUMIF('O4 Summary by Class &amp; Accounts'!$C$19:$C$213, 'O1 Revenue to cost|RR'!$A48,'O4 Summary by Class &amp; Accounts'!O$19:O$213)</f>
        <v>0</v>
      </c>
      <c r="O48" s="599">
        <f>SUMIF('O4 Summary by Class &amp; Accounts'!$C$19:$C$213, 'O1 Revenue to cost|RR'!$A48,'O4 Summary by Class &amp; Accounts'!P$19:P$213)</f>
        <v>0</v>
      </c>
      <c r="P48" s="599">
        <f>SUMIF('O4 Summary by Class &amp; Accounts'!$C$19:$C$213, 'O1 Revenue to cost|RR'!$A48,'O4 Summary by Class &amp; Accounts'!Q$19:Q$213)</f>
        <v>0</v>
      </c>
      <c r="Q48" s="599">
        <f>SUMIF('O4 Summary by Class &amp; Accounts'!$C$19:$C$213, 'O1 Revenue to cost|RR'!$A48,'O4 Summary by Class &amp; Accounts'!R$19:R$213)</f>
        <v>0</v>
      </c>
      <c r="R48" s="599">
        <f>SUMIF('O4 Summary by Class &amp; Accounts'!$C$19:$C$213, 'O1 Revenue to cost|RR'!$A48,'O4 Summary by Class &amp; Accounts'!S$19:S$213)</f>
        <v>0</v>
      </c>
      <c r="S48" s="599">
        <f>SUMIF('O4 Summary by Class &amp; Accounts'!$C$19:$C$213, 'O1 Revenue to cost|RR'!$A48,'O4 Summary by Class &amp; Accounts'!T$19:T$213)</f>
        <v>0</v>
      </c>
      <c r="T48" s="599">
        <f>SUMIF('O4 Summary by Class &amp; Accounts'!$C$19:$C$213, 'O1 Revenue to cost|RR'!$A48,'O4 Summary by Class &amp; Accounts'!U$19:U$213)</f>
        <v>0</v>
      </c>
      <c r="U48" s="599">
        <f>SUMIF('O4 Summary by Class &amp; Accounts'!$C$19:$C$213, 'O1 Revenue to cost|RR'!$A48,'O4 Summary by Class &amp; Accounts'!V$19:V$213)</f>
        <v>0</v>
      </c>
      <c r="V48" s="599">
        <f>SUMIF('O4 Summary by Class &amp; Accounts'!$C$19:$C$213, 'O1 Revenue to cost|RR'!$A48,'O4 Summary by Class &amp; Accounts'!W$19:W$213)</f>
        <v>0</v>
      </c>
      <c r="W48" s="599">
        <f>SUMIF('O4 Summary by Class &amp; Accounts'!$C$19:$C$213, 'O1 Revenue to cost|RR'!$A48,'O4 Summary by Class &amp; Accounts'!X$19:X$213)</f>
        <v>0</v>
      </c>
    </row>
    <row r="49" spans="1:24" ht="12.75" x14ac:dyDescent="0.2">
      <c r="A49" s="962" t="s">
        <v>778</v>
      </c>
      <c r="B49" s="444" t="s">
        <v>783</v>
      </c>
      <c r="C49" s="959">
        <f>IF(ISERROR(SUM(D49:W49)), "-", SUM(D49:W49))</f>
        <v>-26777074.619848795</v>
      </c>
      <c r="D49" s="606">
        <f>IF(ISERROR(SUMIF('O4 Summary by Class &amp; Accounts'!$C$19:$C$213, 'O1 Revenue to cost|RR'!$A49,'O4 Summary by Class &amp; Accounts'!E$19:E$213)), "-", SUMIF('O4 Summary by Class &amp; Accounts'!$C$19:$C$213, 'O1 Revenue to cost|RR'!$A49,'O4 Summary by Class &amp; Accounts'!E$19:E$213))</f>
        <v>-15257104.975573108</v>
      </c>
      <c r="E49" s="606">
        <f>IF(ISERROR(SUMIF('O4 Summary by Class &amp; Accounts'!$C$19:$C$213, 'O1 Revenue to cost|RR'!$A49,'O4 Summary by Class &amp; Accounts'!F$19:F$213)), "-", SUMIF('O4 Summary by Class &amp; Accounts'!$C$19:$C$213, 'O1 Revenue to cost|RR'!$A49,'O4 Summary by Class &amp; Accounts'!F$19:F$213))</f>
        <v>-5572122.8684675051</v>
      </c>
      <c r="F49" s="606">
        <f>IF(ISERROR(SUMIF('O4 Summary by Class &amp; Accounts'!$C$19:$C$213, 'O1 Revenue to cost|RR'!$A49,'O4 Summary by Class &amp; Accounts'!G$19:G$213)), "-", SUMIF('O4 Summary by Class &amp; Accounts'!$C$19:$C$213, 'O1 Revenue to cost|RR'!$A49,'O4 Summary by Class &amp; Accounts'!G$19:G$213))</f>
        <v>-4162905.3074022569</v>
      </c>
      <c r="G49" s="606">
        <f>IF(ISERROR(SUMIF('O4 Summary by Class &amp; Accounts'!$C$19:$C$213, 'O1 Revenue to cost|RR'!$A49,'O4 Summary by Class &amp; Accounts'!H$19:H$213)), "-", SUMIF('O4 Summary by Class &amp; Accounts'!$C$19:$C$213, 'O1 Revenue to cost|RR'!$A49,'O4 Summary by Class &amp; Accounts'!H$19:H$213))</f>
        <v>0</v>
      </c>
      <c r="H49" s="606">
        <f>IF(ISERROR(SUMIF('O4 Summary by Class &amp; Accounts'!$C$19:$C$213, 'O1 Revenue to cost|RR'!$A49,'O4 Summary by Class &amp; Accounts'!I$19:I$213)), "-", SUMIF('O4 Summary by Class &amp; Accounts'!$C$19:$C$213, 'O1 Revenue to cost|RR'!$A49,'O4 Summary by Class &amp; Accounts'!I$19:I$213))</f>
        <v>0</v>
      </c>
      <c r="I49" s="606">
        <f>IF(ISERROR(SUMIF('O4 Summary by Class &amp; Accounts'!$C$19:$C$213, 'O1 Revenue to cost|RR'!$A49,'O4 Summary by Class &amp; Accounts'!J$19:J$213)), "-", SUMIF('O4 Summary by Class &amp; Accounts'!$C$19:$C$213, 'O1 Revenue to cost|RR'!$A49,'O4 Summary by Class &amp; Accounts'!J$19:J$213))</f>
        <v>-768903.88738472352</v>
      </c>
      <c r="J49" s="606">
        <f>IF(ISERROR(SUMIF('O4 Summary by Class &amp; Accounts'!$C$19:$C$213, 'O1 Revenue to cost|RR'!$A49,'O4 Summary by Class &amp; Accounts'!K$19:K$213)), "-", SUMIF('O4 Summary by Class &amp; Accounts'!$C$19:$C$213, 'O1 Revenue to cost|RR'!$A49,'O4 Summary by Class &amp; Accounts'!K$19:K$213))</f>
        <v>-978470.90963776154</v>
      </c>
      <c r="K49" s="606">
        <f>IF(ISERROR(SUMIF('O4 Summary by Class &amp; Accounts'!$C$19:$C$213, 'O1 Revenue to cost|RR'!$A49,'O4 Summary by Class &amp; Accounts'!L$19:L$213)), "-", SUMIF('O4 Summary by Class &amp; Accounts'!$C$19:$C$213, 'O1 Revenue to cost|RR'!$A49,'O4 Summary by Class &amp; Accounts'!L$19:L$213))</f>
        <v>0</v>
      </c>
      <c r="L49" s="606">
        <f>IF(ISERROR(SUMIF('O4 Summary by Class &amp; Accounts'!$C$19:$C$213, 'O1 Revenue to cost|RR'!$A49,'O4 Summary by Class &amp; Accounts'!M$19:M$213)), "-", SUMIF('O4 Summary by Class &amp; Accounts'!$C$19:$C$213, 'O1 Revenue to cost|RR'!$A49,'O4 Summary by Class &amp; Accounts'!M$19:M$213))</f>
        <v>-37566.671383439942</v>
      </c>
      <c r="M49" s="606">
        <f>IF(ISERROR(SUMIF('O4 Summary by Class &amp; Accounts'!$C$19:$C$213, 'O1 Revenue to cost|RR'!$A49,'O4 Summary by Class &amp; Accounts'!N$19:N$213)), "-", SUMIF('O4 Summary by Class &amp; Accounts'!$C$19:$C$213, 'O1 Revenue to cost|RR'!$A49,'O4 Summary by Class &amp; Accounts'!N$19:N$213))</f>
        <v>0</v>
      </c>
      <c r="N49" s="606">
        <f>IF(ISERROR(SUMIF('O4 Summary by Class &amp; Accounts'!$C$19:$C$213, 'O1 Revenue to cost|RR'!$A49,'O4 Summary by Class &amp; Accounts'!O$19:O$213)), "-", SUMIF('O4 Summary by Class &amp; Accounts'!$C$19:$C$213, 'O1 Revenue to cost|RR'!$A49,'O4 Summary by Class &amp; Accounts'!O$19:O$213))</f>
        <v>0</v>
      </c>
      <c r="O49" s="606">
        <f>IF(ISERROR(SUMIF('O4 Summary by Class &amp; Accounts'!$C$19:$C$213, 'O1 Revenue to cost|RR'!$A49,'O4 Summary by Class &amp; Accounts'!P$19:P$213)), "-", SUMIF('O4 Summary by Class &amp; Accounts'!$C$19:$C$213, 'O1 Revenue to cost|RR'!$A49,'O4 Summary by Class &amp; Accounts'!P$19:P$213))</f>
        <v>0</v>
      </c>
      <c r="P49" s="606">
        <f>IF(ISERROR(SUMIF('O4 Summary by Class &amp; Accounts'!$C$19:$C$213, 'O1 Revenue to cost|RR'!$A49,'O4 Summary by Class &amp; Accounts'!Q$19:Q$213)), "-", SUMIF('O4 Summary by Class &amp; Accounts'!$C$19:$C$213, 'O1 Revenue to cost|RR'!$A49,'O4 Summary by Class &amp; Accounts'!Q$19:Q$213))</f>
        <v>0</v>
      </c>
      <c r="Q49" s="606">
        <f>IF(ISERROR(SUMIF('O4 Summary by Class &amp; Accounts'!$C$19:$C$213, 'O1 Revenue to cost|RR'!$A49,'O4 Summary by Class &amp; Accounts'!R$19:R$213)), "-", SUMIF('O4 Summary by Class &amp; Accounts'!$C$19:$C$213, 'O1 Revenue to cost|RR'!$A49,'O4 Summary by Class &amp; Accounts'!R$19:R$213))</f>
        <v>0</v>
      </c>
      <c r="R49" s="606">
        <f>IF(ISERROR(SUMIF('O4 Summary by Class &amp; Accounts'!$C$19:$C$213, 'O1 Revenue to cost|RR'!$A49,'O4 Summary by Class &amp; Accounts'!S$19:S$213)), "-", SUMIF('O4 Summary by Class &amp; Accounts'!$C$19:$C$213, 'O1 Revenue to cost|RR'!$A49,'O4 Summary by Class &amp; Accounts'!S$19:S$213))</f>
        <v>0</v>
      </c>
      <c r="S49" s="606">
        <f>IF(ISERROR(SUMIF('O4 Summary by Class &amp; Accounts'!$C$19:$C$213, 'O1 Revenue to cost|RR'!$A49,'O4 Summary by Class &amp; Accounts'!T$19:T$213)), "-", SUMIF('O4 Summary by Class &amp; Accounts'!$C$19:$C$213, 'O1 Revenue to cost|RR'!$A49,'O4 Summary by Class &amp; Accounts'!T$19:T$213))</f>
        <v>0</v>
      </c>
      <c r="T49" s="606">
        <f>IF(ISERROR(SUMIF('O4 Summary by Class &amp; Accounts'!$C$19:$C$213, 'O1 Revenue to cost|RR'!$A49,'O4 Summary by Class &amp; Accounts'!U$19:U$213)), "-", SUMIF('O4 Summary by Class &amp; Accounts'!$C$19:$C$213, 'O1 Revenue to cost|RR'!$A49,'O4 Summary by Class &amp; Accounts'!U$19:U$213))</f>
        <v>0</v>
      </c>
      <c r="U49" s="606">
        <f>IF(ISERROR(SUMIF('O4 Summary by Class &amp; Accounts'!$C$19:$C$213, 'O1 Revenue to cost|RR'!$A49,'O4 Summary by Class &amp; Accounts'!V$19:V$213)), "-", SUMIF('O4 Summary by Class &amp; Accounts'!$C$19:$C$213, 'O1 Revenue to cost|RR'!$A49,'O4 Summary by Class &amp; Accounts'!V$19:V$213))</f>
        <v>0</v>
      </c>
      <c r="V49" s="606">
        <f>IF(ISERROR(SUMIF('O4 Summary by Class &amp; Accounts'!$C$19:$C$213, 'O1 Revenue to cost|RR'!$A49,'O4 Summary by Class &amp; Accounts'!W$19:W$213)), "-", SUMIF('O4 Summary by Class &amp; Accounts'!$C$19:$C$213, 'O1 Revenue to cost|RR'!$A49,'O4 Summary by Class &amp; Accounts'!W$19:W$213))</f>
        <v>0</v>
      </c>
      <c r="W49" s="606">
        <f>IF(ISERROR(SUMIF('O4 Summary by Class &amp; Accounts'!$C$19:$C$213, 'O1 Revenue to cost|RR'!$A49,'O4 Summary by Class &amp; Accounts'!X$19:X$213)), "-", SUMIF('O4 Summary by Class &amp; Accounts'!$C$19:$C$213, 'O1 Revenue to cost|RR'!$A49,'O4 Summary by Class &amp; Accounts'!X$19:X$213))</f>
        <v>0</v>
      </c>
    </row>
    <row r="50" spans="1:24" s="579" customFormat="1" ht="13.5" thickBot="1" x14ac:dyDescent="0.25">
      <c r="A50" s="962" t="s">
        <v>929</v>
      </c>
      <c r="B50" s="444" t="s">
        <v>780</v>
      </c>
      <c r="C50" s="960">
        <f>IF(ISERROR(SUM(D50:W50)), "-", SUM(D50:W50))</f>
        <v>-12442093.539999999</v>
      </c>
      <c r="D50" s="607">
        <f>IF(ISERROR(SUMIF('O4 Summary by Class &amp; Accounts'!$C$19:$C$213, 'O1 Revenue to cost|RR'!$A50,'O4 Summary by Class &amp; Accounts'!E$19:E$213)), "-", SUMIF('O4 Summary by Class &amp; Accounts'!$C$19:$C$213, 'O1 Revenue to cost|RR'!$A50,'O4 Summary by Class &amp; Accounts'!E$19:E$213))</f>
        <v>-8229586.2667431124</v>
      </c>
      <c r="E50" s="607">
        <f>IF(ISERROR(SUMIF('O4 Summary by Class &amp; Accounts'!$C$19:$C$213, 'O1 Revenue to cost|RR'!$A50,'O4 Summary by Class &amp; Accounts'!F$19:F$213)), "-", SUMIF('O4 Summary by Class &amp; Accounts'!$C$19:$C$213, 'O1 Revenue to cost|RR'!$A50,'O4 Summary by Class &amp; Accounts'!F$19:F$213))</f>
        <v>-2257669.0854003369</v>
      </c>
      <c r="F50" s="607">
        <f>IF(ISERROR(SUMIF('O4 Summary by Class &amp; Accounts'!$C$19:$C$213, 'O1 Revenue to cost|RR'!$A50,'O4 Summary by Class &amp; Accounts'!G$19:G$213)), "-", SUMIF('O4 Summary by Class &amp; Accounts'!$C$19:$C$213, 'O1 Revenue to cost|RR'!$A50,'O4 Summary by Class &amp; Accounts'!G$19:G$213))</f>
        <v>-1381660.2149192751</v>
      </c>
      <c r="G50" s="607">
        <f>IF(ISERROR(SUMIF('O4 Summary by Class &amp; Accounts'!$C$19:$C$213, 'O1 Revenue to cost|RR'!$A50,'O4 Summary by Class &amp; Accounts'!H$19:H$213)), "-", SUMIF('O4 Summary by Class &amp; Accounts'!$C$19:$C$213, 'O1 Revenue to cost|RR'!$A50,'O4 Summary by Class &amp; Accounts'!H$19:H$213))</f>
        <v>0</v>
      </c>
      <c r="H50" s="607">
        <f>IF(ISERROR(SUMIF('O4 Summary by Class &amp; Accounts'!$C$19:$C$213, 'O1 Revenue to cost|RR'!$A50,'O4 Summary by Class &amp; Accounts'!I$19:I$213)), "-", SUMIF('O4 Summary by Class &amp; Accounts'!$C$19:$C$213, 'O1 Revenue to cost|RR'!$A50,'O4 Summary by Class &amp; Accounts'!I$19:I$213))</f>
        <v>0</v>
      </c>
      <c r="I50" s="607">
        <f>IF(ISERROR(SUMIF('O4 Summary by Class &amp; Accounts'!$C$19:$C$213, 'O1 Revenue to cost|RR'!$A50,'O4 Summary by Class &amp; Accounts'!J$19:J$213)), "-", SUMIF('O4 Summary by Class &amp; Accounts'!$C$19:$C$213, 'O1 Revenue to cost|RR'!$A50,'O4 Summary by Class &amp; Accounts'!J$19:J$213))</f>
        <v>-176156.20316482321</v>
      </c>
      <c r="J50" s="607">
        <f>IF(ISERROR(SUMIF('O4 Summary by Class &amp; Accounts'!$C$19:$C$213, 'O1 Revenue to cost|RR'!$A50,'O4 Summary by Class &amp; Accounts'!K$19:K$213)), "-", SUMIF('O4 Summary by Class &amp; Accounts'!$C$19:$C$213, 'O1 Revenue to cost|RR'!$A50,'O4 Summary by Class &amp; Accounts'!K$19:K$213))</f>
        <v>-381053.79744082666</v>
      </c>
      <c r="K50" s="607">
        <f>IF(ISERROR(SUMIF('O4 Summary by Class &amp; Accounts'!$C$19:$C$213, 'O1 Revenue to cost|RR'!$A50,'O4 Summary by Class &amp; Accounts'!L$19:L$213)), "-", SUMIF('O4 Summary by Class &amp; Accounts'!$C$19:$C$213, 'O1 Revenue to cost|RR'!$A50,'O4 Summary by Class &amp; Accounts'!L$19:L$213))</f>
        <v>0</v>
      </c>
      <c r="L50" s="607">
        <f>IF(ISERROR(SUMIF('O4 Summary by Class &amp; Accounts'!$C$19:$C$213, 'O1 Revenue to cost|RR'!$A50,'O4 Summary by Class &amp; Accounts'!M$19:M$213)), "-", SUMIF('O4 Summary by Class &amp; Accounts'!$C$19:$C$213, 'O1 Revenue to cost|RR'!$A50,'O4 Summary by Class &amp; Accounts'!M$19:M$213))</f>
        <v>-15967.972331625027</v>
      </c>
      <c r="M50" s="607">
        <f>IF(ISERROR(SUMIF('O4 Summary by Class &amp; Accounts'!$C$19:$C$213, 'O1 Revenue to cost|RR'!$A50,'O4 Summary by Class &amp; Accounts'!N$19:N$213)), "-", SUMIF('O4 Summary by Class &amp; Accounts'!$C$19:$C$213, 'O1 Revenue to cost|RR'!$A50,'O4 Summary by Class &amp; Accounts'!N$19:N$213))</f>
        <v>0</v>
      </c>
      <c r="N50" s="607">
        <f>IF(ISERROR(SUMIF('O4 Summary by Class &amp; Accounts'!$C$19:$C$213, 'O1 Revenue to cost|RR'!$A50,'O4 Summary by Class &amp; Accounts'!O$19:O$213)), "-", SUMIF('O4 Summary by Class &amp; Accounts'!$C$19:$C$213, 'O1 Revenue to cost|RR'!$A50,'O4 Summary by Class &amp; Accounts'!O$19:O$213))</f>
        <v>0</v>
      </c>
      <c r="O50" s="607">
        <f>IF(ISERROR(SUMIF('O4 Summary by Class &amp; Accounts'!$C$19:$C$213, 'O1 Revenue to cost|RR'!$A50,'O4 Summary by Class &amp; Accounts'!P$19:P$213)), "-", SUMIF('O4 Summary by Class &amp; Accounts'!$C$19:$C$213, 'O1 Revenue to cost|RR'!$A50,'O4 Summary by Class &amp; Accounts'!P$19:P$213))</f>
        <v>0</v>
      </c>
      <c r="P50" s="607">
        <f>IF(ISERROR(SUMIF('O4 Summary by Class &amp; Accounts'!$C$19:$C$213, 'O1 Revenue to cost|RR'!$A50,'O4 Summary by Class &amp; Accounts'!Q$19:Q$213)), "-", SUMIF('O4 Summary by Class &amp; Accounts'!$C$19:$C$213, 'O1 Revenue to cost|RR'!$A50,'O4 Summary by Class &amp; Accounts'!Q$19:Q$213))</f>
        <v>0</v>
      </c>
      <c r="Q50" s="607">
        <f>IF(ISERROR(SUMIF('O4 Summary by Class &amp; Accounts'!$C$19:$C$213, 'O1 Revenue to cost|RR'!$A50,'O4 Summary by Class &amp; Accounts'!R$19:R$213)), "-", SUMIF('O4 Summary by Class &amp; Accounts'!$C$19:$C$213, 'O1 Revenue to cost|RR'!$A50,'O4 Summary by Class &amp; Accounts'!R$19:R$213))</f>
        <v>0</v>
      </c>
      <c r="R50" s="607">
        <f>IF(ISERROR(SUMIF('O4 Summary by Class &amp; Accounts'!$C$19:$C$213, 'O1 Revenue to cost|RR'!$A50,'O4 Summary by Class &amp; Accounts'!S$19:S$213)), "-", SUMIF('O4 Summary by Class &amp; Accounts'!$C$19:$C$213, 'O1 Revenue to cost|RR'!$A50,'O4 Summary by Class &amp; Accounts'!S$19:S$213))</f>
        <v>0</v>
      </c>
      <c r="S50" s="607">
        <f>IF(ISERROR(SUMIF('O4 Summary by Class &amp; Accounts'!$C$19:$C$213, 'O1 Revenue to cost|RR'!$A50,'O4 Summary by Class &amp; Accounts'!T$19:T$213)), "-", SUMIF('O4 Summary by Class &amp; Accounts'!$C$19:$C$213, 'O1 Revenue to cost|RR'!$A50,'O4 Summary by Class &amp; Accounts'!T$19:T$213))</f>
        <v>0</v>
      </c>
      <c r="T50" s="607">
        <f>IF(ISERROR(SUMIF('O4 Summary by Class &amp; Accounts'!$C$19:$C$213, 'O1 Revenue to cost|RR'!$A50,'O4 Summary by Class &amp; Accounts'!U$19:U$213)), "-", SUMIF('O4 Summary by Class &amp; Accounts'!$C$19:$C$213, 'O1 Revenue to cost|RR'!$A50,'O4 Summary by Class &amp; Accounts'!U$19:U$213))</f>
        <v>0</v>
      </c>
      <c r="U50" s="607">
        <f>IF(ISERROR(SUMIF('O4 Summary by Class &amp; Accounts'!$C$19:$C$213, 'O1 Revenue to cost|RR'!$A50,'O4 Summary by Class &amp; Accounts'!V$19:V$213)), "-", SUMIF('O4 Summary by Class &amp; Accounts'!$C$19:$C$213, 'O1 Revenue to cost|RR'!$A50,'O4 Summary by Class &amp; Accounts'!V$19:V$213))</f>
        <v>0</v>
      </c>
      <c r="V50" s="607">
        <f>IF(ISERROR(SUMIF('O4 Summary by Class &amp; Accounts'!$C$19:$C$213, 'O1 Revenue to cost|RR'!$A50,'O4 Summary by Class &amp; Accounts'!W$19:W$213)), "-", SUMIF('O4 Summary by Class &amp; Accounts'!$C$19:$C$213, 'O1 Revenue to cost|RR'!$A50,'O4 Summary by Class &amp; Accounts'!W$19:W$213))</f>
        <v>0</v>
      </c>
      <c r="W50" s="607">
        <f>IF(ISERROR(SUMIF('O4 Summary by Class &amp; Accounts'!$C$19:$C$213, 'O1 Revenue to cost|RR'!$A50,'O4 Summary by Class &amp; Accounts'!X$19:X$213)), "-", SUMIF('O4 Summary by Class &amp; Accounts'!$C$19:$C$213, 'O1 Revenue to cost|RR'!$A50,'O4 Summary by Class &amp; Accounts'!X$19:X$213))</f>
        <v>0</v>
      </c>
    </row>
    <row r="51" spans="1:24" s="47" customFormat="1" ht="13.5" thickBot="1" x14ac:dyDescent="0.25">
      <c r="A51" s="962"/>
      <c r="B51" s="967" t="s">
        <v>886</v>
      </c>
      <c r="C51" s="968">
        <f t="shared" ref="C51:W51" si="7">SUM(C47:C50)</f>
        <v>28373612.165151209</v>
      </c>
      <c r="D51" s="969">
        <f t="shared" si="7"/>
        <v>15001148.116558809</v>
      </c>
      <c r="E51" s="969">
        <f t="shared" si="7"/>
        <v>6119688.6141848788</v>
      </c>
      <c r="F51" s="969">
        <f t="shared" si="7"/>
        <v>5219613.2887656428</v>
      </c>
      <c r="G51" s="969">
        <f t="shared" si="7"/>
        <v>0</v>
      </c>
      <c r="H51" s="969">
        <f t="shared" si="7"/>
        <v>0</v>
      </c>
      <c r="I51" s="969">
        <f t="shared" si="7"/>
        <v>1190235.5160238447</v>
      </c>
      <c r="J51" s="969">
        <f t="shared" si="7"/>
        <v>807846.6398070422</v>
      </c>
      <c r="K51" s="969">
        <f t="shared" si="7"/>
        <v>0</v>
      </c>
      <c r="L51" s="969">
        <f t="shared" si="7"/>
        <v>35079.989810990475</v>
      </c>
      <c r="M51" s="969">
        <f t="shared" si="7"/>
        <v>0</v>
      </c>
      <c r="N51" s="969">
        <f t="shared" si="7"/>
        <v>0</v>
      </c>
      <c r="O51" s="969">
        <f t="shared" si="7"/>
        <v>0</v>
      </c>
      <c r="P51" s="969">
        <f t="shared" si="7"/>
        <v>0</v>
      </c>
      <c r="Q51" s="969">
        <f t="shared" si="7"/>
        <v>0</v>
      </c>
      <c r="R51" s="969">
        <f t="shared" si="7"/>
        <v>0</v>
      </c>
      <c r="S51" s="969">
        <f t="shared" si="7"/>
        <v>0</v>
      </c>
      <c r="T51" s="969">
        <f t="shared" si="7"/>
        <v>0</v>
      </c>
      <c r="U51" s="969">
        <f t="shared" si="7"/>
        <v>0</v>
      </c>
      <c r="V51" s="969">
        <f t="shared" si="7"/>
        <v>0</v>
      </c>
      <c r="W51" s="969">
        <f t="shared" si="7"/>
        <v>0</v>
      </c>
    </row>
    <row r="52" spans="1:24" s="47" customFormat="1" ht="13.5" thickTop="1" x14ac:dyDescent="0.2">
      <c r="A52" s="962"/>
      <c r="B52" s="965"/>
      <c r="C52" s="958"/>
      <c r="D52" s="600"/>
      <c r="E52" s="600"/>
      <c r="F52" s="600"/>
      <c r="G52" s="600"/>
      <c r="H52" s="600"/>
      <c r="I52" s="600"/>
      <c r="J52" s="600"/>
      <c r="K52" s="600"/>
      <c r="L52" s="600"/>
      <c r="M52" s="600"/>
      <c r="N52" s="600"/>
      <c r="O52" s="600"/>
      <c r="P52" s="600"/>
      <c r="Q52" s="600"/>
      <c r="R52" s="600"/>
      <c r="S52" s="600"/>
      <c r="T52" s="600"/>
      <c r="U52" s="600"/>
      <c r="V52" s="600"/>
      <c r="W52" s="600"/>
    </row>
    <row r="53" spans="1:24" s="47" customFormat="1" ht="12.75" x14ac:dyDescent="0.2">
      <c r="A53" s="962"/>
      <c r="B53" s="965" t="s">
        <v>1202</v>
      </c>
      <c r="C53" s="958">
        <f>SUM(D53:W53)</f>
        <v>0</v>
      </c>
      <c r="D53" s="600">
        <f>'I9 Direct Allocation'!E65</f>
        <v>0</v>
      </c>
      <c r="E53" s="600">
        <f>'I9 Direct Allocation'!F65</f>
        <v>0</v>
      </c>
      <c r="F53" s="600">
        <f>'I9 Direct Allocation'!G65</f>
        <v>0</v>
      </c>
      <c r="G53" s="600">
        <f>'I9 Direct Allocation'!H65</f>
        <v>0</v>
      </c>
      <c r="H53" s="600">
        <f>'I9 Direct Allocation'!I65</f>
        <v>0</v>
      </c>
      <c r="I53" s="600">
        <f>'I9 Direct Allocation'!J65</f>
        <v>0</v>
      </c>
      <c r="J53" s="600">
        <f>'I9 Direct Allocation'!K65</f>
        <v>0</v>
      </c>
      <c r="K53" s="600">
        <f>'I9 Direct Allocation'!L65</f>
        <v>0</v>
      </c>
      <c r="L53" s="600">
        <f>'I9 Direct Allocation'!M65</f>
        <v>0</v>
      </c>
      <c r="M53" s="600">
        <f>'I9 Direct Allocation'!N65</f>
        <v>0</v>
      </c>
      <c r="N53" s="600">
        <f>'I9 Direct Allocation'!O65</f>
        <v>0</v>
      </c>
      <c r="O53" s="600">
        <f>'I9 Direct Allocation'!P65</f>
        <v>0</v>
      </c>
      <c r="P53" s="600">
        <f>'I9 Direct Allocation'!Q65</f>
        <v>0</v>
      </c>
      <c r="Q53" s="600">
        <f>'I9 Direct Allocation'!R65</f>
        <v>0</v>
      </c>
      <c r="R53" s="600">
        <f>'I9 Direct Allocation'!S65</f>
        <v>0</v>
      </c>
      <c r="S53" s="600">
        <f>'I9 Direct Allocation'!T65</f>
        <v>0</v>
      </c>
      <c r="T53" s="600">
        <f>'I9 Direct Allocation'!U65</f>
        <v>0</v>
      </c>
      <c r="U53" s="600">
        <f>'I9 Direct Allocation'!V65</f>
        <v>0</v>
      </c>
      <c r="V53" s="600">
        <f>'I9 Direct Allocation'!W65</f>
        <v>0</v>
      </c>
      <c r="W53" s="600">
        <f>'I9 Direct Allocation'!X65</f>
        <v>0</v>
      </c>
    </row>
    <row r="54" spans="1:24" ht="12.75" x14ac:dyDescent="0.2">
      <c r="A54" s="962"/>
      <c r="B54" s="444"/>
      <c r="C54" s="958"/>
      <c r="D54" s="599"/>
      <c r="E54" s="599"/>
      <c r="F54" s="599"/>
      <c r="G54" s="599"/>
      <c r="H54" s="599"/>
      <c r="I54" s="599"/>
      <c r="J54" s="599"/>
      <c r="K54" s="599"/>
      <c r="L54" s="599"/>
      <c r="M54" s="603"/>
      <c r="N54" s="603"/>
      <c r="O54" s="603"/>
      <c r="P54" s="603"/>
      <c r="Q54" s="603"/>
      <c r="R54" s="603"/>
      <c r="S54" s="603"/>
      <c r="T54" s="603"/>
      <c r="U54" s="603"/>
      <c r="V54" s="603"/>
      <c r="W54" s="603"/>
    </row>
    <row r="55" spans="1:24" ht="12.75" x14ac:dyDescent="0.2">
      <c r="A55" s="962"/>
      <c r="B55" s="965"/>
      <c r="C55" s="958"/>
      <c r="D55" s="599"/>
      <c r="E55" s="599"/>
      <c r="F55" s="599"/>
      <c r="G55" s="599"/>
      <c r="H55" s="599"/>
      <c r="I55" s="599"/>
      <c r="J55" s="599"/>
      <c r="K55" s="599"/>
      <c r="L55" s="599"/>
      <c r="M55" s="603"/>
      <c r="N55" s="603"/>
      <c r="O55" s="603"/>
      <c r="P55" s="603"/>
      <c r="Q55" s="603"/>
      <c r="R55" s="603"/>
      <c r="S55" s="603"/>
      <c r="T55" s="603"/>
      <c r="U55" s="603"/>
      <c r="V55" s="603"/>
      <c r="W55" s="603"/>
    </row>
    <row r="56" spans="1:24" ht="12.75" x14ac:dyDescent="0.2">
      <c r="A56" s="962" t="s">
        <v>601</v>
      </c>
      <c r="B56" s="444" t="s">
        <v>931</v>
      </c>
      <c r="C56" s="958">
        <f>SUM(D56:W56)</f>
        <v>25896653.480922382</v>
      </c>
      <c r="D56" s="599">
        <f>'O6 Source Data for E2'!D177</f>
        <v>8628787.7656357102</v>
      </c>
      <c r="E56" s="599">
        <f>'O6 Source Data for E2'!E177</f>
        <v>4865723.9719982538</v>
      </c>
      <c r="F56" s="599">
        <f>'O6 Source Data for E2'!F177</f>
        <v>9566295.197262805</v>
      </c>
      <c r="G56" s="599">
        <f>'O6 Source Data for E2'!G177</f>
        <v>0</v>
      </c>
      <c r="H56" s="599">
        <f>'O6 Source Data for E2'!H177</f>
        <v>0</v>
      </c>
      <c r="I56" s="599">
        <f>'O6 Source Data for E2'!I177</f>
        <v>2703824.1673567668</v>
      </c>
      <c r="J56" s="599">
        <f>'O6 Source Data for E2'!J177</f>
        <v>102847.44603932882</v>
      </c>
      <c r="K56" s="599">
        <f>'O6 Source Data for E2'!K177</f>
        <v>0</v>
      </c>
      <c r="L56" s="599">
        <f>'O6 Source Data for E2'!L177</f>
        <v>29174.932629516396</v>
      </c>
      <c r="M56" s="599">
        <f>'O6 Source Data for E2'!M177</f>
        <v>0</v>
      </c>
      <c r="N56" s="599">
        <f>'O6 Source Data for E2'!N177</f>
        <v>0</v>
      </c>
      <c r="O56" s="599">
        <f>'O6 Source Data for E2'!O177</f>
        <v>0</v>
      </c>
      <c r="P56" s="599">
        <f>'O6 Source Data for E2'!P177</f>
        <v>0</v>
      </c>
      <c r="Q56" s="599">
        <f>'O6 Source Data for E2'!Q177</f>
        <v>0</v>
      </c>
      <c r="R56" s="599">
        <f>'O6 Source Data for E2'!R177</f>
        <v>0</v>
      </c>
      <c r="S56" s="599">
        <f>'O6 Source Data for E2'!S177</f>
        <v>0</v>
      </c>
      <c r="T56" s="599">
        <f>'O6 Source Data for E2'!T177</f>
        <v>0</v>
      </c>
      <c r="U56" s="599">
        <f>'O6 Source Data for E2'!U177</f>
        <v>0</v>
      </c>
      <c r="V56" s="599">
        <f>'O6 Source Data for E2'!V177</f>
        <v>0</v>
      </c>
      <c r="W56" s="599">
        <f>'O6 Source Data for E2'!W177</f>
        <v>0</v>
      </c>
    </row>
    <row r="57" spans="1:24" ht="12.75" x14ac:dyDescent="0.2">
      <c r="A57" s="962"/>
      <c r="B57" s="444" t="s">
        <v>747</v>
      </c>
      <c r="C57" s="958">
        <f>SUM(D57:W57)</f>
        <v>2999719.928607516</v>
      </c>
      <c r="D57" s="599">
        <f>SUM(D28:D30)</f>
        <v>1991904.6003730299</v>
      </c>
      <c r="E57" s="599">
        <f t="shared" ref="E57:W57" si="8">SUM(E28:E30)</f>
        <v>507117.83170491748</v>
      </c>
      <c r="F57" s="599">
        <f t="shared" si="8"/>
        <v>345135.99124772486</v>
      </c>
      <c r="G57" s="599">
        <f t="shared" si="8"/>
        <v>0</v>
      </c>
      <c r="H57" s="599">
        <f t="shared" si="8"/>
        <v>0</v>
      </c>
      <c r="I57" s="599">
        <f t="shared" si="8"/>
        <v>49647.217361303468</v>
      </c>
      <c r="J57" s="599">
        <f t="shared" si="8"/>
        <v>101496.06876182069</v>
      </c>
      <c r="K57" s="599">
        <f t="shared" si="8"/>
        <v>0</v>
      </c>
      <c r="L57" s="599">
        <f t="shared" si="8"/>
        <v>4418.2191587192538</v>
      </c>
      <c r="M57" s="599">
        <f t="shared" si="8"/>
        <v>0</v>
      </c>
      <c r="N57" s="599">
        <f t="shared" si="8"/>
        <v>0</v>
      </c>
      <c r="O57" s="599">
        <f t="shared" si="8"/>
        <v>0</v>
      </c>
      <c r="P57" s="599">
        <f t="shared" si="8"/>
        <v>0</v>
      </c>
      <c r="Q57" s="599">
        <f t="shared" si="8"/>
        <v>0</v>
      </c>
      <c r="R57" s="599">
        <f t="shared" si="8"/>
        <v>0</v>
      </c>
      <c r="S57" s="599">
        <f t="shared" si="8"/>
        <v>0</v>
      </c>
      <c r="T57" s="599">
        <f t="shared" si="8"/>
        <v>0</v>
      </c>
      <c r="U57" s="599">
        <f t="shared" si="8"/>
        <v>0</v>
      </c>
      <c r="V57" s="599">
        <f t="shared" si="8"/>
        <v>0</v>
      </c>
      <c r="W57" s="599">
        <f t="shared" si="8"/>
        <v>0</v>
      </c>
    </row>
    <row r="58" spans="1:24" ht="12.75" x14ac:dyDescent="0.2">
      <c r="A58" s="962"/>
      <c r="B58" s="966" t="s">
        <v>748</v>
      </c>
      <c r="C58" s="958">
        <f>SUM(D58:W58)</f>
        <v>0</v>
      </c>
      <c r="D58" s="599">
        <f>'I9 Direct Allocation'!E145-'I9 Direct Allocation'!E146</f>
        <v>0</v>
      </c>
      <c r="E58" s="599">
        <f>'I9 Direct Allocation'!F145-'I9 Direct Allocation'!F146</f>
        <v>0</v>
      </c>
      <c r="F58" s="599">
        <f>'I9 Direct Allocation'!G145-'I9 Direct Allocation'!G146</f>
        <v>0</v>
      </c>
      <c r="G58" s="599">
        <f>'I9 Direct Allocation'!H145-'I9 Direct Allocation'!H146</f>
        <v>0</v>
      </c>
      <c r="H58" s="599">
        <f>'I9 Direct Allocation'!I145-'I9 Direct Allocation'!I146</f>
        <v>0</v>
      </c>
      <c r="I58" s="599">
        <f>'I9 Direct Allocation'!J145-'I9 Direct Allocation'!J146</f>
        <v>0</v>
      </c>
      <c r="J58" s="599">
        <f>'I9 Direct Allocation'!K145-'I9 Direct Allocation'!K146</f>
        <v>0</v>
      </c>
      <c r="K58" s="599">
        <f>'I9 Direct Allocation'!L145-'I9 Direct Allocation'!L146</f>
        <v>0</v>
      </c>
      <c r="L58" s="599">
        <f>'I9 Direct Allocation'!M145-'I9 Direct Allocation'!M146</f>
        <v>0</v>
      </c>
      <c r="M58" s="599">
        <f>'I9 Direct Allocation'!N145-'I9 Direct Allocation'!N146</f>
        <v>0</v>
      </c>
      <c r="N58" s="599">
        <f>'I9 Direct Allocation'!O145-'I9 Direct Allocation'!O146</f>
        <v>0</v>
      </c>
      <c r="O58" s="599">
        <f>'I9 Direct Allocation'!P145-'I9 Direct Allocation'!P146</f>
        <v>0</v>
      </c>
      <c r="P58" s="599">
        <f>'I9 Direct Allocation'!Q145-'I9 Direct Allocation'!Q146</f>
        <v>0</v>
      </c>
      <c r="Q58" s="599">
        <f>'I9 Direct Allocation'!R145-'I9 Direct Allocation'!R146</f>
        <v>0</v>
      </c>
      <c r="R58" s="599">
        <f>'I9 Direct Allocation'!S145-'I9 Direct Allocation'!S146</f>
        <v>0</v>
      </c>
      <c r="S58" s="599">
        <f>'I9 Direct Allocation'!T145-'I9 Direct Allocation'!T146</f>
        <v>0</v>
      </c>
      <c r="T58" s="599">
        <f>'I9 Direct Allocation'!U145-'I9 Direct Allocation'!U146</f>
        <v>0</v>
      </c>
      <c r="U58" s="599">
        <f>'I9 Direct Allocation'!V145-'I9 Direct Allocation'!V146</f>
        <v>0</v>
      </c>
      <c r="V58" s="599">
        <f>'I9 Direct Allocation'!W145-'I9 Direct Allocation'!W146</f>
        <v>0</v>
      </c>
      <c r="W58" s="599">
        <f>'I9 Direct Allocation'!X145-'I9 Direct Allocation'!X146</f>
        <v>0</v>
      </c>
    </row>
    <row r="59" spans="1:24" ht="17.25" customHeight="1" x14ac:dyDescent="0.2">
      <c r="A59" s="962"/>
      <c r="B59" s="972" t="s">
        <v>1455</v>
      </c>
      <c r="C59" s="971">
        <f>SUM(D59:W59)</f>
        <v>28896373.409529895</v>
      </c>
      <c r="D59" s="973">
        <f>SUM(D56:D58)</f>
        <v>10620692.36600874</v>
      </c>
      <c r="E59" s="973">
        <f t="shared" ref="E59:W59" si="9">SUM(E56:E58)</f>
        <v>5372841.8037031712</v>
      </c>
      <c r="F59" s="973">
        <f t="shared" si="9"/>
        <v>9911431.1885105297</v>
      </c>
      <c r="G59" s="973">
        <f t="shared" si="9"/>
        <v>0</v>
      </c>
      <c r="H59" s="973">
        <f t="shared" si="9"/>
        <v>0</v>
      </c>
      <c r="I59" s="973">
        <f t="shared" si="9"/>
        <v>2753471.3847180703</v>
      </c>
      <c r="J59" s="973">
        <f t="shared" si="9"/>
        <v>204343.51480114949</v>
      </c>
      <c r="K59" s="973">
        <f t="shared" si="9"/>
        <v>0</v>
      </c>
      <c r="L59" s="973">
        <f t="shared" si="9"/>
        <v>33593.151788235649</v>
      </c>
      <c r="M59" s="973">
        <f t="shared" si="9"/>
        <v>0</v>
      </c>
      <c r="N59" s="973">
        <f t="shared" si="9"/>
        <v>0</v>
      </c>
      <c r="O59" s="973">
        <f t="shared" si="9"/>
        <v>0</v>
      </c>
      <c r="P59" s="973">
        <f t="shared" si="9"/>
        <v>0</v>
      </c>
      <c r="Q59" s="973">
        <f t="shared" si="9"/>
        <v>0</v>
      </c>
      <c r="R59" s="973">
        <f t="shared" si="9"/>
        <v>0</v>
      </c>
      <c r="S59" s="973">
        <f t="shared" si="9"/>
        <v>0</v>
      </c>
      <c r="T59" s="973">
        <f t="shared" si="9"/>
        <v>0</v>
      </c>
      <c r="U59" s="973">
        <f t="shared" si="9"/>
        <v>0</v>
      </c>
      <c r="V59" s="973">
        <f t="shared" si="9"/>
        <v>0</v>
      </c>
      <c r="W59" s="973">
        <f t="shared" si="9"/>
        <v>0</v>
      </c>
    </row>
    <row r="60" spans="1:24" ht="12.75" x14ac:dyDescent="0.2">
      <c r="A60" s="962"/>
      <c r="B60" s="965"/>
      <c r="C60" s="958"/>
      <c r="D60" s="599"/>
      <c r="E60" s="599"/>
      <c r="F60" s="599"/>
      <c r="G60" s="599"/>
      <c r="H60" s="599"/>
      <c r="I60" s="599"/>
      <c r="J60" s="599"/>
      <c r="K60" s="599"/>
      <c r="L60" s="599"/>
      <c r="M60" s="599"/>
      <c r="N60" s="599"/>
      <c r="O60" s="599"/>
      <c r="P60" s="599"/>
      <c r="Q60" s="599"/>
      <c r="R60" s="599"/>
      <c r="S60" s="599"/>
      <c r="T60" s="599"/>
      <c r="U60" s="599"/>
      <c r="V60" s="599"/>
      <c r="W60" s="599"/>
    </row>
    <row r="61" spans="1:24" s="47" customFormat="1" ht="12.75" x14ac:dyDescent="0.2">
      <c r="A61" s="962"/>
      <c r="B61" s="965" t="s">
        <v>320</v>
      </c>
      <c r="C61" s="958">
        <f>SUM(D61:W61)</f>
        <v>2167228.005714742</v>
      </c>
      <c r="D61" s="600">
        <f>D59*'I5.1 Misc Data'!$D$19</f>
        <v>796551.92745065549</v>
      </c>
      <c r="E61" s="600">
        <f>E59*'I5.1 Misc Data'!$D$19</f>
        <v>402963.13527773781</v>
      </c>
      <c r="F61" s="600">
        <f>F59*'I5.1 Misc Data'!$D$19</f>
        <v>743357.33913828968</v>
      </c>
      <c r="G61" s="600">
        <f>G59*'I5.1 Misc Data'!$D$19</f>
        <v>0</v>
      </c>
      <c r="H61" s="600">
        <f>H59*'I5.1 Misc Data'!$D$19</f>
        <v>0</v>
      </c>
      <c r="I61" s="600">
        <f>I59*'I5.1 Misc Data'!$D$19</f>
        <v>206510.35385385525</v>
      </c>
      <c r="J61" s="600">
        <f>J59*'I5.1 Misc Data'!$D$19</f>
        <v>15325.763610086211</v>
      </c>
      <c r="K61" s="600">
        <f>K59*'I5.1 Misc Data'!$D$19</f>
        <v>0</v>
      </c>
      <c r="L61" s="600">
        <f>L59*'I5.1 Misc Data'!$D$19</f>
        <v>2519.4863841176734</v>
      </c>
      <c r="M61" s="600">
        <f>M59*'I5.1 Misc Data'!$D$19</f>
        <v>0</v>
      </c>
      <c r="N61" s="600">
        <f>N59*'I5.1 Misc Data'!$D$19</f>
        <v>0</v>
      </c>
      <c r="O61" s="600">
        <f>O59*'I5.1 Misc Data'!$D$19</f>
        <v>0</v>
      </c>
      <c r="P61" s="600">
        <f>P59*'I5.1 Misc Data'!$D$19</f>
        <v>0</v>
      </c>
      <c r="Q61" s="600">
        <f>Q59*'I5.1 Misc Data'!$D$19</f>
        <v>0</v>
      </c>
      <c r="R61" s="600">
        <f>R59*'I5.1 Misc Data'!$D$19</f>
        <v>0</v>
      </c>
      <c r="S61" s="600">
        <f>S59*'I5.1 Misc Data'!$D$19</f>
        <v>0</v>
      </c>
      <c r="T61" s="600">
        <f>T59*'I5.1 Misc Data'!$D$19</f>
        <v>0</v>
      </c>
      <c r="U61" s="600">
        <f>U59*'I5.1 Misc Data'!$D$19</f>
        <v>0</v>
      </c>
      <c r="V61" s="600">
        <f>V59*'I5.1 Misc Data'!$D$19</f>
        <v>0</v>
      </c>
      <c r="W61" s="600">
        <f>W59*'I5.1 Misc Data'!$D$19</f>
        <v>0</v>
      </c>
      <c r="X61" s="1994"/>
    </row>
    <row r="62" spans="1:24" ht="12.75" x14ac:dyDescent="0.2">
      <c r="A62" s="962"/>
      <c r="B62" s="1029"/>
      <c r="C62" s="958"/>
      <c r="D62" s="599"/>
      <c r="E62" s="599"/>
      <c r="F62" s="599"/>
      <c r="G62" s="599"/>
      <c r="H62" s="599"/>
      <c r="I62" s="599"/>
      <c r="J62" s="599"/>
      <c r="K62" s="599"/>
      <c r="L62" s="599"/>
      <c r="M62" s="603"/>
      <c r="N62" s="603"/>
      <c r="O62" s="603"/>
      <c r="P62" s="603"/>
      <c r="Q62" s="603"/>
      <c r="R62" s="603"/>
      <c r="S62" s="603"/>
      <c r="T62" s="603"/>
      <c r="U62" s="603"/>
      <c r="V62" s="603"/>
      <c r="W62" s="603"/>
    </row>
    <row r="63" spans="1:24" s="47" customFormat="1" ht="13.5" thickBot="1" x14ac:dyDescent="0.25">
      <c r="A63" s="962"/>
      <c r="B63" s="967" t="s">
        <v>888</v>
      </c>
      <c r="C63" s="974">
        <f>SUM(D63:W63)</f>
        <v>30540840.170865949</v>
      </c>
      <c r="D63" s="975">
        <f>D51+D53+D61</f>
        <v>15797700.044009464</v>
      </c>
      <c r="E63" s="975">
        <f t="shared" ref="E63:W63" si="10">E51+E53+E61</f>
        <v>6522651.7494626166</v>
      </c>
      <c r="F63" s="975">
        <f t="shared" si="10"/>
        <v>5962970.6279039327</v>
      </c>
      <c r="G63" s="975">
        <f t="shared" si="10"/>
        <v>0</v>
      </c>
      <c r="H63" s="975">
        <f t="shared" si="10"/>
        <v>0</v>
      </c>
      <c r="I63" s="975">
        <f t="shared" si="10"/>
        <v>1396745.8698777</v>
      </c>
      <c r="J63" s="975">
        <f t="shared" si="10"/>
        <v>823172.40341712837</v>
      </c>
      <c r="K63" s="975">
        <f t="shared" si="10"/>
        <v>0</v>
      </c>
      <c r="L63" s="975">
        <f t="shared" si="10"/>
        <v>37599.476195108145</v>
      </c>
      <c r="M63" s="975">
        <f t="shared" si="10"/>
        <v>0</v>
      </c>
      <c r="N63" s="975">
        <f t="shared" si="10"/>
        <v>0</v>
      </c>
      <c r="O63" s="975">
        <f t="shared" si="10"/>
        <v>0</v>
      </c>
      <c r="P63" s="975">
        <f t="shared" si="10"/>
        <v>0</v>
      </c>
      <c r="Q63" s="975">
        <f t="shared" si="10"/>
        <v>0</v>
      </c>
      <c r="R63" s="975">
        <f t="shared" si="10"/>
        <v>0</v>
      </c>
      <c r="S63" s="975">
        <f t="shared" si="10"/>
        <v>0</v>
      </c>
      <c r="T63" s="975">
        <f t="shared" si="10"/>
        <v>0</v>
      </c>
      <c r="U63" s="975">
        <f t="shared" si="10"/>
        <v>0</v>
      </c>
      <c r="V63" s="975">
        <f t="shared" si="10"/>
        <v>0</v>
      </c>
      <c r="W63" s="975">
        <f t="shared" si="10"/>
        <v>0</v>
      </c>
    </row>
    <row r="64" spans="1:24" s="47" customFormat="1" ht="23.25" customHeight="1" thickTop="1" x14ac:dyDescent="0.2">
      <c r="A64" s="963"/>
      <c r="B64" s="965"/>
      <c r="C64" s="2513" t="str">
        <f>IF(ROUND('I3 TB Data'!G16-C63,-1)=0,"Rate Base Input equals Output","Rate Base Input Does Not Equal Output")</f>
        <v>Rate Base Input equals Output</v>
      </c>
      <c r="D64" s="2514"/>
      <c r="E64" s="2515"/>
      <c r="F64" s="600"/>
      <c r="G64" s="600"/>
      <c r="H64" s="600"/>
      <c r="I64" s="600"/>
      <c r="J64" s="600"/>
      <c r="K64" s="600"/>
      <c r="L64" s="600"/>
      <c r="M64" s="600"/>
      <c r="N64" s="600"/>
      <c r="O64" s="600"/>
      <c r="P64" s="600"/>
      <c r="Q64" s="600"/>
      <c r="R64" s="600"/>
      <c r="S64" s="600"/>
      <c r="T64" s="600"/>
      <c r="U64" s="600"/>
      <c r="V64" s="600"/>
      <c r="W64" s="600"/>
    </row>
    <row r="65" spans="1:24" ht="12.75" x14ac:dyDescent="0.2">
      <c r="A65" s="962"/>
      <c r="B65" s="965" t="s">
        <v>1341</v>
      </c>
      <c r="C65" s="958">
        <f>SUM(D65:W65)</f>
        <v>12216336.068346381</v>
      </c>
      <c r="D65" s="600">
        <f>D63*'I5.1 Misc Data'!$D$17</f>
        <v>6319080.0176037857</v>
      </c>
      <c r="E65" s="600">
        <f>E63*'I5.1 Misc Data'!$D$17</f>
        <v>2609060.6997850467</v>
      </c>
      <c r="F65" s="600">
        <f>F63*'I5.1 Misc Data'!$D$17</f>
        <v>2385188.251161573</v>
      </c>
      <c r="G65" s="600">
        <f>G63*'I5.1 Misc Data'!$D$17</f>
        <v>0</v>
      </c>
      <c r="H65" s="600">
        <f>H63*'I5.1 Misc Data'!$D$17</f>
        <v>0</v>
      </c>
      <c r="I65" s="600">
        <f>I63*'I5.1 Misc Data'!$D$17</f>
        <v>558698.34795108007</v>
      </c>
      <c r="J65" s="600">
        <f>J63*'I5.1 Misc Data'!$D$17</f>
        <v>329268.96136685135</v>
      </c>
      <c r="K65" s="600">
        <f>K63*'I5.1 Misc Data'!$D$17</f>
        <v>0</v>
      </c>
      <c r="L65" s="600">
        <f>L63*'I5.1 Misc Data'!$D$17</f>
        <v>15039.790478043258</v>
      </c>
      <c r="M65" s="600">
        <f>M63*'I5.1 Misc Data'!$D$17</f>
        <v>0</v>
      </c>
      <c r="N65" s="600">
        <f>N63*'I5.1 Misc Data'!$D$17</f>
        <v>0</v>
      </c>
      <c r="O65" s="600">
        <f>O63*'I5.1 Misc Data'!$D$17</f>
        <v>0</v>
      </c>
      <c r="P65" s="600">
        <f>P63*'I5.1 Misc Data'!$D$17</f>
        <v>0</v>
      </c>
      <c r="Q65" s="600">
        <f>Q63*'I5.1 Misc Data'!$D$17</f>
        <v>0</v>
      </c>
      <c r="R65" s="600">
        <f>R63*'I5.1 Misc Data'!$D$17</f>
        <v>0</v>
      </c>
      <c r="S65" s="600">
        <f>S63*'I5.1 Misc Data'!$D$17</f>
        <v>0</v>
      </c>
      <c r="T65" s="600">
        <f>T63*'I5.1 Misc Data'!$D$17</f>
        <v>0</v>
      </c>
      <c r="U65" s="600">
        <f>U63*'I5.1 Misc Data'!$D$17</f>
        <v>0</v>
      </c>
      <c r="V65" s="600">
        <f>V63*'I5.1 Misc Data'!$D$17</f>
        <v>0</v>
      </c>
      <c r="W65" s="600">
        <f>W63*'I5.1 Misc Data'!$D$17</f>
        <v>0</v>
      </c>
    </row>
    <row r="66" spans="1:24" ht="12.75" x14ac:dyDescent="0.2">
      <c r="A66" s="962"/>
      <c r="B66" s="965"/>
      <c r="C66" s="958"/>
      <c r="D66" s="600"/>
      <c r="E66" s="600"/>
      <c r="F66" s="600"/>
      <c r="G66" s="600"/>
      <c r="H66" s="600"/>
      <c r="I66" s="600"/>
      <c r="J66" s="600"/>
      <c r="K66" s="600"/>
      <c r="L66" s="600"/>
      <c r="M66" s="600"/>
      <c r="N66" s="600"/>
      <c r="O66" s="600"/>
      <c r="P66" s="600"/>
      <c r="Q66" s="600"/>
      <c r="R66" s="600"/>
      <c r="S66" s="600"/>
      <c r="T66" s="600"/>
      <c r="U66" s="600"/>
      <c r="V66" s="600"/>
      <c r="W66" s="600"/>
    </row>
    <row r="67" spans="1:24" s="47" customFormat="1" ht="12.75" x14ac:dyDescent="0.2">
      <c r="A67" s="962"/>
      <c r="B67" s="965" t="s">
        <v>584</v>
      </c>
      <c r="C67" s="958">
        <f>SUM(D67:W67)</f>
        <v>1097026.9789375071</v>
      </c>
      <c r="D67" s="600">
        <f>D25-(D34 +D36)</f>
        <v>263086.07082402008</v>
      </c>
      <c r="E67" s="600">
        <f t="shared" ref="E67:W67" si="11">E25-(E34 +E36)</f>
        <v>351591.37830366031</v>
      </c>
      <c r="F67" s="600">
        <f t="shared" si="11"/>
        <v>324568.01264966407</v>
      </c>
      <c r="G67" s="600">
        <f t="shared" si="11"/>
        <v>0</v>
      </c>
      <c r="H67" s="600">
        <f t="shared" si="11"/>
        <v>0</v>
      </c>
      <c r="I67" s="600">
        <f t="shared" si="11"/>
        <v>-2823.9358994748181</v>
      </c>
      <c r="J67" s="600">
        <f t="shared" si="11"/>
        <v>157938.29259031036</v>
      </c>
      <c r="K67" s="600">
        <f t="shared" si="11"/>
        <v>0</v>
      </c>
      <c r="L67" s="600">
        <f t="shared" si="11"/>
        <v>2667.1604693270338</v>
      </c>
      <c r="M67" s="600">
        <f t="shared" si="11"/>
        <v>0</v>
      </c>
      <c r="N67" s="600">
        <f t="shared" si="11"/>
        <v>0</v>
      </c>
      <c r="O67" s="600">
        <f t="shared" si="11"/>
        <v>0</v>
      </c>
      <c r="P67" s="600">
        <f t="shared" si="11"/>
        <v>0</v>
      </c>
      <c r="Q67" s="600">
        <f t="shared" si="11"/>
        <v>0</v>
      </c>
      <c r="R67" s="600">
        <f t="shared" si="11"/>
        <v>0</v>
      </c>
      <c r="S67" s="600">
        <f t="shared" si="11"/>
        <v>0</v>
      </c>
      <c r="T67" s="600">
        <f t="shared" si="11"/>
        <v>0</v>
      </c>
      <c r="U67" s="600">
        <f t="shared" si="11"/>
        <v>0</v>
      </c>
      <c r="V67" s="600">
        <f t="shared" si="11"/>
        <v>0</v>
      </c>
      <c r="W67" s="600">
        <f t="shared" si="11"/>
        <v>0</v>
      </c>
    </row>
    <row r="68" spans="1:24" s="47" customFormat="1" ht="12.75" x14ac:dyDescent="0.2">
      <c r="A68" s="962"/>
      <c r="B68" s="965"/>
      <c r="C68" s="958"/>
      <c r="D68" s="600"/>
      <c r="E68" s="600"/>
      <c r="F68" s="600"/>
      <c r="G68" s="600"/>
      <c r="H68" s="600"/>
      <c r="I68" s="600"/>
      <c r="J68" s="600"/>
      <c r="K68" s="600"/>
      <c r="L68" s="600"/>
      <c r="M68" s="600"/>
      <c r="N68" s="600"/>
      <c r="O68" s="600"/>
      <c r="P68" s="600"/>
      <c r="Q68" s="600"/>
      <c r="R68" s="600"/>
      <c r="S68" s="600"/>
      <c r="T68" s="600"/>
      <c r="U68" s="600"/>
      <c r="V68" s="600"/>
      <c r="W68" s="600"/>
    </row>
    <row r="69" spans="1:24" s="47" customFormat="1" ht="12.75" x14ac:dyDescent="0.2">
      <c r="A69" s="962"/>
      <c r="B69" s="965" t="s">
        <v>585</v>
      </c>
      <c r="C69" s="958">
        <f>SUM(D69:W69)</f>
        <v>0</v>
      </c>
      <c r="D69" s="600">
        <f>'I9 Direct Allocation'!E151</f>
        <v>0</v>
      </c>
      <c r="E69" s="600">
        <f>'I9 Direct Allocation'!F151</f>
        <v>0</v>
      </c>
      <c r="F69" s="600">
        <f>'I9 Direct Allocation'!G151</f>
        <v>0</v>
      </c>
      <c r="G69" s="600">
        <f>'I9 Direct Allocation'!H151</f>
        <v>0</v>
      </c>
      <c r="H69" s="600">
        <f>'I9 Direct Allocation'!I151</f>
        <v>0</v>
      </c>
      <c r="I69" s="600">
        <f>'I9 Direct Allocation'!J151</f>
        <v>0</v>
      </c>
      <c r="J69" s="600">
        <f>'I9 Direct Allocation'!K151</f>
        <v>0</v>
      </c>
      <c r="K69" s="600">
        <f>'I9 Direct Allocation'!L151</f>
        <v>0</v>
      </c>
      <c r="L69" s="600">
        <f>'I9 Direct Allocation'!M151</f>
        <v>0</v>
      </c>
      <c r="M69" s="600">
        <f>'I9 Direct Allocation'!N151</f>
        <v>0</v>
      </c>
      <c r="N69" s="600">
        <f>'I9 Direct Allocation'!O151</f>
        <v>0</v>
      </c>
      <c r="O69" s="600">
        <f>'I9 Direct Allocation'!P151</f>
        <v>0</v>
      </c>
      <c r="P69" s="600">
        <f>'I9 Direct Allocation'!Q151</f>
        <v>0</v>
      </c>
      <c r="Q69" s="600">
        <f>'I9 Direct Allocation'!R151</f>
        <v>0</v>
      </c>
      <c r="R69" s="600">
        <f>'I9 Direct Allocation'!S151</f>
        <v>0</v>
      </c>
      <c r="S69" s="600">
        <f>'I9 Direct Allocation'!T151</f>
        <v>0</v>
      </c>
      <c r="T69" s="600">
        <f>'I9 Direct Allocation'!U151</f>
        <v>0</v>
      </c>
      <c r="U69" s="600">
        <f>'I9 Direct Allocation'!V151</f>
        <v>0</v>
      </c>
      <c r="V69" s="600">
        <f>'I9 Direct Allocation'!W151</f>
        <v>0</v>
      </c>
      <c r="W69" s="600">
        <f>'I9 Direct Allocation'!X151</f>
        <v>0</v>
      </c>
    </row>
    <row r="70" spans="1:24" ht="12.75" x14ac:dyDescent="0.2">
      <c r="A70" s="962"/>
      <c r="B70" s="444"/>
      <c r="C70" s="958"/>
      <c r="D70" s="599"/>
      <c r="E70" s="599"/>
      <c r="F70" s="599"/>
      <c r="G70" s="599"/>
      <c r="H70" s="599"/>
      <c r="I70" s="599"/>
      <c r="J70" s="599"/>
      <c r="K70" s="599"/>
      <c r="L70" s="599"/>
      <c r="M70" s="603"/>
      <c r="N70" s="603"/>
      <c r="O70" s="603"/>
      <c r="P70" s="603"/>
      <c r="Q70" s="603"/>
      <c r="R70" s="603"/>
      <c r="S70" s="603"/>
      <c r="T70" s="603"/>
      <c r="U70" s="603"/>
      <c r="V70" s="603"/>
      <c r="W70" s="603"/>
    </row>
    <row r="71" spans="1:24" ht="12.75" x14ac:dyDescent="0.2">
      <c r="A71" s="962"/>
      <c r="B71" s="967" t="s">
        <v>884</v>
      </c>
      <c r="C71" s="1662">
        <f>SUM(D71:W71)</f>
        <v>1097026.9789375071</v>
      </c>
      <c r="D71" s="1663">
        <f>SUM(D67:D69)</f>
        <v>263086.07082402008</v>
      </c>
      <c r="E71" s="1663">
        <f t="shared" ref="E71:W71" si="12">SUM(E67:E69)</f>
        <v>351591.37830366031</v>
      </c>
      <c r="F71" s="1663">
        <f t="shared" si="12"/>
        <v>324568.01264966407</v>
      </c>
      <c r="G71" s="1663">
        <f t="shared" si="12"/>
        <v>0</v>
      </c>
      <c r="H71" s="1663">
        <f t="shared" si="12"/>
        <v>0</v>
      </c>
      <c r="I71" s="1663">
        <f t="shared" si="12"/>
        <v>-2823.9358994748181</v>
      </c>
      <c r="J71" s="1663">
        <f t="shared" si="12"/>
        <v>157938.29259031036</v>
      </c>
      <c r="K71" s="1663">
        <f t="shared" si="12"/>
        <v>0</v>
      </c>
      <c r="L71" s="1663">
        <f t="shared" si="12"/>
        <v>2667.1604693270338</v>
      </c>
      <c r="M71" s="1663">
        <f t="shared" si="12"/>
        <v>0</v>
      </c>
      <c r="N71" s="1663">
        <f t="shared" si="12"/>
        <v>0</v>
      </c>
      <c r="O71" s="1663">
        <f t="shared" si="12"/>
        <v>0</v>
      </c>
      <c r="P71" s="1663">
        <f t="shared" si="12"/>
        <v>0</v>
      </c>
      <c r="Q71" s="1663">
        <f t="shared" si="12"/>
        <v>0</v>
      </c>
      <c r="R71" s="1663">
        <f t="shared" si="12"/>
        <v>0</v>
      </c>
      <c r="S71" s="1663">
        <f t="shared" si="12"/>
        <v>0</v>
      </c>
      <c r="T71" s="1663">
        <f t="shared" si="12"/>
        <v>0</v>
      </c>
      <c r="U71" s="1663">
        <f t="shared" si="12"/>
        <v>0</v>
      </c>
      <c r="V71" s="1663">
        <f t="shared" si="12"/>
        <v>0</v>
      </c>
      <c r="W71" s="1663">
        <f t="shared" si="12"/>
        <v>0</v>
      </c>
    </row>
    <row r="72" spans="1:24" ht="12.75" x14ac:dyDescent="0.2">
      <c r="A72" s="962"/>
      <c r="B72" s="444"/>
      <c r="C72" s="958"/>
      <c r="D72" s="599"/>
      <c r="E72" s="599"/>
      <c r="F72" s="599"/>
      <c r="G72" s="599"/>
      <c r="H72" s="599"/>
      <c r="I72" s="599"/>
      <c r="J72" s="599"/>
      <c r="K72" s="599"/>
      <c r="L72" s="599"/>
      <c r="M72" s="603"/>
      <c r="N72" s="603"/>
      <c r="O72" s="603"/>
      <c r="P72" s="603"/>
      <c r="Q72" s="603"/>
      <c r="R72" s="603"/>
      <c r="S72" s="603"/>
      <c r="T72" s="603"/>
      <c r="U72" s="603"/>
      <c r="V72" s="603"/>
      <c r="W72" s="603"/>
    </row>
    <row r="73" spans="1:24" ht="12.75" x14ac:dyDescent="0.2">
      <c r="A73" s="962"/>
      <c r="B73" s="965" t="s">
        <v>889</v>
      </c>
      <c r="C73" s="958"/>
      <c r="D73" s="599"/>
      <c r="E73" s="599"/>
      <c r="F73" s="599"/>
      <c r="G73" s="599"/>
      <c r="H73" s="599"/>
      <c r="I73" s="599"/>
      <c r="J73" s="599"/>
      <c r="K73" s="599"/>
      <c r="L73" s="599"/>
      <c r="M73" s="603"/>
      <c r="N73" s="603"/>
      <c r="O73" s="603"/>
      <c r="P73" s="603"/>
      <c r="Q73" s="603"/>
      <c r="R73" s="603"/>
      <c r="S73" s="603"/>
      <c r="T73" s="603"/>
      <c r="U73" s="603"/>
      <c r="V73" s="603"/>
      <c r="W73" s="603"/>
    </row>
    <row r="74" spans="1:24" ht="12.75" x14ac:dyDescent="0.2">
      <c r="A74" s="962"/>
      <c r="B74" s="444"/>
      <c r="C74" s="958"/>
      <c r="D74" s="599"/>
      <c r="E74" s="599"/>
      <c r="F74" s="599"/>
      <c r="G74" s="599"/>
      <c r="H74" s="599"/>
      <c r="I74" s="599"/>
      <c r="J74" s="599"/>
      <c r="K74" s="599"/>
      <c r="L74" s="599"/>
      <c r="M74" s="603"/>
      <c r="N74" s="603"/>
      <c r="O74" s="603"/>
      <c r="P74" s="603"/>
      <c r="Q74" s="603"/>
      <c r="R74" s="603"/>
      <c r="S74" s="603"/>
      <c r="T74" s="603"/>
      <c r="U74" s="603"/>
      <c r="V74" s="603"/>
      <c r="W74" s="603"/>
    </row>
    <row r="75" spans="1:24" s="578" customFormat="1" ht="12.75" x14ac:dyDescent="0.2">
      <c r="A75" s="964"/>
      <c r="B75" s="1988" t="s">
        <v>400</v>
      </c>
      <c r="C75" s="1989">
        <f t="shared" ref="C75:W75" si="13">IF(ISERROR(C25/C$40),"0.00%", (C25/C$40))</f>
        <v>1.0000000000000002</v>
      </c>
      <c r="D75" s="1990">
        <f t="shared" si="13"/>
        <v>0.91328196748098234</v>
      </c>
      <c r="E75" s="1990">
        <f t="shared" si="13"/>
        <v>1.099087841492056</v>
      </c>
      <c r="F75" s="1990">
        <f t="shared" si="13"/>
        <v>1.1367264179160192</v>
      </c>
      <c r="G75" s="1990" t="str">
        <f t="shared" si="13"/>
        <v>0.00%</v>
      </c>
      <c r="H75" s="1990" t="str">
        <f t="shared" si="13"/>
        <v>0.00%</v>
      </c>
      <c r="I75" s="1990">
        <f t="shared" si="13"/>
        <v>0.70580686038393903</v>
      </c>
      <c r="J75" s="1990">
        <f t="shared" si="13"/>
        <v>1.6830666779974375</v>
      </c>
      <c r="K75" s="1990" t="str">
        <f t="shared" si="13"/>
        <v>0.00%</v>
      </c>
      <c r="L75" s="1990">
        <f t="shared" si="13"/>
        <v>1.1627430920765709</v>
      </c>
      <c r="M75" s="602" t="str">
        <f t="shared" si="13"/>
        <v>0.00%</v>
      </c>
      <c r="N75" s="602" t="str">
        <f t="shared" si="13"/>
        <v>0.00%</v>
      </c>
      <c r="O75" s="602" t="str">
        <f t="shared" si="13"/>
        <v>0.00%</v>
      </c>
      <c r="P75" s="602" t="str">
        <f t="shared" si="13"/>
        <v>0.00%</v>
      </c>
      <c r="Q75" s="602" t="str">
        <f t="shared" si="13"/>
        <v>0.00%</v>
      </c>
      <c r="R75" s="602" t="str">
        <f t="shared" si="13"/>
        <v>0.00%</v>
      </c>
      <c r="S75" s="602" t="str">
        <f t="shared" si="13"/>
        <v>0.00%</v>
      </c>
      <c r="T75" s="602" t="str">
        <f t="shared" si="13"/>
        <v>0.00%</v>
      </c>
      <c r="U75" s="602" t="str">
        <f t="shared" si="13"/>
        <v>0.00%</v>
      </c>
      <c r="V75" s="602" t="str">
        <f t="shared" si="13"/>
        <v>0.00%</v>
      </c>
      <c r="W75" s="602" t="str">
        <f t="shared" si="13"/>
        <v>0.00%</v>
      </c>
    </row>
    <row r="76" spans="1:24" ht="12.75" x14ac:dyDescent="0.2">
      <c r="A76" s="962"/>
      <c r="B76" s="444"/>
      <c r="C76" s="958"/>
      <c r="D76" s="599"/>
      <c r="E76" s="599"/>
      <c r="F76" s="599"/>
      <c r="G76" s="599"/>
      <c r="H76" s="599"/>
      <c r="I76" s="599"/>
      <c r="J76" s="599"/>
      <c r="K76" s="599"/>
      <c r="L76" s="599"/>
      <c r="M76" s="603"/>
      <c r="N76" s="603"/>
      <c r="O76" s="603"/>
      <c r="P76" s="603"/>
      <c r="Q76" s="603"/>
      <c r="R76" s="603"/>
      <c r="S76" s="603"/>
      <c r="T76" s="603"/>
      <c r="U76" s="603"/>
      <c r="V76" s="603"/>
      <c r="W76" s="603"/>
    </row>
    <row r="77" spans="1:24" ht="12.75" x14ac:dyDescent="0.2">
      <c r="A77" s="962"/>
      <c r="B77" s="444" t="s">
        <v>749</v>
      </c>
      <c r="C77" s="958">
        <f>SUM(D77:W77)</f>
        <v>-251831.41900722825</v>
      </c>
      <c r="D77" s="599">
        <f t="shared" ref="D77:W77" si="14">D21-D40</f>
        <v>-451075.78906601109</v>
      </c>
      <c r="E77" s="599">
        <f t="shared" si="14"/>
        <v>60713.623468635604</v>
      </c>
      <c r="F77" s="599">
        <f t="shared" si="14"/>
        <v>78504.928725239704</v>
      </c>
      <c r="G77" s="599">
        <f t="shared" si="14"/>
        <v>0</v>
      </c>
      <c r="H77" s="599">
        <f t="shared" si="14"/>
        <v>0</v>
      </c>
      <c r="I77" s="599">
        <f t="shared" si="14"/>
        <v>-54233.038957955461</v>
      </c>
      <c r="J77" s="599">
        <f t="shared" si="14"/>
        <v>113338.24623703718</v>
      </c>
      <c r="K77" s="599">
        <f t="shared" si="14"/>
        <v>0</v>
      </c>
      <c r="L77" s="599">
        <f t="shared" si="14"/>
        <v>920.61058582578153</v>
      </c>
      <c r="M77" s="599">
        <f t="shared" si="14"/>
        <v>0</v>
      </c>
      <c r="N77" s="599">
        <f t="shared" si="14"/>
        <v>0</v>
      </c>
      <c r="O77" s="599">
        <f t="shared" si="14"/>
        <v>0</v>
      </c>
      <c r="P77" s="599">
        <f t="shared" si="14"/>
        <v>0</v>
      </c>
      <c r="Q77" s="599">
        <f t="shared" si="14"/>
        <v>0</v>
      </c>
      <c r="R77" s="599">
        <f t="shared" si="14"/>
        <v>0</v>
      </c>
      <c r="S77" s="599">
        <f t="shared" si="14"/>
        <v>0</v>
      </c>
      <c r="T77" s="599">
        <f t="shared" si="14"/>
        <v>0</v>
      </c>
      <c r="U77" s="599">
        <f t="shared" si="14"/>
        <v>0</v>
      </c>
      <c r="V77" s="599">
        <f t="shared" si="14"/>
        <v>0</v>
      </c>
      <c r="W77" s="599">
        <f t="shared" si="14"/>
        <v>0</v>
      </c>
    </row>
    <row r="78" spans="1:24" s="47" customFormat="1" ht="23.25" customHeight="1" x14ac:dyDescent="0.2">
      <c r="A78" s="963"/>
      <c r="B78" s="965"/>
      <c r="C78" s="2507" t="str">
        <f>IF(ROUND('I6.1 Revenue'!B16-C77,-1)=0,"Deficiency Input equals Output","Deficiency Input Does Not Equal Output")</f>
        <v>Deficiency Input equals Output</v>
      </c>
      <c r="D78" s="2508"/>
      <c r="E78" s="2509"/>
      <c r="F78" s="600"/>
      <c r="G78" s="600"/>
      <c r="H78" s="600"/>
      <c r="I78" s="600"/>
      <c r="J78" s="600"/>
      <c r="K78" s="600"/>
      <c r="L78" s="600"/>
      <c r="M78" s="600"/>
      <c r="N78" s="600"/>
      <c r="O78" s="600"/>
      <c r="P78" s="600"/>
      <c r="Q78" s="600"/>
      <c r="R78" s="600"/>
      <c r="S78" s="600"/>
      <c r="T78" s="600"/>
      <c r="U78" s="600"/>
      <c r="V78" s="600"/>
      <c r="W78" s="600"/>
    </row>
    <row r="79" spans="1:24" ht="12.75" x14ac:dyDescent="0.2">
      <c r="A79" s="962"/>
      <c r="B79" s="444" t="s">
        <v>405</v>
      </c>
      <c r="C79" s="958">
        <f>SUM(D79:W79)</f>
        <v>1.9372237147763371E-9</v>
      </c>
      <c r="D79" s="599">
        <f>D25-D40</f>
        <v>-314552.57817329234</v>
      </c>
      <c r="E79" s="599">
        <f t="shared" ref="E79:W79" si="15">E25-E40</f>
        <v>114367.29704206437</v>
      </c>
      <c r="F79" s="599">
        <f t="shared" si="15"/>
        <v>121460.03382242436</v>
      </c>
      <c r="G79" s="599">
        <f t="shared" si="15"/>
        <v>0</v>
      </c>
      <c r="H79" s="599">
        <f t="shared" si="15"/>
        <v>0</v>
      </c>
      <c r="I79" s="599">
        <f t="shared" si="15"/>
        <v>-49329.595359955681</v>
      </c>
      <c r="J79" s="599">
        <f t="shared" si="15"/>
        <v>126743.23137119168</v>
      </c>
      <c r="K79" s="599">
        <f t="shared" si="15"/>
        <v>0</v>
      </c>
      <c r="L79" s="599">
        <f t="shared" si="15"/>
        <v>1311.6112975695451</v>
      </c>
      <c r="M79" s="599">
        <f t="shared" si="15"/>
        <v>0</v>
      </c>
      <c r="N79" s="599">
        <f t="shared" si="15"/>
        <v>0</v>
      </c>
      <c r="O79" s="599">
        <f t="shared" si="15"/>
        <v>0</v>
      </c>
      <c r="P79" s="599">
        <f t="shared" si="15"/>
        <v>0</v>
      </c>
      <c r="Q79" s="599">
        <f t="shared" si="15"/>
        <v>0</v>
      </c>
      <c r="R79" s="599">
        <f t="shared" si="15"/>
        <v>0</v>
      </c>
      <c r="S79" s="599">
        <f t="shared" si="15"/>
        <v>0</v>
      </c>
      <c r="T79" s="599">
        <f t="shared" si="15"/>
        <v>0</v>
      </c>
      <c r="U79" s="599">
        <f t="shared" si="15"/>
        <v>0</v>
      </c>
      <c r="V79" s="599">
        <f t="shared" si="15"/>
        <v>0</v>
      </c>
      <c r="W79" s="599">
        <f t="shared" si="15"/>
        <v>0</v>
      </c>
      <c r="X79" s="1998"/>
    </row>
    <row r="80" spans="1:24" ht="12.75" x14ac:dyDescent="0.2">
      <c r="A80" s="962"/>
      <c r="B80" s="444"/>
      <c r="C80" s="958"/>
      <c r="D80" s="599"/>
      <c r="E80" s="599"/>
      <c r="F80" s="599"/>
      <c r="G80" s="599"/>
      <c r="H80" s="599"/>
      <c r="I80" s="599"/>
      <c r="J80" s="599"/>
      <c r="K80" s="599"/>
      <c r="L80" s="599"/>
      <c r="M80" s="603"/>
      <c r="N80" s="603"/>
      <c r="O80" s="603"/>
      <c r="P80" s="603"/>
      <c r="Q80" s="603"/>
      <c r="R80" s="603"/>
      <c r="S80" s="603"/>
      <c r="T80" s="603"/>
      <c r="U80" s="603"/>
      <c r="V80" s="603"/>
      <c r="W80" s="603"/>
    </row>
    <row r="81" spans="1:23" ht="13.5" thickBot="1" x14ac:dyDescent="0.25">
      <c r="A81" s="962"/>
      <c r="B81" s="444" t="s">
        <v>1346</v>
      </c>
      <c r="C81" s="961">
        <f>IF(ISERROR(C71/C65),"0.00%", (C71/C65))</f>
        <v>8.9800000000000171E-2</v>
      </c>
      <c r="D81" s="961">
        <f t="shared" ref="D81:W81" si="16">IF(ISERROR(D71/D65),"0.00%", (D71/D65))</f>
        <v>4.1633603323760905E-2</v>
      </c>
      <c r="E81" s="961">
        <f t="shared" si="16"/>
        <v>0.13475783768948993</v>
      </c>
      <c r="F81" s="961">
        <f t="shared" si="16"/>
        <v>0.1360764763500748</v>
      </c>
      <c r="G81" s="961" t="str">
        <f t="shared" si="16"/>
        <v>0.00%</v>
      </c>
      <c r="H81" s="961" t="str">
        <f t="shared" si="16"/>
        <v>0.00%</v>
      </c>
      <c r="I81" s="961">
        <f t="shared" si="16"/>
        <v>-5.0544912291777232E-3</v>
      </c>
      <c r="J81" s="961">
        <f t="shared" si="16"/>
        <v>0.47966347005403032</v>
      </c>
      <c r="K81" s="961" t="str">
        <f t="shared" si="16"/>
        <v>0.00%</v>
      </c>
      <c r="L81" s="961">
        <f t="shared" si="16"/>
        <v>0.17734026768663089</v>
      </c>
      <c r="M81" s="961" t="str">
        <f t="shared" si="16"/>
        <v>0.00%</v>
      </c>
      <c r="N81" s="961" t="str">
        <f t="shared" si="16"/>
        <v>0.00%</v>
      </c>
      <c r="O81" s="961" t="str">
        <f t="shared" si="16"/>
        <v>0.00%</v>
      </c>
      <c r="P81" s="961" t="str">
        <f t="shared" si="16"/>
        <v>0.00%</v>
      </c>
      <c r="Q81" s="961" t="str">
        <f t="shared" si="16"/>
        <v>0.00%</v>
      </c>
      <c r="R81" s="961" t="str">
        <f t="shared" si="16"/>
        <v>0.00%</v>
      </c>
      <c r="S81" s="961" t="str">
        <f t="shared" si="16"/>
        <v>0.00%</v>
      </c>
      <c r="T81" s="961" t="str">
        <f t="shared" si="16"/>
        <v>0.00%</v>
      </c>
      <c r="U81" s="961" t="str">
        <f t="shared" si="16"/>
        <v>0.00%</v>
      </c>
      <c r="V81" s="961" t="str">
        <f t="shared" si="16"/>
        <v>0.00%</v>
      </c>
      <c r="W81" s="961" t="str">
        <f t="shared" si="16"/>
        <v>0.00%</v>
      </c>
    </row>
    <row r="82" spans="1:23" ht="12.75" x14ac:dyDescent="0.2">
      <c r="A82" s="593"/>
      <c r="B82" s="352"/>
    </row>
    <row r="83" spans="1:23" ht="12.75" x14ac:dyDescent="0.2">
      <c r="A83" s="593"/>
      <c r="B83" s="352"/>
    </row>
    <row r="84" spans="1:23" ht="12.75" x14ac:dyDescent="0.2">
      <c r="A84" s="593"/>
      <c r="B84" s="352"/>
    </row>
    <row r="85" spans="1:23" ht="12.75" x14ac:dyDescent="0.2">
      <c r="A85" s="593"/>
      <c r="B85" s="352"/>
      <c r="M85" s="577"/>
      <c r="N85" s="577"/>
      <c r="O85" s="577"/>
      <c r="P85" s="577"/>
      <c r="Q85" s="577"/>
      <c r="R85" s="577"/>
      <c r="S85" s="577"/>
      <c r="T85" s="577"/>
      <c r="U85" s="577"/>
      <c r="V85" s="577"/>
      <c r="W85" s="577"/>
    </row>
    <row r="86" spans="1:23" ht="12.75" x14ac:dyDescent="0.2">
      <c r="A86" s="593"/>
      <c r="B86" s="352"/>
    </row>
    <row r="87" spans="1:23" ht="12.75" x14ac:dyDescent="0.2">
      <c r="A87" s="593"/>
      <c r="B87" s="352"/>
      <c r="M87" s="577"/>
      <c r="N87" s="577"/>
      <c r="O87" s="577"/>
      <c r="P87" s="577"/>
      <c r="Q87" s="577"/>
      <c r="R87" s="577"/>
      <c r="S87" s="577"/>
      <c r="T87" s="577"/>
      <c r="U87" s="577"/>
      <c r="V87" s="577"/>
      <c r="W87" s="577"/>
    </row>
    <row r="88" spans="1:23" ht="12.75" x14ac:dyDescent="0.2">
      <c r="A88" s="593"/>
      <c r="B88" s="352"/>
      <c r="M88" s="577"/>
      <c r="N88" s="577"/>
      <c r="O88" s="577"/>
      <c r="P88" s="577"/>
      <c r="Q88" s="577"/>
      <c r="R88" s="577"/>
      <c r="S88" s="577"/>
      <c r="T88" s="577"/>
      <c r="U88" s="577"/>
      <c r="V88" s="577"/>
      <c r="W88" s="577"/>
    </row>
    <row r="89" spans="1:23" ht="12.75" x14ac:dyDescent="0.2">
      <c r="A89" s="593"/>
      <c r="B89" s="352"/>
      <c r="M89" s="577"/>
      <c r="N89" s="577"/>
      <c r="O89" s="577"/>
      <c r="P89" s="577"/>
      <c r="Q89" s="577"/>
      <c r="R89" s="577"/>
      <c r="S89" s="577"/>
      <c r="T89" s="577"/>
      <c r="U89" s="577"/>
      <c r="V89" s="577"/>
      <c r="W89" s="577"/>
    </row>
    <row r="90" spans="1:23" ht="12.75" x14ac:dyDescent="0.2">
      <c r="A90" s="593"/>
      <c r="B90" s="352"/>
    </row>
    <row r="91" spans="1:23" ht="12.75" x14ac:dyDescent="0.2">
      <c r="A91" s="593"/>
      <c r="B91" s="352"/>
    </row>
    <row r="92" spans="1:23" ht="12.75" x14ac:dyDescent="0.2">
      <c r="A92" s="593"/>
      <c r="B92" s="352"/>
    </row>
    <row r="93" spans="1:23" ht="12.75" x14ac:dyDescent="0.2">
      <c r="A93" s="593"/>
    </row>
    <row r="94" spans="1:23" ht="12.75" x14ac:dyDescent="0.2">
      <c r="A94" s="591"/>
    </row>
    <row r="95" spans="1:23" ht="12.75" x14ac:dyDescent="0.2">
      <c r="A95" s="591"/>
    </row>
    <row r="96" spans="1:23" ht="12.75" x14ac:dyDescent="0.2">
      <c r="A96" s="591"/>
    </row>
    <row r="97" spans="1:1" ht="12.75" x14ac:dyDescent="0.2">
      <c r="A97" s="591"/>
    </row>
    <row r="98" spans="1:1" ht="12.75" x14ac:dyDescent="0.2">
      <c r="A98" s="591"/>
    </row>
    <row r="99" spans="1:1" ht="12.75" x14ac:dyDescent="0.2">
      <c r="A99" s="591"/>
    </row>
    <row r="100" spans="1:1" ht="12.75" x14ac:dyDescent="0.2">
      <c r="A100" s="591"/>
    </row>
    <row r="101" spans="1:1" ht="12.75" x14ac:dyDescent="0.2">
      <c r="A101" s="591"/>
    </row>
    <row r="102" spans="1:1" ht="12.75" x14ac:dyDescent="0.2">
      <c r="A102" s="591"/>
    </row>
    <row r="103" spans="1:1" ht="12.75" x14ac:dyDescent="0.2">
      <c r="A103" s="591"/>
    </row>
    <row r="104" spans="1:1" ht="12.75" x14ac:dyDescent="0.2">
      <c r="A104" s="591"/>
    </row>
    <row r="105" spans="1:1" ht="12.75" x14ac:dyDescent="0.2">
      <c r="A105" s="591"/>
    </row>
    <row r="106" spans="1:1" ht="12.75" x14ac:dyDescent="0.2">
      <c r="A106" s="591"/>
    </row>
    <row r="107" spans="1:1" ht="12.75" x14ac:dyDescent="0.2">
      <c r="A107" s="591"/>
    </row>
    <row r="108" spans="1:1" ht="12.75" x14ac:dyDescent="0.2">
      <c r="A108" s="591"/>
    </row>
    <row r="109" spans="1:1" ht="12.75" x14ac:dyDescent="0.2">
      <c r="A109" s="591"/>
    </row>
    <row r="110" spans="1:1" ht="12.75" x14ac:dyDescent="0.2">
      <c r="A110" s="591"/>
    </row>
    <row r="111" spans="1:1" ht="12.75" x14ac:dyDescent="0.2">
      <c r="A111" s="591"/>
    </row>
    <row r="112" spans="1:1" ht="12.75" x14ac:dyDescent="0.2">
      <c r="A112" s="591"/>
    </row>
    <row r="113" spans="1:1" ht="12.75" x14ac:dyDescent="0.2">
      <c r="A113" s="591"/>
    </row>
    <row r="114" spans="1:1" ht="12.75" x14ac:dyDescent="0.2">
      <c r="A114" s="591"/>
    </row>
    <row r="115" spans="1:1" ht="12.75" x14ac:dyDescent="0.2">
      <c r="A115" s="591"/>
    </row>
    <row r="116" spans="1:1" ht="12.75" x14ac:dyDescent="0.2">
      <c r="A116" s="591"/>
    </row>
    <row r="117" spans="1:1" ht="12.75" x14ac:dyDescent="0.2">
      <c r="A117" s="591"/>
    </row>
    <row r="118" spans="1:1" ht="12.75" x14ac:dyDescent="0.2">
      <c r="A118" s="591"/>
    </row>
    <row r="119" spans="1:1" ht="12.75" x14ac:dyDescent="0.2">
      <c r="A119" s="591"/>
    </row>
    <row r="120" spans="1:1" ht="12.75" x14ac:dyDescent="0.2">
      <c r="A120" s="591"/>
    </row>
    <row r="121" spans="1:1" ht="12.75" x14ac:dyDescent="0.2">
      <c r="A121" s="591"/>
    </row>
  </sheetData>
  <sheetProtection algorithmName="SHA-512" hashValue="04J/SFRSapiMRMrwhWGM5jU3YcOKErYbpM+mCcYRF2lb7AHzIe3a3QURXTU1uflTih0Jr+2gD9qx+mcCSda6Tg==" saltValue="ZkId7+nBitvpyONRHXXZyQ==" spinCount="100000" sheet="1" objects="1" scenarios="1"/>
  <mergeCells count="9">
    <mergeCell ref="A1:F1"/>
    <mergeCell ref="A2:E2"/>
    <mergeCell ref="A3:E3"/>
    <mergeCell ref="A4:E4"/>
    <mergeCell ref="C78:E78"/>
    <mergeCell ref="C41:E41"/>
    <mergeCell ref="C64:E64"/>
    <mergeCell ref="C15:L15"/>
    <mergeCell ref="C20:F20"/>
  </mergeCells>
  <phoneticPr fontId="7" type="noConversion"/>
  <conditionalFormatting sqref="C41 C64">
    <cfRule type="cellIs" dxfId="9" priority="3" stopIfTrue="1" operator="equal">
      <formula>"Error"</formula>
    </cfRule>
  </conditionalFormatting>
  <conditionalFormatting sqref="C78">
    <cfRule type="cellIs" dxfId="8" priority="2" stopIfTrue="1" operator="equal">
      <formula>"Error"</formula>
    </cfRule>
  </conditionalFormatting>
  <conditionalFormatting sqref="C20">
    <cfRule type="cellIs" dxfId="7" priority="1" stopIfTrue="1" operator="equal">
      <formula>"Error"</formula>
    </cfRule>
  </conditionalFormatting>
  <pageMargins left="0.39370078740157483" right="0.39370078740157483" top="0.39370078740157483" bottom="0.39370078740157483" header="0.15748031496062992" footer="0.51181102362204722"/>
  <pageSetup scale="39" orientation="portrait"/>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9"/>
    <pageSetUpPr fitToPage="1"/>
  </sheetPr>
  <dimension ref="A1:AK802"/>
  <sheetViews>
    <sheetView workbookViewId="0">
      <selection activeCell="F17" sqref="F17"/>
    </sheetView>
  </sheetViews>
  <sheetFormatPr defaultRowHeight="11.25" x14ac:dyDescent="0.2"/>
  <cols>
    <col min="1" max="1" width="14.140625" style="611" customWidth="1"/>
    <col min="2" max="2" width="43.5703125" style="13" customWidth="1"/>
    <col min="3" max="3" width="15.7109375" style="608" customWidth="1"/>
    <col min="4" max="4" width="15.7109375" style="609" customWidth="1"/>
    <col min="5" max="6" width="15.7109375" style="610" customWidth="1"/>
    <col min="7" max="7" width="15.7109375" style="610" hidden="1" customWidth="1"/>
    <col min="8" max="8" width="15.7109375" style="609" hidden="1" customWidth="1"/>
    <col min="9" max="10" width="15.7109375" style="610" customWidth="1"/>
    <col min="11" max="11" width="15.7109375" style="610" hidden="1" customWidth="1"/>
    <col min="12" max="12" width="15.7109375" style="610" customWidth="1"/>
    <col min="13" max="13" width="15.7109375" style="610" hidden="1" customWidth="1"/>
    <col min="14" max="14" width="11.28515625" style="610" hidden="1" customWidth="1"/>
    <col min="15" max="23" width="15.7109375" style="610" hidden="1" customWidth="1"/>
    <col min="24" max="24" width="9.140625" style="608"/>
    <col min="25" max="25" width="9.140625" style="534"/>
    <col min="26" max="26" width="11.42578125" style="534" bestFit="1" customWidth="1"/>
    <col min="27" max="30" width="9.140625" style="534"/>
    <col min="31" max="16384" width="9.140625" style="13"/>
  </cols>
  <sheetData>
    <row r="1" spans="1:30" ht="77.2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4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t="str">
        <f>'I1 Intro'!C11</f>
        <v>EB-2018-0056</v>
      </c>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O2 Monthly Fixed Charge Min. &amp; Max. Worksheet  - "&amp;  'I2 LDC class'!$C$17</f>
        <v>Sheet O2 Monthly Fixed Charge Min. &amp; Max.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1"/>
    </row>
    <row r="8" spans="1:30" x14ac:dyDescent="0.2">
      <c r="A8" s="311"/>
    </row>
    <row r="9" spans="1:30" ht="12.75" x14ac:dyDescent="0.2">
      <c r="A9" s="55"/>
      <c r="B9" s="312"/>
    </row>
    <row r="11" spans="1:30" x14ac:dyDescent="0.2">
      <c r="A11" s="311"/>
      <c r="C11" s="610"/>
    </row>
    <row r="12" spans="1:30" ht="12.75" x14ac:dyDescent="0.2">
      <c r="A12" s="627"/>
      <c r="B12" s="312"/>
      <c r="C12" s="716"/>
      <c r="D12" s="725">
        <v>1</v>
      </c>
      <c r="E12" s="725">
        <v>2</v>
      </c>
      <c r="F12" s="725">
        <v>3</v>
      </c>
      <c r="G12" s="725">
        <v>4</v>
      </c>
      <c r="H12" s="725">
        <v>5</v>
      </c>
      <c r="I12" s="725">
        <v>6</v>
      </c>
      <c r="J12" s="725">
        <v>7</v>
      </c>
      <c r="K12" s="725">
        <v>8</v>
      </c>
      <c r="L12" s="725">
        <v>9</v>
      </c>
      <c r="M12" s="725">
        <v>10</v>
      </c>
      <c r="N12" s="725">
        <v>11</v>
      </c>
      <c r="O12" s="725">
        <v>12</v>
      </c>
      <c r="P12" s="725">
        <v>13</v>
      </c>
      <c r="Q12" s="725">
        <v>14</v>
      </c>
      <c r="R12" s="725">
        <v>15</v>
      </c>
      <c r="S12" s="725">
        <v>16</v>
      </c>
      <c r="T12" s="725">
        <v>17</v>
      </c>
      <c r="U12" s="725">
        <v>18</v>
      </c>
      <c r="V12" s="725">
        <v>19</v>
      </c>
      <c r="W12" s="725">
        <v>20</v>
      </c>
    </row>
    <row r="13" spans="1:30" ht="38.25" x14ac:dyDescent="0.2">
      <c r="A13" s="312"/>
      <c r="B13" s="721" t="s">
        <v>681</v>
      </c>
      <c r="C13" s="717"/>
      <c r="D13" s="630" t="str">
        <f>IF('I2 LDC class'!$D$20="",'I2 LDC class'!$C$20,'I2 LDC class'!$D$20)</f>
        <v>Residential</v>
      </c>
      <c r="E13" s="630" t="str">
        <f>IF('I2 LDC class'!$D$21="",'I2 LDC class'!$C$21,'I2 LDC class'!$D$21)</f>
        <v>GS &lt;50</v>
      </c>
      <c r="F13" s="630" t="str">
        <f>IF('I2 LDC class'!$D$22="",'I2 LDC class'!$C$22,'I2 LDC class'!$D$22)</f>
        <v>GS &gt;50kW</v>
      </c>
      <c r="G13" s="630" t="str">
        <f>IF('I2 LDC class'!$D$23="",'I2 LDC class'!$C$23,'I2 LDC class'!$D$23)</f>
        <v>GS&gt; 50-TOU</v>
      </c>
      <c r="H13" s="630" t="str">
        <f>IF('I2 LDC class'!$D$24="",'I2 LDC class'!$C$24,'I2 LDC class'!$D$24)</f>
        <v>GS &gt;50-Intermediate</v>
      </c>
      <c r="I13" s="630" t="str">
        <f>IF('I2 LDC class'!$D$25="",'I2 LDC class'!$C$25,'I2 LDC class'!$D$25)</f>
        <v>Large User</v>
      </c>
      <c r="J13" s="630" t="str">
        <f>IF('I2 LDC class'!$D$26="",'I2 LDC class'!$C$26,'I2 LDC class'!$D$26)</f>
        <v>Street Light</v>
      </c>
      <c r="K13" s="630" t="str">
        <f>IF('I2 LDC class'!$D$27="",'I2 LDC class'!$C$27,'I2 LDC class'!$D$27)</f>
        <v>Sentinel</v>
      </c>
      <c r="L13" s="630" t="str">
        <f>IF('I2 LDC class'!$D$28="",'I2 LDC class'!$C$28,'I2 LDC class'!$D$28)</f>
        <v>Unmetered Scattered Load</v>
      </c>
      <c r="M13" s="630" t="str">
        <f>IF('I2 LDC class'!$D$29="",'I2 LDC class'!$C$29,'I2 LDC class'!$D$29)</f>
        <v>Embedded Distributor</v>
      </c>
      <c r="N13" s="630" t="str">
        <f>IF('I2 LDC class'!$D$30="",'I2 LDC class'!$C$30,'I2 LDC class'!$D$30)</f>
        <v>Back-up/Standby Power</v>
      </c>
      <c r="O13" s="630" t="str">
        <f>IF('I2 LDC class'!$D$31="",'I2 LDC class'!$C$31,'I2 LDC class'!$D$31)</f>
        <v>Rate Class 1</v>
      </c>
      <c r="P13" s="630" t="str">
        <f>IF('I2 LDC class'!$D$32="",'I2 LDC class'!$C$32,'I2 LDC class'!$D$32)</f>
        <v>Rate class 2</v>
      </c>
      <c r="Q13" s="630" t="str">
        <f>IF('I2 LDC class'!$D$33="",'I2 LDC class'!$C$33,'I2 LDC class'!$D$33)</f>
        <v>Rate class 3</v>
      </c>
      <c r="R13" s="630" t="str">
        <f>IF('I2 LDC class'!$D$34="",'I2 LDC class'!$C$34,'I2 LDC class'!$D$34)</f>
        <v>Rate class 4</v>
      </c>
      <c r="S13" s="630" t="str">
        <f>IF('I2 LDC class'!$D$35="",'I2 LDC class'!$C$35,'I2 LDC class'!$D$35)</f>
        <v>Rate class 5</v>
      </c>
      <c r="T13" s="630" t="str">
        <f>IF('I2 LDC class'!$D$36="",'I2 LDC class'!$C$36,'I2 LDC class'!$D$36)</f>
        <v>Rate class 6</v>
      </c>
      <c r="U13" s="630" t="str">
        <f>IF('I2 LDC class'!$D$37="",'I2 LDC class'!$C$37,'I2 LDC class'!$D$37)</f>
        <v>Rate class 7</v>
      </c>
      <c r="V13" s="630" t="str">
        <f>IF('I2 LDC class'!$D$38="",'I2 LDC class'!$C$38,'I2 LDC class'!$D$38)</f>
        <v>Rate class 8</v>
      </c>
      <c r="W13" s="630" t="str">
        <f>IF('I2 LDC class'!$D$39="",'I2 LDC class'!$C$39,'I2 LDC class'!$D$39)</f>
        <v>Rate class 9</v>
      </c>
    </row>
    <row r="14" spans="1:30" ht="12.75" x14ac:dyDescent="0.2">
      <c r="A14" s="631"/>
      <c r="B14" s="634" t="s">
        <v>327</v>
      </c>
      <c r="C14" s="717"/>
      <c r="D14" s="720">
        <f>IF(ISERROR(D85/'E3 PLCC'!C19/12),"0",(D85/'E3 PLCC'!C19/12))</f>
        <v>6.9765881801794345</v>
      </c>
      <c r="E14" s="720">
        <f>IF(ISERROR(E85/'E3 PLCC'!D19/12),"0",(E85/'E3 PLCC'!D19/12))</f>
        <v>8.0701865202001635</v>
      </c>
      <c r="F14" s="720">
        <f>IF(ISERROR(F85/'E3 PLCC'!E19/12),"0",(F85/'E3 PLCC'!E19/12))</f>
        <v>60.26750243999755</v>
      </c>
      <c r="G14" s="720" t="str">
        <f>IF(ISERROR(G85/'E3 PLCC'!F19/12),"0",(G85/'E3 PLCC'!F19/12))</f>
        <v>0</v>
      </c>
      <c r="H14" s="720" t="str">
        <f>IF(ISERROR(H85/'E3 PLCC'!G19/12),"0",(H85/'E3 PLCC'!G19/12))</f>
        <v>0</v>
      </c>
      <c r="I14" s="720">
        <f>IF(ISERROR(I85/'E3 PLCC'!H19/12),"0",(I85/'E3 PLCC'!H19/12))</f>
        <v>55.035656411323032</v>
      </c>
      <c r="J14" s="720">
        <f>IF(ISERROR(J85/'E3 PLCC'!I19/12),"0",(J85/'E3 PLCC'!I19/12))</f>
        <v>0.99068097028643054</v>
      </c>
      <c r="K14" s="720" t="str">
        <f>IF(ISERROR(K85/'E3 PLCC'!J19/12),"0",(K85/'E3 PLCC'!J19/12))</f>
        <v>0</v>
      </c>
      <c r="L14" s="720">
        <f>IF(ISERROR(L85/'E3 PLCC'!K19/12),"0",(L85/'E3 PLCC'!K19/12))</f>
        <v>3.5362133092126125</v>
      </c>
      <c r="M14" s="720" t="str">
        <f>IF(ISERROR(M85/'E3 PLCC'!L19/12),"0",(M85/'E3 PLCC'!L19/12))</f>
        <v>0</v>
      </c>
      <c r="N14" s="720" t="str">
        <f>IF(ISERROR(N85/'E3 PLCC'!M19/12),"0",(N85/'E3 PLCC'!M19/12))</f>
        <v>0</v>
      </c>
      <c r="O14" s="720" t="str">
        <f>IF(ISERROR(O85/'E3 PLCC'!N19/12),"0",(O85/'E3 PLCC'!N19/12))</f>
        <v>0</v>
      </c>
      <c r="P14" s="720" t="str">
        <f>IF(ISERROR(P85/'E3 PLCC'!O19/12),"0",(P85/'E3 PLCC'!O19/12))</f>
        <v>0</v>
      </c>
      <c r="Q14" s="720" t="str">
        <f>IF(ISERROR(Q85/'E3 PLCC'!P19/12),"0",(Q85/'E3 PLCC'!P19/12))</f>
        <v>0</v>
      </c>
      <c r="R14" s="720" t="str">
        <f>IF(ISERROR(R85/'E3 PLCC'!Q19/12),"0",(R85/'E3 PLCC'!Q19/12))</f>
        <v>0</v>
      </c>
      <c r="S14" s="720" t="str">
        <f>IF(ISERROR(S85/'E3 PLCC'!R19/12),"0",(S85/'E3 PLCC'!R19/12))</f>
        <v>0</v>
      </c>
      <c r="T14" s="720" t="str">
        <f>IF(ISERROR(T85/'E3 PLCC'!S19/12),"0",(T85/'E3 PLCC'!S19/12))</f>
        <v>0</v>
      </c>
      <c r="U14" s="720" t="str">
        <f>IF(ISERROR(U85/'E3 PLCC'!T19/12),"0",(U85/'E3 PLCC'!T19/12))</f>
        <v>0</v>
      </c>
      <c r="V14" s="720" t="str">
        <f>IF(ISERROR(V85/'E3 PLCC'!U19/12),"0",(V85/'E3 PLCC'!U19/12))</f>
        <v>0</v>
      </c>
      <c r="W14" s="720" t="str">
        <f>IF(ISERROR(W85/'E3 PLCC'!V19/12),"0",(W85/'E3 PLCC'!V19/12))</f>
        <v>0</v>
      </c>
      <c r="X14" s="720"/>
    </row>
    <row r="15" spans="1:30" ht="12.75" x14ac:dyDescent="0.2">
      <c r="A15" s="631"/>
      <c r="B15" s="722"/>
      <c r="C15" s="717"/>
      <c r="D15" s="633"/>
      <c r="E15" s="633"/>
      <c r="F15" s="633"/>
      <c r="G15" s="633"/>
      <c r="H15" s="633"/>
      <c r="I15" s="633"/>
      <c r="J15" s="633"/>
      <c r="K15" s="633"/>
      <c r="L15" s="633"/>
      <c r="M15" s="633"/>
      <c r="N15" s="633"/>
      <c r="O15" s="633"/>
      <c r="P15" s="633"/>
      <c r="Q15" s="633"/>
      <c r="R15" s="633"/>
      <c r="S15" s="633"/>
      <c r="T15" s="633"/>
      <c r="U15" s="633"/>
      <c r="V15" s="633"/>
      <c r="W15" s="633"/>
      <c r="X15" s="633"/>
    </row>
    <row r="16" spans="1:30" s="613" customFormat="1" ht="12.75" x14ac:dyDescent="0.2">
      <c r="A16" s="632"/>
      <c r="B16" s="634" t="s">
        <v>328</v>
      </c>
      <c r="C16" s="718"/>
      <c r="D16" s="720">
        <f>IF(ISERROR(D136/'E3 PLCC'!C$19/12),"0",(D136/'E3 PLCC'!C$19/12))</f>
        <v>10.934174743664661</v>
      </c>
      <c r="E16" s="720">
        <f>IF(ISERROR(E136/'E3 PLCC'!D$19/12),"0",(E136/'E3 PLCC'!D$19/12))</f>
        <v>12.500826834246313</v>
      </c>
      <c r="F16" s="720">
        <f>IF(ISERROR(F136/'E3 PLCC'!E$19/12),"0",(F136/'E3 PLCC'!E$19/12))</f>
        <v>96.462226894207674</v>
      </c>
      <c r="G16" s="720" t="str">
        <f>IF(ISERROR(G136/'E3 PLCC'!F$19/12),"0",(G136/'E3 PLCC'!F$19/12))</f>
        <v>0</v>
      </c>
      <c r="H16" s="720" t="str">
        <f>IF(ISERROR(H136/'E3 PLCC'!G$19/12),"0",(H136/'E3 PLCC'!G$19/12))</f>
        <v>0</v>
      </c>
      <c r="I16" s="720">
        <f>IF(ISERROR(I136/'E3 PLCC'!H$19/12),"0",(I136/'E3 PLCC'!H$19/12))</f>
        <v>93.191564854578587</v>
      </c>
      <c r="J16" s="720">
        <f>IF(ISERROR(J136/'E3 PLCC'!I$19/12),"0",(J136/'E3 PLCC'!I$19/12))</f>
        <v>1.6646316888403685</v>
      </c>
      <c r="K16" s="720" t="str">
        <f>IF(ISERROR(K136/'E3 PLCC'!J$19/12),"0",(K136/'E3 PLCC'!J$19/12))</f>
        <v>0</v>
      </c>
      <c r="L16" s="720">
        <f>IF(ISERROR(L136/'E3 PLCC'!K$19/12),"0",(L136/'E3 PLCC'!K$19/12))</f>
        <v>6.0312139520186774</v>
      </c>
      <c r="M16" s="720" t="str">
        <f>IF(ISERROR(M136/'E3 PLCC'!L$19/12),"0",(M136/'E3 PLCC'!L$19/12))</f>
        <v>0</v>
      </c>
      <c r="N16" s="720" t="str">
        <f>IF(ISERROR(N136/'E3 PLCC'!M$19/12),"0",(N136/'E3 PLCC'!M$19/12))</f>
        <v>0</v>
      </c>
      <c r="O16" s="720" t="str">
        <f>IF(ISERROR(O136/'E3 PLCC'!N$19/12),"0",(O136/'E3 PLCC'!N$19/12))</f>
        <v>0</v>
      </c>
      <c r="P16" s="720" t="str">
        <f>IF(ISERROR(P136/'E3 PLCC'!O$19/12),"0",(P136/'E3 PLCC'!O$19/12))</f>
        <v>0</v>
      </c>
      <c r="Q16" s="720" t="str">
        <f>IF(ISERROR(Q136/'E3 PLCC'!P$19/12),"0",(Q136/'E3 PLCC'!P$19/12))</f>
        <v>0</v>
      </c>
      <c r="R16" s="720" t="str">
        <f>IF(ISERROR(R136/'E3 PLCC'!Q$19/12),"0",(R136/'E3 PLCC'!Q$19/12))</f>
        <v>0</v>
      </c>
      <c r="S16" s="720" t="str">
        <f>IF(ISERROR(S136/'E3 PLCC'!R$19/12),"0",(S136/'E3 PLCC'!R$19/12))</f>
        <v>0</v>
      </c>
      <c r="T16" s="720" t="str">
        <f>IF(ISERROR(T136/'E3 PLCC'!S$19/12),"0",(T136/'E3 PLCC'!S$19/12))</f>
        <v>0</v>
      </c>
      <c r="U16" s="720" t="str">
        <f>IF(ISERROR(U136/'E3 PLCC'!T$19/12),"0",(U136/'E3 PLCC'!T$19/12))</f>
        <v>0</v>
      </c>
      <c r="V16" s="720" t="str">
        <f>IF(ISERROR(V136/'E3 PLCC'!U$19/12),"0",(V136/'E3 PLCC'!U$19/12))</f>
        <v>0</v>
      </c>
      <c r="W16" s="720" t="str">
        <f>IF(ISERROR(W136/'E3 PLCC'!V$19/12),"0",(W136/'E3 PLCC'!V$19/12))</f>
        <v>0</v>
      </c>
      <c r="X16" s="720"/>
    </row>
    <row r="17" spans="1:37" s="613" customFormat="1" ht="39" customHeight="1" x14ac:dyDescent="0.2">
      <c r="A17" s="632"/>
      <c r="B17" s="951" t="s">
        <v>81</v>
      </c>
      <c r="C17" s="952"/>
      <c r="D17" s="953">
        <f>IF(ISERROR(D237/'E3 PLCC'!C19/12),"0",(D237/'E3 PLCC'!C19/12))</f>
        <v>29.133656167167871</v>
      </c>
      <c r="E17" s="953">
        <f>IF(ISERROR(E237/'E3 PLCC'!D19/12),"0",(E237/'E3 PLCC'!D19/12))</f>
        <v>30.314248601842532</v>
      </c>
      <c r="F17" s="953">
        <f>IF(ISERROR(F237/'E3 PLCC'!E19/12),"0",(F237/'E3 PLCC'!E19/12))</f>
        <v>111.0106112181583</v>
      </c>
      <c r="G17" s="953" t="str">
        <f>IF(ISERROR(G237/'E3 PLCC'!F19/12),"0",(G237/'E3 PLCC'!F19/12))</f>
        <v>0</v>
      </c>
      <c r="H17" s="953" t="str">
        <f>IF(ISERROR(H237/'E3 PLCC'!G19/12),"0",(H237/'E3 PLCC'!G19/12))</f>
        <v>0</v>
      </c>
      <c r="I17" s="953">
        <f>IF(ISERROR(I237/'E3 PLCC'!H19/12),"0",(I237/'E3 PLCC'!H19/12))</f>
        <v>108.34334223201132</v>
      </c>
      <c r="J17" s="953">
        <f>IF(ISERROR(J237/'E3 PLCC'!I19/12),"0",(J237/'E3 PLCC'!I19/12))</f>
        <v>6.8412539893765816</v>
      </c>
      <c r="K17" s="953" t="str">
        <f>IF(ISERROR(K237/'E3 PLCC'!J19/12),"0",(K237/'E3 PLCC'!J19/12))</f>
        <v>0</v>
      </c>
      <c r="L17" s="953">
        <f>IF(ISERROR(L237/'E3 PLCC'!K19/12),"0",(L237/'E3 PLCC'!K19/12))</f>
        <v>20.036277414397663</v>
      </c>
      <c r="M17" s="953" t="str">
        <f>IF(ISERROR(M237/'E3 PLCC'!L19/12),"0",(M237/'E3 PLCC'!L19/12))</f>
        <v>0</v>
      </c>
      <c r="N17" s="953" t="str">
        <f>IF(ISERROR(N237/'E3 PLCC'!M19/12),"0",(N237/'E3 PLCC'!M19/12))</f>
        <v>0</v>
      </c>
      <c r="O17" s="953" t="str">
        <f>IF(ISERROR(O237/'E3 PLCC'!N19/12),"0",(O237/'E3 PLCC'!N19/12))</f>
        <v>0</v>
      </c>
      <c r="P17" s="953" t="str">
        <f>IF(ISERROR(P237/'E3 PLCC'!O19/12),"0",(P237/'E3 PLCC'!O19/12))</f>
        <v>0</v>
      </c>
      <c r="Q17" s="953" t="str">
        <f>IF(ISERROR(Q237/'E3 PLCC'!P19/12),"0",(Q237/'E3 PLCC'!P19/12))</f>
        <v>0</v>
      </c>
      <c r="R17" s="953" t="str">
        <f>IF(ISERROR(R237/'E3 PLCC'!Q19/12),"0",(R237/'E3 PLCC'!Q19/12))</f>
        <v>0</v>
      </c>
      <c r="S17" s="953" t="str">
        <f>IF(ISERROR(S237/'E3 PLCC'!R19/12),"0",(S237/'E3 PLCC'!R19/12))</f>
        <v>0</v>
      </c>
      <c r="T17" s="953" t="str">
        <f>IF(ISERROR(T237/'E3 PLCC'!S19/12),"0",(T237/'E3 PLCC'!S19/12))</f>
        <v>0</v>
      </c>
      <c r="U17" s="953" t="str">
        <f>IF(ISERROR(U237/'E3 PLCC'!T19/12),"0",(U237/'E3 PLCC'!T19/12))</f>
        <v>0</v>
      </c>
      <c r="V17" s="953" t="str">
        <f>IF(ISERROR(V237/'E3 PLCC'!U19/12),"0",(V237/'E3 PLCC'!U19/12))</f>
        <v>0</v>
      </c>
      <c r="W17" s="953" t="str">
        <f>IF(ISERROR(W237/'E3 PLCC'!V19/12),"0",(W237/'E3 PLCC'!V19/12))</f>
        <v>0</v>
      </c>
      <c r="X17" s="953"/>
    </row>
    <row r="18" spans="1:37" s="613" customFormat="1" ht="26.25" customHeight="1" x14ac:dyDescent="0.2">
      <c r="A18" s="632"/>
      <c r="B18" s="1977" t="s">
        <v>449</v>
      </c>
      <c r="C18" s="954"/>
      <c r="D18" s="953">
        <f>'I6.1 Revenue'!D33</f>
        <v>26.86</v>
      </c>
      <c r="E18" s="953">
        <f>'I6.1 Revenue'!E33</f>
        <v>39.409999999999997</v>
      </c>
      <c r="F18" s="953">
        <f>'I6.1 Revenue'!F33</f>
        <v>281.64999999999998</v>
      </c>
      <c r="G18" s="953">
        <f>'I6.1 Revenue'!G33</f>
        <v>0</v>
      </c>
      <c r="H18" s="953">
        <f>'I6.1 Revenue'!H33</f>
        <v>0</v>
      </c>
      <c r="I18" s="953">
        <f>'I6.1 Revenue'!I33</f>
        <v>281.64999999999998</v>
      </c>
      <c r="J18" s="953">
        <f>'I6.1 Revenue'!J33</f>
        <v>7.85</v>
      </c>
      <c r="K18" s="953">
        <f>'I6.1 Revenue'!K33</f>
        <v>0</v>
      </c>
      <c r="L18" s="953">
        <f>'I6.1 Revenue'!L33</f>
        <v>21.2</v>
      </c>
      <c r="M18" s="953">
        <f>'I6.1 Revenue'!M33</f>
        <v>0</v>
      </c>
      <c r="N18" s="953">
        <f>'I6.1 Revenue'!N33</f>
        <v>0</v>
      </c>
      <c r="O18" s="953">
        <f>'I6.1 Revenue'!O33</f>
        <v>0</v>
      </c>
      <c r="P18" s="953">
        <f>'I6.1 Revenue'!P33</f>
        <v>0</v>
      </c>
      <c r="Q18" s="953">
        <f>'I6.1 Revenue'!Q33</f>
        <v>0</v>
      </c>
      <c r="R18" s="953">
        <f>'I6.1 Revenue'!R33</f>
        <v>0</v>
      </c>
      <c r="S18" s="953">
        <f>'I6.1 Revenue'!S33</f>
        <v>0</v>
      </c>
      <c r="T18" s="953">
        <f>'I6.1 Revenue'!T33</f>
        <v>0</v>
      </c>
      <c r="U18" s="953">
        <f>'I6.1 Revenue'!U33</f>
        <v>0</v>
      </c>
      <c r="V18" s="953">
        <f>'I6.1 Revenue'!V33</f>
        <v>0</v>
      </c>
      <c r="W18" s="953">
        <f>'I6.1 Revenue'!W33</f>
        <v>0</v>
      </c>
      <c r="X18" s="723"/>
      <c r="Y18" s="724"/>
      <c r="Z18" s="724"/>
      <c r="AA18" s="724"/>
      <c r="AB18" s="724"/>
      <c r="AC18" s="724"/>
      <c r="AD18" s="724"/>
      <c r="AE18" s="724"/>
      <c r="AF18" s="724"/>
      <c r="AG18" s="724"/>
      <c r="AH18" s="724"/>
      <c r="AI18" s="724"/>
      <c r="AJ18" s="724"/>
      <c r="AK18" s="724"/>
    </row>
    <row r="19" spans="1:37" ht="12.75" x14ac:dyDescent="0.2">
      <c r="A19" s="631"/>
      <c r="B19" s="631"/>
      <c r="C19" s="640"/>
      <c r="D19" s="635"/>
      <c r="E19" s="636"/>
      <c r="F19" s="636"/>
      <c r="G19" s="636"/>
      <c r="H19" s="635"/>
      <c r="I19" s="636"/>
      <c r="J19" s="636"/>
      <c r="K19" s="636"/>
      <c r="L19" s="636"/>
      <c r="M19" s="636"/>
      <c r="N19" s="636"/>
      <c r="O19" s="636"/>
      <c r="P19" s="636"/>
      <c r="Q19" s="636"/>
      <c r="R19" s="636"/>
      <c r="S19" s="636"/>
      <c r="T19" s="636"/>
      <c r="U19" s="636"/>
      <c r="V19" s="636"/>
      <c r="W19" s="637"/>
    </row>
    <row r="20" spans="1:37" ht="4.5" customHeight="1" x14ac:dyDescent="0.2">
      <c r="A20" s="726"/>
      <c r="B20" s="727"/>
      <c r="C20" s="728"/>
      <c r="D20" s="729"/>
      <c r="E20" s="730"/>
      <c r="F20" s="730"/>
      <c r="G20" s="730"/>
      <c r="H20" s="729"/>
      <c r="I20" s="730"/>
      <c r="J20" s="730"/>
      <c r="K20" s="730"/>
      <c r="L20" s="730"/>
      <c r="M20" s="730"/>
      <c r="N20" s="730"/>
      <c r="O20" s="730"/>
      <c r="P20" s="730"/>
      <c r="Q20" s="730"/>
      <c r="R20" s="730"/>
      <c r="S20" s="730"/>
      <c r="T20" s="730"/>
      <c r="U20" s="730"/>
      <c r="V20" s="730"/>
      <c r="W20" s="731"/>
    </row>
    <row r="21" spans="1:37" ht="12.75" x14ac:dyDescent="0.2">
      <c r="A21" s="638"/>
      <c r="B21" s="639"/>
      <c r="C21" s="640"/>
      <c r="D21" s="635"/>
      <c r="E21" s="636"/>
      <c r="F21" s="636"/>
      <c r="G21" s="636"/>
      <c r="H21" s="635"/>
      <c r="I21" s="636"/>
      <c r="J21" s="636"/>
      <c r="K21" s="636"/>
      <c r="L21" s="636"/>
      <c r="M21" s="636"/>
      <c r="N21" s="636"/>
      <c r="O21" s="636"/>
      <c r="P21" s="636"/>
      <c r="Q21" s="636"/>
      <c r="R21" s="636"/>
      <c r="S21" s="636"/>
      <c r="T21" s="636"/>
      <c r="U21" s="636"/>
      <c r="V21" s="636"/>
      <c r="W21" s="637"/>
    </row>
    <row r="22" spans="1:37" s="616" customFormat="1" ht="12.75" x14ac:dyDescent="0.2">
      <c r="A22" s="641"/>
      <c r="B22" s="642"/>
      <c r="C22" s="643"/>
      <c r="D22" s="725">
        <v>1</v>
      </c>
      <c r="E22" s="725">
        <v>2</v>
      </c>
      <c r="F22" s="725">
        <v>3</v>
      </c>
      <c r="G22" s="725">
        <v>4</v>
      </c>
      <c r="H22" s="725">
        <v>5</v>
      </c>
      <c r="I22" s="725">
        <v>6</v>
      </c>
      <c r="J22" s="725">
        <v>7</v>
      </c>
      <c r="K22" s="725">
        <v>8</v>
      </c>
      <c r="L22" s="725">
        <v>9</v>
      </c>
      <c r="M22" s="725">
        <v>10</v>
      </c>
      <c r="N22" s="725">
        <v>11</v>
      </c>
      <c r="O22" s="725">
        <v>12</v>
      </c>
      <c r="P22" s="725">
        <v>13</v>
      </c>
      <c r="Q22" s="725">
        <v>14</v>
      </c>
      <c r="R22" s="725">
        <v>15</v>
      </c>
      <c r="S22" s="725">
        <v>16</v>
      </c>
      <c r="T22" s="725">
        <v>17</v>
      </c>
      <c r="U22" s="725">
        <v>18</v>
      </c>
      <c r="V22" s="725">
        <v>19</v>
      </c>
      <c r="W22" s="725">
        <v>20</v>
      </c>
      <c r="X22" s="615"/>
    </row>
    <row r="23" spans="1:37" ht="38.25" x14ac:dyDescent="0.25">
      <c r="A23" s="2523" t="s">
        <v>1206</v>
      </c>
      <c r="B23" s="2524"/>
      <c r="C23" s="546" t="s">
        <v>763</v>
      </c>
      <c r="D23" s="629" t="str">
        <f>IF('I2 LDC class'!$D$20="",'I2 LDC class'!$C$20,'I2 LDC class'!$D$20)</f>
        <v>Residential</v>
      </c>
      <c r="E23" s="629" t="str">
        <f>IF('I2 LDC class'!$D$21="",'I2 LDC class'!$C$21,'I2 LDC class'!$D$21)</f>
        <v>GS &lt;50</v>
      </c>
      <c r="F23" s="629" t="str">
        <f>IF('I2 LDC class'!$D$22="",'I2 LDC class'!$C$22,'I2 LDC class'!$D$22)</f>
        <v>GS &gt;50kW</v>
      </c>
      <c r="G23" s="629" t="str">
        <f>IF('I2 LDC class'!$D$23="",'I2 LDC class'!$C$23,'I2 LDC class'!$D$23)</f>
        <v>GS&gt; 50-TOU</v>
      </c>
      <c r="H23" s="629" t="str">
        <f>IF('I2 LDC class'!$D$24="",'I2 LDC class'!$C$24,'I2 LDC class'!$D$24)</f>
        <v>GS &gt;50-Intermediate</v>
      </c>
      <c r="I23" s="629" t="str">
        <f>IF('I2 LDC class'!$D$25="",'I2 LDC class'!$C$25,'I2 LDC class'!$D$25)</f>
        <v>Large User</v>
      </c>
      <c r="J23" s="629" t="str">
        <f>IF('I2 LDC class'!$D$26="",'I2 LDC class'!$C$26,'I2 LDC class'!$D$26)</f>
        <v>Street Light</v>
      </c>
      <c r="K23" s="629" t="str">
        <f>IF('I2 LDC class'!$D$27="",'I2 LDC class'!$C$27,'I2 LDC class'!$D$27)</f>
        <v>Sentinel</v>
      </c>
      <c r="L23" s="629" t="str">
        <f>IF('I2 LDC class'!$D$28="",'I2 LDC class'!$C$28,'I2 LDC class'!$D$28)</f>
        <v>Unmetered Scattered Load</v>
      </c>
      <c r="M23" s="629" t="str">
        <f>IF('I2 LDC class'!$D$29="",'I2 LDC class'!$C$29,'I2 LDC class'!$D$29)</f>
        <v>Embedded Distributor</v>
      </c>
      <c r="N23" s="629" t="str">
        <f>IF('I2 LDC class'!$D$30="",'I2 LDC class'!$C$30,'I2 LDC class'!$D$30)</f>
        <v>Back-up/Standby Power</v>
      </c>
      <c r="O23" s="629" t="str">
        <f>IF('I2 LDC class'!$D$31="",'I2 LDC class'!$C$31,'I2 LDC class'!$D$31)</f>
        <v>Rate Class 1</v>
      </c>
      <c r="P23" s="629" t="str">
        <f>IF('I2 LDC class'!$D$32="",'I2 LDC class'!$C$32,'I2 LDC class'!$D$32)</f>
        <v>Rate class 2</v>
      </c>
      <c r="Q23" s="629" t="str">
        <f>IF('I2 LDC class'!$D$33="",'I2 LDC class'!$C$33,'I2 LDC class'!$D$33)</f>
        <v>Rate class 3</v>
      </c>
      <c r="R23" s="629" t="str">
        <f>IF('I2 LDC class'!$D$34="",'I2 LDC class'!$C$34,'I2 LDC class'!$D$34)</f>
        <v>Rate class 4</v>
      </c>
      <c r="S23" s="629" t="str">
        <f>IF('I2 LDC class'!$D$35="",'I2 LDC class'!$C$35,'I2 LDC class'!$D$35)</f>
        <v>Rate class 5</v>
      </c>
      <c r="T23" s="629" t="str">
        <f>IF('I2 LDC class'!$D$36="",'I2 LDC class'!$C$36,'I2 LDC class'!$D$36)</f>
        <v>Rate class 6</v>
      </c>
      <c r="U23" s="629" t="str">
        <f>IF('I2 LDC class'!$D$37="",'I2 LDC class'!$C$37,'I2 LDC class'!$D$37)</f>
        <v>Rate class 7</v>
      </c>
      <c r="V23" s="629" t="str">
        <f>IF('I2 LDC class'!$D$38="",'I2 LDC class'!$C$38,'I2 LDC class'!$D$38)</f>
        <v>Rate class 8</v>
      </c>
      <c r="W23" s="630" t="str">
        <f>IF('I2 LDC class'!$D$39="",'I2 LDC class'!$C$39,'I2 LDC class'!$D$39)</f>
        <v>Rate class 9</v>
      </c>
    </row>
    <row r="24" spans="1:37" ht="12.75" x14ac:dyDescent="0.2">
      <c r="A24" s="638"/>
      <c r="B24" s="631"/>
      <c r="C24" s="645"/>
      <c r="D24" s="635"/>
      <c r="E24" s="636"/>
      <c r="F24" s="636"/>
      <c r="G24" s="636"/>
      <c r="H24" s="635"/>
      <c r="I24" s="636"/>
      <c r="J24" s="636"/>
      <c r="K24" s="636"/>
      <c r="L24" s="636"/>
      <c r="M24" s="636"/>
      <c r="N24" s="636"/>
      <c r="O24" s="636"/>
      <c r="P24" s="636"/>
      <c r="Q24" s="636"/>
      <c r="R24" s="636"/>
      <c r="S24" s="636"/>
      <c r="T24" s="636"/>
      <c r="U24" s="636"/>
      <c r="V24" s="636"/>
      <c r="W24" s="646"/>
    </row>
    <row r="25" spans="1:37" ht="12.75" x14ac:dyDescent="0.2">
      <c r="A25" s="317"/>
      <c r="B25" s="647"/>
      <c r="C25" s="645"/>
      <c r="D25" s="635"/>
      <c r="E25" s="636"/>
      <c r="F25" s="636"/>
      <c r="G25" s="636"/>
      <c r="H25" s="635"/>
      <c r="I25" s="636"/>
      <c r="J25" s="636"/>
      <c r="K25" s="636"/>
      <c r="L25" s="636"/>
      <c r="M25" s="636"/>
      <c r="N25" s="636"/>
      <c r="O25" s="636"/>
      <c r="P25" s="636"/>
      <c r="Q25" s="636"/>
      <c r="R25" s="636"/>
      <c r="S25" s="636"/>
      <c r="T25" s="636"/>
      <c r="U25" s="636"/>
      <c r="V25" s="636"/>
      <c r="W25" s="637"/>
    </row>
    <row r="26" spans="1:37" ht="12.75" x14ac:dyDescent="0.2">
      <c r="A26" s="648"/>
      <c r="B26" s="649" t="s">
        <v>1491</v>
      </c>
      <c r="C26" s="650">
        <f>SUM(D26:W26)</f>
        <v>7196875.9800000004</v>
      </c>
      <c r="D26" s="651">
        <f>SUM('O4 Summary by Class &amp; Accounts'!E60:E73)+SUM('O4 Summary by Class &amp; Accounts'!E74:E76)+SUM('O4 Summary by Class &amp; Accounts'!E77) +SUM('O4 Summary by Class &amp; Accounts'!E79:E80)</f>
        <v>4037623.6974875103</v>
      </c>
      <c r="E26" s="651">
        <f>SUM('O4 Summary by Class &amp; Accounts'!F60:F73)+SUM('O4 Summary by Class &amp; Accounts'!F74:F76)+SUM('O4 Summary by Class &amp; Accounts'!F77) +SUM('O4 Summary by Class &amp; Accounts'!F79:F80)</f>
        <v>1491656.2714712024</v>
      </c>
      <c r="F26" s="651">
        <f>SUM('O4 Summary by Class &amp; Accounts'!G60:G73)+SUM('O4 Summary by Class &amp; Accounts'!G74:G76)+SUM('O4 Summary by Class &amp; Accounts'!G77) +SUM('O4 Summary by Class &amp; Accounts'!G79:G80)</f>
        <v>1195931.1595758605</v>
      </c>
      <c r="G26" s="651">
        <f>SUM('O4 Summary by Class &amp; Accounts'!H60:H73)+SUM('O4 Summary by Class &amp; Accounts'!H74:H76)+SUM('O4 Summary by Class &amp; Accounts'!H77) +SUM('O4 Summary by Class &amp; Accounts'!H79:H80)</f>
        <v>0</v>
      </c>
      <c r="H26" s="651">
        <f>SUM('O4 Summary by Class &amp; Accounts'!I60:I73)+SUM('O4 Summary by Class &amp; Accounts'!I74:I76)+SUM('O4 Summary by Class &amp; Accounts'!I77) +SUM('O4 Summary by Class &amp; Accounts'!I79:I80)</f>
        <v>0</v>
      </c>
      <c r="I26" s="651">
        <f>SUM('O4 Summary by Class &amp; Accounts'!J60:J73)+SUM('O4 Summary by Class &amp; Accounts'!J74:J76)+SUM('O4 Summary by Class &amp; Accounts'!J77) +SUM('O4 Summary by Class &amp; Accounts'!J79:J80)</f>
        <v>253917.05583512248</v>
      </c>
      <c r="J26" s="651">
        <f>SUM('O4 Summary by Class &amp; Accounts'!K60:K73)+SUM('O4 Summary by Class &amp; Accounts'!K74:K76)+SUM('O4 Summary by Class &amp; Accounts'!K77) +SUM('O4 Summary by Class &amp; Accounts'!K79:K80)</f>
        <v>208773.90300067066</v>
      </c>
      <c r="K26" s="651">
        <f>SUM('O4 Summary by Class &amp; Accounts'!L60:L73)+SUM('O4 Summary by Class &amp; Accounts'!L74:L76)+SUM('O4 Summary by Class &amp; Accounts'!L77) +SUM('O4 Summary by Class &amp; Accounts'!L79:L80)</f>
        <v>0</v>
      </c>
      <c r="L26" s="651">
        <f>SUM('O4 Summary by Class &amp; Accounts'!M60:M73)+SUM('O4 Summary by Class &amp; Accounts'!M74:M76)+SUM('O4 Summary by Class &amp; Accounts'!M77) +SUM('O4 Summary by Class &amp; Accounts'!M79:M80)</f>
        <v>8973.8926296336758</v>
      </c>
      <c r="M26" s="651">
        <f>SUM('O4 Summary by Class &amp; Accounts'!N60:N73)+SUM('O4 Summary by Class &amp; Accounts'!N74:N76)+SUM('O4 Summary by Class &amp; Accounts'!N77) +SUM('O4 Summary by Class &amp; Accounts'!N79:N80)</f>
        <v>0</v>
      </c>
      <c r="N26" s="651">
        <f>SUM('O4 Summary by Class &amp; Accounts'!O60:O73)+SUM('O4 Summary by Class &amp; Accounts'!O74:O76)+SUM('O4 Summary by Class &amp; Accounts'!O77) +SUM('O4 Summary by Class &amp; Accounts'!O79:O80)</f>
        <v>0</v>
      </c>
      <c r="O26" s="651">
        <f>SUM('O4 Summary by Class &amp; Accounts'!P60:P73)+SUM('O4 Summary by Class &amp; Accounts'!P74:P76)+SUM('O4 Summary by Class &amp; Accounts'!P77) +SUM('O4 Summary by Class &amp; Accounts'!P79:P80)</f>
        <v>0</v>
      </c>
      <c r="P26" s="651">
        <f>SUM('O4 Summary by Class &amp; Accounts'!Q60:Q73)+SUM('O4 Summary by Class &amp; Accounts'!Q74:Q76)+SUM('O4 Summary by Class &amp; Accounts'!Q77) +SUM('O4 Summary by Class &amp; Accounts'!Q79:Q80)</f>
        <v>0</v>
      </c>
      <c r="Q26" s="651">
        <f>SUM('O4 Summary by Class &amp; Accounts'!R60:R73)+SUM('O4 Summary by Class &amp; Accounts'!R74:R76)+SUM('O4 Summary by Class &amp; Accounts'!R77) +SUM('O4 Summary by Class &amp; Accounts'!R79:R80)</f>
        <v>0</v>
      </c>
      <c r="R26" s="651">
        <f>SUM('O4 Summary by Class &amp; Accounts'!S60:S73)+SUM('O4 Summary by Class &amp; Accounts'!S74:S76)+SUM('O4 Summary by Class &amp; Accounts'!S77) +SUM('O4 Summary by Class &amp; Accounts'!S79:S80)</f>
        <v>0</v>
      </c>
      <c r="S26" s="651">
        <f>SUM('O4 Summary by Class &amp; Accounts'!T60:T73)+SUM('O4 Summary by Class &amp; Accounts'!T74:T76)+SUM('O4 Summary by Class &amp; Accounts'!T77) +SUM('O4 Summary by Class &amp; Accounts'!T79:T80)</f>
        <v>0</v>
      </c>
      <c r="T26" s="651">
        <f>SUM('O4 Summary by Class &amp; Accounts'!U60:U73)+SUM('O4 Summary by Class &amp; Accounts'!U74:U76)+SUM('O4 Summary by Class &amp; Accounts'!U77) +SUM('O4 Summary by Class &amp; Accounts'!U79:U80)</f>
        <v>0</v>
      </c>
      <c r="U26" s="651">
        <f>SUM('O4 Summary by Class &amp; Accounts'!V60:V73)+SUM('O4 Summary by Class &amp; Accounts'!V74:V76)+SUM('O4 Summary by Class &amp; Accounts'!V77) +SUM('O4 Summary by Class &amp; Accounts'!V79:V80)</f>
        <v>0</v>
      </c>
      <c r="V26" s="651">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617"/>
    </row>
    <row r="27" spans="1:37" s="534" customFormat="1" ht="10.5" customHeight="1" x14ac:dyDescent="0.2">
      <c r="A27" s="651"/>
      <c r="B27" s="649" t="s">
        <v>350</v>
      </c>
      <c r="C27" s="650">
        <f>SUM(D27:W27)</f>
        <v>-5426157.551556739</v>
      </c>
      <c r="D27" s="651">
        <f>'O7 Amortization'!AW80+'O7 Amortization'!AW151+'O7 Amortization'!AW222+'O7 Amortization'!AW293</f>
        <v>-3044207.2890168512</v>
      </c>
      <c r="E27" s="651">
        <f>'O7 Amortization'!AX80+'O7 Amortization'!AX151+'O7 Amortization'!AX222+'O7 Amortization'!AX293</f>
        <v>-1124649.3567852802</v>
      </c>
      <c r="F27" s="651">
        <f>'O7 Amortization'!AY80+'O7 Amortization'!AY151+'O7 Amortization'!AY222+'O7 Amortization'!AY293</f>
        <v>-901684.41289085045</v>
      </c>
      <c r="G27" s="651">
        <f>'O7 Amortization'!AZ80+'O7 Amortization'!AZ151+'O7 Amortization'!AZ222+'O7 Amortization'!AZ293</f>
        <v>0</v>
      </c>
      <c r="H27" s="651">
        <f>'O7 Amortization'!BA80+'O7 Amortization'!BA151+'O7 Amortization'!BA222+'O7 Amortization'!BA293</f>
        <v>0</v>
      </c>
      <c r="I27" s="651">
        <f>'O7 Amortization'!BB80+'O7 Amortization'!BB151+'O7 Amortization'!BB222+'O7 Amortization'!BB293</f>
        <v>-191443.33650012457</v>
      </c>
      <c r="J27" s="651">
        <f>'O7 Amortization'!BC80+'O7 Amortization'!BC151+'O7 Amortization'!BC222+'O7 Amortization'!BC293</f>
        <v>-157407.19910739147</v>
      </c>
      <c r="K27" s="651">
        <f>'O7 Amortization'!BD80+'O7 Amortization'!BD151+'O7 Amortization'!BD222+'O7 Amortization'!BD293</f>
        <v>0</v>
      </c>
      <c r="L27" s="651">
        <f>'O7 Amortization'!BE80+'O7 Amortization'!BE151+'O7 Amortization'!BE222+'O7 Amortization'!BE293</f>
        <v>-6765.9572562408011</v>
      </c>
      <c r="M27" s="651">
        <f>'O7 Amortization'!BF80+'O7 Amortization'!BF151+'O7 Amortization'!BF222+'O7 Amortization'!BF293</f>
        <v>0</v>
      </c>
      <c r="N27" s="651">
        <f>'O7 Amortization'!BG80+'O7 Amortization'!BG151+'O7 Amortization'!BG222+'O7 Amortization'!BG293</f>
        <v>0</v>
      </c>
      <c r="O27" s="651">
        <f>'O7 Amortization'!BH80+'O7 Amortization'!BH151+'O7 Amortization'!BH222+'O7 Amortization'!BH293</f>
        <v>0</v>
      </c>
      <c r="P27" s="651">
        <f>'O7 Amortization'!BI80+'O7 Amortization'!BI151+'O7 Amortization'!BI222+'O7 Amortization'!BI293</f>
        <v>0</v>
      </c>
      <c r="Q27" s="651">
        <f>'O7 Amortization'!BJ80+'O7 Amortization'!BJ151+'O7 Amortization'!BJ222+'O7 Amortization'!BJ293</f>
        <v>0</v>
      </c>
      <c r="R27" s="651">
        <f>'O7 Amortization'!BK80+'O7 Amortization'!BK151+'O7 Amortization'!BK222+'O7 Amortization'!BK293</f>
        <v>0</v>
      </c>
      <c r="S27" s="651">
        <f>'O7 Amortization'!BL80+'O7 Amortization'!BL151+'O7 Amortization'!BL222+'O7 Amortization'!BL293</f>
        <v>0</v>
      </c>
      <c r="T27" s="651">
        <f>'O7 Amortization'!BM80+'O7 Amortization'!BM151+'O7 Amortization'!BM222+'O7 Amortization'!BM293</f>
        <v>0</v>
      </c>
      <c r="U27" s="651">
        <f>'O7 Amortization'!BN80+'O7 Amortization'!BN151+'O7 Amortization'!BN222+'O7 Amortization'!BN293</f>
        <v>0</v>
      </c>
      <c r="V27" s="651">
        <f>'O7 Amortization'!BO80+'O7 Amortization'!BO151+'O7 Amortization'!BO222+'O7 Amortization'!BO293</f>
        <v>0</v>
      </c>
      <c r="W27" s="652">
        <f>'O7 Amortization'!BP80+'O7 Amortization'!BP151+'O7 Amortization'!BP222+'O7 Amortization'!BP293</f>
        <v>0</v>
      </c>
      <c r="X27" s="617"/>
    </row>
    <row r="28" spans="1:37" ht="12.75" x14ac:dyDescent="0.2">
      <c r="A28" s="651"/>
      <c r="B28" s="649" t="s">
        <v>351</v>
      </c>
      <c r="C28" s="650">
        <f>SUM(D28:W28)</f>
        <v>1770718.4284432612</v>
      </c>
      <c r="D28" s="651">
        <f>D26+D27</f>
        <v>993416.40847065905</v>
      </c>
      <c r="E28" s="651">
        <f t="shared" ref="E28:W28" si="0">E26+E27</f>
        <v>367006.91468592221</v>
      </c>
      <c r="F28" s="651">
        <f t="shared" si="0"/>
        <v>294246.74668501003</v>
      </c>
      <c r="G28" s="651">
        <f t="shared" si="0"/>
        <v>0</v>
      </c>
      <c r="H28" s="651">
        <f t="shared" si="0"/>
        <v>0</v>
      </c>
      <c r="I28" s="651">
        <f t="shared" si="0"/>
        <v>62473.719334997906</v>
      </c>
      <c r="J28" s="651">
        <f t="shared" si="0"/>
        <v>51366.703893279191</v>
      </c>
      <c r="K28" s="651">
        <f t="shared" si="0"/>
        <v>0</v>
      </c>
      <c r="L28" s="651">
        <f t="shared" si="0"/>
        <v>2207.9353733928747</v>
      </c>
      <c r="M28" s="651">
        <f t="shared" si="0"/>
        <v>0</v>
      </c>
      <c r="N28" s="651">
        <f t="shared" si="0"/>
        <v>0</v>
      </c>
      <c r="O28" s="651">
        <f t="shared" si="0"/>
        <v>0</v>
      </c>
      <c r="P28" s="651">
        <f t="shared" si="0"/>
        <v>0</v>
      </c>
      <c r="Q28" s="651">
        <f t="shared" si="0"/>
        <v>0</v>
      </c>
      <c r="R28" s="651">
        <f t="shared" si="0"/>
        <v>0</v>
      </c>
      <c r="S28" s="651">
        <f t="shared" si="0"/>
        <v>0</v>
      </c>
      <c r="T28" s="651">
        <f t="shared" si="0"/>
        <v>0</v>
      </c>
      <c r="U28" s="651">
        <f t="shared" si="0"/>
        <v>0</v>
      </c>
      <c r="V28" s="651">
        <f t="shared" si="0"/>
        <v>0</v>
      </c>
      <c r="W28" s="652">
        <f t="shared" si="0"/>
        <v>0</v>
      </c>
      <c r="X28" s="617"/>
    </row>
    <row r="29" spans="1:37" s="534" customFormat="1" ht="12.75" x14ac:dyDescent="0.2">
      <c r="A29" s="651"/>
      <c r="B29" s="649"/>
      <c r="C29" s="650"/>
      <c r="D29" s="651"/>
      <c r="E29" s="651"/>
      <c r="F29" s="651"/>
      <c r="G29" s="651"/>
      <c r="H29" s="651"/>
      <c r="I29" s="651"/>
      <c r="J29" s="651"/>
      <c r="K29" s="651"/>
      <c r="L29" s="651"/>
      <c r="M29" s="651"/>
      <c r="N29" s="651"/>
      <c r="O29" s="651"/>
      <c r="P29" s="651"/>
      <c r="Q29" s="651"/>
      <c r="R29" s="651"/>
      <c r="S29" s="651"/>
      <c r="T29" s="651"/>
      <c r="U29" s="651"/>
      <c r="V29" s="651"/>
      <c r="W29" s="652"/>
      <c r="X29" s="617"/>
    </row>
    <row r="30" spans="1:37" s="534" customFormat="1" ht="12.75" x14ac:dyDescent="0.2">
      <c r="A30" s="651"/>
      <c r="B30" s="649" t="s">
        <v>352</v>
      </c>
      <c r="C30" s="650">
        <f>SUM(D30:W30)</f>
        <v>156241.50298226948</v>
      </c>
      <c r="D30" s="651">
        <f>'O7 Amortization'!AW367+'O7 Amortization'!AW439+'O7 Amortization'!AW512+'O7 Amortization'!AW585</f>
        <v>87655.30998802578</v>
      </c>
      <c r="E30" s="651">
        <f>'O7 Amortization'!AX367+'O7 Amortization'!AX439+'O7 Amortization'!AX512+'O7 Amortization'!AX585</f>
        <v>32383.303315946378</v>
      </c>
      <c r="F30" s="651">
        <f>'O7 Amortization'!AY367+'O7 Amortization'!AY439+'O7 Amortization'!AY512+'O7 Amortization'!AY585</f>
        <v>25963.2210357279</v>
      </c>
      <c r="G30" s="651">
        <f>'O7 Amortization'!AZ367+'O7 Amortization'!AZ439+'O7 Amortization'!AZ512+'O7 Amortization'!AZ585</f>
        <v>0</v>
      </c>
      <c r="H30" s="651">
        <f>'O7 Amortization'!BA367+'O7 Amortization'!BA439+'O7 Amortization'!BA512+'O7 Amortization'!BA585</f>
        <v>0</v>
      </c>
      <c r="I30" s="651">
        <f>'O7 Amortization'!BB367+'O7 Amortization'!BB439+'O7 Amortization'!BB512+'O7 Amortization'!BB585</f>
        <v>5512.4449200960635</v>
      </c>
      <c r="J30" s="651">
        <f>'O7 Amortization'!BC367+'O7 Amortization'!BC439+'O7 Amortization'!BC512+'O7 Amortization'!BC585</f>
        <v>4532.4038484124794</v>
      </c>
      <c r="K30" s="651">
        <f>'O7 Amortization'!BD367+'O7 Amortization'!BD439+'O7 Amortization'!BD512+'O7 Amortization'!BD585</f>
        <v>0</v>
      </c>
      <c r="L30" s="651">
        <f>'O7 Amortization'!BE367+'O7 Amortization'!BE439+'O7 Amortization'!BE512+'O7 Amortization'!BE585</f>
        <v>194.81987406089445</v>
      </c>
      <c r="M30" s="651">
        <f>'O7 Amortization'!BF367+'O7 Amortization'!BF439+'O7 Amortization'!BF512+'O7 Amortization'!BF585</f>
        <v>0</v>
      </c>
      <c r="N30" s="651">
        <f>'O7 Amortization'!BG367+'O7 Amortization'!BG439+'O7 Amortization'!BG512+'O7 Amortization'!BG585</f>
        <v>0</v>
      </c>
      <c r="O30" s="651">
        <f>'O7 Amortization'!BH367+'O7 Amortization'!BH439+'O7 Amortization'!BH512+'O7 Amortization'!BH585</f>
        <v>0</v>
      </c>
      <c r="P30" s="651">
        <f>'O7 Amortization'!BI367+'O7 Amortization'!BI439+'O7 Amortization'!BI512+'O7 Amortization'!BI585</f>
        <v>0</v>
      </c>
      <c r="Q30" s="651">
        <f>'O7 Amortization'!BJ367+'O7 Amortization'!BJ439+'O7 Amortization'!BJ512+'O7 Amortization'!BJ585</f>
        <v>0</v>
      </c>
      <c r="R30" s="651">
        <f>'O7 Amortization'!BK367+'O7 Amortization'!BK439+'O7 Amortization'!BK512+'O7 Amortization'!BK585</f>
        <v>0</v>
      </c>
      <c r="S30" s="651">
        <f>'O7 Amortization'!BL367+'O7 Amortization'!BL439+'O7 Amortization'!BL512+'O7 Amortization'!BL585</f>
        <v>0</v>
      </c>
      <c r="T30" s="651">
        <f>'O7 Amortization'!BM367+'O7 Amortization'!BM439+'O7 Amortization'!BM512+'O7 Amortization'!BM585</f>
        <v>0</v>
      </c>
      <c r="U30" s="651">
        <f>'O7 Amortization'!BN367+'O7 Amortization'!BN439+'O7 Amortization'!BN512+'O7 Amortization'!BN585</f>
        <v>0</v>
      </c>
      <c r="V30" s="651">
        <f>'O7 Amortization'!BO367+'O7 Amortization'!BO439+'O7 Amortization'!BO512+'O7 Amortization'!BO585</f>
        <v>0</v>
      </c>
      <c r="W30" s="652">
        <f>'O7 Amortization'!BP367+'O7 Amortization'!BP439+'O7 Amortization'!BP512+'O7 Amortization'!BP585</f>
        <v>0</v>
      </c>
      <c r="X30" s="617"/>
    </row>
    <row r="31" spans="1:37" s="534" customFormat="1" ht="12.75" x14ac:dyDescent="0.2">
      <c r="A31" s="651"/>
      <c r="B31" s="649"/>
      <c r="C31" s="650"/>
      <c r="D31" s="651"/>
      <c r="E31" s="651"/>
      <c r="F31" s="651"/>
      <c r="G31" s="651"/>
      <c r="H31" s="651"/>
      <c r="I31" s="651"/>
      <c r="J31" s="651"/>
      <c r="K31" s="651"/>
      <c r="L31" s="651"/>
      <c r="M31" s="651"/>
      <c r="N31" s="651"/>
      <c r="O31" s="651"/>
      <c r="P31" s="651"/>
      <c r="Q31" s="651"/>
      <c r="R31" s="651"/>
      <c r="S31" s="651"/>
      <c r="T31" s="651"/>
      <c r="U31" s="651"/>
      <c r="V31" s="651"/>
      <c r="W31" s="652"/>
      <c r="X31" s="617"/>
    </row>
    <row r="32" spans="1:37" s="534" customFormat="1" ht="12.75" x14ac:dyDescent="0.2">
      <c r="A32" s="651"/>
      <c r="B32" s="947" t="s">
        <v>1200</v>
      </c>
      <c r="C32" s="948">
        <f>SUM(D32:W32)</f>
        <v>26602893.736707941</v>
      </c>
      <c r="D32" s="949">
        <f>IF(ISERROR('O6 Source Data for E2'!D102), "-", 'O6 Source Data for E2'!D102)</f>
        <v>14007731.708088147</v>
      </c>
      <c r="E32" s="949">
        <f>IF(ISERROR('O6 Source Data for E2'!E102), "-", 'O6 Source Data for E2'!E102)</f>
        <v>5752681.6994989533</v>
      </c>
      <c r="F32" s="949">
        <f>IF(ISERROR('O6 Source Data for E2'!F102), "-", 'O6 Source Data for E2'!F102)</f>
        <v>4925366.5420806343</v>
      </c>
      <c r="G32" s="949">
        <f>IF(ISERROR('O6 Source Data for E2'!G102), "-", 'O6 Source Data for E2'!G102)</f>
        <v>0</v>
      </c>
      <c r="H32" s="949">
        <f>IF(ISERROR('O6 Source Data for E2'!H102), "-", 'O6 Source Data for E2'!H102)</f>
        <v>0</v>
      </c>
      <c r="I32" s="949">
        <f>IF(ISERROR('O6 Source Data for E2'!I102), "-", 'O6 Source Data for E2'!I102)</f>
        <v>1127761.7966888468</v>
      </c>
      <c r="J32" s="949">
        <f>IF(ISERROR('O6 Source Data for E2'!J102), "-", 'O6 Source Data for E2'!J102)</f>
        <v>756479.93591376301</v>
      </c>
      <c r="K32" s="949">
        <f>IF(ISERROR('O6 Source Data for E2'!K102), "-", 'O6 Source Data for E2'!K102)</f>
        <v>0</v>
      </c>
      <c r="L32" s="949">
        <f>IF(ISERROR('O6 Source Data for E2'!L102), "-", 'O6 Source Data for E2'!L102)</f>
        <v>32872.054437597617</v>
      </c>
      <c r="M32" s="949">
        <f>IF(ISERROR('O6 Source Data for E2'!M102), "-", 'O6 Source Data for E2'!M102)</f>
        <v>0</v>
      </c>
      <c r="N32" s="949">
        <f>IF(ISERROR('O6 Source Data for E2'!N102), "-", 'O6 Source Data for E2'!N102)</f>
        <v>0</v>
      </c>
      <c r="O32" s="949">
        <f>IF(ISERROR('O6 Source Data for E2'!O102), "-", 'O6 Source Data for E2'!O102)</f>
        <v>0</v>
      </c>
      <c r="P32" s="949">
        <f>IF(ISERROR('O6 Source Data for E2'!P102), "-", 'O6 Source Data for E2'!P102)</f>
        <v>0</v>
      </c>
      <c r="Q32" s="949">
        <f>IF(ISERROR('O6 Source Data for E2'!Q102), "-", 'O6 Source Data for E2'!Q102)</f>
        <v>0</v>
      </c>
      <c r="R32" s="949">
        <f>IF(ISERROR('O6 Source Data for E2'!R102), "-", 'O6 Source Data for E2'!R102)</f>
        <v>0</v>
      </c>
      <c r="S32" s="949">
        <f>IF(ISERROR('O6 Source Data for E2'!S102), "-", 'O6 Source Data for E2'!S102)</f>
        <v>0</v>
      </c>
      <c r="T32" s="949">
        <f>IF(ISERROR('O6 Source Data for E2'!T102), "-", 'O6 Source Data for E2'!T102)</f>
        <v>0</v>
      </c>
      <c r="U32" s="949">
        <f>IF(ISERROR('O6 Source Data for E2'!U102), "-", 'O6 Source Data for E2'!U102)</f>
        <v>0</v>
      </c>
      <c r="V32" s="949">
        <f>IF(ISERROR('O6 Source Data for E2'!V102), "-", 'O6 Source Data for E2'!V102)</f>
        <v>0</v>
      </c>
      <c r="W32" s="905">
        <f>IF(ISERROR('O6 Source Data for E2'!W102), "-", 'O6 Source Data for E2'!W102)</f>
        <v>0</v>
      </c>
      <c r="X32" s="617"/>
    </row>
    <row r="33" spans="1:26" ht="12.75" x14ac:dyDescent="0.2">
      <c r="A33" s="651"/>
      <c r="B33" s="649"/>
      <c r="C33" s="650"/>
      <c r="D33" s="651"/>
      <c r="E33" s="651"/>
      <c r="F33" s="651"/>
      <c r="G33" s="651"/>
      <c r="H33" s="651"/>
      <c r="I33" s="651"/>
      <c r="J33" s="651"/>
      <c r="K33" s="651"/>
      <c r="L33" s="651"/>
      <c r="M33" s="651"/>
      <c r="N33" s="651"/>
      <c r="O33" s="651"/>
      <c r="P33" s="651"/>
      <c r="Q33" s="651"/>
      <c r="R33" s="651"/>
      <c r="S33" s="651"/>
      <c r="T33" s="651"/>
      <c r="U33" s="651"/>
      <c r="V33" s="651"/>
      <c r="W33" s="652"/>
      <c r="X33" s="617"/>
    </row>
    <row r="34" spans="1:26" ht="12.75" x14ac:dyDescent="0.2">
      <c r="A34" s="651"/>
      <c r="B34" s="947" t="s">
        <v>358</v>
      </c>
      <c r="C34" s="948">
        <f>SUM(D34:W34)</f>
        <v>1205452.0491835934</v>
      </c>
      <c r="D34" s="950">
        <f>SUM('O4 Summary by Class &amp; Accounts'!E174:E199) + 'O4 Summary by Class &amp; Accounts'!E208+ SUM('O4 Summary by Class &amp; Accounts'!E210:E213)</f>
        <v>796177.33979334147</v>
      </c>
      <c r="E34" s="950">
        <f>SUM('O4 Summary by Class &amp; Accounts'!F174:F199) + 'O4 Summary by Class &amp; Accounts'!F208+ SUM('O4 Summary by Class &amp; Accounts'!F210:F213)</f>
        <v>205293.9279219679</v>
      </c>
      <c r="F34" s="950">
        <f>SUM('O4 Summary by Class &amp; Accounts'!G174:G199) + 'O4 Summary by Class &amp; Accounts'!G208+ SUM('O4 Summary by Class &amp; Accounts'!G210:G213)</f>
        <v>140857.84992126122</v>
      </c>
      <c r="G34" s="950">
        <f>SUM('O4 Summary by Class &amp; Accounts'!H174:H199) + 'O4 Summary by Class &amp; Accounts'!H208+ SUM('O4 Summary by Class &amp; Accounts'!H210:H213)</f>
        <v>0</v>
      </c>
      <c r="H34" s="950">
        <f>SUM('O4 Summary by Class &amp; Accounts'!I174:I199) + 'O4 Summary by Class &amp; Accounts'!I208+ SUM('O4 Summary by Class &amp; Accounts'!I210:I213)</f>
        <v>0</v>
      </c>
      <c r="I34" s="950">
        <f>SUM('O4 Summary by Class &amp; Accounts'!J174:J199) + 'O4 Summary by Class &amp; Accounts'!J208+ SUM('O4 Summary by Class &amp; Accounts'!J210:J213)</f>
        <v>20747.061856122677</v>
      </c>
      <c r="J34" s="950">
        <f>SUM('O4 Summary by Class &amp; Accounts'!K174:K199) + 'O4 Summary by Class &amp; Accounts'!K208+ SUM('O4 Summary by Class &amp; Accounts'!K210:K213)</f>
        <v>40608.402417468038</v>
      </c>
      <c r="K34" s="950">
        <f>SUM('O4 Summary by Class &amp; Accounts'!L174:L199) + 'O4 Summary by Class &amp; Accounts'!L208+ SUM('O4 Summary by Class &amp; Accounts'!L210:L213)</f>
        <v>0</v>
      </c>
      <c r="L34" s="950">
        <f>SUM('O4 Summary by Class &amp; Accounts'!M174:M199) + 'O4 Summary by Class &amp; Accounts'!M208+ SUM('O4 Summary by Class &amp; Accounts'!M210:M213)</f>
        <v>1767.4672734318781</v>
      </c>
      <c r="M34" s="950">
        <f>SUM('O4 Summary by Class &amp; Accounts'!N174:N199) + 'O4 Summary by Class &amp; Accounts'!N208+ SUM('O4 Summary by Class &amp; Accounts'!N210:N213)</f>
        <v>0</v>
      </c>
      <c r="N34" s="950">
        <f>SUM('O4 Summary by Class &amp; Accounts'!O174:O199) + 'O4 Summary by Class &amp; Accounts'!O208+ SUM('O4 Summary by Class &amp; Accounts'!O210:O213)</f>
        <v>0</v>
      </c>
      <c r="O34" s="950">
        <f>SUM('O4 Summary by Class &amp; Accounts'!P174:P199) + 'O4 Summary by Class &amp; Accounts'!P208+ SUM('O4 Summary by Class &amp; Accounts'!P210:P213)</f>
        <v>0</v>
      </c>
      <c r="P34" s="950">
        <f>SUM('O4 Summary by Class &amp; Accounts'!Q174:Q199) + 'O4 Summary by Class &amp; Accounts'!Q208+ SUM('O4 Summary by Class &amp; Accounts'!Q210:Q213)</f>
        <v>0</v>
      </c>
      <c r="Q34" s="950">
        <f>SUM('O4 Summary by Class &amp; Accounts'!R174:R199) + 'O4 Summary by Class &amp; Accounts'!R208+ SUM('O4 Summary by Class &amp; Accounts'!R210:R213)</f>
        <v>0</v>
      </c>
      <c r="R34" s="950">
        <f>SUM('O4 Summary by Class &amp; Accounts'!S174:S199) + 'O4 Summary by Class &amp; Accounts'!S208+ SUM('O4 Summary by Class &amp; Accounts'!S210:S213)</f>
        <v>0</v>
      </c>
      <c r="S34" s="950">
        <f>SUM('O4 Summary by Class &amp; Accounts'!T174:T199) + 'O4 Summary by Class &amp; Accounts'!T208+ SUM('O4 Summary by Class &amp; Accounts'!T210:T213)</f>
        <v>0</v>
      </c>
      <c r="T34" s="950">
        <f>SUM('O4 Summary by Class &amp; Accounts'!U174:U199) + 'O4 Summary by Class &amp; Accounts'!U208+ SUM('O4 Summary by Class &amp; Accounts'!U210:U213)</f>
        <v>0</v>
      </c>
      <c r="U34" s="950">
        <f>SUM('O4 Summary by Class &amp; Accounts'!V174:V199) + 'O4 Summary by Class &amp; Accounts'!V208+ SUM('O4 Summary by Class &amp; Accounts'!V210:V213)</f>
        <v>0</v>
      </c>
      <c r="V34" s="950">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617"/>
    </row>
    <row r="35" spans="1:26" ht="12.75" x14ac:dyDescent="0.2">
      <c r="A35" s="651"/>
      <c r="B35" s="649"/>
      <c r="C35" s="653"/>
      <c r="D35" s="651"/>
      <c r="E35" s="651"/>
      <c r="F35" s="651"/>
      <c r="G35" s="651"/>
      <c r="H35" s="651"/>
      <c r="I35" s="651"/>
      <c r="J35" s="651"/>
      <c r="K35" s="651"/>
      <c r="L35" s="651"/>
      <c r="M35" s="651"/>
      <c r="N35" s="651"/>
      <c r="O35" s="651"/>
      <c r="P35" s="651"/>
      <c r="Q35" s="651"/>
      <c r="R35" s="651"/>
      <c r="S35" s="651"/>
      <c r="T35" s="651"/>
      <c r="U35" s="651"/>
      <c r="V35" s="651"/>
      <c r="W35" s="652"/>
      <c r="X35" s="617"/>
    </row>
    <row r="36" spans="1:26" ht="12.75" x14ac:dyDescent="0.2">
      <c r="A36" s="651"/>
      <c r="B36" s="947" t="s">
        <v>353</v>
      </c>
      <c r="C36" s="948">
        <f>SUM(D36:W36)</f>
        <v>1794267.8794239224</v>
      </c>
      <c r="D36" s="950">
        <f>'O6 Source Data for E2'!D163</f>
        <v>1195727.2605796882</v>
      </c>
      <c r="E36" s="950">
        <f>'O6 Source Data for E2'!E163</f>
        <v>301823.90378294943</v>
      </c>
      <c r="F36" s="950">
        <f>'O6 Source Data for E2'!F163</f>
        <v>204278.14132646358</v>
      </c>
      <c r="G36" s="950">
        <f>'O6 Source Data for E2'!G163</f>
        <v>0</v>
      </c>
      <c r="H36" s="950">
        <f>'O6 Source Data for E2'!H163</f>
        <v>0</v>
      </c>
      <c r="I36" s="950">
        <f>'O6 Source Data for E2'!I163</f>
        <v>28900.155505180788</v>
      </c>
      <c r="J36" s="950">
        <f>'O6 Source Data for E2'!J163</f>
        <v>60887.666344352649</v>
      </c>
      <c r="K36" s="950">
        <f>'O6 Source Data for E2'!K163</f>
        <v>0</v>
      </c>
      <c r="L36" s="950">
        <f>'O6 Source Data for E2'!L163</f>
        <v>2650.7518852873754</v>
      </c>
      <c r="M36" s="950">
        <f>'O6 Source Data for E2'!M163</f>
        <v>0</v>
      </c>
      <c r="N36" s="950">
        <f>'O6 Source Data for E2'!N163</f>
        <v>0</v>
      </c>
      <c r="O36" s="950">
        <f>'O6 Source Data for E2'!O163</f>
        <v>0</v>
      </c>
      <c r="P36" s="950">
        <f>'O6 Source Data for E2'!P163</f>
        <v>0</v>
      </c>
      <c r="Q36" s="950">
        <f>'O6 Source Data for E2'!Q163</f>
        <v>0</v>
      </c>
      <c r="R36" s="950">
        <f>'O6 Source Data for E2'!R163</f>
        <v>0</v>
      </c>
      <c r="S36" s="950">
        <f>'O6 Source Data for E2'!S163</f>
        <v>0</v>
      </c>
      <c r="T36" s="950">
        <f>'O6 Source Data for E2'!T163</f>
        <v>0</v>
      </c>
      <c r="U36" s="950">
        <f>'O6 Source Data for E2'!U163</f>
        <v>0</v>
      </c>
      <c r="V36" s="950">
        <f>'O6 Source Data for E2'!V163</f>
        <v>0</v>
      </c>
      <c r="W36" s="888">
        <f>'O6 Source Data for E2'!W163</f>
        <v>0</v>
      </c>
      <c r="X36" s="617"/>
    </row>
    <row r="37" spans="1:26" ht="12.75" x14ac:dyDescent="0.2">
      <c r="A37" s="651"/>
      <c r="B37" s="649"/>
      <c r="C37" s="650"/>
      <c r="D37" s="651"/>
      <c r="E37" s="651"/>
      <c r="F37" s="651"/>
      <c r="G37" s="651"/>
      <c r="H37" s="651"/>
      <c r="I37" s="651"/>
      <c r="J37" s="651"/>
      <c r="K37" s="651"/>
      <c r="L37" s="651"/>
      <c r="M37" s="651"/>
      <c r="N37" s="651"/>
      <c r="O37" s="651"/>
      <c r="P37" s="651"/>
      <c r="Q37" s="651"/>
      <c r="R37" s="651"/>
      <c r="S37" s="651"/>
      <c r="T37" s="651"/>
      <c r="U37" s="651"/>
      <c r="V37" s="651"/>
      <c r="W37" s="652"/>
      <c r="X37" s="617"/>
    </row>
    <row r="38" spans="1:26" ht="4.5" customHeight="1" x14ac:dyDescent="0.2">
      <c r="A38" s="732"/>
      <c r="B38" s="733"/>
      <c r="C38" s="734"/>
      <c r="D38" s="732"/>
      <c r="E38" s="732"/>
      <c r="F38" s="732"/>
      <c r="G38" s="732"/>
      <c r="H38" s="732"/>
      <c r="I38" s="732"/>
      <c r="J38" s="732"/>
      <c r="K38" s="732"/>
      <c r="L38" s="732"/>
      <c r="M38" s="732"/>
      <c r="N38" s="732"/>
      <c r="O38" s="732"/>
      <c r="P38" s="732"/>
      <c r="Q38" s="732"/>
      <c r="R38" s="732"/>
      <c r="S38" s="732"/>
      <c r="T38" s="732"/>
      <c r="U38" s="732"/>
      <c r="V38" s="732"/>
      <c r="W38" s="735"/>
      <c r="X38" s="617"/>
    </row>
    <row r="39" spans="1:26" ht="29.25" customHeight="1" x14ac:dyDescent="0.2">
      <c r="A39" s="2525" t="s">
        <v>1175</v>
      </c>
      <c r="B39" s="2525"/>
      <c r="C39" s="654"/>
      <c r="D39" s="655"/>
      <c r="E39" s="656"/>
      <c r="F39" s="656"/>
      <c r="G39" s="656"/>
      <c r="H39" s="655"/>
      <c r="I39" s="656"/>
      <c r="J39" s="656"/>
      <c r="K39" s="656"/>
      <c r="L39" s="656"/>
      <c r="M39" s="656"/>
      <c r="N39" s="656"/>
      <c r="O39" s="656"/>
      <c r="P39" s="656"/>
      <c r="Q39" s="656"/>
      <c r="R39" s="656"/>
      <c r="S39" s="656"/>
      <c r="T39" s="656"/>
      <c r="U39" s="656"/>
      <c r="V39" s="656"/>
      <c r="W39" s="657"/>
    </row>
    <row r="40" spans="1:26" ht="15" x14ac:dyDescent="0.2">
      <c r="A40" s="736" t="s">
        <v>1445</v>
      </c>
      <c r="B40" s="736"/>
      <c r="C40" s="659"/>
      <c r="D40" s="660"/>
      <c r="E40" s="661"/>
      <c r="F40" s="661"/>
      <c r="G40" s="661"/>
      <c r="H40" s="660"/>
      <c r="I40" s="661"/>
      <c r="J40" s="661"/>
      <c r="K40" s="661"/>
      <c r="L40" s="661"/>
      <c r="M40" s="661"/>
      <c r="N40" s="661"/>
      <c r="O40" s="661"/>
      <c r="P40" s="661"/>
      <c r="Q40" s="661"/>
      <c r="R40" s="661"/>
      <c r="S40" s="661"/>
      <c r="T40" s="661"/>
      <c r="U40" s="661"/>
      <c r="V40" s="661"/>
      <c r="W40" s="662"/>
    </row>
    <row r="41" spans="1:26" ht="15" x14ac:dyDescent="0.2">
      <c r="A41" s="2522"/>
      <c r="B41" s="2522"/>
      <c r="C41" s="654"/>
      <c r="D41" s="655"/>
      <c r="E41" s="656"/>
      <c r="F41" s="656"/>
      <c r="G41" s="656"/>
      <c r="H41" s="655"/>
      <c r="I41" s="656"/>
      <c r="J41" s="656"/>
      <c r="K41" s="656"/>
      <c r="L41" s="656"/>
      <c r="M41" s="656"/>
      <c r="N41" s="656"/>
      <c r="O41" s="656"/>
      <c r="P41" s="656"/>
      <c r="Q41" s="656"/>
      <c r="R41" s="656"/>
      <c r="S41" s="656"/>
      <c r="T41" s="656"/>
      <c r="U41" s="656"/>
      <c r="V41" s="656"/>
      <c r="W41" s="657"/>
    </row>
    <row r="42" spans="1:26" ht="12.75" x14ac:dyDescent="0.2">
      <c r="A42" s="647"/>
      <c r="B42" s="647"/>
      <c r="C42" s="643"/>
      <c r="D42" s="725">
        <v>1</v>
      </c>
      <c r="E42" s="725">
        <v>2</v>
      </c>
      <c r="F42" s="725">
        <v>3</v>
      </c>
      <c r="G42" s="725">
        <v>4</v>
      </c>
      <c r="H42" s="725">
        <v>5</v>
      </c>
      <c r="I42" s="725">
        <v>6</v>
      </c>
      <c r="J42" s="725">
        <v>7</v>
      </c>
      <c r="K42" s="725">
        <v>8</v>
      </c>
      <c r="L42" s="725">
        <v>9</v>
      </c>
      <c r="M42" s="725">
        <v>10</v>
      </c>
      <c r="N42" s="725">
        <v>11</v>
      </c>
      <c r="O42" s="725">
        <v>12</v>
      </c>
      <c r="P42" s="725">
        <v>13</v>
      </c>
      <c r="Q42" s="725">
        <v>14</v>
      </c>
      <c r="R42" s="725">
        <v>15</v>
      </c>
      <c r="S42" s="725">
        <v>16</v>
      </c>
      <c r="T42" s="725">
        <v>17</v>
      </c>
      <c r="U42" s="725">
        <v>18</v>
      </c>
      <c r="V42" s="725">
        <v>19</v>
      </c>
      <c r="W42" s="725">
        <v>20</v>
      </c>
    </row>
    <row r="43" spans="1:26" ht="38.25" x14ac:dyDescent="0.2">
      <c r="A43" s="737" t="s">
        <v>1446</v>
      </c>
      <c r="B43" s="737" t="s">
        <v>318</v>
      </c>
      <c r="C43" s="546" t="s">
        <v>763</v>
      </c>
      <c r="D43" s="629" t="str">
        <f>IF('I2 LDC class'!$D$20="",'I2 LDC class'!$C$20,'I2 LDC class'!$D$20)</f>
        <v>Residential</v>
      </c>
      <c r="E43" s="629" t="str">
        <f>IF('I2 LDC class'!$D$21="",'I2 LDC class'!$C$21,'I2 LDC class'!$D$21)</f>
        <v>GS &lt;50</v>
      </c>
      <c r="F43" s="629" t="str">
        <f>IF('I2 LDC class'!$D$22="",'I2 LDC class'!$C$22,'I2 LDC class'!$D$22)</f>
        <v>GS &gt;50kW</v>
      </c>
      <c r="G43" s="629" t="str">
        <f>IF('I2 LDC class'!$D$23="",'I2 LDC class'!$C$23,'I2 LDC class'!$D$23)</f>
        <v>GS&gt; 50-TOU</v>
      </c>
      <c r="H43" s="629" t="str">
        <f>IF('I2 LDC class'!$D$24="",'I2 LDC class'!$C$24,'I2 LDC class'!$D$24)</f>
        <v>GS &gt;50-Intermediate</v>
      </c>
      <c r="I43" s="629" t="str">
        <f>IF('I2 LDC class'!$D$25="",'I2 LDC class'!$C$25,'I2 LDC class'!$D$25)</f>
        <v>Large User</v>
      </c>
      <c r="J43" s="629" t="str">
        <f>IF('I2 LDC class'!$D$26="",'I2 LDC class'!$C$26,'I2 LDC class'!$D$26)</f>
        <v>Street Light</v>
      </c>
      <c r="K43" s="629" t="str">
        <f>IF('I2 LDC class'!$D$27="",'I2 LDC class'!$C$27,'I2 LDC class'!$D$27)</f>
        <v>Sentinel</v>
      </c>
      <c r="L43" s="629" t="str">
        <f>IF('I2 LDC class'!$D$28="",'I2 LDC class'!$C$28,'I2 LDC class'!$D$28)</f>
        <v>Unmetered Scattered Load</v>
      </c>
      <c r="M43" s="629" t="str">
        <f>IF('I2 LDC class'!$D$29="",'I2 LDC class'!$C$29,'I2 LDC class'!$D$29)</f>
        <v>Embedded Distributor</v>
      </c>
      <c r="N43" s="629" t="str">
        <f>IF('I2 LDC class'!$D$30="",'I2 LDC class'!$C$30,'I2 LDC class'!$D$30)</f>
        <v>Back-up/Standby Power</v>
      </c>
      <c r="O43" s="629" t="str">
        <f>IF('I2 LDC class'!$D$31="",'I2 LDC class'!$C$31,'I2 LDC class'!$D$31)</f>
        <v>Rate Class 1</v>
      </c>
      <c r="P43" s="629" t="str">
        <f>IF('I2 LDC class'!$D$32="",'I2 LDC class'!$C$32,'I2 LDC class'!$D$32)</f>
        <v>Rate class 2</v>
      </c>
      <c r="Q43" s="629" t="str">
        <f>IF('I2 LDC class'!$D$33="",'I2 LDC class'!$C$33,'I2 LDC class'!$D$33)</f>
        <v>Rate class 3</v>
      </c>
      <c r="R43" s="629" t="str">
        <f>IF('I2 LDC class'!$D$34="",'I2 LDC class'!$C$34,'I2 LDC class'!$D$34)</f>
        <v>Rate class 4</v>
      </c>
      <c r="S43" s="629" t="str">
        <f>IF('I2 LDC class'!$D$35="",'I2 LDC class'!$C$35,'I2 LDC class'!$D$35)</f>
        <v>Rate class 5</v>
      </c>
      <c r="T43" s="629" t="str">
        <f>IF('I2 LDC class'!$D$36="",'I2 LDC class'!$C$36,'I2 LDC class'!$D$36)</f>
        <v>Rate class 6</v>
      </c>
      <c r="U43" s="629" t="str">
        <f>IF('I2 LDC class'!$D$37="",'I2 LDC class'!$C$37,'I2 LDC class'!$D$37)</f>
        <v>Rate class 7</v>
      </c>
      <c r="V43" s="629" t="str">
        <f>IF('I2 LDC class'!$D$38="",'I2 LDC class'!$C$38,'I2 LDC class'!$D$38)</f>
        <v>Rate class 8</v>
      </c>
      <c r="W43" s="630" t="str">
        <f>IF('I2 LDC class'!$D$39="",'I2 LDC class'!$C$39,'I2 LDC class'!$D$39)</f>
        <v>Rate class 9</v>
      </c>
    </row>
    <row r="44" spans="1:26" ht="12.75" x14ac:dyDescent="0.2">
      <c r="A44" s="663"/>
      <c r="B44" s="664" t="s">
        <v>337</v>
      </c>
      <c r="C44" s="665"/>
      <c r="D44" s="666"/>
      <c r="E44" s="667"/>
      <c r="F44" s="667"/>
      <c r="G44" s="667"/>
      <c r="H44" s="666"/>
      <c r="I44" s="667"/>
      <c r="J44" s="667"/>
      <c r="K44" s="667"/>
      <c r="L44" s="667"/>
      <c r="M44" s="667"/>
      <c r="N44" s="667"/>
      <c r="O44" s="667"/>
      <c r="P44" s="667"/>
      <c r="Q44" s="667"/>
      <c r="R44" s="667"/>
      <c r="S44" s="667"/>
      <c r="T44" s="667"/>
      <c r="U44" s="667"/>
      <c r="V44" s="667"/>
      <c r="W44" s="668"/>
    </row>
    <row r="45" spans="1:26" ht="12.75" x14ac:dyDescent="0.2">
      <c r="A45" s="669">
        <v>1860</v>
      </c>
      <c r="B45" s="670" t="s">
        <v>93</v>
      </c>
      <c r="C45" s="671">
        <f>SUM(D45:W45)</f>
        <v>2877327.652999999</v>
      </c>
      <c r="D45" s="256">
        <f>D92</f>
        <v>1896637.7926204791</v>
      </c>
      <c r="E45" s="256">
        <f t="shared" ref="E45:W45" si="1">E92</f>
        <v>548285.58263574878</v>
      </c>
      <c r="F45" s="256">
        <f t="shared" si="1"/>
        <v>428879.48882315698</v>
      </c>
      <c r="G45" s="256">
        <f t="shared" si="1"/>
        <v>0</v>
      </c>
      <c r="H45" s="256">
        <f t="shared" si="1"/>
        <v>0</v>
      </c>
      <c r="I45" s="256">
        <f t="shared" si="1"/>
        <v>3524.7889206144441</v>
      </c>
      <c r="J45" s="256">
        <f t="shared" si="1"/>
        <v>0</v>
      </c>
      <c r="K45" s="256">
        <f t="shared" si="1"/>
        <v>0</v>
      </c>
      <c r="L45" s="256">
        <f t="shared" si="1"/>
        <v>0</v>
      </c>
      <c r="M45" s="256">
        <f t="shared" si="1"/>
        <v>0</v>
      </c>
      <c r="N45" s="256">
        <f t="shared" si="1"/>
        <v>0</v>
      </c>
      <c r="O45" s="256">
        <f t="shared" si="1"/>
        <v>0</v>
      </c>
      <c r="P45" s="256">
        <f t="shared" si="1"/>
        <v>0</v>
      </c>
      <c r="Q45" s="256">
        <f t="shared" si="1"/>
        <v>0</v>
      </c>
      <c r="R45" s="256">
        <f t="shared" si="1"/>
        <v>0</v>
      </c>
      <c r="S45" s="256">
        <f t="shared" si="1"/>
        <v>0</v>
      </c>
      <c r="T45" s="256">
        <f t="shared" si="1"/>
        <v>0</v>
      </c>
      <c r="U45" s="256">
        <f t="shared" si="1"/>
        <v>0</v>
      </c>
      <c r="V45" s="256">
        <f t="shared" si="1"/>
        <v>0</v>
      </c>
      <c r="W45" s="668">
        <f t="shared" si="1"/>
        <v>0</v>
      </c>
      <c r="Z45" s="670" t="s">
        <v>774</v>
      </c>
    </row>
    <row r="46" spans="1:26" ht="12.75" x14ac:dyDescent="0.2">
      <c r="A46" s="672"/>
      <c r="B46" s="673"/>
      <c r="C46" s="665"/>
      <c r="D46" s="666"/>
      <c r="E46" s="666"/>
      <c r="F46" s="666"/>
      <c r="G46" s="666"/>
      <c r="H46" s="666"/>
      <c r="I46" s="666"/>
      <c r="J46" s="666"/>
      <c r="K46" s="666"/>
      <c r="L46" s="666"/>
      <c r="M46" s="666"/>
      <c r="N46" s="666"/>
      <c r="O46" s="666"/>
      <c r="P46" s="666"/>
      <c r="Q46" s="666"/>
      <c r="R46" s="666"/>
      <c r="S46" s="666"/>
      <c r="T46" s="666"/>
      <c r="U46" s="666"/>
      <c r="V46" s="666"/>
      <c r="W46" s="674"/>
      <c r="Z46" s="777"/>
    </row>
    <row r="47" spans="1:26" ht="12.75" x14ac:dyDescent="0.2">
      <c r="A47" s="669"/>
      <c r="B47" s="664" t="s">
        <v>0</v>
      </c>
      <c r="C47" s="665"/>
      <c r="D47" s="666"/>
      <c r="E47" s="666"/>
      <c r="F47" s="666"/>
      <c r="G47" s="666"/>
      <c r="H47" s="666"/>
      <c r="I47" s="666"/>
      <c r="J47" s="666"/>
      <c r="K47" s="666"/>
      <c r="L47" s="666"/>
      <c r="M47" s="666"/>
      <c r="N47" s="666"/>
      <c r="O47" s="666"/>
      <c r="P47" s="666"/>
      <c r="Q47" s="666"/>
      <c r="R47" s="666"/>
      <c r="S47" s="666"/>
      <c r="T47" s="666"/>
      <c r="U47" s="666"/>
      <c r="V47" s="666"/>
      <c r="W47" s="674"/>
      <c r="Z47" s="664"/>
    </row>
    <row r="48" spans="1:26" ht="25.5" x14ac:dyDescent="0.2">
      <c r="A48" s="669"/>
      <c r="B48" s="670" t="s">
        <v>849</v>
      </c>
      <c r="C48" s="671">
        <f>SUM(D48:W48)</f>
        <v>-1743229.9005071793</v>
      </c>
      <c r="D48" s="675">
        <f>D95</f>
        <v>-1149078.6275524511</v>
      </c>
      <c r="E48" s="675">
        <f t="shared" ref="E48:W48" si="2">E95</f>
        <v>-332178.99972952349</v>
      </c>
      <c r="F48" s="675">
        <f t="shared" si="2"/>
        <v>-259836.77870375718</v>
      </c>
      <c r="G48" s="675">
        <f t="shared" si="2"/>
        <v>0</v>
      </c>
      <c r="H48" s="675">
        <f t="shared" si="2"/>
        <v>0</v>
      </c>
      <c r="I48" s="675">
        <f t="shared" si="2"/>
        <v>-2135.4945214477202</v>
      </c>
      <c r="J48" s="675">
        <f t="shared" si="2"/>
        <v>0</v>
      </c>
      <c r="K48" s="675">
        <f t="shared" si="2"/>
        <v>0</v>
      </c>
      <c r="L48" s="675">
        <f t="shared" si="2"/>
        <v>0</v>
      </c>
      <c r="M48" s="675">
        <f t="shared" si="2"/>
        <v>0</v>
      </c>
      <c r="N48" s="675">
        <f t="shared" si="2"/>
        <v>0</v>
      </c>
      <c r="O48" s="675">
        <f t="shared" si="2"/>
        <v>0</v>
      </c>
      <c r="P48" s="675">
        <f t="shared" si="2"/>
        <v>0</v>
      </c>
      <c r="Q48" s="675">
        <f t="shared" si="2"/>
        <v>0</v>
      </c>
      <c r="R48" s="675">
        <f t="shared" si="2"/>
        <v>0</v>
      </c>
      <c r="S48" s="675">
        <f t="shared" si="2"/>
        <v>0</v>
      </c>
      <c r="T48" s="675">
        <f t="shared" si="2"/>
        <v>0</v>
      </c>
      <c r="U48" s="675">
        <f t="shared" si="2"/>
        <v>0</v>
      </c>
      <c r="V48" s="675">
        <f t="shared" si="2"/>
        <v>0</v>
      </c>
      <c r="W48" s="676">
        <f t="shared" si="2"/>
        <v>0</v>
      </c>
      <c r="Z48" s="670"/>
    </row>
    <row r="49" spans="1:30" ht="12.75" x14ac:dyDescent="0.2">
      <c r="A49" s="677"/>
      <c r="B49" s="678" t="s">
        <v>1205</v>
      </c>
      <c r="C49" s="738">
        <f>SUM(D49:W49)</f>
        <v>1134097.7524928197</v>
      </c>
      <c r="D49" s="739">
        <f t="shared" ref="D49:W49" si="3">D45+D48</f>
        <v>747559.16506802803</v>
      </c>
      <c r="E49" s="739">
        <f t="shared" si="3"/>
        <v>216106.58290622529</v>
      </c>
      <c r="F49" s="739">
        <f t="shared" si="3"/>
        <v>169042.7101193998</v>
      </c>
      <c r="G49" s="739">
        <f t="shared" si="3"/>
        <v>0</v>
      </c>
      <c r="H49" s="739">
        <f t="shared" si="3"/>
        <v>0</v>
      </c>
      <c r="I49" s="739">
        <f t="shared" si="3"/>
        <v>1389.2943991667239</v>
      </c>
      <c r="J49" s="739">
        <f t="shared" si="3"/>
        <v>0</v>
      </c>
      <c r="K49" s="739">
        <f t="shared" si="3"/>
        <v>0</v>
      </c>
      <c r="L49" s="739">
        <f t="shared" si="3"/>
        <v>0</v>
      </c>
      <c r="M49" s="739">
        <f t="shared" si="3"/>
        <v>0</v>
      </c>
      <c r="N49" s="739">
        <f t="shared" si="3"/>
        <v>0</v>
      </c>
      <c r="O49" s="739">
        <f t="shared" si="3"/>
        <v>0</v>
      </c>
      <c r="P49" s="739">
        <f t="shared" si="3"/>
        <v>0</v>
      </c>
      <c r="Q49" s="739">
        <f t="shared" si="3"/>
        <v>0</v>
      </c>
      <c r="R49" s="739">
        <f t="shared" si="3"/>
        <v>0</v>
      </c>
      <c r="S49" s="739">
        <f t="shared" si="3"/>
        <v>0</v>
      </c>
      <c r="T49" s="739">
        <f t="shared" si="3"/>
        <v>0</v>
      </c>
      <c r="U49" s="739">
        <f t="shared" si="3"/>
        <v>0</v>
      </c>
      <c r="V49" s="739">
        <f t="shared" si="3"/>
        <v>0</v>
      </c>
      <c r="W49" s="740">
        <f t="shared" si="3"/>
        <v>0</v>
      </c>
      <c r="X49" s="331"/>
      <c r="Y49" s="331"/>
      <c r="Z49" s="678"/>
      <c r="AA49" s="331"/>
      <c r="AB49" s="331"/>
      <c r="AC49" s="331"/>
      <c r="AD49" s="331"/>
    </row>
    <row r="50" spans="1:30" ht="12.75" x14ac:dyDescent="0.2">
      <c r="A50" s="672"/>
      <c r="B50" s="673"/>
      <c r="C50" s="665"/>
      <c r="D50" s="666"/>
      <c r="E50" s="666"/>
      <c r="F50" s="666"/>
      <c r="G50" s="666"/>
      <c r="H50" s="666"/>
      <c r="I50" s="666"/>
      <c r="J50" s="666"/>
      <c r="K50" s="666"/>
      <c r="L50" s="666"/>
      <c r="M50" s="666"/>
      <c r="N50" s="666"/>
      <c r="O50" s="666"/>
      <c r="P50" s="666"/>
      <c r="Q50" s="666"/>
      <c r="R50" s="666"/>
      <c r="S50" s="666"/>
      <c r="T50" s="666"/>
      <c r="U50" s="666"/>
      <c r="V50" s="666"/>
      <c r="W50" s="674"/>
      <c r="Z50" s="777"/>
    </row>
    <row r="51" spans="1:30" ht="12.75" x14ac:dyDescent="0.2">
      <c r="A51" s="679"/>
      <c r="B51" s="664" t="s">
        <v>850</v>
      </c>
      <c r="C51" s="665"/>
      <c r="D51" s="666"/>
      <c r="E51" s="666"/>
      <c r="F51" s="666"/>
      <c r="G51" s="666"/>
      <c r="H51" s="666"/>
      <c r="I51" s="666"/>
      <c r="J51" s="666"/>
      <c r="K51" s="666"/>
      <c r="L51" s="666"/>
      <c r="M51" s="666"/>
      <c r="N51" s="666"/>
      <c r="O51" s="666"/>
      <c r="P51" s="666"/>
      <c r="Q51" s="666"/>
      <c r="R51" s="666"/>
      <c r="S51" s="666"/>
      <c r="T51" s="666"/>
      <c r="U51" s="666"/>
      <c r="V51" s="666"/>
      <c r="W51" s="674"/>
      <c r="Z51" s="664"/>
    </row>
    <row r="52" spans="1:30" s="67" customFormat="1" ht="12.75" x14ac:dyDescent="0.2">
      <c r="A52" s="376">
        <v>4082</v>
      </c>
      <c r="B52" s="680" t="s">
        <v>1596</v>
      </c>
      <c r="C52" s="671">
        <f>SUM(D52:W52)</f>
        <v>-14199.200000000003</v>
      </c>
      <c r="D52" s="681">
        <f>D101</f>
        <v>-9428.6975033519375</v>
      </c>
      <c r="E52" s="681">
        <f t="shared" ref="E52:W56" si="4">E101</f>
        <v>-2400.4466041224882</v>
      </c>
      <c r="F52" s="681">
        <f t="shared" si="4"/>
        <v>-1633.7041735758321</v>
      </c>
      <c r="G52" s="681">
        <f t="shared" si="4"/>
        <v>0</v>
      </c>
      <c r="H52" s="681">
        <f t="shared" si="4"/>
        <v>0</v>
      </c>
      <c r="I52" s="681">
        <f t="shared" si="4"/>
        <v>-235.00552902745881</v>
      </c>
      <c r="J52" s="681">
        <f t="shared" si="4"/>
        <v>-480.43251165512635</v>
      </c>
      <c r="K52" s="681">
        <f t="shared" si="4"/>
        <v>0</v>
      </c>
      <c r="L52" s="681">
        <f t="shared" si="4"/>
        <v>-20.913678267160236</v>
      </c>
      <c r="M52" s="681">
        <f t="shared" si="4"/>
        <v>0</v>
      </c>
      <c r="N52" s="681">
        <f t="shared" si="4"/>
        <v>0</v>
      </c>
      <c r="O52" s="681">
        <f t="shared" si="4"/>
        <v>0</v>
      </c>
      <c r="P52" s="681">
        <f t="shared" si="4"/>
        <v>0</v>
      </c>
      <c r="Q52" s="681">
        <f t="shared" si="4"/>
        <v>0</v>
      </c>
      <c r="R52" s="681">
        <f t="shared" si="4"/>
        <v>0</v>
      </c>
      <c r="S52" s="681">
        <f t="shared" si="4"/>
        <v>0</v>
      </c>
      <c r="T52" s="681">
        <f t="shared" si="4"/>
        <v>0</v>
      </c>
      <c r="U52" s="681">
        <f t="shared" si="4"/>
        <v>0</v>
      </c>
      <c r="V52" s="681">
        <f t="shared" si="4"/>
        <v>0</v>
      </c>
      <c r="W52" s="682">
        <f t="shared" si="4"/>
        <v>0</v>
      </c>
      <c r="X52" s="620"/>
      <c r="Y52" s="621"/>
      <c r="Z52" s="670" t="s">
        <v>1273</v>
      </c>
      <c r="AA52" s="621"/>
      <c r="AB52" s="621"/>
      <c r="AC52" s="621"/>
      <c r="AD52" s="621"/>
    </row>
    <row r="53" spans="1:30" s="67" customFormat="1" ht="12.75" x14ac:dyDescent="0.2">
      <c r="A53" s="376">
        <v>4084</v>
      </c>
      <c r="B53" s="680" t="s">
        <v>517</v>
      </c>
      <c r="C53" s="671">
        <f>SUM(D53:W53)</f>
        <v>-78.500000000000014</v>
      </c>
      <c r="D53" s="681">
        <f t="shared" ref="D53:S56" si="5">D102</f>
        <v>-52.12637007811194</v>
      </c>
      <c r="E53" s="681">
        <f t="shared" si="5"/>
        <v>-13.270822188828619</v>
      </c>
      <c r="F53" s="681">
        <f t="shared" si="5"/>
        <v>-9.0319016300709052</v>
      </c>
      <c r="G53" s="681">
        <f t="shared" si="5"/>
        <v>0</v>
      </c>
      <c r="H53" s="681">
        <f t="shared" si="5"/>
        <v>0</v>
      </c>
      <c r="I53" s="681">
        <f t="shared" si="5"/>
        <v>-1.2992234793971151</v>
      </c>
      <c r="J53" s="681">
        <f t="shared" si="5"/>
        <v>-2.6560617615730053</v>
      </c>
      <c r="K53" s="681">
        <f t="shared" si="5"/>
        <v>0</v>
      </c>
      <c r="L53" s="681">
        <f t="shared" si="5"/>
        <v>-0.1156208620184291</v>
      </c>
      <c r="M53" s="681">
        <f t="shared" si="5"/>
        <v>0</v>
      </c>
      <c r="N53" s="681">
        <f t="shared" si="5"/>
        <v>0</v>
      </c>
      <c r="O53" s="681">
        <f t="shared" si="5"/>
        <v>0</v>
      </c>
      <c r="P53" s="681">
        <f t="shared" si="5"/>
        <v>0</v>
      </c>
      <c r="Q53" s="681">
        <f t="shared" si="5"/>
        <v>0</v>
      </c>
      <c r="R53" s="681">
        <f t="shared" si="5"/>
        <v>0</v>
      </c>
      <c r="S53" s="681">
        <f t="shared" si="5"/>
        <v>0</v>
      </c>
      <c r="T53" s="681">
        <f t="shared" si="4"/>
        <v>0</v>
      </c>
      <c r="U53" s="681">
        <f t="shared" si="4"/>
        <v>0</v>
      </c>
      <c r="V53" s="681">
        <f t="shared" si="4"/>
        <v>0</v>
      </c>
      <c r="W53" s="682">
        <f t="shared" si="4"/>
        <v>0</v>
      </c>
      <c r="X53" s="620"/>
      <c r="Y53" s="621"/>
      <c r="Z53" s="670" t="s">
        <v>1273</v>
      </c>
      <c r="AA53" s="621"/>
      <c r="AB53" s="621"/>
      <c r="AC53" s="621"/>
      <c r="AD53" s="621"/>
    </row>
    <row r="54" spans="1:30" s="67" customFormat="1" ht="12.75" x14ac:dyDescent="0.2">
      <c r="A54" s="376">
        <v>4090</v>
      </c>
      <c r="B54" s="680" t="s">
        <v>522</v>
      </c>
      <c r="C54" s="671">
        <f>SUM(D54:W54)</f>
        <v>0</v>
      </c>
      <c r="D54" s="681">
        <f t="shared" si="5"/>
        <v>0</v>
      </c>
      <c r="E54" s="681">
        <f t="shared" si="4"/>
        <v>0</v>
      </c>
      <c r="F54" s="681">
        <f t="shared" si="4"/>
        <v>0</v>
      </c>
      <c r="G54" s="681">
        <f t="shared" si="4"/>
        <v>0</v>
      </c>
      <c r="H54" s="681">
        <f t="shared" si="4"/>
        <v>0</v>
      </c>
      <c r="I54" s="681">
        <f t="shared" si="4"/>
        <v>0</v>
      </c>
      <c r="J54" s="681">
        <f t="shared" si="4"/>
        <v>0</v>
      </c>
      <c r="K54" s="681">
        <f t="shared" si="4"/>
        <v>0</v>
      </c>
      <c r="L54" s="681">
        <f t="shared" si="4"/>
        <v>0</v>
      </c>
      <c r="M54" s="681">
        <f t="shared" si="4"/>
        <v>0</v>
      </c>
      <c r="N54" s="681">
        <f t="shared" si="4"/>
        <v>0</v>
      </c>
      <c r="O54" s="681">
        <f t="shared" si="4"/>
        <v>0</v>
      </c>
      <c r="P54" s="681">
        <f t="shared" si="4"/>
        <v>0</v>
      </c>
      <c r="Q54" s="681">
        <f t="shared" si="4"/>
        <v>0</v>
      </c>
      <c r="R54" s="681">
        <f t="shared" si="4"/>
        <v>0</v>
      </c>
      <c r="S54" s="681">
        <f t="shared" si="4"/>
        <v>0</v>
      </c>
      <c r="T54" s="681">
        <f t="shared" si="4"/>
        <v>0</v>
      </c>
      <c r="U54" s="681">
        <f t="shared" si="4"/>
        <v>0</v>
      </c>
      <c r="V54" s="681">
        <f t="shared" si="4"/>
        <v>0</v>
      </c>
      <c r="W54" s="682">
        <f t="shared" si="4"/>
        <v>0</v>
      </c>
      <c r="X54" s="620"/>
      <c r="Y54" s="621"/>
      <c r="Z54" s="670" t="s">
        <v>1273</v>
      </c>
      <c r="AA54" s="621"/>
      <c r="AB54" s="621"/>
      <c r="AC54" s="621"/>
      <c r="AD54" s="621"/>
    </row>
    <row r="55" spans="1:30" s="67" customFormat="1" ht="12.75" x14ac:dyDescent="0.2">
      <c r="A55" s="376">
        <v>4220</v>
      </c>
      <c r="B55" s="680" t="s">
        <v>528</v>
      </c>
      <c r="C55" s="671">
        <f>SUM(D55:W55)</f>
        <v>0</v>
      </c>
      <c r="D55" s="681">
        <f t="shared" si="5"/>
        <v>0</v>
      </c>
      <c r="E55" s="681">
        <f t="shared" si="4"/>
        <v>0</v>
      </c>
      <c r="F55" s="681">
        <f t="shared" si="4"/>
        <v>0</v>
      </c>
      <c r="G55" s="681">
        <f t="shared" si="4"/>
        <v>0</v>
      </c>
      <c r="H55" s="681">
        <f t="shared" si="4"/>
        <v>0</v>
      </c>
      <c r="I55" s="681">
        <f t="shared" si="4"/>
        <v>0</v>
      </c>
      <c r="J55" s="681">
        <f t="shared" si="4"/>
        <v>0</v>
      </c>
      <c r="K55" s="681">
        <f t="shared" si="4"/>
        <v>0</v>
      </c>
      <c r="L55" s="681">
        <f t="shared" si="4"/>
        <v>0</v>
      </c>
      <c r="M55" s="681">
        <f t="shared" si="4"/>
        <v>0</v>
      </c>
      <c r="N55" s="681">
        <f t="shared" si="4"/>
        <v>0</v>
      </c>
      <c r="O55" s="681">
        <f t="shared" si="4"/>
        <v>0</v>
      </c>
      <c r="P55" s="681">
        <f t="shared" si="4"/>
        <v>0</v>
      </c>
      <c r="Q55" s="681">
        <f t="shared" si="4"/>
        <v>0</v>
      </c>
      <c r="R55" s="681">
        <f t="shared" si="4"/>
        <v>0</v>
      </c>
      <c r="S55" s="681">
        <f t="shared" si="4"/>
        <v>0</v>
      </c>
      <c r="T55" s="681">
        <f t="shared" si="4"/>
        <v>0</v>
      </c>
      <c r="U55" s="681">
        <f t="shared" si="4"/>
        <v>0</v>
      </c>
      <c r="V55" s="681">
        <f t="shared" si="4"/>
        <v>0</v>
      </c>
      <c r="W55" s="682">
        <f t="shared" si="4"/>
        <v>0</v>
      </c>
      <c r="X55" s="620"/>
      <c r="Y55" s="621"/>
      <c r="Z55" s="670" t="s">
        <v>1185</v>
      </c>
      <c r="AA55" s="621"/>
      <c r="AB55" s="621"/>
      <c r="AC55" s="621"/>
      <c r="AD55" s="621"/>
    </row>
    <row r="56" spans="1:30" s="579" customFormat="1" ht="12.75" x14ac:dyDescent="0.2">
      <c r="A56" s="683">
        <v>4225</v>
      </c>
      <c r="B56" s="684" t="s">
        <v>529</v>
      </c>
      <c r="C56" s="685">
        <f>SUM(D56:W56)</f>
        <v>-54283.837500000009</v>
      </c>
      <c r="D56" s="686">
        <f t="shared" si="5"/>
        <v>-24715.810086169291</v>
      </c>
      <c r="E56" s="686">
        <f t="shared" si="5"/>
        <v>-12142.157674923401</v>
      </c>
      <c r="F56" s="686">
        <f t="shared" si="5"/>
        <v>-17345.428201996994</v>
      </c>
      <c r="G56" s="686">
        <f t="shared" si="5"/>
        <v>0</v>
      </c>
      <c r="H56" s="686">
        <f t="shared" si="5"/>
        <v>0</v>
      </c>
      <c r="I56" s="686">
        <f t="shared" si="5"/>
        <v>0</v>
      </c>
      <c r="J56" s="686">
        <f t="shared" si="5"/>
        <v>-37.306850325300537</v>
      </c>
      <c r="K56" s="686">
        <f t="shared" si="5"/>
        <v>0</v>
      </c>
      <c r="L56" s="686">
        <f t="shared" si="5"/>
        <v>-43.13468658502341</v>
      </c>
      <c r="M56" s="686">
        <f t="shared" si="5"/>
        <v>0</v>
      </c>
      <c r="N56" s="686">
        <f t="shared" si="5"/>
        <v>0</v>
      </c>
      <c r="O56" s="686">
        <f t="shared" si="5"/>
        <v>0</v>
      </c>
      <c r="P56" s="686">
        <f t="shared" si="5"/>
        <v>0</v>
      </c>
      <c r="Q56" s="686">
        <f t="shared" si="5"/>
        <v>0</v>
      </c>
      <c r="R56" s="686">
        <f t="shared" si="5"/>
        <v>0</v>
      </c>
      <c r="S56" s="686">
        <f t="shared" si="5"/>
        <v>0</v>
      </c>
      <c r="T56" s="686">
        <f t="shared" si="4"/>
        <v>0</v>
      </c>
      <c r="U56" s="686">
        <f t="shared" si="4"/>
        <v>0</v>
      </c>
      <c r="V56" s="686">
        <f t="shared" si="4"/>
        <v>0</v>
      </c>
      <c r="W56" s="687">
        <f t="shared" si="4"/>
        <v>0</v>
      </c>
      <c r="X56" s="622"/>
      <c r="Y56" s="623"/>
      <c r="Z56" s="670" t="s">
        <v>1345</v>
      </c>
      <c r="AA56" s="623"/>
      <c r="AB56" s="623"/>
      <c r="AC56" s="623"/>
      <c r="AD56" s="623"/>
    </row>
    <row r="57" spans="1:30" s="7" customFormat="1" ht="12.75" x14ac:dyDescent="0.2">
      <c r="A57" s="688"/>
      <c r="B57" s="689"/>
      <c r="C57" s="665"/>
      <c r="D57" s="690"/>
      <c r="E57" s="690"/>
      <c r="F57" s="690"/>
      <c r="G57" s="690"/>
      <c r="H57" s="690"/>
      <c r="I57" s="690"/>
      <c r="J57" s="690"/>
      <c r="K57" s="690"/>
      <c r="L57" s="690"/>
      <c r="M57" s="690"/>
      <c r="N57" s="690"/>
      <c r="O57" s="690"/>
      <c r="P57" s="690"/>
      <c r="Q57" s="690"/>
      <c r="R57" s="690"/>
      <c r="S57" s="690"/>
      <c r="T57" s="690"/>
      <c r="U57" s="690"/>
      <c r="V57" s="690"/>
      <c r="W57" s="676"/>
      <c r="X57" s="610"/>
      <c r="Y57" s="617"/>
      <c r="Z57" s="689"/>
      <c r="AA57" s="617"/>
      <c r="AB57" s="617"/>
      <c r="AC57" s="617"/>
      <c r="AD57" s="617"/>
    </row>
    <row r="58" spans="1:30" ht="12.75" x14ac:dyDescent="0.2">
      <c r="A58" s="691"/>
      <c r="B58" s="938" t="s">
        <v>708</v>
      </c>
      <c r="C58" s="933">
        <f t="shared" ref="C58:W58" si="6">+SUM(C52:C56)</f>
        <v>-68561.537500000006</v>
      </c>
      <c r="D58" s="934">
        <f t="shared" si="6"/>
        <v>-34196.633959599341</v>
      </c>
      <c r="E58" s="934">
        <f t="shared" si="6"/>
        <v>-14555.875101234718</v>
      </c>
      <c r="F58" s="934">
        <f t="shared" si="6"/>
        <v>-18988.164277202897</v>
      </c>
      <c r="G58" s="934">
        <f t="shared" si="6"/>
        <v>0</v>
      </c>
      <c r="H58" s="934">
        <f t="shared" si="6"/>
        <v>0</v>
      </c>
      <c r="I58" s="934">
        <f t="shared" si="6"/>
        <v>-236.30475250685592</v>
      </c>
      <c r="J58" s="934">
        <f t="shared" si="6"/>
        <v>-520.39542374199993</v>
      </c>
      <c r="K58" s="934">
        <f t="shared" si="6"/>
        <v>0</v>
      </c>
      <c r="L58" s="934">
        <f t="shared" si="6"/>
        <v>-64.16398571420207</v>
      </c>
      <c r="M58" s="934">
        <f t="shared" si="6"/>
        <v>0</v>
      </c>
      <c r="N58" s="934">
        <f t="shared" si="6"/>
        <v>0</v>
      </c>
      <c r="O58" s="934">
        <f t="shared" si="6"/>
        <v>0</v>
      </c>
      <c r="P58" s="934">
        <f t="shared" si="6"/>
        <v>0</v>
      </c>
      <c r="Q58" s="934">
        <f t="shared" si="6"/>
        <v>0</v>
      </c>
      <c r="R58" s="934">
        <f t="shared" si="6"/>
        <v>0</v>
      </c>
      <c r="S58" s="934">
        <f t="shared" si="6"/>
        <v>0</v>
      </c>
      <c r="T58" s="934">
        <f t="shared" si="6"/>
        <v>0</v>
      </c>
      <c r="U58" s="934">
        <f t="shared" si="6"/>
        <v>0</v>
      </c>
      <c r="V58" s="934">
        <f t="shared" si="6"/>
        <v>0</v>
      </c>
      <c r="W58" s="935">
        <f t="shared" si="6"/>
        <v>0</v>
      </c>
      <c r="Z58" s="1833"/>
    </row>
    <row r="59" spans="1:30" ht="12.75" x14ac:dyDescent="0.2">
      <c r="A59" s="672"/>
      <c r="B59" s="673"/>
      <c r="C59" s="665"/>
      <c r="D59" s="666"/>
      <c r="E59" s="666"/>
      <c r="F59" s="666"/>
      <c r="G59" s="666"/>
      <c r="H59" s="666"/>
      <c r="I59" s="666"/>
      <c r="J59" s="666"/>
      <c r="K59" s="666"/>
      <c r="L59" s="666"/>
      <c r="M59" s="666"/>
      <c r="N59" s="666"/>
      <c r="O59" s="666"/>
      <c r="P59" s="666"/>
      <c r="Q59" s="666"/>
      <c r="R59" s="666"/>
      <c r="S59" s="666"/>
      <c r="T59" s="666"/>
      <c r="U59" s="666"/>
      <c r="V59" s="666"/>
      <c r="W59" s="674"/>
      <c r="Z59" s="777"/>
    </row>
    <row r="60" spans="1:30" ht="12.75" x14ac:dyDescent="0.2">
      <c r="A60" s="679"/>
      <c r="B60" s="664" t="s">
        <v>338</v>
      </c>
      <c r="C60" s="665"/>
      <c r="D60" s="666"/>
      <c r="E60" s="666"/>
      <c r="F60" s="666"/>
      <c r="G60" s="666"/>
      <c r="H60" s="666"/>
      <c r="I60" s="666"/>
      <c r="J60" s="666"/>
      <c r="K60" s="666"/>
      <c r="L60" s="666"/>
      <c r="M60" s="666"/>
      <c r="N60" s="666"/>
      <c r="O60" s="666"/>
      <c r="P60" s="666"/>
      <c r="Q60" s="666"/>
      <c r="R60" s="666"/>
      <c r="S60" s="666"/>
      <c r="T60" s="666"/>
      <c r="U60" s="666"/>
      <c r="V60" s="666"/>
      <c r="W60" s="674"/>
      <c r="Z60" s="664"/>
    </row>
    <row r="61" spans="1:30" s="67" customFormat="1" ht="12.75" x14ac:dyDescent="0.2">
      <c r="A61" s="376">
        <v>5065</v>
      </c>
      <c r="B61" s="693" t="s">
        <v>1577</v>
      </c>
      <c r="C61" s="665">
        <f>SUM(D61:W61)</f>
        <v>43086.644789641672</v>
      </c>
      <c r="D61" s="681">
        <f>D110</f>
        <v>28401.269761559779</v>
      </c>
      <c r="E61" s="681">
        <f t="shared" ref="E61:W63" si="7">E110</f>
        <v>8210.3218650393428</v>
      </c>
      <c r="F61" s="681">
        <f t="shared" si="7"/>
        <v>6422.2710865825966</v>
      </c>
      <c r="G61" s="681">
        <f t="shared" si="7"/>
        <v>0</v>
      </c>
      <c r="H61" s="681">
        <f t="shared" si="7"/>
        <v>0</v>
      </c>
      <c r="I61" s="681">
        <f t="shared" si="7"/>
        <v>52.78207645995159</v>
      </c>
      <c r="J61" s="681">
        <f t="shared" si="7"/>
        <v>0</v>
      </c>
      <c r="K61" s="681">
        <f t="shared" si="7"/>
        <v>0</v>
      </c>
      <c r="L61" s="681">
        <f t="shared" si="7"/>
        <v>0</v>
      </c>
      <c r="M61" s="681">
        <f t="shared" si="7"/>
        <v>0</v>
      </c>
      <c r="N61" s="681">
        <f t="shared" si="7"/>
        <v>0</v>
      </c>
      <c r="O61" s="681">
        <f t="shared" si="7"/>
        <v>0</v>
      </c>
      <c r="P61" s="681">
        <f t="shared" si="7"/>
        <v>0</v>
      </c>
      <c r="Q61" s="681">
        <f t="shared" si="7"/>
        <v>0</v>
      </c>
      <c r="R61" s="681">
        <f t="shared" si="7"/>
        <v>0</v>
      </c>
      <c r="S61" s="681">
        <f t="shared" si="7"/>
        <v>0</v>
      </c>
      <c r="T61" s="681">
        <f t="shared" si="7"/>
        <v>0</v>
      </c>
      <c r="U61" s="681">
        <f t="shared" si="7"/>
        <v>0</v>
      </c>
      <c r="V61" s="681">
        <f t="shared" si="7"/>
        <v>0</v>
      </c>
      <c r="W61" s="682">
        <f t="shared" si="7"/>
        <v>0</v>
      </c>
      <c r="X61" s="620"/>
      <c r="Y61" s="621"/>
      <c r="Z61" s="670" t="s">
        <v>774</v>
      </c>
      <c r="AA61" s="621"/>
      <c r="AB61" s="621"/>
      <c r="AC61" s="621"/>
      <c r="AD61" s="621"/>
    </row>
    <row r="62" spans="1:30" s="67" customFormat="1" ht="12.75" x14ac:dyDescent="0.2">
      <c r="A62" s="376">
        <v>5070</v>
      </c>
      <c r="B62" s="680" t="s">
        <v>1578</v>
      </c>
      <c r="C62" s="665">
        <f>SUM(D62:W62)</f>
        <v>24452.003334408902</v>
      </c>
      <c r="D62" s="681">
        <f t="shared" ref="D62:S63" si="8">D111</f>
        <v>16838.004551161663</v>
      </c>
      <c r="E62" s="681">
        <f t="shared" si="8"/>
        <v>2771.0930176145271</v>
      </c>
      <c r="F62" s="681">
        <f t="shared" si="8"/>
        <v>270.5688337695675</v>
      </c>
      <c r="G62" s="681">
        <f t="shared" si="8"/>
        <v>0</v>
      </c>
      <c r="H62" s="681">
        <f t="shared" si="8"/>
        <v>0</v>
      </c>
      <c r="I62" s="681">
        <f t="shared" si="8"/>
        <v>2.0654109448058589</v>
      </c>
      <c r="J62" s="681">
        <f t="shared" si="8"/>
        <v>4516.5708363533895</v>
      </c>
      <c r="K62" s="681">
        <f t="shared" si="8"/>
        <v>0</v>
      </c>
      <c r="L62" s="681">
        <f t="shared" si="8"/>
        <v>53.700684564952326</v>
      </c>
      <c r="M62" s="681">
        <f t="shared" si="8"/>
        <v>0</v>
      </c>
      <c r="N62" s="681">
        <f t="shared" si="8"/>
        <v>0</v>
      </c>
      <c r="O62" s="681">
        <f t="shared" si="8"/>
        <v>0</v>
      </c>
      <c r="P62" s="681">
        <f t="shared" si="8"/>
        <v>0</v>
      </c>
      <c r="Q62" s="681">
        <f t="shared" si="8"/>
        <v>0</v>
      </c>
      <c r="R62" s="681">
        <f t="shared" si="8"/>
        <v>0</v>
      </c>
      <c r="S62" s="681">
        <f t="shared" si="8"/>
        <v>0</v>
      </c>
      <c r="T62" s="681">
        <f t="shared" si="7"/>
        <v>0</v>
      </c>
      <c r="U62" s="681">
        <f t="shared" si="7"/>
        <v>0</v>
      </c>
      <c r="V62" s="681">
        <f t="shared" si="7"/>
        <v>0</v>
      </c>
      <c r="W62" s="682">
        <f t="shared" si="7"/>
        <v>0</v>
      </c>
      <c r="X62" s="620"/>
      <c r="Y62" s="621"/>
      <c r="Z62" s="670" t="s">
        <v>704</v>
      </c>
      <c r="AA62" s="621"/>
      <c r="AB62" s="621"/>
      <c r="AC62" s="621"/>
      <c r="AD62" s="621"/>
    </row>
    <row r="63" spans="1:30" s="579" customFormat="1" ht="12.75" x14ac:dyDescent="0.2">
      <c r="A63" s="683">
        <v>5075</v>
      </c>
      <c r="B63" s="684" t="s">
        <v>1579</v>
      </c>
      <c r="C63" s="685">
        <f>SUM(D63:W63)</f>
        <v>106746.36000000002</v>
      </c>
      <c r="D63" s="686">
        <f t="shared" si="8"/>
        <v>73507.093505530604</v>
      </c>
      <c r="E63" s="686">
        <f t="shared" si="7"/>
        <v>12097.335699096304</v>
      </c>
      <c r="F63" s="686">
        <f t="shared" si="7"/>
        <v>1181.1808521105211</v>
      </c>
      <c r="G63" s="686">
        <f t="shared" si="7"/>
        <v>0</v>
      </c>
      <c r="H63" s="686">
        <f t="shared" si="7"/>
        <v>0</v>
      </c>
      <c r="I63" s="686">
        <f t="shared" si="7"/>
        <v>9.0166477260345115</v>
      </c>
      <c r="J63" s="686">
        <f t="shared" si="7"/>
        <v>19717.300454659653</v>
      </c>
      <c r="K63" s="686">
        <f t="shared" si="7"/>
        <v>0</v>
      </c>
      <c r="L63" s="686">
        <f t="shared" si="7"/>
        <v>234.43284087689727</v>
      </c>
      <c r="M63" s="686">
        <f t="shared" si="7"/>
        <v>0</v>
      </c>
      <c r="N63" s="686">
        <f t="shared" si="7"/>
        <v>0</v>
      </c>
      <c r="O63" s="686">
        <f t="shared" si="7"/>
        <v>0</v>
      </c>
      <c r="P63" s="686">
        <f t="shared" si="7"/>
        <v>0</v>
      </c>
      <c r="Q63" s="686">
        <f t="shared" si="7"/>
        <v>0</v>
      </c>
      <c r="R63" s="686">
        <f t="shared" si="7"/>
        <v>0</v>
      </c>
      <c r="S63" s="686">
        <f t="shared" si="7"/>
        <v>0</v>
      </c>
      <c r="T63" s="686">
        <f t="shared" si="7"/>
        <v>0</v>
      </c>
      <c r="U63" s="686">
        <f t="shared" si="7"/>
        <v>0</v>
      </c>
      <c r="V63" s="686">
        <f t="shared" si="7"/>
        <v>0</v>
      </c>
      <c r="W63" s="687">
        <f t="shared" si="7"/>
        <v>0</v>
      </c>
      <c r="X63" s="622"/>
      <c r="Y63" s="623"/>
      <c r="Z63" s="670" t="s">
        <v>704</v>
      </c>
      <c r="AA63" s="623"/>
      <c r="AB63" s="623"/>
      <c r="AC63" s="623"/>
      <c r="AD63" s="623"/>
    </row>
    <row r="64" spans="1:30" ht="12.75" x14ac:dyDescent="0.2">
      <c r="A64" s="688"/>
      <c r="B64" s="689"/>
      <c r="C64" s="665"/>
      <c r="D64" s="666"/>
      <c r="E64" s="666"/>
      <c r="F64" s="666"/>
      <c r="G64" s="666"/>
      <c r="H64" s="666"/>
      <c r="I64" s="666"/>
      <c r="J64" s="666"/>
      <c r="K64" s="666"/>
      <c r="L64" s="666"/>
      <c r="M64" s="666"/>
      <c r="N64" s="666"/>
      <c r="O64" s="666"/>
      <c r="P64" s="666"/>
      <c r="Q64" s="666"/>
      <c r="R64" s="666"/>
      <c r="S64" s="666"/>
      <c r="T64" s="666"/>
      <c r="U64" s="666"/>
      <c r="V64" s="666"/>
      <c r="W64" s="674"/>
      <c r="Z64" s="689"/>
    </row>
    <row r="65" spans="1:30" ht="12.75" x14ac:dyDescent="0.2">
      <c r="A65" s="672"/>
      <c r="B65" s="938" t="s">
        <v>708</v>
      </c>
      <c r="C65" s="933">
        <f t="shared" ref="C65:W65" si="9">+SUM(C61:C64)</f>
        <v>174285.0081240506</v>
      </c>
      <c r="D65" s="934">
        <f t="shared" si="9"/>
        <v>118746.36781825204</v>
      </c>
      <c r="E65" s="934">
        <f t="shared" si="9"/>
        <v>23078.750581750173</v>
      </c>
      <c r="F65" s="934">
        <f t="shared" si="9"/>
        <v>7874.0207724626853</v>
      </c>
      <c r="G65" s="934">
        <f t="shared" si="9"/>
        <v>0</v>
      </c>
      <c r="H65" s="934">
        <f t="shared" si="9"/>
        <v>0</v>
      </c>
      <c r="I65" s="934">
        <f t="shared" si="9"/>
        <v>63.864135130791965</v>
      </c>
      <c r="J65" s="934">
        <f t="shared" si="9"/>
        <v>24233.871291013042</v>
      </c>
      <c r="K65" s="934">
        <f t="shared" si="9"/>
        <v>0</v>
      </c>
      <c r="L65" s="934">
        <f t="shared" si="9"/>
        <v>288.1335254418496</v>
      </c>
      <c r="M65" s="934">
        <f t="shared" si="9"/>
        <v>0</v>
      </c>
      <c r="N65" s="934">
        <f t="shared" si="9"/>
        <v>0</v>
      </c>
      <c r="O65" s="934">
        <f t="shared" si="9"/>
        <v>0</v>
      </c>
      <c r="P65" s="934">
        <f t="shared" si="9"/>
        <v>0</v>
      </c>
      <c r="Q65" s="934">
        <f t="shared" si="9"/>
        <v>0</v>
      </c>
      <c r="R65" s="934">
        <f t="shared" si="9"/>
        <v>0</v>
      </c>
      <c r="S65" s="934">
        <f t="shared" si="9"/>
        <v>0</v>
      </c>
      <c r="T65" s="934">
        <f t="shared" si="9"/>
        <v>0</v>
      </c>
      <c r="U65" s="934">
        <f t="shared" si="9"/>
        <v>0</v>
      </c>
      <c r="V65" s="934">
        <f t="shared" si="9"/>
        <v>0</v>
      </c>
      <c r="W65" s="935">
        <f t="shared" si="9"/>
        <v>0</v>
      </c>
      <c r="Z65" s="1833"/>
    </row>
    <row r="66" spans="1:30" ht="12.75" x14ac:dyDescent="0.2">
      <c r="A66" s="672"/>
      <c r="B66" s="673"/>
      <c r="C66" s="665"/>
      <c r="D66" s="666"/>
      <c r="E66" s="666"/>
      <c r="F66" s="666"/>
      <c r="G66" s="666"/>
      <c r="H66" s="666"/>
      <c r="I66" s="666"/>
      <c r="J66" s="666"/>
      <c r="K66" s="666"/>
      <c r="L66" s="666"/>
      <c r="M66" s="666"/>
      <c r="N66" s="666"/>
      <c r="O66" s="666"/>
      <c r="P66" s="666"/>
      <c r="Q66" s="666"/>
      <c r="R66" s="666"/>
      <c r="S66" s="666"/>
      <c r="T66" s="666"/>
      <c r="U66" s="666"/>
      <c r="V66" s="666"/>
      <c r="W66" s="674"/>
      <c r="Z66" s="777"/>
    </row>
    <row r="67" spans="1:30" ht="12.75" x14ac:dyDescent="0.2">
      <c r="A67" s="669"/>
      <c r="B67" s="664" t="s">
        <v>339</v>
      </c>
      <c r="C67" s="665"/>
      <c r="D67" s="666"/>
      <c r="E67" s="666"/>
      <c r="F67" s="666"/>
      <c r="G67" s="666"/>
      <c r="H67" s="666"/>
      <c r="I67" s="666"/>
      <c r="J67" s="666"/>
      <c r="K67" s="666"/>
      <c r="L67" s="666"/>
      <c r="M67" s="666"/>
      <c r="N67" s="666"/>
      <c r="O67" s="666"/>
      <c r="P67" s="666"/>
      <c r="Q67" s="666"/>
      <c r="R67" s="666"/>
      <c r="S67" s="666"/>
      <c r="T67" s="666"/>
      <c r="U67" s="666"/>
      <c r="V67" s="666"/>
      <c r="W67" s="674"/>
      <c r="Z67" s="664"/>
    </row>
    <row r="68" spans="1:30" s="67" customFormat="1" ht="12.75" x14ac:dyDescent="0.2">
      <c r="A68" s="376">
        <v>5175</v>
      </c>
      <c r="B68" s="693" t="s">
        <v>1521</v>
      </c>
      <c r="C68" s="665">
        <f>SUM(D68:W68)</f>
        <v>55478.915214926812</v>
      </c>
      <c r="D68" s="681">
        <f>D117</f>
        <v>36569.838398664127</v>
      </c>
      <c r="E68" s="681">
        <f t="shared" ref="E68:W68" si="10">E117</f>
        <v>10571.715501674033</v>
      </c>
      <c r="F68" s="681">
        <f t="shared" si="10"/>
        <v>8269.3984374816991</v>
      </c>
      <c r="G68" s="681">
        <f t="shared" si="10"/>
        <v>0</v>
      </c>
      <c r="H68" s="681">
        <f t="shared" si="10"/>
        <v>0</v>
      </c>
      <c r="I68" s="681">
        <f t="shared" si="10"/>
        <v>67.962877106954977</v>
      </c>
      <c r="J68" s="681">
        <f t="shared" si="10"/>
        <v>0</v>
      </c>
      <c r="K68" s="681">
        <f t="shared" si="10"/>
        <v>0</v>
      </c>
      <c r="L68" s="681">
        <f t="shared" si="10"/>
        <v>0</v>
      </c>
      <c r="M68" s="681">
        <f t="shared" si="10"/>
        <v>0</v>
      </c>
      <c r="N68" s="681">
        <f t="shared" si="10"/>
        <v>0</v>
      </c>
      <c r="O68" s="681">
        <f t="shared" si="10"/>
        <v>0</v>
      </c>
      <c r="P68" s="681">
        <f t="shared" si="10"/>
        <v>0</v>
      </c>
      <c r="Q68" s="681">
        <f t="shared" si="10"/>
        <v>0</v>
      </c>
      <c r="R68" s="681">
        <f t="shared" si="10"/>
        <v>0</v>
      </c>
      <c r="S68" s="681">
        <f t="shared" si="10"/>
        <v>0</v>
      </c>
      <c r="T68" s="681">
        <f t="shared" si="10"/>
        <v>0</v>
      </c>
      <c r="U68" s="681">
        <f t="shared" si="10"/>
        <v>0</v>
      </c>
      <c r="V68" s="681">
        <f t="shared" si="10"/>
        <v>0</v>
      </c>
      <c r="W68" s="682">
        <f t="shared" si="10"/>
        <v>0</v>
      </c>
      <c r="X68" s="620"/>
      <c r="Y68" s="621"/>
      <c r="Z68" s="670">
        <v>1860</v>
      </c>
      <c r="AA68" s="621"/>
      <c r="AB68" s="621"/>
      <c r="AC68" s="621"/>
      <c r="AD68" s="621"/>
    </row>
    <row r="69" spans="1:30" s="67" customFormat="1" ht="12.75" x14ac:dyDescent="0.2">
      <c r="A69" s="694"/>
      <c r="B69" s="565"/>
      <c r="C69" s="665"/>
      <c r="D69" s="695"/>
      <c r="E69" s="695"/>
      <c r="F69" s="695"/>
      <c r="G69" s="695"/>
      <c r="H69" s="695"/>
      <c r="I69" s="695"/>
      <c r="J69" s="695"/>
      <c r="K69" s="695"/>
      <c r="L69" s="695"/>
      <c r="M69" s="695"/>
      <c r="N69" s="695"/>
      <c r="O69" s="695"/>
      <c r="P69" s="695"/>
      <c r="Q69" s="695"/>
      <c r="R69" s="695"/>
      <c r="S69" s="695"/>
      <c r="T69" s="695"/>
      <c r="U69" s="695"/>
      <c r="V69" s="695"/>
      <c r="W69" s="696"/>
      <c r="X69" s="620"/>
      <c r="Y69" s="621"/>
      <c r="Z69" s="352"/>
      <c r="AA69" s="621"/>
      <c r="AB69" s="621"/>
      <c r="AC69" s="621"/>
      <c r="AD69" s="621"/>
    </row>
    <row r="70" spans="1:30" s="67" customFormat="1" ht="12.75" x14ac:dyDescent="0.2">
      <c r="A70" s="376"/>
      <c r="B70" s="697" t="s">
        <v>851</v>
      </c>
      <c r="C70" s="665"/>
      <c r="D70" s="695"/>
      <c r="E70" s="695"/>
      <c r="F70" s="695"/>
      <c r="G70" s="695"/>
      <c r="H70" s="695"/>
      <c r="I70" s="695"/>
      <c r="J70" s="695"/>
      <c r="K70" s="695"/>
      <c r="L70" s="695"/>
      <c r="M70" s="695"/>
      <c r="N70" s="695"/>
      <c r="O70" s="695"/>
      <c r="P70" s="695"/>
      <c r="Q70" s="695"/>
      <c r="R70" s="695"/>
      <c r="S70" s="695"/>
      <c r="T70" s="695"/>
      <c r="U70" s="695"/>
      <c r="V70" s="695"/>
      <c r="W70" s="696"/>
      <c r="X70" s="620"/>
      <c r="Y70" s="621"/>
      <c r="Z70" s="697"/>
      <c r="AA70" s="621"/>
      <c r="AB70" s="621"/>
      <c r="AC70" s="621"/>
      <c r="AD70" s="621"/>
    </row>
    <row r="71" spans="1:30" s="67" customFormat="1" ht="12.75" x14ac:dyDescent="0.2">
      <c r="A71" s="376">
        <v>5310</v>
      </c>
      <c r="B71" s="693" t="s">
        <v>286</v>
      </c>
      <c r="C71" s="665">
        <f>SUM(D71:W71)</f>
        <v>134051.62747760591</v>
      </c>
      <c r="D71" s="698">
        <f>D120</f>
        <v>62463.426612037212</v>
      </c>
      <c r="E71" s="698">
        <f t="shared" ref="E71:W75" si="11">E120</f>
        <v>10252.215996921712</v>
      </c>
      <c r="F71" s="698">
        <f t="shared" si="11"/>
        <v>58803.711949694167</v>
      </c>
      <c r="G71" s="698">
        <f t="shared" si="11"/>
        <v>0</v>
      </c>
      <c r="H71" s="698">
        <f t="shared" si="11"/>
        <v>0</v>
      </c>
      <c r="I71" s="698">
        <f t="shared" si="11"/>
        <v>448.88329732590967</v>
      </c>
      <c r="J71" s="698">
        <f t="shared" si="11"/>
        <v>2083.3896216269272</v>
      </c>
      <c r="K71" s="698">
        <f t="shared" si="11"/>
        <v>0</v>
      </c>
      <c r="L71" s="698">
        <f t="shared" si="11"/>
        <v>0</v>
      </c>
      <c r="M71" s="698">
        <f t="shared" si="11"/>
        <v>0</v>
      </c>
      <c r="N71" s="698">
        <f t="shared" si="11"/>
        <v>0</v>
      </c>
      <c r="O71" s="698">
        <f t="shared" si="11"/>
        <v>0</v>
      </c>
      <c r="P71" s="698">
        <f t="shared" si="11"/>
        <v>0</v>
      </c>
      <c r="Q71" s="698">
        <f t="shared" si="11"/>
        <v>0</v>
      </c>
      <c r="R71" s="698">
        <f t="shared" si="11"/>
        <v>0</v>
      </c>
      <c r="S71" s="698">
        <f t="shared" si="11"/>
        <v>0</v>
      </c>
      <c r="T71" s="698">
        <f t="shared" si="11"/>
        <v>0</v>
      </c>
      <c r="U71" s="698">
        <f t="shared" si="11"/>
        <v>0</v>
      </c>
      <c r="V71" s="698">
        <f t="shared" si="11"/>
        <v>0</v>
      </c>
      <c r="W71" s="682">
        <f t="shared" si="11"/>
        <v>0</v>
      </c>
      <c r="X71" s="620"/>
      <c r="Y71" s="621"/>
      <c r="Z71" s="670" t="s">
        <v>775</v>
      </c>
      <c r="AA71" s="621"/>
      <c r="AB71" s="621"/>
      <c r="AC71" s="621"/>
      <c r="AD71" s="621"/>
    </row>
    <row r="72" spans="1:30" s="67" customFormat="1" ht="12.75" x14ac:dyDescent="0.2">
      <c r="A72" s="376">
        <v>5315</v>
      </c>
      <c r="B72" s="693" t="s">
        <v>1135</v>
      </c>
      <c r="C72" s="665">
        <f>SUM(D72:W72)</f>
        <v>323653.16473989183</v>
      </c>
      <c r="D72" s="698">
        <f>D121</f>
        <v>273630.26954098139</v>
      </c>
      <c r="E72" s="698">
        <f t="shared" ref="E72:S72" si="12">E121</f>
        <v>45032.350895800322</v>
      </c>
      <c r="F72" s="698">
        <f t="shared" si="12"/>
        <v>4118.6568526349474</v>
      </c>
      <c r="G72" s="698">
        <f t="shared" si="12"/>
        <v>0</v>
      </c>
      <c r="H72" s="698">
        <f t="shared" si="12"/>
        <v>0</v>
      </c>
      <c r="I72" s="698">
        <f t="shared" si="12"/>
        <v>31.440128646068306</v>
      </c>
      <c r="J72" s="698">
        <f t="shared" si="12"/>
        <v>155.59961772493568</v>
      </c>
      <c r="K72" s="698">
        <f t="shared" si="12"/>
        <v>0</v>
      </c>
      <c r="L72" s="698">
        <f t="shared" si="12"/>
        <v>684.8477041040984</v>
      </c>
      <c r="M72" s="698">
        <f t="shared" si="12"/>
        <v>0</v>
      </c>
      <c r="N72" s="698">
        <f t="shared" si="12"/>
        <v>0</v>
      </c>
      <c r="O72" s="698">
        <f t="shared" si="12"/>
        <v>0</v>
      </c>
      <c r="P72" s="698">
        <f t="shared" si="12"/>
        <v>0</v>
      </c>
      <c r="Q72" s="698">
        <f t="shared" si="12"/>
        <v>0</v>
      </c>
      <c r="R72" s="698">
        <f t="shared" si="12"/>
        <v>0</v>
      </c>
      <c r="S72" s="698">
        <f t="shared" si="12"/>
        <v>0</v>
      </c>
      <c r="T72" s="698">
        <f t="shared" si="11"/>
        <v>0</v>
      </c>
      <c r="U72" s="698">
        <f t="shared" si="11"/>
        <v>0</v>
      </c>
      <c r="V72" s="698">
        <f t="shared" si="11"/>
        <v>0</v>
      </c>
      <c r="W72" s="682">
        <f t="shared" si="11"/>
        <v>0</v>
      </c>
      <c r="X72" s="620"/>
      <c r="Y72" s="621"/>
      <c r="Z72" s="670" t="s">
        <v>1273</v>
      </c>
      <c r="AA72" s="621"/>
      <c r="AB72" s="621"/>
      <c r="AC72" s="621"/>
      <c r="AD72" s="621"/>
    </row>
    <row r="73" spans="1:30" s="67" customFormat="1" ht="12.75" x14ac:dyDescent="0.2">
      <c r="A73" s="376">
        <v>5320</v>
      </c>
      <c r="B73" s="693" t="s">
        <v>1136</v>
      </c>
      <c r="C73" s="665">
        <f>SUM(D73:W73)</f>
        <v>91910.202294205112</v>
      </c>
      <c r="D73" s="698">
        <f>D122</f>
        <v>77704.827782361215</v>
      </c>
      <c r="E73" s="698">
        <f t="shared" si="11"/>
        <v>12788.172437439151</v>
      </c>
      <c r="F73" s="698">
        <f t="shared" si="11"/>
        <v>1169.6056944486124</v>
      </c>
      <c r="G73" s="698">
        <f t="shared" si="11"/>
        <v>0</v>
      </c>
      <c r="H73" s="698">
        <f t="shared" si="11"/>
        <v>0</v>
      </c>
      <c r="I73" s="698">
        <f t="shared" si="11"/>
        <v>8.928287743882537</v>
      </c>
      <c r="J73" s="698">
        <f t="shared" si="11"/>
        <v>44.186783569668385</v>
      </c>
      <c r="K73" s="698">
        <f t="shared" si="11"/>
        <v>0</v>
      </c>
      <c r="L73" s="698">
        <f t="shared" si="11"/>
        <v>194.48130864258906</v>
      </c>
      <c r="M73" s="698">
        <f t="shared" si="11"/>
        <v>0</v>
      </c>
      <c r="N73" s="698">
        <f t="shared" si="11"/>
        <v>0</v>
      </c>
      <c r="O73" s="698">
        <f t="shared" si="11"/>
        <v>0</v>
      </c>
      <c r="P73" s="698">
        <f t="shared" si="11"/>
        <v>0</v>
      </c>
      <c r="Q73" s="698">
        <f t="shared" si="11"/>
        <v>0</v>
      </c>
      <c r="R73" s="698">
        <f t="shared" si="11"/>
        <v>0</v>
      </c>
      <c r="S73" s="698">
        <f t="shared" si="11"/>
        <v>0</v>
      </c>
      <c r="T73" s="698">
        <f t="shared" si="11"/>
        <v>0</v>
      </c>
      <c r="U73" s="698">
        <f t="shared" si="11"/>
        <v>0</v>
      </c>
      <c r="V73" s="698">
        <f t="shared" si="11"/>
        <v>0</v>
      </c>
      <c r="W73" s="682">
        <f t="shared" si="11"/>
        <v>0</v>
      </c>
      <c r="X73" s="620"/>
      <c r="Y73" s="621"/>
      <c r="Z73" s="670" t="s">
        <v>1273</v>
      </c>
      <c r="AA73" s="621"/>
      <c r="AB73" s="621"/>
      <c r="AC73" s="621"/>
      <c r="AD73" s="621"/>
    </row>
    <row r="74" spans="1:30" s="67" customFormat="1" ht="12.75" x14ac:dyDescent="0.2">
      <c r="A74" s="376">
        <v>5325</v>
      </c>
      <c r="B74" s="693" t="s">
        <v>1137</v>
      </c>
      <c r="C74" s="665">
        <f>SUM(D74:W74)</f>
        <v>0</v>
      </c>
      <c r="D74" s="698">
        <f>D123</f>
        <v>0</v>
      </c>
      <c r="E74" s="698">
        <f t="shared" si="11"/>
        <v>0</v>
      </c>
      <c r="F74" s="698">
        <f t="shared" si="11"/>
        <v>0</v>
      </c>
      <c r="G74" s="698">
        <f t="shared" si="11"/>
        <v>0</v>
      </c>
      <c r="H74" s="698">
        <f t="shared" si="11"/>
        <v>0</v>
      </c>
      <c r="I74" s="698">
        <f t="shared" si="11"/>
        <v>0</v>
      </c>
      <c r="J74" s="698">
        <f t="shared" si="11"/>
        <v>0</v>
      </c>
      <c r="K74" s="698">
        <f t="shared" si="11"/>
        <v>0</v>
      </c>
      <c r="L74" s="698">
        <f t="shared" si="11"/>
        <v>0</v>
      </c>
      <c r="M74" s="698">
        <f t="shared" si="11"/>
        <v>0</v>
      </c>
      <c r="N74" s="698">
        <f t="shared" si="11"/>
        <v>0</v>
      </c>
      <c r="O74" s="698">
        <f t="shared" si="11"/>
        <v>0</v>
      </c>
      <c r="P74" s="698">
        <f t="shared" si="11"/>
        <v>0</v>
      </c>
      <c r="Q74" s="698">
        <f t="shared" si="11"/>
        <v>0</v>
      </c>
      <c r="R74" s="698">
        <f t="shared" si="11"/>
        <v>0</v>
      </c>
      <c r="S74" s="698">
        <f t="shared" si="11"/>
        <v>0</v>
      </c>
      <c r="T74" s="698">
        <f t="shared" si="11"/>
        <v>0</v>
      </c>
      <c r="U74" s="698">
        <f t="shared" si="11"/>
        <v>0</v>
      </c>
      <c r="V74" s="698">
        <f t="shared" si="11"/>
        <v>0</v>
      </c>
      <c r="W74" s="682">
        <f t="shared" si="11"/>
        <v>0</v>
      </c>
      <c r="X74" s="620"/>
      <c r="Y74" s="621"/>
      <c r="Z74" s="670" t="s">
        <v>1273</v>
      </c>
      <c r="AA74" s="621"/>
      <c r="AB74" s="621"/>
      <c r="AC74" s="621"/>
      <c r="AD74" s="621"/>
    </row>
    <row r="75" spans="1:30" s="579" customFormat="1" ht="12.75" x14ac:dyDescent="0.2">
      <c r="A75" s="683">
        <v>5330</v>
      </c>
      <c r="B75" s="699" t="s">
        <v>1138</v>
      </c>
      <c r="C75" s="685">
        <f>SUM(D75:W75)</f>
        <v>0</v>
      </c>
      <c r="D75" s="686">
        <f>D124</f>
        <v>0</v>
      </c>
      <c r="E75" s="686">
        <f t="shared" si="11"/>
        <v>0</v>
      </c>
      <c r="F75" s="686">
        <f t="shared" si="11"/>
        <v>0</v>
      </c>
      <c r="G75" s="686">
        <f t="shared" si="11"/>
        <v>0</v>
      </c>
      <c r="H75" s="686">
        <f t="shared" si="11"/>
        <v>0</v>
      </c>
      <c r="I75" s="686">
        <f t="shared" si="11"/>
        <v>0</v>
      </c>
      <c r="J75" s="686">
        <f t="shared" si="11"/>
        <v>0</v>
      </c>
      <c r="K75" s="686">
        <f t="shared" si="11"/>
        <v>0</v>
      </c>
      <c r="L75" s="686">
        <f t="shared" si="11"/>
        <v>0</v>
      </c>
      <c r="M75" s="686">
        <f t="shared" si="11"/>
        <v>0</v>
      </c>
      <c r="N75" s="686">
        <f t="shared" si="11"/>
        <v>0</v>
      </c>
      <c r="O75" s="686">
        <f t="shared" si="11"/>
        <v>0</v>
      </c>
      <c r="P75" s="686">
        <f t="shared" si="11"/>
        <v>0</v>
      </c>
      <c r="Q75" s="686">
        <f t="shared" si="11"/>
        <v>0</v>
      </c>
      <c r="R75" s="686">
        <f t="shared" si="11"/>
        <v>0</v>
      </c>
      <c r="S75" s="686">
        <f t="shared" si="11"/>
        <v>0</v>
      </c>
      <c r="T75" s="686">
        <f t="shared" si="11"/>
        <v>0</v>
      </c>
      <c r="U75" s="686">
        <f t="shared" si="11"/>
        <v>0</v>
      </c>
      <c r="V75" s="686">
        <f t="shared" si="11"/>
        <v>0</v>
      </c>
      <c r="W75" s="687">
        <f t="shared" si="11"/>
        <v>0</v>
      </c>
      <c r="X75" s="622"/>
      <c r="Y75" s="623"/>
      <c r="Z75" s="670" t="s">
        <v>1273</v>
      </c>
      <c r="AA75" s="623"/>
      <c r="AB75" s="623"/>
      <c r="AC75" s="623"/>
      <c r="AD75" s="623"/>
    </row>
    <row r="76" spans="1:30" ht="12.75" x14ac:dyDescent="0.2">
      <c r="A76" s="700"/>
      <c r="B76" s="701"/>
      <c r="C76" s="665"/>
      <c r="D76" s="666" t="s">
        <v>331</v>
      </c>
      <c r="E76" s="666" t="s">
        <v>331</v>
      </c>
      <c r="F76" s="666" t="s">
        <v>331</v>
      </c>
      <c r="G76" s="666" t="s">
        <v>331</v>
      </c>
      <c r="H76" s="666" t="s">
        <v>331</v>
      </c>
      <c r="I76" s="666" t="s">
        <v>331</v>
      </c>
      <c r="J76" s="666" t="s">
        <v>331</v>
      </c>
      <c r="K76" s="666" t="s">
        <v>331</v>
      </c>
      <c r="L76" s="666" t="s">
        <v>331</v>
      </c>
      <c r="M76" s="666" t="s">
        <v>331</v>
      </c>
      <c r="N76" s="666" t="s">
        <v>331</v>
      </c>
      <c r="O76" s="666" t="s">
        <v>331</v>
      </c>
      <c r="P76" s="666" t="s">
        <v>331</v>
      </c>
      <c r="Q76" s="666" t="s">
        <v>331</v>
      </c>
      <c r="R76" s="666" t="s">
        <v>331</v>
      </c>
      <c r="S76" s="666" t="s">
        <v>331</v>
      </c>
      <c r="T76" s="666" t="s">
        <v>331</v>
      </c>
      <c r="U76" s="666" t="s">
        <v>331</v>
      </c>
      <c r="V76" s="666" t="s">
        <v>331</v>
      </c>
      <c r="W76" s="674" t="s">
        <v>331</v>
      </c>
      <c r="Z76" s="670"/>
    </row>
    <row r="77" spans="1:30" ht="13.5" thickBot="1" x14ac:dyDescent="0.25">
      <c r="A77" s="672"/>
      <c r="B77" s="939" t="s">
        <v>708</v>
      </c>
      <c r="C77" s="940">
        <f t="shared" ref="C77:W77" si="13">+SUM(C71:C76)</f>
        <v>549614.9945117028</v>
      </c>
      <c r="D77" s="941">
        <f t="shared" si="13"/>
        <v>413798.52393537981</v>
      </c>
      <c r="E77" s="941">
        <f t="shared" si="13"/>
        <v>68072.739330161188</v>
      </c>
      <c r="F77" s="941">
        <f t="shared" si="13"/>
        <v>64091.97449677773</v>
      </c>
      <c r="G77" s="941">
        <f t="shared" si="13"/>
        <v>0</v>
      </c>
      <c r="H77" s="941">
        <f t="shared" si="13"/>
        <v>0</v>
      </c>
      <c r="I77" s="941">
        <f t="shared" si="13"/>
        <v>489.25171371586055</v>
      </c>
      <c r="J77" s="941">
        <f t="shared" si="13"/>
        <v>2283.1760229215315</v>
      </c>
      <c r="K77" s="941">
        <f t="shared" si="13"/>
        <v>0</v>
      </c>
      <c r="L77" s="941">
        <f t="shared" si="13"/>
        <v>879.32901274668745</v>
      </c>
      <c r="M77" s="941">
        <f t="shared" si="13"/>
        <v>0</v>
      </c>
      <c r="N77" s="941">
        <f t="shared" si="13"/>
        <v>0</v>
      </c>
      <c r="O77" s="941">
        <f t="shared" si="13"/>
        <v>0</v>
      </c>
      <c r="P77" s="941">
        <f t="shared" si="13"/>
        <v>0</v>
      </c>
      <c r="Q77" s="941">
        <f t="shared" si="13"/>
        <v>0</v>
      </c>
      <c r="R77" s="941">
        <f t="shared" si="13"/>
        <v>0</v>
      </c>
      <c r="S77" s="941">
        <f t="shared" si="13"/>
        <v>0</v>
      </c>
      <c r="T77" s="941">
        <f t="shared" si="13"/>
        <v>0</v>
      </c>
      <c r="U77" s="941">
        <f t="shared" si="13"/>
        <v>0</v>
      </c>
      <c r="V77" s="941">
        <f t="shared" si="13"/>
        <v>0</v>
      </c>
      <c r="W77" s="942">
        <f t="shared" si="13"/>
        <v>0</v>
      </c>
      <c r="Z77" s="670"/>
    </row>
    <row r="78" spans="1:30" ht="20.25" customHeight="1" thickTop="1" x14ac:dyDescent="0.2">
      <c r="A78" s="672"/>
      <c r="B78" s="943" t="s">
        <v>1101</v>
      </c>
      <c r="C78" s="944">
        <f>C77+C68+C65</f>
        <v>779378.91785068018</v>
      </c>
      <c r="D78" s="945">
        <f t="shared" ref="D78:W78" si="14">+D77+D68+D65</f>
        <v>569114.73015229602</v>
      </c>
      <c r="E78" s="945">
        <f t="shared" si="14"/>
        <v>101723.20541358538</v>
      </c>
      <c r="F78" s="945">
        <f t="shared" si="14"/>
        <v>80235.393706722112</v>
      </c>
      <c r="G78" s="945">
        <f t="shared" si="14"/>
        <v>0</v>
      </c>
      <c r="H78" s="945">
        <f t="shared" si="14"/>
        <v>0</v>
      </c>
      <c r="I78" s="945">
        <f t="shared" si="14"/>
        <v>621.07872595360755</v>
      </c>
      <c r="J78" s="945">
        <f t="shared" si="14"/>
        <v>26517.047313934574</v>
      </c>
      <c r="K78" s="945">
        <f t="shared" si="14"/>
        <v>0</v>
      </c>
      <c r="L78" s="945">
        <f t="shared" si="14"/>
        <v>1167.4625381885371</v>
      </c>
      <c r="M78" s="945">
        <f t="shared" si="14"/>
        <v>0</v>
      </c>
      <c r="N78" s="945">
        <f t="shared" si="14"/>
        <v>0</v>
      </c>
      <c r="O78" s="945">
        <f t="shared" si="14"/>
        <v>0</v>
      </c>
      <c r="P78" s="945">
        <f t="shared" si="14"/>
        <v>0</v>
      </c>
      <c r="Q78" s="945">
        <f t="shared" si="14"/>
        <v>0</v>
      </c>
      <c r="R78" s="945">
        <f t="shared" si="14"/>
        <v>0</v>
      </c>
      <c r="S78" s="945">
        <f t="shared" si="14"/>
        <v>0</v>
      </c>
      <c r="T78" s="945">
        <f t="shared" si="14"/>
        <v>0</v>
      </c>
      <c r="U78" s="945">
        <f t="shared" si="14"/>
        <v>0</v>
      </c>
      <c r="V78" s="945">
        <f t="shared" si="14"/>
        <v>0</v>
      </c>
      <c r="W78" s="946">
        <f t="shared" si="14"/>
        <v>0</v>
      </c>
      <c r="Z78" s="670"/>
    </row>
    <row r="79" spans="1:30" ht="12.75" x14ac:dyDescent="0.2">
      <c r="A79" s="672"/>
      <c r="B79" s="673"/>
      <c r="C79" s="692"/>
      <c r="D79" s="666"/>
      <c r="E79" s="666"/>
      <c r="F79" s="666"/>
      <c r="G79" s="666"/>
      <c r="H79" s="666"/>
      <c r="I79" s="666"/>
      <c r="J79" s="666"/>
      <c r="K79" s="666"/>
      <c r="L79" s="666"/>
      <c r="M79" s="666"/>
      <c r="N79" s="666"/>
      <c r="O79" s="666"/>
      <c r="P79" s="666"/>
      <c r="Q79" s="666"/>
      <c r="R79" s="666"/>
      <c r="S79" s="666"/>
      <c r="T79" s="666"/>
      <c r="U79" s="666"/>
      <c r="V79" s="666"/>
      <c r="W79" s="674"/>
      <c r="Z79" s="670"/>
    </row>
    <row r="80" spans="1:30" s="67" customFormat="1" ht="12.75" x14ac:dyDescent="0.2">
      <c r="A80" s="376"/>
      <c r="B80" s="678" t="s">
        <v>1214</v>
      </c>
      <c r="C80" s="665">
        <f>SUM(D80:W80)</f>
        <v>148165.88708423078</v>
      </c>
      <c r="D80" s="681">
        <f>D129</f>
        <v>97665.978613208252</v>
      </c>
      <c r="E80" s="681">
        <f t="shared" ref="E80:W80" si="15">E129</f>
        <v>28233.56583739059</v>
      </c>
      <c r="F80" s="681">
        <f t="shared" si="15"/>
        <v>22084.836201209131</v>
      </c>
      <c r="G80" s="681">
        <f t="shared" si="15"/>
        <v>0</v>
      </c>
      <c r="H80" s="681">
        <f t="shared" si="15"/>
        <v>0</v>
      </c>
      <c r="I80" s="681">
        <f t="shared" si="15"/>
        <v>181.50643242280321</v>
      </c>
      <c r="J80" s="681">
        <f t="shared" si="15"/>
        <v>0</v>
      </c>
      <c r="K80" s="681">
        <f t="shared" si="15"/>
        <v>0</v>
      </c>
      <c r="L80" s="681">
        <f t="shared" si="15"/>
        <v>0</v>
      </c>
      <c r="M80" s="681">
        <f t="shared" si="15"/>
        <v>0</v>
      </c>
      <c r="N80" s="681">
        <f t="shared" si="15"/>
        <v>0</v>
      </c>
      <c r="O80" s="681">
        <f t="shared" si="15"/>
        <v>0</v>
      </c>
      <c r="P80" s="681">
        <f t="shared" si="15"/>
        <v>0</v>
      </c>
      <c r="Q80" s="681">
        <f t="shared" si="15"/>
        <v>0</v>
      </c>
      <c r="R80" s="681">
        <f t="shared" si="15"/>
        <v>0</v>
      </c>
      <c r="S80" s="681">
        <f t="shared" si="15"/>
        <v>0</v>
      </c>
      <c r="T80" s="681">
        <f t="shared" si="15"/>
        <v>0</v>
      </c>
      <c r="U80" s="681">
        <f t="shared" si="15"/>
        <v>0</v>
      </c>
      <c r="V80" s="681">
        <f t="shared" si="15"/>
        <v>0</v>
      </c>
      <c r="W80" s="682">
        <f t="shared" si="15"/>
        <v>0</v>
      </c>
      <c r="X80" s="620"/>
      <c r="Y80" s="621"/>
      <c r="Z80" s="670"/>
      <c r="AA80" s="621"/>
      <c r="AB80" s="621"/>
      <c r="AC80" s="621"/>
      <c r="AD80" s="621"/>
    </row>
    <row r="81" spans="1:30" s="67" customFormat="1" ht="12.75" x14ac:dyDescent="0.2">
      <c r="A81" s="376"/>
      <c r="B81" s="702" t="s">
        <v>1208</v>
      </c>
      <c r="C81" s="665">
        <f>SUM(D81:W81)</f>
        <v>3816.8637516704798</v>
      </c>
      <c r="D81" s="698">
        <f>IF(ISERROR('O4 Summary by Class &amp; Accounts'!E209*D49/(D32+D28)),0, ('O4 Summary by Class &amp; Accounts'!E209*D49/(D32+D28)))</f>
        <v>2508.7585922422068</v>
      </c>
      <c r="E81" s="698">
        <f>IF(ISERROR('O4 Summary by Class &amp; Accounts'!F209*E49/(E32+E28)),0, ('O4 Summary by Class &amp; Accounts'!F209*E49/(E32+E28)))</f>
        <v>730.09437624008171</v>
      </c>
      <c r="F81" s="698">
        <f>IF(ISERROR('O4 Summary by Class &amp; Accounts'!G209*F49/(F32+F28)),0, ('O4 Summary by Class &amp; Accounts'!G209*F49/(F32+F28)))</f>
        <v>573.27982897411698</v>
      </c>
      <c r="G81" s="698">
        <f>IF(ISERROR('O4 Summary by Class &amp; Accounts'!H209*G49/(G32+G28)),0, ('O4 Summary by Class &amp; Accounts'!H209*G49/(G32+G28)))</f>
        <v>0</v>
      </c>
      <c r="H81" s="698">
        <f>IF(ISERROR('O4 Summary by Class &amp; Accounts'!I209*H49/(H32+H28)),0, ('O4 Summary by Class &amp; Accounts'!I209*H49/(H32+H28)))</f>
        <v>0</v>
      </c>
      <c r="I81" s="698">
        <f>IF(ISERROR('O4 Summary by Class &amp; Accounts'!J209*I49/(I32+I28)),0, ('O4 Summary by Class &amp; Accounts'!J209*I49/(I32+I28)))</f>
        <v>4.7309542140743224</v>
      </c>
      <c r="J81" s="698">
        <f>IF(ISERROR('O4 Summary by Class &amp; Accounts'!K209*J49/(J32+J28)),0, ('O4 Summary by Class &amp; Accounts'!K209*J49/(J32+J28)))</f>
        <v>0</v>
      </c>
      <c r="K81" s="698">
        <f>IF(ISERROR('O4 Summary by Class &amp; Accounts'!L209*K49/(K32+K28)),0, ('O4 Summary by Class &amp; Accounts'!L209*K49/(K32+K28)))</f>
        <v>0</v>
      </c>
      <c r="L81" s="698">
        <f>IF(ISERROR('O4 Summary by Class &amp; Accounts'!M209*L49/(L32+L28)),0, ('O4 Summary by Class &amp; Accounts'!M209*L49/(L32+L28)))</f>
        <v>0</v>
      </c>
      <c r="M81" s="698">
        <f>IF(ISERROR('O4 Summary by Class &amp; Accounts'!N209*M49/(M32+M28)),0, ('O4 Summary by Class &amp; Accounts'!N209*M49/(M32+M28)))</f>
        <v>0</v>
      </c>
      <c r="N81" s="698">
        <f>IF(ISERROR('O4 Summary by Class &amp; Accounts'!O209*N49/(N32+N28)),0, ('O4 Summary by Class &amp; Accounts'!O209*N49/(N32+N28)))</f>
        <v>0</v>
      </c>
      <c r="O81" s="698">
        <f>IF(ISERROR('O4 Summary by Class &amp; Accounts'!P209*O49/(O32+O28)),0, ('O4 Summary by Class &amp; Accounts'!P209*O49/(O32+O28)))</f>
        <v>0</v>
      </c>
      <c r="P81" s="698">
        <f>IF(ISERROR('O4 Summary by Class &amp; Accounts'!Q209*P49/(P32+P28)),0, ('O4 Summary by Class &amp; Accounts'!Q209*P49/(P32+P28)))</f>
        <v>0</v>
      </c>
      <c r="Q81" s="698">
        <f>IF(ISERROR('O4 Summary by Class &amp; Accounts'!R209*Q49/(Q32+Q28)),0, ('O4 Summary by Class &amp; Accounts'!R209*Q49/(Q32+Q28)))</f>
        <v>0</v>
      </c>
      <c r="R81" s="698">
        <f>IF(ISERROR('O4 Summary by Class &amp; Accounts'!S209*R49/(R32+R28)),0, ('O4 Summary by Class &amp; Accounts'!S209*R49/(R32+R28)))</f>
        <v>0</v>
      </c>
      <c r="S81" s="698">
        <f>IF(ISERROR('O4 Summary by Class &amp; Accounts'!T209*S49/(S32+S28)),0, ('O4 Summary by Class &amp; Accounts'!T209*S49/(S32+S28)))</f>
        <v>0</v>
      </c>
      <c r="T81" s="698">
        <f>IF(ISERROR('O4 Summary by Class &amp; Accounts'!U209*T49/(T32+T28)),0, ('O4 Summary by Class &amp; Accounts'!U209*T49/(T32+T28)))</f>
        <v>0</v>
      </c>
      <c r="U81" s="698">
        <f>IF(ISERROR('O4 Summary by Class &amp; Accounts'!V209*U49/(U32+U28)),0, ('O4 Summary by Class &amp; Accounts'!V209*U49/(U32+U28)))</f>
        <v>0</v>
      </c>
      <c r="V81" s="698">
        <f>IF(ISERROR('O4 Summary by Class &amp; Accounts'!W209*V49/(V32+V28)),0, ('O4 Summary by Class &amp; Accounts'!W209*V49/(V32+V28)))</f>
        <v>0</v>
      </c>
      <c r="W81" s="682">
        <f>IF(ISERROR('O4 Summary by Class &amp; Accounts'!X209*W49/(W32+W28)),0, ('O4 Summary by Class &amp; Accounts'!X209*W49/(W32+W28)))</f>
        <v>0</v>
      </c>
      <c r="X81" s="620"/>
      <c r="Y81" s="621"/>
      <c r="Z81" s="670"/>
      <c r="AA81" s="621"/>
      <c r="AB81" s="621"/>
      <c r="AC81" s="621"/>
      <c r="AD81" s="621"/>
    </row>
    <row r="82" spans="1:30" s="67" customFormat="1" ht="12.75" x14ac:dyDescent="0.2">
      <c r="A82" s="376"/>
      <c r="B82" s="702" t="s">
        <v>1209</v>
      </c>
      <c r="C82" s="665">
        <f>SUM(D82:W82)</f>
        <v>28344.863390660161</v>
      </c>
      <c r="D82" s="698">
        <f>IF(ISERROR('O4 Summary by Class &amp; Accounts'!E207*D49/(D28+D32)),0,('O4 Summary by Class &amp; Accounts'!E207*D49/(D28+D32)))</f>
        <v>18630.588934731619</v>
      </c>
      <c r="E82" s="698">
        <f>IF(ISERROR('O4 Summary by Class &amp; Accounts'!F207*E49/(E28+E32)),0,('O4 Summary by Class &amp; Accounts'!F207*E49/(E28+E32)))</f>
        <v>5421.8402078820036</v>
      </c>
      <c r="F82" s="698">
        <f>IF(ISERROR('O4 Summary by Class &amp; Accounts'!G207*F49/(F28+F32)),0,('O4 Summary by Class &amp; Accounts'!G207*F49/(F28+F32)))</f>
        <v>4257.3011493482391</v>
      </c>
      <c r="G82" s="698">
        <f>IF(ISERROR('O4 Summary by Class &amp; Accounts'!H207*G49/(G28+G32)),0,('O4 Summary by Class &amp; Accounts'!H207*G49/(G28+G32)))</f>
        <v>0</v>
      </c>
      <c r="H82" s="698">
        <f>IF(ISERROR('O4 Summary by Class &amp; Accounts'!I207*H49/(H28+H32)),0,('O4 Summary by Class &amp; Accounts'!I207*H49/(H28+H32)))</f>
        <v>0</v>
      </c>
      <c r="I82" s="698">
        <f>IF(ISERROR('O4 Summary by Class &amp; Accounts'!J207*I49/(I28+I32)),0,('O4 Summary by Class &amp; Accounts'!J207*I49/(I28+I32)))</f>
        <v>35.13309869830055</v>
      </c>
      <c r="J82" s="698">
        <f>IF(ISERROR('O4 Summary by Class &amp; Accounts'!K207*J49/(J28+J32)),0,('O4 Summary by Class &amp; Accounts'!K207*J49/(J28+J32)))</f>
        <v>0</v>
      </c>
      <c r="K82" s="698">
        <f>IF(ISERROR('O4 Summary by Class &amp; Accounts'!L207*K49/(K28+K32)),0,('O4 Summary by Class &amp; Accounts'!L207*K49/(K28+K32)))</f>
        <v>0</v>
      </c>
      <c r="L82" s="698">
        <f>IF(ISERROR('O4 Summary by Class &amp; Accounts'!M207*L49/(L28+L32)),0,('O4 Summary by Class &amp; Accounts'!M207*L49/(L28+L32)))</f>
        <v>0</v>
      </c>
      <c r="M82" s="698">
        <f>IF(ISERROR('O4 Summary by Class &amp; Accounts'!N207*M49/(M28+M32)),0,('O4 Summary by Class &amp; Accounts'!N207*M49/(M28+M32)))</f>
        <v>0</v>
      </c>
      <c r="N82" s="698">
        <f>IF(ISERROR('O4 Summary by Class &amp; Accounts'!O207*N49/(N28+N32)),0,('O4 Summary by Class &amp; Accounts'!O207*N49/(N28+N32)))</f>
        <v>0</v>
      </c>
      <c r="O82" s="698">
        <f>IF(ISERROR('O4 Summary by Class &amp; Accounts'!P207*O49/(O28+O32)),0,('O4 Summary by Class &amp; Accounts'!P207*O49/(O28+O32)))</f>
        <v>0</v>
      </c>
      <c r="P82" s="698">
        <f>IF(ISERROR('O4 Summary by Class &amp; Accounts'!Q207*P49/(P28+P32)),0,('O4 Summary by Class &amp; Accounts'!Q207*P49/(P28+P32)))</f>
        <v>0</v>
      </c>
      <c r="Q82" s="698">
        <f>IF(ISERROR('O4 Summary by Class &amp; Accounts'!R207*Q49/(Q28+Q32)),0,('O4 Summary by Class &amp; Accounts'!R207*Q49/(Q28+Q32)))</f>
        <v>0</v>
      </c>
      <c r="R82" s="698">
        <f>IF(ISERROR('O4 Summary by Class &amp; Accounts'!S207*R49/(R28+R32)),0,('O4 Summary by Class &amp; Accounts'!S207*R49/(R28+R32)))</f>
        <v>0</v>
      </c>
      <c r="S82" s="698">
        <f>IF(ISERROR('O4 Summary by Class &amp; Accounts'!T207*S49/(S28+S32)),0,('O4 Summary by Class &amp; Accounts'!T207*S49/(S28+S32)))</f>
        <v>0</v>
      </c>
      <c r="T82" s="698">
        <f>IF(ISERROR('O4 Summary by Class &amp; Accounts'!U207*T49/(T28+T32)),0,('O4 Summary by Class &amp; Accounts'!U207*T49/(T28+T32)))</f>
        <v>0</v>
      </c>
      <c r="U82" s="698">
        <f>IF(ISERROR('O4 Summary by Class &amp; Accounts'!V207*U49/(U28+U32)),0,('O4 Summary by Class &amp; Accounts'!V207*U49/(U28+U32)))</f>
        <v>0</v>
      </c>
      <c r="V82" s="698">
        <f>IF(ISERROR('O4 Summary by Class &amp; Accounts'!W207*V49/(V28+V32)),0,('O4 Summary by Class &amp; Accounts'!W207*V49/(V28+V32)))</f>
        <v>0</v>
      </c>
      <c r="W82" s="682">
        <f>IF(ISERROR('O4 Summary by Class &amp; Accounts'!X207*W49/(W28+W32)),0,('O4 Summary by Class &amp; Accounts'!X207*W49/(W28+W32)))</f>
        <v>0</v>
      </c>
      <c r="X82" s="620"/>
      <c r="Y82" s="621"/>
      <c r="Z82" s="670"/>
      <c r="AA82" s="621"/>
      <c r="AB82" s="621"/>
      <c r="AC82" s="621"/>
      <c r="AD82" s="621"/>
    </row>
    <row r="83" spans="1:30" s="67" customFormat="1" ht="12.75" x14ac:dyDescent="0.2">
      <c r="A83" s="460"/>
      <c r="B83" s="702" t="s">
        <v>1210</v>
      </c>
      <c r="C83" s="665">
        <f>SUM(D83:W83)</f>
        <v>43795.057337943588</v>
      </c>
      <c r="D83" s="698">
        <f>IF(ISERROR('O1 Revenue to cost|RR'!D38*D49/(D28+D32)),0,('O1 Revenue to cost|RR'!D38*D49/(D28+D32)))</f>
        <v>28785.734451804867</v>
      </c>
      <c r="E83" s="698">
        <f>IF(ISERROR('O1 Revenue to cost|RR'!E38*E49/(E28+E32)),0,('O1 Revenue to cost|RR'!E38*E49/(E28+E32)))</f>
        <v>8377.1722413593234</v>
      </c>
      <c r="F83" s="698">
        <f>IF(ISERROR('O1 Revenue to cost|RR'!F38*F49/(F28+F32)),0,('O1 Revenue to cost|RR'!F38*F49/(F28+F32)))</f>
        <v>6577.8672266254607</v>
      </c>
      <c r="G83" s="698">
        <f>IF(ISERROR('O1 Revenue to cost|RR'!G38*G49/(G28+G32)),0,('O1 Revenue to cost|RR'!G38*G49/(G28+G32)))</f>
        <v>0</v>
      </c>
      <c r="H83" s="698">
        <f>IF(ISERROR('O1 Revenue to cost|RR'!H38*H49/(H28+H32)),0,('O1 Revenue to cost|RR'!H38*H49/(H28+H32)))</f>
        <v>0</v>
      </c>
      <c r="I83" s="698">
        <f>IF(ISERROR('O1 Revenue to cost|RR'!I38*I49/(I28+I32)),0,('O1 Revenue to cost|RR'!I38*I49/(I28+I32)))</f>
        <v>54.283418153946798</v>
      </c>
      <c r="J83" s="698">
        <f>IF(ISERROR('O1 Revenue to cost|RR'!J38*J49/(J28+J32)),0,('O1 Revenue to cost|RR'!J38*J49/(J28+J32)))</f>
        <v>0</v>
      </c>
      <c r="K83" s="698">
        <f>IF(ISERROR('O1 Revenue to cost|RR'!K38*K49/(K28+K32)),0,('O1 Revenue to cost|RR'!K38*K49/(K28+K32)))</f>
        <v>0</v>
      </c>
      <c r="L83" s="698">
        <f>IF(ISERROR('O1 Revenue to cost|RR'!L38*L49/(L28+L32)),0,('O1 Revenue to cost|RR'!L38*L49/(L28+L32)))</f>
        <v>0</v>
      </c>
      <c r="M83" s="698">
        <f>IF(ISERROR('O1 Revenue to cost|RR'!M38*M49/(M28+M32)),0,('O1 Revenue to cost|RR'!M38*M49/(M28+M32)))</f>
        <v>0</v>
      </c>
      <c r="N83" s="698">
        <f>IF(ISERROR('O1 Revenue to cost|RR'!N38*N49/(N28+N32)),0,('O1 Revenue to cost|RR'!N38*N49/(N28+N32)))</f>
        <v>0</v>
      </c>
      <c r="O83" s="698">
        <f>IF(ISERROR('O1 Revenue to cost|RR'!O38*O49/(O28+O32)),0,('O1 Revenue to cost|RR'!O38*O49/(O28+O32)))</f>
        <v>0</v>
      </c>
      <c r="P83" s="698">
        <f>IF(ISERROR('O1 Revenue to cost|RR'!P38*P49/(P28+P32)),0,('O1 Revenue to cost|RR'!P38*P49/(P28+P32)))</f>
        <v>0</v>
      </c>
      <c r="Q83" s="698">
        <f>IF(ISERROR('O1 Revenue to cost|RR'!Q38*Q49/(Q28+Q32)),0,('O1 Revenue to cost|RR'!Q38*Q49/(Q28+Q32)))</f>
        <v>0</v>
      </c>
      <c r="R83" s="698">
        <f>IF(ISERROR('O1 Revenue to cost|RR'!R38*R49/(R28+R32)),0,('O1 Revenue to cost|RR'!R38*R49/(R28+R32)))</f>
        <v>0</v>
      </c>
      <c r="S83" s="698">
        <f>IF(ISERROR('O1 Revenue to cost|RR'!S38*S49/(S28+S32)),0,('O1 Revenue to cost|RR'!S38*S49/(S28+S32)))</f>
        <v>0</v>
      </c>
      <c r="T83" s="698">
        <f>IF(ISERROR('O1 Revenue to cost|RR'!T38*T49/(T28+T32)),0,('O1 Revenue to cost|RR'!T38*T49/(T28+T32)))</f>
        <v>0</v>
      </c>
      <c r="U83" s="698">
        <f>IF(ISERROR('O1 Revenue to cost|RR'!U38*U49/(U28+U32)),0,('O1 Revenue to cost|RR'!U38*U49/(U28+U32)))</f>
        <v>0</v>
      </c>
      <c r="V83" s="698">
        <f>IF(ISERROR('O1 Revenue to cost|RR'!V38*V49/(V28+V32)),0,('O1 Revenue to cost|RR'!V38*V49/(V28+V32)))</f>
        <v>0</v>
      </c>
      <c r="W83" s="682">
        <f>IF(ISERROR('O1 Revenue to cost|RR'!W38*W49/(W28+W32)),0,('O1 Revenue to cost|RR'!W38*W49/(W28+W32)))</f>
        <v>0</v>
      </c>
      <c r="X83" s="620"/>
      <c r="Y83" s="621"/>
      <c r="Z83" s="670"/>
      <c r="AA83" s="621"/>
      <c r="AB83" s="621"/>
      <c r="AC83" s="621"/>
      <c r="AD83" s="621"/>
    </row>
    <row r="84" spans="1:30" ht="12.75" x14ac:dyDescent="0.2">
      <c r="A84" s="703"/>
      <c r="B84" s="704"/>
      <c r="C84" s="665"/>
      <c r="D84" s="666"/>
      <c r="E84" s="666"/>
      <c r="F84" s="666"/>
      <c r="G84" s="666"/>
      <c r="H84" s="666"/>
      <c r="I84" s="666"/>
      <c r="J84" s="666"/>
      <c r="K84" s="666"/>
      <c r="L84" s="666"/>
      <c r="M84" s="666"/>
      <c r="N84" s="666"/>
      <c r="O84" s="666"/>
      <c r="P84" s="666"/>
      <c r="Q84" s="666"/>
      <c r="R84" s="666"/>
      <c r="S84" s="666"/>
      <c r="T84" s="666"/>
      <c r="U84" s="666"/>
      <c r="V84" s="666"/>
      <c r="W84" s="674"/>
      <c r="Z84" s="670"/>
    </row>
    <row r="85" spans="1:30" s="624" customFormat="1" ht="13.5" thickBot="1" x14ac:dyDescent="0.25">
      <c r="A85" s="705"/>
      <c r="B85" s="928" t="s">
        <v>682</v>
      </c>
      <c r="C85" s="937">
        <f t="shared" ref="C85:W85" si="16">SUM(C78:C83) +C58</f>
        <v>934940.05191518518</v>
      </c>
      <c r="D85" s="930">
        <f t="shared" si="16"/>
        <v>682509.15678468382</v>
      </c>
      <c r="E85" s="930">
        <f t="shared" si="16"/>
        <v>129930.00297522264</v>
      </c>
      <c r="F85" s="930">
        <f t="shared" si="16"/>
        <v>94740.513835676145</v>
      </c>
      <c r="G85" s="930">
        <f t="shared" si="16"/>
        <v>0</v>
      </c>
      <c r="H85" s="930">
        <f t="shared" si="16"/>
        <v>0</v>
      </c>
      <c r="I85" s="930">
        <f t="shared" si="16"/>
        <v>660.42787693587638</v>
      </c>
      <c r="J85" s="930">
        <f t="shared" si="16"/>
        <v>25996.651890192574</v>
      </c>
      <c r="K85" s="930">
        <f t="shared" si="16"/>
        <v>0</v>
      </c>
      <c r="L85" s="930">
        <f t="shared" si="16"/>
        <v>1103.2985524743351</v>
      </c>
      <c r="M85" s="930">
        <f t="shared" si="16"/>
        <v>0</v>
      </c>
      <c r="N85" s="930">
        <f t="shared" si="16"/>
        <v>0</v>
      </c>
      <c r="O85" s="930">
        <f t="shared" si="16"/>
        <v>0</v>
      </c>
      <c r="P85" s="930">
        <f t="shared" si="16"/>
        <v>0</v>
      </c>
      <c r="Q85" s="930">
        <f t="shared" si="16"/>
        <v>0</v>
      </c>
      <c r="R85" s="930">
        <f t="shared" si="16"/>
        <v>0</v>
      </c>
      <c r="S85" s="930">
        <f t="shared" si="16"/>
        <v>0</v>
      </c>
      <c r="T85" s="930">
        <f t="shared" si="16"/>
        <v>0</v>
      </c>
      <c r="U85" s="930">
        <f t="shared" si="16"/>
        <v>0</v>
      </c>
      <c r="V85" s="930">
        <f t="shared" si="16"/>
        <v>0</v>
      </c>
      <c r="W85" s="931">
        <f t="shared" si="16"/>
        <v>0</v>
      </c>
      <c r="X85" s="625"/>
      <c r="Y85" s="626"/>
      <c r="Z85" s="670"/>
      <c r="AA85" s="626"/>
      <c r="AB85" s="626"/>
      <c r="AC85" s="626"/>
      <c r="AD85" s="626"/>
    </row>
    <row r="86" spans="1:30" ht="27" customHeight="1" thickTop="1" x14ac:dyDescent="0.2">
      <c r="A86" s="2525" t="s">
        <v>1580</v>
      </c>
      <c r="B86" s="2525"/>
      <c r="C86" s="654"/>
      <c r="D86" s="655"/>
      <c r="E86" s="656"/>
      <c r="F86" s="656"/>
      <c r="G86" s="656"/>
      <c r="H86" s="655"/>
      <c r="I86" s="656"/>
      <c r="J86" s="656"/>
      <c r="K86" s="656"/>
      <c r="L86" s="656"/>
      <c r="M86" s="656"/>
      <c r="N86" s="656"/>
      <c r="O86" s="656"/>
      <c r="P86" s="656"/>
      <c r="Q86" s="656"/>
      <c r="R86" s="656"/>
      <c r="S86" s="656"/>
      <c r="T86" s="656"/>
      <c r="U86" s="656"/>
      <c r="V86" s="656"/>
      <c r="W86" s="657"/>
      <c r="Z86" s="670"/>
    </row>
    <row r="87" spans="1:30" ht="15" x14ac:dyDescent="0.2">
      <c r="A87" s="736" t="s">
        <v>1447</v>
      </c>
      <c r="B87" s="658"/>
      <c r="C87" s="659"/>
      <c r="D87" s="660"/>
      <c r="E87" s="661"/>
      <c r="F87" s="661"/>
      <c r="G87" s="661"/>
      <c r="H87" s="660"/>
      <c r="I87" s="661"/>
      <c r="J87" s="661"/>
      <c r="K87" s="661"/>
      <c r="L87" s="661"/>
      <c r="M87" s="661"/>
      <c r="N87" s="661"/>
      <c r="O87" s="661"/>
      <c r="P87" s="661"/>
      <c r="Q87" s="661"/>
      <c r="R87" s="661"/>
      <c r="S87" s="661"/>
      <c r="T87" s="661"/>
      <c r="U87" s="661"/>
      <c r="V87" s="661"/>
      <c r="W87" s="662"/>
      <c r="Z87" s="670"/>
    </row>
    <row r="88" spans="1:30" ht="12.75" x14ac:dyDescent="0.2">
      <c r="A88" s="2521"/>
      <c r="B88" s="2521"/>
      <c r="C88" s="654"/>
      <c r="D88" s="655"/>
      <c r="E88" s="656"/>
      <c r="F88" s="656"/>
      <c r="G88" s="656"/>
      <c r="H88" s="655"/>
      <c r="I88" s="656"/>
      <c r="J88" s="656"/>
      <c r="K88" s="656"/>
      <c r="L88" s="656"/>
      <c r="M88" s="656"/>
      <c r="N88" s="656"/>
      <c r="O88" s="656"/>
      <c r="P88" s="656"/>
      <c r="Q88" s="656"/>
      <c r="R88" s="656"/>
      <c r="S88" s="656"/>
      <c r="T88" s="656"/>
      <c r="U88" s="656"/>
      <c r="V88" s="656"/>
      <c r="W88" s="657"/>
      <c r="Z88" s="670"/>
    </row>
    <row r="89" spans="1:30" ht="12.75" x14ac:dyDescent="0.2">
      <c r="A89" s="647"/>
      <c r="B89" s="647"/>
      <c r="C89" s="643"/>
      <c r="D89" s="725">
        <v>1</v>
      </c>
      <c r="E89" s="725">
        <v>2</v>
      </c>
      <c r="F89" s="725">
        <v>3</v>
      </c>
      <c r="G89" s="725">
        <v>4</v>
      </c>
      <c r="H89" s="725">
        <v>5</v>
      </c>
      <c r="I89" s="725">
        <v>6</v>
      </c>
      <c r="J89" s="725">
        <v>7</v>
      </c>
      <c r="K89" s="725">
        <v>8</v>
      </c>
      <c r="L89" s="725">
        <v>9</v>
      </c>
      <c r="M89" s="725">
        <v>10</v>
      </c>
      <c r="N89" s="725">
        <v>11</v>
      </c>
      <c r="O89" s="725">
        <v>12</v>
      </c>
      <c r="P89" s="725">
        <v>13</v>
      </c>
      <c r="Q89" s="725">
        <v>14</v>
      </c>
      <c r="R89" s="725">
        <v>15</v>
      </c>
      <c r="S89" s="725">
        <v>16</v>
      </c>
      <c r="T89" s="725">
        <v>17</v>
      </c>
      <c r="U89" s="725">
        <v>18</v>
      </c>
      <c r="V89" s="725">
        <v>19</v>
      </c>
      <c r="W89" s="725">
        <v>20</v>
      </c>
      <c r="Z89" s="670"/>
    </row>
    <row r="90" spans="1:30" ht="38.25" x14ac:dyDescent="0.2">
      <c r="A90" s="737" t="s">
        <v>1446</v>
      </c>
      <c r="B90" s="737" t="s">
        <v>318</v>
      </c>
      <c r="C90" s="546" t="s">
        <v>763</v>
      </c>
      <c r="D90" s="629" t="str">
        <f>IF('I2 LDC class'!$D$20="",'I2 LDC class'!$C$20,'I2 LDC class'!$D$20)</f>
        <v>Residential</v>
      </c>
      <c r="E90" s="629" t="str">
        <f>IF('I2 LDC class'!$D$21="",'I2 LDC class'!$C$21,'I2 LDC class'!$D$21)</f>
        <v>GS &lt;50</v>
      </c>
      <c r="F90" s="629" t="str">
        <f>IF('I2 LDC class'!$D$22="",'I2 LDC class'!$C$22,'I2 LDC class'!$D$22)</f>
        <v>GS &gt;50kW</v>
      </c>
      <c r="G90" s="629" t="str">
        <f>IF('I2 LDC class'!$D$23="",'I2 LDC class'!$C$23,'I2 LDC class'!$D$23)</f>
        <v>GS&gt; 50-TOU</v>
      </c>
      <c r="H90" s="629" t="str">
        <f>IF('I2 LDC class'!$D$24="",'I2 LDC class'!$C$24,'I2 LDC class'!$D$24)</f>
        <v>GS &gt;50-Intermediate</v>
      </c>
      <c r="I90" s="629" t="str">
        <f>IF('I2 LDC class'!$D$25="",'I2 LDC class'!$C$25,'I2 LDC class'!$D$25)</f>
        <v>Large User</v>
      </c>
      <c r="J90" s="629" t="str">
        <f>IF('I2 LDC class'!$D$26="",'I2 LDC class'!$C$26,'I2 LDC class'!$D$26)</f>
        <v>Street Light</v>
      </c>
      <c r="K90" s="629" t="str">
        <f>IF('I2 LDC class'!$D$27="",'I2 LDC class'!$C$27,'I2 LDC class'!$D$27)</f>
        <v>Sentinel</v>
      </c>
      <c r="L90" s="629" t="str">
        <f>IF('I2 LDC class'!$D$28="",'I2 LDC class'!$C$28,'I2 LDC class'!$D$28)</f>
        <v>Unmetered Scattered Load</v>
      </c>
      <c r="M90" s="629" t="str">
        <f>IF('I2 LDC class'!$D$29="",'I2 LDC class'!$C$29,'I2 LDC class'!$D$29)</f>
        <v>Embedded Distributor</v>
      </c>
      <c r="N90" s="629" t="str">
        <f>IF('I2 LDC class'!$D$30="",'I2 LDC class'!$C$30,'I2 LDC class'!$D$30)</f>
        <v>Back-up/Standby Power</v>
      </c>
      <c r="O90" s="629" t="str">
        <f>IF('I2 LDC class'!$D$31="",'I2 LDC class'!$C$31,'I2 LDC class'!$D$31)</f>
        <v>Rate Class 1</v>
      </c>
      <c r="P90" s="629" t="str">
        <f>IF('I2 LDC class'!$D$32="",'I2 LDC class'!$C$32,'I2 LDC class'!$D$32)</f>
        <v>Rate class 2</v>
      </c>
      <c r="Q90" s="629" t="str">
        <f>IF('I2 LDC class'!$D$33="",'I2 LDC class'!$C$33,'I2 LDC class'!$D$33)</f>
        <v>Rate class 3</v>
      </c>
      <c r="R90" s="629" t="str">
        <f>IF('I2 LDC class'!$D$34="",'I2 LDC class'!$C$34,'I2 LDC class'!$D$34)</f>
        <v>Rate class 4</v>
      </c>
      <c r="S90" s="629" t="str">
        <f>IF('I2 LDC class'!$D$35="",'I2 LDC class'!$C$35,'I2 LDC class'!$D$35)</f>
        <v>Rate class 5</v>
      </c>
      <c r="T90" s="629" t="str">
        <f>IF('I2 LDC class'!$D$36="",'I2 LDC class'!$C$36,'I2 LDC class'!$D$36)</f>
        <v>Rate class 6</v>
      </c>
      <c r="U90" s="629" t="str">
        <f>IF('I2 LDC class'!$D$37="",'I2 LDC class'!$C$37,'I2 LDC class'!$D$37)</f>
        <v>Rate class 7</v>
      </c>
      <c r="V90" s="629" t="str">
        <f>IF('I2 LDC class'!$D$38="",'I2 LDC class'!$C$38,'I2 LDC class'!$D$38)</f>
        <v>Rate class 8</v>
      </c>
      <c r="W90" s="630" t="str">
        <f>IF('I2 LDC class'!$D$39="",'I2 LDC class'!$C$39,'I2 LDC class'!$D$39)</f>
        <v>Rate class 9</v>
      </c>
      <c r="Z90" s="670"/>
    </row>
    <row r="91" spans="1:30" ht="12.75" x14ac:dyDescent="0.2">
      <c r="A91" s="663"/>
      <c r="B91" s="664" t="s">
        <v>337</v>
      </c>
      <c r="C91" s="665"/>
      <c r="D91" s="666"/>
      <c r="E91" s="667"/>
      <c r="F91" s="667"/>
      <c r="G91" s="667"/>
      <c r="H91" s="666"/>
      <c r="I91" s="667"/>
      <c r="J91" s="667"/>
      <c r="K91" s="667"/>
      <c r="L91" s="667"/>
      <c r="M91" s="667"/>
      <c r="N91" s="667"/>
      <c r="O91" s="667"/>
      <c r="P91" s="667"/>
      <c r="Q91" s="667"/>
      <c r="R91" s="667"/>
      <c r="S91" s="667"/>
      <c r="T91" s="667"/>
      <c r="U91" s="667"/>
      <c r="V91" s="667"/>
      <c r="W91" s="668"/>
      <c r="Z91" s="670"/>
    </row>
    <row r="92" spans="1:30" ht="12.75" x14ac:dyDescent="0.2">
      <c r="A92" s="669">
        <v>1860</v>
      </c>
      <c r="B92" s="670" t="s">
        <v>93</v>
      </c>
      <c r="C92" s="671">
        <f>SUM(D92:W92)</f>
        <v>2877327.652999999</v>
      </c>
      <c r="D92" s="256">
        <f>'O4 Summary by Class &amp; Accounts'!E59</f>
        <v>1896637.7926204791</v>
      </c>
      <c r="E92" s="256">
        <f>'O4 Summary by Class &amp; Accounts'!F59</f>
        <v>548285.58263574878</v>
      </c>
      <c r="F92" s="256">
        <f>'O4 Summary by Class &amp; Accounts'!G59</f>
        <v>428879.48882315698</v>
      </c>
      <c r="G92" s="256">
        <f>'O4 Summary by Class &amp; Accounts'!H59</f>
        <v>0</v>
      </c>
      <c r="H92" s="256">
        <f>'O4 Summary by Class &amp; Accounts'!I59</f>
        <v>0</v>
      </c>
      <c r="I92" s="256">
        <f>'O4 Summary by Class &amp; Accounts'!J59</f>
        <v>3524.7889206144441</v>
      </c>
      <c r="J92" s="256">
        <f>'O4 Summary by Class &amp; Accounts'!K59</f>
        <v>0</v>
      </c>
      <c r="K92" s="256">
        <f>'O4 Summary by Class &amp; Accounts'!L59</f>
        <v>0</v>
      </c>
      <c r="L92" s="256">
        <f>'O4 Summary by Class &amp; Accounts'!M59</f>
        <v>0</v>
      </c>
      <c r="M92" s="256">
        <f>'O4 Summary by Class &amp; Accounts'!N59</f>
        <v>0</v>
      </c>
      <c r="N92" s="256">
        <f>'O4 Summary by Class &amp; Accounts'!O59</f>
        <v>0</v>
      </c>
      <c r="O92" s="256">
        <f>'O4 Summary by Class &amp; Accounts'!P59</f>
        <v>0</v>
      </c>
      <c r="P92" s="256">
        <f>'O4 Summary by Class &amp; Accounts'!Q59</f>
        <v>0</v>
      </c>
      <c r="Q92" s="256">
        <f>'O4 Summary by Class &amp; Accounts'!R59</f>
        <v>0</v>
      </c>
      <c r="R92" s="256">
        <f>'O4 Summary by Class &amp; Accounts'!S59</f>
        <v>0</v>
      </c>
      <c r="S92" s="256">
        <f>'O4 Summary by Class &amp; Accounts'!T59</f>
        <v>0</v>
      </c>
      <c r="T92" s="256">
        <f>'O4 Summary by Class &amp; Accounts'!U59</f>
        <v>0</v>
      </c>
      <c r="U92" s="256">
        <f>'O4 Summary by Class &amp; Accounts'!V59</f>
        <v>0</v>
      </c>
      <c r="V92" s="256">
        <f>'O4 Summary by Class &amp; Accounts'!W59</f>
        <v>0</v>
      </c>
      <c r="W92" s="668">
        <f>'O4 Summary by Class &amp; Accounts'!X59</f>
        <v>0</v>
      </c>
      <c r="Z92" s="670" t="s">
        <v>774</v>
      </c>
    </row>
    <row r="93" spans="1:30" ht="12.75" x14ac:dyDescent="0.2">
      <c r="A93" s="672"/>
      <c r="B93" s="673"/>
      <c r="C93" s="665"/>
      <c r="D93" s="666"/>
      <c r="E93" s="666"/>
      <c r="F93" s="666"/>
      <c r="G93" s="666"/>
      <c r="H93" s="666"/>
      <c r="I93" s="666"/>
      <c r="J93" s="666"/>
      <c r="K93" s="666"/>
      <c r="L93" s="666"/>
      <c r="M93" s="666"/>
      <c r="N93" s="666"/>
      <c r="O93" s="666"/>
      <c r="P93" s="666"/>
      <c r="Q93" s="666"/>
      <c r="R93" s="666"/>
      <c r="S93" s="666"/>
      <c r="T93" s="666"/>
      <c r="U93" s="666"/>
      <c r="V93" s="666"/>
      <c r="W93" s="674"/>
      <c r="Z93" s="670"/>
    </row>
    <row r="94" spans="1:30" ht="12.75" x14ac:dyDescent="0.2">
      <c r="A94" s="669"/>
      <c r="B94" s="664" t="s">
        <v>0</v>
      </c>
      <c r="C94" s="665"/>
      <c r="D94" s="666"/>
      <c r="E94" s="666"/>
      <c r="F94" s="666"/>
      <c r="G94" s="666"/>
      <c r="H94" s="666"/>
      <c r="I94" s="666"/>
      <c r="J94" s="666"/>
      <c r="K94" s="666"/>
      <c r="L94" s="666"/>
      <c r="M94" s="666"/>
      <c r="N94" s="666"/>
      <c r="O94" s="666"/>
      <c r="P94" s="666"/>
      <c r="Q94" s="666"/>
      <c r="R94" s="666"/>
      <c r="S94" s="666"/>
      <c r="T94" s="666"/>
      <c r="U94" s="666"/>
      <c r="V94" s="666"/>
      <c r="W94" s="674"/>
      <c r="Z94" s="670"/>
    </row>
    <row r="95" spans="1:30" ht="25.5" x14ac:dyDescent="0.2">
      <c r="A95" s="669"/>
      <c r="B95" s="670" t="s">
        <v>849</v>
      </c>
      <c r="C95" s="671">
        <f>SUM(D95:W95)</f>
        <v>-1743229.9005071793</v>
      </c>
      <c r="D95" s="675">
        <f>'O7 Amortization'!AB57+'O7 Amortization'!AB127+'O7 Amortization'!AB198+'O7 Amortization'!AB269</f>
        <v>-1149078.6275524511</v>
      </c>
      <c r="E95" s="675">
        <f>'O7 Amortization'!AC57+'O7 Amortization'!AC127+'O7 Amortization'!AC198+'O7 Amortization'!AC269</f>
        <v>-332178.99972952349</v>
      </c>
      <c r="F95" s="675">
        <f>'O7 Amortization'!AD57+'O7 Amortization'!AD127+'O7 Amortization'!AD198+'O7 Amortization'!AD269</f>
        <v>-259836.77870375718</v>
      </c>
      <c r="G95" s="675">
        <f>'O7 Amortization'!AE57+'O7 Amortization'!AE127+'O7 Amortization'!AE198+'O7 Amortization'!AE269</f>
        <v>0</v>
      </c>
      <c r="H95" s="675">
        <f>'O7 Amortization'!AF57+'O7 Amortization'!AF127+'O7 Amortization'!AF198+'O7 Amortization'!AF269</f>
        <v>0</v>
      </c>
      <c r="I95" s="675">
        <f>'O7 Amortization'!AG57+'O7 Amortization'!AG127+'O7 Amortization'!AG198+'O7 Amortization'!AG269</f>
        <v>-2135.4945214477202</v>
      </c>
      <c r="J95" s="675">
        <f>'O7 Amortization'!AH57+'O7 Amortization'!AH127+'O7 Amortization'!AH198+'O7 Amortization'!AH269</f>
        <v>0</v>
      </c>
      <c r="K95" s="675">
        <f>'O7 Amortization'!AI57+'O7 Amortization'!AI127+'O7 Amortization'!AI198+'O7 Amortization'!AI269</f>
        <v>0</v>
      </c>
      <c r="L95" s="675">
        <f>'O7 Amortization'!AJ57+'O7 Amortization'!AJ127+'O7 Amortization'!AJ198+'O7 Amortization'!AJ269</f>
        <v>0</v>
      </c>
      <c r="M95" s="675">
        <f>'O7 Amortization'!AK57+'O7 Amortization'!AK127+'O7 Amortization'!AK198+'O7 Amortization'!AK269</f>
        <v>0</v>
      </c>
      <c r="N95" s="675">
        <f>'O7 Amortization'!AL57+'O7 Amortization'!AL127+'O7 Amortization'!AL198+'O7 Amortization'!AL269</f>
        <v>0</v>
      </c>
      <c r="O95" s="675">
        <f>'O7 Amortization'!AM57+'O7 Amortization'!AM127+'O7 Amortization'!AM198+'O7 Amortization'!AM269</f>
        <v>0</v>
      </c>
      <c r="P95" s="675">
        <f>'O7 Amortization'!AN57+'O7 Amortization'!AN127+'O7 Amortization'!AN198+'O7 Amortization'!AN269</f>
        <v>0</v>
      </c>
      <c r="Q95" s="675">
        <f>'O7 Amortization'!AO57+'O7 Amortization'!AO127+'O7 Amortization'!AO198+'O7 Amortization'!AO269</f>
        <v>0</v>
      </c>
      <c r="R95" s="675">
        <f>'O7 Amortization'!AP57+'O7 Amortization'!AP127+'O7 Amortization'!AP198+'O7 Amortization'!AP269</f>
        <v>0</v>
      </c>
      <c r="S95" s="675">
        <f>'O7 Amortization'!AQ57+'O7 Amortization'!AQ127+'O7 Amortization'!AQ198+'O7 Amortization'!AQ269</f>
        <v>0</v>
      </c>
      <c r="T95" s="675">
        <f>'O7 Amortization'!AR57+'O7 Amortization'!AR127+'O7 Amortization'!AR198+'O7 Amortization'!AR269</f>
        <v>0</v>
      </c>
      <c r="U95" s="675">
        <f>'O7 Amortization'!AS57+'O7 Amortization'!AS127+'O7 Amortization'!AS198+'O7 Amortization'!AS269</f>
        <v>0</v>
      </c>
      <c r="V95" s="675">
        <f>'O7 Amortization'!AT57+'O7 Amortization'!AT127+'O7 Amortization'!AT198+'O7 Amortization'!AT269</f>
        <v>0</v>
      </c>
      <c r="W95" s="676">
        <f>'O7 Amortization'!AU57+'O7 Amortization'!AU127+'O7 Amortization'!AU198+'O7 Amortization'!AU269</f>
        <v>0</v>
      </c>
      <c r="Z95" s="670"/>
    </row>
    <row r="96" spans="1:30" ht="12.75" x14ac:dyDescent="0.2">
      <c r="A96" s="677"/>
      <c r="B96" s="678" t="s">
        <v>1205</v>
      </c>
      <c r="C96" s="671">
        <f>SUM(D96:W96)</f>
        <v>1134097.7524928197</v>
      </c>
      <c r="D96" s="256">
        <f>D92+D95</f>
        <v>747559.16506802803</v>
      </c>
      <c r="E96" s="256">
        <f t="shared" ref="E96:K96" si="17">E92+E95</f>
        <v>216106.58290622529</v>
      </c>
      <c r="F96" s="256">
        <f t="shared" si="17"/>
        <v>169042.7101193998</v>
      </c>
      <c r="G96" s="256">
        <f t="shared" si="17"/>
        <v>0</v>
      </c>
      <c r="H96" s="256">
        <f t="shared" si="17"/>
        <v>0</v>
      </c>
      <c r="I96" s="256">
        <f t="shared" si="17"/>
        <v>1389.2943991667239</v>
      </c>
      <c r="J96" s="256">
        <f t="shared" si="17"/>
        <v>0</v>
      </c>
      <c r="K96" s="256">
        <f t="shared" si="17"/>
        <v>0</v>
      </c>
      <c r="L96" s="256">
        <f t="shared" ref="L96:W96" si="18">L92+L95</f>
        <v>0</v>
      </c>
      <c r="M96" s="256">
        <f t="shared" si="18"/>
        <v>0</v>
      </c>
      <c r="N96" s="256">
        <f t="shared" si="18"/>
        <v>0</v>
      </c>
      <c r="O96" s="256">
        <f t="shared" si="18"/>
        <v>0</v>
      </c>
      <c r="P96" s="256">
        <f t="shared" si="18"/>
        <v>0</v>
      </c>
      <c r="Q96" s="256">
        <f t="shared" si="18"/>
        <v>0</v>
      </c>
      <c r="R96" s="256">
        <f t="shared" si="18"/>
        <v>0</v>
      </c>
      <c r="S96" s="256">
        <f t="shared" si="18"/>
        <v>0</v>
      </c>
      <c r="T96" s="256">
        <f t="shared" si="18"/>
        <v>0</v>
      </c>
      <c r="U96" s="256">
        <f t="shared" si="18"/>
        <v>0</v>
      </c>
      <c r="V96" s="256">
        <f t="shared" si="18"/>
        <v>0</v>
      </c>
      <c r="W96" s="668">
        <f t="shared" si="18"/>
        <v>0</v>
      </c>
      <c r="X96" s="331"/>
      <c r="Y96" s="331"/>
      <c r="Z96" s="670"/>
      <c r="AA96" s="331"/>
      <c r="AB96" s="331"/>
      <c r="AC96" s="331"/>
      <c r="AD96" s="331"/>
    </row>
    <row r="97" spans="1:30" ht="12.75" x14ac:dyDescent="0.2">
      <c r="A97" s="669"/>
      <c r="B97" s="678" t="s">
        <v>1211</v>
      </c>
      <c r="C97" s="671">
        <f>SUM(D97:W97)</f>
        <v>76979.083734556189</v>
      </c>
      <c r="D97" s="256">
        <f t="shared" ref="D97:W97" si="19">IF(ISERROR(D96/D32*D28),0,D96/D32*D28)</f>
        <v>53016.259616994357</v>
      </c>
      <c r="E97" s="256">
        <f t="shared" si="19"/>
        <v>13787.06738504916</v>
      </c>
      <c r="F97" s="256">
        <f t="shared" si="19"/>
        <v>10098.795100524379</v>
      </c>
      <c r="G97" s="256">
        <f t="shared" si="19"/>
        <v>0</v>
      </c>
      <c r="H97" s="256">
        <f t="shared" si="19"/>
        <v>0</v>
      </c>
      <c r="I97" s="256">
        <f t="shared" si="19"/>
        <v>76.961631988295935</v>
      </c>
      <c r="J97" s="256">
        <f t="shared" si="19"/>
        <v>0</v>
      </c>
      <c r="K97" s="256">
        <f t="shared" si="19"/>
        <v>0</v>
      </c>
      <c r="L97" s="256">
        <f t="shared" si="19"/>
        <v>0</v>
      </c>
      <c r="M97" s="256">
        <f t="shared" si="19"/>
        <v>0</v>
      </c>
      <c r="N97" s="256">
        <f t="shared" si="19"/>
        <v>0</v>
      </c>
      <c r="O97" s="256">
        <f t="shared" si="19"/>
        <v>0</v>
      </c>
      <c r="P97" s="256">
        <f t="shared" si="19"/>
        <v>0</v>
      </c>
      <c r="Q97" s="256">
        <f t="shared" si="19"/>
        <v>0</v>
      </c>
      <c r="R97" s="256">
        <f t="shared" si="19"/>
        <v>0</v>
      </c>
      <c r="S97" s="256">
        <f t="shared" si="19"/>
        <v>0</v>
      </c>
      <c r="T97" s="256">
        <f t="shared" si="19"/>
        <v>0</v>
      </c>
      <c r="U97" s="256">
        <f t="shared" si="19"/>
        <v>0</v>
      </c>
      <c r="V97" s="256">
        <f t="shared" si="19"/>
        <v>0</v>
      </c>
      <c r="W97" s="668">
        <f t="shared" si="19"/>
        <v>0</v>
      </c>
      <c r="Z97" s="670"/>
    </row>
    <row r="98" spans="1:30" ht="25.5" x14ac:dyDescent="0.2">
      <c r="A98" s="669"/>
      <c r="B98" s="678" t="s">
        <v>1212</v>
      </c>
      <c r="C98" s="671">
        <f>SUM(D98:W98)</f>
        <v>1211076.836227376</v>
      </c>
      <c r="D98" s="256">
        <f>SUM(D96:D97)</f>
        <v>800575.42468502233</v>
      </c>
      <c r="E98" s="256">
        <f t="shared" ref="E98:W98" si="20">SUM(E96:E97)</f>
        <v>229893.65029127445</v>
      </c>
      <c r="F98" s="256">
        <f t="shared" si="20"/>
        <v>179141.50521992418</v>
      </c>
      <c r="G98" s="256">
        <f t="shared" si="20"/>
        <v>0</v>
      </c>
      <c r="H98" s="256">
        <f t="shared" si="20"/>
        <v>0</v>
      </c>
      <c r="I98" s="256">
        <f t="shared" si="20"/>
        <v>1466.2560311550199</v>
      </c>
      <c r="J98" s="256">
        <f t="shared" si="20"/>
        <v>0</v>
      </c>
      <c r="K98" s="256">
        <f t="shared" si="20"/>
        <v>0</v>
      </c>
      <c r="L98" s="256">
        <f t="shared" si="20"/>
        <v>0</v>
      </c>
      <c r="M98" s="256">
        <f t="shared" si="20"/>
        <v>0</v>
      </c>
      <c r="N98" s="256">
        <f t="shared" si="20"/>
        <v>0</v>
      </c>
      <c r="O98" s="256">
        <f t="shared" si="20"/>
        <v>0</v>
      </c>
      <c r="P98" s="256">
        <f t="shared" si="20"/>
        <v>0</v>
      </c>
      <c r="Q98" s="256">
        <f t="shared" si="20"/>
        <v>0</v>
      </c>
      <c r="R98" s="256">
        <f t="shared" si="20"/>
        <v>0</v>
      </c>
      <c r="S98" s="256">
        <f t="shared" si="20"/>
        <v>0</v>
      </c>
      <c r="T98" s="256">
        <f t="shared" si="20"/>
        <v>0</v>
      </c>
      <c r="U98" s="256">
        <f t="shared" si="20"/>
        <v>0</v>
      </c>
      <c r="V98" s="256">
        <f t="shared" si="20"/>
        <v>0</v>
      </c>
      <c r="W98" s="668">
        <f t="shared" si="20"/>
        <v>0</v>
      </c>
      <c r="Z98" s="670"/>
    </row>
    <row r="99" spans="1:30" ht="12.75" x14ac:dyDescent="0.2">
      <c r="A99" s="672"/>
      <c r="B99" s="673"/>
      <c r="C99" s="665"/>
      <c r="D99" s="666"/>
      <c r="E99" s="666"/>
      <c r="F99" s="666"/>
      <c r="G99" s="666"/>
      <c r="H99" s="666"/>
      <c r="I99" s="666"/>
      <c r="J99" s="666"/>
      <c r="K99" s="666"/>
      <c r="L99" s="666"/>
      <c r="M99" s="666"/>
      <c r="N99" s="666"/>
      <c r="O99" s="666"/>
      <c r="P99" s="666"/>
      <c r="Q99" s="666"/>
      <c r="R99" s="666"/>
      <c r="S99" s="666"/>
      <c r="T99" s="666"/>
      <c r="U99" s="666"/>
      <c r="V99" s="666"/>
      <c r="W99" s="674"/>
      <c r="Z99" s="670"/>
    </row>
    <row r="100" spans="1:30" ht="12.75" x14ac:dyDescent="0.2">
      <c r="A100" s="679"/>
      <c r="B100" s="664" t="s">
        <v>850</v>
      </c>
      <c r="C100" s="665"/>
      <c r="D100" s="666"/>
      <c r="E100" s="666"/>
      <c r="F100" s="666"/>
      <c r="G100" s="666"/>
      <c r="H100" s="666"/>
      <c r="I100" s="666"/>
      <c r="J100" s="666"/>
      <c r="K100" s="666"/>
      <c r="L100" s="666"/>
      <c r="M100" s="666"/>
      <c r="N100" s="666"/>
      <c r="O100" s="666"/>
      <c r="P100" s="666"/>
      <c r="Q100" s="666"/>
      <c r="R100" s="666"/>
      <c r="S100" s="666"/>
      <c r="T100" s="666"/>
      <c r="U100" s="666"/>
      <c r="V100" s="666"/>
      <c r="W100" s="674"/>
      <c r="Z100" s="670"/>
    </row>
    <row r="101" spans="1:30" s="67" customFormat="1" ht="12.75" x14ac:dyDescent="0.2">
      <c r="A101" s="376">
        <v>4082</v>
      </c>
      <c r="B101" s="680" t="s">
        <v>1596</v>
      </c>
      <c r="C101" s="671">
        <f>SUM(D101:W101)</f>
        <v>-14199.200000000003</v>
      </c>
      <c r="D101" s="681">
        <f>'O4 Summary by Class &amp; Accounts'!E86</f>
        <v>-9428.6975033519375</v>
      </c>
      <c r="E101" s="681">
        <f>'O4 Summary by Class &amp; Accounts'!F86</f>
        <v>-2400.4466041224882</v>
      </c>
      <c r="F101" s="681">
        <f>'O4 Summary by Class &amp; Accounts'!G86</f>
        <v>-1633.7041735758321</v>
      </c>
      <c r="G101" s="681">
        <f>'O4 Summary by Class &amp; Accounts'!H86</f>
        <v>0</v>
      </c>
      <c r="H101" s="681">
        <f>'O4 Summary by Class &amp; Accounts'!I86</f>
        <v>0</v>
      </c>
      <c r="I101" s="681">
        <f>'O4 Summary by Class &amp; Accounts'!J86</f>
        <v>-235.00552902745881</v>
      </c>
      <c r="J101" s="681">
        <f>'O4 Summary by Class &amp; Accounts'!K86</f>
        <v>-480.43251165512635</v>
      </c>
      <c r="K101" s="681">
        <f>'O4 Summary by Class &amp; Accounts'!L86</f>
        <v>0</v>
      </c>
      <c r="L101" s="681">
        <f>'O4 Summary by Class &amp; Accounts'!M86</f>
        <v>-20.913678267160236</v>
      </c>
      <c r="M101" s="681">
        <f>'O4 Summary by Class &amp; Accounts'!N86</f>
        <v>0</v>
      </c>
      <c r="N101" s="681">
        <f>'O4 Summary by Class &amp; Accounts'!O86</f>
        <v>0</v>
      </c>
      <c r="O101" s="681">
        <f>'O4 Summary by Class &amp; Accounts'!P86</f>
        <v>0</v>
      </c>
      <c r="P101" s="681">
        <f>'O4 Summary by Class &amp; Accounts'!Q86</f>
        <v>0</v>
      </c>
      <c r="Q101" s="681">
        <f>'O4 Summary by Class &amp; Accounts'!R86</f>
        <v>0</v>
      </c>
      <c r="R101" s="681">
        <f>'O4 Summary by Class &amp; Accounts'!S86</f>
        <v>0</v>
      </c>
      <c r="S101" s="681">
        <f>'O4 Summary by Class &amp; Accounts'!T86</f>
        <v>0</v>
      </c>
      <c r="T101" s="681">
        <f>'O4 Summary by Class &amp; Accounts'!U86</f>
        <v>0</v>
      </c>
      <c r="U101" s="681">
        <f>'O4 Summary by Class &amp; Accounts'!V86</f>
        <v>0</v>
      </c>
      <c r="V101" s="681">
        <f>'O4 Summary by Class &amp; Accounts'!W86</f>
        <v>0</v>
      </c>
      <c r="W101" s="682">
        <f>'O4 Summary by Class &amp; Accounts'!X86</f>
        <v>0</v>
      </c>
      <c r="X101" s="620"/>
      <c r="Y101" s="621"/>
      <c r="Z101" s="670" t="s">
        <v>1273</v>
      </c>
      <c r="AA101" s="621"/>
      <c r="AB101" s="621"/>
      <c r="AC101" s="621"/>
      <c r="AD101" s="621"/>
    </row>
    <row r="102" spans="1:30" s="67" customFormat="1" ht="12.75" x14ac:dyDescent="0.2">
      <c r="A102" s="376">
        <v>4084</v>
      </c>
      <c r="B102" s="680" t="s">
        <v>517</v>
      </c>
      <c r="C102" s="671">
        <f>SUM(D102:W102)</f>
        <v>-78.500000000000014</v>
      </c>
      <c r="D102" s="681">
        <f>'O4 Summary by Class &amp; Accounts'!E87</f>
        <v>-52.12637007811194</v>
      </c>
      <c r="E102" s="681">
        <f>'O4 Summary by Class &amp; Accounts'!F87</f>
        <v>-13.270822188828619</v>
      </c>
      <c r="F102" s="681">
        <f>'O4 Summary by Class &amp; Accounts'!G87</f>
        <v>-9.0319016300709052</v>
      </c>
      <c r="G102" s="681">
        <f>'O4 Summary by Class &amp; Accounts'!H87</f>
        <v>0</v>
      </c>
      <c r="H102" s="681">
        <f>'O4 Summary by Class &amp; Accounts'!I87</f>
        <v>0</v>
      </c>
      <c r="I102" s="681">
        <f>'O4 Summary by Class &amp; Accounts'!J87</f>
        <v>-1.2992234793971151</v>
      </c>
      <c r="J102" s="681">
        <f>'O4 Summary by Class &amp; Accounts'!K87</f>
        <v>-2.6560617615730053</v>
      </c>
      <c r="K102" s="681">
        <f>'O4 Summary by Class &amp; Accounts'!L87</f>
        <v>0</v>
      </c>
      <c r="L102" s="681">
        <f>'O4 Summary by Class &amp; Accounts'!M87</f>
        <v>-0.1156208620184291</v>
      </c>
      <c r="M102" s="681">
        <f>'O4 Summary by Class &amp; Accounts'!N87</f>
        <v>0</v>
      </c>
      <c r="N102" s="681">
        <f>'O4 Summary by Class &amp; Accounts'!O87</f>
        <v>0</v>
      </c>
      <c r="O102" s="681">
        <f>'O4 Summary by Class &amp; Accounts'!P87</f>
        <v>0</v>
      </c>
      <c r="P102" s="681">
        <f>'O4 Summary by Class &amp; Accounts'!Q87</f>
        <v>0</v>
      </c>
      <c r="Q102" s="681">
        <f>'O4 Summary by Class &amp; Accounts'!R87</f>
        <v>0</v>
      </c>
      <c r="R102" s="681">
        <f>'O4 Summary by Class &amp; Accounts'!S87</f>
        <v>0</v>
      </c>
      <c r="S102" s="681">
        <f>'O4 Summary by Class &amp; Accounts'!T87</f>
        <v>0</v>
      </c>
      <c r="T102" s="681">
        <f>'O4 Summary by Class &amp; Accounts'!U87</f>
        <v>0</v>
      </c>
      <c r="U102" s="681">
        <f>'O4 Summary by Class &amp; Accounts'!V87</f>
        <v>0</v>
      </c>
      <c r="V102" s="681">
        <f>'O4 Summary by Class &amp; Accounts'!W87</f>
        <v>0</v>
      </c>
      <c r="W102" s="682">
        <f>'O4 Summary by Class &amp; Accounts'!X87</f>
        <v>0</v>
      </c>
      <c r="X102" s="620"/>
      <c r="Y102" s="621"/>
      <c r="Z102" s="670" t="s">
        <v>1273</v>
      </c>
      <c r="AA102" s="621"/>
      <c r="AB102" s="621"/>
      <c r="AC102" s="621"/>
      <c r="AD102" s="621"/>
    </row>
    <row r="103" spans="1:30" s="67" customFormat="1" ht="12.75" x14ac:dyDescent="0.2">
      <c r="A103" s="376">
        <v>4090</v>
      </c>
      <c r="B103" s="680" t="s">
        <v>522</v>
      </c>
      <c r="C103" s="671">
        <f>SUM(D103:W103)</f>
        <v>0</v>
      </c>
      <c r="D103" s="681">
        <f>'O4 Summary by Class &amp; Accounts'!E89</f>
        <v>0</v>
      </c>
      <c r="E103" s="681">
        <f>'O4 Summary by Class &amp; Accounts'!F89</f>
        <v>0</v>
      </c>
      <c r="F103" s="681">
        <f>'O4 Summary by Class &amp; Accounts'!G89</f>
        <v>0</v>
      </c>
      <c r="G103" s="681">
        <f>'O4 Summary by Class &amp; Accounts'!H89</f>
        <v>0</v>
      </c>
      <c r="H103" s="681">
        <f>'O4 Summary by Class &amp; Accounts'!I89</f>
        <v>0</v>
      </c>
      <c r="I103" s="681">
        <f>'O4 Summary by Class &amp; Accounts'!J89</f>
        <v>0</v>
      </c>
      <c r="J103" s="681">
        <f>'O4 Summary by Class &amp; Accounts'!K89</f>
        <v>0</v>
      </c>
      <c r="K103" s="681">
        <f>'O4 Summary by Class &amp; Accounts'!L89</f>
        <v>0</v>
      </c>
      <c r="L103" s="681">
        <f>'O4 Summary by Class &amp; Accounts'!M89</f>
        <v>0</v>
      </c>
      <c r="M103" s="681">
        <f>'O4 Summary by Class &amp; Accounts'!N89</f>
        <v>0</v>
      </c>
      <c r="N103" s="681">
        <f>'O4 Summary by Class &amp; Accounts'!O89</f>
        <v>0</v>
      </c>
      <c r="O103" s="681">
        <f>'O4 Summary by Class &amp; Accounts'!P89</f>
        <v>0</v>
      </c>
      <c r="P103" s="681">
        <f>'O4 Summary by Class &amp; Accounts'!Q89</f>
        <v>0</v>
      </c>
      <c r="Q103" s="681">
        <f>'O4 Summary by Class &amp; Accounts'!R89</f>
        <v>0</v>
      </c>
      <c r="R103" s="681">
        <f>'O4 Summary by Class &amp; Accounts'!S89</f>
        <v>0</v>
      </c>
      <c r="S103" s="681">
        <f>'O4 Summary by Class &amp; Accounts'!T89</f>
        <v>0</v>
      </c>
      <c r="T103" s="681">
        <f>'O4 Summary by Class &amp; Accounts'!U89</f>
        <v>0</v>
      </c>
      <c r="U103" s="681">
        <f>'O4 Summary by Class &amp; Accounts'!V89</f>
        <v>0</v>
      </c>
      <c r="V103" s="681">
        <f>'O4 Summary by Class &amp; Accounts'!W89</f>
        <v>0</v>
      </c>
      <c r="W103" s="682">
        <f>'O4 Summary by Class &amp; Accounts'!X89</f>
        <v>0</v>
      </c>
      <c r="X103" s="620"/>
      <c r="Y103" s="621"/>
      <c r="Z103" s="670" t="s">
        <v>1273</v>
      </c>
      <c r="AA103" s="621"/>
      <c r="AB103" s="621"/>
      <c r="AC103" s="621"/>
      <c r="AD103" s="621"/>
    </row>
    <row r="104" spans="1:30" s="67" customFormat="1" ht="12.75" x14ac:dyDescent="0.2">
      <c r="A104" s="376">
        <v>4220</v>
      </c>
      <c r="B104" s="680" t="s">
        <v>528</v>
      </c>
      <c r="C104" s="671">
        <f>SUM(D104:W104)</f>
        <v>0</v>
      </c>
      <c r="D104" s="681">
        <f>'O4 Summary by Class &amp; Accounts'!E93</f>
        <v>0</v>
      </c>
      <c r="E104" s="681">
        <f>'O4 Summary by Class &amp; Accounts'!F93</f>
        <v>0</v>
      </c>
      <c r="F104" s="681">
        <f>'O4 Summary by Class &amp; Accounts'!G93</f>
        <v>0</v>
      </c>
      <c r="G104" s="681">
        <f>'O4 Summary by Class &amp; Accounts'!H93</f>
        <v>0</v>
      </c>
      <c r="H104" s="681">
        <f>'O4 Summary by Class &amp; Accounts'!I93</f>
        <v>0</v>
      </c>
      <c r="I104" s="681">
        <f>'O4 Summary by Class &amp; Accounts'!J93</f>
        <v>0</v>
      </c>
      <c r="J104" s="681">
        <f>'O4 Summary by Class &amp; Accounts'!K93</f>
        <v>0</v>
      </c>
      <c r="K104" s="681">
        <f>'O4 Summary by Class &amp; Accounts'!L93</f>
        <v>0</v>
      </c>
      <c r="L104" s="681">
        <f>'O4 Summary by Class &amp; Accounts'!M93</f>
        <v>0</v>
      </c>
      <c r="M104" s="681">
        <f>'O4 Summary by Class &amp; Accounts'!N93</f>
        <v>0</v>
      </c>
      <c r="N104" s="681">
        <f>'O4 Summary by Class &amp; Accounts'!O93</f>
        <v>0</v>
      </c>
      <c r="O104" s="681">
        <f>'O4 Summary by Class &amp; Accounts'!P93</f>
        <v>0</v>
      </c>
      <c r="P104" s="681">
        <f>'O4 Summary by Class &amp; Accounts'!Q93</f>
        <v>0</v>
      </c>
      <c r="Q104" s="681">
        <f>'O4 Summary by Class &amp; Accounts'!R93</f>
        <v>0</v>
      </c>
      <c r="R104" s="681">
        <f>'O4 Summary by Class &amp; Accounts'!S93</f>
        <v>0</v>
      </c>
      <c r="S104" s="681">
        <f>'O4 Summary by Class &amp; Accounts'!T93</f>
        <v>0</v>
      </c>
      <c r="T104" s="681">
        <f>'O4 Summary by Class &amp; Accounts'!U93</f>
        <v>0</v>
      </c>
      <c r="U104" s="681">
        <f>'O4 Summary by Class &amp; Accounts'!V93</f>
        <v>0</v>
      </c>
      <c r="V104" s="681">
        <f>'O4 Summary by Class &amp; Accounts'!W93</f>
        <v>0</v>
      </c>
      <c r="W104" s="682">
        <f>'O4 Summary by Class &amp; Accounts'!X93</f>
        <v>0</v>
      </c>
      <c r="X104" s="620"/>
      <c r="Y104" s="621"/>
      <c r="Z104" s="670" t="s">
        <v>1185</v>
      </c>
      <c r="AA104" s="621"/>
      <c r="AB104" s="621"/>
      <c r="AC104" s="621"/>
      <c r="AD104" s="621"/>
    </row>
    <row r="105" spans="1:30" s="579" customFormat="1" ht="12.75" x14ac:dyDescent="0.2">
      <c r="A105" s="683">
        <v>4225</v>
      </c>
      <c r="B105" s="684" t="s">
        <v>529</v>
      </c>
      <c r="C105" s="685">
        <f>SUM(D105:W105)</f>
        <v>-54283.837500000009</v>
      </c>
      <c r="D105" s="686">
        <f>'O4 Summary by Class &amp; Accounts'!E94</f>
        <v>-24715.810086169291</v>
      </c>
      <c r="E105" s="686">
        <f>'O4 Summary by Class &amp; Accounts'!F94</f>
        <v>-12142.157674923401</v>
      </c>
      <c r="F105" s="686">
        <f>'O4 Summary by Class &amp; Accounts'!G94</f>
        <v>-17345.428201996994</v>
      </c>
      <c r="G105" s="686">
        <f>'O4 Summary by Class &amp; Accounts'!H94</f>
        <v>0</v>
      </c>
      <c r="H105" s="686">
        <f>'O4 Summary by Class &amp; Accounts'!I94</f>
        <v>0</v>
      </c>
      <c r="I105" s="686">
        <f>'O4 Summary by Class &amp; Accounts'!J94</f>
        <v>0</v>
      </c>
      <c r="J105" s="686">
        <f>'O4 Summary by Class &amp; Accounts'!K94</f>
        <v>-37.306850325300537</v>
      </c>
      <c r="K105" s="686">
        <f>'O4 Summary by Class &amp; Accounts'!L94</f>
        <v>0</v>
      </c>
      <c r="L105" s="686">
        <f>'O4 Summary by Class &amp; Accounts'!M94</f>
        <v>-43.13468658502341</v>
      </c>
      <c r="M105" s="686">
        <f>'O4 Summary by Class &amp; Accounts'!N94</f>
        <v>0</v>
      </c>
      <c r="N105" s="686">
        <f>'O4 Summary by Class &amp; Accounts'!O94</f>
        <v>0</v>
      </c>
      <c r="O105" s="686">
        <f>'O4 Summary by Class &amp; Accounts'!P94</f>
        <v>0</v>
      </c>
      <c r="P105" s="686">
        <f>'O4 Summary by Class &amp; Accounts'!Q94</f>
        <v>0</v>
      </c>
      <c r="Q105" s="686">
        <f>'O4 Summary by Class &amp; Accounts'!R94</f>
        <v>0</v>
      </c>
      <c r="R105" s="686">
        <f>'O4 Summary by Class &amp; Accounts'!S94</f>
        <v>0</v>
      </c>
      <c r="S105" s="686">
        <f>'O4 Summary by Class &amp; Accounts'!T94</f>
        <v>0</v>
      </c>
      <c r="T105" s="686">
        <f>'O4 Summary by Class &amp; Accounts'!U94</f>
        <v>0</v>
      </c>
      <c r="U105" s="686">
        <f>'O4 Summary by Class &amp; Accounts'!V94</f>
        <v>0</v>
      </c>
      <c r="V105" s="686">
        <f>'O4 Summary by Class &amp; Accounts'!W94</f>
        <v>0</v>
      </c>
      <c r="W105" s="687">
        <f>'O4 Summary by Class &amp; Accounts'!X94</f>
        <v>0</v>
      </c>
      <c r="X105" s="622"/>
      <c r="Y105" s="623"/>
      <c r="Z105" s="670" t="s">
        <v>1345</v>
      </c>
      <c r="AA105" s="623"/>
      <c r="AB105" s="623"/>
      <c r="AC105" s="623"/>
      <c r="AD105" s="623"/>
    </row>
    <row r="106" spans="1:30" s="7" customFormat="1" ht="12.75" x14ac:dyDescent="0.2">
      <c r="A106" s="688"/>
      <c r="B106" s="689"/>
      <c r="C106" s="665"/>
      <c r="D106" s="690"/>
      <c r="E106" s="690"/>
      <c r="F106" s="690"/>
      <c r="G106" s="690"/>
      <c r="H106" s="690"/>
      <c r="I106" s="690"/>
      <c r="J106" s="690"/>
      <c r="K106" s="690"/>
      <c r="L106" s="690"/>
      <c r="M106" s="690"/>
      <c r="N106" s="690"/>
      <c r="O106" s="690"/>
      <c r="P106" s="690"/>
      <c r="Q106" s="690"/>
      <c r="R106" s="690"/>
      <c r="S106" s="690"/>
      <c r="T106" s="690"/>
      <c r="U106" s="690"/>
      <c r="V106" s="690"/>
      <c r="W106" s="676"/>
      <c r="X106" s="610"/>
      <c r="Y106" s="617"/>
      <c r="Z106" s="670"/>
      <c r="AA106" s="617"/>
      <c r="AB106" s="617"/>
      <c r="AC106" s="617"/>
      <c r="AD106" s="617"/>
    </row>
    <row r="107" spans="1:30" ht="12.75" x14ac:dyDescent="0.2">
      <c r="A107" s="691"/>
      <c r="B107" s="938" t="s">
        <v>708</v>
      </c>
      <c r="C107" s="933">
        <f t="shared" ref="C107:W107" si="21">+SUM(C101:C105)</f>
        <v>-68561.537500000006</v>
      </c>
      <c r="D107" s="934">
        <f t="shared" si="21"/>
        <v>-34196.633959599341</v>
      </c>
      <c r="E107" s="934">
        <f t="shared" si="21"/>
        <v>-14555.875101234718</v>
      </c>
      <c r="F107" s="934">
        <f t="shared" si="21"/>
        <v>-18988.164277202897</v>
      </c>
      <c r="G107" s="934">
        <f t="shared" si="21"/>
        <v>0</v>
      </c>
      <c r="H107" s="934">
        <f t="shared" si="21"/>
        <v>0</v>
      </c>
      <c r="I107" s="934">
        <f t="shared" si="21"/>
        <v>-236.30475250685592</v>
      </c>
      <c r="J107" s="934">
        <f t="shared" si="21"/>
        <v>-520.39542374199993</v>
      </c>
      <c r="K107" s="934">
        <f t="shared" si="21"/>
        <v>0</v>
      </c>
      <c r="L107" s="934">
        <f t="shared" si="21"/>
        <v>-64.16398571420207</v>
      </c>
      <c r="M107" s="934">
        <f t="shared" si="21"/>
        <v>0</v>
      </c>
      <c r="N107" s="934">
        <f t="shared" si="21"/>
        <v>0</v>
      </c>
      <c r="O107" s="934">
        <f t="shared" si="21"/>
        <v>0</v>
      </c>
      <c r="P107" s="934">
        <f t="shared" si="21"/>
        <v>0</v>
      </c>
      <c r="Q107" s="934">
        <f t="shared" si="21"/>
        <v>0</v>
      </c>
      <c r="R107" s="934">
        <f t="shared" si="21"/>
        <v>0</v>
      </c>
      <c r="S107" s="934">
        <f t="shared" si="21"/>
        <v>0</v>
      </c>
      <c r="T107" s="934">
        <f t="shared" si="21"/>
        <v>0</v>
      </c>
      <c r="U107" s="934">
        <f t="shared" si="21"/>
        <v>0</v>
      </c>
      <c r="V107" s="934">
        <f t="shared" si="21"/>
        <v>0</v>
      </c>
      <c r="W107" s="935">
        <f t="shared" si="21"/>
        <v>0</v>
      </c>
      <c r="Z107" s="670"/>
    </row>
    <row r="108" spans="1:30" ht="12.75" x14ac:dyDescent="0.2">
      <c r="A108" s="672"/>
      <c r="B108" s="673"/>
      <c r="C108" s="665"/>
      <c r="D108" s="666"/>
      <c r="E108" s="666"/>
      <c r="F108" s="666"/>
      <c r="G108" s="666"/>
      <c r="H108" s="666"/>
      <c r="I108" s="666"/>
      <c r="J108" s="666"/>
      <c r="K108" s="666"/>
      <c r="L108" s="666"/>
      <c r="M108" s="666"/>
      <c r="N108" s="666"/>
      <c r="O108" s="666"/>
      <c r="P108" s="666"/>
      <c r="Q108" s="666"/>
      <c r="R108" s="666"/>
      <c r="S108" s="666"/>
      <c r="T108" s="666"/>
      <c r="U108" s="666"/>
      <c r="V108" s="666"/>
      <c r="W108" s="674"/>
      <c r="Z108" s="670"/>
    </row>
    <row r="109" spans="1:30" ht="12.75" x14ac:dyDescent="0.2">
      <c r="A109" s="679"/>
      <c r="B109" s="664" t="s">
        <v>338</v>
      </c>
      <c r="C109" s="665"/>
      <c r="D109" s="666"/>
      <c r="E109" s="666"/>
      <c r="F109" s="666"/>
      <c r="G109" s="666"/>
      <c r="H109" s="666"/>
      <c r="I109" s="666"/>
      <c r="J109" s="666"/>
      <c r="K109" s="666"/>
      <c r="L109" s="666"/>
      <c r="M109" s="666"/>
      <c r="N109" s="666"/>
      <c r="O109" s="666"/>
      <c r="P109" s="666"/>
      <c r="Q109" s="666"/>
      <c r="R109" s="666"/>
      <c r="S109" s="666"/>
      <c r="T109" s="666"/>
      <c r="U109" s="666"/>
      <c r="V109" s="666"/>
      <c r="W109" s="674"/>
      <c r="Z109" s="670"/>
    </row>
    <row r="110" spans="1:30" s="67" customFormat="1" ht="12.75" x14ac:dyDescent="0.2">
      <c r="A110" s="376">
        <v>5065</v>
      </c>
      <c r="B110" s="693" t="s">
        <v>1577</v>
      </c>
      <c r="C110" s="665">
        <f>SUM(D110:W110)</f>
        <v>43086.644789641672</v>
      </c>
      <c r="D110" s="681">
        <f>'O4 Summary by Class &amp; Accounts'!E146</f>
        <v>28401.269761559779</v>
      </c>
      <c r="E110" s="681">
        <f>'O4 Summary by Class &amp; Accounts'!F146</f>
        <v>8210.3218650393428</v>
      </c>
      <c r="F110" s="681">
        <f>'O4 Summary by Class &amp; Accounts'!G146</f>
        <v>6422.2710865825966</v>
      </c>
      <c r="G110" s="681">
        <f>'O4 Summary by Class &amp; Accounts'!H146</f>
        <v>0</v>
      </c>
      <c r="H110" s="681">
        <f>'O4 Summary by Class &amp; Accounts'!I146</f>
        <v>0</v>
      </c>
      <c r="I110" s="681">
        <f>'O4 Summary by Class &amp; Accounts'!J146</f>
        <v>52.78207645995159</v>
      </c>
      <c r="J110" s="681">
        <f>'O4 Summary by Class &amp; Accounts'!K146</f>
        <v>0</v>
      </c>
      <c r="K110" s="681">
        <f>'O4 Summary by Class &amp; Accounts'!L146</f>
        <v>0</v>
      </c>
      <c r="L110" s="681">
        <f>'O4 Summary by Class &amp; Accounts'!M146</f>
        <v>0</v>
      </c>
      <c r="M110" s="681">
        <f>'O4 Summary by Class &amp; Accounts'!N146</f>
        <v>0</v>
      </c>
      <c r="N110" s="681">
        <f>'O4 Summary by Class &amp; Accounts'!O146</f>
        <v>0</v>
      </c>
      <c r="O110" s="681">
        <f>'O4 Summary by Class &amp; Accounts'!P146</f>
        <v>0</v>
      </c>
      <c r="P110" s="681">
        <f>'O4 Summary by Class &amp; Accounts'!Q146</f>
        <v>0</v>
      </c>
      <c r="Q110" s="681">
        <f>'O4 Summary by Class &amp; Accounts'!R146</f>
        <v>0</v>
      </c>
      <c r="R110" s="681">
        <f>'O4 Summary by Class &amp; Accounts'!S146</f>
        <v>0</v>
      </c>
      <c r="S110" s="681">
        <f>'O4 Summary by Class &amp; Accounts'!T146</f>
        <v>0</v>
      </c>
      <c r="T110" s="681">
        <f>'O4 Summary by Class &amp; Accounts'!U146</f>
        <v>0</v>
      </c>
      <c r="U110" s="681">
        <f>'O4 Summary by Class &amp; Accounts'!V146</f>
        <v>0</v>
      </c>
      <c r="V110" s="681">
        <f>'O4 Summary by Class &amp; Accounts'!W146</f>
        <v>0</v>
      </c>
      <c r="W110" s="682">
        <f>'O4 Summary by Class &amp; Accounts'!X146</f>
        <v>0</v>
      </c>
      <c r="X110" s="620"/>
      <c r="Y110" s="621"/>
      <c r="Z110" s="670" t="s">
        <v>774</v>
      </c>
      <c r="AA110" s="621"/>
      <c r="AB110" s="621"/>
      <c r="AC110" s="621"/>
      <c r="AD110" s="621"/>
    </row>
    <row r="111" spans="1:30" s="67" customFormat="1" ht="12.75" x14ac:dyDescent="0.2">
      <c r="A111" s="376">
        <v>5070</v>
      </c>
      <c r="B111" s="680" t="s">
        <v>1578</v>
      </c>
      <c r="C111" s="665">
        <f>SUM(D111:W111)</f>
        <v>24452.003334408902</v>
      </c>
      <c r="D111" s="681">
        <f>'O4 Summary by Class &amp; Accounts'!E147</f>
        <v>16838.004551161663</v>
      </c>
      <c r="E111" s="681">
        <f>'O4 Summary by Class &amp; Accounts'!F147</f>
        <v>2771.0930176145271</v>
      </c>
      <c r="F111" s="681">
        <f>'O4 Summary by Class &amp; Accounts'!G147</f>
        <v>270.5688337695675</v>
      </c>
      <c r="G111" s="681">
        <f>'O4 Summary by Class &amp; Accounts'!H147</f>
        <v>0</v>
      </c>
      <c r="H111" s="681">
        <f>'O4 Summary by Class &amp; Accounts'!I147</f>
        <v>0</v>
      </c>
      <c r="I111" s="681">
        <f>'O4 Summary by Class &amp; Accounts'!J147</f>
        <v>2.0654109448058589</v>
      </c>
      <c r="J111" s="681">
        <f>'O4 Summary by Class &amp; Accounts'!K147</f>
        <v>4516.5708363533895</v>
      </c>
      <c r="K111" s="681">
        <f>'O4 Summary by Class &amp; Accounts'!L147</f>
        <v>0</v>
      </c>
      <c r="L111" s="681">
        <f>'O4 Summary by Class &amp; Accounts'!M147</f>
        <v>53.700684564952326</v>
      </c>
      <c r="M111" s="681">
        <f>'O4 Summary by Class &amp; Accounts'!N147</f>
        <v>0</v>
      </c>
      <c r="N111" s="681">
        <f>'O4 Summary by Class &amp; Accounts'!O147</f>
        <v>0</v>
      </c>
      <c r="O111" s="681">
        <f>'O4 Summary by Class &amp; Accounts'!P147</f>
        <v>0</v>
      </c>
      <c r="P111" s="681">
        <f>'O4 Summary by Class &amp; Accounts'!Q147</f>
        <v>0</v>
      </c>
      <c r="Q111" s="681">
        <f>'O4 Summary by Class &amp; Accounts'!R147</f>
        <v>0</v>
      </c>
      <c r="R111" s="681">
        <f>'O4 Summary by Class &amp; Accounts'!S147</f>
        <v>0</v>
      </c>
      <c r="S111" s="681">
        <f>'O4 Summary by Class &amp; Accounts'!T147</f>
        <v>0</v>
      </c>
      <c r="T111" s="681">
        <f>'O4 Summary by Class &amp; Accounts'!U147</f>
        <v>0</v>
      </c>
      <c r="U111" s="681">
        <f>'O4 Summary by Class &amp; Accounts'!V147</f>
        <v>0</v>
      </c>
      <c r="V111" s="681">
        <f>'O4 Summary by Class &amp; Accounts'!W147</f>
        <v>0</v>
      </c>
      <c r="W111" s="682">
        <f>'O4 Summary by Class &amp; Accounts'!X147</f>
        <v>0</v>
      </c>
      <c r="X111" s="620"/>
      <c r="Y111" s="621"/>
      <c r="Z111" s="670" t="s">
        <v>704</v>
      </c>
      <c r="AA111" s="621"/>
      <c r="AB111" s="621"/>
      <c r="AC111" s="621"/>
      <c r="AD111" s="621"/>
    </row>
    <row r="112" spans="1:30" s="579" customFormat="1" ht="12.75" x14ac:dyDescent="0.2">
      <c r="A112" s="683">
        <v>5075</v>
      </c>
      <c r="B112" s="684" t="s">
        <v>1579</v>
      </c>
      <c r="C112" s="685">
        <f>SUM(D112:W112)</f>
        <v>106746.36000000002</v>
      </c>
      <c r="D112" s="686">
        <f>'O4 Summary by Class &amp; Accounts'!E148</f>
        <v>73507.093505530604</v>
      </c>
      <c r="E112" s="686">
        <f>'O4 Summary by Class &amp; Accounts'!F148</f>
        <v>12097.335699096304</v>
      </c>
      <c r="F112" s="686">
        <f>'O4 Summary by Class &amp; Accounts'!G148</f>
        <v>1181.1808521105211</v>
      </c>
      <c r="G112" s="686">
        <f>'O4 Summary by Class &amp; Accounts'!H148</f>
        <v>0</v>
      </c>
      <c r="H112" s="686">
        <f>'O4 Summary by Class &amp; Accounts'!I148</f>
        <v>0</v>
      </c>
      <c r="I112" s="686">
        <f>'O4 Summary by Class &amp; Accounts'!J148</f>
        <v>9.0166477260345115</v>
      </c>
      <c r="J112" s="686">
        <f>'O4 Summary by Class &amp; Accounts'!K148</f>
        <v>19717.300454659653</v>
      </c>
      <c r="K112" s="686">
        <f>'O4 Summary by Class &amp; Accounts'!L148</f>
        <v>0</v>
      </c>
      <c r="L112" s="686">
        <f>'O4 Summary by Class &amp; Accounts'!M148</f>
        <v>234.43284087689727</v>
      </c>
      <c r="M112" s="686">
        <f>'O4 Summary by Class &amp; Accounts'!N148</f>
        <v>0</v>
      </c>
      <c r="N112" s="686">
        <f>'O4 Summary by Class &amp; Accounts'!O148</f>
        <v>0</v>
      </c>
      <c r="O112" s="686">
        <f>'O4 Summary by Class &amp; Accounts'!P148</f>
        <v>0</v>
      </c>
      <c r="P112" s="686">
        <f>'O4 Summary by Class &amp; Accounts'!Q148</f>
        <v>0</v>
      </c>
      <c r="Q112" s="686">
        <f>'O4 Summary by Class &amp; Accounts'!R148</f>
        <v>0</v>
      </c>
      <c r="R112" s="686">
        <f>'O4 Summary by Class &amp; Accounts'!S148</f>
        <v>0</v>
      </c>
      <c r="S112" s="686">
        <f>'O4 Summary by Class &amp; Accounts'!T148</f>
        <v>0</v>
      </c>
      <c r="T112" s="686">
        <f>'O4 Summary by Class &amp; Accounts'!U148</f>
        <v>0</v>
      </c>
      <c r="U112" s="686">
        <f>'O4 Summary by Class &amp; Accounts'!V148</f>
        <v>0</v>
      </c>
      <c r="V112" s="686">
        <f>'O4 Summary by Class &amp; Accounts'!W148</f>
        <v>0</v>
      </c>
      <c r="W112" s="687">
        <f>'O4 Summary by Class &amp; Accounts'!X148</f>
        <v>0</v>
      </c>
      <c r="X112" s="622"/>
      <c r="Y112" s="623"/>
      <c r="Z112" s="670" t="s">
        <v>704</v>
      </c>
      <c r="AA112" s="623"/>
      <c r="AB112" s="623"/>
      <c r="AC112" s="623"/>
      <c r="AD112" s="623"/>
    </row>
    <row r="113" spans="1:30" ht="12.75" x14ac:dyDescent="0.2">
      <c r="A113" s="688"/>
      <c r="B113" s="689"/>
      <c r="C113" s="665"/>
      <c r="D113" s="666"/>
      <c r="E113" s="666"/>
      <c r="F113" s="666"/>
      <c r="G113" s="666"/>
      <c r="H113" s="666"/>
      <c r="I113" s="666"/>
      <c r="J113" s="666"/>
      <c r="K113" s="666"/>
      <c r="L113" s="666"/>
      <c r="M113" s="666"/>
      <c r="N113" s="666"/>
      <c r="O113" s="666"/>
      <c r="P113" s="666"/>
      <c r="Q113" s="666"/>
      <c r="R113" s="666"/>
      <c r="S113" s="666"/>
      <c r="T113" s="666"/>
      <c r="U113" s="666"/>
      <c r="V113" s="666"/>
      <c r="W113" s="674"/>
      <c r="Z113" s="670"/>
    </row>
    <row r="114" spans="1:30" ht="12.75" x14ac:dyDescent="0.2">
      <c r="A114" s="672"/>
      <c r="B114" s="938" t="s">
        <v>708</v>
      </c>
      <c r="C114" s="933">
        <f>+SUM(C110:C113)</f>
        <v>174285.0081240506</v>
      </c>
      <c r="D114" s="934">
        <f>+SUM(D110:D113)</f>
        <v>118746.36781825204</v>
      </c>
      <c r="E114" s="934">
        <f t="shared" ref="E114:W114" si="22">+SUM(E110:E113)</f>
        <v>23078.750581750173</v>
      </c>
      <c r="F114" s="934">
        <f t="shared" si="22"/>
        <v>7874.0207724626853</v>
      </c>
      <c r="G114" s="934">
        <f t="shared" si="22"/>
        <v>0</v>
      </c>
      <c r="H114" s="934">
        <f t="shared" si="22"/>
        <v>0</v>
      </c>
      <c r="I114" s="934">
        <f t="shared" si="22"/>
        <v>63.864135130791965</v>
      </c>
      <c r="J114" s="934">
        <f t="shared" si="22"/>
        <v>24233.871291013042</v>
      </c>
      <c r="K114" s="934">
        <f t="shared" si="22"/>
        <v>0</v>
      </c>
      <c r="L114" s="934">
        <f t="shared" si="22"/>
        <v>288.1335254418496</v>
      </c>
      <c r="M114" s="934">
        <f t="shared" si="22"/>
        <v>0</v>
      </c>
      <c r="N114" s="934">
        <f t="shared" si="22"/>
        <v>0</v>
      </c>
      <c r="O114" s="934">
        <f t="shared" si="22"/>
        <v>0</v>
      </c>
      <c r="P114" s="934">
        <f t="shared" si="22"/>
        <v>0</v>
      </c>
      <c r="Q114" s="934">
        <f t="shared" si="22"/>
        <v>0</v>
      </c>
      <c r="R114" s="934">
        <f t="shared" si="22"/>
        <v>0</v>
      </c>
      <c r="S114" s="934">
        <f t="shared" si="22"/>
        <v>0</v>
      </c>
      <c r="T114" s="934">
        <f t="shared" si="22"/>
        <v>0</v>
      </c>
      <c r="U114" s="934">
        <f t="shared" si="22"/>
        <v>0</v>
      </c>
      <c r="V114" s="934">
        <f t="shared" si="22"/>
        <v>0</v>
      </c>
      <c r="W114" s="935">
        <f t="shared" si="22"/>
        <v>0</v>
      </c>
      <c r="Z114" s="670"/>
    </row>
    <row r="115" spans="1:30" ht="12.75" x14ac:dyDescent="0.2">
      <c r="A115" s="672"/>
      <c r="B115" s="673"/>
      <c r="C115" s="665"/>
      <c r="D115" s="666"/>
      <c r="E115" s="666"/>
      <c r="F115" s="666"/>
      <c r="G115" s="666"/>
      <c r="H115" s="666"/>
      <c r="I115" s="666"/>
      <c r="J115" s="666"/>
      <c r="K115" s="666"/>
      <c r="L115" s="666"/>
      <c r="M115" s="666"/>
      <c r="N115" s="666"/>
      <c r="O115" s="666"/>
      <c r="P115" s="666"/>
      <c r="Q115" s="666"/>
      <c r="R115" s="666"/>
      <c r="S115" s="666"/>
      <c r="T115" s="666"/>
      <c r="U115" s="666"/>
      <c r="V115" s="666"/>
      <c r="W115" s="674"/>
      <c r="Z115" s="670"/>
    </row>
    <row r="116" spans="1:30" ht="12.75" x14ac:dyDescent="0.2">
      <c r="A116" s="669"/>
      <c r="B116" s="664" t="s">
        <v>339</v>
      </c>
      <c r="C116" s="665"/>
      <c r="D116" s="666"/>
      <c r="E116" s="666"/>
      <c r="F116" s="666"/>
      <c r="G116" s="666"/>
      <c r="H116" s="666"/>
      <c r="I116" s="666"/>
      <c r="J116" s="666"/>
      <c r="K116" s="666"/>
      <c r="L116" s="666"/>
      <c r="M116" s="666"/>
      <c r="N116" s="666"/>
      <c r="O116" s="666"/>
      <c r="P116" s="666"/>
      <c r="Q116" s="666"/>
      <c r="R116" s="666"/>
      <c r="S116" s="666"/>
      <c r="T116" s="666"/>
      <c r="U116" s="666"/>
      <c r="V116" s="666"/>
      <c r="W116" s="674"/>
      <c r="Z116" s="670"/>
    </row>
    <row r="117" spans="1:30" s="67" customFormat="1" ht="12.75" x14ac:dyDescent="0.2">
      <c r="A117" s="376">
        <v>5175</v>
      </c>
      <c r="B117" s="693" t="s">
        <v>1521</v>
      </c>
      <c r="C117" s="665">
        <f>SUM(D117:W117)</f>
        <v>55478.915214926812</v>
      </c>
      <c r="D117" s="681">
        <f>'O4 Summary by Class &amp; Accounts'!E165</f>
        <v>36569.838398664127</v>
      </c>
      <c r="E117" s="681">
        <f>'O4 Summary by Class &amp; Accounts'!F165</f>
        <v>10571.715501674033</v>
      </c>
      <c r="F117" s="681">
        <f>'O4 Summary by Class &amp; Accounts'!G165</f>
        <v>8269.3984374816991</v>
      </c>
      <c r="G117" s="681">
        <f>'O4 Summary by Class &amp; Accounts'!H165</f>
        <v>0</v>
      </c>
      <c r="H117" s="681">
        <f>'O4 Summary by Class &amp; Accounts'!I165</f>
        <v>0</v>
      </c>
      <c r="I117" s="681">
        <f>'O4 Summary by Class &amp; Accounts'!J165</f>
        <v>67.962877106954977</v>
      </c>
      <c r="J117" s="681">
        <f>'O4 Summary by Class &amp; Accounts'!K165</f>
        <v>0</v>
      </c>
      <c r="K117" s="681">
        <f>'O4 Summary by Class &amp; Accounts'!L165</f>
        <v>0</v>
      </c>
      <c r="L117" s="681">
        <f>'O4 Summary by Class &amp; Accounts'!M165</f>
        <v>0</v>
      </c>
      <c r="M117" s="681">
        <f>'O4 Summary by Class &amp; Accounts'!N165</f>
        <v>0</v>
      </c>
      <c r="N117" s="681">
        <f>'O4 Summary by Class &amp; Accounts'!O165</f>
        <v>0</v>
      </c>
      <c r="O117" s="681">
        <f>'O4 Summary by Class &amp; Accounts'!P165</f>
        <v>0</v>
      </c>
      <c r="P117" s="681">
        <f>'O4 Summary by Class &amp; Accounts'!Q165</f>
        <v>0</v>
      </c>
      <c r="Q117" s="681">
        <f>'O4 Summary by Class &amp; Accounts'!R165</f>
        <v>0</v>
      </c>
      <c r="R117" s="681">
        <f>'O4 Summary by Class &amp; Accounts'!S165</f>
        <v>0</v>
      </c>
      <c r="S117" s="681">
        <f>'O4 Summary by Class &amp; Accounts'!T165</f>
        <v>0</v>
      </c>
      <c r="T117" s="681">
        <f>'O4 Summary by Class &amp; Accounts'!U165</f>
        <v>0</v>
      </c>
      <c r="U117" s="681">
        <f>'O4 Summary by Class &amp; Accounts'!V165</f>
        <v>0</v>
      </c>
      <c r="V117" s="681">
        <f>'O4 Summary by Class &amp; Accounts'!W165</f>
        <v>0</v>
      </c>
      <c r="W117" s="682">
        <f>'O4 Summary by Class &amp; Accounts'!X165</f>
        <v>0</v>
      </c>
      <c r="X117" s="620"/>
      <c r="Y117" s="621"/>
      <c r="Z117" s="670">
        <v>1860</v>
      </c>
      <c r="AA117" s="621"/>
      <c r="AB117" s="621"/>
      <c r="AC117" s="621"/>
      <c r="AD117" s="621"/>
    </row>
    <row r="118" spans="1:30" s="67" customFormat="1" ht="12.75" x14ac:dyDescent="0.2">
      <c r="A118" s="694"/>
      <c r="B118" s="565"/>
      <c r="C118" s="665"/>
      <c r="D118" s="695"/>
      <c r="E118" s="695"/>
      <c r="F118" s="695"/>
      <c r="G118" s="695"/>
      <c r="H118" s="695"/>
      <c r="I118" s="695"/>
      <c r="J118" s="695"/>
      <c r="K118" s="695"/>
      <c r="L118" s="695"/>
      <c r="M118" s="695"/>
      <c r="N118" s="695"/>
      <c r="O118" s="695"/>
      <c r="P118" s="695"/>
      <c r="Q118" s="695"/>
      <c r="R118" s="695"/>
      <c r="S118" s="695"/>
      <c r="T118" s="695"/>
      <c r="U118" s="695"/>
      <c r="V118" s="695"/>
      <c r="W118" s="696"/>
      <c r="X118" s="620"/>
      <c r="Y118" s="621"/>
      <c r="Z118" s="670"/>
      <c r="AA118" s="621"/>
      <c r="AB118" s="621"/>
      <c r="AC118" s="621"/>
      <c r="AD118" s="621"/>
    </row>
    <row r="119" spans="1:30" s="67" customFormat="1" ht="12.75" x14ac:dyDescent="0.2">
      <c r="A119" s="376"/>
      <c r="B119" s="697" t="s">
        <v>851</v>
      </c>
      <c r="C119" s="665"/>
      <c r="D119" s="695"/>
      <c r="E119" s="695"/>
      <c r="F119" s="695"/>
      <c r="G119" s="695"/>
      <c r="H119" s="695"/>
      <c r="I119" s="695"/>
      <c r="J119" s="695"/>
      <c r="K119" s="695"/>
      <c r="L119" s="695"/>
      <c r="M119" s="695"/>
      <c r="N119" s="695"/>
      <c r="O119" s="695"/>
      <c r="P119" s="695"/>
      <c r="Q119" s="695"/>
      <c r="R119" s="695"/>
      <c r="S119" s="695"/>
      <c r="T119" s="695"/>
      <c r="U119" s="695"/>
      <c r="V119" s="695"/>
      <c r="W119" s="696"/>
      <c r="X119" s="620"/>
      <c r="Y119" s="621"/>
      <c r="Z119" s="670"/>
      <c r="AA119" s="621"/>
      <c r="AB119" s="621"/>
      <c r="AC119" s="621"/>
      <c r="AD119" s="621"/>
    </row>
    <row r="120" spans="1:30" s="67" customFormat="1" ht="12.75" x14ac:dyDescent="0.2">
      <c r="A120" s="376">
        <v>5310</v>
      </c>
      <c r="B120" s="693" t="s">
        <v>286</v>
      </c>
      <c r="C120" s="665">
        <f>SUM(D120:W120)</f>
        <v>134051.62747760591</v>
      </c>
      <c r="D120" s="698">
        <f>'O4 Summary by Class &amp; Accounts'!E167</f>
        <v>62463.426612037212</v>
      </c>
      <c r="E120" s="698">
        <f>'O4 Summary by Class &amp; Accounts'!F167</f>
        <v>10252.215996921712</v>
      </c>
      <c r="F120" s="698">
        <f>'O4 Summary by Class &amp; Accounts'!G167</f>
        <v>58803.711949694167</v>
      </c>
      <c r="G120" s="698">
        <f>'O4 Summary by Class &amp; Accounts'!H167</f>
        <v>0</v>
      </c>
      <c r="H120" s="698">
        <f>'O4 Summary by Class &amp; Accounts'!I167</f>
        <v>0</v>
      </c>
      <c r="I120" s="698">
        <f>'O4 Summary by Class &amp; Accounts'!J167</f>
        <v>448.88329732590967</v>
      </c>
      <c r="J120" s="698">
        <f>'O4 Summary by Class &amp; Accounts'!K167</f>
        <v>2083.3896216269272</v>
      </c>
      <c r="K120" s="698">
        <f>'O4 Summary by Class &amp; Accounts'!L167</f>
        <v>0</v>
      </c>
      <c r="L120" s="698">
        <f>'O4 Summary by Class &amp; Accounts'!M167</f>
        <v>0</v>
      </c>
      <c r="M120" s="698">
        <f>'O4 Summary by Class &amp; Accounts'!N167</f>
        <v>0</v>
      </c>
      <c r="N120" s="698">
        <f>'O4 Summary by Class &amp; Accounts'!O167</f>
        <v>0</v>
      </c>
      <c r="O120" s="698">
        <f>'O4 Summary by Class &amp; Accounts'!P167</f>
        <v>0</v>
      </c>
      <c r="P120" s="698">
        <f>'O4 Summary by Class &amp; Accounts'!Q167</f>
        <v>0</v>
      </c>
      <c r="Q120" s="698">
        <f>'O4 Summary by Class &amp; Accounts'!R167</f>
        <v>0</v>
      </c>
      <c r="R120" s="698">
        <f>'O4 Summary by Class &amp; Accounts'!S167</f>
        <v>0</v>
      </c>
      <c r="S120" s="698">
        <f>'O4 Summary by Class &amp; Accounts'!T167</f>
        <v>0</v>
      </c>
      <c r="T120" s="698">
        <f>'O4 Summary by Class &amp; Accounts'!U167</f>
        <v>0</v>
      </c>
      <c r="U120" s="698">
        <f>'O4 Summary by Class &amp; Accounts'!V167</f>
        <v>0</v>
      </c>
      <c r="V120" s="698">
        <f>'O4 Summary by Class &amp; Accounts'!W167</f>
        <v>0</v>
      </c>
      <c r="W120" s="682">
        <f>'O4 Summary by Class &amp; Accounts'!X167</f>
        <v>0</v>
      </c>
      <c r="X120" s="620"/>
      <c r="Y120" s="621"/>
      <c r="Z120" s="670" t="s">
        <v>775</v>
      </c>
      <c r="AA120" s="621"/>
      <c r="AB120" s="621"/>
      <c r="AC120" s="621"/>
      <c r="AD120" s="621"/>
    </row>
    <row r="121" spans="1:30" s="67" customFormat="1" ht="12.75" x14ac:dyDescent="0.2">
      <c r="A121" s="376">
        <v>5315</v>
      </c>
      <c r="B121" s="693" t="s">
        <v>1135</v>
      </c>
      <c r="C121" s="665">
        <f>SUM(D121:W121)</f>
        <v>323653.16473989183</v>
      </c>
      <c r="D121" s="698">
        <f>'O4 Summary by Class &amp; Accounts'!E168</f>
        <v>273630.26954098139</v>
      </c>
      <c r="E121" s="698">
        <f>'O4 Summary by Class &amp; Accounts'!F168</f>
        <v>45032.350895800322</v>
      </c>
      <c r="F121" s="698">
        <f>'O4 Summary by Class &amp; Accounts'!G168</f>
        <v>4118.6568526349474</v>
      </c>
      <c r="G121" s="698">
        <f>'O4 Summary by Class &amp; Accounts'!H168</f>
        <v>0</v>
      </c>
      <c r="H121" s="698">
        <f>'O4 Summary by Class &amp; Accounts'!I168</f>
        <v>0</v>
      </c>
      <c r="I121" s="698">
        <f>'O4 Summary by Class &amp; Accounts'!J168</f>
        <v>31.440128646068306</v>
      </c>
      <c r="J121" s="698">
        <f>'O4 Summary by Class &amp; Accounts'!K168</f>
        <v>155.59961772493568</v>
      </c>
      <c r="K121" s="698">
        <f>'O4 Summary by Class &amp; Accounts'!L168</f>
        <v>0</v>
      </c>
      <c r="L121" s="698">
        <f>'O4 Summary by Class &amp; Accounts'!M168</f>
        <v>684.8477041040984</v>
      </c>
      <c r="M121" s="698">
        <f>'O4 Summary by Class &amp; Accounts'!N168</f>
        <v>0</v>
      </c>
      <c r="N121" s="698">
        <f>'O4 Summary by Class &amp; Accounts'!O168</f>
        <v>0</v>
      </c>
      <c r="O121" s="698">
        <f>'O4 Summary by Class &amp; Accounts'!P168</f>
        <v>0</v>
      </c>
      <c r="P121" s="698">
        <f>'O4 Summary by Class &amp; Accounts'!Q168</f>
        <v>0</v>
      </c>
      <c r="Q121" s="698">
        <f>'O4 Summary by Class &amp; Accounts'!R168</f>
        <v>0</v>
      </c>
      <c r="R121" s="698">
        <f>'O4 Summary by Class &amp; Accounts'!S168</f>
        <v>0</v>
      </c>
      <c r="S121" s="698">
        <f>'O4 Summary by Class &amp; Accounts'!T168</f>
        <v>0</v>
      </c>
      <c r="T121" s="698">
        <f>'O4 Summary by Class &amp; Accounts'!U168</f>
        <v>0</v>
      </c>
      <c r="U121" s="698">
        <f>'O4 Summary by Class &amp; Accounts'!V168</f>
        <v>0</v>
      </c>
      <c r="V121" s="698">
        <f>'O4 Summary by Class &amp; Accounts'!W168</f>
        <v>0</v>
      </c>
      <c r="W121" s="682">
        <f>'O4 Summary by Class &amp; Accounts'!X168</f>
        <v>0</v>
      </c>
      <c r="X121" s="620"/>
      <c r="Y121" s="621"/>
      <c r="Z121" s="670" t="s">
        <v>1273</v>
      </c>
      <c r="AA121" s="621"/>
      <c r="AB121" s="621"/>
      <c r="AC121" s="621"/>
      <c r="AD121" s="621"/>
    </row>
    <row r="122" spans="1:30" s="67" customFormat="1" ht="12.75" x14ac:dyDescent="0.2">
      <c r="A122" s="376">
        <v>5320</v>
      </c>
      <c r="B122" s="693" t="s">
        <v>1136</v>
      </c>
      <c r="C122" s="665">
        <f>SUM(D122:W122)</f>
        <v>91910.202294205112</v>
      </c>
      <c r="D122" s="698">
        <f>'O4 Summary by Class &amp; Accounts'!E169</f>
        <v>77704.827782361215</v>
      </c>
      <c r="E122" s="698">
        <f>'O4 Summary by Class &amp; Accounts'!F169</f>
        <v>12788.172437439151</v>
      </c>
      <c r="F122" s="698">
        <f>'O4 Summary by Class &amp; Accounts'!G169</f>
        <v>1169.6056944486124</v>
      </c>
      <c r="G122" s="698">
        <f>'O4 Summary by Class &amp; Accounts'!H169</f>
        <v>0</v>
      </c>
      <c r="H122" s="698">
        <f>'O4 Summary by Class &amp; Accounts'!I169</f>
        <v>0</v>
      </c>
      <c r="I122" s="698">
        <f>'O4 Summary by Class &amp; Accounts'!J169</f>
        <v>8.928287743882537</v>
      </c>
      <c r="J122" s="698">
        <f>'O4 Summary by Class &amp; Accounts'!K169</f>
        <v>44.186783569668385</v>
      </c>
      <c r="K122" s="698">
        <f>'O4 Summary by Class &amp; Accounts'!L169</f>
        <v>0</v>
      </c>
      <c r="L122" s="698">
        <f>'O4 Summary by Class &amp; Accounts'!M169</f>
        <v>194.48130864258906</v>
      </c>
      <c r="M122" s="698">
        <f>'O4 Summary by Class &amp; Accounts'!N169</f>
        <v>0</v>
      </c>
      <c r="N122" s="698">
        <f>'O4 Summary by Class &amp; Accounts'!O169</f>
        <v>0</v>
      </c>
      <c r="O122" s="698">
        <f>'O4 Summary by Class &amp; Accounts'!P169</f>
        <v>0</v>
      </c>
      <c r="P122" s="698">
        <f>'O4 Summary by Class &amp; Accounts'!Q169</f>
        <v>0</v>
      </c>
      <c r="Q122" s="698">
        <f>'O4 Summary by Class &amp; Accounts'!R169</f>
        <v>0</v>
      </c>
      <c r="R122" s="698">
        <f>'O4 Summary by Class &amp; Accounts'!S169</f>
        <v>0</v>
      </c>
      <c r="S122" s="698">
        <f>'O4 Summary by Class &amp; Accounts'!T169</f>
        <v>0</v>
      </c>
      <c r="T122" s="698">
        <f>'O4 Summary by Class &amp; Accounts'!U169</f>
        <v>0</v>
      </c>
      <c r="U122" s="698">
        <f>'O4 Summary by Class &amp; Accounts'!V169</f>
        <v>0</v>
      </c>
      <c r="V122" s="698">
        <f>'O4 Summary by Class &amp; Accounts'!W169</f>
        <v>0</v>
      </c>
      <c r="W122" s="682">
        <f>'O4 Summary by Class &amp; Accounts'!X169</f>
        <v>0</v>
      </c>
      <c r="X122" s="620"/>
      <c r="Y122" s="621"/>
      <c r="Z122" s="670" t="s">
        <v>1273</v>
      </c>
      <c r="AA122" s="621"/>
      <c r="AB122" s="621"/>
      <c r="AC122" s="621"/>
      <c r="AD122" s="621"/>
    </row>
    <row r="123" spans="1:30" s="67" customFormat="1" ht="12.75" x14ac:dyDescent="0.2">
      <c r="A123" s="376">
        <v>5325</v>
      </c>
      <c r="B123" s="693" t="s">
        <v>1137</v>
      </c>
      <c r="C123" s="665">
        <f>SUM(D123:W123)</f>
        <v>0</v>
      </c>
      <c r="D123" s="698">
        <f>'O4 Summary by Class &amp; Accounts'!E170</f>
        <v>0</v>
      </c>
      <c r="E123" s="698">
        <f>'O4 Summary by Class &amp; Accounts'!F170</f>
        <v>0</v>
      </c>
      <c r="F123" s="698">
        <f>'O4 Summary by Class &amp; Accounts'!G170</f>
        <v>0</v>
      </c>
      <c r="G123" s="698">
        <f>'O4 Summary by Class &amp; Accounts'!H170</f>
        <v>0</v>
      </c>
      <c r="H123" s="698">
        <f>'O4 Summary by Class &amp; Accounts'!I170</f>
        <v>0</v>
      </c>
      <c r="I123" s="698">
        <f>'O4 Summary by Class &amp; Accounts'!J170</f>
        <v>0</v>
      </c>
      <c r="J123" s="698">
        <f>'O4 Summary by Class &amp; Accounts'!K170</f>
        <v>0</v>
      </c>
      <c r="K123" s="698">
        <f>'O4 Summary by Class &amp; Accounts'!L170</f>
        <v>0</v>
      </c>
      <c r="L123" s="698">
        <f>'O4 Summary by Class &amp; Accounts'!M170</f>
        <v>0</v>
      </c>
      <c r="M123" s="698">
        <f>'O4 Summary by Class &amp; Accounts'!N170</f>
        <v>0</v>
      </c>
      <c r="N123" s="698">
        <f>'O4 Summary by Class &amp; Accounts'!O170</f>
        <v>0</v>
      </c>
      <c r="O123" s="698">
        <f>'O4 Summary by Class &amp; Accounts'!P170</f>
        <v>0</v>
      </c>
      <c r="P123" s="698">
        <f>'O4 Summary by Class &amp; Accounts'!Q170</f>
        <v>0</v>
      </c>
      <c r="Q123" s="698">
        <f>'O4 Summary by Class &amp; Accounts'!R170</f>
        <v>0</v>
      </c>
      <c r="R123" s="698">
        <f>'O4 Summary by Class &amp; Accounts'!S170</f>
        <v>0</v>
      </c>
      <c r="S123" s="698">
        <f>'O4 Summary by Class &amp; Accounts'!T170</f>
        <v>0</v>
      </c>
      <c r="T123" s="698">
        <f>'O4 Summary by Class &amp; Accounts'!U170</f>
        <v>0</v>
      </c>
      <c r="U123" s="698">
        <f>'O4 Summary by Class &amp; Accounts'!V170</f>
        <v>0</v>
      </c>
      <c r="V123" s="698">
        <f>'O4 Summary by Class &amp; Accounts'!W170</f>
        <v>0</v>
      </c>
      <c r="W123" s="682">
        <f>'O4 Summary by Class &amp; Accounts'!X170</f>
        <v>0</v>
      </c>
      <c r="X123" s="620"/>
      <c r="Y123" s="621"/>
      <c r="Z123" s="670" t="s">
        <v>1273</v>
      </c>
      <c r="AA123" s="621"/>
      <c r="AB123" s="621"/>
      <c r="AC123" s="621"/>
      <c r="AD123" s="621"/>
    </row>
    <row r="124" spans="1:30" s="579" customFormat="1" ht="12.75" x14ac:dyDescent="0.2">
      <c r="A124" s="683">
        <v>5330</v>
      </c>
      <c r="B124" s="699" t="s">
        <v>1138</v>
      </c>
      <c r="C124" s="685">
        <f>SUM(D124:W124)</f>
        <v>0</v>
      </c>
      <c r="D124" s="686">
        <f>'O4 Summary by Class &amp; Accounts'!E171</f>
        <v>0</v>
      </c>
      <c r="E124" s="686">
        <f>'O4 Summary by Class &amp; Accounts'!F171</f>
        <v>0</v>
      </c>
      <c r="F124" s="686">
        <f>'O4 Summary by Class &amp; Accounts'!G171</f>
        <v>0</v>
      </c>
      <c r="G124" s="686">
        <f>'O4 Summary by Class &amp; Accounts'!H171</f>
        <v>0</v>
      </c>
      <c r="H124" s="686">
        <f>'O4 Summary by Class &amp; Accounts'!I171</f>
        <v>0</v>
      </c>
      <c r="I124" s="686">
        <f>'O4 Summary by Class &amp; Accounts'!J171</f>
        <v>0</v>
      </c>
      <c r="J124" s="686">
        <f>'O4 Summary by Class &amp; Accounts'!K171</f>
        <v>0</v>
      </c>
      <c r="K124" s="686">
        <f>'O4 Summary by Class &amp; Accounts'!L171</f>
        <v>0</v>
      </c>
      <c r="L124" s="686">
        <f>'O4 Summary by Class &amp; Accounts'!M171</f>
        <v>0</v>
      </c>
      <c r="M124" s="686">
        <f>'O4 Summary by Class &amp; Accounts'!N171</f>
        <v>0</v>
      </c>
      <c r="N124" s="686">
        <f>'O4 Summary by Class &amp; Accounts'!O171</f>
        <v>0</v>
      </c>
      <c r="O124" s="686">
        <f>'O4 Summary by Class &amp; Accounts'!P171</f>
        <v>0</v>
      </c>
      <c r="P124" s="686">
        <f>'O4 Summary by Class &amp; Accounts'!Q171</f>
        <v>0</v>
      </c>
      <c r="Q124" s="686">
        <f>'O4 Summary by Class &amp; Accounts'!R171</f>
        <v>0</v>
      </c>
      <c r="R124" s="686">
        <f>'O4 Summary by Class &amp; Accounts'!S171</f>
        <v>0</v>
      </c>
      <c r="S124" s="686">
        <f>'O4 Summary by Class &amp; Accounts'!T171</f>
        <v>0</v>
      </c>
      <c r="T124" s="686">
        <f>'O4 Summary by Class &amp; Accounts'!U171</f>
        <v>0</v>
      </c>
      <c r="U124" s="686">
        <f>'O4 Summary by Class &amp; Accounts'!V171</f>
        <v>0</v>
      </c>
      <c r="V124" s="686">
        <f>'O4 Summary by Class &amp; Accounts'!W171</f>
        <v>0</v>
      </c>
      <c r="W124" s="687">
        <f>'O4 Summary by Class &amp; Accounts'!X171</f>
        <v>0</v>
      </c>
      <c r="X124" s="622"/>
      <c r="Y124" s="623"/>
      <c r="Z124" s="670" t="s">
        <v>1273</v>
      </c>
      <c r="AA124" s="623"/>
      <c r="AB124" s="623"/>
      <c r="AC124" s="623"/>
      <c r="AD124" s="623"/>
    </row>
    <row r="125" spans="1:30" ht="12.75" x14ac:dyDescent="0.2">
      <c r="A125" s="700"/>
      <c r="B125" s="701"/>
      <c r="C125" s="665"/>
      <c r="D125" s="666" t="s">
        <v>331</v>
      </c>
      <c r="E125" s="666" t="s">
        <v>331</v>
      </c>
      <c r="F125" s="666" t="s">
        <v>331</v>
      </c>
      <c r="G125" s="666" t="s">
        <v>331</v>
      </c>
      <c r="H125" s="666" t="s">
        <v>331</v>
      </c>
      <c r="I125" s="666" t="s">
        <v>331</v>
      </c>
      <c r="J125" s="666" t="s">
        <v>331</v>
      </c>
      <c r="K125" s="666" t="s">
        <v>331</v>
      </c>
      <c r="L125" s="666" t="s">
        <v>331</v>
      </c>
      <c r="M125" s="666" t="s">
        <v>331</v>
      </c>
      <c r="N125" s="666" t="s">
        <v>331</v>
      </c>
      <c r="O125" s="666" t="s">
        <v>331</v>
      </c>
      <c r="P125" s="666" t="s">
        <v>331</v>
      </c>
      <c r="Q125" s="666" t="s">
        <v>331</v>
      </c>
      <c r="R125" s="666" t="s">
        <v>331</v>
      </c>
      <c r="S125" s="666" t="s">
        <v>331</v>
      </c>
      <c r="T125" s="666" t="s">
        <v>331</v>
      </c>
      <c r="U125" s="666" t="s">
        <v>331</v>
      </c>
      <c r="V125" s="666" t="s">
        <v>331</v>
      </c>
      <c r="W125" s="674" t="s">
        <v>331</v>
      </c>
      <c r="Z125" s="670"/>
    </row>
    <row r="126" spans="1:30" ht="13.5" thickBot="1" x14ac:dyDescent="0.25">
      <c r="A126" s="376"/>
      <c r="B126" s="938" t="s">
        <v>708</v>
      </c>
      <c r="C126" s="933">
        <f>+SUM(C120:C125)</f>
        <v>549614.9945117028</v>
      </c>
      <c r="D126" s="934">
        <f>+SUM(D120:D125)</f>
        <v>413798.52393537981</v>
      </c>
      <c r="E126" s="934">
        <f t="shared" ref="E126:W126" si="23">+SUM(E120:E125)</f>
        <v>68072.739330161188</v>
      </c>
      <c r="F126" s="934">
        <f t="shared" si="23"/>
        <v>64091.97449677773</v>
      </c>
      <c r="G126" s="934">
        <f t="shared" si="23"/>
        <v>0</v>
      </c>
      <c r="H126" s="934">
        <f t="shared" si="23"/>
        <v>0</v>
      </c>
      <c r="I126" s="934">
        <f t="shared" si="23"/>
        <v>489.25171371586055</v>
      </c>
      <c r="J126" s="934">
        <f t="shared" si="23"/>
        <v>2283.1760229215315</v>
      </c>
      <c r="K126" s="934">
        <f t="shared" si="23"/>
        <v>0</v>
      </c>
      <c r="L126" s="934">
        <f t="shared" si="23"/>
        <v>879.32901274668745</v>
      </c>
      <c r="M126" s="934">
        <f t="shared" si="23"/>
        <v>0</v>
      </c>
      <c r="N126" s="934">
        <f t="shared" si="23"/>
        <v>0</v>
      </c>
      <c r="O126" s="934">
        <f t="shared" si="23"/>
        <v>0</v>
      </c>
      <c r="P126" s="934">
        <f t="shared" si="23"/>
        <v>0</v>
      </c>
      <c r="Q126" s="934">
        <f t="shared" si="23"/>
        <v>0</v>
      </c>
      <c r="R126" s="934">
        <f t="shared" si="23"/>
        <v>0</v>
      </c>
      <c r="S126" s="934">
        <f t="shared" si="23"/>
        <v>0</v>
      </c>
      <c r="T126" s="934">
        <f t="shared" si="23"/>
        <v>0</v>
      </c>
      <c r="U126" s="934">
        <f t="shared" si="23"/>
        <v>0</v>
      </c>
      <c r="V126" s="934">
        <f t="shared" si="23"/>
        <v>0</v>
      </c>
      <c r="W126" s="935">
        <f t="shared" si="23"/>
        <v>0</v>
      </c>
      <c r="Z126" s="670"/>
    </row>
    <row r="127" spans="1:30" ht="23.25" customHeight="1" thickTop="1" x14ac:dyDescent="0.2">
      <c r="A127" s="376"/>
      <c r="B127" s="943" t="s">
        <v>1101</v>
      </c>
      <c r="C127" s="944">
        <f>SUM(C126,C117,C114)</f>
        <v>779378.91785068018</v>
      </c>
      <c r="D127" s="945">
        <f t="shared" ref="D127:W127" si="24">+D126+D117+D114</f>
        <v>569114.73015229602</v>
      </c>
      <c r="E127" s="945">
        <f t="shared" si="24"/>
        <v>101723.20541358538</v>
      </c>
      <c r="F127" s="945">
        <f t="shared" si="24"/>
        <v>80235.393706722112</v>
      </c>
      <c r="G127" s="945">
        <f t="shared" si="24"/>
        <v>0</v>
      </c>
      <c r="H127" s="945">
        <f t="shared" si="24"/>
        <v>0</v>
      </c>
      <c r="I127" s="945">
        <f t="shared" si="24"/>
        <v>621.07872595360755</v>
      </c>
      <c r="J127" s="945">
        <f t="shared" si="24"/>
        <v>26517.047313934574</v>
      </c>
      <c r="K127" s="945">
        <f t="shared" si="24"/>
        <v>0</v>
      </c>
      <c r="L127" s="945">
        <f t="shared" si="24"/>
        <v>1167.4625381885371</v>
      </c>
      <c r="M127" s="945">
        <f t="shared" si="24"/>
        <v>0</v>
      </c>
      <c r="N127" s="945">
        <f t="shared" si="24"/>
        <v>0</v>
      </c>
      <c r="O127" s="945">
        <f t="shared" si="24"/>
        <v>0</v>
      </c>
      <c r="P127" s="945">
        <f t="shared" si="24"/>
        <v>0</v>
      </c>
      <c r="Q127" s="945">
        <f t="shared" si="24"/>
        <v>0</v>
      </c>
      <c r="R127" s="945">
        <f t="shared" si="24"/>
        <v>0</v>
      </c>
      <c r="S127" s="945">
        <f t="shared" si="24"/>
        <v>0</v>
      </c>
      <c r="T127" s="945">
        <f t="shared" si="24"/>
        <v>0</v>
      </c>
      <c r="U127" s="945">
        <f t="shared" si="24"/>
        <v>0</v>
      </c>
      <c r="V127" s="945">
        <f t="shared" si="24"/>
        <v>0</v>
      </c>
      <c r="W127" s="946">
        <f t="shared" si="24"/>
        <v>0</v>
      </c>
      <c r="Z127" s="670"/>
    </row>
    <row r="128" spans="1:30" ht="12.75" x14ac:dyDescent="0.2">
      <c r="A128" s="376"/>
      <c r="B128" s="673"/>
      <c r="C128" s="692"/>
      <c r="D128" s="666"/>
      <c r="E128" s="666"/>
      <c r="F128" s="666"/>
      <c r="G128" s="666"/>
      <c r="H128" s="666"/>
      <c r="I128" s="666"/>
      <c r="J128" s="666"/>
      <c r="K128" s="666"/>
      <c r="L128" s="666"/>
      <c r="M128" s="666"/>
      <c r="N128" s="666"/>
      <c r="O128" s="666"/>
      <c r="P128" s="666"/>
      <c r="Q128" s="666"/>
      <c r="R128" s="666"/>
      <c r="S128" s="666"/>
      <c r="T128" s="666"/>
      <c r="U128" s="666"/>
      <c r="V128" s="666"/>
      <c r="W128" s="674"/>
      <c r="Z128" s="670"/>
    </row>
    <row r="129" spans="1:30" s="67" customFormat="1" ht="12.75" x14ac:dyDescent="0.2">
      <c r="A129" s="376"/>
      <c r="B129" s="678" t="s">
        <v>1214</v>
      </c>
      <c r="C129" s="665">
        <f t="shared" ref="C129:C134" si="25">SUM(D129:W129)</f>
        <v>148165.88708423078</v>
      </c>
      <c r="D129" s="681">
        <f>'O7 Amortization'!AB343+'O7 Amortization'!AB416+'O7 Amortization'!AB489+'O7 Amortization'!AB562</f>
        <v>97665.978613208252</v>
      </c>
      <c r="E129" s="681">
        <f>'O7 Amortization'!AC343+'O7 Amortization'!AC416+'O7 Amortization'!AC489+'O7 Amortization'!AC562</f>
        <v>28233.56583739059</v>
      </c>
      <c r="F129" s="681">
        <f>'O7 Amortization'!AD343+'O7 Amortization'!AD416+'O7 Amortization'!AD489+'O7 Amortization'!AD562</f>
        <v>22084.836201209131</v>
      </c>
      <c r="G129" s="681">
        <f>'O7 Amortization'!AE343+'O7 Amortization'!AE416+'O7 Amortization'!AE489+'O7 Amortization'!AE562</f>
        <v>0</v>
      </c>
      <c r="H129" s="681">
        <f>'O7 Amortization'!AF343+'O7 Amortization'!AF416+'O7 Amortization'!AF489+'O7 Amortization'!AF562</f>
        <v>0</v>
      </c>
      <c r="I129" s="681">
        <f>'O7 Amortization'!AG343+'O7 Amortization'!AG416+'O7 Amortization'!AG489+'O7 Amortization'!AG562</f>
        <v>181.50643242280321</v>
      </c>
      <c r="J129" s="681">
        <f>'O7 Amortization'!AH343+'O7 Amortization'!AH416+'O7 Amortization'!AH489+'O7 Amortization'!AH562</f>
        <v>0</v>
      </c>
      <c r="K129" s="681">
        <f>'O7 Amortization'!AI343+'O7 Amortization'!AI416+'O7 Amortization'!AI489+'O7 Amortization'!AI562</f>
        <v>0</v>
      </c>
      <c r="L129" s="681">
        <f>'O7 Amortization'!AJ343+'O7 Amortization'!AJ416+'O7 Amortization'!AJ489+'O7 Amortization'!AJ562</f>
        <v>0</v>
      </c>
      <c r="M129" s="681">
        <f>'O7 Amortization'!AK343+'O7 Amortization'!AK416+'O7 Amortization'!AK489+'O7 Amortization'!AK562</f>
        <v>0</v>
      </c>
      <c r="N129" s="681">
        <f>'O7 Amortization'!AL343+'O7 Amortization'!AL416+'O7 Amortization'!AL489+'O7 Amortization'!AL562</f>
        <v>0</v>
      </c>
      <c r="O129" s="681">
        <f>'O7 Amortization'!AM343+'O7 Amortization'!AM416+'O7 Amortization'!AM489+'O7 Amortization'!AM562</f>
        <v>0</v>
      </c>
      <c r="P129" s="681">
        <f>'O7 Amortization'!AN343+'O7 Amortization'!AN416+'O7 Amortization'!AN489+'O7 Amortization'!AN562</f>
        <v>0</v>
      </c>
      <c r="Q129" s="681">
        <f>'O7 Amortization'!AO343+'O7 Amortization'!AO416+'O7 Amortization'!AO489+'O7 Amortization'!AO562</f>
        <v>0</v>
      </c>
      <c r="R129" s="681">
        <f>'O7 Amortization'!AP343+'O7 Amortization'!AP416+'O7 Amortization'!AP489+'O7 Amortization'!AP562</f>
        <v>0</v>
      </c>
      <c r="S129" s="681">
        <f>'O7 Amortization'!AQ343+'O7 Amortization'!AQ416+'O7 Amortization'!AQ489+'O7 Amortization'!AQ562</f>
        <v>0</v>
      </c>
      <c r="T129" s="681">
        <f>'O7 Amortization'!AR343+'O7 Amortization'!AR416+'O7 Amortization'!AR489+'O7 Amortization'!AR562</f>
        <v>0</v>
      </c>
      <c r="U129" s="681">
        <f>'O7 Amortization'!AS343+'O7 Amortization'!AS416+'O7 Amortization'!AS489+'O7 Amortization'!AS562</f>
        <v>0</v>
      </c>
      <c r="V129" s="681">
        <f>'O7 Amortization'!AT343+'O7 Amortization'!AT416+'O7 Amortization'!AT489+'O7 Amortization'!AT562</f>
        <v>0</v>
      </c>
      <c r="W129" s="682">
        <f>'O7 Amortization'!AU343+'O7 Amortization'!AU416+'O7 Amortization'!AU489+'O7 Amortization'!AU562</f>
        <v>0</v>
      </c>
      <c r="X129" s="620"/>
      <c r="Y129" s="621"/>
      <c r="Z129" s="670"/>
      <c r="AA129" s="621"/>
      <c r="AB129" s="621"/>
      <c r="AC129" s="621"/>
      <c r="AD129" s="621"/>
    </row>
    <row r="130" spans="1:30" s="67" customFormat="1" ht="30" customHeight="1" x14ac:dyDescent="0.2">
      <c r="A130" s="376"/>
      <c r="B130" s="741" t="s">
        <v>1448</v>
      </c>
      <c r="C130" s="742">
        <f t="shared" si="25"/>
        <v>6792.3434622290215</v>
      </c>
      <c r="D130" s="743">
        <f t="shared" ref="D130:W130" si="26">IF(ISERROR(D97/D28*D30),0,D97/D28*D30)</f>
        <v>4677.9544121759373</v>
      </c>
      <c r="E130" s="743">
        <f t="shared" si="26"/>
        <v>1216.5187278542699</v>
      </c>
      <c r="F130" s="743">
        <f t="shared" si="26"/>
        <v>891.0795186127292</v>
      </c>
      <c r="G130" s="743">
        <f t="shared" si="26"/>
        <v>0</v>
      </c>
      <c r="H130" s="743">
        <f t="shared" si="26"/>
        <v>0</v>
      </c>
      <c r="I130" s="743">
        <f t="shared" si="26"/>
        <v>6.7908035860852092</v>
      </c>
      <c r="J130" s="743">
        <f t="shared" si="26"/>
        <v>0</v>
      </c>
      <c r="K130" s="743">
        <f t="shared" si="26"/>
        <v>0</v>
      </c>
      <c r="L130" s="743">
        <f t="shared" si="26"/>
        <v>0</v>
      </c>
      <c r="M130" s="743">
        <f t="shared" si="26"/>
        <v>0</v>
      </c>
      <c r="N130" s="743">
        <f t="shared" si="26"/>
        <v>0</v>
      </c>
      <c r="O130" s="743">
        <f t="shared" si="26"/>
        <v>0</v>
      </c>
      <c r="P130" s="743">
        <f t="shared" si="26"/>
        <v>0</v>
      </c>
      <c r="Q130" s="743">
        <f t="shared" si="26"/>
        <v>0</v>
      </c>
      <c r="R130" s="743">
        <f t="shared" si="26"/>
        <v>0</v>
      </c>
      <c r="S130" s="743">
        <f t="shared" si="26"/>
        <v>0</v>
      </c>
      <c r="T130" s="743">
        <f t="shared" si="26"/>
        <v>0</v>
      </c>
      <c r="U130" s="743">
        <f t="shared" si="26"/>
        <v>0</v>
      </c>
      <c r="V130" s="743">
        <f t="shared" si="26"/>
        <v>0</v>
      </c>
      <c r="W130" s="744">
        <f t="shared" si="26"/>
        <v>0</v>
      </c>
      <c r="X130" s="620"/>
      <c r="Y130" s="621"/>
      <c r="Z130" s="670"/>
      <c r="AA130" s="621"/>
      <c r="AB130" s="621"/>
      <c r="AC130" s="621"/>
      <c r="AD130" s="621"/>
    </row>
    <row r="131" spans="1:30" s="67" customFormat="1" ht="12.75" x14ac:dyDescent="0.2">
      <c r="A131" s="376"/>
      <c r="B131" s="702" t="s">
        <v>1207</v>
      </c>
      <c r="C131" s="665">
        <f t="shared" si="25"/>
        <v>522371.07843731111</v>
      </c>
      <c r="D131" s="681">
        <f t="shared" ref="D131:W131" si="27">IF(ISERROR(D127/D36*D34),0,D127/D36*D34)</f>
        <v>378946.15839919029</v>
      </c>
      <c r="E131" s="681">
        <f t="shared" si="27"/>
        <v>69189.869120458505</v>
      </c>
      <c r="F131" s="681">
        <f t="shared" si="27"/>
        <v>55325.474236878916</v>
      </c>
      <c r="G131" s="681">
        <f t="shared" si="27"/>
        <v>0</v>
      </c>
      <c r="H131" s="681">
        <f t="shared" si="27"/>
        <v>0</v>
      </c>
      <c r="I131" s="681">
        <f t="shared" si="27"/>
        <v>445.86468548833346</v>
      </c>
      <c r="J131" s="681">
        <f t="shared" si="27"/>
        <v>17685.271794739594</v>
      </c>
      <c r="K131" s="681">
        <f t="shared" si="27"/>
        <v>0</v>
      </c>
      <c r="L131" s="681">
        <f t="shared" si="27"/>
        <v>778.4402005554922</v>
      </c>
      <c r="M131" s="681">
        <f t="shared" si="27"/>
        <v>0</v>
      </c>
      <c r="N131" s="681">
        <f t="shared" si="27"/>
        <v>0</v>
      </c>
      <c r="O131" s="681">
        <f t="shared" si="27"/>
        <v>0</v>
      </c>
      <c r="P131" s="681">
        <f t="shared" si="27"/>
        <v>0</v>
      </c>
      <c r="Q131" s="681">
        <f t="shared" si="27"/>
        <v>0</v>
      </c>
      <c r="R131" s="681">
        <f t="shared" si="27"/>
        <v>0</v>
      </c>
      <c r="S131" s="681">
        <f t="shared" si="27"/>
        <v>0</v>
      </c>
      <c r="T131" s="681">
        <f t="shared" si="27"/>
        <v>0</v>
      </c>
      <c r="U131" s="681">
        <f t="shared" si="27"/>
        <v>0</v>
      </c>
      <c r="V131" s="681">
        <f t="shared" si="27"/>
        <v>0</v>
      </c>
      <c r="W131" s="682">
        <f t="shared" si="27"/>
        <v>0</v>
      </c>
      <c r="X131" s="620"/>
      <c r="Y131" s="621"/>
      <c r="Z131" s="670"/>
      <c r="AA131" s="621"/>
      <c r="AB131" s="621"/>
      <c r="AC131" s="621"/>
      <c r="AD131" s="621"/>
    </row>
    <row r="132" spans="1:30" s="67" customFormat="1" ht="12.75" x14ac:dyDescent="0.2">
      <c r="A132" s="376"/>
      <c r="B132" s="702" t="s">
        <v>1208</v>
      </c>
      <c r="C132" s="665">
        <f t="shared" si="25"/>
        <v>4075.8714337879101</v>
      </c>
      <c r="D132" s="698">
        <f>IF(ISERROR('O4 Summary by Class &amp; Accounts'!E209*D98/(D32+D28)),0, ('O4 Summary by Class &amp; Accounts'!E209*D98/(D32+D28)))</f>
        <v>2686.6776159900792</v>
      </c>
      <c r="E132" s="698">
        <f>IF(ISERROR('O4 Summary by Class &amp; Accounts'!F209*E98/(E32+E28)),0, ('O4 Summary by Class &amp; Accounts'!F209*E98/(E32+E28)))</f>
        <v>776.672598093857</v>
      </c>
      <c r="F132" s="698">
        <f>IF(ISERROR('O4 Summary by Class &amp; Accounts'!G209*F98/(F32+F28)),0, ('O4 Summary by Class &amp; Accounts'!G209*F98/(F32+F28)))</f>
        <v>607.52818859864033</v>
      </c>
      <c r="G132" s="698">
        <f>IF(ISERROR('O4 Summary by Class &amp; Accounts'!H209*G98/(G32+G28)),0, ('O4 Summary by Class &amp; Accounts'!H209*G98/(G32+G28)))</f>
        <v>0</v>
      </c>
      <c r="H132" s="698">
        <f>IF(ISERROR('O4 Summary by Class &amp; Accounts'!I209*H98/(H32+H28)),0, ('O4 Summary by Class &amp; Accounts'!I209*H98/(H32+H28)))</f>
        <v>0</v>
      </c>
      <c r="I132" s="698">
        <f>IF(ISERROR('O4 Summary by Class &amp; Accounts'!J209*I98/(I32+I28)),0, ('O4 Summary by Class &amp; Accounts'!J209*I98/(I32+I28)))</f>
        <v>4.9930311053332579</v>
      </c>
      <c r="J132" s="698">
        <f>IF(ISERROR('O4 Summary by Class &amp; Accounts'!K209*J98/(J32+J28)),0, ('O4 Summary by Class &amp; Accounts'!K209*J98/(J32+J28)))</f>
        <v>0</v>
      </c>
      <c r="K132" s="698">
        <f>IF(ISERROR('O4 Summary by Class &amp; Accounts'!L209*K98/(K32+K28)),0, ('O4 Summary by Class &amp; Accounts'!L209*K98/(K32+K28)))</f>
        <v>0</v>
      </c>
      <c r="L132" s="698">
        <f>IF(ISERROR('O4 Summary by Class &amp; Accounts'!M209*L98/(L32+L28)),0, ('O4 Summary by Class &amp; Accounts'!M209*L98/(L32+L28)))</f>
        <v>0</v>
      </c>
      <c r="M132" s="698">
        <f>IF(ISERROR('O4 Summary by Class &amp; Accounts'!N209*M98/(M32+M28)),0, ('O4 Summary by Class &amp; Accounts'!N209*M98/(M32+M28)))</f>
        <v>0</v>
      </c>
      <c r="N132" s="698">
        <f>IF(ISERROR('O4 Summary by Class &amp; Accounts'!O209*N98/(N32+N28)),0, ('O4 Summary by Class &amp; Accounts'!O209*N98/(N32+N28)))</f>
        <v>0</v>
      </c>
      <c r="O132" s="698">
        <f>IF(ISERROR('O4 Summary by Class &amp; Accounts'!P209*O98/(O32+O28)),0, ('O4 Summary by Class &amp; Accounts'!P209*O98/(O32+O28)))</f>
        <v>0</v>
      </c>
      <c r="P132" s="698">
        <f>IF(ISERROR('O4 Summary by Class &amp; Accounts'!Q209*P98/(P32+P28)),0, ('O4 Summary by Class &amp; Accounts'!Q209*P98/(P32+P28)))</f>
        <v>0</v>
      </c>
      <c r="Q132" s="698">
        <f>IF(ISERROR('O4 Summary by Class &amp; Accounts'!R209*Q98/(Q32+Q28)),0, ('O4 Summary by Class &amp; Accounts'!R209*Q98/(Q32+Q28)))</f>
        <v>0</v>
      </c>
      <c r="R132" s="698">
        <f>IF(ISERROR('O4 Summary by Class &amp; Accounts'!S209*R98/(R32+R28)),0, ('O4 Summary by Class &amp; Accounts'!S209*R98/(R32+R28)))</f>
        <v>0</v>
      </c>
      <c r="S132" s="698">
        <f>IF(ISERROR('O4 Summary by Class &amp; Accounts'!T209*S98/(S32+S28)),0, ('O4 Summary by Class &amp; Accounts'!T209*S98/(S32+S28)))</f>
        <v>0</v>
      </c>
      <c r="T132" s="698">
        <f>IF(ISERROR('O4 Summary by Class &amp; Accounts'!U209*T98/(T32+T28)),0, ('O4 Summary by Class &amp; Accounts'!U209*T98/(T32+T28)))</f>
        <v>0</v>
      </c>
      <c r="U132" s="698">
        <f>IF(ISERROR('O4 Summary by Class &amp; Accounts'!V209*U98/(U32+U28)),0, ('O4 Summary by Class &amp; Accounts'!V209*U98/(U32+U28)))</f>
        <v>0</v>
      </c>
      <c r="V132" s="698">
        <f>IF(ISERROR('O4 Summary by Class &amp; Accounts'!W209*V98/(V32+V28)),0, ('O4 Summary by Class &amp; Accounts'!W209*V98/(V32+V28)))</f>
        <v>0</v>
      </c>
      <c r="W132" s="682">
        <f>IF(ISERROR('O4 Summary by Class &amp; Accounts'!X209*W98/(W32+W28)),0, ('O4 Summary by Class &amp; Accounts'!X209*W98/(W32+W28)))</f>
        <v>0</v>
      </c>
      <c r="X132" s="620"/>
      <c r="Y132" s="621"/>
      <c r="Z132" s="670"/>
      <c r="AA132" s="621"/>
      <c r="AB132" s="621"/>
      <c r="AC132" s="621"/>
      <c r="AD132" s="621"/>
    </row>
    <row r="133" spans="1:30" s="67" customFormat="1" ht="12.75" x14ac:dyDescent="0.2">
      <c r="A133" s="376"/>
      <c r="B133" s="702" t="s">
        <v>1209</v>
      </c>
      <c r="C133" s="665">
        <f t="shared" si="25"/>
        <v>30268.310976007429</v>
      </c>
      <c r="D133" s="698">
        <f>IF(ISERROR('O4 Summary by Class &amp; Accounts'!E207*D98/(D28+D32)),0,('O4 Summary by Class &amp; Accounts'!E207*D98/(D28+D32)))</f>
        <v>19951.854442447453</v>
      </c>
      <c r="E133" s="698">
        <f>IF(ISERROR('O4 Summary by Class &amp; Accounts'!F207*E98/(E28+E32)),0,('O4 Summary by Class &amp; Accounts'!F207*E98/(E28+E32)))</f>
        <v>5767.7402507764627</v>
      </c>
      <c r="F133" s="698">
        <f>IF(ISERROR('O4 Summary by Class &amp; Accounts'!G207*F98/(F28+F32)),0,('O4 Summary by Class &amp; Accounts'!G207*F98/(F28+F32)))</f>
        <v>4511.6369438828106</v>
      </c>
      <c r="G133" s="698">
        <f>IF(ISERROR('O4 Summary by Class &amp; Accounts'!H207*G98/(G28+G32)),0,('O4 Summary by Class &amp; Accounts'!H207*G98/(G28+G32)))</f>
        <v>0</v>
      </c>
      <c r="H133" s="698">
        <f>IF(ISERROR('O4 Summary by Class &amp; Accounts'!I207*H98/(H28+H32)),0,('O4 Summary by Class &amp; Accounts'!I207*H98/(H28+H32)))</f>
        <v>0</v>
      </c>
      <c r="I133" s="698">
        <f>IF(ISERROR('O4 Summary by Class &amp; Accounts'!J207*I98/(I28+I32)),0,('O4 Summary by Class &amp; Accounts'!J207*I98/(I28+I32)))</f>
        <v>37.0793389007003</v>
      </c>
      <c r="J133" s="698">
        <f>IF(ISERROR('O4 Summary by Class &amp; Accounts'!K207*J98/(J28+J32)),0,('O4 Summary by Class &amp; Accounts'!K207*J98/(J28+J32)))</f>
        <v>0</v>
      </c>
      <c r="K133" s="698">
        <f>IF(ISERROR('O4 Summary by Class &amp; Accounts'!L207*K98/(K28+K32)),0,('O4 Summary by Class &amp; Accounts'!L207*K98/(K28+K32)))</f>
        <v>0</v>
      </c>
      <c r="L133" s="698">
        <f>IF(ISERROR('O4 Summary by Class &amp; Accounts'!M207*L98/(L28+L32)),0,('O4 Summary by Class &amp; Accounts'!M207*L98/(L28+L32)))</f>
        <v>0</v>
      </c>
      <c r="M133" s="698">
        <f>IF(ISERROR('O4 Summary by Class &amp; Accounts'!N207*M98/(M28+M32)),0,('O4 Summary by Class &amp; Accounts'!N207*M98/(M28+M32)))</f>
        <v>0</v>
      </c>
      <c r="N133" s="698">
        <f>IF(ISERROR('O4 Summary by Class &amp; Accounts'!O207*N98/(N28+N32)),0,('O4 Summary by Class &amp; Accounts'!O207*N98/(N28+N32)))</f>
        <v>0</v>
      </c>
      <c r="O133" s="698">
        <f>IF(ISERROR('O4 Summary by Class &amp; Accounts'!P207*O98/(O28+O32)),0,('O4 Summary by Class &amp; Accounts'!P207*O98/(O28+O32)))</f>
        <v>0</v>
      </c>
      <c r="P133" s="698">
        <f>IF(ISERROR('O4 Summary by Class &amp; Accounts'!Q207*P98/(P28+P32)),0,('O4 Summary by Class &amp; Accounts'!Q207*P98/(P28+P32)))</f>
        <v>0</v>
      </c>
      <c r="Q133" s="698">
        <f>IF(ISERROR('O4 Summary by Class &amp; Accounts'!R207*Q98/(Q28+Q32)),0,('O4 Summary by Class &amp; Accounts'!R207*Q98/(Q28+Q32)))</f>
        <v>0</v>
      </c>
      <c r="R133" s="698">
        <f>IF(ISERROR('O4 Summary by Class &amp; Accounts'!S207*R98/(R28+R32)),0,('O4 Summary by Class &amp; Accounts'!S207*R98/(R28+R32)))</f>
        <v>0</v>
      </c>
      <c r="S133" s="698">
        <f>IF(ISERROR('O4 Summary by Class &amp; Accounts'!T207*S98/(S28+S32)),0,('O4 Summary by Class &amp; Accounts'!T207*S98/(S28+S32)))</f>
        <v>0</v>
      </c>
      <c r="T133" s="698">
        <f>IF(ISERROR('O4 Summary by Class &amp; Accounts'!U207*T98/(T28+T32)),0,('O4 Summary by Class &amp; Accounts'!U207*T98/(T28+T32)))</f>
        <v>0</v>
      </c>
      <c r="U133" s="698">
        <f>IF(ISERROR('O4 Summary by Class &amp; Accounts'!V207*U98/(U28+U32)),0,('O4 Summary by Class &amp; Accounts'!V207*U98/(U28+U32)))</f>
        <v>0</v>
      </c>
      <c r="V133" s="698">
        <f>IF(ISERROR('O4 Summary by Class &amp; Accounts'!W207*V98/(V28+V32)),0,('O4 Summary by Class &amp; Accounts'!W207*V98/(V28+V32)))</f>
        <v>0</v>
      </c>
      <c r="W133" s="682">
        <f>IF(ISERROR('O4 Summary by Class &amp; Accounts'!X207*W98/(W28+W32)),0,('O4 Summary by Class &amp; Accounts'!X207*W98/(W28+W32)))</f>
        <v>0</v>
      </c>
      <c r="X133" s="620"/>
      <c r="Y133" s="621"/>
      <c r="Z133" s="670"/>
      <c r="AA133" s="621"/>
      <c r="AB133" s="621"/>
      <c r="AC133" s="621"/>
      <c r="AD133" s="621"/>
    </row>
    <row r="134" spans="1:30" s="67" customFormat="1" ht="12.75" x14ac:dyDescent="0.2">
      <c r="A134" s="376"/>
      <c r="B134" s="702" t="s">
        <v>1210</v>
      </c>
      <c r="C134" s="665">
        <f t="shared" si="25"/>
        <v>46766.936091628799</v>
      </c>
      <c r="D134" s="698">
        <f>IF(ISERROR('O1 Revenue to cost|RR'!D38*D98/(D28+D32)),0,('O1 Revenue to cost|RR'!D38*D98/(D28+D32)))</f>
        <v>30827.194234889554</v>
      </c>
      <c r="E134" s="698">
        <f>IF(ISERROR('O1 Revenue to cost|RR'!E38*E98/(E28+E32)),0,('O1 Revenue to cost|RR'!E38*E98/(E28+E32)))</f>
        <v>8911.6151844412616</v>
      </c>
      <c r="F134" s="698">
        <f>IF(ISERROR('O1 Revenue to cost|RR'!F38*F98/(F28+F32)),0,('O1 Revenue to cost|RR'!F38*F98/(F28+F32)))</f>
        <v>6970.8361589930537</v>
      </c>
      <c r="G134" s="698">
        <f>IF(ISERROR('O1 Revenue to cost|RR'!G38*G98/(G28+G32)),0,('O1 Revenue to cost|RR'!G38*G98/(G28+G32)))</f>
        <v>0</v>
      </c>
      <c r="H134" s="698">
        <f>IF(ISERROR('O1 Revenue to cost|RR'!H38*H98/(H28+H32)),0,('O1 Revenue to cost|RR'!H38*H98/(H28+H32)))</f>
        <v>0</v>
      </c>
      <c r="I134" s="698">
        <f>IF(ISERROR('O1 Revenue to cost|RR'!I38*I98/(I28+I32)),0,('O1 Revenue to cost|RR'!I38*I98/(I28+I32)))</f>
        <v>57.290513304936091</v>
      </c>
      <c r="J134" s="698">
        <f>IF(ISERROR('O1 Revenue to cost|RR'!J38*J98/(J28+J32)),0,('O1 Revenue to cost|RR'!J38*J98/(J28+J32)))</f>
        <v>0</v>
      </c>
      <c r="K134" s="698">
        <f>IF(ISERROR('O1 Revenue to cost|RR'!K38*K98/(K28+K32)),0,('O1 Revenue to cost|RR'!K38*K98/(K28+K32)))</f>
        <v>0</v>
      </c>
      <c r="L134" s="698">
        <f>IF(ISERROR('O1 Revenue to cost|RR'!L38*L98/(L28+L32)),0,('O1 Revenue to cost|RR'!L38*L98/(L28+L32)))</f>
        <v>0</v>
      </c>
      <c r="M134" s="698">
        <f>IF(ISERROR('O1 Revenue to cost|RR'!M38*M98/(M28+M32)),0,('O1 Revenue to cost|RR'!M38*M98/(M28+M32)))</f>
        <v>0</v>
      </c>
      <c r="N134" s="698">
        <f>IF(ISERROR('O1 Revenue to cost|RR'!N38*N98/(N28+N32)),0,('O1 Revenue to cost|RR'!N38*N98/(N28+N32)))</f>
        <v>0</v>
      </c>
      <c r="O134" s="698">
        <f>IF(ISERROR('O1 Revenue to cost|RR'!O38*O98/(O28+O32)),0,('O1 Revenue to cost|RR'!O38*O98/(O28+O32)))</f>
        <v>0</v>
      </c>
      <c r="P134" s="698">
        <f>IF(ISERROR('O1 Revenue to cost|RR'!P38*P98/(P28+P32)),0,('O1 Revenue to cost|RR'!P38*P98/(P28+P32)))</f>
        <v>0</v>
      </c>
      <c r="Q134" s="698">
        <f>IF(ISERROR('O1 Revenue to cost|RR'!Q38*Q98/(Q28+Q32)),0,('O1 Revenue to cost|RR'!Q38*Q98/(Q28+Q32)))</f>
        <v>0</v>
      </c>
      <c r="R134" s="698">
        <f>IF(ISERROR('O1 Revenue to cost|RR'!R38*R98/(R28+R32)),0,('O1 Revenue to cost|RR'!R38*R98/(R28+R32)))</f>
        <v>0</v>
      </c>
      <c r="S134" s="698">
        <f>IF(ISERROR('O1 Revenue to cost|RR'!S38*S98/(S28+S32)),0,('O1 Revenue to cost|RR'!S38*S98/(S28+S32)))</f>
        <v>0</v>
      </c>
      <c r="T134" s="698">
        <f>IF(ISERROR('O1 Revenue to cost|RR'!T38*T98/(T28+T32)),0,('O1 Revenue to cost|RR'!T38*T98/(T28+T32)))</f>
        <v>0</v>
      </c>
      <c r="U134" s="698">
        <f>IF(ISERROR('O1 Revenue to cost|RR'!U38*U98/(U28+U32)),0,('O1 Revenue to cost|RR'!U38*U98/(U28+U32)))</f>
        <v>0</v>
      </c>
      <c r="V134" s="698">
        <f>IF(ISERROR('O1 Revenue to cost|RR'!V38*V98/(V28+V32)),0,('O1 Revenue to cost|RR'!V38*V98/(V28+V32)))</f>
        <v>0</v>
      </c>
      <c r="W134" s="682">
        <f>IF(ISERROR('O1 Revenue to cost|RR'!W38*W98/(W28+W32)),0,('O1 Revenue to cost|RR'!W38*W98/(W28+W32)))</f>
        <v>0</v>
      </c>
      <c r="X134" s="620"/>
      <c r="Y134" s="621"/>
      <c r="Z134" s="670"/>
      <c r="AA134" s="621"/>
      <c r="AB134" s="621"/>
      <c r="AC134" s="621"/>
      <c r="AD134" s="621"/>
    </row>
    <row r="135" spans="1:30" ht="12.75" x14ac:dyDescent="0.2">
      <c r="A135" s="703"/>
      <c r="B135" s="704"/>
      <c r="C135" s="665"/>
      <c r="D135" s="666"/>
      <c r="E135" s="666"/>
      <c r="F135" s="666"/>
      <c r="G135" s="666"/>
      <c r="H135" s="666"/>
      <c r="I135" s="666"/>
      <c r="J135" s="666"/>
      <c r="K135" s="666"/>
      <c r="L135" s="666"/>
      <c r="M135" s="666"/>
      <c r="N135" s="666"/>
      <c r="O135" s="666"/>
      <c r="P135" s="666"/>
      <c r="Q135" s="666"/>
      <c r="R135" s="666"/>
      <c r="S135" s="666"/>
      <c r="T135" s="666"/>
      <c r="U135" s="666"/>
      <c r="V135" s="666"/>
      <c r="W135" s="674"/>
      <c r="Z135" s="670"/>
    </row>
    <row r="136" spans="1:30" s="624" customFormat="1" ht="13.5" thickBot="1" x14ac:dyDescent="0.25">
      <c r="A136" s="705"/>
      <c r="B136" s="928" t="s">
        <v>682</v>
      </c>
      <c r="C136" s="937">
        <f>SUM(D136:W136)</f>
        <v>1469257.8078358753</v>
      </c>
      <c r="D136" s="930">
        <f>SUM(D127:D134) +D107</f>
        <v>1069673.9139105983</v>
      </c>
      <c r="E136" s="930">
        <f t="shared" ref="E136:W136" si="28">SUM(E127:E134) +E107</f>
        <v>201263.31203136564</v>
      </c>
      <c r="F136" s="930">
        <f t="shared" si="28"/>
        <v>151638.62067769447</v>
      </c>
      <c r="G136" s="930">
        <f t="shared" si="28"/>
        <v>0</v>
      </c>
      <c r="H136" s="930">
        <f t="shared" si="28"/>
        <v>0</v>
      </c>
      <c r="I136" s="930">
        <f t="shared" si="28"/>
        <v>1118.298778254943</v>
      </c>
      <c r="J136" s="930">
        <f t="shared" si="28"/>
        <v>43681.923684932175</v>
      </c>
      <c r="K136" s="930">
        <f t="shared" si="28"/>
        <v>0</v>
      </c>
      <c r="L136" s="930">
        <f t="shared" si="28"/>
        <v>1881.7387530298272</v>
      </c>
      <c r="M136" s="930">
        <f t="shared" si="28"/>
        <v>0</v>
      </c>
      <c r="N136" s="930">
        <f t="shared" si="28"/>
        <v>0</v>
      </c>
      <c r="O136" s="930">
        <f t="shared" si="28"/>
        <v>0</v>
      </c>
      <c r="P136" s="930">
        <f t="shared" si="28"/>
        <v>0</v>
      </c>
      <c r="Q136" s="930">
        <f t="shared" si="28"/>
        <v>0</v>
      </c>
      <c r="R136" s="930">
        <f t="shared" si="28"/>
        <v>0</v>
      </c>
      <c r="S136" s="930">
        <f t="shared" si="28"/>
        <v>0</v>
      </c>
      <c r="T136" s="930">
        <f t="shared" si="28"/>
        <v>0</v>
      </c>
      <c r="U136" s="930">
        <f t="shared" si="28"/>
        <v>0</v>
      </c>
      <c r="V136" s="930">
        <f t="shared" si="28"/>
        <v>0</v>
      </c>
      <c r="W136" s="931">
        <f t="shared" si="28"/>
        <v>0</v>
      </c>
      <c r="X136" s="625"/>
      <c r="Y136" s="626"/>
      <c r="Z136" s="670"/>
      <c r="AA136" s="626"/>
      <c r="AB136" s="626"/>
      <c r="AC136" s="626"/>
      <c r="AD136" s="626"/>
    </row>
    <row r="137" spans="1:30" ht="24" thickTop="1" x14ac:dyDescent="0.35">
      <c r="A137" s="2520" t="s">
        <v>326</v>
      </c>
      <c r="B137" s="2520"/>
      <c r="C137" s="671"/>
      <c r="D137" s="666"/>
      <c r="E137" s="666"/>
      <c r="F137" s="666"/>
      <c r="G137" s="666"/>
      <c r="H137" s="666"/>
      <c r="I137" s="666"/>
      <c r="J137" s="666"/>
      <c r="K137" s="666"/>
      <c r="L137" s="666"/>
      <c r="M137" s="666"/>
      <c r="N137" s="666"/>
      <c r="O137" s="666"/>
      <c r="P137" s="666"/>
      <c r="Q137" s="666"/>
      <c r="R137" s="666"/>
      <c r="S137" s="666"/>
      <c r="T137" s="666"/>
      <c r="U137" s="666"/>
      <c r="V137" s="666"/>
      <c r="W137" s="674"/>
      <c r="Z137" s="670"/>
    </row>
    <row r="138" spans="1:30" ht="15" x14ac:dyDescent="0.2">
      <c r="A138" s="736" t="s">
        <v>80</v>
      </c>
      <c r="B138" s="706"/>
      <c r="C138" s="671"/>
      <c r="D138" s="666"/>
      <c r="E138" s="666"/>
      <c r="F138" s="666"/>
      <c r="G138" s="666"/>
      <c r="H138" s="666"/>
      <c r="I138" s="666"/>
      <c r="J138" s="666"/>
      <c r="K138" s="666"/>
      <c r="L138" s="666"/>
      <c r="M138" s="666"/>
      <c r="N138" s="666"/>
      <c r="O138" s="666"/>
      <c r="P138" s="666"/>
      <c r="Q138" s="666"/>
      <c r="R138" s="666"/>
      <c r="S138" s="666"/>
      <c r="T138" s="666"/>
      <c r="U138" s="666"/>
      <c r="V138" s="666"/>
      <c r="W138" s="674"/>
      <c r="Z138" s="670"/>
    </row>
    <row r="139" spans="1:30" ht="12.75" x14ac:dyDescent="0.2">
      <c r="A139" s="255"/>
      <c r="B139" s="672"/>
      <c r="C139" s="671"/>
      <c r="D139" s="666"/>
      <c r="E139" s="666"/>
      <c r="F139" s="666"/>
      <c r="G139" s="666"/>
      <c r="H139" s="666"/>
      <c r="I139" s="666"/>
      <c r="J139" s="666"/>
      <c r="K139" s="666"/>
      <c r="L139" s="666"/>
      <c r="M139" s="666"/>
      <c r="N139" s="666"/>
      <c r="O139" s="666"/>
      <c r="P139" s="666"/>
      <c r="Q139" s="666"/>
      <c r="R139" s="666"/>
      <c r="S139" s="666"/>
      <c r="T139" s="666"/>
      <c r="U139" s="666"/>
      <c r="V139" s="666"/>
      <c r="W139" s="674"/>
      <c r="Z139" s="670"/>
    </row>
    <row r="140" spans="1:30" ht="12.75" x14ac:dyDescent="0.2">
      <c r="A140" s="647"/>
      <c r="B140" s="647"/>
      <c r="C140" s="643"/>
      <c r="D140" s="725">
        <v>1</v>
      </c>
      <c r="E140" s="725">
        <v>2</v>
      </c>
      <c r="F140" s="725">
        <v>3</v>
      </c>
      <c r="G140" s="725">
        <v>4</v>
      </c>
      <c r="H140" s="725">
        <v>5</v>
      </c>
      <c r="I140" s="725">
        <v>6</v>
      </c>
      <c r="J140" s="725">
        <v>7</v>
      </c>
      <c r="K140" s="725">
        <v>8</v>
      </c>
      <c r="L140" s="725">
        <v>9</v>
      </c>
      <c r="M140" s="725">
        <v>10</v>
      </c>
      <c r="N140" s="725">
        <v>11</v>
      </c>
      <c r="O140" s="725">
        <v>12</v>
      </c>
      <c r="P140" s="725">
        <v>13</v>
      </c>
      <c r="Q140" s="725">
        <v>14</v>
      </c>
      <c r="R140" s="725">
        <v>15</v>
      </c>
      <c r="S140" s="725">
        <v>16</v>
      </c>
      <c r="T140" s="725">
        <v>17</v>
      </c>
      <c r="U140" s="725">
        <v>18</v>
      </c>
      <c r="V140" s="725">
        <v>19</v>
      </c>
      <c r="W140" s="725">
        <v>20</v>
      </c>
      <c r="Z140" s="670"/>
    </row>
    <row r="141" spans="1:30" ht="38.25" x14ac:dyDescent="0.2">
      <c r="A141" s="737" t="s">
        <v>1446</v>
      </c>
      <c r="B141" s="737" t="s">
        <v>318</v>
      </c>
      <c r="C141" s="546" t="s">
        <v>763</v>
      </c>
      <c r="D141" s="629" t="str">
        <f>IF('I2 LDC class'!$D$20="",'I2 LDC class'!$C$20,'I2 LDC class'!$D$20)</f>
        <v>Residential</v>
      </c>
      <c r="E141" s="629" t="str">
        <f>IF('I2 LDC class'!$D$21="",'I2 LDC class'!$C$21,'I2 LDC class'!$D$21)</f>
        <v>GS &lt;50</v>
      </c>
      <c r="F141" s="629" t="str">
        <f>IF('I2 LDC class'!$D$22="",'I2 LDC class'!$C$22,'I2 LDC class'!$D$22)</f>
        <v>GS &gt;50kW</v>
      </c>
      <c r="G141" s="629" t="str">
        <f>IF('I2 LDC class'!$D$23="",'I2 LDC class'!$C$23,'I2 LDC class'!$D$23)</f>
        <v>GS&gt; 50-TOU</v>
      </c>
      <c r="H141" s="629" t="str">
        <f>IF('I2 LDC class'!$D$24="",'I2 LDC class'!$C$24,'I2 LDC class'!$D$24)</f>
        <v>GS &gt;50-Intermediate</v>
      </c>
      <c r="I141" s="629" t="str">
        <f>IF('I2 LDC class'!$D$25="",'I2 LDC class'!$C$25,'I2 LDC class'!$D$25)</f>
        <v>Large User</v>
      </c>
      <c r="J141" s="629" t="str">
        <f>IF('I2 LDC class'!$D$26="",'I2 LDC class'!$C$26,'I2 LDC class'!$D$26)</f>
        <v>Street Light</v>
      </c>
      <c r="K141" s="629" t="str">
        <f>IF('I2 LDC class'!$D$27="",'I2 LDC class'!$C$27,'I2 LDC class'!$D$27)</f>
        <v>Sentinel</v>
      </c>
      <c r="L141" s="629" t="str">
        <f>IF('I2 LDC class'!$D$28="",'I2 LDC class'!$C$28,'I2 LDC class'!$D$28)</f>
        <v>Unmetered Scattered Load</v>
      </c>
      <c r="M141" s="629" t="str">
        <f>IF('I2 LDC class'!$D$29="",'I2 LDC class'!$C$29,'I2 LDC class'!$D$29)</f>
        <v>Embedded Distributor</v>
      </c>
      <c r="N141" s="629" t="str">
        <f>IF('I2 LDC class'!$D$30="",'I2 LDC class'!$C$30,'I2 LDC class'!$D$30)</f>
        <v>Back-up/Standby Power</v>
      </c>
      <c r="O141" s="629" t="str">
        <f>IF('I2 LDC class'!$D$31="",'I2 LDC class'!$C$31,'I2 LDC class'!$D$31)</f>
        <v>Rate Class 1</v>
      </c>
      <c r="P141" s="629" t="str">
        <f>IF('I2 LDC class'!$D$32="",'I2 LDC class'!$C$32,'I2 LDC class'!$D$32)</f>
        <v>Rate class 2</v>
      </c>
      <c r="Q141" s="629" t="str">
        <f>IF('I2 LDC class'!$D$33="",'I2 LDC class'!$C$33,'I2 LDC class'!$D$33)</f>
        <v>Rate class 3</v>
      </c>
      <c r="R141" s="629" t="str">
        <f>IF('I2 LDC class'!$D$34="",'I2 LDC class'!$C$34,'I2 LDC class'!$D$34)</f>
        <v>Rate class 4</v>
      </c>
      <c r="S141" s="629" t="str">
        <f>IF('I2 LDC class'!$D$35="",'I2 LDC class'!$C$35,'I2 LDC class'!$D$35)</f>
        <v>Rate class 5</v>
      </c>
      <c r="T141" s="629" t="str">
        <f>IF('I2 LDC class'!$D$36="",'I2 LDC class'!$C$36,'I2 LDC class'!$D$36)</f>
        <v>Rate class 6</v>
      </c>
      <c r="U141" s="629" t="str">
        <f>IF('I2 LDC class'!$D$37="",'I2 LDC class'!$C$37,'I2 LDC class'!$D$37)</f>
        <v>Rate class 7</v>
      </c>
      <c r="V141" s="629" t="str">
        <f>IF('I2 LDC class'!$D$38="",'I2 LDC class'!$C$38,'I2 LDC class'!$D$38)</f>
        <v>Rate class 8</v>
      </c>
      <c r="W141" s="630" t="str">
        <f>IF('I2 LDC class'!$D$39="",'I2 LDC class'!$C$39,'I2 LDC class'!$D$39)</f>
        <v>Rate class 9</v>
      </c>
      <c r="Z141" s="670"/>
    </row>
    <row r="142" spans="1:30" s="67" customFormat="1" ht="12.75" x14ac:dyDescent="0.2">
      <c r="A142" s="707"/>
      <c r="B142" s="708" t="s">
        <v>337</v>
      </c>
      <c r="C142" s="671"/>
      <c r="D142" s="695"/>
      <c r="E142" s="695"/>
      <c r="F142" s="695"/>
      <c r="G142" s="695"/>
      <c r="H142" s="695"/>
      <c r="I142" s="695"/>
      <c r="J142" s="695"/>
      <c r="K142" s="695"/>
      <c r="L142" s="695"/>
      <c r="M142" s="695"/>
      <c r="N142" s="695"/>
      <c r="O142" s="695"/>
      <c r="P142" s="695"/>
      <c r="Q142" s="695"/>
      <c r="R142" s="695"/>
      <c r="S142" s="695"/>
      <c r="T142" s="695"/>
      <c r="U142" s="695"/>
      <c r="V142" s="695"/>
      <c r="W142" s="696"/>
      <c r="X142" s="620"/>
      <c r="Y142" s="621"/>
      <c r="Z142" s="670"/>
      <c r="AA142" s="621"/>
      <c r="AB142" s="621"/>
      <c r="AC142" s="621"/>
      <c r="AD142" s="621"/>
    </row>
    <row r="143" spans="1:30" s="67" customFormat="1" ht="25.5" x14ac:dyDescent="0.2">
      <c r="A143" s="709">
        <v>1565</v>
      </c>
      <c r="B143" s="376" t="s">
        <v>893</v>
      </c>
      <c r="C143" s="665">
        <f>SUM(D143:W143)</f>
        <v>0</v>
      </c>
      <c r="D143" s="681">
        <f>'O5 Details by Class &amp; Accounts'!AD19</f>
        <v>0</v>
      </c>
      <c r="E143" s="681">
        <f>'O5 Details by Class &amp; Accounts'!AE19</f>
        <v>0</v>
      </c>
      <c r="F143" s="681">
        <f>'O5 Details by Class &amp; Accounts'!AF19</f>
        <v>0</v>
      </c>
      <c r="G143" s="681">
        <f>'O5 Details by Class &amp; Accounts'!AG19</f>
        <v>0</v>
      </c>
      <c r="H143" s="681">
        <f>'O5 Details by Class &amp; Accounts'!AH19</f>
        <v>0</v>
      </c>
      <c r="I143" s="681">
        <f>'O5 Details by Class &amp; Accounts'!AI19</f>
        <v>0</v>
      </c>
      <c r="J143" s="681">
        <f>'O5 Details by Class &amp; Accounts'!AJ19</f>
        <v>0</v>
      </c>
      <c r="K143" s="681">
        <f>'O5 Details by Class &amp; Accounts'!AK19</f>
        <v>0</v>
      </c>
      <c r="L143" s="681">
        <f>'O5 Details by Class &amp; Accounts'!AL19</f>
        <v>0</v>
      </c>
      <c r="M143" s="681">
        <f>'O5 Details by Class &amp; Accounts'!AM19</f>
        <v>0</v>
      </c>
      <c r="N143" s="681">
        <f>'O5 Details by Class &amp; Accounts'!AN19</f>
        <v>0</v>
      </c>
      <c r="O143" s="681">
        <f>'O5 Details by Class &amp; Accounts'!AO19</f>
        <v>0</v>
      </c>
      <c r="P143" s="681">
        <f>'O5 Details by Class &amp; Accounts'!AP19</f>
        <v>0</v>
      </c>
      <c r="Q143" s="681">
        <f>'O5 Details by Class &amp; Accounts'!AQ19</f>
        <v>0</v>
      </c>
      <c r="R143" s="681">
        <f>'O5 Details by Class &amp; Accounts'!AR19</f>
        <v>0</v>
      </c>
      <c r="S143" s="681">
        <f>'O5 Details by Class &amp; Accounts'!AS19</f>
        <v>0</v>
      </c>
      <c r="T143" s="681">
        <f>'O5 Details by Class &amp; Accounts'!AT19</f>
        <v>0</v>
      </c>
      <c r="U143" s="681">
        <f>'O5 Details by Class &amp; Accounts'!AU19</f>
        <v>0</v>
      </c>
      <c r="V143" s="681">
        <f>'O5 Details by Class &amp; Accounts'!AV19</f>
        <v>0</v>
      </c>
      <c r="W143" s="682">
        <f>'O5 Details by Class &amp; Accounts'!AW19</f>
        <v>0</v>
      </c>
      <c r="X143" s="620"/>
      <c r="Y143" s="621"/>
      <c r="Z143" s="670" t="s">
        <v>1270</v>
      </c>
      <c r="AA143" s="621"/>
      <c r="AB143" s="621"/>
      <c r="AC143" s="621"/>
      <c r="AD143" s="621"/>
    </row>
    <row r="144" spans="1:30" s="67" customFormat="1" ht="12.75" x14ac:dyDescent="0.2">
      <c r="A144" s="710">
        <v>1830</v>
      </c>
      <c r="B144" s="376" t="s">
        <v>89</v>
      </c>
      <c r="C144" s="665">
        <f t="shared" ref="C144:C165" si="29">SUM(D144:W144)</f>
        <v>0</v>
      </c>
      <c r="D144" s="681">
        <f>'O5 Details by Class &amp; Accounts'!AD41</f>
        <v>0</v>
      </c>
      <c r="E144" s="681">
        <f>'O5 Details by Class &amp; Accounts'!AE41</f>
        <v>0</v>
      </c>
      <c r="F144" s="681">
        <f>'O5 Details by Class &amp; Accounts'!AF41</f>
        <v>0</v>
      </c>
      <c r="G144" s="681">
        <f>'O5 Details by Class &amp; Accounts'!AG41</f>
        <v>0</v>
      </c>
      <c r="H144" s="681">
        <f>'O5 Details by Class &amp; Accounts'!AH41</f>
        <v>0</v>
      </c>
      <c r="I144" s="681">
        <f>'O5 Details by Class &amp; Accounts'!AI41</f>
        <v>0</v>
      </c>
      <c r="J144" s="681">
        <f>'O5 Details by Class &amp; Accounts'!AJ41</f>
        <v>0</v>
      </c>
      <c r="K144" s="681">
        <f>'O5 Details by Class &amp; Accounts'!AK41</f>
        <v>0</v>
      </c>
      <c r="L144" s="681">
        <f>'O5 Details by Class &amp; Accounts'!AL41</f>
        <v>0</v>
      </c>
      <c r="M144" s="681">
        <f>'O5 Details by Class &amp; Accounts'!AM41</f>
        <v>0</v>
      </c>
      <c r="N144" s="681">
        <f>'O5 Details by Class &amp; Accounts'!AN41</f>
        <v>0</v>
      </c>
      <c r="O144" s="681">
        <f>'O5 Details by Class &amp; Accounts'!AO41</f>
        <v>0</v>
      </c>
      <c r="P144" s="681">
        <f>'O5 Details by Class &amp; Accounts'!AP41</f>
        <v>0</v>
      </c>
      <c r="Q144" s="681">
        <f>'O5 Details by Class &amp; Accounts'!AQ41</f>
        <v>0</v>
      </c>
      <c r="R144" s="681">
        <f>'O5 Details by Class &amp; Accounts'!AR41</f>
        <v>0</v>
      </c>
      <c r="S144" s="681">
        <f>'O5 Details by Class &amp; Accounts'!AS41</f>
        <v>0</v>
      </c>
      <c r="T144" s="681">
        <f>'O5 Details by Class &amp; Accounts'!AT41</f>
        <v>0</v>
      </c>
      <c r="U144" s="681">
        <f>'O5 Details by Class &amp; Accounts'!AU41</f>
        <v>0</v>
      </c>
      <c r="V144" s="681">
        <f>'O5 Details by Class &amp; Accounts'!AV41</f>
        <v>0</v>
      </c>
      <c r="W144" s="682">
        <f>'O5 Details by Class &amp; Accounts'!AW41</f>
        <v>0</v>
      </c>
      <c r="X144" s="620"/>
      <c r="Y144" s="621"/>
      <c r="Z144" s="670" t="e">
        <v>#N/A</v>
      </c>
      <c r="AA144" s="621"/>
      <c r="AB144" s="621"/>
      <c r="AC144" s="621"/>
      <c r="AD144" s="621"/>
    </row>
    <row r="145" spans="1:30" s="67" customFormat="1" ht="25.5" x14ac:dyDescent="0.2">
      <c r="A145" s="710" t="s">
        <v>825</v>
      </c>
      <c r="B145" s="376" t="s">
        <v>367</v>
      </c>
      <c r="C145" s="665">
        <f t="shared" si="29"/>
        <v>0</v>
      </c>
      <c r="D145" s="681">
        <f>'O5 Details by Class &amp; Accounts'!AD42</f>
        <v>0</v>
      </c>
      <c r="E145" s="681">
        <f>'O5 Details by Class &amp; Accounts'!AE42</f>
        <v>0</v>
      </c>
      <c r="F145" s="681">
        <f>'O5 Details by Class &amp; Accounts'!AF42</f>
        <v>0</v>
      </c>
      <c r="G145" s="681">
        <f>'O5 Details by Class &amp; Accounts'!AG42</f>
        <v>0</v>
      </c>
      <c r="H145" s="681">
        <f>'O5 Details by Class &amp; Accounts'!AH42</f>
        <v>0</v>
      </c>
      <c r="I145" s="681">
        <f>'O5 Details by Class &amp; Accounts'!AI42</f>
        <v>0</v>
      </c>
      <c r="J145" s="681">
        <f>'O5 Details by Class &amp; Accounts'!AJ42</f>
        <v>0</v>
      </c>
      <c r="K145" s="681">
        <f>'O5 Details by Class &amp; Accounts'!AK42</f>
        <v>0</v>
      </c>
      <c r="L145" s="681">
        <f>'O5 Details by Class &amp; Accounts'!AL42</f>
        <v>0</v>
      </c>
      <c r="M145" s="681">
        <f>'O5 Details by Class &amp; Accounts'!AM42</f>
        <v>0</v>
      </c>
      <c r="N145" s="681">
        <f>'O5 Details by Class &amp; Accounts'!AN42</f>
        <v>0</v>
      </c>
      <c r="O145" s="681">
        <f>'O5 Details by Class &amp; Accounts'!AO42</f>
        <v>0</v>
      </c>
      <c r="P145" s="681">
        <f>'O5 Details by Class &amp; Accounts'!AP42</f>
        <v>0</v>
      </c>
      <c r="Q145" s="681">
        <f>'O5 Details by Class &amp; Accounts'!AQ42</f>
        <v>0</v>
      </c>
      <c r="R145" s="681">
        <f>'O5 Details by Class &amp; Accounts'!AR42</f>
        <v>0</v>
      </c>
      <c r="S145" s="681">
        <f>'O5 Details by Class &amp; Accounts'!AS42</f>
        <v>0</v>
      </c>
      <c r="T145" s="681">
        <f>'O5 Details by Class &amp; Accounts'!AT42</f>
        <v>0</v>
      </c>
      <c r="U145" s="681">
        <f>'O5 Details by Class &amp; Accounts'!AU42</f>
        <v>0</v>
      </c>
      <c r="V145" s="681">
        <f>'O5 Details by Class &amp; Accounts'!AV42</f>
        <v>0</v>
      </c>
      <c r="W145" s="682">
        <f>'O5 Details by Class &amp; Accounts'!AW42</f>
        <v>0</v>
      </c>
      <c r="X145" s="620"/>
      <c r="Y145" s="621"/>
      <c r="Z145" s="670" t="s">
        <v>1416</v>
      </c>
      <c r="AA145" s="621"/>
      <c r="AB145" s="621"/>
      <c r="AC145" s="621"/>
      <c r="AD145" s="621"/>
    </row>
    <row r="146" spans="1:30" s="67" customFormat="1" ht="12.75" x14ac:dyDescent="0.2">
      <c r="A146" s="710" t="s">
        <v>826</v>
      </c>
      <c r="B146" s="376" t="s">
        <v>368</v>
      </c>
      <c r="C146" s="665">
        <f t="shared" si="29"/>
        <v>3001133.3498130813</v>
      </c>
      <c r="D146" s="681">
        <f>'O5 Details by Class &amp; Accounts'!AD43</f>
        <v>2505751.7045051949</v>
      </c>
      <c r="E146" s="681">
        <f>'O5 Details by Class &amp; Accounts'!AE43</f>
        <v>412380.87512875738</v>
      </c>
      <c r="F146" s="681">
        <f>'O5 Details by Class &amp; Accounts'!AF43</f>
        <v>40264.766192696065</v>
      </c>
      <c r="G146" s="681">
        <f>'O5 Details by Class &amp; Accounts'!AG43</f>
        <v>0</v>
      </c>
      <c r="H146" s="681">
        <f>'O5 Details by Class &amp; Accounts'!AH43</f>
        <v>0</v>
      </c>
      <c r="I146" s="681">
        <f>'O5 Details by Class &amp; Accounts'!AI43</f>
        <v>307.36462742516079</v>
      </c>
      <c r="J146" s="681">
        <f>'O5 Details by Class &amp; Accounts'!AJ43</f>
        <v>34437.159045953573</v>
      </c>
      <c r="K146" s="681">
        <f>'O5 Details by Class &amp; Accounts'!AK43</f>
        <v>0</v>
      </c>
      <c r="L146" s="681">
        <f>'O5 Details by Class &amp; Accounts'!AL43</f>
        <v>7991.4803130541804</v>
      </c>
      <c r="M146" s="681">
        <f>'O5 Details by Class &amp; Accounts'!AM43</f>
        <v>0</v>
      </c>
      <c r="N146" s="681">
        <f>'O5 Details by Class &amp; Accounts'!AN43</f>
        <v>0</v>
      </c>
      <c r="O146" s="681">
        <f>'O5 Details by Class &amp; Accounts'!AO43</f>
        <v>0</v>
      </c>
      <c r="P146" s="681">
        <f>'O5 Details by Class &amp; Accounts'!AP43</f>
        <v>0</v>
      </c>
      <c r="Q146" s="681">
        <f>'O5 Details by Class &amp; Accounts'!AQ43</f>
        <v>0</v>
      </c>
      <c r="R146" s="681">
        <f>'O5 Details by Class &amp; Accounts'!AR43</f>
        <v>0</v>
      </c>
      <c r="S146" s="681">
        <f>'O5 Details by Class &amp; Accounts'!AS43</f>
        <v>0</v>
      </c>
      <c r="T146" s="681">
        <f>'O5 Details by Class &amp; Accounts'!AT43</f>
        <v>0</v>
      </c>
      <c r="U146" s="681">
        <f>'O5 Details by Class &amp; Accounts'!AU43</f>
        <v>0</v>
      </c>
      <c r="V146" s="681">
        <f>'O5 Details by Class &amp; Accounts'!AV43</f>
        <v>0</v>
      </c>
      <c r="W146" s="682">
        <f>'O5 Details by Class &amp; Accounts'!AW43</f>
        <v>0</v>
      </c>
      <c r="X146" s="620"/>
      <c r="Y146" s="621"/>
      <c r="Z146" s="670" t="s">
        <v>699</v>
      </c>
      <c r="AA146" s="621"/>
      <c r="AB146" s="621"/>
      <c r="AC146" s="621"/>
      <c r="AD146" s="621"/>
    </row>
    <row r="147" spans="1:30" s="67" customFormat="1" ht="12.75" x14ac:dyDescent="0.2">
      <c r="A147" s="710" t="s">
        <v>827</v>
      </c>
      <c r="B147" s="376" t="s">
        <v>391</v>
      </c>
      <c r="C147" s="665">
        <f t="shared" si="29"/>
        <v>1117452.4341869194</v>
      </c>
      <c r="D147" s="681">
        <f>'O5 Details by Class &amp; Accounts'!AD44</f>
        <v>769493.97213882185</v>
      </c>
      <c r="E147" s="681">
        <f>'O5 Details by Class &amp; Accounts'!AE44</f>
        <v>126638.48419872565</v>
      </c>
      <c r="F147" s="681">
        <f>'O5 Details by Class &amp; Accounts'!AF44</f>
        <v>12364.950134186131</v>
      </c>
      <c r="G147" s="681">
        <f>'O5 Details by Class &amp; Accounts'!AG44</f>
        <v>0</v>
      </c>
      <c r="H147" s="681">
        <f>'O5 Details by Class &amp; Accounts'!AH44</f>
        <v>0</v>
      </c>
      <c r="I147" s="681">
        <f>'O5 Details by Class &amp; Accounts'!AI44</f>
        <v>94.388932322031536</v>
      </c>
      <c r="J147" s="681">
        <f>'O5 Details by Class &amp; Accounts'!AJ44</f>
        <v>206406.52654249078</v>
      </c>
      <c r="K147" s="681">
        <f>'O5 Details by Class &amp; Accounts'!AK44</f>
        <v>0</v>
      </c>
      <c r="L147" s="681">
        <f>'O5 Details by Class &amp; Accounts'!AL44</f>
        <v>2454.1122403728195</v>
      </c>
      <c r="M147" s="681">
        <f>'O5 Details by Class &amp; Accounts'!AM44</f>
        <v>0</v>
      </c>
      <c r="N147" s="681">
        <f>'O5 Details by Class &amp; Accounts'!AN44</f>
        <v>0</v>
      </c>
      <c r="O147" s="681">
        <f>'O5 Details by Class &amp; Accounts'!AO44</f>
        <v>0</v>
      </c>
      <c r="P147" s="681">
        <f>'O5 Details by Class &amp; Accounts'!AP44</f>
        <v>0</v>
      </c>
      <c r="Q147" s="681">
        <f>'O5 Details by Class &amp; Accounts'!AQ44</f>
        <v>0</v>
      </c>
      <c r="R147" s="681">
        <f>'O5 Details by Class &amp; Accounts'!AR44</f>
        <v>0</v>
      </c>
      <c r="S147" s="681">
        <f>'O5 Details by Class &amp; Accounts'!AS44</f>
        <v>0</v>
      </c>
      <c r="T147" s="681">
        <f>'O5 Details by Class &amp; Accounts'!AT44</f>
        <v>0</v>
      </c>
      <c r="U147" s="681">
        <f>'O5 Details by Class &amp; Accounts'!AU44</f>
        <v>0</v>
      </c>
      <c r="V147" s="681">
        <f>'O5 Details by Class &amp; Accounts'!AV44</f>
        <v>0</v>
      </c>
      <c r="W147" s="682">
        <f>'O5 Details by Class &amp; Accounts'!AW44</f>
        <v>0</v>
      </c>
      <c r="X147" s="620"/>
      <c r="Y147" s="621"/>
      <c r="Z147" s="670" t="s">
        <v>700</v>
      </c>
      <c r="AA147" s="621"/>
      <c r="AB147" s="621"/>
      <c r="AC147" s="621"/>
      <c r="AD147" s="621"/>
    </row>
    <row r="148" spans="1:30" s="67" customFormat="1" ht="12.75" x14ac:dyDescent="0.2">
      <c r="A148" s="710">
        <v>1835</v>
      </c>
      <c r="B148" s="376" t="s">
        <v>75</v>
      </c>
      <c r="C148" s="665">
        <f t="shared" si="29"/>
        <v>0</v>
      </c>
      <c r="D148" s="698">
        <f>'O5 Details by Class &amp; Accounts'!AD45</f>
        <v>0</v>
      </c>
      <c r="E148" s="698">
        <f>'O5 Details by Class &amp; Accounts'!AE45</f>
        <v>0</v>
      </c>
      <c r="F148" s="698">
        <f>'O5 Details by Class &amp; Accounts'!AF45</f>
        <v>0</v>
      </c>
      <c r="G148" s="698">
        <f>'O5 Details by Class &amp; Accounts'!AG45</f>
        <v>0</v>
      </c>
      <c r="H148" s="698">
        <f>'O5 Details by Class &amp; Accounts'!AH45</f>
        <v>0</v>
      </c>
      <c r="I148" s="698">
        <f>'O5 Details by Class &amp; Accounts'!AI45</f>
        <v>0</v>
      </c>
      <c r="J148" s="698">
        <f>'O5 Details by Class &amp; Accounts'!AJ45</f>
        <v>0</v>
      </c>
      <c r="K148" s="698">
        <f>'O5 Details by Class &amp; Accounts'!AK45</f>
        <v>0</v>
      </c>
      <c r="L148" s="698">
        <f>'O5 Details by Class &amp; Accounts'!AL45</f>
        <v>0</v>
      </c>
      <c r="M148" s="698">
        <f>'O5 Details by Class &amp; Accounts'!AM45</f>
        <v>0</v>
      </c>
      <c r="N148" s="698">
        <f>'O5 Details by Class &amp; Accounts'!AN45</f>
        <v>0</v>
      </c>
      <c r="O148" s="698">
        <f>'O5 Details by Class &amp; Accounts'!AO45</f>
        <v>0</v>
      </c>
      <c r="P148" s="698">
        <f>'O5 Details by Class &amp; Accounts'!AP45</f>
        <v>0</v>
      </c>
      <c r="Q148" s="698">
        <f>'O5 Details by Class &amp; Accounts'!AQ45</f>
        <v>0</v>
      </c>
      <c r="R148" s="698">
        <f>'O5 Details by Class &amp; Accounts'!AR45</f>
        <v>0</v>
      </c>
      <c r="S148" s="698">
        <f>'O5 Details by Class &amp; Accounts'!AS45</f>
        <v>0</v>
      </c>
      <c r="T148" s="698">
        <f>'O5 Details by Class &amp; Accounts'!AT45</f>
        <v>0</v>
      </c>
      <c r="U148" s="698">
        <f>'O5 Details by Class &amp; Accounts'!AU45</f>
        <v>0</v>
      </c>
      <c r="V148" s="698">
        <f>'O5 Details by Class &amp; Accounts'!AV45</f>
        <v>0</v>
      </c>
      <c r="W148" s="682">
        <f>'O5 Details by Class &amp; Accounts'!AW45</f>
        <v>0</v>
      </c>
      <c r="X148" s="620"/>
      <c r="Y148" s="621"/>
      <c r="Z148" s="670" t="e">
        <v>#N/A</v>
      </c>
      <c r="AA148" s="621"/>
      <c r="AB148" s="621"/>
      <c r="AC148" s="621"/>
      <c r="AD148" s="621"/>
    </row>
    <row r="149" spans="1:30" s="67" customFormat="1" ht="25.5" x14ac:dyDescent="0.2">
      <c r="A149" s="710" t="s">
        <v>828</v>
      </c>
      <c r="B149" s="376" t="s">
        <v>392</v>
      </c>
      <c r="C149" s="665">
        <f t="shared" si="29"/>
        <v>0</v>
      </c>
      <c r="D149" s="698">
        <f>'O5 Details by Class &amp; Accounts'!AD46</f>
        <v>0</v>
      </c>
      <c r="E149" s="698">
        <f>'O5 Details by Class &amp; Accounts'!AE46</f>
        <v>0</v>
      </c>
      <c r="F149" s="698">
        <f>'O5 Details by Class &amp; Accounts'!AF46</f>
        <v>0</v>
      </c>
      <c r="G149" s="698">
        <f>'O5 Details by Class &amp; Accounts'!AG46</f>
        <v>0</v>
      </c>
      <c r="H149" s="698">
        <f>'O5 Details by Class &amp; Accounts'!AH46</f>
        <v>0</v>
      </c>
      <c r="I149" s="698">
        <f>'O5 Details by Class &amp; Accounts'!AI46</f>
        <v>0</v>
      </c>
      <c r="J149" s="698">
        <f>'O5 Details by Class &amp; Accounts'!AJ46</f>
        <v>0</v>
      </c>
      <c r="K149" s="698">
        <f>'O5 Details by Class &amp; Accounts'!AK46</f>
        <v>0</v>
      </c>
      <c r="L149" s="698">
        <f>'O5 Details by Class &amp; Accounts'!AL46</f>
        <v>0</v>
      </c>
      <c r="M149" s="698">
        <f>'O5 Details by Class &amp; Accounts'!AM46</f>
        <v>0</v>
      </c>
      <c r="N149" s="698">
        <f>'O5 Details by Class &amp; Accounts'!AN46</f>
        <v>0</v>
      </c>
      <c r="O149" s="698">
        <f>'O5 Details by Class &amp; Accounts'!AO46</f>
        <v>0</v>
      </c>
      <c r="P149" s="698">
        <f>'O5 Details by Class &amp; Accounts'!AP46</f>
        <v>0</v>
      </c>
      <c r="Q149" s="698">
        <f>'O5 Details by Class &amp; Accounts'!AQ46</f>
        <v>0</v>
      </c>
      <c r="R149" s="698">
        <f>'O5 Details by Class &amp; Accounts'!AR46</f>
        <v>0</v>
      </c>
      <c r="S149" s="698">
        <f>'O5 Details by Class &amp; Accounts'!AS46</f>
        <v>0</v>
      </c>
      <c r="T149" s="698">
        <f>'O5 Details by Class &amp; Accounts'!AT46</f>
        <v>0</v>
      </c>
      <c r="U149" s="698">
        <f>'O5 Details by Class &amp; Accounts'!AU46</f>
        <v>0</v>
      </c>
      <c r="V149" s="698">
        <f>'O5 Details by Class &amp; Accounts'!AV46</f>
        <v>0</v>
      </c>
      <c r="W149" s="682">
        <f>'O5 Details by Class &amp; Accounts'!AW46</f>
        <v>0</v>
      </c>
      <c r="X149" s="620"/>
      <c r="Y149" s="621"/>
      <c r="Z149" s="670" t="s">
        <v>1416</v>
      </c>
      <c r="AA149" s="621"/>
      <c r="AB149" s="621"/>
      <c r="AC149" s="621"/>
      <c r="AD149" s="621"/>
    </row>
    <row r="150" spans="1:30" s="67" customFormat="1" ht="12.75" x14ac:dyDescent="0.2">
      <c r="A150" s="710" t="s">
        <v>829</v>
      </c>
      <c r="B150" s="376" t="s">
        <v>393</v>
      </c>
      <c r="C150" s="665">
        <f t="shared" si="29"/>
        <v>2704749.6304383227</v>
      </c>
      <c r="D150" s="698">
        <f>'O5 Details by Class &amp; Accounts'!AD47</f>
        <v>2258290.5211968473</v>
      </c>
      <c r="E150" s="698">
        <f>'O5 Details by Class &amp; Accounts'!AE47</f>
        <v>371655.2680585846</v>
      </c>
      <c r="F150" s="698">
        <f>'O5 Details by Class &amp; Accounts'!AF47</f>
        <v>36288.328036527644</v>
      </c>
      <c r="G150" s="698">
        <f>'O5 Details by Class &amp; Accounts'!AG47</f>
        <v>0</v>
      </c>
      <c r="H150" s="698">
        <f>'O5 Details by Class &amp; Accounts'!AH47</f>
        <v>0</v>
      </c>
      <c r="I150" s="698">
        <f>'O5 Details by Class &amp; Accounts'!AI47</f>
        <v>277.0101376834171</v>
      </c>
      <c r="J150" s="698">
        <f>'O5 Details by Class &amp; Accounts'!AJ47</f>
        <v>31036.239428911063</v>
      </c>
      <c r="K150" s="698">
        <f>'O5 Details by Class &amp; Accounts'!AK47</f>
        <v>0</v>
      </c>
      <c r="L150" s="698">
        <f>'O5 Details by Class &amp; Accounts'!AL47</f>
        <v>7202.2635797688454</v>
      </c>
      <c r="M150" s="698">
        <f>'O5 Details by Class &amp; Accounts'!AM47</f>
        <v>0</v>
      </c>
      <c r="N150" s="698">
        <f>'O5 Details by Class &amp; Accounts'!AN47</f>
        <v>0</v>
      </c>
      <c r="O150" s="698">
        <f>'O5 Details by Class &amp; Accounts'!AO47</f>
        <v>0</v>
      </c>
      <c r="P150" s="698">
        <f>'O5 Details by Class &amp; Accounts'!AP47</f>
        <v>0</v>
      </c>
      <c r="Q150" s="698">
        <f>'O5 Details by Class &amp; Accounts'!AQ47</f>
        <v>0</v>
      </c>
      <c r="R150" s="698">
        <f>'O5 Details by Class &amp; Accounts'!AR47</f>
        <v>0</v>
      </c>
      <c r="S150" s="698">
        <f>'O5 Details by Class &amp; Accounts'!AS47</f>
        <v>0</v>
      </c>
      <c r="T150" s="698">
        <f>'O5 Details by Class &amp; Accounts'!AT47</f>
        <v>0</v>
      </c>
      <c r="U150" s="698">
        <f>'O5 Details by Class &amp; Accounts'!AU47</f>
        <v>0</v>
      </c>
      <c r="V150" s="698">
        <f>'O5 Details by Class &amp; Accounts'!AV47</f>
        <v>0</v>
      </c>
      <c r="W150" s="682">
        <f>'O5 Details by Class &amp; Accounts'!AW47</f>
        <v>0</v>
      </c>
      <c r="X150" s="620"/>
      <c r="Y150" s="621"/>
      <c r="Z150" s="670" t="s">
        <v>699</v>
      </c>
      <c r="AA150" s="621"/>
      <c r="AB150" s="621"/>
      <c r="AC150" s="621"/>
      <c r="AD150" s="621"/>
    </row>
    <row r="151" spans="1:30" s="67" customFormat="1" ht="12.75" x14ac:dyDescent="0.2">
      <c r="A151" s="710" t="s">
        <v>830</v>
      </c>
      <c r="B151" s="376" t="s">
        <v>394</v>
      </c>
      <c r="C151" s="665">
        <f t="shared" si="29"/>
        <v>2070367.9357616773</v>
      </c>
      <c r="D151" s="698">
        <f>'O5 Details by Class &amp; Accounts'!AD48</f>
        <v>1425685.4233239053</v>
      </c>
      <c r="E151" s="698">
        <f>'O5 Details by Class &amp; Accounts'!AE48</f>
        <v>234630.35123215496</v>
      </c>
      <c r="F151" s="698">
        <f>'O5 Details by Class &amp; Accounts'!AF48</f>
        <v>22909.249201052648</v>
      </c>
      <c r="G151" s="698">
        <f>'O5 Details by Class &amp; Accounts'!AG48</f>
        <v>0</v>
      </c>
      <c r="H151" s="698">
        <f>'O5 Details by Class &amp; Accounts'!AH48</f>
        <v>0</v>
      </c>
      <c r="I151" s="698">
        <f>'O5 Details by Class &amp; Accounts'!AI48</f>
        <v>174.87976489353167</v>
      </c>
      <c r="J151" s="698">
        <f>'O5 Details by Class &amp; Accounts'!AJ48</f>
        <v>382421.15835243918</v>
      </c>
      <c r="K151" s="698">
        <f>'O5 Details by Class &amp; Accounts'!AK48</f>
        <v>0</v>
      </c>
      <c r="L151" s="698">
        <f>'O5 Details by Class &amp; Accounts'!AL48</f>
        <v>4546.8738872318227</v>
      </c>
      <c r="M151" s="698">
        <f>'O5 Details by Class &amp; Accounts'!AM48</f>
        <v>0</v>
      </c>
      <c r="N151" s="698">
        <f>'O5 Details by Class &amp; Accounts'!AN48</f>
        <v>0</v>
      </c>
      <c r="O151" s="698">
        <f>'O5 Details by Class &amp; Accounts'!AO48</f>
        <v>0</v>
      </c>
      <c r="P151" s="698">
        <f>'O5 Details by Class &amp; Accounts'!AP48</f>
        <v>0</v>
      </c>
      <c r="Q151" s="698">
        <f>'O5 Details by Class &amp; Accounts'!AQ48</f>
        <v>0</v>
      </c>
      <c r="R151" s="698">
        <f>'O5 Details by Class &amp; Accounts'!AR48</f>
        <v>0</v>
      </c>
      <c r="S151" s="698">
        <f>'O5 Details by Class &amp; Accounts'!AS48</f>
        <v>0</v>
      </c>
      <c r="T151" s="698">
        <f>'O5 Details by Class &amp; Accounts'!AT48</f>
        <v>0</v>
      </c>
      <c r="U151" s="698">
        <f>'O5 Details by Class &amp; Accounts'!AU48</f>
        <v>0</v>
      </c>
      <c r="V151" s="698">
        <f>'O5 Details by Class &amp; Accounts'!AV48</f>
        <v>0</v>
      </c>
      <c r="W151" s="682">
        <f>'O5 Details by Class &amp; Accounts'!AW48</f>
        <v>0</v>
      </c>
      <c r="X151" s="620"/>
      <c r="Y151" s="621"/>
      <c r="Z151" s="670" t="s">
        <v>700</v>
      </c>
      <c r="AA151" s="621"/>
      <c r="AB151" s="621"/>
      <c r="AC151" s="621"/>
      <c r="AD151" s="621"/>
    </row>
    <row r="152" spans="1:30" s="67" customFormat="1" ht="12.75" x14ac:dyDescent="0.2">
      <c r="A152" s="710">
        <v>1840</v>
      </c>
      <c r="B152" s="376" t="s">
        <v>76</v>
      </c>
      <c r="C152" s="665">
        <f t="shared" si="29"/>
        <v>0</v>
      </c>
      <c r="D152" s="698">
        <f>'O5 Details by Class &amp; Accounts'!AD49</f>
        <v>0</v>
      </c>
      <c r="E152" s="698">
        <f>'O5 Details by Class &amp; Accounts'!AE49</f>
        <v>0</v>
      </c>
      <c r="F152" s="698">
        <f>'O5 Details by Class &amp; Accounts'!AF49</f>
        <v>0</v>
      </c>
      <c r="G152" s="698">
        <f>'O5 Details by Class &amp; Accounts'!AG49</f>
        <v>0</v>
      </c>
      <c r="H152" s="698">
        <f>'O5 Details by Class &amp; Accounts'!AH49</f>
        <v>0</v>
      </c>
      <c r="I152" s="698">
        <f>'O5 Details by Class &amp; Accounts'!AI49</f>
        <v>0</v>
      </c>
      <c r="J152" s="698">
        <f>'O5 Details by Class &amp; Accounts'!AJ49</f>
        <v>0</v>
      </c>
      <c r="K152" s="698">
        <f>'O5 Details by Class &amp; Accounts'!AK49</f>
        <v>0</v>
      </c>
      <c r="L152" s="698">
        <f>'O5 Details by Class &amp; Accounts'!AL49</f>
        <v>0</v>
      </c>
      <c r="M152" s="698">
        <f>'O5 Details by Class &amp; Accounts'!AM49</f>
        <v>0</v>
      </c>
      <c r="N152" s="698">
        <f>'O5 Details by Class &amp; Accounts'!AN49</f>
        <v>0</v>
      </c>
      <c r="O152" s="698">
        <f>'O5 Details by Class &amp; Accounts'!AO49</f>
        <v>0</v>
      </c>
      <c r="P152" s="698">
        <f>'O5 Details by Class &amp; Accounts'!AP49</f>
        <v>0</v>
      </c>
      <c r="Q152" s="698">
        <f>'O5 Details by Class &amp; Accounts'!AQ49</f>
        <v>0</v>
      </c>
      <c r="R152" s="698">
        <f>'O5 Details by Class &amp; Accounts'!AR49</f>
        <v>0</v>
      </c>
      <c r="S152" s="698">
        <f>'O5 Details by Class &amp; Accounts'!AS49</f>
        <v>0</v>
      </c>
      <c r="T152" s="698">
        <f>'O5 Details by Class &amp; Accounts'!AT49</f>
        <v>0</v>
      </c>
      <c r="U152" s="698">
        <f>'O5 Details by Class &amp; Accounts'!AU49</f>
        <v>0</v>
      </c>
      <c r="V152" s="698">
        <f>'O5 Details by Class &amp; Accounts'!AV49</f>
        <v>0</v>
      </c>
      <c r="W152" s="682">
        <f>'O5 Details by Class &amp; Accounts'!AW49</f>
        <v>0</v>
      </c>
      <c r="X152" s="620"/>
      <c r="Y152" s="621"/>
      <c r="Z152" s="670" t="e">
        <v>#N/A</v>
      </c>
      <c r="AA152" s="621"/>
      <c r="AB152" s="621"/>
      <c r="AC152" s="621"/>
      <c r="AD152" s="621"/>
    </row>
    <row r="153" spans="1:30" s="67" customFormat="1" ht="12.75" x14ac:dyDescent="0.2">
      <c r="A153" s="710" t="s">
        <v>831</v>
      </c>
      <c r="B153" s="376" t="s">
        <v>395</v>
      </c>
      <c r="C153" s="665">
        <f t="shared" si="29"/>
        <v>0</v>
      </c>
      <c r="D153" s="698">
        <f>'O5 Details by Class &amp; Accounts'!AD50</f>
        <v>0</v>
      </c>
      <c r="E153" s="698">
        <f>'O5 Details by Class &amp; Accounts'!AE50</f>
        <v>0</v>
      </c>
      <c r="F153" s="698">
        <f>'O5 Details by Class &amp; Accounts'!AF50</f>
        <v>0</v>
      </c>
      <c r="G153" s="698">
        <f>'O5 Details by Class &amp; Accounts'!AG50</f>
        <v>0</v>
      </c>
      <c r="H153" s="698">
        <f>'O5 Details by Class &amp; Accounts'!AH50</f>
        <v>0</v>
      </c>
      <c r="I153" s="698">
        <f>'O5 Details by Class &amp; Accounts'!AI50</f>
        <v>0</v>
      </c>
      <c r="J153" s="698">
        <f>'O5 Details by Class &amp; Accounts'!AJ50</f>
        <v>0</v>
      </c>
      <c r="K153" s="698">
        <f>'O5 Details by Class &amp; Accounts'!AK50</f>
        <v>0</v>
      </c>
      <c r="L153" s="698">
        <f>'O5 Details by Class &amp; Accounts'!AL50</f>
        <v>0</v>
      </c>
      <c r="M153" s="698">
        <f>'O5 Details by Class &amp; Accounts'!AM50</f>
        <v>0</v>
      </c>
      <c r="N153" s="698">
        <f>'O5 Details by Class &amp; Accounts'!AN50</f>
        <v>0</v>
      </c>
      <c r="O153" s="698">
        <f>'O5 Details by Class &amp; Accounts'!AO50</f>
        <v>0</v>
      </c>
      <c r="P153" s="698">
        <f>'O5 Details by Class &amp; Accounts'!AP50</f>
        <v>0</v>
      </c>
      <c r="Q153" s="698">
        <f>'O5 Details by Class &amp; Accounts'!AQ50</f>
        <v>0</v>
      </c>
      <c r="R153" s="698">
        <f>'O5 Details by Class &amp; Accounts'!AR50</f>
        <v>0</v>
      </c>
      <c r="S153" s="698">
        <f>'O5 Details by Class &amp; Accounts'!AS50</f>
        <v>0</v>
      </c>
      <c r="T153" s="698">
        <f>'O5 Details by Class &amp; Accounts'!AT50</f>
        <v>0</v>
      </c>
      <c r="U153" s="698">
        <f>'O5 Details by Class &amp; Accounts'!AU50</f>
        <v>0</v>
      </c>
      <c r="V153" s="698">
        <f>'O5 Details by Class &amp; Accounts'!AV50</f>
        <v>0</v>
      </c>
      <c r="W153" s="682">
        <f>'O5 Details by Class &amp; Accounts'!AW50</f>
        <v>0</v>
      </c>
      <c r="X153" s="620"/>
      <c r="Y153" s="621"/>
      <c r="Z153" s="670" t="s">
        <v>1416</v>
      </c>
      <c r="AA153" s="621"/>
      <c r="AB153" s="621"/>
      <c r="AC153" s="621"/>
      <c r="AD153" s="621"/>
    </row>
    <row r="154" spans="1:30" s="67" customFormat="1" ht="12.75" x14ac:dyDescent="0.2">
      <c r="A154" s="710" t="s">
        <v>832</v>
      </c>
      <c r="B154" s="376" t="s">
        <v>396</v>
      </c>
      <c r="C154" s="665">
        <f t="shared" si="29"/>
        <v>1840463.4198844347</v>
      </c>
      <c r="D154" s="698">
        <f>'O5 Details by Class &amp; Accounts'!AD51</f>
        <v>1536667.5898430552</v>
      </c>
      <c r="E154" s="698">
        <f>'O5 Details by Class &amp; Accounts'!AE51</f>
        <v>252895.09904039407</v>
      </c>
      <c r="F154" s="698">
        <f>'O5 Details by Class &amp; Accounts'!AF51</f>
        <v>24692.614639223571</v>
      </c>
      <c r="G154" s="698">
        <f>'O5 Details by Class &amp; Accounts'!AG51</f>
        <v>0</v>
      </c>
      <c r="H154" s="698">
        <f>'O5 Details by Class &amp; Accounts'!AH51</f>
        <v>0</v>
      </c>
      <c r="I154" s="698">
        <f>'O5 Details by Class &amp; Accounts'!AI51</f>
        <v>188.4932415207906</v>
      </c>
      <c r="J154" s="698">
        <f>'O5 Details by Class &amp; Accounts'!AJ51</f>
        <v>21118.798840700434</v>
      </c>
      <c r="K154" s="698">
        <f>'O5 Details by Class &amp; Accounts'!AK51</f>
        <v>0</v>
      </c>
      <c r="L154" s="698">
        <f>'O5 Details by Class &amp; Accounts'!AL51</f>
        <v>4900.8242795405558</v>
      </c>
      <c r="M154" s="698">
        <f>'O5 Details by Class &amp; Accounts'!AM51</f>
        <v>0</v>
      </c>
      <c r="N154" s="698">
        <f>'O5 Details by Class &amp; Accounts'!AN51</f>
        <v>0</v>
      </c>
      <c r="O154" s="698">
        <f>'O5 Details by Class &amp; Accounts'!AO51</f>
        <v>0</v>
      </c>
      <c r="P154" s="698">
        <f>'O5 Details by Class &amp; Accounts'!AP51</f>
        <v>0</v>
      </c>
      <c r="Q154" s="698">
        <f>'O5 Details by Class &amp; Accounts'!AQ51</f>
        <v>0</v>
      </c>
      <c r="R154" s="698">
        <f>'O5 Details by Class &amp; Accounts'!AR51</f>
        <v>0</v>
      </c>
      <c r="S154" s="698">
        <f>'O5 Details by Class &amp; Accounts'!AS51</f>
        <v>0</v>
      </c>
      <c r="T154" s="698">
        <f>'O5 Details by Class &amp; Accounts'!AT51</f>
        <v>0</v>
      </c>
      <c r="U154" s="698">
        <f>'O5 Details by Class &amp; Accounts'!AU51</f>
        <v>0</v>
      </c>
      <c r="V154" s="698">
        <f>'O5 Details by Class &amp; Accounts'!AV51</f>
        <v>0</v>
      </c>
      <c r="W154" s="682">
        <f>'O5 Details by Class &amp; Accounts'!AW51</f>
        <v>0</v>
      </c>
      <c r="X154" s="620"/>
      <c r="Y154" s="621"/>
      <c r="Z154" s="670" t="s">
        <v>699</v>
      </c>
      <c r="AA154" s="621"/>
      <c r="AB154" s="621"/>
      <c r="AC154" s="621"/>
      <c r="AD154" s="621"/>
    </row>
    <row r="155" spans="1:30" s="67" customFormat="1" ht="12.75" x14ac:dyDescent="0.2">
      <c r="A155" s="710" t="s">
        <v>833</v>
      </c>
      <c r="B155" s="376" t="s">
        <v>397</v>
      </c>
      <c r="C155" s="665">
        <f t="shared" si="29"/>
        <v>2104763.5898155649</v>
      </c>
      <c r="D155" s="698">
        <f>'O5 Details by Class &amp; Accounts'!AD52</f>
        <v>1449370.7701471879</v>
      </c>
      <c r="E155" s="698">
        <f>'O5 Details by Class &amp; Accounts'!AE52</f>
        <v>238528.33682791542</v>
      </c>
      <c r="F155" s="698">
        <f>'O5 Details by Class &amp; Accounts'!AF52</f>
        <v>23289.847546179069</v>
      </c>
      <c r="G155" s="698">
        <f>'O5 Details by Class &amp; Accounts'!AG52</f>
        <v>0</v>
      </c>
      <c r="H155" s="698">
        <f>'O5 Details by Class &amp; Accounts'!AH52</f>
        <v>0</v>
      </c>
      <c r="I155" s="698">
        <f>'O5 Details by Class &amp; Accounts'!AI52</f>
        <v>177.78509577235931</v>
      </c>
      <c r="J155" s="698">
        <f>'O5 Details by Class &amp; Accounts'!AJ52</f>
        <v>388774.43770842877</v>
      </c>
      <c r="K155" s="698">
        <f>'O5 Details by Class &amp; Accounts'!AK52</f>
        <v>0</v>
      </c>
      <c r="L155" s="698">
        <f>'O5 Details by Class &amp; Accounts'!AL52</f>
        <v>4622.4124900813413</v>
      </c>
      <c r="M155" s="698">
        <f>'O5 Details by Class &amp; Accounts'!AM52</f>
        <v>0</v>
      </c>
      <c r="N155" s="698">
        <f>'O5 Details by Class &amp; Accounts'!AN52</f>
        <v>0</v>
      </c>
      <c r="O155" s="698">
        <f>'O5 Details by Class &amp; Accounts'!AO52</f>
        <v>0</v>
      </c>
      <c r="P155" s="698">
        <f>'O5 Details by Class &amp; Accounts'!AP52</f>
        <v>0</v>
      </c>
      <c r="Q155" s="698">
        <f>'O5 Details by Class &amp; Accounts'!AQ52</f>
        <v>0</v>
      </c>
      <c r="R155" s="698">
        <f>'O5 Details by Class &amp; Accounts'!AR52</f>
        <v>0</v>
      </c>
      <c r="S155" s="698">
        <f>'O5 Details by Class &amp; Accounts'!AS52</f>
        <v>0</v>
      </c>
      <c r="T155" s="698">
        <f>'O5 Details by Class &amp; Accounts'!AT52</f>
        <v>0</v>
      </c>
      <c r="U155" s="698">
        <f>'O5 Details by Class &amp; Accounts'!AU52</f>
        <v>0</v>
      </c>
      <c r="V155" s="698">
        <f>'O5 Details by Class &amp; Accounts'!AV52</f>
        <v>0</v>
      </c>
      <c r="W155" s="682">
        <f>'O5 Details by Class &amp; Accounts'!AW52</f>
        <v>0</v>
      </c>
      <c r="X155" s="620"/>
      <c r="Y155" s="621"/>
      <c r="Z155" s="670" t="s">
        <v>700</v>
      </c>
      <c r="AA155" s="621"/>
      <c r="AB155" s="621"/>
      <c r="AC155" s="621"/>
      <c r="AD155" s="621"/>
    </row>
    <row r="156" spans="1:30" s="67" customFormat="1" ht="12.75" x14ac:dyDescent="0.2">
      <c r="A156" s="710">
        <v>1845</v>
      </c>
      <c r="B156" s="376" t="s">
        <v>84</v>
      </c>
      <c r="C156" s="665">
        <f t="shared" si="29"/>
        <v>0</v>
      </c>
      <c r="D156" s="698">
        <f>'O5 Details by Class &amp; Accounts'!AD53</f>
        <v>0</v>
      </c>
      <c r="E156" s="698">
        <f>'O5 Details by Class &amp; Accounts'!AE53</f>
        <v>0</v>
      </c>
      <c r="F156" s="698">
        <f>'O5 Details by Class &amp; Accounts'!AF53</f>
        <v>0</v>
      </c>
      <c r="G156" s="698">
        <f>'O5 Details by Class &amp; Accounts'!AG53</f>
        <v>0</v>
      </c>
      <c r="H156" s="698">
        <f>'O5 Details by Class &amp; Accounts'!AH53</f>
        <v>0</v>
      </c>
      <c r="I156" s="698">
        <f>'O5 Details by Class &amp; Accounts'!AI53</f>
        <v>0</v>
      </c>
      <c r="J156" s="698">
        <f>'O5 Details by Class &amp; Accounts'!AJ53</f>
        <v>0</v>
      </c>
      <c r="K156" s="698">
        <f>'O5 Details by Class &amp; Accounts'!AK53</f>
        <v>0</v>
      </c>
      <c r="L156" s="698">
        <f>'O5 Details by Class &amp; Accounts'!AL53</f>
        <v>0</v>
      </c>
      <c r="M156" s="698">
        <f>'O5 Details by Class &amp; Accounts'!AM53</f>
        <v>0</v>
      </c>
      <c r="N156" s="698">
        <f>'O5 Details by Class &amp; Accounts'!AN53</f>
        <v>0</v>
      </c>
      <c r="O156" s="698">
        <f>'O5 Details by Class &amp; Accounts'!AO53</f>
        <v>0</v>
      </c>
      <c r="P156" s="698">
        <f>'O5 Details by Class &amp; Accounts'!AP53</f>
        <v>0</v>
      </c>
      <c r="Q156" s="698">
        <f>'O5 Details by Class &amp; Accounts'!AQ53</f>
        <v>0</v>
      </c>
      <c r="R156" s="698">
        <f>'O5 Details by Class &amp; Accounts'!AR53</f>
        <v>0</v>
      </c>
      <c r="S156" s="698">
        <f>'O5 Details by Class &amp; Accounts'!AS53</f>
        <v>0</v>
      </c>
      <c r="T156" s="698">
        <f>'O5 Details by Class &amp; Accounts'!AT53</f>
        <v>0</v>
      </c>
      <c r="U156" s="698">
        <f>'O5 Details by Class &amp; Accounts'!AU53</f>
        <v>0</v>
      </c>
      <c r="V156" s="698">
        <f>'O5 Details by Class &amp; Accounts'!AV53</f>
        <v>0</v>
      </c>
      <c r="W156" s="682">
        <f>'O5 Details by Class &amp; Accounts'!AW53</f>
        <v>0</v>
      </c>
      <c r="X156" s="620"/>
      <c r="Y156" s="621"/>
      <c r="Z156" s="670" t="e">
        <v>#N/A</v>
      </c>
      <c r="AA156" s="621"/>
      <c r="AB156" s="621"/>
      <c r="AC156" s="621"/>
      <c r="AD156" s="621"/>
    </row>
    <row r="157" spans="1:30" s="67" customFormat="1" ht="25.5" x14ac:dyDescent="0.2">
      <c r="A157" s="710" t="s">
        <v>834</v>
      </c>
      <c r="B157" s="376" t="s">
        <v>398</v>
      </c>
      <c r="C157" s="665">
        <f t="shared" si="29"/>
        <v>0</v>
      </c>
      <c r="D157" s="698">
        <f>'O5 Details by Class &amp; Accounts'!AD54</f>
        <v>0</v>
      </c>
      <c r="E157" s="698">
        <f>'O5 Details by Class &amp; Accounts'!AE54</f>
        <v>0</v>
      </c>
      <c r="F157" s="698">
        <f>'O5 Details by Class &amp; Accounts'!AF54</f>
        <v>0</v>
      </c>
      <c r="G157" s="698">
        <f>'O5 Details by Class &amp; Accounts'!AG54</f>
        <v>0</v>
      </c>
      <c r="H157" s="698">
        <f>'O5 Details by Class &amp; Accounts'!AH54</f>
        <v>0</v>
      </c>
      <c r="I157" s="698">
        <f>'O5 Details by Class &amp; Accounts'!AI54</f>
        <v>0</v>
      </c>
      <c r="J157" s="698">
        <f>'O5 Details by Class &amp; Accounts'!AJ54</f>
        <v>0</v>
      </c>
      <c r="K157" s="698">
        <f>'O5 Details by Class &amp; Accounts'!AK54</f>
        <v>0</v>
      </c>
      <c r="L157" s="698">
        <f>'O5 Details by Class &amp; Accounts'!AL54</f>
        <v>0</v>
      </c>
      <c r="M157" s="698">
        <f>'O5 Details by Class &amp; Accounts'!AM54</f>
        <v>0</v>
      </c>
      <c r="N157" s="698">
        <f>'O5 Details by Class &amp; Accounts'!AN54</f>
        <v>0</v>
      </c>
      <c r="O157" s="698">
        <f>'O5 Details by Class &amp; Accounts'!AO54</f>
        <v>0</v>
      </c>
      <c r="P157" s="698">
        <f>'O5 Details by Class &amp; Accounts'!AP54</f>
        <v>0</v>
      </c>
      <c r="Q157" s="698">
        <f>'O5 Details by Class &amp; Accounts'!AQ54</f>
        <v>0</v>
      </c>
      <c r="R157" s="698">
        <f>'O5 Details by Class &amp; Accounts'!AR54</f>
        <v>0</v>
      </c>
      <c r="S157" s="698">
        <f>'O5 Details by Class &amp; Accounts'!AS54</f>
        <v>0</v>
      </c>
      <c r="T157" s="698">
        <f>'O5 Details by Class &amp; Accounts'!AT54</f>
        <v>0</v>
      </c>
      <c r="U157" s="698">
        <f>'O5 Details by Class &amp; Accounts'!AU54</f>
        <v>0</v>
      </c>
      <c r="V157" s="698">
        <f>'O5 Details by Class &amp; Accounts'!AV54</f>
        <v>0</v>
      </c>
      <c r="W157" s="682">
        <f>'O5 Details by Class &amp; Accounts'!AW54</f>
        <v>0</v>
      </c>
      <c r="X157" s="620"/>
      <c r="Y157" s="621"/>
      <c r="Z157" s="670" t="s">
        <v>1416</v>
      </c>
      <c r="AA157" s="621"/>
      <c r="AB157" s="621"/>
      <c r="AC157" s="621"/>
      <c r="AD157" s="621"/>
    </row>
    <row r="158" spans="1:30" s="67" customFormat="1" ht="12.75" x14ac:dyDescent="0.2">
      <c r="A158" s="710" t="s">
        <v>835</v>
      </c>
      <c r="B158" s="376" t="s">
        <v>399</v>
      </c>
      <c r="C158" s="665">
        <f t="shared" si="29"/>
        <v>2733427.490711268</v>
      </c>
      <c r="D158" s="698">
        <f>'O5 Details by Class &amp; Accounts'!AD55</f>
        <v>2282234.6745830905</v>
      </c>
      <c r="E158" s="698">
        <f>'O5 Details by Class &amp; Accounts'!AE55</f>
        <v>375595.84641273</v>
      </c>
      <c r="F158" s="698">
        <f>'O5 Details by Class &amp; Accounts'!AF55</f>
        <v>36673.085128000719</v>
      </c>
      <c r="G158" s="698">
        <f>'O5 Details by Class &amp; Accounts'!AG55</f>
        <v>0</v>
      </c>
      <c r="H158" s="698">
        <f>'O5 Details by Class &amp; Accounts'!AH55</f>
        <v>0</v>
      </c>
      <c r="I158" s="698">
        <f>'O5 Details by Class &amp; Accounts'!AI55</f>
        <v>279.94721471756276</v>
      </c>
      <c r="J158" s="698">
        <f>'O5 Details by Class &amp; Accounts'!AJ55</f>
        <v>31365.309790072635</v>
      </c>
      <c r="K158" s="698">
        <f>'O5 Details by Class &amp; Accounts'!AK55</f>
        <v>0</v>
      </c>
      <c r="L158" s="698">
        <f>'O5 Details by Class &amp; Accounts'!AL55</f>
        <v>7278.6275826566316</v>
      </c>
      <c r="M158" s="698">
        <f>'O5 Details by Class &amp; Accounts'!AM55</f>
        <v>0</v>
      </c>
      <c r="N158" s="698">
        <f>'O5 Details by Class &amp; Accounts'!AN55</f>
        <v>0</v>
      </c>
      <c r="O158" s="698">
        <f>'O5 Details by Class &amp; Accounts'!AO55</f>
        <v>0</v>
      </c>
      <c r="P158" s="698">
        <f>'O5 Details by Class &amp; Accounts'!AP55</f>
        <v>0</v>
      </c>
      <c r="Q158" s="698">
        <f>'O5 Details by Class &amp; Accounts'!AQ55</f>
        <v>0</v>
      </c>
      <c r="R158" s="698">
        <f>'O5 Details by Class &amp; Accounts'!AR55</f>
        <v>0</v>
      </c>
      <c r="S158" s="698">
        <f>'O5 Details by Class &amp; Accounts'!AS55</f>
        <v>0</v>
      </c>
      <c r="T158" s="698">
        <f>'O5 Details by Class &amp; Accounts'!AT55</f>
        <v>0</v>
      </c>
      <c r="U158" s="698">
        <f>'O5 Details by Class &amp; Accounts'!AU55</f>
        <v>0</v>
      </c>
      <c r="V158" s="698">
        <f>'O5 Details by Class &amp; Accounts'!AV55</f>
        <v>0</v>
      </c>
      <c r="W158" s="682">
        <f>'O5 Details by Class &amp; Accounts'!AW55</f>
        <v>0</v>
      </c>
      <c r="X158" s="620"/>
      <c r="Y158" s="621"/>
      <c r="Z158" s="670" t="s">
        <v>699</v>
      </c>
      <c r="AA158" s="621"/>
      <c r="AB158" s="621"/>
      <c r="AC158" s="621"/>
      <c r="AD158" s="621"/>
    </row>
    <row r="159" spans="1:30" s="67" customFormat="1" ht="25.5" x14ac:dyDescent="0.2">
      <c r="A159" s="710" t="s">
        <v>836</v>
      </c>
      <c r="B159" s="376" t="s">
        <v>631</v>
      </c>
      <c r="C159" s="665">
        <f t="shared" si="29"/>
        <v>3980840.0015887334</v>
      </c>
      <c r="D159" s="698">
        <f>'O5 Details by Class &amp; Accounts'!AD56</f>
        <v>2741264.2288443334</v>
      </c>
      <c r="E159" s="698">
        <f>'O5 Details by Class &amp; Accounts'!AE56</f>
        <v>451140.04696375562</v>
      </c>
      <c r="F159" s="698">
        <f>'O5 Details by Class &amp; Accounts'!AF56</f>
        <v>44049.202101057381</v>
      </c>
      <c r="G159" s="698">
        <f>'O5 Details by Class &amp; Accounts'!AG56</f>
        <v>0</v>
      </c>
      <c r="H159" s="698">
        <f>'O5 Details by Class &amp; Accounts'!AH56</f>
        <v>0</v>
      </c>
      <c r="I159" s="698">
        <f>'O5 Details by Class &amp; Accounts'!AI56</f>
        <v>336.25345115310978</v>
      </c>
      <c r="J159" s="698">
        <f>'O5 Details by Class &amp; Accounts'!AJ56</f>
        <v>735307.68049845309</v>
      </c>
      <c r="K159" s="698">
        <f>'O5 Details by Class &amp; Accounts'!AK56</f>
        <v>0</v>
      </c>
      <c r="L159" s="698">
        <f>'O5 Details by Class &amp; Accounts'!AL56</f>
        <v>8742.589729980853</v>
      </c>
      <c r="M159" s="698">
        <f>'O5 Details by Class &amp; Accounts'!AM56</f>
        <v>0</v>
      </c>
      <c r="N159" s="698">
        <f>'O5 Details by Class &amp; Accounts'!AN56</f>
        <v>0</v>
      </c>
      <c r="O159" s="698">
        <f>'O5 Details by Class &amp; Accounts'!AO56</f>
        <v>0</v>
      </c>
      <c r="P159" s="698">
        <f>'O5 Details by Class &amp; Accounts'!AP56</f>
        <v>0</v>
      </c>
      <c r="Q159" s="698">
        <f>'O5 Details by Class &amp; Accounts'!AQ56</f>
        <v>0</v>
      </c>
      <c r="R159" s="698">
        <f>'O5 Details by Class &amp; Accounts'!AR56</f>
        <v>0</v>
      </c>
      <c r="S159" s="698">
        <f>'O5 Details by Class &amp; Accounts'!AS56</f>
        <v>0</v>
      </c>
      <c r="T159" s="698">
        <f>'O5 Details by Class &amp; Accounts'!AT56</f>
        <v>0</v>
      </c>
      <c r="U159" s="698">
        <f>'O5 Details by Class &amp; Accounts'!AU56</f>
        <v>0</v>
      </c>
      <c r="V159" s="698">
        <f>'O5 Details by Class &amp; Accounts'!AV56</f>
        <v>0</v>
      </c>
      <c r="W159" s="682">
        <f>'O5 Details by Class &amp; Accounts'!AW56</f>
        <v>0</v>
      </c>
      <c r="X159" s="620"/>
      <c r="Y159" s="621"/>
      <c r="Z159" s="670" t="s">
        <v>700</v>
      </c>
      <c r="AA159" s="621"/>
      <c r="AB159" s="621"/>
      <c r="AC159" s="621"/>
      <c r="AD159" s="621"/>
    </row>
    <row r="160" spans="1:30" s="67" customFormat="1" ht="12.75" x14ac:dyDescent="0.2">
      <c r="A160" s="710">
        <v>1850</v>
      </c>
      <c r="B160" s="376" t="s">
        <v>90</v>
      </c>
      <c r="C160" s="665">
        <f t="shared" si="29"/>
        <v>5747722.4652000023</v>
      </c>
      <c r="D160" s="698">
        <f>'O5 Details by Class &amp; Accounts'!AD57</f>
        <v>4798975.4820773713</v>
      </c>
      <c r="E160" s="698">
        <f>'O5 Details by Class &amp; Accounts'!AE57</f>
        <v>789785.23908110289</v>
      </c>
      <c r="F160" s="698">
        <f>'O5 Details by Class &amp; Accounts'!AF57</f>
        <v>77114.43452394371</v>
      </c>
      <c r="G160" s="698">
        <f>'O5 Details by Class &amp; Accounts'!AG57</f>
        <v>0</v>
      </c>
      <c r="H160" s="698">
        <f>'O5 Details by Class &amp; Accounts'!AH57</f>
        <v>0</v>
      </c>
      <c r="I160" s="698">
        <f>'O5 Details by Class &amp; Accounts'!AI57</f>
        <v>588.65980552628787</v>
      </c>
      <c r="J160" s="698">
        <f>'O5 Details by Class &amp; Accounts'!AJ57</f>
        <v>65953.494768375022</v>
      </c>
      <c r="K160" s="698">
        <f>'O5 Details by Class &amp; Accounts'!AK57</f>
        <v>0</v>
      </c>
      <c r="L160" s="698">
        <f>'O5 Details by Class &amp; Accounts'!AL57</f>
        <v>15305.154943683485</v>
      </c>
      <c r="M160" s="698">
        <f>'O5 Details by Class &amp; Accounts'!AM57</f>
        <v>0</v>
      </c>
      <c r="N160" s="698">
        <f>'O5 Details by Class &amp; Accounts'!AN57</f>
        <v>0</v>
      </c>
      <c r="O160" s="698">
        <f>'O5 Details by Class &amp; Accounts'!AO57</f>
        <v>0</v>
      </c>
      <c r="P160" s="698">
        <f>'O5 Details by Class &amp; Accounts'!AP57</f>
        <v>0</v>
      </c>
      <c r="Q160" s="698">
        <f>'O5 Details by Class &amp; Accounts'!AQ57</f>
        <v>0</v>
      </c>
      <c r="R160" s="698">
        <f>'O5 Details by Class &amp; Accounts'!AR57</f>
        <v>0</v>
      </c>
      <c r="S160" s="698">
        <f>'O5 Details by Class &amp; Accounts'!AS57</f>
        <v>0</v>
      </c>
      <c r="T160" s="698">
        <f>'O5 Details by Class &amp; Accounts'!AT57</f>
        <v>0</v>
      </c>
      <c r="U160" s="698">
        <f>'O5 Details by Class &amp; Accounts'!AU57</f>
        <v>0</v>
      </c>
      <c r="V160" s="698">
        <f>'O5 Details by Class &amp; Accounts'!AV57</f>
        <v>0</v>
      </c>
      <c r="W160" s="682">
        <f>'O5 Details by Class &amp; Accounts'!AW57</f>
        <v>0</v>
      </c>
      <c r="X160" s="620"/>
      <c r="Y160" s="621"/>
      <c r="Z160" s="670" t="s">
        <v>1058</v>
      </c>
      <c r="AA160" s="621"/>
      <c r="AB160" s="621"/>
      <c r="AC160" s="621"/>
      <c r="AD160" s="621"/>
    </row>
    <row r="161" spans="1:30" s="67" customFormat="1" ht="12.75" x14ac:dyDescent="0.2">
      <c r="A161" s="710">
        <v>1855</v>
      </c>
      <c r="B161" s="376" t="s">
        <v>92</v>
      </c>
      <c r="C161" s="665">
        <f t="shared" si="29"/>
        <v>5170396.2280000001</v>
      </c>
      <c r="D161" s="698">
        <f>'O5 Details by Class &amp; Accounts'!AD58</f>
        <v>4757793.3460764484</v>
      </c>
      <c r="E161" s="698">
        <f>'O5 Details by Class &amp; Accounts'!AE58</f>
        <v>412602.88192355155</v>
      </c>
      <c r="F161" s="698">
        <f>'O5 Details by Class &amp; Accounts'!AF58</f>
        <v>0</v>
      </c>
      <c r="G161" s="698">
        <f>'O5 Details by Class &amp; Accounts'!AG58</f>
        <v>0</v>
      </c>
      <c r="H161" s="698">
        <f>'O5 Details by Class &amp; Accounts'!AH58</f>
        <v>0</v>
      </c>
      <c r="I161" s="698">
        <f>'O5 Details by Class &amp; Accounts'!AI58</f>
        <v>0</v>
      </c>
      <c r="J161" s="698">
        <f>'O5 Details by Class &amp; Accounts'!AJ58</f>
        <v>0</v>
      </c>
      <c r="K161" s="698">
        <f>'O5 Details by Class &amp; Accounts'!AK58</f>
        <v>0</v>
      </c>
      <c r="L161" s="698">
        <f>'O5 Details by Class &amp; Accounts'!AL58</f>
        <v>0</v>
      </c>
      <c r="M161" s="698">
        <f>'O5 Details by Class &amp; Accounts'!AM58</f>
        <v>0</v>
      </c>
      <c r="N161" s="698">
        <f>'O5 Details by Class &amp; Accounts'!AN58</f>
        <v>0</v>
      </c>
      <c r="O161" s="698">
        <f>'O5 Details by Class &amp; Accounts'!AO58</f>
        <v>0</v>
      </c>
      <c r="P161" s="698">
        <f>'O5 Details by Class &amp; Accounts'!AP58</f>
        <v>0</v>
      </c>
      <c r="Q161" s="698">
        <f>'O5 Details by Class &amp; Accounts'!AQ58</f>
        <v>0</v>
      </c>
      <c r="R161" s="698">
        <f>'O5 Details by Class &amp; Accounts'!AR58</f>
        <v>0</v>
      </c>
      <c r="S161" s="698">
        <f>'O5 Details by Class &amp; Accounts'!AS58</f>
        <v>0</v>
      </c>
      <c r="T161" s="698">
        <f>'O5 Details by Class &amp; Accounts'!AT58</f>
        <v>0</v>
      </c>
      <c r="U161" s="698">
        <f>'O5 Details by Class &amp; Accounts'!AU58</f>
        <v>0</v>
      </c>
      <c r="V161" s="698">
        <f>'O5 Details by Class &amp; Accounts'!AV58</f>
        <v>0</v>
      </c>
      <c r="W161" s="682">
        <f>'O5 Details by Class &amp; Accounts'!AW58</f>
        <v>0</v>
      </c>
      <c r="X161" s="620"/>
      <c r="Y161" s="621"/>
      <c r="Z161" s="670" t="s">
        <v>1274</v>
      </c>
      <c r="AA161" s="621"/>
      <c r="AB161" s="621"/>
      <c r="AC161" s="621"/>
      <c r="AD161" s="621"/>
    </row>
    <row r="162" spans="1:30" s="64" customFormat="1" ht="12.75" x14ac:dyDescent="0.2">
      <c r="A162" s="710">
        <v>1860</v>
      </c>
      <c r="B162" s="376" t="s">
        <v>93</v>
      </c>
      <c r="C162" s="665">
        <f>SUM(D162:W162)</f>
        <v>2877327.652999999</v>
      </c>
      <c r="D162" s="698">
        <f>'O5 Details by Class &amp; Accounts'!AD59</f>
        <v>1896637.7926204791</v>
      </c>
      <c r="E162" s="698">
        <f>'O5 Details by Class &amp; Accounts'!AE59</f>
        <v>548285.58263574878</v>
      </c>
      <c r="F162" s="698">
        <f>'O5 Details by Class &amp; Accounts'!AF59</f>
        <v>428879.48882315698</v>
      </c>
      <c r="G162" s="698">
        <f>'O5 Details by Class &amp; Accounts'!AG59</f>
        <v>0</v>
      </c>
      <c r="H162" s="698">
        <f>'O5 Details by Class &amp; Accounts'!AH59</f>
        <v>0</v>
      </c>
      <c r="I162" s="698">
        <f>'O5 Details by Class &amp; Accounts'!AI59</f>
        <v>3524.7889206144441</v>
      </c>
      <c r="J162" s="698">
        <f>'O5 Details by Class &amp; Accounts'!AJ59</f>
        <v>0</v>
      </c>
      <c r="K162" s="698">
        <f>'O5 Details by Class &amp; Accounts'!AK59</f>
        <v>0</v>
      </c>
      <c r="L162" s="698">
        <f>'O5 Details by Class &amp; Accounts'!AL59</f>
        <v>0</v>
      </c>
      <c r="M162" s="698">
        <f>'O5 Details by Class &amp; Accounts'!AM58</f>
        <v>0</v>
      </c>
      <c r="N162" s="698">
        <f>'O5 Details by Class &amp; Accounts'!AN58</f>
        <v>0</v>
      </c>
      <c r="O162" s="698">
        <f>'O5 Details by Class &amp; Accounts'!AO58</f>
        <v>0</v>
      </c>
      <c r="P162" s="698">
        <f>'O5 Details by Class &amp; Accounts'!AP58</f>
        <v>0</v>
      </c>
      <c r="Q162" s="698">
        <f>'O5 Details by Class &amp; Accounts'!AQ58</f>
        <v>0</v>
      </c>
      <c r="R162" s="698">
        <f>'O5 Details by Class &amp; Accounts'!AR58</f>
        <v>0</v>
      </c>
      <c r="S162" s="698">
        <f>'O5 Details by Class &amp; Accounts'!AS58</f>
        <v>0</v>
      </c>
      <c r="T162" s="698">
        <f>'O5 Details by Class &amp; Accounts'!AT58</f>
        <v>0</v>
      </c>
      <c r="U162" s="698">
        <f>'O5 Details by Class &amp; Accounts'!AU58</f>
        <v>0</v>
      </c>
      <c r="V162" s="698">
        <f>'O5 Details by Class &amp; Accounts'!AV58</f>
        <v>0</v>
      </c>
      <c r="W162" s="698">
        <f>'O5 Details by Class &amp; Accounts'!AW58</f>
        <v>0</v>
      </c>
      <c r="X162" s="72"/>
      <c r="Y162" s="577"/>
      <c r="Z162" s="670" t="s">
        <v>774</v>
      </c>
      <c r="AA162" s="577"/>
      <c r="AB162" s="577"/>
      <c r="AC162" s="577"/>
      <c r="AD162" s="577"/>
    </row>
    <row r="163" spans="1:30" s="579" customFormat="1" ht="12.75" x14ac:dyDescent="0.2">
      <c r="A163" s="711"/>
      <c r="B163" s="683"/>
      <c r="C163" s="685"/>
      <c r="D163" s="686"/>
      <c r="E163" s="686"/>
      <c r="F163" s="686"/>
      <c r="G163" s="686"/>
      <c r="H163" s="686"/>
      <c r="I163" s="686"/>
      <c r="J163" s="686"/>
      <c r="K163" s="686"/>
      <c r="L163" s="686"/>
      <c r="M163" s="686"/>
      <c r="N163" s="686"/>
      <c r="O163" s="686"/>
      <c r="P163" s="686"/>
      <c r="Q163" s="686"/>
      <c r="R163" s="686"/>
      <c r="S163" s="686"/>
      <c r="T163" s="686"/>
      <c r="U163" s="686"/>
      <c r="V163" s="686"/>
      <c r="W163" s="687"/>
      <c r="X163" s="622"/>
      <c r="Y163" s="623"/>
      <c r="Z163" s="670">
        <f>'E4 TB Allocation Details'!G60</f>
        <v>0</v>
      </c>
      <c r="AA163" s="623"/>
      <c r="AB163" s="623"/>
      <c r="AC163" s="623"/>
      <c r="AD163" s="623"/>
    </row>
    <row r="164" spans="1:30" ht="12.75" x14ac:dyDescent="0.2">
      <c r="A164" s="712"/>
      <c r="B164" s="700"/>
      <c r="C164" s="671"/>
      <c r="D164" s="666"/>
      <c r="E164" s="666"/>
      <c r="F164" s="666"/>
      <c r="G164" s="666"/>
      <c r="H164" s="666"/>
      <c r="I164" s="666"/>
      <c r="J164" s="666"/>
      <c r="K164" s="666"/>
      <c r="L164" s="666"/>
      <c r="M164" s="666"/>
      <c r="N164" s="666"/>
      <c r="O164" s="666"/>
      <c r="P164" s="666"/>
      <c r="Q164" s="666"/>
      <c r="R164" s="666"/>
      <c r="S164" s="666"/>
      <c r="T164" s="666"/>
      <c r="U164" s="666"/>
      <c r="V164" s="666"/>
      <c r="W164" s="674"/>
      <c r="Z164" s="670"/>
    </row>
    <row r="165" spans="1:30" ht="12.75" x14ac:dyDescent="0.2">
      <c r="A165" s="255"/>
      <c r="B165" s="932" t="s">
        <v>708</v>
      </c>
      <c r="C165" s="936">
        <f t="shared" si="29"/>
        <v>33348644.198400002</v>
      </c>
      <c r="D165" s="934">
        <f t="shared" ref="D165:W165" si="30">+SUM(D143:D164)</f>
        <v>26422165.505356733</v>
      </c>
      <c r="E165" s="934">
        <f t="shared" si="30"/>
        <v>4214138.0115034208</v>
      </c>
      <c r="F165" s="934">
        <f t="shared" si="30"/>
        <v>746525.96632602392</v>
      </c>
      <c r="G165" s="934">
        <f t="shared" si="30"/>
        <v>0</v>
      </c>
      <c r="H165" s="934">
        <f t="shared" si="30"/>
        <v>0</v>
      </c>
      <c r="I165" s="934">
        <f t="shared" si="30"/>
        <v>5949.5711916286955</v>
      </c>
      <c r="J165" s="934">
        <f t="shared" si="30"/>
        <v>1896820.8049758247</v>
      </c>
      <c r="K165" s="934">
        <f t="shared" si="30"/>
        <v>0</v>
      </c>
      <c r="L165" s="934">
        <f t="shared" si="30"/>
        <v>63044.339046370536</v>
      </c>
      <c r="M165" s="934">
        <f t="shared" si="30"/>
        <v>0</v>
      </c>
      <c r="N165" s="934">
        <f t="shared" si="30"/>
        <v>0</v>
      </c>
      <c r="O165" s="934">
        <f t="shared" si="30"/>
        <v>0</v>
      </c>
      <c r="P165" s="934">
        <f t="shared" si="30"/>
        <v>0</v>
      </c>
      <c r="Q165" s="934">
        <f t="shared" si="30"/>
        <v>0</v>
      </c>
      <c r="R165" s="934">
        <f t="shared" si="30"/>
        <v>0</v>
      </c>
      <c r="S165" s="934">
        <f t="shared" si="30"/>
        <v>0</v>
      </c>
      <c r="T165" s="934">
        <f t="shared" si="30"/>
        <v>0</v>
      </c>
      <c r="U165" s="934">
        <f t="shared" si="30"/>
        <v>0</v>
      </c>
      <c r="V165" s="934">
        <f t="shared" si="30"/>
        <v>0</v>
      </c>
      <c r="W165" s="935">
        <f t="shared" si="30"/>
        <v>0</v>
      </c>
      <c r="Z165" s="670"/>
    </row>
    <row r="166" spans="1:30" ht="12.75" x14ac:dyDescent="0.2">
      <c r="A166" s="255"/>
      <c r="B166" s="672"/>
      <c r="C166" s="692"/>
      <c r="D166" s="666"/>
      <c r="E166" s="666"/>
      <c r="F166" s="666"/>
      <c r="G166" s="666"/>
      <c r="H166" s="666"/>
      <c r="I166" s="666"/>
      <c r="J166" s="666"/>
      <c r="K166" s="666"/>
      <c r="L166" s="666"/>
      <c r="M166" s="666"/>
      <c r="N166" s="666"/>
      <c r="O166" s="666"/>
      <c r="P166" s="666"/>
      <c r="Q166" s="666"/>
      <c r="R166" s="666"/>
      <c r="S166" s="666"/>
      <c r="T166" s="666"/>
      <c r="U166" s="666"/>
      <c r="V166" s="666"/>
      <c r="W166" s="674"/>
      <c r="Z166" s="670"/>
    </row>
    <row r="167" spans="1:30" ht="12.75" x14ac:dyDescent="0.2">
      <c r="A167" s="202"/>
      <c r="B167" s="713" t="s">
        <v>0</v>
      </c>
      <c r="C167" s="671"/>
      <c r="D167" s="666"/>
      <c r="E167" s="666"/>
      <c r="F167" s="666"/>
      <c r="G167" s="666"/>
      <c r="H167" s="666"/>
      <c r="I167" s="666"/>
      <c r="J167" s="666"/>
      <c r="K167" s="666"/>
      <c r="L167" s="666"/>
      <c r="M167" s="666"/>
      <c r="N167" s="666"/>
      <c r="O167" s="666"/>
      <c r="P167" s="666"/>
      <c r="Q167" s="666"/>
      <c r="R167" s="666"/>
      <c r="S167" s="666"/>
      <c r="T167" s="666"/>
      <c r="U167" s="666"/>
      <c r="V167" s="666"/>
      <c r="W167" s="674"/>
      <c r="Z167" s="670"/>
    </row>
    <row r="168" spans="1:30" ht="25.5" x14ac:dyDescent="0.2">
      <c r="A168" s="202"/>
      <c r="B168" s="669" t="s">
        <v>962</v>
      </c>
      <c r="C168" s="665">
        <f t="shared" ref="C168:C179" si="31">SUM(D168:W168)</f>
        <v>-21055064.8564572</v>
      </c>
      <c r="D168" s="675">
        <f>IF(ISERROR('O7 Amortization'!AB82+'O7 Amortization'!AB153-'O7 Amortization'!AB176+'O7 Amortization'!AB224+'O7 Amortization'!AB295), "-", 'O7 Amortization'!AB82+'O7 Amortization'!AB153-'O7 Amortization'!AB176+'O7 Amortization'!AB224+'O7 Amortization'!AB295)</f>
        <v>-16726720.368118335</v>
      </c>
      <c r="E168" s="675">
        <f>IF(ISERROR('O7 Amortization'!AC82+'O7 Amortization'!AC153-'O7 Amortization'!AC176+'O7 Amortization'!AC224+'O7 Amortization'!AC295), "-", 'O7 Amortization'!AC82+'O7 Amortization'!AC153-'O7 Amortization'!AC176+'O7 Amortization'!AC224+'O7 Amortization'!AC295)</f>
        <v>-2653033.6853119629</v>
      </c>
      <c r="F168" s="675">
        <f>IF(ISERROR('O7 Amortization'!AD82+'O7 Amortization'!AD153-'O7 Amortization'!AD176+'O7 Amortization'!AD224+'O7 Amortization'!AD295), "-", 'O7 Amortization'!AD82+'O7 Amortization'!AD153-'O7 Amortization'!AD176+'O7 Amortization'!AD224+'O7 Amortization'!AD295)</f>
        <v>-460035.02052759763</v>
      </c>
      <c r="G168" s="675">
        <f>IF(ISERROR('O7 Amortization'!AE82+'O7 Amortization'!AE153-'O7 Amortization'!AE176+'O7 Amortization'!AE224+'O7 Amortization'!AE295), "-", 'O7 Amortization'!AE82+'O7 Amortization'!AE153-'O7 Amortization'!AE176+'O7 Amortization'!AE224+'O7 Amortization'!AE295)</f>
        <v>0</v>
      </c>
      <c r="H168" s="675">
        <f>IF(ISERROR('O7 Amortization'!AF82+'O7 Amortization'!AF153-'O7 Amortization'!AF176+'O7 Amortization'!AF224+'O7 Amortization'!AF295), "-", 'O7 Amortization'!AF82+'O7 Amortization'!AF153-'O7 Amortization'!AF176+'O7 Amortization'!AF224+'O7 Amortization'!AF295)</f>
        <v>0</v>
      </c>
      <c r="I168" s="675">
        <f>IF(ISERROR('O7 Amortization'!AG82+'O7 Amortization'!AG153-'O7 Amortization'!AG176+'O7 Amortization'!AG224+'O7 Amortization'!AG295), "-", 'O7 Amortization'!AG82+'O7 Amortization'!AG153-'O7 Amortization'!AG176+'O7 Amortization'!AG224+'O7 Amortization'!AG295)</f>
        <v>-3663.7253750648229</v>
      </c>
      <c r="J168" s="675">
        <f>IF(ISERROR('O7 Amortization'!AH82+'O7 Amortization'!AH153-'O7 Amortization'!AH176+'O7 Amortization'!AH224+'O7 Amortization'!AH295), "-", 'O7 Amortization'!AH82+'O7 Amortization'!AH153-'O7 Amortization'!AH176+'O7 Amortization'!AH224+'O7 Amortization'!AH295)</f>
        <v>-1171878.0549301975</v>
      </c>
      <c r="K168" s="675">
        <f>IF(ISERROR('O7 Amortization'!AI82+'O7 Amortization'!AI153-'O7 Amortization'!AI176+'O7 Amortization'!AI224+'O7 Amortization'!AI295), "-", 'O7 Amortization'!AI82+'O7 Amortization'!AI153-'O7 Amortization'!AI176+'O7 Amortization'!AI224+'O7 Amortization'!AI295)</f>
        <v>0</v>
      </c>
      <c r="L168" s="675">
        <f>IF(ISERROR('O7 Amortization'!AJ82+'O7 Amortization'!AJ153-'O7 Amortization'!AJ176+'O7 Amortization'!AJ224+'O7 Amortization'!AJ295), "-", 'O7 Amortization'!AJ82+'O7 Amortization'!AJ153-'O7 Amortization'!AJ176+'O7 Amortization'!AJ224+'O7 Amortization'!AJ295)</f>
        <v>-39734.002194044668</v>
      </c>
      <c r="M168" s="675">
        <f>IF(ISERROR('O7 Amortization'!AK82+'O7 Amortization'!AK153-'O7 Amortization'!AK176+'O7 Amortization'!AK224+'O7 Amortization'!AK295), "-", 'O7 Amortization'!AK82+'O7 Amortization'!AK153-'O7 Amortization'!AK176+'O7 Amortization'!AK224+'O7 Amortization'!AK295)</f>
        <v>0</v>
      </c>
      <c r="N168" s="675">
        <f>IF(ISERROR('O7 Amortization'!AL82+'O7 Amortization'!AL153-'O7 Amortization'!AL176+'O7 Amortization'!AL224+'O7 Amortization'!AL295), "-", 'O7 Amortization'!AL82+'O7 Amortization'!AL153-'O7 Amortization'!AL176+'O7 Amortization'!AL224+'O7 Amortization'!AL295)</f>
        <v>0</v>
      </c>
      <c r="O168" s="675">
        <f>IF(ISERROR('O7 Amortization'!AM82+'O7 Amortization'!AM153-'O7 Amortization'!AM176+'O7 Amortization'!AM224+'O7 Amortization'!AM295), "-", 'O7 Amortization'!AM82+'O7 Amortization'!AM153-'O7 Amortization'!AM176+'O7 Amortization'!AM224+'O7 Amortization'!AM295)</f>
        <v>0</v>
      </c>
      <c r="P168" s="675">
        <f>IF(ISERROR('O7 Amortization'!AN82+'O7 Amortization'!AN153-'O7 Amortization'!AN176+'O7 Amortization'!AN224+'O7 Amortization'!AN295), "-", 'O7 Amortization'!AN82+'O7 Amortization'!AN153-'O7 Amortization'!AN176+'O7 Amortization'!AN224+'O7 Amortization'!AN295)</f>
        <v>0</v>
      </c>
      <c r="Q168" s="675">
        <f>IF(ISERROR('O7 Amortization'!AO82+'O7 Amortization'!AO153-'O7 Amortization'!AO176+'O7 Amortization'!AO224+'O7 Amortization'!AO295), "-", 'O7 Amortization'!AO82+'O7 Amortization'!AO153-'O7 Amortization'!AO176+'O7 Amortization'!AO224+'O7 Amortization'!AO295)</f>
        <v>0</v>
      </c>
      <c r="R168" s="675">
        <f>IF(ISERROR('O7 Amortization'!AP82+'O7 Amortization'!AP153-'O7 Amortization'!AP176+'O7 Amortization'!AP224+'O7 Amortization'!AP295), "-", 'O7 Amortization'!AP82+'O7 Amortization'!AP153-'O7 Amortization'!AP176+'O7 Amortization'!AP224+'O7 Amortization'!AP295)</f>
        <v>0</v>
      </c>
      <c r="S168" s="675">
        <f>IF(ISERROR('O7 Amortization'!AQ82+'O7 Amortization'!AQ153-'O7 Amortization'!AQ176+'O7 Amortization'!AQ224+'O7 Amortization'!AQ295), "-", 'O7 Amortization'!AQ82+'O7 Amortization'!AQ153-'O7 Amortization'!AQ176+'O7 Amortization'!AQ224+'O7 Amortization'!AQ295)</f>
        <v>0</v>
      </c>
      <c r="T168" s="675">
        <f>IF(ISERROR('O7 Amortization'!AR82+'O7 Amortization'!AR153-'O7 Amortization'!AR176+'O7 Amortization'!AR224+'O7 Amortization'!AR295), "-", 'O7 Amortization'!AR82+'O7 Amortization'!AR153-'O7 Amortization'!AR176+'O7 Amortization'!AR224+'O7 Amortization'!AR295)</f>
        <v>0</v>
      </c>
      <c r="U168" s="675">
        <f>IF(ISERROR('O7 Amortization'!AS82+'O7 Amortization'!AS153-'O7 Amortization'!AS176+'O7 Amortization'!AS224+'O7 Amortization'!AS295), "-", 'O7 Amortization'!AS82+'O7 Amortization'!AS153-'O7 Amortization'!AS176+'O7 Amortization'!AS224+'O7 Amortization'!AS295)</f>
        <v>0</v>
      </c>
      <c r="V168" s="675">
        <f>IF(ISERROR('O7 Amortization'!AT82+'O7 Amortization'!AT153-'O7 Amortization'!AT176+'O7 Amortization'!AT224+'O7 Amortization'!AT295), "-", 'O7 Amortization'!AT82+'O7 Amortization'!AT153-'O7 Amortization'!AT176+'O7 Amortization'!AT224+'O7 Amortization'!AT295)</f>
        <v>0</v>
      </c>
      <c r="W168" s="675">
        <f>IF(ISERROR('O7 Amortization'!AU82+'O7 Amortization'!AU153-'O7 Amortization'!AU176+'O7 Amortization'!AU224+'O7 Amortization'!AU295), "-", 'O7 Amortization'!AU82+'O7 Amortization'!AU153-'O7 Amortization'!AU176+'O7 Amortization'!AU224+'O7 Amortization'!AU295)</f>
        <v>0</v>
      </c>
      <c r="X168" s="675"/>
      <c r="Z168" s="670"/>
    </row>
    <row r="169" spans="1:30" ht="12.75" x14ac:dyDescent="0.2">
      <c r="A169" s="677"/>
      <c r="B169" s="678" t="s">
        <v>963</v>
      </c>
      <c r="C169" s="671">
        <f>SUM(D169:W169)</f>
        <v>12293579.3419428</v>
      </c>
      <c r="D169" s="256">
        <f>IF(ISERROR(D165+D168), "-", D165+D168)</f>
        <v>9695445.1372383982</v>
      </c>
      <c r="E169" s="256">
        <f t="shared" ref="E169:W169" si="32">IF(ISERROR(E165+E168), "-", E165+E168)</f>
        <v>1561104.3261914579</v>
      </c>
      <c r="F169" s="256">
        <f t="shared" si="32"/>
        <v>286490.94579842628</v>
      </c>
      <c r="G169" s="256">
        <f t="shared" si="32"/>
        <v>0</v>
      </c>
      <c r="H169" s="256">
        <f t="shared" si="32"/>
        <v>0</v>
      </c>
      <c r="I169" s="256">
        <f t="shared" si="32"/>
        <v>2285.8458165638726</v>
      </c>
      <c r="J169" s="256">
        <f t="shared" si="32"/>
        <v>724942.75004562712</v>
      </c>
      <c r="K169" s="256">
        <f t="shared" si="32"/>
        <v>0</v>
      </c>
      <c r="L169" s="256">
        <f t="shared" si="32"/>
        <v>23310.336852325869</v>
      </c>
      <c r="M169" s="256">
        <f t="shared" si="32"/>
        <v>0</v>
      </c>
      <c r="N169" s="256">
        <f t="shared" si="32"/>
        <v>0</v>
      </c>
      <c r="O169" s="256">
        <f t="shared" si="32"/>
        <v>0</v>
      </c>
      <c r="P169" s="256">
        <f t="shared" si="32"/>
        <v>0</v>
      </c>
      <c r="Q169" s="256">
        <f t="shared" si="32"/>
        <v>0</v>
      </c>
      <c r="R169" s="256">
        <f t="shared" si="32"/>
        <v>0</v>
      </c>
      <c r="S169" s="256">
        <f t="shared" si="32"/>
        <v>0</v>
      </c>
      <c r="T169" s="256">
        <f t="shared" si="32"/>
        <v>0</v>
      </c>
      <c r="U169" s="256">
        <f t="shared" si="32"/>
        <v>0</v>
      </c>
      <c r="V169" s="256">
        <f t="shared" si="32"/>
        <v>0</v>
      </c>
      <c r="W169" s="668">
        <f t="shared" si="32"/>
        <v>0</v>
      </c>
      <c r="Z169" s="670"/>
    </row>
    <row r="170" spans="1:30" ht="12.75" x14ac:dyDescent="0.2">
      <c r="A170" s="669"/>
      <c r="B170" s="678" t="s">
        <v>1211</v>
      </c>
      <c r="C170" s="671">
        <f>SUM(D170:W170)</f>
        <v>855220.18744117254</v>
      </c>
      <c r="D170" s="256">
        <f t="shared" ref="D170:W170" si="33">IF(ISERROR(D169/D32*D28),0,D169/D32*D28)</f>
        <v>687592.71575699409</v>
      </c>
      <c r="E170" s="256">
        <f t="shared" si="33"/>
        <v>99594.608599372717</v>
      </c>
      <c r="F170" s="256">
        <f t="shared" si="33"/>
        <v>17115.280261007305</v>
      </c>
      <c r="G170" s="256">
        <f t="shared" si="33"/>
        <v>0</v>
      </c>
      <c r="H170" s="256">
        <f t="shared" si="33"/>
        <v>0</v>
      </c>
      <c r="I170" s="256">
        <f t="shared" si="33"/>
        <v>126.62717464483411</v>
      </c>
      <c r="J170" s="256">
        <f t="shared" si="33"/>
        <v>49225.257423639421</v>
      </c>
      <c r="K170" s="256">
        <f t="shared" si="33"/>
        <v>0</v>
      </c>
      <c r="L170" s="256">
        <f t="shared" si="33"/>
        <v>1565.6982255142314</v>
      </c>
      <c r="M170" s="256">
        <f t="shared" si="33"/>
        <v>0</v>
      </c>
      <c r="N170" s="256">
        <f t="shared" si="33"/>
        <v>0</v>
      </c>
      <c r="O170" s="256">
        <f t="shared" si="33"/>
        <v>0</v>
      </c>
      <c r="P170" s="256">
        <f t="shared" si="33"/>
        <v>0</v>
      </c>
      <c r="Q170" s="256">
        <f t="shared" si="33"/>
        <v>0</v>
      </c>
      <c r="R170" s="256">
        <f t="shared" si="33"/>
        <v>0</v>
      </c>
      <c r="S170" s="256">
        <f t="shared" si="33"/>
        <v>0</v>
      </c>
      <c r="T170" s="256">
        <f t="shared" si="33"/>
        <v>0</v>
      </c>
      <c r="U170" s="256">
        <f t="shared" si="33"/>
        <v>0</v>
      </c>
      <c r="V170" s="256">
        <f t="shared" si="33"/>
        <v>0</v>
      </c>
      <c r="W170" s="668">
        <f t="shared" si="33"/>
        <v>0</v>
      </c>
      <c r="Z170" s="670"/>
    </row>
    <row r="171" spans="1:30" ht="25.5" x14ac:dyDescent="0.2">
      <c r="A171" s="669"/>
      <c r="B171" s="678" t="s">
        <v>964</v>
      </c>
      <c r="C171" s="671">
        <f>SUM(D171:W171)</f>
        <v>13148799.529383972</v>
      </c>
      <c r="D171" s="256">
        <f>SUM(D169:D170)</f>
        <v>10383037.852995392</v>
      </c>
      <c r="E171" s="256">
        <f t="shared" ref="E171:W171" si="34">SUM(E169:E170)</f>
        <v>1660698.9347908306</v>
      </c>
      <c r="F171" s="256">
        <f t="shared" si="34"/>
        <v>303606.2260594336</v>
      </c>
      <c r="G171" s="256">
        <f t="shared" si="34"/>
        <v>0</v>
      </c>
      <c r="H171" s="256">
        <f t="shared" si="34"/>
        <v>0</v>
      </c>
      <c r="I171" s="256">
        <f t="shared" si="34"/>
        <v>2412.4729912087068</v>
      </c>
      <c r="J171" s="256">
        <f t="shared" si="34"/>
        <v>774168.00746926654</v>
      </c>
      <c r="K171" s="256">
        <f t="shared" si="34"/>
        <v>0</v>
      </c>
      <c r="L171" s="256">
        <f t="shared" si="34"/>
        <v>24876.035077840101</v>
      </c>
      <c r="M171" s="256">
        <f t="shared" si="34"/>
        <v>0</v>
      </c>
      <c r="N171" s="256">
        <f t="shared" si="34"/>
        <v>0</v>
      </c>
      <c r="O171" s="256">
        <f t="shared" si="34"/>
        <v>0</v>
      </c>
      <c r="P171" s="256">
        <f t="shared" si="34"/>
        <v>0</v>
      </c>
      <c r="Q171" s="256">
        <f t="shared" si="34"/>
        <v>0</v>
      </c>
      <c r="R171" s="256">
        <f t="shared" si="34"/>
        <v>0</v>
      </c>
      <c r="S171" s="256">
        <f t="shared" si="34"/>
        <v>0</v>
      </c>
      <c r="T171" s="256">
        <f t="shared" si="34"/>
        <v>0</v>
      </c>
      <c r="U171" s="256">
        <f t="shared" si="34"/>
        <v>0</v>
      </c>
      <c r="V171" s="256">
        <f t="shared" si="34"/>
        <v>0</v>
      </c>
      <c r="W171" s="668">
        <f t="shared" si="34"/>
        <v>0</v>
      </c>
      <c r="Z171" s="670"/>
    </row>
    <row r="172" spans="1:30" ht="12.75" x14ac:dyDescent="0.2">
      <c r="A172" s="255"/>
      <c r="B172" s="672"/>
      <c r="C172" s="665"/>
      <c r="D172" s="666"/>
      <c r="E172" s="666"/>
      <c r="F172" s="666"/>
      <c r="G172" s="666"/>
      <c r="H172" s="666"/>
      <c r="I172" s="666"/>
      <c r="J172" s="666"/>
      <c r="K172" s="666"/>
      <c r="L172" s="666"/>
      <c r="M172" s="666"/>
      <c r="N172" s="666"/>
      <c r="O172" s="666"/>
      <c r="P172" s="666"/>
      <c r="Q172" s="666"/>
      <c r="R172" s="666"/>
      <c r="S172" s="666"/>
      <c r="T172" s="666"/>
      <c r="U172" s="666"/>
      <c r="V172" s="666"/>
      <c r="W172" s="674"/>
      <c r="Z172" s="670"/>
    </row>
    <row r="173" spans="1:30" ht="12.75" x14ac:dyDescent="0.2">
      <c r="A173" s="714"/>
      <c r="B173" s="713" t="s">
        <v>850</v>
      </c>
      <c r="C173" s="665"/>
      <c r="D173" s="666"/>
      <c r="E173" s="666"/>
      <c r="F173" s="666"/>
      <c r="G173" s="666"/>
      <c r="H173" s="666"/>
      <c r="I173" s="666"/>
      <c r="J173" s="666"/>
      <c r="K173" s="666"/>
      <c r="L173" s="666"/>
      <c r="M173" s="666"/>
      <c r="N173" s="666"/>
      <c r="O173" s="666"/>
      <c r="P173" s="666"/>
      <c r="Q173" s="666"/>
      <c r="R173" s="666"/>
      <c r="S173" s="666"/>
      <c r="T173" s="666"/>
      <c r="U173" s="666"/>
      <c r="V173" s="666"/>
      <c r="W173" s="674"/>
      <c r="Z173" s="670"/>
    </row>
    <row r="174" spans="1:30" s="67" customFormat="1" ht="12.75" x14ac:dyDescent="0.2">
      <c r="A174" s="680">
        <v>4082</v>
      </c>
      <c r="B174" s="376" t="s">
        <v>1596</v>
      </c>
      <c r="C174" s="665">
        <f t="shared" si="31"/>
        <v>-14199.200000000003</v>
      </c>
      <c r="D174" s="681">
        <f t="shared" ref="D174:W174" si="35">D101</f>
        <v>-9428.6975033519375</v>
      </c>
      <c r="E174" s="681">
        <f t="shared" si="35"/>
        <v>-2400.4466041224882</v>
      </c>
      <c r="F174" s="681">
        <f t="shared" si="35"/>
        <v>-1633.7041735758321</v>
      </c>
      <c r="G174" s="681">
        <f t="shared" si="35"/>
        <v>0</v>
      </c>
      <c r="H174" s="681">
        <f t="shared" si="35"/>
        <v>0</v>
      </c>
      <c r="I174" s="681">
        <f t="shared" si="35"/>
        <v>-235.00552902745881</v>
      </c>
      <c r="J174" s="681">
        <f t="shared" si="35"/>
        <v>-480.43251165512635</v>
      </c>
      <c r="K174" s="681">
        <f t="shared" si="35"/>
        <v>0</v>
      </c>
      <c r="L174" s="681">
        <f t="shared" si="35"/>
        <v>-20.913678267160236</v>
      </c>
      <c r="M174" s="681">
        <f t="shared" si="35"/>
        <v>0</v>
      </c>
      <c r="N174" s="681">
        <f t="shared" si="35"/>
        <v>0</v>
      </c>
      <c r="O174" s="681">
        <f t="shared" si="35"/>
        <v>0</v>
      </c>
      <c r="P174" s="681">
        <f t="shared" si="35"/>
        <v>0</v>
      </c>
      <c r="Q174" s="681">
        <f t="shared" si="35"/>
        <v>0</v>
      </c>
      <c r="R174" s="681">
        <f t="shared" si="35"/>
        <v>0</v>
      </c>
      <c r="S174" s="681">
        <f t="shared" si="35"/>
        <v>0</v>
      </c>
      <c r="T174" s="681">
        <f t="shared" si="35"/>
        <v>0</v>
      </c>
      <c r="U174" s="681">
        <f t="shared" si="35"/>
        <v>0</v>
      </c>
      <c r="V174" s="681">
        <f t="shared" si="35"/>
        <v>0</v>
      </c>
      <c r="W174" s="682">
        <f t="shared" si="35"/>
        <v>0</v>
      </c>
      <c r="X174" s="620"/>
      <c r="Y174" s="621"/>
      <c r="Z174" s="670" t="s">
        <v>1273</v>
      </c>
      <c r="AA174" s="621"/>
      <c r="AB174" s="621"/>
      <c r="AC174" s="621"/>
      <c r="AD174" s="621"/>
    </row>
    <row r="175" spans="1:30" s="67" customFormat="1" ht="12.75" x14ac:dyDescent="0.2">
      <c r="A175" s="680">
        <v>4084</v>
      </c>
      <c r="B175" s="376" t="s">
        <v>517</v>
      </c>
      <c r="C175" s="665">
        <f t="shared" si="31"/>
        <v>-78.500000000000014</v>
      </c>
      <c r="D175" s="681">
        <f t="shared" ref="D175:S176" si="36">D102</f>
        <v>-52.12637007811194</v>
      </c>
      <c r="E175" s="681">
        <f t="shared" si="36"/>
        <v>-13.270822188828619</v>
      </c>
      <c r="F175" s="681">
        <f t="shared" si="36"/>
        <v>-9.0319016300709052</v>
      </c>
      <c r="G175" s="681">
        <f t="shared" si="36"/>
        <v>0</v>
      </c>
      <c r="H175" s="681">
        <f t="shared" si="36"/>
        <v>0</v>
      </c>
      <c r="I175" s="681">
        <f t="shared" si="36"/>
        <v>-1.2992234793971151</v>
      </c>
      <c r="J175" s="681">
        <f t="shared" si="36"/>
        <v>-2.6560617615730053</v>
      </c>
      <c r="K175" s="681">
        <f t="shared" si="36"/>
        <v>0</v>
      </c>
      <c r="L175" s="681">
        <f t="shared" si="36"/>
        <v>-0.1156208620184291</v>
      </c>
      <c r="M175" s="681">
        <f t="shared" si="36"/>
        <v>0</v>
      </c>
      <c r="N175" s="681">
        <f t="shared" si="36"/>
        <v>0</v>
      </c>
      <c r="O175" s="681">
        <f t="shared" si="36"/>
        <v>0</v>
      </c>
      <c r="P175" s="681">
        <f t="shared" si="36"/>
        <v>0</v>
      </c>
      <c r="Q175" s="681">
        <f t="shared" si="36"/>
        <v>0</v>
      </c>
      <c r="R175" s="681">
        <f t="shared" si="36"/>
        <v>0</v>
      </c>
      <c r="S175" s="681">
        <f t="shared" si="36"/>
        <v>0</v>
      </c>
      <c r="T175" s="681">
        <f t="shared" ref="T175:W176" si="37">T102</f>
        <v>0</v>
      </c>
      <c r="U175" s="681">
        <f t="shared" si="37"/>
        <v>0</v>
      </c>
      <c r="V175" s="681">
        <f t="shared" si="37"/>
        <v>0</v>
      </c>
      <c r="W175" s="682">
        <f t="shared" si="37"/>
        <v>0</v>
      </c>
      <c r="X175" s="620"/>
      <c r="Y175" s="621"/>
      <c r="Z175" s="670" t="s">
        <v>1273</v>
      </c>
      <c r="AA175" s="621"/>
      <c r="AB175" s="621"/>
      <c r="AC175" s="621"/>
      <c r="AD175" s="621"/>
    </row>
    <row r="176" spans="1:30" s="67" customFormat="1" ht="12.75" x14ac:dyDescent="0.2">
      <c r="A176" s="680">
        <v>4090</v>
      </c>
      <c r="B176" s="376" t="s">
        <v>522</v>
      </c>
      <c r="C176" s="665">
        <f t="shared" si="31"/>
        <v>0</v>
      </c>
      <c r="D176" s="681">
        <f t="shared" si="36"/>
        <v>0</v>
      </c>
      <c r="E176" s="681">
        <f t="shared" si="36"/>
        <v>0</v>
      </c>
      <c r="F176" s="681">
        <f t="shared" si="36"/>
        <v>0</v>
      </c>
      <c r="G176" s="681">
        <f t="shared" si="36"/>
        <v>0</v>
      </c>
      <c r="H176" s="681">
        <f t="shared" si="36"/>
        <v>0</v>
      </c>
      <c r="I176" s="681">
        <f t="shared" si="36"/>
        <v>0</v>
      </c>
      <c r="J176" s="681">
        <f t="shared" si="36"/>
        <v>0</v>
      </c>
      <c r="K176" s="681">
        <f t="shared" si="36"/>
        <v>0</v>
      </c>
      <c r="L176" s="681">
        <f t="shared" si="36"/>
        <v>0</v>
      </c>
      <c r="M176" s="681">
        <f t="shared" si="36"/>
        <v>0</v>
      </c>
      <c r="N176" s="681">
        <f t="shared" si="36"/>
        <v>0</v>
      </c>
      <c r="O176" s="681">
        <f t="shared" si="36"/>
        <v>0</v>
      </c>
      <c r="P176" s="681">
        <f t="shared" si="36"/>
        <v>0</v>
      </c>
      <c r="Q176" s="681">
        <f t="shared" si="36"/>
        <v>0</v>
      </c>
      <c r="R176" s="681">
        <f t="shared" si="36"/>
        <v>0</v>
      </c>
      <c r="S176" s="681">
        <f t="shared" si="36"/>
        <v>0</v>
      </c>
      <c r="T176" s="681">
        <f t="shared" si="37"/>
        <v>0</v>
      </c>
      <c r="U176" s="681">
        <f t="shared" si="37"/>
        <v>0</v>
      </c>
      <c r="V176" s="681">
        <f t="shared" si="37"/>
        <v>0</v>
      </c>
      <c r="W176" s="682">
        <f t="shared" si="37"/>
        <v>0</v>
      </c>
      <c r="X176" s="620"/>
      <c r="Y176" s="621"/>
      <c r="Z176" s="670" t="s">
        <v>1273</v>
      </c>
      <c r="AA176" s="621"/>
      <c r="AB176" s="621"/>
      <c r="AC176" s="621"/>
      <c r="AD176" s="621"/>
    </row>
    <row r="177" spans="1:30" s="67" customFormat="1" ht="12.75" x14ac:dyDescent="0.2">
      <c r="A177" s="680">
        <v>4220</v>
      </c>
      <c r="B177" s="376" t="s">
        <v>528</v>
      </c>
      <c r="C177" s="665">
        <f t="shared" si="31"/>
        <v>0</v>
      </c>
      <c r="D177" s="681">
        <f>'O4 Summary by Class &amp; Accounts'!E93</f>
        <v>0</v>
      </c>
      <c r="E177" s="681">
        <f>'O4 Summary by Class &amp; Accounts'!F93</f>
        <v>0</v>
      </c>
      <c r="F177" s="681">
        <f>'O4 Summary by Class &amp; Accounts'!G93</f>
        <v>0</v>
      </c>
      <c r="G177" s="681">
        <f>'O4 Summary by Class &amp; Accounts'!H93</f>
        <v>0</v>
      </c>
      <c r="H177" s="681">
        <f>'O4 Summary by Class &amp; Accounts'!I93</f>
        <v>0</v>
      </c>
      <c r="I177" s="681">
        <f>'O4 Summary by Class &amp; Accounts'!J93</f>
        <v>0</v>
      </c>
      <c r="J177" s="681">
        <f>'O4 Summary by Class &amp; Accounts'!K93</f>
        <v>0</v>
      </c>
      <c r="K177" s="681">
        <f>'O4 Summary by Class &amp; Accounts'!L93</f>
        <v>0</v>
      </c>
      <c r="L177" s="681">
        <f>'O4 Summary by Class &amp; Accounts'!M93</f>
        <v>0</v>
      </c>
      <c r="M177" s="681">
        <f>'O4 Summary by Class &amp; Accounts'!N93</f>
        <v>0</v>
      </c>
      <c r="N177" s="681">
        <f>'O4 Summary by Class &amp; Accounts'!O93</f>
        <v>0</v>
      </c>
      <c r="O177" s="681">
        <f>'O4 Summary by Class &amp; Accounts'!P93</f>
        <v>0</v>
      </c>
      <c r="P177" s="681">
        <f>'O4 Summary by Class &amp; Accounts'!Q93</f>
        <v>0</v>
      </c>
      <c r="Q177" s="681">
        <f>'O4 Summary by Class &amp; Accounts'!R93</f>
        <v>0</v>
      </c>
      <c r="R177" s="681">
        <f>'O4 Summary by Class &amp; Accounts'!S93</f>
        <v>0</v>
      </c>
      <c r="S177" s="681">
        <f>'O4 Summary by Class &amp; Accounts'!T93</f>
        <v>0</v>
      </c>
      <c r="T177" s="681">
        <f>'O4 Summary by Class &amp; Accounts'!U93</f>
        <v>0</v>
      </c>
      <c r="U177" s="681">
        <f>'O4 Summary by Class &amp; Accounts'!V93</f>
        <v>0</v>
      </c>
      <c r="V177" s="681">
        <f>'O4 Summary by Class &amp; Accounts'!W93</f>
        <v>0</v>
      </c>
      <c r="W177" s="682">
        <f>'O4 Summary by Class &amp; Accounts'!X93</f>
        <v>0</v>
      </c>
      <c r="X177" s="620"/>
      <c r="Y177" s="621"/>
      <c r="Z177" s="670" t="s">
        <v>1185</v>
      </c>
      <c r="AA177" s="621"/>
      <c r="AB177" s="621"/>
      <c r="AC177" s="621"/>
      <c r="AD177" s="621"/>
    </row>
    <row r="178" spans="1:30" s="67" customFormat="1" ht="12.75" x14ac:dyDescent="0.2">
      <c r="A178" s="680">
        <v>4225</v>
      </c>
      <c r="B178" s="376" t="s">
        <v>529</v>
      </c>
      <c r="C178" s="665">
        <f t="shared" si="31"/>
        <v>-54283.837500000009</v>
      </c>
      <c r="D178" s="681">
        <f>'O4 Summary by Class &amp; Accounts'!E94</f>
        <v>-24715.810086169291</v>
      </c>
      <c r="E178" s="681">
        <f>'O4 Summary by Class &amp; Accounts'!F94</f>
        <v>-12142.157674923401</v>
      </c>
      <c r="F178" s="681">
        <f>'O4 Summary by Class &amp; Accounts'!G94</f>
        <v>-17345.428201996994</v>
      </c>
      <c r="G178" s="681">
        <f>'O4 Summary by Class &amp; Accounts'!H94</f>
        <v>0</v>
      </c>
      <c r="H178" s="681">
        <f>'O4 Summary by Class &amp; Accounts'!I94</f>
        <v>0</v>
      </c>
      <c r="I178" s="681">
        <f>'O4 Summary by Class &amp; Accounts'!J94</f>
        <v>0</v>
      </c>
      <c r="J178" s="681">
        <f>'O4 Summary by Class &amp; Accounts'!K94</f>
        <v>-37.306850325300537</v>
      </c>
      <c r="K178" s="681">
        <f>'O4 Summary by Class &amp; Accounts'!L94</f>
        <v>0</v>
      </c>
      <c r="L178" s="681">
        <f>'O4 Summary by Class &amp; Accounts'!M94</f>
        <v>-43.13468658502341</v>
      </c>
      <c r="M178" s="681">
        <f>'O4 Summary by Class &amp; Accounts'!N94</f>
        <v>0</v>
      </c>
      <c r="N178" s="681">
        <f>'O4 Summary by Class &amp; Accounts'!O94</f>
        <v>0</v>
      </c>
      <c r="O178" s="681">
        <f>'O4 Summary by Class &amp; Accounts'!P94</f>
        <v>0</v>
      </c>
      <c r="P178" s="681">
        <f>'O4 Summary by Class &amp; Accounts'!Q94</f>
        <v>0</v>
      </c>
      <c r="Q178" s="681">
        <f>'O4 Summary by Class &amp; Accounts'!R94</f>
        <v>0</v>
      </c>
      <c r="R178" s="681">
        <f>'O4 Summary by Class &amp; Accounts'!S94</f>
        <v>0</v>
      </c>
      <c r="S178" s="681">
        <f>'O4 Summary by Class &amp; Accounts'!T94</f>
        <v>0</v>
      </c>
      <c r="T178" s="681">
        <f>'O4 Summary by Class &amp; Accounts'!U94</f>
        <v>0</v>
      </c>
      <c r="U178" s="681">
        <f>'O4 Summary by Class &amp; Accounts'!V94</f>
        <v>0</v>
      </c>
      <c r="V178" s="681">
        <f>'O4 Summary by Class &amp; Accounts'!W94</f>
        <v>0</v>
      </c>
      <c r="W178" s="682">
        <f>'O4 Summary by Class &amp; Accounts'!X94</f>
        <v>0</v>
      </c>
      <c r="X178" s="620"/>
      <c r="Y178" s="621"/>
      <c r="Z178" s="670" t="s">
        <v>1345</v>
      </c>
      <c r="AA178" s="621"/>
      <c r="AB178" s="621"/>
      <c r="AC178" s="621"/>
      <c r="AD178" s="621"/>
    </row>
    <row r="179" spans="1:30" s="67" customFormat="1" ht="12.75" x14ac:dyDescent="0.2">
      <c r="A179" s="680">
        <v>4235</v>
      </c>
      <c r="B179" s="376" t="s">
        <v>531</v>
      </c>
      <c r="C179" s="665">
        <f t="shared" si="31"/>
        <v>0</v>
      </c>
      <c r="D179" s="681">
        <f>'O4 Summary by Class &amp; Accounts'!E95</f>
        <v>0</v>
      </c>
      <c r="E179" s="681">
        <f>'O4 Summary by Class &amp; Accounts'!F95</f>
        <v>0</v>
      </c>
      <c r="F179" s="681">
        <f>'O4 Summary by Class &amp; Accounts'!G95</f>
        <v>0</v>
      </c>
      <c r="G179" s="681">
        <f>'O4 Summary by Class &amp; Accounts'!H95</f>
        <v>0</v>
      </c>
      <c r="H179" s="681">
        <f>'O4 Summary by Class &amp; Accounts'!I95</f>
        <v>0</v>
      </c>
      <c r="I179" s="681">
        <f>'O4 Summary by Class &amp; Accounts'!J95</f>
        <v>0</v>
      </c>
      <c r="J179" s="681">
        <f>'O4 Summary by Class &amp; Accounts'!K95</f>
        <v>0</v>
      </c>
      <c r="K179" s="681">
        <f>'O4 Summary by Class &amp; Accounts'!L95</f>
        <v>0</v>
      </c>
      <c r="L179" s="681">
        <f>'O4 Summary by Class &amp; Accounts'!M95</f>
        <v>0</v>
      </c>
      <c r="M179" s="681">
        <f>'O4 Summary by Class &amp; Accounts'!N95</f>
        <v>0</v>
      </c>
      <c r="N179" s="681">
        <f>'O4 Summary by Class &amp; Accounts'!O95</f>
        <v>0</v>
      </c>
      <c r="O179" s="681">
        <f>'O4 Summary by Class &amp; Accounts'!P95</f>
        <v>0</v>
      </c>
      <c r="P179" s="681">
        <f>'O4 Summary by Class &amp; Accounts'!Q95</f>
        <v>0</v>
      </c>
      <c r="Q179" s="681">
        <f>'O4 Summary by Class &amp; Accounts'!R95</f>
        <v>0</v>
      </c>
      <c r="R179" s="681">
        <f>'O4 Summary by Class &amp; Accounts'!S95</f>
        <v>0</v>
      </c>
      <c r="S179" s="681">
        <f>'O4 Summary by Class &amp; Accounts'!T95</f>
        <v>0</v>
      </c>
      <c r="T179" s="681">
        <f>'O4 Summary by Class &amp; Accounts'!U95</f>
        <v>0</v>
      </c>
      <c r="U179" s="681">
        <f>'O4 Summary by Class &amp; Accounts'!V95</f>
        <v>0</v>
      </c>
      <c r="V179" s="681">
        <f>'O4 Summary by Class &amp; Accounts'!W95</f>
        <v>0</v>
      </c>
      <c r="W179" s="682">
        <f>'O4 Summary by Class &amp; Accounts'!X95</f>
        <v>0</v>
      </c>
      <c r="X179" s="620"/>
      <c r="Y179" s="621"/>
      <c r="Z179" s="670" t="s">
        <v>1273</v>
      </c>
      <c r="AA179" s="621"/>
      <c r="AB179" s="621"/>
      <c r="AC179" s="621"/>
      <c r="AD179" s="621"/>
    </row>
    <row r="180" spans="1:30" s="67" customFormat="1" ht="12.75" x14ac:dyDescent="0.2">
      <c r="A180" s="680"/>
      <c r="B180" s="376"/>
      <c r="C180" s="665"/>
      <c r="D180" s="681"/>
      <c r="E180" s="681"/>
      <c r="F180" s="681"/>
      <c r="G180" s="681"/>
      <c r="H180" s="681"/>
      <c r="I180" s="681"/>
      <c r="J180" s="681"/>
      <c r="K180" s="681"/>
      <c r="L180" s="681"/>
      <c r="M180" s="681"/>
      <c r="N180" s="681"/>
      <c r="O180" s="681"/>
      <c r="P180" s="681"/>
      <c r="Q180" s="681"/>
      <c r="R180" s="681"/>
      <c r="S180" s="681"/>
      <c r="T180" s="681"/>
      <c r="U180" s="681"/>
      <c r="V180" s="681"/>
      <c r="W180" s="682"/>
      <c r="X180" s="620"/>
      <c r="Y180" s="621"/>
      <c r="Z180" s="670"/>
      <c r="AA180" s="621"/>
      <c r="AB180" s="621"/>
      <c r="AC180" s="621"/>
      <c r="AD180" s="621"/>
    </row>
    <row r="181" spans="1:30" ht="12.75" x14ac:dyDescent="0.2">
      <c r="A181" s="689"/>
      <c r="B181" s="932" t="s">
        <v>708</v>
      </c>
      <c r="C181" s="933">
        <f>+SUM(C174:C180)</f>
        <v>-68561.537500000006</v>
      </c>
      <c r="D181" s="934">
        <f>+SUM(D174:D179)</f>
        <v>-34196.633959599341</v>
      </c>
      <c r="E181" s="934">
        <f t="shared" ref="E181:W181" si="38">+SUM(E174:E179)</f>
        <v>-14555.875101234718</v>
      </c>
      <c r="F181" s="934">
        <f t="shared" si="38"/>
        <v>-18988.164277202897</v>
      </c>
      <c r="G181" s="934">
        <f t="shared" si="38"/>
        <v>0</v>
      </c>
      <c r="H181" s="934">
        <f t="shared" si="38"/>
        <v>0</v>
      </c>
      <c r="I181" s="934">
        <f t="shared" si="38"/>
        <v>-236.30475250685592</v>
      </c>
      <c r="J181" s="934">
        <f t="shared" si="38"/>
        <v>-520.39542374199993</v>
      </c>
      <c r="K181" s="934">
        <f t="shared" si="38"/>
        <v>0</v>
      </c>
      <c r="L181" s="934">
        <f t="shared" si="38"/>
        <v>-64.16398571420207</v>
      </c>
      <c r="M181" s="934">
        <f t="shared" si="38"/>
        <v>0</v>
      </c>
      <c r="N181" s="934">
        <f t="shared" si="38"/>
        <v>0</v>
      </c>
      <c r="O181" s="934">
        <f t="shared" si="38"/>
        <v>0</v>
      </c>
      <c r="P181" s="934">
        <f t="shared" si="38"/>
        <v>0</v>
      </c>
      <c r="Q181" s="934">
        <f t="shared" si="38"/>
        <v>0</v>
      </c>
      <c r="R181" s="934">
        <f t="shared" si="38"/>
        <v>0</v>
      </c>
      <c r="S181" s="934">
        <f t="shared" si="38"/>
        <v>0</v>
      </c>
      <c r="T181" s="934">
        <f t="shared" si="38"/>
        <v>0</v>
      </c>
      <c r="U181" s="934">
        <f t="shared" si="38"/>
        <v>0</v>
      </c>
      <c r="V181" s="934">
        <f t="shared" si="38"/>
        <v>0</v>
      </c>
      <c r="W181" s="935">
        <f t="shared" si="38"/>
        <v>0</v>
      </c>
      <c r="Z181" s="670"/>
    </row>
    <row r="182" spans="1:30" ht="12.75" x14ac:dyDescent="0.2">
      <c r="A182" s="255"/>
      <c r="B182" s="672"/>
      <c r="C182" s="671"/>
      <c r="D182" s="256"/>
      <c r="E182" s="256"/>
      <c r="F182" s="256"/>
      <c r="G182" s="256"/>
      <c r="H182" s="256"/>
      <c r="I182" s="256"/>
      <c r="J182" s="256"/>
      <c r="K182" s="256"/>
      <c r="L182" s="256"/>
      <c r="M182" s="256"/>
      <c r="N182" s="256"/>
      <c r="O182" s="256"/>
      <c r="P182" s="256"/>
      <c r="Q182" s="256"/>
      <c r="R182" s="256"/>
      <c r="S182" s="256"/>
      <c r="T182" s="256"/>
      <c r="U182" s="256"/>
      <c r="V182" s="256"/>
      <c r="W182" s="668"/>
      <c r="Z182" s="670"/>
    </row>
    <row r="183" spans="1:30" ht="12.75" x14ac:dyDescent="0.2">
      <c r="A183" s="255"/>
      <c r="B183" s="713" t="s">
        <v>852</v>
      </c>
      <c r="C183" s="671"/>
      <c r="D183" s="666"/>
      <c r="E183" s="666"/>
      <c r="F183" s="666"/>
      <c r="G183" s="666"/>
      <c r="H183" s="666"/>
      <c r="I183" s="666"/>
      <c r="J183" s="666"/>
      <c r="K183" s="666"/>
      <c r="L183" s="666"/>
      <c r="M183" s="666"/>
      <c r="N183" s="666"/>
      <c r="O183" s="666"/>
      <c r="P183" s="666"/>
      <c r="Q183" s="666"/>
      <c r="R183" s="666"/>
      <c r="S183" s="666"/>
      <c r="T183" s="666"/>
      <c r="U183" s="666"/>
      <c r="V183" s="666"/>
      <c r="W183" s="674"/>
      <c r="Z183" s="670"/>
    </row>
    <row r="184" spans="1:30" s="67" customFormat="1" ht="12.75" x14ac:dyDescent="0.2">
      <c r="A184" s="680">
        <v>5005</v>
      </c>
      <c r="B184" s="376" t="s">
        <v>984</v>
      </c>
      <c r="C184" s="665">
        <f t="shared" ref="C184:C210" si="39">SUM(D184:W184)</f>
        <v>26363.60104530261</v>
      </c>
      <c r="D184" s="681">
        <f>'O5 Details by Class &amp; Accounts'!AD131</f>
        <v>21219.340066279496</v>
      </c>
      <c r="E184" s="681">
        <f>'O5 Details by Class &amp; Accounts'!AE131</f>
        <v>3171.6736223597982</v>
      </c>
      <c r="F184" s="681">
        <f>'O5 Details by Class &amp; Accounts'!AF131</f>
        <v>274.82583477659</v>
      </c>
      <c r="G184" s="681">
        <f>'O5 Details by Class &amp; Accounts'!AG131</f>
        <v>0</v>
      </c>
      <c r="H184" s="681">
        <f>'O5 Details by Class &amp; Accounts'!AH131</f>
        <v>0</v>
      </c>
      <c r="I184" s="681">
        <f>'O5 Details by Class &amp; Accounts'!AI131</f>
        <v>2.0979071356991601</v>
      </c>
      <c r="J184" s="681">
        <f>'O5 Details by Class &amp; Accounts'!AJ131</f>
        <v>1641.1180292228469</v>
      </c>
      <c r="K184" s="681">
        <f>'O5 Details by Class &amp; Accounts'!AK131</f>
        <v>0</v>
      </c>
      <c r="L184" s="681">
        <f>'O5 Details by Class &amp; Accounts'!AL131</f>
        <v>54.545585528178165</v>
      </c>
      <c r="M184" s="681">
        <f>'O5 Details by Class &amp; Accounts'!AM131</f>
        <v>0</v>
      </c>
      <c r="N184" s="681">
        <f>'O5 Details by Class &amp; Accounts'!AN131</f>
        <v>0</v>
      </c>
      <c r="O184" s="681">
        <f>'O5 Details by Class &amp; Accounts'!AO131</f>
        <v>0</v>
      </c>
      <c r="P184" s="681">
        <f>'O5 Details by Class &amp; Accounts'!AP131</f>
        <v>0</v>
      </c>
      <c r="Q184" s="681">
        <f>'O5 Details by Class &amp; Accounts'!AQ131</f>
        <v>0</v>
      </c>
      <c r="R184" s="681">
        <f>'O5 Details by Class &amp; Accounts'!AR131</f>
        <v>0</v>
      </c>
      <c r="S184" s="681">
        <f>'O5 Details by Class &amp; Accounts'!AS131</f>
        <v>0</v>
      </c>
      <c r="T184" s="681">
        <f>'O5 Details by Class &amp; Accounts'!AT131</f>
        <v>0</v>
      </c>
      <c r="U184" s="681">
        <f>'O5 Details by Class &amp; Accounts'!AU131</f>
        <v>0</v>
      </c>
      <c r="V184" s="681">
        <f>'O5 Details by Class &amp; Accounts'!AV131</f>
        <v>0</v>
      </c>
      <c r="W184" s="682">
        <f>'O5 Details by Class &amp; Accounts'!AW131</f>
        <v>0</v>
      </c>
      <c r="X184" s="620"/>
      <c r="Y184" s="621"/>
      <c r="Z184" s="670" t="s">
        <v>108</v>
      </c>
      <c r="AA184" s="621"/>
      <c r="AB184" s="621"/>
      <c r="AC184" s="621"/>
      <c r="AD184" s="621"/>
    </row>
    <row r="185" spans="1:30" s="67" customFormat="1" ht="12.75" x14ac:dyDescent="0.2">
      <c r="A185" s="680">
        <v>5010</v>
      </c>
      <c r="B185" s="376" t="s">
        <v>576</v>
      </c>
      <c r="C185" s="665">
        <f t="shared" si="39"/>
        <v>30788.082362226047</v>
      </c>
      <c r="D185" s="681">
        <f>'O5 Details by Class &amp; Accounts'!AD132</f>
        <v>24780.483838686367</v>
      </c>
      <c r="E185" s="681">
        <f>'O5 Details by Class &amp; Accounts'!AE132</f>
        <v>3703.9609476533274</v>
      </c>
      <c r="F185" s="681">
        <f>'O5 Details by Class &amp; Accounts'!AF132</f>
        <v>320.94858444524982</v>
      </c>
      <c r="G185" s="681">
        <f>'O5 Details by Class &amp; Accounts'!AG132</f>
        <v>0</v>
      </c>
      <c r="H185" s="681">
        <f>'O5 Details by Class &amp; Accounts'!AH132</f>
        <v>0</v>
      </c>
      <c r="I185" s="681">
        <f>'O5 Details by Class &amp; Accounts'!AI132</f>
        <v>2.4499891942385483</v>
      </c>
      <c r="J185" s="681">
        <f>'O5 Details by Class &amp; Accounts'!AJ132</f>
        <v>1916.5392831966649</v>
      </c>
      <c r="K185" s="681">
        <f>'O5 Details by Class &amp; Accounts'!AK132</f>
        <v>0</v>
      </c>
      <c r="L185" s="681">
        <f>'O5 Details by Class &amp; Accounts'!AL132</f>
        <v>63.699719050202255</v>
      </c>
      <c r="M185" s="681">
        <f>'O5 Details by Class &amp; Accounts'!AM132</f>
        <v>0</v>
      </c>
      <c r="N185" s="681">
        <f>'O5 Details by Class &amp; Accounts'!AN132</f>
        <v>0</v>
      </c>
      <c r="O185" s="681">
        <f>'O5 Details by Class &amp; Accounts'!AO132</f>
        <v>0</v>
      </c>
      <c r="P185" s="681">
        <f>'O5 Details by Class &amp; Accounts'!AP132</f>
        <v>0</v>
      </c>
      <c r="Q185" s="681">
        <f>'O5 Details by Class &amp; Accounts'!AQ132</f>
        <v>0</v>
      </c>
      <c r="R185" s="681">
        <f>'O5 Details by Class &amp; Accounts'!AR132</f>
        <v>0</v>
      </c>
      <c r="S185" s="681">
        <f>'O5 Details by Class &amp; Accounts'!AS132</f>
        <v>0</v>
      </c>
      <c r="T185" s="681">
        <f>'O5 Details by Class &amp; Accounts'!AT132</f>
        <v>0</v>
      </c>
      <c r="U185" s="681">
        <f>'O5 Details by Class &amp; Accounts'!AU132</f>
        <v>0</v>
      </c>
      <c r="V185" s="681">
        <f>'O5 Details by Class &amp; Accounts'!AV132</f>
        <v>0</v>
      </c>
      <c r="W185" s="682">
        <f>'O5 Details by Class &amp; Accounts'!AW132</f>
        <v>0</v>
      </c>
      <c r="X185" s="620"/>
      <c r="Y185" s="621"/>
      <c r="Z185" s="670" t="s">
        <v>108</v>
      </c>
      <c r="AA185" s="621"/>
      <c r="AB185" s="621"/>
      <c r="AC185" s="621"/>
      <c r="AD185" s="621"/>
    </row>
    <row r="186" spans="1:30" s="67" customFormat="1" ht="25.5" x14ac:dyDescent="0.2">
      <c r="A186" s="680">
        <v>5020</v>
      </c>
      <c r="B186" s="376" t="s">
        <v>553</v>
      </c>
      <c r="C186" s="665">
        <f t="shared" si="39"/>
        <v>83282.71177279226</v>
      </c>
      <c r="D186" s="681">
        <f>'O5 Details by Class &amp; Accounts'!AD138</f>
        <v>65167.773830168961</v>
      </c>
      <c r="E186" s="681">
        <f>'O5 Details by Class &amp; Accounts'!AE138</f>
        <v>10724.902852090341</v>
      </c>
      <c r="F186" s="681">
        <f>'O5 Details by Class &amp; Accounts'!AF138</f>
        <v>1047.176849905964</v>
      </c>
      <c r="G186" s="681">
        <f>'O5 Details by Class &amp; Accounts'!AG138</f>
        <v>0</v>
      </c>
      <c r="H186" s="681">
        <f>'O5 Details by Class &amp; Accounts'!AH138</f>
        <v>0</v>
      </c>
      <c r="I186" s="681">
        <f>'O5 Details by Class &amp; Accounts'!AI138</f>
        <v>7.9937164114959076</v>
      </c>
      <c r="J186" s="681">
        <f>'O5 Details by Class &amp; Accounts'!AJ138</f>
        <v>6127.0278975166066</v>
      </c>
      <c r="K186" s="681">
        <f>'O5 Details by Class &amp; Accounts'!AK138</f>
        <v>0</v>
      </c>
      <c r="L186" s="681">
        <f>'O5 Details by Class &amp; Accounts'!AL138</f>
        <v>207.83662669889361</v>
      </c>
      <c r="M186" s="681">
        <f>'O5 Details by Class &amp; Accounts'!AM138</f>
        <v>0</v>
      </c>
      <c r="N186" s="681">
        <f>'O5 Details by Class &amp; Accounts'!AN138</f>
        <v>0</v>
      </c>
      <c r="O186" s="681">
        <f>'O5 Details by Class &amp; Accounts'!AO138</f>
        <v>0</v>
      </c>
      <c r="P186" s="681">
        <f>'O5 Details by Class &amp; Accounts'!AP138</f>
        <v>0</v>
      </c>
      <c r="Q186" s="681">
        <f>'O5 Details by Class &amp; Accounts'!AQ138</f>
        <v>0</v>
      </c>
      <c r="R186" s="681">
        <f>'O5 Details by Class &amp; Accounts'!AR138</f>
        <v>0</v>
      </c>
      <c r="S186" s="681">
        <f>'O5 Details by Class &amp; Accounts'!AS138</f>
        <v>0</v>
      </c>
      <c r="T186" s="681">
        <f>'O5 Details by Class &amp; Accounts'!AT138</f>
        <v>0</v>
      </c>
      <c r="U186" s="681">
        <f>'O5 Details by Class &amp; Accounts'!AU138</f>
        <v>0</v>
      </c>
      <c r="V186" s="681">
        <f>'O5 Details by Class &amp; Accounts'!AV138</f>
        <v>0</v>
      </c>
      <c r="W186" s="682">
        <f>'O5 Details by Class &amp; Accounts'!AW138</f>
        <v>0</v>
      </c>
      <c r="X186" s="620"/>
      <c r="Y186" s="621"/>
      <c r="Z186" s="670" t="s">
        <v>504</v>
      </c>
      <c r="AA186" s="621"/>
      <c r="AB186" s="621"/>
      <c r="AC186" s="621"/>
      <c r="AD186" s="621"/>
    </row>
    <row r="187" spans="1:30" s="67" customFormat="1" ht="25.5" x14ac:dyDescent="0.2">
      <c r="A187" s="680">
        <v>5025</v>
      </c>
      <c r="B187" s="376" t="s">
        <v>1582</v>
      </c>
      <c r="C187" s="665">
        <f t="shared" si="39"/>
        <v>58414.320000000007</v>
      </c>
      <c r="D187" s="681">
        <f>'O5 Details by Class &amp; Accounts'!AD139</f>
        <v>45708.54038216779</v>
      </c>
      <c r="E187" s="681">
        <f>'O5 Details by Class &amp; Accounts'!AE139</f>
        <v>7522.4244484265955</v>
      </c>
      <c r="F187" s="681">
        <f>'O5 Details by Class &amp; Accounts'!AF139</f>
        <v>734.48765421904409</v>
      </c>
      <c r="G187" s="681">
        <f>'O5 Details by Class &amp; Accounts'!AG139</f>
        <v>0</v>
      </c>
      <c r="H187" s="681">
        <f>'O5 Details by Class &amp; Accounts'!AH139</f>
        <v>0</v>
      </c>
      <c r="I187" s="681">
        <f>'O5 Details by Class &amp; Accounts'!AI139</f>
        <v>5.6067759864049167</v>
      </c>
      <c r="J187" s="681">
        <f>'O5 Details by Class &amp; Accounts'!AJ139</f>
        <v>4297.4845635536467</v>
      </c>
      <c r="K187" s="681">
        <f>'O5 Details by Class &amp; Accounts'!AK139</f>
        <v>0</v>
      </c>
      <c r="L187" s="681">
        <f>'O5 Details by Class &amp; Accounts'!AL139</f>
        <v>145.77617564652786</v>
      </c>
      <c r="M187" s="681">
        <f>'O5 Details by Class &amp; Accounts'!AM139</f>
        <v>0</v>
      </c>
      <c r="N187" s="681">
        <f>'O5 Details by Class &amp; Accounts'!AN139</f>
        <v>0</v>
      </c>
      <c r="O187" s="681">
        <f>'O5 Details by Class &amp; Accounts'!AO139</f>
        <v>0</v>
      </c>
      <c r="P187" s="681">
        <f>'O5 Details by Class &amp; Accounts'!AP139</f>
        <v>0</v>
      </c>
      <c r="Q187" s="681">
        <f>'O5 Details by Class &amp; Accounts'!AQ139</f>
        <v>0</v>
      </c>
      <c r="R187" s="681">
        <f>'O5 Details by Class &amp; Accounts'!AR139</f>
        <v>0</v>
      </c>
      <c r="S187" s="681">
        <f>'O5 Details by Class &amp; Accounts'!AS139</f>
        <v>0</v>
      </c>
      <c r="T187" s="681">
        <f>'O5 Details by Class &amp; Accounts'!AT139</f>
        <v>0</v>
      </c>
      <c r="U187" s="681">
        <f>'O5 Details by Class &amp; Accounts'!AU139</f>
        <v>0</v>
      </c>
      <c r="V187" s="681">
        <f>'O5 Details by Class &amp; Accounts'!AV139</f>
        <v>0</v>
      </c>
      <c r="W187" s="682">
        <f>'O5 Details by Class &amp; Accounts'!AW139</f>
        <v>0</v>
      </c>
      <c r="X187" s="620"/>
      <c r="Y187" s="621"/>
      <c r="Z187" s="670" t="s">
        <v>504</v>
      </c>
      <c r="AA187" s="621"/>
      <c r="AB187" s="621"/>
      <c r="AC187" s="621"/>
      <c r="AD187" s="621"/>
    </row>
    <row r="188" spans="1:30" s="67" customFormat="1" ht="12.75" x14ac:dyDescent="0.2">
      <c r="A188" s="680">
        <v>5035</v>
      </c>
      <c r="B188" s="376" t="s">
        <v>1404</v>
      </c>
      <c r="C188" s="665">
        <f t="shared" si="39"/>
        <v>0</v>
      </c>
      <c r="D188" s="681">
        <f>'O5 Details by Class &amp; Accounts'!AD141</f>
        <v>0</v>
      </c>
      <c r="E188" s="681">
        <f>'O5 Details by Class &amp; Accounts'!AE141</f>
        <v>0</v>
      </c>
      <c r="F188" s="681">
        <f>'O5 Details by Class &amp; Accounts'!AF141</f>
        <v>0</v>
      </c>
      <c r="G188" s="681">
        <f>'O5 Details by Class &amp; Accounts'!AG141</f>
        <v>0</v>
      </c>
      <c r="H188" s="681">
        <f>'O5 Details by Class &amp; Accounts'!AH141</f>
        <v>0</v>
      </c>
      <c r="I188" s="681">
        <f>'O5 Details by Class &amp; Accounts'!AI141</f>
        <v>0</v>
      </c>
      <c r="J188" s="681">
        <f>'O5 Details by Class &amp; Accounts'!AJ141</f>
        <v>0</v>
      </c>
      <c r="K188" s="681">
        <f>'O5 Details by Class &amp; Accounts'!AK141</f>
        <v>0</v>
      </c>
      <c r="L188" s="681">
        <f>'O5 Details by Class &amp; Accounts'!AL141</f>
        <v>0</v>
      </c>
      <c r="M188" s="681">
        <f>'O5 Details by Class &amp; Accounts'!AM141</f>
        <v>0</v>
      </c>
      <c r="N188" s="681">
        <f>'O5 Details by Class &amp; Accounts'!AN141</f>
        <v>0</v>
      </c>
      <c r="O188" s="681">
        <f>'O5 Details by Class &amp; Accounts'!AO141</f>
        <v>0</v>
      </c>
      <c r="P188" s="681">
        <f>'O5 Details by Class &amp; Accounts'!AP141</f>
        <v>0</v>
      </c>
      <c r="Q188" s="681">
        <f>'O5 Details by Class &amp; Accounts'!AQ141</f>
        <v>0</v>
      </c>
      <c r="R188" s="681">
        <f>'O5 Details by Class &amp; Accounts'!AR141</f>
        <v>0</v>
      </c>
      <c r="S188" s="681">
        <f>'O5 Details by Class &amp; Accounts'!AS141</f>
        <v>0</v>
      </c>
      <c r="T188" s="681">
        <f>'O5 Details by Class &amp; Accounts'!AT141</f>
        <v>0</v>
      </c>
      <c r="U188" s="681">
        <f>'O5 Details by Class &amp; Accounts'!AU141</f>
        <v>0</v>
      </c>
      <c r="V188" s="681">
        <f>'O5 Details by Class &amp; Accounts'!AV141</f>
        <v>0</v>
      </c>
      <c r="W188" s="682">
        <f>'O5 Details by Class &amp; Accounts'!AW141</f>
        <v>0</v>
      </c>
      <c r="X188" s="620"/>
      <c r="Y188" s="621"/>
      <c r="Z188" s="670">
        <v>1850</v>
      </c>
      <c r="AA188" s="621"/>
      <c r="AB188" s="621"/>
      <c r="AC188" s="621"/>
      <c r="AD188" s="621"/>
    </row>
    <row r="189" spans="1:30" s="67" customFormat="1" ht="25.5" x14ac:dyDescent="0.2">
      <c r="A189" s="680">
        <v>5040</v>
      </c>
      <c r="B189" s="376" t="s">
        <v>4</v>
      </c>
      <c r="C189" s="665">
        <f t="shared" si="39"/>
        <v>0</v>
      </c>
      <c r="D189" s="681">
        <f>'O5 Details by Class &amp; Accounts'!AD142</f>
        <v>0</v>
      </c>
      <c r="E189" s="681">
        <f>'O5 Details by Class &amp; Accounts'!AE142</f>
        <v>0</v>
      </c>
      <c r="F189" s="681">
        <f>'O5 Details by Class &amp; Accounts'!AF142</f>
        <v>0</v>
      </c>
      <c r="G189" s="681">
        <f>'O5 Details by Class &amp; Accounts'!AG142</f>
        <v>0</v>
      </c>
      <c r="H189" s="681">
        <f>'O5 Details by Class &amp; Accounts'!AH142</f>
        <v>0</v>
      </c>
      <c r="I189" s="681">
        <f>'O5 Details by Class &amp; Accounts'!AI142</f>
        <v>0</v>
      </c>
      <c r="J189" s="681">
        <f>'O5 Details by Class &amp; Accounts'!AJ142</f>
        <v>0</v>
      </c>
      <c r="K189" s="681">
        <f>'O5 Details by Class &amp; Accounts'!AK142</f>
        <v>0</v>
      </c>
      <c r="L189" s="681">
        <f>'O5 Details by Class &amp; Accounts'!AL142</f>
        <v>0</v>
      </c>
      <c r="M189" s="681">
        <f>'O5 Details by Class &amp; Accounts'!AM142</f>
        <v>0</v>
      </c>
      <c r="N189" s="681">
        <f>'O5 Details by Class &amp; Accounts'!AN142</f>
        <v>0</v>
      </c>
      <c r="O189" s="681">
        <f>'O5 Details by Class &amp; Accounts'!AO142</f>
        <v>0</v>
      </c>
      <c r="P189" s="681">
        <f>'O5 Details by Class &amp; Accounts'!AP142</f>
        <v>0</v>
      </c>
      <c r="Q189" s="681">
        <f>'O5 Details by Class &amp; Accounts'!AQ142</f>
        <v>0</v>
      </c>
      <c r="R189" s="681">
        <f>'O5 Details by Class &amp; Accounts'!AR142</f>
        <v>0</v>
      </c>
      <c r="S189" s="681">
        <f>'O5 Details by Class &amp; Accounts'!AS142</f>
        <v>0</v>
      </c>
      <c r="T189" s="681">
        <f>'O5 Details by Class &amp; Accounts'!AT142</f>
        <v>0</v>
      </c>
      <c r="U189" s="681">
        <f>'O5 Details by Class &amp; Accounts'!AU142</f>
        <v>0</v>
      </c>
      <c r="V189" s="681">
        <f>'O5 Details by Class &amp; Accounts'!AV142</f>
        <v>0</v>
      </c>
      <c r="W189" s="682">
        <f>'O5 Details by Class &amp; Accounts'!AW142</f>
        <v>0</v>
      </c>
      <c r="X189" s="620"/>
      <c r="Y189" s="621"/>
      <c r="Z189" s="670" t="s">
        <v>505</v>
      </c>
      <c r="AA189" s="621"/>
      <c r="AB189" s="621"/>
      <c r="AC189" s="621"/>
      <c r="AD189" s="621"/>
    </row>
    <row r="190" spans="1:30" s="67" customFormat="1" ht="25.5" x14ac:dyDescent="0.2">
      <c r="A190" s="680">
        <v>5045</v>
      </c>
      <c r="B190" s="376" t="s">
        <v>1583</v>
      </c>
      <c r="C190" s="665">
        <f t="shared" si="39"/>
        <v>6295.3920000000007</v>
      </c>
      <c r="D190" s="681">
        <f>'O5 Details by Class &amp; Accounts'!AD143</f>
        <v>4730.3534705478542</v>
      </c>
      <c r="E190" s="681">
        <f>'O5 Details by Class &amp; Accounts'!AE143</f>
        <v>778.49185948696402</v>
      </c>
      <c r="F190" s="681">
        <f>'O5 Details by Class &amp; Accounts'!AF143</f>
        <v>76.011751746180579</v>
      </c>
      <c r="G190" s="681">
        <f>'O5 Details by Class &amp; Accounts'!AG143</f>
        <v>0</v>
      </c>
      <c r="H190" s="681">
        <f>'O5 Details by Class &amp; Accounts'!AH143</f>
        <v>0</v>
      </c>
      <c r="I190" s="681">
        <f>'O5 Details by Class &amp; Accounts'!AI143</f>
        <v>0.58024237974183646</v>
      </c>
      <c r="J190" s="681">
        <f>'O5 Details by Class &amp; Accounts'!AJ143</f>
        <v>694.86837396597195</v>
      </c>
      <c r="K190" s="681">
        <f>'O5 Details by Class &amp; Accounts'!AK143</f>
        <v>0</v>
      </c>
      <c r="L190" s="681">
        <f>'O5 Details by Class &amp; Accounts'!AL143</f>
        <v>15.086301873287747</v>
      </c>
      <c r="M190" s="681">
        <f>'O5 Details by Class &amp; Accounts'!AM143</f>
        <v>0</v>
      </c>
      <c r="N190" s="681">
        <f>'O5 Details by Class &amp; Accounts'!AN143</f>
        <v>0</v>
      </c>
      <c r="O190" s="681">
        <f>'O5 Details by Class &amp; Accounts'!AO143</f>
        <v>0</v>
      </c>
      <c r="P190" s="681">
        <f>'O5 Details by Class &amp; Accounts'!AP143</f>
        <v>0</v>
      </c>
      <c r="Q190" s="681">
        <f>'O5 Details by Class &amp; Accounts'!AQ143</f>
        <v>0</v>
      </c>
      <c r="R190" s="681">
        <f>'O5 Details by Class &amp; Accounts'!AR143</f>
        <v>0</v>
      </c>
      <c r="S190" s="681">
        <f>'O5 Details by Class &amp; Accounts'!AS143</f>
        <v>0</v>
      </c>
      <c r="T190" s="681">
        <f>'O5 Details by Class &amp; Accounts'!AT143</f>
        <v>0</v>
      </c>
      <c r="U190" s="681">
        <f>'O5 Details by Class &amp; Accounts'!AU143</f>
        <v>0</v>
      </c>
      <c r="V190" s="681">
        <f>'O5 Details by Class &amp; Accounts'!AV143</f>
        <v>0</v>
      </c>
      <c r="W190" s="682">
        <f>'O5 Details by Class &amp; Accounts'!AW143</f>
        <v>0</v>
      </c>
      <c r="X190" s="620"/>
      <c r="Y190" s="621"/>
      <c r="Z190" s="670" t="s">
        <v>505</v>
      </c>
      <c r="AA190" s="621"/>
      <c r="AB190" s="621"/>
      <c r="AC190" s="621"/>
      <c r="AD190" s="621"/>
    </row>
    <row r="191" spans="1:30" s="67" customFormat="1" ht="12.75" x14ac:dyDescent="0.2">
      <c r="A191" s="680">
        <v>5055</v>
      </c>
      <c r="B191" s="376" t="s">
        <v>1412</v>
      </c>
      <c r="C191" s="665">
        <f t="shared" si="39"/>
        <v>0</v>
      </c>
      <c r="D191" s="681">
        <f>'O5 Details by Class &amp; Accounts'!AD145</f>
        <v>0</v>
      </c>
      <c r="E191" s="681">
        <f>'O5 Details by Class &amp; Accounts'!AE145</f>
        <v>0</v>
      </c>
      <c r="F191" s="681">
        <f>'O5 Details by Class &amp; Accounts'!AF145</f>
        <v>0</v>
      </c>
      <c r="G191" s="681">
        <f>'O5 Details by Class &amp; Accounts'!AG145</f>
        <v>0</v>
      </c>
      <c r="H191" s="681">
        <f>'O5 Details by Class &amp; Accounts'!AH145</f>
        <v>0</v>
      </c>
      <c r="I191" s="681">
        <f>'O5 Details by Class &amp; Accounts'!AI145</f>
        <v>0</v>
      </c>
      <c r="J191" s="681">
        <f>'O5 Details by Class &amp; Accounts'!AJ145</f>
        <v>0</v>
      </c>
      <c r="K191" s="681">
        <f>'O5 Details by Class &amp; Accounts'!AK145</f>
        <v>0</v>
      </c>
      <c r="L191" s="681">
        <f>'O5 Details by Class &amp; Accounts'!AL145</f>
        <v>0</v>
      </c>
      <c r="M191" s="681">
        <f>'O5 Details by Class &amp; Accounts'!AM145</f>
        <v>0</v>
      </c>
      <c r="N191" s="681">
        <f>'O5 Details by Class &amp; Accounts'!AN145</f>
        <v>0</v>
      </c>
      <c r="O191" s="681">
        <f>'O5 Details by Class &amp; Accounts'!AO145</f>
        <v>0</v>
      </c>
      <c r="P191" s="681">
        <f>'O5 Details by Class &amp; Accounts'!AP145</f>
        <v>0</v>
      </c>
      <c r="Q191" s="681">
        <f>'O5 Details by Class &amp; Accounts'!AQ145</f>
        <v>0</v>
      </c>
      <c r="R191" s="681">
        <f>'O5 Details by Class &amp; Accounts'!AR145</f>
        <v>0</v>
      </c>
      <c r="S191" s="681">
        <f>'O5 Details by Class &amp; Accounts'!AS145</f>
        <v>0</v>
      </c>
      <c r="T191" s="681">
        <f>'O5 Details by Class &amp; Accounts'!AT145</f>
        <v>0</v>
      </c>
      <c r="U191" s="681">
        <f>'O5 Details by Class &amp; Accounts'!AU145</f>
        <v>0</v>
      </c>
      <c r="V191" s="681">
        <f>'O5 Details by Class &amp; Accounts'!AV145</f>
        <v>0</v>
      </c>
      <c r="W191" s="682">
        <f>'O5 Details by Class &amp; Accounts'!AW145</f>
        <v>0</v>
      </c>
      <c r="X191" s="620"/>
      <c r="Y191" s="621"/>
      <c r="Z191" s="670">
        <v>1850</v>
      </c>
      <c r="AA191" s="621"/>
      <c r="AB191" s="621"/>
      <c r="AC191" s="621"/>
      <c r="AD191" s="621"/>
    </row>
    <row r="192" spans="1:30" s="67" customFormat="1" ht="12.75" x14ac:dyDescent="0.2">
      <c r="A192" s="680">
        <v>5065</v>
      </c>
      <c r="B192" s="376" t="s">
        <v>1577</v>
      </c>
      <c r="C192" s="665">
        <f t="shared" si="39"/>
        <v>43086.644789641672</v>
      </c>
      <c r="D192" s="681">
        <f>'O5 Details by Class &amp; Accounts'!AD146</f>
        <v>28401.269761559779</v>
      </c>
      <c r="E192" s="681">
        <f>'O5 Details by Class &amp; Accounts'!AE146</f>
        <v>8210.3218650393428</v>
      </c>
      <c r="F192" s="681">
        <f>'O5 Details by Class &amp; Accounts'!AF146</f>
        <v>6422.2710865825966</v>
      </c>
      <c r="G192" s="681">
        <f>'O5 Details by Class &amp; Accounts'!AG146</f>
        <v>0</v>
      </c>
      <c r="H192" s="681">
        <f>'O5 Details by Class &amp; Accounts'!AH146</f>
        <v>0</v>
      </c>
      <c r="I192" s="681">
        <f>'O5 Details by Class &amp; Accounts'!AI146</f>
        <v>52.78207645995159</v>
      </c>
      <c r="J192" s="681">
        <f>'O5 Details by Class &amp; Accounts'!AJ146</f>
        <v>0</v>
      </c>
      <c r="K192" s="681">
        <f>'O5 Details by Class &amp; Accounts'!AK146</f>
        <v>0</v>
      </c>
      <c r="L192" s="681">
        <f>'O5 Details by Class &amp; Accounts'!AL146</f>
        <v>0</v>
      </c>
      <c r="M192" s="681">
        <f>'O5 Details by Class &amp; Accounts'!AM146</f>
        <v>0</v>
      </c>
      <c r="N192" s="681">
        <f>'O5 Details by Class &amp; Accounts'!AN146</f>
        <v>0</v>
      </c>
      <c r="O192" s="681">
        <f>'O5 Details by Class &amp; Accounts'!AO146</f>
        <v>0</v>
      </c>
      <c r="P192" s="681">
        <f>'O5 Details by Class &amp; Accounts'!AP146</f>
        <v>0</v>
      </c>
      <c r="Q192" s="681">
        <f>'O5 Details by Class &amp; Accounts'!AQ146</f>
        <v>0</v>
      </c>
      <c r="R192" s="681">
        <f>'O5 Details by Class &amp; Accounts'!AR146</f>
        <v>0</v>
      </c>
      <c r="S192" s="681">
        <f>'O5 Details by Class &amp; Accounts'!AS146</f>
        <v>0</v>
      </c>
      <c r="T192" s="681">
        <f>'O5 Details by Class &amp; Accounts'!AT146</f>
        <v>0</v>
      </c>
      <c r="U192" s="681">
        <f>'O5 Details by Class &amp; Accounts'!AU146</f>
        <v>0</v>
      </c>
      <c r="V192" s="681">
        <f>'O5 Details by Class &amp; Accounts'!AV146</f>
        <v>0</v>
      </c>
      <c r="W192" s="682">
        <f>'O5 Details by Class &amp; Accounts'!AW146</f>
        <v>0</v>
      </c>
      <c r="X192" s="620"/>
      <c r="Y192" s="621"/>
      <c r="Z192" s="670" t="s">
        <v>774</v>
      </c>
      <c r="AA192" s="621"/>
      <c r="AB192" s="621"/>
      <c r="AC192" s="621"/>
      <c r="AD192" s="621"/>
    </row>
    <row r="193" spans="1:30" s="67" customFormat="1" ht="12.75" x14ac:dyDescent="0.2">
      <c r="A193" s="680">
        <v>5070</v>
      </c>
      <c r="B193" s="376" t="s">
        <v>1578</v>
      </c>
      <c r="C193" s="665">
        <f t="shared" si="39"/>
        <v>24452.003334408902</v>
      </c>
      <c r="D193" s="681">
        <f>'O5 Details by Class &amp; Accounts'!AD147</f>
        <v>16838.004551161663</v>
      </c>
      <c r="E193" s="681">
        <f>'O5 Details by Class &amp; Accounts'!AE147</f>
        <v>2771.0930176145271</v>
      </c>
      <c r="F193" s="681">
        <f>'O5 Details by Class &amp; Accounts'!AF147</f>
        <v>270.5688337695675</v>
      </c>
      <c r="G193" s="681">
        <f>'O5 Details by Class &amp; Accounts'!AG147</f>
        <v>0</v>
      </c>
      <c r="H193" s="681">
        <f>'O5 Details by Class &amp; Accounts'!AH147</f>
        <v>0</v>
      </c>
      <c r="I193" s="681">
        <f>'O5 Details by Class &amp; Accounts'!AI147</f>
        <v>2.0654109448058589</v>
      </c>
      <c r="J193" s="681">
        <f>'O5 Details by Class &amp; Accounts'!AJ147</f>
        <v>4516.5708363533895</v>
      </c>
      <c r="K193" s="681">
        <f>'O5 Details by Class &amp; Accounts'!AK147</f>
        <v>0</v>
      </c>
      <c r="L193" s="681">
        <f>'O5 Details by Class &amp; Accounts'!AL147</f>
        <v>53.700684564952326</v>
      </c>
      <c r="M193" s="681">
        <f>'O5 Details by Class &amp; Accounts'!AM147</f>
        <v>0</v>
      </c>
      <c r="N193" s="681">
        <f>'O5 Details by Class &amp; Accounts'!AN147</f>
        <v>0</v>
      </c>
      <c r="O193" s="681">
        <f>'O5 Details by Class &amp; Accounts'!AO147</f>
        <v>0</v>
      </c>
      <c r="P193" s="681">
        <f>'O5 Details by Class &amp; Accounts'!AP147</f>
        <v>0</v>
      </c>
      <c r="Q193" s="681">
        <f>'O5 Details by Class &amp; Accounts'!AQ147</f>
        <v>0</v>
      </c>
      <c r="R193" s="681">
        <f>'O5 Details by Class &amp; Accounts'!AR147</f>
        <v>0</v>
      </c>
      <c r="S193" s="681">
        <f>'O5 Details by Class &amp; Accounts'!AS147</f>
        <v>0</v>
      </c>
      <c r="T193" s="681">
        <f>'O5 Details by Class &amp; Accounts'!AT147</f>
        <v>0</v>
      </c>
      <c r="U193" s="681">
        <f>'O5 Details by Class &amp; Accounts'!AU147</f>
        <v>0</v>
      </c>
      <c r="V193" s="681">
        <f>'O5 Details by Class &amp; Accounts'!AV147</f>
        <v>0</v>
      </c>
      <c r="W193" s="682">
        <f>'O5 Details by Class &amp; Accounts'!AW147</f>
        <v>0</v>
      </c>
      <c r="X193" s="620"/>
      <c r="Y193" s="621"/>
      <c r="Z193" s="670" t="s">
        <v>704</v>
      </c>
      <c r="AA193" s="621"/>
      <c r="AB193" s="621"/>
      <c r="AC193" s="621"/>
      <c r="AD193" s="621"/>
    </row>
    <row r="194" spans="1:30" s="67" customFormat="1" ht="12.75" x14ac:dyDescent="0.2">
      <c r="A194" s="680">
        <v>5075</v>
      </c>
      <c r="B194" s="376" t="s">
        <v>1579</v>
      </c>
      <c r="C194" s="665">
        <f t="shared" si="39"/>
        <v>106746.36000000002</v>
      </c>
      <c r="D194" s="681">
        <f>'O5 Details by Class &amp; Accounts'!AD148</f>
        <v>73507.093505530604</v>
      </c>
      <c r="E194" s="681">
        <f>'O5 Details by Class &amp; Accounts'!AE148</f>
        <v>12097.335699096304</v>
      </c>
      <c r="F194" s="681">
        <f>'O5 Details by Class &amp; Accounts'!AF148</f>
        <v>1181.1808521105211</v>
      </c>
      <c r="G194" s="681">
        <f>'O5 Details by Class &amp; Accounts'!AG148</f>
        <v>0</v>
      </c>
      <c r="H194" s="681">
        <f>'O5 Details by Class &amp; Accounts'!AH148</f>
        <v>0</v>
      </c>
      <c r="I194" s="681">
        <f>'O5 Details by Class &amp; Accounts'!AI148</f>
        <v>9.0166477260345115</v>
      </c>
      <c r="J194" s="681">
        <f>'O5 Details by Class &amp; Accounts'!AJ148</f>
        <v>19717.300454659653</v>
      </c>
      <c r="K194" s="681">
        <f>'O5 Details by Class &amp; Accounts'!AK148</f>
        <v>0</v>
      </c>
      <c r="L194" s="681">
        <f>'O5 Details by Class &amp; Accounts'!AL148</f>
        <v>234.43284087689727</v>
      </c>
      <c r="M194" s="681">
        <f>'O5 Details by Class &amp; Accounts'!AM148</f>
        <v>0</v>
      </c>
      <c r="N194" s="681">
        <f>'O5 Details by Class &amp; Accounts'!AN148</f>
        <v>0</v>
      </c>
      <c r="O194" s="681">
        <f>'O5 Details by Class &amp; Accounts'!AO148</f>
        <v>0</v>
      </c>
      <c r="P194" s="681">
        <f>'O5 Details by Class &amp; Accounts'!AP148</f>
        <v>0</v>
      </c>
      <c r="Q194" s="681">
        <f>'O5 Details by Class &amp; Accounts'!AQ148</f>
        <v>0</v>
      </c>
      <c r="R194" s="681">
        <f>'O5 Details by Class &amp; Accounts'!AR148</f>
        <v>0</v>
      </c>
      <c r="S194" s="681">
        <f>'O5 Details by Class &amp; Accounts'!AS148</f>
        <v>0</v>
      </c>
      <c r="T194" s="681">
        <f>'O5 Details by Class &amp; Accounts'!AT148</f>
        <v>0</v>
      </c>
      <c r="U194" s="681">
        <f>'O5 Details by Class &amp; Accounts'!AU148</f>
        <v>0</v>
      </c>
      <c r="V194" s="681">
        <f>'O5 Details by Class &amp; Accounts'!AV148</f>
        <v>0</v>
      </c>
      <c r="W194" s="682">
        <f>'O5 Details by Class &amp; Accounts'!AW148</f>
        <v>0</v>
      </c>
      <c r="X194" s="620"/>
      <c r="Y194" s="621"/>
      <c r="Z194" s="670" t="s">
        <v>704</v>
      </c>
      <c r="AA194" s="621"/>
      <c r="AB194" s="621"/>
      <c r="AC194" s="621"/>
      <c r="AD194" s="621"/>
    </row>
    <row r="195" spans="1:30" s="67" customFormat="1" ht="12.75" x14ac:dyDescent="0.2">
      <c r="A195" s="680">
        <v>5085</v>
      </c>
      <c r="B195" s="376" t="s">
        <v>1560</v>
      </c>
      <c r="C195" s="665">
        <f t="shared" si="39"/>
        <v>98759.014658532818</v>
      </c>
      <c r="D195" s="681">
        <f>'O5 Details by Class &amp; Accounts'!AD149</f>
        <v>79488.424705299418</v>
      </c>
      <c r="E195" s="681">
        <f>'O5 Details by Class &amp; Accounts'!AE149</f>
        <v>11881.20550088979</v>
      </c>
      <c r="F195" s="681">
        <f>'O5 Details by Class &amp; Accounts'!AF149</f>
        <v>1029.5076381487258</v>
      </c>
      <c r="G195" s="681">
        <f>'O5 Details by Class &amp; Accounts'!AG149</f>
        <v>0</v>
      </c>
      <c r="H195" s="681">
        <f>'O5 Details by Class &amp; Accounts'!AH149</f>
        <v>0</v>
      </c>
      <c r="I195" s="681">
        <f>'O5 Details by Class &amp; Accounts'!AI149</f>
        <v>7.8588369324330216</v>
      </c>
      <c r="J195" s="681">
        <f>'O5 Details by Class &amp; Accounts'!AJ149</f>
        <v>6147.6882170191893</v>
      </c>
      <c r="K195" s="681">
        <f>'O5 Details by Class &amp; Accounts'!AK149</f>
        <v>0</v>
      </c>
      <c r="L195" s="681">
        <f>'O5 Details by Class &amp; Accounts'!AL149</f>
        <v>204.32976024325856</v>
      </c>
      <c r="M195" s="681">
        <f>'O5 Details by Class &amp; Accounts'!AM149</f>
        <v>0</v>
      </c>
      <c r="N195" s="681">
        <f>'O5 Details by Class &amp; Accounts'!AN149</f>
        <v>0</v>
      </c>
      <c r="O195" s="681">
        <f>'O5 Details by Class &amp; Accounts'!AO149</f>
        <v>0</v>
      </c>
      <c r="P195" s="681">
        <f>'O5 Details by Class &amp; Accounts'!AP149</f>
        <v>0</v>
      </c>
      <c r="Q195" s="681">
        <f>'O5 Details by Class &amp; Accounts'!AQ149</f>
        <v>0</v>
      </c>
      <c r="R195" s="681">
        <f>'O5 Details by Class &amp; Accounts'!AR149</f>
        <v>0</v>
      </c>
      <c r="S195" s="681">
        <f>'O5 Details by Class &amp; Accounts'!AS149</f>
        <v>0</v>
      </c>
      <c r="T195" s="681">
        <f>'O5 Details by Class &amp; Accounts'!AT149</f>
        <v>0</v>
      </c>
      <c r="U195" s="681">
        <f>'O5 Details by Class &amp; Accounts'!AU149</f>
        <v>0</v>
      </c>
      <c r="V195" s="681">
        <f>'O5 Details by Class &amp; Accounts'!AV149</f>
        <v>0</v>
      </c>
      <c r="W195" s="682">
        <f>'O5 Details by Class &amp; Accounts'!AW149</f>
        <v>0</v>
      </c>
      <c r="X195" s="620"/>
      <c r="Y195" s="621"/>
      <c r="Z195" s="670" t="s">
        <v>108</v>
      </c>
      <c r="AA195" s="621"/>
      <c r="AB195" s="621"/>
      <c r="AC195" s="621"/>
      <c r="AD195" s="621"/>
    </row>
    <row r="196" spans="1:30" s="67" customFormat="1" ht="25.5" x14ac:dyDescent="0.2">
      <c r="A196" s="680">
        <v>5090</v>
      </c>
      <c r="B196" s="376" t="s">
        <v>1561</v>
      </c>
      <c r="C196" s="665">
        <f t="shared" si="39"/>
        <v>0</v>
      </c>
      <c r="D196" s="681">
        <f>'O5 Details by Class &amp; Accounts'!AD150</f>
        <v>0</v>
      </c>
      <c r="E196" s="681">
        <f>'O5 Details by Class &amp; Accounts'!AE150</f>
        <v>0</v>
      </c>
      <c r="F196" s="681">
        <f>'O5 Details by Class &amp; Accounts'!AF150</f>
        <v>0</v>
      </c>
      <c r="G196" s="681">
        <f>'O5 Details by Class &amp; Accounts'!AG150</f>
        <v>0</v>
      </c>
      <c r="H196" s="681">
        <f>'O5 Details by Class &amp; Accounts'!AH150</f>
        <v>0</v>
      </c>
      <c r="I196" s="681">
        <f>'O5 Details by Class &amp; Accounts'!AI150</f>
        <v>0</v>
      </c>
      <c r="J196" s="681">
        <f>'O5 Details by Class &amp; Accounts'!AJ150</f>
        <v>0</v>
      </c>
      <c r="K196" s="681">
        <f>'O5 Details by Class &amp; Accounts'!AK150</f>
        <v>0</v>
      </c>
      <c r="L196" s="681">
        <f>'O5 Details by Class &amp; Accounts'!AL150</f>
        <v>0</v>
      </c>
      <c r="M196" s="681">
        <f>'O5 Details by Class &amp; Accounts'!AM150</f>
        <v>0</v>
      </c>
      <c r="N196" s="681">
        <f>'O5 Details by Class &amp; Accounts'!AN150</f>
        <v>0</v>
      </c>
      <c r="O196" s="681">
        <f>'O5 Details by Class &amp; Accounts'!AO150</f>
        <v>0</v>
      </c>
      <c r="P196" s="681">
        <f>'O5 Details by Class &amp; Accounts'!AP150</f>
        <v>0</v>
      </c>
      <c r="Q196" s="681">
        <f>'O5 Details by Class &amp; Accounts'!AQ150</f>
        <v>0</v>
      </c>
      <c r="R196" s="681">
        <f>'O5 Details by Class &amp; Accounts'!AR150</f>
        <v>0</v>
      </c>
      <c r="S196" s="681">
        <f>'O5 Details by Class &amp; Accounts'!AS150</f>
        <v>0</v>
      </c>
      <c r="T196" s="681">
        <f>'O5 Details by Class &amp; Accounts'!AT150</f>
        <v>0</v>
      </c>
      <c r="U196" s="681">
        <f>'O5 Details by Class &amp; Accounts'!AU150</f>
        <v>0</v>
      </c>
      <c r="V196" s="681">
        <f>'O5 Details by Class &amp; Accounts'!AV150</f>
        <v>0</v>
      </c>
      <c r="W196" s="682">
        <f>'O5 Details by Class &amp; Accounts'!AW150</f>
        <v>0</v>
      </c>
      <c r="X196" s="620"/>
      <c r="Y196" s="621"/>
      <c r="Z196" s="670" t="s">
        <v>505</v>
      </c>
      <c r="AA196" s="621"/>
      <c r="AB196" s="621"/>
      <c r="AC196" s="621"/>
      <c r="AD196" s="621"/>
    </row>
    <row r="197" spans="1:30" s="67" customFormat="1" ht="25.5" x14ac:dyDescent="0.2">
      <c r="A197" s="680">
        <v>5095</v>
      </c>
      <c r="B197" s="376" t="s">
        <v>1562</v>
      </c>
      <c r="C197" s="665">
        <f t="shared" si="39"/>
        <v>16069.319999999998</v>
      </c>
      <c r="D197" s="681">
        <f>'O5 Details by Class &amp; Accounts'!AD151</f>
        <v>12574.059958824757</v>
      </c>
      <c r="E197" s="681">
        <f>'O5 Details by Class &amp; Accounts'!AE151</f>
        <v>2069.3598014594781</v>
      </c>
      <c r="F197" s="681">
        <f>'O5 Details by Class &amp; Accounts'!AF151</f>
        <v>202.05177688784471</v>
      </c>
      <c r="G197" s="681">
        <f>'O5 Details by Class &amp; Accounts'!AG151</f>
        <v>0</v>
      </c>
      <c r="H197" s="681">
        <f>'O5 Details by Class &amp; Accounts'!AH151</f>
        <v>0</v>
      </c>
      <c r="I197" s="681">
        <f>'O5 Details by Class &amp; Accounts'!AI151</f>
        <v>1.5423799762430894</v>
      </c>
      <c r="J197" s="681">
        <f>'O5 Details by Class &amp; Accounts'!AJ151</f>
        <v>1182.2042034693525</v>
      </c>
      <c r="K197" s="681">
        <f>'O5 Details by Class &amp; Accounts'!AK151</f>
        <v>0</v>
      </c>
      <c r="L197" s="681">
        <f>'O5 Details by Class &amp; Accounts'!AL151</f>
        <v>40.101879382320327</v>
      </c>
      <c r="M197" s="681">
        <f>'O5 Details by Class &amp; Accounts'!AM151</f>
        <v>0</v>
      </c>
      <c r="N197" s="681">
        <f>'O5 Details by Class &amp; Accounts'!AN151</f>
        <v>0</v>
      </c>
      <c r="O197" s="681">
        <f>'O5 Details by Class &amp; Accounts'!AO151</f>
        <v>0</v>
      </c>
      <c r="P197" s="681">
        <f>'O5 Details by Class &amp; Accounts'!AP151</f>
        <v>0</v>
      </c>
      <c r="Q197" s="681">
        <f>'O5 Details by Class &amp; Accounts'!AQ151</f>
        <v>0</v>
      </c>
      <c r="R197" s="681">
        <f>'O5 Details by Class &amp; Accounts'!AR151</f>
        <v>0</v>
      </c>
      <c r="S197" s="681">
        <f>'O5 Details by Class &amp; Accounts'!AS151</f>
        <v>0</v>
      </c>
      <c r="T197" s="681">
        <f>'O5 Details by Class &amp; Accounts'!AT151</f>
        <v>0</v>
      </c>
      <c r="U197" s="681">
        <f>'O5 Details by Class &amp; Accounts'!AU151</f>
        <v>0</v>
      </c>
      <c r="V197" s="681">
        <f>'O5 Details by Class &amp; Accounts'!AV151</f>
        <v>0</v>
      </c>
      <c r="W197" s="682">
        <f>'O5 Details by Class &amp; Accounts'!AW151</f>
        <v>0</v>
      </c>
      <c r="X197" s="620"/>
      <c r="Y197" s="621"/>
      <c r="Z197" s="670" t="s">
        <v>504</v>
      </c>
      <c r="AA197" s="621"/>
      <c r="AB197" s="621"/>
      <c r="AC197" s="621"/>
      <c r="AD197" s="621"/>
    </row>
    <row r="198" spans="1:30" s="67" customFormat="1" ht="12.75" x14ac:dyDescent="0.2">
      <c r="A198" s="680">
        <v>5096</v>
      </c>
      <c r="B198" s="376" t="s">
        <v>1405</v>
      </c>
      <c r="C198" s="665">
        <f t="shared" si="39"/>
        <v>0</v>
      </c>
      <c r="D198" s="681">
        <f>'O5 Details by Class &amp; Accounts'!AD152</f>
        <v>0</v>
      </c>
      <c r="E198" s="681">
        <f>'O5 Details by Class &amp; Accounts'!AE152</f>
        <v>0</v>
      </c>
      <c r="F198" s="681">
        <f>'O5 Details by Class &amp; Accounts'!AF152</f>
        <v>0</v>
      </c>
      <c r="G198" s="681">
        <f>'O5 Details by Class &amp; Accounts'!AG152</f>
        <v>0</v>
      </c>
      <c r="H198" s="681">
        <f>'O5 Details by Class &amp; Accounts'!AH152</f>
        <v>0</v>
      </c>
      <c r="I198" s="681">
        <f>'O5 Details by Class &amp; Accounts'!AI152</f>
        <v>0</v>
      </c>
      <c r="J198" s="681">
        <f>'O5 Details by Class &amp; Accounts'!AJ152</f>
        <v>0</v>
      </c>
      <c r="K198" s="681">
        <f>'O5 Details by Class &amp; Accounts'!AK152</f>
        <v>0</v>
      </c>
      <c r="L198" s="681">
        <f>'O5 Details by Class &amp; Accounts'!AL152</f>
        <v>0</v>
      </c>
      <c r="M198" s="681">
        <f>'O5 Details by Class &amp; Accounts'!AM152</f>
        <v>0</v>
      </c>
      <c r="N198" s="681">
        <f>'O5 Details by Class &amp; Accounts'!AN152</f>
        <v>0</v>
      </c>
      <c r="O198" s="681">
        <f>'O5 Details by Class &amp; Accounts'!AO152</f>
        <v>0</v>
      </c>
      <c r="P198" s="681">
        <f>'O5 Details by Class &amp; Accounts'!AP152</f>
        <v>0</v>
      </c>
      <c r="Q198" s="681">
        <f>'O5 Details by Class &amp; Accounts'!AQ152</f>
        <v>0</v>
      </c>
      <c r="R198" s="681">
        <f>'O5 Details by Class &amp; Accounts'!AR152</f>
        <v>0</v>
      </c>
      <c r="S198" s="681">
        <f>'O5 Details by Class &amp; Accounts'!AS152</f>
        <v>0</v>
      </c>
      <c r="T198" s="681">
        <f>'O5 Details by Class &amp; Accounts'!AT152</f>
        <v>0</v>
      </c>
      <c r="U198" s="681">
        <f>'O5 Details by Class &amp; Accounts'!AU152</f>
        <v>0</v>
      </c>
      <c r="V198" s="681">
        <f>'O5 Details by Class &amp; Accounts'!AV152</f>
        <v>0</v>
      </c>
      <c r="W198" s="682">
        <f>'O5 Details by Class &amp; Accounts'!AW152</f>
        <v>0</v>
      </c>
      <c r="X198" s="620"/>
      <c r="Y198" s="621"/>
      <c r="Z198" s="670" t="s">
        <v>1081</v>
      </c>
      <c r="AA198" s="621"/>
      <c r="AB198" s="621"/>
      <c r="AC198" s="621"/>
      <c r="AD198" s="621"/>
    </row>
    <row r="199" spans="1:30" s="67" customFormat="1" ht="12.75" x14ac:dyDescent="0.2">
      <c r="A199" s="680">
        <v>5105</v>
      </c>
      <c r="B199" s="376" t="s">
        <v>1336</v>
      </c>
      <c r="C199" s="665">
        <f t="shared" si="39"/>
        <v>17646.631979547663</v>
      </c>
      <c r="D199" s="681">
        <f>'O5 Details by Class &amp; Accounts'!AD153</f>
        <v>14203.290527536759</v>
      </c>
      <c r="E199" s="681">
        <f>'O5 Details by Class &amp; Accounts'!AE153</f>
        <v>2122.9784609790495</v>
      </c>
      <c r="F199" s="681">
        <f>'O5 Details by Class &amp; Accounts'!AF153</f>
        <v>183.95629475809298</v>
      </c>
      <c r="G199" s="681">
        <f>'O5 Details by Class &amp; Accounts'!AG153</f>
        <v>0</v>
      </c>
      <c r="H199" s="681">
        <f>'O5 Details by Class &amp; Accounts'!AH153</f>
        <v>0</v>
      </c>
      <c r="I199" s="681">
        <f>'O5 Details by Class &amp; Accounts'!AI153</f>
        <v>1.4042465248709388</v>
      </c>
      <c r="J199" s="681">
        <f>'O5 Details by Class &amp; Accounts'!AJ153</f>
        <v>1098.4920401022443</v>
      </c>
      <c r="K199" s="681">
        <f>'O5 Details by Class &amp; Accounts'!AK153</f>
        <v>0</v>
      </c>
      <c r="L199" s="681">
        <f>'O5 Details by Class &amp; Accounts'!AL153</f>
        <v>36.510409646644405</v>
      </c>
      <c r="M199" s="681">
        <f>'O5 Details by Class &amp; Accounts'!AM153</f>
        <v>0</v>
      </c>
      <c r="N199" s="681">
        <f>'O5 Details by Class &amp; Accounts'!AN153</f>
        <v>0</v>
      </c>
      <c r="O199" s="681">
        <f>'O5 Details by Class &amp; Accounts'!AO153</f>
        <v>0</v>
      </c>
      <c r="P199" s="681">
        <f>'O5 Details by Class &amp; Accounts'!AP153</f>
        <v>0</v>
      </c>
      <c r="Q199" s="681">
        <f>'O5 Details by Class &amp; Accounts'!AQ153</f>
        <v>0</v>
      </c>
      <c r="R199" s="681">
        <f>'O5 Details by Class &amp; Accounts'!AR153</f>
        <v>0</v>
      </c>
      <c r="S199" s="681">
        <f>'O5 Details by Class &amp; Accounts'!AS153</f>
        <v>0</v>
      </c>
      <c r="T199" s="681">
        <f>'O5 Details by Class &amp; Accounts'!AT153</f>
        <v>0</v>
      </c>
      <c r="U199" s="681">
        <f>'O5 Details by Class &amp; Accounts'!AU153</f>
        <v>0</v>
      </c>
      <c r="V199" s="681">
        <f>'O5 Details by Class &amp; Accounts'!AV153</f>
        <v>0</v>
      </c>
      <c r="W199" s="682">
        <f>'O5 Details by Class &amp; Accounts'!AW153</f>
        <v>0</v>
      </c>
      <c r="X199" s="620"/>
      <c r="Y199" s="621"/>
      <c r="Z199" s="670" t="s">
        <v>108</v>
      </c>
      <c r="AA199" s="621"/>
      <c r="AB199" s="621"/>
      <c r="AC199" s="621"/>
      <c r="AD199" s="621"/>
    </row>
    <row r="200" spans="1:30" s="67" customFormat="1" ht="12.75" x14ac:dyDescent="0.2">
      <c r="A200" s="680">
        <v>5120</v>
      </c>
      <c r="B200" s="376" t="s">
        <v>8</v>
      </c>
      <c r="C200" s="665">
        <f t="shared" si="39"/>
        <v>37557.499797374396</v>
      </c>
      <c r="D200" s="681">
        <f>'O5 Details by Class &amp; Accounts'!AD157</f>
        <v>29867.057598941348</v>
      </c>
      <c r="E200" s="681">
        <f>'O5 Details by Class &amp; Accounts'!AE157</f>
        <v>4915.3327235208117</v>
      </c>
      <c r="F200" s="681">
        <f>'O5 Details by Class &amp; Accounts'!AF157</f>
        <v>479.93186592389543</v>
      </c>
      <c r="G200" s="681">
        <f>'O5 Details by Class &amp; Accounts'!AG157</f>
        <v>0</v>
      </c>
      <c r="H200" s="681">
        <f>'O5 Details by Class &amp; Accounts'!AH157</f>
        <v>0</v>
      </c>
      <c r="I200" s="681">
        <f>'O5 Details by Class &amp; Accounts'!AI157</f>
        <v>3.6636020299533998</v>
      </c>
      <c r="J200" s="681">
        <f>'O5 Details by Class &amp; Accounts'!AJ157</f>
        <v>2196.2603541795988</v>
      </c>
      <c r="K200" s="681">
        <f>'O5 Details by Class &amp; Accounts'!AK157</f>
        <v>0</v>
      </c>
      <c r="L200" s="681">
        <f>'O5 Details by Class &amp; Accounts'!AL157</f>
        <v>95.253652778788378</v>
      </c>
      <c r="M200" s="681">
        <f>'O5 Details by Class &amp; Accounts'!AM157</f>
        <v>0</v>
      </c>
      <c r="N200" s="681">
        <f>'O5 Details by Class &amp; Accounts'!AN157</f>
        <v>0</v>
      </c>
      <c r="O200" s="681">
        <f>'O5 Details by Class &amp; Accounts'!AO157</f>
        <v>0</v>
      </c>
      <c r="P200" s="681">
        <f>'O5 Details by Class &amp; Accounts'!AP157</f>
        <v>0</v>
      </c>
      <c r="Q200" s="681">
        <f>'O5 Details by Class &amp; Accounts'!AQ157</f>
        <v>0</v>
      </c>
      <c r="R200" s="681">
        <f>'O5 Details by Class &amp; Accounts'!AR157</f>
        <v>0</v>
      </c>
      <c r="S200" s="681">
        <f>'O5 Details by Class &amp; Accounts'!AS157</f>
        <v>0</v>
      </c>
      <c r="T200" s="681">
        <f>'O5 Details by Class &amp; Accounts'!AT157</f>
        <v>0</v>
      </c>
      <c r="U200" s="681">
        <f>'O5 Details by Class &amp; Accounts'!AU157</f>
        <v>0</v>
      </c>
      <c r="V200" s="681">
        <f>'O5 Details by Class &amp; Accounts'!AV157</f>
        <v>0</v>
      </c>
      <c r="W200" s="682">
        <f>'O5 Details by Class &amp; Accounts'!AW157</f>
        <v>0</v>
      </c>
      <c r="X200" s="620"/>
      <c r="Y200" s="621"/>
      <c r="Z200" s="670">
        <v>1830</v>
      </c>
      <c r="AA200" s="621"/>
      <c r="AB200" s="621"/>
      <c r="AC200" s="621"/>
      <c r="AD200" s="621"/>
    </row>
    <row r="201" spans="1:30" s="67" customFormat="1" ht="12.75" x14ac:dyDescent="0.2">
      <c r="A201" s="680">
        <v>5125</v>
      </c>
      <c r="B201" s="376" t="s">
        <v>1372</v>
      </c>
      <c r="C201" s="665">
        <f t="shared" si="39"/>
        <v>36019.957993745942</v>
      </c>
      <c r="D201" s="681">
        <f>'O5 Details by Class &amp; Accounts'!AD158</f>
        <v>27789.191979456748</v>
      </c>
      <c r="E201" s="681">
        <f>'O5 Details by Class &amp; Accounts'!AE158</f>
        <v>4573.3706524096106</v>
      </c>
      <c r="F201" s="681">
        <f>'O5 Details by Class &amp; Accounts'!AF158</f>
        <v>446.54277426011856</v>
      </c>
      <c r="G201" s="681">
        <f>'O5 Details by Class &amp; Accounts'!AG158</f>
        <v>0</v>
      </c>
      <c r="H201" s="681">
        <f>'O5 Details by Class &amp; Accounts'!AH158</f>
        <v>0</v>
      </c>
      <c r="I201" s="681">
        <f>'O5 Details by Class &amp; Accounts'!AI158</f>
        <v>3.4087234676344926</v>
      </c>
      <c r="J201" s="681">
        <f>'O5 Details by Class &amp; Accounts'!AJ158</f>
        <v>3118.8170539933426</v>
      </c>
      <c r="K201" s="681">
        <f>'O5 Details by Class &amp; Accounts'!AK158</f>
        <v>0</v>
      </c>
      <c r="L201" s="681">
        <f>'O5 Details by Class &amp; Accounts'!AL158</f>
        <v>88.626810158496824</v>
      </c>
      <c r="M201" s="681">
        <f>'O5 Details by Class &amp; Accounts'!AM158</f>
        <v>0</v>
      </c>
      <c r="N201" s="681">
        <f>'O5 Details by Class &amp; Accounts'!AN158</f>
        <v>0</v>
      </c>
      <c r="O201" s="681">
        <f>'O5 Details by Class &amp; Accounts'!AO158</f>
        <v>0</v>
      </c>
      <c r="P201" s="681">
        <f>'O5 Details by Class &amp; Accounts'!AP158</f>
        <v>0</v>
      </c>
      <c r="Q201" s="681">
        <f>'O5 Details by Class &amp; Accounts'!AQ158</f>
        <v>0</v>
      </c>
      <c r="R201" s="681">
        <f>'O5 Details by Class &amp; Accounts'!AR158</f>
        <v>0</v>
      </c>
      <c r="S201" s="681">
        <f>'O5 Details by Class &amp; Accounts'!AS158</f>
        <v>0</v>
      </c>
      <c r="T201" s="681">
        <f>'O5 Details by Class &amp; Accounts'!AT158</f>
        <v>0</v>
      </c>
      <c r="U201" s="681">
        <f>'O5 Details by Class &amp; Accounts'!AU158</f>
        <v>0</v>
      </c>
      <c r="V201" s="681">
        <f>'O5 Details by Class &amp; Accounts'!AV158</f>
        <v>0</v>
      </c>
      <c r="W201" s="682">
        <f>'O5 Details by Class &amp; Accounts'!AW158</f>
        <v>0</v>
      </c>
      <c r="X201" s="620"/>
      <c r="Y201" s="621"/>
      <c r="Z201" s="670">
        <v>1835</v>
      </c>
      <c r="AA201" s="621"/>
      <c r="AB201" s="621"/>
      <c r="AC201" s="621"/>
      <c r="AD201" s="621"/>
    </row>
    <row r="202" spans="1:30" s="67" customFormat="1" ht="12.75" x14ac:dyDescent="0.2">
      <c r="A202" s="680">
        <v>5130</v>
      </c>
      <c r="B202" s="376" t="s">
        <v>9</v>
      </c>
      <c r="C202" s="665">
        <f t="shared" si="39"/>
        <v>32692.937752060796</v>
      </c>
      <c r="D202" s="681">
        <f>'O5 Details by Class &amp; Accounts'!AD159</f>
        <v>30084.008041413566</v>
      </c>
      <c r="E202" s="681">
        <f>'O5 Details by Class &amp; Accounts'!AE159</f>
        <v>2608.9297106472281</v>
      </c>
      <c r="F202" s="681">
        <f>'O5 Details by Class &amp; Accounts'!AF159</f>
        <v>0</v>
      </c>
      <c r="G202" s="681">
        <f>'O5 Details by Class &amp; Accounts'!AG159</f>
        <v>0</v>
      </c>
      <c r="H202" s="681">
        <f>'O5 Details by Class &amp; Accounts'!AH159</f>
        <v>0</v>
      </c>
      <c r="I202" s="681">
        <f>'O5 Details by Class &amp; Accounts'!AI159</f>
        <v>0</v>
      </c>
      <c r="J202" s="681">
        <f>'O5 Details by Class &amp; Accounts'!AJ159</f>
        <v>0</v>
      </c>
      <c r="K202" s="681">
        <f>'O5 Details by Class &amp; Accounts'!AK159</f>
        <v>0</v>
      </c>
      <c r="L202" s="681">
        <f>'O5 Details by Class &amp; Accounts'!AL159</f>
        <v>0</v>
      </c>
      <c r="M202" s="681">
        <f>'O5 Details by Class &amp; Accounts'!AM159</f>
        <v>0</v>
      </c>
      <c r="N202" s="681">
        <f>'O5 Details by Class &amp; Accounts'!AN159</f>
        <v>0</v>
      </c>
      <c r="O202" s="681">
        <f>'O5 Details by Class &amp; Accounts'!AO159</f>
        <v>0</v>
      </c>
      <c r="P202" s="681">
        <f>'O5 Details by Class &amp; Accounts'!AP159</f>
        <v>0</v>
      </c>
      <c r="Q202" s="681">
        <f>'O5 Details by Class &amp; Accounts'!AQ159</f>
        <v>0</v>
      </c>
      <c r="R202" s="681">
        <f>'O5 Details by Class &amp; Accounts'!AR159</f>
        <v>0</v>
      </c>
      <c r="S202" s="681">
        <f>'O5 Details by Class &amp; Accounts'!AS159</f>
        <v>0</v>
      </c>
      <c r="T202" s="681">
        <f>'O5 Details by Class &amp; Accounts'!AT159</f>
        <v>0</v>
      </c>
      <c r="U202" s="681">
        <f>'O5 Details by Class &amp; Accounts'!AU159</f>
        <v>0</v>
      </c>
      <c r="V202" s="681">
        <f>'O5 Details by Class &amp; Accounts'!AV159</f>
        <v>0</v>
      </c>
      <c r="W202" s="682">
        <f>'O5 Details by Class &amp; Accounts'!AW159</f>
        <v>0</v>
      </c>
      <c r="X202" s="620"/>
      <c r="Y202" s="621"/>
      <c r="Z202" s="670">
        <v>1855</v>
      </c>
      <c r="AA202" s="621"/>
      <c r="AB202" s="621"/>
      <c r="AC202" s="621"/>
      <c r="AD202" s="621"/>
    </row>
    <row r="203" spans="1:30" s="67" customFormat="1" ht="25.5" x14ac:dyDescent="0.2">
      <c r="A203" s="680">
        <v>5135</v>
      </c>
      <c r="B203" s="376" t="s">
        <v>10</v>
      </c>
      <c r="C203" s="665">
        <f t="shared" si="39"/>
        <v>45742.573688747456</v>
      </c>
      <c r="D203" s="681">
        <f>'O5 Details by Class &amp; Accounts'!AD160</f>
        <v>35793.043155109888</v>
      </c>
      <c r="E203" s="681">
        <f>'O5 Details by Class &amp; Accounts'!AE160</f>
        <v>5890.5942010484578</v>
      </c>
      <c r="F203" s="681">
        <f>'O5 Details by Class &amp; Accounts'!AF160</f>
        <v>575.1561542887066</v>
      </c>
      <c r="G203" s="681">
        <f>'O5 Details by Class &amp; Accounts'!AG160</f>
        <v>0</v>
      </c>
      <c r="H203" s="681">
        <f>'O5 Details by Class &amp; Accounts'!AH160</f>
        <v>0</v>
      </c>
      <c r="I203" s="681">
        <f>'O5 Details by Class &amp; Accounts'!AI160</f>
        <v>4.3905049945702794</v>
      </c>
      <c r="J203" s="681">
        <f>'O5 Details by Class &amp; Accounts'!AJ160</f>
        <v>3365.2365434470071</v>
      </c>
      <c r="K203" s="681">
        <f>'O5 Details by Class &amp; Accounts'!AK160</f>
        <v>0</v>
      </c>
      <c r="L203" s="681">
        <f>'O5 Details by Class &amp; Accounts'!AL160</f>
        <v>114.15312985882728</v>
      </c>
      <c r="M203" s="681">
        <f>'O5 Details by Class &amp; Accounts'!AM160</f>
        <v>0</v>
      </c>
      <c r="N203" s="681">
        <f>'O5 Details by Class &amp; Accounts'!AN160</f>
        <v>0</v>
      </c>
      <c r="O203" s="681">
        <f>'O5 Details by Class &amp; Accounts'!AO160</f>
        <v>0</v>
      </c>
      <c r="P203" s="681">
        <f>'O5 Details by Class &amp; Accounts'!AP160</f>
        <v>0</v>
      </c>
      <c r="Q203" s="681">
        <f>'O5 Details by Class &amp; Accounts'!AQ160</f>
        <v>0</v>
      </c>
      <c r="R203" s="681">
        <f>'O5 Details by Class &amp; Accounts'!AR160</f>
        <v>0</v>
      </c>
      <c r="S203" s="681">
        <f>'O5 Details by Class &amp; Accounts'!AS160</f>
        <v>0</v>
      </c>
      <c r="T203" s="681">
        <f>'O5 Details by Class &amp; Accounts'!AT160</f>
        <v>0</v>
      </c>
      <c r="U203" s="681">
        <f>'O5 Details by Class &amp; Accounts'!AU160</f>
        <v>0</v>
      </c>
      <c r="V203" s="681">
        <f>'O5 Details by Class &amp; Accounts'!AV160</f>
        <v>0</v>
      </c>
      <c r="W203" s="682">
        <f>'O5 Details by Class &amp; Accounts'!AW160</f>
        <v>0</v>
      </c>
      <c r="X203" s="620"/>
      <c r="Y203" s="621"/>
      <c r="Z203" s="670" t="s">
        <v>504</v>
      </c>
      <c r="AA203" s="621"/>
      <c r="AB203" s="621"/>
      <c r="AC203" s="621"/>
      <c r="AD203" s="621"/>
    </row>
    <row r="204" spans="1:30" s="67" customFormat="1" ht="12.75" x14ac:dyDescent="0.2">
      <c r="A204" s="680">
        <v>5145</v>
      </c>
      <c r="B204" s="376" t="s">
        <v>11</v>
      </c>
      <c r="C204" s="665">
        <f t="shared" si="39"/>
        <v>0</v>
      </c>
      <c r="D204" s="681">
        <f>'O5 Details by Class &amp; Accounts'!AD161</f>
        <v>0</v>
      </c>
      <c r="E204" s="681">
        <f>'O5 Details by Class &amp; Accounts'!AE161</f>
        <v>0</v>
      </c>
      <c r="F204" s="681">
        <f>'O5 Details by Class &amp; Accounts'!AF161</f>
        <v>0</v>
      </c>
      <c r="G204" s="681">
        <f>'O5 Details by Class &amp; Accounts'!AG161</f>
        <v>0</v>
      </c>
      <c r="H204" s="681">
        <f>'O5 Details by Class &amp; Accounts'!AH161</f>
        <v>0</v>
      </c>
      <c r="I204" s="681">
        <f>'O5 Details by Class &amp; Accounts'!AI161</f>
        <v>0</v>
      </c>
      <c r="J204" s="681">
        <f>'O5 Details by Class &amp; Accounts'!AJ161</f>
        <v>0</v>
      </c>
      <c r="K204" s="681">
        <f>'O5 Details by Class &amp; Accounts'!AK161</f>
        <v>0</v>
      </c>
      <c r="L204" s="681">
        <f>'O5 Details by Class &amp; Accounts'!AL161</f>
        <v>0</v>
      </c>
      <c r="M204" s="681">
        <f>'O5 Details by Class &amp; Accounts'!AM161</f>
        <v>0</v>
      </c>
      <c r="N204" s="681">
        <f>'O5 Details by Class &amp; Accounts'!AN161</f>
        <v>0</v>
      </c>
      <c r="O204" s="681">
        <f>'O5 Details by Class &amp; Accounts'!AO161</f>
        <v>0</v>
      </c>
      <c r="P204" s="681">
        <f>'O5 Details by Class &amp; Accounts'!AP161</f>
        <v>0</v>
      </c>
      <c r="Q204" s="681">
        <f>'O5 Details by Class &amp; Accounts'!AQ161</f>
        <v>0</v>
      </c>
      <c r="R204" s="681">
        <f>'O5 Details by Class &amp; Accounts'!AR161</f>
        <v>0</v>
      </c>
      <c r="S204" s="681">
        <f>'O5 Details by Class &amp; Accounts'!AS161</f>
        <v>0</v>
      </c>
      <c r="T204" s="681">
        <f>'O5 Details by Class &amp; Accounts'!AT161</f>
        <v>0</v>
      </c>
      <c r="U204" s="681">
        <f>'O5 Details by Class &amp; Accounts'!AU161</f>
        <v>0</v>
      </c>
      <c r="V204" s="681">
        <f>'O5 Details by Class &amp; Accounts'!AV161</f>
        <v>0</v>
      </c>
      <c r="W204" s="682">
        <f>'O5 Details by Class &amp; Accounts'!AW161</f>
        <v>0</v>
      </c>
      <c r="X204" s="620"/>
      <c r="Y204" s="621"/>
      <c r="Z204" s="670">
        <v>1840</v>
      </c>
      <c r="AA204" s="621"/>
      <c r="AB204" s="621"/>
      <c r="AC204" s="621"/>
      <c r="AD204" s="621"/>
    </row>
    <row r="205" spans="1:30" s="67" customFormat="1" ht="25.5" x14ac:dyDescent="0.2">
      <c r="A205" s="680">
        <v>5150</v>
      </c>
      <c r="B205" s="376" t="s">
        <v>12</v>
      </c>
      <c r="C205" s="665">
        <f t="shared" si="39"/>
        <v>13184.379842423046</v>
      </c>
      <c r="D205" s="681">
        <f>'O5 Details by Class &amp; Accounts'!AD162</f>
        <v>9864.3251489068771</v>
      </c>
      <c r="E205" s="681">
        <f>'O5 Details by Class &amp; Accounts'!AE162</f>
        <v>1623.4086682040586</v>
      </c>
      <c r="F205" s="681">
        <f>'O5 Details by Class &amp; Accounts'!AF162</f>
        <v>158.50921903209814</v>
      </c>
      <c r="G205" s="681">
        <f>'O5 Details by Class &amp; Accounts'!AG162</f>
        <v>0</v>
      </c>
      <c r="H205" s="681">
        <f>'O5 Details by Class &amp; Accounts'!AH162</f>
        <v>0</v>
      </c>
      <c r="I205" s="681">
        <f>'O5 Details by Class &amp; Accounts'!AI162</f>
        <v>1.2099940384129628</v>
      </c>
      <c r="J205" s="681">
        <f>'O5 Details by Class &amp; Accounts'!AJ162</f>
        <v>1505.4669672428652</v>
      </c>
      <c r="K205" s="681">
        <f>'O5 Details by Class &amp; Accounts'!AK162</f>
        <v>0</v>
      </c>
      <c r="L205" s="681">
        <f>'O5 Details by Class &amp; Accounts'!AL162</f>
        <v>31.459844998737029</v>
      </c>
      <c r="M205" s="681">
        <f>'O5 Details by Class &amp; Accounts'!AM162</f>
        <v>0</v>
      </c>
      <c r="N205" s="681">
        <f>'O5 Details by Class &amp; Accounts'!AN162</f>
        <v>0</v>
      </c>
      <c r="O205" s="681">
        <f>'O5 Details by Class &amp; Accounts'!AO162</f>
        <v>0</v>
      </c>
      <c r="P205" s="681">
        <f>'O5 Details by Class &amp; Accounts'!AP162</f>
        <v>0</v>
      </c>
      <c r="Q205" s="681">
        <f>'O5 Details by Class &amp; Accounts'!AQ162</f>
        <v>0</v>
      </c>
      <c r="R205" s="681">
        <f>'O5 Details by Class &amp; Accounts'!AR162</f>
        <v>0</v>
      </c>
      <c r="S205" s="681">
        <f>'O5 Details by Class &amp; Accounts'!AS162</f>
        <v>0</v>
      </c>
      <c r="T205" s="681">
        <f>'O5 Details by Class &amp; Accounts'!AT162</f>
        <v>0</v>
      </c>
      <c r="U205" s="681">
        <f>'O5 Details by Class &amp; Accounts'!AU162</f>
        <v>0</v>
      </c>
      <c r="V205" s="681">
        <f>'O5 Details by Class &amp; Accounts'!AV162</f>
        <v>0</v>
      </c>
      <c r="W205" s="682">
        <f>'O5 Details by Class &amp; Accounts'!AW162</f>
        <v>0</v>
      </c>
      <c r="X205" s="620"/>
      <c r="Y205" s="621"/>
      <c r="Z205" s="670">
        <v>1845</v>
      </c>
      <c r="AA205" s="621"/>
      <c r="AB205" s="621"/>
      <c r="AC205" s="621"/>
      <c r="AD205" s="621"/>
    </row>
    <row r="206" spans="1:30" s="67" customFormat="1" ht="12.75" x14ac:dyDescent="0.2">
      <c r="A206" s="680">
        <v>5155</v>
      </c>
      <c r="B206" s="376" t="s">
        <v>13</v>
      </c>
      <c r="C206" s="665">
        <f t="shared" si="39"/>
        <v>48736.615103272299</v>
      </c>
      <c r="D206" s="681">
        <f>'O5 Details by Class &amp; Accounts'!AD163</f>
        <v>44847.38360919249</v>
      </c>
      <c r="E206" s="681">
        <f>'O5 Details by Class &amp; Accounts'!AE163</f>
        <v>3889.2314940798069</v>
      </c>
      <c r="F206" s="681">
        <f>'O5 Details by Class &amp; Accounts'!AF163</f>
        <v>0</v>
      </c>
      <c r="G206" s="681">
        <f>'O5 Details by Class &amp; Accounts'!AG163</f>
        <v>0</v>
      </c>
      <c r="H206" s="681">
        <f>'O5 Details by Class &amp; Accounts'!AH163</f>
        <v>0</v>
      </c>
      <c r="I206" s="681">
        <f>'O5 Details by Class &amp; Accounts'!AI163</f>
        <v>0</v>
      </c>
      <c r="J206" s="681">
        <f>'O5 Details by Class &amp; Accounts'!AJ163</f>
        <v>0</v>
      </c>
      <c r="K206" s="681">
        <f>'O5 Details by Class &amp; Accounts'!AK163</f>
        <v>0</v>
      </c>
      <c r="L206" s="681">
        <f>'O5 Details by Class &amp; Accounts'!AL163</f>
        <v>0</v>
      </c>
      <c r="M206" s="681">
        <f>'O5 Details by Class &amp; Accounts'!AM163</f>
        <v>0</v>
      </c>
      <c r="N206" s="681">
        <f>'O5 Details by Class &amp; Accounts'!AN163</f>
        <v>0</v>
      </c>
      <c r="O206" s="681">
        <f>'O5 Details by Class &amp; Accounts'!AO163</f>
        <v>0</v>
      </c>
      <c r="P206" s="681">
        <f>'O5 Details by Class &amp; Accounts'!AP163</f>
        <v>0</v>
      </c>
      <c r="Q206" s="681">
        <f>'O5 Details by Class &amp; Accounts'!AQ163</f>
        <v>0</v>
      </c>
      <c r="R206" s="681">
        <f>'O5 Details by Class &amp; Accounts'!AR163</f>
        <v>0</v>
      </c>
      <c r="S206" s="681">
        <f>'O5 Details by Class &amp; Accounts'!AS163</f>
        <v>0</v>
      </c>
      <c r="T206" s="681">
        <f>'O5 Details by Class &amp; Accounts'!AT163</f>
        <v>0</v>
      </c>
      <c r="U206" s="681">
        <f>'O5 Details by Class &amp; Accounts'!AU163</f>
        <v>0</v>
      </c>
      <c r="V206" s="681">
        <f>'O5 Details by Class &amp; Accounts'!AV163</f>
        <v>0</v>
      </c>
      <c r="W206" s="682">
        <f>'O5 Details by Class &amp; Accounts'!AW163</f>
        <v>0</v>
      </c>
      <c r="X206" s="620"/>
      <c r="Y206" s="621"/>
      <c r="Z206" s="670">
        <v>1855</v>
      </c>
      <c r="AA206" s="621"/>
      <c r="AB206" s="621"/>
      <c r="AC206" s="621"/>
      <c r="AD206" s="621"/>
    </row>
    <row r="207" spans="1:30" s="67" customFormat="1" ht="12.75" x14ac:dyDescent="0.2">
      <c r="A207" s="680">
        <v>5160</v>
      </c>
      <c r="B207" s="376" t="s">
        <v>14</v>
      </c>
      <c r="C207" s="665">
        <f t="shared" si="39"/>
        <v>19815.766455997997</v>
      </c>
      <c r="D207" s="681">
        <f>'O5 Details by Class &amp; Accounts'!AD164</f>
        <v>16544.879812250394</v>
      </c>
      <c r="E207" s="681">
        <f>'O5 Details by Class &amp; Accounts'!AE164</f>
        <v>2722.8523894083146</v>
      </c>
      <c r="F207" s="681">
        <f>'O5 Details by Class &amp; Accounts'!AF164</f>
        <v>265.85863081676217</v>
      </c>
      <c r="G207" s="681">
        <f>'O5 Details by Class &amp; Accounts'!AG164</f>
        <v>0</v>
      </c>
      <c r="H207" s="681">
        <f>'O5 Details by Class &amp; Accounts'!AH164</f>
        <v>0</v>
      </c>
      <c r="I207" s="681">
        <f>'O5 Details by Class &amp; Accounts'!AI164</f>
        <v>2.0294551970745203</v>
      </c>
      <c r="J207" s="681">
        <f>'O5 Details by Class &amp; Accounts'!AJ164</f>
        <v>227.38033320151416</v>
      </c>
      <c r="K207" s="681">
        <f>'O5 Details by Class &amp; Accounts'!AK164</f>
        <v>0</v>
      </c>
      <c r="L207" s="681">
        <f>'O5 Details by Class &amp; Accounts'!AL164</f>
        <v>52.765835123937528</v>
      </c>
      <c r="M207" s="681">
        <f>'O5 Details by Class &amp; Accounts'!AM164</f>
        <v>0</v>
      </c>
      <c r="N207" s="681">
        <f>'O5 Details by Class &amp; Accounts'!AN164</f>
        <v>0</v>
      </c>
      <c r="O207" s="681">
        <f>'O5 Details by Class &amp; Accounts'!AO164</f>
        <v>0</v>
      </c>
      <c r="P207" s="681">
        <f>'O5 Details by Class &amp; Accounts'!AP164</f>
        <v>0</v>
      </c>
      <c r="Q207" s="681">
        <f>'O5 Details by Class &amp; Accounts'!AQ164</f>
        <v>0</v>
      </c>
      <c r="R207" s="681">
        <f>'O5 Details by Class &amp; Accounts'!AR164</f>
        <v>0</v>
      </c>
      <c r="S207" s="681">
        <f>'O5 Details by Class &amp; Accounts'!AS164</f>
        <v>0</v>
      </c>
      <c r="T207" s="681">
        <f>'O5 Details by Class &amp; Accounts'!AT164</f>
        <v>0</v>
      </c>
      <c r="U207" s="681">
        <f>'O5 Details by Class &amp; Accounts'!AU164</f>
        <v>0</v>
      </c>
      <c r="V207" s="681">
        <f>'O5 Details by Class &amp; Accounts'!AV164</f>
        <v>0</v>
      </c>
      <c r="W207" s="682">
        <f>'O5 Details by Class &amp; Accounts'!AW164</f>
        <v>0</v>
      </c>
      <c r="X207" s="620"/>
      <c r="Y207" s="621"/>
      <c r="Z207" s="670">
        <v>1850</v>
      </c>
      <c r="AA207" s="621"/>
      <c r="AB207" s="621"/>
      <c r="AC207" s="621"/>
      <c r="AD207" s="621"/>
    </row>
    <row r="208" spans="1:30" s="67" customFormat="1" ht="12.75" x14ac:dyDescent="0.2">
      <c r="A208" s="684">
        <v>5175</v>
      </c>
      <c r="B208" s="683" t="s">
        <v>1521</v>
      </c>
      <c r="C208" s="685">
        <f t="shared" si="39"/>
        <v>55478.915214926812</v>
      </c>
      <c r="D208" s="686">
        <f>'O5 Details by Class &amp; Accounts'!AD165</f>
        <v>36569.838398664127</v>
      </c>
      <c r="E208" s="686">
        <f>'O5 Details by Class &amp; Accounts'!AE165</f>
        <v>10571.715501674033</v>
      </c>
      <c r="F208" s="686">
        <f>'O5 Details by Class &amp; Accounts'!AF165</f>
        <v>8269.3984374816991</v>
      </c>
      <c r="G208" s="686">
        <f>'O5 Details by Class &amp; Accounts'!AG165</f>
        <v>0</v>
      </c>
      <c r="H208" s="686">
        <f>'O5 Details by Class &amp; Accounts'!AH165</f>
        <v>0</v>
      </c>
      <c r="I208" s="686">
        <f>'O5 Details by Class &amp; Accounts'!AI165</f>
        <v>67.962877106954977</v>
      </c>
      <c r="J208" s="686">
        <f>'O5 Details by Class &amp; Accounts'!AJ165</f>
        <v>0</v>
      </c>
      <c r="K208" s="686">
        <f>'O5 Details by Class &amp; Accounts'!AK165</f>
        <v>0</v>
      </c>
      <c r="L208" s="686">
        <f>'O5 Details by Class &amp; Accounts'!AL165</f>
        <v>0</v>
      </c>
      <c r="M208" s="686">
        <f>'O5 Details by Class &amp; Accounts'!AM165</f>
        <v>0</v>
      </c>
      <c r="N208" s="686">
        <f>'O5 Details by Class &amp; Accounts'!AN165</f>
        <v>0</v>
      </c>
      <c r="O208" s="686">
        <f>'O5 Details by Class &amp; Accounts'!AO165</f>
        <v>0</v>
      </c>
      <c r="P208" s="686">
        <f>'O5 Details by Class &amp; Accounts'!AP165</f>
        <v>0</v>
      </c>
      <c r="Q208" s="686">
        <f>'O5 Details by Class &amp; Accounts'!AQ165</f>
        <v>0</v>
      </c>
      <c r="R208" s="686">
        <f>'O5 Details by Class &amp; Accounts'!AR165</f>
        <v>0</v>
      </c>
      <c r="S208" s="686">
        <f>'O5 Details by Class &amp; Accounts'!AS165</f>
        <v>0</v>
      </c>
      <c r="T208" s="686">
        <f>'O5 Details by Class &amp; Accounts'!AT165</f>
        <v>0</v>
      </c>
      <c r="U208" s="686">
        <f>'O5 Details by Class &amp; Accounts'!AU165</f>
        <v>0</v>
      </c>
      <c r="V208" s="686">
        <f>'O5 Details by Class &amp; Accounts'!AV165</f>
        <v>0</v>
      </c>
      <c r="W208" s="687">
        <f>'O5 Details by Class &amp; Accounts'!AW165</f>
        <v>0</v>
      </c>
      <c r="X208" s="620"/>
      <c r="Y208" s="621"/>
      <c r="Z208" s="670">
        <v>1860</v>
      </c>
      <c r="AA208" s="621"/>
      <c r="AB208" s="621"/>
      <c r="AC208" s="621"/>
      <c r="AD208" s="621"/>
    </row>
    <row r="209" spans="1:30" s="67" customFormat="1" ht="12.75" x14ac:dyDescent="0.2">
      <c r="A209" s="680"/>
      <c r="B209" s="376"/>
      <c r="C209" s="671"/>
      <c r="D209" s="695"/>
      <c r="E209" s="695"/>
      <c r="F209" s="695"/>
      <c r="G209" s="695"/>
      <c r="H209" s="695"/>
      <c r="I209" s="695"/>
      <c r="J209" s="695"/>
      <c r="K209" s="695"/>
      <c r="L209" s="695"/>
      <c r="M209" s="695"/>
      <c r="N209" s="695"/>
      <c r="O209" s="695"/>
      <c r="P209" s="695"/>
      <c r="Q209" s="695"/>
      <c r="R209" s="695"/>
      <c r="S209" s="695"/>
      <c r="T209" s="695"/>
      <c r="U209" s="695"/>
      <c r="V209" s="695"/>
      <c r="W209" s="696"/>
      <c r="X209" s="620"/>
      <c r="Y209" s="621"/>
      <c r="Z209" s="670"/>
      <c r="AA209" s="621"/>
      <c r="AB209" s="621"/>
      <c r="AC209" s="621"/>
      <c r="AD209" s="621"/>
    </row>
    <row r="210" spans="1:30" s="67" customFormat="1" ht="12.75" x14ac:dyDescent="0.2">
      <c r="A210" s="680"/>
      <c r="B210" s="932" t="s">
        <v>708</v>
      </c>
      <c r="C210" s="936">
        <f t="shared" si="39"/>
        <v>801132.72779100086</v>
      </c>
      <c r="D210" s="934">
        <f>+SUM(D184:D208)</f>
        <v>617978.36234169884</v>
      </c>
      <c r="E210" s="934">
        <f t="shared" ref="E210:W210" si="40">+SUM(E184:E208)</f>
        <v>101849.18341608784</v>
      </c>
      <c r="F210" s="934">
        <f t="shared" si="40"/>
        <v>21938.384239153656</v>
      </c>
      <c r="G210" s="934">
        <f t="shared" si="40"/>
        <v>0</v>
      </c>
      <c r="H210" s="934">
        <f t="shared" si="40"/>
        <v>0</v>
      </c>
      <c r="I210" s="934">
        <f t="shared" si="40"/>
        <v>176.06338650652</v>
      </c>
      <c r="J210" s="934">
        <f t="shared" si="40"/>
        <v>57752.45515112389</v>
      </c>
      <c r="K210" s="934">
        <f t="shared" si="40"/>
        <v>0</v>
      </c>
      <c r="L210" s="934">
        <f t="shared" si="40"/>
        <v>1438.2792564299496</v>
      </c>
      <c r="M210" s="934">
        <f t="shared" si="40"/>
        <v>0</v>
      </c>
      <c r="N210" s="934">
        <f t="shared" si="40"/>
        <v>0</v>
      </c>
      <c r="O210" s="934">
        <f t="shared" si="40"/>
        <v>0</v>
      </c>
      <c r="P210" s="934">
        <f t="shared" si="40"/>
        <v>0</v>
      </c>
      <c r="Q210" s="934">
        <f t="shared" si="40"/>
        <v>0</v>
      </c>
      <c r="R210" s="934">
        <f t="shared" si="40"/>
        <v>0</v>
      </c>
      <c r="S210" s="934">
        <f t="shared" si="40"/>
        <v>0</v>
      </c>
      <c r="T210" s="934">
        <f t="shared" si="40"/>
        <v>0</v>
      </c>
      <c r="U210" s="934">
        <f t="shared" si="40"/>
        <v>0</v>
      </c>
      <c r="V210" s="934">
        <f t="shared" si="40"/>
        <v>0</v>
      </c>
      <c r="W210" s="935">
        <f t="shared" si="40"/>
        <v>0</v>
      </c>
      <c r="X210" s="620"/>
      <c r="Y210" s="621"/>
      <c r="Z210" s="670"/>
      <c r="AA210" s="621"/>
      <c r="AB210" s="621"/>
      <c r="AC210" s="621"/>
      <c r="AD210" s="621"/>
    </row>
    <row r="211" spans="1:30" s="67" customFormat="1" ht="12.75" x14ac:dyDescent="0.2">
      <c r="A211" s="680"/>
      <c r="B211" s="376"/>
      <c r="C211" s="671"/>
      <c r="D211" s="695"/>
      <c r="E211" s="695"/>
      <c r="F211" s="695"/>
      <c r="G211" s="695"/>
      <c r="H211" s="695"/>
      <c r="I211" s="695"/>
      <c r="J211" s="695"/>
      <c r="K211" s="695"/>
      <c r="L211" s="695"/>
      <c r="M211" s="695"/>
      <c r="N211" s="695"/>
      <c r="O211" s="695"/>
      <c r="P211" s="695"/>
      <c r="Q211" s="695"/>
      <c r="R211" s="695"/>
      <c r="S211" s="695"/>
      <c r="T211" s="695"/>
      <c r="U211" s="695"/>
      <c r="V211" s="695"/>
      <c r="W211" s="696"/>
      <c r="X211" s="620"/>
      <c r="Y211" s="621"/>
      <c r="Z211" s="670"/>
      <c r="AA211" s="621"/>
      <c r="AB211" s="621"/>
      <c r="AC211" s="621"/>
      <c r="AD211" s="621"/>
    </row>
    <row r="212" spans="1:30" s="67" customFormat="1" ht="12.75" x14ac:dyDescent="0.2">
      <c r="A212" s="680"/>
      <c r="B212" s="708" t="s">
        <v>851</v>
      </c>
      <c r="C212" s="671"/>
      <c r="D212" s="695"/>
      <c r="E212" s="695"/>
      <c r="F212" s="695"/>
      <c r="G212" s="695"/>
      <c r="H212" s="695"/>
      <c r="I212" s="695"/>
      <c r="J212" s="695"/>
      <c r="K212" s="695"/>
      <c r="L212" s="695"/>
      <c r="M212" s="695"/>
      <c r="N212" s="695"/>
      <c r="O212" s="695"/>
      <c r="P212" s="695"/>
      <c r="Q212" s="695"/>
      <c r="R212" s="695"/>
      <c r="S212" s="695"/>
      <c r="T212" s="695"/>
      <c r="U212" s="695"/>
      <c r="V212" s="695"/>
      <c r="W212" s="696"/>
      <c r="X212" s="620"/>
      <c r="Y212" s="621"/>
      <c r="Z212" s="670"/>
      <c r="AA212" s="621"/>
      <c r="AB212" s="621"/>
      <c r="AC212" s="621"/>
      <c r="AD212" s="621"/>
    </row>
    <row r="213" spans="1:30" s="67" customFormat="1" ht="12.75" x14ac:dyDescent="0.2">
      <c r="A213" s="680">
        <v>5305</v>
      </c>
      <c r="B213" s="376" t="s">
        <v>1531</v>
      </c>
      <c r="C213" s="665">
        <f t="shared" ref="C213:C220" si="41">SUM(D213:W213)</f>
        <v>58127.665948865942</v>
      </c>
      <c r="D213" s="698">
        <f>'O5 Details by Class &amp; Accounts'!AD166</f>
        <v>49143.622353141436</v>
      </c>
      <c r="E213" s="698">
        <f>'O5 Details by Class &amp; Accounts'!AE166</f>
        <v>8087.7486610300411</v>
      </c>
      <c r="F213" s="698">
        <f>'O5 Details by Class &amp; Accounts'!AF166</f>
        <v>739.70514047151448</v>
      </c>
      <c r="G213" s="698">
        <f>'O5 Details by Class &amp; Accounts'!AG166</f>
        <v>0</v>
      </c>
      <c r="H213" s="698">
        <f>'O5 Details by Class &amp; Accounts'!AH166</f>
        <v>0</v>
      </c>
      <c r="I213" s="698">
        <f>'O5 Details by Class &amp; Accounts'!AI166</f>
        <v>5.6466041257367516</v>
      </c>
      <c r="J213" s="698">
        <f>'O5 Details by Class &amp; Accounts'!AJ166</f>
        <v>27.945478636537203</v>
      </c>
      <c r="K213" s="698">
        <f>'O5 Details by Class &amp; Accounts'!AK166</f>
        <v>0</v>
      </c>
      <c r="L213" s="698">
        <f>'O5 Details by Class &amp; Accounts'!AL166</f>
        <v>122.99771146067283</v>
      </c>
      <c r="M213" s="698">
        <f>'O5 Details by Class &amp; Accounts'!AM166</f>
        <v>0</v>
      </c>
      <c r="N213" s="698">
        <f>'O5 Details by Class &amp; Accounts'!AN166</f>
        <v>0</v>
      </c>
      <c r="O213" s="698">
        <f>'O5 Details by Class &amp; Accounts'!AO166</f>
        <v>0</v>
      </c>
      <c r="P213" s="698">
        <f>'O5 Details by Class &amp; Accounts'!AP166</f>
        <v>0</v>
      </c>
      <c r="Q213" s="698">
        <f>'O5 Details by Class &amp; Accounts'!AQ166</f>
        <v>0</v>
      </c>
      <c r="R213" s="698">
        <f>'O5 Details by Class &amp; Accounts'!AR166</f>
        <v>0</v>
      </c>
      <c r="S213" s="698">
        <f>'O5 Details by Class &amp; Accounts'!AS166</f>
        <v>0</v>
      </c>
      <c r="T213" s="698">
        <f>'O5 Details by Class &amp; Accounts'!AT166</f>
        <v>0</v>
      </c>
      <c r="U213" s="698">
        <f>'O5 Details by Class &amp; Accounts'!AU166</f>
        <v>0</v>
      </c>
      <c r="V213" s="698">
        <f>'O5 Details by Class &amp; Accounts'!AV166</f>
        <v>0</v>
      </c>
      <c r="W213" s="682">
        <f>'O5 Details by Class &amp; Accounts'!AW166</f>
        <v>0</v>
      </c>
      <c r="X213" s="620"/>
      <c r="Y213" s="621"/>
      <c r="Z213" s="670" t="s">
        <v>1273</v>
      </c>
      <c r="AA213" s="621"/>
      <c r="AB213" s="621"/>
      <c r="AC213" s="621"/>
      <c r="AD213" s="621"/>
    </row>
    <row r="214" spans="1:30" s="67" customFormat="1" ht="12.75" x14ac:dyDescent="0.2">
      <c r="A214" s="680">
        <v>5310</v>
      </c>
      <c r="B214" s="376" t="s">
        <v>286</v>
      </c>
      <c r="C214" s="665">
        <f t="shared" si="41"/>
        <v>134051.62747760591</v>
      </c>
      <c r="D214" s="698">
        <f>'O5 Details by Class &amp; Accounts'!AD167</f>
        <v>62463.426612037212</v>
      </c>
      <c r="E214" s="698">
        <f>'O5 Details by Class &amp; Accounts'!AE167</f>
        <v>10252.215996921712</v>
      </c>
      <c r="F214" s="698">
        <f>'O5 Details by Class &amp; Accounts'!AF167</f>
        <v>58803.711949694167</v>
      </c>
      <c r="G214" s="698">
        <f>'O5 Details by Class &amp; Accounts'!AG167</f>
        <v>0</v>
      </c>
      <c r="H214" s="698">
        <f>'O5 Details by Class &amp; Accounts'!AH167</f>
        <v>0</v>
      </c>
      <c r="I214" s="698">
        <f>'O5 Details by Class &amp; Accounts'!AI167</f>
        <v>448.88329732590967</v>
      </c>
      <c r="J214" s="698">
        <f>'O5 Details by Class &amp; Accounts'!AJ167</f>
        <v>2083.3896216269272</v>
      </c>
      <c r="K214" s="698">
        <f>'O5 Details by Class &amp; Accounts'!AK167</f>
        <v>0</v>
      </c>
      <c r="L214" s="698">
        <f>'O5 Details by Class &amp; Accounts'!AL167</f>
        <v>0</v>
      </c>
      <c r="M214" s="698">
        <f>'O5 Details by Class &amp; Accounts'!AM167</f>
        <v>0</v>
      </c>
      <c r="N214" s="698">
        <f>'O5 Details by Class &amp; Accounts'!AN167</f>
        <v>0</v>
      </c>
      <c r="O214" s="698">
        <f>'O5 Details by Class &amp; Accounts'!AO167</f>
        <v>0</v>
      </c>
      <c r="P214" s="698">
        <f>'O5 Details by Class &amp; Accounts'!AP167</f>
        <v>0</v>
      </c>
      <c r="Q214" s="698">
        <f>'O5 Details by Class &amp; Accounts'!AQ167</f>
        <v>0</v>
      </c>
      <c r="R214" s="698">
        <f>'O5 Details by Class &amp; Accounts'!AR167</f>
        <v>0</v>
      </c>
      <c r="S214" s="698">
        <f>'O5 Details by Class &amp; Accounts'!AS167</f>
        <v>0</v>
      </c>
      <c r="T214" s="698">
        <f>'O5 Details by Class &amp; Accounts'!AT167</f>
        <v>0</v>
      </c>
      <c r="U214" s="698">
        <f>'O5 Details by Class &amp; Accounts'!AU167</f>
        <v>0</v>
      </c>
      <c r="V214" s="698">
        <f>'O5 Details by Class &amp; Accounts'!AV167</f>
        <v>0</v>
      </c>
      <c r="W214" s="682">
        <f>'O5 Details by Class &amp; Accounts'!AW167</f>
        <v>0</v>
      </c>
      <c r="X214" s="620"/>
      <c r="Y214" s="621"/>
      <c r="Z214" s="670" t="s">
        <v>775</v>
      </c>
      <c r="AA214" s="621"/>
      <c r="AB214" s="621"/>
      <c r="AC214" s="621"/>
      <c r="AD214" s="621"/>
    </row>
    <row r="215" spans="1:30" s="67" customFormat="1" ht="12.75" x14ac:dyDescent="0.2">
      <c r="A215" s="680">
        <v>5315</v>
      </c>
      <c r="B215" s="376" t="s">
        <v>1135</v>
      </c>
      <c r="C215" s="665">
        <f t="shared" si="41"/>
        <v>323653.16473989183</v>
      </c>
      <c r="D215" s="698">
        <f>'O5 Details by Class &amp; Accounts'!AD168</f>
        <v>273630.26954098139</v>
      </c>
      <c r="E215" s="698">
        <f>'O5 Details by Class &amp; Accounts'!AE168</f>
        <v>45032.350895800322</v>
      </c>
      <c r="F215" s="698">
        <f>'O5 Details by Class &amp; Accounts'!AF168</f>
        <v>4118.6568526349474</v>
      </c>
      <c r="G215" s="698">
        <f>'O5 Details by Class &amp; Accounts'!AG168</f>
        <v>0</v>
      </c>
      <c r="H215" s="698">
        <f>'O5 Details by Class &amp; Accounts'!AH168</f>
        <v>0</v>
      </c>
      <c r="I215" s="698">
        <f>'O5 Details by Class &amp; Accounts'!AI168</f>
        <v>31.440128646068306</v>
      </c>
      <c r="J215" s="698">
        <f>'O5 Details by Class &amp; Accounts'!AJ168</f>
        <v>155.59961772493568</v>
      </c>
      <c r="K215" s="698">
        <f>'O5 Details by Class &amp; Accounts'!AK168</f>
        <v>0</v>
      </c>
      <c r="L215" s="698">
        <f>'O5 Details by Class &amp; Accounts'!AL168</f>
        <v>684.8477041040984</v>
      </c>
      <c r="M215" s="698">
        <f>'O5 Details by Class &amp; Accounts'!AM168</f>
        <v>0</v>
      </c>
      <c r="N215" s="698">
        <f>'O5 Details by Class &amp; Accounts'!AN168</f>
        <v>0</v>
      </c>
      <c r="O215" s="698">
        <f>'O5 Details by Class &amp; Accounts'!AO168</f>
        <v>0</v>
      </c>
      <c r="P215" s="698">
        <f>'O5 Details by Class &amp; Accounts'!AP168</f>
        <v>0</v>
      </c>
      <c r="Q215" s="698">
        <f>'O5 Details by Class &amp; Accounts'!AQ168</f>
        <v>0</v>
      </c>
      <c r="R215" s="698">
        <f>'O5 Details by Class &amp; Accounts'!AR168</f>
        <v>0</v>
      </c>
      <c r="S215" s="698">
        <f>'O5 Details by Class &amp; Accounts'!AS168</f>
        <v>0</v>
      </c>
      <c r="T215" s="698">
        <f>'O5 Details by Class &amp; Accounts'!AT168</f>
        <v>0</v>
      </c>
      <c r="U215" s="698">
        <f>'O5 Details by Class &amp; Accounts'!AU168</f>
        <v>0</v>
      </c>
      <c r="V215" s="698">
        <f>'O5 Details by Class &amp; Accounts'!AV168</f>
        <v>0</v>
      </c>
      <c r="W215" s="682">
        <f>'O5 Details by Class &amp; Accounts'!AW168</f>
        <v>0</v>
      </c>
      <c r="X215" s="620"/>
      <c r="Y215" s="621"/>
      <c r="Z215" s="670" t="s">
        <v>1273</v>
      </c>
      <c r="AA215" s="621"/>
      <c r="AB215" s="621"/>
      <c r="AC215" s="621"/>
      <c r="AD215" s="621"/>
    </row>
    <row r="216" spans="1:30" s="67" customFormat="1" ht="12.75" x14ac:dyDescent="0.2">
      <c r="A216" s="680">
        <v>5320</v>
      </c>
      <c r="B216" s="376" t="s">
        <v>1136</v>
      </c>
      <c r="C216" s="665">
        <f t="shared" si="41"/>
        <v>91910.202294205112</v>
      </c>
      <c r="D216" s="698">
        <f>'O5 Details by Class &amp; Accounts'!AD169</f>
        <v>77704.827782361215</v>
      </c>
      <c r="E216" s="698">
        <f>'O5 Details by Class &amp; Accounts'!AE169</f>
        <v>12788.172437439151</v>
      </c>
      <c r="F216" s="698">
        <f>'O5 Details by Class &amp; Accounts'!AF169</f>
        <v>1169.6056944486124</v>
      </c>
      <c r="G216" s="698">
        <f>'O5 Details by Class &amp; Accounts'!AG169</f>
        <v>0</v>
      </c>
      <c r="H216" s="698">
        <f>'O5 Details by Class &amp; Accounts'!AH169</f>
        <v>0</v>
      </c>
      <c r="I216" s="698">
        <f>'O5 Details by Class &amp; Accounts'!AI169</f>
        <v>8.928287743882537</v>
      </c>
      <c r="J216" s="698">
        <f>'O5 Details by Class &amp; Accounts'!AJ169</f>
        <v>44.186783569668385</v>
      </c>
      <c r="K216" s="698">
        <f>'O5 Details by Class &amp; Accounts'!AK169</f>
        <v>0</v>
      </c>
      <c r="L216" s="698">
        <f>'O5 Details by Class &amp; Accounts'!AL169</f>
        <v>194.48130864258906</v>
      </c>
      <c r="M216" s="698">
        <f>'O5 Details by Class &amp; Accounts'!AM169</f>
        <v>0</v>
      </c>
      <c r="N216" s="698">
        <f>'O5 Details by Class &amp; Accounts'!AN169</f>
        <v>0</v>
      </c>
      <c r="O216" s="698">
        <f>'O5 Details by Class &amp; Accounts'!AO169</f>
        <v>0</v>
      </c>
      <c r="P216" s="698">
        <f>'O5 Details by Class &amp; Accounts'!AP169</f>
        <v>0</v>
      </c>
      <c r="Q216" s="698">
        <f>'O5 Details by Class &amp; Accounts'!AQ169</f>
        <v>0</v>
      </c>
      <c r="R216" s="698">
        <f>'O5 Details by Class &amp; Accounts'!AR169</f>
        <v>0</v>
      </c>
      <c r="S216" s="698">
        <f>'O5 Details by Class &amp; Accounts'!AS169</f>
        <v>0</v>
      </c>
      <c r="T216" s="698">
        <f>'O5 Details by Class &amp; Accounts'!AT169</f>
        <v>0</v>
      </c>
      <c r="U216" s="698">
        <f>'O5 Details by Class &amp; Accounts'!AU169</f>
        <v>0</v>
      </c>
      <c r="V216" s="698">
        <f>'O5 Details by Class &amp; Accounts'!AV169</f>
        <v>0</v>
      </c>
      <c r="W216" s="682">
        <f>'O5 Details by Class &amp; Accounts'!AW169</f>
        <v>0</v>
      </c>
      <c r="X216" s="620"/>
      <c r="Y216" s="621"/>
      <c r="Z216" s="670" t="s">
        <v>1273</v>
      </c>
      <c r="AA216" s="621"/>
      <c r="AB216" s="621"/>
      <c r="AC216" s="621"/>
      <c r="AD216" s="621"/>
    </row>
    <row r="217" spans="1:30" s="67" customFormat="1" ht="12.75" x14ac:dyDescent="0.2">
      <c r="A217" s="680">
        <v>5325</v>
      </c>
      <c r="B217" s="376" t="s">
        <v>1137</v>
      </c>
      <c r="C217" s="665">
        <f t="shared" si="41"/>
        <v>0</v>
      </c>
      <c r="D217" s="698">
        <f>'O5 Details by Class &amp; Accounts'!AD170</f>
        <v>0</v>
      </c>
      <c r="E217" s="698">
        <f>'O5 Details by Class &amp; Accounts'!AE170</f>
        <v>0</v>
      </c>
      <c r="F217" s="698">
        <f>'O5 Details by Class &amp; Accounts'!AF170</f>
        <v>0</v>
      </c>
      <c r="G217" s="698">
        <f>'O5 Details by Class &amp; Accounts'!AG170</f>
        <v>0</v>
      </c>
      <c r="H217" s="698">
        <f>'O5 Details by Class &amp; Accounts'!AH170</f>
        <v>0</v>
      </c>
      <c r="I217" s="698">
        <f>'O5 Details by Class &amp; Accounts'!AI170</f>
        <v>0</v>
      </c>
      <c r="J217" s="698">
        <f>'O5 Details by Class &amp; Accounts'!AJ170</f>
        <v>0</v>
      </c>
      <c r="K217" s="698">
        <f>'O5 Details by Class &amp; Accounts'!AK170</f>
        <v>0</v>
      </c>
      <c r="L217" s="698">
        <f>'O5 Details by Class &amp; Accounts'!AL170</f>
        <v>0</v>
      </c>
      <c r="M217" s="698">
        <f>'O5 Details by Class &amp; Accounts'!AM170</f>
        <v>0</v>
      </c>
      <c r="N217" s="698">
        <f>'O5 Details by Class &amp; Accounts'!AN170</f>
        <v>0</v>
      </c>
      <c r="O217" s="698">
        <f>'O5 Details by Class &amp; Accounts'!AO170</f>
        <v>0</v>
      </c>
      <c r="P217" s="698">
        <f>'O5 Details by Class &amp; Accounts'!AP170</f>
        <v>0</v>
      </c>
      <c r="Q217" s="698">
        <f>'O5 Details by Class &amp; Accounts'!AQ170</f>
        <v>0</v>
      </c>
      <c r="R217" s="698">
        <f>'O5 Details by Class &amp; Accounts'!AR170</f>
        <v>0</v>
      </c>
      <c r="S217" s="698">
        <f>'O5 Details by Class &amp; Accounts'!AS170</f>
        <v>0</v>
      </c>
      <c r="T217" s="698">
        <f>'O5 Details by Class &amp; Accounts'!AT170</f>
        <v>0</v>
      </c>
      <c r="U217" s="698">
        <f>'O5 Details by Class &amp; Accounts'!AU170</f>
        <v>0</v>
      </c>
      <c r="V217" s="698">
        <f>'O5 Details by Class &amp; Accounts'!AV170</f>
        <v>0</v>
      </c>
      <c r="W217" s="682">
        <f>'O5 Details by Class &amp; Accounts'!AW170</f>
        <v>0</v>
      </c>
      <c r="X217" s="620"/>
      <c r="Y217" s="621"/>
      <c r="Z217" s="670" t="s">
        <v>1273</v>
      </c>
      <c r="AA217" s="621"/>
      <c r="AB217" s="621"/>
      <c r="AC217" s="621"/>
      <c r="AD217" s="621"/>
    </row>
    <row r="218" spans="1:30" s="67" customFormat="1" ht="12.75" x14ac:dyDescent="0.2">
      <c r="A218" s="680">
        <v>5330</v>
      </c>
      <c r="B218" s="376" t="s">
        <v>1138</v>
      </c>
      <c r="C218" s="665">
        <f t="shared" si="41"/>
        <v>0</v>
      </c>
      <c r="D218" s="698">
        <f>'O5 Details by Class &amp; Accounts'!AD171</f>
        <v>0</v>
      </c>
      <c r="E218" s="698">
        <f>'O5 Details by Class &amp; Accounts'!AE171</f>
        <v>0</v>
      </c>
      <c r="F218" s="698">
        <f>'O5 Details by Class &amp; Accounts'!AF171</f>
        <v>0</v>
      </c>
      <c r="G218" s="698">
        <f>'O5 Details by Class &amp; Accounts'!AG171</f>
        <v>0</v>
      </c>
      <c r="H218" s="698">
        <f>'O5 Details by Class &amp; Accounts'!AH171</f>
        <v>0</v>
      </c>
      <c r="I218" s="698">
        <f>'O5 Details by Class &amp; Accounts'!AI171</f>
        <v>0</v>
      </c>
      <c r="J218" s="698">
        <f>'O5 Details by Class &amp; Accounts'!AJ171</f>
        <v>0</v>
      </c>
      <c r="K218" s="698">
        <f>'O5 Details by Class &amp; Accounts'!AK171</f>
        <v>0</v>
      </c>
      <c r="L218" s="698">
        <f>'O5 Details by Class &amp; Accounts'!AL171</f>
        <v>0</v>
      </c>
      <c r="M218" s="698">
        <f>'O5 Details by Class &amp; Accounts'!AM171</f>
        <v>0</v>
      </c>
      <c r="N218" s="698">
        <f>'O5 Details by Class &amp; Accounts'!AN171</f>
        <v>0</v>
      </c>
      <c r="O218" s="698">
        <f>'O5 Details by Class &amp; Accounts'!AO171</f>
        <v>0</v>
      </c>
      <c r="P218" s="698">
        <f>'O5 Details by Class &amp; Accounts'!AP171</f>
        <v>0</v>
      </c>
      <c r="Q218" s="698">
        <f>'O5 Details by Class &amp; Accounts'!AQ171</f>
        <v>0</v>
      </c>
      <c r="R218" s="698">
        <f>'O5 Details by Class &amp; Accounts'!AR171</f>
        <v>0</v>
      </c>
      <c r="S218" s="698">
        <f>'O5 Details by Class &amp; Accounts'!AS171</f>
        <v>0</v>
      </c>
      <c r="T218" s="698">
        <f>'O5 Details by Class &amp; Accounts'!AT171</f>
        <v>0</v>
      </c>
      <c r="U218" s="698">
        <f>'O5 Details by Class &amp; Accounts'!AU171</f>
        <v>0</v>
      </c>
      <c r="V218" s="698">
        <f>'O5 Details by Class &amp; Accounts'!AV171</f>
        <v>0</v>
      </c>
      <c r="W218" s="682">
        <f>'O5 Details by Class &amp; Accounts'!AW171</f>
        <v>0</v>
      </c>
      <c r="X218" s="620"/>
      <c r="Y218" s="621"/>
      <c r="Z218" s="670" t="s">
        <v>1273</v>
      </c>
      <c r="AA218" s="621"/>
      <c r="AB218" s="621"/>
      <c r="AC218" s="621"/>
      <c r="AD218" s="621"/>
    </row>
    <row r="219" spans="1:30" s="67" customFormat="1" ht="12.75" x14ac:dyDescent="0.2">
      <c r="A219" s="680">
        <v>5335</v>
      </c>
      <c r="B219" s="376" t="s">
        <v>1139</v>
      </c>
      <c r="C219" s="665">
        <f t="shared" si="41"/>
        <v>20000.04</v>
      </c>
      <c r="D219" s="698">
        <f>'O5 Details by Class &amp; Accounts'!AD172</f>
        <v>7535.3554889053421</v>
      </c>
      <c r="E219" s="698">
        <f>'O5 Details by Class &amp; Accounts'!AE172</f>
        <v>12460.127330998668</v>
      </c>
      <c r="F219" s="698">
        <f>'O5 Details by Class &amp; Accounts'!AF172</f>
        <v>4.5571800959907609</v>
      </c>
      <c r="G219" s="698">
        <f>'O5 Details by Class &amp; Accounts'!AG172</f>
        <v>0</v>
      </c>
      <c r="H219" s="698">
        <f>'O5 Details by Class &amp; Accounts'!AH172</f>
        <v>0</v>
      </c>
      <c r="I219" s="698">
        <f>'O5 Details by Class &amp; Accounts'!AI172</f>
        <v>0</v>
      </c>
      <c r="J219" s="698">
        <f>'O5 Details by Class &amp; Accounts'!AJ172</f>
        <v>0</v>
      </c>
      <c r="K219" s="698">
        <f>'O5 Details by Class &amp; Accounts'!AK172</f>
        <v>0</v>
      </c>
      <c r="L219" s="698">
        <f>'O5 Details by Class &amp; Accounts'!AL172</f>
        <v>0</v>
      </c>
      <c r="M219" s="698">
        <f>'O5 Details by Class &amp; Accounts'!AM172</f>
        <v>0</v>
      </c>
      <c r="N219" s="698">
        <f>'O5 Details by Class &amp; Accounts'!AN172</f>
        <v>0</v>
      </c>
      <c r="O219" s="698">
        <f>'O5 Details by Class &amp; Accounts'!AO172</f>
        <v>0</v>
      </c>
      <c r="P219" s="698">
        <f>'O5 Details by Class &amp; Accounts'!AP172</f>
        <v>0</v>
      </c>
      <c r="Q219" s="698">
        <f>'O5 Details by Class &amp; Accounts'!AQ172</f>
        <v>0</v>
      </c>
      <c r="R219" s="698">
        <f>'O5 Details by Class &amp; Accounts'!AR172</f>
        <v>0</v>
      </c>
      <c r="S219" s="698">
        <f>'O5 Details by Class &amp; Accounts'!AS172</f>
        <v>0</v>
      </c>
      <c r="T219" s="698">
        <f>'O5 Details by Class &amp; Accounts'!AT172</f>
        <v>0</v>
      </c>
      <c r="U219" s="698">
        <f>'O5 Details by Class &amp; Accounts'!AU172</f>
        <v>0</v>
      </c>
      <c r="V219" s="698">
        <f>'O5 Details by Class &amp; Accounts'!AV172</f>
        <v>0</v>
      </c>
      <c r="W219" s="682">
        <f>'O5 Details by Class &amp; Accounts'!AW172</f>
        <v>0</v>
      </c>
      <c r="X219" s="620"/>
      <c r="Y219" s="621"/>
      <c r="Z219" s="670" t="s">
        <v>1342</v>
      </c>
      <c r="AA219" s="621"/>
      <c r="AB219" s="621"/>
      <c r="AC219" s="621"/>
      <c r="AD219" s="621"/>
    </row>
    <row r="220" spans="1:30" s="579" customFormat="1" ht="12.75" x14ac:dyDescent="0.2">
      <c r="A220" s="684">
        <v>5340</v>
      </c>
      <c r="B220" s="683" t="s">
        <v>1140</v>
      </c>
      <c r="C220" s="685">
        <f t="shared" si="41"/>
        <v>5124.7200000000012</v>
      </c>
      <c r="D220" s="686">
        <f>'O5 Details by Class &amp; Accounts'!AD173</f>
        <v>4332.6581281818108</v>
      </c>
      <c r="E220" s="686">
        <f>'O5 Details by Class &amp; Accounts'!AE173</f>
        <v>713.04165824608549</v>
      </c>
      <c r="F220" s="686">
        <f>'O5 Details by Class &amp; Accounts'!AF173</f>
        <v>65.214759023902246</v>
      </c>
      <c r="G220" s="686">
        <f>'O5 Details by Class &amp; Accounts'!AG173</f>
        <v>0</v>
      </c>
      <c r="H220" s="686">
        <f>'O5 Details by Class &amp; Accounts'!AH173</f>
        <v>0</v>
      </c>
      <c r="I220" s="686">
        <f>'O5 Details by Class &amp; Accounts'!AI173</f>
        <v>0.49782258796871948</v>
      </c>
      <c r="J220" s="686">
        <f>'O5 Details by Class &amp; Accounts'!AJ173</f>
        <v>2.4637623228191745</v>
      </c>
      <c r="K220" s="686">
        <f>'O5 Details by Class &amp; Accounts'!AK173</f>
        <v>0</v>
      </c>
      <c r="L220" s="686">
        <f>'O5 Details by Class &amp; Accounts'!AL173</f>
        <v>10.843869637415523</v>
      </c>
      <c r="M220" s="686">
        <f>'O5 Details by Class &amp; Accounts'!AM173</f>
        <v>0</v>
      </c>
      <c r="N220" s="686">
        <f>'O5 Details by Class &amp; Accounts'!AN173</f>
        <v>0</v>
      </c>
      <c r="O220" s="686">
        <f>'O5 Details by Class &amp; Accounts'!AO173</f>
        <v>0</v>
      </c>
      <c r="P220" s="686">
        <f>'O5 Details by Class &amp; Accounts'!AP173</f>
        <v>0</v>
      </c>
      <c r="Q220" s="686">
        <f>'O5 Details by Class &amp; Accounts'!AQ173</f>
        <v>0</v>
      </c>
      <c r="R220" s="686">
        <f>'O5 Details by Class &amp; Accounts'!AR173</f>
        <v>0</v>
      </c>
      <c r="S220" s="686">
        <f>'O5 Details by Class &amp; Accounts'!AS173</f>
        <v>0</v>
      </c>
      <c r="T220" s="686">
        <f>'O5 Details by Class &amp; Accounts'!AT173</f>
        <v>0</v>
      </c>
      <c r="U220" s="686">
        <f>'O5 Details by Class &amp; Accounts'!AU173</f>
        <v>0</v>
      </c>
      <c r="V220" s="686">
        <f>'O5 Details by Class &amp; Accounts'!AV173</f>
        <v>0</v>
      </c>
      <c r="W220" s="687">
        <f>'O5 Details by Class &amp; Accounts'!AW173</f>
        <v>0</v>
      </c>
      <c r="X220" s="622"/>
      <c r="Y220" s="623"/>
      <c r="Z220" s="670" t="s">
        <v>1273</v>
      </c>
      <c r="AA220" s="623"/>
      <c r="AB220" s="623"/>
      <c r="AC220" s="623"/>
      <c r="AD220" s="623"/>
    </row>
    <row r="221" spans="1:30" s="67" customFormat="1" ht="12.75" x14ac:dyDescent="0.2">
      <c r="A221" s="349"/>
      <c r="B221" s="1872"/>
      <c r="C221" s="671"/>
      <c r="D221" s="695"/>
      <c r="E221" s="695"/>
      <c r="F221" s="695"/>
      <c r="G221" s="695"/>
      <c r="H221" s="695"/>
      <c r="I221" s="695"/>
      <c r="J221" s="695"/>
      <c r="K221" s="695"/>
      <c r="L221" s="695"/>
      <c r="M221" s="695"/>
      <c r="N221" s="695"/>
      <c r="O221" s="695"/>
      <c r="P221" s="695"/>
      <c r="Q221" s="695"/>
      <c r="R221" s="695"/>
      <c r="S221" s="695"/>
      <c r="T221" s="695"/>
      <c r="U221" s="695"/>
      <c r="V221" s="695"/>
      <c r="W221" s="715"/>
      <c r="X221" s="620"/>
      <c r="Y221" s="621"/>
      <c r="Z221" s="621"/>
      <c r="AA221" s="621"/>
      <c r="AB221" s="621"/>
      <c r="AC221" s="621"/>
      <c r="AD221" s="621"/>
    </row>
    <row r="222" spans="1:30" s="67" customFormat="1" ht="12.75" x14ac:dyDescent="0.2">
      <c r="A222" s="349"/>
      <c r="B222" s="932" t="s">
        <v>708</v>
      </c>
      <c r="C222" s="933">
        <f>+SUM(C213:C221)</f>
        <v>632867.42046056874</v>
      </c>
      <c r="D222" s="934">
        <f>+SUM(D213:D221)</f>
        <v>474810.15990560839</v>
      </c>
      <c r="E222" s="934">
        <f t="shared" ref="E222:W222" si="42">+SUM(E213:E221)</f>
        <v>89333.65698043599</v>
      </c>
      <c r="F222" s="934">
        <f t="shared" si="42"/>
        <v>64901.451576369138</v>
      </c>
      <c r="G222" s="934">
        <f t="shared" si="42"/>
        <v>0</v>
      </c>
      <c r="H222" s="934">
        <f t="shared" si="42"/>
        <v>0</v>
      </c>
      <c r="I222" s="934">
        <f t="shared" si="42"/>
        <v>495.396140429566</v>
      </c>
      <c r="J222" s="934">
        <f t="shared" si="42"/>
        <v>2313.5852638808879</v>
      </c>
      <c r="K222" s="934">
        <f t="shared" si="42"/>
        <v>0</v>
      </c>
      <c r="L222" s="934">
        <f t="shared" si="42"/>
        <v>1013.1705938447758</v>
      </c>
      <c r="M222" s="934">
        <f t="shared" si="42"/>
        <v>0</v>
      </c>
      <c r="N222" s="934">
        <f t="shared" si="42"/>
        <v>0</v>
      </c>
      <c r="O222" s="934">
        <f t="shared" si="42"/>
        <v>0</v>
      </c>
      <c r="P222" s="934">
        <f t="shared" si="42"/>
        <v>0</v>
      </c>
      <c r="Q222" s="934">
        <f t="shared" si="42"/>
        <v>0</v>
      </c>
      <c r="R222" s="934">
        <f t="shared" si="42"/>
        <v>0</v>
      </c>
      <c r="S222" s="934">
        <f t="shared" si="42"/>
        <v>0</v>
      </c>
      <c r="T222" s="934">
        <f t="shared" si="42"/>
        <v>0</v>
      </c>
      <c r="U222" s="934">
        <f t="shared" si="42"/>
        <v>0</v>
      </c>
      <c r="V222" s="934">
        <f t="shared" si="42"/>
        <v>0</v>
      </c>
      <c r="W222" s="935">
        <f t="shared" si="42"/>
        <v>0</v>
      </c>
      <c r="X222" s="620"/>
      <c r="Y222" s="621"/>
      <c r="Z222" s="621"/>
      <c r="AA222" s="621"/>
      <c r="AB222" s="621"/>
      <c r="AC222" s="621"/>
      <c r="AD222" s="621"/>
    </row>
    <row r="223" spans="1:30" s="67" customFormat="1" ht="12.75" x14ac:dyDescent="0.2">
      <c r="A223" s="349"/>
      <c r="B223" s="694"/>
      <c r="C223" s="692"/>
      <c r="D223" s="695"/>
      <c r="E223" s="695"/>
      <c r="F223" s="695"/>
      <c r="G223" s="695"/>
      <c r="H223" s="695"/>
      <c r="I223" s="695"/>
      <c r="J223" s="695"/>
      <c r="K223" s="695"/>
      <c r="L223" s="695"/>
      <c r="M223" s="695"/>
      <c r="N223" s="695"/>
      <c r="O223" s="695"/>
      <c r="P223" s="695"/>
      <c r="Q223" s="695"/>
      <c r="R223" s="695"/>
      <c r="S223" s="695"/>
      <c r="T223" s="695"/>
      <c r="U223" s="695"/>
      <c r="V223" s="695"/>
      <c r="W223" s="696"/>
      <c r="X223" s="620"/>
      <c r="Y223" s="621"/>
      <c r="Z223" s="621"/>
      <c r="AA223" s="621"/>
      <c r="AB223" s="621"/>
      <c r="AC223" s="621"/>
      <c r="AD223" s="621"/>
    </row>
    <row r="224" spans="1:30" s="67" customFormat="1" ht="12.75" x14ac:dyDescent="0.2">
      <c r="A224" s="349"/>
      <c r="B224" s="932" t="s">
        <v>706</v>
      </c>
      <c r="C224" s="933">
        <f>C210+C222</f>
        <v>1434000.1482515696</v>
      </c>
      <c r="D224" s="934">
        <f>D210+D222</f>
        <v>1092788.5222473072</v>
      </c>
      <c r="E224" s="934">
        <f t="shared" ref="E224:W224" si="43">E210+E222</f>
        <v>191182.84039652382</v>
      </c>
      <c r="F224" s="934">
        <f t="shared" si="43"/>
        <v>86839.835815522791</v>
      </c>
      <c r="G224" s="934">
        <f t="shared" si="43"/>
        <v>0</v>
      </c>
      <c r="H224" s="934">
        <f t="shared" si="43"/>
        <v>0</v>
      </c>
      <c r="I224" s="934">
        <f t="shared" si="43"/>
        <v>671.45952693608604</v>
      </c>
      <c r="J224" s="934">
        <f t="shared" si="43"/>
        <v>60066.040415004776</v>
      </c>
      <c r="K224" s="934">
        <f t="shared" si="43"/>
        <v>0</v>
      </c>
      <c r="L224" s="934">
        <f t="shared" si="43"/>
        <v>2451.4498502747256</v>
      </c>
      <c r="M224" s="934">
        <f t="shared" si="43"/>
        <v>0</v>
      </c>
      <c r="N224" s="934">
        <f t="shared" si="43"/>
        <v>0</v>
      </c>
      <c r="O224" s="934">
        <f t="shared" si="43"/>
        <v>0</v>
      </c>
      <c r="P224" s="934">
        <f t="shared" si="43"/>
        <v>0</v>
      </c>
      <c r="Q224" s="934">
        <f t="shared" si="43"/>
        <v>0</v>
      </c>
      <c r="R224" s="934">
        <f t="shared" si="43"/>
        <v>0</v>
      </c>
      <c r="S224" s="934">
        <f t="shared" si="43"/>
        <v>0</v>
      </c>
      <c r="T224" s="934">
        <f t="shared" si="43"/>
        <v>0</v>
      </c>
      <c r="U224" s="934">
        <f t="shared" si="43"/>
        <v>0</v>
      </c>
      <c r="V224" s="934">
        <f t="shared" si="43"/>
        <v>0</v>
      </c>
      <c r="W224" s="935">
        <f t="shared" si="43"/>
        <v>0</v>
      </c>
      <c r="X224" s="620"/>
      <c r="Y224" s="621"/>
      <c r="Z224" s="621"/>
      <c r="AA224" s="621"/>
      <c r="AB224" s="621"/>
      <c r="AC224" s="621"/>
      <c r="AD224" s="621"/>
    </row>
    <row r="225" spans="1:30" s="67" customFormat="1" ht="12.75" x14ac:dyDescent="0.2">
      <c r="A225" s="349"/>
      <c r="B225" s="694"/>
      <c r="C225" s="692"/>
      <c r="D225" s="695"/>
      <c r="E225" s="695"/>
      <c r="F225" s="695"/>
      <c r="G225" s="695"/>
      <c r="H225" s="695"/>
      <c r="I225" s="695"/>
      <c r="J225" s="695"/>
      <c r="K225" s="695"/>
      <c r="L225" s="695"/>
      <c r="M225" s="695"/>
      <c r="N225" s="695"/>
      <c r="O225" s="695"/>
      <c r="P225" s="695"/>
      <c r="Q225" s="695"/>
      <c r="R225" s="695"/>
      <c r="S225" s="695"/>
      <c r="T225" s="695"/>
      <c r="U225" s="695"/>
      <c r="V225" s="695"/>
      <c r="W225" s="696"/>
      <c r="X225" s="620"/>
      <c r="Y225" s="621"/>
      <c r="Z225" s="621"/>
      <c r="AA225" s="621"/>
      <c r="AB225" s="621"/>
      <c r="AC225" s="621"/>
      <c r="AD225" s="621"/>
    </row>
    <row r="226" spans="1:30" s="67" customFormat="1" ht="12.75" x14ac:dyDescent="0.2">
      <c r="A226" s="349"/>
      <c r="B226" s="678" t="s">
        <v>965</v>
      </c>
      <c r="C226" s="665">
        <f t="shared" ref="C226:C237" si="44">SUM(D226:W226)</f>
        <v>545633.43370806333</v>
      </c>
      <c r="D226" s="681">
        <f>IF(ISERROR('O7 Amortization'!AB369+'O7 Amortization'!AB441+'O7 Amortization'!AB514+'O7 Amortization'!AB587), "-", 'O7 Amortization'!AB369+'O7 Amortization'!AB441+'O7 Amortization'!AB514+'O7 Amortization'!AB587)</f>
        <v>417926.40847906249</v>
      </c>
      <c r="E226" s="681">
        <f>IF(ISERROR('O7 Amortization'!AC369+'O7 Amortization'!AC441+'O7 Amortization'!AC514+'O7 Amortization'!AC587), "-", 'O7 Amortization'!AC369+'O7 Amortization'!AC441+'O7 Amortization'!AC514+'O7 Amortization'!AC587)</f>
        <v>76009.049506918978</v>
      </c>
      <c r="F226" s="681">
        <f>IF(ISERROR('O7 Amortization'!AD369+'O7 Amortization'!AD441+'O7 Amortization'!AD514+'O7 Amortization'!AD587), "-", 'O7 Amortization'!AD369+'O7 Amortization'!AD441+'O7 Amortization'!AD514+'O7 Amortization'!AD587)</f>
        <v>26213.314572277006</v>
      </c>
      <c r="G226" s="681">
        <f>IF(ISERROR('O7 Amortization'!AE369+'O7 Amortization'!AE441+'O7 Amortization'!AE514+'O7 Amortization'!AE587), "-", 'O7 Amortization'!AE369+'O7 Amortization'!AE441+'O7 Amortization'!AE514+'O7 Amortization'!AE587)</f>
        <v>0</v>
      </c>
      <c r="H226" s="681">
        <f>IF(ISERROR('O7 Amortization'!AF369+'O7 Amortization'!AF441+'O7 Amortization'!AF514+'O7 Amortization'!AF587), "-", 'O7 Amortization'!AF369+'O7 Amortization'!AF441+'O7 Amortization'!AF514+'O7 Amortization'!AF587)</f>
        <v>0</v>
      </c>
      <c r="I226" s="681">
        <f>IF(ISERROR('O7 Amortization'!AG369+'O7 Amortization'!AG441+'O7 Amortization'!AG514+'O7 Amortization'!AG587), "-", 'O7 Amortization'!AG369+'O7 Amortization'!AG441+'O7 Amortization'!AG514+'O7 Amortization'!AG587)</f>
        <v>213.02153449202365</v>
      </c>
      <c r="J226" s="681">
        <f>IF(ISERROR('O7 Amortization'!AH369+'O7 Amortization'!AH441+'O7 Amortization'!AH514+'O7 Amortization'!AH587), "-", 'O7 Amortization'!AH369+'O7 Amortization'!AH441+'O7 Amortization'!AH514+'O7 Amortization'!AH587)</f>
        <v>24452.246961513018</v>
      </c>
      <c r="K226" s="681">
        <f>IF(ISERROR('O7 Amortization'!AI369+'O7 Amortization'!AI441+'O7 Amortization'!AI514+'O7 Amortization'!AI587), "-", 'O7 Amortization'!AI369+'O7 Amortization'!AI441+'O7 Amortization'!AI514+'O7 Amortization'!AI587)</f>
        <v>0</v>
      </c>
      <c r="L226" s="681">
        <f>IF(ISERROR('O7 Amortization'!AJ369+'O7 Amortization'!AJ441+'O7 Amortization'!AJ514+'O7 Amortization'!AJ587), "-", 'O7 Amortization'!AJ369+'O7 Amortization'!AJ441+'O7 Amortization'!AJ514+'O7 Amortization'!AJ587)</f>
        <v>819.39265379973131</v>
      </c>
      <c r="M226" s="681">
        <f>IF(ISERROR('O7 Amortization'!AK369+'O7 Amortization'!AK441+'O7 Amortization'!AK514+'O7 Amortization'!AK587), "-", 'O7 Amortization'!AK369+'O7 Amortization'!AK441+'O7 Amortization'!AK514+'O7 Amortization'!AK587)</f>
        <v>0</v>
      </c>
      <c r="N226" s="681">
        <f>IF(ISERROR('O7 Amortization'!AL369+'O7 Amortization'!AL441+'O7 Amortization'!AL514+'O7 Amortization'!AL587), "-", 'O7 Amortization'!AL369+'O7 Amortization'!AL441+'O7 Amortization'!AL514+'O7 Amortization'!AL587)</f>
        <v>0</v>
      </c>
      <c r="O226" s="681">
        <f>IF(ISERROR('O7 Amortization'!AM369+'O7 Amortization'!AM441+'O7 Amortization'!AM514+'O7 Amortization'!AM587), "-", 'O7 Amortization'!AM369+'O7 Amortization'!AM441+'O7 Amortization'!AM514+'O7 Amortization'!AM587)</f>
        <v>0</v>
      </c>
      <c r="P226" s="681">
        <f>IF(ISERROR('O7 Amortization'!AN369+'O7 Amortization'!AN441+'O7 Amortization'!AN514+'O7 Amortization'!AN587), "-", 'O7 Amortization'!AN369+'O7 Amortization'!AN441+'O7 Amortization'!AN514+'O7 Amortization'!AN587)</f>
        <v>0</v>
      </c>
      <c r="Q226" s="681">
        <f>IF(ISERROR('O7 Amortization'!AO369+'O7 Amortization'!AO441+'O7 Amortization'!AO514+'O7 Amortization'!AO587), "-", 'O7 Amortization'!AO369+'O7 Amortization'!AO441+'O7 Amortization'!AO514+'O7 Amortization'!AO587)</f>
        <v>0</v>
      </c>
      <c r="R226" s="681">
        <f>IF(ISERROR('O7 Amortization'!AP369+'O7 Amortization'!AP441+'O7 Amortization'!AP514+'O7 Amortization'!AP587), "-", 'O7 Amortization'!AP369+'O7 Amortization'!AP441+'O7 Amortization'!AP514+'O7 Amortization'!AP587)</f>
        <v>0</v>
      </c>
      <c r="S226" s="681">
        <f>IF(ISERROR('O7 Amortization'!AQ369+'O7 Amortization'!AQ441+'O7 Amortization'!AQ514+'O7 Amortization'!AQ587), "-", 'O7 Amortization'!AQ369+'O7 Amortization'!AQ441+'O7 Amortization'!AQ514+'O7 Amortization'!AQ587)</f>
        <v>0</v>
      </c>
      <c r="T226" s="681">
        <f>IF(ISERROR('O7 Amortization'!AR369+'O7 Amortization'!AR441+'O7 Amortization'!AR514+'O7 Amortization'!AR587), "-", 'O7 Amortization'!AR369+'O7 Amortization'!AR441+'O7 Amortization'!AR514+'O7 Amortization'!AR587)</f>
        <v>0</v>
      </c>
      <c r="U226" s="681">
        <f>IF(ISERROR('O7 Amortization'!AS369+'O7 Amortization'!AS441+'O7 Amortization'!AS514+'O7 Amortization'!AS587), "-", 'O7 Amortization'!AS369+'O7 Amortization'!AS441+'O7 Amortization'!AS514+'O7 Amortization'!AS587)</f>
        <v>0</v>
      </c>
      <c r="V226" s="681">
        <f>IF(ISERROR('O7 Amortization'!AT369+'O7 Amortization'!AT441+'O7 Amortization'!AT514+'O7 Amortization'!AT587), "-", 'O7 Amortization'!AT369+'O7 Amortization'!AT441+'O7 Amortization'!AT514+'O7 Amortization'!AT587)</f>
        <v>0</v>
      </c>
      <c r="W226" s="682">
        <f>IF(ISERROR('O7 Amortization'!AU369+'O7 Amortization'!AU441+'O7 Amortization'!AU514+'O7 Amortization'!AU587), "-", 'O7 Amortization'!AU369+'O7 Amortization'!AU441+'O7 Amortization'!AU514+'O7 Amortization'!AU587)</f>
        <v>0</v>
      </c>
      <c r="X226" s="620"/>
      <c r="Y226" s="621"/>
      <c r="Z226" s="621"/>
      <c r="AA226" s="621"/>
      <c r="AB226" s="621"/>
      <c r="AC226" s="621"/>
      <c r="AD226" s="621"/>
    </row>
    <row r="227" spans="1:30" s="67" customFormat="1" ht="25.5" x14ac:dyDescent="0.2">
      <c r="A227" s="349"/>
      <c r="B227" s="678" t="s">
        <v>1213</v>
      </c>
      <c r="C227" s="665">
        <f t="shared" si="44"/>
        <v>75461.397656577567</v>
      </c>
      <c r="D227" s="681">
        <f t="shared" ref="D227:W227" si="45">IF(ISERROR(D171/(D28+D32)*D30),0,(D171/(D28+D32)*D30))</f>
        <v>60670.582981384228</v>
      </c>
      <c r="E227" s="681">
        <f t="shared" si="45"/>
        <v>8787.8519173583336</v>
      </c>
      <c r="F227" s="681">
        <f t="shared" si="45"/>
        <v>1510.1876554667815</v>
      </c>
      <c r="G227" s="681">
        <f t="shared" si="45"/>
        <v>0</v>
      </c>
      <c r="H227" s="681">
        <f t="shared" si="45"/>
        <v>0</v>
      </c>
      <c r="I227" s="681">
        <f t="shared" si="45"/>
        <v>11.173103395270363</v>
      </c>
      <c r="J227" s="681">
        <f t="shared" si="45"/>
        <v>4343.450703972263</v>
      </c>
      <c r="K227" s="681">
        <f t="shared" si="45"/>
        <v>0</v>
      </c>
      <c r="L227" s="681">
        <f t="shared" si="45"/>
        <v>138.15129500068585</v>
      </c>
      <c r="M227" s="681">
        <f t="shared" si="45"/>
        <v>0</v>
      </c>
      <c r="N227" s="681">
        <f t="shared" si="45"/>
        <v>0</v>
      </c>
      <c r="O227" s="681">
        <f t="shared" si="45"/>
        <v>0</v>
      </c>
      <c r="P227" s="681">
        <f t="shared" si="45"/>
        <v>0</v>
      </c>
      <c r="Q227" s="681">
        <f t="shared" si="45"/>
        <v>0</v>
      </c>
      <c r="R227" s="681">
        <f t="shared" si="45"/>
        <v>0</v>
      </c>
      <c r="S227" s="681">
        <f t="shared" si="45"/>
        <v>0</v>
      </c>
      <c r="T227" s="681">
        <f t="shared" si="45"/>
        <v>0</v>
      </c>
      <c r="U227" s="681">
        <f t="shared" si="45"/>
        <v>0</v>
      </c>
      <c r="V227" s="681">
        <f t="shared" si="45"/>
        <v>0</v>
      </c>
      <c r="W227" s="682">
        <f t="shared" si="45"/>
        <v>0</v>
      </c>
      <c r="X227" s="620"/>
      <c r="Y227" s="621"/>
      <c r="Z227" s="621"/>
      <c r="AA227" s="621"/>
      <c r="AB227" s="621"/>
      <c r="AC227" s="621"/>
      <c r="AD227" s="621"/>
    </row>
    <row r="228" spans="1:30" s="67" customFormat="1" ht="12.75" x14ac:dyDescent="0.2">
      <c r="A228" s="349"/>
      <c r="B228" s="702" t="s">
        <v>1207</v>
      </c>
      <c r="C228" s="665">
        <f t="shared" si="44"/>
        <v>959730.24332189327</v>
      </c>
      <c r="D228" s="681">
        <f t="shared" ref="D228:W228" si="46">IF(ISERROR(D224/D36*D34),0,D224/D36*D34)</f>
        <v>727635.37913968449</v>
      </c>
      <c r="E228" s="681">
        <f t="shared" si="46"/>
        <v>130038.3295171543</v>
      </c>
      <c r="F228" s="681">
        <f t="shared" si="46"/>
        <v>59879.498026866218</v>
      </c>
      <c r="G228" s="681">
        <f t="shared" si="46"/>
        <v>0</v>
      </c>
      <c r="H228" s="681">
        <f t="shared" si="46"/>
        <v>0</v>
      </c>
      <c r="I228" s="681">
        <f t="shared" si="46"/>
        <v>482.03243531781476</v>
      </c>
      <c r="J228" s="681">
        <f t="shared" si="46"/>
        <v>40060.42745999655</v>
      </c>
      <c r="K228" s="681">
        <f t="shared" si="46"/>
        <v>0</v>
      </c>
      <c r="L228" s="681">
        <f t="shared" si="46"/>
        <v>1634.576742873963</v>
      </c>
      <c r="M228" s="681">
        <f t="shared" si="46"/>
        <v>0</v>
      </c>
      <c r="N228" s="681">
        <f t="shared" si="46"/>
        <v>0</v>
      </c>
      <c r="O228" s="681">
        <f t="shared" si="46"/>
        <v>0</v>
      </c>
      <c r="P228" s="681">
        <f t="shared" si="46"/>
        <v>0</v>
      </c>
      <c r="Q228" s="681">
        <f t="shared" si="46"/>
        <v>0</v>
      </c>
      <c r="R228" s="681">
        <f t="shared" si="46"/>
        <v>0</v>
      </c>
      <c r="S228" s="681">
        <f t="shared" si="46"/>
        <v>0</v>
      </c>
      <c r="T228" s="681">
        <f t="shared" si="46"/>
        <v>0</v>
      </c>
      <c r="U228" s="681">
        <f t="shared" si="46"/>
        <v>0</v>
      </c>
      <c r="V228" s="681">
        <f t="shared" si="46"/>
        <v>0</v>
      </c>
      <c r="W228" s="682">
        <f t="shared" si="46"/>
        <v>0</v>
      </c>
      <c r="X228" s="620"/>
      <c r="Y228" s="621"/>
      <c r="Z228" s="621"/>
      <c r="AA228" s="621"/>
      <c r="AB228" s="621"/>
      <c r="AC228" s="621"/>
      <c r="AD228" s="621"/>
    </row>
    <row r="229" spans="1:30" s="67" customFormat="1" ht="12.75" x14ac:dyDescent="0.2">
      <c r="A229" s="349"/>
      <c r="B229" s="702" t="s">
        <v>1208</v>
      </c>
      <c r="C229" s="665">
        <f t="shared" si="44"/>
        <v>44182.30152444206</v>
      </c>
      <c r="D229" s="698">
        <f>IF(ISERROR('O4 Summary by Class &amp; Accounts'!E209*D171/(D28+D32)),0,('O4 Summary by Class &amp; Accounts'!E209*D171/(D28+D32)))</f>
        <v>34844.781048076438</v>
      </c>
      <c r="E229" s="698">
        <f>IF(ISERROR('O4 Summary by Class &amp; Accounts'!F209*E171/(E28+E32)),0,('O4 Summary by Class &amp; Accounts'!F209*E171/(E28+E32)))</f>
        <v>5610.504486320081</v>
      </c>
      <c r="F229" s="698">
        <f>IF(ISERROR('O4 Summary by Class &amp; Accounts'!G209*F171/(F28+F32)),0,('O4 Summary by Class &amp; Accounts'!G209*F171/(F28+F32)))</f>
        <v>1029.6292885265011</v>
      </c>
      <c r="G229" s="698">
        <f>IF(ISERROR('O4 Summary by Class &amp; Accounts'!H209*G171/(G28+G32)),0,('O4 Summary by Class &amp; Accounts'!H209*G171/(G28+G32)))</f>
        <v>0</v>
      </c>
      <c r="H229" s="698">
        <f>IF(ISERROR('O4 Summary by Class &amp; Accounts'!I209*H171/(H28+H32)),0,('O4 Summary by Class &amp; Accounts'!I209*H171/(H28+H32)))</f>
        <v>0</v>
      </c>
      <c r="I229" s="698">
        <f>IF(ISERROR('O4 Summary by Class &amp; Accounts'!J209*I171/(I28+I32)),0,('O4 Summary by Class &amp; Accounts'!J209*I171/(I28+I32)))</f>
        <v>8.2151769063092939</v>
      </c>
      <c r="J229" s="698">
        <f>IF(ISERROR('O4 Summary by Class &amp; Accounts'!K209*J171/(J28+J32)),0,('O4 Summary by Class &amp; Accounts'!K209*J171/(J28+J32)))</f>
        <v>2605.3957337873553</v>
      </c>
      <c r="K229" s="698">
        <f>IF(ISERROR('O4 Summary by Class &amp; Accounts'!L209*K171/(K28+K32)),0,('O4 Summary by Class &amp; Accounts'!L209*K171/(K28+K32)))</f>
        <v>0</v>
      </c>
      <c r="L229" s="698">
        <f>IF(ISERROR('O4 Summary by Class &amp; Accounts'!M209*L171/(L28+L32)),0,('O4 Summary by Class &amp; Accounts'!M209*L171/(L28+L32)))</f>
        <v>83.775790825376959</v>
      </c>
      <c r="M229" s="698">
        <f>IF(ISERROR('O4 Summary by Class &amp; Accounts'!N209*M171/(M28+M32)),0,('O4 Summary by Class &amp; Accounts'!N209*M171/(M28+M32)))</f>
        <v>0</v>
      </c>
      <c r="N229" s="698">
        <f>IF(ISERROR('O4 Summary by Class &amp; Accounts'!O209*N171/(N28+N32)),0,('O4 Summary by Class &amp; Accounts'!O209*N171/(N28+N32)))</f>
        <v>0</v>
      </c>
      <c r="O229" s="698">
        <f>IF(ISERROR('O4 Summary by Class &amp; Accounts'!P209*O171/(O28+O32)),0,('O4 Summary by Class &amp; Accounts'!P209*O171/(O28+O32)))</f>
        <v>0</v>
      </c>
      <c r="P229" s="698">
        <f>IF(ISERROR('O4 Summary by Class &amp; Accounts'!Q209*P171/(P28+P32)),0,('O4 Summary by Class &amp; Accounts'!Q209*P171/(P28+P32)))</f>
        <v>0</v>
      </c>
      <c r="Q229" s="698">
        <f>IF(ISERROR('O4 Summary by Class &amp; Accounts'!R209*Q171/(Q28+Q32)),0,('O4 Summary by Class &amp; Accounts'!R209*Q171/(Q28+Q32)))</f>
        <v>0</v>
      </c>
      <c r="R229" s="698">
        <f>IF(ISERROR('O4 Summary by Class &amp; Accounts'!S209*R171/(R28+R32)),0,('O4 Summary by Class &amp; Accounts'!S209*R171/(R28+R32)))</f>
        <v>0</v>
      </c>
      <c r="S229" s="698">
        <f>IF(ISERROR('O4 Summary by Class &amp; Accounts'!T209*S171/(S28+S32)),0,('O4 Summary by Class &amp; Accounts'!T209*S171/(S28+S32)))</f>
        <v>0</v>
      </c>
      <c r="T229" s="698">
        <f>IF(ISERROR('O4 Summary by Class &amp; Accounts'!U209*T171/(T28+T32)),0,('O4 Summary by Class &amp; Accounts'!U209*T171/(T28+T32)))</f>
        <v>0</v>
      </c>
      <c r="U229" s="698">
        <f>IF(ISERROR('O4 Summary by Class &amp; Accounts'!V209*U171/(U28+U32)),0,('O4 Summary by Class &amp; Accounts'!V209*U171/(U28+U32)))</f>
        <v>0</v>
      </c>
      <c r="V229" s="698">
        <f>IF(ISERROR('O4 Summary by Class &amp; Accounts'!W209*V171/(V28+V32)),0,('O4 Summary by Class &amp; Accounts'!W209*V171/(V28+V32)))</f>
        <v>0</v>
      </c>
      <c r="W229" s="682">
        <f>IF(ISERROR('O4 Summary by Class &amp; Accounts'!X209*W171/(W28+W32)),0,('O4 Summary by Class &amp; Accounts'!X209*W171/(W28+W32)))</f>
        <v>0</v>
      </c>
      <c r="X229" s="620"/>
      <c r="Y229" s="621"/>
      <c r="Z229" s="621"/>
      <c r="AA229" s="621"/>
      <c r="AB229" s="621"/>
      <c r="AC229" s="621"/>
      <c r="AD229" s="621"/>
    </row>
    <row r="230" spans="1:30" s="67" customFormat="1" ht="12.75" x14ac:dyDescent="0.2">
      <c r="A230" s="349"/>
      <c r="B230" s="702" t="s">
        <v>1209</v>
      </c>
      <c r="C230" s="665">
        <f t="shared" si="44"/>
        <v>328107.41553118575</v>
      </c>
      <c r="D230" s="698">
        <f>IF(ISERROR('O4 Summary by Class &amp; Accounts'!E207*D171/(D28+D32)),0,('O4 Summary by Class &amp; Accounts'!E207*D171/(D28+D32)))</f>
        <v>258764.9502167661</v>
      </c>
      <c r="E230" s="698">
        <f>IF(ISERROR('O4 Summary by Class &amp; Accounts'!F207*E171/(E28+E32)),0,('O4 Summary by Class &amp; Accounts'!F207*E171/(E28+E32)))</f>
        <v>41664.831014161413</v>
      </c>
      <c r="F230" s="698">
        <f>IF(ISERROR('O4 Summary by Class &amp; Accounts'!G207*F171/(F28+F32)),0,('O4 Summary by Class &amp; Accounts'!G207*F171/(F28+F32)))</f>
        <v>7646.2518510212421</v>
      </c>
      <c r="G230" s="698">
        <f>IF(ISERROR('O4 Summary by Class &amp; Accounts'!H207*G171/(G28+G32)),0,('O4 Summary by Class &amp; Accounts'!H207*G171/(G28+G32)))</f>
        <v>0</v>
      </c>
      <c r="H230" s="698">
        <f>IF(ISERROR('O4 Summary by Class &amp; Accounts'!I207*H171/(H28+H32)),0,('O4 Summary by Class &amp; Accounts'!I207*H171/(H28+H32)))</f>
        <v>0</v>
      </c>
      <c r="I230" s="698">
        <f>IF(ISERROR('O4 Summary by Class &amp; Accounts'!J207*I171/(I28+I32)),0,('O4 Summary by Class &amp; Accounts'!J207*I171/(I28+I32)))</f>
        <v>61.007696970459314</v>
      </c>
      <c r="J230" s="698">
        <f>IF(ISERROR('O4 Summary by Class &amp; Accounts'!K207*J171/(J28+J32)),0,('O4 Summary by Class &amp; Accounts'!K207*J171/(J28+J32)))</f>
        <v>19348.23744245273</v>
      </c>
      <c r="K230" s="698">
        <f>IF(ISERROR('O4 Summary by Class &amp; Accounts'!L207*K171/(K28+K32)),0,('O4 Summary by Class &amp; Accounts'!L207*K171/(K28+K32)))</f>
        <v>0</v>
      </c>
      <c r="L230" s="698">
        <f>IF(ISERROR('O4 Summary by Class &amp; Accounts'!M207*L171/(L28+L32)),0,('O4 Summary by Class &amp; Accounts'!M207*L171/(L28+L32)))</f>
        <v>622.13730981373465</v>
      </c>
      <c r="M230" s="698">
        <f>IF(ISERROR('O4 Summary by Class &amp; Accounts'!N207*M171/(M28+M32)),0,('O4 Summary by Class &amp; Accounts'!N207*M171/(M28+M32)))</f>
        <v>0</v>
      </c>
      <c r="N230" s="698">
        <f>IF(ISERROR('O4 Summary by Class &amp; Accounts'!O207*N171/(N28+N32)),0,('O4 Summary by Class &amp; Accounts'!O207*N171/(N28+N32)))</f>
        <v>0</v>
      </c>
      <c r="O230" s="698">
        <f>IF(ISERROR('O4 Summary by Class &amp; Accounts'!P207*O171/(O28+O32)),0,('O4 Summary by Class &amp; Accounts'!P207*O171/(O28+O32)))</f>
        <v>0</v>
      </c>
      <c r="P230" s="698">
        <f>IF(ISERROR('O4 Summary by Class &amp; Accounts'!Q207*P171/(P28+P32)),0,('O4 Summary by Class &amp; Accounts'!Q207*P171/(P28+P32)))</f>
        <v>0</v>
      </c>
      <c r="Q230" s="698">
        <f>IF(ISERROR('O4 Summary by Class &amp; Accounts'!R207*Q171/(Q28+Q32)),0,('O4 Summary by Class &amp; Accounts'!R207*Q171/(Q28+Q32)))</f>
        <v>0</v>
      </c>
      <c r="R230" s="698">
        <f>IF(ISERROR('O4 Summary by Class &amp; Accounts'!S207*R171/(R28+R32)),0,('O4 Summary by Class &amp; Accounts'!S207*R171/(R28+R32)))</f>
        <v>0</v>
      </c>
      <c r="S230" s="698">
        <f>IF(ISERROR('O4 Summary by Class &amp; Accounts'!T207*S171/(S28+S32)),0,('O4 Summary by Class &amp; Accounts'!T207*S171/(S28+S32)))</f>
        <v>0</v>
      </c>
      <c r="T230" s="698">
        <f>IF(ISERROR('O4 Summary by Class &amp; Accounts'!U207*T171/(T28+T32)),0,('O4 Summary by Class &amp; Accounts'!U207*T171/(T28+T32)))</f>
        <v>0</v>
      </c>
      <c r="U230" s="698">
        <f>IF(ISERROR('O4 Summary by Class &amp; Accounts'!V207*U171/(U28+U32)),0,('O4 Summary by Class &amp; Accounts'!V207*U171/(U28+U32)))</f>
        <v>0</v>
      </c>
      <c r="V230" s="698">
        <f>IF(ISERROR('O4 Summary by Class &amp; Accounts'!W207*V171/(V28+V32)),0,('O4 Summary by Class &amp; Accounts'!W207*V171/(V28+V32)))</f>
        <v>0</v>
      </c>
      <c r="W230" s="682">
        <f>IF(ISERROR('O4 Summary by Class &amp; Accounts'!X207*W171/(W28+W32)),0,('O4 Summary by Class &amp; Accounts'!X207*W171/(W28+W32)))</f>
        <v>0</v>
      </c>
      <c r="X230" s="620"/>
      <c r="Y230" s="621"/>
      <c r="Z230" s="621"/>
      <c r="AA230" s="621"/>
      <c r="AB230" s="621"/>
      <c r="AC230" s="621"/>
      <c r="AD230" s="621"/>
    </row>
    <row r="231" spans="1:30" s="67" customFormat="1" ht="12.75" x14ac:dyDescent="0.2">
      <c r="A231" s="349"/>
      <c r="B231" s="702" t="s">
        <v>1210</v>
      </c>
      <c r="C231" s="665">
        <f t="shared" si="44"/>
        <v>506951.92557984276</v>
      </c>
      <c r="D231" s="698">
        <f>IF(ISERROR('O1 Revenue to cost|RR'!D38*D171/(D28+D32)),0,('O1 Revenue to cost|RR'!D38*D171/(D28+D32)))</f>
        <v>399812.32844916702</v>
      </c>
      <c r="E231" s="698">
        <f>IF(ISERROR('O1 Revenue to cost|RR'!E38*E171/(E28+E32)),0,('O1 Revenue to cost|RR'!E38*E171/(E28+E32)))</f>
        <v>64375.46154631269</v>
      </c>
      <c r="F231" s="698">
        <f>IF(ISERROR('O1 Revenue to cost|RR'!F38*F171/(F28+F32)),0,('O1 Revenue to cost|RR'!F38*F171/(F28+F32)))</f>
        <v>11814.064284612996</v>
      </c>
      <c r="G231" s="698">
        <f>IF(ISERROR('O1 Revenue to cost|RR'!G38*G171/(G28+G32)),0,('O1 Revenue to cost|RR'!G38*G171/(G28+G32)))</f>
        <v>0</v>
      </c>
      <c r="H231" s="698">
        <f>IF(ISERROR('O1 Revenue to cost|RR'!H38*H171/(H28+H32)),0,('O1 Revenue to cost|RR'!H38*H171/(H28+H32)))</f>
        <v>0</v>
      </c>
      <c r="I231" s="698">
        <f>IF(ISERROR('O1 Revenue to cost|RR'!I38*I171/(I28+I32)),0,('O1 Revenue to cost|RR'!I38*I171/(I28+I32)))</f>
        <v>94.26172037073718</v>
      </c>
      <c r="J231" s="698">
        <f>IF(ISERROR('O1 Revenue to cost|RR'!J38*J171/(J28+J32)),0,('O1 Revenue to cost|RR'!J38*J171/(J28+J32)))</f>
        <v>29894.558195668524</v>
      </c>
      <c r="K231" s="698">
        <f>IF(ISERROR('O1 Revenue to cost|RR'!K38*K171/(K28+K32)),0,('O1 Revenue to cost|RR'!K38*K171/(K28+K32)))</f>
        <v>0</v>
      </c>
      <c r="L231" s="698">
        <f>IF(ISERROR('O1 Revenue to cost|RR'!L38*L171/(L28+L32)),0,('O1 Revenue to cost|RR'!L38*L171/(L28+L32)))</f>
        <v>961.25138371082846</v>
      </c>
      <c r="M231" s="698">
        <f>IF(ISERROR('O1 Revenue to cost|RR'!M38*M171/(M28+M32)),0,('O1 Revenue to cost|RR'!M38*M171/(M28+M32)))</f>
        <v>0</v>
      </c>
      <c r="N231" s="698">
        <f>IF(ISERROR('O1 Revenue to cost|RR'!N38*N171/(N28+N32)),0,('O1 Revenue to cost|RR'!N38*N171/(N28+N32)))</f>
        <v>0</v>
      </c>
      <c r="O231" s="698">
        <f>IF(ISERROR('O1 Revenue to cost|RR'!O38*O171/(O28+O32)),0,('O1 Revenue to cost|RR'!O38*O171/(O28+O32)))</f>
        <v>0</v>
      </c>
      <c r="P231" s="698">
        <f>IF(ISERROR('O1 Revenue to cost|RR'!P38*P171/(P28+P32)),0,('O1 Revenue to cost|RR'!P38*P171/(P28+P32)))</f>
        <v>0</v>
      </c>
      <c r="Q231" s="698">
        <f>IF(ISERROR('O1 Revenue to cost|RR'!Q38*Q171/(Q28+Q32)),0,('O1 Revenue to cost|RR'!Q38*Q171/(Q28+Q32)))</f>
        <v>0</v>
      </c>
      <c r="R231" s="698">
        <f>IF(ISERROR('O1 Revenue to cost|RR'!R38*R171/(R28+R32)),0,('O1 Revenue to cost|RR'!R38*R171/(R28+R32)))</f>
        <v>0</v>
      </c>
      <c r="S231" s="698">
        <f>IF(ISERROR('O1 Revenue to cost|RR'!S38*S171/(S28+S32)),0,('O1 Revenue to cost|RR'!S38*S171/(S28+S32)))</f>
        <v>0</v>
      </c>
      <c r="T231" s="698">
        <f>IF(ISERROR('O1 Revenue to cost|RR'!T38*T171/(T28+T32)),0,('O1 Revenue to cost|RR'!T38*T171/(T28+T32)))</f>
        <v>0</v>
      </c>
      <c r="U231" s="698">
        <f>IF(ISERROR('O1 Revenue to cost|RR'!U38*U171/(U28+U32)),0,('O1 Revenue to cost|RR'!U38*U171/(U28+U32)))</f>
        <v>0</v>
      </c>
      <c r="V231" s="698">
        <f>IF(ISERROR('O1 Revenue to cost|RR'!V38*V171/(V28+V32)),0,('O1 Revenue to cost|RR'!V38*V171/(V28+V32)))</f>
        <v>0</v>
      </c>
      <c r="W231" s="682">
        <f>IF(ISERROR('O1 Revenue to cost|RR'!W38*W171/(W28+W32)),0,('O1 Revenue to cost|RR'!W38*W171/(W28+W32)))</f>
        <v>0</v>
      </c>
      <c r="X231" s="620"/>
      <c r="Y231" s="621"/>
      <c r="Z231" s="621"/>
      <c r="AA231" s="621"/>
      <c r="AB231" s="621"/>
      <c r="AC231" s="621"/>
      <c r="AD231" s="621"/>
    </row>
    <row r="232" spans="1:30" s="67" customFormat="1" ht="12.75" x14ac:dyDescent="0.2">
      <c r="A232" s="349"/>
      <c r="B232" s="702"/>
      <c r="C232" s="665"/>
      <c r="D232" s="698"/>
      <c r="E232" s="698"/>
      <c r="F232" s="698"/>
      <c r="G232" s="698"/>
      <c r="H232" s="698"/>
      <c r="I232" s="698"/>
      <c r="J232" s="698"/>
      <c r="K232" s="698"/>
      <c r="L232" s="698"/>
      <c r="M232" s="698"/>
      <c r="N232" s="698"/>
      <c r="O232" s="698"/>
      <c r="P232" s="698"/>
      <c r="Q232" s="698"/>
      <c r="R232" s="698"/>
      <c r="S232" s="698"/>
      <c r="T232" s="698"/>
      <c r="U232" s="698"/>
      <c r="V232" s="698"/>
      <c r="W232" s="682"/>
      <c r="X232" s="620"/>
      <c r="Y232" s="621"/>
      <c r="Z232" s="621"/>
      <c r="AA232" s="621"/>
      <c r="AB232" s="621"/>
      <c r="AC232" s="621"/>
      <c r="AD232" s="621"/>
    </row>
    <row r="233" spans="1:30" s="67" customFormat="1" ht="12.75" x14ac:dyDescent="0.2">
      <c r="A233" s="349"/>
      <c r="B233" s="702" t="s">
        <v>270</v>
      </c>
      <c r="C233" s="665">
        <f t="shared" si="44"/>
        <v>17325.89544316546</v>
      </c>
      <c r="D233" s="698">
        <f>'O2.1 Line Tran PLCC Adj'!D27</f>
        <v>14474.2386997375</v>
      </c>
      <c r="E233" s="698">
        <f>'O2.1 Line Tran PLCC Adj'!E27</f>
        <v>2375.3951179856895</v>
      </c>
      <c r="F233" s="698">
        <f>'O2.1 Line Tran PLCC Adj'!F27</f>
        <v>231.58322655995497</v>
      </c>
      <c r="G233" s="698">
        <f>'O2.1 Line Tran PLCC Adj'!G27</f>
        <v>0</v>
      </c>
      <c r="H233" s="698">
        <f>'O2.1 Line Tran PLCC Adj'!H27</f>
        <v>0</v>
      </c>
      <c r="I233" s="698">
        <f>'O2.1 Line Tran PLCC Adj'!I27</f>
        <v>0</v>
      </c>
      <c r="J233" s="698">
        <f>'O2.1 Line Tran PLCC Adj'!J27</f>
        <v>198.60862941338289</v>
      </c>
      <c r="K233" s="698">
        <f>'O2.1 Line Tran PLCC Adj'!K27</f>
        <v>0</v>
      </c>
      <c r="L233" s="698">
        <f>'O2.1 Line Tran PLCC Adj'!L27</f>
        <v>46.0697694689337</v>
      </c>
      <c r="M233" s="698">
        <f>'O2.1 Line Tran PLCC Adj'!M27</f>
        <v>0</v>
      </c>
      <c r="N233" s="698">
        <f>'O2.1 Line Tran PLCC Adj'!N27</f>
        <v>0</v>
      </c>
      <c r="O233" s="698">
        <f>'O2.1 Line Tran PLCC Adj'!O27</f>
        <v>0</v>
      </c>
      <c r="P233" s="698">
        <f>'O2.1 Line Tran PLCC Adj'!P27</f>
        <v>0</v>
      </c>
      <c r="Q233" s="698">
        <f>'O2.1 Line Tran PLCC Adj'!Q27</f>
        <v>0</v>
      </c>
      <c r="R233" s="698">
        <f>'O2.1 Line Tran PLCC Adj'!R27</f>
        <v>0</v>
      </c>
      <c r="S233" s="698">
        <f>'O2.1 Line Tran PLCC Adj'!S27</f>
        <v>0</v>
      </c>
      <c r="T233" s="698">
        <f>'O2.1 Line Tran PLCC Adj'!T27</f>
        <v>0</v>
      </c>
      <c r="U233" s="698">
        <f>'O2.1 Line Tran PLCC Adj'!U27</f>
        <v>0</v>
      </c>
      <c r="V233" s="698">
        <f>'O2.1 Line Tran PLCC Adj'!V27</f>
        <v>0</v>
      </c>
      <c r="W233" s="682">
        <f>'O2.1 Line Tran PLCC Adj'!W27</f>
        <v>0</v>
      </c>
      <c r="X233" s="620"/>
      <c r="Y233" s="621"/>
      <c r="Z233" s="621"/>
      <c r="AA233" s="621"/>
      <c r="AB233" s="621"/>
      <c r="AC233" s="621"/>
      <c r="AD233" s="621"/>
    </row>
    <row r="234" spans="1:30" s="67" customFormat="1" ht="12.75" x14ac:dyDescent="0.2">
      <c r="A234" s="349"/>
      <c r="B234" s="702" t="s">
        <v>271</v>
      </c>
      <c r="C234" s="665">
        <f t="shared" si="44"/>
        <v>42998.560682862211</v>
      </c>
      <c r="D234" s="698">
        <f>'O2.2 Primary Cost PLCC Adj'!D30</f>
        <v>35871.831785749819</v>
      </c>
      <c r="E234" s="698">
        <f>'O2.2 Primary Cost PLCC Adj'!E30</f>
        <v>5899.88100764096</v>
      </c>
      <c r="F234" s="698">
        <f>'O2.2 Primary Cost PLCC Adj'!F30</f>
        <v>579.20829439158285</v>
      </c>
      <c r="G234" s="698">
        <f>'O2.2 Primary Cost PLCC Adj'!G30</f>
        <v>0</v>
      </c>
      <c r="H234" s="698">
        <f>'O2.2 Primary Cost PLCC Adj'!H30</f>
        <v>0</v>
      </c>
      <c r="I234" s="698">
        <f>'O2.2 Primary Cost PLCC Adj'!I30</f>
        <v>4.7463350977088261</v>
      </c>
      <c r="J234" s="698">
        <f>'O2.2 Primary Cost PLCC Adj'!J30</f>
        <v>528.67725682727189</v>
      </c>
      <c r="K234" s="698">
        <f>'O2.2 Primary Cost PLCC Adj'!K30</f>
        <v>0</v>
      </c>
      <c r="L234" s="698">
        <f>'O2.2 Primary Cost PLCC Adj'!L30</f>
        <v>114.21600315486728</v>
      </c>
      <c r="M234" s="698">
        <f>'O2.2 Primary Cost PLCC Adj'!M30</f>
        <v>0</v>
      </c>
      <c r="N234" s="698">
        <f>'O2.2 Primary Cost PLCC Adj'!N30</f>
        <v>0</v>
      </c>
      <c r="O234" s="698">
        <f>'O2.2 Primary Cost PLCC Adj'!O30</f>
        <v>0</v>
      </c>
      <c r="P234" s="698">
        <f>'O2.2 Primary Cost PLCC Adj'!P30</f>
        <v>0</v>
      </c>
      <c r="Q234" s="698">
        <f>'O2.2 Primary Cost PLCC Adj'!Q30</f>
        <v>0</v>
      </c>
      <c r="R234" s="698">
        <f>'O2.2 Primary Cost PLCC Adj'!R30</f>
        <v>0</v>
      </c>
      <c r="S234" s="698">
        <f>'O2.2 Primary Cost PLCC Adj'!S30</f>
        <v>0</v>
      </c>
      <c r="T234" s="698">
        <f>'O2.2 Primary Cost PLCC Adj'!T30</f>
        <v>0</v>
      </c>
      <c r="U234" s="698">
        <f>'O2.2 Primary Cost PLCC Adj'!U30</f>
        <v>0</v>
      </c>
      <c r="V234" s="698">
        <f>'O2.2 Primary Cost PLCC Adj'!V30</f>
        <v>0</v>
      </c>
      <c r="W234" s="682">
        <f>'O2.2 Primary Cost PLCC Adj'!W30</f>
        <v>0</v>
      </c>
      <c r="X234" s="620"/>
      <c r="Y234" s="621"/>
      <c r="Z234" s="621"/>
      <c r="AA234" s="621"/>
      <c r="AB234" s="621"/>
      <c r="AC234" s="621"/>
      <c r="AD234" s="621"/>
    </row>
    <row r="235" spans="1:30" s="67" customFormat="1" ht="12.75" x14ac:dyDescent="0.2">
      <c r="A235" s="349"/>
      <c r="B235" s="702" t="s">
        <v>272</v>
      </c>
      <c r="C235" s="665">
        <f t="shared" si="44"/>
        <v>65436.792010665558</v>
      </c>
      <c r="D235" s="698">
        <f>'O2.3 Secondary Cost PLCC Adj'!D30</f>
        <v>57798.36576657879</v>
      </c>
      <c r="E235" s="698">
        <f>'O2.3 Secondary Cost PLCC Adj'!E30</f>
        <v>6778.3146682234947</v>
      </c>
      <c r="F235" s="698">
        <f>'O2.3 Secondary Cost PLCC Adj'!F30</f>
        <v>625.14486119430069</v>
      </c>
      <c r="G235" s="698">
        <f>'O2.3 Secondary Cost PLCC Adj'!G30</f>
        <v>0</v>
      </c>
      <c r="H235" s="698">
        <f>'O2.3 Secondary Cost PLCC Adj'!H30</f>
        <v>0</v>
      </c>
      <c r="I235" s="698">
        <f>'O2.3 Secondary Cost PLCC Adj'!I30</f>
        <v>0</v>
      </c>
      <c r="J235" s="698">
        <f>'O2.3 Secondary Cost PLCC Adj'!J30</f>
        <v>0</v>
      </c>
      <c r="K235" s="698">
        <f>'O2.3 Secondary Cost PLCC Adj'!K30</f>
        <v>0</v>
      </c>
      <c r="L235" s="698">
        <f>'O2.3 Secondary Cost PLCC Adj'!L30</f>
        <v>234.96671466897192</v>
      </c>
      <c r="M235" s="698">
        <f>'O2.3 Secondary Cost PLCC Adj'!M30</f>
        <v>0</v>
      </c>
      <c r="N235" s="698">
        <f>'O2.3 Secondary Cost PLCC Adj'!N30</f>
        <v>0</v>
      </c>
      <c r="O235" s="698">
        <f>'O2.3 Secondary Cost PLCC Adj'!O30</f>
        <v>0</v>
      </c>
      <c r="P235" s="698">
        <f>'O2.3 Secondary Cost PLCC Adj'!P30</f>
        <v>0</v>
      </c>
      <c r="Q235" s="698">
        <f>'O2.3 Secondary Cost PLCC Adj'!Q30</f>
        <v>0</v>
      </c>
      <c r="R235" s="698">
        <f>'O2.3 Secondary Cost PLCC Adj'!R30</f>
        <v>0</v>
      </c>
      <c r="S235" s="698">
        <f>'O2.3 Secondary Cost PLCC Adj'!S30</f>
        <v>0</v>
      </c>
      <c r="T235" s="698">
        <f>'O2.3 Secondary Cost PLCC Adj'!T30</f>
        <v>0</v>
      </c>
      <c r="U235" s="698">
        <f>'O2.3 Secondary Cost PLCC Adj'!U30</f>
        <v>0</v>
      </c>
      <c r="V235" s="698">
        <f>'O2.3 Secondary Cost PLCC Adj'!V30</f>
        <v>0</v>
      </c>
      <c r="W235" s="682">
        <f>'O2.3 Secondary Cost PLCC Adj'!W30</f>
        <v>0</v>
      </c>
      <c r="X235" s="620"/>
      <c r="Y235" s="621"/>
      <c r="Z235" s="621"/>
      <c r="AA235" s="621"/>
      <c r="AB235" s="621"/>
      <c r="AC235" s="621"/>
      <c r="AD235" s="621"/>
    </row>
    <row r="236" spans="1:30" ht="12.75" x14ac:dyDescent="0.2">
      <c r="A236" s="700"/>
      <c r="B236" s="701"/>
      <c r="C236" s="671"/>
      <c r="D236" s="667"/>
      <c r="E236" s="667"/>
      <c r="F236" s="667"/>
      <c r="G236" s="667"/>
      <c r="H236" s="667"/>
      <c r="I236" s="667"/>
      <c r="J236" s="667"/>
      <c r="K236" s="667"/>
      <c r="L236" s="667"/>
      <c r="M236" s="667"/>
      <c r="N236" s="667"/>
      <c r="O236" s="667"/>
      <c r="P236" s="667"/>
      <c r="Q236" s="667"/>
      <c r="R236" s="667"/>
      <c r="S236" s="667"/>
      <c r="T236" s="667"/>
      <c r="U236" s="667"/>
      <c r="V236" s="667"/>
      <c r="W236" s="668"/>
    </row>
    <row r="237" spans="1:30" s="624" customFormat="1" ht="13.5" thickBot="1" x14ac:dyDescent="0.25">
      <c r="A237" s="705"/>
      <c r="B237" s="928" t="s">
        <v>763</v>
      </c>
      <c r="C237" s="929">
        <f t="shared" si="44"/>
        <v>3699744.0799368806</v>
      </c>
      <c r="D237" s="930">
        <f>SUM(D224:D231) +D181 - D233-D234-D235</f>
        <v>2850101.8823497822</v>
      </c>
      <c r="E237" s="930">
        <f t="shared" ref="E237:W237" si="47">SUM(E224:E231) +E181 - E233-E234-E235</f>
        <v>488059.40248966479</v>
      </c>
      <c r="F237" s="930">
        <f t="shared" si="47"/>
        <v>174508.68083494485</v>
      </c>
      <c r="G237" s="930">
        <f t="shared" si="47"/>
        <v>0</v>
      </c>
      <c r="H237" s="930">
        <f t="shared" si="47"/>
        <v>0</v>
      </c>
      <c r="I237" s="930">
        <f t="shared" si="47"/>
        <v>1300.1201067841359</v>
      </c>
      <c r="J237" s="930">
        <f t="shared" si="47"/>
        <v>179522.67560241255</v>
      </c>
      <c r="K237" s="930">
        <f t="shared" si="47"/>
        <v>0</v>
      </c>
      <c r="L237" s="930">
        <f t="shared" si="47"/>
        <v>6251.3185532920716</v>
      </c>
      <c r="M237" s="930">
        <f t="shared" si="47"/>
        <v>0</v>
      </c>
      <c r="N237" s="930">
        <f t="shared" si="47"/>
        <v>0</v>
      </c>
      <c r="O237" s="930">
        <f t="shared" si="47"/>
        <v>0</v>
      </c>
      <c r="P237" s="930">
        <f t="shared" si="47"/>
        <v>0</v>
      </c>
      <c r="Q237" s="930">
        <f t="shared" si="47"/>
        <v>0</v>
      </c>
      <c r="R237" s="930">
        <f t="shared" si="47"/>
        <v>0</v>
      </c>
      <c r="S237" s="930">
        <f t="shared" si="47"/>
        <v>0</v>
      </c>
      <c r="T237" s="930">
        <f t="shared" si="47"/>
        <v>0</v>
      </c>
      <c r="U237" s="930">
        <f t="shared" si="47"/>
        <v>0</v>
      </c>
      <c r="V237" s="930">
        <f t="shared" si="47"/>
        <v>0</v>
      </c>
      <c r="W237" s="931">
        <f t="shared" si="47"/>
        <v>0</v>
      </c>
      <c r="X237" s="625"/>
      <c r="Y237" s="626"/>
      <c r="Z237" s="626"/>
      <c r="AA237" s="626"/>
      <c r="AB237" s="626"/>
      <c r="AC237" s="626"/>
      <c r="AD237" s="626"/>
    </row>
    <row r="238" spans="1:30" ht="12" thickTop="1" x14ac:dyDescent="0.2">
      <c r="D238" s="610"/>
      <c r="E238" s="609"/>
    </row>
    <row r="239" spans="1:30" x14ac:dyDescent="0.2">
      <c r="D239" s="610"/>
      <c r="E239" s="609"/>
    </row>
    <row r="240" spans="1:30" s="1894" customFormat="1" x14ac:dyDescent="0.2">
      <c r="A240" s="1888"/>
      <c r="B240" s="1889"/>
      <c r="C240" s="1890"/>
      <c r="D240" s="1891"/>
      <c r="E240" s="1892"/>
      <c r="F240" s="1892"/>
      <c r="G240" s="1892"/>
      <c r="H240" s="1891"/>
      <c r="I240" s="1892"/>
      <c r="J240" s="1892"/>
      <c r="K240" s="1892"/>
      <c r="L240" s="1892"/>
      <c r="M240" s="1892"/>
      <c r="N240" s="1892"/>
      <c r="O240" s="1892"/>
      <c r="P240" s="1892"/>
      <c r="Q240" s="1892"/>
      <c r="R240" s="1892"/>
      <c r="S240" s="1892"/>
      <c r="T240" s="1892"/>
      <c r="U240" s="1892"/>
      <c r="V240" s="1892"/>
      <c r="W240" s="1892"/>
      <c r="X240" s="1890"/>
      <c r="Y240" s="1893"/>
      <c r="Z240" s="1893"/>
      <c r="AA240" s="1893"/>
      <c r="AB240" s="1893"/>
      <c r="AC240" s="1893"/>
      <c r="AD240" s="1893"/>
    </row>
    <row r="241" spans="1:30" ht="15.75" x14ac:dyDescent="0.25">
      <c r="A241" s="2527" t="s">
        <v>807</v>
      </c>
      <c r="B241" s="2527"/>
      <c r="C241" s="2527"/>
    </row>
    <row r="242" spans="1:30" s="1894" customFormat="1" x14ac:dyDescent="0.2">
      <c r="A242" s="1888"/>
      <c r="B242" s="1889"/>
      <c r="C242" s="1890"/>
      <c r="D242" s="1891"/>
      <c r="E242" s="1892"/>
      <c r="F242" s="1892"/>
      <c r="G242" s="1892"/>
      <c r="H242" s="1891"/>
      <c r="I242" s="1892"/>
      <c r="J242" s="1892"/>
      <c r="K242" s="1892"/>
      <c r="L242" s="1892"/>
      <c r="M242" s="1892"/>
      <c r="N242" s="1892"/>
      <c r="O242" s="1892"/>
      <c r="P242" s="1892"/>
      <c r="Q242" s="1892"/>
      <c r="R242" s="1892"/>
      <c r="S242" s="1892"/>
      <c r="T242" s="1892"/>
      <c r="U242" s="1892"/>
      <c r="V242" s="1892"/>
      <c r="W242" s="1892"/>
      <c r="X242" s="1890"/>
      <c r="Y242" s="1893"/>
      <c r="Z242" s="1893"/>
      <c r="AA242" s="1893"/>
      <c r="AB242" s="1893"/>
      <c r="AC242" s="1893"/>
      <c r="AD242" s="1893"/>
    </row>
    <row r="243" spans="1:30" ht="23.25" x14ac:dyDescent="0.2">
      <c r="A243" s="2525" t="s">
        <v>1175</v>
      </c>
      <c r="B243" s="2525"/>
    </row>
    <row r="244" spans="1:30" ht="15" x14ac:dyDescent="0.2">
      <c r="A244" s="736" t="s">
        <v>1445</v>
      </c>
      <c r="B244" s="736"/>
    </row>
    <row r="245" spans="1:30" ht="15" x14ac:dyDescent="0.2">
      <c r="A245" s="2522"/>
      <c r="B245" s="2522"/>
    </row>
    <row r="246" spans="1:30" ht="12.75" x14ac:dyDescent="0.2">
      <c r="A246" s="647"/>
      <c r="B246" s="647"/>
    </row>
    <row r="247" spans="1:30" ht="38.25" x14ac:dyDescent="0.2">
      <c r="A247" s="1836"/>
      <c r="B247" s="737" t="s">
        <v>318</v>
      </c>
      <c r="C247" s="1851" t="str">
        <f>C43</f>
        <v>Total</v>
      </c>
      <c r="D247" s="1851" t="str">
        <f t="shared" ref="D247:W247" si="48">D43</f>
        <v>Residential</v>
      </c>
      <c r="E247" s="1851" t="str">
        <f t="shared" si="48"/>
        <v>GS &lt;50</v>
      </c>
      <c r="F247" s="1851" t="str">
        <f t="shared" si="48"/>
        <v>GS &gt;50kW</v>
      </c>
      <c r="G247" s="1851" t="str">
        <f t="shared" si="48"/>
        <v>GS&gt; 50-TOU</v>
      </c>
      <c r="H247" s="1851" t="str">
        <f t="shared" si="48"/>
        <v>GS &gt;50-Intermediate</v>
      </c>
      <c r="I247" s="1851" t="str">
        <f t="shared" si="48"/>
        <v>Large User</v>
      </c>
      <c r="J247" s="1851" t="str">
        <f t="shared" si="48"/>
        <v>Street Light</v>
      </c>
      <c r="K247" s="1851" t="str">
        <f t="shared" si="48"/>
        <v>Sentinel</v>
      </c>
      <c r="L247" s="1851" t="str">
        <f t="shared" si="48"/>
        <v>Unmetered Scattered Load</v>
      </c>
      <c r="M247" s="1851" t="str">
        <f t="shared" si="48"/>
        <v>Embedded Distributor</v>
      </c>
      <c r="N247" s="1851" t="str">
        <f t="shared" si="48"/>
        <v>Back-up/Standby Power</v>
      </c>
      <c r="O247" s="1851" t="str">
        <f t="shared" si="48"/>
        <v>Rate Class 1</v>
      </c>
      <c r="P247" s="1851" t="str">
        <f t="shared" si="48"/>
        <v>Rate class 2</v>
      </c>
      <c r="Q247" s="1851" t="str">
        <f t="shared" si="48"/>
        <v>Rate class 3</v>
      </c>
      <c r="R247" s="1851" t="str">
        <f t="shared" si="48"/>
        <v>Rate class 4</v>
      </c>
      <c r="S247" s="1851" t="str">
        <f t="shared" si="48"/>
        <v>Rate class 5</v>
      </c>
      <c r="T247" s="1851" t="str">
        <f t="shared" si="48"/>
        <v>Rate class 6</v>
      </c>
      <c r="U247" s="1851" t="str">
        <f t="shared" si="48"/>
        <v>Rate class 7</v>
      </c>
      <c r="V247" s="1851" t="str">
        <f t="shared" si="48"/>
        <v>Rate class 8</v>
      </c>
      <c r="W247" s="1851" t="str">
        <f t="shared" si="48"/>
        <v>Rate class 9</v>
      </c>
    </row>
    <row r="248" spans="1:30" ht="12.75" x14ac:dyDescent="0.2">
      <c r="A248" s="663"/>
      <c r="B248" s="664" t="s">
        <v>337</v>
      </c>
      <c r="C248" s="1840"/>
    </row>
    <row r="249" spans="1:30" ht="12.75" x14ac:dyDescent="0.2">
      <c r="A249" s="669"/>
      <c r="B249" s="1134" t="s">
        <v>774</v>
      </c>
      <c r="C249" s="1846">
        <f>C45</f>
        <v>2877327.652999999</v>
      </c>
      <c r="D249" s="1846">
        <f t="shared" ref="D249:W249" si="49">D45</f>
        <v>1896637.7926204791</v>
      </c>
      <c r="E249" s="1846">
        <f t="shared" si="49"/>
        <v>548285.58263574878</v>
      </c>
      <c r="F249" s="1846">
        <f t="shared" si="49"/>
        <v>428879.48882315698</v>
      </c>
      <c r="G249" s="1846">
        <f t="shared" si="49"/>
        <v>0</v>
      </c>
      <c r="H249" s="1846">
        <f t="shared" si="49"/>
        <v>0</v>
      </c>
      <c r="I249" s="1846">
        <f t="shared" si="49"/>
        <v>3524.7889206144441</v>
      </c>
      <c r="J249" s="1846">
        <f t="shared" si="49"/>
        <v>0</v>
      </c>
      <c r="K249" s="1846">
        <f t="shared" si="49"/>
        <v>0</v>
      </c>
      <c r="L249" s="1846">
        <f t="shared" si="49"/>
        <v>0</v>
      </c>
      <c r="M249" s="1846">
        <f t="shared" si="49"/>
        <v>0</v>
      </c>
      <c r="N249" s="1846">
        <f t="shared" si="49"/>
        <v>0</v>
      </c>
      <c r="O249" s="1846">
        <f t="shared" si="49"/>
        <v>0</v>
      </c>
      <c r="P249" s="1846">
        <f t="shared" si="49"/>
        <v>0</v>
      </c>
      <c r="Q249" s="1846">
        <f t="shared" si="49"/>
        <v>0</v>
      </c>
      <c r="R249" s="1846">
        <f t="shared" si="49"/>
        <v>0</v>
      </c>
      <c r="S249" s="1846">
        <f t="shared" si="49"/>
        <v>0</v>
      </c>
      <c r="T249" s="1846">
        <f t="shared" si="49"/>
        <v>0</v>
      </c>
      <c r="U249" s="1846">
        <f t="shared" si="49"/>
        <v>0</v>
      </c>
      <c r="V249" s="1846">
        <f t="shared" si="49"/>
        <v>0</v>
      </c>
      <c r="W249" s="1846">
        <f t="shared" si="49"/>
        <v>0</v>
      </c>
      <c r="X249" s="1852"/>
    </row>
    <row r="250" spans="1:30" ht="12.75" x14ac:dyDescent="0.2">
      <c r="A250" s="672"/>
      <c r="B250" s="673"/>
      <c r="C250" s="1842"/>
      <c r="D250" s="1842"/>
      <c r="E250" s="1842"/>
      <c r="F250" s="1842"/>
      <c r="G250" s="1842"/>
      <c r="H250" s="1842"/>
      <c r="I250" s="1842"/>
      <c r="J250" s="1842"/>
      <c r="K250" s="1842"/>
      <c r="L250" s="1842"/>
      <c r="M250" s="1842"/>
      <c r="N250" s="1842"/>
      <c r="O250" s="1842"/>
      <c r="P250" s="1842"/>
      <c r="Q250" s="1842"/>
      <c r="R250" s="1842"/>
      <c r="S250" s="1842"/>
      <c r="T250" s="1842"/>
      <c r="U250" s="1842"/>
      <c r="V250" s="1842"/>
      <c r="W250" s="1842"/>
      <c r="X250" s="1853"/>
    </row>
    <row r="251" spans="1:30" ht="12.75" x14ac:dyDescent="0.2">
      <c r="A251" s="669"/>
      <c r="B251" s="664" t="s">
        <v>0</v>
      </c>
      <c r="C251" s="1842"/>
      <c r="D251" s="1842"/>
      <c r="E251" s="1842"/>
      <c r="F251" s="1842"/>
      <c r="G251" s="1842"/>
      <c r="H251" s="1842"/>
      <c r="I251" s="1842"/>
      <c r="J251" s="1842"/>
      <c r="K251" s="1842"/>
      <c r="L251" s="1842"/>
      <c r="M251" s="1842"/>
      <c r="N251" s="1842"/>
      <c r="O251" s="1842"/>
      <c r="P251" s="1842"/>
      <c r="Q251" s="1842"/>
      <c r="R251" s="1842"/>
      <c r="S251" s="1842"/>
      <c r="T251" s="1842"/>
      <c r="U251" s="1842"/>
      <c r="V251" s="1842"/>
      <c r="W251" s="1842"/>
      <c r="X251" s="1853"/>
    </row>
    <row r="252" spans="1:30" ht="25.5" x14ac:dyDescent="0.2">
      <c r="A252" s="669"/>
      <c r="B252" s="670" t="s">
        <v>849</v>
      </c>
      <c r="C252" s="1842">
        <f>C48</f>
        <v>-1743229.9005071793</v>
      </c>
      <c r="D252" s="1842">
        <f t="shared" ref="D252:W252" si="50">D48</f>
        <v>-1149078.6275524511</v>
      </c>
      <c r="E252" s="1842">
        <f t="shared" si="50"/>
        <v>-332178.99972952349</v>
      </c>
      <c r="F252" s="1842">
        <f t="shared" si="50"/>
        <v>-259836.77870375718</v>
      </c>
      <c r="G252" s="1842">
        <f t="shared" si="50"/>
        <v>0</v>
      </c>
      <c r="H252" s="1842">
        <f t="shared" si="50"/>
        <v>0</v>
      </c>
      <c r="I252" s="1842">
        <f t="shared" si="50"/>
        <v>-2135.4945214477202</v>
      </c>
      <c r="J252" s="1842">
        <f t="shared" si="50"/>
        <v>0</v>
      </c>
      <c r="K252" s="1842">
        <f t="shared" si="50"/>
        <v>0</v>
      </c>
      <c r="L252" s="1842">
        <f t="shared" si="50"/>
        <v>0</v>
      </c>
      <c r="M252" s="1842">
        <f t="shared" si="50"/>
        <v>0</v>
      </c>
      <c r="N252" s="1842">
        <f t="shared" si="50"/>
        <v>0</v>
      </c>
      <c r="O252" s="1842">
        <f t="shared" si="50"/>
        <v>0</v>
      </c>
      <c r="P252" s="1842">
        <f t="shared" si="50"/>
        <v>0</v>
      </c>
      <c r="Q252" s="1842">
        <f t="shared" si="50"/>
        <v>0</v>
      </c>
      <c r="R252" s="1842">
        <f t="shared" si="50"/>
        <v>0</v>
      </c>
      <c r="S252" s="1842">
        <f t="shared" si="50"/>
        <v>0</v>
      </c>
      <c r="T252" s="1842">
        <f t="shared" si="50"/>
        <v>0</v>
      </c>
      <c r="U252" s="1842">
        <f t="shared" si="50"/>
        <v>0</v>
      </c>
      <c r="V252" s="1842">
        <f t="shared" si="50"/>
        <v>0</v>
      </c>
      <c r="W252" s="1842">
        <f t="shared" si="50"/>
        <v>0</v>
      </c>
      <c r="X252" s="1853"/>
    </row>
    <row r="253" spans="1:30" ht="12.75" x14ac:dyDescent="0.2">
      <c r="A253" s="677"/>
      <c r="B253" s="678" t="s">
        <v>1205</v>
      </c>
      <c r="C253" s="1842">
        <f>C49</f>
        <v>1134097.7524928197</v>
      </c>
      <c r="D253" s="1842">
        <f t="shared" ref="D253:W253" si="51">D49</f>
        <v>747559.16506802803</v>
      </c>
      <c r="E253" s="1842">
        <f t="shared" si="51"/>
        <v>216106.58290622529</v>
      </c>
      <c r="F253" s="1842">
        <f t="shared" si="51"/>
        <v>169042.7101193998</v>
      </c>
      <c r="G253" s="1842">
        <f t="shared" si="51"/>
        <v>0</v>
      </c>
      <c r="H253" s="1842">
        <f t="shared" si="51"/>
        <v>0</v>
      </c>
      <c r="I253" s="1842">
        <f t="shared" si="51"/>
        <v>1389.2943991667239</v>
      </c>
      <c r="J253" s="1842">
        <f t="shared" si="51"/>
        <v>0</v>
      </c>
      <c r="K253" s="1842">
        <f t="shared" si="51"/>
        <v>0</v>
      </c>
      <c r="L253" s="1842">
        <f t="shared" si="51"/>
        <v>0</v>
      </c>
      <c r="M253" s="1842">
        <f t="shared" si="51"/>
        <v>0</v>
      </c>
      <c r="N253" s="1842">
        <f t="shared" si="51"/>
        <v>0</v>
      </c>
      <c r="O253" s="1842">
        <f t="shared" si="51"/>
        <v>0</v>
      </c>
      <c r="P253" s="1842">
        <f t="shared" si="51"/>
        <v>0</v>
      </c>
      <c r="Q253" s="1842">
        <f t="shared" si="51"/>
        <v>0</v>
      </c>
      <c r="R253" s="1842">
        <f t="shared" si="51"/>
        <v>0</v>
      </c>
      <c r="S253" s="1842">
        <f t="shared" si="51"/>
        <v>0</v>
      </c>
      <c r="T253" s="1842">
        <f t="shared" si="51"/>
        <v>0</v>
      </c>
      <c r="U253" s="1842">
        <f t="shared" si="51"/>
        <v>0</v>
      </c>
      <c r="V253" s="1842">
        <f t="shared" si="51"/>
        <v>0</v>
      </c>
      <c r="W253" s="1842">
        <f t="shared" si="51"/>
        <v>0</v>
      </c>
      <c r="X253" s="1853"/>
    </row>
    <row r="254" spans="1:30" ht="12.75" x14ac:dyDescent="0.2">
      <c r="A254" s="672"/>
      <c r="B254" s="673"/>
      <c r="C254" s="1842"/>
      <c r="D254" s="1842"/>
      <c r="E254" s="1842"/>
      <c r="F254" s="1842"/>
      <c r="G254" s="1842"/>
      <c r="H254" s="1842"/>
      <c r="I254" s="1842"/>
      <c r="J254" s="1842"/>
      <c r="K254" s="1842"/>
      <c r="L254" s="1842"/>
      <c r="M254" s="1842"/>
      <c r="N254" s="1842"/>
      <c r="O254" s="1842"/>
      <c r="P254" s="1842"/>
      <c r="Q254" s="1842"/>
      <c r="R254" s="1842"/>
      <c r="S254" s="1842"/>
      <c r="T254" s="1842"/>
      <c r="U254" s="1842"/>
      <c r="V254" s="1842"/>
      <c r="W254" s="1842"/>
      <c r="X254" s="1853"/>
    </row>
    <row r="255" spans="1:30" ht="12.75" x14ac:dyDescent="0.2">
      <c r="A255" s="679"/>
      <c r="B255" s="664" t="s">
        <v>850</v>
      </c>
      <c r="C255" s="1842"/>
      <c r="D255" s="1842"/>
      <c r="E255" s="1842"/>
      <c r="F255" s="1842"/>
      <c r="G255" s="1842"/>
      <c r="H255" s="1842"/>
      <c r="I255" s="1842"/>
      <c r="J255" s="1842"/>
      <c r="K255" s="1842"/>
      <c r="L255" s="1842"/>
      <c r="M255" s="1842"/>
      <c r="N255" s="1842"/>
      <c r="O255" s="1842"/>
      <c r="P255" s="1842"/>
      <c r="Q255" s="1842"/>
      <c r="R255" s="1842"/>
      <c r="S255" s="1842"/>
      <c r="T255" s="1842"/>
      <c r="U255" s="1842"/>
      <c r="V255" s="1842"/>
      <c r="W255" s="1842"/>
      <c r="X255" s="1853"/>
    </row>
    <row r="256" spans="1:30" ht="12.75" x14ac:dyDescent="0.2">
      <c r="A256" s="376"/>
      <c r="B256" s="1134" t="s">
        <v>1273</v>
      </c>
      <c r="C256" s="1842">
        <f t="shared" ref="C256:D258" si="52">SUMIF($Z$52:$Z$56,$B256,C$52:C$56)</f>
        <v>-14277.700000000003</v>
      </c>
      <c r="D256" s="1842">
        <f t="shared" si="52"/>
        <v>-9480.8238734300503</v>
      </c>
      <c r="E256" s="1842">
        <f t="shared" ref="E256:W258" si="53">SUMIF($Z$52:$Z$56,$B256,E$52:E$56)</f>
        <v>-2413.717426311317</v>
      </c>
      <c r="F256" s="1842">
        <f t="shared" si="53"/>
        <v>-1642.736075205903</v>
      </c>
      <c r="G256" s="1842">
        <f t="shared" si="53"/>
        <v>0</v>
      </c>
      <c r="H256" s="1842">
        <f t="shared" si="53"/>
        <v>0</v>
      </c>
      <c r="I256" s="1842">
        <f t="shared" si="53"/>
        <v>-236.30475250685592</v>
      </c>
      <c r="J256" s="1842">
        <f t="shared" si="53"/>
        <v>-483.08857341669938</v>
      </c>
      <c r="K256" s="1842">
        <f t="shared" si="53"/>
        <v>0</v>
      </c>
      <c r="L256" s="1842">
        <f t="shared" si="53"/>
        <v>-21.029299129178664</v>
      </c>
      <c r="M256" s="1842">
        <f t="shared" si="53"/>
        <v>0</v>
      </c>
      <c r="N256" s="1842">
        <f t="shared" si="53"/>
        <v>0</v>
      </c>
      <c r="O256" s="1842">
        <f t="shared" si="53"/>
        <v>0</v>
      </c>
      <c r="P256" s="1842">
        <f t="shared" si="53"/>
        <v>0</v>
      </c>
      <c r="Q256" s="1842">
        <f t="shared" si="53"/>
        <v>0</v>
      </c>
      <c r="R256" s="1842">
        <f t="shared" si="53"/>
        <v>0</v>
      </c>
      <c r="S256" s="1842">
        <f t="shared" si="53"/>
        <v>0</v>
      </c>
      <c r="T256" s="1842">
        <f t="shared" si="53"/>
        <v>0</v>
      </c>
      <c r="U256" s="1842">
        <f t="shared" si="53"/>
        <v>0</v>
      </c>
      <c r="V256" s="1842">
        <f t="shared" si="53"/>
        <v>0</v>
      </c>
      <c r="W256" s="1842">
        <f t="shared" si="53"/>
        <v>0</v>
      </c>
      <c r="X256" s="1853"/>
    </row>
    <row r="257" spans="1:24" ht="12.75" x14ac:dyDescent="0.2">
      <c r="A257" s="376"/>
      <c r="B257" s="1134" t="s">
        <v>1185</v>
      </c>
      <c r="C257" s="1842">
        <f t="shared" si="52"/>
        <v>0</v>
      </c>
      <c r="D257" s="1842">
        <f t="shared" si="52"/>
        <v>0</v>
      </c>
      <c r="E257" s="1842">
        <f t="shared" si="53"/>
        <v>0</v>
      </c>
      <c r="F257" s="1842">
        <f t="shared" si="53"/>
        <v>0</v>
      </c>
      <c r="G257" s="1842">
        <f t="shared" si="53"/>
        <v>0</v>
      </c>
      <c r="H257" s="1842">
        <f t="shared" si="53"/>
        <v>0</v>
      </c>
      <c r="I257" s="1842">
        <f t="shared" si="53"/>
        <v>0</v>
      </c>
      <c r="J257" s="1842">
        <f t="shared" si="53"/>
        <v>0</v>
      </c>
      <c r="K257" s="1842">
        <f t="shared" si="53"/>
        <v>0</v>
      </c>
      <c r="L257" s="1842">
        <f t="shared" si="53"/>
        <v>0</v>
      </c>
      <c r="M257" s="1842">
        <f t="shared" si="53"/>
        <v>0</v>
      </c>
      <c r="N257" s="1842">
        <f t="shared" si="53"/>
        <v>0</v>
      </c>
      <c r="O257" s="1842">
        <f t="shared" si="53"/>
        <v>0</v>
      </c>
      <c r="P257" s="1842">
        <f t="shared" si="53"/>
        <v>0</v>
      </c>
      <c r="Q257" s="1842">
        <f t="shared" si="53"/>
        <v>0</v>
      </c>
      <c r="R257" s="1842">
        <f t="shared" si="53"/>
        <v>0</v>
      </c>
      <c r="S257" s="1842">
        <f t="shared" si="53"/>
        <v>0</v>
      </c>
      <c r="T257" s="1842">
        <f t="shared" si="53"/>
        <v>0</v>
      </c>
      <c r="U257" s="1842">
        <f t="shared" si="53"/>
        <v>0</v>
      </c>
      <c r="V257" s="1842">
        <f t="shared" si="53"/>
        <v>0</v>
      </c>
      <c r="W257" s="1842">
        <f t="shared" si="53"/>
        <v>0</v>
      </c>
      <c r="X257" s="1853"/>
    </row>
    <row r="258" spans="1:24" ht="12.75" x14ac:dyDescent="0.2">
      <c r="A258" s="376"/>
      <c r="B258" s="1134" t="s">
        <v>1345</v>
      </c>
      <c r="C258" s="1842">
        <f t="shared" si="52"/>
        <v>-54283.837500000009</v>
      </c>
      <c r="D258" s="1842">
        <f t="shared" si="52"/>
        <v>-24715.810086169291</v>
      </c>
      <c r="E258" s="1842">
        <f t="shared" si="53"/>
        <v>-12142.157674923401</v>
      </c>
      <c r="F258" s="1842">
        <f t="shared" si="53"/>
        <v>-17345.428201996994</v>
      </c>
      <c r="G258" s="1842">
        <f t="shared" si="53"/>
        <v>0</v>
      </c>
      <c r="H258" s="1842">
        <f t="shared" si="53"/>
        <v>0</v>
      </c>
      <c r="I258" s="1842">
        <f t="shared" si="53"/>
        <v>0</v>
      </c>
      <c r="J258" s="1842">
        <f t="shared" si="53"/>
        <v>-37.306850325300537</v>
      </c>
      <c r="K258" s="1842">
        <f t="shared" si="53"/>
        <v>0</v>
      </c>
      <c r="L258" s="1842">
        <f t="shared" si="53"/>
        <v>-43.13468658502341</v>
      </c>
      <c r="M258" s="1842">
        <f t="shared" si="53"/>
        <v>0</v>
      </c>
      <c r="N258" s="1842">
        <f t="shared" si="53"/>
        <v>0</v>
      </c>
      <c r="O258" s="1842">
        <f t="shared" si="53"/>
        <v>0</v>
      </c>
      <c r="P258" s="1842">
        <f t="shared" si="53"/>
        <v>0</v>
      </c>
      <c r="Q258" s="1842">
        <f t="shared" si="53"/>
        <v>0</v>
      </c>
      <c r="R258" s="1842">
        <f t="shared" si="53"/>
        <v>0</v>
      </c>
      <c r="S258" s="1842">
        <f t="shared" si="53"/>
        <v>0</v>
      </c>
      <c r="T258" s="1842">
        <f t="shared" si="53"/>
        <v>0</v>
      </c>
      <c r="U258" s="1842">
        <f t="shared" si="53"/>
        <v>0</v>
      </c>
      <c r="V258" s="1842">
        <f t="shared" si="53"/>
        <v>0</v>
      </c>
      <c r="W258" s="1842">
        <f t="shared" si="53"/>
        <v>0</v>
      </c>
      <c r="X258" s="1853"/>
    </row>
    <row r="259" spans="1:24" ht="12.75" x14ac:dyDescent="0.2">
      <c r="A259" s="376"/>
      <c r="B259" s="938" t="s">
        <v>708</v>
      </c>
      <c r="C259" s="1843">
        <f>SUM(C256:C258)</f>
        <v>-68561.537500000006</v>
      </c>
      <c r="D259" s="1843">
        <f t="shared" ref="D259:W259" si="54">SUM(D256:D258)</f>
        <v>-34196.633959599341</v>
      </c>
      <c r="E259" s="1843">
        <f t="shared" si="54"/>
        <v>-14555.875101234718</v>
      </c>
      <c r="F259" s="1843">
        <f t="shared" si="54"/>
        <v>-18988.164277202897</v>
      </c>
      <c r="G259" s="1843">
        <f t="shared" si="54"/>
        <v>0</v>
      </c>
      <c r="H259" s="1843">
        <f t="shared" si="54"/>
        <v>0</v>
      </c>
      <c r="I259" s="1843">
        <f t="shared" si="54"/>
        <v>-236.30475250685592</v>
      </c>
      <c r="J259" s="1843">
        <f t="shared" si="54"/>
        <v>-520.39542374199993</v>
      </c>
      <c r="K259" s="1843">
        <f t="shared" si="54"/>
        <v>0</v>
      </c>
      <c r="L259" s="1843">
        <f t="shared" si="54"/>
        <v>-64.16398571420207</v>
      </c>
      <c r="M259" s="1843">
        <f t="shared" si="54"/>
        <v>0</v>
      </c>
      <c r="N259" s="1843">
        <f t="shared" si="54"/>
        <v>0</v>
      </c>
      <c r="O259" s="1843">
        <f t="shared" si="54"/>
        <v>0</v>
      </c>
      <c r="P259" s="1843">
        <f t="shared" si="54"/>
        <v>0</v>
      </c>
      <c r="Q259" s="1843">
        <f t="shared" si="54"/>
        <v>0</v>
      </c>
      <c r="R259" s="1843">
        <f t="shared" si="54"/>
        <v>0</v>
      </c>
      <c r="S259" s="1843">
        <f t="shared" si="54"/>
        <v>0</v>
      </c>
      <c r="T259" s="1843">
        <f t="shared" si="54"/>
        <v>0</v>
      </c>
      <c r="U259" s="1843">
        <f t="shared" si="54"/>
        <v>0</v>
      </c>
      <c r="V259" s="1843">
        <f t="shared" si="54"/>
        <v>0</v>
      </c>
      <c r="W259" s="1843">
        <f t="shared" si="54"/>
        <v>0</v>
      </c>
      <c r="X259" s="1853"/>
    </row>
    <row r="260" spans="1:24" ht="12.75" x14ac:dyDescent="0.2">
      <c r="C260" s="1842"/>
      <c r="D260" s="1842"/>
      <c r="E260" s="1842"/>
      <c r="F260" s="1842"/>
      <c r="G260" s="1842"/>
      <c r="H260" s="1842"/>
      <c r="I260" s="1842"/>
      <c r="J260" s="1842"/>
      <c r="K260" s="1842"/>
      <c r="L260" s="1842"/>
      <c r="M260" s="1842"/>
      <c r="N260" s="1842"/>
      <c r="O260" s="1842"/>
      <c r="P260" s="1842"/>
      <c r="Q260" s="1842"/>
      <c r="R260" s="1842"/>
      <c r="S260" s="1842"/>
      <c r="T260" s="1842"/>
      <c r="U260" s="1842"/>
      <c r="V260" s="1842"/>
      <c r="W260" s="1842"/>
      <c r="X260" s="1853"/>
    </row>
    <row r="261" spans="1:24" ht="12.75" x14ac:dyDescent="0.2">
      <c r="A261" s="688"/>
      <c r="B261" s="664" t="s">
        <v>338</v>
      </c>
      <c r="C261" s="1842"/>
      <c r="D261" s="1842"/>
      <c r="E261" s="1842"/>
      <c r="F261" s="1842"/>
      <c r="G261" s="1842"/>
      <c r="H261" s="1842"/>
      <c r="I261" s="1842"/>
      <c r="J261" s="1842"/>
      <c r="K261" s="1842"/>
      <c r="L261" s="1842"/>
      <c r="M261" s="1842"/>
      <c r="N261" s="1842"/>
      <c r="O261" s="1842"/>
      <c r="P261" s="1842"/>
      <c r="Q261" s="1842"/>
      <c r="R261" s="1842"/>
      <c r="S261" s="1842"/>
      <c r="T261" s="1842"/>
      <c r="U261" s="1842"/>
      <c r="V261" s="1842"/>
      <c r="W261" s="1842"/>
      <c r="X261" s="1853"/>
    </row>
    <row r="262" spans="1:24" ht="12.75" x14ac:dyDescent="0.2">
      <c r="A262" s="691"/>
      <c r="B262" s="1134" t="s">
        <v>774</v>
      </c>
      <c r="C262" s="1842">
        <f>SUMIF($Z$61:$Z$63,$B262,C$61:C$63)</f>
        <v>43086.644789641672</v>
      </c>
      <c r="D262" s="1842">
        <f>SUMIF($Z$61:$Z$63,$B262,D$61:D$63)</f>
        <v>28401.269761559779</v>
      </c>
      <c r="E262" s="1842">
        <f t="shared" ref="E262:W263" si="55">SUMIF($Z$61:$Z$63,$B262,E$61:E$63)</f>
        <v>8210.3218650393428</v>
      </c>
      <c r="F262" s="1842">
        <f t="shared" si="55"/>
        <v>6422.2710865825966</v>
      </c>
      <c r="G262" s="1842">
        <f t="shared" si="55"/>
        <v>0</v>
      </c>
      <c r="H262" s="1842">
        <f t="shared" si="55"/>
        <v>0</v>
      </c>
      <c r="I262" s="1842">
        <f t="shared" si="55"/>
        <v>52.78207645995159</v>
      </c>
      <c r="J262" s="1842">
        <f t="shared" si="55"/>
        <v>0</v>
      </c>
      <c r="K262" s="1842">
        <f t="shared" si="55"/>
        <v>0</v>
      </c>
      <c r="L262" s="1842">
        <f t="shared" si="55"/>
        <v>0</v>
      </c>
      <c r="M262" s="1842">
        <f t="shared" si="55"/>
        <v>0</v>
      </c>
      <c r="N262" s="1842">
        <f t="shared" si="55"/>
        <v>0</v>
      </c>
      <c r="O262" s="1842">
        <f t="shared" si="55"/>
        <v>0</v>
      </c>
      <c r="P262" s="1842">
        <f t="shared" si="55"/>
        <v>0</v>
      </c>
      <c r="Q262" s="1842">
        <f t="shared" si="55"/>
        <v>0</v>
      </c>
      <c r="R262" s="1842">
        <f t="shared" si="55"/>
        <v>0</v>
      </c>
      <c r="S262" s="1842">
        <f t="shared" si="55"/>
        <v>0</v>
      </c>
      <c r="T262" s="1842">
        <f t="shared" si="55"/>
        <v>0</v>
      </c>
      <c r="U262" s="1842">
        <f t="shared" si="55"/>
        <v>0</v>
      </c>
      <c r="V262" s="1842">
        <f t="shared" si="55"/>
        <v>0</v>
      </c>
      <c r="W262" s="1842">
        <f t="shared" si="55"/>
        <v>0</v>
      </c>
      <c r="X262" s="1853"/>
    </row>
    <row r="263" spans="1:24" ht="12.75" x14ac:dyDescent="0.2">
      <c r="A263" s="672"/>
      <c r="B263" s="1134" t="s">
        <v>704</v>
      </c>
      <c r="C263" s="1842">
        <f>SUMIF($Z$61:$Z$63,$B263,C$61:C$63)</f>
        <v>131198.3633344089</v>
      </c>
      <c r="D263" s="1842">
        <f>SUMIF($Z$61:$Z$63,$B263,D$61:D$63)</f>
        <v>90345.098056692266</v>
      </c>
      <c r="E263" s="1842">
        <f t="shared" si="55"/>
        <v>14868.42871671083</v>
      </c>
      <c r="F263" s="1842">
        <f t="shared" si="55"/>
        <v>1451.7496858800887</v>
      </c>
      <c r="G263" s="1842">
        <f t="shared" si="55"/>
        <v>0</v>
      </c>
      <c r="H263" s="1842">
        <f t="shared" si="55"/>
        <v>0</v>
      </c>
      <c r="I263" s="1842">
        <f t="shared" si="55"/>
        <v>11.08205867084037</v>
      </c>
      <c r="J263" s="1842">
        <f t="shared" si="55"/>
        <v>24233.871291013042</v>
      </c>
      <c r="K263" s="1842">
        <f t="shared" si="55"/>
        <v>0</v>
      </c>
      <c r="L263" s="1842">
        <f t="shared" si="55"/>
        <v>288.1335254418496</v>
      </c>
      <c r="M263" s="1842">
        <f t="shared" si="55"/>
        <v>0</v>
      </c>
      <c r="N263" s="1842">
        <f t="shared" si="55"/>
        <v>0</v>
      </c>
      <c r="O263" s="1842">
        <f t="shared" si="55"/>
        <v>0</v>
      </c>
      <c r="P263" s="1842">
        <f t="shared" si="55"/>
        <v>0</v>
      </c>
      <c r="Q263" s="1842">
        <f t="shared" si="55"/>
        <v>0</v>
      </c>
      <c r="R263" s="1842">
        <f t="shared" si="55"/>
        <v>0</v>
      </c>
      <c r="S263" s="1842">
        <f t="shared" si="55"/>
        <v>0</v>
      </c>
      <c r="T263" s="1842">
        <f t="shared" si="55"/>
        <v>0</v>
      </c>
      <c r="U263" s="1842">
        <f t="shared" si="55"/>
        <v>0</v>
      </c>
      <c r="V263" s="1842">
        <f t="shared" si="55"/>
        <v>0</v>
      </c>
      <c r="W263" s="1842">
        <f t="shared" si="55"/>
        <v>0</v>
      </c>
      <c r="X263" s="1853"/>
    </row>
    <row r="264" spans="1:24" ht="12.75" x14ac:dyDescent="0.2">
      <c r="A264" s="679"/>
      <c r="B264" s="938" t="s">
        <v>708</v>
      </c>
      <c r="C264" s="1843">
        <f>SUM(C262:C263)</f>
        <v>174285.00812405057</v>
      </c>
      <c r="D264" s="1843">
        <f t="shared" ref="D264:W264" si="56">SUM(D262:D263)</f>
        <v>118746.36781825204</v>
      </c>
      <c r="E264" s="1843">
        <f t="shared" si="56"/>
        <v>23078.750581750173</v>
      </c>
      <c r="F264" s="1843">
        <f t="shared" si="56"/>
        <v>7874.0207724626853</v>
      </c>
      <c r="G264" s="1843">
        <f t="shared" si="56"/>
        <v>0</v>
      </c>
      <c r="H264" s="1843">
        <f t="shared" si="56"/>
        <v>0</v>
      </c>
      <c r="I264" s="1843">
        <f t="shared" si="56"/>
        <v>63.864135130791958</v>
      </c>
      <c r="J264" s="1843">
        <f t="shared" si="56"/>
        <v>24233.871291013042</v>
      </c>
      <c r="K264" s="1843">
        <f t="shared" si="56"/>
        <v>0</v>
      </c>
      <c r="L264" s="1843">
        <f t="shared" si="56"/>
        <v>288.1335254418496</v>
      </c>
      <c r="M264" s="1843">
        <f t="shared" si="56"/>
        <v>0</v>
      </c>
      <c r="N264" s="1843">
        <f t="shared" si="56"/>
        <v>0</v>
      </c>
      <c r="O264" s="1843">
        <f t="shared" si="56"/>
        <v>0</v>
      </c>
      <c r="P264" s="1843">
        <f t="shared" si="56"/>
        <v>0</v>
      </c>
      <c r="Q264" s="1843">
        <f t="shared" si="56"/>
        <v>0</v>
      </c>
      <c r="R264" s="1843">
        <f t="shared" si="56"/>
        <v>0</v>
      </c>
      <c r="S264" s="1843">
        <f t="shared" si="56"/>
        <v>0</v>
      </c>
      <c r="T264" s="1843">
        <f t="shared" si="56"/>
        <v>0</v>
      </c>
      <c r="U264" s="1843">
        <f t="shared" si="56"/>
        <v>0</v>
      </c>
      <c r="V264" s="1843">
        <f t="shared" si="56"/>
        <v>0</v>
      </c>
      <c r="W264" s="1843">
        <f t="shared" si="56"/>
        <v>0</v>
      </c>
      <c r="X264" s="1853"/>
    </row>
    <row r="265" spans="1:24" ht="12.75" x14ac:dyDescent="0.2">
      <c r="A265" s="376"/>
      <c r="B265" s="689"/>
      <c r="C265" s="1842"/>
      <c r="D265" s="1842"/>
      <c r="E265" s="1842"/>
      <c r="F265" s="1842"/>
      <c r="G265" s="1842"/>
      <c r="H265" s="1842"/>
      <c r="I265" s="1842"/>
      <c r="J265" s="1842"/>
      <c r="K265" s="1842"/>
      <c r="L265" s="1842"/>
      <c r="M265" s="1842"/>
      <c r="N265" s="1842"/>
      <c r="O265" s="1842"/>
      <c r="P265" s="1842"/>
      <c r="Q265" s="1842"/>
      <c r="R265" s="1842"/>
      <c r="S265" s="1842"/>
      <c r="T265" s="1842"/>
      <c r="U265" s="1842"/>
      <c r="V265" s="1842"/>
      <c r="W265" s="1842"/>
      <c r="X265" s="1853"/>
    </row>
    <row r="266" spans="1:24" ht="12.75" x14ac:dyDescent="0.2">
      <c r="A266" s="376"/>
      <c r="B266" s="664" t="s">
        <v>339</v>
      </c>
      <c r="C266" s="1842"/>
      <c r="D266" s="1842"/>
      <c r="E266" s="1842"/>
      <c r="F266" s="1842"/>
      <c r="G266" s="1842"/>
      <c r="H266" s="1842"/>
      <c r="I266" s="1842"/>
      <c r="J266" s="1842"/>
      <c r="K266" s="1842"/>
      <c r="L266" s="1842"/>
      <c r="M266" s="1842"/>
      <c r="N266" s="1842"/>
      <c r="O266" s="1842"/>
      <c r="P266" s="1842"/>
      <c r="Q266" s="1842"/>
      <c r="R266" s="1842"/>
      <c r="S266" s="1842"/>
      <c r="T266" s="1842"/>
      <c r="U266" s="1842"/>
      <c r="V266" s="1842"/>
      <c r="W266" s="1842"/>
      <c r="X266" s="1853"/>
    </row>
    <row r="267" spans="1:24" ht="12.75" x14ac:dyDescent="0.2">
      <c r="A267" s="376"/>
      <c r="B267" s="1134">
        <v>1860</v>
      </c>
      <c r="C267" s="1842">
        <f>SUMIF($Z$68:$Z$68,$B267,C$68:C$68)</f>
        <v>55478.915214926812</v>
      </c>
      <c r="D267" s="1842">
        <f t="shared" ref="D267:W267" si="57">SUMIF($Z$68:$Z$68,$B267,D$68:D$68)</f>
        <v>36569.838398664127</v>
      </c>
      <c r="E267" s="1842">
        <f t="shared" si="57"/>
        <v>10571.715501674033</v>
      </c>
      <c r="F267" s="1842">
        <f t="shared" si="57"/>
        <v>8269.3984374816991</v>
      </c>
      <c r="G267" s="1842">
        <f t="shared" si="57"/>
        <v>0</v>
      </c>
      <c r="H267" s="1842">
        <f t="shared" si="57"/>
        <v>0</v>
      </c>
      <c r="I267" s="1842">
        <f t="shared" si="57"/>
        <v>67.962877106954977</v>
      </c>
      <c r="J267" s="1842">
        <f t="shared" si="57"/>
        <v>0</v>
      </c>
      <c r="K267" s="1842">
        <f t="shared" si="57"/>
        <v>0</v>
      </c>
      <c r="L267" s="1842">
        <f t="shared" si="57"/>
        <v>0</v>
      </c>
      <c r="M267" s="1842">
        <f t="shared" si="57"/>
        <v>0</v>
      </c>
      <c r="N267" s="1842">
        <f t="shared" si="57"/>
        <v>0</v>
      </c>
      <c r="O267" s="1842">
        <f t="shared" si="57"/>
        <v>0</v>
      </c>
      <c r="P267" s="1842">
        <f t="shared" si="57"/>
        <v>0</v>
      </c>
      <c r="Q267" s="1842">
        <f t="shared" si="57"/>
        <v>0</v>
      </c>
      <c r="R267" s="1842">
        <f t="shared" si="57"/>
        <v>0</v>
      </c>
      <c r="S267" s="1842">
        <f t="shared" si="57"/>
        <v>0</v>
      </c>
      <c r="T267" s="1842">
        <f t="shared" si="57"/>
        <v>0</v>
      </c>
      <c r="U267" s="1842">
        <f t="shared" si="57"/>
        <v>0</v>
      </c>
      <c r="V267" s="1842">
        <f t="shared" si="57"/>
        <v>0</v>
      </c>
      <c r="W267" s="1842">
        <f t="shared" si="57"/>
        <v>0</v>
      </c>
      <c r="X267" s="1853"/>
    </row>
    <row r="268" spans="1:24" ht="12.75" x14ac:dyDescent="0.2">
      <c r="A268" s="688"/>
      <c r="B268" s="565"/>
      <c r="C268" s="1842"/>
      <c r="D268" s="1842"/>
      <c r="E268" s="1842"/>
      <c r="F268" s="1842"/>
      <c r="G268" s="1842"/>
      <c r="H268" s="1842"/>
      <c r="I268" s="1842"/>
      <c r="J268" s="1842"/>
      <c r="K268" s="1842"/>
      <c r="L268" s="1842"/>
      <c r="M268" s="1842"/>
      <c r="N268" s="1842"/>
      <c r="O268" s="1842"/>
      <c r="P268" s="1842"/>
      <c r="Q268" s="1842"/>
      <c r="R268" s="1842"/>
      <c r="S268" s="1842"/>
      <c r="T268" s="1842"/>
      <c r="U268" s="1842"/>
      <c r="V268" s="1842"/>
      <c r="W268" s="1842"/>
      <c r="X268" s="1853"/>
    </row>
    <row r="269" spans="1:24" ht="12.75" x14ac:dyDescent="0.2">
      <c r="A269" s="672"/>
      <c r="B269" s="697" t="s">
        <v>851</v>
      </c>
      <c r="C269" s="1842"/>
      <c r="D269" s="1842"/>
      <c r="E269" s="1842"/>
      <c r="F269" s="1842"/>
      <c r="G269" s="1842"/>
      <c r="H269" s="1842"/>
      <c r="I269" s="1842"/>
      <c r="J269" s="1842"/>
      <c r="K269" s="1842"/>
      <c r="L269" s="1842"/>
      <c r="M269" s="1842"/>
      <c r="N269" s="1842"/>
      <c r="O269" s="1842"/>
      <c r="P269" s="1842"/>
      <c r="Q269" s="1842"/>
      <c r="R269" s="1842"/>
      <c r="S269" s="1842"/>
      <c r="T269" s="1842"/>
      <c r="U269" s="1842"/>
      <c r="V269" s="1842"/>
      <c r="W269" s="1842"/>
      <c r="X269" s="1853"/>
    </row>
    <row r="270" spans="1:24" ht="12.75" x14ac:dyDescent="0.2">
      <c r="A270" s="672"/>
      <c r="B270" s="1134" t="s">
        <v>775</v>
      </c>
      <c r="C270" s="1842">
        <f>SUMIF($Z$71:$Z$75,$B270,C$71:C$75)</f>
        <v>134051.62747760591</v>
      </c>
      <c r="D270" s="1842">
        <f>SUMIF($Z$71:$Z$75,$B270,D$71:D$75)</f>
        <v>62463.426612037212</v>
      </c>
      <c r="E270" s="1842">
        <f t="shared" ref="E270:W270" si="58">SUMIF($Z$71:$Z$75,$B270,E$71:E$75)</f>
        <v>10252.215996921712</v>
      </c>
      <c r="F270" s="1842">
        <f t="shared" si="58"/>
        <v>58803.711949694167</v>
      </c>
      <c r="G270" s="1842">
        <f t="shared" si="58"/>
        <v>0</v>
      </c>
      <c r="H270" s="1842">
        <f t="shared" si="58"/>
        <v>0</v>
      </c>
      <c r="I270" s="1842">
        <f t="shared" si="58"/>
        <v>448.88329732590967</v>
      </c>
      <c r="J270" s="1842">
        <f t="shared" si="58"/>
        <v>2083.3896216269272</v>
      </c>
      <c r="K270" s="1842">
        <f t="shared" si="58"/>
        <v>0</v>
      </c>
      <c r="L270" s="1842">
        <f t="shared" si="58"/>
        <v>0</v>
      </c>
      <c r="M270" s="1842">
        <f t="shared" si="58"/>
        <v>0</v>
      </c>
      <c r="N270" s="1842">
        <f t="shared" si="58"/>
        <v>0</v>
      </c>
      <c r="O270" s="1842">
        <f t="shared" si="58"/>
        <v>0</v>
      </c>
      <c r="P270" s="1842">
        <f t="shared" si="58"/>
        <v>0</v>
      </c>
      <c r="Q270" s="1842">
        <f t="shared" si="58"/>
        <v>0</v>
      </c>
      <c r="R270" s="1842">
        <f t="shared" si="58"/>
        <v>0</v>
      </c>
      <c r="S270" s="1842">
        <f t="shared" si="58"/>
        <v>0</v>
      </c>
      <c r="T270" s="1842">
        <f t="shared" si="58"/>
        <v>0</v>
      </c>
      <c r="U270" s="1842">
        <f t="shared" si="58"/>
        <v>0</v>
      </c>
      <c r="V270" s="1842">
        <f t="shared" si="58"/>
        <v>0</v>
      </c>
      <c r="W270" s="1842">
        <f t="shared" si="58"/>
        <v>0</v>
      </c>
      <c r="X270" s="1853"/>
    </row>
    <row r="271" spans="1:24" ht="12.75" x14ac:dyDescent="0.2">
      <c r="A271" s="669"/>
      <c r="B271" s="1134" t="s">
        <v>1273</v>
      </c>
      <c r="C271" s="1842">
        <f>SUMIF($Z$72:$Z$75,$B271,C$72:C$75)</f>
        <v>415563.36703409697</v>
      </c>
      <c r="D271" s="1842">
        <f>SUMIF($Z$72:$Z$75,$B271,D$72:D$75)</f>
        <v>351335.09732334258</v>
      </c>
      <c r="E271" s="1842">
        <f t="shared" ref="E271:W271" si="59">SUMIF($Z$72:$Z$75,$B271,E$72:E$75)</f>
        <v>57820.523333239471</v>
      </c>
      <c r="F271" s="1842">
        <f t="shared" si="59"/>
        <v>5288.2625470835601</v>
      </c>
      <c r="G271" s="1842">
        <f t="shared" si="59"/>
        <v>0</v>
      </c>
      <c r="H271" s="1842">
        <f t="shared" si="59"/>
        <v>0</v>
      </c>
      <c r="I271" s="1842">
        <f t="shared" si="59"/>
        <v>40.368416389950845</v>
      </c>
      <c r="J271" s="1842">
        <f t="shared" si="59"/>
        <v>199.78640129460408</v>
      </c>
      <c r="K271" s="1842">
        <f t="shared" si="59"/>
        <v>0</v>
      </c>
      <c r="L271" s="1842">
        <f t="shared" si="59"/>
        <v>879.32901274668745</v>
      </c>
      <c r="M271" s="1842">
        <f t="shared" si="59"/>
        <v>0</v>
      </c>
      <c r="N271" s="1842">
        <f t="shared" si="59"/>
        <v>0</v>
      </c>
      <c r="O271" s="1842">
        <f t="shared" si="59"/>
        <v>0</v>
      </c>
      <c r="P271" s="1842">
        <f t="shared" si="59"/>
        <v>0</v>
      </c>
      <c r="Q271" s="1842">
        <f t="shared" si="59"/>
        <v>0</v>
      </c>
      <c r="R271" s="1842">
        <f t="shared" si="59"/>
        <v>0</v>
      </c>
      <c r="S271" s="1842">
        <f t="shared" si="59"/>
        <v>0</v>
      </c>
      <c r="T271" s="1842">
        <f t="shared" si="59"/>
        <v>0</v>
      </c>
      <c r="U271" s="1842">
        <f t="shared" si="59"/>
        <v>0</v>
      </c>
      <c r="V271" s="1842">
        <f t="shared" si="59"/>
        <v>0</v>
      </c>
      <c r="W271" s="1842">
        <f t="shared" si="59"/>
        <v>0</v>
      </c>
      <c r="X271" s="1853"/>
    </row>
    <row r="272" spans="1:24" ht="12.75" x14ac:dyDescent="0.2">
      <c r="A272" s="376"/>
      <c r="C272" s="1841"/>
      <c r="D272" s="1841"/>
      <c r="E272" s="1841"/>
      <c r="F272" s="1841"/>
      <c r="G272" s="1841"/>
      <c r="H272" s="1841"/>
      <c r="I272" s="1841"/>
      <c r="J272" s="1841"/>
      <c r="K272" s="1841"/>
      <c r="L272" s="1841"/>
      <c r="M272" s="1841"/>
      <c r="N272" s="1841"/>
      <c r="O272" s="1841"/>
      <c r="P272" s="1841"/>
      <c r="Q272" s="1841"/>
      <c r="R272" s="1841"/>
      <c r="S272" s="1841"/>
      <c r="T272" s="1841"/>
      <c r="U272" s="1841"/>
      <c r="V272" s="1841"/>
      <c r="W272" s="1841"/>
      <c r="X272" s="1854"/>
    </row>
    <row r="273" spans="1:24" ht="13.5" thickBot="1" x14ac:dyDescent="0.25">
      <c r="A273" s="694"/>
      <c r="B273" s="939" t="s">
        <v>708</v>
      </c>
      <c r="C273" s="1847">
        <f>SUM(C270:C271)</f>
        <v>549614.99451170291</v>
      </c>
      <c r="D273" s="1847">
        <f t="shared" ref="D273:W273" si="60">SUM(D270:D271)</f>
        <v>413798.52393537981</v>
      </c>
      <c r="E273" s="1847">
        <f t="shared" si="60"/>
        <v>68072.739330161188</v>
      </c>
      <c r="F273" s="1847">
        <f t="shared" si="60"/>
        <v>64091.97449677773</v>
      </c>
      <c r="G273" s="1847">
        <f t="shared" si="60"/>
        <v>0</v>
      </c>
      <c r="H273" s="1847">
        <f t="shared" si="60"/>
        <v>0</v>
      </c>
      <c r="I273" s="1847">
        <f t="shared" si="60"/>
        <v>489.25171371586049</v>
      </c>
      <c r="J273" s="1847">
        <f t="shared" si="60"/>
        <v>2283.1760229215315</v>
      </c>
      <c r="K273" s="1847">
        <f t="shared" si="60"/>
        <v>0</v>
      </c>
      <c r="L273" s="1847">
        <f t="shared" si="60"/>
        <v>879.32901274668745</v>
      </c>
      <c r="M273" s="1847">
        <f t="shared" si="60"/>
        <v>0</v>
      </c>
      <c r="N273" s="1847">
        <f t="shared" si="60"/>
        <v>0</v>
      </c>
      <c r="O273" s="1847">
        <f t="shared" si="60"/>
        <v>0</v>
      </c>
      <c r="P273" s="1847">
        <f t="shared" si="60"/>
        <v>0</v>
      </c>
      <c r="Q273" s="1847">
        <f t="shared" si="60"/>
        <v>0</v>
      </c>
      <c r="R273" s="1847">
        <f t="shared" si="60"/>
        <v>0</v>
      </c>
      <c r="S273" s="1847">
        <f t="shared" si="60"/>
        <v>0</v>
      </c>
      <c r="T273" s="1847">
        <f t="shared" si="60"/>
        <v>0</v>
      </c>
      <c r="U273" s="1847">
        <f t="shared" si="60"/>
        <v>0</v>
      </c>
      <c r="V273" s="1847">
        <f t="shared" si="60"/>
        <v>0</v>
      </c>
      <c r="W273" s="1847">
        <f t="shared" si="60"/>
        <v>0</v>
      </c>
      <c r="X273" s="1855"/>
    </row>
    <row r="274" spans="1:24" ht="13.5" thickTop="1" x14ac:dyDescent="0.2">
      <c r="A274" s="376"/>
      <c r="B274" s="943" t="s">
        <v>1101</v>
      </c>
      <c r="C274" s="1848">
        <f>SUM(C270:C271,C267,C264)</f>
        <v>779378.9178506803</v>
      </c>
      <c r="D274" s="1848">
        <f t="shared" ref="D274:W274" si="61">SUM(D270:D271,D267,D264)</f>
        <v>569114.73015229602</v>
      </c>
      <c r="E274" s="1848">
        <f t="shared" si="61"/>
        <v>101723.20541358538</v>
      </c>
      <c r="F274" s="1848">
        <f t="shared" si="61"/>
        <v>80235.393706722112</v>
      </c>
      <c r="G274" s="1848">
        <f t="shared" si="61"/>
        <v>0</v>
      </c>
      <c r="H274" s="1848">
        <f t="shared" si="61"/>
        <v>0</v>
      </c>
      <c r="I274" s="1848">
        <f t="shared" si="61"/>
        <v>621.07872595360743</v>
      </c>
      <c r="J274" s="1848">
        <f t="shared" si="61"/>
        <v>26517.047313934574</v>
      </c>
      <c r="K274" s="1848">
        <f t="shared" si="61"/>
        <v>0</v>
      </c>
      <c r="L274" s="1848">
        <f t="shared" si="61"/>
        <v>1167.4625381885371</v>
      </c>
      <c r="M274" s="1848">
        <f t="shared" si="61"/>
        <v>0</v>
      </c>
      <c r="N274" s="1848">
        <f t="shared" si="61"/>
        <v>0</v>
      </c>
      <c r="O274" s="1848">
        <f t="shared" si="61"/>
        <v>0</v>
      </c>
      <c r="P274" s="1848">
        <f t="shared" si="61"/>
        <v>0</v>
      </c>
      <c r="Q274" s="1848">
        <f t="shared" si="61"/>
        <v>0</v>
      </c>
      <c r="R274" s="1848">
        <f t="shared" si="61"/>
        <v>0</v>
      </c>
      <c r="S274" s="1848">
        <f t="shared" si="61"/>
        <v>0</v>
      </c>
      <c r="T274" s="1848">
        <f t="shared" si="61"/>
        <v>0</v>
      </c>
      <c r="U274" s="1848">
        <f t="shared" si="61"/>
        <v>0</v>
      </c>
      <c r="V274" s="1848">
        <f t="shared" si="61"/>
        <v>0</v>
      </c>
      <c r="W274" s="1848">
        <f t="shared" si="61"/>
        <v>0</v>
      </c>
      <c r="X274" s="1855"/>
    </row>
    <row r="275" spans="1:24" ht="12.75" x14ac:dyDescent="0.2">
      <c r="A275" s="376"/>
      <c r="B275" s="673"/>
      <c r="C275" s="1841"/>
      <c r="D275" s="1841"/>
      <c r="E275" s="1841"/>
      <c r="F275" s="1841"/>
      <c r="G275" s="1841"/>
      <c r="H275" s="1841"/>
      <c r="I275" s="1841"/>
      <c r="J275" s="1841"/>
      <c r="K275" s="1841"/>
      <c r="L275" s="1841"/>
      <c r="M275" s="1841"/>
      <c r="N275" s="1841"/>
      <c r="O275" s="1841"/>
      <c r="P275" s="1841"/>
      <c r="Q275" s="1841"/>
      <c r="R275" s="1841"/>
      <c r="S275" s="1841"/>
      <c r="T275" s="1841"/>
      <c r="U275" s="1841"/>
      <c r="V275" s="1841"/>
      <c r="W275" s="1841"/>
      <c r="X275" s="1854"/>
    </row>
    <row r="276" spans="1:24" ht="12.75" x14ac:dyDescent="0.2">
      <c r="A276" s="376"/>
      <c r="B276" s="678" t="s">
        <v>1214</v>
      </c>
      <c r="C276" s="1842">
        <f>C80</f>
        <v>148165.88708423078</v>
      </c>
      <c r="D276" s="1842">
        <f t="shared" ref="D276:W279" si="62">D80</f>
        <v>97665.978613208252</v>
      </c>
      <c r="E276" s="1842">
        <f t="shared" si="62"/>
        <v>28233.56583739059</v>
      </c>
      <c r="F276" s="1842">
        <f t="shared" si="62"/>
        <v>22084.836201209131</v>
      </c>
      <c r="G276" s="1842">
        <f t="shared" si="62"/>
        <v>0</v>
      </c>
      <c r="H276" s="1842">
        <f t="shared" si="62"/>
        <v>0</v>
      </c>
      <c r="I276" s="1842">
        <f t="shared" si="62"/>
        <v>181.50643242280321</v>
      </c>
      <c r="J276" s="1842">
        <f t="shared" si="62"/>
        <v>0</v>
      </c>
      <c r="K276" s="1842">
        <f t="shared" si="62"/>
        <v>0</v>
      </c>
      <c r="L276" s="1842">
        <f t="shared" si="62"/>
        <v>0</v>
      </c>
      <c r="M276" s="1842">
        <f t="shared" si="62"/>
        <v>0</v>
      </c>
      <c r="N276" s="1842">
        <f t="shared" si="62"/>
        <v>0</v>
      </c>
      <c r="O276" s="1842">
        <f t="shared" si="62"/>
        <v>0</v>
      </c>
      <c r="P276" s="1842">
        <f t="shared" si="62"/>
        <v>0</v>
      </c>
      <c r="Q276" s="1842">
        <f t="shared" si="62"/>
        <v>0</v>
      </c>
      <c r="R276" s="1842">
        <f t="shared" si="62"/>
        <v>0</v>
      </c>
      <c r="S276" s="1842">
        <f t="shared" si="62"/>
        <v>0</v>
      </c>
      <c r="T276" s="1842">
        <f t="shared" si="62"/>
        <v>0</v>
      </c>
      <c r="U276" s="1842">
        <f t="shared" si="62"/>
        <v>0</v>
      </c>
      <c r="V276" s="1842">
        <f t="shared" si="62"/>
        <v>0</v>
      </c>
      <c r="W276" s="1842">
        <f t="shared" si="62"/>
        <v>0</v>
      </c>
      <c r="X276" s="1853"/>
    </row>
    <row r="277" spans="1:24" ht="12.75" x14ac:dyDescent="0.2">
      <c r="A277" s="376"/>
      <c r="B277" s="702" t="s">
        <v>1208</v>
      </c>
      <c r="C277" s="1842">
        <f>C81</f>
        <v>3816.8637516704798</v>
      </c>
      <c r="D277" s="1842">
        <f t="shared" ref="D277:R277" si="63">D81</f>
        <v>2508.7585922422068</v>
      </c>
      <c r="E277" s="1842">
        <f t="shared" si="63"/>
        <v>730.09437624008171</v>
      </c>
      <c r="F277" s="1842">
        <f t="shared" si="63"/>
        <v>573.27982897411698</v>
      </c>
      <c r="G277" s="1842">
        <f t="shared" si="63"/>
        <v>0</v>
      </c>
      <c r="H277" s="1842">
        <f t="shared" si="63"/>
        <v>0</v>
      </c>
      <c r="I277" s="1842">
        <f t="shared" si="63"/>
        <v>4.7309542140743224</v>
      </c>
      <c r="J277" s="1842">
        <f t="shared" si="63"/>
        <v>0</v>
      </c>
      <c r="K277" s="1842">
        <f t="shared" si="63"/>
        <v>0</v>
      </c>
      <c r="L277" s="1842">
        <f t="shared" si="63"/>
        <v>0</v>
      </c>
      <c r="M277" s="1842">
        <f t="shared" si="63"/>
        <v>0</v>
      </c>
      <c r="N277" s="1842">
        <f t="shared" si="63"/>
        <v>0</v>
      </c>
      <c r="O277" s="1842">
        <f t="shared" si="63"/>
        <v>0</v>
      </c>
      <c r="P277" s="1842">
        <f t="shared" si="63"/>
        <v>0</v>
      </c>
      <c r="Q277" s="1842">
        <f t="shared" si="63"/>
        <v>0</v>
      </c>
      <c r="R277" s="1842">
        <f t="shared" si="63"/>
        <v>0</v>
      </c>
      <c r="S277" s="1842">
        <f t="shared" si="62"/>
        <v>0</v>
      </c>
      <c r="T277" s="1842">
        <f t="shared" si="62"/>
        <v>0</v>
      </c>
      <c r="U277" s="1842">
        <f t="shared" si="62"/>
        <v>0</v>
      </c>
      <c r="V277" s="1842">
        <f t="shared" si="62"/>
        <v>0</v>
      </c>
      <c r="W277" s="1842">
        <f t="shared" si="62"/>
        <v>0</v>
      </c>
      <c r="X277" s="1853"/>
    </row>
    <row r="278" spans="1:24" ht="12.75" x14ac:dyDescent="0.2">
      <c r="A278" s="376"/>
      <c r="B278" s="702" t="s">
        <v>1209</v>
      </c>
      <c r="C278" s="1842">
        <f>C82</f>
        <v>28344.863390660161</v>
      </c>
      <c r="D278" s="1842">
        <f t="shared" si="62"/>
        <v>18630.588934731619</v>
      </c>
      <c r="E278" s="1842">
        <f t="shared" si="62"/>
        <v>5421.8402078820036</v>
      </c>
      <c r="F278" s="1842">
        <f t="shared" si="62"/>
        <v>4257.3011493482391</v>
      </c>
      <c r="G278" s="1842">
        <f t="shared" si="62"/>
        <v>0</v>
      </c>
      <c r="H278" s="1842">
        <f t="shared" si="62"/>
        <v>0</v>
      </c>
      <c r="I278" s="1842">
        <f t="shared" si="62"/>
        <v>35.13309869830055</v>
      </c>
      <c r="J278" s="1842">
        <f t="shared" si="62"/>
        <v>0</v>
      </c>
      <c r="K278" s="1842">
        <f t="shared" si="62"/>
        <v>0</v>
      </c>
      <c r="L278" s="1842">
        <f t="shared" si="62"/>
        <v>0</v>
      </c>
      <c r="M278" s="1842">
        <f t="shared" si="62"/>
        <v>0</v>
      </c>
      <c r="N278" s="1842">
        <f t="shared" si="62"/>
        <v>0</v>
      </c>
      <c r="O278" s="1842">
        <f t="shared" si="62"/>
        <v>0</v>
      </c>
      <c r="P278" s="1842">
        <f t="shared" si="62"/>
        <v>0</v>
      </c>
      <c r="Q278" s="1842">
        <f t="shared" si="62"/>
        <v>0</v>
      </c>
      <c r="R278" s="1842">
        <f t="shared" si="62"/>
        <v>0</v>
      </c>
      <c r="S278" s="1842">
        <f t="shared" si="62"/>
        <v>0</v>
      </c>
      <c r="T278" s="1842">
        <f t="shared" si="62"/>
        <v>0</v>
      </c>
      <c r="U278" s="1842">
        <f t="shared" si="62"/>
        <v>0</v>
      </c>
      <c r="V278" s="1842">
        <f t="shared" si="62"/>
        <v>0</v>
      </c>
      <c r="W278" s="1842">
        <f t="shared" si="62"/>
        <v>0</v>
      </c>
      <c r="X278" s="1853"/>
    </row>
    <row r="279" spans="1:24" ht="12.75" x14ac:dyDescent="0.2">
      <c r="A279" s="376"/>
      <c r="B279" s="702" t="s">
        <v>1210</v>
      </c>
      <c r="C279" s="1842">
        <f>C83</f>
        <v>43795.057337943588</v>
      </c>
      <c r="D279" s="1842">
        <f t="shared" si="62"/>
        <v>28785.734451804867</v>
      </c>
      <c r="E279" s="1842">
        <f t="shared" si="62"/>
        <v>8377.1722413593234</v>
      </c>
      <c r="F279" s="1842">
        <f t="shared" si="62"/>
        <v>6577.8672266254607</v>
      </c>
      <c r="G279" s="1842">
        <f t="shared" si="62"/>
        <v>0</v>
      </c>
      <c r="H279" s="1842">
        <f t="shared" si="62"/>
        <v>0</v>
      </c>
      <c r="I279" s="1842">
        <f t="shared" si="62"/>
        <v>54.283418153946798</v>
      </c>
      <c r="J279" s="1842">
        <f t="shared" si="62"/>
        <v>0</v>
      </c>
      <c r="K279" s="1842">
        <f t="shared" si="62"/>
        <v>0</v>
      </c>
      <c r="L279" s="1842">
        <f t="shared" si="62"/>
        <v>0</v>
      </c>
      <c r="M279" s="1842">
        <f t="shared" si="62"/>
        <v>0</v>
      </c>
      <c r="N279" s="1842">
        <f t="shared" si="62"/>
        <v>0</v>
      </c>
      <c r="O279" s="1842">
        <f t="shared" si="62"/>
        <v>0</v>
      </c>
      <c r="P279" s="1842">
        <f t="shared" si="62"/>
        <v>0</v>
      </c>
      <c r="Q279" s="1842">
        <f t="shared" si="62"/>
        <v>0</v>
      </c>
      <c r="R279" s="1842">
        <f t="shared" si="62"/>
        <v>0</v>
      </c>
      <c r="S279" s="1842">
        <f t="shared" si="62"/>
        <v>0</v>
      </c>
      <c r="T279" s="1842">
        <f t="shared" si="62"/>
        <v>0</v>
      </c>
      <c r="U279" s="1842">
        <f t="shared" si="62"/>
        <v>0</v>
      </c>
      <c r="V279" s="1842">
        <f t="shared" si="62"/>
        <v>0</v>
      </c>
      <c r="W279" s="1842">
        <f t="shared" si="62"/>
        <v>0</v>
      </c>
      <c r="X279" s="1853"/>
    </row>
    <row r="280" spans="1:24" ht="12.75" x14ac:dyDescent="0.2">
      <c r="A280" s="700"/>
      <c r="B280" s="704"/>
      <c r="C280" s="1841"/>
      <c r="D280" s="1841"/>
      <c r="E280" s="1841"/>
      <c r="F280" s="1841"/>
      <c r="G280" s="1841"/>
      <c r="H280" s="1841"/>
      <c r="I280" s="1841"/>
      <c r="J280" s="1841"/>
      <c r="K280" s="1841"/>
      <c r="L280" s="1841"/>
      <c r="M280" s="1841"/>
      <c r="N280" s="1841"/>
      <c r="O280" s="1841"/>
      <c r="P280" s="1841"/>
      <c r="Q280" s="1841"/>
      <c r="R280" s="1841"/>
      <c r="S280" s="1841"/>
      <c r="T280" s="1841"/>
      <c r="U280" s="1841"/>
      <c r="V280" s="1841"/>
      <c r="W280" s="1841"/>
      <c r="X280" s="1854"/>
    </row>
    <row r="281" spans="1:24" ht="13.5" thickBot="1" x14ac:dyDescent="0.25">
      <c r="A281" s="672"/>
      <c r="B281" s="928" t="s">
        <v>682</v>
      </c>
      <c r="C281" s="1850">
        <f>SUM(C276:C279,C274,C259)</f>
        <v>934940.05191518541</v>
      </c>
      <c r="D281" s="1850">
        <f t="shared" ref="D281:W281" si="64">SUM(D276:D279,D274,D259)</f>
        <v>682509.1567846837</v>
      </c>
      <c r="E281" s="1850">
        <f t="shared" si="64"/>
        <v>129930.00297522267</v>
      </c>
      <c r="F281" s="1850">
        <f t="shared" si="64"/>
        <v>94740.51383567616</v>
      </c>
      <c r="G281" s="1850">
        <f t="shared" si="64"/>
        <v>0</v>
      </c>
      <c r="H281" s="1850">
        <f t="shared" si="64"/>
        <v>0</v>
      </c>
      <c r="I281" s="1850">
        <f t="shared" si="64"/>
        <v>660.42787693587638</v>
      </c>
      <c r="J281" s="1850">
        <f t="shared" si="64"/>
        <v>25996.651890192574</v>
      </c>
      <c r="K281" s="1850">
        <f t="shared" si="64"/>
        <v>0</v>
      </c>
      <c r="L281" s="1850">
        <f t="shared" si="64"/>
        <v>1103.2985524743351</v>
      </c>
      <c r="M281" s="1850">
        <f t="shared" si="64"/>
        <v>0</v>
      </c>
      <c r="N281" s="1850">
        <f t="shared" si="64"/>
        <v>0</v>
      </c>
      <c r="O281" s="1850">
        <f t="shared" si="64"/>
        <v>0</v>
      </c>
      <c r="P281" s="1850">
        <f t="shared" si="64"/>
        <v>0</v>
      </c>
      <c r="Q281" s="1850">
        <f t="shared" si="64"/>
        <v>0</v>
      </c>
      <c r="R281" s="1850">
        <f t="shared" si="64"/>
        <v>0</v>
      </c>
      <c r="S281" s="1850">
        <f t="shared" si="64"/>
        <v>0</v>
      </c>
      <c r="T281" s="1850">
        <f t="shared" si="64"/>
        <v>0</v>
      </c>
      <c r="U281" s="1850">
        <f t="shared" si="64"/>
        <v>0</v>
      </c>
      <c r="V281" s="1850">
        <f t="shared" si="64"/>
        <v>0</v>
      </c>
      <c r="W281" s="1850">
        <f t="shared" si="64"/>
        <v>0</v>
      </c>
      <c r="X281" s="1856"/>
    </row>
    <row r="282" spans="1:24" ht="13.5" thickTop="1" x14ac:dyDescent="0.2">
      <c r="A282" s="672"/>
      <c r="C282" s="1134"/>
      <c r="E282" s="1844"/>
      <c r="F282" s="1849"/>
      <c r="X282" s="610"/>
    </row>
    <row r="283" spans="1:24" ht="12.75" x14ac:dyDescent="0.2">
      <c r="A283" s="1310"/>
      <c r="C283" s="1134"/>
      <c r="E283" s="1845"/>
      <c r="F283" s="1849"/>
      <c r="X283" s="610"/>
    </row>
    <row r="284" spans="1:24" ht="23.25" x14ac:dyDescent="0.2">
      <c r="A284" s="2525" t="s">
        <v>1580</v>
      </c>
      <c r="B284" s="2525"/>
      <c r="C284" s="1134"/>
      <c r="E284" s="1310"/>
      <c r="F284" s="670"/>
      <c r="X284" s="610"/>
    </row>
    <row r="285" spans="1:24" ht="23.25" x14ac:dyDescent="0.2">
      <c r="A285" s="736" t="s">
        <v>1447</v>
      </c>
      <c r="B285" s="658"/>
      <c r="C285" s="1134"/>
      <c r="E285" s="1838"/>
      <c r="F285" s="670"/>
      <c r="X285" s="610"/>
    </row>
    <row r="286" spans="1:24" ht="15" x14ac:dyDescent="0.2">
      <c r="A286" s="2521"/>
      <c r="B286" s="2521"/>
      <c r="C286" s="1134"/>
      <c r="E286" s="1834"/>
      <c r="F286" s="670"/>
      <c r="X286" s="610"/>
    </row>
    <row r="287" spans="1:24" ht="12.75" x14ac:dyDescent="0.2">
      <c r="A287" s="647"/>
      <c r="B287" s="647"/>
      <c r="C287" s="1134"/>
      <c r="E287" s="1835"/>
      <c r="F287" s="670"/>
      <c r="X287" s="610"/>
    </row>
    <row r="288" spans="1:24" ht="38.25" x14ac:dyDescent="0.2">
      <c r="A288" s="1836"/>
      <c r="B288" s="737" t="s">
        <v>318</v>
      </c>
      <c r="C288" s="1851" t="str">
        <f>C247</f>
        <v>Total</v>
      </c>
      <c r="D288" s="1851" t="str">
        <f>D247</f>
        <v>Residential</v>
      </c>
      <c r="E288" s="1851" t="str">
        <f>E247</f>
        <v>GS &lt;50</v>
      </c>
      <c r="F288" s="1851" t="str">
        <f>F247</f>
        <v>GS &gt;50kW</v>
      </c>
      <c r="G288" s="1851" t="str">
        <f t="shared" ref="G288:P288" si="65">G247</f>
        <v>GS&gt; 50-TOU</v>
      </c>
      <c r="H288" s="1851" t="str">
        <f t="shared" si="65"/>
        <v>GS &gt;50-Intermediate</v>
      </c>
      <c r="I288" s="1851" t="str">
        <f t="shared" si="65"/>
        <v>Large User</v>
      </c>
      <c r="J288" s="1851" t="str">
        <f t="shared" si="65"/>
        <v>Street Light</v>
      </c>
      <c r="K288" s="1851" t="str">
        <f t="shared" si="65"/>
        <v>Sentinel</v>
      </c>
      <c r="L288" s="1851" t="str">
        <f t="shared" si="65"/>
        <v>Unmetered Scattered Load</v>
      </c>
      <c r="M288" s="1851" t="str">
        <f t="shared" si="65"/>
        <v>Embedded Distributor</v>
      </c>
      <c r="N288" s="1851" t="str">
        <f t="shared" si="65"/>
        <v>Back-up/Standby Power</v>
      </c>
      <c r="O288" s="1851" t="str">
        <f t="shared" si="65"/>
        <v>Rate Class 1</v>
      </c>
      <c r="P288" s="1851" t="str">
        <f t="shared" si="65"/>
        <v>Rate class 2</v>
      </c>
      <c r="Q288" s="1851" t="str">
        <f>Q247</f>
        <v>Rate class 3</v>
      </c>
      <c r="R288" s="1851" t="str">
        <f t="shared" ref="R288:W288" si="66">R247</f>
        <v>Rate class 4</v>
      </c>
      <c r="S288" s="1851" t="str">
        <f t="shared" si="66"/>
        <v>Rate class 5</v>
      </c>
      <c r="T288" s="1851" t="str">
        <f t="shared" si="66"/>
        <v>Rate class 6</v>
      </c>
      <c r="U288" s="1851" t="str">
        <f t="shared" si="66"/>
        <v>Rate class 7</v>
      </c>
      <c r="V288" s="1851" t="str">
        <f t="shared" si="66"/>
        <v>Rate class 8</v>
      </c>
      <c r="W288" s="1851" t="str">
        <f t="shared" si="66"/>
        <v>Rate class 9</v>
      </c>
      <c r="X288" s="1863"/>
    </row>
    <row r="289" spans="1:24" ht="12.75" x14ac:dyDescent="0.2">
      <c r="A289" s="663"/>
      <c r="B289" s="664" t="s">
        <v>337</v>
      </c>
      <c r="C289" s="1134"/>
      <c r="D289" s="1134"/>
      <c r="E289" s="1134"/>
      <c r="F289" s="1134"/>
      <c r="G289" s="1134"/>
      <c r="H289" s="1134"/>
      <c r="I289" s="1134"/>
      <c r="J289" s="1134"/>
      <c r="K289" s="1134"/>
      <c r="L289" s="1134"/>
      <c r="M289" s="1134"/>
      <c r="N289" s="1134"/>
      <c r="O289" s="1134"/>
      <c r="P289" s="1134"/>
      <c r="Q289" s="1134"/>
      <c r="R289" s="1134"/>
      <c r="S289" s="1134"/>
      <c r="T289" s="1134"/>
      <c r="U289" s="1134"/>
      <c r="V289" s="1134"/>
      <c r="W289" s="1134"/>
      <c r="X289" s="1864"/>
    </row>
    <row r="290" spans="1:24" ht="12.75" x14ac:dyDescent="0.2">
      <c r="A290" s="669"/>
      <c r="B290" s="1134" t="s">
        <v>774</v>
      </c>
      <c r="C290" s="1842">
        <f>C92</f>
        <v>2877327.652999999</v>
      </c>
      <c r="D290" s="1842">
        <f>D92</f>
        <v>1896637.7926204791</v>
      </c>
      <c r="E290" s="1842">
        <f>E92</f>
        <v>548285.58263574878</v>
      </c>
      <c r="F290" s="1842">
        <f>F92</f>
        <v>428879.48882315698</v>
      </c>
      <c r="G290" s="1842">
        <f t="shared" ref="G290:P290" si="67">G92</f>
        <v>0</v>
      </c>
      <c r="H290" s="1842">
        <f t="shared" si="67"/>
        <v>0</v>
      </c>
      <c r="I290" s="1842">
        <f t="shared" si="67"/>
        <v>3524.7889206144441</v>
      </c>
      <c r="J290" s="1842">
        <f t="shared" si="67"/>
        <v>0</v>
      </c>
      <c r="K290" s="1842">
        <f t="shared" si="67"/>
        <v>0</v>
      </c>
      <c r="L290" s="1842">
        <f t="shared" si="67"/>
        <v>0</v>
      </c>
      <c r="M290" s="1842">
        <f t="shared" si="67"/>
        <v>0</v>
      </c>
      <c r="N290" s="1842">
        <f t="shared" si="67"/>
        <v>0</v>
      </c>
      <c r="O290" s="1842">
        <f t="shared" si="67"/>
        <v>0</v>
      </c>
      <c r="P290" s="1842">
        <f t="shared" si="67"/>
        <v>0</v>
      </c>
      <c r="Q290" s="1842">
        <f>Q92</f>
        <v>0</v>
      </c>
      <c r="R290" s="1842">
        <f t="shared" ref="R290:W290" si="68">R92</f>
        <v>0</v>
      </c>
      <c r="S290" s="1842">
        <f t="shared" si="68"/>
        <v>0</v>
      </c>
      <c r="T290" s="1842">
        <f t="shared" si="68"/>
        <v>0</v>
      </c>
      <c r="U290" s="1842">
        <f t="shared" si="68"/>
        <v>0</v>
      </c>
      <c r="V290" s="1842">
        <f t="shared" si="68"/>
        <v>0</v>
      </c>
      <c r="W290" s="1842">
        <f t="shared" si="68"/>
        <v>0</v>
      </c>
      <c r="X290" s="1853"/>
    </row>
    <row r="291" spans="1:24" ht="12.75" x14ac:dyDescent="0.2">
      <c r="A291" s="679"/>
      <c r="B291" s="673"/>
      <c r="C291" s="1842"/>
      <c r="D291" s="1842"/>
      <c r="E291" s="1842"/>
      <c r="F291" s="1842"/>
      <c r="G291" s="1842"/>
      <c r="H291" s="1842"/>
      <c r="I291" s="1842"/>
      <c r="J291" s="1842"/>
      <c r="K291" s="1842"/>
      <c r="L291" s="1842"/>
      <c r="M291" s="1842"/>
      <c r="N291" s="1842"/>
      <c r="O291" s="1842"/>
      <c r="P291" s="1842"/>
      <c r="Q291" s="1842"/>
      <c r="R291" s="1842"/>
      <c r="S291" s="1842"/>
      <c r="T291" s="1842"/>
      <c r="U291" s="1842"/>
      <c r="V291" s="1842"/>
      <c r="W291" s="1842"/>
      <c r="X291" s="1853"/>
    </row>
    <row r="292" spans="1:24" ht="12.75" x14ac:dyDescent="0.2">
      <c r="A292" s="669"/>
      <c r="B292" s="664" t="s">
        <v>0</v>
      </c>
      <c r="C292" s="1842"/>
      <c r="D292" s="1842"/>
      <c r="E292" s="1842"/>
      <c r="F292" s="1842"/>
      <c r="G292" s="1842"/>
      <c r="H292" s="1842"/>
      <c r="I292" s="1842"/>
      <c r="J292" s="1842"/>
      <c r="K292" s="1842"/>
      <c r="L292" s="1842"/>
      <c r="M292" s="1842"/>
      <c r="N292" s="1842"/>
      <c r="O292" s="1842"/>
      <c r="P292" s="1842"/>
      <c r="Q292" s="1842"/>
      <c r="R292" s="1842"/>
      <c r="S292" s="1842"/>
      <c r="T292" s="1842"/>
      <c r="U292" s="1842"/>
      <c r="V292" s="1842"/>
      <c r="W292" s="1842"/>
      <c r="X292" s="1853"/>
    </row>
    <row r="293" spans="1:24" ht="25.5" x14ac:dyDescent="0.2">
      <c r="A293" s="669"/>
      <c r="B293" s="1161" t="s">
        <v>849</v>
      </c>
      <c r="C293" s="1857">
        <f>C95</f>
        <v>-1743229.9005071793</v>
      </c>
      <c r="D293" s="1857">
        <f>D95</f>
        <v>-1149078.6275524511</v>
      </c>
      <c r="E293" s="1857">
        <f>E95</f>
        <v>-332178.99972952349</v>
      </c>
      <c r="F293" s="1857">
        <f>F95</f>
        <v>-259836.77870375718</v>
      </c>
      <c r="G293" s="1857">
        <f t="shared" ref="G293:P293" si="69">G95</f>
        <v>0</v>
      </c>
      <c r="H293" s="1857">
        <f t="shared" si="69"/>
        <v>0</v>
      </c>
      <c r="I293" s="1857">
        <f t="shared" si="69"/>
        <v>-2135.4945214477202</v>
      </c>
      <c r="J293" s="1857">
        <f t="shared" si="69"/>
        <v>0</v>
      </c>
      <c r="K293" s="1857">
        <f t="shared" si="69"/>
        <v>0</v>
      </c>
      <c r="L293" s="1857">
        <f t="shared" si="69"/>
        <v>0</v>
      </c>
      <c r="M293" s="1857">
        <f t="shared" si="69"/>
        <v>0</v>
      </c>
      <c r="N293" s="1857">
        <f t="shared" si="69"/>
        <v>0</v>
      </c>
      <c r="O293" s="1857">
        <f t="shared" si="69"/>
        <v>0</v>
      </c>
      <c r="P293" s="1857">
        <f t="shared" si="69"/>
        <v>0</v>
      </c>
      <c r="Q293" s="1857">
        <f>Q95</f>
        <v>0</v>
      </c>
      <c r="R293" s="1857">
        <f t="shared" ref="R293:W293" si="70">R95</f>
        <v>0</v>
      </c>
      <c r="S293" s="1857">
        <f t="shared" si="70"/>
        <v>0</v>
      </c>
      <c r="T293" s="1857">
        <f t="shared" si="70"/>
        <v>0</v>
      </c>
      <c r="U293" s="1857">
        <f t="shared" si="70"/>
        <v>0</v>
      </c>
      <c r="V293" s="1857">
        <f t="shared" si="70"/>
        <v>0</v>
      </c>
      <c r="W293" s="1857">
        <f t="shared" si="70"/>
        <v>0</v>
      </c>
      <c r="X293" s="1865"/>
    </row>
    <row r="294" spans="1:24" ht="12.75" x14ac:dyDescent="0.2">
      <c r="A294" s="677"/>
      <c r="B294" s="218" t="s">
        <v>1205</v>
      </c>
      <c r="C294" s="1857">
        <f t="shared" ref="C294:E296" si="71">C96</f>
        <v>1134097.7524928197</v>
      </c>
      <c r="D294" s="1857">
        <f t="shared" si="71"/>
        <v>747559.16506802803</v>
      </c>
      <c r="E294" s="1857">
        <f t="shared" si="71"/>
        <v>216106.58290622529</v>
      </c>
      <c r="F294" s="1857">
        <f t="shared" ref="F294:S294" si="72">F96</f>
        <v>169042.7101193998</v>
      </c>
      <c r="G294" s="1857">
        <f t="shared" si="72"/>
        <v>0</v>
      </c>
      <c r="H294" s="1857">
        <f t="shared" si="72"/>
        <v>0</v>
      </c>
      <c r="I294" s="1857">
        <f t="shared" si="72"/>
        <v>1389.2943991667239</v>
      </c>
      <c r="J294" s="1857">
        <f t="shared" si="72"/>
        <v>0</v>
      </c>
      <c r="K294" s="1857">
        <f t="shared" si="72"/>
        <v>0</v>
      </c>
      <c r="L294" s="1857">
        <f t="shared" si="72"/>
        <v>0</v>
      </c>
      <c r="M294" s="1857">
        <f t="shared" si="72"/>
        <v>0</v>
      </c>
      <c r="N294" s="1857">
        <f t="shared" si="72"/>
        <v>0</v>
      </c>
      <c r="O294" s="1857">
        <f t="shared" si="72"/>
        <v>0</v>
      </c>
      <c r="P294" s="1857">
        <f t="shared" si="72"/>
        <v>0</v>
      </c>
      <c r="Q294" s="1857">
        <f t="shared" si="72"/>
        <v>0</v>
      </c>
      <c r="R294" s="1857">
        <f t="shared" si="72"/>
        <v>0</v>
      </c>
      <c r="S294" s="1857">
        <f t="shared" si="72"/>
        <v>0</v>
      </c>
      <c r="T294" s="1857">
        <f t="shared" ref="T294:W296" si="73">T96</f>
        <v>0</v>
      </c>
      <c r="U294" s="1857">
        <f t="shared" si="73"/>
        <v>0</v>
      </c>
      <c r="V294" s="1857">
        <f t="shared" si="73"/>
        <v>0</v>
      </c>
      <c r="W294" s="1857">
        <f t="shared" si="73"/>
        <v>0</v>
      </c>
      <c r="X294" s="1865"/>
    </row>
    <row r="295" spans="1:24" ht="12.75" x14ac:dyDescent="0.2">
      <c r="A295" s="669"/>
      <c r="B295" s="218" t="s">
        <v>1211</v>
      </c>
      <c r="C295" s="1857">
        <f t="shared" si="71"/>
        <v>76979.083734556189</v>
      </c>
      <c r="D295" s="1857">
        <f t="shared" si="71"/>
        <v>53016.259616994357</v>
      </c>
      <c r="E295" s="1857">
        <f t="shared" si="71"/>
        <v>13787.06738504916</v>
      </c>
      <c r="F295" s="1857">
        <f t="shared" ref="F295:S295" si="74">F97</f>
        <v>10098.795100524379</v>
      </c>
      <c r="G295" s="1857">
        <f t="shared" si="74"/>
        <v>0</v>
      </c>
      <c r="H295" s="1857">
        <f t="shared" si="74"/>
        <v>0</v>
      </c>
      <c r="I295" s="1857">
        <f t="shared" si="74"/>
        <v>76.961631988295935</v>
      </c>
      <c r="J295" s="1857">
        <f t="shared" si="74"/>
        <v>0</v>
      </c>
      <c r="K295" s="1857">
        <f t="shared" si="74"/>
        <v>0</v>
      </c>
      <c r="L295" s="1857">
        <f t="shared" si="74"/>
        <v>0</v>
      </c>
      <c r="M295" s="1857">
        <f t="shared" si="74"/>
        <v>0</v>
      </c>
      <c r="N295" s="1857">
        <f t="shared" si="74"/>
        <v>0</v>
      </c>
      <c r="O295" s="1857">
        <f t="shared" si="74"/>
        <v>0</v>
      </c>
      <c r="P295" s="1857">
        <f t="shared" si="74"/>
        <v>0</v>
      </c>
      <c r="Q295" s="1857">
        <f t="shared" si="74"/>
        <v>0</v>
      </c>
      <c r="R295" s="1857">
        <f t="shared" si="74"/>
        <v>0</v>
      </c>
      <c r="S295" s="1857">
        <f t="shared" si="74"/>
        <v>0</v>
      </c>
      <c r="T295" s="1857">
        <f t="shared" si="73"/>
        <v>0</v>
      </c>
      <c r="U295" s="1857">
        <f t="shared" si="73"/>
        <v>0</v>
      </c>
      <c r="V295" s="1857">
        <f t="shared" si="73"/>
        <v>0</v>
      </c>
      <c r="W295" s="1857">
        <f t="shared" si="73"/>
        <v>0</v>
      </c>
      <c r="X295" s="1865"/>
    </row>
    <row r="296" spans="1:24" ht="25.5" x14ac:dyDescent="0.2">
      <c r="A296" s="669"/>
      <c r="B296" s="218" t="s">
        <v>1212</v>
      </c>
      <c r="C296" s="1857">
        <f t="shared" si="71"/>
        <v>1211076.836227376</v>
      </c>
      <c r="D296" s="1857">
        <f t="shared" si="71"/>
        <v>800575.42468502233</v>
      </c>
      <c r="E296" s="1857">
        <f t="shared" si="71"/>
        <v>229893.65029127445</v>
      </c>
      <c r="F296" s="1857">
        <f t="shared" ref="F296:S296" si="75">F98</f>
        <v>179141.50521992418</v>
      </c>
      <c r="G296" s="1857">
        <f t="shared" si="75"/>
        <v>0</v>
      </c>
      <c r="H296" s="1857">
        <f t="shared" si="75"/>
        <v>0</v>
      </c>
      <c r="I296" s="1857">
        <f t="shared" si="75"/>
        <v>1466.2560311550199</v>
      </c>
      <c r="J296" s="1857">
        <f t="shared" si="75"/>
        <v>0</v>
      </c>
      <c r="K296" s="1857">
        <f t="shared" si="75"/>
        <v>0</v>
      </c>
      <c r="L296" s="1857">
        <f t="shared" si="75"/>
        <v>0</v>
      </c>
      <c r="M296" s="1857">
        <f t="shared" si="75"/>
        <v>0</v>
      </c>
      <c r="N296" s="1857">
        <f t="shared" si="75"/>
        <v>0</v>
      </c>
      <c r="O296" s="1857">
        <f t="shared" si="75"/>
        <v>0</v>
      </c>
      <c r="P296" s="1857">
        <f t="shared" si="75"/>
        <v>0</v>
      </c>
      <c r="Q296" s="1857">
        <f t="shared" si="75"/>
        <v>0</v>
      </c>
      <c r="R296" s="1857">
        <f t="shared" si="75"/>
        <v>0</v>
      </c>
      <c r="S296" s="1857">
        <f t="shared" si="75"/>
        <v>0</v>
      </c>
      <c r="T296" s="1857">
        <f t="shared" si="73"/>
        <v>0</v>
      </c>
      <c r="U296" s="1857">
        <f t="shared" si="73"/>
        <v>0</v>
      </c>
      <c r="V296" s="1857">
        <f t="shared" si="73"/>
        <v>0</v>
      </c>
      <c r="W296" s="1857">
        <f t="shared" si="73"/>
        <v>0</v>
      </c>
      <c r="X296" s="1865"/>
    </row>
    <row r="297" spans="1:24" ht="12.75" x14ac:dyDescent="0.2">
      <c r="A297" s="679"/>
      <c r="B297" s="664" t="s">
        <v>850</v>
      </c>
      <c r="C297" s="1842"/>
      <c r="D297" s="1842"/>
      <c r="E297" s="1842"/>
      <c r="F297" s="1842"/>
      <c r="G297" s="1842"/>
      <c r="H297" s="1842"/>
      <c r="I297" s="1842"/>
      <c r="J297" s="1842"/>
      <c r="K297" s="1842"/>
      <c r="L297" s="1842"/>
      <c r="M297" s="1842"/>
      <c r="N297" s="1842"/>
      <c r="O297" s="1842"/>
      <c r="P297" s="1842"/>
      <c r="Q297" s="1842"/>
      <c r="R297" s="1842"/>
      <c r="S297" s="1842"/>
      <c r="T297" s="1842"/>
      <c r="U297" s="1842"/>
      <c r="V297" s="1842"/>
      <c r="W297" s="1842"/>
      <c r="X297" s="1853"/>
    </row>
    <row r="298" spans="1:24" ht="12.75" x14ac:dyDescent="0.2">
      <c r="A298" s="376"/>
      <c r="B298" s="680" t="s">
        <v>1273</v>
      </c>
      <c r="C298" s="1842">
        <f>SUMIF($Z$101:$Z$105,$B298,C$101:C$105)</f>
        <v>-14277.700000000003</v>
      </c>
      <c r="D298" s="1842">
        <f t="shared" ref="D298:W300" si="76">SUMIF($Z$101:$Z$105,$B298,D$101:D$105)</f>
        <v>-9480.8238734300503</v>
      </c>
      <c r="E298" s="1842">
        <f t="shared" si="76"/>
        <v>-2413.717426311317</v>
      </c>
      <c r="F298" s="1842">
        <f t="shared" si="76"/>
        <v>-1642.736075205903</v>
      </c>
      <c r="G298" s="1842">
        <f t="shared" si="76"/>
        <v>0</v>
      </c>
      <c r="H298" s="1842">
        <f t="shared" si="76"/>
        <v>0</v>
      </c>
      <c r="I298" s="1842">
        <f t="shared" si="76"/>
        <v>-236.30475250685592</v>
      </c>
      <c r="J298" s="1842">
        <f t="shared" si="76"/>
        <v>-483.08857341669938</v>
      </c>
      <c r="K298" s="1842">
        <f t="shared" si="76"/>
        <v>0</v>
      </c>
      <c r="L298" s="1842">
        <f t="shared" si="76"/>
        <v>-21.029299129178664</v>
      </c>
      <c r="M298" s="1842">
        <f t="shared" si="76"/>
        <v>0</v>
      </c>
      <c r="N298" s="1842">
        <f t="shared" si="76"/>
        <v>0</v>
      </c>
      <c r="O298" s="1842">
        <f t="shared" si="76"/>
        <v>0</v>
      </c>
      <c r="P298" s="1842">
        <f t="shared" si="76"/>
        <v>0</v>
      </c>
      <c r="Q298" s="1842">
        <f>SUMIF($Z$101:$Z$105,$B298,Q$101:Q$105)</f>
        <v>0</v>
      </c>
      <c r="R298" s="1842">
        <f t="shared" si="76"/>
        <v>0</v>
      </c>
      <c r="S298" s="1842">
        <f t="shared" si="76"/>
        <v>0</v>
      </c>
      <c r="T298" s="1842">
        <f t="shared" si="76"/>
        <v>0</v>
      </c>
      <c r="U298" s="1842">
        <f t="shared" si="76"/>
        <v>0</v>
      </c>
      <c r="V298" s="1842">
        <f t="shared" si="76"/>
        <v>0</v>
      </c>
      <c r="W298" s="1842">
        <f t="shared" si="76"/>
        <v>0</v>
      </c>
      <c r="X298" s="1853"/>
    </row>
    <row r="299" spans="1:24" ht="12.75" x14ac:dyDescent="0.2">
      <c r="A299" s="376"/>
      <c r="B299" s="680" t="s">
        <v>1185</v>
      </c>
      <c r="C299" s="1842">
        <f t="shared" ref="C299:R300" si="77">SUMIF($Z$101:$Z$105,$B299,C$101:C$105)</f>
        <v>0</v>
      </c>
      <c r="D299" s="1842">
        <f t="shared" si="77"/>
        <v>0</v>
      </c>
      <c r="E299" s="1842">
        <f t="shared" si="77"/>
        <v>0</v>
      </c>
      <c r="F299" s="1842">
        <f t="shared" si="77"/>
        <v>0</v>
      </c>
      <c r="G299" s="1842">
        <f t="shared" si="77"/>
        <v>0</v>
      </c>
      <c r="H299" s="1842">
        <f t="shared" si="77"/>
        <v>0</v>
      </c>
      <c r="I299" s="1842">
        <f t="shared" si="77"/>
        <v>0</v>
      </c>
      <c r="J299" s="1842">
        <f t="shared" si="77"/>
        <v>0</v>
      </c>
      <c r="K299" s="1842">
        <f t="shared" si="77"/>
        <v>0</v>
      </c>
      <c r="L299" s="1842">
        <f t="shared" si="77"/>
        <v>0</v>
      </c>
      <c r="M299" s="1842">
        <f t="shared" si="77"/>
        <v>0</v>
      </c>
      <c r="N299" s="1842">
        <f t="shared" si="77"/>
        <v>0</v>
      </c>
      <c r="O299" s="1842">
        <f t="shared" si="77"/>
        <v>0</v>
      </c>
      <c r="P299" s="1842">
        <f t="shared" si="77"/>
        <v>0</v>
      </c>
      <c r="Q299" s="1842">
        <f t="shared" si="77"/>
        <v>0</v>
      </c>
      <c r="R299" s="1842">
        <f t="shared" si="77"/>
        <v>0</v>
      </c>
      <c r="S299" s="1842">
        <f t="shared" si="76"/>
        <v>0</v>
      </c>
      <c r="T299" s="1842">
        <f t="shared" si="76"/>
        <v>0</v>
      </c>
      <c r="U299" s="1842">
        <f t="shared" si="76"/>
        <v>0</v>
      </c>
      <c r="V299" s="1842">
        <f t="shared" si="76"/>
        <v>0</v>
      </c>
      <c r="W299" s="1842">
        <f t="shared" si="76"/>
        <v>0</v>
      </c>
      <c r="X299" s="1853"/>
    </row>
    <row r="300" spans="1:24" ht="12.75" x14ac:dyDescent="0.2">
      <c r="A300" s="376"/>
      <c r="B300" s="680" t="s">
        <v>1345</v>
      </c>
      <c r="C300" s="1842">
        <f t="shared" si="77"/>
        <v>-54283.837500000009</v>
      </c>
      <c r="D300" s="1842">
        <f t="shared" si="77"/>
        <v>-24715.810086169291</v>
      </c>
      <c r="E300" s="1842">
        <f t="shared" si="77"/>
        <v>-12142.157674923401</v>
      </c>
      <c r="F300" s="1842">
        <f t="shared" si="77"/>
        <v>-17345.428201996994</v>
      </c>
      <c r="G300" s="1842">
        <f t="shared" si="77"/>
        <v>0</v>
      </c>
      <c r="H300" s="1842">
        <f t="shared" si="77"/>
        <v>0</v>
      </c>
      <c r="I300" s="1842">
        <f t="shared" si="77"/>
        <v>0</v>
      </c>
      <c r="J300" s="1842">
        <f t="shared" si="77"/>
        <v>-37.306850325300537</v>
      </c>
      <c r="K300" s="1842">
        <f t="shared" si="77"/>
        <v>0</v>
      </c>
      <c r="L300" s="1842">
        <f t="shared" si="77"/>
        <v>-43.13468658502341</v>
      </c>
      <c r="M300" s="1842">
        <f t="shared" si="77"/>
        <v>0</v>
      </c>
      <c r="N300" s="1842">
        <f t="shared" si="77"/>
        <v>0</v>
      </c>
      <c r="O300" s="1842">
        <f t="shared" si="77"/>
        <v>0</v>
      </c>
      <c r="P300" s="1842">
        <f t="shared" si="77"/>
        <v>0</v>
      </c>
      <c r="Q300" s="1842">
        <f t="shared" si="76"/>
        <v>0</v>
      </c>
      <c r="R300" s="1842">
        <f t="shared" si="76"/>
        <v>0</v>
      </c>
      <c r="S300" s="1842">
        <f t="shared" si="76"/>
        <v>0</v>
      </c>
      <c r="T300" s="1842">
        <f t="shared" si="76"/>
        <v>0</v>
      </c>
      <c r="U300" s="1842">
        <f t="shared" si="76"/>
        <v>0</v>
      </c>
      <c r="V300" s="1842">
        <f t="shared" si="76"/>
        <v>0</v>
      </c>
      <c r="W300" s="1842">
        <f t="shared" si="76"/>
        <v>0</v>
      </c>
      <c r="X300" s="1853"/>
    </row>
    <row r="301" spans="1:24" ht="12.75" x14ac:dyDescent="0.2">
      <c r="A301" s="376"/>
      <c r="B301" s="938" t="s">
        <v>708</v>
      </c>
      <c r="C301" s="1858">
        <f t="shared" ref="C301:W301" si="78">SUM(C298:C300)</f>
        <v>-68561.537500000006</v>
      </c>
      <c r="D301" s="1858">
        <f t="shared" si="78"/>
        <v>-34196.633959599341</v>
      </c>
      <c r="E301" s="1858">
        <f t="shared" si="78"/>
        <v>-14555.875101234718</v>
      </c>
      <c r="F301" s="1858">
        <f t="shared" si="78"/>
        <v>-18988.164277202897</v>
      </c>
      <c r="G301" s="1858">
        <f t="shared" si="78"/>
        <v>0</v>
      </c>
      <c r="H301" s="1858">
        <f t="shared" si="78"/>
        <v>0</v>
      </c>
      <c r="I301" s="1858">
        <f t="shared" si="78"/>
        <v>-236.30475250685592</v>
      </c>
      <c r="J301" s="1858">
        <f t="shared" si="78"/>
        <v>-520.39542374199993</v>
      </c>
      <c r="K301" s="1858">
        <f t="shared" si="78"/>
        <v>0</v>
      </c>
      <c r="L301" s="1858">
        <f t="shared" si="78"/>
        <v>-64.16398571420207</v>
      </c>
      <c r="M301" s="1858">
        <f t="shared" si="78"/>
        <v>0</v>
      </c>
      <c r="N301" s="1858">
        <f t="shared" si="78"/>
        <v>0</v>
      </c>
      <c r="O301" s="1858">
        <f t="shared" si="78"/>
        <v>0</v>
      </c>
      <c r="P301" s="1858">
        <f t="shared" si="78"/>
        <v>0</v>
      </c>
      <c r="Q301" s="1858">
        <f t="shared" si="78"/>
        <v>0</v>
      </c>
      <c r="R301" s="1858">
        <f t="shared" si="78"/>
        <v>0</v>
      </c>
      <c r="S301" s="1858">
        <f t="shared" si="78"/>
        <v>0</v>
      </c>
      <c r="T301" s="1858">
        <f t="shared" si="78"/>
        <v>0</v>
      </c>
      <c r="U301" s="1858">
        <f t="shared" si="78"/>
        <v>0</v>
      </c>
      <c r="V301" s="1858">
        <f t="shared" si="78"/>
        <v>0</v>
      </c>
      <c r="W301" s="1858">
        <f t="shared" si="78"/>
        <v>0</v>
      </c>
      <c r="X301" s="1867"/>
    </row>
    <row r="302" spans="1:24" ht="12.75" x14ac:dyDescent="0.2">
      <c r="A302" s="376"/>
      <c r="B302" s="680"/>
      <c r="C302" s="1859"/>
      <c r="D302" s="1859"/>
      <c r="E302" s="1859"/>
      <c r="F302" s="1859"/>
      <c r="G302" s="1859"/>
      <c r="H302" s="1859"/>
      <c r="I302" s="1859"/>
      <c r="J302" s="1859"/>
      <c r="K302" s="1859"/>
      <c r="L302" s="1859"/>
      <c r="M302" s="1859"/>
      <c r="N302" s="1859"/>
      <c r="O302" s="1859"/>
      <c r="P302" s="1859"/>
      <c r="Q302" s="1859"/>
      <c r="R302" s="1859"/>
      <c r="S302" s="1859"/>
      <c r="T302" s="1859"/>
      <c r="U302" s="1859"/>
      <c r="V302" s="1859"/>
      <c r="W302" s="1859"/>
      <c r="X302" s="1866"/>
    </row>
    <row r="303" spans="1:24" ht="12.75" x14ac:dyDescent="0.2">
      <c r="A303" s="688"/>
      <c r="B303" s="664" t="s">
        <v>338</v>
      </c>
      <c r="C303" s="1859"/>
      <c r="D303" s="1859"/>
      <c r="E303" s="1859"/>
      <c r="F303" s="1859"/>
      <c r="G303" s="1859"/>
      <c r="H303" s="1859"/>
      <c r="I303" s="1859"/>
      <c r="J303" s="1859"/>
      <c r="K303" s="1859"/>
      <c r="L303" s="1859"/>
      <c r="M303" s="1859"/>
      <c r="N303" s="1859"/>
      <c r="O303" s="1859"/>
      <c r="P303" s="1859"/>
      <c r="Q303" s="1859"/>
      <c r="R303" s="1859"/>
      <c r="S303" s="1859"/>
      <c r="T303" s="1859"/>
      <c r="U303" s="1859"/>
      <c r="V303" s="1859"/>
      <c r="W303" s="1859"/>
      <c r="X303" s="1866"/>
    </row>
    <row r="304" spans="1:24" ht="12.75" x14ac:dyDescent="0.2">
      <c r="A304" s="1832"/>
      <c r="B304" s="1134" t="s">
        <v>774</v>
      </c>
      <c r="C304" s="1842">
        <f>SUMIF($Z$110:$Z$112,$B304,C$110:C$112)</f>
        <v>43086.644789641672</v>
      </c>
      <c r="D304" s="1842">
        <f t="shared" ref="D304:S305" si="79">SUMIF($Z$110:$Z$112,$B304,D$110:D$112)</f>
        <v>28401.269761559779</v>
      </c>
      <c r="E304" s="1842">
        <f t="shared" si="79"/>
        <v>8210.3218650393428</v>
      </c>
      <c r="F304" s="1842">
        <f t="shared" si="79"/>
        <v>6422.2710865825966</v>
      </c>
      <c r="G304" s="1842">
        <f t="shared" si="79"/>
        <v>0</v>
      </c>
      <c r="H304" s="1842">
        <f t="shared" si="79"/>
        <v>0</v>
      </c>
      <c r="I304" s="1842">
        <f t="shared" si="79"/>
        <v>52.78207645995159</v>
      </c>
      <c r="J304" s="1842">
        <f t="shared" si="79"/>
        <v>0</v>
      </c>
      <c r="K304" s="1842">
        <f t="shared" si="79"/>
        <v>0</v>
      </c>
      <c r="L304" s="1842">
        <f t="shared" si="79"/>
        <v>0</v>
      </c>
      <c r="M304" s="1842">
        <f t="shared" si="79"/>
        <v>0</v>
      </c>
      <c r="N304" s="1842">
        <f t="shared" si="79"/>
        <v>0</v>
      </c>
      <c r="O304" s="1842">
        <f t="shared" si="79"/>
        <v>0</v>
      </c>
      <c r="P304" s="1842">
        <f t="shared" si="79"/>
        <v>0</v>
      </c>
      <c r="Q304" s="1842">
        <f>SUMIF($Z$110:$Z$112,$B304,Q$110:Q$112)</f>
        <v>0</v>
      </c>
      <c r="R304" s="1842">
        <f t="shared" si="79"/>
        <v>0</v>
      </c>
      <c r="S304" s="1842">
        <f t="shared" si="79"/>
        <v>0</v>
      </c>
      <c r="T304" s="1842">
        <f t="shared" ref="R304:W305" si="80">SUMIF($Z$110:$Z$112,$B304,T$110:T$112)</f>
        <v>0</v>
      </c>
      <c r="U304" s="1842">
        <f t="shared" si="80"/>
        <v>0</v>
      </c>
      <c r="V304" s="1842">
        <f t="shared" si="80"/>
        <v>0</v>
      </c>
      <c r="W304" s="1842">
        <f t="shared" si="80"/>
        <v>0</v>
      </c>
      <c r="X304" s="1853"/>
    </row>
    <row r="305" spans="1:24" ht="12.75" x14ac:dyDescent="0.2">
      <c r="A305" s="679"/>
      <c r="B305" s="1134" t="s">
        <v>704</v>
      </c>
      <c r="C305" s="1842">
        <f>SUMIF($Z$110:$Z$112,$B305,C$110:C$112)</f>
        <v>131198.3633344089</v>
      </c>
      <c r="D305" s="1842">
        <f t="shared" si="79"/>
        <v>90345.098056692266</v>
      </c>
      <c r="E305" s="1842">
        <f t="shared" si="79"/>
        <v>14868.42871671083</v>
      </c>
      <c r="F305" s="1842">
        <f t="shared" si="79"/>
        <v>1451.7496858800887</v>
      </c>
      <c r="G305" s="1842">
        <f t="shared" si="79"/>
        <v>0</v>
      </c>
      <c r="H305" s="1842">
        <f t="shared" si="79"/>
        <v>0</v>
      </c>
      <c r="I305" s="1842">
        <f t="shared" si="79"/>
        <v>11.08205867084037</v>
      </c>
      <c r="J305" s="1842">
        <f t="shared" si="79"/>
        <v>24233.871291013042</v>
      </c>
      <c r="K305" s="1842">
        <f t="shared" si="79"/>
        <v>0</v>
      </c>
      <c r="L305" s="1842">
        <f t="shared" si="79"/>
        <v>288.1335254418496</v>
      </c>
      <c r="M305" s="1842">
        <f t="shared" si="79"/>
        <v>0</v>
      </c>
      <c r="N305" s="1842">
        <f t="shared" si="79"/>
        <v>0</v>
      </c>
      <c r="O305" s="1842">
        <f t="shared" si="79"/>
        <v>0</v>
      </c>
      <c r="P305" s="1842">
        <f t="shared" si="79"/>
        <v>0</v>
      </c>
      <c r="Q305" s="1842">
        <f>SUMIF($Z$110:$Z$112,$B305,Q$110:Q$112)</f>
        <v>0</v>
      </c>
      <c r="R305" s="1842">
        <f t="shared" si="80"/>
        <v>0</v>
      </c>
      <c r="S305" s="1842">
        <f t="shared" si="80"/>
        <v>0</v>
      </c>
      <c r="T305" s="1842">
        <f t="shared" si="80"/>
        <v>0</v>
      </c>
      <c r="U305" s="1842">
        <f t="shared" si="80"/>
        <v>0</v>
      </c>
      <c r="V305" s="1842">
        <f t="shared" si="80"/>
        <v>0</v>
      </c>
      <c r="W305" s="1842">
        <f t="shared" si="80"/>
        <v>0</v>
      </c>
      <c r="X305" s="1853"/>
    </row>
    <row r="306" spans="1:24" ht="12.75" x14ac:dyDescent="0.2">
      <c r="A306" s="679"/>
      <c r="B306" s="938" t="s">
        <v>708</v>
      </c>
      <c r="C306" s="1858">
        <f t="shared" ref="C306:W306" si="81">SUM(C304:C305)</f>
        <v>174285.00812405057</v>
      </c>
      <c r="D306" s="1858">
        <f t="shared" si="81"/>
        <v>118746.36781825204</v>
      </c>
      <c r="E306" s="1858">
        <f t="shared" si="81"/>
        <v>23078.750581750173</v>
      </c>
      <c r="F306" s="1858">
        <f t="shared" si="81"/>
        <v>7874.0207724626853</v>
      </c>
      <c r="G306" s="1858">
        <f t="shared" si="81"/>
        <v>0</v>
      </c>
      <c r="H306" s="1858">
        <f t="shared" si="81"/>
        <v>0</v>
      </c>
      <c r="I306" s="1858">
        <f t="shared" si="81"/>
        <v>63.864135130791958</v>
      </c>
      <c r="J306" s="1858">
        <f t="shared" si="81"/>
        <v>24233.871291013042</v>
      </c>
      <c r="K306" s="1858">
        <f t="shared" si="81"/>
        <v>0</v>
      </c>
      <c r="L306" s="1858">
        <f t="shared" si="81"/>
        <v>288.1335254418496</v>
      </c>
      <c r="M306" s="1858">
        <f t="shared" si="81"/>
        <v>0</v>
      </c>
      <c r="N306" s="1858">
        <f t="shared" si="81"/>
        <v>0</v>
      </c>
      <c r="O306" s="1858">
        <f t="shared" si="81"/>
        <v>0</v>
      </c>
      <c r="P306" s="1858">
        <f t="shared" si="81"/>
        <v>0</v>
      </c>
      <c r="Q306" s="1858">
        <f t="shared" si="81"/>
        <v>0</v>
      </c>
      <c r="R306" s="1858">
        <f t="shared" si="81"/>
        <v>0</v>
      </c>
      <c r="S306" s="1858">
        <f t="shared" si="81"/>
        <v>0</v>
      </c>
      <c r="T306" s="1858">
        <f t="shared" si="81"/>
        <v>0</v>
      </c>
      <c r="U306" s="1858">
        <f t="shared" si="81"/>
        <v>0</v>
      </c>
      <c r="V306" s="1858">
        <f t="shared" si="81"/>
        <v>0</v>
      </c>
      <c r="W306" s="1858">
        <f t="shared" si="81"/>
        <v>0</v>
      </c>
      <c r="X306" s="1867"/>
    </row>
    <row r="307" spans="1:24" ht="12.75" x14ac:dyDescent="0.2">
      <c r="A307" s="376"/>
      <c r="C307" s="1859"/>
      <c r="D307" s="1859"/>
      <c r="E307" s="1859"/>
      <c r="F307" s="1859"/>
      <c r="G307" s="1859"/>
      <c r="H307" s="1859"/>
      <c r="I307" s="1859"/>
      <c r="J307" s="1859"/>
      <c r="K307" s="1859"/>
      <c r="L307" s="1859"/>
      <c r="M307" s="1859"/>
      <c r="N307" s="1859"/>
      <c r="O307" s="1859"/>
      <c r="P307" s="1859"/>
      <c r="Q307" s="1859"/>
      <c r="R307" s="1859"/>
      <c r="S307" s="1859"/>
      <c r="T307" s="1859"/>
      <c r="U307" s="1859"/>
      <c r="V307" s="1859"/>
      <c r="W307" s="1859"/>
      <c r="X307" s="1866"/>
    </row>
    <row r="308" spans="1:24" ht="12.75" x14ac:dyDescent="0.2">
      <c r="A308" s="376"/>
      <c r="B308" s="664" t="s">
        <v>339</v>
      </c>
      <c r="C308" s="1859"/>
      <c r="D308" s="1859"/>
      <c r="E308" s="1859"/>
      <c r="F308" s="1859"/>
      <c r="G308" s="1859"/>
      <c r="H308" s="1859"/>
      <c r="I308" s="1859"/>
      <c r="J308" s="1859"/>
      <c r="K308" s="1859"/>
      <c r="L308" s="1859"/>
      <c r="M308" s="1859"/>
      <c r="N308" s="1859"/>
      <c r="O308" s="1859"/>
      <c r="P308" s="1859"/>
      <c r="Q308" s="1859"/>
      <c r="R308" s="1859"/>
      <c r="S308" s="1859"/>
      <c r="T308" s="1859"/>
      <c r="U308" s="1859"/>
      <c r="V308" s="1859"/>
      <c r="W308" s="1859"/>
      <c r="X308" s="1866"/>
    </row>
    <row r="309" spans="1:24" ht="12.75" x14ac:dyDescent="0.2">
      <c r="A309" s="376"/>
      <c r="B309" s="1134">
        <v>1860</v>
      </c>
      <c r="C309" s="1859">
        <f>C117</f>
        <v>55478.915214926812</v>
      </c>
      <c r="D309" s="1859">
        <f>D117</f>
        <v>36569.838398664127</v>
      </c>
      <c r="E309" s="1859">
        <f>E117</f>
        <v>10571.715501674033</v>
      </c>
      <c r="F309" s="1859">
        <f>F117</f>
        <v>8269.3984374816991</v>
      </c>
      <c r="G309" s="1859">
        <f t="shared" ref="G309:P309" si="82">G117</f>
        <v>0</v>
      </c>
      <c r="H309" s="1859">
        <f t="shared" si="82"/>
        <v>0</v>
      </c>
      <c r="I309" s="1859">
        <f t="shared" si="82"/>
        <v>67.962877106954977</v>
      </c>
      <c r="J309" s="1859">
        <f t="shared" si="82"/>
        <v>0</v>
      </c>
      <c r="K309" s="1859">
        <f t="shared" si="82"/>
        <v>0</v>
      </c>
      <c r="L309" s="1859">
        <f t="shared" si="82"/>
        <v>0</v>
      </c>
      <c r="M309" s="1859">
        <f t="shared" si="82"/>
        <v>0</v>
      </c>
      <c r="N309" s="1859">
        <f t="shared" si="82"/>
        <v>0</v>
      </c>
      <c r="O309" s="1859">
        <f t="shared" si="82"/>
        <v>0</v>
      </c>
      <c r="P309" s="1859">
        <f t="shared" si="82"/>
        <v>0</v>
      </c>
      <c r="Q309" s="1859">
        <f>Q117</f>
        <v>0</v>
      </c>
      <c r="R309" s="1859">
        <f t="shared" ref="R309:W309" si="83">R117</f>
        <v>0</v>
      </c>
      <c r="S309" s="1859">
        <f t="shared" si="83"/>
        <v>0</v>
      </c>
      <c r="T309" s="1859">
        <f t="shared" si="83"/>
        <v>0</v>
      </c>
      <c r="U309" s="1859">
        <f t="shared" si="83"/>
        <v>0</v>
      </c>
      <c r="V309" s="1859">
        <f t="shared" si="83"/>
        <v>0</v>
      </c>
      <c r="W309" s="1859">
        <f t="shared" si="83"/>
        <v>0</v>
      </c>
      <c r="X309" s="1866"/>
    </row>
    <row r="310" spans="1:24" ht="12.75" x14ac:dyDescent="0.2">
      <c r="A310" s="688"/>
      <c r="B310" s="689"/>
      <c r="C310" s="1859"/>
      <c r="D310" s="1859"/>
      <c r="E310" s="1859"/>
      <c r="F310" s="1859"/>
      <c r="G310" s="1859"/>
      <c r="H310" s="1859"/>
      <c r="I310" s="1859"/>
      <c r="J310" s="1859"/>
      <c r="K310" s="1859"/>
      <c r="L310" s="1859"/>
      <c r="M310" s="1859"/>
      <c r="N310" s="1859"/>
      <c r="O310" s="1859"/>
      <c r="P310" s="1859"/>
      <c r="Q310" s="1859"/>
      <c r="R310" s="1859"/>
      <c r="S310" s="1859"/>
      <c r="T310" s="1859"/>
      <c r="U310" s="1859"/>
      <c r="V310" s="1859"/>
      <c r="W310" s="1859"/>
      <c r="X310" s="1866"/>
    </row>
    <row r="311" spans="1:24" ht="12.75" x14ac:dyDescent="0.2">
      <c r="A311" s="679"/>
      <c r="B311" s="697" t="s">
        <v>851</v>
      </c>
      <c r="C311" s="1859"/>
      <c r="D311" s="1859"/>
      <c r="E311" s="1859"/>
      <c r="F311" s="1859"/>
      <c r="G311" s="1859"/>
      <c r="H311" s="1859"/>
      <c r="I311" s="1859"/>
      <c r="J311" s="1859"/>
      <c r="K311" s="1859"/>
      <c r="L311" s="1859"/>
      <c r="M311" s="1859"/>
      <c r="N311" s="1859"/>
      <c r="O311" s="1859"/>
      <c r="P311" s="1859"/>
      <c r="Q311" s="1859"/>
      <c r="R311" s="1859"/>
      <c r="S311" s="1859"/>
      <c r="T311" s="1859"/>
      <c r="U311" s="1859"/>
      <c r="V311" s="1859"/>
      <c r="W311" s="1859"/>
      <c r="X311" s="1866"/>
    </row>
    <row r="312" spans="1:24" ht="12.75" x14ac:dyDescent="0.2">
      <c r="A312" s="679"/>
      <c r="B312" s="1134" t="s">
        <v>775</v>
      </c>
      <c r="C312" s="1842">
        <f>SUMIF($Z$120:$Z$124,$B312,C$120:C$124)</f>
        <v>134051.62747760591</v>
      </c>
      <c r="D312" s="1842">
        <f t="shared" ref="D312:S313" si="84">SUMIF($Z$120:$Z$124,$B312,D$120:D$124)</f>
        <v>62463.426612037212</v>
      </c>
      <c r="E312" s="1842">
        <f t="shared" si="84"/>
        <v>10252.215996921712</v>
      </c>
      <c r="F312" s="1842">
        <f t="shared" si="84"/>
        <v>58803.711949694167</v>
      </c>
      <c r="G312" s="1842">
        <f t="shared" si="84"/>
        <v>0</v>
      </c>
      <c r="H312" s="1842">
        <f t="shared" si="84"/>
        <v>0</v>
      </c>
      <c r="I312" s="1842">
        <f t="shared" si="84"/>
        <v>448.88329732590967</v>
      </c>
      <c r="J312" s="1842">
        <f t="shared" si="84"/>
        <v>2083.3896216269272</v>
      </c>
      <c r="K312" s="1842">
        <f t="shared" si="84"/>
        <v>0</v>
      </c>
      <c r="L312" s="1842">
        <f t="shared" si="84"/>
        <v>0</v>
      </c>
      <c r="M312" s="1842">
        <f t="shared" si="84"/>
        <v>0</v>
      </c>
      <c r="N312" s="1842">
        <f t="shared" si="84"/>
        <v>0</v>
      </c>
      <c r="O312" s="1842">
        <f t="shared" si="84"/>
        <v>0</v>
      </c>
      <c r="P312" s="1842">
        <f t="shared" si="84"/>
        <v>0</v>
      </c>
      <c r="Q312" s="1842">
        <f>SUMIF($Z$120:$Z$124,$B312,Q$120:Q$124)</f>
        <v>0</v>
      </c>
      <c r="R312" s="1842">
        <f t="shared" si="84"/>
        <v>0</v>
      </c>
      <c r="S312" s="1842">
        <f t="shared" si="84"/>
        <v>0</v>
      </c>
      <c r="T312" s="1842">
        <f t="shared" ref="R312:W313" si="85">SUMIF($Z$120:$Z$124,$B312,T$120:T$124)</f>
        <v>0</v>
      </c>
      <c r="U312" s="1842">
        <f t="shared" si="85"/>
        <v>0</v>
      </c>
      <c r="V312" s="1842">
        <f t="shared" si="85"/>
        <v>0</v>
      </c>
      <c r="W312" s="1842">
        <f t="shared" si="85"/>
        <v>0</v>
      </c>
      <c r="X312" s="1853"/>
    </row>
    <row r="313" spans="1:24" ht="12.75" x14ac:dyDescent="0.2">
      <c r="A313" s="669"/>
      <c r="B313" s="1134" t="s">
        <v>1273</v>
      </c>
      <c r="C313" s="1842">
        <f>SUMIF($Z$120:$Z$124,$B313,C$120:C$124)</f>
        <v>415563.36703409697</v>
      </c>
      <c r="D313" s="1842">
        <f t="shared" si="84"/>
        <v>351335.09732334258</v>
      </c>
      <c r="E313" s="1842">
        <f t="shared" si="84"/>
        <v>57820.523333239471</v>
      </c>
      <c r="F313" s="1842">
        <f t="shared" si="84"/>
        <v>5288.2625470835601</v>
      </c>
      <c r="G313" s="1842">
        <f t="shared" si="84"/>
        <v>0</v>
      </c>
      <c r="H313" s="1842">
        <f t="shared" si="84"/>
        <v>0</v>
      </c>
      <c r="I313" s="1842">
        <f t="shared" si="84"/>
        <v>40.368416389950845</v>
      </c>
      <c r="J313" s="1842">
        <f t="shared" si="84"/>
        <v>199.78640129460408</v>
      </c>
      <c r="K313" s="1842">
        <f t="shared" si="84"/>
        <v>0</v>
      </c>
      <c r="L313" s="1842">
        <f t="shared" si="84"/>
        <v>879.32901274668745</v>
      </c>
      <c r="M313" s="1842">
        <f t="shared" si="84"/>
        <v>0</v>
      </c>
      <c r="N313" s="1842">
        <f t="shared" si="84"/>
        <v>0</v>
      </c>
      <c r="O313" s="1842">
        <f t="shared" si="84"/>
        <v>0</v>
      </c>
      <c r="P313" s="1842">
        <f t="shared" si="84"/>
        <v>0</v>
      </c>
      <c r="Q313" s="1842">
        <f>SUMIF($Z$120:$Z$124,$B313,Q$120:Q$124)</f>
        <v>0</v>
      </c>
      <c r="R313" s="1842">
        <f t="shared" si="85"/>
        <v>0</v>
      </c>
      <c r="S313" s="1842">
        <f t="shared" si="85"/>
        <v>0</v>
      </c>
      <c r="T313" s="1842">
        <f t="shared" si="85"/>
        <v>0</v>
      </c>
      <c r="U313" s="1842">
        <f t="shared" si="85"/>
        <v>0</v>
      </c>
      <c r="V313" s="1842">
        <f t="shared" si="85"/>
        <v>0</v>
      </c>
      <c r="W313" s="1842">
        <f t="shared" si="85"/>
        <v>0</v>
      </c>
      <c r="X313" s="1853"/>
    </row>
    <row r="314" spans="1:24" ht="13.5" thickBot="1" x14ac:dyDescent="0.25">
      <c r="A314" s="376"/>
      <c r="B314" s="938" t="s">
        <v>708</v>
      </c>
      <c r="C314" s="1858">
        <f t="shared" ref="C314:W314" si="86">SUM(C312:C313)</f>
        <v>549614.99451170291</v>
      </c>
      <c r="D314" s="1858">
        <f t="shared" si="86"/>
        <v>413798.52393537981</v>
      </c>
      <c r="E314" s="1858">
        <f t="shared" si="86"/>
        <v>68072.739330161188</v>
      </c>
      <c r="F314" s="1858">
        <f t="shared" si="86"/>
        <v>64091.97449677773</v>
      </c>
      <c r="G314" s="1858">
        <f t="shared" si="86"/>
        <v>0</v>
      </c>
      <c r="H314" s="1858">
        <f t="shared" si="86"/>
        <v>0</v>
      </c>
      <c r="I314" s="1858">
        <f t="shared" si="86"/>
        <v>489.25171371586049</v>
      </c>
      <c r="J314" s="1858">
        <f t="shared" si="86"/>
        <v>2283.1760229215315</v>
      </c>
      <c r="K314" s="1858">
        <f t="shared" si="86"/>
        <v>0</v>
      </c>
      <c r="L314" s="1858">
        <f t="shared" si="86"/>
        <v>879.32901274668745</v>
      </c>
      <c r="M314" s="1858">
        <f t="shared" si="86"/>
        <v>0</v>
      </c>
      <c r="N314" s="1858">
        <f t="shared" si="86"/>
        <v>0</v>
      </c>
      <c r="O314" s="1858">
        <f t="shared" si="86"/>
        <v>0</v>
      </c>
      <c r="P314" s="1858">
        <f t="shared" si="86"/>
        <v>0</v>
      </c>
      <c r="Q314" s="1858">
        <f t="shared" si="86"/>
        <v>0</v>
      </c>
      <c r="R314" s="1858">
        <f t="shared" si="86"/>
        <v>0</v>
      </c>
      <c r="S314" s="1858">
        <f t="shared" si="86"/>
        <v>0</v>
      </c>
      <c r="T314" s="1858">
        <f t="shared" si="86"/>
        <v>0</v>
      </c>
      <c r="U314" s="1858">
        <f t="shared" si="86"/>
        <v>0</v>
      </c>
      <c r="V314" s="1858">
        <f t="shared" si="86"/>
        <v>0</v>
      </c>
      <c r="W314" s="1858">
        <f t="shared" si="86"/>
        <v>0</v>
      </c>
      <c r="X314" s="1867"/>
    </row>
    <row r="315" spans="1:24" ht="13.5" thickTop="1" x14ac:dyDescent="0.2">
      <c r="A315" s="460"/>
      <c r="B315" s="943" t="s">
        <v>1101</v>
      </c>
      <c r="C315" s="1860">
        <f t="shared" ref="C315:W315" si="87">SUM(C314,C309,C306)</f>
        <v>779378.9178506803</v>
      </c>
      <c r="D315" s="1860">
        <f t="shared" si="87"/>
        <v>569114.73015229602</v>
      </c>
      <c r="E315" s="1860">
        <f t="shared" si="87"/>
        <v>101723.20541358538</v>
      </c>
      <c r="F315" s="1860">
        <f t="shared" si="87"/>
        <v>80235.393706722112</v>
      </c>
      <c r="G315" s="1860">
        <f t="shared" si="87"/>
        <v>0</v>
      </c>
      <c r="H315" s="1860">
        <f t="shared" si="87"/>
        <v>0</v>
      </c>
      <c r="I315" s="1860">
        <f t="shared" si="87"/>
        <v>621.07872595360743</v>
      </c>
      <c r="J315" s="1860">
        <f t="shared" si="87"/>
        <v>26517.047313934574</v>
      </c>
      <c r="K315" s="1860">
        <f t="shared" si="87"/>
        <v>0</v>
      </c>
      <c r="L315" s="1860">
        <f t="shared" si="87"/>
        <v>1167.4625381885371</v>
      </c>
      <c r="M315" s="1860">
        <f t="shared" si="87"/>
        <v>0</v>
      </c>
      <c r="N315" s="1860">
        <f t="shared" si="87"/>
        <v>0</v>
      </c>
      <c r="O315" s="1860">
        <f t="shared" si="87"/>
        <v>0</v>
      </c>
      <c r="P315" s="1860">
        <f t="shared" si="87"/>
        <v>0</v>
      </c>
      <c r="Q315" s="1860">
        <f t="shared" si="87"/>
        <v>0</v>
      </c>
      <c r="R315" s="1860">
        <f t="shared" si="87"/>
        <v>0</v>
      </c>
      <c r="S315" s="1860">
        <f t="shared" si="87"/>
        <v>0</v>
      </c>
      <c r="T315" s="1860">
        <f t="shared" si="87"/>
        <v>0</v>
      </c>
      <c r="U315" s="1860">
        <f t="shared" si="87"/>
        <v>0</v>
      </c>
      <c r="V315" s="1860">
        <f t="shared" si="87"/>
        <v>0</v>
      </c>
      <c r="W315" s="1860">
        <f t="shared" si="87"/>
        <v>0</v>
      </c>
      <c r="X315" s="1868"/>
    </row>
    <row r="316" spans="1:24" ht="12.75" x14ac:dyDescent="0.2">
      <c r="A316" s="376"/>
      <c r="C316" s="1859"/>
      <c r="D316" s="1859"/>
      <c r="E316" s="1859"/>
      <c r="F316" s="1859"/>
      <c r="G316" s="1859"/>
      <c r="H316" s="1859"/>
      <c r="I316" s="1859"/>
      <c r="J316" s="1859"/>
      <c r="K316" s="1859"/>
      <c r="L316" s="1859"/>
      <c r="M316" s="1859"/>
      <c r="N316" s="1859"/>
      <c r="O316" s="1859"/>
      <c r="P316" s="1859"/>
      <c r="Q316" s="1859"/>
      <c r="R316" s="1859"/>
      <c r="S316" s="1859"/>
      <c r="T316" s="1859"/>
      <c r="U316" s="1859"/>
      <c r="V316" s="1859"/>
      <c r="W316" s="1859"/>
      <c r="X316" s="1866"/>
    </row>
    <row r="317" spans="1:24" ht="12.75" x14ac:dyDescent="0.2">
      <c r="A317" s="376"/>
      <c r="B317" s="678" t="s">
        <v>1214</v>
      </c>
      <c r="C317" s="1859">
        <f>C129</f>
        <v>148165.88708423078</v>
      </c>
      <c r="D317" s="1859">
        <f>D129</f>
        <v>97665.978613208252</v>
      </c>
      <c r="E317" s="1859">
        <f>E129</f>
        <v>28233.56583739059</v>
      </c>
      <c r="F317" s="1859">
        <f>F129</f>
        <v>22084.836201209131</v>
      </c>
      <c r="G317" s="1859">
        <f t="shared" ref="G317:P317" si="88">G129</f>
        <v>0</v>
      </c>
      <c r="H317" s="1859">
        <f t="shared" si="88"/>
        <v>0</v>
      </c>
      <c r="I317" s="1859">
        <f t="shared" si="88"/>
        <v>181.50643242280321</v>
      </c>
      <c r="J317" s="1859">
        <f t="shared" si="88"/>
        <v>0</v>
      </c>
      <c r="K317" s="1859">
        <f t="shared" si="88"/>
        <v>0</v>
      </c>
      <c r="L317" s="1859">
        <f t="shared" si="88"/>
        <v>0</v>
      </c>
      <c r="M317" s="1859">
        <f t="shared" si="88"/>
        <v>0</v>
      </c>
      <c r="N317" s="1859">
        <f t="shared" si="88"/>
        <v>0</v>
      </c>
      <c r="O317" s="1859">
        <f t="shared" si="88"/>
        <v>0</v>
      </c>
      <c r="P317" s="1859">
        <f t="shared" si="88"/>
        <v>0</v>
      </c>
      <c r="Q317" s="1859">
        <f>Q129</f>
        <v>0</v>
      </c>
      <c r="R317" s="1859">
        <f t="shared" ref="R317:W317" si="89">R129</f>
        <v>0</v>
      </c>
      <c r="S317" s="1859">
        <f t="shared" si="89"/>
        <v>0</v>
      </c>
      <c r="T317" s="1859">
        <f t="shared" si="89"/>
        <v>0</v>
      </c>
      <c r="U317" s="1859">
        <f t="shared" si="89"/>
        <v>0</v>
      </c>
      <c r="V317" s="1859">
        <f t="shared" si="89"/>
        <v>0</v>
      </c>
      <c r="W317" s="1859">
        <f t="shared" si="89"/>
        <v>0</v>
      </c>
      <c r="X317" s="1866"/>
    </row>
    <row r="318" spans="1:24" ht="25.5" x14ac:dyDescent="0.2">
      <c r="A318" s="376"/>
      <c r="B318" s="741" t="s">
        <v>1448</v>
      </c>
      <c r="C318" s="1859">
        <f t="shared" ref="C318:E322" si="90">C130</f>
        <v>6792.3434622290215</v>
      </c>
      <c r="D318" s="1859">
        <f t="shared" si="90"/>
        <v>4677.9544121759373</v>
      </c>
      <c r="E318" s="1859">
        <f t="shared" si="90"/>
        <v>1216.5187278542699</v>
      </c>
      <c r="F318" s="1859">
        <f t="shared" ref="F318:S318" si="91">F130</f>
        <v>891.0795186127292</v>
      </c>
      <c r="G318" s="1859">
        <f t="shared" si="91"/>
        <v>0</v>
      </c>
      <c r="H318" s="1859">
        <f t="shared" si="91"/>
        <v>0</v>
      </c>
      <c r="I318" s="1859">
        <f t="shared" si="91"/>
        <v>6.7908035860852092</v>
      </c>
      <c r="J318" s="1859">
        <f t="shared" si="91"/>
        <v>0</v>
      </c>
      <c r="K318" s="1859">
        <f t="shared" si="91"/>
        <v>0</v>
      </c>
      <c r="L318" s="1859">
        <f t="shared" si="91"/>
        <v>0</v>
      </c>
      <c r="M318" s="1859">
        <f t="shared" si="91"/>
        <v>0</v>
      </c>
      <c r="N318" s="1859">
        <f t="shared" si="91"/>
        <v>0</v>
      </c>
      <c r="O318" s="1859">
        <f t="shared" si="91"/>
        <v>0</v>
      </c>
      <c r="P318" s="1859">
        <f t="shared" si="91"/>
        <v>0</v>
      </c>
      <c r="Q318" s="1859">
        <f t="shared" si="91"/>
        <v>0</v>
      </c>
      <c r="R318" s="1859">
        <f t="shared" si="91"/>
        <v>0</v>
      </c>
      <c r="S318" s="1859">
        <f t="shared" si="91"/>
        <v>0</v>
      </c>
      <c r="T318" s="1859">
        <f t="shared" ref="T318:W322" si="92">T130</f>
        <v>0</v>
      </c>
      <c r="U318" s="1859">
        <f t="shared" si="92"/>
        <v>0</v>
      </c>
      <c r="V318" s="1859">
        <f t="shared" si="92"/>
        <v>0</v>
      </c>
      <c r="W318" s="1859">
        <f t="shared" si="92"/>
        <v>0</v>
      </c>
      <c r="X318" s="1866"/>
    </row>
    <row r="319" spans="1:24" ht="12.75" x14ac:dyDescent="0.2">
      <c r="A319" s="376"/>
      <c r="B319" s="702" t="s">
        <v>1207</v>
      </c>
      <c r="C319" s="1859">
        <f t="shared" si="90"/>
        <v>522371.07843731111</v>
      </c>
      <c r="D319" s="1859">
        <f t="shared" si="90"/>
        <v>378946.15839919029</v>
      </c>
      <c r="E319" s="1859">
        <f t="shared" si="90"/>
        <v>69189.869120458505</v>
      </c>
      <c r="F319" s="1859">
        <f t="shared" ref="F319:S319" si="93">F131</f>
        <v>55325.474236878916</v>
      </c>
      <c r="G319" s="1859">
        <f t="shared" si="93"/>
        <v>0</v>
      </c>
      <c r="H319" s="1859">
        <f t="shared" si="93"/>
        <v>0</v>
      </c>
      <c r="I319" s="1859">
        <f t="shared" si="93"/>
        <v>445.86468548833346</v>
      </c>
      <c r="J319" s="1859">
        <f t="shared" si="93"/>
        <v>17685.271794739594</v>
      </c>
      <c r="K319" s="1859">
        <f t="shared" si="93"/>
        <v>0</v>
      </c>
      <c r="L319" s="1859">
        <f t="shared" si="93"/>
        <v>778.4402005554922</v>
      </c>
      <c r="M319" s="1859">
        <f t="shared" si="93"/>
        <v>0</v>
      </c>
      <c r="N319" s="1859">
        <f t="shared" si="93"/>
        <v>0</v>
      </c>
      <c r="O319" s="1859">
        <f t="shared" si="93"/>
        <v>0</v>
      </c>
      <c r="P319" s="1859">
        <f t="shared" si="93"/>
        <v>0</v>
      </c>
      <c r="Q319" s="1859">
        <f t="shared" si="93"/>
        <v>0</v>
      </c>
      <c r="R319" s="1859">
        <f t="shared" si="93"/>
        <v>0</v>
      </c>
      <c r="S319" s="1859">
        <f t="shared" si="93"/>
        <v>0</v>
      </c>
      <c r="T319" s="1859">
        <f t="shared" si="92"/>
        <v>0</v>
      </c>
      <c r="U319" s="1859">
        <f t="shared" si="92"/>
        <v>0</v>
      </c>
      <c r="V319" s="1859">
        <f t="shared" si="92"/>
        <v>0</v>
      </c>
      <c r="W319" s="1859">
        <f t="shared" si="92"/>
        <v>0</v>
      </c>
      <c r="X319" s="1866"/>
    </row>
    <row r="320" spans="1:24" ht="12.75" x14ac:dyDescent="0.2">
      <c r="A320" s="376"/>
      <c r="B320" s="702" t="s">
        <v>1208</v>
      </c>
      <c r="C320" s="1859">
        <f t="shared" si="90"/>
        <v>4075.8714337879101</v>
      </c>
      <c r="D320" s="1859">
        <f t="shared" si="90"/>
        <v>2686.6776159900792</v>
      </c>
      <c r="E320" s="1859">
        <f t="shared" si="90"/>
        <v>776.672598093857</v>
      </c>
      <c r="F320" s="1859">
        <f t="shared" ref="F320:S320" si="94">F132</f>
        <v>607.52818859864033</v>
      </c>
      <c r="G320" s="1859">
        <f t="shared" si="94"/>
        <v>0</v>
      </c>
      <c r="H320" s="1859">
        <f t="shared" si="94"/>
        <v>0</v>
      </c>
      <c r="I320" s="1859">
        <f t="shared" si="94"/>
        <v>4.9930311053332579</v>
      </c>
      <c r="J320" s="1859">
        <f t="shared" si="94"/>
        <v>0</v>
      </c>
      <c r="K320" s="1859">
        <f t="shared" si="94"/>
        <v>0</v>
      </c>
      <c r="L320" s="1859">
        <f t="shared" si="94"/>
        <v>0</v>
      </c>
      <c r="M320" s="1859">
        <f t="shared" si="94"/>
        <v>0</v>
      </c>
      <c r="N320" s="1859">
        <f t="shared" si="94"/>
        <v>0</v>
      </c>
      <c r="O320" s="1859">
        <f t="shared" si="94"/>
        <v>0</v>
      </c>
      <c r="P320" s="1859">
        <f t="shared" si="94"/>
        <v>0</v>
      </c>
      <c r="Q320" s="1859">
        <f t="shared" si="94"/>
        <v>0</v>
      </c>
      <c r="R320" s="1859">
        <f t="shared" si="94"/>
        <v>0</v>
      </c>
      <c r="S320" s="1859">
        <f t="shared" si="94"/>
        <v>0</v>
      </c>
      <c r="T320" s="1859">
        <f t="shared" si="92"/>
        <v>0</v>
      </c>
      <c r="U320" s="1859">
        <f t="shared" si="92"/>
        <v>0</v>
      </c>
      <c r="V320" s="1859">
        <f t="shared" si="92"/>
        <v>0</v>
      </c>
      <c r="W320" s="1859">
        <f t="shared" si="92"/>
        <v>0</v>
      </c>
      <c r="X320" s="1866"/>
    </row>
    <row r="321" spans="1:25" ht="12.75" x14ac:dyDescent="0.2">
      <c r="A321" s="376"/>
      <c r="B321" s="702" t="s">
        <v>1209</v>
      </c>
      <c r="C321" s="1859">
        <f t="shared" si="90"/>
        <v>30268.310976007429</v>
      </c>
      <c r="D321" s="1859">
        <f t="shared" si="90"/>
        <v>19951.854442447453</v>
      </c>
      <c r="E321" s="1859">
        <f t="shared" si="90"/>
        <v>5767.7402507764627</v>
      </c>
      <c r="F321" s="1859">
        <f t="shared" ref="F321:S321" si="95">F133</f>
        <v>4511.6369438828106</v>
      </c>
      <c r="G321" s="1859">
        <f t="shared" si="95"/>
        <v>0</v>
      </c>
      <c r="H321" s="1859">
        <f t="shared" si="95"/>
        <v>0</v>
      </c>
      <c r="I321" s="1859">
        <f t="shared" si="95"/>
        <v>37.0793389007003</v>
      </c>
      <c r="J321" s="1859">
        <f t="shared" si="95"/>
        <v>0</v>
      </c>
      <c r="K321" s="1859">
        <f t="shared" si="95"/>
        <v>0</v>
      </c>
      <c r="L321" s="1859">
        <f t="shared" si="95"/>
        <v>0</v>
      </c>
      <c r="M321" s="1859">
        <f t="shared" si="95"/>
        <v>0</v>
      </c>
      <c r="N321" s="1859">
        <f t="shared" si="95"/>
        <v>0</v>
      </c>
      <c r="O321" s="1859">
        <f t="shared" si="95"/>
        <v>0</v>
      </c>
      <c r="P321" s="1859">
        <f t="shared" si="95"/>
        <v>0</v>
      </c>
      <c r="Q321" s="1859">
        <f t="shared" si="95"/>
        <v>0</v>
      </c>
      <c r="R321" s="1859">
        <f t="shared" si="95"/>
        <v>0</v>
      </c>
      <c r="S321" s="1859">
        <f t="shared" si="95"/>
        <v>0</v>
      </c>
      <c r="T321" s="1859">
        <f t="shared" si="92"/>
        <v>0</v>
      </c>
      <c r="U321" s="1859">
        <f t="shared" si="92"/>
        <v>0</v>
      </c>
      <c r="V321" s="1859">
        <f t="shared" si="92"/>
        <v>0</v>
      </c>
      <c r="W321" s="1859">
        <f t="shared" si="92"/>
        <v>0</v>
      </c>
      <c r="X321" s="1866"/>
    </row>
    <row r="322" spans="1:25" ht="12.75" x14ac:dyDescent="0.2">
      <c r="A322" s="703"/>
      <c r="B322" s="702" t="s">
        <v>1210</v>
      </c>
      <c r="C322" s="1859">
        <f t="shared" si="90"/>
        <v>46766.936091628799</v>
      </c>
      <c r="D322" s="1859">
        <f t="shared" si="90"/>
        <v>30827.194234889554</v>
      </c>
      <c r="E322" s="1859">
        <f t="shared" si="90"/>
        <v>8911.6151844412616</v>
      </c>
      <c r="F322" s="1859">
        <f t="shared" ref="F322:S322" si="96">F134</f>
        <v>6970.8361589930537</v>
      </c>
      <c r="G322" s="1859">
        <f t="shared" si="96"/>
        <v>0</v>
      </c>
      <c r="H322" s="1859">
        <f t="shared" si="96"/>
        <v>0</v>
      </c>
      <c r="I322" s="1859">
        <f t="shared" si="96"/>
        <v>57.290513304936091</v>
      </c>
      <c r="J322" s="1859">
        <f t="shared" si="96"/>
        <v>0</v>
      </c>
      <c r="K322" s="1859">
        <f t="shared" si="96"/>
        <v>0</v>
      </c>
      <c r="L322" s="1859">
        <f t="shared" si="96"/>
        <v>0</v>
      </c>
      <c r="M322" s="1859">
        <f t="shared" si="96"/>
        <v>0</v>
      </c>
      <c r="N322" s="1859">
        <f t="shared" si="96"/>
        <v>0</v>
      </c>
      <c r="O322" s="1859">
        <f t="shared" si="96"/>
        <v>0</v>
      </c>
      <c r="P322" s="1859">
        <f t="shared" si="96"/>
        <v>0</v>
      </c>
      <c r="Q322" s="1859">
        <f t="shared" si="96"/>
        <v>0</v>
      </c>
      <c r="R322" s="1859">
        <f t="shared" si="96"/>
        <v>0</v>
      </c>
      <c r="S322" s="1859">
        <f t="shared" si="96"/>
        <v>0</v>
      </c>
      <c r="T322" s="1859">
        <f t="shared" si="92"/>
        <v>0</v>
      </c>
      <c r="U322" s="1859">
        <f t="shared" si="92"/>
        <v>0</v>
      </c>
      <c r="V322" s="1859">
        <f t="shared" si="92"/>
        <v>0</v>
      </c>
      <c r="W322" s="1859">
        <f t="shared" si="92"/>
        <v>0</v>
      </c>
      <c r="X322" s="1866"/>
    </row>
    <row r="323" spans="1:25" ht="12.75" x14ac:dyDescent="0.2">
      <c r="A323" s="679"/>
      <c r="B323" s="704"/>
      <c r="C323" s="1859"/>
      <c r="D323" s="1859"/>
      <c r="E323" s="1859"/>
      <c r="F323" s="1859"/>
      <c r="G323" s="1859"/>
      <c r="H323" s="1859"/>
      <c r="I323" s="1859"/>
      <c r="J323" s="1859"/>
      <c r="K323" s="1859"/>
      <c r="L323" s="1859"/>
      <c r="M323" s="1859"/>
      <c r="N323" s="1859"/>
      <c r="O323" s="1859"/>
      <c r="P323" s="1859"/>
      <c r="Q323" s="1859"/>
      <c r="R323" s="1859"/>
      <c r="S323" s="1859"/>
      <c r="T323" s="1859"/>
      <c r="U323" s="1859"/>
      <c r="V323" s="1859"/>
      <c r="W323" s="1859"/>
      <c r="X323" s="1866"/>
    </row>
    <row r="324" spans="1:25" ht="13.5" thickBot="1" x14ac:dyDescent="0.25">
      <c r="A324" s="672"/>
      <c r="B324" s="928" t="s">
        <v>682</v>
      </c>
      <c r="C324" s="1861">
        <f>SUM(C317:C322,C315,C301)</f>
        <v>1469257.8078358751</v>
      </c>
      <c r="D324" s="1861">
        <f>SUM(D317:D322,D315,D301)</f>
        <v>1069673.9139105985</v>
      </c>
      <c r="E324" s="1861">
        <f>SUM(E317:E322,E315,E301)</f>
        <v>201263.31203136564</v>
      </c>
      <c r="F324" s="1861">
        <f>SUM(F317:F322,F315,F301)</f>
        <v>151638.6206776945</v>
      </c>
      <c r="G324" s="1861">
        <f t="shared" ref="G324:P324" si="97">SUM(G317:G322,G315,G301)</f>
        <v>0</v>
      </c>
      <c r="H324" s="1861">
        <f t="shared" si="97"/>
        <v>0</v>
      </c>
      <c r="I324" s="1861">
        <f t="shared" si="97"/>
        <v>1118.298778254943</v>
      </c>
      <c r="J324" s="1861">
        <f t="shared" si="97"/>
        <v>43681.923684932175</v>
      </c>
      <c r="K324" s="1861">
        <f t="shared" si="97"/>
        <v>0</v>
      </c>
      <c r="L324" s="1861">
        <f t="shared" si="97"/>
        <v>1881.7387530298272</v>
      </c>
      <c r="M324" s="1861">
        <f t="shared" si="97"/>
        <v>0</v>
      </c>
      <c r="N324" s="1861">
        <f t="shared" si="97"/>
        <v>0</v>
      </c>
      <c r="O324" s="1861">
        <f t="shared" si="97"/>
        <v>0</v>
      </c>
      <c r="P324" s="1861">
        <f t="shared" si="97"/>
        <v>0</v>
      </c>
      <c r="Q324" s="1861">
        <f>SUM(Q317:Q322,Q315,Q301)</f>
        <v>0</v>
      </c>
      <c r="R324" s="1861">
        <f t="shared" ref="R324:W324" si="98">SUM(R317:R322,R315,R301)</f>
        <v>0</v>
      </c>
      <c r="S324" s="1861">
        <f t="shared" si="98"/>
        <v>0</v>
      </c>
      <c r="T324" s="1861">
        <f t="shared" si="98"/>
        <v>0</v>
      </c>
      <c r="U324" s="1861">
        <f t="shared" si="98"/>
        <v>0</v>
      </c>
      <c r="V324" s="1861">
        <f t="shared" si="98"/>
        <v>0</v>
      </c>
      <c r="W324" s="1861">
        <f t="shared" si="98"/>
        <v>0</v>
      </c>
      <c r="X324" s="1869"/>
    </row>
    <row r="325" spans="1:25" ht="13.5" thickTop="1" x14ac:dyDescent="0.2">
      <c r="A325" s="672"/>
      <c r="B325" s="673"/>
      <c r="C325" s="1134"/>
      <c r="E325" s="1862"/>
      <c r="F325" s="670"/>
      <c r="X325" s="610"/>
    </row>
    <row r="326" spans="1:25" ht="12.75" x14ac:dyDescent="0.2">
      <c r="A326" s="672"/>
      <c r="B326" s="673"/>
      <c r="C326" s="1134"/>
      <c r="E326" s="1862"/>
      <c r="F326" s="670"/>
      <c r="X326" s="610"/>
    </row>
    <row r="327" spans="1:25" ht="23.25" x14ac:dyDescent="0.35">
      <c r="A327" s="2526" t="s">
        <v>326</v>
      </c>
      <c r="B327" s="2526"/>
      <c r="C327" s="1134"/>
      <c r="E327" s="1310"/>
      <c r="F327" s="670"/>
    </row>
    <row r="328" spans="1:25" ht="23.25" x14ac:dyDescent="0.35">
      <c r="A328" s="736" t="s">
        <v>80</v>
      </c>
      <c r="B328" s="706"/>
      <c r="C328" s="1134"/>
      <c r="E328" s="1837"/>
      <c r="F328" s="670"/>
    </row>
    <row r="329" spans="1:25" ht="15" x14ac:dyDescent="0.2">
      <c r="A329" s="255"/>
      <c r="B329" s="672"/>
      <c r="C329" s="1134"/>
      <c r="E329" s="1834"/>
      <c r="F329" s="670"/>
    </row>
    <row r="330" spans="1:25" ht="12.75" x14ac:dyDescent="0.2">
      <c r="A330" s="647"/>
      <c r="B330" s="647"/>
      <c r="C330" s="1134"/>
      <c r="E330" s="714"/>
      <c r="F330" s="670"/>
    </row>
    <row r="331" spans="1:25" ht="38.25" x14ac:dyDescent="0.2">
      <c r="A331" s="737" t="s">
        <v>1446</v>
      </c>
      <c r="B331" s="737" t="s">
        <v>318</v>
      </c>
      <c r="C331" s="737" t="str">
        <f>C288</f>
        <v>Total</v>
      </c>
      <c r="D331" s="737" t="str">
        <f t="shared" ref="D331:P331" si="99">D288</f>
        <v>Residential</v>
      </c>
      <c r="E331" s="737" t="str">
        <f t="shared" si="99"/>
        <v>GS &lt;50</v>
      </c>
      <c r="F331" s="737" t="str">
        <f t="shared" si="99"/>
        <v>GS &gt;50kW</v>
      </c>
      <c r="G331" s="737" t="str">
        <f t="shared" si="99"/>
        <v>GS&gt; 50-TOU</v>
      </c>
      <c r="H331" s="737" t="str">
        <f t="shared" si="99"/>
        <v>GS &gt;50-Intermediate</v>
      </c>
      <c r="I331" s="737" t="str">
        <f t="shared" si="99"/>
        <v>Large User</v>
      </c>
      <c r="J331" s="737" t="str">
        <f t="shared" si="99"/>
        <v>Street Light</v>
      </c>
      <c r="K331" s="737" t="str">
        <f t="shared" si="99"/>
        <v>Sentinel</v>
      </c>
      <c r="L331" s="737" t="str">
        <f t="shared" si="99"/>
        <v>Unmetered Scattered Load</v>
      </c>
      <c r="M331" s="737" t="str">
        <f t="shared" si="99"/>
        <v>Embedded Distributor</v>
      </c>
      <c r="N331" s="737" t="str">
        <f t="shared" si="99"/>
        <v>Back-up/Standby Power</v>
      </c>
      <c r="O331" s="737" t="str">
        <f t="shared" si="99"/>
        <v>Rate Class 1</v>
      </c>
      <c r="P331" s="737" t="str">
        <f t="shared" si="99"/>
        <v>Rate class 2</v>
      </c>
      <c r="Q331" s="737" t="str">
        <f>Q288</f>
        <v>Rate class 3</v>
      </c>
      <c r="R331" s="737" t="str">
        <f t="shared" ref="R331:W331" si="100">R288</f>
        <v>Rate class 4</v>
      </c>
      <c r="S331" s="737" t="str">
        <f t="shared" si="100"/>
        <v>Rate class 5</v>
      </c>
      <c r="T331" s="737" t="str">
        <f t="shared" si="100"/>
        <v>Rate class 6</v>
      </c>
      <c r="U331" s="737" t="str">
        <f t="shared" si="100"/>
        <v>Rate class 7</v>
      </c>
      <c r="V331" s="737" t="str">
        <f t="shared" si="100"/>
        <v>Rate class 8</v>
      </c>
      <c r="W331" s="737" t="str">
        <f t="shared" si="100"/>
        <v>Rate class 9</v>
      </c>
      <c r="X331" s="1836"/>
      <c r="Y331" s="1836"/>
    </row>
    <row r="332" spans="1:25" ht="12.75" x14ac:dyDescent="0.2">
      <c r="A332" s="707"/>
      <c r="B332" s="708" t="s">
        <v>337</v>
      </c>
      <c r="C332" s="1134"/>
      <c r="D332" s="1134"/>
      <c r="E332" s="1134"/>
      <c r="F332" s="1134"/>
      <c r="G332" s="1134"/>
      <c r="H332" s="1134"/>
      <c r="I332" s="1134"/>
      <c r="J332" s="1134"/>
      <c r="K332" s="1134"/>
      <c r="L332" s="1134"/>
      <c r="M332" s="1134"/>
      <c r="N332" s="1134"/>
      <c r="O332" s="1134"/>
      <c r="P332" s="1134"/>
      <c r="Q332" s="1134"/>
      <c r="R332" s="1134"/>
      <c r="S332" s="1134"/>
      <c r="T332" s="1134"/>
      <c r="U332" s="1134"/>
      <c r="V332" s="1134"/>
      <c r="W332" s="1134"/>
      <c r="X332" s="1864"/>
      <c r="Y332" s="1864"/>
    </row>
    <row r="333" spans="1:25" ht="12.75" x14ac:dyDescent="0.2">
      <c r="A333" s="709"/>
      <c r="B333" s="1134" t="s">
        <v>1270</v>
      </c>
      <c r="C333" s="1842">
        <f>SUMIF($Z$142:$Z$163,$B333,C$142:C$163)</f>
        <v>0</v>
      </c>
      <c r="D333" s="1842">
        <f t="shared" ref="D333:W333" si="101">SUMIF($Z$142:$Z$163,$B333,D$142:D$163)</f>
        <v>0</v>
      </c>
      <c r="E333" s="1842">
        <f t="shared" si="101"/>
        <v>0</v>
      </c>
      <c r="F333" s="1842">
        <f t="shared" si="101"/>
        <v>0</v>
      </c>
      <c r="G333" s="1842">
        <f t="shared" si="101"/>
        <v>0</v>
      </c>
      <c r="H333" s="1842">
        <f t="shared" si="101"/>
        <v>0</v>
      </c>
      <c r="I333" s="1842">
        <f t="shared" si="101"/>
        <v>0</v>
      </c>
      <c r="J333" s="1842">
        <f t="shared" si="101"/>
        <v>0</v>
      </c>
      <c r="K333" s="1842">
        <f t="shared" si="101"/>
        <v>0</v>
      </c>
      <c r="L333" s="1842">
        <f t="shared" si="101"/>
        <v>0</v>
      </c>
      <c r="M333" s="1842">
        <f t="shared" si="101"/>
        <v>0</v>
      </c>
      <c r="N333" s="1842">
        <f t="shared" si="101"/>
        <v>0</v>
      </c>
      <c r="O333" s="1842">
        <f t="shared" si="101"/>
        <v>0</v>
      </c>
      <c r="P333" s="1842">
        <f t="shared" si="101"/>
        <v>0</v>
      </c>
      <c r="Q333" s="1842">
        <f>SUMIF($Z$142:$Z$163,$B333,Q$142:Q$163)</f>
        <v>0</v>
      </c>
      <c r="R333" s="1842">
        <f t="shared" si="101"/>
        <v>0</v>
      </c>
      <c r="S333" s="1842">
        <f t="shared" si="101"/>
        <v>0</v>
      </c>
      <c r="T333" s="1842">
        <f t="shared" si="101"/>
        <v>0</v>
      </c>
      <c r="U333" s="1842">
        <f t="shared" si="101"/>
        <v>0</v>
      </c>
      <c r="V333" s="1842">
        <f t="shared" si="101"/>
        <v>0</v>
      </c>
      <c r="W333" s="1842">
        <f t="shared" si="101"/>
        <v>0</v>
      </c>
      <c r="X333" s="1853"/>
      <c r="Y333" s="1853"/>
    </row>
    <row r="334" spans="1:25" ht="12.75" x14ac:dyDescent="0.2">
      <c r="A334" s="710"/>
      <c r="B334" s="376" t="s">
        <v>89</v>
      </c>
      <c r="C334" s="1842">
        <f>C144</f>
        <v>0</v>
      </c>
      <c r="D334" s="1842">
        <f t="shared" ref="D334:P334" si="102">D144</f>
        <v>0</v>
      </c>
      <c r="E334" s="1842">
        <f t="shared" si="102"/>
        <v>0</v>
      </c>
      <c r="F334" s="1842">
        <f t="shared" si="102"/>
        <v>0</v>
      </c>
      <c r="G334" s="1842">
        <f t="shared" si="102"/>
        <v>0</v>
      </c>
      <c r="H334" s="1842">
        <f t="shared" si="102"/>
        <v>0</v>
      </c>
      <c r="I334" s="1842">
        <f t="shared" si="102"/>
        <v>0</v>
      </c>
      <c r="J334" s="1842">
        <f t="shared" si="102"/>
        <v>0</v>
      </c>
      <c r="K334" s="1842">
        <f t="shared" si="102"/>
        <v>0</v>
      </c>
      <c r="L334" s="1842">
        <f t="shared" si="102"/>
        <v>0</v>
      </c>
      <c r="M334" s="1842">
        <f t="shared" si="102"/>
        <v>0</v>
      </c>
      <c r="N334" s="1842">
        <f t="shared" si="102"/>
        <v>0</v>
      </c>
      <c r="O334" s="1842">
        <f t="shared" si="102"/>
        <v>0</v>
      </c>
      <c r="P334" s="1842">
        <f t="shared" si="102"/>
        <v>0</v>
      </c>
      <c r="Q334" s="1842">
        <f>Q144</f>
        <v>0</v>
      </c>
      <c r="R334" s="1842">
        <f t="shared" ref="R334:W334" si="103">R144</f>
        <v>0</v>
      </c>
      <c r="S334" s="1842">
        <f t="shared" si="103"/>
        <v>0</v>
      </c>
      <c r="T334" s="1842">
        <f t="shared" si="103"/>
        <v>0</v>
      </c>
      <c r="U334" s="1842">
        <f t="shared" si="103"/>
        <v>0</v>
      </c>
      <c r="V334" s="1842">
        <f t="shared" si="103"/>
        <v>0</v>
      </c>
      <c r="W334" s="1842">
        <f t="shared" si="103"/>
        <v>0</v>
      </c>
      <c r="X334" s="1853"/>
      <c r="Y334" s="1853"/>
    </row>
    <row r="335" spans="1:25" ht="12.75" x14ac:dyDescent="0.2">
      <c r="A335" s="710"/>
      <c r="B335" s="1134" t="s">
        <v>1416</v>
      </c>
      <c r="C335" s="1842">
        <f>SUMIF($Z$142:$Z$163,$B335,C$142:C$163)</f>
        <v>0</v>
      </c>
      <c r="D335" s="1842">
        <f t="shared" ref="D335:S337" si="104">SUMIF($Z$142:$Z$163,$B335,D$142:D$163)</f>
        <v>0</v>
      </c>
      <c r="E335" s="1842">
        <f t="shared" si="104"/>
        <v>0</v>
      </c>
      <c r="F335" s="1842">
        <f t="shared" si="104"/>
        <v>0</v>
      </c>
      <c r="G335" s="1842">
        <f t="shared" si="104"/>
        <v>0</v>
      </c>
      <c r="H335" s="1842">
        <f t="shared" si="104"/>
        <v>0</v>
      </c>
      <c r="I335" s="1842">
        <f t="shared" si="104"/>
        <v>0</v>
      </c>
      <c r="J335" s="1842">
        <f t="shared" si="104"/>
        <v>0</v>
      </c>
      <c r="K335" s="1842">
        <f t="shared" si="104"/>
        <v>0</v>
      </c>
      <c r="L335" s="1842">
        <f t="shared" si="104"/>
        <v>0</v>
      </c>
      <c r="M335" s="1842">
        <f t="shared" si="104"/>
        <v>0</v>
      </c>
      <c r="N335" s="1842">
        <f t="shared" si="104"/>
        <v>0</v>
      </c>
      <c r="O335" s="1842">
        <f t="shared" si="104"/>
        <v>0</v>
      </c>
      <c r="P335" s="1842">
        <f t="shared" si="104"/>
        <v>0</v>
      </c>
      <c r="Q335" s="1842">
        <f>SUMIF($Z$142:$Z$163,$B335,Q$142:Q$163)</f>
        <v>0</v>
      </c>
      <c r="R335" s="1842">
        <f t="shared" si="104"/>
        <v>0</v>
      </c>
      <c r="S335" s="1842">
        <f t="shared" si="104"/>
        <v>0</v>
      </c>
      <c r="T335" s="1842">
        <f t="shared" ref="R335:W337" si="105">SUMIF($Z$142:$Z$163,$B335,T$142:T$163)</f>
        <v>0</v>
      </c>
      <c r="U335" s="1842">
        <f t="shared" si="105"/>
        <v>0</v>
      </c>
      <c r="V335" s="1842">
        <f t="shared" si="105"/>
        <v>0</v>
      </c>
      <c r="W335" s="1842">
        <f t="shared" si="105"/>
        <v>0</v>
      </c>
      <c r="X335" s="1853"/>
      <c r="Y335" s="1853"/>
    </row>
    <row r="336" spans="1:25" ht="12.75" x14ac:dyDescent="0.2">
      <c r="A336" s="710"/>
      <c r="B336" s="1134" t="s">
        <v>699</v>
      </c>
      <c r="C336" s="1842">
        <f>SUMIF($Z$142:$Z$163,$B336,C$142:C$163)</f>
        <v>10279773.890847106</v>
      </c>
      <c r="D336" s="1842">
        <f t="shared" si="104"/>
        <v>8582944.4901281875</v>
      </c>
      <c r="E336" s="1842">
        <f t="shared" si="104"/>
        <v>1412527.0886404661</v>
      </c>
      <c r="F336" s="1842">
        <f t="shared" si="104"/>
        <v>137918.79399644799</v>
      </c>
      <c r="G336" s="1842">
        <f t="shared" si="104"/>
        <v>0</v>
      </c>
      <c r="H336" s="1842">
        <f t="shared" si="104"/>
        <v>0</v>
      </c>
      <c r="I336" s="1842">
        <f t="shared" si="104"/>
        <v>1052.8152213469311</v>
      </c>
      <c r="J336" s="1842">
        <f t="shared" si="104"/>
        <v>117957.50710563769</v>
      </c>
      <c r="K336" s="1842">
        <f t="shared" si="104"/>
        <v>0</v>
      </c>
      <c r="L336" s="1842">
        <f t="shared" si="104"/>
        <v>27373.195755020213</v>
      </c>
      <c r="M336" s="1842">
        <f t="shared" si="104"/>
        <v>0</v>
      </c>
      <c r="N336" s="1842">
        <f t="shared" si="104"/>
        <v>0</v>
      </c>
      <c r="O336" s="1842">
        <f t="shared" si="104"/>
        <v>0</v>
      </c>
      <c r="P336" s="1842">
        <f t="shared" si="104"/>
        <v>0</v>
      </c>
      <c r="Q336" s="1842">
        <f>SUMIF($Z$142:$Z$163,$B336,Q$142:Q$163)</f>
        <v>0</v>
      </c>
      <c r="R336" s="1842">
        <f t="shared" si="105"/>
        <v>0</v>
      </c>
      <c r="S336" s="1842">
        <f t="shared" si="105"/>
        <v>0</v>
      </c>
      <c r="T336" s="1842">
        <f t="shared" si="105"/>
        <v>0</v>
      </c>
      <c r="U336" s="1842">
        <f t="shared" si="105"/>
        <v>0</v>
      </c>
      <c r="V336" s="1842">
        <f t="shared" si="105"/>
        <v>0</v>
      </c>
      <c r="W336" s="1842">
        <f t="shared" si="105"/>
        <v>0</v>
      </c>
      <c r="X336" s="1853"/>
      <c r="Y336" s="1853"/>
    </row>
    <row r="337" spans="1:25" ht="12.75" x14ac:dyDescent="0.2">
      <c r="A337" s="710"/>
      <c r="B337" s="1134" t="s">
        <v>700</v>
      </c>
      <c r="C337" s="1842">
        <f>SUMIF($Z$142:$Z$163,$B337,C$142:C$163)</f>
        <v>9273423.9613528959</v>
      </c>
      <c r="D337" s="1842">
        <f t="shared" si="104"/>
        <v>6385814.3944542482</v>
      </c>
      <c r="E337" s="1842">
        <f t="shared" si="104"/>
        <v>1050937.2192225517</v>
      </c>
      <c r="F337" s="1842">
        <f t="shared" si="104"/>
        <v>102613.24898247523</v>
      </c>
      <c r="G337" s="1842">
        <f t="shared" si="104"/>
        <v>0</v>
      </c>
      <c r="H337" s="1842">
        <f t="shared" si="104"/>
        <v>0</v>
      </c>
      <c r="I337" s="1842">
        <f t="shared" si="104"/>
        <v>783.30724414103224</v>
      </c>
      <c r="J337" s="1842">
        <f t="shared" si="104"/>
        <v>1712909.8031018118</v>
      </c>
      <c r="K337" s="1842">
        <f t="shared" si="104"/>
        <v>0</v>
      </c>
      <c r="L337" s="1842">
        <f t="shared" si="104"/>
        <v>20365.988347666836</v>
      </c>
      <c r="M337" s="1842">
        <f t="shared" si="104"/>
        <v>0</v>
      </c>
      <c r="N337" s="1842">
        <f t="shared" si="104"/>
        <v>0</v>
      </c>
      <c r="O337" s="1842">
        <f t="shared" si="104"/>
        <v>0</v>
      </c>
      <c r="P337" s="1842">
        <f t="shared" si="104"/>
        <v>0</v>
      </c>
      <c r="Q337" s="1842">
        <f>SUMIF($Z$142:$Z$163,$B337,Q$142:Q$163)</f>
        <v>0</v>
      </c>
      <c r="R337" s="1842">
        <f t="shared" si="105"/>
        <v>0</v>
      </c>
      <c r="S337" s="1842">
        <f t="shared" si="105"/>
        <v>0</v>
      </c>
      <c r="T337" s="1842">
        <f t="shared" si="105"/>
        <v>0</v>
      </c>
      <c r="U337" s="1842">
        <f t="shared" si="105"/>
        <v>0</v>
      </c>
      <c r="V337" s="1842">
        <f t="shared" si="105"/>
        <v>0</v>
      </c>
      <c r="W337" s="1842">
        <f t="shared" si="105"/>
        <v>0</v>
      </c>
      <c r="X337" s="1853"/>
      <c r="Y337" s="1853"/>
    </row>
    <row r="338" spans="1:25" ht="12.75" x14ac:dyDescent="0.2">
      <c r="A338" s="710"/>
      <c r="B338" s="376" t="s">
        <v>75</v>
      </c>
      <c r="C338" s="1842">
        <f>C148</f>
        <v>0</v>
      </c>
      <c r="D338" s="1842">
        <f t="shared" ref="D338:P338" si="106">D148</f>
        <v>0</v>
      </c>
      <c r="E338" s="1842">
        <f t="shared" si="106"/>
        <v>0</v>
      </c>
      <c r="F338" s="1842">
        <f t="shared" si="106"/>
        <v>0</v>
      </c>
      <c r="G338" s="1842">
        <f t="shared" si="106"/>
        <v>0</v>
      </c>
      <c r="H338" s="1842">
        <f t="shared" si="106"/>
        <v>0</v>
      </c>
      <c r="I338" s="1842">
        <f t="shared" si="106"/>
        <v>0</v>
      </c>
      <c r="J338" s="1842">
        <f t="shared" si="106"/>
        <v>0</v>
      </c>
      <c r="K338" s="1842">
        <f t="shared" si="106"/>
        <v>0</v>
      </c>
      <c r="L338" s="1842">
        <f t="shared" si="106"/>
        <v>0</v>
      </c>
      <c r="M338" s="1842">
        <f t="shared" si="106"/>
        <v>0</v>
      </c>
      <c r="N338" s="1842">
        <f t="shared" si="106"/>
        <v>0</v>
      </c>
      <c r="O338" s="1842">
        <f t="shared" si="106"/>
        <v>0</v>
      </c>
      <c r="P338" s="1842">
        <f t="shared" si="106"/>
        <v>0</v>
      </c>
      <c r="Q338" s="1842">
        <f>Q148</f>
        <v>0</v>
      </c>
      <c r="R338" s="1842">
        <f t="shared" ref="R338:W338" si="107">R148</f>
        <v>0</v>
      </c>
      <c r="S338" s="1842">
        <f t="shared" si="107"/>
        <v>0</v>
      </c>
      <c r="T338" s="1842">
        <f t="shared" si="107"/>
        <v>0</v>
      </c>
      <c r="U338" s="1842">
        <f t="shared" si="107"/>
        <v>0</v>
      </c>
      <c r="V338" s="1842">
        <f t="shared" si="107"/>
        <v>0</v>
      </c>
      <c r="W338" s="1842">
        <f t="shared" si="107"/>
        <v>0</v>
      </c>
      <c r="X338" s="1853"/>
      <c r="Y338" s="1853"/>
    </row>
    <row r="339" spans="1:25" ht="12.75" x14ac:dyDescent="0.2">
      <c r="A339" s="710"/>
      <c r="B339" s="1134" t="s">
        <v>1058</v>
      </c>
      <c r="C339" s="1842">
        <f>SUMIF($Z$142:$Z$163,$B339,C$142:C$163)</f>
        <v>5747722.4652000023</v>
      </c>
      <c r="D339" s="1842">
        <f t="shared" ref="D339:S341" si="108">SUMIF($Z$142:$Z$163,$B339,D$142:D$163)</f>
        <v>4798975.4820773713</v>
      </c>
      <c r="E339" s="1842">
        <f t="shared" si="108"/>
        <v>789785.23908110289</v>
      </c>
      <c r="F339" s="1842">
        <f t="shared" si="108"/>
        <v>77114.43452394371</v>
      </c>
      <c r="G339" s="1842">
        <f t="shared" si="108"/>
        <v>0</v>
      </c>
      <c r="H339" s="1842">
        <f t="shared" si="108"/>
        <v>0</v>
      </c>
      <c r="I339" s="1842">
        <f t="shared" si="108"/>
        <v>588.65980552628787</v>
      </c>
      <c r="J339" s="1842">
        <f t="shared" si="108"/>
        <v>65953.494768375022</v>
      </c>
      <c r="K339" s="1842">
        <f t="shared" si="108"/>
        <v>0</v>
      </c>
      <c r="L339" s="1842">
        <f t="shared" si="108"/>
        <v>15305.154943683485</v>
      </c>
      <c r="M339" s="1842">
        <f t="shared" si="108"/>
        <v>0</v>
      </c>
      <c r="N339" s="1842">
        <f t="shared" si="108"/>
        <v>0</v>
      </c>
      <c r="O339" s="1842">
        <f t="shared" si="108"/>
        <v>0</v>
      </c>
      <c r="P339" s="1842">
        <f t="shared" si="108"/>
        <v>0</v>
      </c>
      <c r="Q339" s="1842">
        <f>SUMIF($Z$142:$Z$163,$B339,Q$142:Q$163)</f>
        <v>0</v>
      </c>
      <c r="R339" s="1842">
        <f t="shared" si="108"/>
        <v>0</v>
      </c>
      <c r="S339" s="1842">
        <f t="shared" si="108"/>
        <v>0</v>
      </c>
      <c r="T339" s="1842">
        <f t="shared" ref="R339:W341" si="109">SUMIF($Z$142:$Z$163,$B339,T$142:T$163)</f>
        <v>0</v>
      </c>
      <c r="U339" s="1842">
        <f t="shared" si="109"/>
        <v>0</v>
      </c>
      <c r="V339" s="1842">
        <f t="shared" si="109"/>
        <v>0</v>
      </c>
      <c r="W339" s="1842">
        <f t="shared" si="109"/>
        <v>0</v>
      </c>
      <c r="X339" s="1853"/>
      <c r="Y339" s="1853"/>
    </row>
    <row r="340" spans="1:25" ht="12.75" x14ac:dyDescent="0.2">
      <c r="A340" s="710"/>
      <c r="B340" s="1134" t="s">
        <v>1274</v>
      </c>
      <c r="C340" s="1842">
        <f>SUMIF($Z$142:$Z$163,$B340,C$142:C$163)</f>
        <v>5170396.2280000001</v>
      </c>
      <c r="D340" s="1842">
        <f t="shared" si="108"/>
        <v>4757793.3460764484</v>
      </c>
      <c r="E340" s="1842">
        <f t="shared" si="108"/>
        <v>412602.88192355155</v>
      </c>
      <c r="F340" s="1842">
        <f t="shared" si="108"/>
        <v>0</v>
      </c>
      <c r="G340" s="1842">
        <f t="shared" si="108"/>
        <v>0</v>
      </c>
      <c r="H340" s="1842">
        <f t="shared" si="108"/>
        <v>0</v>
      </c>
      <c r="I340" s="1842">
        <f t="shared" si="108"/>
        <v>0</v>
      </c>
      <c r="J340" s="1842">
        <f t="shared" si="108"/>
        <v>0</v>
      </c>
      <c r="K340" s="1842">
        <f t="shared" si="108"/>
        <v>0</v>
      </c>
      <c r="L340" s="1842">
        <f t="shared" si="108"/>
        <v>0</v>
      </c>
      <c r="M340" s="1842">
        <f t="shared" si="108"/>
        <v>0</v>
      </c>
      <c r="N340" s="1842">
        <f t="shared" si="108"/>
        <v>0</v>
      </c>
      <c r="O340" s="1842">
        <f t="shared" si="108"/>
        <v>0</v>
      </c>
      <c r="P340" s="1842">
        <f t="shared" si="108"/>
        <v>0</v>
      </c>
      <c r="Q340" s="1842">
        <f>SUMIF($Z$142:$Z$163,$B340,Q$142:Q$163)</f>
        <v>0</v>
      </c>
      <c r="R340" s="1842">
        <f t="shared" si="109"/>
        <v>0</v>
      </c>
      <c r="S340" s="1842">
        <f t="shared" si="109"/>
        <v>0</v>
      </c>
      <c r="T340" s="1842">
        <f t="shared" si="109"/>
        <v>0</v>
      </c>
      <c r="U340" s="1842">
        <f t="shared" si="109"/>
        <v>0</v>
      </c>
      <c r="V340" s="1842">
        <f t="shared" si="109"/>
        <v>0</v>
      </c>
      <c r="W340" s="1842">
        <f t="shared" si="109"/>
        <v>0</v>
      </c>
      <c r="X340" s="1853"/>
      <c r="Y340" s="1853"/>
    </row>
    <row r="341" spans="1:25" ht="12.75" x14ac:dyDescent="0.2">
      <c r="A341" s="710"/>
      <c r="B341" s="1134" t="s">
        <v>774</v>
      </c>
      <c r="C341" s="1842">
        <f>SUMIF($Z$142:$Z$163,$B341,C$142:C$163)</f>
        <v>2877327.652999999</v>
      </c>
      <c r="D341" s="1842">
        <f t="shared" si="108"/>
        <v>1896637.7926204791</v>
      </c>
      <c r="E341" s="1842">
        <f t="shared" si="108"/>
        <v>548285.58263574878</v>
      </c>
      <c r="F341" s="1842">
        <f t="shared" si="108"/>
        <v>428879.48882315698</v>
      </c>
      <c r="G341" s="1842">
        <f t="shared" si="108"/>
        <v>0</v>
      </c>
      <c r="H341" s="1842">
        <f t="shared" si="108"/>
        <v>0</v>
      </c>
      <c r="I341" s="1842">
        <f t="shared" si="108"/>
        <v>3524.7889206144441</v>
      </c>
      <c r="J341" s="1842">
        <f t="shared" si="108"/>
        <v>0</v>
      </c>
      <c r="K341" s="1842">
        <f t="shared" si="108"/>
        <v>0</v>
      </c>
      <c r="L341" s="1842">
        <f t="shared" si="108"/>
        <v>0</v>
      </c>
      <c r="M341" s="1842">
        <f t="shared" si="108"/>
        <v>0</v>
      </c>
      <c r="N341" s="1842">
        <f t="shared" si="108"/>
        <v>0</v>
      </c>
      <c r="O341" s="1842">
        <f t="shared" si="108"/>
        <v>0</v>
      </c>
      <c r="P341" s="1842">
        <f t="shared" si="108"/>
        <v>0</v>
      </c>
      <c r="Q341" s="1842">
        <f>SUMIF($Z$142:$Z$163,$B341,Q$142:Q$163)</f>
        <v>0</v>
      </c>
      <c r="R341" s="1842">
        <f t="shared" si="109"/>
        <v>0</v>
      </c>
      <c r="S341" s="1842">
        <f t="shared" si="109"/>
        <v>0</v>
      </c>
      <c r="T341" s="1842">
        <f t="shared" si="109"/>
        <v>0</v>
      </c>
      <c r="U341" s="1842">
        <f t="shared" si="109"/>
        <v>0</v>
      </c>
      <c r="V341" s="1842">
        <f t="shared" si="109"/>
        <v>0</v>
      </c>
      <c r="W341" s="1842">
        <f t="shared" si="109"/>
        <v>0</v>
      </c>
      <c r="X341" s="1853"/>
      <c r="Y341" s="1853"/>
    </row>
    <row r="342" spans="1:25" ht="12.75" x14ac:dyDescent="0.2">
      <c r="A342" s="710"/>
      <c r="B342" s="932" t="s">
        <v>708</v>
      </c>
      <c r="C342" s="1870">
        <f>SUM(C333:C341)</f>
        <v>33348644.198400006</v>
      </c>
      <c r="D342" s="1870">
        <f t="shared" ref="D342:P342" si="110">SUM(D333:D341)</f>
        <v>26422165.505356733</v>
      </c>
      <c r="E342" s="1870">
        <f t="shared" si="110"/>
        <v>4214138.0115034208</v>
      </c>
      <c r="F342" s="1870">
        <f t="shared" si="110"/>
        <v>746525.96632602392</v>
      </c>
      <c r="G342" s="1870">
        <f t="shared" si="110"/>
        <v>0</v>
      </c>
      <c r="H342" s="1870">
        <f t="shared" si="110"/>
        <v>0</v>
      </c>
      <c r="I342" s="1870">
        <f t="shared" si="110"/>
        <v>5949.5711916286955</v>
      </c>
      <c r="J342" s="1870">
        <f t="shared" si="110"/>
        <v>1896820.8049758244</v>
      </c>
      <c r="K342" s="1870">
        <f t="shared" si="110"/>
        <v>0</v>
      </c>
      <c r="L342" s="1870">
        <f t="shared" si="110"/>
        <v>63044.339046370536</v>
      </c>
      <c r="M342" s="1870">
        <f t="shared" si="110"/>
        <v>0</v>
      </c>
      <c r="N342" s="1870">
        <f t="shared" si="110"/>
        <v>0</v>
      </c>
      <c r="O342" s="1870">
        <f t="shared" si="110"/>
        <v>0</v>
      </c>
      <c r="P342" s="1870">
        <f t="shared" si="110"/>
        <v>0</v>
      </c>
      <c r="Q342" s="1870">
        <f t="shared" ref="Q342:W342" si="111">SUM(Q333:Q341)</f>
        <v>0</v>
      </c>
      <c r="R342" s="1870">
        <f t="shared" si="111"/>
        <v>0</v>
      </c>
      <c r="S342" s="1870">
        <f t="shared" si="111"/>
        <v>0</v>
      </c>
      <c r="T342" s="1870">
        <f t="shared" si="111"/>
        <v>0</v>
      </c>
      <c r="U342" s="1870">
        <f t="shared" si="111"/>
        <v>0</v>
      </c>
      <c r="V342" s="1870">
        <f t="shared" si="111"/>
        <v>0</v>
      </c>
      <c r="W342" s="1870">
        <f t="shared" si="111"/>
        <v>0</v>
      </c>
      <c r="X342" s="1874"/>
      <c r="Y342" s="1874"/>
    </row>
    <row r="343" spans="1:25" ht="12.75" x14ac:dyDescent="0.2">
      <c r="A343" s="710"/>
      <c r="B343" s="376"/>
      <c r="C343" s="1134"/>
      <c r="D343" s="1134"/>
      <c r="E343" s="1134"/>
      <c r="F343" s="1134"/>
      <c r="G343" s="1134"/>
      <c r="H343" s="1134"/>
      <c r="I343" s="1134"/>
      <c r="J343" s="1134"/>
      <c r="K343" s="1134"/>
      <c r="L343" s="1134"/>
      <c r="M343" s="1134"/>
      <c r="N343" s="1134"/>
      <c r="O343" s="1134"/>
      <c r="P343" s="1134"/>
      <c r="Q343" s="1134"/>
      <c r="R343" s="1134"/>
      <c r="S343" s="1134"/>
      <c r="T343" s="1134"/>
      <c r="U343" s="1134"/>
      <c r="V343" s="1134"/>
      <c r="W343" s="1134"/>
      <c r="X343" s="1864"/>
      <c r="Y343" s="1864"/>
    </row>
    <row r="344" spans="1:25" ht="12.75" x14ac:dyDescent="0.2">
      <c r="A344" s="710"/>
      <c r="B344" s="713" t="s">
        <v>0</v>
      </c>
      <c r="C344" s="1134"/>
      <c r="D344" s="1134"/>
      <c r="E344" s="1134"/>
      <c r="F344" s="1134"/>
      <c r="G344" s="1134"/>
      <c r="H344" s="1134"/>
      <c r="I344" s="1134"/>
      <c r="J344" s="1134"/>
      <c r="K344" s="1134"/>
      <c r="L344" s="1134"/>
      <c r="M344" s="1134"/>
      <c r="N344" s="1134"/>
      <c r="O344" s="1134"/>
      <c r="P344" s="1134"/>
      <c r="Q344" s="1134"/>
      <c r="R344" s="1134"/>
      <c r="S344" s="1134"/>
      <c r="T344" s="1134"/>
      <c r="U344" s="1134"/>
      <c r="V344" s="1134"/>
      <c r="W344" s="1134"/>
      <c r="X344" s="1864"/>
      <c r="Y344" s="1864"/>
    </row>
    <row r="345" spans="1:25" ht="25.5" x14ac:dyDescent="0.2">
      <c r="A345" s="710"/>
      <c r="B345" s="1161" t="s">
        <v>962</v>
      </c>
      <c r="C345" s="1857">
        <f>C168</f>
        <v>-21055064.8564572</v>
      </c>
      <c r="D345" s="1857">
        <f t="shared" ref="D345:P345" si="112">D168</f>
        <v>-16726720.368118335</v>
      </c>
      <c r="E345" s="1857">
        <f t="shared" si="112"/>
        <v>-2653033.6853119629</v>
      </c>
      <c r="F345" s="1857">
        <f t="shared" si="112"/>
        <v>-460035.02052759763</v>
      </c>
      <c r="G345" s="1857">
        <f t="shared" si="112"/>
        <v>0</v>
      </c>
      <c r="H345" s="1857">
        <f t="shared" si="112"/>
        <v>0</v>
      </c>
      <c r="I345" s="1857">
        <f t="shared" si="112"/>
        <v>-3663.7253750648229</v>
      </c>
      <c r="J345" s="1857">
        <f t="shared" si="112"/>
        <v>-1171878.0549301975</v>
      </c>
      <c r="K345" s="1857">
        <f t="shared" si="112"/>
        <v>0</v>
      </c>
      <c r="L345" s="1857">
        <f t="shared" si="112"/>
        <v>-39734.002194044668</v>
      </c>
      <c r="M345" s="1857">
        <f t="shared" si="112"/>
        <v>0</v>
      </c>
      <c r="N345" s="1857">
        <f t="shared" si="112"/>
        <v>0</v>
      </c>
      <c r="O345" s="1857">
        <f t="shared" si="112"/>
        <v>0</v>
      </c>
      <c r="P345" s="1857">
        <f t="shared" si="112"/>
        <v>0</v>
      </c>
      <c r="Q345" s="1857">
        <f>Q168</f>
        <v>0</v>
      </c>
      <c r="R345" s="1857">
        <f t="shared" ref="R345:W345" si="113">R168</f>
        <v>0</v>
      </c>
      <c r="S345" s="1857">
        <f t="shared" si="113"/>
        <v>0</v>
      </c>
      <c r="T345" s="1857">
        <f t="shared" si="113"/>
        <v>0</v>
      </c>
      <c r="U345" s="1857">
        <f t="shared" si="113"/>
        <v>0</v>
      </c>
      <c r="V345" s="1857">
        <f t="shared" si="113"/>
        <v>0</v>
      </c>
      <c r="W345" s="1857">
        <f t="shared" si="113"/>
        <v>0</v>
      </c>
      <c r="X345" s="1865"/>
      <c r="Y345" s="1865"/>
    </row>
    <row r="346" spans="1:25" ht="12.75" x14ac:dyDescent="0.2">
      <c r="A346" s="710"/>
      <c r="B346" s="218" t="s">
        <v>963</v>
      </c>
      <c r="C346" s="1857">
        <f t="shared" ref="C346:P348" si="114">C169</f>
        <v>12293579.3419428</v>
      </c>
      <c r="D346" s="1857">
        <f t="shared" si="114"/>
        <v>9695445.1372383982</v>
      </c>
      <c r="E346" s="1857">
        <f t="shared" si="114"/>
        <v>1561104.3261914579</v>
      </c>
      <c r="F346" s="1857">
        <f t="shared" si="114"/>
        <v>286490.94579842628</v>
      </c>
      <c r="G346" s="1857">
        <f t="shared" si="114"/>
        <v>0</v>
      </c>
      <c r="H346" s="1857">
        <f t="shared" si="114"/>
        <v>0</v>
      </c>
      <c r="I346" s="1857">
        <f t="shared" si="114"/>
        <v>2285.8458165638726</v>
      </c>
      <c r="J346" s="1857">
        <f t="shared" si="114"/>
        <v>724942.75004562712</v>
      </c>
      <c r="K346" s="1857">
        <f t="shared" si="114"/>
        <v>0</v>
      </c>
      <c r="L346" s="1857">
        <f t="shared" si="114"/>
        <v>23310.336852325869</v>
      </c>
      <c r="M346" s="1857">
        <f t="shared" si="114"/>
        <v>0</v>
      </c>
      <c r="N346" s="1857">
        <f t="shared" si="114"/>
        <v>0</v>
      </c>
      <c r="O346" s="1857">
        <f t="shared" si="114"/>
        <v>0</v>
      </c>
      <c r="P346" s="1857">
        <f t="shared" si="114"/>
        <v>0</v>
      </c>
      <c r="Q346" s="1857">
        <f t="shared" ref="Q346:W346" si="115">Q169</f>
        <v>0</v>
      </c>
      <c r="R346" s="1857">
        <f t="shared" si="115"/>
        <v>0</v>
      </c>
      <c r="S346" s="1857">
        <f t="shared" si="115"/>
        <v>0</v>
      </c>
      <c r="T346" s="1857">
        <f t="shared" si="115"/>
        <v>0</v>
      </c>
      <c r="U346" s="1857">
        <f t="shared" si="115"/>
        <v>0</v>
      </c>
      <c r="V346" s="1857">
        <f t="shared" si="115"/>
        <v>0</v>
      </c>
      <c r="W346" s="1857">
        <f t="shared" si="115"/>
        <v>0</v>
      </c>
      <c r="X346" s="1865"/>
      <c r="Y346" s="1865"/>
    </row>
    <row r="347" spans="1:25" ht="12.75" x14ac:dyDescent="0.2">
      <c r="A347" s="710"/>
      <c r="B347" s="218" t="s">
        <v>1211</v>
      </c>
      <c r="C347" s="1857">
        <f t="shared" si="114"/>
        <v>855220.18744117254</v>
      </c>
      <c r="D347" s="1857">
        <f t="shared" si="114"/>
        <v>687592.71575699409</v>
      </c>
      <c r="E347" s="1857">
        <f t="shared" si="114"/>
        <v>99594.608599372717</v>
      </c>
      <c r="F347" s="1857">
        <f t="shared" si="114"/>
        <v>17115.280261007305</v>
      </c>
      <c r="G347" s="1857">
        <f t="shared" si="114"/>
        <v>0</v>
      </c>
      <c r="H347" s="1857">
        <f t="shared" si="114"/>
        <v>0</v>
      </c>
      <c r="I347" s="1857">
        <f t="shared" si="114"/>
        <v>126.62717464483411</v>
      </c>
      <c r="J347" s="1857">
        <f t="shared" si="114"/>
        <v>49225.257423639421</v>
      </c>
      <c r="K347" s="1857">
        <f t="shared" si="114"/>
        <v>0</v>
      </c>
      <c r="L347" s="1857">
        <f t="shared" si="114"/>
        <v>1565.6982255142314</v>
      </c>
      <c r="M347" s="1857">
        <f t="shared" si="114"/>
        <v>0</v>
      </c>
      <c r="N347" s="1857">
        <f t="shared" si="114"/>
        <v>0</v>
      </c>
      <c r="O347" s="1857">
        <f t="shared" si="114"/>
        <v>0</v>
      </c>
      <c r="P347" s="1857">
        <f t="shared" si="114"/>
        <v>0</v>
      </c>
      <c r="Q347" s="1857">
        <f t="shared" ref="Q347:W347" si="116">Q170</f>
        <v>0</v>
      </c>
      <c r="R347" s="1857">
        <f t="shared" si="116"/>
        <v>0</v>
      </c>
      <c r="S347" s="1857">
        <f t="shared" si="116"/>
        <v>0</v>
      </c>
      <c r="T347" s="1857">
        <f t="shared" si="116"/>
        <v>0</v>
      </c>
      <c r="U347" s="1857">
        <f t="shared" si="116"/>
        <v>0</v>
      </c>
      <c r="V347" s="1857">
        <f t="shared" si="116"/>
        <v>0</v>
      </c>
      <c r="W347" s="1857">
        <f t="shared" si="116"/>
        <v>0</v>
      </c>
      <c r="X347" s="1865"/>
      <c r="Y347" s="1865"/>
    </row>
    <row r="348" spans="1:25" ht="25.5" x14ac:dyDescent="0.2">
      <c r="A348" s="710"/>
      <c r="B348" s="678" t="s">
        <v>964</v>
      </c>
      <c r="C348" s="1871">
        <f t="shared" si="114"/>
        <v>13148799.529383972</v>
      </c>
      <c r="D348" s="1871">
        <f t="shared" si="114"/>
        <v>10383037.852995392</v>
      </c>
      <c r="E348" s="1871">
        <f t="shared" si="114"/>
        <v>1660698.9347908306</v>
      </c>
      <c r="F348" s="1871">
        <f t="shared" si="114"/>
        <v>303606.2260594336</v>
      </c>
      <c r="G348" s="1871">
        <f t="shared" si="114"/>
        <v>0</v>
      </c>
      <c r="H348" s="1871">
        <f t="shared" si="114"/>
        <v>0</v>
      </c>
      <c r="I348" s="1871">
        <f t="shared" si="114"/>
        <v>2412.4729912087068</v>
      </c>
      <c r="J348" s="1871">
        <f t="shared" si="114"/>
        <v>774168.00746926654</v>
      </c>
      <c r="K348" s="1871">
        <f t="shared" si="114"/>
        <v>0</v>
      </c>
      <c r="L348" s="1871">
        <f t="shared" si="114"/>
        <v>24876.035077840101</v>
      </c>
      <c r="M348" s="1871">
        <f t="shared" si="114"/>
        <v>0</v>
      </c>
      <c r="N348" s="1871">
        <f t="shared" si="114"/>
        <v>0</v>
      </c>
      <c r="O348" s="1871">
        <f t="shared" si="114"/>
        <v>0</v>
      </c>
      <c r="P348" s="1871">
        <f t="shared" si="114"/>
        <v>0</v>
      </c>
      <c r="Q348" s="1871">
        <f t="shared" ref="Q348:W348" si="117">Q171</f>
        <v>0</v>
      </c>
      <c r="R348" s="1871">
        <f t="shared" si="117"/>
        <v>0</v>
      </c>
      <c r="S348" s="1871">
        <f t="shared" si="117"/>
        <v>0</v>
      </c>
      <c r="T348" s="1871">
        <f t="shared" si="117"/>
        <v>0</v>
      </c>
      <c r="U348" s="1871">
        <f t="shared" si="117"/>
        <v>0</v>
      </c>
      <c r="V348" s="1871">
        <f t="shared" si="117"/>
        <v>0</v>
      </c>
      <c r="W348" s="1871">
        <f t="shared" si="117"/>
        <v>0</v>
      </c>
      <c r="X348" s="1875"/>
      <c r="Y348" s="1875"/>
    </row>
    <row r="349" spans="1:25" ht="12.75" x14ac:dyDescent="0.2">
      <c r="A349" s="710"/>
      <c r="B349" s="713" t="s">
        <v>850</v>
      </c>
      <c r="C349" s="1134"/>
      <c r="D349" s="1134"/>
      <c r="E349" s="1134"/>
      <c r="F349" s="1134"/>
      <c r="G349" s="1134"/>
      <c r="H349" s="1134"/>
      <c r="I349" s="1134"/>
      <c r="J349" s="1134"/>
      <c r="K349" s="1134"/>
      <c r="L349" s="1134"/>
      <c r="M349" s="1134"/>
      <c r="N349" s="1134"/>
      <c r="O349" s="1134"/>
      <c r="P349" s="1134"/>
      <c r="Q349" s="1134"/>
      <c r="R349" s="1134"/>
      <c r="S349" s="1134"/>
      <c r="T349" s="1134"/>
      <c r="U349" s="1134"/>
      <c r="V349" s="1134"/>
      <c r="W349" s="1134"/>
      <c r="X349" s="1864"/>
      <c r="Y349" s="1864"/>
    </row>
    <row r="350" spans="1:25" ht="12.75" x14ac:dyDescent="0.2">
      <c r="A350" s="710"/>
      <c r="B350" s="1134" t="s">
        <v>1273</v>
      </c>
      <c r="C350" s="1842">
        <f t="shared" ref="C350:W350" si="118">SUMIF($Z$174:$Z$179,$B350,C$174:C$179)</f>
        <v>-14277.700000000003</v>
      </c>
      <c r="D350" s="1842">
        <f t="shared" si="118"/>
        <v>-9480.8238734300503</v>
      </c>
      <c r="E350" s="1842">
        <f t="shared" si="118"/>
        <v>-2413.717426311317</v>
      </c>
      <c r="F350" s="1842">
        <f t="shared" si="118"/>
        <v>-1642.736075205903</v>
      </c>
      <c r="G350" s="1842">
        <f t="shared" si="118"/>
        <v>0</v>
      </c>
      <c r="H350" s="1842">
        <f t="shared" si="118"/>
        <v>0</v>
      </c>
      <c r="I350" s="1842">
        <f t="shared" si="118"/>
        <v>-236.30475250685592</v>
      </c>
      <c r="J350" s="1842">
        <f t="shared" si="118"/>
        <v>-483.08857341669938</v>
      </c>
      <c r="K350" s="1842">
        <f t="shared" si="118"/>
        <v>0</v>
      </c>
      <c r="L350" s="1842">
        <f t="shared" si="118"/>
        <v>-21.029299129178664</v>
      </c>
      <c r="M350" s="1842">
        <f t="shared" si="118"/>
        <v>0</v>
      </c>
      <c r="N350" s="1842">
        <f t="shared" si="118"/>
        <v>0</v>
      </c>
      <c r="O350" s="1842">
        <f t="shared" si="118"/>
        <v>0</v>
      </c>
      <c r="P350" s="1842">
        <f t="shared" si="118"/>
        <v>0</v>
      </c>
      <c r="Q350" s="1842">
        <f t="shared" si="118"/>
        <v>0</v>
      </c>
      <c r="R350" s="1842">
        <f t="shared" si="118"/>
        <v>0</v>
      </c>
      <c r="S350" s="1842">
        <f t="shared" si="118"/>
        <v>0</v>
      </c>
      <c r="T350" s="1842">
        <f t="shared" si="118"/>
        <v>0</v>
      </c>
      <c r="U350" s="1842">
        <f t="shared" si="118"/>
        <v>0</v>
      </c>
      <c r="V350" s="1842">
        <f t="shared" si="118"/>
        <v>0</v>
      </c>
      <c r="W350" s="1842">
        <f t="shared" si="118"/>
        <v>0</v>
      </c>
      <c r="X350" s="1853"/>
      <c r="Y350" s="1853"/>
    </row>
    <row r="351" spans="1:25" ht="12.75" x14ac:dyDescent="0.2">
      <c r="A351" s="710"/>
      <c r="B351" s="1134" t="s">
        <v>1185</v>
      </c>
      <c r="C351" s="1842">
        <f t="shared" ref="C351:R352" si="119">SUMIF($Z$174:$Z$179,$B351,C$174:C$179)</f>
        <v>0</v>
      </c>
      <c r="D351" s="1842">
        <f t="shared" si="119"/>
        <v>0</v>
      </c>
      <c r="E351" s="1842">
        <f t="shared" si="119"/>
        <v>0</v>
      </c>
      <c r="F351" s="1842">
        <f t="shared" si="119"/>
        <v>0</v>
      </c>
      <c r="G351" s="1842">
        <f t="shared" si="119"/>
        <v>0</v>
      </c>
      <c r="H351" s="1842">
        <f t="shared" si="119"/>
        <v>0</v>
      </c>
      <c r="I351" s="1842">
        <f t="shared" si="119"/>
        <v>0</v>
      </c>
      <c r="J351" s="1842">
        <f t="shared" si="119"/>
        <v>0</v>
      </c>
      <c r="K351" s="1842">
        <f t="shared" si="119"/>
        <v>0</v>
      </c>
      <c r="L351" s="1842">
        <f t="shared" si="119"/>
        <v>0</v>
      </c>
      <c r="M351" s="1842">
        <f t="shared" si="119"/>
        <v>0</v>
      </c>
      <c r="N351" s="1842">
        <f t="shared" si="119"/>
        <v>0</v>
      </c>
      <c r="O351" s="1842">
        <f t="shared" si="119"/>
        <v>0</v>
      </c>
      <c r="P351" s="1842">
        <f t="shared" si="119"/>
        <v>0</v>
      </c>
      <c r="Q351" s="1842">
        <f t="shared" si="119"/>
        <v>0</v>
      </c>
      <c r="R351" s="1842">
        <f t="shared" si="119"/>
        <v>0</v>
      </c>
      <c r="S351" s="1842">
        <f t="shared" ref="S351:W352" si="120">SUMIF($Z$174:$Z$179,$B351,S$174:S$179)</f>
        <v>0</v>
      </c>
      <c r="T351" s="1842">
        <f t="shared" si="120"/>
        <v>0</v>
      </c>
      <c r="U351" s="1842">
        <f t="shared" si="120"/>
        <v>0</v>
      </c>
      <c r="V351" s="1842">
        <f t="shared" si="120"/>
        <v>0</v>
      </c>
      <c r="W351" s="1842">
        <f t="shared" si="120"/>
        <v>0</v>
      </c>
      <c r="X351" s="1853"/>
      <c r="Y351" s="1853"/>
    </row>
    <row r="352" spans="1:25" ht="12.75" x14ac:dyDescent="0.2">
      <c r="A352" s="710"/>
      <c r="B352" s="1134" t="s">
        <v>1345</v>
      </c>
      <c r="C352" s="1842">
        <f t="shared" si="119"/>
        <v>-54283.837500000009</v>
      </c>
      <c r="D352" s="1842">
        <f t="shared" si="119"/>
        <v>-24715.810086169291</v>
      </c>
      <c r="E352" s="1842">
        <f t="shared" si="119"/>
        <v>-12142.157674923401</v>
      </c>
      <c r="F352" s="1842">
        <f t="shared" si="119"/>
        <v>-17345.428201996994</v>
      </c>
      <c r="G352" s="1842">
        <f t="shared" si="119"/>
        <v>0</v>
      </c>
      <c r="H352" s="1842">
        <f t="shared" si="119"/>
        <v>0</v>
      </c>
      <c r="I352" s="1842">
        <f t="shared" si="119"/>
        <v>0</v>
      </c>
      <c r="J352" s="1842">
        <f t="shared" si="119"/>
        <v>-37.306850325300537</v>
      </c>
      <c r="K352" s="1842">
        <f t="shared" si="119"/>
        <v>0</v>
      </c>
      <c r="L352" s="1842">
        <f t="shared" si="119"/>
        <v>-43.13468658502341</v>
      </c>
      <c r="M352" s="1842">
        <f t="shared" si="119"/>
        <v>0</v>
      </c>
      <c r="N352" s="1842">
        <f t="shared" si="119"/>
        <v>0</v>
      </c>
      <c r="O352" s="1842">
        <f t="shared" si="119"/>
        <v>0</v>
      </c>
      <c r="P352" s="1842">
        <f t="shared" si="119"/>
        <v>0</v>
      </c>
      <c r="Q352" s="1842">
        <f>SUMIF($Z$174:$Z$179,$B352,Q$174:Q$179)</f>
        <v>0</v>
      </c>
      <c r="R352" s="1842">
        <f>SUMIF($Z$174:$Z$179,$B352,R$174:R$179)</f>
        <v>0</v>
      </c>
      <c r="S352" s="1842">
        <f t="shared" si="120"/>
        <v>0</v>
      </c>
      <c r="T352" s="1842">
        <f t="shared" si="120"/>
        <v>0</v>
      </c>
      <c r="U352" s="1842">
        <f t="shared" si="120"/>
        <v>0</v>
      </c>
      <c r="V352" s="1842">
        <f t="shared" si="120"/>
        <v>0</v>
      </c>
      <c r="W352" s="1842">
        <f t="shared" si="120"/>
        <v>0</v>
      </c>
      <c r="X352" s="1853"/>
      <c r="Y352" s="1853"/>
    </row>
    <row r="353" spans="1:25" ht="12.75" x14ac:dyDescent="0.2">
      <c r="A353" s="712"/>
      <c r="B353" s="932" t="s">
        <v>708</v>
      </c>
      <c r="C353" s="1870">
        <f>SUM(C350:C352)</f>
        <v>-68561.537500000006</v>
      </c>
      <c r="D353" s="1870">
        <f t="shared" ref="D353:P353" si="121">SUM(D350:D352)</f>
        <v>-34196.633959599341</v>
      </c>
      <c r="E353" s="1870">
        <f t="shared" si="121"/>
        <v>-14555.875101234718</v>
      </c>
      <c r="F353" s="1870">
        <f t="shared" si="121"/>
        <v>-18988.164277202897</v>
      </c>
      <c r="G353" s="1870">
        <f t="shared" si="121"/>
        <v>0</v>
      </c>
      <c r="H353" s="1870">
        <f t="shared" si="121"/>
        <v>0</v>
      </c>
      <c r="I353" s="1870">
        <f t="shared" si="121"/>
        <v>-236.30475250685592</v>
      </c>
      <c r="J353" s="1870">
        <f t="shared" si="121"/>
        <v>-520.39542374199993</v>
      </c>
      <c r="K353" s="1870">
        <f t="shared" si="121"/>
        <v>0</v>
      </c>
      <c r="L353" s="1870">
        <f t="shared" si="121"/>
        <v>-64.16398571420207</v>
      </c>
      <c r="M353" s="1870">
        <f t="shared" si="121"/>
        <v>0</v>
      </c>
      <c r="N353" s="1870">
        <f t="shared" si="121"/>
        <v>0</v>
      </c>
      <c r="O353" s="1870">
        <f t="shared" si="121"/>
        <v>0</v>
      </c>
      <c r="P353" s="1870">
        <f t="shared" si="121"/>
        <v>0</v>
      </c>
      <c r="Q353" s="1870">
        <f t="shared" ref="Q353:W353" si="122">SUM(Q350:Q352)</f>
        <v>0</v>
      </c>
      <c r="R353" s="1870">
        <f t="shared" si="122"/>
        <v>0</v>
      </c>
      <c r="S353" s="1870">
        <f t="shared" si="122"/>
        <v>0</v>
      </c>
      <c r="T353" s="1870">
        <f t="shared" si="122"/>
        <v>0</v>
      </c>
      <c r="U353" s="1870">
        <f t="shared" si="122"/>
        <v>0</v>
      </c>
      <c r="V353" s="1870">
        <f t="shared" si="122"/>
        <v>0</v>
      </c>
      <c r="W353" s="1870">
        <f t="shared" si="122"/>
        <v>0</v>
      </c>
      <c r="X353" s="1874"/>
      <c r="Y353" s="1874"/>
    </row>
    <row r="354" spans="1:25" ht="12.75" x14ac:dyDescent="0.2">
      <c r="A354" s="255"/>
      <c r="B354" s="376"/>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55"/>
      <c r="B355" s="713" t="s">
        <v>852</v>
      </c>
      <c r="C355" s="1134"/>
      <c r="D355" s="1134"/>
      <c r="E355" s="1134"/>
      <c r="F355" s="1134"/>
      <c r="G355" s="1134"/>
      <c r="H355" s="1134"/>
      <c r="I355" s="1134"/>
      <c r="J355" s="1134"/>
      <c r="K355" s="1134"/>
      <c r="L355" s="1134"/>
      <c r="M355" s="1134"/>
      <c r="N355" s="1134"/>
      <c r="O355" s="1134"/>
      <c r="P355" s="1134"/>
      <c r="Q355" s="1134"/>
      <c r="R355" s="1134"/>
      <c r="S355" s="1134"/>
      <c r="T355" s="1134"/>
      <c r="U355" s="1134"/>
      <c r="V355" s="1134"/>
      <c r="W355" s="1134"/>
      <c r="X355" s="1864"/>
      <c r="Y355" s="1864"/>
    </row>
    <row r="356" spans="1:25" ht="12.75" x14ac:dyDescent="0.2">
      <c r="A356" s="202"/>
      <c r="B356" s="1134" t="s">
        <v>108</v>
      </c>
      <c r="C356" s="1842">
        <f t="shared" ref="C356:W356" si="123">SUMIF($Z$184:$Z$208,$B356,C$184:C$208)</f>
        <v>173557.33004560915</v>
      </c>
      <c r="D356" s="1842">
        <f t="shared" si="123"/>
        <v>139691.53913780203</v>
      </c>
      <c r="E356" s="1842">
        <f t="shared" si="123"/>
        <v>20879.818531881967</v>
      </c>
      <c r="F356" s="1842">
        <f t="shared" si="123"/>
        <v>1809.2383521286588</v>
      </c>
      <c r="G356" s="1842">
        <f t="shared" si="123"/>
        <v>0</v>
      </c>
      <c r="H356" s="1842">
        <f t="shared" si="123"/>
        <v>0</v>
      </c>
      <c r="I356" s="1842">
        <f t="shared" si="123"/>
        <v>13.810979787241669</v>
      </c>
      <c r="J356" s="1842">
        <f t="shared" si="123"/>
        <v>10803.837569540947</v>
      </c>
      <c r="K356" s="1842">
        <f t="shared" si="123"/>
        <v>0</v>
      </c>
      <c r="L356" s="1842">
        <f t="shared" si="123"/>
        <v>359.08547446828339</v>
      </c>
      <c r="M356" s="1842">
        <f t="shared" si="123"/>
        <v>0</v>
      </c>
      <c r="N356" s="1842">
        <f t="shared" si="123"/>
        <v>0</v>
      </c>
      <c r="O356" s="1842">
        <f t="shared" si="123"/>
        <v>0</v>
      </c>
      <c r="P356" s="1842">
        <f t="shared" si="123"/>
        <v>0</v>
      </c>
      <c r="Q356" s="1842">
        <f t="shared" si="123"/>
        <v>0</v>
      </c>
      <c r="R356" s="1842">
        <f t="shared" si="123"/>
        <v>0</v>
      </c>
      <c r="S356" s="1842">
        <f t="shared" si="123"/>
        <v>0</v>
      </c>
      <c r="T356" s="1842">
        <f t="shared" si="123"/>
        <v>0</v>
      </c>
      <c r="U356" s="1842">
        <f t="shared" si="123"/>
        <v>0</v>
      </c>
      <c r="V356" s="1842">
        <f t="shared" si="123"/>
        <v>0</v>
      </c>
      <c r="W356" s="1842">
        <f t="shared" si="123"/>
        <v>0</v>
      </c>
      <c r="X356" s="1853"/>
      <c r="Y356" s="1853"/>
    </row>
    <row r="357" spans="1:25" ht="12.75" x14ac:dyDescent="0.2">
      <c r="A357" s="202"/>
      <c r="B357" s="1134" t="s">
        <v>504</v>
      </c>
      <c r="C357" s="1842">
        <f t="shared" ref="C357:R368" si="124">SUMIF($Z$184:$Z$208,$B357,C$184:C$208)</f>
        <v>203508.92546153974</v>
      </c>
      <c r="D357" s="1842">
        <f t="shared" si="124"/>
        <v>159243.41732627142</v>
      </c>
      <c r="E357" s="1842">
        <f t="shared" si="124"/>
        <v>26207.281303024873</v>
      </c>
      <c r="F357" s="1842">
        <f t="shared" si="124"/>
        <v>2558.8724353015596</v>
      </c>
      <c r="G357" s="1842">
        <f t="shared" si="124"/>
        <v>0</v>
      </c>
      <c r="H357" s="1842">
        <f t="shared" si="124"/>
        <v>0</v>
      </c>
      <c r="I357" s="1842">
        <f t="shared" si="124"/>
        <v>19.533377368714191</v>
      </c>
      <c r="J357" s="1842">
        <f t="shared" si="124"/>
        <v>14971.953207986613</v>
      </c>
      <c r="K357" s="1842">
        <f t="shared" si="124"/>
        <v>0</v>
      </c>
      <c r="L357" s="1842">
        <f t="shared" si="124"/>
        <v>507.86781158656908</v>
      </c>
      <c r="M357" s="1842">
        <f t="shared" si="124"/>
        <v>0</v>
      </c>
      <c r="N357" s="1842">
        <f t="shared" si="124"/>
        <v>0</v>
      </c>
      <c r="O357" s="1842">
        <f t="shared" si="124"/>
        <v>0</v>
      </c>
      <c r="P357" s="1842">
        <f t="shared" si="124"/>
        <v>0</v>
      </c>
      <c r="Q357" s="1842">
        <f t="shared" si="124"/>
        <v>0</v>
      </c>
      <c r="R357" s="1842">
        <f t="shared" si="124"/>
        <v>0</v>
      </c>
      <c r="S357" s="1842">
        <f t="shared" ref="S357:W368" si="125">SUMIF($Z$184:$Z$208,$B357,S$184:S$208)</f>
        <v>0</v>
      </c>
      <c r="T357" s="1842">
        <f t="shared" si="125"/>
        <v>0</v>
      </c>
      <c r="U357" s="1842">
        <f t="shared" si="125"/>
        <v>0</v>
      </c>
      <c r="V357" s="1842">
        <f t="shared" si="125"/>
        <v>0</v>
      </c>
      <c r="W357" s="1842">
        <f t="shared" si="125"/>
        <v>0</v>
      </c>
      <c r="X357" s="1853"/>
      <c r="Y357" s="1853"/>
    </row>
    <row r="358" spans="1:25" ht="12.75" x14ac:dyDescent="0.2">
      <c r="A358" s="677"/>
      <c r="B358" s="1134">
        <v>1850</v>
      </c>
      <c r="C358" s="1842">
        <f t="shared" si="124"/>
        <v>19815.766455997997</v>
      </c>
      <c r="D358" s="1842">
        <f t="shared" si="124"/>
        <v>16544.879812250394</v>
      </c>
      <c r="E358" s="1842">
        <f t="shared" si="124"/>
        <v>2722.8523894083146</v>
      </c>
      <c r="F358" s="1842">
        <f t="shared" si="124"/>
        <v>265.85863081676217</v>
      </c>
      <c r="G358" s="1842">
        <f t="shared" si="124"/>
        <v>0</v>
      </c>
      <c r="H358" s="1842">
        <f t="shared" si="124"/>
        <v>0</v>
      </c>
      <c r="I358" s="1842">
        <f t="shared" si="124"/>
        <v>2.0294551970745203</v>
      </c>
      <c r="J358" s="1842">
        <f t="shared" si="124"/>
        <v>227.38033320151416</v>
      </c>
      <c r="K358" s="1842">
        <f t="shared" si="124"/>
        <v>0</v>
      </c>
      <c r="L358" s="1842">
        <f t="shared" si="124"/>
        <v>52.765835123937528</v>
      </c>
      <c r="M358" s="1842">
        <f t="shared" si="124"/>
        <v>0</v>
      </c>
      <c r="N358" s="1842">
        <f t="shared" si="124"/>
        <v>0</v>
      </c>
      <c r="O358" s="1842">
        <f t="shared" si="124"/>
        <v>0</v>
      </c>
      <c r="P358" s="1842">
        <f t="shared" si="124"/>
        <v>0</v>
      </c>
      <c r="Q358" s="1842">
        <f t="shared" ref="Q358:R368" si="126">SUMIF($Z$184:$Z$208,$B358,Q$184:Q$208)</f>
        <v>0</v>
      </c>
      <c r="R358" s="1842">
        <f t="shared" si="126"/>
        <v>0</v>
      </c>
      <c r="S358" s="1842">
        <f t="shared" si="125"/>
        <v>0</v>
      </c>
      <c r="T358" s="1842">
        <f t="shared" si="125"/>
        <v>0</v>
      </c>
      <c r="U358" s="1842">
        <f t="shared" si="125"/>
        <v>0</v>
      </c>
      <c r="V358" s="1842">
        <f t="shared" si="125"/>
        <v>0</v>
      </c>
      <c r="W358" s="1842">
        <f t="shared" si="125"/>
        <v>0</v>
      </c>
      <c r="X358" s="1853"/>
      <c r="Y358" s="1853"/>
    </row>
    <row r="359" spans="1:25" ht="12.75" x14ac:dyDescent="0.2">
      <c r="A359" s="669"/>
      <c r="B359" s="1134" t="s">
        <v>505</v>
      </c>
      <c r="C359" s="1842">
        <f t="shared" si="124"/>
        <v>6295.3920000000007</v>
      </c>
      <c r="D359" s="1842">
        <f t="shared" si="124"/>
        <v>4730.3534705478542</v>
      </c>
      <c r="E359" s="1842">
        <f t="shared" si="124"/>
        <v>778.49185948696402</v>
      </c>
      <c r="F359" s="1842">
        <f t="shared" si="124"/>
        <v>76.011751746180579</v>
      </c>
      <c r="G359" s="1842">
        <f t="shared" si="124"/>
        <v>0</v>
      </c>
      <c r="H359" s="1842">
        <f t="shared" si="124"/>
        <v>0</v>
      </c>
      <c r="I359" s="1842">
        <f t="shared" si="124"/>
        <v>0.58024237974183646</v>
      </c>
      <c r="J359" s="1842">
        <f t="shared" si="124"/>
        <v>694.86837396597195</v>
      </c>
      <c r="K359" s="1842">
        <f t="shared" si="124"/>
        <v>0</v>
      </c>
      <c r="L359" s="1842">
        <f t="shared" si="124"/>
        <v>15.086301873287747</v>
      </c>
      <c r="M359" s="1842">
        <f t="shared" si="124"/>
        <v>0</v>
      </c>
      <c r="N359" s="1842">
        <f t="shared" si="124"/>
        <v>0</v>
      </c>
      <c r="O359" s="1842">
        <f t="shared" si="124"/>
        <v>0</v>
      </c>
      <c r="P359" s="1842">
        <f t="shared" si="124"/>
        <v>0</v>
      </c>
      <c r="Q359" s="1842">
        <f t="shared" si="126"/>
        <v>0</v>
      </c>
      <c r="R359" s="1842">
        <f t="shared" si="126"/>
        <v>0</v>
      </c>
      <c r="S359" s="1842">
        <f t="shared" si="125"/>
        <v>0</v>
      </c>
      <c r="T359" s="1842">
        <f t="shared" si="125"/>
        <v>0</v>
      </c>
      <c r="U359" s="1842">
        <f t="shared" si="125"/>
        <v>0</v>
      </c>
      <c r="V359" s="1842">
        <f t="shared" si="125"/>
        <v>0</v>
      </c>
      <c r="W359" s="1842">
        <f t="shared" si="125"/>
        <v>0</v>
      </c>
      <c r="X359" s="1853"/>
      <c r="Y359" s="1853"/>
    </row>
    <row r="360" spans="1:25" ht="12.75" x14ac:dyDescent="0.2">
      <c r="A360" s="669"/>
      <c r="B360" s="1134" t="s">
        <v>774</v>
      </c>
      <c r="C360" s="1842">
        <f t="shared" si="124"/>
        <v>43086.644789641672</v>
      </c>
      <c r="D360" s="1842">
        <f t="shared" si="124"/>
        <v>28401.269761559779</v>
      </c>
      <c r="E360" s="1842">
        <f t="shared" si="124"/>
        <v>8210.3218650393428</v>
      </c>
      <c r="F360" s="1842">
        <f t="shared" si="124"/>
        <v>6422.2710865825966</v>
      </c>
      <c r="G360" s="1842">
        <f t="shared" si="124"/>
        <v>0</v>
      </c>
      <c r="H360" s="1842">
        <f t="shared" si="124"/>
        <v>0</v>
      </c>
      <c r="I360" s="1842">
        <f t="shared" si="124"/>
        <v>52.78207645995159</v>
      </c>
      <c r="J360" s="1842">
        <f t="shared" si="124"/>
        <v>0</v>
      </c>
      <c r="K360" s="1842">
        <f t="shared" si="124"/>
        <v>0</v>
      </c>
      <c r="L360" s="1842">
        <f t="shared" si="124"/>
        <v>0</v>
      </c>
      <c r="M360" s="1842">
        <f t="shared" si="124"/>
        <v>0</v>
      </c>
      <c r="N360" s="1842">
        <f t="shared" si="124"/>
        <v>0</v>
      </c>
      <c r="O360" s="1842">
        <f t="shared" si="124"/>
        <v>0</v>
      </c>
      <c r="P360" s="1842">
        <f t="shared" si="124"/>
        <v>0</v>
      </c>
      <c r="Q360" s="1842">
        <f t="shared" si="126"/>
        <v>0</v>
      </c>
      <c r="R360" s="1842">
        <f t="shared" si="126"/>
        <v>0</v>
      </c>
      <c r="S360" s="1842">
        <f t="shared" si="125"/>
        <v>0</v>
      </c>
      <c r="T360" s="1842">
        <f t="shared" si="125"/>
        <v>0</v>
      </c>
      <c r="U360" s="1842">
        <f t="shared" si="125"/>
        <v>0</v>
      </c>
      <c r="V360" s="1842">
        <f t="shared" si="125"/>
        <v>0</v>
      </c>
      <c r="W360" s="1842">
        <f t="shared" si="125"/>
        <v>0</v>
      </c>
      <c r="X360" s="1853"/>
      <c r="Y360" s="1853"/>
    </row>
    <row r="361" spans="1:25" ht="12.75" x14ac:dyDescent="0.2">
      <c r="A361" s="255"/>
      <c r="B361" s="1134" t="s">
        <v>704</v>
      </c>
      <c r="C361" s="1842">
        <f t="shared" si="124"/>
        <v>131198.3633344089</v>
      </c>
      <c r="D361" s="1842">
        <f t="shared" si="124"/>
        <v>90345.098056692266</v>
      </c>
      <c r="E361" s="1842">
        <f t="shared" si="124"/>
        <v>14868.42871671083</v>
      </c>
      <c r="F361" s="1842">
        <f t="shared" si="124"/>
        <v>1451.7496858800887</v>
      </c>
      <c r="G361" s="1842">
        <f t="shared" si="124"/>
        <v>0</v>
      </c>
      <c r="H361" s="1842">
        <f t="shared" si="124"/>
        <v>0</v>
      </c>
      <c r="I361" s="1842">
        <f t="shared" si="124"/>
        <v>11.08205867084037</v>
      </c>
      <c r="J361" s="1842">
        <f t="shared" si="124"/>
        <v>24233.871291013042</v>
      </c>
      <c r="K361" s="1842">
        <f t="shared" si="124"/>
        <v>0</v>
      </c>
      <c r="L361" s="1842">
        <f t="shared" si="124"/>
        <v>288.1335254418496</v>
      </c>
      <c r="M361" s="1842">
        <f t="shared" si="124"/>
        <v>0</v>
      </c>
      <c r="N361" s="1842">
        <f t="shared" si="124"/>
        <v>0</v>
      </c>
      <c r="O361" s="1842">
        <f t="shared" si="124"/>
        <v>0</v>
      </c>
      <c r="P361" s="1842">
        <f t="shared" si="124"/>
        <v>0</v>
      </c>
      <c r="Q361" s="1842">
        <f t="shared" si="126"/>
        <v>0</v>
      </c>
      <c r="R361" s="1842">
        <f t="shared" si="126"/>
        <v>0</v>
      </c>
      <c r="S361" s="1842">
        <f t="shared" si="125"/>
        <v>0</v>
      </c>
      <c r="T361" s="1842">
        <f t="shared" si="125"/>
        <v>0</v>
      </c>
      <c r="U361" s="1842">
        <f t="shared" si="125"/>
        <v>0</v>
      </c>
      <c r="V361" s="1842">
        <f t="shared" si="125"/>
        <v>0</v>
      </c>
      <c r="W361" s="1842">
        <f t="shared" si="125"/>
        <v>0</v>
      </c>
      <c r="X361" s="1853"/>
      <c r="Y361" s="1853"/>
    </row>
    <row r="362" spans="1:25" ht="12.75" x14ac:dyDescent="0.2">
      <c r="A362" s="714"/>
      <c r="B362" s="1134" t="s">
        <v>1081</v>
      </c>
      <c r="C362" s="1842">
        <f t="shared" si="124"/>
        <v>0</v>
      </c>
      <c r="D362" s="1842">
        <f t="shared" si="124"/>
        <v>0</v>
      </c>
      <c r="E362" s="1842">
        <f t="shared" si="124"/>
        <v>0</v>
      </c>
      <c r="F362" s="1842">
        <f t="shared" si="124"/>
        <v>0</v>
      </c>
      <c r="G362" s="1842">
        <f t="shared" si="124"/>
        <v>0</v>
      </c>
      <c r="H362" s="1842">
        <f t="shared" si="124"/>
        <v>0</v>
      </c>
      <c r="I362" s="1842">
        <f t="shared" si="124"/>
        <v>0</v>
      </c>
      <c r="J362" s="1842">
        <f t="shared" si="124"/>
        <v>0</v>
      </c>
      <c r="K362" s="1842">
        <f t="shared" si="124"/>
        <v>0</v>
      </c>
      <c r="L362" s="1842">
        <f t="shared" si="124"/>
        <v>0</v>
      </c>
      <c r="M362" s="1842">
        <f t="shared" si="124"/>
        <v>0</v>
      </c>
      <c r="N362" s="1842">
        <f t="shared" si="124"/>
        <v>0</v>
      </c>
      <c r="O362" s="1842">
        <f t="shared" si="124"/>
        <v>0</v>
      </c>
      <c r="P362" s="1842">
        <f t="shared" si="124"/>
        <v>0</v>
      </c>
      <c r="Q362" s="1842">
        <f t="shared" si="126"/>
        <v>0</v>
      </c>
      <c r="R362" s="1842">
        <f t="shared" si="126"/>
        <v>0</v>
      </c>
      <c r="S362" s="1842">
        <f t="shared" si="125"/>
        <v>0</v>
      </c>
      <c r="T362" s="1842">
        <f t="shared" si="125"/>
        <v>0</v>
      </c>
      <c r="U362" s="1842">
        <f t="shared" si="125"/>
        <v>0</v>
      </c>
      <c r="V362" s="1842">
        <f t="shared" si="125"/>
        <v>0</v>
      </c>
      <c r="W362" s="1842">
        <f t="shared" si="125"/>
        <v>0</v>
      </c>
      <c r="X362" s="1853"/>
      <c r="Y362" s="1853"/>
    </row>
    <row r="363" spans="1:25" ht="12.75" x14ac:dyDescent="0.2">
      <c r="A363" s="680"/>
      <c r="B363" s="1134">
        <v>1830</v>
      </c>
      <c r="C363" s="1842">
        <f t="shared" si="124"/>
        <v>37557.499797374396</v>
      </c>
      <c r="D363" s="1842">
        <f t="shared" si="124"/>
        <v>29867.057598941348</v>
      </c>
      <c r="E363" s="1842">
        <f t="shared" si="124"/>
        <v>4915.3327235208117</v>
      </c>
      <c r="F363" s="1842">
        <f t="shared" si="124"/>
        <v>479.93186592389543</v>
      </c>
      <c r="G363" s="1842">
        <f t="shared" si="124"/>
        <v>0</v>
      </c>
      <c r="H363" s="1842">
        <f t="shared" si="124"/>
        <v>0</v>
      </c>
      <c r="I363" s="1842">
        <f t="shared" si="124"/>
        <v>3.6636020299533998</v>
      </c>
      <c r="J363" s="1842">
        <f t="shared" si="124"/>
        <v>2196.2603541795988</v>
      </c>
      <c r="K363" s="1842">
        <f t="shared" si="124"/>
        <v>0</v>
      </c>
      <c r="L363" s="1842">
        <f t="shared" si="124"/>
        <v>95.253652778788378</v>
      </c>
      <c r="M363" s="1842">
        <f t="shared" si="124"/>
        <v>0</v>
      </c>
      <c r="N363" s="1842">
        <f t="shared" si="124"/>
        <v>0</v>
      </c>
      <c r="O363" s="1842">
        <f t="shared" si="124"/>
        <v>0</v>
      </c>
      <c r="P363" s="1842">
        <f t="shared" si="124"/>
        <v>0</v>
      </c>
      <c r="Q363" s="1842">
        <f t="shared" si="126"/>
        <v>0</v>
      </c>
      <c r="R363" s="1842">
        <f t="shared" si="126"/>
        <v>0</v>
      </c>
      <c r="S363" s="1842">
        <f t="shared" si="125"/>
        <v>0</v>
      </c>
      <c r="T363" s="1842">
        <f t="shared" si="125"/>
        <v>0</v>
      </c>
      <c r="U363" s="1842">
        <f t="shared" si="125"/>
        <v>0</v>
      </c>
      <c r="V363" s="1842">
        <f t="shared" si="125"/>
        <v>0</v>
      </c>
      <c r="W363" s="1842">
        <f t="shared" si="125"/>
        <v>0</v>
      </c>
      <c r="X363" s="1853"/>
      <c r="Y363" s="1853"/>
    </row>
    <row r="364" spans="1:25" ht="12.75" x14ac:dyDescent="0.2">
      <c r="A364" s="680"/>
      <c r="B364" s="1134">
        <v>1835</v>
      </c>
      <c r="C364" s="1842">
        <f t="shared" si="124"/>
        <v>36019.957993745942</v>
      </c>
      <c r="D364" s="1842">
        <f t="shared" si="124"/>
        <v>27789.191979456748</v>
      </c>
      <c r="E364" s="1842">
        <f t="shared" si="124"/>
        <v>4573.3706524096106</v>
      </c>
      <c r="F364" s="1842">
        <f t="shared" si="124"/>
        <v>446.54277426011856</v>
      </c>
      <c r="G364" s="1842">
        <f t="shared" si="124"/>
        <v>0</v>
      </c>
      <c r="H364" s="1842">
        <f t="shared" si="124"/>
        <v>0</v>
      </c>
      <c r="I364" s="1842">
        <f t="shared" si="124"/>
        <v>3.4087234676344926</v>
      </c>
      <c r="J364" s="1842">
        <f t="shared" si="124"/>
        <v>3118.8170539933426</v>
      </c>
      <c r="K364" s="1842">
        <f t="shared" si="124"/>
        <v>0</v>
      </c>
      <c r="L364" s="1842">
        <f t="shared" si="124"/>
        <v>88.626810158496824</v>
      </c>
      <c r="M364" s="1842">
        <f t="shared" si="124"/>
        <v>0</v>
      </c>
      <c r="N364" s="1842">
        <f t="shared" si="124"/>
        <v>0</v>
      </c>
      <c r="O364" s="1842">
        <f t="shared" si="124"/>
        <v>0</v>
      </c>
      <c r="P364" s="1842">
        <f t="shared" si="124"/>
        <v>0</v>
      </c>
      <c r="Q364" s="1842">
        <f t="shared" si="126"/>
        <v>0</v>
      </c>
      <c r="R364" s="1842">
        <f t="shared" si="126"/>
        <v>0</v>
      </c>
      <c r="S364" s="1842">
        <f t="shared" si="125"/>
        <v>0</v>
      </c>
      <c r="T364" s="1842">
        <f t="shared" si="125"/>
        <v>0</v>
      </c>
      <c r="U364" s="1842">
        <f t="shared" si="125"/>
        <v>0</v>
      </c>
      <c r="V364" s="1842">
        <f t="shared" si="125"/>
        <v>0</v>
      </c>
      <c r="W364" s="1842">
        <f t="shared" si="125"/>
        <v>0</v>
      </c>
      <c r="X364" s="1853"/>
      <c r="Y364" s="1853"/>
    </row>
    <row r="365" spans="1:25" ht="12.75" x14ac:dyDescent="0.2">
      <c r="A365" s="680"/>
      <c r="B365" s="1134">
        <v>1855</v>
      </c>
      <c r="C365" s="1842">
        <f t="shared" si="124"/>
        <v>81429.552855333095</v>
      </c>
      <c r="D365" s="1842">
        <f t="shared" si="124"/>
        <v>74931.391650606063</v>
      </c>
      <c r="E365" s="1842">
        <f t="shared" si="124"/>
        <v>6498.1612047270355</v>
      </c>
      <c r="F365" s="1842">
        <f t="shared" si="124"/>
        <v>0</v>
      </c>
      <c r="G365" s="1842">
        <f t="shared" si="124"/>
        <v>0</v>
      </c>
      <c r="H365" s="1842">
        <f t="shared" si="124"/>
        <v>0</v>
      </c>
      <c r="I365" s="1842">
        <f t="shared" si="124"/>
        <v>0</v>
      </c>
      <c r="J365" s="1842">
        <f t="shared" si="124"/>
        <v>0</v>
      </c>
      <c r="K365" s="1842">
        <f t="shared" si="124"/>
        <v>0</v>
      </c>
      <c r="L365" s="1842">
        <f t="shared" si="124"/>
        <v>0</v>
      </c>
      <c r="M365" s="1842">
        <f t="shared" si="124"/>
        <v>0</v>
      </c>
      <c r="N365" s="1842">
        <f t="shared" si="124"/>
        <v>0</v>
      </c>
      <c r="O365" s="1842">
        <f t="shared" si="124"/>
        <v>0</v>
      </c>
      <c r="P365" s="1842">
        <f t="shared" si="124"/>
        <v>0</v>
      </c>
      <c r="Q365" s="1842">
        <f t="shared" si="126"/>
        <v>0</v>
      </c>
      <c r="R365" s="1842">
        <f t="shared" si="126"/>
        <v>0</v>
      </c>
      <c r="S365" s="1842">
        <f t="shared" si="125"/>
        <v>0</v>
      </c>
      <c r="T365" s="1842">
        <f t="shared" si="125"/>
        <v>0</v>
      </c>
      <c r="U365" s="1842">
        <f t="shared" si="125"/>
        <v>0</v>
      </c>
      <c r="V365" s="1842">
        <f t="shared" si="125"/>
        <v>0</v>
      </c>
      <c r="W365" s="1842">
        <f t="shared" si="125"/>
        <v>0</v>
      </c>
      <c r="X365" s="1853"/>
      <c r="Y365" s="1853"/>
    </row>
    <row r="366" spans="1:25" ht="12.75" x14ac:dyDescent="0.2">
      <c r="A366" s="680"/>
      <c r="B366" s="1134">
        <v>1840</v>
      </c>
      <c r="C366" s="1842">
        <f t="shared" si="124"/>
        <v>0</v>
      </c>
      <c r="D366" s="1842">
        <f t="shared" si="124"/>
        <v>0</v>
      </c>
      <c r="E366" s="1842">
        <f t="shared" si="124"/>
        <v>0</v>
      </c>
      <c r="F366" s="1842">
        <f t="shared" si="124"/>
        <v>0</v>
      </c>
      <c r="G366" s="1842">
        <f t="shared" si="124"/>
        <v>0</v>
      </c>
      <c r="H366" s="1842">
        <f t="shared" si="124"/>
        <v>0</v>
      </c>
      <c r="I366" s="1842">
        <f t="shared" si="124"/>
        <v>0</v>
      </c>
      <c r="J366" s="1842">
        <f t="shared" si="124"/>
        <v>0</v>
      </c>
      <c r="K366" s="1842">
        <f t="shared" si="124"/>
        <v>0</v>
      </c>
      <c r="L366" s="1842">
        <f t="shared" si="124"/>
        <v>0</v>
      </c>
      <c r="M366" s="1842">
        <f t="shared" si="124"/>
        <v>0</v>
      </c>
      <c r="N366" s="1842">
        <f t="shared" si="124"/>
        <v>0</v>
      </c>
      <c r="O366" s="1842">
        <f t="shared" si="124"/>
        <v>0</v>
      </c>
      <c r="P366" s="1842">
        <f t="shared" si="124"/>
        <v>0</v>
      </c>
      <c r="Q366" s="1842">
        <f t="shared" si="126"/>
        <v>0</v>
      </c>
      <c r="R366" s="1842">
        <f t="shared" si="126"/>
        <v>0</v>
      </c>
      <c r="S366" s="1842">
        <f t="shared" si="125"/>
        <v>0</v>
      </c>
      <c r="T366" s="1842">
        <f t="shared" si="125"/>
        <v>0</v>
      </c>
      <c r="U366" s="1842">
        <f t="shared" si="125"/>
        <v>0</v>
      </c>
      <c r="V366" s="1842">
        <f t="shared" si="125"/>
        <v>0</v>
      </c>
      <c r="W366" s="1842">
        <f t="shared" si="125"/>
        <v>0</v>
      </c>
      <c r="X366" s="1853"/>
      <c r="Y366" s="1853"/>
    </row>
    <row r="367" spans="1:25" ht="12.75" x14ac:dyDescent="0.2">
      <c r="A367" s="680"/>
      <c r="B367" s="1134">
        <v>1845</v>
      </c>
      <c r="C367" s="1842">
        <f t="shared" si="124"/>
        <v>13184.379842423046</v>
      </c>
      <c r="D367" s="1842">
        <f t="shared" si="124"/>
        <v>9864.3251489068771</v>
      </c>
      <c r="E367" s="1842">
        <f t="shared" si="124"/>
        <v>1623.4086682040586</v>
      </c>
      <c r="F367" s="1842">
        <f t="shared" si="124"/>
        <v>158.50921903209814</v>
      </c>
      <c r="G367" s="1842">
        <f t="shared" si="124"/>
        <v>0</v>
      </c>
      <c r="H367" s="1842">
        <f t="shared" si="124"/>
        <v>0</v>
      </c>
      <c r="I367" s="1842">
        <f t="shared" si="124"/>
        <v>1.2099940384129628</v>
      </c>
      <c r="J367" s="1842">
        <f t="shared" si="124"/>
        <v>1505.4669672428652</v>
      </c>
      <c r="K367" s="1842">
        <f t="shared" si="124"/>
        <v>0</v>
      </c>
      <c r="L367" s="1842">
        <f t="shared" si="124"/>
        <v>31.459844998737029</v>
      </c>
      <c r="M367" s="1842">
        <f t="shared" si="124"/>
        <v>0</v>
      </c>
      <c r="N367" s="1842">
        <f t="shared" si="124"/>
        <v>0</v>
      </c>
      <c r="O367" s="1842">
        <f t="shared" si="124"/>
        <v>0</v>
      </c>
      <c r="P367" s="1842">
        <f t="shared" si="124"/>
        <v>0</v>
      </c>
      <c r="Q367" s="1842">
        <f t="shared" si="126"/>
        <v>0</v>
      </c>
      <c r="R367" s="1842">
        <f t="shared" si="126"/>
        <v>0</v>
      </c>
      <c r="S367" s="1842">
        <f t="shared" si="125"/>
        <v>0</v>
      </c>
      <c r="T367" s="1842">
        <f t="shared" si="125"/>
        <v>0</v>
      </c>
      <c r="U367" s="1842">
        <f t="shared" si="125"/>
        <v>0</v>
      </c>
      <c r="V367" s="1842">
        <f t="shared" si="125"/>
        <v>0</v>
      </c>
      <c r="W367" s="1842">
        <f t="shared" si="125"/>
        <v>0</v>
      </c>
      <c r="X367" s="1853"/>
      <c r="Y367" s="1853"/>
    </row>
    <row r="368" spans="1:25" ht="12.75" x14ac:dyDescent="0.2">
      <c r="A368" s="680"/>
      <c r="B368" s="1134">
        <v>1860</v>
      </c>
      <c r="C368" s="1842">
        <f t="shared" si="124"/>
        <v>55478.915214926812</v>
      </c>
      <c r="D368" s="1842">
        <f t="shared" si="124"/>
        <v>36569.838398664127</v>
      </c>
      <c r="E368" s="1842">
        <f t="shared" si="124"/>
        <v>10571.715501674033</v>
      </c>
      <c r="F368" s="1842">
        <f t="shared" si="124"/>
        <v>8269.3984374816991</v>
      </c>
      <c r="G368" s="1842">
        <f t="shared" si="124"/>
        <v>0</v>
      </c>
      <c r="H368" s="1842">
        <f t="shared" si="124"/>
        <v>0</v>
      </c>
      <c r="I368" s="1842">
        <f t="shared" si="124"/>
        <v>67.962877106954977</v>
      </c>
      <c r="J368" s="1842">
        <f t="shared" si="124"/>
        <v>0</v>
      </c>
      <c r="K368" s="1842">
        <f t="shared" si="124"/>
        <v>0</v>
      </c>
      <c r="L368" s="1842">
        <f t="shared" si="124"/>
        <v>0</v>
      </c>
      <c r="M368" s="1842">
        <f t="shared" si="124"/>
        <v>0</v>
      </c>
      <c r="N368" s="1842">
        <f t="shared" si="124"/>
        <v>0</v>
      </c>
      <c r="O368" s="1842">
        <f t="shared" si="124"/>
        <v>0</v>
      </c>
      <c r="P368" s="1842">
        <f t="shared" si="124"/>
        <v>0</v>
      </c>
      <c r="Q368" s="1842">
        <f t="shared" si="126"/>
        <v>0</v>
      </c>
      <c r="R368" s="1842">
        <f t="shared" si="126"/>
        <v>0</v>
      </c>
      <c r="S368" s="1842">
        <f t="shared" si="125"/>
        <v>0</v>
      </c>
      <c r="T368" s="1842">
        <f t="shared" si="125"/>
        <v>0</v>
      </c>
      <c r="U368" s="1842">
        <f t="shared" si="125"/>
        <v>0</v>
      </c>
      <c r="V368" s="1842">
        <f t="shared" si="125"/>
        <v>0</v>
      </c>
      <c r="W368" s="1842">
        <f t="shared" si="125"/>
        <v>0</v>
      </c>
      <c r="X368" s="1853"/>
      <c r="Y368" s="1853"/>
    </row>
    <row r="369" spans="1:25" ht="12.75" x14ac:dyDescent="0.2">
      <c r="A369" s="680"/>
      <c r="B369" s="932" t="s">
        <v>708</v>
      </c>
      <c r="C369" s="1870">
        <f>SUM(C356:C368)</f>
        <v>801132.72779100062</v>
      </c>
      <c r="D369" s="1870">
        <f t="shared" ref="D369:P369" si="127">SUM(D356:D368)</f>
        <v>617978.36234169896</v>
      </c>
      <c r="E369" s="1870">
        <f t="shared" si="127"/>
        <v>101849.18341608784</v>
      </c>
      <c r="F369" s="1870">
        <f t="shared" si="127"/>
        <v>21938.384239153656</v>
      </c>
      <c r="G369" s="1870">
        <f t="shared" si="127"/>
        <v>0</v>
      </c>
      <c r="H369" s="1870">
        <f t="shared" si="127"/>
        <v>0</v>
      </c>
      <c r="I369" s="1870">
        <f t="shared" si="127"/>
        <v>176.06338650651998</v>
      </c>
      <c r="J369" s="1870">
        <f t="shared" si="127"/>
        <v>57752.455151123897</v>
      </c>
      <c r="K369" s="1870">
        <f t="shared" si="127"/>
        <v>0</v>
      </c>
      <c r="L369" s="1870">
        <f t="shared" si="127"/>
        <v>1438.2792564299498</v>
      </c>
      <c r="M369" s="1870">
        <f t="shared" si="127"/>
        <v>0</v>
      </c>
      <c r="N369" s="1870">
        <f t="shared" si="127"/>
        <v>0</v>
      </c>
      <c r="O369" s="1870">
        <f t="shared" si="127"/>
        <v>0</v>
      </c>
      <c r="P369" s="1870">
        <f t="shared" si="127"/>
        <v>0</v>
      </c>
      <c r="Q369" s="1870">
        <f t="shared" ref="Q369:W369" si="128">SUM(Q356:Q368)</f>
        <v>0</v>
      </c>
      <c r="R369" s="1870">
        <f t="shared" si="128"/>
        <v>0</v>
      </c>
      <c r="S369" s="1870">
        <f t="shared" si="128"/>
        <v>0</v>
      </c>
      <c r="T369" s="1870">
        <f t="shared" si="128"/>
        <v>0</v>
      </c>
      <c r="U369" s="1870">
        <f t="shared" si="128"/>
        <v>0</v>
      </c>
      <c r="V369" s="1870">
        <f t="shared" si="128"/>
        <v>0</v>
      </c>
      <c r="W369" s="1870">
        <f t="shared" si="128"/>
        <v>0</v>
      </c>
      <c r="X369" s="1874"/>
      <c r="Y369" s="1874"/>
    </row>
    <row r="370" spans="1:25" ht="12.75" x14ac:dyDescent="0.2">
      <c r="A370" s="689"/>
      <c r="C370" s="1134"/>
      <c r="D370" s="1134"/>
      <c r="E370" s="1134"/>
      <c r="F370" s="1134"/>
      <c r="G370" s="1134"/>
      <c r="H370" s="1134"/>
      <c r="I370" s="1134"/>
      <c r="J370" s="1134"/>
      <c r="K370" s="1134"/>
      <c r="L370" s="1134"/>
      <c r="M370" s="1134"/>
      <c r="N370" s="1134"/>
      <c r="O370" s="1134"/>
      <c r="P370" s="1134"/>
      <c r="Q370" s="1134"/>
      <c r="R370" s="1134"/>
      <c r="S370" s="1134"/>
      <c r="T370" s="1134"/>
      <c r="U370" s="1134"/>
      <c r="V370" s="1134"/>
      <c r="W370" s="1134"/>
      <c r="X370" s="1864"/>
      <c r="Y370" s="1864"/>
    </row>
    <row r="371" spans="1:25" ht="12.75" x14ac:dyDescent="0.2">
      <c r="A371" s="255"/>
      <c r="B371" s="708" t="s">
        <v>851</v>
      </c>
      <c r="C371" s="1134"/>
      <c r="D371" s="1134"/>
      <c r="E371" s="1134"/>
      <c r="F371" s="1134"/>
      <c r="G371" s="1134"/>
      <c r="H371" s="1134"/>
      <c r="I371" s="1134"/>
      <c r="J371" s="1134"/>
      <c r="K371" s="1134"/>
      <c r="L371" s="1134"/>
      <c r="M371" s="1134"/>
      <c r="N371" s="1134"/>
      <c r="O371" s="1134"/>
      <c r="P371" s="1134"/>
      <c r="Q371" s="1134"/>
      <c r="R371" s="1134"/>
      <c r="S371" s="1134"/>
      <c r="T371" s="1134"/>
      <c r="U371" s="1134"/>
      <c r="V371" s="1134"/>
      <c r="W371" s="1134"/>
      <c r="X371" s="1864"/>
      <c r="Y371" s="1864"/>
    </row>
    <row r="372" spans="1:25" ht="12.75" x14ac:dyDescent="0.2">
      <c r="A372" s="680"/>
      <c r="B372" s="1134" t="s">
        <v>1273</v>
      </c>
      <c r="C372" s="1842">
        <f t="shared" ref="C372:W372" si="129">SUMIF($Z$213:$Z$220,$B372,C$213:C$220)</f>
        <v>478815.75298296288</v>
      </c>
      <c r="D372" s="1842">
        <f t="shared" si="129"/>
        <v>404811.37780466583</v>
      </c>
      <c r="E372" s="1842">
        <f t="shared" si="129"/>
        <v>66621.313652515601</v>
      </c>
      <c r="F372" s="1842">
        <f t="shared" si="129"/>
        <v>6093.1824465789769</v>
      </c>
      <c r="G372" s="1842">
        <f t="shared" si="129"/>
        <v>0</v>
      </c>
      <c r="H372" s="1842">
        <f t="shared" si="129"/>
        <v>0</v>
      </c>
      <c r="I372" s="1842">
        <f t="shared" si="129"/>
        <v>46.512843103656316</v>
      </c>
      <c r="J372" s="1842">
        <f t="shared" si="129"/>
        <v>230.19564225396044</v>
      </c>
      <c r="K372" s="1842">
        <f t="shared" si="129"/>
        <v>0</v>
      </c>
      <c r="L372" s="1842">
        <f t="shared" si="129"/>
        <v>1013.1705938447758</v>
      </c>
      <c r="M372" s="1842">
        <f t="shared" si="129"/>
        <v>0</v>
      </c>
      <c r="N372" s="1842">
        <f t="shared" si="129"/>
        <v>0</v>
      </c>
      <c r="O372" s="1842">
        <f t="shared" si="129"/>
        <v>0</v>
      </c>
      <c r="P372" s="1842">
        <f t="shared" si="129"/>
        <v>0</v>
      </c>
      <c r="Q372" s="1842">
        <f t="shared" si="129"/>
        <v>0</v>
      </c>
      <c r="R372" s="1842">
        <f t="shared" si="129"/>
        <v>0</v>
      </c>
      <c r="S372" s="1842">
        <f t="shared" si="129"/>
        <v>0</v>
      </c>
      <c r="T372" s="1842">
        <f t="shared" si="129"/>
        <v>0</v>
      </c>
      <c r="U372" s="1842">
        <f t="shared" si="129"/>
        <v>0</v>
      </c>
      <c r="V372" s="1842">
        <f t="shared" si="129"/>
        <v>0</v>
      </c>
      <c r="W372" s="1842">
        <f t="shared" si="129"/>
        <v>0</v>
      </c>
      <c r="X372" s="1853"/>
      <c r="Y372" s="1853"/>
    </row>
    <row r="373" spans="1:25" ht="12.75" x14ac:dyDescent="0.2">
      <c r="A373" s="680"/>
      <c r="B373" s="1134" t="s">
        <v>775</v>
      </c>
      <c r="C373" s="1842">
        <f t="shared" ref="C373:R374" si="130">SUMIF($Z$213:$Z$220,$B373,C$213:C$220)</f>
        <v>134051.62747760591</v>
      </c>
      <c r="D373" s="1842">
        <f t="shared" si="130"/>
        <v>62463.426612037212</v>
      </c>
      <c r="E373" s="1842">
        <f t="shared" si="130"/>
        <v>10252.215996921712</v>
      </c>
      <c r="F373" s="1842">
        <f t="shared" si="130"/>
        <v>58803.711949694167</v>
      </c>
      <c r="G373" s="1842">
        <f t="shared" si="130"/>
        <v>0</v>
      </c>
      <c r="H373" s="1842">
        <f t="shared" si="130"/>
        <v>0</v>
      </c>
      <c r="I373" s="1842">
        <f t="shared" si="130"/>
        <v>448.88329732590967</v>
      </c>
      <c r="J373" s="1842">
        <f t="shared" si="130"/>
        <v>2083.3896216269272</v>
      </c>
      <c r="K373" s="1842">
        <f t="shared" si="130"/>
        <v>0</v>
      </c>
      <c r="L373" s="1842">
        <f t="shared" si="130"/>
        <v>0</v>
      </c>
      <c r="M373" s="1842">
        <f t="shared" si="130"/>
        <v>0</v>
      </c>
      <c r="N373" s="1842">
        <f t="shared" si="130"/>
        <v>0</v>
      </c>
      <c r="O373" s="1842">
        <f t="shared" si="130"/>
        <v>0</v>
      </c>
      <c r="P373" s="1842">
        <f t="shared" si="130"/>
        <v>0</v>
      </c>
      <c r="Q373" s="1842">
        <f t="shared" si="130"/>
        <v>0</v>
      </c>
      <c r="R373" s="1842">
        <f t="shared" si="130"/>
        <v>0</v>
      </c>
      <c r="S373" s="1842">
        <f t="shared" ref="S373:W374" si="131">SUMIF($Z$213:$Z$220,$B373,S$213:S$220)</f>
        <v>0</v>
      </c>
      <c r="T373" s="1842">
        <f t="shared" si="131"/>
        <v>0</v>
      </c>
      <c r="U373" s="1842">
        <f t="shared" si="131"/>
        <v>0</v>
      </c>
      <c r="V373" s="1842">
        <f t="shared" si="131"/>
        <v>0</v>
      </c>
      <c r="W373" s="1842">
        <f t="shared" si="131"/>
        <v>0</v>
      </c>
      <c r="X373" s="1853"/>
      <c r="Y373" s="1853"/>
    </row>
    <row r="374" spans="1:25" ht="12.75" x14ac:dyDescent="0.2">
      <c r="A374" s="680"/>
      <c r="B374" s="1134" t="s">
        <v>1342</v>
      </c>
      <c r="C374" s="1842">
        <f t="shared" si="130"/>
        <v>20000.04</v>
      </c>
      <c r="D374" s="1842">
        <f t="shared" si="130"/>
        <v>7535.3554889053421</v>
      </c>
      <c r="E374" s="1842">
        <f t="shared" si="130"/>
        <v>12460.127330998668</v>
      </c>
      <c r="F374" s="1842">
        <f t="shared" si="130"/>
        <v>4.5571800959907609</v>
      </c>
      <c r="G374" s="1842">
        <f t="shared" si="130"/>
        <v>0</v>
      </c>
      <c r="H374" s="1842">
        <f t="shared" si="130"/>
        <v>0</v>
      </c>
      <c r="I374" s="1842">
        <f t="shared" si="130"/>
        <v>0</v>
      </c>
      <c r="J374" s="1842">
        <f t="shared" si="130"/>
        <v>0</v>
      </c>
      <c r="K374" s="1842">
        <f t="shared" si="130"/>
        <v>0</v>
      </c>
      <c r="L374" s="1842">
        <f t="shared" si="130"/>
        <v>0</v>
      </c>
      <c r="M374" s="1842">
        <f t="shared" si="130"/>
        <v>0</v>
      </c>
      <c r="N374" s="1842">
        <f t="shared" si="130"/>
        <v>0</v>
      </c>
      <c r="O374" s="1842">
        <f t="shared" si="130"/>
        <v>0</v>
      </c>
      <c r="P374" s="1842">
        <f t="shared" si="130"/>
        <v>0</v>
      </c>
      <c r="Q374" s="1842">
        <f>SUMIF($Z$213:$Z$220,$B374,Q$213:Q$220)</f>
        <v>0</v>
      </c>
      <c r="R374" s="1842">
        <f>SUMIF($Z$213:$Z$220,$B374,R$213:R$220)</f>
        <v>0</v>
      </c>
      <c r="S374" s="1842">
        <f t="shared" si="131"/>
        <v>0</v>
      </c>
      <c r="T374" s="1842">
        <f t="shared" si="131"/>
        <v>0</v>
      </c>
      <c r="U374" s="1842">
        <f t="shared" si="131"/>
        <v>0</v>
      </c>
      <c r="V374" s="1842">
        <f t="shared" si="131"/>
        <v>0</v>
      </c>
      <c r="W374" s="1842">
        <f t="shared" si="131"/>
        <v>0</v>
      </c>
      <c r="X374" s="1853"/>
      <c r="Y374" s="1853"/>
    </row>
    <row r="375" spans="1:25" ht="12.75" x14ac:dyDescent="0.2">
      <c r="A375" s="680"/>
      <c r="B375" s="932" t="s">
        <v>708</v>
      </c>
      <c r="C375" s="1870">
        <f>SUM(C372:C374)</f>
        <v>632867.42046056886</v>
      </c>
      <c r="D375" s="1870">
        <f t="shared" ref="D375:P375" si="132">SUM(D372:D374)</f>
        <v>474810.15990560839</v>
      </c>
      <c r="E375" s="1870">
        <f t="shared" si="132"/>
        <v>89333.65698043599</v>
      </c>
      <c r="F375" s="1870">
        <f t="shared" si="132"/>
        <v>64901.451576369131</v>
      </c>
      <c r="G375" s="1870">
        <f t="shared" si="132"/>
        <v>0</v>
      </c>
      <c r="H375" s="1870">
        <f t="shared" si="132"/>
        <v>0</v>
      </c>
      <c r="I375" s="1870">
        <f t="shared" si="132"/>
        <v>495.396140429566</v>
      </c>
      <c r="J375" s="1870">
        <f t="shared" si="132"/>
        <v>2313.5852638808879</v>
      </c>
      <c r="K375" s="1870">
        <f t="shared" si="132"/>
        <v>0</v>
      </c>
      <c r="L375" s="1870">
        <f t="shared" si="132"/>
        <v>1013.1705938447758</v>
      </c>
      <c r="M375" s="1870">
        <f t="shared" si="132"/>
        <v>0</v>
      </c>
      <c r="N375" s="1870">
        <f t="shared" si="132"/>
        <v>0</v>
      </c>
      <c r="O375" s="1870">
        <f t="shared" si="132"/>
        <v>0</v>
      </c>
      <c r="P375" s="1870">
        <f t="shared" si="132"/>
        <v>0</v>
      </c>
      <c r="Q375" s="1870">
        <f t="shared" ref="Q375:W375" si="133">SUM(Q372:Q374)</f>
        <v>0</v>
      </c>
      <c r="R375" s="1870">
        <f t="shared" si="133"/>
        <v>0</v>
      </c>
      <c r="S375" s="1870">
        <f t="shared" si="133"/>
        <v>0</v>
      </c>
      <c r="T375" s="1870">
        <f t="shared" si="133"/>
        <v>0</v>
      </c>
      <c r="U375" s="1870">
        <f t="shared" si="133"/>
        <v>0</v>
      </c>
      <c r="V375" s="1870">
        <f t="shared" si="133"/>
        <v>0</v>
      </c>
      <c r="W375" s="1870">
        <f t="shared" si="133"/>
        <v>0</v>
      </c>
      <c r="X375" s="1874"/>
      <c r="Y375" s="1874"/>
    </row>
    <row r="376" spans="1:25" ht="12.75" x14ac:dyDescent="0.2">
      <c r="A376" s="680"/>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80"/>
      <c r="B377" s="932" t="s">
        <v>706</v>
      </c>
      <c r="C377" s="1870">
        <f>SUM(C375,C369)</f>
        <v>1434000.1482515694</v>
      </c>
      <c r="D377" s="1870">
        <f t="shared" ref="D377:P377" si="134">SUM(D375,D369)</f>
        <v>1092788.5222473075</v>
      </c>
      <c r="E377" s="1870">
        <f t="shared" si="134"/>
        <v>191182.84039652382</v>
      </c>
      <c r="F377" s="1870">
        <f t="shared" si="134"/>
        <v>86839.835815522791</v>
      </c>
      <c r="G377" s="1870">
        <f t="shared" si="134"/>
        <v>0</v>
      </c>
      <c r="H377" s="1870">
        <f t="shared" si="134"/>
        <v>0</v>
      </c>
      <c r="I377" s="1870">
        <f t="shared" si="134"/>
        <v>671.45952693608592</v>
      </c>
      <c r="J377" s="1870">
        <f t="shared" si="134"/>
        <v>60066.040415004783</v>
      </c>
      <c r="K377" s="1870">
        <f t="shared" si="134"/>
        <v>0</v>
      </c>
      <c r="L377" s="1870">
        <f t="shared" si="134"/>
        <v>2451.4498502747256</v>
      </c>
      <c r="M377" s="1870">
        <f t="shared" si="134"/>
        <v>0</v>
      </c>
      <c r="N377" s="1870">
        <f t="shared" si="134"/>
        <v>0</v>
      </c>
      <c r="O377" s="1870">
        <f t="shared" si="134"/>
        <v>0</v>
      </c>
      <c r="P377" s="1870">
        <f t="shared" si="134"/>
        <v>0</v>
      </c>
      <c r="Q377" s="1870">
        <f>SUM(Q375,Q369)</f>
        <v>0</v>
      </c>
      <c r="R377" s="1870">
        <f t="shared" ref="R377:W377" si="135">SUM(R375,R369)</f>
        <v>0</v>
      </c>
      <c r="S377" s="1870">
        <f t="shared" si="135"/>
        <v>0</v>
      </c>
      <c r="T377" s="1870">
        <f t="shared" si="135"/>
        <v>0</v>
      </c>
      <c r="U377" s="1870">
        <f t="shared" si="135"/>
        <v>0</v>
      </c>
      <c r="V377" s="1870">
        <f t="shared" si="135"/>
        <v>0</v>
      </c>
      <c r="W377" s="1870">
        <f t="shared" si="135"/>
        <v>0</v>
      </c>
      <c r="X377" s="1874"/>
      <c r="Y377" s="1874"/>
    </row>
    <row r="378" spans="1:25" ht="12.75" x14ac:dyDescent="0.2">
      <c r="A378" s="680"/>
      <c r="C378" s="1134"/>
      <c r="D378" s="1134"/>
      <c r="E378" s="1134"/>
      <c r="F378" s="1134"/>
      <c r="G378" s="1134"/>
      <c r="H378" s="1134"/>
      <c r="I378" s="1134"/>
      <c r="J378" s="1134"/>
      <c r="K378" s="1134"/>
      <c r="L378" s="1134"/>
      <c r="M378" s="1134"/>
      <c r="N378" s="1134"/>
      <c r="O378" s="1134"/>
      <c r="P378" s="1134"/>
      <c r="Q378" s="1134"/>
      <c r="R378" s="1134"/>
      <c r="S378" s="1134"/>
      <c r="T378" s="1134"/>
      <c r="U378" s="1134"/>
      <c r="V378" s="1134"/>
      <c r="W378" s="1134"/>
      <c r="X378" s="1864"/>
      <c r="Y378" s="1864"/>
    </row>
    <row r="379" spans="1:25" ht="12.75" x14ac:dyDescent="0.2">
      <c r="A379" s="680"/>
      <c r="B379" s="678" t="s">
        <v>965</v>
      </c>
      <c r="C379" s="1842">
        <f>C226</f>
        <v>545633.43370806333</v>
      </c>
      <c r="D379" s="1842">
        <f t="shared" ref="D379:P379" si="136">D226</f>
        <v>417926.40847906249</v>
      </c>
      <c r="E379" s="1842">
        <f t="shared" si="136"/>
        <v>76009.049506918978</v>
      </c>
      <c r="F379" s="1842">
        <f t="shared" si="136"/>
        <v>26213.314572277006</v>
      </c>
      <c r="G379" s="1842">
        <f t="shared" si="136"/>
        <v>0</v>
      </c>
      <c r="H379" s="1842">
        <f t="shared" si="136"/>
        <v>0</v>
      </c>
      <c r="I379" s="1842">
        <f t="shared" si="136"/>
        <v>213.02153449202365</v>
      </c>
      <c r="J379" s="1842">
        <f t="shared" si="136"/>
        <v>24452.246961513018</v>
      </c>
      <c r="K379" s="1842">
        <f t="shared" si="136"/>
        <v>0</v>
      </c>
      <c r="L379" s="1842">
        <f t="shared" si="136"/>
        <v>819.39265379973131</v>
      </c>
      <c r="M379" s="1842">
        <f t="shared" si="136"/>
        <v>0</v>
      </c>
      <c r="N379" s="1842">
        <f t="shared" si="136"/>
        <v>0</v>
      </c>
      <c r="O379" s="1842">
        <f t="shared" si="136"/>
        <v>0</v>
      </c>
      <c r="P379" s="1842">
        <f t="shared" si="136"/>
        <v>0</v>
      </c>
      <c r="Q379" s="1842">
        <f>Q226</f>
        <v>0</v>
      </c>
      <c r="R379" s="1842">
        <f t="shared" ref="R379:W379" si="137">R226</f>
        <v>0</v>
      </c>
      <c r="S379" s="1842">
        <f t="shared" si="137"/>
        <v>0</v>
      </c>
      <c r="T379" s="1842">
        <f t="shared" si="137"/>
        <v>0</v>
      </c>
      <c r="U379" s="1842">
        <f t="shared" si="137"/>
        <v>0</v>
      </c>
      <c r="V379" s="1842">
        <f t="shared" si="137"/>
        <v>0</v>
      </c>
      <c r="W379" s="1842">
        <f t="shared" si="137"/>
        <v>0</v>
      </c>
      <c r="X379" s="1853"/>
      <c r="Y379" s="1853"/>
    </row>
    <row r="380" spans="1:25" ht="25.5" x14ac:dyDescent="0.2">
      <c r="A380" s="680"/>
      <c r="B380" s="678" t="s">
        <v>1213</v>
      </c>
      <c r="C380" s="1857">
        <f t="shared" ref="C380:P388" si="138">C227</f>
        <v>75461.397656577567</v>
      </c>
      <c r="D380" s="1857">
        <f t="shared" si="138"/>
        <v>60670.582981384228</v>
      </c>
      <c r="E380" s="1857">
        <f t="shared" si="138"/>
        <v>8787.8519173583336</v>
      </c>
      <c r="F380" s="1857">
        <f t="shared" si="138"/>
        <v>1510.1876554667815</v>
      </c>
      <c r="G380" s="1857">
        <f t="shared" si="138"/>
        <v>0</v>
      </c>
      <c r="H380" s="1857">
        <f t="shared" si="138"/>
        <v>0</v>
      </c>
      <c r="I380" s="1857">
        <f t="shared" si="138"/>
        <v>11.173103395270363</v>
      </c>
      <c r="J380" s="1857">
        <f t="shared" si="138"/>
        <v>4343.450703972263</v>
      </c>
      <c r="K380" s="1857">
        <f t="shared" si="138"/>
        <v>0</v>
      </c>
      <c r="L380" s="1857">
        <f t="shared" si="138"/>
        <v>138.15129500068585</v>
      </c>
      <c r="M380" s="1857">
        <f t="shared" si="138"/>
        <v>0</v>
      </c>
      <c r="N380" s="1857">
        <f t="shared" si="138"/>
        <v>0</v>
      </c>
      <c r="O380" s="1857">
        <f t="shared" si="138"/>
        <v>0</v>
      </c>
      <c r="P380" s="1857">
        <f t="shared" si="138"/>
        <v>0</v>
      </c>
      <c r="Q380" s="1857">
        <f t="shared" ref="Q380:W380" si="139">Q227</f>
        <v>0</v>
      </c>
      <c r="R380" s="1857">
        <f t="shared" si="139"/>
        <v>0</v>
      </c>
      <c r="S380" s="1857">
        <f t="shared" si="139"/>
        <v>0</v>
      </c>
      <c r="T380" s="1857">
        <f t="shared" si="139"/>
        <v>0</v>
      </c>
      <c r="U380" s="1857">
        <f t="shared" si="139"/>
        <v>0</v>
      </c>
      <c r="V380" s="1857">
        <f t="shared" si="139"/>
        <v>0</v>
      </c>
      <c r="W380" s="1857">
        <f t="shared" si="139"/>
        <v>0</v>
      </c>
      <c r="X380" s="1865"/>
      <c r="Y380" s="1865"/>
    </row>
    <row r="381" spans="1:25" ht="12.75" x14ac:dyDescent="0.2">
      <c r="A381" s="680"/>
      <c r="B381" s="702" t="s">
        <v>1207</v>
      </c>
      <c r="C381" s="1842">
        <f t="shared" si="138"/>
        <v>959730.24332189327</v>
      </c>
      <c r="D381" s="1842">
        <f t="shared" si="138"/>
        <v>727635.37913968449</v>
      </c>
      <c r="E381" s="1842">
        <f t="shared" si="138"/>
        <v>130038.3295171543</v>
      </c>
      <c r="F381" s="1842">
        <f t="shared" si="138"/>
        <v>59879.498026866218</v>
      </c>
      <c r="G381" s="1842">
        <f t="shared" si="138"/>
        <v>0</v>
      </c>
      <c r="H381" s="1842">
        <f t="shared" si="138"/>
        <v>0</v>
      </c>
      <c r="I381" s="1842">
        <f t="shared" si="138"/>
        <v>482.03243531781476</v>
      </c>
      <c r="J381" s="1842">
        <f t="shared" si="138"/>
        <v>40060.42745999655</v>
      </c>
      <c r="K381" s="1842">
        <f t="shared" si="138"/>
        <v>0</v>
      </c>
      <c r="L381" s="1842">
        <f t="shared" si="138"/>
        <v>1634.576742873963</v>
      </c>
      <c r="M381" s="1842">
        <f t="shared" si="138"/>
        <v>0</v>
      </c>
      <c r="N381" s="1842">
        <f t="shared" si="138"/>
        <v>0</v>
      </c>
      <c r="O381" s="1842">
        <f t="shared" si="138"/>
        <v>0</v>
      </c>
      <c r="P381" s="1842">
        <f t="shared" si="138"/>
        <v>0</v>
      </c>
      <c r="Q381" s="1842">
        <f t="shared" ref="Q381:W381" si="140">Q228</f>
        <v>0</v>
      </c>
      <c r="R381" s="1842">
        <f t="shared" si="140"/>
        <v>0</v>
      </c>
      <c r="S381" s="1842">
        <f t="shared" si="140"/>
        <v>0</v>
      </c>
      <c r="T381" s="1842">
        <f t="shared" si="140"/>
        <v>0</v>
      </c>
      <c r="U381" s="1842">
        <f t="shared" si="140"/>
        <v>0</v>
      </c>
      <c r="V381" s="1842">
        <f t="shared" si="140"/>
        <v>0</v>
      </c>
      <c r="W381" s="1842">
        <f t="shared" si="140"/>
        <v>0</v>
      </c>
      <c r="X381" s="1853"/>
      <c r="Y381" s="1853"/>
    </row>
    <row r="382" spans="1:25" ht="12.75" x14ac:dyDescent="0.2">
      <c r="A382" s="680"/>
      <c r="B382" s="702" t="s">
        <v>1208</v>
      </c>
      <c r="C382" s="1842">
        <f t="shared" si="138"/>
        <v>44182.30152444206</v>
      </c>
      <c r="D382" s="1842">
        <f t="shared" si="138"/>
        <v>34844.781048076438</v>
      </c>
      <c r="E382" s="1842">
        <f t="shared" si="138"/>
        <v>5610.504486320081</v>
      </c>
      <c r="F382" s="1842">
        <f t="shared" si="138"/>
        <v>1029.6292885265011</v>
      </c>
      <c r="G382" s="1842">
        <f t="shared" si="138"/>
        <v>0</v>
      </c>
      <c r="H382" s="1842">
        <f t="shared" si="138"/>
        <v>0</v>
      </c>
      <c r="I382" s="1842">
        <f t="shared" si="138"/>
        <v>8.2151769063092939</v>
      </c>
      <c r="J382" s="1842">
        <f t="shared" si="138"/>
        <v>2605.3957337873553</v>
      </c>
      <c r="K382" s="1842">
        <f t="shared" si="138"/>
        <v>0</v>
      </c>
      <c r="L382" s="1842">
        <f t="shared" si="138"/>
        <v>83.775790825376959</v>
      </c>
      <c r="M382" s="1842">
        <f t="shared" si="138"/>
        <v>0</v>
      </c>
      <c r="N382" s="1842">
        <f t="shared" si="138"/>
        <v>0</v>
      </c>
      <c r="O382" s="1842">
        <f t="shared" si="138"/>
        <v>0</v>
      </c>
      <c r="P382" s="1842">
        <f t="shared" si="138"/>
        <v>0</v>
      </c>
      <c r="Q382" s="1842">
        <f t="shared" ref="Q382:W382" si="141">Q229</f>
        <v>0</v>
      </c>
      <c r="R382" s="1842">
        <f t="shared" si="141"/>
        <v>0</v>
      </c>
      <c r="S382" s="1842">
        <f t="shared" si="141"/>
        <v>0</v>
      </c>
      <c r="T382" s="1842">
        <f t="shared" si="141"/>
        <v>0</v>
      </c>
      <c r="U382" s="1842">
        <f t="shared" si="141"/>
        <v>0</v>
      </c>
      <c r="V382" s="1842">
        <f t="shared" si="141"/>
        <v>0</v>
      </c>
      <c r="W382" s="1842">
        <f t="shared" si="141"/>
        <v>0</v>
      </c>
      <c r="X382" s="1853"/>
      <c r="Y382" s="1853"/>
    </row>
    <row r="383" spans="1:25" ht="12.75" x14ac:dyDescent="0.2">
      <c r="A383" s="680"/>
      <c r="B383" s="702" t="s">
        <v>1209</v>
      </c>
      <c r="C383" s="1842">
        <f t="shared" si="138"/>
        <v>328107.41553118575</v>
      </c>
      <c r="D383" s="1842">
        <f t="shared" si="138"/>
        <v>258764.9502167661</v>
      </c>
      <c r="E383" s="1842">
        <f t="shared" si="138"/>
        <v>41664.831014161413</v>
      </c>
      <c r="F383" s="1842">
        <f t="shared" si="138"/>
        <v>7646.2518510212421</v>
      </c>
      <c r="G383" s="1842">
        <f t="shared" si="138"/>
        <v>0</v>
      </c>
      <c r="H383" s="1842">
        <f t="shared" si="138"/>
        <v>0</v>
      </c>
      <c r="I383" s="1842">
        <f t="shared" si="138"/>
        <v>61.007696970459314</v>
      </c>
      <c r="J383" s="1842">
        <f t="shared" si="138"/>
        <v>19348.23744245273</v>
      </c>
      <c r="K383" s="1842">
        <f t="shared" si="138"/>
        <v>0</v>
      </c>
      <c r="L383" s="1842">
        <f t="shared" si="138"/>
        <v>622.13730981373465</v>
      </c>
      <c r="M383" s="1842">
        <f t="shared" si="138"/>
        <v>0</v>
      </c>
      <c r="N383" s="1842">
        <f t="shared" si="138"/>
        <v>0</v>
      </c>
      <c r="O383" s="1842">
        <f t="shared" si="138"/>
        <v>0</v>
      </c>
      <c r="P383" s="1842">
        <f t="shared" si="138"/>
        <v>0</v>
      </c>
      <c r="Q383" s="1842">
        <f t="shared" ref="Q383:W383" si="142">Q230</f>
        <v>0</v>
      </c>
      <c r="R383" s="1842">
        <f t="shared" si="142"/>
        <v>0</v>
      </c>
      <c r="S383" s="1842">
        <f t="shared" si="142"/>
        <v>0</v>
      </c>
      <c r="T383" s="1842">
        <f t="shared" si="142"/>
        <v>0</v>
      </c>
      <c r="U383" s="1842">
        <f t="shared" si="142"/>
        <v>0</v>
      </c>
      <c r="V383" s="1842">
        <f t="shared" si="142"/>
        <v>0</v>
      </c>
      <c r="W383" s="1842">
        <f t="shared" si="142"/>
        <v>0</v>
      </c>
      <c r="X383" s="1853"/>
      <c r="Y383" s="1853"/>
    </row>
    <row r="384" spans="1:25" ht="12.75" x14ac:dyDescent="0.2">
      <c r="A384" s="1302"/>
      <c r="B384" s="702" t="s">
        <v>1210</v>
      </c>
      <c r="C384" s="1842">
        <f t="shared" si="138"/>
        <v>506951.92557984276</v>
      </c>
      <c r="D384" s="1842">
        <f t="shared" si="138"/>
        <v>399812.32844916702</v>
      </c>
      <c r="E384" s="1842">
        <f t="shared" si="138"/>
        <v>64375.46154631269</v>
      </c>
      <c r="F384" s="1842">
        <f t="shared" si="138"/>
        <v>11814.064284612996</v>
      </c>
      <c r="G384" s="1842">
        <f t="shared" si="138"/>
        <v>0</v>
      </c>
      <c r="H384" s="1842">
        <f t="shared" si="138"/>
        <v>0</v>
      </c>
      <c r="I384" s="1842">
        <f t="shared" si="138"/>
        <v>94.26172037073718</v>
      </c>
      <c r="J384" s="1842">
        <f t="shared" si="138"/>
        <v>29894.558195668524</v>
      </c>
      <c r="K384" s="1842">
        <f t="shared" si="138"/>
        <v>0</v>
      </c>
      <c r="L384" s="1842">
        <f t="shared" si="138"/>
        <v>961.25138371082846</v>
      </c>
      <c r="M384" s="1842">
        <f t="shared" si="138"/>
        <v>0</v>
      </c>
      <c r="N384" s="1842">
        <f t="shared" si="138"/>
        <v>0</v>
      </c>
      <c r="O384" s="1842">
        <f t="shared" si="138"/>
        <v>0</v>
      </c>
      <c r="P384" s="1842">
        <f t="shared" si="138"/>
        <v>0</v>
      </c>
      <c r="Q384" s="1842">
        <f t="shared" ref="Q384:W384" si="143">Q231</f>
        <v>0</v>
      </c>
      <c r="R384" s="1842">
        <f t="shared" si="143"/>
        <v>0</v>
      </c>
      <c r="S384" s="1842">
        <f t="shared" si="143"/>
        <v>0</v>
      </c>
      <c r="T384" s="1842">
        <f t="shared" si="143"/>
        <v>0</v>
      </c>
      <c r="U384" s="1842">
        <f t="shared" si="143"/>
        <v>0</v>
      </c>
      <c r="V384" s="1842">
        <f t="shared" si="143"/>
        <v>0</v>
      </c>
      <c r="W384" s="1842">
        <f t="shared" si="143"/>
        <v>0</v>
      </c>
      <c r="X384" s="1853"/>
      <c r="Y384" s="1853"/>
    </row>
    <row r="385" spans="1:25" ht="12.75" x14ac:dyDescent="0.2">
      <c r="A385" s="1302"/>
      <c r="B385" s="702"/>
      <c r="C385" s="1842"/>
      <c r="D385" s="1842"/>
      <c r="E385" s="1842"/>
      <c r="F385" s="1842"/>
      <c r="G385" s="1842"/>
      <c r="H385" s="1842"/>
      <c r="I385" s="1842"/>
      <c r="J385" s="1842"/>
      <c r="K385" s="1842"/>
      <c r="L385" s="1842"/>
      <c r="M385" s="1842"/>
      <c r="N385" s="1842"/>
      <c r="O385" s="1842"/>
      <c r="P385" s="1842"/>
      <c r="Q385" s="1842"/>
      <c r="R385" s="1842"/>
      <c r="S385" s="1842"/>
      <c r="T385" s="1842"/>
      <c r="U385" s="1842"/>
      <c r="V385" s="1842"/>
      <c r="W385" s="1842"/>
      <c r="X385" s="1853"/>
      <c r="Y385" s="1853"/>
    </row>
    <row r="386" spans="1:25" ht="12.75" x14ac:dyDescent="0.2">
      <c r="A386" s="1302"/>
      <c r="B386" s="702" t="s">
        <v>270</v>
      </c>
      <c r="C386" s="1842">
        <f t="shared" si="138"/>
        <v>17325.89544316546</v>
      </c>
      <c r="D386" s="1842">
        <f t="shared" si="138"/>
        <v>14474.2386997375</v>
      </c>
      <c r="E386" s="1842">
        <f t="shared" si="138"/>
        <v>2375.3951179856895</v>
      </c>
      <c r="F386" s="1842">
        <f t="shared" si="138"/>
        <v>231.58322655995497</v>
      </c>
      <c r="G386" s="1842">
        <f t="shared" si="138"/>
        <v>0</v>
      </c>
      <c r="H386" s="1842">
        <f t="shared" si="138"/>
        <v>0</v>
      </c>
      <c r="I386" s="1842">
        <f t="shared" si="138"/>
        <v>0</v>
      </c>
      <c r="J386" s="1842">
        <f t="shared" si="138"/>
        <v>198.60862941338289</v>
      </c>
      <c r="K386" s="1842">
        <f t="shared" si="138"/>
        <v>0</v>
      </c>
      <c r="L386" s="1842">
        <f t="shared" si="138"/>
        <v>46.0697694689337</v>
      </c>
      <c r="M386" s="1842">
        <f t="shared" si="138"/>
        <v>0</v>
      </c>
      <c r="N386" s="1842">
        <f t="shared" si="138"/>
        <v>0</v>
      </c>
      <c r="O386" s="1842">
        <f t="shared" si="138"/>
        <v>0</v>
      </c>
      <c r="P386" s="1842">
        <f t="shared" si="138"/>
        <v>0</v>
      </c>
      <c r="Q386" s="1842">
        <f t="shared" ref="Q386:W386" si="144">Q233</f>
        <v>0</v>
      </c>
      <c r="R386" s="1842">
        <f t="shared" si="144"/>
        <v>0</v>
      </c>
      <c r="S386" s="1842">
        <f t="shared" si="144"/>
        <v>0</v>
      </c>
      <c r="T386" s="1842">
        <f t="shared" si="144"/>
        <v>0</v>
      </c>
      <c r="U386" s="1842">
        <f t="shared" si="144"/>
        <v>0</v>
      </c>
      <c r="V386" s="1842">
        <f t="shared" si="144"/>
        <v>0</v>
      </c>
      <c r="W386" s="1842">
        <f t="shared" si="144"/>
        <v>0</v>
      </c>
      <c r="X386" s="1853"/>
      <c r="Y386" s="1853"/>
    </row>
    <row r="387" spans="1:25" ht="12.75" x14ac:dyDescent="0.2">
      <c r="A387" s="1302"/>
      <c r="B387" s="702" t="s">
        <v>271</v>
      </c>
      <c r="C387" s="1842">
        <f t="shared" si="138"/>
        <v>42998.560682862211</v>
      </c>
      <c r="D387" s="1842">
        <f t="shared" si="138"/>
        <v>35871.831785749819</v>
      </c>
      <c r="E387" s="1842">
        <f t="shared" si="138"/>
        <v>5899.88100764096</v>
      </c>
      <c r="F387" s="1842">
        <f t="shared" si="138"/>
        <v>579.20829439158285</v>
      </c>
      <c r="G387" s="1842">
        <f t="shared" si="138"/>
        <v>0</v>
      </c>
      <c r="H387" s="1842">
        <f t="shared" si="138"/>
        <v>0</v>
      </c>
      <c r="I387" s="1842">
        <f t="shared" si="138"/>
        <v>4.7463350977088261</v>
      </c>
      <c r="J387" s="1842">
        <f t="shared" si="138"/>
        <v>528.67725682727189</v>
      </c>
      <c r="K387" s="1842">
        <f t="shared" si="138"/>
        <v>0</v>
      </c>
      <c r="L387" s="1842">
        <f t="shared" si="138"/>
        <v>114.21600315486728</v>
      </c>
      <c r="M387" s="1842">
        <f t="shared" si="138"/>
        <v>0</v>
      </c>
      <c r="N387" s="1842">
        <f t="shared" si="138"/>
        <v>0</v>
      </c>
      <c r="O387" s="1842">
        <f t="shared" si="138"/>
        <v>0</v>
      </c>
      <c r="P387" s="1842">
        <f t="shared" si="138"/>
        <v>0</v>
      </c>
      <c r="Q387" s="1842">
        <f t="shared" ref="Q387:W387" si="145">Q234</f>
        <v>0</v>
      </c>
      <c r="R387" s="1842">
        <f t="shared" si="145"/>
        <v>0</v>
      </c>
      <c r="S387" s="1842">
        <f t="shared" si="145"/>
        <v>0</v>
      </c>
      <c r="T387" s="1842">
        <f t="shared" si="145"/>
        <v>0</v>
      </c>
      <c r="U387" s="1842">
        <f t="shared" si="145"/>
        <v>0</v>
      </c>
      <c r="V387" s="1842">
        <f t="shared" si="145"/>
        <v>0</v>
      </c>
      <c r="W387" s="1842">
        <f t="shared" si="145"/>
        <v>0</v>
      </c>
      <c r="X387" s="1853"/>
      <c r="Y387" s="1853"/>
    </row>
    <row r="388" spans="1:25" ht="12.75" x14ac:dyDescent="0.2">
      <c r="A388" s="1302"/>
      <c r="B388" s="702" t="s">
        <v>272</v>
      </c>
      <c r="C388" s="1842">
        <f t="shared" si="138"/>
        <v>65436.792010665558</v>
      </c>
      <c r="D388" s="1842">
        <f t="shared" si="138"/>
        <v>57798.36576657879</v>
      </c>
      <c r="E388" s="1842">
        <f t="shared" si="138"/>
        <v>6778.3146682234947</v>
      </c>
      <c r="F388" s="1842">
        <f t="shared" si="138"/>
        <v>625.14486119430069</v>
      </c>
      <c r="G388" s="1842">
        <f t="shared" si="138"/>
        <v>0</v>
      </c>
      <c r="H388" s="1842">
        <f t="shared" si="138"/>
        <v>0</v>
      </c>
      <c r="I388" s="1842">
        <f t="shared" si="138"/>
        <v>0</v>
      </c>
      <c r="J388" s="1842">
        <f t="shared" si="138"/>
        <v>0</v>
      </c>
      <c r="K388" s="1842">
        <f t="shared" si="138"/>
        <v>0</v>
      </c>
      <c r="L388" s="1842">
        <f t="shared" si="138"/>
        <v>234.96671466897192</v>
      </c>
      <c r="M388" s="1842">
        <f t="shared" si="138"/>
        <v>0</v>
      </c>
      <c r="N388" s="1842">
        <f t="shared" si="138"/>
        <v>0</v>
      </c>
      <c r="O388" s="1842">
        <f t="shared" si="138"/>
        <v>0</v>
      </c>
      <c r="P388" s="1842">
        <f t="shared" si="138"/>
        <v>0</v>
      </c>
      <c r="Q388" s="1842">
        <f t="shared" ref="Q388:W388" si="146">Q235</f>
        <v>0</v>
      </c>
      <c r="R388" s="1842">
        <f t="shared" si="146"/>
        <v>0</v>
      </c>
      <c r="S388" s="1842">
        <f t="shared" si="146"/>
        <v>0</v>
      </c>
      <c r="T388" s="1842">
        <f t="shared" si="146"/>
        <v>0</v>
      </c>
      <c r="U388" s="1842">
        <f t="shared" si="146"/>
        <v>0</v>
      </c>
      <c r="V388" s="1842">
        <f t="shared" si="146"/>
        <v>0</v>
      </c>
      <c r="W388" s="1842">
        <f t="shared" si="146"/>
        <v>0</v>
      </c>
      <c r="X388" s="1853"/>
      <c r="Y388" s="1853"/>
    </row>
    <row r="389" spans="1:25" ht="12.75" x14ac:dyDescent="0.2">
      <c r="A389" s="1302"/>
      <c r="B389" s="701"/>
      <c r="C389" s="1134"/>
      <c r="D389" s="1134"/>
      <c r="E389" s="1134"/>
      <c r="F389" s="1134"/>
      <c r="G389" s="1134"/>
      <c r="H389" s="1134"/>
      <c r="I389" s="1134"/>
      <c r="J389" s="1134"/>
      <c r="K389" s="1134"/>
      <c r="L389" s="1134"/>
      <c r="M389" s="1134"/>
      <c r="N389" s="1134"/>
      <c r="O389" s="1134"/>
      <c r="P389" s="1134"/>
      <c r="Q389" s="1134"/>
      <c r="R389" s="1134"/>
      <c r="S389" s="1134"/>
      <c r="T389" s="1134"/>
      <c r="U389" s="1134"/>
      <c r="V389" s="1134"/>
      <c r="W389" s="1134"/>
      <c r="X389" s="1864"/>
      <c r="Y389" s="1864"/>
    </row>
    <row r="390" spans="1:25" ht="13.5" thickBot="1" x14ac:dyDescent="0.25">
      <c r="A390" s="1302"/>
      <c r="B390" s="928" t="s">
        <v>763</v>
      </c>
      <c r="C390" s="1873">
        <f>SUM(C377:C384)+C353-SUM(C386:C388)</f>
        <v>3699744.0799368811</v>
      </c>
      <c r="D390" s="1873">
        <f t="shared" ref="D390:P390" si="147">SUM(D377:D384)+D353-SUM(D386:D388)</f>
        <v>2850101.8823497822</v>
      </c>
      <c r="E390" s="1873">
        <f t="shared" si="147"/>
        <v>488059.40248966479</v>
      </c>
      <c r="F390" s="1873">
        <f t="shared" si="147"/>
        <v>174508.68083494485</v>
      </c>
      <c r="G390" s="1873">
        <f t="shared" si="147"/>
        <v>0</v>
      </c>
      <c r="H390" s="1873">
        <f t="shared" si="147"/>
        <v>0</v>
      </c>
      <c r="I390" s="1873">
        <f t="shared" si="147"/>
        <v>1300.1201067841359</v>
      </c>
      <c r="J390" s="1873">
        <f t="shared" si="147"/>
        <v>179522.67560241258</v>
      </c>
      <c r="K390" s="1873">
        <f t="shared" si="147"/>
        <v>0</v>
      </c>
      <c r="L390" s="1873">
        <f t="shared" si="147"/>
        <v>6251.3185532920706</v>
      </c>
      <c r="M390" s="1873">
        <f t="shared" si="147"/>
        <v>0</v>
      </c>
      <c r="N390" s="1873">
        <f t="shared" si="147"/>
        <v>0</v>
      </c>
      <c r="O390" s="1873">
        <f t="shared" si="147"/>
        <v>0</v>
      </c>
      <c r="P390" s="1873">
        <f t="shared" si="147"/>
        <v>0</v>
      </c>
      <c r="Q390" s="1873">
        <f>SUM(Q377:Q384)+Q353-SUM(Q386:Q388)</f>
        <v>0</v>
      </c>
      <c r="R390" s="1873">
        <f t="shared" ref="R390:W390" si="148">SUM(R377:R384)+R353-SUM(R386:R388)</f>
        <v>0</v>
      </c>
      <c r="S390" s="1873">
        <f t="shared" si="148"/>
        <v>0</v>
      </c>
      <c r="T390" s="1873">
        <f t="shared" si="148"/>
        <v>0</v>
      </c>
      <c r="U390" s="1873">
        <f t="shared" si="148"/>
        <v>0</v>
      </c>
      <c r="V390" s="1873">
        <f t="shared" si="148"/>
        <v>0</v>
      </c>
      <c r="W390" s="1873">
        <f t="shared" si="148"/>
        <v>0</v>
      </c>
      <c r="X390" s="1876"/>
      <c r="Y390" s="1876"/>
    </row>
    <row r="391" spans="1:25" ht="13.5" thickTop="1" x14ac:dyDescent="0.2">
      <c r="A391" s="1302"/>
      <c r="C391" s="1134"/>
      <c r="D391" s="1830"/>
    </row>
    <row r="392" spans="1:25" ht="12.75" x14ac:dyDescent="0.2">
      <c r="A392" s="1302"/>
      <c r="C392" s="1134"/>
      <c r="D392" s="1830"/>
    </row>
    <row r="393" spans="1:25" ht="12.75" x14ac:dyDescent="0.2">
      <c r="A393" s="1302"/>
      <c r="C393" s="1134"/>
      <c r="D393" s="1830"/>
    </row>
    <row r="394" spans="1:25" ht="12.75" x14ac:dyDescent="0.2">
      <c r="A394" s="1302"/>
      <c r="C394" s="1134"/>
      <c r="D394" s="1830"/>
    </row>
    <row r="395" spans="1:25" ht="12.75" x14ac:dyDescent="0.2">
      <c r="A395" s="1302"/>
      <c r="C395" s="1134"/>
      <c r="D395" s="1830"/>
    </row>
    <row r="396" spans="1:25" ht="12.75" x14ac:dyDescent="0.2">
      <c r="A396" s="1302"/>
      <c r="C396" s="1134"/>
      <c r="D396" s="1830"/>
    </row>
    <row r="397" spans="1:25" ht="12.75" x14ac:dyDescent="0.2">
      <c r="A397" s="1302"/>
      <c r="C397" s="1134"/>
      <c r="D397" s="1830"/>
    </row>
    <row r="398" spans="1:25" ht="12.75" x14ac:dyDescent="0.2">
      <c r="A398" s="1302"/>
      <c r="C398" s="1134"/>
      <c r="D398" s="1830"/>
    </row>
    <row r="399" spans="1:25" ht="12.75" x14ac:dyDescent="0.2">
      <c r="A399" s="703"/>
      <c r="C399" s="1134"/>
      <c r="D399" s="1830"/>
    </row>
    <row r="400" spans="1:25" ht="12.75" x14ac:dyDescent="0.2">
      <c r="A400" s="1310"/>
      <c r="C400" s="1134"/>
      <c r="D400" s="1830"/>
    </row>
    <row r="401" spans="2:4" ht="12.75" x14ac:dyDescent="0.2">
      <c r="B401" s="1831"/>
      <c r="C401" s="716"/>
      <c r="D401" s="1830"/>
    </row>
    <row r="402" spans="2:4" ht="12.75" x14ac:dyDescent="0.2">
      <c r="B402" s="1831"/>
      <c r="C402" s="716"/>
      <c r="D402" s="1830"/>
    </row>
    <row r="403" spans="2:4" ht="12.75" x14ac:dyDescent="0.2">
      <c r="B403" s="1831"/>
      <c r="C403" s="716"/>
      <c r="D403" s="1830"/>
    </row>
    <row r="404" spans="2:4" ht="12.75" x14ac:dyDescent="0.2">
      <c r="B404" s="1831"/>
      <c r="C404" s="716"/>
      <c r="D404" s="1830"/>
    </row>
    <row r="405" spans="2:4" ht="12.75" x14ac:dyDescent="0.2">
      <c r="B405" s="1831"/>
      <c r="C405" s="716"/>
      <c r="D405" s="1830"/>
    </row>
    <row r="406" spans="2:4" ht="12.75" x14ac:dyDescent="0.2">
      <c r="B406" s="1831"/>
      <c r="C406" s="716"/>
      <c r="D406" s="1830"/>
    </row>
    <row r="407" spans="2:4" ht="12.75" x14ac:dyDescent="0.2">
      <c r="B407" s="1831"/>
      <c r="C407" s="716"/>
      <c r="D407" s="1830"/>
    </row>
    <row r="408" spans="2:4" ht="12.75" x14ac:dyDescent="0.2">
      <c r="B408" s="1831"/>
      <c r="C408" s="716"/>
      <c r="D408" s="1830"/>
    </row>
    <row r="409" spans="2:4" ht="12.75" x14ac:dyDescent="0.2">
      <c r="B409" s="1831"/>
      <c r="C409" s="716"/>
      <c r="D409" s="1830"/>
    </row>
    <row r="410" spans="2:4" ht="12.75" x14ac:dyDescent="0.2">
      <c r="B410" s="1831"/>
      <c r="C410" s="716"/>
      <c r="D410" s="1830"/>
    </row>
    <row r="411" spans="2:4" ht="12.75" x14ac:dyDescent="0.2">
      <c r="B411" s="1831"/>
      <c r="C411" s="716"/>
      <c r="D411" s="1830"/>
    </row>
    <row r="412" spans="2:4" ht="12.75" x14ac:dyDescent="0.2">
      <c r="B412" s="1831"/>
      <c r="C412" s="716"/>
      <c r="D412" s="1830"/>
    </row>
    <row r="413" spans="2:4" ht="12.75" x14ac:dyDescent="0.2">
      <c r="B413" s="1831"/>
      <c r="C413" s="716"/>
      <c r="D413" s="1830"/>
    </row>
    <row r="414" spans="2:4" ht="12.75" x14ac:dyDescent="0.2">
      <c r="B414" s="1831"/>
      <c r="C414" s="716"/>
      <c r="D414" s="1830"/>
    </row>
    <row r="415" spans="2:4" ht="12.75" x14ac:dyDescent="0.2">
      <c r="B415" s="1831"/>
      <c r="C415" s="716"/>
      <c r="D415" s="1830"/>
    </row>
    <row r="416" spans="2:4" ht="12.75" x14ac:dyDescent="0.2">
      <c r="B416" s="1831"/>
      <c r="C416" s="716"/>
      <c r="D416" s="1830"/>
    </row>
    <row r="417" spans="2:4" ht="12.75" x14ac:dyDescent="0.2">
      <c r="B417" s="1831"/>
      <c r="C417" s="716"/>
      <c r="D417" s="1830"/>
    </row>
    <row r="418" spans="2:4" ht="12.75" x14ac:dyDescent="0.2">
      <c r="B418" s="1831"/>
      <c r="C418" s="716"/>
      <c r="D418" s="1830"/>
    </row>
    <row r="419" spans="2:4" ht="12.75" x14ac:dyDescent="0.2">
      <c r="B419" s="1831"/>
      <c r="C419" s="716"/>
      <c r="D419" s="1830"/>
    </row>
    <row r="420" spans="2:4" ht="12.75" x14ac:dyDescent="0.2">
      <c r="B420" s="1831"/>
      <c r="C420" s="716"/>
      <c r="D420" s="1830"/>
    </row>
    <row r="421" spans="2:4" ht="12.75" x14ac:dyDescent="0.2">
      <c r="B421" s="1831"/>
      <c r="C421" s="716"/>
      <c r="D421" s="1830"/>
    </row>
    <row r="422" spans="2:4" ht="12.75" x14ac:dyDescent="0.2">
      <c r="B422" s="1831"/>
      <c r="C422" s="716"/>
      <c r="D422" s="1830"/>
    </row>
    <row r="423" spans="2:4" ht="12.75" x14ac:dyDescent="0.2">
      <c r="B423" s="1831"/>
      <c r="C423" s="716"/>
      <c r="D423" s="1830"/>
    </row>
    <row r="424" spans="2:4" ht="12.75" x14ac:dyDescent="0.2">
      <c r="B424" s="1829"/>
      <c r="C424" s="1839"/>
      <c r="D424" s="1830"/>
    </row>
    <row r="425" spans="2:4" ht="12.75" x14ac:dyDescent="0.2">
      <c r="B425" s="1829"/>
      <c r="C425" s="1839"/>
      <c r="D425" s="1830"/>
    </row>
    <row r="426" spans="2:4" ht="12.75" x14ac:dyDescent="0.2">
      <c r="B426" s="1829"/>
      <c r="C426" s="1839"/>
      <c r="D426" s="1830"/>
    </row>
    <row r="427" spans="2:4" ht="12.75" x14ac:dyDescent="0.2">
      <c r="B427" s="1829"/>
      <c r="C427" s="1839"/>
      <c r="D427" s="1830"/>
    </row>
    <row r="428" spans="2:4" ht="12.75" x14ac:dyDescent="0.2">
      <c r="B428" s="1829"/>
      <c r="C428" s="1839"/>
      <c r="D428" s="1830"/>
    </row>
    <row r="429" spans="2:4" ht="12.75" x14ac:dyDescent="0.2">
      <c r="B429" s="1829"/>
      <c r="C429" s="1839"/>
      <c r="D429" s="1830"/>
    </row>
    <row r="430" spans="2:4" ht="12.75" x14ac:dyDescent="0.2">
      <c r="B430" s="1829"/>
      <c r="C430" s="1839"/>
      <c r="D430" s="1830"/>
    </row>
    <row r="431" spans="2:4" ht="12.75" x14ac:dyDescent="0.2">
      <c r="B431" s="1829"/>
      <c r="C431" s="1839"/>
      <c r="D431" s="1830"/>
    </row>
    <row r="432" spans="2:4" ht="12.75" x14ac:dyDescent="0.2">
      <c r="B432" s="1829"/>
      <c r="C432" s="1839"/>
      <c r="D432" s="1830"/>
    </row>
    <row r="433" spans="2:4" ht="12.75" x14ac:dyDescent="0.2">
      <c r="B433" s="1829"/>
      <c r="C433" s="1839"/>
      <c r="D433" s="1830"/>
    </row>
    <row r="434" spans="2:4" ht="12.75" x14ac:dyDescent="0.2">
      <c r="B434" s="1829"/>
      <c r="C434" s="1839"/>
      <c r="D434" s="1830"/>
    </row>
    <row r="435" spans="2:4" ht="12.75" x14ac:dyDescent="0.2">
      <c r="B435" s="1829"/>
      <c r="C435" s="1839"/>
      <c r="D435" s="1830"/>
    </row>
    <row r="436" spans="2:4" ht="12.75" x14ac:dyDescent="0.2">
      <c r="C436" s="1839"/>
    </row>
    <row r="437" spans="2:4" ht="12.75" x14ac:dyDescent="0.2">
      <c r="C437" s="1839"/>
    </row>
    <row r="438" spans="2:4" ht="12.75" x14ac:dyDescent="0.2">
      <c r="C438" s="1839"/>
    </row>
    <row r="439" spans="2:4" ht="12.75" x14ac:dyDescent="0.2">
      <c r="C439" s="1839"/>
    </row>
    <row r="440" spans="2:4" ht="12.75" x14ac:dyDescent="0.2">
      <c r="C440" s="1839"/>
    </row>
    <row r="441" spans="2:4" ht="12.75" x14ac:dyDescent="0.2">
      <c r="C441" s="1839"/>
    </row>
    <row r="442" spans="2:4" ht="12.75" x14ac:dyDescent="0.2">
      <c r="C442" s="1839"/>
    </row>
    <row r="443" spans="2:4" ht="12.75" x14ac:dyDescent="0.2">
      <c r="C443" s="1839"/>
    </row>
    <row r="444" spans="2:4" ht="12.75" x14ac:dyDescent="0.2">
      <c r="C444" s="1839"/>
    </row>
    <row r="445" spans="2:4" ht="12.75" x14ac:dyDescent="0.2">
      <c r="C445" s="1839"/>
    </row>
    <row r="446" spans="2:4" ht="12.75" x14ac:dyDescent="0.2">
      <c r="C446" s="1839"/>
    </row>
    <row r="447" spans="2:4" ht="12.75" x14ac:dyDescent="0.2">
      <c r="C447" s="1839"/>
    </row>
    <row r="448" spans="2:4" ht="12.75" x14ac:dyDescent="0.2">
      <c r="C448" s="1839"/>
    </row>
    <row r="449" spans="3:3" ht="12.75" x14ac:dyDescent="0.2">
      <c r="C449" s="1839"/>
    </row>
    <row r="450" spans="3:3" ht="12.75" x14ac:dyDescent="0.2">
      <c r="C450" s="1839"/>
    </row>
    <row r="451" spans="3:3" ht="12.75" x14ac:dyDescent="0.2">
      <c r="C451" s="1839"/>
    </row>
    <row r="452" spans="3:3" ht="12.75" x14ac:dyDescent="0.2">
      <c r="C452" s="1839"/>
    </row>
    <row r="453" spans="3:3" ht="12.75" x14ac:dyDescent="0.2">
      <c r="C453" s="1839"/>
    </row>
    <row r="454" spans="3:3" ht="12.75" x14ac:dyDescent="0.2">
      <c r="C454" s="1839"/>
    </row>
    <row r="455" spans="3:3" ht="12.75" x14ac:dyDescent="0.2">
      <c r="C455" s="1839"/>
    </row>
    <row r="456" spans="3:3" ht="12.75" x14ac:dyDescent="0.2">
      <c r="C456" s="1839"/>
    </row>
    <row r="457" spans="3:3" ht="12.75" x14ac:dyDescent="0.2">
      <c r="C457" s="1839"/>
    </row>
    <row r="458" spans="3:3" ht="12.75" x14ac:dyDescent="0.2">
      <c r="C458" s="1839"/>
    </row>
    <row r="459" spans="3:3" ht="12.75" x14ac:dyDescent="0.2">
      <c r="C459" s="1839"/>
    </row>
    <row r="460" spans="3:3" ht="12.75" x14ac:dyDescent="0.2">
      <c r="C460" s="1839"/>
    </row>
    <row r="461" spans="3:3" ht="12.75" x14ac:dyDescent="0.2">
      <c r="C461" s="1839"/>
    </row>
    <row r="462" spans="3:3" ht="12.75" x14ac:dyDescent="0.2">
      <c r="C462" s="1839"/>
    </row>
    <row r="463" spans="3:3" ht="12.75" x14ac:dyDescent="0.2">
      <c r="C463" s="1839"/>
    </row>
    <row r="464" spans="3:3" ht="12.75" x14ac:dyDescent="0.2">
      <c r="C464" s="1839"/>
    </row>
    <row r="465" spans="3:3" ht="12.75" x14ac:dyDescent="0.2">
      <c r="C465" s="1839"/>
    </row>
    <row r="466" spans="3:3" ht="12.75" x14ac:dyDescent="0.2">
      <c r="C466" s="1839"/>
    </row>
    <row r="467" spans="3:3" ht="12.75" x14ac:dyDescent="0.2">
      <c r="C467" s="1839"/>
    </row>
    <row r="468" spans="3:3" ht="12.75" x14ac:dyDescent="0.2">
      <c r="C468" s="1839"/>
    </row>
    <row r="469" spans="3:3" ht="12.75" x14ac:dyDescent="0.2">
      <c r="C469" s="1839"/>
    </row>
    <row r="470" spans="3:3" ht="12.75" x14ac:dyDescent="0.2">
      <c r="C470" s="1839"/>
    </row>
    <row r="471" spans="3:3" ht="12.75" x14ac:dyDescent="0.2">
      <c r="C471" s="1839"/>
    </row>
    <row r="472" spans="3:3" ht="12.75" x14ac:dyDescent="0.2">
      <c r="C472" s="1839"/>
    </row>
    <row r="473" spans="3:3" ht="12.75" x14ac:dyDescent="0.2">
      <c r="C473" s="1839"/>
    </row>
    <row r="474" spans="3:3" ht="12.75" x14ac:dyDescent="0.2">
      <c r="C474" s="1839"/>
    </row>
    <row r="475" spans="3:3" ht="12.75" x14ac:dyDescent="0.2">
      <c r="C475" s="1839"/>
    </row>
    <row r="476" spans="3:3" ht="12.75" x14ac:dyDescent="0.2">
      <c r="C476" s="1839"/>
    </row>
    <row r="477" spans="3:3" ht="12.75" x14ac:dyDescent="0.2">
      <c r="C477" s="1839"/>
    </row>
    <row r="478" spans="3:3" ht="12.75" x14ac:dyDescent="0.2">
      <c r="C478" s="1839"/>
    </row>
    <row r="479" spans="3:3" ht="12.75" x14ac:dyDescent="0.2">
      <c r="C479" s="1839"/>
    </row>
    <row r="480" spans="3:3" ht="12.75" x14ac:dyDescent="0.2">
      <c r="C480" s="1839"/>
    </row>
    <row r="481" spans="3:3" ht="12.75" x14ac:dyDescent="0.2">
      <c r="C481" s="1839"/>
    </row>
    <row r="482" spans="3:3" ht="12.75" x14ac:dyDescent="0.2">
      <c r="C482" s="1839"/>
    </row>
    <row r="483" spans="3:3" ht="12.75" x14ac:dyDescent="0.2">
      <c r="C483" s="1839"/>
    </row>
    <row r="484" spans="3:3" ht="12.75" x14ac:dyDescent="0.2">
      <c r="C484" s="1839"/>
    </row>
    <row r="485" spans="3:3" ht="12.75" x14ac:dyDescent="0.2">
      <c r="C485" s="1839"/>
    </row>
    <row r="486" spans="3:3" ht="12.75" x14ac:dyDescent="0.2">
      <c r="C486" s="1839"/>
    </row>
    <row r="487" spans="3:3" ht="12.75" x14ac:dyDescent="0.2">
      <c r="C487" s="1839"/>
    </row>
    <row r="488" spans="3:3" ht="12.75" x14ac:dyDescent="0.2">
      <c r="C488" s="1839"/>
    </row>
    <row r="489" spans="3:3" ht="12.75" x14ac:dyDescent="0.2">
      <c r="C489" s="1839"/>
    </row>
    <row r="490" spans="3:3" ht="12.75" x14ac:dyDescent="0.2">
      <c r="C490" s="1839"/>
    </row>
    <row r="491" spans="3:3" ht="12.75" x14ac:dyDescent="0.2">
      <c r="C491" s="1839"/>
    </row>
    <row r="492" spans="3:3" ht="12.75" x14ac:dyDescent="0.2">
      <c r="C492" s="1839"/>
    </row>
    <row r="493" spans="3:3" ht="12.75" x14ac:dyDescent="0.2">
      <c r="C493" s="1839"/>
    </row>
    <row r="494" spans="3:3" ht="12.75" x14ac:dyDescent="0.2">
      <c r="C494" s="1839"/>
    </row>
    <row r="495" spans="3:3" ht="12.75" x14ac:dyDescent="0.2">
      <c r="C495" s="1839"/>
    </row>
    <row r="496" spans="3:3" ht="12.75" x14ac:dyDescent="0.2">
      <c r="C496" s="1839"/>
    </row>
    <row r="497" spans="3:3" ht="12.75" x14ac:dyDescent="0.2">
      <c r="C497" s="1839"/>
    </row>
    <row r="498" spans="3:3" ht="12.75" x14ac:dyDescent="0.2">
      <c r="C498" s="1839"/>
    </row>
    <row r="499" spans="3:3" ht="12.75" x14ac:dyDescent="0.2">
      <c r="C499" s="1839"/>
    </row>
    <row r="500" spans="3:3" ht="12.75" x14ac:dyDescent="0.2">
      <c r="C500" s="1839"/>
    </row>
    <row r="501" spans="3:3" ht="12.75" x14ac:dyDescent="0.2">
      <c r="C501" s="1839"/>
    </row>
    <row r="502" spans="3:3" ht="12.75" x14ac:dyDescent="0.2">
      <c r="C502" s="1839"/>
    </row>
    <row r="503" spans="3:3" ht="12.75" x14ac:dyDescent="0.2">
      <c r="C503" s="1839"/>
    </row>
    <row r="504" spans="3:3" ht="12.75" x14ac:dyDescent="0.2">
      <c r="C504" s="1839"/>
    </row>
    <row r="505" spans="3:3" ht="12.75" x14ac:dyDescent="0.2">
      <c r="C505" s="1839"/>
    </row>
    <row r="506" spans="3:3" ht="12.75" x14ac:dyDescent="0.2">
      <c r="C506" s="1839"/>
    </row>
    <row r="507" spans="3:3" ht="12.75" x14ac:dyDescent="0.2">
      <c r="C507" s="1839"/>
    </row>
    <row r="508" spans="3:3" ht="12.75" x14ac:dyDescent="0.2">
      <c r="C508" s="1839"/>
    </row>
    <row r="509" spans="3:3" ht="12.75" x14ac:dyDescent="0.2">
      <c r="C509" s="1839"/>
    </row>
    <row r="510" spans="3:3" ht="12.75" x14ac:dyDescent="0.2">
      <c r="C510" s="1839"/>
    </row>
    <row r="511" spans="3:3" ht="12.75" x14ac:dyDescent="0.2">
      <c r="C511" s="1839"/>
    </row>
    <row r="512" spans="3:3" ht="12.75" x14ac:dyDescent="0.2">
      <c r="C512" s="1839"/>
    </row>
    <row r="513" spans="3:3" ht="12.75" x14ac:dyDescent="0.2">
      <c r="C513" s="1839"/>
    </row>
    <row r="514" spans="3:3" ht="12.75" x14ac:dyDescent="0.2">
      <c r="C514" s="1839"/>
    </row>
    <row r="515" spans="3:3" ht="12.75" x14ac:dyDescent="0.2">
      <c r="C515" s="1839"/>
    </row>
    <row r="516" spans="3:3" ht="12.75" x14ac:dyDescent="0.2">
      <c r="C516" s="1839"/>
    </row>
    <row r="517" spans="3:3" ht="12.75" x14ac:dyDescent="0.2">
      <c r="C517" s="1839"/>
    </row>
    <row r="518" spans="3:3" ht="12.75" x14ac:dyDescent="0.2">
      <c r="C518" s="1839"/>
    </row>
    <row r="519" spans="3:3" ht="12.75" x14ac:dyDescent="0.2">
      <c r="C519" s="1839"/>
    </row>
    <row r="520" spans="3:3" ht="12.75" x14ac:dyDescent="0.2">
      <c r="C520" s="1839"/>
    </row>
    <row r="521" spans="3:3" ht="12.75" x14ac:dyDescent="0.2">
      <c r="C521" s="1839"/>
    </row>
    <row r="522" spans="3:3" ht="12.75" x14ac:dyDescent="0.2">
      <c r="C522" s="1839"/>
    </row>
    <row r="523" spans="3:3" ht="12.75" x14ac:dyDescent="0.2">
      <c r="C523" s="1839"/>
    </row>
    <row r="524" spans="3:3" ht="12.75" x14ac:dyDescent="0.2">
      <c r="C524" s="1839"/>
    </row>
    <row r="525" spans="3:3" ht="12.75" x14ac:dyDescent="0.2">
      <c r="C525" s="1839"/>
    </row>
    <row r="526" spans="3:3" ht="12.75" x14ac:dyDescent="0.2">
      <c r="C526" s="1839"/>
    </row>
    <row r="527" spans="3:3" ht="12.75" x14ac:dyDescent="0.2">
      <c r="C527" s="1839"/>
    </row>
    <row r="528" spans="3:3" ht="12.75" x14ac:dyDescent="0.2">
      <c r="C528" s="1839"/>
    </row>
    <row r="529" spans="3:3" ht="12.75" x14ac:dyDescent="0.2">
      <c r="C529" s="1839"/>
    </row>
    <row r="530" spans="3:3" ht="12.75" x14ac:dyDescent="0.2">
      <c r="C530" s="1839"/>
    </row>
    <row r="531" spans="3:3" ht="12.75" x14ac:dyDescent="0.2">
      <c r="C531" s="1839"/>
    </row>
    <row r="532" spans="3:3" ht="12.75" x14ac:dyDescent="0.2">
      <c r="C532" s="1839"/>
    </row>
    <row r="533" spans="3:3" ht="12.75" x14ac:dyDescent="0.2">
      <c r="C533" s="1839"/>
    </row>
    <row r="534" spans="3:3" ht="12.75" x14ac:dyDescent="0.2">
      <c r="C534" s="1839"/>
    </row>
    <row r="535" spans="3:3" ht="12.75" x14ac:dyDescent="0.2">
      <c r="C535" s="1839"/>
    </row>
    <row r="536" spans="3:3" ht="12.75" x14ac:dyDescent="0.2">
      <c r="C536" s="1839"/>
    </row>
    <row r="537" spans="3:3" ht="12.75" x14ac:dyDescent="0.2">
      <c r="C537" s="1839"/>
    </row>
    <row r="538" spans="3:3" ht="12.75" x14ac:dyDescent="0.2">
      <c r="C538" s="1839"/>
    </row>
    <row r="539" spans="3:3" ht="12.75" x14ac:dyDescent="0.2">
      <c r="C539" s="1839"/>
    </row>
    <row r="540" spans="3:3" ht="12.75" x14ac:dyDescent="0.2">
      <c r="C540" s="1839"/>
    </row>
    <row r="541" spans="3:3" ht="12.75" x14ac:dyDescent="0.2">
      <c r="C541" s="1839"/>
    </row>
    <row r="542" spans="3:3" ht="12.75" x14ac:dyDescent="0.2">
      <c r="C542" s="1839"/>
    </row>
    <row r="543" spans="3:3" ht="12.75" x14ac:dyDescent="0.2">
      <c r="C543" s="1839"/>
    </row>
    <row r="544" spans="3:3" ht="12.75" x14ac:dyDescent="0.2">
      <c r="C544" s="1839"/>
    </row>
    <row r="545" spans="3:3" ht="12.75" x14ac:dyDescent="0.2">
      <c r="C545" s="1839"/>
    </row>
    <row r="546" spans="3:3" ht="12.75" x14ac:dyDescent="0.2">
      <c r="C546" s="1839"/>
    </row>
    <row r="547" spans="3:3" ht="12.75" x14ac:dyDescent="0.2">
      <c r="C547" s="1839"/>
    </row>
    <row r="548" spans="3:3" ht="12.75" x14ac:dyDescent="0.2">
      <c r="C548" s="1839"/>
    </row>
    <row r="549" spans="3:3" ht="12.75" x14ac:dyDescent="0.2">
      <c r="C549" s="1839"/>
    </row>
    <row r="550" spans="3:3" ht="12.75" x14ac:dyDescent="0.2">
      <c r="C550" s="1839"/>
    </row>
    <row r="551" spans="3:3" ht="12.75" x14ac:dyDescent="0.2">
      <c r="C551" s="1839"/>
    </row>
    <row r="552" spans="3:3" ht="12.75" x14ac:dyDescent="0.2">
      <c r="C552" s="1839"/>
    </row>
    <row r="553" spans="3:3" ht="12.75" x14ac:dyDescent="0.2">
      <c r="C553" s="1839"/>
    </row>
    <row r="554" spans="3:3" ht="12.75" x14ac:dyDescent="0.2">
      <c r="C554" s="1839"/>
    </row>
    <row r="555" spans="3:3" ht="12.75" x14ac:dyDescent="0.2">
      <c r="C555" s="1839"/>
    </row>
    <row r="556" spans="3:3" ht="12.75" x14ac:dyDescent="0.2">
      <c r="C556" s="1839"/>
    </row>
    <row r="557" spans="3:3" ht="12.75" x14ac:dyDescent="0.2">
      <c r="C557" s="1839"/>
    </row>
    <row r="558" spans="3:3" ht="12.75" x14ac:dyDescent="0.2">
      <c r="C558" s="1839"/>
    </row>
    <row r="559" spans="3:3" ht="12.75" x14ac:dyDescent="0.2">
      <c r="C559" s="1839"/>
    </row>
    <row r="560" spans="3:3" ht="12.75" x14ac:dyDescent="0.2">
      <c r="C560" s="1839"/>
    </row>
    <row r="561" spans="3:3" ht="12.75" x14ac:dyDescent="0.2">
      <c r="C561" s="1839"/>
    </row>
    <row r="562" spans="3:3" ht="12.75" x14ac:dyDescent="0.2">
      <c r="C562" s="1839"/>
    </row>
    <row r="563" spans="3:3" ht="12.75" x14ac:dyDescent="0.2">
      <c r="C563" s="1839"/>
    </row>
    <row r="564" spans="3:3" ht="12.75" x14ac:dyDescent="0.2">
      <c r="C564" s="1839"/>
    </row>
    <row r="565" spans="3:3" ht="12.75" x14ac:dyDescent="0.2">
      <c r="C565" s="1839"/>
    </row>
    <row r="566" spans="3:3" ht="12.75" x14ac:dyDescent="0.2">
      <c r="C566" s="1839"/>
    </row>
    <row r="567" spans="3:3" ht="12.75" x14ac:dyDescent="0.2">
      <c r="C567" s="1839"/>
    </row>
    <row r="568" spans="3:3" ht="12.75" x14ac:dyDescent="0.2">
      <c r="C568" s="1839"/>
    </row>
    <row r="569" spans="3:3" ht="12.75" x14ac:dyDescent="0.2">
      <c r="C569" s="1839"/>
    </row>
    <row r="570" spans="3:3" ht="12.75" x14ac:dyDescent="0.2">
      <c r="C570" s="1839"/>
    </row>
    <row r="571" spans="3:3" ht="12.75" x14ac:dyDescent="0.2">
      <c r="C571" s="1839"/>
    </row>
    <row r="572" spans="3:3" ht="12.75" x14ac:dyDescent="0.2">
      <c r="C572" s="1839"/>
    </row>
    <row r="573" spans="3:3" ht="12.75" x14ac:dyDescent="0.2">
      <c r="C573" s="1839"/>
    </row>
    <row r="574" spans="3:3" ht="12.75" x14ac:dyDescent="0.2">
      <c r="C574" s="1839"/>
    </row>
    <row r="575" spans="3:3" ht="12.75" x14ac:dyDescent="0.2">
      <c r="C575" s="1839"/>
    </row>
    <row r="576" spans="3:3" ht="12.75" x14ac:dyDescent="0.2">
      <c r="C576" s="1839"/>
    </row>
    <row r="577" spans="3:3" ht="12.75" x14ac:dyDescent="0.2">
      <c r="C577" s="1839"/>
    </row>
    <row r="578" spans="3:3" ht="12.75" x14ac:dyDescent="0.2">
      <c r="C578" s="1839"/>
    </row>
    <row r="579" spans="3:3" ht="12.75" x14ac:dyDescent="0.2">
      <c r="C579" s="1839"/>
    </row>
    <row r="580" spans="3:3" ht="12.75" x14ac:dyDescent="0.2">
      <c r="C580" s="1839"/>
    </row>
    <row r="581" spans="3:3" ht="12.75" x14ac:dyDescent="0.2">
      <c r="C581" s="1839"/>
    </row>
    <row r="582" spans="3:3" ht="12.75" x14ac:dyDescent="0.2">
      <c r="C582" s="1839"/>
    </row>
    <row r="583" spans="3:3" ht="12.75" x14ac:dyDescent="0.2">
      <c r="C583" s="1839"/>
    </row>
    <row r="584" spans="3:3" ht="12.75" x14ac:dyDescent="0.2">
      <c r="C584" s="1839"/>
    </row>
    <row r="585" spans="3:3" ht="12.75" x14ac:dyDescent="0.2">
      <c r="C585" s="1839"/>
    </row>
    <row r="586" spans="3:3" ht="12.75" x14ac:dyDescent="0.2">
      <c r="C586" s="1839"/>
    </row>
    <row r="587" spans="3:3" ht="12.75" x14ac:dyDescent="0.2">
      <c r="C587" s="1839"/>
    </row>
    <row r="588" spans="3:3" ht="12.75" x14ac:dyDescent="0.2">
      <c r="C588" s="1839"/>
    </row>
    <row r="589" spans="3:3" ht="12.75" x14ac:dyDescent="0.2">
      <c r="C589" s="1839"/>
    </row>
    <row r="590" spans="3:3" ht="12.75" x14ac:dyDescent="0.2">
      <c r="C590" s="1839"/>
    </row>
    <row r="591" spans="3:3" ht="12.75" x14ac:dyDescent="0.2">
      <c r="C591" s="1839"/>
    </row>
    <row r="592" spans="3:3" ht="12.75" x14ac:dyDescent="0.2">
      <c r="C592" s="1839"/>
    </row>
    <row r="593" spans="3:3" ht="12.75" x14ac:dyDescent="0.2">
      <c r="C593" s="1839"/>
    </row>
    <row r="594" spans="3:3" ht="12.75" x14ac:dyDescent="0.2">
      <c r="C594" s="1839"/>
    </row>
    <row r="595" spans="3:3" ht="12.75" x14ac:dyDescent="0.2">
      <c r="C595" s="1839"/>
    </row>
    <row r="596" spans="3:3" ht="12.75" x14ac:dyDescent="0.2">
      <c r="C596" s="1839"/>
    </row>
    <row r="597" spans="3:3" ht="12.75" x14ac:dyDescent="0.2">
      <c r="C597" s="1839"/>
    </row>
    <row r="598" spans="3:3" ht="12.75" x14ac:dyDescent="0.2">
      <c r="C598" s="1839"/>
    </row>
    <row r="599" spans="3:3" ht="12.75" x14ac:dyDescent="0.2">
      <c r="C599" s="1839"/>
    </row>
    <row r="600" spans="3:3" ht="12.75" x14ac:dyDescent="0.2">
      <c r="C600" s="1839"/>
    </row>
    <row r="601" spans="3:3" ht="12.75" x14ac:dyDescent="0.2">
      <c r="C601" s="1839"/>
    </row>
    <row r="602" spans="3:3" ht="12.75" x14ac:dyDescent="0.2">
      <c r="C602" s="1839"/>
    </row>
    <row r="603" spans="3:3" ht="12.75" x14ac:dyDescent="0.2">
      <c r="C603" s="1839"/>
    </row>
    <row r="604" spans="3:3" ht="12.75" x14ac:dyDescent="0.2">
      <c r="C604" s="1839"/>
    </row>
    <row r="605" spans="3:3" ht="12.75" x14ac:dyDescent="0.2">
      <c r="C605" s="1839"/>
    </row>
    <row r="606" spans="3:3" ht="12.75" x14ac:dyDescent="0.2">
      <c r="C606" s="1839"/>
    </row>
    <row r="607" spans="3:3" ht="12.75" x14ac:dyDescent="0.2">
      <c r="C607" s="1839"/>
    </row>
    <row r="608" spans="3:3" ht="12.75" x14ac:dyDescent="0.2">
      <c r="C608" s="1839"/>
    </row>
    <row r="609" spans="3:3" ht="12.75" x14ac:dyDescent="0.2">
      <c r="C609" s="1839"/>
    </row>
    <row r="610" spans="3:3" ht="12.75" x14ac:dyDescent="0.2">
      <c r="C610" s="1839"/>
    </row>
    <row r="611" spans="3:3" ht="12.75" x14ac:dyDescent="0.2">
      <c r="C611" s="1839"/>
    </row>
    <row r="612" spans="3:3" ht="12.75" x14ac:dyDescent="0.2">
      <c r="C612" s="1839"/>
    </row>
    <row r="613" spans="3:3" ht="12.75" x14ac:dyDescent="0.2">
      <c r="C613" s="1839"/>
    </row>
    <row r="614" spans="3:3" ht="12.75" x14ac:dyDescent="0.2">
      <c r="C614" s="1839"/>
    </row>
    <row r="615" spans="3:3" ht="12.75" x14ac:dyDescent="0.2">
      <c r="C615" s="1839"/>
    </row>
    <row r="616" spans="3:3" ht="12.75" x14ac:dyDescent="0.2">
      <c r="C616" s="1839"/>
    </row>
    <row r="617" spans="3:3" ht="12.75" x14ac:dyDescent="0.2">
      <c r="C617" s="1839"/>
    </row>
    <row r="618" spans="3:3" ht="12.75" x14ac:dyDescent="0.2">
      <c r="C618" s="1839"/>
    </row>
    <row r="619" spans="3:3" ht="12.75" x14ac:dyDescent="0.2">
      <c r="C619" s="1839"/>
    </row>
    <row r="620" spans="3:3" ht="12.75" x14ac:dyDescent="0.2">
      <c r="C620" s="1839"/>
    </row>
    <row r="621" spans="3:3" ht="12.75" x14ac:dyDescent="0.2">
      <c r="C621" s="1839"/>
    </row>
    <row r="622" spans="3:3" ht="12.75" x14ac:dyDescent="0.2">
      <c r="C622" s="1839"/>
    </row>
    <row r="623" spans="3:3" ht="12.75" x14ac:dyDescent="0.2">
      <c r="C623" s="1839"/>
    </row>
    <row r="624" spans="3:3" ht="12.75" x14ac:dyDescent="0.2">
      <c r="C624" s="1839"/>
    </row>
    <row r="625" spans="3:3" ht="12.75" x14ac:dyDescent="0.2">
      <c r="C625" s="1839"/>
    </row>
    <row r="626" spans="3:3" ht="12.75" x14ac:dyDescent="0.2">
      <c r="C626" s="1839"/>
    </row>
    <row r="627" spans="3:3" ht="12.75" x14ac:dyDescent="0.2">
      <c r="C627" s="1839"/>
    </row>
    <row r="628" spans="3:3" ht="12.75" x14ac:dyDescent="0.2">
      <c r="C628" s="1839"/>
    </row>
    <row r="629" spans="3:3" ht="12.75" x14ac:dyDescent="0.2">
      <c r="C629" s="1839"/>
    </row>
    <row r="630" spans="3:3" ht="12.75" x14ac:dyDescent="0.2">
      <c r="C630" s="1839"/>
    </row>
    <row r="631" spans="3:3" ht="12.75" x14ac:dyDescent="0.2">
      <c r="C631" s="1839"/>
    </row>
    <row r="632" spans="3:3" ht="12.75" x14ac:dyDescent="0.2">
      <c r="C632" s="1839"/>
    </row>
    <row r="633" spans="3:3" ht="12.75" x14ac:dyDescent="0.2">
      <c r="C633" s="1839"/>
    </row>
    <row r="634" spans="3:3" ht="12.75" x14ac:dyDescent="0.2">
      <c r="C634" s="1839"/>
    </row>
    <row r="635" spans="3:3" ht="12.75" x14ac:dyDescent="0.2">
      <c r="C635" s="1839"/>
    </row>
    <row r="636" spans="3:3" ht="12.75" x14ac:dyDescent="0.2">
      <c r="C636" s="1839"/>
    </row>
    <row r="637" spans="3:3" ht="12.75" x14ac:dyDescent="0.2">
      <c r="C637" s="1839"/>
    </row>
    <row r="638" spans="3:3" ht="12.75" x14ac:dyDescent="0.2">
      <c r="C638" s="1839"/>
    </row>
    <row r="639" spans="3:3" ht="12.75" x14ac:dyDescent="0.2">
      <c r="C639" s="1839"/>
    </row>
    <row r="640" spans="3:3" ht="12.75" x14ac:dyDescent="0.2">
      <c r="C640" s="1839"/>
    </row>
    <row r="641" spans="3:3" ht="12.75" x14ac:dyDescent="0.2">
      <c r="C641" s="1839"/>
    </row>
    <row r="642" spans="3:3" ht="12.75" x14ac:dyDescent="0.2">
      <c r="C642" s="1839"/>
    </row>
    <row r="643" spans="3:3" ht="12.75" x14ac:dyDescent="0.2">
      <c r="C643" s="1839"/>
    </row>
    <row r="644" spans="3:3" ht="12.75" x14ac:dyDescent="0.2">
      <c r="C644" s="1839"/>
    </row>
    <row r="645" spans="3:3" ht="12.75" x14ac:dyDescent="0.2">
      <c r="C645" s="1839"/>
    </row>
    <row r="646" spans="3:3" ht="12.75" x14ac:dyDescent="0.2">
      <c r="C646" s="1839"/>
    </row>
    <row r="647" spans="3:3" ht="12.75" x14ac:dyDescent="0.2">
      <c r="C647" s="1839"/>
    </row>
    <row r="648" spans="3:3" ht="12.75" x14ac:dyDescent="0.2">
      <c r="C648" s="1839"/>
    </row>
    <row r="649" spans="3:3" ht="12.75" x14ac:dyDescent="0.2">
      <c r="C649" s="1839"/>
    </row>
    <row r="650" spans="3:3" ht="12.75" x14ac:dyDescent="0.2">
      <c r="C650" s="1839"/>
    </row>
    <row r="651" spans="3:3" ht="12.75" x14ac:dyDescent="0.2">
      <c r="C651" s="1839"/>
    </row>
    <row r="652" spans="3:3" ht="12.75" x14ac:dyDescent="0.2">
      <c r="C652" s="1839"/>
    </row>
    <row r="653" spans="3:3" ht="12.75" x14ac:dyDescent="0.2">
      <c r="C653" s="1839"/>
    </row>
    <row r="654" spans="3:3" ht="12.75" x14ac:dyDescent="0.2">
      <c r="C654" s="1839"/>
    </row>
    <row r="655" spans="3:3" ht="12.75" x14ac:dyDescent="0.2">
      <c r="C655" s="1839"/>
    </row>
    <row r="656" spans="3:3" ht="12.75" x14ac:dyDescent="0.2">
      <c r="C656" s="1839"/>
    </row>
    <row r="657" spans="3:3" ht="12.75" x14ac:dyDescent="0.2">
      <c r="C657" s="1839"/>
    </row>
    <row r="658" spans="3:3" ht="12.75" x14ac:dyDescent="0.2">
      <c r="C658" s="1839"/>
    </row>
    <row r="659" spans="3:3" ht="12.75" x14ac:dyDescent="0.2">
      <c r="C659" s="1839"/>
    </row>
    <row r="660" spans="3:3" ht="12.75" x14ac:dyDescent="0.2">
      <c r="C660" s="1839"/>
    </row>
    <row r="661" spans="3:3" ht="12.75" x14ac:dyDescent="0.2">
      <c r="C661" s="1839"/>
    </row>
    <row r="662" spans="3:3" ht="12.75" x14ac:dyDescent="0.2">
      <c r="C662" s="1839"/>
    </row>
    <row r="663" spans="3:3" ht="12.75" x14ac:dyDescent="0.2">
      <c r="C663" s="1839"/>
    </row>
    <row r="664" spans="3:3" ht="12.75" x14ac:dyDescent="0.2">
      <c r="C664" s="1839"/>
    </row>
    <row r="665" spans="3:3" ht="12.75" x14ac:dyDescent="0.2">
      <c r="C665" s="1839"/>
    </row>
    <row r="666" spans="3:3" ht="12.75" x14ac:dyDescent="0.2">
      <c r="C666" s="1839"/>
    </row>
    <row r="667" spans="3:3" ht="12.75" x14ac:dyDescent="0.2">
      <c r="C667" s="1839"/>
    </row>
    <row r="668" spans="3:3" ht="12.75" x14ac:dyDescent="0.2">
      <c r="C668" s="1839"/>
    </row>
    <row r="669" spans="3:3" ht="12.75" x14ac:dyDescent="0.2">
      <c r="C669" s="1839"/>
    </row>
    <row r="670" spans="3:3" ht="12.75" x14ac:dyDescent="0.2">
      <c r="C670" s="1839"/>
    </row>
    <row r="671" spans="3:3" ht="12.75" x14ac:dyDescent="0.2">
      <c r="C671" s="1839"/>
    </row>
    <row r="672" spans="3:3" ht="12.75" x14ac:dyDescent="0.2">
      <c r="C672" s="1839"/>
    </row>
    <row r="673" spans="3:3" ht="12.75" x14ac:dyDescent="0.2">
      <c r="C673" s="1839"/>
    </row>
    <row r="674" spans="3:3" ht="12.75" x14ac:dyDescent="0.2">
      <c r="C674" s="1839"/>
    </row>
    <row r="675" spans="3:3" ht="12.75" x14ac:dyDescent="0.2">
      <c r="C675" s="1839"/>
    </row>
    <row r="676" spans="3:3" ht="12.75" x14ac:dyDescent="0.2">
      <c r="C676" s="1839"/>
    </row>
    <row r="677" spans="3:3" ht="12.75" x14ac:dyDescent="0.2">
      <c r="C677" s="1839"/>
    </row>
    <row r="678" spans="3:3" ht="12.75" x14ac:dyDescent="0.2">
      <c r="C678" s="1839"/>
    </row>
    <row r="679" spans="3:3" ht="12.75" x14ac:dyDescent="0.2">
      <c r="C679" s="1839"/>
    </row>
    <row r="680" spans="3:3" ht="12.75" x14ac:dyDescent="0.2">
      <c r="C680" s="1839"/>
    </row>
    <row r="681" spans="3:3" ht="12.75" x14ac:dyDescent="0.2">
      <c r="C681" s="1839"/>
    </row>
    <row r="682" spans="3:3" ht="12.75" x14ac:dyDescent="0.2">
      <c r="C682" s="1839"/>
    </row>
    <row r="683" spans="3:3" ht="12.75" x14ac:dyDescent="0.2">
      <c r="C683" s="1839"/>
    </row>
    <row r="684" spans="3:3" ht="12.75" x14ac:dyDescent="0.2">
      <c r="C684" s="1839"/>
    </row>
    <row r="685" spans="3:3" ht="12.75" x14ac:dyDescent="0.2">
      <c r="C685" s="1839"/>
    </row>
    <row r="686" spans="3:3" ht="12.75" x14ac:dyDescent="0.2">
      <c r="C686" s="1839"/>
    </row>
    <row r="687" spans="3:3" ht="12.75" x14ac:dyDescent="0.2">
      <c r="C687" s="1839"/>
    </row>
    <row r="688" spans="3:3" ht="12.75" x14ac:dyDescent="0.2">
      <c r="C688" s="1839"/>
    </row>
    <row r="689" spans="3:3" ht="12.75" x14ac:dyDescent="0.2">
      <c r="C689" s="1839"/>
    </row>
    <row r="690" spans="3:3" ht="12.75" x14ac:dyDescent="0.2">
      <c r="C690" s="1839"/>
    </row>
    <row r="691" spans="3:3" ht="12.75" x14ac:dyDescent="0.2">
      <c r="C691" s="1839"/>
    </row>
    <row r="692" spans="3:3" ht="12.75" x14ac:dyDescent="0.2">
      <c r="C692" s="1839"/>
    </row>
    <row r="693" spans="3:3" ht="12.75" x14ac:dyDescent="0.2">
      <c r="C693" s="1839"/>
    </row>
    <row r="694" spans="3:3" ht="12.75" x14ac:dyDescent="0.2">
      <c r="C694" s="1839"/>
    </row>
    <row r="695" spans="3:3" ht="12.75" x14ac:dyDescent="0.2">
      <c r="C695" s="1839"/>
    </row>
    <row r="696" spans="3:3" ht="12.75" x14ac:dyDescent="0.2">
      <c r="C696" s="1839"/>
    </row>
    <row r="697" spans="3:3" ht="12.75" x14ac:dyDescent="0.2">
      <c r="C697" s="1839"/>
    </row>
    <row r="698" spans="3:3" ht="12.75" x14ac:dyDescent="0.2">
      <c r="C698" s="1839"/>
    </row>
    <row r="699" spans="3:3" ht="12.75" x14ac:dyDescent="0.2">
      <c r="C699" s="1839"/>
    </row>
    <row r="700" spans="3:3" ht="12.75" x14ac:dyDescent="0.2">
      <c r="C700" s="1839"/>
    </row>
    <row r="701" spans="3:3" ht="12.75" x14ac:dyDescent="0.2">
      <c r="C701" s="1839"/>
    </row>
    <row r="702" spans="3:3" ht="12.75" x14ac:dyDescent="0.2">
      <c r="C702" s="1839"/>
    </row>
    <row r="703" spans="3:3" ht="12.75" x14ac:dyDescent="0.2">
      <c r="C703" s="1839"/>
    </row>
    <row r="704" spans="3:3" ht="12.75" x14ac:dyDescent="0.2">
      <c r="C704" s="1839"/>
    </row>
    <row r="705" spans="3:3" ht="12.75" x14ac:dyDescent="0.2">
      <c r="C705" s="1839"/>
    </row>
    <row r="706" spans="3:3" ht="12.75" x14ac:dyDescent="0.2">
      <c r="C706" s="1839"/>
    </row>
    <row r="707" spans="3:3" ht="12.75" x14ac:dyDescent="0.2">
      <c r="C707" s="1839"/>
    </row>
    <row r="708" spans="3:3" ht="12.75" x14ac:dyDescent="0.2">
      <c r="C708" s="1839"/>
    </row>
    <row r="709" spans="3:3" ht="12.75" x14ac:dyDescent="0.2">
      <c r="C709" s="1839"/>
    </row>
    <row r="710" spans="3:3" ht="12.75" x14ac:dyDescent="0.2">
      <c r="C710" s="1839"/>
    </row>
    <row r="711" spans="3:3" ht="12.75" x14ac:dyDescent="0.2">
      <c r="C711" s="1839"/>
    </row>
    <row r="712" spans="3:3" ht="12.75" x14ac:dyDescent="0.2">
      <c r="C712" s="1839"/>
    </row>
    <row r="713" spans="3:3" ht="12.75" x14ac:dyDescent="0.2">
      <c r="C713" s="1839"/>
    </row>
    <row r="714" spans="3:3" ht="12.75" x14ac:dyDescent="0.2">
      <c r="C714" s="1839"/>
    </row>
    <row r="715" spans="3:3" ht="12.75" x14ac:dyDescent="0.2">
      <c r="C715" s="1839"/>
    </row>
    <row r="716" spans="3:3" ht="12.75" x14ac:dyDescent="0.2">
      <c r="C716" s="1839"/>
    </row>
    <row r="717" spans="3:3" ht="12.75" x14ac:dyDescent="0.2">
      <c r="C717" s="1839"/>
    </row>
    <row r="718" spans="3:3" ht="12.75" x14ac:dyDescent="0.2">
      <c r="C718" s="1839"/>
    </row>
    <row r="719" spans="3:3" ht="12.75" x14ac:dyDescent="0.2">
      <c r="C719" s="1839"/>
    </row>
    <row r="720" spans="3:3" ht="12.75" x14ac:dyDescent="0.2">
      <c r="C720" s="1839"/>
    </row>
    <row r="721" spans="3:3" ht="12.75" x14ac:dyDescent="0.2">
      <c r="C721" s="1839"/>
    </row>
    <row r="722" spans="3:3" ht="12.75" x14ac:dyDescent="0.2">
      <c r="C722" s="1839"/>
    </row>
    <row r="723" spans="3:3" ht="12.75" x14ac:dyDescent="0.2">
      <c r="C723" s="1839"/>
    </row>
    <row r="724" spans="3:3" ht="12.75" x14ac:dyDescent="0.2">
      <c r="C724" s="1839"/>
    </row>
    <row r="725" spans="3:3" ht="12.75" x14ac:dyDescent="0.2">
      <c r="C725" s="1839"/>
    </row>
    <row r="726" spans="3:3" ht="12.75" x14ac:dyDescent="0.2">
      <c r="C726" s="1839"/>
    </row>
    <row r="727" spans="3:3" ht="12.75" x14ac:dyDescent="0.2">
      <c r="C727" s="1839"/>
    </row>
    <row r="728" spans="3:3" ht="12.75" x14ac:dyDescent="0.2">
      <c r="C728" s="1839"/>
    </row>
    <row r="729" spans="3:3" ht="12.75" x14ac:dyDescent="0.2">
      <c r="C729" s="1839"/>
    </row>
    <row r="730" spans="3:3" ht="12.75" x14ac:dyDescent="0.2">
      <c r="C730" s="1839"/>
    </row>
    <row r="731" spans="3:3" ht="12.75" x14ac:dyDescent="0.2">
      <c r="C731" s="1839"/>
    </row>
    <row r="732" spans="3:3" ht="12.75" x14ac:dyDescent="0.2">
      <c r="C732" s="1839"/>
    </row>
    <row r="733" spans="3:3" ht="12.75" x14ac:dyDescent="0.2">
      <c r="C733" s="1839"/>
    </row>
    <row r="734" spans="3:3" ht="12.75" x14ac:dyDescent="0.2">
      <c r="C734" s="1839"/>
    </row>
    <row r="735" spans="3:3" ht="12.75" x14ac:dyDescent="0.2">
      <c r="C735" s="1839"/>
    </row>
    <row r="736" spans="3:3" ht="12.75" x14ac:dyDescent="0.2">
      <c r="C736" s="1839"/>
    </row>
    <row r="737" spans="3:3" ht="12.75" x14ac:dyDescent="0.2">
      <c r="C737" s="1839"/>
    </row>
    <row r="738" spans="3:3" ht="12.75" x14ac:dyDescent="0.2">
      <c r="C738" s="1839"/>
    </row>
    <row r="739" spans="3:3" ht="12.75" x14ac:dyDescent="0.2">
      <c r="C739" s="1839"/>
    </row>
    <row r="740" spans="3:3" ht="12.75" x14ac:dyDescent="0.2">
      <c r="C740" s="1839"/>
    </row>
    <row r="741" spans="3:3" ht="12.75" x14ac:dyDescent="0.2">
      <c r="C741" s="1839"/>
    </row>
    <row r="742" spans="3:3" ht="12.75" x14ac:dyDescent="0.2">
      <c r="C742" s="1839"/>
    </row>
    <row r="743" spans="3:3" ht="12.75" x14ac:dyDescent="0.2">
      <c r="C743" s="1839"/>
    </row>
    <row r="744" spans="3:3" ht="12.75" x14ac:dyDescent="0.2">
      <c r="C744" s="1839"/>
    </row>
    <row r="745" spans="3:3" ht="12.75" x14ac:dyDescent="0.2">
      <c r="C745" s="1839"/>
    </row>
    <row r="746" spans="3:3" ht="12.75" x14ac:dyDescent="0.2">
      <c r="C746" s="1839"/>
    </row>
    <row r="747" spans="3:3" ht="12.75" x14ac:dyDescent="0.2">
      <c r="C747" s="1839"/>
    </row>
    <row r="748" spans="3:3" ht="12.75" x14ac:dyDescent="0.2">
      <c r="C748" s="1839"/>
    </row>
    <row r="749" spans="3:3" ht="12.75" x14ac:dyDescent="0.2">
      <c r="C749" s="1839"/>
    </row>
    <row r="750" spans="3:3" ht="12.75" x14ac:dyDescent="0.2">
      <c r="C750" s="1839"/>
    </row>
    <row r="751" spans="3:3" ht="12.75" x14ac:dyDescent="0.2">
      <c r="C751" s="1839"/>
    </row>
    <row r="752" spans="3:3" ht="12.75" x14ac:dyDescent="0.2">
      <c r="C752" s="1839"/>
    </row>
    <row r="753" spans="3:3" ht="12.75" x14ac:dyDescent="0.2">
      <c r="C753" s="1839"/>
    </row>
    <row r="754" spans="3:3" ht="12.75" x14ac:dyDescent="0.2">
      <c r="C754" s="1839"/>
    </row>
    <row r="755" spans="3:3" ht="12.75" x14ac:dyDescent="0.2">
      <c r="C755" s="1839"/>
    </row>
    <row r="756" spans="3:3" ht="12.75" x14ac:dyDescent="0.2">
      <c r="C756" s="1839"/>
    </row>
    <row r="757" spans="3:3" ht="12.75" x14ac:dyDescent="0.2">
      <c r="C757" s="1839"/>
    </row>
    <row r="758" spans="3:3" ht="12.75" x14ac:dyDescent="0.2">
      <c r="C758" s="1839"/>
    </row>
    <row r="759" spans="3:3" ht="12.75" x14ac:dyDescent="0.2">
      <c r="C759" s="1839"/>
    </row>
    <row r="760" spans="3:3" ht="12.75" x14ac:dyDescent="0.2">
      <c r="C760" s="1839"/>
    </row>
    <row r="761" spans="3:3" ht="12.75" x14ac:dyDescent="0.2">
      <c r="C761" s="1839"/>
    </row>
    <row r="762" spans="3:3" ht="12.75" x14ac:dyDescent="0.2">
      <c r="C762" s="1839"/>
    </row>
    <row r="763" spans="3:3" ht="12.75" x14ac:dyDescent="0.2">
      <c r="C763" s="1839"/>
    </row>
    <row r="764" spans="3:3" ht="12.75" x14ac:dyDescent="0.2">
      <c r="C764" s="1839"/>
    </row>
    <row r="765" spans="3:3" ht="12.75" x14ac:dyDescent="0.2">
      <c r="C765" s="1839"/>
    </row>
    <row r="766" spans="3:3" ht="12.75" x14ac:dyDescent="0.2">
      <c r="C766" s="1839"/>
    </row>
    <row r="767" spans="3:3" ht="12.75" x14ac:dyDescent="0.2">
      <c r="C767" s="1839"/>
    </row>
    <row r="768" spans="3:3" ht="12.75" x14ac:dyDescent="0.2">
      <c r="C768" s="1839"/>
    </row>
    <row r="769" spans="3:3" ht="12.75" x14ac:dyDescent="0.2">
      <c r="C769" s="1839"/>
    </row>
    <row r="770" spans="3:3" ht="12.75" x14ac:dyDescent="0.2">
      <c r="C770" s="1839"/>
    </row>
    <row r="771" spans="3:3" ht="12.75" x14ac:dyDescent="0.2">
      <c r="C771" s="1839"/>
    </row>
    <row r="772" spans="3:3" ht="12.75" x14ac:dyDescent="0.2">
      <c r="C772" s="1839"/>
    </row>
    <row r="773" spans="3:3" ht="12.75" x14ac:dyDescent="0.2">
      <c r="C773" s="1839"/>
    </row>
    <row r="774" spans="3:3" ht="12.75" x14ac:dyDescent="0.2">
      <c r="C774" s="1839"/>
    </row>
    <row r="775" spans="3:3" ht="12.75" x14ac:dyDescent="0.2">
      <c r="C775" s="1839"/>
    </row>
    <row r="776" spans="3:3" ht="12.75" x14ac:dyDescent="0.2">
      <c r="C776" s="1839"/>
    </row>
    <row r="777" spans="3:3" ht="12.75" x14ac:dyDescent="0.2">
      <c r="C777" s="1839"/>
    </row>
    <row r="778" spans="3:3" ht="12.75" x14ac:dyDescent="0.2">
      <c r="C778" s="1839"/>
    </row>
    <row r="779" spans="3:3" ht="12.75" x14ac:dyDescent="0.2">
      <c r="C779" s="1839"/>
    </row>
    <row r="780" spans="3:3" ht="12.75" x14ac:dyDescent="0.2">
      <c r="C780" s="1839"/>
    </row>
    <row r="781" spans="3:3" ht="12.75" x14ac:dyDescent="0.2">
      <c r="C781" s="1839"/>
    </row>
    <row r="782" spans="3:3" ht="12.75" x14ac:dyDescent="0.2">
      <c r="C782" s="1839"/>
    </row>
    <row r="783" spans="3:3" ht="12.75" x14ac:dyDescent="0.2">
      <c r="C783" s="1839"/>
    </row>
    <row r="784" spans="3:3" ht="12.75" x14ac:dyDescent="0.2">
      <c r="C784" s="1839"/>
    </row>
    <row r="785" spans="3:3" ht="12.75" x14ac:dyDescent="0.2">
      <c r="C785" s="1839"/>
    </row>
    <row r="786" spans="3:3" ht="12.75" x14ac:dyDescent="0.2">
      <c r="C786" s="1839"/>
    </row>
    <row r="787" spans="3:3" ht="12.75" x14ac:dyDescent="0.2">
      <c r="C787" s="1839"/>
    </row>
    <row r="788" spans="3:3" ht="12.75" x14ac:dyDescent="0.2">
      <c r="C788" s="1839"/>
    </row>
    <row r="789" spans="3:3" ht="12.75" x14ac:dyDescent="0.2">
      <c r="C789" s="1839"/>
    </row>
    <row r="790" spans="3:3" ht="12.75" x14ac:dyDescent="0.2">
      <c r="C790" s="1839"/>
    </row>
    <row r="791" spans="3:3" ht="12.75" x14ac:dyDescent="0.2">
      <c r="C791" s="1839"/>
    </row>
    <row r="792" spans="3:3" ht="12.75" x14ac:dyDescent="0.2">
      <c r="C792" s="1839"/>
    </row>
    <row r="793" spans="3:3" ht="12.75" x14ac:dyDescent="0.2">
      <c r="C793" s="1839"/>
    </row>
    <row r="794" spans="3:3" ht="12.75" x14ac:dyDescent="0.2">
      <c r="C794" s="1839"/>
    </row>
    <row r="795" spans="3:3" ht="12.75" x14ac:dyDescent="0.2">
      <c r="C795" s="1839"/>
    </row>
    <row r="796" spans="3:3" ht="12.75" x14ac:dyDescent="0.2">
      <c r="C796" s="1839"/>
    </row>
    <row r="797" spans="3:3" ht="12.75" x14ac:dyDescent="0.2">
      <c r="C797" s="1839"/>
    </row>
    <row r="798" spans="3:3" ht="12.75" x14ac:dyDescent="0.2">
      <c r="C798" s="1839"/>
    </row>
    <row r="799" spans="3:3" ht="12.75" x14ac:dyDescent="0.2">
      <c r="C799" s="1839"/>
    </row>
    <row r="800" spans="3:3" ht="12.75" x14ac:dyDescent="0.2">
      <c r="C800" s="1839"/>
    </row>
    <row r="801" spans="3:3" ht="12.75" x14ac:dyDescent="0.2">
      <c r="C801" s="1839"/>
    </row>
    <row r="802" spans="3:3" ht="12.75" x14ac:dyDescent="0.2">
      <c r="C802" s="1839"/>
    </row>
  </sheetData>
  <sheetProtection algorithmName="SHA-512" hashValue="KMjRMqw0mU+9ard/zKdR4k+VxjVmN5oUpHQ85+VnM9H8WUCPZlg8iq5B6UZRrC9S/TQpCDhmcWxExCOn/nxtVg==" saltValue="f0hWD4oXFM/TgZcJU0TJ1A==" spinCount="100000" sheet="1" objects="1" scenarios="1"/>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7" type="noConversion"/>
  <conditionalFormatting sqref="A363:A370 B354 A261 Z64 Z57 B310 A298:A303 B298:B300 A308:A310 B302 B265 A181 A174:B180 A111:B113 A101:B106 A62:B64 A52:B57 A256:A259 A266:A268">
    <cfRule type="expression" dxfId="6" priority="1" stopIfTrue="1">
      <formula>#REF!="NO"</formula>
    </cfRule>
  </conditionalFormatting>
  <pageMargins left="0.39370078740157483" right="0.39370078740157483" top="0.98425196850393704" bottom="0.98425196850393704" header="0.51181102362204722" footer="0.51181102362204722"/>
  <pageSetup scale="72" orientation="landscape"/>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9"/>
  </sheetPr>
  <dimension ref="A1:Y58"/>
  <sheetViews>
    <sheetView topLeftCell="A10" workbookViewId="0">
      <selection activeCell="C21" sqref="C21"/>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O2.1 Line Transformer Worksheet  - "&amp;  'I2 LDC class'!$C$17</f>
        <v>Sheet O2.1 Line Transformer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W7" s="7"/>
    </row>
    <row r="8" spans="1:25" ht="23.25" customHeight="1" x14ac:dyDescent="0.2">
      <c r="A8" s="745"/>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C9" s="312"/>
      <c r="D9" s="312"/>
      <c r="E9" s="312"/>
      <c r="F9" s="312"/>
      <c r="G9" s="312"/>
    </row>
    <row r="10" spans="1:25" ht="17.25" customHeight="1" x14ac:dyDescent="0.2"/>
    <row r="11" spans="1:25" s="759" customFormat="1" ht="15.75" x14ac:dyDescent="0.25">
      <c r="A11" s="2528"/>
      <c r="B11" s="2528"/>
      <c r="C11" s="755"/>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757"/>
      <c r="Y11" s="758"/>
    </row>
    <row r="12" spans="1:25" s="631" customFormat="1" ht="47.25" customHeight="1" x14ac:dyDescent="0.2">
      <c r="A12" s="759"/>
      <c r="B12" s="9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648"/>
      <c r="B13" s="825" t="s">
        <v>1515</v>
      </c>
      <c r="C13" s="761">
        <f t="shared" ref="C13:C22" si="0">SUM(D13:W13)</f>
        <v>47664.82024843734</v>
      </c>
      <c r="D13" s="762">
        <f>IF(ISERROR('O7 Amortization'!G341+'O7 Amortization'!G414+'O7 Amortization'!G487+'O7 Amortization'!G560), "-", 'O7 Amortization'!G341+'O7 Amortization'!G414+'O7 Amortization'!G487+'O7 Amortization'!G560)</f>
        <v>14681.176695053298</v>
      </c>
      <c r="E13" s="762">
        <f>IF(ISERROR('O7 Amortization'!H341+'O7 Amortization'!H414+'O7 Amortization'!H487+'O7 Amortization'!H560), "-", 'O7 Amortization'!H341+'O7 Amortization'!H414+'O7 Amortization'!H487+'O7 Amortization'!H560)</f>
        <v>16776.517000397907</v>
      </c>
      <c r="F13" s="762">
        <f>IF(ISERROR('O7 Amortization'!I341+'O7 Amortization'!I414+'O7 Amortization'!I487+'O7 Amortization'!I560), "-", 'O7 Amortization'!I341+'O7 Amortization'!I414+'O7 Amortization'!I487+'O7 Amortization'!I560)</f>
        <v>15979.661264220531</v>
      </c>
      <c r="G13" s="762">
        <f>IF(ISERROR('O7 Amortization'!J341+'O7 Amortization'!J414+'O7 Amortization'!J487+'O7 Amortization'!J560), "-", 'O7 Amortization'!J341+'O7 Amortization'!J414+'O7 Amortization'!J487+'O7 Amortization'!J560)</f>
        <v>0</v>
      </c>
      <c r="H13" s="762">
        <f>IF(ISERROR('O7 Amortization'!K341+'O7 Amortization'!K414+'O7 Amortization'!K487+'O7 Amortization'!K560), "-", 'O7 Amortization'!K341+'O7 Amortization'!K414+'O7 Amortization'!K487+'O7 Amortization'!K560)</f>
        <v>0</v>
      </c>
      <c r="I13" s="762">
        <f>IF(ISERROR('O7 Amortization'!L341+'O7 Amortization'!L414+'O7 Amortization'!L487+'O7 Amortization'!L560), "-", 'O7 Amortization'!L341+'O7 Amortization'!L414+'O7 Amortization'!L487+'O7 Amortization'!L560)</f>
        <v>0</v>
      </c>
      <c r="J13" s="762">
        <f>IF(ISERROR('O7 Amortization'!M341+'O7 Amortization'!M414+'O7 Amortization'!M487+'O7 Amortization'!M560), "-", 'O7 Amortization'!M341+'O7 Amortization'!M414+'O7 Amortization'!M487+'O7 Amortization'!M560)</f>
        <v>201.76700505492931</v>
      </c>
      <c r="K13" s="762">
        <f>IF(ISERROR('O7 Amortization'!N341+'O7 Amortization'!N414+'O7 Amortization'!N487+'O7 Amortization'!N560), "-", 'O7 Amortization'!N341+'O7 Amortization'!N414+'O7 Amortization'!N487+'O7 Amortization'!N560)</f>
        <v>0</v>
      </c>
      <c r="L13" s="762">
        <f>IF(ISERROR('O7 Amortization'!O341+'O7 Amortization'!O414+'O7 Amortization'!O487+'O7 Amortization'!O560), "-", 'O7 Amortization'!O341+'O7 Amortization'!O414+'O7 Amortization'!O487+'O7 Amortization'!O560)</f>
        <v>25.698283710677099</v>
      </c>
      <c r="M13" s="762">
        <f>IF(ISERROR('O7 Amortization'!P341+'O7 Amortization'!P414+'O7 Amortization'!P487+'O7 Amortization'!P560), "-", 'O7 Amortization'!P341+'O7 Amortization'!P414+'O7 Amortization'!P487+'O7 Amortization'!P560)</f>
        <v>0</v>
      </c>
      <c r="N13" s="762">
        <f>IF(ISERROR('O7 Amortization'!Q341+'O7 Amortization'!Q414+'O7 Amortization'!Q487+'O7 Amortization'!Q560), "-", 'O7 Amortization'!Q341+'O7 Amortization'!Q414+'O7 Amortization'!Q487+'O7 Amortization'!Q560)</f>
        <v>0</v>
      </c>
      <c r="O13" s="762">
        <f>IF(ISERROR('O7 Amortization'!R341+'O7 Amortization'!R414+'O7 Amortization'!R487+'O7 Amortization'!R560), "-", 'O7 Amortization'!R341+'O7 Amortization'!R414+'O7 Amortization'!R487+'O7 Amortization'!R560)</f>
        <v>0</v>
      </c>
      <c r="P13" s="762">
        <f>IF(ISERROR('O7 Amortization'!S341+'O7 Amortization'!S414+'O7 Amortization'!S487+'O7 Amortization'!S560), "-", 'O7 Amortization'!S341+'O7 Amortization'!S414+'O7 Amortization'!S487+'O7 Amortization'!S560)</f>
        <v>0</v>
      </c>
      <c r="Q13" s="762">
        <f>IF(ISERROR('O7 Amortization'!T341+'O7 Amortization'!T414+'O7 Amortization'!T487+'O7 Amortization'!T560), "-", 'O7 Amortization'!T341+'O7 Amortization'!T414+'O7 Amortization'!T487+'O7 Amortization'!T560)</f>
        <v>0</v>
      </c>
      <c r="R13" s="762">
        <f>IF(ISERROR('O7 Amortization'!U341+'O7 Amortization'!U414+'O7 Amortization'!U487+'O7 Amortization'!U560), "-", 'O7 Amortization'!U341+'O7 Amortization'!U414+'O7 Amortization'!U487+'O7 Amortization'!U560)</f>
        <v>0</v>
      </c>
      <c r="S13" s="762">
        <f>IF(ISERROR('O7 Amortization'!V341+'O7 Amortization'!V414+'O7 Amortization'!V487+'O7 Amortization'!V560), "-", 'O7 Amortization'!V341+'O7 Amortization'!V414+'O7 Amortization'!V487+'O7 Amortization'!V560)</f>
        <v>0</v>
      </c>
      <c r="T13" s="762">
        <f>IF(ISERROR('O7 Amortization'!W341+'O7 Amortization'!W414+'O7 Amortization'!W487+'O7 Amortization'!W560), "-", 'O7 Amortization'!W341+'O7 Amortization'!W414+'O7 Amortization'!W487+'O7 Amortization'!W560)</f>
        <v>0</v>
      </c>
      <c r="U13" s="762">
        <f>IF(ISERROR('O7 Amortization'!X341+'O7 Amortization'!X414+'O7 Amortization'!X487+'O7 Amortization'!X560), "-", 'O7 Amortization'!X341+'O7 Amortization'!X414+'O7 Amortization'!X487+'O7 Amortization'!X560)</f>
        <v>0</v>
      </c>
      <c r="V13" s="762">
        <f>IF(ISERROR('O7 Amortization'!Y341+'O7 Amortization'!Y414+'O7 Amortization'!Y487+'O7 Amortization'!Y560), "-", 'O7 Amortization'!Y341+'O7 Amortization'!Y414+'O7 Amortization'!Y487+'O7 Amortization'!Y560)</f>
        <v>0</v>
      </c>
      <c r="W13" s="763">
        <f>IF(ISERROR('O7 Amortization'!Z341+'O7 Amortization'!Z414+'O7 Amortization'!Z487+'O7 Amortization'!Z560), "-", 'O7 Amortization'!Z341+'O7 Amortization'!Z414+'O7 Amortization'!Z487+'O7 Amortization'!Z560)</f>
        <v>0</v>
      </c>
      <c r="X13" s="764"/>
    </row>
    <row r="14" spans="1:25" s="651" customFormat="1" ht="12.75" x14ac:dyDescent="0.2">
      <c r="B14" s="825" t="s">
        <v>360</v>
      </c>
      <c r="C14" s="765">
        <f t="shared" si="0"/>
        <v>5997.3363440211988</v>
      </c>
      <c r="D14" s="764">
        <f t="shared" ref="D14:W14" si="1">IF(ISERROR(D34*(D46/D32)),0,D34*(D46/D32))</f>
        <v>2026.34856371566</v>
      </c>
      <c r="E14" s="764">
        <f t="shared" si="1"/>
        <v>2083.0297685283772</v>
      </c>
      <c r="F14" s="764">
        <f t="shared" si="1"/>
        <v>1857.9347433150067</v>
      </c>
      <c r="G14" s="764">
        <f t="shared" si="1"/>
        <v>0</v>
      </c>
      <c r="H14" s="764">
        <f t="shared" si="1"/>
        <v>0</v>
      </c>
      <c r="I14" s="764">
        <f t="shared" si="1"/>
        <v>0</v>
      </c>
      <c r="J14" s="764">
        <f t="shared" si="1"/>
        <v>26.663932782532953</v>
      </c>
      <c r="K14" s="764">
        <f t="shared" si="1"/>
        <v>0</v>
      </c>
      <c r="L14" s="764">
        <f t="shared" si="1"/>
        <v>3.3593356796213212</v>
      </c>
      <c r="M14" s="764">
        <f t="shared" si="1"/>
        <v>0</v>
      </c>
      <c r="N14" s="764">
        <f t="shared" si="1"/>
        <v>0</v>
      </c>
      <c r="O14" s="764">
        <f t="shared" si="1"/>
        <v>0</v>
      </c>
      <c r="P14" s="764">
        <f t="shared" si="1"/>
        <v>0</v>
      </c>
      <c r="Q14" s="764">
        <f t="shared" si="1"/>
        <v>0</v>
      </c>
      <c r="R14" s="764">
        <f t="shared" si="1"/>
        <v>0</v>
      </c>
      <c r="S14" s="764">
        <f t="shared" si="1"/>
        <v>0</v>
      </c>
      <c r="T14" s="764">
        <f t="shared" si="1"/>
        <v>0</v>
      </c>
      <c r="U14" s="764">
        <f t="shared" si="1"/>
        <v>0</v>
      </c>
      <c r="V14" s="764">
        <f t="shared" si="1"/>
        <v>0</v>
      </c>
      <c r="W14" s="652">
        <f t="shared" si="1"/>
        <v>0</v>
      </c>
      <c r="X14" s="764"/>
    </row>
    <row r="15" spans="1:25" s="651" customFormat="1" ht="12.75" x14ac:dyDescent="0.2">
      <c r="B15" s="825" t="s">
        <v>1438</v>
      </c>
      <c r="C15" s="765">
        <f t="shared" si="0"/>
        <v>0</v>
      </c>
      <c r="D15" s="764">
        <f>'O5 Details by Class &amp; Accounts'!I141</f>
        <v>0</v>
      </c>
      <c r="E15" s="764">
        <f>'O5 Details by Class &amp; Accounts'!J141</f>
        <v>0</v>
      </c>
      <c r="F15" s="764">
        <f>'O5 Details by Class &amp; Accounts'!K141</f>
        <v>0</v>
      </c>
      <c r="G15" s="764">
        <f>'O5 Details by Class &amp; Accounts'!L141</f>
        <v>0</v>
      </c>
      <c r="H15" s="764">
        <f>'O5 Details by Class &amp; Accounts'!M141</f>
        <v>0</v>
      </c>
      <c r="I15" s="764">
        <f>'O5 Details by Class &amp; Accounts'!N141</f>
        <v>0</v>
      </c>
      <c r="J15" s="764">
        <f>'O5 Details by Class &amp; Accounts'!O141</f>
        <v>0</v>
      </c>
      <c r="K15" s="764">
        <f>'O5 Details by Class &amp; Accounts'!P141</f>
        <v>0</v>
      </c>
      <c r="L15" s="764">
        <f>'O5 Details by Class &amp; Accounts'!Q141</f>
        <v>0</v>
      </c>
      <c r="M15" s="764">
        <f>'O5 Details by Class &amp; Accounts'!R141</f>
        <v>0</v>
      </c>
      <c r="N15" s="764">
        <f>'O5 Details by Class &amp; Accounts'!S141</f>
        <v>0</v>
      </c>
      <c r="O15" s="764">
        <f>'O5 Details by Class &amp; Accounts'!T141</f>
        <v>0</v>
      </c>
      <c r="P15" s="764">
        <f>'O5 Details by Class &amp; Accounts'!U141</f>
        <v>0</v>
      </c>
      <c r="Q15" s="764">
        <f>'O5 Details by Class &amp; Accounts'!V141</f>
        <v>0</v>
      </c>
      <c r="R15" s="764">
        <f>'O5 Details by Class &amp; Accounts'!W141</f>
        <v>0</v>
      </c>
      <c r="S15" s="764">
        <f>'O5 Details by Class &amp; Accounts'!X141</f>
        <v>0</v>
      </c>
      <c r="T15" s="764">
        <f>'O5 Details by Class &amp; Accounts'!Y141</f>
        <v>0</v>
      </c>
      <c r="U15" s="764">
        <f>'O5 Details by Class &amp; Accounts'!Z141</f>
        <v>0</v>
      </c>
      <c r="V15" s="764">
        <f>'O5 Details by Class &amp; Accounts'!AA141</f>
        <v>0</v>
      </c>
      <c r="W15" s="652">
        <f>'O5 Details by Class &amp; Accounts'!AB141</f>
        <v>0</v>
      </c>
      <c r="X15" s="764"/>
    </row>
    <row r="16" spans="1:25" s="651" customFormat="1" ht="12.75" x14ac:dyDescent="0.2">
      <c r="B16" s="825" t="s">
        <v>1439</v>
      </c>
      <c r="C16" s="765">
        <f t="shared" si="0"/>
        <v>0</v>
      </c>
      <c r="D16" s="764">
        <f>'O5 Details by Class &amp; Accounts'!I145</f>
        <v>0</v>
      </c>
      <c r="E16" s="764">
        <f>'O5 Details by Class &amp; Accounts'!J145</f>
        <v>0</v>
      </c>
      <c r="F16" s="764">
        <f>'O5 Details by Class &amp; Accounts'!K145</f>
        <v>0</v>
      </c>
      <c r="G16" s="764">
        <f>'O5 Details by Class &amp; Accounts'!L145</f>
        <v>0</v>
      </c>
      <c r="H16" s="764">
        <f>'O5 Details by Class &amp; Accounts'!M145</f>
        <v>0</v>
      </c>
      <c r="I16" s="764">
        <f>'O5 Details by Class &amp; Accounts'!N145</f>
        <v>0</v>
      </c>
      <c r="J16" s="764">
        <f>'O5 Details by Class &amp; Accounts'!O145</f>
        <v>0</v>
      </c>
      <c r="K16" s="764">
        <f>'O5 Details by Class &amp; Accounts'!P145</f>
        <v>0</v>
      </c>
      <c r="L16" s="764">
        <f>'O5 Details by Class &amp; Accounts'!Q145</f>
        <v>0</v>
      </c>
      <c r="M16" s="764">
        <f>'O5 Details by Class &amp; Accounts'!R145</f>
        <v>0</v>
      </c>
      <c r="N16" s="764">
        <f>'O5 Details by Class &amp; Accounts'!S145</f>
        <v>0</v>
      </c>
      <c r="O16" s="764">
        <f>'O5 Details by Class &amp; Accounts'!T145</f>
        <v>0</v>
      </c>
      <c r="P16" s="764">
        <f>'O5 Details by Class &amp; Accounts'!U145</f>
        <v>0</v>
      </c>
      <c r="Q16" s="764">
        <f>'O5 Details by Class &amp; Accounts'!V145</f>
        <v>0</v>
      </c>
      <c r="R16" s="764">
        <f>'O5 Details by Class &amp; Accounts'!W145</f>
        <v>0</v>
      </c>
      <c r="S16" s="764">
        <f>'O5 Details by Class &amp; Accounts'!X145</f>
        <v>0</v>
      </c>
      <c r="T16" s="764">
        <f>'O5 Details by Class &amp; Accounts'!Y145</f>
        <v>0</v>
      </c>
      <c r="U16" s="764">
        <f>'O5 Details by Class &amp; Accounts'!Z145</f>
        <v>0</v>
      </c>
      <c r="V16" s="764">
        <f>'O5 Details by Class &amp; Accounts'!AA145</f>
        <v>0</v>
      </c>
      <c r="W16" s="652">
        <f>'O5 Details by Class &amp; Accounts'!AB145</f>
        <v>0</v>
      </c>
      <c r="X16" s="764"/>
    </row>
    <row r="17" spans="1:24" s="764" customFormat="1" ht="12.75" x14ac:dyDescent="0.2">
      <c r="B17" s="825" t="s">
        <v>1440</v>
      </c>
      <c r="C17" s="765">
        <f t="shared" si="0"/>
        <v>13210.510970665331</v>
      </c>
      <c r="D17" s="764">
        <f>'O5 Details by Class &amp; Accounts'!I164</f>
        <v>4068.9515827689734</v>
      </c>
      <c r="E17" s="764">
        <f>'O5 Details by Class &amp; Accounts'!J164</f>
        <v>4649.6842058389138</v>
      </c>
      <c r="F17" s="764">
        <f>'O5 Details by Class &amp; Accounts'!K164</f>
        <v>4428.8321940209535</v>
      </c>
      <c r="G17" s="764">
        <f>'O5 Details by Class &amp; Accounts'!L164</f>
        <v>0</v>
      </c>
      <c r="H17" s="764">
        <f>'O5 Details by Class &amp; Accounts'!M164</f>
        <v>0</v>
      </c>
      <c r="I17" s="764">
        <f>'O5 Details by Class &amp; Accounts'!N164</f>
        <v>0</v>
      </c>
      <c r="J17" s="764">
        <f>'O5 Details by Class &amp; Accounts'!O164</f>
        <v>55.920597621131591</v>
      </c>
      <c r="K17" s="764">
        <f>'O5 Details by Class &amp; Accounts'!P164</f>
        <v>0</v>
      </c>
      <c r="L17" s="764">
        <f>'O5 Details by Class &amp; Accounts'!Q164</f>
        <v>7.1223904153566986</v>
      </c>
      <c r="M17" s="764">
        <f>'O5 Details by Class &amp; Accounts'!R164</f>
        <v>0</v>
      </c>
      <c r="N17" s="764">
        <f>'O5 Details by Class &amp; Accounts'!S164</f>
        <v>0</v>
      </c>
      <c r="O17" s="764">
        <f>'O5 Details by Class &amp; Accounts'!T164</f>
        <v>0</v>
      </c>
      <c r="P17" s="764">
        <f>'O5 Details by Class &amp; Accounts'!U164</f>
        <v>0</v>
      </c>
      <c r="Q17" s="764">
        <f>'O5 Details by Class &amp; Accounts'!V164</f>
        <v>0</v>
      </c>
      <c r="R17" s="764">
        <f>'O5 Details by Class &amp; Accounts'!W164</f>
        <v>0</v>
      </c>
      <c r="S17" s="764">
        <f>'O5 Details by Class &amp; Accounts'!X164</f>
        <v>0</v>
      </c>
      <c r="T17" s="764">
        <f>'O5 Details by Class &amp; Accounts'!Y164</f>
        <v>0</v>
      </c>
      <c r="U17" s="764">
        <f>'O5 Details by Class &amp; Accounts'!Z164</f>
        <v>0</v>
      </c>
      <c r="V17" s="764">
        <f>'O5 Details by Class &amp; Accounts'!AA164</f>
        <v>0</v>
      </c>
      <c r="W17" s="652">
        <f>'O5 Details by Class &amp; Accounts'!AB164</f>
        <v>0</v>
      </c>
    </row>
    <row r="18" spans="1:24" s="764" customFormat="1" ht="12.75" x14ac:dyDescent="0.2">
      <c r="A18" s="766"/>
      <c r="B18" s="825" t="s">
        <v>719</v>
      </c>
      <c r="C18" s="765">
        <f t="shared" si="0"/>
        <v>16549.988184909802</v>
      </c>
      <c r="D18" s="764">
        <f t="shared" ref="D18:W18" si="2">IF(ISERROR(D56/D58*D54),0, D56/D58*D54)</f>
        <v>5097.5394342679983</v>
      </c>
      <c r="E18" s="764">
        <f t="shared" si="2"/>
        <v>5825.0751118614844</v>
      </c>
      <c r="F18" s="764">
        <f t="shared" si="2"/>
        <v>5548.3940512789577</v>
      </c>
      <c r="G18" s="764">
        <f t="shared" si="2"/>
        <v>0</v>
      </c>
      <c r="H18" s="764">
        <f t="shared" si="2"/>
        <v>0</v>
      </c>
      <c r="I18" s="764">
        <f t="shared" si="2"/>
        <v>0</v>
      </c>
      <c r="J18" s="764">
        <f t="shared" si="2"/>
        <v>70.05673224736833</v>
      </c>
      <c r="K18" s="764">
        <f t="shared" si="2"/>
        <v>0</v>
      </c>
      <c r="L18" s="764">
        <f t="shared" si="2"/>
        <v>8.9228552539880699</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row>
    <row r="19" spans="1:24" s="764" customFormat="1" ht="12.75" x14ac:dyDescent="0.2">
      <c r="B19" s="825" t="s">
        <v>354</v>
      </c>
      <c r="C19" s="765">
        <f t="shared" si="0"/>
        <v>8967.831021232194</v>
      </c>
      <c r="D19" s="764">
        <f t="shared" ref="D19:W19" si="3">IF(ISERROR(SUM(D15:D18)/D40*D38),0,SUM(D15:D17)/D40*D38)</f>
        <v>2709.3193855481281</v>
      </c>
      <c r="E19" s="764">
        <f t="shared" si="3"/>
        <v>3162.6121133860006</v>
      </c>
      <c r="F19" s="764">
        <f t="shared" si="3"/>
        <v>3053.8547906350941</v>
      </c>
      <c r="G19" s="764">
        <f t="shared" si="3"/>
        <v>0</v>
      </c>
      <c r="H19" s="764">
        <f t="shared" si="3"/>
        <v>0</v>
      </c>
      <c r="I19" s="764">
        <f t="shared" si="3"/>
        <v>0</v>
      </c>
      <c r="J19" s="764">
        <f t="shared" si="3"/>
        <v>37.2956670531821</v>
      </c>
      <c r="K19" s="764">
        <f t="shared" si="3"/>
        <v>0</v>
      </c>
      <c r="L19" s="764">
        <f t="shared" si="3"/>
        <v>4.7490646097882827</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B20" s="825" t="s">
        <v>355</v>
      </c>
      <c r="C20" s="765">
        <f t="shared" si="0"/>
        <v>3778.4251094056422</v>
      </c>
      <c r="D20" s="764">
        <f>IF(ISERROR('O4 Summary by Class &amp; Accounts'!E209*D47/(D32+D36)),0,'O4 Summary by Class &amp; Accounts'!E209*D47/(D32+D36))</f>
        <v>1163.7875978778902</v>
      </c>
      <c r="E20" s="764">
        <f>IF(ISERROR('O4 Summary by Class &amp; Accounts'!F209*E47/(E32+E36)),0,'O4 Summary by Class &amp; Accounts'!F209*E47/(E32+E36))</f>
        <v>1329.8867540521617</v>
      </c>
      <c r="F20" s="764">
        <f>IF(ISERROR('O4 Summary by Class &amp; Accounts'!G209*F47/(F32+F36)),0,'O4 Summary by Class &amp; Accounts'!G209*F47/(F32+F36))</f>
        <v>1266.7194179234739</v>
      </c>
      <c r="G20" s="764">
        <f>IF(ISERROR('O4 Summary by Class &amp; Accounts'!H209*G47/(G32+G36)),0,'O4 Summary by Class &amp; Accounts'!H209*G47/(G32+G36))</f>
        <v>0</v>
      </c>
      <c r="H20" s="764">
        <f>IF(ISERROR('O4 Summary by Class &amp; Accounts'!I209*H47/(H32+H36)),0,'O4 Summary by Class &amp; Accounts'!I209*H47/(H32+H36))</f>
        <v>0</v>
      </c>
      <c r="I20" s="764">
        <f>IF(ISERROR('O4 Summary by Class &amp; Accounts'!J209*I47/(I32+I36)),0,'O4 Summary by Class &amp; Accounts'!J209*I47/(I32+I36))</f>
        <v>0</v>
      </c>
      <c r="J20" s="764">
        <f>IF(ISERROR('O4 Summary by Class &amp; Accounts'!K209*J47/(J32+J36)),0,'O4 Summary by Class &amp; Accounts'!K209*J47/(J32+J36))</f>
        <v>15.994217835618793</v>
      </c>
      <c r="K20" s="764">
        <f>IF(ISERROR('O4 Summary by Class &amp; Accounts'!L209*K47/(K32+K36)),0,'O4 Summary by Class &amp; Accounts'!L209*K47/(K32+K36))</f>
        <v>0</v>
      </c>
      <c r="L20" s="764">
        <f>IF(ISERROR('O4 Summary by Class &amp; Accounts'!M209*L47/(L32+L36)),0,'O4 Summary by Class &amp; Accounts'!M209*L47/(L32+L36))</f>
        <v>2.0371217164977296</v>
      </c>
      <c r="M20" s="764">
        <f>IF(ISERROR('O4 Summary by Class &amp; Accounts'!N209*M47/(M32+M36)),0,'O4 Summary by Class &amp; Accounts'!N209*M47/(M32+M36))</f>
        <v>0</v>
      </c>
      <c r="N20" s="764">
        <f>IF(ISERROR('O4 Summary by Class &amp; Accounts'!O209*N47/(N32+N36)),0,'O4 Summary by Class &amp; Accounts'!O209*N47/(N32+N36))</f>
        <v>0</v>
      </c>
      <c r="O20" s="764">
        <f>IF(ISERROR('O4 Summary by Class &amp; Accounts'!P209*O47/(O32+O36)),0,'O4 Summary by Class &amp; Accounts'!P209*O47/(O32+O36))</f>
        <v>0</v>
      </c>
      <c r="P20" s="764">
        <f>IF(ISERROR('O4 Summary by Class &amp; Accounts'!Q209*P47/(P32+P36)),0,'O4 Summary by Class &amp; Accounts'!Q209*P47/(P32+P36))</f>
        <v>0</v>
      </c>
      <c r="Q20" s="764">
        <f>IF(ISERROR('O4 Summary by Class &amp; Accounts'!R209*Q47/(Q32+Q36)),0,'O4 Summary by Class &amp; Accounts'!R209*Q47/(Q32+Q36))</f>
        <v>0</v>
      </c>
      <c r="R20" s="764">
        <f>IF(ISERROR('O4 Summary by Class &amp; Accounts'!S209*R47/(R32+R36)),0,'O4 Summary by Class &amp; Accounts'!S209*R47/(R32+R36))</f>
        <v>0</v>
      </c>
      <c r="S20" s="764">
        <f>IF(ISERROR('O4 Summary by Class &amp; Accounts'!T209*S47/(S32+S36)),0,'O4 Summary by Class &amp; Accounts'!T209*S47/(S32+S36))</f>
        <v>0</v>
      </c>
      <c r="T20" s="764">
        <f>IF(ISERROR('O4 Summary by Class &amp; Accounts'!U209*T47/(T32+T36)),0,'O4 Summary by Class &amp; Accounts'!U209*T47/(T32+T36))</f>
        <v>0</v>
      </c>
      <c r="U20" s="764">
        <f>IF(ISERROR('O4 Summary by Class &amp; Accounts'!V209*U47/(U32+U36)),0,'O4 Summary by Class &amp; Accounts'!V209*U47/(U32+U36))</f>
        <v>0</v>
      </c>
      <c r="V20" s="764">
        <f>IF(ISERROR('O4 Summary by Class &amp; Accounts'!W209*V47/(V32+V36)),0,'O4 Summary by Class &amp; Accounts'!W209*V47/(V32+V36))</f>
        <v>0</v>
      </c>
      <c r="W20" s="652">
        <f>IF(ISERROR('O4 Summary by Class &amp; Accounts'!X209*W47/(W32+W36)),0,'O4 Summary by Class &amp; Accounts'!X209*W47/(W32+W36))</f>
        <v>0</v>
      </c>
    </row>
    <row r="21" spans="1:24" s="764" customFormat="1" ht="12.75" x14ac:dyDescent="0.2">
      <c r="B21" s="825" t="s">
        <v>356</v>
      </c>
      <c r="C21" s="765">
        <f t="shared" si="0"/>
        <v>28059.409642555474</v>
      </c>
      <c r="D21" s="764">
        <f>IF(ISERROR('O4 Summary by Class &amp; Accounts'!E207*D47/(D32+D36)),0,'O4 Summary by Class &amp; Accounts'!E207*D47/(D32+D36))</f>
        <v>8642.5407412449931</v>
      </c>
      <c r="E21" s="764">
        <f>IF(ISERROR('O4 Summary by Class &amp; Accounts'!F207*E47/(E32+E36)),0,'O4 Summary by Class &amp; Accounts'!F207*E47/(E32+E36))</f>
        <v>9876.0293322388807</v>
      </c>
      <c r="F21" s="764">
        <f>IF(ISERROR('O4 Summary by Class &amp; Accounts'!G207*F47/(F32+F36)),0,'O4 Summary by Class &amp; Accounts'!G207*F47/(F32+F36))</f>
        <v>9406.9349055552048</v>
      </c>
      <c r="G21" s="764">
        <f>IF(ISERROR('O4 Summary by Class &amp; Accounts'!H207*G47/(G32+G36)),0,'O4 Summary by Class &amp; Accounts'!H207*G47/(G32+G36))</f>
        <v>0</v>
      </c>
      <c r="H21" s="764">
        <f>IF(ISERROR('O4 Summary by Class &amp; Accounts'!I207*H47/(H32+H36)),0,'O4 Summary by Class &amp; Accounts'!I207*H47/(H32+H36))</f>
        <v>0</v>
      </c>
      <c r="I21" s="764">
        <f>IF(ISERROR('O4 Summary by Class &amp; Accounts'!J207*I47/(I32+I36)),0,'O4 Summary by Class &amp; Accounts'!J207*I47/(I32+I36))</f>
        <v>0</v>
      </c>
      <c r="J21" s="764">
        <f>IF(ISERROR('O4 Summary by Class &amp; Accounts'!K207*J47/(J32+J36)),0,'O4 Summary by Class &amp; Accounts'!K207*J47/(J32+J36))</f>
        <v>118.77655297301641</v>
      </c>
      <c r="K21" s="764">
        <f>IF(ISERROR('O4 Summary by Class &amp; Accounts'!L207*K47/(K32+K36)),0,'O4 Summary by Class &amp; Accounts'!L207*K47/(K32+K36))</f>
        <v>0</v>
      </c>
      <c r="L21" s="764">
        <f>IF(ISERROR('O4 Summary by Class &amp; Accounts'!M207*L47/(L32+L36)),0,'O4 Summary by Class &amp; Accounts'!M207*L47/(L32+L36))</f>
        <v>15.12811054337585</v>
      </c>
      <c r="M21" s="764">
        <f>IF(ISERROR('O4 Summary by Class &amp; Accounts'!N207*M47/(M32+M36)),0,'O4 Summary by Class &amp; Accounts'!N207*M47/(M32+M36))</f>
        <v>0</v>
      </c>
      <c r="N21" s="764">
        <f>IF(ISERROR('O4 Summary by Class &amp; Accounts'!O207*N47/(N32+N36)),0,'O4 Summary by Class &amp; Accounts'!O207*N47/(N32+N36))</f>
        <v>0</v>
      </c>
      <c r="O21" s="764">
        <f>IF(ISERROR('O4 Summary by Class &amp; Accounts'!P207*O47/(O32+O36)),0,'O4 Summary by Class &amp; Accounts'!P207*O47/(O32+O36))</f>
        <v>0</v>
      </c>
      <c r="P21" s="764">
        <f>IF(ISERROR('O4 Summary by Class &amp; Accounts'!Q207*P47/(P32+P36)),0,'O4 Summary by Class &amp; Accounts'!Q207*P47/(P32+P36))</f>
        <v>0</v>
      </c>
      <c r="Q21" s="764">
        <f>IF(ISERROR('O4 Summary by Class &amp; Accounts'!R207*Q47/(Q32+Q36)),0,'O4 Summary by Class &amp; Accounts'!R207*Q47/(Q32+Q36))</f>
        <v>0</v>
      </c>
      <c r="R21" s="764">
        <f>IF(ISERROR('O4 Summary by Class &amp; Accounts'!S207*R47/(R32+R36)),0,'O4 Summary by Class &amp; Accounts'!S207*R47/(R32+R36))</f>
        <v>0</v>
      </c>
      <c r="S21" s="764">
        <f>IF(ISERROR('O4 Summary by Class &amp; Accounts'!T207*S47/(S32+S36)),0,'O4 Summary by Class &amp; Accounts'!T207*S47/(S32+S36))</f>
        <v>0</v>
      </c>
      <c r="T21" s="764">
        <f>IF(ISERROR('O4 Summary by Class &amp; Accounts'!U207*T47/(T32+T36)),0,'O4 Summary by Class &amp; Accounts'!U207*T47/(T32+T36))</f>
        <v>0</v>
      </c>
      <c r="U21" s="764">
        <f>IF(ISERROR('O4 Summary by Class &amp; Accounts'!V207*U47/(U32+U36)),0,'O4 Summary by Class &amp; Accounts'!V207*U47/(U32+U36))</f>
        <v>0</v>
      </c>
      <c r="V21" s="764">
        <f>IF(ISERROR('O4 Summary by Class &amp; Accounts'!W207*V47/(V32+V36)),0,'O4 Summary by Class &amp; Accounts'!W207*V47/(V32+V36))</f>
        <v>0</v>
      </c>
      <c r="W21" s="652">
        <f>IF(ISERROR('O4 Summary by Class &amp; Accounts'!X207*W47/(W32+W36)),0,'O4 Summary by Class &amp; Accounts'!X207*W47/(W32+W36))</f>
        <v>0</v>
      </c>
    </row>
    <row r="22" spans="1:24" s="764" customFormat="1" ht="12.75" x14ac:dyDescent="0.2">
      <c r="B22" s="825" t="s">
        <v>361</v>
      </c>
      <c r="C22" s="765">
        <f t="shared" si="0"/>
        <v>43354.008704430154</v>
      </c>
      <c r="D22" s="764">
        <f>IF(ISERROR(D47/(D32+D36)*'O1 Revenue to cost|RR'!D38),0,D47/(D32+D36)*'O1 Revenue to cost|RR'!D38)</f>
        <v>13353.40947288025</v>
      </c>
      <c r="E22" s="764">
        <f>IF(ISERROR(E47/(E32+E36)*'O1 Revenue to cost|RR'!E38),0,E47/(E32+E36)*'O1 Revenue to cost|RR'!E38)</f>
        <v>15259.246972385603</v>
      </c>
      <c r="F22" s="764">
        <f>IF(ISERROR(F47/(F32+F36)*'O1 Revenue to cost|RR'!F38),0,F47/(F32+F36)*'O1 Revenue to cost|RR'!F38)</f>
        <v>14534.458955933535</v>
      </c>
      <c r="G22" s="764">
        <f>IF(ISERROR(G47/(G32+G36)*'O1 Revenue to cost|RR'!G38),0,G47/(G32+G36)*'O1 Revenue to cost|RR'!G38)</f>
        <v>0</v>
      </c>
      <c r="H22" s="764">
        <f>IF(ISERROR(H47/(H32+H36)*'O1 Revenue to cost|RR'!H38),0,H47/(H32+H36)*'O1 Revenue to cost|RR'!H38)</f>
        <v>0</v>
      </c>
      <c r="I22" s="764">
        <f>IF(ISERROR(I47/(I32+I36)*'O1 Revenue to cost|RR'!I38),0,I47/(I32+I36)*'O1 Revenue to cost|RR'!I38)</f>
        <v>0</v>
      </c>
      <c r="J22" s="764">
        <f>IF(ISERROR(J47/(J32+J36)*'O1 Revenue to cost|RR'!J38),0,J47/(J32+J36)*'O1 Revenue to cost|RR'!J38)</f>
        <v>183.5191751028367</v>
      </c>
      <c r="K22" s="764">
        <f>IF(ISERROR(K47/(K32+K36)*'O1 Revenue to cost|RR'!K38),0,K47/(K32+K36)*'O1 Revenue to cost|RR'!K38)</f>
        <v>0</v>
      </c>
      <c r="L22" s="764">
        <f>IF(ISERROR(L47/(L32+L36)*'O1 Revenue to cost|RR'!L38),0,L47/(L32+L36)*'O1 Revenue to cost|RR'!L38)</f>
        <v>23.37412812792758</v>
      </c>
      <c r="M22" s="764">
        <f>IF(ISERROR(M47/(M32+M36)*'O1 Revenue to cost|RR'!M38),0,M47/(M32+M36)*'O1 Revenue to cost|RR'!M38)</f>
        <v>0</v>
      </c>
      <c r="N22" s="764">
        <f>IF(ISERROR(N47/(N32+N36)*'O1 Revenue to cost|RR'!N38),0,N47/(N32+N36)*'O1 Revenue to cost|RR'!N38)</f>
        <v>0</v>
      </c>
      <c r="O22" s="764">
        <f>IF(ISERROR(O47/(O32+O36)*'O1 Revenue to cost|RR'!O38),0,O47/(O32+O36)*'O1 Revenue to cost|RR'!O38)</f>
        <v>0</v>
      </c>
      <c r="P22" s="764">
        <f>IF(ISERROR(P47/(P32+P36)*'O1 Revenue to cost|RR'!P38),0,P47/(P32+P36)*'O1 Revenue to cost|RR'!P38)</f>
        <v>0</v>
      </c>
      <c r="Q22" s="764">
        <f>IF(ISERROR(Q47/(Q32+Q36)*'O1 Revenue to cost|RR'!Q38),0,Q47/(Q32+Q36)*'O1 Revenue to cost|RR'!Q38)</f>
        <v>0</v>
      </c>
      <c r="R22" s="764">
        <f>IF(ISERROR(R47/(R32+R36)*'O1 Revenue to cost|RR'!R38),0,R47/(R32+R36)*'O1 Revenue to cost|RR'!R38)</f>
        <v>0</v>
      </c>
      <c r="S22" s="764">
        <f>IF(ISERROR(S47/(S32+S36)*'O1 Revenue to cost|RR'!S38),0,S47/(S32+S36)*'O1 Revenue to cost|RR'!S38)</f>
        <v>0</v>
      </c>
      <c r="T22" s="764">
        <f>IF(ISERROR(T47/(T32+T36)*'O1 Revenue to cost|RR'!T38),0,T47/(T32+T36)*'O1 Revenue to cost|RR'!T38)</f>
        <v>0</v>
      </c>
      <c r="U22" s="764">
        <f>IF(ISERROR(U47/(U32+U36)*'O1 Revenue to cost|RR'!U38),0,U47/(U32+U36)*'O1 Revenue to cost|RR'!U38)</f>
        <v>0</v>
      </c>
      <c r="V22" s="764">
        <f>IF(ISERROR(V47/(V32+V36)*'O1 Revenue to cost|RR'!V38),0,V47/(V32+V36)*'O1 Revenue to cost|RR'!V38)</f>
        <v>0</v>
      </c>
      <c r="W22" s="652">
        <f>IF(ISERROR(W47/(W32+W36)*'O1 Revenue to cost|RR'!W38),0,W47/(W32+W36)*'O1 Revenue to cost|RR'!W38)</f>
        <v>0</v>
      </c>
    </row>
    <row r="23" spans="1:24" s="653" customFormat="1" ht="19.5" customHeight="1" x14ac:dyDescent="0.2">
      <c r="B23" s="912" t="s">
        <v>763</v>
      </c>
      <c r="C23" s="2169">
        <f>IF(SUM(C13:C22)=SUM(D23:W23), SUM(C13:C22), "Error - Please Revise")</f>
        <v>167582.33022565712</v>
      </c>
      <c r="D23" s="916">
        <f t="shared" ref="D23:W23" si="4">SUM(D13:D22)</f>
        <v>51743.073473357195</v>
      </c>
      <c r="E23" s="916">
        <f t="shared" si="4"/>
        <v>58962.08125868933</v>
      </c>
      <c r="F23" s="916">
        <f t="shared" si="4"/>
        <v>56076.790322882756</v>
      </c>
      <c r="G23" s="916">
        <f t="shared" si="4"/>
        <v>0</v>
      </c>
      <c r="H23" s="916">
        <f t="shared" si="4"/>
        <v>0</v>
      </c>
      <c r="I23" s="916">
        <f t="shared" si="4"/>
        <v>0</v>
      </c>
      <c r="J23" s="916">
        <f t="shared" si="4"/>
        <v>709.99388067061614</v>
      </c>
      <c r="K23" s="916">
        <f t="shared" si="4"/>
        <v>0</v>
      </c>
      <c r="L23" s="916">
        <f t="shared" si="4"/>
        <v>90.391290057232624</v>
      </c>
      <c r="M23" s="916">
        <f t="shared" si="4"/>
        <v>0</v>
      </c>
      <c r="N23" s="916">
        <f t="shared" si="4"/>
        <v>0</v>
      </c>
      <c r="O23" s="916">
        <f t="shared" si="4"/>
        <v>0</v>
      </c>
      <c r="P23" s="916">
        <f t="shared" si="4"/>
        <v>0</v>
      </c>
      <c r="Q23" s="916">
        <f t="shared" si="4"/>
        <v>0</v>
      </c>
      <c r="R23" s="916">
        <f t="shared" si="4"/>
        <v>0</v>
      </c>
      <c r="S23" s="916">
        <f t="shared" si="4"/>
        <v>0</v>
      </c>
      <c r="T23" s="916">
        <f t="shared" si="4"/>
        <v>0</v>
      </c>
      <c r="U23" s="916">
        <f t="shared" si="4"/>
        <v>0</v>
      </c>
      <c r="V23" s="916">
        <f t="shared" si="4"/>
        <v>0</v>
      </c>
      <c r="W23" s="917">
        <f t="shared" si="4"/>
        <v>0</v>
      </c>
      <c r="X23" s="650"/>
    </row>
    <row r="24" spans="1:24" s="653" customFormat="1" ht="12.75" x14ac:dyDescent="0.2">
      <c r="B24" s="826"/>
      <c r="C24" s="765"/>
      <c r="D24" s="764"/>
      <c r="E24" s="764"/>
      <c r="F24" s="764"/>
      <c r="G24" s="764"/>
      <c r="H24" s="764"/>
      <c r="I24" s="764"/>
      <c r="J24" s="764"/>
      <c r="K24" s="764"/>
      <c r="L24" s="764"/>
      <c r="M24" s="764"/>
      <c r="N24" s="764"/>
      <c r="O24" s="764"/>
      <c r="P24" s="764"/>
      <c r="Q24" s="764"/>
      <c r="R24" s="764"/>
      <c r="S24" s="764"/>
      <c r="T24" s="764"/>
      <c r="U24" s="764"/>
      <c r="V24" s="764"/>
      <c r="W24" s="652"/>
      <c r="X24" s="650"/>
    </row>
    <row r="25" spans="1:24" s="653" customFormat="1" ht="12.75" x14ac:dyDescent="0.2">
      <c r="B25" s="826" t="s">
        <v>77</v>
      </c>
      <c r="C25" s="768">
        <f>SUM(D25:W25)</f>
        <v>151390.18382988981</v>
      </c>
      <c r="D25" s="769">
        <f>IF('I8 Demand Data'!$C$15="4 NCP",'E3 PLCC'!C54,IF('I8 Demand Data'!$C$15="1 NCP",'E3 PLCC'!C41,'E3 PLCC'!C67))</f>
        <v>46629.485375560151</v>
      </c>
      <c r="E25" s="769">
        <f>IF('I8 Demand Data'!$C$15="4 NCP",'E3 PLCC'!D54,IF('I8 Demand Data'!$C$15="1 NCP",'E3 PLCC'!D41,'E3 PLCC'!D67))</f>
        <v>53284.581363731806</v>
      </c>
      <c r="F25" s="769">
        <f>IF('I8 Demand Data'!$C$15="4 NCP",'E3 PLCC'!E54,IF('I8 Demand Data'!$C$15="1 NCP",'E3 PLCC'!E41,'E3 PLCC'!E67))</f>
        <v>50753.655289595386</v>
      </c>
      <c r="G25" s="769">
        <f>IF('I8 Demand Data'!$C$15="4 NCP",'E3 PLCC'!F54,IF('I8 Demand Data'!$C$15="1 NCP",'E3 PLCC'!F41,'E3 PLCC'!F67))</f>
        <v>0</v>
      </c>
      <c r="H25" s="769">
        <f>IF('I8 Demand Data'!$C$15="4 NCP",'E3 PLCC'!G54,IF('I8 Demand Data'!$C$15="1 NCP",'E3 PLCC'!G41,'E3 PLCC'!G67))</f>
        <v>0</v>
      </c>
      <c r="I25" s="769">
        <f>IF('I8 Demand Data'!$C$15="4 NCP",'E3 PLCC'!H54,IF('I8 Demand Data'!$C$15="1 NCP",'E3 PLCC'!H41,'E3 PLCC'!H67))</f>
        <v>0</v>
      </c>
      <c r="J25" s="769">
        <f>IF('I8 Demand Data'!$C$15="4 NCP",'E3 PLCC'!I54,IF('I8 Demand Data'!$C$15="1 NCP",'E3 PLCC'!I41,'E3 PLCC'!I67))</f>
        <v>640.84043172434838</v>
      </c>
      <c r="K25" s="769">
        <f>IF('I8 Demand Data'!$C$15="4 NCP",'E3 PLCC'!J54,IF('I8 Demand Data'!$C$15="1 NCP",'E3 PLCC'!J41,'E3 PLCC'!J67))</f>
        <v>0</v>
      </c>
      <c r="L25" s="769">
        <f>IF('I8 Demand Data'!$C$15="4 NCP",'E3 PLCC'!K54,IF('I8 Demand Data'!$C$15="1 NCP",'E3 PLCC'!K41,'E3 PLCC'!K67))</f>
        <v>81.621369278102236</v>
      </c>
      <c r="M25" s="769">
        <f>IF('I8 Demand Data'!$C$15="4 NCP",'E3 PLCC'!L54,IF('I8 Demand Data'!$C$15="1 NCP",'E3 PLCC'!L41,'E3 PLCC'!L67))</f>
        <v>0</v>
      </c>
      <c r="N25" s="769">
        <f>IF('I8 Demand Data'!$C$15="4 NCP",'E3 PLCC'!M54,IF('I8 Demand Data'!$C$15="1 NCP",'E3 PLCC'!M41,'E3 PLCC'!M67))</f>
        <v>0</v>
      </c>
      <c r="O25" s="769">
        <f>IF('I8 Demand Data'!$C$15="4 NCP",'E3 PLCC'!N54,IF('I8 Demand Data'!$C$15="1 NCP",'E3 PLCC'!N41,'E3 PLCC'!N67))</f>
        <v>0</v>
      </c>
      <c r="P25" s="769">
        <f>IF('I8 Demand Data'!$C$15="4 NCP",'E3 PLCC'!O54,IF('I8 Demand Data'!$C$15="1 NCP",'E3 PLCC'!O41,'E3 PLCC'!O67))</f>
        <v>0</v>
      </c>
      <c r="Q25" s="769">
        <f>IF('I8 Demand Data'!$C$15="4 NCP",'E3 PLCC'!P54,IF('I8 Demand Data'!$C$15="1 NCP",'E3 PLCC'!P41,'E3 PLCC'!P67))</f>
        <v>0</v>
      </c>
      <c r="R25" s="769">
        <f>IF('I8 Demand Data'!$C$15="4 NCP",'E3 PLCC'!Q54,IF('I8 Demand Data'!$C$15="1 NCP",'E3 PLCC'!Q41,'E3 PLCC'!Q67))</f>
        <v>0</v>
      </c>
      <c r="S25" s="769">
        <f>IF('I8 Demand Data'!$C$15="4 NCP",'E3 PLCC'!R54,IF('I8 Demand Data'!$C$15="1 NCP",'E3 PLCC'!R41,'E3 PLCC'!R67))</f>
        <v>0</v>
      </c>
      <c r="T25" s="769">
        <f>IF('I8 Demand Data'!$C$15="4 NCP",'E3 PLCC'!S54,IF('I8 Demand Data'!$C$15="1 NCP",'E3 PLCC'!S41,'E3 PLCC'!S67))</f>
        <v>0</v>
      </c>
      <c r="U25" s="769">
        <f>IF('I8 Demand Data'!$C$15="4 NCP",'E3 PLCC'!T54,IF('I8 Demand Data'!$C$15="1 NCP",'E3 PLCC'!T41,'E3 PLCC'!T67))</f>
        <v>0</v>
      </c>
      <c r="V25" s="769">
        <f>IF('I8 Demand Data'!$C$15="4 NCP",'E3 PLCC'!U54,IF('I8 Demand Data'!$C$15="1 NCP",'E3 PLCC'!U41,'E3 PLCC'!U67))</f>
        <v>0</v>
      </c>
      <c r="W25" s="770">
        <f>IF('I8 Demand Data'!$C$15="4 NCP",'E3 PLCC'!V54,IF('I8 Demand Data'!$C$15="1 NCP",'E3 PLCC'!V41,'E3 PLCC'!V67))</f>
        <v>0</v>
      </c>
      <c r="X25" s="650"/>
    </row>
    <row r="26" spans="1:24" s="653" customFormat="1" ht="12.75" x14ac:dyDescent="0.2">
      <c r="B26" s="826" t="s">
        <v>78</v>
      </c>
      <c r="C26" s="768">
        <f>SUM(D26:W26)</f>
        <v>15620.930802995894</v>
      </c>
      <c r="D26" s="769">
        <f>IF('I8 Demand Data'!$C$15="4 NCP",MIN('E3 PLCC'!C28*4,'E3 PLCC'!C48),IF('I8 Demand Data'!$C$15="1 NCP",MIN('E3 PLCC'!C28,'E3 PLCC'!C35),MIN('E3 PLCC'!C28*12,'E3 PLCC'!C61)))</f>
        <v>13043.8</v>
      </c>
      <c r="E26" s="769">
        <f>IF('I8 Demand Data'!$C$15="4 NCP",MIN('E3 PLCC'!D28*4,'E3 PLCC'!D48),IF('I8 Demand Data'!$C$15="1 NCP",MIN('E3 PLCC'!D28,'E3 PLCC'!D35),MIN('E3 PLCC'!D28*12,'E3 PLCC'!D61)))</f>
        <v>2146.666666666667</v>
      </c>
      <c r="F26" s="769">
        <f>IF('I8 Demand Data'!$C$15="4 NCP",MIN('E3 PLCC'!E28*4,'E3 PLCC'!E48),IF('I8 Demand Data'!$C$15="1 NCP",MIN('E3 PLCC'!E28,'E3 PLCC'!E35),MIN('E3 PLCC'!E28*12,'E3 PLCC'!E61)))</f>
        <v>209.6</v>
      </c>
      <c r="G26" s="769">
        <f>IF('I8 Demand Data'!$C$15="4 NCP",MIN('E3 PLCC'!F28*4,'E3 PLCC'!F48),IF('I8 Demand Data'!$C$15="1 NCP",MIN('E3 PLCC'!F28,'E3 PLCC'!F35),MIN('E3 PLCC'!F28*12,'E3 PLCC'!F61)))</f>
        <v>0</v>
      </c>
      <c r="H26" s="769">
        <f>IF('I8 Demand Data'!$C$15="4 NCP",MIN('E3 PLCC'!G28*4,'E3 PLCC'!G48),IF('I8 Demand Data'!$C$15="1 NCP",MIN('E3 PLCC'!G28,'E3 PLCC'!G35),MIN('E3 PLCC'!G28*12,'E3 PLCC'!G61)))</f>
        <v>0</v>
      </c>
      <c r="I26" s="769">
        <f>IF('I8 Demand Data'!$C$15="4 NCP",MIN('E3 PLCC'!H28*4,'E3 PLCC'!H48),IF('I8 Demand Data'!$C$15="1 NCP",MIN('E3 PLCC'!H28,'E3 PLCC'!H35),MIN('E3 PLCC'!H28*12,'E3 PLCC'!H61)))</f>
        <v>0</v>
      </c>
      <c r="J26" s="769">
        <f>IF('I8 Demand Data'!$C$15="4 NCP",MIN('E3 PLCC'!I28*4,'E3 PLCC'!I48),IF('I8 Demand Data'!$C$15="1 NCP",MIN('E3 PLCC'!I28,'E3 PLCC'!I35),MIN('E3 PLCC'!I28*12,'E3 PLCC'!I61)))</f>
        <v>179.26413632922581</v>
      </c>
      <c r="K26" s="769">
        <f>IF('I8 Demand Data'!$C$15="4 NCP",MIN('E3 PLCC'!J28*4,'E3 PLCC'!J48),IF('I8 Demand Data'!$C$15="1 NCP",MIN('E3 PLCC'!J28,'E3 PLCC'!J35),MIN('E3 PLCC'!J28*12,'E3 PLCC'!J61)))</f>
        <v>0</v>
      </c>
      <c r="L26" s="769">
        <f>IF('I8 Demand Data'!$C$15="4 NCP",MIN('E3 PLCC'!K28*4,'E3 PLCC'!K48),IF('I8 Demand Data'!$C$15="1 NCP",MIN('E3 PLCC'!K28,'E3 PLCC'!K35),MIN('E3 PLCC'!K28*12,'E3 PLCC'!K61)))</f>
        <v>41.6</v>
      </c>
      <c r="M26" s="769">
        <f>IF('I8 Demand Data'!$C$15="4 NCP",MIN('E3 PLCC'!L28*4,'E3 PLCC'!L48),IF('I8 Demand Data'!$C$15="1 NCP",MIN('E3 PLCC'!L28,'E3 PLCC'!L35),MIN('E3 PLCC'!L28*12,'E3 PLCC'!L61)))</f>
        <v>0</v>
      </c>
      <c r="N26" s="769">
        <f>IF('I8 Demand Data'!$C$15="4 NCP",MIN('E3 PLCC'!M28*4,'E3 PLCC'!M48),IF('I8 Demand Data'!$C$15="1 NCP",MIN('E3 PLCC'!M28,'E3 PLCC'!M35),MIN('E3 PLCC'!M28*12,'E3 PLCC'!M61)))</f>
        <v>0</v>
      </c>
      <c r="O26" s="769">
        <f>IF('I8 Demand Data'!$C$15="4 NCP",MIN('E3 PLCC'!N28*4,'E3 PLCC'!N48),IF('I8 Demand Data'!$C$15="1 NCP",MIN('E3 PLCC'!N28,'E3 PLCC'!N35),MIN('E3 PLCC'!N28*12,'E3 PLCC'!N61)))</f>
        <v>0</v>
      </c>
      <c r="P26" s="769">
        <f>IF('I8 Demand Data'!$C$15="4 NCP",MIN('E3 PLCC'!O28*4,'E3 PLCC'!O48),IF('I8 Demand Data'!$C$15="1 NCP",MIN('E3 PLCC'!O28,'E3 PLCC'!O35),MIN('E3 PLCC'!O28*12,'E3 PLCC'!O61)))</f>
        <v>0</v>
      </c>
      <c r="Q26" s="769">
        <f>IF('I8 Demand Data'!$C$15="4 NCP",MIN('E3 PLCC'!P28*4,'E3 PLCC'!P48),IF('I8 Demand Data'!$C$15="1 NCP",MIN('E3 PLCC'!P28,'E3 PLCC'!P35),MIN('E3 PLCC'!P28*12,'E3 PLCC'!P61)))</f>
        <v>0</v>
      </c>
      <c r="R26" s="769">
        <f>IF('I8 Demand Data'!$C$15="4 NCP",MIN('E3 PLCC'!Q28*4,'E3 PLCC'!Q48),IF('I8 Demand Data'!$C$15="1 NCP",MIN('E3 PLCC'!Q28,'E3 PLCC'!Q35),MIN('E3 PLCC'!Q28*12,'E3 PLCC'!Q61)))</f>
        <v>0</v>
      </c>
      <c r="S26" s="769">
        <f>IF('I8 Demand Data'!$C$15="4 NCP",MIN('E3 PLCC'!R28*4,'E3 PLCC'!R48),IF('I8 Demand Data'!$C$15="1 NCP",MIN('E3 PLCC'!R28,'E3 PLCC'!R35),MIN('E3 PLCC'!R28*12,'E3 PLCC'!R61)))</f>
        <v>0</v>
      </c>
      <c r="T26" s="769">
        <f>IF('I8 Demand Data'!$C$15="4 NCP",MIN('E3 PLCC'!S28*4,'E3 PLCC'!S48),IF('I8 Demand Data'!$C$15="1 NCP",MIN('E3 PLCC'!S28,'E3 PLCC'!S35),MIN('E3 PLCC'!S28*12,'E3 PLCC'!S61)))</f>
        <v>0</v>
      </c>
      <c r="U26" s="769">
        <f>IF('I8 Demand Data'!$C$15="4 NCP",MIN('E3 PLCC'!T28*4,'E3 PLCC'!T48),IF('I8 Demand Data'!$C$15="1 NCP",MIN('E3 PLCC'!T28,'E3 PLCC'!T35),MIN('E3 PLCC'!T28*12,'E3 PLCC'!T61)))</f>
        <v>0</v>
      </c>
      <c r="V26" s="769">
        <f>IF('I8 Demand Data'!$C$15="4 NCP",MIN('E3 PLCC'!U28*4,'E3 PLCC'!U48),IF('I8 Demand Data'!$C$15="1 NCP",MIN('E3 PLCC'!U28,'E3 PLCC'!U35),MIN('E3 PLCC'!U28*12,'E3 PLCC'!U61)))</f>
        <v>0</v>
      </c>
      <c r="W26" s="770">
        <f>IF('I8 Demand Data'!$C$15="4 NCP",MIN('E3 PLCC'!V28*4,'E3 PLCC'!V48),IF('I8 Demand Data'!$C$15="1 NCP",MIN('E3 PLCC'!V28,'E3 PLCC'!V35),MIN('E3 PLCC'!V28*12,'E3 PLCC'!V61)))</f>
        <v>0</v>
      </c>
      <c r="X26" s="650"/>
    </row>
    <row r="27" spans="1:24" s="771" customFormat="1" ht="12.75" x14ac:dyDescent="0.2">
      <c r="B27" s="826" t="s">
        <v>79</v>
      </c>
      <c r="C27" s="772">
        <f>SUM(D27:W27)</f>
        <v>17325.89544316546</v>
      </c>
      <c r="D27" s="773">
        <f>IF(ISERROR(D23/D25),0,D23/D25*D26)</f>
        <v>14474.2386997375</v>
      </c>
      <c r="E27" s="773">
        <f t="shared" ref="E27:W27" si="5">IF(ISERROR(E23/E25),0,E23/E25*E26)</f>
        <v>2375.3951179856895</v>
      </c>
      <c r="F27" s="773">
        <f t="shared" si="5"/>
        <v>231.58322655995497</v>
      </c>
      <c r="G27" s="773">
        <f t="shared" si="5"/>
        <v>0</v>
      </c>
      <c r="H27" s="773">
        <f t="shared" si="5"/>
        <v>0</v>
      </c>
      <c r="I27" s="773">
        <f t="shared" si="5"/>
        <v>0</v>
      </c>
      <c r="J27" s="773">
        <f t="shared" si="5"/>
        <v>198.60862941338289</v>
      </c>
      <c r="K27" s="773">
        <f t="shared" si="5"/>
        <v>0</v>
      </c>
      <c r="L27" s="773">
        <f t="shared" si="5"/>
        <v>46.0697694689337</v>
      </c>
      <c r="M27" s="773">
        <f t="shared" si="5"/>
        <v>0</v>
      </c>
      <c r="N27" s="773">
        <f t="shared" si="5"/>
        <v>0</v>
      </c>
      <c r="O27" s="773">
        <f t="shared" si="5"/>
        <v>0</v>
      </c>
      <c r="P27" s="773">
        <f t="shared" si="5"/>
        <v>0</v>
      </c>
      <c r="Q27" s="773">
        <f t="shared" si="5"/>
        <v>0</v>
      </c>
      <c r="R27" s="773">
        <f t="shared" si="5"/>
        <v>0</v>
      </c>
      <c r="S27" s="773">
        <f t="shared" si="5"/>
        <v>0</v>
      </c>
      <c r="T27" s="773">
        <f t="shared" si="5"/>
        <v>0</v>
      </c>
      <c r="U27" s="773">
        <f t="shared" si="5"/>
        <v>0</v>
      </c>
      <c r="V27" s="773">
        <f t="shared" si="5"/>
        <v>0</v>
      </c>
      <c r="W27" s="774">
        <f t="shared" si="5"/>
        <v>0</v>
      </c>
      <c r="X27" s="775"/>
    </row>
    <row r="28" spans="1:24" s="653" customFormat="1" ht="12.75" x14ac:dyDescent="0.2">
      <c r="B28" s="826"/>
      <c r="C28" s="768"/>
      <c r="D28" s="769"/>
      <c r="E28" s="769"/>
      <c r="F28" s="769"/>
      <c r="G28" s="769"/>
      <c r="H28" s="769"/>
      <c r="I28" s="769"/>
      <c r="J28" s="769"/>
      <c r="K28" s="769"/>
      <c r="L28" s="769"/>
      <c r="M28" s="769"/>
      <c r="N28" s="769"/>
      <c r="O28" s="769"/>
      <c r="P28" s="769"/>
      <c r="Q28" s="769"/>
      <c r="R28" s="769"/>
      <c r="S28" s="769"/>
      <c r="T28" s="769"/>
      <c r="U28" s="769"/>
      <c r="V28" s="769"/>
      <c r="W28" s="770"/>
      <c r="X28" s="650"/>
    </row>
    <row r="29" spans="1:24" s="651" customFormat="1" ht="12.75" x14ac:dyDescent="0.2">
      <c r="B29" s="826"/>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826" t="s">
        <v>349</v>
      </c>
      <c r="C30" s="765">
        <f>SUM(D30:W30)</f>
        <v>7196875.9800000004</v>
      </c>
      <c r="D30" s="764">
        <f>SUM('O4 Summary by Class &amp; Accounts'!E60:E73)+SUM('O4 Summary by Class &amp; Accounts'!E74:E76)+SUM('O4 Summary by Class &amp; Accounts'!E77) +SUM('O4 Summary by Class &amp; Accounts'!E79:E80)</f>
        <v>4037623.6974875103</v>
      </c>
      <c r="E30" s="764">
        <f>SUM('O4 Summary by Class &amp; Accounts'!F60:F73)+SUM('O4 Summary by Class &amp; Accounts'!F74:F76)+SUM('O4 Summary by Class &amp; Accounts'!F77) +SUM('O4 Summary by Class &amp; Accounts'!F79:F80)</f>
        <v>1491656.2714712024</v>
      </c>
      <c r="F30" s="764">
        <f>SUM('O4 Summary by Class &amp; Accounts'!G60:G73)+SUM('O4 Summary by Class &amp; Accounts'!G74:G76)+SUM('O4 Summary by Class &amp; Accounts'!G77) +SUM('O4 Summary by Class &amp; Accounts'!G79:G80)</f>
        <v>1195931.1595758605</v>
      </c>
      <c r="G30" s="764">
        <f>SUM('O4 Summary by Class &amp; Accounts'!H60:H73)+SUM('O4 Summary by Class &amp; Accounts'!H74:H76)+SUM('O4 Summary by Class &amp; Accounts'!H77) +SUM('O4 Summary by Class &amp; Accounts'!H79:H80)</f>
        <v>0</v>
      </c>
      <c r="H30" s="764">
        <f>SUM('O4 Summary by Class &amp; Accounts'!I60:I73)+SUM('O4 Summary by Class &amp; Accounts'!I74:I76)+SUM('O4 Summary by Class &amp; Accounts'!I77) +SUM('O4 Summary by Class &amp; Accounts'!I79:I80)</f>
        <v>0</v>
      </c>
      <c r="I30" s="764">
        <f>SUM('O4 Summary by Class &amp; Accounts'!J60:J73)+SUM('O4 Summary by Class &amp; Accounts'!J74:J76)+SUM('O4 Summary by Class &amp; Accounts'!J77) +SUM('O4 Summary by Class &amp; Accounts'!J79:J80)</f>
        <v>253917.05583512248</v>
      </c>
      <c r="J30" s="764">
        <f>SUM('O4 Summary by Class &amp; Accounts'!K60:K73)+SUM('O4 Summary by Class &amp; Accounts'!K74:K76)+SUM('O4 Summary by Class &amp; Accounts'!K77) +SUM('O4 Summary by Class &amp; Accounts'!K79:K80)</f>
        <v>208773.90300067066</v>
      </c>
      <c r="K30" s="764">
        <f>SUM('O4 Summary by Class &amp; Accounts'!L60:L73)+SUM('O4 Summary by Class &amp; Accounts'!L74:L76)+SUM('O4 Summary by Class &amp; Accounts'!L77) +SUM('O4 Summary by Class &amp; Accounts'!L79:L80)</f>
        <v>0</v>
      </c>
      <c r="L30" s="764">
        <f>SUM('O4 Summary by Class &amp; Accounts'!M60:M73)+SUM('O4 Summary by Class &amp; Accounts'!M74:M76)+SUM('O4 Summary by Class &amp; Accounts'!M77) +SUM('O4 Summary by Class &amp; Accounts'!M79:M80)</f>
        <v>8973.8926296336758</v>
      </c>
      <c r="M30" s="764">
        <f>SUM('O4 Summary by Class &amp; Accounts'!N60:N73)+SUM('O4 Summary by Class &amp; Accounts'!N74:N76)+SUM('O4 Summary by Class &amp; Accounts'!N77) +SUM('O4 Summary by Class &amp; Accounts'!N79:N80)</f>
        <v>0</v>
      </c>
      <c r="N30" s="764">
        <f>SUM('O4 Summary by Class &amp; Accounts'!O60:O73)+SUM('O4 Summary by Class &amp; Accounts'!O74:O76)+SUM('O4 Summary by Class &amp; Accounts'!O77) +SUM('O4 Summary by Class &amp; Accounts'!O79:O80)</f>
        <v>0</v>
      </c>
      <c r="O30" s="764">
        <f>SUM('O4 Summary by Class &amp; Accounts'!P60:P73)+SUM('O4 Summary by Class &amp; Accounts'!P74:P76)+SUM('O4 Summary by Class &amp; Accounts'!P77) +SUM('O4 Summary by Class &amp; Accounts'!P79:P80)</f>
        <v>0</v>
      </c>
      <c r="P30" s="764">
        <f>SUM('O4 Summary by Class &amp; Accounts'!Q60:Q73)+SUM('O4 Summary by Class &amp; Accounts'!Q74:Q76)+SUM('O4 Summary by Class &amp; Accounts'!Q77) +SUM('O4 Summary by Class &amp; Accounts'!Q79:Q80)</f>
        <v>0</v>
      </c>
      <c r="Q30" s="764">
        <f>SUM('O4 Summary by Class &amp; Accounts'!R60:R73)+SUM('O4 Summary by Class &amp; Accounts'!R74:R76)+SUM('O4 Summary by Class &amp; Accounts'!R77) +SUM('O4 Summary by Class &amp; Accounts'!R79:R80)</f>
        <v>0</v>
      </c>
      <c r="R30" s="764">
        <f>SUM('O4 Summary by Class &amp; Accounts'!S60:S73)+SUM('O4 Summary by Class &amp; Accounts'!S74:S76)+SUM('O4 Summary by Class &amp; Accounts'!S77) +SUM('O4 Summary by Class &amp; Accounts'!S79:S80)</f>
        <v>0</v>
      </c>
      <c r="S30" s="764">
        <f>SUM('O4 Summary by Class &amp; Accounts'!T60:T73)+SUM('O4 Summary by Class &amp; Accounts'!T74:T76)+SUM('O4 Summary by Class &amp; Accounts'!T77) +SUM('O4 Summary by Class &amp; Accounts'!T79:T80)</f>
        <v>0</v>
      </c>
      <c r="T30" s="764">
        <f>SUM('O4 Summary by Class &amp; Accounts'!U60:U73)+SUM('O4 Summary by Class &amp; Accounts'!U74:U76)+SUM('O4 Summary by Class &amp; Accounts'!U77) +SUM('O4 Summary by Class &amp; Accounts'!U79:U80)</f>
        <v>0</v>
      </c>
      <c r="U30" s="764">
        <f>SUM('O4 Summary by Class &amp; Accounts'!V60:V73)+SUM('O4 Summary by Class &amp; Accounts'!V74:V76)+SUM('O4 Summary by Class &amp; Accounts'!V77) +SUM('O4 Summary by Class &amp; Accounts'!V79:V80)</f>
        <v>0</v>
      </c>
      <c r="V30" s="764">
        <f>SUM('O4 Summary by Class &amp; Accounts'!W60:W73)+SUM('O4 Summary by Class &amp; Accounts'!W74:W76)+SUM('O4 Summary by Class &amp; Accounts'!W77) +SUM('O4 Summary by Class &amp; Accounts'!W79:W80)</f>
        <v>0</v>
      </c>
      <c r="W30" s="652">
        <f>SUM('O4 Summary by Class &amp; Accounts'!X60:X73)+SUM('O4 Summary by Class &amp; Accounts'!X74:X76)+SUM('O4 Summary by Class &amp; Accounts'!X77) +SUM('O4 Summary by Class &amp; Accounts'!X79:X80)</f>
        <v>0</v>
      </c>
      <c r="X30" s="764"/>
    </row>
    <row r="31" spans="1:24" s="651" customFormat="1" ht="12.75" x14ac:dyDescent="0.2">
      <c r="B31" s="826" t="s">
        <v>350</v>
      </c>
      <c r="C31" s="765">
        <f>SUM(D31:W31)</f>
        <v>-5426157.551556739</v>
      </c>
      <c r="D31" s="764">
        <f>'O7 Amortization'!AW80+'O7 Amortization'!AW151+'O7 Amortization'!AW222+'O7 Amortization'!AW293</f>
        <v>-3044207.2890168512</v>
      </c>
      <c r="E31" s="764">
        <f>'O7 Amortization'!AX80+'O7 Amortization'!AX151+'O7 Amortization'!AX222+'O7 Amortization'!AX293</f>
        <v>-1124649.3567852802</v>
      </c>
      <c r="F31" s="764">
        <f>'O7 Amortization'!AY80+'O7 Amortization'!AY151+'O7 Amortization'!AY222+'O7 Amortization'!AY293</f>
        <v>-901684.41289085045</v>
      </c>
      <c r="G31" s="764">
        <f>'O7 Amortization'!AZ80+'O7 Amortization'!AZ151+'O7 Amortization'!AZ222+'O7 Amortization'!AZ293</f>
        <v>0</v>
      </c>
      <c r="H31" s="764">
        <f>'O7 Amortization'!BA80+'O7 Amortization'!BA151+'O7 Amortization'!BA222+'O7 Amortization'!BA293</f>
        <v>0</v>
      </c>
      <c r="I31" s="764">
        <f>'O7 Amortization'!BB80+'O7 Amortization'!BB151+'O7 Amortization'!BB222+'O7 Amortization'!BB293</f>
        <v>-191443.33650012457</v>
      </c>
      <c r="J31" s="764">
        <f>'O7 Amortization'!BC80+'O7 Amortization'!BC151+'O7 Amortization'!BC222+'O7 Amortization'!BC293</f>
        <v>-157407.19910739147</v>
      </c>
      <c r="K31" s="764">
        <f>'O7 Amortization'!BD80+'O7 Amortization'!BD151+'O7 Amortization'!BD222+'O7 Amortization'!BD293</f>
        <v>0</v>
      </c>
      <c r="L31" s="764">
        <f>'O7 Amortization'!BE80+'O7 Amortization'!BE151+'O7 Amortization'!BE222+'O7 Amortization'!BE293</f>
        <v>-6765.9572562408011</v>
      </c>
      <c r="M31" s="764">
        <f>'O7 Amortization'!BF80+'O7 Amortization'!BF151+'O7 Amortization'!BF222+'O7 Amortization'!BF293</f>
        <v>0</v>
      </c>
      <c r="N31" s="764">
        <f>'O7 Amortization'!BG80+'O7 Amortization'!BG151+'O7 Amortization'!BG222+'O7 Amortization'!BG293</f>
        <v>0</v>
      </c>
      <c r="O31" s="764">
        <f>'O7 Amortization'!BH80+'O7 Amortization'!BH151+'O7 Amortization'!BH222+'O7 Amortization'!BH293</f>
        <v>0</v>
      </c>
      <c r="P31" s="764">
        <f>'O7 Amortization'!BI80+'O7 Amortization'!BI151+'O7 Amortization'!BI222+'O7 Amortization'!BI293</f>
        <v>0</v>
      </c>
      <c r="Q31" s="764">
        <f>'O7 Amortization'!BJ80+'O7 Amortization'!BJ151+'O7 Amortization'!BJ222+'O7 Amortization'!BJ293</f>
        <v>0</v>
      </c>
      <c r="R31" s="764">
        <f>'O7 Amortization'!BK80+'O7 Amortization'!BK151+'O7 Amortization'!BK222+'O7 Amortization'!BK293</f>
        <v>0</v>
      </c>
      <c r="S31" s="764">
        <f>'O7 Amortization'!BL80+'O7 Amortization'!BL151+'O7 Amortization'!BL222+'O7 Amortization'!BL293</f>
        <v>0</v>
      </c>
      <c r="T31" s="764">
        <f>'O7 Amortization'!BM80+'O7 Amortization'!BM151+'O7 Amortization'!BM222+'O7 Amortization'!BM293</f>
        <v>0</v>
      </c>
      <c r="U31" s="764">
        <f>'O7 Amortization'!BN80+'O7 Amortization'!BN151+'O7 Amortization'!BN222+'O7 Amortization'!BN293</f>
        <v>0</v>
      </c>
      <c r="V31" s="764">
        <f>'O7 Amortization'!BO80+'O7 Amortization'!BO151+'O7 Amortization'!BO222+'O7 Amortization'!BO293</f>
        <v>0</v>
      </c>
      <c r="W31" s="652">
        <f>'O7 Amortization'!BP80+'O7 Amortization'!BP151+'O7 Amortization'!BP222+'O7 Amortization'!BP293</f>
        <v>0</v>
      </c>
      <c r="X31" s="764"/>
    </row>
    <row r="32" spans="1:24" s="651" customFormat="1" ht="12.75" x14ac:dyDescent="0.2">
      <c r="B32" s="826" t="s">
        <v>351</v>
      </c>
      <c r="C32" s="765">
        <f>SUM(D32:W32)</f>
        <v>1770718.4284432612</v>
      </c>
      <c r="D32" s="764">
        <f t="shared" ref="D32:W32" si="6">D30+D31</f>
        <v>993416.40847065905</v>
      </c>
      <c r="E32" s="764">
        <f t="shared" si="6"/>
        <v>367006.91468592221</v>
      </c>
      <c r="F32" s="764">
        <f t="shared" si="6"/>
        <v>294246.74668501003</v>
      </c>
      <c r="G32" s="764">
        <f t="shared" si="6"/>
        <v>0</v>
      </c>
      <c r="H32" s="764">
        <f t="shared" si="6"/>
        <v>0</v>
      </c>
      <c r="I32" s="764">
        <f t="shared" si="6"/>
        <v>62473.719334997906</v>
      </c>
      <c r="J32" s="764">
        <f t="shared" si="6"/>
        <v>51366.703893279191</v>
      </c>
      <c r="K32" s="764">
        <f t="shared" si="6"/>
        <v>0</v>
      </c>
      <c r="L32" s="764">
        <f t="shared" si="6"/>
        <v>2207.9353733928747</v>
      </c>
      <c r="M32" s="764">
        <f t="shared" si="6"/>
        <v>0</v>
      </c>
      <c r="N32" s="764">
        <f t="shared" si="6"/>
        <v>0</v>
      </c>
      <c r="O32" s="764">
        <f t="shared" si="6"/>
        <v>0</v>
      </c>
      <c r="P32" s="764">
        <f t="shared" si="6"/>
        <v>0</v>
      </c>
      <c r="Q32" s="764">
        <f t="shared" si="6"/>
        <v>0</v>
      </c>
      <c r="R32" s="764">
        <f t="shared" si="6"/>
        <v>0</v>
      </c>
      <c r="S32" s="764">
        <f t="shared" si="6"/>
        <v>0</v>
      </c>
      <c r="T32" s="764">
        <f t="shared" si="6"/>
        <v>0</v>
      </c>
      <c r="U32" s="764">
        <f t="shared" si="6"/>
        <v>0</v>
      </c>
      <c r="V32" s="764">
        <f t="shared" si="6"/>
        <v>0</v>
      </c>
      <c r="W32" s="652">
        <f t="shared" si="6"/>
        <v>0</v>
      </c>
      <c r="X32" s="764"/>
    </row>
    <row r="33" spans="2:24" s="651" customFormat="1" ht="12.75" x14ac:dyDescent="0.2">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2:24" s="651" customFormat="1" ht="12.75" x14ac:dyDescent="0.2">
      <c r="B34" s="826" t="s">
        <v>352</v>
      </c>
      <c r="C34" s="765">
        <f>SUM(D34:W34)</f>
        <v>156241.50298226948</v>
      </c>
      <c r="D34" s="764">
        <f>'O7 Amortization'!AW367+'O7 Amortization'!AW439+'O7 Amortization'!AW512+'O7 Amortization'!AW585</f>
        <v>87655.30998802578</v>
      </c>
      <c r="E34" s="764">
        <f>'O7 Amortization'!AX367+'O7 Amortization'!AX439+'O7 Amortization'!AX512+'O7 Amortization'!AX585</f>
        <v>32383.303315946378</v>
      </c>
      <c r="F34" s="764">
        <f>'O7 Amortization'!AY367+'O7 Amortization'!AY439+'O7 Amortization'!AY512+'O7 Amortization'!AY585</f>
        <v>25963.2210357279</v>
      </c>
      <c r="G34" s="764">
        <f>'O7 Amortization'!AZ367+'O7 Amortization'!AZ439+'O7 Amortization'!AZ512+'O7 Amortization'!AZ585</f>
        <v>0</v>
      </c>
      <c r="H34" s="764">
        <f>'O7 Amortization'!BA367+'O7 Amortization'!BA439+'O7 Amortization'!BA512+'O7 Amortization'!BA585</f>
        <v>0</v>
      </c>
      <c r="I34" s="764">
        <f>'O7 Amortization'!BB367+'O7 Amortization'!BB439+'O7 Amortization'!BB512+'O7 Amortization'!BB585</f>
        <v>5512.4449200960635</v>
      </c>
      <c r="J34" s="764">
        <f>'O7 Amortization'!BC367+'O7 Amortization'!BC439+'O7 Amortization'!BC512+'O7 Amortization'!BC585</f>
        <v>4532.4038484124794</v>
      </c>
      <c r="K34" s="764">
        <f>'O7 Amortization'!BD367+'O7 Amortization'!BD439+'O7 Amortization'!BD512+'O7 Amortization'!BD585</f>
        <v>0</v>
      </c>
      <c r="L34" s="764">
        <f>'O7 Amortization'!BE367+'O7 Amortization'!BE439+'O7 Amortization'!BE512+'O7 Amortization'!BE585</f>
        <v>194.81987406089445</v>
      </c>
      <c r="M34" s="764">
        <f>'O7 Amortization'!BF367+'O7 Amortization'!BF439+'O7 Amortization'!BF512+'O7 Amortization'!BF585</f>
        <v>0</v>
      </c>
      <c r="N34" s="764">
        <f>'O7 Amortization'!BG367+'O7 Amortization'!BG439+'O7 Amortization'!BG512+'O7 Amortization'!BG585</f>
        <v>0</v>
      </c>
      <c r="O34" s="764">
        <f>'O7 Amortization'!BH367+'O7 Amortization'!BH439+'O7 Amortization'!BH512+'O7 Amortization'!BH585</f>
        <v>0</v>
      </c>
      <c r="P34" s="764">
        <f>'O7 Amortization'!BI367+'O7 Amortization'!BI439+'O7 Amortization'!BI512+'O7 Amortization'!BI585</f>
        <v>0</v>
      </c>
      <c r="Q34" s="764">
        <f>'O7 Amortization'!BJ367+'O7 Amortization'!BJ439+'O7 Amortization'!BJ512+'O7 Amortization'!BJ585</f>
        <v>0</v>
      </c>
      <c r="R34" s="764">
        <f>'O7 Amortization'!BK367+'O7 Amortization'!BK439+'O7 Amortization'!BK512+'O7 Amortization'!BK585</f>
        <v>0</v>
      </c>
      <c r="S34" s="764">
        <f>'O7 Amortization'!BL367+'O7 Amortization'!BL439+'O7 Amortization'!BL512+'O7 Amortization'!BL585</f>
        <v>0</v>
      </c>
      <c r="T34" s="764">
        <f>'O7 Amortization'!BM367+'O7 Amortization'!BM439+'O7 Amortization'!BM512+'O7 Amortization'!BM585</f>
        <v>0</v>
      </c>
      <c r="U34" s="764">
        <f>'O7 Amortization'!BN367+'O7 Amortization'!BN439+'O7 Amortization'!BN512+'O7 Amortization'!BN585</f>
        <v>0</v>
      </c>
      <c r="V34" s="764">
        <f>'O7 Amortization'!BO367+'O7 Amortization'!BO439+'O7 Amortization'!BO512+'O7 Amortization'!BO585</f>
        <v>0</v>
      </c>
      <c r="W34" s="652">
        <f>'O7 Amortization'!BP367+'O7 Amortization'!BP439+'O7 Amortization'!BP512+'O7 Amortization'!BP585</f>
        <v>0</v>
      </c>
      <c r="X34" s="764"/>
    </row>
    <row r="35" spans="2:24" s="651" customFormat="1" ht="12.75" x14ac:dyDescent="0.2">
      <c r="B35" s="826"/>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2:24" s="651" customFormat="1" ht="12.75" x14ac:dyDescent="0.2">
      <c r="B36" s="912" t="s">
        <v>1200</v>
      </c>
      <c r="C36" s="913">
        <f>SUM(D36:W36)</f>
        <v>26602893.736707941</v>
      </c>
      <c r="D36" s="914">
        <f>IF(ISERROR('O6 Source Data for E2'!D102), "-", 'O6 Source Data for E2'!D102)</f>
        <v>14007731.708088147</v>
      </c>
      <c r="E36" s="914">
        <f>IF(ISERROR('O6 Source Data for E2'!E102), "-", 'O6 Source Data for E2'!E102)</f>
        <v>5752681.6994989533</v>
      </c>
      <c r="F36" s="914">
        <f>IF(ISERROR('O6 Source Data for E2'!F102), "-", 'O6 Source Data for E2'!F102)</f>
        <v>4925366.5420806343</v>
      </c>
      <c r="G36" s="914">
        <f>IF(ISERROR('O6 Source Data for E2'!G102), "-", 'O6 Source Data for E2'!G102)</f>
        <v>0</v>
      </c>
      <c r="H36" s="914">
        <f>IF(ISERROR('O6 Source Data for E2'!H102), "-", 'O6 Source Data for E2'!H102)</f>
        <v>0</v>
      </c>
      <c r="I36" s="914">
        <f>IF(ISERROR('O6 Source Data for E2'!I102), "-", 'O6 Source Data for E2'!I102)</f>
        <v>1127761.7966888468</v>
      </c>
      <c r="J36" s="914">
        <f>IF(ISERROR('O6 Source Data for E2'!J102), "-", 'O6 Source Data for E2'!J102)</f>
        <v>756479.93591376301</v>
      </c>
      <c r="K36" s="914">
        <f>IF(ISERROR('O6 Source Data for E2'!K102), "-", 'O6 Source Data for E2'!K102)</f>
        <v>0</v>
      </c>
      <c r="L36" s="914">
        <f>IF(ISERROR('O6 Source Data for E2'!L102), "-", 'O6 Source Data for E2'!L102)</f>
        <v>32872.054437597617</v>
      </c>
      <c r="M36" s="914">
        <f>IF(ISERROR('O6 Source Data for E2'!M102), "-", 'O6 Source Data for E2'!M102)</f>
        <v>0</v>
      </c>
      <c r="N36" s="914">
        <f>IF(ISERROR('O6 Source Data for E2'!N102), "-", 'O6 Source Data for E2'!N102)</f>
        <v>0</v>
      </c>
      <c r="O36" s="914">
        <f>IF(ISERROR('O6 Source Data for E2'!O102), "-", 'O6 Source Data for E2'!O102)</f>
        <v>0</v>
      </c>
      <c r="P36" s="914">
        <f>IF(ISERROR('O6 Source Data for E2'!P102), "-", 'O6 Source Data for E2'!P102)</f>
        <v>0</v>
      </c>
      <c r="Q36" s="914">
        <f>IF(ISERROR('O6 Source Data for E2'!Q102), "-", 'O6 Source Data for E2'!Q102)</f>
        <v>0</v>
      </c>
      <c r="R36" s="914">
        <f>IF(ISERROR('O6 Source Data for E2'!R102), "-", 'O6 Source Data for E2'!R102)</f>
        <v>0</v>
      </c>
      <c r="S36" s="914">
        <f>IF(ISERROR('O6 Source Data for E2'!S102), "-", 'O6 Source Data for E2'!S102)</f>
        <v>0</v>
      </c>
      <c r="T36" s="914">
        <f>IF(ISERROR('O6 Source Data for E2'!T102), "-", 'O6 Source Data for E2'!T102)</f>
        <v>0</v>
      </c>
      <c r="U36" s="914">
        <f>IF(ISERROR('O6 Source Data for E2'!U102), "-", 'O6 Source Data for E2'!U102)</f>
        <v>0</v>
      </c>
      <c r="V36" s="914">
        <f>IF(ISERROR('O6 Source Data for E2'!V102), "-", 'O6 Source Data for E2'!V102)</f>
        <v>0</v>
      </c>
      <c r="W36" s="915">
        <f>IF(ISERROR('O6 Source Data for E2'!W102), "-", 'O6 Source Data for E2'!W102)</f>
        <v>0</v>
      </c>
      <c r="X36" s="764"/>
    </row>
    <row r="37" spans="2: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2:24" s="651" customFormat="1" ht="12.75" x14ac:dyDescent="0.2">
      <c r="B38" s="926" t="s">
        <v>358</v>
      </c>
      <c r="C38" s="886">
        <f>SUM(D38:W38)</f>
        <v>1205452.0491835934</v>
      </c>
      <c r="D38" s="887">
        <f>SUM('O4 Summary by Class &amp; Accounts'!E174:E199) + 'O4 Summary by Class &amp; Accounts'!E208+ SUM('O4 Summary by Class &amp; Accounts'!E210:E213)</f>
        <v>796177.33979334147</v>
      </c>
      <c r="E38" s="887">
        <f>SUM('O4 Summary by Class &amp; Accounts'!F174:F199) + 'O4 Summary by Class &amp; Accounts'!F208+ SUM('O4 Summary by Class &amp; Accounts'!F210:F213)</f>
        <v>205293.9279219679</v>
      </c>
      <c r="F38" s="887">
        <f>SUM('O4 Summary by Class &amp; Accounts'!G174:G199) + 'O4 Summary by Class &amp; Accounts'!G208+ SUM('O4 Summary by Class &amp; Accounts'!G210:G213)</f>
        <v>140857.84992126122</v>
      </c>
      <c r="G38" s="887">
        <f>SUM('O4 Summary by Class &amp; Accounts'!H174:H199) + 'O4 Summary by Class &amp; Accounts'!H208+ SUM('O4 Summary by Class &amp; Accounts'!H210:H213)</f>
        <v>0</v>
      </c>
      <c r="H38" s="887">
        <f>SUM('O4 Summary by Class &amp; Accounts'!I174:I199) + 'O4 Summary by Class &amp; Accounts'!I208+ SUM('O4 Summary by Class &amp; Accounts'!I210:I213)</f>
        <v>0</v>
      </c>
      <c r="I38" s="887">
        <f>SUM('O4 Summary by Class &amp; Accounts'!J174:J199) + 'O4 Summary by Class &amp; Accounts'!J208+ SUM('O4 Summary by Class &amp; Accounts'!J210:J213)</f>
        <v>20747.061856122677</v>
      </c>
      <c r="J38" s="887">
        <f>SUM('O4 Summary by Class &amp; Accounts'!K174:K199) + 'O4 Summary by Class &amp; Accounts'!K208+ SUM('O4 Summary by Class &amp; Accounts'!K210:K213)</f>
        <v>40608.402417468038</v>
      </c>
      <c r="K38" s="887">
        <f>SUM('O4 Summary by Class &amp; Accounts'!L174:L199) + 'O4 Summary by Class &amp; Accounts'!L208+ SUM('O4 Summary by Class &amp; Accounts'!L210:L213)</f>
        <v>0</v>
      </c>
      <c r="L38" s="887">
        <f>SUM('O4 Summary by Class &amp; Accounts'!M174:M199) + 'O4 Summary by Class &amp; Accounts'!M208+ SUM('O4 Summary by Class &amp; Accounts'!M210:M213)</f>
        <v>1767.4672734318781</v>
      </c>
      <c r="M38" s="887">
        <f>SUM('O4 Summary by Class &amp; Accounts'!N174:N199) + 'O4 Summary by Class &amp; Accounts'!N208+ SUM('O4 Summary by Class &amp; Accounts'!N210:N213)</f>
        <v>0</v>
      </c>
      <c r="N38" s="887">
        <f>SUM('O4 Summary by Class &amp; Accounts'!O174:O199) + 'O4 Summary by Class &amp; Accounts'!O208+ SUM('O4 Summary by Class &amp; Accounts'!O210:O213)</f>
        <v>0</v>
      </c>
      <c r="O38" s="887">
        <f>SUM('O4 Summary by Class &amp; Accounts'!P174:P199) + 'O4 Summary by Class &amp; Accounts'!P208+ SUM('O4 Summary by Class &amp; Accounts'!P210:P213)</f>
        <v>0</v>
      </c>
      <c r="P38" s="887">
        <f>SUM('O4 Summary by Class &amp; Accounts'!Q174:Q199) + 'O4 Summary by Class &amp; Accounts'!Q208+ SUM('O4 Summary by Class &amp; Accounts'!Q210:Q213)</f>
        <v>0</v>
      </c>
      <c r="Q38" s="887">
        <f>SUM('O4 Summary by Class &amp; Accounts'!R174:R199) + 'O4 Summary by Class &amp; Accounts'!R208+ SUM('O4 Summary by Class &amp; Accounts'!R210:R213)</f>
        <v>0</v>
      </c>
      <c r="R38" s="887">
        <f>SUM('O4 Summary by Class &amp; Accounts'!S174:S199) + 'O4 Summary by Class &amp; Accounts'!S208+ SUM('O4 Summary by Class &amp; Accounts'!S210:S213)</f>
        <v>0</v>
      </c>
      <c r="S38" s="887">
        <f>SUM('O4 Summary by Class &amp; Accounts'!T174:T199) + 'O4 Summary by Class &amp; Accounts'!T208+ SUM('O4 Summary by Class &amp; Accounts'!T210:T213)</f>
        <v>0</v>
      </c>
      <c r="T38" s="887">
        <f>SUM('O4 Summary by Class &amp; Accounts'!U174:U199) + 'O4 Summary by Class &amp; Accounts'!U208+ SUM('O4 Summary by Class &amp; Accounts'!U210:U213)</f>
        <v>0</v>
      </c>
      <c r="U38" s="887">
        <f>SUM('O4 Summary by Class &amp; Accounts'!V174:V199) + 'O4 Summary by Class &amp; Accounts'!V208+ SUM('O4 Summary by Class &amp; Accounts'!V210:V213)</f>
        <v>0</v>
      </c>
      <c r="V38" s="887">
        <f>SUM('O4 Summary by Class &amp; Accounts'!W174:W199) + 'O4 Summary by Class &amp; Accounts'!W208+ SUM('O4 Summary by Class &amp; Accounts'!W210:W213)</f>
        <v>0</v>
      </c>
      <c r="W38" s="888">
        <f>SUM('O4 Summary by Class &amp; Accounts'!X174:X199) + 'O4 Summary by Class &amp; Accounts'!X208+ SUM('O4 Summary by Class &amp; Accounts'!X210:X213)</f>
        <v>0</v>
      </c>
      <c r="X38" s="764"/>
    </row>
    <row r="39" spans="2: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2:24" s="651" customFormat="1" ht="12.75" x14ac:dyDescent="0.2">
      <c r="B40" s="912" t="s">
        <v>353</v>
      </c>
      <c r="C40" s="913">
        <f>SUM(D40:W40)</f>
        <v>1794267.8794239224</v>
      </c>
      <c r="D40" s="916">
        <f>'O6 Source Data for E2'!D163</f>
        <v>1195727.2605796882</v>
      </c>
      <c r="E40" s="916">
        <f>'O6 Source Data for E2'!E163</f>
        <v>301823.90378294943</v>
      </c>
      <c r="F40" s="916">
        <f>'O6 Source Data for E2'!F163</f>
        <v>204278.14132646358</v>
      </c>
      <c r="G40" s="916">
        <f>'O6 Source Data for E2'!G163</f>
        <v>0</v>
      </c>
      <c r="H40" s="916">
        <f>'O6 Source Data for E2'!H163</f>
        <v>0</v>
      </c>
      <c r="I40" s="916">
        <f>'O6 Source Data for E2'!I163</f>
        <v>28900.155505180788</v>
      </c>
      <c r="J40" s="916">
        <f>'O6 Source Data for E2'!J163</f>
        <v>60887.666344352649</v>
      </c>
      <c r="K40" s="916">
        <f>'O6 Source Data for E2'!K163</f>
        <v>0</v>
      </c>
      <c r="L40" s="916">
        <f>'O6 Source Data for E2'!L163</f>
        <v>2650.7518852873754</v>
      </c>
      <c r="M40" s="916">
        <f>'O6 Source Data for E2'!M163</f>
        <v>0</v>
      </c>
      <c r="N40" s="916">
        <f>'O6 Source Data for E2'!N163</f>
        <v>0</v>
      </c>
      <c r="O40" s="916">
        <f>'O6 Source Data for E2'!O163</f>
        <v>0</v>
      </c>
      <c r="P40" s="916">
        <f>'O6 Source Data for E2'!P163</f>
        <v>0</v>
      </c>
      <c r="Q40" s="916">
        <f>'O6 Source Data for E2'!Q163</f>
        <v>0</v>
      </c>
      <c r="R40" s="916">
        <f>'O6 Source Data for E2'!R163</f>
        <v>0</v>
      </c>
      <c r="S40" s="916">
        <f>'O6 Source Data for E2'!S163</f>
        <v>0</v>
      </c>
      <c r="T40" s="916">
        <f>'O6 Source Data for E2'!T163</f>
        <v>0</v>
      </c>
      <c r="U40" s="916">
        <f>'O6 Source Data for E2'!U163</f>
        <v>0</v>
      </c>
      <c r="V40" s="916">
        <f>'O6 Source Data for E2'!V163</f>
        <v>0</v>
      </c>
      <c r="W40" s="917">
        <f>'O6 Source Data for E2'!W163</f>
        <v>0</v>
      </c>
      <c r="X40" s="764"/>
    </row>
    <row r="41" spans="2:24" s="651" customFormat="1" ht="12.75" x14ac:dyDescent="0.2">
      <c r="B41" s="826"/>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2:24" s="651" customFormat="1" ht="19.5" customHeight="1" x14ac:dyDescent="0.2">
      <c r="B42" s="925" t="s">
        <v>357</v>
      </c>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2:24" s="651" customFormat="1" ht="12.75" x14ac:dyDescent="0.2">
      <c r="B43" s="826" t="s">
        <v>1441</v>
      </c>
      <c r="C43" s="765">
        <f>SUM(D43:W43)</f>
        <v>3831814.9768000012</v>
      </c>
      <c r="D43" s="764">
        <f>'O5 Details by Class &amp; Accounts'!I57</f>
        <v>1180232.1385864592</v>
      </c>
      <c r="E43" s="764">
        <f>'O5 Details by Class &amp; Accounts'!J57</f>
        <v>1348678.3075149027</v>
      </c>
      <c r="F43" s="764">
        <f>'O5 Details by Class &amp; Accounts'!K57</f>
        <v>1284618.4048798231</v>
      </c>
      <c r="G43" s="764">
        <f>'O5 Details by Class &amp; Accounts'!L57</f>
        <v>0</v>
      </c>
      <c r="H43" s="764">
        <f>'O5 Details by Class &amp; Accounts'!M57</f>
        <v>0</v>
      </c>
      <c r="I43" s="764">
        <f>'O5 Details by Class &amp; Accounts'!N57</f>
        <v>0</v>
      </c>
      <c r="J43" s="764">
        <f>'O5 Details by Class &amp; Accounts'!O57</f>
        <v>16220.219183956879</v>
      </c>
      <c r="K43" s="764">
        <f>'O5 Details by Class &amp; Accounts'!P57</f>
        <v>0</v>
      </c>
      <c r="L43" s="764">
        <f>'O5 Details by Class &amp; Accounts'!Q57</f>
        <v>2065.9066348594138</v>
      </c>
      <c r="M43" s="764">
        <f>'O5 Details by Class &amp; Accounts'!R57</f>
        <v>0</v>
      </c>
      <c r="N43" s="764">
        <f>'O5 Details by Class &amp; Accounts'!S57</f>
        <v>0</v>
      </c>
      <c r="O43" s="764">
        <f>'O5 Details by Class &amp; Accounts'!T57</f>
        <v>0</v>
      </c>
      <c r="P43" s="764">
        <f>'O5 Details by Class &amp; Accounts'!U57</f>
        <v>0</v>
      </c>
      <c r="Q43" s="764">
        <f>'O5 Details by Class &amp; Accounts'!V57</f>
        <v>0</v>
      </c>
      <c r="R43" s="764">
        <f>'O5 Details by Class &amp; Accounts'!W57</f>
        <v>0</v>
      </c>
      <c r="S43" s="764">
        <f>'O5 Details by Class &amp; Accounts'!X57</f>
        <v>0</v>
      </c>
      <c r="T43" s="764">
        <f>'O5 Details by Class &amp; Accounts'!Y57</f>
        <v>0</v>
      </c>
      <c r="U43" s="764">
        <f>'O5 Details by Class &amp; Accounts'!Z57</f>
        <v>0</v>
      </c>
      <c r="V43" s="764">
        <f>'O5 Details by Class &amp; Accounts'!AA57</f>
        <v>0</v>
      </c>
      <c r="W43" s="652">
        <f>'O5 Details by Class &amp; Accounts'!AB57</f>
        <v>0</v>
      </c>
      <c r="X43" s="764"/>
    </row>
    <row r="44" spans="2:24" s="651" customFormat="1" ht="12.75" x14ac:dyDescent="0.2">
      <c r="B44" s="826" t="s">
        <v>347</v>
      </c>
      <c r="C44" s="765">
        <f>SUM(D44:W44)</f>
        <v>-2780480.6807726566</v>
      </c>
      <c r="D44" s="667">
        <f>IF(ISERROR('O7 Amortization'!G55+'O7 Amortization'!G125+'O7 Amortization'!G196+'O7 Amortization'!G267), "-", 'O7 Amortization'!G55+'O7 Amortization'!G125+'O7 Amortization'!G196+'O7 Amortization'!G267)</f>
        <v>-856412.08670966793</v>
      </c>
      <c r="E44" s="667">
        <f>IF(ISERROR('O7 Amortization'!H55+'O7 Amortization'!H125+'O7 Amortization'!H196+'O7 Amortization'!H267), "-", 'O7 Amortization'!H55+'O7 Amortization'!H125+'O7 Amortization'!H196+'O7 Amortization'!H267)</f>
        <v>-978641.71452088305</v>
      </c>
      <c r="F44" s="667">
        <f>IF(ISERROR('O7 Amortization'!I55+'O7 Amortization'!I125+'O7 Amortization'!I196+'O7 Amortization'!I267), "-", 'O7 Amortization'!I55+'O7 Amortization'!I125+'O7 Amortization'!I196+'O7 Amortization'!I267)</f>
        <v>-932157.91434591624</v>
      </c>
      <c r="G44" s="667">
        <f>IF(ISERROR('O7 Amortization'!J55+'O7 Amortization'!J125+'O7 Amortization'!J196+'O7 Amortization'!J267), "-", 'O7 Amortization'!J55+'O7 Amortization'!J125+'O7 Amortization'!J196+'O7 Amortization'!J267)</f>
        <v>0</v>
      </c>
      <c r="H44" s="667">
        <f>IF(ISERROR('O7 Amortization'!K55+'O7 Amortization'!K125+'O7 Amortization'!K196+'O7 Amortization'!K267), "-", 'O7 Amortization'!K55+'O7 Amortization'!K125+'O7 Amortization'!K196+'O7 Amortization'!K267)</f>
        <v>0</v>
      </c>
      <c r="I44" s="667">
        <f>IF(ISERROR('O7 Amortization'!L55+'O7 Amortization'!L125+'O7 Amortization'!L196+'O7 Amortization'!L267), "-", 'O7 Amortization'!L55+'O7 Amortization'!L125+'O7 Amortization'!L196+'O7 Amortization'!L267)</f>
        <v>0</v>
      </c>
      <c r="J44" s="667">
        <f>IF(ISERROR('O7 Amortization'!M55+'O7 Amortization'!M125+'O7 Amortization'!M196+'O7 Amortization'!M267), "-", 'O7 Amortization'!M55+'O7 Amortization'!M125+'O7 Amortization'!M196+'O7 Amortization'!M267)</f>
        <v>-11769.880944657127</v>
      </c>
      <c r="K44" s="667">
        <f>IF(ISERROR('O7 Amortization'!N55+'O7 Amortization'!N125+'O7 Amortization'!N196+'O7 Amortization'!N267), "-", 'O7 Amortization'!N55+'O7 Amortization'!N125+'O7 Amortization'!N196+'O7 Amortization'!N267)</f>
        <v>0</v>
      </c>
      <c r="L44" s="667">
        <f>IF(ISERROR('O7 Amortization'!O55+'O7 Amortization'!O125+'O7 Amortization'!O196+'O7 Amortization'!O267), "-", 'O7 Amortization'!O55+'O7 Amortization'!O125+'O7 Amortization'!O196+'O7 Amortization'!O267)</f>
        <v>-1499.0842515323425</v>
      </c>
      <c r="M44" s="667">
        <f>IF(ISERROR('O7 Amortization'!P55+'O7 Amortization'!P125+'O7 Amortization'!P196+'O7 Amortization'!P267), "-", 'O7 Amortization'!P55+'O7 Amortization'!P125+'O7 Amortization'!P196+'O7 Amortization'!P267)</f>
        <v>0</v>
      </c>
      <c r="N44" s="667">
        <f>IF(ISERROR('O7 Amortization'!Q55+'O7 Amortization'!Q125+'O7 Amortization'!Q196+'O7 Amortization'!Q267), "-", 'O7 Amortization'!Q55+'O7 Amortization'!Q125+'O7 Amortization'!Q196+'O7 Amortization'!Q267)</f>
        <v>0</v>
      </c>
      <c r="O44" s="667">
        <f>IF(ISERROR('O7 Amortization'!R55+'O7 Amortization'!R125+'O7 Amortization'!R196+'O7 Amortization'!R267), "-", 'O7 Amortization'!R55+'O7 Amortization'!R125+'O7 Amortization'!R196+'O7 Amortization'!R267)</f>
        <v>0</v>
      </c>
      <c r="P44" s="667">
        <f>IF(ISERROR('O7 Amortization'!S55+'O7 Amortization'!S125+'O7 Amortization'!S196+'O7 Amortization'!S267), "-", 'O7 Amortization'!S55+'O7 Amortization'!S125+'O7 Amortization'!S196+'O7 Amortization'!S267)</f>
        <v>0</v>
      </c>
      <c r="Q44" s="667">
        <f>IF(ISERROR('O7 Amortization'!T55+'O7 Amortization'!T125+'O7 Amortization'!T196+'O7 Amortization'!T267), "-", 'O7 Amortization'!T55+'O7 Amortization'!T125+'O7 Amortization'!T196+'O7 Amortization'!T267)</f>
        <v>0</v>
      </c>
      <c r="R44" s="667">
        <f>IF(ISERROR('O7 Amortization'!U55+'O7 Amortization'!U125+'O7 Amortization'!U196+'O7 Amortization'!U267), "-", 'O7 Amortization'!U55+'O7 Amortization'!U125+'O7 Amortization'!U196+'O7 Amortization'!U267)</f>
        <v>0</v>
      </c>
      <c r="S44" s="667">
        <f>IF(ISERROR('O7 Amortization'!V55+'O7 Amortization'!V125+'O7 Amortization'!V196+'O7 Amortization'!V267), "-", 'O7 Amortization'!V55+'O7 Amortization'!V125+'O7 Amortization'!V196+'O7 Amortization'!V267)</f>
        <v>0</v>
      </c>
      <c r="T44" s="667">
        <f>IF(ISERROR('O7 Amortization'!W55+'O7 Amortization'!W125+'O7 Amortization'!W196+'O7 Amortization'!W267), "-", 'O7 Amortization'!W55+'O7 Amortization'!W125+'O7 Amortization'!W196+'O7 Amortization'!W267)</f>
        <v>0</v>
      </c>
      <c r="U44" s="667">
        <f>IF(ISERROR('O7 Amortization'!X55+'O7 Amortization'!X125+'O7 Amortization'!X196+'O7 Amortization'!X267), "-", 'O7 Amortization'!X55+'O7 Amortization'!X125+'O7 Amortization'!X196+'O7 Amortization'!X267)</f>
        <v>0</v>
      </c>
      <c r="V44" s="667">
        <f>IF(ISERROR('O7 Amortization'!Y55+'O7 Amortization'!Y125+'O7 Amortization'!Y196+'O7 Amortization'!Y267), "-", 'O7 Amortization'!Y55+'O7 Amortization'!Y125+'O7 Amortization'!Y196+'O7 Amortization'!Y267)</f>
        <v>0</v>
      </c>
      <c r="W44" s="668">
        <f>IF(ISERROR('O7 Amortization'!Z55+'O7 Amortization'!Z125+'O7 Amortization'!Z196+'O7 Amortization'!Z267), "-", 'O7 Amortization'!Z55+'O7 Amortization'!Z125+'O7 Amortization'!Z196+'O7 Amortization'!Z267)</f>
        <v>0</v>
      </c>
      <c r="X44" s="764"/>
    </row>
    <row r="45" spans="2:24" s="651" customFormat="1" ht="12.75" x14ac:dyDescent="0.2">
      <c r="B45" s="826" t="s">
        <v>348</v>
      </c>
      <c r="C45" s="765">
        <f>SUM(D45:W45)</f>
        <v>1051334.2960273447</v>
      </c>
      <c r="D45" s="667">
        <f>IF(ISERROR(D43+D44), "-", D43+D44)</f>
        <v>323820.05187679129</v>
      </c>
      <c r="E45" s="667">
        <f>IF(ISERROR(E43+E44), "-", E43+E44)</f>
        <v>370036.59299401962</v>
      </c>
      <c r="F45" s="667">
        <f t="shared" ref="F45:W45" si="7">IF(ISERROR(F43+F44), "-", F43+F44)</f>
        <v>352460.49053390685</v>
      </c>
      <c r="G45" s="667">
        <f t="shared" si="7"/>
        <v>0</v>
      </c>
      <c r="H45" s="667">
        <f t="shared" si="7"/>
        <v>0</v>
      </c>
      <c r="I45" s="667">
        <f t="shared" si="7"/>
        <v>0</v>
      </c>
      <c r="J45" s="667">
        <f t="shared" si="7"/>
        <v>4450.3382392997519</v>
      </c>
      <c r="K45" s="667">
        <f t="shared" si="7"/>
        <v>0</v>
      </c>
      <c r="L45" s="667">
        <f t="shared" si="7"/>
        <v>566.82238332707129</v>
      </c>
      <c r="M45" s="667">
        <f t="shared" si="7"/>
        <v>0</v>
      </c>
      <c r="N45" s="667">
        <f t="shared" si="7"/>
        <v>0</v>
      </c>
      <c r="O45" s="667">
        <f t="shared" si="7"/>
        <v>0</v>
      </c>
      <c r="P45" s="667">
        <f t="shared" si="7"/>
        <v>0</v>
      </c>
      <c r="Q45" s="667">
        <f t="shared" si="7"/>
        <v>0</v>
      </c>
      <c r="R45" s="667">
        <f t="shared" si="7"/>
        <v>0</v>
      </c>
      <c r="S45" s="667">
        <f t="shared" si="7"/>
        <v>0</v>
      </c>
      <c r="T45" s="667">
        <f t="shared" si="7"/>
        <v>0</v>
      </c>
      <c r="U45" s="667">
        <f t="shared" si="7"/>
        <v>0</v>
      </c>
      <c r="V45" s="667">
        <f t="shared" si="7"/>
        <v>0</v>
      </c>
      <c r="W45" s="668">
        <f t="shared" si="7"/>
        <v>0</v>
      </c>
      <c r="X45" s="764"/>
    </row>
    <row r="46" spans="2:24" s="651" customFormat="1" ht="12.75" x14ac:dyDescent="0.2">
      <c r="B46" s="826" t="s">
        <v>359</v>
      </c>
      <c r="C46" s="765">
        <f>SUM(D46:W46)</f>
        <v>67969.097731580288</v>
      </c>
      <c r="D46" s="764">
        <f t="shared" ref="D46:W46" si="8">IF(ISERROR(D45/D36*D32),0,D45/D36*D32)</f>
        <v>22965.042422998424</v>
      </c>
      <c r="E46" s="764">
        <f t="shared" si="8"/>
        <v>23607.422661235352</v>
      </c>
      <c r="F46" s="764">
        <f t="shared" si="8"/>
        <v>21056.37251330218</v>
      </c>
      <c r="G46" s="764">
        <f t="shared" si="8"/>
        <v>0</v>
      </c>
      <c r="H46" s="764">
        <f t="shared" si="8"/>
        <v>0</v>
      </c>
      <c r="I46" s="764">
        <f t="shared" si="8"/>
        <v>0</v>
      </c>
      <c r="J46" s="764">
        <f t="shared" si="8"/>
        <v>302.18806304085189</v>
      </c>
      <c r="K46" s="764">
        <f t="shared" si="8"/>
        <v>0</v>
      </c>
      <c r="L46" s="764">
        <f t="shared" si="8"/>
        <v>38.072071003486691</v>
      </c>
      <c r="M46" s="764">
        <f t="shared" si="8"/>
        <v>0</v>
      </c>
      <c r="N46" s="764">
        <f t="shared" si="8"/>
        <v>0</v>
      </c>
      <c r="O46" s="764">
        <f t="shared" si="8"/>
        <v>0</v>
      </c>
      <c r="P46" s="764">
        <f t="shared" si="8"/>
        <v>0</v>
      </c>
      <c r="Q46" s="764">
        <f t="shared" si="8"/>
        <v>0</v>
      </c>
      <c r="R46" s="764">
        <f t="shared" si="8"/>
        <v>0</v>
      </c>
      <c r="S46" s="764">
        <f t="shared" si="8"/>
        <v>0</v>
      </c>
      <c r="T46" s="764">
        <f t="shared" si="8"/>
        <v>0</v>
      </c>
      <c r="U46" s="764">
        <f t="shared" si="8"/>
        <v>0</v>
      </c>
      <c r="V46" s="764">
        <f t="shared" si="8"/>
        <v>0</v>
      </c>
      <c r="W46" s="652">
        <f t="shared" si="8"/>
        <v>0</v>
      </c>
      <c r="X46" s="764"/>
    </row>
    <row r="47" spans="2:24" s="651" customFormat="1" ht="12.75" x14ac:dyDescent="0.2">
      <c r="B47" s="826" t="s">
        <v>1196</v>
      </c>
      <c r="C47" s="765">
        <f>SUM(D47:W47)</f>
        <v>1119303.3937589251</v>
      </c>
      <c r="D47" s="764">
        <f t="shared" ref="D47:W47" si="9">SUM(D45:D46)</f>
        <v>346785.09429978969</v>
      </c>
      <c r="E47" s="764">
        <f t="shared" si="9"/>
        <v>393644.01565525495</v>
      </c>
      <c r="F47" s="764">
        <f t="shared" si="9"/>
        <v>373516.86304720904</v>
      </c>
      <c r="G47" s="764">
        <f t="shared" si="9"/>
        <v>0</v>
      </c>
      <c r="H47" s="764">
        <f t="shared" si="9"/>
        <v>0</v>
      </c>
      <c r="I47" s="764">
        <f t="shared" si="9"/>
        <v>0</v>
      </c>
      <c r="J47" s="764">
        <f t="shared" si="9"/>
        <v>4752.5263023406042</v>
      </c>
      <c r="K47" s="764">
        <f t="shared" si="9"/>
        <v>0</v>
      </c>
      <c r="L47" s="764">
        <f t="shared" si="9"/>
        <v>604.89445433055801</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2:24" s="651" customFormat="1" ht="12.75" x14ac:dyDescent="0.2">
      <c r="B48" s="826"/>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2:24" s="651" customFormat="1" ht="18.75" customHeight="1" x14ac:dyDescent="0.2">
      <c r="B49" s="925" t="s">
        <v>718</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2:24" s="673" customFormat="1" ht="12.75" x14ac:dyDescent="0.2">
      <c r="B50" s="832" t="s">
        <v>288</v>
      </c>
      <c r="C50" s="765">
        <f>SUM(D50:W50)</f>
        <v>17575.73403020174</v>
      </c>
      <c r="D50" s="764">
        <f>'O5 Details by Class &amp; Accounts'!I131</f>
        <v>5213.5442193013587</v>
      </c>
      <c r="E50" s="764">
        <f>'O5 Details by Class &amp; Accounts'!J131</f>
        <v>5362.860027990675</v>
      </c>
      <c r="F50" s="764">
        <f>'O5 Details by Class &amp; Accounts'!K131</f>
        <v>5733.441694777629</v>
      </c>
      <c r="G50" s="764">
        <f>'O5 Details by Class &amp; Accounts'!L131</f>
        <v>0</v>
      </c>
      <c r="H50" s="764">
        <f>'O5 Details by Class &amp; Accounts'!M131</f>
        <v>0</v>
      </c>
      <c r="I50" s="764">
        <f>'O5 Details by Class &amp; Accounts'!N131</f>
        <v>1214.9696393298198</v>
      </c>
      <c r="J50" s="764">
        <f>'O5 Details by Class &amp; Accounts'!O131</f>
        <v>40.165855417837378</v>
      </c>
      <c r="K50" s="764">
        <f>'O5 Details by Class &amp; Accounts'!P131</f>
        <v>0</v>
      </c>
      <c r="L50" s="764">
        <f>'O5 Details by Class &amp; Accounts'!Q131</f>
        <v>10.752593384422282</v>
      </c>
      <c r="M50" s="764">
        <f>'O5 Details by Class &amp; Accounts'!R131</f>
        <v>0</v>
      </c>
      <c r="N50" s="764">
        <f>'O5 Details by Class &amp; Accounts'!S131</f>
        <v>0</v>
      </c>
      <c r="O50" s="764">
        <f>'O5 Details by Class &amp; Accounts'!T131</f>
        <v>0</v>
      </c>
      <c r="P50" s="764">
        <f>'O5 Details by Class &amp; Accounts'!U131</f>
        <v>0</v>
      </c>
      <c r="Q50" s="764">
        <f>'O5 Details by Class &amp; Accounts'!V131</f>
        <v>0</v>
      </c>
      <c r="R50" s="764">
        <f>'O5 Details by Class &amp; Accounts'!W131</f>
        <v>0</v>
      </c>
      <c r="S50" s="764">
        <f>'O5 Details by Class &amp; Accounts'!X131</f>
        <v>0</v>
      </c>
      <c r="T50" s="764">
        <f>'O5 Details by Class &amp; Accounts'!Y131</f>
        <v>0</v>
      </c>
      <c r="U50" s="764">
        <f>'O5 Details by Class &amp; Accounts'!Z131</f>
        <v>0</v>
      </c>
      <c r="V50" s="764">
        <f>'O5 Details by Class &amp; Accounts'!AA131</f>
        <v>0</v>
      </c>
      <c r="W50" s="652">
        <f>'O5 Details by Class &amp; Accounts'!AB131</f>
        <v>0</v>
      </c>
      <c r="X50" s="777"/>
    </row>
    <row r="51" spans="2:24" s="673" customFormat="1" ht="12.75" x14ac:dyDescent="0.2">
      <c r="B51" s="829" t="s">
        <v>289</v>
      </c>
      <c r="C51" s="765">
        <f>SUM(D51:W51)</f>
        <v>20525.388241484034</v>
      </c>
      <c r="D51" s="764">
        <f>'O5 Details by Class &amp; Accounts'!I132</f>
        <v>6088.5092498226013</v>
      </c>
      <c r="E51" s="764">
        <f>'O5 Details by Class &amp; Accounts'!J132</f>
        <v>6262.8840405808678</v>
      </c>
      <c r="F51" s="764">
        <f>'O5 Details by Class &amp; Accounts'!K132</f>
        <v>6695.6587157613149</v>
      </c>
      <c r="G51" s="764">
        <f>'O5 Details by Class &amp; Accounts'!L132</f>
        <v>0</v>
      </c>
      <c r="H51" s="764">
        <f>'O5 Details by Class &amp; Accounts'!M132</f>
        <v>0</v>
      </c>
      <c r="I51" s="764">
        <f>'O5 Details by Class &amp; Accounts'!N132</f>
        <v>1418.8723785878851</v>
      </c>
      <c r="J51" s="764">
        <f>'O5 Details by Class &amp; Accounts'!O132</f>
        <v>46.906705295253275</v>
      </c>
      <c r="K51" s="764">
        <f>'O5 Details by Class &amp; Accounts'!P132</f>
        <v>0</v>
      </c>
      <c r="L51" s="764">
        <f>'O5 Details by Class &amp; Accounts'!Q132</f>
        <v>12.557151436112557</v>
      </c>
      <c r="M51" s="764">
        <f>'O5 Details by Class &amp; Accounts'!R132</f>
        <v>0</v>
      </c>
      <c r="N51" s="764">
        <f>'O5 Details by Class &amp; Accounts'!S132</f>
        <v>0</v>
      </c>
      <c r="O51" s="764">
        <f>'O5 Details by Class &amp; Accounts'!T132</f>
        <v>0</v>
      </c>
      <c r="P51" s="764">
        <f>'O5 Details by Class &amp; Accounts'!U132</f>
        <v>0</v>
      </c>
      <c r="Q51" s="764">
        <f>'O5 Details by Class &amp; Accounts'!V132</f>
        <v>0</v>
      </c>
      <c r="R51" s="764">
        <f>'O5 Details by Class &amp; Accounts'!W132</f>
        <v>0</v>
      </c>
      <c r="S51" s="764">
        <f>'O5 Details by Class &amp; Accounts'!X132</f>
        <v>0</v>
      </c>
      <c r="T51" s="764">
        <f>'O5 Details by Class &amp; Accounts'!Y132</f>
        <v>0</v>
      </c>
      <c r="U51" s="764">
        <f>'O5 Details by Class &amp; Accounts'!Z132</f>
        <v>0</v>
      </c>
      <c r="V51" s="764">
        <f>'O5 Details by Class &amp; Accounts'!AA132</f>
        <v>0</v>
      </c>
      <c r="W51" s="652">
        <f>'O5 Details by Class &amp; Accounts'!AB132</f>
        <v>0</v>
      </c>
    </row>
    <row r="52" spans="2:24" s="673" customFormat="1" ht="12.75" x14ac:dyDescent="0.2">
      <c r="B52" s="829" t="s">
        <v>290</v>
      </c>
      <c r="C52" s="765">
        <f>SUM(D52:W52)</f>
        <v>65839.34310568856</v>
      </c>
      <c r="D52" s="764">
        <f>'O5 Details by Class &amp; Accounts'!I149</f>
        <v>19530.127507699963</v>
      </c>
      <c r="E52" s="764">
        <f>'O5 Details by Class &amp; Accounts'!J149</f>
        <v>20089.469993339888</v>
      </c>
      <c r="F52" s="764">
        <f>'O5 Details by Class &amp; Accounts'!K149</f>
        <v>21477.682483716551</v>
      </c>
      <c r="G52" s="764">
        <f>'O5 Details by Class &amp; Accounts'!L149</f>
        <v>0</v>
      </c>
      <c r="H52" s="764">
        <f>'O5 Details by Class &amp; Accounts'!M149</f>
        <v>0</v>
      </c>
      <c r="I52" s="764">
        <f>'O5 Details by Class &amp; Accounts'!N149</f>
        <v>4551.3207476497355</v>
      </c>
      <c r="J52" s="764">
        <f>'O5 Details by Class &amp; Accounts'!O149</f>
        <v>150.46276482360497</v>
      </c>
      <c r="K52" s="764">
        <f>'O5 Details by Class &amp; Accounts'!P149</f>
        <v>0</v>
      </c>
      <c r="L52" s="764">
        <f>'O5 Details by Class &amp; Accounts'!Q149</f>
        <v>40.279608458822906</v>
      </c>
      <c r="M52" s="764">
        <f>'O5 Details by Class &amp; Accounts'!R149</f>
        <v>0</v>
      </c>
      <c r="N52" s="764">
        <f>'O5 Details by Class &amp; Accounts'!S149</f>
        <v>0</v>
      </c>
      <c r="O52" s="764">
        <f>'O5 Details by Class &amp; Accounts'!T149</f>
        <v>0</v>
      </c>
      <c r="P52" s="764">
        <f>'O5 Details by Class &amp; Accounts'!U149</f>
        <v>0</v>
      </c>
      <c r="Q52" s="764">
        <f>'O5 Details by Class &amp; Accounts'!V149</f>
        <v>0</v>
      </c>
      <c r="R52" s="764">
        <f>'O5 Details by Class &amp; Accounts'!W149</f>
        <v>0</v>
      </c>
      <c r="S52" s="764">
        <f>'O5 Details by Class &amp; Accounts'!X149</f>
        <v>0</v>
      </c>
      <c r="T52" s="764">
        <f>'O5 Details by Class &amp; Accounts'!Y149</f>
        <v>0</v>
      </c>
      <c r="U52" s="764">
        <f>'O5 Details by Class &amp; Accounts'!Z149</f>
        <v>0</v>
      </c>
      <c r="V52" s="764">
        <f>'O5 Details by Class &amp; Accounts'!AA149</f>
        <v>0</v>
      </c>
      <c r="W52" s="652">
        <f>'O5 Details by Class &amp; Accounts'!AB149</f>
        <v>0</v>
      </c>
    </row>
    <row r="53" spans="2:24" s="673" customFormat="1" ht="12.75" x14ac:dyDescent="0.2">
      <c r="B53" s="829" t="s">
        <v>291</v>
      </c>
      <c r="C53" s="765">
        <f>SUM(D53:W53)</f>
        <v>11764.421319698444</v>
      </c>
      <c r="D53" s="764">
        <f>'O5 Details by Class &amp; Accounts'!I153</f>
        <v>3489.7165978583857</v>
      </c>
      <c r="E53" s="764">
        <f>'O5 Details by Class &amp; Accounts'!J153</f>
        <v>3589.6620157905236</v>
      </c>
      <c r="F53" s="764">
        <f>'O5 Details by Class &amp; Accounts'!K153</f>
        <v>3837.7130419352211</v>
      </c>
      <c r="G53" s="764">
        <f>'O5 Details by Class &amp; Accounts'!L153</f>
        <v>0</v>
      </c>
      <c r="H53" s="764">
        <f>'O5 Details by Class &amp; Accounts'!M153</f>
        <v>0</v>
      </c>
      <c r="I53" s="764">
        <f>'O5 Details by Class &amp; Accounts'!N153</f>
        <v>813.2470998455359</v>
      </c>
      <c r="J53" s="764">
        <f>'O5 Details by Class &amp; Accounts'!O153</f>
        <v>26.885252416175042</v>
      </c>
      <c r="K53" s="764">
        <f>'O5 Details by Class &amp; Accounts'!P153</f>
        <v>0</v>
      </c>
      <c r="L53" s="764">
        <f>'O5 Details by Class &amp; Accounts'!Q153</f>
        <v>7.1973118526016933</v>
      </c>
      <c r="M53" s="764">
        <f>'O5 Details by Class &amp; Accounts'!R153</f>
        <v>0</v>
      </c>
      <c r="N53" s="764">
        <f>'O5 Details by Class &amp; Accounts'!S153</f>
        <v>0</v>
      </c>
      <c r="O53" s="764">
        <f>'O5 Details by Class &amp; Accounts'!T153</f>
        <v>0</v>
      </c>
      <c r="P53" s="764">
        <f>'O5 Details by Class &amp; Accounts'!U153</f>
        <v>0</v>
      </c>
      <c r="Q53" s="764">
        <f>'O5 Details by Class &amp; Accounts'!V153</f>
        <v>0</v>
      </c>
      <c r="R53" s="764">
        <f>'O5 Details by Class &amp; Accounts'!W153</f>
        <v>0</v>
      </c>
      <c r="S53" s="764">
        <f>'O5 Details by Class &amp; Accounts'!X153</f>
        <v>0</v>
      </c>
      <c r="T53" s="764">
        <f>'O5 Details by Class &amp; Accounts'!Y153</f>
        <v>0</v>
      </c>
      <c r="U53" s="764">
        <f>'O5 Details by Class &amp; Accounts'!Z153</f>
        <v>0</v>
      </c>
      <c r="V53" s="764">
        <f>'O5 Details by Class &amp; Accounts'!AA153</f>
        <v>0</v>
      </c>
      <c r="W53" s="652">
        <f>'O5 Details by Class &amp; Accounts'!AB153</f>
        <v>0</v>
      </c>
    </row>
    <row r="54" spans="2:24" s="778" customFormat="1" ht="18" customHeight="1" x14ac:dyDescent="0.2">
      <c r="B54" s="927" t="s">
        <v>682</v>
      </c>
      <c r="C54" s="886">
        <f>SUM(D54:W54)</f>
        <v>115704.88669707278</v>
      </c>
      <c r="D54" s="887">
        <f t="shared" ref="D54:W54" si="10">SUM(D50:D53)</f>
        <v>34321.897574682305</v>
      </c>
      <c r="E54" s="887">
        <f t="shared" si="10"/>
        <v>35304.876077701949</v>
      </c>
      <c r="F54" s="887">
        <f t="shared" si="10"/>
        <v>37744.495936190709</v>
      </c>
      <c r="G54" s="887">
        <f t="shared" si="10"/>
        <v>0</v>
      </c>
      <c r="H54" s="887">
        <f t="shared" si="10"/>
        <v>0</v>
      </c>
      <c r="I54" s="887">
        <f t="shared" si="10"/>
        <v>7998.4098654129757</v>
      </c>
      <c r="J54" s="887">
        <f t="shared" si="10"/>
        <v>264.42057795287064</v>
      </c>
      <c r="K54" s="887">
        <f t="shared" si="10"/>
        <v>0</v>
      </c>
      <c r="L54" s="887">
        <f t="shared" si="10"/>
        <v>70.786665131959438</v>
      </c>
      <c r="M54" s="887">
        <f t="shared" si="10"/>
        <v>0</v>
      </c>
      <c r="N54" s="887">
        <f t="shared" si="10"/>
        <v>0</v>
      </c>
      <c r="O54" s="887">
        <f t="shared" si="10"/>
        <v>0</v>
      </c>
      <c r="P54" s="887">
        <f t="shared" si="10"/>
        <v>0</v>
      </c>
      <c r="Q54" s="887">
        <f t="shared" si="10"/>
        <v>0</v>
      </c>
      <c r="R54" s="887">
        <f t="shared" si="10"/>
        <v>0</v>
      </c>
      <c r="S54" s="887">
        <f t="shared" si="10"/>
        <v>0</v>
      </c>
      <c r="T54" s="887">
        <f t="shared" si="10"/>
        <v>0</v>
      </c>
      <c r="U54" s="887">
        <f t="shared" si="10"/>
        <v>0</v>
      </c>
      <c r="V54" s="887">
        <f t="shared" si="10"/>
        <v>0</v>
      </c>
      <c r="W54" s="888">
        <f t="shared" si="10"/>
        <v>0</v>
      </c>
    </row>
    <row r="55" spans="2:24" s="673" customFormat="1" ht="12.75" x14ac:dyDescent="0.2">
      <c r="B55" s="833"/>
      <c r="C55" s="779"/>
      <c r="D55" s="777"/>
      <c r="E55" s="777"/>
      <c r="F55" s="777"/>
      <c r="G55" s="777"/>
      <c r="H55" s="777"/>
      <c r="I55" s="777"/>
      <c r="J55" s="777"/>
      <c r="K55" s="777"/>
      <c r="L55" s="777"/>
      <c r="M55" s="777"/>
      <c r="N55" s="777"/>
      <c r="O55" s="777"/>
      <c r="P55" s="777"/>
      <c r="Q55" s="777"/>
      <c r="R55" s="777"/>
      <c r="S55" s="777"/>
      <c r="T55" s="777"/>
      <c r="U55" s="777"/>
      <c r="V55" s="777"/>
      <c r="W55" s="780"/>
    </row>
    <row r="56" spans="2:24" s="777" customFormat="1" ht="12.75" x14ac:dyDescent="0.2">
      <c r="B56" s="826" t="s">
        <v>1441</v>
      </c>
      <c r="C56" s="765">
        <f>SUM(D56:W56)</f>
        <v>3831814.9768000012</v>
      </c>
      <c r="D56" s="764">
        <f t="shared" ref="D56:W56" si="11">D43</f>
        <v>1180232.1385864592</v>
      </c>
      <c r="E56" s="764">
        <f t="shared" si="11"/>
        <v>1348678.3075149027</v>
      </c>
      <c r="F56" s="764">
        <f t="shared" si="11"/>
        <v>1284618.4048798231</v>
      </c>
      <c r="G56" s="764">
        <f t="shared" si="11"/>
        <v>0</v>
      </c>
      <c r="H56" s="764">
        <f t="shared" si="11"/>
        <v>0</v>
      </c>
      <c r="I56" s="764">
        <f t="shared" si="11"/>
        <v>0</v>
      </c>
      <c r="J56" s="764">
        <f t="shared" si="11"/>
        <v>16220.219183956879</v>
      </c>
      <c r="K56" s="764">
        <f t="shared" si="11"/>
        <v>0</v>
      </c>
      <c r="L56" s="764">
        <f t="shared" si="11"/>
        <v>2065.9066348594138</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81"/>
    </row>
    <row r="57" spans="2:24" s="786" customFormat="1" ht="12.75" x14ac:dyDescent="0.2">
      <c r="B57" s="834"/>
      <c r="C57" s="768"/>
      <c r="D57" s="783"/>
      <c r="E57" s="783"/>
      <c r="F57" s="783"/>
      <c r="G57" s="783"/>
      <c r="H57" s="783"/>
      <c r="I57" s="783"/>
      <c r="J57" s="783"/>
      <c r="K57" s="783"/>
      <c r="L57" s="783"/>
      <c r="M57" s="783"/>
      <c r="N57" s="783"/>
      <c r="O57" s="783"/>
      <c r="P57" s="783"/>
      <c r="Q57" s="783"/>
      <c r="R57" s="783"/>
      <c r="S57" s="783"/>
      <c r="T57" s="783"/>
      <c r="U57" s="783"/>
      <c r="V57" s="783"/>
      <c r="W57" s="784"/>
      <c r="X57" s="785"/>
    </row>
    <row r="58" spans="2:24" s="777" customFormat="1" ht="12.75" x14ac:dyDescent="0.2">
      <c r="B58" s="835" t="s">
        <v>717</v>
      </c>
      <c r="C58" s="788">
        <f>SUM(D58:W58)</f>
        <v>26789125.9366</v>
      </c>
      <c r="D58" s="789">
        <f>'O6 Source Data for E2'!D88</f>
        <v>7946541.0905113639</v>
      </c>
      <c r="E58" s="789">
        <f>'O6 Source Data for E2'!E88</f>
        <v>8174129.8783497438</v>
      </c>
      <c r="F58" s="789">
        <f>'O6 Source Data for E2'!F88</f>
        <v>8738974.505851021</v>
      </c>
      <c r="G58" s="789">
        <f>'O6 Source Data for E2'!G88</f>
        <v>0</v>
      </c>
      <c r="H58" s="789">
        <f>'O6 Source Data for E2'!H88</f>
        <v>0</v>
      </c>
      <c r="I58" s="789">
        <f>'O6 Source Data for E2'!I88</f>
        <v>1851870.0056124155</v>
      </c>
      <c r="J58" s="789">
        <f>'O6 Source Data for E2'!J88</f>
        <v>61221.235897785271</v>
      </c>
      <c r="K58" s="789">
        <f>'O6 Source Data for E2'!K88</f>
        <v>0</v>
      </c>
      <c r="L58" s="789">
        <f>'O6 Source Data for E2'!L88</f>
        <v>16389.220377672849</v>
      </c>
      <c r="M58" s="789">
        <f>'O6 Source Data for E2'!M88</f>
        <v>0</v>
      </c>
      <c r="N58" s="789">
        <f>'O6 Source Data for E2'!N88</f>
        <v>0</v>
      </c>
      <c r="O58" s="789">
        <f>'O6 Source Data for E2'!O88</f>
        <v>0</v>
      </c>
      <c r="P58" s="789">
        <f>'O6 Source Data for E2'!P88</f>
        <v>0</v>
      </c>
      <c r="Q58" s="789">
        <f>'O6 Source Data for E2'!Q88</f>
        <v>0</v>
      </c>
      <c r="R58" s="789">
        <f>'O6 Source Data for E2'!R88</f>
        <v>0</v>
      </c>
      <c r="S58" s="789">
        <f>'O6 Source Data for E2'!S88</f>
        <v>0</v>
      </c>
      <c r="T58" s="789">
        <f>'O6 Source Data for E2'!T88</f>
        <v>0</v>
      </c>
      <c r="U58" s="789">
        <f>'O6 Source Data for E2'!U88</f>
        <v>0</v>
      </c>
      <c r="V58" s="789">
        <f>'O6 Source Data for E2'!V88</f>
        <v>0</v>
      </c>
      <c r="W58" s="790">
        <f>'O6 Source Data for E2'!W88</f>
        <v>0</v>
      </c>
    </row>
  </sheetData>
  <sheetProtection algorithmName="SHA-512" hashValue="SXqZMUp2dcSPcHeejPpmS57YTTNn6QRBSSRErpazKW1Be/tqp4uxdloBaaAvETT/SNERKC+Hy4rB0B226hZ+hw==" saltValue="VVFGyWN1rjl0B5ZRvg528Q==" spinCount="100000" sheet="1" objects="1" scenarios="1"/>
  <mergeCells count="5">
    <mergeCell ref="A11:B11"/>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indexed="9"/>
  </sheetPr>
  <dimension ref="A1:Y152"/>
  <sheetViews>
    <sheetView workbookViewId="0">
      <selection activeCell="D50" sqref="D50"/>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O2.2 Primary Cost PLCC Adjustment Worksheet  - "&amp;  'I2 LDC class'!$C$17</f>
        <v>Sheet O2.2 Primary Cost PLCC Adjustment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B7" s="798"/>
      <c r="C7" s="798"/>
      <c r="D7" s="798"/>
      <c r="E7" s="614"/>
      <c r="F7" s="614"/>
      <c r="G7" s="614"/>
      <c r="H7" s="614"/>
      <c r="I7" s="614"/>
      <c r="J7" s="614"/>
      <c r="K7" s="614"/>
      <c r="L7" s="614"/>
      <c r="M7" s="614"/>
      <c r="N7" s="614"/>
      <c r="O7" s="614"/>
      <c r="P7" s="614"/>
      <c r="Q7" s="614"/>
      <c r="R7" s="614"/>
      <c r="S7" s="614"/>
      <c r="T7" s="614"/>
      <c r="U7" s="614"/>
      <c r="V7" s="614"/>
      <c r="W7" s="614"/>
      <c r="X7" s="614"/>
    </row>
    <row r="8" spans="1:25" ht="12.75" x14ac:dyDescent="0.2">
      <c r="C8" s="312"/>
      <c r="D8" s="312"/>
      <c r="E8" s="312"/>
      <c r="F8" s="312"/>
      <c r="G8" s="312"/>
    </row>
    <row r="9" spans="1:25" x14ac:dyDescent="0.2">
      <c r="B9" s="799"/>
    </row>
    <row r="10" spans="1:25" x14ac:dyDescent="0.2">
      <c r="B10" s="799"/>
    </row>
    <row r="11" spans="1:25" x14ac:dyDescent="0.2">
      <c r="B11" s="799"/>
    </row>
    <row r="12" spans="1:25" x14ac:dyDescent="0.2">
      <c r="B12" s="799"/>
    </row>
    <row r="13" spans="1:25" s="759" customFormat="1" ht="12.75" x14ac:dyDescent="0.2">
      <c r="A13" s="756"/>
      <c r="B13" s="754"/>
      <c r="C13" s="754"/>
      <c r="D13" s="644">
        <v>1</v>
      </c>
      <c r="E13" s="644">
        <v>2</v>
      </c>
      <c r="F13" s="644">
        <v>3</v>
      </c>
      <c r="G13" s="644">
        <v>4</v>
      </c>
      <c r="H13" s="644">
        <v>5</v>
      </c>
      <c r="I13" s="644">
        <v>6</v>
      </c>
      <c r="J13" s="644">
        <v>7</v>
      </c>
      <c r="K13" s="644">
        <v>8</v>
      </c>
      <c r="L13" s="644">
        <v>9</v>
      </c>
      <c r="M13" s="644">
        <v>10</v>
      </c>
      <c r="N13" s="644">
        <v>11</v>
      </c>
      <c r="O13" s="644">
        <v>12</v>
      </c>
      <c r="P13" s="644">
        <v>13</v>
      </c>
      <c r="Q13" s="644">
        <v>14</v>
      </c>
      <c r="R13" s="644">
        <v>15</v>
      </c>
      <c r="S13" s="644">
        <v>16</v>
      </c>
      <c r="T13" s="644">
        <v>17</v>
      </c>
      <c r="U13" s="644">
        <v>18</v>
      </c>
      <c r="V13" s="644">
        <v>19</v>
      </c>
      <c r="W13" s="644">
        <v>20</v>
      </c>
      <c r="X13" s="757"/>
      <c r="Y13" s="758"/>
    </row>
    <row r="14" spans="1:25" s="631" customFormat="1" ht="38.25" x14ac:dyDescent="0.2">
      <c r="A14" s="800"/>
      <c r="B14" s="836"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ht="12.75" x14ac:dyDescent="0.2">
      <c r="A15" s="801"/>
      <c r="B15" s="825" t="s">
        <v>1516</v>
      </c>
      <c r="C15" s="761">
        <f t="shared" ref="C15:C25" si="0">SUM(D15:W15)</f>
        <v>33536.808111094368</v>
      </c>
      <c r="D15" s="762">
        <f>IF(ISERROR('O7 Amortization'!G327+'O7 Amortization'!G400+'O7 Amortization'!G473+'O7 Amortization'!G546), "-", 'O7 Amortization'!G327+'O7 Amortization'!G400+'O7 Amortization'!G473+'O7 Amortization'!G546)</f>
        <v>8422.2579314210489</v>
      </c>
      <c r="E15" s="762">
        <f>IF(ISERROR('O7 Amortization'!H327+'O7 Amortization'!H400+'O7 Amortization'!H473+'O7 Amortization'!H546), "-", 'O7 Amortization'!H327+'O7 Amortization'!H400+'O7 Amortization'!H473+'O7 Amortization'!H546)</f>
        <v>9624.3071180956467</v>
      </c>
      <c r="F15" s="762">
        <f>IF(ISERROR('O7 Amortization'!I327+'O7 Amortization'!I400+'O7 Amortization'!I473+'O7 Amortization'!I546), "-", 'O7 Amortization'!I327+'O7 Amortization'!I400+'O7 Amortization'!I473+'O7 Amortization'!I546)</f>
        <v>10728.736177947756</v>
      </c>
      <c r="G15" s="762">
        <f>IF(ISERROR('O7 Amortization'!J327+'O7 Amortization'!J400+'O7 Amortization'!J473+'O7 Amortization'!J546), "-", 'O7 Amortization'!J327+'O7 Amortization'!J400+'O7 Amortization'!J473+'O7 Amortization'!J546)</f>
        <v>0</v>
      </c>
      <c r="H15" s="762">
        <f>IF(ISERROR('O7 Amortization'!K327+'O7 Amortization'!K400+'O7 Amortization'!K473+'O7 Amortization'!K546), "-", 'O7 Amortization'!K327+'O7 Amortization'!K400+'O7 Amortization'!K473+'O7 Amortization'!K546)</f>
        <v>0</v>
      </c>
      <c r="I15" s="762">
        <f>IF(ISERROR('O7 Amortization'!L327+'O7 Amortization'!L400+'O7 Amortization'!L473+'O7 Amortization'!L546), "-", 'O7 Amortization'!L327+'O7 Amortization'!L400+'O7 Amortization'!L473+'O7 Amortization'!L546)</f>
        <v>4631.015209003137</v>
      </c>
      <c r="J15" s="762">
        <f>IF(ISERROR('O7 Amortization'!M327+'O7 Amortization'!M400+'O7 Amortization'!M473+'O7 Amortization'!M546), "-", 'O7 Amortization'!M327+'O7 Amortization'!M400+'O7 Amortization'!M473+'O7 Amortization'!M546)</f>
        <v>115.74915239563364</v>
      </c>
      <c r="K15" s="762">
        <f>IF(ISERROR('O7 Amortization'!N327+'O7 Amortization'!N400+'O7 Amortization'!N473+'O7 Amortization'!N546), "-", 'O7 Amortization'!N327+'O7 Amortization'!N400+'O7 Amortization'!N473+'O7 Amortization'!N546)</f>
        <v>0</v>
      </c>
      <c r="L15" s="762">
        <f>IF(ISERROR('O7 Amortization'!O327+'O7 Amortization'!O400+'O7 Amortization'!O473+'O7 Amortization'!O546), "-", 'O7 Amortization'!O327+'O7 Amortization'!O400+'O7 Amortization'!O473+'O7 Amortization'!O546)</f>
        <v>14.742522231142784</v>
      </c>
      <c r="M15" s="762">
        <f>IF(ISERROR('O7 Amortization'!P327+'O7 Amortization'!P400+'O7 Amortization'!P473+'O7 Amortization'!P546), "-", 'O7 Amortization'!P327+'O7 Amortization'!P400+'O7 Amortization'!P473+'O7 Amortization'!P546)</f>
        <v>0</v>
      </c>
      <c r="N15" s="762">
        <f>IF(ISERROR('O7 Amortization'!Q327+'O7 Amortization'!Q400+'O7 Amortization'!Q473+'O7 Amortization'!Q546), "-", 'O7 Amortization'!Q327+'O7 Amortization'!Q400+'O7 Amortization'!Q473+'O7 Amortization'!Q546)</f>
        <v>0</v>
      </c>
      <c r="O15" s="762">
        <f>IF(ISERROR('O7 Amortization'!R327+'O7 Amortization'!R400+'O7 Amortization'!R473+'O7 Amortization'!R546), "-", 'O7 Amortization'!R327+'O7 Amortization'!R400+'O7 Amortization'!R473+'O7 Amortization'!R546)</f>
        <v>0</v>
      </c>
      <c r="P15" s="762">
        <f>IF(ISERROR('O7 Amortization'!S327+'O7 Amortization'!S400+'O7 Amortization'!S473+'O7 Amortization'!S546), "-", 'O7 Amortization'!S327+'O7 Amortization'!S400+'O7 Amortization'!S473+'O7 Amortization'!S546)</f>
        <v>0</v>
      </c>
      <c r="Q15" s="762">
        <f>IF(ISERROR('O7 Amortization'!T327+'O7 Amortization'!T400+'O7 Amortization'!T473+'O7 Amortization'!T546), "-", 'O7 Amortization'!T327+'O7 Amortization'!T400+'O7 Amortization'!T473+'O7 Amortization'!T546)</f>
        <v>0</v>
      </c>
      <c r="R15" s="762">
        <f>IF(ISERROR('O7 Amortization'!U327+'O7 Amortization'!U400+'O7 Amortization'!U473+'O7 Amortization'!U546), "-", 'O7 Amortization'!U327+'O7 Amortization'!U400+'O7 Amortization'!U473+'O7 Amortization'!U546)</f>
        <v>0</v>
      </c>
      <c r="S15" s="762">
        <f>IF(ISERROR('O7 Amortization'!V327+'O7 Amortization'!V400+'O7 Amortization'!V473+'O7 Amortization'!V546), "-", 'O7 Amortization'!V327+'O7 Amortization'!V400+'O7 Amortization'!V473+'O7 Amortization'!V546)</f>
        <v>0</v>
      </c>
      <c r="T15" s="762">
        <f>IF(ISERROR('O7 Amortization'!W327+'O7 Amortization'!W400+'O7 Amortization'!W473+'O7 Amortization'!W546), "-", 'O7 Amortization'!W327+'O7 Amortization'!W400+'O7 Amortization'!W473+'O7 Amortization'!W546)</f>
        <v>0</v>
      </c>
      <c r="U15" s="762">
        <f>IF(ISERROR('O7 Amortization'!X327+'O7 Amortization'!X400+'O7 Amortization'!X473+'O7 Amortization'!X546), "-", 'O7 Amortization'!X327+'O7 Amortization'!X400+'O7 Amortization'!X473+'O7 Amortization'!X546)</f>
        <v>0</v>
      </c>
      <c r="V15" s="762">
        <f>IF(ISERROR('O7 Amortization'!Y327+'O7 Amortization'!Y400+'O7 Amortization'!Y473+'O7 Amortization'!Y546), "-", 'O7 Amortization'!Y327+'O7 Amortization'!Y400+'O7 Amortization'!Y473+'O7 Amortization'!Y546)</f>
        <v>0</v>
      </c>
      <c r="W15" s="763">
        <f>IF(ISERROR('O7 Amortization'!Z327+'O7 Amortization'!Z400+'O7 Amortization'!Z473+'O7 Amortization'!Z546), "-", 'O7 Amortization'!Z327+'O7 Amortization'!Z400+'O7 Amortization'!Z473+'O7 Amortization'!Z546)</f>
        <v>0</v>
      </c>
      <c r="X15" s="764"/>
    </row>
    <row r="16" spans="1:25" s="651" customFormat="1" ht="12.75" x14ac:dyDescent="0.2">
      <c r="A16" s="801"/>
      <c r="B16" s="825" t="s">
        <v>1517</v>
      </c>
      <c r="C16" s="765">
        <f t="shared" si="0"/>
        <v>20376.377903691486</v>
      </c>
      <c r="D16" s="667">
        <f>IF(ISERROR('O7 Amortization'!G331+'O7 Amortization'!G404+'O7 Amortization'!G477+'O7 Amortization'!G550), "-", 'O7 Amortization'!G331+'O7 Amortization'!G404+'O7 Amortization'!G477+'O7 Amortization'!G550)</f>
        <v>5117.2165772158251</v>
      </c>
      <c r="E16" s="667">
        <f>IF(ISERROR('O7 Amortization'!H331+'O7 Amortization'!H404+'O7 Amortization'!H477+'O7 Amortization'!H550), "-", 'O7 Amortization'!H331+'O7 Amortization'!H404+'O7 Amortization'!H477+'O7 Amortization'!H550)</f>
        <v>5847.560633971897</v>
      </c>
      <c r="F16" s="667">
        <f>IF(ISERROR('O7 Amortization'!I331+'O7 Amortization'!I404+'O7 Amortization'!I477+'O7 Amortization'!I550), "-", 'O7 Amortization'!I331+'O7 Amortization'!I404+'O7 Amortization'!I477+'O7 Amortization'!I550)</f>
        <v>6518.5924094711472</v>
      </c>
      <c r="G16" s="667">
        <f>IF(ISERROR('O7 Amortization'!J331+'O7 Amortization'!J404+'O7 Amortization'!J477+'O7 Amortization'!J550), "-", 'O7 Amortization'!J331+'O7 Amortization'!J404+'O7 Amortization'!J477+'O7 Amortization'!J550)</f>
        <v>0</v>
      </c>
      <c r="H16" s="667">
        <f>IF(ISERROR('O7 Amortization'!K331+'O7 Amortization'!K404+'O7 Amortization'!K477+'O7 Amortization'!K550), "-", 'O7 Amortization'!K331+'O7 Amortization'!K404+'O7 Amortization'!K477+'O7 Amortization'!K550)</f>
        <v>0</v>
      </c>
      <c r="I16" s="667">
        <f>IF(ISERROR('O7 Amortization'!L331+'O7 Amortization'!L404+'O7 Amortization'!L477+'O7 Amortization'!L550), "-", 'O7 Amortization'!L331+'O7 Amortization'!L404+'O7 Amortization'!L477+'O7 Amortization'!L550)</f>
        <v>2813.7238243962238</v>
      </c>
      <c r="J16" s="667">
        <f>IF(ISERROR('O7 Amortization'!M331+'O7 Amortization'!M404+'O7 Amortization'!M477+'O7 Amortization'!M550), "-", 'O7 Amortization'!M331+'O7 Amortization'!M404+'O7 Amortization'!M477+'O7 Amortization'!M550)</f>
        <v>70.327160039573741</v>
      </c>
      <c r="K16" s="667">
        <f>IF(ISERROR('O7 Amortization'!N331+'O7 Amortization'!N404+'O7 Amortization'!N477+'O7 Amortization'!N550), "-", 'O7 Amortization'!N331+'O7 Amortization'!N404+'O7 Amortization'!N477+'O7 Amortization'!N550)</f>
        <v>0</v>
      </c>
      <c r="L16" s="667">
        <f>IF(ISERROR('O7 Amortization'!O331+'O7 Amortization'!O404+'O7 Amortization'!O477+'O7 Amortization'!O550), "-", 'O7 Amortization'!O331+'O7 Amortization'!O404+'O7 Amortization'!O477+'O7 Amortization'!O550)</f>
        <v>8.9572985968203334</v>
      </c>
      <c r="M16" s="667">
        <f>IF(ISERROR('O7 Amortization'!P331+'O7 Amortization'!P404+'O7 Amortization'!P477+'O7 Amortization'!P550), "-", 'O7 Amortization'!P331+'O7 Amortization'!P404+'O7 Amortization'!P477+'O7 Amortization'!P550)</f>
        <v>0</v>
      </c>
      <c r="N16" s="667">
        <f>IF(ISERROR('O7 Amortization'!Q331+'O7 Amortization'!Q404+'O7 Amortization'!Q477+'O7 Amortization'!Q550), "-", 'O7 Amortization'!Q331+'O7 Amortization'!Q404+'O7 Amortization'!Q477+'O7 Amortization'!Q550)</f>
        <v>0</v>
      </c>
      <c r="O16" s="667">
        <f>IF(ISERROR('O7 Amortization'!R331+'O7 Amortization'!R404+'O7 Amortization'!R477+'O7 Amortization'!R550), "-", 'O7 Amortization'!R331+'O7 Amortization'!R404+'O7 Amortization'!R477+'O7 Amortization'!R550)</f>
        <v>0</v>
      </c>
      <c r="P16" s="667">
        <f>IF(ISERROR('O7 Amortization'!S331+'O7 Amortization'!S404+'O7 Amortization'!S477+'O7 Amortization'!S550), "-", 'O7 Amortization'!S331+'O7 Amortization'!S404+'O7 Amortization'!S477+'O7 Amortization'!S550)</f>
        <v>0</v>
      </c>
      <c r="Q16" s="667">
        <f>IF(ISERROR('O7 Amortization'!T331+'O7 Amortization'!T404+'O7 Amortization'!T477+'O7 Amortization'!T550), "-", 'O7 Amortization'!T331+'O7 Amortization'!T404+'O7 Amortization'!T477+'O7 Amortization'!T550)</f>
        <v>0</v>
      </c>
      <c r="R16" s="667">
        <f>IF(ISERROR('O7 Amortization'!U331+'O7 Amortization'!U404+'O7 Amortization'!U477+'O7 Amortization'!U550), "-", 'O7 Amortization'!U331+'O7 Amortization'!U404+'O7 Amortization'!U477+'O7 Amortization'!U550)</f>
        <v>0</v>
      </c>
      <c r="S16" s="667">
        <f>IF(ISERROR('O7 Amortization'!V331+'O7 Amortization'!V404+'O7 Amortization'!V477+'O7 Amortization'!V550), "-", 'O7 Amortization'!V331+'O7 Amortization'!V404+'O7 Amortization'!V477+'O7 Amortization'!V550)</f>
        <v>0</v>
      </c>
      <c r="T16" s="667">
        <f>IF(ISERROR('O7 Amortization'!W331+'O7 Amortization'!W404+'O7 Amortization'!W477+'O7 Amortization'!W550), "-", 'O7 Amortization'!W331+'O7 Amortization'!W404+'O7 Amortization'!W477+'O7 Amortization'!W550)</f>
        <v>0</v>
      </c>
      <c r="U16" s="667">
        <f>IF(ISERROR('O7 Amortization'!X331+'O7 Amortization'!X404+'O7 Amortization'!X477+'O7 Amortization'!X550), "-", 'O7 Amortization'!X331+'O7 Amortization'!X404+'O7 Amortization'!X477+'O7 Amortization'!X550)</f>
        <v>0</v>
      </c>
      <c r="V16" s="667">
        <f>IF(ISERROR('O7 Amortization'!Y331+'O7 Amortization'!Y404+'O7 Amortization'!Y477+'O7 Amortization'!Y550), "-", 'O7 Amortization'!Y331+'O7 Amortization'!Y404+'O7 Amortization'!Y477+'O7 Amortization'!Y550)</f>
        <v>0</v>
      </c>
      <c r="W16" s="668">
        <f>IF(ISERROR('O7 Amortization'!Z331+'O7 Amortization'!Z404+'O7 Amortization'!Z477+'O7 Amortization'!Z550), "-", 'O7 Amortization'!Z331+'O7 Amortization'!Z404+'O7 Amortization'!Z477+'O7 Amortization'!Z550)</f>
        <v>0</v>
      </c>
      <c r="X16" s="764"/>
    </row>
    <row r="17" spans="1:24" s="651" customFormat="1" ht="12.75" x14ac:dyDescent="0.2">
      <c r="A17" s="801"/>
      <c r="B17" s="825" t="s">
        <v>1518</v>
      </c>
      <c r="C17" s="765">
        <f t="shared" si="0"/>
        <v>11929.359552421387</v>
      </c>
      <c r="D17" s="667">
        <f>IF(ISERROR('O7 Amortization'!G335+'O7 Amortization'!G408+'O7 Amortization'!G481+'O7 Amortization'!G554), "-", 'O7 Amortization'!G335+'O7 Amortization'!G408+'O7 Amortization'!G481+'O7 Amortization'!G554)</f>
        <v>2995.8767326434127</v>
      </c>
      <c r="E17" s="667">
        <f>IF(ISERROR('O7 Amortization'!H335+'O7 Amortization'!H408+'O7 Amortization'!H481+'O7 Amortization'!H554), "-", 'O7 Amortization'!H335+'O7 Amortization'!H408+'O7 Amortization'!H481+'O7 Amortization'!H554)</f>
        <v>3423.4569871516892</v>
      </c>
      <c r="F17" s="667">
        <f>IF(ISERROR('O7 Amortization'!I335+'O7 Amortization'!I408+'O7 Amortization'!I481+'O7 Amortization'!I554), "-", 'O7 Amortization'!I335+'O7 Amortization'!I408+'O7 Amortization'!I481+'O7 Amortization'!I554)</f>
        <v>3816.3128400842188</v>
      </c>
      <c r="G17" s="667">
        <f>IF(ISERROR('O7 Amortization'!J335+'O7 Amortization'!J408+'O7 Amortization'!J481+'O7 Amortization'!J554), "-", 'O7 Amortization'!J335+'O7 Amortization'!J408+'O7 Amortization'!J481+'O7 Amortization'!J554)</f>
        <v>0</v>
      </c>
      <c r="H17" s="667">
        <f>IF(ISERROR('O7 Amortization'!K335+'O7 Amortization'!K408+'O7 Amortization'!K481+'O7 Amortization'!K554), "-", 'O7 Amortization'!K335+'O7 Amortization'!K408+'O7 Amortization'!K481+'O7 Amortization'!K554)</f>
        <v>0</v>
      </c>
      <c r="I17" s="667">
        <f>IF(ISERROR('O7 Amortization'!L335+'O7 Amortization'!L408+'O7 Amortization'!L481+'O7 Amortization'!L554), "-", 'O7 Amortization'!L335+'O7 Amortization'!L408+'O7 Amortization'!L481+'O7 Amortization'!L554)</f>
        <v>1647.2958707914304</v>
      </c>
      <c r="J17" s="667">
        <f>IF(ISERROR('O7 Amortization'!M335+'O7 Amortization'!M408+'O7 Amortization'!M481+'O7 Amortization'!M554), "-", 'O7 Amortization'!M335+'O7 Amortization'!M408+'O7 Amortization'!M481+'O7 Amortization'!M554)</f>
        <v>41.173067283011413</v>
      </c>
      <c r="K17" s="667">
        <f>IF(ISERROR('O7 Amortization'!N335+'O7 Amortization'!N408+'O7 Amortization'!N481+'O7 Amortization'!N554), "-", 'O7 Amortization'!N335+'O7 Amortization'!N408+'O7 Amortization'!N481+'O7 Amortization'!N554)</f>
        <v>0</v>
      </c>
      <c r="L17" s="667">
        <f>IF(ISERROR('O7 Amortization'!O335+'O7 Amortization'!O408+'O7 Amortization'!O481+'O7 Amortization'!O554), "-", 'O7 Amortization'!O335+'O7 Amortization'!O408+'O7 Amortization'!O481+'O7 Amortization'!O554)</f>
        <v>5.2440544676250331</v>
      </c>
      <c r="M17" s="667">
        <f>IF(ISERROR('O7 Amortization'!P335+'O7 Amortization'!P408+'O7 Amortization'!P481+'O7 Amortization'!P554), "-", 'O7 Amortization'!P335+'O7 Amortization'!P408+'O7 Amortization'!P481+'O7 Amortization'!P554)</f>
        <v>0</v>
      </c>
      <c r="N17" s="667">
        <f>IF(ISERROR('O7 Amortization'!Q335+'O7 Amortization'!Q408+'O7 Amortization'!Q481+'O7 Amortization'!Q554), "-", 'O7 Amortization'!Q335+'O7 Amortization'!Q408+'O7 Amortization'!Q481+'O7 Amortization'!Q554)</f>
        <v>0</v>
      </c>
      <c r="O17" s="667">
        <f>IF(ISERROR('O7 Amortization'!R335+'O7 Amortization'!R408+'O7 Amortization'!R481+'O7 Amortization'!R554), "-", 'O7 Amortization'!R335+'O7 Amortization'!R408+'O7 Amortization'!R481+'O7 Amortization'!R554)</f>
        <v>0</v>
      </c>
      <c r="P17" s="667">
        <f>IF(ISERROR('O7 Amortization'!S335+'O7 Amortization'!S408+'O7 Amortization'!S481+'O7 Amortization'!S554), "-", 'O7 Amortization'!S335+'O7 Amortization'!S408+'O7 Amortization'!S481+'O7 Amortization'!S554)</f>
        <v>0</v>
      </c>
      <c r="Q17" s="667">
        <f>IF(ISERROR('O7 Amortization'!T335+'O7 Amortization'!T408+'O7 Amortization'!T481+'O7 Amortization'!T554), "-", 'O7 Amortization'!T335+'O7 Amortization'!T408+'O7 Amortization'!T481+'O7 Amortization'!T554)</f>
        <v>0</v>
      </c>
      <c r="R17" s="667">
        <f>IF(ISERROR('O7 Amortization'!U335+'O7 Amortization'!U408+'O7 Amortization'!U481+'O7 Amortization'!U554), "-", 'O7 Amortization'!U335+'O7 Amortization'!U408+'O7 Amortization'!U481+'O7 Amortization'!U554)</f>
        <v>0</v>
      </c>
      <c r="S17" s="667">
        <f>IF(ISERROR('O7 Amortization'!V335+'O7 Amortization'!V408+'O7 Amortization'!V481+'O7 Amortization'!V554), "-", 'O7 Amortization'!V335+'O7 Amortization'!V408+'O7 Amortization'!V481+'O7 Amortization'!V554)</f>
        <v>0</v>
      </c>
      <c r="T17" s="667">
        <f>IF(ISERROR('O7 Amortization'!W335+'O7 Amortization'!W408+'O7 Amortization'!W481+'O7 Amortization'!W554), "-", 'O7 Amortization'!W335+'O7 Amortization'!W408+'O7 Amortization'!W481+'O7 Amortization'!W554)</f>
        <v>0</v>
      </c>
      <c r="U17" s="667">
        <f>IF(ISERROR('O7 Amortization'!X335+'O7 Amortization'!X408+'O7 Amortization'!X481+'O7 Amortization'!X554), "-", 'O7 Amortization'!X335+'O7 Amortization'!X408+'O7 Amortization'!X481+'O7 Amortization'!X554)</f>
        <v>0</v>
      </c>
      <c r="V17" s="667">
        <f>IF(ISERROR('O7 Amortization'!Y335+'O7 Amortization'!Y408+'O7 Amortization'!Y481+'O7 Amortization'!Y554), "-", 'O7 Amortization'!Y335+'O7 Amortization'!Y408+'O7 Amortization'!Y481+'O7 Amortization'!Y554)</f>
        <v>0</v>
      </c>
      <c r="W17" s="668">
        <f>IF(ISERROR('O7 Amortization'!Z335+'O7 Amortization'!Z408+'O7 Amortization'!Z481+'O7 Amortization'!Z554), "-", 'O7 Amortization'!Z335+'O7 Amortization'!Z408+'O7 Amortization'!Z481+'O7 Amortization'!Z554)</f>
        <v>0</v>
      </c>
      <c r="X17" s="764"/>
    </row>
    <row r="18" spans="1:24" s="651" customFormat="1" ht="12.75" x14ac:dyDescent="0.2">
      <c r="A18" s="801"/>
      <c r="B18" s="825" t="s">
        <v>1519</v>
      </c>
      <c r="C18" s="765">
        <f t="shared" si="0"/>
        <v>25996.76067755738</v>
      </c>
      <c r="D18" s="667">
        <f>IF(ISERROR('O7 Amortization'!G339+'O7 Amortization'!G412+'O7 Amortization'!G485+'O7 Amortization'!G558), "-", 'O7 Amortization'!G339+'O7 Amortization'!G412+'O7 Amortization'!G485+'O7 Amortization'!G558)</f>
        <v>6528.6900018186525</v>
      </c>
      <c r="E18" s="667">
        <f>IF(ISERROR('O7 Amortization'!H339+'O7 Amortization'!H412+'O7 Amortization'!H485+'O7 Amortization'!H558), "-", 'O7 Amortization'!H339+'O7 Amortization'!H412+'O7 Amortization'!H485+'O7 Amortization'!H558)</f>
        <v>7460.4836574675446</v>
      </c>
      <c r="F18" s="667">
        <f>IF(ISERROR('O7 Amortization'!I339+'O7 Amortization'!I412+'O7 Amortization'!I485+'O7 Amortization'!I558), "-", 'O7 Amortization'!I339+'O7 Amortization'!I412+'O7 Amortization'!I485+'O7 Amortization'!I558)</f>
        <v>8316.6050229595967</v>
      </c>
      <c r="G18" s="667">
        <f>IF(ISERROR('O7 Amortization'!J339+'O7 Amortization'!J412+'O7 Amortization'!J485+'O7 Amortization'!J558), "-", 'O7 Amortization'!J339+'O7 Amortization'!J412+'O7 Amortization'!J485+'O7 Amortization'!J558)</f>
        <v>0</v>
      </c>
      <c r="H18" s="667">
        <f>IF(ISERROR('O7 Amortization'!K339+'O7 Amortization'!K412+'O7 Amortization'!K485+'O7 Amortization'!K558), "-", 'O7 Amortization'!K339+'O7 Amortization'!K412+'O7 Amortization'!K485+'O7 Amortization'!K558)</f>
        <v>0</v>
      </c>
      <c r="I18" s="667">
        <f>IF(ISERROR('O7 Amortization'!L339+'O7 Amortization'!L412+'O7 Amortization'!L485+'O7 Amortization'!L558), "-", 'O7 Amortization'!L339+'O7 Amortization'!L412+'O7 Amortization'!L485+'O7 Amortization'!L558)</f>
        <v>3589.8286349664877</v>
      </c>
      <c r="J18" s="667">
        <f>IF(ISERROR('O7 Amortization'!M339+'O7 Amortization'!M412+'O7 Amortization'!M485+'O7 Amortization'!M558), "-", 'O7 Amortization'!M339+'O7 Amortization'!M412+'O7 Amortization'!M485+'O7 Amortization'!M558)</f>
        <v>89.725384821698626</v>
      </c>
      <c r="K18" s="667">
        <f>IF(ISERROR('O7 Amortization'!N339+'O7 Amortization'!N412+'O7 Amortization'!N485+'O7 Amortization'!N558), "-", 'O7 Amortization'!N339+'O7 Amortization'!N412+'O7 Amortization'!N485+'O7 Amortization'!N558)</f>
        <v>0</v>
      </c>
      <c r="L18" s="667">
        <f>IF(ISERROR('O7 Amortization'!O339+'O7 Amortization'!O412+'O7 Amortization'!O485+'O7 Amortization'!O558), "-", 'O7 Amortization'!O339+'O7 Amortization'!O412+'O7 Amortization'!O485+'O7 Amortization'!O558)</f>
        <v>11.427975523401171</v>
      </c>
      <c r="M18" s="667">
        <f>IF(ISERROR('O7 Amortization'!P339+'O7 Amortization'!P412+'O7 Amortization'!P485+'O7 Amortization'!P558), "-", 'O7 Amortization'!P339+'O7 Amortization'!P412+'O7 Amortization'!P485+'O7 Amortization'!P558)</f>
        <v>0</v>
      </c>
      <c r="N18" s="667">
        <f>IF(ISERROR('O7 Amortization'!Q339+'O7 Amortization'!Q412+'O7 Amortization'!Q485+'O7 Amortization'!Q558), "-", 'O7 Amortization'!Q339+'O7 Amortization'!Q412+'O7 Amortization'!Q485+'O7 Amortization'!Q558)</f>
        <v>0</v>
      </c>
      <c r="O18" s="667">
        <f>IF(ISERROR('O7 Amortization'!R339+'O7 Amortization'!R412+'O7 Amortization'!R485+'O7 Amortization'!R558), "-", 'O7 Amortization'!R339+'O7 Amortization'!R412+'O7 Amortization'!R485+'O7 Amortization'!R558)</f>
        <v>0</v>
      </c>
      <c r="P18" s="667">
        <f>IF(ISERROR('O7 Amortization'!S339+'O7 Amortization'!S412+'O7 Amortization'!S485+'O7 Amortization'!S558), "-", 'O7 Amortization'!S339+'O7 Amortization'!S412+'O7 Amortization'!S485+'O7 Amortization'!S558)</f>
        <v>0</v>
      </c>
      <c r="Q18" s="667">
        <f>IF(ISERROR('O7 Amortization'!T339+'O7 Amortization'!T412+'O7 Amortization'!T485+'O7 Amortization'!T558), "-", 'O7 Amortization'!T339+'O7 Amortization'!T412+'O7 Amortization'!T485+'O7 Amortization'!T558)</f>
        <v>0</v>
      </c>
      <c r="R18" s="667">
        <f>IF(ISERROR('O7 Amortization'!U339+'O7 Amortization'!U412+'O7 Amortization'!U485+'O7 Amortization'!U558), "-", 'O7 Amortization'!U339+'O7 Amortization'!U412+'O7 Amortization'!U485+'O7 Amortization'!U558)</f>
        <v>0</v>
      </c>
      <c r="S18" s="667">
        <f>IF(ISERROR('O7 Amortization'!V339+'O7 Amortization'!V412+'O7 Amortization'!V485+'O7 Amortization'!V558), "-", 'O7 Amortization'!V339+'O7 Amortization'!V412+'O7 Amortization'!V485+'O7 Amortization'!V558)</f>
        <v>0</v>
      </c>
      <c r="T18" s="667">
        <f>IF(ISERROR('O7 Amortization'!W339+'O7 Amortization'!W412+'O7 Amortization'!W485+'O7 Amortization'!W558), "-", 'O7 Amortization'!W339+'O7 Amortization'!W412+'O7 Amortization'!W485+'O7 Amortization'!W558)</f>
        <v>0</v>
      </c>
      <c r="U18" s="667">
        <f>IF(ISERROR('O7 Amortization'!X339+'O7 Amortization'!X412+'O7 Amortization'!X485+'O7 Amortization'!X558), "-", 'O7 Amortization'!X339+'O7 Amortization'!X412+'O7 Amortization'!X485+'O7 Amortization'!X558)</f>
        <v>0</v>
      </c>
      <c r="V18" s="667">
        <f>IF(ISERROR('O7 Amortization'!Y339+'O7 Amortization'!Y412+'O7 Amortization'!Y485+'O7 Amortization'!Y558), "-", 'O7 Amortization'!Y339+'O7 Amortization'!Y412+'O7 Amortization'!Y485+'O7 Amortization'!Y558)</f>
        <v>0</v>
      </c>
      <c r="W18" s="668">
        <f>IF(ISERROR('O7 Amortization'!Z339+'O7 Amortization'!Z412+'O7 Amortization'!Z485+'O7 Amortization'!Z558), "-", 'O7 Amortization'!Z339+'O7 Amortization'!Z412+'O7 Amortization'!Z485+'O7 Amortization'!Z558)</f>
        <v>0</v>
      </c>
      <c r="X18" s="764"/>
    </row>
    <row r="19" spans="1:24" s="651" customFormat="1" ht="12.75" x14ac:dyDescent="0.2">
      <c r="A19" s="801"/>
      <c r="B19" s="825" t="s">
        <v>1480</v>
      </c>
      <c r="C19" s="765">
        <f t="shared" si="0"/>
        <v>15741.589855252378</v>
      </c>
      <c r="D19" s="764">
        <f t="shared" ref="D19:W19" si="1">IF(ISERROR(D38*(D58/D40)),0,D38*(D58/D40))</f>
        <v>4440.0497681310226</v>
      </c>
      <c r="E19" s="764">
        <f t="shared" si="1"/>
        <v>4564.2472407635778</v>
      </c>
      <c r="F19" s="764">
        <f t="shared" si="1"/>
        <v>4764.5014832715069</v>
      </c>
      <c r="G19" s="764">
        <f t="shared" si="1"/>
        <v>0</v>
      </c>
      <c r="H19" s="764">
        <f t="shared" si="1"/>
        <v>0</v>
      </c>
      <c r="I19" s="764">
        <f t="shared" si="1"/>
        <v>1907.0056396619216</v>
      </c>
      <c r="J19" s="764">
        <f t="shared" si="1"/>
        <v>58.424888337798862</v>
      </c>
      <c r="K19" s="764">
        <f t="shared" si="1"/>
        <v>0</v>
      </c>
      <c r="L19" s="764">
        <f t="shared" si="1"/>
        <v>7.3608350865492529</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ht="12.75" x14ac:dyDescent="0.2">
      <c r="A20" s="801"/>
      <c r="B20" s="825" t="s">
        <v>1481</v>
      </c>
      <c r="C20" s="765">
        <f t="shared" si="0"/>
        <v>105443.9293764441</v>
      </c>
      <c r="D20" s="764">
        <f t="shared" ref="D20:W20" si="2">IF(ISERROR((D51/(D51+D66+D72))*D86),0,(D51/(D51+D66+D72))*D86)</f>
        <v>25543.57120029056</v>
      </c>
      <c r="E20" s="764">
        <f t="shared" si="2"/>
        <v>29189.224092435285</v>
      </c>
      <c r="F20" s="764">
        <f t="shared" si="2"/>
        <v>33077.578100681989</v>
      </c>
      <c r="G20" s="764">
        <f t="shared" si="2"/>
        <v>0</v>
      </c>
      <c r="H20" s="764">
        <f t="shared" si="2"/>
        <v>0</v>
      </c>
      <c r="I20" s="764">
        <f t="shared" si="2"/>
        <v>17159.942525988285</v>
      </c>
      <c r="J20" s="764">
        <f t="shared" si="2"/>
        <v>428.90137753801258</v>
      </c>
      <c r="K20" s="764">
        <f t="shared" si="2"/>
        <v>0</v>
      </c>
      <c r="L20" s="764">
        <f t="shared" si="2"/>
        <v>44.712079509956801</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ht="12.75" x14ac:dyDescent="0.2">
      <c r="A21" s="766"/>
      <c r="B21" s="825" t="s">
        <v>719</v>
      </c>
      <c r="C21" s="765">
        <f t="shared" si="0"/>
        <v>29599.573999463089</v>
      </c>
      <c r="D21" s="764">
        <f t="shared" ref="D21:W21" si="3">IF(ISERROR(D95/D97*D93),0, D95/D97*D93)</f>
        <v>7433.4816258555165</v>
      </c>
      <c r="E21" s="764">
        <f t="shared" si="3"/>
        <v>8494.4097778163723</v>
      </c>
      <c r="F21" s="764">
        <f t="shared" si="3"/>
        <v>9469.178443217048</v>
      </c>
      <c r="G21" s="764">
        <f t="shared" si="3"/>
        <v>0</v>
      </c>
      <c r="H21" s="764">
        <f t="shared" si="3"/>
        <v>0</v>
      </c>
      <c r="I21" s="764">
        <f t="shared" si="3"/>
        <v>4087.3322505066021</v>
      </c>
      <c r="J21" s="764">
        <f t="shared" si="3"/>
        <v>102.16015759043825</v>
      </c>
      <c r="K21" s="764">
        <f t="shared" si="3"/>
        <v>0</v>
      </c>
      <c r="L21" s="764">
        <f t="shared" si="3"/>
        <v>13.011744477110318</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ht="12.75" x14ac:dyDescent="0.2">
      <c r="A22" s="766"/>
      <c r="B22" s="825" t="s">
        <v>1482</v>
      </c>
      <c r="C22" s="765">
        <f t="shared" si="0"/>
        <v>72305.170689309409</v>
      </c>
      <c r="D22" s="764">
        <f t="shared" ref="D22:W22" si="4">IF(ISERROR(SUM(D20:D21)/D44*D42),0,SUM(D20:D20)/D44*D42)</f>
        <v>17008.236942937699</v>
      </c>
      <c r="E22" s="764">
        <f t="shared" si="4"/>
        <v>19853.863103035968</v>
      </c>
      <c r="F22" s="764">
        <f t="shared" si="4"/>
        <v>22808.297067959815</v>
      </c>
      <c r="G22" s="764">
        <f t="shared" si="4"/>
        <v>0</v>
      </c>
      <c r="H22" s="764">
        <f t="shared" si="4"/>
        <v>0</v>
      </c>
      <c r="I22" s="764">
        <f t="shared" si="4"/>
        <v>12318.909113494814</v>
      </c>
      <c r="J22" s="764">
        <f t="shared" si="4"/>
        <v>286.05135953096737</v>
      </c>
      <c r="K22" s="764">
        <f t="shared" si="4"/>
        <v>0</v>
      </c>
      <c r="L22" s="764">
        <f t="shared" si="4"/>
        <v>29.813102350152676</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ht="12.75" x14ac:dyDescent="0.2">
      <c r="A23" s="766"/>
      <c r="B23" s="825" t="s">
        <v>1483</v>
      </c>
      <c r="C23" s="765">
        <f t="shared" si="0"/>
        <v>10154.080412446143</v>
      </c>
      <c r="D23" s="764">
        <f>IF(ISERROR('O4 Summary by Class &amp; Accounts'!E209*D60/(D36+D40)),0,('O4 Summary by Class &amp; Accounts'!E209*D60/(D36+D40)))</f>
        <v>2550.0424490821042</v>
      </c>
      <c r="E23" s="764">
        <f>IF(ISERROR('O4 Summary by Class &amp; Accounts'!F209*E60/(E36+E40)),0,('O4 Summary by Class &amp; Accounts'!F209*E60/(E36+E40)))</f>
        <v>2913.9919358900511</v>
      </c>
      <c r="F23" s="764">
        <f>IF(ISERROR('O4 Summary by Class &amp; Accounts'!G209*F60/(F36+F40)),0,('O4 Summary by Class &amp; Accounts'!G209*F60/(F36+F40)))</f>
        <v>3248.3845664120558</v>
      </c>
      <c r="G23" s="764">
        <f>IF(ISERROR('O4 Summary by Class &amp; Accounts'!H209*G60/(G36+G40)),0,('O4 Summary by Class &amp; Accounts'!H209*G60/(G36+G40)))</f>
        <v>0</v>
      </c>
      <c r="H23" s="764">
        <f>IF(ISERROR('O4 Summary by Class &amp; Accounts'!I209*H60/(H36+H40)),0,('O4 Summary by Class &amp; Accounts'!I209*H60/(H36+H40)))</f>
        <v>0</v>
      </c>
      <c r="I23" s="764">
        <f>IF(ISERROR('O4 Summary by Class &amp; Accounts'!J209*I60/(I36+I40)),0,('O4 Summary by Class &amp; Accounts'!J209*I60/(I36+I40)))</f>
        <v>1402.1519480240263</v>
      </c>
      <c r="J23" s="764">
        <f>IF(ISERROR('O4 Summary by Class &amp; Accounts'!K209*J60/(J36+J40)),0,('O4 Summary by Class &amp; Accounts'!K209*J60/(J36+J40)))</f>
        <v>35.045857590392906</v>
      </c>
      <c r="K23" s="764">
        <f>IF(ISERROR('O4 Summary by Class &amp; Accounts'!L209*K60/(K36+K40)),0,('O4 Summary by Class &amp; Accounts'!L209*K60/(K36+K40)))</f>
        <v>0</v>
      </c>
      <c r="L23" s="764">
        <f>IF(ISERROR('O4 Summary by Class &amp; Accounts'!M209*L60/(L36+L40)),0,('O4 Summary by Class &amp; Accounts'!M209*L60/(L36+L40)))</f>
        <v>4.4636554475134256</v>
      </c>
      <c r="M23" s="764">
        <f>IF(ISERROR('O4 Summary by Class &amp; Accounts'!N209*M60/(M36+M40)),0,('O4 Summary by Class &amp; Accounts'!N209*M60/(M36+M40)))</f>
        <v>0</v>
      </c>
      <c r="N23" s="764">
        <f>IF(ISERROR('O4 Summary by Class &amp; Accounts'!O209*N60/(N36+N40)),0,('O4 Summary by Class &amp; Accounts'!O209*N60/(N36+N40)))</f>
        <v>0</v>
      </c>
      <c r="O23" s="764">
        <f>IF(ISERROR('O4 Summary by Class &amp; Accounts'!P209*O60/(O36+O40)),0,('O4 Summary by Class &amp; Accounts'!P209*O60/(O36+O40)))</f>
        <v>0</v>
      </c>
      <c r="P23" s="764">
        <f>IF(ISERROR('O4 Summary by Class &amp; Accounts'!Q209*P60/(P36+P40)),0,('O4 Summary by Class &amp; Accounts'!Q209*P60/(P36+P40)))</f>
        <v>0</v>
      </c>
      <c r="Q23" s="764">
        <f>IF(ISERROR('O4 Summary by Class &amp; Accounts'!R209*Q60/(Q36+Q40)),0,('O4 Summary by Class &amp; Accounts'!R209*Q60/(Q36+Q40)))</f>
        <v>0</v>
      </c>
      <c r="R23" s="764">
        <f>IF(ISERROR('O4 Summary by Class &amp; Accounts'!S209*R60/(R36+R40)),0,('O4 Summary by Class &amp; Accounts'!S209*R60/(R36+R40)))</f>
        <v>0</v>
      </c>
      <c r="S23" s="764">
        <f>IF(ISERROR('O4 Summary by Class &amp; Accounts'!T209*S60/(S36+S40)),0,('O4 Summary by Class &amp; Accounts'!T209*S60/(S36+S40)))</f>
        <v>0</v>
      </c>
      <c r="T23" s="764">
        <f>IF(ISERROR('O4 Summary by Class &amp; Accounts'!U209*T60/(T36+T40)),0,('O4 Summary by Class &amp; Accounts'!U209*T60/(T36+T40)))</f>
        <v>0</v>
      </c>
      <c r="U23" s="764">
        <f>IF(ISERROR('O4 Summary by Class &amp; Accounts'!V209*U60/(U36+U40)),0,('O4 Summary by Class &amp; Accounts'!V209*U60/(U36+U40)))</f>
        <v>0</v>
      </c>
      <c r="V23" s="764">
        <f>IF(ISERROR('O4 Summary by Class &amp; Accounts'!W209*V60/(V36+V40)),0,('O4 Summary by Class &amp; Accounts'!W209*V60/(V36+V40)))</f>
        <v>0</v>
      </c>
      <c r="W23" s="652">
        <f>IF(ISERROR('O4 Summary by Class &amp; Accounts'!X209*W60/(W36+W40)),0,('O4 Summary by Class &amp; Accounts'!X209*W60/(W36+W40)))</f>
        <v>0</v>
      </c>
    </row>
    <row r="24" spans="1:24" s="764" customFormat="1" ht="12.75" x14ac:dyDescent="0.2">
      <c r="A24" s="766"/>
      <c r="B24" s="825" t="s">
        <v>1484</v>
      </c>
      <c r="C24" s="765">
        <f t="shared" si="0"/>
        <v>75406.417643962064</v>
      </c>
      <c r="D24" s="764">
        <f>IF(ISERROR('O4 Summary by Class &amp; Accounts'!E207*D60/(D36+D40)),0,('O4 Summary by Class &amp; Accounts'!E207*D60/(D36+D40)))</f>
        <v>18937.171867343324</v>
      </c>
      <c r="E24" s="764">
        <f>IF(ISERROR('O4 Summary by Class &amp; Accounts'!F207*E60/(E36+E40)),0,('O4 Summary by Class &amp; Accounts'!F207*E60/(E36+E40)))</f>
        <v>21639.940201727073</v>
      </c>
      <c r="F24" s="764">
        <f>IF(ISERROR('O4 Summary by Class &amp; Accounts'!G207*F60/(F36+F40)),0,('O4 Summary by Class &amp; Accounts'!G207*F60/(F36+F40)))</f>
        <v>24123.212869461539</v>
      </c>
      <c r="G24" s="764">
        <f>IF(ISERROR('O4 Summary by Class &amp; Accounts'!H207*G60/(G36+G40)),0,('O4 Summary by Class &amp; Accounts'!H207*G60/(G36+G40)))</f>
        <v>0</v>
      </c>
      <c r="H24" s="764">
        <f>IF(ISERROR('O4 Summary by Class &amp; Accounts'!I207*H60/(H36+H40)),0,('O4 Summary by Class &amp; Accounts'!I207*H60/(H36+H40)))</f>
        <v>0</v>
      </c>
      <c r="I24" s="764">
        <f>IF(ISERROR('O4 Summary by Class &amp; Accounts'!J207*I60/(I36+I40)),0,('O4 Summary by Class &amp; Accounts'!J207*I60/(I36+I40)))</f>
        <v>10412.68643720774</v>
      </c>
      <c r="J24" s="764">
        <f>IF(ISERROR('O4 Summary by Class &amp; Accounts'!K207*J60/(J36+J40)),0,('O4 Summary by Class &amp; Accounts'!K207*J60/(J36+J40)))</f>
        <v>260.25818851235164</v>
      </c>
      <c r="K24" s="764">
        <f>IF(ISERROR('O4 Summary by Class &amp; Accounts'!L207*K60/(K36+K40)),0,('O4 Summary by Class &amp; Accounts'!L207*K60/(K36+K40)))</f>
        <v>0</v>
      </c>
      <c r="L24" s="764">
        <f>IF(ISERROR('O4 Summary by Class &amp; Accounts'!M207*L60/(L36+L40)),0,('O4 Summary by Class &amp; Accounts'!M207*L60/(L36+L40)))</f>
        <v>33.148079710042289</v>
      </c>
      <c r="M24" s="764">
        <f>IF(ISERROR('O4 Summary by Class &amp; Accounts'!N207*M60/(M36+M40)),0,('O4 Summary by Class &amp; Accounts'!N207*M60/(M36+M40)))</f>
        <v>0</v>
      </c>
      <c r="N24" s="764">
        <f>IF(ISERROR('O4 Summary by Class &amp; Accounts'!O207*N60/(N36+N40)),0,('O4 Summary by Class &amp; Accounts'!O207*N60/(N36+N40)))</f>
        <v>0</v>
      </c>
      <c r="O24" s="764">
        <f>IF(ISERROR('O4 Summary by Class &amp; Accounts'!P207*O60/(O36+O40)),0,('O4 Summary by Class &amp; Accounts'!P207*O60/(O36+O40)))</f>
        <v>0</v>
      </c>
      <c r="P24" s="764">
        <f>IF(ISERROR('O4 Summary by Class &amp; Accounts'!Q207*P60/(P36+P40)),0,('O4 Summary by Class &amp; Accounts'!Q207*P60/(P36+P40)))</f>
        <v>0</v>
      </c>
      <c r="Q24" s="764">
        <f>IF(ISERROR('O4 Summary by Class &amp; Accounts'!R207*Q60/(Q36+Q40)),0,('O4 Summary by Class &amp; Accounts'!R207*Q60/(Q36+Q40)))</f>
        <v>0</v>
      </c>
      <c r="R24" s="764">
        <f>IF(ISERROR('O4 Summary by Class &amp; Accounts'!S207*R60/(R36+R40)),0,('O4 Summary by Class &amp; Accounts'!S207*R60/(R36+R40)))</f>
        <v>0</v>
      </c>
      <c r="S24" s="764">
        <f>IF(ISERROR('O4 Summary by Class &amp; Accounts'!T207*S60/(S36+S40)),0,('O4 Summary by Class &amp; Accounts'!T207*S60/(S36+S40)))</f>
        <v>0</v>
      </c>
      <c r="T24" s="764">
        <f>IF(ISERROR('O4 Summary by Class &amp; Accounts'!U207*T60/(T36+T40)),0,('O4 Summary by Class &amp; Accounts'!U207*T60/(T36+T40)))</f>
        <v>0</v>
      </c>
      <c r="U24" s="764">
        <f>IF(ISERROR('O4 Summary by Class &amp; Accounts'!V207*U60/(U36+U40)),0,('O4 Summary by Class &amp; Accounts'!V207*U60/(U36+U40)))</f>
        <v>0</v>
      </c>
      <c r="V24" s="764">
        <f>IF(ISERROR('O4 Summary by Class &amp; Accounts'!W207*V60/(V36+V40)),0,('O4 Summary by Class &amp; Accounts'!W207*V60/(V36+V40)))</f>
        <v>0</v>
      </c>
      <c r="W24" s="652">
        <f>IF(ISERROR('O4 Summary by Class &amp; Accounts'!X207*W60/(W36+W40)),0,('O4 Summary by Class &amp; Accounts'!X207*W60/(W36+W40)))</f>
        <v>0</v>
      </c>
    </row>
    <row r="25" spans="1:24" s="764" customFormat="1" ht="12.75" x14ac:dyDescent="0.2">
      <c r="A25" s="766"/>
      <c r="B25" s="825" t="s">
        <v>1485</v>
      </c>
      <c r="C25" s="765">
        <f t="shared" si="0"/>
        <v>116508.88342098746</v>
      </c>
      <c r="D25" s="764">
        <f>IF(ISERROR(D60/(D36+D40)*'O1 Revenue to cost|RR'!D38),0,D60/(D36+D40)*'O1 Revenue to cost|RR'!D38)</f>
        <v>29259.429347684618</v>
      </c>
      <c r="E25" s="764">
        <f>IF(ISERROR(E60/(E36+E40)*'O1 Revenue to cost|RR'!E38),0,E60/(E36+E40)*'O1 Revenue to cost|RR'!E38)</f>
        <v>33435.420339213531</v>
      </c>
      <c r="F25" s="764">
        <f>IF(ISERROR(F60/(F36+F40)*'O1 Revenue to cost|RR'!F38),0,F60/(F36+F40)*'O1 Revenue to cost|RR'!F38)</f>
        <v>37272.273153435053</v>
      </c>
      <c r="G25" s="764">
        <f>IF(ISERROR(G60/(G36+G40)*'O1 Revenue to cost|RR'!G38),0,G60/(G36+G40)*'O1 Revenue to cost|RR'!G38)</f>
        <v>0</v>
      </c>
      <c r="H25" s="764">
        <f>IF(ISERROR(H60/(H36+H40)*'O1 Revenue to cost|RR'!H38),0,H60/(H36+H40)*'O1 Revenue to cost|RR'!H38)</f>
        <v>0</v>
      </c>
      <c r="I25" s="764">
        <f>IF(ISERROR(I60/(I36+I40)*'O1 Revenue to cost|RR'!I38),0,I60/(I36+I40)*'O1 Revenue to cost|RR'!I38)</f>
        <v>16088.424674144093</v>
      </c>
      <c r="J25" s="764">
        <f>IF(ISERROR(J60/(J36+J40)*'O1 Revenue to cost|RR'!J38),0,J60/(J36+J40)*'O1 Revenue to cost|RR'!J38)</f>
        <v>402.11949980057068</v>
      </c>
      <c r="K25" s="764">
        <f>IF(ISERROR(K60/(K36+K40)*'O1 Revenue to cost|RR'!K38),0,K60/(K36+K40)*'O1 Revenue to cost|RR'!K38)</f>
        <v>0</v>
      </c>
      <c r="L25" s="764">
        <f>IF(ISERROR(L60/(L36+L40)*'O1 Revenue to cost|RR'!L38),0,L60/(L36+L40)*'O1 Revenue to cost|RR'!L38)</f>
        <v>51.216406709597322</v>
      </c>
      <c r="M25" s="764">
        <f>IF(ISERROR(M60/(M36+M40)*'O1 Revenue to cost|RR'!M38),0,M60/(M36+M40)*'O1 Revenue to cost|RR'!M38)</f>
        <v>0</v>
      </c>
      <c r="N25" s="764">
        <f>IF(ISERROR(N60/(N36+N40)*'O1 Revenue to cost|RR'!N38),0,N60/(N36+N40)*'O1 Revenue to cost|RR'!N38)</f>
        <v>0</v>
      </c>
      <c r="O25" s="764">
        <f>IF(ISERROR(O60/(O36+O40)*'O1 Revenue to cost|RR'!O38),0,O60/(O36+O40)*'O1 Revenue to cost|RR'!O38)</f>
        <v>0</v>
      </c>
      <c r="P25" s="764">
        <f>IF(ISERROR(P60/(P36+P40)*'O1 Revenue to cost|RR'!P38),0,P60/(P36+P40)*'O1 Revenue to cost|RR'!P38)</f>
        <v>0</v>
      </c>
      <c r="Q25" s="764">
        <f>IF(ISERROR(Q60/(Q36+Q40)*'O1 Revenue to cost|RR'!Q38),0,Q60/(Q36+Q40)*'O1 Revenue to cost|RR'!Q38)</f>
        <v>0</v>
      </c>
      <c r="R25" s="764">
        <f>IF(ISERROR(R60/(R36+R40)*'O1 Revenue to cost|RR'!R38),0,R60/(R36+R40)*'O1 Revenue to cost|RR'!R38)</f>
        <v>0</v>
      </c>
      <c r="S25" s="764">
        <f>IF(ISERROR(S60/(S36+S40)*'O1 Revenue to cost|RR'!S38),0,S60/(S36+S40)*'O1 Revenue to cost|RR'!S38)</f>
        <v>0</v>
      </c>
      <c r="T25" s="764">
        <f>IF(ISERROR(T60/(T36+T40)*'O1 Revenue to cost|RR'!T38),0,T60/(T36+T40)*'O1 Revenue to cost|RR'!T38)</f>
        <v>0</v>
      </c>
      <c r="U25" s="764">
        <f>IF(ISERROR(U60/(U36+U40)*'O1 Revenue to cost|RR'!U38),0,U60/(U36+U40)*'O1 Revenue to cost|RR'!U38)</f>
        <v>0</v>
      </c>
      <c r="V25" s="764">
        <f>IF(ISERROR(V60/(V36+V40)*'O1 Revenue to cost|RR'!V38),0,V60/(V36+V40)*'O1 Revenue to cost|RR'!V38)</f>
        <v>0</v>
      </c>
      <c r="W25" s="652">
        <f>IF(ISERROR(W60/(W36+W40)*'O1 Revenue to cost|RR'!W38),0,W60/(W36+W40)*'O1 Revenue to cost|RR'!W38)</f>
        <v>0</v>
      </c>
    </row>
    <row r="26" spans="1:24" s="793" customFormat="1" ht="22.5" customHeight="1" x14ac:dyDescent="0.2">
      <c r="B26" s="911" t="s">
        <v>763</v>
      </c>
      <c r="C26" s="2170">
        <f>IF(SUM(C15:C25)=SUM(D26:W26), SUM(C15:C25), "Error - Please Revise")</f>
        <v>516998.95164262928</v>
      </c>
      <c r="D26" s="901">
        <f t="shared" ref="D26:W26" si="5">SUM(D15:D25)</f>
        <v>128236.02444442379</v>
      </c>
      <c r="E26" s="901">
        <f t="shared" si="5"/>
        <v>146446.90508756865</v>
      </c>
      <c r="F26" s="901">
        <f t="shared" si="5"/>
        <v>164143.67213490172</v>
      </c>
      <c r="G26" s="901">
        <f t="shared" si="5"/>
        <v>0</v>
      </c>
      <c r="H26" s="901">
        <f t="shared" si="5"/>
        <v>0</v>
      </c>
      <c r="I26" s="901">
        <f t="shared" si="5"/>
        <v>76058.316128184757</v>
      </c>
      <c r="J26" s="901">
        <f t="shared" si="5"/>
        <v>1889.9360934404494</v>
      </c>
      <c r="K26" s="901">
        <f t="shared" si="5"/>
        <v>0</v>
      </c>
      <c r="L26" s="901">
        <f t="shared" si="5"/>
        <v>224.09775410991136</v>
      </c>
      <c r="M26" s="901">
        <f t="shared" si="5"/>
        <v>0</v>
      </c>
      <c r="N26" s="901">
        <f t="shared" si="5"/>
        <v>0</v>
      </c>
      <c r="O26" s="901">
        <f t="shared" si="5"/>
        <v>0</v>
      </c>
      <c r="P26" s="901">
        <f t="shared" si="5"/>
        <v>0</v>
      </c>
      <c r="Q26" s="901">
        <f t="shared" si="5"/>
        <v>0</v>
      </c>
      <c r="R26" s="901">
        <f t="shared" si="5"/>
        <v>0</v>
      </c>
      <c r="S26" s="901">
        <f t="shared" si="5"/>
        <v>0</v>
      </c>
      <c r="T26" s="901">
        <f t="shared" si="5"/>
        <v>0</v>
      </c>
      <c r="U26" s="901">
        <f t="shared" si="5"/>
        <v>0</v>
      </c>
      <c r="V26" s="901">
        <f t="shared" si="5"/>
        <v>0</v>
      </c>
      <c r="W26" s="902">
        <f t="shared" si="5"/>
        <v>0</v>
      </c>
      <c r="X26" s="823"/>
    </row>
    <row r="27" spans="1:24" s="767" customFormat="1" ht="12.75" x14ac:dyDescent="0.2">
      <c r="B27" s="826"/>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ht="12.75" x14ac:dyDescent="0.2">
      <c r="B28" s="826" t="s">
        <v>82</v>
      </c>
      <c r="C28" s="768">
        <f>SUM(D28:W28)</f>
        <v>185675.16170754324</v>
      </c>
      <c r="D28" s="769">
        <f>IF('I8 Demand Data'!$C$15="4 NCP",'E3 PLCC'!C53,IF('I8 Demand Data'!$C$15="1 NCP",'E3 PLCC'!C40,'E3 PLCC'!C66))</f>
        <v>46629.485375560151</v>
      </c>
      <c r="E28" s="769">
        <f>IF('I8 Demand Data'!$C$15="4 NCP",'E3 PLCC'!D53,IF('I8 Demand Data'!$C$15="1 NCP",'E3 PLCC'!D40,'E3 PLCC'!D66))</f>
        <v>53284.581363731806</v>
      </c>
      <c r="F28" s="769">
        <f>IF('I8 Demand Data'!$C$15="4 NCP",'E3 PLCC'!E53,IF('I8 Demand Data'!$C$15="1 NCP",'E3 PLCC'!E40,'E3 PLCC'!E66))</f>
        <v>59399.207526223174</v>
      </c>
      <c r="G28" s="769">
        <f>IF('I8 Demand Data'!$C$15="4 NCP",'E3 PLCC'!F53,IF('I8 Demand Data'!$C$15="1 NCP",'E3 PLCC'!F40,'E3 PLCC'!F66))</f>
        <v>0</v>
      </c>
      <c r="H28" s="769">
        <f>IF('I8 Demand Data'!$C$15="4 NCP",'E3 PLCC'!G53,IF('I8 Demand Data'!$C$15="1 NCP",'E3 PLCC'!G40,'E3 PLCC'!G66))</f>
        <v>0</v>
      </c>
      <c r="I28" s="769">
        <f>IF('I8 Demand Data'!$C$15="4 NCP",'E3 PLCC'!H53,IF('I8 Demand Data'!$C$15="1 NCP",'E3 PLCC'!H40,'E3 PLCC'!H66))</f>
        <v>25639.425641025638</v>
      </c>
      <c r="J28" s="769">
        <f>IF('I8 Demand Data'!$C$15="4 NCP",'E3 PLCC'!I53,IF('I8 Demand Data'!$C$15="1 NCP",'E3 PLCC'!I40,'E3 PLCC'!I66))</f>
        <v>640.84043172434838</v>
      </c>
      <c r="K28" s="769">
        <f>IF('I8 Demand Data'!$C$15="4 NCP",'E3 PLCC'!J53,IF('I8 Demand Data'!$C$15="1 NCP",'E3 PLCC'!J40,'E3 PLCC'!J66))</f>
        <v>0</v>
      </c>
      <c r="L28" s="769">
        <f>IF('I8 Demand Data'!$C$15="4 NCP",'E3 PLCC'!K53,IF('I8 Demand Data'!$C$15="1 NCP",'E3 PLCC'!K40,'E3 PLCC'!K66))</f>
        <v>81.621369278102236</v>
      </c>
      <c r="M28" s="769">
        <f>IF('I8 Demand Data'!$C$15="4 NCP",'E3 PLCC'!L53,IF('I8 Demand Data'!$C$15="1 NCP",'E3 PLCC'!L40,'E3 PLCC'!L66))</f>
        <v>0</v>
      </c>
      <c r="N28" s="769">
        <f>IF('I8 Demand Data'!$C$15="4 NCP",'E3 PLCC'!M53,IF('I8 Demand Data'!$C$15="1 NCP",'E3 PLCC'!M40,'E3 PLCC'!M66))</f>
        <v>0</v>
      </c>
      <c r="O28" s="769">
        <f>IF('I8 Demand Data'!$C$15="4 NCP",'E3 PLCC'!N53,IF('I8 Demand Data'!$C$15="1 NCP",'E3 PLCC'!N40,'E3 PLCC'!N66))</f>
        <v>0</v>
      </c>
      <c r="P28" s="769">
        <f>IF('I8 Demand Data'!$C$15="4 NCP",'E3 PLCC'!O53,IF('I8 Demand Data'!$C$15="1 NCP",'E3 PLCC'!O40,'E3 PLCC'!O66))</f>
        <v>0</v>
      </c>
      <c r="Q28" s="769">
        <f>IF('I8 Demand Data'!$C$15="4 NCP",'E3 PLCC'!P53,IF('I8 Demand Data'!$C$15="1 NCP",'E3 PLCC'!P40,'E3 PLCC'!P66))</f>
        <v>0</v>
      </c>
      <c r="R28" s="769">
        <f>IF('I8 Demand Data'!$C$15="4 NCP",'E3 PLCC'!Q53,IF('I8 Demand Data'!$C$15="1 NCP",'E3 PLCC'!Q40,'E3 PLCC'!Q66))</f>
        <v>0</v>
      </c>
      <c r="S28" s="769">
        <f>IF('I8 Demand Data'!$C$15="4 NCP",'E3 PLCC'!R53,IF('I8 Demand Data'!$C$15="1 NCP",'E3 PLCC'!R40,'E3 PLCC'!R66))</f>
        <v>0</v>
      </c>
      <c r="T28" s="769">
        <f>IF('I8 Demand Data'!$C$15="4 NCP",'E3 PLCC'!S53,IF('I8 Demand Data'!$C$15="1 NCP",'E3 PLCC'!S40,'E3 PLCC'!S66))</f>
        <v>0</v>
      </c>
      <c r="U28" s="769">
        <f>IF('I8 Demand Data'!$C$15="4 NCP",'E3 PLCC'!T53,IF('I8 Demand Data'!$C$15="1 NCP",'E3 PLCC'!T40,'E3 PLCC'!T66))</f>
        <v>0</v>
      </c>
      <c r="V28" s="769">
        <f>IF('I8 Demand Data'!$C$15="4 NCP",'E3 PLCC'!U53,IF('I8 Demand Data'!$C$15="1 NCP",'E3 PLCC'!U40,'E3 PLCC'!U66))</f>
        <v>0</v>
      </c>
      <c r="W28" s="770">
        <f>IF('I8 Demand Data'!$C$15="4 NCP",'E3 PLCC'!V53,IF('I8 Demand Data'!$C$15="1 NCP",'E3 PLCC'!V40,'E3 PLCC'!V66))</f>
        <v>0</v>
      </c>
      <c r="X28" s="773"/>
    </row>
    <row r="29" spans="1:24" s="767" customFormat="1" ht="12.75" x14ac:dyDescent="0.2">
      <c r="B29" s="826" t="s">
        <v>78</v>
      </c>
      <c r="C29" s="768">
        <f>SUM(D29:W29)</f>
        <v>15622.530802995894</v>
      </c>
      <c r="D29" s="769">
        <f>IF('I8 Demand Data'!$C$15="4 NCP",MIN('E3 PLCC'!C27*4,'E3 PLCC'!C47),IF('I8 Demand Data'!$C$15="1 NCP",MIN('E3 PLCC'!C27,'E3 PLCC'!C34),MIN('E3 PLCC'!C27*12,'E3 PLCC'!C60)))</f>
        <v>13043.8</v>
      </c>
      <c r="E29" s="769">
        <f>IF('I8 Demand Data'!$C$15="4 NCP",MIN('E3 PLCC'!D27*4,'E3 PLCC'!D47),IF('I8 Demand Data'!$C$15="1 NCP",MIN('E3 PLCC'!D27,'E3 PLCC'!D34),MIN('E3 PLCC'!D27*12,'E3 PLCC'!D60)))</f>
        <v>2146.666666666667</v>
      </c>
      <c r="F29" s="769">
        <f>IF('I8 Demand Data'!$C$15="4 NCP",MIN('E3 PLCC'!E27*4,'E3 PLCC'!E47),IF('I8 Demand Data'!$C$15="1 NCP",MIN('E3 PLCC'!E27,'E3 PLCC'!E34),MIN('E3 PLCC'!E27*12,'E3 PLCC'!E60)))</f>
        <v>209.6</v>
      </c>
      <c r="G29" s="769">
        <f>IF('I8 Demand Data'!$C$15="4 NCP",MIN('E3 PLCC'!F27*4,'E3 PLCC'!F47),IF('I8 Demand Data'!$C$15="1 NCP",MIN('E3 PLCC'!F27,'E3 PLCC'!F34),MIN('E3 PLCC'!F27*12,'E3 PLCC'!F60)))</f>
        <v>0</v>
      </c>
      <c r="H29" s="769">
        <f>IF('I8 Demand Data'!$C$15="4 NCP",MIN('E3 PLCC'!G27*4,'E3 PLCC'!G47),IF('I8 Demand Data'!$C$15="1 NCP",MIN('E3 PLCC'!G27,'E3 PLCC'!G34),MIN('E3 PLCC'!G27*12,'E3 PLCC'!G60)))</f>
        <v>0</v>
      </c>
      <c r="I29" s="769">
        <f>IF('I8 Demand Data'!$C$15="4 NCP",MIN('E3 PLCC'!H27*4,'E3 PLCC'!H47),IF('I8 Demand Data'!$C$15="1 NCP",MIN('E3 PLCC'!H27,'E3 PLCC'!H34),MIN('E3 PLCC'!H27*12,'E3 PLCC'!H60)))</f>
        <v>1.6</v>
      </c>
      <c r="J29" s="769">
        <f>IF('I8 Demand Data'!$C$15="4 NCP",MIN('E3 PLCC'!I27*4,'E3 PLCC'!I47),IF('I8 Demand Data'!$C$15="1 NCP",MIN('E3 PLCC'!I27,'E3 PLCC'!I34),MIN('E3 PLCC'!I27*12,'E3 PLCC'!I60)))</f>
        <v>179.26413632922581</v>
      </c>
      <c r="K29" s="769">
        <f>IF('I8 Demand Data'!$C$15="4 NCP",MIN('E3 PLCC'!J27*4,'E3 PLCC'!J47),IF('I8 Demand Data'!$C$15="1 NCP",MIN('E3 PLCC'!J27,'E3 PLCC'!J34),MIN('E3 PLCC'!J27*12,'E3 PLCC'!J60)))</f>
        <v>0</v>
      </c>
      <c r="L29" s="769">
        <f>IF('I8 Demand Data'!$C$15="4 NCP",MIN('E3 PLCC'!K27*4,'E3 PLCC'!K47),IF('I8 Demand Data'!$C$15="1 NCP",MIN('E3 PLCC'!K27,'E3 PLCC'!K34),MIN('E3 PLCC'!K27*12,'E3 PLCC'!K60)))</f>
        <v>41.6</v>
      </c>
      <c r="M29" s="769">
        <f>IF('I8 Demand Data'!$C$15="4 NCP",MIN('E3 PLCC'!L27*4,'E3 PLCC'!L47),IF('I8 Demand Data'!$C$15="1 NCP",MIN('E3 PLCC'!L27,'E3 PLCC'!L34),MIN('E3 PLCC'!L27*12,'E3 PLCC'!L60)))</f>
        <v>0</v>
      </c>
      <c r="N29" s="769">
        <f>IF('I8 Demand Data'!$C$15="4 NCP",MIN('E3 PLCC'!M27*4,'E3 PLCC'!M47),IF('I8 Demand Data'!$C$15="1 NCP",MIN('E3 PLCC'!M27,'E3 PLCC'!M34),MIN('E3 PLCC'!M27*12,'E3 PLCC'!M60)))</f>
        <v>0</v>
      </c>
      <c r="O29" s="769">
        <f>IF('I8 Demand Data'!$C$15="4 NCP",MIN('E3 PLCC'!N27*4,'E3 PLCC'!N47),IF('I8 Demand Data'!$C$15="1 NCP",MIN('E3 PLCC'!N27,'E3 PLCC'!N34),MIN('E3 PLCC'!N27*12,'E3 PLCC'!N60)))</f>
        <v>0</v>
      </c>
      <c r="P29" s="769">
        <f>IF('I8 Demand Data'!$C$15="4 NCP",MIN('E3 PLCC'!O27*4,'E3 PLCC'!O47),IF('I8 Demand Data'!$C$15="1 NCP",MIN('E3 PLCC'!O27,'E3 PLCC'!O34),MIN('E3 PLCC'!O27*12,'E3 PLCC'!O60)))</f>
        <v>0</v>
      </c>
      <c r="Q29" s="769">
        <f>IF('I8 Demand Data'!$C$15="4 NCP",MIN('E3 PLCC'!P27*4,'E3 PLCC'!P47),IF('I8 Demand Data'!$C$15="1 NCP",MIN('E3 PLCC'!P27,'E3 PLCC'!P34),MIN('E3 PLCC'!P27*12,'E3 PLCC'!P60)))</f>
        <v>0</v>
      </c>
      <c r="R29" s="769">
        <f>IF('I8 Demand Data'!$C$15="4 NCP",MIN('E3 PLCC'!Q27*4,'E3 PLCC'!Q47),IF('I8 Demand Data'!$C$15="1 NCP",MIN('E3 PLCC'!Q27,'E3 PLCC'!Q34),MIN('E3 PLCC'!Q27*12,'E3 PLCC'!Q60)))</f>
        <v>0</v>
      </c>
      <c r="S29" s="769">
        <f>IF('I8 Demand Data'!$C$15="4 NCP",MIN('E3 PLCC'!R27*4,'E3 PLCC'!R47),IF('I8 Demand Data'!$C$15="1 NCP",MIN('E3 PLCC'!R27,'E3 PLCC'!R34),MIN('E3 PLCC'!R27*12,'E3 PLCC'!R60)))</f>
        <v>0</v>
      </c>
      <c r="T29" s="769">
        <f>IF('I8 Demand Data'!$C$15="4 NCP",MIN('E3 PLCC'!S27*4,'E3 PLCC'!S47),IF('I8 Demand Data'!$C$15="1 NCP",MIN('E3 PLCC'!S27,'E3 PLCC'!S34),MIN('E3 PLCC'!S27*12,'E3 PLCC'!S60)))</f>
        <v>0</v>
      </c>
      <c r="U29" s="769">
        <f>IF('I8 Demand Data'!$C$15="4 NCP",MIN('E3 PLCC'!T27*4,'E3 PLCC'!T47),IF('I8 Demand Data'!$C$15="1 NCP",MIN('E3 PLCC'!T27,'E3 PLCC'!T34),MIN('E3 PLCC'!T27*12,'E3 PLCC'!T60)))</f>
        <v>0</v>
      </c>
      <c r="V29" s="769">
        <f>IF('I8 Demand Data'!$C$15="4 NCP",MIN('E3 PLCC'!U27*4,'E3 PLCC'!U47),IF('I8 Demand Data'!$C$15="1 NCP",MIN('E3 PLCC'!U27,'E3 PLCC'!U34),MIN('E3 PLCC'!U27*12,'E3 PLCC'!U60)))</f>
        <v>0</v>
      </c>
      <c r="W29" s="770">
        <f>IF('I8 Demand Data'!$C$15="4 NCP",MIN('E3 PLCC'!V27*4,'E3 PLCC'!V47),IF('I8 Demand Data'!$C$15="1 NCP",MIN('E3 PLCC'!V27,'E3 PLCC'!V34),MIN('E3 PLCC'!V27*12,'E3 PLCC'!V60)))</f>
        <v>0</v>
      </c>
      <c r="X29" s="773"/>
    </row>
    <row r="30" spans="1:24" s="767" customFormat="1" ht="12.75" x14ac:dyDescent="0.2">
      <c r="B30" s="826" t="s">
        <v>79</v>
      </c>
      <c r="C30" s="772">
        <f>SUM(D30:W30)</f>
        <v>42998.560682862211</v>
      </c>
      <c r="D30" s="773">
        <f>IF(ISERROR(D26/D28),0,D26/D28*D29)</f>
        <v>35871.831785749819</v>
      </c>
      <c r="E30" s="773">
        <f t="shared" ref="E30:W30" si="6">IF(ISERROR(E26/E28),0,E26/E28*E29)</f>
        <v>5899.88100764096</v>
      </c>
      <c r="F30" s="773">
        <f t="shared" si="6"/>
        <v>579.20829439158285</v>
      </c>
      <c r="G30" s="773">
        <f t="shared" si="6"/>
        <v>0</v>
      </c>
      <c r="H30" s="773">
        <f t="shared" si="6"/>
        <v>0</v>
      </c>
      <c r="I30" s="773">
        <f t="shared" si="6"/>
        <v>4.7463350977088261</v>
      </c>
      <c r="J30" s="773">
        <f t="shared" si="6"/>
        <v>528.67725682727189</v>
      </c>
      <c r="K30" s="773">
        <f t="shared" si="6"/>
        <v>0</v>
      </c>
      <c r="L30" s="773">
        <f t="shared" si="6"/>
        <v>114.21600315486728</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767" customFormat="1" ht="12.75" x14ac:dyDescent="0.2">
      <c r="B31" s="826"/>
      <c r="C31" s="772"/>
      <c r="D31" s="773"/>
      <c r="E31" s="773"/>
      <c r="F31" s="773"/>
      <c r="G31" s="773"/>
      <c r="H31" s="773"/>
      <c r="I31" s="773"/>
      <c r="J31" s="773"/>
      <c r="K31" s="773"/>
      <c r="L31" s="773"/>
      <c r="M31" s="773"/>
      <c r="N31" s="773"/>
      <c r="O31" s="773"/>
      <c r="P31" s="773"/>
      <c r="Q31" s="773"/>
      <c r="R31" s="773"/>
      <c r="S31" s="773"/>
      <c r="T31" s="773"/>
      <c r="U31" s="773"/>
      <c r="V31" s="773"/>
      <c r="W31" s="774"/>
      <c r="X31" s="773"/>
    </row>
    <row r="32" spans="1:24" s="767" customFormat="1" ht="12.75" x14ac:dyDescent="0.2">
      <c r="B32" s="826"/>
      <c r="C32" s="772"/>
      <c r="D32" s="773"/>
      <c r="E32" s="773"/>
      <c r="F32" s="773"/>
      <c r="G32" s="773"/>
      <c r="H32" s="773"/>
      <c r="I32" s="773"/>
      <c r="J32" s="773"/>
      <c r="K32" s="773"/>
      <c r="L32" s="773"/>
      <c r="M32" s="773"/>
      <c r="N32" s="773"/>
      <c r="O32" s="773"/>
      <c r="P32" s="773"/>
      <c r="Q32" s="773"/>
      <c r="R32" s="773"/>
      <c r="S32" s="773"/>
      <c r="T32" s="773"/>
      <c r="U32" s="773"/>
      <c r="V32" s="773"/>
      <c r="W32" s="774"/>
      <c r="X32" s="773"/>
    </row>
    <row r="33" spans="1:24" s="651" customFormat="1" ht="12.75" x14ac:dyDescent="0.2">
      <c r="A33" s="648"/>
      <c r="B33" s="826"/>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26" t="s">
        <v>349</v>
      </c>
      <c r="C34" s="765">
        <f>SUM(D34:W34)</f>
        <v>7196875.9800000004</v>
      </c>
      <c r="D34" s="764">
        <f>SUM('O4 Summary by Class &amp; Accounts'!E60:E73)+SUM('O4 Summary by Class &amp; Accounts'!E74:E76)+SUM('O4 Summary by Class &amp; Accounts'!E77) +SUM('O4 Summary by Class &amp; Accounts'!E79:E80)</f>
        <v>4037623.6974875103</v>
      </c>
      <c r="E34" s="764">
        <f>SUM('O4 Summary by Class &amp; Accounts'!F60:F73)+SUM('O4 Summary by Class &amp; Accounts'!F74:F76)+SUM('O4 Summary by Class &amp; Accounts'!F77) +SUM('O4 Summary by Class &amp; Accounts'!F79:F80)</f>
        <v>1491656.2714712024</v>
      </c>
      <c r="F34" s="764">
        <f>SUM('O4 Summary by Class &amp; Accounts'!G60:G73)+SUM('O4 Summary by Class &amp; Accounts'!G74:G76)+SUM('O4 Summary by Class &amp; Accounts'!G77) +SUM('O4 Summary by Class &amp; Accounts'!G79:G80)</f>
        <v>1195931.1595758605</v>
      </c>
      <c r="G34" s="764">
        <f>SUM('O4 Summary by Class &amp; Accounts'!H60:H73)+SUM('O4 Summary by Class &amp; Accounts'!H74:H76)+SUM('O4 Summary by Class &amp; Accounts'!H77) +SUM('O4 Summary by Class &amp; Accounts'!H79:H80)</f>
        <v>0</v>
      </c>
      <c r="H34" s="764">
        <f>SUM('O4 Summary by Class &amp; Accounts'!I60:I73)+SUM('O4 Summary by Class &amp; Accounts'!I74:I76)+SUM('O4 Summary by Class &amp; Accounts'!I77) +SUM('O4 Summary by Class &amp; Accounts'!I79:I80)</f>
        <v>0</v>
      </c>
      <c r="I34" s="764">
        <f>SUM('O4 Summary by Class &amp; Accounts'!J60:J73)+SUM('O4 Summary by Class &amp; Accounts'!J74:J76)+SUM('O4 Summary by Class &amp; Accounts'!J77) +SUM('O4 Summary by Class &amp; Accounts'!J79:J80)</f>
        <v>253917.05583512248</v>
      </c>
      <c r="J34" s="764">
        <f>SUM('O4 Summary by Class &amp; Accounts'!K60:K73)+SUM('O4 Summary by Class &amp; Accounts'!K74:K76)+SUM('O4 Summary by Class &amp; Accounts'!K77) +SUM('O4 Summary by Class &amp; Accounts'!K79:K80)</f>
        <v>208773.90300067066</v>
      </c>
      <c r="K34" s="764">
        <f>SUM('O4 Summary by Class &amp; Accounts'!L60:L73)+SUM('O4 Summary by Class &amp; Accounts'!L74:L76)+SUM('O4 Summary by Class &amp; Accounts'!L77) +SUM('O4 Summary by Class &amp; Accounts'!L79:L80)</f>
        <v>0</v>
      </c>
      <c r="L34" s="764">
        <f>SUM('O4 Summary by Class &amp; Accounts'!M60:M73)+SUM('O4 Summary by Class &amp; Accounts'!M74:M76)+SUM('O4 Summary by Class &amp; Accounts'!M77) +SUM('O4 Summary by Class &amp; Accounts'!M79:M80)</f>
        <v>8973.8926296336758</v>
      </c>
      <c r="M34" s="764">
        <f>SUM('O4 Summary by Class &amp; Accounts'!N60:N73)+SUM('O4 Summary by Class &amp; Accounts'!N74:N76)+SUM('O4 Summary by Class &amp; Accounts'!N77) +SUM('O4 Summary by Class &amp; Accounts'!N79:N80)</f>
        <v>0</v>
      </c>
      <c r="N34" s="764">
        <f>SUM('O4 Summary by Class &amp; Accounts'!O60:O73)+SUM('O4 Summary by Class &amp; Accounts'!O74:O76)+SUM('O4 Summary by Class &amp; Accounts'!O77) +SUM('O4 Summary by Class &amp; Accounts'!O79:O80)</f>
        <v>0</v>
      </c>
      <c r="O34" s="764">
        <f>SUM('O4 Summary by Class &amp; Accounts'!P60:P73)+SUM('O4 Summary by Class &amp; Accounts'!P74:P76)+SUM('O4 Summary by Class &amp; Accounts'!P77) +SUM('O4 Summary by Class &amp; Accounts'!P79:P80)</f>
        <v>0</v>
      </c>
      <c r="P34" s="764">
        <f>SUM('O4 Summary by Class &amp; Accounts'!Q60:Q73)+SUM('O4 Summary by Class &amp; Accounts'!Q74:Q76)+SUM('O4 Summary by Class &amp; Accounts'!Q77) +SUM('O4 Summary by Class &amp; Accounts'!Q79:Q80)</f>
        <v>0</v>
      </c>
      <c r="Q34" s="764">
        <f>SUM('O4 Summary by Class &amp; Accounts'!R60:R73)+SUM('O4 Summary by Class &amp; Accounts'!R74:R76)+SUM('O4 Summary by Class &amp; Accounts'!R77) +SUM('O4 Summary by Class &amp; Accounts'!R79:R80)</f>
        <v>0</v>
      </c>
      <c r="R34" s="764">
        <f>SUM('O4 Summary by Class &amp; Accounts'!S60:S73)+SUM('O4 Summary by Class &amp; Accounts'!S74:S76)+SUM('O4 Summary by Class &amp; Accounts'!S77) +SUM('O4 Summary by Class &amp; Accounts'!S79:S80)</f>
        <v>0</v>
      </c>
      <c r="S34" s="764">
        <f>SUM('O4 Summary by Class &amp; Accounts'!T60:T73)+SUM('O4 Summary by Class &amp; Accounts'!T74:T76)+SUM('O4 Summary by Class &amp; Accounts'!T77) +SUM('O4 Summary by Class &amp; Accounts'!T79:T80)</f>
        <v>0</v>
      </c>
      <c r="T34" s="764">
        <f>SUM('O4 Summary by Class &amp; Accounts'!U60:U73)+SUM('O4 Summary by Class &amp; Accounts'!U74:U76)+SUM('O4 Summary by Class &amp; Accounts'!U77) +SUM('O4 Summary by Class &amp; Accounts'!U79:U80)</f>
        <v>0</v>
      </c>
      <c r="U34" s="764">
        <f>SUM('O4 Summary by Class &amp; Accounts'!V60:V73)+SUM('O4 Summary by Class &amp; Accounts'!V74:V76)+SUM('O4 Summary by Class &amp; Accounts'!V77) +SUM('O4 Summary by Class &amp; Accounts'!V79:V80)</f>
        <v>0</v>
      </c>
      <c r="V34" s="764">
        <f>SUM('O4 Summary by Class &amp; Accounts'!W60:W73)+SUM('O4 Summary by Class &amp; Accounts'!W74:W76)+SUM('O4 Summary by Class &amp; Accounts'!W77) +SUM('O4 Summary by Class &amp; Accounts'!W79:W80)</f>
        <v>0</v>
      </c>
      <c r="W34" s="652">
        <f>SUM('O4 Summary by Class &amp; Accounts'!X60:X73)+SUM('O4 Summary by Class &amp; Accounts'!X74:X76)+SUM('O4 Summary by Class &amp; Accounts'!X77) +SUM('O4 Summary by Class &amp; Accounts'!X79:X80)</f>
        <v>0</v>
      </c>
      <c r="X34" s="764"/>
    </row>
    <row r="35" spans="1:24" s="651" customFormat="1" ht="12.75" x14ac:dyDescent="0.2">
      <c r="B35" s="826" t="s">
        <v>350</v>
      </c>
      <c r="C35" s="765">
        <f>SUM(D35:W35)</f>
        <v>-5426157.551556739</v>
      </c>
      <c r="D35" s="764">
        <f>'O7 Amortization'!AW80+'O7 Amortization'!AW151+'O7 Amortization'!AW222+'O7 Amortization'!AW293</f>
        <v>-3044207.2890168512</v>
      </c>
      <c r="E35" s="764">
        <f>'O7 Amortization'!AX80+'O7 Amortization'!AX151+'O7 Amortization'!AX222+'O7 Amortization'!AX293</f>
        <v>-1124649.3567852802</v>
      </c>
      <c r="F35" s="764">
        <f>'O7 Amortization'!AY80+'O7 Amortization'!AY151+'O7 Amortization'!AY222+'O7 Amortization'!AY293</f>
        <v>-901684.41289085045</v>
      </c>
      <c r="G35" s="764">
        <f>'O7 Amortization'!AZ80+'O7 Amortization'!AZ151+'O7 Amortization'!AZ222+'O7 Amortization'!AZ293</f>
        <v>0</v>
      </c>
      <c r="H35" s="764">
        <f>'O7 Amortization'!BA80+'O7 Amortization'!BA151+'O7 Amortization'!BA222+'O7 Amortization'!BA293</f>
        <v>0</v>
      </c>
      <c r="I35" s="764">
        <f>'O7 Amortization'!BB80+'O7 Amortization'!BB151+'O7 Amortization'!BB222+'O7 Amortization'!BB293</f>
        <v>-191443.33650012457</v>
      </c>
      <c r="J35" s="764">
        <f>'O7 Amortization'!BC80+'O7 Amortization'!BC151+'O7 Amortization'!BC222+'O7 Amortization'!BC293</f>
        <v>-157407.19910739147</v>
      </c>
      <c r="K35" s="764">
        <f>'O7 Amortization'!BD80+'O7 Amortization'!BD151+'O7 Amortization'!BD222+'O7 Amortization'!BD293</f>
        <v>0</v>
      </c>
      <c r="L35" s="764">
        <f>'O7 Amortization'!BE80+'O7 Amortization'!BE151+'O7 Amortization'!BE222+'O7 Amortization'!BE293</f>
        <v>-6765.9572562408011</v>
      </c>
      <c r="M35" s="764">
        <f>'O7 Amortization'!BF80+'O7 Amortization'!BF151+'O7 Amortization'!BF222+'O7 Amortization'!BF293</f>
        <v>0</v>
      </c>
      <c r="N35" s="764">
        <f>'O7 Amortization'!BG80+'O7 Amortization'!BG151+'O7 Amortization'!BG222+'O7 Amortization'!BG293</f>
        <v>0</v>
      </c>
      <c r="O35" s="764">
        <f>'O7 Amortization'!BH80+'O7 Amortization'!BH151+'O7 Amortization'!BH222+'O7 Amortization'!BH293</f>
        <v>0</v>
      </c>
      <c r="P35" s="764">
        <f>'O7 Amortization'!BI80+'O7 Amortization'!BI151+'O7 Amortization'!BI222+'O7 Amortization'!BI293</f>
        <v>0</v>
      </c>
      <c r="Q35" s="764">
        <f>'O7 Amortization'!BJ80+'O7 Amortization'!BJ151+'O7 Amortization'!BJ222+'O7 Amortization'!BJ293</f>
        <v>0</v>
      </c>
      <c r="R35" s="764">
        <f>'O7 Amortization'!BK80+'O7 Amortization'!BK151+'O7 Amortization'!BK222+'O7 Amortization'!BK293</f>
        <v>0</v>
      </c>
      <c r="S35" s="764">
        <f>'O7 Amortization'!BL80+'O7 Amortization'!BL151+'O7 Amortization'!BL222+'O7 Amortization'!BL293</f>
        <v>0</v>
      </c>
      <c r="T35" s="764">
        <f>'O7 Amortization'!BM80+'O7 Amortization'!BM151+'O7 Amortization'!BM222+'O7 Amortization'!BM293</f>
        <v>0</v>
      </c>
      <c r="U35" s="764">
        <f>'O7 Amortization'!BN80+'O7 Amortization'!BN151+'O7 Amortization'!BN222+'O7 Amortization'!BN293</f>
        <v>0</v>
      </c>
      <c r="V35" s="764">
        <f>'O7 Amortization'!BO80+'O7 Amortization'!BO151+'O7 Amortization'!BO222+'O7 Amortization'!BO293</f>
        <v>0</v>
      </c>
      <c r="W35" s="652">
        <f>'O7 Amortization'!BP80+'O7 Amortization'!BP151+'O7 Amortization'!BP222+'O7 Amortization'!BP293</f>
        <v>0</v>
      </c>
      <c r="X35" s="764"/>
    </row>
    <row r="36" spans="1:24" s="651" customFormat="1" ht="12.75" x14ac:dyDescent="0.2">
      <c r="B36" s="826" t="s">
        <v>351</v>
      </c>
      <c r="C36" s="765">
        <f>SUM(D36:W36)</f>
        <v>1770718.4284432612</v>
      </c>
      <c r="D36" s="764">
        <f t="shared" ref="D36:W36" si="7">D34+D35</f>
        <v>993416.40847065905</v>
      </c>
      <c r="E36" s="764">
        <f t="shared" si="7"/>
        <v>367006.91468592221</v>
      </c>
      <c r="F36" s="764">
        <f t="shared" si="7"/>
        <v>294246.74668501003</v>
      </c>
      <c r="G36" s="764">
        <f t="shared" si="7"/>
        <v>0</v>
      </c>
      <c r="H36" s="764">
        <f t="shared" si="7"/>
        <v>0</v>
      </c>
      <c r="I36" s="764">
        <f t="shared" si="7"/>
        <v>62473.719334997906</v>
      </c>
      <c r="J36" s="764">
        <f t="shared" si="7"/>
        <v>51366.703893279191</v>
      </c>
      <c r="K36" s="764">
        <f t="shared" si="7"/>
        <v>0</v>
      </c>
      <c r="L36" s="764">
        <f t="shared" si="7"/>
        <v>2207.9353733928747</v>
      </c>
      <c r="M36" s="764">
        <f t="shared" si="7"/>
        <v>0</v>
      </c>
      <c r="N36" s="764">
        <f t="shared" si="7"/>
        <v>0</v>
      </c>
      <c r="O36" s="764">
        <f t="shared" si="7"/>
        <v>0</v>
      </c>
      <c r="P36" s="764">
        <f t="shared" si="7"/>
        <v>0</v>
      </c>
      <c r="Q36" s="764">
        <f t="shared" si="7"/>
        <v>0</v>
      </c>
      <c r="R36" s="764">
        <f t="shared" si="7"/>
        <v>0</v>
      </c>
      <c r="S36" s="764">
        <f t="shared" si="7"/>
        <v>0</v>
      </c>
      <c r="T36" s="764">
        <f t="shared" si="7"/>
        <v>0</v>
      </c>
      <c r="U36" s="764">
        <f t="shared" si="7"/>
        <v>0</v>
      </c>
      <c r="V36" s="764">
        <f t="shared" si="7"/>
        <v>0</v>
      </c>
      <c r="W36" s="652">
        <f t="shared" si="7"/>
        <v>0</v>
      </c>
      <c r="X36" s="764"/>
    </row>
    <row r="37" spans="1:24" s="651" customFormat="1" ht="12.75" x14ac:dyDescent="0.2">
      <c r="B37" s="826"/>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826" t="s">
        <v>352</v>
      </c>
      <c r="C38" s="765">
        <f>SUM(D38:W38)</f>
        <v>156241.50298226948</v>
      </c>
      <c r="D38" s="764">
        <f>'O7 Amortization'!AW367+'O7 Amortization'!AW439+'O7 Amortization'!AW512+'O7 Amortization'!AW585</f>
        <v>87655.30998802578</v>
      </c>
      <c r="E38" s="764">
        <f>'O7 Amortization'!AX367+'O7 Amortization'!AX439+'O7 Amortization'!AX512+'O7 Amortization'!AX585</f>
        <v>32383.303315946378</v>
      </c>
      <c r="F38" s="764">
        <f>'O7 Amortization'!AY367+'O7 Amortization'!AY439+'O7 Amortization'!AY512+'O7 Amortization'!AY585</f>
        <v>25963.2210357279</v>
      </c>
      <c r="G38" s="764">
        <f>'O7 Amortization'!AZ367+'O7 Amortization'!AZ439+'O7 Amortization'!AZ512+'O7 Amortization'!AZ585</f>
        <v>0</v>
      </c>
      <c r="H38" s="764">
        <f>'O7 Amortization'!BA367+'O7 Amortization'!BA439+'O7 Amortization'!BA512+'O7 Amortization'!BA585</f>
        <v>0</v>
      </c>
      <c r="I38" s="764">
        <f>'O7 Amortization'!BB367+'O7 Amortization'!BB439+'O7 Amortization'!BB512+'O7 Amortization'!BB585</f>
        <v>5512.4449200960635</v>
      </c>
      <c r="J38" s="764">
        <f>'O7 Amortization'!BC367+'O7 Amortization'!BC439+'O7 Amortization'!BC512+'O7 Amortization'!BC585</f>
        <v>4532.4038484124794</v>
      </c>
      <c r="K38" s="764">
        <f>'O7 Amortization'!BD367+'O7 Amortization'!BD439+'O7 Amortization'!BD512+'O7 Amortization'!BD585</f>
        <v>0</v>
      </c>
      <c r="L38" s="764">
        <f>'O7 Amortization'!BE367+'O7 Amortization'!BE439+'O7 Amortization'!BE512+'O7 Amortization'!BE585</f>
        <v>194.81987406089445</v>
      </c>
      <c r="M38" s="764">
        <f>'O7 Amortization'!BF367+'O7 Amortization'!BF439+'O7 Amortization'!BF512+'O7 Amortization'!BF585</f>
        <v>0</v>
      </c>
      <c r="N38" s="764">
        <f>'O7 Amortization'!BG367+'O7 Amortization'!BG439+'O7 Amortization'!BG512+'O7 Amortization'!BG585</f>
        <v>0</v>
      </c>
      <c r="O38" s="764">
        <f>'O7 Amortization'!BH367+'O7 Amortization'!BH439+'O7 Amortization'!BH512+'O7 Amortization'!BH585</f>
        <v>0</v>
      </c>
      <c r="P38" s="764">
        <f>'O7 Amortization'!BI367+'O7 Amortization'!BI439+'O7 Amortization'!BI512+'O7 Amortization'!BI585</f>
        <v>0</v>
      </c>
      <c r="Q38" s="764">
        <f>'O7 Amortization'!BJ367+'O7 Amortization'!BJ439+'O7 Amortization'!BJ512+'O7 Amortization'!BJ585</f>
        <v>0</v>
      </c>
      <c r="R38" s="764">
        <f>'O7 Amortization'!BK367+'O7 Amortization'!BK439+'O7 Amortization'!BK512+'O7 Amortization'!BK585</f>
        <v>0</v>
      </c>
      <c r="S38" s="764">
        <f>'O7 Amortization'!BL367+'O7 Amortization'!BL439+'O7 Amortization'!BL512+'O7 Amortization'!BL585</f>
        <v>0</v>
      </c>
      <c r="T38" s="764">
        <f>'O7 Amortization'!BM367+'O7 Amortization'!BM439+'O7 Amortization'!BM512+'O7 Amortization'!BM585</f>
        <v>0</v>
      </c>
      <c r="U38" s="764">
        <f>'O7 Amortization'!BN367+'O7 Amortization'!BN439+'O7 Amortization'!BN512+'O7 Amortization'!BN585</f>
        <v>0</v>
      </c>
      <c r="V38" s="764">
        <f>'O7 Amortization'!BO367+'O7 Amortization'!BO439+'O7 Amortization'!BO512+'O7 Amortization'!BO585</f>
        <v>0</v>
      </c>
      <c r="W38" s="652">
        <f>'O7 Amortization'!BP367+'O7 Amortization'!BP439+'O7 Amortization'!BP512+'O7 Amortization'!BP585</f>
        <v>0</v>
      </c>
      <c r="X38" s="764"/>
    </row>
    <row r="39" spans="1:24" s="651" customFormat="1" ht="12.75" x14ac:dyDescent="0.2">
      <c r="B39" s="826"/>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24" s="649" customFormat="1" ht="12.75" x14ac:dyDescent="0.2">
      <c r="B40" s="912" t="s">
        <v>1200</v>
      </c>
      <c r="C40" s="913">
        <f>SUM(D40:W40)</f>
        <v>26602893.736707941</v>
      </c>
      <c r="D40" s="914">
        <f>IF(ISERROR('O6 Source Data for E2'!D102), "-", 'O6 Source Data for E2'!D102)</f>
        <v>14007731.708088147</v>
      </c>
      <c r="E40" s="914">
        <f>IF(ISERROR('O6 Source Data for E2'!E102), "-", 'O6 Source Data for E2'!E102)</f>
        <v>5752681.6994989533</v>
      </c>
      <c r="F40" s="914">
        <f>IF(ISERROR('O6 Source Data for E2'!F102), "-", 'O6 Source Data for E2'!F102)</f>
        <v>4925366.5420806343</v>
      </c>
      <c r="G40" s="914">
        <f>IF(ISERROR('O6 Source Data for E2'!G102), "-", 'O6 Source Data for E2'!G102)</f>
        <v>0</v>
      </c>
      <c r="H40" s="914">
        <f>IF(ISERROR('O6 Source Data for E2'!H102), "-", 'O6 Source Data for E2'!H102)</f>
        <v>0</v>
      </c>
      <c r="I40" s="914">
        <f>IF(ISERROR('O6 Source Data for E2'!I102), "-", 'O6 Source Data for E2'!I102)</f>
        <v>1127761.7966888468</v>
      </c>
      <c r="J40" s="914">
        <f>IF(ISERROR('O6 Source Data for E2'!J102), "-", 'O6 Source Data for E2'!J102)</f>
        <v>756479.93591376301</v>
      </c>
      <c r="K40" s="914">
        <f>IF(ISERROR('O6 Source Data for E2'!K102), "-", 'O6 Source Data for E2'!K102)</f>
        <v>0</v>
      </c>
      <c r="L40" s="914">
        <f>IF(ISERROR('O6 Source Data for E2'!L102), "-", 'O6 Source Data for E2'!L102)</f>
        <v>32872.054437597617</v>
      </c>
      <c r="M40" s="914">
        <f>IF(ISERROR('O6 Source Data for E2'!M102), "-", 'O6 Source Data for E2'!M102)</f>
        <v>0</v>
      </c>
      <c r="N40" s="914">
        <f>IF(ISERROR('O6 Source Data for E2'!N102), "-", 'O6 Source Data for E2'!N102)</f>
        <v>0</v>
      </c>
      <c r="O40" s="914">
        <f>IF(ISERROR('O6 Source Data for E2'!O102), "-", 'O6 Source Data for E2'!O102)</f>
        <v>0</v>
      </c>
      <c r="P40" s="914">
        <f>IF(ISERROR('O6 Source Data for E2'!P102), "-", 'O6 Source Data for E2'!P102)</f>
        <v>0</v>
      </c>
      <c r="Q40" s="914">
        <f>IF(ISERROR('O6 Source Data for E2'!Q102), "-", 'O6 Source Data for E2'!Q102)</f>
        <v>0</v>
      </c>
      <c r="R40" s="914">
        <f>IF(ISERROR('O6 Source Data for E2'!R102), "-", 'O6 Source Data for E2'!R102)</f>
        <v>0</v>
      </c>
      <c r="S40" s="914">
        <f>IF(ISERROR('O6 Source Data for E2'!S102), "-", 'O6 Source Data for E2'!S102)</f>
        <v>0</v>
      </c>
      <c r="T40" s="914">
        <f>IF(ISERROR('O6 Source Data for E2'!T102), "-", 'O6 Source Data for E2'!T102)</f>
        <v>0</v>
      </c>
      <c r="U40" s="914">
        <f>IF(ISERROR('O6 Source Data for E2'!U102), "-", 'O6 Source Data for E2'!U102)</f>
        <v>0</v>
      </c>
      <c r="V40" s="914">
        <f>IF(ISERROR('O6 Source Data for E2'!V102), "-", 'O6 Source Data for E2'!V102)</f>
        <v>0</v>
      </c>
      <c r="W40" s="915">
        <f>IF(ISERROR('O6 Source Data for E2'!W102), "-", 'O6 Source Data for E2'!W102)</f>
        <v>0</v>
      </c>
      <c r="X40" s="587"/>
    </row>
    <row r="41" spans="1:24" s="649" customFormat="1" ht="12.75" x14ac:dyDescent="0.2">
      <c r="B41" s="827"/>
      <c r="C41" s="791"/>
      <c r="D41" s="587"/>
      <c r="E41" s="587"/>
      <c r="F41" s="587"/>
      <c r="G41" s="587"/>
      <c r="H41" s="587"/>
      <c r="I41" s="587"/>
      <c r="J41" s="587"/>
      <c r="K41" s="587"/>
      <c r="L41" s="587"/>
      <c r="M41" s="587"/>
      <c r="N41" s="587"/>
      <c r="O41" s="587"/>
      <c r="P41" s="587"/>
      <c r="Q41" s="587"/>
      <c r="R41" s="587"/>
      <c r="S41" s="587"/>
      <c r="T41" s="587"/>
      <c r="U41" s="587"/>
      <c r="V41" s="587"/>
      <c r="W41" s="792"/>
      <c r="X41" s="587"/>
    </row>
    <row r="42" spans="1:24" s="649" customFormat="1" ht="12.75" x14ac:dyDescent="0.2">
      <c r="B42" s="912" t="s">
        <v>358</v>
      </c>
      <c r="C42" s="913">
        <f>SUM(D42:W42)</f>
        <v>1205452.0491835934</v>
      </c>
      <c r="D42" s="916">
        <f>SUM('O4 Summary by Class &amp; Accounts'!E174:E199) + 'O4 Summary by Class &amp; Accounts'!E208+ SUM('O4 Summary by Class &amp; Accounts'!E210:E213)</f>
        <v>796177.33979334147</v>
      </c>
      <c r="E42" s="916">
        <f>SUM('O4 Summary by Class &amp; Accounts'!F174:F199) + 'O4 Summary by Class &amp; Accounts'!F208+ SUM('O4 Summary by Class &amp; Accounts'!F210:F213)</f>
        <v>205293.9279219679</v>
      </c>
      <c r="F42" s="916">
        <f>SUM('O4 Summary by Class &amp; Accounts'!G174:G199) + 'O4 Summary by Class &amp; Accounts'!G208+ SUM('O4 Summary by Class &amp; Accounts'!G210:G213)</f>
        <v>140857.84992126122</v>
      </c>
      <c r="G42" s="916">
        <f>SUM('O4 Summary by Class &amp; Accounts'!H174:H199) + 'O4 Summary by Class &amp; Accounts'!H208+ SUM('O4 Summary by Class &amp; Accounts'!H210:H213)</f>
        <v>0</v>
      </c>
      <c r="H42" s="916">
        <f>SUM('O4 Summary by Class &amp; Accounts'!I174:I199) + 'O4 Summary by Class &amp; Accounts'!I208+ SUM('O4 Summary by Class &amp; Accounts'!I210:I213)</f>
        <v>0</v>
      </c>
      <c r="I42" s="916">
        <f>SUM('O4 Summary by Class &amp; Accounts'!J174:J199) + 'O4 Summary by Class &amp; Accounts'!J208+ SUM('O4 Summary by Class &amp; Accounts'!J210:J213)</f>
        <v>20747.061856122677</v>
      </c>
      <c r="J42" s="916">
        <f>SUM('O4 Summary by Class &amp; Accounts'!K174:K199) + 'O4 Summary by Class &amp; Accounts'!K208+ SUM('O4 Summary by Class &amp; Accounts'!K210:K213)</f>
        <v>40608.402417468038</v>
      </c>
      <c r="K42" s="916">
        <f>SUM('O4 Summary by Class &amp; Accounts'!L174:L199) + 'O4 Summary by Class &amp; Accounts'!L208+ SUM('O4 Summary by Class &amp; Accounts'!L210:L213)</f>
        <v>0</v>
      </c>
      <c r="L42" s="916">
        <f>SUM('O4 Summary by Class &amp; Accounts'!M174:M199) + 'O4 Summary by Class &amp; Accounts'!M208+ SUM('O4 Summary by Class &amp; Accounts'!M210:M213)</f>
        <v>1767.4672734318781</v>
      </c>
      <c r="M42" s="916">
        <f>SUM('O4 Summary by Class &amp; Accounts'!N174:N199) + 'O4 Summary by Class &amp; Accounts'!N208+ SUM('O4 Summary by Class &amp; Accounts'!N210:N213)</f>
        <v>0</v>
      </c>
      <c r="N42" s="916">
        <f>SUM('O4 Summary by Class &amp; Accounts'!O174:O199) + 'O4 Summary by Class &amp; Accounts'!O208+ SUM('O4 Summary by Class &amp; Accounts'!O210:O213)</f>
        <v>0</v>
      </c>
      <c r="O42" s="916">
        <f>SUM('O4 Summary by Class &amp; Accounts'!P174:P199) + 'O4 Summary by Class &amp; Accounts'!P208+ SUM('O4 Summary by Class &amp; Accounts'!P210:P213)</f>
        <v>0</v>
      </c>
      <c r="P42" s="916">
        <f>SUM('O4 Summary by Class &amp; Accounts'!Q174:Q199) + 'O4 Summary by Class &amp; Accounts'!Q208+ SUM('O4 Summary by Class &amp; Accounts'!Q210:Q213)</f>
        <v>0</v>
      </c>
      <c r="Q42" s="916">
        <f>SUM('O4 Summary by Class &amp; Accounts'!R174:R199) + 'O4 Summary by Class &amp; Accounts'!R208+ SUM('O4 Summary by Class &amp; Accounts'!R210:R213)</f>
        <v>0</v>
      </c>
      <c r="R42" s="916">
        <f>SUM('O4 Summary by Class &amp; Accounts'!S174:S199) + 'O4 Summary by Class &amp; Accounts'!S208+ SUM('O4 Summary by Class &amp; Accounts'!S210:S213)</f>
        <v>0</v>
      </c>
      <c r="S42" s="916">
        <f>SUM('O4 Summary by Class &amp; Accounts'!T174:T199) + 'O4 Summary by Class &amp; Accounts'!T208+ SUM('O4 Summary by Class &amp; Accounts'!T210:T213)</f>
        <v>0</v>
      </c>
      <c r="T42" s="916">
        <f>SUM('O4 Summary by Class &amp; Accounts'!U174:U199) + 'O4 Summary by Class &amp; Accounts'!U208+ SUM('O4 Summary by Class &amp; Accounts'!U210:U213)</f>
        <v>0</v>
      </c>
      <c r="U42" s="916">
        <f>SUM('O4 Summary by Class &amp; Accounts'!V174:V199) + 'O4 Summary by Class &amp; Accounts'!V208+ SUM('O4 Summary by Class &amp; Accounts'!V210:V213)</f>
        <v>0</v>
      </c>
      <c r="V42" s="916">
        <f>SUM('O4 Summary by Class &amp; Accounts'!W174:W199) + 'O4 Summary by Class &amp; Accounts'!W208+ SUM('O4 Summary by Class &amp; Accounts'!W210:W213)</f>
        <v>0</v>
      </c>
      <c r="W42" s="917">
        <f>SUM('O4 Summary by Class &amp; Accounts'!X174:X199) + 'O4 Summary by Class &amp; Accounts'!X208+ SUM('O4 Summary by Class &amp; Accounts'!X210:X213)</f>
        <v>0</v>
      </c>
      <c r="X42" s="587"/>
    </row>
    <row r="43" spans="1:24" s="649" customFormat="1" ht="12.75" x14ac:dyDescent="0.2">
      <c r="B43" s="827"/>
      <c r="C43" s="791"/>
      <c r="D43" s="587"/>
      <c r="E43" s="587"/>
      <c r="F43" s="587"/>
      <c r="G43" s="587"/>
      <c r="H43" s="587"/>
      <c r="I43" s="587"/>
      <c r="J43" s="587"/>
      <c r="K43" s="587"/>
      <c r="L43" s="587"/>
      <c r="M43" s="587"/>
      <c r="N43" s="587"/>
      <c r="O43" s="587"/>
      <c r="P43" s="587"/>
      <c r="Q43" s="587"/>
      <c r="R43" s="587"/>
      <c r="S43" s="587"/>
      <c r="T43" s="587"/>
      <c r="U43" s="587"/>
      <c r="V43" s="587"/>
      <c r="W43" s="792"/>
      <c r="X43" s="587"/>
    </row>
    <row r="44" spans="1:24" s="649" customFormat="1" ht="12.75" x14ac:dyDescent="0.2">
      <c r="B44" s="912" t="s">
        <v>353</v>
      </c>
      <c r="C44" s="913">
        <f>SUM(D44:W44)</f>
        <v>1794267.8794239224</v>
      </c>
      <c r="D44" s="916">
        <f>'O6 Source Data for E2'!D163</f>
        <v>1195727.2605796882</v>
      </c>
      <c r="E44" s="916">
        <f>'O6 Source Data for E2'!E163</f>
        <v>301823.90378294943</v>
      </c>
      <c r="F44" s="916">
        <f>'O6 Source Data for E2'!F163</f>
        <v>204278.14132646358</v>
      </c>
      <c r="G44" s="916">
        <f>'O6 Source Data for E2'!G163</f>
        <v>0</v>
      </c>
      <c r="H44" s="916">
        <f>'O6 Source Data for E2'!H163</f>
        <v>0</v>
      </c>
      <c r="I44" s="916">
        <f>'O6 Source Data for E2'!I163</f>
        <v>28900.155505180788</v>
      </c>
      <c r="J44" s="916">
        <f>'O6 Source Data for E2'!J163</f>
        <v>60887.666344352649</v>
      </c>
      <c r="K44" s="916">
        <f>'O6 Source Data for E2'!K163</f>
        <v>0</v>
      </c>
      <c r="L44" s="916">
        <f>'O6 Source Data for E2'!L163</f>
        <v>2650.7518852873754</v>
      </c>
      <c r="M44" s="916">
        <f>'O6 Source Data for E2'!M163</f>
        <v>0</v>
      </c>
      <c r="N44" s="916">
        <f>'O6 Source Data for E2'!N163</f>
        <v>0</v>
      </c>
      <c r="O44" s="916">
        <f>'O6 Source Data for E2'!O163</f>
        <v>0</v>
      </c>
      <c r="P44" s="916">
        <f>'O6 Source Data for E2'!P163</f>
        <v>0</v>
      </c>
      <c r="Q44" s="916">
        <f>'O6 Source Data for E2'!Q163</f>
        <v>0</v>
      </c>
      <c r="R44" s="916">
        <f>'O6 Source Data for E2'!R163</f>
        <v>0</v>
      </c>
      <c r="S44" s="916">
        <f>'O6 Source Data for E2'!S163</f>
        <v>0</v>
      </c>
      <c r="T44" s="916">
        <f>'O6 Source Data for E2'!T163</f>
        <v>0</v>
      </c>
      <c r="U44" s="916">
        <f>'O6 Source Data for E2'!U163</f>
        <v>0</v>
      </c>
      <c r="V44" s="916">
        <f>'O6 Source Data for E2'!V163</f>
        <v>0</v>
      </c>
      <c r="W44" s="917">
        <f>'O6 Source Data for E2'!W163</f>
        <v>0</v>
      </c>
      <c r="X44" s="587"/>
    </row>
    <row r="45" spans="1:24" s="651" customFormat="1" ht="12.75" x14ac:dyDescent="0.2">
      <c r="B45" s="826"/>
      <c r="C45" s="765"/>
      <c r="D45" s="764"/>
      <c r="E45" s="764"/>
      <c r="F45" s="764"/>
      <c r="G45" s="764"/>
      <c r="H45" s="764"/>
      <c r="I45" s="764"/>
      <c r="J45" s="764"/>
      <c r="K45" s="764"/>
      <c r="L45" s="764"/>
      <c r="M45" s="764"/>
      <c r="N45" s="764"/>
      <c r="O45" s="764"/>
      <c r="P45" s="764"/>
      <c r="Q45" s="764"/>
      <c r="R45" s="764"/>
      <c r="S45" s="764"/>
      <c r="T45" s="764"/>
      <c r="U45" s="764"/>
      <c r="V45" s="764"/>
      <c r="W45" s="652"/>
      <c r="X45" s="764"/>
    </row>
    <row r="46" spans="1:24" s="651" customFormat="1" ht="12.75" x14ac:dyDescent="0.2">
      <c r="B46" s="918" t="s">
        <v>724</v>
      </c>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A47" s="801"/>
      <c r="B47" s="825" t="s">
        <v>720</v>
      </c>
      <c r="C47" s="765">
        <f>SUM(D47:W47)</f>
        <v>2000755.5665420541</v>
      </c>
      <c r="D47" s="764">
        <f>'O5 Details by Class &amp; Accounts'!I43</f>
        <v>502459.24964961602</v>
      </c>
      <c r="E47" s="764">
        <f>'O5 Details by Class &amp; Accounts'!J43</f>
        <v>574171.69746306632</v>
      </c>
      <c r="F47" s="764">
        <f>'O5 Details by Class &amp; Accounts'!K43</f>
        <v>640060.27523200796</v>
      </c>
      <c r="G47" s="764">
        <f>'O5 Details by Class &amp; Accounts'!L43</f>
        <v>0</v>
      </c>
      <c r="H47" s="764">
        <f>'O5 Details by Class &amp; Accounts'!M43</f>
        <v>0</v>
      </c>
      <c r="I47" s="764">
        <f>'O5 Details by Class &amp; Accounts'!N43</f>
        <v>276279.40701634024</v>
      </c>
      <c r="J47" s="764">
        <f>'O5 Details by Class &amp; Accounts'!O43</f>
        <v>6905.4204625239017</v>
      </c>
      <c r="K47" s="764">
        <f>'O5 Details by Class &amp; Accounts'!P43</f>
        <v>0</v>
      </c>
      <c r="L47" s="764">
        <f>'O5 Details by Class &amp; Accounts'!Q43</f>
        <v>879.51671849985132</v>
      </c>
      <c r="M47" s="764">
        <f>'O5 Details by Class &amp; Accounts'!R43</f>
        <v>0</v>
      </c>
      <c r="N47" s="764">
        <f>'O5 Details by Class &amp; Accounts'!S43</f>
        <v>0</v>
      </c>
      <c r="O47" s="764">
        <f>'O5 Details by Class &amp; Accounts'!T43</f>
        <v>0</v>
      </c>
      <c r="P47" s="764">
        <f>'O5 Details by Class &amp; Accounts'!U43</f>
        <v>0</v>
      </c>
      <c r="Q47" s="764">
        <f>'O5 Details by Class &amp; Accounts'!V43</f>
        <v>0</v>
      </c>
      <c r="R47" s="764">
        <f>'O5 Details by Class &amp; Accounts'!W43</f>
        <v>0</v>
      </c>
      <c r="S47" s="764">
        <f>'O5 Details by Class &amp; Accounts'!X43</f>
        <v>0</v>
      </c>
      <c r="T47" s="764">
        <f>'O5 Details by Class &amp; Accounts'!Y43</f>
        <v>0</v>
      </c>
      <c r="U47" s="764">
        <f>'O5 Details by Class &amp; Accounts'!Z43</f>
        <v>0</v>
      </c>
      <c r="V47" s="764">
        <f>'O5 Details by Class &amp; Accounts'!AA43</f>
        <v>0</v>
      </c>
      <c r="W47" s="652">
        <f>'O5 Details by Class &amp; Accounts'!AB43</f>
        <v>0</v>
      </c>
      <c r="X47" s="764"/>
    </row>
    <row r="48" spans="1:24" s="651" customFormat="1" ht="12.75" x14ac:dyDescent="0.2">
      <c r="A48" s="766"/>
      <c r="B48" s="825" t="s">
        <v>721</v>
      </c>
      <c r="C48" s="765">
        <f>SUM(D48:W48)</f>
        <v>1803166.4202922152</v>
      </c>
      <c r="D48" s="764">
        <f>'O5 Details by Class &amp; Accounts'!I47</f>
        <v>452837.74874074146</v>
      </c>
      <c r="E48" s="764">
        <f>'O5 Details by Class &amp; Accounts'!J47</f>
        <v>517468.07139312796</v>
      </c>
      <c r="F48" s="764">
        <f>'O5 Details by Class &amp; Accounts'!K47</f>
        <v>576849.67347413895</v>
      </c>
      <c r="G48" s="764">
        <f>'O5 Details by Class &amp; Accounts'!L47</f>
        <v>0</v>
      </c>
      <c r="H48" s="764">
        <f>'O5 Details by Class &amp; Accounts'!M47</f>
        <v>0</v>
      </c>
      <c r="I48" s="764">
        <f>'O5 Details by Class &amp; Accounts'!N47</f>
        <v>248994.80860179273</v>
      </c>
      <c r="J48" s="764">
        <f>'O5 Details by Class &amp; Accounts'!O47</f>
        <v>6223.4600289240843</v>
      </c>
      <c r="K48" s="764">
        <f>'O5 Details by Class &amp; Accounts'!P47</f>
        <v>0</v>
      </c>
      <c r="L48" s="764">
        <f>'O5 Details by Class &amp; Accounts'!Q47</f>
        <v>792.65805349001289</v>
      </c>
      <c r="M48" s="764">
        <f>'O5 Details by Class &amp; Accounts'!R47</f>
        <v>0</v>
      </c>
      <c r="N48" s="764">
        <f>'O5 Details by Class &amp; Accounts'!S47</f>
        <v>0</v>
      </c>
      <c r="O48" s="764">
        <f>'O5 Details by Class &amp; Accounts'!T47</f>
        <v>0</v>
      </c>
      <c r="P48" s="764">
        <f>'O5 Details by Class &amp; Accounts'!U47</f>
        <v>0</v>
      </c>
      <c r="Q48" s="764">
        <f>'O5 Details by Class &amp; Accounts'!V47</f>
        <v>0</v>
      </c>
      <c r="R48" s="764">
        <f>'O5 Details by Class &amp; Accounts'!W47</f>
        <v>0</v>
      </c>
      <c r="S48" s="764">
        <f>'O5 Details by Class &amp; Accounts'!X47</f>
        <v>0</v>
      </c>
      <c r="T48" s="764">
        <f>'O5 Details by Class &amp; Accounts'!Y47</f>
        <v>0</v>
      </c>
      <c r="U48" s="764">
        <f>'O5 Details by Class &amp; Accounts'!Z47</f>
        <v>0</v>
      </c>
      <c r="V48" s="764">
        <f>'O5 Details by Class &amp; Accounts'!AA47</f>
        <v>0</v>
      </c>
      <c r="W48" s="652">
        <f>'O5 Details by Class &amp; Accounts'!AB47</f>
        <v>0</v>
      </c>
      <c r="X48" s="764"/>
    </row>
    <row r="49" spans="1:24" s="651" customFormat="1" ht="12.75" x14ac:dyDescent="0.2">
      <c r="A49" s="766"/>
      <c r="B49" s="825" t="s">
        <v>722</v>
      </c>
      <c r="C49" s="765">
        <f>SUM(D49:W49)</f>
        <v>1226975.6132562896</v>
      </c>
      <c r="D49" s="764">
        <f>'O5 Details by Class &amp; Accounts'!I51</f>
        <v>308136.21428061352</v>
      </c>
      <c r="E49" s="764">
        <f>'O5 Details by Class &amp; Accounts'!J51</f>
        <v>352114.31240785838</v>
      </c>
      <c r="F49" s="764">
        <f>'O5 Details by Class &amp; Accounts'!K51</f>
        <v>392520.88653742871</v>
      </c>
      <c r="G49" s="764">
        <f>'O5 Details by Class &amp; Accounts'!L51</f>
        <v>0</v>
      </c>
      <c r="H49" s="764">
        <f>'O5 Details by Class &amp; Accounts'!M51</f>
        <v>0</v>
      </c>
      <c r="I49" s="764">
        <f>'O5 Details by Class &amp; Accounts'!N51</f>
        <v>169430.0395924116</v>
      </c>
      <c r="J49" s="764">
        <f>'O5 Details by Class &amp; Accounts'!O51</f>
        <v>4234.7914200441155</v>
      </c>
      <c r="K49" s="764">
        <f>'O5 Details by Class &amp; Accounts'!P51</f>
        <v>0</v>
      </c>
      <c r="L49" s="764">
        <f>'O5 Details by Class &amp; Accounts'!Q51</f>
        <v>539.36901793337177</v>
      </c>
      <c r="M49" s="764">
        <f>'O5 Details by Class &amp; Accounts'!R51</f>
        <v>0</v>
      </c>
      <c r="N49" s="764">
        <f>'O5 Details by Class &amp; Accounts'!S51</f>
        <v>0</v>
      </c>
      <c r="O49" s="764">
        <f>'O5 Details by Class &amp; Accounts'!T51</f>
        <v>0</v>
      </c>
      <c r="P49" s="764">
        <f>'O5 Details by Class &amp; Accounts'!U51</f>
        <v>0</v>
      </c>
      <c r="Q49" s="764">
        <f>'O5 Details by Class &amp; Accounts'!V51</f>
        <v>0</v>
      </c>
      <c r="R49" s="764">
        <f>'O5 Details by Class &amp; Accounts'!W51</f>
        <v>0</v>
      </c>
      <c r="S49" s="764">
        <f>'O5 Details by Class &amp; Accounts'!X51</f>
        <v>0</v>
      </c>
      <c r="T49" s="764">
        <f>'O5 Details by Class &amp; Accounts'!Y51</f>
        <v>0</v>
      </c>
      <c r="U49" s="764">
        <f>'O5 Details by Class &amp; Accounts'!Z51</f>
        <v>0</v>
      </c>
      <c r="V49" s="764">
        <f>'O5 Details by Class &amp; Accounts'!AA51</f>
        <v>0</v>
      </c>
      <c r="W49" s="652">
        <f>'O5 Details by Class &amp; Accounts'!AB51</f>
        <v>0</v>
      </c>
      <c r="X49" s="764"/>
    </row>
    <row r="50" spans="1:24" s="651" customFormat="1" ht="12.75" x14ac:dyDescent="0.2">
      <c r="A50" s="766"/>
      <c r="B50" s="825" t="s">
        <v>723</v>
      </c>
      <c r="C50" s="765">
        <f>SUM(D50:W50)</f>
        <v>1822284.9938075121</v>
      </c>
      <c r="D50" s="764">
        <f>'O5 Details by Class &amp; Accounts'!I55</f>
        <v>457639.08692692971</v>
      </c>
      <c r="E50" s="764">
        <f>'O5 Details by Class &amp; Accounts'!J55</f>
        <v>522954.67055192619</v>
      </c>
      <c r="F50" s="764">
        <f>'O5 Details by Class &amp; Accounts'!K55</f>
        <v>582965.88258577662</v>
      </c>
      <c r="G50" s="764">
        <f>'O5 Details by Class &amp; Accounts'!L55</f>
        <v>0</v>
      </c>
      <c r="H50" s="764">
        <f>'O5 Details by Class &amp; Accounts'!M55</f>
        <v>0</v>
      </c>
      <c r="I50" s="764">
        <f>'O5 Details by Class &amp; Accounts'!N55</f>
        <v>251634.84531698909</v>
      </c>
      <c r="J50" s="764">
        <f>'O5 Details by Class &amp; Accounts'!O55</f>
        <v>6289.4459949134107</v>
      </c>
      <c r="K50" s="764">
        <f>'O5 Details by Class &amp; Accounts'!P55</f>
        <v>0</v>
      </c>
      <c r="L50" s="764">
        <f>'O5 Details by Class &amp; Accounts'!Q55</f>
        <v>801.06243097708102</v>
      </c>
      <c r="M50" s="764">
        <f>'O5 Details by Class &amp; Accounts'!R55</f>
        <v>0</v>
      </c>
      <c r="N50" s="764">
        <f>'O5 Details by Class &amp; Accounts'!S55</f>
        <v>0</v>
      </c>
      <c r="O50" s="764">
        <f>'O5 Details by Class &amp; Accounts'!T55</f>
        <v>0</v>
      </c>
      <c r="P50" s="764">
        <f>'O5 Details by Class &amp; Accounts'!U55</f>
        <v>0</v>
      </c>
      <c r="Q50" s="764">
        <f>'O5 Details by Class &amp; Accounts'!V55</f>
        <v>0</v>
      </c>
      <c r="R50" s="764">
        <f>'O5 Details by Class &amp; Accounts'!W55</f>
        <v>0</v>
      </c>
      <c r="S50" s="764">
        <f>'O5 Details by Class &amp; Accounts'!X55</f>
        <v>0</v>
      </c>
      <c r="T50" s="764">
        <f>'O5 Details by Class &amp; Accounts'!Y55</f>
        <v>0</v>
      </c>
      <c r="U50" s="764">
        <f>'O5 Details by Class &amp; Accounts'!Z55</f>
        <v>0</v>
      </c>
      <c r="V50" s="764">
        <f>'O5 Details by Class &amp; Accounts'!AA55</f>
        <v>0</v>
      </c>
      <c r="W50" s="652">
        <f>'O5 Details by Class &amp; Accounts'!AB55</f>
        <v>0</v>
      </c>
      <c r="X50" s="764"/>
    </row>
    <row r="51" spans="1:24" s="821" customFormat="1" ht="19.5" customHeight="1" x14ac:dyDescent="0.2">
      <c r="A51" s="820"/>
      <c r="B51" s="919" t="s">
        <v>1455</v>
      </c>
      <c r="C51" s="920">
        <f>SUM(D51:W51)</f>
        <v>6853182.593898071</v>
      </c>
      <c r="D51" s="921">
        <f t="shared" ref="D51:W51" si="8">SUM(D47:D50)</f>
        <v>1721072.2995979006</v>
      </c>
      <c r="E51" s="921">
        <f t="shared" si="8"/>
        <v>1966708.7518159789</v>
      </c>
      <c r="F51" s="921">
        <f t="shared" si="8"/>
        <v>2192396.7178293522</v>
      </c>
      <c r="G51" s="921">
        <f t="shared" si="8"/>
        <v>0</v>
      </c>
      <c r="H51" s="921">
        <f t="shared" si="8"/>
        <v>0</v>
      </c>
      <c r="I51" s="921">
        <f t="shared" si="8"/>
        <v>946339.10052753368</v>
      </c>
      <c r="J51" s="921">
        <f t="shared" si="8"/>
        <v>23653.11790640551</v>
      </c>
      <c r="K51" s="921">
        <f t="shared" si="8"/>
        <v>0</v>
      </c>
      <c r="L51" s="921">
        <f t="shared" si="8"/>
        <v>3012.6062209003171</v>
      </c>
      <c r="M51" s="921">
        <f t="shared" si="8"/>
        <v>0</v>
      </c>
      <c r="N51" s="921">
        <f t="shared" si="8"/>
        <v>0</v>
      </c>
      <c r="O51" s="921">
        <f t="shared" si="8"/>
        <v>0</v>
      </c>
      <c r="P51" s="921">
        <f t="shared" si="8"/>
        <v>0</v>
      </c>
      <c r="Q51" s="921">
        <f t="shared" si="8"/>
        <v>0</v>
      </c>
      <c r="R51" s="921">
        <f t="shared" si="8"/>
        <v>0</v>
      </c>
      <c r="S51" s="921">
        <f t="shared" si="8"/>
        <v>0</v>
      </c>
      <c r="T51" s="921">
        <f t="shared" si="8"/>
        <v>0</v>
      </c>
      <c r="U51" s="921">
        <f t="shared" si="8"/>
        <v>0</v>
      </c>
      <c r="V51" s="921">
        <f t="shared" si="8"/>
        <v>0</v>
      </c>
      <c r="W51" s="922">
        <f t="shared" si="8"/>
        <v>0</v>
      </c>
      <c r="X51" s="818"/>
    </row>
    <row r="52" spans="1:24" s="651" customFormat="1" ht="19.5" customHeight="1" x14ac:dyDescent="0.2">
      <c r="A52" s="766"/>
      <c r="B52" s="918" t="s">
        <v>727</v>
      </c>
      <c r="C52" s="765"/>
      <c r="D52" s="764"/>
      <c r="E52" s="764"/>
      <c r="F52" s="764"/>
      <c r="G52" s="764"/>
      <c r="H52" s="764"/>
      <c r="I52" s="764"/>
      <c r="J52" s="764"/>
      <c r="K52" s="764"/>
      <c r="L52" s="764"/>
      <c r="M52" s="764"/>
      <c r="N52" s="764"/>
      <c r="O52" s="764"/>
      <c r="P52" s="764"/>
      <c r="Q52" s="764"/>
      <c r="R52" s="764"/>
      <c r="S52" s="764"/>
      <c r="T52" s="764"/>
      <c r="U52" s="764"/>
      <c r="V52" s="764"/>
      <c r="W52" s="652"/>
      <c r="X52" s="764"/>
    </row>
    <row r="53" spans="1:24" s="651" customFormat="1" ht="12.75" x14ac:dyDescent="0.2">
      <c r="A53" s="766"/>
      <c r="B53" s="825" t="s">
        <v>720</v>
      </c>
      <c r="C53" s="765">
        <f t="shared" ref="C53:C60" si="9">SUM(D53:W53)</f>
        <v>-1062692.8150561161</v>
      </c>
      <c r="D53" s="667">
        <f>IF(ISERROR('O7 Amortization'!G41+'O7 Amortization'!G111+'O7 Amortization'!G182+'O7 Amortization'!G253), "-", 'O7 Amortization'!G41+'O7 Amortization'!G111+'O7 Amortization'!G182+'O7 Amortization'!G253)</f>
        <v>-266879.09477317496</v>
      </c>
      <c r="E53" s="667">
        <f>IF(ISERROR('O7 Amortization'!H41+'O7 Amortization'!H111+'O7 Amortization'!H182+'O7 Amortization'!H253), "-", 'O7 Amortization'!H41+'O7 Amortization'!H111+'O7 Amortization'!H182+'O7 Amortization'!H253)</f>
        <v>-304968.85661907232</v>
      </c>
      <c r="F53" s="667">
        <f>IF(ISERROR('O7 Amortization'!I41+'O7 Amortization'!I111+'O7 Amortization'!I182+'O7 Amortization'!I253), "-", 'O7 Amortization'!I41+'O7 Amortization'!I111+'O7 Amortization'!I182+'O7 Amortization'!I253)</f>
        <v>-339965.29464490089</v>
      </c>
      <c r="G53" s="667">
        <f>IF(ISERROR('O7 Amortization'!J41+'O7 Amortization'!J111+'O7 Amortization'!J182+'O7 Amortization'!J253), "-", 'O7 Amortization'!J41+'O7 Amortization'!J111+'O7 Amortization'!J182+'O7 Amortization'!J253)</f>
        <v>0</v>
      </c>
      <c r="H53" s="667">
        <f>IF(ISERROR('O7 Amortization'!K41+'O7 Amortization'!K111+'O7 Amortization'!K182+'O7 Amortization'!K253), "-", 'O7 Amortization'!K41+'O7 Amortization'!K111+'O7 Amortization'!K182+'O7 Amortization'!K253)</f>
        <v>0</v>
      </c>
      <c r="I53" s="667">
        <f>IF(ISERROR('O7 Amortization'!L41+'O7 Amortization'!L111+'O7 Amortization'!L182+'O7 Amortization'!L253), "-", 'O7 Amortization'!L41+'O7 Amortization'!L111+'O7 Amortization'!L182+'O7 Amortization'!L253)</f>
        <v>-146744.63272475812</v>
      </c>
      <c r="J53" s="667">
        <f>IF(ISERROR('O7 Amortization'!M41+'O7 Amortization'!M111+'O7 Amortization'!M182+'O7 Amortization'!M253), "-", 'O7 Amortization'!M41+'O7 Amortization'!M111+'O7 Amortization'!M182+'O7 Amortization'!M253)</f>
        <v>-3667.7847275210297</v>
      </c>
      <c r="K53" s="667">
        <f>IF(ISERROR('O7 Amortization'!N41+'O7 Amortization'!N111+'O7 Amortization'!N182+'O7 Amortization'!N253), "-", 'O7 Amortization'!N41+'O7 Amortization'!N111+'O7 Amortization'!N182+'O7 Amortization'!N253)</f>
        <v>0</v>
      </c>
      <c r="L53" s="667">
        <f>IF(ISERROR('O7 Amortization'!O41+'O7 Amortization'!O111+'O7 Amortization'!O182+'O7 Amortization'!O253), "-", 'O7 Amortization'!O41+'O7 Amortization'!O111+'O7 Amortization'!O182+'O7 Amortization'!O253)</f>
        <v>-467.15156668883321</v>
      </c>
      <c r="M53" s="667">
        <f>IF(ISERROR('O7 Amortization'!P41+'O7 Amortization'!P111+'O7 Amortization'!P182+'O7 Amortization'!P253), "-", 'O7 Amortization'!P41+'O7 Amortization'!P111+'O7 Amortization'!P182+'O7 Amortization'!P253)</f>
        <v>0</v>
      </c>
      <c r="N53" s="667">
        <f>IF(ISERROR('O7 Amortization'!Q41+'O7 Amortization'!Q111+'O7 Amortization'!Q182+'O7 Amortization'!Q253), "-", 'O7 Amortization'!Q41+'O7 Amortization'!Q111+'O7 Amortization'!Q182+'O7 Amortization'!Q253)</f>
        <v>0</v>
      </c>
      <c r="O53" s="667">
        <f>IF(ISERROR('O7 Amortization'!R41+'O7 Amortization'!R111+'O7 Amortization'!R182+'O7 Amortization'!R253), "-", 'O7 Amortization'!R41+'O7 Amortization'!R111+'O7 Amortization'!R182+'O7 Amortization'!R253)</f>
        <v>0</v>
      </c>
      <c r="P53" s="667">
        <f>IF(ISERROR('O7 Amortization'!S41+'O7 Amortization'!S111+'O7 Amortization'!S182+'O7 Amortization'!S253), "-", 'O7 Amortization'!S41+'O7 Amortization'!S111+'O7 Amortization'!S182+'O7 Amortization'!S253)</f>
        <v>0</v>
      </c>
      <c r="Q53" s="667">
        <f>IF(ISERROR('O7 Amortization'!T41+'O7 Amortization'!T111+'O7 Amortization'!T182+'O7 Amortization'!T253), "-", 'O7 Amortization'!T41+'O7 Amortization'!T111+'O7 Amortization'!T182+'O7 Amortization'!T253)</f>
        <v>0</v>
      </c>
      <c r="R53" s="667">
        <f>IF(ISERROR('O7 Amortization'!U41+'O7 Amortization'!U111+'O7 Amortization'!U182+'O7 Amortization'!U253), "-", 'O7 Amortization'!U41+'O7 Amortization'!U111+'O7 Amortization'!U182+'O7 Amortization'!U253)</f>
        <v>0</v>
      </c>
      <c r="S53" s="667">
        <f>IF(ISERROR('O7 Amortization'!V41+'O7 Amortization'!V111+'O7 Amortization'!V182+'O7 Amortization'!V253), "-", 'O7 Amortization'!V41+'O7 Amortization'!V111+'O7 Amortization'!V182+'O7 Amortization'!V253)</f>
        <v>0</v>
      </c>
      <c r="T53" s="667">
        <f>IF(ISERROR('O7 Amortization'!W41+'O7 Amortization'!W111+'O7 Amortization'!W182+'O7 Amortization'!W253), "-", 'O7 Amortization'!W41+'O7 Amortization'!W111+'O7 Amortization'!W182+'O7 Amortization'!W253)</f>
        <v>0</v>
      </c>
      <c r="U53" s="667">
        <f>IF(ISERROR('O7 Amortization'!X41+'O7 Amortization'!X111+'O7 Amortization'!X182+'O7 Amortization'!X253), "-", 'O7 Amortization'!X41+'O7 Amortization'!X111+'O7 Amortization'!X182+'O7 Amortization'!X253)</f>
        <v>0</v>
      </c>
      <c r="V53" s="667">
        <f>IF(ISERROR('O7 Amortization'!Y41+'O7 Amortization'!Y111+'O7 Amortization'!Y182+'O7 Amortization'!Y253), "-", 'O7 Amortization'!Y41+'O7 Amortization'!Y111+'O7 Amortization'!Y182+'O7 Amortization'!Y253)</f>
        <v>0</v>
      </c>
      <c r="W53" s="668">
        <f>IF(ISERROR('O7 Amortization'!Z41+'O7 Amortization'!Z111+'O7 Amortization'!Z182+'O7 Amortization'!Z253), "-", 'O7 Amortization'!Z41+'O7 Amortization'!Z111+'O7 Amortization'!Z182+'O7 Amortization'!Z253)</f>
        <v>0</v>
      </c>
      <c r="X53" s="764"/>
    </row>
    <row r="54" spans="1:24" s="651" customFormat="1" ht="12.75" x14ac:dyDescent="0.2">
      <c r="A54" s="766"/>
      <c r="B54" s="825" t="s">
        <v>721</v>
      </c>
      <c r="C54" s="765">
        <f t="shared" si="9"/>
        <v>-971712.93307490787</v>
      </c>
      <c r="D54" s="667">
        <f>IF(ISERROR('O7 Amortization'!G45+'O7 Amortization'!G115+'O7 Amortization'!G186+'O7 Amortization'!G257), "-", 'O7 Amortization'!G45+'O7 Amortization'!G115+'O7 Amortization'!G186+'O7 Amortization'!G257)</f>
        <v>-244030.88482792093</v>
      </c>
      <c r="E54" s="667">
        <f>IF(ISERROR('O7 Amortization'!H45+'O7 Amortization'!H115+'O7 Amortization'!H186+'O7 Amortization'!H257), "-", 'O7 Amortization'!H45+'O7 Amortization'!H115+'O7 Amortization'!H186+'O7 Amortization'!H257)</f>
        <v>-278859.68359179248</v>
      </c>
      <c r="F54" s="667">
        <f>IF(ISERROR('O7 Amortization'!I45+'O7 Amortization'!I115+'O7 Amortization'!I186+'O7 Amortization'!I257), "-", 'O7 Amortization'!I45+'O7 Amortization'!I115+'O7 Amortization'!I186+'O7 Amortization'!I257)</f>
        <v>-310859.98599287384</v>
      </c>
      <c r="G54" s="667">
        <f>IF(ISERROR('O7 Amortization'!J45+'O7 Amortization'!J115+'O7 Amortization'!J186+'O7 Amortization'!J257), "-", 'O7 Amortization'!J45+'O7 Amortization'!J115+'O7 Amortization'!J186+'O7 Amortization'!J257)</f>
        <v>0</v>
      </c>
      <c r="H54" s="667">
        <f>IF(ISERROR('O7 Amortization'!K45+'O7 Amortization'!K115+'O7 Amortization'!K186+'O7 Amortization'!K257), "-", 'O7 Amortization'!K45+'O7 Amortization'!K115+'O7 Amortization'!K186+'O7 Amortization'!K257)</f>
        <v>0</v>
      </c>
      <c r="I54" s="667">
        <f>IF(ISERROR('O7 Amortization'!L45+'O7 Amortization'!L115+'O7 Amortization'!L186+'O7 Amortization'!L257), "-", 'O7 Amortization'!L45+'O7 Amortization'!L115+'O7 Amortization'!L186+'O7 Amortization'!L257)</f>
        <v>-134181.44496483216</v>
      </c>
      <c r="J54" s="667">
        <f>IF(ISERROR('O7 Amortization'!M45+'O7 Amortization'!M115+'O7 Amortization'!M186+'O7 Amortization'!M257), "-", 'O7 Amortization'!M45+'O7 Amortization'!M115+'O7 Amortization'!M186+'O7 Amortization'!M257)</f>
        <v>-3353.7761853397033</v>
      </c>
      <c r="K54" s="667">
        <f>IF(ISERROR('O7 Amortization'!N45+'O7 Amortization'!N115+'O7 Amortization'!N186+'O7 Amortization'!N257), "-", 'O7 Amortization'!N45+'O7 Amortization'!N115+'O7 Amortization'!N186+'O7 Amortization'!N257)</f>
        <v>0</v>
      </c>
      <c r="L54" s="667">
        <f>IF(ISERROR('O7 Amortization'!O45+'O7 Amortization'!O115+'O7 Amortization'!O186+'O7 Amortization'!O257), "-", 'O7 Amortization'!O45+'O7 Amortization'!O115+'O7 Amortization'!O186+'O7 Amortization'!O257)</f>
        <v>-427.15751214877093</v>
      </c>
      <c r="M54" s="667">
        <f>IF(ISERROR('O7 Amortization'!P45+'O7 Amortization'!P115+'O7 Amortization'!P186+'O7 Amortization'!P257), "-", 'O7 Amortization'!P45+'O7 Amortization'!P115+'O7 Amortization'!P186+'O7 Amortization'!P257)</f>
        <v>0</v>
      </c>
      <c r="N54" s="667">
        <f>IF(ISERROR('O7 Amortization'!Q45+'O7 Amortization'!Q115+'O7 Amortization'!Q186+'O7 Amortization'!Q257), "-", 'O7 Amortization'!Q45+'O7 Amortization'!Q115+'O7 Amortization'!Q186+'O7 Amortization'!Q257)</f>
        <v>0</v>
      </c>
      <c r="O54" s="667">
        <f>IF(ISERROR('O7 Amortization'!R45+'O7 Amortization'!R115+'O7 Amortization'!R186+'O7 Amortization'!R257), "-", 'O7 Amortization'!R45+'O7 Amortization'!R115+'O7 Amortization'!R186+'O7 Amortization'!R257)</f>
        <v>0</v>
      </c>
      <c r="P54" s="667">
        <f>IF(ISERROR('O7 Amortization'!S45+'O7 Amortization'!S115+'O7 Amortization'!S186+'O7 Amortization'!S257), "-", 'O7 Amortization'!S45+'O7 Amortization'!S115+'O7 Amortization'!S186+'O7 Amortization'!S257)</f>
        <v>0</v>
      </c>
      <c r="Q54" s="667">
        <f>IF(ISERROR('O7 Amortization'!T45+'O7 Amortization'!T115+'O7 Amortization'!T186+'O7 Amortization'!T257), "-", 'O7 Amortization'!T45+'O7 Amortization'!T115+'O7 Amortization'!T186+'O7 Amortization'!T257)</f>
        <v>0</v>
      </c>
      <c r="R54" s="667">
        <f>IF(ISERROR('O7 Amortization'!U45+'O7 Amortization'!U115+'O7 Amortization'!U186+'O7 Amortization'!U257), "-", 'O7 Amortization'!U45+'O7 Amortization'!U115+'O7 Amortization'!U186+'O7 Amortization'!U257)</f>
        <v>0</v>
      </c>
      <c r="S54" s="667">
        <f>IF(ISERROR('O7 Amortization'!V45+'O7 Amortization'!V115+'O7 Amortization'!V186+'O7 Amortization'!V257), "-", 'O7 Amortization'!V45+'O7 Amortization'!V115+'O7 Amortization'!V186+'O7 Amortization'!V257)</f>
        <v>0</v>
      </c>
      <c r="T54" s="667">
        <f>IF(ISERROR('O7 Amortization'!W45+'O7 Amortization'!W115+'O7 Amortization'!W186+'O7 Amortization'!W257), "-", 'O7 Amortization'!W45+'O7 Amortization'!W115+'O7 Amortization'!W186+'O7 Amortization'!W257)</f>
        <v>0</v>
      </c>
      <c r="U54" s="667">
        <f>IF(ISERROR('O7 Amortization'!X45+'O7 Amortization'!X115+'O7 Amortization'!X186+'O7 Amortization'!X257), "-", 'O7 Amortization'!X45+'O7 Amortization'!X115+'O7 Amortization'!X186+'O7 Amortization'!X257)</f>
        <v>0</v>
      </c>
      <c r="V54" s="667">
        <f>IF(ISERROR('O7 Amortization'!Y45+'O7 Amortization'!Y115+'O7 Amortization'!Y186+'O7 Amortization'!Y257), "-", 'O7 Amortization'!Y45+'O7 Amortization'!Y115+'O7 Amortization'!Y186+'O7 Amortization'!Y257)</f>
        <v>0</v>
      </c>
      <c r="W54" s="668">
        <f>IF(ISERROR('O7 Amortization'!Z45+'O7 Amortization'!Z115+'O7 Amortization'!Z186+'O7 Amortization'!Z257), "-", 'O7 Amortization'!Z45+'O7 Amortization'!Z115+'O7 Amortization'!Z186+'O7 Amortization'!Z257)</f>
        <v>0</v>
      </c>
      <c r="X54" s="764"/>
    </row>
    <row r="55" spans="1:24" s="651" customFormat="1" ht="12.75" x14ac:dyDescent="0.2">
      <c r="A55" s="766"/>
      <c r="B55" s="825" t="s">
        <v>725</v>
      </c>
      <c r="C55" s="765">
        <f t="shared" si="9"/>
        <v>-754649.13850002678</v>
      </c>
      <c r="D55" s="667">
        <f>IF(ISERROR('O7 Amortization'!G49+'O7 Amortization'!G119+'O7 Amortization'!G190+'O7 Amortization'!G261), "-", 'O7 Amortization'!G49+'O7 Amortization'!G119+'O7 Amortization'!G190+'O7 Amortization'!G261)</f>
        <v>-189518.62297441845</v>
      </c>
      <c r="E55" s="667">
        <f>IF(ISERROR('O7 Amortization'!H49+'O7 Amortization'!H119+'O7 Amortization'!H190+'O7 Amortization'!H261), "-", 'O7 Amortization'!H49+'O7 Amortization'!H119+'O7 Amortization'!H190+'O7 Amortization'!H261)</f>
        <v>-216567.27292803628</v>
      </c>
      <c r="F55" s="667">
        <f>IF(ISERROR('O7 Amortization'!I49+'O7 Amortization'!I119+'O7 Amortization'!I190+'O7 Amortization'!I261), "-", 'O7 Amortization'!I49+'O7 Amortization'!I119+'O7 Amortization'!I190+'O7 Amortization'!I261)</f>
        <v>-241419.26348691338</v>
      </c>
      <c r="G55" s="667">
        <f>IF(ISERROR('O7 Amortization'!J49+'O7 Amortization'!J119+'O7 Amortization'!J190+'O7 Amortization'!J261), "-", 'O7 Amortization'!J49+'O7 Amortization'!J119+'O7 Amortization'!J190+'O7 Amortization'!J261)</f>
        <v>0</v>
      </c>
      <c r="H55" s="667">
        <f>IF(ISERROR('O7 Amortization'!K49+'O7 Amortization'!K119+'O7 Amortization'!K190+'O7 Amortization'!K261), "-", 'O7 Amortization'!K49+'O7 Amortization'!K119+'O7 Amortization'!K190+'O7 Amortization'!K261)</f>
        <v>0</v>
      </c>
      <c r="I55" s="667">
        <f>IF(ISERROR('O7 Amortization'!L49+'O7 Amortization'!L119+'O7 Amortization'!L190+'O7 Amortization'!L261), "-", 'O7 Amortization'!L49+'O7 Amortization'!L119+'O7 Amortization'!L190+'O7 Amortization'!L261)</f>
        <v>-104207.64034185534</v>
      </c>
      <c r="J55" s="667">
        <f>IF(ISERROR('O7 Amortization'!M49+'O7 Amortization'!M119+'O7 Amortization'!M190+'O7 Amortization'!M261), "-", 'O7 Amortization'!M49+'O7 Amortization'!M119+'O7 Amortization'!M190+'O7 Amortization'!M261)</f>
        <v>-2604.6008268919559</v>
      </c>
      <c r="K55" s="667">
        <f>IF(ISERROR('O7 Amortization'!N49+'O7 Amortization'!N119+'O7 Amortization'!N190+'O7 Amortization'!N261), "-", 'O7 Amortization'!N49+'O7 Amortization'!N119+'O7 Amortization'!N190+'O7 Amortization'!N261)</f>
        <v>0</v>
      </c>
      <c r="L55" s="667">
        <f>IF(ISERROR('O7 Amortization'!O49+'O7 Amortization'!O119+'O7 Amortization'!O190+'O7 Amortization'!O261), "-", 'O7 Amortization'!O49+'O7 Amortization'!O119+'O7 Amortization'!O190+'O7 Amortization'!O261)</f>
        <v>-331.73794191132254</v>
      </c>
      <c r="M55" s="667">
        <f>IF(ISERROR('O7 Amortization'!P49+'O7 Amortization'!P119+'O7 Amortization'!P190+'O7 Amortization'!P261), "-", 'O7 Amortization'!P49+'O7 Amortization'!P119+'O7 Amortization'!P190+'O7 Amortization'!P261)</f>
        <v>0</v>
      </c>
      <c r="N55" s="667">
        <f>IF(ISERROR('O7 Amortization'!Q49+'O7 Amortization'!Q119+'O7 Amortization'!Q190+'O7 Amortization'!Q261), "-", 'O7 Amortization'!Q49+'O7 Amortization'!Q119+'O7 Amortization'!Q190+'O7 Amortization'!Q261)</f>
        <v>0</v>
      </c>
      <c r="O55" s="667">
        <f>IF(ISERROR('O7 Amortization'!R49+'O7 Amortization'!R119+'O7 Amortization'!R190+'O7 Amortization'!R261), "-", 'O7 Amortization'!R49+'O7 Amortization'!R119+'O7 Amortization'!R190+'O7 Amortization'!R261)</f>
        <v>0</v>
      </c>
      <c r="P55" s="667">
        <f>IF(ISERROR('O7 Amortization'!S49+'O7 Amortization'!S119+'O7 Amortization'!S190+'O7 Amortization'!S261), "-", 'O7 Amortization'!S49+'O7 Amortization'!S119+'O7 Amortization'!S190+'O7 Amortization'!S261)</f>
        <v>0</v>
      </c>
      <c r="Q55" s="667">
        <f>IF(ISERROR('O7 Amortization'!T49+'O7 Amortization'!T119+'O7 Amortization'!T190+'O7 Amortization'!T261), "-", 'O7 Amortization'!T49+'O7 Amortization'!T119+'O7 Amortization'!T190+'O7 Amortization'!T261)</f>
        <v>0</v>
      </c>
      <c r="R55" s="667">
        <f>IF(ISERROR('O7 Amortization'!U49+'O7 Amortization'!U119+'O7 Amortization'!U190+'O7 Amortization'!U261), "-", 'O7 Amortization'!U49+'O7 Amortization'!U119+'O7 Amortization'!U190+'O7 Amortization'!U261)</f>
        <v>0</v>
      </c>
      <c r="S55" s="667">
        <f>IF(ISERROR('O7 Amortization'!V49+'O7 Amortization'!V119+'O7 Amortization'!V190+'O7 Amortization'!V261), "-", 'O7 Amortization'!V49+'O7 Amortization'!V119+'O7 Amortization'!V190+'O7 Amortization'!V261)</f>
        <v>0</v>
      </c>
      <c r="T55" s="667">
        <f>IF(ISERROR('O7 Amortization'!W49+'O7 Amortization'!W119+'O7 Amortization'!W190+'O7 Amortization'!W261), "-", 'O7 Amortization'!W49+'O7 Amortization'!W119+'O7 Amortization'!W190+'O7 Amortization'!W261)</f>
        <v>0</v>
      </c>
      <c r="U55" s="667">
        <f>IF(ISERROR('O7 Amortization'!X49+'O7 Amortization'!X119+'O7 Amortization'!X190+'O7 Amortization'!X261), "-", 'O7 Amortization'!X49+'O7 Amortization'!X119+'O7 Amortization'!X190+'O7 Amortization'!X261)</f>
        <v>0</v>
      </c>
      <c r="V55" s="667">
        <f>IF(ISERROR('O7 Amortization'!Y49+'O7 Amortization'!Y119+'O7 Amortization'!Y190+'O7 Amortization'!Y261), "-", 'O7 Amortization'!Y49+'O7 Amortization'!Y119+'O7 Amortization'!Y190+'O7 Amortization'!Y261)</f>
        <v>0</v>
      </c>
      <c r="W55" s="668">
        <f>IF(ISERROR('O7 Amortization'!Z49+'O7 Amortization'!Z119+'O7 Amortization'!Z190+'O7 Amortization'!Z261), "-", 'O7 Amortization'!Z49+'O7 Amortization'!Z119+'O7 Amortization'!Z190+'O7 Amortization'!Z261)</f>
        <v>0</v>
      </c>
      <c r="X55" s="764"/>
    </row>
    <row r="56" spans="1:24" s="651" customFormat="1" ht="12.75" x14ac:dyDescent="0.2">
      <c r="A56" s="766"/>
      <c r="B56" s="825" t="s">
        <v>726</v>
      </c>
      <c r="C56" s="765">
        <f t="shared" si="9"/>
        <v>-1238788.399720608</v>
      </c>
      <c r="D56" s="667">
        <f>IF(ISERROR('O7 Amortization'!G53+'O7 Amortization'!G123+'O7 Amortization'!G194+'O7 Amortization'!G265), "-", 'O7 Amortization'!G53+'O7 Amortization'!G123+'O7 Amortization'!G194+'O7 Amortization'!G265)</f>
        <v>-311102.81545988249</v>
      </c>
      <c r="E56" s="667">
        <f>IF(ISERROR('O7 Amortization'!H53+'O7 Amortization'!H123+'O7 Amortization'!H194+'O7 Amortization'!H265), "-", 'O7 Amortization'!H53+'O7 Amortization'!H123+'O7 Amortization'!H194+'O7 Amortization'!H265)</f>
        <v>-355504.31554937596</v>
      </c>
      <c r="F56" s="667">
        <f>IF(ISERROR('O7 Amortization'!I53+'O7 Amortization'!I123+'O7 Amortization'!I194+'O7 Amortization'!I265), "-", 'O7 Amortization'!I53+'O7 Amortization'!I123+'O7 Amortization'!I194+'O7 Amortization'!I265)</f>
        <v>-396299.90656468587</v>
      </c>
      <c r="G56" s="667">
        <f>IF(ISERROR('O7 Amortization'!J53+'O7 Amortization'!J123+'O7 Amortization'!J194+'O7 Amortization'!J265), "-", 'O7 Amortization'!J53+'O7 Amortization'!J123+'O7 Amortization'!J194+'O7 Amortization'!J265)</f>
        <v>0</v>
      </c>
      <c r="H56" s="667">
        <f>IF(ISERROR('O7 Amortization'!K53+'O7 Amortization'!K123+'O7 Amortization'!K194+'O7 Amortization'!K265), "-", 'O7 Amortization'!K53+'O7 Amortization'!K123+'O7 Amortization'!K194+'O7 Amortization'!K265)</f>
        <v>0</v>
      </c>
      <c r="I56" s="667">
        <f>IF(ISERROR('O7 Amortization'!L53+'O7 Amortization'!L123+'O7 Amortization'!L194+'O7 Amortization'!L265), "-", 'O7 Amortization'!L53+'O7 Amortization'!L123+'O7 Amortization'!L194+'O7 Amortization'!L265)</f>
        <v>-171061.2381726625</v>
      </c>
      <c r="J56" s="667">
        <f>IF(ISERROR('O7 Amortization'!M53+'O7 Amortization'!M123+'O7 Amortization'!M194+'O7 Amortization'!M265), "-", 'O7 Amortization'!M53+'O7 Amortization'!M123+'O7 Amortization'!M194+'O7 Amortization'!M265)</f>
        <v>-4275.56214623088</v>
      </c>
      <c r="K56" s="667">
        <f>IF(ISERROR('O7 Amortization'!N53+'O7 Amortization'!N123+'O7 Amortization'!N194+'O7 Amortization'!N265), "-", 'O7 Amortization'!N53+'O7 Amortization'!N123+'O7 Amortization'!N194+'O7 Amortization'!N265)</f>
        <v>0</v>
      </c>
      <c r="L56" s="667">
        <f>IF(ISERROR('O7 Amortization'!O53+'O7 Amortization'!O123+'O7 Amortization'!O194+'O7 Amortization'!O265), "-", 'O7 Amortization'!O53+'O7 Amortization'!O123+'O7 Amortization'!O194+'O7 Amortization'!O265)</f>
        <v>-544.56182777040408</v>
      </c>
      <c r="M56" s="667">
        <f>IF(ISERROR('O7 Amortization'!P53+'O7 Amortization'!P123+'O7 Amortization'!P194+'O7 Amortization'!P265), "-", 'O7 Amortization'!P53+'O7 Amortization'!P123+'O7 Amortization'!P194+'O7 Amortization'!P265)</f>
        <v>0</v>
      </c>
      <c r="N56" s="667">
        <f>IF(ISERROR('O7 Amortization'!Q53+'O7 Amortization'!Q123+'O7 Amortization'!Q194+'O7 Amortization'!Q265), "-", 'O7 Amortization'!Q53+'O7 Amortization'!Q123+'O7 Amortization'!Q194+'O7 Amortization'!Q265)</f>
        <v>0</v>
      </c>
      <c r="O56" s="667">
        <f>IF(ISERROR('O7 Amortization'!R53+'O7 Amortization'!R123+'O7 Amortization'!R194+'O7 Amortization'!R265), "-", 'O7 Amortization'!R53+'O7 Amortization'!R123+'O7 Amortization'!R194+'O7 Amortization'!R265)</f>
        <v>0</v>
      </c>
      <c r="P56" s="667">
        <f>IF(ISERROR('O7 Amortization'!S53+'O7 Amortization'!S123+'O7 Amortization'!S194+'O7 Amortization'!S265), "-", 'O7 Amortization'!S53+'O7 Amortization'!S123+'O7 Amortization'!S194+'O7 Amortization'!S265)</f>
        <v>0</v>
      </c>
      <c r="Q56" s="667">
        <f>IF(ISERROR('O7 Amortization'!T53+'O7 Amortization'!T123+'O7 Amortization'!T194+'O7 Amortization'!T265), "-", 'O7 Amortization'!T53+'O7 Amortization'!T123+'O7 Amortization'!T194+'O7 Amortization'!T265)</f>
        <v>0</v>
      </c>
      <c r="R56" s="667">
        <f>IF(ISERROR('O7 Amortization'!U53+'O7 Amortization'!U123+'O7 Amortization'!U194+'O7 Amortization'!U265), "-", 'O7 Amortization'!U53+'O7 Amortization'!U123+'O7 Amortization'!U194+'O7 Amortization'!U265)</f>
        <v>0</v>
      </c>
      <c r="S56" s="667">
        <f>IF(ISERROR('O7 Amortization'!V53+'O7 Amortization'!V123+'O7 Amortization'!V194+'O7 Amortization'!V265), "-", 'O7 Amortization'!V53+'O7 Amortization'!V123+'O7 Amortization'!V194+'O7 Amortization'!V265)</f>
        <v>0</v>
      </c>
      <c r="T56" s="667">
        <f>IF(ISERROR('O7 Amortization'!W53+'O7 Amortization'!W123+'O7 Amortization'!W194+'O7 Amortization'!W265), "-", 'O7 Amortization'!W53+'O7 Amortization'!W123+'O7 Amortization'!W194+'O7 Amortization'!W265)</f>
        <v>0</v>
      </c>
      <c r="U56" s="667">
        <f>IF(ISERROR('O7 Amortization'!X53+'O7 Amortization'!X123+'O7 Amortization'!X194+'O7 Amortization'!X265), "-", 'O7 Amortization'!X53+'O7 Amortization'!X123+'O7 Amortization'!X194+'O7 Amortization'!X265)</f>
        <v>0</v>
      </c>
      <c r="V56" s="667">
        <f>IF(ISERROR('O7 Amortization'!Y53+'O7 Amortization'!Y123+'O7 Amortization'!Y194+'O7 Amortization'!Y265), "-", 'O7 Amortization'!Y53+'O7 Amortization'!Y123+'O7 Amortization'!Y194+'O7 Amortization'!Y265)</f>
        <v>0</v>
      </c>
      <c r="W56" s="668">
        <f>IF(ISERROR('O7 Amortization'!Z53+'O7 Amortization'!Z123+'O7 Amortization'!Z194+'O7 Amortization'!Z265), "-", 'O7 Amortization'!Z53+'O7 Amortization'!Z123+'O7 Amortization'!Z194+'O7 Amortization'!Z265)</f>
        <v>0</v>
      </c>
      <c r="X56" s="764"/>
    </row>
    <row r="57" spans="1:24" s="817" customFormat="1" ht="19.5" customHeight="1" x14ac:dyDescent="0.2">
      <c r="A57" s="815"/>
      <c r="B57" s="919" t="s">
        <v>1455</v>
      </c>
      <c r="C57" s="907">
        <f t="shared" si="9"/>
        <v>-4027843.2863516593</v>
      </c>
      <c r="D57" s="908">
        <f t="shared" ref="D57:W57" si="10">SUM(D53:D56)</f>
        <v>-1011531.4180353968</v>
      </c>
      <c r="E57" s="908">
        <f t="shared" si="10"/>
        <v>-1155900.128688277</v>
      </c>
      <c r="F57" s="908">
        <f t="shared" si="10"/>
        <v>-1288544.450689374</v>
      </c>
      <c r="G57" s="908">
        <f t="shared" si="10"/>
        <v>0</v>
      </c>
      <c r="H57" s="908">
        <f t="shared" si="10"/>
        <v>0</v>
      </c>
      <c r="I57" s="908">
        <f t="shared" si="10"/>
        <v>-556194.9562041082</v>
      </c>
      <c r="J57" s="908">
        <f t="shared" si="10"/>
        <v>-13901.723885983571</v>
      </c>
      <c r="K57" s="908">
        <f t="shared" si="10"/>
        <v>0</v>
      </c>
      <c r="L57" s="908">
        <f t="shared" si="10"/>
        <v>-1770.6088485193306</v>
      </c>
      <c r="M57" s="908">
        <f t="shared" si="10"/>
        <v>0</v>
      </c>
      <c r="N57" s="908">
        <f t="shared" si="10"/>
        <v>0</v>
      </c>
      <c r="O57" s="908">
        <f t="shared" si="10"/>
        <v>0</v>
      </c>
      <c r="P57" s="908">
        <f t="shared" si="10"/>
        <v>0</v>
      </c>
      <c r="Q57" s="908">
        <f t="shared" si="10"/>
        <v>0</v>
      </c>
      <c r="R57" s="908">
        <f t="shared" si="10"/>
        <v>0</v>
      </c>
      <c r="S57" s="908">
        <f t="shared" si="10"/>
        <v>0</v>
      </c>
      <c r="T57" s="908">
        <f t="shared" si="10"/>
        <v>0</v>
      </c>
      <c r="U57" s="908">
        <f t="shared" si="10"/>
        <v>0</v>
      </c>
      <c r="V57" s="908">
        <f t="shared" si="10"/>
        <v>0</v>
      </c>
      <c r="W57" s="909">
        <f t="shared" si="10"/>
        <v>0</v>
      </c>
      <c r="X57" s="816"/>
    </row>
    <row r="58" spans="1:24" s="651" customFormat="1" ht="18.75" customHeight="1" x14ac:dyDescent="0.2">
      <c r="B58" s="826" t="s">
        <v>1456</v>
      </c>
      <c r="C58" s="765">
        <f t="shared" si="9"/>
        <v>2825339.3075464121</v>
      </c>
      <c r="D58" s="764">
        <f t="shared" ref="D58:W58" si="11">D51+D57</f>
        <v>709540.88156250375</v>
      </c>
      <c r="E58" s="764">
        <f t="shared" si="11"/>
        <v>810808.62312770193</v>
      </c>
      <c r="F58" s="764">
        <f t="shared" si="11"/>
        <v>903852.26713997824</v>
      </c>
      <c r="G58" s="764">
        <f t="shared" si="11"/>
        <v>0</v>
      </c>
      <c r="H58" s="764">
        <f t="shared" si="11"/>
        <v>0</v>
      </c>
      <c r="I58" s="764">
        <f t="shared" si="11"/>
        <v>390144.14432342548</v>
      </c>
      <c r="J58" s="764">
        <f t="shared" si="11"/>
        <v>9751.3940204219398</v>
      </c>
      <c r="K58" s="764">
        <f t="shared" si="11"/>
        <v>0</v>
      </c>
      <c r="L58" s="764">
        <f t="shared" si="11"/>
        <v>1241.9973723809865</v>
      </c>
      <c r="M58" s="764">
        <f t="shared" si="11"/>
        <v>0</v>
      </c>
      <c r="N58" s="764">
        <f t="shared" si="11"/>
        <v>0</v>
      </c>
      <c r="O58" s="764">
        <f t="shared" si="11"/>
        <v>0</v>
      </c>
      <c r="P58" s="764">
        <f t="shared" si="11"/>
        <v>0</v>
      </c>
      <c r="Q58" s="764">
        <f t="shared" si="11"/>
        <v>0</v>
      </c>
      <c r="R58" s="764">
        <f t="shared" si="11"/>
        <v>0</v>
      </c>
      <c r="S58" s="764">
        <f t="shared" si="11"/>
        <v>0</v>
      </c>
      <c r="T58" s="764">
        <f t="shared" si="11"/>
        <v>0</v>
      </c>
      <c r="U58" s="764">
        <f t="shared" si="11"/>
        <v>0</v>
      </c>
      <c r="V58" s="764">
        <f t="shared" si="11"/>
        <v>0</v>
      </c>
      <c r="W58" s="652">
        <f t="shared" si="11"/>
        <v>0</v>
      </c>
      <c r="X58" s="764"/>
    </row>
    <row r="59" spans="1:24" s="651" customFormat="1" ht="12.75" x14ac:dyDescent="0.2">
      <c r="B59" s="826" t="s">
        <v>1498</v>
      </c>
      <c r="C59" s="765">
        <f t="shared" si="9"/>
        <v>178402.81050582344</v>
      </c>
      <c r="D59" s="764">
        <f t="shared" ref="D59:W59" si="12">IF(ISERROR(D58/D40*D36),0,D58/D40*D36)</f>
        <v>50320.035314349421</v>
      </c>
      <c r="E59" s="764">
        <f t="shared" si="12"/>
        <v>51727.591881323191</v>
      </c>
      <c r="F59" s="764">
        <f t="shared" si="12"/>
        <v>53997.116116653713</v>
      </c>
      <c r="G59" s="764">
        <f t="shared" si="12"/>
        <v>0</v>
      </c>
      <c r="H59" s="764">
        <f t="shared" si="12"/>
        <v>0</v>
      </c>
      <c r="I59" s="764">
        <f t="shared" si="12"/>
        <v>21612.503495167963</v>
      </c>
      <c r="J59" s="764">
        <f t="shared" si="12"/>
        <v>662.14177721536851</v>
      </c>
      <c r="K59" s="764">
        <f t="shared" si="12"/>
        <v>0</v>
      </c>
      <c r="L59" s="764">
        <f t="shared" si="12"/>
        <v>83.4219211137749</v>
      </c>
      <c r="M59" s="764">
        <f t="shared" si="12"/>
        <v>0</v>
      </c>
      <c r="N59" s="764">
        <f t="shared" si="12"/>
        <v>0</v>
      </c>
      <c r="O59" s="764">
        <f t="shared" si="12"/>
        <v>0</v>
      </c>
      <c r="P59" s="764">
        <f t="shared" si="12"/>
        <v>0</v>
      </c>
      <c r="Q59" s="764">
        <f t="shared" si="12"/>
        <v>0</v>
      </c>
      <c r="R59" s="764">
        <f t="shared" si="12"/>
        <v>0</v>
      </c>
      <c r="S59" s="764">
        <f t="shared" si="12"/>
        <v>0</v>
      </c>
      <c r="T59" s="764">
        <f t="shared" si="12"/>
        <v>0</v>
      </c>
      <c r="U59" s="764">
        <f t="shared" si="12"/>
        <v>0</v>
      </c>
      <c r="V59" s="764">
        <f t="shared" si="12"/>
        <v>0</v>
      </c>
      <c r="W59" s="652">
        <f t="shared" si="12"/>
        <v>0</v>
      </c>
      <c r="X59" s="764"/>
    </row>
    <row r="60" spans="1:24" s="651" customFormat="1" ht="12.75" x14ac:dyDescent="0.2">
      <c r="B60" s="826" t="s">
        <v>1198</v>
      </c>
      <c r="C60" s="765">
        <f t="shared" si="9"/>
        <v>3003742.1180522358</v>
      </c>
      <c r="D60" s="764">
        <f t="shared" ref="D60:W60" si="13">SUM(D58:D59)</f>
        <v>759860.91687685321</v>
      </c>
      <c r="E60" s="764">
        <f t="shared" si="13"/>
        <v>862536.21500902507</v>
      </c>
      <c r="F60" s="764">
        <f t="shared" si="13"/>
        <v>957849.3832566319</v>
      </c>
      <c r="G60" s="764">
        <f t="shared" si="13"/>
        <v>0</v>
      </c>
      <c r="H60" s="764">
        <f t="shared" si="13"/>
        <v>0</v>
      </c>
      <c r="I60" s="764">
        <f t="shared" si="13"/>
        <v>411756.64781859342</v>
      </c>
      <c r="J60" s="764">
        <f t="shared" si="13"/>
        <v>10413.535797637309</v>
      </c>
      <c r="K60" s="764">
        <f t="shared" si="13"/>
        <v>0</v>
      </c>
      <c r="L60" s="764">
        <f t="shared" si="13"/>
        <v>1325.4192934947614</v>
      </c>
      <c r="M60" s="764">
        <f t="shared" si="13"/>
        <v>0</v>
      </c>
      <c r="N60" s="764">
        <f t="shared" si="13"/>
        <v>0</v>
      </c>
      <c r="O60" s="764">
        <f t="shared" si="13"/>
        <v>0</v>
      </c>
      <c r="P60" s="764">
        <f t="shared" si="13"/>
        <v>0</v>
      </c>
      <c r="Q60" s="764">
        <f t="shared" si="13"/>
        <v>0</v>
      </c>
      <c r="R60" s="764">
        <f t="shared" si="13"/>
        <v>0</v>
      </c>
      <c r="S60" s="764">
        <f t="shared" si="13"/>
        <v>0</v>
      </c>
      <c r="T60" s="764">
        <f t="shared" si="13"/>
        <v>0</v>
      </c>
      <c r="U60" s="764">
        <f t="shared" si="13"/>
        <v>0</v>
      </c>
      <c r="V60" s="764">
        <f t="shared" si="13"/>
        <v>0</v>
      </c>
      <c r="W60" s="652">
        <f t="shared" si="13"/>
        <v>0</v>
      </c>
      <c r="X60" s="764"/>
    </row>
    <row r="61" spans="1:24" s="651" customFormat="1" ht="12.75" x14ac:dyDescent="0.2">
      <c r="B61" s="826"/>
      <c r="C61" s="765"/>
      <c r="D61" s="764"/>
      <c r="E61" s="764"/>
      <c r="F61" s="764"/>
      <c r="G61" s="764"/>
      <c r="H61" s="764"/>
      <c r="I61" s="764"/>
      <c r="J61" s="764"/>
      <c r="K61" s="764"/>
      <c r="L61" s="764"/>
      <c r="M61" s="764"/>
      <c r="N61" s="764"/>
      <c r="O61" s="764"/>
      <c r="P61" s="764"/>
      <c r="Q61" s="764"/>
      <c r="R61" s="764"/>
      <c r="S61" s="764"/>
      <c r="T61" s="764"/>
      <c r="U61" s="764"/>
      <c r="V61" s="764"/>
      <c r="W61" s="652"/>
      <c r="X61" s="764"/>
    </row>
    <row r="62" spans="1:24" s="673" customFormat="1" ht="12.75" x14ac:dyDescent="0.2">
      <c r="B62" s="825" t="s">
        <v>728</v>
      </c>
      <c r="C62" s="765">
        <f>SUM(D62:W62)</f>
        <v>0</v>
      </c>
      <c r="D62" s="764">
        <f>'O5 Details by Class &amp; Accounts'!I42</f>
        <v>0</v>
      </c>
      <c r="E62" s="764">
        <f>'O5 Details by Class &amp; Accounts'!J42</f>
        <v>0</v>
      </c>
      <c r="F62" s="764">
        <f>'O5 Details by Class &amp; Accounts'!K42</f>
        <v>0</v>
      </c>
      <c r="G62" s="764">
        <f>'O5 Details by Class &amp; Accounts'!L42</f>
        <v>0</v>
      </c>
      <c r="H62" s="764">
        <f>'O5 Details by Class &amp; Accounts'!M42</f>
        <v>0</v>
      </c>
      <c r="I62" s="764">
        <f>'O5 Details by Class &amp; Accounts'!N42</f>
        <v>0</v>
      </c>
      <c r="J62" s="764">
        <f>'O5 Details by Class &amp; Accounts'!O42</f>
        <v>0</v>
      </c>
      <c r="K62" s="764">
        <f>'O5 Details by Class &amp; Accounts'!P42</f>
        <v>0</v>
      </c>
      <c r="L62" s="764">
        <f>'O5 Details by Class &amp; Accounts'!Q42</f>
        <v>0</v>
      </c>
      <c r="M62" s="764">
        <f>'O5 Details by Class &amp; Accounts'!R42</f>
        <v>0</v>
      </c>
      <c r="N62" s="764">
        <f>'O5 Details by Class &amp; Accounts'!S42</f>
        <v>0</v>
      </c>
      <c r="O62" s="764">
        <f>'O5 Details by Class &amp; Accounts'!T42</f>
        <v>0</v>
      </c>
      <c r="P62" s="764">
        <f>'O5 Details by Class &amp; Accounts'!U42</f>
        <v>0</v>
      </c>
      <c r="Q62" s="764">
        <f>'O5 Details by Class &amp; Accounts'!V42</f>
        <v>0</v>
      </c>
      <c r="R62" s="764">
        <f>'O5 Details by Class &amp; Accounts'!W42</f>
        <v>0</v>
      </c>
      <c r="S62" s="764">
        <f>'O5 Details by Class &amp; Accounts'!X42</f>
        <v>0</v>
      </c>
      <c r="T62" s="764">
        <f>'O5 Details by Class &amp; Accounts'!Y42</f>
        <v>0</v>
      </c>
      <c r="U62" s="764">
        <f>'O5 Details by Class &amp; Accounts'!Z42</f>
        <v>0</v>
      </c>
      <c r="V62" s="764">
        <f>'O5 Details by Class &amp; Accounts'!AA42</f>
        <v>0</v>
      </c>
      <c r="W62" s="652">
        <f>'O5 Details by Class &amp; Accounts'!AB42</f>
        <v>0</v>
      </c>
      <c r="X62" s="777"/>
    </row>
    <row r="63" spans="1:24" s="673" customFormat="1" ht="12.75" x14ac:dyDescent="0.2">
      <c r="B63" s="825" t="s">
        <v>729</v>
      </c>
      <c r="C63" s="765">
        <f>SUM(D63:W63)</f>
        <v>0</v>
      </c>
      <c r="D63" s="764">
        <f>'O5 Details by Class &amp; Accounts'!I46</f>
        <v>0</v>
      </c>
      <c r="E63" s="764">
        <f>'O5 Details by Class &amp; Accounts'!J46</f>
        <v>0</v>
      </c>
      <c r="F63" s="764">
        <f>'O5 Details by Class &amp; Accounts'!K46</f>
        <v>0</v>
      </c>
      <c r="G63" s="764">
        <f>'O5 Details by Class &amp; Accounts'!L46</f>
        <v>0</v>
      </c>
      <c r="H63" s="764">
        <f>'O5 Details by Class &amp; Accounts'!M46</f>
        <v>0</v>
      </c>
      <c r="I63" s="764">
        <f>'O5 Details by Class &amp; Accounts'!N46</f>
        <v>0</v>
      </c>
      <c r="J63" s="764">
        <f>'O5 Details by Class &amp; Accounts'!O46</f>
        <v>0</v>
      </c>
      <c r="K63" s="764">
        <f>'O5 Details by Class &amp; Accounts'!P46</f>
        <v>0</v>
      </c>
      <c r="L63" s="764">
        <f>'O5 Details by Class &amp; Accounts'!Q46</f>
        <v>0</v>
      </c>
      <c r="M63" s="764">
        <f>'O5 Details by Class &amp; Accounts'!R46</f>
        <v>0</v>
      </c>
      <c r="N63" s="764">
        <f>'O5 Details by Class &amp; Accounts'!S46</f>
        <v>0</v>
      </c>
      <c r="O63" s="764">
        <f>'O5 Details by Class &amp; Accounts'!T46</f>
        <v>0</v>
      </c>
      <c r="P63" s="764">
        <f>'O5 Details by Class &amp; Accounts'!U46</f>
        <v>0</v>
      </c>
      <c r="Q63" s="764">
        <f>'O5 Details by Class &amp; Accounts'!V46</f>
        <v>0</v>
      </c>
      <c r="R63" s="764">
        <f>'O5 Details by Class &amp; Accounts'!W46</f>
        <v>0</v>
      </c>
      <c r="S63" s="764">
        <f>'O5 Details by Class &amp; Accounts'!X46</f>
        <v>0</v>
      </c>
      <c r="T63" s="764">
        <f>'O5 Details by Class &amp; Accounts'!Y46</f>
        <v>0</v>
      </c>
      <c r="U63" s="764">
        <f>'O5 Details by Class &amp; Accounts'!Z46</f>
        <v>0</v>
      </c>
      <c r="V63" s="764">
        <f>'O5 Details by Class &amp; Accounts'!AA46</f>
        <v>0</v>
      </c>
      <c r="W63" s="652">
        <f>'O5 Details by Class &amp; Accounts'!AB46</f>
        <v>0</v>
      </c>
    </row>
    <row r="64" spans="1:24" s="673" customFormat="1" ht="12.75" x14ac:dyDescent="0.2">
      <c r="B64" s="825" t="s">
        <v>730</v>
      </c>
      <c r="C64" s="765">
        <f>SUM(D64:W64)</f>
        <v>0</v>
      </c>
      <c r="D64" s="764">
        <f>'O5 Details by Class &amp; Accounts'!I50</f>
        <v>0</v>
      </c>
      <c r="E64" s="764">
        <f>'O5 Details by Class &amp; Accounts'!J50</f>
        <v>0</v>
      </c>
      <c r="F64" s="764">
        <f>'O5 Details by Class &amp; Accounts'!K50</f>
        <v>0</v>
      </c>
      <c r="G64" s="764">
        <f>'O5 Details by Class &amp; Accounts'!L50</f>
        <v>0</v>
      </c>
      <c r="H64" s="764">
        <f>'O5 Details by Class &amp; Accounts'!M50</f>
        <v>0</v>
      </c>
      <c r="I64" s="764">
        <f>'O5 Details by Class &amp; Accounts'!N50</f>
        <v>0</v>
      </c>
      <c r="J64" s="764">
        <f>'O5 Details by Class &amp; Accounts'!O50</f>
        <v>0</v>
      </c>
      <c r="K64" s="764">
        <f>'O5 Details by Class &amp; Accounts'!P50</f>
        <v>0</v>
      </c>
      <c r="L64" s="764">
        <f>'O5 Details by Class &amp; Accounts'!Q50</f>
        <v>0</v>
      </c>
      <c r="M64" s="764">
        <f>'O5 Details by Class &amp; Accounts'!R50</f>
        <v>0</v>
      </c>
      <c r="N64" s="764">
        <f>'O5 Details by Class &amp; Accounts'!S50</f>
        <v>0</v>
      </c>
      <c r="O64" s="764">
        <f>'O5 Details by Class &amp; Accounts'!T50</f>
        <v>0</v>
      </c>
      <c r="P64" s="764">
        <f>'O5 Details by Class &amp; Accounts'!U50</f>
        <v>0</v>
      </c>
      <c r="Q64" s="764">
        <f>'O5 Details by Class &amp; Accounts'!V50</f>
        <v>0</v>
      </c>
      <c r="R64" s="764">
        <f>'O5 Details by Class &amp; Accounts'!W50</f>
        <v>0</v>
      </c>
      <c r="S64" s="764">
        <f>'O5 Details by Class &amp; Accounts'!X50</f>
        <v>0</v>
      </c>
      <c r="T64" s="764">
        <f>'O5 Details by Class &amp; Accounts'!Y50</f>
        <v>0</v>
      </c>
      <c r="U64" s="764">
        <f>'O5 Details by Class &amp; Accounts'!Z50</f>
        <v>0</v>
      </c>
      <c r="V64" s="764">
        <f>'O5 Details by Class &amp; Accounts'!AA50</f>
        <v>0</v>
      </c>
      <c r="W64" s="652">
        <f>'O5 Details by Class &amp; Accounts'!AB50</f>
        <v>0</v>
      </c>
    </row>
    <row r="65" spans="1:24" s="673" customFormat="1" ht="12.75" x14ac:dyDescent="0.2">
      <c r="B65" s="825" t="s">
        <v>731</v>
      </c>
      <c r="C65" s="765">
        <f>SUM(D65:W65)</f>
        <v>0</v>
      </c>
      <c r="D65" s="764">
        <f>'O5 Details by Class &amp; Accounts'!I54</f>
        <v>0</v>
      </c>
      <c r="E65" s="764">
        <f>'O5 Details by Class &amp; Accounts'!J54</f>
        <v>0</v>
      </c>
      <c r="F65" s="764">
        <f>'O5 Details by Class &amp; Accounts'!K54</f>
        <v>0</v>
      </c>
      <c r="G65" s="764">
        <f>'O5 Details by Class &amp; Accounts'!L54</f>
        <v>0</v>
      </c>
      <c r="H65" s="764">
        <f>'O5 Details by Class &amp; Accounts'!M54</f>
        <v>0</v>
      </c>
      <c r="I65" s="764">
        <f>'O5 Details by Class &amp; Accounts'!N54</f>
        <v>0</v>
      </c>
      <c r="J65" s="764">
        <f>'O5 Details by Class &amp; Accounts'!O54</f>
        <v>0</v>
      </c>
      <c r="K65" s="764">
        <f>'O5 Details by Class &amp; Accounts'!P54</f>
        <v>0</v>
      </c>
      <c r="L65" s="764">
        <f>'O5 Details by Class &amp; Accounts'!Q54</f>
        <v>0</v>
      </c>
      <c r="M65" s="764">
        <f>'O5 Details by Class &amp; Accounts'!R54</f>
        <v>0</v>
      </c>
      <c r="N65" s="764">
        <f>'O5 Details by Class &amp; Accounts'!S54</f>
        <v>0</v>
      </c>
      <c r="O65" s="764">
        <f>'O5 Details by Class &amp; Accounts'!T54</f>
        <v>0</v>
      </c>
      <c r="P65" s="764">
        <f>'O5 Details by Class &amp; Accounts'!U54</f>
        <v>0</v>
      </c>
      <c r="Q65" s="764">
        <f>'O5 Details by Class &amp; Accounts'!V54</f>
        <v>0</v>
      </c>
      <c r="R65" s="764">
        <f>'O5 Details by Class &amp; Accounts'!W54</f>
        <v>0</v>
      </c>
      <c r="S65" s="764">
        <f>'O5 Details by Class &amp; Accounts'!X54</f>
        <v>0</v>
      </c>
      <c r="T65" s="764">
        <f>'O5 Details by Class &amp; Accounts'!Y54</f>
        <v>0</v>
      </c>
      <c r="U65" s="764">
        <f>'O5 Details by Class &amp; Accounts'!Z54</f>
        <v>0</v>
      </c>
      <c r="V65" s="764">
        <f>'O5 Details by Class &amp; Accounts'!AA54</f>
        <v>0</v>
      </c>
      <c r="W65" s="652">
        <f>'O5 Details by Class &amp; Accounts'!AB54</f>
        <v>0</v>
      </c>
    </row>
    <row r="66" spans="1:24" s="822" customFormat="1" ht="19.5" customHeight="1" x14ac:dyDescent="0.2">
      <c r="B66" s="919" t="s">
        <v>1410</v>
      </c>
      <c r="C66" s="907">
        <f>SUM(D66:W66)</f>
        <v>0</v>
      </c>
      <c r="D66" s="908">
        <f t="shared" ref="D66:W66" si="14">SUM(D62:D65)</f>
        <v>0</v>
      </c>
      <c r="E66" s="908">
        <f t="shared" si="14"/>
        <v>0</v>
      </c>
      <c r="F66" s="908">
        <f t="shared" si="14"/>
        <v>0</v>
      </c>
      <c r="G66" s="908">
        <f t="shared" si="14"/>
        <v>0</v>
      </c>
      <c r="H66" s="908">
        <f t="shared" si="14"/>
        <v>0</v>
      </c>
      <c r="I66" s="908">
        <f t="shared" si="14"/>
        <v>0</v>
      </c>
      <c r="J66" s="908">
        <f t="shared" si="14"/>
        <v>0</v>
      </c>
      <c r="K66" s="908">
        <f t="shared" si="14"/>
        <v>0</v>
      </c>
      <c r="L66" s="908">
        <f t="shared" si="14"/>
        <v>0</v>
      </c>
      <c r="M66" s="908">
        <f t="shared" si="14"/>
        <v>0</v>
      </c>
      <c r="N66" s="908">
        <f t="shared" si="14"/>
        <v>0</v>
      </c>
      <c r="O66" s="908">
        <f t="shared" si="14"/>
        <v>0</v>
      </c>
      <c r="P66" s="908">
        <f t="shared" si="14"/>
        <v>0</v>
      </c>
      <c r="Q66" s="908">
        <f t="shared" si="14"/>
        <v>0</v>
      </c>
      <c r="R66" s="908">
        <f t="shared" si="14"/>
        <v>0</v>
      </c>
      <c r="S66" s="908">
        <f t="shared" si="14"/>
        <v>0</v>
      </c>
      <c r="T66" s="908">
        <f t="shared" si="14"/>
        <v>0</v>
      </c>
      <c r="U66" s="908">
        <f t="shared" si="14"/>
        <v>0</v>
      </c>
      <c r="V66" s="908">
        <f t="shared" si="14"/>
        <v>0</v>
      </c>
      <c r="W66" s="909">
        <f t="shared" si="14"/>
        <v>0</v>
      </c>
    </row>
    <row r="67" spans="1:24" s="673" customFormat="1" ht="12.75" x14ac:dyDescent="0.2">
      <c r="B67" s="828"/>
      <c r="C67" s="779"/>
      <c r="D67" s="777"/>
      <c r="E67" s="777"/>
      <c r="F67" s="777"/>
      <c r="G67" s="777"/>
      <c r="H67" s="777"/>
      <c r="I67" s="777"/>
      <c r="J67" s="777"/>
      <c r="K67" s="777"/>
      <c r="L67" s="777"/>
      <c r="M67" s="777"/>
      <c r="N67" s="777"/>
      <c r="O67" s="777"/>
      <c r="P67" s="777"/>
      <c r="Q67" s="777"/>
      <c r="R67" s="777"/>
      <c r="S67" s="777"/>
      <c r="T67" s="777"/>
      <c r="U67" s="777"/>
      <c r="V67" s="777"/>
      <c r="W67" s="780"/>
    </row>
    <row r="68" spans="1:24" s="673" customFormat="1" ht="12.75" x14ac:dyDescent="0.2">
      <c r="B68" s="825" t="s">
        <v>732</v>
      </c>
      <c r="C68" s="765">
        <f>SUM(D68:W68)</f>
        <v>744968.28945794597</v>
      </c>
      <c r="D68" s="764">
        <f>'O5 Details by Class &amp; Accounts'!I44</f>
        <v>230432.10123168002</v>
      </c>
      <c r="E68" s="764">
        <f>'O5 Details by Class &amp; Accounts'!J44</f>
        <v>263320.04198636598</v>
      </c>
      <c r="F68" s="764">
        <f>'O5 Details by Class &amp; Accounts'!K44</f>
        <v>250812.79236462823</v>
      </c>
      <c r="G68" s="764">
        <f>'O5 Details by Class &amp; Accounts'!L44</f>
        <v>0</v>
      </c>
      <c r="H68" s="764">
        <f>'O5 Details by Class &amp; Accounts'!M44</f>
        <v>0</v>
      </c>
      <c r="I68" s="764">
        <f>'O5 Details by Class &amp; Accounts'!N44</f>
        <v>0</v>
      </c>
      <c r="J68" s="764">
        <f>'O5 Details by Class &amp; Accounts'!O44</f>
        <v>0</v>
      </c>
      <c r="K68" s="764">
        <f>'O5 Details by Class &amp; Accounts'!P44</f>
        <v>0</v>
      </c>
      <c r="L68" s="764">
        <f>'O5 Details by Class &amp; Accounts'!Q44</f>
        <v>403.35387527175885</v>
      </c>
      <c r="M68" s="764">
        <f>'O5 Details by Class &amp; Accounts'!R44</f>
        <v>0</v>
      </c>
      <c r="N68" s="764">
        <f>'O5 Details by Class &amp; Accounts'!S44</f>
        <v>0</v>
      </c>
      <c r="O68" s="764">
        <f>'O5 Details by Class &amp; Accounts'!T44</f>
        <v>0</v>
      </c>
      <c r="P68" s="764">
        <f>'O5 Details by Class &amp; Accounts'!U44</f>
        <v>0</v>
      </c>
      <c r="Q68" s="764">
        <f>'O5 Details by Class &amp; Accounts'!V44</f>
        <v>0</v>
      </c>
      <c r="R68" s="764">
        <f>'O5 Details by Class &amp; Accounts'!W44</f>
        <v>0</v>
      </c>
      <c r="S68" s="764">
        <f>'O5 Details by Class &amp; Accounts'!X44</f>
        <v>0</v>
      </c>
      <c r="T68" s="764">
        <f>'O5 Details by Class &amp; Accounts'!Y44</f>
        <v>0</v>
      </c>
      <c r="U68" s="764">
        <f>'O5 Details by Class &amp; Accounts'!Z44</f>
        <v>0</v>
      </c>
      <c r="V68" s="764">
        <f>'O5 Details by Class &amp; Accounts'!AA44</f>
        <v>0</v>
      </c>
      <c r="W68" s="652">
        <f>'O5 Details by Class &amp; Accounts'!AB44</f>
        <v>0</v>
      </c>
    </row>
    <row r="69" spans="1:24" s="777" customFormat="1" ht="12.75" x14ac:dyDescent="0.2">
      <c r="B69" s="825" t="s">
        <v>733</v>
      </c>
      <c r="C69" s="765">
        <f>SUM(D69:W69)</f>
        <v>1380245.290507785</v>
      </c>
      <c r="D69" s="764">
        <f>'O5 Details by Class &amp; Accounts'!I48</f>
        <v>426934.71253422229</v>
      </c>
      <c r="E69" s="764">
        <f>'O5 Details by Class &amp; Accounts'!J48</f>
        <v>487868.07840162527</v>
      </c>
      <c r="F69" s="764">
        <f>'O5 Details by Class &amp; Accounts'!K48</f>
        <v>464695.1828141234</v>
      </c>
      <c r="G69" s="764">
        <f>'O5 Details by Class &amp; Accounts'!L48</f>
        <v>0</v>
      </c>
      <c r="H69" s="764">
        <f>'O5 Details by Class &amp; Accounts'!M48</f>
        <v>0</v>
      </c>
      <c r="I69" s="764">
        <f>'O5 Details by Class &amp; Accounts'!N48</f>
        <v>0</v>
      </c>
      <c r="J69" s="764">
        <f>'O5 Details by Class &amp; Accounts'!O48</f>
        <v>0</v>
      </c>
      <c r="K69" s="764">
        <f>'O5 Details by Class &amp; Accounts'!P48</f>
        <v>0</v>
      </c>
      <c r="L69" s="764">
        <f>'O5 Details by Class &amp; Accounts'!Q48</f>
        <v>747.31675781394085</v>
      </c>
      <c r="M69" s="764">
        <f>'O5 Details by Class &amp; Accounts'!R48</f>
        <v>0</v>
      </c>
      <c r="N69" s="764">
        <f>'O5 Details by Class &amp; Accounts'!S48</f>
        <v>0</v>
      </c>
      <c r="O69" s="764">
        <f>'O5 Details by Class &amp; Accounts'!T48</f>
        <v>0</v>
      </c>
      <c r="P69" s="764">
        <f>'O5 Details by Class &amp; Accounts'!U48</f>
        <v>0</v>
      </c>
      <c r="Q69" s="764">
        <f>'O5 Details by Class &amp; Accounts'!V48</f>
        <v>0</v>
      </c>
      <c r="R69" s="764">
        <f>'O5 Details by Class &amp; Accounts'!W48</f>
        <v>0</v>
      </c>
      <c r="S69" s="764">
        <f>'O5 Details by Class &amp; Accounts'!X48</f>
        <v>0</v>
      </c>
      <c r="T69" s="764">
        <f>'O5 Details by Class &amp; Accounts'!Y48</f>
        <v>0</v>
      </c>
      <c r="U69" s="764">
        <f>'O5 Details by Class &amp; Accounts'!Z48</f>
        <v>0</v>
      </c>
      <c r="V69" s="764">
        <f>'O5 Details by Class &amp; Accounts'!AA48</f>
        <v>0</v>
      </c>
      <c r="W69" s="652">
        <f>'O5 Details by Class &amp; Accounts'!AB48</f>
        <v>0</v>
      </c>
    </row>
    <row r="70" spans="1:24" s="777" customFormat="1" ht="12.75" x14ac:dyDescent="0.2">
      <c r="B70" s="825" t="s">
        <v>734</v>
      </c>
      <c r="C70" s="765">
        <f>SUM(D70:W70)</f>
        <v>1403175.7265437099</v>
      </c>
      <c r="D70" s="764">
        <f>'O5 Details by Class &amp; Accounts'!I52</f>
        <v>434027.50914407731</v>
      </c>
      <c r="E70" s="764">
        <f>'O5 Details by Class &amp; Accounts'!J52</f>
        <v>495973.17960551515</v>
      </c>
      <c r="F70" s="764">
        <f>'O5 Details by Class &amp; Accounts'!K52</f>
        <v>472415.30563504715</v>
      </c>
      <c r="G70" s="764">
        <f>'O5 Details by Class &amp; Accounts'!L52</f>
        <v>0</v>
      </c>
      <c r="H70" s="764">
        <f>'O5 Details by Class &amp; Accounts'!M52</f>
        <v>0</v>
      </c>
      <c r="I70" s="764">
        <f>'O5 Details by Class &amp; Accounts'!N52</f>
        <v>0</v>
      </c>
      <c r="J70" s="764">
        <f>'O5 Details by Class &amp; Accounts'!O52</f>
        <v>0</v>
      </c>
      <c r="K70" s="764">
        <f>'O5 Details by Class &amp; Accounts'!P52</f>
        <v>0</v>
      </c>
      <c r="L70" s="764">
        <f>'O5 Details by Class &amp; Accounts'!Q52</f>
        <v>759.73215907013571</v>
      </c>
      <c r="M70" s="764">
        <f>'O5 Details by Class &amp; Accounts'!R52</f>
        <v>0</v>
      </c>
      <c r="N70" s="764">
        <f>'O5 Details by Class &amp; Accounts'!S52</f>
        <v>0</v>
      </c>
      <c r="O70" s="764">
        <f>'O5 Details by Class &amp; Accounts'!T52</f>
        <v>0</v>
      </c>
      <c r="P70" s="764">
        <f>'O5 Details by Class &amp; Accounts'!U52</f>
        <v>0</v>
      </c>
      <c r="Q70" s="764">
        <f>'O5 Details by Class &amp; Accounts'!V52</f>
        <v>0</v>
      </c>
      <c r="R70" s="764">
        <f>'O5 Details by Class &amp; Accounts'!W52</f>
        <v>0</v>
      </c>
      <c r="S70" s="764">
        <f>'O5 Details by Class &amp; Accounts'!X52</f>
        <v>0</v>
      </c>
      <c r="T70" s="764">
        <f>'O5 Details by Class &amp; Accounts'!Y52</f>
        <v>0</v>
      </c>
      <c r="U70" s="764">
        <f>'O5 Details by Class &amp; Accounts'!Z52</f>
        <v>0</v>
      </c>
      <c r="V70" s="764">
        <f>'O5 Details by Class &amp; Accounts'!AA52</f>
        <v>0</v>
      </c>
      <c r="W70" s="652">
        <f>'O5 Details by Class &amp; Accounts'!AB52</f>
        <v>0</v>
      </c>
      <c r="X70" s="781"/>
    </row>
    <row r="71" spans="1:24" s="777" customFormat="1" ht="12.75" x14ac:dyDescent="0.2">
      <c r="B71" s="825" t="s">
        <v>735</v>
      </c>
      <c r="C71" s="765">
        <f>SUM(D71:W71)</f>
        <v>2653893.3343924885</v>
      </c>
      <c r="D71" s="764">
        <f>'O5 Details by Class &amp; Accounts'!I56</f>
        <v>820896.97795564053</v>
      </c>
      <c r="E71" s="764">
        <f>'O5 Details by Class &amp; Accounts'!J56</f>
        <v>938057.78598716587</v>
      </c>
      <c r="F71" s="764">
        <f>'O5 Details by Class &amp; Accounts'!K56</f>
        <v>893501.65269609028</v>
      </c>
      <c r="G71" s="764">
        <f>'O5 Details by Class &amp; Accounts'!L56</f>
        <v>0</v>
      </c>
      <c r="H71" s="764">
        <f>'O5 Details by Class &amp; Accounts'!M56</f>
        <v>0</v>
      </c>
      <c r="I71" s="764">
        <f>'O5 Details by Class &amp; Accounts'!N56</f>
        <v>0</v>
      </c>
      <c r="J71" s="764">
        <f>'O5 Details by Class &amp; Accounts'!O56</f>
        <v>0</v>
      </c>
      <c r="K71" s="764">
        <f>'O5 Details by Class &amp; Accounts'!P56</f>
        <v>0</v>
      </c>
      <c r="L71" s="764">
        <f>'O5 Details by Class &amp; Accounts'!Q56</f>
        <v>1436.9177535918839</v>
      </c>
      <c r="M71" s="764">
        <f>'O5 Details by Class &amp; Accounts'!R56</f>
        <v>0</v>
      </c>
      <c r="N71" s="764">
        <f>'O5 Details by Class &amp; Accounts'!S56</f>
        <v>0</v>
      </c>
      <c r="O71" s="764">
        <f>'O5 Details by Class &amp; Accounts'!T56</f>
        <v>0</v>
      </c>
      <c r="P71" s="764">
        <f>'O5 Details by Class &amp; Accounts'!U56</f>
        <v>0</v>
      </c>
      <c r="Q71" s="764">
        <f>'O5 Details by Class &amp; Accounts'!V56</f>
        <v>0</v>
      </c>
      <c r="R71" s="764">
        <f>'O5 Details by Class &amp; Accounts'!W56</f>
        <v>0</v>
      </c>
      <c r="S71" s="764">
        <f>'O5 Details by Class &amp; Accounts'!X56</f>
        <v>0</v>
      </c>
      <c r="T71" s="764">
        <f>'O5 Details by Class &amp; Accounts'!Y56</f>
        <v>0</v>
      </c>
      <c r="U71" s="764">
        <f>'O5 Details by Class &amp; Accounts'!Z56</f>
        <v>0</v>
      </c>
      <c r="V71" s="764">
        <f>'O5 Details by Class &amp; Accounts'!AA56</f>
        <v>0</v>
      </c>
      <c r="W71" s="652">
        <f>'O5 Details by Class &amp; Accounts'!AB56</f>
        <v>0</v>
      </c>
      <c r="X71" s="781"/>
    </row>
    <row r="72" spans="1:24" s="822" customFormat="1" ht="19.5" customHeight="1" x14ac:dyDescent="0.2">
      <c r="B72" s="919" t="s">
        <v>1410</v>
      </c>
      <c r="C72" s="907">
        <f>SUM(D72:W72)</f>
        <v>6182282.6409019297</v>
      </c>
      <c r="D72" s="908">
        <f t="shared" ref="D72:W72" si="15">SUM(D68:D71)</f>
        <v>1912291.3008656201</v>
      </c>
      <c r="E72" s="908">
        <f t="shared" si="15"/>
        <v>2185219.0859806724</v>
      </c>
      <c r="F72" s="908">
        <f t="shared" si="15"/>
        <v>2081424.9335098891</v>
      </c>
      <c r="G72" s="908">
        <f t="shared" si="15"/>
        <v>0</v>
      </c>
      <c r="H72" s="908">
        <f t="shared" si="15"/>
        <v>0</v>
      </c>
      <c r="I72" s="908">
        <f t="shared" si="15"/>
        <v>0</v>
      </c>
      <c r="J72" s="908">
        <f t="shared" si="15"/>
        <v>0</v>
      </c>
      <c r="K72" s="908">
        <f t="shared" si="15"/>
        <v>0</v>
      </c>
      <c r="L72" s="908">
        <f t="shared" si="15"/>
        <v>3347.3205457477193</v>
      </c>
      <c r="M72" s="908">
        <f t="shared" si="15"/>
        <v>0</v>
      </c>
      <c r="N72" s="908">
        <f t="shared" si="15"/>
        <v>0</v>
      </c>
      <c r="O72" s="908">
        <f t="shared" si="15"/>
        <v>0</v>
      </c>
      <c r="P72" s="908">
        <f t="shared" si="15"/>
        <v>0</v>
      </c>
      <c r="Q72" s="908">
        <f t="shared" si="15"/>
        <v>0</v>
      </c>
      <c r="R72" s="908">
        <f t="shared" si="15"/>
        <v>0</v>
      </c>
      <c r="S72" s="908">
        <f t="shared" si="15"/>
        <v>0</v>
      </c>
      <c r="T72" s="908">
        <f t="shared" si="15"/>
        <v>0</v>
      </c>
      <c r="U72" s="908">
        <f t="shared" si="15"/>
        <v>0</v>
      </c>
      <c r="V72" s="908">
        <f t="shared" si="15"/>
        <v>0</v>
      </c>
      <c r="W72" s="909">
        <f t="shared" si="15"/>
        <v>0</v>
      </c>
    </row>
    <row r="73" spans="1:24" s="806" customFormat="1" ht="12.75" x14ac:dyDescent="0.2">
      <c r="A73" s="777"/>
      <c r="B73" s="829"/>
      <c r="C73" s="805"/>
      <c r="W73" s="807"/>
    </row>
    <row r="74" spans="1:24" s="781" customFormat="1" ht="16.5" customHeight="1" x14ac:dyDescent="0.2">
      <c r="A74" s="808"/>
      <c r="B74" s="830" t="s">
        <v>1457</v>
      </c>
      <c r="C74" s="810"/>
      <c r="W74" s="811"/>
    </row>
    <row r="75" spans="1:24" s="777" customFormat="1" ht="12.75" x14ac:dyDescent="0.2">
      <c r="A75" s="202"/>
      <c r="B75" s="831" t="s">
        <v>1458</v>
      </c>
      <c r="C75" s="765">
        <f t="shared" ref="C75:C86" si="16">SUM(D75:W75)</f>
        <v>55521.807848528188</v>
      </c>
      <c r="D75" s="764">
        <f>'O5 Details by Class &amp; Accounts'!I138</f>
        <v>15101.359935869901</v>
      </c>
      <c r="E75" s="764">
        <f>'O5 Details by Class &amp; Accounts'!J138</f>
        <v>17256.670017370809</v>
      </c>
      <c r="F75" s="764">
        <f>'O5 Details by Class &amp; Accounts'!K138</f>
        <v>18095.611990011395</v>
      </c>
      <c r="G75" s="764">
        <f>'O5 Details by Class &amp; Accounts'!L138</f>
        <v>0</v>
      </c>
      <c r="H75" s="764">
        <f>'O5 Details by Class &amp; Accounts'!M138</f>
        <v>0</v>
      </c>
      <c r="I75" s="764">
        <f>'O5 Details by Class &amp; Accounts'!N138</f>
        <v>4918.7902247741094</v>
      </c>
      <c r="J75" s="764">
        <f>'O5 Details by Class &amp; Accounts'!O138</f>
        <v>122.94189797145746</v>
      </c>
      <c r="K75" s="764">
        <f>'O5 Details by Class &amp; Accounts'!P138</f>
        <v>0</v>
      </c>
      <c r="L75" s="764">
        <f>'O5 Details by Class &amp; Accounts'!Q138</f>
        <v>26.43378253051047</v>
      </c>
      <c r="M75" s="764">
        <f>'O5 Details by Class &amp; Accounts'!R138</f>
        <v>0</v>
      </c>
      <c r="N75" s="764">
        <f>'O5 Details by Class &amp; Accounts'!S138</f>
        <v>0</v>
      </c>
      <c r="O75" s="764">
        <f>'O5 Details by Class &amp; Accounts'!T138</f>
        <v>0</v>
      </c>
      <c r="P75" s="764">
        <f>'O5 Details by Class &amp; Accounts'!U138</f>
        <v>0</v>
      </c>
      <c r="Q75" s="764">
        <f>'O5 Details by Class &amp; Accounts'!V138</f>
        <v>0</v>
      </c>
      <c r="R75" s="764">
        <f>'O5 Details by Class &amp; Accounts'!W138</f>
        <v>0</v>
      </c>
      <c r="S75" s="764">
        <f>'O5 Details by Class &amp; Accounts'!X138</f>
        <v>0</v>
      </c>
      <c r="T75" s="764">
        <f>'O5 Details by Class &amp; Accounts'!Y138</f>
        <v>0</v>
      </c>
      <c r="U75" s="764">
        <f>'O5 Details by Class &amp; Accounts'!Z138</f>
        <v>0</v>
      </c>
      <c r="V75" s="764">
        <f>'O5 Details by Class &amp; Accounts'!AA138</f>
        <v>0</v>
      </c>
      <c r="W75" s="652">
        <f>'O5 Details by Class &amp; Accounts'!AB138</f>
        <v>0</v>
      </c>
    </row>
    <row r="76" spans="1:24" s="777" customFormat="1" ht="12.75" x14ac:dyDescent="0.2">
      <c r="A76" s="202"/>
      <c r="B76" s="831" t="s">
        <v>1459</v>
      </c>
      <c r="C76" s="765">
        <f t="shared" si="16"/>
        <v>38942.880000000012</v>
      </c>
      <c r="D76" s="764">
        <f>'O5 Details by Class &amp; Accounts'!I139</f>
        <v>10592.062301425563</v>
      </c>
      <c r="E76" s="764">
        <f>'O5 Details by Class &amp; Accounts'!J139</f>
        <v>12103.792288598615</v>
      </c>
      <c r="F76" s="764">
        <f>'O5 Details by Class &amp; Accounts'!K139</f>
        <v>12692.22443505603</v>
      </c>
      <c r="G76" s="764">
        <f>'O5 Details by Class &amp; Accounts'!L139</f>
        <v>0</v>
      </c>
      <c r="H76" s="764">
        <f>'O5 Details by Class &amp; Accounts'!M139</f>
        <v>0</v>
      </c>
      <c r="I76" s="764">
        <f>'O5 Details by Class &amp; Accounts'!N139</f>
        <v>3450.0291847688641</v>
      </c>
      <c r="J76" s="764">
        <f>'O5 Details by Class &amp; Accounts'!O139</f>
        <v>86.231190323202512</v>
      </c>
      <c r="K76" s="764">
        <f>'O5 Details by Class &amp; Accounts'!P139</f>
        <v>0</v>
      </c>
      <c r="L76" s="764">
        <f>'O5 Details by Class &amp; Accounts'!Q139</f>
        <v>18.540599827731548</v>
      </c>
      <c r="M76" s="764">
        <f>'O5 Details by Class &amp; Accounts'!R139</f>
        <v>0</v>
      </c>
      <c r="N76" s="764">
        <f>'O5 Details by Class &amp; Accounts'!S139</f>
        <v>0</v>
      </c>
      <c r="O76" s="764">
        <f>'O5 Details by Class &amp; Accounts'!T139</f>
        <v>0</v>
      </c>
      <c r="P76" s="764">
        <f>'O5 Details by Class &amp; Accounts'!U139</f>
        <v>0</v>
      </c>
      <c r="Q76" s="764">
        <f>'O5 Details by Class &amp; Accounts'!V139</f>
        <v>0</v>
      </c>
      <c r="R76" s="764">
        <f>'O5 Details by Class &amp; Accounts'!W139</f>
        <v>0</v>
      </c>
      <c r="S76" s="764">
        <f>'O5 Details by Class &amp; Accounts'!X139</f>
        <v>0</v>
      </c>
      <c r="T76" s="764">
        <f>'O5 Details by Class &amp; Accounts'!Y139</f>
        <v>0</v>
      </c>
      <c r="U76" s="764">
        <f>'O5 Details by Class &amp; Accounts'!Z139</f>
        <v>0</v>
      </c>
      <c r="V76" s="764">
        <f>'O5 Details by Class &amp; Accounts'!AA139</f>
        <v>0</v>
      </c>
      <c r="W76" s="652">
        <f>'O5 Details by Class &amp; Accounts'!AB139</f>
        <v>0</v>
      </c>
      <c r="X76" s="781"/>
    </row>
    <row r="77" spans="1:24" s="777" customFormat="1" ht="11.25" customHeight="1" x14ac:dyDescent="0.2">
      <c r="A77" s="202"/>
      <c r="B77" s="831" t="s">
        <v>1465</v>
      </c>
      <c r="C77" s="765">
        <f t="shared" si="16"/>
        <v>0</v>
      </c>
      <c r="D77" s="764">
        <f>'O5 Details by Class &amp; Accounts'!I142</f>
        <v>0</v>
      </c>
      <c r="E77" s="764">
        <f>'O5 Details by Class &amp; Accounts'!J142</f>
        <v>0</v>
      </c>
      <c r="F77" s="764">
        <f>'O5 Details by Class &amp; Accounts'!K142</f>
        <v>0</v>
      </c>
      <c r="G77" s="764">
        <f>'O5 Details by Class &amp; Accounts'!L142</f>
        <v>0</v>
      </c>
      <c r="H77" s="764">
        <f>'O5 Details by Class &amp; Accounts'!M142</f>
        <v>0</v>
      </c>
      <c r="I77" s="764">
        <f>'O5 Details by Class &amp; Accounts'!N142</f>
        <v>0</v>
      </c>
      <c r="J77" s="764">
        <f>'O5 Details by Class &amp; Accounts'!O142</f>
        <v>0</v>
      </c>
      <c r="K77" s="764">
        <f>'O5 Details by Class &amp; Accounts'!P142</f>
        <v>0</v>
      </c>
      <c r="L77" s="764">
        <f>'O5 Details by Class &amp; Accounts'!Q142</f>
        <v>0</v>
      </c>
      <c r="M77" s="764">
        <f>'O5 Details by Class &amp; Accounts'!R142</f>
        <v>0</v>
      </c>
      <c r="N77" s="764">
        <f>'O5 Details by Class &amp; Accounts'!S142</f>
        <v>0</v>
      </c>
      <c r="O77" s="764">
        <f>'O5 Details by Class &amp; Accounts'!T142</f>
        <v>0</v>
      </c>
      <c r="P77" s="764">
        <f>'O5 Details by Class &amp; Accounts'!U142</f>
        <v>0</v>
      </c>
      <c r="Q77" s="764">
        <f>'O5 Details by Class &amp; Accounts'!V142</f>
        <v>0</v>
      </c>
      <c r="R77" s="764">
        <f>'O5 Details by Class &amp; Accounts'!W142</f>
        <v>0</v>
      </c>
      <c r="S77" s="764">
        <f>'O5 Details by Class &amp; Accounts'!X142</f>
        <v>0</v>
      </c>
      <c r="T77" s="764">
        <f>'O5 Details by Class &amp; Accounts'!Y142</f>
        <v>0</v>
      </c>
      <c r="U77" s="764">
        <f>'O5 Details by Class &amp; Accounts'!Z142</f>
        <v>0</v>
      </c>
      <c r="V77" s="764">
        <f>'O5 Details by Class &amp; Accounts'!AA142</f>
        <v>0</v>
      </c>
      <c r="W77" s="652">
        <f>'O5 Details by Class &amp; Accounts'!AB142</f>
        <v>0</v>
      </c>
    </row>
    <row r="78" spans="1:24" s="777" customFormat="1" ht="12.75" x14ac:dyDescent="0.2">
      <c r="A78" s="202"/>
      <c r="B78" s="831" t="s">
        <v>1466</v>
      </c>
      <c r="C78" s="765">
        <f t="shared" si="16"/>
        <v>4196.927999999999</v>
      </c>
      <c r="D78" s="764">
        <f>'O5 Details by Class &amp; Accounts'!I143</f>
        <v>1193.4053044752179</v>
      </c>
      <c r="E78" s="764">
        <f>'O5 Details by Class &amp; Accounts'!J143</f>
        <v>1363.7315860137776</v>
      </c>
      <c r="F78" s="764">
        <f>'O5 Details by Class &amp; Accounts'!K143</f>
        <v>1382.8098782564812</v>
      </c>
      <c r="G78" s="764">
        <f>'O5 Details by Class &amp; Accounts'!L143</f>
        <v>0</v>
      </c>
      <c r="H78" s="764">
        <f>'O5 Details by Class &amp; Accounts'!M143</f>
        <v>0</v>
      </c>
      <c r="I78" s="764">
        <f>'O5 Details by Class &amp; Accounts'!N143</f>
        <v>248.67675549175507</v>
      </c>
      <c r="J78" s="764">
        <f>'O5 Details by Class &amp; Accounts'!O143</f>
        <v>6.2155105024720703</v>
      </c>
      <c r="K78" s="764">
        <f>'O5 Details by Class &amp; Accounts'!P143</f>
        <v>0</v>
      </c>
      <c r="L78" s="764">
        <f>'O5 Details by Class &amp; Accounts'!Q143</f>
        <v>2.0889652602958346</v>
      </c>
      <c r="M78" s="764">
        <f>'O5 Details by Class &amp; Accounts'!R143</f>
        <v>0</v>
      </c>
      <c r="N78" s="764">
        <f>'O5 Details by Class &amp; Accounts'!S143</f>
        <v>0</v>
      </c>
      <c r="O78" s="764">
        <f>'O5 Details by Class &amp; Accounts'!T143</f>
        <v>0</v>
      </c>
      <c r="P78" s="764">
        <f>'O5 Details by Class &amp; Accounts'!U143</f>
        <v>0</v>
      </c>
      <c r="Q78" s="764">
        <f>'O5 Details by Class &amp; Accounts'!V143</f>
        <v>0</v>
      </c>
      <c r="R78" s="764">
        <f>'O5 Details by Class &amp; Accounts'!W143</f>
        <v>0</v>
      </c>
      <c r="S78" s="764">
        <f>'O5 Details by Class &amp; Accounts'!X143</f>
        <v>0</v>
      </c>
      <c r="T78" s="764">
        <f>'O5 Details by Class &amp; Accounts'!Y143</f>
        <v>0</v>
      </c>
      <c r="U78" s="764">
        <f>'O5 Details by Class &amp; Accounts'!Z143</f>
        <v>0</v>
      </c>
      <c r="V78" s="764">
        <f>'O5 Details by Class &amp; Accounts'!AA143</f>
        <v>0</v>
      </c>
      <c r="W78" s="652">
        <f>'O5 Details by Class &amp; Accounts'!AB143</f>
        <v>0</v>
      </c>
    </row>
    <row r="79" spans="1:24" s="777" customFormat="1" ht="12.75" x14ac:dyDescent="0.2">
      <c r="A79" s="202"/>
      <c r="B79" s="831" t="s">
        <v>1468</v>
      </c>
      <c r="C79" s="765">
        <f t="shared" si="16"/>
        <v>0</v>
      </c>
      <c r="D79" s="764">
        <f>'O5 Details by Class &amp; Accounts'!I150</f>
        <v>0</v>
      </c>
      <c r="E79" s="764">
        <f>'O5 Details by Class &amp; Accounts'!J150</f>
        <v>0</v>
      </c>
      <c r="F79" s="764">
        <f>'O5 Details by Class &amp; Accounts'!K150</f>
        <v>0</v>
      </c>
      <c r="G79" s="764">
        <f>'O5 Details by Class &amp; Accounts'!L150</f>
        <v>0</v>
      </c>
      <c r="H79" s="764">
        <f>'O5 Details by Class &amp; Accounts'!M150</f>
        <v>0</v>
      </c>
      <c r="I79" s="764">
        <f>'O5 Details by Class &amp; Accounts'!N150</f>
        <v>0</v>
      </c>
      <c r="J79" s="764">
        <f>'O5 Details by Class &amp; Accounts'!O150</f>
        <v>0</v>
      </c>
      <c r="K79" s="764">
        <f>'O5 Details by Class &amp; Accounts'!P150</f>
        <v>0</v>
      </c>
      <c r="L79" s="764">
        <f>'O5 Details by Class &amp; Accounts'!Q150</f>
        <v>0</v>
      </c>
      <c r="M79" s="764">
        <f>'O5 Details by Class &amp; Accounts'!R150</f>
        <v>0</v>
      </c>
      <c r="N79" s="764">
        <f>'O5 Details by Class &amp; Accounts'!S150</f>
        <v>0</v>
      </c>
      <c r="O79" s="764">
        <f>'O5 Details by Class &amp; Accounts'!T150</f>
        <v>0</v>
      </c>
      <c r="P79" s="764">
        <f>'O5 Details by Class &amp; Accounts'!U150</f>
        <v>0</v>
      </c>
      <c r="Q79" s="764">
        <f>'O5 Details by Class &amp; Accounts'!V150</f>
        <v>0</v>
      </c>
      <c r="R79" s="764">
        <f>'O5 Details by Class &amp; Accounts'!W150</f>
        <v>0</v>
      </c>
      <c r="S79" s="764">
        <f>'O5 Details by Class &amp; Accounts'!X150</f>
        <v>0</v>
      </c>
      <c r="T79" s="764">
        <f>'O5 Details by Class &amp; Accounts'!Y150</f>
        <v>0</v>
      </c>
      <c r="U79" s="764">
        <f>'O5 Details by Class &amp; Accounts'!Z150</f>
        <v>0</v>
      </c>
      <c r="V79" s="764">
        <f>'O5 Details by Class &amp; Accounts'!AA150</f>
        <v>0</v>
      </c>
      <c r="W79" s="652">
        <f>'O5 Details by Class &amp; Accounts'!AB150</f>
        <v>0</v>
      </c>
      <c r="X79" s="813"/>
    </row>
    <row r="80" spans="1:24" s="777" customFormat="1" ht="12.75" x14ac:dyDescent="0.2">
      <c r="A80" s="202"/>
      <c r="B80" s="831" t="s">
        <v>1474</v>
      </c>
      <c r="C80" s="765">
        <f t="shared" si="16"/>
        <v>10712.879999999997</v>
      </c>
      <c r="D80" s="764">
        <f>'O5 Details by Class &amp; Accounts'!I151</f>
        <v>2913.7930319405205</v>
      </c>
      <c r="E80" s="764">
        <f>'O5 Details by Class &amp; Accounts'!J151</f>
        <v>3329.658061568181</v>
      </c>
      <c r="F80" s="764">
        <f>'O5 Details by Class &amp; Accounts'!K151</f>
        <v>3491.5311170058044</v>
      </c>
      <c r="G80" s="764">
        <f>'O5 Details by Class &amp; Accounts'!L151</f>
        <v>0</v>
      </c>
      <c r="H80" s="764">
        <f>'O5 Details by Class &amp; Accounts'!M151</f>
        <v>0</v>
      </c>
      <c r="I80" s="764">
        <f>'O5 Details by Class &amp; Accounts'!N151</f>
        <v>949.07589405115016</v>
      </c>
      <c r="J80" s="764">
        <f>'O5 Details by Class &amp; Accounts'!O151</f>
        <v>23.721522244621593</v>
      </c>
      <c r="K80" s="764">
        <f>'O5 Details by Class &amp; Accounts'!P151</f>
        <v>0</v>
      </c>
      <c r="L80" s="764">
        <f>'O5 Details by Class &amp; Accounts'!Q151</f>
        <v>5.1003731897206546</v>
      </c>
      <c r="M80" s="764">
        <f>'O5 Details by Class &amp; Accounts'!R151</f>
        <v>0</v>
      </c>
      <c r="N80" s="764">
        <f>'O5 Details by Class &amp; Accounts'!S151</f>
        <v>0</v>
      </c>
      <c r="O80" s="764">
        <f>'O5 Details by Class &amp; Accounts'!T151</f>
        <v>0</v>
      </c>
      <c r="P80" s="764">
        <f>'O5 Details by Class &amp; Accounts'!U151</f>
        <v>0</v>
      </c>
      <c r="Q80" s="764">
        <f>'O5 Details by Class &amp; Accounts'!V151</f>
        <v>0</v>
      </c>
      <c r="R80" s="764">
        <f>'O5 Details by Class &amp; Accounts'!W151</f>
        <v>0</v>
      </c>
      <c r="S80" s="764">
        <f>'O5 Details by Class &amp; Accounts'!X151</f>
        <v>0</v>
      </c>
      <c r="T80" s="764">
        <f>'O5 Details by Class &amp; Accounts'!Y151</f>
        <v>0</v>
      </c>
      <c r="U80" s="764">
        <f>'O5 Details by Class &amp; Accounts'!Z151</f>
        <v>0</v>
      </c>
      <c r="V80" s="764">
        <f>'O5 Details by Class &amp; Accounts'!AA151</f>
        <v>0</v>
      </c>
      <c r="W80" s="652">
        <f>'O5 Details by Class &amp; Accounts'!AB151</f>
        <v>0</v>
      </c>
    </row>
    <row r="81" spans="1:24" s="777" customFormat="1" ht="12.75" x14ac:dyDescent="0.2">
      <c r="A81" s="202"/>
      <c r="B81" s="831" t="s">
        <v>1475</v>
      </c>
      <c r="C81" s="765">
        <f t="shared" si="16"/>
        <v>25038.333198249602</v>
      </c>
      <c r="D81" s="764">
        <f>'O5 Details by Class &amp; Accounts'!I157</f>
        <v>6683.2568764632342</v>
      </c>
      <c r="E81" s="764">
        <f>'O5 Details by Class &amp; Accounts'!J157</f>
        <v>7637.1107667269089</v>
      </c>
      <c r="F81" s="764">
        <f>'O5 Details by Class &amp; Accounts'!K157</f>
        <v>8123.8966020155067</v>
      </c>
      <c r="G81" s="764">
        <f>'O5 Details by Class &amp; Accounts'!L157</f>
        <v>0</v>
      </c>
      <c r="H81" s="764">
        <f>'O5 Details by Class &amp; Accounts'!M157</f>
        <v>0</v>
      </c>
      <c r="I81" s="764">
        <f>'O5 Details by Class &amp; Accounts'!N157</f>
        <v>2519.3996962125475</v>
      </c>
      <c r="J81" s="764">
        <f>'O5 Details by Class &amp; Accounts'!O157</f>
        <v>62.970723744436256</v>
      </c>
      <c r="K81" s="764">
        <f>'O5 Details by Class &amp; Accounts'!P157</f>
        <v>0</v>
      </c>
      <c r="L81" s="764">
        <f>'O5 Details by Class &amp; Accounts'!Q157</f>
        <v>11.698533086966732</v>
      </c>
      <c r="M81" s="764">
        <f>'O5 Details by Class &amp; Accounts'!R157</f>
        <v>0</v>
      </c>
      <c r="N81" s="764">
        <f>'O5 Details by Class &amp; Accounts'!S157</f>
        <v>0</v>
      </c>
      <c r="O81" s="764">
        <f>'O5 Details by Class &amp; Accounts'!T157</f>
        <v>0</v>
      </c>
      <c r="P81" s="764">
        <f>'O5 Details by Class &amp; Accounts'!U157</f>
        <v>0</v>
      </c>
      <c r="Q81" s="764">
        <f>'O5 Details by Class &amp; Accounts'!V157</f>
        <v>0</v>
      </c>
      <c r="R81" s="764">
        <f>'O5 Details by Class &amp; Accounts'!W157</f>
        <v>0</v>
      </c>
      <c r="S81" s="764">
        <f>'O5 Details by Class &amp; Accounts'!X157</f>
        <v>0</v>
      </c>
      <c r="T81" s="764">
        <f>'O5 Details by Class &amp; Accounts'!Y157</f>
        <v>0</v>
      </c>
      <c r="U81" s="764">
        <f>'O5 Details by Class &amp; Accounts'!Z157</f>
        <v>0</v>
      </c>
      <c r="V81" s="764">
        <f>'O5 Details by Class &amp; Accounts'!AA157</f>
        <v>0</v>
      </c>
      <c r="W81" s="652">
        <f>'O5 Details by Class &amp; Accounts'!AB157</f>
        <v>0</v>
      </c>
    </row>
    <row r="82" spans="1:24" s="777" customFormat="1" ht="12.75" x14ac:dyDescent="0.2">
      <c r="A82" s="202"/>
      <c r="B82" s="831" t="s">
        <v>1476</v>
      </c>
      <c r="C82" s="765">
        <f t="shared" si="16"/>
        <v>24013.305329163977</v>
      </c>
      <c r="D82" s="764">
        <f>'O5 Details by Class &amp; Accounts'!I158</f>
        <v>6636.3532750455033</v>
      </c>
      <c r="E82" s="764">
        <f>'O5 Details by Class &amp; Accounts'!J158</f>
        <v>7583.5129466809449</v>
      </c>
      <c r="F82" s="764">
        <f>'O5 Details by Class &amp; Accounts'!K158</f>
        <v>7856.6446693710677</v>
      </c>
      <c r="G82" s="764">
        <f>'O5 Details by Class &amp; Accounts'!L158</f>
        <v>0</v>
      </c>
      <c r="H82" s="764">
        <f>'O5 Details by Class &amp; Accounts'!M158</f>
        <v>0</v>
      </c>
      <c r="I82" s="764">
        <f>'O5 Details by Class &amp; Accounts'!N158</f>
        <v>1878.2328229951147</v>
      </c>
      <c r="J82" s="764">
        <f>'O5 Details by Class &amp; Accounts'!O158</f>
        <v>46.945183172944198</v>
      </c>
      <c r="K82" s="764">
        <f>'O5 Details by Class &amp; Accounts'!P158</f>
        <v>0</v>
      </c>
      <c r="L82" s="764">
        <f>'O5 Details by Class &amp; Accounts'!Q158</f>
        <v>11.616431898395687</v>
      </c>
      <c r="M82" s="764">
        <f>'O5 Details by Class &amp; Accounts'!R158</f>
        <v>0</v>
      </c>
      <c r="N82" s="764">
        <f>'O5 Details by Class &amp; Accounts'!S158</f>
        <v>0</v>
      </c>
      <c r="O82" s="764">
        <f>'O5 Details by Class &amp; Accounts'!T158</f>
        <v>0</v>
      </c>
      <c r="P82" s="764">
        <f>'O5 Details by Class &amp; Accounts'!U158</f>
        <v>0</v>
      </c>
      <c r="Q82" s="764">
        <f>'O5 Details by Class &amp; Accounts'!V158</f>
        <v>0</v>
      </c>
      <c r="R82" s="764">
        <f>'O5 Details by Class &amp; Accounts'!W158</f>
        <v>0</v>
      </c>
      <c r="S82" s="764">
        <f>'O5 Details by Class &amp; Accounts'!X158</f>
        <v>0</v>
      </c>
      <c r="T82" s="764">
        <f>'O5 Details by Class &amp; Accounts'!Y158</f>
        <v>0</v>
      </c>
      <c r="U82" s="764">
        <f>'O5 Details by Class &amp; Accounts'!Z158</f>
        <v>0</v>
      </c>
      <c r="V82" s="764">
        <f>'O5 Details by Class &amp; Accounts'!AA158</f>
        <v>0</v>
      </c>
      <c r="W82" s="652">
        <f>'O5 Details by Class &amp; Accounts'!AB158</f>
        <v>0</v>
      </c>
    </row>
    <row r="83" spans="1:24" s="673" customFormat="1" ht="12.75" x14ac:dyDescent="0.2">
      <c r="A83" s="202"/>
      <c r="B83" s="831" t="s">
        <v>1477</v>
      </c>
      <c r="C83" s="765">
        <f t="shared" si="16"/>
        <v>30495.04912583164</v>
      </c>
      <c r="D83" s="764">
        <f>'O5 Details by Class &amp; Accounts'!I160</f>
        <v>8294.3393047931186</v>
      </c>
      <c r="E83" s="764">
        <f>'O5 Details by Class &amp; Accounts'!J160</f>
        <v>9478.1315724383221</v>
      </c>
      <c r="F83" s="764">
        <f>'O5 Details by Class &amp; Accounts'!K160</f>
        <v>9938.9158599239272</v>
      </c>
      <c r="G83" s="764">
        <f>'O5 Details by Class &amp; Accounts'!L160</f>
        <v>0</v>
      </c>
      <c r="H83" s="764">
        <f>'O5 Details by Class &amp; Accounts'!M160</f>
        <v>0</v>
      </c>
      <c r="I83" s="764">
        <f>'O5 Details by Class &amp; Accounts'!N160</f>
        <v>2701.6186135971293</v>
      </c>
      <c r="J83" s="764">
        <f>'O5 Details by Class &amp; Accounts'!O160</f>
        <v>67.525164679268656</v>
      </c>
      <c r="K83" s="764">
        <f>'O5 Details by Class &amp; Accounts'!P160</f>
        <v>0</v>
      </c>
      <c r="L83" s="764">
        <f>'O5 Details by Class &amp; Accounts'!Q160</f>
        <v>14.518610399874358</v>
      </c>
      <c r="M83" s="764">
        <f>'O5 Details by Class &amp; Accounts'!R160</f>
        <v>0</v>
      </c>
      <c r="N83" s="764">
        <f>'O5 Details by Class &amp; Accounts'!S160</f>
        <v>0</v>
      </c>
      <c r="O83" s="764">
        <f>'O5 Details by Class &amp; Accounts'!T160</f>
        <v>0</v>
      </c>
      <c r="P83" s="764">
        <f>'O5 Details by Class &amp; Accounts'!U160</f>
        <v>0</v>
      </c>
      <c r="Q83" s="764">
        <f>'O5 Details by Class &amp; Accounts'!V160</f>
        <v>0</v>
      </c>
      <c r="R83" s="764">
        <f>'O5 Details by Class &amp; Accounts'!W160</f>
        <v>0</v>
      </c>
      <c r="S83" s="764">
        <f>'O5 Details by Class &amp; Accounts'!X160</f>
        <v>0</v>
      </c>
      <c r="T83" s="764">
        <f>'O5 Details by Class &amp; Accounts'!Y160</f>
        <v>0</v>
      </c>
      <c r="U83" s="764">
        <f>'O5 Details by Class &amp; Accounts'!Z160</f>
        <v>0</v>
      </c>
      <c r="V83" s="764">
        <f>'O5 Details by Class &amp; Accounts'!AA160</f>
        <v>0</v>
      </c>
      <c r="W83" s="652">
        <f>'O5 Details by Class &amp; Accounts'!AB160</f>
        <v>0</v>
      </c>
    </row>
    <row r="84" spans="1:24" s="673" customFormat="1" ht="12.75" x14ac:dyDescent="0.2">
      <c r="A84" s="202"/>
      <c r="B84" s="831" t="s">
        <v>1478</v>
      </c>
      <c r="C84" s="765">
        <f t="shared" si="16"/>
        <v>0</v>
      </c>
      <c r="D84" s="764">
        <f>'O5 Details by Class &amp; Accounts'!I161</f>
        <v>0</v>
      </c>
      <c r="E84" s="764">
        <f>'O5 Details by Class &amp; Accounts'!J161</f>
        <v>0</v>
      </c>
      <c r="F84" s="764">
        <f>'O5 Details by Class &amp; Accounts'!K161</f>
        <v>0</v>
      </c>
      <c r="G84" s="764">
        <f>'O5 Details by Class &amp; Accounts'!L161</f>
        <v>0</v>
      </c>
      <c r="H84" s="764">
        <f>'O5 Details by Class &amp; Accounts'!M161</f>
        <v>0</v>
      </c>
      <c r="I84" s="764">
        <f>'O5 Details by Class &amp; Accounts'!N161</f>
        <v>0</v>
      </c>
      <c r="J84" s="764">
        <f>'O5 Details by Class &amp; Accounts'!O161</f>
        <v>0</v>
      </c>
      <c r="K84" s="764">
        <f>'O5 Details by Class &amp; Accounts'!P161</f>
        <v>0</v>
      </c>
      <c r="L84" s="764">
        <f>'O5 Details by Class &amp; Accounts'!Q161</f>
        <v>0</v>
      </c>
      <c r="M84" s="764">
        <f>'O5 Details by Class &amp; Accounts'!R161</f>
        <v>0</v>
      </c>
      <c r="N84" s="764">
        <f>'O5 Details by Class &amp; Accounts'!S161</f>
        <v>0</v>
      </c>
      <c r="O84" s="764">
        <f>'O5 Details by Class &amp; Accounts'!T161</f>
        <v>0</v>
      </c>
      <c r="P84" s="764">
        <f>'O5 Details by Class &amp; Accounts'!U161</f>
        <v>0</v>
      </c>
      <c r="Q84" s="764">
        <f>'O5 Details by Class &amp; Accounts'!V161</f>
        <v>0</v>
      </c>
      <c r="R84" s="764">
        <f>'O5 Details by Class &amp; Accounts'!W161</f>
        <v>0</v>
      </c>
      <c r="S84" s="764">
        <f>'O5 Details by Class &amp; Accounts'!X161</f>
        <v>0</v>
      </c>
      <c r="T84" s="764">
        <f>'O5 Details by Class &amp; Accounts'!Y161</f>
        <v>0</v>
      </c>
      <c r="U84" s="764">
        <f>'O5 Details by Class &amp; Accounts'!Z161</f>
        <v>0</v>
      </c>
      <c r="V84" s="764">
        <f>'O5 Details by Class &amp; Accounts'!AA161</f>
        <v>0</v>
      </c>
      <c r="W84" s="652">
        <f>'O5 Details by Class &amp; Accounts'!AB161</f>
        <v>0</v>
      </c>
    </row>
    <row r="85" spans="1:24" s="673" customFormat="1" ht="12" customHeight="1" x14ac:dyDescent="0.2">
      <c r="A85" s="202"/>
      <c r="B85" s="831" t="s">
        <v>1479</v>
      </c>
      <c r="C85" s="765">
        <f t="shared" si="16"/>
        <v>8789.5865616153624</v>
      </c>
      <c r="D85" s="764">
        <f>'O5 Details by Class &amp; Accounts'!I162</f>
        <v>2510.5799167191512</v>
      </c>
      <c r="E85" s="764">
        <f>'O5 Details by Class &amp; Accounts'!J162</f>
        <v>2868.8971959507853</v>
      </c>
      <c r="F85" s="764">
        <f>'O5 Details by Class &amp; Accounts'!K162</f>
        <v>2899.2453506635638</v>
      </c>
      <c r="G85" s="764">
        <f>'O5 Details by Class &amp; Accounts'!L162</f>
        <v>0</v>
      </c>
      <c r="H85" s="764">
        <f>'O5 Details by Class &amp; Accounts'!M162</f>
        <v>0</v>
      </c>
      <c r="I85" s="764">
        <f>'O5 Details by Class &amp; Accounts'!N162</f>
        <v>494.11933409761684</v>
      </c>
      <c r="J85" s="764">
        <f>'O5 Details by Class &amp; Accounts'!O162</f>
        <v>12.350184899609847</v>
      </c>
      <c r="K85" s="764">
        <f>'O5 Details by Class &amp; Accounts'!P162</f>
        <v>0</v>
      </c>
      <c r="L85" s="764">
        <f>'O5 Details by Class &amp; Accounts'!Q162</f>
        <v>4.3945792846370111</v>
      </c>
      <c r="M85" s="764">
        <f>'O5 Details by Class &amp; Accounts'!R162</f>
        <v>0</v>
      </c>
      <c r="N85" s="764">
        <f>'O5 Details by Class &amp; Accounts'!S162</f>
        <v>0</v>
      </c>
      <c r="O85" s="764">
        <f>'O5 Details by Class &amp; Accounts'!T162</f>
        <v>0</v>
      </c>
      <c r="P85" s="764">
        <f>'O5 Details by Class &amp; Accounts'!U162</f>
        <v>0</v>
      </c>
      <c r="Q85" s="764">
        <f>'O5 Details by Class &amp; Accounts'!V162</f>
        <v>0</v>
      </c>
      <c r="R85" s="764">
        <f>'O5 Details by Class &amp; Accounts'!W162</f>
        <v>0</v>
      </c>
      <c r="S85" s="764">
        <f>'O5 Details by Class &amp; Accounts'!X162</f>
        <v>0</v>
      </c>
      <c r="T85" s="764">
        <f>'O5 Details by Class &amp; Accounts'!Y162</f>
        <v>0</v>
      </c>
      <c r="U85" s="764">
        <f>'O5 Details by Class &amp; Accounts'!Z162</f>
        <v>0</v>
      </c>
      <c r="V85" s="764">
        <f>'O5 Details by Class &amp; Accounts'!AA162</f>
        <v>0</v>
      </c>
      <c r="W85" s="652">
        <f>'O5 Details by Class &amp; Accounts'!AB162</f>
        <v>0</v>
      </c>
    </row>
    <row r="86" spans="1:24" s="628" customFormat="1" ht="23.25" customHeight="1" x14ac:dyDescent="0.2">
      <c r="B86" s="923" t="s">
        <v>763</v>
      </c>
      <c r="C86" s="883">
        <f t="shared" si="16"/>
        <v>197710.77006338874</v>
      </c>
      <c r="D86" s="884">
        <f t="shared" ref="D86:W86" si="17">SUM(D75:D85)</f>
        <v>53925.149946732206</v>
      </c>
      <c r="E86" s="884">
        <f t="shared" si="17"/>
        <v>61621.504435348346</v>
      </c>
      <c r="F86" s="884">
        <f t="shared" si="17"/>
        <v>64480.879902303772</v>
      </c>
      <c r="G86" s="884">
        <f t="shared" si="17"/>
        <v>0</v>
      </c>
      <c r="H86" s="884">
        <f t="shared" si="17"/>
        <v>0</v>
      </c>
      <c r="I86" s="884">
        <f t="shared" si="17"/>
        <v>17159.942525988285</v>
      </c>
      <c r="J86" s="884">
        <f t="shared" si="17"/>
        <v>428.90137753801258</v>
      </c>
      <c r="K86" s="884">
        <f t="shared" si="17"/>
        <v>0</v>
      </c>
      <c r="L86" s="884">
        <f t="shared" si="17"/>
        <v>94.391875478132306</v>
      </c>
      <c r="M86" s="884">
        <f t="shared" si="17"/>
        <v>0</v>
      </c>
      <c r="N86" s="884">
        <f t="shared" si="17"/>
        <v>0</v>
      </c>
      <c r="O86" s="884">
        <f t="shared" si="17"/>
        <v>0</v>
      </c>
      <c r="P86" s="884">
        <f t="shared" si="17"/>
        <v>0</v>
      </c>
      <c r="Q86" s="884">
        <f t="shared" si="17"/>
        <v>0</v>
      </c>
      <c r="R86" s="884">
        <f t="shared" si="17"/>
        <v>0</v>
      </c>
      <c r="S86" s="884">
        <f t="shared" si="17"/>
        <v>0</v>
      </c>
      <c r="T86" s="884">
        <f t="shared" si="17"/>
        <v>0</v>
      </c>
      <c r="U86" s="884">
        <f t="shared" si="17"/>
        <v>0</v>
      </c>
      <c r="V86" s="884">
        <f t="shared" si="17"/>
        <v>0</v>
      </c>
      <c r="W86" s="885">
        <f t="shared" si="17"/>
        <v>0</v>
      </c>
    </row>
    <row r="87" spans="1:24" s="673" customFormat="1" ht="12.75" x14ac:dyDescent="0.2">
      <c r="B87" s="828"/>
      <c r="C87" s="779"/>
      <c r="D87" s="777"/>
      <c r="E87" s="777"/>
      <c r="F87" s="777"/>
      <c r="G87" s="777"/>
      <c r="H87" s="777"/>
      <c r="I87" s="777"/>
      <c r="J87" s="777"/>
      <c r="K87" s="777"/>
      <c r="L87" s="777"/>
      <c r="M87" s="777"/>
      <c r="N87" s="777"/>
      <c r="O87" s="777"/>
      <c r="P87" s="777"/>
      <c r="Q87" s="777"/>
      <c r="R87" s="777"/>
      <c r="S87" s="777"/>
      <c r="T87" s="777"/>
      <c r="U87" s="777"/>
      <c r="V87" s="777"/>
      <c r="W87" s="780"/>
    </row>
    <row r="88" spans="1:24" s="651" customFormat="1" ht="12.75" x14ac:dyDescent="0.2">
      <c r="B88" s="918" t="s">
        <v>718</v>
      </c>
      <c r="C88" s="765"/>
      <c r="D88" s="764"/>
      <c r="E88" s="764"/>
      <c r="F88" s="764"/>
      <c r="G88" s="764"/>
      <c r="H88" s="764"/>
      <c r="I88" s="764"/>
      <c r="J88" s="764"/>
      <c r="K88" s="764"/>
      <c r="L88" s="764"/>
      <c r="M88" s="764"/>
      <c r="N88" s="764"/>
      <c r="O88" s="764"/>
      <c r="P88" s="764"/>
      <c r="Q88" s="764"/>
      <c r="R88" s="764"/>
      <c r="S88" s="764"/>
      <c r="T88" s="764"/>
      <c r="U88" s="764"/>
      <c r="V88" s="764"/>
      <c r="W88" s="652"/>
      <c r="X88" s="764"/>
    </row>
    <row r="89" spans="1:24" s="673" customFormat="1" ht="12.75" x14ac:dyDescent="0.2">
      <c r="B89" s="832" t="s">
        <v>288</v>
      </c>
      <c r="C89" s="765">
        <f>SUM(D89:W89)</f>
        <v>17575.73403020174</v>
      </c>
      <c r="D89" s="764">
        <f>'O2.1 Line Tran PLCC Adj'!D50</f>
        <v>5213.5442193013587</v>
      </c>
      <c r="E89" s="764">
        <f>'O2.1 Line Tran PLCC Adj'!E50</f>
        <v>5362.860027990675</v>
      </c>
      <c r="F89" s="764">
        <f>'O2.1 Line Tran PLCC Adj'!F50</f>
        <v>5733.441694777629</v>
      </c>
      <c r="G89" s="764">
        <f>'O2.1 Line Tran PLCC Adj'!G50</f>
        <v>0</v>
      </c>
      <c r="H89" s="764">
        <f>'O2.1 Line Tran PLCC Adj'!H50</f>
        <v>0</v>
      </c>
      <c r="I89" s="764">
        <f>'O2.1 Line Tran PLCC Adj'!I50</f>
        <v>1214.9696393298198</v>
      </c>
      <c r="J89" s="764">
        <f>'O2.1 Line Tran PLCC Adj'!J50</f>
        <v>40.165855417837378</v>
      </c>
      <c r="K89" s="764">
        <f>'O2.1 Line Tran PLCC Adj'!K50</f>
        <v>0</v>
      </c>
      <c r="L89" s="764">
        <f>'O2.1 Line Tran PLCC Adj'!L50</f>
        <v>10.752593384422282</v>
      </c>
      <c r="M89" s="764">
        <f>'O2.1 Line Tran PLCC Adj'!M50</f>
        <v>0</v>
      </c>
      <c r="N89" s="764">
        <f>'O2.1 Line Tran PLCC Adj'!N50</f>
        <v>0</v>
      </c>
      <c r="O89" s="764">
        <f>'O2.1 Line Tran PLCC Adj'!O50</f>
        <v>0</v>
      </c>
      <c r="P89" s="764">
        <f>'O2.1 Line Tran PLCC Adj'!P50</f>
        <v>0</v>
      </c>
      <c r="Q89" s="764">
        <f>'O2.1 Line Tran PLCC Adj'!Q50</f>
        <v>0</v>
      </c>
      <c r="R89" s="764">
        <f>'O2.1 Line Tran PLCC Adj'!R50</f>
        <v>0</v>
      </c>
      <c r="S89" s="764">
        <f>'O2.1 Line Tran PLCC Adj'!S50</f>
        <v>0</v>
      </c>
      <c r="T89" s="764">
        <f>'O2.1 Line Tran PLCC Adj'!T50</f>
        <v>0</v>
      </c>
      <c r="U89" s="764">
        <f>'O2.1 Line Tran PLCC Adj'!U50</f>
        <v>0</v>
      </c>
      <c r="V89" s="764">
        <f>'O2.1 Line Tran PLCC Adj'!V50</f>
        <v>0</v>
      </c>
      <c r="W89" s="652">
        <f>'O2.1 Line Tran PLCC Adj'!W50</f>
        <v>0</v>
      </c>
      <c r="X89" s="777"/>
    </row>
    <row r="90" spans="1:24" s="673" customFormat="1" ht="12.75" x14ac:dyDescent="0.2">
      <c r="B90" s="829" t="s">
        <v>289</v>
      </c>
      <c r="C90" s="765">
        <f>SUM(D90:W90)</f>
        <v>20525.388241484034</v>
      </c>
      <c r="D90" s="764">
        <f>'O2.1 Line Tran PLCC Adj'!D51</f>
        <v>6088.5092498226013</v>
      </c>
      <c r="E90" s="764">
        <f>'O2.1 Line Tran PLCC Adj'!E51</f>
        <v>6262.8840405808678</v>
      </c>
      <c r="F90" s="764">
        <f>'O2.1 Line Tran PLCC Adj'!F51</f>
        <v>6695.6587157613149</v>
      </c>
      <c r="G90" s="764">
        <f>'O2.1 Line Tran PLCC Adj'!G51</f>
        <v>0</v>
      </c>
      <c r="H90" s="764">
        <f>'O2.1 Line Tran PLCC Adj'!H51</f>
        <v>0</v>
      </c>
      <c r="I90" s="764">
        <f>'O2.1 Line Tran PLCC Adj'!I51</f>
        <v>1418.8723785878851</v>
      </c>
      <c r="J90" s="764">
        <f>'O2.1 Line Tran PLCC Adj'!J51</f>
        <v>46.906705295253275</v>
      </c>
      <c r="K90" s="764">
        <f>'O2.1 Line Tran PLCC Adj'!K51</f>
        <v>0</v>
      </c>
      <c r="L90" s="764">
        <f>'O2.1 Line Tran PLCC Adj'!L51</f>
        <v>12.557151436112557</v>
      </c>
      <c r="M90" s="764">
        <f>'O2.1 Line Tran PLCC Adj'!M51</f>
        <v>0</v>
      </c>
      <c r="N90" s="764">
        <f>'O2.1 Line Tran PLCC Adj'!N51</f>
        <v>0</v>
      </c>
      <c r="O90" s="764">
        <f>'O2.1 Line Tran PLCC Adj'!O51</f>
        <v>0</v>
      </c>
      <c r="P90" s="764">
        <f>'O2.1 Line Tran PLCC Adj'!P51</f>
        <v>0</v>
      </c>
      <c r="Q90" s="764">
        <f>'O2.1 Line Tran PLCC Adj'!Q51</f>
        <v>0</v>
      </c>
      <c r="R90" s="764">
        <f>'O2.1 Line Tran PLCC Adj'!R51</f>
        <v>0</v>
      </c>
      <c r="S90" s="764">
        <f>'O2.1 Line Tran PLCC Adj'!S51</f>
        <v>0</v>
      </c>
      <c r="T90" s="764">
        <f>'O2.1 Line Tran PLCC Adj'!T51</f>
        <v>0</v>
      </c>
      <c r="U90" s="764">
        <f>'O2.1 Line Tran PLCC Adj'!U51</f>
        <v>0</v>
      </c>
      <c r="V90" s="764">
        <f>'O2.1 Line Tran PLCC Adj'!V51</f>
        <v>0</v>
      </c>
      <c r="W90" s="652">
        <f>'O2.1 Line Tran PLCC Adj'!W51</f>
        <v>0</v>
      </c>
    </row>
    <row r="91" spans="1:24" s="673" customFormat="1" ht="12.75" x14ac:dyDescent="0.2">
      <c r="B91" s="829" t="s">
        <v>290</v>
      </c>
      <c r="C91" s="765">
        <f>SUM(D91:W91)</f>
        <v>65839.34310568856</v>
      </c>
      <c r="D91" s="764">
        <f>'O2.1 Line Tran PLCC Adj'!D52</f>
        <v>19530.127507699963</v>
      </c>
      <c r="E91" s="764">
        <f>'O2.1 Line Tran PLCC Adj'!E52</f>
        <v>20089.469993339888</v>
      </c>
      <c r="F91" s="764">
        <f>'O2.1 Line Tran PLCC Adj'!F52</f>
        <v>21477.682483716551</v>
      </c>
      <c r="G91" s="764">
        <f>'O2.1 Line Tran PLCC Adj'!G52</f>
        <v>0</v>
      </c>
      <c r="H91" s="764">
        <f>'O2.1 Line Tran PLCC Adj'!H52</f>
        <v>0</v>
      </c>
      <c r="I91" s="764">
        <f>'O2.1 Line Tran PLCC Adj'!I52</f>
        <v>4551.3207476497355</v>
      </c>
      <c r="J91" s="764">
        <f>'O2.1 Line Tran PLCC Adj'!J52</f>
        <v>150.46276482360497</v>
      </c>
      <c r="K91" s="764">
        <f>'O2.1 Line Tran PLCC Adj'!K52</f>
        <v>0</v>
      </c>
      <c r="L91" s="764">
        <f>'O2.1 Line Tran PLCC Adj'!L52</f>
        <v>40.279608458822906</v>
      </c>
      <c r="M91" s="764">
        <f>'O2.1 Line Tran PLCC Adj'!M52</f>
        <v>0</v>
      </c>
      <c r="N91" s="764">
        <f>'O2.1 Line Tran PLCC Adj'!N52</f>
        <v>0</v>
      </c>
      <c r="O91" s="764">
        <f>'O2.1 Line Tran PLCC Adj'!O52</f>
        <v>0</v>
      </c>
      <c r="P91" s="764">
        <f>'O2.1 Line Tran PLCC Adj'!P52</f>
        <v>0</v>
      </c>
      <c r="Q91" s="764">
        <f>'O2.1 Line Tran PLCC Adj'!Q52</f>
        <v>0</v>
      </c>
      <c r="R91" s="764">
        <f>'O2.1 Line Tran PLCC Adj'!R52</f>
        <v>0</v>
      </c>
      <c r="S91" s="764">
        <f>'O2.1 Line Tran PLCC Adj'!S52</f>
        <v>0</v>
      </c>
      <c r="T91" s="764">
        <f>'O2.1 Line Tran PLCC Adj'!T52</f>
        <v>0</v>
      </c>
      <c r="U91" s="764">
        <f>'O2.1 Line Tran PLCC Adj'!U52</f>
        <v>0</v>
      </c>
      <c r="V91" s="764">
        <f>'O2.1 Line Tran PLCC Adj'!V52</f>
        <v>0</v>
      </c>
      <c r="W91" s="652">
        <f>'O2.1 Line Tran PLCC Adj'!W52</f>
        <v>0</v>
      </c>
    </row>
    <row r="92" spans="1:24" s="673" customFormat="1" ht="12.75" x14ac:dyDescent="0.2">
      <c r="B92" s="829" t="s">
        <v>291</v>
      </c>
      <c r="C92" s="765">
        <f>SUM(D92:W92)</f>
        <v>11764.421319698444</v>
      </c>
      <c r="D92" s="764">
        <f>'O2.1 Line Tran PLCC Adj'!D53</f>
        <v>3489.7165978583857</v>
      </c>
      <c r="E92" s="764">
        <f>'O2.1 Line Tran PLCC Adj'!E53</f>
        <v>3589.6620157905236</v>
      </c>
      <c r="F92" s="764">
        <f>'O2.1 Line Tran PLCC Adj'!F53</f>
        <v>3837.7130419352211</v>
      </c>
      <c r="G92" s="764">
        <f>'O2.1 Line Tran PLCC Adj'!G53</f>
        <v>0</v>
      </c>
      <c r="H92" s="764">
        <f>'O2.1 Line Tran PLCC Adj'!H53</f>
        <v>0</v>
      </c>
      <c r="I92" s="764">
        <f>'O2.1 Line Tran PLCC Adj'!I53</f>
        <v>813.2470998455359</v>
      </c>
      <c r="J92" s="764">
        <f>'O2.1 Line Tran PLCC Adj'!J53</f>
        <v>26.885252416175042</v>
      </c>
      <c r="K92" s="764">
        <f>'O2.1 Line Tran PLCC Adj'!K53</f>
        <v>0</v>
      </c>
      <c r="L92" s="764">
        <f>'O2.1 Line Tran PLCC Adj'!L53</f>
        <v>7.1973118526016933</v>
      </c>
      <c r="M92" s="764">
        <f>'O2.1 Line Tran PLCC Adj'!M53</f>
        <v>0</v>
      </c>
      <c r="N92" s="764">
        <f>'O2.1 Line Tran PLCC Adj'!N53</f>
        <v>0</v>
      </c>
      <c r="O92" s="764">
        <f>'O2.1 Line Tran PLCC Adj'!O53</f>
        <v>0</v>
      </c>
      <c r="P92" s="764">
        <f>'O2.1 Line Tran PLCC Adj'!P53</f>
        <v>0</v>
      </c>
      <c r="Q92" s="764">
        <f>'O2.1 Line Tran PLCC Adj'!Q53</f>
        <v>0</v>
      </c>
      <c r="R92" s="764">
        <f>'O2.1 Line Tran PLCC Adj'!R53</f>
        <v>0</v>
      </c>
      <c r="S92" s="764">
        <f>'O2.1 Line Tran PLCC Adj'!S53</f>
        <v>0</v>
      </c>
      <c r="T92" s="764">
        <f>'O2.1 Line Tran PLCC Adj'!T53</f>
        <v>0</v>
      </c>
      <c r="U92" s="764">
        <f>'O2.1 Line Tran PLCC Adj'!U53</f>
        <v>0</v>
      </c>
      <c r="V92" s="764">
        <f>'O2.1 Line Tran PLCC Adj'!V53</f>
        <v>0</v>
      </c>
      <c r="W92" s="652">
        <f>'O2.1 Line Tran PLCC Adj'!W53</f>
        <v>0</v>
      </c>
    </row>
    <row r="93" spans="1:24" s="628" customFormat="1" ht="21.75" customHeight="1" x14ac:dyDescent="0.2">
      <c r="B93" s="923" t="s">
        <v>682</v>
      </c>
      <c r="C93" s="883">
        <f>SUM(D93:W93)</f>
        <v>115704.88669707278</v>
      </c>
      <c r="D93" s="884">
        <f t="shared" ref="D93:W93" si="18">SUM(D89:D92)</f>
        <v>34321.897574682305</v>
      </c>
      <c r="E93" s="884">
        <f t="shared" si="18"/>
        <v>35304.876077701949</v>
      </c>
      <c r="F93" s="884">
        <f t="shared" si="18"/>
        <v>37744.495936190709</v>
      </c>
      <c r="G93" s="884">
        <f t="shared" si="18"/>
        <v>0</v>
      </c>
      <c r="H93" s="884">
        <f t="shared" si="18"/>
        <v>0</v>
      </c>
      <c r="I93" s="884">
        <f t="shared" si="18"/>
        <v>7998.4098654129757</v>
      </c>
      <c r="J93" s="884">
        <f t="shared" si="18"/>
        <v>264.42057795287064</v>
      </c>
      <c r="K93" s="884">
        <f t="shared" si="18"/>
        <v>0</v>
      </c>
      <c r="L93" s="884">
        <f t="shared" si="18"/>
        <v>70.786665131959438</v>
      </c>
      <c r="M93" s="884">
        <f t="shared" si="18"/>
        <v>0</v>
      </c>
      <c r="N93" s="884">
        <f t="shared" si="18"/>
        <v>0</v>
      </c>
      <c r="O93" s="884">
        <f t="shared" si="18"/>
        <v>0</v>
      </c>
      <c r="P93" s="884">
        <f t="shared" si="18"/>
        <v>0</v>
      </c>
      <c r="Q93" s="884">
        <f t="shared" si="18"/>
        <v>0</v>
      </c>
      <c r="R93" s="884">
        <f t="shared" si="18"/>
        <v>0</v>
      </c>
      <c r="S93" s="884">
        <f t="shared" si="18"/>
        <v>0</v>
      </c>
      <c r="T93" s="884">
        <f t="shared" si="18"/>
        <v>0</v>
      </c>
      <c r="U93" s="884">
        <f t="shared" si="18"/>
        <v>0</v>
      </c>
      <c r="V93" s="884">
        <f t="shared" si="18"/>
        <v>0</v>
      </c>
      <c r="W93" s="885">
        <f t="shared" si="18"/>
        <v>0</v>
      </c>
    </row>
    <row r="94" spans="1:24" s="673" customFormat="1" ht="12.75" x14ac:dyDescent="0.2">
      <c r="A94" s="631"/>
      <c r="B94" s="833"/>
      <c r="C94" s="779"/>
      <c r="D94" s="777"/>
      <c r="E94" s="777"/>
      <c r="F94" s="777"/>
      <c r="G94" s="777"/>
      <c r="H94" s="777"/>
      <c r="I94" s="777"/>
      <c r="J94" s="777"/>
      <c r="K94" s="777"/>
      <c r="L94" s="777"/>
      <c r="M94" s="777"/>
      <c r="N94" s="777"/>
      <c r="O94" s="777"/>
      <c r="P94" s="777"/>
      <c r="Q94" s="777"/>
      <c r="R94" s="777"/>
      <c r="S94" s="777"/>
      <c r="T94" s="777"/>
      <c r="U94" s="777"/>
      <c r="V94" s="777"/>
      <c r="W94" s="780"/>
    </row>
    <row r="95" spans="1:24" s="777" customFormat="1" ht="12.75" x14ac:dyDescent="0.2">
      <c r="B95" s="826" t="s">
        <v>724</v>
      </c>
      <c r="C95" s="765">
        <f>SUM(D95:W95)</f>
        <v>6853182.593898071</v>
      </c>
      <c r="D95" s="764">
        <f t="shared" ref="D95:W95" si="19">D51</f>
        <v>1721072.2995979006</v>
      </c>
      <c r="E95" s="764">
        <f t="shared" si="19"/>
        <v>1966708.7518159789</v>
      </c>
      <c r="F95" s="764">
        <f t="shared" si="19"/>
        <v>2192396.7178293522</v>
      </c>
      <c r="G95" s="764">
        <f t="shared" si="19"/>
        <v>0</v>
      </c>
      <c r="H95" s="764">
        <f t="shared" si="19"/>
        <v>0</v>
      </c>
      <c r="I95" s="764">
        <f t="shared" si="19"/>
        <v>946339.10052753368</v>
      </c>
      <c r="J95" s="764">
        <f t="shared" si="19"/>
        <v>23653.11790640551</v>
      </c>
      <c r="K95" s="764">
        <f t="shared" si="19"/>
        <v>0</v>
      </c>
      <c r="L95" s="764">
        <f t="shared" si="19"/>
        <v>3012.6062209003171</v>
      </c>
      <c r="M95" s="764">
        <f t="shared" si="19"/>
        <v>0</v>
      </c>
      <c r="N95" s="764">
        <f t="shared" si="19"/>
        <v>0</v>
      </c>
      <c r="O95" s="764">
        <f t="shared" si="19"/>
        <v>0</v>
      </c>
      <c r="P95" s="764">
        <f t="shared" si="19"/>
        <v>0</v>
      </c>
      <c r="Q95" s="764">
        <f t="shared" si="19"/>
        <v>0</v>
      </c>
      <c r="R95" s="764">
        <f t="shared" si="19"/>
        <v>0</v>
      </c>
      <c r="S95" s="764">
        <f t="shared" si="19"/>
        <v>0</v>
      </c>
      <c r="T95" s="764">
        <f t="shared" si="19"/>
        <v>0</v>
      </c>
      <c r="U95" s="764">
        <f t="shared" si="19"/>
        <v>0</v>
      </c>
      <c r="V95" s="764">
        <f t="shared" si="19"/>
        <v>0</v>
      </c>
      <c r="W95" s="652">
        <f t="shared" si="19"/>
        <v>0</v>
      </c>
      <c r="X95" s="781"/>
    </row>
    <row r="96" spans="1:24" s="786" customFormat="1" ht="12.75" x14ac:dyDescent="0.2">
      <c r="B96" s="834"/>
      <c r="C96" s="768"/>
      <c r="D96" s="783"/>
      <c r="E96" s="783"/>
      <c r="F96" s="783"/>
      <c r="G96" s="783"/>
      <c r="H96" s="783"/>
      <c r="I96" s="783"/>
      <c r="J96" s="783"/>
      <c r="K96" s="783"/>
      <c r="L96" s="783"/>
      <c r="M96" s="783"/>
      <c r="N96" s="783"/>
      <c r="O96" s="783"/>
      <c r="P96" s="783"/>
      <c r="Q96" s="783"/>
      <c r="R96" s="783"/>
      <c r="S96" s="783"/>
      <c r="T96" s="783"/>
      <c r="U96" s="783"/>
      <c r="V96" s="783"/>
      <c r="W96" s="784"/>
      <c r="X96" s="785"/>
    </row>
    <row r="97" spans="2:23" s="777" customFormat="1" ht="12.75" x14ac:dyDescent="0.2">
      <c r="B97" s="835" t="s">
        <v>717</v>
      </c>
      <c r="C97" s="788">
        <f>SUM(D97:W97)</f>
        <v>26789125.9366</v>
      </c>
      <c r="D97" s="789">
        <f>'O2.1 Line Tran PLCC Adj'!D58</f>
        <v>7946541.0905113639</v>
      </c>
      <c r="E97" s="789">
        <f>'O2.1 Line Tran PLCC Adj'!E58</f>
        <v>8174129.8783497438</v>
      </c>
      <c r="F97" s="789">
        <f>'O2.1 Line Tran PLCC Adj'!F58</f>
        <v>8738974.505851021</v>
      </c>
      <c r="G97" s="789">
        <f>'O2.1 Line Tran PLCC Adj'!G58</f>
        <v>0</v>
      </c>
      <c r="H97" s="789">
        <f>'O2.1 Line Tran PLCC Adj'!H58</f>
        <v>0</v>
      </c>
      <c r="I97" s="789">
        <f>'O2.1 Line Tran PLCC Adj'!I58</f>
        <v>1851870.0056124155</v>
      </c>
      <c r="J97" s="789">
        <f>'O2.1 Line Tran PLCC Adj'!J58</f>
        <v>61221.235897785271</v>
      </c>
      <c r="K97" s="789">
        <f>'O2.1 Line Tran PLCC Adj'!K58</f>
        <v>0</v>
      </c>
      <c r="L97" s="789">
        <f>'O2.1 Line Tran PLCC Adj'!L58</f>
        <v>16389.220377672849</v>
      </c>
      <c r="M97" s="789">
        <f>'O2.1 Line Tran PLCC Adj'!M58</f>
        <v>0</v>
      </c>
      <c r="N97" s="789">
        <f>'O2.1 Line Tran PLCC Adj'!N58</f>
        <v>0</v>
      </c>
      <c r="O97" s="789">
        <f>'O2.1 Line Tran PLCC Adj'!O58</f>
        <v>0</v>
      </c>
      <c r="P97" s="789">
        <f>'O2.1 Line Tran PLCC Adj'!P58</f>
        <v>0</v>
      </c>
      <c r="Q97" s="789">
        <f>'O2.1 Line Tran PLCC Adj'!Q58</f>
        <v>0</v>
      </c>
      <c r="R97" s="789">
        <f>'O2.1 Line Tran PLCC Adj'!R58</f>
        <v>0</v>
      </c>
      <c r="S97" s="789">
        <f>'O2.1 Line Tran PLCC Adj'!S58</f>
        <v>0</v>
      </c>
      <c r="T97" s="789">
        <f>'O2.1 Line Tran PLCC Adj'!T58</f>
        <v>0</v>
      </c>
      <c r="U97" s="789">
        <f>'O2.1 Line Tran PLCC Adj'!U58</f>
        <v>0</v>
      </c>
      <c r="V97" s="789">
        <f>'O2.1 Line Tran PLCC Adj'!V58</f>
        <v>0</v>
      </c>
      <c r="W97" s="790">
        <f>'O2.1 Line Tran PLCC Adj'!W58</f>
        <v>0</v>
      </c>
    </row>
    <row r="98" spans="2:23" s="673" customFormat="1" ht="12.75" x14ac:dyDescent="0.2">
      <c r="C98" s="814"/>
    </row>
    <row r="99" spans="2:23" s="673" customFormat="1" ht="12.75" x14ac:dyDescent="0.2">
      <c r="C99" s="814"/>
    </row>
    <row r="100" spans="2:23" s="673" customFormat="1" ht="12.75" x14ac:dyDescent="0.2">
      <c r="C100" s="814"/>
    </row>
    <row r="101" spans="2:23" s="673" customFormat="1" ht="12.75" x14ac:dyDescent="0.2">
      <c r="C101" s="814"/>
    </row>
    <row r="102" spans="2:23" s="673" customFormat="1" ht="12.75" x14ac:dyDescent="0.2">
      <c r="C102" s="814"/>
    </row>
    <row r="103" spans="2:23" s="673" customFormat="1" ht="12.75" x14ac:dyDescent="0.2">
      <c r="B103" s="812"/>
      <c r="C103" s="650"/>
      <c r="D103" s="1879"/>
      <c r="E103" s="219"/>
      <c r="F103" s="1880"/>
    </row>
    <row r="104" spans="2:23" s="673" customFormat="1" ht="12.75" x14ac:dyDescent="0.2">
      <c r="B104" s="812"/>
      <c r="C104" s="650"/>
      <c r="D104" s="1879"/>
      <c r="E104" s="219"/>
      <c r="F104" s="1880"/>
    </row>
    <row r="105" spans="2:23" s="673" customFormat="1" ht="12.75" x14ac:dyDescent="0.2">
      <c r="B105" s="812"/>
      <c r="C105" s="650"/>
      <c r="D105" s="1879"/>
      <c r="E105" s="219"/>
      <c r="F105" s="1880"/>
    </row>
    <row r="106" spans="2:23" s="673" customFormat="1" ht="12.75" x14ac:dyDescent="0.2">
      <c r="B106" s="812"/>
      <c r="C106" s="650"/>
      <c r="D106" s="1879"/>
      <c r="E106" s="219"/>
      <c r="F106" s="1880"/>
    </row>
    <row r="107" spans="2:23" s="673" customFormat="1" ht="12.75" x14ac:dyDescent="0.2">
      <c r="B107" s="812"/>
      <c r="C107" s="650"/>
      <c r="D107" s="1879"/>
      <c r="E107" s="219"/>
      <c r="F107" s="1880"/>
    </row>
    <row r="108" spans="2:23" s="673" customFormat="1" ht="12.75" x14ac:dyDescent="0.2">
      <c r="B108" s="812"/>
      <c r="C108" s="650"/>
      <c r="D108" s="1879"/>
      <c r="E108" s="219"/>
      <c r="F108" s="1880"/>
    </row>
    <row r="109" spans="2:23" s="673" customFormat="1" ht="12.75" x14ac:dyDescent="0.2">
      <c r="B109" s="812"/>
      <c r="C109" s="650"/>
      <c r="D109" s="1879"/>
      <c r="E109" s="219"/>
      <c r="F109" s="1880"/>
    </row>
    <row r="110" spans="2:23" s="673" customFormat="1" ht="12.75" x14ac:dyDescent="0.2">
      <c r="B110" s="812"/>
      <c r="C110" s="650"/>
      <c r="D110" s="1879"/>
      <c r="E110" s="219"/>
      <c r="F110" s="1880"/>
    </row>
    <row r="111" spans="2:23" s="673" customFormat="1" ht="12.75" x14ac:dyDescent="0.2">
      <c r="B111" s="812"/>
      <c r="C111" s="650"/>
      <c r="D111" s="1879"/>
      <c r="E111" s="219"/>
      <c r="F111" s="1880"/>
    </row>
    <row r="112" spans="2:23" s="673" customFormat="1" ht="12.75" x14ac:dyDescent="0.2">
      <c r="B112" s="812"/>
      <c r="C112" s="650"/>
      <c r="D112" s="1879"/>
      <c r="E112" s="219"/>
      <c r="F112" s="1880"/>
    </row>
    <row r="113" spans="2:6" s="673" customFormat="1" ht="12.75" x14ac:dyDescent="0.2">
      <c r="B113" s="812"/>
      <c r="C113" s="650"/>
      <c r="D113" s="1879"/>
      <c r="E113" s="219"/>
      <c r="F113" s="1880"/>
    </row>
    <row r="114" spans="2:6" s="673" customFormat="1" ht="12.75" x14ac:dyDescent="0.2">
      <c r="B114" s="722"/>
      <c r="C114" s="165"/>
      <c r="D114" s="1879"/>
      <c r="E114" s="219"/>
      <c r="F114" s="1880"/>
    </row>
    <row r="115" spans="2:6" s="673" customFormat="1" ht="12.75" x14ac:dyDescent="0.2">
      <c r="B115" s="777"/>
      <c r="C115" s="1163"/>
      <c r="D115" s="1879"/>
      <c r="E115" s="219"/>
      <c r="F115" s="1880"/>
    </row>
    <row r="116" spans="2:6" s="673" customFormat="1" ht="12.75" x14ac:dyDescent="0.2">
      <c r="B116" s="1877"/>
      <c r="C116" s="650"/>
      <c r="D116" s="1879"/>
      <c r="E116" s="219"/>
      <c r="F116" s="1880"/>
    </row>
    <row r="117" spans="2:6" s="673" customFormat="1" ht="12.75" x14ac:dyDescent="0.2">
      <c r="B117" s="1878"/>
      <c r="C117" s="650"/>
      <c r="D117" s="1879"/>
      <c r="E117" s="219"/>
      <c r="F117" s="1880"/>
    </row>
    <row r="118" spans="2:6" s="673" customFormat="1" ht="12.75" x14ac:dyDescent="0.2">
      <c r="B118" s="787"/>
      <c r="C118" s="650"/>
      <c r="D118" s="777"/>
      <c r="E118" s="777"/>
      <c r="F118" s="777"/>
    </row>
    <row r="119" spans="2:6" s="673" customFormat="1" ht="12.75" x14ac:dyDescent="0.2">
      <c r="B119" s="787"/>
      <c r="C119" s="650"/>
      <c r="D119" s="777"/>
      <c r="E119" s="777"/>
      <c r="F119" s="777"/>
    </row>
    <row r="120" spans="2:6" s="673" customFormat="1" ht="12.75" x14ac:dyDescent="0.2">
      <c r="B120" s="787"/>
      <c r="C120" s="650"/>
      <c r="D120" s="777"/>
      <c r="E120" s="777"/>
      <c r="F120" s="777"/>
    </row>
    <row r="121" spans="2:6" s="673" customFormat="1" ht="12.75" x14ac:dyDescent="0.2">
      <c r="B121" s="722"/>
      <c r="C121" s="165"/>
      <c r="D121" s="777"/>
      <c r="E121" s="777"/>
      <c r="F121" s="777"/>
    </row>
    <row r="122" spans="2:6" s="673" customFormat="1" ht="12.75" x14ac:dyDescent="0.2">
      <c r="B122" s="777"/>
      <c r="C122" s="777"/>
      <c r="D122" s="777"/>
      <c r="E122" s="777"/>
      <c r="F122" s="777"/>
    </row>
    <row r="123" spans="2:6" s="673" customFormat="1" ht="12.75" x14ac:dyDescent="0.2">
      <c r="B123" s="777"/>
      <c r="C123" s="777"/>
      <c r="D123" s="777"/>
      <c r="E123" s="777"/>
      <c r="F123" s="777"/>
    </row>
    <row r="124" spans="2:6" s="673" customFormat="1" ht="12.75" x14ac:dyDescent="0.2"/>
    <row r="125" spans="2:6" s="673" customFormat="1" ht="12.75" x14ac:dyDescent="0.2"/>
    <row r="126" spans="2:6" s="673" customFormat="1" ht="12.75" x14ac:dyDescent="0.2"/>
    <row r="127" spans="2:6" s="673" customFormat="1" ht="12.75" x14ac:dyDescent="0.2"/>
    <row r="128" spans="2:6" s="673" customFormat="1" ht="12.75" x14ac:dyDescent="0.2"/>
    <row r="129" s="673" customFormat="1" ht="12.75" x14ac:dyDescent="0.2"/>
    <row r="130" s="673" customFormat="1" ht="12.75" x14ac:dyDescent="0.2"/>
    <row r="131" s="673" customFormat="1" ht="12.75" x14ac:dyDescent="0.2"/>
    <row r="132" s="673" customFormat="1" ht="12.75" x14ac:dyDescent="0.2"/>
    <row r="133" s="673" customFormat="1" ht="12.75" x14ac:dyDescent="0.2"/>
    <row r="134" s="673" customFormat="1" ht="12.75" x14ac:dyDescent="0.2"/>
    <row r="135" s="673" customFormat="1" ht="12.75" x14ac:dyDescent="0.2"/>
    <row r="136" s="673" customFormat="1" ht="12.75" x14ac:dyDescent="0.2"/>
    <row r="137" s="673" customFormat="1" ht="12.75" x14ac:dyDescent="0.2"/>
    <row r="138" s="673" customFormat="1" ht="12.75" x14ac:dyDescent="0.2"/>
    <row r="139" s="673" customFormat="1" ht="12.75" x14ac:dyDescent="0.2"/>
    <row r="140" s="673" customFormat="1" ht="12.75" x14ac:dyDescent="0.2"/>
    <row r="141" s="673" customFormat="1" ht="12.75" x14ac:dyDescent="0.2"/>
    <row r="142" s="673" customFormat="1" ht="12.75" x14ac:dyDescent="0.2"/>
    <row r="143" s="673" customFormat="1" ht="12.75" x14ac:dyDescent="0.2"/>
    <row r="144" s="673" customFormat="1" ht="12.75" x14ac:dyDescent="0.2"/>
    <row r="145" s="673" customFormat="1" ht="12.75" x14ac:dyDescent="0.2"/>
    <row r="146" s="673" customFormat="1" ht="12.75" x14ac:dyDescent="0.2"/>
    <row r="147" s="673" customFormat="1" ht="12.75" x14ac:dyDescent="0.2"/>
    <row r="148" s="673" customFormat="1" ht="12.75" x14ac:dyDescent="0.2"/>
    <row r="149" s="673" customFormat="1" ht="12.75" x14ac:dyDescent="0.2"/>
    <row r="150" s="673" customFormat="1" ht="12.75" x14ac:dyDescent="0.2"/>
    <row r="151" s="673" customFormat="1" ht="12.75" x14ac:dyDescent="0.2"/>
    <row r="152" s="673" customFormat="1" ht="12.75" x14ac:dyDescent="0.2"/>
  </sheetData>
  <sheetProtection algorithmName="SHA-512" hashValue="FWM+ko/gDcaiCLiF25WWtj610qmaUYkdZuPv5Mft7QkFNLo2B+JB+h4IiUbG3tWqd3P4UaV76eLZkTOYO3Aocw==" saltValue="S0gMzNos48QGk0LQw6rZ0w=="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indexed="9"/>
  </sheetPr>
  <dimension ref="A1:AE113"/>
  <sheetViews>
    <sheetView workbookViewId="0">
      <selection activeCell="I4" sqref="I4"/>
    </sheetView>
  </sheetViews>
  <sheetFormatPr defaultRowHeight="12.75" x14ac:dyDescent="0.2"/>
  <cols>
    <col min="1" max="1" width="3.140625" style="631" customWidth="1"/>
    <col min="2" max="2" width="61.28515625" style="631" customWidth="1"/>
    <col min="3" max="23" width="15.7109375" style="631" customWidth="1"/>
    <col min="24" max="16384" width="9.140625" style="631"/>
  </cols>
  <sheetData>
    <row r="1" spans="1:25" s="13" customFormat="1" ht="95.25" customHeight="1" x14ac:dyDescent="0.2">
      <c r="A1" s="2392"/>
      <c r="B1" s="2392"/>
      <c r="C1" s="2392"/>
      <c r="D1" s="2392"/>
      <c r="E1" s="2392"/>
      <c r="F1" s="2392"/>
    </row>
    <row r="2" spans="1:25" s="13" customFormat="1" ht="18.75" customHeight="1" x14ac:dyDescent="0.3">
      <c r="A2" s="2435"/>
      <c r="B2" s="2435"/>
      <c r="C2" s="2435"/>
      <c r="D2" s="2435"/>
      <c r="E2" s="2435"/>
    </row>
    <row r="3" spans="1:25" s="13" customFormat="1" ht="18.75" customHeight="1" x14ac:dyDescent="0.25">
      <c r="A3" s="2436"/>
      <c r="B3" s="2436"/>
      <c r="C3" s="2436"/>
      <c r="D3" s="2436"/>
      <c r="E3" s="2436"/>
      <c r="G3" s="14"/>
    </row>
    <row r="4" spans="1:25" s="13" customFormat="1" ht="18" x14ac:dyDescent="0.25">
      <c r="A4" s="2437"/>
      <c r="B4" s="2437"/>
      <c r="C4" s="2437"/>
      <c r="D4" s="2437"/>
      <c r="E4" s="2437"/>
    </row>
    <row r="5" spans="1:25" s="13" customFormat="1" ht="21" customHeight="1" x14ac:dyDescent="0.3">
      <c r="A5" s="323" t="str">
        <f>"Sheet O2.3 Secondary Cost PLCC Adjustment Worksheet  - "&amp;  'I2 LDC class'!$C$17</f>
        <v>Sheet O2.3 Secondary Cost PLCC Adjustment Worksheet  - Settlement Proposal</v>
      </c>
      <c r="B5" s="324"/>
      <c r="C5" s="548"/>
      <c r="D5" s="548"/>
      <c r="E5" s="325"/>
    </row>
    <row r="6" spans="1:25" s="13" customFormat="1" ht="6" customHeight="1" x14ac:dyDescent="0.2">
      <c r="A6" s="16"/>
      <c r="B6" s="16"/>
      <c r="C6" s="549"/>
      <c r="D6" s="549"/>
      <c r="E6" s="16"/>
      <c r="F6" s="16"/>
      <c r="G6" s="16"/>
      <c r="H6" s="16"/>
      <c r="I6" s="16"/>
      <c r="J6" s="16"/>
      <c r="K6" s="16"/>
      <c r="L6" s="16"/>
      <c r="M6" s="16"/>
      <c r="N6" s="16"/>
      <c r="O6" s="16"/>
    </row>
    <row r="7" spans="1:25" ht="14.25" customHeight="1" x14ac:dyDescent="0.2">
      <c r="A7" s="745"/>
      <c r="B7" s="745"/>
      <c r="C7" s="633"/>
      <c r="D7" s="633"/>
      <c r="E7" s="633"/>
      <c r="F7" s="633"/>
      <c r="G7" s="633"/>
      <c r="H7" s="633"/>
      <c r="I7" s="633"/>
      <c r="J7" s="633"/>
      <c r="K7" s="633"/>
      <c r="L7" s="633"/>
      <c r="M7" s="633"/>
      <c r="N7" s="633"/>
      <c r="O7" s="633"/>
      <c r="P7" s="633"/>
      <c r="Q7" s="633"/>
      <c r="R7" s="633"/>
      <c r="S7" s="633"/>
      <c r="T7" s="633"/>
      <c r="U7" s="633"/>
      <c r="V7" s="633"/>
      <c r="W7" s="633"/>
      <c r="X7" s="633"/>
    </row>
    <row r="8" spans="1:25" ht="14.25" customHeight="1" x14ac:dyDescent="0.2">
      <c r="A8" s="745"/>
      <c r="B8" s="745"/>
      <c r="C8" s="633"/>
      <c r="D8" s="633"/>
      <c r="E8" s="633"/>
      <c r="F8" s="633"/>
      <c r="G8" s="633"/>
      <c r="H8" s="633"/>
      <c r="I8" s="633"/>
      <c r="J8" s="633"/>
      <c r="K8" s="633"/>
      <c r="L8" s="633"/>
      <c r="M8" s="633"/>
      <c r="N8" s="633"/>
      <c r="O8" s="633"/>
      <c r="P8" s="633"/>
      <c r="Q8" s="633"/>
      <c r="R8" s="633"/>
      <c r="S8" s="633"/>
      <c r="T8" s="633"/>
      <c r="U8" s="633"/>
      <c r="V8" s="633"/>
      <c r="W8" s="633"/>
      <c r="X8" s="633"/>
    </row>
    <row r="9" spans="1:25" ht="14.25" customHeight="1" x14ac:dyDescent="0.2">
      <c r="A9" s="745"/>
      <c r="B9" s="745"/>
      <c r="C9" s="633"/>
      <c r="D9" s="633"/>
      <c r="E9" s="633"/>
      <c r="F9" s="633"/>
      <c r="G9" s="633"/>
      <c r="H9" s="633"/>
      <c r="I9" s="633"/>
      <c r="J9" s="633"/>
      <c r="K9" s="633"/>
      <c r="L9" s="633"/>
      <c r="M9" s="633"/>
      <c r="N9" s="633"/>
      <c r="O9" s="633"/>
      <c r="P9" s="633"/>
      <c r="Q9" s="633"/>
      <c r="R9" s="633"/>
      <c r="S9" s="633"/>
      <c r="T9" s="633"/>
      <c r="U9" s="633"/>
      <c r="V9" s="633"/>
      <c r="W9" s="633"/>
      <c r="X9" s="633"/>
    </row>
    <row r="10" spans="1:25" ht="14.25" customHeight="1" x14ac:dyDescent="0.2">
      <c r="A10" s="745"/>
      <c r="B10" s="745"/>
      <c r="C10" s="633"/>
      <c r="D10" s="633"/>
      <c r="E10" s="633"/>
      <c r="F10" s="633"/>
      <c r="G10" s="633"/>
      <c r="H10" s="633"/>
      <c r="I10" s="633"/>
      <c r="J10" s="633"/>
      <c r="K10" s="633"/>
      <c r="L10" s="633"/>
      <c r="M10" s="633"/>
      <c r="N10" s="633"/>
      <c r="O10" s="633"/>
      <c r="P10" s="633"/>
      <c r="Q10" s="633"/>
      <c r="R10" s="633"/>
      <c r="S10" s="633"/>
      <c r="T10" s="633"/>
      <c r="U10" s="633"/>
      <c r="V10" s="633"/>
      <c r="W10" s="633"/>
      <c r="X10" s="633"/>
    </row>
    <row r="13" spans="1:25" s="847" customFormat="1" x14ac:dyDescent="0.2">
      <c r="A13" s="643"/>
      <c r="B13" s="844"/>
      <c r="C13" s="844"/>
      <c r="D13" s="334">
        <v>1</v>
      </c>
      <c r="E13" s="334">
        <v>2</v>
      </c>
      <c r="F13" s="334">
        <v>3</v>
      </c>
      <c r="G13" s="334">
        <v>4</v>
      </c>
      <c r="H13" s="334">
        <v>5</v>
      </c>
      <c r="I13" s="334">
        <v>6</v>
      </c>
      <c r="J13" s="334">
        <v>7</v>
      </c>
      <c r="K13" s="334">
        <v>8</v>
      </c>
      <c r="L13" s="334">
        <v>9</v>
      </c>
      <c r="M13" s="334">
        <v>10</v>
      </c>
      <c r="N13" s="334">
        <v>11</v>
      </c>
      <c r="O13" s="334">
        <v>12</v>
      </c>
      <c r="P13" s="334">
        <v>13</v>
      </c>
      <c r="Q13" s="334">
        <v>14</v>
      </c>
      <c r="R13" s="334">
        <v>15</v>
      </c>
      <c r="S13" s="334">
        <v>16</v>
      </c>
      <c r="T13" s="334">
        <v>17</v>
      </c>
      <c r="U13" s="334">
        <v>18</v>
      </c>
      <c r="V13" s="334">
        <v>19</v>
      </c>
      <c r="W13" s="334">
        <v>20</v>
      </c>
      <c r="X13" s="845"/>
      <c r="Y13" s="846"/>
    </row>
    <row r="14" spans="1:25" ht="47.25" customHeight="1" x14ac:dyDescent="0.2">
      <c r="A14" s="800"/>
      <c r="B14" s="824" t="s">
        <v>637</v>
      </c>
      <c r="C14" s="630" t="s">
        <v>682</v>
      </c>
      <c r="D14" s="629" t="str">
        <f>IF('I2 LDC class'!$D$20="",'I2 LDC class'!$C$20,'I2 LDC class'!$D$20)</f>
        <v>Residential</v>
      </c>
      <c r="E14" s="629" t="str">
        <f>IF('I2 LDC class'!$D$21="",'I2 LDC class'!$C$21,'I2 LDC class'!$D$21)</f>
        <v>GS &lt;50</v>
      </c>
      <c r="F14" s="629" t="str">
        <f>IF('I2 LDC class'!$D$22="",'I2 LDC class'!$C$22,'I2 LDC class'!$D$22)</f>
        <v>GS &gt;50kW</v>
      </c>
      <c r="G14" s="629" t="str">
        <f>IF('I2 LDC class'!$D$23="",'I2 LDC class'!$C$23,'I2 LDC class'!$D$23)</f>
        <v>GS&gt; 50-TOU</v>
      </c>
      <c r="H14" s="629" t="str">
        <f>IF('I2 LDC class'!$D$24="",'I2 LDC class'!$C$24,'I2 LDC class'!$D$24)</f>
        <v>GS &gt;50-Intermediate</v>
      </c>
      <c r="I14" s="629" t="str">
        <f>IF('I2 LDC class'!$D$25="",'I2 LDC class'!$C$25,'I2 LDC class'!$D$25)</f>
        <v>Large User</v>
      </c>
      <c r="J14" s="629" t="str">
        <f>IF('I2 LDC class'!$D$26="",'I2 LDC class'!$C$26,'I2 LDC class'!$D$26)</f>
        <v>Street Light</v>
      </c>
      <c r="K14" s="629" t="str">
        <f>IF('I2 LDC class'!$D$27="",'I2 LDC class'!$C$27,'I2 LDC class'!$D$27)</f>
        <v>Sentinel</v>
      </c>
      <c r="L14" s="629" t="str">
        <f>IF('I2 LDC class'!$D$28="",'I2 LDC class'!$C$28,'I2 LDC class'!$D$28)</f>
        <v>Unmetered Scattered Load</v>
      </c>
      <c r="M14" s="629" t="str">
        <f>IF('I2 LDC class'!$D$29="",'I2 LDC class'!$C$29,'I2 LDC class'!$D$29)</f>
        <v>Embedded Distributor</v>
      </c>
      <c r="N14" s="629" t="str">
        <f>IF('I2 LDC class'!$D$30="",'I2 LDC class'!$C$30,'I2 LDC class'!$D$30)</f>
        <v>Back-up/Standby Power</v>
      </c>
      <c r="O14" s="629" t="str">
        <f>IF('I2 LDC class'!$D$31="",'I2 LDC class'!$C$31,'I2 LDC class'!$D$31)</f>
        <v>Rate Class 1</v>
      </c>
      <c r="P14" s="629" t="str">
        <f>IF('I2 LDC class'!$D$32="",'I2 LDC class'!$C$32,'I2 LDC class'!$D$32)</f>
        <v>Rate class 2</v>
      </c>
      <c r="Q14" s="629" t="str">
        <f>IF('I2 LDC class'!$D$33="",'I2 LDC class'!$C$33,'I2 LDC class'!$D$33)</f>
        <v>Rate class 3</v>
      </c>
      <c r="R14" s="629" t="str">
        <f>IF('I2 LDC class'!$D$34="",'I2 LDC class'!$C$34,'I2 LDC class'!$D$34)</f>
        <v>Rate class 4</v>
      </c>
      <c r="S14" s="629" t="str">
        <f>IF('I2 LDC class'!$D$35="",'I2 LDC class'!$C$35,'I2 LDC class'!$D$35)</f>
        <v>Rate class 5</v>
      </c>
      <c r="T14" s="629" t="str">
        <f>IF('I2 LDC class'!$D$36="",'I2 LDC class'!$C$36,'I2 LDC class'!$D$36)</f>
        <v>Rate class 6</v>
      </c>
      <c r="U14" s="629" t="str">
        <f>IF('I2 LDC class'!$D$37="",'I2 LDC class'!$C$37,'I2 LDC class'!$D$37)</f>
        <v>Rate class 7</v>
      </c>
      <c r="V14" s="629" t="str">
        <f>IF('I2 LDC class'!$D$38="",'I2 LDC class'!$C$38,'I2 LDC class'!$D$38)</f>
        <v>Rate class 8</v>
      </c>
      <c r="W14" s="630" t="str">
        <f>IF('I2 LDC class'!$D$39="",'I2 LDC class'!$C$39,'I2 LDC class'!$D$39)</f>
        <v>Rate class 9</v>
      </c>
      <c r="X14" s="719"/>
    </row>
    <row r="15" spans="1:25" s="651" customFormat="1" x14ac:dyDescent="0.2">
      <c r="A15" s="801"/>
      <c r="B15" s="760" t="s">
        <v>1469</v>
      </c>
      <c r="C15" s="761">
        <f t="shared" ref="C15:C25" si="0">SUM(D15:W15)</f>
        <v>12487.211826470859</v>
      </c>
      <c r="D15" s="762">
        <f>IF(ISERROR('O7 Amortization'!G328+'O7 Amortization'!G401+'O7 Amortization'!G474+'O7 Amortization'!G547), "-", 'O7 Amortization'!G328+'O7 Amortization'!G401+'O7 Amortization'!G474+'O7 Amortization'!G547)</f>
        <v>3862.5193856136602</v>
      </c>
      <c r="E15" s="762">
        <f>IF(ISERROR('O7 Amortization'!H328+'O7 Amortization'!H401+'O7 Amortization'!H474+'O7 Amortization'!H547), "-", 'O7 Amortization'!H328+'O7 Amortization'!H401+'O7 Amortization'!H474+'O7 Amortization'!H547)</f>
        <v>4413.7894041523095</v>
      </c>
      <c r="F15" s="762">
        <f>IF(ISERROR('O7 Amortization'!I328+'O7 Amortization'!I401+'O7 Amortization'!I474+'O7 Amortization'!I547), "-", 'O7 Amortization'!I328+'O7 Amortization'!I401+'O7 Amortization'!I474+'O7 Amortization'!I547)</f>
        <v>4204.1419901572426</v>
      </c>
      <c r="G15" s="762">
        <f>IF(ISERROR('O7 Amortization'!J328+'O7 Amortization'!J401+'O7 Amortization'!J474+'O7 Amortization'!J547), "-", 'O7 Amortization'!J328+'O7 Amortization'!J401+'O7 Amortization'!J474+'O7 Amortization'!J547)</f>
        <v>0</v>
      </c>
      <c r="H15" s="762">
        <f>IF(ISERROR('O7 Amortization'!K328+'O7 Amortization'!K401+'O7 Amortization'!K474+'O7 Amortization'!K547), "-", 'O7 Amortization'!K328+'O7 Amortization'!K401+'O7 Amortization'!K474+'O7 Amortization'!K547)</f>
        <v>0</v>
      </c>
      <c r="I15" s="762">
        <f>IF(ISERROR('O7 Amortization'!L328+'O7 Amortization'!L401+'O7 Amortization'!L474+'O7 Amortization'!L547), "-", 'O7 Amortization'!L328+'O7 Amortization'!L401+'O7 Amortization'!L474+'O7 Amortization'!L547)</f>
        <v>0</v>
      </c>
      <c r="J15" s="762">
        <f>IF(ISERROR('O7 Amortization'!M328+'O7 Amortization'!M401+'O7 Amortization'!M474+'O7 Amortization'!M547), "-", 'O7 Amortization'!M328+'O7 Amortization'!M401+'O7 Amortization'!M474+'O7 Amortization'!M547)</f>
        <v>0</v>
      </c>
      <c r="K15" s="762">
        <f>IF(ISERROR('O7 Amortization'!N328+'O7 Amortization'!N401+'O7 Amortization'!N474+'O7 Amortization'!N547), "-", 'O7 Amortization'!N328+'O7 Amortization'!N401+'O7 Amortization'!N474+'O7 Amortization'!N547)</f>
        <v>0</v>
      </c>
      <c r="L15" s="762">
        <f>IF(ISERROR('O7 Amortization'!O328+'O7 Amortization'!O401+'O7 Amortization'!O474+'O7 Amortization'!O547), "-", 'O7 Amortization'!O328+'O7 Amortization'!O401+'O7 Amortization'!O474+'O7 Amortization'!O547)</f>
        <v>6.7610465476472985</v>
      </c>
      <c r="M15" s="762">
        <f>IF(ISERROR('O7 Amortization'!P328+'O7 Amortization'!P401+'O7 Amortization'!P474+'O7 Amortization'!P547), "-", 'O7 Amortization'!P328+'O7 Amortization'!P401+'O7 Amortization'!P474+'O7 Amortization'!P547)</f>
        <v>0</v>
      </c>
      <c r="N15" s="762">
        <f>IF(ISERROR('O7 Amortization'!Q328+'O7 Amortization'!Q401+'O7 Amortization'!Q474+'O7 Amortization'!Q547), "-", 'O7 Amortization'!Q328+'O7 Amortization'!Q401+'O7 Amortization'!Q474+'O7 Amortization'!Q547)</f>
        <v>0</v>
      </c>
      <c r="O15" s="762">
        <f>IF(ISERROR('O7 Amortization'!R328+'O7 Amortization'!R401+'O7 Amortization'!R474+'O7 Amortization'!R547), "-", 'O7 Amortization'!R328+'O7 Amortization'!R401+'O7 Amortization'!R474+'O7 Amortization'!R547)</f>
        <v>0</v>
      </c>
      <c r="P15" s="762">
        <f>IF(ISERROR('O7 Amortization'!S328+'O7 Amortization'!S401+'O7 Amortization'!S474+'O7 Amortization'!S547), "-", 'O7 Amortization'!S328+'O7 Amortization'!S401+'O7 Amortization'!S474+'O7 Amortization'!S547)</f>
        <v>0</v>
      </c>
      <c r="Q15" s="762">
        <f>IF(ISERROR('O7 Amortization'!T328+'O7 Amortization'!T401+'O7 Amortization'!T474+'O7 Amortization'!T547), "-", 'O7 Amortization'!T328+'O7 Amortization'!T401+'O7 Amortization'!T474+'O7 Amortization'!T547)</f>
        <v>0</v>
      </c>
      <c r="R15" s="762">
        <f>IF(ISERROR('O7 Amortization'!U328+'O7 Amortization'!U401+'O7 Amortization'!U474+'O7 Amortization'!U547), "-", 'O7 Amortization'!U328+'O7 Amortization'!U401+'O7 Amortization'!U474+'O7 Amortization'!U547)</f>
        <v>0</v>
      </c>
      <c r="S15" s="762">
        <f>IF(ISERROR('O7 Amortization'!V328+'O7 Amortization'!V401+'O7 Amortization'!V474+'O7 Amortization'!V547), "-", 'O7 Amortization'!V328+'O7 Amortization'!V401+'O7 Amortization'!V474+'O7 Amortization'!V547)</f>
        <v>0</v>
      </c>
      <c r="T15" s="762">
        <f>IF(ISERROR('O7 Amortization'!W328+'O7 Amortization'!W401+'O7 Amortization'!W474+'O7 Amortization'!W547), "-", 'O7 Amortization'!W328+'O7 Amortization'!W401+'O7 Amortization'!W474+'O7 Amortization'!W547)</f>
        <v>0</v>
      </c>
      <c r="U15" s="762">
        <f>IF(ISERROR('O7 Amortization'!X328+'O7 Amortization'!X401+'O7 Amortization'!X474+'O7 Amortization'!X547), "-", 'O7 Amortization'!X328+'O7 Amortization'!X401+'O7 Amortization'!X474+'O7 Amortization'!X547)</f>
        <v>0</v>
      </c>
      <c r="V15" s="762">
        <f>IF(ISERROR('O7 Amortization'!Y328+'O7 Amortization'!Y401+'O7 Amortization'!Y474+'O7 Amortization'!Y547), "-", 'O7 Amortization'!Y328+'O7 Amortization'!Y401+'O7 Amortization'!Y474+'O7 Amortization'!Y547)</f>
        <v>0</v>
      </c>
      <c r="W15" s="763">
        <f>IF(ISERROR('O7 Amortization'!Z328+'O7 Amortization'!Z401+'O7 Amortization'!Z474+'O7 Amortization'!Z547), "-", 'O7 Amortization'!Z328+'O7 Amortization'!Z401+'O7 Amortization'!Z474+'O7 Amortization'!Z547)</f>
        <v>0</v>
      </c>
      <c r="X15" s="764"/>
    </row>
    <row r="16" spans="1:25" s="651" customFormat="1" x14ac:dyDescent="0.2">
      <c r="A16" s="801"/>
      <c r="B16" s="760" t="s">
        <v>1470</v>
      </c>
      <c r="C16" s="765">
        <f t="shared" si="0"/>
        <v>38993.072578707564</v>
      </c>
      <c r="D16"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6"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6"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6"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6"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6"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6"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6"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6"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6"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6"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6"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6"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6"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6"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6"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6"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6"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6"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6"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6" s="764"/>
    </row>
    <row r="17" spans="1:24" s="651" customFormat="1" x14ac:dyDescent="0.2">
      <c r="A17" s="801"/>
      <c r="B17" s="760" t="s">
        <v>1471</v>
      </c>
      <c r="C17" s="765">
        <f t="shared" si="0"/>
        <v>34106.194891571984</v>
      </c>
      <c r="D17"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7"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7"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7"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7"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7"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7"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7"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7"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7"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7"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7"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7"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7"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7"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7"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7"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7"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7"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7"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7" s="764"/>
    </row>
    <row r="18" spans="1:24" s="651" customFormat="1" x14ac:dyDescent="0.2">
      <c r="A18" s="801"/>
      <c r="B18" s="760" t="s">
        <v>1472</v>
      </c>
      <c r="C18" s="765">
        <f t="shared" si="0"/>
        <v>94651.262168674235</v>
      </c>
      <c r="D18"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8"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8"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8"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8"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8"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8"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8"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8"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8"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8"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8"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8"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8"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8"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8"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8"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8"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8"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8"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8" s="764"/>
    </row>
    <row r="19" spans="1:24" s="651" customFormat="1" x14ac:dyDescent="0.2">
      <c r="A19" s="801"/>
      <c r="B19" s="760" t="s">
        <v>1490</v>
      </c>
      <c r="C19" s="765">
        <f t="shared" si="0"/>
        <v>13549.031446585865</v>
      </c>
      <c r="D19" s="764">
        <f t="shared" ref="D19:W19" si="1">IF(ISERROR(D36*(D56/D38)),0,D36*(D56/D38))</f>
        <v>4598.3196733166287</v>
      </c>
      <c r="E19" s="764">
        <f t="shared" si="1"/>
        <v>4726.9442860139015</v>
      </c>
      <c r="F19" s="764">
        <f t="shared" si="1"/>
        <v>4216.1442680217415</v>
      </c>
      <c r="G19" s="764">
        <f t="shared" si="1"/>
        <v>0</v>
      </c>
      <c r="H19" s="764">
        <f t="shared" si="1"/>
        <v>0</v>
      </c>
      <c r="I19" s="764">
        <f t="shared" si="1"/>
        <v>0</v>
      </c>
      <c r="J19" s="764">
        <f t="shared" si="1"/>
        <v>0</v>
      </c>
      <c r="K19" s="764">
        <f t="shared" si="1"/>
        <v>0</v>
      </c>
      <c r="L19" s="764">
        <f t="shared" si="1"/>
        <v>7.6232192335912368</v>
      </c>
      <c r="M19" s="764">
        <f t="shared" si="1"/>
        <v>0</v>
      </c>
      <c r="N19" s="764">
        <f t="shared" si="1"/>
        <v>0</v>
      </c>
      <c r="O19" s="764">
        <f t="shared" si="1"/>
        <v>0</v>
      </c>
      <c r="P19" s="764">
        <f t="shared" si="1"/>
        <v>0</v>
      </c>
      <c r="Q19" s="764">
        <f t="shared" si="1"/>
        <v>0</v>
      </c>
      <c r="R19" s="764">
        <f t="shared" si="1"/>
        <v>0</v>
      </c>
      <c r="S19" s="764">
        <f t="shared" si="1"/>
        <v>0</v>
      </c>
      <c r="T19" s="764">
        <f t="shared" si="1"/>
        <v>0</v>
      </c>
      <c r="U19" s="764">
        <f t="shared" si="1"/>
        <v>0</v>
      </c>
      <c r="V19" s="764">
        <f t="shared" si="1"/>
        <v>0</v>
      </c>
      <c r="W19" s="652">
        <f t="shared" si="1"/>
        <v>0</v>
      </c>
      <c r="X19" s="764"/>
    </row>
    <row r="20" spans="1:24" s="651" customFormat="1" x14ac:dyDescent="0.2">
      <c r="A20" s="801"/>
      <c r="B20" s="760" t="s">
        <v>1492</v>
      </c>
      <c r="C20" s="765">
        <f t="shared" si="0"/>
        <v>92266.840686944663</v>
      </c>
      <c r="D20" s="764">
        <f t="shared" ref="D20:W20" si="2">IF(ISERROR((D49/(D49+D64+D70))*D84),0,(D49/(D49+D64+D70))*D84)</f>
        <v>28381.57874644165</v>
      </c>
      <c r="E20" s="764">
        <f t="shared" si="2"/>
        <v>32432.280342913065</v>
      </c>
      <c r="F20" s="764">
        <f t="shared" si="2"/>
        <v>31403.301801621783</v>
      </c>
      <c r="G20" s="764">
        <f t="shared" si="2"/>
        <v>0</v>
      </c>
      <c r="H20" s="764">
        <f t="shared" si="2"/>
        <v>0</v>
      </c>
      <c r="I20" s="764">
        <f t="shared" si="2"/>
        <v>0</v>
      </c>
      <c r="J20" s="764">
        <f t="shared" si="2"/>
        <v>0</v>
      </c>
      <c r="K20" s="764">
        <f t="shared" si="2"/>
        <v>0</v>
      </c>
      <c r="L20" s="764">
        <f t="shared" si="2"/>
        <v>49.679795968175512</v>
      </c>
      <c r="M20" s="764">
        <f t="shared" si="2"/>
        <v>0</v>
      </c>
      <c r="N20" s="764">
        <f t="shared" si="2"/>
        <v>0</v>
      </c>
      <c r="O20" s="764">
        <f t="shared" si="2"/>
        <v>0</v>
      </c>
      <c r="P20" s="764">
        <f t="shared" si="2"/>
        <v>0</v>
      </c>
      <c r="Q20" s="764">
        <f t="shared" si="2"/>
        <v>0</v>
      </c>
      <c r="R20" s="764">
        <f t="shared" si="2"/>
        <v>0</v>
      </c>
      <c r="S20" s="764">
        <f t="shared" si="2"/>
        <v>0</v>
      </c>
      <c r="T20" s="764">
        <f t="shared" si="2"/>
        <v>0</v>
      </c>
      <c r="U20" s="764">
        <f t="shared" si="2"/>
        <v>0</v>
      </c>
      <c r="V20" s="764">
        <f t="shared" si="2"/>
        <v>0</v>
      </c>
      <c r="W20" s="652">
        <f t="shared" si="2"/>
        <v>0</v>
      </c>
      <c r="X20" s="764"/>
    </row>
    <row r="21" spans="1:24" s="764" customFormat="1" x14ac:dyDescent="0.2">
      <c r="A21" s="766"/>
      <c r="B21" s="760" t="s">
        <v>719</v>
      </c>
      <c r="C21" s="765">
        <f t="shared" si="0"/>
        <v>26701.890692056819</v>
      </c>
      <c r="D21" s="764">
        <f t="shared" ref="D21:W21" si="3">IF(ISERROR(D93/D95*D91),0, D93/D95*D91)</f>
        <v>8259.3754205381265</v>
      </c>
      <c r="E21" s="764">
        <f t="shared" si="3"/>
        <v>9438.1775407699024</v>
      </c>
      <c r="F21" s="764">
        <f t="shared" si="3"/>
        <v>8989.8803219702768</v>
      </c>
      <c r="G21" s="764">
        <f t="shared" si="3"/>
        <v>0</v>
      </c>
      <c r="H21" s="764">
        <f t="shared" si="3"/>
        <v>0</v>
      </c>
      <c r="I21" s="764">
        <f t="shared" si="3"/>
        <v>0</v>
      </c>
      <c r="J21" s="764">
        <f t="shared" si="3"/>
        <v>0</v>
      </c>
      <c r="K21" s="764">
        <f t="shared" si="3"/>
        <v>0</v>
      </c>
      <c r="L21" s="764">
        <f t="shared" si="3"/>
        <v>14.457408778514216</v>
      </c>
      <c r="M21" s="764">
        <f t="shared" si="3"/>
        <v>0</v>
      </c>
      <c r="N21" s="764">
        <f t="shared" si="3"/>
        <v>0</v>
      </c>
      <c r="O21" s="764">
        <f t="shared" si="3"/>
        <v>0</v>
      </c>
      <c r="P21" s="764">
        <f t="shared" si="3"/>
        <v>0</v>
      </c>
      <c r="Q21" s="764">
        <f t="shared" si="3"/>
        <v>0</v>
      </c>
      <c r="R21" s="764">
        <f t="shared" si="3"/>
        <v>0</v>
      </c>
      <c r="S21" s="764">
        <f t="shared" si="3"/>
        <v>0</v>
      </c>
      <c r="T21" s="764">
        <f t="shared" si="3"/>
        <v>0</v>
      </c>
      <c r="U21" s="764">
        <f t="shared" si="3"/>
        <v>0</v>
      </c>
      <c r="V21" s="764">
        <f t="shared" si="3"/>
        <v>0</v>
      </c>
      <c r="W21" s="652">
        <f t="shared" si="3"/>
        <v>0</v>
      </c>
    </row>
    <row r="22" spans="1:24" s="764" customFormat="1" x14ac:dyDescent="0.2">
      <c r="A22" s="766"/>
      <c r="B22" s="760" t="s">
        <v>1482</v>
      </c>
      <c r="C22" s="765">
        <f t="shared" si="0"/>
        <v>62644.590775218603</v>
      </c>
      <c r="D22" s="764">
        <f t="shared" ref="D22:W22" si="4">IF(ISERROR(SUM(D20:D21)/D42*D40),0,SUM(D20:D20)/D42*D40)</f>
        <v>18897.929829351087</v>
      </c>
      <c r="E22" s="764">
        <f t="shared" si="4"/>
        <v>22059.718066104946</v>
      </c>
      <c r="F22" s="764">
        <f t="shared" si="4"/>
        <v>21653.817405435122</v>
      </c>
      <c r="G22" s="764">
        <f t="shared" si="4"/>
        <v>0</v>
      </c>
      <c r="H22" s="764">
        <f t="shared" si="4"/>
        <v>0</v>
      </c>
      <c r="I22" s="764">
        <f t="shared" si="4"/>
        <v>0</v>
      </c>
      <c r="J22" s="764">
        <f t="shared" si="4"/>
        <v>0</v>
      </c>
      <c r="K22" s="764">
        <f t="shared" si="4"/>
        <v>0</v>
      </c>
      <c r="L22" s="764">
        <f t="shared" si="4"/>
        <v>33.1254743274487</v>
      </c>
      <c r="M22" s="764">
        <f t="shared" si="4"/>
        <v>0</v>
      </c>
      <c r="N22" s="764">
        <f t="shared" si="4"/>
        <v>0</v>
      </c>
      <c r="O22" s="764">
        <f t="shared" si="4"/>
        <v>0</v>
      </c>
      <c r="P22" s="764">
        <f t="shared" si="4"/>
        <v>0</v>
      </c>
      <c r="Q22" s="764">
        <f t="shared" si="4"/>
        <v>0</v>
      </c>
      <c r="R22" s="764">
        <f t="shared" si="4"/>
        <v>0</v>
      </c>
      <c r="S22" s="764">
        <f t="shared" si="4"/>
        <v>0</v>
      </c>
      <c r="T22" s="764">
        <f t="shared" si="4"/>
        <v>0</v>
      </c>
      <c r="U22" s="764">
        <f t="shared" si="4"/>
        <v>0</v>
      </c>
      <c r="V22" s="764">
        <f t="shared" si="4"/>
        <v>0</v>
      </c>
      <c r="W22" s="652">
        <f t="shared" si="4"/>
        <v>0</v>
      </c>
    </row>
    <row r="23" spans="1:24" s="764" customFormat="1" x14ac:dyDescent="0.2">
      <c r="A23" s="766"/>
      <c r="B23" s="760" t="s">
        <v>1493</v>
      </c>
      <c r="C23" s="765">
        <f t="shared" si="0"/>
        <v>8537.948652070274</v>
      </c>
      <c r="D23" s="764">
        <f>IF(ISERROR('O4 Summary by Class &amp; Accounts'!E209*D58/(D34+D38)),0,('O4 Summary by Class &amp; Accounts'!E209*D58/(D34+D38)))</f>
        <v>2640.9411997070051</v>
      </c>
      <c r="E23" s="764">
        <f>IF(ISERROR('O4 Summary by Class &amp; Accounts'!F209*E58/(E34+E38)),0,('O4 Summary by Class &amp; Accounts'!F209*E58/(E34+E38)))</f>
        <v>3017.8640209993732</v>
      </c>
      <c r="F23" s="764">
        <f>IF(ISERROR('O4 Summary by Class &amp; Accounts'!G209*F58/(F34+F38)),0,('O4 Summary by Class &amp; Accounts'!G209*F58/(F34+F38)))</f>
        <v>2874.5206645637272</v>
      </c>
      <c r="G23" s="764">
        <f>IF(ISERROR('O4 Summary by Class &amp; Accounts'!H209*G58/(G34+G38)),0,('O4 Summary by Class &amp; Accounts'!H209*G58/(G34+G38)))</f>
        <v>0</v>
      </c>
      <c r="H23" s="764">
        <f>IF(ISERROR('O4 Summary by Class &amp; Accounts'!I209*H58/(H34+H38)),0,('O4 Summary by Class &amp; Accounts'!I209*H58/(H34+H38)))</f>
        <v>0</v>
      </c>
      <c r="I23" s="764">
        <f>IF(ISERROR('O4 Summary by Class &amp; Accounts'!J209*I58/(I34+I38)),0,('O4 Summary by Class &amp; Accounts'!J209*I58/(I34+I38)))</f>
        <v>0</v>
      </c>
      <c r="J23" s="764">
        <f>IF(ISERROR('O4 Summary by Class &amp; Accounts'!K209*J58/(J34+J38)),0,('O4 Summary by Class &amp; Accounts'!K209*J58/(J34+J38)))</f>
        <v>0</v>
      </c>
      <c r="K23" s="764">
        <f>IF(ISERROR('O4 Summary by Class &amp; Accounts'!L209*K58/(K34+K38)),0,('O4 Summary by Class &amp; Accounts'!L209*K58/(K34+K38)))</f>
        <v>0</v>
      </c>
      <c r="L23" s="764">
        <f>IF(ISERROR('O4 Summary by Class &amp; Accounts'!M209*L58/(L34+L38)),0,('O4 Summary by Class &amp; Accounts'!M209*L58/(L34+L38)))</f>
        <v>4.6227668001675948</v>
      </c>
      <c r="M23" s="764">
        <f>IF(ISERROR('O4 Summary by Class &amp; Accounts'!N209*M58/(M34+M38)),0,('O4 Summary by Class &amp; Accounts'!N209*M58/(M34+M38)))</f>
        <v>0</v>
      </c>
      <c r="N23" s="764">
        <f>IF(ISERROR('O4 Summary by Class &amp; Accounts'!O209*N58/(N34+N38)),0,('O4 Summary by Class &amp; Accounts'!O209*N58/(N34+N38)))</f>
        <v>0</v>
      </c>
      <c r="O23" s="764">
        <f>IF(ISERROR('O4 Summary by Class &amp; Accounts'!P209*O58/(O34+O38)),0,('O4 Summary by Class &amp; Accounts'!P209*O58/(O34+O38)))</f>
        <v>0</v>
      </c>
      <c r="P23" s="764">
        <f>IF(ISERROR('O4 Summary by Class &amp; Accounts'!Q209*P58/(P34+P38)),0,('O4 Summary by Class &amp; Accounts'!Q209*P58/(P34+P38)))</f>
        <v>0</v>
      </c>
      <c r="Q23" s="764">
        <f>IF(ISERROR('O4 Summary by Class &amp; Accounts'!R209*Q58/(Q34+Q38)),0,('O4 Summary by Class &amp; Accounts'!R209*Q58/(Q34+Q38)))</f>
        <v>0</v>
      </c>
      <c r="R23" s="764">
        <f>IF(ISERROR('O4 Summary by Class &amp; Accounts'!S209*R58/(R34+R38)),0,('O4 Summary by Class &amp; Accounts'!S209*R58/(R34+R38)))</f>
        <v>0</v>
      </c>
      <c r="S23" s="764">
        <f>IF(ISERROR('O4 Summary by Class &amp; Accounts'!T209*S58/(S34+S38)),0,('O4 Summary by Class &amp; Accounts'!T209*S58/(S34+S38)))</f>
        <v>0</v>
      </c>
      <c r="T23" s="764">
        <f>IF(ISERROR('O4 Summary by Class &amp; Accounts'!U209*T58/(T34+T38)),0,('O4 Summary by Class &amp; Accounts'!U209*T58/(T34+T38)))</f>
        <v>0</v>
      </c>
      <c r="U23" s="764">
        <f>IF(ISERROR('O4 Summary by Class &amp; Accounts'!V209*U58/(U34+U38)),0,('O4 Summary by Class &amp; Accounts'!V209*U58/(U34+U38)))</f>
        <v>0</v>
      </c>
      <c r="V23" s="764">
        <f>IF(ISERROR('O4 Summary by Class &amp; Accounts'!W209*V58/(V34+V38)),0,('O4 Summary by Class &amp; Accounts'!W209*V58/(V34+V38)))</f>
        <v>0</v>
      </c>
      <c r="W23" s="652">
        <f>IF(ISERROR('O4 Summary by Class &amp; Accounts'!X209*W58/(W34+W38)),0,('O4 Summary by Class &amp; Accounts'!X209*W58/(W34+W38)))</f>
        <v>0</v>
      </c>
    </row>
    <row r="24" spans="1:24" s="764" customFormat="1" x14ac:dyDescent="0.2">
      <c r="A24" s="766"/>
      <c r="B24" s="760" t="s">
        <v>1494</v>
      </c>
      <c r="C24" s="765">
        <f t="shared" si="0"/>
        <v>63404.67041127332</v>
      </c>
      <c r="D24" s="764">
        <f>IF(ISERROR('O4 Summary by Class &amp; Accounts'!E207*D58/(D34+D38)),0,('O4 Summary by Class &amp; Accounts'!E207*D58/(D34+D38)))</f>
        <v>19612.205831476018</v>
      </c>
      <c r="E24" s="764">
        <f>IF(ISERROR('O4 Summary by Class &amp; Accounts'!F207*E58/(E34+E38)),0,('O4 Summary by Class &amp; Accounts'!F207*E58/(E34+E38)))</f>
        <v>22411.316979648003</v>
      </c>
      <c r="F24" s="764">
        <f>IF(ISERROR('O4 Summary by Class &amp; Accounts'!G207*F58/(F34+F38)),0,('O4 Summary by Class &amp; Accounts'!G207*F58/(F34+F38)))</f>
        <v>21346.817924802552</v>
      </c>
      <c r="G24" s="764">
        <f>IF(ISERROR('O4 Summary by Class &amp; Accounts'!H207*G58/(G34+G38)),0,('O4 Summary by Class &amp; Accounts'!H207*G58/(G34+G38)))</f>
        <v>0</v>
      </c>
      <c r="H24" s="764">
        <f>IF(ISERROR('O4 Summary by Class &amp; Accounts'!I207*H58/(H34+H38)),0,('O4 Summary by Class &amp; Accounts'!I207*H58/(H34+H38)))</f>
        <v>0</v>
      </c>
      <c r="I24" s="764">
        <f>IF(ISERROR('O4 Summary by Class &amp; Accounts'!J207*I58/(I34+I38)),0,('O4 Summary by Class &amp; Accounts'!J207*I58/(I34+I38)))</f>
        <v>0</v>
      </c>
      <c r="J24" s="764">
        <f>IF(ISERROR('O4 Summary by Class &amp; Accounts'!K207*J58/(J34+J38)),0,('O4 Summary by Class &amp; Accounts'!K207*J58/(J34+J38)))</f>
        <v>0</v>
      </c>
      <c r="K24" s="764">
        <f>IF(ISERROR('O4 Summary by Class &amp; Accounts'!L207*K58/(K34+K38)),0,('O4 Summary by Class &amp; Accounts'!L207*K58/(K34+K38)))</f>
        <v>0</v>
      </c>
      <c r="L24" s="764">
        <f>IF(ISERROR('O4 Summary by Class &amp; Accounts'!M207*L58/(L34+L38)),0,('O4 Summary by Class &amp; Accounts'!M207*L58/(L34+L38)))</f>
        <v>34.329675346751017</v>
      </c>
      <c r="M24" s="764">
        <f>IF(ISERROR('O4 Summary by Class &amp; Accounts'!N207*M58/(M34+M38)),0,('O4 Summary by Class &amp; Accounts'!N207*M58/(M34+M38)))</f>
        <v>0</v>
      </c>
      <c r="N24" s="764">
        <f>IF(ISERROR('O4 Summary by Class &amp; Accounts'!O207*N58/(N34+N38)),0,('O4 Summary by Class &amp; Accounts'!O207*N58/(N34+N38)))</f>
        <v>0</v>
      </c>
      <c r="O24" s="764">
        <f>IF(ISERROR('O4 Summary by Class &amp; Accounts'!P207*O58/(O34+O38)),0,('O4 Summary by Class &amp; Accounts'!P207*O58/(O34+O38)))</f>
        <v>0</v>
      </c>
      <c r="P24" s="764">
        <f>IF(ISERROR('O4 Summary by Class &amp; Accounts'!Q207*P58/(P34+P38)),0,('O4 Summary by Class &amp; Accounts'!Q207*P58/(P34+P38)))</f>
        <v>0</v>
      </c>
      <c r="Q24" s="764">
        <f>IF(ISERROR('O4 Summary by Class &amp; Accounts'!R207*Q58/(Q34+Q38)),0,('O4 Summary by Class &amp; Accounts'!R207*Q58/(Q34+Q38)))</f>
        <v>0</v>
      </c>
      <c r="R24" s="764">
        <f>IF(ISERROR('O4 Summary by Class &amp; Accounts'!S207*R58/(R34+R38)),0,('O4 Summary by Class &amp; Accounts'!S207*R58/(R34+R38)))</f>
        <v>0</v>
      </c>
      <c r="S24" s="764">
        <f>IF(ISERROR('O4 Summary by Class &amp; Accounts'!T207*S58/(S34+S38)),0,('O4 Summary by Class &amp; Accounts'!T207*S58/(S34+S38)))</f>
        <v>0</v>
      </c>
      <c r="T24" s="764">
        <f>IF(ISERROR('O4 Summary by Class &amp; Accounts'!U207*T58/(T34+T38)),0,('O4 Summary by Class &amp; Accounts'!U207*T58/(T34+T38)))</f>
        <v>0</v>
      </c>
      <c r="U24" s="764">
        <f>IF(ISERROR('O4 Summary by Class &amp; Accounts'!V207*U58/(U34+U38)),0,('O4 Summary by Class &amp; Accounts'!V207*U58/(U34+U38)))</f>
        <v>0</v>
      </c>
      <c r="V24" s="764">
        <f>IF(ISERROR('O4 Summary by Class &amp; Accounts'!W207*V58/(V34+V38)),0,('O4 Summary by Class &amp; Accounts'!W207*V58/(V34+V38)))</f>
        <v>0</v>
      </c>
      <c r="W24" s="652">
        <f>IF(ISERROR('O4 Summary by Class &amp; Accounts'!X207*W58/(W34+W38)),0,('O4 Summary by Class &amp; Accounts'!X207*W58/(W34+W38)))</f>
        <v>0</v>
      </c>
    </row>
    <row r="25" spans="1:24" s="764" customFormat="1" x14ac:dyDescent="0.2">
      <c r="A25" s="766"/>
      <c r="B25" s="760" t="s">
        <v>1495</v>
      </c>
      <c r="C25" s="765">
        <f t="shared" si="0"/>
        <v>97965.234049076782</v>
      </c>
      <c r="D25" s="764">
        <f>IF(ISERROR(D58/(D34+D38)*'O1 Revenue to cost|RR'!D38),0,(D58/(D34+D38)*'O1 Revenue to cost|RR'!D38))</f>
        <v>30302.410248908225</v>
      </c>
      <c r="E25" s="764">
        <f>IF(ISERROR(E58/(E34+E38)*'O1 Revenue to cost|RR'!E38),0,(E58/(E34+E38)*'O1 Revenue to cost|RR'!E38))</f>
        <v>34627.25851294546</v>
      </c>
      <c r="F25" s="764">
        <f>IF(ISERROR(F58/(F34+F38)*'O1 Revenue to cost|RR'!F38),0,(F58/(F34+F38)*'O1 Revenue to cost|RR'!F38))</f>
        <v>32982.52322173553</v>
      </c>
      <c r="G25" s="764">
        <f>IF(ISERROR(G58/(G34+G38)*'O1 Revenue to cost|RR'!G38),0,(G58/(G34+G38)*'O1 Revenue to cost|RR'!G38))</f>
        <v>0</v>
      </c>
      <c r="H25" s="764">
        <f>IF(ISERROR(H58/(H34+H38)*'O1 Revenue to cost|RR'!H38),0,(H58/(H34+H38)*'O1 Revenue to cost|RR'!H38))</f>
        <v>0</v>
      </c>
      <c r="I25" s="764">
        <f>IF(ISERROR(I58/(I34+I38)*'O1 Revenue to cost|RR'!I38),0,(I58/(I34+I38)*'O1 Revenue to cost|RR'!I38))</f>
        <v>0</v>
      </c>
      <c r="J25" s="764">
        <f>IF(ISERROR(J58/(J34+J38)*'O1 Revenue to cost|RR'!J38),0,(J58/(J34+J38)*'O1 Revenue to cost|RR'!J38))</f>
        <v>0</v>
      </c>
      <c r="K25" s="764">
        <f>IF(ISERROR(K58/(K34+K38)*'O1 Revenue to cost|RR'!K38),0,(K58/(K34+K38)*'O1 Revenue to cost|RR'!K38))</f>
        <v>0</v>
      </c>
      <c r="L25" s="764">
        <f>IF(ISERROR(L58/(L34+L38)*'O1 Revenue to cost|RR'!L38),0,(L58/(L34+L38)*'O1 Revenue to cost|RR'!L38))</f>
        <v>53.042065487581567</v>
      </c>
      <c r="M25" s="764">
        <f>IF(ISERROR(M58/(M34+M38)*'O1 Revenue to cost|RR'!M38),0,(M58/(M34+M38)*'O1 Revenue to cost|RR'!M38))</f>
        <v>0</v>
      </c>
      <c r="N25" s="764">
        <f>IF(ISERROR(N58/(N34+N38)*'O1 Revenue to cost|RR'!N38),0,(N58/(N34+N38)*'O1 Revenue to cost|RR'!N38))</f>
        <v>0</v>
      </c>
      <c r="O25" s="764">
        <f>IF(ISERROR(O58/(O34+O38)*'O1 Revenue to cost|RR'!O38),0,(O58/(O34+O38)*'O1 Revenue to cost|RR'!O38))</f>
        <v>0</v>
      </c>
      <c r="P25" s="764">
        <f>IF(ISERROR(P58/(P34+P38)*'O1 Revenue to cost|RR'!P38),0,(P58/(P34+P38)*'O1 Revenue to cost|RR'!P38))</f>
        <v>0</v>
      </c>
      <c r="Q25" s="764">
        <f>IF(ISERROR(Q58/(Q34+Q38)*'O1 Revenue to cost|RR'!Q38),0,(Q58/(Q34+Q38)*'O1 Revenue to cost|RR'!Q38))</f>
        <v>0</v>
      </c>
      <c r="R25" s="764">
        <f>IF(ISERROR(R58/(R34+R38)*'O1 Revenue to cost|RR'!R38),0,(R58/(R34+R38)*'O1 Revenue to cost|RR'!R38))</f>
        <v>0</v>
      </c>
      <c r="S25" s="764">
        <f>IF(ISERROR(S58/(S34+S38)*'O1 Revenue to cost|RR'!S38),0,(S58/(S34+S38)*'O1 Revenue to cost|RR'!S38))</f>
        <v>0</v>
      </c>
      <c r="T25" s="764">
        <f>IF(ISERROR(T58/(T34+T38)*'O1 Revenue to cost|RR'!T38),0,(T58/(T34+T38)*'O1 Revenue to cost|RR'!T38))</f>
        <v>0</v>
      </c>
      <c r="U25" s="764">
        <f>IF(ISERROR(U58/(U34+U38)*'O1 Revenue to cost|RR'!U38),0,(U58/(U34+U38)*'O1 Revenue to cost|RR'!U38))</f>
        <v>0</v>
      </c>
      <c r="V25" s="764">
        <f>IF(ISERROR(V58/(V34+V38)*'O1 Revenue to cost|RR'!V38),0,(V58/(V34+V38)*'O1 Revenue to cost|RR'!V38))</f>
        <v>0</v>
      </c>
      <c r="W25" s="652">
        <f>IF(ISERROR(W58/(W34+W38)*'O1 Revenue to cost|RR'!W38),0,(W58/(W34+W38)*'O1 Revenue to cost|RR'!W38))</f>
        <v>0</v>
      </c>
    </row>
    <row r="26" spans="1:24" s="850" customFormat="1" ht="23.25" customHeight="1" x14ac:dyDescent="0.2">
      <c r="B26" s="903" t="s">
        <v>763</v>
      </c>
      <c r="C26" s="2170">
        <f>IF(SUM(C15:C25)=SUM(D26:W26), SUM(C15:C25), "Error - Please Revise")</f>
        <v>545307.94817865093</v>
      </c>
      <c r="D26" s="884">
        <f t="shared" ref="D26:W26" si="5">SUM(D15:D25)</f>
        <v>206619.85397230581</v>
      </c>
      <c r="E26" s="884">
        <f t="shared" si="5"/>
        <v>168251.39415276313</v>
      </c>
      <c r="F26" s="884">
        <f t="shared" si="5"/>
        <v>151375.89117899566</v>
      </c>
      <c r="G26" s="884">
        <f t="shared" si="5"/>
        <v>0</v>
      </c>
      <c r="H26" s="884">
        <f t="shared" si="5"/>
        <v>0</v>
      </c>
      <c r="I26" s="884">
        <f t="shared" si="5"/>
        <v>8.5017274496862889</v>
      </c>
      <c r="J26" s="884">
        <f t="shared" si="5"/>
        <v>18591.290200356474</v>
      </c>
      <c r="K26" s="884">
        <f t="shared" si="5"/>
        <v>0</v>
      </c>
      <c r="L26" s="884">
        <f t="shared" si="5"/>
        <v>461.01694678025575</v>
      </c>
      <c r="M26" s="884">
        <f t="shared" si="5"/>
        <v>0</v>
      </c>
      <c r="N26" s="884">
        <f t="shared" si="5"/>
        <v>0</v>
      </c>
      <c r="O26" s="884">
        <f t="shared" si="5"/>
        <v>0</v>
      </c>
      <c r="P26" s="884">
        <f t="shared" si="5"/>
        <v>0</v>
      </c>
      <c r="Q26" s="884">
        <f t="shared" si="5"/>
        <v>0</v>
      </c>
      <c r="R26" s="884">
        <f t="shared" si="5"/>
        <v>0</v>
      </c>
      <c r="S26" s="884">
        <f t="shared" si="5"/>
        <v>0</v>
      </c>
      <c r="T26" s="884">
        <f t="shared" si="5"/>
        <v>0</v>
      </c>
      <c r="U26" s="884">
        <f t="shared" si="5"/>
        <v>0</v>
      </c>
      <c r="V26" s="884">
        <f t="shared" si="5"/>
        <v>0</v>
      </c>
      <c r="W26" s="885">
        <f t="shared" si="5"/>
        <v>0</v>
      </c>
      <c r="X26" s="166"/>
    </row>
    <row r="27" spans="1:24" s="767" customFormat="1" x14ac:dyDescent="0.2">
      <c r="C27" s="804"/>
      <c r="D27" s="773"/>
      <c r="E27" s="773"/>
      <c r="F27" s="773"/>
      <c r="G27" s="773"/>
      <c r="H27" s="773"/>
      <c r="I27" s="773"/>
      <c r="J27" s="773"/>
      <c r="K27" s="773"/>
      <c r="L27" s="773"/>
      <c r="M27" s="773"/>
      <c r="N27" s="773"/>
      <c r="O27" s="773"/>
      <c r="P27" s="773"/>
      <c r="Q27" s="773"/>
      <c r="R27" s="773"/>
      <c r="S27" s="773"/>
      <c r="T27" s="773"/>
      <c r="U27" s="773"/>
      <c r="V27" s="773"/>
      <c r="W27" s="774"/>
      <c r="X27" s="773"/>
    </row>
    <row r="28" spans="1:24" s="767" customFormat="1" x14ac:dyDescent="0.2">
      <c r="B28" s="767" t="s">
        <v>83</v>
      </c>
      <c r="C28" s="768">
        <f>SUM(D28:W28)</f>
        <v>150749.34339816545</v>
      </c>
      <c r="D28" s="769">
        <f>IF('I8 Demand Data'!$C$15="4 NCP",'E3 PLCC'!C55,IF('I8 Demand Data'!$C$15="1 NCP",'E3 PLCC'!C42,'E3 PLCC'!C68))</f>
        <v>46629.485375560151</v>
      </c>
      <c r="E28" s="769">
        <f>IF('I8 Demand Data'!$C$15="4 NCP",'E3 PLCC'!D55,IF('I8 Demand Data'!$C$15="1 NCP",'E3 PLCC'!D42,'E3 PLCC'!D68))</f>
        <v>53284.581363731806</v>
      </c>
      <c r="F28" s="769">
        <f>IF('I8 Demand Data'!$C$15="4 NCP",'E3 PLCC'!E55,IF('I8 Demand Data'!$C$15="1 NCP",'E3 PLCC'!E42,'E3 PLCC'!E68))</f>
        <v>50753.655289595386</v>
      </c>
      <c r="G28" s="769">
        <f>IF('I8 Demand Data'!$C$15="4 NCP",'E3 PLCC'!F55,IF('I8 Demand Data'!$C$15="1 NCP",'E3 PLCC'!F42,'E3 PLCC'!F68))</f>
        <v>0</v>
      </c>
      <c r="H28" s="769">
        <f>IF('I8 Demand Data'!$C$15="4 NCP",'E3 PLCC'!G55,IF('I8 Demand Data'!$C$15="1 NCP",'E3 PLCC'!G42,'E3 PLCC'!G68))</f>
        <v>0</v>
      </c>
      <c r="I28" s="769">
        <f>IF('I8 Demand Data'!$C$15="4 NCP",'E3 PLCC'!H55,IF('I8 Demand Data'!$C$15="1 NCP",'E3 PLCC'!H42,'E3 PLCC'!H68))</f>
        <v>0</v>
      </c>
      <c r="J28" s="769">
        <f>IF('I8 Demand Data'!$C$15="4 NCP",'E3 PLCC'!I55,IF('I8 Demand Data'!$C$15="1 NCP",'E3 PLCC'!I42,'E3 PLCC'!I68))</f>
        <v>0</v>
      </c>
      <c r="K28" s="769">
        <f>IF('I8 Demand Data'!$C$15="4 NCP",'E3 PLCC'!J55,IF('I8 Demand Data'!$C$15="1 NCP",'E3 PLCC'!J42,'E3 PLCC'!J68))</f>
        <v>0</v>
      </c>
      <c r="L28" s="769">
        <f>IF('I8 Demand Data'!$C$15="4 NCP",'E3 PLCC'!K55,IF('I8 Demand Data'!$C$15="1 NCP",'E3 PLCC'!K42,'E3 PLCC'!K68))</f>
        <v>81.621369278102236</v>
      </c>
      <c r="M28" s="769">
        <f>IF('I8 Demand Data'!$C$15="4 NCP",'E3 PLCC'!L55,IF('I8 Demand Data'!$C$15="1 NCP",'E3 PLCC'!L42,'E3 PLCC'!L68))</f>
        <v>0</v>
      </c>
      <c r="N28" s="769">
        <f>IF('I8 Demand Data'!$C$15="4 NCP",'E3 PLCC'!M55,IF('I8 Demand Data'!$C$15="1 NCP",'E3 PLCC'!M42,'E3 PLCC'!M68))</f>
        <v>0</v>
      </c>
      <c r="O28" s="769">
        <f>IF('I8 Demand Data'!$C$15="4 NCP",'E3 PLCC'!N55,IF('I8 Demand Data'!$C$15="1 NCP",'E3 PLCC'!N42,'E3 PLCC'!N68))</f>
        <v>0</v>
      </c>
      <c r="P28" s="769">
        <f>IF('I8 Demand Data'!$C$15="4 NCP",'E3 PLCC'!O55,IF('I8 Demand Data'!$C$15="1 NCP",'E3 PLCC'!O42,'E3 PLCC'!O68))</f>
        <v>0</v>
      </c>
      <c r="Q28" s="769">
        <f>IF('I8 Demand Data'!$C$15="4 NCP",'E3 PLCC'!P55,IF('I8 Demand Data'!$C$15="1 NCP",'E3 PLCC'!P42,'E3 PLCC'!P68))</f>
        <v>0</v>
      </c>
      <c r="R28" s="769">
        <f>IF('I8 Demand Data'!$C$15="4 NCP",'E3 PLCC'!Q55,IF('I8 Demand Data'!$C$15="1 NCP",'E3 PLCC'!Q42,'E3 PLCC'!Q68))</f>
        <v>0</v>
      </c>
      <c r="S28" s="769">
        <f>IF('I8 Demand Data'!$C$15="4 NCP",'E3 PLCC'!R55,IF('I8 Demand Data'!$C$15="1 NCP",'E3 PLCC'!R42,'E3 PLCC'!R68))</f>
        <v>0</v>
      </c>
      <c r="T28" s="769">
        <f>IF('I8 Demand Data'!$C$15="4 NCP",'E3 PLCC'!S55,IF('I8 Demand Data'!$C$15="1 NCP",'E3 PLCC'!S42,'E3 PLCC'!S68))</f>
        <v>0</v>
      </c>
      <c r="U28" s="769">
        <f>IF('I8 Demand Data'!$C$15="4 NCP",'E3 PLCC'!T55,IF('I8 Demand Data'!$C$15="1 NCP",'E3 PLCC'!T42,'E3 PLCC'!T68))</f>
        <v>0</v>
      </c>
      <c r="V28" s="769">
        <f>IF('I8 Demand Data'!$C$15="4 NCP",'E3 PLCC'!U55,IF('I8 Demand Data'!$C$15="1 NCP",'E3 PLCC'!U42,'E3 PLCC'!U68))</f>
        <v>0</v>
      </c>
      <c r="W28" s="770">
        <f>IF('I8 Demand Data'!$C$15="4 NCP",'E3 PLCC'!V55,IF('I8 Demand Data'!$C$15="1 NCP",'E3 PLCC'!V42,'E3 PLCC'!V68))</f>
        <v>0</v>
      </c>
      <c r="X28" s="773"/>
    </row>
    <row r="29" spans="1:24" s="767" customFormat="1" x14ac:dyDescent="0.2">
      <c r="B29" s="767" t="s">
        <v>78</v>
      </c>
      <c r="C29" s="768">
        <f>SUM(D29:W29)</f>
        <v>15620.930802995894</v>
      </c>
      <c r="D29" s="769">
        <f>IF('I8 Demand Data'!$C$15="4 NCP",MIN('E3 PLCC'!C27*4,'E3 PLCC'!C49),IF('I8 Demand Data'!$C$15="1 NCP",MIN('E3 PLCC'!C27,'E3 PLCC'!C36),MIN('E3 PLCC'!C27*12,'E3 PLCC'!C62)))</f>
        <v>13043.8</v>
      </c>
      <c r="E29" s="769">
        <f>IF('I8 Demand Data'!$C$15="4 NCP",MIN('E3 PLCC'!D27*4,'E3 PLCC'!D49),IF('I8 Demand Data'!$C$15="1 NCP",MIN('E3 PLCC'!D27,'E3 PLCC'!D36),MIN('E3 PLCC'!D27*12,'E3 PLCC'!D62)))</f>
        <v>2146.666666666667</v>
      </c>
      <c r="F29" s="769">
        <f>IF('I8 Demand Data'!$C$15="4 NCP",MIN('E3 PLCC'!E27*4,'E3 PLCC'!E49),IF('I8 Demand Data'!$C$15="1 NCP",MIN('E3 PLCC'!E27,'E3 PLCC'!E36),MIN('E3 PLCC'!E27*12,'E3 PLCC'!E62)))</f>
        <v>209.6</v>
      </c>
      <c r="G29" s="769">
        <f>IF('I8 Demand Data'!$C$15="4 NCP",MIN('E3 PLCC'!F27*4,'E3 PLCC'!F49),IF('I8 Demand Data'!$C$15="1 NCP",MIN('E3 PLCC'!F27,'E3 PLCC'!F36),MIN('E3 PLCC'!F27*12,'E3 PLCC'!F62)))</f>
        <v>0</v>
      </c>
      <c r="H29" s="769">
        <f>IF('I8 Demand Data'!$C$15="4 NCP",MIN('E3 PLCC'!G27*4,'E3 PLCC'!G49),IF('I8 Demand Data'!$C$15="1 NCP",MIN('E3 PLCC'!G27,'E3 PLCC'!G36),MIN('E3 PLCC'!G27*12,'E3 PLCC'!G62)))</f>
        <v>0</v>
      </c>
      <c r="I29" s="769">
        <f>IF('I8 Demand Data'!$C$15="4 NCP",MIN('E3 PLCC'!H27*4,'E3 PLCC'!H49),IF('I8 Demand Data'!$C$15="1 NCP",MIN('E3 PLCC'!H27,'E3 PLCC'!H36),MIN('E3 PLCC'!H27*12,'E3 PLCC'!H62)))</f>
        <v>0</v>
      </c>
      <c r="J29" s="769">
        <f>IF('I8 Demand Data'!$C$15="4 NCP",MIN('E3 PLCC'!I27*4,'E3 PLCC'!I49),IF('I8 Demand Data'!$C$15="1 NCP",MIN('E3 PLCC'!I27,'E3 PLCC'!I36),MIN('E3 PLCC'!I27*12,'E3 PLCC'!I62)))</f>
        <v>179.26413632922581</v>
      </c>
      <c r="K29" s="769">
        <f>IF('I8 Demand Data'!$C$15="4 NCP",MIN('E3 PLCC'!J27*4,'E3 PLCC'!J49),IF('I8 Demand Data'!$C$15="1 NCP",MIN('E3 PLCC'!J27,'E3 PLCC'!J36),MIN('E3 PLCC'!J27*12,'E3 PLCC'!J62)))</f>
        <v>0</v>
      </c>
      <c r="L29" s="769">
        <f>IF('I8 Demand Data'!$C$15="4 NCP",MIN('E3 PLCC'!K27*4,'E3 PLCC'!K49),IF('I8 Demand Data'!$C$15="1 NCP",MIN('E3 PLCC'!K27,'E3 PLCC'!K36),MIN('E3 PLCC'!K27*12,'E3 PLCC'!K62)))</f>
        <v>41.6</v>
      </c>
      <c r="M29" s="769">
        <f>IF('I8 Demand Data'!$C$15="4 NCP",MIN('E3 PLCC'!L27*4,'E3 PLCC'!L49),IF('I8 Demand Data'!$C$15="1 NCP",MIN('E3 PLCC'!L27,'E3 PLCC'!L36),MIN('E3 PLCC'!L27*12,'E3 PLCC'!L62)))</f>
        <v>0</v>
      </c>
      <c r="N29" s="769">
        <f>IF('I8 Demand Data'!$C$15="4 NCP",MIN('E3 PLCC'!M27*4,'E3 PLCC'!M49),IF('I8 Demand Data'!$C$15="1 NCP",MIN('E3 PLCC'!M27,'E3 PLCC'!M36),MIN('E3 PLCC'!M27*12,'E3 PLCC'!M62)))</f>
        <v>0</v>
      </c>
      <c r="O29" s="769">
        <f>IF('I8 Demand Data'!$C$15="4 NCP",MIN('E3 PLCC'!N27*4,'E3 PLCC'!N49),IF('I8 Demand Data'!$C$15="1 NCP",MIN('E3 PLCC'!N27,'E3 PLCC'!N36),MIN('E3 PLCC'!N27*12,'E3 PLCC'!N62)))</f>
        <v>0</v>
      </c>
      <c r="P29" s="769">
        <f>IF('I8 Demand Data'!$C$15="4 NCP",MIN('E3 PLCC'!O27*4,'E3 PLCC'!O49),IF('I8 Demand Data'!$C$15="1 NCP",MIN('E3 PLCC'!O27,'E3 PLCC'!O36),MIN('E3 PLCC'!O27*12,'E3 PLCC'!O62)))</f>
        <v>0</v>
      </c>
      <c r="Q29" s="769">
        <f>IF('I8 Demand Data'!$C$15="4 NCP",MIN('E3 PLCC'!P27*4,'E3 PLCC'!P49),IF('I8 Demand Data'!$C$15="1 NCP",MIN('E3 PLCC'!P27,'E3 PLCC'!P36),MIN('E3 PLCC'!P27*12,'E3 PLCC'!P62)))</f>
        <v>0</v>
      </c>
      <c r="R29" s="769">
        <f>IF('I8 Demand Data'!$C$15="4 NCP",MIN('E3 PLCC'!Q27*4,'E3 PLCC'!Q49),IF('I8 Demand Data'!$C$15="1 NCP",MIN('E3 PLCC'!Q27,'E3 PLCC'!Q36),MIN('E3 PLCC'!Q27*12,'E3 PLCC'!Q62)))</f>
        <v>0</v>
      </c>
      <c r="S29" s="769">
        <f>IF('I8 Demand Data'!$C$15="4 NCP",MIN('E3 PLCC'!R27*4,'E3 PLCC'!R49),IF('I8 Demand Data'!$C$15="1 NCP",MIN('E3 PLCC'!R27,'E3 PLCC'!R36),MIN('E3 PLCC'!R27*12,'E3 PLCC'!R62)))</f>
        <v>0</v>
      </c>
      <c r="T29" s="769">
        <f>IF('I8 Demand Data'!$C$15="4 NCP",MIN('E3 PLCC'!S27*4,'E3 PLCC'!S49),IF('I8 Demand Data'!$C$15="1 NCP",MIN('E3 PLCC'!S27,'E3 PLCC'!S36),MIN('E3 PLCC'!S27*12,'E3 PLCC'!S62)))</f>
        <v>0</v>
      </c>
      <c r="U29" s="769">
        <f>IF('I8 Demand Data'!$C$15="4 NCP",MIN('E3 PLCC'!T27*4,'E3 PLCC'!T49),IF('I8 Demand Data'!$C$15="1 NCP",MIN('E3 PLCC'!T27,'E3 PLCC'!T36),MIN('E3 PLCC'!T27*12,'E3 PLCC'!T62)))</f>
        <v>0</v>
      </c>
      <c r="V29" s="769">
        <f>IF('I8 Demand Data'!$C$15="4 NCP",MIN('E3 PLCC'!U27*4,'E3 PLCC'!U49),IF('I8 Demand Data'!$C$15="1 NCP",MIN('E3 PLCC'!U27,'E3 PLCC'!U36),MIN('E3 PLCC'!U27*12,'E3 PLCC'!U62)))</f>
        <v>0</v>
      </c>
      <c r="W29" s="770">
        <f>IF('I8 Demand Data'!$C$15="4 NCP",MIN('E3 PLCC'!V27*4,'E3 PLCC'!V49),IF('I8 Demand Data'!$C$15="1 NCP",MIN('E3 PLCC'!V27,'E3 PLCC'!V36),MIN('E3 PLCC'!V27*12,'E3 PLCC'!V62)))</f>
        <v>0</v>
      </c>
      <c r="X29" s="773"/>
    </row>
    <row r="30" spans="1:24" s="767" customFormat="1" x14ac:dyDescent="0.2">
      <c r="B30" s="767" t="s">
        <v>79</v>
      </c>
      <c r="C30" s="772">
        <f>SUM(D30:W30)</f>
        <v>65436.792010665558</v>
      </c>
      <c r="D30" s="773">
        <f>IF(ISERROR(D26/D28),0,D26/D28*D29)</f>
        <v>57798.36576657879</v>
      </c>
      <c r="E30" s="773">
        <f t="shared" ref="E30:W30" si="6">IF(ISERROR(E26/E28),0,E26/E28*E29)</f>
        <v>6778.3146682234947</v>
      </c>
      <c r="F30" s="773">
        <f t="shared" si="6"/>
        <v>625.14486119430069</v>
      </c>
      <c r="G30" s="773">
        <f t="shared" si="6"/>
        <v>0</v>
      </c>
      <c r="H30" s="773">
        <f t="shared" si="6"/>
        <v>0</v>
      </c>
      <c r="I30" s="773">
        <f t="shared" si="6"/>
        <v>0</v>
      </c>
      <c r="J30" s="773">
        <f t="shared" si="6"/>
        <v>0</v>
      </c>
      <c r="K30" s="773">
        <f t="shared" si="6"/>
        <v>0</v>
      </c>
      <c r="L30" s="773">
        <f t="shared" si="6"/>
        <v>234.96671466897192</v>
      </c>
      <c r="M30" s="773">
        <f t="shared" si="6"/>
        <v>0</v>
      </c>
      <c r="N30" s="773">
        <f t="shared" si="6"/>
        <v>0</v>
      </c>
      <c r="O30" s="773">
        <f t="shared" si="6"/>
        <v>0</v>
      </c>
      <c r="P30" s="773">
        <f t="shared" si="6"/>
        <v>0</v>
      </c>
      <c r="Q30" s="773">
        <f t="shared" si="6"/>
        <v>0</v>
      </c>
      <c r="R30" s="773">
        <f t="shared" si="6"/>
        <v>0</v>
      </c>
      <c r="S30" s="773">
        <f t="shared" si="6"/>
        <v>0</v>
      </c>
      <c r="T30" s="773">
        <f t="shared" si="6"/>
        <v>0</v>
      </c>
      <c r="U30" s="773">
        <f t="shared" si="6"/>
        <v>0</v>
      </c>
      <c r="V30" s="773">
        <f t="shared" si="6"/>
        <v>0</v>
      </c>
      <c r="W30" s="774">
        <f t="shared" si="6"/>
        <v>0</v>
      </c>
      <c r="X30" s="773"/>
    </row>
    <row r="31" spans="1:24" s="651" customFormat="1" x14ac:dyDescent="0.2">
      <c r="A31" s="648"/>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x14ac:dyDescent="0.2">
      <c r="B32" s="767" t="s">
        <v>349</v>
      </c>
      <c r="C32" s="765">
        <f>SUM(D32:W32)</f>
        <v>7196875.9800000004</v>
      </c>
      <c r="D32" s="764">
        <f>SUM('O4 Summary by Class &amp; Accounts'!E60:E73)+SUM('O4 Summary by Class &amp; Accounts'!E74:E76)+SUM('O4 Summary by Class &amp; Accounts'!E77) +SUM('O4 Summary by Class &amp; Accounts'!E79:E80)</f>
        <v>4037623.6974875103</v>
      </c>
      <c r="E32" s="764">
        <f>SUM('O4 Summary by Class &amp; Accounts'!F60:F73)+SUM('O4 Summary by Class &amp; Accounts'!F74:F76)+SUM('O4 Summary by Class &amp; Accounts'!F77) +SUM('O4 Summary by Class &amp; Accounts'!F79:F80)</f>
        <v>1491656.2714712024</v>
      </c>
      <c r="F32" s="764">
        <f>SUM('O4 Summary by Class &amp; Accounts'!G60:G73)+SUM('O4 Summary by Class &amp; Accounts'!G74:G76)+SUM('O4 Summary by Class &amp; Accounts'!G77) +SUM('O4 Summary by Class &amp; Accounts'!G79:G80)</f>
        <v>1195931.1595758605</v>
      </c>
      <c r="G32" s="764">
        <f>SUM('O4 Summary by Class &amp; Accounts'!H60:H73)+SUM('O4 Summary by Class &amp; Accounts'!H74:H76)+SUM('O4 Summary by Class &amp; Accounts'!H77) +SUM('O4 Summary by Class &amp; Accounts'!H79:H80)</f>
        <v>0</v>
      </c>
      <c r="H32" s="764">
        <f>SUM('O4 Summary by Class &amp; Accounts'!I60:I73)+SUM('O4 Summary by Class &amp; Accounts'!I74:I76)+SUM('O4 Summary by Class &amp; Accounts'!I77) +SUM('O4 Summary by Class &amp; Accounts'!I79:I80)</f>
        <v>0</v>
      </c>
      <c r="I32" s="764">
        <f>SUM('O4 Summary by Class &amp; Accounts'!J60:J73)+SUM('O4 Summary by Class &amp; Accounts'!J74:J76)+SUM('O4 Summary by Class &amp; Accounts'!J77) +SUM('O4 Summary by Class &amp; Accounts'!J79:J80)</f>
        <v>253917.05583512248</v>
      </c>
      <c r="J32" s="764">
        <f>SUM('O4 Summary by Class &amp; Accounts'!K60:K73)+SUM('O4 Summary by Class &amp; Accounts'!K74:K76)+SUM('O4 Summary by Class &amp; Accounts'!K77) +SUM('O4 Summary by Class &amp; Accounts'!K79:K80)</f>
        <v>208773.90300067066</v>
      </c>
      <c r="K32" s="764">
        <f>SUM('O4 Summary by Class &amp; Accounts'!L60:L73)+SUM('O4 Summary by Class &amp; Accounts'!L74:L76)+SUM('O4 Summary by Class &amp; Accounts'!L77) +SUM('O4 Summary by Class &amp; Accounts'!L79:L80)</f>
        <v>0</v>
      </c>
      <c r="L32" s="764">
        <f>SUM('O4 Summary by Class &amp; Accounts'!M60:M73)+SUM('O4 Summary by Class &amp; Accounts'!M74:M76)+SUM('O4 Summary by Class &amp; Accounts'!M77) +SUM('O4 Summary by Class &amp; Accounts'!M79:M80)</f>
        <v>8973.8926296336758</v>
      </c>
      <c r="M32" s="764">
        <f>SUM('O4 Summary by Class &amp; Accounts'!N60:N73)+SUM('O4 Summary by Class &amp; Accounts'!N74:N76)+SUM('O4 Summary by Class &amp; Accounts'!N77) +SUM('O4 Summary by Class &amp; Accounts'!N79:N80)</f>
        <v>0</v>
      </c>
      <c r="N32" s="764">
        <f>SUM('O4 Summary by Class &amp; Accounts'!O60:O73)+SUM('O4 Summary by Class &amp; Accounts'!O74:O76)+SUM('O4 Summary by Class &amp; Accounts'!O77) +SUM('O4 Summary by Class &amp; Accounts'!O79:O80)</f>
        <v>0</v>
      </c>
      <c r="O32" s="764">
        <f>SUM('O4 Summary by Class &amp; Accounts'!P60:P73)+SUM('O4 Summary by Class &amp; Accounts'!P74:P76)+SUM('O4 Summary by Class &amp; Accounts'!P77) +SUM('O4 Summary by Class &amp; Accounts'!P79:P80)</f>
        <v>0</v>
      </c>
      <c r="P32" s="764">
        <f>SUM('O4 Summary by Class &amp; Accounts'!Q60:Q73)+SUM('O4 Summary by Class &amp; Accounts'!Q74:Q76)+SUM('O4 Summary by Class &amp; Accounts'!Q77) +SUM('O4 Summary by Class &amp; Accounts'!Q79:Q80)</f>
        <v>0</v>
      </c>
      <c r="Q32" s="764">
        <f>SUM('O4 Summary by Class &amp; Accounts'!R60:R73)+SUM('O4 Summary by Class &amp; Accounts'!R74:R76)+SUM('O4 Summary by Class &amp; Accounts'!R77) +SUM('O4 Summary by Class &amp; Accounts'!R79:R80)</f>
        <v>0</v>
      </c>
      <c r="R32" s="764">
        <f>SUM('O4 Summary by Class &amp; Accounts'!S60:S73)+SUM('O4 Summary by Class &amp; Accounts'!S74:S76)+SUM('O4 Summary by Class &amp; Accounts'!S77) +SUM('O4 Summary by Class &amp; Accounts'!S79:S80)</f>
        <v>0</v>
      </c>
      <c r="S32" s="764">
        <f>SUM('O4 Summary by Class &amp; Accounts'!T60:T73)+SUM('O4 Summary by Class &amp; Accounts'!T74:T76)+SUM('O4 Summary by Class &amp; Accounts'!T77) +SUM('O4 Summary by Class &amp; Accounts'!T79:T80)</f>
        <v>0</v>
      </c>
      <c r="T32" s="764">
        <f>SUM('O4 Summary by Class &amp; Accounts'!U60:U73)+SUM('O4 Summary by Class &amp; Accounts'!U74:U76)+SUM('O4 Summary by Class &amp; Accounts'!U77) +SUM('O4 Summary by Class &amp; Accounts'!U79:U80)</f>
        <v>0</v>
      </c>
      <c r="U32" s="764">
        <f>SUM('O4 Summary by Class &amp; Accounts'!V60:V73)+SUM('O4 Summary by Class &amp; Accounts'!V74:V76)+SUM('O4 Summary by Class &amp; Accounts'!V77) +SUM('O4 Summary by Class &amp; Accounts'!V79:V80)</f>
        <v>0</v>
      </c>
      <c r="V32" s="764">
        <f>SUM('O4 Summary by Class &amp; Accounts'!W60:W73)+SUM('O4 Summary by Class &amp; Accounts'!W74:W76)+SUM('O4 Summary by Class &amp; Accounts'!W77) +SUM('O4 Summary by Class &amp; Accounts'!W79:W80)</f>
        <v>0</v>
      </c>
      <c r="W32" s="652">
        <f>SUM('O4 Summary by Class &amp; Accounts'!X60:X73)+SUM('O4 Summary by Class &amp; Accounts'!X74:X76)+SUM('O4 Summary by Class &amp; Accounts'!X77) +SUM('O4 Summary by Class &amp; Accounts'!X79:X80)</f>
        <v>0</v>
      </c>
      <c r="X32" s="764"/>
    </row>
    <row r="33" spans="1:31" s="651" customFormat="1" x14ac:dyDescent="0.2">
      <c r="B33" s="767" t="s">
        <v>350</v>
      </c>
      <c r="C33" s="765">
        <f>SUM(D33:W33)</f>
        <v>-5426157.551556739</v>
      </c>
      <c r="D33" s="764">
        <f>'O7 Amortization'!AW80+'O7 Amortization'!AW151+'O7 Amortization'!AW222+'O7 Amortization'!AW293</f>
        <v>-3044207.2890168512</v>
      </c>
      <c r="E33" s="764">
        <f>'O7 Amortization'!AX80+'O7 Amortization'!AX151+'O7 Amortization'!AX222+'O7 Amortization'!AX293</f>
        <v>-1124649.3567852802</v>
      </c>
      <c r="F33" s="764">
        <f>'O7 Amortization'!AY80+'O7 Amortization'!AY151+'O7 Amortization'!AY222+'O7 Amortization'!AY293</f>
        <v>-901684.41289085045</v>
      </c>
      <c r="G33" s="764">
        <f>'O7 Amortization'!AZ80+'O7 Amortization'!AZ151+'O7 Amortization'!AZ222+'O7 Amortization'!AZ293</f>
        <v>0</v>
      </c>
      <c r="H33" s="764">
        <f>'O7 Amortization'!BA80+'O7 Amortization'!BA151+'O7 Amortization'!BA222+'O7 Amortization'!BA293</f>
        <v>0</v>
      </c>
      <c r="I33" s="764">
        <f>'O7 Amortization'!BB80+'O7 Amortization'!BB151+'O7 Amortization'!BB222+'O7 Amortization'!BB293</f>
        <v>-191443.33650012457</v>
      </c>
      <c r="J33" s="764">
        <f>'O7 Amortization'!BC80+'O7 Amortization'!BC151+'O7 Amortization'!BC222+'O7 Amortization'!BC293</f>
        <v>-157407.19910739147</v>
      </c>
      <c r="K33" s="764">
        <f>'O7 Amortization'!BD80+'O7 Amortization'!BD151+'O7 Amortization'!BD222+'O7 Amortization'!BD293</f>
        <v>0</v>
      </c>
      <c r="L33" s="764">
        <f>'O7 Amortization'!BE80+'O7 Amortization'!BE151+'O7 Amortization'!BE222+'O7 Amortization'!BE293</f>
        <v>-6765.9572562408011</v>
      </c>
      <c r="M33" s="764">
        <f>'O7 Amortization'!BF80+'O7 Amortization'!BF151+'O7 Amortization'!BF222+'O7 Amortization'!BF293</f>
        <v>0</v>
      </c>
      <c r="N33" s="764">
        <f>'O7 Amortization'!BG80+'O7 Amortization'!BG151+'O7 Amortization'!BG222+'O7 Amortization'!BG293</f>
        <v>0</v>
      </c>
      <c r="O33" s="764">
        <f>'O7 Amortization'!BH80+'O7 Amortization'!BH151+'O7 Amortization'!BH222+'O7 Amortization'!BH293</f>
        <v>0</v>
      </c>
      <c r="P33" s="764">
        <f>'O7 Amortization'!BI80+'O7 Amortization'!BI151+'O7 Amortization'!BI222+'O7 Amortization'!BI293</f>
        <v>0</v>
      </c>
      <c r="Q33" s="764">
        <f>'O7 Amortization'!BJ80+'O7 Amortization'!BJ151+'O7 Amortization'!BJ222+'O7 Amortization'!BJ293</f>
        <v>0</v>
      </c>
      <c r="R33" s="764">
        <f>'O7 Amortization'!BK80+'O7 Amortization'!BK151+'O7 Amortization'!BK222+'O7 Amortization'!BK293</f>
        <v>0</v>
      </c>
      <c r="S33" s="764">
        <f>'O7 Amortization'!BL80+'O7 Amortization'!BL151+'O7 Amortization'!BL222+'O7 Amortization'!BL293</f>
        <v>0</v>
      </c>
      <c r="T33" s="764">
        <f>'O7 Amortization'!BM80+'O7 Amortization'!BM151+'O7 Amortization'!BM222+'O7 Amortization'!BM293</f>
        <v>0</v>
      </c>
      <c r="U33" s="764">
        <f>'O7 Amortization'!BN80+'O7 Amortization'!BN151+'O7 Amortization'!BN222+'O7 Amortization'!BN293</f>
        <v>0</v>
      </c>
      <c r="V33" s="764">
        <f>'O7 Amortization'!BO80+'O7 Amortization'!BO151+'O7 Amortization'!BO222+'O7 Amortization'!BO293</f>
        <v>0</v>
      </c>
      <c r="W33" s="652">
        <f>'O7 Amortization'!BP80+'O7 Amortization'!BP151+'O7 Amortization'!BP222+'O7 Amortization'!BP293</f>
        <v>0</v>
      </c>
      <c r="X33" s="764"/>
    </row>
    <row r="34" spans="1:31" s="651" customFormat="1" x14ac:dyDescent="0.2">
      <c r="B34" s="767" t="s">
        <v>351</v>
      </c>
      <c r="C34" s="765">
        <f>SUM(D34:W34)</f>
        <v>1770718.4284432612</v>
      </c>
      <c r="D34" s="764">
        <f t="shared" ref="D34:W34" si="7">D32+D33</f>
        <v>993416.40847065905</v>
      </c>
      <c r="E34" s="764">
        <f t="shared" si="7"/>
        <v>367006.91468592221</v>
      </c>
      <c r="F34" s="764">
        <f t="shared" si="7"/>
        <v>294246.74668501003</v>
      </c>
      <c r="G34" s="764">
        <f t="shared" si="7"/>
        <v>0</v>
      </c>
      <c r="H34" s="764">
        <f t="shared" si="7"/>
        <v>0</v>
      </c>
      <c r="I34" s="764">
        <f t="shared" si="7"/>
        <v>62473.719334997906</v>
      </c>
      <c r="J34" s="764">
        <f t="shared" si="7"/>
        <v>51366.703893279191</v>
      </c>
      <c r="K34" s="764">
        <f t="shared" si="7"/>
        <v>0</v>
      </c>
      <c r="L34" s="764">
        <f t="shared" si="7"/>
        <v>2207.9353733928747</v>
      </c>
      <c r="M34" s="764">
        <f t="shared" si="7"/>
        <v>0</v>
      </c>
      <c r="N34" s="764">
        <f t="shared" si="7"/>
        <v>0</v>
      </c>
      <c r="O34" s="764">
        <f t="shared" si="7"/>
        <v>0</v>
      </c>
      <c r="P34" s="764">
        <f t="shared" si="7"/>
        <v>0</v>
      </c>
      <c r="Q34" s="764">
        <f t="shared" si="7"/>
        <v>0</v>
      </c>
      <c r="R34" s="764">
        <f t="shared" si="7"/>
        <v>0</v>
      </c>
      <c r="S34" s="764">
        <f t="shared" si="7"/>
        <v>0</v>
      </c>
      <c r="T34" s="764">
        <f t="shared" si="7"/>
        <v>0</v>
      </c>
      <c r="U34" s="764">
        <f t="shared" si="7"/>
        <v>0</v>
      </c>
      <c r="V34" s="764">
        <f t="shared" si="7"/>
        <v>0</v>
      </c>
      <c r="W34" s="652">
        <f t="shared" si="7"/>
        <v>0</v>
      </c>
      <c r="X34" s="764"/>
    </row>
    <row r="35" spans="1:31" s="651" customFormat="1"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31" s="651" customFormat="1" x14ac:dyDescent="0.2">
      <c r="B36" s="767" t="s">
        <v>352</v>
      </c>
      <c r="C36" s="765">
        <f>SUM(D36:W36)</f>
        <v>156241.50298226948</v>
      </c>
      <c r="D36" s="764">
        <f>'O7 Amortization'!AW367+'O7 Amortization'!AW439+'O7 Amortization'!AW512+'O7 Amortization'!AW585</f>
        <v>87655.30998802578</v>
      </c>
      <c r="E36" s="764">
        <f>'O7 Amortization'!AX367+'O7 Amortization'!AX439+'O7 Amortization'!AX512+'O7 Amortization'!AX585</f>
        <v>32383.303315946378</v>
      </c>
      <c r="F36" s="764">
        <f>'O7 Amortization'!AY367+'O7 Amortization'!AY439+'O7 Amortization'!AY512+'O7 Amortization'!AY585</f>
        <v>25963.2210357279</v>
      </c>
      <c r="G36" s="764">
        <f>'O7 Amortization'!AZ367+'O7 Amortization'!AZ439+'O7 Amortization'!AZ512+'O7 Amortization'!AZ585</f>
        <v>0</v>
      </c>
      <c r="H36" s="764">
        <f>'O7 Amortization'!BA367+'O7 Amortization'!BA439+'O7 Amortization'!BA512+'O7 Amortization'!BA585</f>
        <v>0</v>
      </c>
      <c r="I36" s="764">
        <f>'O7 Amortization'!BB367+'O7 Amortization'!BB439+'O7 Amortization'!BB512+'O7 Amortization'!BB585</f>
        <v>5512.4449200960635</v>
      </c>
      <c r="J36" s="764">
        <f>'O7 Amortization'!BC367+'O7 Amortization'!BC439+'O7 Amortization'!BC512+'O7 Amortization'!BC585</f>
        <v>4532.4038484124794</v>
      </c>
      <c r="K36" s="764">
        <f>'O7 Amortization'!BD367+'O7 Amortization'!BD439+'O7 Amortization'!BD512+'O7 Amortization'!BD585</f>
        <v>0</v>
      </c>
      <c r="L36" s="764">
        <f>'O7 Amortization'!BE367+'O7 Amortization'!BE439+'O7 Amortization'!BE512+'O7 Amortization'!BE585</f>
        <v>194.81987406089445</v>
      </c>
      <c r="M36" s="764">
        <f>'O7 Amortization'!BF367+'O7 Amortization'!BF439+'O7 Amortization'!BF512+'O7 Amortization'!BF585</f>
        <v>0</v>
      </c>
      <c r="N36" s="764">
        <f>'O7 Amortization'!BG367+'O7 Amortization'!BG439+'O7 Amortization'!BG512+'O7 Amortization'!BG585</f>
        <v>0</v>
      </c>
      <c r="O36" s="764">
        <f>'O7 Amortization'!BH367+'O7 Amortization'!BH439+'O7 Amortization'!BH512+'O7 Amortization'!BH585</f>
        <v>0</v>
      </c>
      <c r="P36" s="764">
        <f>'O7 Amortization'!BI367+'O7 Amortization'!BI439+'O7 Amortization'!BI512+'O7 Amortization'!BI585</f>
        <v>0</v>
      </c>
      <c r="Q36" s="764">
        <f>'O7 Amortization'!BJ367+'O7 Amortization'!BJ439+'O7 Amortization'!BJ512+'O7 Amortization'!BJ585</f>
        <v>0</v>
      </c>
      <c r="R36" s="764">
        <f>'O7 Amortization'!BK367+'O7 Amortization'!BK439+'O7 Amortization'!BK512+'O7 Amortization'!BK585</f>
        <v>0</v>
      </c>
      <c r="S36" s="764">
        <f>'O7 Amortization'!BL367+'O7 Amortization'!BL439+'O7 Amortization'!BL512+'O7 Amortization'!BL585</f>
        <v>0</v>
      </c>
      <c r="T36" s="764">
        <f>'O7 Amortization'!BM367+'O7 Amortization'!BM439+'O7 Amortization'!BM512+'O7 Amortization'!BM585</f>
        <v>0</v>
      </c>
      <c r="U36" s="764">
        <f>'O7 Amortization'!BN367+'O7 Amortization'!BN439+'O7 Amortization'!BN512+'O7 Amortization'!BN585</f>
        <v>0</v>
      </c>
      <c r="V36" s="764">
        <f>'O7 Amortization'!BO367+'O7 Amortization'!BO439+'O7 Amortization'!BO512+'O7 Amortization'!BO585</f>
        <v>0</v>
      </c>
      <c r="W36" s="652">
        <f>'O7 Amortization'!BP367+'O7 Amortization'!BP439+'O7 Amortization'!BP512+'O7 Amortization'!BP585</f>
        <v>0</v>
      </c>
      <c r="X36" s="764"/>
    </row>
    <row r="37" spans="1:31" s="651" customFormat="1"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31" s="651" customFormat="1" x14ac:dyDescent="0.2">
      <c r="B38" s="878" t="s">
        <v>1200</v>
      </c>
      <c r="C38" s="886">
        <f>SUM(D38:W38)</f>
        <v>26602893.736707941</v>
      </c>
      <c r="D38" s="904">
        <f>IF(ISERROR('O6 Source Data for E2'!D102), "-", 'O6 Source Data for E2'!D102)</f>
        <v>14007731.708088147</v>
      </c>
      <c r="E38" s="904">
        <f>IF(ISERROR('O6 Source Data for E2'!E102), "-", 'O6 Source Data for E2'!E102)</f>
        <v>5752681.6994989533</v>
      </c>
      <c r="F38" s="904">
        <f>IF(ISERROR('O6 Source Data for E2'!F102), "-", 'O6 Source Data for E2'!F102)</f>
        <v>4925366.5420806343</v>
      </c>
      <c r="G38" s="904">
        <f>IF(ISERROR('O6 Source Data for E2'!G102), "-", 'O6 Source Data for E2'!G102)</f>
        <v>0</v>
      </c>
      <c r="H38" s="904">
        <f>IF(ISERROR('O6 Source Data for E2'!H102), "-", 'O6 Source Data for E2'!H102)</f>
        <v>0</v>
      </c>
      <c r="I38" s="904">
        <f>IF(ISERROR('O6 Source Data for E2'!I102), "-", 'O6 Source Data for E2'!I102)</f>
        <v>1127761.7966888468</v>
      </c>
      <c r="J38" s="904">
        <f>IF(ISERROR('O6 Source Data for E2'!J102), "-", 'O6 Source Data for E2'!J102)</f>
        <v>756479.93591376301</v>
      </c>
      <c r="K38" s="904">
        <f>IF(ISERROR('O6 Source Data for E2'!K102), "-", 'O6 Source Data for E2'!K102)</f>
        <v>0</v>
      </c>
      <c r="L38" s="904">
        <f>IF(ISERROR('O6 Source Data for E2'!L102), "-", 'O6 Source Data for E2'!L102)</f>
        <v>32872.054437597617</v>
      </c>
      <c r="M38" s="904">
        <f>IF(ISERROR('O6 Source Data for E2'!M102), "-", 'O6 Source Data for E2'!M102)</f>
        <v>0</v>
      </c>
      <c r="N38" s="904">
        <f>IF(ISERROR('O6 Source Data for E2'!N102), "-", 'O6 Source Data for E2'!N102)</f>
        <v>0</v>
      </c>
      <c r="O38" s="904">
        <f>IF(ISERROR('O6 Source Data for E2'!O102), "-", 'O6 Source Data for E2'!O102)</f>
        <v>0</v>
      </c>
      <c r="P38" s="904">
        <f>IF(ISERROR('O6 Source Data for E2'!P102), "-", 'O6 Source Data for E2'!P102)</f>
        <v>0</v>
      </c>
      <c r="Q38" s="904">
        <f>IF(ISERROR('O6 Source Data for E2'!Q102), "-", 'O6 Source Data for E2'!Q102)</f>
        <v>0</v>
      </c>
      <c r="R38" s="904">
        <f>IF(ISERROR('O6 Source Data for E2'!R102), "-", 'O6 Source Data for E2'!R102)</f>
        <v>0</v>
      </c>
      <c r="S38" s="904">
        <f>IF(ISERROR('O6 Source Data for E2'!S102), "-", 'O6 Source Data for E2'!S102)</f>
        <v>0</v>
      </c>
      <c r="T38" s="904">
        <f>IF(ISERROR('O6 Source Data for E2'!T102), "-", 'O6 Source Data for E2'!T102)</f>
        <v>0</v>
      </c>
      <c r="U38" s="904">
        <f>IF(ISERROR('O6 Source Data for E2'!U102), "-", 'O6 Source Data for E2'!U102)</f>
        <v>0</v>
      </c>
      <c r="V38" s="904">
        <f>IF(ISERROR('O6 Source Data for E2'!V102), "-", 'O6 Source Data for E2'!V102)</f>
        <v>0</v>
      </c>
      <c r="W38" s="905">
        <f>IF(ISERROR('O6 Source Data for E2'!W102), "-", 'O6 Source Data for E2'!W102)</f>
        <v>0</v>
      </c>
      <c r="X38" s="764"/>
      <c r="Y38" s="764"/>
      <c r="Z38" s="764"/>
      <c r="AA38" s="764"/>
      <c r="AB38" s="764"/>
      <c r="AC38" s="764"/>
      <c r="AD38" s="764"/>
      <c r="AE38" s="764"/>
    </row>
    <row r="39" spans="1:31" s="651" customFormat="1" x14ac:dyDescent="0.2">
      <c r="B39" s="767"/>
      <c r="C39" s="765"/>
      <c r="D39" s="764"/>
      <c r="E39" s="764"/>
      <c r="F39" s="764"/>
      <c r="G39" s="764"/>
      <c r="H39" s="764"/>
      <c r="I39" s="764"/>
      <c r="J39" s="764"/>
      <c r="K39" s="764"/>
      <c r="L39" s="764"/>
      <c r="M39" s="764"/>
      <c r="N39" s="764"/>
      <c r="O39" s="764"/>
      <c r="P39" s="764"/>
      <c r="Q39" s="764"/>
      <c r="R39" s="764"/>
      <c r="S39" s="764"/>
      <c r="T39" s="764"/>
      <c r="U39" s="764"/>
      <c r="V39" s="764"/>
      <c r="W39" s="652"/>
      <c r="X39" s="764"/>
    </row>
    <row r="40" spans="1:31" s="651" customFormat="1" x14ac:dyDescent="0.2">
      <c r="B40" s="878" t="s">
        <v>358</v>
      </c>
      <c r="C40" s="886">
        <f>SUM(D40:W40)</f>
        <v>1205452.0491835934</v>
      </c>
      <c r="D40" s="887">
        <f>SUM('O4 Summary by Class &amp; Accounts'!E174:E199) + 'O4 Summary by Class &amp; Accounts'!E208+ SUM('O4 Summary by Class &amp; Accounts'!E210:E213)</f>
        <v>796177.33979334147</v>
      </c>
      <c r="E40" s="887">
        <f>SUM('O4 Summary by Class &amp; Accounts'!F174:F199) + 'O4 Summary by Class &amp; Accounts'!F208+ SUM('O4 Summary by Class &amp; Accounts'!F210:F213)</f>
        <v>205293.9279219679</v>
      </c>
      <c r="F40" s="887">
        <f>SUM('O4 Summary by Class &amp; Accounts'!G174:G199) + 'O4 Summary by Class &amp; Accounts'!G208+ SUM('O4 Summary by Class &amp; Accounts'!G210:G213)</f>
        <v>140857.84992126122</v>
      </c>
      <c r="G40" s="887">
        <f>SUM('O4 Summary by Class &amp; Accounts'!H174:H199) + 'O4 Summary by Class &amp; Accounts'!H208+ SUM('O4 Summary by Class &amp; Accounts'!H210:H213)</f>
        <v>0</v>
      </c>
      <c r="H40" s="887">
        <f>SUM('O4 Summary by Class &amp; Accounts'!I174:I199) + 'O4 Summary by Class &amp; Accounts'!I208+ SUM('O4 Summary by Class &amp; Accounts'!I210:I213)</f>
        <v>0</v>
      </c>
      <c r="I40" s="887">
        <f>SUM('O4 Summary by Class &amp; Accounts'!J174:J199) + 'O4 Summary by Class &amp; Accounts'!J208+ SUM('O4 Summary by Class &amp; Accounts'!J210:J213)</f>
        <v>20747.061856122677</v>
      </c>
      <c r="J40" s="887">
        <f>SUM('O4 Summary by Class &amp; Accounts'!K174:K199) + 'O4 Summary by Class &amp; Accounts'!K208+ SUM('O4 Summary by Class &amp; Accounts'!K210:K213)</f>
        <v>40608.402417468038</v>
      </c>
      <c r="K40" s="887">
        <f>SUM('O4 Summary by Class &amp; Accounts'!L174:L199) + 'O4 Summary by Class &amp; Accounts'!L208+ SUM('O4 Summary by Class &amp; Accounts'!L210:L213)</f>
        <v>0</v>
      </c>
      <c r="L40" s="887">
        <f>SUM('O4 Summary by Class &amp; Accounts'!M174:M199) + 'O4 Summary by Class &amp; Accounts'!M208+ SUM('O4 Summary by Class &amp; Accounts'!M210:M213)</f>
        <v>1767.4672734318781</v>
      </c>
      <c r="M40" s="887">
        <f>SUM('O4 Summary by Class &amp; Accounts'!N174:N199) + 'O4 Summary by Class &amp; Accounts'!N208+ SUM('O4 Summary by Class &amp; Accounts'!N210:N213)</f>
        <v>0</v>
      </c>
      <c r="N40" s="887">
        <f>SUM('O4 Summary by Class &amp; Accounts'!O174:O199) + 'O4 Summary by Class &amp; Accounts'!O208+ SUM('O4 Summary by Class &amp; Accounts'!O210:O213)</f>
        <v>0</v>
      </c>
      <c r="O40" s="887">
        <f>SUM('O4 Summary by Class &amp; Accounts'!P174:P199) + 'O4 Summary by Class &amp; Accounts'!P208+ SUM('O4 Summary by Class &amp; Accounts'!P210:P213)</f>
        <v>0</v>
      </c>
      <c r="P40" s="887">
        <f>SUM('O4 Summary by Class &amp; Accounts'!Q174:Q199) + 'O4 Summary by Class &amp; Accounts'!Q208+ SUM('O4 Summary by Class &amp; Accounts'!Q210:Q213)</f>
        <v>0</v>
      </c>
      <c r="Q40" s="887">
        <f>SUM('O4 Summary by Class &amp; Accounts'!R174:R199) + 'O4 Summary by Class &amp; Accounts'!R208+ SUM('O4 Summary by Class &amp; Accounts'!R210:R213)</f>
        <v>0</v>
      </c>
      <c r="R40" s="887">
        <f>SUM('O4 Summary by Class &amp; Accounts'!S174:S199) + 'O4 Summary by Class &amp; Accounts'!S208+ SUM('O4 Summary by Class &amp; Accounts'!S210:S213)</f>
        <v>0</v>
      </c>
      <c r="S40" s="887">
        <f>SUM('O4 Summary by Class &amp; Accounts'!T174:T199) + 'O4 Summary by Class &amp; Accounts'!T208+ SUM('O4 Summary by Class &amp; Accounts'!T210:T213)</f>
        <v>0</v>
      </c>
      <c r="T40" s="887">
        <f>SUM('O4 Summary by Class &amp; Accounts'!U174:U199) + 'O4 Summary by Class &amp; Accounts'!U208+ SUM('O4 Summary by Class &amp; Accounts'!U210:U213)</f>
        <v>0</v>
      </c>
      <c r="U40" s="887">
        <f>SUM('O4 Summary by Class &amp; Accounts'!V174:V199) + 'O4 Summary by Class &amp; Accounts'!V208+ SUM('O4 Summary by Class &amp; Accounts'!V210:V213)</f>
        <v>0</v>
      </c>
      <c r="V40" s="887">
        <f>SUM('O4 Summary by Class &amp; Accounts'!W174:W199) + 'O4 Summary by Class &amp; Accounts'!W208+ SUM('O4 Summary by Class &amp; Accounts'!W210:W213)</f>
        <v>0</v>
      </c>
      <c r="W40" s="888">
        <f>SUM('O4 Summary by Class &amp; Accounts'!X174:X199) + 'O4 Summary by Class &amp; Accounts'!X208+ SUM('O4 Summary by Class &amp; Accounts'!X210:X213)</f>
        <v>0</v>
      </c>
      <c r="X40" s="764"/>
    </row>
    <row r="41" spans="1:31" s="651" customFormat="1" x14ac:dyDescent="0.2">
      <c r="B41" s="767"/>
      <c r="C41" s="765"/>
      <c r="D41" s="764"/>
      <c r="E41" s="764"/>
      <c r="F41" s="764"/>
      <c r="G41" s="764"/>
      <c r="H41" s="764"/>
      <c r="I41" s="764"/>
      <c r="J41" s="764"/>
      <c r="K41" s="764"/>
      <c r="L41" s="764"/>
      <c r="M41" s="764"/>
      <c r="N41" s="764"/>
      <c r="O41" s="764"/>
      <c r="P41" s="764"/>
      <c r="Q41" s="764"/>
      <c r="R41" s="764"/>
      <c r="S41" s="764"/>
      <c r="T41" s="764"/>
      <c r="U41" s="764"/>
      <c r="V41" s="764"/>
      <c r="W41" s="652"/>
      <c r="X41" s="764"/>
    </row>
    <row r="42" spans="1:31" s="651" customFormat="1" x14ac:dyDescent="0.2">
      <c r="B42" s="878" t="s">
        <v>353</v>
      </c>
      <c r="C42" s="886">
        <f>SUM(D42:W42)</f>
        <v>1794267.8794239224</v>
      </c>
      <c r="D42" s="887">
        <f>'O6 Source Data for E2'!D163</f>
        <v>1195727.2605796882</v>
      </c>
      <c r="E42" s="887">
        <f>'O6 Source Data for E2'!E163</f>
        <v>301823.90378294943</v>
      </c>
      <c r="F42" s="887">
        <f>'O6 Source Data for E2'!F163</f>
        <v>204278.14132646358</v>
      </c>
      <c r="G42" s="887">
        <f>'O6 Source Data for E2'!G163</f>
        <v>0</v>
      </c>
      <c r="H42" s="887">
        <f>'O6 Source Data for E2'!H163</f>
        <v>0</v>
      </c>
      <c r="I42" s="887">
        <f>'O6 Source Data for E2'!I163</f>
        <v>28900.155505180788</v>
      </c>
      <c r="J42" s="887">
        <f>'O6 Source Data for E2'!J163</f>
        <v>60887.666344352649</v>
      </c>
      <c r="K42" s="887">
        <f>'O6 Source Data for E2'!K163</f>
        <v>0</v>
      </c>
      <c r="L42" s="887">
        <f>'O6 Source Data for E2'!L163</f>
        <v>2650.7518852873754</v>
      </c>
      <c r="M42" s="887">
        <f>'O6 Source Data for E2'!M163</f>
        <v>0</v>
      </c>
      <c r="N42" s="887">
        <f>'O6 Source Data for E2'!N163</f>
        <v>0</v>
      </c>
      <c r="O42" s="887">
        <f>'O6 Source Data for E2'!O163</f>
        <v>0</v>
      </c>
      <c r="P42" s="887">
        <f>'O6 Source Data for E2'!P163</f>
        <v>0</v>
      </c>
      <c r="Q42" s="887">
        <f>'O6 Source Data for E2'!Q163</f>
        <v>0</v>
      </c>
      <c r="R42" s="887">
        <f>'O6 Source Data for E2'!R163</f>
        <v>0</v>
      </c>
      <c r="S42" s="887">
        <f>'O6 Source Data for E2'!S163</f>
        <v>0</v>
      </c>
      <c r="T42" s="887">
        <f>'O6 Source Data for E2'!T163</f>
        <v>0</v>
      </c>
      <c r="U42" s="887">
        <f>'O6 Source Data for E2'!U163</f>
        <v>0</v>
      </c>
      <c r="V42" s="887">
        <f>'O6 Source Data for E2'!V163</f>
        <v>0</v>
      </c>
      <c r="W42" s="888">
        <f>'O6 Source Data for E2'!W163</f>
        <v>0</v>
      </c>
      <c r="X42" s="764"/>
    </row>
    <row r="43" spans="1:31" s="651" customFormat="1" x14ac:dyDescent="0.2">
      <c r="B43" s="767"/>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31" s="651" customFormat="1" x14ac:dyDescent="0.2">
      <c r="B44" s="894" t="s">
        <v>736</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31" s="651" customFormat="1" x14ac:dyDescent="0.2">
      <c r="A45" s="801"/>
      <c r="B45" s="760" t="s">
        <v>732</v>
      </c>
      <c r="C45" s="765">
        <f>SUM(D45:W45)</f>
        <v>744968.28945794597</v>
      </c>
      <c r="D45" s="764">
        <f>'O2.2 Primary Cost PLCC Adj'!D68</f>
        <v>230432.10123168002</v>
      </c>
      <c r="E45" s="764">
        <f>'O2.2 Primary Cost PLCC Adj'!E68</f>
        <v>263320.04198636598</v>
      </c>
      <c r="F45" s="764">
        <f>'O2.2 Primary Cost PLCC Adj'!F68</f>
        <v>250812.79236462823</v>
      </c>
      <c r="G45" s="764">
        <f>'O2.2 Primary Cost PLCC Adj'!G68</f>
        <v>0</v>
      </c>
      <c r="H45" s="764">
        <f>'O2.2 Primary Cost PLCC Adj'!H68</f>
        <v>0</v>
      </c>
      <c r="I45" s="764">
        <f>'O2.2 Primary Cost PLCC Adj'!I68</f>
        <v>0</v>
      </c>
      <c r="J45" s="764">
        <f>'O2.2 Primary Cost PLCC Adj'!J68</f>
        <v>0</v>
      </c>
      <c r="K45" s="764">
        <f>'O2.2 Primary Cost PLCC Adj'!K68</f>
        <v>0</v>
      </c>
      <c r="L45" s="764">
        <f>'O2.2 Primary Cost PLCC Adj'!L68</f>
        <v>403.35387527175885</v>
      </c>
      <c r="M45" s="764">
        <f>'O2.2 Primary Cost PLCC Adj'!M68</f>
        <v>0</v>
      </c>
      <c r="N45" s="764">
        <f>'O2.2 Primary Cost PLCC Adj'!N68</f>
        <v>0</v>
      </c>
      <c r="O45" s="764">
        <f>'O2.2 Primary Cost PLCC Adj'!O68</f>
        <v>0</v>
      </c>
      <c r="P45" s="764">
        <f>'O2.2 Primary Cost PLCC Adj'!P68</f>
        <v>0</v>
      </c>
      <c r="Q45" s="764">
        <f>'O2.2 Primary Cost PLCC Adj'!Q68</f>
        <v>0</v>
      </c>
      <c r="R45" s="764">
        <f>'O2.2 Primary Cost PLCC Adj'!R68</f>
        <v>0</v>
      </c>
      <c r="S45" s="764">
        <f>'O2.2 Primary Cost PLCC Adj'!S68</f>
        <v>0</v>
      </c>
      <c r="T45" s="764">
        <f>'O2.2 Primary Cost PLCC Adj'!T68</f>
        <v>0</v>
      </c>
      <c r="U45" s="764">
        <f>'O2.2 Primary Cost PLCC Adj'!U68</f>
        <v>0</v>
      </c>
      <c r="V45" s="764">
        <f>'O2.2 Primary Cost PLCC Adj'!V68</f>
        <v>0</v>
      </c>
      <c r="W45" s="652">
        <f>'O2.2 Primary Cost PLCC Adj'!W68</f>
        <v>0</v>
      </c>
      <c r="X45" s="764"/>
    </row>
    <row r="46" spans="1:31" s="651" customFormat="1" x14ac:dyDescent="0.2">
      <c r="A46" s="766"/>
      <c r="B46" s="760" t="s">
        <v>733</v>
      </c>
      <c r="C46" s="765">
        <f>SUM(D46:W46)</f>
        <v>1380245.290507785</v>
      </c>
      <c r="D46" s="764">
        <f>'O2.2 Primary Cost PLCC Adj'!D69</f>
        <v>426934.71253422229</v>
      </c>
      <c r="E46" s="764">
        <f>'O2.2 Primary Cost PLCC Adj'!E69</f>
        <v>487868.07840162527</v>
      </c>
      <c r="F46" s="764">
        <f>'O2.2 Primary Cost PLCC Adj'!F69</f>
        <v>464695.1828141234</v>
      </c>
      <c r="G46" s="764">
        <f>'O2.2 Primary Cost PLCC Adj'!G69</f>
        <v>0</v>
      </c>
      <c r="H46" s="764">
        <f>'O2.2 Primary Cost PLCC Adj'!H69</f>
        <v>0</v>
      </c>
      <c r="I46" s="764">
        <f>'O2.2 Primary Cost PLCC Adj'!I69</f>
        <v>0</v>
      </c>
      <c r="J46" s="764">
        <f>'O2.2 Primary Cost PLCC Adj'!J69</f>
        <v>0</v>
      </c>
      <c r="K46" s="764">
        <f>'O2.2 Primary Cost PLCC Adj'!K69</f>
        <v>0</v>
      </c>
      <c r="L46" s="764">
        <f>'O2.2 Primary Cost PLCC Adj'!L69</f>
        <v>747.31675781394085</v>
      </c>
      <c r="M46" s="764">
        <f>'O2.2 Primary Cost PLCC Adj'!M69</f>
        <v>0</v>
      </c>
      <c r="N46" s="764">
        <f>'O2.2 Primary Cost PLCC Adj'!N69</f>
        <v>0</v>
      </c>
      <c r="O46" s="764">
        <f>'O2.2 Primary Cost PLCC Adj'!O69</f>
        <v>0</v>
      </c>
      <c r="P46" s="764">
        <f>'O2.2 Primary Cost PLCC Adj'!P69</f>
        <v>0</v>
      </c>
      <c r="Q46" s="764">
        <f>'O2.2 Primary Cost PLCC Adj'!Q69</f>
        <v>0</v>
      </c>
      <c r="R46" s="764">
        <f>'O2.2 Primary Cost PLCC Adj'!R69</f>
        <v>0</v>
      </c>
      <c r="S46" s="764">
        <f>'O2.2 Primary Cost PLCC Adj'!S69</f>
        <v>0</v>
      </c>
      <c r="T46" s="764">
        <f>'O2.2 Primary Cost PLCC Adj'!T69</f>
        <v>0</v>
      </c>
      <c r="U46" s="764">
        <f>'O2.2 Primary Cost PLCC Adj'!U69</f>
        <v>0</v>
      </c>
      <c r="V46" s="764">
        <f>'O2.2 Primary Cost PLCC Adj'!V69</f>
        <v>0</v>
      </c>
      <c r="W46" s="652">
        <f>'O2.2 Primary Cost PLCC Adj'!W69</f>
        <v>0</v>
      </c>
      <c r="X46" s="764"/>
    </row>
    <row r="47" spans="1:31" s="651" customFormat="1" x14ac:dyDescent="0.2">
      <c r="A47" s="766"/>
      <c r="B47" s="760" t="s">
        <v>1473</v>
      </c>
      <c r="C47" s="765">
        <f>SUM(D47:W47)</f>
        <v>1403175.7265437099</v>
      </c>
      <c r="D47" s="764">
        <f>'O2.2 Primary Cost PLCC Adj'!D70</f>
        <v>434027.50914407731</v>
      </c>
      <c r="E47" s="764">
        <f>'O2.2 Primary Cost PLCC Adj'!E70</f>
        <v>495973.17960551515</v>
      </c>
      <c r="F47" s="764">
        <f>'O2.2 Primary Cost PLCC Adj'!F70</f>
        <v>472415.30563504715</v>
      </c>
      <c r="G47" s="764">
        <f>'O2.2 Primary Cost PLCC Adj'!G70</f>
        <v>0</v>
      </c>
      <c r="H47" s="764">
        <f>'O2.2 Primary Cost PLCC Adj'!H70</f>
        <v>0</v>
      </c>
      <c r="I47" s="764">
        <f>'O2.2 Primary Cost PLCC Adj'!I70</f>
        <v>0</v>
      </c>
      <c r="J47" s="764">
        <f>'O2.2 Primary Cost PLCC Adj'!J70</f>
        <v>0</v>
      </c>
      <c r="K47" s="764">
        <f>'O2.2 Primary Cost PLCC Adj'!K70</f>
        <v>0</v>
      </c>
      <c r="L47" s="764">
        <f>'O2.2 Primary Cost PLCC Adj'!L70</f>
        <v>759.73215907013571</v>
      </c>
      <c r="M47" s="764">
        <f>'O2.2 Primary Cost PLCC Adj'!M70</f>
        <v>0</v>
      </c>
      <c r="N47" s="764">
        <f>'O2.2 Primary Cost PLCC Adj'!N70</f>
        <v>0</v>
      </c>
      <c r="O47" s="764">
        <f>'O2.2 Primary Cost PLCC Adj'!O70</f>
        <v>0</v>
      </c>
      <c r="P47" s="764">
        <f>'O2.2 Primary Cost PLCC Adj'!P70</f>
        <v>0</v>
      </c>
      <c r="Q47" s="764">
        <f>'O2.2 Primary Cost PLCC Adj'!Q70</f>
        <v>0</v>
      </c>
      <c r="R47" s="764">
        <f>'O2.2 Primary Cost PLCC Adj'!R70</f>
        <v>0</v>
      </c>
      <c r="S47" s="764">
        <f>'O2.2 Primary Cost PLCC Adj'!S70</f>
        <v>0</v>
      </c>
      <c r="T47" s="764">
        <f>'O2.2 Primary Cost PLCC Adj'!T70</f>
        <v>0</v>
      </c>
      <c r="U47" s="764">
        <f>'O2.2 Primary Cost PLCC Adj'!U70</f>
        <v>0</v>
      </c>
      <c r="V47" s="764">
        <f>'O2.2 Primary Cost PLCC Adj'!V70</f>
        <v>0</v>
      </c>
      <c r="W47" s="652">
        <f>'O2.2 Primary Cost PLCC Adj'!W70</f>
        <v>0</v>
      </c>
      <c r="X47" s="764"/>
    </row>
    <row r="48" spans="1:31" s="651" customFormat="1" x14ac:dyDescent="0.2">
      <c r="A48" s="766"/>
      <c r="B48" s="760" t="s">
        <v>735</v>
      </c>
      <c r="C48" s="765">
        <f>SUM(D48:W48)</f>
        <v>2653893.3343924885</v>
      </c>
      <c r="D48" s="764">
        <f>'O2.2 Primary Cost PLCC Adj'!D71</f>
        <v>820896.97795564053</v>
      </c>
      <c r="E48" s="764">
        <f>'O2.2 Primary Cost PLCC Adj'!E71</f>
        <v>938057.78598716587</v>
      </c>
      <c r="F48" s="764">
        <f>'O2.2 Primary Cost PLCC Adj'!F71</f>
        <v>893501.65269609028</v>
      </c>
      <c r="G48" s="764">
        <f>'O2.2 Primary Cost PLCC Adj'!G71</f>
        <v>0</v>
      </c>
      <c r="H48" s="764">
        <f>'O2.2 Primary Cost PLCC Adj'!H71</f>
        <v>0</v>
      </c>
      <c r="I48" s="764">
        <f>'O2.2 Primary Cost PLCC Adj'!I71</f>
        <v>0</v>
      </c>
      <c r="J48" s="764">
        <f>'O2.2 Primary Cost PLCC Adj'!J71</f>
        <v>0</v>
      </c>
      <c r="K48" s="764">
        <f>'O2.2 Primary Cost PLCC Adj'!K71</f>
        <v>0</v>
      </c>
      <c r="L48" s="764">
        <f>'O2.2 Primary Cost PLCC Adj'!L71</f>
        <v>1436.9177535918839</v>
      </c>
      <c r="M48" s="764">
        <f>'O2.2 Primary Cost PLCC Adj'!M71</f>
        <v>0</v>
      </c>
      <c r="N48" s="764">
        <f>'O2.2 Primary Cost PLCC Adj'!N71</f>
        <v>0</v>
      </c>
      <c r="O48" s="764">
        <f>'O2.2 Primary Cost PLCC Adj'!O71</f>
        <v>0</v>
      </c>
      <c r="P48" s="764">
        <f>'O2.2 Primary Cost PLCC Adj'!P71</f>
        <v>0</v>
      </c>
      <c r="Q48" s="764">
        <f>'O2.2 Primary Cost PLCC Adj'!Q71</f>
        <v>0</v>
      </c>
      <c r="R48" s="764">
        <f>'O2.2 Primary Cost PLCC Adj'!R71</f>
        <v>0</v>
      </c>
      <c r="S48" s="764">
        <f>'O2.2 Primary Cost PLCC Adj'!S71</f>
        <v>0</v>
      </c>
      <c r="T48" s="764">
        <f>'O2.2 Primary Cost PLCC Adj'!T71</f>
        <v>0</v>
      </c>
      <c r="U48" s="764">
        <f>'O2.2 Primary Cost PLCC Adj'!U71</f>
        <v>0</v>
      </c>
      <c r="V48" s="764">
        <f>'O2.2 Primary Cost PLCC Adj'!V71</f>
        <v>0</v>
      </c>
      <c r="W48" s="652">
        <f>'O2.2 Primary Cost PLCC Adj'!W71</f>
        <v>0</v>
      </c>
      <c r="X48" s="764"/>
    </row>
    <row r="49" spans="1:24" s="851" customFormat="1" ht="23.25" customHeight="1" x14ac:dyDescent="0.2">
      <c r="A49" s="820"/>
      <c r="B49" s="906" t="s">
        <v>1455</v>
      </c>
      <c r="C49" s="907">
        <f>SUM(D49:W49)</f>
        <v>6182282.6409019297</v>
      </c>
      <c r="D49" s="908">
        <f t="shared" ref="D49:W49" si="8">SUM(D45:D48)</f>
        <v>1912291.3008656201</v>
      </c>
      <c r="E49" s="908">
        <f t="shared" si="8"/>
        <v>2185219.0859806724</v>
      </c>
      <c r="F49" s="908">
        <f t="shared" si="8"/>
        <v>2081424.9335098891</v>
      </c>
      <c r="G49" s="908">
        <f t="shared" si="8"/>
        <v>0</v>
      </c>
      <c r="H49" s="908">
        <f t="shared" si="8"/>
        <v>0</v>
      </c>
      <c r="I49" s="908">
        <f t="shared" si="8"/>
        <v>0</v>
      </c>
      <c r="J49" s="908">
        <f t="shared" si="8"/>
        <v>0</v>
      </c>
      <c r="K49" s="908">
        <f t="shared" si="8"/>
        <v>0</v>
      </c>
      <c r="L49" s="908">
        <f t="shared" si="8"/>
        <v>3347.3205457477193</v>
      </c>
      <c r="M49" s="908">
        <f t="shared" si="8"/>
        <v>0</v>
      </c>
      <c r="N49" s="908">
        <f t="shared" si="8"/>
        <v>0</v>
      </c>
      <c r="O49" s="908">
        <f t="shared" si="8"/>
        <v>0</v>
      </c>
      <c r="P49" s="908">
        <f t="shared" si="8"/>
        <v>0</v>
      </c>
      <c r="Q49" s="908">
        <f t="shared" si="8"/>
        <v>0</v>
      </c>
      <c r="R49" s="908">
        <f t="shared" si="8"/>
        <v>0</v>
      </c>
      <c r="S49" s="908">
        <f t="shared" si="8"/>
        <v>0</v>
      </c>
      <c r="T49" s="908">
        <f t="shared" si="8"/>
        <v>0</v>
      </c>
      <c r="U49" s="908">
        <f t="shared" si="8"/>
        <v>0</v>
      </c>
      <c r="V49" s="908">
        <f t="shared" si="8"/>
        <v>0</v>
      </c>
      <c r="W49" s="909">
        <f t="shared" si="8"/>
        <v>0</v>
      </c>
      <c r="X49" s="819"/>
    </row>
    <row r="50" spans="1:24" s="651" customFormat="1" x14ac:dyDescent="0.2">
      <c r="A50" s="766"/>
      <c r="B50" s="767" t="s">
        <v>737</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51" customFormat="1" x14ac:dyDescent="0.2">
      <c r="A51" s="766"/>
      <c r="B51" s="760" t="s">
        <v>732</v>
      </c>
      <c r="C51" s="765">
        <f t="shared" ref="C51:C58" si="9">SUM(D51:W51)</f>
        <v>-395686.74049467599</v>
      </c>
      <c r="D51" s="667">
        <f>IF(ISERROR('O7 Amortization'!G42+'O7 Amortization'!G112+'O7 Amortization'!G183+'O7 Amortization'!G254), "-", 'O7 Amortization'!G42+'O7 Amortization'!G112+'O7 Amortization'!G183+'O7 Amortization'!G254)</f>
        <v>-122393.03112894417</v>
      </c>
      <c r="E51" s="667">
        <f>IF(ISERROR('O7 Amortization'!H42+'O7 Amortization'!H112+'O7 Amortization'!H183+'O7 Amortization'!H254), "-", 'O7 Amortization'!H42+'O7 Amortization'!H112+'O7 Amortization'!H183+'O7 Amortization'!H254)</f>
        <v>-139861.32107222817</v>
      </c>
      <c r="F51" s="667">
        <f>IF(ISERROR('O7 Amortization'!I42+'O7 Amortization'!I112+'O7 Amortization'!I183+'O7 Amortization'!I254), "-", 'O7 Amortization'!I42+'O7 Amortization'!I112+'O7 Amortization'!I183+'O7 Amortization'!I254)</f>
        <v>-133218.14859708879</v>
      </c>
      <c r="G51" s="667">
        <f>IF(ISERROR('O7 Amortization'!J42+'O7 Amortization'!J112+'O7 Amortization'!J183+'O7 Amortization'!J254), "-", 'O7 Amortization'!J42+'O7 Amortization'!J112+'O7 Amortization'!J183+'O7 Amortization'!J254)</f>
        <v>0</v>
      </c>
      <c r="H51" s="667">
        <f>IF(ISERROR('O7 Amortization'!K42+'O7 Amortization'!K112+'O7 Amortization'!K183+'O7 Amortization'!K254), "-", 'O7 Amortization'!K42+'O7 Amortization'!K112+'O7 Amortization'!K183+'O7 Amortization'!K254)</f>
        <v>0</v>
      </c>
      <c r="I51" s="667">
        <f>IF(ISERROR('O7 Amortization'!L42+'O7 Amortization'!L112+'O7 Amortization'!L183+'O7 Amortization'!L254), "-", 'O7 Amortization'!L42+'O7 Amortization'!L112+'O7 Amortization'!L183+'O7 Amortization'!L254)</f>
        <v>0</v>
      </c>
      <c r="J51" s="667">
        <f>IF(ISERROR('O7 Amortization'!M42+'O7 Amortization'!M112+'O7 Amortization'!M183+'O7 Amortization'!M254), "-", 'O7 Amortization'!M42+'O7 Amortization'!M112+'O7 Amortization'!M183+'O7 Amortization'!M254)</f>
        <v>0</v>
      </c>
      <c r="K51" s="667">
        <f>IF(ISERROR('O7 Amortization'!N42+'O7 Amortization'!N112+'O7 Amortization'!N183+'O7 Amortization'!N254), "-", 'O7 Amortization'!N42+'O7 Amortization'!N112+'O7 Amortization'!N183+'O7 Amortization'!N254)</f>
        <v>0</v>
      </c>
      <c r="L51" s="667">
        <f>IF(ISERROR('O7 Amortization'!O42+'O7 Amortization'!O112+'O7 Amortization'!O183+'O7 Amortization'!O254), "-", 'O7 Amortization'!O42+'O7 Amortization'!O112+'O7 Amortization'!O183+'O7 Amortization'!O254)</f>
        <v>-214.23969641487403</v>
      </c>
      <c r="M51" s="667">
        <f>IF(ISERROR('O7 Amortization'!P42+'O7 Amortization'!P112+'O7 Amortization'!P183+'O7 Amortization'!P254), "-", 'O7 Amortization'!P42+'O7 Amortization'!P112+'O7 Amortization'!P183+'O7 Amortization'!P254)</f>
        <v>0</v>
      </c>
      <c r="N51" s="667">
        <f>IF(ISERROR('O7 Amortization'!Q42+'O7 Amortization'!Q112+'O7 Amortization'!Q183+'O7 Amortization'!Q254), "-", 'O7 Amortization'!Q42+'O7 Amortization'!Q112+'O7 Amortization'!Q183+'O7 Amortization'!Q254)</f>
        <v>0</v>
      </c>
      <c r="O51" s="667">
        <f>IF(ISERROR('O7 Amortization'!R42+'O7 Amortization'!R112+'O7 Amortization'!R183+'O7 Amortization'!R254), "-", 'O7 Amortization'!R42+'O7 Amortization'!R112+'O7 Amortization'!R183+'O7 Amortization'!R254)</f>
        <v>0</v>
      </c>
      <c r="P51" s="667">
        <f>IF(ISERROR('O7 Amortization'!S42+'O7 Amortization'!S112+'O7 Amortization'!S183+'O7 Amortization'!S254), "-", 'O7 Amortization'!S42+'O7 Amortization'!S112+'O7 Amortization'!S183+'O7 Amortization'!S254)</f>
        <v>0</v>
      </c>
      <c r="Q51" s="667">
        <f>IF(ISERROR('O7 Amortization'!T42+'O7 Amortization'!T112+'O7 Amortization'!T183+'O7 Amortization'!T254), "-", 'O7 Amortization'!T42+'O7 Amortization'!T112+'O7 Amortization'!T183+'O7 Amortization'!T254)</f>
        <v>0</v>
      </c>
      <c r="R51" s="667">
        <f>IF(ISERROR('O7 Amortization'!U42+'O7 Amortization'!U112+'O7 Amortization'!U183+'O7 Amortization'!U254), "-", 'O7 Amortization'!U42+'O7 Amortization'!U112+'O7 Amortization'!U183+'O7 Amortization'!U254)</f>
        <v>0</v>
      </c>
      <c r="S51" s="667">
        <f>IF(ISERROR('O7 Amortization'!V42+'O7 Amortization'!V112+'O7 Amortization'!V183+'O7 Amortization'!V254), "-", 'O7 Amortization'!V42+'O7 Amortization'!V112+'O7 Amortization'!V183+'O7 Amortization'!V254)</f>
        <v>0</v>
      </c>
      <c r="T51" s="667">
        <f>IF(ISERROR('O7 Amortization'!W42+'O7 Amortization'!W112+'O7 Amortization'!W183+'O7 Amortization'!W254), "-", 'O7 Amortization'!W42+'O7 Amortization'!W112+'O7 Amortization'!W183+'O7 Amortization'!W254)</f>
        <v>0</v>
      </c>
      <c r="U51" s="667">
        <f>IF(ISERROR('O7 Amortization'!X42+'O7 Amortization'!X112+'O7 Amortization'!X183+'O7 Amortization'!X254), "-", 'O7 Amortization'!X42+'O7 Amortization'!X112+'O7 Amortization'!X183+'O7 Amortization'!X254)</f>
        <v>0</v>
      </c>
      <c r="V51" s="667">
        <f>IF(ISERROR('O7 Amortization'!Y42+'O7 Amortization'!Y112+'O7 Amortization'!Y183+'O7 Amortization'!Y254), "-", 'O7 Amortization'!Y42+'O7 Amortization'!Y112+'O7 Amortization'!Y183+'O7 Amortization'!Y254)</f>
        <v>0</v>
      </c>
      <c r="W51" s="668">
        <f>IF(ISERROR('O7 Amortization'!Z42+'O7 Amortization'!Z112+'O7 Amortization'!Z183+'O7 Amortization'!Z254), "-", 'O7 Amortization'!Z42+'O7 Amortization'!Z112+'O7 Amortization'!Z183+'O7 Amortization'!Z254)</f>
        <v>0</v>
      </c>
      <c r="X51" s="764"/>
    </row>
    <row r="52" spans="1:24" s="651" customFormat="1" x14ac:dyDescent="0.2">
      <c r="A52" s="766"/>
      <c r="B52" s="760" t="s">
        <v>733</v>
      </c>
      <c r="C52" s="765">
        <f t="shared" si="9"/>
        <v>-743803.8910378539</v>
      </c>
      <c r="D52" s="667">
        <f>IF(ISERROR('O7 Amortization'!G46+'O7 Amortization'!G116+'O7 Amortization'!G187+'O7 Amortization'!G258), "-", 'O7 Amortization'!G46+'O7 Amortization'!G116+'O7 Amortization'!G187+'O7 Amortization'!G258)</f>
        <v>-230071.93184137225</v>
      </c>
      <c r="E52" s="667">
        <f>IF(ISERROR('O7 Amortization'!H46+'O7 Amortization'!H116+'O7 Amortization'!H187+'O7 Amortization'!H258), "-", 'O7 Amortization'!H46+'O7 Amortization'!H116+'O7 Amortization'!H187+'O7 Amortization'!H258)</f>
        <v>-262908.46817147161</v>
      </c>
      <c r="F52" s="667">
        <f>IF(ISERROR('O7 Amortization'!I46+'O7 Amortization'!I116+'O7 Amortization'!I187+'O7 Amortization'!I258), "-", 'O7 Amortization'!I46+'O7 Amortization'!I116+'O7 Amortization'!I187+'O7 Amortization'!I258)</f>
        <v>-250420.76759887507</v>
      </c>
      <c r="G52" s="667">
        <f>IF(ISERROR('O7 Amortization'!J46+'O7 Amortization'!J116+'O7 Amortization'!J187+'O7 Amortization'!J258), "-", 'O7 Amortization'!J46+'O7 Amortization'!J116+'O7 Amortization'!J187+'O7 Amortization'!J258)</f>
        <v>0</v>
      </c>
      <c r="H52" s="667">
        <f>IF(ISERROR('O7 Amortization'!K46+'O7 Amortization'!K116+'O7 Amortization'!K187+'O7 Amortization'!K258), "-", 'O7 Amortization'!K46+'O7 Amortization'!K116+'O7 Amortization'!K187+'O7 Amortization'!K258)</f>
        <v>0</v>
      </c>
      <c r="I52" s="667">
        <f>IF(ISERROR('O7 Amortization'!L46+'O7 Amortization'!L116+'O7 Amortization'!L187+'O7 Amortization'!L258), "-", 'O7 Amortization'!L46+'O7 Amortization'!L116+'O7 Amortization'!L187+'O7 Amortization'!L258)</f>
        <v>0</v>
      </c>
      <c r="J52" s="667">
        <f>IF(ISERROR('O7 Amortization'!M46+'O7 Amortization'!M116+'O7 Amortization'!M187+'O7 Amortization'!M258), "-", 'O7 Amortization'!M46+'O7 Amortization'!M116+'O7 Amortization'!M187+'O7 Amortization'!M258)</f>
        <v>0</v>
      </c>
      <c r="K52" s="667">
        <f>IF(ISERROR('O7 Amortization'!N46+'O7 Amortization'!N116+'O7 Amortization'!N187+'O7 Amortization'!N258), "-", 'O7 Amortization'!N46+'O7 Amortization'!N116+'O7 Amortization'!N187+'O7 Amortization'!N258)</f>
        <v>0</v>
      </c>
      <c r="L52" s="667">
        <f>IF(ISERROR('O7 Amortization'!O46+'O7 Amortization'!O116+'O7 Amortization'!O187+'O7 Amortization'!O258), "-", 'O7 Amortization'!O46+'O7 Amortization'!O116+'O7 Amortization'!O187+'O7 Amortization'!O258)</f>
        <v>-402.72342613486171</v>
      </c>
      <c r="M52" s="667">
        <f>IF(ISERROR('O7 Amortization'!P46+'O7 Amortization'!P116+'O7 Amortization'!P187+'O7 Amortization'!P258), "-", 'O7 Amortization'!P46+'O7 Amortization'!P116+'O7 Amortization'!P187+'O7 Amortization'!P258)</f>
        <v>0</v>
      </c>
      <c r="N52" s="667">
        <f>IF(ISERROR('O7 Amortization'!Q46+'O7 Amortization'!Q116+'O7 Amortization'!Q187+'O7 Amortization'!Q258), "-", 'O7 Amortization'!Q46+'O7 Amortization'!Q116+'O7 Amortization'!Q187+'O7 Amortization'!Q258)</f>
        <v>0</v>
      </c>
      <c r="O52" s="667">
        <f>IF(ISERROR('O7 Amortization'!R46+'O7 Amortization'!R116+'O7 Amortization'!R187+'O7 Amortization'!R258), "-", 'O7 Amortization'!R46+'O7 Amortization'!R116+'O7 Amortization'!R187+'O7 Amortization'!R258)</f>
        <v>0</v>
      </c>
      <c r="P52" s="667">
        <f>IF(ISERROR('O7 Amortization'!S46+'O7 Amortization'!S116+'O7 Amortization'!S187+'O7 Amortization'!S258), "-", 'O7 Amortization'!S46+'O7 Amortization'!S116+'O7 Amortization'!S187+'O7 Amortization'!S258)</f>
        <v>0</v>
      </c>
      <c r="Q52" s="667">
        <f>IF(ISERROR('O7 Amortization'!T46+'O7 Amortization'!T116+'O7 Amortization'!T187+'O7 Amortization'!T258), "-", 'O7 Amortization'!T46+'O7 Amortization'!T116+'O7 Amortization'!T187+'O7 Amortization'!T258)</f>
        <v>0</v>
      </c>
      <c r="R52" s="667">
        <f>IF(ISERROR('O7 Amortization'!U46+'O7 Amortization'!U116+'O7 Amortization'!U187+'O7 Amortization'!U258), "-", 'O7 Amortization'!U46+'O7 Amortization'!U116+'O7 Amortization'!U187+'O7 Amortization'!U258)</f>
        <v>0</v>
      </c>
      <c r="S52" s="667">
        <f>IF(ISERROR('O7 Amortization'!V46+'O7 Amortization'!V116+'O7 Amortization'!V187+'O7 Amortization'!V258), "-", 'O7 Amortization'!V46+'O7 Amortization'!V116+'O7 Amortization'!V187+'O7 Amortization'!V258)</f>
        <v>0</v>
      </c>
      <c r="T52" s="667">
        <f>IF(ISERROR('O7 Amortization'!W46+'O7 Amortization'!W116+'O7 Amortization'!W187+'O7 Amortization'!W258), "-", 'O7 Amortization'!W46+'O7 Amortization'!W116+'O7 Amortization'!W187+'O7 Amortization'!W258)</f>
        <v>0</v>
      </c>
      <c r="U52" s="667">
        <f>IF(ISERROR('O7 Amortization'!X46+'O7 Amortization'!X116+'O7 Amortization'!X187+'O7 Amortization'!X258), "-", 'O7 Amortization'!X46+'O7 Amortization'!X116+'O7 Amortization'!X187+'O7 Amortization'!X258)</f>
        <v>0</v>
      </c>
      <c r="V52" s="667">
        <f>IF(ISERROR('O7 Amortization'!Y46+'O7 Amortization'!Y116+'O7 Amortization'!Y187+'O7 Amortization'!Y258), "-", 'O7 Amortization'!Y46+'O7 Amortization'!Y116+'O7 Amortization'!Y187+'O7 Amortization'!Y258)</f>
        <v>0</v>
      </c>
      <c r="W52" s="668">
        <f>IF(ISERROR('O7 Amortization'!Z46+'O7 Amortization'!Z116+'O7 Amortization'!Z187+'O7 Amortization'!Z258), "-", 'O7 Amortization'!Z46+'O7 Amortization'!Z116+'O7 Amortization'!Z187+'O7 Amortization'!Z258)</f>
        <v>0</v>
      </c>
      <c r="X52" s="764"/>
    </row>
    <row r="53" spans="1:24" s="651" customFormat="1" x14ac:dyDescent="0.2">
      <c r="A53" s="766"/>
      <c r="B53" s="760" t="s">
        <v>1473</v>
      </c>
      <c r="C53" s="765">
        <f t="shared" si="9"/>
        <v>-863020.70046047133</v>
      </c>
      <c r="D53" s="667">
        <f>IF(ISERROR('O7 Amortization'!G50+'O7 Amortization'!G120+'O7 Amortization'!G191+'O7 Amortization'!G262), "-", 'O7 Amortization'!G50+'O7 Amortization'!G120+'O7 Amortization'!G191+'O7 Amortization'!G262)</f>
        <v>-266947.83687805408</v>
      </c>
      <c r="E53" s="667">
        <f>IF(ISERROR('O7 Amortization'!H50+'O7 Amortization'!H120+'O7 Amortization'!H191+'O7 Amortization'!H262), "-", 'O7 Amortization'!H50+'O7 Amortization'!H120+'O7 Amortization'!H191+'O7 Amortization'!H262)</f>
        <v>-305047.40979741095</v>
      </c>
      <c r="F53" s="667">
        <f>IF(ISERROR('O7 Amortization'!I50+'O7 Amortization'!I120+'O7 Amortization'!I191+'O7 Amortization'!I262), "-", 'O7 Amortization'!I50+'O7 Amortization'!I120+'O7 Amortization'!I191+'O7 Amortization'!I262)</f>
        <v>-290558.18189048884</v>
      </c>
      <c r="G53" s="667">
        <f>IF(ISERROR('O7 Amortization'!J50+'O7 Amortization'!J120+'O7 Amortization'!J191+'O7 Amortization'!J262), "-", 'O7 Amortization'!J50+'O7 Amortization'!J120+'O7 Amortization'!J191+'O7 Amortization'!J262)</f>
        <v>0</v>
      </c>
      <c r="H53" s="667">
        <f>IF(ISERROR('O7 Amortization'!K50+'O7 Amortization'!K120+'O7 Amortization'!K191+'O7 Amortization'!K262), "-", 'O7 Amortization'!K50+'O7 Amortization'!K120+'O7 Amortization'!K191+'O7 Amortization'!K262)</f>
        <v>0</v>
      </c>
      <c r="I53" s="667">
        <f>IF(ISERROR('O7 Amortization'!L50+'O7 Amortization'!L120+'O7 Amortization'!L191+'O7 Amortization'!L262), "-", 'O7 Amortization'!L50+'O7 Amortization'!L120+'O7 Amortization'!L191+'O7 Amortization'!L262)</f>
        <v>0</v>
      </c>
      <c r="J53" s="667">
        <f>IF(ISERROR('O7 Amortization'!M50+'O7 Amortization'!M120+'O7 Amortization'!M191+'O7 Amortization'!M262), "-", 'O7 Amortization'!M50+'O7 Amortization'!M120+'O7 Amortization'!M191+'O7 Amortization'!M262)</f>
        <v>0</v>
      </c>
      <c r="K53" s="667">
        <f>IF(ISERROR('O7 Amortization'!N50+'O7 Amortization'!N120+'O7 Amortization'!N191+'O7 Amortization'!N262), "-", 'O7 Amortization'!N50+'O7 Amortization'!N120+'O7 Amortization'!N191+'O7 Amortization'!N262)</f>
        <v>0</v>
      </c>
      <c r="L53" s="667">
        <f>IF(ISERROR('O7 Amortization'!O50+'O7 Amortization'!O120+'O7 Amortization'!O191+'O7 Amortization'!O262), "-", 'O7 Amortization'!O50+'O7 Amortization'!O120+'O7 Amortization'!O191+'O7 Amortization'!O262)</f>
        <v>-467.27189451750434</v>
      </c>
      <c r="M53" s="667">
        <f>IF(ISERROR('O7 Amortization'!P50+'O7 Amortization'!P120+'O7 Amortization'!P191+'O7 Amortization'!P262), "-", 'O7 Amortization'!P50+'O7 Amortization'!P120+'O7 Amortization'!P191+'O7 Amortization'!P262)</f>
        <v>0</v>
      </c>
      <c r="N53" s="667">
        <f>IF(ISERROR('O7 Amortization'!Q50+'O7 Amortization'!Q120+'O7 Amortization'!Q191+'O7 Amortization'!Q262), "-", 'O7 Amortization'!Q50+'O7 Amortization'!Q120+'O7 Amortization'!Q191+'O7 Amortization'!Q262)</f>
        <v>0</v>
      </c>
      <c r="O53" s="667">
        <f>IF(ISERROR('O7 Amortization'!R50+'O7 Amortization'!R120+'O7 Amortization'!R191+'O7 Amortization'!R262), "-", 'O7 Amortization'!R50+'O7 Amortization'!R120+'O7 Amortization'!R191+'O7 Amortization'!R262)</f>
        <v>0</v>
      </c>
      <c r="P53" s="667">
        <f>IF(ISERROR('O7 Amortization'!S50+'O7 Amortization'!S120+'O7 Amortization'!S191+'O7 Amortization'!S262), "-", 'O7 Amortization'!S50+'O7 Amortization'!S120+'O7 Amortization'!S191+'O7 Amortization'!S262)</f>
        <v>0</v>
      </c>
      <c r="Q53" s="667">
        <f>IF(ISERROR('O7 Amortization'!T50+'O7 Amortization'!T120+'O7 Amortization'!T191+'O7 Amortization'!T262), "-", 'O7 Amortization'!T50+'O7 Amortization'!T120+'O7 Amortization'!T191+'O7 Amortization'!T262)</f>
        <v>0</v>
      </c>
      <c r="R53" s="667">
        <f>IF(ISERROR('O7 Amortization'!U50+'O7 Amortization'!U120+'O7 Amortization'!U191+'O7 Amortization'!U262), "-", 'O7 Amortization'!U50+'O7 Amortization'!U120+'O7 Amortization'!U191+'O7 Amortization'!U262)</f>
        <v>0</v>
      </c>
      <c r="S53" s="667">
        <f>IF(ISERROR('O7 Amortization'!V50+'O7 Amortization'!V120+'O7 Amortization'!V191+'O7 Amortization'!V262), "-", 'O7 Amortization'!V50+'O7 Amortization'!V120+'O7 Amortization'!V191+'O7 Amortization'!V262)</f>
        <v>0</v>
      </c>
      <c r="T53" s="667">
        <f>IF(ISERROR('O7 Amortization'!W50+'O7 Amortization'!W120+'O7 Amortization'!W191+'O7 Amortization'!W262), "-", 'O7 Amortization'!W50+'O7 Amortization'!W120+'O7 Amortization'!W191+'O7 Amortization'!W262)</f>
        <v>0</v>
      </c>
      <c r="U53" s="667">
        <f>IF(ISERROR('O7 Amortization'!X50+'O7 Amortization'!X120+'O7 Amortization'!X191+'O7 Amortization'!X262), "-", 'O7 Amortization'!X50+'O7 Amortization'!X120+'O7 Amortization'!X191+'O7 Amortization'!X262)</f>
        <v>0</v>
      </c>
      <c r="V53" s="667">
        <f>IF(ISERROR('O7 Amortization'!Y50+'O7 Amortization'!Y120+'O7 Amortization'!Y191+'O7 Amortization'!Y262), "-", 'O7 Amortization'!Y50+'O7 Amortization'!Y120+'O7 Amortization'!Y191+'O7 Amortization'!Y262)</f>
        <v>0</v>
      </c>
      <c r="W53" s="668">
        <f>IF(ISERROR('O7 Amortization'!Z50+'O7 Amortization'!Z120+'O7 Amortization'!Z191+'O7 Amortization'!Z262), "-", 'O7 Amortization'!Z50+'O7 Amortization'!Z120+'O7 Amortization'!Z191+'O7 Amortization'!Z262)</f>
        <v>0</v>
      </c>
      <c r="X53" s="764"/>
    </row>
    <row r="54" spans="1:24" s="651" customFormat="1" x14ac:dyDescent="0.2">
      <c r="A54" s="766"/>
      <c r="B54" s="760" t="s">
        <v>735</v>
      </c>
      <c r="C54" s="765">
        <f t="shared" si="9"/>
        <v>-1804115.3211013768</v>
      </c>
      <c r="D54" s="667">
        <f>IF(ISERROR('O7 Amortization'!G54+'O7 Amortization'!G124+'O7 Amortization'!G195+'O7 Amortization'!G266), "-", 'O7 Amortization'!G54+'O7 Amortization'!G124+'O7 Amortization'!G195+'O7 Amortization'!G266)</f>
        <v>-558045.3425851831</v>
      </c>
      <c r="E54" s="667">
        <f>IF(ISERROR('O7 Amortization'!H54+'O7 Amortization'!H124+'O7 Amortization'!H195+'O7 Amortization'!H266), "-", 'O7 Amortization'!H54+'O7 Amortization'!H124+'O7 Amortization'!H195+'O7 Amortization'!H266)</f>
        <v>-637691.1995090741</v>
      </c>
      <c r="F54" s="667">
        <f>IF(ISERROR('O7 Amortization'!I54+'O7 Amortization'!I124+'O7 Amortization'!I195+'O7 Amortization'!I266), "-", 'O7 Amortization'!I54+'O7 Amortization'!I124+'O7 Amortization'!I195+'O7 Amortization'!I266)</f>
        <v>-607401.963058708</v>
      </c>
      <c r="G54" s="667">
        <f>IF(ISERROR('O7 Amortization'!J54+'O7 Amortization'!J124+'O7 Amortization'!J195+'O7 Amortization'!J266), "-", 'O7 Amortization'!J54+'O7 Amortization'!J124+'O7 Amortization'!J195+'O7 Amortization'!J266)</f>
        <v>0</v>
      </c>
      <c r="H54" s="667">
        <f>IF(ISERROR('O7 Amortization'!K54+'O7 Amortization'!K124+'O7 Amortization'!K195+'O7 Amortization'!K266), "-", 'O7 Amortization'!K54+'O7 Amortization'!K124+'O7 Amortization'!K195+'O7 Amortization'!K266)</f>
        <v>0</v>
      </c>
      <c r="I54" s="667">
        <f>IF(ISERROR('O7 Amortization'!L54+'O7 Amortization'!L124+'O7 Amortization'!L195+'O7 Amortization'!L266), "-", 'O7 Amortization'!L54+'O7 Amortization'!L124+'O7 Amortization'!L195+'O7 Amortization'!L266)</f>
        <v>0</v>
      </c>
      <c r="J54" s="667">
        <f>IF(ISERROR('O7 Amortization'!M54+'O7 Amortization'!M124+'O7 Amortization'!M195+'O7 Amortization'!M266), "-", 'O7 Amortization'!M54+'O7 Amortization'!M124+'O7 Amortization'!M195+'O7 Amortization'!M266)</f>
        <v>0</v>
      </c>
      <c r="K54" s="667">
        <f>IF(ISERROR('O7 Amortization'!N54+'O7 Amortization'!N124+'O7 Amortization'!N195+'O7 Amortization'!N266), "-", 'O7 Amortization'!N54+'O7 Amortization'!N124+'O7 Amortization'!N195+'O7 Amortization'!N266)</f>
        <v>0</v>
      </c>
      <c r="L54" s="667">
        <f>IF(ISERROR('O7 Amortization'!O54+'O7 Amortization'!O124+'O7 Amortization'!O195+'O7 Amortization'!O266), "-", 'O7 Amortization'!O54+'O7 Amortization'!O124+'O7 Amortization'!O195+'O7 Amortization'!O266)</f>
        <v>-976.81594841155027</v>
      </c>
      <c r="M54" s="667">
        <f>IF(ISERROR('O7 Amortization'!P54+'O7 Amortization'!P124+'O7 Amortization'!P195+'O7 Amortization'!P266), "-", 'O7 Amortization'!P54+'O7 Amortization'!P124+'O7 Amortization'!P195+'O7 Amortization'!P266)</f>
        <v>0</v>
      </c>
      <c r="N54" s="667">
        <f>IF(ISERROR('O7 Amortization'!Q54+'O7 Amortization'!Q124+'O7 Amortization'!Q195+'O7 Amortization'!Q266), "-", 'O7 Amortization'!Q54+'O7 Amortization'!Q124+'O7 Amortization'!Q195+'O7 Amortization'!Q266)</f>
        <v>0</v>
      </c>
      <c r="O54" s="667">
        <f>IF(ISERROR('O7 Amortization'!R54+'O7 Amortization'!R124+'O7 Amortization'!R195+'O7 Amortization'!R266), "-", 'O7 Amortization'!R54+'O7 Amortization'!R124+'O7 Amortization'!R195+'O7 Amortization'!R266)</f>
        <v>0</v>
      </c>
      <c r="P54" s="667">
        <f>IF(ISERROR('O7 Amortization'!S54+'O7 Amortization'!S124+'O7 Amortization'!S195+'O7 Amortization'!S266), "-", 'O7 Amortization'!S54+'O7 Amortization'!S124+'O7 Amortization'!S195+'O7 Amortization'!S266)</f>
        <v>0</v>
      </c>
      <c r="Q54" s="667">
        <f>IF(ISERROR('O7 Amortization'!T54+'O7 Amortization'!T124+'O7 Amortization'!T195+'O7 Amortization'!T266), "-", 'O7 Amortization'!T54+'O7 Amortization'!T124+'O7 Amortization'!T195+'O7 Amortization'!T266)</f>
        <v>0</v>
      </c>
      <c r="R54" s="667">
        <f>IF(ISERROR('O7 Amortization'!U54+'O7 Amortization'!U124+'O7 Amortization'!U195+'O7 Amortization'!U266), "-", 'O7 Amortization'!U54+'O7 Amortization'!U124+'O7 Amortization'!U195+'O7 Amortization'!U266)</f>
        <v>0</v>
      </c>
      <c r="S54" s="667">
        <f>IF(ISERROR('O7 Amortization'!V54+'O7 Amortization'!V124+'O7 Amortization'!V195+'O7 Amortization'!V266), "-", 'O7 Amortization'!V54+'O7 Amortization'!V124+'O7 Amortization'!V195+'O7 Amortization'!V266)</f>
        <v>0</v>
      </c>
      <c r="T54" s="667">
        <f>IF(ISERROR('O7 Amortization'!W54+'O7 Amortization'!W124+'O7 Amortization'!W195+'O7 Amortization'!W266), "-", 'O7 Amortization'!W54+'O7 Amortization'!W124+'O7 Amortization'!W195+'O7 Amortization'!W266)</f>
        <v>0</v>
      </c>
      <c r="U54" s="667">
        <f>IF(ISERROR('O7 Amortization'!X54+'O7 Amortization'!X124+'O7 Amortization'!X195+'O7 Amortization'!X266), "-", 'O7 Amortization'!X54+'O7 Amortization'!X124+'O7 Amortization'!X195+'O7 Amortization'!X266)</f>
        <v>0</v>
      </c>
      <c r="V54" s="667">
        <f>IF(ISERROR('O7 Amortization'!Y54+'O7 Amortization'!Y124+'O7 Amortization'!Y195+'O7 Amortization'!Y266), "-", 'O7 Amortization'!Y54+'O7 Amortization'!Y124+'O7 Amortization'!Y195+'O7 Amortization'!Y266)</f>
        <v>0</v>
      </c>
      <c r="W54" s="668">
        <f>IF(ISERROR('O7 Amortization'!Z54+'O7 Amortization'!Z124+'O7 Amortization'!Z195+'O7 Amortization'!Z266), "-", 'O7 Amortization'!Z54+'O7 Amortization'!Z124+'O7 Amortization'!Z195+'O7 Amortization'!Z266)</f>
        <v>0</v>
      </c>
      <c r="X54" s="764"/>
    </row>
    <row r="55" spans="1:24" s="851" customFormat="1" ht="23.25" customHeight="1" x14ac:dyDescent="0.2">
      <c r="A55" s="820"/>
      <c r="B55" s="906" t="s">
        <v>1455</v>
      </c>
      <c r="C55" s="907">
        <f t="shared" si="9"/>
        <v>-3806626.6530943778</v>
      </c>
      <c r="D55" s="908">
        <f t="shared" ref="D55:W55" si="10">SUM(D51:D54)</f>
        <v>-1177458.1424335535</v>
      </c>
      <c r="E55" s="908">
        <f t="shared" si="10"/>
        <v>-1345508.3985501849</v>
      </c>
      <c r="F55" s="908">
        <f t="shared" si="10"/>
        <v>-1281599.0611451608</v>
      </c>
      <c r="G55" s="908">
        <f t="shared" si="10"/>
        <v>0</v>
      </c>
      <c r="H55" s="908">
        <f t="shared" si="10"/>
        <v>0</v>
      </c>
      <c r="I55" s="908">
        <f t="shared" si="10"/>
        <v>0</v>
      </c>
      <c r="J55" s="908">
        <f t="shared" si="10"/>
        <v>0</v>
      </c>
      <c r="K55" s="908">
        <f t="shared" si="10"/>
        <v>0</v>
      </c>
      <c r="L55" s="908">
        <f t="shared" si="10"/>
        <v>-2061.0509654787902</v>
      </c>
      <c r="M55" s="908">
        <f t="shared" si="10"/>
        <v>0</v>
      </c>
      <c r="N55" s="908">
        <f t="shared" si="10"/>
        <v>0</v>
      </c>
      <c r="O55" s="908">
        <f t="shared" si="10"/>
        <v>0</v>
      </c>
      <c r="P55" s="908">
        <f t="shared" si="10"/>
        <v>0</v>
      </c>
      <c r="Q55" s="908">
        <f t="shared" si="10"/>
        <v>0</v>
      </c>
      <c r="R55" s="908">
        <f t="shared" si="10"/>
        <v>0</v>
      </c>
      <c r="S55" s="908">
        <f t="shared" si="10"/>
        <v>0</v>
      </c>
      <c r="T55" s="908">
        <f t="shared" si="10"/>
        <v>0</v>
      </c>
      <c r="U55" s="908">
        <f t="shared" si="10"/>
        <v>0</v>
      </c>
      <c r="V55" s="908">
        <f t="shared" si="10"/>
        <v>0</v>
      </c>
      <c r="W55" s="909">
        <f t="shared" si="10"/>
        <v>0</v>
      </c>
      <c r="X55" s="819"/>
    </row>
    <row r="56" spans="1:24" s="651" customFormat="1" x14ac:dyDescent="0.2">
      <c r="B56" s="767" t="s">
        <v>1496</v>
      </c>
      <c r="C56" s="765">
        <f t="shared" si="9"/>
        <v>2375655.9878075509</v>
      </c>
      <c r="D56" s="764">
        <f t="shared" ref="D56:W56" si="11">D49+D55</f>
        <v>734833.15843206667</v>
      </c>
      <c r="E56" s="764">
        <f t="shared" si="11"/>
        <v>839710.68743048748</v>
      </c>
      <c r="F56" s="764">
        <f t="shared" si="11"/>
        <v>799825.87236472825</v>
      </c>
      <c r="G56" s="764">
        <f t="shared" si="11"/>
        <v>0</v>
      </c>
      <c r="H56" s="764">
        <f t="shared" si="11"/>
        <v>0</v>
      </c>
      <c r="I56" s="764">
        <f t="shared" si="11"/>
        <v>0</v>
      </c>
      <c r="J56" s="764">
        <f t="shared" si="11"/>
        <v>0</v>
      </c>
      <c r="K56" s="764">
        <f t="shared" si="11"/>
        <v>0</v>
      </c>
      <c r="L56" s="764">
        <f t="shared" si="11"/>
        <v>1286.2695802689291</v>
      </c>
      <c r="M56" s="764">
        <f t="shared" si="11"/>
        <v>0</v>
      </c>
      <c r="N56" s="764">
        <f t="shared" si="11"/>
        <v>0</v>
      </c>
      <c r="O56" s="764">
        <f t="shared" si="11"/>
        <v>0</v>
      </c>
      <c r="P56" s="764">
        <f t="shared" si="11"/>
        <v>0</v>
      </c>
      <c r="Q56" s="764">
        <f t="shared" si="11"/>
        <v>0</v>
      </c>
      <c r="R56" s="764">
        <f t="shared" si="11"/>
        <v>0</v>
      </c>
      <c r="S56" s="764">
        <f t="shared" si="11"/>
        <v>0</v>
      </c>
      <c r="T56" s="764">
        <f t="shared" si="11"/>
        <v>0</v>
      </c>
      <c r="U56" s="764">
        <f t="shared" si="11"/>
        <v>0</v>
      </c>
      <c r="V56" s="764">
        <f t="shared" si="11"/>
        <v>0</v>
      </c>
      <c r="W56" s="652">
        <f t="shared" si="11"/>
        <v>0</v>
      </c>
      <c r="X56" s="764"/>
    </row>
    <row r="57" spans="1:24" s="651" customFormat="1" x14ac:dyDescent="0.2">
      <c r="B57" s="767" t="s">
        <v>1497</v>
      </c>
      <c r="C57" s="765">
        <f t="shared" si="9"/>
        <v>153554.0762991088</v>
      </c>
      <c r="D57" s="764">
        <f t="shared" ref="D57:W57" si="12">IF(ISERROR(D56/D38*D34),0,D56/D38*D34)</f>
        <v>52113.742059553508</v>
      </c>
      <c r="E57" s="764">
        <f t="shared" si="12"/>
        <v>53571.472353406905</v>
      </c>
      <c r="F57" s="764">
        <f t="shared" si="12"/>
        <v>47782.466309279698</v>
      </c>
      <c r="G57" s="764">
        <f t="shared" si="12"/>
        <v>0</v>
      </c>
      <c r="H57" s="764">
        <f t="shared" si="12"/>
        <v>0</v>
      </c>
      <c r="I57" s="764">
        <f t="shared" si="12"/>
        <v>0</v>
      </c>
      <c r="J57" s="764">
        <f t="shared" si="12"/>
        <v>0</v>
      </c>
      <c r="K57" s="764">
        <f t="shared" si="12"/>
        <v>0</v>
      </c>
      <c r="L57" s="764">
        <f t="shared" si="12"/>
        <v>86.395576868682298</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64"/>
    </row>
    <row r="58" spans="1:24" s="651" customFormat="1" x14ac:dyDescent="0.2">
      <c r="B58" s="767" t="s">
        <v>1201</v>
      </c>
      <c r="C58" s="765">
        <f t="shared" si="9"/>
        <v>2529210.06410666</v>
      </c>
      <c r="D58" s="764">
        <f t="shared" ref="D58:W58" si="13">SUM(D56:D57)</f>
        <v>786946.90049162018</v>
      </c>
      <c r="E58" s="764">
        <f t="shared" si="13"/>
        <v>893282.15978389443</v>
      </c>
      <c r="F58" s="764">
        <f t="shared" si="13"/>
        <v>847608.33867400791</v>
      </c>
      <c r="G58" s="764">
        <f t="shared" si="13"/>
        <v>0</v>
      </c>
      <c r="H58" s="764">
        <f t="shared" si="13"/>
        <v>0</v>
      </c>
      <c r="I58" s="764">
        <f t="shared" si="13"/>
        <v>0</v>
      </c>
      <c r="J58" s="764">
        <f t="shared" si="13"/>
        <v>0</v>
      </c>
      <c r="K58" s="764">
        <f t="shared" si="13"/>
        <v>0</v>
      </c>
      <c r="L58" s="764">
        <f t="shared" si="13"/>
        <v>1372.6651571376115</v>
      </c>
      <c r="M58" s="764">
        <f t="shared" si="13"/>
        <v>0</v>
      </c>
      <c r="N58" s="764">
        <f t="shared" si="13"/>
        <v>0</v>
      </c>
      <c r="O58" s="764">
        <f t="shared" si="13"/>
        <v>0</v>
      </c>
      <c r="P58" s="764">
        <f t="shared" si="13"/>
        <v>0</v>
      </c>
      <c r="Q58" s="764">
        <f t="shared" si="13"/>
        <v>0</v>
      </c>
      <c r="R58" s="764">
        <f t="shared" si="13"/>
        <v>0</v>
      </c>
      <c r="S58" s="764">
        <f t="shared" si="13"/>
        <v>0</v>
      </c>
      <c r="T58" s="764">
        <f t="shared" si="13"/>
        <v>0</v>
      </c>
      <c r="U58" s="764">
        <f t="shared" si="13"/>
        <v>0</v>
      </c>
      <c r="V58" s="764">
        <f t="shared" si="13"/>
        <v>0</v>
      </c>
      <c r="W58" s="652">
        <f t="shared" si="13"/>
        <v>0</v>
      </c>
      <c r="X58" s="764"/>
    </row>
    <row r="59" spans="1:24" s="651" customFormat="1" x14ac:dyDescent="0.2">
      <c r="B59" s="767"/>
      <c r="C59" s="765"/>
      <c r="D59" s="764"/>
      <c r="E59" s="764"/>
      <c r="F59" s="764"/>
      <c r="G59" s="764"/>
      <c r="H59" s="764"/>
      <c r="I59" s="764"/>
      <c r="J59" s="764"/>
      <c r="K59" s="764"/>
      <c r="L59" s="764"/>
      <c r="M59" s="764"/>
      <c r="N59" s="764"/>
      <c r="O59" s="764"/>
      <c r="P59" s="764"/>
      <c r="Q59" s="764"/>
      <c r="R59" s="764"/>
      <c r="S59" s="764"/>
      <c r="T59" s="764"/>
      <c r="U59" s="764"/>
      <c r="V59" s="764"/>
      <c r="W59" s="652"/>
      <c r="X59" s="764"/>
    </row>
    <row r="60" spans="1:24" s="673" customFormat="1" x14ac:dyDescent="0.2">
      <c r="B60" s="760" t="s">
        <v>728</v>
      </c>
      <c r="C60" s="765">
        <f>SUM(D60:W60)</f>
        <v>0</v>
      </c>
      <c r="D60" s="764">
        <f>'O2.2 Primary Cost PLCC Adj'!D62</f>
        <v>0</v>
      </c>
      <c r="E60" s="764">
        <f>'O2.2 Primary Cost PLCC Adj'!E62</f>
        <v>0</v>
      </c>
      <c r="F60" s="764">
        <f>'O2.2 Primary Cost PLCC Adj'!F62</f>
        <v>0</v>
      </c>
      <c r="G60" s="764">
        <f>'O2.2 Primary Cost PLCC Adj'!G62</f>
        <v>0</v>
      </c>
      <c r="H60" s="764">
        <f>'O2.2 Primary Cost PLCC Adj'!H62</f>
        <v>0</v>
      </c>
      <c r="I60" s="764">
        <f>'O2.2 Primary Cost PLCC Adj'!I62</f>
        <v>0</v>
      </c>
      <c r="J60" s="764">
        <f>'O2.2 Primary Cost PLCC Adj'!J62</f>
        <v>0</v>
      </c>
      <c r="K60" s="764">
        <f>'O2.2 Primary Cost PLCC Adj'!K62</f>
        <v>0</v>
      </c>
      <c r="L60" s="764">
        <f>'O2.2 Primary Cost PLCC Adj'!L62</f>
        <v>0</v>
      </c>
      <c r="M60" s="764">
        <f>'O2.2 Primary Cost PLCC Adj'!M62</f>
        <v>0</v>
      </c>
      <c r="N60" s="764">
        <f>'O2.2 Primary Cost PLCC Adj'!N62</f>
        <v>0</v>
      </c>
      <c r="O60" s="764">
        <f>'O2.2 Primary Cost PLCC Adj'!O62</f>
        <v>0</v>
      </c>
      <c r="P60" s="764">
        <f>'O2.2 Primary Cost PLCC Adj'!P62</f>
        <v>0</v>
      </c>
      <c r="Q60" s="764">
        <f>'O2.2 Primary Cost PLCC Adj'!Q62</f>
        <v>0</v>
      </c>
      <c r="R60" s="764">
        <f>'O2.2 Primary Cost PLCC Adj'!R62</f>
        <v>0</v>
      </c>
      <c r="S60" s="764">
        <f>'O2.2 Primary Cost PLCC Adj'!S62</f>
        <v>0</v>
      </c>
      <c r="T60" s="764">
        <f>'O2.2 Primary Cost PLCC Adj'!T62</f>
        <v>0</v>
      </c>
      <c r="U60" s="764">
        <f>'O2.2 Primary Cost PLCC Adj'!U62</f>
        <v>0</v>
      </c>
      <c r="V60" s="764">
        <f>'O2.2 Primary Cost PLCC Adj'!V62</f>
        <v>0</v>
      </c>
      <c r="W60" s="652">
        <f>'O2.2 Primary Cost PLCC Adj'!W62</f>
        <v>0</v>
      </c>
      <c r="X60" s="777"/>
    </row>
    <row r="61" spans="1:24" s="673" customFormat="1" x14ac:dyDescent="0.2">
      <c r="B61" s="760" t="s">
        <v>729</v>
      </c>
      <c r="C61" s="765">
        <f>SUM(D61:W61)</f>
        <v>0</v>
      </c>
      <c r="D61" s="764">
        <f>'O2.2 Primary Cost PLCC Adj'!D63</f>
        <v>0</v>
      </c>
      <c r="E61" s="764">
        <f>'O2.2 Primary Cost PLCC Adj'!E63</f>
        <v>0</v>
      </c>
      <c r="F61" s="764">
        <f>'O2.2 Primary Cost PLCC Adj'!F63</f>
        <v>0</v>
      </c>
      <c r="G61" s="764">
        <f>'O2.2 Primary Cost PLCC Adj'!G63</f>
        <v>0</v>
      </c>
      <c r="H61" s="764">
        <f>'O2.2 Primary Cost PLCC Adj'!H63</f>
        <v>0</v>
      </c>
      <c r="I61" s="764">
        <f>'O2.2 Primary Cost PLCC Adj'!I63</f>
        <v>0</v>
      </c>
      <c r="J61" s="764">
        <f>'O2.2 Primary Cost PLCC Adj'!J63</f>
        <v>0</v>
      </c>
      <c r="K61" s="764">
        <f>'O2.2 Primary Cost PLCC Adj'!K63</f>
        <v>0</v>
      </c>
      <c r="L61" s="764">
        <f>'O2.2 Primary Cost PLCC Adj'!L63</f>
        <v>0</v>
      </c>
      <c r="M61" s="764">
        <f>'O2.2 Primary Cost PLCC Adj'!M63</f>
        <v>0</v>
      </c>
      <c r="N61" s="764">
        <f>'O2.2 Primary Cost PLCC Adj'!N63</f>
        <v>0</v>
      </c>
      <c r="O61" s="764">
        <f>'O2.2 Primary Cost PLCC Adj'!O63</f>
        <v>0</v>
      </c>
      <c r="P61" s="764">
        <f>'O2.2 Primary Cost PLCC Adj'!P63</f>
        <v>0</v>
      </c>
      <c r="Q61" s="764">
        <f>'O2.2 Primary Cost PLCC Adj'!Q63</f>
        <v>0</v>
      </c>
      <c r="R61" s="764">
        <f>'O2.2 Primary Cost PLCC Adj'!R63</f>
        <v>0</v>
      </c>
      <c r="S61" s="764">
        <f>'O2.2 Primary Cost PLCC Adj'!S63</f>
        <v>0</v>
      </c>
      <c r="T61" s="764">
        <f>'O2.2 Primary Cost PLCC Adj'!T63</f>
        <v>0</v>
      </c>
      <c r="U61" s="764">
        <f>'O2.2 Primary Cost PLCC Adj'!U63</f>
        <v>0</v>
      </c>
      <c r="V61" s="764">
        <f>'O2.2 Primary Cost PLCC Adj'!V63</f>
        <v>0</v>
      </c>
      <c r="W61" s="652">
        <f>'O2.2 Primary Cost PLCC Adj'!W63</f>
        <v>0</v>
      </c>
    </row>
    <row r="62" spans="1:24" s="673" customFormat="1" x14ac:dyDescent="0.2">
      <c r="B62" s="760" t="s">
        <v>730</v>
      </c>
      <c r="C62" s="765">
        <f>SUM(D62:W62)</f>
        <v>0</v>
      </c>
      <c r="D62" s="764">
        <f>'O2.2 Primary Cost PLCC Adj'!D64</f>
        <v>0</v>
      </c>
      <c r="E62" s="764">
        <f>'O2.2 Primary Cost PLCC Adj'!E64</f>
        <v>0</v>
      </c>
      <c r="F62" s="764">
        <f>'O2.2 Primary Cost PLCC Adj'!F64</f>
        <v>0</v>
      </c>
      <c r="G62" s="764">
        <f>'O2.2 Primary Cost PLCC Adj'!G64</f>
        <v>0</v>
      </c>
      <c r="H62" s="764">
        <f>'O2.2 Primary Cost PLCC Adj'!H64</f>
        <v>0</v>
      </c>
      <c r="I62" s="764">
        <f>'O2.2 Primary Cost PLCC Adj'!I64</f>
        <v>0</v>
      </c>
      <c r="J62" s="764">
        <f>'O2.2 Primary Cost PLCC Adj'!J64</f>
        <v>0</v>
      </c>
      <c r="K62" s="764">
        <f>'O2.2 Primary Cost PLCC Adj'!K64</f>
        <v>0</v>
      </c>
      <c r="L62" s="764">
        <f>'O2.2 Primary Cost PLCC Adj'!L64</f>
        <v>0</v>
      </c>
      <c r="M62" s="764">
        <f>'O2.2 Primary Cost PLCC Adj'!M64</f>
        <v>0</v>
      </c>
      <c r="N62" s="764">
        <f>'O2.2 Primary Cost PLCC Adj'!N64</f>
        <v>0</v>
      </c>
      <c r="O62" s="764">
        <f>'O2.2 Primary Cost PLCC Adj'!O64</f>
        <v>0</v>
      </c>
      <c r="P62" s="764">
        <f>'O2.2 Primary Cost PLCC Adj'!P64</f>
        <v>0</v>
      </c>
      <c r="Q62" s="764">
        <f>'O2.2 Primary Cost PLCC Adj'!Q64</f>
        <v>0</v>
      </c>
      <c r="R62" s="764">
        <f>'O2.2 Primary Cost PLCC Adj'!R64</f>
        <v>0</v>
      </c>
      <c r="S62" s="764">
        <f>'O2.2 Primary Cost PLCC Adj'!S64</f>
        <v>0</v>
      </c>
      <c r="T62" s="764">
        <f>'O2.2 Primary Cost PLCC Adj'!T64</f>
        <v>0</v>
      </c>
      <c r="U62" s="764">
        <f>'O2.2 Primary Cost PLCC Adj'!U64</f>
        <v>0</v>
      </c>
      <c r="V62" s="764">
        <f>'O2.2 Primary Cost PLCC Adj'!V64</f>
        <v>0</v>
      </c>
      <c r="W62" s="652">
        <f>'O2.2 Primary Cost PLCC Adj'!W64</f>
        <v>0</v>
      </c>
    </row>
    <row r="63" spans="1:24" s="673" customFormat="1" x14ac:dyDescent="0.2">
      <c r="B63" s="760" t="s">
        <v>731</v>
      </c>
      <c r="C63" s="765">
        <f>SUM(D63:W63)</f>
        <v>0</v>
      </c>
      <c r="D63" s="764">
        <f>'O2.2 Primary Cost PLCC Adj'!D65</f>
        <v>0</v>
      </c>
      <c r="E63" s="764">
        <f>'O2.2 Primary Cost PLCC Adj'!E65</f>
        <v>0</v>
      </c>
      <c r="F63" s="764">
        <f>'O2.2 Primary Cost PLCC Adj'!F65</f>
        <v>0</v>
      </c>
      <c r="G63" s="764">
        <f>'O2.2 Primary Cost PLCC Adj'!G65</f>
        <v>0</v>
      </c>
      <c r="H63" s="764">
        <f>'O2.2 Primary Cost PLCC Adj'!H65</f>
        <v>0</v>
      </c>
      <c r="I63" s="764">
        <f>'O2.2 Primary Cost PLCC Adj'!I65</f>
        <v>0</v>
      </c>
      <c r="J63" s="764">
        <f>'O2.2 Primary Cost PLCC Adj'!J65</f>
        <v>0</v>
      </c>
      <c r="K63" s="764">
        <f>'O2.2 Primary Cost PLCC Adj'!K65</f>
        <v>0</v>
      </c>
      <c r="L63" s="764">
        <f>'O2.2 Primary Cost PLCC Adj'!L65</f>
        <v>0</v>
      </c>
      <c r="M63" s="764">
        <f>'O2.2 Primary Cost PLCC Adj'!M65</f>
        <v>0</v>
      </c>
      <c r="N63" s="764">
        <f>'O2.2 Primary Cost PLCC Adj'!N65</f>
        <v>0</v>
      </c>
      <c r="O63" s="764">
        <f>'O2.2 Primary Cost PLCC Adj'!O65</f>
        <v>0</v>
      </c>
      <c r="P63" s="764">
        <f>'O2.2 Primary Cost PLCC Adj'!P65</f>
        <v>0</v>
      </c>
      <c r="Q63" s="764">
        <f>'O2.2 Primary Cost PLCC Adj'!Q65</f>
        <v>0</v>
      </c>
      <c r="R63" s="764">
        <f>'O2.2 Primary Cost PLCC Adj'!R65</f>
        <v>0</v>
      </c>
      <c r="S63" s="764">
        <f>'O2.2 Primary Cost PLCC Adj'!S65</f>
        <v>0</v>
      </c>
      <c r="T63" s="764">
        <f>'O2.2 Primary Cost PLCC Adj'!T65</f>
        <v>0</v>
      </c>
      <c r="U63" s="764">
        <f>'O2.2 Primary Cost PLCC Adj'!U65</f>
        <v>0</v>
      </c>
      <c r="V63" s="764">
        <f>'O2.2 Primary Cost PLCC Adj'!V65</f>
        <v>0</v>
      </c>
      <c r="W63" s="652">
        <f>'O2.2 Primary Cost PLCC Adj'!W65</f>
        <v>0</v>
      </c>
    </row>
    <row r="64" spans="1:24" s="822" customFormat="1" ht="23.25" customHeight="1" x14ac:dyDescent="0.2">
      <c r="B64" s="906" t="s">
        <v>1410</v>
      </c>
      <c r="C64" s="907">
        <f>SUM(D64:W64)</f>
        <v>0</v>
      </c>
      <c r="D64" s="908">
        <f t="shared" ref="D64:W64" si="14">SUM(D60:D63)</f>
        <v>0</v>
      </c>
      <c r="E64" s="908">
        <f t="shared" si="14"/>
        <v>0</v>
      </c>
      <c r="F64" s="908">
        <f t="shared" si="14"/>
        <v>0</v>
      </c>
      <c r="G64" s="908">
        <f t="shared" si="14"/>
        <v>0</v>
      </c>
      <c r="H64" s="908">
        <f t="shared" si="14"/>
        <v>0</v>
      </c>
      <c r="I64" s="908">
        <f t="shared" si="14"/>
        <v>0</v>
      </c>
      <c r="J64" s="908">
        <f t="shared" si="14"/>
        <v>0</v>
      </c>
      <c r="K64" s="908">
        <f t="shared" si="14"/>
        <v>0</v>
      </c>
      <c r="L64" s="908">
        <f t="shared" si="14"/>
        <v>0</v>
      </c>
      <c r="M64" s="908">
        <f t="shared" si="14"/>
        <v>0</v>
      </c>
      <c r="N64" s="908">
        <f t="shared" si="14"/>
        <v>0</v>
      </c>
      <c r="O64" s="908">
        <f t="shared" si="14"/>
        <v>0</v>
      </c>
      <c r="P64" s="908">
        <f t="shared" si="14"/>
        <v>0</v>
      </c>
      <c r="Q64" s="908">
        <f t="shared" si="14"/>
        <v>0</v>
      </c>
      <c r="R64" s="908">
        <f t="shared" si="14"/>
        <v>0</v>
      </c>
      <c r="S64" s="908">
        <f t="shared" si="14"/>
        <v>0</v>
      </c>
      <c r="T64" s="908">
        <f t="shared" si="14"/>
        <v>0</v>
      </c>
      <c r="U64" s="908">
        <f t="shared" si="14"/>
        <v>0</v>
      </c>
      <c r="V64" s="908">
        <f t="shared" si="14"/>
        <v>0</v>
      </c>
      <c r="W64" s="909">
        <f t="shared" si="14"/>
        <v>0</v>
      </c>
    </row>
    <row r="65" spans="1:24" s="673" customFormat="1" x14ac:dyDescent="0.2">
      <c r="C65" s="779"/>
      <c r="D65" s="777"/>
      <c r="E65" s="777"/>
      <c r="F65" s="777"/>
      <c r="G65" s="777"/>
      <c r="H65" s="777"/>
      <c r="I65" s="777"/>
      <c r="J65" s="777"/>
      <c r="K65" s="777"/>
      <c r="L65" s="777"/>
      <c r="M65" s="777"/>
      <c r="N65" s="777"/>
      <c r="O65" s="777"/>
      <c r="P65" s="777"/>
      <c r="Q65" s="777"/>
      <c r="R65" s="777"/>
      <c r="S65" s="777"/>
      <c r="T65" s="777"/>
      <c r="U65" s="777"/>
      <c r="V65" s="777"/>
      <c r="W65" s="780"/>
    </row>
    <row r="66" spans="1:24" s="673" customFormat="1" x14ac:dyDescent="0.2">
      <c r="B66" s="760" t="s">
        <v>720</v>
      </c>
      <c r="C66" s="765">
        <f>SUM(D66:W66)</f>
        <v>2000755.5665420541</v>
      </c>
      <c r="D66" s="764">
        <f>'O2.2 Primary Cost PLCC Adj'!D47</f>
        <v>502459.24964961602</v>
      </c>
      <c r="E66" s="764">
        <f>'O2.2 Primary Cost PLCC Adj'!E47</f>
        <v>574171.69746306632</v>
      </c>
      <c r="F66" s="764">
        <f>'O2.2 Primary Cost PLCC Adj'!F47</f>
        <v>640060.27523200796</v>
      </c>
      <c r="G66" s="764">
        <f>'O2.2 Primary Cost PLCC Adj'!G47</f>
        <v>0</v>
      </c>
      <c r="H66" s="764">
        <f>'O2.2 Primary Cost PLCC Adj'!H47</f>
        <v>0</v>
      </c>
      <c r="I66" s="764">
        <f>'O2.2 Primary Cost PLCC Adj'!I47</f>
        <v>276279.40701634024</v>
      </c>
      <c r="J66" s="764">
        <f>'O2.2 Primary Cost PLCC Adj'!J47</f>
        <v>6905.4204625239017</v>
      </c>
      <c r="K66" s="764">
        <f>'O2.2 Primary Cost PLCC Adj'!K47</f>
        <v>0</v>
      </c>
      <c r="L66" s="764">
        <f>'O2.2 Primary Cost PLCC Adj'!L47</f>
        <v>879.51671849985132</v>
      </c>
      <c r="M66" s="764">
        <f>'O2.2 Primary Cost PLCC Adj'!M47</f>
        <v>0</v>
      </c>
      <c r="N66" s="764">
        <f>'O2.2 Primary Cost PLCC Adj'!N47</f>
        <v>0</v>
      </c>
      <c r="O66" s="764">
        <f>'O2.2 Primary Cost PLCC Adj'!O47</f>
        <v>0</v>
      </c>
      <c r="P66" s="764">
        <f>'O2.2 Primary Cost PLCC Adj'!P47</f>
        <v>0</v>
      </c>
      <c r="Q66" s="764">
        <f>'O2.2 Primary Cost PLCC Adj'!Q47</f>
        <v>0</v>
      </c>
      <c r="R66" s="764">
        <f>'O2.2 Primary Cost PLCC Adj'!R47</f>
        <v>0</v>
      </c>
      <c r="S66" s="764">
        <f>'O2.2 Primary Cost PLCC Adj'!S47</f>
        <v>0</v>
      </c>
      <c r="T66" s="764">
        <f>'O2.2 Primary Cost PLCC Adj'!T47</f>
        <v>0</v>
      </c>
      <c r="U66" s="764">
        <f>'O2.2 Primary Cost PLCC Adj'!U47</f>
        <v>0</v>
      </c>
      <c r="V66" s="764">
        <f>'O2.2 Primary Cost PLCC Adj'!V47</f>
        <v>0</v>
      </c>
      <c r="W66" s="652">
        <f>'O2.2 Primary Cost PLCC Adj'!W47</f>
        <v>0</v>
      </c>
    </row>
    <row r="67" spans="1:24" s="777" customFormat="1" x14ac:dyDescent="0.2">
      <c r="B67" s="760" t="s">
        <v>738</v>
      </c>
      <c r="C67" s="765">
        <f>SUM(D67:W67)</f>
        <v>1803166.4202922152</v>
      </c>
      <c r="D67" s="764">
        <f>'O2.2 Primary Cost PLCC Adj'!D48</f>
        <v>452837.74874074146</v>
      </c>
      <c r="E67" s="764">
        <f>'O2.2 Primary Cost PLCC Adj'!E48</f>
        <v>517468.07139312796</v>
      </c>
      <c r="F67" s="764">
        <f>'O2.2 Primary Cost PLCC Adj'!F48</f>
        <v>576849.67347413895</v>
      </c>
      <c r="G67" s="764">
        <f>'O2.2 Primary Cost PLCC Adj'!G48</f>
        <v>0</v>
      </c>
      <c r="H67" s="764">
        <f>'O2.2 Primary Cost PLCC Adj'!H48</f>
        <v>0</v>
      </c>
      <c r="I67" s="764">
        <f>'O2.2 Primary Cost PLCC Adj'!I48</f>
        <v>248994.80860179273</v>
      </c>
      <c r="J67" s="764">
        <f>'O2.2 Primary Cost PLCC Adj'!J48</f>
        <v>6223.4600289240843</v>
      </c>
      <c r="K67" s="764">
        <f>'O2.2 Primary Cost PLCC Adj'!K48</f>
        <v>0</v>
      </c>
      <c r="L67" s="764">
        <f>'O2.2 Primary Cost PLCC Adj'!L48</f>
        <v>792.65805349001289</v>
      </c>
      <c r="M67" s="764">
        <f>'O2.2 Primary Cost PLCC Adj'!M48</f>
        <v>0</v>
      </c>
      <c r="N67" s="764">
        <f>'O2.2 Primary Cost PLCC Adj'!N48</f>
        <v>0</v>
      </c>
      <c r="O67" s="764">
        <f>'O2.2 Primary Cost PLCC Adj'!O48</f>
        <v>0</v>
      </c>
      <c r="P67" s="764">
        <f>'O2.2 Primary Cost PLCC Adj'!P48</f>
        <v>0</v>
      </c>
      <c r="Q67" s="764">
        <f>'O2.2 Primary Cost PLCC Adj'!Q48</f>
        <v>0</v>
      </c>
      <c r="R67" s="764">
        <f>'O2.2 Primary Cost PLCC Adj'!R48</f>
        <v>0</v>
      </c>
      <c r="S67" s="764">
        <f>'O2.2 Primary Cost PLCC Adj'!S48</f>
        <v>0</v>
      </c>
      <c r="T67" s="764">
        <f>'O2.2 Primary Cost PLCC Adj'!T48</f>
        <v>0</v>
      </c>
      <c r="U67" s="764">
        <f>'O2.2 Primary Cost PLCC Adj'!U48</f>
        <v>0</v>
      </c>
      <c r="V67" s="764">
        <f>'O2.2 Primary Cost PLCC Adj'!V48</f>
        <v>0</v>
      </c>
      <c r="W67" s="652">
        <f>'O2.2 Primary Cost PLCC Adj'!W48</f>
        <v>0</v>
      </c>
    </row>
    <row r="68" spans="1:24" s="777" customFormat="1" x14ac:dyDescent="0.2">
      <c r="B68" s="760" t="s">
        <v>722</v>
      </c>
      <c r="C68" s="765">
        <f>SUM(D68:W68)</f>
        <v>1226975.6132562896</v>
      </c>
      <c r="D68" s="764">
        <f>'O2.2 Primary Cost PLCC Adj'!D49</f>
        <v>308136.21428061352</v>
      </c>
      <c r="E68" s="764">
        <f>'O2.2 Primary Cost PLCC Adj'!E49</f>
        <v>352114.31240785838</v>
      </c>
      <c r="F68" s="764">
        <f>'O2.2 Primary Cost PLCC Adj'!F49</f>
        <v>392520.88653742871</v>
      </c>
      <c r="G68" s="764">
        <f>'O2.2 Primary Cost PLCC Adj'!G49</f>
        <v>0</v>
      </c>
      <c r="H68" s="764">
        <f>'O2.2 Primary Cost PLCC Adj'!H49</f>
        <v>0</v>
      </c>
      <c r="I68" s="764">
        <f>'O2.2 Primary Cost PLCC Adj'!I49</f>
        <v>169430.0395924116</v>
      </c>
      <c r="J68" s="764">
        <f>'O2.2 Primary Cost PLCC Adj'!J49</f>
        <v>4234.7914200441155</v>
      </c>
      <c r="K68" s="764">
        <f>'O2.2 Primary Cost PLCC Adj'!K49</f>
        <v>0</v>
      </c>
      <c r="L68" s="764">
        <f>'O2.2 Primary Cost PLCC Adj'!L49</f>
        <v>539.36901793337177</v>
      </c>
      <c r="M68" s="764">
        <f>'O2.2 Primary Cost PLCC Adj'!M49</f>
        <v>0</v>
      </c>
      <c r="N68" s="764">
        <f>'O2.2 Primary Cost PLCC Adj'!N49</f>
        <v>0</v>
      </c>
      <c r="O68" s="764">
        <f>'O2.2 Primary Cost PLCC Adj'!O49</f>
        <v>0</v>
      </c>
      <c r="P68" s="764">
        <f>'O2.2 Primary Cost PLCC Adj'!P49</f>
        <v>0</v>
      </c>
      <c r="Q68" s="764">
        <f>'O2.2 Primary Cost PLCC Adj'!Q49</f>
        <v>0</v>
      </c>
      <c r="R68" s="764">
        <f>'O2.2 Primary Cost PLCC Adj'!R49</f>
        <v>0</v>
      </c>
      <c r="S68" s="764">
        <f>'O2.2 Primary Cost PLCC Adj'!S49</f>
        <v>0</v>
      </c>
      <c r="T68" s="764">
        <f>'O2.2 Primary Cost PLCC Adj'!T49</f>
        <v>0</v>
      </c>
      <c r="U68" s="764">
        <f>'O2.2 Primary Cost PLCC Adj'!U49</f>
        <v>0</v>
      </c>
      <c r="V68" s="764">
        <f>'O2.2 Primary Cost PLCC Adj'!V49</f>
        <v>0</v>
      </c>
      <c r="W68" s="652">
        <f>'O2.2 Primary Cost PLCC Adj'!W49</f>
        <v>0</v>
      </c>
      <c r="X68" s="781"/>
    </row>
    <row r="69" spans="1:24" s="777" customFormat="1" x14ac:dyDescent="0.2">
      <c r="B69" s="760" t="s">
        <v>726</v>
      </c>
      <c r="C69" s="765">
        <f>SUM(D69:W69)</f>
        <v>1822284.9938075121</v>
      </c>
      <c r="D69" s="764">
        <f>'O2.2 Primary Cost PLCC Adj'!D50</f>
        <v>457639.08692692971</v>
      </c>
      <c r="E69" s="764">
        <f>'O2.2 Primary Cost PLCC Adj'!E50</f>
        <v>522954.67055192619</v>
      </c>
      <c r="F69" s="764">
        <f>'O2.2 Primary Cost PLCC Adj'!F50</f>
        <v>582965.88258577662</v>
      </c>
      <c r="G69" s="764">
        <f>'O2.2 Primary Cost PLCC Adj'!G50</f>
        <v>0</v>
      </c>
      <c r="H69" s="764">
        <f>'O2.2 Primary Cost PLCC Adj'!H50</f>
        <v>0</v>
      </c>
      <c r="I69" s="764">
        <f>'O2.2 Primary Cost PLCC Adj'!I50</f>
        <v>251634.84531698909</v>
      </c>
      <c r="J69" s="764">
        <f>'O2.2 Primary Cost PLCC Adj'!J50</f>
        <v>6289.4459949134107</v>
      </c>
      <c r="K69" s="764">
        <f>'O2.2 Primary Cost PLCC Adj'!K50</f>
        <v>0</v>
      </c>
      <c r="L69" s="764">
        <f>'O2.2 Primary Cost PLCC Adj'!L50</f>
        <v>801.06243097708102</v>
      </c>
      <c r="M69" s="764">
        <f>'O2.2 Primary Cost PLCC Adj'!M50</f>
        <v>0</v>
      </c>
      <c r="N69" s="764">
        <f>'O2.2 Primary Cost PLCC Adj'!N50</f>
        <v>0</v>
      </c>
      <c r="O69" s="764">
        <f>'O2.2 Primary Cost PLCC Adj'!O50</f>
        <v>0</v>
      </c>
      <c r="P69" s="764">
        <f>'O2.2 Primary Cost PLCC Adj'!P50</f>
        <v>0</v>
      </c>
      <c r="Q69" s="764">
        <f>'O2.2 Primary Cost PLCC Adj'!Q50</f>
        <v>0</v>
      </c>
      <c r="R69" s="764">
        <f>'O2.2 Primary Cost PLCC Adj'!R50</f>
        <v>0</v>
      </c>
      <c r="S69" s="764">
        <f>'O2.2 Primary Cost PLCC Adj'!S50</f>
        <v>0</v>
      </c>
      <c r="T69" s="764">
        <f>'O2.2 Primary Cost PLCC Adj'!T50</f>
        <v>0</v>
      </c>
      <c r="U69" s="764">
        <f>'O2.2 Primary Cost PLCC Adj'!U50</f>
        <v>0</v>
      </c>
      <c r="V69" s="764">
        <f>'O2.2 Primary Cost PLCC Adj'!V50</f>
        <v>0</v>
      </c>
      <c r="W69" s="652">
        <f>'O2.2 Primary Cost PLCC Adj'!W50</f>
        <v>0</v>
      </c>
      <c r="X69" s="781"/>
    </row>
    <row r="70" spans="1:24" s="822" customFormat="1" ht="23.25" customHeight="1" x14ac:dyDescent="0.2">
      <c r="B70" s="906" t="s">
        <v>1410</v>
      </c>
      <c r="C70" s="907">
        <f>SUM(D70:W70)</f>
        <v>6853182.593898071</v>
      </c>
      <c r="D70" s="908">
        <f t="shared" ref="D70:W70" si="15">SUM(D66:D69)</f>
        <v>1721072.2995979006</v>
      </c>
      <c r="E70" s="908">
        <f t="shared" si="15"/>
        <v>1966708.7518159789</v>
      </c>
      <c r="F70" s="908">
        <f t="shared" si="15"/>
        <v>2192396.7178293522</v>
      </c>
      <c r="G70" s="908">
        <f t="shared" si="15"/>
        <v>0</v>
      </c>
      <c r="H70" s="908">
        <f t="shared" si="15"/>
        <v>0</v>
      </c>
      <c r="I70" s="908">
        <f t="shared" si="15"/>
        <v>946339.10052753368</v>
      </c>
      <c r="J70" s="908">
        <f t="shared" si="15"/>
        <v>23653.11790640551</v>
      </c>
      <c r="K70" s="908">
        <f t="shared" si="15"/>
        <v>0</v>
      </c>
      <c r="L70" s="908">
        <f t="shared" si="15"/>
        <v>3012.6062209003171</v>
      </c>
      <c r="M70" s="908">
        <f t="shared" si="15"/>
        <v>0</v>
      </c>
      <c r="N70" s="908">
        <f t="shared" si="15"/>
        <v>0</v>
      </c>
      <c r="O70" s="908">
        <f t="shared" si="15"/>
        <v>0</v>
      </c>
      <c r="P70" s="908">
        <f t="shared" si="15"/>
        <v>0</v>
      </c>
      <c r="Q70" s="908">
        <f t="shared" si="15"/>
        <v>0</v>
      </c>
      <c r="R70" s="908">
        <f t="shared" si="15"/>
        <v>0</v>
      </c>
      <c r="S70" s="908">
        <f t="shared" si="15"/>
        <v>0</v>
      </c>
      <c r="T70" s="908">
        <f t="shared" si="15"/>
        <v>0</v>
      </c>
      <c r="U70" s="908">
        <f t="shared" si="15"/>
        <v>0</v>
      </c>
      <c r="V70" s="908">
        <f t="shared" si="15"/>
        <v>0</v>
      </c>
      <c r="W70" s="909">
        <f t="shared" si="15"/>
        <v>0</v>
      </c>
    </row>
    <row r="71" spans="1:24" s="806" customFormat="1" x14ac:dyDescent="0.2">
      <c r="A71" s="777"/>
      <c r="B71" s="787"/>
      <c r="C71" s="805"/>
      <c r="W71" s="807"/>
    </row>
    <row r="72" spans="1:24" s="781" customFormat="1" x14ac:dyDescent="0.2">
      <c r="A72" s="808"/>
      <c r="B72" s="910" t="s">
        <v>1457</v>
      </c>
      <c r="C72" s="810"/>
      <c r="W72" s="811"/>
    </row>
    <row r="73" spans="1:24" s="777" customFormat="1" x14ac:dyDescent="0.2">
      <c r="A73" s="202"/>
      <c r="B73" s="812" t="s">
        <v>1458</v>
      </c>
      <c r="C73" s="765">
        <f t="shared" ref="C73:C84" si="16">SUM(D73:W73)</f>
        <v>55521.807848528188</v>
      </c>
      <c r="D73" s="764">
        <f>'O2.2 Primary Cost PLCC Adj'!D75</f>
        <v>15101.359935869901</v>
      </c>
      <c r="E73" s="764">
        <f>'O2.2 Primary Cost PLCC Adj'!E75</f>
        <v>17256.670017370809</v>
      </c>
      <c r="F73" s="764">
        <f>'O2.2 Primary Cost PLCC Adj'!F75</f>
        <v>18095.611990011395</v>
      </c>
      <c r="G73" s="764">
        <f>'O2.2 Primary Cost PLCC Adj'!G75</f>
        <v>0</v>
      </c>
      <c r="H73" s="764">
        <f>'O2.2 Primary Cost PLCC Adj'!H75</f>
        <v>0</v>
      </c>
      <c r="I73" s="764">
        <f>'O2.2 Primary Cost PLCC Adj'!I75</f>
        <v>4918.7902247741094</v>
      </c>
      <c r="J73" s="764">
        <f>'O2.2 Primary Cost PLCC Adj'!J75</f>
        <v>122.94189797145746</v>
      </c>
      <c r="K73" s="764">
        <f>'O2.2 Primary Cost PLCC Adj'!K75</f>
        <v>0</v>
      </c>
      <c r="L73" s="764">
        <f>'O2.2 Primary Cost PLCC Adj'!L75</f>
        <v>26.43378253051047</v>
      </c>
      <c r="M73" s="764">
        <f>'O2.2 Primary Cost PLCC Adj'!M75</f>
        <v>0</v>
      </c>
      <c r="N73" s="764">
        <f>'O2.2 Primary Cost PLCC Adj'!N75</f>
        <v>0</v>
      </c>
      <c r="O73" s="764">
        <f>'O2.2 Primary Cost PLCC Adj'!O75</f>
        <v>0</v>
      </c>
      <c r="P73" s="764">
        <f>'O2.2 Primary Cost PLCC Adj'!P75</f>
        <v>0</v>
      </c>
      <c r="Q73" s="764">
        <f>'O2.2 Primary Cost PLCC Adj'!Q75</f>
        <v>0</v>
      </c>
      <c r="R73" s="764">
        <f>'O2.2 Primary Cost PLCC Adj'!R75</f>
        <v>0</v>
      </c>
      <c r="S73" s="764">
        <f>'O2.2 Primary Cost PLCC Adj'!S75</f>
        <v>0</v>
      </c>
      <c r="T73" s="764">
        <f>'O2.2 Primary Cost PLCC Adj'!T75</f>
        <v>0</v>
      </c>
      <c r="U73" s="764">
        <f>'O2.2 Primary Cost PLCC Adj'!U75</f>
        <v>0</v>
      </c>
      <c r="V73" s="764">
        <f>'O2.2 Primary Cost PLCC Adj'!V75</f>
        <v>0</v>
      </c>
      <c r="W73" s="652">
        <f>'O2.2 Primary Cost PLCC Adj'!W75</f>
        <v>0</v>
      </c>
    </row>
    <row r="74" spans="1:24" s="777" customFormat="1" x14ac:dyDescent="0.2">
      <c r="A74" s="202"/>
      <c r="B74" s="812" t="s">
        <v>1459</v>
      </c>
      <c r="C74" s="765">
        <f t="shared" si="16"/>
        <v>38942.880000000012</v>
      </c>
      <c r="D74" s="764">
        <f>'O2.2 Primary Cost PLCC Adj'!D76</f>
        <v>10592.062301425563</v>
      </c>
      <c r="E74" s="764">
        <f>'O2.2 Primary Cost PLCC Adj'!E76</f>
        <v>12103.792288598615</v>
      </c>
      <c r="F74" s="764">
        <f>'O2.2 Primary Cost PLCC Adj'!F76</f>
        <v>12692.22443505603</v>
      </c>
      <c r="G74" s="764">
        <f>'O2.2 Primary Cost PLCC Adj'!G76</f>
        <v>0</v>
      </c>
      <c r="H74" s="764">
        <f>'O2.2 Primary Cost PLCC Adj'!H76</f>
        <v>0</v>
      </c>
      <c r="I74" s="764">
        <f>'O2.2 Primary Cost PLCC Adj'!I76</f>
        <v>3450.0291847688641</v>
      </c>
      <c r="J74" s="764">
        <f>'O2.2 Primary Cost PLCC Adj'!J76</f>
        <v>86.231190323202512</v>
      </c>
      <c r="K74" s="764">
        <f>'O2.2 Primary Cost PLCC Adj'!K76</f>
        <v>0</v>
      </c>
      <c r="L74" s="764">
        <f>'O2.2 Primary Cost PLCC Adj'!L76</f>
        <v>18.540599827731548</v>
      </c>
      <c r="M74" s="764">
        <f>'O2.2 Primary Cost PLCC Adj'!M76</f>
        <v>0</v>
      </c>
      <c r="N74" s="764">
        <f>'O2.2 Primary Cost PLCC Adj'!N76</f>
        <v>0</v>
      </c>
      <c r="O74" s="764">
        <f>'O2.2 Primary Cost PLCC Adj'!O76</f>
        <v>0</v>
      </c>
      <c r="P74" s="764">
        <f>'O2.2 Primary Cost PLCC Adj'!P76</f>
        <v>0</v>
      </c>
      <c r="Q74" s="764">
        <f>'O2.2 Primary Cost PLCC Adj'!Q76</f>
        <v>0</v>
      </c>
      <c r="R74" s="764">
        <f>'O2.2 Primary Cost PLCC Adj'!R76</f>
        <v>0</v>
      </c>
      <c r="S74" s="764">
        <f>'O2.2 Primary Cost PLCC Adj'!S76</f>
        <v>0</v>
      </c>
      <c r="T74" s="764">
        <f>'O2.2 Primary Cost PLCC Adj'!T76</f>
        <v>0</v>
      </c>
      <c r="U74" s="764">
        <f>'O2.2 Primary Cost PLCC Adj'!U76</f>
        <v>0</v>
      </c>
      <c r="V74" s="764">
        <f>'O2.2 Primary Cost PLCC Adj'!V76</f>
        <v>0</v>
      </c>
      <c r="W74" s="652">
        <f>'O2.2 Primary Cost PLCC Adj'!W76</f>
        <v>0</v>
      </c>
      <c r="X74" s="781"/>
    </row>
    <row r="75" spans="1:24" s="777" customFormat="1" ht="11.25" customHeight="1" x14ac:dyDescent="0.2">
      <c r="A75" s="202"/>
      <c r="B75" s="812" t="s">
        <v>1465</v>
      </c>
      <c r="C75" s="765">
        <f t="shared" si="16"/>
        <v>0</v>
      </c>
      <c r="D75" s="764">
        <f>'O2.2 Primary Cost PLCC Adj'!D77</f>
        <v>0</v>
      </c>
      <c r="E75" s="764">
        <f>'O2.2 Primary Cost PLCC Adj'!E77</f>
        <v>0</v>
      </c>
      <c r="F75" s="764">
        <f>'O2.2 Primary Cost PLCC Adj'!F77</f>
        <v>0</v>
      </c>
      <c r="G75" s="764">
        <f>'O2.2 Primary Cost PLCC Adj'!G77</f>
        <v>0</v>
      </c>
      <c r="H75" s="764">
        <f>'O2.2 Primary Cost PLCC Adj'!H77</f>
        <v>0</v>
      </c>
      <c r="I75" s="764">
        <f>'O2.2 Primary Cost PLCC Adj'!I77</f>
        <v>0</v>
      </c>
      <c r="J75" s="764">
        <f>'O2.2 Primary Cost PLCC Adj'!J77</f>
        <v>0</v>
      </c>
      <c r="K75" s="764">
        <f>'O2.2 Primary Cost PLCC Adj'!K77</f>
        <v>0</v>
      </c>
      <c r="L75" s="764">
        <f>'O2.2 Primary Cost PLCC Adj'!L77</f>
        <v>0</v>
      </c>
      <c r="M75" s="764">
        <f>'O2.2 Primary Cost PLCC Adj'!M77</f>
        <v>0</v>
      </c>
      <c r="N75" s="764">
        <f>'O2.2 Primary Cost PLCC Adj'!N77</f>
        <v>0</v>
      </c>
      <c r="O75" s="764">
        <f>'O2.2 Primary Cost PLCC Adj'!O77</f>
        <v>0</v>
      </c>
      <c r="P75" s="764">
        <f>'O2.2 Primary Cost PLCC Adj'!P77</f>
        <v>0</v>
      </c>
      <c r="Q75" s="764">
        <f>'O2.2 Primary Cost PLCC Adj'!Q77</f>
        <v>0</v>
      </c>
      <c r="R75" s="764">
        <f>'O2.2 Primary Cost PLCC Adj'!R77</f>
        <v>0</v>
      </c>
      <c r="S75" s="764">
        <f>'O2.2 Primary Cost PLCC Adj'!S77</f>
        <v>0</v>
      </c>
      <c r="T75" s="764">
        <f>'O2.2 Primary Cost PLCC Adj'!T77</f>
        <v>0</v>
      </c>
      <c r="U75" s="764">
        <f>'O2.2 Primary Cost PLCC Adj'!U77</f>
        <v>0</v>
      </c>
      <c r="V75" s="764">
        <f>'O2.2 Primary Cost PLCC Adj'!V77</f>
        <v>0</v>
      </c>
      <c r="W75" s="652">
        <f>'O2.2 Primary Cost PLCC Adj'!W77</f>
        <v>0</v>
      </c>
    </row>
    <row r="76" spans="1:24" s="777" customFormat="1" x14ac:dyDescent="0.2">
      <c r="A76" s="202"/>
      <c r="B76" s="812" t="s">
        <v>1466</v>
      </c>
      <c r="C76" s="765">
        <f t="shared" si="16"/>
        <v>4196.927999999999</v>
      </c>
      <c r="D76" s="764">
        <f>'O2.2 Primary Cost PLCC Adj'!D78</f>
        <v>1193.4053044752179</v>
      </c>
      <c r="E76" s="764">
        <f>'O2.2 Primary Cost PLCC Adj'!E78</f>
        <v>1363.7315860137776</v>
      </c>
      <c r="F76" s="764">
        <f>'O2.2 Primary Cost PLCC Adj'!F78</f>
        <v>1382.8098782564812</v>
      </c>
      <c r="G76" s="764">
        <f>'O2.2 Primary Cost PLCC Adj'!G78</f>
        <v>0</v>
      </c>
      <c r="H76" s="764">
        <f>'O2.2 Primary Cost PLCC Adj'!H78</f>
        <v>0</v>
      </c>
      <c r="I76" s="764">
        <f>'O2.2 Primary Cost PLCC Adj'!I78</f>
        <v>248.67675549175507</v>
      </c>
      <c r="J76" s="764">
        <f>'O2.2 Primary Cost PLCC Adj'!J78</f>
        <v>6.2155105024720703</v>
      </c>
      <c r="K76" s="764">
        <f>'O2.2 Primary Cost PLCC Adj'!K78</f>
        <v>0</v>
      </c>
      <c r="L76" s="764">
        <f>'O2.2 Primary Cost PLCC Adj'!L78</f>
        <v>2.0889652602958346</v>
      </c>
      <c r="M76" s="764">
        <f>'O2.2 Primary Cost PLCC Adj'!M78</f>
        <v>0</v>
      </c>
      <c r="N76" s="764">
        <f>'O2.2 Primary Cost PLCC Adj'!N78</f>
        <v>0</v>
      </c>
      <c r="O76" s="764">
        <f>'O2.2 Primary Cost PLCC Adj'!O78</f>
        <v>0</v>
      </c>
      <c r="P76" s="764">
        <f>'O2.2 Primary Cost PLCC Adj'!P78</f>
        <v>0</v>
      </c>
      <c r="Q76" s="764">
        <f>'O2.2 Primary Cost PLCC Adj'!Q78</f>
        <v>0</v>
      </c>
      <c r="R76" s="764">
        <f>'O2.2 Primary Cost PLCC Adj'!R78</f>
        <v>0</v>
      </c>
      <c r="S76" s="764">
        <f>'O2.2 Primary Cost PLCC Adj'!S78</f>
        <v>0</v>
      </c>
      <c r="T76" s="764">
        <f>'O2.2 Primary Cost PLCC Adj'!T78</f>
        <v>0</v>
      </c>
      <c r="U76" s="764">
        <f>'O2.2 Primary Cost PLCC Adj'!U78</f>
        <v>0</v>
      </c>
      <c r="V76" s="764">
        <f>'O2.2 Primary Cost PLCC Adj'!V78</f>
        <v>0</v>
      </c>
      <c r="W76" s="652">
        <f>'O2.2 Primary Cost PLCC Adj'!W78</f>
        <v>0</v>
      </c>
    </row>
    <row r="77" spans="1:24" s="777" customFormat="1" ht="11.25" customHeight="1" x14ac:dyDescent="0.2">
      <c r="A77" s="202"/>
      <c r="B77" s="812" t="s">
        <v>1468</v>
      </c>
      <c r="C77" s="765">
        <f t="shared" si="16"/>
        <v>0</v>
      </c>
      <c r="D77" s="764">
        <f>'O2.2 Primary Cost PLCC Adj'!D79</f>
        <v>0</v>
      </c>
      <c r="E77" s="764">
        <f>'O2.2 Primary Cost PLCC Adj'!E79</f>
        <v>0</v>
      </c>
      <c r="F77" s="764">
        <f>'O2.2 Primary Cost PLCC Adj'!F79</f>
        <v>0</v>
      </c>
      <c r="G77" s="764">
        <f>'O2.2 Primary Cost PLCC Adj'!G79</f>
        <v>0</v>
      </c>
      <c r="H77" s="764">
        <f>'O2.2 Primary Cost PLCC Adj'!H79</f>
        <v>0</v>
      </c>
      <c r="I77" s="764">
        <f>'O2.2 Primary Cost PLCC Adj'!I79</f>
        <v>0</v>
      </c>
      <c r="J77" s="764">
        <f>'O2.2 Primary Cost PLCC Adj'!J79</f>
        <v>0</v>
      </c>
      <c r="K77" s="764">
        <f>'O2.2 Primary Cost PLCC Adj'!K79</f>
        <v>0</v>
      </c>
      <c r="L77" s="764">
        <f>'O2.2 Primary Cost PLCC Adj'!L79</f>
        <v>0</v>
      </c>
      <c r="M77" s="764">
        <f>'O2.2 Primary Cost PLCC Adj'!M79</f>
        <v>0</v>
      </c>
      <c r="N77" s="764">
        <f>'O2.2 Primary Cost PLCC Adj'!N79</f>
        <v>0</v>
      </c>
      <c r="O77" s="764">
        <f>'O2.2 Primary Cost PLCC Adj'!O79</f>
        <v>0</v>
      </c>
      <c r="P77" s="764">
        <f>'O2.2 Primary Cost PLCC Adj'!P79</f>
        <v>0</v>
      </c>
      <c r="Q77" s="764">
        <f>'O2.2 Primary Cost PLCC Adj'!Q79</f>
        <v>0</v>
      </c>
      <c r="R77" s="764">
        <f>'O2.2 Primary Cost PLCC Adj'!R79</f>
        <v>0</v>
      </c>
      <c r="S77" s="764">
        <f>'O2.2 Primary Cost PLCC Adj'!S79</f>
        <v>0</v>
      </c>
      <c r="T77" s="764">
        <f>'O2.2 Primary Cost PLCC Adj'!T79</f>
        <v>0</v>
      </c>
      <c r="U77" s="764">
        <f>'O2.2 Primary Cost PLCC Adj'!U79</f>
        <v>0</v>
      </c>
      <c r="V77" s="764">
        <f>'O2.2 Primary Cost PLCC Adj'!V79</f>
        <v>0</v>
      </c>
      <c r="W77" s="652">
        <f>'O2.2 Primary Cost PLCC Adj'!W79</f>
        <v>0</v>
      </c>
      <c r="X77" s="813"/>
    </row>
    <row r="78" spans="1:24" s="777" customFormat="1" ht="11.25" customHeight="1" x14ac:dyDescent="0.2">
      <c r="A78" s="202"/>
      <c r="B78" s="812" t="s">
        <v>1474</v>
      </c>
      <c r="C78" s="765">
        <f t="shared" si="16"/>
        <v>10712.879999999997</v>
      </c>
      <c r="D78" s="764">
        <f>'O2.2 Primary Cost PLCC Adj'!D80</f>
        <v>2913.7930319405205</v>
      </c>
      <c r="E78" s="764">
        <f>'O2.2 Primary Cost PLCC Adj'!E80</f>
        <v>3329.658061568181</v>
      </c>
      <c r="F78" s="764">
        <f>'O2.2 Primary Cost PLCC Adj'!F80</f>
        <v>3491.5311170058044</v>
      </c>
      <c r="G78" s="764">
        <f>'O2.2 Primary Cost PLCC Adj'!G80</f>
        <v>0</v>
      </c>
      <c r="H78" s="764">
        <f>'O2.2 Primary Cost PLCC Adj'!H80</f>
        <v>0</v>
      </c>
      <c r="I78" s="764">
        <f>'O2.2 Primary Cost PLCC Adj'!I80</f>
        <v>949.07589405115016</v>
      </c>
      <c r="J78" s="764">
        <f>'O2.2 Primary Cost PLCC Adj'!J80</f>
        <v>23.721522244621593</v>
      </c>
      <c r="K78" s="764">
        <f>'O2.2 Primary Cost PLCC Adj'!K80</f>
        <v>0</v>
      </c>
      <c r="L78" s="764">
        <f>'O2.2 Primary Cost PLCC Adj'!L80</f>
        <v>5.1003731897206546</v>
      </c>
      <c r="M78" s="764">
        <f>'O2.2 Primary Cost PLCC Adj'!M80</f>
        <v>0</v>
      </c>
      <c r="N78" s="764">
        <f>'O2.2 Primary Cost PLCC Adj'!N80</f>
        <v>0</v>
      </c>
      <c r="O78" s="764">
        <f>'O2.2 Primary Cost PLCC Adj'!O80</f>
        <v>0</v>
      </c>
      <c r="P78" s="764">
        <f>'O2.2 Primary Cost PLCC Adj'!P80</f>
        <v>0</v>
      </c>
      <c r="Q78" s="764">
        <f>'O2.2 Primary Cost PLCC Adj'!Q80</f>
        <v>0</v>
      </c>
      <c r="R78" s="764">
        <f>'O2.2 Primary Cost PLCC Adj'!R80</f>
        <v>0</v>
      </c>
      <c r="S78" s="764">
        <f>'O2.2 Primary Cost PLCC Adj'!S80</f>
        <v>0</v>
      </c>
      <c r="T78" s="764">
        <f>'O2.2 Primary Cost PLCC Adj'!T80</f>
        <v>0</v>
      </c>
      <c r="U78" s="764">
        <f>'O2.2 Primary Cost PLCC Adj'!U80</f>
        <v>0</v>
      </c>
      <c r="V78" s="764">
        <f>'O2.2 Primary Cost PLCC Adj'!V80</f>
        <v>0</v>
      </c>
      <c r="W78" s="652">
        <f>'O2.2 Primary Cost PLCC Adj'!W80</f>
        <v>0</v>
      </c>
    </row>
    <row r="79" spans="1:24" s="777" customFormat="1" x14ac:dyDescent="0.2">
      <c r="A79" s="202"/>
      <c r="B79" s="812" t="s">
        <v>1475</v>
      </c>
      <c r="C79" s="765">
        <f t="shared" si="16"/>
        <v>25038.333198249602</v>
      </c>
      <c r="D79" s="764">
        <f>'O2.2 Primary Cost PLCC Adj'!D81</f>
        <v>6683.2568764632342</v>
      </c>
      <c r="E79" s="764">
        <f>'O2.2 Primary Cost PLCC Adj'!E81</f>
        <v>7637.1107667269089</v>
      </c>
      <c r="F79" s="764">
        <f>'O2.2 Primary Cost PLCC Adj'!F81</f>
        <v>8123.8966020155067</v>
      </c>
      <c r="G79" s="764">
        <f>'O2.2 Primary Cost PLCC Adj'!G81</f>
        <v>0</v>
      </c>
      <c r="H79" s="764">
        <f>'O2.2 Primary Cost PLCC Adj'!H81</f>
        <v>0</v>
      </c>
      <c r="I79" s="764">
        <f>'O2.2 Primary Cost PLCC Adj'!I81</f>
        <v>2519.3996962125475</v>
      </c>
      <c r="J79" s="764">
        <f>'O2.2 Primary Cost PLCC Adj'!J81</f>
        <v>62.970723744436256</v>
      </c>
      <c r="K79" s="764">
        <f>'O2.2 Primary Cost PLCC Adj'!K81</f>
        <v>0</v>
      </c>
      <c r="L79" s="764">
        <f>'O2.2 Primary Cost PLCC Adj'!L81</f>
        <v>11.698533086966732</v>
      </c>
      <c r="M79" s="764">
        <f>'O2.2 Primary Cost PLCC Adj'!M81</f>
        <v>0</v>
      </c>
      <c r="N79" s="764">
        <f>'O2.2 Primary Cost PLCC Adj'!N81</f>
        <v>0</v>
      </c>
      <c r="O79" s="764">
        <f>'O2.2 Primary Cost PLCC Adj'!O81</f>
        <v>0</v>
      </c>
      <c r="P79" s="764">
        <f>'O2.2 Primary Cost PLCC Adj'!P81</f>
        <v>0</v>
      </c>
      <c r="Q79" s="764">
        <f>'O2.2 Primary Cost PLCC Adj'!Q81</f>
        <v>0</v>
      </c>
      <c r="R79" s="764">
        <f>'O2.2 Primary Cost PLCC Adj'!R81</f>
        <v>0</v>
      </c>
      <c r="S79" s="764">
        <f>'O2.2 Primary Cost PLCC Adj'!S81</f>
        <v>0</v>
      </c>
      <c r="T79" s="764">
        <f>'O2.2 Primary Cost PLCC Adj'!T81</f>
        <v>0</v>
      </c>
      <c r="U79" s="764">
        <f>'O2.2 Primary Cost PLCC Adj'!U81</f>
        <v>0</v>
      </c>
      <c r="V79" s="764">
        <f>'O2.2 Primary Cost PLCC Adj'!V81</f>
        <v>0</v>
      </c>
      <c r="W79" s="652">
        <f>'O2.2 Primary Cost PLCC Adj'!W81</f>
        <v>0</v>
      </c>
    </row>
    <row r="80" spans="1:24" s="777" customFormat="1" x14ac:dyDescent="0.2">
      <c r="A80" s="202"/>
      <c r="B80" s="812" t="s">
        <v>1476</v>
      </c>
      <c r="C80" s="765">
        <f t="shared" si="16"/>
        <v>24013.305329163977</v>
      </c>
      <c r="D80" s="764">
        <f>'O2.2 Primary Cost PLCC Adj'!D82</f>
        <v>6636.3532750455033</v>
      </c>
      <c r="E80" s="764">
        <f>'O2.2 Primary Cost PLCC Adj'!E82</f>
        <v>7583.5129466809449</v>
      </c>
      <c r="F80" s="764">
        <f>'O2.2 Primary Cost PLCC Adj'!F82</f>
        <v>7856.6446693710677</v>
      </c>
      <c r="G80" s="764">
        <f>'O2.2 Primary Cost PLCC Adj'!G82</f>
        <v>0</v>
      </c>
      <c r="H80" s="764">
        <f>'O2.2 Primary Cost PLCC Adj'!H82</f>
        <v>0</v>
      </c>
      <c r="I80" s="764">
        <f>'O2.2 Primary Cost PLCC Adj'!I82</f>
        <v>1878.2328229951147</v>
      </c>
      <c r="J80" s="764">
        <f>'O2.2 Primary Cost PLCC Adj'!J82</f>
        <v>46.945183172944198</v>
      </c>
      <c r="K80" s="764">
        <f>'O2.2 Primary Cost PLCC Adj'!K82</f>
        <v>0</v>
      </c>
      <c r="L80" s="764">
        <f>'O2.2 Primary Cost PLCC Adj'!L82</f>
        <v>11.616431898395687</v>
      </c>
      <c r="M80" s="764">
        <f>'O2.2 Primary Cost PLCC Adj'!M82</f>
        <v>0</v>
      </c>
      <c r="N80" s="764">
        <f>'O2.2 Primary Cost PLCC Adj'!N82</f>
        <v>0</v>
      </c>
      <c r="O80" s="764">
        <f>'O2.2 Primary Cost PLCC Adj'!O82</f>
        <v>0</v>
      </c>
      <c r="P80" s="764">
        <f>'O2.2 Primary Cost PLCC Adj'!P82</f>
        <v>0</v>
      </c>
      <c r="Q80" s="764">
        <f>'O2.2 Primary Cost PLCC Adj'!Q82</f>
        <v>0</v>
      </c>
      <c r="R80" s="764">
        <f>'O2.2 Primary Cost PLCC Adj'!R82</f>
        <v>0</v>
      </c>
      <c r="S80" s="764">
        <f>'O2.2 Primary Cost PLCC Adj'!S82</f>
        <v>0</v>
      </c>
      <c r="T80" s="764">
        <f>'O2.2 Primary Cost PLCC Adj'!T82</f>
        <v>0</v>
      </c>
      <c r="U80" s="764">
        <f>'O2.2 Primary Cost PLCC Adj'!U82</f>
        <v>0</v>
      </c>
      <c r="V80" s="764">
        <f>'O2.2 Primary Cost PLCC Adj'!V82</f>
        <v>0</v>
      </c>
      <c r="W80" s="652">
        <f>'O2.2 Primary Cost PLCC Adj'!W82</f>
        <v>0</v>
      </c>
    </row>
    <row r="81" spans="1:24" s="673" customFormat="1" ht="11.25" customHeight="1" x14ac:dyDescent="0.2">
      <c r="A81" s="202"/>
      <c r="B81" s="812" t="s">
        <v>1477</v>
      </c>
      <c r="C81" s="765">
        <f t="shared" si="16"/>
        <v>30495.04912583164</v>
      </c>
      <c r="D81" s="764">
        <f>'O2.2 Primary Cost PLCC Adj'!D83</f>
        <v>8294.3393047931186</v>
      </c>
      <c r="E81" s="764">
        <f>'O2.2 Primary Cost PLCC Adj'!E83</f>
        <v>9478.1315724383221</v>
      </c>
      <c r="F81" s="764">
        <f>'O2.2 Primary Cost PLCC Adj'!F83</f>
        <v>9938.9158599239272</v>
      </c>
      <c r="G81" s="764">
        <f>'O2.2 Primary Cost PLCC Adj'!G83</f>
        <v>0</v>
      </c>
      <c r="H81" s="764">
        <f>'O2.2 Primary Cost PLCC Adj'!H83</f>
        <v>0</v>
      </c>
      <c r="I81" s="764">
        <f>'O2.2 Primary Cost PLCC Adj'!I83</f>
        <v>2701.6186135971293</v>
      </c>
      <c r="J81" s="764">
        <f>'O2.2 Primary Cost PLCC Adj'!J83</f>
        <v>67.525164679268656</v>
      </c>
      <c r="K81" s="764">
        <f>'O2.2 Primary Cost PLCC Adj'!K83</f>
        <v>0</v>
      </c>
      <c r="L81" s="764">
        <f>'O2.2 Primary Cost PLCC Adj'!L83</f>
        <v>14.518610399874358</v>
      </c>
      <c r="M81" s="764">
        <f>'O2.2 Primary Cost PLCC Adj'!M83</f>
        <v>0</v>
      </c>
      <c r="N81" s="764">
        <f>'O2.2 Primary Cost PLCC Adj'!N83</f>
        <v>0</v>
      </c>
      <c r="O81" s="764">
        <f>'O2.2 Primary Cost PLCC Adj'!O83</f>
        <v>0</v>
      </c>
      <c r="P81" s="764">
        <f>'O2.2 Primary Cost PLCC Adj'!P83</f>
        <v>0</v>
      </c>
      <c r="Q81" s="764">
        <f>'O2.2 Primary Cost PLCC Adj'!Q83</f>
        <v>0</v>
      </c>
      <c r="R81" s="764">
        <f>'O2.2 Primary Cost PLCC Adj'!R83</f>
        <v>0</v>
      </c>
      <c r="S81" s="764">
        <f>'O2.2 Primary Cost PLCC Adj'!S83</f>
        <v>0</v>
      </c>
      <c r="T81" s="764">
        <f>'O2.2 Primary Cost PLCC Adj'!T83</f>
        <v>0</v>
      </c>
      <c r="U81" s="764">
        <f>'O2.2 Primary Cost PLCC Adj'!U83</f>
        <v>0</v>
      </c>
      <c r="V81" s="764">
        <f>'O2.2 Primary Cost PLCC Adj'!V83</f>
        <v>0</v>
      </c>
      <c r="W81" s="652">
        <f>'O2.2 Primary Cost PLCC Adj'!W83</f>
        <v>0</v>
      </c>
    </row>
    <row r="82" spans="1:24" s="673" customFormat="1" x14ac:dyDescent="0.2">
      <c r="A82" s="202"/>
      <c r="B82" s="812" t="s">
        <v>1478</v>
      </c>
      <c r="C82" s="765">
        <f t="shared" si="16"/>
        <v>0</v>
      </c>
      <c r="D82" s="764">
        <f>'O2.2 Primary Cost PLCC Adj'!D84</f>
        <v>0</v>
      </c>
      <c r="E82" s="764">
        <f>'O2.2 Primary Cost PLCC Adj'!E84</f>
        <v>0</v>
      </c>
      <c r="F82" s="764">
        <f>'O2.2 Primary Cost PLCC Adj'!F84</f>
        <v>0</v>
      </c>
      <c r="G82" s="764">
        <f>'O2.2 Primary Cost PLCC Adj'!G84</f>
        <v>0</v>
      </c>
      <c r="H82" s="764">
        <f>'O2.2 Primary Cost PLCC Adj'!H84</f>
        <v>0</v>
      </c>
      <c r="I82" s="764">
        <f>'O2.2 Primary Cost PLCC Adj'!I84</f>
        <v>0</v>
      </c>
      <c r="J82" s="764">
        <f>'O2.2 Primary Cost PLCC Adj'!J84</f>
        <v>0</v>
      </c>
      <c r="K82" s="764">
        <f>'O2.2 Primary Cost PLCC Adj'!K84</f>
        <v>0</v>
      </c>
      <c r="L82" s="764">
        <f>'O2.2 Primary Cost PLCC Adj'!L84</f>
        <v>0</v>
      </c>
      <c r="M82" s="764">
        <f>'O2.2 Primary Cost PLCC Adj'!M84</f>
        <v>0</v>
      </c>
      <c r="N82" s="764">
        <f>'O2.2 Primary Cost PLCC Adj'!N84</f>
        <v>0</v>
      </c>
      <c r="O82" s="764">
        <f>'O2.2 Primary Cost PLCC Adj'!O84</f>
        <v>0</v>
      </c>
      <c r="P82" s="764">
        <f>'O2.2 Primary Cost PLCC Adj'!P84</f>
        <v>0</v>
      </c>
      <c r="Q82" s="764">
        <f>'O2.2 Primary Cost PLCC Adj'!Q84</f>
        <v>0</v>
      </c>
      <c r="R82" s="764">
        <f>'O2.2 Primary Cost PLCC Adj'!R84</f>
        <v>0</v>
      </c>
      <c r="S82" s="764">
        <f>'O2.2 Primary Cost PLCC Adj'!S84</f>
        <v>0</v>
      </c>
      <c r="T82" s="764">
        <f>'O2.2 Primary Cost PLCC Adj'!T84</f>
        <v>0</v>
      </c>
      <c r="U82" s="764">
        <f>'O2.2 Primary Cost PLCC Adj'!U84</f>
        <v>0</v>
      </c>
      <c r="V82" s="764">
        <f>'O2.2 Primary Cost PLCC Adj'!V84</f>
        <v>0</v>
      </c>
      <c r="W82" s="652">
        <f>'O2.2 Primary Cost PLCC Adj'!W84</f>
        <v>0</v>
      </c>
    </row>
    <row r="83" spans="1:24" s="673" customFormat="1" ht="12" customHeight="1" x14ac:dyDescent="0.2">
      <c r="A83" s="202"/>
      <c r="B83" s="812" t="s">
        <v>1479</v>
      </c>
      <c r="C83" s="765">
        <f t="shared" si="16"/>
        <v>8789.5865616153624</v>
      </c>
      <c r="D83" s="764">
        <f>'O2.2 Primary Cost PLCC Adj'!D85</f>
        <v>2510.5799167191512</v>
      </c>
      <c r="E83" s="764">
        <f>'O2.2 Primary Cost PLCC Adj'!E85</f>
        <v>2868.8971959507853</v>
      </c>
      <c r="F83" s="764">
        <f>'O2.2 Primary Cost PLCC Adj'!F85</f>
        <v>2899.2453506635638</v>
      </c>
      <c r="G83" s="764">
        <f>'O2.2 Primary Cost PLCC Adj'!G85</f>
        <v>0</v>
      </c>
      <c r="H83" s="764">
        <f>'O2.2 Primary Cost PLCC Adj'!H85</f>
        <v>0</v>
      </c>
      <c r="I83" s="764">
        <f>'O2.2 Primary Cost PLCC Adj'!I85</f>
        <v>494.11933409761684</v>
      </c>
      <c r="J83" s="764">
        <f>'O2.2 Primary Cost PLCC Adj'!J85</f>
        <v>12.350184899609847</v>
      </c>
      <c r="K83" s="764">
        <f>'O2.2 Primary Cost PLCC Adj'!K85</f>
        <v>0</v>
      </c>
      <c r="L83" s="764">
        <f>'O2.2 Primary Cost PLCC Adj'!L85</f>
        <v>4.3945792846370111</v>
      </c>
      <c r="M83" s="764">
        <f>'O2.2 Primary Cost PLCC Adj'!M85</f>
        <v>0</v>
      </c>
      <c r="N83" s="764">
        <f>'O2.2 Primary Cost PLCC Adj'!N85</f>
        <v>0</v>
      </c>
      <c r="O83" s="764">
        <f>'O2.2 Primary Cost PLCC Adj'!O85</f>
        <v>0</v>
      </c>
      <c r="P83" s="764">
        <f>'O2.2 Primary Cost PLCC Adj'!P85</f>
        <v>0</v>
      </c>
      <c r="Q83" s="764">
        <f>'O2.2 Primary Cost PLCC Adj'!Q85</f>
        <v>0</v>
      </c>
      <c r="R83" s="764">
        <f>'O2.2 Primary Cost PLCC Adj'!R85</f>
        <v>0</v>
      </c>
      <c r="S83" s="764">
        <f>'O2.2 Primary Cost PLCC Adj'!S85</f>
        <v>0</v>
      </c>
      <c r="T83" s="764">
        <f>'O2.2 Primary Cost PLCC Adj'!T85</f>
        <v>0</v>
      </c>
      <c r="U83" s="764">
        <f>'O2.2 Primary Cost PLCC Adj'!U85</f>
        <v>0</v>
      </c>
      <c r="V83" s="764">
        <f>'O2.2 Primary Cost PLCC Adj'!V85</f>
        <v>0</v>
      </c>
      <c r="W83" s="652">
        <f>'O2.2 Primary Cost PLCC Adj'!W85</f>
        <v>0</v>
      </c>
    </row>
    <row r="84" spans="1:24" s="722" customFormat="1" ht="23.25" customHeight="1" x14ac:dyDescent="0.2">
      <c r="B84" s="882" t="s">
        <v>763</v>
      </c>
      <c r="C84" s="883">
        <f t="shared" si="16"/>
        <v>197710.77006338874</v>
      </c>
      <c r="D84" s="884">
        <f t="shared" ref="D84:W84" si="17">SUM(D73:D83)</f>
        <v>53925.149946732206</v>
      </c>
      <c r="E84" s="884">
        <f t="shared" si="17"/>
        <v>61621.504435348346</v>
      </c>
      <c r="F84" s="884">
        <f t="shared" si="17"/>
        <v>64480.879902303772</v>
      </c>
      <c r="G84" s="884">
        <f t="shared" si="17"/>
        <v>0</v>
      </c>
      <c r="H84" s="884">
        <f t="shared" si="17"/>
        <v>0</v>
      </c>
      <c r="I84" s="884">
        <f t="shared" si="17"/>
        <v>17159.942525988285</v>
      </c>
      <c r="J84" s="884">
        <f t="shared" si="17"/>
        <v>428.90137753801258</v>
      </c>
      <c r="K84" s="884">
        <f t="shared" si="17"/>
        <v>0</v>
      </c>
      <c r="L84" s="884">
        <f t="shared" si="17"/>
        <v>94.391875478132306</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s="673" customFormat="1" x14ac:dyDescent="0.2">
      <c r="C85" s="779"/>
      <c r="D85" s="777"/>
      <c r="E85" s="777"/>
      <c r="F85" s="777"/>
      <c r="G85" s="777"/>
      <c r="H85" s="777"/>
      <c r="I85" s="777"/>
      <c r="J85" s="777"/>
      <c r="K85" s="777"/>
      <c r="L85" s="777"/>
      <c r="M85" s="777"/>
      <c r="N85" s="777"/>
      <c r="O85" s="777"/>
      <c r="P85" s="777"/>
      <c r="Q85" s="777"/>
      <c r="R85" s="777"/>
      <c r="S85" s="777"/>
      <c r="T85" s="777"/>
      <c r="U85" s="777"/>
      <c r="V85" s="777"/>
      <c r="W85" s="780"/>
    </row>
    <row r="86" spans="1:24" s="651" customFormat="1" x14ac:dyDescent="0.2">
      <c r="B86" s="894" t="s">
        <v>718</v>
      </c>
      <c r="C86" s="765"/>
      <c r="D86" s="764"/>
      <c r="E86" s="764"/>
      <c r="F86" s="764"/>
      <c r="G86" s="764"/>
      <c r="H86" s="764"/>
      <c r="I86" s="764"/>
      <c r="J86" s="764"/>
      <c r="K86" s="764"/>
      <c r="L86" s="764"/>
      <c r="M86" s="764"/>
      <c r="N86" s="764"/>
      <c r="O86" s="764"/>
      <c r="P86" s="764"/>
      <c r="Q86" s="764"/>
      <c r="R86" s="764"/>
      <c r="S86" s="764"/>
      <c r="T86" s="764"/>
      <c r="U86" s="764"/>
      <c r="V86" s="764"/>
      <c r="W86" s="652"/>
      <c r="X86" s="764"/>
    </row>
    <row r="87" spans="1:24" s="673" customFormat="1" x14ac:dyDescent="0.2">
      <c r="B87" s="776" t="s">
        <v>288</v>
      </c>
      <c r="C87" s="765">
        <f>SUM(D87:W87)</f>
        <v>17575.73403020174</v>
      </c>
      <c r="D87" s="764">
        <f>'O2.2 Primary Cost PLCC Adj'!D89</f>
        <v>5213.5442193013587</v>
      </c>
      <c r="E87" s="764">
        <f>'O2.2 Primary Cost PLCC Adj'!E89</f>
        <v>5362.860027990675</v>
      </c>
      <c r="F87" s="764">
        <f>'O2.2 Primary Cost PLCC Adj'!F89</f>
        <v>5733.441694777629</v>
      </c>
      <c r="G87" s="764">
        <f>'O2.2 Primary Cost PLCC Adj'!G89</f>
        <v>0</v>
      </c>
      <c r="H87" s="764">
        <f>'O2.2 Primary Cost PLCC Adj'!H89</f>
        <v>0</v>
      </c>
      <c r="I87" s="764">
        <f>'O2.2 Primary Cost PLCC Adj'!I89</f>
        <v>1214.9696393298198</v>
      </c>
      <c r="J87" s="764">
        <f>'O2.2 Primary Cost PLCC Adj'!J89</f>
        <v>40.165855417837378</v>
      </c>
      <c r="K87" s="764">
        <f>'O2.2 Primary Cost PLCC Adj'!K89</f>
        <v>0</v>
      </c>
      <c r="L87" s="764">
        <f>'O2.2 Primary Cost PLCC Adj'!L89</f>
        <v>10.752593384422282</v>
      </c>
      <c r="M87" s="764">
        <f>'O2.2 Primary Cost PLCC Adj'!M89</f>
        <v>0</v>
      </c>
      <c r="N87" s="764">
        <f>'O2.2 Primary Cost PLCC Adj'!N89</f>
        <v>0</v>
      </c>
      <c r="O87" s="764">
        <f>'O2.2 Primary Cost PLCC Adj'!O89</f>
        <v>0</v>
      </c>
      <c r="P87" s="764">
        <f>'O2.2 Primary Cost PLCC Adj'!P89</f>
        <v>0</v>
      </c>
      <c r="Q87" s="764">
        <f>'O2.2 Primary Cost PLCC Adj'!Q89</f>
        <v>0</v>
      </c>
      <c r="R87" s="764">
        <f>'O2.2 Primary Cost PLCC Adj'!R89</f>
        <v>0</v>
      </c>
      <c r="S87" s="764">
        <f>'O2.2 Primary Cost PLCC Adj'!S89</f>
        <v>0</v>
      </c>
      <c r="T87" s="764">
        <f>'O2.2 Primary Cost PLCC Adj'!T89</f>
        <v>0</v>
      </c>
      <c r="U87" s="764">
        <f>'O2.2 Primary Cost PLCC Adj'!U89</f>
        <v>0</v>
      </c>
      <c r="V87" s="764">
        <f>'O2.2 Primary Cost PLCC Adj'!V89</f>
        <v>0</v>
      </c>
      <c r="W87" s="652">
        <f>'O2.2 Primary Cost PLCC Adj'!W89</f>
        <v>0</v>
      </c>
      <c r="X87" s="777"/>
    </row>
    <row r="88" spans="1:24" s="673" customFormat="1" x14ac:dyDescent="0.2">
      <c r="B88" s="778" t="s">
        <v>289</v>
      </c>
      <c r="C88" s="765">
        <f>SUM(D88:W88)</f>
        <v>20525.388241484034</v>
      </c>
      <c r="D88" s="764">
        <f>'O2.2 Primary Cost PLCC Adj'!D90</f>
        <v>6088.5092498226013</v>
      </c>
      <c r="E88" s="764">
        <f>'O2.2 Primary Cost PLCC Adj'!E90</f>
        <v>6262.8840405808678</v>
      </c>
      <c r="F88" s="764">
        <f>'O2.2 Primary Cost PLCC Adj'!F90</f>
        <v>6695.6587157613149</v>
      </c>
      <c r="G88" s="764">
        <f>'O2.2 Primary Cost PLCC Adj'!G90</f>
        <v>0</v>
      </c>
      <c r="H88" s="764">
        <f>'O2.2 Primary Cost PLCC Adj'!H90</f>
        <v>0</v>
      </c>
      <c r="I88" s="764">
        <f>'O2.2 Primary Cost PLCC Adj'!I90</f>
        <v>1418.8723785878851</v>
      </c>
      <c r="J88" s="764">
        <f>'O2.2 Primary Cost PLCC Adj'!J90</f>
        <v>46.906705295253275</v>
      </c>
      <c r="K88" s="764">
        <f>'O2.2 Primary Cost PLCC Adj'!K90</f>
        <v>0</v>
      </c>
      <c r="L88" s="764">
        <f>'O2.2 Primary Cost PLCC Adj'!L90</f>
        <v>12.557151436112557</v>
      </c>
      <c r="M88" s="764">
        <f>'O2.2 Primary Cost PLCC Adj'!M90</f>
        <v>0</v>
      </c>
      <c r="N88" s="764">
        <f>'O2.2 Primary Cost PLCC Adj'!N90</f>
        <v>0</v>
      </c>
      <c r="O88" s="764">
        <f>'O2.2 Primary Cost PLCC Adj'!O90</f>
        <v>0</v>
      </c>
      <c r="P88" s="764">
        <f>'O2.2 Primary Cost PLCC Adj'!P90</f>
        <v>0</v>
      </c>
      <c r="Q88" s="764">
        <f>'O2.2 Primary Cost PLCC Adj'!Q90</f>
        <v>0</v>
      </c>
      <c r="R88" s="764">
        <f>'O2.2 Primary Cost PLCC Adj'!R90</f>
        <v>0</v>
      </c>
      <c r="S88" s="764">
        <f>'O2.2 Primary Cost PLCC Adj'!S90</f>
        <v>0</v>
      </c>
      <c r="T88" s="764">
        <f>'O2.2 Primary Cost PLCC Adj'!T90</f>
        <v>0</v>
      </c>
      <c r="U88" s="764">
        <f>'O2.2 Primary Cost PLCC Adj'!U90</f>
        <v>0</v>
      </c>
      <c r="V88" s="764">
        <f>'O2.2 Primary Cost PLCC Adj'!V90</f>
        <v>0</v>
      </c>
      <c r="W88" s="652">
        <f>'O2.2 Primary Cost PLCC Adj'!W90</f>
        <v>0</v>
      </c>
    </row>
    <row r="89" spans="1:24" s="673" customFormat="1" x14ac:dyDescent="0.2">
      <c r="B89" s="778" t="s">
        <v>290</v>
      </c>
      <c r="C89" s="765">
        <f>SUM(D89:W89)</f>
        <v>65839.34310568856</v>
      </c>
      <c r="D89" s="764">
        <f>'O2.2 Primary Cost PLCC Adj'!D91</f>
        <v>19530.127507699963</v>
      </c>
      <c r="E89" s="764">
        <f>'O2.2 Primary Cost PLCC Adj'!E91</f>
        <v>20089.469993339888</v>
      </c>
      <c r="F89" s="764">
        <f>'O2.2 Primary Cost PLCC Adj'!F91</f>
        <v>21477.682483716551</v>
      </c>
      <c r="G89" s="764">
        <f>'O2.2 Primary Cost PLCC Adj'!G91</f>
        <v>0</v>
      </c>
      <c r="H89" s="764">
        <f>'O2.2 Primary Cost PLCC Adj'!H91</f>
        <v>0</v>
      </c>
      <c r="I89" s="764">
        <f>'O2.2 Primary Cost PLCC Adj'!I91</f>
        <v>4551.3207476497355</v>
      </c>
      <c r="J89" s="764">
        <f>'O2.2 Primary Cost PLCC Adj'!J91</f>
        <v>150.46276482360497</v>
      </c>
      <c r="K89" s="764">
        <f>'O2.2 Primary Cost PLCC Adj'!K91</f>
        <v>0</v>
      </c>
      <c r="L89" s="764">
        <f>'O2.2 Primary Cost PLCC Adj'!L91</f>
        <v>40.279608458822906</v>
      </c>
      <c r="M89" s="764">
        <f>'O2.2 Primary Cost PLCC Adj'!M91</f>
        <v>0</v>
      </c>
      <c r="N89" s="764">
        <f>'O2.2 Primary Cost PLCC Adj'!N91</f>
        <v>0</v>
      </c>
      <c r="O89" s="764">
        <f>'O2.2 Primary Cost PLCC Adj'!O91</f>
        <v>0</v>
      </c>
      <c r="P89" s="764">
        <f>'O2.2 Primary Cost PLCC Adj'!P91</f>
        <v>0</v>
      </c>
      <c r="Q89" s="764">
        <f>'O2.2 Primary Cost PLCC Adj'!Q91</f>
        <v>0</v>
      </c>
      <c r="R89" s="764">
        <f>'O2.2 Primary Cost PLCC Adj'!R91</f>
        <v>0</v>
      </c>
      <c r="S89" s="764">
        <f>'O2.2 Primary Cost PLCC Adj'!S91</f>
        <v>0</v>
      </c>
      <c r="T89" s="764">
        <f>'O2.2 Primary Cost PLCC Adj'!T91</f>
        <v>0</v>
      </c>
      <c r="U89" s="764">
        <f>'O2.2 Primary Cost PLCC Adj'!U91</f>
        <v>0</v>
      </c>
      <c r="V89" s="764">
        <f>'O2.2 Primary Cost PLCC Adj'!V91</f>
        <v>0</v>
      </c>
      <c r="W89" s="652">
        <f>'O2.2 Primary Cost PLCC Adj'!W91</f>
        <v>0</v>
      </c>
    </row>
    <row r="90" spans="1:24" s="673" customFormat="1" x14ac:dyDescent="0.2">
      <c r="B90" s="778" t="s">
        <v>291</v>
      </c>
      <c r="C90" s="765">
        <f>SUM(D90:W90)</f>
        <v>11764.421319698444</v>
      </c>
      <c r="D90" s="764">
        <f>'O2.2 Primary Cost PLCC Adj'!D92</f>
        <v>3489.7165978583857</v>
      </c>
      <c r="E90" s="764">
        <f>'O2.2 Primary Cost PLCC Adj'!E92</f>
        <v>3589.6620157905236</v>
      </c>
      <c r="F90" s="764">
        <f>'O2.2 Primary Cost PLCC Adj'!F92</f>
        <v>3837.7130419352211</v>
      </c>
      <c r="G90" s="764">
        <f>'O2.2 Primary Cost PLCC Adj'!G92</f>
        <v>0</v>
      </c>
      <c r="H90" s="764">
        <f>'O2.2 Primary Cost PLCC Adj'!H92</f>
        <v>0</v>
      </c>
      <c r="I90" s="764">
        <f>'O2.2 Primary Cost PLCC Adj'!I92</f>
        <v>813.2470998455359</v>
      </c>
      <c r="J90" s="764">
        <f>'O2.2 Primary Cost PLCC Adj'!J92</f>
        <v>26.885252416175042</v>
      </c>
      <c r="K90" s="764">
        <f>'O2.2 Primary Cost PLCC Adj'!K92</f>
        <v>0</v>
      </c>
      <c r="L90" s="764">
        <f>'O2.2 Primary Cost PLCC Adj'!L92</f>
        <v>7.1973118526016933</v>
      </c>
      <c r="M90" s="764">
        <f>'O2.2 Primary Cost PLCC Adj'!M92</f>
        <v>0</v>
      </c>
      <c r="N90" s="764">
        <f>'O2.2 Primary Cost PLCC Adj'!N92</f>
        <v>0</v>
      </c>
      <c r="O90" s="764">
        <f>'O2.2 Primary Cost PLCC Adj'!O92</f>
        <v>0</v>
      </c>
      <c r="P90" s="764">
        <f>'O2.2 Primary Cost PLCC Adj'!P92</f>
        <v>0</v>
      </c>
      <c r="Q90" s="764">
        <f>'O2.2 Primary Cost PLCC Adj'!Q92</f>
        <v>0</v>
      </c>
      <c r="R90" s="764">
        <f>'O2.2 Primary Cost PLCC Adj'!R92</f>
        <v>0</v>
      </c>
      <c r="S90" s="764">
        <f>'O2.2 Primary Cost PLCC Adj'!S92</f>
        <v>0</v>
      </c>
      <c r="T90" s="764">
        <f>'O2.2 Primary Cost PLCC Adj'!T92</f>
        <v>0</v>
      </c>
      <c r="U90" s="764">
        <f>'O2.2 Primary Cost PLCC Adj'!U92</f>
        <v>0</v>
      </c>
      <c r="V90" s="764">
        <f>'O2.2 Primary Cost PLCC Adj'!V92</f>
        <v>0</v>
      </c>
      <c r="W90" s="652">
        <f>'O2.2 Primary Cost PLCC Adj'!W92</f>
        <v>0</v>
      </c>
    </row>
    <row r="91" spans="1:24" s="628" customFormat="1" ht="23.25" customHeight="1" x14ac:dyDescent="0.2">
      <c r="B91" s="881" t="s">
        <v>682</v>
      </c>
      <c r="C91" s="883">
        <f>SUM(D91:W91)</f>
        <v>115704.88669707278</v>
      </c>
      <c r="D91" s="884">
        <f t="shared" ref="D91:W91" si="18">SUM(D87:D90)</f>
        <v>34321.897574682305</v>
      </c>
      <c r="E91" s="884">
        <f t="shared" si="18"/>
        <v>35304.876077701949</v>
      </c>
      <c r="F91" s="884">
        <f t="shared" si="18"/>
        <v>37744.495936190709</v>
      </c>
      <c r="G91" s="884">
        <f t="shared" si="18"/>
        <v>0</v>
      </c>
      <c r="H91" s="884">
        <f t="shared" si="18"/>
        <v>0</v>
      </c>
      <c r="I91" s="884">
        <f t="shared" si="18"/>
        <v>7998.4098654129757</v>
      </c>
      <c r="J91" s="884">
        <f t="shared" si="18"/>
        <v>264.42057795287064</v>
      </c>
      <c r="K91" s="884">
        <f t="shared" si="18"/>
        <v>0</v>
      </c>
      <c r="L91" s="884">
        <f t="shared" si="18"/>
        <v>70.786665131959438</v>
      </c>
      <c r="M91" s="884">
        <f t="shared" si="18"/>
        <v>0</v>
      </c>
      <c r="N91" s="884">
        <f t="shared" si="18"/>
        <v>0</v>
      </c>
      <c r="O91" s="884">
        <f t="shared" si="18"/>
        <v>0</v>
      </c>
      <c r="P91" s="884">
        <f t="shared" si="18"/>
        <v>0</v>
      </c>
      <c r="Q91" s="884">
        <f t="shared" si="18"/>
        <v>0</v>
      </c>
      <c r="R91" s="884">
        <f t="shared" si="18"/>
        <v>0</v>
      </c>
      <c r="S91" s="884">
        <f t="shared" si="18"/>
        <v>0</v>
      </c>
      <c r="T91" s="884">
        <f t="shared" si="18"/>
        <v>0</v>
      </c>
      <c r="U91" s="884">
        <f t="shared" si="18"/>
        <v>0</v>
      </c>
      <c r="V91" s="884">
        <f t="shared" si="18"/>
        <v>0</v>
      </c>
      <c r="W91" s="885">
        <f t="shared" si="18"/>
        <v>0</v>
      </c>
    </row>
    <row r="92" spans="1:24" s="673" customFormat="1" x14ac:dyDescent="0.2">
      <c r="A92" s="631"/>
      <c r="B92" s="631"/>
      <c r="C92" s="779"/>
      <c r="D92" s="777"/>
      <c r="E92" s="777"/>
      <c r="F92" s="777"/>
      <c r="G92" s="777"/>
      <c r="H92" s="777"/>
      <c r="I92" s="777"/>
      <c r="J92" s="777"/>
      <c r="K92" s="777"/>
      <c r="L92" s="777"/>
      <c r="M92" s="777"/>
      <c r="N92" s="777"/>
      <c r="O92" s="777"/>
      <c r="P92" s="777"/>
      <c r="Q92" s="777"/>
      <c r="R92" s="777"/>
      <c r="S92" s="777"/>
      <c r="T92" s="777"/>
      <c r="U92" s="777"/>
      <c r="V92" s="777"/>
      <c r="W92" s="780"/>
    </row>
    <row r="93" spans="1:24" s="777" customFormat="1" x14ac:dyDescent="0.2">
      <c r="B93" s="767" t="s">
        <v>739</v>
      </c>
      <c r="C93" s="765">
        <f>SUM(D93:W93)</f>
        <v>6182282.6409019297</v>
      </c>
      <c r="D93" s="764">
        <f t="shared" ref="D93:W93" si="19">D49</f>
        <v>1912291.3008656201</v>
      </c>
      <c r="E93" s="764">
        <f t="shared" si="19"/>
        <v>2185219.0859806724</v>
      </c>
      <c r="F93" s="764">
        <f t="shared" si="19"/>
        <v>2081424.9335098891</v>
      </c>
      <c r="G93" s="764">
        <f t="shared" si="19"/>
        <v>0</v>
      </c>
      <c r="H93" s="764">
        <f t="shared" si="19"/>
        <v>0</v>
      </c>
      <c r="I93" s="764">
        <f t="shared" si="19"/>
        <v>0</v>
      </c>
      <c r="J93" s="764">
        <f t="shared" si="19"/>
        <v>0</v>
      </c>
      <c r="K93" s="764">
        <f t="shared" si="19"/>
        <v>0</v>
      </c>
      <c r="L93" s="764">
        <f t="shared" si="19"/>
        <v>3347.3205457477193</v>
      </c>
      <c r="M93" s="764">
        <f t="shared" si="19"/>
        <v>0</v>
      </c>
      <c r="N93" s="764">
        <f t="shared" si="19"/>
        <v>0</v>
      </c>
      <c r="O93" s="764">
        <f t="shared" si="19"/>
        <v>0</v>
      </c>
      <c r="P93" s="764">
        <f t="shared" si="19"/>
        <v>0</v>
      </c>
      <c r="Q93" s="764">
        <f t="shared" si="19"/>
        <v>0</v>
      </c>
      <c r="R93" s="764">
        <f t="shared" si="19"/>
        <v>0</v>
      </c>
      <c r="S93" s="764">
        <f t="shared" si="19"/>
        <v>0</v>
      </c>
      <c r="T93" s="764">
        <f t="shared" si="19"/>
        <v>0</v>
      </c>
      <c r="U93" s="764">
        <f t="shared" si="19"/>
        <v>0</v>
      </c>
      <c r="V93" s="764">
        <f t="shared" si="19"/>
        <v>0</v>
      </c>
      <c r="W93" s="652">
        <f t="shared" si="19"/>
        <v>0</v>
      </c>
      <c r="X93" s="781"/>
    </row>
    <row r="94" spans="1:24" s="786" customFormat="1" x14ac:dyDescent="0.2">
      <c r="B94" s="782"/>
      <c r="C94" s="768"/>
      <c r="D94" s="783"/>
      <c r="E94" s="783"/>
      <c r="F94" s="783"/>
      <c r="G94" s="783"/>
      <c r="H94" s="783"/>
      <c r="I94" s="783"/>
      <c r="J94" s="783"/>
      <c r="K94" s="783"/>
      <c r="L94" s="783"/>
      <c r="M94" s="783"/>
      <c r="N94" s="783"/>
      <c r="O94" s="783"/>
      <c r="P94" s="783"/>
      <c r="Q94" s="783"/>
      <c r="R94" s="783"/>
      <c r="S94" s="783"/>
      <c r="T94" s="783"/>
      <c r="U94" s="783"/>
      <c r="V94" s="783"/>
      <c r="W94" s="784"/>
      <c r="X94" s="785"/>
    </row>
    <row r="95" spans="1:24" s="777" customFormat="1" x14ac:dyDescent="0.2">
      <c r="B95" s="787" t="s">
        <v>717</v>
      </c>
      <c r="C95" s="788">
        <f>SUM(D95:W95)</f>
        <v>26789125.9366</v>
      </c>
      <c r="D95" s="789">
        <f>'O2.2 Primary Cost PLCC Adj'!D97</f>
        <v>7946541.0905113639</v>
      </c>
      <c r="E95" s="789">
        <f>'O2.2 Primary Cost PLCC Adj'!E97</f>
        <v>8174129.8783497438</v>
      </c>
      <c r="F95" s="789">
        <f>'O2.2 Primary Cost PLCC Adj'!F97</f>
        <v>8738974.505851021</v>
      </c>
      <c r="G95" s="789">
        <f>'O2.2 Primary Cost PLCC Adj'!G97</f>
        <v>0</v>
      </c>
      <c r="H95" s="789">
        <f>'O2.2 Primary Cost PLCC Adj'!H97</f>
        <v>0</v>
      </c>
      <c r="I95" s="789">
        <f>'O2.2 Primary Cost PLCC Adj'!I97</f>
        <v>1851870.0056124155</v>
      </c>
      <c r="J95" s="789">
        <f>'O2.2 Primary Cost PLCC Adj'!J97</f>
        <v>61221.235897785271</v>
      </c>
      <c r="K95" s="789">
        <f>'O2.2 Primary Cost PLCC Adj'!K97</f>
        <v>0</v>
      </c>
      <c r="L95" s="789">
        <f>'O2.2 Primary Cost PLCC Adj'!L97</f>
        <v>16389.220377672849</v>
      </c>
      <c r="M95" s="789">
        <f>'O2.2 Primary Cost PLCC Adj'!M97</f>
        <v>0</v>
      </c>
      <c r="N95" s="789">
        <f>'O2.2 Primary Cost PLCC Adj'!N97</f>
        <v>0</v>
      </c>
      <c r="O95" s="789">
        <f>'O2.2 Primary Cost PLCC Adj'!O97</f>
        <v>0</v>
      </c>
      <c r="P95" s="789">
        <f>'O2.2 Primary Cost PLCC Adj'!P97</f>
        <v>0</v>
      </c>
      <c r="Q95" s="789">
        <f>'O2.2 Primary Cost PLCC Adj'!Q97</f>
        <v>0</v>
      </c>
      <c r="R95" s="789">
        <f>'O2.2 Primary Cost PLCC Adj'!R97</f>
        <v>0</v>
      </c>
      <c r="S95" s="789">
        <f>'O2.2 Primary Cost PLCC Adj'!S97</f>
        <v>0</v>
      </c>
      <c r="T95" s="789">
        <f>'O2.2 Primary Cost PLCC Adj'!T97</f>
        <v>0</v>
      </c>
      <c r="U95" s="789">
        <f>'O2.2 Primary Cost PLCC Adj'!U97</f>
        <v>0</v>
      </c>
      <c r="V95" s="789">
        <f>'O2.2 Primary Cost PLCC Adj'!V97</f>
        <v>0</v>
      </c>
      <c r="W95" s="790">
        <f>'O2.2 Primary Cost PLCC Adj'!W97</f>
        <v>0</v>
      </c>
    </row>
    <row r="100" spans="1:24" s="673" customFormat="1" x14ac:dyDescent="0.2"/>
    <row r="102" spans="1:24" s="648" customFormat="1" x14ac:dyDescent="0.2">
      <c r="A102" s="651"/>
      <c r="B102" s="767"/>
      <c r="C102" s="838"/>
      <c r="X102" s="838"/>
    </row>
    <row r="103" spans="1:24" x14ac:dyDescent="0.2">
      <c r="B103" s="776"/>
      <c r="C103" s="838"/>
      <c r="D103" s="838"/>
      <c r="E103" s="838"/>
      <c r="F103" s="838"/>
      <c r="G103" s="838"/>
      <c r="H103" s="838"/>
      <c r="I103" s="838"/>
      <c r="J103" s="838"/>
      <c r="K103" s="838"/>
      <c r="L103" s="838"/>
      <c r="M103" s="838"/>
      <c r="N103" s="838"/>
      <c r="O103" s="838"/>
      <c r="P103" s="838"/>
      <c r="Q103" s="838"/>
      <c r="R103" s="838"/>
      <c r="S103" s="838"/>
      <c r="T103" s="838"/>
      <c r="U103" s="838"/>
      <c r="V103" s="838"/>
      <c r="W103" s="838"/>
      <c r="X103" s="639"/>
    </row>
    <row r="104" spans="1:24"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row>
    <row r="105" spans="1:24" x14ac:dyDescent="0.2">
      <c r="B105" s="778"/>
      <c r="C105" s="838"/>
      <c r="D105" s="838"/>
      <c r="E105" s="838"/>
      <c r="F105" s="838"/>
      <c r="G105" s="838"/>
      <c r="H105" s="838"/>
      <c r="I105" s="838"/>
      <c r="J105" s="838"/>
      <c r="K105" s="838"/>
      <c r="L105" s="838"/>
      <c r="M105" s="838"/>
      <c r="N105" s="838"/>
      <c r="O105" s="838"/>
      <c r="P105" s="838"/>
      <c r="Q105" s="838"/>
      <c r="R105" s="838"/>
      <c r="S105" s="838"/>
      <c r="T105" s="838"/>
      <c r="U105" s="838"/>
      <c r="V105" s="838"/>
      <c r="W105" s="838"/>
    </row>
    <row r="106" spans="1:24" x14ac:dyDescent="0.2">
      <c r="B106" s="778"/>
      <c r="C106" s="838"/>
      <c r="D106" s="648"/>
      <c r="E106" s="648"/>
      <c r="F106" s="648"/>
      <c r="G106" s="648"/>
      <c r="H106" s="648"/>
      <c r="I106" s="648"/>
      <c r="J106" s="648"/>
      <c r="K106" s="648"/>
      <c r="L106" s="648"/>
      <c r="M106" s="648"/>
      <c r="N106" s="648"/>
      <c r="O106" s="648"/>
      <c r="P106" s="648"/>
      <c r="Q106" s="648"/>
      <c r="R106" s="648"/>
      <c r="S106" s="648"/>
      <c r="T106" s="648"/>
      <c r="U106" s="648"/>
      <c r="V106" s="648"/>
      <c r="W106" s="648"/>
    </row>
    <row r="107" spans="1:24" s="778" customFormat="1" x14ac:dyDescent="0.2">
      <c r="C107" s="838"/>
      <c r="D107" s="648"/>
      <c r="E107" s="648"/>
      <c r="F107" s="648"/>
      <c r="G107" s="648"/>
      <c r="H107" s="648"/>
      <c r="I107" s="648"/>
      <c r="J107" s="648"/>
      <c r="K107" s="648"/>
      <c r="L107" s="648"/>
      <c r="M107" s="648"/>
      <c r="N107" s="648"/>
      <c r="O107" s="648"/>
      <c r="P107" s="648"/>
      <c r="Q107" s="648"/>
      <c r="R107" s="648"/>
      <c r="S107" s="648"/>
      <c r="T107" s="648"/>
      <c r="U107" s="648"/>
      <c r="V107" s="648"/>
      <c r="W107" s="648"/>
    </row>
    <row r="109" spans="1:24" s="639" customFormat="1" x14ac:dyDescent="0.2">
      <c r="B109" s="760"/>
      <c r="C109" s="838"/>
      <c r="D109" s="648"/>
      <c r="E109" s="648"/>
      <c r="F109" s="648"/>
      <c r="G109" s="648"/>
      <c r="H109" s="648"/>
      <c r="I109" s="648"/>
      <c r="J109" s="648"/>
      <c r="K109" s="648"/>
      <c r="L109" s="648"/>
      <c r="M109" s="648"/>
      <c r="N109" s="648"/>
      <c r="O109" s="648"/>
      <c r="P109" s="648"/>
      <c r="Q109" s="648"/>
      <c r="R109" s="648"/>
      <c r="S109" s="648"/>
      <c r="T109" s="648"/>
      <c r="U109" s="648"/>
      <c r="V109" s="648"/>
      <c r="W109" s="648"/>
    </row>
    <row r="110" spans="1:24" s="639" customFormat="1" x14ac:dyDescent="0.2">
      <c r="B110" s="760"/>
      <c r="C110" s="838"/>
      <c r="D110" s="648"/>
      <c r="E110" s="648"/>
      <c r="F110" s="648"/>
      <c r="G110" s="648"/>
      <c r="H110" s="648"/>
      <c r="I110" s="648"/>
      <c r="J110" s="648"/>
      <c r="K110" s="648"/>
      <c r="L110" s="648"/>
      <c r="M110" s="648"/>
      <c r="N110" s="648"/>
      <c r="O110" s="648"/>
      <c r="P110" s="648"/>
      <c r="Q110" s="648"/>
      <c r="R110" s="648"/>
      <c r="S110" s="648"/>
      <c r="T110" s="648"/>
      <c r="U110" s="648"/>
      <c r="V110" s="648"/>
      <c r="W110" s="648"/>
      <c r="X110" s="839"/>
    </row>
    <row r="111" spans="1:24" s="639" customFormat="1" x14ac:dyDescent="0.2">
      <c r="B111" s="778"/>
      <c r="C111" s="838"/>
      <c r="D111" s="838"/>
      <c r="E111" s="838"/>
      <c r="F111" s="838"/>
      <c r="G111" s="838"/>
      <c r="H111" s="838"/>
      <c r="I111" s="838"/>
      <c r="J111" s="838"/>
      <c r="K111" s="838"/>
      <c r="L111" s="838"/>
      <c r="M111" s="838"/>
      <c r="N111" s="838"/>
      <c r="O111" s="838"/>
      <c r="P111" s="838"/>
      <c r="Q111" s="838"/>
      <c r="R111" s="838"/>
      <c r="S111" s="838"/>
      <c r="T111" s="838"/>
      <c r="U111" s="838"/>
      <c r="V111" s="838"/>
      <c r="W111" s="838"/>
      <c r="X111" s="839"/>
    </row>
    <row r="112" spans="1:24" s="840" customFormat="1" x14ac:dyDescent="0.2">
      <c r="B112" s="782"/>
      <c r="C112" s="841"/>
      <c r="D112" s="842"/>
      <c r="E112" s="842"/>
      <c r="F112" s="842"/>
      <c r="G112" s="842"/>
      <c r="H112" s="842"/>
      <c r="I112" s="842"/>
      <c r="J112" s="842"/>
      <c r="K112" s="842"/>
      <c r="L112" s="842"/>
      <c r="M112" s="842"/>
      <c r="N112" s="842"/>
      <c r="O112" s="842"/>
      <c r="P112" s="842"/>
      <c r="Q112" s="842"/>
      <c r="R112" s="842"/>
      <c r="S112" s="842"/>
      <c r="T112" s="842"/>
      <c r="U112" s="842"/>
      <c r="V112" s="842"/>
      <c r="W112" s="842"/>
      <c r="X112" s="843"/>
    </row>
    <row r="113" spans="2:23" s="639" customFormat="1" x14ac:dyDescent="0.2">
      <c r="B113" s="787"/>
      <c r="C113" s="838"/>
      <c r="D113" s="838"/>
      <c r="E113" s="838"/>
      <c r="F113" s="838"/>
      <c r="G113" s="838"/>
      <c r="H113" s="838"/>
      <c r="I113" s="838"/>
      <c r="J113" s="838"/>
      <c r="K113" s="838"/>
      <c r="L113" s="838"/>
      <c r="M113" s="838"/>
      <c r="N113" s="838"/>
      <c r="O113" s="838"/>
      <c r="P113" s="838"/>
      <c r="Q113" s="838"/>
      <c r="R113" s="838"/>
      <c r="S113" s="838"/>
      <c r="T113" s="838"/>
      <c r="U113" s="838"/>
      <c r="V113" s="838"/>
      <c r="W113" s="838"/>
    </row>
  </sheetData>
  <sheetProtection algorithmName="SHA-512" hashValue="GIejj/Q7+2gX2WDITEd/Ybua5eIyrwu4oIRjSwEAhN/EqKYL1iDza8K0bD78JvQG1F7BGw7lctYSNXGymFsyDQ==" saltValue="AEw3uAjE2Z+rjiz3LDN3Xw==" spinCount="100000" sheet="1" objects="1" scenarios="1"/>
  <mergeCells count="4">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indexed="9"/>
  </sheetPr>
  <dimension ref="A1:Y122"/>
  <sheetViews>
    <sheetView workbookViewId="0">
      <selection activeCell="C11" sqref="C11"/>
    </sheetView>
  </sheetViews>
  <sheetFormatPr defaultRowHeight="11.25" x14ac:dyDescent="0.2"/>
  <cols>
    <col min="1" max="1" width="3" style="13" customWidth="1"/>
    <col min="2" max="2" width="57.4257812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392"/>
      <c r="B1" s="2392"/>
      <c r="C1" s="2392"/>
      <c r="D1" s="2392"/>
      <c r="E1" s="2392"/>
      <c r="F1" s="2392"/>
    </row>
    <row r="2" spans="1:25" ht="18.75" customHeight="1" x14ac:dyDescent="0.3">
      <c r="A2" s="2435"/>
      <c r="B2" s="2435"/>
      <c r="C2" s="2435"/>
      <c r="D2" s="2435"/>
      <c r="E2" s="2435"/>
    </row>
    <row r="3" spans="1:25" ht="25.5" customHeight="1" x14ac:dyDescent="0.25">
      <c r="A3" s="2436"/>
      <c r="B3" s="2436"/>
      <c r="C3" s="2436"/>
      <c r="D3" s="2436"/>
      <c r="E3" s="2436"/>
      <c r="G3" s="14"/>
    </row>
    <row r="4" spans="1:25" ht="18" x14ac:dyDescent="0.25">
      <c r="A4" s="2437" t="str">
        <f>'I1 Intro'!C11</f>
        <v>EB-2018-0056</v>
      </c>
      <c r="B4" s="2437"/>
      <c r="C4" s="2437"/>
      <c r="D4" s="2437"/>
      <c r="E4" s="2437"/>
    </row>
    <row r="5" spans="1:25" ht="21" customHeight="1" x14ac:dyDescent="0.3">
      <c r="A5" s="323" t="str">
        <f>"Sheet O3.1 Line Transformers Unit Cost Worksheet  - "&amp;  'I2 LDC class'!$C$17</f>
        <v>Sheet O3.1 Line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45"/>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330" customFormat="1" ht="12.75" x14ac:dyDescent="0.2">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747"/>
      <c r="Y10" s="855"/>
    </row>
    <row r="11" spans="1:25" ht="47.25" customHeight="1" x14ac:dyDescent="0.2">
      <c r="B11" s="824" t="s">
        <v>637</v>
      </c>
      <c r="C11" s="853" t="s">
        <v>682</v>
      </c>
      <c r="D11" s="854" t="str">
        <f>IF('I2 LDC class'!$D$20="",'I2 LDC class'!$C$20,'I2 LDC class'!$D$20)</f>
        <v>Residential</v>
      </c>
      <c r="E11" s="854" t="str">
        <f>IF('I2 LDC class'!$D$21="",'I2 LDC class'!$C$21,'I2 LDC class'!$D$21)</f>
        <v>GS &lt;50</v>
      </c>
      <c r="F11" s="854" t="str">
        <f>IF('I2 LDC class'!$D$22="",'I2 LDC class'!$C$22,'I2 LDC class'!$D$22)</f>
        <v>GS &gt;50kW</v>
      </c>
      <c r="G11" s="854" t="str">
        <f>IF('I2 LDC class'!$D$23="",'I2 LDC class'!$C$23,'I2 LDC class'!$D$23)</f>
        <v>GS&gt; 50-TOU</v>
      </c>
      <c r="H11" s="854" t="str">
        <f>IF('I2 LDC class'!$D$24="",'I2 LDC class'!$C$24,'I2 LDC class'!$D$24)</f>
        <v>GS &gt;50-Intermediate</v>
      </c>
      <c r="I11" s="854" t="str">
        <f>IF('I2 LDC class'!$D$25="",'I2 LDC class'!$C$25,'I2 LDC class'!$D$25)</f>
        <v>Large User</v>
      </c>
      <c r="J11" s="854" t="str">
        <f>IF('I2 LDC class'!$D$26="",'I2 LDC class'!$C$26,'I2 LDC class'!$D$26)</f>
        <v>Street Light</v>
      </c>
      <c r="K11" s="854" t="str">
        <f>IF('I2 LDC class'!$D$27="",'I2 LDC class'!$C$27,'I2 LDC class'!$D$27)</f>
        <v>Sentinel</v>
      </c>
      <c r="L11" s="854" t="str">
        <f>IF('I2 LDC class'!$D$28="",'I2 LDC class'!$C$28,'I2 LDC class'!$D$28)</f>
        <v>Unmetered Scattered Load</v>
      </c>
      <c r="M11" s="854" t="str">
        <f>IF('I2 LDC class'!$D$29="",'I2 LDC class'!$C$29,'I2 LDC class'!$D$29)</f>
        <v>Embedded Distributor</v>
      </c>
      <c r="N11" s="854" t="str">
        <f>IF('I2 LDC class'!$D$30="",'I2 LDC class'!$C$30,'I2 LDC class'!$D$30)</f>
        <v>Back-up/Standby Power</v>
      </c>
      <c r="O11" s="854" t="str">
        <f>IF('I2 LDC class'!$D$31="",'I2 LDC class'!$C$31,'I2 LDC class'!$D$31)</f>
        <v>Rate Class 1</v>
      </c>
      <c r="P11" s="854" t="str">
        <f>IF('I2 LDC class'!$D$32="",'I2 LDC class'!$C$32,'I2 LDC class'!$D$32)</f>
        <v>Rate class 2</v>
      </c>
      <c r="Q11" s="854" t="str">
        <f>IF('I2 LDC class'!$D$33="",'I2 LDC class'!$C$33,'I2 LDC class'!$D$33)</f>
        <v>Rate class 3</v>
      </c>
      <c r="R11" s="854" t="str">
        <f>IF('I2 LDC class'!$D$34="",'I2 LDC class'!$C$34,'I2 LDC class'!$D$34)</f>
        <v>Rate class 4</v>
      </c>
      <c r="S11" s="854" t="str">
        <f>IF('I2 LDC class'!$D$35="",'I2 LDC class'!$C$35,'I2 LDC class'!$D$35)</f>
        <v>Rate class 5</v>
      </c>
      <c r="T11" s="854" t="str">
        <f>IF('I2 LDC class'!$D$36="",'I2 LDC class'!$C$36,'I2 LDC class'!$D$36)</f>
        <v>Rate class 6</v>
      </c>
      <c r="U11" s="854" t="str">
        <f>IF('I2 LDC class'!$D$37="",'I2 LDC class'!$C$37,'I2 LDC class'!$D$37)</f>
        <v>Rate class 7</v>
      </c>
      <c r="V11" s="854" t="str">
        <f>IF('I2 LDC class'!$D$38="",'I2 LDC class'!$C$38,'I2 LDC class'!$D$38)</f>
        <v>Rate class 8</v>
      </c>
      <c r="W11" s="853" t="str">
        <f>IF('I2 LDC class'!$D$39="",'I2 LDC class'!$C$39,'I2 LDC class'!$D$39)</f>
        <v>Rate class 9</v>
      </c>
      <c r="X11" s="748"/>
    </row>
    <row r="12" spans="1:25" s="651" customFormat="1" ht="12.75" x14ac:dyDescent="0.2">
      <c r="A12" s="534"/>
      <c r="B12" s="760" t="s">
        <v>1515</v>
      </c>
      <c r="C12" s="761">
        <f t="shared" ref="C12:C21" si="0">SUM(D12:W12)</f>
        <v>119162.05062109335</v>
      </c>
      <c r="D12" s="762">
        <f>IF(ISERROR('O7 Amortization'!G341+'O7 Amortization'!G414+'O7 Amortization'!G487+'O7 Amortization'!G560+'O7 Amortization'!AB341 +'O7 Amortization'!AB414+'O7 Amortization'!AB487+'O7 Amortization'!AB560), "-", 'O7 Amortization'!G341+'O7 Amortization'!G414+'O7 Amortization'!G487+'O7 Amortization'!G560+'O7 Amortization'!AB341 +'O7 Amortization'!AB414+'O7 Amortization'!AB487+'O7 Amortization'!AB560)</f>
        <v>74376.72700601886</v>
      </c>
      <c r="E12" s="762">
        <f>IF(ISERROR('O7 Amortization'!H341+'O7 Amortization'!H414+'O7 Amortization'!H487+'O7 Amortization'!H560+'O7 Amortization'!AC341 +'O7 Amortization'!AC414+'O7 Amortization'!AC487+'O7 Amortization'!AC560), "-", 'O7 Amortization'!H341+'O7 Amortization'!H414+'O7 Amortization'!H487+'O7 Amortization'!H560+'O7 Amortization'!AC341 +'O7 Amortization'!AC414+'O7 Amortization'!AC487+'O7 Amortization'!AC560)</f>
        <v>26600.835680604039</v>
      </c>
      <c r="F12" s="762">
        <f>IF(ISERROR('O7 Amortization'!I341+'O7 Amortization'!I414+'O7 Amortization'!I487+'O7 Amortization'!I560+'O7 Amortization'!AD341 +'O7 Amortization'!AD414+'O7 Amortization'!AD487+'O7 Amortization'!AD560), "-", 'O7 Amortization'!I341+'O7 Amortization'!I414+'O7 Amortization'!I487+'O7 Amortization'!I560+'O7 Amortization'!AD341 +'O7 Amortization'!AD414+'O7 Amortization'!AD487+'O7 Amortization'!AD560)</f>
        <v>16938.905299331342</v>
      </c>
      <c r="G12" s="762">
        <f>IF(ISERROR('O7 Amortization'!J341+'O7 Amortization'!J414+'O7 Amortization'!J487+'O7 Amortization'!J560+'O7 Amortization'!AE341 +'O7 Amortization'!AE414+'O7 Amortization'!AE487+'O7 Amortization'!AE560), "-", 'O7 Amortization'!J341+'O7 Amortization'!J414+'O7 Amortization'!J487+'O7 Amortization'!J560+'O7 Amortization'!AE341 +'O7 Amortization'!AE414+'O7 Amortization'!AE487+'O7 Amortization'!AE560)</f>
        <v>0</v>
      </c>
      <c r="H12" s="762">
        <f>IF(ISERROR('O7 Amortization'!K341+'O7 Amortization'!K414+'O7 Amortization'!K487+'O7 Amortization'!K560+'O7 Amortization'!AF341 +'O7 Amortization'!AF414+'O7 Amortization'!AF487+'O7 Amortization'!AF560), "-", 'O7 Amortization'!K341+'O7 Amortization'!K414+'O7 Amortization'!K487+'O7 Amortization'!K560+'O7 Amortization'!AF341 +'O7 Amortization'!AF414+'O7 Amortization'!AF487+'O7 Amortization'!AF560)</f>
        <v>0</v>
      </c>
      <c r="I12" s="762">
        <f>IF(ISERROR('O7 Amortization'!L341+'O7 Amortization'!L414+'O7 Amortization'!L487+'O7 Amortization'!L560+'O7 Amortization'!AG341 +'O7 Amortization'!AG414+'O7 Amortization'!AG487+'O7 Amortization'!AG560), "-", 'O7 Amortization'!L341+'O7 Amortization'!L414+'O7 Amortization'!L487+'O7 Amortization'!L560+'O7 Amortization'!AG341 +'O7 Amortization'!AG414+'O7 Amortization'!AG487+'O7 Amortization'!AG560)</f>
        <v>7.3224735504641965</v>
      </c>
      <c r="J12" s="762">
        <f>IF(ISERROR('O7 Amortization'!M341+'O7 Amortization'!M414+'O7 Amortization'!M487+'O7 Amortization'!M560+'O7 Amortization'!AH341 +'O7 Amortization'!AH414+'O7 Amortization'!AH487+'O7 Amortization'!AH560), "-", 'O7 Amortization'!M341+'O7 Amortization'!M414+'O7 Amortization'!M487+'O7 Amortization'!M560+'O7 Amortization'!AH341 +'O7 Amortization'!AH414+'O7 Amortization'!AH487+'O7 Amortization'!AH560)</f>
        <v>1022.1775655659068</v>
      </c>
      <c r="K12" s="762">
        <f>IF(ISERROR('O7 Amortization'!N341+'O7 Amortization'!N414+'O7 Amortization'!N487+'O7 Amortization'!N560+'O7 Amortization'!AI341 +'O7 Amortization'!AI414+'O7 Amortization'!AI487+'O7 Amortization'!AI560), "-", 'O7 Amortization'!N341+'O7 Amortization'!N414+'O7 Amortization'!N487+'O7 Amortization'!N560+'O7 Amortization'!AI341 +'O7 Amortization'!AI414+'O7 Amortization'!AI487+'O7 Amortization'!AI560)</f>
        <v>0</v>
      </c>
      <c r="L12" s="762">
        <f>IF(ISERROR('O7 Amortization'!O341+'O7 Amortization'!O414+'O7 Amortization'!O487+'O7 Amortization'!O560+'O7 Amortization'!AJ341 +'O7 Amortization'!AJ414+'O7 Amortization'!AJ487+'O7 Amortization'!AJ560), "-", 'O7 Amortization'!O341+'O7 Amortization'!O414+'O7 Amortization'!O487+'O7 Amortization'!O560+'O7 Amortization'!AJ341 +'O7 Amortization'!AJ414+'O7 Amortization'!AJ487+'O7 Amortization'!AJ560)</f>
        <v>216.08259602274623</v>
      </c>
      <c r="M12" s="762">
        <f>IF(ISERROR('O7 Amortization'!P341+'O7 Amortization'!P414+'O7 Amortization'!P487+'O7 Amortization'!P560+'O7 Amortization'!AK341 +'O7 Amortization'!AK414+'O7 Amortization'!AK487+'O7 Amortization'!AK560), "-", 'O7 Amortization'!P341+'O7 Amortization'!P414+'O7 Amortization'!P487+'O7 Amortization'!P560+'O7 Amortization'!AK341 +'O7 Amortization'!AK414+'O7 Amortization'!AK487+'O7 Amortization'!AK560)</f>
        <v>0</v>
      </c>
      <c r="N12" s="762">
        <f>IF(ISERROR('O7 Amortization'!Q341+'O7 Amortization'!Q414+'O7 Amortization'!Q487+'O7 Amortization'!Q560+'O7 Amortization'!AL341 +'O7 Amortization'!AL414+'O7 Amortization'!AL487+'O7 Amortization'!AL560), "-", 'O7 Amortization'!Q341+'O7 Amortization'!Q414+'O7 Amortization'!Q487+'O7 Amortization'!Q560+'O7 Amortization'!AL341 +'O7 Amortization'!AL414+'O7 Amortization'!AL487+'O7 Amortization'!AL560)</f>
        <v>0</v>
      </c>
      <c r="O12" s="762">
        <f>IF(ISERROR('O7 Amortization'!R341+'O7 Amortization'!R414+'O7 Amortization'!R487+'O7 Amortization'!R560+'O7 Amortization'!AM341 +'O7 Amortization'!AM414+'O7 Amortization'!AM487+'O7 Amortization'!AM560), "-", 'O7 Amortization'!R341+'O7 Amortization'!R414+'O7 Amortization'!R487+'O7 Amortization'!R560+'O7 Amortization'!AM341 +'O7 Amortization'!AM414+'O7 Amortization'!AM487+'O7 Amortization'!AM560)</f>
        <v>0</v>
      </c>
      <c r="P12" s="762">
        <f>IF(ISERROR('O7 Amortization'!S341+'O7 Amortization'!S414+'O7 Amortization'!S487+'O7 Amortization'!S560+'O7 Amortization'!AN341 +'O7 Amortization'!AN414+'O7 Amortization'!AN487+'O7 Amortization'!AN560), "-", 'O7 Amortization'!S341+'O7 Amortization'!S414+'O7 Amortization'!S487+'O7 Amortization'!S560+'O7 Amortization'!AN341 +'O7 Amortization'!AN414+'O7 Amortization'!AN487+'O7 Amortization'!AN560)</f>
        <v>0</v>
      </c>
      <c r="Q12" s="762">
        <f>IF(ISERROR('O7 Amortization'!T341+'O7 Amortization'!T414+'O7 Amortization'!T487+'O7 Amortization'!T560+'O7 Amortization'!AO341 +'O7 Amortization'!AO414+'O7 Amortization'!AO487+'O7 Amortization'!AO560), "-", 'O7 Amortization'!T341+'O7 Amortization'!T414+'O7 Amortization'!T487+'O7 Amortization'!T560+'O7 Amortization'!AO341 +'O7 Amortization'!AO414+'O7 Amortization'!AO487+'O7 Amortization'!AO560)</f>
        <v>0</v>
      </c>
      <c r="R12" s="762">
        <f>IF(ISERROR('O7 Amortization'!U341+'O7 Amortization'!U414+'O7 Amortization'!U487+'O7 Amortization'!U560+'O7 Amortization'!AP341 +'O7 Amortization'!AP414+'O7 Amortization'!AP487+'O7 Amortization'!AP560), "-", 'O7 Amortization'!U341+'O7 Amortization'!U414+'O7 Amortization'!U487+'O7 Amortization'!U560+'O7 Amortization'!AP341 +'O7 Amortization'!AP414+'O7 Amortization'!AP487+'O7 Amortization'!AP560)</f>
        <v>0</v>
      </c>
      <c r="S12" s="762">
        <f>IF(ISERROR('O7 Amortization'!V341+'O7 Amortization'!V414+'O7 Amortization'!V487+'O7 Amortization'!V560+'O7 Amortization'!AQ341 +'O7 Amortization'!AQ414+'O7 Amortization'!AQ487+'O7 Amortization'!AQ560), "-", 'O7 Amortization'!V341+'O7 Amortization'!V414+'O7 Amortization'!V487+'O7 Amortization'!V560+'O7 Amortization'!AQ341 +'O7 Amortization'!AQ414+'O7 Amortization'!AQ487+'O7 Amortization'!AQ560)</f>
        <v>0</v>
      </c>
      <c r="T12" s="762">
        <f>IF(ISERROR('O7 Amortization'!W341+'O7 Amortization'!W414+'O7 Amortization'!W487+'O7 Amortization'!W560+'O7 Amortization'!AR341 +'O7 Amortization'!AR414+'O7 Amortization'!AR487+'O7 Amortization'!AR560), "-", 'O7 Amortization'!W341+'O7 Amortization'!W414+'O7 Amortization'!W487+'O7 Amortization'!W560+'O7 Amortization'!AR341 +'O7 Amortization'!AR414+'O7 Amortization'!AR487+'O7 Amortization'!AR560)</f>
        <v>0</v>
      </c>
      <c r="U12" s="762">
        <f>IF(ISERROR('O7 Amortization'!X341+'O7 Amortization'!X414+'O7 Amortization'!X487+'O7 Amortization'!X560+'O7 Amortization'!AS341 +'O7 Amortization'!AS414+'O7 Amortization'!AS487+'O7 Amortization'!AS560), "-", 'O7 Amortization'!X341+'O7 Amortization'!X414+'O7 Amortization'!X487+'O7 Amortization'!X560+'O7 Amortization'!AS341 +'O7 Amortization'!AS414+'O7 Amortization'!AS487+'O7 Amortization'!AS560)</f>
        <v>0</v>
      </c>
      <c r="V12" s="762">
        <f>IF(ISERROR('O7 Amortization'!Y341+'O7 Amortization'!Y414+'O7 Amortization'!Y487+'O7 Amortization'!Y560+'O7 Amortization'!AT341 +'O7 Amortization'!AT414+'O7 Amortization'!AT487+'O7 Amortization'!AT560), "-", 'O7 Amortization'!Y341+'O7 Amortization'!Y414+'O7 Amortization'!Y487+'O7 Amortization'!Y560+'O7 Amortization'!AT341 +'O7 Amortization'!AT414+'O7 Amortization'!AT487+'O7 Amortization'!AT560)</f>
        <v>0</v>
      </c>
      <c r="W12" s="763">
        <f>IF(ISERROR('O7 Amortization'!Z341+'O7 Amortization'!Z414+'O7 Amortization'!Z487+'O7 Amortization'!Z560+'O7 Amortization'!AU341 +'O7 Amortization'!AU414+'O7 Amortization'!AU487+'O7 Amortization'!AU560), "-", 'O7 Amortization'!Z341+'O7 Amortization'!Z414+'O7 Amortization'!Z487+'O7 Amortization'!Z560+'O7 Amortization'!AU341 +'O7 Amortization'!AU414+'O7 Amortization'!AU487+'O7 Amortization'!AU560)</f>
        <v>0</v>
      </c>
      <c r="X12" s="764"/>
    </row>
    <row r="13" spans="1:25" s="651" customFormat="1" ht="12.75" x14ac:dyDescent="0.2">
      <c r="A13" s="534"/>
      <c r="B13" s="760" t="s">
        <v>360</v>
      </c>
      <c r="C13" s="765">
        <f t="shared" si="0"/>
        <v>15702.176888230577</v>
      </c>
      <c r="D13" s="764">
        <f>IF(ISERROR(D35*(D47/D33)),0,D35*(D47/D33))</f>
        <v>10265.742118157312</v>
      </c>
      <c r="E13" s="764">
        <f t="shared" ref="E13:W13" si="1">IF(ISERROR(E35*(E47/E33)),0,E35*(E47/E33))</f>
        <v>3302.8507996693133</v>
      </c>
      <c r="F13" s="764">
        <f t="shared" si="1"/>
        <v>1969.4648183698862</v>
      </c>
      <c r="G13" s="764">
        <f t="shared" si="1"/>
        <v>0</v>
      </c>
      <c r="H13" s="764">
        <f t="shared" si="1"/>
        <v>0</v>
      </c>
      <c r="I13" s="764">
        <f t="shared" si="1"/>
        <v>0.78945534315699029</v>
      </c>
      <c r="J13" s="764">
        <f t="shared" si="1"/>
        <v>135.08290858875819</v>
      </c>
      <c r="K13" s="764">
        <f t="shared" si="1"/>
        <v>0</v>
      </c>
      <c r="L13" s="764">
        <f t="shared" si="1"/>
        <v>28.246788102149313</v>
      </c>
      <c r="M13" s="764">
        <f t="shared" si="1"/>
        <v>0</v>
      </c>
      <c r="N13" s="764">
        <f t="shared" si="1"/>
        <v>0</v>
      </c>
      <c r="O13" s="764">
        <f t="shared" si="1"/>
        <v>0</v>
      </c>
      <c r="P13" s="764">
        <f t="shared" si="1"/>
        <v>0</v>
      </c>
      <c r="Q13" s="764">
        <f t="shared" si="1"/>
        <v>0</v>
      </c>
      <c r="R13" s="764">
        <f t="shared" si="1"/>
        <v>0</v>
      </c>
      <c r="S13" s="764">
        <f t="shared" si="1"/>
        <v>0</v>
      </c>
      <c r="T13" s="764">
        <f t="shared" si="1"/>
        <v>0</v>
      </c>
      <c r="U13" s="764">
        <f t="shared" si="1"/>
        <v>0</v>
      </c>
      <c r="V13" s="764">
        <f t="shared" si="1"/>
        <v>0</v>
      </c>
      <c r="W13" s="652">
        <f t="shared" si="1"/>
        <v>0</v>
      </c>
      <c r="X13" s="764"/>
    </row>
    <row r="14" spans="1:25" s="651" customFormat="1" ht="12.75" x14ac:dyDescent="0.2">
      <c r="A14" s="534"/>
      <c r="B14" s="760" t="s">
        <v>1438</v>
      </c>
      <c r="C14" s="765">
        <f t="shared" si="0"/>
        <v>0</v>
      </c>
      <c r="D14" s="764">
        <f>'O4 Summary by Class &amp; Accounts'!E141</f>
        <v>0</v>
      </c>
      <c r="E14" s="764">
        <f>'O4 Summary by Class &amp; Accounts'!F141</f>
        <v>0</v>
      </c>
      <c r="F14" s="764">
        <f>'O4 Summary by Class &amp; Accounts'!G141</f>
        <v>0</v>
      </c>
      <c r="G14" s="764">
        <f>'O4 Summary by Class &amp; Accounts'!H141</f>
        <v>0</v>
      </c>
      <c r="H14" s="764">
        <f>'O4 Summary by Class &amp; Accounts'!I141</f>
        <v>0</v>
      </c>
      <c r="I14" s="764">
        <f>'O4 Summary by Class &amp; Accounts'!J141</f>
        <v>0</v>
      </c>
      <c r="J14" s="764">
        <f>'O4 Summary by Class &amp; Accounts'!K141</f>
        <v>0</v>
      </c>
      <c r="K14" s="764">
        <f>'O4 Summary by Class &amp; Accounts'!L141</f>
        <v>0</v>
      </c>
      <c r="L14" s="764">
        <f>'O4 Summary by Class &amp; Accounts'!M141</f>
        <v>0</v>
      </c>
      <c r="M14" s="764">
        <f>'O4 Summary by Class &amp; Accounts'!N141</f>
        <v>0</v>
      </c>
      <c r="N14" s="764">
        <f>'O4 Summary by Class &amp; Accounts'!O141</f>
        <v>0</v>
      </c>
      <c r="O14" s="764">
        <f>'O4 Summary by Class &amp; Accounts'!P141</f>
        <v>0</v>
      </c>
      <c r="P14" s="764">
        <f>'O4 Summary by Class &amp; Accounts'!Q141</f>
        <v>0</v>
      </c>
      <c r="Q14" s="764">
        <f>'O4 Summary by Class &amp; Accounts'!R141</f>
        <v>0</v>
      </c>
      <c r="R14" s="764">
        <f>'O4 Summary by Class &amp; Accounts'!S141</f>
        <v>0</v>
      </c>
      <c r="S14" s="764">
        <f>'O4 Summary by Class &amp; Accounts'!T141</f>
        <v>0</v>
      </c>
      <c r="T14" s="764">
        <f>'O4 Summary by Class &amp; Accounts'!U141</f>
        <v>0</v>
      </c>
      <c r="U14" s="764">
        <f>'O4 Summary by Class &amp; Accounts'!V141</f>
        <v>0</v>
      </c>
      <c r="V14" s="764">
        <f>'O4 Summary by Class &amp; Accounts'!W141</f>
        <v>0</v>
      </c>
      <c r="W14" s="652">
        <f>'O4 Summary by Class &amp; Accounts'!X141</f>
        <v>0</v>
      </c>
      <c r="X14" s="764"/>
    </row>
    <row r="15" spans="1:25" s="651" customFormat="1" ht="12.75" x14ac:dyDescent="0.2">
      <c r="A15" s="534"/>
      <c r="B15" s="760" t="s">
        <v>1439</v>
      </c>
      <c r="C15" s="765">
        <f t="shared" si="0"/>
        <v>0</v>
      </c>
      <c r="D15" s="764">
        <f>'O4 Summary by Class &amp; Accounts'!E145</f>
        <v>0</v>
      </c>
      <c r="E15" s="764">
        <f>'O4 Summary by Class &amp; Accounts'!F145</f>
        <v>0</v>
      </c>
      <c r="F15" s="764">
        <f>'O4 Summary by Class &amp; Accounts'!G145</f>
        <v>0</v>
      </c>
      <c r="G15" s="764">
        <f>'O4 Summary by Class &amp; Accounts'!H145</f>
        <v>0</v>
      </c>
      <c r="H15" s="764">
        <f>'O4 Summary by Class &amp; Accounts'!I145</f>
        <v>0</v>
      </c>
      <c r="I15" s="764">
        <f>'O4 Summary by Class &amp; Accounts'!J145</f>
        <v>0</v>
      </c>
      <c r="J15" s="764">
        <f>'O4 Summary by Class &amp; Accounts'!K145</f>
        <v>0</v>
      </c>
      <c r="K15" s="764">
        <f>'O4 Summary by Class &amp; Accounts'!L145</f>
        <v>0</v>
      </c>
      <c r="L15" s="764">
        <f>'O4 Summary by Class &amp; Accounts'!M145</f>
        <v>0</v>
      </c>
      <c r="M15" s="764">
        <f>'O4 Summary by Class &amp; Accounts'!N145</f>
        <v>0</v>
      </c>
      <c r="N15" s="764">
        <f>'O4 Summary by Class &amp; Accounts'!O145</f>
        <v>0</v>
      </c>
      <c r="O15" s="764">
        <f>'O4 Summary by Class &amp; Accounts'!P145</f>
        <v>0</v>
      </c>
      <c r="P15" s="764">
        <f>'O4 Summary by Class &amp; Accounts'!Q145</f>
        <v>0</v>
      </c>
      <c r="Q15" s="764">
        <f>'O4 Summary by Class &amp; Accounts'!R145</f>
        <v>0</v>
      </c>
      <c r="R15" s="764">
        <f>'O4 Summary by Class &amp; Accounts'!S145</f>
        <v>0</v>
      </c>
      <c r="S15" s="764">
        <f>'O4 Summary by Class &amp; Accounts'!T145</f>
        <v>0</v>
      </c>
      <c r="T15" s="764">
        <f>'O4 Summary by Class &amp; Accounts'!U145</f>
        <v>0</v>
      </c>
      <c r="U15" s="764">
        <f>'O4 Summary by Class &amp; Accounts'!V145</f>
        <v>0</v>
      </c>
      <c r="V15" s="764">
        <f>'O4 Summary by Class &amp; Accounts'!W145</f>
        <v>0</v>
      </c>
      <c r="W15" s="652">
        <f>'O4 Summary by Class &amp; Accounts'!X145</f>
        <v>0</v>
      </c>
      <c r="X15" s="764"/>
    </row>
    <row r="16" spans="1:25" s="764" customFormat="1" ht="12.75" x14ac:dyDescent="0.2">
      <c r="A16" s="617"/>
      <c r="B16" s="760" t="s">
        <v>1440</v>
      </c>
      <c r="C16" s="765">
        <f t="shared" si="0"/>
        <v>33026.277426663321</v>
      </c>
      <c r="D16" s="764">
        <f>'O4 Summary by Class &amp; Accounts'!E164</f>
        <v>20613.831395019366</v>
      </c>
      <c r="E16" s="764">
        <f>'O4 Summary by Class &amp; Accounts'!F164</f>
        <v>7372.5365952472284</v>
      </c>
      <c r="F16" s="764">
        <f>'O4 Summary by Class &amp; Accounts'!G164</f>
        <v>4694.6908248377158</v>
      </c>
      <c r="G16" s="764">
        <f>'O4 Summary by Class &amp; Accounts'!H164</f>
        <v>0</v>
      </c>
      <c r="H16" s="764">
        <f>'O4 Summary by Class &amp; Accounts'!I164</f>
        <v>0</v>
      </c>
      <c r="I16" s="764">
        <f>'O4 Summary by Class &amp; Accounts'!J164</f>
        <v>2.0294551970745203</v>
      </c>
      <c r="J16" s="764">
        <f>'O4 Summary by Class &amp; Accounts'!K164</f>
        <v>283.30093082264574</v>
      </c>
      <c r="K16" s="764">
        <f>'O4 Summary by Class &amp; Accounts'!L164</f>
        <v>0</v>
      </c>
      <c r="L16" s="764">
        <f>'O4 Summary by Class &amp; Accounts'!M164</f>
        <v>59.888225539294226</v>
      </c>
      <c r="M16" s="764">
        <f>'O4 Summary by Class &amp; Accounts'!N164</f>
        <v>0</v>
      </c>
      <c r="N16" s="764">
        <f>'O4 Summary by Class &amp; Accounts'!O164</f>
        <v>0</v>
      </c>
      <c r="O16" s="764">
        <f>'O4 Summary by Class &amp; Accounts'!P164</f>
        <v>0</v>
      </c>
      <c r="P16" s="764">
        <f>'O4 Summary by Class &amp; Accounts'!Q164</f>
        <v>0</v>
      </c>
      <c r="Q16" s="764">
        <f>'O4 Summary by Class &amp; Accounts'!R164</f>
        <v>0</v>
      </c>
      <c r="R16" s="764">
        <f>'O4 Summary by Class &amp; Accounts'!S164</f>
        <v>0</v>
      </c>
      <c r="S16" s="764">
        <f>'O4 Summary by Class &amp; Accounts'!T164</f>
        <v>0</v>
      </c>
      <c r="T16" s="764">
        <f>'O4 Summary by Class &amp; Accounts'!U164</f>
        <v>0</v>
      </c>
      <c r="U16" s="764">
        <f>'O4 Summary by Class &amp; Accounts'!V164</f>
        <v>0</v>
      </c>
      <c r="V16" s="764">
        <f>'O4 Summary by Class &amp; Accounts'!W164</f>
        <v>0</v>
      </c>
      <c r="W16" s="652">
        <f>'O4 Summary by Class &amp; Accounts'!X164</f>
        <v>0</v>
      </c>
    </row>
    <row r="17" spans="1:24" s="764" customFormat="1" ht="12.75" x14ac:dyDescent="0.2">
      <c r="A17" s="749"/>
      <c r="B17" s="760" t="s">
        <v>719</v>
      </c>
      <c r="C17" s="765">
        <f>SUM(D17:W17)</f>
        <v>48697.759990204846</v>
      </c>
      <c r="D17" s="764">
        <f>IF(ISERROR(D57/D59*D55),0, D57/D59*D55)</f>
        <v>32041.767132038418</v>
      </c>
      <c r="E17" s="764">
        <f t="shared" ref="E17:W17" si="2">IF(ISERROR(E57/E59*E55),0, E57/E59*E55)</f>
        <v>10147.728111551647</v>
      </c>
      <c r="F17" s="764">
        <f t="shared" si="2"/>
        <v>5947.2091192126936</v>
      </c>
      <c r="G17" s="764">
        <f t="shared" si="2"/>
        <v>0</v>
      </c>
      <c r="H17" s="764">
        <f t="shared" si="2"/>
        <v>0</v>
      </c>
      <c r="I17" s="764">
        <f t="shared" si="2"/>
        <v>2.5435396763169518</v>
      </c>
      <c r="J17" s="764">
        <f t="shared" si="2"/>
        <v>464.50477567730263</v>
      </c>
      <c r="K17" s="764">
        <f t="shared" si="2"/>
        <v>0</v>
      </c>
      <c r="L17" s="764">
        <f t="shared" si="2"/>
        <v>94.007312048458374</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row>
    <row r="18" spans="1:24" s="764" customFormat="1" ht="12.75" x14ac:dyDescent="0.2">
      <c r="A18" s="617"/>
      <c r="B18" s="760" t="s">
        <v>354</v>
      </c>
      <c r="C18" s="765">
        <f t="shared" si="0"/>
        <v>22207.90460441104</v>
      </c>
      <c r="D18" s="764">
        <f t="shared" ref="D18:W18" si="3">IF(ISERROR(SUM(D14:D17)/D41*D39),0,SUM(D14:D16)/D41*D39)</f>
        <v>13725.760032499655</v>
      </c>
      <c r="E18" s="764">
        <f t="shared" si="3"/>
        <v>5014.6359430669372</v>
      </c>
      <c r="F18" s="764">
        <f t="shared" si="3"/>
        <v>3237.1748212398961</v>
      </c>
      <c r="G18" s="764">
        <f t="shared" si="3"/>
        <v>0</v>
      </c>
      <c r="H18" s="764">
        <f t="shared" si="3"/>
        <v>0</v>
      </c>
      <c r="I18" s="764">
        <f t="shared" si="3"/>
        <v>1.4569206210806276</v>
      </c>
      <c r="J18" s="764">
        <f t="shared" si="3"/>
        <v>188.94464010208054</v>
      </c>
      <c r="K18" s="764">
        <f t="shared" si="3"/>
        <v>0</v>
      </c>
      <c r="L18" s="764">
        <f t="shared" si="3"/>
        <v>39.932246881391613</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764" customFormat="1" ht="12.75" x14ac:dyDescent="0.2">
      <c r="A19" s="617"/>
      <c r="B19" s="760" t="s">
        <v>355</v>
      </c>
      <c r="C19" s="765">
        <f t="shared" si="0"/>
        <v>9446.0627735141097</v>
      </c>
      <c r="D19" s="764">
        <f>IF(ISERROR('O4 Summary by Class &amp; Accounts'!E209*D48/(D33+D37)),0,'O4 Summary by Class &amp; Accounts'!E209*D48/(D33+D37))</f>
        <v>5895.8974650526216</v>
      </c>
      <c r="E19" s="764">
        <f>IF(ISERROR('O4 Summary by Class &amp; Accounts'!F209*E48/(E33+E37)),0,'O4 Summary by Class &amp; Accounts'!F209*E48/(E33+E37))</f>
        <v>2108.6676702628088</v>
      </c>
      <c r="F19" s="764">
        <f>IF(ISERROR('O4 Summary by Class &amp; Accounts'!G209*F48/(F33+F37)),0,'O4 Summary by Class &amp; Accounts'!G209*F48/(F33+F37))</f>
        <v>1342.7593930963401</v>
      </c>
      <c r="G19" s="764">
        <f>IF(ISERROR('O4 Summary by Class &amp; Accounts'!H209*G48/(G33+G37)),0,'O4 Summary by Class &amp; Accounts'!H209*G48/(G33+G37))</f>
        <v>0</v>
      </c>
      <c r="H19" s="764">
        <f>IF(ISERROR('O4 Summary by Class &amp; Accounts'!I209*H48/(H33+H37)),0,'O4 Summary by Class &amp; Accounts'!I209*H48/(H33+H37))</f>
        <v>0</v>
      </c>
      <c r="I19" s="764">
        <f>IF(ISERROR('O4 Summary by Class &amp; Accounts'!J209*I48/(I33+I37)),0,'O4 Summary by Class &amp; Accounts'!J209*I48/(I33+I37))</f>
        <v>0.58045782574706517</v>
      </c>
      <c r="J19" s="764">
        <f>IF(ISERROR('O4 Summary by Class &amp; Accounts'!K209*J48/(J33+J37)),0,'O4 Summary by Class &amp; Accounts'!K209*J48/(J33+J37))</f>
        <v>81.028762090673752</v>
      </c>
      <c r="K19" s="764">
        <f>IF(ISERROR('O4 Summary by Class &amp; Accounts'!L209*K48/(K33+K37)),0,'O4 Summary by Class &amp; Accounts'!L209*K48/(K33+K37))</f>
        <v>0</v>
      </c>
      <c r="L19" s="764">
        <f>IF(ISERROR('O4 Summary by Class &amp; Accounts'!M209*L48/(L33+L37)),0,'O4 Summary by Class &amp; Accounts'!M209*L48/(L33+L37))</f>
        <v>17.129025185921421</v>
      </c>
      <c r="M19" s="764">
        <f>IF(ISERROR('O4 Summary by Class &amp; Accounts'!N209*M48/(M33+M37)),0,'O4 Summary by Class &amp; Accounts'!N209*M48/(M33+M37))</f>
        <v>0</v>
      </c>
      <c r="N19" s="764">
        <f>IF(ISERROR('O4 Summary by Class &amp; Accounts'!O209*N48/(N33+N37)),0,'O4 Summary by Class &amp; Accounts'!O209*N48/(N33+N37))</f>
        <v>0</v>
      </c>
      <c r="O19" s="764">
        <f>IF(ISERROR('O4 Summary by Class &amp; Accounts'!P209*O48/(O33+O37)),0,'O4 Summary by Class &amp; Accounts'!P209*O48/(O33+O37))</f>
        <v>0</v>
      </c>
      <c r="P19" s="764">
        <f>IF(ISERROR('O4 Summary by Class &amp; Accounts'!Q209*P48/(P33+P37)),0,'O4 Summary by Class &amp; Accounts'!Q209*P48/(P33+P37))</f>
        <v>0</v>
      </c>
      <c r="Q19" s="764">
        <f>IF(ISERROR('O4 Summary by Class &amp; Accounts'!R209*Q48/(Q33+Q37)),0,'O4 Summary by Class &amp; Accounts'!R209*Q48/(Q33+Q37))</f>
        <v>0</v>
      </c>
      <c r="R19" s="764">
        <f>IF(ISERROR('O4 Summary by Class &amp; Accounts'!S209*R48/(R33+R37)),0,'O4 Summary by Class &amp; Accounts'!S209*R48/(R33+R37))</f>
        <v>0</v>
      </c>
      <c r="S19" s="764">
        <f>IF(ISERROR('O4 Summary by Class &amp; Accounts'!T209*S48/(S33+S37)),0,'O4 Summary by Class &amp; Accounts'!T209*S48/(S33+S37))</f>
        <v>0</v>
      </c>
      <c r="T19" s="764">
        <f>IF(ISERROR('O4 Summary by Class &amp; Accounts'!U209*T48/(T33+T37)),0,'O4 Summary by Class &amp; Accounts'!U209*T48/(T33+T37))</f>
        <v>0</v>
      </c>
      <c r="U19" s="764">
        <f>IF(ISERROR('O4 Summary by Class &amp; Accounts'!V209*U48/(U33+U37)),0,'O4 Summary by Class &amp; Accounts'!V209*U48/(U33+U37))</f>
        <v>0</v>
      </c>
      <c r="V19" s="764">
        <f>IF(ISERROR('O4 Summary by Class &amp; Accounts'!W209*V48/(V33+V37)),0,'O4 Summary by Class &amp; Accounts'!W209*V48/(V33+V37))</f>
        <v>0</v>
      </c>
      <c r="W19" s="652">
        <f>IF(ISERROR('O4 Summary by Class &amp; Accounts'!X209*W48/(W33+W37)),0,'O4 Summary by Class &amp; Accounts'!X209*W48/(W33+W37))</f>
        <v>0</v>
      </c>
    </row>
    <row r="20" spans="1:24" s="764" customFormat="1" ht="12.75" x14ac:dyDescent="0.2">
      <c r="A20" s="617"/>
      <c r="B20" s="760" t="s">
        <v>356</v>
      </c>
      <c r="C20" s="765">
        <f t="shared" si="0"/>
        <v>70148.524106388722</v>
      </c>
      <c r="D20" s="764">
        <f>IF(ISERROR('O4 Summary by Class &amp; Accounts'!E207*D48/(D33+D37)),0,'O4 Summary by Class &amp; Accounts'!E207*D48/(D33+D37))</f>
        <v>43784.221571732924</v>
      </c>
      <c r="E20" s="764">
        <f>IF(ISERROR('O4 Summary by Class &amp; Accounts'!F207*E48/(E33+E37)),0,'O4 Summary by Class &amp; Accounts'!F207*E48/(E33+E37))</f>
        <v>15659.426413568517</v>
      </c>
      <c r="F20" s="764">
        <f>IF(ISERROR('O4 Summary by Class &amp; Accounts'!G207*F48/(F33+F37)),0,'O4 Summary by Class &amp; Accounts'!G207*F48/(F33+F37))</f>
        <v>9971.6243597073935</v>
      </c>
      <c r="G20" s="764">
        <f>IF(ISERROR('O4 Summary by Class &amp; Accounts'!H207*G48/(G33+G37)),0,'O4 Summary by Class &amp; Accounts'!H207*G48/(G33+G37))</f>
        <v>0</v>
      </c>
      <c r="H20" s="764">
        <f>IF(ISERROR('O4 Summary by Class &amp; Accounts'!I207*H48/(H33+H37)),0,'O4 Summary by Class &amp; Accounts'!I207*H48/(H33+H37))</f>
        <v>0</v>
      </c>
      <c r="I20" s="764">
        <f>IF(ISERROR('O4 Summary by Class &amp; Accounts'!J207*I48/(I33+I37)),0,'O4 Summary by Class &amp; Accounts'!J207*I48/(I33+I37))</f>
        <v>4.3106065202456874</v>
      </c>
      <c r="J20" s="764">
        <f>IF(ISERROR('O4 Summary by Class &amp; Accounts'!K207*J48/(J33+J37)),0,'O4 Summary by Class &amp; Accounts'!K207*J48/(J33+J37))</f>
        <v>601.73727478987439</v>
      </c>
      <c r="K20" s="764">
        <f>IF(ISERROR('O4 Summary by Class &amp; Accounts'!L207*K48/(K33+K37)),0,'O4 Summary by Class &amp; Accounts'!L207*K48/(K33+K37))</f>
        <v>0</v>
      </c>
      <c r="L20" s="764">
        <f>IF(ISERROR('O4 Summary by Class &amp; Accounts'!M207*L48/(L33+L37)),0,'O4 Summary by Class &amp; Accounts'!M207*L48/(L33+L37))</f>
        <v>127.20388006976367</v>
      </c>
      <c r="M20" s="764">
        <f>IF(ISERROR('O4 Summary by Class &amp; Accounts'!N207*M48/(M33+M37)),0,'O4 Summary by Class &amp; Accounts'!N207*M48/(M33+M37))</f>
        <v>0</v>
      </c>
      <c r="N20" s="764">
        <f>IF(ISERROR('O4 Summary by Class &amp; Accounts'!O207*N48/(N33+N37)),0,'O4 Summary by Class &amp; Accounts'!O207*N48/(N33+N37))</f>
        <v>0</v>
      </c>
      <c r="O20" s="764">
        <f>IF(ISERROR('O4 Summary by Class &amp; Accounts'!P207*O48/(O33+O37)),0,'O4 Summary by Class &amp; Accounts'!P207*O48/(O33+O37))</f>
        <v>0</v>
      </c>
      <c r="P20" s="764">
        <f>IF(ISERROR('O4 Summary by Class &amp; Accounts'!Q207*P48/(P33+P37)),0,'O4 Summary by Class &amp; Accounts'!Q207*P48/(P33+P37))</f>
        <v>0</v>
      </c>
      <c r="Q20" s="764">
        <f>IF(ISERROR('O4 Summary by Class &amp; Accounts'!R207*Q48/(Q33+Q37)),0,'O4 Summary by Class &amp; Accounts'!R207*Q48/(Q33+Q37))</f>
        <v>0</v>
      </c>
      <c r="R20" s="764">
        <f>IF(ISERROR('O4 Summary by Class &amp; Accounts'!S207*R48/(R33+R37)),0,'O4 Summary by Class &amp; Accounts'!S207*R48/(R33+R37))</f>
        <v>0</v>
      </c>
      <c r="S20" s="764">
        <f>IF(ISERROR('O4 Summary by Class &amp; Accounts'!T207*S48/(S33+S37)),0,'O4 Summary by Class &amp; Accounts'!T207*S48/(S33+S37))</f>
        <v>0</v>
      </c>
      <c r="T20" s="764">
        <f>IF(ISERROR('O4 Summary by Class &amp; Accounts'!U207*T48/(T33+T37)),0,'O4 Summary by Class &amp; Accounts'!U207*T48/(T33+T37))</f>
        <v>0</v>
      </c>
      <c r="U20" s="764">
        <f>IF(ISERROR('O4 Summary by Class &amp; Accounts'!V207*U48/(U33+U37)),0,'O4 Summary by Class &amp; Accounts'!V207*U48/(U33+U37))</f>
        <v>0</v>
      </c>
      <c r="V20" s="764">
        <f>IF(ISERROR('O4 Summary by Class &amp; Accounts'!W207*V48/(V33+V37)),0,'O4 Summary by Class &amp; Accounts'!W207*V48/(V33+V37))</f>
        <v>0</v>
      </c>
      <c r="W20" s="652">
        <f>IF(ISERROR('O4 Summary by Class &amp; Accounts'!X207*W48/(W33+W37)),0,'O4 Summary by Class &amp; Accounts'!X207*W48/(W33+W37))</f>
        <v>0</v>
      </c>
    </row>
    <row r="21" spans="1:24" s="764" customFormat="1" ht="12.75" x14ac:dyDescent="0.2">
      <c r="A21" s="617"/>
      <c r="B21" s="760" t="s">
        <v>361</v>
      </c>
      <c r="C21" s="765">
        <f t="shared" si="0"/>
        <v>108385.02176107546</v>
      </c>
      <c r="D21" s="764">
        <f>IF(ISERROR(D48/(D33+D37)*'O1 Revenue to cost|RR'!D38),0,D48/(D33+D37)*'O1 Revenue to cost|RR'!D38)</f>
        <v>67650.087700303091</v>
      </c>
      <c r="E21" s="764">
        <f>IF(ISERROR(E48/(E33+E37)*'O1 Revenue to cost|RR'!E38),0,E48/(E33+E37)*'O1 Revenue to cost|RR'!E38)</f>
        <v>24195.05319921632</v>
      </c>
      <c r="F21" s="764">
        <f>IF(ISERROR(F48/(F33+F37)*'O1 Revenue to cost|RR'!F38),0,F48/(F33+F37)*'O1 Revenue to cost|RR'!F38)</f>
        <v>15406.948855845212</v>
      </c>
      <c r="G21" s="764">
        <f>IF(ISERROR(G48/(G33+G37)*'O1 Revenue to cost|RR'!G38),0,G48/(G33+G37)*'O1 Revenue to cost|RR'!G38)</f>
        <v>0</v>
      </c>
      <c r="H21" s="764">
        <f>IF(ISERROR(H48/(H33+H37)*'O1 Revenue to cost|RR'!H38),0,H48/(H33+H37)*'O1 Revenue to cost|RR'!H38)</f>
        <v>0</v>
      </c>
      <c r="I21" s="764">
        <f>IF(ISERROR(I48/(I33+I37)*'O1 Revenue to cost|RR'!I38),0,I48/(I33+I37)*'O1 Revenue to cost|RR'!I38)</f>
        <v>6.6602282436005247</v>
      </c>
      <c r="J21" s="764">
        <f>IF(ISERROR(J48/(J33+J37)*'O1 Revenue to cost|RR'!J38),0,J48/(J33+J37)*'O1 Revenue to cost|RR'!J38)</f>
        <v>929.73171500568992</v>
      </c>
      <c r="K21" s="764">
        <f>IF(ISERROR(K48/(K33+K37)*'O1 Revenue to cost|RR'!K38),0,K48/(K33+K37)*'O1 Revenue to cost|RR'!K38)</f>
        <v>0</v>
      </c>
      <c r="L21" s="764">
        <f>IF(ISERROR(L48/(L33+L37)*'O1 Revenue to cost|RR'!L38),0,L48/(L33+L37)*'O1 Revenue to cost|RR'!L38)</f>
        <v>196.5400624615412</v>
      </c>
      <c r="M21" s="764">
        <f>IF(ISERROR(M48/(M33+M37)*'O1 Revenue to cost|RR'!M38),0,M48/(M33+M37)*'O1 Revenue to cost|RR'!M38)</f>
        <v>0</v>
      </c>
      <c r="N21" s="764">
        <f>IF(ISERROR(N48/(N33+N37)*'O1 Revenue to cost|RR'!N38),0,N48/(N33+N37)*'O1 Revenue to cost|RR'!N38)</f>
        <v>0</v>
      </c>
      <c r="O21" s="764">
        <f>IF(ISERROR(O48/(O33+O37)*'O1 Revenue to cost|RR'!O38),0,O48/(O33+O37)*'O1 Revenue to cost|RR'!O38)</f>
        <v>0</v>
      </c>
      <c r="P21" s="764">
        <f>IF(ISERROR(P48/(P33+P37)*'O1 Revenue to cost|RR'!P38),0,P48/(P33+P37)*'O1 Revenue to cost|RR'!P38)</f>
        <v>0</v>
      </c>
      <c r="Q21" s="764">
        <f>IF(ISERROR(Q48/(Q33+Q37)*'O1 Revenue to cost|RR'!Q38),0,Q48/(Q33+Q37)*'O1 Revenue to cost|RR'!Q38)</f>
        <v>0</v>
      </c>
      <c r="R21" s="764">
        <f>IF(ISERROR(R48/(R33+R37)*'O1 Revenue to cost|RR'!R38),0,R48/(R33+R37)*'O1 Revenue to cost|RR'!R38)</f>
        <v>0</v>
      </c>
      <c r="S21" s="764">
        <f>IF(ISERROR(S48/(S33+S37)*'O1 Revenue to cost|RR'!S38),0,S48/(S33+S37)*'O1 Revenue to cost|RR'!S38)</f>
        <v>0</v>
      </c>
      <c r="T21" s="764">
        <f>IF(ISERROR(T48/(T33+T37)*'O1 Revenue to cost|RR'!T38),0,T48/(T33+T37)*'O1 Revenue to cost|RR'!T38)</f>
        <v>0</v>
      </c>
      <c r="U21" s="764">
        <f>IF(ISERROR(U48/(U33+U37)*'O1 Revenue to cost|RR'!U38),0,U48/(U33+U37)*'O1 Revenue to cost|RR'!U38)</f>
        <v>0</v>
      </c>
      <c r="V21" s="764">
        <f>IF(ISERROR(V48/(V33+V37)*'O1 Revenue to cost|RR'!V38),0,V48/(V33+V37)*'O1 Revenue to cost|RR'!V38)</f>
        <v>0</v>
      </c>
      <c r="W21" s="652">
        <f>IF(ISERROR(W48/(W33+W37)*'O1 Revenue to cost|RR'!W38),0,W48/(W33+W37)*'O1 Revenue to cost|RR'!W38)</f>
        <v>0</v>
      </c>
    </row>
    <row r="22" spans="1:24" s="858" customFormat="1" ht="20.25" customHeight="1" x14ac:dyDescent="0.2">
      <c r="A22" s="856"/>
      <c r="B22" s="899" t="s">
        <v>763</v>
      </c>
      <c r="C22" s="2170">
        <f>IF(SUM(C12:C21)=SUM(D22:W22), SUM(C12:C21), "Error - Please Revise")</f>
        <v>426775.77817158145</v>
      </c>
      <c r="D22" s="901">
        <f t="shared" ref="D22:W22" si="4">SUM(D12:D21)</f>
        <v>268354.03442082222</v>
      </c>
      <c r="E22" s="901">
        <f t="shared" si="4"/>
        <v>94401.734413186816</v>
      </c>
      <c r="F22" s="901">
        <f t="shared" si="4"/>
        <v>59508.777491640481</v>
      </c>
      <c r="G22" s="901">
        <f t="shared" si="4"/>
        <v>0</v>
      </c>
      <c r="H22" s="901">
        <f t="shared" si="4"/>
        <v>0</v>
      </c>
      <c r="I22" s="901">
        <f t="shared" si="4"/>
        <v>25.693136977686564</v>
      </c>
      <c r="J22" s="901">
        <f t="shared" si="4"/>
        <v>3706.5085726429324</v>
      </c>
      <c r="K22" s="901">
        <f t="shared" si="4"/>
        <v>0</v>
      </c>
      <c r="L22" s="901">
        <f t="shared" si="4"/>
        <v>779.03013631126601</v>
      </c>
      <c r="M22" s="901">
        <f t="shared" si="4"/>
        <v>0</v>
      </c>
      <c r="N22" s="901">
        <f t="shared" si="4"/>
        <v>0</v>
      </c>
      <c r="O22" s="901">
        <f t="shared" si="4"/>
        <v>0</v>
      </c>
      <c r="P22" s="901">
        <f t="shared" si="4"/>
        <v>0</v>
      </c>
      <c r="Q22" s="901">
        <f t="shared" si="4"/>
        <v>0</v>
      </c>
      <c r="R22" s="901">
        <f t="shared" si="4"/>
        <v>0</v>
      </c>
      <c r="S22" s="901">
        <f t="shared" si="4"/>
        <v>0</v>
      </c>
      <c r="T22" s="901">
        <f t="shared" si="4"/>
        <v>0</v>
      </c>
      <c r="U22" s="901">
        <f t="shared" si="4"/>
        <v>0</v>
      </c>
      <c r="V22" s="901">
        <f t="shared" si="4"/>
        <v>0</v>
      </c>
      <c r="W22" s="902">
        <f t="shared" si="4"/>
        <v>0</v>
      </c>
      <c r="X22" s="857"/>
    </row>
    <row r="23" spans="1:24" s="651" customFormat="1" ht="12.75" x14ac:dyDescent="0.2">
      <c r="A23" s="534"/>
      <c r="B23" s="767"/>
      <c r="C23" s="765"/>
      <c r="D23" s="764"/>
      <c r="E23" s="764"/>
      <c r="F23" s="764"/>
      <c r="G23" s="764"/>
      <c r="H23" s="764"/>
      <c r="I23" s="764"/>
      <c r="J23" s="764"/>
      <c r="K23" s="764"/>
      <c r="L23" s="764"/>
      <c r="M23" s="764"/>
      <c r="N23" s="764"/>
      <c r="O23" s="764"/>
      <c r="P23" s="764"/>
      <c r="Q23" s="764"/>
      <c r="R23" s="764"/>
      <c r="S23" s="764"/>
      <c r="T23" s="764"/>
      <c r="U23" s="764"/>
      <c r="V23" s="764"/>
      <c r="W23" s="652"/>
      <c r="X23" s="764"/>
    </row>
    <row r="24" spans="1:24" s="786" customFormat="1" ht="12.75" x14ac:dyDescent="0.2">
      <c r="A24" s="753"/>
      <c r="B24" s="782" t="s">
        <v>1367</v>
      </c>
      <c r="C24" s="768"/>
      <c r="D24" s="783">
        <f>IF('I6.1 Revenue'!D26-'I6.1 Revenue'!D27=0,0,'I6.1 Revenue'!D26-'I6.1 Revenue'!D27)</f>
        <v>0</v>
      </c>
      <c r="E24" s="783">
        <f>IF('I6.1 Revenue'!E26-'I6.1 Revenue'!E27=0,0,'I6.1 Revenue'!E26-'I6.1 Revenue'!E27)</f>
        <v>0</v>
      </c>
      <c r="F24" s="783">
        <f>IF('I6.1 Revenue'!F26-'I6.1 Revenue'!F27=0,0,'I6.1 Revenue'!F26-'I6.1 Revenue'!F27)</f>
        <v>192487.02798603015</v>
      </c>
      <c r="G24" s="783">
        <f>IF('I6.1 Revenue'!G26-'I6.1 Revenue'!G27=0,0,'I6.1 Revenue'!G26-'I6.1 Revenue'!G27)</f>
        <v>0</v>
      </c>
      <c r="H24" s="783">
        <f>IF('I6.1 Revenue'!H26-'I6.1 Revenue'!H27=0,0,'I6.1 Revenue'!H26-'I6.1 Revenue'!H27)</f>
        <v>0</v>
      </c>
      <c r="I24" s="783">
        <f>IF('I6.1 Revenue'!I26-'I6.1 Revenue'!I27=0,0,'I6.1 Revenue'!I26-'I6.1 Revenue'!I27)</f>
        <v>0</v>
      </c>
      <c r="J24" s="783">
        <f>IF('I6.1 Revenue'!J26-'I6.1 Revenue'!J27=0,0,'I6.1 Revenue'!J26-'I6.1 Revenue'!J27)</f>
        <v>2474.7419388126632</v>
      </c>
      <c r="K24" s="783">
        <f>IF('I6.1 Revenue'!K26-'I6.1 Revenue'!K27=0,0,'I6.1 Revenue'!K26-'I6.1 Revenue'!K27)</f>
        <v>0</v>
      </c>
      <c r="L24" s="783">
        <f>IF('I6.1 Revenue'!L26-'I6.1 Revenue'!L27=0,0,'I6.1 Revenue'!L26-'I6.1 Revenue'!L27)</f>
        <v>0</v>
      </c>
      <c r="M24" s="783">
        <f>IF('I6.1 Revenue'!M26-'I6.1 Revenue'!M27=0,0,'I6.1 Revenue'!M26-'I6.1 Revenue'!M27)</f>
        <v>0</v>
      </c>
      <c r="N24" s="783">
        <f>IF('I6.1 Revenue'!N26-'I6.1 Revenue'!N27=0,0,'I6.1 Revenue'!N26-'I6.1 Revenue'!N27)</f>
        <v>0</v>
      </c>
      <c r="O24" s="783">
        <f>IF('I6.1 Revenue'!O26-'I6.1 Revenue'!O27=0,0,'I6.1 Revenue'!O26-'I6.1 Revenue'!O27)</f>
        <v>0</v>
      </c>
      <c r="P24" s="783">
        <f>IF('I6.1 Revenue'!P26-'I6.1 Revenue'!P27=0,0,'I6.1 Revenue'!P26-'I6.1 Revenue'!P27)</f>
        <v>0</v>
      </c>
      <c r="Q24" s="783">
        <f>IF('I6.1 Revenue'!Q26-'I6.1 Revenue'!Q27=0,0,'I6.1 Revenue'!Q26-'I6.1 Revenue'!Q27)</f>
        <v>0</v>
      </c>
      <c r="R24" s="783">
        <f>IF('I6.1 Revenue'!R26-'I6.1 Revenue'!R27=0,0,'I6.1 Revenue'!R26-'I6.1 Revenue'!R27)</f>
        <v>0</v>
      </c>
      <c r="S24" s="783">
        <f>IF('I6.1 Revenue'!S26-'I6.1 Revenue'!S27=0,0,'I6.1 Revenue'!S26-'I6.1 Revenue'!S27)</f>
        <v>0</v>
      </c>
      <c r="T24" s="783">
        <f>IF('I6.1 Revenue'!T26-'I6.1 Revenue'!T27=0,0,'I6.1 Revenue'!T26-'I6.1 Revenue'!T27)</f>
        <v>0</v>
      </c>
      <c r="U24" s="783">
        <f>IF('I6.1 Revenue'!U26-'I6.1 Revenue'!U27=0,0,'I6.1 Revenue'!U26-'I6.1 Revenue'!U27)</f>
        <v>0</v>
      </c>
      <c r="V24" s="783">
        <f>IF('I6.1 Revenue'!V26-'I6.1 Revenue'!V27=0,0,'I6.1 Revenue'!V26-'I6.1 Revenue'!V27)</f>
        <v>0</v>
      </c>
      <c r="W24" s="652">
        <f>IF('I6.1 Revenue'!W26-'I6.1 Revenue'!W27=0,0,'I6.1 Revenue'!W26-'I6.1 Revenue'!W27)</f>
        <v>0</v>
      </c>
      <c r="X24" s="785"/>
    </row>
    <row r="25" spans="1:24" s="860" customFormat="1" ht="12.75" x14ac:dyDescent="0.2">
      <c r="A25" s="852"/>
      <c r="B25" s="782" t="s">
        <v>1368</v>
      </c>
      <c r="C25" s="768"/>
      <c r="D25" s="783">
        <f>IF('I6.1 Revenue'!D25-'I6.1 Revenue'!D28=0,0,'I6.1 Revenue'!D25-'I6.1 Revenue'!D28)</f>
        <v>73898698.101207584</v>
      </c>
      <c r="E25" s="783">
        <f>IF('I6.1 Revenue'!E25-'I6.1 Revenue'!E28=0,0,'I6.1 Revenue'!E25-'I6.1 Revenue'!E28)</f>
        <v>41865677.819095299</v>
      </c>
      <c r="F25" s="783">
        <f>IF('I6.1 Revenue'!F25-'I6.1 Revenue'!F28=0,0,'I6.1 Revenue'!F25-'I6.1 Revenue'!F28)</f>
        <v>82468048.959229335</v>
      </c>
      <c r="G25" s="783">
        <f>IF('I6.1 Revenue'!G25-'I6.1 Revenue'!G28=0,0,'I6.1 Revenue'!G25-'I6.1 Revenue'!G28)</f>
        <v>0</v>
      </c>
      <c r="H25" s="783">
        <f>IF('I6.1 Revenue'!H25-'I6.1 Revenue'!H28=0,0,'I6.1 Revenue'!H25-'I6.1 Revenue'!H28)</f>
        <v>0</v>
      </c>
      <c r="I25" s="783">
        <f>IF('I6.1 Revenue'!I25-'I6.1 Revenue'!I28=0,0,'I6.1 Revenue'!I25-'I6.1 Revenue'!I28)</f>
        <v>23308825.330262251</v>
      </c>
      <c r="J25" s="783">
        <f>IF('I6.1 Revenue'!J25-'I6.1 Revenue'!J28=0,0,'I6.1 Revenue'!J25-'I6.1 Revenue'!J28)</f>
        <v>886615.77344277513</v>
      </c>
      <c r="K25" s="783">
        <f>IF('I6.1 Revenue'!K25-'I6.1 Revenue'!K28=0,0,'I6.1 Revenue'!K25-'I6.1 Revenue'!K28)</f>
        <v>0</v>
      </c>
      <c r="L25" s="783">
        <f>IF('I6.1 Revenue'!L25-'I6.1 Revenue'!L28=0,0,'I6.1 Revenue'!L25-'I6.1 Revenue'!L28)</f>
        <v>251508.00000000023</v>
      </c>
      <c r="M25" s="783">
        <f>IF('I6.1 Revenue'!M25-'I6.1 Revenue'!M28=0,0,'I6.1 Revenue'!M25-'I6.1 Revenue'!M28)</f>
        <v>0</v>
      </c>
      <c r="N25" s="783">
        <f>IF('I6.1 Revenue'!N25-'I6.1 Revenue'!N28=0,0,'I6.1 Revenue'!N25-'I6.1 Revenue'!N28)</f>
        <v>0</v>
      </c>
      <c r="O25" s="783">
        <f>IF('I6.1 Revenue'!O25-'I6.1 Revenue'!O28=0,0,'I6.1 Revenue'!O25-'I6.1 Revenue'!O28)</f>
        <v>0</v>
      </c>
      <c r="P25" s="783">
        <f>IF('I6.1 Revenue'!P25-'I6.1 Revenue'!P28=0,0,'I6.1 Revenue'!P25-'I6.1 Revenue'!P28)</f>
        <v>0</v>
      </c>
      <c r="Q25" s="783">
        <f>IF('I6.1 Revenue'!Q25-'I6.1 Revenue'!Q28=0,0,'I6.1 Revenue'!Q25-'I6.1 Revenue'!Q28)</f>
        <v>0</v>
      </c>
      <c r="R25" s="783">
        <f>IF('I6.1 Revenue'!R25-'I6.1 Revenue'!R28=0,0,'I6.1 Revenue'!R25-'I6.1 Revenue'!R28)</f>
        <v>0</v>
      </c>
      <c r="S25" s="783">
        <f>IF('I6.1 Revenue'!S25-'I6.1 Revenue'!S28=0,0,'I6.1 Revenue'!S25-'I6.1 Revenue'!S28)</f>
        <v>0</v>
      </c>
      <c r="T25" s="783">
        <f>IF('I6.1 Revenue'!T25-'I6.1 Revenue'!T28=0,0,'I6.1 Revenue'!T25-'I6.1 Revenue'!T28)</f>
        <v>0</v>
      </c>
      <c r="U25" s="783">
        <f>IF('I6.1 Revenue'!U25-'I6.1 Revenue'!U28=0,0,'I6.1 Revenue'!U25-'I6.1 Revenue'!U28)</f>
        <v>0</v>
      </c>
      <c r="V25" s="783">
        <f>IF('I6.1 Revenue'!V25-'I6.1 Revenue'!V28=0,0,'I6.1 Revenue'!V25-'I6.1 Revenue'!V28)</f>
        <v>0</v>
      </c>
      <c r="W25" s="652">
        <f>IF('I6.1 Revenue'!W25-'I6.1 Revenue'!W28=0,0,'I6.1 Revenue'!W25-'I6.1 Revenue'!W28)</f>
        <v>0</v>
      </c>
      <c r="X25" s="859"/>
    </row>
    <row r="26" spans="1:24" s="786" customFormat="1" ht="12.75" x14ac:dyDescent="0.2">
      <c r="A26" s="753"/>
      <c r="C26" s="768"/>
      <c r="D26" s="783"/>
      <c r="E26" s="783"/>
      <c r="F26" s="783"/>
      <c r="G26" s="783"/>
      <c r="H26" s="783"/>
      <c r="I26" s="783"/>
      <c r="J26" s="783"/>
      <c r="K26" s="783"/>
      <c r="L26" s="783"/>
      <c r="M26" s="783"/>
      <c r="N26" s="783"/>
      <c r="O26" s="783"/>
      <c r="P26" s="783"/>
      <c r="Q26" s="783"/>
      <c r="R26" s="783"/>
      <c r="S26" s="783"/>
      <c r="T26" s="783"/>
      <c r="U26" s="783"/>
      <c r="V26" s="783"/>
      <c r="W26" s="652"/>
      <c r="X26" s="785"/>
    </row>
    <row r="27" spans="1:24" s="787" customFormat="1" ht="12.75" x14ac:dyDescent="0.2">
      <c r="A27" s="47"/>
      <c r="B27" s="787" t="s">
        <v>1449</v>
      </c>
      <c r="C27" s="805"/>
      <c r="D27" s="861">
        <f>IF(ISERROR(D22/D24),0,D22/D24)</f>
        <v>0</v>
      </c>
      <c r="E27" s="861">
        <f t="shared" ref="E27:W27" si="5">IF(ISERROR(E22/E24),0,E22/E24)</f>
        <v>0</v>
      </c>
      <c r="F27" s="861">
        <f t="shared" si="5"/>
        <v>0.30915733966217901</v>
      </c>
      <c r="G27" s="861">
        <f t="shared" si="5"/>
        <v>0</v>
      </c>
      <c r="H27" s="861">
        <f t="shared" si="5"/>
        <v>0</v>
      </c>
      <c r="I27" s="861">
        <f t="shared" si="5"/>
        <v>0</v>
      </c>
      <c r="J27" s="861">
        <f t="shared" si="5"/>
        <v>1.4977353858646161</v>
      </c>
      <c r="K27" s="861">
        <f t="shared" si="5"/>
        <v>0</v>
      </c>
      <c r="L27" s="861">
        <f t="shared" si="5"/>
        <v>0</v>
      </c>
      <c r="M27" s="861">
        <f t="shared" si="5"/>
        <v>0</v>
      </c>
      <c r="N27" s="861">
        <f t="shared" si="5"/>
        <v>0</v>
      </c>
      <c r="O27" s="861">
        <f t="shared" si="5"/>
        <v>0</v>
      </c>
      <c r="P27" s="861">
        <f t="shared" si="5"/>
        <v>0</v>
      </c>
      <c r="Q27" s="861">
        <f t="shared" si="5"/>
        <v>0</v>
      </c>
      <c r="R27" s="861">
        <f t="shared" si="5"/>
        <v>0</v>
      </c>
      <c r="S27" s="861">
        <f t="shared" si="5"/>
        <v>0</v>
      </c>
      <c r="T27" s="861">
        <f t="shared" si="5"/>
        <v>0</v>
      </c>
      <c r="U27" s="861">
        <f t="shared" si="5"/>
        <v>0</v>
      </c>
      <c r="V27" s="861">
        <f t="shared" si="5"/>
        <v>0</v>
      </c>
      <c r="W27" s="862">
        <f t="shared" si="5"/>
        <v>0</v>
      </c>
    </row>
    <row r="28" spans="1:24" s="809" customFormat="1" ht="12.75" x14ac:dyDescent="0.2">
      <c r="A28" s="796"/>
      <c r="B28" s="787" t="s">
        <v>1450</v>
      </c>
      <c r="C28" s="863"/>
      <c r="D28" s="861">
        <f>IF(ISERROR(D22/D25),0,D22/D25)</f>
        <v>3.6313770244409357E-3</v>
      </c>
      <c r="E28" s="861">
        <f t="shared" ref="E28:W28" si="6">IF(ISERROR(E22/E25),0,E22/E25)</f>
        <v>2.2548717548800646E-3</v>
      </c>
      <c r="F28" s="861">
        <f t="shared" si="6"/>
        <v>7.2159797937090169E-4</v>
      </c>
      <c r="G28" s="861">
        <f t="shared" si="6"/>
        <v>0</v>
      </c>
      <c r="H28" s="861">
        <f t="shared" si="6"/>
        <v>0</v>
      </c>
      <c r="I28" s="861">
        <f t="shared" si="6"/>
        <v>1.1022922268128509E-6</v>
      </c>
      <c r="J28" s="861">
        <f t="shared" si="6"/>
        <v>4.1805127809201575E-3</v>
      </c>
      <c r="K28" s="861">
        <f t="shared" si="6"/>
        <v>0</v>
      </c>
      <c r="L28" s="861">
        <f t="shared" si="6"/>
        <v>3.0974368064286832E-3</v>
      </c>
      <c r="M28" s="861">
        <f t="shared" si="6"/>
        <v>0</v>
      </c>
      <c r="N28" s="861">
        <f t="shared" si="6"/>
        <v>0</v>
      </c>
      <c r="O28" s="861">
        <f t="shared" si="6"/>
        <v>0</v>
      </c>
      <c r="P28" s="861">
        <f t="shared" si="6"/>
        <v>0</v>
      </c>
      <c r="Q28" s="861">
        <f t="shared" si="6"/>
        <v>0</v>
      </c>
      <c r="R28" s="861">
        <f t="shared" si="6"/>
        <v>0</v>
      </c>
      <c r="S28" s="861">
        <f t="shared" si="6"/>
        <v>0</v>
      </c>
      <c r="T28" s="861">
        <f t="shared" si="6"/>
        <v>0</v>
      </c>
      <c r="U28" s="861">
        <f t="shared" si="6"/>
        <v>0</v>
      </c>
      <c r="V28" s="861">
        <f t="shared" si="6"/>
        <v>0</v>
      </c>
      <c r="W28" s="862">
        <f t="shared" si="6"/>
        <v>0</v>
      </c>
    </row>
    <row r="29" spans="1:24" s="651" customFormat="1" ht="12.75" x14ac:dyDescent="0.2">
      <c r="A29" s="534"/>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A30" s="534"/>
      <c r="B30" s="767"/>
      <c r="C30" s="765"/>
      <c r="D30" s="764"/>
      <c r="E30" s="764"/>
      <c r="F30" s="764"/>
      <c r="G30" s="764"/>
      <c r="H30" s="764"/>
      <c r="I30" s="764"/>
      <c r="J30" s="764"/>
      <c r="K30" s="764"/>
      <c r="L30" s="764"/>
      <c r="M30" s="764"/>
      <c r="N30" s="764"/>
      <c r="O30" s="764"/>
      <c r="P30" s="764"/>
      <c r="Q30" s="764"/>
      <c r="R30" s="764"/>
      <c r="S30" s="764"/>
      <c r="T30" s="764"/>
      <c r="U30" s="764"/>
      <c r="V30" s="764"/>
      <c r="W30" s="652"/>
      <c r="X30" s="764"/>
    </row>
    <row r="31" spans="1:24" s="651" customFormat="1" ht="12.75" x14ac:dyDescent="0.2">
      <c r="A31" s="534"/>
      <c r="B31" s="767" t="s">
        <v>349</v>
      </c>
      <c r="C31" s="765">
        <f>SUM(D31:W31)</f>
        <v>7196875.9800000004</v>
      </c>
      <c r="D31" s="764">
        <f>SUM('O4 Summary by Class &amp; Accounts'!E60:E73)+SUM('O4 Summary by Class &amp; Accounts'!E74:E76)+SUM('O4 Summary by Class &amp; Accounts'!E77) +SUM('O4 Summary by Class &amp; Accounts'!E79:E80)</f>
        <v>4037623.6974875103</v>
      </c>
      <c r="E31" s="764">
        <f>SUM('O4 Summary by Class &amp; Accounts'!F60:F73)+SUM('O4 Summary by Class &amp; Accounts'!F74:F76)+SUM('O4 Summary by Class &amp; Accounts'!F77) +SUM('O4 Summary by Class &amp; Accounts'!F79:F80)</f>
        <v>1491656.2714712024</v>
      </c>
      <c r="F31" s="764">
        <f>SUM('O4 Summary by Class &amp; Accounts'!G60:G73)+SUM('O4 Summary by Class &amp; Accounts'!G74:G76)+SUM('O4 Summary by Class &amp; Accounts'!G77) +SUM('O4 Summary by Class &amp; Accounts'!G79:G80)</f>
        <v>1195931.1595758605</v>
      </c>
      <c r="G31" s="764">
        <f>SUM('O4 Summary by Class &amp; Accounts'!H60:H73)+SUM('O4 Summary by Class &amp; Accounts'!H74:H76)+SUM('O4 Summary by Class &amp; Accounts'!H77) +SUM('O4 Summary by Class &amp; Accounts'!H79:H80)</f>
        <v>0</v>
      </c>
      <c r="H31" s="764">
        <f>SUM('O4 Summary by Class &amp; Accounts'!I60:I73)+SUM('O4 Summary by Class &amp; Accounts'!I74:I76)+SUM('O4 Summary by Class &amp; Accounts'!I77) +SUM('O4 Summary by Class &amp; Accounts'!I79:I80)</f>
        <v>0</v>
      </c>
      <c r="I31" s="764">
        <f>SUM('O4 Summary by Class &amp; Accounts'!J60:J73)+SUM('O4 Summary by Class &amp; Accounts'!J74:J76)+SUM('O4 Summary by Class &amp; Accounts'!J77) +SUM('O4 Summary by Class &amp; Accounts'!J79:J80)</f>
        <v>253917.05583512248</v>
      </c>
      <c r="J31" s="764">
        <f>SUM('O4 Summary by Class &amp; Accounts'!K60:K73)+SUM('O4 Summary by Class &amp; Accounts'!K74:K76)+SUM('O4 Summary by Class &amp; Accounts'!K77) +SUM('O4 Summary by Class &amp; Accounts'!K79:K80)</f>
        <v>208773.90300067066</v>
      </c>
      <c r="K31" s="764">
        <f>SUM('O4 Summary by Class &amp; Accounts'!L60:L73)+SUM('O4 Summary by Class &amp; Accounts'!L74:L76)+SUM('O4 Summary by Class &amp; Accounts'!L77) +SUM('O4 Summary by Class &amp; Accounts'!L79:L80)</f>
        <v>0</v>
      </c>
      <c r="L31" s="764">
        <f>SUM('O4 Summary by Class &amp; Accounts'!M60:M73)+SUM('O4 Summary by Class &amp; Accounts'!M74:M76)+SUM('O4 Summary by Class &amp; Accounts'!M77) +SUM('O4 Summary by Class &amp; Accounts'!M79:M80)</f>
        <v>8973.8926296336758</v>
      </c>
      <c r="M31" s="764">
        <f>SUM('O4 Summary by Class &amp; Accounts'!N60:N73)+SUM('O4 Summary by Class &amp; Accounts'!N74:N76)+SUM('O4 Summary by Class &amp; Accounts'!N77) +SUM('O4 Summary by Class &amp; Accounts'!N79:N80)</f>
        <v>0</v>
      </c>
      <c r="N31" s="764">
        <f>SUM('O4 Summary by Class &amp; Accounts'!O60:O73)+SUM('O4 Summary by Class &amp; Accounts'!O74:O76)+SUM('O4 Summary by Class &amp; Accounts'!O77) +SUM('O4 Summary by Class &amp; Accounts'!O79:O80)</f>
        <v>0</v>
      </c>
      <c r="O31" s="764">
        <f>SUM('O4 Summary by Class &amp; Accounts'!P60:P73)+SUM('O4 Summary by Class &amp; Accounts'!P74:P76)+SUM('O4 Summary by Class &amp; Accounts'!P77) +SUM('O4 Summary by Class &amp; Accounts'!P79:P80)</f>
        <v>0</v>
      </c>
      <c r="P31" s="764">
        <f>SUM('O4 Summary by Class &amp; Accounts'!Q60:Q73)+SUM('O4 Summary by Class &amp; Accounts'!Q74:Q76)+SUM('O4 Summary by Class &amp; Accounts'!Q77) +SUM('O4 Summary by Class &amp; Accounts'!Q79:Q80)</f>
        <v>0</v>
      </c>
      <c r="Q31" s="764">
        <f>SUM('O4 Summary by Class &amp; Accounts'!R60:R73)+SUM('O4 Summary by Class &amp; Accounts'!R74:R76)+SUM('O4 Summary by Class &amp; Accounts'!R77) +SUM('O4 Summary by Class &amp; Accounts'!R79:R80)</f>
        <v>0</v>
      </c>
      <c r="R31" s="764">
        <f>SUM('O4 Summary by Class &amp; Accounts'!S60:S73)+SUM('O4 Summary by Class &amp; Accounts'!S74:S76)+SUM('O4 Summary by Class &amp; Accounts'!S77) +SUM('O4 Summary by Class &amp; Accounts'!S79:S80)</f>
        <v>0</v>
      </c>
      <c r="S31" s="764">
        <f>SUM('O4 Summary by Class &amp; Accounts'!T60:T73)+SUM('O4 Summary by Class &amp; Accounts'!T74:T76)+SUM('O4 Summary by Class &amp; Accounts'!T77) +SUM('O4 Summary by Class &amp; Accounts'!T79:T80)</f>
        <v>0</v>
      </c>
      <c r="T31" s="764">
        <f>SUM('O4 Summary by Class &amp; Accounts'!U60:U73)+SUM('O4 Summary by Class &amp; Accounts'!U74:U76)+SUM('O4 Summary by Class &amp; Accounts'!U77) +SUM('O4 Summary by Class &amp; Accounts'!U79:U80)</f>
        <v>0</v>
      </c>
      <c r="U31" s="764">
        <f>SUM('O4 Summary by Class &amp; Accounts'!V60:V73)+SUM('O4 Summary by Class &amp; Accounts'!V74:V76)+SUM('O4 Summary by Class &amp; Accounts'!V77) +SUM('O4 Summary by Class &amp; Accounts'!V79:V80)</f>
        <v>0</v>
      </c>
      <c r="V31" s="764">
        <f>SUM('O4 Summary by Class &amp; Accounts'!W60:W73)+SUM('O4 Summary by Class &amp; Accounts'!W74:W76)+SUM('O4 Summary by Class &amp; Accounts'!W77) +SUM('O4 Summary by Class &amp; Accounts'!W79:W80)</f>
        <v>0</v>
      </c>
      <c r="W31" s="652">
        <f>SUM('O4 Summary by Class &amp; Accounts'!X60:X73)+SUM('O4 Summary by Class &amp; Accounts'!X74:X76)+SUM('O4 Summary by Class &amp; Accounts'!X77) +SUM('O4 Summary by Class &amp; Accounts'!X79:X80)</f>
        <v>0</v>
      </c>
      <c r="X31" s="764"/>
    </row>
    <row r="32" spans="1:24" s="651" customFormat="1" ht="12.75" x14ac:dyDescent="0.2">
      <c r="A32" s="534"/>
      <c r="B32" s="767" t="s">
        <v>350</v>
      </c>
      <c r="C32" s="765">
        <f>SUM(D32:W32)</f>
        <v>-5426157.551556739</v>
      </c>
      <c r="D32" s="764">
        <f>'O7 Amortization'!AW80+'O7 Amortization'!AW151+'O7 Amortization'!AW222+'O7 Amortization'!AW293</f>
        <v>-3044207.2890168512</v>
      </c>
      <c r="E32" s="764">
        <f>'O7 Amortization'!AX80+'O7 Amortization'!AX151+'O7 Amortization'!AX222+'O7 Amortization'!AX293</f>
        <v>-1124649.3567852802</v>
      </c>
      <c r="F32" s="764">
        <f>'O7 Amortization'!AY80+'O7 Amortization'!AY151+'O7 Amortization'!AY222+'O7 Amortization'!AY293</f>
        <v>-901684.41289085045</v>
      </c>
      <c r="G32" s="764">
        <f>'O7 Amortization'!AZ80+'O7 Amortization'!AZ151+'O7 Amortization'!AZ222+'O7 Amortization'!AZ293</f>
        <v>0</v>
      </c>
      <c r="H32" s="764">
        <f>'O7 Amortization'!BA80+'O7 Amortization'!BA151+'O7 Amortization'!BA222+'O7 Amortization'!BA293</f>
        <v>0</v>
      </c>
      <c r="I32" s="764">
        <f>'O7 Amortization'!BB80+'O7 Amortization'!BB151+'O7 Amortization'!BB222+'O7 Amortization'!BB293</f>
        <v>-191443.33650012457</v>
      </c>
      <c r="J32" s="764">
        <f>'O7 Amortization'!BC80+'O7 Amortization'!BC151+'O7 Amortization'!BC222+'O7 Amortization'!BC293</f>
        <v>-157407.19910739147</v>
      </c>
      <c r="K32" s="764">
        <f>'O7 Amortization'!BD80+'O7 Amortization'!BD151+'O7 Amortization'!BD222+'O7 Amortization'!BD293</f>
        <v>0</v>
      </c>
      <c r="L32" s="764">
        <f>'O7 Amortization'!BE80+'O7 Amortization'!BE151+'O7 Amortization'!BE222+'O7 Amortization'!BE293</f>
        <v>-6765.9572562408011</v>
      </c>
      <c r="M32" s="764">
        <f>'O7 Amortization'!BF80+'O7 Amortization'!BF151+'O7 Amortization'!BF222+'O7 Amortization'!BF293</f>
        <v>0</v>
      </c>
      <c r="N32" s="764">
        <f>'O7 Amortization'!BG80+'O7 Amortization'!BG151+'O7 Amortization'!BG222+'O7 Amortization'!BG293</f>
        <v>0</v>
      </c>
      <c r="O32" s="764">
        <f>'O7 Amortization'!BH80+'O7 Amortization'!BH151+'O7 Amortization'!BH222+'O7 Amortization'!BH293</f>
        <v>0</v>
      </c>
      <c r="P32" s="764">
        <f>'O7 Amortization'!BI80+'O7 Amortization'!BI151+'O7 Amortization'!BI222+'O7 Amortization'!BI293</f>
        <v>0</v>
      </c>
      <c r="Q32" s="764">
        <f>'O7 Amortization'!BJ80+'O7 Amortization'!BJ151+'O7 Amortization'!BJ222+'O7 Amortization'!BJ293</f>
        <v>0</v>
      </c>
      <c r="R32" s="764">
        <f>'O7 Amortization'!BK80+'O7 Amortization'!BK151+'O7 Amortization'!BK222+'O7 Amortization'!BK293</f>
        <v>0</v>
      </c>
      <c r="S32" s="764">
        <f>'O7 Amortization'!BL80+'O7 Amortization'!BL151+'O7 Amortization'!BL222+'O7 Amortization'!BL293</f>
        <v>0</v>
      </c>
      <c r="T32" s="764">
        <f>'O7 Amortization'!BM80+'O7 Amortization'!BM151+'O7 Amortization'!BM222+'O7 Amortization'!BM293</f>
        <v>0</v>
      </c>
      <c r="U32" s="764">
        <f>'O7 Amortization'!BN80+'O7 Amortization'!BN151+'O7 Amortization'!BN222+'O7 Amortization'!BN293</f>
        <v>0</v>
      </c>
      <c r="V32" s="764">
        <f>'O7 Amortization'!BO80+'O7 Amortization'!BO151+'O7 Amortization'!BO222+'O7 Amortization'!BO293</f>
        <v>0</v>
      </c>
      <c r="W32" s="652">
        <f>'O7 Amortization'!BP80+'O7 Amortization'!BP151+'O7 Amortization'!BP222+'O7 Amortization'!BP293</f>
        <v>0</v>
      </c>
      <c r="X32" s="764"/>
    </row>
    <row r="33" spans="1:24" s="651" customFormat="1" ht="12.75" x14ac:dyDescent="0.2">
      <c r="A33" s="534"/>
      <c r="B33" s="767" t="s">
        <v>351</v>
      </c>
      <c r="C33" s="765">
        <f>SUM(D33:W33)</f>
        <v>1770718.4284432612</v>
      </c>
      <c r="D33" s="764">
        <f>D31+D32</f>
        <v>993416.40847065905</v>
      </c>
      <c r="E33" s="764">
        <f t="shared" ref="E33:W33" si="7">E31+E32</f>
        <v>367006.91468592221</v>
      </c>
      <c r="F33" s="764">
        <f t="shared" si="7"/>
        <v>294246.74668501003</v>
      </c>
      <c r="G33" s="764">
        <f t="shared" si="7"/>
        <v>0</v>
      </c>
      <c r="H33" s="764">
        <f t="shared" si="7"/>
        <v>0</v>
      </c>
      <c r="I33" s="764">
        <f t="shared" si="7"/>
        <v>62473.719334997906</v>
      </c>
      <c r="J33" s="764">
        <f t="shared" si="7"/>
        <v>51366.703893279191</v>
      </c>
      <c r="K33" s="764">
        <f t="shared" si="7"/>
        <v>0</v>
      </c>
      <c r="L33" s="764">
        <f t="shared" si="7"/>
        <v>2207.9353733928747</v>
      </c>
      <c r="M33" s="764">
        <f t="shared" si="7"/>
        <v>0</v>
      </c>
      <c r="N33" s="764">
        <f t="shared" si="7"/>
        <v>0</v>
      </c>
      <c r="O33" s="764">
        <f t="shared" si="7"/>
        <v>0</v>
      </c>
      <c r="P33" s="764">
        <f t="shared" si="7"/>
        <v>0</v>
      </c>
      <c r="Q33" s="764">
        <f t="shared" si="7"/>
        <v>0</v>
      </c>
      <c r="R33" s="764">
        <f t="shared" si="7"/>
        <v>0</v>
      </c>
      <c r="S33" s="764">
        <f t="shared" si="7"/>
        <v>0</v>
      </c>
      <c r="T33" s="764">
        <f t="shared" si="7"/>
        <v>0</v>
      </c>
      <c r="U33" s="764">
        <f t="shared" si="7"/>
        <v>0</v>
      </c>
      <c r="V33" s="764">
        <f t="shared" si="7"/>
        <v>0</v>
      </c>
      <c r="W33" s="652">
        <f t="shared" si="7"/>
        <v>0</v>
      </c>
      <c r="X33" s="764"/>
    </row>
    <row r="34" spans="1:24" s="651" customFormat="1" ht="12.75" x14ac:dyDescent="0.2">
      <c r="A34" s="534"/>
      <c r="B34" s="767"/>
      <c r="C34" s="765"/>
      <c r="D34" s="764"/>
      <c r="E34" s="764"/>
      <c r="F34" s="764"/>
      <c r="G34" s="764"/>
      <c r="H34" s="764"/>
      <c r="I34" s="764"/>
      <c r="J34" s="764"/>
      <c r="K34" s="764"/>
      <c r="L34" s="764"/>
      <c r="M34" s="764"/>
      <c r="N34" s="764"/>
      <c r="O34" s="764"/>
      <c r="P34" s="764"/>
      <c r="Q34" s="764"/>
      <c r="R34" s="764"/>
      <c r="S34" s="764"/>
      <c r="T34" s="764"/>
      <c r="U34" s="764"/>
      <c r="V34" s="764"/>
      <c r="W34" s="652"/>
      <c r="X34" s="764"/>
    </row>
    <row r="35" spans="1:24" s="651" customFormat="1" ht="12.75" x14ac:dyDescent="0.2">
      <c r="A35" s="534"/>
      <c r="B35" s="767" t="s">
        <v>352</v>
      </c>
      <c r="C35" s="765">
        <f>SUM(D35:W35)</f>
        <v>156241.50298226948</v>
      </c>
      <c r="D35" s="764">
        <f>'O7 Amortization'!AW367+'O7 Amortization'!AW439+'O7 Amortization'!AW512+'O7 Amortization'!AW585</f>
        <v>87655.30998802578</v>
      </c>
      <c r="E35" s="764">
        <f>'O7 Amortization'!AX367+'O7 Amortization'!AX439+'O7 Amortization'!AX512+'O7 Amortization'!AX585</f>
        <v>32383.303315946378</v>
      </c>
      <c r="F35" s="764">
        <f>'O7 Amortization'!AY367+'O7 Amortization'!AY439+'O7 Amortization'!AY512+'O7 Amortization'!AY585</f>
        <v>25963.2210357279</v>
      </c>
      <c r="G35" s="764">
        <f>'O7 Amortization'!AZ367+'O7 Amortization'!AZ439+'O7 Amortization'!AZ512+'O7 Amortization'!AZ585</f>
        <v>0</v>
      </c>
      <c r="H35" s="764">
        <f>'O7 Amortization'!BA367+'O7 Amortization'!BA439+'O7 Amortization'!BA512+'O7 Amortization'!BA585</f>
        <v>0</v>
      </c>
      <c r="I35" s="764">
        <f>'O7 Amortization'!BB367+'O7 Amortization'!BB439+'O7 Amortization'!BB512+'O7 Amortization'!BB585</f>
        <v>5512.4449200960635</v>
      </c>
      <c r="J35" s="764">
        <f>'O7 Amortization'!BC367+'O7 Amortization'!BC439+'O7 Amortization'!BC512+'O7 Amortization'!BC585</f>
        <v>4532.4038484124794</v>
      </c>
      <c r="K35" s="764">
        <f>'O7 Amortization'!BD367+'O7 Amortization'!BD439+'O7 Amortization'!BD512+'O7 Amortization'!BD585</f>
        <v>0</v>
      </c>
      <c r="L35" s="764">
        <f>'O7 Amortization'!BE367+'O7 Amortization'!BE439+'O7 Amortization'!BE512+'O7 Amortization'!BE585</f>
        <v>194.81987406089445</v>
      </c>
      <c r="M35" s="764">
        <f>'O7 Amortization'!BF367+'O7 Amortization'!BF439+'O7 Amortization'!BF512+'O7 Amortization'!BF585</f>
        <v>0</v>
      </c>
      <c r="N35" s="764">
        <f>'O7 Amortization'!BG367+'O7 Amortization'!BG439+'O7 Amortization'!BG512+'O7 Amortization'!BG585</f>
        <v>0</v>
      </c>
      <c r="O35" s="764">
        <f>'O7 Amortization'!BH367+'O7 Amortization'!BH439+'O7 Amortization'!BH512+'O7 Amortization'!BH585</f>
        <v>0</v>
      </c>
      <c r="P35" s="764">
        <f>'O7 Amortization'!BI367+'O7 Amortization'!BI439+'O7 Amortization'!BI512+'O7 Amortization'!BI585</f>
        <v>0</v>
      </c>
      <c r="Q35" s="764">
        <f>'O7 Amortization'!BJ367+'O7 Amortization'!BJ439+'O7 Amortization'!BJ512+'O7 Amortization'!BJ585</f>
        <v>0</v>
      </c>
      <c r="R35" s="764">
        <f>'O7 Amortization'!BK367+'O7 Amortization'!BK439+'O7 Amortization'!BK512+'O7 Amortization'!BK585</f>
        <v>0</v>
      </c>
      <c r="S35" s="764">
        <f>'O7 Amortization'!BL367+'O7 Amortization'!BL439+'O7 Amortization'!BL512+'O7 Amortization'!BL585</f>
        <v>0</v>
      </c>
      <c r="T35" s="764">
        <f>'O7 Amortization'!BM367+'O7 Amortization'!BM439+'O7 Amortization'!BM512+'O7 Amortization'!BM585</f>
        <v>0</v>
      </c>
      <c r="U35" s="764">
        <f>'O7 Amortization'!BN367+'O7 Amortization'!BN439+'O7 Amortization'!BN512+'O7 Amortization'!BN585</f>
        <v>0</v>
      </c>
      <c r="V35" s="764">
        <f>'O7 Amortization'!BO367+'O7 Amortization'!BO439+'O7 Amortization'!BO512+'O7 Amortization'!BO585</f>
        <v>0</v>
      </c>
      <c r="W35" s="652">
        <f>'O7 Amortization'!BP367+'O7 Amortization'!BP439+'O7 Amortization'!BP512+'O7 Amortization'!BP585</f>
        <v>0</v>
      </c>
      <c r="X35" s="764"/>
    </row>
    <row r="36" spans="1:24" s="651" customFormat="1" ht="12.75" x14ac:dyDescent="0.2">
      <c r="A36" s="534"/>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A37" s="534"/>
      <c r="B37" s="878" t="s">
        <v>1200</v>
      </c>
      <c r="C37" s="886">
        <f>SUM(D37:W37)</f>
        <v>26602893.736707941</v>
      </c>
      <c r="D37" s="887">
        <f>'O6 Source Data for E2'!D102</f>
        <v>14007731.708088147</v>
      </c>
      <c r="E37" s="887">
        <f>'O6 Source Data for E2'!E102</f>
        <v>5752681.6994989533</v>
      </c>
      <c r="F37" s="887">
        <f>'O6 Source Data for E2'!F102</f>
        <v>4925366.5420806343</v>
      </c>
      <c r="G37" s="887">
        <f>'O6 Source Data for E2'!G102</f>
        <v>0</v>
      </c>
      <c r="H37" s="887">
        <f>'O6 Source Data for E2'!H102</f>
        <v>0</v>
      </c>
      <c r="I37" s="887">
        <f>'O6 Source Data for E2'!I102</f>
        <v>1127761.7966888468</v>
      </c>
      <c r="J37" s="887">
        <f>'O6 Source Data for E2'!J102</f>
        <v>756479.93591376301</v>
      </c>
      <c r="K37" s="887">
        <f>'O6 Source Data for E2'!K102</f>
        <v>0</v>
      </c>
      <c r="L37" s="887">
        <f>'O6 Source Data for E2'!L102</f>
        <v>32872.054437597617</v>
      </c>
      <c r="M37" s="887">
        <f>'O6 Source Data for E2'!M102</f>
        <v>0</v>
      </c>
      <c r="N37" s="887">
        <f>'O6 Source Data for E2'!N102</f>
        <v>0</v>
      </c>
      <c r="O37" s="887">
        <f>'O6 Source Data for E2'!O102</f>
        <v>0</v>
      </c>
      <c r="P37" s="887">
        <f>'O6 Source Data for E2'!P102</f>
        <v>0</v>
      </c>
      <c r="Q37" s="887">
        <f>'O6 Source Data for E2'!Q102</f>
        <v>0</v>
      </c>
      <c r="R37" s="887">
        <f>'O6 Source Data for E2'!R102</f>
        <v>0</v>
      </c>
      <c r="S37" s="887">
        <f>'O6 Source Data for E2'!S102</f>
        <v>0</v>
      </c>
      <c r="T37" s="887">
        <f>'O6 Source Data for E2'!T102</f>
        <v>0</v>
      </c>
      <c r="U37" s="887">
        <f>'O6 Source Data for E2'!U102</f>
        <v>0</v>
      </c>
      <c r="V37" s="887">
        <f>'O6 Source Data for E2'!V102</f>
        <v>0</v>
      </c>
      <c r="W37" s="888">
        <f>'O6 Source Data for E2'!W102</f>
        <v>0</v>
      </c>
      <c r="X37" s="764"/>
    </row>
    <row r="38" spans="1:24" s="651" customFormat="1" ht="12.75" x14ac:dyDescent="0.2">
      <c r="A38" s="534"/>
      <c r="B38" s="767"/>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534"/>
      <c r="B39" s="878" t="s">
        <v>358</v>
      </c>
      <c r="C39" s="886">
        <f>SUM(D39:W39)</f>
        <v>1205452.0491835934</v>
      </c>
      <c r="D39" s="887">
        <f>SUM('O4 Summary by Class &amp; Accounts'!E174:E199) + 'O4 Summary by Class &amp; Accounts'!E208+ SUM('O4 Summary by Class &amp; Accounts'!E210:E213)</f>
        <v>796177.33979334147</v>
      </c>
      <c r="E39" s="887">
        <f>SUM('O4 Summary by Class &amp; Accounts'!F174:F199) + 'O4 Summary by Class &amp; Accounts'!F208+ SUM('O4 Summary by Class &amp; Accounts'!F210:F213)</f>
        <v>205293.9279219679</v>
      </c>
      <c r="F39" s="887">
        <f>SUM('O4 Summary by Class &amp; Accounts'!G174:G199) + 'O4 Summary by Class &amp; Accounts'!G208+ SUM('O4 Summary by Class &amp; Accounts'!G210:G213)</f>
        <v>140857.84992126122</v>
      </c>
      <c r="G39" s="887">
        <f>SUM('O4 Summary by Class &amp; Accounts'!H174:H199) + 'O4 Summary by Class &amp; Accounts'!H208+ SUM('O4 Summary by Class &amp; Accounts'!H210:H213)</f>
        <v>0</v>
      </c>
      <c r="H39" s="887">
        <f>SUM('O4 Summary by Class &amp; Accounts'!I174:I199) + 'O4 Summary by Class &amp; Accounts'!I208+ SUM('O4 Summary by Class &amp; Accounts'!I210:I213)</f>
        <v>0</v>
      </c>
      <c r="I39" s="887">
        <f>SUM('O4 Summary by Class &amp; Accounts'!J174:J199) + 'O4 Summary by Class &amp; Accounts'!J208+ SUM('O4 Summary by Class &amp; Accounts'!J210:J213)</f>
        <v>20747.061856122677</v>
      </c>
      <c r="J39" s="887">
        <f>SUM('O4 Summary by Class &amp; Accounts'!K174:K199) + 'O4 Summary by Class &amp; Accounts'!K208+ SUM('O4 Summary by Class &amp; Accounts'!K210:K213)</f>
        <v>40608.402417468038</v>
      </c>
      <c r="K39" s="887">
        <f>SUM('O4 Summary by Class &amp; Accounts'!L174:L199) + 'O4 Summary by Class &amp; Accounts'!L208+ SUM('O4 Summary by Class &amp; Accounts'!L210:L213)</f>
        <v>0</v>
      </c>
      <c r="L39" s="887">
        <f>SUM('O4 Summary by Class &amp; Accounts'!M174:M199) + 'O4 Summary by Class &amp; Accounts'!M208+ SUM('O4 Summary by Class &amp; Accounts'!M210:M213)</f>
        <v>1767.4672734318781</v>
      </c>
      <c r="M39" s="887">
        <f>SUM('O4 Summary by Class &amp; Accounts'!N174:N199) + 'O4 Summary by Class &amp; Accounts'!N208+ SUM('O4 Summary by Class &amp; Accounts'!N210:N213)</f>
        <v>0</v>
      </c>
      <c r="N39" s="887">
        <f>SUM('O4 Summary by Class &amp; Accounts'!O174:O199) + 'O4 Summary by Class &amp; Accounts'!O208+ SUM('O4 Summary by Class &amp; Accounts'!O210:O213)</f>
        <v>0</v>
      </c>
      <c r="O39" s="887">
        <f>SUM('O4 Summary by Class &amp; Accounts'!P174:P199) + 'O4 Summary by Class &amp; Accounts'!P208+ SUM('O4 Summary by Class &amp; Accounts'!P210:P213)</f>
        <v>0</v>
      </c>
      <c r="P39" s="887">
        <f>SUM('O4 Summary by Class &amp; Accounts'!Q174:Q199) + 'O4 Summary by Class &amp; Accounts'!Q208+ SUM('O4 Summary by Class &amp; Accounts'!Q210:Q213)</f>
        <v>0</v>
      </c>
      <c r="Q39" s="887">
        <f>SUM('O4 Summary by Class &amp; Accounts'!R174:R199) + 'O4 Summary by Class &amp; Accounts'!R208+ SUM('O4 Summary by Class &amp; Accounts'!R210:R213)</f>
        <v>0</v>
      </c>
      <c r="R39" s="887">
        <f>SUM('O4 Summary by Class &amp; Accounts'!S174:S199) + 'O4 Summary by Class &amp; Accounts'!S208+ SUM('O4 Summary by Class &amp; Accounts'!S210:S213)</f>
        <v>0</v>
      </c>
      <c r="S39" s="887">
        <f>SUM('O4 Summary by Class &amp; Accounts'!T174:T199) + 'O4 Summary by Class &amp; Accounts'!T208+ SUM('O4 Summary by Class &amp; Accounts'!T210:T213)</f>
        <v>0</v>
      </c>
      <c r="T39" s="887">
        <f>SUM('O4 Summary by Class &amp; Accounts'!U174:U199) + 'O4 Summary by Class &amp; Accounts'!U208+ SUM('O4 Summary by Class &amp; Accounts'!U210:U213)</f>
        <v>0</v>
      </c>
      <c r="U39" s="887">
        <f>SUM('O4 Summary by Class &amp; Accounts'!V174:V199) + 'O4 Summary by Class &amp; Accounts'!V208+ SUM('O4 Summary by Class &amp; Accounts'!V210:V213)</f>
        <v>0</v>
      </c>
      <c r="V39" s="887">
        <f>SUM('O4 Summary by Class &amp; Accounts'!W174:W199) + 'O4 Summary by Class &amp; Accounts'!W208+ SUM('O4 Summary by Class &amp; Accounts'!W210:W213)</f>
        <v>0</v>
      </c>
      <c r="W39" s="888">
        <f>SUM('O4 Summary by Class &amp; Accounts'!X174:X199) + 'O4 Summary by Class &amp; Accounts'!X208+ SUM('O4 Summary by Class &amp; Accounts'!X210:X213)</f>
        <v>0</v>
      </c>
      <c r="X39" s="764"/>
    </row>
    <row r="40" spans="1:24" s="651" customFormat="1" ht="12.75" x14ac:dyDescent="0.2">
      <c r="A40" s="534"/>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A41" s="534"/>
      <c r="B41" s="878" t="s">
        <v>353</v>
      </c>
      <c r="C41" s="886">
        <f>SUM(D41:W41)</f>
        <v>1794267.8794239224</v>
      </c>
      <c r="D41" s="887">
        <f>'O6 Source Data for E2'!D163</f>
        <v>1195727.2605796882</v>
      </c>
      <c r="E41" s="887">
        <f>'O6 Source Data for E2'!E163</f>
        <v>301823.90378294943</v>
      </c>
      <c r="F41" s="887">
        <f>'O6 Source Data for E2'!F163</f>
        <v>204278.14132646358</v>
      </c>
      <c r="G41" s="887">
        <f>'O6 Source Data for E2'!G163</f>
        <v>0</v>
      </c>
      <c r="H41" s="887">
        <f>'O6 Source Data for E2'!H163</f>
        <v>0</v>
      </c>
      <c r="I41" s="887">
        <f>'O6 Source Data for E2'!I163</f>
        <v>28900.155505180788</v>
      </c>
      <c r="J41" s="887">
        <f>'O6 Source Data for E2'!J163</f>
        <v>60887.666344352649</v>
      </c>
      <c r="K41" s="887">
        <f>'O6 Source Data for E2'!K163</f>
        <v>0</v>
      </c>
      <c r="L41" s="887">
        <f>'O6 Source Data for E2'!L163</f>
        <v>2650.7518852873754</v>
      </c>
      <c r="M41" s="887">
        <f>'O6 Source Data for E2'!M163</f>
        <v>0</v>
      </c>
      <c r="N41" s="887">
        <f>'O6 Source Data for E2'!N163</f>
        <v>0</v>
      </c>
      <c r="O41" s="887">
        <f>'O6 Source Data for E2'!O163</f>
        <v>0</v>
      </c>
      <c r="P41" s="887">
        <f>'O6 Source Data for E2'!P163</f>
        <v>0</v>
      </c>
      <c r="Q41" s="887">
        <f>'O6 Source Data for E2'!Q163</f>
        <v>0</v>
      </c>
      <c r="R41" s="887">
        <f>'O6 Source Data for E2'!R163</f>
        <v>0</v>
      </c>
      <c r="S41" s="887">
        <f>'O6 Source Data for E2'!S163</f>
        <v>0</v>
      </c>
      <c r="T41" s="887">
        <f>'O6 Source Data for E2'!T163</f>
        <v>0</v>
      </c>
      <c r="U41" s="887">
        <f>'O6 Source Data for E2'!U163</f>
        <v>0</v>
      </c>
      <c r="V41" s="887">
        <f>'O6 Source Data for E2'!V163</f>
        <v>0</v>
      </c>
      <c r="W41" s="888">
        <f>'O6 Source Data for E2'!W163</f>
        <v>0</v>
      </c>
      <c r="X41" s="764"/>
    </row>
    <row r="42" spans="1:24" s="651" customFormat="1" ht="12.75" x14ac:dyDescent="0.2">
      <c r="A42" s="534"/>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A43" s="534"/>
      <c r="B43" s="894" t="s">
        <v>357</v>
      </c>
      <c r="C43" s="765"/>
      <c r="D43" s="764"/>
      <c r="E43" s="764"/>
      <c r="F43" s="764"/>
      <c r="G43" s="764"/>
      <c r="H43" s="764"/>
      <c r="I43" s="764"/>
      <c r="J43" s="764"/>
      <c r="K43" s="764"/>
      <c r="L43" s="764"/>
      <c r="M43" s="764"/>
      <c r="N43" s="764"/>
      <c r="O43" s="764"/>
      <c r="P43" s="764"/>
      <c r="Q43" s="764"/>
      <c r="R43" s="764"/>
      <c r="S43" s="764"/>
      <c r="T43" s="764"/>
      <c r="U43" s="764"/>
      <c r="V43" s="764"/>
      <c r="W43" s="652"/>
      <c r="X43" s="764"/>
    </row>
    <row r="44" spans="1:24" s="651" customFormat="1" ht="12.75" x14ac:dyDescent="0.2">
      <c r="A44" s="534"/>
      <c r="B44" s="767" t="s">
        <v>1441</v>
      </c>
      <c r="C44" s="765">
        <f>SUM(D44:W44)</f>
        <v>9579537.4420000054</v>
      </c>
      <c r="D44" s="764">
        <f>'O4 Summary by Class &amp; Accounts'!E57</f>
        <v>5979207.620663831</v>
      </c>
      <c r="E44" s="764">
        <f>'O4 Summary by Class &amp; Accounts'!F57</f>
        <v>2138463.5465960056</v>
      </c>
      <c r="F44" s="764">
        <f>'O4 Summary by Class &amp; Accounts'!G57</f>
        <v>1361732.8394037669</v>
      </c>
      <c r="G44" s="764">
        <f>'O4 Summary by Class &amp; Accounts'!H57</f>
        <v>0</v>
      </c>
      <c r="H44" s="764">
        <f>'O4 Summary by Class &amp; Accounts'!I57</f>
        <v>0</v>
      </c>
      <c r="I44" s="764">
        <f>'O4 Summary by Class &amp; Accounts'!J57</f>
        <v>588.65980552628787</v>
      </c>
      <c r="J44" s="764">
        <f>'O4 Summary by Class &amp; Accounts'!K57</f>
        <v>82173.713952331906</v>
      </c>
      <c r="K44" s="764">
        <f>'O4 Summary by Class &amp; Accounts'!L57</f>
        <v>0</v>
      </c>
      <c r="L44" s="764">
        <f>'O4 Summary by Class &amp; Accounts'!M57</f>
        <v>17371.0615785429</v>
      </c>
      <c r="M44" s="764">
        <f>'O4 Summary by Class &amp; Accounts'!N57</f>
        <v>0</v>
      </c>
      <c r="N44" s="764">
        <f>'O4 Summary by Class &amp; Accounts'!O57</f>
        <v>0</v>
      </c>
      <c r="O44" s="764">
        <f>'O4 Summary by Class &amp; Accounts'!P57</f>
        <v>0</v>
      </c>
      <c r="P44" s="764">
        <f>'O4 Summary by Class &amp; Accounts'!Q57</f>
        <v>0</v>
      </c>
      <c r="Q44" s="764">
        <f>'O4 Summary by Class &amp; Accounts'!R57</f>
        <v>0</v>
      </c>
      <c r="R44" s="764">
        <f>'O4 Summary by Class &amp; Accounts'!S57</f>
        <v>0</v>
      </c>
      <c r="S44" s="764">
        <f>'O4 Summary by Class &amp; Accounts'!T57</f>
        <v>0</v>
      </c>
      <c r="T44" s="764">
        <f>'O4 Summary by Class &amp; Accounts'!U57</f>
        <v>0</v>
      </c>
      <c r="U44" s="764">
        <f>'O4 Summary by Class &amp; Accounts'!V57</f>
        <v>0</v>
      </c>
      <c r="V44" s="764">
        <f>'O4 Summary by Class &amp; Accounts'!W57</f>
        <v>0</v>
      </c>
      <c r="W44" s="652">
        <f>'O4 Summary by Class &amp; Accounts'!X57</f>
        <v>0</v>
      </c>
      <c r="X44" s="764"/>
    </row>
    <row r="45" spans="1:24" s="651" customFormat="1" ht="12.75" x14ac:dyDescent="0.2">
      <c r="A45" s="534"/>
      <c r="B45" s="767" t="s">
        <v>347</v>
      </c>
      <c r="C45" s="765">
        <f>SUM(D45:W45)</f>
        <v>-6951201.7019316405</v>
      </c>
      <c r="D45" s="667">
        <f>IF(ISERROR('O7 Amortization'!G55+'O7 Amortization'!G125+'O7 Amortization'!G196+'O7 Amortization'!G267+'O7 Amortization'!AB55+'O7 Amortization'!AB125+'O7 Amortization'!AB196+'O7 Amortization'!AB267), "-", 'O7 Amortization'!G55+'O7 Amortization'!G125+'O7 Amortization'!G196+'O7 Amortization'!G267+'O7 Amortization'!AB55+'O7 Amortization'!AB125+'O7 Amortization'!AB196+'O7 Amortization'!AB267)</f>
        <v>-4338693.6415881533</v>
      </c>
      <c r="E45" s="667">
        <f>IF(ISERROR('O7 Amortization'!H55+'O7 Amortization'!H125+'O7 Amortization'!H196+'O7 Amortization'!H267+'O7 Amortization'!AC55+'O7 Amortization'!AC125+'O7 Amortization'!AC196+'O7 Amortization'!AC267), "-", 'O7 Amortization'!H55+'O7 Amortization'!H125+'O7 Amortization'!H196+'O7 Amortization'!H267+'O7 Amortization'!AC55+'O7 Amortization'!AC125+'O7 Amortization'!AC196+'O7 Amortization'!AC267)</f>
        <v>-1551733.7381494124</v>
      </c>
      <c r="F45" s="667">
        <f>IF(ISERROR('O7 Amortization'!I55+'O7 Amortization'!I125+'O7 Amortization'!I196+'O7 Amortization'!I267+'O7 Amortization'!AD55+'O7 Amortization'!AD125+'O7 Amortization'!AD196+'O7 Amortization'!AD267), "-", 'O7 Amortization'!I55+'O7 Amortization'!I125+'O7 Amortization'!I196+'O7 Amortization'!I267+'O7 Amortization'!AD55+'O7 Amortization'!AD125+'O7 Amortization'!AD196+'O7 Amortization'!AD267)</f>
        <v>-988114.47714989434</v>
      </c>
      <c r="G45" s="667">
        <f>IF(ISERROR('O7 Amortization'!J55+'O7 Amortization'!J125+'O7 Amortization'!J196+'O7 Amortization'!J267+'O7 Amortization'!AE55+'O7 Amortization'!AE125+'O7 Amortization'!AE196+'O7 Amortization'!AE267), "-", 'O7 Amortization'!J55+'O7 Amortization'!J125+'O7 Amortization'!J196+'O7 Amortization'!J267+'O7 Amortization'!AE55+'O7 Amortization'!AE125+'O7 Amortization'!AE196+'O7 Amortization'!AE267)</f>
        <v>0</v>
      </c>
      <c r="H45" s="667">
        <f>IF(ISERROR('O7 Amortization'!K55+'O7 Amortization'!K125+'O7 Amortization'!K196+'O7 Amortization'!K267+'O7 Amortization'!AF55+'O7 Amortization'!AF125+'O7 Amortization'!AF196+'O7 Amortization'!AF267), "-", 'O7 Amortization'!K55+'O7 Amortization'!K125+'O7 Amortization'!K196+'O7 Amortization'!K267+'O7 Amortization'!AF55+'O7 Amortization'!AF125+'O7 Amortization'!AF196+'O7 Amortization'!AF267)</f>
        <v>0</v>
      </c>
      <c r="I45" s="667">
        <f>IF(ISERROR('O7 Amortization'!L55+'O7 Amortization'!L125+'O7 Amortization'!L196+'O7 Amortization'!L267+'O7 Amortization'!AG55+'O7 Amortization'!AG125+'O7 Amortization'!AG196+'O7 Amortization'!AG267), "-", 'O7 Amortization'!L55+'O7 Amortization'!L125+'O7 Amortization'!L196+'O7 Amortization'!L267+'O7 Amortization'!AG55+'O7 Amortization'!AG125+'O7 Amortization'!AG196+'O7 Amortization'!AG267)</f>
        <v>-427.14933438151274</v>
      </c>
      <c r="J45" s="667">
        <f>IF(ISERROR('O7 Amortization'!M55+'O7 Amortization'!M125+'O7 Amortization'!M196+'O7 Amortization'!M267+'O7 Amortization'!AH55+'O7 Amortization'!AH125+'O7 Amortization'!AH196+'O7 Amortization'!AH267), "-", 'O7 Amortization'!M55+'O7 Amortization'!M125+'O7 Amortization'!M196+'O7 Amortization'!M267+'O7 Amortization'!AH55+'O7 Amortization'!AH125+'O7 Amortization'!AH196+'O7 Amortization'!AH267)</f>
        <v>-59627.72876434811</v>
      </c>
      <c r="K45" s="667">
        <f>IF(ISERROR('O7 Amortization'!N55+'O7 Amortization'!N125+'O7 Amortization'!N196+'O7 Amortization'!N267+'O7 Amortization'!AI55+'O7 Amortization'!AI125+'O7 Amortization'!AI196+'O7 Amortization'!AI267), "-", 'O7 Amortization'!N55+'O7 Amortization'!N125+'O7 Amortization'!N196+'O7 Amortization'!N267+'O7 Amortization'!AI55+'O7 Amortization'!AI125+'O7 Amortization'!AI196+'O7 Amortization'!AI267)</f>
        <v>0</v>
      </c>
      <c r="L45" s="667">
        <f>IF(ISERROR('O7 Amortization'!O55+'O7 Amortization'!O125+'O7 Amortization'!O196+'O7 Amortization'!O267+'O7 Amortization'!AJ55+'O7 Amortization'!AJ125+'O7 Amortization'!AJ196+'O7 Amortization'!AJ267), "-", 'O7 Amortization'!O55+'O7 Amortization'!O125+'O7 Amortization'!O196+'O7 Amortization'!O267+'O7 Amortization'!AJ55+'O7 Amortization'!AJ125+'O7 Amortization'!AJ196+'O7 Amortization'!AJ267)</f>
        <v>-12604.966945451677</v>
      </c>
      <c r="M45" s="667">
        <f>IF(ISERROR('O7 Amortization'!P55+'O7 Amortization'!P125+'O7 Amortization'!P196+'O7 Amortization'!P267+'O7 Amortization'!AK55+'O7 Amortization'!AK125+'O7 Amortization'!AK196+'O7 Amortization'!AK267), "-", 'O7 Amortization'!P55+'O7 Amortization'!P125+'O7 Amortization'!P196+'O7 Amortization'!P267+'O7 Amortization'!AK55+'O7 Amortization'!AK125+'O7 Amortization'!AK196+'O7 Amortization'!AK267)</f>
        <v>0</v>
      </c>
      <c r="N45" s="667">
        <f>IF(ISERROR('O7 Amortization'!Q55+'O7 Amortization'!Q125+'O7 Amortization'!Q196+'O7 Amortization'!Q267+'O7 Amortization'!AL55+'O7 Amortization'!AL125+'O7 Amortization'!AL196+'O7 Amortization'!AL267), "-", 'O7 Amortization'!Q55+'O7 Amortization'!Q125+'O7 Amortization'!Q196+'O7 Amortization'!Q267+'O7 Amortization'!AL55+'O7 Amortization'!AL125+'O7 Amortization'!AL196+'O7 Amortization'!AL267)</f>
        <v>0</v>
      </c>
      <c r="O45" s="667">
        <f>IF(ISERROR('O7 Amortization'!R55+'O7 Amortization'!R125+'O7 Amortization'!R196+'O7 Amortization'!R267+'O7 Amortization'!AM55+'O7 Amortization'!AM125+'O7 Amortization'!AM196+'O7 Amortization'!AM267), "-", 'O7 Amortization'!R55+'O7 Amortization'!R125+'O7 Amortization'!R196+'O7 Amortization'!R267+'O7 Amortization'!AM55+'O7 Amortization'!AM125+'O7 Amortization'!AM196+'O7 Amortization'!AM267)</f>
        <v>0</v>
      </c>
      <c r="P45" s="667">
        <f>IF(ISERROR('O7 Amortization'!S55+'O7 Amortization'!S125+'O7 Amortization'!S196+'O7 Amortization'!S267+'O7 Amortization'!AN55+'O7 Amortization'!AN125+'O7 Amortization'!AN196+'O7 Amortization'!AN267), "-", 'O7 Amortization'!S55+'O7 Amortization'!S125+'O7 Amortization'!S196+'O7 Amortization'!S267+'O7 Amortization'!AN55+'O7 Amortization'!AN125+'O7 Amortization'!AN196+'O7 Amortization'!AN267)</f>
        <v>0</v>
      </c>
      <c r="Q45" s="667">
        <f>IF(ISERROR('O7 Amortization'!T55+'O7 Amortization'!T125+'O7 Amortization'!T196+'O7 Amortization'!T267+'O7 Amortization'!AO55+'O7 Amortization'!AO125+'O7 Amortization'!AO196+'O7 Amortization'!AO267), "-", 'O7 Amortization'!T55+'O7 Amortization'!T125+'O7 Amortization'!T196+'O7 Amortization'!T267+'O7 Amortization'!AO55+'O7 Amortization'!AO125+'O7 Amortization'!AO196+'O7 Amortization'!AO267)</f>
        <v>0</v>
      </c>
      <c r="R45" s="667">
        <f>IF(ISERROR('O7 Amortization'!U55+'O7 Amortization'!U125+'O7 Amortization'!U196+'O7 Amortization'!U267+'O7 Amortization'!AP55+'O7 Amortization'!AP125+'O7 Amortization'!AP196+'O7 Amortization'!AP267), "-", 'O7 Amortization'!U55+'O7 Amortization'!U125+'O7 Amortization'!U196+'O7 Amortization'!U267+'O7 Amortization'!AP55+'O7 Amortization'!AP125+'O7 Amortization'!AP196+'O7 Amortization'!AP267)</f>
        <v>0</v>
      </c>
      <c r="S45" s="667">
        <f>IF(ISERROR('O7 Amortization'!V55+'O7 Amortization'!V125+'O7 Amortization'!V196+'O7 Amortization'!V267+'O7 Amortization'!AQ55+'O7 Amortization'!AQ125+'O7 Amortization'!AQ196+'O7 Amortization'!AQ267), "-", 'O7 Amortization'!V55+'O7 Amortization'!V125+'O7 Amortization'!V196+'O7 Amortization'!V267+'O7 Amortization'!AQ55+'O7 Amortization'!AQ125+'O7 Amortization'!AQ196+'O7 Amortization'!AQ267)</f>
        <v>0</v>
      </c>
      <c r="T45" s="667">
        <f>IF(ISERROR('O7 Amortization'!W55+'O7 Amortization'!W125+'O7 Amortization'!W196+'O7 Amortization'!W267+'O7 Amortization'!AR55+'O7 Amortization'!AR125+'O7 Amortization'!AR196+'O7 Amortization'!AR267), "-", 'O7 Amortization'!W55+'O7 Amortization'!W125+'O7 Amortization'!W196+'O7 Amortization'!W267+'O7 Amortization'!AR55+'O7 Amortization'!AR125+'O7 Amortization'!AR196+'O7 Amortization'!AR267)</f>
        <v>0</v>
      </c>
      <c r="U45" s="667">
        <f>IF(ISERROR('O7 Amortization'!X55+'O7 Amortization'!X125+'O7 Amortization'!X196+'O7 Amortization'!X267+'O7 Amortization'!AS55+'O7 Amortization'!AS125+'O7 Amortization'!AS196+'O7 Amortization'!AS267), "-", 'O7 Amortization'!X55+'O7 Amortization'!X125+'O7 Amortization'!X196+'O7 Amortization'!X267+'O7 Amortization'!AS55+'O7 Amortization'!AS125+'O7 Amortization'!AS196+'O7 Amortization'!AS267)</f>
        <v>0</v>
      </c>
      <c r="V45" s="667">
        <f>IF(ISERROR('O7 Amortization'!Y55+'O7 Amortization'!Y125+'O7 Amortization'!Y196+'O7 Amortization'!Y267+'O7 Amortization'!AT55+'O7 Amortization'!AT125+'O7 Amortization'!AT196+'O7 Amortization'!AT267), "-", 'O7 Amortization'!Y55+'O7 Amortization'!Y125+'O7 Amortization'!Y196+'O7 Amortization'!Y267+'O7 Amortization'!AT55+'O7 Amortization'!AT125+'O7 Amortization'!AT196+'O7 Amortization'!AT267)</f>
        <v>0</v>
      </c>
      <c r="W45" s="668">
        <f>IF(ISERROR('O7 Amortization'!Z55+'O7 Amortization'!Z125+'O7 Amortization'!Z196+'O7 Amortization'!Z267+'O7 Amortization'!AU55+'O7 Amortization'!AU125+'O7 Amortization'!AU196+'O7 Amortization'!AU267), "-", 'O7 Amortization'!Z55+'O7 Amortization'!Z125+'O7 Amortization'!Z196+'O7 Amortization'!Z267+'O7 Amortization'!AU55+'O7 Amortization'!AU125+'O7 Amortization'!AU196+'O7 Amortization'!AU267)</f>
        <v>0</v>
      </c>
      <c r="X45" s="764"/>
    </row>
    <row r="46" spans="1:24" s="651" customFormat="1" ht="12.75" x14ac:dyDescent="0.2">
      <c r="A46" s="534"/>
      <c r="B46" s="767" t="s">
        <v>348</v>
      </c>
      <c r="C46" s="765">
        <f>SUM(D46:W46)</f>
        <v>2628335.740068363</v>
      </c>
      <c r="D46" s="667">
        <f>IF(ISERROR(D44+D45), "-", D44+D45)</f>
        <v>1640513.9790756777</v>
      </c>
      <c r="E46" s="667">
        <f t="shared" ref="E46:W46" si="8">IF(ISERROR(E44+E45), "-", E44+E45)</f>
        <v>586729.80844659312</v>
      </c>
      <c r="F46" s="667">
        <f t="shared" si="8"/>
        <v>373618.36225387256</v>
      </c>
      <c r="G46" s="667">
        <f t="shared" si="8"/>
        <v>0</v>
      </c>
      <c r="H46" s="667">
        <f t="shared" si="8"/>
        <v>0</v>
      </c>
      <c r="I46" s="667">
        <f t="shared" si="8"/>
        <v>161.51047114477512</v>
      </c>
      <c r="J46" s="667">
        <f t="shared" si="8"/>
        <v>22545.985187983795</v>
      </c>
      <c r="K46" s="667">
        <f t="shared" si="8"/>
        <v>0</v>
      </c>
      <c r="L46" s="667">
        <f t="shared" si="8"/>
        <v>4766.0946330912229</v>
      </c>
      <c r="M46" s="667">
        <f t="shared" si="8"/>
        <v>0</v>
      </c>
      <c r="N46" s="667">
        <f t="shared" si="8"/>
        <v>0</v>
      </c>
      <c r="O46" s="667">
        <f t="shared" si="8"/>
        <v>0</v>
      </c>
      <c r="P46" s="667">
        <f t="shared" si="8"/>
        <v>0</v>
      </c>
      <c r="Q46" s="667">
        <f t="shared" si="8"/>
        <v>0</v>
      </c>
      <c r="R46" s="667">
        <f t="shared" si="8"/>
        <v>0</v>
      </c>
      <c r="S46" s="667">
        <f t="shared" si="8"/>
        <v>0</v>
      </c>
      <c r="T46" s="667">
        <f t="shared" si="8"/>
        <v>0</v>
      </c>
      <c r="U46" s="667">
        <f t="shared" si="8"/>
        <v>0</v>
      </c>
      <c r="V46" s="667">
        <f t="shared" si="8"/>
        <v>0</v>
      </c>
      <c r="W46" s="668">
        <f t="shared" si="8"/>
        <v>0</v>
      </c>
      <c r="X46" s="764"/>
    </row>
    <row r="47" spans="1:24" s="651" customFormat="1" ht="12.75" x14ac:dyDescent="0.2">
      <c r="A47" s="534"/>
      <c r="B47" s="767" t="s">
        <v>359</v>
      </c>
      <c r="C47" s="765">
        <f>SUM(D47:W47)</f>
        <v>177956.13490623547</v>
      </c>
      <c r="D47" s="764">
        <f>IF(ISERROR(D46/D37*D33),0,D46/D37*D33)</f>
        <v>116343.85488681679</v>
      </c>
      <c r="E47" s="764">
        <f t="shared" ref="E47:W47" si="9">IF(ISERROR(E46/E37*E33),0,E46/E37*E33)</f>
        <v>37431.915756959301</v>
      </c>
      <c r="F47" s="764">
        <f t="shared" si="9"/>
        <v>22320.366749505516</v>
      </c>
      <c r="G47" s="764">
        <f t="shared" si="9"/>
        <v>0</v>
      </c>
      <c r="H47" s="764">
        <f t="shared" si="9"/>
        <v>0</v>
      </c>
      <c r="I47" s="764">
        <f t="shared" si="9"/>
        <v>8.9470665468426649</v>
      </c>
      <c r="J47" s="764">
        <f t="shared" si="9"/>
        <v>1530.9235448981483</v>
      </c>
      <c r="K47" s="764">
        <f t="shared" si="9"/>
        <v>0</v>
      </c>
      <c r="L47" s="764">
        <f t="shared" si="9"/>
        <v>320.12690150890103</v>
      </c>
      <c r="M47" s="764">
        <f t="shared" si="9"/>
        <v>0</v>
      </c>
      <c r="N47" s="764">
        <f t="shared" si="9"/>
        <v>0</v>
      </c>
      <c r="O47" s="764">
        <f t="shared" si="9"/>
        <v>0</v>
      </c>
      <c r="P47" s="764">
        <f t="shared" si="9"/>
        <v>0</v>
      </c>
      <c r="Q47" s="764">
        <f t="shared" si="9"/>
        <v>0</v>
      </c>
      <c r="R47" s="764">
        <f t="shared" si="9"/>
        <v>0</v>
      </c>
      <c r="S47" s="764">
        <f t="shared" si="9"/>
        <v>0</v>
      </c>
      <c r="T47" s="764">
        <f t="shared" si="9"/>
        <v>0</v>
      </c>
      <c r="U47" s="764">
        <f t="shared" si="9"/>
        <v>0</v>
      </c>
      <c r="V47" s="764">
        <f t="shared" si="9"/>
        <v>0</v>
      </c>
      <c r="W47" s="652">
        <f t="shared" si="9"/>
        <v>0</v>
      </c>
      <c r="X47" s="764"/>
    </row>
    <row r="48" spans="1:24" s="651" customFormat="1" ht="12.75" x14ac:dyDescent="0.2">
      <c r="A48" s="534"/>
      <c r="B48" s="767" t="s">
        <v>1196</v>
      </c>
      <c r="C48" s="765">
        <f>SUM(D48:W48)</f>
        <v>2806291.8749745986</v>
      </c>
      <c r="D48" s="764">
        <f t="shared" ref="D48:W48" si="10">SUM(D46:D47)</f>
        <v>1756857.8339624945</v>
      </c>
      <c r="E48" s="764">
        <f t="shared" si="10"/>
        <v>624161.72420355247</v>
      </c>
      <c r="F48" s="764">
        <f t="shared" si="10"/>
        <v>395938.72900337807</v>
      </c>
      <c r="G48" s="764">
        <f t="shared" si="10"/>
        <v>0</v>
      </c>
      <c r="H48" s="764">
        <f t="shared" si="10"/>
        <v>0</v>
      </c>
      <c r="I48" s="764">
        <f t="shared" si="10"/>
        <v>170.4575376916178</v>
      </c>
      <c r="J48" s="764">
        <f t="shared" si="10"/>
        <v>24076.908732881944</v>
      </c>
      <c r="K48" s="764">
        <f t="shared" si="10"/>
        <v>0</v>
      </c>
      <c r="L48" s="764">
        <f t="shared" si="10"/>
        <v>5086.221534600124</v>
      </c>
      <c r="M48" s="764">
        <f t="shared" si="10"/>
        <v>0</v>
      </c>
      <c r="N48" s="764">
        <f t="shared" si="10"/>
        <v>0</v>
      </c>
      <c r="O48" s="764">
        <f t="shared" si="10"/>
        <v>0</v>
      </c>
      <c r="P48" s="764">
        <f t="shared" si="10"/>
        <v>0</v>
      </c>
      <c r="Q48" s="764">
        <f t="shared" si="10"/>
        <v>0</v>
      </c>
      <c r="R48" s="764">
        <f t="shared" si="10"/>
        <v>0</v>
      </c>
      <c r="S48" s="764">
        <f t="shared" si="10"/>
        <v>0</v>
      </c>
      <c r="T48" s="764">
        <f t="shared" si="10"/>
        <v>0</v>
      </c>
      <c r="U48" s="764">
        <f t="shared" si="10"/>
        <v>0</v>
      </c>
      <c r="V48" s="764">
        <f t="shared" si="10"/>
        <v>0</v>
      </c>
      <c r="W48" s="652">
        <f t="shared" si="10"/>
        <v>0</v>
      </c>
      <c r="X48" s="764"/>
    </row>
    <row r="49" spans="1:24" s="651" customFormat="1" ht="12.75" x14ac:dyDescent="0.2">
      <c r="A49" s="534"/>
      <c r="B49" s="767"/>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534"/>
      <c r="B50" s="894" t="s">
        <v>718</v>
      </c>
      <c r="C50" s="765"/>
      <c r="D50" s="764"/>
      <c r="E50" s="764"/>
      <c r="F50" s="764"/>
      <c r="G50" s="764"/>
      <c r="H50" s="764"/>
      <c r="I50" s="764"/>
      <c r="J50" s="764"/>
      <c r="K50" s="764"/>
      <c r="L50" s="764"/>
      <c r="M50" s="764"/>
      <c r="N50" s="764"/>
      <c r="O50" s="764"/>
      <c r="P50" s="764"/>
      <c r="Q50" s="764"/>
      <c r="R50" s="764"/>
      <c r="S50" s="764"/>
      <c r="T50" s="764"/>
      <c r="U50" s="764"/>
      <c r="V50" s="764"/>
      <c r="W50" s="652"/>
      <c r="X50" s="764"/>
    </row>
    <row r="51" spans="1:24" s="673" customFormat="1" ht="12.75" x14ac:dyDescent="0.2">
      <c r="A51" s="13"/>
      <c r="B51" s="776" t="s">
        <v>288</v>
      </c>
      <c r="C51" s="765">
        <f>SUM(D51:W51)</f>
        <v>43939.33507550435</v>
      </c>
      <c r="D51" s="764">
        <f>'O4 Summary by Class &amp; Accounts'!E131</f>
        <v>26432.884285580854</v>
      </c>
      <c r="E51" s="764">
        <f>'O4 Summary by Class &amp; Accounts'!F131</f>
        <v>8534.5336503504732</v>
      </c>
      <c r="F51" s="764">
        <f>'O4 Summary by Class &amp; Accounts'!G131</f>
        <v>6008.2675295542194</v>
      </c>
      <c r="G51" s="764">
        <f>'O4 Summary by Class &amp; Accounts'!H131</f>
        <v>0</v>
      </c>
      <c r="H51" s="764">
        <f>'O4 Summary by Class &amp; Accounts'!I131</f>
        <v>0</v>
      </c>
      <c r="I51" s="764">
        <f>'O4 Summary by Class &amp; Accounts'!J131</f>
        <v>1217.0675464655189</v>
      </c>
      <c r="J51" s="764">
        <f>'O4 Summary by Class &amp; Accounts'!K131</f>
        <v>1681.2838846406842</v>
      </c>
      <c r="K51" s="764">
        <f>'O4 Summary by Class &amp; Accounts'!L131</f>
        <v>0</v>
      </c>
      <c r="L51" s="764">
        <f>'O4 Summary by Class &amp; Accounts'!M131</f>
        <v>65.298178912600449</v>
      </c>
      <c r="M51" s="764">
        <f>'O4 Summary by Class &amp; Accounts'!N131</f>
        <v>0</v>
      </c>
      <c r="N51" s="764">
        <f>'O4 Summary by Class &amp; Accounts'!O131</f>
        <v>0</v>
      </c>
      <c r="O51" s="764">
        <f>'O4 Summary by Class &amp; Accounts'!P131</f>
        <v>0</v>
      </c>
      <c r="P51" s="764">
        <f>'O4 Summary by Class &amp; Accounts'!Q131</f>
        <v>0</v>
      </c>
      <c r="Q51" s="764">
        <f>'O4 Summary by Class &amp; Accounts'!R131</f>
        <v>0</v>
      </c>
      <c r="R51" s="764">
        <f>'O4 Summary by Class &amp; Accounts'!S131</f>
        <v>0</v>
      </c>
      <c r="S51" s="764">
        <f>'O4 Summary by Class &amp; Accounts'!T131</f>
        <v>0</v>
      </c>
      <c r="T51" s="764">
        <f>'O4 Summary by Class &amp; Accounts'!U131</f>
        <v>0</v>
      </c>
      <c r="U51" s="764">
        <f>'O4 Summary by Class &amp; Accounts'!V131</f>
        <v>0</v>
      </c>
      <c r="V51" s="764">
        <f>'O4 Summary by Class &amp; Accounts'!W131</f>
        <v>0</v>
      </c>
      <c r="W51" s="652">
        <f>'O4 Summary by Class &amp; Accounts'!X131</f>
        <v>0</v>
      </c>
      <c r="X51" s="777"/>
    </row>
    <row r="52" spans="1:24" s="673" customFormat="1" ht="12.75" x14ac:dyDescent="0.2">
      <c r="A52" s="13"/>
      <c r="B52" s="778" t="s">
        <v>289</v>
      </c>
      <c r="C52" s="765">
        <f>SUM(D52:W52)</f>
        <v>51313.470603710091</v>
      </c>
      <c r="D52" s="764">
        <f>'O4 Summary by Class &amp; Accounts'!E132</f>
        <v>30868.993088508967</v>
      </c>
      <c r="E52" s="764">
        <f>'O4 Summary by Class &amp; Accounts'!F132</f>
        <v>9966.8449882341956</v>
      </c>
      <c r="F52" s="764">
        <f>'O4 Summary by Class &amp; Accounts'!G132</f>
        <v>7016.607300206565</v>
      </c>
      <c r="G52" s="764">
        <f>'O4 Summary by Class &amp; Accounts'!H132</f>
        <v>0</v>
      </c>
      <c r="H52" s="764">
        <f>'O4 Summary by Class &amp; Accounts'!I132</f>
        <v>0</v>
      </c>
      <c r="I52" s="764">
        <f>'O4 Summary by Class &amp; Accounts'!J132</f>
        <v>1421.3223677821236</v>
      </c>
      <c r="J52" s="764">
        <f>'O4 Summary by Class &amp; Accounts'!K132</f>
        <v>1963.4459884919181</v>
      </c>
      <c r="K52" s="764">
        <f>'O4 Summary by Class &amp; Accounts'!L132</f>
        <v>0</v>
      </c>
      <c r="L52" s="764">
        <f>'O4 Summary by Class &amp; Accounts'!M132</f>
        <v>76.25687048631481</v>
      </c>
      <c r="M52" s="764">
        <f>'O4 Summary by Class &amp; Accounts'!N132</f>
        <v>0</v>
      </c>
      <c r="N52" s="764">
        <f>'O4 Summary by Class &amp; Accounts'!O132</f>
        <v>0</v>
      </c>
      <c r="O52" s="764">
        <f>'O4 Summary by Class &amp; Accounts'!P132</f>
        <v>0</v>
      </c>
      <c r="P52" s="764">
        <f>'O4 Summary by Class &amp; Accounts'!Q132</f>
        <v>0</v>
      </c>
      <c r="Q52" s="764">
        <f>'O4 Summary by Class &amp; Accounts'!R132</f>
        <v>0</v>
      </c>
      <c r="R52" s="764">
        <f>'O4 Summary by Class &amp; Accounts'!S132</f>
        <v>0</v>
      </c>
      <c r="S52" s="764">
        <f>'O4 Summary by Class &amp; Accounts'!T132</f>
        <v>0</v>
      </c>
      <c r="T52" s="764">
        <f>'O4 Summary by Class &amp; Accounts'!U132</f>
        <v>0</v>
      </c>
      <c r="U52" s="764">
        <f>'O4 Summary by Class &amp; Accounts'!V132</f>
        <v>0</v>
      </c>
      <c r="V52" s="764">
        <f>'O4 Summary by Class &amp; Accounts'!W132</f>
        <v>0</v>
      </c>
      <c r="W52" s="652">
        <f>'O4 Summary by Class &amp; Accounts'!X132</f>
        <v>0</v>
      </c>
    </row>
    <row r="53" spans="1:24" s="673" customFormat="1" ht="12.75" x14ac:dyDescent="0.2">
      <c r="A53" s="13"/>
      <c r="B53" s="778" t="s">
        <v>290</v>
      </c>
      <c r="C53" s="765">
        <f>SUM(D53:W53)</f>
        <v>164598.35776422138</v>
      </c>
      <c r="D53" s="764">
        <f>'O4 Summary by Class &amp; Accounts'!E149</f>
        <v>99018.552212999377</v>
      </c>
      <c r="E53" s="764">
        <f>'O4 Summary by Class &amp; Accounts'!F149</f>
        <v>31970.675494229676</v>
      </c>
      <c r="F53" s="764">
        <f>'O4 Summary by Class &amp; Accounts'!G149</f>
        <v>22507.190121865278</v>
      </c>
      <c r="G53" s="764">
        <f>'O4 Summary by Class &amp; Accounts'!H149</f>
        <v>0</v>
      </c>
      <c r="H53" s="764">
        <f>'O4 Summary by Class &amp; Accounts'!I149</f>
        <v>0</v>
      </c>
      <c r="I53" s="764">
        <f>'O4 Summary by Class &amp; Accounts'!J149</f>
        <v>4559.1795845821689</v>
      </c>
      <c r="J53" s="764">
        <f>'O4 Summary by Class &amp; Accounts'!K149</f>
        <v>6298.150981842794</v>
      </c>
      <c r="K53" s="764">
        <f>'O4 Summary by Class &amp; Accounts'!L149</f>
        <v>0</v>
      </c>
      <c r="L53" s="764">
        <f>'O4 Summary by Class &amp; Accounts'!M149</f>
        <v>244.60936870208147</v>
      </c>
      <c r="M53" s="764">
        <f>'O4 Summary by Class &amp; Accounts'!N149</f>
        <v>0</v>
      </c>
      <c r="N53" s="764">
        <f>'O4 Summary by Class &amp; Accounts'!O149</f>
        <v>0</v>
      </c>
      <c r="O53" s="764">
        <f>'O4 Summary by Class &amp; Accounts'!P149</f>
        <v>0</v>
      </c>
      <c r="P53" s="764">
        <f>'O4 Summary by Class &amp; Accounts'!Q149</f>
        <v>0</v>
      </c>
      <c r="Q53" s="764">
        <f>'O4 Summary by Class &amp; Accounts'!R149</f>
        <v>0</v>
      </c>
      <c r="R53" s="764">
        <f>'O4 Summary by Class &amp; Accounts'!S149</f>
        <v>0</v>
      </c>
      <c r="S53" s="764">
        <f>'O4 Summary by Class &amp; Accounts'!T149</f>
        <v>0</v>
      </c>
      <c r="T53" s="764">
        <f>'O4 Summary by Class &amp; Accounts'!U149</f>
        <v>0</v>
      </c>
      <c r="U53" s="764">
        <f>'O4 Summary by Class &amp; Accounts'!V149</f>
        <v>0</v>
      </c>
      <c r="V53" s="764">
        <f>'O4 Summary by Class &amp; Accounts'!W149</f>
        <v>0</v>
      </c>
      <c r="W53" s="652">
        <f>'O4 Summary by Class &amp; Accounts'!X149</f>
        <v>0</v>
      </c>
    </row>
    <row r="54" spans="1:24" s="673" customFormat="1" ht="12.75" x14ac:dyDescent="0.2">
      <c r="A54" s="13"/>
      <c r="B54" s="778" t="s">
        <v>291</v>
      </c>
      <c r="C54" s="765">
        <f>SUM(D54:W54)</f>
        <v>29411.053299246105</v>
      </c>
      <c r="D54" s="764">
        <f>'O4 Summary by Class &amp; Accounts'!E153</f>
        <v>17693.007125395146</v>
      </c>
      <c r="E54" s="764">
        <f>'O4 Summary by Class &amp; Accounts'!F153</f>
        <v>5712.6404767695731</v>
      </c>
      <c r="F54" s="764">
        <f>'O4 Summary by Class &amp; Accounts'!G153</f>
        <v>4021.6693366933141</v>
      </c>
      <c r="G54" s="764">
        <f>'O4 Summary by Class &amp; Accounts'!H153</f>
        <v>0</v>
      </c>
      <c r="H54" s="764">
        <f>'O4 Summary by Class &amp; Accounts'!I153</f>
        <v>0</v>
      </c>
      <c r="I54" s="764">
        <f>'O4 Summary by Class &amp; Accounts'!J153</f>
        <v>814.65134637040683</v>
      </c>
      <c r="J54" s="764">
        <f>'O4 Summary by Class &amp; Accounts'!K153</f>
        <v>1125.3772925184194</v>
      </c>
      <c r="K54" s="764">
        <f>'O4 Summary by Class &amp; Accounts'!L153</f>
        <v>0</v>
      </c>
      <c r="L54" s="764">
        <f>'O4 Summary by Class &amp; Accounts'!M153</f>
        <v>43.707721499246098</v>
      </c>
      <c r="M54" s="764">
        <f>'O4 Summary by Class &amp; Accounts'!N153</f>
        <v>0</v>
      </c>
      <c r="N54" s="764">
        <f>'O4 Summary by Class &amp; Accounts'!O153</f>
        <v>0</v>
      </c>
      <c r="O54" s="764">
        <f>'O4 Summary by Class &amp; Accounts'!P153</f>
        <v>0</v>
      </c>
      <c r="P54" s="764">
        <f>'O4 Summary by Class &amp; Accounts'!Q153</f>
        <v>0</v>
      </c>
      <c r="Q54" s="764">
        <f>'O4 Summary by Class &amp; Accounts'!R153</f>
        <v>0</v>
      </c>
      <c r="R54" s="764">
        <f>'O4 Summary by Class &amp; Accounts'!S153</f>
        <v>0</v>
      </c>
      <c r="S54" s="764">
        <f>'O4 Summary by Class &amp; Accounts'!T153</f>
        <v>0</v>
      </c>
      <c r="T54" s="764">
        <f>'O4 Summary by Class &amp; Accounts'!U153</f>
        <v>0</v>
      </c>
      <c r="U54" s="764">
        <f>'O4 Summary by Class &amp; Accounts'!V153</f>
        <v>0</v>
      </c>
      <c r="V54" s="764">
        <f>'O4 Summary by Class &amp; Accounts'!W153</f>
        <v>0</v>
      </c>
      <c r="W54" s="652">
        <f>'O4 Summary by Class &amp; Accounts'!X153</f>
        <v>0</v>
      </c>
    </row>
    <row r="55" spans="1:24" s="848" customFormat="1" ht="20.25" customHeight="1" x14ac:dyDescent="0.2">
      <c r="A55" s="612"/>
      <c r="B55" s="895" t="s">
        <v>682</v>
      </c>
      <c r="C55" s="900">
        <f>SUM(D55:W55)</f>
        <v>289262.21674268192</v>
      </c>
      <c r="D55" s="901">
        <f>SUM(D51:D54)</f>
        <v>174013.43671248434</v>
      </c>
      <c r="E55" s="901">
        <f t="shared" ref="E55:W55" si="11">SUM(E51:E54)</f>
        <v>56184.694609583916</v>
      </c>
      <c r="F55" s="901">
        <f t="shared" si="11"/>
        <v>39553.734288319378</v>
      </c>
      <c r="G55" s="901">
        <f t="shared" si="11"/>
        <v>0</v>
      </c>
      <c r="H55" s="901">
        <f t="shared" si="11"/>
        <v>0</v>
      </c>
      <c r="I55" s="901">
        <f t="shared" si="11"/>
        <v>8012.2208452002178</v>
      </c>
      <c r="J55" s="901">
        <f t="shared" si="11"/>
        <v>11068.258147493816</v>
      </c>
      <c r="K55" s="901">
        <f t="shared" si="11"/>
        <v>0</v>
      </c>
      <c r="L55" s="901">
        <f t="shared" si="11"/>
        <v>429.8721396002428</v>
      </c>
      <c r="M55" s="901">
        <f t="shared" si="11"/>
        <v>0</v>
      </c>
      <c r="N55" s="901">
        <f t="shared" si="11"/>
        <v>0</v>
      </c>
      <c r="O55" s="901">
        <f t="shared" si="11"/>
        <v>0</v>
      </c>
      <c r="P55" s="901">
        <f t="shared" si="11"/>
        <v>0</v>
      </c>
      <c r="Q55" s="901">
        <f t="shared" si="11"/>
        <v>0</v>
      </c>
      <c r="R55" s="901">
        <f t="shared" si="11"/>
        <v>0</v>
      </c>
      <c r="S55" s="901">
        <f t="shared" si="11"/>
        <v>0</v>
      </c>
      <c r="T55" s="901">
        <f t="shared" si="11"/>
        <v>0</v>
      </c>
      <c r="U55" s="901">
        <f t="shared" si="11"/>
        <v>0</v>
      </c>
      <c r="V55" s="901">
        <f t="shared" si="11"/>
        <v>0</v>
      </c>
      <c r="W55" s="902">
        <f t="shared" si="11"/>
        <v>0</v>
      </c>
    </row>
    <row r="56" spans="1:24" s="673" customFormat="1" ht="12.75" x14ac:dyDescent="0.2">
      <c r="A56" s="13"/>
      <c r="B56" s="631"/>
      <c r="C56" s="779"/>
      <c r="D56" s="777"/>
      <c r="E56" s="777"/>
      <c r="F56" s="777"/>
      <c r="G56" s="777"/>
      <c r="H56" s="777"/>
      <c r="I56" s="777"/>
      <c r="J56" s="777"/>
      <c r="K56" s="777"/>
      <c r="L56" s="777"/>
      <c r="M56" s="777"/>
      <c r="N56" s="777"/>
      <c r="O56" s="777"/>
      <c r="P56" s="777"/>
      <c r="Q56" s="777"/>
      <c r="R56" s="777"/>
      <c r="S56" s="777"/>
      <c r="T56" s="777"/>
      <c r="U56" s="777"/>
      <c r="V56" s="777"/>
      <c r="W56" s="780"/>
    </row>
    <row r="57" spans="1:24" s="777" customFormat="1" ht="12.75" x14ac:dyDescent="0.2">
      <c r="A57" s="7"/>
      <c r="B57" s="767" t="s">
        <v>1441</v>
      </c>
      <c r="C57" s="765">
        <f>SUM(D57:W57)</f>
        <v>9579537.4420000054</v>
      </c>
      <c r="D57" s="764">
        <f>D44</f>
        <v>5979207.620663831</v>
      </c>
      <c r="E57" s="764">
        <f t="shared" ref="E57:W57" si="12">E44</f>
        <v>2138463.5465960056</v>
      </c>
      <c r="F57" s="764">
        <f t="shared" si="12"/>
        <v>1361732.8394037669</v>
      </c>
      <c r="G57" s="764">
        <f t="shared" si="12"/>
        <v>0</v>
      </c>
      <c r="H57" s="764">
        <f t="shared" si="12"/>
        <v>0</v>
      </c>
      <c r="I57" s="764">
        <f t="shared" si="12"/>
        <v>588.65980552628787</v>
      </c>
      <c r="J57" s="764">
        <f t="shared" si="12"/>
        <v>82173.713952331906</v>
      </c>
      <c r="K57" s="764">
        <f t="shared" si="12"/>
        <v>0</v>
      </c>
      <c r="L57" s="764">
        <f t="shared" si="12"/>
        <v>17371.0615785429</v>
      </c>
      <c r="M57" s="764">
        <f t="shared" si="12"/>
        <v>0</v>
      </c>
      <c r="N57" s="764">
        <f t="shared" si="12"/>
        <v>0</v>
      </c>
      <c r="O57" s="764">
        <f t="shared" si="12"/>
        <v>0</v>
      </c>
      <c r="P57" s="764">
        <f t="shared" si="12"/>
        <v>0</v>
      </c>
      <c r="Q57" s="764">
        <f t="shared" si="12"/>
        <v>0</v>
      </c>
      <c r="R57" s="764">
        <f t="shared" si="12"/>
        <v>0</v>
      </c>
      <c r="S57" s="764">
        <f t="shared" si="12"/>
        <v>0</v>
      </c>
      <c r="T57" s="764">
        <f t="shared" si="12"/>
        <v>0</v>
      </c>
      <c r="U57" s="764">
        <f t="shared" si="12"/>
        <v>0</v>
      </c>
      <c r="V57" s="764">
        <f t="shared" si="12"/>
        <v>0</v>
      </c>
      <c r="W57" s="652">
        <f t="shared" si="12"/>
        <v>0</v>
      </c>
      <c r="X57" s="781"/>
    </row>
    <row r="58" spans="1:24" s="786" customFormat="1" ht="12.75" x14ac:dyDescent="0.2">
      <c r="A58" s="753"/>
      <c r="B58" s="782"/>
      <c r="C58" s="768"/>
      <c r="D58" s="783"/>
      <c r="E58" s="783"/>
      <c r="F58" s="783"/>
      <c r="G58" s="783"/>
      <c r="H58" s="783"/>
      <c r="I58" s="783"/>
      <c r="J58" s="783"/>
      <c r="K58" s="783"/>
      <c r="L58" s="783"/>
      <c r="M58" s="783"/>
      <c r="N58" s="783"/>
      <c r="O58" s="783"/>
      <c r="P58" s="783"/>
      <c r="Q58" s="783"/>
      <c r="R58" s="783"/>
      <c r="S58" s="783"/>
      <c r="T58" s="783"/>
      <c r="U58" s="783"/>
      <c r="V58" s="783"/>
      <c r="W58" s="784"/>
      <c r="X58" s="785"/>
    </row>
    <row r="59" spans="1:24" s="777" customFormat="1" ht="12.75" x14ac:dyDescent="0.2">
      <c r="A59" s="7"/>
      <c r="B59" s="787" t="s">
        <v>717</v>
      </c>
      <c r="C59" s="788">
        <f>SUM(D59:W59)</f>
        <v>57260442.482000008</v>
      </c>
      <c r="D59" s="789">
        <f>'O6 Source Data for E2'!D88+'O6 Source Data for E2'!Y88</f>
        <v>32472068.803247619</v>
      </c>
      <c r="E59" s="789">
        <f>'O6 Source Data for E2'!E88+'O6 Source Data for E2'!Z88</f>
        <v>11839982.307217415</v>
      </c>
      <c r="F59" s="789">
        <f>'O6 Source Data for E2'!F88+'O6 Source Data for E2'!AA88</f>
        <v>9056620.9833538886</v>
      </c>
      <c r="G59" s="789">
        <f>'O6 Source Data for E2'!G88+'O6 Source Data for E2'!AB88</f>
        <v>0</v>
      </c>
      <c r="H59" s="789">
        <f>'O6 Source Data for E2'!H88+'O6 Source Data for E2'!AC88</f>
        <v>0</v>
      </c>
      <c r="I59" s="789">
        <f>'O6 Source Data for E2'!I88+'O6 Source Data for E2'!AD88</f>
        <v>1854294.7878834298</v>
      </c>
      <c r="J59" s="789">
        <f>'O6 Source Data for E2'!J88+'O6 Source Data for E2'!AE88</f>
        <v>1958042.0408736097</v>
      </c>
      <c r="K59" s="789">
        <f>'O6 Source Data for E2'!K88+'O6 Source Data for E2'!AF88</f>
        <v>0</v>
      </c>
      <c r="L59" s="789">
        <f>'O6 Source Data for E2'!L88+'O6 Source Data for E2'!AG88</f>
        <v>79433.559424043371</v>
      </c>
      <c r="M59" s="789">
        <f>'O6 Source Data for E2'!M88+'O6 Source Data for E2'!AH88</f>
        <v>0</v>
      </c>
      <c r="N59" s="789">
        <f>'O6 Source Data for E2'!N88+'O6 Source Data for E2'!AI88</f>
        <v>0</v>
      </c>
      <c r="O59" s="789">
        <f>'O6 Source Data for E2'!O88+'O6 Source Data for E2'!AJ88</f>
        <v>0</v>
      </c>
      <c r="P59" s="789">
        <f>'O6 Source Data for E2'!P88+'O6 Source Data for E2'!AK88</f>
        <v>0</v>
      </c>
      <c r="Q59" s="789">
        <f>'O6 Source Data for E2'!Q88+'O6 Source Data for E2'!AL88</f>
        <v>0</v>
      </c>
      <c r="R59" s="789">
        <f>'O6 Source Data for E2'!R88+'O6 Source Data for E2'!AM88</f>
        <v>0</v>
      </c>
      <c r="S59" s="789">
        <f>'O6 Source Data for E2'!S88+'O6 Source Data for E2'!AN88</f>
        <v>0</v>
      </c>
      <c r="T59" s="789">
        <f>'O6 Source Data for E2'!T88+'O6 Source Data for E2'!AO88</f>
        <v>0</v>
      </c>
      <c r="U59" s="789">
        <f>'O6 Source Data for E2'!U88+'O6 Source Data for E2'!AP88</f>
        <v>0</v>
      </c>
      <c r="V59" s="789">
        <f>'O6 Source Data for E2'!V88+'O6 Source Data for E2'!AQ88</f>
        <v>0</v>
      </c>
      <c r="W59" s="790">
        <f>'O6 Source Data for E2'!W88+'O6 Source Data for E2'!AR88</f>
        <v>0</v>
      </c>
    </row>
    <row r="60" spans="1:24" s="673" customFormat="1" ht="12.75" x14ac:dyDescent="0.2">
      <c r="A60" s="13"/>
    </row>
    <row r="61" spans="1:24" s="673" customFormat="1" ht="12.75" x14ac:dyDescent="0.2">
      <c r="A61" s="13"/>
    </row>
    <row r="62" spans="1:24" s="673" customFormat="1" ht="12.75" x14ac:dyDescent="0.2">
      <c r="A62" s="13"/>
    </row>
    <row r="63" spans="1:24" s="673" customFormat="1" ht="12.75" x14ac:dyDescent="0.2">
      <c r="A63" s="13"/>
    </row>
    <row r="64" spans="1:24" s="673" customFormat="1" ht="12.75" x14ac:dyDescent="0.2">
      <c r="A64" s="13"/>
    </row>
    <row r="65" spans="1:1" s="673" customFormat="1" ht="12.75" x14ac:dyDescent="0.2">
      <c r="A65" s="13"/>
    </row>
    <row r="66" spans="1:1" s="673" customFormat="1" ht="12.75" x14ac:dyDescent="0.2">
      <c r="A66" s="13"/>
    </row>
    <row r="67" spans="1:1" s="673" customFormat="1" ht="12.75" x14ac:dyDescent="0.2">
      <c r="A67" s="13"/>
    </row>
    <row r="68" spans="1:1" s="673" customFormat="1" ht="12.75" x14ac:dyDescent="0.2">
      <c r="A68" s="13"/>
    </row>
    <row r="69" spans="1:1" s="673" customFormat="1" ht="12.75" x14ac:dyDescent="0.2">
      <c r="A69" s="13"/>
    </row>
    <row r="70" spans="1:1" s="673" customFormat="1" ht="12.75" x14ac:dyDescent="0.2">
      <c r="A70" s="13"/>
    </row>
    <row r="71" spans="1:1" s="673" customFormat="1" ht="12.75" x14ac:dyDescent="0.2">
      <c r="A71" s="13"/>
    </row>
    <row r="72" spans="1:1" s="673" customFormat="1" ht="12.75" x14ac:dyDescent="0.2">
      <c r="A72" s="13"/>
    </row>
    <row r="73" spans="1:1" s="673" customFormat="1" ht="12.75" x14ac:dyDescent="0.2">
      <c r="A73" s="13"/>
    </row>
    <row r="74" spans="1:1" s="673" customFormat="1" ht="12.75" x14ac:dyDescent="0.2">
      <c r="A74" s="13"/>
    </row>
    <row r="75" spans="1:1" s="673" customFormat="1" ht="12.75" x14ac:dyDescent="0.2">
      <c r="A75" s="13"/>
    </row>
    <row r="76" spans="1:1" s="673" customFormat="1" ht="12.75" x14ac:dyDescent="0.2">
      <c r="A76" s="13"/>
    </row>
    <row r="77" spans="1:1" s="673" customFormat="1" ht="12.75" x14ac:dyDescent="0.2">
      <c r="A77" s="13"/>
    </row>
    <row r="78" spans="1:1" s="673" customFormat="1" ht="12.75" x14ac:dyDescent="0.2">
      <c r="A78" s="13"/>
    </row>
    <row r="79" spans="1:1" s="673" customFormat="1" ht="12.75" x14ac:dyDescent="0.2">
      <c r="A79" s="13"/>
    </row>
    <row r="80" spans="1:1" s="673" customFormat="1" ht="12.75" x14ac:dyDescent="0.2">
      <c r="A80" s="13"/>
    </row>
    <row r="81" spans="1:1" s="673" customFormat="1" ht="12.75" x14ac:dyDescent="0.2">
      <c r="A81" s="13"/>
    </row>
    <row r="82" spans="1:1" s="673" customFormat="1" ht="12.75" x14ac:dyDescent="0.2">
      <c r="A82" s="13"/>
    </row>
    <row r="83" spans="1:1" s="673" customFormat="1" ht="12.75" x14ac:dyDescent="0.2">
      <c r="A83" s="13"/>
    </row>
    <row r="84" spans="1:1" s="673" customFormat="1" ht="12.75" x14ac:dyDescent="0.2">
      <c r="A84" s="13"/>
    </row>
    <row r="85" spans="1:1" s="673" customFormat="1" ht="12.75" x14ac:dyDescent="0.2">
      <c r="A85" s="13"/>
    </row>
    <row r="86" spans="1:1" s="673" customFormat="1" ht="12.75" x14ac:dyDescent="0.2">
      <c r="A86" s="13"/>
    </row>
    <row r="87" spans="1:1" s="673" customFormat="1" ht="12.75" x14ac:dyDescent="0.2">
      <c r="A87" s="13"/>
    </row>
    <row r="88" spans="1:1" s="673" customFormat="1" ht="12.75" x14ac:dyDescent="0.2">
      <c r="A88" s="13"/>
    </row>
    <row r="89" spans="1:1" s="673" customFormat="1" ht="12.75" x14ac:dyDescent="0.2">
      <c r="A89" s="13"/>
    </row>
    <row r="90" spans="1:1" s="673" customFormat="1" ht="12.75" x14ac:dyDescent="0.2">
      <c r="A90" s="13"/>
    </row>
    <row r="91" spans="1:1" s="673" customFormat="1" ht="12.75" x14ac:dyDescent="0.2">
      <c r="A91" s="13"/>
    </row>
    <row r="92" spans="1:1" s="673" customFormat="1" ht="12.75" x14ac:dyDescent="0.2">
      <c r="A92" s="13"/>
    </row>
    <row r="93" spans="1:1" s="673" customFormat="1" ht="12.75" x14ac:dyDescent="0.2">
      <c r="A93" s="13"/>
    </row>
    <row r="94" spans="1:1" s="673" customFormat="1" ht="12.75" x14ac:dyDescent="0.2">
      <c r="A94" s="13"/>
    </row>
    <row r="95" spans="1:1" s="673" customFormat="1" ht="12.75" x14ac:dyDescent="0.2">
      <c r="A95" s="13"/>
    </row>
    <row r="96" spans="1:1" s="673" customFormat="1" ht="12.75" x14ac:dyDescent="0.2">
      <c r="A96" s="13"/>
    </row>
    <row r="97" spans="1:1" s="673" customFormat="1" ht="12.75" x14ac:dyDescent="0.2">
      <c r="A97" s="13"/>
    </row>
    <row r="98" spans="1:1" s="673" customFormat="1" ht="12.75" x14ac:dyDescent="0.2">
      <c r="A98" s="13"/>
    </row>
    <row r="99" spans="1:1" s="673" customFormat="1" ht="12.75" x14ac:dyDescent="0.2">
      <c r="A99" s="13"/>
    </row>
    <row r="100" spans="1:1" s="673" customFormat="1" ht="12.75" x14ac:dyDescent="0.2">
      <c r="A100" s="13"/>
    </row>
    <row r="101" spans="1:1" s="673" customFormat="1" ht="12.75" x14ac:dyDescent="0.2">
      <c r="A101" s="13"/>
    </row>
    <row r="102" spans="1:1" s="673" customFormat="1" ht="12.75" x14ac:dyDescent="0.2">
      <c r="A102" s="13"/>
    </row>
    <row r="103" spans="1:1" s="673" customFormat="1" ht="12.75" x14ac:dyDescent="0.2">
      <c r="A103" s="13"/>
    </row>
    <row r="104" spans="1:1" s="673" customFormat="1" ht="12.75" x14ac:dyDescent="0.2">
      <c r="A104" s="13"/>
    </row>
    <row r="105" spans="1:1" s="673" customFormat="1" ht="12.75" x14ac:dyDescent="0.2">
      <c r="A105" s="13"/>
    </row>
    <row r="106" spans="1:1" s="673" customFormat="1" ht="12.75" x14ac:dyDescent="0.2">
      <c r="A106" s="13"/>
    </row>
    <row r="107" spans="1:1" s="673" customFormat="1" ht="12.75" x14ac:dyDescent="0.2">
      <c r="A107" s="13"/>
    </row>
    <row r="108" spans="1:1" s="673" customFormat="1" ht="12.75" x14ac:dyDescent="0.2">
      <c r="A108" s="13"/>
    </row>
    <row r="109" spans="1:1" s="673" customFormat="1" ht="12.75" x14ac:dyDescent="0.2">
      <c r="A109" s="13"/>
    </row>
    <row r="110" spans="1:1" s="673" customFormat="1" ht="12.75" x14ac:dyDescent="0.2">
      <c r="A110" s="13"/>
    </row>
    <row r="111" spans="1:1" s="673" customFormat="1" ht="12.75" x14ac:dyDescent="0.2">
      <c r="A111" s="13"/>
    </row>
    <row r="112" spans="1:1" s="673" customFormat="1" ht="12.75" x14ac:dyDescent="0.2">
      <c r="A112" s="13"/>
    </row>
    <row r="113" spans="1:1" s="673" customFormat="1" ht="12.75" x14ac:dyDescent="0.2">
      <c r="A113" s="13"/>
    </row>
    <row r="114" spans="1:1" s="673" customFormat="1" ht="12.75" x14ac:dyDescent="0.2">
      <c r="A114" s="13"/>
    </row>
    <row r="115" spans="1:1" s="673" customFormat="1" ht="12.75" x14ac:dyDescent="0.2">
      <c r="A115" s="13"/>
    </row>
    <row r="116" spans="1:1" s="673" customFormat="1" ht="12.75" x14ac:dyDescent="0.2">
      <c r="A116" s="13"/>
    </row>
    <row r="117" spans="1:1" s="673" customFormat="1" ht="12.75" x14ac:dyDescent="0.2">
      <c r="A117" s="13"/>
    </row>
    <row r="118" spans="1:1" s="673" customFormat="1" ht="12.75" x14ac:dyDescent="0.2">
      <c r="A118" s="13"/>
    </row>
    <row r="119" spans="1:1" s="673" customFormat="1" ht="12.75" x14ac:dyDescent="0.2">
      <c r="A119" s="13"/>
    </row>
    <row r="120" spans="1:1" s="673" customFormat="1" ht="12.75" x14ac:dyDescent="0.2">
      <c r="A120" s="13"/>
    </row>
    <row r="121" spans="1:1" s="673" customFormat="1" ht="12.75" x14ac:dyDescent="0.2">
      <c r="A121" s="13"/>
    </row>
    <row r="122" spans="1:1" s="673" customFormat="1" ht="12.75" x14ac:dyDescent="0.2">
      <c r="A122" s="13"/>
    </row>
  </sheetData>
  <sheetProtection algorithmName="SHA-512" hashValue="O+m8LaYlP+e3zVXfSEh1fCpqinaS1BY92qqrfxf6+n5vZMWOcGU1fYwTF2NkdetUXaxWTH21pcmXN4uGw8a9rw==" saltValue="cu5YypQMBrLDCW5gHdJlNg=="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42"/>
    <pageSetUpPr fitToPage="1"/>
  </sheetPr>
  <dimension ref="A1:T456"/>
  <sheetViews>
    <sheetView workbookViewId="0">
      <selection activeCell="C25" sqref="C25"/>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33.28515625"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353"/>
      <c r="C1" s="2353"/>
      <c r="D1" s="2353"/>
      <c r="E1" s="2354"/>
      <c r="F1" s="2354"/>
      <c r="G1" s="2354"/>
      <c r="T1" s="13" t="s">
        <v>98</v>
      </c>
    </row>
    <row r="2" spans="1:20" ht="30" customHeight="1" x14ac:dyDescent="0.2">
      <c r="B2" s="2355"/>
      <c r="C2" s="2355"/>
      <c r="D2" s="2355"/>
      <c r="E2" s="2355"/>
      <c r="F2" s="2355"/>
      <c r="G2" s="2355"/>
      <c r="T2" s="13" t="s">
        <v>99</v>
      </c>
    </row>
    <row r="3" spans="1:20" ht="15.75" customHeight="1" x14ac:dyDescent="0.2">
      <c r="G3" s="14"/>
      <c r="T3" s="13" t="s">
        <v>100</v>
      </c>
    </row>
    <row r="4" spans="1:20" ht="25.5" x14ac:dyDescent="0.35">
      <c r="B4" s="15" t="s">
        <v>855</v>
      </c>
      <c r="G4" s="2191" t="s">
        <v>1600</v>
      </c>
      <c r="H4" s="2274">
        <v>3.5</v>
      </c>
      <c r="T4" s="13" t="s">
        <v>101</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177"/>
      <c r="B9" s="2178" t="s">
        <v>856</v>
      </c>
      <c r="C9" s="2356" t="s">
        <v>1768</v>
      </c>
      <c r="D9" s="2357"/>
      <c r="E9" s="2357"/>
      <c r="F9" s="2358"/>
    </row>
    <row r="10" spans="1:20" ht="16.5" thickBot="1" x14ac:dyDescent="0.3">
      <c r="A10" s="2177"/>
      <c r="B10" s="2178"/>
      <c r="C10" s="19"/>
      <c r="D10" s="19"/>
      <c r="E10" s="19"/>
    </row>
    <row r="11" spans="1:20" ht="18" customHeight="1" x14ac:dyDescent="0.25">
      <c r="A11" s="2177"/>
      <c r="B11" s="2178" t="s">
        <v>450</v>
      </c>
      <c r="C11" s="2319" t="s">
        <v>1769</v>
      </c>
      <c r="D11" s="2016"/>
    </row>
    <row r="12" spans="1:20" s="20" customFormat="1" ht="15" customHeight="1" thickBot="1" x14ac:dyDescent="0.3">
      <c r="C12" s="21"/>
      <c r="D12" s="21"/>
      <c r="E12" s="21"/>
    </row>
    <row r="13" spans="1:20" s="20" customFormat="1" ht="15" customHeight="1" x14ac:dyDescent="0.25">
      <c r="B13" s="2178" t="s">
        <v>1610</v>
      </c>
      <c r="C13" s="2320" t="s">
        <v>1770</v>
      </c>
    </row>
    <row r="14" spans="1:20" s="20" customFormat="1" ht="15" customHeight="1" x14ac:dyDescent="0.25">
      <c r="C14" s="21"/>
      <c r="D14" s="21"/>
      <c r="E14" s="21"/>
    </row>
    <row r="15" spans="1:20" s="20" customFormat="1" ht="27.75" customHeight="1" thickBot="1" x14ac:dyDescent="0.3">
      <c r="A15" s="2360" t="s">
        <v>1607</v>
      </c>
      <c r="B15" s="2360"/>
      <c r="C15" s="21"/>
      <c r="D15" s="21"/>
      <c r="E15" s="21"/>
    </row>
    <row r="16" spans="1:20" s="20" customFormat="1" ht="15.75" x14ac:dyDescent="0.25">
      <c r="B16" s="2179" t="s">
        <v>857</v>
      </c>
      <c r="C16" s="2361" t="s">
        <v>1771</v>
      </c>
      <c r="D16" s="2362"/>
      <c r="E16" s="22"/>
    </row>
    <row r="17" spans="1:8" s="20" customFormat="1" ht="16.5" thickBot="1" x14ac:dyDescent="0.3">
      <c r="C17" s="1966"/>
      <c r="D17" s="1966"/>
      <c r="E17" s="21"/>
    </row>
    <row r="18" spans="1:8" s="20" customFormat="1" ht="15.75" x14ac:dyDescent="0.25">
      <c r="B18" s="2179" t="s">
        <v>858</v>
      </c>
      <c r="C18" s="2361" t="s">
        <v>1772</v>
      </c>
      <c r="D18" s="2362"/>
      <c r="E18" s="22"/>
    </row>
    <row r="19" spans="1:8" s="20" customFormat="1" ht="18.75" customHeight="1" thickBot="1" x14ac:dyDescent="0.3">
      <c r="C19" s="1966"/>
      <c r="D19" s="1966"/>
      <c r="E19" s="21"/>
    </row>
    <row r="20" spans="1:8" s="20" customFormat="1" ht="15" customHeight="1" x14ac:dyDescent="0.25">
      <c r="B20" s="2179" t="s">
        <v>859</v>
      </c>
      <c r="C20" s="2361" t="s">
        <v>1773</v>
      </c>
      <c r="D20" s="2362"/>
      <c r="E20" s="22"/>
    </row>
    <row r="21" spans="1:8" ht="15" customHeight="1" thickBot="1" x14ac:dyDescent="0.25">
      <c r="A21" s="422"/>
      <c r="B21" s="422"/>
      <c r="C21" s="1967"/>
      <c r="D21" s="1967"/>
      <c r="E21" s="23"/>
    </row>
    <row r="22" spans="1:8" ht="15" customHeight="1" x14ac:dyDescent="0.25">
      <c r="A22" s="422"/>
      <c r="B22" s="2179" t="s">
        <v>860</v>
      </c>
      <c r="C22" s="2363" t="s">
        <v>1774</v>
      </c>
      <c r="D22" s="2362"/>
      <c r="E22" s="22"/>
    </row>
    <row r="23" spans="1:8" ht="15" customHeight="1" x14ac:dyDescent="0.2"/>
    <row r="24" spans="1:8" ht="15" customHeight="1" x14ac:dyDescent="0.2"/>
    <row r="25" spans="1:8" ht="15" customHeight="1" x14ac:dyDescent="0.25">
      <c r="A25" s="24" t="s">
        <v>861</v>
      </c>
    </row>
    <row r="26" spans="1:8" ht="105.75" customHeight="1" x14ac:dyDescent="0.2">
      <c r="A26" s="2364" t="s">
        <v>870</v>
      </c>
      <c r="B26" s="2364"/>
      <c r="C26" s="2364"/>
      <c r="D26" s="2364"/>
      <c r="E26" s="2364"/>
      <c r="F26" s="2364"/>
      <c r="G26" s="2364"/>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365" t="s">
        <v>862</v>
      </c>
      <c r="B29" s="2366"/>
      <c r="C29" s="2366"/>
      <c r="D29" s="2366"/>
      <c r="E29" s="2366"/>
      <c r="F29" s="2366"/>
      <c r="G29" s="2366"/>
      <c r="H29" s="2366"/>
    </row>
    <row r="30" spans="1:8" ht="15" customHeight="1" x14ac:dyDescent="0.3">
      <c r="C30" s="27" t="s">
        <v>863</v>
      </c>
      <c r="D30" s="2175"/>
      <c r="F30" s="7"/>
    </row>
    <row r="31" spans="1:8" ht="15" customHeight="1" x14ac:dyDescent="0.3">
      <c r="C31" s="27" t="s">
        <v>864</v>
      </c>
      <c r="D31" s="2173"/>
      <c r="F31" s="7"/>
    </row>
    <row r="32" spans="1:8" ht="15" customHeight="1" x14ac:dyDescent="0.3">
      <c r="C32" s="27" t="s">
        <v>383</v>
      </c>
      <c r="D32" s="2176"/>
      <c r="F32" s="7"/>
    </row>
    <row r="33" spans="1:7" ht="15" customHeight="1" x14ac:dyDescent="0.3">
      <c r="C33" s="27" t="s">
        <v>1178</v>
      </c>
      <c r="D33" s="28" t="s">
        <v>1178</v>
      </c>
    </row>
    <row r="34" spans="1:7" ht="15" customHeight="1" x14ac:dyDescent="0.3">
      <c r="C34" s="27" t="s">
        <v>1177</v>
      </c>
      <c r="D34" s="29" t="s">
        <v>1177</v>
      </c>
    </row>
    <row r="35" spans="1:7" ht="15" customHeight="1" x14ac:dyDescent="0.3">
      <c r="C35" s="27" t="s">
        <v>384</v>
      </c>
      <c r="D35" s="2174"/>
      <c r="F35" s="7"/>
    </row>
    <row r="36" spans="1:7" ht="15" customHeight="1" x14ac:dyDescent="0.2"/>
    <row r="37" spans="1:7" ht="15.75" x14ac:dyDescent="0.25">
      <c r="A37" s="30" t="s">
        <v>865</v>
      </c>
      <c r="B37" s="31"/>
    </row>
    <row r="38" spans="1:7" ht="12" thickBot="1" x14ac:dyDescent="0.25"/>
    <row r="39" spans="1:7" s="32" customFormat="1" x14ac:dyDescent="0.2">
      <c r="A39" s="2367" t="s">
        <v>1082</v>
      </c>
      <c r="B39" s="2061" t="s">
        <v>1083</v>
      </c>
      <c r="C39" s="2061" t="s">
        <v>1084</v>
      </c>
      <c r="D39" s="2369" t="s">
        <v>1085</v>
      </c>
      <c r="E39" s="2370"/>
      <c r="F39" s="2370"/>
      <c r="G39" s="2371"/>
    </row>
    <row r="40" spans="1:7" s="32" customFormat="1" x14ac:dyDescent="0.2">
      <c r="A40" s="2368"/>
      <c r="B40" s="2062" t="s">
        <v>1086</v>
      </c>
      <c r="C40" s="2062" t="s">
        <v>1087</v>
      </c>
      <c r="D40" s="2350" t="s">
        <v>1088</v>
      </c>
      <c r="E40" s="2351"/>
      <c r="F40" s="2351"/>
      <c r="G40" s="2352"/>
    </row>
    <row r="41" spans="1:7" s="32" customFormat="1" x14ac:dyDescent="0.2">
      <c r="A41" s="2368"/>
      <c r="B41" s="2062" t="s">
        <v>1089</v>
      </c>
      <c r="C41" s="2062" t="s">
        <v>1090</v>
      </c>
      <c r="D41" s="2359" t="s">
        <v>451</v>
      </c>
      <c r="E41" s="2351"/>
      <c r="F41" s="2351"/>
      <c r="G41" s="2352"/>
    </row>
    <row r="42" spans="1:7" s="32" customFormat="1" ht="23.25" customHeight="1" x14ac:dyDescent="0.2">
      <c r="A42" s="2368"/>
      <c r="B42" s="2062" t="s">
        <v>1091</v>
      </c>
      <c r="C42" s="2062" t="s">
        <v>386</v>
      </c>
      <c r="D42" s="2350" t="s">
        <v>1092</v>
      </c>
      <c r="E42" s="2351"/>
      <c r="F42" s="2351"/>
      <c r="G42" s="2352"/>
    </row>
    <row r="43" spans="1:7" s="32" customFormat="1" x14ac:dyDescent="0.2">
      <c r="A43" s="2368"/>
      <c r="B43" s="2063" t="s">
        <v>410</v>
      </c>
      <c r="C43" s="2062" t="s">
        <v>1098</v>
      </c>
      <c r="D43" s="2350" t="s">
        <v>1099</v>
      </c>
      <c r="E43" s="2351"/>
      <c r="F43" s="2351"/>
      <c r="G43" s="2352"/>
    </row>
    <row r="44" spans="1:7" s="32" customFormat="1" x14ac:dyDescent="0.2">
      <c r="A44" s="2368"/>
      <c r="B44" s="2063" t="s">
        <v>408</v>
      </c>
      <c r="C44" s="2063" t="s">
        <v>411</v>
      </c>
      <c r="D44" s="2359" t="s">
        <v>412</v>
      </c>
      <c r="E44" s="2372"/>
      <c r="F44" s="2372"/>
      <c r="G44" s="2373"/>
    </row>
    <row r="45" spans="1:7" s="32" customFormat="1" x14ac:dyDescent="0.2">
      <c r="A45" s="2368"/>
      <c r="B45" s="2063" t="s">
        <v>415</v>
      </c>
      <c r="C45" s="2063" t="s">
        <v>413</v>
      </c>
      <c r="D45" s="2359" t="s">
        <v>414</v>
      </c>
      <c r="E45" s="2351"/>
      <c r="F45" s="2351"/>
      <c r="G45" s="2352"/>
    </row>
    <row r="46" spans="1:7" s="32" customFormat="1" x14ac:dyDescent="0.2">
      <c r="A46" s="2368"/>
      <c r="B46" s="2063" t="s">
        <v>409</v>
      </c>
      <c r="C46" s="2062" t="s">
        <v>1093</v>
      </c>
      <c r="D46" s="2350" t="s">
        <v>1094</v>
      </c>
      <c r="E46" s="2351"/>
      <c r="F46" s="2351"/>
      <c r="G46" s="2352"/>
    </row>
    <row r="47" spans="1:7" s="32" customFormat="1" ht="21.75" customHeight="1" x14ac:dyDescent="0.2">
      <c r="A47" s="2368"/>
      <c r="B47" s="2062" t="s">
        <v>387</v>
      </c>
      <c r="C47" s="2062" t="s">
        <v>389</v>
      </c>
      <c r="D47" s="2350" t="s">
        <v>1164</v>
      </c>
      <c r="E47" s="2351"/>
      <c r="F47" s="2351"/>
      <c r="G47" s="2352"/>
    </row>
    <row r="48" spans="1:7" s="32" customFormat="1" ht="21.75" customHeight="1" x14ac:dyDescent="0.2">
      <c r="A48" s="2368"/>
      <c r="B48" s="2062" t="s">
        <v>388</v>
      </c>
      <c r="C48" s="2062" t="s">
        <v>390</v>
      </c>
      <c r="D48" s="2350" t="s">
        <v>1165</v>
      </c>
      <c r="E48" s="2351"/>
      <c r="F48" s="2351"/>
      <c r="G48" s="2352"/>
    </row>
    <row r="49" spans="1:7" s="32" customFormat="1" x14ac:dyDescent="0.2">
      <c r="A49" s="2368"/>
      <c r="B49" s="2062" t="s">
        <v>1097</v>
      </c>
      <c r="C49" s="2062" t="s">
        <v>1095</v>
      </c>
      <c r="D49" s="2350" t="s">
        <v>1096</v>
      </c>
      <c r="E49" s="2351"/>
      <c r="F49" s="2351"/>
      <c r="G49" s="2352"/>
    </row>
    <row r="50" spans="1:7" s="32" customFormat="1" x14ac:dyDescent="0.2">
      <c r="A50" s="2368"/>
      <c r="B50" s="2062" t="s">
        <v>1100</v>
      </c>
      <c r="C50" s="2062" t="s">
        <v>1167</v>
      </c>
      <c r="D50" s="2350"/>
      <c r="E50" s="2351"/>
      <c r="F50" s="2351"/>
      <c r="G50" s="2352"/>
    </row>
    <row r="51" spans="1:7" s="32" customFormat="1" x14ac:dyDescent="0.2">
      <c r="A51" s="2382" t="s">
        <v>1102</v>
      </c>
      <c r="B51" s="34" t="s">
        <v>1103</v>
      </c>
      <c r="C51" s="34" t="s">
        <v>1104</v>
      </c>
      <c r="D51" s="2374" t="s">
        <v>385</v>
      </c>
      <c r="E51" s="2374"/>
      <c r="F51" s="2374"/>
      <c r="G51" s="2375"/>
    </row>
    <row r="52" spans="1:7" s="32" customFormat="1" x14ac:dyDescent="0.2">
      <c r="A52" s="2382"/>
      <c r="B52" s="34" t="s">
        <v>1105</v>
      </c>
      <c r="C52" s="34" t="s">
        <v>1106</v>
      </c>
      <c r="D52" s="2374" t="s">
        <v>1107</v>
      </c>
      <c r="E52" s="2374"/>
      <c r="F52" s="2374"/>
      <c r="G52" s="2375"/>
    </row>
    <row r="53" spans="1:7" s="32" customFormat="1" x14ac:dyDescent="0.2">
      <c r="A53" s="2382"/>
      <c r="B53" s="34" t="s">
        <v>103</v>
      </c>
      <c r="C53" s="34" t="s">
        <v>102</v>
      </c>
      <c r="D53" s="34"/>
      <c r="E53" s="34"/>
      <c r="F53" s="34"/>
      <c r="G53" s="1589"/>
    </row>
    <row r="54" spans="1:7" s="32" customFormat="1" x14ac:dyDescent="0.2">
      <c r="A54" s="2382"/>
      <c r="B54" s="34" t="s">
        <v>104</v>
      </c>
      <c r="C54" s="34" t="s">
        <v>106</v>
      </c>
      <c r="D54" s="34"/>
      <c r="E54" s="34"/>
      <c r="F54" s="34"/>
      <c r="G54" s="1589"/>
    </row>
    <row r="55" spans="1:7" s="32" customFormat="1" x14ac:dyDescent="0.2">
      <c r="A55" s="2382"/>
      <c r="B55" s="34" t="s">
        <v>105</v>
      </c>
      <c r="C55" s="34" t="s">
        <v>107</v>
      </c>
      <c r="D55" s="34"/>
      <c r="E55" s="34"/>
      <c r="F55" s="34"/>
      <c r="G55" s="1589"/>
    </row>
    <row r="56" spans="1:7" s="32" customFormat="1" x14ac:dyDescent="0.2">
      <c r="A56" s="2382"/>
      <c r="B56" s="34" t="s">
        <v>370</v>
      </c>
      <c r="C56" s="34" t="s">
        <v>375</v>
      </c>
      <c r="D56" s="2374"/>
      <c r="E56" s="2374"/>
      <c r="F56" s="2374"/>
      <c r="G56" s="2375"/>
    </row>
    <row r="57" spans="1:7" s="32" customFormat="1" x14ac:dyDescent="0.2">
      <c r="A57" s="2382"/>
      <c r="B57" s="34" t="s">
        <v>371</v>
      </c>
      <c r="C57" s="34" t="s">
        <v>376</v>
      </c>
      <c r="D57" s="2374"/>
      <c r="E57" s="2374"/>
      <c r="F57" s="2374"/>
      <c r="G57" s="2375"/>
    </row>
    <row r="58" spans="1:7" s="32" customFormat="1" x14ac:dyDescent="0.2">
      <c r="A58" s="2382"/>
      <c r="B58" s="34" t="s">
        <v>372</v>
      </c>
      <c r="C58" s="34" t="s">
        <v>378</v>
      </c>
      <c r="D58" s="2374"/>
      <c r="E58" s="2374"/>
      <c r="F58" s="2374"/>
      <c r="G58" s="2375"/>
    </row>
    <row r="59" spans="1:7" s="32" customFormat="1" x14ac:dyDescent="0.2">
      <c r="A59" s="2382"/>
      <c r="B59" s="34" t="s">
        <v>373</v>
      </c>
      <c r="C59" s="34" t="s">
        <v>379</v>
      </c>
      <c r="D59" s="2374"/>
      <c r="E59" s="2374"/>
      <c r="F59" s="2374"/>
      <c r="G59" s="2375"/>
    </row>
    <row r="60" spans="1:7" s="32" customFormat="1" x14ac:dyDescent="0.2">
      <c r="A60" s="2382"/>
      <c r="B60" s="34" t="s">
        <v>374</v>
      </c>
      <c r="C60" s="34" t="s">
        <v>380</v>
      </c>
      <c r="D60" s="2374"/>
      <c r="E60" s="2374"/>
      <c r="F60" s="2374"/>
      <c r="G60" s="2375"/>
    </row>
    <row r="61" spans="1:7" s="32" customFormat="1" x14ac:dyDescent="0.2">
      <c r="A61" s="2382"/>
      <c r="B61" s="1995" t="s">
        <v>417</v>
      </c>
      <c r="C61" s="1995" t="s">
        <v>418</v>
      </c>
      <c r="D61" s="34"/>
      <c r="E61" s="34"/>
      <c r="F61" s="34"/>
      <c r="G61" s="1589"/>
    </row>
    <row r="62" spans="1:7" s="32" customFormat="1" x14ac:dyDescent="0.2">
      <c r="A62" s="2382"/>
      <c r="B62" s="34" t="s">
        <v>1108</v>
      </c>
      <c r="C62" s="34" t="s">
        <v>1109</v>
      </c>
      <c r="D62" s="2374" t="s">
        <v>1110</v>
      </c>
      <c r="E62" s="2374"/>
      <c r="F62" s="2374"/>
      <c r="G62" s="2375"/>
    </row>
    <row r="63" spans="1:7" s="32" customFormat="1" x14ac:dyDescent="0.2">
      <c r="A63" s="2382"/>
      <c r="B63" s="34" t="s">
        <v>1111</v>
      </c>
      <c r="C63" s="34" t="s">
        <v>1112</v>
      </c>
      <c r="D63" s="2374" t="s">
        <v>866</v>
      </c>
      <c r="E63" s="2374"/>
      <c r="F63" s="2374"/>
      <c r="G63" s="2375"/>
    </row>
    <row r="64" spans="1:7" s="32" customFormat="1" x14ac:dyDescent="0.2">
      <c r="A64" s="2382"/>
      <c r="B64" s="34" t="s">
        <v>322</v>
      </c>
      <c r="C64" s="34" t="s">
        <v>382</v>
      </c>
      <c r="D64" s="2374"/>
      <c r="E64" s="2374"/>
      <c r="F64" s="2374"/>
      <c r="G64" s="2375"/>
    </row>
    <row r="65" spans="1:8" s="32" customFormat="1" x14ac:dyDescent="0.2">
      <c r="A65" s="2382"/>
      <c r="B65" s="34" t="s">
        <v>381</v>
      </c>
      <c r="C65" s="34" t="s">
        <v>1126</v>
      </c>
      <c r="D65" s="2374"/>
      <c r="E65" s="2374"/>
      <c r="F65" s="2374"/>
      <c r="G65" s="2375"/>
    </row>
    <row r="66" spans="1:8" s="32" customFormat="1" x14ac:dyDescent="0.2">
      <c r="A66" s="2376" t="s">
        <v>1113</v>
      </c>
      <c r="B66" s="33" t="s">
        <v>1114</v>
      </c>
      <c r="C66" s="33" t="s">
        <v>336</v>
      </c>
      <c r="D66" s="2378" t="s">
        <v>1117</v>
      </c>
      <c r="E66" s="2378"/>
      <c r="F66" s="2378"/>
      <c r="G66" s="2379"/>
    </row>
    <row r="67" spans="1:8" s="32" customFormat="1" ht="21.75" customHeight="1" x14ac:dyDescent="0.2">
      <c r="A67" s="2376"/>
      <c r="B67" s="33" t="s">
        <v>1116</v>
      </c>
      <c r="C67" s="33" t="s">
        <v>1119</v>
      </c>
      <c r="D67" s="2378" t="s">
        <v>1120</v>
      </c>
      <c r="E67" s="2378"/>
      <c r="F67" s="2378"/>
      <c r="G67" s="2379"/>
    </row>
    <row r="68" spans="1:8" s="32" customFormat="1" x14ac:dyDescent="0.2">
      <c r="A68" s="2376"/>
      <c r="B68" s="33" t="s">
        <v>1118</v>
      </c>
      <c r="C68" s="33" t="s">
        <v>1124</v>
      </c>
      <c r="D68" s="2378" t="s">
        <v>1125</v>
      </c>
      <c r="E68" s="2378"/>
      <c r="F68" s="2378"/>
      <c r="G68" s="2379"/>
    </row>
    <row r="69" spans="1:8" s="32" customFormat="1" ht="23.25" customHeight="1" x14ac:dyDescent="0.2">
      <c r="A69" s="2376"/>
      <c r="B69" s="33" t="s">
        <v>1121</v>
      </c>
      <c r="C69" s="33" t="s">
        <v>1349</v>
      </c>
      <c r="D69" s="2378" t="s">
        <v>1115</v>
      </c>
      <c r="E69" s="2378"/>
      <c r="F69" s="2378"/>
      <c r="G69" s="2379"/>
    </row>
    <row r="70" spans="1:8" s="32" customFormat="1" ht="26.25" customHeight="1" thickBot="1" x14ac:dyDescent="0.25">
      <c r="A70" s="2377"/>
      <c r="B70" s="1583" t="s">
        <v>369</v>
      </c>
      <c r="C70" s="1583" t="s">
        <v>1122</v>
      </c>
      <c r="D70" s="2380" t="s">
        <v>1123</v>
      </c>
      <c r="E70" s="2380"/>
      <c r="F70" s="2380"/>
      <c r="G70" s="2381"/>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151"/>
    </row>
    <row r="456" spans="2:6" x14ac:dyDescent="0.2">
      <c r="D456" s="108"/>
    </row>
  </sheetData>
  <sheetProtection algorithmName="SHA-512" hashValue="K1bLpHSWu1c7Cc9gHX9kyy5/HN1zzK11WXo78tpnGovP9eny+RQTold5Gi05Ifl3NFCO2iEzjP++iGIYbEgGuA==" saltValue="GRbquWDj1B3dS2fg4Yh/kQ==" spinCount="100000" sheet="1" objects="1" scenarios="1"/>
  <dataConsolidate/>
  <mergeCells count="42">
    <mergeCell ref="A51:A65"/>
    <mergeCell ref="D52:G52"/>
    <mergeCell ref="D56:G56"/>
    <mergeCell ref="D57:G57"/>
    <mergeCell ref="D64:G64"/>
    <mergeCell ref="D63:G63"/>
    <mergeCell ref="D58:G58"/>
    <mergeCell ref="D59:G59"/>
    <mergeCell ref="D60:G60"/>
    <mergeCell ref="A66:A70"/>
    <mergeCell ref="D69:G69"/>
    <mergeCell ref="D66:G66"/>
    <mergeCell ref="D67:G67"/>
    <mergeCell ref="D70:G70"/>
    <mergeCell ref="D68:G68"/>
    <mergeCell ref="D50:G50"/>
    <mergeCell ref="D46:G46"/>
    <mergeCell ref="D44:G44"/>
    <mergeCell ref="D65:G65"/>
    <mergeCell ref="D62:G62"/>
    <mergeCell ref="D51:G51"/>
    <mergeCell ref="D43:G43"/>
    <mergeCell ref="D45:G45"/>
    <mergeCell ref="A15:B15"/>
    <mergeCell ref="C16:D16"/>
    <mergeCell ref="C18:D18"/>
    <mergeCell ref="C20:D20"/>
    <mergeCell ref="C22:D22"/>
    <mergeCell ref="A26:G26"/>
    <mergeCell ref="A29:H29"/>
    <mergeCell ref="A39:A50"/>
    <mergeCell ref="D39:G39"/>
    <mergeCell ref="D47:G47"/>
    <mergeCell ref="D48:G48"/>
    <mergeCell ref="D49:G49"/>
    <mergeCell ref="D40:G40"/>
    <mergeCell ref="D41:G41"/>
    <mergeCell ref="D42:G42"/>
    <mergeCell ref="B1:D1"/>
    <mergeCell ref="E1:G1"/>
    <mergeCell ref="B2:G2"/>
    <mergeCell ref="C9:F9"/>
  </mergeCells>
  <phoneticPr fontId="0" type="noConversion"/>
  <pageMargins left="0.35433070866141736" right="0.35433070866141736" top="0.98425196850393704" bottom="0.98425196850393704" header="0.51181102362204722" footer="0.51181102362204722"/>
  <pageSetup scale="81" orientation="portrait"/>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indexed="9"/>
  </sheetPr>
  <dimension ref="A1:Y90"/>
  <sheetViews>
    <sheetView workbookViewId="0">
      <selection activeCell="B22" sqref="B22"/>
    </sheetView>
  </sheetViews>
  <sheetFormatPr defaultRowHeight="11.25" x14ac:dyDescent="0.2"/>
  <cols>
    <col min="1" max="1" width="4" style="13" customWidth="1"/>
    <col min="2" max="2" width="63.855468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4.2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O3.2 Substation Transformers Unit Cost Worksheet  - "&amp;  'I2 LDC class'!$C$17</f>
        <v>Sheet O3.2 Substation Transformers Unit Cost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2530"/>
      <c r="B7" s="2530"/>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ht="47.25" customHeight="1" x14ac:dyDescent="0.2">
      <c r="A11" s="794"/>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48"/>
    </row>
    <row r="12" spans="1:25" s="651" customFormat="1" ht="12.75" x14ac:dyDescent="0.2">
      <c r="A12" s="801"/>
      <c r="B12" s="760" t="s">
        <v>1278</v>
      </c>
      <c r="C12" s="761">
        <f t="shared" ref="C12:C27" si="0">SUM(D12:W12)</f>
        <v>0</v>
      </c>
      <c r="D12" s="802">
        <f>'O7 Amortization'!G320+'O7 Amortization'!G393+'O7 Amortization'!G466+'O7 Amortization'!G539 +'O7 Amortization'!AB320+'O7 Amortization'!AB393+'O7 Amortization'!AB466+'O7 Amortization'!AB539</f>
        <v>0</v>
      </c>
      <c r="E12" s="802">
        <f>'O7 Amortization'!H320+'O7 Amortization'!H393+'O7 Amortization'!H466+'O7 Amortization'!H539 +'O7 Amortization'!AC320+'O7 Amortization'!AC393+'O7 Amortization'!AC466+'O7 Amortization'!AC539</f>
        <v>0</v>
      </c>
      <c r="F12" s="802">
        <f>'O7 Amortization'!I320+'O7 Amortization'!I393+'O7 Amortization'!I466+'O7 Amortization'!I539 +'O7 Amortization'!AD320+'O7 Amortization'!AD393+'O7 Amortization'!AD466+'O7 Amortization'!AD539</f>
        <v>0</v>
      </c>
      <c r="G12" s="802">
        <f>'O7 Amortization'!J320+'O7 Amortization'!J393+'O7 Amortization'!J466+'O7 Amortization'!J539 +'O7 Amortization'!AE320+'O7 Amortization'!AE393+'O7 Amortization'!AE466+'O7 Amortization'!AE539</f>
        <v>0</v>
      </c>
      <c r="H12" s="802">
        <f>'O7 Amortization'!K320+'O7 Amortization'!K393+'O7 Amortization'!K466+'O7 Amortization'!K539 +'O7 Amortization'!AF320+'O7 Amortization'!AF393+'O7 Amortization'!AF466+'O7 Amortization'!AF539</f>
        <v>0</v>
      </c>
      <c r="I12" s="802">
        <f>'O7 Amortization'!L320+'O7 Amortization'!L393+'O7 Amortization'!L466+'O7 Amortization'!L539 +'O7 Amortization'!AG320+'O7 Amortization'!AG393+'O7 Amortization'!AG466+'O7 Amortization'!AG539</f>
        <v>0</v>
      </c>
      <c r="J12" s="802">
        <f>'O7 Amortization'!M320+'O7 Amortization'!M393+'O7 Amortization'!M466+'O7 Amortization'!M539 +'O7 Amortization'!AH320+'O7 Amortization'!AH393+'O7 Amortization'!AH466+'O7 Amortization'!AH539</f>
        <v>0</v>
      </c>
      <c r="K12" s="802">
        <f>'O7 Amortization'!N320+'O7 Amortization'!N393+'O7 Amortization'!N466+'O7 Amortization'!N539 +'O7 Amortization'!AI320+'O7 Amortization'!AI393+'O7 Amortization'!AI466+'O7 Amortization'!AI539</f>
        <v>0</v>
      </c>
      <c r="L12" s="802">
        <f>'O7 Amortization'!O320+'O7 Amortization'!O393+'O7 Amortization'!O466+'O7 Amortization'!O539 +'O7 Amortization'!AJ320+'O7 Amortization'!AJ393+'O7 Amortization'!AJ466+'O7 Amortization'!AJ539</f>
        <v>0</v>
      </c>
      <c r="M12" s="802">
        <f>'O7 Amortization'!P320+'O7 Amortization'!P393+'O7 Amortization'!P466+'O7 Amortization'!P539 +'O7 Amortization'!AK320+'O7 Amortization'!AK393+'O7 Amortization'!AK466+'O7 Amortization'!AK539</f>
        <v>0</v>
      </c>
      <c r="N12" s="802">
        <f>'O7 Amortization'!Q320+'O7 Amortization'!Q393+'O7 Amortization'!Q466+'O7 Amortization'!Q539 +'O7 Amortization'!AL320+'O7 Amortization'!AL393+'O7 Amortization'!AL466+'O7 Amortization'!AL539</f>
        <v>0</v>
      </c>
      <c r="O12" s="802">
        <f>'O7 Amortization'!R320+'O7 Amortization'!R393+'O7 Amortization'!R466+'O7 Amortization'!R539 +'O7 Amortization'!AM320+'O7 Amortization'!AM393+'O7 Amortization'!AM466+'O7 Amortization'!AM539</f>
        <v>0</v>
      </c>
      <c r="P12" s="802">
        <f>'O7 Amortization'!S320+'O7 Amortization'!S393+'O7 Amortization'!S466+'O7 Amortization'!S539 +'O7 Amortization'!AN320+'O7 Amortization'!AN393+'O7 Amortization'!AN466+'O7 Amortization'!AN539</f>
        <v>0</v>
      </c>
      <c r="Q12" s="802">
        <f>'O7 Amortization'!T320+'O7 Amortization'!T393+'O7 Amortization'!T466+'O7 Amortization'!T539 +'O7 Amortization'!AO320+'O7 Amortization'!AO393+'O7 Amortization'!AO466+'O7 Amortization'!AO539</f>
        <v>0</v>
      </c>
      <c r="R12" s="802">
        <f>'O7 Amortization'!U320+'O7 Amortization'!U393+'O7 Amortization'!U466+'O7 Amortization'!U539 +'O7 Amortization'!AP320+'O7 Amortization'!AP393+'O7 Amortization'!AP466+'O7 Amortization'!AP539</f>
        <v>0</v>
      </c>
      <c r="S12" s="802">
        <f>'O7 Amortization'!V320+'O7 Amortization'!V393+'O7 Amortization'!V466+'O7 Amortization'!V539 +'O7 Amortization'!AQ320+'O7 Amortization'!AQ393+'O7 Amortization'!AQ466+'O7 Amortization'!AQ539</f>
        <v>0</v>
      </c>
      <c r="T12" s="802">
        <f>'O7 Amortization'!W320+'O7 Amortization'!W393+'O7 Amortization'!W466+'O7 Amortization'!W539 +'O7 Amortization'!AR320+'O7 Amortization'!AR393+'O7 Amortization'!AR466+'O7 Amortization'!AR539</f>
        <v>0</v>
      </c>
      <c r="U12" s="802">
        <f>'O7 Amortization'!X320+'O7 Amortization'!X393+'O7 Amortization'!X466+'O7 Amortization'!X539 +'O7 Amortization'!AS320+'O7 Amortization'!AS393+'O7 Amortization'!AS466+'O7 Amortization'!AS539</f>
        <v>0</v>
      </c>
      <c r="V12" s="802">
        <f>'O7 Amortization'!Y320+'O7 Amortization'!Y393+'O7 Amortization'!Y466+'O7 Amortization'!Y539 +'O7 Amortization'!AT320+'O7 Amortization'!AT393+'O7 Amortization'!AT466+'O7 Amortization'!AT539</f>
        <v>0</v>
      </c>
      <c r="W12" s="803">
        <f>'O7 Amortization'!Z320+'O7 Amortization'!Z393+'O7 Amortization'!Z466+'O7 Amortization'!Z539 +'O7 Amortization'!AU320+'O7 Amortization'!AU393+'O7 Amortization'!AU466+'O7 Amortization'!AU539</f>
        <v>0</v>
      </c>
      <c r="X12" s="764"/>
    </row>
    <row r="13" spans="1:25" s="651" customFormat="1" ht="12.75" x14ac:dyDescent="0.2">
      <c r="A13" s="801"/>
      <c r="B13" s="760" t="s">
        <v>1279</v>
      </c>
      <c r="C13" s="765">
        <f t="shared" si="0"/>
        <v>0</v>
      </c>
      <c r="D13" s="764">
        <f>'O7 Amortization'!G324+'O7 Amortization'!G397+'O7 Amortization'!G470+'O7 Amortization'!G543 + 'O7 Amortization'!AB324+'O7 Amortization'!AB397+'O7 Amortization'!AB470+'O7 Amortization'!AB543</f>
        <v>0</v>
      </c>
      <c r="E13" s="764">
        <f>'O7 Amortization'!H324+'O7 Amortization'!H397+'O7 Amortization'!H470+'O7 Amortization'!H543 + 'O7 Amortization'!AC324+'O7 Amortization'!AC397+'O7 Amortization'!AC470+'O7 Amortization'!AC543</f>
        <v>0</v>
      </c>
      <c r="F13" s="764">
        <f>'O7 Amortization'!I324+'O7 Amortization'!I397+'O7 Amortization'!I470+'O7 Amortization'!I543 + 'O7 Amortization'!AD324+'O7 Amortization'!AD397+'O7 Amortization'!AD470+'O7 Amortization'!AD543</f>
        <v>0</v>
      </c>
      <c r="G13" s="764">
        <f>'O7 Amortization'!J324+'O7 Amortization'!J397+'O7 Amortization'!J470+'O7 Amortization'!J543 + 'O7 Amortization'!AE324+'O7 Amortization'!AE397+'O7 Amortization'!AE470+'O7 Amortization'!AE543</f>
        <v>0</v>
      </c>
      <c r="H13" s="764">
        <f>'O7 Amortization'!K324+'O7 Amortization'!K397+'O7 Amortization'!K470+'O7 Amortization'!K543 + 'O7 Amortization'!AF324+'O7 Amortization'!AF397+'O7 Amortization'!AF470+'O7 Amortization'!AF543</f>
        <v>0</v>
      </c>
      <c r="I13" s="764">
        <f>'O7 Amortization'!L324+'O7 Amortization'!L397+'O7 Amortization'!L470+'O7 Amortization'!L543 + 'O7 Amortization'!AG324+'O7 Amortization'!AG397+'O7 Amortization'!AG470+'O7 Amortization'!AG543</f>
        <v>0</v>
      </c>
      <c r="J13" s="764">
        <f>'O7 Amortization'!M324+'O7 Amortization'!M397+'O7 Amortization'!M470+'O7 Amortization'!M543 + 'O7 Amortization'!AH324+'O7 Amortization'!AH397+'O7 Amortization'!AH470+'O7 Amortization'!AH543</f>
        <v>0</v>
      </c>
      <c r="K13" s="764">
        <f>'O7 Amortization'!N324+'O7 Amortization'!N397+'O7 Amortization'!N470+'O7 Amortization'!N543 + 'O7 Amortization'!AI324+'O7 Amortization'!AI397+'O7 Amortization'!AI470+'O7 Amortization'!AI543</f>
        <v>0</v>
      </c>
      <c r="L13" s="764">
        <f>'O7 Amortization'!O324+'O7 Amortization'!O397+'O7 Amortization'!O470+'O7 Amortization'!O543 + 'O7 Amortization'!AJ324+'O7 Amortization'!AJ397+'O7 Amortization'!AJ470+'O7 Amortization'!AJ543</f>
        <v>0</v>
      </c>
      <c r="M13" s="764">
        <f>'O7 Amortization'!P324+'O7 Amortization'!P397+'O7 Amortization'!P470+'O7 Amortization'!P543 + 'O7 Amortization'!AK324+'O7 Amortization'!AK397+'O7 Amortization'!AK470+'O7 Amortization'!AK543</f>
        <v>0</v>
      </c>
      <c r="N13" s="764">
        <f>'O7 Amortization'!Q324+'O7 Amortization'!Q397+'O7 Amortization'!Q470+'O7 Amortization'!Q543 + 'O7 Amortization'!AL324+'O7 Amortization'!AL397+'O7 Amortization'!AL470+'O7 Amortization'!AL543</f>
        <v>0</v>
      </c>
      <c r="O13" s="764">
        <f>'O7 Amortization'!R324+'O7 Amortization'!R397+'O7 Amortization'!R470+'O7 Amortization'!R543 + 'O7 Amortization'!AM324+'O7 Amortization'!AM397+'O7 Amortization'!AM470+'O7 Amortization'!AM543</f>
        <v>0</v>
      </c>
      <c r="P13" s="764">
        <f>'O7 Amortization'!S324+'O7 Amortization'!S397+'O7 Amortization'!S470+'O7 Amortization'!S543 + 'O7 Amortization'!AN324+'O7 Amortization'!AN397+'O7 Amortization'!AN470+'O7 Amortization'!AN543</f>
        <v>0</v>
      </c>
      <c r="Q13" s="764">
        <f>'O7 Amortization'!T324+'O7 Amortization'!T397+'O7 Amortization'!T470+'O7 Amortization'!T543 + 'O7 Amortization'!AO324+'O7 Amortization'!AO397+'O7 Amortization'!AO470+'O7 Amortization'!AO543</f>
        <v>0</v>
      </c>
      <c r="R13" s="764">
        <f>'O7 Amortization'!U324+'O7 Amortization'!U397+'O7 Amortization'!U470+'O7 Amortization'!U543 + 'O7 Amortization'!AP324+'O7 Amortization'!AP397+'O7 Amortization'!AP470+'O7 Amortization'!AP543</f>
        <v>0</v>
      </c>
      <c r="S13" s="764">
        <f>'O7 Amortization'!V324+'O7 Amortization'!V397+'O7 Amortization'!V470+'O7 Amortization'!V543 + 'O7 Amortization'!AQ324+'O7 Amortization'!AQ397+'O7 Amortization'!AQ470+'O7 Amortization'!AQ543</f>
        <v>0</v>
      </c>
      <c r="T13" s="764">
        <f>'O7 Amortization'!W324+'O7 Amortization'!W397+'O7 Amortization'!W470+'O7 Amortization'!W543 + 'O7 Amortization'!AR324+'O7 Amortization'!AR397+'O7 Amortization'!AR470+'O7 Amortization'!AR543</f>
        <v>0</v>
      </c>
      <c r="U13" s="764">
        <f>'O7 Amortization'!X324+'O7 Amortization'!X397+'O7 Amortization'!X470+'O7 Amortization'!X543 + 'O7 Amortization'!AS324+'O7 Amortization'!AS397+'O7 Amortization'!AS470+'O7 Amortization'!AS543</f>
        <v>0</v>
      </c>
      <c r="V13" s="764">
        <f>'O7 Amortization'!Y324+'O7 Amortization'!Y397+'O7 Amortization'!Y470+'O7 Amortization'!Y543 + 'O7 Amortization'!AT324+'O7 Amortization'!AT397+'O7 Amortization'!AT470+'O7 Amortization'!AT543</f>
        <v>0</v>
      </c>
      <c r="W13" s="652">
        <f>'O7 Amortization'!Z324+'O7 Amortization'!Z397+'O7 Amortization'!Z470+'O7 Amortization'!Z543 + 'O7 Amortization'!AU324+'O7 Amortization'!AU397+'O7 Amortization'!AU470+'O7 Amortization'!AU543</f>
        <v>0</v>
      </c>
      <c r="X13" s="764"/>
    </row>
    <row r="14" spans="1:25" s="651" customFormat="1" ht="12.75" x14ac:dyDescent="0.2">
      <c r="A14" s="801"/>
      <c r="B14" s="760" t="s">
        <v>1280</v>
      </c>
      <c r="C14" s="765">
        <f t="shared" si="0"/>
        <v>0</v>
      </c>
      <c r="D14" s="764">
        <f>'O7 Amortization'!G307+'O7 Amortization'!G380+'O7 Amortization'!G453+'O7 Amortization'!G526+'O7 Amortization'!AB307+'O7 Amortization'!AB380+'O7 Amortization'!AB453+'O7 Amortization'!AB526</f>
        <v>0</v>
      </c>
      <c r="E14" s="764">
        <f>'O7 Amortization'!H307+'O7 Amortization'!H380+'O7 Amortization'!H453+'O7 Amortization'!H526+'O7 Amortization'!AC307+'O7 Amortization'!AC380+'O7 Amortization'!AC453+'O7 Amortization'!AC526</f>
        <v>0</v>
      </c>
      <c r="F14" s="764">
        <f>'O7 Amortization'!I307+'O7 Amortization'!I380+'O7 Amortization'!I453+'O7 Amortization'!I526+'O7 Amortization'!AD307+'O7 Amortization'!AD380+'O7 Amortization'!AD453+'O7 Amortization'!AD526</f>
        <v>0</v>
      </c>
      <c r="G14" s="764">
        <f>'O7 Amortization'!J307+'O7 Amortization'!J380+'O7 Amortization'!J453+'O7 Amortization'!J526+'O7 Amortization'!AE307+'O7 Amortization'!AE380+'O7 Amortization'!AE453+'O7 Amortization'!AE526</f>
        <v>0</v>
      </c>
      <c r="H14" s="764">
        <f>'O7 Amortization'!K307+'O7 Amortization'!K380+'O7 Amortization'!K453+'O7 Amortization'!K526+'O7 Amortization'!AF307+'O7 Amortization'!AF380+'O7 Amortization'!AF453+'O7 Amortization'!AF526</f>
        <v>0</v>
      </c>
      <c r="I14" s="764">
        <f>'O7 Amortization'!L307+'O7 Amortization'!L380+'O7 Amortization'!L453+'O7 Amortization'!L526+'O7 Amortization'!AG307+'O7 Amortization'!AG380+'O7 Amortization'!AG453+'O7 Amortization'!AG526</f>
        <v>0</v>
      </c>
      <c r="J14" s="764">
        <f>'O7 Amortization'!M307+'O7 Amortization'!M380+'O7 Amortization'!M453+'O7 Amortization'!M526+'O7 Amortization'!AH307+'O7 Amortization'!AH380+'O7 Amortization'!AH453+'O7 Amortization'!AH526</f>
        <v>0</v>
      </c>
      <c r="K14" s="764">
        <f>'O7 Amortization'!N307+'O7 Amortization'!N380+'O7 Amortization'!N453+'O7 Amortization'!N526+'O7 Amortization'!AI307+'O7 Amortization'!AI380+'O7 Amortization'!AI453+'O7 Amortization'!AI526</f>
        <v>0</v>
      </c>
      <c r="L14" s="764">
        <f>'O7 Amortization'!O307+'O7 Amortization'!O380+'O7 Amortization'!O453+'O7 Amortization'!O526+'O7 Amortization'!AJ307+'O7 Amortization'!AJ380+'O7 Amortization'!AJ453+'O7 Amortization'!AJ526</f>
        <v>0</v>
      </c>
      <c r="M14" s="764">
        <f>'O7 Amortization'!P307+'O7 Amortization'!P380+'O7 Amortization'!P453+'O7 Amortization'!P526+'O7 Amortization'!AK307+'O7 Amortization'!AK380+'O7 Amortization'!AK453+'O7 Amortization'!AK526</f>
        <v>0</v>
      </c>
      <c r="N14" s="764">
        <f>'O7 Amortization'!Q307+'O7 Amortization'!Q380+'O7 Amortization'!Q453+'O7 Amortization'!Q526+'O7 Amortization'!AL307+'O7 Amortization'!AL380+'O7 Amortization'!AL453+'O7 Amortization'!AL526</f>
        <v>0</v>
      </c>
      <c r="O14" s="764">
        <f>'O7 Amortization'!R307+'O7 Amortization'!R380+'O7 Amortization'!R453+'O7 Amortization'!R526+'O7 Amortization'!AM307+'O7 Amortization'!AM380+'O7 Amortization'!AM453+'O7 Amortization'!AM526</f>
        <v>0</v>
      </c>
      <c r="P14" s="764">
        <f>'O7 Amortization'!S307+'O7 Amortization'!S380+'O7 Amortization'!S453+'O7 Amortization'!S526+'O7 Amortization'!AN307+'O7 Amortization'!AN380+'O7 Amortization'!AN453+'O7 Amortization'!AN526</f>
        <v>0</v>
      </c>
      <c r="Q14" s="764">
        <f>'O7 Amortization'!T307+'O7 Amortization'!T380+'O7 Amortization'!T453+'O7 Amortization'!T526+'O7 Amortization'!AO307+'O7 Amortization'!AO380+'O7 Amortization'!AO453+'O7 Amortization'!AO526</f>
        <v>0</v>
      </c>
      <c r="R14" s="764">
        <f>'O7 Amortization'!U307+'O7 Amortization'!U380+'O7 Amortization'!U453+'O7 Amortization'!U526+'O7 Amortization'!AP307+'O7 Amortization'!AP380+'O7 Amortization'!AP453+'O7 Amortization'!AP526</f>
        <v>0</v>
      </c>
      <c r="S14" s="764">
        <f>'O7 Amortization'!V307+'O7 Amortization'!V380+'O7 Amortization'!V453+'O7 Amortization'!V526+'O7 Amortization'!AQ307+'O7 Amortization'!AQ380+'O7 Amortization'!AQ453+'O7 Amortization'!AQ526</f>
        <v>0</v>
      </c>
      <c r="T14" s="764">
        <f>'O7 Amortization'!W307+'O7 Amortization'!W380+'O7 Amortization'!W453+'O7 Amortization'!W526+'O7 Amortization'!AR307+'O7 Amortization'!AR380+'O7 Amortization'!AR453+'O7 Amortization'!AR526</f>
        <v>0</v>
      </c>
      <c r="U14" s="764">
        <f>'O7 Amortization'!X307+'O7 Amortization'!X380+'O7 Amortization'!X453+'O7 Amortization'!X526+'O7 Amortization'!AS307+'O7 Amortization'!AS380+'O7 Amortization'!AS453+'O7 Amortization'!AS526</f>
        <v>0</v>
      </c>
      <c r="V14" s="764">
        <f>'O7 Amortization'!Y307+'O7 Amortization'!Y380+'O7 Amortization'!Y453+'O7 Amortization'!Y526+'O7 Amortization'!AT307+'O7 Amortization'!AT380+'O7 Amortization'!AT453+'O7 Amortization'!AT526</f>
        <v>0</v>
      </c>
      <c r="W14" s="652">
        <f>'O7 Amortization'!Z307+'O7 Amortization'!Z380+'O7 Amortization'!Z453+'O7 Amortization'!Z526+'O7 Amortization'!AU307+'O7 Amortization'!AU380+'O7 Amortization'!AU453+'O7 Amortization'!AU526</f>
        <v>0</v>
      </c>
      <c r="X14" s="764"/>
    </row>
    <row r="15" spans="1:25" s="651" customFormat="1" ht="12.75" x14ac:dyDescent="0.2">
      <c r="A15" s="801"/>
      <c r="B15" s="760" t="s">
        <v>1281</v>
      </c>
      <c r="C15" s="765">
        <f t="shared" si="0"/>
        <v>0</v>
      </c>
      <c r="D15" s="764">
        <f>'O7 Amortization'!G310+'O7 Amortization'!G383+'O7 Amortization'!G456+'O7 Amortization'!G529+'O7 Amortization'!AB310+'O7 Amortization'!AB383+'O7 Amortization'!AB456+'O7 Amortization'!AB529</f>
        <v>0</v>
      </c>
      <c r="E15" s="764">
        <f>'O7 Amortization'!H310+'O7 Amortization'!H383+'O7 Amortization'!H456+'O7 Amortization'!H529+'O7 Amortization'!AC310+'O7 Amortization'!AC383+'O7 Amortization'!AC456+'O7 Amortization'!AC529</f>
        <v>0</v>
      </c>
      <c r="F15" s="764">
        <f>'O7 Amortization'!I310+'O7 Amortization'!I383+'O7 Amortization'!I456+'O7 Amortization'!I529+'O7 Amortization'!AD310+'O7 Amortization'!AD383+'O7 Amortization'!AD456+'O7 Amortization'!AD529</f>
        <v>0</v>
      </c>
      <c r="G15" s="764">
        <f>'O7 Amortization'!J310+'O7 Amortization'!J383+'O7 Amortization'!J456+'O7 Amortization'!J529+'O7 Amortization'!AE310+'O7 Amortization'!AE383+'O7 Amortization'!AE456+'O7 Amortization'!AE529</f>
        <v>0</v>
      </c>
      <c r="H15" s="764">
        <f>'O7 Amortization'!K310+'O7 Amortization'!K383+'O7 Amortization'!K456+'O7 Amortization'!K529+'O7 Amortization'!AF310+'O7 Amortization'!AF383+'O7 Amortization'!AF456+'O7 Amortization'!AF529</f>
        <v>0</v>
      </c>
      <c r="I15" s="764">
        <f>'O7 Amortization'!L310+'O7 Amortization'!L383+'O7 Amortization'!L456+'O7 Amortization'!L529+'O7 Amortization'!AG310+'O7 Amortization'!AG383+'O7 Amortization'!AG456+'O7 Amortization'!AG529</f>
        <v>0</v>
      </c>
      <c r="J15" s="764">
        <f>'O7 Amortization'!M310+'O7 Amortization'!M383+'O7 Amortization'!M456+'O7 Amortization'!M529+'O7 Amortization'!AH310+'O7 Amortization'!AH383+'O7 Amortization'!AH456+'O7 Amortization'!AH529</f>
        <v>0</v>
      </c>
      <c r="K15" s="764">
        <f>'O7 Amortization'!N310+'O7 Amortization'!N383+'O7 Amortization'!N456+'O7 Amortization'!N529+'O7 Amortization'!AI310+'O7 Amortization'!AI383+'O7 Amortization'!AI456+'O7 Amortization'!AI529</f>
        <v>0</v>
      </c>
      <c r="L15" s="764">
        <f>'O7 Amortization'!O310+'O7 Amortization'!O383+'O7 Amortization'!O456+'O7 Amortization'!O529+'O7 Amortization'!AJ310+'O7 Amortization'!AJ383+'O7 Amortization'!AJ456+'O7 Amortization'!AJ529</f>
        <v>0</v>
      </c>
      <c r="M15" s="764">
        <f>'O7 Amortization'!P310+'O7 Amortization'!P383+'O7 Amortization'!P456+'O7 Amortization'!P529+'O7 Amortization'!AK310+'O7 Amortization'!AK383+'O7 Amortization'!AK456+'O7 Amortization'!AK529</f>
        <v>0</v>
      </c>
      <c r="N15" s="764">
        <f>'O7 Amortization'!Q310+'O7 Amortization'!Q383+'O7 Amortization'!Q456+'O7 Amortization'!Q529+'O7 Amortization'!AL310+'O7 Amortization'!AL383+'O7 Amortization'!AL456+'O7 Amortization'!AL529</f>
        <v>0</v>
      </c>
      <c r="O15" s="764">
        <f>'O7 Amortization'!R310+'O7 Amortization'!R383+'O7 Amortization'!R456+'O7 Amortization'!R529+'O7 Amortization'!AM310+'O7 Amortization'!AM383+'O7 Amortization'!AM456+'O7 Amortization'!AM529</f>
        <v>0</v>
      </c>
      <c r="P15" s="764">
        <f>'O7 Amortization'!S310+'O7 Amortization'!S383+'O7 Amortization'!S456+'O7 Amortization'!S529+'O7 Amortization'!AN310+'O7 Amortization'!AN383+'O7 Amortization'!AN456+'O7 Amortization'!AN529</f>
        <v>0</v>
      </c>
      <c r="Q15" s="764">
        <f>'O7 Amortization'!T310+'O7 Amortization'!T383+'O7 Amortization'!T456+'O7 Amortization'!T529+'O7 Amortization'!AO310+'O7 Amortization'!AO383+'O7 Amortization'!AO456+'O7 Amortization'!AO529</f>
        <v>0</v>
      </c>
      <c r="R15" s="764">
        <f>'O7 Amortization'!U310+'O7 Amortization'!U383+'O7 Amortization'!U456+'O7 Amortization'!U529+'O7 Amortization'!AP310+'O7 Amortization'!AP383+'O7 Amortization'!AP456+'O7 Amortization'!AP529</f>
        <v>0</v>
      </c>
      <c r="S15" s="764">
        <f>'O7 Amortization'!V310+'O7 Amortization'!V383+'O7 Amortization'!V456+'O7 Amortization'!V529+'O7 Amortization'!AQ310+'O7 Amortization'!AQ383+'O7 Amortization'!AQ456+'O7 Amortization'!AQ529</f>
        <v>0</v>
      </c>
      <c r="T15" s="764">
        <f>'O7 Amortization'!W310+'O7 Amortization'!W383+'O7 Amortization'!W456+'O7 Amortization'!W529+'O7 Amortization'!AR310+'O7 Amortization'!AR383+'O7 Amortization'!AR456+'O7 Amortization'!AR529</f>
        <v>0</v>
      </c>
      <c r="U15" s="764">
        <f>'O7 Amortization'!X310+'O7 Amortization'!X383+'O7 Amortization'!X456+'O7 Amortization'!X529+'O7 Amortization'!AS310+'O7 Amortization'!AS383+'O7 Amortization'!AS456+'O7 Amortization'!AS529</f>
        <v>0</v>
      </c>
      <c r="V15" s="764">
        <f>'O7 Amortization'!Y310+'O7 Amortization'!Y383+'O7 Amortization'!Y456+'O7 Amortization'!Y529+'O7 Amortization'!AT310+'O7 Amortization'!AT383+'O7 Amortization'!AT456+'O7 Amortization'!AT529</f>
        <v>0</v>
      </c>
      <c r="W15" s="652">
        <f>'O7 Amortization'!Z310+'O7 Amortization'!Z383+'O7 Amortization'!Z456+'O7 Amortization'!Z529+'O7 Amortization'!AU310+'O7 Amortization'!AU383+'O7 Amortization'!AU456+'O7 Amortization'!AU529</f>
        <v>0</v>
      </c>
      <c r="X15" s="764"/>
    </row>
    <row r="16" spans="1:25" s="651" customFormat="1" ht="12.75" x14ac:dyDescent="0.2">
      <c r="A16" s="801"/>
      <c r="B16" s="760" t="s">
        <v>1282</v>
      </c>
      <c r="C16" s="765">
        <f t="shared" si="0"/>
        <v>0</v>
      </c>
      <c r="D16" s="764">
        <f>'O7 Amortization'!G313+'O7 Amortization'!G386+'O7 Amortization'!G459+'O7 Amortization'!G532+'O7 Amortization'!AB313+'O7 Amortization'!AB386+'O7 Amortization'!AB459+'O7 Amortization'!AB532</f>
        <v>0</v>
      </c>
      <c r="E16" s="764">
        <f>'O7 Amortization'!H313+'O7 Amortization'!H386+'O7 Amortization'!H459+'O7 Amortization'!H532+'O7 Amortization'!AC313+'O7 Amortization'!AC386+'O7 Amortization'!AC459+'O7 Amortization'!AC532</f>
        <v>0</v>
      </c>
      <c r="F16" s="764">
        <f>'O7 Amortization'!I313+'O7 Amortization'!I386+'O7 Amortization'!I459+'O7 Amortization'!I532+'O7 Amortization'!AD313+'O7 Amortization'!AD386+'O7 Amortization'!AD459+'O7 Amortization'!AD532</f>
        <v>0</v>
      </c>
      <c r="G16" s="764">
        <f>'O7 Amortization'!J313+'O7 Amortization'!J386+'O7 Amortization'!J459+'O7 Amortization'!J532+'O7 Amortization'!AE313+'O7 Amortization'!AE386+'O7 Amortization'!AE459+'O7 Amortization'!AE532</f>
        <v>0</v>
      </c>
      <c r="H16" s="764">
        <f>'O7 Amortization'!K313+'O7 Amortization'!K386+'O7 Amortization'!K459+'O7 Amortization'!K532+'O7 Amortization'!AF313+'O7 Amortization'!AF386+'O7 Amortization'!AF459+'O7 Amortization'!AF532</f>
        <v>0</v>
      </c>
      <c r="I16" s="764">
        <f>'O7 Amortization'!L313+'O7 Amortization'!L386+'O7 Amortization'!L459+'O7 Amortization'!L532+'O7 Amortization'!AG313+'O7 Amortization'!AG386+'O7 Amortization'!AG459+'O7 Amortization'!AG532</f>
        <v>0</v>
      </c>
      <c r="J16" s="764">
        <f>'O7 Amortization'!M313+'O7 Amortization'!M386+'O7 Amortization'!M459+'O7 Amortization'!M532+'O7 Amortization'!AH313+'O7 Amortization'!AH386+'O7 Amortization'!AH459+'O7 Amortization'!AH532</f>
        <v>0</v>
      </c>
      <c r="K16" s="764">
        <f>'O7 Amortization'!N313+'O7 Amortization'!N386+'O7 Amortization'!N459+'O7 Amortization'!N532+'O7 Amortization'!AI313+'O7 Amortization'!AI386+'O7 Amortization'!AI459+'O7 Amortization'!AI532</f>
        <v>0</v>
      </c>
      <c r="L16" s="764">
        <f>'O7 Amortization'!O313+'O7 Amortization'!O386+'O7 Amortization'!O459+'O7 Amortization'!O532+'O7 Amortization'!AJ313+'O7 Amortization'!AJ386+'O7 Amortization'!AJ459+'O7 Amortization'!AJ532</f>
        <v>0</v>
      </c>
      <c r="M16" s="764">
        <f>'O7 Amortization'!P313+'O7 Amortization'!P386+'O7 Amortization'!P459+'O7 Amortization'!P532+'O7 Amortization'!AK313+'O7 Amortization'!AK386+'O7 Amortization'!AK459+'O7 Amortization'!AK532</f>
        <v>0</v>
      </c>
      <c r="N16" s="764">
        <f>'O7 Amortization'!Q313+'O7 Amortization'!Q386+'O7 Amortization'!Q459+'O7 Amortization'!Q532+'O7 Amortization'!AL313+'O7 Amortization'!AL386+'O7 Amortization'!AL459+'O7 Amortization'!AL532</f>
        <v>0</v>
      </c>
      <c r="O16" s="764">
        <f>'O7 Amortization'!R313+'O7 Amortization'!R386+'O7 Amortization'!R459+'O7 Amortization'!R532+'O7 Amortization'!AM313+'O7 Amortization'!AM386+'O7 Amortization'!AM459+'O7 Amortization'!AM532</f>
        <v>0</v>
      </c>
      <c r="P16" s="764">
        <f>'O7 Amortization'!S313+'O7 Amortization'!S386+'O7 Amortization'!S459+'O7 Amortization'!S532+'O7 Amortization'!AN313+'O7 Amortization'!AN386+'O7 Amortization'!AN459+'O7 Amortization'!AN532</f>
        <v>0</v>
      </c>
      <c r="Q16" s="764">
        <f>'O7 Amortization'!T313+'O7 Amortization'!T386+'O7 Amortization'!T459+'O7 Amortization'!T532+'O7 Amortization'!AO313+'O7 Amortization'!AO386+'O7 Amortization'!AO459+'O7 Amortization'!AO532</f>
        <v>0</v>
      </c>
      <c r="R16" s="764">
        <f>'O7 Amortization'!U313+'O7 Amortization'!U386+'O7 Amortization'!U459+'O7 Amortization'!U532+'O7 Amortization'!AP313+'O7 Amortization'!AP386+'O7 Amortization'!AP459+'O7 Amortization'!AP532</f>
        <v>0</v>
      </c>
      <c r="S16" s="764">
        <f>'O7 Amortization'!V313+'O7 Amortization'!V386+'O7 Amortization'!V459+'O7 Amortization'!V532+'O7 Amortization'!AQ313+'O7 Amortization'!AQ386+'O7 Amortization'!AQ459+'O7 Amortization'!AQ532</f>
        <v>0</v>
      </c>
      <c r="T16" s="764">
        <f>'O7 Amortization'!W313+'O7 Amortization'!W386+'O7 Amortization'!W459+'O7 Amortization'!W532+'O7 Amortization'!AR313+'O7 Amortization'!AR386+'O7 Amortization'!AR459+'O7 Amortization'!AR532</f>
        <v>0</v>
      </c>
      <c r="U16" s="764">
        <f>'O7 Amortization'!X313+'O7 Amortization'!X386+'O7 Amortization'!X459+'O7 Amortization'!X532+'O7 Amortization'!AS313+'O7 Amortization'!AS386+'O7 Amortization'!AS459+'O7 Amortization'!AS532</f>
        <v>0</v>
      </c>
      <c r="V16" s="764">
        <f>'O7 Amortization'!Y313+'O7 Amortization'!Y386+'O7 Amortization'!Y459+'O7 Amortization'!Y532+'O7 Amortization'!AT313+'O7 Amortization'!AT386+'O7 Amortization'!AT459+'O7 Amortization'!AT532</f>
        <v>0</v>
      </c>
      <c r="W16" s="652">
        <f>'O7 Amortization'!Z313+'O7 Amortization'!Z386+'O7 Amortization'!Z459+'O7 Amortization'!Z532+'O7 Amortization'!AU313+'O7 Amortization'!AU386+'O7 Amortization'!AU459+'O7 Amortization'!AU532</f>
        <v>0</v>
      </c>
      <c r="X16" s="764"/>
    </row>
    <row r="17" spans="1:24" s="651" customFormat="1" ht="12.75" x14ac:dyDescent="0.2">
      <c r="A17" s="801"/>
      <c r="B17" s="760" t="s">
        <v>1283</v>
      </c>
      <c r="C17" s="765">
        <f t="shared" si="0"/>
        <v>0</v>
      </c>
      <c r="D17" s="764">
        <f>'O7 Amortization'!G316+'O7 Amortization'!G389+'O7 Amortization'!G462+'O7 Amortization'!G535+'O7 Amortization'!AB316+'O7 Amortization'!AB389+'O7 Amortization'!AB462+'O7 Amortization'!AB535</f>
        <v>0</v>
      </c>
      <c r="E17" s="764">
        <f>'O7 Amortization'!H316+'O7 Amortization'!H389+'O7 Amortization'!H462+'O7 Amortization'!H535+'O7 Amortization'!AC316+'O7 Amortization'!AC389+'O7 Amortization'!AC462+'O7 Amortization'!AC535</f>
        <v>0</v>
      </c>
      <c r="F17" s="764">
        <f>'O7 Amortization'!I316+'O7 Amortization'!I389+'O7 Amortization'!I462+'O7 Amortization'!I535+'O7 Amortization'!AD316+'O7 Amortization'!AD389+'O7 Amortization'!AD462+'O7 Amortization'!AD535</f>
        <v>0</v>
      </c>
      <c r="G17" s="764">
        <f>'O7 Amortization'!J316+'O7 Amortization'!J389+'O7 Amortization'!J462+'O7 Amortization'!J535+'O7 Amortization'!AE316+'O7 Amortization'!AE389+'O7 Amortization'!AE462+'O7 Amortization'!AE535</f>
        <v>0</v>
      </c>
      <c r="H17" s="764">
        <f>'O7 Amortization'!K316+'O7 Amortization'!K389+'O7 Amortization'!K462+'O7 Amortization'!K535+'O7 Amortization'!AF316+'O7 Amortization'!AF389+'O7 Amortization'!AF462+'O7 Amortization'!AF535</f>
        <v>0</v>
      </c>
      <c r="I17" s="764">
        <f>'O7 Amortization'!L316+'O7 Amortization'!L389+'O7 Amortization'!L462+'O7 Amortization'!L535+'O7 Amortization'!AG316+'O7 Amortization'!AG389+'O7 Amortization'!AG462+'O7 Amortization'!AG535</f>
        <v>0</v>
      </c>
      <c r="J17" s="764">
        <f>'O7 Amortization'!M316+'O7 Amortization'!M389+'O7 Amortization'!M462+'O7 Amortization'!M535+'O7 Amortization'!AH316+'O7 Amortization'!AH389+'O7 Amortization'!AH462+'O7 Amortization'!AH535</f>
        <v>0</v>
      </c>
      <c r="K17" s="764">
        <f>'O7 Amortization'!N316+'O7 Amortization'!N389+'O7 Amortization'!N462+'O7 Amortization'!N535+'O7 Amortization'!AI316+'O7 Amortization'!AI389+'O7 Amortization'!AI462+'O7 Amortization'!AI535</f>
        <v>0</v>
      </c>
      <c r="L17" s="764">
        <f>'O7 Amortization'!O316+'O7 Amortization'!O389+'O7 Amortization'!O462+'O7 Amortization'!O535+'O7 Amortization'!AJ316+'O7 Amortization'!AJ389+'O7 Amortization'!AJ462+'O7 Amortization'!AJ535</f>
        <v>0</v>
      </c>
      <c r="M17" s="764">
        <f>'O7 Amortization'!P316+'O7 Amortization'!P389+'O7 Amortization'!P462+'O7 Amortization'!P535+'O7 Amortization'!AK316+'O7 Amortization'!AK389+'O7 Amortization'!AK462+'O7 Amortization'!AK535</f>
        <v>0</v>
      </c>
      <c r="N17" s="764">
        <f>'O7 Amortization'!Q316+'O7 Amortization'!Q389+'O7 Amortization'!Q462+'O7 Amortization'!Q535+'O7 Amortization'!AL316+'O7 Amortization'!AL389+'O7 Amortization'!AL462+'O7 Amortization'!AL535</f>
        <v>0</v>
      </c>
      <c r="O17" s="764">
        <f>'O7 Amortization'!R316+'O7 Amortization'!R389+'O7 Amortization'!R462+'O7 Amortization'!R535+'O7 Amortization'!AM316+'O7 Amortization'!AM389+'O7 Amortization'!AM462+'O7 Amortization'!AM535</f>
        <v>0</v>
      </c>
      <c r="P17" s="764">
        <f>'O7 Amortization'!S316+'O7 Amortization'!S389+'O7 Amortization'!S462+'O7 Amortization'!S535+'O7 Amortization'!AN316+'O7 Amortization'!AN389+'O7 Amortization'!AN462+'O7 Amortization'!AN535</f>
        <v>0</v>
      </c>
      <c r="Q17" s="764">
        <f>'O7 Amortization'!T316+'O7 Amortization'!T389+'O7 Amortization'!T462+'O7 Amortization'!T535+'O7 Amortization'!AO316+'O7 Amortization'!AO389+'O7 Amortization'!AO462+'O7 Amortization'!AO535</f>
        <v>0</v>
      </c>
      <c r="R17" s="764">
        <f>'O7 Amortization'!U316+'O7 Amortization'!U389+'O7 Amortization'!U462+'O7 Amortization'!U535+'O7 Amortization'!AP316+'O7 Amortization'!AP389+'O7 Amortization'!AP462+'O7 Amortization'!AP535</f>
        <v>0</v>
      </c>
      <c r="S17" s="764">
        <f>'O7 Amortization'!V316+'O7 Amortization'!V389+'O7 Amortization'!V462+'O7 Amortization'!V535+'O7 Amortization'!AQ316+'O7 Amortization'!AQ389+'O7 Amortization'!AQ462+'O7 Amortization'!AQ535</f>
        <v>0</v>
      </c>
      <c r="T17" s="764">
        <f>'O7 Amortization'!W316+'O7 Amortization'!W389+'O7 Amortization'!W462+'O7 Amortization'!W535+'O7 Amortization'!AR316+'O7 Amortization'!AR389+'O7 Amortization'!AR462+'O7 Amortization'!AR535</f>
        <v>0</v>
      </c>
      <c r="U17" s="764">
        <f>'O7 Amortization'!X316+'O7 Amortization'!X389+'O7 Amortization'!X462+'O7 Amortization'!X535+'O7 Amortization'!AS316+'O7 Amortization'!AS389+'O7 Amortization'!AS462+'O7 Amortization'!AS535</f>
        <v>0</v>
      </c>
      <c r="V17" s="764">
        <f>'O7 Amortization'!Y316+'O7 Amortization'!Y389+'O7 Amortization'!Y462+'O7 Amortization'!Y535+'O7 Amortization'!AT316+'O7 Amortization'!AT389+'O7 Amortization'!AT462+'O7 Amortization'!AT535</f>
        <v>0</v>
      </c>
      <c r="W17" s="652">
        <f>'O7 Amortization'!Z316+'O7 Amortization'!Z389+'O7 Amortization'!Z462+'O7 Amortization'!Z535+'O7 Amortization'!AU316+'O7 Amortization'!AU389+'O7 Amortization'!AU462+'O7 Amortization'!AU535</f>
        <v>0</v>
      </c>
      <c r="X17" s="764"/>
    </row>
    <row r="18" spans="1:24" s="651" customFormat="1" ht="12.75" x14ac:dyDescent="0.2">
      <c r="A18" s="801"/>
      <c r="B18" s="760" t="s">
        <v>1362</v>
      </c>
      <c r="C18" s="765">
        <f t="shared" si="0"/>
        <v>25.57197661741607</v>
      </c>
      <c r="D18" s="764">
        <f t="shared" ref="D18:W18" si="1">IF(ISERROR(D41*(D65/D43)),0,D41*(D65/D43))</f>
        <v>8.9489311606040758</v>
      </c>
      <c r="E18" s="764">
        <f t="shared" si="1"/>
        <v>6.8697792119350742</v>
      </c>
      <c r="F18" s="764">
        <f t="shared" si="1"/>
        <v>7.6529354758330701</v>
      </c>
      <c r="G18" s="764">
        <f t="shared" si="1"/>
        <v>0</v>
      </c>
      <c r="H18" s="764">
        <f t="shared" si="1"/>
        <v>0</v>
      </c>
      <c r="I18" s="764">
        <f t="shared" si="1"/>
        <v>2.0204034173738052</v>
      </c>
      <c r="J18" s="764">
        <f t="shared" si="1"/>
        <v>5.8384054892561488E-2</v>
      </c>
      <c r="K18" s="764">
        <f t="shared" si="1"/>
        <v>0</v>
      </c>
      <c r="L18" s="764">
        <f t="shared" si="1"/>
        <v>2.1543296777484719E-2</v>
      </c>
      <c r="M18" s="764">
        <f t="shared" si="1"/>
        <v>0</v>
      </c>
      <c r="N18" s="764">
        <f t="shared" si="1"/>
        <v>0</v>
      </c>
      <c r="O18" s="764">
        <f t="shared" si="1"/>
        <v>0</v>
      </c>
      <c r="P18" s="764">
        <f t="shared" si="1"/>
        <v>0</v>
      </c>
      <c r="Q18" s="764">
        <f t="shared" si="1"/>
        <v>0</v>
      </c>
      <c r="R18" s="764">
        <f t="shared" si="1"/>
        <v>0</v>
      </c>
      <c r="S18" s="764">
        <f t="shared" si="1"/>
        <v>0</v>
      </c>
      <c r="T18" s="764">
        <f t="shared" si="1"/>
        <v>0</v>
      </c>
      <c r="U18" s="764">
        <f t="shared" si="1"/>
        <v>0</v>
      </c>
      <c r="V18" s="764">
        <f t="shared" si="1"/>
        <v>0</v>
      </c>
      <c r="W18" s="652">
        <f t="shared" si="1"/>
        <v>0</v>
      </c>
      <c r="X18" s="764"/>
    </row>
    <row r="19" spans="1:24" s="651" customFormat="1" ht="12.75" x14ac:dyDescent="0.2">
      <c r="A19" s="801"/>
      <c r="B19" s="760" t="s">
        <v>287</v>
      </c>
      <c r="C19" s="765">
        <f t="shared" si="0"/>
        <v>0</v>
      </c>
      <c r="D19" s="764">
        <f>'O4 Summary by Class &amp; Accounts'!E133</f>
        <v>0</v>
      </c>
      <c r="E19" s="764">
        <f>'O4 Summary by Class &amp; Accounts'!F133</f>
        <v>0</v>
      </c>
      <c r="F19" s="764">
        <f>'O4 Summary by Class &amp; Accounts'!G133</f>
        <v>0</v>
      </c>
      <c r="G19" s="764">
        <f>'O4 Summary by Class &amp; Accounts'!H133</f>
        <v>0</v>
      </c>
      <c r="H19" s="764">
        <f>'O4 Summary by Class &amp; Accounts'!I133</f>
        <v>0</v>
      </c>
      <c r="I19" s="764">
        <f>'O4 Summary by Class &amp; Accounts'!J133</f>
        <v>0</v>
      </c>
      <c r="J19" s="764">
        <f>'O4 Summary by Class &amp; Accounts'!K133</f>
        <v>0</v>
      </c>
      <c r="K19" s="764">
        <f>'O4 Summary by Class &amp; Accounts'!L133</f>
        <v>0</v>
      </c>
      <c r="L19" s="764">
        <f>'O4 Summary by Class &amp; Accounts'!M133</f>
        <v>0</v>
      </c>
      <c r="M19" s="764">
        <f>'O4 Summary by Class &amp; Accounts'!N133</f>
        <v>0</v>
      </c>
      <c r="N19" s="764">
        <f>'O4 Summary by Class &amp; Accounts'!O133</f>
        <v>0</v>
      </c>
      <c r="O19" s="764">
        <f>'O4 Summary by Class &amp; Accounts'!P133</f>
        <v>0</v>
      </c>
      <c r="P19" s="764">
        <f>'O4 Summary by Class &amp; Accounts'!Q133</f>
        <v>0</v>
      </c>
      <c r="Q19" s="764">
        <f>'O4 Summary by Class &amp; Accounts'!R133</f>
        <v>0</v>
      </c>
      <c r="R19" s="764">
        <f>'O4 Summary by Class &amp; Accounts'!S133</f>
        <v>0</v>
      </c>
      <c r="S19" s="764">
        <f>'O4 Summary by Class &amp; Accounts'!T133</f>
        <v>0</v>
      </c>
      <c r="T19" s="764">
        <f>'O4 Summary by Class &amp; Accounts'!U133</f>
        <v>0</v>
      </c>
      <c r="U19" s="764">
        <f>'O4 Summary by Class &amp; Accounts'!V133</f>
        <v>0</v>
      </c>
      <c r="V19" s="764">
        <f>'O4 Summary by Class &amp; Accounts'!W133</f>
        <v>0</v>
      </c>
      <c r="W19" s="652">
        <f>'O4 Summary by Class &amp; Accounts'!X133</f>
        <v>0</v>
      </c>
      <c r="X19" s="764"/>
    </row>
    <row r="20" spans="1:24" s="651" customFormat="1" ht="12.75" x14ac:dyDescent="0.2">
      <c r="A20" s="801"/>
      <c r="B20" s="760" t="s">
        <v>1442</v>
      </c>
      <c r="C20" s="765">
        <f t="shared" si="0"/>
        <v>0</v>
      </c>
      <c r="D20" s="764">
        <f>'O4 Summary by Class &amp; Accounts'!E136</f>
        <v>0</v>
      </c>
      <c r="E20" s="764">
        <f>'O4 Summary by Class &amp; Accounts'!F136</f>
        <v>0</v>
      </c>
      <c r="F20" s="764">
        <f>'O4 Summary by Class &amp; Accounts'!G136</f>
        <v>0</v>
      </c>
      <c r="G20" s="764">
        <f>'O4 Summary by Class &amp; Accounts'!H136</f>
        <v>0</v>
      </c>
      <c r="H20" s="764">
        <f>'O4 Summary by Class &amp; Accounts'!I136</f>
        <v>0</v>
      </c>
      <c r="I20" s="764">
        <f>'O4 Summary by Class &amp; Accounts'!J136</f>
        <v>0</v>
      </c>
      <c r="J20" s="764">
        <f>'O4 Summary by Class &amp; Accounts'!K136</f>
        <v>0</v>
      </c>
      <c r="K20" s="764">
        <f>'O4 Summary by Class &amp; Accounts'!L136</f>
        <v>0</v>
      </c>
      <c r="L20" s="764">
        <f>'O4 Summary by Class &amp; Accounts'!M136</f>
        <v>0</v>
      </c>
      <c r="M20" s="764">
        <f>'O4 Summary by Class &amp; Accounts'!N136</f>
        <v>0</v>
      </c>
      <c r="N20" s="764">
        <f>'O4 Summary by Class &amp; Accounts'!O136</f>
        <v>0</v>
      </c>
      <c r="O20" s="764">
        <f>'O4 Summary by Class &amp; Accounts'!P136</f>
        <v>0</v>
      </c>
      <c r="P20" s="764">
        <f>'O4 Summary by Class &amp; Accounts'!Q136</f>
        <v>0</v>
      </c>
      <c r="Q20" s="764">
        <f>'O4 Summary by Class &amp; Accounts'!R136</f>
        <v>0</v>
      </c>
      <c r="R20" s="764">
        <f>'O4 Summary by Class &amp; Accounts'!S136</f>
        <v>0</v>
      </c>
      <c r="S20" s="764">
        <f>'O4 Summary by Class &amp; Accounts'!T136</f>
        <v>0</v>
      </c>
      <c r="T20" s="764">
        <f>'O4 Summary by Class &amp; Accounts'!U136</f>
        <v>0</v>
      </c>
      <c r="U20" s="764">
        <f>'O4 Summary by Class &amp; Accounts'!V136</f>
        <v>0</v>
      </c>
      <c r="V20" s="764">
        <f>'O4 Summary by Class &amp; Accounts'!W136</f>
        <v>0</v>
      </c>
      <c r="W20" s="652">
        <f>'O4 Summary by Class &amp; Accounts'!X136</f>
        <v>0</v>
      </c>
      <c r="X20" s="764"/>
    </row>
    <row r="21" spans="1:24" s="651" customFormat="1" ht="12.75" x14ac:dyDescent="0.2">
      <c r="A21" s="801"/>
      <c r="B21" s="760" t="s">
        <v>1443</v>
      </c>
      <c r="C21" s="765">
        <f t="shared" si="0"/>
        <v>0</v>
      </c>
      <c r="D21" s="764">
        <f>'O4 Summary by Class &amp; Accounts'!E137</f>
        <v>0</v>
      </c>
      <c r="E21" s="764">
        <f>'O4 Summary by Class &amp; Accounts'!F137</f>
        <v>0</v>
      </c>
      <c r="F21" s="764">
        <f>'O4 Summary by Class &amp; Accounts'!G137</f>
        <v>0</v>
      </c>
      <c r="G21" s="764">
        <f>'O4 Summary by Class &amp; Accounts'!H137</f>
        <v>0</v>
      </c>
      <c r="H21" s="764">
        <f>'O4 Summary by Class &amp; Accounts'!I137</f>
        <v>0</v>
      </c>
      <c r="I21" s="764">
        <f>'O4 Summary by Class &amp; Accounts'!J137</f>
        <v>0</v>
      </c>
      <c r="J21" s="764">
        <f>'O4 Summary by Class &amp; Accounts'!K137</f>
        <v>0</v>
      </c>
      <c r="K21" s="764">
        <f>'O4 Summary by Class &amp; Accounts'!L137</f>
        <v>0</v>
      </c>
      <c r="L21" s="764">
        <f>'O4 Summary by Class &amp; Accounts'!M137</f>
        <v>0</v>
      </c>
      <c r="M21" s="764">
        <f>'O4 Summary by Class &amp; Accounts'!N137</f>
        <v>0</v>
      </c>
      <c r="N21" s="764">
        <f>'O4 Summary by Class &amp; Accounts'!O137</f>
        <v>0</v>
      </c>
      <c r="O21" s="764">
        <f>'O4 Summary by Class &amp; Accounts'!P137</f>
        <v>0</v>
      </c>
      <c r="P21" s="764">
        <f>'O4 Summary by Class &amp; Accounts'!Q137</f>
        <v>0</v>
      </c>
      <c r="Q21" s="764">
        <f>'O4 Summary by Class &amp; Accounts'!R137</f>
        <v>0</v>
      </c>
      <c r="R21" s="764">
        <f>'O4 Summary by Class &amp; Accounts'!S137</f>
        <v>0</v>
      </c>
      <c r="S21" s="764">
        <f>'O4 Summary by Class &amp; Accounts'!T137</f>
        <v>0</v>
      </c>
      <c r="T21" s="764">
        <f>'O4 Summary by Class &amp; Accounts'!U137</f>
        <v>0</v>
      </c>
      <c r="U21" s="764">
        <f>'O4 Summary by Class &amp; Accounts'!V137</f>
        <v>0</v>
      </c>
      <c r="V21" s="764">
        <f>'O4 Summary by Class &amp; Accounts'!W137</f>
        <v>0</v>
      </c>
      <c r="W21" s="652">
        <f>'O4 Summary by Class &amp; Accounts'!X137</f>
        <v>0</v>
      </c>
      <c r="X21" s="764"/>
    </row>
    <row r="22" spans="1:24" s="764" customFormat="1" ht="12.75" x14ac:dyDescent="0.2">
      <c r="A22" s="766"/>
      <c r="B22" s="760" t="s">
        <v>1444</v>
      </c>
      <c r="C22" s="765">
        <f t="shared" si="0"/>
        <v>0</v>
      </c>
      <c r="D22" s="764">
        <f>'O4 Summary by Class &amp; Accounts'!E156</f>
        <v>0</v>
      </c>
      <c r="E22" s="764">
        <f>'O4 Summary by Class &amp; Accounts'!F156</f>
        <v>0</v>
      </c>
      <c r="F22" s="764">
        <f>'O4 Summary by Class &amp; Accounts'!G156</f>
        <v>0</v>
      </c>
      <c r="G22" s="764">
        <f>'O4 Summary by Class &amp; Accounts'!H156</f>
        <v>0</v>
      </c>
      <c r="H22" s="764">
        <f>'O4 Summary by Class &amp; Accounts'!I156</f>
        <v>0</v>
      </c>
      <c r="I22" s="764">
        <f>'O4 Summary by Class &amp; Accounts'!J156</f>
        <v>0</v>
      </c>
      <c r="J22" s="764">
        <f>'O4 Summary by Class &amp; Accounts'!K156</f>
        <v>0</v>
      </c>
      <c r="K22" s="764">
        <f>'O4 Summary by Class &amp; Accounts'!L156</f>
        <v>0</v>
      </c>
      <c r="L22" s="764">
        <f>'O4 Summary by Class &amp; Accounts'!M156</f>
        <v>0</v>
      </c>
      <c r="M22" s="764">
        <f>'O4 Summary by Class &amp; Accounts'!N156</f>
        <v>0</v>
      </c>
      <c r="N22" s="764">
        <f>'O4 Summary by Class &amp; Accounts'!O156</f>
        <v>0</v>
      </c>
      <c r="O22" s="764">
        <f>'O4 Summary by Class &amp; Accounts'!P156</f>
        <v>0</v>
      </c>
      <c r="P22" s="764">
        <f>'O4 Summary by Class &amp; Accounts'!Q156</f>
        <v>0</v>
      </c>
      <c r="Q22" s="764">
        <f>'O4 Summary by Class &amp; Accounts'!R156</f>
        <v>0</v>
      </c>
      <c r="R22" s="764">
        <f>'O4 Summary by Class &amp; Accounts'!S156</f>
        <v>0</v>
      </c>
      <c r="S22" s="764">
        <f>'O4 Summary by Class &amp; Accounts'!T156</f>
        <v>0</v>
      </c>
      <c r="T22" s="764">
        <f>'O4 Summary by Class &amp; Accounts'!U156</f>
        <v>0</v>
      </c>
      <c r="U22" s="764">
        <f>'O4 Summary by Class &amp; Accounts'!V156</f>
        <v>0</v>
      </c>
      <c r="V22" s="764">
        <f>'O4 Summary by Class &amp; Accounts'!W156</f>
        <v>0</v>
      </c>
      <c r="W22" s="652">
        <f>'O4 Summary by Class &amp; Accounts'!X156</f>
        <v>0</v>
      </c>
    </row>
    <row r="23" spans="1:24" s="764" customFormat="1" ht="12.75" x14ac:dyDescent="0.2">
      <c r="A23" s="766"/>
      <c r="B23" s="760" t="s">
        <v>719</v>
      </c>
      <c r="C23" s="765">
        <f t="shared" si="0"/>
        <v>0</v>
      </c>
      <c r="D23" s="764">
        <f>IF(ISERROR(D79/D81*D75),0, D79/D81*D75)</f>
        <v>0</v>
      </c>
      <c r="E23" s="764">
        <f t="shared" ref="E23:W23" si="2">IF(ISERROR(E79/E81*E75),0, E79/E81*E75)</f>
        <v>0</v>
      </c>
      <c r="F23" s="764">
        <f t="shared" si="2"/>
        <v>0</v>
      </c>
      <c r="G23" s="764">
        <f t="shared" si="2"/>
        <v>0</v>
      </c>
      <c r="H23" s="764">
        <f t="shared" si="2"/>
        <v>0</v>
      </c>
      <c r="I23" s="764">
        <f t="shared" si="2"/>
        <v>0</v>
      </c>
      <c r="J23" s="764">
        <f t="shared" si="2"/>
        <v>0</v>
      </c>
      <c r="K23" s="764">
        <f t="shared" si="2"/>
        <v>0</v>
      </c>
      <c r="L23" s="764">
        <f t="shared" si="2"/>
        <v>0</v>
      </c>
      <c r="M23" s="764">
        <f t="shared" si="2"/>
        <v>0</v>
      </c>
      <c r="N23" s="764">
        <f t="shared" si="2"/>
        <v>0</v>
      </c>
      <c r="O23" s="764">
        <f t="shared" si="2"/>
        <v>0</v>
      </c>
      <c r="P23" s="764">
        <f t="shared" si="2"/>
        <v>0</v>
      </c>
      <c r="Q23" s="764">
        <f t="shared" si="2"/>
        <v>0</v>
      </c>
      <c r="R23" s="764">
        <f t="shared" si="2"/>
        <v>0</v>
      </c>
      <c r="S23" s="764">
        <f t="shared" si="2"/>
        <v>0</v>
      </c>
      <c r="T23" s="764">
        <f t="shared" si="2"/>
        <v>0</v>
      </c>
      <c r="U23" s="764">
        <f t="shared" si="2"/>
        <v>0</v>
      </c>
      <c r="V23" s="764">
        <f t="shared" si="2"/>
        <v>0</v>
      </c>
      <c r="W23" s="652">
        <f t="shared" si="2"/>
        <v>0</v>
      </c>
    </row>
    <row r="24" spans="1:24" s="764" customFormat="1" ht="12.75" x14ac:dyDescent="0.2">
      <c r="A24" s="766"/>
      <c r="B24" s="760" t="s">
        <v>1487</v>
      </c>
      <c r="C24" s="765">
        <f t="shared" si="0"/>
        <v>0</v>
      </c>
      <c r="D24" s="764">
        <f>IF(ISERROR(SUM(D19:D23)/D47*D45),0,SUM(D20:D22)/D47*D45)</f>
        <v>0</v>
      </c>
      <c r="E24" s="764">
        <f t="shared" ref="E24:W24" si="3">IF(ISERROR(SUM(E19:E23)/E47*E45),0,SUM(E20:E22)/E47*E45)</f>
        <v>0</v>
      </c>
      <c r="F24" s="764">
        <f t="shared" si="3"/>
        <v>0</v>
      </c>
      <c r="G24" s="764">
        <f t="shared" si="3"/>
        <v>0</v>
      </c>
      <c r="H24" s="764">
        <f t="shared" si="3"/>
        <v>0</v>
      </c>
      <c r="I24" s="764">
        <f t="shared" si="3"/>
        <v>0</v>
      </c>
      <c r="J24" s="764">
        <f t="shared" si="3"/>
        <v>0</v>
      </c>
      <c r="K24" s="764">
        <f t="shared" si="3"/>
        <v>0</v>
      </c>
      <c r="L24" s="764">
        <f t="shared" si="3"/>
        <v>0</v>
      </c>
      <c r="M24" s="764">
        <f t="shared" si="3"/>
        <v>0</v>
      </c>
      <c r="N24" s="764">
        <f t="shared" si="3"/>
        <v>0</v>
      </c>
      <c r="O24" s="764">
        <f t="shared" si="3"/>
        <v>0</v>
      </c>
      <c r="P24" s="764">
        <f t="shared" si="3"/>
        <v>0</v>
      </c>
      <c r="Q24" s="764">
        <f t="shared" si="3"/>
        <v>0</v>
      </c>
      <c r="R24" s="764">
        <f t="shared" si="3"/>
        <v>0</v>
      </c>
      <c r="S24" s="764">
        <f t="shared" si="3"/>
        <v>0</v>
      </c>
      <c r="T24" s="764">
        <f t="shared" si="3"/>
        <v>0</v>
      </c>
      <c r="U24" s="764">
        <f t="shared" si="3"/>
        <v>0</v>
      </c>
      <c r="V24" s="764">
        <f t="shared" si="3"/>
        <v>0</v>
      </c>
      <c r="W24" s="652">
        <f t="shared" si="3"/>
        <v>0</v>
      </c>
    </row>
    <row r="25" spans="1:24" s="764" customFormat="1" ht="12.75" x14ac:dyDescent="0.2">
      <c r="A25" s="766"/>
      <c r="B25" s="760" t="s">
        <v>1488</v>
      </c>
      <c r="C25" s="765">
        <f t="shared" si="0"/>
        <v>16.276851061226012</v>
      </c>
      <c r="D25" s="764">
        <f>IF(ISERROR('O4 Summary by Class &amp; Accounts'!E209*D67/(D39+D43)),0,'O4 Summary by Class &amp; Accounts'!E209*D67/(D39+D43))</f>
        <v>5.1396167892640081</v>
      </c>
      <c r="E25" s="764">
        <f>IF(ISERROR('O4 Summary by Class &amp; Accounts'!F209*E67/(E39+E43)),0,'O4 Summary by Class &amp; Accounts'!F209*E67/(E39+E43))</f>
        <v>4.385932700169616</v>
      </c>
      <c r="F25" s="764">
        <f>IF(ISERROR('O4 Summary by Class &amp; Accounts'!G209*F67/(F39+F43)),0,'O4 Summary by Class &amp; Accounts'!G209*F67/(F39+F43))</f>
        <v>5.2176870077021675</v>
      </c>
      <c r="G25" s="764">
        <f>IF(ISERROR('O4 Summary by Class &amp; Accounts'!H209*G67/(G39+G43)),0,'O4 Summary by Class &amp; Accounts'!H209*G67/(G39+G43))</f>
        <v>0</v>
      </c>
      <c r="H25" s="764">
        <f>IF(ISERROR('O4 Summary by Class &amp; Accounts'!I209*H67/(H39+H43)),0,'O4 Summary by Class &amp; Accounts'!I209*H67/(H39+H43))</f>
        <v>0</v>
      </c>
      <c r="I25" s="764">
        <f>IF(ISERROR('O4 Summary by Class &amp; Accounts'!J209*I67/(I39+I43)),0,'O4 Summary by Class &amp; Accounts'!J209*I67/(I39+I43))</f>
        <v>1.4855292132053195</v>
      </c>
      <c r="J25" s="764">
        <f>IF(ISERROR('O4 Summary by Class &amp; Accounts'!K209*J67/(J39+J43)),0,'O4 Summary by Class &amp; Accounts'!K209*J67/(J39+J43))</f>
        <v>3.5021363866101302E-2</v>
      </c>
      <c r="K25" s="764">
        <f>IF(ISERROR('O4 Summary by Class &amp; Accounts'!L209*K67/(K39+K43)),0,'O4 Summary by Class &amp; Accounts'!L209*K67/(K39+K43))</f>
        <v>0</v>
      </c>
      <c r="L25" s="764">
        <f>IF(ISERROR('O4 Summary by Class &amp; Accounts'!M209*L67/(L39+L43)),0,'O4 Summary by Class &amp; Accounts'!M209*L67/(L39+L43))</f>
        <v>1.3063987018801505E-2</v>
      </c>
      <c r="M25" s="764">
        <f>IF(ISERROR('O4 Summary by Class &amp; Accounts'!N209*M67/(M39+M43)),0,'O4 Summary by Class &amp; Accounts'!N209*M67/(M39+M43))</f>
        <v>0</v>
      </c>
      <c r="N25" s="764">
        <f>IF(ISERROR('O4 Summary by Class &amp; Accounts'!O209*N67/(N39+N43)),0,'O4 Summary by Class &amp; Accounts'!O209*N67/(N39+N43))</f>
        <v>0</v>
      </c>
      <c r="O25" s="764">
        <f>IF(ISERROR('O4 Summary by Class &amp; Accounts'!P209*O67/(O39+O43)),0,'O4 Summary by Class &amp; Accounts'!P209*O67/(O39+O43))</f>
        <v>0</v>
      </c>
      <c r="P25" s="764">
        <f>IF(ISERROR('O4 Summary by Class &amp; Accounts'!Q209*P67/(P39+P43)),0,'O4 Summary by Class &amp; Accounts'!Q209*P67/(P39+P43))</f>
        <v>0</v>
      </c>
      <c r="Q25" s="764">
        <f>IF(ISERROR('O4 Summary by Class &amp; Accounts'!R209*Q67/(Q39+Q43)),0,'O4 Summary by Class &amp; Accounts'!R209*Q67/(Q39+Q43))</f>
        <v>0</v>
      </c>
      <c r="R25" s="764">
        <f>IF(ISERROR('O4 Summary by Class &amp; Accounts'!S209*R67/(R39+R43)),0,'O4 Summary by Class &amp; Accounts'!S209*R67/(R39+R43))</f>
        <v>0</v>
      </c>
      <c r="S25" s="764">
        <f>IF(ISERROR('O4 Summary by Class &amp; Accounts'!T209*S67/(S39+S43)),0,'O4 Summary by Class &amp; Accounts'!T209*S67/(S39+S43))</f>
        <v>0</v>
      </c>
      <c r="T25" s="764">
        <f>IF(ISERROR('O4 Summary by Class &amp; Accounts'!U209*T67/(T39+T43)),0,'O4 Summary by Class &amp; Accounts'!U209*T67/(T39+T43))</f>
        <v>0</v>
      </c>
      <c r="U25" s="764">
        <f>IF(ISERROR('O4 Summary by Class &amp; Accounts'!V209*U67/(U39+U43)),0,'O4 Summary by Class &amp; Accounts'!V209*U67/(U39+U43))</f>
        <v>0</v>
      </c>
      <c r="V25" s="764">
        <f>IF(ISERROR('O4 Summary by Class &amp; Accounts'!W209*V67/(V39+V43)),0,'O4 Summary by Class &amp; Accounts'!W209*V67/(V39+V43))</f>
        <v>0</v>
      </c>
      <c r="W25" s="652">
        <f>IF(ISERROR('O4 Summary by Class &amp; Accounts'!X209*W67/(W39+W43)),0,'O4 Summary by Class &amp; Accounts'!X209*W67/(W39+W43))</f>
        <v>0</v>
      </c>
    </row>
    <row r="26" spans="1:24" s="764" customFormat="1" ht="12.75" x14ac:dyDescent="0.2">
      <c r="A26" s="766"/>
      <c r="B26" s="760" t="s">
        <v>1363</v>
      </c>
      <c r="C26" s="765">
        <f t="shared" si="0"/>
        <v>120.87544900146179</v>
      </c>
      <c r="D26" s="764">
        <f>IF(ISERROR('O4 Summary by Class &amp; Accounts'!E207*D67/(D39+D43)),0,'O4 Summary by Class &amp; Accounts'!E207*D67/(D39+D43))</f>
        <v>38.167916187281499</v>
      </c>
      <c r="E26" s="764">
        <f>IF(ISERROR('O4 Summary by Class &amp; Accounts'!F207*E67/(E39+E43)),0,'O4 Summary by Class &amp; Accounts'!F207*E67/(E39+E43))</f>
        <v>32.570893622421814</v>
      </c>
      <c r="F26" s="764">
        <f>IF(ISERROR('O4 Summary by Class &amp; Accounts'!G207*F67/(F39+F43)),0,'O4 Summary by Class &amp; Accounts'!G207*F67/(F39+F43))</f>
        <v>38.747682671096946</v>
      </c>
      <c r="G26" s="764">
        <f>IF(ISERROR('O4 Summary by Class &amp; Accounts'!H207*G67/(G39+G43)),0,'O4 Summary by Class &amp; Accounts'!H207*G67/(G39+G43))</f>
        <v>0</v>
      </c>
      <c r="H26" s="764">
        <f>IF(ISERROR('O4 Summary by Class &amp; Accounts'!I207*H67/(H39+H43)),0,'O4 Summary by Class &amp; Accounts'!I207*H67/(H39+H43))</f>
        <v>0</v>
      </c>
      <c r="I26" s="764">
        <f>IF(ISERROR('O4 Summary by Class &amp; Accounts'!J207*I67/(I39+I43)),0,'O4 Summary by Class &amp; Accounts'!J207*I67/(I39+I43))</f>
        <v>11.031864208595643</v>
      </c>
      <c r="J26" s="764">
        <f>IF(ISERROR('O4 Summary by Class &amp; Accounts'!K207*J67/(J39+J43)),0,'O4 Summary by Class &amp; Accounts'!K207*J67/(J39+J43))</f>
        <v>0.26007629276910693</v>
      </c>
      <c r="K26" s="764">
        <f>IF(ISERROR('O4 Summary by Class &amp; Accounts'!L207*K67/(K39+K43)),0,'O4 Summary by Class &amp; Accounts'!L207*K67/(K39+K43))</f>
        <v>0</v>
      </c>
      <c r="L26" s="764">
        <f>IF(ISERROR('O4 Summary by Class &amp; Accounts'!M207*L67/(L39+L43)),0,'O4 Summary by Class &amp; Accounts'!M207*L67/(L39+L43))</f>
        <v>9.7016019296791267E-2</v>
      </c>
      <c r="M26" s="764">
        <f>IF(ISERROR('O4 Summary by Class &amp; Accounts'!N207*M67/(M39+M43)),0,'O4 Summary by Class &amp; Accounts'!N207*M67/(M39+M43))</f>
        <v>0</v>
      </c>
      <c r="N26" s="764">
        <f>IF(ISERROR('O4 Summary by Class &amp; Accounts'!O207*N67/(N39+N43)),0,'O4 Summary by Class &amp; Accounts'!O207*N67/(N39+N43))</f>
        <v>0</v>
      </c>
      <c r="O26" s="764">
        <f>IF(ISERROR('O4 Summary by Class &amp; Accounts'!P207*O67/(O39+O43)),0,'O4 Summary by Class &amp; Accounts'!P207*O67/(O39+O43))</f>
        <v>0</v>
      </c>
      <c r="P26" s="764">
        <f>IF(ISERROR('O4 Summary by Class &amp; Accounts'!Q207*P67/(P39+P43)),0,'O4 Summary by Class &amp; Accounts'!Q207*P67/(P39+P43))</f>
        <v>0</v>
      </c>
      <c r="Q26" s="764">
        <f>IF(ISERROR('O4 Summary by Class &amp; Accounts'!R207*Q67/(Q39+Q43)),0,'O4 Summary by Class &amp; Accounts'!R207*Q67/(Q39+Q43))</f>
        <v>0</v>
      </c>
      <c r="R26" s="764">
        <f>IF(ISERROR('O4 Summary by Class &amp; Accounts'!S207*R67/(R39+R43)),0,'O4 Summary by Class &amp; Accounts'!S207*R67/(R39+R43))</f>
        <v>0</v>
      </c>
      <c r="S26" s="764">
        <f>IF(ISERROR('O4 Summary by Class &amp; Accounts'!T207*S67/(S39+S43)),0,'O4 Summary by Class &amp; Accounts'!T207*S67/(S39+S43))</f>
        <v>0</v>
      </c>
      <c r="T26" s="764">
        <f>IF(ISERROR('O4 Summary by Class &amp; Accounts'!U207*T67/(T39+T43)),0,'O4 Summary by Class &amp; Accounts'!U207*T67/(T39+T43))</f>
        <v>0</v>
      </c>
      <c r="U26" s="764">
        <f>IF(ISERROR('O4 Summary by Class &amp; Accounts'!V207*U67/(U39+U43)),0,'O4 Summary by Class &amp; Accounts'!V207*U67/(U39+U43))</f>
        <v>0</v>
      </c>
      <c r="V26" s="764">
        <f>IF(ISERROR('O4 Summary by Class &amp; Accounts'!W207*V67/(V39+V43)),0,'O4 Summary by Class &amp; Accounts'!W207*V67/(V39+V43))</f>
        <v>0</v>
      </c>
      <c r="W26" s="652">
        <f>IF(ISERROR('O4 Summary by Class &amp; Accounts'!X207*W67/(W39+W43)),0,'O4 Summary by Class &amp; Accounts'!X207*W67/(W39+W43))</f>
        <v>0</v>
      </c>
    </row>
    <row r="27" spans="1:24" s="764" customFormat="1" ht="12.75" x14ac:dyDescent="0.2">
      <c r="A27" s="766"/>
      <c r="B27" s="760" t="s">
        <v>1364</v>
      </c>
      <c r="C27" s="765">
        <f t="shared" si="0"/>
        <v>186.76213558725507</v>
      </c>
      <c r="D27" s="764">
        <f>IF(ISERROR(D67/(D39+D43)*'O1 Revenue to cost|RR'!D38),0,D67/(D39+D43)*'O1 Revenue to cost|RR'!D38)</f>
        <v>58.972451369887771</v>
      </c>
      <c r="E27" s="764">
        <f>IF(ISERROR(E67/(E39+E43)*'O1 Revenue to cost|RR'!E38),0,E67/(E39+E43)*'O1 Revenue to cost|RR'!E38)</f>
        <v>50.324608521911181</v>
      </c>
      <c r="F27" s="764">
        <f>IF(ISERROR(F67/(F39+F43)*'O1 Revenue to cost|RR'!F38),0,F67/(F39+F43)*'O1 Revenue to cost|RR'!F38)</f>
        <v>59.868236473924718</v>
      </c>
      <c r="G27" s="764">
        <f>IF(ISERROR(G67/(G39+G43)*'O1 Revenue to cost|RR'!G38),0,G67/(G39+G43)*'O1 Revenue to cost|RR'!G38)</f>
        <v>0</v>
      </c>
      <c r="H27" s="764">
        <f>IF(ISERROR(H67/(H39+H43)*'O1 Revenue to cost|RR'!H38),0,H67/(H39+H43)*'O1 Revenue to cost|RR'!H38)</f>
        <v>0</v>
      </c>
      <c r="I27" s="764">
        <f>IF(ISERROR(I67/(I39+I43)*'O1 Revenue to cost|RR'!I38),0,I67/(I39+I43)*'O1 Revenue to cost|RR'!I38)</f>
        <v>17.045103336749627</v>
      </c>
      <c r="J27" s="764">
        <f>IF(ISERROR(J67/(J39+J43)*'O1 Revenue to cost|RR'!J38),0,J67/(J39+J43)*'O1 Revenue to cost|RR'!J38)</f>
        <v>0.40183845648082916</v>
      </c>
      <c r="K27" s="764">
        <f>IF(ISERROR(K67/(K39+K43)*'O1 Revenue to cost|RR'!K38),0,K67/(K39+K43)*'O1 Revenue to cost|RR'!K38)</f>
        <v>0</v>
      </c>
      <c r="L27" s="764">
        <f>IF(ISERROR(L67/(L39+L43)*'O1 Revenue to cost|RR'!L38),0,L67/(L39+L43)*'O1 Revenue to cost|RR'!L38)</f>
        <v>0.14989742830096101</v>
      </c>
      <c r="M27" s="764">
        <f>IF(ISERROR(M67/(M39+M43)*'O1 Revenue to cost|RR'!M38),0,M67/(M39+M43)*'O1 Revenue to cost|RR'!M38)</f>
        <v>0</v>
      </c>
      <c r="N27" s="764">
        <f>IF(ISERROR(N67/(N39+N43)*'O1 Revenue to cost|RR'!N38),0,N67/(N39+N43)*'O1 Revenue to cost|RR'!N38)</f>
        <v>0</v>
      </c>
      <c r="O27" s="764">
        <f>IF(ISERROR(O67/(O39+O43)*'O1 Revenue to cost|RR'!O38),0,O67/(O39+O43)*'O1 Revenue to cost|RR'!O38)</f>
        <v>0</v>
      </c>
      <c r="P27" s="764">
        <f>IF(ISERROR(P67/(P39+P43)*'O1 Revenue to cost|RR'!P38),0,P67/(P39+P43)*'O1 Revenue to cost|RR'!P38)</f>
        <v>0</v>
      </c>
      <c r="Q27" s="764">
        <f>IF(ISERROR(Q67/(Q39+Q43)*'O1 Revenue to cost|RR'!Q38),0,Q67/(Q39+Q43)*'O1 Revenue to cost|RR'!Q38)</f>
        <v>0</v>
      </c>
      <c r="R27" s="764">
        <f>IF(ISERROR(R67/(R39+R43)*'O1 Revenue to cost|RR'!R38),0,R67/(R39+R43)*'O1 Revenue to cost|RR'!R38)</f>
        <v>0</v>
      </c>
      <c r="S27" s="764">
        <f>IF(ISERROR(S67/(S39+S43)*'O1 Revenue to cost|RR'!S38),0,S67/(S39+S43)*'O1 Revenue to cost|RR'!S38)</f>
        <v>0</v>
      </c>
      <c r="T27" s="764">
        <f>IF(ISERROR(T67/(T39+T43)*'O1 Revenue to cost|RR'!T38),0,T67/(T39+T43)*'O1 Revenue to cost|RR'!T38)</f>
        <v>0</v>
      </c>
      <c r="U27" s="764">
        <f>IF(ISERROR(U67/(U39+U43)*'O1 Revenue to cost|RR'!U38),0,U67/(U39+U43)*'O1 Revenue to cost|RR'!U38)</f>
        <v>0</v>
      </c>
      <c r="V27" s="764">
        <f>IF(ISERROR(V67/(V39+V43)*'O1 Revenue to cost|RR'!V38),0,V67/(V39+V43)*'O1 Revenue to cost|RR'!V38)</f>
        <v>0</v>
      </c>
      <c r="W27" s="652">
        <f>IF(ISERROR(W67/(W39+W43)*'O1 Revenue to cost|RR'!W38),0,W67/(W39+W43)*'O1 Revenue to cost|RR'!W38)</f>
        <v>0</v>
      </c>
    </row>
    <row r="28" spans="1:24" s="767" customFormat="1" ht="18.75" customHeight="1" x14ac:dyDescent="0.2">
      <c r="B28" s="878" t="s">
        <v>763</v>
      </c>
      <c r="C28" s="2170">
        <f>IF(SUM(C12:C27)=SUM(D28:W28), SUM(C12:C27), "Error - Please Revise")</f>
        <v>349.4864122673589</v>
      </c>
      <c r="D28" s="879">
        <f>SUM(D12:D27)</f>
        <v>111.22891550703736</v>
      </c>
      <c r="E28" s="879">
        <f t="shared" ref="E28:W28" si="4">SUM(E12:E27)</f>
        <v>94.151214056437681</v>
      </c>
      <c r="F28" s="879">
        <f t="shared" si="4"/>
        <v>111.48654162855689</v>
      </c>
      <c r="G28" s="879">
        <f t="shared" si="4"/>
        <v>0</v>
      </c>
      <c r="H28" s="879">
        <f t="shared" si="4"/>
        <v>0</v>
      </c>
      <c r="I28" s="879">
        <f t="shared" si="4"/>
        <v>31.582900175924394</v>
      </c>
      <c r="J28" s="879">
        <f t="shared" si="4"/>
        <v>0.75532016800859891</v>
      </c>
      <c r="K28" s="879">
        <f t="shared" si="4"/>
        <v>0</v>
      </c>
      <c r="L28" s="879">
        <f t="shared" si="4"/>
        <v>0.28152073139403849</v>
      </c>
      <c r="M28" s="879">
        <f t="shared" si="4"/>
        <v>0</v>
      </c>
      <c r="N28" s="879">
        <f t="shared" si="4"/>
        <v>0</v>
      </c>
      <c r="O28" s="879">
        <f t="shared" si="4"/>
        <v>0</v>
      </c>
      <c r="P28" s="879">
        <f t="shared" si="4"/>
        <v>0</v>
      </c>
      <c r="Q28" s="879">
        <f t="shared" si="4"/>
        <v>0</v>
      </c>
      <c r="R28" s="879">
        <f t="shared" si="4"/>
        <v>0</v>
      </c>
      <c r="S28" s="879">
        <f t="shared" si="4"/>
        <v>0</v>
      </c>
      <c r="T28" s="879">
        <f t="shared" si="4"/>
        <v>0</v>
      </c>
      <c r="U28" s="879">
        <f t="shared" si="4"/>
        <v>0</v>
      </c>
      <c r="V28" s="879">
        <f t="shared" si="4"/>
        <v>0</v>
      </c>
      <c r="W28" s="880">
        <f t="shared" si="4"/>
        <v>0</v>
      </c>
      <c r="X28" s="773"/>
    </row>
    <row r="29" spans="1:24" s="651" customFormat="1" ht="12.75" x14ac:dyDescent="0.2">
      <c r="A29" s="648"/>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786" customFormat="1" ht="12.75" x14ac:dyDescent="0.2">
      <c r="B30" s="782" t="s">
        <v>1365</v>
      </c>
      <c r="C30" s="768"/>
      <c r="D30" s="783">
        <f>IF('I6.1 Revenue'!D26=0,0,'I6.1 Revenue'!D26)</f>
        <v>0</v>
      </c>
      <c r="E30" s="783">
        <f>IF('I6.1 Revenue'!E26=0,0,'I6.1 Revenue'!E26)</f>
        <v>0</v>
      </c>
      <c r="F30" s="783">
        <f>IF('I6.1 Revenue'!F26=0,0,'I6.1 Revenue'!F26)</f>
        <v>212283.66798603014</v>
      </c>
      <c r="G30" s="783">
        <f>IF('I6.1 Revenue'!G26=0,0,'I6.1 Revenue'!G26)</f>
        <v>0</v>
      </c>
      <c r="H30" s="783">
        <f>IF('I6.1 Revenue'!H26=0,0,'I6.1 Revenue'!H26)</f>
        <v>0</v>
      </c>
      <c r="I30" s="783">
        <f>IF('I6.1 Revenue'!I26=0,0,'I6.1 Revenue'!I26)</f>
        <v>60000</v>
      </c>
      <c r="J30" s="783">
        <f>IF('I6.1 Revenue'!J26=0,0,'I6.1 Revenue'!J26)</f>
        <v>2474.7419388126632</v>
      </c>
      <c r="K30" s="783">
        <f>IF('I6.1 Revenue'!K26=0,0,'I6.1 Revenue'!K26)</f>
        <v>0</v>
      </c>
      <c r="L30" s="783">
        <f>IF('I6.1 Revenue'!L26=0,0,'I6.1 Revenue'!L26)</f>
        <v>0</v>
      </c>
      <c r="M30" s="783">
        <f>IF('I6.1 Revenue'!M26=0,0,'I6.1 Revenue'!M26)</f>
        <v>0</v>
      </c>
      <c r="N30" s="783">
        <f>IF('I6.1 Revenue'!N26=0,0,'I6.1 Revenue'!N26)</f>
        <v>0</v>
      </c>
      <c r="O30" s="783">
        <f>IF('I6.1 Revenue'!O26=0,0,'I6.1 Revenue'!O26)</f>
        <v>0</v>
      </c>
      <c r="P30" s="783">
        <f>IF('I6.1 Revenue'!P26=0,0,'I6.1 Revenue'!P26)</f>
        <v>0</v>
      </c>
      <c r="Q30" s="783">
        <f>IF('I6.1 Revenue'!Q26=0,0,'I6.1 Revenue'!Q26)</f>
        <v>0</v>
      </c>
      <c r="R30" s="783">
        <f>IF('I6.1 Revenue'!R26=0,0,'I6.1 Revenue'!R26)</f>
        <v>0</v>
      </c>
      <c r="S30" s="783">
        <f>IF('I6.1 Revenue'!S26=0,0,'I6.1 Revenue'!S26)</f>
        <v>0</v>
      </c>
      <c r="T30" s="783">
        <f>IF('I6.1 Revenue'!T26=0,0,'I6.1 Revenue'!T26)</f>
        <v>0</v>
      </c>
      <c r="U30" s="783">
        <f>IF('I6.1 Revenue'!U26=0,0,'I6.1 Revenue'!U26)</f>
        <v>0</v>
      </c>
      <c r="V30" s="783">
        <f>IF('I6.1 Revenue'!V26=0,0,'I6.1 Revenue'!V26)</f>
        <v>0</v>
      </c>
      <c r="W30" s="784">
        <f>IF('I6.1 Revenue'!W26=0,0,'I6.1 Revenue'!W26)</f>
        <v>0</v>
      </c>
      <c r="X30" s="785"/>
    </row>
    <row r="31" spans="1:24" s="786" customFormat="1" ht="12.75" x14ac:dyDescent="0.2">
      <c r="B31" s="782" t="s">
        <v>1366</v>
      </c>
      <c r="C31" s="768"/>
      <c r="D31" s="783">
        <f>IF('I6.1 Revenue'!D25=0,0,'I6.1 Revenue'!D25)</f>
        <v>73898698.101207584</v>
      </c>
      <c r="E31" s="783">
        <f>IF('I6.1 Revenue'!E25=0,0,'I6.1 Revenue'!E25)</f>
        <v>41865677.819095299</v>
      </c>
      <c r="F31" s="783">
        <f>IF('I6.1 Revenue'!F25=0,0,'I6.1 Revenue'!F25)</f>
        <v>82468048.959229335</v>
      </c>
      <c r="G31" s="783">
        <f>IF('I6.1 Revenue'!G25=0,0,'I6.1 Revenue'!G25)</f>
        <v>0</v>
      </c>
      <c r="H31" s="783">
        <f>IF('I6.1 Revenue'!H25=0,0,'I6.1 Revenue'!H25)</f>
        <v>0</v>
      </c>
      <c r="I31" s="783">
        <f>IF('I6.1 Revenue'!I25=0,0,'I6.1 Revenue'!I25)</f>
        <v>23308825.330262251</v>
      </c>
      <c r="J31" s="783">
        <f>IF('I6.1 Revenue'!J25=0,0,'I6.1 Revenue'!J25)</f>
        <v>886615.77344277513</v>
      </c>
      <c r="K31" s="783">
        <f>IF('I6.1 Revenue'!K25=0,0,'I6.1 Revenue'!K25)</f>
        <v>0</v>
      </c>
      <c r="L31" s="783">
        <f>IF('I6.1 Revenue'!L25=0,0,'I6.1 Revenue'!L25)</f>
        <v>251508.00000000023</v>
      </c>
      <c r="M31" s="783">
        <f>IF('I6.1 Revenue'!M25=0,0,'I6.1 Revenue'!M25)</f>
        <v>0</v>
      </c>
      <c r="N31" s="783">
        <f>IF('I6.1 Revenue'!N25=0,0,'I6.1 Revenue'!N25)</f>
        <v>0</v>
      </c>
      <c r="O31" s="783">
        <f>IF('I6.1 Revenue'!O25=0,0,'I6.1 Revenue'!O25)</f>
        <v>0</v>
      </c>
      <c r="P31" s="783">
        <f>IF('I6.1 Revenue'!P25=0,0,'I6.1 Revenue'!P25)</f>
        <v>0</v>
      </c>
      <c r="Q31" s="783">
        <f>IF('I6.1 Revenue'!Q25=0,0,'I6.1 Revenue'!Q25)</f>
        <v>0</v>
      </c>
      <c r="R31" s="783">
        <f>IF('I6.1 Revenue'!R25=0,0,'I6.1 Revenue'!R25)</f>
        <v>0</v>
      </c>
      <c r="S31" s="783">
        <f>IF('I6.1 Revenue'!S25=0,0,'I6.1 Revenue'!S25)</f>
        <v>0</v>
      </c>
      <c r="T31" s="783">
        <f>IF('I6.1 Revenue'!T25=0,0,'I6.1 Revenue'!T25)</f>
        <v>0</v>
      </c>
      <c r="U31" s="783">
        <f>IF('I6.1 Revenue'!U25=0,0,'I6.1 Revenue'!U25)</f>
        <v>0</v>
      </c>
      <c r="V31" s="783">
        <f>IF('I6.1 Revenue'!V25=0,0,'I6.1 Revenue'!V25)</f>
        <v>0</v>
      </c>
      <c r="W31" s="784">
        <f>IF('I6.1 Revenue'!W25=0,0,'I6.1 Revenue'!W25)</f>
        <v>0</v>
      </c>
      <c r="X31" s="785"/>
    </row>
    <row r="32" spans="1:24" s="786" customFormat="1" ht="12.75" x14ac:dyDescent="0.2">
      <c r="C32" s="768"/>
      <c r="D32" s="783"/>
      <c r="E32" s="783"/>
      <c r="F32" s="783"/>
      <c r="G32" s="783"/>
      <c r="H32" s="783"/>
      <c r="I32" s="783"/>
      <c r="J32" s="783"/>
      <c r="K32" s="783"/>
      <c r="L32" s="783"/>
      <c r="M32" s="783"/>
      <c r="N32" s="783"/>
      <c r="O32" s="783"/>
      <c r="P32" s="783"/>
      <c r="Q32" s="783"/>
      <c r="R32" s="783"/>
      <c r="S32" s="783"/>
      <c r="T32" s="783"/>
      <c r="U32" s="783"/>
      <c r="V32" s="783"/>
      <c r="W32" s="784"/>
      <c r="X32" s="785"/>
    </row>
    <row r="33" spans="1:24" s="787" customFormat="1" ht="12.75" x14ac:dyDescent="0.2">
      <c r="B33" s="787" t="s">
        <v>1453</v>
      </c>
      <c r="C33" s="805"/>
      <c r="D33" s="861">
        <f t="shared" ref="D33:W33" si="5">IF(ISERROR(D28/D30),0,D28/D30)</f>
        <v>0</v>
      </c>
      <c r="E33" s="861">
        <f t="shared" si="5"/>
        <v>0</v>
      </c>
      <c r="F33" s="861">
        <f t="shared" si="5"/>
        <v>5.2517719656084685E-4</v>
      </c>
      <c r="G33" s="861">
        <f t="shared" si="5"/>
        <v>0</v>
      </c>
      <c r="H33" s="861">
        <f t="shared" si="5"/>
        <v>0</v>
      </c>
      <c r="I33" s="861">
        <f t="shared" si="5"/>
        <v>5.2638166959873987E-4</v>
      </c>
      <c r="J33" s="861">
        <f t="shared" si="5"/>
        <v>3.0521168941396288E-4</v>
      </c>
      <c r="K33" s="861">
        <f t="shared" si="5"/>
        <v>0</v>
      </c>
      <c r="L33" s="861">
        <f t="shared" si="5"/>
        <v>0</v>
      </c>
      <c r="M33" s="861">
        <f t="shared" si="5"/>
        <v>0</v>
      </c>
      <c r="N33" s="861">
        <f t="shared" si="5"/>
        <v>0</v>
      </c>
      <c r="O33" s="861">
        <f t="shared" si="5"/>
        <v>0</v>
      </c>
      <c r="P33" s="861">
        <f t="shared" si="5"/>
        <v>0</v>
      </c>
      <c r="Q33" s="861">
        <f t="shared" si="5"/>
        <v>0</v>
      </c>
      <c r="R33" s="861">
        <f t="shared" si="5"/>
        <v>0</v>
      </c>
      <c r="S33" s="861">
        <f t="shared" si="5"/>
        <v>0</v>
      </c>
      <c r="T33" s="861">
        <f t="shared" si="5"/>
        <v>0</v>
      </c>
      <c r="U33" s="861">
        <f t="shared" si="5"/>
        <v>0</v>
      </c>
      <c r="V33" s="861">
        <f t="shared" si="5"/>
        <v>0</v>
      </c>
      <c r="W33" s="862">
        <f t="shared" si="5"/>
        <v>0</v>
      </c>
    </row>
    <row r="34" spans="1:24" s="809" customFormat="1" ht="12.75" x14ac:dyDescent="0.2">
      <c r="B34" s="787" t="s">
        <v>1454</v>
      </c>
      <c r="C34" s="863"/>
      <c r="D34" s="861">
        <f t="shared" ref="D34:W34" si="6">IF(ISERROR(D28/D31),0,D28/D31)</f>
        <v>1.5051539251030427E-6</v>
      </c>
      <c r="E34" s="861">
        <f t="shared" si="6"/>
        <v>2.24888784706346E-6</v>
      </c>
      <c r="F34" s="861">
        <f t="shared" si="6"/>
        <v>1.3518755813378556E-6</v>
      </c>
      <c r="G34" s="861">
        <f t="shared" si="6"/>
        <v>0</v>
      </c>
      <c r="H34" s="861">
        <f t="shared" si="6"/>
        <v>0</v>
      </c>
      <c r="I34" s="861">
        <f t="shared" si="6"/>
        <v>1.3549760542810266E-6</v>
      </c>
      <c r="J34" s="861">
        <f t="shared" si="6"/>
        <v>8.519137496005191E-7</v>
      </c>
      <c r="K34" s="861">
        <f t="shared" si="6"/>
        <v>0</v>
      </c>
      <c r="L34" s="861">
        <f t="shared" si="6"/>
        <v>1.1193311202587521E-6</v>
      </c>
      <c r="M34" s="861">
        <f t="shared" si="6"/>
        <v>0</v>
      </c>
      <c r="N34" s="861">
        <f t="shared" si="6"/>
        <v>0</v>
      </c>
      <c r="O34" s="861">
        <f t="shared" si="6"/>
        <v>0</v>
      </c>
      <c r="P34" s="861">
        <f t="shared" si="6"/>
        <v>0</v>
      </c>
      <c r="Q34" s="861">
        <f t="shared" si="6"/>
        <v>0</v>
      </c>
      <c r="R34" s="861">
        <f t="shared" si="6"/>
        <v>0</v>
      </c>
      <c r="S34" s="861">
        <f t="shared" si="6"/>
        <v>0</v>
      </c>
      <c r="T34" s="861">
        <f t="shared" si="6"/>
        <v>0</v>
      </c>
      <c r="U34" s="861">
        <f t="shared" si="6"/>
        <v>0</v>
      </c>
      <c r="V34" s="861">
        <f t="shared" si="6"/>
        <v>0</v>
      </c>
      <c r="W34" s="862">
        <f t="shared" si="6"/>
        <v>0</v>
      </c>
    </row>
    <row r="35" spans="1:24" s="651" customFormat="1" ht="12.75" x14ac:dyDescent="0.2">
      <c r="A35" s="648"/>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764"/>
    </row>
    <row r="37" spans="1:24" s="651" customFormat="1" ht="12.75" x14ac:dyDescent="0.2">
      <c r="B37" s="767" t="s">
        <v>349</v>
      </c>
      <c r="C37" s="765">
        <f>SUM(D37:W37)</f>
        <v>7196875.9800000004</v>
      </c>
      <c r="D37" s="764">
        <f>SUM('O4 Summary by Class &amp; Accounts'!E60:E73)+SUM('O4 Summary by Class &amp; Accounts'!E74:E76)+SUM('O4 Summary by Class &amp; Accounts'!E77) +SUM('O4 Summary by Class &amp; Accounts'!E79:E80)</f>
        <v>4037623.6974875103</v>
      </c>
      <c r="E37" s="764">
        <f>SUM('O4 Summary by Class &amp; Accounts'!F60:F73)+SUM('O4 Summary by Class &amp; Accounts'!F74:F76)+SUM('O4 Summary by Class &amp; Accounts'!F77) +SUM('O4 Summary by Class &amp; Accounts'!F79:F80)</f>
        <v>1491656.2714712024</v>
      </c>
      <c r="F37" s="764">
        <f>SUM('O4 Summary by Class &amp; Accounts'!G60:G73)+SUM('O4 Summary by Class &amp; Accounts'!G74:G76)+SUM('O4 Summary by Class &amp; Accounts'!G77) +SUM('O4 Summary by Class &amp; Accounts'!G79:G80)</f>
        <v>1195931.1595758605</v>
      </c>
      <c r="G37" s="764">
        <f>SUM('O4 Summary by Class &amp; Accounts'!H60:H73)+SUM('O4 Summary by Class &amp; Accounts'!H74:H76)+SUM('O4 Summary by Class &amp; Accounts'!H77) +SUM('O4 Summary by Class &amp; Accounts'!H79:H80)</f>
        <v>0</v>
      </c>
      <c r="H37" s="764">
        <f>SUM('O4 Summary by Class &amp; Accounts'!I60:I73)+SUM('O4 Summary by Class &amp; Accounts'!I74:I76)+SUM('O4 Summary by Class &amp; Accounts'!I77) +SUM('O4 Summary by Class &amp; Accounts'!I79:I80)</f>
        <v>0</v>
      </c>
      <c r="I37" s="764">
        <f>SUM('O4 Summary by Class &amp; Accounts'!J60:J73)+SUM('O4 Summary by Class &amp; Accounts'!J74:J76)+SUM('O4 Summary by Class &amp; Accounts'!J77) +SUM('O4 Summary by Class &amp; Accounts'!J79:J80)</f>
        <v>253917.05583512248</v>
      </c>
      <c r="J37" s="764">
        <f>SUM('O4 Summary by Class &amp; Accounts'!K60:K73)+SUM('O4 Summary by Class &amp; Accounts'!K74:K76)+SUM('O4 Summary by Class &amp; Accounts'!K77) +SUM('O4 Summary by Class &amp; Accounts'!K79:K80)</f>
        <v>208773.90300067066</v>
      </c>
      <c r="K37" s="764">
        <f>SUM('O4 Summary by Class &amp; Accounts'!L60:L73)+SUM('O4 Summary by Class &amp; Accounts'!L74:L76)+SUM('O4 Summary by Class &amp; Accounts'!L77) +SUM('O4 Summary by Class &amp; Accounts'!L79:L80)</f>
        <v>0</v>
      </c>
      <c r="L37" s="764">
        <f>SUM('O4 Summary by Class &amp; Accounts'!M60:M73)+SUM('O4 Summary by Class &amp; Accounts'!M74:M76)+SUM('O4 Summary by Class &amp; Accounts'!M77) +SUM('O4 Summary by Class &amp; Accounts'!M79:M80)</f>
        <v>8973.8926296336758</v>
      </c>
      <c r="M37" s="764">
        <f>SUM('O4 Summary by Class &amp; Accounts'!N60:N73)+SUM('O4 Summary by Class &amp; Accounts'!N74:N76)+SUM('O4 Summary by Class &amp; Accounts'!N77) +SUM('O4 Summary by Class &amp; Accounts'!N79:N80)</f>
        <v>0</v>
      </c>
      <c r="N37" s="764">
        <f>SUM('O4 Summary by Class &amp; Accounts'!O60:O73)+SUM('O4 Summary by Class &amp; Accounts'!O74:O76)+SUM('O4 Summary by Class &amp; Accounts'!O77) +SUM('O4 Summary by Class &amp; Accounts'!O79:O80)</f>
        <v>0</v>
      </c>
      <c r="O37" s="764">
        <f>SUM('O4 Summary by Class &amp; Accounts'!P60:P73)+SUM('O4 Summary by Class &amp; Accounts'!P74:P76)+SUM('O4 Summary by Class &amp; Accounts'!P77) +SUM('O4 Summary by Class &amp; Accounts'!P79:P80)</f>
        <v>0</v>
      </c>
      <c r="P37" s="764">
        <f>SUM('O4 Summary by Class &amp; Accounts'!Q60:Q73)+SUM('O4 Summary by Class &amp; Accounts'!Q74:Q76)+SUM('O4 Summary by Class &amp; Accounts'!Q77) +SUM('O4 Summary by Class &amp; Accounts'!Q79:Q80)</f>
        <v>0</v>
      </c>
      <c r="Q37" s="764">
        <f>SUM('O4 Summary by Class &amp; Accounts'!R60:R73)+SUM('O4 Summary by Class &amp; Accounts'!R74:R76)+SUM('O4 Summary by Class &amp; Accounts'!R77) +SUM('O4 Summary by Class &amp; Accounts'!R79:R80)</f>
        <v>0</v>
      </c>
      <c r="R37" s="764">
        <f>SUM('O4 Summary by Class &amp; Accounts'!S60:S73)+SUM('O4 Summary by Class &amp; Accounts'!S74:S76)+SUM('O4 Summary by Class &amp; Accounts'!S77) +SUM('O4 Summary by Class &amp; Accounts'!S79:S80)</f>
        <v>0</v>
      </c>
      <c r="S37" s="764">
        <f>SUM('O4 Summary by Class &amp; Accounts'!T60:T73)+SUM('O4 Summary by Class &amp; Accounts'!T74:T76)+SUM('O4 Summary by Class &amp; Accounts'!T77) +SUM('O4 Summary by Class &amp; Accounts'!T79:T80)</f>
        <v>0</v>
      </c>
      <c r="T37" s="764">
        <f>SUM('O4 Summary by Class &amp; Accounts'!U60:U73)+SUM('O4 Summary by Class &amp; Accounts'!U74:U76)+SUM('O4 Summary by Class &amp; Accounts'!U77) +SUM('O4 Summary by Class &amp; Accounts'!U79:U80)</f>
        <v>0</v>
      </c>
      <c r="U37" s="764">
        <f>SUM('O4 Summary by Class &amp; Accounts'!V60:V73)+SUM('O4 Summary by Class &amp; Accounts'!V74:V76)+SUM('O4 Summary by Class &amp; Accounts'!V77) +SUM('O4 Summary by Class &amp; Accounts'!V79:V80)</f>
        <v>0</v>
      </c>
      <c r="V37" s="764">
        <f>SUM('O4 Summary by Class &amp; Accounts'!W60:W73)+SUM('O4 Summary by Class &amp; Accounts'!W74:W76)+SUM('O4 Summary by Class &amp; Accounts'!W77) +SUM('O4 Summary by Class &amp; Accounts'!W79:W80)</f>
        <v>0</v>
      </c>
      <c r="W37" s="652">
        <f>SUM('O4 Summary by Class &amp; Accounts'!X60:X73)+SUM('O4 Summary by Class &amp; Accounts'!X74:X76)+SUM('O4 Summary by Class &amp; Accounts'!X77) +SUM('O4 Summary by Class &amp; Accounts'!X79:X80)</f>
        <v>0</v>
      </c>
      <c r="X37" s="764"/>
    </row>
    <row r="38" spans="1:24" s="651" customFormat="1" ht="12.75" x14ac:dyDescent="0.2">
      <c r="B38" s="767" t="s">
        <v>350</v>
      </c>
      <c r="C38" s="765">
        <f>SUM(D38:W38)</f>
        <v>-5426157.551556739</v>
      </c>
      <c r="D38" s="764">
        <f>'O7 Amortization'!AW80+'O7 Amortization'!AW151+'O7 Amortization'!AW222+'O7 Amortization'!AW293</f>
        <v>-3044207.2890168512</v>
      </c>
      <c r="E38" s="764">
        <f>'O7 Amortization'!AX80+'O7 Amortization'!AX151+'O7 Amortization'!AX222+'O7 Amortization'!AX293</f>
        <v>-1124649.3567852802</v>
      </c>
      <c r="F38" s="764">
        <f>'O7 Amortization'!AY80+'O7 Amortization'!AY151+'O7 Amortization'!AY222+'O7 Amortization'!AY293</f>
        <v>-901684.41289085045</v>
      </c>
      <c r="G38" s="764">
        <f>'O7 Amortization'!AZ80+'O7 Amortization'!AZ151+'O7 Amortization'!AZ222+'O7 Amortization'!AZ293</f>
        <v>0</v>
      </c>
      <c r="H38" s="764">
        <f>'O7 Amortization'!BA80+'O7 Amortization'!BA151+'O7 Amortization'!BA222+'O7 Amortization'!BA293</f>
        <v>0</v>
      </c>
      <c r="I38" s="764">
        <f>'O7 Amortization'!BB80+'O7 Amortization'!BB151+'O7 Amortization'!BB222+'O7 Amortization'!BB293</f>
        <v>-191443.33650012457</v>
      </c>
      <c r="J38" s="764">
        <f>'O7 Amortization'!BC80+'O7 Amortization'!BC151+'O7 Amortization'!BC222+'O7 Amortization'!BC293</f>
        <v>-157407.19910739147</v>
      </c>
      <c r="K38" s="764">
        <f>'O7 Amortization'!BD80+'O7 Amortization'!BD151+'O7 Amortization'!BD222+'O7 Amortization'!BD293</f>
        <v>0</v>
      </c>
      <c r="L38" s="764">
        <f>'O7 Amortization'!BE80+'O7 Amortization'!BE151+'O7 Amortization'!BE222+'O7 Amortization'!BE293</f>
        <v>-6765.9572562408011</v>
      </c>
      <c r="M38" s="764">
        <f>'O7 Amortization'!BF80+'O7 Amortization'!BF151+'O7 Amortization'!BF222+'O7 Amortization'!BF293</f>
        <v>0</v>
      </c>
      <c r="N38" s="764">
        <f>'O7 Amortization'!BG80+'O7 Amortization'!BG151+'O7 Amortization'!BG222+'O7 Amortization'!BG293</f>
        <v>0</v>
      </c>
      <c r="O38" s="764">
        <f>'O7 Amortization'!BH80+'O7 Amortization'!BH151+'O7 Amortization'!BH222+'O7 Amortization'!BH293</f>
        <v>0</v>
      </c>
      <c r="P38" s="764">
        <f>'O7 Amortization'!BI80+'O7 Amortization'!BI151+'O7 Amortization'!BI222+'O7 Amortization'!BI293</f>
        <v>0</v>
      </c>
      <c r="Q38" s="764">
        <f>'O7 Amortization'!BJ80+'O7 Amortization'!BJ151+'O7 Amortization'!BJ222+'O7 Amortization'!BJ293</f>
        <v>0</v>
      </c>
      <c r="R38" s="764">
        <f>'O7 Amortization'!BK80+'O7 Amortization'!BK151+'O7 Amortization'!BK222+'O7 Amortization'!BK293</f>
        <v>0</v>
      </c>
      <c r="S38" s="764">
        <f>'O7 Amortization'!BL80+'O7 Amortization'!BL151+'O7 Amortization'!BL222+'O7 Amortization'!BL293</f>
        <v>0</v>
      </c>
      <c r="T38" s="764">
        <f>'O7 Amortization'!BM80+'O7 Amortization'!BM151+'O7 Amortization'!BM222+'O7 Amortization'!BM293</f>
        <v>0</v>
      </c>
      <c r="U38" s="764">
        <f>'O7 Amortization'!BN80+'O7 Amortization'!BN151+'O7 Amortization'!BN222+'O7 Amortization'!BN293</f>
        <v>0</v>
      </c>
      <c r="V38" s="764">
        <f>'O7 Amortization'!BO80+'O7 Amortization'!BO151+'O7 Amortization'!BO222+'O7 Amortization'!BO293</f>
        <v>0</v>
      </c>
      <c r="W38" s="652">
        <f>'O7 Amortization'!BP80+'O7 Amortization'!BP151+'O7 Amortization'!BP222+'O7 Amortization'!BP293</f>
        <v>0</v>
      </c>
      <c r="X38" s="764"/>
    </row>
    <row r="39" spans="1:24" s="651" customFormat="1" ht="12.75" x14ac:dyDescent="0.2">
      <c r="B39" s="767" t="s">
        <v>351</v>
      </c>
      <c r="C39" s="765">
        <f>SUM(D39:W39)</f>
        <v>1770718.4284432612</v>
      </c>
      <c r="D39" s="764">
        <f>D37+D38</f>
        <v>993416.40847065905</v>
      </c>
      <c r="E39" s="764">
        <f t="shared" ref="E39:W39" si="7">E37+E38</f>
        <v>367006.91468592221</v>
      </c>
      <c r="F39" s="764">
        <f t="shared" si="7"/>
        <v>294246.74668501003</v>
      </c>
      <c r="G39" s="764">
        <f t="shared" si="7"/>
        <v>0</v>
      </c>
      <c r="H39" s="764">
        <f t="shared" si="7"/>
        <v>0</v>
      </c>
      <c r="I39" s="764">
        <f t="shared" si="7"/>
        <v>62473.719334997906</v>
      </c>
      <c r="J39" s="764">
        <f t="shared" si="7"/>
        <v>51366.703893279191</v>
      </c>
      <c r="K39" s="764">
        <f t="shared" si="7"/>
        <v>0</v>
      </c>
      <c r="L39" s="764">
        <f t="shared" si="7"/>
        <v>2207.9353733928747</v>
      </c>
      <c r="M39" s="764">
        <f t="shared" si="7"/>
        <v>0</v>
      </c>
      <c r="N39" s="764">
        <f t="shared" si="7"/>
        <v>0</v>
      </c>
      <c r="O39" s="764">
        <f t="shared" si="7"/>
        <v>0</v>
      </c>
      <c r="P39" s="764">
        <f t="shared" si="7"/>
        <v>0</v>
      </c>
      <c r="Q39" s="764">
        <f t="shared" si="7"/>
        <v>0</v>
      </c>
      <c r="R39" s="764">
        <f t="shared" si="7"/>
        <v>0</v>
      </c>
      <c r="S39" s="764">
        <f t="shared" si="7"/>
        <v>0</v>
      </c>
      <c r="T39" s="764">
        <f t="shared" si="7"/>
        <v>0</v>
      </c>
      <c r="U39" s="764">
        <f t="shared" si="7"/>
        <v>0</v>
      </c>
      <c r="V39" s="764">
        <f t="shared" si="7"/>
        <v>0</v>
      </c>
      <c r="W39" s="652">
        <f t="shared" si="7"/>
        <v>0</v>
      </c>
      <c r="X39" s="764"/>
    </row>
    <row r="40" spans="1:24" s="651" customFormat="1" ht="12.75" x14ac:dyDescent="0.2">
      <c r="B40" s="767"/>
      <c r="C40" s="765"/>
      <c r="D40" s="764"/>
      <c r="E40" s="764"/>
      <c r="F40" s="764"/>
      <c r="G40" s="764"/>
      <c r="H40" s="764"/>
      <c r="I40" s="764"/>
      <c r="J40" s="764"/>
      <c r="K40" s="764"/>
      <c r="L40" s="764"/>
      <c r="M40" s="764"/>
      <c r="N40" s="764"/>
      <c r="O40" s="764"/>
      <c r="P40" s="764"/>
      <c r="Q40" s="764"/>
      <c r="R40" s="764"/>
      <c r="S40" s="764"/>
      <c r="T40" s="764"/>
      <c r="U40" s="764"/>
      <c r="V40" s="764"/>
      <c r="W40" s="652"/>
      <c r="X40" s="764"/>
    </row>
    <row r="41" spans="1:24" s="651" customFormat="1" ht="12.75" x14ac:dyDescent="0.2">
      <c r="B41" s="767" t="s">
        <v>352</v>
      </c>
      <c r="C41" s="765">
        <f>SUM(D41:W41)</f>
        <v>156241.50298226948</v>
      </c>
      <c r="D41" s="764">
        <f>'O7 Amortization'!AW367+'O7 Amortization'!AW439+'O7 Amortization'!AW512+'O7 Amortization'!AW585</f>
        <v>87655.30998802578</v>
      </c>
      <c r="E41" s="764">
        <f>'O7 Amortization'!AX367+'O7 Amortization'!AX439+'O7 Amortization'!AX512+'O7 Amortization'!AX585</f>
        <v>32383.303315946378</v>
      </c>
      <c r="F41" s="764">
        <f>'O7 Amortization'!AY367+'O7 Amortization'!AY439+'O7 Amortization'!AY512+'O7 Amortization'!AY585</f>
        <v>25963.2210357279</v>
      </c>
      <c r="G41" s="764">
        <f>'O7 Amortization'!AZ367+'O7 Amortization'!AZ439+'O7 Amortization'!AZ512+'O7 Amortization'!AZ585</f>
        <v>0</v>
      </c>
      <c r="H41" s="764">
        <f>'O7 Amortization'!BA367+'O7 Amortization'!BA439+'O7 Amortization'!BA512+'O7 Amortization'!BA585</f>
        <v>0</v>
      </c>
      <c r="I41" s="764">
        <f>'O7 Amortization'!BB367+'O7 Amortization'!BB439+'O7 Amortization'!BB512+'O7 Amortization'!BB585</f>
        <v>5512.4449200960635</v>
      </c>
      <c r="J41" s="764">
        <f>'O7 Amortization'!BC367+'O7 Amortization'!BC439+'O7 Amortization'!BC512+'O7 Amortization'!BC585</f>
        <v>4532.4038484124794</v>
      </c>
      <c r="K41" s="764">
        <f>'O7 Amortization'!BD367+'O7 Amortization'!BD439+'O7 Amortization'!BD512+'O7 Amortization'!BD585</f>
        <v>0</v>
      </c>
      <c r="L41" s="764">
        <f>'O7 Amortization'!BE367+'O7 Amortization'!BE439+'O7 Amortization'!BE512+'O7 Amortization'!BE585</f>
        <v>194.81987406089445</v>
      </c>
      <c r="M41" s="764">
        <f>'O7 Amortization'!BF367+'O7 Amortization'!BF439+'O7 Amortization'!BF512+'O7 Amortization'!BF585</f>
        <v>0</v>
      </c>
      <c r="N41" s="764">
        <f>'O7 Amortization'!BG367+'O7 Amortization'!BG439+'O7 Amortization'!BG512+'O7 Amortization'!BG585</f>
        <v>0</v>
      </c>
      <c r="O41" s="764">
        <f>'O7 Amortization'!BH367+'O7 Amortization'!BH439+'O7 Amortization'!BH512+'O7 Amortization'!BH585</f>
        <v>0</v>
      </c>
      <c r="P41" s="764">
        <f>'O7 Amortization'!BI367+'O7 Amortization'!BI439+'O7 Amortization'!BI512+'O7 Amortization'!BI585</f>
        <v>0</v>
      </c>
      <c r="Q41" s="764">
        <f>'O7 Amortization'!BJ367+'O7 Amortization'!BJ439+'O7 Amortization'!BJ512+'O7 Amortization'!BJ585</f>
        <v>0</v>
      </c>
      <c r="R41" s="764">
        <f>'O7 Amortization'!BK367+'O7 Amortization'!BK439+'O7 Amortization'!BK512+'O7 Amortization'!BK585</f>
        <v>0</v>
      </c>
      <c r="S41" s="764">
        <f>'O7 Amortization'!BL367+'O7 Amortization'!BL439+'O7 Amortization'!BL512+'O7 Amortization'!BL585</f>
        <v>0</v>
      </c>
      <c r="T41" s="764">
        <f>'O7 Amortization'!BM367+'O7 Amortization'!BM439+'O7 Amortization'!BM512+'O7 Amortization'!BM585</f>
        <v>0</v>
      </c>
      <c r="U41" s="764">
        <f>'O7 Amortization'!BN367+'O7 Amortization'!BN439+'O7 Amortization'!BN512+'O7 Amortization'!BN585</f>
        <v>0</v>
      </c>
      <c r="V41" s="764">
        <f>'O7 Amortization'!BO367+'O7 Amortization'!BO439+'O7 Amortization'!BO512+'O7 Amortization'!BO585</f>
        <v>0</v>
      </c>
      <c r="W41" s="652">
        <f>'O7 Amortization'!BP367+'O7 Amortization'!BP439+'O7 Amortization'!BP512+'O7 Amortization'!BP585</f>
        <v>0</v>
      </c>
      <c r="X41" s="764"/>
    </row>
    <row r="42" spans="1:24" s="651" customFormat="1" ht="12.75" x14ac:dyDescent="0.2">
      <c r="B42" s="767"/>
      <c r="C42" s="765"/>
      <c r="D42" s="764"/>
      <c r="E42" s="764"/>
      <c r="F42" s="764"/>
      <c r="G42" s="764"/>
      <c r="H42" s="764"/>
      <c r="I42" s="764"/>
      <c r="J42" s="764"/>
      <c r="K42" s="764"/>
      <c r="L42" s="764"/>
      <c r="M42" s="764"/>
      <c r="N42" s="764"/>
      <c r="O42" s="764"/>
      <c r="P42" s="764"/>
      <c r="Q42" s="764"/>
      <c r="R42" s="764"/>
      <c r="S42" s="764"/>
      <c r="T42" s="764"/>
      <c r="U42" s="764"/>
      <c r="V42" s="764"/>
      <c r="W42" s="652"/>
      <c r="X42" s="764"/>
    </row>
    <row r="43" spans="1:24" s="651" customFormat="1" ht="12.75" x14ac:dyDescent="0.2">
      <c r="B43" s="878" t="s">
        <v>1200</v>
      </c>
      <c r="C43" s="886">
        <f>SUM(D43:W43)</f>
        <v>26602893.736707941</v>
      </c>
      <c r="D43" s="887">
        <f>'O6 Source Data for E2'!D102</f>
        <v>14007731.708088147</v>
      </c>
      <c r="E43" s="887">
        <f>'O6 Source Data for E2'!E102</f>
        <v>5752681.6994989533</v>
      </c>
      <c r="F43" s="887">
        <f>'O6 Source Data for E2'!F102</f>
        <v>4925366.5420806343</v>
      </c>
      <c r="G43" s="887">
        <f>'O6 Source Data for E2'!G102</f>
        <v>0</v>
      </c>
      <c r="H43" s="887">
        <f>'O6 Source Data for E2'!H102</f>
        <v>0</v>
      </c>
      <c r="I43" s="887">
        <f>'O6 Source Data for E2'!I102</f>
        <v>1127761.7966888468</v>
      </c>
      <c r="J43" s="887">
        <f>'O6 Source Data for E2'!J102</f>
        <v>756479.93591376301</v>
      </c>
      <c r="K43" s="887">
        <f>'O6 Source Data for E2'!K102</f>
        <v>0</v>
      </c>
      <c r="L43" s="887">
        <f>'O6 Source Data for E2'!L102</f>
        <v>32872.054437597617</v>
      </c>
      <c r="M43" s="887">
        <f>'O6 Source Data for E2'!M102</f>
        <v>0</v>
      </c>
      <c r="N43" s="887">
        <f>'O6 Source Data for E2'!N102</f>
        <v>0</v>
      </c>
      <c r="O43" s="887">
        <f>'O6 Source Data for E2'!O102</f>
        <v>0</v>
      </c>
      <c r="P43" s="887">
        <f>'O6 Source Data for E2'!P102</f>
        <v>0</v>
      </c>
      <c r="Q43" s="887">
        <f>'O6 Source Data for E2'!Q102</f>
        <v>0</v>
      </c>
      <c r="R43" s="887">
        <f>'O6 Source Data for E2'!R102</f>
        <v>0</v>
      </c>
      <c r="S43" s="887">
        <f>'O6 Source Data for E2'!S102</f>
        <v>0</v>
      </c>
      <c r="T43" s="887">
        <f>'O6 Source Data for E2'!T102</f>
        <v>0</v>
      </c>
      <c r="U43" s="887">
        <f>'O6 Source Data for E2'!U102</f>
        <v>0</v>
      </c>
      <c r="V43" s="887">
        <f>'O6 Source Data for E2'!V102</f>
        <v>0</v>
      </c>
      <c r="W43" s="888">
        <f>'O6 Source Data for E2'!W102</f>
        <v>0</v>
      </c>
      <c r="X43" s="764"/>
    </row>
    <row r="44" spans="1:24" s="651" customFormat="1" ht="12.75" x14ac:dyDescent="0.2">
      <c r="B44" s="767"/>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B45" s="878" t="s">
        <v>358</v>
      </c>
      <c r="C45" s="886">
        <f>SUM(D45:W45)</f>
        <v>1205452.0491835934</v>
      </c>
      <c r="D45" s="887">
        <f>SUM('O4 Summary by Class &amp; Accounts'!E174:E199) + 'O4 Summary by Class &amp; Accounts'!E208+ SUM('O4 Summary by Class &amp; Accounts'!E210:E213)</f>
        <v>796177.33979334147</v>
      </c>
      <c r="E45" s="887">
        <f>SUM('O4 Summary by Class &amp; Accounts'!F174:F199) + 'O4 Summary by Class &amp; Accounts'!F208+ SUM('O4 Summary by Class &amp; Accounts'!F210:F213)</f>
        <v>205293.9279219679</v>
      </c>
      <c r="F45" s="887">
        <f>SUM('O4 Summary by Class &amp; Accounts'!G174:G199) + 'O4 Summary by Class &amp; Accounts'!G208+ SUM('O4 Summary by Class &amp; Accounts'!G210:G213)</f>
        <v>140857.84992126122</v>
      </c>
      <c r="G45" s="887">
        <f>SUM('O4 Summary by Class &amp; Accounts'!H174:H199) + 'O4 Summary by Class &amp; Accounts'!H208+ SUM('O4 Summary by Class &amp; Accounts'!H210:H213)</f>
        <v>0</v>
      </c>
      <c r="H45" s="887">
        <f>SUM('O4 Summary by Class &amp; Accounts'!I174:I199) + 'O4 Summary by Class &amp; Accounts'!I208+ SUM('O4 Summary by Class &amp; Accounts'!I210:I213)</f>
        <v>0</v>
      </c>
      <c r="I45" s="887">
        <f>SUM('O4 Summary by Class &amp; Accounts'!J174:J199) + 'O4 Summary by Class &amp; Accounts'!J208+ SUM('O4 Summary by Class &amp; Accounts'!J210:J213)</f>
        <v>20747.061856122677</v>
      </c>
      <c r="J45" s="887">
        <f>SUM('O4 Summary by Class &amp; Accounts'!K174:K199) + 'O4 Summary by Class &amp; Accounts'!K208+ SUM('O4 Summary by Class &amp; Accounts'!K210:K213)</f>
        <v>40608.402417468038</v>
      </c>
      <c r="K45" s="887">
        <f>SUM('O4 Summary by Class &amp; Accounts'!L174:L199) + 'O4 Summary by Class &amp; Accounts'!L208+ SUM('O4 Summary by Class &amp; Accounts'!L210:L213)</f>
        <v>0</v>
      </c>
      <c r="L45" s="887">
        <f>SUM('O4 Summary by Class &amp; Accounts'!M174:M199) + 'O4 Summary by Class &amp; Accounts'!M208+ SUM('O4 Summary by Class &amp; Accounts'!M210:M213)</f>
        <v>1767.4672734318781</v>
      </c>
      <c r="M45" s="887">
        <f>SUM('O4 Summary by Class &amp; Accounts'!N174:N199) + 'O4 Summary by Class &amp; Accounts'!N208+ SUM('O4 Summary by Class &amp; Accounts'!N210:N213)</f>
        <v>0</v>
      </c>
      <c r="N45" s="887">
        <f>SUM('O4 Summary by Class &amp; Accounts'!O174:O199) + 'O4 Summary by Class &amp; Accounts'!O208+ SUM('O4 Summary by Class &amp; Accounts'!O210:O213)</f>
        <v>0</v>
      </c>
      <c r="O45" s="887">
        <f>SUM('O4 Summary by Class &amp; Accounts'!P174:P199) + 'O4 Summary by Class &amp; Accounts'!P208+ SUM('O4 Summary by Class &amp; Accounts'!P210:P213)</f>
        <v>0</v>
      </c>
      <c r="P45" s="887">
        <f>SUM('O4 Summary by Class &amp; Accounts'!Q174:Q199) + 'O4 Summary by Class &amp; Accounts'!Q208+ SUM('O4 Summary by Class &amp; Accounts'!Q210:Q213)</f>
        <v>0</v>
      </c>
      <c r="Q45" s="887">
        <f>SUM('O4 Summary by Class &amp; Accounts'!R174:R199) + 'O4 Summary by Class &amp; Accounts'!R208+ SUM('O4 Summary by Class &amp; Accounts'!R210:R213)</f>
        <v>0</v>
      </c>
      <c r="R45" s="887">
        <f>SUM('O4 Summary by Class &amp; Accounts'!S174:S199) + 'O4 Summary by Class &amp; Accounts'!S208+ SUM('O4 Summary by Class &amp; Accounts'!S210:S213)</f>
        <v>0</v>
      </c>
      <c r="S45" s="887">
        <f>SUM('O4 Summary by Class &amp; Accounts'!T174:T199) + 'O4 Summary by Class &amp; Accounts'!T208+ SUM('O4 Summary by Class &amp; Accounts'!T210:T213)</f>
        <v>0</v>
      </c>
      <c r="T45" s="887">
        <f>SUM('O4 Summary by Class &amp; Accounts'!U174:U199) + 'O4 Summary by Class &amp; Accounts'!U208+ SUM('O4 Summary by Class &amp; Accounts'!U210:U213)</f>
        <v>0</v>
      </c>
      <c r="U45" s="887">
        <f>SUM('O4 Summary by Class &amp; Accounts'!V174:V199) + 'O4 Summary by Class &amp; Accounts'!V208+ SUM('O4 Summary by Class &amp; Accounts'!V210:V213)</f>
        <v>0</v>
      </c>
      <c r="V45" s="887">
        <f>SUM('O4 Summary by Class &amp; Accounts'!W174:W199) + 'O4 Summary by Class &amp; Accounts'!W208+ SUM('O4 Summary by Class &amp; Accounts'!W210:W213)</f>
        <v>0</v>
      </c>
      <c r="W45" s="888">
        <f>SUM('O4 Summary by Class &amp; Accounts'!X174:X199) + 'O4 Summary by Class &amp; Accounts'!X208+ SUM('O4 Summary by Class &amp; Accounts'!X210:X213)</f>
        <v>0</v>
      </c>
      <c r="X45" s="764"/>
    </row>
    <row r="46" spans="1:24" s="651" customFormat="1" ht="12.75" x14ac:dyDescent="0.2">
      <c r="B46" s="767"/>
      <c r="C46" s="765"/>
      <c r="D46" s="764"/>
      <c r="E46" s="764"/>
      <c r="F46" s="764"/>
      <c r="G46" s="764"/>
      <c r="H46" s="764"/>
      <c r="I46" s="764"/>
      <c r="J46" s="764"/>
      <c r="K46" s="764"/>
      <c r="L46" s="764"/>
      <c r="M46" s="764"/>
      <c r="N46" s="764"/>
      <c r="O46" s="764"/>
      <c r="P46" s="764"/>
      <c r="Q46" s="764"/>
      <c r="R46" s="764"/>
      <c r="S46" s="764"/>
      <c r="T46" s="764"/>
      <c r="U46" s="764"/>
      <c r="V46" s="764"/>
      <c r="W46" s="652"/>
      <c r="X46" s="764"/>
    </row>
    <row r="47" spans="1:24" s="651" customFormat="1" ht="12.75" x14ac:dyDescent="0.2">
      <c r="B47" s="878" t="s">
        <v>353</v>
      </c>
      <c r="C47" s="886">
        <f>SUM(D47:W47)</f>
        <v>1794267.8794239224</v>
      </c>
      <c r="D47" s="887">
        <f>'O6 Source Data for E2'!D163</f>
        <v>1195727.2605796882</v>
      </c>
      <c r="E47" s="887">
        <f>'O6 Source Data for E2'!E163</f>
        <v>301823.90378294943</v>
      </c>
      <c r="F47" s="887">
        <f>'O6 Source Data for E2'!F163</f>
        <v>204278.14132646358</v>
      </c>
      <c r="G47" s="887">
        <f>'O6 Source Data for E2'!G163</f>
        <v>0</v>
      </c>
      <c r="H47" s="887">
        <f>'O6 Source Data for E2'!H163</f>
        <v>0</v>
      </c>
      <c r="I47" s="887">
        <f>'O6 Source Data for E2'!I163</f>
        <v>28900.155505180788</v>
      </c>
      <c r="J47" s="887">
        <f>'O6 Source Data for E2'!J163</f>
        <v>60887.666344352649</v>
      </c>
      <c r="K47" s="887">
        <f>'O6 Source Data for E2'!K163</f>
        <v>0</v>
      </c>
      <c r="L47" s="887">
        <f>'O6 Source Data for E2'!L163</f>
        <v>2650.7518852873754</v>
      </c>
      <c r="M47" s="887">
        <f>'O6 Source Data for E2'!M163</f>
        <v>0</v>
      </c>
      <c r="N47" s="887">
        <f>'O6 Source Data for E2'!N163</f>
        <v>0</v>
      </c>
      <c r="O47" s="887">
        <f>'O6 Source Data for E2'!O163</f>
        <v>0</v>
      </c>
      <c r="P47" s="887">
        <f>'O6 Source Data for E2'!P163</f>
        <v>0</v>
      </c>
      <c r="Q47" s="887">
        <f>'O6 Source Data for E2'!Q163</f>
        <v>0</v>
      </c>
      <c r="R47" s="887">
        <f>'O6 Source Data for E2'!R163</f>
        <v>0</v>
      </c>
      <c r="S47" s="887">
        <f>'O6 Source Data for E2'!S163</f>
        <v>0</v>
      </c>
      <c r="T47" s="887">
        <f>'O6 Source Data for E2'!T163</f>
        <v>0</v>
      </c>
      <c r="U47" s="887">
        <f>'O6 Source Data for E2'!U163</f>
        <v>0</v>
      </c>
      <c r="V47" s="887">
        <f>'O6 Source Data for E2'!V163</f>
        <v>0</v>
      </c>
      <c r="W47" s="888">
        <f>'O6 Source Data for E2'!W163</f>
        <v>0</v>
      </c>
      <c r="X47" s="764"/>
    </row>
    <row r="48" spans="1:24" s="651" customFormat="1" ht="12.75" x14ac:dyDescent="0.2">
      <c r="B48" s="767"/>
      <c r="C48" s="765"/>
      <c r="D48" s="764"/>
      <c r="E48" s="764"/>
      <c r="F48" s="764"/>
      <c r="G48" s="764"/>
      <c r="H48" s="764"/>
      <c r="I48" s="764"/>
      <c r="J48" s="764"/>
      <c r="K48" s="764"/>
      <c r="L48" s="764"/>
      <c r="M48" s="764"/>
      <c r="N48" s="764"/>
      <c r="O48" s="764"/>
      <c r="P48" s="764"/>
      <c r="Q48" s="764"/>
      <c r="R48" s="764"/>
      <c r="S48" s="764"/>
      <c r="T48" s="764"/>
      <c r="U48" s="764"/>
      <c r="V48" s="764"/>
      <c r="W48" s="652"/>
      <c r="X48" s="764"/>
    </row>
    <row r="49" spans="1:24" s="651" customFormat="1" ht="12.75" x14ac:dyDescent="0.2">
      <c r="B49" s="767" t="s">
        <v>716</v>
      </c>
      <c r="C49" s="765"/>
      <c r="D49" s="764"/>
      <c r="E49" s="764"/>
      <c r="F49" s="764"/>
      <c r="G49" s="764"/>
      <c r="H49" s="764"/>
      <c r="I49" s="764"/>
      <c r="J49" s="764"/>
      <c r="K49" s="764"/>
      <c r="L49" s="764"/>
      <c r="M49" s="764"/>
      <c r="N49" s="764"/>
      <c r="O49" s="764"/>
      <c r="P49" s="764"/>
      <c r="Q49" s="764"/>
      <c r="R49" s="764"/>
      <c r="S49" s="764"/>
      <c r="T49" s="764"/>
      <c r="U49" s="764"/>
      <c r="V49" s="764"/>
      <c r="W49" s="652"/>
      <c r="X49" s="764"/>
    </row>
    <row r="50" spans="1:24" s="651" customFormat="1" ht="12.75" x14ac:dyDescent="0.2">
      <c r="A50" s="801"/>
      <c r="B50" s="760" t="s">
        <v>1038</v>
      </c>
      <c r="C50" s="765">
        <f>SUM(D50:W50)</f>
        <v>0</v>
      </c>
      <c r="D50" s="764">
        <f>'O4 Summary by Class &amp; Accounts'!E35</f>
        <v>0</v>
      </c>
      <c r="E50" s="764">
        <f>'O4 Summary by Class &amp; Accounts'!F35</f>
        <v>0</v>
      </c>
      <c r="F50" s="764">
        <f>'O4 Summary by Class &amp; Accounts'!G35</f>
        <v>0</v>
      </c>
      <c r="G50" s="764">
        <f>'O4 Summary by Class &amp; Accounts'!H35</f>
        <v>0</v>
      </c>
      <c r="H50" s="764">
        <f>'O4 Summary by Class &amp; Accounts'!I35</f>
        <v>0</v>
      </c>
      <c r="I50" s="764">
        <f>'O4 Summary by Class &amp; Accounts'!J35</f>
        <v>0</v>
      </c>
      <c r="J50" s="764">
        <f>'O4 Summary by Class &amp; Accounts'!K35</f>
        <v>0</v>
      </c>
      <c r="K50" s="764">
        <f>'O4 Summary by Class &amp; Accounts'!L35</f>
        <v>0</v>
      </c>
      <c r="L50" s="764">
        <f>'O4 Summary by Class &amp; Accounts'!M35</f>
        <v>0</v>
      </c>
      <c r="M50" s="764">
        <f>'O4 Summary by Class &amp; Accounts'!N35</f>
        <v>0</v>
      </c>
      <c r="N50" s="764">
        <f>'O4 Summary by Class &amp; Accounts'!O35</f>
        <v>0</v>
      </c>
      <c r="O50" s="764">
        <f>'O4 Summary by Class &amp; Accounts'!P35</f>
        <v>0</v>
      </c>
      <c r="P50" s="764">
        <f>'O4 Summary by Class &amp; Accounts'!Q35</f>
        <v>0</v>
      </c>
      <c r="Q50" s="764">
        <f>'O4 Summary by Class &amp; Accounts'!R35</f>
        <v>0</v>
      </c>
      <c r="R50" s="764">
        <f>'O4 Summary by Class &amp; Accounts'!S35</f>
        <v>0</v>
      </c>
      <c r="S50" s="764">
        <f>'O4 Summary by Class &amp; Accounts'!T35</f>
        <v>0</v>
      </c>
      <c r="T50" s="764">
        <f>'O4 Summary by Class &amp; Accounts'!U35</f>
        <v>0</v>
      </c>
      <c r="U50" s="764">
        <f>'O4 Summary by Class &amp; Accounts'!V35</f>
        <v>0</v>
      </c>
      <c r="V50" s="764">
        <f>'O4 Summary by Class &amp; Accounts'!W35</f>
        <v>0</v>
      </c>
      <c r="W50" s="652">
        <f>'O4 Summary by Class &amp; Accounts'!X35</f>
        <v>0</v>
      </c>
      <c r="X50" s="764"/>
    </row>
    <row r="51" spans="1:24" s="651" customFormat="1" ht="12.75" x14ac:dyDescent="0.2">
      <c r="A51" s="766"/>
      <c r="B51" s="760" t="s">
        <v>1039</v>
      </c>
      <c r="C51" s="765">
        <f t="shared" ref="C51:C63" si="8">SUM(D51:W51)</f>
        <v>0</v>
      </c>
      <c r="D51" s="764">
        <f>'O4 Summary by Class &amp; Accounts'!E40</f>
        <v>0</v>
      </c>
      <c r="E51" s="764">
        <f>'O4 Summary by Class &amp; Accounts'!F40</f>
        <v>0</v>
      </c>
      <c r="F51" s="764">
        <f>'O4 Summary by Class &amp; Accounts'!G40</f>
        <v>0</v>
      </c>
      <c r="G51" s="764">
        <f>'O4 Summary by Class &amp; Accounts'!H40</f>
        <v>0</v>
      </c>
      <c r="H51" s="764">
        <f>'O4 Summary by Class &amp; Accounts'!I40</f>
        <v>0</v>
      </c>
      <c r="I51" s="764">
        <f>'O4 Summary by Class &amp; Accounts'!J40</f>
        <v>0</v>
      </c>
      <c r="J51" s="764">
        <f>'O4 Summary by Class &amp; Accounts'!K40</f>
        <v>0</v>
      </c>
      <c r="K51" s="764">
        <f>'O4 Summary by Class &amp; Accounts'!L40</f>
        <v>0</v>
      </c>
      <c r="L51" s="764">
        <f>'O4 Summary by Class &amp; Accounts'!M40</f>
        <v>0</v>
      </c>
      <c r="M51" s="764">
        <f>'O4 Summary by Class &amp; Accounts'!N40</f>
        <v>0</v>
      </c>
      <c r="N51" s="764">
        <f>'O4 Summary by Class &amp; Accounts'!O40</f>
        <v>0</v>
      </c>
      <c r="O51" s="764">
        <f>'O4 Summary by Class &amp; Accounts'!P40</f>
        <v>0</v>
      </c>
      <c r="P51" s="764">
        <f>'O4 Summary by Class &amp; Accounts'!Q40</f>
        <v>0</v>
      </c>
      <c r="Q51" s="764">
        <f>'O4 Summary by Class &amp; Accounts'!R40</f>
        <v>0</v>
      </c>
      <c r="R51" s="764">
        <f>'O4 Summary by Class &amp; Accounts'!S40</f>
        <v>0</v>
      </c>
      <c r="S51" s="764">
        <f>'O4 Summary by Class &amp; Accounts'!T40</f>
        <v>0</v>
      </c>
      <c r="T51" s="764">
        <f>'O4 Summary by Class &amp; Accounts'!U40</f>
        <v>0</v>
      </c>
      <c r="U51" s="764">
        <f>'O4 Summary by Class &amp; Accounts'!V40</f>
        <v>0</v>
      </c>
      <c r="V51" s="764">
        <f>'O4 Summary by Class &amp; Accounts'!W40</f>
        <v>0</v>
      </c>
      <c r="W51" s="652">
        <f>'O4 Summary by Class &amp; Accounts'!X40</f>
        <v>0</v>
      </c>
      <c r="X51" s="764"/>
    </row>
    <row r="52" spans="1:24" s="651" customFormat="1" ht="12.75" x14ac:dyDescent="0.2">
      <c r="A52" s="766"/>
      <c r="B52" s="760" t="s">
        <v>712</v>
      </c>
      <c r="C52" s="765">
        <f t="shared" si="8"/>
        <v>4528.980000000005</v>
      </c>
      <c r="D52" s="764">
        <f>'O4 Summary by Class &amp; Accounts'!E23</f>
        <v>1430.0813811395553</v>
      </c>
      <c r="E52" s="764">
        <f>'O4 Summary by Class &amp; Accounts'!F23</f>
        <v>1220.3712748673402</v>
      </c>
      <c r="F52" s="764">
        <f>'O4 Summary by Class &amp; Accounts'!G23</f>
        <v>1451.8041613365394</v>
      </c>
      <c r="G52" s="764">
        <f>'O4 Summary by Class &amp; Accounts'!H23</f>
        <v>0</v>
      </c>
      <c r="H52" s="764">
        <f>'O4 Summary by Class &amp; Accounts'!I23</f>
        <v>0</v>
      </c>
      <c r="I52" s="764">
        <f>'O4 Summary by Class &amp; Accounts'!J23</f>
        <v>413.34359273272548</v>
      </c>
      <c r="J52" s="764">
        <f>'O4 Summary by Class &amp; Accounts'!K23</f>
        <v>9.7445787226088108</v>
      </c>
      <c r="K52" s="764">
        <f>'O4 Summary by Class &amp; Accounts'!L23</f>
        <v>0</v>
      </c>
      <c r="L52" s="764">
        <f>'O4 Summary by Class &amp; Accounts'!M23</f>
        <v>3.6350112012363121</v>
      </c>
      <c r="M52" s="764">
        <f>'O4 Summary by Class &amp; Accounts'!N23</f>
        <v>0</v>
      </c>
      <c r="N52" s="764">
        <f>'O4 Summary by Class &amp; Accounts'!O23</f>
        <v>0</v>
      </c>
      <c r="O52" s="764">
        <f>'O4 Summary by Class &amp; Accounts'!P23</f>
        <v>0</v>
      </c>
      <c r="P52" s="764">
        <f>'O4 Summary by Class &amp; Accounts'!Q23</f>
        <v>0</v>
      </c>
      <c r="Q52" s="764">
        <f>'O4 Summary by Class &amp; Accounts'!R23</f>
        <v>0</v>
      </c>
      <c r="R52" s="764">
        <f>'O4 Summary by Class &amp; Accounts'!S23</f>
        <v>0</v>
      </c>
      <c r="S52" s="764">
        <f>'O4 Summary by Class &amp; Accounts'!T23</f>
        <v>0</v>
      </c>
      <c r="T52" s="764">
        <f>'O4 Summary by Class &amp; Accounts'!U23</f>
        <v>0</v>
      </c>
      <c r="U52" s="764">
        <f>'O4 Summary by Class &amp; Accounts'!V23</f>
        <v>0</v>
      </c>
      <c r="V52" s="764">
        <f>'O4 Summary by Class &amp; Accounts'!W23</f>
        <v>0</v>
      </c>
      <c r="W52" s="652">
        <f>'O4 Summary by Class &amp; Accounts'!X23</f>
        <v>0</v>
      </c>
      <c r="X52" s="764"/>
    </row>
    <row r="53" spans="1:24" s="651" customFormat="1" ht="12.75" x14ac:dyDescent="0.2">
      <c r="A53" s="766"/>
      <c r="B53" s="760" t="s">
        <v>713</v>
      </c>
      <c r="C53" s="765">
        <f t="shared" si="8"/>
        <v>0</v>
      </c>
      <c r="D53" s="764">
        <f>'O4 Summary by Class &amp; Accounts'!E26</f>
        <v>0</v>
      </c>
      <c r="E53" s="764">
        <f>'O4 Summary by Class &amp; Accounts'!F26</f>
        <v>0</v>
      </c>
      <c r="F53" s="764">
        <f>'O4 Summary by Class &amp; Accounts'!G26</f>
        <v>0</v>
      </c>
      <c r="G53" s="764">
        <f>'O4 Summary by Class &amp; Accounts'!H26</f>
        <v>0</v>
      </c>
      <c r="H53" s="764">
        <f>'O4 Summary by Class &amp; Accounts'!I26</f>
        <v>0</v>
      </c>
      <c r="I53" s="764">
        <f>'O4 Summary by Class &amp; Accounts'!J26</f>
        <v>0</v>
      </c>
      <c r="J53" s="764">
        <f>'O4 Summary by Class &amp; Accounts'!K26</f>
        <v>0</v>
      </c>
      <c r="K53" s="764">
        <f>'O4 Summary by Class &amp; Accounts'!L26</f>
        <v>0</v>
      </c>
      <c r="L53" s="764">
        <f>'O4 Summary by Class &amp; Accounts'!M26</f>
        <v>0</v>
      </c>
      <c r="M53" s="764">
        <f>'O4 Summary by Class &amp; Accounts'!N26</f>
        <v>0</v>
      </c>
      <c r="N53" s="764">
        <f>'O4 Summary by Class &amp; Accounts'!O26</f>
        <v>0</v>
      </c>
      <c r="O53" s="764">
        <f>'O4 Summary by Class &amp; Accounts'!P26</f>
        <v>0</v>
      </c>
      <c r="P53" s="764">
        <f>'O4 Summary by Class &amp; Accounts'!Q26</f>
        <v>0</v>
      </c>
      <c r="Q53" s="764">
        <f>'O4 Summary by Class &amp; Accounts'!R26</f>
        <v>0</v>
      </c>
      <c r="R53" s="764">
        <f>'O4 Summary by Class &amp; Accounts'!S26</f>
        <v>0</v>
      </c>
      <c r="S53" s="764">
        <f>'O4 Summary by Class &amp; Accounts'!T26</f>
        <v>0</v>
      </c>
      <c r="T53" s="764">
        <f>'O4 Summary by Class &amp; Accounts'!U26</f>
        <v>0</v>
      </c>
      <c r="U53" s="764">
        <f>'O4 Summary by Class &amp; Accounts'!V26</f>
        <v>0</v>
      </c>
      <c r="V53" s="764">
        <f>'O4 Summary by Class &amp; Accounts'!W26</f>
        <v>0</v>
      </c>
      <c r="W53" s="652">
        <f>'O4 Summary by Class &amp; Accounts'!X26</f>
        <v>0</v>
      </c>
      <c r="X53" s="764"/>
    </row>
    <row r="54" spans="1:24" s="651" customFormat="1" ht="12.75" x14ac:dyDescent="0.2">
      <c r="A54" s="766"/>
      <c r="B54" s="760" t="s">
        <v>714</v>
      </c>
      <c r="C54" s="765">
        <f t="shared" si="8"/>
        <v>0</v>
      </c>
      <c r="D54" s="764">
        <f>'O4 Summary by Class &amp; Accounts'!E29</f>
        <v>0</v>
      </c>
      <c r="E54" s="764">
        <f>'O4 Summary by Class &amp; Accounts'!F29</f>
        <v>0</v>
      </c>
      <c r="F54" s="764">
        <f>'O4 Summary by Class &amp; Accounts'!G29</f>
        <v>0</v>
      </c>
      <c r="G54" s="764">
        <f>'O4 Summary by Class &amp; Accounts'!H29</f>
        <v>0</v>
      </c>
      <c r="H54" s="764">
        <f>'O4 Summary by Class &amp; Accounts'!I29</f>
        <v>0</v>
      </c>
      <c r="I54" s="764">
        <f>'O4 Summary by Class &amp; Accounts'!J29</f>
        <v>0</v>
      </c>
      <c r="J54" s="764">
        <f>'O4 Summary by Class &amp; Accounts'!K29</f>
        <v>0</v>
      </c>
      <c r="K54" s="764">
        <f>'O4 Summary by Class &amp; Accounts'!L29</f>
        <v>0</v>
      </c>
      <c r="L54" s="764">
        <f>'O4 Summary by Class &amp; Accounts'!M29</f>
        <v>0</v>
      </c>
      <c r="M54" s="764">
        <f>'O4 Summary by Class &amp; Accounts'!N29</f>
        <v>0</v>
      </c>
      <c r="N54" s="764">
        <f>'O4 Summary by Class &amp; Accounts'!O29</f>
        <v>0</v>
      </c>
      <c r="O54" s="764">
        <f>'O4 Summary by Class &amp; Accounts'!P29</f>
        <v>0</v>
      </c>
      <c r="P54" s="764">
        <f>'O4 Summary by Class &amp; Accounts'!Q29</f>
        <v>0</v>
      </c>
      <c r="Q54" s="764">
        <f>'O4 Summary by Class &amp; Accounts'!R29</f>
        <v>0</v>
      </c>
      <c r="R54" s="764">
        <f>'O4 Summary by Class &amp; Accounts'!S29</f>
        <v>0</v>
      </c>
      <c r="S54" s="764">
        <f>'O4 Summary by Class &amp; Accounts'!T29</f>
        <v>0</v>
      </c>
      <c r="T54" s="764">
        <f>'O4 Summary by Class &amp; Accounts'!U29</f>
        <v>0</v>
      </c>
      <c r="U54" s="764">
        <f>'O4 Summary by Class &amp; Accounts'!V29</f>
        <v>0</v>
      </c>
      <c r="V54" s="764">
        <f>'O4 Summary by Class &amp; Accounts'!W29</f>
        <v>0</v>
      </c>
      <c r="W54" s="652">
        <f>'O4 Summary by Class &amp; Accounts'!X29</f>
        <v>0</v>
      </c>
      <c r="X54" s="764"/>
    </row>
    <row r="55" spans="1:24" s="651" customFormat="1" ht="12.75" x14ac:dyDescent="0.2">
      <c r="A55" s="766"/>
      <c r="B55" s="760" t="s">
        <v>715</v>
      </c>
      <c r="C55" s="765">
        <f t="shared" si="8"/>
        <v>0</v>
      </c>
      <c r="D55" s="764">
        <f>'O4 Summary by Class &amp; Accounts'!E32</f>
        <v>0</v>
      </c>
      <c r="E55" s="764">
        <f>'O4 Summary by Class &amp; Accounts'!F32</f>
        <v>0</v>
      </c>
      <c r="F55" s="764">
        <f>'O4 Summary by Class &amp; Accounts'!G32</f>
        <v>0</v>
      </c>
      <c r="G55" s="764">
        <f>'O4 Summary by Class &amp; Accounts'!H32</f>
        <v>0</v>
      </c>
      <c r="H55" s="764">
        <f>'O4 Summary by Class &amp; Accounts'!I32</f>
        <v>0</v>
      </c>
      <c r="I55" s="764">
        <f>'O4 Summary by Class &amp; Accounts'!J32</f>
        <v>0</v>
      </c>
      <c r="J55" s="764">
        <f>'O4 Summary by Class &amp; Accounts'!K32</f>
        <v>0</v>
      </c>
      <c r="K55" s="764">
        <f>'O4 Summary by Class &amp; Accounts'!L32</f>
        <v>0</v>
      </c>
      <c r="L55" s="764">
        <f>'O4 Summary by Class &amp; Accounts'!M32</f>
        <v>0</v>
      </c>
      <c r="M55" s="764">
        <f>'O4 Summary by Class &amp; Accounts'!N32</f>
        <v>0</v>
      </c>
      <c r="N55" s="764">
        <f>'O4 Summary by Class &amp; Accounts'!O32</f>
        <v>0</v>
      </c>
      <c r="O55" s="764">
        <f>'O4 Summary by Class &amp; Accounts'!P32</f>
        <v>0</v>
      </c>
      <c r="P55" s="764">
        <f>'O4 Summary by Class &amp; Accounts'!Q32</f>
        <v>0</v>
      </c>
      <c r="Q55" s="764">
        <f>'O4 Summary by Class &amp; Accounts'!R32</f>
        <v>0</v>
      </c>
      <c r="R55" s="764">
        <f>'O4 Summary by Class &amp; Accounts'!S32</f>
        <v>0</v>
      </c>
      <c r="S55" s="764">
        <f>'O4 Summary by Class &amp; Accounts'!T32</f>
        <v>0</v>
      </c>
      <c r="T55" s="764">
        <f>'O4 Summary by Class &amp; Accounts'!U32</f>
        <v>0</v>
      </c>
      <c r="U55" s="764">
        <f>'O4 Summary by Class &amp; Accounts'!V32</f>
        <v>0</v>
      </c>
      <c r="V55" s="764">
        <f>'O4 Summary by Class &amp; Accounts'!W32</f>
        <v>0</v>
      </c>
      <c r="W55" s="652">
        <f>'O4 Summary by Class &amp; Accounts'!X32</f>
        <v>0</v>
      </c>
      <c r="X55" s="764"/>
    </row>
    <row r="56" spans="1:24" s="874" customFormat="1" ht="21" customHeight="1" x14ac:dyDescent="0.2">
      <c r="A56" s="872"/>
      <c r="B56" s="890" t="s">
        <v>1410</v>
      </c>
      <c r="C56" s="891">
        <f t="shared" si="8"/>
        <v>4528.980000000005</v>
      </c>
      <c r="D56" s="892">
        <f>SUM(D50:D55)</f>
        <v>1430.0813811395553</v>
      </c>
      <c r="E56" s="892">
        <f t="shared" ref="E56:W56" si="9">SUM(E50:E55)</f>
        <v>1220.3712748673402</v>
      </c>
      <c r="F56" s="892">
        <f t="shared" si="9"/>
        <v>1451.8041613365394</v>
      </c>
      <c r="G56" s="892">
        <f t="shared" si="9"/>
        <v>0</v>
      </c>
      <c r="H56" s="892">
        <f t="shared" si="9"/>
        <v>0</v>
      </c>
      <c r="I56" s="892">
        <f t="shared" si="9"/>
        <v>413.34359273272548</v>
      </c>
      <c r="J56" s="892">
        <f t="shared" si="9"/>
        <v>9.7445787226088108</v>
      </c>
      <c r="K56" s="892">
        <f t="shared" si="9"/>
        <v>0</v>
      </c>
      <c r="L56" s="892">
        <f t="shared" si="9"/>
        <v>3.6350112012363121</v>
      </c>
      <c r="M56" s="892">
        <f t="shared" si="9"/>
        <v>0</v>
      </c>
      <c r="N56" s="892">
        <f t="shared" si="9"/>
        <v>0</v>
      </c>
      <c r="O56" s="892">
        <f t="shared" si="9"/>
        <v>0</v>
      </c>
      <c r="P56" s="892">
        <f t="shared" si="9"/>
        <v>0</v>
      </c>
      <c r="Q56" s="892">
        <f t="shared" si="9"/>
        <v>0</v>
      </c>
      <c r="R56" s="892">
        <f t="shared" si="9"/>
        <v>0</v>
      </c>
      <c r="S56" s="892">
        <f t="shared" si="9"/>
        <v>0</v>
      </c>
      <c r="T56" s="892">
        <f t="shared" si="9"/>
        <v>0</v>
      </c>
      <c r="U56" s="892">
        <f t="shared" si="9"/>
        <v>0</v>
      </c>
      <c r="V56" s="892">
        <f t="shared" si="9"/>
        <v>0</v>
      </c>
      <c r="W56" s="893">
        <f t="shared" si="9"/>
        <v>0</v>
      </c>
      <c r="X56" s="873"/>
    </row>
    <row r="57" spans="1:24" s="651" customFormat="1" ht="12.75" x14ac:dyDescent="0.2">
      <c r="A57" s="875"/>
      <c r="B57" s="767" t="s">
        <v>1451</v>
      </c>
      <c r="C57" s="765"/>
      <c r="D57" s="764"/>
      <c r="E57" s="764"/>
      <c r="F57" s="764"/>
      <c r="G57" s="764"/>
      <c r="H57" s="764"/>
      <c r="I57" s="764"/>
      <c r="J57" s="764"/>
      <c r="K57" s="764"/>
      <c r="L57" s="764"/>
      <c r="M57" s="764"/>
      <c r="N57" s="764"/>
      <c r="O57" s="764"/>
      <c r="P57" s="764"/>
      <c r="Q57" s="764"/>
      <c r="R57" s="764"/>
      <c r="S57" s="764"/>
      <c r="T57" s="764"/>
      <c r="U57" s="764"/>
      <c r="V57" s="764"/>
      <c r="W57" s="652"/>
      <c r="X57" s="764"/>
    </row>
    <row r="58" spans="1:24" s="651" customFormat="1" ht="12.75" x14ac:dyDescent="0.2">
      <c r="B58" s="760" t="s">
        <v>1038</v>
      </c>
      <c r="C58" s="765">
        <f t="shared" si="8"/>
        <v>0</v>
      </c>
      <c r="D58" s="764">
        <f>'O7 Amortization'!G34+'O7 Amortization'!AB34+'O7 Amortization'!G104+'O7 Amortization'!AB104+'O7 Amortization'!G175+'O7 Amortization'!AB175+'O7 Amortization'!G246+'O7 Amortization'!AB246</f>
        <v>0</v>
      </c>
      <c r="E58" s="764">
        <f>'O7 Amortization'!H34+'O7 Amortization'!AC34+'O7 Amortization'!H104+'O7 Amortization'!AC104+'O7 Amortization'!H175+'O7 Amortization'!AC175+'O7 Amortization'!H246+'O7 Amortization'!AC246</f>
        <v>0</v>
      </c>
      <c r="F58" s="764">
        <f>'O7 Amortization'!I34+'O7 Amortization'!AD34+'O7 Amortization'!I104+'O7 Amortization'!AD104+'O7 Amortization'!I175+'O7 Amortization'!AD175+'O7 Amortization'!I246+'O7 Amortization'!AD246</f>
        <v>0</v>
      </c>
      <c r="G58" s="764">
        <f>'O7 Amortization'!J34+'O7 Amortization'!AE34+'O7 Amortization'!J104+'O7 Amortization'!AE104+'O7 Amortization'!J175+'O7 Amortization'!AE175+'O7 Amortization'!J246+'O7 Amortization'!AE246</f>
        <v>0</v>
      </c>
      <c r="H58" s="764">
        <f>'O7 Amortization'!K34+'O7 Amortization'!AF34+'O7 Amortization'!K104+'O7 Amortization'!AF104+'O7 Amortization'!K175+'O7 Amortization'!AF175+'O7 Amortization'!K246+'O7 Amortization'!AF246</f>
        <v>0</v>
      </c>
      <c r="I58" s="764">
        <f>'O7 Amortization'!L34+'O7 Amortization'!AG34+'O7 Amortization'!L104+'O7 Amortization'!AG104+'O7 Amortization'!L175+'O7 Amortization'!AG175+'O7 Amortization'!L246+'O7 Amortization'!AG246</f>
        <v>0</v>
      </c>
      <c r="J58" s="764">
        <f>'O7 Amortization'!M34+'O7 Amortization'!AH34+'O7 Amortization'!M104+'O7 Amortization'!AH104+'O7 Amortization'!M175+'O7 Amortization'!AH175+'O7 Amortization'!M246+'O7 Amortization'!AH246</f>
        <v>0</v>
      </c>
      <c r="K58" s="764">
        <f>'O7 Amortization'!N34+'O7 Amortization'!AI34+'O7 Amortization'!N104+'O7 Amortization'!AI104+'O7 Amortization'!N175+'O7 Amortization'!AI175+'O7 Amortization'!N246+'O7 Amortization'!AI246</f>
        <v>0</v>
      </c>
      <c r="L58" s="764">
        <f>'O7 Amortization'!O34+'O7 Amortization'!AJ34+'O7 Amortization'!O104+'O7 Amortization'!AJ104+'O7 Amortization'!O175+'O7 Amortization'!AJ175+'O7 Amortization'!O246+'O7 Amortization'!AJ246</f>
        <v>0</v>
      </c>
      <c r="M58" s="764">
        <f>'O7 Amortization'!P34+'O7 Amortization'!AK34+'O7 Amortization'!P104+'O7 Amortization'!AK104+'O7 Amortization'!P175+'O7 Amortization'!AK175+'O7 Amortization'!P246+'O7 Amortization'!AK246</f>
        <v>0</v>
      </c>
      <c r="N58" s="764">
        <f>'O7 Amortization'!Q34+'O7 Amortization'!AL34+'O7 Amortization'!Q104+'O7 Amortization'!AL104+'O7 Amortization'!Q175+'O7 Amortization'!AL175+'O7 Amortization'!Q246+'O7 Amortization'!AL246</f>
        <v>0</v>
      </c>
      <c r="O58" s="764">
        <f>'O7 Amortization'!R34+'O7 Amortization'!AM34+'O7 Amortization'!R104+'O7 Amortization'!AM104+'O7 Amortization'!R175+'O7 Amortization'!AM175+'O7 Amortization'!R246+'O7 Amortization'!AM246</f>
        <v>0</v>
      </c>
      <c r="P58" s="764">
        <f>'O7 Amortization'!S34+'O7 Amortization'!AN34+'O7 Amortization'!S104+'O7 Amortization'!AN104+'O7 Amortization'!S175+'O7 Amortization'!AN175+'O7 Amortization'!S246+'O7 Amortization'!AN246</f>
        <v>0</v>
      </c>
      <c r="Q58" s="764">
        <f>'O7 Amortization'!T34+'O7 Amortization'!AO34+'O7 Amortization'!T104+'O7 Amortization'!AO104+'O7 Amortization'!T175+'O7 Amortization'!AO175+'O7 Amortization'!T246+'O7 Amortization'!AO246</f>
        <v>0</v>
      </c>
      <c r="R58" s="764">
        <f>'O7 Amortization'!U34+'O7 Amortization'!AP34+'O7 Amortization'!U104+'O7 Amortization'!AP104+'O7 Amortization'!U175+'O7 Amortization'!AP175+'O7 Amortization'!U246+'O7 Amortization'!AP246</f>
        <v>0</v>
      </c>
      <c r="S58" s="764">
        <f>'O7 Amortization'!V34+'O7 Amortization'!AQ34+'O7 Amortization'!V104+'O7 Amortization'!AQ104+'O7 Amortization'!V175+'O7 Amortization'!AQ175+'O7 Amortization'!V246+'O7 Amortization'!AQ246</f>
        <v>0</v>
      </c>
      <c r="T58" s="764">
        <f>'O7 Amortization'!W34+'O7 Amortization'!AR34+'O7 Amortization'!W104+'O7 Amortization'!AR104+'O7 Amortization'!W175+'O7 Amortization'!AR175+'O7 Amortization'!W246+'O7 Amortization'!AR246</f>
        <v>0</v>
      </c>
      <c r="U58" s="764">
        <f>'O7 Amortization'!X34+'O7 Amortization'!AS34+'O7 Amortization'!X104+'O7 Amortization'!AS104+'O7 Amortization'!X175+'O7 Amortization'!AS175+'O7 Amortization'!X246+'O7 Amortization'!AS246</f>
        <v>0</v>
      </c>
      <c r="V58" s="764">
        <f>'O7 Amortization'!Y34+'O7 Amortization'!AT34+'O7 Amortization'!Y104+'O7 Amortization'!AT104+'O7 Amortization'!Y175+'O7 Amortization'!AT175+'O7 Amortization'!Y246+'O7 Amortization'!AT246</f>
        <v>0</v>
      </c>
      <c r="W58" s="652">
        <f>'O7 Amortization'!Z34+'O7 Amortization'!AU34+'O7 Amortization'!Z104+'O7 Amortization'!AU104+'O7 Amortization'!Z175+'O7 Amortization'!AU175+'O7 Amortization'!Z246+'O7 Amortization'!AU246</f>
        <v>0</v>
      </c>
      <c r="X58" s="764"/>
    </row>
    <row r="59" spans="1:24" s="651" customFormat="1" ht="12.75" x14ac:dyDescent="0.2">
      <c r="B59" s="760" t="s">
        <v>1039</v>
      </c>
      <c r="C59" s="765">
        <f t="shared" si="8"/>
        <v>0</v>
      </c>
      <c r="D59" s="764">
        <f>'O7 Amortization'!G38+'O7 Amortization'!AB38+'O7 Amortization'!G108+'O7 Amortization'!AB108+'O7 Amortization'!G179+'O7 Amortization'!AB179+'O7 Amortization'!G250+'O7 Amortization'!AB250</f>
        <v>0</v>
      </c>
      <c r="E59" s="764">
        <f>'O7 Amortization'!H38+'O7 Amortization'!AC38+'O7 Amortization'!H108+'O7 Amortization'!AC108+'O7 Amortization'!H179+'O7 Amortization'!AC179+'O7 Amortization'!H250+'O7 Amortization'!AC250</f>
        <v>0</v>
      </c>
      <c r="F59" s="764">
        <f>'O7 Amortization'!I38+'O7 Amortization'!AD38+'O7 Amortization'!I108+'O7 Amortization'!AD108+'O7 Amortization'!I179+'O7 Amortization'!AD179+'O7 Amortization'!I250+'O7 Amortization'!AD250</f>
        <v>0</v>
      </c>
      <c r="G59" s="764">
        <f>'O7 Amortization'!J38+'O7 Amortization'!AE38+'O7 Amortization'!J108+'O7 Amortization'!AE108+'O7 Amortization'!J179+'O7 Amortization'!AE179+'O7 Amortization'!J250+'O7 Amortization'!AE250</f>
        <v>0</v>
      </c>
      <c r="H59" s="764">
        <f>'O7 Amortization'!K38+'O7 Amortization'!AF38+'O7 Amortization'!K108+'O7 Amortization'!AF108+'O7 Amortization'!K179+'O7 Amortization'!AF179+'O7 Amortization'!K250+'O7 Amortization'!AF250</f>
        <v>0</v>
      </c>
      <c r="I59" s="764">
        <f>'O7 Amortization'!L38+'O7 Amortization'!AG38+'O7 Amortization'!L108+'O7 Amortization'!AG108+'O7 Amortization'!L179+'O7 Amortization'!AG179+'O7 Amortization'!L250+'O7 Amortization'!AG250</f>
        <v>0</v>
      </c>
      <c r="J59" s="764">
        <f>'O7 Amortization'!M38+'O7 Amortization'!AH38+'O7 Amortization'!M108+'O7 Amortization'!AH108+'O7 Amortization'!M179+'O7 Amortization'!AH179+'O7 Amortization'!M250+'O7 Amortization'!AH250</f>
        <v>0</v>
      </c>
      <c r="K59" s="764">
        <f>'O7 Amortization'!N38+'O7 Amortization'!AI38+'O7 Amortization'!N108+'O7 Amortization'!AI108+'O7 Amortization'!N179+'O7 Amortization'!AI179+'O7 Amortization'!N250+'O7 Amortization'!AI250</f>
        <v>0</v>
      </c>
      <c r="L59" s="764">
        <f>'O7 Amortization'!O38+'O7 Amortization'!AJ38+'O7 Amortization'!O108+'O7 Amortization'!AJ108+'O7 Amortization'!O179+'O7 Amortization'!AJ179+'O7 Amortization'!O250+'O7 Amortization'!AJ250</f>
        <v>0</v>
      </c>
      <c r="M59" s="764">
        <f>'O7 Amortization'!P38+'O7 Amortization'!AK38+'O7 Amortization'!P108+'O7 Amortization'!AK108+'O7 Amortization'!P179+'O7 Amortization'!AK179+'O7 Amortization'!P250+'O7 Amortization'!AK250</f>
        <v>0</v>
      </c>
      <c r="N59" s="764">
        <f>'O7 Amortization'!Q38+'O7 Amortization'!AL38+'O7 Amortization'!Q108+'O7 Amortization'!AL108+'O7 Amortization'!Q179+'O7 Amortization'!AL179+'O7 Amortization'!Q250+'O7 Amortization'!AL250</f>
        <v>0</v>
      </c>
      <c r="O59" s="764">
        <f>'O7 Amortization'!R38+'O7 Amortization'!AM38+'O7 Amortization'!R108+'O7 Amortization'!AM108+'O7 Amortization'!R179+'O7 Amortization'!AM179+'O7 Amortization'!R250+'O7 Amortization'!AM250</f>
        <v>0</v>
      </c>
      <c r="P59" s="764">
        <f>'O7 Amortization'!S38+'O7 Amortization'!AN38+'O7 Amortization'!S108+'O7 Amortization'!AN108+'O7 Amortization'!S179+'O7 Amortization'!AN179+'O7 Amortization'!S250+'O7 Amortization'!AN250</f>
        <v>0</v>
      </c>
      <c r="Q59" s="764">
        <f>'O7 Amortization'!T38+'O7 Amortization'!AO38+'O7 Amortization'!T108+'O7 Amortization'!AO108+'O7 Amortization'!T179+'O7 Amortization'!AO179+'O7 Amortization'!T250+'O7 Amortization'!AO250</f>
        <v>0</v>
      </c>
      <c r="R59" s="764">
        <f>'O7 Amortization'!U38+'O7 Amortization'!AP38+'O7 Amortization'!U108+'O7 Amortization'!AP108+'O7 Amortization'!U179+'O7 Amortization'!AP179+'O7 Amortization'!U250+'O7 Amortization'!AP250</f>
        <v>0</v>
      </c>
      <c r="S59" s="764">
        <f>'O7 Amortization'!V38+'O7 Amortization'!AQ38+'O7 Amortization'!V108+'O7 Amortization'!AQ108+'O7 Amortization'!V179+'O7 Amortization'!AQ179+'O7 Amortization'!V250+'O7 Amortization'!AQ250</f>
        <v>0</v>
      </c>
      <c r="T59" s="764">
        <f>'O7 Amortization'!W38+'O7 Amortization'!AR38+'O7 Amortization'!W108+'O7 Amortization'!AR108+'O7 Amortization'!W179+'O7 Amortization'!AR179+'O7 Amortization'!W250+'O7 Amortization'!AR250</f>
        <v>0</v>
      </c>
      <c r="U59" s="764">
        <f>'O7 Amortization'!X38+'O7 Amortization'!AS38+'O7 Amortization'!X108+'O7 Amortization'!AS108+'O7 Amortization'!X179+'O7 Amortization'!AS179+'O7 Amortization'!X250+'O7 Amortization'!AS250</f>
        <v>0</v>
      </c>
      <c r="V59" s="764">
        <f>'O7 Amortization'!Y38+'O7 Amortization'!AT38+'O7 Amortization'!Y108+'O7 Amortization'!AT108+'O7 Amortization'!Y179+'O7 Amortization'!AT179+'O7 Amortization'!Y250+'O7 Amortization'!AT250</f>
        <v>0</v>
      </c>
      <c r="W59" s="652">
        <f>'O7 Amortization'!Z38+'O7 Amortization'!AU38+'O7 Amortization'!Z108+'O7 Amortization'!AU108+'O7 Amortization'!Z179+'O7 Amortization'!AU179+'O7 Amortization'!Z250+'O7 Amortization'!AU250</f>
        <v>0</v>
      </c>
      <c r="X59" s="764"/>
    </row>
    <row r="60" spans="1:24" s="651" customFormat="1" ht="12.75" x14ac:dyDescent="0.2">
      <c r="B60" s="760" t="s">
        <v>712</v>
      </c>
      <c r="C60" s="765">
        <f t="shared" si="8"/>
        <v>0</v>
      </c>
      <c r="D60" s="764">
        <f>'O7 Amortization'!G21+'O7 Amortization'!AB21+'O7 Amortization'!G91+'O7 Amortization'!AB91+'O7 Amortization'!G162+'O7 Amortization'!AB162+'O7 Amortization'!G233+'O7 Amortization'!AB233</f>
        <v>0</v>
      </c>
      <c r="E60" s="764">
        <f>'O7 Amortization'!H21+'O7 Amortization'!AC21+'O7 Amortization'!H91+'O7 Amortization'!AC91+'O7 Amortization'!H162+'O7 Amortization'!AC162+'O7 Amortization'!H233+'O7 Amortization'!AC233</f>
        <v>0</v>
      </c>
      <c r="F60" s="764">
        <f>'O7 Amortization'!I21+'O7 Amortization'!AD21+'O7 Amortization'!I91+'O7 Amortization'!AD91+'O7 Amortization'!I162+'O7 Amortization'!AD162+'O7 Amortization'!I233+'O7 Amortization'!AD233</f>
        <v>0</v>
      </c>
      <c r="G60" s="764">
        <f>'O7 Amortization'!J21+'O7 Amortization'!AE21+'O7 Amortization'!J91+'O7 Amortization'!AE91+'O7 Amortization'!J162+'O7 Amortization'!AE162+'O7 Amortization'!J233+'O7 Amortization'!AE233</f>
        <v>0</v>
      </c>
      <c r="H60" s="764">
        <f>'O7 Amortization'!K21+'O7 Amortization'!AF21+'O7 Amortization'!K91+'O7 Amortization'!AF91+'O7 Amortization'!K162+'O7 Amortization'!AF162+'O7 Amortization'!K233+'O7 Amortization'!AF233</f>
        <v>0</v>
      </c>
      <c r="I60" s="764">
        <f>'O7 Amortization'!L21+'O7 Amortization'!AG21+'O7 Amortization'!L91+'O7 Amortization'!AG91+'O7 Amortization'!L162+'O7 Amortization'!AG162+'O7 Amortization'!L233+'O7 Amortization'!AG233</f>
        <v>0</v>
      </c>
      <c r="J60" s="764">
        <f>'O7 Amortization'!M21+'O7 Amortization'!AH21+'O7 Amortization'!M91+'O7 Amortization'!AH91+'O7 Amortization'!M162+'O7 Amortization'!AH162+'O7 Amortization'!M233+'O7 Amortization'!AH233</f>
        <v>0</v>
      </c>
      <c r="K60" s="764">
        <f>'O7 Amortization'!N21+'O7 Amortization'!AI21+'O7 Amortization'!N91+'O7 Amortization'!AI91+'O7 Amortization'!N162+'O7 Amortization'!AI162+'O7 Amortization'!N233+'O7 Amortization'!AI233</f>
        <v>0</v>
      </c>
      <c r="L60" s="764">
        <f>'O7 Amortization'!O21+'O7 Amortization'!AJ21+'O7 Amortization'!O91+'O7 Amortization'!AJ91+'O7 Amortization'!O162+'O7 Amortization'!AJ162+'O7 Amortization'!O233+'O7 Amortization'!AJ233</f>
        <v>0</v>
      </c>
      <c r="M60" s="764">
        <f>'O7 Amortization'!P21+'O7 Amortization'!AK21+'O7 Amortization'!P91+'O7 Amortization'!AK91+'O7 Amortization'!P162+'O7 Amortization'!AK162+'O7 Amortization'!P233+'O7 Amortization'!AK233</f>
        <v>0</v>
      </c>
      <c r="N60" s="764">
        <f>'O7 Amortization'!Q21+'O7 Amortization'!AL21+'O7 Amortization'!Q91+'O7 Amortization'!AL91+'O7 Amortization'!Q162+'O7 Amortization'!AL162+'O7 Amortization'!Q233+'O7 Amortization'!AL233</f>
        <v>0</v>
      </c>
      <c r="O60" s="764">
        <f>'O7 Amortization'!R21+'O7 Amortization'!AM21+'O7 Amortization'!R91+'O7 Amortization'!AM91+'O7 Amortization'!R162+'O7 Amortization'!AM162+'O7 Amortization'!R233+'O7 Amortization'!AM233</f>
        <v>0</v>
      </c>
      <c r="P60" s="764">
        <f>'O7 Amortization'!S21+'O7 Amortization'!AN21+'O7 Amortization'!S91+'O7 Amortization'!AN91+'O7 Amortization'!S162+'O7 Amortization'!AN162+'O7 Amortization'!S233+'O7 Amortization'!AN233</f>
        <v>0</v>
      </c>
      <c r="Q60" s="764">
        <f>'O7 Amortization'!T21+'O7 Amortization'!AO21+'O7 Amortization'!T91+'O7 Amortization'!AO91+'O7 Amortization'!T162+'O7 Amortization'!AO162+'O7 Amortization'!T233+'O7 Amortization'!AO233</f>
        <v>0</v>
      </c>
      <c r="R60" s="764">
        <f>'O7 Amortization'!U21+'O7 Amortization'!AP21+'O7 Amortization'!U91+'O7 Amortization'!AP91+'O7 Amortization'!U162+'O7 Amortization'!AP162+'O7 Amortization'!U233+'O7 Amortization'!AP233</f>
        <v>0</v>
      </c>
      <c r="S60" s="764">
        <f>'O7 Amortization'!V21+'O7 Amortization'!AQ21+'O7 Amortization'!V91+'O7 Amortization'!AQ91+'O7 Amortization'!V162+'O7 Amortization'!AQ162+'O7 Amortization'!V233+'O7 Amortization'!AQ233</f>
        <v>0</v>
      </c>
      <c r="T60" s="764">
        <f>'O7 Amortization'!W21+'O7 Amortization'!AR21+'O7 Amortization'!W91+'O7 Amortization'!AR91+'O7 Amortization'!W162+'O7 Amortization'!AR162+'O7 Amortization'!W233+'O7 Amortization'!AR233</f>
        <v>0</v>
      </c>
      <c r="U60" s="764">
        <f>'O7 Amortization'!X21+'O7 Amortization'!AS21+'O7 Amortization'!X91+'O7 Amortization'!AS91+'O7 Amortization'!X162+'O7 Amortization'!AS162+'O7 Amortization'!X233+'O7 Amortization'!AS233</f>
        <v>0</v>
      </c>
      <c r="V60" s="764">
        <f>'O7 Amortization'!Y21+'O7 Amortization'!AT21+'O7 Amortization'!Y91+'O7 Amortization'!AT91+'O7 Amortization'!Y162+'O7 Amortization'!AT162+'O7 Amortization'!Y233+'O7 Amortization'!AT233</f>
        <v>0</v>
      </c>
      <c r="W60" s="652">
        <f>'O7 Amortization'!Z21+'O7 Amortization'!AU21+'O7 Amortization'!Z91+'O7 Amortization'!AU91+'O7 Amortization'!Z162+'O7 Amortization'!AU162+'O7 Amortization'!Z233+'O7 Amortization'!AU233</f>
        <v>0</v>
      </c>
      <c r="X60" s="764"/>
    </row>
    <row r="61" spans="1:24" s="651" customFormat="1" ht="12.75" x14ac:dyDescent="0.2">
      <c r="B61" s="760" t="s">
        <v>713</v>
      </c>
      <c r="C61" s="765">
        <f t="shared" si="8"/>
        <v>0</v>
      </c>
      <c r="D61" s="764">
        <f>'O7 Amortization'!G24+'O7 Amortization'!AB24+'O7 Amortization'!G94+'O7 Amortization'!AB94+'O7 Amortization'!G165+'O7 Amortization'!AB165+'O7 Amortization'!G236+'O7 Amortization'!AB236</f>
        <v>0</v>
      </c>
      <c r="E61" s="764">
        <f>'O7 Amortization'!H24+'O7 Amortization'!AC24+'O7 Amortization'!H94+'O7 Amortization'!AC94+'O7 Amortization'!H165+'O7 Amortization'!AC165+'O7 Amortization'!H236+'O7 Amortization'!AC236</f>
        <v>0</v>
      </c>
      <c r="F61" s="764">
        <f>'O7 Amortization'!I24+'O7 Amortization'!AD24+'O7 Amortization'!I94+'O7 Amortization'!AD94+'O7 Amortization'!I165+'O7 Amortization'!AD165+'O7 Amortization'!I236+'O7 Amortization'!AD236</f>
        <v>0</v>
      </c>
      <c r="G61" s="764">
        <f>'O7 Amortization'!J24+'O7 Amortization'!AE24+'O7 Amortization'!J94+'O7 Amortization'!AE94+'O7 Amortization'!J165+'O7 Amortization'!AE165+'O7 Amortization'!J236+'O7 Amortization'!AE236</f>
        <v>0</v>
      </c>
      <c r="H61" s="764">
        <f>'O7 Amortization'!K24+'O7 Amortization'!AF24+'O7 Amortization'!K94+'O7 Amortization'!AF94+'O7 Amortization'!K165+'O7 Amortization'!AF165+'O7 Amortization'!K236+'O7 Amortization'!AF236</f>
        <v>0</v>
      </c>
      <c r="I61" s="764">
        <f>'O7 Amortization'!L24+'O7 Amortization'!AG24+'O7 Amortization'!L94+'O7 Amortization'!AG94+'O7 Amortization'!L165+'O7 Amortization'!AG165+'O7 Amortization'!L236+'O7 Amortization'!AG236</f>
        <v>0</v>
      </c>
      <c r="J61" s="764">
        <f>'O7 Amortization'!M24+'O7 Amortization'!AH24+'O7 Amortization'!M94+'O7 Amortization'!AH94+'O7 Amortization'!M165+'O7 Amortization'!AH165+'O7 Amortization'!M236+'O7 Amortization'!AH236</f>
        <v>0</v>
      </c>
      <c r="K61" s="764">
        <f>'O7 Amortization'!N24+'O7 Amortization'!AI24+'O7 Amortization'!N94+'O7 Amortization'!AI94+'O7 Amortization'!N165+'O7 Amortization'!AI165+'O7 Amortization'!N236+'O7 Amortization'!AI236</f>
        <v>0</v>
      </c>
      <c r="L61" s="764">
        <f>'O7 Amortization'!O24+'O7 Amortization'!AJ24+'O7 Amortization'!O94+'O7 Amortization'!AJ94+'O7 Amortization'!O165+'O7 Amortization'!AJ165+'O7 Amortization'!O236+'O7 Amortization'!AJ236</f>
        <v>0</v>
      </c>
      <c r="M61" s="764">
        <f>'O7 Amortization'!P24+'O7 Amortization'!AK24+'O7 Amortization'!P94+'O7 Amortization'!AK94+'O7 Amortization'!P165+'O7 Amortization'!AK165+'O7 Amortization'!P236+'O7 Amortization'!AK236</f>
        <v>0</v>
      </c>
      <c r="N61" s="764">
        <f>'O7 Amortization'!Q24+'O7 Amortization'!AL24+'O7 Amortization'!Q94+'O7 Amortization'!AL94+'O7 Amortization'!Q165+'O7 Amortization'!AL165+'O7 Amortization'!Q236+'O7 Amortization'!AL236</f>
        <v>0</v>
      </c>
      <c r="O61" s="764">
        <f>'O7 Amortization'!R24+'O7 Amortization'!AM24+'O7 Amortization'!R94+'O7 Amortization'!AM94+'O7 Amortization'!R165+'O7 Amortization'!AM165+'O7 Amortization'!R236+'O7 Amortization'!AM236</f>
        <v>0</v>
      </c>
      <c r="P61" s="764">
        <f>'O7 Amortization'!S24+'O7 Amortization'!AN24+'O7 Amortization'!S94+'O7 Amortization'!AN94+'O7 Amortization'!S165+'O7 Amortization'!AN165+'O7 Amortization'!S236+'O7 Amortization'!AN236</f>
        <v>0</v>
      </c>
      <c r="Q61" s="764">
        <f>'O7 Amortization'!T24+'O7 Amortization'!AO24+'O7 Amortization'!T94+'O7 Amortization'!AO94+'O7 Amortization'!T165+'O7 Amortization'!AO165+'O7 Amortization'!T236+'O7 Amortization'!AO236</f>
        <v>0</v>
      </c>
      <c r="R61" s="764">
        <f>'O7 Amortization'!U24+'O7 Amortization'!AP24+'O7 Amortization'!U94+'O7 Amortization'!AP94+'O7 Amortization'!U165+'O7 Amortization'!AP165+'O7 Amortization'!U236+'O7 Amortization'!AP236</f>
        <v>0</v>
      </c>
      <c r="S61" s="764">
        <f>'O7 Amortization'!V24+'O7 Amortization'!AQ24+'O7 Amortization'!V94+'O7 Amortization'!AQ94+'O7 Amortization'!V165+'O7 Amortization'!AQ165+'O7 Amortization'!V236+'O7 Amortization'!AQ236</f>
        <v>0</v>
      </c>
      <c r="T61" s="764">
        <f>'O7 Amortization'!W24+'O7 Amortization'!AR24+'O7 Amortization'!W94+'O7 Amortization'!AR94+'O7 Amortization'!W165+'O7 Amortization'!AR165+'O7 Amortization'!W236+'O7 Amortization'!AR236</f>
        <v>0</v>
      </c>
      <c r="U61" s="764">
        <f>'O7 Amortization'!X24+'O7 Amortization'!AS24+'O7 Amortization'!X94+'O7 Amortization'!AS94+'O7 Amortization'!X165+'O7 Amortization'!AS165+'O7 Amortization'!X236+'O7 Amortization'!AS236</f>
        <v>0</v>
      </c>
      <c r="V61" s="764">
        <f>'O7 Amortization'!Y24+'O7 Amortization'!AT24+'O7 Amortization'!Y94+'O7 Amortization'!AT94+'O7 Amortization'!Y165+'O7 Amortization'!AT165+'O7 Amortization'!Y236+'O7 Amortization'!AT236</f>
        <v>0</v>
      </c>
      <c r="W61" s="652">
        <f>'O7 Amortization'!Z24+'O7 Amortization'!AU24+'O7 Amortization'!Z94+'O7 Amortization'!AU94+'O7 Amortization'!Z165+'O7 Amortization'!AU165+'O7 Amortization'!Z236+'O7 Amortization'!AU236</f>
        <v>0</v>
      </c>
      <c r="X61" s="764"/>
    </row>
    <row r="62" spans="1:24" s="651" customFormat="1" ht="12.75" x14ac:dyDescent="0.2">
      <c r="B62" s="760" t="s">
        <v>714</v>
      </c>
      <c r="C62" s="765">
        <f t="shared" si="8"/>
        <v>0</v>
      </c>
      <c r="D62" s="764">
        <f>'O7 Amortization'!G27+'O7 Amortization'!AB27+'O7 Amortization'!G97+'O7 Amortization'!AB97+'O7 Amortization'!G168+'O7 Amortization'!AB168+'O7 Amortization'!G239+'O7 Amortization'!AB239</f>
        <v>0</v>
      </c>
      <c r="E62" s="764">
        <f>'O7 Amortization'!H27+'O7 Amortization'!AC27+'O7 Amortization'!H97+'O7 Amortization'!AC97+'O7 Amortization'!H168+'O7 Amortization'!AC168+'O7 Amortization'!H239+'O7 Amortization'!AC239</f>
        <v>0</v>
      </c>
      <c r="F62" s="764">
        <f>'O7 Amortization'!I27+'O7 Amortization'!AD27+'O7 Amortization'!I97+'O7 Amortization'!AD97+'O7 Amortization'!I168+'O7 Amortization'!AD168+'O7 Amortization'!I239+'O7 Amortization'!AD239</f>
        <v>0</v>
      </c>
      <c r="G62" s="764">
        <f>'O7 Amortization'!J27+'O7 Amortization'!AE27+'O7 Amortization'!J97+'O7 Amortization'!AE97+'O7 Amortization'!J168+'O7 Amortization'!AE168+'O7 Amortization'!J239+'O7 Amortization'!AE239</f>
        <v>0</v>
      </c>
      <c r="H62" s="764">
        <f>'O7 Amortization'!K27+'O7 Amortization'!AF27+'O7 Amortization'!K97+'O7 Amortization'!AF97+'O7 Amortization'!K168+'O7 Amortization'!AF168+'O7 Amortization'!K239+'O7 Amortization'!AF239</f>
        <v>0</v>
      </c>
      <c r="I62" s="764">
        <f>'O7 Amortization'!L27+'O7 Amortization'!AG27+'O7 Amortization'!L97+'O7 Amortization'!AG97+'O7 Amortization'!L168+'O7 Amortization'!AG168+'O7 Amortization'!L239+'O7 Amortization'!AG239</f>
        <v>0</v>
      </c>
      <c r="J62" s="764">
        <f>'O7 Amortization'!M27+'O7 Amortization'!AH27+'O7 Amortization'!M97+'O7 Amortization'!AH97+'O7 Amortization'!M168+'O7 Amortization'!AH168+'O7 Amortization'!M239+'O7 Amortization'!AH239</f>
        <v>0</v>
      </c>
      <c r="K62" s="764">
        <f>'O7 Amortization'!N27+'O7 Amortization'!AI27+'O7 Amortization'!N97+'O7 Amortization'!AI97+'O7 Amortization'!N168+'O7 Amortization'!AI168+'O7 Amortization'!N239+'O7 Amortization'!AI239</f>
        <v>0</v>
      </c>
      <c r="L62" s="764">
        <f>'O7 Amortization'!O27+'O7 Amortization'!AJ27+'O7 Amortization'!O97+'O7 Amortization'!AJ97+'O7 Amortization'!O168+'O7 Amortization'!AJ168+'O7 Amortization'!O239+'O7 Amortization'!AJ239</f>
        <v>0</v>
      </c>
      <c r="M62" s="764">
        <f>'O7 Amortization'!P27+'O7 Amortization'!AK27+'O7 Amortization'!P97+'O7 Amortization'!AK97+'O7 Amortization'!P168+'O7 Amortization'!AK168+'O7 Amortization'!P239+'O7 Amortization'!AK239</f>
        <v>0</v>
      </c>
      <c r="N62" s="764">
        <f>'O7 Amortization'!Q27+'O7 Amortization'!AL27+'O7 Amortization'!Q97+'O7 Amortization'!AL97+'O7 Amortization'!Q168+'O7 Amortization'!AL168+'O7 Amortization'!Q239+'O7 Amortization'!AL239</f>
        <v>0</v>
      </c>
      <c r="O62" s="764">
        <f>'O7 Amortization'!R27+'O7 Amortization'!AM27+'O7 Amortization'!R97+'O7 Amortization'!AM97+'O7 Amortization'!R168+'O7 Amortization'!AM168+'O7 Amortization'!R239+'O7 Amortization'!AM239</f>
        <v>0</v>
      </c>
      <c r="P62" s="764">
        <f>'O7 Amortization'!S27+'O7 Amortization'!AN27+'O7 Amortization'!S97+'O7 Amortization'!AN97+'O7 Amortization'!S168+'O7 Amortization'!AN168+'O7 Amortization'!S239+'O7 Amortization'!AN239</f>
        <v>0</v>
      </c>
      <c r="Q62" s="764">
        <f>'O7 Amortization'!T27+'O7 Amortization'!AO27+'O7 Amortization'!T97+'O7 Amortization'!AO97+'O7 Amortization'!T168+'O7 Amortization'!AO168+'O7 Amortization'!T239+'O7 Amortization'!AO239</f>
        <v>0</v>
      </c>
      <c r="R62" s="764">
        <f>'O7 Amortization'!U27+'O7 Amortization'!AP27+'O7 Amortization'!U97+'O7 Amortization'!AP97+'O7 Amortization'!U168+'O7 Amortization'!AP168+'O7 Amortization'!U239+'O7 Amortization'!AP239</f>
        <v>0</v>
      </c>
      <c r="S62" s="764">
        <f>'O7 Amortization'!V27+'O7 Amortization'!AQ27+'O7 Amortization'!V97+'O7 Amortization'!AQ97+'O7 Amortization'!V168+'O7 Amortization'!AQ168+'O7 Amortization'!V239+'O7 Amortization'!AQ239</f>
        <v>0</v>
      </c>
      <c r="T62" s="764">
        <f>'O7 Amortization'!W27+'O7 Amortization'!AR27+'O7 Amortization'!W97+'O7 Amortization'!AR97+'O7 Amortization'!W168+'O7 Amortization'!AR168+'O7 Amortization'!W239+'O7 Amortization'!AR239</f>
        <v>0</v>
      </c>
      <c r="U62" s="764">
        <f>'O7 Amortization'!X27+'O7 Amortization'!AS27+'O7 Amortization'!X97+'O7 Amortization'!AS97+'O7 Amortization'!X168+'O7 Amortization'!AS168+'O7 Amortization'!X239+'O7 Amortization'!AS239</f>
        <v>0</v>
      </c>
      <c r="V62" s="764">
        <f>'O7 Amortization'!Y27+'O7 Amortization'!AT27+'O7 Amortization'!Y97+'O7 Amortization'!AT97+'O7 Amortization'!Y168+'O7 Amortization'!AT168+'O7 Amortization'!Y239+'O7 Amortization'!AT239</f>
        <v>0</v>
      </c>
      <c r="W62" s="652">
        <f>'O7 Amortization'!Z27+'O7 Amortization'!AU27+'O7 Amortization'!Z97+'O7 Amortization'!AU97+'O7 Amortization'!Z168+'O7 Amortization'!AU168+'O7 Amortization'!Z239+'O7 Amortization'!AU239</f>
        <v>0</v>
      </c>
      <c r="X62" s="764"/>
    </row>
    <row r="63" spans="1:24" s="651" customFormat="1" ht="12.75" x14ac:dyDescent="0.2">
      <c r="B63" s="760" t="s">
        <v>715</v>
      </c>
      <c r="C63" s="765">
        <f t="shared" si="8"/>
        <v>0</v>
      </c>
      <c r="D63" s="764">
        <f>'O7 Amortization'!G30+'O7 Amortization'!AB30+'O7 Amortization'!G100+'O7 Amortization'!AB100+'O7 Amortization'!G171+'O7 Amortization'!AB171+'O7 Amortization'!G242+'O7 Amortization'!AB242</f>
        <v>0</v>
      </c>
      <c r="E63" s="764">
        <f>'O7 Amortization'!H30+'O7 Amortization'!AC30+'O7 Amortization'!H100+'O7 Amortization'!AC100+'O7 Amortization'!H171+'O7 Amortization'!AC171+'O7 Amortization'!H242+'O7 Amortization'!AC242</f>
        <v>0</v>
      </c>
      <c r="F63" s="764">
        <f>'O7 Amortization'!I30+'O7 Amortization'!AD30+'O7 Amortization'!I100+'O7 Amortization'!AD100+'O7 Amortization'!I171+'O7 Amortization'!AD171+'O7 Amortization'!I242+'O7 Amortization'!AD242</f>
        <v>0</v>
      </c>
      <c r="G63" s="764">
        <f>'O7 Amortization'!J30+'O7 Amortization'!AE30+'O7 Amortization'!J100+'O7 Amortization'!AE100+'O7 Amortization'!J171+'O7 Amortization'!AE171+'O7 Amortization'!J242+'O7 Amortization'!AE242</f>
        <v>0</v>
      </c>
      <c r="H63" s="764">
        <f>'O7 Amortization'!K30+'O7 Amortization'!AF30+'O7 Amortization'!K100+'O7 Amortization'!AF100+'O7 Amortization'!K171+'O7 Amortization'!AF171+'O7 Amortization'!K242+'O7 Amortization'!AF242</f>
        <v>0</v>
      </c>
      <c r="I63" s="764">
        <f>'O7 Amortization'!L30+'O7 Amortization'!AG30+'O7 Amortization'!L100+'O7 Amortization'!AG100+'O7 Amortization'!L171+'O7 Amortization'!AG171+'O7 Amortization'!L242+'O7 Amortization'!AG242</f>
        <v>0</v>
      </c>
      <c r="J63" s="764">
        <f>'O7 Amortization'!M30+'O7 Amortization'!AH30+'O7 Amortization'!M100+'O7 Amortization'!AH100+'O7 Amortization'!M171+'O7 Amortization'!AH171+'O7 Amortization'!M242+'O7 Amortization'!AH242</f>
        <v>0</v>
      </c>
      <c r="K63" s="764">
        <f>'O7 Amortization'!N30+'O7 Amortization'!AI30+'O7 Amortization'!N100+'O7 Amortization'!AI100+'O7 Amortization'!N171+'O7 Amortization'!AI171+'O7 Amortization'!N242+'O7 Amortization'!AI242</f>
        <v>0</v>
      </c>
      <c r="L63" s="764">
        <f>'O7 Amortization'!O30+'O7 Amortization'!AJ30+'O7 Amortization'!O100+'O7 Amortization'!AJ100+'O7 Amortization'!O171+'O7 Amortization'!AJ171+'O7 Amortization'!O242+'O7 Amortization'!AJ242</f>
        <v>0</v>
      </c>
      <c r="M63" s="764">
        <f>'O7 Amortization'!P30+'O7 Amortization'!AK30+'O7 Amortization'!P100+'O7 Amortization'!AK100+'O7 Amortization'!P171+'O7 Amortization'!AK171+'O7 Amortization'!P242+'O7 Amortization'!AK242</f>
        <v>0</v>
      </c>
      <c r="N63" s="764">
        <f>'O7 Amortization'!Q30+'O7 Amortization'!AL30+'O7 Amortization'!Q100+'O7 Amortization'!AL100+'O7 Amortization'!Q171+'O7 Amortization'!AL171+'O7 Amortization'!Q242+'O7 Amortization'!AL242</f>
        <v>0</v>
      </c>
      <c r="O63" s="764">
        <f>'O7 Amortization'!R30+'O7 Amortization'!AM30+'O7 Amortization'!R100+'O7 Amortization'!AM100+'O7 Amortization'!R171+'O7 Amortization'!AM171+'O7 Amortization'!R242+'O7 Amortization'!AM242</f>
        <v>0</v>
      </c>
      <c r="P63" s="764">
        <f>'O7 Amortization'!S30+'O7 Amortization'!AN30+'O7 Amortization'!S100+'O7 Amortization'!AN100+'O7 Amortization'!S171+'O7 Amortization'!AN171+'O7 Amortization'!S242+'O7 Amortization'!AN242</f>
        <v>0</v>
      </c>
      <c r="Q63" s="764">
        <f>'O7 Amortization'!T30+'O7 Amortization'!AO30+'O7 Amortization'!T100+'O7 Amortization'!AO100+'O7 Amortization'!T171+'O7 Amortization'!AO171+'O7 Amortization'!T242+'O7 Amortization'!AO242</f>
        <v>0</v>
      </c>
      <c r="R63" s="764">
        <f>'O7 Amortization'!U30+'O7 Amortization'!AP30+'O7 Amortization'!U100+'O7 Amortization'!AP100+'O7 Amortization'!U171+'O7 Amortization'!AP171+'O7 Amortization'!U242+'O7 Amortization'!AP242</f>
        <v>0</v>
      </c>
      <c r="S63" s="764">
        <f>'O7 Amortization'!V30+'O7 Amortization'!AQ30+'O7 Amortization'!V100+'O7 Amortization'!AQ100+'O7 Amortization'!V171+'O7 Amortization'!AQ171+'O7 Amortization'!V242+'O7 Amortization'!AQ242</f>
        <v>0</v>
      </c>
      <c r="T63" s="764">
        <f>'O7 Amortization'!W30+'O7 Amortization'!AR30+'O7 Amortization'!W100+'O7 Amortization'!AR100+'O7 Amortization'!W171+'O7 Amortization'!AR171+'O7 Amortization'!W242+'O7 Amortization'!AR242</f>
        <v>0</v>
      </c>
      <c r="U63" s="764">
        <f>'O7 Amortization'!X30+'O7 Amortization'!AS30+'O7 Amortization'!X100+'O7 Amortization'!AS100+'O7 Amortization'!X171+'O7 Amortization'!AS171+'O7 Amortization'!X242+'O7 Amortization'!AS242</f>
        <v>0</v>
      </c>
      <c r="V63" s="764">
        <f>'O7 Amortization'!Y30+'O7 Amortization'!AT30+'O7 Amortization'!Y100+'O7 Amortization'!AT100+'O7 Amortization'!Y171+'O7 Amortization'!AT171+'O7 Amortization'!Y242+'O7 Amortization'!AT242</f>
        <v>0</v>
      </c>
      <c r="W63" s="652">
        <f>'O7 Amortization'!Z30+'O7 Amortization'!AU30+'O7 Amortization'!Z100+'O7 Amortization'!AU100+'O7 Amortization'!Z171+'O7 Amortization'!AU171+'O7 Amortization'!Z242+'O7 Amortization'!AU242</f>
        <v>0</v>
      </c>
      <c r="X63" s="764"/>
    </row>
    <row r="64" spans="1:24" s="874" customFormat="1" ht="21" customHeight="1" x14ac:dyDescent="0.2">
      <c r="A64" s="872"/>
      <c r="B64" s="890" t="s">
        <v>1410</v>
      </c>
      <c r="C64" s="891">
        <f>SUM(D64:W64)</f>
        <v>0</v>
      </c>
      <c r="D64" s="892">
        <f t="shared" ref="D64:W64" si="10">SUM(D58:D63)</f>
        <v>0</v>
      </c>
      <c r="E64" s="892">
        <f t="shared" si="10"/>
        <v>0</v>
      </c>
      <c r="F64" s="892">
        <f t="shared" si="10"/>
        <v>0</v>
      </c>
      <c r="G64" s="892">
        <f t="shared" si="10"/>
        <v>0</v>
      </c>
      <c r="H64" s="892">
        <f t="shared" si="10"/>
        <v>0</v>
      </c>
      <c r="I64" s="892">
        <f t="shared" si="10"/>
        <v>0</v>
      </c>
      <c r="J64" s="892">
        <f t="shared" si="10"/>
        <v>0</v>
      </c>
      <c r="K64" s="892">
        <f t="shared" si="10"/>
        <v>0</v>
      </c>
      <c r="L64" s="892">
        <f t="shared" si="10"/>
        <v>0</v>
      </c>
      <c r="M64" s="892">
        <f t="shared" si="10"/>
        <v>0</v>
      </c>
      <c r="N64" s="892">
        <f t="shared" si="10"/>
        <v>0</v>
      </c>
      <c r="O64" s="892">
        <f t="shared" si="10"/>
        <v>0</v>
      </c>
      <c r="P64" s="892">
        <f t="shared" si="10"/>
        <v>0</v>
      </c>
      <c r="Q64" s="892">
        <f t="shared" si="10"/>
        <v>0</v>
      </c>
      <c r="R64" s="892">
        <f t="shared" si="10"/>
        <v>0</v>
      </c>
      <c r="S64" s="892">
        <f t="shared" si="10"/>
        <v>0</v>
      </c>
      <c r="T64" s="892">
        <f t="shared" si="10"/>
        <v>0</v>
      </c>
      <c r="U64" s="892">
        <f t="shared" si="10"/>
        <v>0</v>
      </c>
      <c r="V64" s="892">
        <f t="shared" si="10"/>
        <v>0</v>
      </c>
      <c r="W64" s="893">
        <f t="shared" si="10"/>
        <v>0</v>
      </c>
      <c r="X64" s="873"/>
    </row>
    <row r="65" spans="1:24" s="651" customFormat="1" ht="12.75" x14ac:dyDescent="0.2">
      <c r="A65" s="875"/>
      <c r="B65" s="767" t="s">
        <v>1452</v>
      </c>
      <c r="C65" s="765">
        <f>SUM(D65:W65)</f>
        <v>4528.980000000005</v>
      </c>
      <c r="D65" s="764">
        <f>D56+D64</f>
        <v>1430.0813811395553</v>
      </c>
      <c r="E65" s="764">
        <f t="shared" ref="E65:W65" si="11">E56+E64</f>
        <v>1220.3712748673402</v>
      </c>
      <c r="F65" s="764">
        <f t="shared" si="11"/>
        <v>1451.8041613365394</v>
      </c>
      <c r="G65" s="764">
        <f t="shared" si="11"/>
        <v>0</v>
      </c>
      <c r="H65" s="764">
        <f t="shared" si="11"/>
        <v>0</v>
      </c>
      <c r="I65" s="764">
        <f t="shared" si="11"/>
        <v>413.34359273272548</v>
      </c>
      <c r="J65" s="764">
        <f t="shared" si="11"/>
        <v>9.7445787226088108</v>
      </c>
      <c r="K65" s="764">
        <f t="shared" si="11"/>
        <v>0</v>
      </c>
      <c r="L65" s="764">
        <f t="shared" si="11"/>
        <v>3.6350112012363121</v>
      </c>
      <c r="M65" s="764">
        <f t="shared" si="11"/>
        <v>0</v>
      </c>
      <c r="N65" s="764">
        <f t="shared" si="11"/>
        <v>0</v>
      </c>
      <c r="O65" s="764">
        <f t="shared" si="11"/>
        <v>0</v>
      </c>
      <c r="P65" s="764">
        <f t="shared" si="11"/>
        <v>0</v>
      </c>
      <c r="Q65" s="764">
        <f t="shared" si="11"/>
        <v>0</v>
      </c>
      <c r="R65" s="764">
        <f t="shared" si="11"/>
        <v>0</v>
      </c>
      <c r="S65" s="764">
        <f t="shared" si="11"/>
        <v>0</v>
      </c>
      <c r="T65" s="764">
        <f t="shared" si="11"/>
        <v>0</v>
      </c>
      <c r="U65" s="764">
        <f t="shared" si="11"/>
        <v>0</v>
      </c>
      <c r="V65" s="764">
        <f t="shared" si="11"/>
        <v>0</v>
      </c>
      <c r="W65" s="652">
        <f t="shared" si="11"/>
        <v>0</v>
      </c>
      <c r="X65" s="764"/>
    </row>
    <row r="66" spans="1:24" s="651" customFormat="1" ht="12.75" x14ac:dyDescent="0.2">
      <c r="B66" s="767" t="s">
        <v>1489</v>
      </c>
      <c r="C66" s="765">
        <f>SUM(D66:W66)</f>
        <v>289.81268986715611</v>
      </c>
      <c r="D66" s="764">
        <f t="shared" ref="D66:W66" si="12">IF(ISERROR(D65/D43*D39),0,D65/D43*D39)</f>
        <v>101.42015417472021</v>
      </c>
      <c r="E66" s="764">
        <f t="shared" si="12"/>
        <v>77.856679676784111</v>
      </c>
      <c r="F66" s="764">
        <f t="shared" si="12"/>
        <v>86.732357408790492</v>
      </c>
      <c r="G66" s="764">
        <f t="shared" si="12"/>
        <v>0</v>
      </c>
      <c r="H66" s="764">
        <f t="shared" si="12"/>
        <v>0</v>
      </c>
      <c r="I66" s="764">
        <f t="shared" si="12"/>
        <v>22.89766480574324</v>
      </c>
      <c r="J66" s="764">
        <f t="shared" si="12"/>
        <v>0.66167900303182237</v>
      </c>
      <c r="K66" s="764">
        <f t="shared" si="12"/>
        <v>0</v>
      </c>
      <c r="L66" s="764">
        <f t="shared" si="12"/>
        <v>0.24415479808616222</v>
      </c>
      <c r="M66" s="764">
        <f t="shared" si="12"/>
        <v>0</v>
      </c>
      <c r="N66" s="764">
        <f t="shared" si="12"/>
        <v>0</v>
      </c>
      <c r="O66" s="764">
        <f t="shared" si="12"/>
        <v>0</v>
      </c>
      <c r="P66" s="764">
        <f t="shared" si="12"/>
        <v>0</v>
      </c>
      <c r="Q66" s="764">
        <f t="shared" si="12"/>
        <v>0</v>
      </c>
      <c r="R66" s="764">
        <f t="shared" si="12"/>
        <v>0</v>
      </c>
      <c r="S66" s="764">
        <f t="shared" si="12"/>
        <v>0</v>
      </c>
      <c r="T66" s="764">
        <f t="shared" si="12"/>
        <v>0</v>
      </c>
      <c r="U66" s="764">
        <f t="shared" si="12"/>
        <v>0</v>
      </c>
      <c r="V66" s="764">
        <f t="shared" si="12"/>
        <v>0</v>
      </c>
      <c r="W66" s="652">
        <f t="shared" si="12"/>
        <v>0</v>
      </c>
      <c r="X66" s="764"/>
    </row>
    <row r="67" spans="1:24" s="651" customFormat="1" ht="12.75" x14ac:dyDescent="0.2">
      <c r="B67" s="767" t="s">
        <v>1197</v>
      </c>
      <c r="C67" s="765">
        <f>SUM(D67:W67)</f>
        <v>4818.7926898671612</v>
      </c>
      <c r="D67" s="764">
        <f>SUM(D65:D66)</f>
        <v>1531.5015353142755</v>
      </c>
      <c r="E67" s="764">
        <f t="shared" ref="E67:W67" si="13">SUM(E65:E66)</f>
        <v>1298.2279545441243</v>
      </c>
      <c r="F67" s="764">
        <f t="shared" si="13"/>
        <v>1538.5365187453299</v>
      </c>
      <c r="G67" s="764">
        <f t="shared" si="13"/>
        <v>0</v>
      </c>
      <c r="H67" s="764">
        <f t="shared" si="13"/>
        <v>0</v>
      </c>
      <c r="I67" s="764">
        <f t="shared" si="13"/>
        <v>436.24125753846874</v>
      </c>
      <c r="J67" s="764">
        <f t="shared" si="13"/>
        <v>10.406257725640634</v>
      </c>
      <c r="K67" s="764">
        <f t="shared" si="13"/>
        <v>0</v>
      </c>
      <c r="L67" s="764">
        <f t="shared" si="13"/>
        <v>3.8791659993224741</v>
      </c>
      <c r="M67" s="764">
        <f t="shared" si="13"/>
        <v>0</v>
      </c>
      <c r="N67" s="764">
        <f t="shared" si="13"/>
        <v>0</v>
      </c>
      <c r="O67" s="764">
        <f t="shared" si="13"/>
        <v>0</v>
      </c>
      <c r="P67" s="764">
        <f t="shared" si="13"/>
        <v>0</v>
      </c>
      <c r="Q67" s="764">
        <f t="shared" si="13"/>
        <v>0</v>
      </c>
      <c r="R67" s="764">
        <f t="shared" si="13"/>
        <v>0</v>
      </c>
      <c r="S67" s="764">
        <f t="shared" si="13"/>
        <v>0</v>
      </c>
      <c r="T67" s="764">
        <f t="shared" si="13"/>
        <v>0</v>
      </c>
      <c r="U67" s="764">
        <f t="shared" si="13"/>
        <v>0</v>
      </c>
      <c r="V67" s="764">
        <f t="shared" si="13"/>
        <v>0</v>
      </c>
      <c r="W67" s="652">
        <f t="shared" si="13"/>
        <v>0</v>
      </c>
      <c r="X67" s="764"/>
    </row>
    <row r="68" spans="1:24" s="651" customFormat="1" ht="12.75" x14ac:dyDescent="0.2">
      <c r="B68" s="767"/>
      <c r="C68" s="765"/>
      <c r="D68" s="764"/>
      <c r="E68" s="764"/>
      <c r="F68" s="764"/>
      <c r="G68" s="764"/>
      <c r="H68" s="764"/>
      <c r="I68" s="764"/>
      <c r="J68" s="764"/>
      <c r="K68" s="764"/>
      <c r="L68" s="764"/>
      <c r="M68" s="764"/>
      <c r="N68" s="764"/>
      <c r="O68" s="764"/>
      <c r="P68" s="764"/>
      <c r="Q68" s="764"/>
      <c r="R68" s="764"/>
      <c r="S68" s="764"/>
      <c r="T68" s="764"/>
      <c r="U68" s="764"/>
      <c r="V68" s="764"/>
      <c r="W68" s="652"/>
      <c r="X68" s="764"/>
    </row>
    <row r="69" spans="1:24" s="651" customFormat="1" ht="12.75" x14ac:dyDescent="0.2">
      <c r="B69" s="767"/>
      <c r="C69" s="765"/>
      <c r="D69" s="764"/>
      <c r="E69" s="764"/>
      <c r="F69" s="764"/>
      <c r="G69" s="764"/>
      <c r="H69" s="764"/>
      <c r="I69" s="764"/>
      <c r="J69" s="764"/>
      <c r="K69" s="764"/>
      <c r="L69" s="764"/>
      <c r="M69" s="764"/>
      <c r="N69" s="764"/>
      <c r="O69" s="764"/>
      <c r="P69" s="764"/>
      <c r="Q69" s="764"/>
      <c r="R69" s="764"/>
      <c r="S69" s="764"/>
      <c r="T69" s="764"/>
      <c r="U69" s="764"/>
      <c r="V69" s="764"/>
      <c r="W69" s="652"/>
      <c r="X69" s="764"/>
    </row>
    <row r="70" spans="1:24" s="651" customFormat="1" ht="12.75" x14ac:dyDescent="0.2">
      <c r="B70" s="894" t="s">
        <v>718</v>
      </c>
      <c r="C70" s="765"/>
      <c r="D70" s="764"/>
      <c r="E70" s="764"/>
      <c r="F70" s="764"/>
      <c r="G70" s="764"/>
      <c r="H70" s="764"/>
      <c r="I70" s="764"/>
      <c r="J70" s="764"/>
      <c r="K70" s="764"/>
      <c r="L70" s="764"/>
      <c r="M70" s="764"/>
      <c r="N70" s="764"/>
      <c r="O70" s="764"/>
      <c r="P70" s="764"/>
      <c r="Q70" s="764"/>
      <c r="R70" s="764"/>
      <c r="S70" s="764"/>
      <c r="T70" s="764"/>
      <c r="U70" s="764"/>
      <c r="V70" s="764"/>
      <c r="W70" s="652"/>
      <c r="X70" s="764"/>
    </row>
    <row r="71" spans="1:24" s="673" customFormat="1" ht="12.75" x14ac:dyDescent="0.2">
      <c r="B71" s="776" t="s">
        <v>288</v>
      </c>
      <c r="C71" s="765">
        <f>SUM(D71:W71)</f>
        <v>43939.33507550435</v>
      </c>
      <c r="D71" s="764">
        <f>'O4 Summary by Class &amp; Accounts'!E131</f>
        <v>26432.884285580854</v>
      </c>
      <c r="E71" s="764">
        <f>'O4 Summary by Class &amp; Accounts'!F131</f>
        <v>8534.5336503504732</v>
      </c>
      <c r="F71" s="764">
        <f>'O4 Summary by Class &amp; Accounts'!G131</f>
        <v>6008.2675295542194</v>
      </c>
      <c r="G71" s="764">
        <f>'O4 Summary by Class &amp; Accounts'!H131</f>
        <v>0</v>
      </c>
      <c r="H71" s="764">
        <f>'O4 Summary by Class &amp; Accounts'!I131</f>
        <v>0</v>
      </c>
      <c r="I71" s="764">
        <f>'O4 Summary by Class &amp; Accounts'!J131</f>
        <v>1217.0675464655189</v>
      </c>
      <c r="J71" s="764">
        <f>'O4 Summary by Class &amp; Accounts'!K131</f>
        <v>1681.2838846406842</v>
      </c>
      <c r="K71" s="764">
        <f>'O4 Summary by Class &amp; Accounts'!L131</f>
        <v>0</v>
      </c>
      <c r="L71" s="764">
        <f>'O4 Summary by Class &amp; Accounts'!M131</f>
        <v>65.298178912600449</v>
      </c>
      <c r="M71" s="764">
        <f>'O4 Summary by Class &amp; Accounts'!N131</f>
        <v>0</v>
      </c>
      <c r="N71" s="764">
        <f>'O4 Summary by Class &amp; Accounts'!O131</f>
        <v>0</v>
      </c>
      <c r="O71" s="764">
        <f>'O4 Summary by Class &amp; Accounts'!P131</f>
        <v>0</v>
      </c>
      <c r="P71" s="764">
        <f>'O4 Summary by Class &amp; Accounts'!Q131</f>
        <v>0</v>
      </c>
      <c r="Q71" s="764">
        <f>'O4 Summary by Class &amp; Accounts'!R131</f>
        <v>0</v>
      </c>
      <c r="R71" s="764">
        <f>'O4 Summary by Class &amp; Accounts'!S131</f>
        <v>0</v>
      </c>
      <c r="S71" s="764">
        <f>'O4 Summary by Class &amp; Accounts'!T131</f>
        <v>0</v>
      </c>
      <c r="T71" s="764">
        <f>'O4 Summary by Class &amp; Accounts'!U131</f>
        <v>0</v>
      </c>
      <c r="U71" s="764">
        <f>'O4 Summary by Class &amp; Accounts'!V131</f>
        <v>0</v>
      </c>
      <c r="V71" s="764">
        <f>'O4 Summary by Class &amp; Accounts'!W131</f>
        <v>0</v>
      </c>
      <c r="W71" s="652">
        <f>'O4 Summary by Class &amp; Accounts'!X131</f>
        <v>0</v>
      </c>
      <c r="X71" s="777"/>
    </row>
    <row r="72" spans="1:24" s="673" customFormat="1" ht="12.75" x14ac:dyDescent="0.2">
      <c r="B72" s="778" t="s">
        <v>289</v>
      </c>
      <c r="C72" s="765">
        <f>SUM(D72:W72)</f>
        <v>51313.470603710091</v>
      </c>
      <c r="D72" s="764">
        <f>'O4 Summary by Class &amp; Accounts'!E132</f>
        <v>30868.993088508967</v>
      </c>
      <c r="E72" s="764">
        <f>'O4 Summary by Class &amp; Accounts'!F132</f>
        <v>9966.8449882341956</v>
      </c>
      <c r="F72" s="764">
        <f>'O4 Summary by Class &amp; Accounts'!G132</f>
        <v>7016.607300206565</v>
      </c>
      <c r="G72" s="764">
        <f>'O4 Summary by Class &amp; Accounts'!H132</f>
        <v>0</v>
      </c>
      <c r="H72" s="764">
        <f>'O4 Summary by Class &amp; Accounts'!I132</f>
        <v>0</v>
      </c>
      <c r="I72" s="764">
        <f>'O4 Summary by Class &amp; Accounts'!J132</f>
        <v>1421.3223677821236</v>
      </c>
      <c r="J72" s="764">
        <f>'O4 Summary by Class &amp; Accounts'!K132</f>
        <v>1963.4459884919181</v>
      </c>
      <c r="K72" s="764">
        <f>'O4 Summary by Class &amp; Accounts'!L132</f>
        <v>0</v>
      </c>
      <c r="L72" s="764">
        <f>'O4 Summary by Class &amp; Accounts'!M132</f>
        <v>76.25687048631481</v>
      </c>
      <c r="M72" s="764">
        <f>'O4 Summary by Class &amp; Accounts'!N132</f>
        <v>0</v>
      </c>
      <c r="N72" s="764">
        <f>'O4 Summary by Class &amp; Accounts'!O132</f>
        <v>0</v>
      </c>
      <c r="O72" s="764">
        <f>'O4 Summary by Class &amp; Accounts'!P132</f>
        <v>0</v>
      </c>
      <c r="P72" s="764">
        <f>'O4 Summary by Class &amp; Accounts'!Q132</f>
        <v>0</v>
      </c>
      <c r="Q72" s="764">
        <f>'O4 Summary by Class &amp; Accounts'!R132</f>
        <v>0</v>
      </c>
      <c r="R72" s="764">
        <f>'O4 Summary by Class &amp; Accounts'!S132</f>
        <v>0</v>
      </c>
      <c r="S72" s="764">
        <f>'O4 Summary by Class &amp; Accounts'!T132</f>
        <v>0</v>
      </c>
      <c r="T72" s="764">
        <f>'O4 Summary by Class &amp; Accounts'!U132</f>
        <v>0</v>
      </c>
      <c r="U72" s="764">
        <f>'O4 Summary by Class &amp; Accounts'!V132</f>
        <v>0</v>
      </c>
      <c r="V72" s="764">
        <f>'O4 Summary by Class &amp; Accounts'!W132</f>
        <v>0</v>
      </c>
      <c r="W72" s="652">
        <f>'O4 Summary by Class &amp; Accounts'!X132</f>
        <v>0</v>
      </c>
    </row>
    <row r="73" spans="1:24" s="673" customFormat="1" ht="12.75" x14ac:dyDescent="0.2">
      <c r="B73" s="778" t="s">
        <v>290</v>
      </c>
      <c r="C73" s="765">
        <f>SUM(D73:W73)</f>
        <v>164598.35776422138</v>
      </c>
      <c r="D73" s="764">
        <f>'O4 Summary by Class &amp; Accounts'!E149</f>
        <v>99018.552212999377</v>
      </c>
      <c r="E73" s="764">
        <f>'O4 Summary by Class &amp; Accounts'!F149</f>
        <v>31970.675494229676</v>
      </c>
      <c r="F73" s="764">
        <f>'O4 Summary by Class &amp; Accounts'!G149</f>
        <v>22507.190121865278</v>
      </c>
      <c r="G73" s="764">
        <f>'O4 Summary by Class &amp; Accounts'!H149</f>
        <v>0</v>
      </c>
      <c r="H73" s="764">
        <f>'O4 Summary by Class &amp; Accounts'!I149</f>
        <v>0</v>
      </c>
      <c r="I73" s="764">
        <f>'O4 Summary by Class &amp; Accounts'!J149</f>
        <v>4559.1795845821689</v>
      </c>
      <c r="J73" s="764">
        <f>'O4 Summary by Class &amp; Accounts'!K149</f>
        <v>6298.150981842794</v>
      </c>
      <c r="K73" s="764">
        <f>'O4 Summary by Class &amp; Accounts'!L149</f>
        <v>0</v>
      </c>
      <c r="L73" s="764">
        <f>'O4 Summary by Class &amp; Accounts'!M149</f>
        <v>244.60936870208147</v>
      </c>
      <c r="M73" s="764">
        <f>'O4 Summary by Class &amp; Accounts'!N149</f>
        <v>0</v>
      </c>
      <c r="N73" s="764">
        <f>'O4 Summary by Class &amp; Accounts'!O149</f>
        <v>0</v>
      </c>
      <c r="O73" s="764">
        <f>'O4 Summary by Class &amp; Accounts'!P149</f>
        <v>0</v>
      </c>
      <c r="P73" s="764">
        <f>'O4 Summary by Class &amp; Accounts'!Q149</f>
        <v>0</v>
      </c>
      <c r="Q73" s="764">
        <f>'O4 Summary by Class &amp; Accounts'!R149</f>
        <v>0</v>
      </c>
      <c r="R73" s="764">
        <f>'O4 Summary by Class &amp; Accounts'!S149</f>
        <v>0</v>
      </c>
      <c r="S73" s="764">
        <f>'O4 Summary by Class &amp; Accounts'!T149</f>
        <v>0</v>
      </c>
      <c r="T73" s="764">
        <f>'O4 Summary by Class &amp; Accounts'!U149</f>
        <v>0</v>
      </c>
      <c r="U73" s="764">
        <f>'O4 Summary by Class &amp; Accounts'!V149</f>
        <v>0</v>
      </c>
      <c r="V73" s="764">
        <f>'O4 Summary by Class &amp; Accounts'!W149</f>
        <v>0</v>
      </c>
      <c r="W73" s="652">
        <f>'O4 Summary by Class &amp; Accounts'!X149</f>
        <v>0</v>
      </c>
    </row>
    <row r="74" spans="1:24" s="673" customFormat="1" ht="12.75" x14ac:dyDescent="0.2">
      <c r="B74" s="778" t="s">
        <v>291</v>
      </c>
      <c r="C74" s="765">
        <f>SUM(D74:W74)</f>
        <v>29411.053299246105</v>
      </c>
      <c r="D74" s="764">
        <f>'O4 Summary by Class &amp; Accounts'!E153</f>
        <v>17693.007125395146</v>
      </c>
      <c r="E74" s="764">
        <f>'O4 Summary by Class &amp; Accounts'!F153</f>
        <v>5712.6404767695731</v>
      </c>
      <c r="F74" s="764">
        <f>'O4 Summary by Class &amp; Accounts'!G153</f>
        <v>4021.6693366933141</v>
      </c>
      <c r="G74" s="764">
        <f>'O4 Summary by Class &amp; Accounts'!H153</f>
        <v>0</v>
      </c>
      <c r="H74" s="764">
        <f>'O4 Summary by Class &amp; Accounts'!I153</f>
        <v>0</v>
      </c>
      <c r="I74" s="764">
        <f>'O4 Summary by Class &amp; Accounts'!J153</f>
        <v>814.65134637040683</v>
      </c>
      <c r="J74" s="764">
        <f>'O4 Summary by Class &amp; Accounts'!K153</f>
        <v>1125.3772925184194</v>
      </c>
      <c r="K74" s="764">
        <f>'O4 Summary by Class &amp; Accounts'!L153</f>
        <v>0</v>
      </c>
      <c r="L74" s="764">
        <f>'O4 Summary by Class &amp; Accounts'!M153</f>
        <v>43.707721499246098</v>
      </c>
      <c r="M74" s="764">
        <f>'O4 Summary by Class &amp; Accounts'!N153</f>
        <v>0</v>
      </c>
      <c r="N74" s="764">
        <f>'O4 Summary by Class &amp; Accounts'!O153</f>
        <v>0</v>
      </c>
      <c r="O74" s="764">
        <f>'O4 Summary by Class &amp; Accounts'!P153</f>
        <v>0</v>
      </c>
      <c r="P74" s="764">
        <f>'O4 Summary by Class &amp; Accounts'!Q153</f>
        <v>0</v>
      </c>
      <c r="Q74" s="764">
        <f>'O4 Summary by Class &amp; Accounts'!R153</f>
        <v>0</v>
      </c>
      <c r="R74" s="764">
        <f>'O4 Summary by Class &amp; Accounts'!S153</f>
        <v>0</v>
      </c>
      <c r="S74" s="764">
        <f>'O4 Summary by Class &amp; Accounts'!T153</f>
        <v>0</v>
      </c>
      <c r="T74" s="764">
        <f>'O4 Summary by Class &amp; Accounts'!U153</f>
        <v>0</v>
      </c>
      <c r="U74" s="764">
        <f>'O4 Summary by Class &amp; Accounts'!V153</f>
        <v>0</v>
      </c>
      <c r="V74" s="764">
        <f>'O4 Summary by Class &amp; Accounts'!W153</f>
        <v>0</v>
      </c>
      <c r="W74" s="652">
        <f>'O4 Summary by Class &amp; Accounts'!X153</f>
        <v>0</v>
      </c>
    </row>
    <row r="75" spans="1:24" s="848" customFormat="1" ht="21" customHeight="1" x14ac:dyDescent="0.2">
      <c r="B75" s="895" t="s">
        <v>682</v>
      </c>
      <c r="C75" s="896">
        <f>SUM(D75:W75)</f>
        <v>289262.21674268192</v>
      </c>
      <c r="D75" s="897">
        <f>SUM(D71:D74)</f>
        <v>174013.43671248434</v>
      </c>
      <c r="E75" s="897">
        <f t="shared" ref="E75:W75" si="14">SUM(E71:E74)</f>
        <v>56184.694609583916</v>
      </c>
      <c r="F75" s="897">
        <f t="shared" si="14"/>
        <v>39553.734288319378</v>
      </c>
      <c r="G75" s="897">
        <f t="shared" si="14"/>
        <v>0</v>
      </c>
      <c r="H75" s="897">
        <f t="shared" si="14"/>
        <v>0</v>
      </c>
      <c r="I75" s="897">
        <f t="shared" si="14"/>
        <v>8012.2208452002178</v>
      </c>
      <c r="J75" s="897">
        <f t="shared" si="14"/>
        <v>11068.258147493816</v>
      </c>
      <c r="K75" s="897">
        <f t="shared" si="14"/>
        <v>0</v>
      </c>
      <c r="L75" s="897">
        <f t="shared" si="14"/>
        <v>429.8721396002428</v>
      </c>
      <c r="M75" s="897">
        <f t="shared" si="14"/>
        <v>0</v>
      </c>
      <c r="N75" s="897">
        <f t="shared" si="14"/>
        <v>0</v>
      </c>
      <c r="O75" s="897">
        <f t="shared" si="14"/>
        <v>0</v>
      </c>
      <c r="P75" s="897">
        <f t="shared" si="14"/>
        <v>0</v>
      </c>
      <c r="Q75" s="897">
        <f t="shared" si="14"/>
        <v>0</v>
      </c>
      <c r="R75" s="897">
        <f t="shared" si="14"/>
        <v>0</v>
      </c>
      <c r="S75" s="897">
        <f t="shared" si="14"/>
        <v>0</v>
      </c>
      <c r="T75" s="897">
        <f t="shared" si="14"/>
        <v>0</v>
      </c>
      <c r="U75" s="897">
        <f t="shared" si="14"/>
        <v>0</v>
      </c>
      <c r="V75" s="897">
        <f t="shared" si="14"/>
        <v>0</v>
      </c>
      <c r="W75" s="898">
        <f t="shared" si="14"/>
        <v>0</v>
      </c>
    </row>
    <row r="76" spans="1:24" s="673" customFormat="1" ht="12.75" x14ac:dyDescent="0.2">
      <c r="A76" s="631"/>
      <c r="B76" s="631"/>
      <c r="C76" s="779"/>
      <c r="D76" s="777"/>
      <c r="E76" s="777"/>
      <c r="F76" s="777"/>
      <c r="G76" s="777"/>
      <c r="H76" s="777"/>
      <c r="I76" s="777"/>
      <c r="J76" s="777"/>
      <c r="K76" s="777"/>
      <c r="L76" s="777"/>
      <c r="M76" s="777"/>
      <c r="N76" s="777"/>
      <c r="O76" s="777"/>
      <c r="P76" s="777"/>
      <c r="Q76" s="777"/>
      <c r="R76" s="777"/>
      <c r="S76" s="777"/>
      <c r="T76" s="777"/>
      <c r="U76" s="777"/>
      <c r="V76" s="777"/>
      <c r="W76" s="780"/>
    </row>
    <row r="77" spans="1:24" s="777" customFormat="1" ht="12.75" x14ac:dyDescent="0.2">
      <c r="B77" s="760" t="s">
        <v>1038</v>
      </c>
      <c r="C77" s="765">
        <f>SUM(D77:W77)</f>
        <v>0</v>
      </c>
      <c r="D77" s="764">
        <f>'O4 Summary by Class &amp; Accounts'!E35</f>
        <v>0</v>
      </c>
      <c r="E77" s="764">
        <f>'O4 Summary by Class &amp; Accounts'!F35</f>
        <v>0</v>
      </c>
      <c r="F77" s="764">
        <f>'O4 Summary by Class &amp; Accounts'!G35</f>
        <v>0</v>
      </c>
      <c r="G77" s="764">
        <f>'O4 Summary by Class &amp; Accounts'!H35</f>
        <v>0</v>
      </c>
      <c r="H77" s="764">
        <f>'O4 Summary by Class &amp; Accounts'!I35</f>
        <v>0</v>
      </c>
      <c r="I77" s="764">
        <f>'O4 Summary by Class &amp; Accounts'!J35</f>
        <v>0</v>
      </c>
      <c r="J77" s="764">
        <f>'O4 Summary by Class &amp; Accounts'!K35</f>
        <v>0</v>
      </c>
      <c r="K77" s="764">
        <f>'O4 Summary by Class &amp; Accounts'!L35</f>
        <v>0</v>
      </c>
      <c r="L77" s="764">
        <f>'O4 Summary by Class &amp; Accounts'!M35</f>
        <v>0</v>
      </c>
      <c r="M77" s="764">
        <f>'O4 Summary by Class &amp; Accounts'!N35</f>
        <v>0</v>
      </c>
      <c r="N77" s="764">
        <f>'O4 Summary by Class &amp; Accounts'!O35</f>
        <v>0</v>
      </c>
      <c r="O77" s="764">
        <f>'O4 Summary by Class &amp; Accounts'!P35</f>
        <v>0</v>
      </c>
      <c r="P77" s="764">
        <f>'O4 Summary by Class &amp; Accounts'!Q35</f>
        <v>0</v>
      </c>
      <c r="Q77" s="764">
        <f>'O4 Summary by Class &amp; Accounts'!R35</f>
        <v>0</v>
      </c>
      <c r="R77" s="764">
        <f>'O4 Summary by Class &amp; Accounts'!S35</f>
        <v>0</v>
      </c>
      <c r="S77" s="764">
        <f>'O4 Summary by Class &amp; Accounts'!T35</f>
        <v>0</v>
      </c>
      <c r="T77" s="764">
        <f>'O4 Summary by Class &amp; Accounts'!U35</f>
        <v>0</v>
      </c>
      <c r="U77" s="764">
        <f>'O4 Summary by Class &amp; Accounts'!V35</f>
        <v>0</v>
      </c>
      <c r="V77" s="764">
        <f>'O4 Summary by Class &amp; Accounts'!W35</f>
        <v>0</v>
      </c>
      <c r="W77" s="652">
        <f>'O4 Summary by Class &amp; Accounts'!X35</f>
        <v>0</v>
      </c>
    </row>
    <row r="78" spans="1:24" s="777" customFormat="1" ht="12.75" x14ac:dyDescent="0.2">
      <c r="B78" s="760" t="s">
        <v>1039</v>
      </c>
      <c r="C78" s="765">
        <f>SUM(D78:W78)</f>
        <v>0</v>
      </c>
      <c r="D78" s="764">
        <f>'O4 Summary by Class &amp; Accounts'!E40</f>
        <v>0</v>
      </c>
      <c r="E78" s="764">
        <f>'O4 Summary by Class &amp; Accounts'!F40</f>
        <v>0</v>
      </c>
      <c r="F78" s="764">
        <f>'O4 Summary by Class &amp; Accounts'!G40</f>
        <v>0</v>
      </c>
      <c r="G78" s="764">
        <f>'O4 Summary by Class &amp; Accounts'!H40</f>
        <v>0</v>
      </c>
      <c r="H78" s="764">
        <f>'O4 Summary by Class &amp; Accounts'!I40</f>
        <v>0</v>
      </c>
      <c r="I78" s="764">
        <f>'O4 Summary by Class &amp; Accounts'!J40</f>
        <v>0</v>
      </c>
      <c r="J78" s="764">
        <f>'O4 Summary by Class &amp; Accounts'!K40</f>
        <v>0</v>
      </c>
      <c r="K78" s="764">
        <f>'O4 Summary by Class &amp; Accounts'!L40</f>
        <v>0</v>
      </c>
      <c r="L78" s="764">
        <f>'O4 Summary by Class &amp; Accounts'!M40</f>
        <v>0</v>
      </c>
      <c r="M78" s="764">
        <f>'O4 Summary by Class &amp; Accounts'!N40</f>
        <v>0</v>
      </c>
      <c r="N78" s="764">
        <f>'O4 Summary by Class &amp; Accounts'!O40</f>
        <v>0</v>
      </c>
      <c r="O78" s="764">
        <f>'O4 Summary by Class &amp; Accounts'!P40</f>
        <v>0</v>
      </c>
      <c r="P78" s="764">
        <f>'O4 Summary by Class &amp; Accounts'!Q40</f>
        <v>0</v>
      </c>
      <c r="Q78" s="764">
        <f>'O4 Summary by Class &amp; Accounts'!R40</f>
        <v>0</v>
      </c>
      <c r="R78" s="764">
        <f>'O4 Summary by Class &amp; Accounts'!S40</f>
        <v>0</v>
      </c>
      <c r="S78" s="764">
        <f>'O4 Summary by Class &amp; Accounts'!T40</f>
        <v>0</v>
      </c>
      <c r="T78" s="764">
        <f>'O4 Summary by Class &amp; Accounts'!U40</f>
        <v>0</v>
      </c>
      <c r="U78" s="764">
        <f>'O4 Summary by Class &amp; Accounts'!V40</f>
        <v>0</v>
      </c>
      <c r="V78" s="764">
        <f>'O4 Summary by Class &amp; Accounts'!W40</f>
        <v>0</v>
      </c>
      <c r="W78" s="652">
        <f>'O4 Summary by Class &amp; Accounts'!X40</f>
        <v>0</v>
      </c>
      <c r="X78" s="781"/>
    </row>
    <row r="79" spans="1:24" s="177" customFormat="1" ht="21" customHeight="1" x14ac:dyDescent="0.2">
      <c r="B79" s="895" t="s">
        <v>682</v>
      </c>
      <c r="C79" s="896">
        <f>SUM(D79:W79)</f>
        <v>0</v>
      </c>
      <c r="D79" s="897">
        <f>SUM(D77:D78)</f>
        <v>0</v>
      </c>
      <c r="E79" s="897">
        <f t="shared" ref="E79:W79" si="15">SUM(E77:E78)</f>
        <v>0</v>
      </c>
      <c r="F79" s="897">
        <f t="shared" si="15"/>
        <v>0</v>
      </c>
      <c r="G79" s="897">
        <f t="shared" si="15"/>
        <v>0</v>
      </c>
      <c r="H79" s="897">
        <f t="shared" si="15"/>
        <v>0</v>
      </c>
      <c r="I79" s="897">
        <f t="shared" si="15"/>
        <v>0</v>
      </c>
      <c r="J79" s="897">
        <f t="shared" si="15"/>
        <v>0</v>
      </c>
      <c r="K79" s="897">
        <f t="shared" si="15"/>
        <v>0</v>
      </c>
      <c r="L79" s="897">
        <f t="shared" si="15"/>
        <v>0</v>
      </c>
      <c r="M79" s="897">
        <f t="shared" si="15"/>
        <v>0</v>
      </c>
      <c r="N79" s="897">
        <f t="shared" si="15"/>
        <v>0</v>
      </c>
      <c r="O79" s="897">
        <f t="shared" si="15"/>
        <v>0</v>
      </c>
      <c r="P79" s="897">
        <f t="shared" si="15"/>
        <v>0</v>
      </c>
      <c r="Q79" s="897">
        <f t="shared" si="15"/>
        <v>0</v>
      </c>
      <c r="R79" s="897">
        <f t="shared" si="15"/>
        <v>0</v>
      </c>
      <c r="S79" s="897">
        <f t="shared" si="15"/>
        <v>0</v>
      </c>
      <c r="T79" s="897">
        <f t="shared" si="15"/>
        <v>0</v>
      </c>
      <c r="U79" s="897">
        <f t="shared" si="15"/>
        <v>0</v>
      </c>
      <c r="V79" s="897">
        <f t="shared" si="15"/>
        <v>0</v>
      </c>
      <c r="W79" s="898">
        <f t="shared" si="15"/>
        <v>0</v>
      </c>
      <c r="X79" s="876"/>
    </row>
    <row r="80" spans="1:24" s="786" customFormat="1" ht="12.75" x14ac:dyDescent="0.2">
      <c r="B80" s="782"/>
      <c r="C80" s="768"/>
      <c r="D80" s="783"/>
      <c r="E80" s="783"/>
      <c r="F80" s="783"/>
      <c r="G80" s="783"/>
      <c r="H80" s="783"/>
      <c r="I80" s="783"/>
      <c r="J80" s="783"/>
      <c r="K80" s="783"/>
      <c r="L80" s="783"/>
      <c r="M80" s="783"/>
      <c r="N80" s="783"/>
      <c r="O80" s="783"/>
      <c r="P80" s="783"/>
      <c r="Q80" s="783"/>
      <c r="R80" s="783"/>
      <c r="S80" s="783"/>
      <c r="T80" s="783"/>
      <c r="U80" s="783"/>
      <c r="V80" s="783"/>
      <c r="W80" s="784"/>
      <c r="X80" s="785"/>
    </row>
    <row r="81" spans="2:24" s="777" customFormat="1" ht="12.75" x14ac:dyDescent="0.2">
      <c r="B81" s="787" t="s">
        <v>717</v>
      </c>
      <c r="C81" s="788">
        <f>SUM(D81:W81)</f>
        <v>57260442.482000008</v>
      </c>
      <c r="D81" s="789">
        <f>'O6 Source Data for E2'!D88+'O6 Source Data for E2'!Y88</f>
        <v>32472068.803247619</v>
      </c>
      <c r="E81" s="789">
        <f>'O6 Source Data for E2'!E88+'O6 Source Data for E2'!Z88</f>
        <v>11839982.307217415</v>
      </c>
      <c r="F81" s="789">
        <f>'O6 Source Data for E2'!F88+'O6 Source Data for E2'!AA88</f>
        <v>9056620.9833538886</v>
      </c>
      <c r="G81" s="789">
        <f>'O6 Source Data for E2'!G88+'O6 Source Data for E2'!AB88</f>
        <v>0</v>
      </c>
      <c r="H81" s="789">
        <f>'O6 Source Data for E2'!H88+'O6 Source Data for E2'!AC88</f>
        <v>0</v>
      </c>
      <c r="I81" s="789">
        <f>'O6 Source Data for E2'!I88+'O6 Source Data for E2'!AD88</f>
        <v>1854294.7878834298</v>
      </c>
      <c r="J81" s="789">
        <f>'O6 Source Data for E2'!J88+'O6 Source Data for E2'!AE88</f>
        <v>1958042.0408736097</v>
      </c>
      <c r="K81" s="789">
        <f>'O6 Source Data for E2'!K88+'O6 Source Data for E2'!AF88</f>
        <v>0</v>
      </c>
      <c r="L81" s="789">
        <f>'O6 Source Data for E2'!L88+'O6 Source Data for E2'!AG88</f>
        <v>79433.559424043371</v>
      </c>
      <c r="M81" s="789">
        <f>'O6 Source Data for E2'!M88+'O6 Source Data for E2'!AH88</f>
        <v>0</v>
      </c>
      <c r="N81" s="789">
        <f>'O6 Source Data for E2'!N88+'O6 Source Data for E2'!AI88</f>
        <v>0</v>
      </c>
      <c r="O81" s="789">
        <f>'O6 Source Data for E2'!O88+'O6 Source Data for E2'!AJ88</f>
        <v>0</v>
      </c>
      <c r="P81" s="789">
        <f>'O6 Source Data for E2'!P88+'O6 Source Data for E2'!AK88</f>
        <v>0</v>
      </c>
      <c r="Q81" s="789">
        <f>'O6 Source Data for E2'!Q88+'O6 Source Data for E2'!AL88</f>
        <v>0</v>
      </c>
      <c r="R81" s="789">
        <f>'O6 Source Data for E2'!R88+'O6 Source Data for E2'!AM88</f>
        <v>0</v>
      </c>
      <c r="S81" s="789">
        <f>'O6 Source Data for E2'!S88+'O6 Source Data for E2'!AN88</f>
        <v>0</v>
      </c>
      <c r="T81" s="789">
        <f>'O6 Source Data for E2'!T88+'O6 Source Data for E2'!AO88</f>
        <v>0</v>
      </c>
      <c r="U81" s="789">
        <f>'O6 Source Data for E2'!U88+'O6 Source Data for E2'!AP88</f>
        <v>0</v>
      </c>
      <c r="V81" s="789">
        <f>'O6 Source Data for E2'!V88+'O6 Source Data for E2'!AQ88</f>
        <v>0</v>
      </c>
      <c r="W81" s="790">
        <f>'O6 Source Data for E2'!W88+'O6 Source Data for E2'!AR88</f>
        <v>0</v>
      </c>
    </row>
    <row r="82" spans="2:24" s="750" customFormat="1" x14ac:dyDescent="0.2">
      <c r="B82" s="796"/>
      <c r="C82" s="864"/>
    </row>
    <row r="83" spans="2:24" s="7" customFormat="1" x14ac:dyDescent="0.2">
      <c r="B83" s="47"/>
      <c r="C83" s="43"/>
    </row>
    <row r="84" spans="2:24" s="7" customFormat="1" x14ac:dyDescent="0.2">
      <c r="B84" s="47"/>
      <c r="C84" s="865"/>
      <c r="D84" s="865"/>
      <c r="E84" s="865"/>
      <c r="F84" s="865"/>
      <c r="G84" s="865"/>
      <c r="H84" s="865"/>
      <c r="I84" s="865"/>
      <c r="J84" s="865"/>
      <c r="K84" s="865"/>
      <c r="L84" s="865"/>
      <c r="M84" s="865"/>
      <c r="N84" s="865"/>
      <c r="O84" s="865"/>
      <c r="P84" s="865"/>
      <c r="Q84" s="865"/>
      <c r="R84" s="865"/>
      <c r="S84" s="865"/>
      <c r="T84" s="865"/>
      <c r="U84" s="865"/>
      <c r="V84" s="865"/>
      <c r="W84" s="865"/>
      <c r="X84" s="750"/>
    </row>
    <row r="85" spans="2:24" s="7" customFormat="1" x14ac:dyDescent="0.2">
      <c r="C85" s="866"/>
    </row>
    <row r="86" spans="2:24" s="7" customFormat="1" x14ac:dyDescent="0.2">
      <c r="C86" s="866"/>
    </row>
    <row r="87" spans="2:24" s="7" customFormat="1" x14ac:dyDescent="0.2">
      <c r="C87" s="866"/>
      <c r="D87" s="797"/>
      <c r="E87" s="797"/>
      <c r="F87" s="867"/>
      <c r="G87" s="797"/>
      <c r="H87" s="797"/>
      <c r="I87" s="797"/>
      <c r="J87" s="797"/>
      <c r="K87" s="797"/>
      <c r="L87" s="797"/>
      <c r="M87" s="797"/>
      <c r="N87" s="797"/>
      <c r="O87" s="797"/>
      <c r="P87" s="797"/>
      <c r="Q87" s="797"/>
      <c r="R87" s="797"/>
      <c r="S87" s="797"/>
      <c r="T87" s="797"/>
      <c r="U87" s="797"/>
      <c r="V87" s="797"/>
      <c r="W87" s="797"/>
      <c r="X87" s="797"/>
    </row>
    <row r="88" spans="2:24" s="7" customFormat="1" x14ac:dyDescent="0.2"/>
    <row r="89" spans="2:24" s="7" customFormat="1" x14ac:dyDescent="0.2"/>
    <row r="90" spans="2:24" s="7" customFormat="1" x14ac:dyDescent="0.2"/>
  </sheetData>
  <sheetProtection algorithmName="SHA-512" hashValue="oFlO1vV3+FpLhDkvnX/6E0QakOdJ/nptBlFx9XdouzViIfi+IeyytW0OrwGhaRrH2urosXDFT13hUFAbZjkZ7g==" saltValue="1Upp/lTVhILp68YrGA6IEA==" spinCount="100000" sheet="1" objects="1" scenarios="1"/>
  <mergeCells count="6">
    <mergeCell ref="A8:B9"/>
    <mergeCell ref="A7:B7"/>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indexed="9"/>
  </sheetPr>
  <dimension ref="A1:Y109"/>
  <sheetViews>
    <sheetView workbookViewId="0">
      <selection activeCell="X32" sqref="X32"/>
    </sheetView>
  </sheetViews>
  <sheetFormatPr defaultRowHeight="11.25" x14ac:dyDescent="0.2"/>
  <cols>
    <col min="1" max="1" width="3.140625" style="13" customWidth="1"/>
    <col min="2" max="2" width="61"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O3.3 Primary Conductors and Poles Cost Pool Worksheet  - "&amp;  'I2 LDC class'!$C$17</f>
        <v>Sheet O3.3 Primary Conductors and Poles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x14ac:dyDescent="0.2">
      <c r="A7" s="877"/>
      <c r="W7" s="7"/>
    </row>
    <row r="8" spans="1:25" ht="14.25" customHeight="1" x14ac:dyDescent="0.2">
      <c r="A8" s="2529" t="s">
        <v>362</v>
      </c>
      <c r="B8" s="2529"/>
      <c r="C8" s="614"/>
      <c r="D8" s="614"/>
      <c r="E8" s="614"/>
      <c r="F8" s="614"/>
      <c r="G8" s="614"/>
      <c r="H8" s="614"/>
      <c r="I8" s="614"/>
      <c r="J8" s="614"/>
      <c r="K8" s="614"/>
      <c r="L8" s="614"/>
      <c r="M8" s="614"/>
      <c r="N8" s="614"/>
      <c r="O8" s="614"/>
      <c r="P8" s="614"/>
      <c r="Q8" s="614"/>
      <c r="R8" s="614"/>
      <c r="S8" s="614"/>
      <c r="T8" s="614"/>
      <c r="U8" s="614"/>
      <c r="V8" s="614"/>
      <c r="W8" s="614"/>
      <c r="X8" s="614"/>
    </row>
    <row r="9" spans="1:25" ht="12.75" x14ac:dyDescent="0.2">
      <c r="A9" s="2529"/>
      <c r="B9" s="2529"/>
      <c r="C9" s="312"/>
    </row>
    <row r="10" spans="1:25" s="312" customFormat="1" ht="12.75" x14ac:dyDescent="0.2"/>
    <row r="11" spans="1:25" s="847" customFormat="1" ht="12.75" x14ac:dyDescent="0.2">
      <c r="A11" s="643"/>
      <c r="B11" s="844"/>
      <c r="C11" s="844"/>
      <c r="D11" s="334">
        <v>1</v>
      </c>
      <c r="E11" s="334">
        <v>2</v>
      </c>
      <c r="F11" s="334">
        <v>3</v>
      </c>
      <c r="G11" s="334">
        <v>4</v>
      </c>
      <c r="H11" s="334">
        <v>5</v>
      </c>
      <c r="I11" s="334">
        <v>6</v>
      </c>
      <c r="J11" s="334">
        <v>7</v>
      </c>
      <c r="K11" s="334">
        <v>8</v>
      </c>
      <c r="L11" s="334">
        <v>9</v>
      </c>
      <c r="M11" s="334">
        <v>10</v>
      </c>
      <c r="N11" s="334">
        <v>11</v>
      </c>
      <c r="O11" s="334">
        <v>12</v>
      </c>
      <c r="P11" s="334">
        <v>13</v>
      </c>
      <c r="Q11" s="334">
        <v>14</v>
      </c>
      <c r="R11" s="334">
        <v>15</v>
      </c>
      <c r="S11" s="334">
        <v>16</v>
      </c>
      <c r="T11" s="334">
        <v>17</v>
      </c>
      <c r="U11" s="334">
        <v>18</v>
      </c>
      <c r="V11" s="334">
        <v>19</v>
      </c>
      <c r="W11" s="334">
        <v>20</v>
      </c>
      <c r="X11" s="845"/>
      <c r="Y11" s="846"/>
    </row>
    <row r="12" spans="1:25" s="631" customFormat="1" ht="47.25" customHeight="1" x14ac:dyDescent="0.2">
      <c r="A12" s="800"/>
      <c r="B12" s="824" t="s">
        <v>637</v>
      </c>
      <c r="C12" s="630" t="s">
        <v>682</v>
      </c>
      <c r="D12" s="629" t="str">
        <f>IF('I2 LDC class'!$D$20="",'I2 LDC class'!$C$20,'I2 LDC class'!$D$20)</f>
        <v>Residential</v>
      </c>
      <c r="E12" s="629" t="str">
        <f>IF('I2 LDC class'!$D$21="",'I2 LDC class'!$C$21,'I2 LDC class'!$D$21)</f>
        <v>GS &lt;50</v>
      </c>
      <c r="F12" s="629" t="str">
        <f>IF('I2 LDC class'!$D$22="",'I2 LDC class'!$C$22,'I2 LDC class'!$D$22)</f>
        <v>GS &gt;50kW</v>
      </c>
      <c r="G12" s="629" t="str">
        <f>IF('I2 LDC class'!$D$23="",'I2 LDC class'!$C$23,'I2 LDC class'!$D$23)</f>
        <v>GS&gt; 50-TOU</v>
      </c>
      <c r="H12" s="629" t="str">
        <f>IF('I2 LDC class'!$D$24="",'I2 LDC class'!$C$24,'I2 LDC class'!$D$24)</f>
        <v>GS &gt;50-Intermediate</v>
      </c>
      <c r="I12" s="629" t="str">
        <f>IF('I2 LDC class'!$D$25="",'I2 LDC class'!$C$25,'I2 LDC class'!$D$25)</f>
        <v>Large User</v>
      </c>
      <c r="J12" s="629" t="str">
        <f>IF('I2 LDC class'!$D$26="",'I2 LDC class'!$C$26,'I2 LDC class'!$D$26)</f>
        <v>Street Light</v>
      </c>
      <c r="K12" s="629" t="str">
        <f>IF('I2 LDC class'!$D$27="",'I2 LDC class'!$C$27,'I2 LDC class'!$D$27)</f>
        <v>Sentinel</v>
      </c>
      <c r="L12" s="629" t="str">
        <f>IF('I2 LDC class'!$D$28="",'I2 LDC class'!$C$28,'I2 LDC class'!$D$28)</f>
        <v>Unmetered Scattered Load</v>
      </c>
      <c r="M12" s="629" t="str">
        <f>IF('I2 LDC class'!$D$29="",'I2 LDC class'!$C$29,'I2 LDC class'!$D$29)</f>
        <v>Embedded Distributor</v>
      </c>
      <c r="N12" s="629" t="str">
        <f>IF('I2 LDC class'!$D$30="",'I2 LDC class'!$C$30,'I2 LDC class'!$D$30)</f>
        <v>Back-up/Standby Power</v>
      </c>
      <c r="O12" s="629" t="str">
        <f>IF('I2 LDC class'!$D$31="",'I2 LDC class'!$C$31,'I2 LDC class'!$D$31)</f>
        <v>Rate Class 1</v>
      </c>
      <c r="P12" s="629" t="str">
        <f>IF('I2 LDC class'!$D$32="",'I2 LDC class'!$C$32,'I2 LDC class'!$D$32)</f>
        <v>Rate class 2</v>
      </c>
      <c r="Q12" s="629" t="str">
        <f>IF('I2 LDC class'!$D$33="",'I2 LDC class'!$C$33,'I2 LDC class'!$D$33)</f>
        <v>Rate class 3</v>
      </c>
      <c r="R12" s="629" t="str">
        <f>IF('I2 LDC class'!$D$34="",'I2 LDC class'!$C$34,'I2 LDC class'!$D$34)</f>
        <v>Rate class 4</v>
      </c>
      <c r="S12" s="629" t="str">
        <f>IF('I2 LDC class'!$D$35="",'I2 LDC class'!$C$35,'I2 LDC class'!$D$35)</f>
        <v>Rate class 5</v>
      </c>
      <c r="T12" s="629" t="str">
        <f>IF('I2 LDC class'!$D$36="",'I2 LDC class'!$C$36,'I2 LDC class'!$D$36)</f>
        <v>Rate class 6</v>
      </c>
      <c r="U12" s="629" t="str">
        <f>IF('I2 LDC class'!$D$37="",'I2 LDC class'!$C$37,'I2 LDC class'!$D$37)</f>
        <v>Rate class 7</v>
      </c>
      <c r="V12" s="629" t="str">
        <f>IF('I2 LDC class'!$D$38="",'I2 LDC class'!$C$38,'I2 LDC class'!$D$38)</f>
        <v>Rate class 8</v>
      </c>
      <c r="W12" s="630" t="str">
        <f>IF('I2 LDC class'!$D$39="",'I2 LDC class'!$C$39,'I2 LDC class'!$D$39)</f>
        <v>Rate class 9</v>
      </c>
      <c r="X12" s="719"/>
    </row>
    <row r="13" spans="1:25" s="651" customFormat="1" ht="12.75" x14ac:dyDescent="0.2">
      <c r="A13" s="801"/>
      <c r="B13" s="760" t="s">
        <v>1516</v>
      </c>
      <c r="C13" s="761">
        <f t="shared" ref="C13:C23" si="0">SUM(D13:W13)</f>
        <v>83842.020277735894</v>
      </c>
      <c r="D13" s="762">
        <f>IF(ISERROR('O7 Amortization'!G327+'O7 Amortization'!G400+'O7 Amortization'!G473+'O7 Amortization'!G546 + 'O7 Amortization'!AB327+'O7 Amortization'!AB400+'O7 Amortization'!AB473+'O7 Amortization'!AB546), "-", 'O7 Amortization'!G327+'O7 Amortization'!G400+'O7 Amortization'!G473+'O7 Amortization'!G546 + 'O7 Amortization'!AB327+'O7 Amortization'!AB400+'O7 Amortization'!AB473+'O7 Amortization'!AB546)</f>
        <v>50423.84747755315</v>
      </c>
      <c r="E13" s="762">
        <f>IF(ISERROR('O7 Amortization'!H327+'O7 Amortization'!H400+'O7 Amortization'!H473+'O7 Amortization'!H546 + 'O7 Amortization'!AC327+'O7 Amortization'!AC400+'O7 Amortization'!AC473+'O7 Amortization'!AC546), "-", 'O7 Amortization'!H327+'O7 Amortization'!H400+'O7 Amortization'!H473+'O7 Amortization'!H546 + 'O7 Amortization'!AC327+'O7 Amortization'!AC400+'O7 Amortization'!AC473+'O7 Amortization'!AC546)</f>
        <v>16536.664883907521</v>
      </c>
      <c r="F13" s="762">
        <f>IF(ISERROR('O7 Amortization'!I327+'O7 Amortization'!I400+'O7 Amortization'!I473+'O7 Amortization'!I546 + 'O7 Amortization'!AD327+'O7 Amortization'!AD400+'O7 Amortization'!AD473+'O7 Amortization'!AD546), "-", 'O7 Amortization'!I327+'O7 Amortization'!I400+'O7 Amortization'!I473+'O7 Amortization'!I546 + 'O7 Amortization'!AD327+'O7 Amortization'!AD400+'O7 Amortization'!AD473+'O7 Amortization'!AD546)</f>
        <v>11403.657072845661</v>
      </c>
      <c r="G13" s="762">
        <f>IF(ISERROR('O7 Amortization'!J327+'O7 Amortization'!J400+'O7 Amortization'!J473+'O7 Amortization'!J546 + 'O7 Amortization'!AE327+'O7 Amortization'!AE400+'O7 Amortization'!AE473+'O7 Amortization'!AE546), "-", 'O7 Amortization'!J327+'O7 Amortization'!J400+'O7 Amortization'!J473+'O7 Amortization'!J546 + 'O7 Amortization'!AE327+'O7 Amortization'!AE400+'O7 Amortization'!AE473+'O7 Amortization'!AE546)</f>
        <v>0</v>
      </c>
      <c r="H13" s="762">
        <f>IF(ISERROR('O7 Amortization'!K327+'O7 Amortization'!K400+'O7 Amortization'!K473+'O7 Amortization'!K546 + 'O7 Amortization'!AF327+'O7 Amortization'!AF400+'O7 Amortization'!AF473+'O7 Amortization'!AF546), "-", 'O7 Amortization'!K327+'O7 Amortization'!K400+'O7 Amortization'!K473+'O7 Amortization'!K546 + 'O7 Amortization'!AF327+'O7 Amortization'!AF400+'O7 Amortization'!AF473+'O7 Amortization'!AF546)</f>
        <v>0</v>
      </c>
      <c r="I13" s="762">
        <f>IF(ISERROR('O7 Amortization'!L327+'O7 Amortization'!L400+'O7 Amortization'!L473+'O7 Amortization'!L546 + 'O7 Amortization'!AG327+'O7 Amortization'!AG400+'O7 Amortization'!AG473+'O7 Amortization'!AG546), "-", 'O7 Amortization'!L327+'O7 Amortization'!L400+'O7 Amortization'!L473+'O7 Amortization'!L546 + 'O7 Amortization'!AG327+'O7 Amortization'!AG400+'O7 Amortization'!AG473+'O7 Amortization'!AG546)</f>
        <v>4636.1672769031211</v>
      </c>
      <c r="J13" s="762">
        <f>IF(ISERROR('O7 Amortization'!M327+'O7 Amortization'!M400+'O7 Amortization'!M473+'O7 Amortization'!M546 + 'O7 Amortization'!AH327+'O7 Amortization'!AH400+'O7 Amortization'!AH473+'O7 Amortization'!AH546), "-", 'O7 Amortization'!M327+'O7 Amortization'!M400+'O7 Amortization'!M473+'O7 Amortization'!M546 + 'O7 Amortization'!AH327+'O7 Amortization'!AH400+'O7 Amortization'!AH473+'O7 Amortization'!AH546)</f>
        <v>692.98727889573433</v>
      </c>
      <c r="K13" s="762">
        <f>IF(ISERROR('O7 Amortization'!N327+'O7 Amortization'!N400+'O7 Amortization'!N473+'O7 Amortization'!N546 + 'O7 Amortization'!AI327+'O7 Amortization'!AI400+'O7 Amortization'!AI473+'O7 Amortization'!AI546), "-", 'O7 Amortization'!N327+'O7 Amortization'!N400+'O7 Amortization'!N473+'O7 Amortization'!N546 + 'O7 Amortization'!AI327+'O7 Amortization'!AI400+'O7 Amortization'!AI473+'O7 Amortization'!AI546)</f>
        <v>0</v>
      </c>
      <c r="L13" s="762">
        <f>IF(ISERROR('O7 Amortization'!O327+'O7 Amortization'!O400+'O7 Amortization'!O473+'O7 Amortization'!O546 + 'O7 Amortization'!AJ327+'O7 Amortization'!AJ400+'O7 Amortization'!AJ473+'O7 Amortization'!AJ546), "-", 'O7 Amortization'!O327+'O7 Amortization'!O400+'O7 Amortization'!O473+'O7 Amortization'!O546 + 'O7 Amortization'!AJ327+'O7 Amortization'!AJ400+'O7 Amortization'!AJ473+'O7 Amortization'!AJ546)</f>
        <v>148.69628763072694</v>
      </c>
      <c r="M13" s="762">
        <f>IF(ISERROR('O7 Amortization'!P327+'O7 Amortization'!P400+'O7 Amortization'!P473+'O7 Amortization'!P546 + 'O7 Amortization'!AK327+'O7 Amortization'!AK400+'O7 Amortization'!AK473+'O7 Amortization'!AK546), "-", 'O7 Amortization'!P327+'O7 Amortization'!P400+'O7 Amortization'!P473+'O7 Amortization'!P546 + 'O7 Amortization'!AK327+'O7 Amortization'!AK400+'O7 Amortization'!AK473+'O7 Amortization'!AK546)</f>
        <v>0</v>
      </c>
      <c r="N13" s="762">
        <f>IF(ISERROR('O7 Amortization'!Q327+'O7 Amortization'!Q400+'O7 Amortization'!Q473+'O7 Amortization'!Q546 + 'O7 Amortization'!AL327+'O7 Amortization'!AL400+'O7 Amortization'!AL473+'O7 Amortization'!AL546), "-", 'O7 Amortization'!Q327+'O7 Amortization'!Q400+'O7 Amortization'!Q473+'O7 Amortization'!Q546 + 'O7 Amortization'!AL327+'O7 Amortization'!AL400+'O7 Amortization'!AL473+'O7 Amortization'!AL546)</f>
        <v>0</v>
      </c>
      <c r="O13" s="762">
        <f>IF(ISERROR('O7 Amortization'!R327+'O7 Amortization'!R400+'O7 Amortization'!R473+'O7 Amortization'!R546 + 'O7 Amortization'!AM327+'O7 Amortization'!AM400+'O7 Amortization'!AM473+'O7 Amortization'!AM546), "-", 'O7 Amortization'!R327+'O7 Amortization'!R400+'O7 Amortization'!R473+'O7 Amortization'!R546 + 'O7 Amortization'!AM327+'O7 Amortization'!AM400+'O7 Amortization'!AM473+'O7 Amortization'!AM546)</f>
        <v>0</v>
      </c>
      <c r="P13" s="762">
        <f>IF(ISERROR('O7 Amortization'!S327+'O7 Amortization'!S400+'O7 Amortization'!S473+'O7 Amortization'!S546 + 'O7 Amortization'!AN327+'O7 Amortization'!AN400+'O7 Amortization'!AN473+'O7 Amortization'!AN546), "-", 'O7 Amortization'!S327+'O7 Amortization'!S400+'O7 Amortization'!S473+'O7 Amortization'!S546 + 'O7 Amortization'!AN327+'O7 Amortization'!AN400+'O7 Amortization'!AN473+'O7 Amortization'!AN546)</f>
        <v>0</v>
      </c>
      <c r="Q13" s="762">
        <f>IF(ISERROR('O7 Amortization'!T327+'O7 Amortization'!T400+'O7 Amortization'!T473+'O7 Amortization'!T546 + 'O7 Amortization'!AO327+'O7 Amortization'!AO400+'O7 Amortization'!AO473+'O7 Amortization'!AO546), "-", 'O7 Amortization'!T327+'O7 Amortization'!T400+'O7 Amortization'!T473+'O7 Amortization'!T546 + 'O7 Amortization'!AO327+'O7 Amortization'!AO400+'O7 Amortization'!AO473+'O7 Amortization'!AO546)</f>
        <v>0</v>
      </c>
      <c r="R13" s="762">
        <f>IF(ISERROR('O7 Amortization'!U327+'O7 Amortization'!U400+'O7 Amortization'!U473+'O7 Amortization'!U546 + 'O7 Amortization'!AP327+'O7 Amortization'!AP400+'O7 Amortization'!AP473+'O7 Amortization'!AP546), "-", 'O7 Amortization'!U327+'O7 Amortization'!U400+'O7 Amortization'!U473+'O7 Amortization'!U546 + 'O7 Amortization'!AP327+'O7 Amortization'!AP400+'O7 Amortization'!AP473+'O7 Amortization'!AP546)</f>
        <v>0</v>
      </c>
      <c r="S13" s="762">
        <f>IF(ISERROR('O7 Amortization'!V327+'O7 Amortization'!V400+'O7 Amortization'!V473+'O7 Amortization'!V546 + 'O7 Amortization'!AQ327+'O7 Amortization'!AQ400+'O7 Amortization'!AQ473+'O7 Amortization'!AQ546), "-", 'O7 Amortization'!V327+'O7 Amortization'!V400+'O7 Amortization'!V473+'O7 Amortization'!V546 + 'O7 Amortization'!AQ327+'O7 Amortization'!AQ400+'O7 Amortization'!AQ473+'O7 Amortization'!AQ546)</f>
        <v>0</v>
      </c>
      <c r="T13" s="762">
        <f>IF(ISERROR('O7 Amortization'!W327+'O7 Amortization'!W400+'O7 Amortization'!W473+'O7 Amortization'!W546 + 'O7 Amortization'!AR327+'O7 Amortization'!AR400+'O7 Amortization'!AR473+'O7 Amortization'!AR546), "-", 'O7 Amortization'!W327+'O7 Amortization'!W400+'O7 Amortization'!W473+'O7 Amortization'!W546 + 'O7 Amortization'!AR327+'O7 Amortization'!AR400+'O7 Amortization'!AR473+'O7 Amortization'!AR546)</f>
        <v>0</v>
      </c>
      <c r="U13" s="762">
        <f>IF(ISERROR('O7 Amortization'!X327+'O7 Amortization'!X400+'O7 Amortization'!X473+'O7 Amortization'!X546 + 'O7 Amortization'!AS327+'O7 Amortization'!AS400+'O7 Amortization'!AS473+'O7 Amortization'!AS546), "-", 'O7 Amortization'!X327+'O7 Amortization'!X400+'O7 Amortization'!X473+'O7 Amortization'!X546 + 'O7 Amortization'!AS327+'O7 Amortization'!AS400+'O7 Amortization'!AS473+'O7 Amortization'!AS546)</f>
        <v>0</v>
      </c>
      <c r="V13" s="762">
        <f>IF(ISERROR('O7 Amortization'!Y327+'O7 Amortization'!Y400+'O7 Amortization'!Y473+'O7 Amortization'!Y546 + 'O7 Amortization'!AT327+'O7 Amortization'!AT400+'O7 Amortization'!AT473+'O7 Amortization'!AT546), "-", 'O7 Amortization'!Y327+'O7 Amortization'!Y400+'O7 Amortization'!Y473+'O7 Amortization'!Y546 + 'O7 Amortization'!AT327+'O7 Amortization'!AT400+'O7 Amortization'!AT473+'O7 Amortization'!AT546)</f>
        <v>0</v>
      </c>
      <c r="W13" s="763">
        <f>IF(ISERROR('O7 Amortization'!Z327+'O7 Amortization'!Z400+'O7 Amortization'!Z473+'O7 Amortization'!Z546 + 'O7 Amortization'!AU327+'O7 Amortization'!AU400+'O7 Amortization'!AU473+'O7 Amortization'!AU546), "-", 'O7 Amortization'!Z327+'O7 Amortization'!Z400+'O7 Amortization'!Z473+'O7 Amortization'!Z546 + 'O7 Amortization'!AU327+'O7 Amortization'!AU400+'O7 Amortization'!AU473+'O7 Amortization'!AU546)</f>
        <v>0</v>
      </c>
      <c r="X13" s="764"/>
    </row>
    <row r="14" spans="1:25" s="651" customFormat="1" ht="12.75" x14ac:dyDescent="0.2">
      <c r="A14" s="801"/>
      <c r="B14" s="760" t="s">
        <v>1517</v>
      </c>
      <c r="C14" s="765">
        <f t="shared" si="0"/>
        <v>50940.944759228711</v>
      </c>
      <c r="D14" s="667">
        <f>IF(ISERROR('O7 Amortization'!G331+'O7 Amortization'!G404+'O7 Amortization'!G477+'O7 Amortization'!G550 + 'O7 Amortization'!AB331+'O7 Amortization'!AB404+'O7 Amortization'!AB477+'O7 Amortization'!AB550), "-", 'O7 Amortization'!G331+'O7 Amortization'!G404+'O7 Amortization'!G477+'O7 Amortization'!G550 + 'O7 Amortization'!AB331+'O7 Amortization'!AB404+'O7 Amortization'!AB477+'O7 Amortization'!AB550)</f>
        <v>30636.647594999642</v>
      </c>
      <c r="E14" s="667">
        <f>IF(ISERROR('O7 Amortization'!H331+'O7 Amortization'!H404+'O7 Amortization'!H477+'O7 Amortization'!H550 + 'O7 Amortization'!AC331+'O7 Amortization'!AC404+'O7 Amortization'!AC477+'O7 Amortization'!AC550), "-", 'O7 Amortization'!H331+'O7 Amortization'!H404+'O7 Amortization'!H477+'O7 Amortization'!H550 + 'O7 Amortization'!AC331+'O7 Amortization'!AC404+'O7 Amortization'!AC477+'O7 Amortization'!AC550)</f>
        <v>10047.388285283319</v>
      </c>
      <c r="F14" s="667">
        <f>IF(ISERROR('O7 Amortization'!I331+'O7 Amortization'!I404+'O7 Amortization'!I477+'O7 Amortization'!I550 + 'O7 Amortization'!AD331+'O7 Amortization'!AD404+'O7 Amortization'!AD477+'O7 Amortization'!AD550), "-", 'O7 Amortization'!I331+'O7 Amortization'!I404+'O7 Amortization'!I477+'O7 Amortization'!I550 + 'O7 Amortization'!AD331+'O7 Amortization'!AD404+'O7 Amortization'!AD477+'O7 Amortization'!AD550)</f>
        <v>6928.6625379097532</v>
      </c>
      <c r="G14" s="667">
        <f>IF(ISERROR('O7 Amortization'!J331+'O7 Amortization'!J404+'O7 Amortization'!J477+'O7 Amortization'!J550 + 'O7 Amortization'!AE331+'O7 Amortization'!AE404+'O7 Amortization'!AE477+'O7 Amortization'!AE550), "-", 'O7 Amortization'!J331+'O7 Amortization'!J404+'O7 Amortization'!J477+'O7 Amortization'!J550 + 'O7 Amortization'!AE331+'O7 Amortization'!AE404+'O7 Amortization'!AE477+'O7 Amortization'!AE550)</f>
        <v>0</v>
      </c>
      <c r="H14" s="667">
        <f>IF(ISERROR('O7 Amortization'!K331+'O7 Amortization'!K404+'O7 Amortization'!K477+'O7 Amortization'!K550 + 'O7 Amortization'!AF331+'O7 Amortization'!AF404+'O7 Amortization'!AF477+'O7 Amortization'!AF550), "-", 'O7 Amortization'!K331+'O7 Amortization'!K404+'O7 Amortization'!K477+'O7 Amortization'!K550 + 'O7 Amortization'!AF331+'O7 Amortization'!AF404+'O7 Amortization'!AF477+'O7 Amortization'!AF550)</f>
        <v>0</v>
      </c>
      <c r="I14" s="667">
        <f>IF(ISERROR('O7 Amortization'!L331+'O7 Amortization'!L404+'O7 Amortization'!L477+'O7 Amortization'!L550 + 'O7 Amortization'!AG331+'O7 Amortization'!AG404+'O7 Amortization'!AG477+'O7 Amortization'!AG550), "-", 'O7 Amortization'!L331+'O7 Amortization'!L404+'O7 Amortization'!L477+'O7 Amortization'!L550 + 'O7 Amortization'!AG331+'O7 Amortization'!AG404+'O7 Amortization'!AG477+'O7 Amortization'!AG550)</f>
        <v>2816.8541307201826</v>
      </c>
      <c r="J14" s="667">
        <f>IF(ISERROR('O7 Amortization'!M331+'O7 Amortization'!M404+'O7 Amortization'!M477+'O7 Amortization'!M550 + 'O7 Amortization'!AH331+'O7 Amortization'!AH404+'O7 Amortization'!AH477+'O7 Amortization'!AH550), "-", 'O7 Amortization'!M331+'O7 Amortization'!M404+'O7 Amortization'!M477+'O7 Amortization'!M550 + 'O7 Amortization'!AH331+'O7 Amortization'!AH404+'O7 Amortization'!AH477+'O7 Amortization'!AH550)</f>
        <v>421.04694729606894</v>
      </c>
      <c r="K14" s="667">
        <f>IF(ISERROR('O7 Amortization'!N331+'O7 Amortization'!N404+'O7 Amortization'!N477+'O7 Amortization'!N550 + 'O7 Amortization'!AI331+'O7 Amortization'!AI404+'O7 Amortization'!AI477+'O7 Amortization'!AI550), "-", 'O7 Amortization'!N331+'O7 Amortization'!N404+'O7 Amortization'!N477+'O7 Amortization'!N550 + 'O7 Amortization'!AI331+'O7 Amortization'!AI404+'O7 Amortization'!AI477+'O7 Amortization'!AI550)</f>
        <v>0</v>
      </c>
      <c r="L14" s="667">
        <f>IF(ISERROR('O7 Amortization'!O331+'O7 Amortization'!O404+'O7 Amortization'!O477+'O7 Amortization'!O550 + 'O7 Amortization'!AJ331+'O7 Amortization'!AJ404+'O7 Amortization'!AJ477+'O7 Amortization'!AJ550), "-", 'O7 Amortization'!O331+'O7 Amortization'!O404+'O7 Amortization'!O477+'O7 Amortization'!O550 + 'O7 Amortization'!AJ331+'O7 Amortization'!AJ404+'O7 Amortization'!AJ477+'O7 Amortization'!AJ550)</f>
        <v>90.345263019749765</v>
      </c>
      <c r="M14" s="667">
        <f>IF(ISERROR('O7 Amortization'!P331+'O7 Amortization'!P404+'O7 Amortization'!P477+'O7 Amortization'!P550 + 'O7 Amortization'!AK331+'O7 Amortization'!AK404+'O7 Amortization'!AK477+'O7 Amortization'!AK550), "-", 'O7 Amortization'!P331+'O7 Amortization'!P404+'O7 Amortization'!P477+'O7 Amortization'!P550 + 'O7 Amortization'!AK331+'O7 Amortization'!AK404+'O7 Amortization'!AK477+'O7 Amortization'!AK550)</f>
        <v>0</v>
      </c>
      <c r="N14" s="667">
        <f>IF(ISERROR('O7 Amortization'!Q331+'O7 Amortization'!Q404+'O7 Amortization'!Q477+'O7 Amortization'!Q550 + 'O7 Amortization'!AL331+'O7 Amortization'!AL404+'O7 Amortization'!AL477+'O7 Amortization'!AL550), "-", 'O7 Amortization'!Q331+'O7 Amortization'!Q404+'O7 Amortization'!Q477+'O7 Amortization'!Q550 + 'O7 Amortization'!AL331+'O7 Amortization'!AL404+'O7 Amortization'!AL477+'O7 Amortization'!AL550)</f>
        <v>0</v>
      </c>
      <c r="O14" s="667">
        <f>IF(ISERROR('O7 Amortization'!R331+'O7 Amortization'!R404+'O7 Amortization'!R477+'O7 Amortization'!R550 + 'O7 Amortization'!AM331+'O7 Amortization'!AM404+'O7 Amortization'!AM477+'O7 Amortization'!AM550), "-", 'O7 Amortization'!R331+'O7 Amortization'!R404+'O7 Amortization'!R477+'O7 Amortization'!R550 + 'O7 Amortization'!AM331+'O7 Amortization'!AM404+'O7 Amortization'!AM477+'O7 Amortization'!AM550)</f>
        <v>0</v>
      </c>
      <c r="P14" s="667">
        <f>IF(ISERROR('O7 Amortization'!S331+'O7 Amortization'!S404+'O7 Amortization'!S477+'O7 Amortization'!S550 + 'O7 Amortization'!AN331+'O7 Amortization'!AN404+'O7 Amortization'!AN477+'O7 Amortization'!AN550), "-", 'O7 Amortization'!S331+'O7 Amortization'!S404+'O7 Amortization'!S477+'O7 Amortization'!S550 + 'O7 Amortization'!AN331+'O7 Amortization'!AN404+'O7 Amortization'!AN477+'O7 Amortization'!AN550)</f>
        <v>0</v>
      </c>
      <c r="Q14" s="667">
        <f>IF(ISERROR('O7 Amortization'!T331+'O7 Amortization'!T404+'O7 Amortization'!T477+'O7 Amortization'!T550 + 'O7 Amortization'!AO331+'O7 Amortization'!AO404+'O7 Amortization'!AO477+'O7 Amortization'!AO550), "-", 'O7 Amortization'!T331+'O7 Amortization'!T404+'O7 Amortization'!T477+'O7 Amortization'!T550 + 'O7 Amortization'!AO331+'O7 Amortization'!AO404+'O7 Amortization'!AO477+'O7 Amortization'!AO550)</f>
        <v>0</v>
      </c>
      <c r="R14" s="667">
        <f>IF(ISERROR('O7 Amortization'!U331+'O7 Amortization'!U404+'O7 Amortization'!U477+'O7 Amortization'!U550 + 'O7 Amortization'!AP331+'O7 Amortization'!AP404+'O7 Amortization'!AP477+'O7 Amortization'!AP550), "-", 'O7 Amortization'!U331+'O7 Amortization'!U404+'O7 Amortization'!U477+'O7 Amortization'!U550 + 'O7 Amortization'!AP331+'O7 Amortization'!AP404+'O7 Amortization'!AP477+'O7 Amortization'!AP550)</f>
        <v>0</v>
      </c>
      <c r="S14" s="667">
        <f>IF(ISERROR('O7 Amortization'!V331+'O7 Amortization'!V404+'O7 Amortization'!V477+'O7 Amortization'!V550 + 'O7 Amortization'!AQ331+'O7 Amortization'!AQ404+'O7 Amortization'!AQ477+'O7 Amortization'!AQ550), "-", 'O7 Amortization'!V331+'O7 Amortization'!V404+'O7 Amortization'!V477+'O7 Amortization'!V550 + 'O7 Amortization'!AQ331+'O7 Amortization'!AQ404+'O7 Amortization'!AQ477+'O7 Amortization'!AQ550)</f>
        <v>0</v>
      </c>
      <c r="T14" s="667">
        <f>IF(ISERROR('O7 Amortization'!W331+'O7 Amortization'!W404+'O7 Amortization'!W477+'O7 Amortization'!W550 + 'O7 Amortization'!AR331+'O7 Amortization'!AR404+'O7 Amortization'!AR477+'O7 Amortization'!AR550), "-", 'O7 Amortization'!W331+'O7 Amortization'!W404+'O7 Amortization'!W477+'O7 Amortization'!W550 + 'O7 Amortization'!AR331+'O7 Amortization'!AR404+'O7 Amortization'!AR477+'O7 Amortization'!AR550)</f>
        <v>0</v>
      </c>
      <c r="U14" s="667">
        <f>IF(ISERROR('O7 Amortization'!X331+'O7 Amortization'!X404+'O7 Amortization'!X477+'O7 Amortization'!X550 + 'O7 Amortization'!AS331+'O7 Amortization'!AS404+'O7 Amortization'!AS477+'O7 Amortization'!AS550), "-", 'O7 Amortization'!X331+'O7 Amortization'!X404+'O7 Amortization'!X477+'O7 Amortization'!X550 + 'O7 Amortization'!AS331+'O7 Amortization'!AS404+'O7 Amortization'!AS477+'O7 Amortization'!AS550)</f>
        <v>0</v>
      </c>
      <c r="V14" s="667">
        <f>IF(ISERROR('O7 Amortization'!Y331+'O7 Amortization'!Y404+'O7 Amortization'!Y477+'O7 Amortization'!Y550 + 'O7 Amortization'!AT331+'O7 Amortization'!AT404+'O7 Amortization'!AT477+'O7 Amortization'!AT550), "-", 'O7 Amortization'!Y331+'O7 Amortization'!Y404+'O7 Amortization'!Y477+'O7 Amortization'!Y550 + 'O7 Amortization'!AT331+'O7 Amortization'!AT404+'O7 Amortization'!AT477+'O7 Amortization'!AT550)</f>
        <v>0</v>
      </c>
      <c r="W14" s="668">
        <f>IF(ISERROR('O7 Amortization'!Z331+'O7 Amortization'!Z404+'O7 Amortization'!Z477+'O7 Amortization'!Z550 + 'O7 Amortization'!AU331+'O7 Amortization'!AU404+'O7 Amortization'!AU477+'O7 Amortization'!AU550), "-", 'O7 Amortization'!Z331+'O7 Amortization'!Z404+'O7 Amortization'!Z477+'O7 Amortization'!Z550 + 'O7 Amortization'!AU331+'O7 Amortization'!AU404+'O7 Amortization'!AU477+'O7 Amortization'!AU550)</f>
        <v>0</v>
      </c>
      <c r="X14" s="764"/>
    </row>
    <row r="15" spans="1:25" s="651" customFormat="1" ht="12.75" x14ac:dyDescent="0.2">
      <c r="A15" s="801"/>
      <c r="B15" s="760" t="s">
        <v>1518</v>
      </c>
      <c r="C15" s="765">
        <f>SUM(D15:W15)</f>
        <v>29823.398881053472</v>
      </c>
      <c r="D15" s="667">
        <f>IF(ISERROR('O7 Amortization'!G335+'O7 Amortization'!G408+'O7 Amortization'!G481+'O7 Amortization'!G554 + 'O7 Amortization'!AB335+'O7 Amortization'!AB408+'O7 Amortization'!AB481+'O7 Amortization'!AB554), "-", 'O7 Amortization'!G335+'O7 Amortization'!G408+'O7 Amortization'!G481+'O7 Amortization'!G554 + 'O7 Amortization'!AB335+'O7 Amortization'!AB408+'O7 Amortization'!AB481+'O7 Amortization'!AB554)</f>
        <v>17936.239029772085</v>
      </c>
      <c r="E15" s="667">
        <f>IF(ISERROR('O7 Amortization'!H335+'O7 Amortization'!H408+'O7 Amortization'!H481+'O7 Amortization'!H554 + 'O7 Amortization'!AC335+'O7 Amortization'!AC408+'O7 Amortization'!AC481+'O7 Amortization'!AC554), "-", 'O7 Amortization'!H335+'O7 Amortization'!H408+'O7 Amortization'!H481+'O7 Amortization'!H554 + 'O7 Amortization'!AC335+'O7 Amortization'!AC408+'O7 Amortization'!AC481+'O7 Amortization'!AC554)</f>
        <v>5882.247963030617</v>
      </c>
      <c r="F15" s="667">
        <f>IF(ISERROR('O7 Amortization'!I335+'O7 Amortization'!I408+'O7 Amortization'!I481+'O7 Amortization'!I554 + 'O7 Amortization'!AD335+'O7 Amortization'!AD408+'O7 Amortization'!AD481+'O7 Amortization'!AD554), "-", 'O7 Amortization'!I335+'O7 Amortization'!I408+'O7 Amortization'!I481+'O7 Amortization'!I554 + 'O7 Amortization'!AD335+'O7 Amortization'!AD408+'O7 Amortization'!AD481+'O7 Amortization'!AD554)</f>
        <v>4056.3885800892917</v>
      </c>
      <c r="G15" s="667">
        <f>IF(ISERROR('O7 Amortization'!J335+'O7 Amortization'!J408+'O7 Amortization'!J481+'O7 Amortization'!J554 + 'O7 Amortization'!AE335+'O7 Amortization'!AE408+'O7 Amortization'!AE481+'O7 Amortization'!AE554), "-", 'O7 Amortization'!J335+'O7 Amortization'!J408+'O7 Amortization'!J481+'O7 Amortization'!J554 + 'O7 Amortization'!AE335+'O7 Amortization'!AE408+'O7 Amortization'!AE481+'O7 Amortization'!AE554)</f>
        <v>0</v>
      </c>
      <c r="H15" s="667">
        <f>IF(ISERROR('O7 Amortization'!K335+'O7 Amortization'!K408+'O7 Amortization'!K481+'O7 Amortization'!K554 + 'O7 Amortization'!AF335+'O7 Amortization'!AF408+'O7 Amortization'!AF481+'O7 Amortization'!AF554), "-", 'O7 Amortization'!K335+'O7 Amortization'!K408+'O7 Amortization'!K481+'O7 Amortization'!K554 + 'O7 Amortization'!AF335+'O7 Amortization'!AF408+'O7 Amortization'!AF481+'O7 Amortization'!AF554)</f>
        <v>0</v>
      </c>
      <c r="I15" s="667">
        <f>IF(ISERROR('O7 Amortization'!L335+'O7 Amortization'!L408+'O7 Amortization'!L481+'O7 Amortization'!L554 + 'O7 Amortization'!AG335+'O7 Amortization'!AG408+'O7 Amortization'!AG481+'O7 Amortization'!AG554), "-", 'O7 Amortization'!L335+'O7 Amortization'!L408+'O7 Amortization'!L481+'O7 Amortization'!L554 + 'O7 Amortization'!AG335+'O7 Amortization'!AG408+'O7 Amortization'!AG481+'O7 Amortization'!AG554)</f>
        <v>1649.1285100281104</v>
      </c>
      <c r="J15" s="667">
        <f>IF(ISERROR('O7 Amortization'!M335+'O7 Amortization'!M408+'O7 Amortization'!M481+'O7 Amortization'!M554 + 'O7 Amortization'!AH335+'O7 Amortization'!AH408+'O7 Amortization'!AH481+'O7 Amortization'!AH554), "-", 'O7 Amortization'!M335+'O7 Amortization'!M408+'O7 Amortization'!M481+'O7 Amortization'!M554 + 'O7 Amortization'!AH335+'O7 Amortization'!AH408+'O7 Amortization'!AH481+'O7 Amortization'!AH554)</f>
        <v>246.50212351206275</v>
      </c>
      <c r="K15" s="667">
        <f>IF(ISERROR('O7 Amortization'!N335+'O7 Amortization'!N408+'O7 Amortization'!N481+'O7 Amortization'!N554 + 'O7 Amortization'!AI335+'O7 Amortization'!AI408+'O7 Amortization'!AI481+'O7 Amortization'!AI554), "-", 'O7 Amortization'!N335+'O7 Amortization'!N408+'O7 Amortization'!N481+'O7 Amortization'!N554 + 'O7 Amortization'!AI335+'O7 Amortization'!AI408+'O7 Amortization'!AI481+'O7 Amortization'!AI554)</f>
        <v>0</v>
      </c>
      <c r="L15" s="667">
        <f>IF(ISERROR('O7 Amortization'!O335+'O7 Amortization'!O408+'O7 Amortization'!O481+'O7 Amortization'!O554 + 'O7 Amortization'!AJ335+'O7 Amortization'!AJ408+'O7 Amortization'!AJ481+'O7 Amortization'!AJ554), "-", 'O7 Amortization'!O335+'O7 Amortization'!O408+'O7 Amortization'!O481+'O7 Amortization'!O554 + 'O7 Amortization'!AJ335+'O7 Amortization'!AJ408+'O7 Amortization'!AJ481+'O7 Amortization'!AJ554)</f>
        <v>52.892674621303627</v>
      </c>
      <c r="M15" s="667">
        <f>IF(ISERROR('O7 Amortization'!P335+'O7 Amortization'!P408+'O7 Amortization'!P481+'O7 Amortization'!P554 + 'O7 Amortization'!AK335+'O7 Amortization'!AK408+'O7 Amortization'!AK481+'O7 Amortization'!AK554), "-", 'O7 Amortization'!P335+'O7 Amortization'!P408+'O7 Amortization'!P481+'O7 Amortization'!P554 + 'O7 Amortization'!AK335+'O7 Amortization'!AK408+'O7 Amortization'!AK481+'O7 Amortization'!AK554)</f>
        <v>0</v>
      </c>
      <c r="N15" s="667">
        <f>IF(ISERROR('O7 Amortization'!Q335+'O7 Amortization'!Q408+'O7 Amortization'!Q481+'O7 Amortization'!Q554 + 'O7 Amortization'!AL335+'O7 Amortization'!AL408+'O7 Amortization'!AL481+'O7 Amortization'!AL554), "-", 'O7 Amortization'!Q335+'O7 Amortization'!Q408+'O7 Amortization'!Q481+'O7 Amortization'!Q554 + 'O7 Amortization'!AL335+'O7 Amortization'!AL408+'O7 Amortization'!AL481+'O7 Amortization'!AL554)</f>
        <v>0</v>
      </c>
      <c r="O15" s="667">
        <f>IF(ISERROR('O7 Amortization'!R335+'O7 Amortization'!R408+'O7 Amortization'!R481+'O7 Amortization'!R554 + 'O7 Amortization'!AM335+'O7 Amortization'!AM408+'O7 Amortization'!AM481+'O7 Amortization'!AM554), "-", 'O7 Amortization'!R335+'O7 Amortization'!R408+'O7 Amortization'!R481+'O7 Amortization'!R554 + 'O7 Amortization'!AM335+'O7 Amortization'!AM408+'O7 Amortization'!AM481+'O7 Amortization'!AM554)</f>
        <v>0</v>
      </c>
      <c r="P15" s="667">
        <f>IF(ISERROR('O7 Amortization'!S335+'O7 Amortization'!S408+'O7 Amortization'!S481+'O7 Amortization'!S554 + 'O7 Amortization'!AN335+'O7 Amortization'!AN408+'O7 Amortization'!AN481+'O7 Amortization'!AN554), "-", 'O7 Amortization'!S335+'O7 Amortization'!S408+'O7 Amortization'!S481+'O7 Amortization'!S554 + 'O7 Amortization'!AN335+'O7 Amortization'!AN408+'O7 Amortization'!AN481+'O7 Amortization'!AN554)</f>
        <v>0</v>
      </c>
      <c r="Q15" s="667">
        <f>IF(ISERROR('O7 Amortization'!T335+'O7 Amortization'!T408+'O7 Amortization'!T481+'O7 Amortization'!T554 + 'O7 Amortization'!AO335+'O7 Amortization'!AO408+'O7 Amortization'!AO481+'O7 Amortization'!AO554), "-", 'O7 Amortization'!T335+'O7 Amortization'!T408+'O7 Amortization'!T481+'O7 Amortization'!T554 + 'O7 Amortization'!AO335+'O7 Amortization'!AO408+'O7 Amortization'!AO481+'O7 Amortization'!AO554)</f>
        <v>0</v>
      </c>
      <c r="R15" s="667">
        <f>IF(ISERROR('O7 Amortization'!U335+'O7 Amortization'!U408+'O7 Amortization'!U481+'O7 Amortization'!U554 + 'O7 Amortization'!AP335+'O7 Amortization'!AP408+'O7 Amortization'!AP481+'O7 Amortization'!AP554), "-", 'O7 Amortization'!U335+'O7 Amortization'!U408+'O7 Amortization'!U481+'O7 Amortization'!U554 + 'O7 Amortization'!AP335+'O7 Amortization'!AP408+'O7 Amortization'!AP481+'O7 Amortization'!AP554)</f>
        <v>0</v>
      </c>
      <c r="S15" s="667">
        <f>IF(ISERROR('O7 Amortization'!V335+'O7 Amortization'!V408+'O7 Amortization'!V481+'O7 Amortization'!V554 + 'O7 Amortization'!AQ335+'O7 Amortization'!AQ408+'O7 Amortization'!AQ481+'O7 Amortization'!AQ554), "-", 'O7 Amortization'!V335+'O7 Amortization'!V408+'O7 Amortization'!V481+'O7 Amortization'!V554 + 'O7 Amortization'!AQ335+'O7 Amortization'!AQ408+'O7 Amortization'!AQ481+'O7 Amortization'!AQ554)</f>
        <v>0</v>
      </c>
      <c r="T15" s="667">
        <f>IF(ISERROR('O7 Amortization'!W335+'O7 Amortization'!W408+'O7 Amortization'!W481+'O7 Amortization'!W554 + 'O7 Amortization'!AR335+'O7 Amortization'!AR408+'O7 Amortization'!AR481+'O7 Amortization'!AR554), "-", 'O7 Amortization'!W335+'O7 Amortization'!W408+'O7 Amortization'!W481+'O7 Amortization'!W554 + 'O7 Amortization'!AR335+'O7 Amortization'!AR408+'O7 Amortization'!AR481+'O7 Amortization'!AR554)</f>
        <v>0</v>
      </c>
      <c r="U15" s="667">
        <f>IF(ISERROR('O7 Amortization'!X335+'O7 Amortization'!X408+'O7 Amortization'!X481+'O7 Amortization'!X554 + 'O7 Amortization'!AS335+'O7 Amortization'!AS408+'O7 Amortization'!AS481+'O7 Amortization'!AS554), "-", 'O7 Amortization'!X335+'O7 Amortization'!X408+'O7 Amortization'!X481+'O7 Amortization'!X554 + 'O7 Amortization'!AS335+'O7 Amortization'!AS408+'O7 Amortization'!AS481+'O7 Amortization'!AS554)</f>
        <v>0</v>
      </c>
      <c r="V15" s="667">
        <f>IF(ISERROR('O7 Amortization'!Y335+'O7 Amortization'!Y408+'O7 Amortization'!Y481+'O7 Amortization'!Y554 + 'O7 Amortization'!AT335+'O7 Amortization'!AT408+'O7 Amortization'!AT481+'O7 Amortization'!AT554), "-", 'O7 Amortization'!Y335+'O7 Amortization'!Y408+'O7 Amortization'!Y481+'O7 Amortization'!Y554 + 'O7 Amortization'!AT335+'O7 Amortization'!AT408+'O7 Amortization'!AT481+'O7 Amortization'!AT554)</f>
        <v>0</v>
      </c>
      <c r="W15" s="668">
        <f>IF(ISERROR('O7 Amortization'!Z335+'O7 Amortization'!Z408+'O7 Amortization'!Z481+'O7 Amortization'!Z554 + 'O7 Amortization'!AU335+'O7 Amortization'!AU408+'O7 Amortization'!AU481+'O7 Amortization'!AU554), "-", 'O7 Amortization'!Z335+'O7 Amortization'!Z408+'O7 Amortization'!Z481+'O7 Amortization'!Z554 + 'O7 Amortization'!AU335+'O7 Amortization'!AU408+'O7 Amortization'!AU481+'O7 Amortization'!AU554)</f>
        <v>0</v>
      </c>
      <c r="X15" s="764"/>
    </row>
    <row r="16" spans="1:25" s="651" customFormat="1" ht="12.75" x14ac:dyDescent="0.2">
      <c r="A16" s="801"/>
      <c r="B16" s="760" t="s">
        <v>1519</v>
      </c>
      <c r="C16" s="765">
        <f>SUM(D16:W16)</f>
        <v>64991.901693893444</v>
      </c>
      <c r="D16" s="667">
        <f>IF(ISERROR('O7 Amortization'!G339+'O7 Amortization'!G412+'O7 Amortization'!G485+'O7 Amortization'!G558 + 'O7 Amortization'!AB339+'O7 Amortization'!AB412+'O7 Amortization'!AB485+'O7 Amortization'!AB558), "-", 'O7 Amortization'!G339+'O7 Amortization'!G412+'O7 Amortization'!G485+'O7 Amortization'!G558 + 'O7 Amortization'!AB339+'O7 Amortization'!AB412+'O7 Amortization'!AB485+'O7 Amortization'!AB558)</f>
        <v>39087.10366750609</v>
      </c>
      <c r="E16" s="667">
        <f>IF(ISERROR('O7 Amortization'!H339+'O7 Amortization'!H412+'O7 Amortization'!H485+'O7 Amortization'!H558 + 'O7 Amortization'!AC339+'O7 Amortization'!AC412+'O7 Amortization'!AC485+'O7 Amortization'!AC558), "-", 'O7 Amortization'!H339+'O7 Amortization'!H412+'O7 Amortization'!H485+'O7 Amortization'!H558 + 'O7 Amortization'!AC339+'O7 Amortization'!AC412+'O7 Amortization'!AC485+'O7 Amortization'!AC558)</f>
        <v>12818.742856142448</v>
      </c>
      <c r="F16" s="667">
        <f>IF(ISERROR('O7 Amortization'!I339+'O7 Amortization'!I412+'O7 Amortization'!I485+'O7 Amortization'!I558 + 'O7 Amortization'!AD339+'O7 Amortization'!AD412+'O7 Amortization'!AD485+'O7 Amortization'!AD558), "-", 'O7 Amortization'!I339+'O7 Amortization'!I412+'O7 Amortization'!I485+'O7 Amortization'!I558 + 'O7 Amortization'!AD339+'O7 Amortization'!AD412+'O7 Amortization'!AD485+'O7 Amortization'!AD558)</f>
        <v>8839.7841198736933</v>
      </c>
      <c r="G16" s="667">
        <f>IF(ISERROR('O7 Amortization'!J339+'O7 Amortization'!J412+'O7 Amortization'!J485+'O7 Amortization'!J558 + 'O7 Amortization'!AE339+'O7 Amortization'!AE412+'O7 Amortization'!AE485+'O7 Amortization'!AE558), "-", 'O7 Amortization'!J339+'O7 Amortization'!J412+'O7 Amortization'!J485+'O7 Amortization'!J558 + 'O7 Amortization'!AE339+'O7 Amortization'!AE412+'O7 Amortization'!AE485+'O7 Amortization'!AE558)</f>
        <v>0</v>
      </c>
      <c r="H16" s="667">
        <f>IF(ISERROR('O7 Amortization'!K339+'O7 Amortization'!K412+'O7 Amortization'!K485+'O7 Amortization'!K558 + 'O7 Amortization'!AF339+'O7 Amortization'!AF412+'O7 Amortization'!AF485+'O7 Amortization'!AF558), "-", 'O7 Amortization'!K339+'O7 Amortization'!K412+'O7 Amortization'!K485+'O7 Amortization'!K558 + 'O7 Amortization'!AF339+'O7 Amortization'!AF412+'O7 Amortization'!AF485+'O7 Amortization'!AF558)</f>
        <v>0</v>
      </c>
      <c r="I16" s="667">
        <f>IF(ISERROR('O7 Amortization'!L339+'O7 Amortization'!L412+'O7 Amortization'!L485+'O7 Amortization'!L558 + 'O7 Amortization'!AG339+'O7 Amortization'!AG412+'O7 Amortization'!AG485+'O7 Amortization'!AG558), "-", 'O7 Amortization'!L339+'O7 Amortization'!L412+'O7 Amortization'!L485+'O7 Amortization'!L558 + 'O7 Amortization'!AG339+'O7 Amortization'!AG412+'O7 Amortization'!AG485+'O7 Amortization'!AG558)</f>
        <v>3593.8223685307175</v>
      </c>
      <c r="J16" s="667">
        <f>IF(ISERROR('O7 Amortization'!M339+'O7 Amortization'!M412+'O7 Amortization'!M485+'O7 Amortization'!M558 + 'O7 Amortization'!AH339+'O7 Amortization'!AH412+'O7 Amortization'!AH485+'O7 Amortization'!AH558), "-", 'O7 Amortization'!M339+'O7 Amortization'!M412+'O7 Amortization'!M485+'O7 Amortization'!M558 + 'O7 Amortization'!AH339+'O7 Amortization'!AH412+'O7 Amortization'!AH485+'O7 Amortization'!AH558)</f>
        <v>537.18363364712695</v>
      </c>
      <c r="K16" s="667">
        <f>IF(ISERROR('O7 Amortization'!N339+'O7 Amortization'!N412+'O7 Amortization'!N485+'O7 Amortization'!N558 + 'O7 Amortization'!AI339+'O7 Amortization'!AI412+'O7 Amortization'!AI485+'O7 Amortization'!AI558), "-", 'O7 Amortization'!N339+'O7 Amortization'!N412+'O7 Amortization'!N485+'O7 Amortization'!N558 + 'O7 Amortization'!AI339+'O7 Amortization'!AI412+'O7 Amortization'!AI485+'O7 Amortization'!AI558)</f>
        <v>0</v>
      </c>
      <c r="L16" s="667">
        <f>IF(ISERROR('O7 Amortization'!O339+'O7 Amortization'!O412+'O7 Amortization'!O485+'O7 Amortization'!O558 + 'O7 Amortization'!AJ339+'O7 Amortization'!AJ412+'O7 Amortization'!AJ485+'O7 Amortization'!AJ558), "-", 'O7 Amortization'!O339+'O7 Amortization'!O412+'O7 Amortization'!O485+'O7 Amortization'!O558 + 'O7 Amortization'!AJ339+'O7 Amortization'!AJ412+'O7 Amortization'!AJ485+'O7 Amortization'!AJ558)</f>
        <v>115.26504819337447</v>
      </c>
      <c r="M16" s="667">
        <f>IF(ISERROR('O7 Amortization'!P339+'O7 Amortization'!P412+'O7 Amortization'!P485+'O7 Amortization'!P558 + 'O7 Amortization'!AK339+'O7 Amortization'!AK412+'O7 Amortization'!AK485+'O7 Amortization'!AK558), "-", 'O7 Amortization'!P339+'O7 Amortization'!P412+'O7 Amortization'!P485+'O7 Amortization'!P558 + 'O7 Amortization'!AK339+'O7 Amortization'!AK412+'O7 Amortization'!AK485+'O7 Amortization'!AK558)</f>
        <v>0</v>
      </c>
      <c r="N16" s="667">
        <f>IF(ISERROR('O7 Amortization'!Q339+'O7 Amortization'!Q412+'O7 Amortization'!Q485+'O7 Amortization'!Q558 + 'O7 Amortization'!AL339+'O7 Amortization'!AL412+'O7 Amortization'!AL485+'O7 Amortization'!AL558), "-", 'O7 Amortization'!Q339+'O7 Amortization'!Q412+'O7 Amortization'!Q485+'O7 Amortization'!Q558 + 'O7 Amortization'!AL339+'O7 Amortization'!AL412+'O7 Amortization'!AL485+'O7 Amortization'!AL558)</f>
        <v>0</v>
      </c>
      <c r="O16" s="667">
        <f>IF(ISERROR('O7 Amortization'!R339+'O7 Amortization'!R412+'O7 Amortization'!R485+'O7 Amortization'!R558 + 'O7 Amortization'!AM339+'O7 Amortization'!AM412+'O7 Amortization'!AM485+'O7 Amortization'!AM558), "-", 'O7 Amortization'!R339+'O7 Amortization'!R412+'O7 Amortization'!R485+'O7 Amortization'!R558 + 'O7 Amortization'!AM339+'O7 Amortization'!AM412+'O7 Amortization'!AM485+'O7 Amortization'!AM558)</f>
        <v>0</v>
      </c>
      <c r="P16" s="667">
        <f>IF(ISERROR('O7 Amortization'!S339+'O7 Amortization'!S412+'O7 Amortization'!S485+'O7 Amortization'!S558 + 'O7 Amortization'!AN339+'O7 Amortization'!AN412+'O7 Amortization'!AN485+'O7 Amortization'!AN558), "-", 'O7 Amortization'!S339+'O7 Amortization'!S412+'O7 Amortization'!S485+'O7 Amortization'!S558 + 'O7 Amortization'!AN339+'O7 Amortization'!AN412+'O7 Amortization'!AN485+'O7 Amortization'!AN558)</f>
        <v>0</v>
      </c>
      <c r="Q16" s="667">
        <f>IF(ISERROR('O7 Amortization'!T339+'O7 Amortization'!T412+'O7 Amortization'!T485+'O7 Amortization'!T558 + 'O7 Amortization'!AO339+'O7 Amortization'!AO412+'O7 Amortization'!AO485+'O7 Amortization'!AO558), "-", 'O7 Amortization'!T339+'O7 Amortization'!T412+'O7 Amortization'!T485+'O7 Amortization'!T558 + 'O7 Amortization'!AO339+'O7 Amortization'!AO412+'O7 Amortization'!AO485+'O7 Amortization'!AO558)</f>
        <v>0</v>
      </c>
      <c r="R16" s="667">
        <f>IF(ISERROR('O7 Amortization'!U339+'O7 Amortization'!U412+'O7 Amortization'!U485+'O7 Amortization'!U558 + 'O7 Amortization'!AP339+'O7 Amortization'!AP412+'O7 Amortization'!AP485+'O7 Amortization'!AP558), "-", 'O7 Amortization'!U339+'O7 Amortization'!U412+'O7 Amortization'!U485+'O7 Amortization'!U558 + 'O7 Amortization'!AP339+'O7 Amortization'!AP412+'O7 Amortization'!AP485+'O7 Amortization'!AP558)</f>
        <v>0</v>
      </c>
      <c r="S16" s="667">
        <f>IF(ISERROR('O7 Amortization'!V339+'O7 Amortization'!V412+'O7 Amortization'!V485+'O7 Amortization'!V558 + 'O7 Amortization'!AQ339+'O7 Amortization'!AQ412+'O7 Amortization'!AQ485+'O7 Amortization'!AQ558), "-", 'O7 Amortization'!V339+'O7 Amortization'!V412+'O7 Amortization'!V485+'O7 Amortization'!V558 + 'O7 Amortization'!AQ339+'O7 Amortization'!AQ412+'O7 Amortization'!AQ485+'O7 Amortization'!AQ558)</f>
        <v>0</v>
      </c>
      <c r="T16" s="667">
        <f>IF(ISERROR('O7 Amortization'!W339+'O7 Amortization'!W412+'O7 Amortization'!W485+'O7 Amortization'!W558 + 'O7 Amortization'!AR339+'O7 Amortization'!AR412+'O7 Amortization'!AR485+'O7 Amortization'!AR558), "-", 'O7 Amortization'!W339+'O7 Amortization'!W412+'O7 Amortization'!W485+'O7 Amortization'!W558 + 'O7 Amortization'!AR339+'O7 Amortization'!AR412+'O7 Amortization'!AR485+'O7 Amortization'!AR558)</f>
        <v>0</v>
      </c>
      <c r="U16" s="667">
        <f>IF(ISERROR('O7 Amortization'!X339+'O7 Amortization'!X412+'O7 Amortization'!X485+'O7 Amortization'!X558 + 'O7 Amortization'!AS339+'O7 Amortization'!AS412+'O7 Amortization'!AS485+'O7 Amortization'!AS558), "-", 'O7 Amortization'!X339+'O7 Amortization'!X412+'O7 Amortization'!X485+'O7 Amortization'!X558 + 'O7 Amortization'!AS339+'O7 Amortization'!AS412+'O7 Amortization'!AS485+'O7 Amortization'!AS558)</f>
        <v>0</v>
      </c>
      <c r="V16" s="667">
        <f>IF(ISERROR('O7 Amortization'!Y339+'O7 Amortization'!Y412+'O7 Amortization'!Y485+'O7 Amortization'!Y558 + 'O7 Amortization'!AT339+'O7 Amortization'!AT412+'O7 Amortization'!AT485+'O7 Amortization'!AT558), "-", 'O7 Amortization'!Y339+'O7 Amortization'!Y412+'O7 Amortization'!Y485+'O7 Amortization'!Y558 + 'O7 Amortization'!AT339+'O7 Amortization'!AT412+'O7 Amortization'!AT485+'O7 Amortization'!AT558)</f>
        <v>0</v>
      </c>
      <c r="W16" s="668">
        <f>IF(ISERROR('O7 Amortization'!Z339+'O7 Amortization'!Z412+'O7 Amortization'!Z485+'O7 Amortization'!Z558 + 'O7 Amortization'!AU339+'O7 Amortization'!AU412+'O7 Amortization'!AU485+'O7 Amortization'!AU558), "-", 'O7 Amortization'!Z339+'O7 Amortization'!Z412+'O7 Amortization'!Z485+'O7 Amortization'!Z558 + 'O7 Amortization'!AU339+'O7 Amortization'!AU412+'O7 Amortization'!AU485+'O7 Amortization'!AU558)</f>
        <v>0</v>
      </c>
      <c r="X16" s="764"/>
    </row>
    <row r="17" spans="1:24" s="651" customFormat="1" ht="12.75" x14ac:dyDescent="0.2">
      <c r="A17" s="801"/>
      <c r="B17" s="760" t="s">
        <v>1480</v>
      </c>
      <c r="C17" s="765">
        <f t="shared" si="0"/>
        <v>41822.226211009285</v>
      </c>
      <c r="D17" s="764">
        <f t="shared" ref="D17:W17" si="1">IF(ISERROR(D30*(D50/D32)),0,D30*(D50/D32))</f>
        <v>26582.466854373462</v>
      </c>
      <c r="E17" s="764">
        <f t="shared" si="1"/>
        <v>7842.3751592355129</v>
      </c>
      <c r="F17" s="764">
        <f t="shared" si="1"/>
        <v>5064.2256587472339</v>
      </c>
      <c r="G17" s="764">
        <f t="shared" si="1"/>
        <v>0</v>
      </c>
      <c r="H17" s="764">
        <f t="shared" si="1"/>
        <v>0</v>
      </c>
      <c r="I17" s="764">
        <f t="shared" si="1"/>
        <v>1909.1272095764605</v>
      </c>
      <c r="J17" s="764">
        <f t="shared" si="1"/>
        <v>349.78834445897553</v>
      </c>
      <c r="K17" s="764">
        <f t="shared" si="1"/>
        <v>0</v>
      </c>
      <c r="L17" s="764">
        <f t="shared" si="1"/>
        <v>74.242984617634889</v>
      </c>
      <c r="M17" s="764">
        <f t="shared" si="1"/>
        <v>0</v>
      </c>
      <c r="N17" s="764">
        <f t="shared" si="1"/>
        <v>0</v>
      </c>
      <c r="O17" s="764">
        <f t="shared" si="1"/>
        <v>0</v>
      </c>
      <c r="P17" s="764">
        <f t="shared" si="1"/>
        <v>0</v>
      </c>
      <c r="Q17" s="764">
        <f t="shared" si="1"/>
        <v>0</v>
      </c>
      <c r="R17" s="764">
        <f t="shared" si="1"/>
        <v>0</v>
      </c>
      <c r="S17" s="764">
        <f t="shared" si="1"/>
        <v>0</v>
      </c>
      <c r="T17" s="764">
        <f t="shared" si="1"/>
        <v>0</v>
      </c>
      <c r="U17" s="764">
        <f t="shared" si="1"/>
        <v>0</v>
      </c>
      <c r="V17" s="764">
        <f t="shared" si="1"/>
        <v>0</v>
      </c>
      <c r="W17" s="652">
        <f t="shared" si="1"/>
        <v>0</v>
      </c>
      <c r="X17" s="764"/>
    </row>
    <row r="18" spans="1:24" s="651" customFormat="1" ht="12.75" x14ac:dyDescent="0.2">
      <c r="A18" s="801"/>
      <c r="B18" s="760" t="s">
        <v>1481</v>
      </c>
      <c r="C18" s="765">
        <f t="shared" si="0"/>
        <v>263633.58437327569</v>
      </c>
      <c r="D18" s="764">
        <f t="shared" ref="D18:W18" si="2">IF(ISERROR((D43/(D43+D58+D64))*D78),0,(D43/(D43+D58+D64))*D78)</f>
        <v>158098.47912844704</v>
      </c>
      <c r="E18" s="764">
        <f t="shared" si="2"/>
        <v>50938.074122749866</v>
      </c>
      <c r="F18" s="764">
        <f t="shared" si="2"/>
        <v>35205.318773028266</v>
      </c>
      <c r="G18" s="764">
        <f t="shared" si="2"/>
        <v>0</v>
      </c>
      <c r="H18" s="764">
        <f t="shared" si="2"/>
        <v>0</v>
      </c>
      <c r="I18" s="764">
        <f t="shared" si="2"/>
        <v>17174.138821886059</v>
      </c>
      <c r="J18" s="764">
        <f t="shared" si="2"/>
        <v>1749.8793170694228</v>
      </c>
      <c r="K18" s="764">
        <f t="shared" si="2"/>
        <v>0</v>
      </c>
      <c r="L18" s="764">
        <f t="shared" si="2"/>
        <v>467.69421009501457</v>
      </c>
      <c r="M18" s="764">
        <f t="shared" si="2"/>
        <v>0</v>
      </c>
      <c r="N18" s="764">
        <f t="shared" si="2"/>
        <v>0</v>
      </c>
      <c r="O18" s="764">
        <f t="shared" si="2"/>
        <v>0</v>
      </c>
      <c r="P18" s="764">
        <f t="shared" si="2"/>
        <v>0</v>
      </c>
      <c r="Q18" s="764">
        <f t="shared" si="2"/>
        <v>0</v>
      </c>
      <c r="R18" s="764">
        <f t="shared" si="2"/>
        <v>0</v>
      </c>
      <c r="S18" s="764">
        <f t="shared" si="2"/>
        <v>0</v>
      </c>
      <c r="T18" s="764">
        <f t="shared" si="2"/>
        <v>0</v>
      </c>
      <c r="U18" s="764">
        <f t="shared" si="2"/>
        <v>0</v>
      </c>
      <c r="V18" s="764">
        <f t="shared" si="2"/>
        <v>0</v>
      </c>
      <c r="W18" s="652">
        <f t="shared" si="2"/>
        <v>0</v>
      </c>
      <c r="X18" s="764"/>
    </row>
    <row r="19" spans="1:24" s="764" customFormat="1" ht="12.75" x14ac:dyDescent="0.2">
      <c r="A19" s="766"/>
      <c r="B19" s="760" t="s">
        <v>719</v>
      </c>
      <c r="C19" s="765">
        <f t="shared" si="0"/>
        <v>86489.335730040199</v>
      </c>
      <c r="D19" s="764">
        <f>IF(ISERROR(D87/D89*D85),0, D87/D89*D85)</f>
        <v>55217.836115943755</v>
      </c>
      <c r="E19" s="764">
        <f t="shared" ref="E19:W19" si="3">IF(ISERROR(E87/E89*E85),0, E87/E89*E85)</f>
        <v>16035.609579760125</v>
      </c>
      <c r="F19" s="764">
        <f t="shared" si="3"/>
        <v>10177.380805945228</v>
      </c>
      <c r="G19" s="764">
        <f t="shared" si="3"/>
        <v>0</v>
      </c>
      <c r="H19" s="764">
        <f t="shared" si="3"/>
        <v>0</v>
      </c>
      <c r="I19" s="764">
        <f t="shared" si="3"/>
        <v>4093.584960459124</v>
      </c>
      <c r="J19" s="764">
        <f t="shared" si="3"/>
        <v>800.48483196097652</v>
      </c>
      <c r="K19" s="764">
        <f t="shared" si="3"/>
        <v>0</v>
      </c>
      <c r="L19" s="764">
        <f t="shared" si="3"/>
        <v>164.43943597099548</v>
      </c>
      <c r="M19" s="764">
        <f t="shared" si="3"/>
        <v>0</v>
      </c>
      <c r="N19" s="764">
        <f t="shared" si="3"/>
        <v>0</v>
      </c>
      <c r="O19" s="764">
        <f t="shared" si="3"/>
        <v>0</v>
      </c>
      <c r="P19" s="764">
        <f t="shared" si="3"/>
        <v>0</v>
      </c>
      <c r="Q19" s="764">
        <f t="shared" si="3"/>
        <v>0</v>
      </c>
      <c r="R19" s="764">
        <f t="shared" si="3"/>
        <v>0</v>
      </c>
      <c r="S19" s="764">
        <f t="shared" si="3"/>
        <v>0</v>
      </c>
      <c r="T19" s="764">
        <f t="shared" si="3"/>
        <v>0</v>
      </c>
      <c r="U19" s="764">
        <f t="shared" si="3"/>
        <v>0</v>
      </c>
      <c r="V19" s="764">
        <f t="shared" si="3"/>
        <v>0</v>
      </c>
      <c r="W19" s="652">
        <f t="shared" si="3"/>
        <v>0</v>
      </c>
    </row>
    <row r="20" spans="1:24" s="764" customFormat="1" ht="12.75" x14ac:dyDescent="0.2">
      <c r="A20" s="766"/>
      <c r="B20" s="760" t="s">
        <v>1482</v>
      </c>
      <c r="C20" s="765">
        <f t="shared" si="0"/>
        <v>178000.60263305399</v>
      </c>
      <c r="D20" s="764">
        <f>IF(ISERROR(SUM(D18:D19)/D36*D34),0,SUM(D18:D18)/D36*D34)</f>
        <v>105270.18216247424</v>
      </c>
      <c r="E20" s="764">
        <f t="shared" ref="E20:W20" si="4">IF(ISERROR(SUM(E18:E19)/E36*E34),0,SUM(E18:E18)/E36*E34)</f>
        <v>34646.948721993234</v>
      </c>
      <c r="F20" s="764">
        <f t="shared" si="4"/>
        <v>24275.45833323558</v>
      </c>
      <c r="G20" s="764">
        <f t="shared" si="4"/>
        <v>0</v>
      </c>
      <c r="H20" s="764">
        <f t="shared" si="4"/>
        <v>0</v>
      </c>
      <c r="I20" s="764">
        <f t="shared" si="4"/>
        <v>12329.10045758866</v>
      </c>
      <c r="J20" s="764">
        <f t="shared" si="4"/>
        <v>1167.0640009041845</v>
      </c>
      <c r="K20" s="764">
        <f t="shared" si="4"/>
        <v>0</v>
      </c>
      <c r="L20" s="764">
        <f t="shared" si="4"/>
        <v>311.84895685810051</v>
      </c>
      <c r="M20" s="764">
        <f t="shared" si="4"/>
        <v>0</v>
      </c>
      <c r="N20" s="764">
        <f t="shared" si="4"/>
        <v>0</v>
      </c>
      <c r="O20" s="764">
        <f t="shared" si="4"/>
        <v>0</v>
      </c>
      <c r="P20" s="764">
        <f t="shared" si="4"/>
        <v>0</v>
      </c>
      <c r="Q20" s="764">
        <f t="shared" si="4"/>
        <v>0</v>
      </c>
      <c r="R20" s="764">
        <f t="shared" si="4"/>
        <v>0</v>
      </c>
      <c r="S20" s="764">
        <f t="shared" si="4"/>
        <v>0</v>
      </c>
      <c r="T20" s="764">
        <f t="shared" si="4"/>
        <v>0</v>
      </c>
      <c r="U20" s="764">
        <f t="shared" si="4"/>
        <v>0</v>
      </c>
      <c r="V20" s="764">
        <f t="shared" si="4"/>
        <v>0</v>
      </c>
      <c r="W20" s="652">
        <f t="shared" si="4"/>
        <v>0</v>
      </c>
    </row>
    <row r="21" spans="1:24" s="764" customFormat="1" ht="12.75" x14ac:dyDescent="0.2">
      <c r="A21" s="766"/>
      <c r="B21" s="760" t="s">
        <v>1483</v>
      </c>
      <c r="C21" s="765">
        <f t="shared" si="0"/>
        <v>25385.201031115364</v>
      </c>
      <c r="D21" s="764">
        <f>IF(ISERROR('O4 Summary by Class &amp; Accounts'!E209*D52/(D28+D32)),0,('O4 Summary by Class &amp; Accounts'!E209*D52/(D28+D32)))</f>
        <v>15267.04033060965</v>
      </c>
      <c r="E21" s="764">
        <f>IF(ISERROR('O4 Summary by Class &amp; Accounts'!F209*E52/(E28+E32)),0,('O4 Summary by Class &amp; Accounts'!F209*E52/(E28+E32)))</f>
        <v>5006.8755627737637</v>
      </c>
      <c r="F21" s="764">
        <f>IF(ISERROR('O4 Summary by Class &amp; Accounts'!G209*F52/(F28+F32)),0,('O4 Summary by Class &amp; Accounts'!G209*F52/(F28+F32)))</f>
        <v>3452.7332037698939</v>
      </c>
      <c r="G21" s="764">
        <f>IF(ISERROR('O4 Summary by Class &amp; Accounts'!H209*G52/(G28+G32)),0,('O4 Summary by Class &amp; Accounts'!H209*G52/(G28+G32)))</f>
        <v>0</v>
      </c>
      <c r="H21" s="764">
        <f>IF(ISERROR('O4 Summary by Class &amp; Accounts'!I209*H52/(H28+H32)),0,('O4 Summary by Class &amp; Accounts'!I209*H52/(H28+H32)))</f>
        <v>0</v>
      </c>
      <c r="I21" s="764">
        <f>IF(ISERROR('O4 Summary by Class &amp; Accounts'!J209*I52/(I28+I32)),0,('O4 Summary by Class &amp; Accounts'!J209*I52/(I28+I32)))</f>
        <v>1403.7118612863003</v>
      </c>
      <c r="J21" s="764">
        <f>IF(ISERROR('O4 Summary by Class &amp; Accounts'!K209*J52/(J28+J32)),0,('O4 Summary by Class &amp; Accounts'!K209*J52/(J28+J32)))</f>
        <v>209.81867240912894</v>
      </c>
      <c r="K21" s="764">
        <f>IF(ISERROR('O4 Summary by Class &amp; Accounts'!L209*K52/(K28+K32)),0,('O4 Summary by Class &amp; Accounts'!L209*K52/(K28+K32)))</f>
        <v>0</v>
      </c>
      <c r="L21" s="764">
        <f>IF(ISERROR('O4 Summary by Class &amp; Accounts'!M209*L52/(L28+L32)),0,('O4 Summary by Class &amp; Accounts'!M209*L52/(L28+L32)))</f>
        <v>45.021400266626401</v>
      </c>
      <c r="M21" s="764">
        <f>IF(ISERROR('O4 Summary by Class &amp; Accounts'!N209*M52/(M28+M32)),0,('O4 Summary by Class &amp; Accounts'!N209*M52/(M28+M32)))</f>
        <v>0</v>
      </c>
      <c r="N21" s="764">
        <f>IF(ISERROR('O4 Summary by Class &amp; Accounts'!O209*N52/(N28+N32)),0,('O4 Summary by Class &amp; Accounts'!O209*N52/(N28+N32)))</f>
        <v>0</v>
      </c>
      <c r="O21" s="764">
        <f>IF(ISERROR('O4 Summary by Class &amp; Accounts'!P209*O52/(O28+O32)),0,('O4 Summary by Class &amp; Accounts'!P209*O52/(O28+O32)))</f>
        <v>0</v>
      </c>
      <c r="P21" s="764">
        <f>IF(ISERROR('O4 Summary by Class &amp; Accounts'!Q209*P52/(P28+P32)),0,('O4 Summary by Class &amp; Accounts'!Q209*P52/(P28+P32)))</f>
        <v>0</v>
      </c>
      <c r="Q21" s="764">
        <f>IF(ISERROR('O4 Summary by Class &amp; Accounts'!R209*Q52/(Q28+Q32)),0,('O4 Summary by Class &amp; Accounts'!R209*Q52/(Q28+Q32)))</f>
        <v>0</v>
      </c>
      <c r="R21" s="764">
        <f>IF(ISERROR('O4 Summary by Class &amp; Accounts'!S209*R52/(R28+R32)),0,('O4 Summary by Class &amp; Accounts'!S209*R52/(R28+R32)))</f>
        <v>0</v>
      </c>
      <c r="S21" s="764">
        <f>IF(ISERROR('O4 Summary by Class &amp; Accounts'!T209*S52/(S28+S32)),0,('O4 Summary by Class &amp; Accounts'!T209*S52/(S28+S32)))</f>
        <v>0</v>
      </c>
      <c r="T21" s="764">
        <f>IF(ISERROR('O4 Summary by Class &amp; Accounts'!U209*T52/(T28+T32)),0,('O4 Summary by Class &amp; Accounts'!U209*T52/(T28+T32)))</f>
        <v>0</v>
      </c>
      <c r="U21" s="764">
        <f>IF(ISERROR('O4 Summary by Class &amp; Accounts'!V209*U52/(U28+U32)),0,('O4 Summary by Class &amp; Accounts'!V209*U52/(U28+U32)))</f>
        <v>0</v>
      </c>
      <c r="V21" s="764">
        <f>IF(ISERROR('O4 Summary by Class &amp; Accounts'!W209*V52/(V28+V32)),0,('O4 Summary by Class &amp; Accounts'!W209*V52/(V28+V32)))</f>
        <v>0</v>
      </c>
      <c r="W21" s="652">
        <f>IF(ISERROR('O4 Summary by Class &amp; Accounts'!X209*W52/(W28+W32)),0,('O4 Summary by Class &amp; Accounts'!X209*W52/(W28+W32)))</f>
        <v>0</v>
      </c>
    </row>
    <row r="22" spans="1:24" s="764" customFormat="1" ht="12.75" x14ac:dyDescent="0.2">
      <c r="A22" s="766"/>
      <c r="B22" s="760" t="s">
        <v>1484</v>
      </c>
      <c r="C22" s="765">
        <f t="shared" si="0"/>
        <v>188516.0441099052</v>
      </c>
      <c r="D22" s="764">
        <f>IF(ISERROR('O4 Summary by Class &amp; Accounts'!E207*D52/(D28+D32)),0,('O4 Summary by Class &amp; Accounts'!E207*D52/(D28+D32)))</f>
        <v>113376.37408760969</v>
      </c>
      <c r="E22" s="764">
        <f>IF(ISERROR('O4 Summary by Class &amp; Accounts'!F207*E52/(E28+E32)),0,('O4 Summary by Class &amp; Accounts'!F207*E52/(E28+E32)))</f>
        <v>37182.150863715011</v>
      </c>
      <c r="F22" s="764">
        <f>IF(ISERROR('O4 Summary by Class &amp; Accounts'!G207*F52/(F28+F32)),0,('O4 Summary by Class &amp; Accounts'!G207*F52/(F28+F32)))</f>
        <v>25640.750457079241</v>
      </c>
      <c r="G22" s="764">
        <f>IF(ISERROR('O4 Summary by Class &amp; Accounts'!H207*G52/(G28+G32)),0,('O4 Summary by Class &amp; Accounts'!H207*G52/(G28+G32)))</f>
        <v>0</v>
      </c>
      <c r="H22" s="764">
        <f>IF(ISERROR('O4 Summary by Class &amp; Accounts'!I207*H52/(H28+H32)),0,('O4 Summary by Class &amp; Accounts'!I207*H52/(H28+H32)))</f>
        <v>0</v>
      </c>
      <c r="I22" s="764">
        <f>IF(ISERROR('O4 Summary by Class &amp; Accounts'!J207*I52/(I28+I32)),0,('O4 Summary by Class &amp; Accounts'!J207*I52/(I28+I32)))</f>
        <v>10424.270693601771</v>
      </c>
      <c r="J22" s="764">
        <f>IF(ISERROR('O4 Summary by Class &amp; Accounts'!K207*J52/(J28+J32)),0,('O4 Summary by Class &amp; Accounts'!K207*J52/(J28+J32)))</f>
        <v>1558.1592619447217</v>
      </c>
      <c r="K22" s="764">
        <f>IF(ISERROR('O4 Summary by Class &amp; Accounts'!L207*K52/(K28+K32)),0,('O4 Summary by Class &amp; Accounts'!L207*K52/(K28+K32)))</f>
        <v>0</v>
      </c>
      <c r="L22" s="764">
        <f>IF(ISERROR('O4 Summary by Class &amp; Accounts'!M207*L52/(L28+L32)),0,('O4 Summary by Class &amp; Accounts'!M207*L52/(L28+L32)))</f>
        <v>334.33874595477766</v>
      </c>
      <c r="M22" s="764">
        <f>IF(ISERROR('O4 Summary by Class &amp; Accounts'!N207*M52/(M28+M32)),0,('O4 Summary by Class &amp; Accounts'!N207*M52/(M28+M32)))</f>
        <v>0</v>
      </c>
      <c r="N22" s="764">
        <f>IF(ISERROR('O4 Summary by Class &amp; Accounts'!O207*N52/(N28+N32)),0,('O4 Summary by Class &amp; Accounts'!O207*N52/(N28+N32)))</f>
        <v>0</v>
      </c>
      <c r="O22" s="764">
        <f>IF(ISERROR('O4 Summary by Class &amp; Accounts'!P207*O52/(O28+O32)),0,('O4 Summary by Class &amp; Accounts'!P207*O52/(O28+O32)))</f>
        <v>0</v>
      </c>
      <c r="P22" s="764">
        <f>IF(ISERROR('O4 Summary by Class &amp; Accounts'!Q207*P52/(P28+P32)),0,('O4 Summary by Class &amp; Accounts'!Q207*P52/(P28+P32)))</f>
        <v>0</v>
      </c>
      <c r="Q22" s="764">
        <f>IF(ISERROR('O4 Summary by Class &amp; Accounts'!R207*Q52/(Q28+Q32)),0,('O4 Summary by Class &amp; Accounts'!R207*Q52/(Q28+Q32)))</f>
        <v>0</v>
      </c>
      <c r="R22" s="764">
        <f>IF(ISERROR('O4 Summary by Class &amp; Accounts'!S207*R52/(R28+R32)),0,('O4 Summary by Class &amp; Accounts'!S207*R52/(R28+R32)))</f>
        <v>0</v>
      </c>
      <c r="S22" s="764">
        <f>IF(ISERROR('O4 Summary by Class &amp; Accounts'!T207*S52/(S28+S32)),0,('O4 Summary by Class &amp; Accounts'!T207*S52/(S28+S32)))</f>
        <v>0</v>
      </c>
      <c r="T22" s="764">
        <f>IF(ISERROR('O4 Summary by Class &amp; Accounts'!U207*T52/(T28+T32)),0,('O4 Summary by Class &amp; Accounts'!U207*T52/(T28+T32)))</f>
        <v>0</v>
      </c>
      <c r="U22" s="764">
        <f>IF(ISERROR('O4 Summary by Class &amp; Accounts'!V207*U52/(U28+U32)),0,('O4 Summary by Class &amp; Accounts'!V207*U52/(U28+U32)))</f>
        <v>0</v>
      </c>
      <c r="V22" s="764">
        <f>IF(ISERROR('O4 Summary by Class &amp; Accounts'!W207*V52/(V28+V32)),0,('O4 Summary by Class &amp; Accounts'!W207*V52/(V28+V32)))</f>
        <v>0</v>
      </c>
      <c r="W22" s="652">
        <f>IF(ISERROR('O4 Summary by Class &amp; Accounts'!X207*W52/(W28+W32)),0,('O4 Summary by Class &amp; Accounts'!X207*W52/(W28+W32)))</f>
        <v>0</v>
      </c>
    </row>
    <row r="23" spans="1:24" s="764" customFormat="1" ht="12.75" x14ac:dyDescent="0.2">
      <c r="A23" s="766"/>
      <c r="B23" s="760" t="s">
        <v>1485</v>
      </c>
      <c r="C23" s="765">
        <f t="shared" si="0"/>
        <v>291272.20855246874</v>
      </c>
      <c r="D23" s="764">
        <f>IF(ISERROR(D52/(D28+D32)*'O1 Revenue to cost|RR'!D38),0,D52/(D28+D32)*'O1 Revenue to cost|RR'!D38)</f>
        <v>175175.47131912157</v>
      </c>
      <c r="E23" s="764">
        <f>IF(ISERROR(E52/(E28+E32)*'O1 Revenue to cost|RR'!E38),0,E52/(E28+E32)*'O1 Revenue to cost|RR'!E38)</f>
        <v>57449.365925010447</v>
      </c>
      <c r="F23" s="764">
        <f>IF(ISERROR(F52/(F28+F32)*'O1 Revenue to cost|RR'!F38),0,F52/(F28+F32)*'O1 Revenue to cost|RR'!F38)</f>
        <v>39616.988834234595</v>
      </c>
      <c r="G23" s="764">
        <f>IF(ISERROR(G52/(G28+G32)*'O1 Revenue to cost|RR'!G38),0,G52/(G28+G32)*'O1 Revenue to cost|RR'!G38)</f>
        <v>0</v>
      </c>
      <c r="H23" s="764">
        <f>IF(ISERROR(H52/(H28+H32)*'O1 Revenue to cost|RR'!H38),0,H52/(H28+H32)*'O1 Revenue to cost|RR'!H38)</f>
        <v>0</v>
      </c>
      <c r="I23" s="764">
        <f>IF(ISERROR(I52/(I28+I32)*'O1 Revenue to cost|RR'!I38),0,I52/(I28+I32)*'O1 Revenue to cost|RR'!I38)</f>
        <v>16106.323267127302</v>
      </c>
      <c r="J23" s="764">
        <f>IF(ISERROR(J52/(J28+J32)*'O1 Revenue to cost|RR'!J38),0,J52/(J28+J32)*'O1 Revenue to cost|RR'!J38)</f>
        <v>2407.4793827019262</v>
      </c>
      <c r="K23" s="764">
        <f>IF(ISERROR(K52/(K28+K32)*'O1 Revenue to cost|RR'!K38),0,K52/(K28+K32)*'O1 Revenue to cost|RR'!K38)</f>
        <v>0</v>
      </c>
      <c r="L23" s="764">
        <f>IF(ISERROR(L52/(L28+L32)*'O1 Revenue to cost|RR'!L38),0,L52/(L28+L32)*'O1 Revenue to cost|RR'!L38)</f>
        <v>516.57982427286686</v>
      </c>
      <c r="M23" s="764">
        <f>IF(ISERROR(M52/(M28+M32)*'O1 Revenue to cost|RR'!M38),0,M52/(M28+M32)*'O1 Revenue to cost|RR'!M38)</f>
        <v>0</v>
      </c>
      <c r="N23" s="764">
        <f>IF(ISERROR(N52/(N28+N32)*'O1 Revenue to cost|RR'!N38),0,N52/(N28+N32)*'O1 Revenue to cost|RR'!N38)</f>
        <v>0</v>
      </c>
      <c r="O23" s="764">
        <f>IF(ISERROR(O52/(O28+O32)*'O1 Revenue to cost|RR'!O38),0,O52/(O28+O32)*'O1 Revenue to cost|RR'!O38)</f>
        <v>0</v>
      </c>
      <c r="P23" s="764">
        <f>IF(ISERROR(P52/(P28+P32)*'O1 Revenue to cost|RR'!P38),0,P52/(P28+P32)*'O1 Revenue to cost|RR'!P38)</f>
        <v>0</v>
      </c>
      <c r="Q23" s="764">
        <f>IF(ISERROR(Q52/(Q28+Q32)*'O1 Revenue to cost|RR'!Q38),0,Q52/(Q28+Q32)*'O1 Revenue to cost|RR'!Q38)</f>
        <v>0</v>
      </c>
      <c r="R23" s="764">
        <f>IF(ISERROR(R52/(R28+R32)*'O1 Revenue to cost|RR'!R38),0,R52/(R28+R32)*'O1 Revenue to cost|RR'!R38)</f>
        <v>0</v>
      </c>
      <c r="S23" s="764">
        <f>IF(ISERROR(S52/(S28+S32)*'O1 Revenue to cost|RR'!S38),0,S52/(S28+S32)*'O1 Revenue to cost|RR'!S38)</f>
        <v>0</v>
      </c>
      <c r="T23" s="764">
        <f>IF(ISERROR(T52/(T28+T32)*'O1 Revenue to cost|RR'!T38),0,T52/(T28+T32)*'O1 Revenue to cost|RR'!T38)</f>
        <v>0</v>
      </c>
      <c r="U23" s="764">
        <f>IF(ISERROR(U52/(U28+U32)*'O1 Revenue to cost|RR'!U38),0,U52/(U28+U32)*'O1 Revenue to cost|RR'!U38)</f>
        <v>0</v>
      </c>
      <c r="V23" s="764">
        <f>IF(ISERROR(V52/(V28+V32)*'O1 Revenue to cost|RR'!V38),0,V52/(V28+V32)*'O1 Revenue to cost|RR'!V38)</f>
        <v>0</v>
      </c>
      <c r="W23" s="652">
        <f>IF(ISERROR(W52/(W28+W32)*'O1 Revenue to cost|RR'!W38),0,W52/(W28+W32)*'O1 Revenue to cost|RR'!W38)</f>
        <v>0</v>
      </c>
    </row>
    <row r="24" spans="1:24" s="793" customFormat="1" ht="19.5" customHeight="1" x14ac:dyDescent="0.2">
      <c r="B24" s="899" t="s">
        <v>763</v>
      </c>
      <c r="C24" s="2170">
        <f>IF(SUM(C13:C23)=SUM(D24:W24), SUM(C13:C23), "Error - Please Revise")</f>
        <v>1304717.4682527801</v>
      </c>
      <c r="D24" s="901">
        <f>SUM(D13:D23)</f>
        <v>787071.68776841031</v>
      </c>
      <c r="E24" s="901">
        <f t="shared" ref="E24:W24" si="5">SUM(E13:E23)</f>
        <v>254386.44392360185</v>
      </c>
      <c r="F24" s="901">
        <f t="shared" si="5"/>
        <v>174661.34837675845</v>
      </c>
      <c r="G24" s="901">
        <f t="shared" si="5"/>
        <v>0</v>
      </c>
      <c r="H24" s="901">
        <f t="shared" si="5"/>
        <v>0</v>
      </c>
      <c r="I24" s="901">
        <f t="shared" si="5"/>
        <v>76136.229557707818</v>
      </c>
      <c r="J24" s="901">
        <f t="shared" si="5"/>
        <v>10140.393794800329</v>
      </c>
      <c r="K24" s="901">
        <f t="shared" si="5"/>
        <v>0</v>
      </c>
      <c r="L24" s="901">
        <f t="shared" si="5"/>
        <v>2321.3648315011715</v>
      </c>
      <c r="M24" s="901">
        <f t="shared" si="5"/>
        <v>0</v>
      </c>
      <c r="N24" s="901">
        <f t="shared" si="5"/>
        <v>0</v>
      </c>
      <c r="O24" s="901">
        <f t="shared" si="5"/>
        <v>0</v>
      </c>
      <c r="P24" s="901">
        <f t="shared" si="5"/>
        <v>0</v>
      </c>
      <c r="Q24" s="901">
        <f t="shared" si="5"/>
        <v>0</v>
      </c>
      <c r="R24" s="901">
        <f t="shared" si="5"/>
        <v>0</v>
      </c>
      <c r="S24" s="901">
        <f t="shared" si="5"/>
        <v>0</v>
      </c>
      <c r="T24" s="901">
        <f t="shared" si="5"/>
        <v>0</v>
      </c>
      <c r="U24" s="901">
        <f t="shared" si="5"/>
        <v>0</v>
      </c>
      <c r="V24" s="901">
        <f t="shared" si="5"/>
        <v>0</v>
      </c>
      <c r="W24" s="902">
        <f t="shared" si="5"/>
        <v>0</v>
      </c>
      <c r="X24" s="823"/>
    </row>
    <row r="25" spans="1:24" s="651" customFormat="1" ht="12.75" x14ac:dyDescent="0.2">
      <c r="A25" s="648"/>
      <c r="B25" s="767"/>
      <c r="C25" s="765"/>
      <c r="D25" s="764"/>
      <c r="E25" s="764"/>
      <c r="F25" s="764"/>
      <c r="G25" s="764"/>
      <c r="H25" s="764"/>
      <c r="I25" s="764"/>
      <c r="J25" s="764"/>
      <c r="K25" s="764"/>
      <c r="L25" s="764"/>
      <c r="M25" s="764"/>
      <c r="N25" s="764"/>
      <c r="O25" s="764"/>
      <c r="P25" s="764"/>
      <c r="Q25" s="764"/>
      <c r="R25" s="764"/>
      <c r="S25" s="764"/>
      <c r="T25" s="764"/>
      <c r="U25" s="764"/>
      <c r="V25" s="764"/>
      <c r="W25" s="652"/>
      <c r="X25" s="764"/>
    </row>
    <row r="26" spans="1:24" s="651" customFormat="1" ht="12.75" x14ac:dyDescent="0.2">
      <c r="B26" s="767" t="s">
        <v>349</v>
      </c>
      <c r="C26" s="765">
        <f>SUM(D26:W26)</f>
        <v>7196875.9800000004</v>
      </c>
      <c r="D26" s="764">
        <f>SUM('O4 Summary by Class &amp; Accounts'!E60:E73)+SUM('O4 Summary by Class &amp; Accounts'!E74:E76)+SUM('O4 Summary by Class &amp; Accounts'!E77) +SUM('O4 Summary by Class &amp; Accounts'!E79:E80)</f>
        <v>4037623.6974875103</v>
      </c>
      <c r="E26" s="764">
        <f>SUM('O4 Summary by Class &amp; Accounts'!F60:F73)+SUM('O4 Summary by Class &amp; Accounts'!F74:F76)+SUM('O4 Summary by Class &amp; Accounts'!F77) +SUM('O4 Summary by Class &amp; Accounts'!F79:F80)</f>
        <v>1491656.2714712024</v>
      </c>
      <c r="F26" s="764">
        <f>SUM('O4 Summary by Class &amp; Accounts'!G60:G73)+SUM('O4 Summary by Class &amp; Accounts'!G74:G76)+SUM('O4 Summary by Class &amp; Accounts'!G77) +SUM('O4 Summary by Class &amp; Accounts'!G79:G80)</f>
        <v>1195931.1595758605</v>
      </c>
      <c r="G26" s="764">
        <f>SUM('O4 Summary by Class &amp; Accounts'!H60:H73)+SUM('O4 Summary by Class &amp; Accounts'!H74:H76)+SUM('O4 Summary by Class &amp; Accounts'!H77) +SUM('O4 Summary by Class &amp; Accounts'!H79:H80)</f>
        <v>0</v>
      </c>
      <c r="H26" s="764">
        <f>SUM('O4 Summary by Class &amp; Accounts'!I60:I73)+SUM('O4 Summary by Class &amp; Accounts'!I74:I76)+SUM('O4 Summary by Class &amp; Accounts'!I77) +SUM('O4 Summary by Class &amp; Accounts'!I79:I80)</f>
        <v>0</v>
      </c>
      <c r="I26" s="764">
        <f>SUM('O4 Summary by Class &amp; Accounts'!J60:J73)+SUM('O4 Summary by Class &amp; Accounts'!J74:J76)+SUM('O4 Summary by Class &amp; Accounts'!J77) +SUM('O4 Summary by Class &amp; Accounts'!J79:J80)</f>
        <v>253917.05583512248</v>
      </c>
      <c r="J26" s="764">
        <f>SUM('O4 Summary by Class &amp; Accounts'!K60:K73)+SUM('O4 Summary by Class &amp; Accounts'!K74:K76)+SUM('O4 Summary by Class &amp; Accounts'!K77) +SUM('O4 Summary by Class &amp; Accounts'!K79:K80)</f>
        <v>208773.90300067066</v>
      </c>
      <c r="K26" s="764">
        <f>SUM('O4 Summary by Class &amp; Accounts'!L60:L73)+SUM('O4 Summary by Class &amp; Accounts'!L74:L76)+SUM('O4 Summary by Class &amp; Accounts'!L77) +SUM('O4 Summary by Class &amp; Accounts'!L79:L80)</f>
        <v>0</v>
      </c>
      <c r="L26" s="764">
        <f>SUM('O4 Summary by Class &amp; Accounts'!M60:M73)+SUM('O4 Summary by Class &amp; Accounts'!M74:M76)+SUM('O4 Summary by Class &amp; Accounts'!M77) +SUM('O4 Summary by Class &amp; Accounts'!M79:M80)</f>
        <v>8973.8926296336758</v>
      </c>
      <c r="M26" s="764">
        <f>SUM('O4 Summary by Class &amp; Accounts'!N60:N73)+SUM('O4 Summary by Class &amp; Accounts'!N74:N76)+SUM('O4 Summary by Class &amp; Accounts'!N77) +SUM('O4 Summary by Class &amp; Accounts'!N79:N80)</f>
        <v>0</v>
      </c>
      <c r="N26" s="764">
        <f>SUM('O4 Summary by Class &amp; Accounts'!O60:O73)+SUM('O4 Summary by Class &amp; Accounts'!O74:O76)+SUM('O4 Summary by Class &amp; Accounts'!O77) +SUM('O4 Summary by Class &amp; Accounts'!O79:O80)</f>
        <v>0</v>
      </c>
      <c r="O26" s="764">
        <f>SUM('O4 Summary by Class &amp; Accounts'!P60:P73)+SUM('O4 Summary by Class &amp; Accounts'!P74:P76)+SUM('O4 Summary by Class &amp; Accounts'!P77) +SUM('O4 Summary by Class &amp; Accounts'!P79:P80)</f>
        <v>0</v>
      </c>
      <c r="P26" s="764">
        <f>SUM('O4 Summary by Class &amp; Accounts'!Q60:Q73)+SUM('O4 Summary by Class &amp; Accounts'!Q74:Q76)+SUM('O4 Summary by Class &amp; Accounts'!Q77) +SUM('O4 Summary by Class &amp; Accounts'!Q79:Q80)</f>
        <v>0</v>
      </c>
      <c r="Q26" s="764">
        <f>SUM('O4 Summary by Class &amp; Accounts'!R60:R73)+SUM('O4 Summary by Class &amp; Accounts'!R74:R76)+SUM('O4 Summary by Class &amp; Accounts'!R77) +SUM('O4 Summary by Class &amp; Accounts'!R79:R80)</f>
        <v>0</v>
      </c>
      <c r="R26" s="764">
        <f>SUM('O4 Summary by Class &amp; Accounts'!S60:S73)+SUM('O4 Summary by Class &amp; Accounts'!S74:S76)+SUM('O4 Summary by Class &amp; Accounts'!S77) +SUM('O4 Summary by Class &amp; Accounts'!S79:S80)</f>
        <v>0</v>
      </c>
      <c r="S26" s="764">
        <f>SUM('O4 Summary by Class &amp; Accounts'!T60:T73)+SUM('O4 Summary by Class &amp; Accounts'!T74:T76)+SUM('O4 Summary by Class &amp; Accounts'!T77) +SUM('O4 Summary by Class &amp; Accounts'!T79:T80)</f>
        <v>0</v>
      </c>
      <c r="T26" s="764">
        <f>SUM('O4 Summary by Class &amp; Accounts'!U60:U73)+SUM('O4 Summary by Class &amp; Accounts'!U74:U76)+SUM('O4 Summary by Class &amp; Accounts'!U77) +SUM('O4 Summary by Class &amp; Accounts'!U79:U80)</f>
        <v>0</v>
      </c>
      <c r="U26" s="764">
        <f>SUM('O4 Summary by Class &amp; Accounts'!V60:V73)+SUM('O4 Summary by Class &amp; Accounts'!V74:V76)+SUM('O4 Summary by Class &amp; Accounts'!V77) +SUM('O4 Summary by Class &amp; Accounts'!V79:V80)</f>
        <v>0</v>
      </c>
      <c r="V26" s="764">
        <f>SUM('O4 Summary by Class &amp; Accounts'!W60:W73)+SUM('O4 Summary by Class &amp; Accounts'!W74:W76)+SUM('O4 Summary by Class &amp; Accounts'!W77) +SUM('O4 Summary by Class &amp; Accounts'!W79:W80)</f>
        <v>0</v>
      </c>
      <c r="W26" s="652">
        <f>SUM('O4 Summary by Class &amp; Accounts'!X60:X73)+SUM('O4 Summary by Class &amp; Accounts'!X74:X76)+SUM('O4 Summary by Class &amp; Accounts'!X77) +SUM('O4 Summary by Class &amp; Accounts'!X79:X80)</f>
        <v>0</v>
      </c>
      <c r="X26" s="764"/>
    </row>
    <row r="27" spans="1:24" s="651" customFormat="1" ht="12.75" x14ac:dyDescent="0.2">
      <c r="B27" s="767" t="s">
        <v>350</v>
      </c>
      <c r="C27" s="765">
        <f>SUM(D27:W27)</f>
        <v>-5426157.551556739</v>
      </c>
      <c r="D27" s="764">
        <f>'O7 Amortization'!AW80+'O7 Amortization'!AW151+'O7 Amortization'!AW222+'O7 Amortization'!AW293</f>
        <v>-3044207.2890168512</v>
      </c>
      <c r="E27" s="764">
        <f>'O7 Amortization'!AX80+'O7 Amortization'!AX151+'O7 Amortization'!AX222+'O7 Amortization'!AX293</f>
        <v>-1124649.3567852802</v>
      </c>
      <c r="F27" s="764">
        <f>'O7 Amortization'!AY80+'O7 Amortization'!AY151+'O7 Amortization'!AY222+'O7 Amortization'!AY293</f>
        <v>-901684.41289085045</v>
      </c>
      <c r="G27" s="764">
        <f>'O7 Amortization'!AZ80+'O7 Amortization'!AZ151+'O7 Amortization'!AZ222+'O7 Amortization'!AZ293</f>
        <v>0</v>
      </c>
      <c r="H27" s="764">
        <f>'O7 Amortization'!BA80+'O7 Amortization'!BA151+'O7 Amortization'!BA222+'O7 Amortization'!BA293</f>
        <v>0</v>
      </c>
      <c r="I27" s="764">
        <f>'O7 Amortization'!BB80+'O7 Amortization'!BB151+'O7 Amortization'!BB222+'O7 Amortization'!BB293</f>
        <v>-191443.33650012457</v>
      </c>
      <c r="J27" s="764">
        <f>'O7 Amortization'!BC80+'O7 Amortization'!BC151+'O7 Amortization'!BC222+'O7 Amortization'!BC293</f>
        <v>-157407.19910739147</v>
      </c>
      <c r="K27" s="764">
        <f>'O7 Amortization'!BD80+'O7 Amortization'!BD151+'O7 Amortization'!BD222+'O7 Amortization'!BD293</f>
        <v>0</v>
      </c>
      <c r="L27" s="764">
        <f>'O7 Amortization'!BE80+'O7 Amortization'!BE151+'O7 Amortization'!BE222+'O7 Amortization'!BE293</f>
        <v>-6765.9572562408011</v>
      </c>
      <c r="M27" s="764">
        <f>'O7 Amortization'!BF80+'O7 Amortization'!BF151+'O7 Amortization'!BF222+'O7 Amortization'!BF293</f>
        <v>0</v>
      </c>
      <c r="N27" s="764">
        <f>'O7 Amortization'!BG80+'O7 Amortization'!BG151+'O7 Amortization'!BG222+'O7 Amortization'!BG293</f>
        <v>0</v>
      </c>
      <c r="O27" s="764">
        <f>'O7 Amortization'!BH80+'O7 Amortization'!BH151+'O7 Amortization'!BH222+'O7 Amortization'!BH293</f>
        <v>0</v>
      </c>
      <c r="P27" s="764">
        <f>'O7 Amortization'!BI80+'O7 Amortization'!BI151+'O7 Amortization'!BI222+'O7 Amortization'!BI293</f>
        <v>0</v>
      </c>
      <c r="Q27" s="764">
        <f>'O7 Amortization'!BJ80+'O7 Amortization'!BJ151+'O7 Amortization'!BJ222+'O7 Amortization'!BJ293</f>
        <v>0</v>
      </c>
      <c r="R27" s="764">
        <f>'O7 Amortization'!BK80+'O7 Amortization'!BK151+'O7 Amortization'!BK222+'O7 Amortization'!BK293</f>
        <v>0</v>
      </c>
      <c r="S27" s="764">
        <f>'O7 Amortization'!BL80+'O7 Amortization'!BL151+'O7 Amortization'!BL222+'O7 Amortization'!BL293</f>
        <v>0</v>
      </c>
      <c r="T27" s="764">
        <f>'O7 Amortization'!BM80+'O7 Amortization'!BM151+'O7 Amortization'!BM222+'O7 Amortization'!BM293</f>
        <v>0</v>
      </c>
      <c r="U27" s="764">
        <f>'O7 Amortization'!BN80+'O7 Amortization'!BN151+'O7 Amortization'!BN222+'O7 Amortization'!BN293</f>
        <v>0</v>
      </c>
      <c r="V27" s="764">
        <f>'O7 Amortization'!BO80+'O7 Amortization'!BO151+'O7 Amortization'!BO222+'O7 Amortization'!BO293</f>
        <v>0</v>
      </c>
      <c r="W27" s="652">
        <f>'O7 Amortization'!BP80+'O7 Amortization'!BP151+'O7 Amortization'!BP222+'O7 Amortization'!BP293</f>
        <v>0</v>
      </c>
      <c r="X27" s="764"/>
    </row>
    <row r="28" spans="1:24" s="651" customFormat="1" ht="12.75" x14ac:dyDescent="0.2">
      <c r="B28" s="767" t="s">
        <v>351</v>
      </c>
      <c r="C28" s="765">
        <f>SUM(D28:W28)</f>
        <v>1770718.4284432612</v>
      </c>
      <c r="D28" s="764">
        <f>D26+D27</f>
        <v>993416.40847065905</v>
      </c>
      <c r="E28" s="764">
        <f t="shared" ref="E28:W28" si="6">E26+E27</f>
        <v>367006.91468592221</v>
      </c>
      <c r="F28" s="764">
        <f t="shared" si="6"/>
        <v>294246.74668501003</v>
      </c>
      <c r="G28" s="764">
        <f t="shared" si="6"/>
        <v>0</v>
      </c>
      <c r="H28" s="764">
        <f t="shared" si="6"/>
        <v>0</v>
      </c>
      <c r="I28" s="764">
        <f t="shared" si="6"/>
        <v>62473.719334997906</v>
      </c>
      <c r="J28" s="764">
        <f t="shared" si="6"/>
        <v>51366.703893279191</v>
      </c>
      <c r="K28" s="764">
        <f t="shared" si="6"/>
        <v>0</v>
      </c>
      <c r="L28" s="764">
        <f t="shared" si="6"/>
        <v>2207.9353733928747</v>
      </c>
      <c r="M28" s="764">
        <f t="shared" si="6"/>
        <v>0</v>
      </c>
      <c r="N28" s="764">
        <f t="shared" si="6"/>
        <v>0</v>
      </c>
      <c r="O28" s="764">
        <f t="shared" si="6"/>
        <v>0</v>
      </c>
      <c r="P28" s="764">
        <f t="shared" si="6"/>
        <v>0</v>
      </c>
      <c r="Q28" s="764">
        <f t="shared" si="6"/>
        <v>0</v>
      </c>
      <c r="R28" s="764">
        <f t="shared" si="6"/>
        <v>0</v>
      </c>
      <c r="S28" s="764">
        <f t="shared" si="6"/>
        <v>0</v>
      </c>
      <c r="T28" s="764">
        <f t="shared" si="6"/>
        <v>0</v>
      </c>
      <c r="U28" s="764">
        <f t="shared" si="6"/>
        <v>0</v>
      </c>
      <c r="V28" s="764">
        <f t="shared" si="6"/>
        <v>0</v>
      </c>
      <c r="W28" s="652">
        <f t="shared" si="6"/>
        <v>0</v>
      </c>
      <c r="X28" s="764"/>
    </row>
    <row r="29" spans="1:24" s="651" customFormat="1" ht="12.75" x14ac:dyDescent="0.2">
      <c r="B29" s="767"/>
      <c r="C29" s="765"/>
      <c r="D29" s="764"/>
      <c r="E29" s="764"/>
      <c r="F29" s="764"/>
      <c r="G29" s="764"/>
      <c r="H29" s="764"/>
      <c r="I29" s="764"/>
      <c r="J29" s="764"/>
      <c r="K29" s="764"/>
      <c r="L29" s="764"/>
      <c r="M29" s="764"/>
      <c r="N29" s="764"/>
      <c r="O29" s="764"/>
      <c r="P29" s="764"/>
      <c r="Q29" s="764"/>
      <c r="R29" s="764"/>
      <c r="S29" s="764"/>
      <c r="T29" s="764"/>
      <c r="U29" s="764"/>
      <c r="V29" s="764"/>
      <c r="W29" s="652"/>
      <c r="X29" s="764"/>
    </row>
    <row r="30" spans="1:24" s="651" customFormat="1" ht="12.75" x14ac:dyDescent="0.2">
      <c r="B30" s="767" t="s">
        <v>352</v>
      </c>
      <c r="C30" s="765">
        <f>SUM(D30:W30)</f>
        <v>156241.50298226948</v>
      </c>
      <c r="D30" s="764">
        <f>'O7 Amortization'!AW367+'O7 Amortization'!AW439+'O7 Amortization'!AW512+'O7 Amortization'!AW585</f>
        <v>87655.30998802578</v>
      </c>
      <c r="E30" s="764">
        <f>'O7 Amortization'!AX367+'O7 Amortization'!AX439+'O7 Amortization'!AX512+'O7 Amortization'!AX585</f>
        <v>32383.303315946378</v>
      </c>
      <c r="F30" s="764">
        <f>'O7 Amortization'!AY367+'O7 Amortization'!AY439+'O7 Amortization'!AY512+'O7 Amortization'!AY585</f>
        <v>25963.2210357279</v>
      </c>
      <c r="G30" s="764">
        <f>'O7 Amortization'!AZ367+'O7 Amortization'!AZ439+'O7 Amortization'!AZ512+'O7 Amortization'!AZ585</f>
        <v>0</v>
      </c>
      <c r="H30" s="764">
        <f>'O7 Amortization'!BA367+'O7 Amortization'!BA439+'O7 Amortization'!BA512+'O7 Amortization'!BA585</f>
        <v>0</v>
      </c>
      <c r="I30" s="764">
        <f>'O7 Amortization'!BB367+'O7 Amortization'!BB439+'O7 Amortization'!BB512+'O7 Amortization'!BB585</f>
        <v>5512.4449200960635</v>
      </c>
      <c r="J30" s="764">
        <f>'O7 Amortization'!BC367+'O7 Amortization'!BC439+'O7 Amortization'!BC512+'O7 Amortization'!BC585</f>
        <v>4532.4038484124794</v>
      </c>
      <c r="K30" s="764">
        <f>'O7 Amortization'!BD367+'O7 Amortization'!BD439+'O7 Amortization'!BD512+'O7 Amortization'!BD585</f>
        <v>0</v>
      </c>
      <c r="L30" s="764">
        <f>'O7 Amortization'!BE367+'O7 Amortization'!BE439+'O7 Amortization'!BE512+'O7 Amortization'!BE585</f>
        <v>194.81987406089445</v>
      </c>
      <c r="M30" s="764">
        <f>'O7 Amortization'!BF367+'O7 Amortization'!BF439+'O7 Amortization'!BF512+'O7 Amortization'!BF585</f>
        <v>0</v>
      </c>
      <c r="N30" s="764">
        <f>'O7 Amortization'!BG367+'O7 Amortization'!BG439+'O7 Amortization'!BG512+'O7 Amortization'!BG585</f>
        <v>0</v>
      </c>
      <c r="O30" s="764">
        <f>'O7 Amortization'!BH367+'O7 Amortization'!BH439+'O7 Amortization'!BH512+'O7 Amortization'!BH585</f>
        <v>0</v>
      </c>
      <c r="P30" s="764">
        <f>'O7 Amortization'!BI367+'O7 Amortization'!BI439+'O7 Amortization'!BI512+'O7 Amortization'!BI585</f>
        <v>0</v>
      </c>
      <c r="Q30" s="764">
        <f>'O7 Amortization'!BJ367+'O7 Amortization'!BJ439+'O7 Amortization'!BJ512+'O7 Amortization'!BJ585</f>
        <v>0</v>
      </c>
      <c r="R30" s="764">
        <f>'O7 Amortization'!BK367+'O7 Amortization'!BK439+'O7 Amortization'!BK512+'O7 Amortization'!BK585</f>
        <v>0</v>
      </c>
      <c r="S30" s="764">
        <f>'O7 Amortization'!BL367+'O7 Amortization'!BL439+'O7 Amortization'!BL512+'O7 Amortization'!BL585</f>
        <v>0</v>
      </c>
      <c r="T30" s="764">
        <f>'O7 Amortization'!BM367+'O7 Amortization'!BM439+'O7 Amortization'!BM512+'O7 Amortization'!BM585</f>
        <v>0</v>
      </c>
      <c r="U30" s="764">
        <f>'O7 Amortization'!BN367+'O7 Amortization'!BN439+'O7 Amortization'!BN512+'O7 Amortization'!BN585</f>
        <v>0</v>
      </c>
      <c r="V30" s="764">
        <f>'O7 Amortization'!BO367+'O7 Amortization'!BO439+'O7 Amortization'!BO512+'O7 Amortization'!BO585</f>
        <v>0</v>
      </c>
      <c r="W30" s="652">
        <f>'O7 Amortization'!BP367+'O7 Amortization'!BP439+'O7 Amortization'!BP512+'O7 Amortization'!BP585</f>
        <v>0</v>
      </c>
      <c r="X30" s="764"/>
    </row>
    <row r="31" spans="1:24" s="651" customFormat="1" ht="12.75" x14ac:dyDescent="0.2">
      <c r="B31" s="767"/>
      <c r="C31" s="765"/>
      <c r="D31" s="764"/>
      <c r="E31" s="764"/>
      <c r="F31" s="764"/>
      <c r="G31" s="764"/>
      <c r="H31" s="764"/>
      <c r="I31" s="764"/>
      <c r="J31" s="764"/>
      <c r="K31" s="764"/>
      <c r="L31" s="764"/>
      <c r="M31" s="764"/>
      <c r="N31" s="764"/>
      <c r="O31" s="764"/>
      <c r="P31" s="764"/>
      <c r="Q31" s="764"/>
      <c r="R31" s="764"/>
      <c r="S31" s="764"/>
      <c r="T31" s="764"/>
      <c r="U31" s="764"/>
      <c r="V31" s="764"/>
      <c r="W31" s="652"/>
      <c r="X31" s="764"/>
    </row>
    <row r="32" spans="1:24" s="651" customFormat="1" ht="12.75" x14ac:dyDescent="0.2">
      <c r="B32" s="878" t="s">
        <v>1200</v>
      </c>
      <c r="C32" s="886">
        <f>SUM(D32:W32)</f>
        <v>26602893.736707941</v>
      </c>
      <c r="D32" s="887">
        <f>'O6 Source Data for E2'!D102</f>
        <v>14007731.708088147</v>
      </c>
      <c r="E32" s="887">
        <f>'O6 Source Data for E2'!E102</f>
        <v>5752681.6994989533</v>
      </c>
      <c r="F32" s="887">
        <f>'O6 Source Data for E2'!F102</f>
        <v>4925366.5420806343</v>
      </c>
      <c r="G32" s="887">
        <f>'O6 Source Data for E2'!G102</f>
        <v>0</v>
      </c>
      <c r="H32" s="887">
        <f>'O6 Source Data for E2'!H102</f>
        <v>0</v>
      </c>
      <c r="I32" s="887">
        <f>'O6 Source Data for E2'!I102</f>
        <v>1127761.7966888468</v>
      </c>
      <c r="J32" s="887">
        <f>'O6 Source Data for E2'!J102</f>
        <v>756479.93591376301</v>
      </c>
      <c r="K32" s="887">
        <f>'O6 Source Data for E2'!K102</f>
        <v>0</v>
      </c>
      <c r="L32" s="887">
        <f>'O6 Source Data for E2'!L102</f>
        <v>32872.054437597617</v>
      </c>
      <c r="M32" s="887">
        <f>'O6 Source Data for E2'!M102</f>
        <v>0</v>
      </c>
      <c r="N32" s="887">
        <f>'O6 Source Data for E2'!N102</f>
        <v>0</v>
      </c>
      <c r="O32" s="887">
        <f>'O6 Source Data for E2'!O102</f>
        <v>0</v>
      </c>
      <c r="P32" s="887">
        <f>'O6 Source Data for E2'!P102</f>
        <v>0</v>
      </c>
      <c r="Q32" s="887">
        <f>'O6 Source Data for E2'!Q102</f>
        <v>0</v>
      </c>
      <c r="R32" s="887">
        <f>'O6 Source Data for E2'!R102</f>
        <v>0</v>
      </c>
      <c r="S32" s="887">
        <f>'O6 Source Data for E2'!S102</f>
        <v>0</v>
      </c>
      <c r="T32" s="887">
        <f>'O6 Source Data for E2'!T102</f>
        <v>0</v>
      </c>
      <c r="U32" s="887">
        <f>'O6 Source Data for E2'!U102</f>
        <v>0</v>
      </c>
      <c r="V32" s="887">
        <f>'O6 Source Data for E2'!V102</f>
        <v>0</v>
      </c>
      <c r="W32" s="888">
        <f>'O6 Source Data for E2'!W102</f>
        <v>0</v>
      </c>
      <c r="X32" s="764"/>
    </row>
    <row r="33" spans="1:24" s="651" customFormat="1" ht="12.75" x14ac:dyDescent="0.2">
      <c r="B33" s="767"/>
      <c r="C33" s="765"/>
      <c r="D33" s="764"/>
      <c r="E33" s="764"/>
      <c r="F33" s="764"/>
      <c r="G33" s="764"/>
      <c r="H33" s="764"/>
      <c r="I33" s="764"/>
      <c r="J33" s="764"/>
      <c r="K33" s="764"/>
      <c r="L33" s="764"/>
      <c r="M33" s="764"/>
      <c r="N33" s="764"/>
      <c r="O33" s="764"/>
      <c r="P33" s="764"/>
      <c r="Q33" s="764"/>
      <c r="R33" s="764"/>
      <c r="S33" s="764"/>
      <c r="T33" s="764"/>
      <c r="U33" s="764"/>
      <c r="V33" s="764"/>
      <c r="W33" s="652"/>
      <c r="X33" s="764"/>
    </row>
    <row r="34" spans="1:24" s="651" customFormat="1" ht="12.75" x14ac:dyDescent="0.2">
      <c r="B34" s="878" t="s">
        <v>358</v>
      </c>
      <c r="C34" s="886">
        <f>SUM(D34:W34)</f>
        <v>1205452.0491835934</v>
      </c>
      <c r="D34" s="887">
        <f>SUM('O4 Summary by Class &amp; Accounts'!E174:E199) + 'O4 Summary by Class &amp; Accounts'!E208+ SUM('O4 Summary by Class &amp; Accounts'!E210:E213)</f>
        <v>796177.33979334147</v>
      </c>
      <c r="E34" s="887">
        <f>SUM('O4 Summary by Class &amp; Accounts'!F174:F199) + 'O4 Summary by Class &amp; Accounts'!F208+ SUM('O4 Summary by Class &amp; Accounts'!F210:F213)</f>
        <v>205293.9279219679</v>
      </c>
      <c r="F34" s="887">
        <f>SUM('O4 Summary by Class &amp; Accounts'!G174:G199) + 'O4 Summary by Class &amp; Accounts'!G208+ SUM('O4 Summary by Class &amp; Accounts'!G210:G213)</f>
        <v>140857.84992126122</v>
      </c>
      <c r="G34" s="887">
        <f>SUM('O4 Summary by Class &amp; Accounts'!H174:H199) + 'O4 Summary by Class &amp; Accounts'!H208+ SUM('O4 Summary by Class &amp; Accounts'!H210:H213)</f>
        <v>0</v>
      </c>
      <c r="H34" s="887">
        <f>SUM('O4 Summary by Class &amp; Accounts'!I174:I199) + 'O4 Summary by Class &amp; Accounts'!I208+ SUM('O4 Summary by Class &amp; Accounts'!I210:I213)</f>
        <v>0</v>
      </c>
      <c r="I34" s="887">
        <f>SUM('O4 Summary by Class &amp; Accounts'!J174:J199) + 'O4 Summary by Class &amp; Accounts'!J208+ SUM('O4 Summary by Class &amp; Accounts'!J210:J213)</f>
        <v>20747.061856122677</v>
      </c>
      <c r="J34" s="887">
        <f>SUM('O4 Summary by Class &amp; Accounts'!K174:K199) + 'O4 Summary by Class &amp; Accounts'!K208+ SUM('O4 Summary by Class &amp; Accounts'!K210:K213)</f>
        <v>40608.402417468038</v>
      </c>
      <c r="K34" s="887">
        <f>SUM('O4 Summary by Class &amp; Accounts'!L174:L199) + 'O4 Summary by Class &amp; Accounts'!L208+ SUM('O4 Summary by Class &amp; Accounts'!L210:L213)</f>
        <v>0</v>
      </c>
      <c r="L34" s="887">
        <f>SUM('O4 Summary by Class &amp; Accounts'!M174:M199) + 'O4 Summary by Class &amp; Accounts'!M208+ SUM('O4 Summary by Class &amp; Accounts'!M210:M213)</f>
        <v>1767.4672734318781</v>
      </c>
      <c r="M34" s="887">
        <f>SUM('O4 Summary by Class &amp; Accounts'!N174:N199) + 'O4 Summary by Class &amp; Accounts'!N208+ SUM('O4 Summary by Class &amp; Accounts'!N210:N213)</f>
        <v>0</v>
      </c>
      <c r="N34" s="887">
        <f>SUM('O4 Summary by Class &amp; Accounts'!O174:O199) + 'O4 Summary by Class &amp; Accounts'!O208+ SUM('O4 Summary by Class &amp; Accounts'!O210:O213)</f>
        <v>0</v>
      </c>
      <c r="O34" s="887">
        <f>SUM('O4 Summary by Class &amp; Accounts'!P174:P199) + 'O4 Summary by Class &amp; Accounts'!P208+ SUM('O4 Summary by Class &amp; Accounts'!P210:P213)</f>
        <v>0</v>
      </c>
      <c r="P34" s="887">
        <f>SUM('O4 Summary by Class &amp; Accounts'!Q174:Q199) + 'O4 Summary by Class &amp; Accounts'!Q208+ SUM('O4 Summary by Class &amp; Accounts'!Q210:Q213)</f>
        <v>0</v>
      </c>
      <c r="Q34" s="887">
        <f>SUM('O4 Summary by Class &amp; Accounts'!R174:R199) + 'O4 Summary by Class &amp; Accounts'!R208+ SUM('O4 Summary by Class &amp; Accounts'!R210:R213)</f>
        <v>0</v>
      </c>
      <c r="R34" s="887">
        <f>SUM('O4 Summary by Class &amp; Accounts'!S174:S199) + 'O4 Summary by Class &amp; Accounts'!S208+ SUM('O4 Summary by Class &amp; Accounts'!S210:S213)</f>
        <v>0</v>
      </c>
      <c r="S34" s="887">
        <f>SUM('O4 Summary by Class &amp; Accounts'!T174:T199) + 'O4 Summary by Class &amp; Accounts'!T208+ SUM('O4 Summary by Class &amp; Accounts'!T210:T213)</f>
        <v>0</v>
      </c>
      <c r="T34" s="887">
        <f>SUM('O4 Summary by Class &amp; Accounts'!U174:U199) + 'O4 Summary by Class &amp; Accounts'!U208+ SUM('O4 Summary by Class &amp; Accounts'!U210:U213)</f>
        <v>0</v>
      </c>
      <c r="U34" s="887">
        <f>SUM('O4 Summary by Class &amp; Accounts'!V174:V199) + 'O4 Summary by Class &amp; Accounts'!V208+ SUM('O4 Summary by Class &amp; Accounts'!V210:V213)</f>
        <v>0</v>
      </c>
      <c r="V34" s="887">
        <f>SUM('O4 Summary by Class &amp; Accounts'!W174:W199) + 'O4 Summary by Class &amp; Accounts'!W208+ SUM('O4 Summary by Class &amp; Accounts'!W210:W213)</f>
        <v>0</v>
      </c>
      <c r="W34" s="888">
        <f>SUM('O4 Summary by Class &amp; Accounts'!X174:X199) + 'O4 Summary by Class &amp; Accounts'!X208+ SUM('O4 Summary by Class &amp; Accounts'!X210:X213)</f>
        <v>0</v>
      </c>
      <c r="X34" s="764"/>
    </row>
    <row r="35" spans="1:24" s="651" customFormat="1" ht="12.75" x14ac:dyDescent="0.2">
      <c r="B35" s="767"/>
      <c r="C35" s="765"/>
      <c r="D35" s="764"/>
      <c r="E35" s="764"/>
      <c r="F35" s="764"/>
      <c r="G35" s="764"/>
      <c r="H35" s="764"/>
      <c r="I35" s="764"/>
      <c r="J35" s="764"/>
      <c r="K35" s="764"/>
      <c r="L35" s="764"/>
      <c r="M35" s="764"/>
      <c r="N35" s="764"/>
      <c r="O35" s="764"/>
      <c r="P35" s="764"/>
      <c r="Q35" s="764"/>
      <c r="R35" s="764"/>
      <c r="S35" s="764"/>
      <c r="T35" s="764"/>
      <c r="U35" s="764"/>
      <c r="V35" s="764"/>
      <c r="W35" s="652"/>
      <c r="X35" s="764"/>
    </row>
    <row r="36" spans="1:24" s="651" customFormat="1" ht="12.75" x14ac:dyDescent="0.2">
      <c r="B36" s="878" t="s">
        <v>353</v>
      </c>
      <c r="C36" s="886">
        <f>SUM(D36:W36)</f>
        <v>1794267.8794239224</v>
      </c>
      <c r="D36" s="887">
        <f>'O6 Source Data for E2'!D163</f>
        <v>1195727.2605796882</v>
      </c>
      <c r="E36" s="887">
        <f>'O6 Source Data for E2'!E163</f>
        <v>301823.90378294943</v>
      </c>
      <c r="F36" s="887">
        <f>'O6 Source Data for E2'!F163</f>
        <v>204278.14132646358</v>
      </c>
      <c r="G36" s="887">
        <f>'O6 Source Data for E2'!G163</f>
        <v>0</v>
      </c>
      <c r="H36" s="887">
        <f>'O6 Source Data for E2'!H163</f>
        <v>0</v>
      </c>
      <c r="I36" s="887">
        <f>'O6 Source Data for E2'!I163</f>
        <v>28900.155505180788</v>
      </c>
      <c r="J36" s="887">
        <f>'O6 Source Data for E2'!J163</f>
        <v>60887.666344352649</v>
      </c>
      <c r="K36" s="887">
        <f>'O6 Source Data for E2'!K163</f>
        <v>0</v>
      </c>
      <c r="L36" s="887">
        <f>'O6 Source Data for E2'!L163</f>
        <v>2650.7518852873754</v>
      </c>
      <c r="M36" s="887">
        <f>'O6 Source Data for E2'!M163</f>
        <v>0</v>
      </c>
      <c r="N36" s="887">
        <f>'O6 Source Data for E2'!N163</f>
        <v>0</v>
      </c>
      <c r="O36" s="887">
        <f>'O6 Source Data for E2'!O163</f>
        <v>0</v>
      </c>
      <c r="P36" s="887">
        <f>'O6 Source Data for E2'!P163</f>
        <v>0</v>
      </c>
      <c r="Q36" s="887">
        <f>'O6 Source Data for E2'!Q163</f>
        <v>0</v>
      </c>
      <c r="R36" s="887">
        <f>'O6 Source Data for E2'!R163</f>
        <v>0</v>
      </c>
      <c r="S36" s="887">
        <f>'O6 Source Data for E2'!S163</f>
        <v>0</v>
      </c>
      <c r="T36" s="887">
        <f>'O6 Source Data for E2'!T163</f>
        <v>0</v>
      </c>
      <c r="U36" s="887">
        <f>'O6 Source Data for E2'!U163</f>
        <v>0</v>
      </c>
      <c r="V36" s="887">
        <f>'O6 Source Data for E2'!V163</f>
        <v>0</v>
      </c>
      <c r="W36" s="888">
        <f>'O6 Source Data for E2'!W163</f>
        <v>0</v>
      </c>
      <c r="X36" s="764"/>
    </row>
    <row r="37" spans="1:24" s="651" customFormat="1" ht="12.75" x14ac:dyDescent="0.2">
      <c r="B37" s="767"/>
      <c r="C37" s="765"/>
      <c r="D37" s="764"/>
      <c r="E37" s="764"/>
      <c r="F37" s="764"/>
      <c r="G37" s="764"/>
      <c r="H37" s="764"/>
      <c r="I37" s="764"/>
      <c r="J37" s="764"/>
      <c r="K37" s="764"/>
      <c r="L37" s="764"/>
      <c r="M37" s="764"/>
      <c r="N37" s="764"/>
      <c r="O37" s="764"/>
      <c r="P37" s="764"/>
      <c r="Q37" s="764"/>
      <c r="R37" s="764"/>
      <c r="S37" s="764"/>
      <c r="T37" s="764"/>
      <c r="U37" s="764"/>
      <c r="V37" s="764"/>
      <c r="W37" s="652"/>
      <c r="X37" s="764"/>
    </row>
    <row r="38" spans="1:24" s="651" customFormat="1" ht="12.75" x14ac:dyDescent="0.2">
      <c r="B38" s="767" t="s">
        <v>724</v>
      </c>
      <c r="C38" s="765"/>
      <c r="D38" s="764"/>
      <c r="E38" s="764"/>
      <c r="F38" s="764"/>
      <c r="G38" s="764"/>
      <c r="H38" s="764"/>
      <c r="I38" s="764"/>
      <c r="J38" s="764"/>
      <c r="K38" s="764"/>
      <c r="L38" s="764"/>
      <c r="M38" s="764"/>
      <c r="N38" s="764"/>
      <c r="O38" s="764"/>
      <c r="P38" s="764"/>
      <c r="Q38" s="764"/>
      <c r="R38" s="764"/>
      <c r="S38" s="764"/>
      <c r="T38" s="764"/>
      <c r="U38" s="764"/>
      <c r="V38" s="764"/>
      <c r="W38" s="652"/>
      <c r="X38" s="764"/>
    </row>
    <row r="39" spans="1:24" s="651" customFormat="1" ht="12.75" x14ac:dyDescent="0.2">
      <c r="A39" s="801"/>
      <c r="B39" s="760" t="s">
        <v>720</v>
      </c>
      <c r="C39" s="765">
        <f>SUM(D39:W39)</f>
        <v>5001888.9163551349</v>
      </c>
      <c r="D39" s="764">
        <f>'O4 Summary by Class &amp; Accounts'!E43</f>
        <v>3008210.9541548109</v>
      </c>
      <c r="E39" s="764">
        <f>'O4 Summary by Class &amp; Accounts'!F43</f>
        <v>986552.57259182376</v>
      </c>
      <c r="F39" s="764">
        <f>'O4 Summary by Class &amp; Accounts'!G43</f>
        <v>680325.04142470402</v>
      </c>
      <c r="G39" s="764">
        <f>'O4 Summary by Class &amp; Accounts'!H43</f>
        <v>0</v>
      </c>
      <c r="H39" s="764">
        <f>'O4 Summary by Class &amp; Accounts'!I43</f>
        <v>0</v>
      </c>
      <c r="I39" s="764">
        <f>'O4 Summary by Class &amp; Accounts'!J43</f>
        <v>276586.77164376539</v>
      </c>
      <c r="J39" s="764">
        <f>'O4 Summary by Class &amp; Accounts'!K43</f>
        <v>41342.579508477473</v>
      </c>
      <c r="K39" s="764">
        <f>'O4 Summary by Class &amp; Accounts'!L43</f>
        <v>0</v>
      </c>
      <c r="L39" s="764">
        <f>'O4 Summary by Class &amp; Accounts'!M43</f>
        <v>8870.9970315540322</v>
      </c>
      <c r="M39" s="764">
        <f>'O4 Summary by Class &amp; Accounts'!N43</f>
        <v>0</v>
      </c>
      <c r="N39" s="764">
        <f>'O4 Summary by Class &amp; Accounts'!O43</f>
        <v>0</v>
      </c>
      <c r="O39" s="764">
        <f>'O4 Summary by Class &amp; Accounts'!P43</f>
        <v>0</v>
      </c>
      <c r="P39" s="764">
        <f>'O4 Summary by Class &amp; Accounts'!Q43</f>
        <v>0</v>
      </c>
      <c r="Q39" s="764">
        <f>'O4 Summary by Class &amp; Accounts'!R43</f>
        <v>0</v>
      </c>
      <c r="R39" s="764">
        <f>'O4 Summary by Class &amp; Accounts'!S43</f>
        <v>0</v>
      </c>
      <c r="S39" s="764">
        <f>'O4 Summary by Class &amp; Accounts'!T43</f>
        <v>0</v>
      </c>
      <c r="T39" s="764">
        <f>'O4 Summary by Class &amp; Accounts'!U43</f>
        <v>0</v>
      </c>
      <c r="U39" s="764">
        <f>'O4 Summary by Class &amp; Accounts'!V43</f>
        <v>0</v>
      </c>
      <c r="V39" s="764">
        <f>'O4 Summary by Class &amp; Accounts'!W43</f>
        <v>0</v>
      </c>
      <c r="W39" s="652">
        <f>'O4 Summary by Class &amp; Accounts'!X43</f>
        <v>0</v>
      </c>
      <c r="X39" s="764"/>
    </row>
    <row r="40" spans="1:24" s="651" customFormat="1" ht="12.75" x14ac:dyDescent="0.2">
      <c r="A40" s="766"/>
      <c r="B40" s="760" t="s">
        <v>721</v>
      </c>
      <c r="C40" s="765">
        <f t="shared" ref="C40:C49" si="7">SUM(D40:W40)</f>
        <v>4507916.0507305376</v>
      </c>
      <c r="D40" s="764">
        <f>'O4 Summary by Class &amp; Accounts'!E47</f>
        <v>2711128.2699375888</v>
      </c>
      <c r="E40" s="764">
        <f>'O4 Summary by Class &amp; Accounts'!F47</f>
        <v>889123.33945171256</v>
      </c>
      <c r="F40" s="764">
        <f>'O4 Summary by Class &amp; Accounts'!G47</f>
        <v>613138.00151066657</v>
      </c>
      <c r="G40" s="764">
        <f>'O4 Summary by Class &amp; Accounts'!H47</f>
        <v>0</v>
      </c>
      <c r="H40" s="764">
        <f>'O4 Summary by Class &amp; Accounts'!I47</f>
        <v>0</v>
      </c>
      <c r="I40" s="764">
        <f>'O4 Summary by Class &amp; Accounts'!J47</f>
        <v>249271.81873947615</v>
      </c>
      <c r="J40" s="764">
        <f>'O4 Summary by Class &amp; Accounts'!K47</f>
        <v>37259.699457835144</v>
      </c>
      <c r="K40" s="764">
        <f>'O4 Summary by Class &amp; Accounts'!L47</f>
        <v>0</v>
      </c>
      <c r="L40" s="764">
        <f>'O4 Summary by Class &amp; Accounts'!M47</f>
        <v>7994.9216332588585</v>
      </c>
      <c r="M40" s="764">
        <f>'O4 Summary by Class &amp; Accounts'!N47</f>
        <v>0</v>
      </c>
      <c r="N40" s="764">
        <f>'O4 Summary by Class &amp; Accounts'!O47</f>
        <v>0</v>
      </c>
      <c r="O40" s="764">
        <f>'O4 Summary by Class &amp; Accounts'!P47</f>
        <v>0</v>
      </c>
      <c r="P40" s="764">
        <f>'O4 Summary by Class &amp; Accounts'!Q47</f>
        <v>0</v>
      </c>
      <c r="Q40" s="764">
        <f>'O4 Summary by Class &amp; Accounts'!R47</f>
        <v>0</v>
      </c>
      <c r="R40" s="764">
        <f>'O4 Summary by Class &amp; Accounts'!S47</f>
        <v>0</v>
      </c>
      <c r="S40" s="764">
        <f>'O4 Summary by Class &amp; Accounts'!T47</f>
        <v>0</v>
      </c>
      <c r="T40" s="764">
        <f>'O4 Summary by Class &amp; Accounts'!U47</f>
        <v>0</v>
      </c>
      <c r="U40" s="764">
        <f>'O4 Summary by Class &amp; Accounts'!V47</f>
        <v>0</v>
      </c>
      <c r="V40" s="764">
        <f>'O4 Summary by Class &amp; Accounts'!W47</f>
        <v>0</v>
      </c>
      <c r="W40" s="652">
        <f>'O4 Summary by Class &amp; Accounts'!X47</f>
        <v>0</v>
      </c>
      <c r="X40" s="764"/>
    </row>
    <row r="41" spans="1:24" s="651" customFormat="1" ht="12.75" x14ac:dyDescent="0.2">
      <c r="A41" s="766"/>
      <c r="B41" s="760" t="s">
        <v>722</v>
      </c>
      <c r="C41" s="765">
        <f t="shared" si="7"/>
        <v>3067439.0331407245</v>
      </c>
      <c r="D41" s="764">
        <f>'O4 Summary by Class &amp; Accounts'!E51</f>
        <v>1844803.8041236687</v>
      </c>
      <c r="E41" s="764">
        <f>'O4 Summary by Class &amp; Accounts'!F51</f>
        <v>605009.41144825239</v>
      </c>
      <c r="F41" s="764">
        <f>'O4 Summary by Class &amp; Accounts'!G51</f>
        <v>417213.50117665227</v>
      </c>
      <c r="G41" s="764">
        <f>'O4 Summary by Class &amp; Accounts'!H51</f>
        <v>0</v>
      </c>
      <c r="H41" s="764">
        <f>'O4 Summary by Class &amp; Accounts'!I51</f>
        <v>0</v>
      </c>
      <c r="I41" s="764">
        <f>'O4 Summary by Class &amp; Accounts'!J51</f>
        <v>169618.5328339324</v>
      </c>
      <c r="J41" s="764">
        <f>'O4 Summary by Class &amp; Accounts'!K51</f>
        <v>25353.59026074455</v>
      </c>
      <c r="K41" s="764">
        <f>'O4 Summary by Class &amp; Accounts'!L51</f>
        <v>0</v>
      </c>
      <c r="L41" s="764">
        <f>'O4 Summary by Class &amp; Accounts'!M51</f>
        <v>5440.1932974739275</v>
      </c>
      <c r="M41" s="764">
        <f>'O4 Summary by Class &amp; Accounts'!N51</f>
        <v>0</v>
      </c>
      <c r="N41" s="764">
        <f>'O4 Summary by Class &amp; Accounts'!O51</f>
        <v>0</v>
      </c>
      <c r="O41" s="764">
        <f>'O4 Summary by Class &amp; Accounts'!P51</f>
        <v>0</v>
      </c>
      <c r="P41" s="764">
        <f>'O4 Summary by Class &amp; Accounts'!Q51</f>
        <v>0</v>
      </c>
      <c r="Q41" s="764">
        <f>'O4 Summary by Class &amp; Accounts'!R51</f>
        <v>0</v>
      </c>
      <c r="R41" s="764">
        <f>'O4 Summary by Class &amp; Accounts'!S51</f>
        <v>0</v>
      </c>
      <c r="S41" s="764">
        <f>'O4 Summary by Class &amp; Accounts'!T51</f>
        <v>0</v>
      </c>
      <c r="T41" s="764">
        <f>'O4 Summary by Class &amp; Accounts'!U51</f>
        <v>0</v>
      </c>
      <c r="U41" s="764">
        <f>'O4 Summary by Class &amp; Accounts'!V51</f>
        <v>0</v>
      </c>
      <c r="V41" s="764">
        <f>'O4 Summary by Class &amp; Accounts'!W51</f>
        <v>0</v>
      </c>
      <c r="W41" s="652">
        <f>'O4 Summary by Class &amp; Accounts'!X51</f>
        <v>0</v>
      </c>
      <c r="X41" s="764"/>
    </row>
    <row r="42" spans="1:24" s="651" customFormat="1" ht="12.75" x14ac:dyDescent="0.2">
      <c r="A42" s="766"/>
      <c r="B42" s="760" t="s">
        <v>723</v>
      </c>
      <c r="C42" s="765">
        <f t="shared" si="7"/>
        <v>4555712.4845187794</v>
      </c>
      <c r="D42" s="764">
        <f>'O4 Summary by Class &amp; Accounts'!E55</f>
        <v>2739873.7615100201</v>
      </c>
      <c r="E42" s="764">
        <f>'O4 Summary by Class &amp; Accounts'!F55</f>
        <v>898550.51696465618</v>
      </c>
      <c r="F42" s="764">
        <f>'O4 Summary by Class &amp; Accounts'!G55</f>
        <v>619638.96771377733</v>
      </c>
      <c r="G42" s="764">
        <f>'O4 Summary by Class &amp; Accounts'!H55</f>
        <v>0</v>
      </c>
      <c r="H42" s="764">
        <f>'O4 Summary by Class &amp; Accounts'!I55</f>
        <v>0</v>
      </c>
      <c r="I42" s="764">
        <f>'O4 Summary by Class &amp; Accounts'!J55</f>
        <v>251914.79253170665</v>
      </c>
      <c r="J42" s="764">
        <f>'O4 Summary by Class &amp; Accounts'!K55</f>
        <v>37654.755784986046</v>
      </c>
      <c r="K42" s="764">
        <f>'O4 Summary by Class &amp; Accounts'!L55</f>
        <v>0</v>
      </c>
      <c r="L42" s="764">
        <f>'O4 Summary by Class &amp; Accounts'!M55</f>
        <v>8079.6900136337126</v>
      </c>
      <c r="M42" s="764">
        <f>'O4 Summary by Class &amp; Accounts'!N55</f>
        <v>0</v>
      </c>
      <c r="N42" s="764">
        <f>'O4 Summary by Class &amp; Accounts'!O55</f>
        <v>0</v>
      </c>
      <c r="O42" s="764">
        <f>'O4 Summary by Class &amp; Accounts'!P55</f>
        <v>0</v>
      </c>
      <c r="P42" s="764">
        <f>'O4 Summary by Class &amp; Accounts'!Q55</f>
        <v>0</v>
      </c>
      <c r="Q42" s="764">
        <f>'O4 Summary by Class &amp; Accounts'!R55</f>
        <v>0</v>
      </c>
      <c r="R42" s="764">
        <f>'O4 Summary by Class &amp; Accounts'!S55</f>
        <v>0</v>
      </c>
      <c r="S42" s="764">
        <f>'O4 Summary by Class &amp; Accounts'!T55</f>
        <v>0</v>
      </c>
      <c r="T42" s="764">
        <f>'O4 Summary by Class &amp; Accounts'!U55</f>
        <v>0</v>
      </c>
      <c r="U42" s="764">
        <f>'O4 Summary by Class &amp; Accounts'!V55</f>
        <v>0</v>
      </c>
      <c r="V42" s="764">
        <f>'O4 Summary by Class &amp; Accounts'!W55</f>
        <v>0</v>
      </c>
      <c r="W42" s="652">
        <f>'O4 Summary by Class &amp; Accounts'!X55</f>
        <v>0</v>
      </c>
      <c r="X42" s="764"/>
    </row>
    <row r="43" spans="1:24" s="850" customFormat="1" ht="20.25" customHeight="1" x14ac:dyDescent="0.2">
      <c r="A43" s="849"/>
      <c r="B43" s="889" t="s">
        <v>1455</v>
      </c>
      <c r="C43" s="883">
        <f t="shared" si="7"/>
        <v>17132956.484745178</v>
      </c>
      <c r="D43" s="884">
        <f>SUM(D39:D42)</f>
        <v>10304016.78972609</v>
      </c>
      <c r="E43" s="884">
        <f t="shared" ref="E43:W43" si="8">SUM(E39:E42)</f>
        <v>3379235.8404564448</v>
      </c>
      <c r="F43" s="884">
        <f t="shared" si="8"/>
        <v>2330315.5118257999</v>
      </c>
      <c r="G43" s="884">
        <f t="shared" si="8"/>
        <v>0</v>
      </c>
      <c r="H43" s="884">
        <f t="shared" si="8"/>
        <v>0</v>
      </c>
      <c r="I43" s="884">
        <f t="shared" si="8"/>
        <v>947391.91574888059</v>
      </c>
      <c r="J43" s="884">
        <f t="shared" si="8"/>
        <v>141610.62501204322</v>
      </c>
      <c r="K43" s="884">
        <f t="shared" si="8"/>
        <v>0</v>
      </c>
      <c r="L43" s="884">
        <f t="shared" si="8"/>
        <v>30385.801975920531</v>
      </c>
      <c r="M43" s="884">
        <f t="shared" si="8"/>
        <v>0</v>
      </c>
      <c r="N43" s="884">
        <f t="shared" si="8"/>
        <v>0</v>
      </c>
      <c r="O43" s="884">
        <f t="shared" si="8"/>
        <v>0</v>
      </c>
      <c r="P43" s="884">
        <f t="shared" si="8"/>
        <v>0</v>
      </c>
      <c r="Q43" s="884">
        <f t="shared" si="8"/>
        <v>0</v>
      </c>
      <c r="R43" s="884">
        <f t="shared" si="8"/>
        <v>0</v>
      </c>
      <c r="S43" s="884">
        <f t="shared" si="8"/>
        <v>0</v>
      </c>
      <c r="T43" s="884">
        <f t="shared" si="8"/>
        <v>0</v>
      </c>
      <c r="U43" s="884">
        <f t="shared" si="8"/>
        <v>0</v>
      </c>
      <c r="V43" s="884">
        <f t="shared" si="8"/>
        <v>0</v>
      </c>
      <c r="W43" s="885">
        <f t="shared" si="8"/>
        <v>0</v>
      </c>
      <c r="X43" s="166"/>
    </row>
    <row r="44" spans="1:24" s="651" customFormat="1" ht="18.75" customHeight="1" x14ac:dyDescent="0.2">
      <c r="A44" s="766"/>
      <c r="B44" s="767" t="s">
        <v>727</v>
      </c>
      <c r="C44" s="765"/>
      <c r="D44" s="764"/>
      <c r="E44" s="764"/>
      <c r="F44" s="764"/>
      <c r="G44" s="764"/>
      <c r="H44" s="764"/>
      <c r="I44" s="764"/>
      <c r="J44" s="764"/>
      <c r="K44" s="764"/>
      <c r="L44" s="764"/>
      <c r="M44" s="764"/>
      <c r="N44" s="764"/>
      <c r="O44" s="764"/>
      <c r="P44" s="764"/>
      <c r="Q44" s="764"/>
      <c r="R44" s="764"/>
      <c r="S44" s="764"/>
      <c r="T44" s="764"/>
      <c r="U44" s="764"/>
      <c r="V44" s="764"/>
      <c r="W44" s="652"/>
      <c r="X44" s="764"/>
    </row>
    <row r="45" spans="1:24" s="651" customFormat="1" ht="12.75" x14ac:dyDescent="0.2">
      <c r="A45" s="766"/>
      <c r="B45" s="760" t="s">
        <v>720</v>
      </c>
      <c r="C45" s="765">
        <f t="shared" si="7"/>
        <v>-2656732.0376402903</v>
      </c>
      <c r="D45" s="667">
        <f>IF(ISERROR('O7 Amortization'!G41+'O7 Amortization'!G111+'O7 Amortization'!G182+'O7 Amortization'!G253 + 'O7 Amortization'!AB41+'O7 Amortization'!AB111+'O7 Amortization'!AB182+'O7 Amortization'!AB253), "-",'O7 Amortization'!G41+'O7 Amortization'!G111+'O7 Amortization'!G182+'O7 Amortization'!G253 + 'O7 Amortization'!AB41+'O7 Amortization'!AB111+'O7 Amortization'!AB182+'O7 Amortization'!AB253)</f>
        <v>-1597798.4620472763</v>
      </c>
      <c r="E45" s="667">
        <f>IF(ISERROR('O7 Amortization'!H41+'O7 Amortization'!H111+'O7 Amortization'!H182+'O7 Amortization'!H253 + 'O7 Amortization'!AC41+'O7 Amortization'!AC111+'O7 Amortization'!AC182+'O7 Amortization'!AC253), "-",'O7 Amortization'!H41+'O7 Amortization'!H111+'O7 Amortization'!H182+'O7 Amortization'!H253 + 'O7 Amortization'!AC41+'O7 Amortization'!AC111+'O7 Amortization'!AC182+'O7 Amortization'!AC253)</f>
        <v>-524003.20563917421</v>
      </c>
      <c r="F45" s="667">
        <f>IF(ISERROR('O7 Amortization'!I41+'O7 Amortization'!I111+'O7 Amortization'!I182+'O7 Amortization'!I253 + 'O7 Amortization'!AD41+'O7 Amortization'!AD111+'O7 Amortization'!AD182+'O7 Amortization'!AD253), "-",'O7 Amortization'!I41+'O7 Amortization'!I111+'O7 Amortization'!I182+'O7 Amortization'!I253 + 'O7 Amortization'!AD41+'O7 Amortization'!AD111+'O7 Amortization'!AD182+'O7 Amortization'!AD253)</f>
        <v>-361351.75406475179</v>
      </c>
      <c r="G45" s="667">
        <f>IF(ISERROR('O7 Amortization'!J41+'O7 Amortization'!J111+'O7 Amortization'!J182+'O7 Amortization'!J253 + 'O7 Amortization'!AE41+'O7 Amortization'!AE111+'O7 Amortization'!AE182+'O7 Amortization'!AE253), "-",'O7 Amortization'!J41+'O7 Amortization'!J111+'O7 Amortization'!J182+'O7 Amortization'!J253 + 'O7 Amortization'!AE41+'O7 Amortization'!AE111+'O7 Amortization'!AE182+'O7 Amortization'!AE253)</f>
        <v>0</v>
      </c>
      <c r="H45" s="667">
        <f>IF(ISERROR('O7 Amortization'!K41+'O7 Amortization'!K111+'O7 Amortization'!K182+'O7 Amortization'!K253 + 'O7 Amortization'!AF41+'O7 Amortization'!AF111+'O7 Amortization'!AF182+'O7 Amortization'!AF253), "-",'O7 Amortization'!K41+'O7 Amortization'!K111+'O7 Amortization'!K182+'O7 Amortization'!K253 + 'O7 Amortization'!AF41+'O7 Amortization'!AF111+'O7 Amortization'!AF182+'O7 Amortization'!AF253)</f>
        <v>0</v>
      </c>
      <c r="I45" s="667">
        <f>IF(ISERROR('O7 Amortization'!L41+'O7 Amortization'!L111+'O7 Amortization'!L182+'O7 Amortization'!L253 + 'O7 Amortization'!AG41+'O7 Amortization'!AG111+'O7 Amortization'!AG182+'O7 Amortization'!AG253), "-",'O7 Amortization'!L41+'O7 Amortization'!L111+'O7 Amortization'!L182+'O7 Amortization'!L253 + 'O7 Amortization'!AG41+'O7 Amortization'!AG111+'O7 Amortization'!AG182+'O7 Amortization'!AG253)</f>
        <v>-146907.88814017686</v>
      </c>
      <c r="J45" s="667">
        <f>IF(ISERROR('O7 Amortization'!M41+'O7 Amortization'!M111+'O7 Amortization'!M182+'O7 Amortization'!M253 + 'O7 Amortization'!AH41+'O7 Amortization'!AH111+'O7 Amortization'!AH182+'O7 Amortization'!AH253), "-",'O7 Amortization'!M41+'O7 Amortization'!M111+'O7 Amortization'!M182+'O7 Amortization'!M253 + 'O7 Amortization'!AH41+'O7 Amortization'!AH111+'O7 Amortization'!AH182+'O7 Amortization'!AH253)</f>
        <v>-21958.935381335985</v>
      </c>
      <c r="K45" s="667">
        <f>IF(ISERROR('O7 Amortization'!N41+'O7 Amortization'!N111+'O7 Amortization'!N182+'O7 Amortization'!N253 + 'O7 Amortization'!AI41+'O7 Amortization'!AI111+'O7 Amortization'!AI182+'O7 Amortization'!AI253), "-",'O7 Amortization'!N41+'O7 Amortization'!N111+'O7 Amortization'!N182+'O7 Amortization'!N253 + 'O7 Amortization'!AI41+'O7 Amortization'!AI111+'O7 Amortization'!AI182+'O7 Amortization'!AI253)</f>
        <v>0</v>
      </c>
      <c r="L45" s="667">
        <f>IF(ISERROR('O7 Amortization'!O41+'O7 Amortization'!O111+'O7 Amortization'!O182+'O7 Amortization'!O253 + 'O7 Amortization'!AJ41+'O7 Amortization'!AJ111+'O7 Amortization'!AJ182+'O7 Amortization'!AJ253), "-",'O7 Amortization'!O41+'O7 Amortization'!O111+'O7 Amortization'!O182+'O7 Amortization'!O253 + 'O7 Amortization'!AJ41+'O7 Amortization'!AJ111+'O7 Amortization'!AJ182+'O7 Amortization'!AJ253)</f>
        <v>-4711.7923675752791</v>
      </c>
      <c r="M45" s="667">
        <f>IF(ISERROR('O7 Amortization'!P41+'O7 Amortization'!P111+'O7 Amortization'!P182+'O7 Amortization'!P253 + 'O7 Amortization'!AK41+'O7 Amortization'!AK111+'O7 Amortization'!AK182+'O7 Amortization'!AK253), "-",'O7 Amortization'!P41+'O7 Amortization'!P111+'O7 Amortization'!P182+'O7 Amortization'!P253 + 'O7 Amortization'!AK41+'O7 Amortization'!AK111+'O7 Amortization'!AK182+'O7 Amortization'!AK253)</f>
        <v>0</v>
      </c>
      <c r="N45" s="667">
        <f>IF(ISERROR('O7 Amortization'!Q41+'O7 Amortization'!Q111+'O7 Amortization'!Q182+'O7 Amortization'!Q253 + 'O7 Amortization'!AL41+'O7 Amortization'!AL111+'O7 Amortization'!AL182+'O7 Amortization'!AL253), "-",'O7 Amortization'!Q41+'O7 Amortization'!Q111+'O7 Amortization'!Q182+'O7 Amortization'!Q253 + 'O7 Amortization'!AL41+'O7 Amortization'!AL111+'O7 Amortization'!AL182+'O7 Amortization'!AL253)</f>
        <v>0</v>
      </c>
      <c r="O45" s="667">
        <f>IF(ISERROR('O7 Amortization'!R41+'O7 Amortization'!R111+'O7 Amortization'!R182+'O7 Amortization'!R253 + 'O7 Amortization'!AM41+'O7 Amortization'!AM111+'O7 Amortization'!AM182+'O7 Amortization'!AM253), "-",'O7 Amortization'!R41+'O7 Amortization'!R111+'O7 Amortization'!R182+'O7 Amortization'!R253 + 'O7 Amortization'!AM41+'O7 Amortization'!AM111+'O7 Amortization'!AM182+'O7 Amortization'!AM253)</f>
        <v>0</v>
      </c>
      <c r="P45" s="667">
        <f>IF(ISERROR('O7 Amortization'!S41+'O7 Amortization'!S111+'O7 Amortization'!S182+'O7 Amortization'!S253 + 'O7 Amortization'!AN41+'O7 Amortization'!AN111+'O7 Amortization'!AN182+'O7 Amortization'!AN253), "-",'O7 Amortization'!S41+'O7 Amortization'!S111+'O7 Amortization'!S182+'O7 Amortization'!S253 + 'O7 Amortization'!AN41+'O7 Amortization'!AN111+'O7 Amortization'!AN182+'O7 Amortization'!AN253)</f>
        <v>0</v>
      </c>
      <c r="Q45" s="667">
        <f>IF(ISERROR('O7 Amortization'!T41+'O7 Amortization'!T111+'O7 Amortization'!T182+'O7 Amortization'!T253 + 'O7 Amortization'!AO41+'O7 Amortization'!AO111+'O7 Amortization'!AO182+'O7 Amortization'!AO253), "-",'O7 Amortization'!T41+'O7 Amortization'!T111+'O7 Amortization'!T182+'O7 Amortization'!T253 + 'O7 Amortization'!AO41+'O7 Amortization'!AO111+'O7 Amortization'!AO182+'O7 Amortization'!AO253)</f>
        <v>0</v>
      </c>
      <c r="R45" s="667">
        <f>IF(ISERROR('O7 Amortization'!U41+'O7 Amortization'!U111+'O7 Amortization'!U182+'O7 Amortization'!U253 + 'O7 Amortization'!AP41+'O7 Amortization'!AP111+'O7 Amortization'!AP182+'O7 Amortization'!AP253), "-",'O7 Amortization'!U41+'O7 Amortization'!U111+'O7 Amortization'!U182+'O7 Amortization'!U253 + 'O7 Amortization'!AP41+'O7 Amortization'!AP111+'O7 Amortization'!AP182+'O7 Amortization'!AP253)</f>
        <v>0</v>
      </c>
      <c r="S45" s="667">
        <f>IF(ISERROR('O7 Amortization'!V41+'O7 Amortization'!V111+'O7 Amortization'!V182+'O7 Amortization'!V253 + 'O7 Amortization'!AQ41+'O7 Amortization'!AQ111+'O7 Amortization'!AQ182+'O7 Amortization'!AQ253), "-",'O7 Amortization'!V41+'O7 Amortization'!V111+'O7 Amortization'!V182+'O7 Amortization'!V253 + 'O7 Amortization'!AQ41+'O7 Amortization'!AQ111+'O7 Amortization'!AQ182+'O7 Amortization'!AQ253)</f>
        <v>0</v>
      </c>
      <c r="T45" s="667">
        <f>IF(ISERROR('O7 Amortization'!W41+'O7 Amortization'!W111+'O7 Amortization'!W182+'O7 Amortization'!W253 + 'O7 Amortization'!AR41+'O7 Amortization'!AR111+'O7 Amortization'!AR182+'O7 Amortization'!AR253), "-",'O7 Amortization'!W41+'O7 Amortization'!W111+'O7 Amortization'!W182+'O7 Amortization'!W253 + 'O7 Amortization'!AR41+'O7 Amortization'!AR111+'O7 Amortization'!AR182+'O7 Amortization'!AR253)</f>
        <v>0</v>
      </c>
      <c r="U45" s="667">
        <f>IF(ISERROR('O7 Amortization'!X41+'O7 Amortization'!X111+'O7 Amortization'!X182+'O7 Amortization'!X253 + 'O7 Amortization'!AS41+'O7 Amortization'!AS111+'O7 Amortization'!AS182+'O7 Amortization'!AS253), "-",'O7 Amortization'!X41+'O7 Amortization'!X111+'O7 Amortization'!X182+'O7 Amortization'!X253 + 'O7 Amortization'!AS41+'O7 Amortization'!AS111+'O7 Amortization'!AS182+'O7 Amortization'!AS253)</f>
        <v>0</v>
      </c>
      <c r="V45" s="667">
        <f>IF(ISERROR('O7 Amortization'!Y41+'O7 Amortization'!Y111+'O7 Amortization'!Y182+'O7 Amortization'!Y253 + 'O7 Amortization'!AT41+'O7 Amortization'!AT111+'O7 Amortization'!AT182+'O7 Amortization'!AT253), "-",'O7 Amortization'!Y41+'O7 Amortization'!Y111+'O7 Amortization'!Y182+'O7 Amortization'!Y253 + 'O7 Amortization'!AT41+'O7 Amortization'!AT111+'O7 Amortization'!AT182+'O7 Amortization'!AT253)</f>
        <v>0</v>
      </c>
      <c r="W45" s="668">
        <f>IF(ISERROR('O7 Amortization'!Z41+'O7 Amortization'!Z111+'O7 Amortization'!Z182+'O7 Amortization'!Z253 + 'O7 Amortization'!AU41+'O7 Amortization'!AU111+'O7 Amortization'!AU182+'O7 Amortization'!AU253), "-",'O7 Amortization'!Z41+'O7 Amortization'!Z111+'O7 Amortization'!Z182+'O7 Amortization'!Z253 + 'O7 Amortization'!AU41+'O7 Amortization'!AU111+'O7 Amortization'!AU182+'O7 Amortization'!AU253)</f>
        <v>0</v>
      </c>
      <c r="X45" s="764"/>
    </row>
    <row r="46" spans="1:24" s="651" customFormat="1" ht="12.75" x14ac:dyDescent="0.2">
      <c r="A46" s="766"/>
      <c r="B46" s="760" t="s">
        <v>721</v>
      </c>
      <c r="C46" s="765">
        <f t="shared" si="7"/>
        <v>-2429282.3326872699</v>
      </c>
      <c r="D46" s="667">
        <f>IF(ISERROR('O7 Amortization'!G45+'O7 Amortization'!G115+'O7 Amortization'!G186+'O7 Amortization'!G257 + 'O7 Amortization'!AB45+'O7 Amortization'!AB115+'O7 Amortization'!AB186+'O7 Amortization'!AB257), "-", 'O7 Amortization'!G45+'O7 Amortization'!G115+'O7 Amortization'!G186+'O7 Amortization'!G257 + 'O7 Amortization'!AB45+'O7 Amortization'!AB115+'O7 Amortization'!AB186+'O7 Amortization'!AB257)</f>
        <v>-1461006.8008566988</v>
      </c>
      <c r="E46" s="667">
        <f>IF(ISERROR('O7 Amortization'!H45+'O7 Amortization'!H115+'O7 Amortization'!H186+'O7 Amortization'!H257 + 'O7 Amortization'!AC45+'O7 Amortization'!AC115+'O7 Amortization'!AC186+'O7 Amortization'!AC257), "-", 'O7 Amortization'!H45+'O7 Amortization'!H115+'O7 Amortization'!H186+'O7 Amortization'!H257 + 'O7 Amortization'!AC45+'O7 Amortization'!AC115+'O7 Amortization'!AC186+'O7 Amortization'!AC257)</f>
        <v>-479141.93516534538</v>
      </c>
      <c r="F46" s="667">
        <f>IF(ISERROR('O7 Amortization'!I45+'O7 Amortization'!I115+'O7 Amortization'!I186+'O7 Amortization'!I257 + 'O7 Amortization'!AD45+'O7 Amortization'!AD115+'O7 Amortization'!AD186+'O7 Amortization'!AD257), "-", 'O7 Amortization'!I45+'O7 Amortization'!I115+'O7 Amortization'!I186+'O7 Amortization'!I257 + 'O7 Amortization'!AD45+'O7 Amortization'!AD115+'O7 Amortization'!AD186+'O7 Amortization'!AD257)</f>
        <v>-330415.49527694995</v>
      </c>
      <c r="G46" s="667">
        <f>IF(ISERROR('O7 Amortization'!J45+'O7 Amortization'!J115+'O7 Amortization'!J186+'O7 Amortization'!J257 + 'O7 Amortization'!AE45+'O7 Amortization'!AE115+'O7 Amortization'!AE186+'O7 Amortization'!AE257), "-", 'O7 Amortization'!J45+'O7 Amortization'!J115+'O7 Amortization'!J186+'O7 Amortization'!J257 + 'O7 Amortization'!AE45+'O7 Amortization'!AE115+'O7 Amortization'!AE186+'O7 Amortization'!AE257)</f>
        <v>0</v>
      </c>
      <c r="H46" s="667">
        <f>IF(ISERROR('O7 Amortization'!K45+'O7 Amortization'!K115+'O7 Amortization'!K186+'O7 Amortization'!K257 + 'O7 Amortization'!AF45+'O7 Amortization'!AF115+'O7 Amortization'!AF186+'O7 Amortization'!AF257), "-", 'O7 Amortization'!K45+'O7 Amortization'!K115+'O7 Amortization'!K186+'O7 Amortization'!K257 + 'O7 Amortization'!AF45+'O7 Amortization'!AF115+'O7 Amortization'!AF186+'O7 Amortization'!AF257)</f>
        <v>0</v>
      </c>
      <c r="I46" s="667">
        <f>IF(ISERROR('O7 Amortization'!L45+'O7 Amortization'!L115+'O7 Amortization'!L186+'O7 Amortization'!L257 + 'O7 Amortization'!AG45+'O7 Amortization'!AG115+'O7 Amortization'!AG186+'O7 Amortization'!AG257), "-", 'O7 Amortization'!L45+'O7 Amortization'!L115+'O7 Amortization'!L186+'O7 Amortization'!L257 + 'O7 Amortization'!AG45+'O7 Amortization'!AG115+'O7 Amortization'!AG186+'O7 Amortization'!AG257)</f>
        <v>-134330.72366165716</v>
      </c>
      <c r="J46" s="667">
        <f>IF(ISERROR('O7 Amortization'!M45+'O7 Amortization'!M115+'O7 Amortization'!M186+'O7 Amortization'!M257 + 'O7 Amortization'!AH45+'O7 Amortization'!AH115+'O7 Amortization'!AH186+'O7 Amortization'!AH257), "-", 'O7 Amortization'!M45+'O7 Amortization'!M115+'O7 Amortization'!M186+'O7 Amortization'!M257 + 'O7 Amortization'!AH45+'O7 Amortization'!AH115+'O7 Amortization'!AH186+'O7 Amortization'!AH257)</f>
        <v>-20078.974097019374</v>
      </c>
      <c r="K46" s="667">
        <f>IF(ISERROR('O7 Amortization'!N45+'O7 Amortization'!N115+'O7 Amortization'!N186+'O7 Amortization'!N257 + 'O7 Amortization'!AI45+'O7 Amortization'!AI115+'O7 Amortization'!AI186+'O7 Amortization'!AI257), "-", 'O7 Amortization'!N45+'O7 Amortization'!N115+'O7 Amortization'!N186+'O7 Amortization'!N257 + 'O7 Amortization'!AI45+'O7 Amortization'!AI115+'O7 Amortization'!AI186+'O7 Amortization'!AI257)</f>
        <v>0</v>
      </c>
      <c r="L46" s="667">
        <f>IF(ISERROR('O7 Amortization'!O45+'O7 Amortization'!O115+'O7 Amortization'!O186+'O7 Amortization'!O257 + 'O7 Amortization'!AJ45+'O7 Amortization'!AJ115+'O7 Amortization'!AJ186+'O7 Amortization'!AJ257), "-", 'O7 Amortization'!O45+'O7 Amortization'!O115+'O7 Amortization'!O186+'O7 Amortization'!O257 + 'O7 Amortization'!AJ45+'O7 Amortization'!AJ115+'O7 Amortization'!AJ186+'O7 Amortization'!AJ257)</f>
        <v>-4308.4036295989899</v>
      </c>
      <c r="M46" s="667">
        <f>IF(ISERROR('O7 Amortization'!P45+'O7 Amortization'!P115+'O7 Amortization'!P186+'O7 Amortization'!P257 + 'O7 Amortization'!AK45+'O7 Amortization'!AK115+'O7 Amortization'!AK186+'O7 Amortization'!AK257), "-", 'O7 Amortization'!P45+'O7 Amortization'!P115+'O7 Amortization'!P186+'O7 Amortization'!P257 + 'O7 Amortization'!AK45+'O7 Amortization'!AK115+'O7 Amortization'!AK186+'O7 Amortization'!AK257)</f>
        <v>0</v>
      </c>
      <c r="N46" s="667">
        <f>IF(ISERROR('O7 Amortization'!Q45+'O7 Amortization'!Q115+'O7 Amortization'!Q186+'O7 Amortization'!Q257 + 'O7 Amortization'!AL45+'O7 Amortization'!AL115+'O7 Amortization'!AL186+'O7 Amortization'!AL257), "-", 'O7 Amortization'!Q45+'O7 Amortization'!Q115+'O7 Amortization'!Q186+'O7 Amortization'!Q257 + 'O7 Amortization'!AL45+'O7 Amortization'!AL115+'O7 Amortization'!AL186+'O7 Amortization'!AL257)</f>
        <v>0</v>
      </c>
      <c r="O46" s="667">
        <f>IF(ISERROR('O7 Amortization'!R45+'O7 Amortization'!R115+'O7 Amortization'!R186+'O7 Amortization'!R257 + 'O7 Amortization'!AM45+'O7 Amortization'!AM115+'O7 Amortization'!AM186+'O7 Amortization'!AM257), "-", 'O7 Amortization'!R45+'O7 Amortization'!R115+'O7 Amortization'!R186+'O7 Amortization'!R257 + 'O7 Amortization'!AM45+'O7 Amortization'!AM115+'O7 Amortization'!AM186+'O7 Amortization'!AM257)</f>
        <v>0</v>
      </c>
      <c r="P46" s="667">
        <f>IF(ISERROR('O7 Amortization'!S45+'O7 Amortization'!S115+'O7 Amortization'!S186+'O7 Amortization'!S257 + 'O7 Amortization'!AN45+'O7 Amortization'!AN115+'O7 Amortization'!AN186+'O7 Amortization'!AN257), "-", 'O7 Amortization'!S45+'O7 Amortization'!S115+'O7 Amortization'!S186+'O7 Amortization'!S257 + 'O7 Amortization'!AN45+'O7 Amortization'!AN115+'O7 Amortization'!AN186+'O7 Amortization'!AN257)</f>
        <v>0</v>
      </c>
      <c r="Q46" s="667">
        <f>IF(ISERROR('O7 Amortization'!T45+'O7 Amortization'!T115+'O7 Amortization'!T186+'O7 Amortization'!T257 + 'O7 Amortization'!AO45+'O7 Amortization'!AO115+'O7 Amortization'!AO186+'O7 Amortization'!AO257), "-", 'O7 Amortization'!T45+'O7 Amortization'!T115+'O7 Amortization'!T186+'O7 Amortization'!T257 + 'O7 Amortization'!AO45+'O7 Amortization'!AO115+'O7 Amortization'!AO186+'O7 Amortization'!AO257)</f>
        <v>0</v>
      </c>
      <c r="R46" s="667">
        <f>IF(ISERROR('O7 Amortization'!U45+'O7 Amortization'!U115+'O7 Amortization'!U186+'O7 Amortization'!U257 + 'O7 Amortization'!AP45+'O7 Amortization'!AP115+'O7 Amortization'!AP186+'O7 Amortization'!AP257), "-", 'O7 Amortization'!U45+'O7 Amortization'!U115+'O7 Amortization'!U186+'O7 Amortization'!U257 + 'O7 Amortization'!AP45+'O7 Amortization'!AP115+'O7 Amortization'!AP186+'O7 Amortization'!AP257)</f>
        <v>0</v>
      </c>
      <c r="S46" s="667">
        <f>IF(ISERROR('O7 Amortization'!V45+'O7 Amortization'!V115+'O7 Amortization'!V186+'O7 Amortization'!V257 + 'O7 Amortization'!AQ45+'O7 Amortization'!AQ115+'O7 Amortization'!AQ186+'O7 Amortization'!AQ257), "-", 'O7 Amortization'!V45+'O7 Amortization'!V115+'O7 Amortization'!V186+'O7 Amortization'!V257 + 'O7 Amortization'!AQ45+'O7 Amortization'!AQ115+'O7 Amortization'!AQ186+'O7 Amortization'!AQ257)</f>
        <v>0</v>
      </c>
      <c r="T46" s="667">
        <f>IF(ISERROR('O7 Amortization'!W45+'O7 Amortization'!W115+'O7 Amortization'!W186+'O7 Amortization'!W257 + 'O7 Amortization'!AR45+'O7 Amortization'!AR115+'O7 Amortization'!AR186+'O7 Amortization'!AR257), "-", 'O7 Amortization'!W45+'O7 Amortization'!W115+'O7 Amortization'!W186+'O7 Amortization'!W257 + 'O7 Amortization'!AR45+'O7 Amortization'!AR115+'O7 Amortization'!AR186+'O7 Amortization'!AR257)</f>
        <v>0</v>
      </c>
      <c r="U46" s="667">
        <f>IF(ISERROR('O7 Amortization'!X45+'O7 Amortization'!X115+'O7 Amortization'!X186+'O7 Amortization'!X257 + 'O7 Amortization'!AS45+'O7 Amortization'!AS115+'O7 Amortization'!AS186+'O7 Amortization'!AS257), "-", 'O7 Amortization'!X45+'O7 Amortization'!X115+'O7 Amortization'!X186+'O7 Amortization'!X257 + 'O7 Amortization'!AS45+'O7 Amortization'!AS115+'O7 Amortization'!AS186+'O7 Amortization'!AS257)</f>
        <v>0</v>
      </c>
      <c r="V46" s="667">
        <f>IF(ISERROR('O7 Amortization'!Y45+'O7 Amortization'!Y115+'O7 Amortization'!Y186+'O7 Amortization'!Y257 + 'O7 Amortization'!AT45+'O7 Amortization'!AT115+'O7 Amortization'!AT186+'O7 Amortization'!AT257), "-", 'O7 Amortization'!Y45+'O7 Amortization'!Y115+'O7 Amortization'!Y186+'O7 Amortization'!Y257 + 'O7 Amortization'!AT45+'O7 Amortization'!AT115+'O7 Amortization'!AT186+'O7 Amortization'!AT257)</f>
        <v>0</v>
      </c>
      <c r="W46" s="668">
        <f>IF(ISERROR('O7 Amortization'!Z45+'O7 Amortization'!Z115+'O7 Amortization'!Z186+'O7 Amortization'!Z257 + 'O7 Amortization'!AU45+'O7 Amortization'!AU115+'O7 Amortization'!AU186+'O7 Amortization'!AU257), "-", 'O7 Amortization'!Z45+'O7 Amortization'!Z115+'O7 Amortization'!Z186+'O7 Amortization'!Z257 + 'O7 Amortization'!AU45+'O7 Amortization'!AU115+'O7 Amortization'!AU186+'O7 Amortization'!AU257)</f>
        <v>0</v>
      </c>
      <c r="X46" s="764"/>
    </row>
    <row r="47" spans="1:24" s="651" customFormat="1" ht="12.75" x14ac:dyDescent="0.2">
      <c r="A47" s="766"/>
      <c r="B47" s="760" t="s">
        <v>725</v>
      </c>
      <c r="C47" s="765">
        <f t="shared" si="7"/>
        <v>-1886622.8462500668</v>
      </c>
      <c r="D47" s="667">
        <f>IF(ISERROR('O7 Amortization'!G49+'O7 Amortization'!G119+'O7 Amortization'!G190+'O7 Amortization'!G261 + 'O7 Amortization'!AB49+'O7 Amortization'!AB119+'O7 Amortization'!AB190+'O7 Amortization'!AB261), "-", 'O7 Amortization'!G49+'O7 Amortization'!G119+'O7 Amortization'!G190+'O7 Amortization'!G261 + 'O7 Amortization'!AB49+'O7 Amortization'!AB119+'O7 Amortization'!AB190+'O7 Amortization'!AB261)</f>
        <v>-1134643.253249974</v>
      </c>
      <c r="E47" s="667">
        <f>IF(ISERROR('O7 Amortization'!H49+'O7 Amortization'!H119+'O7 Amortization'!H190+'O7 Amortization'!H261 + 'O7 Amortization'!AC49+'O7 Amortization'!AC119+'O7 Amortization'!AC190+'O7 Amortization'!AC261), "-", 'O7 Amortization'!H49+'O7 Amortization'!H119+'O7 Amortization'!H190+'O7 Amortization'!H261 + 'O7 Amortization'!AC49+'O7 Amortization'!AC119+'O7 Amortization'!AC190+'O7 Amortization'!AC261)</f>
        <v>-372109.94758252293</v>
      </c>
      <c r="F47" s="667">
        <f>IF(ISERROR('O7 Amortization'!I49+'O7 Amortization'!I119+'O7 Amortization'!I190+'O7 Amortization'!I261 + 'O7 Amortization'!AD49+'O7 Amortization'!AD119+'O7 Amortization'!AD190+'O7 Amortization'!AD261), "-", 'O7 Amortization'!I49+'O7 Amortization'!I119+'O7 Amortization'!I190+'O7 Amortization'!I261 + 'O7 Amortization'!AD49+'O7 Amortization'!AD119+'O7 Amortization'!AD190+'O7 Amortization'!AD261)</f>
        <v>-256606.41159603468</v>
      </c>
      <c r="G47" s="667">
        <f>IF(ISERROR('O7 Amortization'!J49+'O7 Amortization'!J119+'O7 Amortization'!J190+'O7 Amortization'!J261 + 'O7 Amortization'!AE49+'O7 Amortization'!AE119+'O7 Amortization'!AE190+'O7 Amortization'!AE261), "-", 'O7 Amortization'!J49+'O7 Amortization'!J119+'O7 Amortization'!J190+'O7 Amortization'!J261 + 'O7 Amortization'!AE49+'O7 Amortization'!AE119+'O7 Amortization'!AE190+'O7 Amortization'!AE261)</f>
        <v>0</v>
      </c>
      <c r="H47" s="667">
        <f>IF(ISERROR('O7 Amortization'!K49+'O7 Amortization'!K119+'O7 Amortization'!K190+'O7 Amortization'!K261 + 'O7 Amortization'!AF49+'O7 Amortization'!AF119+'O7 Amortization'!AF190+'O7 Amortization'!AF261), "-", 'O7 Amortization'!K49+'O7 Amortization'!K119+'O7 Amortization'!K190+'O7 Amortization'!K261 + 'O7 Amortization'!AF49+'O7 Amortization'!AF119+'O7 Amortization'!AF190+'O7 Amortization'!AF261)</f>
        <v>0</v>
      </c>
      <c r="I47" s="667">
        <f>IF(ISERROR('O7 Amortization'!L49+'O7 Amortization'!L119+'O7 Amortization'!L190+'O7 Amortization'!L261 + 'O7 Amortization'!AG49+'O7 Amortization'!AG119+'O7 Amortization'!AG190+'O7 Amortization'!AG261), "-", 'O7 Amortization'!L49+'O7 Amortization'!L119+'O7 Amortization'!L190+'O7 Amortization'!L261 + 'O7 Amortization'!AG49+'O7 Amortization'!AG119+'O7 Amortization'!AG190+'O7 Amortization'!AG261)</f>
        <v>-104323.57277016924</v>
      </c>
      <c r="J47" s="667">
        <f>IF(ISERROR('O7 Amortization'!M49+'O7 Amortization'!M119+'O7 Amortization'!M190+'O7 Amortization'!M261 + 'O7 Amortization'!AH49+'O7 Amortization'!AH119+'O7 Amortization'!AH190+'O7 Amortization'!AH261), "-", 'O7 Amortization'!M49+'O7 Amortization'!M119+'O7 Amortization'!M190+'O7 Amortization'!M261 + 'O7 Amortization'!AH49+'O7 Amortization'!AH119+'O7 Amortization'!AH190+'O7 Amortization'!AH261)</f>
        <v>-15593.679973293032</v>
      </c>
      <c r="K47" s="667">
        <f>IF(ISERROR('O7 Amortization'!N49+'O7 Amortization'!N119+'O7 Amortization'!N190+'O7 Amortization'!N261 + 'O7 Amortization'!AI49+'O7 Amortization'!AI119+'O7 Amortization'!AI190+'O7 Amortization'!AI261), "-", 'O7 Amortization'!N49+'O7 Amortization'!N119+'O7 Amortization'!N190+'O7 Amortization'!N261 + 'O7 Amortization'!AI49+'O7 Amortization'!AI119+'O7 Amortization'!AI190+'O7 Amortization'!AI261)</f>
        <v>0</v>
      </c>
      <c r="L47" s="667">
        <f>IF(ISERROR('O7 Amortization'!O49+'O7 Amortization'!O119+'O7 Amortization'!O190+'O7 Amortization'!O261 + 'O7 Amortization'!AJ49+'O7 Amortization'!AJ119+'O7 Amortization'!AJ190+'O7 Amortization'!AJ261), "-", 'O7 Amortization'!O49+'O7 Amortization'!O119+'O7 Amortization'!O190+'O7 Amortization'!O261 + 'O7 Amortization'!AJ49+'O7 Amortization'!AJ119+'O7 Amortization'!AJ190+'O7 Amortization'!AJ261)</f>
        <v>-3345.981078072803</v>
      </c>
      <c r="M47" s="667">
        <f>IF(ISERROR('O7 Amortization'!P49+'O7 Amortization'!P119+'O7 Amortization'!P190+'O7 Amortization'!P261 + 'O7 Amortization'!AK49+'O7 Amortization'!AK119+'O7 Amortization'!AK190+'O7 Amortization'!AK261), "-", 'O7 Amortization'!P49+'O7 Amortization'!P119+'O7 Amortization'!P190+'O7 Amortization'!P261 + 'O7 Amortization'!AK49+'O7 Amortization'!AK119+'O7 Amortization'!AK190+'O7 Amortization'!AK261)</f>
        <v>0</v>
      </c>
      <c r="N47" s="667">
        <f>IF(ISERROR('O7 Amortization'!Q49+'O7 Amortization'!Q119+'O7 Amortization'!Q190+'O7 Amortization'!Q261 + 'O7 Amortization'!AL49+'O7 Amortization'!AL119+'O7 Amortization'!AL190+'O7 Amortization'!AL261), "-", 'O7 Amortization'!Q49+'O7 Amortization'!Q119+'O7 Amortization'!Q190+'O7 Amortization'!Q261 + 'O7 Amortization'!AL49+'O7 Amortization'!AL119+'O7 Amortization'!AL190+'O7 Amortization'!AL261)</f>
        <v>0</v>
      </c>
      <c r="O47" s="667">
        <f>IF(ISERROR('O7 Amortization'!R49+'O7 Amortization'!R119+'O7 Amortization'!R190+'O7 Amortization'!R261 + 'O7 Amortization'!AM49+'O7 Amortization'!AM119+'O7 Amortization'!AM190+'O7 Amortization'!AM261), "-", 'O7 Amortization'!R49+'O7 Amortization'!R119+'O7 Amortization'!R190+'O7 Amortization'!R261 + 'O7 Amortization'!AM49+'O7 Amortization'!AM119+'O7 Amortization'!AM190+'O7 Amortization'!AM261)</f>
        <v>0</v>
      </c>
      <c r="P47" s="667">
        <f>IF(ISERROR('O7 Amortization'!S49+'O7 Amortization'!S119+'O7 Amortization'!S190+'O7 Amortization'!S261 + 'O7 Amortization'!AN49+'O7 Amortization'!AN119+'O7 Amortization'!AN190+'O7 Amortization'!AN261), "-", 'O7 Amortization'!S49+'O7 Amortization'!S119+'O7 Amortization'!S190+'O7 Amortization'!S261 + 'O7 Amortization'!AN49+'O7 Amortization'!AN119+'O7 Amortization'!AN190+'O7 Amortization'!AN261)</f>
        <v>0</v>
      </c>
      <c r="Q47" s="667">
        <f>IF(ISERROR('O7 Amortization'!T49+'O7 Amortization'!T119+'O7 Amortization'!T190+'O7 Amortization'!T261 + 'O7 Amortization'!AO49+'O7 Amortization'!AO119+'O7 Amortization'!AO190+'O7 Amortization'!AO261), "-", 'O7 Amortization'!T49+'O7 Amortization'!T119+'O7 Amortization'!T190+'O7 Amortization'!T261 + 'O7 Amortization'!AO49+'O7 Amortization'!AO119+'O7 Amortization'!AO190+'O7 Amortization'!AO261)</f>
        <v>0</v>
      </c>
      <c r="R47" s="667">
        <f>IF(ISERROR('O7 Amortization'!U49+'O7 Amortization'!U119+'O7 Amortization'!U190+'O7 Amortization'!U261 + 'O7 Amortization'!AP49+'O7 Amortization'!AP119+'O7 Amortization'!AP190+'O7 Amortization'!AP261), "-", 'O7 Amortization'!U49+'O7 Amortization'!U119+'O7 Amortization'!U190+'O7 Amortization'!U261 + 'O7 Amortization'!AP49+'O7 Amortization'!AP119+'O7 Amortization'!AP190+'O7 Amortization'!AP261)</f>
        <v>0</v>
      </c>
      <c r="S47" s="667">
        <f>IF(ISERROR('O7 Amortization'!V49+'O7 Amortization'!V119+'O7 Amortization'!V190+'O7 Amortization'!V261 + 'O7 Amortization'!AQ49+'O7 Amortization'!AQ119+'O7 Amortization'!AQ190+'O7 Amortization'!AQ261), "-", 'O7 Amortization'!V49+'O7 Amortization'!V119+'O7 Amortization'!V190+'O7 Amortization'!V261 + 'O7 Amortization'!AQ49+'O7 Amortization'!AQ119+'O7 Amortization'!AQ190+'O7 Amortization'!AQ261)</f>
        <v>0</v>
      </c>
      <c r="T47" s="667">
        <f>IF(ISERROR('O7 Amortization'!W49+'O7 Amortization'!W119+'O7 Amortization'!W190+'O7 Amortization'!W261 + 'O7 Amortization'!AR49+'O7 Amortization'!AR119+'O7 Amortization'!AR190+'O7 Amortization'!AR261), "-", 'O7 Amortization'!W49+'O7 Amortization'!W119+'O7 Amortization'!W190+'O7 Amortization'!W261 + 'O7 Amortization'!AR49+'O7 Amortization'!AR119+'O7 Amortization'!AR190+'O7 Amortization'!AR261)</f>
        <v>0</v>
      </c>
      <c r="U47" s="667">
        <f>IF(ISERROR('O7 Amortization'!X49+'O7 Amortization'!X119+'O7 Amortization'!X190+'O7 Amortization'!X261 + 'O7 Amortization'!AS49+'O7 Amortization'!AS119+'O7 Amortization'!AS190+'O7 Amortization'!AS261), "-", 'O7 Amortization'!X49+'O7 Amortization'!X119+'O7 Amortization'!X190+'O7 Amortization'!X261 + 'O7 Amortization'!AS49+'O7 Amortization'!AS119+'O7 Amortization'!AS190+'O7 Amortization'!AS261)</f>
        <v>0</v>
      </c>
      <c r="V47" s="667">
        <f>IF(ISERROR('O7 Amortization'!Y49+'O7 Amortization'!Y119+'O7 Amortization'!Y190+'O7 Amortization'!Y261 + 'O7 Amortization'!AT49+'O7 Amortization'!AT119+'O7 Amortization'!AT190+'O7 Amortization'!AT261), "-", 'O7 Amortization'!Y49+'O7 Amortization'!Y119+'O7 Amortization'!Y190+'O7 Amortization'!Y261 + 'O7 Amortization'!AT49+'O7 Amortization'!AT119+'O7 Amortization'!AT190+'O7 Amortization'!AT261)</f>
        <v>0</v>
      </c>
      <c r="W47" s="668">
        <f>IF(ISERROR('O7 Amortization'!Z49+'O7 Amortization'!Z119+'O7 Amortization'!Z190+'O7 Amortization'!Z261 + 'O7 Amortization'!AU49+'O7 Amortization'!AU119+'O7 Amortization'!AU190+'O7 Amortization'!AU261), "-", 'O7 Amortization'!Z49+'O7 Amortization'!Z119+'O7 Amortization'!Z190+'O7 Amortization'!Z261 + 'O7 Amortization'!AU49+'O7 Amortization'!AU119+'O7 Amortization'!AU190+'O7 Amortization'!AU261)</f>
        <v>0</v>
      </c>
      <c r="X47" s="764"/>
    </row>
    <row r="48" spans="1:24" s="651" customFormat="1" ht="12.75" x14ac:dyDescent="0.2">
      <c r="A48" s="766"/>
      <c r="B48" s="760" t="s">
        <v>726</v>
      </c>
      <c r="C48" s="765">
        <f t="shared" si="7"/>
        <v>-3096970.9993015206</v>
      </c>
      <c r="D48" s="667">
        <f>IF(ISERROR('O7 Amortization'!G53+'O7 Amortization'!G123+'O7 Amortization'!G194+'O7 Amortization'!G265 + 'O7 Amortization'!AB53+'O7 Amortization'!AB123+'O7 Amortization'!AB194+'O7 Amortization'!AB265), "-", 'O7 Amortization'!G53+'O7 Amortization'!G123+'O7 Amortization'!G194+'O7 Amortization'!G265 + 'O7 Amortization'!AB53+'O7 Amortization'!AB123+'O7 Amortization'!AB194+'O7 Amortization'!AB265)</f>
        <v>-1862564.7711479769</v>
      </c>
      <c r="E48" s="667">
        <f>IF(ISERROR('O7 Amortization'!H53+'O7 Amortization'!H123+'O7 Amortization'!H194+'O7 Amortization'!H265 + 'O7 Amortization'!AC53+'O7 Amortization'!AC123+'O7 Amortization'!AC194+'O7 Amortization'!AC265), "-", 'O7 Amortization'!H53+'O7 Amortization'!H123+'O7 Amortization'!H194+'O7 Amortization'!H265 + 'O7 Amortization'!AC53+'O7 Amortization'!AC123+'O7 Amortization'!AC194+'O7 Amortization'!AC265)</f>
        <v>-610834.178386671</v>
      </c>
      <c r="F48" s="667">
        <f>IF(ISERROR('O7 Amortization'!I53+'O7 Amortization'!I123+'O7 Amortization'!I194+'O7 Amortization'!I265 + 'O7 Amortization'!AD53+'O7 Amortization'!AD123+'O7 Amortization'!AD194+'O7 Amortization'!AD265), "-", 'O7 Amortization'!I53+'O7 Amortization'!I123+'O7 Amortization'!I194+'O7 Amortization'!I265 + 'O7 Amortization'!AD53+'O7 Amortization'!AD123+'O7 Amortization'!AD194+'O7 Amortization'!AD265)</f>
        <v>-421230.25093612855</v>
      </c>
      <c r="G48" s="667">
        <f>IF(ISERROR('O7 Amortization'!J53+'O7 Amortization'!J123+'O7 Amortization'!J194+'O7 Amortization'!J265 + 'O7 Amortization'!AE53+'O7 Amortization'!AE123+'O7 Amortization'!AE194+'O7 Amortization'!AE265), "-", 'O7 Amortization'!J53+'O7 Amortization'!J123+'O7 Amortization'!J194+'O7 Amortization'!J265 + 'O7 Amortization'!AE53+'O7 Amortization'!AE123+'O7 Amortization'!AE194+'O7 Amortization'!AE265)</f>
        <v>0</v>
      </c>
      <c r="H48" s="667">
        <f>IF(ISERROR('O7 Amortization'!K53+'O7 Amortization'!K123+'O7 Amortization'!K194+'O7 Amortization'!K265 + 'O7 Amortization'!AF53+'O7 Amortization'!AF123+'O7 Amortization'!AF194+'O7 Amortization'!AF265), "-", 'O7 Amortization'!K53+'O7 Amortization'!K123+'O7 Amortization'!K194+'O7 Amortization'!K265 + 'O7 Amortization'!AF53+'O7 Amortization'!AF123+'O7 Amortization'!AF194+'O7 Amortization'!AF265)</f>
        <v>0</v>
      </c>
      <c r="I48" s="667">
        <f>IF(ISERROR('O7 Amortization'!L53+'O7 Amortization'!L123+'O7 Amortization'!L194+'O7 Amortization'!L265 + 'O7 Amortization'!AG53+'O7 Amortization'!AG123+'O7 Amortization'!AG194+'O7 Amortization'!AG265), "-", 'O7 Amortization'!L53+'O7 Amortization'!L123+'O7 Amortization'!L194+'O7 Amortization'!L265 + 'O7 Amortization'!AG53+'O7 Amortization'!AG123+'O7 Amortization'!AG194+'O7 Amortization'!AG265)</f>
        <v>-171251.54614496359</v>
      </c>
      <c r="J48" s="667">
        <f>IF(ISERROR('O7 Amortization'!M53+'O7 Amortization'!M123+'O7 Amortization'!M194+'O7 Amortization'!M265 + 'O7 Amortization'!AH53+'O7 Amortization'!AH123+'O7 Amortization'!AH194+'O7 Amortization'!AH265), "-", 'O7 Amortization'!M53+'O7 Amortization'!M123+'O7 Amortization'!M194+'O7 Amortization'!M265 + 'O7 Amortization'!AH53+'O7 Amortization'!AH123+'O7 Amortization'!AH194+'O7 Amortization'!AH265)</f>
        <v>-25597.683578181532</v>
      </c>
      <c r="K48" s="667">
        <f>IF(ISERROR('O7 Amortization'!N53+'O7 Amortization'!N123+'O7 Amortization'!N194+'O7 Amortization'!N265 + 'O7 Amortization'!AI53+'O7 Amortization'!AI123+'O7 Amortization'!AI194+'O7 Amortization'!AI265), "-", 'O7 Amortization'!N53+'O7 Amortization'!N123+'O7 Amortization'!N194+'O7 Amortization'!N265 + 'O7 Amortization'!AI53+'O7 Amortization'!AI123+'O7 Amortization'!AI194+'O7 Amortization'!AI265)</f>
        <v>0</v>
      </c>
      <c r="L48" s="667">
        <f>IF(ISERROR('O7 Amortization'!O53+'O7 Amortization'!O123+'O7 Amortization'!O194+'O7 Amortization'!O265 + 'O7 Amortization'!AJ53+'O7 Amortization'!AJ123+'O7 Amortization'!AJ194+'O7 Amortization'!AJ265), "-", 'O7 Amortization'!O53+'O7 Amortization'!O123+'O7 Amortization'!O194+'O7 Amortization'!O265 + 'O7 Amortization'!AJ53+'O7 Amortization'!AJ123+'O7 Amortization'!AJ194+'O7 Amortization'!AJ265)</f>
        <v>-5492.5691075987306</v>
      </c>
      <c r="M48" s="667">
        <f>IF(ISERROR('O7 Amortization'!P53+'O7 Amortization'!P123+'O7 Amortization'!P194+'O7 Amortization'!P265 + 'O7 Amortization'!AK53+'O7 Amortization'!AK123+'O7 Amortization'!AK194+'O7 Amortization'!AK265), "-", 'O7 Amortization'!P53+'O7 Amortization'!P123+'O7 Amortization'!P194+'O7 Amortization'!P265 + 'O7 Amortization'!AK53+'O7 Amortization'!AK123+'O7 Amortization'!AK194+'O7 Amortization'!AK265)</f>
        <v>0</v>
      </c>
      <c r="N48" s="667">
        <f>IF(ISERROR('O7 Amortization'!Q53+'O7 Amortization'!Q123+'O7 Amortization'!Q194+'O7 Amortization'!Q265 + 'O7 Amortization'!AL53+'O7 Amortization'!AL123+'O7 Amortization'!AL194+'O7 Amortization'!AL265), "-", 'O7 Amortization'!Q53+'O7 Amortization'!Q123+'O7 Amortization'!Q194+'O7 Amortization'!Q265 + 'O7 Amortization'!AL53+'O7 Amortization'!AL123+'O7 Amortization'!AL194+'O7 Amortization'!AL265)</f>
        <v>0</v>
      </c>
      <c r="O48" s="667">
        <f>IF(ISERROR('O7 Amortization'!R53+'O7 Amortization'!R123+'O7 Amortization'!R194+'O7 Amortization'!R265 + 'O7 Amortization'!AM53+'O7 Amortization'!AM123+'O7 Amortization'!AM194+'O7 Amortization'!AM265), "-", 'O7 Amortization'!R53+'O7 Amortization'!R123+'O7 Amortization'!R194+'O7 Amortization'!R265 + 'O7 Amortization'!AM53+'O7 Amortization'!AM123+'O7 Amortization'!AM194+'O7 Amortization'!AM265)</f>
        <v>0</v>
      </c>
      <c r="P48" s="667">
        <f>IF(ISERROR('O7 Amortization'!S53+'O7 Amortization'!S123+'O7 Amortization'!S194+'O7 Amortization'!S265 + 'O7 Amortization'!AN53+'O7 Amortization'!AN123+'O7 Amortization'!AN194+'O7 Amortization'!AN265), "-", 'O7 Amortization'!S53+'O7 Amortization'!S123+'O7 Amortization'!S194+'O7 Amortization'!S265 + 'O7 Amortization'!AN53+'O7 Amortization'!AN123+'O7 Amortization'!AN194+'O7 Amortization'!AN265)</f>
        <v>0</v>
      </c>
      <c r="Q48" s="667">
        <f>IF(ISERROR('O7 Amortization'!T53+'O7 Amortization'!T123+'O7 Amortization'!T194+'O7 Amortization'!T265 + 'O7 Amortization'!AO53+'O7 Amortization'!AO123+'O7 Amortization'!AO194+'O7 Amortization'!AO265), "-", 'O7 Amortization'!T53+'O7 Amortization'!T123+'O7 Amortization'!T194+'O7 Amortization'!T265 + 'O7 Amortization'!AO53+'O7 Amortization'!AO123+'O7 Amortization'!AO194+'O7 Amortization'!AO265)</f>
        <v>0</v>
      </c>
      <c r="R48" s="667">
        <f>IF(ISERROR('O7 Amortization'!U53+'O7 Amortization'!U123+'O7 Amortization'!U194+'O7 Amortization'!U265 + 'O7 Amortization'!AP53+'O7 Amortization'!AP123+'O7 Amortization'!AP194+'O7 Amortization'!AP265), "-", 'O7 Amortization'!U53+'O7 Amortization'!U123+'O7 Amortization'!U194+'O7 Amortization'!U265 + 'O7 Amortization'!AP53+'O7 Amortization'!AP123+'O7 Amortization'!AP194+'O7 Amortization'!AP265)</f>
        <v>0</v>
      </c>
      <c r="S48" s="667">
        <f>IF(ISERROR('O7 Amortization'!V53+'O7 Amortization'!V123+'O7 Amortization'!V194+'O7 Amortization'!V265 + 'O7 Amortization'!AQ53+'O7 Amortization'!AQ123+'O7 Amortization'!AQ194+'O7 Amortization'!AQ265), "-", 'O7 Amortization'!V53+'O7 Amortization'!V123+'O7 Amortization'!V194+'O7 Amortization'!V265 + 'O7 Amortization'!AQ53+'O7 Amortization'!AQ123+'O7 Amortization'!AQ194+'O7 Amortization'!AQ265)</f>
        <v>0</v>
      </c>
      <c r="T48" s="667">
        <f>IF(ISERROR('O7 Amortization'!W53+'O7 Amortization'!W123+'O7 Amortization'!W194+'O7 Amortization'!W265 + 'O7 Amortization'!AR53+'O7 Amortization'!AR123+'O7 Amortization'!AR194+'O7 Amortization'!AR265), "-", 'O7 Amortization'!W53+'O7 Amortization'!W123+'O7 Amortization'!W194+'O7 Amortization'!W265 + 'O7 Amortization'!AR53+'O7 Amortization'!AR123+'O7 Amortization'!AR194+'O7 Amortization'!AR265)</f>
        <v>0</v>
      </c>
      <c r="U48" s="667">
        <f>IF(ISERROR('O7 Amortization'!X53+'O7 Amortization'!X123+'O7 Amortization'!X194+'O7 Amortization'!X265 + 'O7 Amortization'!AS53+'O7 Amortization'!AS123+'O7 Amortization'!AS194+'O7 Amortization'!AS265), "-", 'O7 Amortization'!X53+'O7 Amortization'!X123+'O7 Amortization'!X194+'O7 Amortization'!X265 + 'O7 Amortization'!AS53+'O7 Amortization'!AS123+'O7 Amortization'!AS194+'O7 Amortization'!AS265)</f>
        <v>0</v>
      </c>
      <c r="V48" s="667">
        <f>IF(ISERROR('O7 Amortization'!Y53+'O7 Amortization'!Y123+'O7 Amortization'!Y194+'O7 Amortization'!Y265 + 'O7 Amortization'!AT53+'O7 Amortization'!AT123+'O7 Amortization'!AT194+'O7 Amortization'!AT265), "-", 'O7 Amortization'!Y53+'O7 Amortization'!Y123+'O7 Amortization'!Y194+'O7 Amortization'!Y265 + 'O7 Amortization'!AT53+'O7 Amortization'!AT123+'O7 Amortization'!AT194+'O7 Amortization'!AT265)</f>
        <v>0</v>
      </c>
      <c r="W48" s="668">
        <f>IF(ISERROR('O7 Amortization'!Z53+'O7 Amortization'!Z123+'O7 Amortization'!Z194+'O7 Amortization'!Z265 + 'O7 Amortization'!AU53+'O7 Amortization'!AU123+'O7 Amortization'!AU194+'O7 Amortization'!AU265), "-", 'O7 Amortization'!Z53+'O7 Amortization'!Z123+'O7 Amortization'!Z194+'O7 Amortization'!Z265 + 'O7 Amortization'!AU53+'O7 Amortization'!AU123+'O7 Amortization'!AU194+'O7 Amortization'!AU265)</f>
        <v>0</v>
      </c>
      <c r="X48" s="764"/>
    </row>
    <row r="49" spans="1:24" s="850" customFormat="1" ht="20.25" customHeight="1" x14ac:dyDescent="0.2">
      <c r="A49" s="849"/>
      <c r="B49" s="889" t="s">
        <v>1455</v>
      </c>
      <c r="C49" s="883">
        <f t="shared" si="7"/>
        <v>-10069608.215879148</v>
      </c>
      <c r="D49" s="884">
        <f>SUM(D45:D48)</f>
        <v>-6056013.2873019259</v>
      </c>
      <c r="E49" s="884">
        <f t="shared" ref="E49:W49" si="9">SUM(E45:E48)</f>
        <v>-1986089.2667737135</v>
      </c>
      <c r="F49" s="884">
        <f t="shared" si="9"/>
        <v>-1369603.9118738649</v>
      </c>
      <c r="G49" s="884">
        <f t="shared" si="9"/>
        <v>0</v>
      </c>
      <c r="H49" s="884">
        <f t="shared" si="9"/>
        <v>0</v>
      </c>
      <c r="I49" s="884">
        <f t="shared" si="9"/>
        <v>-556813.73071696679</v>
      </c>
      <c r="J49" s="884">
        <f t="shared" si="9"/>
        <v>-83229.273029829928</v>
      </c>
      <c r="K49" s="884">
        <f t="shared" si="9"/>
        <v>0</v>
      </c>
      <c r="L49" s="884">
        <f t="shared" si="9"/>
        <v>-17858.746182845804</v>
      </c>
      <c r="M49" s="884">
        <f t="shared" si="9"/>
        <v>0</v>
      </c>
      <c r="N49" s="884">
        <f t="shared" si="9"/>
        <v>0</v>
      </c>
      <c r="O49" s="884">
        <f t="shared" si="9"/>
        <v>0</v>
      </c>
      <c r="P49" s="884">
        <f t="shared" si="9"/>
        <v>0</v>
      </c>
      <c r="Q49" s="884">
        <f t="shared" si="9"/>
        <v>0</v>
      </c>
      <c r="R49" s="884">
        <f t="shared" si="9"/>
        <v>0</v>
      </c>
      <c r="S49" s="884">
        <f t="shared" si="9"/>
        <v>0</v>
      </c>
      <c r="T49" s="884">
        <f t="shared" si="9"/>
        <v>0</v>
      </c>
      <c r="U49" s="884">
        <f t="shared" si="9"/>
        <v>0</v>
      </c>
      <c r="V49" s="884">
        <f t="shared" si="9"/>
        <v>0</v>
      </c>
      <c r="W49" s="885">
        <f t="shared" si="9"/>
        <v>0</v>
      </c>
      <c r="X49" s="166"/>
    </row>
    <row r="50" spans="1:24" s="651" customFormat="1" ht="18" customHeight="1" x14ac:dyDescent="0.2">
      <c r="B50" s="767" t="s">
        <v>1456</v>
      </c>
      <c r="C50" s="765">
        <f>SUM(D50:W50)</f>
        <v>7063348.2688660324</v>
      </c>
      <c r="D50" s="764">
        <f>D43+D49</f>
        <v>4248003.5024241637</v>
      </c>
      <c r="E50" s="764">
        <f t="shared" ref="E50:W50" si="10">E43+E49</f>
        <v>1393146.5736827313</v>
      </c>
      <c r="F50" s="764">
        <f t="shared" si="10"/>
        <v>960711.599951935</v>
      </c>
      <c r="G50" s="764">
        <f t="shared" si="10"/>
        <v>0</v>
      </c>
      <c r="H50" s="764">
        <f t="shared" si="10"/>
        <v>0</v>
      </c>
      <c r="I50" s="764">
        <f t="shared" si="10"/>
        <v>390578.1850319138</v>
      </c>
      <c r="J50" s="764">
        <f t="shared" si="10"/>
        <v>58381.351982213295</v>
      </c>
      <c r="K50" s="764">
        <f t="shared" si="10"/>
        <v>0</v>
      </c>
      <c r="L50" s="764">
        <f t="shared" si="10"/>
        <v>12527.055793074727</v>
      </c>
      <c r="M50" s="764">
        <f t="shared" si="10"/>
        <v>0</v>
      </c>
      <c r="N50" s="764">
        <f t="shared" si="10"/>
        <v>0</v>
      </c>
      <c r="O50" s="764">
        <f t="shared" si="10"/>
        <v>0</v>
      </c>
      <c r="P50" s="764">
        <f t="shared" si="10"/>
        <v>0</v>
      </c>
      <c r="Q50" s="764">
        <f t="shared" si="10"/>
        <v>0</v>
      </c>
      <c r="R50" s="764">
        <f t="shared" si="10"/>
        <v>0</v>
      </c>
      <c r="S50" s="764">
        <f t="shared" si="10"/>
        <v>0</v>
      </c>
      <c r="T50" s="764">
        <f t="shared" si="10"/>
        <v>0</v>
      </c>
      <c r="U50" s="764">
        <f t="shared" si="10"/>
        <v>0</v>
      </c>
      <c r="V50" s="764">
        <f t="shared" si="10"/>
        <v>0</v>
      </c>
      <c r="W50" s="652">
        <f t="shared" si="10"/>
        <v>0</v>
      </c>
      <c r="X50" s="764"/>
    </row>
    <row r="51" spans="1:24" s="651" customFormat="1" ht="12.75" x14ac:dyDescent="0.2">
      <c r="B51" s="767" t="s">
        <v>1498</v>
      </c>
      <c r="C51" s="765">
        <f>SUM(D51:W51)</f>
        <v>473980.25016925769</v>
      </c>
      <c r="D51" s="764">
        <f t="shared" ref="D51:W51" si="11">IF(ISERROR(D50/D32*D28),0,D50/D32*D28)</f>
        <v>301264.79222273506</v>
      </c>
      <c r="E51" s="764">
        <f t="shared" si="11"/>
        <v>88879.317928731514</v>
      </c>
      <c r="F51" s="764">
        <f t="shared" si="11"/>
        <v>57393.954413998166</v>
      </c>
      <c r="G51" s="764">
        <f t="shared" si="11"/>
        <v>0</v>
      </c>
      <c r="H51" s="764">
        <f t="shared" si="11"/>
        <v>0</v>
      </c>
      <c r="I51" s="764">
        <f t="shared" si="11"/>
        <v>21636.54770156126</v>
      </c>
      <c r="J51" s="764">
        <f t="shared" si="11"/>
        <v>3964.2262508090121</v>
      </c>
      <c r="K51" s="764">
        <f t="shared" si="11"/>
        <v>0</v>
      </c>
      <c r="L51" s="764">
        <f t="shared" si="11"/>
        <v>841.41165142269745</v>
      </c>
      <c r="M51" s="764">
        <f t="shared" si="11"/>
        <v>0</v>
      </c>
      <c r="N51" s="764">
        <f t="shared" si="11"/>
        <v>0</v>
      </c>
      <c r="O51" s="764">
        <f t="shared" si="11"/>
        <v>0</v>
      </c>
      <c r="P51" s="764">
        <f t="shared" si="11"/>
        <v>0</v>
      </c>
      <c r="Q51" s="764">
        <f t="shared" si="11"/>
        <v>0</v>
      </c>
      <c r="R51" s="764">
        <f t="shared" si="11"/>
        <v>0</v>
      </c>
      <c r="S51" s="764">
        <f t="shared" si="11"/>
        <v>0</v>
      </c>
      <c r="T51" s="764">
        <f t="shared" si="11"/>
        <v>0</v>
      </c>
      <c r="U51" s="764">
        <f t="shared" si="11"/>
        <v>0</v>
      </c>
      <c r="V51" s="764">
        <f t="shared" si="11"/>
        <v>0</v>
      </c>
      <c r="W51" s="652">
        <f t="shared" si="11"/>
        <v>0</v>
      </c>
      <c r="X51" s="764"/>
    </row>
    <row r="52" spans="1:24" s="651" customFormat="1" ht="12.75" x14ac:dyDescent="0.2">
      <c r="B52" s="767" t="s">
        <v>1198</v>
      </c>
      <c r="C52" s="765">
        <f>SUM(D52:W52)</f>
        <v>7537328.5190352891</v>
      </c>
      <c r="D52" s="764">
        <f>SUM(D50:D51)</f>
        <v>4549268.2946468992</v>
      </c>
      <c r="E52" s="764">
        <f t="shared" ref="E52:W52" si="12">SUM(E50:E51)</f>
        <v>1482025.8916114627</v>
      </c>
      <c r="F52" s="764">
        <f t="shared" si="12"/>
        <v>1018105.5543659332</v>
      </c>
      <c r="G52" s="764">
        <f t="shared" si="12"/>
        <v>0</v>
      </c>
      <c r="H52" s="764">
        <f t="shared" si="12"/>
        <v>0</v>
      </c>
      <c r="I52" s="764">
        <f t="shared" si="12"/>
        <v>412214.73273347504</v>
      </c>
      <c r="J52" s="764">
        <f t="shared" si="12"/>
        <v>62345.578233022308</v>
      </c>
      <c r="K52" s="764">
        <f t="shared" si="12"/>
        <v>0</v>
      </c>
      <c r="L52" s="764">
        <f t="shared" si="12"/>
        <v>13368.467444497424</v>
      </c>
      <c r="M52" s="764">
        <f t="shared" si="12"/>
        <v>0</v>
      </c>
      <c r="N52" s="764">
        <f t="shared" si="12"/>
        <v>0</v>
      </c>
      <c r="O52" s="764">
        <f t="shared" si="12"/>
        <v>0</v>
      </c>
      <c r="P52" s="764">
        <f t="shared" si="12"/>
        <v>0</v>
      </c>
      <c r="Q52" s="764">
        <f t="shared" si="12"/>
        <v>0</v>
      </c>
      <c r="R52" s="764">
        <f t="shared" si="12"/>
        <v>0</v>
      </c>
      <c r="S52" s="764">
        <f t="shared" si="12"/>
        <v>0</v>
      </c>
      <c r="T52" s="764">
        <f t="shared" si="12"/>
        <v>0</v>
      </c>
      <c r="U52" s="764">
        <f t="shared" si="12"/>
        <v>0</v>
      </c>
      <c r="V52" s="764">
        <f t="shared" si="12"/>
        <v>0</v>
      </c>
      <c r="W52" s="652">
        <f t="shared" si="12"/>
        <v>0</v>
      </c>
      <c r="X52" s="764"/>
    </row>
    <row r="53" spans="1:24" s="651" customFormat="1" ht="12.75" x14ac:dyDescent="0.2">
      <c r="B53" s="767"/>
      <c r="C53" s="765"/>
      <c r="D53" s="764"/>
      <c r="E53" s="764"/>
      <c r="F53" s="764"/>
      <c r="G53" s="764"/>
      <c r="H53" s="764"/>
      <c r="I53" s="764"/>
      <c r="J53" s="764"/>
      <c r="K53" s="764"/>
      <c r="L53" s="764"/>
      <c r="M53" s="764"/>
      <c r="N53" s="764"/>
      <c r="O53" s="764"/>
      <c r="P53" s="764"/>
      <c r="Q53" s="764"/>
      <c r="R53" s="764"/>
      <c r="S53" s="764"/>
      <c r="T53" s="764"/>
      <c r="U53" s="764"/>
      <c r="V53" s="764"/>
      <c r="W53" s="652"/>
      <c r="X53" s="764"/>
    </row>
    <row r="54" spans="1:24" s="673" customFormat="1" ht="12.75" x14ac:dyDescent="0.2">
      <c r="B54" s="760" t="s">
        <v>728</v>
      </c>
      <c r="C54" s="765">
        <f>SUM(D54:W54)</f>
        <v>0</v>
      </c>
      <c r="D54" s="764">
        <f>'O4 Summary by Class &amp; Accounts'!E42</f>
        <v>0</v>
      </c>
      <c r="E54" s="764">
        <f>'O4 Summary by Class &amp; Accounts'!F42</f>
        <v>0</v>
      </c>
      <c r="F54" s="764">
        <f>'O4 Summary by Class &amp; Accounts'!G42</f>
        <v>0</v>
      </c>
      <c r="G54" s="764">
        <f>'O4 Summary by Class &amp; Accounts'!H42</f>
        <v>0</v>
      </c>
      <c r="H54" s="764">
        <f>'O4 Summary by Class &amp; Accounts'!I42</f>
        <v>0</v>
      </c>
      <c r="I54" s="764">
        <f>'O4 Summary by Class &amp; Accounts'!J42</f>
        <v>0</v>
      </c>
      <c r="J54" s="764">
        <f>'O4 Summary by Class &amp; Accounts'!K42</f>
        <v>0</v>
      </c>
      <c r="K54" s="764">
        <f>'O4 Summary by Class &amp; Accounts'!L42</f>
        <v>0</v>
      </c>
      <c r="L54" s="764">
        <f>'O4 Summary by Class &amp; Accounts'!M42</f>
        <v>0</v>
      </c>
      <c r="M54" s="764">
        <f>'O4 Summary by Class &amp; Accounts'!N42</f>
        <v>0</v>
      </c>
      <c r="N54" s="764">
        <f>'O4 Summary by Class &amp; Accounts'!O42</f>
        <v>0</v>
      </c>
      <c r="O54" s="764">
        <f>'O4 Summary by Class &amp; Accounts'!P42</f>
        <v>0</v>
      </c>
      <c r="P54" s="764">
        <f>'O4 Summary by Class &amp; Accounts'!Q42</f>
        <v>0</v>
      </c>
      <c r="Q54" s="764">
        <f>'O4 Summary by Class &amp; Accounts'!R42</f>
        <v>0</v>
      </c>
      <c r="R54" s="764">
        <f>'O4 Summary by Class &amp; Accounts'!S42</f>
        <v>0</v>
      </c>
      <c r="S54" s="764">
        <f>'O4 Summary by Class &amp; Accounts'!T42</f>
        <v>0</v>
      </c>
      <c r="T54" s="764">
        <f>'O4 Summary by Class &amp; Accounts'!U42</f>
        <v>0</v>
      </c>
      <c r="U54" s="764">
        <f>'O4 Summary by Class &amp; Accounts'!V42</f>
        <v>0</v>
      </c>
      <c r="V54" s="764">
        <f>'O4 Summary by Class &amp; Accounts'!W42</f>
        <v>0</v>
      </c>
      <c r="W54" s="652">
        <f>'O4 Summary by Class &amp; Accounts'!X42</f>
        <v>0</v>
      </c>
      <c r="X54" s="777"/>
    </row>
    <row r="55" spans="1:24" s="673" customFormat="1" ht="12.75" x14ac:dyDescent="0.2">
      <c r="B55" s="760" t="s">
        <v>729</v>
      </c>
      <c r="C55" s="765">
        <f>SUM(D55:W55)</f>
        <v>0</v>
      </c>
      <c r="D55" s="764">
        <f>'O4 Summary by Class &amp; Accounts'!E46</f>
        <v>0</v>
      </c>
      <c r="E55" s="764">
        <f>'O4 Summary by Class &amp; Accounts'!F46</f>
        <v>0</v>
      </c>
      <c r="F55" s="764">
        <f>'O4 Summary by Class &amp; Accounts'!G46</f>
        <v>0</v>
      </c>
      <c r="G55" s="764">
        <f>'O4 Summary by Class &amp; Accounts'!H46</f>
        <v>0</v>
      </c>
      <c r="H55" s="764">
        <f>'O4 Summary by Class &amp; Accounts'!I46</f>
        <v>0</v>
      </c>
      <c r="I55" s="764">
        <f>'O4 Summary by Class &amp; Accounts'!J46</f>
        <v>0</v>
      </c>
      <c r="J55" s="764">
        <f>'O4 Summary by Class &amp; Accounts'!K46</f>
        <v>0</v>
      </c>
      <c r="K55" s="764">
        <f>'O4 Summary by Class &amp; Accounts'!L46</f>
        <v>0</v>
      </c>
      <c r="L55" s="764">
        <f>'O4 Summary by Class &amp; Accounts'!M46</f>
        <v>0</v>
      </c>
      <c r="M55" s="764">
        <f>'O4 Summary by Class &amp; Accounts'!N46</f>
        <v>0</v>
      </c>
      <c r="N55" s="764">
        <f>'O4 Summary by Class &amp; Accounts'!O46</f>
        <v>0</v>
      </c>
      <c r="O55" s="764">
        <f>'O4 Summary by Class &amp; Accounts'!P46</f>
        <v>0</v>
      </c>
      <c r="P55" s="764">
        <f>'O4 Summary by Class &amp; Accounts'!Q46</f>
        <v>0</v>
      </c>
      <c r="Q55" s="764">
        <f>'O4 Summary by Class &amp; Accounts'!R46</f>
        <v>0</v>
      </c>
      <c r="R55" s="764">
        <f>'O4 Summary by Class &amp; Accounts'!S46</f>
        <v>0</v>
      </c>
      <c r="S55" s="764">
        <f>'O4 Summary by Class &amp; Accounts'!T46</f>
        <v>0</v>
      </c>
      <c r="T55" s="764">
        <f>'O4 Summary by Class &amp; Accounts'!U46</f>
        <v>0</v>
      </c>
      <c r="U55" s="764">
        <f>'O4 Summary by Class &amp; Accounts'!V46</f>
        <v>0</v>
      </c>
      <c r="V55" s="764">
        <f>'O4 Summary by Class &amp; Accounts'!W46</f>
        <v>0</v>
      </c>
      <c r="W55" s="652">
        <f>'O4 Summary by Class &amp; Accounts'!X46</f>
        <v>0</v>
      </c>
    </row>
    <row r="56" spans="1:24" s="673" customFormat="1" ht="12.75" x14ac:dyDescent="0.2">
      <c r="B56" s="760" t="s">
        <v>730</v>
      </c>
      <c r="C56" s="765">
        <f>SUM(D56:W56)</f>
        <v>0</v>
      </c>
      <c r="D56" s="764">
        <f>'O4 Summary by Class &amp; Accounts'!E50</f>
        <v>0</v>
      </c>
      <c r="E56" s="764">
        <f>'O4 Summary by Class &amp; Accounts'!F50</f>
        <v>0</v>
      </c>
      <c r="F56" s="764">
        <f>'O4 Summary by Class &amp; Accounts'!G50</f>
        <v>0</v>
      </c>
      <c r="G56" s="764">
        <f>'O4 Summary by Class &amp; Accounts'!H50</f>
        <v>0</v>
      </c>
      <c r="H56" s="764">
        <f>'O4 Summary by Class &amp; Accounts'!I50</f>
        <v>0</v>
      </c>
      <c r="I56" s="764">
        <f>'O4 Summary by Class &amp; Accounts'!J50</f>
        <v>0</v>
      </c>
      <c r="J56" s="764">
        <f>'O4 Summary by Class &amp; Accounts'!K50</f>
        <v>0</v>
      </c>
      <c r="K56" s="764">
        <f>'O4 Summary by Class &amp; Accounts'!L50</f>
        <v>0</v>
      </c>
      <c r="L56" s="764">
        <f>'O4 Summary by Class &amp; Accounts'!M50</f>
        <v>0</v>
      </c>
      <c r="M56" s="764">
        <f>'O4 Summary by Class &amp; Accounts'!N50</f>
        <v>0</v>
      </c>
      <c r="N56" s="764">
        <f>'O4 Summary by Class &amp; Accounts'!O50</f>
        <v>0</v>
      </c>
      <c r="O56" s="764">
        <f>'O4 Summary by Class &amp; Accounts'!P50</f>
        <v>0</v>
      </c>
      <c r="P56" s="764">
        <f>'O4 Summary by Class &amp; Accounts'!Q50</f>
        <v>0</v>
      </c>
      <c r="Q56" s="764">
        <f>'O4 Summary by Class &amp; Accounts'!R50</f>
        <v>0</v>
      </c>
      <c r="R56" s="764">
        <f>'O4 Summary by Class &amp; Accounts'!S50</f>
        <v>0</v>
      </c>
      <c r="S56" s="764">
        <f>'O4 Summary by Class &amp; Accounts'!T50</f>
        <v>0</v>
      </c>
      <c r="T56" s="764">
        <f>'O4 Summary by Class &amp; Accounts'!U50</f>
        <v>0</v>
      </c>
      <c r="U56" s="764">
        <f>'O4 Summary by Class &amp; Accounts'!V50</f>
        <v>0</v>
      </c>
      <c r="V56" s="764">
        <f>'O4 Summary by Class &amp; Accounts'!W50</f>
        <v>0</v>
      </c>
      <c r="W56" s="652">
        <f>'O4 Summary by Class &amp; Accounts'!X50</f>
        <v>0</v>
      </c>
    </row>
    <row r="57" spans="1:24" s="673" customFormat="1" ht="12.75" x14ac:dyDescent="0.2">
      <c r="B57" s="760" t="s">
        <v>731</v>
      </c>
      <c r="C57" s="765">
        <f>SUM(D57:W57)</f>
        <v>0</v>
      </c>
      <c r="D57" s="764">
        <f>'O4 Summary by Class &amp; Accounts'!E54</f>
        <v>0</v>
      </c>
      <c r="E57" s="764">
        <f>'O4 Summary by Class &amp; Accounts'!F54</f>
        <v>0</v>
      </c>
      <c r="F57" s="764">
        <f>'O4 Summary by Class &amp; Accounts'!G54</f>
        <v>0</v>
      </c>
      <c r="G57" s="764">
        <f>'O4 Summary by Class &amp; Accounts'!H54</f>
        <v>0</v>
      </c>
      <c r="H57" s="764">
        <f>'O4 Summary by Class &amp; Accounts'!I54</f>
        <v>0</v>
      </c>
      <c r="I57" s="764">
        <f>'O4 Summary by Class &amp; Accounts'!J54</f>
        <v>0</v>
      </c>
      <c r="J57" s="764">
        <f>'O4 Summary by Class &amp; Accounts'!K54</f>
        <v>0</v>
      </c>
      <c r="K57" s="764">
        <f>'O4 Summary by Class &amp; Accounts'!L54</f>
        <v>0</v>
      </c>
      <c r="L57" s="764">
        <f>'O4 Summary by Class &amp; Accounts'!M54</f>
        <v>0</v>
      </c>
      <c r="M57" s="764">
        <f>'O4 Summary by Class &amp; Accounts'!N54</f>
        <v>0</v>
      </c>
      <c r="N57" s="764">
        <f>'O4 Summary by Class &amp; Accounts'!O54</f>
        <v>0</v>
      </c>
      <c r="O57" s="764">
        <f>'O4 Summary by Class &amp; Accounts'!P54</f>
        <v>0</v>
      </c>
      <c r="P57" s="764">
        <f>'O4 Summary by Class &amp; Accounts'!Q54</f>
        <v>0</v>
      </c>
      <c r="Q57" s="764">
        <f>'O4 Summary by Class &amp; Accounts'!R54</f>
        <v>0</v>
      </c>
      <c r="R57" s="764">
        <f>'O4 Summary by Class &amp; Accounts'!S54</f>
        <v>0</v>
      </c>
      <c r="S57" s="764">
        <f>'O4 Summary by Class &amp; Accounts'!T54</f>
        <v>0</v>
      </c>
      <c r="T57" s="764">
        <f>'O4 Summary by Class &amp; Accounts'!U54</f>
        <v>0</v>
      </c>
      <c r="U57" s="764">
        <f>'O4 Summary by Class &amp; Accounts'!V54</f>
        <v>0</v>
      </c>
      <c r="V57" s="764">
        <f>'O4 Summary by Class &amp; Accounts'!W54</f>
        <v>0</v>
      </c>
      <c r="W57" s="652">
        <f>'O4 Summary by Class &amp; Accounts'!X54</f>
        <v>0</v>
      </c>
    </row>
    <row r="58" spans="1:24" s="628" customFormat="1" ht="20.25" customHeight="1" x14ac:dyDescent="0.2">
      <c r="B58" s="889" t="s">
        <v>1410</v>
      </c>
      <c r="C58" s="883">
        <f>SUM(D58:W58)</f>
        <v>0</v>
      </c>
      <c r="D58" s="884">
        <f>SUM(D54:D57)</f>
        <v>0</v>
      </c>
      <c r="E58" s="884">
        <f t="shared" ref="E58:W58" si="13">SUM(E54:E57)</f>
        <v>0</v>
      </c>
      <c r="F58" s="884">
        <f t="shared" si="13"/>
        <v>0</v>
      </c>
      <c r="G58" s="884">
        <f t="shared" si="13"/>
        <v>0</v>
      </c>
      <c r="H58" s="884">
        <f t="shared" si="13"/>
        <v>0</v>
      </c>
      <c r="I58" s="884">
        <f t="shared" si="13"/>
        <v>0</v>
      </c>
      <c r="J58" s="884">
        <f t="shared" si="13"/>
        <v>0</v>
      </c>
      <c r="K58" s="884">
        <f t="shared" si="13"/>
        <v>0</v>
      </c>
      <c r="L58" s="884">
        <f t="shared" si="13"/>
        <v>0</v>
      </c>
      <c r="M58" s="884">
        <f t="shared" si="13"/>
        <v>0</v>
      </c>
      <c r="N58" s="884">
        <f t="shared" si="13"/>
        <v>0</v>
      </c>
      <c r="O58" s="884">
        <f t="shared" si="13"/>
        <v>0</v>
      </c>
      <c r="P58" s="884">
        <f t="shared" si="13"/>
        <v>0</v>
      </c>
      <c r="Q58" s="884">
        <f t="shared" si="13"/>
        <v>0</v>
      </c>
      <c r="R58" s="884">
        <f t="shared" si="13"/>
        <v>0</v>
      </c>
      <c r="S58" s="884">
        <f t="shared" si="13"/>
        <v>0</v>
      </c>
      <c r="T58" s="884">
        <f t="shared" si="13"/>
        <v>0</v>
      </c>
      <c r="U58" s="884">
        <f t="shared" si="13"/>
        <v>0</v>
      </c>
      <c r="V58" s="884">
        <f t="shared" si="13"/>
        <v>0</v>
      </c>
      <c r="W58" s="885">
        <f t="shared" si="13"/>
        <v>0</v>
      </c>
    </row>
    <row r="59" spans="1:24" s="673" customFormat="1" ht="12.75" x14ac:dyDescent="0.2">
      <c r="C59" s="779"/>
      <c r="D59" s="777"/>
      <c r="E59" s="777"/>
      <c r="F59" s="777"/>
      <c r="G59" s="777"/>
      <c r="H59" s="777"/>
      <c r="I59" s="777"/>
      <c r="J59" s="777"/>
      <c r="K59" s="777"/>
      <c r="L59" s="777"/>
      <c r="M59" s="777"/>
      <c r="N59" s="777"/>
      <c r="O59" s="777"/>
      <c r="P59" s="777"/>
      <c r="Q59" s="777"/>
      <c r="R59" s="777"/>
      <c r="S59" s="777"/>
      <c r="T59" s="777"/>
      <c r="U59" s="777"/>
      <c r="V59" s="777"/>
      <c r="W59" s="780"/>
    </row>
    <row r="60" spans="1:24" s="673" customFormat="1" ht="12.75" x14ac:dyDescent="0.2">
      <c r="B60" s="760" t="s">
        <v>732</v>
      </c>
      <c r="C60" s="765">
        <f>SUM(D60:W60)</f>
        <v>1862420.7236448652</v>
      </c>
      <c r="D60" s="764">
        <f>'O4 Summary by Class &amp; Accounts'!E44</f>
        <v>999926.07337050186</v>
      </c>
      <c r="E60" s="764">
        <f>'O4 Summary by Class &amp; Accounts'!F44</f>
        <v>389958.52618509164</v>
      </c>
      <c r="F60" s="764">
        <f>'O4 Summary by Class &amp; Accounts'!G44</f>
        <v>263177.74249881436</v>
      </c>
      <c r="G60" s="764">
        <f>'O4 Summary by Class &amp; Accounts'!H44</f>
        <v>0</v>
      </c>
      <c r="H60" s="764">
        <f>'O4 Summary by Class &amp; Accounts'!I44</f>
        <v>0</v>
      </c>
      <c r="I60" s="764">
        <f>'O4 Summary by Class &amp; Accounts'!J44</f>
        <v>94.388932322031536</v>
      </c>
      <c r="J60" s="764">
        <f>'O4 Summary by Class &amp; Accounts'!K44</f>
        <v>206406.52654249078</v>
      </c>
      <c r="K60" s="764">
        <f>'O4 Summary by Class &amp; Accounts'!L44</f>
        <v>0</v>
      </c>
      <c r="L60" s="764">
        <f>'O4 Summary by Class &amp; Accounts'!M44</f>
        <v>2857.4661156445782</v>
      </c>
      <c r="M60" s="764">
        <f>'O4 Summary by Class &amp; Accounts'!N44</f>
        <v>0</v>
      </c>
      <c r="N60" s="764">
        <f>'O4 Summary by Class &amp; Accounts'!O44</f>
        <v>0</v>
      </c>
      <c r="O60" s="764">
        <f>'O4 Summary by Class &amp; Accounts'!P44</f>
        <v>0</v>
      </c>
      <c r="P60" s="764">
        <f>'O4 Summary by Class &amp; Accounts'!Q44</f>
        <v>0</v>
      </c>
      <c r="Q60" s="764">
        <f>'O4 Summary by Class &amp; Accounts'!R44</f>
        <v>0</v>
      </c>
      <c r="R60" s="764">
        <f>'O4 Summary by Class &amp; Accounts'!S44</f>
        <v>0</v>
      </c>
      <c r="S60" s="764">
        <f>'O4 Summary by Class &amp; Accounts'!T44</f>
        <v>0</v>
      </c>
      <c r="T60" s="764">
        <f>'O4 Summary by Class &amp; Accounts'!U44</f>
        <v>0</v>
      </c>
      <c r="U60" s="764">
        <f>'O4 Summary by Class &amp; Accounts'!V44</f>
        <v>0</v>
      </c>
      <c r="V60" s="764">
        <f>'O4 Summary by Class &amp; Accounts'!W44</f>
        <v>0</v>
      </c>
      <c r="W60" s="652">
        <f>'O4 Summary by Class &amp; Accounts'!X44</f>
        <v>0</v>
      </c>
    </row>
    <row r="61" spans="1:24" s="777" customFormat="1" ht="12.75" x14ac:dyDescent="0.2">
      <c r="B61" s="760" t="s">
        <v>733</v>
      </c>
      <c r="C61" s="765">
        <f>SUM(D61:W61)</f>
        <v>3450613.2262694621</v>
      </c>
      <c r="D61" s="764">
        <f>'O4 Summary by Class &amp; Accounts'!E48</f>
        <v>1852620.1358581276</v>
      </c>
      <c r="E61" s="764">
        <f>'O4 Summary by Class &amp; Accounts'!F48</f>
        <v>722498.42963378027</v>
      </c>
      <c r="F61" s="764">
        <f>'O4 Summary by Class &amp; Accounts'!G48</f>
        <v>487604.43201517605</v>
      </c>
      <c r="G61" s="764">
        <f>'O4 Summary by Class &amp; Accounts'!H48</f>
        <v>0</v>
      </c>
      <c r="H61" s="764">
        <f>'O4 Summary by Class &amp; Accounts'!I48</f>
        <v>0</v>
      </c>
      <c r="I61" s="764">
        <f>'O4 Summary by Class &amp; Accounts'!J48</f>
        <v>174.87976489353167</v>
      </c>
      <c r="J61" s="764">
        <f>'O4 Summary by Class &amp; Accounts'!K48</f>
        <v>382421.15835243918</v>
      </c>
      <c r="K61" s="764">
        <f>'O4 Summary by Class &amp; Accounts'!L48</f>
        <v>0</v>
      </c>
      <c r="L61" s="764">
        <f>'O4 Summary by Class &amp; Accounts'!M48</f>
        <v>5294.1906450457636</v>
      </c>
      <c r="M61" s="764">
        <f>'O4 Summary by Class &amp; Accounts'!N48</f>
        <v>0</v>
      </c>
      <c r="N61" s="764">
        <f>'O4 Summary by Class &amp; Accounts'!O48</f>
        <v>0</v>
      </c>
      <c r="O61" s="764">
        <f>'O4 Summary by Class &amp; Accounts'!P48</f>
        <v>0</v>
      </c>
      <c r="P61" s="764">
        <f>'O4 Summary by Class &amp; Accounts'!Q48</f>
        <v>0</v>
      </c>
      <c r="Q61" s="764">
        <f>'O4 Summary by Class &amp; Accounts'!R48</f>
        <v>0</v>
      </c>
      <c r="R61" s="764">
        <f>'O4 Summary by Class &amp; Accounts'!S48</f>
        <v>0</v>
      </c>
      <c r="S61" s="764">
        <f>'O4 Summary by Class &amp; Accounts'!T48</f>
        <v>0</v>
      </c>
      <c r="T61" s="764">
        <f>'O4 Summary by Class &amp; Accounts'!U48</f>
        <v>0</v>
      </c>
      <c r="U61" s="764">
        <f>'O4 Summary by Class &amp; Accounts'!V48</f>
        <v>0</v>
      </c>
      <c r="V61" s="764">
        <f>'O4 Summary by Class &amp; Accounts'!W48</f>
        <v>0</v>
      </c>
      <c r="W61" s="652">
        <f>'O4 Summary by Class &amp; Accounts'!X48</f>
        <v>0</v>
      </c>
    </row>
    <row r="62" spans="1:24" s="777" customFormat="1" ht="12.75" x14ac:dyDescent="0.2">
      <c r="B62" s="760" t="s">
        <v>734</v>
      </c>
      <c r="C62" s="765">
        <f>SUM(D62:W62)</f>
        <v>3507939.3163592736</v>
      </c>
      <c r="D62" s="764">
        <f>'O4 Summary by Class &amp; Accounts'!E52</f>
        <v>1883398.2792912652</v>
      </c>
      <c r="E62" s="764">
        <f>'O4 Summary by Class &amp; Accounts'!F52</f>
        <v>734501.5164334306</v>
      </c>
      <c r="F62" s="764">
        <f>'O4 Summary by Class &amp; Accounts'!G52</f>
        <v>495705.15318122623</v>
      </c>
      <c r="G62" s="764">
        <f>'O4 Summary by Class &amp; Accounts'!H52</f>
        <v>0</v>
      </c>
      <c r="H62" s="764">
        <f>'O4 Summary by Class &amp; Accounts'!I52</f>
        <v>0</v>
      </c>
      <c r="I62" s="764">
        <f>'O4 Summary by Class &amp; Accounts'!J52</f>
        <v>177.78509577235931</v>
      </c>
      <c r="J62" s="764">
        <f>'O4 Summary by Class &amp; Accounts'!K52</f>
        <v>388774.43770842877</v>
      </c>
      <c r="K62" s="764">
        <f>'O4 Summary by Class &amp; Accounts'!L52</f>
        <v>0</v>
      </c>
      <c r="L62" s="764">
        <f>'O4 Summary by Class &amp; Accounts'!M52</f>
        <v>5382.1446491514771</v>
      </c>
      <c r="M62" s="764">
        <f>'O4 Summary by Class &amp; Accounts'!N52</f>
        <v>0</v>
      </c>
      <c r="N62" s="764">
        <f>'O4 Summary by Class &amp; Accounts'!O52</f>
        <v>0</v>
      </c>
      <c r="O62" s="764">
        <f>'O4 Summary by Class &amp; Accounts'!P52</f>
        <v>0</v>
      </c>
      <c r="P62" s="764">
        <f>'O4 Summary by Class &amp; Accounts'!Q52</f>
        <v>0</v>
      </c>
      <c r="Q62" s="764">
        <f>'O4 Summary by Class &amp; Accounts'!R52</f>
        <v>0</v>
      </c>
      <c r="R62" s="764">
        <f>'O4 Summary by Class &amp; Accounts'!S52</f>
        <v>0</v>
      </c>
      <c r="S62" s="764">
        <f>'O4 Summary by Class &amp; Accounts'!T52</f>
        <v>0</v>
      </c>
      <c r="T62" s="764">
        <f>'O4 Summary by Class &amp; Accounts'!U52</f>
        <v>0</v>
      </c>
      <c r="U62" s="764">
        <f>'O4 Summary by Class &amp; Accounts'!V52</f>
        <v>0</v>
      </c>
      <c r="V62" s="764">
        <f>'O4 Summary by Class &amp; Accounts'!W52</f>
        <v>0</v>
      </c>
      <c r="W62" s="652">
        <f>'O4 Summary by Class &amp; Accounts'!X52</f>
        <v>0</v>
      </c>
      <c r="X62" s="781"/>
    </row>
    <row r="63" spans="1:24" s="777" customFormat="1" ht="12.75" x14ac:dyDescent="0.2">
      <c r="B63" s="760" t="s">
        <v>735</v>
      </c>
      <c r="C63" s="765">
        <f>SUM(D63:W63)</f>
        <v>6634733.3359812219</v>
      </c>
      <c r="D63" s="764">
        <f>'O4 Summary by Class &amp; Accounts'!E56</f>
        <v>3562161.2067999737</v>
      </c>
      <c r="E63" s="764">
        <f>'O4 Summary by Class &amp; Accounts'!F56</f>
        <v>1389197.8329509215</v>
      </c>
      <c r="F63" s="764">
        <f>'O4 Summary by Class &amp; Accounts'!G56</f>
        <v>937550.85479714768</v>
      </c>
      <c r="G63" s="764">
        <f>'O4 Summary by Class &amp; Accounts'!H56</f>
        <v>0</v>
      </c>
      <c r="H63" s="764">
        <f>'O4 Summary by Class &amp; Accounts'!I56</f>
        <v>0</v>
      </c>
      <c r="I63" s="764">
        <f>'O4 Summary by Class &amp; Accounts'!J56</f>
        <v>336.25345115310978</v>
      </c>
      <c r="J63" s="764">
        <f>'O4 Summary by Class &amp; Accounts'!K56</f>
        <v>735307.68049845309</v>
      </c>
      <c r="K63" s="764">
        <f>'O4 Summary by Class &amp; Accounts'!L56</f>
        <v>0</v>
      </c>
      <c r="L63" s="764">
        <f>'O4 Summary by Class &amp; Accounts'!M56</f>
        <v>10179.507483572737</v>
      </c>
      <c r="M63" s="764">
        <f>'O4 Summary by Class &amp; Accounts'!N56</f>
        <v>0</v>
      </c>
      <c r="N63" s="764">
        <f>'O4 Summary by Class &amp; Accounts'!O56</f>
        <v>0</v>
      </c>
      <c r="O63" s="764">
        <f>'O4 Summary by Class &amp; Accounts'!P56</f>
        <v>0</v>
      </c>
      <c r="P63" s="764">
        <f>'O4 Summary by Class &amp; Accounts'!Q56</f>
        <v>0</v>
      </c>
      <c r="Q63" s="764">
        <f>'O4 Summary by Class &amp; Accounts'!R56</f>
        <v>0</v>
      </c>
      <c r="R63" s="764">
        <f>'O4 Summary by Class &amp; Accounts'!S56</f>
        <v>0</v>
      </c>
      <c r="S63" s="764">
        <f>'O4 Summary by Class &amp; Accounts'!T56</f>
        <v>0</v>
      </c>
      <c r="T63" s="764">
        <f>'O4 Summary by Class &amp; Accounts'!U56</f>
        <v>0</v>
      </c>
      <c r="U63" s="764">
        <f>'O4 Summary by Class &amp; Accounts'!V56</f>
        <v>0</v>
      </c>
      <c r="V63" s="764">
        <f>'O4 Summary by Class &amp; Accounts'!W56</f>
        <v>0</v>
      </c>
      <c r="W63" s="652">
        <f>'O4 Summary by Class &amp; Accounts'!X56</f>
        <v>0</v>
      </c>
      <c r="X63" s="781"/>
    </row>
    <row r="64" spans="1:24" s="628" customFormat="1" ht="20.25" customHeight="1" x14ac:dyDescent="0.2">
      <c r="B64" s="889" t="s">
        <v>1410</v>
      </c>
      <c r="C64" s="883">
        <f>SUM(D64:W64)</f>
        <v>15455706.602254823</v>
      </c>
      <c r="D64" s="884">
        <f t="shared" ref="D64:W64" si="14">SUM(D60:D63)</f>
        <v>8298105.6953198677</v>
      </c>
      <c r="E64" s="884">
        <f t="shared" si="14"/>
        <v>3236156.3052032241</v>
      </c>
      <c r="F64" s="884">
        <f t="shared" si="14"/>
        <v>2184038.1824923642</v>
      </c>
      <c r="G64" s="884">
        <f t="shared" si="14"/>
        <v>0</v>
      </c>
      <c r="H64" s="884">
        <f t="shared" si="14"/>
        <v>0</v>
      </c>
      <c r="I64" s="884">
        <f t="shared" si="14"/>
        <v>783.30724414103224</v>
      </c>
      <c r="J64" s="884">
        <f t="shared" si="14"/>
        <v>1712909.8031018118</v>
      </c>
      <c r="K64" s="884">
        <f t="shared" si="14"/>
        <v>0</v>
      </c>
      <c r="L64" s="884">
        <f t="shared" si="14"/>
        <v>23713.308893414556</v>
      </c>
      <c r="M64" s="884">
        <f t="shared" si="14"/>
        <v>0</v>
      </c>
      <c r="N64" s="884">
        <f t="shared" si="14"/>
        <v>0</v>
      </c>
      <c r="O64" s="884">
        <f t="shared" si="14"/>
        <v>0</v>
      </c>
      <c r="P64" s="884">
        <f t="shared" si="14"/>
        <v>0</v>
      </c>
      <c r="Q64" s="884">
        <f t="shared" si="14"/>
        <v>0</v>
      </c>
      <c r="R64" s="884">
        <f t="shared" si="14"/>
        <v>0</v>
      </c>
      <c r="S64" s="884">
        <f t="shared" si="14"/>
        <v>0</v>
      </c>
      <c r="T64" s="884">
        <f t="shared" si="14"/>
        <v>0</v>
      </c>
      <c r="U64" s="884">
        <f t="shared" si="14"/>
        <v>0</v>
      </c>
      <c r="V64" s="884">
        <f t="shared" si="14"/>
        <v>0</v>
      </c>
      <c r="W64" s="885">
        <f t="shared" si="14"/>
        <v>0</v>
      </c>
    </row>
    <row r="65" spans="1:24" s="806" customFormat="1" ht="12.75" x14ac:dyDescent="0.2">
      <c r="A65" s="777"/>
      <c r="B65" s="787"/>
      <c r="C65" s="805"/>
      <c r="W65" s="807"/>
    </row>
    <row r="66" spans="1:24" s="781" customFormat="1" ht="12.75" x14ac:dyDescent="0.2">
      <c r="A66" s="808"/>
      <c r="B66" s="910" t="s">
        <v>1457</v>
      </c>
      <c r="C66" s="810"/>
      <c r="W66" s="811"/>
    </row>
    <row r="67" spans="1:24" s="777" customFormat="1" ht="12.75" x14ac:dyDescent="0.2">
      <c r="A67" s="1712" t="inlineStr">
        <is>
          <t/>
        </is>
      </c>
      <c r="B67" s="812" t="s">
        <v>1458</v>
      </c>
      <c r="C67" s="765">
        <f t="shared" ref="C67:C78" si="15">SUM(D67:W67)</f>
        <v>138804.51962132045</v>
      </c>
      <c r="D67" s="764">
        <f>'O4 Summary by Class &amp; Accounts'!E138</f>
        <v>80269.133766038867</v>
      </c>
      <c r="E67" s="764">
        <f>'O4 Summary by Class &amp; Accounts'!F138</f>
        <v>27981.57286946115</v>
      </c>
      <c r="F67" s="764">
        <f>'O4 Summary by Class &amp; Accounts'!G138</f>
        <v>19142.788839917361</v>
      </c>
      <c r="G67" s="764">
        <f>'O4 Summary by Class &amp; Accounts'!H138</f>
        <v>0</v>
      </c>
      <c r="H67" s="764">
        <f>'O4 Summary by Class &amp; Accounts'!I138</f>
        <v>0</v>
      </c>
      <c r="I67" s="764">
        <f>'O4 Summary by Class &amp; Accounts'!J138</f>
        <v>4926.7839411856057</v>
      </c>
      <c r="J67" s="764">
        <f>'O4 Summary by Class &amp; Accounts'!K138</f>
        <v>6249.9697954880639</v>
      </c>
      <c r="K67" s="764">
        <f>'O4 Summary by Class &amp; Accounts'!L138</f>
        <v>0</v>
      </c>
      <c r="L67" s="764">
        <f>'O4 Summary by Class &amp; Accounts'!M138</f>
        <v>234.27040922940409</v>
      </c>
      <c r="M67" s="764">
        <f>'O4 Summary by Class &amp; Accounts'!N138</f>
        <v>0</v>
      </c>
      <c r="N67" s="764">
        <f>'O4 Summary by Class &amp; Accounts'!O138</f>
        <v>0</v>
      </c>
      <c r="O67" s="764">
        <f>'O4 Summary by Class &amp; Accounts'!P138</f>
        <v>0</v>
      </c>
      <c r="P67" s="764">
        <f>'O4 Summary by Class &amp; Accounts'!Q138</f>
        <v>0</v>
      </c>
      <c r="Q67" s="764">
        <f>'O4 Summary by Class &amp; Accounts'!R138</f>
        <v>0</v>
      </c>
      <c r="R67" s="764">
        <f>'O4 Summary by Class &amp; Accounts'!S138</f>
        <v>0</v>
      </c>
      <c r="S67" s="764">
        <f>'O4 Summary by Class &amp; Accounts'!T138</f>
        <v>0</v>
      </c>
      <c r="T67" s="764">
        <f>'O4 Summary by Class &amp; Accounts'!U138</f>
        <v>0</v>
      </c>
      <c r="U67" s="764">
        <f>'O4 Summary by Class &amp; Accounts'!V138</f>
        <v>0</v>
      </c>
      <c r="V67" s="764">
        <f>'O4 Summary by Class &amp; Accounts'!W138</f>
        <v>0</v>
      </c>
      <c r="W67" s="652">
        <f>'O4 Summary by Class &amp; Accounts'!X138</f>
        <v>0</v>
      </c>
    </row>
    <row r="68" spans="1:24" s="777" customFormat="1" ht="12.75" x14ac:dyDescent="0.2">
      <c r="A68" s="1712" t="inlineStr">
        <is>
          <t/>
        </is>
      </c>
      <c r="B68" s="812" t="s">
        <v>1459</v>
      </c>
      <c r="C68" s="765">
        <f t="shared" si="15"/>
        <v>97357.200000000012</v>
      </c>
      <c r="D68" s="764">
        <f>'O4 Summary by Class &amp; Accounts'!E139</f>
        <v>56300.602683593352</v>
      </c>
      <c r="E68" s="764">
        <f>'O4 Summary by Class &amp; Accounts'!F139</f>
        <v>19626.21673702521</v>
      </c>
      <c r="F68" s="764">
        <f>'O4 Summary by Class &amp; Accounts'!G139</f>
        <v>13426.712089275075</v>
      </c>
      <c r="G68" s="764">
        <f>'O4 Summary by Class &amp; Accounts'!H139</f>
        <v>0</v>
      </c>
      <c r="H68" s="764">
        <f>'O4 Summary by Class &amp; Accounts'!I139</f>
        <v>0</v>
      </c>
      <c r="I68" s="764">
        <f>'O4 Summary by Class &amp; Accounts'!J139</f>
        <v>3455.635960755269</v>
      </c>
      <c r="J68" s="764">
        <f>'O4 Summary by Class &amp; Accounts'!K139</f>
        <v>4383.7157538768488</v>
      </c>
      <c r="K68" s="764">
        <f>'O4 Summary by Class &amp; Accounts'!L139</f>
        <v>0</v>
      </c>
      <c r="L68" s="764">
        <f>'O4 Summary by Class &amp; Accounts'!M139</f>
        <v>164.3167754742594</v>
      </c>
      <c r="M68" s="764">
        <f>'O4 Summary by Class &amp; Accounts'!N139</f>
        <v>0</v>
      </c>
      <c r="N68" s="764">
        <f>'O4 Summary by Class &amp; Accounts'!O139</f>
        <v>0</v>
      </c>
      <c r="O68" s="764">
        <f>'O4 Summary by Class &amp; Accounts'!P139</f>
        <v>0</v>
      </c>
      <c r="P68" s="764">
        <f>'O4 Summary by Class &amp; Accounts'!Q139</f>
        <v>0</v>
      </c>
      <c r="Q68" s="764">
        <f>'O4 Summary by Class &amp; Accounts'!R139</f>
        <v>0</v>
      </c>
      <c r="R68" s="764">
        <f>'O4 Summary by Class &amp; Accounts'!S139</f>
        <v>0</v>
      </c>
      <c r="S68" s="764">
        <f>'O4 Summary by Class &amp; Accounts'!T139</f>
        <v>0</v>
      </c>
      <c r="T68" s="764">
        <f>'O4 Summary by Class &amp; Accounts'!U139</f>
        <v>0</v>
      </c>
      <c r="U68" s="764">
        <f>'O4 Summary by Class &amp; Accounts'!V139</f>
        <v>0</v>
      </c>
      <c r="V68" s="764">
        <f>'O4 Summary by Class &amp; Accounts'!W139</f>
        <v>0</v>
      </c>
      <c r="W68" s="652">
        <f>'O4 Summary by Class &amp; Accounts'!X139</f>
        <v>0</v>
      </c>
      <c r="X68" s="781"/>
    </row>
    <row r="69" spans="1:24" s="777" customFormat="1" ht="11.25" customHeight="1" x14ac:dyDescent="0.2">
      <c r="A69" s="1712" t="inlineStr">
        <is>
          <t/>
        </is>
      </c>
      <c r="B69" s="812" t="s">
        <v>1465</v>
      </c>
      <c r="C69" s="765">
        <f t="shared" si="15"/>
        <v>0</v>
      </c>
      <c r="D69" s="764">
        <f>'O4 Summary by Class &amp; Accounts'!E142</f>
        <v>0</v>
      </c>
      <c r="E69" s="764">
        <f>'O4 Summary by Class &amp; Accounts'!F142</f>
        <v>0</v>
      </c>
      <c r="F69" s="764">
        <f>'O4 Summary by Class &amp; Accounts'!G142</f>
        <v>0</v>
      </c>
      <c r="G69" s="764">
        <f>'O4 Summary by Class &amp; Accounts'!H142</f>
        <v>0</v>
      </c>
      <c r="H69" s="764">
        <f>'O4 Summary by Class &amp; Accounts'!I142</f>
        <v>0</v>
      </c>
      <c r="I69" s="764">
        <f>'O4 Summary by Class &amp; Accounts'!J142</f>
        <v>0</v>
      </c>
      <c r="J69" s="764">
        <f>'O4 Summary by Class &amp; Accounts'!K142</f>
        <v>0</v>
      </c>
      <c r="K69" s="764">
        <f>'O4 Summary by Class &amp; Accounts'!L142</f>
        <v>0</v>
      </c>
      <c r="L69" s="764">
        <f>'O4 Summary by Class &amp; Accounts'!M142</f>
        <v>0</v>
      </c>
      <c r="M69" s="764">
        <f>'O4 Summary by Class &amp; Accounts'!N142</f>
        <v>0</v>
      </c>
      <c r="N69" s="764">
        <f>'O4 Summary by Class &amp; Accounts'!O142</f>
        <v>0</v>
      </c>
      <c r="O69" s="764">
        <f>'O4 Summary by Class &amp; Accounts'!P142</f>
        <v>0</v>
      </c>
      <c r="P69" s="764">
        <f>'O4 Summary by Class &amp; Accounts'!Q142</f>
        <v>0</v>
      </c>
      <c r="Q69" s="764">
        <f>'O4 Summary by Class &amp; Accounts'!R142</f>
        <v>0</v>
      </c>
      <c r="R69" s="764">
        <f>'O4 Summary by Class &amp; Accounts'!S142</f>
        <v>0</v>
      </c>
      <c r="S69" s="764">
        <f>'O4 Summary by Class &amp; Accounts'!T142</f>
        <v>0</v>
      </c>
      <c r="T69" s="764">
        <f>'O4 Summary by Class &amp; Accounts'!U142</f>
        <v>0</v>
      </c>
      <c r="U69" s="764">
        <f>'O4 Summary by Class &amp; Accounts'!V142</f>
        <v>0</v>
      </c>
      <c r="V69" s="764">
        <f>'O4 Summary by Class &amp; Accounts'!W142</f>
        <v>0</v>
      </c>
      <c r="W69" s="652">
        <f>'O4 Summary by Class &amp; Accounts'!X142</f>
        <v>0</v>
      </c>
    </row>
    <row r="70" spans="1:24" s="777" customFormat="1" ht="12.75" x14ac:dyDescent="0.2">
      <c r="A70" s="1712" t="inlineStr">
        <is>
          <t/>
        </is>
      </c>
      <c r="B70" s="812" t="s">
        <v>1466</v>
      </c>
      <c r="C70" s="765">
        <f t="shared" si="15"/>
        <v>10492.32</v>
      </c>
      <c r="D70" s="764">
        <f>'O4 Summary by Class &amp; Accounts'!E143</f>
        <v>5923.7587750230723</v>
      </c>
      <c r="E70" s="764">
        <f>'O4 Summary by Class &amp; Accounts'!F143</f>
        <v>2142.2234455007415</v>
      </c>
      <c r="F70" s="764">
        <f>'O4 Summary by Class &amp; Accounts'!G143</f>
        <v>1458.8216300026618</v>
      </c>
      <c r="G70" s="764">
        <f>'O4 Summary by Class &amp; Accounts'!H143</f>
        <v>0</v>
      </c>
      <c r="H70" s="764">
        <f>'O4 Summary by Class &amp; Accounts'!I143</f>
        <v>0</v>
      </c>
      <c r="I70" s="764">
        <f>'O4 Summary by Class &amp; Accounts'!J143</f>
        <v>249.25699787149691</v>
      </c>
      <c r="J70" s="764">
        <f>'O4 Summary by Class &amp; Accounts'!K143</f>
        <v>701.08388446844401</v>
      </c>
      <c r="K70" s="764">
        <f>'O4 Summary by Class &amp; Accounts'!L143</f>
        <v>0</v>
      </c>
      <c r="L70" s="764">
        <f>'O4 Summary by Class &amp; Accounts'!M143</f>
        <v>17.175267133583581</v>
      </c>
      <c r="M70" s="764">
        <f>'O4 Summary by Class &amp; Accounts'!N143</f>
        <v>0</v>
      </c>
      <c r="N70" s="764">
        <f>'O4 Summary by Class &amp; Accounts'!O143</f>
        <v>0</v>
      </c>
      <c r="O70" s="764">
        <f>'O4 Summary by Class &amp; Accounts'!P143</f>
        <v>0</v>
      </c>
      <c r="P70" s="764">
        <f>'O4 Summary by Class &amp; Accounts'!Q143</f>
        <v>0</v>
      </c>
      <c r="Q70" s="764">
        <f>'O4 Summary by Class &amp; Accounts'!R143</f>
        <v>0</v>
      </c>
      <c r="R70" s="764">
        <f>'O4 Summary by Class &amp; Accounts'!S143</f>
        <v>0</v>
      </c>
      <c r="S70" s="764">
        <f>'O4 Summary by Class &amp; Accounts'!T143</f>
        <v>0</v>
      </c>
      <c r="T70" s="764">
        <f>'O4 Summary by Class &amp; Accounts'!U143</f>
        <v>0</v>
      </c>
      <c r="U70" s="764">
        <f>'O4 Summary by Class &amp; Accounts'!V143</f>
        <v>0</v>
      </c>
      <c r="V70" s="764">
        <f>'O4 Summary by Class &amp; Accounts'!W143</f>
        <v>0</v>
      </c>
      <c r="W70" s="652">
        <f>'O4 Summary by Class &amp; Accounts'!X143</f>
        <v>0</v>
      </c>
    </row>
    <row r="71" spans="1:24" s="777" customFormat="1" ht="11.25" customHeight="1" x14ac:dyDescent="0.2">
      <c r="A71" s="1712" t="inlineStr">
        <is>
          <t/>
        </is>
      </c>
      <c r="B71" s="812" t="s">
        <v>1468</v>
      </c>
      <c r="C71" s="765">
        <f t="shared" si="15"/>
        <v>0</v>
      </c>
      <c r="D71" s="764">
        <f>'O4 Summary by Class &amp; Accounts'!E150</f>
        <v>0</v>
      </c>
      <c r="E71" s="764">
        <f>'O4 Summary by Class &amp; Accounts'!F150</f>
        <v>0</v>
      </c>
      <c r="F71" s="764">
        <f>'O4 Summary by Class &amp; Accounts'!G150</f>
        <v>0</v>
      </c>
      <c r="G71" s="764">
        <f>'O4 Summary by Class &amp; Accounts'!H150</f>
        <v>0</v>
      </c>
      <c r="H71" s="764">
        <f>'O4 Summary by Class &amp; Accounts'!I150</f>
        <v>0</v>
      </c>
      <c r="I71" s="764">
        <f>'O4 Summary by Class &amp; Accounts'!J150</f>
        <v>0</v>
      </c>
      <c r="J71" s="764">
        <f>'O4 Summary by Class &amp; Accounts'!K150</f>
        <v>0</v>
      </c>
      <c r="K71" s="764">
        <f>'O4 Summary by Class &amp; Accounts'!L150</f>
        <v>0</v>
      </c>
      <c r="L71" s="764">
        <f>'O4 Summary by Class &amp; Accounts'!M150</f>
        <v>0</v>
      </c>
      <c r="M71" s="764">
        <f>'O4 Summary by Class &amp; Accounts'!N150</f>
        <v>0</v>
      </c>
      <c r="N71" s="764">
        <f>'O4 Summary by Class &amp; Accounts'!O150</f>
        <v>0</v>
      </c>
      <c r="O71" s="764">
        <f>'O4 Summary by Class &amp; Accounts'!P150</f>
        <v>0</v>
      </c>
      <c r="P71" s="764">
        <f>'O4 Summary by Class &amp; Accounts'!Q150</f>
        <v>0</v>
      </c>
      <c r="Q71" s="764">
        <f>'O4 Summary by Class &amp; Accounts'!R150</f>
        <v>0</v>
      </c>
      <c r="R71" s="764">
        <f>'O4 Summary by Class &amp; Accounts'!S150</f>
        <v>0</v>
      </c>
      <c r="S71" s="764">
        <f>'O4 Summary by Class &amp; Accounts'!T150</f>
        <v>0</v>
      </c>
      <c r="T71" s="764">
        <f>'O4 Summary by Class &amp; Accounts'!U150</f>
        <v>0</v>
      </c>
      <c r="U71" s="764">
        <f>'O4 Summary by Class &amp; Accounts'!V150</f>
        <v>0</v>
      </c>
      <c r="V71" s="764">
        <f>'O4 Summary by Class &amp; Accounts'!W150</f>
        <v>0</v>
      </c>
      <c r="W71" s="652">
        <f>'O4 Summary by Class &amp; Accounts'!X150</f>
        <v>0</v>
      </c>
      <c r="X71" s="813"/>
    </row>
    <row r="72" spans="1:24" s="777" customFormat="1" ht="11.25" customHeight="1" x14ac:dyDescent="0.2">
      <c r="A72" s="1712" t="inlineStr">
        <is>
          <t/>
        </is>
      </c>
      <c r="B72" s="812" t="s">
        <v>1474</v>
      </c>
      <c r="C72" s="765">
        <f t="shared" si="15"/>
        <v>26782.199999999993</v>
      </c>
      <c r="D72" s="764">
        <f>'O4 Summary by Class &amp; Accounts'!E151</f>
        <v>15487.852990765277</v>
      </c>
      <c r="E72" s="764">
        <f>'O4 Summary by Class &amp; Accounts'!F151</f>
        <v>5399.0178630276587</v>
      </c>
      <c r="F72" s="764">
        <f>'O4 Summary by Class &amp; Accounts'!G151</f>
        <v>3693.5828938936493</v>
      </c>
      <c r="G72" s="764">
        <f>'O4 Summary by Class &amp; Accounts'!H151</f>
        <v>0</v>
      </c>
      <c r="H72" s="764">
        <f>'O4 Summary by Class &amp; Accounts'!I151</f>
        <v>0</v>
      </c>
      <c r="I72" s="764">
        <f>'O4 Summary by Class &amp; Accounts'!J151</f>
        <v>950.61827402739323</v>
      </c>
      <c r="J72" s="764">
        <f>'O4 Summary by Class &amp; Accounts'!K151</f>
        <v>1205.9257257139741</v>
      </c>
      <c r="K72" s="764">
        <f>'O4 Summary by Class &amp; Accounts'!L151</f>
        <v>0</v>
      </c>
      <c r="L72" s="764">
        <f>'O4 Summary by Class &amp; Accounts'!M151</f>
        <v>45.202252572040983</v>
      </c>
      <c r="M72" s="764">
        <f>'O4 Summary by Class &amp; Accounts'!N151</f>
        <v>0</v>
      </c>
      <c r="N72" s="764">
        <f>'O4 Summary by Class &amp; Accounts'!O151</f>
        <v>0</v>
      </c>
      <c r="O72" s="764">
        <f>'O4 Summary by Class &amp; Accounts'!P151</f>
        <v>0</v>
      </c>
      <c r="P72" s="764">
        <f>'O4 Summary by Class &amp; Accounts'!Q151</f>
        <v>0</v>
      </c>
      <c r="Q72" s="764">
        <f>'O4 Summary by Class &amp; Accounts'!R151</f>
        <v>0</v>
      </c>
      <c r="R72" s="764">
        <f>'O4 Summary by Class &amp; Accounts'!S151</f>
        <v>0</v>
      </c>
      <c r="S72" s="764">
        <f>'O4 Summary by Class &amp; Accounts'!T151</f>
        <v>0</v>
      </c>
      <c r="T72" s="764">
        <f>'O4 Summary by Class &amp; Accounts'!U151</f>
        <v>0</v>
      </c>
      <c r="U72" s="764">
        <f>'O4 Summary by Class &amp; Accounts'!V151</f>
        <v>0</v>
      </c>
      <c r="V72" s="764">
        <f>'O4 Summary by Class &amp; Accounts'!W151</f>
        <v>0</v>
      </c>
      <c r="W72" s="652">
        <f>'O4 Summary by Class &amp; Accounts'!X151</f>
        <v>0</v>
      </c>
    </row>
    <row r="73" spans="1:24" s="777" customFormat="1" ht="12.75" x14ac:dyDescent="0.2">
      <c r="A73" s="1882">
        <v>1830</v>
      </c>
      <c r="B73" s="812" t="s">
        <v>1475</v>
      </c>
      <c r="C73" s="765">
        <f t="shared" si="15"/>
        <v>62595.83299562399</v>
      </c>
      <c r="D73" s="764">
        <f>'O4 Summary by Class &amp; Accounts'!E157</f>
        <v>36550.314475404579</v>
      </c>
      <c r="E73" s="764">
        <f>'O4 Summary by Class &amp; Accounts'!F157</f>
        <v>12552.443490247721</v>
      </c>
      <c r="F73" s="764">
        <f>'O4 Summary by Class &amp; Accounts'!G157</f>
        <v>8603.8284679394019</v>
      </c>
      <c r="G73" s="764">
        <f>'O4 Summary by Class &amp; Accounts'!H157</f>
        <v>0</v>
      </c>
      <c r="H73" s="764">
        <f>'O4 Summary by Class &amp; Accounts'!I157</f>
        <v>0</v>
      </c>
      <c r="I73" s="764">
        <f>'O4 Summary by Class &amp; Accounts'!J157</f>
        <v>2523.0632982425009</v>
      </c>
      <c r="J73" s="764">
        <f>'O4 Summary by Class &amp; Accounts'!K157</f>
        <v>2259.2310779240352</v>
      </c>
      <c r="K73" s="764">
        <f>'O4 Summary by Class &amp; Accounts'!L157</f>
        <v>0</v>
      </c>
      <c r="L73" s="764">
        <f>'O4 Summary by Class &amp; Accounts'!M157</f>
        <v>106.95218586575511</v>
      </c>
      <c r="M73" s="764">
        <f>'O4 Summary by Class &amp; Accounts'!N157</f>
        <v>0</v>
      </c>
      <c r="N73" s="764">
        <f>'O4 Summary by Class &amp; Accounts'!O157</f>
        <v>0</v>
      </c>
      <c r="O73" s="764">
        <f>'O4 Summary by Class &amp; Accounts'!P157</f>
        <v>0</v>
      </c>
      <c r="P73" s="764">
        <f>'O4 Summary by Class &amp; Accounts'!Q157</f>
        <v>0</v>
      </c>
      <c r="Q73" s="764">
        <f>'O4 Summary by Class &amp; Accounts'!R157</f>
        <v>0</v>
      </c>
      <c r="R73" s="764">
        <f>'O4 Summary by Class &amp; Accounts'!S157</f>
        <v>0</v>
      </c>
      <c r="S73" s="764">
        <f>'O4 Summary by Class &amp; Accounts'!T157</f>
        <v>0</v>
      </c>
      <c r="T73" s="764">
        <f>'O4 Summary by Class &amp; Accounts'!U157</f>
        <v>0</v>
      </c>
      <c r="U73" s="764">
        <f>'O4 Summary by Class &amp; Accounts'!V157</f>
        <v>0</v>
      </c>
      <c r="V73" s="764">
        <f>'O4 Summary by Class &amp; Accounts'!W157</f>
        <v>0</v>
      </c>
      <c r="W73" s="652">
        <f>'O4 Summary by Class &amp; Accounts'!X157</f>
        <v>0</v>
      </c>
    </row>
    <row r="74" spans="1:24" s="777" customFormat="1" ht="12.75" x14ac:dyDescent="0.2">
      <c r="A74" s="1882">
        <v>1835</v>
      </c>
      <c r="B74" s="812" t="s">
        <v>1476</v>
      </c>
      <c r="C74" s="765">
        <f t="shared" si="15"/>
        <v>60033.263322909923</v>
      </c>
      <c r="D74" s="764">
        <f>'O4 Summary by Class &amp; Accounts'!E158</f>
        <v>34425.545254502249</v>
      </c>
      <c r="E74" s="764">
        <f>'O4 Summary by Class &amp; Accounts'!F158</f>
        <v>12156.883599090555</v>
      </c>
      <c r="F74" s="764">
        <f>'O4 Summary by Class &amp; Accounts'!G158</f>
        <v>8303.1874436311864</v>
      </c>
      <c r="G74" s="764">
        <f>'O4 Summary by Class &amp; Accounts'!H158</f>
        <v>0</v>
      </c>
      <c r="H74" s="764">
        <f>'O4 Summary by Class &amp; Accounts'!I158</f>
        <v>0</v>
      </c>
      <c r="I74" s="764">
        <f>'O4 Summary by Class &amp; Accounts'!J158</f>
        <v>1881.6415464627491</v>
      </c>
      <c r="J74" s="764">
        <f>'O4 Summary by Class &amp; Accounts'!K158</f>
        <v>3165.7622371662869</v>
      </c>
      <c r="K74" s="764">
        <f>'O4 Summary by Class &amp; Accounts'!L158</f>
        <v>0</v>
      </c>
      <c r="L74" s="764">
        <f>'O4 Summary by Class &amp; Accounts'!M158</f>
        <v>100.24324205689251</v>
      </c>
      <c r="M74" s="764">
        <f>'O4 Summary by Class &amp; Accounts'!N158</f>
        <v>0</v>
      </c>
      <c r="N74" s="764">
        <f>'O4 Summary by Class &amp; Accounts'!O158</f>
        <v>0</v>
      </c>
      <c r="O74" s="764">
        <f>'O4 Summary by Class &amp; Accounts'!P158</f>
        <v>0</v>
      </c>
      <c r="P74" s="764">
        <f>'O4 Summary by Class &amp; Accounts'!Q158</f>
        <v>0</v>
      </c>
      <c r="Q74" s="764">
        <f>'O4 Summary by Class &amp; Accounts'!R158</f>
        <v>0</v>
      </c>
      <c r="R74" s="764">
        <f>'O4 Summary by Class &amp; Accounts'!S158</f>
        <v>0</v>
      </c>
      <c r="S74" s="764">
        <f>'O4 Summary by Class &amp; Accounts'!T158</f>
        <v>0</v>
      </c>
      <c r="T74" s="764">
        <f>'O4 Summary by Class &amp; Accounts'!U158</f>
        <v>0</v>
      </c>
      <c r="U74" s="764">
        <f>'O4 Summary by Class &amp; Accounts'!V158</f>
        <v>0</v>
      </c>
      <c r="V74" s="764">
        <f>'O4 Summary by Class &amp; Accounts'!W158</f>
        <v>0</v>
      </c>
      <c r="W74" s="652">
        <f>'O4 Summary by Class &amp; Accounts'!X158</f>
        <v>0</v>
      </c>
    </row>
    <row r="75" spans="1:24" s="673" customFormat="1" ht="11.25" customHeight="1" x14ac:dyDescent="0.2">
      <c r="A75" s="1712" t="inlineStr">
        <is>
          <t/>
        </is>
      </c>
      <c r="B75" s="812" t="s">
        <v>1477</v>
      </c>
      <c r="C75" s="765">
        <f t="shared" si="15"/>
        <v>76237.622814579081</v>
      </c>
      <c r="D75" s="764">
        <f>'O4 Summary by Class &amp; Accounts'!E160</f>
        <v>44087.382459903005</v>
      </c>
      <c r="E75" s="764">
        <f>'O4 Summary by Class &amp; Accounts'!F160</f>
        <v>15368.72577348678</v>
      </c>
      <c r="F75" s="764">
        <f>'O4 Summary by Class &amp; Accounts'!G160</f>
        <v>10514.072014212634</v>
      </c>
      <c r="G75" s="764">
        <f>'O4 Summary by Class &amp; Accounts'!H160</f>
        <v>0</v>
      </c>
      <c r="H75" s="764">
        <f>'O4 Summary by Class &amp; Accounts'!I160</f>
        <v>0</v>
      </c>
      <c r="I75" s="764">
        <f>'O4 Summary by Class &amp; Accounts'!J160</f>
        <v>2706.0091185916995</v>
      </c>
      <c r="J75" s="764">
        <f>'O4 Summary by Class &amp; Accounts'!K160</f>
        <v>3432.7617081262756</v>
      </c>
      <c r="K75" s="764">
        <f>'O4 Summary by Class &amp; Accounts'!L160</f>
        <v>0</v>
      </c>
      <c r="L75" s="764">
        <f>'O4 Summary by Class &amp; Accounts'!M160</f>
        <v>128.67174025870165</v>
      </c>
      <c r="M75" s="764">
        <f>'O4 Summary by Class &amp; Accounts'!N160</f>
        <v>0</v>
      </c>
      <c r="N75" s="764">
        <f>'O4 Summary by Class &amp; Accounts'!O160</f>
        <v>0</v>
      </c>
      <c r="O75" s="764">
        <f>'O4 Summary by Class &amp; Accounts'!P160</f>
        <v>0</v>
      </c>
      <c r="P75" s="764">
        <f>'O4 Summary by Class &amp; Accounts'!Q160</f>
        <v>0</v>
      </c>
      <c r="Q75" s="764">
        <f>'O4 Summary by Class &amp; Accounts'!R160</f>
        <v>0</v>
      </c>
      <c r="R75" s="764">
        <f>'O4 Summary by Class &amp; Accounts'!S160</f>
        <v>0</v>
      </c>
      <c r="S75" s="764">
        <f>'O4 Summary by Class &amp; Accounts'!T160</f>
        <v>0</v>
      </c>
      <c r="T75" s="764">
        <f>'O4 Summary by Class &amp; Accounts'!U160</f>
        <v>0</v>
      </c>
      <c r="U75" s="764">
        <f>'O4 Summary by Class &amp; Accounts'!V160</f>
        <v>0</v>
      </c>
      <c r="V75" s="764">
        <f>'O4 Summary by Class &amp; Accounts'!W160</f>
        <v>0</v>
      </c>
      <c r="W75" s="652">
        <f>'O4 Summary by Class &amp; Accounts'!X160</f>
        <v>0</v>
      </c>
    </row>
    <row r="76" spans="1:24" s="673" customFormat="1" ht="12.75" x14ac:dyDescent="0.2">
      <c r="A76" s="1882">
        <v>1840</v>
      </c>
      <c r="B76" s="812" t="s">
        <v>1478</v>
      </c>
      <c r="C76" s="765">
        <f t="shared" si="15"/>
        <v>0</v>
      </c>
      <c r="D76" s="764">
        <f>'O4 Summary by Class &amp; Accounts'!E161</f>
        <v>0</v>
      </c>
      <c r="E76" s="764">
        <f>'O4 Summary by Class &amp; Accounts'!F161</f>
        <v>0</v>
      </c>
      <c r="F76" s="764">
        <f>'O4 Summary by Class &amp; Accounts'!G161</f>
        <v>0</v>
      </c>
      <c r="G76" s="764">
        <f>'O4 Summary by Class &amp; Accounts'!H161</f>
        <v>0</v>
      </c>
      <c r="H76" s="764">
        <f>'O4 Summary by Class &amp; Accounts'!I161</f>
        <v>0</v>
      </c>
      <c r="I76" s="764">
        <f>'O4 Summary by Class &amp; Accounts'!J161</f>
        <v>0</v>
      </c>
      <c r="J76" s="764">
        <f>'O4 Summary by Class &amp; Accounts'!K161</f>
        <v>0</v>
      </c>
      <c r="K76" s="764">
        <f>'O4 Summary by Class &amp; Accounts'!L161</f>
        <v>0</v>
      </c>
      <c r="L76" s="764">
        <f>'O4 Summary by Class &amp; Accounts'!M161</f>
        <v>0</v>
      </c>
      <c r="M76" s="764">
        <f>'O4 Summary by Class &amp; Accounts'!N161</f>
        <v>0</v>
      </c>
      <c r="N76" s="764">
        <f>'O4 Summary by Class &amp; Accounts'!O161</f>
        <v>0</v>
      </c>
      <c r="O76" s="764">
        <f>'O4 Summary by Class &amp; Accounts'!P161</f>
        <v>0</v>
      </c>
      <c r="P76" s="764">
        <f>'O4 Summary by Class &amp; Accounts'!Q161</f>
        <v>0</v>
      </c>
      <c r="Q76" s="764">
        <f>'O4 Summary by Class &amp; Accounts'!R161</f>
        <v>0</v>
      </c>
      <c r="R76" s="764">
        <f>'O4 Summary by Class &amp; Accounts'!S161</f>
        <v>0</v>
      </c>
      <c r="S76" s="764">
        <f>'O4 Summary by Class &amp; Accounts'!T161</f>
        <v>0</v>
      </c>
      <c r="T76" s="764">
        <f>'O4 Summary by Class &amp; Accounts'!U161</f>
        <v>0</v>
      </c>
      <c r="U76" s="764">
        <f>'O4 Summary by Class &amp; Accounts'!V161</f>
        <v>0</v>
      </c>
      <c r="V76" s="764">
        <f>'O4 Summary by Class &amp; Accounts'!W161</f>
        <v>0</v>
      </c>
      <c r="W76" s="652">
        <f>'O4 Summary by Class &amp; Accounts'!X161</f>
        <v>0</v>
      </c>
    </row>
    <row r="77" spans="1:24" s="673" customFormat="1" ht="12" customHeight="1" x14ac:dyDescent="0.2">
      <c r="A77" s="1882">
        <v>1845</v>
      </c>
      <c r="B77" s="812" t="s">
        <v>1479</v>
      </c>
      <c r="C77" s="765">
        <f t="shared" si="15"/>
        <v>21973.966404038412</v>
      </c>
      <c r="D77" s="764">
        <f>'O4 Summary by Class &amp; Accounts'!E162</f>
        <v>12374.905065626028</v>
      </c>
      <c r="E77" s="764">
        <f>'O4 Summary by Class &amp; Accounts'!F162</f>
        <v>4492.3058641548441</v>
      </c>
      <c r="F77" s="764">
        <f>'O4 Summary by Class &amp; Accounts'!G162</f>
        <v>3057.7545696956622</v>
      </c>
      <c r="G77" s="764">
        <f>'O4 Summary by Class &amp; Accounts'!H162</f>
        <v>0</v>
      </c>
      <c r="H77" s="764">
        <f>'O4 Summary by Class &amp; Accounts'!I162</f>
        <v>0</v>
      </c>
      <c r="I77" s="764">
        <f>'O4 Summary by Class &amp; Accounts'!J162</f>
        <v>495.3293281360298</v>
      </c>
      <c r="J77" s="764">
        <f>'O4 Summary by Class &amp; Accounts'!K162</f>
        <v>1517.8171521424749</v>
      </c>
      <c r="K77" s="764">
        <f>'O4 Summary by Class &amp; Accounts'!L162</f>
        <v>0</v>
      </c>
      <c r="L77" s="764">
        <f>'O4 Summary by Class &amp; Accounts'!M162</f>
        <v>35.854424283374044</v>
      </c>
      <c r="M77" s="764">
        <f>'O4 Summary by Class &amp; Accounts'!N162</f>
        <v>0</v>
      </c>
      <c r="N77" s="764">
        <f>'O4 Summary by Class &amp; Accounts'!O162</f>
        <v>0</v>
      </c>
      <c r="O77" s="764">
        <f>'O4 Summary by Class &amp; Accounts'!P162</f>
        <v>0</v>
      </c>
      <c r="P77" s="764">
        <f>'O4 Summary by Class &amp; Accounts'!Q162</f>
        <v>0</v>
      </c>
      <c r="Q77" s="764">
        <f>'O4 Summary by Class &amp; Accounts'!R162</f>
        <v>0</v>
      </c>
      <c r="R77" s="764">
        <f>'O4 Summary by Class &amp; Accounts'!S162</f>
        <v>0</v>
      </c>
      <c r="S77" s="764">
        <f>'O4 Summary by Class &amp; Accounts'!T162</f>
        <v>0</v>
      </c>
      <c r="T77" s="764">
        <f>'O4 Summary by Class &amp; Accounts'!U162</f>
        <v>0</v>
      </c>
      <c r="U77" s="764">
        <f>'O4 Summary by Class &amp; Accounts'!V162</f>
        <v>0</v>
      </c>
      <c r="V77" s="764">
        <f>'O4 Summary by Class &amp; Accounts'!W162</f>
        <v>0</v>
      </c>
      <c r="W77" s="652">
        <f>'O4 Summary by Class &amp; Accounts'!X162</f>
        <v>0</v>
      </c>
    </row>
    <row r="78" spans="1:24" s="628" customFormat="1" ht="20.25" customHeight="1" x14ac:dyDescent="0.2">
      <c r="B78" s="882" t="s">
        <v>763</v>
      </c>
      <c r="C78" s="883">
        <f t="shared" si="15"/>
        <v>494276.9251584718</v>
      </c>
      <c r="D78" s="884">
        <f>SUM(D67:D77)</f>
        <v>285419.49547085637</v>
      </c>
      <c r="E78" s="884">
        <f t="shared" ref="E78:W78" si="16">SUM(E67:E77)</f>
        <v>99719.38964199464</v>
      </c>
      <c r="F78" s="884">
        <f t="shared" si="16"/>
        <v>68200.74794856763</v>
      </c>
      <c r="G78" s="884">
        <f t="shared" si="16"/>
        <v>0</v>
      </c>
      <c r="H78" s="884">
        <f t="shared" si="16"/>
        <v>0</v>
      </c>
      <c r="I78" s="884">
        <f t="shared" si="16"/>
        <v>17188.338465272747</v>
      </c>
      <c r="J78" s="884">
        <f t="shared" si="16"/>
        <v>22916.267334906403</v>
      </c>
      <c r="K78" s="884">
        <f t="shared" si="16"/>
        <v>0</v>
      </c>
      <c r="L78" s="884">
        <f t="shared" si="16"/>
        <v>832.68629687401153</v>
      </c>
      <c r="M78" s="884">
        <f t="shared" si="16"/>
        <v>0</v>
      </c>
      <c r="N78" s="884">
        <f t="shared" si="16"/>
        <v>0</v>
      </c>
      <c r="O78" s="884">
        <f t="shared" si="16"/>
        <v>0</v>
      </c>
      <c r="P78" s="884">
        <f t="shared" si="16"/>
        <v>0</v>
      </c>
      <c r="Q78" s="884">
        <f t="shared" si="16"/>
        <v>0</v>
      </c>
      <c r="R78" s="884">
        <f t="shared" si="16"/>
        <v>0</v>
      </c>
      <c r="S78" s="884">
        <f t="shared" si="16"/>
        <v>0</v>
      </c>
      <c r="T78" s="884">
        <f t="shared" si="16"/>
        <v>0</v>
      </c>
      <c r="U78" s="884">
        <f t="shared" si="16"/>
        <v>0</v>
      </c>
      <c r="V78" s="884">
        <f t="shared" si="16"/>
        <v>0</v>
      </c>
      <c r="W78" s="885">
        <f t="shared" si="16"/>
        <v>0</v>
      </c>
    </row>
    <row r="79" spans="1:24" s="673" customFormat="1" ht="12.75" x14ac:dyDescent="0.2">
      <c r="C79" s="779"/>
      <c r="D79" s="777"/>
      <c r="E79" s="777"/>
      <c r="F79" s="777"/>
      <c r="G79" s="777"/>
      <c r="H79" s="777"/>
      <c r="I79" s="777"/>
      <c r="J79" s="777"/>
      <c r="K79" s="777"/>
      <c r="L79" s="777"/>
      <c r="M79" s="777"/>
      <c r="N79" s="777"/>
      <c r="O79" s="777"/>
      <c r="P79" s="777"/>
      <c r="Q79" s="777"/>
      <c r="R79" s="777"/>
      <c r="S79" s="777"/>
      <c r="T79" s="777"/>
      <c r="U79" s="777"/>
      <c r="V79" s="777"/>
      <c r="W79" s="780"/>
    </row>
    <row r="80" spans="1:24" s="651" customFormat="1" ht="12.75" x14ac:dyDescent="0.2">
      <c r="B80" s="894" t="s">
        <v>718</v>
      </c>
      <c r="C80" s="765"/>
      <c r="D80" s="764"/>
      <c r="E80" s="764"/>
      <c r="F80" s="764"/>
      <c r="G80" s="764"/>
      <c r="H80" s="764"/>
      <c r="I80" s="764"/>
      <c r="J80" s="764"/>
      <c r="K80" s="764"/>
      <c r="L80" s="764"/>
      <c r="M80" s="764"/>
      <c r="N80" s="764"/>
      <c r="O80" s="764"/>
      <c r="P80" s="764"/>
      <c r="Q80" s="764"/>
      <c r="R80" s="764"/>
      <c r="S80" s="764"/>
      <c r="T80" s="764"/>
      <c r="U80" s="764"/>
      <c r="V80" s="764"/>
      <c r="W80" s="652"/>
      <c r="X80" s="764"/>
    </row>
    <row r="81" spans="1:24" s="673" customFormat="1" ht="12.75" x14ac:dyDescent="0.2">
      <c r="B81" s="776" t="s">
        <v>288</v>
      </c>
      <c r="C81" s="765">
        <f>SUM(D81:W81)</f>
        <v>43939.33507550435</v>
      </c>
      <c r="D81" s="764">
        <f>'O4 Summary by Class &amp; Accounts'!E131</f>
        <v>26432.884285580854</v>
      </c>
      <c r="E81" s="764">
        <f>'O4 Summary by Class &amp; Accounts'!F131</f>
        <v>8534.5336503504732</v>
      </c>
      <c r="F81" s="764">
        <f>'O4 Summary by Class &amp; Accounts'!G131</f>
        <v>6008.2675295542194</v>
      </c>
      <c r="G81" s="764">
        <f>'O4 Summary by Class &amp; Accounts'!H131</f>
        <v>0</v>
      </c>
      <c r="H81" s="764">
        <f>'O4 Summary by Class &amp; Accounts'!I131</f>
        <v>0</v>
      </c>
      <c r="I81" s="764">
        <f>'O4 Summary by Class &amp; Accounts'!J131</f>
        <v>1217.0675464655189</v>
      </c>
      <c r="J81" s="764">
        <f>'O4 Summary by Class &amp; Accounts'!K131</f>
        <v>1681.2838846406842</v>
      </c>
      <c r="K81" s="764">
        <f>'O4 Summary by Class &amp; Accounts'!L131</f>
        <v>0</v>
      </c>
      <c r="L81" s="764">
        <f>'O4 Summary by Class &amp; Accounts'!M131</f>
        <v>65.298178912600449</v>
      </c>
      <c r="M81" s="764">
        <f>'O4 Summary by Class &amp; Accounts'!N131</f>
        <v>0</v>
      </c>
      <c r="N81" s="764">
        <f>'O4 Summary by Class &amp; Accounts'!O131</f>
        <v>0</v>
      </c>
      <c r="O81" s="764">
        <f>'O4 Summary by Class &amp; Accounts'!P131</f>
        <v>0</v>
      </c>
      <c r="P81" s="764">
        <f>'O4 Summary by Class &amp; Accounts'!Q131</f>
        <v>0</v>
      </c>
      <c r="Q81" s="764">
        <f>'O4 Summary by Class &amp; Accounts'!R131</f>
        <v>0</v>
      </c>
      <c r="R81" s="764">
        <f>'O4 Summary by Class &amp; Accounts'!S131</f>
        <v>0</v>
      </c>
      <c r="S81" s="764">
        <f>'O4 Summary by Class &amp; Accounts'!T131</f>
        <v>0</v>
      </c>
      <c r="T81" s="764">
        <f>'O4 Summary by Class &amp; Accounts'!U131</f>
        <v>0</v>
      </c>
      <c r="U81" s="764">
        <f>'O4 Summary by Class &amp; Accounts'!V131</f>
        <v>0</v>
      </c>
      <c r="V81" s="764">
        <f>'O4 Summary by Class &amp; Accounts'!W131</f>
        <v>0</v>
      </c>
      <c r="W81" s="652">
        <f>'O4 Summary by Class &amp; Accounts'!X131</f>
        <v>0</v>
      </c>
      <c r="X81" s="777"/>
    </row>
    <row r="82" spans="1:24" s="673" customFormat="1" ht="12.75" x14ac:dyDescent="0.2">
      <c r="B82" s="778" t="s">
        <v>289</v>
      </c>
      <c r="C82" s="765">
        <f>SUM(D82:W82)</f>
        <v>51313.470603710091</v>
      </c>
      <c r="D82" s="764">
        <f>'O4 Summary by Class &amp; Accounts'!E132</f>
        <v>30868.993088508967</v>
      </c>
      <c r="E82" s="764">
        <f>'O4 Summary by Class &amp; Accounts'!F132</f>
        <v>9966.8449882341956</v>
      </c>
      <c r="F82" s="764">
        <f>'O4 Summary by Class &amp; Accounts'!G132</f>
        <v>7016.607300206565</v>
      </c>
      <c r="G82" s="764">
        <f>'O4 Summary by Class &amp; Accounts'!H132</f>
        <v>0</v>
      </c>
      <c r="H82" s="764">
        <f>'O4 Summary by Class &amp; Accounts'!I132</f>
        <v>0</v>
      </c>
      <c r="I82" s="764">
        <f>'O4 Summary by Class &amp; Accounts'!J132</f>
        <v>1421.3223677821236</v>
      </c>
      <c r="J82" s="764">
        <f>'O4 Summary by Class &amp; Accounts'!K132</f>
        <v>1963.4459884919181</v>
      </c>
      <c r="K82" s="764">
        <f>'O4 Summary by Class &amp; Accounts'!L132</f>
        <v>0</v>
      </c>
      <c r="L82" s="764">
        <f>'O4 Summary by Class &amp; Accounts'!M132</f>
        <v>76.25687048631481</v>
      </c>
      <c r="M82" s="764">
        <f>'O4 Summary by Class &amp; Accounts'!N132</f>
        <v>0</v>
      </c>
      <c r="N82" s="764">
        <f>'O4 Summary by Class &amp; Accounts'!O132</f>
        <v>0</v>
      </c>
      <c r="O82" s="764">
        <f>'O4 Summary by Class &amp; Accounts'!P132</f>
        <v>0</v>
      </c>
      <c r="P82" s="764">
        <f>'O4 Summary by Class &amp; Accounts'!Q132</f>
        <v>0</v>
      </c>
      <c r="Q82" s="764">
        <f>'O4 Summary by Class &amp; Accounts'!R132</f>
        <v>0</v>
      </c>
      <c r="R82" s="764">
        <f>'O4 Summary by Class &amp; Accounts'!S132</f>
        <v>0</v>
      </c>
      <c r="S82" s="764">
        <f>'O4 Summary by Class &amp; Accounts'!T132</f>
        <v>0</v>
      </c>
      <c r="T82" s="764">
        <f>'O4 Summary by Class &amp; Accounts'!U132</f>
        <v>0</v>
      </c>
      <c r="U82" s="764">
        <f>'O4 Summary by Class &amp; Accounts'!V132</f>
        <v>0</v>
      </c>
      <c r="V82" s="764">
        <f>'O4 Summary by Class &amp; Accounts'!W132</f>
        <v>0</v>
      </c>
      <c r="W82" s="652">
        <f>'O4 Summary by Class &amp; Accounts'!X132</f>
        <v>0</v>
      </c>
    </row>
    <row r="83" spans="1:24" s="673" customFormat="1" ht="12.75" x14ac:dyDescent="0.2">
      <c r="B83" s="778" t="s">
        <v>290</v>
      </c>
      <c r="C83" s="765">
        <f>SUM(D83:W83)</f>
        <v>164598.35776422138</v>
      </c>
      <c r="D83" s="764">
        <f>'O4 Summary by Class &amp; Accounts'!E149</f>
        <v>99018.552212999377</v>
      </c>
      <c r="E83" s="764">
        <f>'O4 Summary by Class &amp; Accounts'!F149</f>
        <v>31970.675494229676</v>
      </c>
      <c r="F83" s="764">
        <f>'O4 Summary by Class &amp; Accounts'!G149</f>
        <v>22507.190121865278</v>
      </c>
      <c r="G83" s="764">
        <f>'O4 Summary by Class &amp; Accounts'!H149</f>
        <v>0</v>
      </c>
      <c r="H83" s="764">
        <f>'O4 Summary by Class &amp; Accounts'!I149</f>
        <v>0</v>
      </c>
      <c r="I83" s="764">
        <f>'O4 Summary by Class &amp; Accounts'!J149</f>
        <v>4559.1795845821689</v>
      </c>
      <c r="J83" s="764">
        <f>'O4 Summary by Class &amp; Accounts'!K149</f>
        <v>6298.150981842794</v>
      </c>
      <c r="K83" s="764">
        <f>'O4 Summary by Class &amp; Accounts'!L149</f>
        <v>0</v>
      </c>
      <c r="L83" s="764">
        <f>'O4 Summary by Class &amp; Accounts'!M149</f>
        <v>244.60936870208147</v>
      </c>
      <c r="M83" s="764">
        <f>'O4 Summary by Class &amp; Accounts'!N149</f>
        <v>0</v>
      </c>
      <c r="N83" s="764">
        <f>'O4 Summary by Class &amp; Accounts'!O149</f>
        <v>0</v>
      </c>
      <c r="O83" s="764">
        <f>'O4 Summary by Class &amp; Accounts'!P149</f>
        <v>0</v>
      </c>
      <c r="P83" s="764">
        <f>'O4 Summary by Class &amp; Accounts'!Q149</f>
        <v>0</v>
      </c>
      <c r="Q83" s="764">
        <f>'O4 Summary by Class &amp; Accounts'!R149</f>
        <v>0</v>
      </c>
      <c r="R83" s="764">
        <f>'O4 Summary by Class &amp; Accounts'!S149</f>
        <v>0</v>
      </c>
      <c r="S83" s="764">
        <f>'O4 Summary by Class &amp; Accounts'!T149</f>
        <v>0</v>
      </c>
      <c r="T83" s="764">
        <f>'O4 Summary by Class &amp; Accounts'!U149</f>
        <v>0</v>
      </c>
      <c r="U83" s="764">
        <f>'O4 Summary by Class &amp; Accounts'!V149</f>
        <v>0</v>
      </c>
      <c r="V83" s="764">
        <f>'O4 Summary by Class &amp; Accounts'!W149</f>
        <v>0</v>
      </c>
      <c r="W83" s="652">
        <f>'O4 Summary by Class &amp; Accounts'!X149</f>
        <v>0</v>
      </c>
    </row>
    <row r="84" spans="1:24" s="673" customFormat="1" ht="12.75" x14ac:dyDescent="0.2">
      <c r="B84" s="778" t="s">
        <v>291</v>
      </c>
      <c r="C84" s="765">
        <f>SUM(D84:W84)</f>
        <v>29411.053299246105</v>
      </c>
      <c r="D84" s="764">
        <f>'O4 Summary by Class &amp; Accounts'!E153</f>
        <v>17693.007125395146</v>
      </c>
      <c r="E84" s="764">
        <f>'O4 Summary by Class &amp; Accounts'!F153</f>
        <v>5712.6404767695731</v>
      </c>
      <c r="F84" s="764">
        <f>'O4 Summary by Class &amp; Accounts'!G153</f>
        <v>4021.6693366933141</v>
      </c>
      <c r="G84" s="764">
        <f>'O4 Summary by Class &amp; Accounts'!H153</f>
        <v>0</v>
      </c>
      <c r="H84" s="764">
        <f>'O4 Summary by Class &amp; Accounts'!I153</f>
        <v>0</v>
      </c>
      <c r="I84" s="764">
        <f>'O4 Summary by Class &amp; Accounts'!J153</f>
        <v>814.65134637040683</v>
      </c>
      <c r="J84" s="764">
        <f>'O4 Summary by Class &amp; Accounts'!K153</f>
        <v>1125.3772925184194</v>
      </c>
      <c r="K84" s="764">
        <f>'O4 Summary by Class &amp; Accounts'!L153</f>
        <v>0</v>
      </c>
      <c r="L84" s="764">
        <f>'O4 Summary by Class &amp; Accounts'!M153</f>
        <v>43.707721499246098</v>
      </c>
      <c r="M84" s="764">
        <f>'O4 Summary by Class &amp; Accounts'!N153</f>
        <v>0</v>
      </c>
      <c r="N84" s="764">
        <f>'O4 Summary by Class &amp; Accounts'!O153</f>
        <v>0</v>
      </c>
      <c r="O84" s="764">
        <f>'O4 Summary by Class &amp; Accounts'!P153</f>
        <v>0</v>
      </c>
      <c r="P84" s="764">
        <f>'O4 Summary by Class &amp; Accounts'!Q153</f>
        <v>0</v>
      </c>
      <c r="Q84" s="764">
        <f>'O4 Summary by Class &amp; Accounts'!R153</f>
        <v>0</v>
      </c>
      <c r="R84" s="764">
        <f>'O4 Summary by Class &amp; Accounts'!S153</f>
        <v>0</v>
      </c>
      <c r="S84" s="764">
        <f>'O4 Summary by Class &amp; Accounts'!T153</f>
        <v>0</v>
      </c>
      <c r="T84" s="764">
        <f>'O4 Summary by Class &amp; Accounts'!U153</f>
        <v>0</v>
      </c>
      <c r="U84" s="764">
        <f>'O4 Summary by Class &amp; Accounts'!V153</f>
        <v>0</v>
      </c>
      <c r="V84" s="764">
        <f>'O4 Summary by Class &amp; Accounts'!W153</f>
        <v>0</v>
      </c>
      <c r="W84" s="652">
        <f>'O4 Summary by Class &amp; Accounts'!X153</f>
        <v>0</v>
      </c>
    </row>
    <row r="85" spans="1:24" s="628" customFormat="1" ht="20.25" customHeight="1" x14ac:dyDescent="0.2">
      <c r="B85" s="881" t="s">
        <v>682</v>
      </c>
      <c r="C85" s="883">
        <f>SUM(D85:W85)</f>
        <v>289262.21674268192</v>
      </c>
      <c r="D85" s="884">
        <f>SUM(D81:D84)</f>
        <v>174013.43671248434</v>
      </c>
      <c r="E85" s="884">
        <f t="shared" ref="E85:W85" si="17">SUM(E81:E84)</f>
        <v>56184.694609583916</v>
      </c>
      <c r="F85" s="884">
        <f t="shared" si="17"/>
        <v>39553.734288319378</v>
      </c>
      <c r="G85" s="884">
        <f t="shared" si="17"/>
        <v>0</v>
      </c>
      <c r="H85" s="884">
        <f t="shared" si="17"/>
        <v>0</v>
      </c>
      <c r="I85" s="884">
        <f t="shared" si="17"/>
        <v>8012.2208452002178</v>
      </c>
      <c r="J85" s="884">
        <f t="shared" si="17"/>
        <v>11068.258147493816</v>
      </c>
      <c r="K85" s="884">
        <f t="shared" si="17"/>
        <v>0</v>
      </c>
      <c r="L85" s="884">
        <f t="shared" si="17"/>
        <v>429.8721396002428</v>
      </c>
      <c r="M85" s="884">
        <f t="shared" si="17"/>
        <v>0</v>
      </c>
      <c r="N85" s="884">
        <f t="shared" si="17"/>
        <v>0</v>
      </c>
      <c r="O85" s="884">
        <f t="shared" si="17"/>
        <v>0</v>
      </c>
      <c r="P85" s="884">
        <f t="shared" si="17"/>
        <v>0</v>
      </c>
      <c r="Q85" s="884">
        <f t="shared" si="17"/>
        <v>0</v>
      </c>
      <c r="R85" s="884">
        <f t="shared" si="17"/>
        <v>0</v>
      </c>
      <c r="S85" s="884">
        <f t="shared" si="17"/>
        <v>0</v>
      </c>
      <c r="T85" s="884">
        <f t="shared" si="17"/>
        <v>0</v>
      </c>
      <c r="U85" s="884">
        <f t="shared" si="17"/>
        <v>0</v>
      </c>
      <c r="V85" s="884">
        <f t="shared" si="17"/>
        <v>0</v>
      </c>
      <c r="W85" s="885">
        <f t="shared" si="17"/>
        <v>0</v>
      </c>
    </row>
    <row r="86" spans="1:24" s="673" customFormat="1" ht="12.75" x14ac:dyDescent="0.2">
      <c r="B86" s="631"/>
      <c r="C86" s="779"/>
      <c r="D86" s="777"/>
      <c r="E86" s="777"/>
      <c r="F86" s="777"/>
      <c r="G86" s="777"/>
      <c r="H86" s="777"/>
      <c r="I86" s="777"/>
      <c r="J86" s="777"/>
      <c r="K86" s="777"/>
      <c r="L86" s="777"/>
      <c r="M86" s="777"/>
      <c r="N86" s="777"/>
      <c r="O86" s="777"/>
      <c r="P86" s="777"/>
      <c r="Q86" s="777"/>
      <c r="R86" s="777"/>
      <c r="S86" s="777"/>
      <c r="T86" s="777"/>
      <c r="U86" s="777"/>
      <c r="V86" s="777"/>
      <c r="W86" s="780"/>
    </row>
    <row r="87" spans="1:24" s="777" customFormat="1" ht="12.75" x14ac:dyDescent="0.2">
      <c r="B87" s="767" t="s">
        <v>724</v>
      </c>
      <c r="C87" s="765">
        <f>SUM(D87:W87)</f>
        <v>17132956.484745178</v>
      </c>
      <c r="D87" s="764">
        <f>D43</f>
        <v>10304016.78972609</v>
      </c>
      <c r="E87" s="764">
        <f t="shared" ref="E87:W87" si="18">E43</f>
        <v>3379235.8404564448</v>
      </c>
      <c r="F87" s="764">
        <f t="shared" si="18"/>
        <v>2330315.5118257999</v>
      </c>
      <c r="G87" s="764">
        <f t="shared" si="18"/>
        <v>0</v>
      </c>
      <c r="H87" s="764">
        <f t="shared" si="18"/>
        <v>0</v>
      </c>
      <c r="I87" s="764">
        <f t="shared" si="18"/>
        <v>947391.91574888059</v>
      </c>
      <c r="J87" s="764">
        <f t="shared" si="18"/>
        <v>141610.62501204322</v>
      </c>
      <c r="K87" s="764">
        <f t="shared" si="18"/>
        <v>0</v>
      </c>
      <c r="L87" s="764">
        <f t="shared" si="18"/>
        <v>30385.801975920531</v>
      </c>
      <c r="M87" s="764">
        <f t="shared" si="18"/>
        <v>0</v>
      </c>
      <c r="N87" s="764">
        <f t="shared" si="18"/>
        <v>0</v>
      </c>
      <c r="O87" s="764">
        <f t="shared" si="18"/>
        <v>0</v>
      </c>
      <c r="P87" s="764">
        <f t="shared" si="18"/>
        <v>0</v>
      </c>
      <c r="Q87" s="764">
        <f t="shared" si="18"/>
        <v>0</v>
      </c>
      <c r="R87" s="764">
        <f t="shared" si="18"/>
        <v>0</v>
      </c>
      <c r="S87" s="764">
        <f t="shared" si="18"/>
        <v>0</v>
      </c>
      <c r="T87" s="764">
        <f t="shared" si="18"/>
        <v>0</v>
      </c>
      <c r="U87" s="764">
        <f t="shared" si="18"/>
        <v>0</v>
      </c>
      <c r="V87" s="764">
        <f t="shared" si="18"/>
        <v>0</v>
      </c>
      <c r="W87" s="652">
        <f t="shared" si="18"/>
        <v>0</v>
      </c>
      <c r="X87" s="781"/>
    </row>
    <row r="88" spans="1:24" s="786" customFormat="1" ht="12.75" x14ac:dyDescent="0.2">
      <c r="B88" s="782"/>
      <c r="C88" s="768"/>
      <c r="D88" s="783"/>
      <c r="E88" s="783"/>
      <c r="F88" s="783"/>
      <c r="G88" s="783"/>
      <c r="H88" s="783"/>
      <c r="I88" s="783"/>
      <c r="J88" s="783"/>
      <c r="K88" s="783"/>
      <c r="L88" s="783"/>
      <c r="M88" s="783"/>
      <c r="N88" s="783"/>
      <c r="O88" s="783"/>
      <c r="P88" s="783"/>
      <c r="Q88" s="783"/>
      <c r="R88" s="783"/>
      <c r="S88" s="783"/>
      <c r="T88" s="783"/>
      <c r="U88" s="783"/>
      <c r="V88" s="783"/>
      <c r="W88" s="784"/>
      <c r="X88" s="785"/>
    </row>
    <row r="89" spans="1:24" s="777" customFormat="1" ht="12.75" x14ac:dyDescent="0.2">
      <c r="B89" s="787" t="s">
        <v>717</v>
      </c>
      <c r="C89" s="788">
        <f>SUM(D89:W89)</f>
        <v>57260442.482000008</v>
      </c>
      <c r="D89" s="789">
        <f>'O6 Source Data for E2'!D88+'O6 Source Data for E2'!Y88</f>
        <v>32472068.803247619</v>
      </c>
      <c r="E89" s="789">
        <f>'O6 Source Data for E2'!E88+'O6 Source Data for E2'!Z88</f>
        <v>11839982.307217415</v>
      </c>
      <c r="F89" s="789">
        <f>'O6 Source Data for E2'!F88+'O6 Source Data for E2'!AA88</f>
        <v>9056620.9833538886</v>
      </c>
      <c r="G89" s="789">
        <f>'O6 Source Data for E2'!G88+'O6 Source Data for E2'!AB88</f>
        <v>0</v>
      </c>
      <c r="H89" s="789">
        <f>'O6 Source Data for E2'!H88+'O6 Source Data for E2'!AC88</f>
        <v>0</v>
      </c>
      <c r="I89" s="789">
        <f>'O6 Source Data for E2'!I88+'O6 Source Data for E2'!AD88</f>
        <v>1854294.7878834298</v>
      </c>
      <c r="J89" s="789">
        <f>'O6 Source Data for E2'!J88+'O6 Source Data for E2'!AE88</f>
        <v>1958042.0408736097</v>
      </c>
      <c r="K89" s="789">
        <f>'O6 Source Data for E2'!K88+'O6 Source Data for E2'!AF88</f>
        <v>0</v>
      </c>
      <c r="L89" s="789">
        <f>'O6 Source Data for E2'!L88+'O6 Source Data for E2'!AG88</f>
        <v>79433.559424043371</v>
      </c>
      <c r="M89" s="789">
        <f>'O6 Source Data for E2'!M88+'O6 Source Data for E2'!AH88</f>
        <v>0</v>
      </c>
      <c r="N89" s="789">
        <f>'O6 Source Data for E2'!N88+'O6 Source Data for E2'!AI88</f>
        <v>0</v>
      </c>
      <c r="O89" s="789">
        <f>'O6 Source Data for E2'!O88+'O6 Source Data for E2'!AJ88</f>
        <v>0</v>
      </c>
      <c r="P89" s="789">
        <f>'O6 Source Data for E2'!P88+'O6 Source Data for E2'!AK88</f>
        <v>0</v>
      </c>
      <c r="Q89" s="789">
        <f>'O6 Source Data for E2'!Q88+'O6 Source Data for E2'!AL88</f>
        <v>0</v>
      </c>
      <c r="R89" s="789">
        <f>'O6 Source Data for E2'!R88+'O6 Source Data for E2'!AM88</f>
        <v>0</v>
      </c>
      <c r="S89" s="789">
        <f>'O6 Source Data for E2'!S88+'O6 Source Data for E2'!AN88</f>
        <v>0</v>
      </c>
      <c r="T89" s="789">
        <f>'O6 Source Data for E2'!T88+'O6 Source Data for E2'!AO88</f>
        <v>0</v>
      </c>
      <c r="U89" s="789">
        <f>'O6 Source Data for E2'!U88+'O6 Source Data for E2'!AP88</f>
        <v>0</v>
      </c>
      <c r="V89" s="789">
        <f>'O6 Source Data for E2'!V88+'O6 Source Data for E2'!AQ88</f>
        <v>0</v>
      </c>
      <c r="W89" s="790">
        <f>'O6 Source Data for E2'!W88+'O6 Source Data for E2'!AR88</f>
        <v>0</v>
      </c>
    </row>
    <row r="90" spans="1:24" s="673" customFormat="1" ht="12.75" x14ac:dyDescent="0.2">
      <c r="C90" s="814"/>
    </row>
    <row r="91" spans="1:24" s="673" customFormat="1" ht="12.75" x14ac:dyDescent="0.2">
      <c r="C91" s="814"/>
    </row>
    <row r="92" spans="1:24" s="1803" customFormat="1" ht="12.75" x14ac:dyDescent="0.2">
      <c r="C92" s="1804"/>
    </row>
    <row r="93" spans="1:24" s="312" customFormat="1" ht="38.25" x14ac:dyDescent="0.2">
      <c r="A93" s="673"/>
      <c r="B93" s="1895" t="s">
        <v>808</v>
      </c>
      <c r="C93" s="1884" t="str">
        <f>C12</f>
        <v xml:space="preserve">Total </v>
      </c>
      <c r="D93" s="1884" t="str">
        <f t="shared" ref="D93:W93" si="19">D12</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D99" si="20">SUMIF($A$67:$A$77,$B94,C$67:C$77)</f>
        <v>62595.83299562399</v>
      </c>
      <c r="D94" s="1883">
        <f t="shared" si="20"/>
        <v>36550.314475404579</v>
      </c>
      <c r="E94" s="1883">
        <f t="shared" ref="E94:W99" si="21">SUMIF($A$67:$A$77,$B94,E$67:E$77)</f>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si="20"/>
        <v>34425.545254502249</v>
      </c>
      <c r="E95" s="1883">
        <f t="shared" ref="E95:R95" si="22">SUMIF($A$67:$A$77,$B95,E$67:E$77)</f>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0"/>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3" s="312" customFormat="1" ht="12.75" x14ac:dyDescent="0.2">
      <c r="A97" s="673"/>
      <c r="B97" s="255">
        <v>1845</v>
      </c>
      <c r="C97" s="1883">
        <f t="shared" si="20"/>
        <v>21973.966404038412</v>
      </c>
      <c r="D97" s="1883">
        <f t="shared" si="20"/>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3" s="312" customFormat="1" ht="12.75" x14ac:dyDescent="0.2">
      <c r="A98" s="673"/>
      <c r="B98" s="673" t="s">
        <v>504</v>
      </c>
      <c r="C98" s="1883">
        <f t="shared" si="20"/>
        <v>339181.54243589949</v>
      </c>
      <c r="D98" s="1883">
        <f t="shared" si="20"/>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3" s="312" customFormat="1" ht="12.75" x14ac:dyDescent="0.2">
      <c r="A99" s="673"/>
      <c r="B99" s="673" t="s">
        <v>505</v>
      </c>
      <c r="C99" s="1883">
        <f t="shared" si="20"/>
        <v>10492.32</v>
      </c>
      <c r="D99" s="1883">
        <f t="shared" si="20"/>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3"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3" x14ac:dyDescent="0.2">
      <c r="C101" s="539"/>
    </row>
    <row r="102" spans="1:23" x14ac:dyDescent="0.2">
      <c r="C102" s="539"/>
    </row>
    <row r="103" spans="1:23" x14ac:dyDescent="0.2">
      <c r="C103" s="539"/>
    </row>
    <row r="104" spans="1:23" x14ac:dyDescent="0.2">
      <c r="C104" s="539"/>
    </row>
    <row r="105" spans="1:23" x14ac:dyDescent="0.2">
      <c r="C105" s="539"/>
    </row>
    <row r="106" spans="1:23" x14ac:dyDescent="0.2">
      <c r="C106" s="539"/>
    </row>
    <row r="107" spans="1:23" x14ac:dyDescent="0.2">
      <c r="C107" s="539"/>
    </row>
    <row r="108" spans="1:23" x14ac:dyDescent="0.2">
      <c r="C108" s="539"/>
    </row>
    <row r="109" spans="1:23" x14ac:dyDescent="0.2">
      <c r="C109" s="539"/>
    </row>
  </sheetData>
  <sheetProtection algorithmName="SHA-512" hashValue="4cfBe9up/jc70Inmchu3tjlt5DGwsJDu9Q/wtsHhrYeXGb+38LUhdC3mAHQRwm3lOGjc4bfmF58OdGbuJiarkA==" saltValue="IPcrISh7wXUV4XxYfpJEDA=="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indexed="9"/>
  </sheetPr>
  <dimension ref="A1:Y112"/>
  <sheetViews>
    <sheetView workbookViewId="0">
      <selection activeCell="F2" sqref="F2"/>
    </sheetView>
  </sheetViews>
  <sheetFormatPr defaultRowHeight="11.25" x14ac:dyDescent="0.2"/>
  <cols>
    <col min="1" max="1" width="3.140625" style="13" customWidth="1"/>
    <col min="2" max="2" width="60.7109375" style="13" customWidth="1"/>
    <col min="3"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5" ht="107.25" customHeight="1" x14ac:dyDescent="0.2">
      <c r="A1" s="2392"/>
      <c r="B1" s="2392"/>
      <c r="C1" s="2392"/>
      <c r="D1" s="2392"/>
      <c r="E1" s="2392"/>
      <c r="F1" s="2392"/>
    </row>
    <row r="2" spans="1:25" ht="18.75" customHeight="1" x14ac:dyDescent="0.3">
      <c r="A2" s="2435"/>
      <c r="B2" s="2435"/>
      <c r="C2" s="2435"/>
      <c r="D2" s="2435"/>
      <c r="E2" s="2435"/>
    </row>
    <row r="3" spans="1:25" ht="18.75" customHeight="1" x14ac:dyDescent="0.25">
      <c r="A3" s="2436"/>
      <c r="B3" s="2436"/>
      <c r="C3" s="2436"/>
      <c r="D3" s="2436"/>
      <c r="E3" s="2436"/>
      <c r="G3" s="14"/>
    </row>
    <row r="4" spans="1:25" ht="18" x14ac:dyDescent="0.25">
      <c r="A4" s="2437"/>
      <c r="B4" s="2437"/>
      <c r="C4" s="2437"/>
      <c r="D4" s="2437"/>
      <c r="E4" s="2437"/>
    </row>
    <row r="5" spans="1:25" ht="21" customHeight="1" x14ac:dyDescent="0.3">
      <c r="A5" s="323" t="str">
        <f>"Sheet O3.4 Secondary Cost Pool Worksheet  - "&amp;  'I2 LDC class'!$C$17</f>
        <v>Sheet O3.4 Secondary Cost Pool Worksheet  - Settlement Proposal</v>
      </c>
      <c r="B5" s="324"/>
      <c r="C5" s="548"/>
      <c r="D5" s="548"/>
      <c r="E5" s="325"/>
    </row>
    <row r="6" spans="1:25" ht="6" customHeight="1" x14ac:dyDescent="0.2">
      <c r="A6" s="16"/>
      <c r="B6" s="16"/>
      <c r="C6" s="549"/>
      <c r="D6" s="549"/>
      <c r="E6" s="16"/>
      <c r="F6" s="16"/>
      <c r="G6" s="16"/>
      <c r="H6" s="16"/>
      <c r="I6" s="16"/>
      <c r="J6" s="16"/>
      <c r="K6" s="16"/>
      <c r="L6" s="16"/>
      <c r="M6" s="16"/>
      <c r="N6" s="16"/>
      <c r="O6" s="16"/>
    </row>
    <row r="7" spans="1:25" ht="14.25" customHeight="1" x14ac:dyDescent="0.2">
      <c r="A7" s="754"/>
      <c r="B7" s="754"/>
      <c r="C7" s="614"/>
      <c r="D7" s="614"/>
      <c r="E7" s="614"/>
      <c r="F7" s="614"/>
      <c r="G7" s="614"/>
      <c r="H7" s="614"/>
      <c r="I7" s="614"/>
      <c r="J7" s="614"/>
      <c r="K7" s="614"/>
      <c r="L7" s="614"/>
      <c r="M7" s="614"/>
      <c r="N7" s="614"/>
      <c r="O7" s="614"/>
      <c r="P7" s="614"/>
      <c r="Q7" s="614"/>
      <c r="R7" s="614"/>
      <c r="S7" s="614"/>
      <c r="T7" s="614"/>
      <c r="U7" s="614"/>
      <c r="V7" s="614"/>
      <c r="W7" s="614"/>
      <c r="X7" s="614"/>
    </row>
    <row r="8" spans="1:25" ht="12.75" x14ac:dyDescent="0.2">
      <c r="A8" s="2529" t="s">
        <v>362</v>
      </c>
      <c r="B8" s="2529"/>
      <c r="C8" s="312"/>
    </row>
    <row r="9" spans="1:25" x14ac:dyDescent="0.2">
      <c r="A9" s="2529"/>
      <c r="B9" s="2529"/>
    </row>
    <row r="10" spans="1:25" s="847" customFormat="1" ht="12.75" x14ac:dyDescent="0.2">
      <c r="A10" s="643"/>
      <c r="B10" s="844"/>
      <c r="C10" s="844"/>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845"/>
      <c r="Y10" s="846"/>
    </row>
    <row r="11" spans="1:25" s="631" customFormat="1" ht="47.25" customHeight="1" x14ac:dyDescent="0.2">
      <c r="A11" s="800"/>
      <c r="B11" s="824" t="s">
        <v>637</v>
      </c>
      <c r="C11" s="630" t="s">
        <v>682</v>
      </c>
      <c r="D11" s="629" t="str">
        <f>IF('I2 LDC class'!$D$20="",'I2 LDC class'!$C$20,'I2 LDC class'!$D$20)</f>
        <v>Residential</v>
      </c>
      <c r="E11" s="629" t="str">
        <f>IF('I2 LDC class'!$D$21="",'I2 LDC class'!$C$21,'I2 LDC class'!$D$21)</f>
        <v>GS &lt;50</v>
      </c>
      <c r="F11" s="629" t="str">
        <f>IF('I2 LDC class'!$D$22="",'I2 LDC class'!$C$22,'I2 LDC class'!$D$22)</f>
        <v>GS &gt;50kW</v>
      </c>
      <c r="G11" s="629" t="str">
        <f>IF('I2 LDC class'!$D$23="",'I2 LDC class'!$C$23,'I2 LDC class'!$D$23)</f>
        <v>GS&gt; 50-TOU</v>
      </c>
      <c r="H11" s="629" t="str">
        <f>IF('I2 LDC class'!$D$24="",'I2 LDC class'!$C$24,'I2 LDC class'!$D$24)</f>
        <v>GS &gt;50-Intermediate</v>
      </c>
      <c r="I11" s="629" t="str">
        <f>IF('I2 LDC class'!$D$25="",'I2 LDC class'!$C$25,'I2 LDC class'!$D$25)</f>
        <v>Large User</v>
      </c>
      <c r="J11" s="629" t="str">
        <f>IF('I2 LDC class'!$D$26="",'I2 LDC class'!$C$26,'I2 LDC class'!$D$26)</f>
        <v>Street Light</v>
      </c>
      <c r="K11" s="629" t="str">
        <f>IF('I2 LDC class'!$D$27="",'I2 LDC class'!$C$27,'I2 LDC class'!$D$27)</f>
        <v>Sentinel</v>
      </c>
      <c r="L11" s="629" t="str">
        <f>IF('I2 LDC class'!$D$28="",'I2 LDC class'!$C$28,'I2 LDC class'!$D$28)</f>
        <v>Unmetered Scattered Load</v>
      </c>
      <c r="M11" s="629" t="str">
        <f>IF('I2 LDC class'!$D$29="",'I2 LDC class'!$C$29,'I2 LDC class'!$D$29)</f>
        <v>Embedded Distributor</v>
      </c>
      <c r="N11" s="629" t="str">
        <f>IF('I2 LDC class'!$D$30="",'I2 LDC class'!$C$30,'I2 LDC class'!$D$30)</f>
        <v>Back-up/Standby Power</v>
      </c>
      <c r="O11" s="629" t="str">
        <f>IF('I2 LDC class'!$D$31="",'I2 LDC class'!$C$31,'I2 LDC class'!$D$31)</f>
        <v>Rate Class 1</v>
      </c>
      <c r="P11" s="629" t="str">
        <f>IF('I2 LDC class'!$D$32="",'I2 LDC class'!$C$32,'I2 LDC class'!$D$32)</f>
        <v>Rate class 2</v>
      </c>
      <c r="Q11" s="629" t="str">
        <f>IF('I2 LDC class'!$D$33="",'I2 LDC class'!$C$33,'I2 LDC class'!$D$33)</f>
        <v>Rate class 3</v>
      </c>
      <c r="R11" s="629" t="str">
        <f>IF('I2 LDC class'!$D$34="",'I2 LDC class'!$C$34,'I2 LDC class'!$D$34)</f>
        <v>Rate class 4</v>
      </c>
      <c r="S11" s="629" t="str">
        <f>IF('I2 LDC class'!$D$35="",'I2 LDC class'!$C$35,'I2 LDC class'!$D$35)</f>
        <v>Rate class 5</v>
      </c>
      <c r="T11" s="629" t="str">
        <f>IF('I2 LDC class'!$D$36="",'I2 LDC class'!$C$36,'I2 LDC class'!$D$36)</f>
        <v>Rate class 6</v>
      </c>
      <c r="U11" s="629" t="str">
        <f>IF('I2 LDC class'!$D$37="",'I2 LDC class'!$C$37,'I2 LDC class'!$D$37)</f>
        <v>Rate class 7</v>
      </c>
      <c r="V11" s="629" t="str">
        <f>IF('I2 LDC class'!$D$38="",'I2 LDC class'!$C$38,'I2 LDC class'!$D$38)</f>
        <v>Rate class 8</v>
      </c>
      <c r="W11" s="630" t="str">
        <f>IF('I2 LDC class'!$D$39="",'I2 LDC class'!$C$39,'I2 LDC class'!$D$39)</f>
        <v>Rate class 9</v>
      </c>
      <c r="X11" s="719"/>
    </row>
    <row r="12" spans="1:25" s="534" customFormat="1" ht="12.75" x14ac:dyDescent="0.2">
      <c r="A12" s="795"/>
      <c r="B12" s="760" t="s">
        <v>1469</v>
      </c>
      <c r="C12" s="761">
        <f>SUM(D12:W12)</f>
        <v>31218.029566177152</v>
      </c>
      <c r="D12" s="762">
        <f>IF(ISERROR('O7 Amortization'!G328+'O7 Amortization'!G401+'O7 Amortization'!G474+'O7 Amortization'!G547 + 'O7 Amortization'!AB328+'O7 Amortization'!AB401+'O7 Amortization'!AB474+'O7 Amortization'!AB547), "-", 'O7 Amortization'!G328+'O7 Amortization'!G401+'O7 Amortization'!G474+'O7 Amortization'!G547 + 'O7 Amortization'!AB328+'O7 Amortization'!AB401+'O7 Amortization'!AB474+'O7 Amortization'!AB547)</f>
        <v>16760.832461840724</v>
      </c>
      <c r="E12" s="762">
        <f>IF(ISERROR('O7 Amortization'!H328+'O7 Amortization'!H401+'O7 Amortization'!H474+'O7 Amortization'!H547 + 'O7 Amortization'!AC328+'O7 Amortization'!AC401+'O7 Amortization'!AC474+'O7 Amortization'!AC547), "-", 'O7 Amortization'!H328+'O7 Amortization'!H401+'O7 Amortization'!H474+'O7 Amortization'!H547 + 'O7 Amortization'!AC328+'O7 Amortization'!AC401+'O7 Amortization'!AC474+'O7 Amortization'!AC547)</f>
        <v>6536.5127468106939</v>
      </c>
      <c r="F12" s="762">
        <f>IF(ISERROR('O7 Amortization'!I328+'O7 Amortization'!I401+'O7 Amortization'!I474+'O7 Amortization'!I547 + 'O7 Amortization'!AD328+'O7 Amortization'!AD401+'O7 Amortization'!AD474+'O7 Amortization'!AD547), "-", 'O7 Amortization'!I328+'O7 Amortization'!I401+'O7 Amortization'!I474+'O7 Amortization'!I547 + 'O7 Amortization'!AD328+'O7 Amortization'!AD401+'O7 Amortization'!AD474+'O7 Amortization'!AD547)</f>
        <v>4411.4041699497257</v>
      </c>
      <c r="G12" s="762">
        <f>IF(ISERROR('O7 Amortization'!J328+'O7 Amortization'!J401+'O7 Amortization'!J474+'O7 Amortization'!J547 + 'O7 Amortization'!AE328+'O7 Amortization'!AE401+'O7 Amortization'!AE474+'O7 Amortization'!AE547), "-", 'O7 Amortization'!J328+'O7 Amortization'!J401+'O7 Amortization'!J474+'O7 Amortization'!J547 + 'O7 Amortization'!AE328+'O7 Amortization'!AE401+'O7 Amortization'!AE474+'O7 Amortization'!AE547)</f>
        <v>0</v>
      </c>
      <c r="H12" s="762">
        <f>IF(ISERROR('O7 Amortization'!K328+'O7 Amortization'!K401+'O7 Amortization'!K474+'O7 Amortization'!K547 + 'O7 Amortization'!AF328+'O7 Amortization'!AF401+'O7 Amortization'!AF474+'O7 Amortization'!AF547), "-", 'O7 Amortization'!K328+'O7 Amortization'!K401+'O7 Amortization'!K474+'O7 Amortization'!K547 + 'O7 Amortization'!AF328+'O7 Amortization'!AF401+'O7 Amortization'!AF474+'O7 Amortization'!AF547)</f>
        <v>0</v>
      </c>
      <c r="I12" s="762">
        <f>IF(ISERROR('O7 Amortization'!L328+'O7 Amortization'!L401+'O7 Amortization'!L474+'O7 Amortization'!L547 + 'O7 Amortization'!AG328+'O7 Amortization'!AG401+'O7 Amortization'!AG474+'O7 Amortization'!AG547), "-", 'O7 Amortization'!L328+'O7 Amortization'!L401+'O7 Amortization'!L474+'O7 Amortization'!L547 + 'O7 Amortization'!AG328+'O7 Amortization'!AG401+'O7 Amortization'!AG474+'O7 Amortization'!AG547)</f>
        <v>1.5821540442174291</v>
      </c>
      <c r="J12" s="762">
        <f>IF(ISERROR('O7 Amortization'!M328+'O7 Amortization'!M401+'O7 Amortization'!M474+'O7 Amortization'!M547 + 'O7 Amortization'!AH328+'O7 Amortization'!AH401+'O7 Amortization'!AH474+'O7 Amortization'!AH547), "-", 'O7 Amortization'!M328+'O7 Amortization'!M401+'O7 Amortization'!M474+'O7 Amortization'!M547 + 'O7 Amortization'!AH328+'O7 Amortization'!AH401+'O7 Amortization'!AH474+'O7 Amortization'!AH547)</f>
        <v>3459.8009818344899</v>
      </c>
      <c r="K12" s="762">
        <f>IF(ISERROR('O7 Amortization'!N328+'O7 Amortization'!N401+'O7 Amortization'!N474+'O7 Amortization'!N547 + 'O7 Amortization'!AI328+'O7 Amortization'!AI401+'O7 Amortization'!AI474+'O7 Amortization'!AI547), "-", 'O7 Amortization'!N328+'O7 Amortization'!N401+'O7 Amortization'!N474+'O7 Amortization'!N547 + 'O7 Amortization'!AI328+'O7 Amortization'!AI401+'O7 Amortization'!AI474+'O7 Amortization'!AI547)</f>
        <v>0</v>
      </c>
      <c r="L12" s="762">
        <f>IF(ISERROR('O7 Amortization'!O328+'O7 Amortization'!O401+'O7 Amortization'!O474+'O7 Amortization'!O547 + 'O7 Amortization'!AJ328+'O7 Amortization'!AJ401+'O7 Amortization'!AJ474+'O7 Amortization'!AJ547), "-", 'O7 Amortization'!O328+'O7 Amortization'!O401+'O7 Amortization'!O474+'O7 Amortization'!O547 + 'O7 Amortization'!AJ328+'O7 Amortization'!AJ401+'O7 Amortization'!AJ474+'O7 Amortization'!AJ547)</f>
        <v>47.897051697300448</v>
      </c>
      <c r="M12" s="762">
        <f>IF(ISERROR('O7 Amortization'!P328+'O7 Amortization'!P401+'O7 Amortization'!P474+'O7 Amortization'!P547 + 'O7 Amortization'!AK328+'O7 Amortization'!AK401+'O7 Amortization'!AK474+'O7 Amortization'!AK547), "-", 'O7 Amortization'!P328+'O7 Amortization'!P401+'O7 Amortization'!P474+'O7 Amortization'!P547 + 'O7 Amortization'!AK328+'O7 Amortization'!AK401+'O7 Amortization'!AK474+'O7 Amortization'!AK547)</f>
        <v>0</v>
      </c>
      <c r="N12" s="762">
        <f>IF(ISERROR('O7 Amortization'!Q328+'O7 Amortization'!Q401+'O7 Amortization'!Q474+'O7 Amortization'!Q547 + 'O7 Amortization'!AL328+'O7 Amortization'!AL401+'O7 Amortization'!AL474+'O7 Amortization'!AL547), "-", 'O7 Amortization'!Q328+'O7 Amortization'!Q401+'O7 Amortization'!Q474+'O7 Amortization'!Q547 + 'O7 Amortization'!AL328+'O7 Amortization'!AL401+'O7 Amortization'!AL474+'O7 Amortization'!AL547)</f>
        <v>0</v>
      </c>
      <c r="O12" s="762">
        <f>IF(ISERROR('O7 Amortization'!R328+'O7 Amortization'!R401+'O7 Amortization'!R474+'O7 Amortization'!R547 + 'O7 Amortization'!AM328+'O7 Amortization'!AM401+'O7 Amortization'!AM474+'O7 Amortization'!AM547), "-", 'O7 Amortization'!R328+'O7 Amortization'!R401+'O7 Amortization'!R474+'O7 Amortization'!R547 + 'O7 Amortization'!AM328+'O7 Amortization'!AM401+'O7 Amortization'!AM474+'O7 Amortization'!AM547)</f>
        <v>0</v>
      </c>
      <c r="P12" s="762">
        <f>IF(ISERROR('O7 Amortization'!S328+'O7 Amortization'!S401+'O7 Amortization'!S474+'O7 Amortization'!S547 + 'O7 Amortization'!AN328+'O7 Amortization'!AN401+'O7 Amortization'!AN474+'O7 Amortization'!AN547), "-", 'O7 Amortization'!S328+'O7 Amortization'!S401+'O7 Amortization'!S474+'O7 Amortization'!S547 + 'O7 Amortization'!AN328+'O7 Amortization'!AN401+'O7 Amortization'!AN474+'O7 Amortization'!AN547)</f>
        <v>0</v>
      </c>
      <c r="Q12" s="762">
        <f>IF(ISERROR('O7 Amortization'!T328+'O7 Amortization'!T401+'O7 Amortization'!T474+'O7 Amortization'!T547 + 'O7 Amortization'!AO328+'O7 Amortization'!AO401+'O7 Amortization'!AO474+'O7 Amortization'!AO547), "-", 'O7 Amortization'!T328+'O7 Amortization'!T401+'O7 Amortization'!T474+'O7 Amortization'!T547 + 'O7 Amortization'!AO328+'O7 Amortization'!AO401+'O7 Amortization'!AO474+'O7 Amortization'!AO547)</f>
        <v>0</v>
      </c>
      <c r="R12" s="762">
        <f>IF(ISERROR('O7 Amortization'!U328+'O7 Amortization'!U401+'O7 Amortization'!U474+'O7 Amortization'!U547 + 'O7 Amortization'!AP328+'O7 Amortization'!AP401+'O7 Amortization'!AP474+'O7 Amortization'!AP547), "-", 'O7 Amortization'!U328+'O7 Amortization'!U401+'O7 Amortization'!U474+'O7 Amortization'!U547 + 'O7 Amortization'!AP328+'O7 Amortization'!AP401+'O7 Amortization'!AP474+'O7 Amortization'!AP547)</f>
        <v>0</v>
      </c>
      <c r="S12" s="762">
        <f>IF(ISERROR('O7 Amortization'!V328+'O7 Amortization'!V401+'O7 Amortization'!V474+'O7 Amortization'!V547 + 'O7 Amortization'!AQ328+'O7 Amortization'!AQ401+'O7 Amortization'!AQ474+'O7 Amortization'!AQ547), "-", 'O7 Amortization'!V328+'O7 Amortization'!V401+'O7 Amortization'!V474+'O7 Amortization'!V547 + 'O7 Amortization'!AQ328+'O7 Amortization'!AQ401+'O7 Amortization'!AQ474+'O7 Amortization'!AQ547)</f>
        <v>0</v>
      </c>
      <c r="T12" s="762">
        <f>IF(ISERROR('O7 Amortization'!W328+'O7 Amortization'!W401+'O7 Amortization'!W474+'O7 Amortization'!W547 + 'O7 Amortization'!AR328+'O7 Amortization'!AR401+'O7 Amortization'!AR474+'O7 Amortization'!AR547), "-", 'O7 Amortization'!W328+'O7 Amortization'!W401+'O7 Amortization'!W474+'O7 Amortization'!W547 + 'O7 Amortization'!AR328+'O7 Amortization'!AR401+'O7 Amortization'!AR474+'O7 Amortization'!AR547)</f>
        <v>0</v>
      </c>
      <c r="U12" s="762">
        <f>IF(ISERROR('O7 Amortization'!X328+'O7 Amortization'!X401+'O7 Amortization'!X474+'O7 Amortization'!X547 + 'O7 Amortization'!AS328+'O7 Amortization'!AS401+'O7 Amortization'!AS474+'O7 Amortization'!AS547), "-", 'O7 Amortization'!X328+'O7 Amortization'!X401+'O7 Amortization'!X474+'O7 Amortization'!X547 + 'O7 Amortization'!AS328+'O7 Amortization'!AS401+'O7 Amortization'!AS474+'O7 Amortization'!AS547)</f>
        <v>0</v>
      </c>
      <c r="V12" s="762">
        <f>IF(ISERROR('O7 Amortization'!Y328+'O7 Amortization'!Y401+'O7 Amortization'!Y474+'O7 Amortization'!Y547 + 'O7 Amortization'!AT328+'O7 Amortization'!AT401+'O7 Amortization'!AT474+'O7 Amortization'!AT547), "-", 'O7 Amortization'!Y328+'O7 Amortization'!Y401+'O7 Amortization'!Y474+'O7 Amortization'!Y547 + 'O7 Amortization'!AT328+'O7 Amortization'!AT401+'O7 Amortization'!AT474+'O7 Amortization'!AT547)</f>
        <v>0</v>
      </c>
      <c r="W12" s="763">
        <f>IF(ISERROR('O7 Amortization'!Z328+'O7 Amortization'!Z401+'O7 Amortization'!Z474+'O7 Amortization'!Z547 + 'O7 Amortization'!AU328+'O7 Amortization'!AU401+'O7 Amortization'!AU474+'O7 Amortization'!AU547), "-", 'O7 Amortization'!Z328+'O7 Amortization'!Z401+'O7 Amortization'!Z474+'O7 Amortization'!Z547 + 'O7 Amortization'!AU328+'O7 Amortization'!AU401+'O7 Amortization'!AU474+'O7 Amortization'!AU547)</f>
        <v>0</v>
      </c>
      <c r="X12" s="617"/>
    </row>
    <row r="13" spans="1:25" s="534" customFormat="1" ht="12.75" x14ac:dyDescent="0.2">
      <c r="A13" s="795"/>
      <c r="B13" s="760" t="s">
        <v>1470</v>
      </c>
      <c r="C13" s="765">
        <f>SUM(D13:W13)</f>
        <v>38993.072578707564</v>
      </c>
      <c r="D13" s="667">
        <f>IF(ISERROR('O7 Amortization'!G332+'O7 Amortization'!G405+'O7 Amortization'!G478+'O7 Amortization'!G551 + 'O7 Amortization'!AB332+'O7 Amortization'!AB405+'O7 Amortization'!AB478+'O7 Amortization'!AB551), "-", 'O7 Amortization'!G332+'O7 Amortization'!G405+'O7 Amortization'!G478+'O7 Amortization'!G551 + 'O7 Amortization'!AB332+'O7 Amortization'!AB405+'O7 Amortization'!AB478+'O7 Amortization'!AB551)</f>
        <v>20935.22127265207</v>
      </c>
      <c r="E13" s="667">
        <f>IF(ISERROR('O7 Amortization'!H332+'O7 Amortization'!H405+'O7 Amortization'!H478+'O7 Amortization'!H551 + 'O7 Amortization'!AC332+'O7 Amortization'!AC405+'O7 Amortization'!AC478+'O7 Amortization'!AC551), "-", 'O7 Amortization'!H332+'O7 Amortization'!H405+'O7 Amortization'!H478+'O7 Amortization'!H551 + 'O7 Amortization'!AC332+'O7 Amortization'!AC405+'O7 Amortization'!AC478+'O7 Amortization'!AC551)</f>
        <v>8164.471604709549</v>
      </c>
      <c r="F13" s="667">
        <f>IF(ISERROR('O7 Amortization'!I332+'O7 Amortization'!I405+'O7 Amortization'!I478+'O7 Amortization'!I551 + 'O7 Amortization'!AD332+'O7 Amortization'!AD405+'O7 Amortization'!AD478+'O7 Amortization'!AD551), "-", 'O7 Amortization'!I332+'O7 Amortization'!I405+'O7 Amortization'!I478+'O7 Amortization'!I551 + 'O7 Amortization'!AD332+'O7 Amortization'!AD405+'O7 Amortization'!AD478+'O7 Amortization'!AD551)</f>
        <v>5510.0916157511056</v>
      </c>
      <c r="G13" s="667">
        <f>IF(ISERROR('O7 Amortization'!J332+'O7 Amortization'!J405+'O7 Amortization'!J478+'O7 Amortization'!J551 + 'O7 Amortization'!AE332+'O7 Amortization'!AE405+'O7 Amortization'!AE478+'O7 Amortization'!AE551), "-", 'O7 Amortization'!J332+'O7 Amortization'!J405+'O7 Amortization'!J478+'O7 Amortization'!J551 + 'O7 Amortization'!AE332+'O7 Amortization'!AE405+'O7 Amortization'!AE478+'O7 Amortization'!AE551)</f>
        <v>0</v>
      </c>
      <c r="H13" s="667">
        <f>IF(ISERROR('O7 Amortization'!K332+'O7 Amortization'!K405+'O7 Amortization'!K478+'O7 Amortization'!K551 + 'O7 Amortization'!AF332+'O7 Amortization'!AF405+'O7 Amortization'!AF478+'O7 Amortization'!AF551), "-", 'O7 Amortization'!K332+'O7 Amortization'!K405+'O7 Amortization'!K478+'O7 Amortization'!K551 + 'O7 Amortization'!AF332+'O7 Amortization'!AF405+'O7 Amortization'!AF478+'O7 Amortization'!AF551)</f>
        <v>0</v>
      </c>
      <c r="I13" s="667">
        <f>IF(ISERROR('O7 Amortization'!L332+'O7 Amortization'!L405+'O7 Amortization'!L478+'O7 Amortization'!L551 + 'O7 Amortization'!AG332+'O7 Amortization'!AG405+'O7 Amortization'!AG478+'O7 Amortization'!AG551), "-", 'O7 Amortization'!L332+'O7 Amortization'!L405+'O7 Amortization'!L478+'O7 Amortization'!L551 + 'O7 Amortization'!AG332+'O7 Amortization'!AG405+'O7 Amortization'!AG478+'O7 Amortization'!AG551)</f>
        <v>1.9761992776029209</v>
      </c>
      <c r="J13" s="667">
        <f>IF(ISERROR('O7 Amortization'!M332+'O7 Amortization'!M405+'O7 Amortization'!M478+'O7 Amortization'!M551 + 'O7 Amortization'!AH332+'O7 Amortization'!AH405+'O7 Amortization'!AH478+'O7 Amortization'!AH551), "-", 'O7 Amortization'!M332+'O7 Amortization'!M405+'O7 Amortization'!M478+'O7 Amortization'!M551 + 'O7 Amortization'!AH332+'O7 Amortization'!AH405+'O7 Amortization'!AH478+'O7 Amortization'!AH551)</f>
        <v>4321.4857781645806</v>
      </c>
      <c r="K13" s="667">
        <f>IF(ISERROR('O7 Amortization'!N332+'O7 Amortization'!N405+'O7 Amortization'!N478+'O7 Amortization'!N551 + 'O7 Amortization'!AI332+'O7 Amortization'!AI405+'O7 Amortization'!AI478+'O7 Amortization'!AI551), "-", 'O7 Amortization'!N332+'O7 Amortization'!N405+'O7 Amortization'!N478+'O7 Amortization'!N551 + 'O7 Amortization'!AI332+'O7 Amortization'!AI405+'O7 Amortization'!AI478+'O7 Amortization'!AI551)</f>
        <v>0</v>
      </c>
      <c r="L13" s="667">
        <f>IF(ISERROR('O7 Amortization'!O332+'O7 Amortization'!O405+'O7 Amortization'!O478+'O7 Amortization'!O551 + 'O7 Amortization'!AJ332+'O7 Amortization'!AJ405+'O7 Amortization'!AJ478+'O7 Amortization'!AJ551), "-", 'O7 Amortization'!O332+'O7 Amortization'!O405+'O7 Amortization'!O478+'O7 Amortization'!O551 + 'O7 Amortization'!AJ332+'O7 Amortization'!AJ405+'O7 Amortization'!AJ478+'O7 Amortization'!AJ551)</f>
        <v>59.826108152656573</v>
      </c>
      <c r="M13" s="667">
        <f>IF(ISERROR('O7 Amortization'!P332+'O7 Amortization'!P405+'O7 Amortization'!P478+'O7 Amortization'!P551 + 'O7 Amortization'!AK332+'O7 Amortization'!AK405+'O7 Amortization'!AK478+'O7 Amortization'!AK551), "-", 'O7 Amortization'!P332+'O7 Amortization'!P405+'O7 Amortization'!P478+'O7 Amortization'!P551 + 'O7 Amortization'!AK332+'O7 Amortization'!AK405+'O7 Amortization'!AK478+'O7 Amortization'!AK551)</f>
        <v>0</v>
      </c>
      <c r="N13" s="667">
        <f>IF(ISERROR('O7 Amortization'!Q332+'O7 Amortization'!Q405+'O7 Amortization'!Q478+'O7 Amortization'!Q551 + 'O7 Amortization'!AL332+'O7 Amortization'!AL405+'O7 Amortization'!AL478+'O7 Amortization'!AL551), "-", 'O7 Amortization'!Q332+'O7 Amortization'!Q405+'O7 Amortization'!Q478+'O7 Amortization'!Q551 + 'O7 Amortization'!AL332+'O7 Amortization'!AL405+'O7 Amortization'!AL478+'O7 Amortization'!AL551)</f>
        <v>0</v>
      </c>
      <c r="O13" s="667">
        <f>IF(ISERROR('O7 Amortization'!R332+'O7 Amortization'!R405+'O7 Amortization'!R478+'O7 Amortization'!R551 + 'O7 Amortization'!AM332+'O7 Amortization'!AM405+'O7 Amortization'!AM478+'O7 Amortization'!AM551), "-", 'O7 Amortization'!R332+'O7 Amortization'!R405+'O7 Amortization'!R478+'O7 Amortization'!R551 + 'O7 Amortization'!AM332+'O7 Amortization'!AM405+'O7 Amortization'!AM478+'O7 Amortization'!AM551)</f>
        <v>0</v>
      </c>
      <c r="P13" s="667">
        <f>IF(ISERROR('O7 Amortization'!S332+'O7 Amortization'!S405+'O7 Amortization'!S478+'O7 Amortization'!S551 + 'O7 Amortization'!AN332+'O7 Amortization'!AN405+'O7 Amortization'!AN478+'O7 Amortization'!AN551), "-", 'O7 Amortization'!S332+'O7 Amortization'!S405+'O7 Amortization'!S478+'O7 Amortization'!S551 + 'O7 Amortization'!AN332+'O7 Amortization'!AN405+'O7 Amortization'!AN478+'O7 Amortization'!AN551)</f>
        <v>0</v>
      </c>
      <c r="Q13" s="667">
        <f>IF(ISERROR('O7 Amortization'!T332+'O7 Amortization'!T405+'O7 Amortization'!T478+'O7 Amortization'!T551 + 'O7 Amortization'!AO332+'O7 Amortization'!AO405+'O7 Amortization'!AO478+'O7 Amortization'!AO551), "-", 'O7 Amortization'!T332+'O7 Amortization'!T405+'O7 Amortization'!T478+'O7 Amortization'!T551 + 'O7 Amortization'!AO332+'O7 Amortization'!AO405+'O7 Amortization'!AO478+'O7 Amortization'!AO551)</f>
        <v>0</v>
      </c>
      <c r="R13" s="667">
        <f>IF(ISERROR('O7 Amortization'!U332+'O7 Amortization'!U405+'O7 Amortization'!U478+'O7 Amortization'!U551 + 'O7 Amortization'!AP332+'O7 Amortization'!AP405+'O7 Amortization'!AP478+'O7 Amortization'!AP551), "-", 'O7 Amortization'!U332+'O7 Amortization'!U405+'O7 Amortization'!U478+'O7 Amortization'!U551 + 'O7 Amortization'!AP332+'O7 Amortization'!AP405+'O7 Amortization'!AP478+'O7 Amortization'!AP551)</f>
        <v>0</v>
      </c>
      <c r="S13" s="667">
        <f>IF(ISERROR('O7 Amortization'!V332+'O7 Amortization'!V405+'O7 Amortization'!V478+'O7 Amortization'!V551 + 'O7 Amortization'!AQ332+'O7 Amortization'!AQ405+'O7 Amortization'!AQ478+'O7 Amortization'!AQ551), "-", 'O7 Amortization'!V332+'O7 Amortization'!V405+'O7 Amortization'!V478+'O7 Amortization'!V551 + 'O7 Amortization'!AQ332+'O7 Amortization'!AQ405+'O7 Amortization'!AQ478+'O7 Amortization'!AQ551)</f>
        <v>0</v>
      </c>
      <c r="T13" s="667">
        <f>IF(ISERROR('O7 Amortization'!W332+'O7 Amortization'!W405+'O7 Amortization'!W478+'O7 Amortization'!W551 + 'O7 Amortization'!AR332+'O7 Amortization'!AR405+'O7 Amortization'!AR478+'O7 Amortization'!AR551), "-", 'O7 Amortization'!W332+'O7 Amortization'!W405+'O7 Amortization'!W478+'O7 Amortization'!W551 + 'O7 Amortization'!AR332+'O7 Amortization'!AR405+'O7 Amortization'!AR478+'O7 Amortization'!AR551)</f>
        <v>0</v>
      </c>
      <c r="U13" s="667">
        <f>IF(ISERROR('O7 Amortization'!X332+'O7 Amortization'!X405+'O7 Amortization'!X478+'O7 Amortization'!X551 + 'O7 Amortization'!AS332+'O7 Amortization'!AS405+'O7 Amortization'!AS478+'O7 Amortization'!AS551), "-", 'O7 Amortization'!X332+'O7 Amortization'!X405+'O7 Amortization'!X478+'O7 Amortization'!X551 + 'O7 Amortization'!AS332+'O7 Amortization'!AS405+'O7 Amortization'!AS478+'O7 Amortization'!AS551)</f>
        <v>0</v>
      </c>
      <c r="V13" s="667">
        <f>IF(ISERROR('O7 Amortization'!Y332+'O7 Amortization'!Y405+'O7 Amortization'!Y478+'O7 Amortization'!Y551 + 'O7 Amortization'!AT332+'O7 Amortization'!AT405+'O7 Amortization'!AT478+'O7 Amortization'!AT551), "-", 'O7 Amortization'!Y332+'O7 Amortization'!Y405+'O7 Amortization'!Y478+'O7 Amortization'!Y551 + 'O7 Amortization'!AT332+'O7 Amortization'!AT405+'O7 Amortization'!AT478+'O7 Amortization'!AT551)</f>
        <v>0</v>
      </c>
      <c r="W13" s="668">
        <f>IF(ISERROR('O7 Amortization'!Z332+'O7 Amortization'!Z405+'O7 Amortization'!Z478+'O7 Amortization'!Z551 + 'O7 Amortization'!AU332+'O7 Amortization'!AU405+'O7 Amortization'!AU478+'O7 Amortization'!AU551), "-", 'O7 Amortization'!Z332+'O7 Amortization'!Z405+'O7 Amortization'!Z478+'O7 Amortization'!Z551 + 'O7 Amortization'!AU332+'O7 Amortization'!AU405+'O7 Amortization'!AU478+'O7 Amortization'!AU551)</f>
        <v>0</v>
      </c>
      <c r="X13" s="617"/>
    </row>
    <row r="14" spans="1:25" s="534" customFormat="1" ht="12.75" x14ac:dyDescent="0.2">
      <c r="A14" s="795"/>
      <c r="B14" s="760" t="s">
        <v>1471</v>
      </c>
      <c r="C14" s="765">
        <f>SUM(D14:W14)</f>
        <v>34106.194891571984</v>
      </c>
      <c r="D14" s="667">
        <f>IF(ISERROR('O7 Amortization'!G336+'O7 Amortization'!G409+'O7 Amortization'!G482+'O7 Amortization'!G555 + 'O7 Amortization'!AB336+'O7 Amortization'!AB409+'O7 Amortization'!AB482+'O7 Amortization'!AB555), "-", 'O7 Amortization'!G336+'O7 Amortization'!G409+'O7 Amortization'!G482+'O7 Amortization'!G555 + 'O7 Amortization'!AB336+'O7 Amortization'!AB409+'O7 Amortization'!AB482+'O7 Amortization'!AB555)</f>
        <v>18311.476618878994</v>
      </c>
      <c r="E14" s="667">
        <f>IF(ISERROR('O7 Amortization'!H336+'O7 Amortization'!H409+'O7 Amortization'!H482+'O7 Amortization'!H555 + 'O7 Amortization'!AC336+'O7 Amortization'!AC409+'O7 Amortization'!AC482+'O7 Amortization'!AC555), "-", 'O7 Amortization'!H336+'O7 Amortization'!H409+'O7 Amortization'!H482+'O7 Amortization'!H555 + 'O7 Amortization'!AC336+'O7 Amortization'!AC409+'O7 Amortization'!AC482+'O7 Amortization'!AC555)</f>
        <v>7141.2443626969743</v>
      </c>
      <c r="F14" s="667">
        <f>IF(ISERROR('O7 Amortization'!I336+'O7 Amortization'!I409+'O7 Amortization'!I482+'O7 Amortization'!I555 + 'O7 Amortization'!AD336+'O7 Amortization'!AD409+'O7 Amortization'!AD482+'O7 Amortization'!AD555), "-", 'O7 Amortization'!I336+'O7 Amortization'!I409+'O7 Amortization'!I482+'O7 Amortization'!I555 + 'O7 Amortization'!AD336+'O7 Amortization'!AD409+'O7 Amortization'!AD482+'O7 Amortization'!AD555)</f>
        <v>4819.5293699384829</v>
      </c>
      <c r="G14" s="667">
        <f>IF(ISERROR('O7 Amortization'!J336+'O7 Amortization'!J409+'O7 Amortization'!J482+'O7 Amortization'!J555 + 'O7 Amortization'!AE336+'O7 Amortization'!AE409+'O7 Amortization'!AE482+'O7 Amortization'!AE555), "-", 'O7 Amortization'!J336+'O7 Amortization'!J409+'O7 Amortization'!J482+'O7 Amortization'!J555 + 'O7 Amortization'!AE336+'O7 Amortization'!AE409+'O7 Amortization'!AE482+'O7 Amortization'!AE555)</f>
        <v>0</v>
      </c>
      <c r="H14" s="667">
        <f>IF(ISERROR('O7 Amortization'!K336+'O7 Amortization'!K409+'O7 Amortization'!K482+'O7 Amortization'!K555 + 'O7 Amortization'!AF336+'O7 Amortization'!AF409+'O7 Amortization'!AF482+'O7 Amortization'!AF555), "-", 'O7 Amortization'!K336+'O7 Amortization'!K409+'O7 Amortization'!K482+'O7 Amortization'!K555 + 'O7 Amortization'!AF336+'O7 Amortization'!AF409+'O7 Amortization'!AF482+'O7 Amortization'!AF555)</f>
        <v>0</v>
      </c>
      <c r="I14" s="667">
        <f>IF(ISERROR('O7 Amortization'!L336+'O7 Amortization'!L409+'O7 Amortization'!L482+'O7 Amortization'!L555 + 'O7 Amortization'!AG336+'O7 Amortization'!AG409+'O7 Amortization'!AG482+'O7 Amortization'!AG555), "-", 'O7 Amortization'!L336+'O7 Amortization'!L409+'O7 Amortization'!L482+'O7 Amortization'!L555 + 'O7 Amortization'!AG336+'O7 Amortization'!AG409+'O7 Amortization'!AG482+'O7 Amortization'!AG555)</f>
        <v>1.7285285115826847</v>
      </c>
      <c r="J14" s="667">
        <f>IF(ISERROR('O7 Amortization'!M336+'O7 Amortization'!M409+'O7 Amortization'!M482+'O7 Amortization'!M555 + 'O7 Amortization'!AH336+'O7 Amortization'!AH409+'O7 Amortization'!AH482+'O7 Amortization'!AH555), "-", 'O7 Amortization'!M336+'O7 Amortization'!M409+'O7 Amortization'!M482+'O7 Amortization'!M555 + 'O7 Amortization'!AH336+'O7 Amortization'!AH409+'O7 Amortization'!AH482+'O7 Amortization'!AH555)</f>
        <v>3779.8877191258025</v>
      </c>
      <c r="K14" s="667">
        <f>IF(ISERROR('O7 Amortization'!N336+'O7 Amortization'!N409+'O7 Amortization'!N482+'O7 Amortization'!N555 + 'O7 Amortization'!AI336+'O7 Amortization'!AI409+'O7 Amortization'!AI482+'O7 Amortization'!AI555), "-", 'O7 Amortization'!N336+'O7 Amortization'!N409+'O7 Amortization'!N482+'O7 Amortization'!N555 + 'O7 Amortization'!AI336+'O7 Amortization'!AI409+'O7 Amortization'!AI482+'O7 Amortization'!AI555)</f>
        <v>0</v>
      </c>
      <c r="L14" s="667">
        <f>IF(ISERROR('O7 Amortization'!O336+'O7 Amortization'!O409+'O7 Amortization'!O482+'O7 Amortization'!O555 + 'O7 Amortization'!AJ336+'O7 Amortization'!AJ409+'O7 Amortization'!AJ482+'O7 Amortization'!AJ555), "-", 'O7 Amortization'!O336+'O7 Amortization'!O409+'O7 Amortization'!O482+'O7 Amortization'!O555 + 'O7 Amortization'!AJ336+'O7 Amortization'!AJ409+'O7 Amortization'!AJ482+'O7 Amortization'!AJ555)</f>
        <v>52.328292420150689</v>
      </c>
      <c r="M14" s="667">
        <f>IF(ISERROR('O7 Amortization'!P336+'O7 Amortization'!P409+'O7 Amortization'!P482+'O7 Amortization'!P555 + 'O7 Amortization'!AK336+'O7 Amortization'!AK409+'O7 Amortization'!AK482+'O7 Amortization'!AK555), "-", 'O7 Amortization'!P336+'O7 Amortization'!P409+'O7 Amortization'!P482+'O7 Amortization'!P555 + 'O7 Amortization'!AK336+'O7 Amortization'!AK409+'O7 Amortization'!AK482+'O7 Amortization'!AK555)</f>
        <v>0</v>
      </c>
      <c r="N14" s="667">
        <f>IF(ISERROR('O7 Amortization'!Q336+'O7 Amortization'!Q409+'O7 Amortization'!Q482+'O7 Amortization'!Q555 + 'O7 Amortization'!AL336+'O7 Amortization'!AL409+'O7 Amortization'!AL482+'O7 Amortization'!AL555), "-", 'O7 Amortization'!Q336+'O7 Amortization'!Q409+'O7 Amortization'!Q482+'O7 Amortization'!Q555 + 'O7 Amortization'!AL336+'O7 Amortization'!AL409+'O7 Amortization'!AL482+'O7 Amortization'!AL555)</f>
        <v>0</v>
      </c>
      <c r="O14" s="667">
        <f>IF(ISERROR('O7 Amortization'!R336+'O7 Amortization'!R409+'O7 Amortization'!R482+'O7 Amortization'!R555 + 'O7 Amortization'!AM336+'O7 Amortization'!AM409+'O7 Amortization'!AM482+'O7 Amortization'!AM555), "-", 'O7 Amortization'!R336+'O7 Amortization'!R409+'O7 Amortization'!R482+'O7 Amortization'!R555 + 'O7 Amortization'!AM336+'O7 Amortization'!AM409+'O7 Amortization'!AM482+'O7 Amortization'!AM555)</f>
        <v>0</v>
      </c>
      <c r="P14" s="667">
        <f>IF(ISERROR('O7 Amortization'!S336+'O7 Amortization'!S409+'O7 Amortization'!S482+'O7 Amortization'!S555 + 'O7 Amortization'!AN336+'O7 Amortization'!AN409+'O7 Amortization'!AN482+'O7 Amortization'!AN555), "-", 'O7 Amortization'!S336+'O7 Amortization'!S409+'O7 Amortization'!S482+'O7 Amortization'!S555 + 'O7 Amortization'!AN336+'O7 Amortization'!AN409+'O7 Amortization'!AN482+'O7 Amortization'!AN555)</f>
        <v>0</v>
      </c>
      <c r="Q14" s="667">
        <f>IF(ISERROR('O7 Amortization'!T336+'O7 Amortization'!T409+'O7 Amortization'!T482+'O7 Amortization'!T555 + 'O7 Amortization'!AO336+'O7 Amortization'!AO409+'O7 Amortization'!AO482+'O7 Amortization'!AO555), "-", 'O7 Amortization'!T336+'O7 Amortization'!T409+'O7 Amortization'!T482+'O7 Amortization'!T555 + 'O7 Amortization'!AO336+'O7 Amortization'!AO409+'O7 Amortization'!AO482+'O7 Amortization'!AO555)</f>
        <v>0</v>
      </c>
      <c r="R14" s="667">
        <f>IF(ISERROR('O7 Amortization'!U336+'O7 Amortization'!U409+'O7 Amortization'!U482+'O7 Amortization'!U555 + 'O7 Amortization'!AP336+'O7 Amortization'!AP409+'O7 Amortization'!AP482+'O7 Amortization'!AP555), "-", 'O7 Amortization'!U336+'O7 Amortization'!U409+'O7 Amortization'!U482+'O7 Amortization'!U555 + 'O7 Amortization'!AP336+'O7 Amortization'!AP409+'O7 Amortization'!AP482+'O7 Amortization'!AP555)</f>
        <v>0</v>
      </c>
      <c r="S14" s="667">
        <f>IF(ISERROR('O7 Amortization'!V336+'O7 Amortization'!V409+'O7 Amortization'!V482+'O7 Amortization'!V555 + 'O7 Amortization'!AQ336+'O7 Amortization'!AQ409+'O7 Amortization'!AQ482+'O7 Amortization'!AQ555), "-", 'O7 Amortization'!V336+'O7 Amortization'!V409+'O7 Amortization'!V482+'O7 Amortization'!V555 + 'O7 Amortization'!AQ336+'O7 Amortization'!AQ409+'O7 Amortization'!AQ482+'O7 Amortization'!AQ555)</f>
        <v>0</v>
      </c>
      <c r="T14" s="667">
        <f>IF(ISERROR('O7 Amortization'!W336+'O7 Amortization'!W409+'O7 Amortization'!W482+'O7 Amortization'!W555 + 'O7 Amortization'!AR336+'O7 Amortization'!AR409+'O7 Amortization'!AR482+'O7 Amortization'!AR555), "-", 'O7 Amortization'!W336+'O7 Amortization'!W409+'O7 Amortization'!W482+'O7 Amortization'!W555 + 'O7 Amortization'!AR336+'O7 Amortization'!AR409+'O7 Amortization'!AR482+'O7 Amortization'!AR555)</f>
        <v>0</v>
      </c>
      <c r="U14" s="667">
        <f>IF(ISERROR('O7 Amortization'!X336+'O7 Amortization'!X409+'O7 Amortization'!X482+'O7 Amortization'!X555 + 'O7 Amortization'!AS336+'O7 Amortization'!AS409+'O7 Amortization'!AS482+'O7 Amortization'!AS555), "-", 'O7 Amortization'!X336+'O7 Amortization'!X409+'O7 Amortization'!X482+'O7 Amortization'!X555 + 'O7 Amortization'!AS336+'O7 Amortization'!AS409+'O7 Amortization'!AS482+'O7 Amortization'!AS555)</f>
        <v>0</v>
      </c>
      <c r="V14" s="667">
        <f>IF(ISERROR('O7 Amortization'!Y336+'O7 Amortization'!Y409+'O7 Amortization'!Y482+'O7 Amortization'!Y555 + 'O7 Amortization'!AT336+'O7 Amortization'!AT409+'O7 Amortization'!AT482+'O7 Amortization'!AT555), "-", 'O7 Amortization'!Y336+'O7 Amortization'!Y409+'O7 Amortization'!Y482+'O7 Amortization'!Y555 + 'O7 Amortization'!AT336+'O7 Amortization'!AT409+'O7 Amortization'!AT482+'O7 Amortization'!AT555)</f>
        <v>0</v>
      </c>
      <c r="W14" s="668">
        <f>IF(ISERROR('O7 Amortization'!Z336+'O7 Amortization'!Z409+'O7 Amortization'!Z482+'O7 Amortization'!Z555 + 'O7 Amortization'!AU336+'O7 Amortization'!AU409+'O7 Amortization'!AU482+'O7 Amortization'!AU555), "-", 'O7 Amortization'!Z336+'O7 Amortization'!Z409+'O7 Amortization'!Z482+'O7 Amortization'!Z555 + 'O7 Amortization'!AU336+'O7 Amortization'!AU409+'O7 Amortization'!AU482+'O7 Amortization'!AU555)</f>
        <v>0</v>
      </c>
      <c r="X14" s="617"/>
    </row>
    <row r="15" spans="1:25" s="534" customFormat="1" ht="12.75" x14ac:dyDescent="0.2">
      <c r="A15" s="795"/>
      <c r="B15" s="760" t="s">
        <v>1472</v>
      </c>
      <c r="C15" s="765">
        <f>SUM(D15:W15)</f>
        <v>94651.262168674235</v>
      </c>
      <c r="D15" s="667">
        <f>IF(ISERROR('O7 Amortization'!G340+'O7 Amortization'!G413+'O7 Amortization'!G486+'O7 Amortization'!G559 +'O7 Amortization'!AB340+'O7 Amortization'!AB413+'O7 Amortization'!AB486+'O7 Amortization'!AB559), "-", 'O7 Amortization'!G340+'O7 Amortization'!G413+'O7 Amortization'!G486+'O7 Amortization'!G559 +'O7 Amortization'!AB340+'O7 Amortization'!AB413+'O7 Amortization'!AB486+'O7 Amortization'!AB559)</f>
        <v>50817.875745422367</v>
      </c>
      <c r="E15" s="667">
        <f>IF(ISERROR('O7 Amortization'!H340+'O7 Amortization'!H413+'O7 Amortization'!H486+'O7 Amortization'!H559 +'O7 Amortization'!AC340+'O7 Amortization'!AC413+'O7 Amortization'!AC486+'O7 Amortization'!AC559), "-", 'O7 Amortization'!H340+'O7 Amortization'!H413+'O7 Amortization'!H486+'O7 Amortization'!H559 +'O7 Amortization'!AC340+'O7 Amortization'!AC413+'O7 Amortization'!AC486+'O7 Amortization'!AC559)</f>
        <v>19818.329031809626</v>
      </c>
      <c r="F15" s="667">
        <f>IF(ISERROR('O7 Amortization'!I340+'O7 Amortization'!I413+'O7 Amortization'!I486+'O7 Amortization'!I559 +'O7 Amortization'!AD340+'O7 Amortization'!AD413+'O7 Amortization'!AD486+'O7 Amortization'!AD559), "-", 'O7 Amortization'!I340+'O7 Amortization'!I413+'O7 Amortization'!I486+'O7 Amortization'!I559 +'O7 Amortization'!AD340+'O7 Amortization'!AD413+'O7 Amortization'!AD486+'O7 Amortization'!AD559)</f>
        <v>13375.122594998084</v>
      </c>
      <c r="G15" s="667">
        <f>IF(ISERROR('O7 Amortization'!J340+'O7 Amortization'!J413+'O7 Amortization'!J486+'O7 Amortization'!J559 +'O7 Amortization'!AE340+'O7 Amortization'!AE413+'O7 Amortization'!AE486+'O7 Amortization'!AE559), "-", 'O7 Amortization'!J340+'O7 Amortization'!J413+'O7 Amortization'!J486+'O7 Amortization'!J559 +'O7 Amortization'!AE340+'O7 Amortization'!AE413+'O7 Amortization'!AE486+'O7 Amortization'!AE559)</f>
        <v>0</v>
      </c>
      <c r="H15" s="667">
        <f>IF(ISERROR('O7 Amortization'!K340+'O7 Amortization'!K413+'O7 Amortization'!K486+'O7 Amortization'!K559 +'O7 Amortization'!AF340+'O7 Amortization'!AF413+'O7 Amortization'!AF486+'O7 Amortization'!AF559), "-", 'O7 Amortization'!K340+'O7 Amortization'!K413+'O7 Amortization'!K486+'O7 Amortization'!K559 +'O7 Amortization'!AF340+'O7 Amortization'!AF413+'O7 Amortization'!AF486+'O7 Amortization'!AF559)</f>
        <v>0</v>
      </c>
      <c r="I15" s="667">
        <f>IF(ISERROR('O7 Amortization'!L340+'O7 Amortization'!L413+'O7 Amortization'!L486+'O7 Amortization'!L559 +'O7 Amortization'!AG340+'O7 Amortization'!AG413+'O7 Amortization'!AG486+'O7 Amortization'!AG559), "-", 'O7 Amortization'!L340+'O7 Amortization'!L413+'O7 Amortization'!L486+'O7 Amortization'!L559 +'O7 Amortization'!AG340+'O7 Amortization'!AG413+'O7 Amortization'!AG486+'O7 Amortization'!AG559)</f>
        <v>4.7969996605006839</v>
      </c>
      <c r="J15" s="667">
        <f>IF(ISERROR('O7 Amortization'!M340+'O7 Amortization'!M413+'O7 Amortization'!M486+'O7 Amortization'!M559 +'O7 Amortization'!AH340+'O7 Amortization'!AH413+'O7 Amortization'!AH486+'O7 Amortization'!AH559), "-", 'O7 Amortization'!M340+'O7 Amortization'!M413+'O7 Amortization'!M486+'O7 Amortization'!M559 +'O7 Amortization'!AH340+'O7 Amortization'!AH413+'O7 Amortization'!AH486+'O7 Amortization'!AH559)</f>
        <v>10489.916703066092</v>
      </c>
      <c r="K15" s="667">
        <f>IF(ISERROR('O7 Amortization'!N340+'O7 Amortization'!N413+'O7 Amortization'!N486+'O7 Amortization'!N559 +'O7 Amortization'!AI340+'O7 Amortization'!AI413+'O7 Amortization'!AI486+'O7 Amortization'!AI559), "-", 'O7 Amortization'!N340+'O7 Amortization'!N413+'O7 Amortization'!N486+'O7 Amortization'!N559 +'O7 Amortization'!AI340+'O7 Amortization'!AI413+'O7 Amortization'!AI486+'O7 Amortization'!AI559)</f>
        <v>0</v>
      </c>
      <c r="L15" s="667">
        <f>IF(ISERROR('O7 Amortization'!O340+'O7 Amortization'!O413+'O7 Amortization'!O486+'O7 Amortization'!O559 +'O7 Amortization'!AJ340+'O7 Amortization'!AJ413+'O7 Amortization'!AJ486+'O7 Amortization'!AJ559), "-", 'O7 Amortization'!O340+'O7 Amortization'!O413+'O7 Amortization'!O486+'O7 Amortization'!O559 +'O7 Amortization'!AJ340+'O7 Amortization'!AJ413+'O7 Amortization'!AJ486+'O7 Amortization'!AJ559)</f>
        <v>145.22109371757145</v>
      </c>
      <c r="M15" s="667">
        <f>IF(ISERROR('O7 Amortization'!P340+'O7 Amortization'!P413+'O7 Amortization'!P486+'O7 Amortization'!P559 +'O7 Amortization'!AK340+'O7 Amortization'!AK413+'O7 Amortization'!AK486+'O7 Amortization'!AK559), "-", 'O7 Amortization'!P340+'O7 Amortization'!P413+'O7 Amortization'!P486+'O7 Amortization'!P559 +'O7 Amortization'!AK340+'O7 Amortization'!AK413+'O7 Amortization'!AK486+'O7 Amortization'!AK559)</f>
        <v>0</v>
      </c>
      <c r="N15" s="667">
        <f>IF(ISERROR('O7 Amortization'!Q340+'O7 Amortization'!Q413+'O7 Amortization'!Q486+'O7 Amortization'!Q559 +'O7 Amortization'!AL340+'O7 Amortization'!AL413+'O7 Amortization'!AL486+'O7 Amortization'!AL559), "-", 'O7 Amortization'!Q340+'O7 Amortization'!Q413+'O7 Amortization'!Q486+'O7 Amortization'!Q559 +'O7 Amortization'!AL340+'O7 Amortization'!AL413+'O7 Amortization'!AL486+'O7 Amortization'!AL559)</f>
        <v>0</v>
      </c>
      <c r="O15" s="667">
        <f>IF(ISERROR('O7 Amortization'!R340+'O7 Amortization'!R413+'O7 Amortization'!R486+'O7 Amortization'!R559 +'O7 Amortization'!AM340+'O7 Amortization'!AM413+'O7 Amortization'!AM486+'O7 Amortization'!AM559), "-", 'O7 Amortization'!R340+'O7 Amortization'!R413+'O7 Amortization'!R486+'O7 Amortization'!R559 +'O7 Amortization'!AM340+'O7 Amortization'!AM413+'O7 Amortization'!AM486+'O7 Amortization'!AM559)</f>
        <v>0</v>
      </c>
      <c r="P15" s="667">
        <f>IF(ISERROR('O7 Amortization'!S340+'O7 Amortization'!S413+'O7 Amortization'!S486+'O7 Amortization'!S559 +'O7 Amortization'!AN340+'O7 Amortization'!AN413+'O7 Amortization'!AN486+'O7 Amortization'!AN559), "-", 'O7 Amortization'!S340+'O7 Amortization'!S413+'O7 Amortization'!S486+'O7 Amortization'!S559 +'O7 Amortization'!AN340+'O7 Amortization'!AN413+'O7 Amortization'!AN486+'O7 Amortization'!AN559)</f>
        <v>0</v>
      </c>
      <c r="Q15" s="667">
        <f>IF(ISERROR('O7 Amortization'!T340+'O7 Amortization'!T413+'O7 Amortization'!T486+'O7 Amortization'!T559 +'O7 Amortization'!AO340+'O7 Amortization'!AO413+'O7 Amortization'!AO486+'O7 Amortization'!AO559), "-", 'O7 Amortization'!T340+'O7 Amortization'!T413+'O7 Amortization'!T486+'O7 Amortization'!T559 +'O7 Amortization'!AO340+'O7 Amortization'!AO413+'O7 Amortization'!AO486+'O7 Amortization'!AO559)</f>
        <v>0</v>
      </c>
      <c r="R15" s="667">
        <f>IF(ISERROR('O7 Amortization'!U340+'O7 Amortization'!U413+'O7 Amortization'!U486+'O7 Amortization'!U559 +'O7 Amortization'!AP340+'O7 Amortization'!AP413+'O7 Amortization'!AP486+'O7 Amortization'!AP559), "-", 'O7 Amortization'!U340+'O7 Amortization'!U413+'O7 Amortization'!U486+'O7 Amortization'!U559 +'O7 Amortization'!AP340+'O7 Amortization'!AP413+'O7 Amortization'!AP486+'O7 Amortization'!AP559)</f>
        <v>0</v>
      </c>
      <c r="S15" s="667">
        <f>IF(ISERROR('O7 Amortization'!V340+'O7 Amortization'!V413+'O7 Amortization'!V486+'O7 Amortization'!V559 +'O7 Amortization'!AQ340+'O7 Amortization'!AQ413+'O7 Amortization'!AQ486+'O7 Amortization'!AQ559), "-", 'O7 Amortization'!V340+'O7 Amortization'!V413+'O7 Amortization'!V486+'O7 Amortization'!V559 +'O7 Amortization'!AQ340+'O7 Amortization'!AQ413+'O7 Amortization'!AQ486+'O7 Amortization'!AQ559)</f>
        <v>0</v>
      </c>
      <c r="T15" s="667">
        <f>IF(ISERROR('O7 Amortization'!W340+'O7 Amortization'!W413+'O7 Amortization'!W486+'O7 Amortization'!W559 +'O7 Amortization'!AR340+'O7 Amortization'!AR413+'O7 Amortization'!AR486+'O7 Amortization'!AR559), "-", 'O7 Amortization'!W340+'O7 Amortization'!W413+'O7 Amortization'!W486+'O7 Amortization'!W559 +'O7 Amortization'!AR340+'O7 Amortization'!AR413+'O7 Amortization'!AR486+'O7 Amortization'!AR559)</f>
        <v>0</v>
      </c>
      <c r="U15" s="667">
        <f>IF(ISERROR('O7 Amortization'!X340+'O7 Amortization'!X413+'O7 Amortization'!X486+'O7 Amortization'!X559 +'O7 Amortization'!AS340+'O7 Amortization'!AS413+'O7 Amortization'!AS486+'O7 Amortization'!AS559), "-", 'O7 Amortization'!X340+'O7 Amortization'!X413+'O7 Amortization'!X486+'O7 Amortization'!X559 +'O7 Amortization'!AS340+'O7 Amortization'!AS413+'O7 Amortization'!AS486+'O7 Amortization'!AS559)</f>
        <v>0</v>
      </c>
      <c r="V15" s="667">
        <f>IF(ISERROR('O7 Amortization'!Y340+'O7 Amortization'!Y413+'O7 Amortization'!Y486+'O7 Amortization'!Y559 +'O7 Amortization'!AT340+'O7 Amortization'!AT413+'O7 Amortization'!AT486+'O7 Amortization'!AT559), "-", 'O7 Amortization'!Y340+'O7 Amortization'!Y413+'O7 Amortization'!Y486+'O7 Amortization'!Y559 +'O7 Amortization'!AT340+'O7 Amortization'!AT413+'O7 Amortization'!AT486+'O7 Amortization'!AT559)</f>
        <v>0</v>
      </c>
      <c r="W15" s="668">
        <f>IF(ISERROR('O7 Amortization'!Z340+'O7 Amortization'!Z413+'O7 Amortization'!Z486+'O7 Amortization'!Z559 +'O7 Amortization'!AU340+'O7 Amortization'!AU413+'O7 Amortization'!AU486+'O7 Amortization'!AU559), "-", 'O7 Amortization'!Z340+'O7 Amortization'!Z413+'O7 Amortization'!Z486+'O7 Amortization'!Z559 +'O7 Amortization'!AU340+'O7 Amortization'!AU413+'O7 Amortization'!AU486+'O7 Amortization'!AU559)</f>
        <v>0</v>
      </c>
      <c r="X15" s="617"/>
    </row>
    <row r="16" spans="1:25" s="534" customFormat="1" ht="12.75" x14ac:dyDescent="0.2">
      <c r="A16" s="795"/>
      <c r="B16" s="760" t="s">
        <v>1490</v>
      </c>
      <c r="C16" s="765">
        <f t="shared" ref="C16:C22" si="0">SUM(D16:W16)</f>
        <v>35377.144939431098</v>
      </c>
      <c r="D16" s="764">
        <f t="shared" ref="D16:W16" si="1">IF(ISERROR(D29*(D49/D31)),0,D29*(D49/D31))</f>
        <v>19953.729148261948</v>
      </c>
      <c r="E16" s="764">
        <f t="shared" si="1"/>
        <v>7000.2731779469459</v>
      </c>
      <c r="F16" s="764">
        <f t="shared" si="1"/>
        <v>4423.9981543451886</v>
      </c>
      <c r="G16" s="764">
        <f t="shared" si="1"/>
        <v>0</v>
      </c>
      <c r="H16" s="764">
        <f t="shared" si="1"/>
        <v>0</v>
      </c>
      <c r="I16" s="764">
        <f t="shared" si="1"/>
        <v>1.4712745514897971</v>
      </c>
      <c r="J16" s="764">
        <f t="shared" si="1"/>
        <v>3943.6682720448598</v>
      </c>
      <c r="K16" s="764">
        <f t="shared" si="1"/>
        <v>0</v>
      </c>
      <c r="L16" s="764">
        <f t="shared" si="1"/>
        <v>54.004912280663412</v>
      </c>
      <c r="M16" s="764">
        <f t="shared" si="1"/>
        <v>0</v>
      </c>
      <c r="N16" s="764">
        <f t="shared" si="1"/>
        <v>0</v>
      </c>
      <c r="O16" s="764">
        <f t="shared" si="1"/>
        <v>0</v>
      </c>
      <c r="P16" s="764">
        <f t="shared" si="1"/>
        <v>0</v>
      </c>
      <c r="Q16" s="764">
        <f t="shared" si="1"/>
        <v>0</v>
      </c>
      <c r="R16" s="764">
        <f t="shared" si="1"/>
        <v>0</v>
      </c>
      <c r="S16" s="764">
        <f t="shared" si="1"/>
        <v>0</v>
      </c>
      <c r="T16" s="764">
        <f t="shared" si="1"/>
        <v>0</v>
      </c>
      <c r="U16" s="764">
        <f t="shared" si="1"/>
        <v>0</v>
      </c>
      <c r="V16" s="764">
        <f t="shared" si="1"/>
        <v>0</v>
      </c>
      <c r="W16" s="652">
        <f t="shared" si="1"/>
        <v>0</v>
      </c>
      <c r="X16" s="617"/>
    </row>
    <row r="17" spans="1:24" s="534" customFormat="1" ht="12.75" x14ac:dyDescent="0.2">
      <c r="A17" s="795"/>
      <c r="B17" s="760" t="s">
        <v>1492</v>
      </c>
      <c r="C17" s="765">
        <f t="shared" si="0"/>
        <v>230643.3407851962</v>
      </c>
      <c r="D17" s="764">
        <f t="shared" ref="D17:W17" si="2">IF(ISERROR((D42/(D42+D57+D63))*D77),0,(D42/(D42+D57+D63))*D77)</f>
        <v>127321.01634240933</v>
      </c>
      <c r="E17" s="764">
        <f t="shared" si="2"/>
        <v>48781.315519244781</v>
      </c>
      <c r="F17" s="764">
        <f t="shared" si="2"/>
        <v>32995.429175539371</v>
      </c>
      <c r="G17" s="764">
        <f t="shared" si="2"/>
        <v>0</v>
      </c>
      <c r="H17" s="764">
        <f t="shared" si="2"/>
        <v>0</v>
      </c>
      <c r="I17" s="764">
        <f t="shared" si="2"/>
        <v>14.199643386689916</v>
      </c>
      <c r="J17" s="764">
        <f t="shared" si="2"/>
        <v>21166.38801783698</v>
      </c>
      <c r="K17" s="764">
        <f t="shared" si="2"/>
        <v>0</v>
      </c>
      <c r="L17" s="764">
        <f t="shared" si="2"/>
        <v>364.99208677899702</v>
      </c>
      <c r="M17" s="764">
        <f t="shared" si="2"/>
        <v>0</v>
      </c>
      <c r="N17" s="764">
        <f t="shared" si="2"/>
        <v>0</v>
      </c>
      <c r="O17" s="764">
        <f t="shared" si="2"/>
        <v>0</v>
      </c>
      <c r="P17" s="764">
        <f t="shared" si="2"/>
        <v>0</v>
      </c>
      <c r="Q17" s="764">
        <f t="shared" si="2"/>
        <v>0</v>
      </c>
      <c r="R17" s="764">
        <f t="shared" si="2"/>
        <v>0</v>
      </c>
      <c r="S17" s="764">
        <f t="shared" si="2"/>
        <v>0</v>
      </c>
      <c r="T17" s="764">
        <f t="shared" si="2"/>
        <v>0</v>
      </c>
      <c r="U17" s="764">
        <f t="shared" si="2"/>
        <v>0</v>
      </c>
      <c r="V17" s="764">
        <f t="shared" si="2"/>
        <v>0</v>
      </c>
      <c r="W17" s="652">
        <f t="shared" si="2"/>
        <v>0</v>
      </c>
      <c r="X17" s="617"/>
    </row>
    <row r="18" spans="1:24" s="617" customFormat="1" ht="12.75" x14ac:dyDescent="0.2">
      <c r="A18" s="749"/>
      <c r="B18" s="760" t="s">
        <v>719</v>
      </c>
      <c r="C18" s="765">
        <f t="shared" si="0"/>
        <v>79177.919160725505</v>
      </c>
      <c r="D18" s="764">
        <f>IF(ISERROR(D86/D88*D84),0, D86/D88*D84)</f>
        <v>44468.429128902098</v>
      </c>
      <c r="E18" s="764">
        <f t="shared" ref="E18:W18" si="3">IF(ISERROR(E86/E88*E84),0, E86/E88*E84)</f>
        <v>15356.649106298686</v>
      </c>
      <c r="F18" s="764">
        <f t="shared" si="3"/>
        <v>9538.5316559704133</v>
      </c>
      <c r="G18" s="764">
        <f t="shared" si="3"/>
        <v>0</v>
      </c>
      <c r="H18" s="764">
        <f t="shared" si="3"/>
        <v>0</v>
      </c>
      <c r="I18" s="764">
        <f t="shared" si="3"/>
        <v>3.3845916359754429</v>
      </c>
      <c r="J18" s="764">
        <f t="shared" si="3"/>
        <v>9682.5949026328599</v>
      </c>
      <c r="K18" s="764">
        <f t="shared" si="3"/>
        <v>0</v>
      </c>
      <c r="L18" s="764">
        <f t="shared" si="3"/>
        <v>128.32977528548344</v>
      </c>
      <c r="M18" s="764">
        <f t="shared" si="3"/>
        <v>0</v>
      </c>
      <c r="N18" s="764">
        <f t="shared" si="3"/>
        <v>0</v>
      </c>
      <c r="O18" s="764">
        <f t="shared" si="3"/>
        <v>0</v>
      </c>
      <c r="P18" s="764">
        <f t="shared" si="3"/>
        <v>0</v>
      </c>
      <c r="Q18" s="764">
        <f t="shared" si="3"/>
        <v>0</v>
      </c>
      <c r="R18" s="764">
        <f t="shared" si="3"/>
        <v>0</v>
      </c>
      <c r="S18" s="764">
        <f t="shared" si="3"/>
        <v>0</v>
      </c>
      <c r="T18" s="764">
        <f t="shared" si="3"/>
        <v>0</v>
      </c>
      <c r="U18" s="764">
        <f t="shared" si="3"/>
        <v>0</v>
      </c>
      <c r="V18" s="764">
        <f t="shared" si="3"/>
        <v>0</v>
      </c>
      <c r="W18" s="652">
        <f t="shared" si="3"/>
        <v>0</v>
      </c>
    </row>
    <row r="19" spans="1:24" s="617" customFormat="1" ht="12.75" x14ac:dyDescent="0.2">
      <c r="A19" s="749"/>
      <c r="B19" s="760" t="s">
        <v>1482</v>
      </c>
      <c r="C19" s="765">
        <f t="shared" si="0"/>
        <v>155078.83739283646</v>
      </c>
      <c r="D19" s="764">
        <f>IF(ISERROR(SUM(D17:D18)/D35*D33),0,SUM(D17:D17)/D35*D33)</f>
        <v>84776.948250004614</v>
      </c>
      <c r="E19" s="764">
        <f t="shared" ref="E19:W19" si="4">IF(ISERROR(SUM(E17:E18)/E35*E33),0,SUM(E17:E17)/E35*E33)</f>
        <v>33179.969335193353</v>
      </c>
      <c r="F19" s="764">
        <f t="shared" si="4"/>
        <v>22751.652138190071</v>
      </c>
      <c r="G19" s="764">
        <f t="shared" si="4"/>
        <v>0</v>
      </c>
      <c r="H19" s="764">
        <f t="shared" si="4"/>
        <v>0</v>
      </c>
      <c r="I19" s="764">
        <f t="shared" si="4"/>
        <v>10.193747214464896</v>
      </c>
      <c r="J19" s="764">
        <f t="shared" si="4"/>
        <v>14116.70464575655</v>
      </c>
      <c r="K19" s="764">
        <f t="shared" si="4"/>
        <v>0</v>
      </c>
      <c r="L19" s="764">
        <f t="shared" si="4"/>
        <v>243.36927647739728</v>
      </c>
      <c r="M19" s="764">
        <f t="shared" si="4"/>
        <v>0</v>
      </c>
      <c r="N19" s="764">
        <f t="shared" si="4"/>
        <v>0</v>
      </c>
      <c r="O19" s="764">
        <f t="shared" si="4"/>
        <v>0</v>
      </c>
      <c r="P19" s="764">
        <f t="shared" si="4"/>
        <v>0</v>
      </c>
      <c r="Q19" s="764">
        <f t="shared" si="4"/>
        <v>0</v>
      </c>
      <c r="R19" s="764">
        <f t="shared" si="4"/>
        <v>0</v>
      </c>
      <c r="S19" s="764">
        <f t="shared" si="4"/>
        <v>0</v>
      </c>
      <c r="T19" s="764">
        <f t="shared" si="4"/>
        <v>0</v>
      </c>
      <c r="U19" s="764">
        <f t="shared" si="4"/>
        <v>0</v>
      </c>
      <c r="V19" s="764">
        <f t="shared" si="4"/>
        <v>0</v>
      </c>
      <c r="W19" s="652">
        <f t="shared" si="4"/>
        <v>0</v>
      </c>
    </row>
    <row r="20" spans="1:24" s="617" customFormat="1" ht="12.75" x14ac:dyDescent="0.2">
      <c r="A20" s="749"/>
      <c r="B20" s="760" t="s">
        <v>1493</v>
      </c>
      <c r="C20" s="765">
        <f t="shared" si="0"/>
        <v>21344.871630175679</v>
      </c>
      <c r="D20" s="764">
        <f>IF(ISERROR('O4 Summary by Class &amp; Accounts'!E209*D51/(D27+D31)),0,('O4 Summary by Class &amp; Accounts'!E209*D51/(D27+D31)))</f>
        <v>11459.974325236739</v>
      </c>
      <c r="E20" s="764">
        <f>IF(ISERROR('O4 Summary by Class &amp; Accounts'!F209*E51/(E27+E31)),0,('O4 Summary by Class &amp; Accounts'!F209*E51/(E27+E31)))</f>
        <v>4469.2450942145288</v>
      </c>
      <c r="F20" s="764">
        <f>IF(ISERROR('O4 Summary by Class &amp; Accounts'!G209*F51/(F27+F31)),0,('O4 Summary by Class &amp; Accounts'!G209*F51/(F27+F31)))</f>
        <v>3016.2331519608852</v>
      </c>
      <c r="G20" s="764">
        <f>IF(ISERROR('O4 Summary by Class &amp; Accounts'!H209*G51/(G27+G31)),0,('O4 Summary by Class &amp; Accounts'!H209*G51/(G27+G31)))</f>
        <v>0</v>
      </c>
      <c r="H20" s="764">
        <f>IF(ISERROR('O4 Summary by Class &amp; Accounts'!I209*H51/(H27+H31)),0,('O4 Summary by Class &amp; Accounts'!I209*H51/(H27+H31)))</f>
        <v>0</v>
      </c>
      <c r="I20" s="764">
        <f>IF(ISERROR('O4 Summary by Class &amp; Accounts'!J209*I51/(I27+I31)),0,('O4 Summary by Class &amp; Accounts'!J209*I51/(I27+I31)))</f>
        <v>1.081774712955395</v>
      </c>
      <c r="J20" s="764">
        <f>IF(ISERROR('O4 Summary by Class &amp; Accounts'!K209*J51/(J27+J31)),0,('O4 Summary by Class &amp; Accounts'!K209*J51/(J27+J31)))</f>
        <v>2365.5883747135631</v>
      </c>
      <c r="K20" s="764">
        <f>IF(ISERROR('O4 Summary by Class &amp; Accounts'!L209*K51/(K27+K31)),0,('O4 Summary by Class &amp; Accounts'!L209*K51/(K27+K31)))</f>
        <v>0</v>
      </c>
      <c r="L20" s="764">
        <f>IF(ISERROR('O4 Summary by Class &amp; Accounts'!M209*L51/(L27+L31)),0,('O4 Summary by Class &amp; Accounts'!M209*L51/(L27+L31)))</f>
        <v>32.748909337007873</v>
      </c>
      <c r="M20" s="764">
        <f>IF(ISERROR('O4 Summary by Class &amp; Accounts'!N209*M51/(M27+M31)),0,('O4 Summary by Class &amp; Accounts'!N209*M51/(M27+M31)))</f>
        <v>0</v>
      </c>
      <c r="N20" s="764">
        <f>IF(ISERROR('O4 Summary by Class &amp; Accounts'!O209*N51/(N27+N31)),0,('O4 Summary by Class &amp; Accounts'!O209*N51/(N27+N31)))</f>
        <v>0</v>
      </c>
      <c r="O20" s="764">
        <f>IF(ISERROR('O4 Summary by Class &amp; Accounts'!P209*O51/(O27+O31)),0,('O4 Summary by Class &amp; Accounts'!P209*O51/(O27+O31)))</f>
        <v>0</v>
      </c>
      <c r="P20" s="764">
        <f>IF(ISERROR('O4 Summary by Class &amp; Accounts'!Q209*P51/(P27+P31)),0,('O4 Summary by Class &amp; Accounts'!Q209*P51/(P27+P31)))</f>
        <v>0</v>
      </c>
      <c r="Q20" s="764">
        <f>IF(ISERROR('O4 Summary by Class &amp; Accounts'!R209*Q51/(Q27+Q31)),0,('O4 Summary by Class &amp; Accounts'!R209*Q51/(Q27+Q31)))</f>
        <v>0</v>
      </c>
      <c r="R20" s="764">
        <f>IF(ISERROR('O4 Summary by Class &amp; Accounts'!S209*R51/(R27+R31)),0,('O4 Summary by Class &amp; Accounts'!S209*R51/(R27+R31)))</f>
        <v>0</v>
      </c>
      <c r="S20" s="764">
        <f>IF(ISERROR('O4 Summary by Class &amp; Accounts'!T209*S51/(S27+S31)),0,('O4 Summary by Class &amp; Accounts'!T209*S51/(S27+S31)))</f>
        <v>0</v>
      </c>
      <c r="T20" s="764">
        <f>IF(ISERROR('O4 Summary by Class &amp; Accounts'!U209*T51/(T27+T31)),0,('O4 Summary by Class &amp; Accounts'!U209*T51/(T27+T31)))</f>
        <v>0</v>
      </c>
      <c r="U20" s="764">
        <f>IF(ISERROR('O4 Summary by Class &amp; Accounts'!V209*U51/(U27+U31)),0,('O4 Summary by Class &amp; Accounts'!V209*U51/(U27+U31)))</f>
        <v>0</v>
      </c>
      <c r="V20" s="764">
        <f>IF(ISERROR('O4 Summary by Class &amp; Accounts'!W209*V51/(V27+V31)),0,('O4 Summary by Class &amp; Accounts'!W209*V51/(V27+V31)))</f>
        <v>0</v>
      </c>
      <c r="W20" s="652">
        <f>IF(ISERROR('O4 Summary by Class &amp; Accounts'!X209*W51/(W27+W31)),0,('O4 Summary by Class &amp; Accounts'!X209*W51/(W27+W31)))</f>
        <v>0</v>
      </c>
    </row>
    <row r="21" spans="1:24" s="617" customFormat="1" ht="12.75" x14ac:dyDescent="0.2">
      <c r="A21" s="749"/>
      <c r="B21" s="760" t="s">
        <v>1494</v>
      </c>
      <c r="C21" s="765">
        <f t="shared" si="0"/>
        <v>158511.67602818328</v>
      </c>
      <c r="D21" s="764">
        <f>IF(ISERROR('O4 Summary by Class &amp; Accounts'!E207*D51/(D27+D31)),0,('O4 Summary by Class &amp; Accounts'!E207*D51/(D27+D31)))</f>
        <v>85104.2708996734</v>
      </c>
      <c r="E21" s="764">
        <f>IF(ISERROR('O4 Summary by Class &amp; Accounts'!F207*E51/(E27+E31)),0,('O4 Summary by Class &amp; Accounts'!F207*E51/(E27+E31)))</f>
        <v>33189.589646590444</v>
      </c>
      <c r="F21" s="764">
        <f>IF(ISERROR('O4 Summary by Class &amp; Accounts'!G207*F51/(F27+F31)),0,('O4 Summary by Class &amp; Accounts'!G207*F51/(F27+F31)))</f>
        <v>22399.205790171101</v>
      </c>
      <c r="G21" s="764">
        <f>IF(ISERROR('O4 Summary by Class &amp; Accounts'!H207*G51/(G27+G31)),0,('O4 Summary by Class &amp; Accounts'!H207*G51/(G27+G31)))</f>
        <v>0</v>
      </c>
      <c r="H21" s="764">
        <f>IF(ISERROR('O4 Summary by Class &amp; Accounts'!I207*H51/(H27+H31)),0,('O4 Summary by Class &amp; Accounts'!I207*H51/(H27+H31)))</f>
        <v>0</v>
      </c>
      <c r="I21" s="764">
        <f>IF(ISERROR('O4 Summary by Class &amp; Accounts'!J207*I51/(I27+I31)),0,('O4 Summary by Class &amp; Accounts'!J207*I51/(I27+I31)))</f>
        <v>8.0334951554850473</v>
      </c>
      <c r="J21" s="764">
        <f>IF(ISERROR('O4 Summary by Class &amp; Accounts'!K207*J51/(J27+J31)),0,('O4 Summary by Class &amp; Accounts'!K207*J51/(J27+J31)))</f>
        <v>17567.375647203495</v>
      </c>
      <c r="K21" s="764">
        <f>IF(ISERROR('O4 Summary by Class &amp; Accounts'!L207*K51/(K27+K31)),0,('O4 Summary by Class &amp; Accounts'!L207*K51/(K27+K31)))</f>
        <v>0</v>
      </c>
      <c r="L21" s="764">
        <f>IF(ISERROR('O4 Summary by Class &amp; Accounts'!M207*L51/(L27+L31)),0,('O4 Summary by Class &amp; Accounts'!M207*L51/(L27+L31)))</f>
        <v>243.20054938936232</v>
      </c>
      <c r="M21" s="764">
        <f>IF(ISERROR('O4 Summary by Class &amp; Accounts'!N207*M51/(M27+M31)),0,('O4 Summary by Class &amp; Accounts'!N207*M51/(M27+M31)))</f>
        <v>0</v>
      </c>
      <c r="N21" s="764">
        <f>IF(ISERROR('O4 Summary by Class &amp; Accounts'!O207*N51/(N27+N31)),0,('O4 Summary by Class &amp; Accounts'!O207*N51/(N27+N31)))</f>
        <v>0</v>
      </c>
      <c r="O21" s="764">
        <f>IF(ISERROR('O4 Summary by Class &amp; Accounts'!P207*O51/(O27+O31)),0,('O4 Summary by Class &amp; Accounts'!P207*O51/(O27+O31)))</f>
        <v>0</v>
      </c>
      <c r="P21" s="764">
        <f>IF(ISERROR('O4 Summary by Class &amp; Accounts'!Q207*P51/(P27+P31)),0,('O4 Summary by Class &amp; Accounts'!Q207*P51/(P27+P31)))</f>
        <v>0</v>
      </c>
      <c r="Q21" s="764">
        <f>IF(ISERROR('O4 Summary by Class &amp; Accounts'!R207*Q51/(Q27+Q31)),0,('O4 Summary by Class &amp; Accounts'!R207*Q51/(Q27+Q31)))</f>
        <v>0</v>
      </c>
      <c r="R21" s="764">
        <f>IF(ISERROR('O4 Summary by Class &amp; Accounts'!S207*R51/(R27+R31)),0,('O4 Summary by Class &amp; Accounts'!S207*R51/(R27+R31)))</f>
        <v>0</v>
      </c>
      <c r="S21" s="764">
        <f>IF(ISERROR('O4 Summary by Class &amp; Accounts'!T207*S51/(S27+S31)),0,('O4 Summary by Class &amp; Accounts'!T207*S51/(S27+S31)))</f>
        <v>0</v>
      </c>
      <c r="T21" s="764">
        <f>IF(ISERROR('O4 Summary by Class &amp; Accounts'!U207*T51/(T27+T31)),0,('O4 Summary by Class &amp; Accounts'!U207*T51/(T27+T31)))</f>
        <v>0</v>
      </c>
      <c r="U21" s="764">
        <f>IF(ISERROR('O4 Summary by Class &amp; Accounts'!V207*U51/(U27+U31)),0,('O4 Summary by Class &amp; Accounts'!V207*U51/(U27+U31)))</f>
        <v>0</v>
      </c>
      <c r="V21" s="764">
        <f>IF(ISERROR('O4 Summary by Class &amp; Accounts'!W207*V51/(V27+V31)),0,('O4 Summary by Class &amp; Accounts'!W207*V51/(V27+V31)))</f>
        <v>0</v>
      </c>
      <c r="W21" s="652">
        <f>IF(ISERROR('O4 Summary by Class &amp; Accounts'!X207*W51/(W27+W31)),0,('O4 Summary by Class &amp; Accounts'!X207*W51/(W27+W31)))</f>
        <v>0</v>
      </c>
    </row>
    <row r="22" spans="1:24" s="617" customFormat="1" ht="12.75" x14ac:dyDescent="0.2">
      <c r="A22" s="749"/>
      <c r="B22" s="760" t="s">
        <v>1495</v>
      </c>
      <c r="C22" s="765">
        <f t="shared" si="0"/>
        <v>244913.0851226919</v>
      </c>
      <c r="D22" s="764">
        <f>IF(ISERROR(D51/(D27+D31)*'O1 Revenue to cost|RR'!D38),0,(D51/(D27+D31)*'O1 Revenue to cost|RR'!D38))</f>
        <v>131492.83425310854</v>
      </c>
      <c r="E22" s="764">
        <f>IF(ISERROR(E51/(E27+E31)*'O1 Revenue to cost|RR'!E38),0,(E51/(E27+E31)*'O1 Revenue to cost|RR'!E38))</f>
        <v>51280.542846934295</v>
      </c>
      <c r="F22" s="764">
        <f>IF(ISERROR(F51/(F27+F31)*'O1 Revenue to cost|RR'!F38),0,(F51/(F27+F31)*'O1 Revenue to cost|RR'!F38))</f>
        <v>34608.545766644253</v>
      </c>
      <c r="G22" s="764">
        <f>IF(ISERROR(G51/(G27+G31)*'O1 Revenue to cost|RR'!G38),0,(G51/(G27+G31)*'O1 Revenue to cost|RR'!G38))</f>
        <v>0</v>
      </c>
      <c r="H22" s="764">
        <f>IF(ISERROR(H51/(H27+H31)*'O1 Revenue to cost|RR'!H38),0,(H51/(H27+H31)*'O1 Revenue to cost|RR'!H38))</f>
        <v>0</v>
      </c>
      <c r="I22" s="764">
        <f>IF(ISERROR(I51/(I27+I31)*'O1 Revenue to cost|RR'!I38),0,(I51/(I27+I31)*'O1 Revenue to cost|RR'!I38))</f>
        <v>12.412385838997883</v>
      </c>
      <c r="J22" s="764">
        <f>IF(ISERROR(J51/(J27+J31)*'O1 Revenue to cost|RR'!J38),0,(J51/(J27+J31)*'O1 Revenue to cost|RR'!J38))</f>
        <v>27142.985772864304</v>
      </c>
      <c r="K22" s="764">
        <f>IF(ISERROR(K51/(K27+K31)*'O1 Revenue to cost|RR'!K38),0,(K51/(K27+K31)*'O1 Revenue to cost|RR'!K38))</f>
        <v>0</v>
      </c>
      <c r="L22" s="764">
        <f>IF(ISERROR(L51/(L27+L31)*'O1 Revenue to cost|RR'!L38),0,(L51/(L27+L31)*'O1 Revenue to cost|RR'!L38))</f>
        <v>375.76409730152665</v>
      </c>
      <c r="M22" s="764">
        <f>IF(ISERROR(M51/(M27+M31)*'O1 Revenue to cost|RR'!M38),0,(M51/(M27+M31)*'O1 Revenue to cost|RR'!M38))</f>
        <v>0</v>
      </c>
      <c r="N22" s="764">
        <f>IF(ISERROR(N51/(N27+N31)*'O1 Revenue to cost|RR'!N38),0,(N51/(N27+N31)*'O1 Revenue to cost|RR'!N38))</f>
        <v>0</v>
      </c>
      <c r="O22" s="764">
        <f>IF(ISERROR(O51/(O27+O31)*'O1 Revenue to cost|RR'!O38),0,(O51/(O27+O31)*'O1 Revenue to cost|RR'!O38))</f>
        <v>0</v>
      </c>
      <c r="P22" s="764">
        <f>IF(ISERROR(P51/(P27+P31)*'O1 Revenue to cost|RR'!P38),0,(P51/(P27+P31)*'O1 Revenue to cost|RR'!P38))</f>
        <v>0</v>
      </c>
      <c r="Q22" s="764">
        <f>IF(ISERROR(Q51/(Q27+Q31)*'O1 Revenue to cost|RR'!Q38),0,(Q51/(Q27+Q31)*'O1 Revenue to cost|RR'!Q38))</f>
        <v>0</v>
      </c>
      <c r="R22" s="764">
        <f>IF(ISERROR(R51/(R27+R31)*'O1 Revenue to cost|RR'!R38),0,(R51/(R27+R31)*'O1 Revenue to cost|RR'!R38))</f>
        <v>0</v>
      </c>
      <c r="S22" s="764">
        <f>IF(ISERROR(S51/(S27+S31)*'O1 Revenue to cost|RR'!S38),0,(S51/(S27+S31)*'O1 Revenue to cost|RR'!S38))</f>
        <v>0</v>
      </c>
      <c r="T22" s="764">
        <f>IF(ISERROR(T51/(T27+T31)*'O1 Revenue to cost|RR'!T38),0,(T51/(T27+T31)*'O1 Revenue to cost|RR'!T38))</f>
        <v>0</v>
      </c>
      <c r="U22" s="764">
        <f>IF(ISERROR(U51/(U27+U31)*'O1 Revenue to cost|RR'!U38),0,(U51/(U27+U31)*'O1 Revenue to cost|RR'!U38))</f>
        <v>0</v>
      </c>
      <c r="V22" s="764">
        <f>IF(ISERROR(V51/(V27+V31)*'O1 Revenue to cost|RR'!V38),0,(V51/(V27+V31)*'O1 Revenue to cost|RR'!V38))</f>
        <v>0</v>
      </c>
      <c r="W22" s="652">
        <f>IF(ISERROR(W51/(W27+W31)*'O1 Revenue to cost|RR'!W38),0,(W51/(W27+W31)*'O1 Revenue to cost|RR'!W38))</f>
        <v>0</v>
      </c>
    </row>
    <row r="23" spans="1:24" s="977" customFormat="1" ht="21" customHeight="1" x14ac:dyDescent="0.2">
      <c r="B23" s="899" t="s">
        <v>763</v>
      </c>
      <c r="C23" s="2170">
        <f>IF(SUM(C12:C22)=SUM(D23:W23), SUM(C12:C22), "Error - Please Revise")</f>
        <v>1124015.4342643709</v>
      </c>
      <c r="D23" s="901">
        <f>SUM(D12:D22)</f>
        <v>611402.60844639083</v>
      </c>
      <c r="E23" s="901">
        <f t="shared" ref="E23:W23" si="5">SUM(E12:E22)</f>
        <v>234918.14247244986</v>
      </c>
      <c r="F23" s="901">
        <f t="shared" si="5"/>
        <v>157849.74358345865</v>
      </c>
      <c r="G23" s="901">
        <f t="shared" si="5"/>
        <v>0</v>
      </c>
      <c r="H23" s="901">
        <f t="shared" si="5"/>
        <v>0</v>
      </c>
      <c r="I23" s="901">
        <f t="shared" si="5"/>
        <v>60.860793989962097</v>
      </c>
      <c r="J23" s="901">
        <f t="shared" si="5"/>
        <v>118036.39681524358</v>
      </c>
      <c r="K23" s="901">
        <f t="shared" si="5"/>
        <v>0</v>
      </c>
      <c r="L23" s="901">
        <f t="shared" si="5"/>
        <v>1747.6821528381172</v>
      </c>
      <c r="M23" s="901">
        <f t="shared" si="5"/>
        <v>0</v>
      </c>
      <c r="N23" s="901">
        <f t="shared" si="5"/>
        <v>0</v>
      </c>
      <c r="O23" s="901">
        <f t="shared" si="5"/>
        <v>0</v>
      </c>
      <c r="P23" s="901">
        <f t="shared" si="5"/>
        <v>0</v>
      </c>
      <c r="Q23" s="901">
        <f t="shared" si="5"/>
        <v>0</v>
      </c>
      <c r="R23" s="901">
        <f t="shared" si="5"/>
        <v>0</v>
      </c>
      <c r="S23" s="901">
        <f t="shared" si="5"/>
        <v>0</v>
      </c>
      <c r="T23" s="901">
        <f t="shared" si="5"/>
        <v>0</v>
      </c>
      <c r="U23" s="901">
        <f t="shared" si="5"/>
        <v>0</v>
      </c>
      <c r="V23" s="901">
        <f t="shared" si="5"/>
        <v>0</v>
      </c>
      <c r="W23" s="902">
        <f t="shared" si="5"/>
        <v>0</v>
      </c>
      <c r="X23" s="978"/>
    </row>
    <row r="24" spans="1:24" s="534" customFormat="1" ht="12.75" x14ac:dyDescent="0.2">
      <c r="B24" s="767"/>
      <c r="C24" s="765"/>
      <c r="D24" s="764"/>
      <c r="E24" s="764"/>
      <c r="F24" s="764"/>
      <c r="G24" s="764"/>
      <c r="H24" s="764"/>
      <c r="I24" s="764"/>
      <c r="J24" s="764"/>
      <c r="K24" s="764"/>
      <c r="L24" s="764"/>
      <c r="M24" s="764"/>
      <c r="N24" s="764"/>
      <c r="O24" s="764"/>
      <c r="P24" s="764"/>
      <c r="Q24" s="764"/>
      <c r="R24" s="764"/>
      <c r="S24" s="764"/>
      <c r="T24" s="764"/>
      <c r="U24" s="764"/>
      <c r="V24" s="764"/>
      <c r="W24" s="652"/>
      <c r="X24" s="617"/>
    </row>
    <row r="25" spans="1:24" s="534" customFormat="1" ht="12.75" x14ac:dyDescent="0.2">
      <c r="B25" s="767" t="s">
        <v>349</v>
      </c>
      <c r="C25" s="765">
        <f>SUM(D25:W25)</f>
        <v>7196875.9800000004</v>
      </c>
      <c r="D25" s="764">
        <f>SUM('O4 Summary by Class &amp; Accounts'!E60:E73)+SUM('O4 Summary by Class &amp; Accounts'!E74:E76)+SUM('O4 Summary by Class &amp; Accounts'!E77) +SUM('O4 Summary by Class &amp; Accounts'!E79:E80)</f>
        <v>4037623.6974875103</v>
      </c>
      <c r="E25" s="764">
        <f>SUM('O4 Summary by Class &amp; Accounts'!F60:F73)+SUM('O4 Summary by Class &amp; Accounts'!F74:F76)+SUM('O4 Summary by Class &amp; Accounts'!F77) +SUM('O4 Summary by Class &amp; Accounts'!F79:F80)</f>
        <v>1491656.2714712024</v>
      </c>
      <c r="F25" s="764">
        <f>SUM('O4 Summary by Class &amp; Accounts'!G60:G73)+SUM('O4 Summary by Class &amp; Accounts'!G74:G76)+SUM('O4 Summary by Class &amp; Accounts'!G77) +SUM('O4 Summary by Class &amp; Accounts'!G79:G80)</f>
        <v>1195931.1595758605</v>
      </c>
      <c r="G25" s="764">
        <f>SUM('O4 Summary by Class &amp; Accounts'!H60:H73)+SUM('O4 Summary by Class &amp; Accounts'!H74:H76)+SUM('O4 Summary by Class &amp; Accounts'!H77) +SUM('O4 Summary by Class &amp; Accounts'!H79:H80)</f>
        <v>0</v>
      </c>
      <c r="H25" s="764">
        <f>SUM('O4 Summary by Class &amp; Accounts'!I60:I73)+SUM('O4 Summary by Class &amp; Accounts'!I74:I76)+SUM('O4 Summary by Class &amp; Accounts'!I77) +SUM('O4 Summary by Class &amp; Accounts'!I79:I80)</f>
        <v>0</v>
      </c>
      <c r="I25" s="764">
        <f>SUM('O4 Summary by Class &amp; Accounts'!J60:J73)+SUM('O4 Summary by Class &amp; Accounts'!J74:J76)+SUM('O4 Summary by Class &amp; Accounts'!J77) +SUM('O4 Summary by Class &amp; Accounts'!J79:J80)</f>
        <v>253917.05583512248</v>
      </c>
      <c r="J25" s="764">
        <f>SUM('O4 Summary by Class &amp; Accounts'!K60:K73)+SUM('O4 Summary by Class &amp; Accounts'!K74:K76)+SUM('O4 Summary by Class &amp; Accounts'!K77) +SUM('O4 Summary by Class &amp; Accounts'!K79:K80)</f>
        <v>208773.90300067066</v>
      </c>
      <c r="K25" s="764">
        <f>SUM('O4 Summary by Class &amp; Accounts'!L60:L73)+SUM('O4 Summary by Class &amp; Accounts'!L74:L76)+SUM('O4 Summary by Class &amp; Accounts'!L77) +SUM('O4 Summary by Class &amp; Accounts'!L79:L80)</f>
        <v>0</v>
      </c>
      <c r="L25" s="764">
        <f>SUM('O4 Summary by Class &amp; Accounts'!M60:M73)+SUM('O4 Summary by Class &amp; Accounts'!M74:M76)+SUM('O4 Summary by Class &amp; Accounts'!M77) +SUM('O4 Summary by Class &amp; Accounts'!M79:M80)</f>
        <v>8973.8926296336758</v>
      </c>
      <c r="M25" s="764">
        <f>SUM('O4 Summary by Class &amp; Accounts'!N60:N73)+SUM('O4 Summary by Class &amp; Accounts'!N74:N76)+SUM('O4 Summary by Class &amp; Accounts'!N77) +SUM('O4 Summary by Class &amp; Accounts'!N79:N80)</f>
        <v>0</v>
      </c>
      <c r="N25" s="764">
        <f>SUM('O4 Summary by Class &amp; Accounts'!O60:O73)+SUM('O4 Summary by Class &amp; Accounts'!O74:O76)+SUM('O4 Summary by Class &amp; Accounts'!O77) +SUM('O4 Summary by Class &amp; Accounts'!O79:O80)</f>
        <v>0</v>
      </c>
      <c r="O25" s="764">
        <f>SUM('O4 Summary by Class &amp; Accounts'!P60:P73)+SUM('O4 Summary by Class &amp; Accounts'!P74:P76)+SUM('O4 Summary by Class &amp; Accounts'!P77) +SUM('O4 Summary by Class &amp; Accounts'!P79:P80)</f>
        <v>0</v>
      </c>
      <c r="P25" s="764">
        <f>SUM('O4 Summary by Class &amp; Accounts'!Q60:Q73)+SUM('O4 Summary by Class &amp; Accounts'!Q74:Q76)+SUM('O4 Summary by Class &amp; Accounts'!Q77) +SUM('O4 Summary by Class &amp; Accounts'!Q79:Q80)</f>
        <v>0</v>
      </c>
      <c r="Q25" s="764">
        <f>SUM('O4 Summary by Class &amp; Accounts'!R60:R73)+SUM('O4 Summary by Class &amp; Accounts'!R74:R76)+SUM('O4 Summary by Class &amp; Accounts'!R77) +SUM('O4 Summary by Class &amp; Accounts'!R79:R80)</f>
        <v>0</v>
      </c>
      <c r="R25" s="764">
        <f>SUM('O4 Summary by Class &amp; Accounts'!S60:S73)+SUM('O4 Summary by Class &amp; Accounts'!S74:S76)+SUM('O4 Summary by Class &amp; Accounts'!S77) +SUM('O4 Summary by Class &amp; Accounts'!S79:S80)</f>
        <v>0</v>
      </c>
      <c r="S25" s="764">
        <f>SUM('O4 Summary by Class &amp; Accounts'!T60:T73)+SUM('O4 Summary by Class &amp; Accounts'!T74:T76)+SUM('O4 Summary by Class &amp; Accounts'!T77) +SUM('O4 Summary by Class &amp; Accounts'!T79:T80)</f>
        <v>0</v>
      </c>
      <c r="T25" s="764">
        <f>SUM('O4 Summary by Class &amp; Accounts'!U60:U73)+SUM('O4 Summary by Class &amp; Accounts'!U74:U76)+SUM('O4 Summary by Class &amp; Accounts'!U77) +SUM('O4 Summary by Class &amp; Accounts'!U79:U80)</f>
        <v>0</v>
      </c>
      <c r="U25" s="764">
        <f>SUM('O4 Summary by Class &amp; Accounts'!V60:V73)+SUM('O4 Summary by Class &amp; Accounts'!V74:V76)+SUM('O4 Summary by Class &amp; Accounts'!V77) +SUM('O4 Summary by Class &amp; Accounts'!V79:V80)</f>
        <v>0</v>
      </c>
      <c r="V25" s="764">
        <f>SUM('O4 Summary by Class &amp; Accounts'!W60:W73)+SUM('O4 Summary by Class &amp; Accounts'!W74:W76)+SUM('O4 Summary by Class &amp; Accounts'!W77) +SUM('O4 Summary by Class &amp; Accounts'!W79:W80)</f>
        <v>0</v>
      </c>
      <c r="W25" s="652">
        <f>SUM('O4 Summary by Class &amp; Accounts'!X60:X73)+SUM('O4 Summary by Class &amp; Accounts'!X74:X76)+SUM('O4 Summary by Class &amp; Accounts'!X77) +SUM('O4 Summary by Class &amp; Accounts'!X79:X80)</f>
        <v>0</v>
      </c>
      <c r="X25" s="617"/>
    </row>
    <row r="26" spans="1:24" s="534" customFormat="1" ht="12.75" x14ac:dyDescent="0.2">
      <c r="B26" s="767" t="s">
        <v>350</v>
      </c>
      <c r="C26" s="765">
        <f>SUM(D26:W26)</f>
        <v>-5426157.551556739</v>
      </c>
      <c r="D26" s="764">
        <f>'O7 Amortization'!AW80+'O7 Amortization'!AW151+'O7 Amortization'!AW222+'O7 Amortization'!AW293</f>
        <v>-3044207.2890168512</v>
      </c>
      <c r="E26" s="764">
        <f>'O7 Amortization'!AX80+'O7 Amortization'!AX151+'O7 Amortization'!AX222+'O7 Amortization'!AX293</f>
        <v>-1124649.3567852802</v>
      </c>
      <c r="F26" s="764">
        <f>'O7 Amortization'!AY80+'O7 Amortization'!AY151+'O7 Amortization'!AY222+'O7 Amortization'!AY293</f>
        <v>-901684.41289085045</v>
      </c>
      <c r="G26" s="764">
        <f>'O7 Amortization'!AZ80+'O7 Amortization'!AZ151+'O7 Amortization'!AZ222+'O7 Amortization'!AZ293</f>
        <v>0</v>
      </c>
      <c r="H26" s="764">
        <f>'O7 Amortization'!BA80+'O7 Amortization'!BA151+'O7 Amortization'!BA222+'O7 Amortization'!BA293</f>
        <v>0</v>
      </c>
      <c r="I26" s="764">
        <f>'O7 Amortization'!BB80+'O7 Amortization'!BB151+'O7 Amortization'!BB222+'O7 Amortization'!BB293</f>
        <v>-191443.33650012457</v>
      </c>
      <c r="J26" s="764">
        <f>'O7 Amortization'!BC80+'O7 Amortization'!BC151+'O7 Amortization'!BC222+'O7 Amortization'!BC293</f>
        <v>-157407.19910739147</v>
      </c>
      <c r="K26" s="764">
        <f>'O7 Amortization'!BD80+'O7 Amortization'!BD151+'O7 Amortization'!BD222+'O7 Amortization'!BD293</f>
        <v>0</v>
      </c>
      <c r="L26" s="764">
        <f>'O7 Amortization'!BE80+'O7 Amortization'!BE151+'O7 Amortization'!BE222+'O7 Amortization'!BE293</f>
        <v>-6765.9572562408011</v>
      </c>
      <c r="M26" s="764">
        <f>'O7 Amortization'!BF80+'O7 Amortization'!BF151+'O7 Amortization'!BF222+'O7 Amortization'!BF293</f>
        <v>0</v>
      </c>
      <c r="N26" s="764">
        <f>'O7 Amortization'!BG80+'O7 Amortization'!BG151+'O7 Amortization'!BG222+'O7 Amortization'!BG293</f>
        <v>0</v>
      </c>
      <c r="O26" s="764">
        <f>'O7 Amortization'!BH80+'O7 Amortization'!BH151+'O7 Amortization'!BH222+'O7 Amortization'!BH293</f>
        <v>0</v>
      </c>
      <c r="P26" s="764">
        <f>'O7 Amortization'!BI80+'O7 Amortization'!BI151+'O7 Amortization'!BI222+'O7 Amortization'!BI293</f>
        <v>0</v>
      </c>
      <c r="Q26" s="764">
        <f>'O7 Amortization'!BJ80+'O7 Amortization'!BJ151+'O7 Amortization'!BJ222+'O7 Amortization'!BJ293</f>
        <v>0</v>
      </c>
      <c r="R26" s="764">
        <f>'O7 Amortization'!BK80+'O7 Amortization'!BK151+'O7 Amortization'!BK222+'O7 Amortization'!BK293</f>
        <v>0</v>
      </c>
      <c r="S26" s="764">
        <f>'O7 Amortization'!BL80+'O7 Amortization'!BL151+'O7 Amortization'!BL222+'O7 Amortization'!BL293</f>
        <v>0</v>
      </c>
      <c r="T26" s="764">
        <f>'O7 Amortization'!BM80+'O7 Amortization'!BM151+'O7 Amortization'!BM222+'O7 Amortization'!BM293</f>
        <v>0</v>
      </c>
      <c r="U26" s="764">
        <f>'O7 Amortization'!BN80+'O7 Amortization'!BN151+'O7 Amortization'!BN222+'O7 Amortization'!BN293</f>
        <v>0</v>
      </c>
      <c r="V26" s="764">
        <f>'O7 Amortization'!BO80+'O7 Amortization'!BO151+'O7 Amortization'!BO222+'O7 Amortization'!BO293</f>
        <v>0</v>
      </c>
      <c r="W26" s="652">
        <f>'O7 Amortization'!BP80+'O7 Amortization'!BP151+'O7 Amortization'!BP222+'O7 Amortization'!BP293</f>
        <v>0</v>
      </c>
      <c r="X26" s="617"/>
    </row>
    <row r="27" spans="1:24" s="534" customFormat="1" ht="12.75" x14ac:dyDescent="0.2">
      <c r="B27" s="767" t="s">
        <v>351</v>
      </c>
      <c r="C27" s="765">
        <f>SUM(D27:W27)</f>
        <v>1770718.4284432612</v>
      </c>
      <c r="D27" s="764">
        <f>D25+D26</f>
        <v>993416.40847065905</v>
      </c>
      <c r="E27" s="764">
        <f t="shared" ref="E27:W27" si="6">E25+E26</f>
        <v>367006.91468592221</v>
      </c>
      <c r="F27" s="764">
        <f t="shared" si="6"/>
        <v>294246.74668501003</v>
      </c>
      <c r="G27" s="764">
        <f t="shared" si="6"/>
        <v>0</v>
      </c>
      <c r="H27" s="764">
        <f t="shared" si="6"/>
        <v>0</v>
      </c>
      <c r="I27" s="764">
        <f t="shared" si="6"/>
        <v>62473.719334997906</v>
      </c>
      <c r="J27" s="764">
        <f t="shared" si="6"/>
        <v>51366.703893279191</v>
      </c>
      <c r="K27" s="764">
        <f t="shared" si="6"/>
        <v>0</v>
      </c>
      <c r="L27" s="764">
        <f t="shared" si="6"/>
        <v>2207.9353733928747</v>
      </c>
      <c r="M27" s="764">
        <f t="shared" si="6"/>
        <v>0</v>
      </c>
      <c r="N27" s="764">
        <f t="shared" si="6"/>
        <v>0</v>
      </c>
      <c r="O27" s="764">
        <f t="shared" si="6"/>
        <v>0</v>
      </c>
      <c r="P27" s="764">
        <f t="shared" si="6"/>
        <v>0</v>
      </c>
      <c r="Q27" s="764">
        <f t="shared" si="6"/>
        <v>0</v>
      </c>
      <c r="R27" s="764">
        <f t="shared" si="6"/>
        <v>0</v>
      </c>
      <c r="S27" s="764">
        <f t="shared" si="6"/>
        <v>0</v>
      </c>
      <c r="T27" s="764">
        <f t="shared" si="6"/>
        <v>0</v>
      </c>
      <c r="U27" s="764">
        <f t="shared" si="6"/>
        <v>0</v>
      </c>
      <c r="V27" s="764">
        <f t="shared" si="6"/>
        <v>0</v>
      </c>
      <c r="W27" s="652">
        <f t="shared" si="6"/>
        <v>0</v>
      </c>
      <c r="X27" s="617"/>
    </row>
    <row r="28" spans="1:24" s="534" customFormat="1" ht="12.75" x14ac:dyDescent="0.2">
      <c r="B28" s="767"/>
      <c r="C28" s="765"/>
      <c r="D28" s="764"/>
      <c r="E28" s="764"/>
      <c r="F28" s="764"/>
      <c r="G28" s="764"/>
      <c r="H28" s="764"/>
      <c r="I28" s="764"/>
      <c r="J28" s="764"/>
      <c r="K28" s="764"/>
      <c r="L28" s="764"/>
      <c r="M28" s="764"/>
      <c r="N28" s="764"/>
      <c r="O28" s="764"/>
      <c r="P28" s="764"/>
      <c r="Q28" s="764"/>
      <c r="R28" s="764"/>
      <c r="S28" s="764"/>
      <c r="T28" s="764"/>
      <c r="U28" s="764"/>
      <c r="V28" s="764"/>
      <c r="W28" s="652"/>
      <c r="X28" s="617"/>
    </row>
    <row r="29" spans="1:24" s="534" customFormat="1" ht="12.75" x14ac:dyDescent="0.2">
      <c r="B29" s="767" t="s">
        <v>352</v>
      </c>
      <c r="C29" s="765">
        <f>SUM(D29:W29)</f>
        <v>156241.50298226948</v>
      </c>
      <c r="D29" s="764">
        <f>'O7 Amortization'!AW367+'O7 Amortization'!AW439+'O7 Amortization'!AW512+'O7 Amortization'!AW585</f>
        <v>87655.30998802578</v>
      </c>
      <c r="E29" s="764">
        <f>'O7 Amortization'!AX367+'O7 Amortization'!AX439+'O7 Amortization'!AX512+'O7 Amortization'!AX585</f>
        <v>32383.303315946378</v>
      </c>
      <c r="F29" s="764">
        <f>'O7 Amortization'!AY367+'O7 Amortization'!AY439+'O7 Amortization'!AY512+'O7 Amortization'!AY585</f>
        <v>25963.2210357279</v>
      </c>
      <c r="G29" s="764">
        <f>'O7 Amortization'!AZ367+'O7 Amortization'!AZ439+'O7 Amortization'!AZ512+'O7 Amortization'!AZ585</f>
        <v>0</v>
      </c>
      <c r="H29" s="764">
        <f>'O7 Amortization'!BA367+'O7 Amortization'!BA439+'O7 Amortization'!BA512+'O7 Amortization'!BA585</f>
        <v>0</v>
      </c>
      <c r="I29" s="764">
        <f>'O7 Amortization'!BB367+'O7 Amortization'!BB439+'O7 Amortization'!BB512+'O7 Amortization'!BB585</f>
        <v>5512.4449200960635</v>
      </c>
      <c r="J29" s="764">
        <f>'O7 Amortization'!BC367+'O7 Amortization'!BC439+'O7 Amortization'!BC512+'O7 Amortization'!BC585</f>
        <v>4532.4038484124794</v>
      </c>
      <c r="K29" s="764">
        <f>'O7 Amortization'!BD367+'O7 Amortization'!BD439+'O7 Amortization'!BD512+'O7 Amortization'!BD585</f>
        <v>0</v>
      </c>
      <c r="L29" s="764">
        <f>'O7 Amortization'!BE367+'O7 Amortization'!BE439+'O7 Amortization'!BE512+'O7 Amortization'!BE585</f>
        <v>194.81987406089445</v>
      </c>
      <c r="M29" s="764">
        <f>'O7 Amortization'!BF367+'O7 Amortization'!BF439+'O7 Amortization'!BF512+'O7 Amortization'!BF585</f>
        <v>0</v>
      </c>
      <c r="N29" s="764">
        <f>'O7 Amortization'!BG367+'O7 Amortization'!BG439+'O7 Amortization'!BG512+'O7 Amortization'!BG585</f>
        <v>0</v>
      </c>
      <c r="O29" s="764">
        <f>'O7 Amortization'!BH367+'O7 Amortization'!BH439+'O7 Amortization'!BH512+'O7 Amortization'!BH585</f>
        <v>0</v>
      </c>
      <c r="P29" s="764">
        <f>'O7 Amortization'!BI367+'O7 Amortization'!BI439+'O7 Amortization'!BI512+'O7 Amortization'!BI585</f>
        <v>0</v>
      </c>
      <c r="Q29" s="764">
        <f>'O7 Amortization'!BJ367+'O7 Amortization'!BJ439+'O7 Amortization'!BJ512+'O7 Amortization'!BJ585</f>
        <v>0</v>
      </c>
      <c r="R29" s="764">
        <f>'O7 Amortization'!BK367+'O7 Amortization'!BK439+'O7 Amortization'!BK512+'O7 Amortization'!BK585</f>
        <v>0</v>
      </c>
      <c r="S29" s="764">
        <f>'O7 Amortization'!BL367+'O7 Amortization'!BL439+'O7 Amortization'!BL512+'O7 Amortization'!BL585</f>
        <v>0</v>
      </c>
      <c r="T29" s="764">
        <f>'O7 Amortization'!BM367+'O7 Amortization'!BM439+'O7 Amortization'!BM512+'O7 Amortization'!BM585</f>
        <v>0</v>
      </c>
      <c r="U29" s="764">
        <f>'O7 Amortization'!BN367+'O7 Amortization'!BN439+'O7 Amortization'!BN512+'O7 Amortization'!BN585</f>
        <v>0</v>
      </c>
      <c r="V29" s="764">
        <f>'O7 Amortization'!BO367+'O7 Amortization'!BO439+'O7 Amortization'!BO512+'O7 Amortization'!BO585</f>
        <v>0</v>
      </c>
      <c r="W29" s="652">
        <f>'O7 Amortization'!BP367+'O7 Amortization'!BP439+'O7 Amortization'!BP512+'O7 Amortization'!BP585</f>
        <v>0</v>
      </c>
      <c r="X29" s="617"/>
    </row>
    <row r="30" spans="1:24" s="534" customFormat="1" ht="12.75" x14ac:dyDescent="0.2">
      <c r="B30" s="767"/>
      <c r="C30" s="765"/>
      <c r="D30" s="764"/>
      <c r="E30" s="764"/>
      <c r="F30" s="764"/>
      <c r="G30" s="764"/>
      <c r="H30" s="764"/>
      <c r="I30" s="764"/>
      <c r="J30" s="764"/>
      <c r="K30" s="764"/>
      <c r="L30" s="764"/>
      <c r="M30" s="764"/>
      <c r="N30" s="764"/>
      <c r="O30" s="764"/>
      <c r="P30" s="764"/>
      <c r="Q30" s="764"/>
      <c r="R30" s="764"/>
      <c r="S30" s="764"/>
      <c r="T30" s="764"/>
      <c r="U30" s="764"/>
      <c r="V30" s="764"/>
      <c r="W30" s="652"/>
      <c r="X30" s="617"/>
    </row>
    <row r="31" spans="1:24" s="534" customFormat="1" ht="12.75" x14ac:dyDescent="0.2">
      <c r="B31" s="947" t="s">
        <v>1200</v>
      </c>
      <c r="C31" s="913">
        <f>SUM(D31:W31)</f>
        <v>26602893.736707941</v>
      </c>
      <c r="D31" s="916">
        <f>'O6 Source Data for E2'!D102</f>
        <v>14007731.708088147</v>
      </c>
      <c r="E31" s="916">
        <f>'O6 Source Data for E2'!E102</f>
        <v>5752681.6994989533</v>
      </c>
      <c r="F31" s="916">
        <f>'O6 Source Data for E2'!F102</f>
        <v>4925366.5420806343</v>
      </c>
      <c r="G31" s="916">
        <f>'O6 Source Data for E2'!G102</f>
        <v>0</v>
      </c>
      <c r="H31" s="916">
        <f>'O6 Source Data for E2'!H102</f>
        <v>0</v>
      </c>
      <c r="I31" s="916">
        <f>'O6 Source Data for E2'!I102</f>
        <v>1127761.7966888468</v>
      </c>
      <c r="J31" s="916">
        <f>'O6 Source Data for E2'!J102</f>
        <v>756479.93591376301</v>
      </c>
      <c r="K31" s="916">
        <f>'O6 Source Data for E2'!K102</f>
        <v>0</v>
      </c>
      <c r="L31" s="916">
        <f>'O6 Source Data for E2'!L102</f>
        <v>32872.054437597617</v>
      </c>
      <c r="M31" s="916">
        <f>'O6 Source Data for E2'!M102</f>
        <v>0</v>
      </c>
      <c r="N31" s="916">
        <f>'O6 Source Data for E2'!N102</f>
        <v>0</v>
      </c>
      <c r="O31" s="916">
        <f>'O6 Source Data for E2'!O102</f>
        <v>0</v>
      </c>
      <c r="P31" s="916">
        <f>'O6 Source Data for E2'!P102</f>
        <v>0</v>
      </c>
      <c r="Q31" s="916">
        <f>'O6 Source Data for E2'!Q102</f>
        <v>0</v>
      </c>
      <c r="R31" s="916">
        <f>'O6 Source Data for E2'!R102</f>
        <v>0</v>
      </c>
      <c r="S31" s="916">
        <f>'O6 Source Data for E2'!S102</f>
        <v>0</v>
      </c>
      <c r="T31" s="916">
        <f>'O6 Source Data for E2'!T102</f>
        <v>0</v>
      </c>
      <c r="U31" s="916">
        <f>'O6 Source Data for E2'!U102</f>
        <v>0</v>
      </c>
      <c r="V31" s="916">
        <f>'O6 Source Data for E2'!V102</f>
        <v>0</v>
      </c>
      <c r="W31" s="917">
        <f>'O6 Source Data for E2'!W102</f>
        <v>0</v>
      </c>
      <c r="X31" s="617"/>
    </row>
    <row r="32" spans="1:24" s="534" customFormat="1" ht="12.75" x14ac:dyDescent="0.2">
      <c r="B32" s="767"/>
      <c r="C32" s="765"/>
      <c r="D32" s="764"/>
      <c r="E32" s="764"/>
      <c r="F32" s="764"/>
      <c r="G32" s="764"/>
      <c r="H32" s="764"/>
      <c r="I32" s="764"/>
      <c r="J32" s="764"/>
      <c r="K32" s="764"/>
      <c r="L32" s="764"/>
      <c r="M32" s="764"/>
      <c r="N32" s="764"/>
      <c r="O32" s="764"/>
      <c r="P32" s="764"/>
      <c r="Q32" s="764"/>
      <c r="R32" s="764"/>
      <c r="S32" s="764"/>
      <c r="T32" s="764"/>
      <c r="U32" s="764"/>
      <c r="V32" s="764"/>
      <c r="W32" s="652"/>
      <c r="X32" s="617"/>
    </row>
    <row r="33" spans="1:24" s="534" customFormat="1" ht="12.75" x14ac:dyDescent="0.2">
      <c r="B33" s="947" t="s">
        <v>358</v>
      </c>
      <c r="C33" s="913">
        <f>SUM(D33:W33)</f>
        <v>1205452.0491835934</v>
      </c>
      <c r="D33" s="916">
        <f>SUM('O4 Summary by Class &amp; Accounts'!E174:E199) + 'O4 Summary by Class &amp; Accounts'!E208+ SUM('O4 Summary by Class &amp; Accounts'!E210:E213)</f>
        <v>796177.33979334147</v>
      </c>
      <c r="E33" s="916">
        <f>SUM('O4 Summary by Class &amp; Accounts'!F174:F199) + 'O4 Summary by Class &amp; Accounts'!F208+ SUM('O4 Summary by Class &amp; Accounts'!F210:F213)</f>
        <v>205293.9279219679</v>
      </c>
      <c r="F33" s="916">
        <f>SUM('O4 Summary by Class &amp; Accounts'!G174:G199) + 'O4 Summary by Class &amp; Accounts'!G208+ SUM('O4 Summary by Class &amp; Accounts'!G210:G213)</f>
        <v>140857.84992126122</v>
      </c>
      <c r="G33" s="916">
        <f>SUM('O4 Summary by Class &amp; Accounts'!H174:H199) + 'O4 Summary by Class &amp; Accounts'!H208+ SUM('O4 Summary by Class &amp; Accounts'!H210:H213)</f>
        <v>0</v>
      </c>
      <c r="H33" s="916">
        <f>SUM('O4 Summary by Class &amp; Accounts'!I174:I199) + 'O4 Summary by Class &amp; Accounts'!I208+ SUM('O4 Summary by Class &amp; Accounts'!I210:I213)</f>
        <v>0</v>
      </c>
      <c r="I33" s="916">
        <f>SUM('O4 Summary by Class &amp; Accounts'!J174:J199) + 'O4 Summary by Class &amp; Accounts'!J208+ SUM('O4 Summary by Class &amp; Accounts'!J210:J213)</f>
        <v>20747.061856122677</v>
      </c>
      <c r="J33" s="916">
        <f>SUM('O4 Summary by Class &amp; Accounts'!K174:K199) + 'O4 Summary by Class &amp; Accounts'!K208+ SUM('O4 Summary by Class &amp; Accounts'!K210:K213)</f>
        <v>40608.402417468038</v>
      </c>
      <c r="K33" s="916">
        <f>SUM('O4 Summary by Class &amp; Accounts'!L174:L199) + 'O4 Summary by Class &amp; Accounts'!L208+ SUM('O4 Summary by Class &amp; Accounts'!L210:L213)</f>
        <v>0</v>
      </c>
      <c r="L33" s="916">
        <f>SUM('O4 Summary by Class &amp; Accounts'!M174:M199) + 'O4 Summary by Class &amp; Accounts'!M208+ SUM('O4 Summary by Class &amp; Accounts'!M210:M213)</f>
        <v>1767.4672734318781</v>
      </c>
      <c r="M33" s="916">
        <f>SUM('O4 Summary by Class &amp; Accounts'!N174:N199) + 'O4 Summary by Class &amp; Accounts'!N208+ SUM('O4 Summary by Class &amp; Accounts'!N210:N213)</f>
        <v>0</v>
      </c>
      <c r="N33" s="916">
        <f>SUM('O4 Summary by Class &amp; Accounts'!O174:O199) + 'O4 Summary by Class &amp; Accounts'!O208+ SUM('O4 Summary by Class &amp; Accounts'!O210:O213)</f>
        <v>0</v>
      </c>
      <c r="O33" s="916">
        <f>SUM('O4 Summary by Class &amp; Accounts'!P174:P199) + 'O4 Summary by Class &amp; Accounts'!P208+ SUM('O4 Summary by Class &amp; Accounts'!P210:P213)</f>
        <v>0</v>
      </c>
      <c r="P33" s="916">
        <f>SUM('O4 Summary by Class &amp; Accounts'!Q174:Q199) + 'O4 Summary by Class &amp; Accounts'!Q208+ SUM('O4 Summary by Class &amp; Accounts'!Q210:Q213)</f>
        <v>0</v>
      </c>
      <c r="Q33" s="916">
        <f>SUM('O4 Summary by Class &amp; Accounts'!R174:R199) + 'O4 Summary by Class &amp; Accounts'!R208+ SUM('O4 Summary by Class &amp; Accounts'!R210:R213)</f>
        <v>0</v>
      </c>
      <c r="R33" s="916">
        <f>SUM('O4 Summary by Class &amp; Accounts'!S174:S199) + 'O4 Summary by Class &amp; Accounts'!S208+ SUM('O4 Summary by Class &amp; Accounts'!S210:S213)</f>
        <v>0</v>
      </c>
      <c r="S33" s="916">
        <f>SUM('O4 Summary by Class &amp; Accounts'!T174:T199) + 'O4 Summary by Class &amp; Accounts'!T208+ SUM('O4 Summary by Class &amp; Accounts'!T210:T213)</f>
        <v>0</v>
      </c>
      <c r="T33" s="916">
        <f>SUM('O4 Summary by Class &amp; Accounts'!U174:U199) + 'O4 Summary by Class &amp; Accounts'!U208+ SUM('O4 Summary by Class &amp; Accounts'!U210:U213)</f>
        <v>0</v>
      </c>
      <c r="U33" s="916">
        <f>SUM('O4 Summary by Class &amp; Accounts'!V174:V199) + 'O4 Summary by Class &amp; Accounts'!V208+ SUM('O4 Summary by Class &amp; Accounts'!V210:V213)</f>
        <v>0</v>
      </c>
      <c r="V33" s="916">
        <f>SUM('O4 Summary by Class &amp; Accounts'!W174:W199) + 'O4 Summary by Class &amp; Accounts'!W208+ SUM('O4 Summary by Class &amp; Accounts'!W210:W213)</f>
        <v>0</v>
      </c>
      <c r="W33" s="917">
        <f>SUM('O4 Summary by Class &amp; Accounts'!X174:X199) + 'O4 Summary by Class &amp; Accounts'!X208+ SUM('O4 Summary by Class &amp; Accounts'!X210:X213)</f>
        <v>0</v>
      </c>
      <c r="X33" s="617"/>
    </row>
    <row r="34" spans="1:24" s="534" customFormat="1" ht="12.75" x14ac:dyDescent="0.2">
      <c r="B34" s="649"/>
      <c r="C34" s="791"/>
      <c r="D34" s="587"/>
      <c r="E34" s="587"/>
      <c r="F34" s="587"/>
      <c r="G34" s="587"/>
      <c r="H34" s="587"/>
      <c r="I34" s="587"/>
      <c r="J34" s="587"/>
      <c r="K34" s="587"/>
      <c r="L34" s="587"/>
      <c r="M34" s="587"/>
      <c r="N34" s="587"/>
      <c r="O34" s="587"/>
      <c r="P34" s="587"/>
      <c r="Q34" s="587"/>
      <c r="R34" s="587"/>
      <c r="S34" s="587"/>
      <c r="T34" s="587"/>
      <c r="U34" s="587"/>
      <c r="V34" s="587"/>
      <c r="W34" s="792"/>
      <c r="X34" s="617"/>
    </row>
    <row r="35" spans="1:24" s="534" customFormat="1" ht="12.75" x14ac:dyDescent="0.2">
      <c r="B35" s="947" t="s">
        <v>353</v>
      </c>
      <c r="C35" s="913">
        <f>SUM(D35:W35)</f>
        <v>1794267.8794239224</v>
      </c>
      <c r="D35" s="916">
        <f>'O6 Source Data for E2'!D163</f>
        <v>1195727.2605796882</v>
      </c>
      <c r="E35" s="916">
        <f>'O6 Source Data for E2'!E163</f>
        <v>301823.90378294943</v>
      </c>
      <c r="F35" s="916">
        <f>'O6 Source Data for E2'!F163</f>
        <v>204278.14132646358</v>
      </c>
      <c r="G35" s="916">
        <f>'O6 Source Data for E2'!G163</f>
        <v>0</v>
      </c>
      <c r="H35" s="916">
        <f>'O6 Source Data for E2'!H163</f>
        <v>0</v>
      </c>
      <c r="I35" s="916">
        <f>'O6 Source Data for E2'!I163</f>
        <v>28900.155505180788</v>
      </c>
      <c r="J35" s="916">
        <f>'O6 Source Data for E2'!J163</f>
        <v>60887.666344352649</v>
      </c>
      <c r="K35" s="916">
        <f>'O6 Source Data for E2'!K163</f>
        <v>0</v>
      </c>
      <c r="L35" s="916">
        <f>'O6 Source Data for E2'!L163</f>
        <v>2650.7518852873754</v>
      </c>
      <c r="M35" s="916">
        <f>'O6 Source Data for E2'!M163</f>
        <v>0</v>
      </c>
      <c r="N35" s="916">
        <f>'O6 Source Data for E2'!N163</f>
        <v>0</v>
      </c>
      <c r="O35" s="916">
        <f>'O6 Source Data for E2'!O163</f>
        <v>0</v>
      </c>
      <c r="P35" s="916">
        <f>'O6 Source Data for E2'!P163</f>
        <v>0</v>
      </c>
      <c r="Q35" s="916">
        <f>'O6 Source Data for E2'!Q163</f>
        <v>0</v>
      </c>
      <c r="R35" s="916">
        <f>'O6 Source Data for E2'!R163</f>
        <v>0</v>
      </c>
      <c r="S35" s="916">
        <f>'O6 Source Data for E2'!S163</f>
        <v>0</v>
      </c>
      <c r="T35" s="916">
        <f>'O6 Source Data for E2'!T163</f>
        <v>0</v>
      </c>
      <c r="U35" s="916">
        <f>'O6 Source Data for E2'!U163</f>
        <v>0</v>
      </c>
      <c r="V35" s="916">
        <f>'O6 Source Data for E2'!V163</f>
        <v>0</v>
      </c>
      <c r="W35" s="917">
        <f>'O6 Source Data for E2'!W163</f>
        <v>0</v>
      </c>
      <c r="X35" s="617"/>
    </row>
    <row r="36" spans="1:24" s="534" customFormat="1" ht="12.75" x14ac:dyDescent="0.2">
      <c r="B36" s="767"/>
      <c r="C36" s="765"/>
      <c r="D36" s="764"/>
      <c r="E36" s="764"/>
      <c r="F36" s="764"/>
      <c r="G36" s="764"/>
      <c r="H36" s="764"/>
      <c r="I36" s="764"/>
      <c r="J36" s="764"/>
      <c r="K36" s="764"/>
      <c r="L36" s="764"/>
      <c r="M36" s="764"/>
      <c r="N36" s="764"/>
      <c r="O36" s="764"/>
      <c r="P36" s="764"/>
      <c r="Q36" s="764"/>
      <c r="R36" s="764"/>
      <c r="S36" s="764"/>
      <c r="T36" s="764"/>
      <c r="U36" s="764"/>
      <c r="V36" s="764"/>
      <c r="W36" s="652"/>
      <c r="X36" s="617"/>
    </row>
    <row r="37" spans="1:24" s="534" customFormat="1" ht="12.75" x14ac:dyDescent="0.2">
      <c r="B37" s="894" t="s">
        <v>736</v>
      </c>
      <c r="C37" s="765"/>
      <c r="D37" s="764"/>
      <c r="E37" s="764"/>
      <c r="F37" s="764"/>
      <c r="G37" s="764"/>
      <c r="H37" s="764"/>
      <c r="I37" s="764"/>
      <c r="J37" s="764"/>
      <c r="K37" s="764"/>
      <c r="L37" s="764"/>
      <c r="M37" s="764"/>
      <c r="N37" s="764"/>
      <c r="O37" s="764"/>
      <c r="P37" s="764"/>
      <c r="Q37" s="764"/>
      <c r="R37" s="764"/>
      <c r="S37" s="764"/>
      <c r="T37" s="764"/>
      <c r="U37" s="764"/>
      <c r="V37" s="764"/>
      <c r="W37" s="652"/>
      <c r="X37" s="617"/>
    </row>
    <row r="38" spans="1:24" s="534" customFormat="1" ht="12.75" x14ac:dyDescent="0.2">
      <c r="A38" s="795"/>
      <c r="B38" s="760" t="s">
        <v>732</v>
      </c>
      <c r="C38" s="765">
        <f t="shared" ref="C38:C51" si="7">SUM(D38:W38)</f>
        <v>1862420.7236448652</v>
      </c>
      <c r="D38" s="764">
        <f>'O4 Summary by Class &amp; Accounts'!E44</f>
        <v>999926.07337050186</v>
      </c>
      <c r="E38" s="764">
        <f>'O4 Summary by Class &amp; Accounts'!F44</f>
        <v>389958.52618509164</v>
      </c>
      <c r="F38" s="764">
        <f>'O4 Summary by Class &amp; Accounts'!G44</f>
        <v>263177.74249881436</v>
      </c>
      <c r="G38" s="764">
        <f>'O4 Summary by Class &amp; Accounts'!H44</f>
        <v>0</v>
      </c>
      <c r="H38" s="764">
        <f>'O4 Summary by Class &amp; Accounts'!I44</f>
        <v>0</v>
      </c>
      <c r="I38" s="764">
        <f>'O4 Summary by Class &amp; Accounts'!J44</f>
        <v>94.388932322031536</v>
      </c>
      <c r="J38" s="764">
        <f>'O4 Summary by Class &amp; Accounts'!K44</f>
        <v>206406.52654249078</v>
      </c>
      <c r="K38" s="764">
        <f>'O4 Summary by Class &amp; Accounts'!L44</f>
        <v>0</v>
      </c>
      <c r="L38" s="764">
        <f>'O4 Summary by Class &amp; Accounts'!M44</f>
        <v>2857.4661156445782</v>
      </c>
      <c r="M38" s="764">
        <f>'O4 Summary by Class &amp; Accounts'!N44</f>
        <v>0</v>
      </c>
      <c r="N38" s="764">
        <f>'O4 Summary by Class &amp; Accounts'!O44</f>
        <v>0</v>
      </c>
      <c r="O38" s="764">
        <f>'O4 Summary by Class &amp; Accounts'!P44</f>
        <v>0</v>
      </c>
      <c r="P38" s="764">
        <f>'O4 Summary by Class &amp; Accounts'!Q44</f>
        <v>0</v>
      </c>
      <c r="Q38" s="764">
        <f>'O4 Summary by Class &amp; Accounts'!R44</f>
        <v>0</v>
      </c>
      <c r="R38" s="764">
        <f>'O4 Summary by Class &amp; Accounts'!S44</f>
        <v>0</v>
      </c>
      <c r="S38" s="764">
        <f>'O4 Summary by Class &amp; Accounts'!T44</f>
        <v>0</v>
      </c>
      <c r="T38" s="764">
        <f>'O4 Summary by Class &amp; Accounts'!U44</f>
        <v>0</v>
      </c>
      <c r="U38" s="764">
        <f>'O4 Summary by Class &amp; Accounts'!V44</f>
        <v>0</v>
      </c>
      <c r="V38" s="764">
        <f>'O4 Summary by Class &amp; Accounts'!W44</f>
        <v>0</v>
      </c>
      <c r="W38" s="652">
        <f>'O4 Summary by Class &amp; Accounts'!X44</f>
        <v>0</v>
      </c>
      <c r="X38" s="617"/>
    </row>
    <row r="39" spans="1:24" s="534" customFormat="1" ht="12.75" x14ac:dyDescent="0.2">
      <c r="A39" s="749"/>
      <c r="B39" s="760" t="s">
        <v>733</v>
      </c>
      <c r="C39" s="765">
        <f t="shared" si="7"/>
        <v>3450613.2262694621</v>
      </c>
      <c r="D39" s="764">
        <f>'O4 Summary by Class &amp; Accounts'!E48</f>
        <v>1852620.1358581276</v>
      </c>
      <c r="E39" s="764">
        <f>'O4 Summary by Class &amp; Accounts'!F48</f>
        <v>722498.42963378027</v>
      </c>
      <c r="F39" s="764">
        <f>'O4 Summary by Class &amp; Accounts'!G48</f>
        <v>487604.43201517605</v>
      </c>
      <c r="G39" s="764">
        <f>'O4 Summary by Class &amp; Accounts'!H48</f>
        <v>0</v>
      </c>
      <c r="H39" s="764">
        <f>'O4 Summary by Class &amp; Accounts'!I48</f>
        <v>0</v>
      </c>
      <c r="I39" s="764">
        <f>'O4 Summary by Class &amp; Accounts'!J48</f>
        <v>174.87976489353167</v>
      </c>
      <c r="J39" s="764">
        <f>'O4 Summary by Class &amp; Accounts'!K48</f>
        <v>382421.15835243918</v>
      </c>
      <c r="K39" s="764">
        <f>'O4 Summary by Class &amp; Accounts'!L48</f>
        <v>0</v>
      </c>
      <c r="L39" s="764">
        <f>'O4 Summary by Class &amp; Accounts'!M48</f>
        <v>5294.1906450457636</v>
      </c>
      <c r="M39" s="764">
        <f>'O4 Summary by Class &amp; Accounts'!N48</f>
        <v>0</v>
      </c>
      <c r="N39" s="764">
        <f>'O4 Summary by Class &amp; Accounts'!O48</f>
        <v>0</v>
      </c>
      <c r="O39" s="764">
        <f>'O4 Summary by Class &amp; Accounts'!P48</f>
        <v>0</v>
      </c>
      <c r="P39" s="764">
        <f>'O4 Summary by Class &amp; Accounts'!Q48</f>
        <v>0</v>
      </c>
      <c r="Q39" s="764">
        <f>'O4 Summary by Class &amp; Accounts'!R48</f>
        <v>0</v>
      </c>
      <c r="R39" s="764">
        <f>'O4 Summary by Class &amp; Accounts'!S48</f>
        <v>0</v>
      </c>
      <c r="S39" s="764">
        <f>'O4 Summary by Class &amp; Accounts'!T48</f>
        <v>0</v>
      </c>
      <c r="T39" s="764">
        <f>'O4 Summary by Class &amp; Accounts'!U48</f>
        <v>0</v>
      </c>
      <c r="U39" s="764">
        <f>'O4 Summary by Class &amp; Accounts'!V48</f>
        <v>0</v>
      </c>
      <c r="V39" s="764">
        <f>'O4 Summary by Class &amp; Accounts'!W48</f>
        <v>0</v>
      </c>
      <c r="W39" s="652">
        <f>'O4 Summary by Class &amp; Accounts'!X48</f>
        <v>0</v>
      </c>
      <c r="X39" s="617"/>
    </row>
    <row r="40" spans="1:24" s="534" customFormat="1" ht="12.75" x14ac:dyDescent="0.2">
      <c r="A40" s="749"/>
      <c r="B40" s="760" t="s">
        <v>1473</v>
      </c>
      <c r="C40" s="765">
        <f t="shared" si="7"/>
        <v>3507939.3163592736</v>
      </c>
      <c r="D40" s="764">
        <f>'O4 Summary by Class &amp; Accounts'!E52</f>
        <v>1883398.2792912652</v>
      </c>
      <c r="E40" s="764">
        <f>'O4 Summary by Class &amp; Accounts'!F52</f>
        <v>734501.5164334306</v>
      </c>
      <c r="F40" s="764">
        <f>'O4 Summary by Class &amp; Accounts'!G52</f>
        <v>495705.15318122623</v>
      </c>
      <c r="G40" s="764">
        <f>'O4 Summary by Class &amp; Accounts'!H52</f>
        <v>0</v>
      </c>
      <c r="H40" s="764">
        <f>'O4 Summary by Class &amp; Accounts'!I52</f>
        <v>0</v>
      </c>
      <c r="I40" s="764">
        <f>'O4 Summary by Class &amp; Accounts'!J52</f>
        <v>177.78509577235931</v>
      </c>
      <c r="J40" s="764">
        <f>'O4 Summary by Class &amp; Accounts'!K52</f>
        <v>388774.43770842877</v>
      </c>
      <c r="K40" s="764">
        <f>'O4 Summary by Class &amp; Accounts'!L52</f>
        <v>0</v>
      </c>
      <c r="L40" s="764">
        <f>'O4 Summary by Class &amp; Accounts'!M52</f>
        <v>5382.1446491514771</v>
      </c>
      <c r="M40" s="764">
        <f>'O4 Summary by Class &amp; Accounts'!N52</f>
        <v>0</v>
      </c>
      <c r="N40" s="764">
        <f>'O4 Summary by Class &amp; Accounts'!O52</f>
        <v>0</v>
      </c>
      <c r="O40" s="764">
        <f>'O4 Summary by Class &amp; Accounts'!P52</f>
        <v>0</v>
      </c>
      <c r="P40" s="764">
        <f>'O4 Summary by Class &amp; Accounts'!Q52</f>
        <v>0</v>
      </c>
      <c r="Q40" s="764">
        <f>'O4 Summary by Class &amp; Accounts'!R52</f>
        <v>0</v>
      </c>
      <c r="R40" s="764">
        <f>'O4 Summary by Class &amp; Accounts'!S52</f>
        <v>0</v>
      </c>
      <c r="S40" s="764">
        <f>'O4 Summary by Class &amp; Accounts'!T52</f>
        <v>0</v>
      </c>
      <c r="T40" s="764">
        <f>'O4 Summary by Class &amp; Accounts'!U52</f>
        <v>0</v>
      </c>
      <c r="U40" s="764">
        <f>'O4 Summary by Class &amp; Accounts'!V52</f>
        <v>0</v>
      </c>
      <c r="V40" s="764">
        <f>'O4 Summary by Class &amp; Accounts'!W52</f>
        <v>0</v>
      </c>
      <c r="W40" s="652">
        <f>'O4 Summary by Class &amp; Accounts'!X52</f>
        <v>0</v>
      </c>
      <c r="X40" s="617"/>
    </row>
    <row r="41" spans="1:24" s="534" customFormat="1" ht="12.75" x14ac:dyDescent="0.2">
      <c r="A41" s="749"/>
      <c r="B41" s="760" t="s">
        <v>735</v>
      </c>
      <c r="C41" s="765">
        <f t="shared" si="7"/>
        <v>6634733.3359812219</v>
      </c>
      <c r="D41" s="764">
        <f>'O4 Summary by Class &amp; Accounts'!E56</f>
        <v>3562161.2067999737</v>
      </c>
      <c r="E41" s="764">
        <f>'O4 Summary by Class &amp; Accounts'!F56</f>
        <v>1389197.8329509215</v>
      </c>
      <c r="F41" s="764">
        <f>'O4 Summary by Class &amp; Accounts'!G56</f>
        <v>937550.85479714768</v>
      </c>
      <c r="G41" s="764">
        <f>'O4 Summary by Class &amp; Accounts'!H56</f>
        <v>0</v>
      </c>
      <c r="H41" s="764">
        <f>'O4 Summary by Class &amp; Accounts'!I56</f>
        <v>0</v>
      </c>
      <c r="I41" s="764">
        <f>'O4 Summary by Class &amp; Accounts'!J56</f>
        <v>336.25345115310978</v>
      </c>
      <c r="J41" s="764">
        <f>'O4 Summary by Class &amp; Accounts'!K56</f>
        <v>735307.68049845309</v>
      </c>
      <c r="K41" s="764">
        <f>'O4 Summary by Class &amp; Accounts'!L56</f>
        <v>0</v>
      </c>
      <c r="L41" s="764">
        <f>'O4 Summary by Class &amp; Accounts'!M56</f>
        <v>10179.507483572737</v>
      </c>
      <c r="M41" s="764">
        <f>'O4 Summary by Class &amp; Accounts'!N56</f>
        <v>0</v>
      </c>
      <c r="N41" s="764">
        <f>'O4 Summary by Class &amp; Accounts'!O56</f>
        <v>0</v>
      </c>
      <c r="O41" s="764">
        <f>'O4 Summary by Class &amp; Accounts'!P56</f>
        <v>0</v>
      </c>
      <c r="P41" s="764">
        <f>'O4 Summary by Class &amp; Accounts'!Q56</f>
        <v>0</v>
      </c>
      <c r="Q41" s="764">
        <f>'O4 Summary by Class &amp; Accounts'!R56</f>
        <v>0</v>
      </c>
      <c r="R41" s="764">
        <f>'O4 Summary by Class &amp; Accounts'!S56</f>
        <v>0</v>
      </c>
      <c r="S41" s="764">
        <f>'O4 Summary by Class &amp; Accounts'!T56</f>
        <v>0</v>
      </c>
      <c r="T41" s="764">
        <f>'O4 Summary by Class &amp; Accounts'!U56</f>
        <v>0</v>
      </c>
      <c r="U41" s="764">
        <f>'O4 Summary by Class &amp; Accounts'!V56</f>
        <v>0</v>
      </c>
      <c r="V41" s="764">
        <f>'O4 Summary by Class &amp; Accounts'!W56</f>
        <v>0</v>
      </c>
      <c r="W41" s="652">
        <f>'O4 Summary by Class &amp; Accounts'!X56</f>
        <v>0</v>
      </c>
      <c r="X41" s="617"/>
    </row>
    <row r="42" spans="1:24" s="870" customFormat="1" ht="27" customHeight="1" x14ac:dyDescent="0.2">
      <c r="A42" s="871"/>
      <c r="B42" s="906" t="s">
        <v>1455</v>
      </c>
      <c r="C42" s="907">
        <f t="shared" si="7"/>
        <v>15455706.602254823</v>
      </c>
      <c r="D42" s="908">
        <f t="shared" ref="D42:W42" si="8">SUM(D38:D41)</f>
        <v>8298105.6953198677</v>
      </c>
      <c r="E42" s="908">
        <f t="shared" si="8"/>
        <v>3236156.3052032241</v>
      </c>
      <c r="F42" s="908">
        <f t="shared" si="8"/>
        <v>2184038.1824923642</v>
      </c>
      <c r="G42" s="908">
        <f t="shared" si="8"/>
        <v>0</v>
      </c>
      <c r="H42" s="908">
        <f t="shared" si="8"/>
        <v>0</v>
      </c>
      <c r="I42" s="908">
        <f t="shared" si="8"/>
        <v>783.30724414103224</v>
      </c>
      <c r="J42" s="908">
        <f t="shared" si="8"/>
        <v>1712909.8031018118</v>
      </c>
      <c r="K42" s="908">
        <f t="shared" si="8"/>
        <v>0</v>
      </c>
      <c r="L42" s="908">
        <f t="shared" si="8"/>
        <v>23713.308893414556</v>
      </c>
      <c r="M42" s="908">
        <f t="shared" si="8"/>
        <v>0</v>
      </c>
      <c r="N42" s="908">
        <f t="shared" si="8"/>
        <v>0</v>
      </c>
      <c r="O42" s="908">
        <f t="shared" si="8"/>
        <v>0</v>
      </c>
      <c r="P42" s="908">
        <f t="shared" si="8"/>
        <v>0</v>
      </c>
      <c r="Q42" s="908">
        <f t="shared" si="8"/>
        <v>0</v>
      </c>
      <c r="R42" s="908">
        <f t="shared" si="8"/>
        <v>0</v>
      </c>
      <c r="S42" s="908">
        <f t="shared" si="8"/>
        <v>0</v>
      </c>
      <c r="T42" s="908">
        <f t="shared" si="8"/>
        <v>0</v>
      </c>
      <c r="U42" s="908">
        <f t="shared" si="8"/>
        <v>0</v>
      </c>
      <c r="V42" s="908">
        <f t="shared" si="8"/>
        <v>0</v>
      </c>
      <c r="W42" s="909">
        <f t="shared" si="8"/>
        <v>0</v>
      </c>
      <c r="X42" s="869"/>
    </row>
    <row r="43" spans="1:24" s="534" customFormat="1" ht="12.75" x14ac:dyDescent="0.2">
      <c r="A43" s="749"/>
      <c r="B43" s="894" t="s">
        <v>737</v>
      </c>
      <c r="C43" s="765"/>
      <c r="D43" s="764"/>
      <c r="E43" s="764"/>
      <c r="F43" s="764"/>
      <c r="G43" s="764"/>
      <c r="H43" s="764"/>
      <c r="I43" s="764"/>
      <c r="J43" s="764"/>
      <c r="K43" s="764"/>
      <c r="L43" s="764"/>
      <c r="M43" s="764"/>
      <c r="N43" s="764"/>
      <c r="O43" s="764"/>
      <c r="P43" s="764"/>
      <c r="Q43" s="764"/>
      <c r="R43" s="764"/>
      <c r="S43" s="764"/>
      <c r="T43" s="764"/>
      <c r="U43" s="764"/>
      <c r="V43" s="764"/>
      <c r="W43" s="652"/>
      <c r="X43" s="617"/>
    </row>
    <row r="44" spans="1:24" s="534" customFormat="1" ht="12.75" x14ac:dyDescent="0.2">
      <c r="A44" s="749"/>
      <c r="B44" s="760" t="s">
        <v>732</v>
      </c>
      <c r="C44" s="765">
        <f t="shared" si="7"/>
        <v>-989216.85123668995</v>
      </c>
      <c r="D44" s="667">
        <f>IF(ISERROR('O7 Amortization'!G42+'O7 Amortization'!G112+'O7 Amortization'!G183+'O7 Amortization'!G254 + 'O7 Amortization'!AB42+'O7 Amortization'!AB112+'O7 Amortization'!AB183+'O7 Amortization'!AB254), "-", 'O7 Amortization'!G42+'O7 Amortization'!G112+'O7 Amortization'!G183+'O7 Amortization'!G254 + 'O7 Amortization'!AB42+'O7 Amortization'!AB112+'O7 Amortization'!AB183+'O7 Amortization'!AB254)</f>
        <v>-531106.48373436474</v>
      </c>
      <c r="E44" s="667">
        <f>IF(ISERROR('O7 Amortization'!H42+'O7 Amortization'!H112+'O7 Amortization'!H183+'O7 Amortization'!H254 + 'O7 Amortization'!AC42+'O7 Amortization'!AC112+'O7 Amortization'!AC183+'O7 Amortization'!AC254), "-", 'O7 Amortization'!H42+'O7 Amortization'!H112+'O7 Amortization'!H183+'O7 Amortization'!H254 + 'O7 Amortization'!AC42+'O7 Amortization'!AC112+'O7 Amortization'!AC183+'O7 Amortization'!AC254)</f>
        <v>-207124.81368376029</v>
      </c>
      <c r="F44" s="667">
        <f>IF(ISERROR('O7 Amortization'!I42+'O7 Amortization'!I112+'O7 Amortization'!I183+'O7 Amortization'!I254 + 'O7 Amortization'!AD42+'O7 Amortization'!AD112+'O7 Amortization'!AD183+'O7 Amortization'!AD254), "-", 'O7 Amortization'!I42+'O7 Amortization'!I112+'O7 Amortization'!I183+'O7 Amortization'!I254 + 'O7 Amortization'!AD42+'O7 Amortization'!AD112+'O7 Amortization'!AD183+'O7 Amortization'!AD254)</f>
        <v>-139785.73930425203</v>
      </c>
      <c r="G44" s="667">
        <f>IF(ISERROR('O7 Amortization'!J42+'O7 Amortization'!J112+'O7 Amortization'!J183+'O7 Amortization'!J254 + 'O7 Amortization'!AE42+'O7 Amortization'!AE112+'O7 Amortization'!AE183+'O7 Amortization'!AE254), "-", 'O7 Amortization'!J42+'O7 Amortization'!J112+'O7 Amortization'!J183+'O7 Amortization'!J254 + 'O7 Amortization'!AE42+'O7 Amortization'!AE112+'O7 Amortization'!AE183+'O7 Amortization'!AE254)</f>
        <v>0</v>
      </c>
      <c r="H44" s="667">
        <f>IF(ISERROR('O7 Amortization'!K42+'O7 Amortization'!K112+'O7 Amortization'!K183+'O7 Amortization'!K254 + 'O7 Amortization'!AF42+'O7 Amortization'!AF112+'O7 Amortization'!AF183+'O7 Amortization'!AF254), "-", 'O7 Amortization'!K42+'O7 Amortization'!K112+'O7 Amortization'!K183+'O7 Amortization'!K254 + 'O7 Amortization'!AF42+'O7 Amortization'!AF112+'O7 Amortization'!AF183+'O7 Amortization'!AF254)</f>
        <v>0</v>
      </c>
      <c r="I44" s="667">
        <f>IF(ISERROR('O7 Amortization'!L42+'O7 Amortization'!L112+'O7 Amortization'!L183+'O7 Amortization'!L254 + 'O7 Amortization'!AG42+'O7 Amortization'!AG112+'O7 Amortization'!AG183+'O7 Amortization'!AG254), "-", 'O7 Amortization'!L42+'O7 Amortization'!L112+'O7 Amortization'!L183+'O7 Amortization'!L254 + 'O7 Amortization'!AG42+'O7 Amortization'!AG112+'O7 Amortization'!AG183+'O7 Amortization'!AG254)</f>
        <v>-50.134280207353129</v>
      </c>
      <c r="J44" s="667">
        <f>IF(ISERROR('O7 Amortization'!M42+'O7 Amortization'!M112+'O7 Amortization'!M183+'O7 Amortization'!M254 + 'O7 Amortization'!AH42+'O7 Amortization'!AH112+'O7 Amortization'!AH183+'O7 Amortization'!AH254), "-", 'O7 Amortization'!M42+'O7 Amortization'!M112+'O7 Amortization'!M183+'O7 Amortization'!M254 + 'O7 Amortization'!AH42+'O7 Amortization'!AH112+'O7 Amortization'!AH183+'O7 Amortization'!AH254)</f>
        <v>-109631.94925229962</v>
      </c>
      <c r="K44" s="667">
        <f>IF(ISERROR('O7 Amortization'!N42+'O7 Amortization'!N112+'O7 Amortization'!N183+'O7 Amortization'!N254 + 'O7 Amortization'!AI42+'O7 Amortization'!AI112+'O7 Amortization'!AI183+'O7 Amortization'!AI254), "-", 'O7 Amortization'!N42+'O7 Amortization'!N112+'O7 Amortization'!N183+'O7 Amortization'!N254 + 'O7 Amortization'!AI42+'O7 Amortization'!AI112+'O7 Amortization'!AI183+'O7 Amortization'!AI254)</f>
        <v>0</v>
      </c>
      <c r="L44" s="667">
        <f>IF(ISERROR('O7 Amortization'!O42+'O7 Amortization'!O112+'O7 Amortization'!O183+'O7 Amortization'!O254 + 'O7 Amortization'!AJ42+'O7 Amortization'!AJ112+'O7 Amortization'!AJ183+'O7 Amortization'!AJ254), "-", 'O7 Amortization'!O42+'O7 Amortization'!O112+'O7 Amortization'!O183+'O7 Amortization'!O254 + 'O7 Amortization'!AJ42+'O7 Amortization'!AJ112+'O7 Amortization'!AJ183+'O7 Amortization'!AJ254)</f>
        <v>-1517.7309818060553</v>
      </c>
      <c r="M44" s="667">
        <f>IF(ISERROR('O7 Amortization'!P42+'O7 Amortization'!P112+'O7 Amortization'!P183+'O7 Amortization'!P254 + 'O7 Amortization'!AK42+'O7 Amortization'!AK112+'O7 Amortization'!AK183+'O7 Amortization'!AK254), "-", 'O7 Amortization'!P42+'O7 Amortization'!P112+'O7 Amortization'!P183+'O7 Amortization'!P254 + 'O7 Amortization'!AK42+'O7 Amortization'!AK112+'O7 Amortization'!AK183+'O7 Amortization'!AK254)</f>
        <v>0</v>
      </c>
      <c r="N44" s="667">
        <f>IF(ISERROR('O7 Amortization'!Q42+'O7 Amortization'!Q112+'O7 Amortization'!Q183+'O7 Amortization'!Q254 + 'O7 Amortization'!AL42+'O7 Amortization'!AL112+'O7 Amortization'!AL183+'O7 Amortization'!AL254), "-", 'O7 Amortization'!Q42+'O7 Amortization'!Q112+'O7 Amortization'!Q183+'O7 Amortization'!Q254 + 'O7 Amortization'!AL42+'O7 Amortization'!AL112+'O7 Amortization'!AL183+'O7 Amortization'!AL254)</f>
        <v>0</v>
      </c>
      <c r="O44" s="667">
        <f>IF(ISERROR('O7 Amortization'!R42+'O7 Amortization'!R112+'O7 Amortization'!R183+'O7 Amortization'!R254 + 'O7 Amortization'!AM42+'O7 Amortization'!AM112+'O7 Amortization'!AM183+'O7 Amortization'!AM254), "-", 'O7 Amortization'!R42+'O7 Amortization'!R112+'O7 Amortization'!R183+'O7 Amortization'!R254 + 'O7 Amortization'!AM42+'O7 Amortization'!AM112+'O7 Amortization'!AM183+'O7 Amortization'!AM254)</f>
        <v>0</v>
      </c>
      <c r="P44" s="667">
        <f>IF(ISERROR('O7 Amortization'!S42+'O7 Amortization'!S112+'O7 Amortization'!S183+'O7 Amortization'!S254 + 'O7 Amortization'!AN42+'O7 Amortization'!AN112+'O7 Amortization'!AN183+'O7 Amortization'!AN254), "-", 'O7 Amortization'!S42+'O7 Amortization'!S112+'O7 Amortization'!S183+'O7 Amortization'!S254 + 'O7 Amortization'!AN42+'O7 Amortization'!AN112+'O7 Amortization'!AN183+'O7 Amortization'!AN254)</f>
        <v>0</v>
      </c>
      <c r="Q44" s="667">
        <f>IF(ISERROR('O7 Amortization'!T42+'O7 Amortization'!T112+'O7 Amortization'!T183+'O7 Amortization'!T254 + 'O7 Amortization'!AO42+'O7 Amortization'!AO112+'O7 Amortization'!AO183+'O7 Amortization'!AO254), "-", 'O7 Amortization'!T42+'O7 Amortization'!T112+'O7 Amortization'!T183+'O7 Amortization'!T254 + 'O7 Amortization'!AO42+'O7 Amortization'!AO112+'O7 Amortization'!AO183+'O7 Amortization'!AO254)</f>
        <v>0</v>
      </c>
      <c r="R44" s="667">
        <f>IF(ISERROR('O7 Amortization'!U42+'O7 Amortization'!U112+'O7 Amortization'!U183+'O7 Amortization'!U254 + 'O7 Amortization'!AP42+'O7 Amortization'!AP112+'O7 Amortization'!AP183+'O7 Amortization'!AP254), "-", 'O7 Amortization'!U42+'O7 Amortization'!U112+'O7 Amortization'!U183+'O7 Amortization'!U254 + 'O7 Amortization'!AP42+'O7 Amortization'!AP112+'O7 Amortization'!AP183+'O7 Amortization'!AP254)</f>
        <v>0</v>
      </c>
      <c r="S44" s="667">
        <f>IF(ISERROR('O7 Amortization'!V42+'O7 Amortization'!V112+'O7 Amortization'!V183+'O7 Amortization'!V254 + 'O7 Amortization'!AQ42+'O7 Amortization'!AQ112+'O7 Amortization'!AQ183+'O7 Amortization'!AQ254), "-", 'O7 Amortization'!V42+'O7 Amortization'!V112+'O7 Amortization'!V183+'O7 Amortization'!V254 + 'O7 Amortization'!AQ42+'O7 Amortization'!AQ112+'O7 Amortization'!AQ183+'O7 Amortization'!AQ254)</f>
        <v>0</v>
      </c>
      <c r="T44" s="667">
        <f>IF(ISERROR('O7 Amortization'!W42+'O7 Amortization'!W112+'O7 Amortization'!W183+'O7 Amortization'!W254 + 'O7 Amortization'!AR42+'O7 Amortization'!AR112+'O7 Amortization'!AR183+'O7 Amortization'!AR254), "-", 'O7 Amortization'!W42+'O7 Amortization'!W112+'O7 Amortization'!W183+'O7 Amortization'!W254 + 'O7 Amortization'!AR42+'O7 Amortization'!AR112+'O7 Amortization'!AR183+'O7 Amortization'!AR254)</f>
        <v>0</v>
      </c>
      <c r="U44" s="667">
        <f>IF(ISERROR('O7 Amortization'!X42+'O7 Amortization'!X112+'O7 Amortization'!X183+'O7 Amortization'!X254 + 'O7 Amortization'!AS42+'O7 Amortization'!AS112+'O7 Amortization'!AS183+'O7 Amortization'!AS254), "-", 'O7 Amortization'!X42+'O7 Amortization'!X112+'O7 Amortization'!X183+'O7 Amortization'!X254 + 'O7 Amortization'!AS42+'O7 Amortization'!AS112+'O7 Amortization'!AS183+'O7 Amortization'!AS254)</f>
        <v>0</v>
      </c>
      <c r="V44" s="667">
        <f>IF(ISERROR('O7 Amortization'!Y42+'O7 Amortization'!Y112+'O7 Amortization'!Y183+'O7 Amortization'!Y254 + 'O7 Amortization'!AT42+'O7 Amortization'!AT112+'O7 Amortization'!AT183+'O7 Amortization'!AT254), "-", 'O7 Amortization'!Y42+'O7 Amortization'!Y112+'O7 Amortization'!Y183+'O7 Amortization'!Y254 + 'O7 Amortization'!AT42+'O7 Amortization'!AT112+'O7 Amortization'!AT183+'O7 Amortization'!AT254)</f>
        <v>0</v>
      </c>
      <c r="W44" s="668">
        <f>IF(ISERROR('O7 Amortization'!Z42+'O7 Amortization'!Z112+'O7 Amortization'!Z183+'O7 Amortization'!Z254 + 'O7 Amortization'!AU42+'O7 Amortization'!AU112+'O7 Amortization'!AU183+'O7 Amortization'!AU254), "-", 'O7 Amortization'!Z42+'O7 Amortization'!Z112+'O7 Amortization'!Z183+'O7 Amortization'!Z254 + 'O7 Amortization'!AU42+'O7 Amortization'!AU112+'O7 Amortization'!AU183+'O7 Amortization'!AU254)</f>
        <v>0</v>
      </c>
      <c r="X44" s="617"/>
    </row>
    <row r="45" spans="1:24" s="534" customFormat="1" ht="12.75" x14ac:dyDescent="0.2">
      <c r="A45" s="749"/>
      <c r="B45" s="760" t="s">
        <v>733</v>
      </c>
      <c r="C45" s="765">
        <f t="shared" si="7"/>
        <v>-1859509.7275946345</v>
      </c>
      <c r="D45" s="667">
        <f>IF(ISERROR('O7 Amortization'!G46+'O7 Amortization'!G116+'O7 Amortization'!G187+'O7 Amortization'!G258 +'O7 Amortization'!AB46+'O7 Amortization'!AB116+'O7 Amortization'!AB187+'O7 Amortization'!AB258), "-", 'O7 Amortization'!G46+'O7 Amortization'!G116+'O7 Amortization'!G187+'O7 Amortization'!G258 +'O7 Amortization'!AB46+'O7 Amortization'!AB116+'O7 Amortization'!AB187+'O7 Amortization'!AB258)</f>
        <v>-998363.17149062606</v>
      </c>
      <c r="E45" s="667">
        <f>IF(ISERROR('O7 Amortization'!H46+'O7 Amortization'!H116+'O7 Amortization'!H187+'O7 Amortization'!H258 +'O7 Amortization'!AC46+'O7 Amortization'!AC116+'O7 Amortization'!AC187+'O7 Amortization'!AC258), "-", 'O7 Amortization'!H46+'O7 Amortization'!H116+'O7 Amortization'!H187+'O7 Amortization'!H258 +'O7 Amortization'!AC46+'O7 Amortization'!AC116+'O7 Amortization'!AC187+'O7 Amortization'!AC258)</f>
        <v>-389349.0142122776</v>
      </c>
      <c r="F45" s="667">
        <f>IF(ISERROR('O7 Amortization'!I46+'O7 Amortization'!I116+'O7 Amortization'!I187+'O7 Amortization'!I258 +'O7 Amortization'!AD46+'O7 Amortization'!AD116+'O7 Amortization'!AD187+'O7 Amortization'!AD258), "-", 'O7 Amortization'!I46+'O7 Amortization'!I116+'O7 Amortization'!I187+'O7 Amortization'!I258 +'O7 Amortization'!AD46+'O7 Amortization'!AD116+'O7 Amortization'!AD187+'O7 Amortization'!AD258)</f>
        <v>-262766.39110049908</v>
      </c>
      <c r="G45" s="667">
        <f>IF(ISERROR('O7 Amortization'!J46+'O7 Amortization'!J116+'O7 Amortization'!J187+'O7 Amortization'!J258 +'O7 Amortization'!AE46+'O7 Amortization'!AE116+'O7 Amortization'!AE187+'O7 Amortization'!AE258), "-", 'O7 Amortization'!J46+'O7 Amortization'!J116+'O7 Amortization'!J187+'O7 Amortization'!J258 +'O7 Amortization'!AE46+'O7 Amortization'!AE116+'O7 Amortization'!AE187+'O7 Amortization'!AE258)</f>
        <v>0</v>
      </c>
      <c r="H45" s="667">
        <f>IF(ISERROR('O7 Amortization'!K46+'O7 Amortization'!K116+'O7 Amortization'!K187+'O7 Amortization'!K258 +'O7 Amortization'!AF46+'O7 Amortization'!AF116+'O7 Amortization'!AF187+'O7 Amortization'!AF258), "-", 'O7 Amortization'!K46+'O7 Amortization'!K116+'O7 Amortization'!K187+'O7 Amortization'!K258 +'O7 Amortization'!AF46+'O7 Amortization'!AF116+'O7 Amortization'!AF187+'O7 Amortization'!AF258)</f>
        <v>0</v>
      </c>
      <c r="I45" s="667">
        <f>IF(ISERROR('O7 Amortization'!L46+'O7 Amortization'!L116+'O7 Amortization'!L187+'O7 Amortization'!L258 +'O7 Amortization'!AG46+'O7 Amortization'!AG116+'O7 Amortization'!AG187+'O7 Amortization'!AG258), "-", 'O7 Amortization'!L46+'O7 Amortization'!L116+'O7 Amortization'!L187+'O7 Amortization'!L258 +'O7 Amortization'!AG46+'O7 Amortization'!AG116+'O7 Amortization'!AG187+'O7 Amortization'!AG258)</f>
        <v>-94.241400775756006</v>
      </c>
      <c r="J45" s="667">
        <f>IF(ISERROR('O7 Amortization'!M46+'O7 Amortization'!M116+'O7 Amortization'!M187+'O7 Amortization'!M258 +'O7 Amortization'!AH46+'O7 Amortization'!AH116+'O7 Amortization'!AH187+'O7 Amortization'!AH258), "-", 'O7 Amortization'!M46+'O7 Amortization'!M116+'O7 Amortization'!M187+'O7 Amortization'!M258 +'O7 Amortization'!AH46+'O7 Amortization'!AH116+'O7 Amortization'!AH187+'O7 Amortization'!AH258)</f>
        <v>-206083.90954415157</v>
      </c>
      <c r="K45" s="667">
        <f>IF(ISERROR('O7 Amortization'!N46+'O7 Amortization'!N116+'O7 Amortization'!N187+'O7 Amortization'!N258 +'O7 Amortization'!AI46+'O7 Amortization'!AI116+'O7 Amortization'!AI187+'O7 Amortization'!AI258), "-", 'O7 Amortization'!N46+'O7 Amortization'!N116+'O7 Amortization'!N187+'O7 Amortization'!N258 +'O7 Amortization'!AI46+'O7 Amortization'!AI116+'O7 Amortization'!AI187+'O7 Amortization'!AI258)</f>
        <v>0</v>
      </c>
      <c r="L45" s="667">
        <f>IF(ISERROR('O7 Amortization'!O46+'O7 Amortization'!O116+'O7 Amortization'!O187+'O7 Amortization'!O258 +'O7 Amortization'!AJ46+'O7 Amortization'!AJ116+'O7 Amortization'!AJ187+'O7 Amortization'!AJ258), "-", 'O7 Amortization'!O46+'O7 Amortization'!O116+'O7 Amortization'!O187+'O7 Amortization'!O258 +'O7 Amortization'!AJ46+'O7 Amortization'!AJ116+'O7 Amortization'!AJ187+'O7 Amortization'!AJ258)</f>
        <v>-2852.9998463045176</v>
      </c>
      <c r="M45" s="667">
        <f>IF(ISERROR('O7 Amortization'!P46+'O7 Amortization'!P116+'O7 Amortization'!P187+'O7 Amortization'!P258 +'O7 Amortization'!AK46+'O7 Amortization'!AK116+'O7 Amortization'!AK187+'O7 Amortization'!AK258), "-", 'O7 Amortization'!P46+'O7 Amortization'!P116+'O7 Amortization'!P187+'O7 Amortization'!P258 +'O7 Amortization'!AK46+'O7 Amortization'!AK116+'O7 Amortization'!AK187+'O7 Amortization'!AK258)</f>
        <v>0</v>
      </c>
      <c r="N45" s="667">
        <f>IF(ISERROR('O7 Amortization'!Q46+'O7 Amortization'!Q116+'O7 Amortization'!Q187+'O7 Amortization'!Q258 +'O7 Amortization'!AL46+'O7 Amortization'!AL116+'O7 Amortization'!AL187+'O7 Amortization'!AL258), "-", 'O7 Amortization'!Q46+'O7 Amortization'!Q116+'O7 Amortization'!Q187+'O7 Amortization'!Q258 +'O7 Amortization'!AL46+'O7 Amortization'!AL116+'O7 Amortization'!AL187+'O7 Amortization'!AL258)</f>
        <v>0</v>
      </c>
      <c r="O45" s="667">
        <f>IF(ISERROR('O7 Amortization'!R46+'O7 Amortization'!R116+'O7 Amortization'!R187+'O7 Amortization'!R258 +'O7 Amortization'!AM46+'O7 Amortization'!AM116+'O7 Amortization'!AM187+'O7 Amortization'!AM258), "-", 'O7 Amortization'!R46+'O7 Amortization'!R116+'O7 Amortization'!R187+'O7 Amortization'!R258 +'O7 Amortization'!AM46+'O7 Amortization'!AM116+'O7 Amortization'!AM187+'O7 Amortization'!AM258)</f>
        <v>0</v>
      </c>
      <c r="P45" s="667">
        <f>IF(ISERROR('O7 Amortization'!S46+'O7 Amortization'!S116+'O7 Amortization'!S187+'O7 Amortization'!S258 +'O7 Amortization'!AN46+'O7 Amortization'!AN116+'O7 Amortization'!AN187+'O7 Amortization'!AN258), "-", 'O7 Amortization'!S46+'O7 Amortization'!S116+'O7 Amortization'!S187+'O7 Amortization'!S258 +'O7 Amortization'!AN46+'O7 Amortization'!AN116+'O7 Amortization'!AN187+'O7 Amortization'!AN258)</f>
        <v>0</v>
      </c>
      <c r="Q45" s="667">
        <f>IF(ISERROR('O7 Amortization'!T46+'O7 Amortization'!T116+'O7 Amortization'!T187+'O7 Amortization'!T258 +'O7 Amortization'!AO46+'O7 Amortization'!AO116+'O7 Amortization'!AO187+'O7 Amortization'!AO258), "-", 'O7 Amortization'!T46+'O7 Amortization'!T116+'O7 Amortization'!T187+'O7 Amortization'!T258 +'O7 Amortization'!AO46+'O7 Amortization'!AO116+'O7 Amortization'!AO187+'O7 Amortization'!AO258)</f>
        <v>0</v>
      </c>
      <c r="R45" s="667">
        <f>IF(ISERROR('O7 Amortization'!U46+'O7 Amortization'!U116+'O7 Amortization'!U187+'O7 Amortization'!U258 +'O7 Amortization'!AP46+'O7 Amortization'!AP116+'O7 Amortization'!AP187+'O7 Amortization'!AP258), "-", 'O7 Amortization'!U46+'O7 Amortization'!U116+'O7 Amortization'!U187+'O7 Amortization'!U258 +'O7 Amortization'!AP46+'O7 Amortization'!AP116+'O7 Amortization'!AP187+'O7 Amortization'!AP258)</f>
        <v>0</v>
      </c>
      <c r="S45" s="667">
        <f>IF(ISERROR('O7 Amortization'!V46+'O7 Amortization'!V116+'O7 Amortization'!V187+'O7 Amortization'!V258 +'O7 Amortization'!AQ46+'O7 Amortization'!AQ116+'O7 Amortization'!AQ187+'O7 Amortization'!AQ258), "-", 'O7 Amortization'!V46+'O7 Amortization'!V116+'O7 Amortization'!V187+'O7 Amortization'!V258 +'O7 Amortization'!AQ46+'O7 Amortization'!AQ116+'O7 Amortization'!AQ187+'O7 Amortization'!AQ258)</f>
        <v>0</v>
      </c>
      <c r="T45" s="667">
        <f>IF(ISERROR('O7 Amortization'!W46+'O7 Amortization'!W116+'O7 Amortization'!W187+'O7 Amortization'!W258 +'O7 Amortization'!AR46+'O7 Amortization'!AR116+'O7 Amortization'!AR187+'O7 Amortization'!AR258), "-", 'O7 Amortization'!W46+'O7 Amortization'!W116+'O7 Amortization'!W187+'O7 Amortization'!W258 +'O7 Amortization'!AR46+'O7 Amortization'!AR116+'O7 Amortization'!AR187+'O7 Amortization'!AR258)</f>
        <v>0</v>
      </c>
      <c r="U45" s="667">
        <f>IF(ISERROR('O7 Amortization'!X46+'O7 Amortization'!X116+'O7 Amortization'!X187+'O7 Amortization'!X258 +'O7 Amortization'!AS46+'O7 Amortization'!AS116+'O7 Amortization'!AS187+'O7 Amortization'!AS258), "-", 'O7 Amortization'!X46+'O7 Amortization'!X116+'O7 Amortization'!X187+'O7 Amortization'!X258 +'O7 Amortization'!AS46+'O7 Amortization'!AS116+'O7 Amortization'!AS187+'O7 Amortization'!AS258)</f>
        <v>0</v>
      </c>
      <c r="V45" s="667">
        <f>IF(ISERROR('O7 Amortization'!Y46+'O7 Amortization'!Y116+'O7 Amortization'!Y187+'O7 Amortization'!Y258 +'O7 Amortization'!AT46+'O7 Amortization'!AT116+'O7 Amortization'!AT187+'O7 Amortization'!AT258), "-", 'O7 Amortization'!Y46+'O7 Amortization'!Y116+'O7 Amortization'!Y187+'O7 Amortization'!Y258 +'O7 Amortization'!AT46+'O7 Amortization'!AT116+'O7 Amortization'!AT187+'O7 Amortization'!AT258)</f>
        <v>0</v>
      </c>
      <c r="W45" s="668">
        <f>IF(ISERROR('O7 Amortization'!Z46+'O7 Amortization'!Z116+'O7 Amortization'!Z187+'O7 Amortization'!Z258 +'O7 Amortization'!AU46+'O7 Amortization'!AU116+'O7 Amortization'!AU187+'O7 Amortization'!AU258), "-", 'O7 Amortization'!Z46+'O7 Amortization'!Z116+'O7 Amortization'!Z187+'O7 Amortization'!Z258 +'O7 Amortization'!AU46+'O7 Amortization'!AU116+'O7 Amortization'!AU187+'O7 Amortization'!AU258)</f>
        <v>0</v>
      </c>
      <c r="X45" s="617"/>
    </row>
    <row r="46" spans="1:24" s="534" customFormat="1" ht="12.75" x14ac:dyDescent="0.2">
      <c r="A46" s="749"/>
      <c r="B46" s="760" t="s">
        <v>1473</v>
      </c>
      <c r="C46" s="765">
        <f t="shared" si="7"/>
        <v>-2157551.7511511785</v>
      </c>
      <c r="D46" s="667">
        <f>IF(ISERROR('O7 Amortization'!G50+'O7 Amortization'!G120+'O7 Amortization'!G191+'O7 Amortization'!G262 + 'O7 Amortization'!AB50+'O7 Amortization'!AB120+'O7 Amortization'!AB191+'O7 Amortization'!AB262), "-", 'O7 Amortization'!G50+'O7 Amortization'!G120+'O7 Amortization'!G191+'O7 Amortization'!G262 + 'O7 Amortization'!AB50+'O7 Amortization'!AB120+'O7 Amortization'!AB191+'O7 Amortization'!AB262)</f>
        <v>-1158380.7156097936</v>
      </c>
      <c r="E46" s="667">
        <f>IF(ISERROR('O7 Amortization'!H50+'O7 Amortization'!H120+'O7 Amortization'!H191+'O7 Amortization'!H262 + 'O7 Amortization'!AC50+'O7 Amortization'!AC120+'O7 Amortization'!AC191+'O7 Amortization'!AC262), "-", 'O7 Amortization'!H50+'O7 Amortization'!H120+'O7 Amortization'!H191+'O7 Amortization'!H262 + 'O7 Amortization'!AC50+'O7 Amortization'!AC120+'O7 Amortization'!AC191+'O7 Amortization'!AC262)</f>
        <v>-451753.83325868245</v>
      </c>
      <c r="F46" s="667">
        <f>IF(ISERROR('O7 Amortization'!I50+'O7 Amortization'!I120+'O7 Amortization'!I191+'O7 Amortization'!I262 + 'O7 Amortization'!AD50+'O7 Amortization'!AD120+'O7 Amortization'!AD191+'O7 Amortization'!AD262), "-", 'O7 Amortization'!I50+'O7 Amortization'!I120+'O7 Amortization'!I191+'O7 Amortization'!I262 + 'O7 Amortization'!AD50+'O7 Amortization'!AD120+'O7 Amortization'!AD191+'O7 Amortization'!AD262)</f>
        <v>-304882.56062844652</v>
      </c>
      <c r="G46" s="667">
        <f>IF(ISERROR('O7 Amortization'!J50+'O7 Amortization'!J120+'O7 Amortization'!J191+'O7 Amortization'!J262 + 'O7 Amortization'!AE50+'O7 Amortization'!AE120+'O7 Amortization'!AE191+'O7 Amortization'!AE262), "-", 'O7 Amortization'!J50+'O7 Amortization'!J120+'O7 Amortization'!J191+'O7 Amortization'!J262 + 'O7 Amortization'!AE50+'O7 Amortization'!AE120+'O7 Amortization'!AE191+'O7 Amortization'!AE262)</f>
        <v>0</v>
      </c>
      <c r="H46" s="667">
        <f>IF(ISERROR('O7 Amortization'!K50+'O7 Amortization'!K120+'O7 Amortization'!K191+'O7 Amortization'!K262 + 'O7 Amortization'!AF50+'O7 Amortization'!AF120+'O7 Amortization'!AF191+'O7 Amortization'!AF262), "-", 'O7 Amortization'!K50+'O7 Amortization'!K120+'O7 Amortization'!K191+'O7 Amortization'!K262 + 'O7 Amortization'!AF50+'O7 Amortization'!AF120+'O7 Amortization'!AF191+'O7 Amortization'!AF262)</f>
        <v>0</v>
      </c>
      <c r="I46" s="667">
        <f>IF(ISERROR('O7 Amortization'!L50+'O7 Amortization'!L120+'O7 Amortization'!L191+'O7 Amortization'!L262 + 'O7 Amortization'!AG50+'O7 Amortization'!AG120+'O7 Amortization'!AG191+'O7 Amortization'!AG262), "-", 'O7 Amortization'!L50+'O7 Amortization'!L120+'O7 Amortization'!L191+'O7 Amortization'!L262 + 'O7 Amortization'!AG50+'O7 Amortization'!AG120+'O7 Amortization'!AG191+'O7 Amortization'!AG262)</f>
        <v>-109.34640257982971</v>
      </c>
      <c r="J46" s="667">
        <f>IF(ISERROR('O7 Amortization'!M50+'O7 Amortization'!M120+'O7 Amortization'!M191+'O7 Amortization'!M262 + 'O7 Amortization'!AH50+'O7 Amortization'!AH120+'O7 Amortization'!AH191+'O7 Amortization'!AH262), "-", 'O7 Amortization'!M50+'O7 Amortization'!M120+'O7 Amortization'!M191+'O7 Amortization'!M262 + 'O7 Amortization'!AH50+'O7 Amortization'!AH120+'O7 Amortization'!AH191+'O7 Amortization'!AH262)</f>
        <v>-239115.01689008338</v>
      </c>
      <c r="K46" s="667">
        <f>IF(ISERROR('O7 Amortization'!N50+'O7 Amortization'!N120+'O7 Amortization'!N191+'O7 Amortization'!N262 + 'O7 Amortization'!AI50+'O7 Amortization'!AI120+'O7 Amortization'!AI191+'O7 Amortization'!AI262), "-", 'O7 Amortization'!N50+'O7 Amortization'!N120+'O7 Amortization'!N191+'O7 Amortization'!N262 + 'O7 Amortization'!AI50+'O7 Amortization'!AI120+'O7 Amortization'!AI191+'O7 Amortization'!AI262)</f>
        <v>0</v>
      </c>
      <c r="L46" s="667">
        <f>IF(ISERROR('O7 Amortization'!O50+'O7 Amortization'!O120+'O7 Amortization'!O191+'O7 Amortization'!O262 + 'O7 Amortization'!AJ50+'O7 Amortization'!AJ120+'O7 Amortization'!AJ191+'O7 Amortization'!AJ262), "-", 'O7 Amortization'!O50+'O7 Amortization'!O120+'O7 Amortization'!O191+'O7 Amortization'!O262 + 'O7 Amortization'!AJ50+'O7 Amortization'!AJ120+'O7 Amortization'!AJ191+'O7 Amortization'!AJ262)</f>
        <v>-3310.2783615930766</v>
      </c>
      <c r="M46" s="667">
        <f>IF(ISERROR('O7 Amortization'!P50+'O7 Amortization'!P120+'O7 Amortization'!P191+'O7 Amortization'!P262 + 'O7 Amortization'!AK50+'O7 Amortization'!AK120+'O7 Amortization'!AK191+'O7 Amortization'!AK262), "-", 'O7 Amortization'!P50+'O7 Amortization'!P120+'O7 Amortization'!P191+'O7 Amortization'!P262 + 'O7 Amortization'!AK50+'O7 Amortization'!AK120+'O7 Amortization'!AK191+'O7 Amortization'!AK262)</f>
        <v>0</v>
      </c>
      <c r="N46" s="667">
        <f>IF(ISERROR('O7 Amortization'!Q50+'O7 Amortization'!Q120+'O7 Amortization'!Q191+'O7 Amortization'!Q262 + 'O7 Amortization'!AL50+'O7 Amortization'!AL120+'O7 Amortization'!AL191+'O7 Amortization'!AL262), "-", 'O7 Amortization'!Q50+'O7 Amortization'!Q120+'O7 Amortization'!Q191+'O7 Amortization'!Q262 + 'O7 Amortization'!AL50+'O7 Amortization'!AL120+'O7 Amortization'!AL191+'O7 Amortization'!AL262)</f>
        <v>0</v>
      </c>
      <c r="O46" s="667">
        <f>IF(ISERROR('O7 Amortization'!R50+'O7 Amortization'!R120+'O7 Amortization'!R191+'O7 Amortization'!R262 + 'O7 Amortization'!AM50+'O7 Amortization'!AM120+'O7 Amortization'!AM191+'O7 Amortization'!AM262), "-", 'O7 Amortization'!R50+'O7 Amortization'!R120+'O7 Amortization'!R191+'O7 Amortization'!R262 + 'O7 Amortization'!AM50+'O7 Amortization'!AM120+'O7 Amortization'!AM191+'O7 Amortization'!AM262)</f>
        <v>0</v>
      </c>
      <c r="P46" s="667">
        <f>IF(ISERROR('O7 Amortization'!S50+'O7 Amortization'!S120+'O7 Amortization'!S191+'O7 Amortization'!S262 + 'O7 Amortization'!AN50+'O7 Amortization'!AN120+'O7 Amortization'!AN191+'O7 Amortization'!AN262), "-", 'O7 Amortization'!S50+'O7 Amortization'!S120+'O7 Amortization'!S191+'O7 Amortization'!S262 + 'O7 Amortization'!AN50+'O7 Amortization'!AN120+'O7 Amortization'!AN191+'O7 Amortization'!AN262)</f>
        <v>0</v>
      </c>
      <c r="Q46" s="667">
        <f>IF(ISERROR('O7 Amortization'!T50+'O7 Amortization'!T120+'O7 Amortization'!T191+'O7 Amortization'!T262 + 'O7 Amortization'!AO50+'O7 Amortization'!AO120+'O7 Amortization'!AO191+'O7 Amortization'!AO262), "-", 'O7 Amortization'!T50+'O7 Amortization'!T120+'O7 Amortization'!T191+'O7 Amortization'!T262 + 'O7 Amortization'!AO50+'O7 Amortization'!AO120+'O7 Amortization'!AO191+'O7 Amortization'!AO262)</f>
        <v>0</v>
      </c>
      <c r="R46" s="667">
        <f>IF(ISERROR('O7 Amortization'!U50+'O7 Amortization'!U120+'O7 Amortization'!U191+'O7 Amortization'!U262 + 'O7 Amortization'!AP50+'O7 Amortization'!AP120+'O7 Amortization'!AP191+'O7 Amortization'!AP262), "-", 'O7 Amortization'!U50+'O7 Amortization'!U120+'O7 Amortization'!U191+'O7 Amortization'!U262 + 'O7 Amortization'!AP50+'O7 Amortization'!AP120+'O7 Amortization'!AP191+'O7 Amortization'!AP262)</f>
        <v>0</v>
      </c>
      <c r="S46" s="667">
        <f>IF(ISERROR('O7 Amortization'!V50+'O7 Amortization'!V120+'O7 Amortization'!V191+'O7 Amortization'!V262 + 'O7 Amortization'!AQ50+'O7 Amortization'!AQ120+'O7 Amortization'!AQ191+'O7 Amortization'!AQ262), "-", 'O7 Amortization'!V50+'O7 Amortization'!V120+'O7 Amortization'!V191+'O7 Amortization'!V262 + 'O7 Amortization'!AQ50+'O7 Amortization'!AQ120+'O7 Amortization'!AQ191+'O7 Amortization'!AQ262)</f>
        <v>0</v>
      </c>
      <c r="T46" s="667">
        <f>IF(ISERROR('O7 Amortization'!W50+'O7 Amortization'!W120+'O7 Amortization'!W191+'O7 Amortization'!W262 + 'O7 Amortization'!AR50+'O7 Amortization'!AR120+'O7 Amortization'!AR191+'O7 Amortization'!AR262), "-", 'O7 Amortization'!W50+'O7 Amortization'!W120+'O7 Amortization'!W191+'O7 Amortization'!W262 + 'O7 Amortization'!AR50+'O7 Amortization'!AR120+'O7 Amortization'!AR191+'O7 Amortization'!AR262)</f>
        <v>0</v>
      </c>
      <c r="U46" s="667">
        <f>IF(ISERROR('O7 Amortization'!X50+'O7 Amortization'!X120+'O7 Amortization'!X191+'O7 Amortization'!X262 + 'O7 Amortization'!AS50+'O7 Amortization'!AS120+'O7 Amortization'!AS191+'O7 Amortization'!AS262), "-", 'O7 Amortization'!X50+'O7 Amortization'!X120+'O7 Amortization'!X191+'O7 Amortization'!X262 + 'O7 Amortization'!AS50+'O7 Amortization'!AS120+'O7 Amortization'!AS191+'O7 Amortization'!AS262)</f>
        <v>0</v>
      </c>
      <c r="V46" s="667">
        <f>IF(ISERROR('O7 Amortization'!Y50+'O7 Amortization'!Y120+'O7 Amortization'!Y191+'O7 Amortization'!Y262 + 'O7 Amortization'!AT50+'O7 Amortization'!AT120+'O7 Amortization'!AT191+'O7 Amortization'!AT262), "-", 'O7 Amortization'!Y50+'O7 Amortization'!Y120+'O7 Amortization'!Y191+'O7 Amortization'!Y262 + 'O7 Amortization'!AT50+'O7 Amortization'!AT120+'O7 Amortization'!AT191+'O7 Amortization'!AT262)</f>
        <v>0</v>
      </c>
      <c r="W46" s="668">
        <f>IF(ISERROR('O7 Amortization'!Z50+'O7 Amortization'!Z120+'O7 Amortization'!Z191+'O7 Amortization'!Z262 + 'O7 Amortization'!AU50+'O7 Amortization'!AU120+'O7 Amortization'!AU191+'O7 Amortization'!AU262), "-", 'O7 Amortization'!Z50+'O7 Amortization'!Z120+'O7 Amortization'!Z191+'O7 Amortization'!Z262 + 'O7 Amortization'!AU50+'O7 Amortization'!AU120+'O7 Amortization'!AU191+'O7 Amortization'!AU262)</f>
        <v>0</v>
      </c>
      <c r="X46" s="617"/>
    </row>
    <row r="47" spans="1:24" s="534" customFormat="1" ht="12.75" x14ac:dyDescent="0.2">
      <c r="A47" s="749"/>
      <c r="B47" s="760" t="s">
        <v>735</v>
      </c>
      <c r="C47" s="765">
        <f t="shared" si="7"/>
        <v>-4510288.302753442</v>
      </c>
      <c r="D47" s="667">
        <f>IF(ISERROR('O7 Amortization'!G54+'O7 Amortization'!G124+'O7 Amortization'!G195+'O7 Amortization'!G266 + 'O7 Amortization'!AB54+'O7 Amortization'!AB124+'O7 Amortization'!AB195+'O7 Amortization'!AB266), "-", 'O7 Amortization'!G54+'O7 Amortization'!G124+'O7 Amortization'!G195+'O7 Amortization'!G266 + 'O7 Amortization'!AB54+'O7 Amortization'!AB124+'O7 Amortization'!AB195+'O7 Amortization'!AB266)</f>
        <v>-2421555.3527104831</v>
      </c>
      <c r="E47" s="667">
        <f>IF(ISERROR('O7 Amortization'!H54+'O7 Amortization'!H124+'O7 Amortization'!H195+'O7 Amortization'!H266 + 'O7 Amortization'!AC54+'O7 Amortization'!AC124+'O7 Amortization'!AC195+'O7 Amortization'!AC266), "-", 'O7 Amortization'!H54+'O7 Amortization'!H124+'O7 Amortization'!H195+'O7 Amortization'!H266 + 'O7 Amortization'!AC54+'O7 Amortization'!AC124+'O7 Amortization'!AC195+'O7 Amortization'!AC266)</f>
        <v>-944375.97095111117</v>
      </c>
      <c r="F47" s="667">
        <f>IF(ISERROR('O7 Amortization'!I54+'O7 Amortization'!I124+'O7 Amortization'!I195+'O7 Amortization'!I266 + 'O7 Amortization'!AD54+'O7 Amortization'!AD124+'O7 Amortization'!AD195+'O7 Amortization'!AD266), "-", 'O7 Amortization'!I54+'O7 Amortization'!I124+'O7 Amortization'!I195+'O7 Amortization'!I266 + 'O7 Amortization'!AD54+'O7 Amortization'!AD124+'O7 Amortization'!AD195+'O7 Amortization'!AD266)</f>
        <v>-637346.58794733428</v>
      </c>
      <c r="G47" s="667">
        <f>IF(ISERROR('O7 Amortization'!J54+'O7 Amortization'!J124+'O7 Amortization'!J195+'O7 Amortization'!J266 + 'O7 Amortization'!AE54+'O7 Amortization'!AE124+'O7 Amortization'!AE195+'O7 Amortization'!AE266), "-", 'O7 Amortization'!J54+'O7 Amortization'!J124+'O7 Amortization'!J195+'O7 Amortization'!J266 + 'O7 Amortization'!AE54+'O7 Amortization'!AE124+'O7 Amortization'!AE195+'O7 Amortization'!AE266)</f>
        <v>0</v>
      </c>
      <c r="H47" s="667">
        <f>IF(ISERROR('O7 Amortization'!K54+'O7 Amortization'!K124+'O7 Amortization'!K195+'O7 Amortization'!K266 + 'O7 Amortization'!AF54+'O7 Amortization'!AF124+'O7 Amortization'!AF195+'O7 Amortization'!AF266), "-", 'O7 Amortization'!K54+'O7 Amortization'!K124+'O7 Amortization'!K195+'O7 Amortization'!K266 + 'O7 Amortization'!AF54+'O7 Amortization'!AF124+'O7 Amortization'!AF195+'O7 Amortization'!AF266)</f>
        <v>0</v>
      </c>
      <c r="I47" s="667">
        <f>IF(ISERROR('O7 Amortization'!L54+'O7 Amortization'!L124+'O7 Amortization'!L195+'O7 Amortization'!L266 + 'O7 Amortization'!AG54+'O7 Amortization'!AG124+'O7 Amortization'!AG195+'O7 Amortization'!AG266), "-", 'O7 Amortization'!L54+'O7 Amortization'!L124+'O7 Amortization'!L195+'O7 Amortization'!L266 + 'O7 Amortization'!AG54+'O7 Amortization'!AG124+'O7 Amortization'!AG195+'O7 Amortization'!AG266)</f>
        <v>-228.58492281394069</v>
      </c>
      <c r="J47" s="667">
        <f>IF(ISERROR('O7 Amortization'!M54+'O7 Amortization'!M124+'O7 Amortization'!M195+'O7 Amortization'!M266 + 'O7 Amortization'!AH54+'O7 Amortization'!AH124+'O7 Amortization'!AH195+'O7 Amortization'!AH266), "-", 'O7 Amortization'!M54+'O7 Amortization'!M124+'O7 Amortization'!M195+'O7 Amortization'!M266 + 'O7 Amortization'!AH54+'O7 Amortization'!AH124+'O7 Amortization'!AH195+'O7 Amortization'!AH266)</f>
        <v>-499861.78228012577</v>
      </c>
      <c r="K47" s="667">
        <f>IF(ISERROR('O7 Amortization'!N54+'O7 Amortization'!N124+'O7 Amortization'!N195+'O7 Amortization'!N266 + 'O7 Amortization'!AI54+'O7 Amortization'!AI124+'O7 Amortization'!AI195+'O7 Amortization'!AI266), "-", 'O7 Amortization'!N54+'O7 Amortization'!N124+'O7 Amortization'!N195+'O7 Amortization'!N266 + 'O7 Amortization'!AI54+'O7 Amortization'!AI124+'O7 Amortization'!AI195+'O7 Amortization'!AI266)</f>
        <v>0</v>
      </c>
      <c r="L47" s="667">
        <f>IF(ISERROR('O7 Amortization'!O54+'O7 Amortization'!O124+'O7 Amortization'!O195+'O7 Amortization'!O266 + 'O7 Amortization'!AJ54+'O7 Amortization'!AJ124+'O7 Amortization'!AJ195+'O7 Amortization'!AJ266), "-", 'O7 Amortization'!O54+'O7 Amortization'!O124+'O7 Amortization'!O195+'O7 Amortization'!O266 + 'O7 Amortization'!AJ54+'O7 Amortization'!AJ124+'O7 Amortization'!AJ195+'O7 Amortization'!AJ266)</f>
        <v>-6920.023941574007</v>
      </c>
      <c r="M47" s="667">
        <f>IF(ISERROR('O7 Amortization'!P54+'O7 Amortization'!P124+'O7 Amortization'!P195+'O7 Amortization'!P266 + 'O7 Amortization'!AK54+'O7 Amortization'!AK124+'O7 Amortization'!AK195+'O7 Amortization'!AK266), "-", 'O7 Amortization'!P54+'O7 Amortization'!P124+'O7 Amortization'!P195+'O7 Amortization'!P266 + 'O7 Amortization'!AK54+'O7 Amortization'!AK124+'O7 Amortization'!AK195+'O7 Amortization'!AK266)</f>
        <v>0</v>
      </c>
      <c r="N47" s="667">
        <f>IF(ISERROR('O7 Amortization'!Q54+'O7 Amortization'!Q124+'O7 Amortization'!Q195+'O7 Amortization'!Q266 + 'O7 Amortization'!AL54+'O7 Amortization'!AL124+'O7 Amortization'!AL195+'O7 Amortization'!AL266), "-", 'O7 Amortization'!Q54+'O7 Amortization'!Q124+'O7 Amortization'!Q195+'O7 Amortization'!Q266 + 'O7 Amortization'!AL54+'O7 Amortization'!AL124+'O7 Amortization'!AL195+'O7 Amortization'!AL266)</f>
        <v>0</v>
      </c>
      <c r="O47" s="667">
        <f>IF(ISERROR('O7 Amortization'!R54+'O7 Amortization'!R124+'O7 Amortization'!R195+'O7 Amortization'!R266 + 'O7 Amortization'!AM54+'O7 Amortization'!AM124+'O7 Amortization'!AM195+'O7 Amortization'!AM266), "-", 'O7 Amortization'!R54+'O7 Amortization'!R124+'O7 Amortization'!R195+'O7 Amortization'!R266 + 'O7 Amortization'!AM54+'O7 Amortization'!AM124+'O7 Amortization'!AM195+'O7 Amortization'!AM266)</f>
        <v>0</v>
      </c>
      <c r="P47" s="667">
        <f>IF(ISERROR('O7 Amortization'!S54+'O7 Amortization'!S124+'O7 Amortization'!S195+'O7 Amortization'!S266 + 'O7 Amortization'!AN54+'O7 Amortization'!AN124+'O7 Amortization'!AN195+'O7 Amortization'!AN266), "-", 'O7 Amortization'!S54+'O7 Amortization'!S124+'O7 Amortization'!S195+'O7 Amortization'!S266 + 'O7 Amortization'!AN54+'O7 Amortization'!AN124+'O7 Amortization'!AN195+'O7 Amortization'!AN266)</f>
        <v>0</v>
      </c>
      <c r="Q47" s="667">
        <f>IF(ISERROR('O7 Amortization'!T54+'O7 Amortization'!T124+'O7 Amortization'!T195+'O7 Amortization'!T266 + 'O7 Amortization'!AO54+'O7 Amortization'!AO124+'O7 Amortization'!AO195+'O7 Amortization'!AO266), "-", 'O7 Amortization'!T54+'O7 Amortization'!T124+'O7 Amortization'!T195+'O7 Amortization'!T266 + 'O7 Amortization'!AO54+'O7 Amortization'!AO124+'O7 Amortization'!AO195+'O7 Amortization'!AO266)</f>
        <v>0</v>
      </c>
      <c r="R47" s="667">
        <f>IF(ISERROR('O7 Amortization'!U54+'O7 Amortization'!U124+'O7 Amortization'!U195+'O7 Amortization'!U266 + 'O7 Amortization'!AP54+'O7 Amortization'!AP124+'O7 Amortization'!AP195+'O7 Amortization'!AP266), "-", 'O7 Amortization'!U54+'O7 Amortization'!U124+'O7 Amortization'!U195+'O7 Amortization'!U266 + 'O7 Amortization'!AP54+'O7 Amortization'!AP124+'O7 Amortization'!AP195+'O7 Amortization'!AP266)</f>
        <v>0</v>
      </c>
      <c r="S47" s="667">
        <f>IF(ISERROR('O7 Amortization'!V54+'O7 Amortization'!V124+'O7 Amortization'!V195+'O7 Amortization'!V266 + 'O7 Amortization'!AQ54+'O7 Amortization'!AQ124+'O7 Amortization'!AQ195+'O7 Amortization'!AQ266), "-", 'O7 Amortization'!V54+'O7 Amortization'!V124+'O7 Amortization'!V195+'O7 Amortization'!V266 + 'O7 Amortization'!AQ54+'O7 Amortization'!AQ124+'O7 Amortization'!AQ195+'O7 Amortization'!AQ266)</f>
        <v>0</v>
      </c>
      <c r="T47" s="667">
        <f>IF(ISERROR('O7 Amortization'!W54+'O7 Amortization'!W124+'O7 Amortization'!W195+'O7 Amortization'!W266 + 'O7 Amortization'!AR54+'O7 Amortization'!AR124+'O7 Amortization'!AR195+'O7 Amortization'!AR266), "-", 'O7 Amortization'!W54+'O7 Amortization'!W124+'O7 Amortization'!W195+'O7 Amortization'!W266 + 'O7 Amortization'!AR54+'O7 Amortization'!AR124+'O7 Amortization'!AR195+'O7 Amortization'!AR266)</f>
        <v>0</v>
      </c>
      <c r="U47" s="667">
        <f>IF(ISERROR('O7 Amortization'!X54+'O7 Amortization'!X124+'O7 Amortization'!X195+'O7 Amortization'!X266 + 'O7 Amortization'!AS54+'O7 Amortization'!AS124+'O7 Amortization'!AS195+'O7 Amortization'!AS266), "-", 'O7 Amortization'!X54+'O7 Amortization'!X124+'O7 Amortization'!X195+'O7 Amortization'!X266 + 'O7 Amortization'!AS54+'O7 Amortization'!AS124+'O7 Amortization'!AS195+'O7 Amortization'!AS266)</f>
        <v>0</v>
      </c>
      <c r="V47" s="667">
        <f>IF(ISERROR('O7 Amortization'!Y54+'O7 Amortization'!Y124+'O7 Amortization'!Y195+'O7 Amortization'!Y266 + 'O7 Amortization'!AT54+'O7 Amortization'!AT124+'O7 Amortization'!AT195+'O7 Amortization'!AT266), "-", 'O7 Amortization'!Y54+'O7 Amortization'!Y124+'O7 Amortization'!Y195+'O7 Amortization'!Y266 + 'O7 Amortization'!AT54+'O7 Amortization'!AT124+'O7 Amortization'!AT195+'O7 Amortization'!AT266)</f>
        <v>0</v>
      </c>
      <c r="W47" s="668">
        <f>IF(ISERROR('O7 Amortization'!Z54+'O7 Amortization'!Z124+'O7 Amortization'!Z195+'O7 Amortization'!Z266 + 'O7 Amortization'!AU54+'O7 Amortization'!AU124+'O7 Amortization'!AU195+'O7 Amortization'!AU266), "-", 'O7 Amortization'!Z54+'O7 Amortization'!Z124+'O7 Amortization'!Z195+'O7 Amortization'!Z266 + 'O7 Amortization'!AU54+'O7 Amortization'!AU124+'O7 Amortization'!AU195+'O7 Amortization'!AU266)</f>
        <v>0</v>
      </c>
      <c r="X47" s="617"/>
    </row>
    <row r="48" spans="1:24" s="870" customFormat="1" ht="25.5" customHeight="1" x14ac:dyDescent="0.2">
      <c r="A48" s="871"/>
      <c r="B48" s="906" t="s">
        <v>1455</v>
      </c>
      <c r="C48" s="907">
        <f t="shared" si="7"/>
        <v>-9516566.6327359453</v>
      </c>
      <c r="D48" s="908">
        <f t="shared" ref="D48:W48" si="9">SUM(D44:D47)</f>
        <v>-5109405.7235452682</v>
      </c>
      <c r="E48" s="908">
        <f t="shared" si="9"/>
        <v>-1992603.6321058315</v>
      </c>
      <c r="F48" s="908">
        <f t="shared" si="9"/>
        <v>-1344781.2789805317</v>
      </c>
      <c r="G48" s="908">
        <f t="shared" si="9"/>
        <v>0</v>
      </c>
      <c r="H48" s="908">
        <f t="shared" si="9"/>
        <v>0</v>
      </c>
      <c r="I48" s="908">
        <f t="shared" si="9"/>
        <v>-482.30700637687954</v>
      </c>
      <c r="J48" s="908">
        <f t="shared" si="9"/>
        <v>-1054692.6579666603</v>
      </c>
      <c r="K48" s="908">
        <f t="shared" si="9"/>
        <v>0</v>
      </c>
      <c r="L48" s="908">
        <f t="shared" si="9"/>
        <v>-14601.033131277656</v>
      </c>
      <c r="M48" s="908">
        <f t="shared" si="9"/>
        <v>0</v>
      </c>
      <c r="N48" s="908">
        <f t="shared" si="9"/>
        <v>0</v>
      </c>
      <c r="O48" s="908">
        <f t="shared" si="9"/>
        <v>0</v>
      </c>
      <c r="P48" s="908">
        <f t="shared" si="9"/>
        <v>0</v>
      </c>
      <c r="Q48" s="908">
        <f t="shared" si="9"/>
        <v>0</v>
      </c>
      <c r="R48" s="908">
        <f t="shared" si="9"/>
        <v>0</v>
      </c>
      <c r="S48" s="908">
        <f t="shared" si="9"/>
        <v>0</v>
      </c>
      <c r="T48" s="908">
        <f t="shared" si="9"/>
        <v>0</v>
      </c>
      <c r="U48" s="908">
        <f t="shared" si="9"/>
        <v>0</v>
      </c>
      <c r="V48" s="908">
        <f t="shared" si="9"/>
        <v>0</v>
      </c>
      <c r="W48" s="909">
        <f t="shared" si="9"/>
        <v>0</v>
      </c>
      <c r="X48" s="869"/>
    </row>
    <row r="49" spans="2:24" s="534" customFormat="1" ht="12.75" x14ac:dyDescent="0.2">
      <c r="B49" s="767" t="s">
        <v>1496</v>
      </c>
      <c r="C49" s="765">
        <f t="shared" si="7"/>
        <v>5939139.9695188766</v>
      </c>
      <c r="D49" s="764">
        <f>D42+D48</f>
        <v>3188699.9717745995</v>
      </c>
      <c r="E49" s="764">
        <f t="shared" ref="E49:W49" si="10">E42+E48</f>
        <v>1243552.6730973925</v>
      </c>
      <c r="F49" s="764">
        <f t="shared" si="10"/>
        <v>839256.90351183247</v>
      </c>
      <c r="G49" s="764">
        <f t="shared" si="10"/>
        <v>0</v>
      </c>
      <c r="H49" s="764">
        <f t="shared" si="10"/>
        <v>0</v>
      </c>
      <c r="I49" s="764">
        <f t="shared" si="10"/>
        <v>301.0002377641527</v>
      </c>
      <c r="J49" s="764">
        <f t="shared" si="10"/>
        <v>658217.14513515146</v>
      </c>
      <c r="K49" s="764">
        <f t="shared" si="10"/>
        <v>0</v>
      </c>
      <c r="L49" s="764">
        <f t="shared" si="10"/>
        <v>9112.2757621369001</v>
      </c>
      <c r="M49" s="764">
        <f t="shared" si="10"/>
        <v>0</v>
      </c>
      <c r="N49" s="764">
        <f t="shared" si="10"/>
        <v>0</v>
      </c>
      <c r="O49" s="764">
        <f t="shared" si="10"/>
        <v>0</v>
      </c>
      <c r="P49" s="764">
        <f t="shared" si="10"/>
        <v>0</v>
      </c>
      <c r="Q49" s="764">
        <f t="shared" si="10"/>
        <v>0</v>
      </c>
      <c r="R49" s="764">
        <f t="shared" si="10"/>
        <v>0</v>
      </c>
      <c r="S49" s="764">
        <f t="shared" si="10"/>
        <v>0</v>
      </c>
      <c r="T49" s="764">
        <f t="shared" si="10"/>
        <v>0</v>
      </c>
      <c r="U49" s="764">
        <f t="shared" si="10"/>
        <v>0</v>
      </c>
      <c r="V49" s="764">
        <f t="shared" si="10"/>
        <v>0</v>
      </c>
      <c r="W49" s="652">
        <f t="shared" si="10"/>
        <v>0</v>
      </c>
      <c r="X49" s="617"/>
    </row>
    <row r="50" spans="2:24" s="534" customFormat="1" ht="12.75" x14ac:dyDescent="0.2">
      <c r="B50" s="767" t="s">
        <v>1497</v>
      </c>
      <c r="C50" s="765">
        <f t="shared" si="7"/>
        <v>400936.76324316795</v>
      </c>
      <c r="D50" s="764">
        <f t="shared" ref="D50:W50" si="11">IF(ISERROR(D49/D31*D27),0,D49/D31*D27)</f>
        <v>226139.88757521403</v>
      </c>
      <c r="E50" s="764">
        <f t="shared" si="11"/>
        <v>79335.59575226561</v>
      </c>
      <c r="F50" s="764">
        <f t="shared" si="11"/>
        <v>50138.118936214851</v>
      </c>
      <c r="G50" s="764">
        <f t="shared" si="11"/>
        <v>0</v>
      </c>
      <c r="H50" s="764">
        <f t="shared" si="11"/>
        <v>0</v>
      </c>
      <c r="I50" s="764">
        <f t="shared" si="11"/>
        <v>16.674269716403209</v>
      </c>
      <c r="J50" s="764">
        <f t="shared" si="11"/>
        <v>44694.437468188466</v>
      </c>
      <c r="K50" s="764">
        <f t="shared" si="11"/>
        <v>0</v>
      </c>
      <c r="L50" s="764">
        <f t="shared" si="11"/>
        <v>612.04924156857635</v>
      </c>
      <c r="M50" s="764">
        <f t="shared" si="11"/>
        <v>0</v>
      </c>
      <c r="N50" s="764">
        <f t="shared" si="11"/>
        <v>0</v>
      </c>
      <c r="O50" s="764">
        <f t="shared" si="11"/>
        <v>0</v>
      </c>
      <c r="P50" s="764">
        <f t="shared" si="11"/>
        <v>0</v>
      </c>
      <c r="Q50" s="764">
        <f t="shared" si="11"/>
        <v>0</v>
      </c>
      <c r="R50" s="764">
        <f t="shared" si="11"/>
        <v>0</v>
      </c>
      <c r="S50" s="764">
        <f t="shared" si="11"/>
        <v>0</v>
      </c>
      <c r="T50" s="764">
        <f t="shared" si="11"/>
        <v>0</v>
      </c>
      <c r="U50" s="764">
        <f t="shared" si="11"/>
        <v>0</v>
      </c>
      <c r="V50" s="764">
        <f t="shared" si="11"/>
        <v>0</v>
      </c>
      <c r="W50" s="652">
        <f t="shared" si="11"/>
        <v>0</v>
      </c>
      <c r="X50" s="617"/>
    </row>
    <row r="51" spans="2:24" s="534" customFormat="1" ht="12.75" x14ac:dyDescent="0.2">
      <c r="B51" s="767" t="s">
        <v>1201</v>
      </c>
      <c r="C51" s="765">
        <f t="shared" si="7"/>
        <v>6340076.7327620443</v>
      </c>
      <c r="D51" s="764">
        <f t="shared" ref="D51:W51" si="12">SUM(D49:D50)</f>
        <v>3414839.8593498133</v>
      </c>
      <c r="E51" s="764">
        <f t="shared" si="12"/>
        <v>1322888.2688496581</v>
      </c>
      <c r="F51" s="764">
        <f t="shared" si="12"/>
        <v>889395.0224480473</v>
      </c>
      <c r="G51" s="764">
        <f t="shared" si="12"/>
        <v>0</v>
      </c>
      <c r="H51" s="764">
        <f t="shared" si="12"/>
        <v>0</v>
      </c>
      <c r="I51" s="764">
        <f t="shared" si="12"/>
        <v>317.67450748055592</v>
      </c>
      <c r="J51" s="764">
        <f t="shared" si="12"/>
        <v>702911.58260333992</v>
      </c>
      <c r="K51" s="764">
        <f t="shared" si="12"/>
        <v>0</v>
      </c>
      <c r="L51" s="764">
        <f t="shared" si="12"/>
        <v>9724.3250037054768</v>
      </c>
      <c r="M51" s="764">
        <f t="shared" si="12"/>
        <v>0</v>
      </c>
      <c r="N51" s="764">
        <f t="shared" si="12"/>
        <v>0</v>
      </c>
      <c r="O51" s="764">
        <f t="shared" si="12"/>
        <v>0</v>
      </c>
      <c r="P51" s="764">
        <f t="shared" si="12"/>
        <v>0</v>
      </c>
      <c r="Q51" s="764">
        <f t="shared" si="12"/>
        <v>0</v>
      </c>
      <c r="R51" s="764">
        <f t="shared" si="12"/>
        <v>0</v>
      </c>
      <c r="S51" s="764">
        <f t="shared" si="12"/>
        <v>0</v>
      </c>
      <c r="T51" s="764">
        <f t="shared" si="12"/>
        <v>0</v>
      </c>
      <c r="U51" s="764">
        <f t="shared" si="12"/>
        <v>0</v>
      </c>
      <c r="V51" s="764">
        <f t="shared" si="12"/>
        <v>0</v>
      </c>
      <c r="W51" s="652">
        <f t="shared" si="12"/>
        <v>0</v>
      </c>
      <c r="X51" s="617"/>
    </row>
    <row r="52" spans="2:24" s="534" customFormat="1" ht="12.75" x14ac:dyDescent="0.2">
      <c r="B52" s="767"/>
      <c r="C52" s="765"/>
      <c r="D52" s="764"/>
      <c r="E52" s="764"/>
      <c r="F52" s="764"/>
      <c r="G52" s="764"/>
      <c r="H52" s="764"/>
      <c r="I52" s="764"/>
      <c r="J52" s="764"/>
      <c r="K52" s="764"/>
      <c r="L52" s="764"/>
      <c r="M52" s="764"/>
      <c r="N52" s="764"/>
      <c r="O52" s="764"/>
      <c r="P52" s="764"/>
      <c r="Q52" s="764"/>
      <c r="R52" s="764"/>
      <c r="S52" s="764"/>
      <c r="T52" s="764"/>
      <c r="U52" s="764"/>
      <c r="V52" s="764"/>
      <c r="W52" s="652"/>
      <c r="X52" s="617"/>
    </row>
    <row r="53" spans="2:24" ht="12.75" x14ac:dyDescent="0.2">
      <c r="B53" s="760" t="s">
        <v>728</v>
      </c>
      <c r="C53" s="765">
        <f>SUM(D53:W53)</f>
        <v>0</v>
      </c>
      <c r="D53" s="764">
        <f>'O4 Summary by Class &amp; Accounts'!E42</f>
        <v>0</v>
      </c>
      <c r="E53" s="764">
        <f>'O4 Summary by Class &amp; Accounts'!F42</f>
        <v>0</v>
      </c>
      <c r="F53" s="764">
        <f>'O4 Summary by Class &amp; Accounts'!G42</f>
        <v>0</v>
      </c>
      <c r="G53" s="764">
        <f>'O4 Summary by Class &amp; Accounts'!H42</f>
        <v>0</v>
      </c>
      <c r="H53" s="764">
        <f>'O4 Summary by Class &amp; Accounts'!I42</f>
        <v>0</v>
      </c>
      <c r="I53" s="764">
        <f>'O4 Summary by Class &amp; Accounts'!J42</f>
        <v>0</v>
      </c>
      <c r="J53" s="764">
        <f>'O4 Summary by Class &amp; Accounts'!K42</f>
        <v>0</v>
      </c>
      <c r="K53" s="764">
        <f>'O4 Summary by Class &amp; Accounts'!L42</f>
        <v>0</v>
      </c>
      <c r="L53" s="764">
        <f>'O4 Summary by Class &amp; Accounts'!M42</f>
        <v>0</v>
      </c>
      <c r="M53" s="764">
        <f>'O4 Summary by Class &amp; Accounts'!N42</f>
        <v>0</v>
      </c>
      <c r="N53" s="764">
        <f>'O4 Summary by Class &amp; Accounts'!O42</f>
        <v>0</v>
      </c>
      <c r="O53" s="764">
        <f>'O4 Summary by Class &amp; Accounts'!P42</f>
        <v>0</v>
      </c>
      <c r="P53" s="764">
        <f>'O4 Summary by Class &amp; Accounts'!Q42</f>
        <v>0</v>
      </c>
      <c r="Q53" s="764">
        <f>'O4 Summary by Class &amp; Accounts'!R42</f>
        <v>0</v>
      </c>
      <c r="R53" s="764">
        <f>'O4 Summary by Class &amp; Accounts'!S42</f>
        <v>0</v>
      </c>
      <c r="S53" s="764">
        <f>'O4 Summary by Class &amp; Accounts'!T42</f>
        <v>0</v>
      </c>
      <c r="T53" s="764">
        <f>'O4 Summary by Class &amp; Accounts'!U42</f>
        <v>0</v>
      </c>
      <c r="U53" s="764">
        <f>'O4 Summary by Class &amp; Accounts'!V42</f>
        <v>0</v>
      </c>
      <c r="V53" s="764">
        <f>'O4 Summary by Class &amp; Accounts'!W42</f>
        <v>0</v>
      </c>
      <c r="W53" s="652">
        <f>'O4 Summary by Class &amp; Accounts'!X42</f>
        <v>0</v>
      </c>
      <c r="X53" s="7"/>
    </row>
    <row r="54" spans="2:24" ht="12.75" x14ac:dyDescent="0.2">
      <c r="B54" s="760" t="s">
        <v>729</v>
      </c>
      <c r="C54" s="765">
        <f>SUM(D54:W54)</f>
        <v>0</v>
      </c>
      <c r="D54" s="764">
        <f>'O4 Summary by Class &amp; Accounts'!E46</f>
        <v>0</v>
      </c>
      <c r="E54" s="764">
        <f>'O4 Summary by Class &amp; Accounts'!F46</f>
        <v>0</v>
      </c>
      <c r="F54" s="764">
        <f>'O4 Summary by Class &amp; Accounts'!G46</f>
        <v>0</v>
      </c>
      <c r="G54" s="764">
        <f>'O4 Summary by Class &amp; Accounts'!H46</f>
        <v>0</v>
      </c>
      <c r="H54" s="764">
        <f>'O4 Summary by Class &amp; Accounts'!I46</f>
        <v>0</v>
      </c>
      <c r="I54" s="764">
        <f>'O4 Summary by Class &amp; Accounts'!J46</f>
        <v>0</v>
      </c>
      <c r="J54" s="764">
        <f>'O4 Summary by Class &amp; Accounts'!K46</f>
        <v>0</v>
      </c>
      <c r="K54" s="764">
        <f>'O4 Summary by Class &amp; Accounts'!L46</f>
        <v>0</v>
      </c>
      <c r="L54" s="764">
        <f>'O4 Summary by Class &amp; Accounts'!M46</f>
        <v>0</v>
      </c>
      <c r="M54" s="764">
        <f>'O4 Summary by Class &amp; Accounts'!N46</f>
        <v>0</v>
      </c>
      <c r="N54" s="764">
        <f>'O4 Summary by Class &amp; Accounts'!O46</f>
        <v>0</v>
      </c>
      <c r="O54" s="764">
        <f>'O4 Summary by Class &amp; Accounts'!P46</f>
        <v>0</v>
      </c>
      <c r="P54" s="764">
        <f>'O4 Summary by Class &amp; Accounts'!Q46</f>
        <v>0</v>
      </c>
      <c r="Q54" s="764">
        <f>'O4 Summary by Class &amp; Accounts'!R46</f>
        <v>0</v>
      </c>
      <c r="R54" s="764">
        <f>'O4 Summary by Class &amp; Accounts'!S46</f>
        <v>0</v>
      </c>
      <c r="S54" s="764">
        <f>'O4 Summary by Class &amp; Accounts'!T46</f>
        <v>0</v>
      </c>
      <c r="T54" s="764">
        <f>'O4 Summary by Class &amp; Accounts'!U46</f>
        <v>0</v>
      </c>
      <c r="U54" s="764">
        <f>'O4 Summary by Class &amp; Accounts'!V46</f>
        <v>0</v>
      </c>
      <c r="V54" s="764">
        <f>'O4 Summary by Class &amp; Accounts'!W46</f>
        <v>0</v>
      </c>
      <c r="W54" s="652">
        <f>'O4 Summary by Class &amp; Accounts'!X46</f>
        <v>0</v>
      </c>
    </row>
    <row r="55" spans="2:24" ht="12.75" x14ac:dyDescent="0.2">
      <c r="B55" s="760" t="s">
        <v>730</v>
      </c>
      <c r="C55" s="765">
        <f>SUM(D55:W55)</f>
        <v>0</v>
      </c>
      <c r="D55" s="764">
        <f>'O4 Summary by Class &amp; Accounts'!E50</f>
        <v>0</v>
      </c>
      <c r="E55" s="764">
        <f>'O4 Summary by Class &amp; Accounts'!F50</f>
        <v>0</v>
      </c>
      <c r="F55" s="764">
        <f>'O4 Summary by Class &amp; Accounts'!G50</f>
        <v>0</v>
      </c>
      <c r="G55" s="764">
        <f>'O4 Summary by Class &amp; Accounts'!H50</f>
        <v>0</v>
      </c>
      <c r="H55" s="764">
        <f>'O4 Summary by Class &amp; Accounts'!I50</f>
        <v>0</v>
      </c>
      <c r="I55" s="764">
        <f>'O4 Summary by Class &amp; Accounts'!J50</f>
        <v>0</v>
      </c>
      <c r="J55" s="764">
        <f>'O4 Summary by Class &amp; Accounts'!K50</f>
        <v>0</v>
      </c>
      <c r="K55" s="764">
        <f>'O4 Summary by Class &amp; Accounts'!L50</f>
        <v>0</v>
      </c>
      <c r="L55" s="764">
        <f>'O4 Summary by Class &amp; Accounts'!M50</f>
        <v>0</v>
      </c>
      <c r="M55" s="764">
        <f>'O4 Summary by Class &amp; Accounts'!N50</f>
        <v>0</v>
      </c>
      <c r="N55" s="764">
        <f>'O4 Summary by Class &amp; Accounts'!O50</f>
        <v>0</v>
      </c>
      <c r="O55" s="764">
        <f>'O4 Summary by Class &amp; Accounts'!P50</f>
        <v>0</v>
      </c>
      <c r="P55" s="764">
        <f>'O4 Summary by Class &amp; Accounts'!Q50</f>
        <v>0</v>
      </c>
      <c r="Q55" s="764">
        <f>'O4 Summary by Class &amp; Accounts'!R50</f>
        <v>0</v>
      </c>
      <c r="R55" s="764">
        <f>'O4 Summary by Class &amp; Accounts'!S50</f>
        <v>0</v>
      </c>
      <c r="S55" s="764">
        <f>'O4 Summary by Class &amp; Accounts'!T50</f>
        <v>0</v>
      </c>
      <c r="T55" s="764">
        <f>'O4 Summary by Class &amp; Accounts'!U50</f>
        <v>0</v>
      </c>
      <c r="U55" s="764">
        <f>'O4 Summary by Class &amp; Accounts'!V50</f>
        <v>0</v>
      </c>
      <c r="V55" s="764">
        <f>'O4 Summary by Class &amp; Accounts'!W50</f>
        <v>0</v>
      </c>
      <c r="W55" s="652">
        <f>'O4 Summary by Class &amp; Accounts'!X50</f>
        <v>0</v>
      </c>
    </row>
    <row r="56" spans="2:24" ht="12.75" x14ac:dyDescent="0.2">
      <c r="B56" s="760" t="s">
        <v>731</v>
      </c>
      <c r="C56" s="765">
        <f>SUM(D56:W56)</f>
        <v>0</v>
      </c>
      <c r="D56" s="764">
        <f>'O4 Summary by Class &amp; Accounts'!E54</f>
        <v>0</v>
      </c>
      <c r="E56" s="764">
        <f>'O4 Summary by Class &amp; Accounts'!F54</f>
        <v>0</v>
      </c>
      <c r="F56" s="764">
        <f>'O4 Summary by Class &amp; Accounts'!G54</f>
        <v>0</v>
      </c>
      <c r="G56" s="764">
        <f>'O4 Summary by Class &amp; Accounts'!H54</f>
        <v>0</v>
      </c>
      <c r="H56" s="764">
        <f>'O4 Summary by Class &amp; Accounts'!I54</f>
        <v>0</v>
      </c>
      <c r="I56" s="764">
        <f>'O4 Summary by Class &amp; Accounts'!J54</f>
        <v>0</v>
      </c>
      <c r="J56" s="764">
        <f>'O4 Summary by Class &amp; Accounts'!K54</f>
        <v>0</v>
      </c>
      <c r="K56" s="764">
        <f>'O4 Summary by Class &amp; Accounts'!L54</f>
        <v>0</v>
      </c>
      <c r="L56" s="764">
        <f>'O4 Summary by Class &amp; Accounts'!M54</f>
        <v>0</v>
      </c>
      <c r="M56" s="764">
        <f>'O4 Summary by Class &amp; Accounts'!N54</f>
        <v>0</v>
      </c>
      <c r="N56" s="764">
        <f>'O4 Summary by Class &amp; Accounts'!O54</f>
        <v>0</v>
      </c>
      <c r="O56" s="764">
        <f>'O4 Summary by Class &amp; Accounts'!P54</f>
        <v>0</v>
      </c>
      <c r="P56" s="764">
        <f>'O4 Summary by Class &amp; Accounts'!Q54</f>
        <v>0</v>
      </c>
      <c r="Q56" s="764">
        <f>'O4 Summary by Class &amp; Accounts'!R54</f>
        <v>0</v>
      </c>
      <c r="R56" s="764">
        <f>'O4 Summary by Class &amp; Accounts'!S54</f>
        <v>0</v>
      </c>
      <c r="S56" s="764">
        <f>'O4 Summary by Class &amp; Accounts'!T54</f>
        <v>0</v>
      </c>
      <c r="T56" s="764">
        <f>'O4 Summary by Class &amp; Accounts'!U54</f>
        <v>0</v>
      </c>
      <c r="U56" s="764">
        <f>'O4 Summary by Class &amp; Accounts'!V54</f>
        <v>0</v>
      </c>
      <c r="V56" s="764">
        <f>'O4 Summary by Class &amp; Accounts'!W54</f>
        <v>0</v>
      </c>
      <c r="W56" s="652">
        <f>'O4 Summary by Class &amp; Accounts'!X54</f>
        <v>0</v>
      </c>
    </row>
    <row r="57" spans="2:24" s="976" customFormat="1" ht="25.5" customHeight="1" x14ac:dyDescent="0.2">
      <c r="B57" s="906" t="s">
        <v>1410</v>
      </c>
      <c r="C57" s="907">
        <f>SUM(D57:W57)</f>
        <v>0</v>
      </c>
      <c r="D57" s="908">
        <f t="shared" ref="D57:W57" si="13">SUM(D53:D56)</f>
        <v>0</v>
      </c>
      <c r="E57" s="908">
        <f t="shared" si="13"/>
        <v>0</v>
      </c>
      <c r="F57" s="908">
        <f t="shared" si="13"/>
        <v>0</v>
      </c>
      <c r="G57" s="908">
        <f t="shared" si="13"/>
        <v>0</v>
      </c>
      <c r="H57" s="908">
        <f t="shared" si="13"/>
        <v>0</v>
      </c>
      <c r="I57" s="908">
        <f t="shared" si="13"/>
        <v>0</v>
      </c>
      <c r="J57" s="908">
        <f t="shared" si="13"/>
        <v>0</v>
      </c>
      <c r="K57" s="908">
        <f t="shared" si="13"/>
        <v>0</v>
      </c>
      <c r="L57" s="908">
        <f t="shared" si="13"/>
        <v>0</v>
      </c>
      <c r="M57" s="908">
        <f t="shared" si="13"/>
        <v>0</v>
      </c>
      <c r="N57" s="908">
        <f t="shared" si="13"/>
        <v>0</v>
      </c>
      <c r="O57" s="908">
        <f t="shared" si="13"/>
        <v>0</v>
      </c>
      <c r="P57" s="908">
        <f t="shared" si="13"/>
        <v>0</v>
      </c>
      <c r="Q57" s="908">
        <f t="shared" si="13"/>
        <v>0</v>
      </c>
      <c r="R57" s="908">
        <f t="shared" si="13"/>
        <v>0</v>
      </c>
      <c r="S57" s="908">
        <f t="shared" si="13"/>
        <v>0</v>
      </c>
      <c r="T57" s="908">
        <f t="shared" si="13"/>
        <v>0</v>
      </c>
      <c r="U57" s="908">
        <f t="shared" si="13"/>
        <v>0</v>
      </c>
      <c r="V57" s="908">
        <f t="shared" si="13"/>
        <v>0</v>
      </c>
      <c r="W57" s="909">
        <f t="shared" si="13"/>
        <v>0</v>
      </c>
    </row>
    <row r="58" spans="2:24" ht="12.75" x14ac:dyDescent="0.2">
      <c r="B58" s="673"/>
      <c r="C58" s="779"/>
      <c r="D58" s="777"/>
      <c r="E58" s="777"/>
      <c r="F58" s="777"/>
      <c r="G58" s="777"/>
      <c r="H58" s="777"/>
      <c r="I58" s="777"/>
      <c r="J58" s="777"/>
      <c r="K58" s="777"/>
      <c r="L58" s="777"/>
      <c r="M58" s="777"/>
      <c r="N58" s="777"/>
      <c r="O58" s="777"/>
      <c r="P58" s="777"/>
      <c r="Q58" s="777"/>
      <c r="R58" s="777"/>
      <c r="S58" s="777"/>
      <c r="T58" s="777"/>
      <c r="U58" s="777"/>
      <c r="V58" s="777"/>
      <c r="W58" s="780"/>
    </row>
    <row r="59" spans="2:24" ht="12.75" x14ac:dyDescent="0.2">
      <c r="B59" s="760" t="s">
        <v>720</v>
      </c>
      <c r="C59" s="765">
        <f>SUM(D59:W59)</f>
        <v>5001888.9163551349</v>
      </c>
      <c r="D59" s="764">
        <f>'O3.3 Primary Cost Pool'!D39</f>
        <v>3008210.9541548109</v>
      </c>
      <c r="E59" s="764">
        <f>'O3.3 Primary Cost Pool'!E39</f>
        <v>986552.57259182376</v>
      </c>
      <c r="F59" s="764">
        <f>'O3.3 Primary Cost Pool'!F39</f>
        <v>680325.04142470402</v>
      </c>
      <c r="G59" s="764">
        <f>'O3.3 Primary Cost Pool'!G39</f>
        <v>0</v>
      </c>
      <c r="H59" s="764">
        <f>'O3.3 Primary Cost Pool'!H39</f>
        <v>0</v>
      </c>
      <c r="I59" s="764">
        <f>'O3.3 Primary Cost Pool'!I39</f>
        <v>276586.77164376539</v>
      </c>
      <c r="J59" s="764">
        <f>'O3.3 Primary Cost Pool'!J39</f>
        <v>41342.579508477473</v>
      </c>
      <c r="K59" s="764">
        <f>'O3.3 Primary Cost Pool'!K39</f>
        <v>0</v>
      </c>
      <c r="L59" s="764">
        <f>'O3.3 Primary Cost Pool'!L39</f>
        <v>8870.9970315540322</v>
      </c>
      <c r="M59" s="764">
        <f>'O3.3 Primary Cost Pool'!M39</f>
        <v>0</v>
      </c>
      <c r="N59" s="764">
        <f>'O3.3 Primary Cost Pool'!N39</f>
        <v>0</v>
      </c>
      <c r="O59" s="764">
        <f>'O3.3 Primary Cost Pool'!O39</f>
        <v>0</v>
      </c>
      <c r="P59" s="764">
        <f>'O3.3 Primary Cost Pool'!P39</f>
        <v>0</v>
      </c>
      <c r="Q59" s="764">
        <f>'O3.3 Primary Cost Pool'!Q39</f>
        <v>0</v>
      </c>
      <c r="R59" s="764">
        <f>'O3.3 Primary Cost Pool'!R39</f>
        <v>0</v>
      </c>
      <c r="S59" s="764">
        <f>'O3.3 Primary Cost Pool'!S39</f>
        <v>0</v>
      </c>
      <c r="T59" s="764">
        <f>'O3.3 Primary Cost Pool'!T39</f>
        <v>0</v>
      </c>
      <c r="U59" s="764">
        <f>'O3.3 Primary Cost Pool'!U39</f>
        <v>0</v>
      </c>
      <c r="V59" s="764">
        <f>'O3.3 Primary Cost Pool'!V39</f>
        <v>0</v>
      </c>
      <c r="W59" s="652">
        <f>'O3.3 Primary Cost Pool'!W39</f>
        <v>0</v>
      </c>
    </row>
    <row r="60" spans="2:24" s="7" customFormat="1" ht="12.75" x14ac:dyDescent="0.2">
      <c r="B60" s="760" t="s">
        <v>738</v>
      </c>
      <c r="C60" s="765">
        <f>SUM(D60:W60)</f>
        <v>4507916.0507305376</v>
      </c>
      <c r="D60" s="764">
        <f>'O3.3 Primary Cost Pool'!D40</f>
        <v>2711128.2699375888</v>
      </c>
      <c r="E60" s="764">
        <f>'O3.3 Primary Cost Pool'!E40</f>
        <v>889123.33945171256</v>
      </c>
      <c r="F60" s="764">
        <f>'O3.3 Primary Cost Pool'!F40</f>
        <v>613138.00151066657</v>
      </c>
      <c r="G60" s="764">
        <f>'O3.3 Primary Cost Pool'!G40</f>
        <v>0</v>
      </c>
      <c r="H60" s="764">
        <f>'O3.3 Primary Cost Pool'!H40</f>
        <v>0</v>
      </c>
      <c r="I60" s="764">
        <f>'O3.3 Primary Cost Pool'!I40</f>
        <v>249271.81873947615</v>
      </c>
      <c r="J60" s="764">
        <f>'O3.3 Primary Cost Pool'!J40</f>
        <v>37259.699457835144</v>
      </c>
      <c r="K60" s="764">
        <f>'O3.3 Primary Cost Pool'!K40</f>
        <v>0</v>
      </c>
      <c r="L60" s="764">
        <f>'O3.3 Primary Cost Pool'!L40</f>
        <v>7994.9216332588585</v>
      </c>
      <c r="M60" s="764">
        <f>'O3.3 Primary Cost Pool'!M40</f>
        <v>0</v>
      </c>
      <c r="N60" s="764">
        <f>'O3.3 Primary Cost Pool'!N40</f>
        <v>0</v>
      </c>
      <c r="O60" s="764">
        <f>'O3.3 Primary Cost Pool'!O40</f>
        <v>0</v>
      </c>
      <c r="P60" s="764">
        <f>'O3.3 Primary Cost Pool'!P40</f>
        <v>0</v>
      </c>
      <c r="Q60" s="764">
        <f>'O3.3 Primary Cost Pool'!Q40</f>
        <v>0</v>
      </c>
      <c r="R60" s="764">
        <f>'O3.3 Primary Cost Pool'!R40</f>
        <v>0</v>
      </c>
      <c r="S60" s="764">
        <f>'O3.3 Primary Cost Pool'!S40</f>
        <v>0</v>
      </c>
      <c r="T60" s="764">
        <f>'O3.3 Primary Cost Pool'!T40</f>
        <v>0</v>
      </c>
      <c r="U60" s="764">
        <f>'O3.3 Primary Cost Pool'!U40</f>
        <v>0</v>
      </c>
      <c r="V60" s="764">
        <f>'O3.3 Primary Cost Pool'!V40</f>
        <v>0</v>
      </c>
      <c r="W60" s="652">
        <f>'O3.3 Primary Cost Pool'!W40</f>
        <v>0</v>
      </c>
    </row>
    <row r="61" spans="2:24" s="7" customFormat="1" ht="12.75" x14ac:dyDescent="0.2">
      <c r="B61" s="760" t="s">
        <v>722</v>
      </c>
      <c r="C61" s="765">
        <f>SUM(D61:W61)</f>
        <v>3067439.0331407245</v>
      </c>
      <c r="D61" s="764">
        <f>'O3.3 Primary Cost Pool'!D41</f>
        <v>1844803.8041236687</v>
      </c>
      <c r="E61" s="764">
        <f>'O3.3 Primary Cost Pool'!E41</f>
        <v>605009.41144825239</v>
      </c>
      <c r="F61" s="764">
        <f>'O3.3 Primary Cost Pool'!F41</f>
        <v>417213.50117665227</v>
      </c>
      <c r="G61" s="764">
        <f>'O3.3 Primary Cost Pool'!G41</f>
        <v>0</v>
      </c>
      <c r="H61" s="764">
        <f>'O3.3 Primary Cost Pool'!H41</f>
        <v>0</v>
      </c>
      <c r="I61" s="764">
        <f>'O3.3 Primary Cost Pool'!I41</f>
        <v>169618.5328339324</v>
      </c>
      <c r="J61" s="764">
        <f>'O3.3 Primary Cost Pool'!J41</f>
        <v>25353.59026074455</v>
      </c>
      <c r="K61" s="764">
        <f>'O3.3 Primary Cost Pool'!K41</f>
        <v>0</v>
      </c>
      <c r="L61" s="764">
        <f>'O3.3 Primary Cost Pool'!L41</f>
        <v>5440.1932974739275</v>
      </c>
      <c r="M61" s="764">
        <f>'O3.3 Primary Cost Pool'!M41</f>
        <v>0</v>
      </c>
      <c r="N61" s="764">
        <f>'O3.3 Primary Cost Pool'!N41</f>
        <v>0</v>
      </c>
      <c r="O61" s="764">
        <f>'O3.3 Primary Cost Pool'!O41</f>
        <v>0</v>
      </c>
      <c r="P61" s="764">
        <f>'O3.3 Primary Cost Pool'!P41</f>
        <v>0</v>
      </c>
      <c r="Q61" s="764">
        <f>'O3.3 Primary Cost Pool'!Q41</f>
        <v>0</v>
      </c>
      <c r="R61" s="764">
        <f>'O3.3 Primary Cost Pool'!R41</f>
        <v>0</v>
      </c>
      <c r="S61" s="764">
        <f>'O3.3 Primary Cost Pool'!S41</f>
        <v>0</v>
      </c>
      <c r="T61" s="764">
        <f>'O3.3 Primary Cost Pool'!T41</f>
        <v>0</v>
      </c>
      <c r="U61" s="764">
        <f>'O3.3 Primary Cost Pool'!U41</f>
        <v>0</v>
      </c>
      <c r="V61" s="764">
        <f>'O3.3 Primary Cost Pool'!V41</f>
        <v>0</v>
      </c>
      <c r="W61" s="652">
        <f>'O3.3 Primary Cost Pool'!W41</f>
        <v>0</v>
      </c>
      <c r="X61" s="750"/>
    </row>
    <row r="62" spans="2:24" s="7" customFormat="1" ht="12.75" x14ac:dyDescent="0.2">
      <c r="B62" s="760" t="s">
        <v>726</v>
      </c>
      <c r="C62" s="765">
        <f>SUM(D62:W62)</f>
        <v>4555712.4845187794</v>
      </c>
      <c r="D62" s="764">
        <f>'O3.3 Primary Cost Pool'!D42</f>
        <v>2739873.7615100201</v>
      </c>
      <c r="E62" s="764">
        <f>'O3.3 Primary Cost Pool'!E42</f>
        <v>898550.51696465618</v>
      </c>
      <c r="F62" s="764">
        <f>'O3.3 Primary Cost Pool'!F42</f>
        <v>619638.96771377733</v>
      </c>
      <c r="G62" s="764">
        <f>'O3.3 Primary Cost Pool'!G42</f>
        <v>0</v>
      </c>
      <c r="H62" s="764">
        <f>'O3.3 Primary Cost Pool'!H42</f>
        <v>0</v>
      </c>
      <c r="I62" s="764">
        <f>'O3.3 Primary Cost Pool'!I42</f>
        <v>251914.79253170665</v>
      </c>
      <c r="J62" s="764">
        <f>'O3.3 Primary Cost Pool'!J42</f>
        <v>37654.755784986046</v>
      </c>
      <c r="K62" s="764">
        <f>'O3.3 Primary Cost Pool'!K42</f>
        <v>0</v>
      </c>
      <c r="L62" s="764">
        <f>'O3.3 Primary Cost Pool'!L42</f>
        <v>8079.6900136337126</v>
      </c>
      <c r="M62" s="764">
        <f>'O3.3 Primary Cost Pool'!M42</f>
        <v>0</v>
      </c>
      <c r="N62" s="764">
        <f>'O3.3 Primary Cost Pool'!N42</f>
        <v>0</v>
      </c>
      <c r="O62" s="764">
        <f>'O3.3 Primary Cost Pool'!O42</f>
        <v>0</v>
      </c>
      <c r="P62" s="764">
        <f>'O3.3 Primary Cost Pool'!P42</f>
        <v>0</v>
      </c>
      <c r="Q62" s="764">
        <f>'O3.3 Primary Cost Pool'!Q42</f>
        <v>0</v>
      </c>
      <c r="R62" s="764">
        <f>'O3.3 Primary Cost Pool'!R42</f>
        <v>0</v>
      </c>
      <c r="S62" s="764">
        <f>'O3.3 Primary Cost Pool'!S42</f>
        <v>0</v>
      </c>
      <c r="T62" s="764">
        <f>'O3.3 Primary Cost Pool'!T42</f>
        <v>0</v>
      </c>
      <c r="U62" s="764">
        <f>'O3.3 Primary Cost Pool'!U42</f>
        <v>0</v>
      </c>
      <c r="V62" s="764">
        <f>'O3.3 Primary Cost Pool'!V42</f>
        <v>0</v>
      </c>
      <c r="W62" s="652">
        <f>'O3.3 Primary Cost Pool'!W42</f>
        <v>0</v>
      </c>
      <c r="X62" s="750"/>
    </row>
    <row r="63" spans="2:24" s="976" customFormat="1" ht="21.75" customHeight="1" x14ac:dyDescent="0.2">
      <c r="B63" s="906" t="s">
        <v>1410</v>
      </c>
      <c r="C63" s="907">
        <f>SUM(D63:W63)</f>
        <v>17132956.484745178</v>
      </c>
      <c r="D63" s="908">
        <f t="shared" ref="D63:W63" si="14">SUM(D59:D62)</f>
        <v>10304016.78972609</v>
      </c>
      <c r="E63" s="908">
        <f t="shared" si="14"/>
        <v>3379235.8404564448</v>
      </c>
      <c r="F63" s="908">
        <f t="shared" si="14"/>
        <v>2330315.5118257999</v>
      </c>
      <c r="G63" s="908">
        <f t="shared" si="14"/>
        <v>0</v>
      </c>
      <c r="H63" s="908">
        <f t="shared" si="14"/>
        <v>0</v>
      </c>
      <c r="I63" s="908">
        <f t="shared" si="14"/>
        <v>947391.91574888059</v>
      </c>
      <c r="J63" s="908">
        <f t="shared" si="14"/>
        <v>141610.62501204322</v>
      </c>
      <c r="K63" s="908">
        <f t="shared" si="14"/>
        <v>0</v>
      </c>
      <c r="L63" s="908">
        <f t="shared" si="14"/>
        <v>30385.801975920531</v>
      </c>
      <c r="M63" s="908">
        <f t="shared" si="14"/>
        <v>0</v>
      </c>
      <c r="N63" s="908">
        <f t="shared" si="14"/>
        <v>0</v>
      </c>
      <c r="O63" s="908">
        <f t="shared" si="14"/>
        <v>0</v>
      </c>
      <c r="P63" s="908">
        <f t="shared" si="14"/>
        <v>0</v>
      </c>
      <c r="Q63" s="908">
        <f t="shared" si="14"/>
        <v>0</v>
      </c>
      <c r="R63" s="908">
        <f t="shared" si="14"/>
        <v>0</v>
      </c>
      <c r="S63" s="908">
        <f t="shared" si="14"/>
        <v>0</v>
      </c>
      <c r="T63" s="908">
        <f t="shared" si="14"/>
        <v>0</v>
      </c>
      <c r="U63" s="908">
        <f t="shared" si="14"/>
        <v>0</v>
      </c>
      <c r="V63" s="908">
        <f t="shared" si="14"/>
        <v>0</v>
      </c>
      <c r="W63" s="909">
        <f t="shared" si="14"/>
        <v>0</v>
      </c>
    </row>
    <row r="64" spans="2:24" s="7" customFormat="1" ht="12.75" x14ac:dyDescent="0.2">
      <c r="B64" s="787"/>
      <c r="C64" s="805"/>
      <c r="D64" s="806"/>
      <c r="E64" s="806"/>
      <c r="F64" s="806"/>
      <c r="G64" s="806"/>
      <c r="H64" s="806"/>
      <c r="I64" s="806"/>
      <c r="J64" s="806"/>
      <c r="K64" s="806"/>
      <c r="L64" s="806"/>
      <c r="M64" s="806"/>
      <c r="N64" s="806"/>
      <c r="O64" s="806"/>
      <c r="P64" s="806"/>
      <c r="Q64" s="806"/>
      <c r="R64" s="806"/>
      <c r="S64" s="806"/>
      <c r="T64" s="806"/>
      <c r="U64" s="806"/>
      <c r="V64" s="806"/>
      <c r="W64" s="807"/>
    </row>
    <row r="65" spans="1:24" s="750" customFormat="1" ht="12.75" x14ac:dyDescent="0.2">
      <c r="B65" s="910" t="s">
        <v>1457</v>
      </c>
      <c r="C65" s="810"/>
      <c r="D65" s="781"/>
      <c r="E65" s="781"/>
      <c r="F65" s="781"/>
      <c r="G65" s="781"/>
      <c r="H65" s="781"/>
      <c r="I65" s="781"/>
      <c r="J65" s="781"/>
      <c r="K65" s="781"/>
      <c r="L65" s="781"/>
      <c r="M65" s="781"/>
      <c r="N65" s="781"/>
      <c r="O65" s="781"/>
      <c r="P65" s="781"/>
      <c r="Q65" s="781"/>
      <c r="R65" s="781"/>
      <c r="S65" s="781"/>
      <c r="T65" s="781"/>
      <c r="U65" s="781"/>
      <c r="V65" s="781"/>
      <c r="W65" s="811"/>
    </row>
    <row r="66" spans="1:24" s="7" customFormat="1" ht="12.75" x14ac:dyDescent="0.2">
      <c r="A66" s="1712" t="inlineStr">
        <is>
          <t/>
        </is>
      </c>
      <c r="B66" s="812" t="s">
        <v>1458</v>
      </c>
      <c r="C66" s="765">
        <f t="shared" ref="C66:C77" si="15">SUM(D66:W66)</f>
        <v>138804.51962132045</v>
      </c>
      <c r="D66" s="764">
        <f>'O4 Summary by Class &amp; Accounts'!E138</f>
        <v>80269.133766038867</v>
      </c>
      <c r="E66" s="764">
        <f>'O4 Summary by Class &amp; Accounts'!F138</f>
        <v>27981.57286946115</v>
      </c>
      <c r="F66" s="764">
        <f>'O4 Summary by Class &amp; Accounts'!G138</f>
        <v>19142.788839917361</v>
      </c>
      <c r="G66" s="764">
        <f>'O4 Summary by Class &amp; Accounts'!H138</f>
        <v>0</v>
      </c>
      <c r="H66" s="764">
        <f>'O4 Summary by Class &amp; Accounts'!I138</f>
        <v>0</v>
      </c>
      <c r="I66" s="764">
        <f>'O4 Summary by Class &amp; Accounts'!J138</f>
        <v>4926.7839411856057</v>
      </c>
      <c r="J66" s="764">
        <f>'O4 Summary by Class &amp; Accounts'!K138</f>
        <v>6249.9697954880639</v>
      </c>
      <c r="K66" s="764">
        <f>'O4 Summary by Class &amp; Accounts'!L138</f>
        <v>0</v>
      </c>
      <c r="L66" s="764">
        <f>'O4 Summary by Class &amp; Accounts'!M138</f>
        <v>234.27040922940409</v>
      </c>
      <c r="M66" s="764">
        <f>'O4 Summary by Class &amp; Accounts'!N138</f>
        <v>0</v>
      </c>
      <c r="N66" s="764">
        <f>'O4 Summary by Class &amp; Accounts'!O138</f>
        <v>0</v>
      </c>
      <c r="O66" s="764">
        <f>'O4 Summary by Class &amp; Accounts'!P138</f>
        <v>0</v>
      </c>
      <c r="P66" s="764">
        <f>'O4 Summary by Class &amp; Accounts'!Q138</f>
        <v>0</v>
      </c>
      <c r="Q66" s="764">
        <f>'O4 Summary by Class &amp; Accounts'!R138</f>
        <v>0</v>
      </c>
      <c r="R66" s="764">
        <f>'O4 Summary by Class &amp; Accounts'!S138</f>
        <v>0</v>
      </c>
      <c r="S66" s="764">
        <f>'O4 Summary by Class &amp; Accounts'!T138</f>
        <v>0</v>
      </c>
      <c r="T66" s="764">
        <f>'O4 Summary by Class &amp; Accounts'!U138</f>
        <v>0</v>
      </c>
      <c r="U66" s="764">
        <f>'O4 Summary by Class &amp; Accounts'!V138</f>
        <v>0</v>
      </c>
      <c r="V66" s="764">
        <f>'O4 Summary by Class &amp; Accounts'!W138</f>
        <v>0</v>
      </c>
      <c r="W66" s="652">
        <f>'O4 Summary by Class &amp; Accounts'!X138</f>
        <v>0</v>
      </c>
    </row>
    <row r="67" spans="1:24" s="7" customFormat="1" ht="12.75" x14ac:dyDescent="0.2">
      <c r="A67" s="1712" t="inlineStr">
        <is>
          <t/>
        </is>
      </c>
      <c r="B67" s="812" t="s">
        <v>1459</v>
      </c>
      <c r="C67" s="765">
        <f t="shared" si="15"/>
        <v>97357.200000000012</v>
      </c>
      <c r="D67" s="764">
        <f>'O4 Summary by Class &amp; Accounts'!E139</f>
        <v>56300.602683593352</v>
      </c>
      <c r="E67" s="764">
        <f>'O4 Summary by Class &amp; Accounts'!F139</f>
        <v>19626.21673702521</v>
      </c>
      <c r="F67" s="764">
        <f>'O4 Summary by Class &amp; Accounts'!G139</f>
        <v>13426.712089275075</v>
      </c>
      <c r="G67" s="764">
        <f>'O4 Summary by Class &amp; Accounts'!H139</f>
        <v>0</v>
      </c>
      <c r="H67" s="764">
        <f>'O4 Summary by Class &amp; Accounts'!I139</f>
        <v>0</v>
      </c>
      <c r="I67" s="764">
        <f>'O4 Summary by Class &amp; Accounts'!J139</f>
        <v>3455.635960755269</v>
      </c>
      <c r="J67" s="764">
        <f>'O4 Summary by Class &amp; Accounts'!K139</f>
        <v>4383.7157538768488</v>
      </c>
      <c r="K67" s="764">
        <f>'O4 Summary by Class &amp; Accounts'!L139</f>
        <v>0</v>
      </c>
      <c r="L67" s="764">
        <f>'O4 Summary by Class &amp; Accounts'!M139</f>
        <v>164.3167754742594</v>
      </c>
      <c r="M67" s="764">
        <f>'O4 Summary by Class &amp; Accounts'!N139</f>
        <v>0</v>
      </c>
      <c r="N67" s="764">
        <f>'O4 Summary by Class &amp; Accounts'!O139</f>
        <v>0</v>
      </c>
      <c r="O67" s="764">
        <f>'O4 Summary by Class &amp; Accounts'!P139</f>
        <v>0</v>
      </c>
      <c r="P67" s="764">
        <f>'O4 Summary by Class &amp; Accounts'!Q139</f>
        <v>0</v>
      </c>
      <c r="Q67" s="764">
        <f>'O4 Summary by Class &amp; Accounts'!R139</f>
        <v>0</v>
      </c>
      <c r="R67" s="764">
        <f>'O4 Summary by Class &amp; Accounts'!S139</f>
        <v>0</v>
      </c>
      <c r="S67" s="764">
        <f>'O4 Summary by Class &amp; Accounts'!T139</f>
        <v>0</v>
      </c>
      <c r="T67" s="764">
        <f>'O4 Summary by Class &amp; Accounts'!U139</f>
        <v>0</v>
      </c>
      <c r="U67" s="764">
        <f>'O4 Summary by Class &amp; Accounts'!V139</f>
        <v>0</v>
      </c>
      <c r="V67" s="764">
        <f>'O4 Summary by Class &amp; Accounts'!W139</f>
        <v>0</v>
      </c>
      <c r="W67" s="652">
        <f>'O4 Summary by Class &amp; Accounts'!X139</f>
        <v>0</v>
      </c>
      <c r="X67" s="750"/>
    </row>
    <row r="68" spans="1:24" s="7" customFormat="1" ht="11.25" customHeight="1" x14ac:dyDescent="0.2">
      <c r="A68" s="1712" t="inlineStr">
        <is>
          <t/>
        </is>
      </c>
      <c r="B68" s="812" t="s">
        <v>1465</v>
      </c>
      <c r="C68" s="765">
        <f t="shared" si="15"/>
        <v>0</v>
      </c>
      <c r="D68" s="764">
        <f>'O4 Summary by Class &amp; Accounts'!E142</f>
        <v>0</v>
      </c>
      <c r="E68" s="764">
        <f>'O4 Summary by Class &amp; Accounts'!F142</f>
        <v>0</v>
      </c>
      <c r="F68" s="764">
        <f>'O4 Summary by Class &amp; Accounts'!G142</f>
        <v>0</v>
      </c>
      <c r="G68" s="764">
        <f>'O4 Summary by Class &amp; Accounts'!H142</f>
        <v>0</v>
      </c>
      <c r="H68" s="764">
        <f>'O4 Summary by Class &amp; Accounts'!I142</f>
        <v>0</v>
      </c>
      <c r="I68" s="764">
        <f>'O4 Summary by Class &amp; Accounts'!J142</f>
        <v>0</v>
      </c>
      <c r="J68" s="764">
        <f>'O4 Summary by Class &amp; Accounts'!K142</f>
        <v>0</v>
      </c>
      <c r="K68" s="764">
        <f>'O4 Summary by Class &amp; Accounts'!L142</f>
        <v>0</v>
      </c>
      <c r="L68" s="764">
        <f>'O4 Summary by Class &amp; Accounts'!M142</f>
        <v>0</v>
      </c>
      <c r="M68" s="764">
        <f>'O4 Summary by Class &amp; Accounts'!N142</f>
        <v>0</v>
      </c>
      <c r="N68" s="764">
        <f>'O4 Summary by Class &amp; Accounts'!O142</f>
        <v>0</v>
      </c>
      <c r="O68" s="764">
        <f>'O4 Summary by Class &amp; Accounts'!P142</f>
        <v>0</v>
      </c>
      <c r="P68" s="764">
        <f>'O4 Summary by Class &amp; Accounts'!Q142</f>
        <v>0</v>
      </c>
      <c r="Q68" s="764">
        <f>'O4 Summary by Class &amp; Accounts'!R142</f>
        <v>0</v>
      </c>
      <c r="R68" s="764">
        <f>'O4 Summary by Class &amp; Accounts'!S142</f>
        <v>0</v>
      </c>
      <c r="S68" s="764">
        <f>'O4 Summary by Class &amp; Accounts'!T142</f>
        <v>0</v>
      </c>
      <c r="T68" s="764">
        <f>'O4 Summary by Class &amp; Accounts'!U142</f>
        <v>0</v>
      </c>
      <c r="U68" s="764">
        <f>'O4 Summary by Class &amp; Accounts'!V142</f>
        <v>0</v>
      </c>
      <c r="V68" s="764">
        <f>'O4 Summary by Class &amp; Accounts'!W142</f>
        <v>0</v>
      </c>
      <c r="W68" s="652">
        <f>'O4 Summary by Class &amp; Accounts'!X142</f>
        <v>0</v>
      </c>
    </row>
    <row r="69" spans="1:24" s="7" customFormat="1" ht="12.75" x14ac:dyDescent="0.2">
      <c r="A69" s="1712" t="inlineStr">
        <is>
          <t/>
        </is>
      </c>
      <c r="B69" s="812" t="s">
        <v>1466</v>
      </c>
      <c r="C69" s="765">
        <f t="shared" si="15"/>
        <v>10492.32</v>
      </c>
      <c r="D69" s="764">
        <f>'O4 Summary by Class &amp; Accounts'!E143</f>
        <v>5923.7587750230723</v>
      </c>
      <c r="E69" s="764">
        <f>'O4 Summary by Class &amp; Accounts'!F143</f>
        <v>2142.2234455007415</v>
      </c>
      <c r="F69" s="764">
        <f>'O4 Summary by Class &amp; Accounts'!G143</f>
        <v>1458.8216300026618</v>
      </c>
      <c r="G69" s="764">
        <f>'O4 Summary by Class &amp; Accounts'!H143</f>
        <v>0</v>
      </c>
      <c r="H69" s="764">
        <f>'O4 Summary by Class &amp; Accounts'!I143</f>
        <v>0</v>
      </c>
      <c r="I69" s="764">
        <f>'O4 Summary by Class &amp; Accounts'!J143</f>
        <v>249.25699787149691</v>
      </c>
      <c r="J69" s="764">
        <f>'O4 Summary by Class &amp; Accounts'!K143</f>
        <v>701.08388446844401</v>
      </c>
      <c r="K69" s="764">
        <f>'O4 Summary by Class &amp; Accounts'!L143</f>
        <v>0</v>
      </c>
      <c r="L69" s="764">
        <f>'O4 Summary by Class &amp; Accounts'!M143</f>
        <v>17.175267133583581</v>
      </c>
      <c r="M69" s="764">
        <f>'O4 Summary by Class &amp; Accounts'!N143</f>
        <v>0</v>
      </c>
      <c r="N69" s="764">
        <f>'O4 Summary by Class &amp; Accounts'!O143</f>
        <v>0</v>
      </c>
      <c r="O69" s="764">
        <f>'O4 Summary by Class &amp; Accounts'!P143</f>
        <v>0</v>
      </c>
      <c r="P69" s="764">
        <f>'O4 Summary by Class &amp; Accounts'!Q143</f>
        <v>0</v>
      </c>
      <c r="Q69" s="764">
        <f>'O4 Summary by Class &amp; Accounts'!R143</f>
        <v>0</v>
      </c>
      <c r="R69" s="764">
        <f>'O4 Summary by Class &amp; Accounts'!S143</f>
        <v>0</v>
      </c>
      <c r="S69" s="764">
        <f>'O4 Summary by Class &amp; Accounts'!T143</f>
        <v>0</v>
      </c>
      <c r="T69" s="764">
        <f>'O4 Summary by Class &amp; Accounts'!U143</f>
        <v>0</v>
      </c>
      <c r="U69" s="764">
        <f>'O4 Summary by Class &amp; Accounts'!V143</f>
        <v>0</v>
      </c>
      <c r="V69" s="764">
        <f>'O4 Summary by Class &amp; Accounts'!W143</f>
        <v>0</v>
      </c>
      <c r="W69" s="652">
        <f>'O4 Summary by Class &amp; Accounts'!X143</f>
        <v>0</v>
      </c>
    </row>
    <row r="70" spans="1:24" s="7" customFormat="1" ht="11.25" customHeight="1" x14ac:dyDescent="0.2">
      <c r="A70" s="1712" t="inlineStr">
        <is>
          <t/>
        </is>
      </c>
      <c r="B70" s="812" t="s">
        <v>1468</v>
      </c>
      <c r="C70" s="765">
        <f t="shared" si="15"/>
        <v>0</v>
      </c>
      <c r="D70" s="764">
        <f>'O4 Summary by Class &amp; Accounts'!E150</f>
        <v>0</v>
      </c>
      <c r="E70" s="764">
        <f>'O4 Summary by Class &amp; Accounts'!F150</f>
        <v>0</v>
      </c>
      <c r="F70" s="764">
        <f>'O4 Summary by Class &amp; Accounts'!G150</f>
        <v>0</v>
      </c>
      <c r="G70" s="764">
        <f>'O4 Summary by Class &amp; Accounts'!H150</f>
        <v>0</v>
      </c>
      <c r="H70" s="764">
        <f>'O4 Summary by Class &amp; Accounts'!I150</f>
        <v>0</v>
      </c>
      <c r="I70" s="764">
        <f>'O4 Summary by Class &amp; Accounts'!J150</f>
        <v>0</v>
      </c>
      <c r="J70" s="764">
        <f>'O4 Summary by Class &amp; Accounts'!K150</f>
        <v>0</v>
      </c>
      <c r="K70" s="764">
        <f>'O4 Summary by Class &amp; Accounts'!L150</f>
        <v>0</v>
      </c>
      <c r="L70" s="764">
        <f>'O4 Summary by Class &amp; Accounts'!M150</f>
        <v>0</v>
      </c>
      <c r="M70" s="764">
        <f>'O4 Summary by Class &amp; Accounts'!N150</f>
        <v>0</v>
      </c>
      <c r="N70" s="764">
        <f>'O4 Summary by Class &amp; Accounts'!O150</f>
        <v>0</v>
      </c>
      <c r="O70" s="764">
        <f>'O4 Summary by Class &amp; Accounts'!P150</f>
        <v>0</v>
      </c>
      <c r="P70" s="764">
        <f>'O4 Summary by Class &amp; Accounts'!Q150</f>
        <v>0</v>
      </c>
      <c r="Q70" s="764">
        <f>'O4 Summary by Class &amp; Accounts'!R150</f>
        <v>0</v>
      </c>
      <c r="R70" s="764">
        <f>'O4 Summary by Class &amp; Accounts'!S150</f>
        <v>0</v>
      </c>
      <c r="S70" s="764">
        <f>'O4 Summary by Class &amp; Accounts'!T150</f>
        <v>0</v>
      </c>
      <c r="T70" s="764">
        <f>'O4 Summary by Class &amp; Accounts'!U150</f>
        <v>0</v>
      </c>
      <c r="U70" s="764">
        <f>'O4 Summary by Class &amp; Accounts'!V150</f>
        <v>0</v>
      </c>
      <c r="V70" s="764">
        <f>'O4 Summary by Class &amp; Accounts'!W150</f>
        <v>0</v>
      </c>
      <c r="W70" s="652">
        <f>'O4 Summary by Class &amp; Accounts'!X150</f>
        <v>0</v>
      </c>
      <c r="X70" s="797"/>
    </row>
    <row r="71" spans="1:24" s="7" customFormat="1" ht="11.25" customHeight="1" x14ac:dyDescent="0.2">
      <c r="A71" s="1712" t="inlineStr">
        <is>
          <t/>
        </is>
      </c>
      <c r="B71" s="812" t="s">
        <v>1474</v>
      </c>
      <c r="C71" s="765">
        <f t="shared" si="15"/>
        <v>26782.199999999993</v>
      </c>
      <c r="D71" s="764">
        <f>'O4 Summary by Class &amp; Accounts'!E151</f>
        <v>15487.852990765277</v>
      </c>
      <c r="E71" s="764">
        <f>'O4 Summary by Class &amp; Accounts'!F151</f>
        <v>5399.0178630276587</v>
      </c>
      <c r="F71" s="764">
        <f>'O4 Summary by Class &amp; Accounts'!G151</f>
        <v>3693.5828938936493</v>
      </c>
      <c r="G71" s="764">
        <f>'O4 Summary by Class &amp; Accounts'!H151</f>
        <v>0</v>
      </c>
      <c r="H71" s="764">
        <f>'O4 Summary by Class &amp; Accounts'!I151</f>
        <v>0</v>
      </c>
      <c r="I71" s="764">
        <f>'O4 Summary by Class &amp; Accounts'!J151</f>
        <v>950.61827402739323</v>
      </c>
      <c r="J71" s="764">
        <f>'O4 Summary by Class &amp; Accounts'!K151</f>
        <v>1205.9257257139741</v>
      </c>
      <c r="K71" s="764">
        <f>'O4 Summary by Class &amp; Accounts'!L151</f>
        <v>0</v>
      </c>
      <c r="L71" s="764">
        <f>'O4 Summary by Class &amp; Accounts'!M151</f>
        <v>45.202252572040983</v>
      </c>
      <c r="M71" s="764">
        <f>'O4 Summary by Class &amp; Accounts'!N151</f>
        <v>0</v>
      </c>
      <c r="N71" s="764">
        <f>'O4 Summary by Class &amp; Accounts'!O151</f>
        <v>0</v>
      </c>
      <c r="O71" s="764">
        <f>'O4 Summary by Class &amp; Accounts'!P151</f>
        <v>0</v>
      </c>
      <c r="P71" s="764">
        <f>'O4 Summary by Class &amp; Accounts'!Q151</f>
        <v>0</v>
      </c>
      <c r="Q71" s="764">
        <f>'O4 Summary by Class &amp; Accounts'!R151</f>
        <v>0</v>
      </c>
      <c r="R71" s="764">
        <f>'O4 Summary by Class &amp; Accounts'!S151</f>
        <v>0</v>
      </c>
      <c r="S71" s="764">
        <f>'O4 Summary by Class &amp; Accounts'!T151</f>
        <v>0</v>
      </c>
      <c r="T71" s="764">
        <f>'O4 Summary by Class &amp; Accounts'!U151</f>
        <v>0</v>
      </c>
      <c r="U71" s="764">
        <f>'O4 Summary by Class &amp; Accounts'!V151</f>
        <v>0</v>
      </c>
      <c r="V71" s="764">
        <f>'O4 Summary by Class &amp; Accounts'!W151</f>
        <v>0</v>
      </c>
      <c r="W71" s="652">
        <f>'O4 Summary by Class &amp; Accounts'!X151</f>
        <v>0</v>
      </c>
    </row>
    <row r="72" spans="1:24" s="7" customFormat="1" ht="12.75" x14ac:dyDescent="0.2">
      <c r="A72" s="1882">
        <v>1830</v>
      </c>
      <c r="B72" s="812" t="s">
        <v>1475</v>
      </c>
      <c r="C72" s="765">
        <f t="shared" si="15"/>
        <v>62595.83299562399</v>
      </c>
      <c r="D72" s="764">
        <f>'O4 Summary by Class &amp; Accounts'!E157</f>
        <v>36550.314475404579</v>
      </c>
      <c r="E72" s="764">
        <f>'O4 Summary by Class &amp; Accounts'!F157</f>
        <v>12552.443490247721</v>
      </c>
      <c r="F72" s="764">
        <f>'O4 Summary by Class &amp; Accounts'!G157</f>
        <v>8603.8284679394019</v>
      </c>
      <c r="G72" s="764">
        <f>'O4 Summary by Class &amp; Accounts'!H157</f>
        <v>0</v>
      </c>
      <c r="H72" s="764">
        <f>'O4 Summary by Class &amp; Accounts'!I157</f>
        <v>0</v>
      </c>
      <c r="I72" s="764">
        <f>'O4 Summary by Class &amp; Accounts'!J157</f>
        <v>2523.0632982425009</v>
      </c>
      <c r="J72" s="764">
        <f>'O4 Summary by Class &amp; Accounts'!K157</f>
        <v>2259.2310779240352</v>
      </c>
      <c r="K72" s="764">
        <f>'O4 Summary by Class &amp; Accounts'!L157</f>
        <v>0</v>
      </c>
      <c r="L72" s="764">
        <f>'O4 Summary by Class &amp; Accounts'!M157</f>
        <v>106.95218586575511</v>
      </c>
      <c r="M72" s="764">
        <f>'O4 Summary by Class &amp; Accounts'!N157</f>
        <v>0</v>
      </c>
      <c r="N72" s="764">
        <f>'O4 Summary by Class &amp; Accounts'!O157</f>
        <v>0</v>
      </c>
      <c r="O72" s="764">
        <f>'O4 Summary by Class &amp; Accounts'!P157</f>
        <v>0</v>
      </c>
      <c r="P72" s="764">
        <f>'O4 Summary by Class &amp; Accounts'!Q157</f>
        <v>0</v>
      </c>
      <c r="Q72" s="764">
        <f>'O4 Summary by Class &amp; Accounts'!R157</f>
        <v>0</v>
      </c>
      <c r="R72" s="764">
        <f>'O4 Summary by Class &amp; Accounts'!S157</f>
        <v>0</v>
      </c>
      <c r="S72" s="764">
        <f>'O4 Summary by Class &amp; Accounts'!T157</f>
        <v>0</v>
      </c>
      <c r="T72" s="764">
        <f>'O4 Summary by Class &amp; Accounts'!U157</f>
        <v>0</v>
      </c>
      <c r="U72" s="764">
        <f>'O4 Summary by Class &amp; Accounts'!V157</f>
        <v>0</v>
      </c>
      <c r="V72" s="764">
        <f>'O4 Summary by Class &amp; Accounts'!W157</f>
        <v>0</v>
      </c>
      <c r="W72" s="652">
        <f>'O4 Summary by Class &amp; Accounts'!X157</f>
        <v>0</v>
      </c>
    </row>
    <row r="73" spans="1:24" s="7" customFormat="1" ht="12.75" x14ac:dyDescent="0.2">
      <c r="A73" s="1882">
        <v>1835</v>
      </c>
      <c r="B73" s="812" t="s">
        <v>1476</v>
      </c>
      <c r="C73" s="765">
        <f t="shared" si="15"/>
        <v>60033.263322909923</v>
      </c>
      <c r="D73" s="764">
        <f>'O4 Summary by Class &amp; Accounts'!E158</f>
        <v>34425.545254502249</v>
      </c>
      <c r="E73" s="764">
        <f>'O4 Summary by Class &amp; Accounts'!F158</f>
        <v>12156.883599090555</v>
      </c>
      <c r="F73" s="764">
        <f>'O4 Summary by Class &amp; Accounts'!G158</f>
        <v>8303.1874436311864</v>
      </c>
      <c r="G73" s="764">
        <f>'O4 Summary by Class &amp; Accounts'!H158</f>
        <v>0</v>
      </c>
      <c r="H73" s="764">
        <f>'O4 Summary by Class &amp; Accounts'!I158</f>
        <v>0</v>
      </c>
      <c r="I73" s="764">
        <f>'O4 Summary by Class &amp; Accounts'!J158</f>
        <v>1881.6415464627491</v>
      </c>
      <c r="J73" s="764">
        <f>'O4 Summary by Class &amp; Accounts'!K158</f>
        <v>3165.7622371662869</v>
      </c>
      <c r="K73" s="764">
        <f>'O4 Summary by Class &amp; Accounts'!L158</f>
        <v>0</v>
      </c>
      <c r="L73" s="764">
        <f>'O4 Summary by Class &amp; Accounts'!M158</f>
        <v>100.24324205689251</v>
      </c>
      <c r="M73" s="764">
        <f>'O4 Summary by Class &amp; Accounts'!N158</f>
        <v>0</v>
      </c>
      <c r="N73" s="764">
        <f>'O4 Summary by Class &amp; Accounts'!O158</f>
        <v>0</v>
      </c>
      <c r="O73" s="764">
        <f>'O4 Summary by Class &amp; Accounts'!P158</f>
        <v>0</v>
      </c>
      <c r="P73" s="764">
        <f>'O4 Summary by Class &amp; Accounts'!Q158</f>
        <v>0</v>
      </c>
      <c r="Q73" s="764">
        <f>'O4 Summary by Class &amp; Accounts'!R158</f>
        <v>0</v>
      </c>
      <c r="R73" s="764">
        <f>'O4 Summary by Class &amp; Accounts'!S158</f>
        <v>0</v>
      </c>
      <c r="S73" s="764">
        <f>'O4 Summary by Class &amp; Accounts'!T158</f>
        <v>0</v>
      </c>
      <c r="T73" s="764">
        <f>'O4 Summary by Class &amp; Accounts'!U158</f>
        <v>0</v>
      </c>
      <c r="U73" s="764">
        <f>'O4 Summary by Class &amp; Accounts'!V158</f>
        <v>0</v>
      </c>
      <c r="V73" s="764">
        <f>'O4 Summary by Class &amp; Accounts'!W158</f>
        <v>0</v>
      </c>
      <c r="W73" s="652">
        <f>'O4 Summary by Class &amp; Accounts'!X158</f>
        <v>0</v>
      </c>
    </row>
    <row r="74" spans="1:24" ht="11.25" customHeight="1" x14ac:dyDescent="0.2">
      <c r="A74" s="1712" t="inlineStr">
        <is>
          <t/>
        </is>
      </c>
      <c r="B74" s="812" t="s">
        <v>1477</v>
      </c>
      <c r="C74" s="765">
        <f t="shared" si="15"/>
        <v>76237.622814579081</v>
      </c>
      <c r="D74" s="764">
        <f>'O4 Summary by Class &amp; Accounts'!E160</f>
        <v>44087.382459903005</v>
      </c>
      <c r="E74" s="764">
        <f>'O4 Summary by Class &amp; Accounts'!F160</f>
        <v>15368.72577348678</v>
      </c>
      <c r="F74" s="764">
        <f>'O4 Summary by Class &amp; Accounts'!G160</f>
        <v>10514.072014212634</v>
      </c>
      <c r="G74" s="764">
        <f>'O4 Summary by Class &amp; Accounts'!H160</f>
        <v>0</v>
      </c>
      <c r="H74" s="764">
        <f>'O4 Summary by Class &amp; Accounts'!I160</f>
        <v>0</v>
      </c>
      <c r="I74" s="764">
        <f>'O4 Summary by Class &amp; Accounts'!J160</f>
        <v>2706.0091185916995</v>
      </c>
      <c r="J74" s="764">
        <f>'O4 Summary by Class &amp; Accounts'!K160</f>
        <v>3432.7617081262756</v>
      </c>
      <c r="K74" s="764">
        <f>'O4 Summary by Class &amp; Accounts'!L160</f>
        <v>0</v>
      </c>
      <c r="L74" s="764">
        <f>'O4 Summary by Class &amp; Accounts'!M160</f>
        <v>128.67174025870165</v>
      </c>
      <c r="M74" s="764">
        <f>'O4 Summary by Class &amp; Accounts'!N160</f>
        <v>0</v>
      </c>
      <c r="N74" s="764">
        <f>'O4 Summary by Class &amp; Accounts'!O160</f>
        <v>0</v>
      </c>
      <c r="O74" s="764">
        <f>'O4 Summary by Class &amp; Accounts'!P160</f>
        <v>0</v>
      </c>
      <c r="P74" s="764">
        <f>'O4 Summary by Class &amp; Accounts'!Q160</f>
        <v>0</v>
      </c>
      <c r="Q74" s="764">
        <f>'O4 Summary by Class &amp; Accounts'!R160</f>
        <v>0</v>
      </c>
      <c r="R74" s="764">
        <f>'O4 Summary by Class &amp; Accounts'!S160</f>
        <v>0</v>
      </c>
      <c r="S74" s="764">
        <f>'O4 Summary by Class &amp; Accounts'!T160</f>
        <v>0</v>
      </c>
      <c r="T74" s="764">
        <f>'O4 Summary by Class &amp; Accounts'!U160</f>
        <v>0</v>
      </c>
      <c r="U74" s="764">
        <f>'O4 Summary by Class &amp; Accounts'!V160</f>
        <v>0</v>
      </c>
      <c r="V74" s="764">
        <f>'O4 Summary by Class &amp; Accounts'!W160</f>
        <v>0</v>
      </c>
      <c r="W74" s="652">
        <f>'O4 Summary by Class &amp; Accounts'!X160</f>
        <v>0</v>
      </c>
    </row>
    <row r="75" spans="1:24" ht="12.75" x14ac:dyDescent="0.2">
      <c r="A75" s="1882">
        <v>1840</v>
      </c>
      <c r="B75" s="812" t="s">
        <v>1478</v>
      </c>
      <c r="C75" s="765">
        <f t="shared" si="15"/>
        <v>0</v>
      </c>
      <c r="D75" s="764">
        <f>'O4 Summary by Class &amp; Accounts'!E161</f>
        <v>0</v>
      </c>
      <c r="E75" s="764">
        <f>'O4 Summary by Class &amp; Accounts'!F161</f>
        <v>0</v>
      </c>
      <c r="F75" s="764">
        <f>'O4 Summary by Class &amp; Accounts'!G161</f>
        <v>0</v>
      </c>
      <c r="G75" s="764">
        <f>'O4 Summary by Class &amp; Accounts'!H161</f>
        <v>0</v>
      </c>
      <c r="H75" s="764">
        <f>'O4 Summary by Class &amp; Accounts'!I161</f>
        <v>0</v>
      </c>
      <c r="I75" s="764">
        <f>'O4 Summary by Class &amp; Accounts'!J161</f>
        <v>0</v>
      </c>
      <c r="J75" s="764">
        <f>'O4 Summary by Class &amp; Accounts'!K161</f>
        <v>0</v>
      </c>
      <c r="K75" s="764">
        <f>'O4 Summary by Class &amp; Accounts'!L161</f>
        <v>0</v>
      </c>
      <c r="L75" s="764">
        <f>'O4 Summary by Class &amp; Accounts'!M161</f>
        <v>0</v>
      </c>
      <c r="M75" s="764">
        <f>'O4 Summary by Class &amp; Accounts'!N161</f>
        <v>0</v>
      </c>
      <c r="N75" s="764">
        <f>'O4 Summary by Class &amp; Accounts'!O161</f>
        <v>0</v>
      </c>
      <c r="O75" s="764">
        <f>'O4 Summary by Class &amp; Accounts'!P161</f>
        <v>0</v>
      </c>
      <c r="P75" s="764">
        <f>'O4 Summary by Class &amp; Accounts'!Q161</f>
        <v>0</v>
      </c>
      <c r="Q75" s="764">
        <f>'O4 Summary by Class &amp; Accounts'!R161</f>
        <v>0</v>
      </c>
      <c r="R75" s="764">
        <f>'O4 Summary by Class &amp; Accounts'!S161</f>
        <v>0</v>
      </c>
      <c r="S75" s="764">
        <f>'O4 Summary by Class &amp; Accounts'!T161</f>
        <v>0</v>
      </c>
      <c r="T75" s="764">
        <f>'O4 Summary by Class &amp; Accounts'!U161</f>
        <v>0</v>
      </c>
      <c r="U75" s="764">
        <f>'O4 Summary by Class &amp; Accounts'!V161</f>
        <v>0</v>
      </c>
      <c r="V75" s="764">
        <f>'O4 Summary by Class &amp; Accounts'!W161</f>
        <v>0</v>
      </c>
      <c r="W75" s="652">
        <f>'O4 Summary by Class &amp; Accounts'!X161</f>
        <v>0</v>
      </c>
    </row>
    <row r="76" spans="1:24" ht="12" customHeight="1" x14ac:dyDescent="0.2">
      <c r="A76" s="1882">
        <v>1845</v>
      </c>
      <c r="B76" s="812" t="s">
        <v>1479</v>
      </c>
      <c r="C76" s="765">
        <f t="shared" si="15"/>
        <v>21973.966404038412</v>
      </c>
      <c r="D76" s="764">
        <f>'O4 Summary by Class &amp; Accounts'!E162</f>
        <v>12374.905065626028</v>
      </c>
      <c r="E76" s="764">
        <f>'O4 Summary by Class &amp; Accounts'!F162</f>
        <v>4492.3058641548441</v>
      </c>
      <c r="F76" s="764">
        <f>'O4 Summary by Class &amp; Accounts'!G162</f>
        <v>3057.7545696956622</v>
      </c>
      <c r="G76" s="764">
        <f>'O4 Summary by Class &amp; Accounts'!H162</f>
        <v>0</v>
      </c>
      <c r="H76" s="764">
        <f>'O4 Summary by Class &amp; Accounts'!I162</f>
        <v>0</v>
      </c>
      <c r="I76" s="764">
        <f>'O4 Summary by Class &amp; Accounts'!J162</f>
        <v>495.3293281360298</v>
      </c>
      <c r="J76" s="764">
        <f>'O4 Summary by Class &amp; Accounts'!K162</f>
        <v>1517.8171521424749</v>
      </c>
      <c r="K76" s="764">
        <f>'O4 Summary by Class &amp; Accounts'!L162</f>
        <v>0</v>
      </c>
      <c r="L76" s="764">
        <f>'O4 Summary by Class &amp; Accounts'!M162</f>
        <v>35.854424283374044</v>
      </c>
      <c r="M76" s="764">
        <f>'O4 Summary by Class &amp; Accounts'!N162</f>
        <v>0</v>
      </c>
      <c r="N76" s="764">
        <f>'O4 Summary by Class &amp; Accounts'!O162</f>
        <v>0</v>
      </c>
      <c r="O76" s="764">
        <f>'O4 Summary by Class &amp; Accounts'!P162</f>
        <v>0</v>
      </c>
      <c r="P76" s="764">
        <f>'O4 Summary by Class &amp; Accounts'!Q162</f>
        <v>0</v>
      </c>
      <c r="Q76" s="764">
        <f>'O4 Summary by Class &amp; Accounts'!R162</f>
        <v>0</v>
      </c>
      <c r="R76" s="764">
        <f>'O4 Summary by Class &amp; Accounts'!S162</f>
        <v>0</v>
      </c>
      <c r="S76" s="764">
        <f>'O4 Summary by Class &amp; Accounts'!T162</f>
        <v>0</v>
      </c>
      <c r="T76" s="764">
        <f>'O4 Summary by Class &amp; Accounts'!U162</f>
        <v>0</v>
      </c>
      <c r="U76" s="764">
        <f>'O4 Summary by Class &amp; Accounts'!V162</f>
        <v>0</v>
      </c>
      <c r="V76" s="764">
        <f>'O4 Summary by Class &amp; Accounts'!W162</f>
        <v>0</v>
      </c>
      <c r="W76" s="652">
        <f>'O4 Summary by Class &amp; Accounts'!X162</f>
        <v>0</v>
      </c>
    </row>
    <row r="77" spans="1:24" s="868" customFormat="1" ht="21.75" customHeight="1" x14ac:dyDescent="0.2">
      <c r="B77" s="882" t="s">
        <v>763</v>
      </c>
      <c r="C77" s="883">
        <f t="shared" si="15"/>
        <v>494276.9251584718</v>
      </c>
      <c r="D77" s="884">
        <f t="shared" ref="D77:W77" si="16">SUM(D66:D76)</f>
        <v>285419.49547085637</v>
      </c>
      <c r="E77" s="884">
        <f t="shared" si="16"/>
        <v>99719.38964199464</v>
      </c>
      <c r="F77" s="884">
        <f t="shared" si="16"/>
        <v>68200.74794856763</v>
      </c>
      <c r="G77" s="884">
        <f t="shared" si="16"/>
        <v>0</v>
      </c>
      <c r="H77" s="884">
        <f t="shared" si="16"/>
        <v>0</v>
      </c>
      <c r="I77" s="884">
        <f t="shared" si="16"/>
        <v>17188.338465272747</v>
      </c>
      <c r="J77" s="884">
        <f t="shared" si="16"/>
        <v>22916.267334906403</v>
      </c>
      <c r="K77" s="884">
        <f t="shared" si="16"/>
        <v>0</v>
      </c>
      <c r="L77" s="884">
        <f t="shared" si="16"/>
        <v>832.68629687401153</v>
      </c>
      <c r="M77" s="884">
        <f t="shared" si="16"/>
        <v>0</v>
      </c>
      <c r="N77" s="884">
        <f t="shared" si="16"/>
        <v>0</v>
      </c>
      <c r="O77" s="884">
        <f t="shared" si="16"/>
        <v>0</v>
      </c>
      <c r="P77" s="884">
        <f t="shared" si="16"/>
        <v>0</v>
      </c>
      <c r="Q77" s="884">
        <f t="shared" si="16"/>
        <v>0</v>
      </c>
      <c r="R77" s="884">
        <f t="shared" si="16"/>
        <v>0</v>
      </c>
      <c r="S77" s="884">
        <f t="shared" si="16"/>
        <v>0</v>
      </c>
      <c r="T77" s="884">
        <f t="shared" si="16"/>
        <v>0</v>
      </c>
      <c r="U77" s="884">
        <f t="shared" si="16"/>
        <v>0</v>
      </c>
      <c r="V77" s="884">
        <f t="shared" si="16"/>
        <v>0</v>
      </c>
      <c r="W77" s="885">
        <f t="shared" si="16"/>
        <v>0</v>
      </c>
    </row>
    <row r="78" spans="1:24" ht="12.75" x14ac:dyDescent="0.2">
      <c r="B78" s="673"/>
      <c r="C78" s="779"/>
      <c r="D78" s="777"/>
      <c r="E78" s="777"/>
      <c r="F78" s="777"/>
      <c r="G78" s="777"/>
      <c r="H78" s="777"/>
      <c r="I78" s="777"/>
      <c r="J78" s="777"/>
      <c r="K78" s="777"/>
      <c r="L78" s="777"/>
      <c r="M78" s="777"/>
      <c r="N78" s="777"/>
      <c r="O78" s="777"/>
      <c r="P78" s="777"/>
      <c r="Q78" s="777"/>
      <c r="R78" s="777"/>
      <c r="S78" s="777"/>
      <c r="T78" s="777"/>
      <c r="U78" s="777"/>
      <c r="V78" s="777"/>
      <c r="W78" s="780"/>
    </row>
    <row r="79" spans="1:24" s="534" customFormat="1" ht="12.75" x14ac:dyDescent="0.2">
      <c r="B79" s="894" t="s">
        <v>718</v>
      </c>
      <c r="C79" s="765"/>
      <c r="D79" s="764"/>
      <c r="E79" s="764"/>
      <c r="F79" s="764"/>
      <c r="G79" s="764"/>
      <c r="H79" s="764"/>
      <c r="I79" s="764"/>
      <c r="J79" s="764"/>
      <c r="K79" s="764"/>
      <c r="L79" s="764"/>
      <c r="M79" s="764"/>
      <c r="N79" s="764"/>
      <c r="O79" s="764"/>
      <c r="P79" s="764"/>
      <c r="Q79" s="764"/>
      <c r="R79" s="764"/>
      <c r="S79" s="764"/>
      <c r="T79" s="764"/>
      <c r="U79" s="764"/>
      <c r="V79" s="764"/>
      <c r="W79" s="652"/>
      <c r="X79" s="617"/>
    </row>
    <row r="80" spans="1:24" ht="12.75" x14ac:dyDescent="0.2">
      <c r="B80" s="776" t="s">
        <v>288</v>
      </c>
      <c r="C80" s="765">
        <f>SUM(D80:W80)</f>
        <v>43939.33507550435</v>
      </c>
      <c r="D80" s="764">
        <f>'O4 Summary by Class &amp; Accounts'!E131</f>
        <v>26432.884285580854</v>
      </c>
      <c r="E80" s="764">
        <f>'O4 Summary by Class &amp; Accounts'!F131</f>
        <v>8534.5336503504732</v>
      </c>
      <c r="F80" s="764">
        <f>'O4 Summary by Class &amp; Accounts'!G131</f>
        <v>6008.2675295542194</v>
      </c>
      <c r="G80" s="764">
        <f>'O4 Summary by Class &amp; Accounts'!H131</f>
        <v>0</v>
      </c>
      <c r="H80" s="764">
        <f>'O4 Summary by Class &amp; Accounts'!I131</f>
        <v>0</v>
      </c>
      <c r="I80" s="764">
        <f>'O4 Summary by Class &amp; Accounts'!J131</f>
        <v>1217.0675464655189</v>
      </c>
      <c r="J80" s="764">
        <f>'O4 Summary by Class &amp; Accounts'!K131</f>
        <v>1681.2838846406842</v>
      </c>
      <c r="K80" s="764">
        <f>'O4 Summary by Class &amp; Accounts'!L131</f>
        <v>0</v>
      </c>
      <c r="L80" s="764">
        <f>'O4 Summary by Class &amp; Accounts'!M131</f>
        <v>65.298178912600449</v>
      </c>
      <c r="M80" s="764">
        <f>'O4 Summary by Class &amp; Accounts'!N131</f>
        <v>0</v>
      </c>
      <c r="N80" s="764">
        <f>'O4 Summary by Class &amp; Accounts'!O131</f>
        <v>0</v>
      </c>
      <c r="O80" s="764">
        <f>'O4 Summary by Class &amp; Accounts'!P131</f>
        <v>0</v>
      </c>
      <c r="P80" s="764">
        <f>'O4 Summary by Class &amp; Accounts'!Q131</f>
        <v>0</v>
      </c>
      <c r="Q80" s="764">
        <f>'O4 Summary by Class &amp; Accounts'!R131</f>
        <v>0</v>
      </c>
      <c r="R80" s="764">
        <f>'O4 Summary by Class &amp; Accounts'!S131</f>
        <v>0</v>
      </c>
      <c r="S80" s="764">
        <f>'O4 Summary by Class &amp; Accounts'!T131</f>
        <v>0</v>
      </c>
      <c r="T80" s="764">
        <f>'O4 Summary by Class &amp; Accounts'!U131</f>
        <v>0</v>
      </c>
      <c r="U80" s="764">
        <f>'O4 Summary by Class &amp; Accounts'!V131</f>
        <v>0</v>
      </c>
      <c r="V80" s="764">
        <f>'O4 Summary by Class &amp; Accounts'!W131</f>
        <v>0</v>
      </c>
      <c r="W80" s="652">
        <f>'O4 Summary by Class &amp; Accounts'!X131</f>
        <v>0</v>
      </c>
      <c r="X80" s="7"/>
    </row>
    <row r="81" spans="1:24" ht="12.75" x14ac:dyDescent="0.2">
      <c r="B81" s="778" t="s">
        <v>289</v>
      </c>
      <c r="C81" s="765">
        <f>SUM(D81:W81)</f>
        <v>51313.470603710091</v>
      </c>
      <c r="D81" s="764">
        <f>'O4 Summary by Class &amp; Accounts'!E132</f>
        <v>30868.993088508967</v>
      </c>
      <c r="E81" s="764">
        <f>'O4 Summary by Class &amp; Accounts'!F132</f>
        <v>9966.8449882341956</v>
      </c>
      <c r="F81" s="764">
        <f>'O4 Summary by Class &amp; Accounts'!G132</f>
        <v>7016.607300206565</v>
      </c>
      <c r="G81" s="764">
        <f>'O4 Summary by Class &amp; Accounts'!H132</f>
        <v>0</v>
      </c>
      <c r="H81" s="764">
        <f>'O4 Summary by Class &amp; Accounts'!I132</f>
        <v>0</v>
      </c>
      <c r="I81" s="764">
        <f>'O4 Summary by Class &amp; Accounts'!J132</f>
        <v>1421.3223677821236</v>
      </c>
      <c r="J81" s="764">
        <f>'O4 Summary by Class &amp; Accounts'!K132</f>
        <v>1963.4459884919181</v>
      </c>
      <c r="K81" s="764">
        <f>'O4 Summary by Class &amp; Accounts'!L132</f>
        <v>0</v>
      </c>
      <c r="L81" s="764">
        <f>'O4 Summary by Class &amp; Accounts'!M132</f>
        <v>76.25687048631481</v>
      </c>
      <c r="M81" s="764">
        <f>'O4 Summary by Class &amp; Accounts'!N132</f>
        <v>0</v>
      </c>
      <c r="N81" s="764">
        <f>'O4 Summary by Class &amp; Accounts'!O132</f>
        <v>0</v>
      </c>
      <c r="O81" s="764">
        <f>'O4 Summary by Class &amp; Accounts'!P132</f>
        <v>0</v>
      </c>
      <c r="P81" s="764">
        <f>'O4 Summary by Class &amp; Accounts'!Q132</f>
        <v>0</v>
      </c>
      <c r="Q81" s="764">
        <f>'O4 Summary by Class &amp; Accounts'!R132</f>
        <v>0</v>
      </c>
      <c r="R81" s="764">
        <f>'O4 Summary by Class &amp; Accounts'!S132</f>
        <v>0</v>
      </c>
      <c r="S81" s="764">
        <f>'O4 Summary by Class &amp; Accounts'!T132</f>
        <v>0</v>
      </c>
      <c r="T81" s="764">
        <f>'O4 Summary by Class &amp; Accounts'!U132</f>
        <v>0</v>
      </c>
      <c r="U81" s="764">
        <f>'O4 Summary by Class &amp; Accounts'!V132</f>
        <v>0</v>
      </c>
      <c r="V81" s="764">
        <f>'O4 Summary by Class &amp; Accounts'!W132</f>
        <v>0</v>
      </c>
      <c r="W81" s="652">
        <f>'O4 Summary by Class &amp; Accounts'!X132</f>
        <v>0</v>
      </c>
    </row>
    <row r="82" spans="1:24" ht="12.75" x14ac:dyDescent="0.2">
      <c r="B82" s="778" t="s">
        <v>290</v>
      </c>
      <c r="C82" s="765">
        <f>SUM(D82:W82)</f>
        <v>164598.35776422138</v>
      </c>
      <c r="D82" s="764">
        <f>'O4 Summary by Class &amp; Accounts'!E149</f>
        <v>99018.552212999377</v>
      </c>
      <c r="E82" s="764">
        <f>'O4 Summary by Class &amp; Accounts'!F149</f>
        <v>31970.675494229676</v>
      </c>
      <c r="F82" s="764">
        <f>'O4 Summary by Class &amp; Accounts'!G149</f>
        <v>22507.190121865278</v>
      </c>
      <c r="G82" s="764">
        <f>'O4 Summary by Class &amp; Accounts'!H149</f>
        <v>0</v>
      </c>
      <c r="H82" s="764">
        <f>'O4 Summary by Class &amp; Accounts'!I149</f>
        <v>0</v>
      </c>
      <c r="I82" s="764">
        <f>'O4 Summary by Class &amp; Accounts'!J149</f>
        <v>4559.1795845821689</v>
      </c>
      <c r="J82" s="764">
        <f>'O4 Summary by Class &amp; Accounts'!K149</f>
        <v>6298.150981842794</v>
      </c>
      <c r="K82" s="764">
        <f>'O4 Summary by Class &amp; Accounts'!L149</f>
        <v>0</v>
      </c>
      <c r="L82" s="764">
        <f>'O4 Summary by Class &amp; Accounts'!M149</f>
        <v>244.60936870208147</v>
      </c>
      <c r="M82" s="764">
        <f>'O4 Summary by Class &amp; Accounts'!N149</f>
        <v>0</v>
      </c>
      <c r="N82" s="764">
        <f>'O4 Summary by Class &amp; Accounts'!O149</f>
        <v>0</v>
      </c>
      <c r="O82" s="764">
        <f>'O4 Summary by Class &amp; Accounts'!P149</f>
        <v>0</v>
      </c>
      <c r="P82" s="764">
        <f>'O4 Summary by Class &amp; Accounts'!Q149</f>
        <v>0</v>
      </c>
      <c r="Q82" s="764">
        <f>'O4 Summary by Class &amp; Accounts'!R149</f>
        <v>0</v>
      </c>
      <c r="R82" s="764">
        <f>'O4 Summary by Class &amp; Accounts'!S149</f>
        <v>0</v>
      </c>
      <c r="S82" s="764">
        <f>'O4 Summary by Class &amp; Accounts'!T149</f>
        <v>0</v>
      </c>
      <c r="T82" s="764">
        <f>'O4 Summary by Class &amp; Accounts'!U149</f>
        <v>0</v>
      </c>
      <c r="U82" s="764">
        <f>'O4 Summary by Class &amp; Accounts'!V149</f>
        <v>0</v>
      </c>
      <c r="V82" s="764">
        <f>'O4 Summary by Class &amp; Accounts'!W149</f>
        <v>0</v>
      </c>
      <c r="W82" s="652">
        <f>'O4 Summary by Class &amp; Accounts'!X149</f>
        <v>0</v>
      </c>
    </row>
    <row r="83" spans="1:24" ht="12.75" x14ac:dyDescent="0.2">
      <c r="B83" s="778" t="s">
        <v>291</v>
      </c>
      <c r="C83" s="765">
        <f>SUM(D83:W83)</f>
        <v>29411.053299246105</v>
      </c>
      <c r="D83" s="764">
        <f>'O4 Summary by Class &amp; Accounts'!E153</f>
        <v>17693.007125395146</v>
      </c>
      <c r="E83" s="764">
        <f>'O4 Summary by Class &amp; Accounts'!F153</f>
        <v>5712.6404767695731</v>
      </c>
      <c r="F83" s="764">
        <f>'O4 Summary by Class &amp; Accounts'!G153</f>
        <v>4021.6693366933141</v>
      </c>
      <c r="G83" s="764">
        <f>'O4 Summary by Class &amp; Accounts'!H153</f>
        <v>0</v>
      </c>
      <c r="H83" s="764">
        <f>'O4 Summary by Class &amp; Accounts'!I153</f>
        <v>0</v>
      </c>
      <c r="I83" s="764">
        <f>'O4 Summary by Class &amp; Accounts'!J153</f>
        <v>814.65134637040683</v>
      </c>
      <c r="J83" s="764">
        <f>'O4 Summary by Class &amp; Accounts'!K153</f>
        <v>1125.3772925184194</v>
      </c>
      <c r="K83" s="764">
        <f>'O4 Summary by Class &amp; Accounts'!L153</f>
        <v>0</v>
      </c>
      <c r="L83" s="764">
        <f>'O4 Summary by Class &amp; Accounts'!M153</f>
        <v>43.707721499246098</v>
      </c>
      <c r="M83" s="764">
        <f>'O4 Summary by Class &amp; Accounts'!N153</f>
        <v>0</v>
      </c>
      <c r="N83" s="764">
        <f>'O4 Summary by Class &amp; Accounts'!O153</f>
        <v>0</v>
      </c>
      <c r="O83" s="764">
        <f>'O4 Summary by Class &amp; Accounts'!P153</f>
        <v>0</v>
      </c>
      <c r="P83" s="764">
        <f>'O4 Summary by Class &amp; Accounts'!Q153</f>
        <v>0</v>
      </c>
      <c r="Q83" s="764">
        <f>'O4 Summary by Class &amp; Accounts'!R153</f>
        <v>0</v>
      </c>
      <c r="R83" s="764">
        <f>'O4 Summary by Class &amp; Accounts'!S153</f>
        <v>0</v>
      </c>
      <c r="S83" s="764">
        <f>'O4 Summary by Class &amp; Accounts'!T153</f>
        <v>0</v>
      </c>
      <c r="T83" s="764">
        <f>'O4 Summary by Class &amp; Accounts'!U153</f>
        <v>0</v>
      </c>
      <c r="U83" s="764">
        <f>'O4 Summary by Class &amp; Accounts'!V153</f>
        <v>0</v>
      </c>
      <c r="V83" s="764">
        <f>'O4 Summary by Class &amp; Accounts'!W153</f>
        <v>0</v>
      </c>
      <c r="W83" s="652">
        <f>'O4 Summary by Class &amp; Accounts'!X153</f>
        <v>0</v>
      </c>
    </row>
    <row r="84" spans="1:24" s="612" customFormat="1" ht="21.75" customHeight="1" x14ac:dyDescent="0.2">
      <c r="B84" s="881" t="s">
        <v>682</v>
      </c>
      <c r="C84" s="883">
        <f>SUM(D84:W84)</f>
        <v>289262.21674268192</v>
      </c>
      <c r="D84" s="884">
        <f>SUM(D80:D83)</f>
        <v>174013.43671248434</v>
      </c>
      <c r="E84" s="884">
        <f t="shared" ref="E84:W84" si="17">SUM(E80:E83)</f>
        <v>56184.694609583916</v>
      </c>
      <c r="F84" s="884">
        <f t="shared" si="17"/>
        <v>39553.734288319378</v>
      </c>
      <c r="G84" s="884">
        <f t="shared" si="17"/>
        <v>0</v>
      </c>
      <c r="H84" s="884">
        <f t="shared" si="17"/>
        <v>0</v>
      </c>
      <c r="I84" s="884">
        <f t="shared" si="17"/>
        <v>8012.2208452002178</v>
      </c>
      <c r="J84" s="884">
        <f t="shared" si="17"/>
        <v>11068.258147493816</v>
      </c>
      <c r="K84" s="884">
        <f t="shared" si="17"/>
        <v>0</v>
      </c>
      <c r="L84" s="884">
        <f t="shared" si="17"/>
        <v>429.8721396002428</v>
      </c>
      <c r="M84" s="884">
        <f t="shared" si="17"/>
        <v>0</v>
      </c>
      <c r="N84" s="884">
        <f t="shared" si="17"/>
        <v>0</v>
      </c>
      <c r="O84" s="884">
        <f t="shared" si="17"/>
        <v>0</v>
      </c>
      <c r="P84" s="884">
        <f t="shared" si="17"/>
        <v>0</v>
      </c>
      <c r="Q84" s="884">
        <f t="shared" si="17"/>
        <v>0</v>
      </c>
      <c r="R84" s="884">
        <f t="shared" si="17"/>
        <v>0</v>
      </c>
      <c r="S84" s="884">
        <f t="shared" si="17"/>
        <v>0</v>
      </c>
      <c r="T84" s="884">
        <f t="shared" si="17"/>
        <v>0</v>
      </c>
      <c r="U84" s="884">
        <f t="shared" si="17"/>
        <v>0</v>
      </c>
      <c r="V84" s="884">
        <f t="shared" si="17"/>
        <v>0</v>
      </c>
      <c r="W84" s="885">
        <f t="shared" si="17"/>
        <v>0</v>
      </c>
    </row>
    <row r="85" spans="1:24" ht="12.75" x14ac:dyDescent="0.2">
      <c r="B85" s="673"/>
      <c r="C85" s="779"/>
      <c r="D85" s="777"/>
      <c r="E85" s="777"/>
      <c r="F85" s="777"/>
      <c r="G85" s="777"/>
      <c r="H85" s="777"/>
      <c r="I85" s="777"/>
      <c r="J85" s="777"/>
      <c r="K85" s="777"/>
      <c r="L85" s="777"/>
      <c r="M85" s="777"/>
      <c r="N85" s="777"/>
      <c r="O85" s="777"/>
      <c r="P85" s="777"/>
      <c r="Q85" s="777"/>
      <c r="R85" s="777"/>
      <c r="S85" s="777"/>
      <c r="T85" s="777"/>
      <c r="U85" s="777"/>
      <c r="V85" s="777"/>
      <c r="W85" s="780"/>
    </row>
    <row r="86" spans="1:24" s="7" customFormat="1" ht="12.75" x14ac:dyDescent="0.2">
      <c r="B86" s="767" t="s">
        <v>739</v>
      </c>
      <c r="C86" s="765">
        <f>SUM(D86:W86)</f>
        <v>15455706.602254823</v>
      </c>
      <c r="D86" s="764">
        <f>D42</f>
        <v>8298105.6953198677</v>
      </c>
      <c r="E86" s="764">
        <f t="shared" ref="E86:W86" si="18">E42</f>
        <v>3236156.3052032241</v>
      </c>
      <c r="F86" s="764">
        <f t="shared" si="18"/>
        <v>2184038.1824923642</v>
      </c>
      <c r="G86" s="764">
        <f t="shared" si="18"/>
        <v>0</v>
      </c>
      <c r="H86" s="764">
        <f t="shared" si="18"/>
        <v>0</v>
      </c>
      <c r="I86" s="764">
        <f t="shared" si="18"/>
        <v>783.30724414103224</v>
      </c>
      <c r="J86" s="764">
        <f t="shared" si="18"/>
        <v>1712909.8031018118</v>
      </c>
      <c r="K86" s="764">
        <f t="shared" si="18"/>
        <v>0</v>
      </c>
      <c r="L86" s="764">
        <f t="shared" si="18"/>
        <v>23713.308893414556</v>
      </c>
      <c r="M86" s="764">
        <f t="shared" si="18"/>
        <v>0</v>
      </c>
      <c r="N86" s="764">
        <f t="shared" si="18"/>
        <v>0</v>
      </c>
      <c r="O86" s="764">
        <f t="shared" si="18"/>
        <v>0</v>
      </c>
      <c r="P86" s="764">
        <f t="shared" si="18"/>
        <v>0</v>
      </c>
      <c r="Q86" s="764">
        <f t="shared" si="18"/>
        <v>0</v>
      </c>
      <c r="R86" s="764">
        <f t="shared" si="18"/>
        <v>0</v>
      </c>
      <c r="S86" s="764">
        <f t="shared" si="18"/>
        <v>0</v>
      </c>
      <c r="T86" s="764">
        <f t="shared" si="18"/>
        <v>0</v>
      </c>
      <c r="U86" s="764">
        <f t="shared" si="18"/>
        <v>0</v>
      </c>
      <c r="V86" s="764">
        <f t="shared" si="18"/>
        <v>0</v>
      </c>
      <c r="W86" s="652">
        <f t="shared" si="18"/>
        <v>0</v>
      </c>
      <c r="X86" s="750"/>
    </row>
    <row r="87" spans="1:24" s="753" customFormat="1" ht="12.75" x14ac:dyDescent="0.2">
      <c r="B87" s="782"/>
      <c r="C87" s="768"/>
      <c r="D87" s="783"/>
      <c r="E87" s="783"/>
      <c r="F87" s="783"/>
      <c r="G87" s="783"/>
      <c r="H87" s="783"/>
      <c r="I87" s="783"/>
      <c r="J87" s="783"/>
      <c r="K87" s="783"/>
      <c r="L87" s="783"/>
      <c r="M87" s="783"/>
      <c r="N87" s="783"/>
      <c r="O87" s="783"/>
      <c r="P87" s="783"/>
      <c r="Q87" s="783"/>
      <c r="R87" s="783"/>
      <c r="S87" s="783"/>
      <c r="T87" s="783"/>
      <c r="U87" s="783"/>
      <c r="V87" s="783"/>
      <c r="W87" s="784"/>
      <c r="X87" s="752"/>
    </row>
    <row r="88" spans="1:24" s="7" customFormat="1" ht="12.75" x14ac:dyDescent="0.2">
      <c r="B88" s="787" t="s">
        <v>717</v>
      </c>
      <c r="C88" s="788">
        <f>SUM(D88:W88)</f>
        <v>57260442.482000008</v>
      </c>
      <c r="D88" s="789">
        <f>'O6 Source Data for E2'!D88+'O6 Source Data for E2'!Y88</f>
        <v>32472068.803247619</v>
      </c>
      <c r="E88" s="789">
        <f>'O6 Source Data for E2'!E88+'O6 Source Data for E2'!Z88</f>
        <v>11839982.307217415</v>
      </c>
      <c r="F88" s="789">
        <f>'O6 Source Data for E2'!F88+'O6 Source Data for E2'!AA88</f>
        <v>9056620.9833538886</v>
      </c>
      <c r="G88" s="789">
        <f>'O6 Source Data for E2'!G88+'O6 Source Data for E2'!AB88</f>
        <v>0</v>
      </c>
      <c r="H88" s="789">
        <f>'O6 Source Data for E2'!H88+'O6 Source Data for E2'!AC88</f>
        <v>0</v>
      </c>
      <c r="I88" s="789">
        <f>'O6 Source Data for E2'!I88+'O6 Source Data for E2'!AD88</f>
        <v>1854294.7878834298</v>
      </c>
      <c r="J88" s="789">
        <f>'O6 Source Data for E2'!J88+'O6 Source Data for E2'!AE88</f>
        <v>1958042.0408736097</v>
      </c>
      <c r="K88" s="789">
        <f>'O6 Source Data for E2'!K88+'O6 Source Data for E2'!AF88</f>
        <v>0</v>
      </c>
      <c r="L88" s="789">
        <f>'O6 Source Data for E2'!L88+'O6 Source Data for E2'!AG88</f>
        <v>79433.559424043371</v>
      </c>
      <c r="M88" s="789">
        <f>'O6 Source Data for E2'!M88+'O6 Source Data for E2'!AH88</f>
        <v>0</v>
      </c>
      <c r="N88" s="789">
        <f>'O6 Source Data for E2'!N88+'O6 Source Data for E2'!AI88</f>
        <v>0</v>
      </c>
      <c r="O88" s="789">
        <f>'O6 Source Data for E2'!O88+'O6 Source Data for E2'!AJ88</f>
        <v>0</v>
      </c>
      <c r="P88" s="789">
        <f>'O6 Source Data for E2'!P88+'O6 Source Data for E2'!AK88</f>
        <v>0</v>
      </c>
      <c r="Q88" s="789">
        <f>'O6 Source Data for E2'!Q88+'O6 Source Data for E2'!AL88</f>
        <v>0</v>
      </c>
      <c r="R88" s="789">
        <f>'O6 Source Data for E2'!R88+'O6 Source Data for E2'!AM88</f>
        <v>0</v>
      </c>
      <c r="S88" s="789">
        <f>'O6 Source Data for E2'!S88+'O6 Source Data for E2'!AN88</f>
        <v>0</v>
      </c>
      <c r="T88" s="789">
        <f>'O6 Source Data for E2'!T88+'O6 Source Data for E2'!AO88</f>
        <v>0</v>
      </c>
      <c r="U88" s="789">
        <f>'O6 Source Data for E2'!U88+'O6 Source Data for E2'!AP88</f>
        <v>0</v>
      </c>
      <c r="V88" s="789">
        <f>'O6 Source Data for E2'!V88+'O6 Source Data for E2'!AQ88</f>
        <v>0</v>
      </c>
      <c r="W88" s="790">
        <f>'O6 Source Data for E2'!W88+'O6 Source Data for E2'!AR88</f>
        <v>0</v>
      </c>
    </row>
    <row r="89" spans="1:24" ht="12.75" x14ac:dyDescent="0.2">
      <c r="B89" s="673"/>
      <c r="C89" s="673"/>
      <c r="D89" s="673"/>
      <c r="E89" s="673"/>
      <c r="F89" s="673"/>
      <c r="G89" s="673"/>
      <c r="H89" s="673"/>
      <c r="I89" s="673"/>
      <c r="J89" s="673"/>
      <c r="K89" s="673"/>
      <c r="L89" s="673"/>
      <c r="M89" s="673"/>
      <c r="N89" s="673"/>
      <c r="O89" s="673"/>
      <c r="P89" s="673"/>
      <c r="Q89" s="673"/>
      <c r="R89" s="673"/>
      <c r="S89" s="673"/>
      <c r="T89" s="673"/>
      <c r="U89" s="673"/>
      <c r="V89" s="673"/>
      <c r="W89" s="673"/>
    </row>
    <row r="90" spans="1:24" ht="12.75" x14ac:dyDescent="0.2">
      <c r="B90" s="673"/>
      <c r="C90" s="673"/>
      <c r="D90" s="673"/>
      <c r="E90" s="673"/>
      <c r="F90" s="673"/>
      <c r="G90" s="673"/>
      <c r="H90" s="673"/>
      <c r="I90" s="673"/>
      <c r="J90" s="673"/>
      <c r="K90" s="673"/>
      <c r="L90" s="673"/>
      <c r="M90" s="673"/>
      <c r="N90" s="673"/>
      <c r="O90" s="673"/>
      <c r="P90" s="673"/>
      <c r="Q90" s="673"/>
      <c r="R90" s="673"/>
      <c r="S90" s="673"/>
      <c r="T90" s="673"/>
      <c r="U90" s="673"/>
      <c r="V90" s="673"/>
      <c r="W90" s="673"/>
    </row>
    <row r="91" spans="1:24" ht="12.75" x14ac:dyDescent="0.2">
      <c r="B91" s="673"/>
      <c r="C91" s="673"/>
      <c r="D91" s="673"/>
      <c r="E91" s="673"/>
      <c r="F91" s="673"/>
      <c r="G91" s="673"/>
      <c r="H91" s="673"/>
      <c r="I91" s="673"/>
      <c r="J91" s="673"/>
      <c r="K91" s="673"/>
      <c r="L91" s="673"/>
      <c r="M91" s="673"/>
      <c r="N91" s="673"/>
      <c r="O91" s="673"/>
      <c r="P91" s="673"/>
      <c r="Q91" s="673"/>
      <c r="R91" s="673"/>
      <c r="S91" s="673"/>
      <c r="T91" s="673"/>
      <c r="U91" s="673"/>
      <c r="V91" s="673"/>
      <c r="W91" s="673"/>
    </row>
    <row r="92" spans="1:24" s="1803" customFormat="1" ht="12.75" x14ac:dyDescent="0.2">
      <c r="C92" s="1804"/>
    </row>
    <row r="93" spans="1:24" s="312" customFormat="1" ht="38.25" x14ac:dyDescent="0.2">
      <c r="A93" s="673"/>
      <c r="B93" s="1895" t="s">
        <v>808</v>
      </c>
      <c r="C93" s="1884" t="str">
        <f>C11</f>
        <v xml:space="preserve">Total </v>
      </c>
      <c r="D93" s="1884" t="str">
        <f t="shared" ref="D93:W93" si="19">D11</f>
        <v>Residential</v>
      </c>
      <c r="E93" s="1884" t="str">
        <f t="shared" si="19"/>
        <v>GS &lt;50</v>
      </c>
      <c r="F93" s="1884" t="str">
        <f t="shared" si="19"/>
        <v>GS &gt;50kW</v>
      </c>
      <c r="G93" s="1884" t="str">
        <f t="shared" si="19"/>
        <v>GS&gt; 50-TOU</v>
      </c>
      <c r="H93" s="1884" t="str">
        <f t="shared" si="19"/>
        <v>GS &gt;50-Intermediate</v>
      </c>
      <c r="I93" s="1884" t="str">
        <f t="shared" si="19"/>
        <v>Large User</v>
      </c>
      <c r="J93" s="1884" t="str">
        <f t="shared" si="19"/>
        <v>Street Light</v>
      </c>
      <c r="K93" s="1884" t="str">
        <f t="shared" si="19"/>
        <v>Sentinel</v>
      </c>
      <c r="L93" s="1884" t="str">
        <f t="shared" si="19"/>
        <v>Unmetered Scattered Load</v>
      </c>
      <c r="M93" s="1884" t="str">
        <f t="shared" si="19"/>
        <v>Embedded Distributor</v>
      </c>
      <c r="N93" s="1884" t="str">
        <f t="shared" si="19"/>
        <v>Back-up/Standby Power</v>
      </c>
      <c r="O93" s="1884" t="str">
        <f t="shared" si="19"/>
        <v>Rate Class 1</v>
      </c>
      <c r="P93" s="1884" t="str">
        <f t="shared" si="19"/>
        <v>Rate class 2</v>
      </c>
      <c r="Q93" s="1884" t="str">
        <f t="shared" si="19"/>
        <v>Rate class 3</v>
      </c>
      <c r="R93" s="1884" t="str">
        <f t="shared" si="19"/>
        <v>Rate class 4</v>
      </c>
      <c r="S93" s="1884" t="str">
        <f t="shared" si="19"/>
        <v>Rate class 5</v>
      </c>
      <c r="T93" s="1884" t="str">
        <f t="shared" si="19"/>
        <v>Rate class 6</v>
      </c>
      <c r="U93" s="1884" t="str">
        <f t="shared" si="19"/>
        <v>Rate class 7</v>
      </c>
      <c r="V93" s="1884" t="str">
        <f t="shared" si="19"/>
        <v>Rate class 8</v>
      </c>
      <c r="W93" s="1884" t="str">
        <f t="shared" si="19"/>
        <v>Rate class 9</v>
      </c>
    </row>
    <row r="94" spans="1:24" s="312" customFormat="1" ht="12.75" x14ac:dyDescent="0.2">
      <c r="A94" s="673"/>
      <c r="B94" s="255">
        <v>1830</v>
      </c>
      <c r="C94" s="1883">
        <f t="shared" ref="C94:C99" si="20">SUMIF($A$66:$A$76,$B94,C$66:C$76)</f>
        <v>62595.83299562399</v>
      </c>
      <c r="D94" s="1883">
        <f t="shared" ref="D94:W99" si="21">SUMIF($A$66:$A$76,$B94,D$66:D$76)</f>
        <v>36550.314475404579</v>
      </c>
      <c r="E94" s="1883">
        <f t="shared" si="21"/>
        <v>12552.443490247721</v>
      </c>
      <c r="F94" s="1883">
        <f t="shared" si="21"/>
        <v>8603.8284679394019</v>
      </c>
      <c r="G94" s="1883">
        <f t="shared" si="21"/>
        <v>0</v>
      </c>
      <c r="H94" s="1883">
        <f t="shared" si="21"/>
        <v>0</v>
      </c>
      <c r="I94" s="1883">
        <f t="shared" si="21"/>
        <v>2523.0632982425009</v>
      </c>
      <c r="J94" s="1883">
        <f t="shared" si="21"/>
        <v>2259.2310779240352</v>
      </c>
      <c r="K94" s="1883">
        <f t="shared" si="21"/>
        <v>0</v>
      </c>
      <c r="L94" s="1883">
        <f t="shared" si="21"/>
        <v>106.95218586575511</v>
      </c>
      <c r="M94" s="1883">
        <f t="shared" si="21"/>
        <v>0</v>
      </c>
      <c r="N94" s="1883">
        <f t="shared" si="21"/>
        <v>0</v>
      </c>
      <c r="O94" s="1883">
        <f t="shared" si="21"/>
        <v>0</v>
      </c>
      <c r="P94" s="1883">
        <f t="shared" si="21"/>
        <v>0</v>
      </c>
      <c r="Q94" s="1883">
        <f t="shared" si="21"/>
        <v>0</v>
      </c>
      <c r="R94" s="1883">
        <f t="shared" si="21"/>
        <v>0</v>
      </c>
      <c r="S94" s="1883">
        <f t="shared" si="21"/>
        <v>0</v>
      </c>
      <c r="T94" s="1883">
        <f t="shared" si="21"/>
        <v>0</v>
      </c>
      <c r="U94" s="1883">
        <f t="shared" si="21"/>
        <v>0</v>
      </c>
      <c r="V94" s="1883">
        <f t="shared" si="21"/>
        <v>0</v>
      </c>
      <c r="W94" s="1883">
        <f t="shared" si="21"/>
        <v>0</v>
      </c>
    </row>
    <row r="95" spans="1:24" s="312" customFormat="1" ht="12.75" x14ac:dyDescent="0.2">
      <c r="A95" s="673"/>
      <c r="B95" s="255">
        <v>1835</v>
      </c>
      <c r="C95" s="1883">
        <f t="shared" si="20"/>
        <v>60033.263322909923</v>
      </c>
      <c r="D95" s="1883">
        <f t="shared" ref="D95:R95" si="22">SUMIF($A$66:$A$76,$B95,D$66:D$76)</f>
        <v>34425.545254502249</v>
      </c>
      <c r="E95" s="1883">
        <f t="shared" si="22"/>
        <v>12156.883599090555</v>
      </c>
      <c r="F95" s="1883">
        <f t="shared" si="22"/>
        <v>8303.1874436311864</v>
      </c>
      <c r="G95" s="1883">
        <f t="shared" si="22"/>
        <v>0</v>
      </c>
      <c r="H95" s="1883">
        <f t="shared" si="22"/>
        <v>0</v>
      </c>
      <c r="I95" s="1883">
        <f t="shared" si="22"/>
        <v>1881.6415464627491</v>
      </c>
      <c r="J95" s="1883">
        <f t="shared" si="22"/>
        <v>3165.7622371662869</v>
      </c>
      <c r="K95" s="1883">
        <f t="shared" si="22"/>
        <v>0</v>
      </c>
      <c r="L95" s="1883">
        <f t="shared" si="22"/>
        <v>100.24324205689251</v>
      </c>
      <c r="M95" s="1883">
        <f t="shared" si="22"/>
        <v>0</v>
      </c>
      <c r="N95" s="1883">
        <f t="shared" si="22"/>
        <v>0</v>
      </c>
      <c r="O95" s="1883">
        <f t="shared" si="22"/>
        <v>0</v>
      </c>
      <c r="P95" s="1883">
        <f t="shared" si="22"/>
        <v>0</v>
      </c>
      <c r="Q95" s="1883">
        <f t="shared" si="22"/>
        <v>0</v>
      </c>
      <c r="R95" s="1883">
        <f t="shared" si="22"/>
        <v>0</v>
      </c>
      <c r="S95" s="1883">
        <f t="shared" si="21"/>
        <v>0</v>
      </c>
      <c r="T95" s="1883">
        <f t="shared" si="21"/>
        <v>0</v>
      </c>
      <c r="U95" s="1883">
        <f t="shared" si="21"/>
        <v>0</v>
      </c>
      <c r="V95" s="1883">
        <f t="shared" si="21"/>
        <v>0</v>
      </c>
      <c r="W95" s="1883">
        <f t="shared" si="21"/>
        <v>0</v>
      </c>
    </row>
    <row r="96" spans="1:24" s="312" customFormat="1" ht="12.75" x14ac:dyDescent="0.2">
      <c r="A96" s="673"/>
      <c r="B96" s="255">
        <v>1840</v>
      </c>
      <c r="C96" s="1883">
        <f t="shared" si="20"/>
        <v>0</v>
      </c>
      <c r="D96" s="1883">
        <f t="shared" si="21"/>
        <v>0</v>
      </c>
      <c r="E96" s="1883">
        <f t="shared" si="21"/>
        <v>0</v>
      </c>
      <c r="F96" s="1883">
        <f t="shared" si="21"/>
        <v>0</v>
      </c>
      <c r="G96" s="1883">
        <f t="shared" si="21"/>
        <v>0</v>
      </c>
      <c r="H96" s="1883">
        <f t="shared" si="21"/>
        <v>0</v>
      </c>
      <c r="I96" s="1883">
        <f t="shared" si="21"/>
        <v>0</v>
      </c>
      <c r="J96" s="1883">
        <f t="shared" si="21"/>
        <v>0</v>
      </c>
      <c r="K96" s="1883">
        <f t="shared" si="21"/>
        <v>0</v>
      </c>
      <c r="L96" s="1883">
        <f t="shared" si="21"/>
        <v>0</v>
      </c>
      <c r="M96" s="1883">
        <f t="shared" si="21"/>
        <v>0</v>
      </c>
      <c r="N96" s="1883">
        <f t="shared" si="21"/>
        <v>0</v>
      </c>
      <c r="O96" s="1883">
        <f t="shared" si="21"/>
        <v>0</v>
      </c>
      <c r="P96" s="1883">
        <f t="shared" si="21"/>
        <v>0</v>
      </c>
      <c r="Q96" s="1883">
        <f t="shared" si="21"/>
        <v>0</v>
      </c>
      <c r="R96" s="1883">
        <f t="shared" si="21"/>
        <v>0</v>
      </c>
      <c r="S96" s="1883">
        <f t="shared" si="21"/>
        <v>0</v>
      </c>
      <c r="T96" s="1883">
        <f t="shared" si="21"/>
        <v>0</v>
      </c>
      <c r="U96" s="1883">
        <f t="shared" si="21"/>
        <v>0</v>
      </c>
      <c r="V96" s="1883">
        <f t="shared" si="21"/>
        <v>0</v>
      </c>
      <c r="W96" s="1883">
        <f t="shared" si="21"/>
        <v>0</v>
      </c>
    </row>
    <row r="97" spans="1:24" s="312" customFormat="1" ht="12.75" x14ac:dyDescent="0.2">
      <c r="A97" s="673"/>
      <c r="B97" s="255">
        <v>1845</v>
      </c>
      <c r="C97" s="1883">
        <f t="shared" si="20"/>
        <v>21973.966404038412</v>
      </c>
      <c r="D97" s="1883">
        <f t="shared" si="21"/>
        <v>12374.905065626028</v>
      </c>
      <c r="E97" s="1883">
        <f t="shared" si="21"/>
        <v>4492.3058641548441</v>
      </c>
      <c r="F97" s="1883">
        <f t="shared" si="21"/>
        <v>3057.7545696956622</v>
      </c>
      <c r="G97" s="1883">
        <f t="shared" si="21"/>
        <v>0</v>
      </c>
      <c r="H97" s="1883">
        <f t="shared" si="21"/>
        <v>0</v>
      </c>
      <c r="I97" s="1883">
        <f t="shared" si="21"/>
        <v>495.3293281360298</v>
      </c>
      <c r="J97" s="1883">
        <f t="shared" si="21"/>
        <v>1517.8171521424749</v>
      </c>
      <c r="K97" s="1883">
        <f t="shared" si="21"/>
        <v>0</v>
      </c>
      <c r="L97" s="1883">
        <f t="shared" si="21"/>
        <v>35.854424283374044</v>
      </c>
      <c r="M97" s="1883">
        <f t="shared" si="21"/>
        <v>0</v>
      </c>
      <c r="N97" s="1883">
        <f t="shared" si="21"/>
        <v>0</v>
      </c>
      <c r="O97" s="1883">
        <f t="shared" si="21"/>
        <v>0</v>
      </c>
      <c r="P97" s="1883">
        <f t="shared" si="21"/>
        <v>0</v>
      </c>
      <c r="Q97" s="1883">
        <f t="shared" si="21"/>
        <v>0</v>
      </c>
      <c r="R97" s="1883">
        <f t="shared" si="21"/>
        <v>0</v>
      </c>
      <c r="S97" s="1883">
        <f t="shared" si="21"/>
        <v>0</v>
      </c>
      <c r="T97" s="1883">
        <f t="shared" si="21"/>
        <v>0</v>
      </c>
      <c r="U97" s="1883">
        <f t="shared" si="21"/>
        <v>0</v>
      </c>
      <c r="V97" s="1883">
        <f t="shared" si="21"/>
        <v>0</v>
      </c>
      <c r="W97" s="1883">
        <f t="shared" si="21"/>
        <v>0</v>
      </c>
    </row>
    <row r="98" spans="1:24" s="312" customFormat="1" ht="12.75" x14ac:dyDescent="0.2">
      <c r="A98" s="673"/>
      <c r="B98" s="673" t="s">
        <v>504</v>
      </c>
      <c r="C98" s="1883">
        <f t="shared" si="20"/>
        <v>339181.54243589949</v>
      </c>
      <c r="D98" s="1883">
        <f t="shared" si="21"/>
        <v>196144.97190030047</v>
      </c>
      <c r="E98" s="1883">
        <f t="shared" si="21"/>
        <v>68375.533243000798</v>
      </c>
      <c r="F98" s="1883">
        <f t="shared" si="21"/>
        <v>46777.15583729872</v>
      </c>
      <c r="G98" s="1883">
        <f t="shared" si="21"/>
        <v>0</v>
      </c>
      <c r="H98" s="1883">
        <f t="shared" si="21"/>
        <v>0</v>
      </c>
      <c r="I98" s="1883">
        <f t="shared" si="21"/>
        <v>12039.047294559967</v>
      </c>
      <c r="J98" s="1883">
        <f t="shared" si="21"/>
        <v>15272.372983205163</v>
      </c>
      <c r="K98" s="1883">
        <f t="shared" si="21"/>
        <v>0</v>
      </c>
      <c r="L98" s="1883">
        <f t="shared" si="21"/>
        <v>572.46117753440615</v>
      </c>
      <c r="M98" s="1883">
        <f t="shared" si="21"/>
        <v>0</v>
      </c>
      <c r="N98" s="1883">
        <f t="shared" si="21"/>
        <v>0</v>
      </c>
      <c r="O98" s="1883">
        <f t="shared" si="21"/>
        <v>0</v>
      </c>
      <c r="P98" s="1883">
        <f t="shared" si="21"/>
        <v>0</v>
      </c>
      <c r="Q98" s="1883">
        <f t="shared" si="21"/>
        <v>0</v>
      </c>
      <c r="R98" s="1883">
        <f t="shared" si="21"/>
        <v>0</v>
      </c>
      <c r="S98" s="1883">
        <f t="shared" si="21"/>
        <v>0</v>
      </c>
      <c r="T98" s="1883">
        <f t="shared" si="21"/>
        <v>0</v>
      </c>
      <c r="U98" s="1883">
        <f t="shared" si="21"/>
        <v>0</v>
      </c>
      <c r="V98" s="1883">
        <f t="shared" si="21"/>
        <v>0</v>
      </c>
      <c r="W98" s="1883">
        <f t="shared" si="21"/>
        <v>0</v>
      </c>
    </row>
    <row r="99" spans="1:24" s="312" customFormat="1" ht="12.75" x14ac:dyDescent="0.2">
      <c r="A99" s="673"/>
      <c r="B99" s="673" t="s">
        <v>505</v>
      </c>
      <c r="C99" s="1883">
        <f t="shared" si="20"/>
        <v>10492.32</v>
      </c>
      <c r="D99" s="1883">
        <f t="shared" si="21"/>
        <v>5923.7587750230723</v>
      </c>
      <c r="E99" s="1883">
        <f t="shared" si="21"/>
        <v>2142.2234455007415</v>
      </c>
      <c r="F99" s="1883">
        <f t="shared" si="21"/>
        <v>1458.8216300026618</v>
      </c>
      <c r="G99" s="1883">
        <f t="shared" si="21"/>
        <v>0</v>
      </c>
      <c r="H99" s="1883">
        <f t="shared" si="21"/>
        <v>0</v>
      </c>
      <c r="I99" s="1883">
        <f t="shared" si="21"/>
        <v>249.25699787149691</v>
      </c>
      <c r="J99" s="1883">
        <f t="shared" si="21"/>
        <v>701.08388446844401</v>
      </c>
      <c r="K99" s="1883">
        <f t="shared" si="21"/>
        <v>0</v>
      </c>
      <c r="L99" s="1883">
        <f t="shared" si="21"/>
        <v>17.175267133583581</v>
      </c>
      <c r="M99" s="1883">
        <f t="shared" si="21"/>
        <v>0</v>
      </c>
      <c r="N99" s="1883">
        <f t="shared" si="21"/>
        <v>0</v>
      </c>
      <c r="O99" s="1883">
        <f t="shared" si="21"/>
        <v>0</v>
      </c>
      <c r="P99" s="1883">
        <f t="shared" si="21"/>
        <v>0</v>
      </c>
      <c r="Q99" s="1883">
        <f t="shared" si="21"/>
        <v>0</v>
      </c>
      <c r="R99" s="1883">
        <f t="shared" si="21"/>
        <v>0</v>
      </c>
      <c r="S99" s="1883">
        <f t="shared" si="21"/>
        <v>0</v>
      </c>
      <c r="T99" s="1883">
        <f t="shared" si="21"/>
        <v>0</v>
      </c>
      <c r="U99" s="1883">
        <f t="shared" si="21"/>
        <v>0</v>
      </c>
      <c r="V99" s="1883">
        <f t="shared" si="21"/>
        <v>0</v>
      </c>
      <c r="W99" s="1883">
        <f t="shared" si="21"/>
        <v>0</v>
      </c>
    </row>
    <row r="100" spans="1:24" s="422" customFormat="1" ht="12.75" x14ac:dyDescent="0.2">
      <c r="B100" s="1886" t="s">
        <v>763</v>
      </c>
      <c r="C100" s="1887">
        <f>SUM(C94:C99)</f>
        <v>494276.92515847186</v>
      </c>
      <c r="D100" s="1887">
        <f t="shared" ref="D100:W100" si="23">SUM(D94:D99)</f>
        <v>285419.49547085637</v>
      </c>
      <c r="E100" s="1887">
        <f t="shared" si="23"/>
        <v>99719.389641994669</v>
      </c>
      <c r="F100" s="1887">
        <f t="shared" si="23"/>
        <v>68200.747948567645</v>
      </c>
      <c r="G100" s="1887">
        <f t="shared" si="23"/>
        <v>0</v>
      </c>
      <c r="H100" s="1887">
        <f t="shared" si="23"/>
        <v>0</v>
      </c>
      <c r="I100" s="1887">
        <f t="shared" si="23"/>
        <v>17188.338465272744</v>
      </c>
      <c r="J100" s="1887">
        <f t="shared" si="23"/>
        <v>22916.267334906403</v>
      </c>
      <c r="K100" s="1887">
        <f t="shared" si="23"/>
        <v>0</v>
      </c>
      <c r="L100" s="1887">
        <f t="shared" si="23"/>
        <v>832.68629687401142</v>
      </c>
      <c r="M100" s="1887">
        <f t="shared" si="23"/>
        <v>0</v>
      </c>
      <c r="N100" s="1887">
        <f t="shared" si="23"/>
        <v>0</v>
      </c>
      <c r="O100" s="1887">
        <f t="shared" si="23"/>
        <v>0</v>
      </c>
      <c r="P100" s="1887">
        <f t="shared" si="23"/>
        <v>0</v>
      </c>
      <c r="Q100" s="1887">
        <f t="shared" si="23"/>
        <v>0</v>
      </c>
      <c r="R100" s="1887">
        <f t="shared" si="23"/>
        <v>0</v>
      </c>
      <c r="S100" s="1887">
        <f t="shared" si="23"/>
        <v>0</v>
      </c>
      <c r="T100" s="1887">
        <f t="shared" si="23"/>
        <v>0</v>
      </c>
      <c r="U100" s="1887">
        <f t="shared" si="23"/>
        <v>0</v>
      </c>
      <c r="V100" s="1887">
        <f t="shared" si="23"/>
        <v>0</v>
      </c>
      <c r="W100" s="1887">
        <f t="shared" si="23"/>
        <v>0</v>
      </c>
    </row>
    <row r="101" spans="1:24" ht="12.75" x14ac:dyDescent="0.2">
      <c r="B101" s="631"/>
      <c r="C101" s="631"/>
      <c r="D101" s="631"/>
      <c r="E101" s="631"/>
      <c r="F101" s="631"/>
      <c r="G101" s="631"/>
      <c r="H101" s="631"/>
      <c r="I101" s="631"/>
      <c r="J101" s="631"/>
      <c r="K101" s="631"/>
      <c r="L101" s="631"/>
      <c r="M101" s="631"/>
      <c r="N101" s="631"/>
      <c r="O101" s="631"/>
      <c r="P101" s="631"/>
      <c r="Q101" s="631"/>
      <c r="R101" s="631"/>
      <c r="S101" s="631"/>
      <c r="T101" s="631"/>
      <c r="U101" s="631"/>
      <c r="V101" s="631"/>
      <c r="W101" s="631"/>
    </row>
    <row r="102" spans="1:24" s="7" customFormat="1" ht="12.75" x14ac:dyDescent="0.2">
      <c r="B102" s="760"/>
      <c r="C102" s="1885"/>
      <c r="D102" s="648"/>
      <c r="E102" s="648"/>
      <c r="F102" s="648"/>
      <c r="G102" s="648"/>
      <c r="H102" s="648"/>
      <c r="I102" s="648"/>
      <c r="J102" s="648"/>
      <c r="K102" s="648"/>
      <c r="L102" s="648"/>
      <c r="M102" s="648"/>
      <c r="N102" s="648"/>
      <c r="O102" s="648"/>
      <c r="P102" s="648"/>
      <c r="Q102" s="648"/>
      <c r="R102" s="648"/>
      <c r="S102" s="648"/>
      <c r="T102" s="648"/>
      <c r="U102" s="648"/>
      <c r="V102" s="648"/>
      <c r="W102" s="648"/>
    </row>
    <row r="103" spans="1:24" s="7" customFormat="1" ht="12.75" x14ac:dyDescent="0.2">
      <c r="B103" s="760"/>
      <c r="C103" s="838"/>
      <c r="D103" s="648"/>
      <c r="E103" s="648"/>
      <c r="F103" s="648"/>
      <c r="G103" s="648"/>
      <c r="H103" s="648"/>
      <c r="I103" s="648"/>
      <c r="J103" s="648"/>
      <c r="K103" s="648"/>
      <c r="L103" s="648"/>
      <c r="M103" s="648"/>
      <c r="N103" s="648"/>
      <c r="O103" s="648"/>
      <c r="P103" s="648"/>
      <c r="Q103" s="648"/>
      <c r="R103" s="648"/>
      <c r="S103" s="648"/>
      <c r="T103" s="648"/>
      <c r="U103" s="648"/>
      <c r="V103" s="648"/>
      <c r="W103" s="648"/>
      <c r="X103" s="750"/>
    </row>
    <row r="104" spans="1:24" s="7" customFormat="1" ht="12.75" x14ac:dyDescent="0.2">
      <c r="B104" s="778"/>
      <c r="C104" s="838"/>
      <c r="D104" s="838"/>
      <c r="E104" s="838"/>
      <c r="F104" s="838"/>
      <c r="G104" s="838"/>
      <c r="H104" s="838"/>
      <c r="I104" s="838"/>
      <c r="J104" s="838"/>
      <c r="K104" s="838"/>
      <c r="L104" s="838"/>
      <c r="M104" s="838"/>
      <c r="N104" s="838"/>
      <c r="O104" s="838"/>
      <c r="P104" s="838"/>
      <c r="Q104" s="838"/>
      <c r="R104" s="838"/>
      <c r="S104" s="838"/>
      <c r="T104" s="838"/>
      <c r="U104" s="838"/>
      <c r="V104" s="838"/>
      <c r="W104" s="838"/>
      <c r="X104" s="750"/>
    </row>
    <row r="105" spans="1:24" s="753" customFormat="1" ht="12.75" x14ac:dyDescent="0.2">
      <c r="B105" s="782"/>
      <c r="C105" s="841"/>
      <c r="D105" s="842"/>
      <c r="E105" s="842"/>
      <c r="F105" s="842"/>
      <c r="G105" s="842"/>
      <c r="H105" s="842"/>
      <c r="I105" s="842"/>
      <c r="J105" s="842"/>
      <c r="K105" s="842"/>
      <c r="L105" s="842"/>
      <c r="M105" s="842"/>
      <c r="N105" s="842"/>
      <c r="O105" s="842"/>
      <c r="P105" s="842"/>
      <c r="Q105" s="842"/>
      <c r="R105" s="842"/>
      <c r="S105" s="842"/>
      <c r="T105" s="842"/>
      <c r="U105" s="842"/>
      <c r="V105" s="842"/>
      <c r="W105" s="842"/>
      <c r="X105" s="752"/>
    </row>
    <row r="106" spans="1:24" s="7" customFormat="1" ht="12.75" x14ac:dyDescent="0.2">
      <c r="B106" s="787"/>
      <c r="C106" s="838"/>
      <c r="D106" s="838"/>
      <c r="E106" s="838"/>
      <c r="F106" s="838"/>
      <c r="G106" s="838"/>
      <c r="H106" s="838"/>
      <c r="I106" s="838"/>
      <c r="J106" s="838"/>
      <c r="K106" s="838"/>
      <c r="L106" s="838"/>
      <c r="M106" s="838"/>
      <c r="N106" s="838"/>
      <c r="O106" s="838"/>
      <c r="P106" s="838"/>
      <c r="Q106" s="838"/>
      <c r="R106" s="838"/>
      <c r="S106" s="838"/>
      <c r="T106" s="838"/>
      <c r="U106" s="838"/>
      <c r="V106" s="838"/>
      <c r="W106" s="838"/>
    </row>
    <row r="107" spans="1:24" ht="12.75" x14ac:dyDescent="0.2">
      <c r="B107" s="631"/>
      <c r="C107" s="631"/>
      <c r="D107" s="631"/>
      <c r="E107" s="631"/>
      <c r="F107" s="631"/>
      <c r="G107" s="631"/>
      <c r="H107" s="631"/>
      <c r="I107" s="631"/>
      <c r="J107" s="631"/>
      <c r="K107" s="631"/>
      <c r="L107" s="631"/>
      <c r="M107" s="631"/>
      <c r="N107" s="631"/>
      <c r="O107" s="631"/>
      <c r="P107" s="631"/>
      <c r="Q107" s="631"/>
      <c r="R107" s="631"/>
      <c r="S107" s="631"/>
      <c r="T107" s="631"/>
      <c r="U107" s="631"/>
      <c r="V107" s="631"/>
      <c r="W107" s="631"/>
    </row>
    <row r="108" spans="1:24" ht="12.75" x14ac:dyDescent="0.2">
      <c r="B108" s="631"/>
      <c r="C108" s="631"/>
      <c r="D108" s="631"/>
      <c r="E108" s="631"/>
      <c r="F108" s="631"/>
      <c r="G108" s="631"/>
      <c r="H108" s="631"/>
      <c r="I108" s="631"/>
      <c r="J108" s="631"/>
      <c r="K108" s="631"/>
      <c r="L108" s="631"/>
      <c r="M108" s="631"/>
      <c r="N108" s="631"/>
      <c r="O108" s="631"/>
      <c r="P108" s="631"/>
      <c r="Q108" s="631"/>
      <c r="R108" s="631"/>
      <c r="S108" s="631"/>
      <c r="T108" s="631"/>
      <c r="U108" s="631"/>
      <c r="V108" s="631"/>
      <c r="W108" s="631"/>
    </row>
    <row r="109" spans="1:24" ht="12.75" x14ac:dyDescent="0.2">
      <c r="B109" s="631"/>
      <c r="C109" s="631"/>
      <c r="D109" s="631"/>
      <c r="E109" s="631"/>
      <c r="F109" s="631"/>
      <c r="G109" s="631"/>
      <c r="H109" s="631"/>
      <c r="I109" s="631"/>
      <c r="J109" s="631"/>
      <c r="K109" s="631"/>
      <c r="L109" s="631"/>
      <c r="M109" s="631"/>
      <c r="N109" s="631"/>
      <c r="O109" s="631"/>
      <c r="P109" s="631"/>
      <c r="Q109" s="631"/>
      <c r="R109" s="631"/>
      <c r="S109" s="631"/>
      <c r="T109" s="631"/>
      <c r="U109" s="631"/>
      <c r="V109" s="631"/>
      <c r="W109" s="631"/>
    </row>
    <row r="110" spans="1:24" ht="12.75" x14ac:dyDescent="0.2">
      <c r="B110" s="631"/>
      <c r="C110" s="631"/>
      <c r="D110" s="631"/>
      <c r="E110" s="631"/>
      <c r="F110" s="631"/>
      <c r="G110" s="631"/>
      <c r="H110" s="631"/>
      <c r="I110" s="631"/>
      <c r="J110" s="631"/>
      <c r="K110" s="631"/>
      <c r="L110" s="631"/>
      <c r="M110" s="631"/>
      <c r="N110" s="631"/>
      <c r="O110" s="631"/>
      <c r="P110" s="631"/>
      <c r="Q110" s="631"/>
      <c r="R110" s="631"/>
      <c r="S110" s="631"/>
      <c r="T110" s="631"/>
      <c r="U110" s="631"/>
      <c r="V110" s="631"/>
      <c r="W110" s="631"/>
    </row>
    <row r="111" spans="1:24" ht="12.75" x14ac:dyDescent="0.2">
      <c r="B111" s="631"/>
      <c r="C111" s="631"/>
      <c r="D111" s="631"/>
      <c r="E111" s="631"/>
      <c r="F111" s="631"/>
      <c r="G111" s="631"/>
      <c r="H111" s="631"/>
      <c r="I111" s="631"/>
      <c r="J111" s="631"/>
      <c r="K111" s="631"/>
      <c r="L111" s="631"/>
      <c r="M111" s="631"/>
      <c r="N111" s="631"/>
      <c r="O111" s="631"/>
      <c r="P111" s="631"/>
      <c r="Q111" s="631"/>
      <c r="R111" s="631"/>
      <c r="S111" s="631"/>
      <c r="T111" s="631"/>
      <c r="U111" s="631"/>
      <c r="V111" s="631"/>
      <c r="W111" s="631"/>
    </row>
    <row r="112" spans="1:24" ht="12.75" x14ac:dyDescent="0.2">
      <c r="B112" s="631"/>
      <c r="C112" s="631"/>
      <c r="D112" s="631"/>
      <c r="E112" s="631"/>
      <c r="F112" s="631"/>
      <c r="G112" s="631"/>
      <c r="H112" s="631"/>
      <c r="I112" s="631"/>
      <c r="J112" s="631"/>
      <c r="K112" s="631"/>
      <c r="L112" s="631"/>
      <c r="M112" s="631"/>
      <c r="N112" s="631"/>
      <c r="O112" s="631"/>
      <c r="P112" s="631"/>
      <c r="Q112" s="631"/>
      <c r="R112" s="631"/>
      <c r="S112" s="631"/>
      <c r="T112" s="631"/>
      <c r="U112" s="631"/>
      <c r="V112" s="631"/>
      <c r="W112" s="631"/>
    </row>
  </sheetData>
  <sheetProtection algorithmName="SHA-512" hashValue="3SkHMf/QTbVrhbynnRWHO6xn4aYwfh34gciLe0lGCt5vzhygVVt0cgafgY9G3ZN0gm1NS+Y20sxV05gdheBuiQ==" saltValue="kp3RagS7Rekm8hOBFkJx5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indexed="9"/>
  </sheetPr>
  <dimension ref="A1:AD67"/>
  <sheetViews>
    <sheetView workbookViewId="0">
      <selection activeCell="H20" sqref="H20"/>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23" t="str">
        <f>"Sheet O3.5 USL Metering Credit Worksheet  - "&amp;  'I2 LDC class'!$C$17</f>
        <v>Sheet O3.5 USL Metering Credit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54"/>
      <c r="B7" s="754"/>
      <c r="C7" s="614"/>
    </row>
    <row r="8" spans="1:30" x14ac:dyDescent="0.2">
      <c r="A8" s="2529" t="s">
        <v>362</v>
      </c>
      <c r="B8" s="2529"/>
      <c r="C8" s="312"/>
    </row>
    <row r="9" spans="1:30" x14ac:dyDescent="0.2">
      <c r="A9" s="2529"/>
      <c r="B9" s="2529"/>
    </row>
    <row r="10" spans="1:30" x14ac:dyDescent="0.2">
      <c r="B10" s="746"/>
      <c r="C10" s="59"/>
    </row>
    <row r="11" spans="1:30" ht="47.25" customHeight="1" x14ac:dyDescent="0.2">
      <c r="A11" s="995"/>
      <c r="B11" s="996" t="s">
        <v>637</v>
      </c>
      <c r="C11" s="630" t="str">
        <f>IF('I2 LDC class'!$D$21="",'I2 LDC class'!$C$21,'I2 LDC class'!$D$21)</f>
        <v>GS &lt;50</v>
      </c>
    </row>
    <row r="12" spans="1:30" s="534" customFormat="1" x14ac:dyDescent="0.2">
      <c r="A12" s="985"/>
      <c r="B12" s="986" t="s">
        <v>1514</v>
      </c>
      <c r="C12" s="979">
        <f>'O7 Amortization'!H343+'O7 Amortization'!H416+'O7 Amortization'!H489+'O7 Amortization'!H562 + 'O7 Amortization'!AC343+'O7 Amortization'!AC416+'O7 Amortization'!AC489+'O7 Amortization'!AC562</f>
        <v>28233.56583739059</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34" customFormat="1" x14ac:dyDescent="0.2">
      <c r="A13" s="985"/>
      <c r="B13" s="986" t="s">
        <v>1499</v>
      </c>
      <c r="C13" s="980">
        <f>IF(ISERROR(C33*(C44/C35)),0,C33*(C44/C35))</f>
        <v>1216.5187278542699</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34" customFormat="1" x14ac:dyDescent="0.2">
      <c r="A14" s="985"/>
      <c r="B14" s="774" t="s">
        <v>1507</v>
      </c>
      <c r="C14" s="980">
        <f>'O4 Summary by Class &amp; Accounts'!F146</f>
        <v>8210.3218650393428</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34" customFormat="1" x14ac:dyDescent="0.2">
      <c r="A15" s="985"/>
      <c r="B15" s="774" t="s">
        <v>1508</v>
      </c>
      <c r="C15" s="980">
        <f>'O4 Summary by Class &amp; Accounts'!F147+'O4 Summary by Class &amp; Accounts'!F148</f>
        <v>14868.42871671083</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17" customFormat="1" x14ac:dyDescent="0.2">
      <c r="A16" s="985"/>
      <c r="B16" s="774" t="s">
        <v>1509</v>
      </c>
      <c r="C16" s="980">
        <f>'O4 Summary by Class &amp; Accounts'!F165</f>
        <v>10571.715501674033</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17" customFormat="1" x14ac:dyDescent="0.2">
      <c r="A17" s="985"/>
      <c r="B17" s="774" t="s">
        <v>1510</v>
      </c>
      <c r="C17" s="980">
        <f>'O4 Summary by Class &amp; Accounts'!F167</f>
        <v>10252.215996921712</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17" customFormat="1" x14ac:dyDescent="0.2">
      <c r="A18" s="985"/>
      <c r="B18" s="986" t="s">
        <v>1500</v>
      </c>
      <c r="C18" s="980">
        <f>IF(ISERROR(SUM(C14:C17)/C39*C37),0,SUM(C14:C17)/C39*C37)</f>
        <v>29861.63102928087</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17" customFormat="1" x14ac:dyDescent="0.2">
      <c r="A19" s="985"/>
      <c r="B19" s="986" t="s">
        <v>1501</v>
      </c>
      <c r="C19" s="980">
        <f>IF(ISERROR('O4 Summary by Class &amp; Accounts'!F209*C46/(C31+C35)),0,('O4 Summary by Class &amp; Accounts'!F209*C46/(C31+C35)))</f>
        <v>776.672598093857</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17" customFormat="1" x14ac:dyDescent="0.2">
      <c r="A20" s="985"/>
      <c r="B20" s="986" t="s">
        <v>1502</v>
      </c>
      <c r="C20" s="980">
        <f>IF(ISERROR('O4 Summary by Class &amp; Accounts'!F207*C46/(C31+C35)),0,('O4 Summary by Class &amp; Accounts'!F207*C46/(C31+C35)))</f>
        <v>5767.7402507764627</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17" customFormat="1" x14ac:dyDescent="0.2">
      <c r="A21" s="985"/>
      <c r="B21" s="986" t="s">
        <v>1503</v>
      </c>
      <c r="C21" s="980">
        <f>IF(ISERROR(C46/(C31+C35)*'O1 Revenue to cost|RR'!E38),0,(C46/(C31+C35)*'O1 Revenue to cost|RR'!E38))</f>
        <v>8911.6151844412634</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34" customFormat="1" ht="18.75" customHeight="1" x14ac:dyDescent="0.2">
      <c r="A22" s="987"/>
      <c r="B22" s="880" t="s">
        <v>763</v>
      </c>
      <c r="C22" s="983">
        <f>SUM(C12:C21)</f>
        <v>118670.42570818322</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34" customFormat="1" x14ac:dyDescent="0.2">
      <c r="A23" s="987"/>
      <c r="B23" s="774"/>
      <c r="C23" s="980"/>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53" customFormat="1" x14ac:dyDescent="0.2">
      <c r="A24" s="988"/>
      <c r="B24" s="989" t="s">
        <v>762</v>
      </c>
      <c r="C24" s="981">
        <f>'I6.2 Customer Data'!E21</f>
        <v>1341.6666666666667</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53" customFormat="1" x14ac:dyDescent="0.2">
      <c r="A25" s="988"/>
      <c r="B25" s="990"/>
      <c r="C25" s="981"/>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991"/>
      <c r="B26" s="992" t="s">
        <v>1511</v>
      </c>
      <c r="C26" s="832">
        <f>IF(ISERROR(C22/C24/12),0,C22/C24/12)</f>
        <v>7.3708338949182126</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34" customFormat="1" x14ac:dyDescent="0.2">
      <c r="A27" s="987"/>
      <c r="B27" s="774"/>
      <c r="C27" s="980"/>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34" customFormat="1" x14ac:dyDescent="0.2">
      <c r="A28" s="987"/>
      <c r="B28" s="774"/>
      <c r="C28" s="980"/>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34" customFormat="1" x14ac:dyDescent="0.2">
      <c r="A29" s="987"/>
      <c r="B29" s="774" t="s">
        <v>349</v>
      </c>
      <c r="C29" s="980">
        <f>SUM('O4 Summary by Class &amp; Accounts'!F60:F73)+SUM('O4 Summary by Class &amp; Accounts'!F74:F76)+SUM('O4 Summary by Class &amp; Accounts'!F77) +SUM('O4 Summary by Class &amp; Accounts'!F79:F80)</f>
        <v>1491656.2714712024</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34" customFormat="1" x14ac:dyDescent="0.2">
      <c r="A30" s="987"/>
      <c r="B30" s="774" t="s">
        <v>350</v>
      </c>
      <c r="C30" s="980">
        <f>'O7 Amortization'!AX80+'O7 Amortization'!AX151+'O7 Amortization'!AX222+'O7 Amortization'!AX293</f>
        <v>-1124649.3567852802</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34" customFormat="1" x14ac:dyDescent="0.2">
      <c r="A31" s="987"/>
      <c r="B31" s="774" t="s">
        <v>351</v>
      </c>
      <c r="C31" s="980">
        <f>C29+C30</f>
        <v>367006.91468592221</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34" customFormat="1" x14ac:dyDescent="0.2">
      <c r="A32" s="987"/>
      <c r="B32" s="774"/>
      <c r="C32" s="980"/>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34" customFormat="1" x14ac:dyDescent="0.2">
      <c r="A33" s="987"/>
      <c r="B33" s="774" t="s">
        <v>352</v>
      </c>
      <c r="C33" s="980">
        <f>'O7 Amortization'!AX367+'O7 Amortization'!AX439+'O7 Amortization'!AX512+'O7 Amortization'!AX585</f>
        <v>32383.303315946378</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34" customFormat="1" x14ac:dyDescent="0.2">
      <c r="A34" s="987"/>
      <c r="B34" s="774"/>
      <c r="C34" s="980"/>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34" customFormat="1" x14ac:dyDescent="0.2">
      <c r="A35" s="987"/>
      <c r="B35" s="880" t="s">
        <v>1200</v>
      </c>
      <c r="C35" s="984">
        <f>'O6 Source Data for E2'!E102</f>
        <v>5752681.6994989533</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34" customFormat="1" x14ac:dyDescent="0.2">
      <c r="A36" s="987"/>
      <c r="B36" s="774"/>
      <c r="C36" s="980"/>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34" customFormat="1" x14ac:dyDescent="0.2">
      <c r="A37" s="987"/>
      <c r="B37" s="880" t="s">
        <v>358</v>
      </c>
      <c r="C37" s="983">
        <f>SUM('O4 Summary by Class &amp; Accounts'!F174:F199) + 'O4 Summary by Class &amp; Accounts'!F208+ SUM('O4 Summary by Class &amp; Accounts'!F210:F213)</f>
        <v>205293.9279219679</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34" customFormat="1" x14ac:dyDescent="0.2">
      <c r="A38" s="987"/>
      <c r="B38" s="774"/>
      <c r="C38" s="980"/>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34" customFormat="1" x14ac:dyDescent="0.2">
      <c r="A39" s="987"/>
      <c r="B39" s="880" t="s">
        <v>353</v>
      </c>
      <c r="C39" s="983">
        <f>'O6 Source Data for E2'!E163</f>
        <v>301823.90378294943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34" customFormat="1" x14ac:dyDescent="0.2">
      <c r="A40" s="987"/>
      <c r="B40" s="774"/>
      <c r="C40" s="980"/>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34" customFormat="1" x14ac:dyDescent="0.2">
      <c r="A41" s="987"/>
      <c r="B41" s="774" t="s">
        <v>1513</v>
      </c>
      <c r="C41" s="980"/>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34" customFormat="1" x14ac:dyDescent="0.2">
      <c r="A42" s="985"/>
      <c r="B42" s="774" t="s">
        <v>1512</v>
      </c>
      <c r="C42" s="980">
        <f>'O4 Summary by Class &amp; Accounts'!F59</f>
        <v>548285.58263574878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34" customFormat="1" x14ac:dyDescent="0.2">
      <c r="A43" s="987"/>
      <c r="B43" s="774" t="s">
        <v>1504</v>
      </c>
      <c r="C43" s="980">
        <f>'O7 Amortization'!H57+'O7 Amortization'!H127+'O7 Amortization'!H198+'O7 Amortization'!H269 + 'O7 Amortization'!AC57+'O7 Amortization'!AC127+'O7 Amortization'!AC198+'O7 Amortization'!AC269</f>
        <v>-332178.99972952349</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34" customFormat="1" x14ac:dyDescent="0.2">
      <c r="A44" s="987"/>
      <c r="B44" s="774" t="s">
        <v>1505</v>
      </c>
      <c r="C44" s="980">
        <f>C42+C43</f>
        <v>216106.58290622529</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34" customFormat="1" x14ac:dyDescent="0.2">
      <c r="A45" s="987"/>
      <c r="B45" s="774" t="s">
        <v>1506</v>
      </c>
      <c r="C45" s="980">
        <f>IF(ISERROR(C44/C35*C31),0,C44/C35*C31)</f>
        <v>13787.06738504916</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34" customFormat="1" x14ac:dyDescent="0.2">
      <c r="A46" s="993"/>
      <c r="B46" s="994" t="s">
        <v>1199</v>
      </c>
      <c r="C46" s="982">
        <f>SUM(C44:C45)</f>
        <v>229893.65029127445</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34" customFormat="1" x14ac:dyDescent="0.2">
      <c r="B47" s="535"/>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13"/>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17"/>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50"/>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53" customFormat="1" x14ac:dyDescent="0.2">
      <c r="B57" s="751"/>
      <c r="C57" s="837"/>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50" customFormat="1" x14ac:dyDescent="0.2">
      <c r="B59" s="796"/>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65"/>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797"/>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sheetProtection algorithmName="SHA-512" hashValue="eFzapmJU5Aym29+XeWnFWCMhHrDnvxrK1TmBM9O/rdXtDes50FmGtNe+uUv958aIfvzRIjN+JGGEFf6vBz7vJw==" saltValue="6tluAHDsiaJQ1Y9Svi2m6w==" spinCount="100000" sheet="1" objects="1" scenarios="1"/>
  <mergeCells count="5">
    <mergeCell ref="A8:B9"/>
    <mergeCell ref="A1:F1"/>
    <mergeCell ref="A2:E2"/>
    <mergeCell ref="A3:E3"/>
    <mergeCell ref="A4:E4"/>
  </mergeCells>
  <phoneticPr fontId="0" type="noConversion"/>
  <pageMargins left="0.75" right="0.75" top="1" bottom="1" header="0.5" footer="0.5"/>
  <pageSetup orientation="portrait"/>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indexed="9"/>
  </sheetPr>
  <dimension ref="A1:E30"/>
  <sheetViews>
    <sheetView workbookViewId="0">
      <selection activeCell="C27" sqref="C27"/>
    </sheetView>
  </sheetViews>
  <sheetFormatPr defaultRowHeight="12.75" x14ac:dyDescent="0.2"/>
  <cols>
    <col min="1" max="1" width="3.7109375" style="59" customWidth="1"/>
    <col min="2" max="2" width="63.85546875" style="59" customWidth="1"/>
    <col min="3" max="3" width="12.28515625" style="59" bestFit="1" customWidth="1"/>
    <col min="4" max="4" width="9.5703125" style="59" bestFit="1" customWidth="1"/>
    <col min="5" max="16384" width="9.140625" style="59"/>
  </cols>
  <sheetData>
    <row r="1" spans="1:5" s="13" customFormat="1" ht="90.75" customHeight="1" x14ac:dyDescent="0.2">
      <c r="A1" s="2392"/>
      <c r="B1" s="2392"/>
      <c r="C1" s="2392"/>
    </row>
    <row r="2" spans="1:5" s="13" customFormat="1" ht="18.75" customHeight="1" x14ac:dyDescent="0.3">
      <c r="A2" s="2435"/>
      <c r="B2" s="2435"/>
      <c r="C2" s="2435"/>
    </row>
    <row r="3" spans="1:5" s="13" customFormat="1" ht="44.25" customHeight="1" x14ac:dyDescent="0.25">
      <c r="A3" s="2436"/>
      <c r="B3" s="2436"/>
      <c r="C3" s="2436"/>
    </row>
    <row r="4" spans="1:5" s="13" customFormat="1" ht="18" x14ac:dyDescent="0.25">
      <c r="A4" s="2437" t="str">
        <f>'I1 Intro'!C11</f>
        <v>EB-2018-0056</v>
      </c>
      <c r="B4" s="2437"/>
      <c r="C4" s="2437"/>
    </row>
    <row r="5" spans="1:5" s="13" customFormat="1" ht="21" customHeight="1" x14ac:dyDescent="0.3">
      <c r="A5" s="323" t="str">
        <f>"Sheet O3.6 MicroFIT Charge Worksheet  - "&amp;  'I2 LDC class'!$C$17</f>
        <v>Sheet O3.6 MicroFIT Charge Worksheet  - Settlement Proposal</v>
      </c>
      <c r="B5" s="324"/>
      <c r="C5" s="548"/>
    </row>
    <row r="6" spans="1:5" s="13" customFormat="1" ht="11.25" x14ac:dyDescent="0.2">
      <c r="C6" s="548"/>
    </row>
    <row r="7" spans="1:5" s="13" customFormat="1" ht="14.25" customHeight="1" x14ac:dyDescent="0.2">
      <c r="A7" s="2530"/>
      <c r="B7" s="2530"/>
      <c r="C7" s="614"/>
      <c r="D7" s="614"/>
    </row>
    <row r="8" spans="1:5" s="13" customFormat="1" ht="14.25" customHeight="1" x14ac:dyDescent="0.2">
      <c r="A8" s="754"/>
      <c r="B8" s="754"/>
      <c r="C8" s="614"/>
      <c r="D8" s="614"/>
    </row>
    <row r="9" spans="1:5" s="13" customFormat="1" ht="14.25" customHeight="1" x14ac:dyDescent="0.2">
      <c r="A9" s="754"/>
      <c r="B9" s="754"/>
      <c r="C9" s="614"/>
      <c r="D9" s="614"/>
    </row>
    <row r="10" spans="1:5" s="13" customFormat="1" ht="11.25" x14ac:dyDescent="0.2">
      <c r="A10" s="2529" t="s">
        <v>362</v>
      </c>
      <c r="B10" s="2529"/>
      <c r="C10" s="7"/>
    </row>
    <row r="11" spans="1:5" s="13" customFormat="1" ht="11.25" x14ac:dyDescent="0.2">
      <c r="A11" s="2529"/>
      <c r="B11" s="2529"/>
      <c r="C11" s="7"/>
    </row>
    <row r="12" spans="1:5" s="847" customFormat="1" x14ac:dyDescent="0.2">
      <c r="A12" s="643"/>
      <c r="B12" s="844"/>
      <c r="C12" s="643"/>
      <c r="D12" s="1947"/>
      <c r="E12" s="846"/>
    </row>
    <row r="13" spans="1:5" s="13" customFormat="1" ht="47.25" customHeight="1" x14ac:dyDescent="0.2">
      <c r="A13" s="794"/>
      <c r="B13" s="836" t="s">
        <v>637</v>
      </c>
      <c r="C13" s="630" t="str">
        <f>IF('I2 LDC class'!$D$20="",'I2 LDC class'!$C$20,'I2 LDC class'!$D$20)</f>
        <v>Residential</v>
      </c>
      <c r="D13" s="853" t="s">
        <v>443</v>
      </c>
    </row>
    <row r="14" spans="1:5" x14ac:dyDescent="0.2">
      <c r="A14" s="1948"/>
      <c r="B14" s="1961" t="s">
        <v>1289</v>
      </c>
      <c r="C14" s="1970">
        <f>'O4 Summary by Class &amp; Accounts'!E147</f>
        <v>16838.004551161663</v>
      </c>
      <c r="D14" s="1970">
        <f>IF(ISERROR(C14/C$30/12), 0, C14/C$30/12)</f>
        <v>0.17211757873382158</v>
      </c>
    </row>
    <row r="15" spans="1:5" x14ac:dyDescent="0.2">
      <c r="B15" s="1962" t="s">
        <v>1290</v>
      </c>
      <c r="C15" s="1971">
        <f>'O4 Summary by Class &amp; Accounts'!E148</f>
        <v>73507.093505530604</v>
      </c>
      <c r="D15" s="1971">
        <f t="shared" ref="D15:D25" si="0">IF(ISERROR(C15/C$30/12), 0, C15/C$30/12)</f>
        <v>0.75138731050287599</v>
      </c>
    </row>
    <row r="16" spans="1:5" x14ac:dyDescent="0.2">
      <c r="B16" s="1962" t="s">
        <v>1291</v>
      </c>
      <c r="C16" s="1971">
        <f>'O4 Summary by Class &amp; Accounts'!E146</f>
        <v>28401.269761559779</v>
      </c>
      <c r="D16" s="1971">
        <f t="shared" si="0"/>
        <v>0.29031692974501072</v>
      </c>
    </row>
    <row r="17" spans="2:4" x14ac:dyDescent="0.2">
      <c r="B17" s="1962" t="s">
        <v>1292</v>
      </c>
      <c r="C17" s="1971">
        <f>'O4 Summary by Class &amp; Accounts'!E165</f>
        <v>36569.838398664127</v>
      </c>
      <c r="D17" s="1971">
        <f t="shared" si="0"/>
        <v>0.37381579395231584</v>
      </c>
    </row>
    <row r="18" spans="2:4" x14ac:dyDescent="0.2">
      <c r="B18" s="1962" t="s">
        <v>1293</v>
      </c>
      <c r="C18" s="1971">
        <f>'O4 Summary by Class &amp; Accounts'!E167</f>
        <v>62463.426612037212</v>
      </c>
      <c r="D18" s="1971">
        <f t="shared" si="0"/>
        <v>0.63849927794085792</v>
      </c>
    </row>
    <row r="19" spans="2:4" x14ac:dyDescent="0.2">
      <c r="B19" s="1962" t="s">
        <v>1294</v>
      </c>
      <c r="C19" s="1971">
        <f>'O4 Summary by Class &amp; Accounts'!E168</f>
        <v>273630.26954098139</v>
      </c>
      <c r="D19" s="1971">
        <f t="shared" si="0"/>
        <v>2.7970404283105785</v>
      </c>
    </row>
    <row r="20" spans="2:4" x14ac:dyDescent="0.2">
      <c r="B20" s="1962" t="s">
        <v>1295</v>
      </c>
      <c r="C20" s="1971">
        <f>'O2 Fixed Charge|Floor|Ceiling'!D130</f>
        <v>4677.9544121759373</v>
      </c>
      <c r="D20" s="1971">
        <f t="shared" si="0"/>
        <v>4.7817910038239743E-2</v>
      </c>
    </row>
    <row r="21" spans="2:4" x14ac:dyDescent="0.2">
      <c r="B21" s="1963" t="s">
        <v>1298</v>
      </c>
      <c r="C21" s="1971">
        <f>SUM('O4 Summary by Class &amp; Accounts'!E174:E198)*'O2 Fixed Charge|Floor|Ceiling'!D96/'O2 Fixed Charge|Floor|Ceiling'!D32</f>
        <v>41251.426542479821</v>
      </c>
      <c r="D21" s="1971">
        <f t="shared" si="0"/>
        <v>0.42167084788665693</v>
      </c>
    </row>
    <row r="22" spans="2:4" x14ac:dyDescent="0.2">
      <c r="B22" s="1962"/>
      <c r="C22" s="1971"/>
      <c r="D22" s="1971"/>
    </row>
    <row r="23" spans="2:4" x14ac:dyDescent="0.2">
      <c r="B23" s="1962" t="s">
        <v>407</v>
      </c>
      <c r="C23" s="1971">
        <f>'O2 Fixed Charge|Floor|Ceiling'!D132-'O2 Fixed Charge|Floor|Ceiling'!D81</f>
        <v>177.91902374787242</v>
      </c>
      <c r="D23" s="1971">
        <f t="shared" si="0"/>
        <v>1.8186829374657939E-3</v>
      </c>
    </row>
    <row r="24" spans="2:4" x14ac:dyDescent="0.2">
      <c r="B24" s="1963" t="s">
        <v>1296</v>
      </c>
      <c r="C24" s="1971">
        <f>'O2 Fixed Charge|Floor|Ceiling'!D133-'O2 Fixed Charge|Floor|Ceiling'!D82</f>
        <v>1321.2655077158342</v>
      </c>
      <c r="D24" s="1971">
        <f t="shared" si="0"/>
        <v>1.3505936487995156E-2</v>
      </c>
    </row>
    <row r="25" spans="2:4" x14ac:dyDescent="0.2">
      <c r="B25" s="1963" t="s">
        <v>1297</v>
      </c>
      <c r="C25" s="1971">
        <f>'O2 Fixed Charge|Floor|Ceiling'!D134-'O2 Fixed Charge|Floor|Ceiling'!D83</f>
        <v>2041.4597830846869</v>
      </c>
      <c r="D25" s="1971">
        <f t="shared" si="0"/>
        <v>2.0867740822814281E-2</v>
      </c>
    </row>
    <row r="26" spans="2:4" x14ac:dyDescent="0.2">
      <c r="B26" s="1963"/>
      <c r="C26" s="1971"/>
      <c r="D26" s="1971"/>
    </row>
    <row r="27" spans="2:4" x14ac:dyDescent="0.2">
      <c r="B27" s="1964" t="s">
        <v>435</v>
      </c>
      <c r="C27" s="1972">
        <f>SUM(C14:C25)</f>
        <v>540879.92763913888</v>
      </c>
      <c r="D27" s="1972">
        <f>IF(ISERROR(C27/C$30/12), 0, C27/C$30/12)</f>
        <v>5.5288584373586316</v>
      </c>
    </row>
    <row r="28" spans="2:4" x14ac:dyDescent="0.2">
      <c r="B28" s="1963"/>
      <c r="C28" s="1971"/>
      <c r="D28" s="1971"/>
    </row>
    <row r="29" spans="2:4" x14ac:dyDescent="0.2">
      <c r="B29" s="1962"/>
      <c r="C29" s="1971"/>
      <c r="D29" s="1971"/>
    </row>
    <row r="30" spans="2:4" x14ac:dyDescent="0.2">
      <c r="B30" s="1965" t="s">
        <v>429</v>
      </c>
      <c r="C30" s="1973">
        <f>ccar</f>
        <v>8152.375</v>
      </c>
      <c r="D30" s="1974"/>
    </row>
  </sheetData>
  <sheetProtection algorithmName="SHA-512" hashValue="F3lQfqNJPpnF4qfCh7ELn0t2LWTsUKjbBOFPG9IZkOtJPJ6uUuq9Tzs3s2nKDqkoOvPXFQnhWEwabqvKNVwRrg==" saltValue="f1CDn7HdmT/it4/mBPfEUw==" spinCount="100000" sheet="1" objects="1" scenarios="1"/>
  <mergeCells count="6">
    <mergeCell ref="A7:B7"/>
    <mergeCell ref="A10:B11"/>
    <mergeCell ref="A1:C1"/>
    <mergeCell ref="A2:C2"/>
    <mergeCell ref="A3:C3"/>
    <mergeCell ref="A4:C4"/>
  </mergeCells>
  <phoneticPr fontId="135" type="noConversion"/>
  <pageMargins left="0.7" right="0.7" top="0.75" bottom="0.75" header="0.3" footer="0.3"/>
  <pageSetup orientation="portrait"/>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indexed="9"/>
  </sheetPr>
  <dimension ref="A1:Z1586"/>
  <sheetViews>
    <sheetView topLeftCell="A142" workbookViewId="0">
      <selection activeCell="K164" sqref="K164"/>
    </sheetView>
  </sheetViews>
  <sheetFormatPr defaultRowHeight="11.25" x14ac:dyDescent="0.2"/>
  <cols>
    <col min="1" max="1" width="10.140625" style="74" customWidth="1"/>
    <col min="2" max="2" width="60.140625" style="65" bestFit="1" customWidth="1"/>
    <col min="3" max="3" width="12.5703125" style="363" customWidth="1"/>
    <col min="4" max="4" width="19.28515625" style="577" customWidth="1"/>
    <col min="5" max="5" width="16.5703125" style="577" customWidth="1"/>
    <col min="6" max="6" width="16" style="577" customWidth="1"/>
    <col min="7" max="7" width="13.85546875" style="577" customWidth="1"/>
    <col min="8" max="8" width="13.28515625" style="577" hidden="1" customWidth="1"/>
    <col min="9" max="9" width="13.7109375" style="577" hidden="1" customWidth="1"/>
    <col min="10" max="11" width="15.7109375" style="577" customWidth="1"/>
    <col min="12" max="12" width="15.7109375" style="577" hidden="1" customWidth="1"/>
    <col min="13" max="13" width="15.7109375" style="577" customWidth="1"/>
    <col min="14" max="24" width="15.7109375" style="577" hidden="1" customWidth="1"/>
    <col min="25" max="25" width="0" style="1898" hidden="1" customWidth="1"/>
    <col min="26" max="26" width="0" style="1899" hidden="1" customWidth="1"/>
    <col min="27" max="16384" width="9.140625" style="64"/>
  </cols>
  <sheetData>
    <row r="1" spans="1:26" s="13" customFormat="1" ht="90.75" customHeight="1" x14ac:dyDescent="0.2">
      <c r="A1" s="2392"/>
      <c r="B1" s="2392"/>
      <c r="C1" s="2392"/>
      <c r="D1" s="2392"/>
      <c r="E1" s="2392"/>
      <c r="F1" s="2392"/>
      <c r="Y1" s="1896"/>
      <c r="Z1" s="1897"/>
    </row>
    <row r="2" spans="1:26" s="13" customFormat="1" ht="18.75" customHeight="1" x14ac:dyDescent="0.3">
      <c r="A2" s="2435"/>
      <c r="B2" s="2435"/>
      <c r="C2" s="2435"/>
      <c r="D2" s="2435"/>
      <c r="E2" s="2435"/>
      <c r="Y2" s="1896"/>
      <c r="Z2" s="1897"/>
    </row>
    <row r="3" spans="1:26" s="13" customFormat="1" ht="37.5" customHeight="1" x14ac:dyDescent="0.25">
      <c r="A3" s="2436"/>
      <c r="B3" s="2436"/>
      <c r="C3" s="2436"/>
      <c r="D3" s="2436"/>
      <c r="E3" s="2436"/>
      <c r="G3" s="14"/>
      <c r="Y3" s="1896"/>
      <c r="Z3" s="1897"/>
    </row>
    <row r="4" spans="1:26" s="13" customFormat="1" ht="18" x14ac:dyDescent="0.25">
      <c r="A4" s="2437" t="str">
        <f>'I1 Intro'!C11</f>
        <v>EB-2018-0056</v>
      </c>
      <c r="B4" s="2437"/>
      <c r="C4" s="2437"/>
      <c r="D4" s="2437"/>
      <c r="E4" s="2437"/>
      <c r="Y4" s="1896"/>
      <c r="Z4" s="1897"/>
    </row>
    <row r="5" spans="1:26" s="13" customFormat="1" ht="21" customHeight="1" x14ac:dyDescent="0.3">
      <c r="A5" s="323" t="str">
        <f>"Sheet O4 Summary of Allocators by Class &amp; Accounts  - "&amp;  'I2 LDC class'!$C$17</f>
        <v>Sheet O4 Summary of Allocators by Class &amp; Accounts  - Settlement Proposal</v>
      </c>
      <c r="B5" s="324"/>
      <c r="C5" s="548"/>
      <c r="D5" s="548"/>
      <c r="E5" s="325"/>
      <c r="Y5" s="1896"/>
      <c r="Z5" s="1897"/>
    </row>
    <row r="6" spans="1:26" s="13" customFormat="1" ht="6" customHeight="1" x14ac:dyDescent="0.2">
      <c r="A6" s="16"/>
      <c r="B6" s="16"/>
      <c r="C6" s="549"/>
      <c r="D6" s="549"/>
      <c r="E6" s="16"/>
      <c r="F6" s="16"/>
      <c r="G6" s="16"/>
      <c r="H6" s="16"/>
      <c r="I6" s="16"/>
      <c r="J6" s="16"/>
      <c r="K6" s="16"/>
      <c r="L6" s="16"/>
      <c r="M6" s="16"/>
      <c r="N6" s="16"/>
      <c r="O6" s="16"/>
      <c r="Y6" s="1896"/>
      <c r="Z6" s="1897"/>
    </row>
    <row r="7" spans="1:26" x14ac:dyDescent="0.2">
      <c r="A7" s="997"/>
    </row>
    <row r="8" spans="1:26" ht="3" customHeight="1" x14ac:dyDescent="0.2">
      <c r="A8" s="73"/>
    </row>
    <row r="9" spans="1:26" ht="3" customHeight="1" x14ac:dyDescent="0.2">
      <c r="A9" s="413"/>
    </row>
    <row r="10" spans="1:26" ht="3" customHeight="1" x14ac:dyDescent="0.2">
      <c r="A10" s="73"/>
    </row>
    <row r="11" spans="1:26" ht="3" customHeight="1" x14ac:dyDescent="0.2">
      <c r="A11" s="413"/>
    </row>
    <row r="12" spans="1:26" ht="3" customHeight="1" x14ac:dyDescent="0.2">
      <c r="C12" s="999"/>
    </row>
    <row r="13" spans="1:26" ht="4.5" customHeight="1" x14ac:dyDescent="0.2"/>
    <row r="14" spans="1:26" x14ac:dyDescent="0.2">
      <c r="A14" s="2529" t="s">
        <v>362</v>
      </c>
      <c r="B14" s="2529"/>
    </row>
    <row r="15" spans="1:26" x14ac:dyDescent="0.2">
      <c r="A15" s="2529"/>
      <c r="B15" s="2529"/>
    </row>
    <row r="16" spans="1:26" ht="12" thickBot="1" x14ac:dyDescent="0.25">
      <c r="A16" s="1009"/>
      <c r="B16" s="1010"/>
      <c r="E16" s="1011"/>
      <c r="F16" s="1011"/>
      <c r="G16" s="1011"/>
      <c r="H16" s="1011"/>
      <c r="I16" s="1011"/>
      <c r="J16" s="1011"/>
      <c r="K16" s="1011"/>
      <c r="L16" s="1011"/>
      <c r="M16" s="1011"/>
    </row>
    <row r="17" spans="1:26" s="1014" customFormat="1" ht="25.5" customHeight="1" thickBot="1" x14ac:dyDescent="0.25">
      <c r="A17" s="1012"/>
      <c r="B17" s="1013"/>
      <c r="C17" s="1038"/>
      <c r="D17" s="1039"/>
      <c r="E17" s="1040">
        <v>1</v>
      </c>
      <c r="F17" s="1040">
        <v>2</v>
      </c>
      <c r="G17" s="1040">
        <v>3</v>
      </c>
      <c r="H17" s="1040">
        <v>4</v>
      </c>
      <c r="I17" s="1040">
        <v>5</v>
      </c>
      <c r="J17" s="1040">
        <v>6</v>
      </c>
      <c r="K17" s="1040">
        <v>7</v>
      </c>
      <c r="L17" s="1040">
        <v>8</v>
      </c>
      <c r="M17" s="1040">
        <v>9</v>
      </c>
      <c r="N17" s="1040">
        <v>10</v>
      </c>
      <c r="O17" s="1040">
        <v>11</v>
      </c>
      <c r="P17" s="1040">
        <v>12</v>
      </c>
      <c r="Q17" s="1040">
        <v>13</v>
      </c>
      <c r="R17" s="1040">
        <v>14</v>
      </c>
      <c r="S17" s="1040">
        <v>15</v>
      </c>
      <c r="T17" s="1040">
        <v>16</v>
      </c>
      <c r="U17" s="1040">
        <v>17</v>
      </c>
      <c r="V17" s="1040">
        <v>18</v>
      </c>
      <c r="W17" s="1040">
        <v>19</v>
      </c>
      <c r="X17" s="1041">
        <v>20</v>
      </c>
      <c r="Y17" s="1900"/>
      <c r="Z17" s="1901"/>
    </row>
    <row r="18" spans="1:26" s="489" customFormat="1" ht="45.75" customHeight="1" thickBot="1" x14ac:dyDescent="0.25">
      <c r="A18" s="1042" t="s">
        <v>315</v>
      </c>
      <c r="B18" s="1043" t="s">
        <v>318</v>
      </c>
      <c r="C18" s="1034" t="s">
        <v>661</v>
      </c>
      <c r="D18" s="1035" t="s">
        <v>763</v>
      </c>
      <c r="E18" s="1036" t="str">
        <f>IF('I2 LDC class'!$D$20="",'I2 LDC class'!$C$20,'I2 LDC class'!$D$20)</f>
        <v>Residential</v>
      </c>
      <c r="F18" s="1036" t="str">
        <f>IF('I2 LDC class'!$D$21="",'I2 LDC class'!$C$21,'I2 LDC class'!$D$21)</f>
        <v>GS &lt;50</v>
      </c>
      <c r="G18" s="1036" t="str">
        <f>IF('I2 LDC class'!$D$22="",'I2 LDC class'!$C$22,'I2 LDC class'!$D$22)</f>
        <v>GS &gt;50kW</v>
      </c>
      <c r="H18" s="1036" t="str">
        <f>IF('I2 LDC class'!$D$23="",'I2 LDC class'!$C$23,'I2 LDC class'!$D$23)</f>
        <v>GS&gt; 50-TOU</v>
      </c>
      <c r="I18" s="1036" t="str">
        <f>IF('I2 LDC class'!$D$24="",'I2 LDC class'!$C$24,'I2 LDC class'!$D$24)</f>
        <v>GS &gt;50-Intermediate</v>
      </c>
      <c r="J18" s="1036" t="str">
        <f>IF('I2 LDC class'!$D$25="",'I2 LDC class'!$C$25,'I2 LDC class'!$D$25)</f>
        <v>Large User</v>
      </c>
      <c r="K18" s="1036" t="str">
        <f>IF('I2 LDC class'!$D$26="",'I2 LDC class'!$C$26,'I2 LDC class'!$D$26)</f>
        <v>Street Light</v>
      </c>
      <c r="L18" s="1036" t="str">
        <f>IF('I2 LDC class'!$D$27="",'I2 LDC class'!$C$27,'I2 LDC class'!$D$27)</f>
        <v>Sentinel</v>
      </c>
      <c r="M18" s="1036" t="str">
        <f>IF('I2 LDC class'!$D$28="",'I2 LDC class'!$C$28,'I2 LDC class'!$D$28)</f>
        <v>Unmetered Scattered Load</v>
      </c>
      <c r="N18" s="1036" t="str">
        <f>IF('I2 LDC class'!$D$29="",'I2 LDC class'!$C$29,'I2 LDC class'!$D$29)</f>
        <v>Embedded Distributor</v>
      </c>
      <c r="O18" s="1036" t="str">
        <f>IF('I2 LDC class'!$D$30="",'I2 LDC class'!$C$30,'I2 LDC class'!$D$30)</f>
        <v>Back-up/Standby Power</v>
      </c>
      <c r="P18" s="1036" t="str">
        <f>IF('I2 LDC class'!$D$31="",'I2 LDC class'!$C$31,'I2 LDC class'!$D$31)</f>
        <v>Rate Class 1</v>
      </c>
      <c r="Q18" s="1036" t="str">
        <f>IF('I2 LDC class'!$D$32="",'I2 LDC class'!$C$32,'I2 LDC class'!$D$32)</f>
        <v>Rate class 2</v>
      </c>
      <c r="R18" s="1036" t="str">
        <f>IF('I2 LDC class'!$D$33="",'I2 LDC class'!$C$33,'I2 LDC class'!$D$33)</f>
        <v>Rate class 3</v>
      </c>
      <c r="S18" s="1036" t="str">
        <f>IF('I2 LDC class'!$D$34="",'I2 LDC class'!$C$34,'I2 LDC class'!$D$34)</f>
        <v>Rate class 4</v>
      </c>
      <c r="T18" s="1036" t="str">
        <f>IF('I2 LDC class'!$D$35="",'I2 LDC class'!$C$35,'I2 LDC class'!$D$35)</f>
        <v>Rate class 5</v>
      </c>
      <c r="U18" s="1036" t="str">
        <f>IF('I2 LDC class'!$D$36="",'I2 LDC class'!$C$36,'I2 LDC class'!$D$36)</f>
        <v>Rate class 6</v>
      </c>
      <c r="V18" s="1036" t="str">
        <f>IF('I2 LDC class'!$D$37="",'I2 LDC class'!$C$37,'I2 LDC class'!$D$37)</f>
        <v>Rate class 7</v>
      </c>
      <c r="W18" s="1036" t="str">
        <f>IF('I2 LDC class'!$D$38="",'I2 LDC class'!$C$38,'I2 LDC class'!$D$38)</f>
        <v>Rate class 8</v>
      </c>
      <c r="X18" s="1037" t="str">
        <f>IF('I2 LDC class'!$D$39="",'I2 LDC class'!$C$39,'I2 LDC class'!$D$39)</f>
        <v>Rate class 9</v>
      </c>
      <c r="Y18" s="1902"/>
      <c r="Z18" s="1903"/>
    </row>
    <row r="19" spans="1:26" ht="12.75" x14ac:dyDescent="0.2">
      <c r="A19" s="1752" t="s">
        <v>109</v>
      </c>
      <c r="B19" s="1000" t="s">
        <v>893</v>
      </c>
      <c r="C19" s="1015" t="str">
        <f>IF(ISBLANK('E4 TB Allocation Details'!D19), "",('E4 TB Allocation Details'!D19))</f>
        <v>dp</v>
      </c>
      <c r="D19" s="1016">
        <f>SUM(E19:X19)</f>
        <v>0</v>
      </c>
      <c r="E19" s="588">
        <f>'O5 Details by Class &amp; Accounts'!I19+'O5 Details by Class &amp; Accounts'!AD19+'O5 Details by Class &amp; Accounts'!AY19+'O5 Details by Class &amp; Accounts'!BT19</f>
        <v>0</v>
      </c>
      <c r="F19" s="588">
        <f>'O5 Details by Class &amp; Accounts'!J19+'O5 Details by Class &amp; Accounts'!AE19+'O5 Details by Class &amp; Accounts'!AZ19+'O5 Details by Class &amp; Accounts'!BU19</f>
        <v>0</v>
      </c>
      <c r="G19" s="588">
        <f>'O5 Details by Class &amp; Accounts'!K19+'O5 Details by Class &amp; Accounts'!AF19+'O5 Details by Class &amp; Accounts'!BA19+'O5 Details by Class &amp; Accounts'!BV19</f>
        <v>0</v>
      </c>
      <c r="H19" s="588">
        <f>'O5 Details by Class &amp; Accounts'!L19+'O5 Details by Class &amp; Accounts'!AG19+'O5 Details by Class &amp; Accounts'!BB19+'O5 Details by Class &amp; Accounts'!BW19</f>
        <v>0</v>
      </c>
      <c r="I19" s="588">
        <f>'O5 Details by Class &amp; Accounts'!M19+'O5 Details by Class &amp; Accounts'!AH19+'O5 Details by Class &amp; Accounts'!BC19+'O5 Details by Class &amp; Accounts'!BX19</f>
        <v>0</v>
      </c>
      <c r="J19" s="588">
        <f>'O5 Details by Class &amp; Accounts'!N19+'O5 Details by Class &amp; Accounts'!AI19+'O5 Details by Class &amp; Accounts'!BD19+'O5 Details by Class &amp; Accounts'!BY19</f>
        <v>0</v>
      </c>
      <c r="K19" s="588">
        <f>'O5 Details by Class &amp; Accounts'!O19+'O5 Details by Class &amp; Accounts'!AJ19+'O5 Details by Class &amp; Accounts'!BE19+'O5 Details by Class &amp; Accounts'!BZ19</f>
        <v>0</v>
      </c>
      <c r="L19" s="588">
        <f>'O5 Details by Class &amp; Accounts'!P19+'O5 Details by Class &amp; Accounts'!AK19+'O5 Details by Class &amp; Accounts'!BF19+'O5 Details by Class &amp; Accounts'!CA19</f>
        <v>0</v>
      </c>
      <c r="M19" s="588">
        <f>'O5 Details by Class &amp; Accounts'!Q19+'O5 Details by Class &amp; Accounts'!AL19+'O5 Details by Class &amp; Accounts'!BG19+'O5 Details by Class &amp; Accounts'!CB19</f>
        <v>0</v>
      </c>
      <c r="N19" s="588">
        <f>'O5 Details by Class &amp; Accounts'!R19+'O5 Details by Class &amp; Accounts'!AM19+'O5 Details by Class &amp; Accounts'!BH19+'O5 Details by Class &amp; Accounts'!CC19</f>
        <v>0</v>
      </c>
      <c r="O19" s="588">
        <f>'O5 Details by Class &amp; Accounts'!S19+'O5 Details by Class &amp; Accounts'!AN19+'O5 Details by Class &amp; Accounts'!BI19+'O5 Details by Class &amp; Accounts'!CD19</f>
        <v>0</v>
      </c>
      <c r="P19" s="588">
        <f>'O5 Details by Class &amp; Accounts'!T19+'O5 Details by Class &amp; Accounts'!AO19+'O5 Details by Class &amp; Accounts'!BJ19+'O5 Details by Class &amp; Accounts'!CE19</f>
        <v>0</v>
      </c>
      <c r="Q19" s="588">
        <f>'O5 Details by Class &amp; Accounts'!U19+'O5 Details by Class &amp; Accounts'!AP19+'O5 Details by Class &amp; Accounts'!BK19+'O5 Details by Class &amp; Accounts'!CF19</f>
        <v>0</v>
      </c>
      <c r="R19" s="588">
        <f>'O5 Details by Class &amp; Accounts'!V19+'O5 Details by Class &amp; Accounts'!AQ19+'O5 Details by Class &amp; Accounts'!BL19+'O5 Details by Class &amp; Accounts'!CG19</f>
        <v>0</v>
      </c>
      <c r="S19" s="588">
        <f>'O5 Details by Class &amp; Accounts'!W19+'O5 Details by Class &amp; Accounts'!AR19+'O5 Details by Class &amp; Accounts'!BM19+'O5 Details by Class &amp; Accounts'!CH19</f>
        <v>0</v>
      </c>
      <c r="T19" s="588">
        <f>'O5 Details by Class &amp; Accounts'!X19+'O5 Details by Class &amp; Accounts'!AS19+'O5 Details by Class &amp; Accounts'!BN19+'O5 Details by Class &amp; Accounts'!CI19</f>
        <v>0</v>
      </c>
      <c r="U19" s="588">
        <f>'O5 Details by Class &amp; Accounts'!Y19+'O5 Details by Class &amp; Accounts'!AT19+'O5 Details by Class &amp; Accounts'!BO19+'O5 Details by Class &amp; Accounts'!CJ19</f>
        <v>0</v>
      </c>
      <c r="V19" s="588">
        <f>'O5 Details by Class &amp; Accounts'!Z19+'O5 Details by Class &amp; Accounts'!AU19+'O5 Details by Class &amp; Accounts'!BP19+'O5 Details by Class &amp; Accounts'!CK19</f>
        <v>0</v>
      </c>
      <c r="W19" s="588">
        <f>'O5 Details by Class &amp; Accounts'!AA19+'O5 Details by Class &amp; Accounts'!AV19+'O5 Details by Class &amp; Accounts'!BQ19+'O5 Details by Class &amp; Accounts'!CL19</f>
        <v>0</v>
      </c>
      <c r="X19" s="1029">
        <f>'O5 Details by Class &amp; Accounts'!AB19+'O5 Details by Class &amp; Accounts'!AW19+'O5 Details by Class &amp; Accounts'!BR19+'O5 Details by Class &amp; Accounts'!CM19</f>
        <v>0</v>
      </c>
      <c r="Y19" s="1904" t="inlineStr">
        <is>
          <t/>
        </is>
      </c>
      <c r="Z19" s="1899" t="inlineStr">
        <is>
          <t/>
        </is>
      </c>
    </row>
    <row r="20" spans="1:26" ht="12.95" customHeight="1" x14ac:dyDescent="0.2">
      <c r="A20" s="2144" t="s">
        <v>114</v>
      </c>
      <c r="B20" s="2145" t="s">
        <v>280</v>
      </c>
      <c r="C20" s="1015" t="str">
        <f>IF(ISBLANK('E4 TB Allocation Details'!D20), "",('E4 TB Allocation Details'!D20))</f>
        <v>gp</v>
      </c>
      <c r="D20" s="1016">
        <f>SUM(E20:X20)</f>
        <v>0</v>
      </c>
      <c r="E20" s="588">
        <f>'O5 Details by Class &amp; Accounts'!I20+'O5 Details by Class &amp; Accounts'!AD20+'O5 Details by Class &amp; Accounts'!AY20+'O5 Details by Class &amp; Accounts'!BT20</f>
        <v>0</v>
      </c>
      <c r="F20" s="588">
        <f>'O5 Details by Class &amp; Accounts'!J20+'O5 Details by Class &amp; Accounts'!AE20+'O5 Details by Class &amp; Accounts'!AZ20+'O5 Details by Class &amp; Accounts'!BU20</f>
        <v>0</v>
      </c>
      <c r="G20" s="588">
        <f>'O5 Details by Class &amp; Accounts'!K20+'O5 Details by Class &amp; Accounts'!AF20+'O5 Details by Class &amp; Accounts'!BA20+'O5 Details by Class &amp; Accounts'!BV20</f>
        <v>0</v>
      </c>
      <c r="H20" s="588">
        <f>'O5 Details by Class &amp; Accounts'!L20+'O5 Details by Class &amp; Accounts'!AG20+'O5 Details by Class &amp; Accounts'!BB20+'O5 Details by Class &amp; Accounts'!BW20</f>
        <v>0</v>
      </c>
      <c r="I20" s="588">
        <f>'O5 Details by Class &amp; Accounts'!M20+'O5 Details by Class &amp; Accounts'!AH20+'O5 Details by Class &amp; Accounts'!BC20+'O5 Details by Class &amp; Accounts'!BX20</f>
        <v>0</v>
      </c>
      <c r="J20" s="588">
        <f>'O5 Details by Class &amp; Accounts'!N20+'O5 Details by Class &amp; Accounts'!AI20+'O5 Details by Class &amp; Accounts'!BD20+'O5 Details by Class &amp; Accounts'!BY20</f>
        <v>0</v>
      </c>
      <c r="K20" s="588">
        <f>'O5 Details by Class &amp; Accounts'!O20+'O5 Details by Class &amp; Accounts'!AJ20+'O5 Details by Class &amp; Accounts'!BE20+'O5 Details by Class &amp; Accounts'!BZ20</f>
        <v>0</v>
      </c>
      <c r="L20" s="588">
        <f>'O5 Details by Class &amp; Accounts'!P20+'O5 Details by Class &amp; Accounts'!AK20+'O5 Details by Class &amp; Accounts'!BF20+'O5 Details by Class &amp; Accounts'!CA20</f>
        <v>0</v>
      </c>
      <c r="M20" s="588">
        <f>'O5 Details by Class &amp; Accounts'!Q20+'O5 Details by Class &amp; Accounts'!AL20+'O5 Details by Class &amp; Accounts'!BG20+'O5 Details by Class &amp; Accounts'!CB20</f>
        <v>0</v>
      </c>
      <c r="N20" s="588">
        <f>'O5 Details by Class &amp; Accounts'!R20+'O5 Details by Class &amp; Accounts'!AM20+'O5 Details by Class &amp; Accounts'!BH20+'O5 Details by Class &amp; Accounts'!CC20</f>
        <v>0</v>
      </c>
      <c r="O20" s="588">
        <f>'O5 Details by Class &amp; Accounts'!S20+'O5 Details by Class &amp; Accounts'!AN20+'O5 Details by Class &amp; Accounts'!BI20+'O5 Details by Class &amp; Accounts'!CD20</f>
        <v>0</v>
      </c>
      <c r="P20" s="588">
        <f>'O5 Details by Class &amp; Accounts'!T20+'O5 Details by Class &amp; Accounts'!AO20+'O5 Details by Class &amp; Accounts'!BJ20+'O5 Details by Class &amp; Accounts'!CE20</f>
        <v>0</v>
      </c>
      <c r="Q20" s="588">
        <f>'O5 Details by Class &amp; Accounts'!U20+'O5 Details by Class &amp; Accounts'!AP20+'O5 Details by Class &amp; Accounts'!BK20+'O5 Details by Class &amp; Accounts'!CF20</f>
        <v>0</v>
      </c>
      <c r="R20" s="588">
        <f>'O5 Details by Class &amp; Accounts'!V20+'O5 Details by Class &amp; Accounts'!AQ20+'O5 Details by Class &amp; Accounts'!BL20+'O5 Details by Class &amp; Accounts'!CG20</f>
        <v>0</v>
      </c>
      <c r="S20" s="588">
        <f>'O5 Details by Class &amp; Accounts'!W20+'O5 Details by Class &amp; Accounts'!AR20+'O5 Details by Class &amp; Accounts'!BM20+'O5 Details by Class &amp; Accounts'!CH20</f>
        <v>0</v>
      </c>
      <c r="T20" s="588">
        <f>'O5 Details by Class &amp; Accounts'!X20+'O5 Details by Class &amp; Accounts'!AS20+'O5 Details by Class &amp; Accounts'!BN20+'O5 Details by Class &amp; Accounts'!CI20</f>
        <v>0</v>
      </c>
      <c r="U20" s="588">
        <f>'O5 Details by Class &amp; Accounts'!Y20+'O5 Details by Class &amp; Accounts'!AT20+'O5 Details by Class &amp; Accounts'!BO20+'O5 Details by Class &amp; Accounts'!CJ20</f>
        <v>0</v>
      </c>
      <c r="V20" s="588">
        <f>'O5 Details by Class &amp; Accounts'!Z20+'O5 Details by Class &amp; Accounts'!AU20+'O5 Details by Class &amp; Accounts'!BP20+'O5 Details by Class &amp; Accounts'!CK20</f>
        <v>0</v>
      </c>
      <c r="W20" s="588">
        <f>'O5 Details by Class &amp; Accounts'!AA20+'O5 Details by Class &amp; Accounts'!AV20+'O5 Details by Class &amp; Accounts'!BQ20+'O5 Details by Class &amp; Accounts'!CL20</f>
        <v>0</v>
      </c>
      <c r="X20" s="1029">
        <f>'O5 Details by Class &amp; Accounts'!AB20+'O5 Details by Class &amp; Accounts'!AW20+'O5 Details by Class &amp; Accounts'!BR20+'O5 Details by Class &amp; Accounts'!CM20</f>
        <v>0</v>
      </c>
      <c r="Y20" s="1904" t="inlineStr">
        <is>
          <t/>
        </is>
      </c>
      <c r="Z20" s="1899" t="inlineStr">
        <is>
          <t/>
        </is>
      </c>
    </row>
    <row r="21" spans="1:26" ht="12.95" customHeight="1" x14ac:dyDescent="0.2">
      <c r="A21" s="1753" t="s">
        <v>258</v>
      </c>
      <c r="B21" s="1000" t="s">
        <v>282</v>
      </c>
      <c r="C21" s="1015" t="str">
        <f>IF(ISBLANK('E4 TB Allocation Details'!D21), "",('E4 TB Allocation Details'!D21))</f>
        <v>dp</v>
      </c>
      <c r="D21" s="1016">
        <f t="shared" ref="D21:D47" si="1">SUM(E21:X21)</f>
        <v>0</v>
      </c>
      <c r="E21" s="588">
        <f>'O5 Details by Class &amp; Accounts'!I21+'O5 Details by Class &amp; Accounts'!AD21+'O5 Details by Class &amp; Accounts'!AY21+'O5 Details by Class &amp; Accounts'!BT21</f>
        <v>0</v>
      </c>
      <c r="F21" s="588">
        <f>'O5 Details by Class &amp; Accounts'!J21+'O5 Details by Class &amp; Accounts'!AE21+'O5 Details by Class &amp; Accounts'!AZ21+'O5 Details by Class &amp; Accounts'!BU21</f>
        <v>0</v>
      </c>
      <c r="G21" s="588">
        <f>'O5 Details by Class &amp; Accounts'!K21+'O5 Details by Class &amp; Accounts'!AF21+'O5 Details by Class &amp; Accounts'!BA21+'O5 Details by Class &amp; Accounts'!BV21</f>
        <v>0</v>
      </c>
      <c r="H21" s="588">
        <f>'O5 Details by Class &amp; Accounts'!L21+'O5 Details by Class &amp; Accounts'!AG21+'O5 Details by Class &amp; Accounts'!BB21+'O5 Details by Class &amp; Accounts'!BW21</f>
        <v>0</v>
      </c>
      <c r="I21" s="588">
        <f>'O5 Details by Class &amp; Accounts'!M21+'O5 Details by Class &amp; Accounts'!AH21+'O5 Details by Class &amp; Accounts'!BC21+'O5 Details by Class &amp; Accounts'!BX21</f>
        <v>0</v>
      </c>
      <c r="J21" s="588">
        <f>'O5 Details by Class &amp; Accounts'!N21+'O5 Details by Class &amp; Accounts'!AI21+'O5 Details by Class &amp; Accounts'!BD21+'O5 Details by Class &amp; Accounts'!BY21</f>
        <v>0</v>
      </c>
      <c r="K21" s="588">
        <f>'O5 Details by Class &amp; Accounts'!O21+'O5 Details by Class &amp; Accounts'!AJ21+'O5 Details by Class &amp; Accounts'!BE21+'O5 Details by Class &amp; Accounts'!BZ21</f>
        <v>0</v>
      </c>
      <c r="L21" s="588">
        <f>'O5 Details by Class &amp; Accounts'!P21+'O5 Details by Class &amp; Accounts'!AK21+'O5 Details by Class &amp; Accounts'!BF21+'O5 Details by Class &amp; Accounts'!CA21</f>
        <v>0</v>
      </c>
      <c r="M21" s="588">
        <f>'O5 Details by Class &amp; Accounts'!Q21+'O5 Details by Class &amp; Accounts'!AL21+'O5 Details by Class &amp; Accounts'!BG21+'O5 Details by Class &amp; Accounts'!CB21</f>
        <v>0</v>
      </c>
      <c r="N21" s="588">
        <f>'O5 Details by Class &amp; Accounts'!R21+'O5 Details by Class &amp; Accounts'!AM21+'O5 Details by Class &amp; Accounts'!BH21+'O5 Details by Class &amp; Accounts'!CC21</f>
        <v>0</v>
      </c>
      <c r="O21" s="588">
        <f>'O5 Details by Class &amp; Accounts'!S21+'O5 Details by Class &amp; Accounts'!AN21+'O5 Details by Class &amp; Accounts'!BI21+'O5 Details by Class &amp; Accounts'!CD21</f>
        <v>0</v>
      </c>
      <c r="P21" s="588">
        <f>'O5 Details by Class &amp; Accounts'!T21+'O5 Details by Class &amp; Accounts'!AO21+'O5 Details by Class &amp; Accounts'!BJ21+'O5 Details by Class &amp; Accounts'!CE21</f>
        <v>0</v>
      </c>
      <c r="Q21" s="588">
        <f>'O5 Details by Class &amp; Accounts'!U21+'O5 Details by Class &amp; Accounts'!AP21+'O5 Details by Class &amp; Accounts'!BK21+'O5 Details by Class &amp; Accounts'!CF21</f>
        <v>0</v>
      </c>
      <c r="R21" s="588">
        <f>'O5 Details by Class &amp; Accounts'!V21+'O5 Details by Class &amp; Accounts'!AQ21+'O5 Details by Class &amp; Accounts'!BL21+'O5 Details by Class &amp; Accounts'!CG21</f>
        <v>0</v>
      </c>
      <c r="S21" s="588">
        <f>'O5 Details by Class &amp; Accounts'!W21+'O5 Details by Class &amp; Accounts'!AR21+'O5 Details by Class &amp; Accounts'!BM21+'O5 Details by Class &amp; Accounts'!CH21</f>
        <v>0</v>
      </c>
      <c r="T21" s="588">
        <f>'O5 Details by Class &amp; Accounts'!X21+'O5 Details by Class &amp; Accounts'!AS21+'O5 Details by Class &amp; Accounts'!BN21+'O5 Details by Class &amp; Accounts'!CI21</f>
        <v>0</v>
      </c>
      <c r="U21" s="588">
        <f>'O5 Details by Class &amp; Accounts'!Y21+'O5 Details by Class &amp; Accounts'!AT21+'O5 Details by Class &amp; Accounts'!BO21+'O5 Details by Class &amp; Accounts'!CJ21</f>
        <v>0</v>
      </c>
      <c r="V21" s="588">
        <f>'O5 Details by Class &amp; Accounts'!Z21+'O5 Details by Class &amp; Accounts'!AU21+'O5 Details by Class &amp; Accounts'!BP21+'O5 Details by Class &amp; Accounts'!CK21</f>
        <v>0</v>
      </c>
      <c r="W21" s="588">
        <f>'O5 Details by Class &amp; Accounts'!AA21+'O5 Details by Class &amp; Accounts'!AV21+'O5 Details by Class &amp; Accounts'!BQ21+'O5 Details by Class &amp; Accounts'!CL21</f>
        <v>0</v>
      </c>
      <c r="X21" s="1029">
        <f>'O5 Details by Class &amp; Accounts'!AB21+'O5 Details by Class &amp; Accounts'!AW21+'O5 Details by Class &amp; Accounts'!BR21+'O5 Details by Class &amp; Accounts'!CM21</f>
        <v>0</v>
      </c>
      <c r="Y21" s="1904" t="inlineStr">
        <is>
          <t/>
        </is>
      </c>
      <c r="Z21" s="1899" t="e">
        <v>#N/A</v>
      </c>
    </row>
    <row r="22" spans="1:26" ht="12.95" customHeight="1" x14ac:dyDescent="0.2">
      <c r="A22" s="1753" t="s">
        <v>815</v>
      </c>
      <c r="B22" s="1000" t="s">
        <v>340</v>
      </c>
      <c r="C22" s="1015" t="str">
        <f>IF(ISBLANK('E4 TB Allocation Details'!D22), "",('E4 TB Allocation Details'!D22))</f>
        <v>dp</v>
      </c>
      <c r="D22" s="1016">
        <f t="shared" si="1"/>
        <v>253605.23</v>
      </c>
      <c r="E22" s="588">
        <f>'O5 Details by Class &amp; Accounts'!I22+'O5 Details by Class &amp; Accounts'!AD22+'O5 Details by Class &amp; Accounts'!AY22+'O5 Details by Class &amp; Accounts'!BT22</f>
        <v>80078.98413828593</v>
      </c>
      <c r="F22" s="588">
        <f>'O5 Details by Class &amp; Accounts'!J22+'O5 Details by Class &amp; Accounts'!AE22+'O5 Details by Class &amp; Accounts'!AZ22+'O5 Details by Class &amp; Accounts'!BU22</f>
        <v>68336.035453485048</v>
      </c>
      <c r="G22" s="588">
        <f>'O5 Details by Class &amp; Accounts'!K22+'O5 Details by Class &amp; Accounts'!AF22+'O5 Details by Class &amp; Accounts'!BA22+'O5 Details by Class &amp; Accounts'!BV22</f>
        <v>81295.375172932923</v>
      </c>
      <c r="H22" s="588">
        <f>'O5 Details by Class &amp; Accounts'!L22+'O5 Details by Class &amp; Accounts'!AG22+'O5 Details by Class &amp; Accounts'!BB22+'O5 Details by Class &amp; Accounts'!BW22</f>
        <v>0</v>
      </c>
      <c r="I22" s="588">
        <f>'O5 Details by Class &amp; Accounts'!M22+'O5 Details by Class &amp; Accounts'!AH22+'O5 Details by Class &amp; Accounts'!BC22+'O5 Details by Class &amp; Accounts'!BX22</f>
        <v>0</v>
      </c>
      <c r="J22" s="588">
        <f>'O5 Details by Class &amp; Accounts'!N22+'O5 Details by Class &amp; Accounts'!AI22+'O5 Details by Class &amp; Accounts'!BD22+'O5 Details by Class &amp; Accounts'!BY22</f>
        <v>23145.630341491695</v>
      </c>
      <c r="K22" s="588">
        <f>'O5 Details by Class &amp; Accounts'!O22+'O5 Details by Class &amp; Accounts'!AJ22+'O5 Details by Class &amp; Accounts'!BE22+'O5 Details by Class &amp; Accounts'!BZ22</f>
        <v>545.65843262728276</v>
      </c>
      <c r="L22" s="588">
        <f>'O5 Details by Class &amp; Accounts'!P22+'O5 Details by Class &amp; Accounts'!AK22+'O5 Details by Class &amp; Accounts'!BF22+'O5 Details by Class &amp; Accounts'!CA22</f>
        <v>0</v>
      </c>
      <c r="M22" s="588">
        <f>'O5 Details by Class &amp; Accounts'!Q22+'O5 Details by Class &amp; Accounts'!AL22+'O5 Details by Class &amp; Accounts'!BG22+'O5 Details by Class &amp; Accounts'!CB22</f>
        <v>203.54646117715473</v>
      </c>
      <c r="N22" s="588">
        <f>'O5 Details by Class &amp; Accounts'!R22+'O5 Details by Class &amp; Accounts'!AM22+'O5 Details by Class &amp; Accounts'!BH22+'O5 Details by Class &amp; Accounts'!CC22</f>
        <v>0</v>
      </c>
      <c r="O22" s="588">
        <f>'O5 Details by Class &amp; Accounts'!S22+'O5 Details by Class &amp; Accounts'!AN22+'O5 Details by Class &amp; Accounts'!BI22+'O5 Details by Class &amp; Accounts'!CD22</f>
        <v>0</v>
      </c>
      <c r="P22" s="588">
        <f>'O5 Details by Class &amp; Accounts'!T22+'O5 Details by Class &amp; Accounts'!AO22+'O5 Details by Class &amp; Accounts'!BJ22+'O5 Details by Class &amp; Accounts'!CE22</f>
        <v>0</v>
      </c>
      <c r="Q22" s="588">
        <f>'O5 Details by Class &amp; Accounts'!U22+'O5 Details by Class &amp; Accounts'!AP22+'O5 Details by Class &amp; Accounts'!BK22+'O5 Details by Class &amp; Accounts'!CF22</f>
        <v>0</v>
      </c>
      <c r="R22" s="588">
        <f>'O5 Details by Class &amp; Accounts'!V22+'O5 Details by Class &amp; Accounts'!AQ22+'O5 Details by Class &amp; Accounts'!BL22+'O5 Details by Class &amp; Accounts'!CG22</f>
        <v>0</v>
      </c>
      <c r="S22" s="588">
        <f>'O5 Details by Class &amp; Accounts'!W22+'O5 Details by Class &amp; Accounts'!AR22+'O5 Details by Class &amp; Accounts'!BM22+'O5 Details by Class &amp; Accounts'!CH22</f>
        <v>0</v>
      </c>
      <c r="T22" s="588">
        <f>'O5 Details by Class &amp; Accounts'!X22+'O5 Details by Class &amp; Accounts'!AS22+'O5 Details by Class &amp; Accounts'!BN22+'O5 Details by Class &amp; Accounts'!CI22</f>
        <v>0</v>
      </c>
      <c r="U22" s="588">
        <f>'O5 Details by Class &amp; Accounts'!Y22+'O5 Details by Class &amp; Accounts'!AT22+'O5 Details by Class &amp; Accounts'!BO22+'O5 Details by Class &amp; Accounts'!CJ22</f>
        <v>0</v>
      </c>
      <c r="V22" s="588">
        <f>'O5 Details by Class &amp; Accounts'!Z22+'O5 Details by Class &amp; Accounts'!AU22+'O5 Details by Class &amp; Accounts'!BP22+'O5 Details by Class &amp; Accounts'!CK22</f>
        <v>0</v>
      </c>
      <c r="W22" s="588">
        <f>'O5 Details by Class &amp; Accounts'!AA22+'O5 Details by Class &amp; Accounts'!AV22+'O5 Details by Class &amp; Accounts'!BQ22+'O5 Details by Class &amp; Accounts'!CL22</f>
        <v>0</v>
      </c>
      <c r="X22" s="1029">
        <f>'O5 Details by Class &amp; Accounts'!AB22+'O5 Details by Class &amp; Accounts'!AW22+'O5 Details by Class &amp; Accounts'!BR22+'O5 Details by Class &amp; Accounts'!CM22</f>
        <v>0</v>
      </c>
      <c r="Y22" s="1904" t="inlineStr">
        <is>
          <t/>
        </is>
      </c>
      <c r="Z22" s="1899" t="inlineStr">
        <is>
          <t/>
        </is>
      </c>
    </row>
    <row r="23" spans="1:26" ht="12.95" customHeight="1" x14ac:dyDescent="0.2">
      <c r="A23" s="1753" t="s">
        <v>816</v>
      </c>
      <c r="B23" s="1000" t="s">
        <v>342</v>
      </c>
      <c r="C23" s="1015" t="str">
        <f>IF(ISBLANK('E4 TB Allocation Details'!D23), "",('E4 TB Allocation Details'!D23))</f>
        <v>dp</v>
      </c>
      <c r="D23" s="1016">
        <f t="shared" si="1"/>
        <v>4528.980000000005</v>
      </c>
      <c r="E23" s="588">
        <f>'O5 Details by Class &amp; Accounts'!I23+'O5 Details by Class &amp; Accounts'!AD23+'O5 Details by Class &amp; Accounts'!AY23+'O5 Details by Class &amp; Accounts'!BT23</f>
        <v>1430.0813811395553</v>
      </c>
      <c r="F23" s="588">
        <f>'O5 Details by Class &amp; Accounts'!J23+'O5 Details by Class &amp; Accounts'!AE23+'O5 Details by Class &amp; Accounts'!AZ23+'O5 Details by Class &amp; Accounts'!BU23</f>
        <v>1220.3712748673402</v>
      </c>
      <c r="G23" s="588">
        <f>'O5 Details by Class &amp; Accounts'!K23+'O5 Details by Class &amp; Accounts'!AF23+'O5 Details by Class &amp; Accounts'!BA23+'O5 Details by Class &amp; Accounts'!BV23</f>
        <v>1451.8041613365394</v>
      </c>
      <c r="H23" s="588">
        <f>'O5 Details by Class &amp; Accounts'!L23+'O5 Details by Class &amp; Accounts'!AG23+'O5 Details by Class &amp; Accounts'!BB23+'O5 Details by Class &amp; Accounts'!BW23</f>
        <v>0</v>
      </c>
      <c r="I23" s="588">
        <f>'O5 Details by Class &amp; Accounts'!M23+'O5 Details by Class &amp; Accounts'!AH23+'O5 Details by Class &amp; Accounts'!BC23+'O5 Details by Class &amp; Accounts'!BX23</f>
        <v>0</v>
      </c>
      <c r="J23" s="588">
        <f>'O5 Details by Class &amp; Accounts'!N23+'O5 Details by Class &amp; Accounts'!AI23+'O5 Details by Class &amp; Accounts'!BD23+'O5 Details by Class &amp; Accounts'!BY23</f>
        <v>413.34359273272548</v>
      </c>
      <c r="K23" s="588">
        <f>'O5 Details by Class &amp; Accounts'!O23+'O5 Details by Class &amp; Accounts'!AJ23+'O5 Details by Class &amp; Accounts'!BE23+'O5 Details by Class &amp; Accounts'!BZ23</f>
        <v>9.7445787226088108</v>
      </c>
      <c r="L23" s="588">
        <f>'O5 Details by Class &amp; Accounts'!P23+'O5 Details by Class &amp; Accounts'!AK23+'O5 Details by Class &amp; Accounts'!BF23+'O5 Details by Class &amp; Accounts'!CA23</f>
        <v>0</v>
      </c>
      <c r="M23" s="588">
        <f>'O5 Details by Class &amp; Accounts'!Q23+'O5 Details by Class &amp; Accounts'!AL23+'O5 Details by Class &amp; Accounts'!BG23+'O5 Details by Class &amp; Accounts'!CB23</f>
        <v>3.6350112012363121</v>
      </c>
      <c r="N23" s="588">
        <f>'O5 Details by Class &amp; Accounts'!R23+'O5 Details by Class &amp; Accounts'!AM23+'O5 Details by Class &amp; Accounts'!BH23+'O5 Details by Class &amp; Accounts'!CC23</f>
        <v>0</v>
      </c>
      <c r="O23" s="588">
        <f>'O5 Details by Class &amp; Accounts'!S23+'O5 Details by Class &amp; Accounts'!AN23+'O5 Details by Class &amp; Accounts'!BI23+'O5 Details by Class &amp; Accounts'!CD23</f>
        <v>0</v>
      </c>
      <c r="P23" s="588">
        <f>'O5 Details by Class &amp; Accounts'!T23+'O5 Details by Class &amp; Accounts'!AO23+'O5 Details by Class &amp; Accounts'!BJ23+'O5 Details by Class &amp; Accounts'!CE23</f>
        <v>0</v>
      </c>
      <c r="Q23" s="588">
        <f>'O5 Details by Class &amp; Accounts'!U23+'O5 Details by Class &amp; Accounts'!AP23+'O5 Details by Class &amp; Accounts'!BK23+'O5 Details by Class &amp; Accounts'!CF23</f>
        <v>0</v>
      </c>
      <c r="R23" s="588">
        <f>'O5 Details by Class &amp; Accounts'!V23+'O5 Details by Class &amp; Accounts'!AQ23+'O5 Details by Class &amp; Accounts'!BL23+'O5 Details by Class &amp; Accounts'!CG23</f>
        <v>0</v>
      </c>
      <c r="S23" s="588">
        <f>'O5 Details by Class &amp; Accounts'!W23+'O5 Details by Class &amp; Accounts'!AR23+'O5 Details by Class &amp; Accounts'!BM23+'O5 Details by Class &amp; Accounts'!CH23</f>
        <v>0</v>
      </c>
      <c r="T23" s="588">
        <f>'O5 Details by Class &amp; Accounts'!X23+'O5 Details by Class &amp; Accounts'!AS23+'O5 Details by Class &amp; Accounts'!BN23+'O5 Details by Class &amp; Accounts'!CI23</f>
        <v>0</v>
      </c>
      <c r="U23" s="588">
        <f>'O5 Details by Class &amp; Accounts'!Y23+'O5 Details by Class &amp; Accounts'!AT23+'O5 Details by Class &amp; Accounts'!BO23+'O5 Details by Class &amp; Accounts'!CJ23</f>
        <v>0</v>
      </c>
      <c r="V23" s="588">
        <f>'O5 Details by Class &amp; Accounts'!Z23+'O5 Details by Class &amp; Accounts'!AU23+'O5 Details by Class &amp; Accounts'!BP23+'O5 Details by Class &amp; Accounts'!CK23</f>
        <v>0</v>
      </c>
      <c r="W23" s="588">
        <f>'O5 Details by Class &amp; Accounts'!AA23+'O5 Details by Class &amp; Accounts'!AV23+'O5 Details by Class &amp; Accounts'!BQ23+'O5 Details by Class &amp; Accounts'!CL23</f>
        <v>0</v>
      </c>
      <c r="X23" s="1029">
        <f>'O5 Details by Class &amp; Accounts'!AB23+'O5 Details by Class &amp; Accounts'!AW23+'O5 Details by Class &amp; Accounts'!BR23+'O5 Details by Class &amp; Accounts'!CM23</f>
        <v>0</v>
      </c>
      <c r="Y23" s="1904" t="inlineStr">
        <is>
          <t/>
        </is>
      </c>
      <c r="Z23" s="1899" t="inlineStr">
        <is>
          <t/>
        </is>
      </c>
    </row>
    <row r="24" spans="1:26" ht="12.95" customHeight="1" x14ac:dyDescent="0.2">
      <c r="A24" s="1753" t="s">
        <v>259</v>
      </c>
      <c r="B24" s="1000" t="s">
        <v>283</v>
      </c>
      <c r="C24" s="1015" t="str">
        <f>IF(ISBLANK('E4 TB Allocation Details'!D24), "",('E4 TB Allocation Details'!D24))</f>
        <v>dp</v>
      </c>
      <c r="D24" s="1016">
        <f t="shared" si="1"/>
        <v>0</v>
      </c>
      <c r="E24" s="588">
        <f>'O5 Details by Class &amp; Accounts'!I24+'O5 Details by Class &amp; Accounts'!AD24+'O5 Details by Class &amp; Accounts'!AY24+'O5 Details by Class &amp; Accounts'!BT24</f>
        <v>0</v>
      </c>
      <c r="F24" s="588">
        <f>'O5 Details by Class &amp; Accounts'!J24+'O5 Details by Class &amp; Accounts'!AE24+'O5 Details by Class &amp; Accounts'!AZ24+'O5 Details by Class &amp; Accounts'!BU24</f>
        <v>0</v>
      </c>
      <c r="G24" s="588">
        <f>'O5 Details by Class &amp; Accounts'!K24+'O5 Details by Class &amp; Accounts'!AF24+'O5 Details by Class &amp; Accounts'!BA24+'O5 Details by Class &amp; Accounts'!BV24</f>
        <v>0</v>
      </c>
      <c r="H24" s="588">
        <f>'O5 Details by Class &amp; Accounts'!L24+'O5 Details by Class &amp; Accounts'!AG24+'O5 Details by Class &amp; Accounts'!BB24+'O5 Details by Class &amp; Accounts'!BW24</f>
        <v>0</v>
      </c>
      <c r="I24" s="588">
        <f>'O5 Details by Class &amp; Accounts'!M24+'O5 Details by Class &amp; Accounts'!AH24+'O5 Details by Class &amp; Accounts'!BC24+'O5 Details by Class &amp; Accounts'!BX24</f>
        <v>0</v>
      </c>
      <c r="J24" s="588">
        <f>'O5 Details by Class &amp; Accounts'!N24+'O5 Details by Class &amp; Accounts'!AI24+'O5 Details by Class &amp; Accounts'!BD24+'O5 Details by Class &amp; Accounts'!BY24</f>
        <v>0</v>
      </c>
      <c r="K24" s="588">
        <f>'O5 Details by Class &amp; Accounts'!O24+'O5 Details by Class &amp; Accounts'!AJ24+'O5 Details by Class &amp; Accounts'!BE24+'O5 Details by Class &amp; Accounts'!BZ24</f>
        <v>0</v>
      </c>
      <c r="L24" s="588">
        <f>'O5 Details by Class &amp; Accounts'!P24+'O5 Details by Class &amp; Accounts'!AK24+'O5 Details by Class &amp; Accounts'!BF24+'O5 Details by Class &amp; Accounts'!CA24</f>
        <v>0</v>
      </c>
      <c r="M24" s="588">
        <f>'O5 Details by Class &amp; Accounts'!Q24+'O5 Details by Class &amp; Accounts'!AL24+'O5 Details by Class &amp; Accounts'!BG24+'O5 Details by Class &amp; Accounts'!CB24</f>
        <v>0</v>
      </c>
      <c r="N24" s="588">
        <f>'O5 Details by Class &amp; Accounts'!R24+'O5 Details by Class &amp; Accounts'!AM24+'O5 Details by Class &amp; Accounts'!BH24+'O5 Details by Class &amp; Accounts'!CC24</f>
        <v>0</v>
      </c>
      <c r="O24" s="588">
        <f>'O5 Details by Class &amp; Accounts'!S24+'O5 Details by Class &amp; Accounts'!AN24+'O5 Details by Class &amp; Accounts'!BI24+'O5 Details by Class &amp; Accounts'!CD24</f>
        <v>0</v>
      </c>
      <c r="P24" s="588">
        <f>'O5 Details by Class &amp; Accounts'!T24+'O5 Details by Class &amp; Accounts'!AO24+'O5 Details by Class &amp; Accounts'!BJ24+'O5 Details by Class &amp; Accounts'!CE24</f>
        <v>0</v>
      </c>
      <c r="Q24" s="588">
        <f>'O5 Details by Class &amp; Accounts'!U24+'O5 Details by Class &amp; Accounts'!AP24+'O5 Details by Class &amp; Accounts'!BK24+'O5 Details by Class &amp; Accounts'!CF24</f>
        <v>0</v>
      </c>
      <c r="R24" s="588">
        <f>'O5 Details by Class &amp; Accounts'!V24+'O5 Details by Class &amp; Accounts'!AQ24+'O5 Details by Class &amp; Accounts'!BL24+'O5 Details by Class &amp; Accounts'!CG24</f>
        <v>0</v>
      </c>
      <c r="S24" s="588">
        <f>'O5 Details by Class &amp; Accounts'!W24+'O5 Details by Class &amp; Accounts'!AR24+'O5 Details by Class &amp; Accounts'!BM24+'O5 Details by Class &amp; Accounts'!CH24</f>
        <v>0</v>
      </c>
      <c r="T24" s="588">
        <f>'O5 Details by Class &amp; Accounts'!X24+'O5 Details by Class &amp; Accounts'!AS24+'O5 Details by Class &amp; Accounts'!BN24+'O5 Details by Class &amp; Accounts'!CI24</f>
        <v>0</v>
      </c>
      <c r="U24" s="588">
        <f>'O5 Details by Class &amp; Accounts'!Y24+'O5 Details by Class &amp; Accounts'!AT24+'O5 Details by Class &amp; Accounts'!BO24+'O5 Details by Class &amp; Accounts'!CJ24</f>
        <v>0</v>
      </c>
      <c r="V24" s="588">
        <f>'O5 Details by Class &amp; Accounts'!Z24+'O5 Details by Class &amp; Accounts'!AU24+'O5 Details by Class &amp; Accounts'!BP24+'O5 Details by Class &amp; Accounts'!CK24</f>
        <v>0</v>
      </c>
      <c r="W24" s="588">
        <f>'O5 Details by Class &amp; Accounts'!AA24+'O5 Details by Class &amp; Accounts'!AV24+'O5 Details by Class &amp; Accounts'!BQ24+'O5 Details by Class &amp; Accounts'!CL24</f>
        <v>0</v>
      </c>
      <c r="X24" s="1029">
        <f>'O5 Details by Class &amp; Accounts'!AB24+'O5 Details by Class &amp; Accounts'!AW24+'O5 Details by Class &amp; Accounts'!BR24+'O5 Details by Class &amp; Accounts'!CM24</f>
        <v>0</v>
      </c>
      <c r="Y24" s="1904" t="inlineStr">
        <is>
          <t/>
        </is>
      </c>
      <c r="Z24" s="1899" t="e">
        <v>#N/A</v>
      </c>
    </row>
    <row r="25" spans="1:26" ht="12.95" customHeight="1" x14ac:dyDescent="0.2">
      <c r="A25" s="1753" t="s">
        <v>817</v>
      </c>
      <c r="B25" s="1000" t="s">
        <v>341</v>
      </c>
      <c r="C25" s="1015" t="str">
        <f>IF(ISBLANK('E4 TB Allocation Details'!D25), "",('E4 TB Allocation Details'!D25))</f>
        <v>dp</v>
      </c>
      <c r="D25" s="1016">
        <f t="shared" si="1"/>
        <v>0</v>
      </c>
      <c r="E25" s="588">
        <f>'O5 Details by Class &amp; Accounts'!I25+'O5 Details by Class &amp; Accounts'!AD25+'O5 Details by Class &amp; Accounts'!AY25+'O5 Details by Class &amp; Accounts'!BT25</f>
        <v>0</v>
      </c>
      <c r="F25" s="588">
        <f>'O5 Details by Class &amp; Accounts'!J25+'O5 Details by Class &amp; Accounts'!AE25+'O5 Details by Class &amp; Accounts'!AZ25+'O5 Details by Class &amp; Accounts'!BU25</f>
        <v>0</v>
      </c>
      <c r="G25" s="588">
        <f>'O5 Details by Class &amp; Accounts'!K25+'O5 Details by Class &amp; Accounts'!AF25+'O5 Details by Class &amp; Accounts'!BA25+'O5 Details by Class &amp; Accounts'!BV25</f>
        <v>0</v>
      </c>
      <c r="H25" s="588">
        <f>'O5 Details by Class &amp; Accounts'!L25+'O5 Details by Class &amp; Accounts'!AG25+'O5 Details by Class &amp; Accounts'!BB25+'O5 Details by Class &amp; Accounts'!BW25</f>
        <v>0</v>
      </c>
      <c r="I25" s="588">
        <f>'O5 Details by Class &amp; Accounts'!M25+'O5 Details by Class &amp; Accounts'!AH25+'O5 Details by Class &amp; Accounts'!BC25+'O5 Details by Class &amp; Accounts'!BX25</f>
        <v>0</v>
      </c>
      <c r="J25" s="588">
        <f>'O5 Details by Class &amp; Accounts'!N25+'O5 Details by Class &amp; Accounts'!AI25+'O5 Details by Class &amp; Accounts'!BD25+'O5 Details by Class &amp; Accounts'!BY25</f>
        <v>0</v>
      </c>
      <c r="K25" s="588">
        <f>'O5 Details by Class &amp; Accounts'!O25+'O5 Details by Class &amp; Accounts'!AJ25+'O5 Details by Class &amp; Accounts'!BE25+'O5 Details by Class &amp; Accounts'!BZ25</f>
        <v>0</v>
      </c>
      <c r="L25" s="588">
        <f>'O5 Details by Class &amp; Accounts'!P25+'O5 Details by Class &amp; Accounts'!AK25+'O5 Details by Class &amp; Accounts'!BF25+'O5 Details by Class &amp; Accounts'!CA25</f>
        <v>0</v>
      </c>
      <c r="M25" s="588">
        <f>'O5 Details by Class &amp; Accounts'!Q25+'O5 Details by Class &amp; Accounts'!AL25+'O5 Details by Class &amp; Accounts'!BG25+'O5 Details by Class &amp; Accounts'!CB25</f>
        <v>0</v>
      </c>
      <c r="N25" s="588">
        <f>'O5 Details by Class &amp; Accounts'!R25+'O5 Details by Class &amp; Accounts'!AM25+'O5 Details by Class &amp; Accounts'!BH25+'O5 Details by Class &amp; Accounts'!CC25</f>
        <v>0</v>
      </c>
      <c r="O25" s="588">
        <f>'O5 Details by Class &amp; Accounts'!S25+'O5 Details by Class &amp; Accounts'!AN25+'O5 Details by Class &amp; Accounts'!BI25+'O5 Details by Class &amp; Accounts'!CD25</f>
        <v>0</v>
      </c>
      <c r="P25" s="588">
        <f>'O5 Details by Class &amp; Accounts'!T25+'O5 Details by Class &amp; Accounts'!AO25+'O5 Details by Class &amp; Accounts'!BJ25+'O5 Details by Class &amp; Accounts'!CE25</f>
        <v>0</v>
      </c>
      <c r="Q25" s="588">
        <f>'O5 Details by Class &amp; Accounts'!U25+'O5 Details by Class &amp; Accounts'!AP25+'O5 Details by Class &amp; Accounts'!BK25+'O5 Details by Class &amp; Accounts'!CF25</f>
        <v>0</v>
      </c>
      <c r="R25" s="588">
        <f>'O5 Details by Class &amp; Accounts'!V25+'O5 Details by Class &amp; Accounts'!AQ25+'O5 Details by Class &amp; Accounts'!BL25+'O5 Details by Class &amp; Accounts'!CG25</f>
        <v>0</v>
      </c>
      <c r="S25" s="588">
        <f>'O5 Details by Class &amp; Accounts'!W25+'O5 Details by Class &amp; Accounts'!AR25+'O5 Details by Class &amp; Accounts'!BM25+'O5 Details by Class &amp; Accounts'!CH25</f>
        <v>0</v>
      </c>
      <c r="T25" s="588">
        <f>'O5 Details by Class &amp; Accounts'!X25+'O5 Details by Class &amp; Accounts'!AS25+'O5 Details by Class &amp; Accounts'!BN25+'O5 Details by Class &amp; Accounts'!CI25</f>
        <v>0</v>
      </c>
      <c r="U25" s="588">
        <f>'O5 Details by Class &amp; Accounts'!Y25+'O5 Details by Class &amp; Accounts'!AT25+'O5 Details by Class &amp; Accounts'!BO25+'O5 Details by Class &amp; Accounts'!CJ25</f>
        <v>0</v>
      </c>
      <c r="V25" s="588">
        <f>'O5 Details by Class &amp; Accounts'!Z25+'O5 Details by Class &amp; Accounts'!AU25+'O5 Details by Class &amp; Accounts'!BP25+'O5 Details by Class &amp; Accounts'!CK25</f>
        <v>0</v>
      </c>
      <c r="W25" s="588">
        <f>'O5 Details by Class &amp; Accounts'!AA25+'O5 Details by Class &amp; Accounts'!AV25+'O5 Details by Class &amp; Accounts'!BQ25+'O5 Details by Class &amp; Accounts'!CL25</f>
        <v>0</v>
      </c>
      <c r="X25" s="1029">
        <f>'O5 Details by Class &amp; Accounts'!AB25+'O5 Details by Class &amp; Accounts'!AW25+'O5 Details by Class &amp; Accounts'!BR25+'O5 Details by Class &amp; Accounts'!CM25</f>
        <v>0</v>
      </c>
      <c r="Y25" s="1904" t="inlineStr">
        <is>
          <t/>
        </is>
      </c>
      <c r="Z25" s="1899" t="inlineStr">
        <is>
          <t/>
        </is>
      </c>
    </row>
    <row r="26" spans="1:26" ht="12.95" customHeight="1" x14ac:dyDescent="0.2">
      <c r="A26" s="1753" t="s">
        <v>818</v>
      </c>
      <c r="B26" s="1000" t="s">
        <v>343</v>
      </c>
      <c r="C26" s="1015" t="str">
        <f>IF(ISBLANK('E4 TB Allocation Details'!D26), "",('E4 TB Allocation Details'!D26))</f>
        <v>dp</v>
      </c>
      <c r="D26" s="1016">
        <f t="shared" si="1"/>
        <v>0</v>
      </c>
      <c r="E26" s="588">
        <f>'O5 Details by Class &amp; Accounts'!I26+'O5 Details by Class &amp; Accounts'!AD26+'O5 Details by Class &amp; Accounts'!AY26+'O5 Details by Class &amp; Accounts'!BT26</f>
        <v>0</v>
      </c>
      <c r="F26" s="588">
        <f>'O5 Details by Class &amp; Accounts'!J26+'O5 Details by Class &amp; Accounts'!AE26+'O5 Details by Class &amp; Accounts'!AZ26+'O5 Details by Class &amp; Accounts'!BU26</f>
        <v>0</v>
      </c>
      <c r="G26" s="588">
        <f>'O5 Details by Class &amp; Accounts'!K26+'O5 Details by Class &amp; Accounts'!AF26+'O5 Details by Class &amp; Accounts'!BA26+'O5 Details by Class &amp; Accounts'!BV26</f>
        <v>0</v>
      </c>
      <c r="H26" s="588">
        <f>'O5 Details by Class &amp; Accounts'!L26+'O5 Details by Class &amp; Accounts'!AG26+'O5 Details by Class &amp; Accounts'!BB26+'O5 Details by Class &amp; Accounts'!BW26</f>
        <v>0</v>
      </c>
      <c r="I26" s="588">
        <f>'O5 Details by Class &amp; Accounts'!M26+'O5 Details by Class &amp; Accounts'!AH26+'O5 Details by Class &amp; Accounts'!BC26+'O5 Details by Class &amp; Accounts'!BX26</f>
        <v>0</v>
      </c>
      <c r="J26" s="588">
        <f>'O5 Details by Class &amp; Accounts'!N26+'O5 Details by Class &amp; Accounts'!AI26+'O5 Details by Class &amp; Accounts'!BD26+'O5 Details by Class &amp; Accounts'!BY26</f>
        <v>0</v>
      </c>
      <c r="K26" s="588">
        <f>'O5 Details by Class &amp; Accounts'!O26+'O5 Details by Class &amp; Accounts'!AJ26+'O5 Details by Class &amp; Accounts'!BE26+'O5 Details by Class &amp; Accounts'!BZ26</f>
        <v>0</v>
      </c>
      <c r="L26" s="588">
        <f>'O5 Details by Class &amp; Accounts'!P26+'O5 Details by Class &amp; Accounts'!AK26+'O5 Details by Class &amp; Accounts'!BF26+'O5 Details by Class &amp; Accounts'!CA26</f>
        <v>0</v>
      </c>
      <c r="M26" s="588">
        <f>'O5 Details by Class &amp; Accounts'!Q26+'O5 Details by Class &amp; Accounts'!AL26+'O5 Details by Class &amp; Accounts'!BG26+'O5 Details by Class &amp; Accounts'!CB26</f>
        <v>0</v>
      </c>
      <c r="N26" s="588">
        <f>'O5 Details by Class &amp; Accounts'!R26+'O5 Details by Class &amp; Accounts'!AM26+'O5 Details by Class &amp; Accounts'!BH26+'O5 Details by Class &amp; Accounts'!CC26</f>
        <v>0</v>
      </c>
      <c r="O26" s="588">
        <f>'O5 Details by Class &amp; Accounts'!S26+'O5 Details by Class &amp; Accounts'!AN26+'O5 Details by Class &amp; Accounts'!BI26+'O5 Details by Class &amp; Accounts'!CD26</f>
        <v>0</v>
      </c>
      <c r="P26" s="588">
        <f>'O5 Details by Class &amp; Accounts'!T26+'O5 Details by Class &amp; Accounts'!AO26+'O5 Details by Class &amp; Accounts'!BJ26+'O5 Details by Class &amp; Accounts'!CE26</f>
        <v>0</v>
      </c>
      <c r="Q26" s="588">
        <f>'O5 Details by Class &amp; Accounts'!U26+'O5 Details by Class &amp; Accounts'!AP26+'O5 Details by Class &amp; Accounts'!BK26+'O5 Details by Class &amp; Accounts'!CF26</f>
        <v>0</v>
      </c>
      <c r="R26" s="588">
        <f>'O5 Details by Class &amp; Accounts'!V26+'O5 Details by Class &amp; Accounts'!AQ26+'O5 Details by Class &amp; Accounts'!BL26+'O5 Details by Class &amp; Accounts'!CG26</f>
        <v>0</v>
      </c>
      <c r="S26" s="588">
        <f>'O5 Details by Class &amp; Accounts'!W26+'O5 Details by Class &amp; Accounts'!AR26+'O5 Details by Class &amp; Accounts'!BM26+'O5 Details by Class &amp; Accounts'!CH26</f>
        <v>0</v>
      </c>
      <c r="T26" s="588">
        <f>'O5 Details by Class &amp; Accounts'!X26+'O5 Details by Class &amp; Accounts'!AS26+'O5 Details by Class &amp; Accounts'!BN26+'O5 Details by Class &amp; Accounts'!CI26</f>
        <v>0</v>
      </c>
      <c r="U26" s="588">
        <f>'O5 Details by Class &amp; Accounts'!Y26+'O5 Details by Class &amp; Accounts'!AT26+'O5 Details by Class &amp; Accounts'!BO26+'O5 Details by Class &amp; Accounts'!CJ26</f>
        <v>0</v>
      </c>
      <c r="V26" s="588">
        <f>'O5 Details by Class &amp; Accounts'!Z26+'O5 Details by Class &amp; Accounts'!AU26+'O5 Details by Class &amp; Accounts'!BP26+'O5 Details by Class &amp; Accounts'!CK26</f>
        <v>0</v>
      </c>
      <c r="W26" s="588">
        <f>'O5 Details by Class &amp; Accounts'!AA26+'O5 Details by Class &amp; Accounts'!AV26+'O5 Details by Class &amp; Accounts'!BQ26+'O5 Details by Class &amp; Accounts'!CL26</f>
        <v>0</v>
      </c>
      <c r="X26" s="1029">
        <f>'O5 Details by Class &amp; Accounts'!AB26+'O5 Details by Class &amp; Accounts'!AW26+'O5 Details by Class &amp; Accounts'!BR26+'O5 Details by Class &amp; Accounts'!CM26</f>
        <v>0</v>
      </c>
      <c r="Y26" s="1904" t="inlineStr">
        <is>
          <t/>
        </is>
      </c>
      <c r="Z26" s="1899" t="inlineStr">
        <is>
          <t/>
        </is>
      </c>
    </row>
    <row r="27" spans="1:26" ht="12.95" customHeight="1" x14ac:dyDescent="0.2">
      <c r="A27" s="1753" t="s">
        <v>260</v>
      </c>
      <c r="B27" s="1000" t="s">
        <v>284</v>
      </c>
      <c r="C27" s="1015" t="str">
        <f>IF(ISBLANK('E4 TB Allocation Details'!D27), "",('E4 TB Allocation Details'!D27))</f>
        <v>dp</v>
      </c>
      <c r="D27" s="1016">
        <f t="shared" si="1"/>
        <v>0</v>
      </c>
      <c r="E27" s="588">
        <f>'O5 Details by Class &amp; Accounts'!I27+'O5 Details by Class &amp; Accounts'!AD27+'O5 Details by Class &amp; Accounts'!AY27+'O5 Details by Class &amp; Accounts'!BT27</f>
        <v>0</v>
      </c>
      <c r="F27" s="588">
        <f>'O5 Details by Class &amp; Accounts'!J27+'O5 Details by Class &amp; Accounts'!AE27+'O5 Details by Class &amp; Accounts'!AZ27+'O5 Details by Class &amp; Accounts'!BU27</f>
        <v>0</v>
      </c>
      <c r="G27" s="588">
        <f>'O5 Details by Class &amp; Accounts'!K27+'O5 Details by Class &amp; Accounts'!AF27+'O5 Details by Class &amp; Accounts'!BA27+'O5 Details by Class &amp; Accounts'!BV27</f>
        <v>0</v>
      </c>
      <c r="H27" s="588">
        <f>'O5 Details by Class &amp; Accounts'!L27+'O5 Details by Class &amp; Accounts'!AG27+'O5 Details by Class &amp; Accounts'!BB27+'O5 Details by Class &amp; Accounts'!BW27</f>
        <v>0</v>
      </c>
      <c r="I27" s="588">
        <f>'O5 Details by Class &amp; Accounts'!M27+'O5 Details by Class &amp; Accounts'!AH27+'O5 Details by Class &amp; Accounts'!BC27+'O5 Details by Class &amp; Accounts'!BX27</f>
        <v>0</v>
      </c>
      <c r="J27" s="588">
        <f>'O5 Details by Class &amp; Accounts'!N27+'O5 Details by Class &amp; Accounts'!AI27+'O5 Details by Class &amp; Accounts'!BD27+'O5 Details by Class &amp; Accounts'!BY27</f>
        <v>0</v>
      </c>
      <c r="K27" s="588">
        <f>'O5 Details by Class &amp; Accounts'!O27+'O5 Details by Class &amp; Accounts'!AJ27+'O5 Details by Class &amp; Accounts'!BE27+'O5 Details by Class &amp; Accounts'!BZ27</f>
        <v>0</v>
      </c>
      <c r="L27" s="588">
        <f>'O5 Details by Class &amp; Accounts'!P27+'O5 Details by Class &amp; Accounts'!AK27+'O5 Details by Class &amp; Accounts'!BF27+'O5 Details by Class &amp; Accounts'!CA27</f>
        <v>0</v>
      </c>
      <c r="M27" s="588">
        <f>'O5 Details by Class &amp; Accounts'!Q27+'O5 Details by Class &amp; Accounts'!AL27+'O5 Details by Class &amp; Accounts'!BG27+'O5 Details by Class &amp; Accounts'!CB27</f>
        <v>0</v>
      </c>
      <c r="N27" s="588">
        <f>'O5 Details by Class &amp; Accounts'!R27+'O5 Details by Class &amp; Accounts'!AM27+'O5 Details by Class &amp; Accounts'!BH27+'O5 Details by Class &amp; Accounts'!CC27</f>
        <v>0</v>
      </c>
      <c r="O27" s="588">
        <f>'O5 Details by Class &amp; Accounts'!S27+'O5 Details by Class &amp; Accounts'!AN27+'O5 Details by Class &amp; Accounts'!BI27+'O5 Details by Class &amp; Accounts'!CD27</f>
        <v>0</v>
      </c>
      <c r="P27" s="588">
        <f>'O5 Details by Class &amp; Accounts'!T27+'O5 Details by Class &amp; Accounts'!AO27+'O5 Details by Class &amp; Accounts'!BJ27+'O5 Details by Class &amp; Accounts'!CE27</f>
        <v>0</v>
      </c>
      <c r="Q27" s="588">
        <f>'O5 Details by Class &amp; Accounts'!U27+'O5 Details by Class &amp; Accounts'!AP27+'O5 Details by Class &amp; Accounts'!BK27+'O5 Details by Class &amp; Accounts'!CF27</f>
        <v>0</v>
      </c>
      <c r="R27" s="588">
        <f>'O5 Details by Class &amp; Accounts'!V27+'O5 Details by Class &amp; Accounts'!AQ27+'O5 Details by Class &amp; Accounts'!BL27+'O5 Details by Class &amp; Accounts'!CG27</f>
        <v>0</v>
      </c>
      <c r="S27" s="588">
        <f>'O5 Details by Class &amp; Accounts'!W27+'O5 Details by Class &amp; Accounts'!AR27+'O5 Details by Class &amp; Accounts'!BM27+'O5 Details by Class &amp; Accounts'!CH27</f>
        <v>0</v>
      </c>
      <c r="T27" s="588">
        <f>'O5 Details by Class &amp; Accounts'!X27+'O5 Details by Class &amp; Accounts'!AS27+'O5 Details by Class &amp; Accounts'!BN27+'O5 Details by Class &amp; Accounts'!CI27</f>
        <v>0</v>
      </c>
      <c r="U27" s="588">
        <f>'O5 Details by Class &amp; Accounts'!Y27+'O5 Details by Class &amp; Accounts'!AT27+'O5 Details by Class &amp; Accounts'!BO27+'O5 Details by Class &amp; Accounts'!CJ27</f>
        <v>0</v>
      </c>
      <c r="V27" s="588">
        <f>'O5 Details by Class &amp; Accounts'!Z27+'O5 Details by Class &amp; Accounts'!AU27+'O5 Details by Class &amp; Accounts'!BP27+'O5 Details by Class &amp; Accounts'!CK27</f>
        <v>0</v>
      </c>
      <c r="W27" s="588">
        <f>'O5 Details by Class &amp; Accounts'!AA27+'O5 Details by Class &amp; Accounts'!AV27+'O5 Details by Class &amp; Accounts'!BQ27+'O5 Details by Class &amp; Accounts'!CL27</f>
        <v>0</v>
      </c>
      <c r="X27" s="1029">
        <f>'O5 Details by Class &amp; Accounts'!AB27+'O5 Details by Class &amp; Accounts'!AW27+'O5 Details by Class &amp; Accounts'!BR27+'O5 Details by Class &amp; Accounts'!CM27</f>
        <v>0</v>
      </c>
      <c r="Y27" s="1904" t="inlineStr">
        <is>
          <t/>
        </is>
      </c>
      <c r="Z27" s="1899" t="e">
        <v>#N/A</v>
      </c>
    </row>
    <row r="28" spans="1:26" ht="12.95" customHeight="1" x14ac:dyDescent="0.2">
      <c r="A28" s="1753" t="s">
        <v>819</v>
      </c>
      <c r="B28" s="1000" t="s">
        <v>344</v>
      </c>
      <c r="C28" s="1015" t="str">
        <f>IF(ISBLANK('E4 TB Allocation Details'!D28), "",('E4 TB Allocation Details'!D28))</f>
        <v>dp</v>
      </c>
      <c r="D28" s="1016">
        <f t="shared" si="1"/>
        <v>0</v>
      </c>
      <c r="E28" s="588">
        <f>'O5 Details by Class &amp; Accounts'!I28+'O5 Details by Class &amp; Accounts'!AD28+'O5 Details by Class &amp; Accounts'!AY28+'O5 Details by Class &amp; Accounts'!BT28</f>
        <v>0</v>
      </c>
      <c r="F28" s="588">
        <f>'O5 Details by Class &amp; Accounts'!J28+'O5 Details by Class &amp; Accounts'!AE28+'O5 Details by Class &amp; Accounts'!AZ28+'O5 Details by Class &amp; Accounts'!BU28</f>
        <v>0</v>
      </c>
      <c r="G28" s="588">
        <f>'O5 Details by Class &amp; Accounts'!K28+'O5 Details by Class &amp; Accounts'!AF28+'O5 Details by Class &amp; Accounts'!BA28+'O5 Details by Class &amp; Accounts'!BV28</f>
        <v>0</v>
      </c>
      <c r="H28" s="588">
        <f>'O5 Details by Class &amp; Accounts'!L28+'O5 Details by Class &amp; Accounts'!AG28+'O5 Details by Class &amp; Accounts'!BB28+'O5 Details by Class &amp; Accounts'!BW28</f>
        <v>0</v>
      </c>
      <c r="I28" s="588">
        <f>'O5 Details by Class &amp; Accounts'!M28+'O5 Details by Class &amp; Accounts'!AH28+'O5 Details by Class &amp; Accounts'!BC28+'O5 Details by Class &amp; Accounts'!BX28</f>
        <v>0</v>
      </c>
      <c r="J28" s="588">
        <f>'O5 Details by Class &amp; Accounts'!N28+'O5 Details by Class &amp; Accounts'!AI28+'O5 Details by Class &amp; Accounts'!BD28+'O5 Details by Class &amp; Accounts'!BY28</f>
        <v>0</v>
      </c>
      <c r="K28" s="588">
        <f>'O5 Details by Class &amp; Accounts'!O28+'O5 Details by Class &amp; Accounts'!AJ28+'O5 Details by Class &amp; Accounts'!BE28+'O5 Details by Class &amp; Accounts'!BZ28</f>
        <v>0</v>
      </c>
      <c r="L28" s="588">
        <f>'O5 Details by Class &amp; Accounts'!P28+'O5 Details by Class &amp; Accounts'!AK28+'O5 Details by Class &amp; Accounts'!BF28+'O5 Details by Class &amp; Accounts'!CA28</f>
        <v>0</v>
      </c>
      <c r="M28" s="588">
        <f>'O5 Details by Class &amp; Accounts'!Q28+'O5 Details by Class &amp; Accounts'!AL28+'O5 Details by Class &amp; Accounts'!BG28+'O5 Details by Class &amp; Accounts'!CB28</f>
        <v>0</v>
      </c>
      <c r="N28" s="588">
        <f>'O5 Details by Class &amp; Accounts'!R28+'O5 Details by Class &amp; Accounts'!AM28+'O5 Details by Class &amp; Accounts'!BH28+'O5 Details by Class &amp; Accounts'!CC28</f>
        <v>0</v>
      </c>
      <c r="O28" s="588">
        <f>'O5 Details by Class &amp; Accounts'!S28+'O5 Details by Class &amp; Accounts'!AN28+'O5 Details by Class &amp; Accounts'!BI28+'O5 Details by Class &amp; Accounts'!CD28</f>
        <v>0</v>
      </c>
      <c r="P28" s="588">
        <f>'O5 Details by Class &amp; Accounts'!T28+'O5 Details by Class &amp; Accounts'!AO28+'O5 Details by Class &amp; Accounts'!BJ28+'O5 Details by Class &amp; Accounts'!CE28</f>
        <v>0</v>
      </c>
      <c r="Q28" s="588">
        <f>'O5 Details by Class &amp; Accounts'!U28+'O5 Details by Class &amp; Accounts'!AP28+'O5 Details by Class &amp; Accounts'!BK28+'O5 Details by Class &amp; Accounts'!CF28</f>
        <v>0</v>
      </c>
      <c r="R28" s="588">
        <f>'O5 Details by Class &amp; Accounts'!V28+'O5 Details by Class &amp; Accounts'!AQ28+'O5 Details by Class &amp; Accounts'!BL28+'O5 Details by Class &amp; Accounts'!CG28</f>
        <v>0</v>
      </c>
      <c r="S28" s="588">
        <f>'O5 Details by Class &amp; Accounts'!W28+'O5 Details by Class &amp; Accounts'!AR28+'O5 Details by Class &amp; Accounts'!BM28+'O5 Details by Class &amp; Accounts'!CH28</f>
        <v>0</v>
      </c>
      <c r="T28" s="588">
        <f>'O5 Details by Class &amp; Accounts'!X28+'O5 Details by Class &amp; Accounts'!AS28+'O5 Details by Class &amp; Accounts'!BN28+'O5 Details by Class &amp; Accounts'!CI28</f>
        <v>0</v>
      </c>
      <c r="U28" s="588">
        <f>'O5 Details by Class &amp; Accounts'!Y28+'O5 Details by Class &amp; Accounts'!AT28+'O5 Details by Class &amp; Accounts'!BO28+'O5 Details by Class &amp; Accounts'!CJ28</f>
        <v>0</v>
      </c>
      <c r="V28" s="588">
        <f>'O5 Details by Class &amp; Accounts'!Z28+'O5 Details by Class &amp; Accounts'!AU28+'O5 Details by Class &amp; Accounts'!BP28+'O5 Details by Class &amp; Accounts'!CK28</f>
        <v>0</v>
      </c>
      <c r="W28" s="588">
        <f>'O5 Details by Class &amp; Accounts'!AA28+'O5 Details by Class &amp; Accounts'!AV28+'O5 Details by Class &amp; Accounts'!BQ28+'O5 Details by Class &amp; Accounts'!CL28</f>
        <v>0</v>
      </c>
      <c r="X28" s="1029">
        <f>'O5 Details by Class &amp; Accounts'!AB28+'O5 Details by Class &amp; Accounts'!AW28+'O5 Details by Class &amp; Accounts'!BR28+'O5 Details by Class &amp; Accounts'!CM28</f>
        <v>0</v>
      </c>
      <c r="Y28" s="1904" t="inlineStr">
        <is>
          <t/>
        </is>
      </c>
      <c r="Z28" s="1899" t="inlineStr">
        <is>
          <t/>
        </is>
      </c>
    </row>
    <row r="29" spans="1:26" ht="12.95" customHeight="1" x14ac:dyDescent="0.2">
      <c r="A29" s="1753" t="s">
        <v>820</v>
      </c>
      <c r="B29" s="1000" t="s">
        <v>345</v>
      </c>
      <c r="C29" s="1015" t="str">
        <f>IF(ISBLANK('E4 TB Allocation Details'!D29), "",('E4 TB Allocation Details'!D29))</f>
        <v>dp</v>
      </c>
      <c r="D29" s="1016">
        <f t="shared" si="1"/>
        <v>0</v>
      </c>
      <c r="E29" s="588">
        <f>'O5 Details by Class &amp; Accounts'!I29+'O5 Details by Class &amp; Accounts'!AD29+'O5 Details by Class &amp; Accounts'!AY29+'O5 Details by Class &amp; Accounts'!BT29</f>
        <v>0</v>
      </c>
      <c r="F29" s="588">
        <f>'O5 Details by Class &amp; Accounts'!J29+'O5 Details by Class &amp; Accounts'!AE29+'O5 Details by Class &amp; Accounts'!AZ29+'O5 Details by Class &amp; Accounts'!BU29</f>
        <v>0</v>
      </c>
      <c r="G29" s="588">
        <f>'O5 Details by Class &amp; Accounts'!K29+'O5 Details by Class &amp; Accounts'!AF29+'O5 Details by Class &amp; Accounts'!BA29+'O5 Details by Class &amp; Accounts'!BV29</f>
        <v>0</v>
      </c>
      <c r="H29" s="588">
        <f>'O5 Details by Class &amp; Accounts'!L29+'O5 Details by Class &amp; Accounts'!AG29+'O5 Details by Class &amp; Accounts'!BB29+'O5 Details by Class &amp; Accounts'!BW29</f>
        <v>0</v>
      </c>
      <c r="I29" s="588">
        <f>'O5 Details by Class &amp; Accounts'!M29+'O5 Details by Class &amp; Accounts'!AH29+'O5 Details by Class &amp; Accounts'!BC29+'O5 Details by Class &amp; Accounts'!BX29</f>
        <v>0</v>
      </c>
      <c r="J29" s="588">
        <f>'O5 Details by Class &amp; Accounts'!N29+'O5 Details by Class &amp; Accounts'!AI29+'O5 Details by Class &amp; Accounts'!BD29+'O5 Details by Class &amp; Accounts'!BY29</f>
        <v>0</v>
      </c>
      <c r="K29" s="588">
        <f>'O5 Details by Class &amp; Accounts'!O29+'O5 Details by Class &amp; Accounts'!AJ29+'O5 Details by Class &amp; Accounts'!BE29+'O5 Details by Class &amp; Accounts'!BZ29</f>
        <v>0</v>
      </c>
      <c r="L29" s="588">
        <f>'O5 Details by Class &amp; Accounts'!P29+'O5 Details by Class &amp; Accounts'!AK29+'O5 Details by Class &amp; Accounts'!BF29+'O5 Details by Class &amp; Accounts'!CA29</f>
        <v>0</v>
      </c>
      <c r="M29" s="588">
        <f>'O5 Details by Class &amp; Accounts'!Q29+'O5 Details by Class &amp; Accounts'!AL29+'O5 Details by Class &amp; Accounts'!BG29+'O5 Details by Class &amp; Accounts'!CB29</f>
        <v>0</v>
      </c>
      <c r="N29" s="588">
        <f>'O5 Details by Class &amp; Accounts'!R29+'O5 Details by Class &amp; Accounts'!AM29+'O5 Details by Class &amp; Accounts'!BH29+'O5 Details by Class &amp; Accounts'!CC29</f>
        <v>0</v>
      </c>
      <c r="O29" s="588">
        <f>'O5 Details by Class &amp; Accounts'!S29+'O5 Details by Class &amp; Accounts'!AN29+'O5 Details by Class &amp; Accounts'!BI29+'O5 Details by Class &amp; Accounts'!CD29</f>
        <v>0</v>
      </c>
      <c r="P29" s="588">
        <f>'O5 Details by Class &amp; Accounts'!T29+'O5 Details by Class &amp; Accounts'!AO29+'O5 Details by Class &amp; Accounts'!BJ29+'O5 Details by Class &amp; Accounts'!CE29</f>
        <v>0</v>
      </c>
      <c r="Q29" s="588">
        <f>'O5 Details by Class &amp; Accounts'!U29+'O5 Details by Class &amp; Accounts'!AP29+'O5 Details by Class &amp; Accounts'!BK29+'O5 Details by Class &amp; Accounts'!CF29</f>
        <v>0</v>
      </c>
      <c r="R29" s="588">
        <f>'O5 Details by Class &amp; Accounts'!V29+'O5 Details by Class &amp; Accounts'!AQ29+'O5 Details by Class &amp; Accounts'!BL29+'O5 Details by Class &amp; Accounts'!CG29</f>
        <v>0</v>
      </c>
      <c r="S29" s="588">
        <f>'O5 Details by Class &amp; Accounts'!W29+'O5 Details by Class &amp; Accounts'!AR29+'O5 Details by Class &amp; Accounts'!BM29+'O5 Details by Class &amp; Accounts'!CH29</f>
        <v>0</v>
      </c>
      <c r="T29" s="588">
        <f>'O5 Details by Class &amp; Accounts'!X29+'O5 Details by Class &amp; Accounts'!AS29+'O5 Details by Class &amp; Accounts'!BN29+'O5 Details by Class &amp; Accounts'!CI29</f>
        <v>0</v>
      </c>
      <c r="U29" s="588">
        <f>'O5 Details by Class &amp; Accounts'!Y29+'O5 Details by Class &amp; Accounts'!AT29+'O5 Details by Class &amp; Accounts'!BO29+'O5 Details by Class &amp; Accounts'!CJ29</f>
        <v>0</v>
      </c>
      <c r="V29" s="588">
        <f>'O5 Details by Class &amp; Accounts'!Z29+'O5 Details by Class &amp; Accounts'!AU29+'O5 Details by Class &amp; Accounts'!BP29+'O5 Details by Class &amp; Accounts'!CK29</f>
        <v>0</v>
      </c>
      <c r="W29" s="588">
        <f>'O5 Details by Class &amp; Accounts'!AA29+'O5 Details by Class &amp; Accounts'!AV29+'O5 Details by Class &amp; Accounts'!BQ29+'O5 Details by Class &amp; Accounts'!CL29</f>
        <v>0</v>
      </c>
      <c r="X29" s="1029">
        <f>'O5 Details by Class &amp; Accounts'!AB29+'O5 Details by Class &amp; Accounts'!AW29+'O5 Details by Class &amp; Accounts'!BR29+'O5 Details by Class &amp; Accounts'!CM29</f>
        <v>0</v>
      </c>
      <c r="Y29" s="1904" t="inlineStr">
        <is>
          <t/>
        </is>
      </c>
      <c r="Z29" s="1899" t="inlineStr">
        <is>
          <t/>
        </is>
      </c>
    </row>
    <row r="30" spans="1:26" ht="12.95" customHeight="1" x14ac:dyDescent="0.2">
      <c r="A30" s="1753" t="s">
        <v>261</v>
      </c>
      <c r="B30" s="1000" t="s">
        <v>285</v>
      </c>
      <c r="C30" s="1015" t="str">
        <f>IF(ISBLANK('E4 TB Allocation Details'!D30), "",('E4 TB Allocation Details'!D30))</f>
        <v>dp</v>
      </c>
      <c r="D30" s="1016">
        <f t="shared" si="1"/>
        <v>0</v>
      </c>
      <c r="E30" s="588">
        <f>'O5 Details by Class &amp; Accounts'!I30+'O5 Details by Class &amp; Accounts'!AD30+'O5 Details by Class &amp; Accounts'!AY30+'O5 Details by Class &amp; Accounts'!BT30</f>
        <v>0</v>
      </c>
      <c r="F30" s="588">
        <f>'O5 Details by Class &amp; Accounts'!J30+'O5 Details by Class &amp; Accounts'!AE30+'O5 Details by Class &amp; Accounts'!AZ30+'O5 Details by Class &amp; Accounts'!BU30</f>
        <v>0</v>
      </c>
      <c r="G30" s="588">
        <f>'O5 Details by Class &amp; Accounts'!K30+'O5 Details by Class &amp; Accounts'!AF30+'O5 Details by Class &amp; Accounts'!BA30+'O5 Details by Class &amp; Accounts'!BV30</f>
        <v>0</v>
      </c>
      <c r="H30" s="588">
        <f>'O5 Details by Class &amp; Accounts'!L30+'O5 Details by Class &amp; Accounts'!AG30+'O5 Details by Class &amp; Accounts'!BB30+'O5 Details by Class &amp; Accounts'!BW30</f>
        <v>0</v>
      </c>
      <c r="I30" s="588">
        <f>'O5 Details by Class &amp; Accounts'!M30+'O5 Details by Class &amp; Accounts'!AH30+'O5 Details by Class &amp; Accounts'!BC30+'O5 Details by Class &amp; Accounts'!BX30</f>
        <v>0</v>
      </c>
      <c r="J30" s="588">
        <f>'O5 Details by Class &amp; Accounts'!N30+'O5 Details by Class &amp; Accounts'!AI30+'O5 Details by Class &amp; Accounts'!BD30+'O5 Details by Class &amp; Accounts'!BY30</f>
        <v>0</v>
      </c>
      <c r="K30" s="588">
        <f>'O5 Details by Class &amp; Accounts'!O30+'O5 Details by Class &amp; Accounts'!AJ30+'O5 Details by Class &amp; Accounts'!BE30+'O5 Details by Class &amp; Accounts'!BZ30</f>
        <v>0</v>
      </c>
      <c r="L30" s="588">
        <f>'O5 Details by Class &amp; Accounts'!P30+'O5 Details by Class &amp; Accounts'!AK30+'O5 Details by Class &amp; Accounts'!BF30+'O5 Details by Class &amp; Accounts'!CA30</f>
        <v>0</v>
      </c>
      <c r="M30" s="588">
        <f>'O5 Details by Class &amp; Accounts'!Q30+'O5 Details by Class &amp; Accounts'!AL30+'O5 Details by Class &amp; Accounts'!BG30+'O5 Details by Class &amp; Accounts'!CB30</f>
        <v>0</v>
      </c>
      <c r="N30" s="588">
        <f>'O5 Details by Class &amp; Accounts'!R30+'O5 Details by Class &amp; Accounts'!AM30+'O5 Details by Class &amp; Accounts'!BH30+'O5 Details by Class &amp; Accounts'!CC30</f>
        <v>0</v>
      </c>
      <c r="O30" s="588">
        <f>'O5 Details by Class &amp; Accounts'!S30+'O5 Details by Class &amp; Accounts'!AN30+'O5 Details by Class &amp; Accounts'!BI30+'O5 Details by Class &amp; Accounts'!CD30</f>
        <v>0</v>
      </c>
      <c r="P30" s="588">
        <f>'O5 Details by Class &amp; Accounts'!T30+'O5 Details by Class &amp; Accounts'!AO30+'O5 Details by Class &amp; Accounts'!BJ30+'O5 Details by Class &amp; Accounts'!CE30</f>
        <v>0</v>
      </c>
      <c r="Q30" s="588">
        <f>'O5 Details by Class &amp; Accounts'!U30+'O5 Details by Class &amp; Accounts'!AP30+'O5 Details by Class &amp; Accounts'!BK30+'O5 Details by Class &amp; Accounts'!CF30</f>
        <v>0</v>
      </c>
      <c r="R30" s="588">
        <f>'O5 Details by Class &amp; Accounts'!V30+'O5 Details by Class &amp; Accounts'!AQ30+'O5 Details by Class &amp; Accounts'!BL30+'O5 Details by Class &amp; Accounts'!CG30</f>
        <v>0</v>
      </c>
      <c r="S30" s="588">
        <f>'O5 Details by Class &amp; Accounts'!W30+'O5 Details by Class &amp; Accounts'!AR30+'O5 Details by Class &amp; Accounts'!BM30+'O5 Details by Class &amp; Accounts'!CH30</f>
        <v>0</v>
      </c>
      <c r="T30" s="588">
        <f>'O5 Details by Class &amp; Accounts'!X30+'O5 Details by Class &amp; Accounts'!AS30+'O5 Details by Class &amp; Accounts'!BN30+'O5 Details by Class &amp; Accounts'!CI30</f>
        <v>0</v>
      </c>
      <c r="U30" s="588">
        <f>'O5 Details by Class &amp; Accounts'!Y30+'O5 Details by Class &amp; Accounts'!AT30+'O5 Details by Class &amp; Accounts'!BO30+'O5 Details by Class &amp; Accounts'!CJ30</f>
        <v>0</v>
      </c>
      <c r="V30" s="588">
        <f>'O5 Details by Class &amp; Accounts'!Z30+'O5 Details by Class &amp; Accounts'!AU30+'O5 Details by Class &amp; Accounts'!BP30+'O5 Details by Class &amp; Accounts'!CK30</f>
        <v>0</v>
      </c>
      <c r="W30" s="588">
        <f>'O5 Details by Class &amp; Accounts'!AA30+'O5 Details by Class &amp; Accounts'!AV30+'O5 Details by Class &amp; Accounts'!BQ30+'O5 Details by Class &amp; Accounts'!CL30</f>
        <v>0</v>
      </c>
      <c r="X30" s="1029">
        <f>'O5 Details by Class &amp; Accounts'!AB30+'O5 Details by Class &amp; Accounts'!AW30+'O5 Details by Class &amp; Accounts'!BR30+'O5 Details by Class &amp; Accounts'!CM30</f>
        <v>0</v>
      </c>
      <c r="Y30" s="1904" t="inlineStr">
        <is>
          <t/>
        </is>
      </c>
      <c r="Z30" s="1899" t="e">
        <v>#N/A</v>
      </c>
    </row>
    <row r="31" spans="1:26" ht="12.95" customHeight="1" x14ac:dyDescent="0.2">
      <c r="A31" s="1753" t="s">
        <v>821</v>
      </c>
      <c r="B31" s="1000" t="s">
        <v>363</v>
      </c>
      <c r="C31" s="1015" t="str">
        <f>IF(ISBLANK('E4 TB Allocation Details'!D31), "",('E4 TB Allocation Details'!D31))</f>
        <v>dp</v>
      </c>
      <c r="D31" s="1016">
        <f t="shared" si="1"/>
        <v>0</v>
      </c>
      <c r="E31" s="588">
        <f>'O5 Details by Class &amp; Accounts'!I31+'O5 Details by Class &amp; Accounts'!AD31+'O5 Details by Class &amp; Accounts'!AY31+'O5 Details by Class &amp; Accounts'!BT31</f>
        <v>0</v>
      </c>
      <c r="F31" s="588">
        <f>'O5 Details by Class &amp; Accounts'!J31+'O5 Details by Class &amp; Accounts'!AE31+'O5 Details by Class &amp; Accounts'!AZ31+'O5 Details by Class &amp; Accounts'!BU31</f>
        <v>0</v>
      </c>
      <c r="G31" s="588">
        <f>'O5 Details by Class &amp; Accounts'!K31+'O5 Details by Class &amp; Accounts'!AF31+'O5 Details by Class &amp; Accounts'!BA31+'O5 Details by Class &amp; Accounts'!BV31</f>
        <v>0</v>
      </c>
      <c r="H31" s="588">
        <f>'O5 Details by Class &amp; Accounts'!L31+'O5 Details by Class &amp; Accounts'!AG31+'O5 Details by Class &amp; Accounts'!BB31+'O5 Details by Class &amp; Accounts'!BW31</f>
        <v>0</v>
      </c>
      <c r="I31" s="588">
        <f>'O5 Details by Class &amp; Accounts'!M31+'O5 Details by Class &amp; Accounts'!AH31+'O5 Details by Class &amp; Accounts'!BC31+'O5 Details by Class &amp; Accounts'!BX31</f>
        <v>0</v>
      </c>
      <c r="J31" s="588">
        <f>'O5 Details by Class &amp; Accounts'!N31+'O5 Details by Class &amp; Accounts'!AI31+'O5 Details by Class &amp; Accounts'!BD31+'O5 Details by Class &amp; Accounts'!BY31</f>
        <v>0</v>
      </c>
      <c r="K31" s="588">
        <f>'O5 Details by Class &amp; Accounts'!O31+'O5 Details by Class &amp; Accounts'!AJ31+'O5 Details by Class &amp; Accounts'!BE31+'O5 Details by Class &amp; Accounts'!BZ31</f>
        <v>0</v>
      </c>
      <c r="L31" s="588">
        <f>'O5 Details by Class &amp; Accounts'!P31+'O5 Details by Class &amp; Accounts'!AK31+'O5 Details by Class &amp; Accounts'!BF31+'O5 Details by Class &amp; Accounts'!CA31</f>
        <v>0</v>
      </c>
      <c r="M31" s="588">
        <f>'O5 Details by Class &amp; Accounts'!Q31+'O5 Details by Class &amp; Accounts'!AL31+'O5 Details by Class &amp; Accounts'!BG31+'O5 Details by Class &amp; Accounts'!CB31</f>
        <v>0</v>
      </c>
      <c r="N31" s="588">
        <f>'O5 Details by Class &amp; Accounts'!R31+'O5 Details by Class &amp; Accounts'!AM31+'O5 Details by Class &amp; Accounts'!BH31+'O5 Details by Class &amp; Accounts'!CC31</f>
        <v>0</v>
      </c>
      <c r="O31" s="588">
        <f>'O5 Details by Class &amp; Accounts'!S31+'O5 Details by Class &amp; Accounts'!AN31+'O5 Details by Class &amp; Accounts'!BI31+'O5 Details by Class &amp; Accounts'!CD31</f>
        <v>0</v>
      </c>
      <c r="P31" s="588">
        <f>'O5 Details by Class &amp; Accounts'!T31+'O5 Details by Class &amp; Accounts'!AO31+'O5 Details by Class &amp; Accounts'!BJ31+'O5 Details by Class &amp; Accounts'!CE31</f>
        <v>0</v>
      </c>
      <c r="Q31" s="588">
        <f>'O5 Details by Class &amp; Accounts'!U31+'O5 Details by Class &amp; Accounts'!AP31+'O5 Details by Class &amp; Accounts'!BK31+'O5 Details by Class &amp; Accounts'!CF31</f>
        <v>0</v>
      </c>
      <c r="R31" s="588">
        <f>'O5 Details by Class &amp; Accounts'!V31+'O5 Details by Class &amp; Accounts'!AQ31+'O5 Details by Class &amp; Accounts'!BL31+'O5 Details by Class &amp; Accounts'!CG31</f>
        <v>0</v>
      </c>
      <c r="S31" s="588">
        <f>'O5 Details by Class &amp; Accounts'!W31+'O5 Details by Class &amp; Accounts'!AR31+'O5 Details by Class &amp; Accounts'!BM31+'O5 Details by Class &amp; Accounts'!CH31</f>
        <v>0</v>
      </c>
      <c r="T31" s="588">
        <f>'O5 Details by Class &amp; Accounts'!X31+'O5 Details by Class &amp; Accounts'!AS31+'O5 Details by Class &amp; Accounts'!BN31+'O5 Details by Class &amp; Accounts'!CI31</f>
        <v>0</v>
      </c>
      <c r="U31" s="588">
        <f>'O5 Details by Class &amp; Accounts'!Y31+'O5 Details by Class &amp; Accounts'!AT31+'O5 Details by Class &amp; Accounts'!BO31+'O5 Details by Class &amp; Accounts'!CJ31</f>
        <v>0</v>
      </c>
      <c r="V31" s="588">
        <f>'O5 Details by Class &amp; Accounts'!Z31+'O5 Details by Class &amp; Accounts'!AU31+'O5 Details by Class &amp; Accounts'!BP31+'O5 Details by Class &amp; Accounts'!CK31</f>
        <v>0</v>
      </c>
      <c r="W31" s="588">
        <f>'O5 Details by Class &amp; Accounts'!AA31+'O5 Details by Class &amp; Accounts'!AV31+'O5 Details by Class &amp; Accounts'!BQ31+'O5 Details by Class &amp; Accounts'!CL31</f>
        <v>0</v>
      </c>
      <c r="X31" s="1029">
        <f>'O5 Details by Class &amp; Accounts'!AB31+'O5 Details by Class &amp; Accounts'!AW31+'O5 Details by Class &amp; Accounts'!BR31+'O5 Details by Class &amp; Accounts'!CM31</f>
        <v>0</v>
      </c>
      <c r="Y31" s="1904" t="inlineStr">
        <is>
          <t/>
        </is>
      </c>
      <c r="Z31" s="1899" t="inlineStr">
        <is>
          <t/>
        </is>
      </c>
    </row>
    <row r="32" spans="1:26" ht="12.95" customHeight="1" x14ac:dyDescent="0.2">
      <c r="A32" s="1753" t="s">
        <v>822</v>
      </c>
      <c r="B32" s="1000" t="s">
        <v>364</v>
      </c>
      <c r="C32" s="1015" t="str">
        <f>IF(ISBLANK('E4 TB Allocation Details'!D32), "",('E4 TB Allocation Details'!D32))</f>
        <v>dp</v>
      </c>
      <c r="D32" s="1016">
        <f t="shared" si="1"/>
        <v>0</v>
      </c>
      <c r="E32" s="588">
        <f>'O5 Details by Class &amp; Accounts'!I32+'O5 Details by Class &amp; Accounts'!AD32+'O5 Details by Class &amp; Accounts'!AY32+'O5 Details by Class &amp; Accounts'!BT32</f>
        <v>0</v>
      </c>
      <c r="F32" s="588">
        <f>'O5 Details by Class &amp; Accounts'!J32+'O5 Details by Class &amp; Accounts'!AE32+'O5 Details by Class &amp; Accounts'!AZ32+'O5 Details by Class &amp; Accounts'!BU32</f>
        <v>0</v>
      </c>
      <c r="G32" s="588">
        <f>'O5 Details by Class &amp; Accounts'!K32+'O5 Details by Class &amp; Accounts'!AF32+'O5 Details by Class &amp; Accounts'!BA32+'O5 Details by Class &amp; Accounts'!BV32</f>
        <v>0</v>
      </c>
      <c r="H32" s="588">
        <f>'O5 Details by Class &amp; Accounts'!L32+'O5 Details by Class &amp; Accounts'!AG32+'O5 Details by Class &amp; Accounts'!BB32+'O5 Details by Class &amp; Accounts'!BW32</f>
        <v>0</v>
      </c>
      <c r="I32" s="588">
        <f>'O5 Details by Class &amp; Accounts'!M32+'O5 Details by Class &amp; Accounts'!AH32+'O5 Details by Class &amp; Accounts'!BC32+'O5 Details by Class &amp; Accounts'!BX32</f>
        <v>0</v>
      </c>
      <c r="J32" s="588">
        <f>'O5 Details by Class &amp; Accounts'!N32+'O5 Details by Class &amp; Accounts'!AI32+'O5 Details by Class &amp; Accounts'!BD32+'O5 Details by Class &amp; Accounts'!BY32</f>
        <v>0</v>
      </c>
      <c r="K32" s="588">
        <f>'O5 Details by Class &amp; Accounts'!O32+'O5 Details by Class &amp; Accounts'!AJ32+'O5 Details by Class &amp; Accounts'!BE32+'O5 Details by Class &amp; Accounts'!BZ32</f>
        <v>0</v>
      </c>
      <c r="L32" s="588">
        <f>'O5 Details by Class &amp; Accounts'!P32+'O5 Details by Class &amp; Accounts'!AK32+'O5 Details by Class &amp; Accounts'!BF32+'O5 Details by Class &amp; Accounts'!CA32</f>
        <v>0</v>
      </c>
      <c r="M32" s="588">
        <f>'O5 Details by Class &amp; Accounts'!Q32+'O5 Details by Class &amp; Accounts'!AL32+'O5 Details by Class &amp; Accounts'!BG32+'O5 Details by Class &amp; Accounts'!CB32</f>
        <v>0</v>
      </c>
      <c r="N32" s="588">
        <f>'O5 Details by Class &amp; Accounts'!R32+'O5 Details by Class &amp; Accounts'!AM32+'O5 Details by Class &amp; Accounts'!BH32+'O5 Details by Class &amp; Accounts'!CC32</f>
        <v>0</v>
      </c>
      <c r="O32" s="588">
        <f>'O5 Details by Class &amp; Accounts'!S32+'O5 Details by Class &amp; Accounts'!AN32+'O5 Details by Class &amp; Accounts'!BI32+'O5 Details by Class &amp; Accounts'!CD32</f>
        <v>0</v>
      </c>
      <c r="P32" s="588">
        <f>'O5 Details by Class &amp; Accounts'!T32+'O5 Details by Class &amp; Accounts'!AO32+'O5 Details by Class &amp; Accounts'!BJ32+'O5 Details by Class &amp; Accounts'!CE32</f>
        <v>0</v>
      </c>
      <c r="Q32" s="588">
        <f>'O5 Details by Class &amp; Accounts'!U32+'O5 Details by Class &amp; Accounts'!AP32+'O5 Details by Class &amp; Accounts'!BK32+'O5 Details by Class &amp; Accounts'!CF32</f>
        <v>0</v>
      </c>
      <c r="R32" s="588">
        <f>'O5 Details by Class &amp; Accounts'!V32+'O5 Details by Class &amp; Accounts'!AQ32+'O5 Details by Class &amp; Accounts'!BL32+'O5 Details by Class &amp; Accounts'!CG32</f>
        <v>0</v>
      </c>
      <c r="S32" s="588">
        <f>'O5 Details by Class &amp; Accounts'!W32+'O5 Details by Class &amp; Accounts'!AR32+'O5 Details by Class &amp; Accounts'!BM32+'O5 Details by Class &amp; Accounts'!CH32</f>
        <v>0</v>
      </c>
      <c r="T32" s="588">
        <f>'O5 Details by Class &amp; Accounts'!X32+'O5 Details by Class &amp; Accounts'!AS32+'O5 Details by Class &amp; Accounts'!BN32+'O5 Details by Class &amp; Accounts'!CI32</f>
        <v>0</v>
      </c>
      <c r="U32" s="588">
        <f>'O5 Details by Class &amp; Accounts'!Y32+'O5 Details by Class &amp; Accounts'!AT32+'O5 Details by Class &amp; Accounts'!BO32+'O5 Details by Class &amp; Accounts'!CJ32</f>
        <v>0</v>
      </c>
      <c r="V32" s="588">
        <f>'O5 Details by Class &amp; Accounts'!Z32+'O5 Details by Class &amp; Accounts'!AU32+'O5 Details by Class &amp; Accounts'!BP32+'O5 Details by Class &amp; Accounts'!CK32</f>
        <v>0</v>
      </c>
      <c r="W32" s="588">
        <f>'O5 Details by Class &amp; Accounts'!AA32+'O5 Details by Class &amp; Accounts'!AV32+'O5 Details by Class &amp; Accounts'!BQ32+'O5 Details by Class &amp; Accounts'!CL32</f>
        <v>0</v>
      </c>
      <c r="X32" s="1029">
        <f>'O5 Details by Class &amp; Accounts'!AB32+'O5 Details by Class &amp; Accounts'!AW32+'O5 Details by Class &amp; Accounts'!BR32+'O5 Details by Class &amp; Accounts'!CM32</f>
        <v>0</v>
      </c>
      <c r="Y32" s="1904" t="inlineStr">
        <is>
          <t/>
        </is>
      </c>
      <c r="Z32" s="1899" t="inlineStr">
        <is>
          <t/>
        </is>
      </c>
    </row>
    <row r="33" spans="1:26" ht="12.75" x14ac:dyDescent="0.2">
      <c r="A33" s="1753" t="s">
        <v>110</v>
      </c>
      <c r="B33" s="1000" t="s">
        <v>86</v>
      </c>
      <c r="C33" s="1015" t="str">
        <f>IF(ISBLANK('E4 TB Allocation Details'!D33), "",('E4 TB Allocation Details'!D33))</f>
        <v>dp</v>
      </c>
      <c r="D33" s="1016">
        <f t="shared" si="1"/>
        <v>9700675.7250000015</v>
      </c>
      <c r="E33" s="588">
        <f>'O5 Details by Class &amp; Accounts'!I33+'O5 Details by Class &amp; Accounts'!AD33+'O5 Details by Class &amp; Accounts'!AY33+'O5 Details by Class &amp; Accounts'!BT33</f>
        <v>3063108.1918654842</v>
      </c>
      <c r="F33" s="588">
        <f>'O5 Details by Class &amp; Accounts'!J33+'O5 Details by Class &amp; Accounts'!AE33+'O5 Details by Class &amp; Accounts'!AZ33+'O5 Details by Class &amp; Accounts'!BU33</f>
        <v>2613927.6396877212</v>
      </c>
      <c r="G33" s="588">
        <f>'O5 Details by Class &amp; Accounts'!K33+'O5 Details by Class &amp; Accounts'!AF33+'O5 Details by Class &amp; Accounts'!BA33+'O5 Details by Class &amp; Accounts'!BV33</f>
        <v>3109636.4711991078</v>
      </c>
      <c r="H33" s="588">
        <f>'O5 Details by Class &amp; Accounts'!L33+'O5 Details by Class &amp; Accounts'!AG33+'O5 Details by Class &amp; Accounts'!BB33+'O5 Details by Class &amp; Accounts'!BW33</f>
        <v>0</v>
      </c>
      <c r="I33" s="588">
        <f>'O5 Details by Class &amp; Accounts'!M33+'O5 Details by Class &amp; Accounts'!AH33+'O5 Details by Class &amp; Accounts'!BC33+'O5 Details by Class &amp; Accounts'!BX33</f>
        <v>0</v>
      </c>
      <c r="J33" s="588">
        <f>'O5 Details by Class &amp; Accounts'!N33+'O5 Details by Class &amp; Accounts'!AI33+'O5 Details by Class &amp; Accounts'!BD33+'O5 Details by Class &amp; Accounts'!BY33</f>
        <v>885345.52064849739</v>
      </c>
      <c r="K33" s="588">
        <f>'O5 Details by Class &amp; Accounts'!O33+'O5 Details by Class &amp; Accounts'!AJ33+'O5 Details by Class &amp; Accounts'!BE33+'O5 Details by Class &amp; Accounts'!BZ33</f>
        <v>20872.028197245891</v>
      </c>
      <c r="L33" s="588">
        <f>'O5 Details by Class &amp; Accounts'!P33+'O5 Details by Class &amp; Accounts'!AK33+'O5 Details by Class &amp; Accounts'!BF33+'O5 Details by Class &amp; Accounts'!CA33</f>
        <v>0</v>
      </c>
      <c r="M33" s="588">
        <f>'O5 Details by Class &amp; Accounts'!Q33+'O5 Details by Class &amp; Accounts'!AL33+'O5 Details by Class &amp; Accounts'!BG33+'O5 Details by Class &amp; Accounts'!CB33</f>
        <v>7785.8734019439562</v>
      </c>
      <c r="N33" s="588">
        <f>'O5 Details by Class &amp; Accounts'!R33+'O5 Details by Class &amp; Accounts'!AM33+'O5 Details by Class &amp; Accounts'!BH33+'O5 Details by Class &amp; Accounts'!CC33</f>
        <v>0</v>
      </c>
      <c r="O33" s="588">
        <f>'O5 Details by Class &amp; Accounts'!S33+'O5 Details by Class &amp; Accounts'!AN33+'O5 Details by Class &amp; Accounts'!BI33+'O5 Details by Class &amp; Accounts'!CD33</f>
        <v>0</v>
      </c>
      <c r="P33" s="588">
        <f>'O5 Details by Class &amp; Accounts'!T33+'O5 Details by Class &amp; Accounts'!AO33+'O5 Details by Class &amp; Accounts'!BJ33+'O5 Details by Class &amp; Accounts'!CE33</f>
        <v>0</v>
      </c>
      <c r="Q33" s="588">
        <f>'O5 Details by Class &amp; Accounts'!U33+'O5 Details by Class &amp; Accounts'!AP33+'O5 Details by Class &amp; Accounts'!BK33+'O5 Details by Class &amp; Accounts'!CF33</f>
        <v>0</v>
      </c>
      <c r="R33" s="588">
        <f>'O5 Details by Class &amp; Accounts'!V33+'O5 Details by Class &amp; Accounts'!AQ33+'O5 Details by Class &amp; Accounts'!BL33+'O5 Details by Class &amp; Accounts'!CG33</f>
        <v>0</v>
      </c>
      <c r="S33" s="588">
        <f>'O5 Details by Class &amp; Accounts'!W33+'O5 Details by Class &amp; Accounts'!AR33+'O5 Details by Class &amp; Accounts'!BM33+'O5 Details by Class &amp; Accounts'!CH33</f>
        <v>0</v>
      </c>
      <c r="T33" s="588">
        <f>'O5 Details by Class &amp; Accounts'!X33+'O5 Details by Class &amp; Accounts'!AS33+'O5 Details by Class &amp; Accounts'!BN33+'O5 Details by Class &amp; Accounts'!CI33</f>
        <v>0</v>
      </c>
      <c r="U33" s="588">
        <f>'O5 Details by Class &amp; Accounts'!Y33+'O5 Details by Class &amp; Accounts'!AT33+'O5 Details by Class &amp; Accounts'!BO33+'O5 Details by Class &amp; Accounts'!CJ33</f>
        <v>0</v>
      </c>
      <c r="V33" s="588">
        <f>'O5 Details by Class &amp; Accounts'!Z33+'O5 Details by Class &amp; Accounts'!AU33+'O5 Details by Class &amp; Accounts'!BP33+'O5 Details by Class &amp; Accounts'!CK33</f>
        <v>0</v>
      </c>
      <c r="W33" s="588">
        <f>'O5 Details by Class &amp; Accounts'!AA33+'O5 Details by Class &amp; Accounts'!AV33+'O5 Details by Class &amp; Accounts'!BQ33+'O5 Details by Class &amp; Accounts'!CL33</f>
        <v>0</v>
      </c>
      <c r="X33" s="1029">
        <f>'O5 Details by Class &amp; Accounts'!AB33+'O5 Details by Class &amp; Accounts'!AW33+'O5 Details by Class &amp; Accounts'!BR33+'O5 Details by Class &amp; Accounts'!CM33</f>
        <v>0</v>
      </c>
      <c r="Y33" s="1904" t="inlineStr">
        <is>
          <t/>
        </is>
      </c>
      <c r="Z33" s="1899" t="inlineStr">
        <is>
          <t/>
        </is>
      </c>
    </row>
    <row r="34" spans="1:26" ht="12.75" x14ac:dyDescent="0.2">
      <c r="A34" s="1753" t="s">
        <v>262</v>
      </c>
      <c r="B34" s="1000" t="s">
        <v>87</v>
      </c>
      <c r="C34" s="1015" t="str">
        <f>IF(ISBLANK('E4 TB Allocation Details'!D34), "",('E4 TB Allocation Details'!D34))</f>
        <v>dp</v>
      </c>
      <c r="D34" s="1016">
        <f t="shared" si="1"/>
        <v>0</v>
      </c>
      <c r="E34" s="588">
        <f>'O5 Details by Class &amp; Accounts'!I34+'O5 Details by Class &amp; Accounts'!AD34+'O5 Details by Class &amp; Accounts'!AY34+'O5 Details by Class &amp; Accounts'!BT34</f>
        <v>0</v>
      </c>
      <c r="F34" s="588">
        <f>'O5 Details by Class &amp; Accounts'!J34+'O5 Details by Class &amp; Accounts'!AE34+'O5 Details by Class &amp; Accounts'!AZ34+'O5 Details by Class &amp; Accounts'!BU34</f>
        <v>0</v>
      </c>
      <c r="G34" s="588">
        <f>'O5 Details by Class &amp; Accounts'!K34+'O5 Details by Class &amp; Accounts'!AF34+'O5 Details by Class &amp; Accounts'!BA34+'O5 Details by Class &amp; Accounts'!BV34</f>
        <v>0</v>
      </c>
      <c r="H34" s="588">
        <f>'O5 Details by Class &amp; Accounts'!L34+'O5 Details by Class &amp; Accounts'!AG34+'O5 Details by Class &amp; Accounts'!BB34+'O5 Details by Class &amp; Accounts'!BW34</f>
        <v>0</v>
      </c>
      <c r="I34" s="588">
        <f>'O5 Details by Class &amp; Accounts'!M34+'O5 Details by Class &amp; Accounts'!AH34+'O5 Details by Class &amp; Accounts'!BC34+'O5 Details by Class &amp; Accounts'!BX34</f>
        <v>0</v>
      </c>
      <c r="J34" s="588">
        <f>'O5 Details by Class &amp; Accounts'!N34+'O5 Details by Class &amp; Accounts'!AI34+'O5 Details by Class &amp; Accounts'!BD34+'O5 Details by Class &amp; Accounts'!BY34</f>
        <v>0</v>
      </c>
      <c r="K34" s="588">
        <f>'O5 Details by Class &amp; Accounts'!O34+'O5 Details by Class &amp; Accounts'!AJ34+'O5 Details by Class &amp; Accounts'!BE34+'O5 Details by Class &amp; Accounts'!BZ34</f>
        <v>0</v>
      </c>
      <c r="L34" s="588">
        <f>'O5 Details by Class &amp; Accounts'!P34+'O5 Details by Class &amp; Accounts'!AK34+'O5 Details by Class &amp; Accounts'!BF34+'O5 Details by Class &amp; Accounts'!CA34</f>
        <v>0</v>
      </c>
      <c r="M34" s="588">
        <f>'O5 Details by Class &amp; Accounts'!Q34+'O5 Details by Class &amp; Accounts'!AL34+'O5 Details by Class &amp; Accounts'!BG34+'O5 Details by Class &amp; Accounts'!CB34</f>
        <v>0</v>
      </c>
      <c r="N34" s="588">
        <f>'O5 Details by Class &amp; Accounts'!R34+'O5 Details by Class &amp; Accounts'!AM34+'O5 Details by Class &amp; Accounts'!BH34+'O5 Details by Class &amp; Accounts'!CC34</f>
        <v>0</v>
      </c>
      <c r="O34" s="588">
        <f>'O5 Details by Class &amp; Accounts'!S34+'O5 Details by Class &amp; Accounts'!AN34+'O5 Details by Class &amp; Accounts'!BI34+'O5 Details by Class &amp; Accounts'!CD34</f>
        <v>0</v>
      </c>
      <c r="P34" s="588">
        <f>'O5 Details by Class &amp; Accounts'!T34+'O5 Details by Class &amp; Accounts'!AO34+'O5 Details by Class &amp; Accounts'!BJ34+'O5 Details by Class &amp; Accounts'!CE34</f>
        <v>0</v>
      </c>
      <c r="Q34" s="588">
        <f>'O5 Details by Class &amp; Accounts'!U34+'O5 Details by Class &amp; Accounts'!AP34+'O5 Details by Class &amp; Accounts'!BK34+'O5 Details by Class &amp; Accounts'!CF34</f>
        <v>0</v>
      </c>
      <c r="R34" s="588">
        <f>'O5 Details by Class &amp; Accounts'!V34+'O5 Details by Class &amp; Accounts'!AQ34+'O5 Details by Class &amp; Accounts'!BL34+'O5 Details by Class &amp; Accounts'!CG34</f>
        <v>0</v>
      </c>
      <c r="S34" s="588">
        <f>'O5 Details by Class &amp; Accounts'!W34+'O5 Details by Class &amp; Accounts'!AR34+'O5 Details by Class &amp; Accounts'!BM34+'O5 Details by Class &amp; Accounts'!CH34</f>
        <v>0</v>
      </c>
      <c r="T34" s="588">
        <f>'O5 Details by Class &amp; Accounts'!X34+'O5 Details by Class &amp; Accounts'!AS34+'O5 Details by Class &amp; Accounts'!BN34+'O5 Details by Class &amp; Accounts'!CI34</f>
        <v>0</v>
      </c>
      <c r="U34" s="588">
        <f>'O5 Details by Class &amp; Accounts'!Y34+'O5 Details by Class &amp; Accounts'!AT34+'O5 Details by Class &amp; Accounts'!BO34+'O5 Details by Class &amp; Accounts'!CJ34</f>
        <v>0</v>
      </c>
      <c r="V34" s="588">
        <f>'O5 Details by Class &amp; Accounts'!Z34+'O5 Details by Class &amp; Accounts'!AU34+'O5 Details by Class &amp; Accounts'!BP34+'O5 Details by Class &amp; Accounts'!CK34</f>
        <v>0</v>
      </c>
      <c r="W34" s="588">
        <f>'O5 Details by Class &amp; Accounts'!AA34+'O5 Details by Class &amp; Accounts'!AV34+'O5 Details by Class &amp; Accounts'!BQ34+'O5 Details by Class &amp; Accounts'!CL34</f>
        <v>0</v>
      </c>
      <c r="X34" s="1029">
        <f>'O5 Details by Class &amp; Accounts'!AB34+'O5 Details by Class &amp; Accounts'!AW34+'O5 Details by Class &amp; Accounts'!BR34+'O5 Details by Class &amp; Accounts'!CM34</f>
        <v>0</v>
      </c>
      <c r="Y34" s="1904" t="inlineStr">
        <is>
          <t/>
        </is>
      </c>
      <c r="Z34" s="1899" t="e">
        <v>#N/A</v>
      </c>
    </row>
    <row r="35" spans="1:26" ht="12.75" x14ac:dyDescent="0.2">
      <c r="A35" s="1753" t="s">
        <v>490</v>
      </c>
      <c r="B35" s="1000" t="s">
        <v>1275</v>
      </c>
      <c r="C35" s="1015" t="str">
        <f>IF(ISBLANK('E4 TB Allocation Details'!D35), "",('E4 TB Allocation Details'!D35))</f>
        <v>dp</v>
      </c>
      <c r="D35" s="1016">
        <f>SUM(E35:X35)</f>
        <v>0</v>
      </c>
      <c r="E35" s="588">
        <f>'O5 Details by Class &amp; Accounts'!I35+'O5 Details by Class &amp; Accounts'!AD35+'O5 Details by Class &amp; Accounts'!AY35+'O5 Details by Class &amp; Accounts'!BT35</f>
        <v>0</v>
      </c>
      <c r="F35" s="588">
        <f>'O5 Details by Class &amp; Accounts'!J35+'O5 Details by Class &amp; Accounts'!AE35+'O5 Details by Class &amp; Accounts'!AZ35+'O5 Details by Class &amp; Accounts'!BU35</f>
        <v>0</v>
      </c>
      <c r="G35" s="588">
        <f>'O5 Details by Class &amp; Accounts'!K35+'O5 Details by Class &amp; Accounts'!AF35+'O5 Details by Class &amp; Accounts'!BA35+'O5 Details by Class &amp; Accounts'!BV35</f>
        <v>0</v>
      </c>
      <c r="H35" s="588">
        <f>'O5 Details by Class &amp; Accounts'!L35+'O5 Details by Class &amp; Accounts'!AG35+'O5 Details by Class &amp; Accounts'!BB35+'O5 Details by Class &amp; Accounts'!BW35</f>
        <v>0</v>
      </c>
      <c r="I35" s="588">
        <f>'O5 Details by Class &amp; Accounts'!M35+'O5 Details by Class &amp; Accounts'!AH35+'O5 Details by Class &amp; Accounts'!BC35+'O5 Details by Class &amp; Accounts'!BX35</f>
        <v>0</v>
      </c>
      <c r="J35" s="588">
        <f>'O5 Details by Class &amp; Accounts'!N35+'O5 Details by Class &amp; Accounts'!AI35+'O5 Details by Class &amp; Accounts'!BD35+'O5 Details by Class &amp; Accounts'!BY35</f>
        <v>0</v>
      </c>
      <c r="K35" s="588">
        <f>'O5 Details by Class &amp; Accounts'!O35+'O5 Details by Class &amp; Accounts'!AJ35+'O5 Details by Class &amp; Accounts'!BE35+'O5 Details by Class &amp; Accounts'!BZ35</f>
        <v>0</v>
      </c>
      <c r="L35" s="588">
        <f>'O5 Details by Class &amp; Accounts'!P35+'O5 Details by Class &amp; Accounts'!AK35+'O5 Details by Class &amp; Accounts'!BF35+'O5 Details by Class &amp; Accounts'!CA35</f>
        <v>0</v>
      </c>
      <c r="M35" s="588">
        <f>'O5 Details by Class &amp; Accounts'!Q35+'O5 Details by Class &amp; Accounts'!AL35+'O5 Details by Class &amp; Accounts'!BG35+'O5 Details by Class &amp; Accounts'!CB35</f>
        <v>0</v>
      </c>
      <c r="N35" s="588">
        <f>'O5 Details by Class &amp; Accounts'!R35+'O5 Details by Class &amp; Accounts'!AM35+'O5 Details by Class &amp; Accounts'!BH35+'O5 Details by Class &amp; Accounts'!CC35</f>
        <v>0</v>
      </c>
      <c r="O35" s="588">
        <f>'O5 Details by Class &amp; Accounts'!S35+'O5 Details by Class &amp; Accounts'!AN35+'O5 Details by Class &amp; Accounts'!BI35+'O5 Details by Class &amp; Accounts'!CD35</f>
        <v>0</v>
      </c>
      <c r="P35" s="588">
        <f>'O5 Details by Class &amp; Accounts'!T35+'O5 Details by Class &amp; Accounts'!AO35+'O5 Details by Class &amp; Accounts'!BJ35+'O5 Details by Class &amp; Accounts'!CE35</f>
        <v>0</v>
      </c>
      <c r="Q35" s="588">
        <f>'O5 Details by Class &amp; Accounts'!U35+'O5 Details by Class &amp; Accounts'!AP35+'O5 Details by Class &amp; Accounts'!BK35+'O5 Details by Class &amp; Accounts'!CF35</f>
        <v>0</v>
      </c>
      <c r="R35" s="588">
        <f>'O5 Details by Class &amp; Accounts'!V35+'O5 Details by Class &amp; Accounts'!AQ35+'O5 Details by Class &amp; Accounts'!BL35+'O5 Details by Class &amp; Accounts'!CG35</f>
        <v>0</v>
      </c>
      <c r="S35" s="588">
        <f>'O5 Details by Class &amp; Accounts'!W35+'O5 Details by Class &amp; Accounts'!AR35+'O5 Details by Class &amp; Accounts'!BM35+'O5 Details by Class &amp; Accounts'!CH35</f>
        <v>0</v>
      </c>
      <c r="T35" s="588">
        <f>'O5 Details by Class &amp; Accounts'!X35+'O5 Details by Class &amp; Accounts'!AS35+'O5 Details by Class &amp; Accounts'!BN35+'O5 Details by Class &amp; Accounts'!CI35</f>
        <v>0</v>
      </c>
      <c r="U35" s="588">
        <f>'O5 Details by Class &amp; Accounts'!Y35+'O5 Details by Class &amp; Accounts'!AT35+'O5 Details by Class &amp; Accounts'!BO35+'O5 Details by Class &amp; Accounts'!CJ35</f>
        <v>0</v>
      </c>
      <c r="V35" s="588">
        <f>'O5 Details by Class &amp; Accounts'!Z35+'O5 Details by Class &amp; Accounts'!AU35+'O5 Details by Class &amp; Accounts'!BP35+'O5 Details by Class &amp; Accounts'!CK35</f>
        <v>0</v>
      </c>
      <c r="W35" s="588">
        <f>'O5 Details by Class &amp; Accounts'!AA35+'O5 Details by Class &amp; Accounts'!AV35+'O5 Details by Class &amp; Accounts'!BQ35+'O5 Details by Class &amp; Accounts'!CL35</f>
        <v>0</v>
      </c>
      <c r="X35" s="1029">
        <f>'O5 Details by Class &amp; Accounts'!AB35+'O5 Details by Class &amp; Accounts'!AW35+'O5 Details by Class &amp; Accounts'!BR35+'O5 Details by Class &amp; Accounts'!CM35</f>
        <v>0</v>
      </c>
      <c r="Y35" s="1904" t="inlineStr">
        <is>
          <t/>
        </is>
      </c>
      <c r="Z35" s="1899" t="inlineStr">
        <is>
          <t/>
        </is>
      </c>
    </row>
    <row r="36" spans="1:26" ht="25.5" x14ac:dyDescent="0.2">
      <c r="A36" s="1753" t="s">
        <v>491</v>
      </c>
      <c r="B36" s="1000" t="s">
        <v>1277</v>
      </c>
      <c r="C36" s="1015" t="str">
        <f>IF(ISBLANK('E4 TB Allocation Details'!D36), "",('E4 TB Allocation Details'!D36))</f>
        <v>dp</v>
      </c>
      <c r="D36" s="1016">
        <f>SUM(E36:X36)</f>
        <v>0</v>
      </c>
      <c r="E36" s="588">
        <f>'O5 Details by Class &amp; Accounts'!I36+'O5 Details by Class &amp; Accounts'!AD36+'O5 Details by Class &amp; Accounts'!AY36+'O5 Details by Class &amp; Accounts'!BT36</f>
        <v>0</v>
      </c>
      <c r="F36" s="588">
        <f>'O5 Details by Class &amp; Accounts'!J36+'O5 Details by Class &amp; Accounts'!AE36+'O5 Details by Class &amp; Accounts'!AZ36+'O5 Details by Class &amp; Accounts'!BU36</f>
        <v>0</v>
      </c>
      <c r="G36" s="588">
        <f>'O5 Details by Class &amp; Accounts'!K36+'O5 Details by Class &amp; Accounts'!AF36+'O5 Details by Class &amp; Accounts'!BA36+'O5 Details by Class &amp; Accounts'!BV36</f>
        <v>0</v>
      </c>
      <c r="H36" s="588">
        <f>'O5 Details by Class &amp; Accounts'!L36+'O5 Details by Class &amp; Accounts'!AG36+'O5 Details by Class &amp; Accounts'!BB36+'O5 Details by Class &amp; Accounts'!BW36</f>
        <v>0</v>
      </c>
      <c r="I36" s="588">
        <f>'O5 Details by Class &amp; Accounts'!M36+'O5 Details by Class &amp; Accounts'!AH36+'O5 Details by Class &amp; Accounts'!BC36+'O5 Details by Class &amp; Accounts'!BX36</f>
        <v>0</v>
      </c>
      <c r="J36" s="588">
        <f>'O5 Details by Class &amp; Accounts'!N36+'O5 Details by Class &amp; Accounts'!AI36+'O5 Details by Class &amp; Accounts'!BD36+'O5 Details by Class &amp; Accounts'!BY36</f>
        <v>0</v>
      </c>
      <c r="K36" s="588">
        <f>'O5 Details by Class &amp; Accounts'!O36+'O5 Details by Class &amp; Accounts'!AJ36+'O5 Details by Class &amp; Accounts'!BE36+'O5 Details by Class &amp; Accounts'!BZ36</f>
        <v>0</v>
      </c>
      <c r="L36" s="588">
        <f>'O5 Details by Class &amp; Accounts'!P36+'O5 Details by Class &amp; Accounts'!AK36+'O5 Details by Class &amp; Accounts'!BF36+'O5 Details by Class &amp; Accounts'!CA36</f>
        <v>0</v>
      </c>
      <c r="M36" s="588">
        <f>'O5 Details by Class &amp; Accounts'!Q36+'O5 Details by Class &amp; Accounts'!AL36+'O5 Details by Class &amp; Accounts'!BG36+'O5 Details by Class &amp; Accounts'!CB36</f>
        <v>0</v>
      </c>
      <c r="N36" s="588">
        <f>'O5 Details by Class &amp; Accounts'!R36+'O5 Details by Class &amp; Accounts'!AM36+'O5 Details by Class &amp; Accounts'!BH36+'O5 Details by Class &amp; Accounts'!CC36</f>
        <v>0</v>
      </c>
      <c r="O36" s="588">
        <f>'O5 Details by Class &amp; Accounts'!S36+'O5 Details by Class &amp; Accounts'!AN36+'O5 Details by Class &amp; Accounts'!BI36+'O5 Details by Class &amp; Accounts'!CD36</f>
        <v>0</v>
      </c>
      <c r="P36" s="588">
        <f>'O5 Details by Class &amp; Accounts'!T36+'O5 Details by Class &amp; Accounts'!AO36+'O5 Details by Class &amp; Accounts'!BJ36+'O5 Details by Class &amp; Accounts'!CE36</f>
        <v>0</v>
      </c>
      <c r="Q36" s="588">
        <f>'O5 Details by Class &amp; Accounts'!U36+'O5 Details by Class &amp; Accounts'!AP36+'O5 Details by Class &amp; Accounts'!BK36+'O5 Details by Class &amp; Accounts'!CF36</f>
        <v>0</v>
      </c>
      <c r="R36" s="588">
        <f>'O5 Details by Class &amp; Accounts'!V36+'O5 Details by Class &amp; Accounts'!AQ36+'O5 Details by Class &amp; Accounts'!BL36+'O5 Details by Class &amp; Accounts'!CG36</f>
        <v>0</v>
      </c>
      <c r="S36" s="588">
        <f>'O5 Details by Class &amp; Accounts'!W36+'O5 Details by Class &amp; Accounts'!AR36+'O5 Details by Class &amp; Accounts'!BM36+'O5 Details by Class &amp; Accounts'!CH36</f>
        <v>0</v>
      </c>
      <c r="T36" s="588">
        <f>'O5 Details by Class &amp; Accounts'!X36+'O5 Details by Class &amp; Accounts'!AS36+'O5 Details by Class &amp; Accounts'!BN36+'O5 Details by Class &amp; Accounts'!CI36</f>
        <v>0</v>
      </c>
      <c r="U36" s="588">
        <f>'O5 Details by Class &amp; Accounts'!Y36+'O5 Details by Class &amp; Accounts'!AT36+'O5 Details by Class &amp; Accounts'!BO36+'O5 Details by Class &amp; Accounts'!CJ36</f>
        <v>0</v>
      </c>
      <c r="V36" s="588">
        <f>'O5 Details by Class &amp; Accounts'!Z36+'O5 Details by Class &amp; Accounts'!AU36+'O5 Details by Class &amp; Accounts'!BP36+'O5 Details by Class &amp; Accounts'!CK36</f>
        <v>0</v>
      </c>
      <c r="W36" s="588">
        <f>'O5 Details by Class &amp; Accounts'!AA36+'O5 Details by Class &amp; Accounts'!AV36+'O5 Details by Class &amp; Accounts'!BQ36+'O5 Details by Class &amp; Accounts'!CL36</f>
        <v>0</v>
      </c>
      <c r="X36" s="1029">
        <f>'O5 Details by Class &amp; Accounts'!AB36+'O5 Details by Class &amp; Accounts'!AW36+'O5 Details by Class &amp; Accounts'!BR36+'O5 Details by Class &amp; Accounts'!CM36</f>
        <v>0</v>
      </c>
      <c r="Y36" s="1904" t="inlineStr">
        <is>
          <t/>
        </is>
      </c>
      <c r="Z36" s="1899" t="inlineStr">
        <is>
          <t/>
        </is>
      </c>
    </row>
    <row r="37" spans="1:26" ht="25.5" x14ac:dyDescent="0.2">
      <c r="A37" s="1753" t="s">
        <v>1267</v>
      </c>
      <c r="B37" s="1000" t="s">
        <v>1268</v>
      </c>
      <c r="C37" s="1015" t="str">
        <f>IF(ISBLANK('E4 TB Allocation Details'!D37), "",('E4 TB Allocation Details'!D37))</f>
        <v>dp</v>
      </c>
      <c r="D37" s="1016">
        <f>SUM(E37:X37)</f>
        <v>0</v>
      </c>
      <c r="E37" s="588">
        <f>'O5 Details by Class &amp; Accounts'!I37+'O5 Details by Class &amp; Accounts'!AD37+'O5 Details by Class &amp; Accounts'!AY37+'O5 Details by Class &amp; Accounts'!BT37</f>
        <v>0</v>
      </c>
      <c r="F37" s="588">
        <f>'O5 Details by Class &amp; Accounts'!J37+'O5 Details by Class &amp; Accounts'!AE37+'O5 Details by Class &amp; Accounts'!AZ37+'O5 Details by Class &amp; Accounts'!BU37</f>
        <v>0</v>
      </c>
      <c r="G37" s="588">
        <f>'O5 Details by Class &amp; Accounts'!K37+'O5 Details by Class &amp; Accounts'!AF37+'O5 Details by Class &amp; Accounts'!BA37+'O5 Details by Class &amp; Accounts'!BV37</f>
        <v>0</v>
      </c>
      <c r="H37" s="588">
        <f>'O5 Details by Class &amp; Accounts'!L37+'O5 Details by Class &amp; Accounts'!AG37+'O5 Details by Class &amp; Accounts'!BB37+'O5 Details by Class &amp; Accounts'!BW37</f>
        <v>0</v>
      </c>
      <c r="I37" s="588">
        <f>'O5 Details by Class &amp; Accounts'!M37+'O5 Details by Class &amp; Accounts'!AH37+'O5 Details by Class &amp; Accounts'!BC37+'O5 Details by Class &amp; Accounts'!BX37</f>
        <v>0</v>
      </c>
      <c r="J37" s="588">
        <f>'O5 Details by Class &amp; Accounts'!N37+'O5 Details by Class &amp; Accounts'!AI37+'O5 Details by Class &amp; Accounts'!BD37+'O5 Details by Class &amp; Accounts'!BY37</f>
        <v>0</v>
      </c>
      <c r="K37" s="588">
        <f>'O5 Details by Class &amp; Accounts'!O37+'O5 Details by Class &amp; Accounts'!AJ37+'O5 Details by Class &amp; Accounts'!BE37+'O5 Details by Class &amp; Accounts'!BZ37</f>
        <v>0</v>
      </c>
      <c r="L37" s="588">
        <f>'O5 Details by Class &amp; Accounts'!P37+'O5 Details by Class &amp; Accounts'!AK37+'O5 Details by Class &amp; Accounts'!BF37+'O5 Details by Class &amp; Accounts'!CA37</f>
        <v>0</v>
      </c>
      <c r="M37" s="588">
        <f>'O5 Details by Class &amp; Accounts'!Q37+'O5 Details by Class &amp; Accounts'!AL37+'O5 Details by Class &amp; Accounts'!BG37+'O5 Details by Class &amp; Accounts'!CB37</f>
        <v>0</v>
      </c>
      <c r="N37" s="588">
        <f>'O5 Details by Class &amp; Accounts'!R37+'O5 Details by Class &amp; Accounts'!AM37+'O5 Details by Class &amp; Accounts'!BH37+'O5 Details by Class &amp; Accounts'!CC37</f>
        <v>0</v>
      </c>
      <c r="O37" s="588">
        <f>'O5 Details by Class &amp; Accounts'!S37+'O5 Details by Class &amp; Accounts'!AN37+'O5 Details by Class &amp; Accounts'!BI37+'O5 Details by Class &amp; Accounts'!CD37</f>
        <v>0</v>
      </c>
      <c r="P37" s="588">
        <f>'O5 Details by Class &amp; Accounts'!T37+'O5 Details by Class &amp; Accounts'!AO37+'O5 Details by Class &amp; Accounts'!BJ37+'O5 Details by Class &amp; Accounts'!CE37</f>
        <v>0</v>
      </c>
      <c r="Q37" s="588">
        <f>'O5 Details by Class &amp; Accounts'!U37+'O5 Details by Class &amp; Accounts'!AP37+'O5 Details by Class &amp; Accounts'!BK37+'O5 Details by Class &amp; Accounts'!CF37</f>
        <v>0</v>
      </c>
      <c r="R37" s="588">
        <f>'O5 Details by Class &amp; Accounts'!V37+'O5 Details by Class &amp; Accounts'!AQ37+'O5 Details by Class &amp; Accounts'!BL37+'O5 Details by Class &amp; Accounts'!CG37</f>
        <v>0</v>
      </c>
      <c r="S37" s="588">
        <f>'O5 Details by Class &amp; Accounts'!W37+'O5 Details by Class &amp; Accounts'!AR37+'O5 Details by Class &amp; Accounts'!BM37+'O5 Details by Class &amp; Accounts'!CH37</f>
        <v>0</v>
      </c>
      <c r="T37" s="588">
        <f>'O5 Details by Class &amp; Accounts'!X37+'O5 Details by Class &amp; Accounts'!AS37+'O5 Details by Class &amp; Accounts'!BN37+'O5 Details by Class &amp; Accounts'!CI37</f>
        <v>0</v>
      </c>
      <c r="U37" s="588">
        <f>'O5 Details by Class &amp; Accounts'!Y37+'O5 Details by Class &amp; Accounts'!AT37+'O5 Details by Class &amp; Accounts'!BO37+'O5 Details by Class &amp; Accounts'!CJ37</f>
        <v>0</v>
      </c>
      <c r="V37" s="588">
        <f>'O5 Details by Class &amp; Accounts'!Z37+'O5 Details by Class &amp; Accounts'!AU37+'O5 Details by Class &amp; Accounts'!BP37+'O5 Details by Class &amp; Accounts'!CK37</f>
        <v>0</v>
      </c>
      <c r="W37" s="588">
        <f>'O5 Details by Class &amp; Accounts'!AA37+'O5 Details by Class &amp; Accounts'!AV37+'O5 Details by Class &amp; Accounts'!BQ37+'O5 Details by Class &amp; Accounts'!CL37</f>
        <v>0</v>
      </c>
      <c r="X37" s="1029">
        <f>'O5 Details by Class &amp; Accounts'!AB37+'O5 Details by Class &amp; Accounts'!AW37+'O5 Details by Class &amp; Accounts'!BR37+'O5 Details by Class &amp; Accounts'!CM37</f>
        <v>0</v>
      </c>
      <c r="Y37" s="1904" t="inlineStr">
        <is>
          <t/>
        </is>
      </c>
      <c r="Z37" s="1899" t="inlineStr">
        <is>
          <t/>
        </is>
      </c>
    </row>
    <row r="38" spans="1:26" ht="12.95" customHeight="1" x14ac:dyDescent="0.2">
      <c r="A38" s="1753" t="s">
        <v>263</v>
      </c>
      <c r="B38" s="1000" t="s">
        <v>88</v>
      </c>
      <c r="C38" s="1015" t="str">
        <f>IF(ISBLANK('E4 TB Allocation Details'!D38), "",('E4 TB Allocation Details'!D38))</f>
        <v>dp</v>
      </c>
      <c r="D38" s="1016">
        <f t="shared" si="1"/>
        <v>0</v>
      </c>
      <c r="E38" s="588">
        <f>'O5 Details by Class &amp; Accounts'!I38+'O5 Details by Class &amp; Accounts'!AD38+'O5 Details by Class &amp; Accounts'!AY38+'O5 Details by Class &amp; Accounts'!BT38</f>
        <v>0</v>
      </c>
      <c r="F38" s="588">
        <f>'O5 Details by Class &amp; Accounts'!J38+'O5 Details by Class &amp; Accounts'!AE38+'O5 Details by Class &amp; Accounts'!AZ38+'O5 Details by Class &amp; Accounts'!BU38</f>
        <v>0</v>
      </c>
      <c r="G38" s="588">
        <f>'O5 Details by Class &amp; Accounts'!K38+'O5 Details by Class &amp; Accounts'!AF38+'O5 Details by Class &amp; Accounts'!BA38+'O5 Details by Class &amp; Accounts'!BV38</f>
        <v>0</v>
      </c>
      <c r="H38" s="588">
        <f>'O5 Details by Class &amp; Accounts'!L38+'O5 Details by Class &amp; Accounts'!AG38+'O5 Details by Class &amp; Accounts'!BB38+'O5 Details by Class &amp; Accounts'!BW38</f>
        <v>0</v>
      </c>
      <c r="I38" s="588">
        <f>'O5 Details by Class &amp; Accounts'!M38+'O5 Details by Class &amp; Accounts'!AH38+'O5 Details by Class &amp; Accounts'!BC38+'O5 Details by Class &amp; Accounts'!BX38</f>
        <v>0</v>
      </c>
      <c r="J38" s="588">
        <f>'O5 Details by Class &amp; Accounts'!N38+'O5 Details by Class &amp; Accounts'!AI38+'O5 Details by Class &amp; Accounts'!BD38+'O5 Details by Class &amp; Accounts'!BY38</f>
        <v>0</v>
      </c>
      <c r="K38" s="588">
        <f>'O5 Details by Class &amp; Accounts'!O38+'O5 Details by Class &amp; Accounts'!AJ38+'O5 Details by Class &amp; Accounts'!BE38+'O5 Details by Class &amp; Accounts'!BZ38</f>
        <v>0</v>
      </c>
      <c r="L38" s="588">
        <f>'O5 Details by Class &amp; Accounts'!P38+'O5 Details by Class &amp; Accounts'!AK38+'O5 Details by Class &amp; Accounts'!BF38+'O5 Details by Class &amp; Accounts'!CA38</f>
        <v>0</v>
      </c>
      <c r="M38" s="588">
        <f>'O5 Details by Class &amp; Accounts'!Q38+'O5 Details by Class &amp; Accounts'!AL38+'O5 Details by Class &amp; Accounts'!BG38+'O5 Details by Class &amp; Accounts'!CB38</f>
        <v>0</v>
      </c>
      <c r="N38" s="588">
        <f>'O5 Details by Class &amp; Accounts'!R38+'O5 Details by Class &amp; Accounts'!AM38+'O5 Details by Class &amp; Accounts'!BH38+'O5 Details by Class &amp; Accounts'!CC38</f>
        <v>0</v>
      </c>
      <c r="O38" s="588">
        <f>'O5 Details by Class &amp; Accounts'!S38+'O5 Details by Class &amp; Accounts'!AN38+'O5 Details by Class &amp; Accounts'!BI38+'O5 Details by Class &amp; Accounts'!CD38</f>
        <v>0</v>
      </c>
      <c r="P38" s="588">
        <f>'O5 Details by Class &amp; Accounts'!T38+'O5 Details by Class &amp; Accounts'!AO38+'O5 Details by Class &amp; Accounts'!BJ38+'O5 Details by Class &amp; Accounts'!CE38</f>
        <v>0</v>
      </c>
      <c r="Q38" s="588">
        <f>'O5 Details by Class &amp; Accounts'!U38+'O5 Details by Class &amp; Accounts'!AP38+'O5 Details by Class &amp; Accounts'!BK38+'O5 Details by Class &amp; Accounts'!CF38</f>
        <v>0</v>
      </c>
      <c r="R38" s="588">
        <f>'O5 Details by Class &amp; Accounts'!V38+'O5 Details by Class &amp; Accounts'!AQ38+'O5 Details by Class &amp; Accounts'!BL38+'O5 Details by Class &amp; Accounts'!CG38</f>
        <v>0</v>
      </c>
      <c r="S38" s="588">
        <f>'O5 Details by Class &amp; Accounts'!W38+'O5 Details by Class &amp; Accounts'!AR38+'O5 Details by Class &amp; Accounts'!BM38+'O5 Details by Class &amp; Accounts'!CH38</f>
        <v>0</v>
      </c>
      <c r="T38" s="588">
        <f>'O5 Details by Class &amp; Accounts'!X38+'O5 Details by Class &amp; Accounts'!AS38+'O5 Details by Class &amp; Accounts'!BN38+'O5 Details by Class &amp; Accounts'!CI38</f>
        <v>0</v>
      </c>
      <c r="U38" s="588">
        <f>'O5 Details by Class &amp; Accounts'!Y38+'O5 Details by Class &amp; Accounts'!AT38+'O5 Details by Class &amp; Accounts'!BO38+'O5 Details by Class &amp; Accounts'!CJ38</f>
        <v>0</v>
      </c>
      <c r="V38" s="588">
        <f>'O5 Details by Class &amp; Accounts'!Z38+'O5 Details by Class &amp; Accounts'!AU38+'O5 Details by Class &amp; Accounts'!BP38+'O5 Details by Class &amp; Accounts'!CK38</f>
        <v>0</v>
      </c>
      <c r="W38" s="588">
        <f>'O5 Details by Class &amp; Accounts'!AA38+'O5 Details by Class &amp; Accounts'!AV38+'O5 Details by Class &amp; Accounts'!BQ38+'O5 Details by Class &amp; Accounts'!CL38</f>
        <v>0</v>
      </c>
      <c r="X38" s="1029">
        <f>'O5 Details by Class &amp; Accounts'!AB38+'O5 Details by Class &amp; Accounts'!AW38+'O5 Details by Class &amp; Accounts'!BR38+'O5 Details by Class &amp; Accounts'!CM38</f>
        <v>0</v>
      </c>
      <c r="Y38" s="1904" t="inlineStr">
        <is>
          <t/>
        </is>
      </c>
      <c r="Z38" s="1899" t="e">
        <v>#N/A</v>
      </c>
    </row>
    <row r="39" spans="1:26" ht="12.95" customHeight="1" x14ac:dyDescent="0.2">
      <c r="A39" s="1753" t="s">
        <v>823</v>
      </c>
      <c r="B39" s="1000" t="s">
        <v>365</v>
      </c>
      <c r="C39" s="1015" t="str">
        <f>IF(ISBLANK('E4 TB Allocation Details'!D39), "",('E4 TB Allocation Details'!D39))</f>
        <v>dp</v>
      </c>
      <c r="D39" s="1016">
        <f t="shared" si="1"/>
        <v>221170.00000000003</v>
      </c>
      <c r="E39" s="588">
        <f>'O5 Details by Class &amp; Accounts'!I39+'O5 Details by Class &amp; Accounts'!AD39+'O5 Details by Class &amp; Accounts'!AY39+'O5 Details by Class &amp; Accounts'!BT39</f>
        <v>69837.159595899095</v>
      </c>
      <c r="F39" s="588">
        <f>'O5 Details by Class &amp; Accounts'!J39+'O5 Details by Class &amp; Accounts'!AE39+'O5 Details by Class &amp; Accounts'!AZ39+'O5 Details by Class &amp; Accounts'!BU39</f>
        <v>59596.093350469491</v>
      </c>
      <c r="G39" s="588">
        <f>'O5 Details by Class &amp; Accounts'!K39+'O5 Details by Class &amp; Accounts'!AF39+'O5 Details by Class &amp; Accounts'!BA39+'O5 Details by Class &amp; Accounts'!BV39</f>
        <v>70897.978432848467</v>
      </c>
      <c r="H39" s="588">
        <f>'O5 Details by Class &amp; Accounts'!L39+'O5 Details by Class &amp; Accounts'!AG39+'O5 Details by Class &amp; Accounts'!BB39+'O5 Details by Class &amp; Accounts'!BW39</f>
        <v>0</v>
      </c>
      <c r="I39" s="588">
        <f>'O5 Details by Class &amp; Accounts'!M39+'O5 Details by Class &amp; Accounts'!AH39+'O5 Details by Class &amp; Accounts'!BC39+'O5 Details by Class &amp; Accounts'!BX39</f>
        <v>0</v>
      </c>
      <c r="J39" s="588">
        <f>'O5 Details by Class &amp; Accounts'!N39+'O5 Details by Class &amp; Accounts'!AI39+'O5 Details by Class &amp; Accounts'!BD39+'O5 Details by Class &amp; Accounts'!BY39</f>
        <v>20185.384436384527</v>
      </c>
      <c r="K39" s="588">
        <f>'O5 Details by Class &amp; Accounts'!O39+'O5 Details by Class &amp; Accounts'!AJ39+'O5 Details by Class &amp; Accounts'!BE39+'O5 Details by Class &amp; Accounts'!BZ39</f>
        <v>475.87061017699097</v>
      </c>
      <c r="L39" s="588">
        <f>'O5 Details by Class &amp; Accounts'!P39+'O5 Details by Class &amp; Accounts'!AK39+'O5 Details by Class &amp; Accounts'!BF39+'O5 Details by Class &amp; Accounts'!CA39</f>
        <v>0</v>
      </c>
      <c r="M39" s="588">
        <f>'O5 Details by Class &amp; Accounts'!Q39+'O5 Details by Class &amp; Accounts'!AL39+'O5 Details by Class &amp; Accounts'!BG39+'O5 Details by Class &amp; Accounts'!CB39</f>
        <v>177.51357422144372</v>
      </c>
      <c r="N39" s="588">
        <f>'O5 Details by Class &amp; Accounts'!R39+'O5 Details by Class &amp; Accounts'!AM39+'O5 Details by Class &amp; Accounts'!BH39+'O5 Details by Class &amp; Accounts'!CC39</f>
        <v>0</v>
      </c>
      <c r="O39" s="588">
        <f>'O5 Details by Class &amp; Accounts'!S39+'O5 Details by Class &amp; Accounts'!AN39+'O5 Details by Class &amp; Accounts'!BI39+'O5 Details by Class &amp; Accounts'!CD39</f>
        <v>0</v>
      </c>
      <c r="P39" s="588">
        <f>'O5 Details by Class &amp; Accounts'!T39+'O5 Details by Class &amp; Accounts'!AO39+'O5 Details by Class &amp; Accounts'!BJ39+'O5 Details by Class &amp; Accounts'!CE39</f>
        <v>0</v>
      </c>
      <c r="Q39" s="588">
        <f>'O5 Details by Class &amp; Accounts'!U39+'O5 Details by Class &amp; Accounts'!AP39+'O5 Details by Class &amp; Accounts'!BK39+'O5 Details by Class &amp; Accounts'!CF39</f>
        <v>0</v>
      </c>
      <c r="R39" s="588">
        <f>'O5 Details by Class &amp; Accounts'!V39+'O5 Details by Class &amp; Accounts'!AQ39+'O5 Details by Class &amp; Accounts'!BL39+'O5 Details by Class &amp; Accounts'!CG39</f>
        <v>0</v>
      </c>
      <c r="S39" s="588">
        <f>'O5 Details by Class &amp; Accounts'!W39+'O5 Details by Class &amp; Accounts'!AR39+'O5 Details by Class &amp; Accounts'!BM39+'O5 Details by Class &amp; Accounts'!CH39</f>
        <v>0</v>
      </c>
      <c r="T39" s="588">
        <f>'O5 Details by Class &amp; Accounts'!X39+'O5 Details by Class &amp; Accounts'!AS39+'O5 Details by Class &amp; Accounts'!BN39+'O5 Details by Class &amp; Accounts'!CI39</f>
        <v>0</v>
      </c>
      <c r="U39" s="588">
        <f>'O5 Details by Class &amp; Accounts'!Y39+'O5 Details by Class &amp; Accounts'!AT39+'O5 Details by Class &amp; Accounts'!BO39+'O5 Details by Class &amp; Accounts'!CJ39</f>
        <v>0</v>
      </c>
      <c r="V39" s="588">
        <f>'O5 Details by Class &amp; Accounts'!Z39+'O5 Details by Class &amp; Accounts'!AU39+'O5 Details by Class &amp; Accounts'!BP39+'O5 Details by Class &amp; Accounts'!CK39</f>
        <v>0</v>
      </c>
      <c r="W39" s="588">
        <f>'O5 Details by Class &amp; Accounts'!AA39+'O5 Details by Class &amp; Accounts'!AV39+'O5 Details by Class &amp; Accounts'!BQ39+'O5 Details by Class &amp; Accounts'!CL39</f>
        <v>0</v>
      </c>
      <c r="X39" s="1029">
        <f>'O5 Details by Class &amp; Accounts'!AB39+'O5 Details by Class &amp; Accounts'!AW39+'O5 Details by Class &amp; Accounts'!BR39+'O5 Details by Class &amp; Accounts'!CM39</f>
        <v>0</v>
      </c>
      <c r="Y39" s="1904" t="inlineStr">
        <is>
          <t/>
        </is>
      </c>
      <c r="Z39" s="1899" t="inlineStr">
        <is>
          <t/>
        </is>
      </c>
    </row>
    <row r="40" spans="1:26" ht="12.95" customHeight="1" x14ac:dyDescent="0.2">
      <c r="A40" s="1753" t="s">
        <v>824</v>
      </c>
      <c r="B40" s="1000" t="s">
        <v>366</v>
      </c>
      <c r="C40" s="1015" t="str">
        <f>IF(ISBLANK('E4 TB Allocation Details'!D40), "",('E4 TB Allocation Details'!D40))</f>
        <v>dp</v>
      </c>
      <c r="D40" s="1016">
        <f t="shared" si="1"/>
        <v>0</v>
      </c>
      <c r="E40" s="588">
        <f>'O5 Details by Class &amp; Accounts'!I40+'O5 Details by Class &amp; Accounts'!AD40+'O5 Details by Class &amp; Accounts'!AY40+'O5 Details by Class &amp; Accounts'!BT40</f>
        <v>0</v>
      </c>
      <c r="F40" s="588">
        <f>'O5 Details by Class &amp; Accounts'!J40+'O5 Details by Class &amp; Accounts'!AE40+'O5 Details by Class &amp; Accounts'!AZ40+'O5 Details by Class &amp; Accounts'!BU40</f>
        <v>0</v>
      </c>
      <c r="G40" s="588">
        <f>'O5 Details by Class &amp; Accounts'!K40+'O5 Details by Class &amp; Accounts'!AF40+'O5 Details by Class &amp; Accounts'!BA40+'O5 Details by Class &amp; Accounts'!BV40</f>
        <v>0</v>
      </c>
      <c r="H40" s="588">
        <f>'O5 Details by Class &amp; Accounts'!L40+'O5 Details by Class &amp; Accounts'!AG40+'O5 Details by Class &amp; Accounts'!BB40+'O5 Details by Class &amp; Accounts'!BW40</f>
        <v>0</v>
      </c>
      <c r="I40" s="588">
        <f>'O5 Details by Class &amp; Accounts'!M40+'O5 Details by Class &amp; Accounts'!AH40+'O5 Details by Class &amp; Accounts'!BC40+'O5 Details by Class &amp; Accounts'!BX40</f>
        <v>0</v>
      </c>
      <c r="J40" s="588">
        <f>'O5 Details by Class &amp; Accounts'!N40+'O5 Details by Class &amp; Accounts'!AI40+'O5 Details by Class &amp; Accounts'!BD40+'O5 Details by Class &amp; Accounts'!BY40</f>
        <v>0</v>
      </c>
      <c r="K40" s="588">
        <f>'O5 Details by Class &amp; Accounts'!O40+'O5 Details by Class &amp; Accounts'!AJ40+'O5 Details by Class &amp; Accounts'!BE40+'O5 Details by Class &amp; Accounts'!BZ40</f>
        <v>0</v>
      </c>
      <c r="L40" s="588">
        <f>'O5 Details by Class &amp; Accounts'!P40+'O5 Details by Class &amp; Accounts'!AK40+'O5 Details by Class &amp; Accounts'!BF40+'O5 Details by Class &amp; Accounts'!CA40</f>
        <v>0</v>
      </c>
      <c r="M40" s="588">
        <f>'O5 Details by Class &amp; Accounts'!Q40+'O5 Details by Class &amp; Accounts'!AL40+'O5 Details by Class &amp; Accounts'!BG40+'O5 Details by Class &amp; Accounts'!CB40</f>
        <v>0</v>
      </c>
      <c r="N40" s="588">
        <f>'O5 Details by Class &amp; Accounts'!R40+'O5 Details by Class &amp; Accounts'!AM40+'O5 Details by Class &amp; Accounts'!BH40+'O5 Details by Class &amp; Accounts'!CC40</f>
        <v>0</v>
      </c>
      <c r="O40" s="588">
        <f>'O5 Details by Class &amp; Accounts'!S40+'O5 Details by Class &amp; Accounts'!AN40+'O5 Details by Class &amp; Accounts'!BI40+'O5 Details by Class &amp; Accounts'!CD40</f>
        <v>0</v>
      </c>
      <c r="P40" s="588">
        <f>'O5 Details by Class &amp; Accounts'!T40+'O5 Details by Class &amp; Accounts'!AO40+'O5 Details by Class &amp; Accounts'!BJ40+'O5 Details by Class &amp; Accounts'!CE40</f>
        <v>0</v>
      </c>
      <c r="Q40" s="588">
        <f>'O5 Details by Class &amp; Accounts'!U40+'O5 Details by Class &amp; Accounts'!AP40+'O5 Details by Class &amp; Accounts'!BK40+'O5 Details by Class &amp; Accounts'!CF40</f>
        <v>0</v>
      </c>
      <c r="R40" s="588">
        <f>'O5 Details by Class &amp; Accounts'!V40+'O5 Details by Class &amp; Accounts'!AQ40+'O5 Details by Class &amp; Accounts'!BL40+'O5 Details by Class &amp; Accounts'!CG40</f>
        <v>0</v>
      </c>
      <c r="S40" s="588">
        <f>'O5 Details by Class &amp; Accounts'!W40+'O5 Details by Class &amp; Accounts'!AR40+'O5 Details by Class &amp; Accounts'!BM40+'O5 Details by Class &amp; Accounts'!CH40</f>
        <v>0</v>
      </c>
      <c r="T40" s="588">
        <f>'O5 Details by Class &amp; Accounts'!X40+'O5 Details by Class &amp; Accounts'!AS40+'O5 Details by Class &amp; Accounts'!BN40+'O5 Details by Class &amp; Accounts'!CI40</f>
        <v>0</v>
      </c>
      <c r="U40" s="588">
        <f>'O5 Details by Class &amp; Accounts'!Y40+'O5 Details by Class &amp; Accounts'!AT40+'O5 Details by Class &amp; Accounts'!BO40+'O5 Details by Class &amp; Accounts'!CJ40</f>
        <v>0</v>
      </c>
      <c r="V40" s="588">
        <f>'O5 Details by Class &amp; Accounts'!Z40+'O5 Details by Class &amp; Accounts'!AU40+'O5 Details by Class &amp; Accounts'!BP40+'O5 Details by Class &amp; Accounts'!CK40</f>
        <v>0</v>
      </c>
      <c r="W40" s="588">
        <f>'O5 Details by Class &amp; Accounts'!AA40+'O5 Details by Class &amp; Accounts'!AV40+'O5 Details by Class &amp; Accounts'!BQ40+'O5 Details by Class &amp; Accounts'!CL40</f>
        <v>0</v>
      </c>
      <c r="X40" s="1029">
        <f>'O5 Details by Class &amp; Accounts'!AB40+'O5 Details by Class &amp; Accounts'!AW40+'O5 Details by Class &amp; Accounts'!BR40+'O5 Details by Class &amp; Accounts'!CM40</f>
        <v>0</v>
      </c>
      <c r="Y40" s="1904" t="inlineStr">
        <is>
          <t/>
        </is>
      </c>
      <c r="Z40" s="1899" t="inlineStr">
        <is>
          <t/>
        </is>
      </c>
    </row>
    <row r="41" spans="1:26" ht="12.95" customHeight="1" x14ac:dyDescent="0.2">
      <c r="A41" s="1753" t="s">
        <v>264</v>
      </c>
      <c r="B41" s="1000" t="s">
        <v>89</v>
      </c>
      <c r="C41" s="1015" t="str">
        <f>IF(ISBLANK('E4 TB Allocation Details'!D41), "",('E4 TB Allocation Details'!D41))</f>
        <v>dp</v>
      </c>
      <c r="D41" s="1016">
        <f t="shared" si="1"/>
        <v>0</v>
      </c>
      <c r="E41" s="588">
        <f>'O5 Details by Class &amp; Accounts'!I41+'O5 Details by Class &amp; Accounts'!AD41+'O5 Details by Class &amp; Accounts'!AY41+'O5 Details by Class &amp; Accounts'!BT41</f>
        <v>0</v>
      </c>
      <c r="F41" s="588">
        <f>'O5 Details by Class &amp; Accounts'!J41+'O5 Details by Class &amp; Accounts'!AE41+'O5 Details by Class &amp; Accounts'!AZ41+'O5 Details by Class &amp; Accounts'!BU41</f>
        <v>0</v>
      </c>
      <c r="G41" s="588">
        <f>'O5 Details by Class &amp; Accounts'!K41+'O5 Details by Class &amp; Accounts'!AF41+'O5 Details by Class &amp; Accounts'!BA41+'O5 Details by Class &amp; Accounts'!BV41</f>
        <v>0</v>
      </c>
      <c r="H41" s="588">
        <f>'O5 Details by Class &amp; Accounts'!L41+'O5 Details by Class &amp; Accounts'!AG41+'O5 Details by Class &amp; Accounts'!BB41+'O5 Details by Class &amp; Accounts'!BW41</f>
        <v>0</v>
      </c>
      <c r="I41" s="588">
        <f>'O5 Details by Class &amp; Accounts'!M41+'O5 Details by Class &amp; Accounts'!AH41+'O5 Details by Class &amp; Accounts'!BC41+'O5 Details by Class &amp; Accounts'!BX41</f>
        <v>0</v>
      </c>
      <c r="J41" s="588">
        <f>'O5 Details by Class &amp; Accounts'!N41+'O5 Details by Class &amp; Accounts'!AI41+'O5 Details by Class &amp; Accounts'!BD41+'O5 Details by Class &amp; Accounts'!BY41</f>
        <v>0</v>
      </c>
      <c r="K41" s="588">
        <f>'O5 Details by Class &amp; Accounts'!O41+'O5 Details by Class &amp; Accounts'!AJ41+'O5 Details by Class &amp; Accounts'!BE41+'O5 Details by Class &amp; Accounts'!BZ41</f>
        <v>0</v>
      </c>
      <c r="L41" s="588">
        <f>'O5 Details by Class &amp; Accounts'!P41+'O5 Details by Class &amp; Accounts'!AK41+'O5 Details by Class &amp; Accounts'!BF41+'O5 Details by Class &amp; Accounts'!CA41</f>
        <v>0</v>
      </c>
      <c r="M41" s="588">
        <f>'O5 Details by Class &amp; Accounts'!Q41+'O5 Details by Class &amp; Accounts'!AL41+'O5 Details by Class &amp; Accounts'!BG41+'O5 Details by Class &amp; Accounts'!CB41</f>
        <v>0</v>
      </c>
      <c r="N41" s="588">
        <f>'O5 Details by Class &amp; Accounts'!R41+'O5 Details by Class &amp; Accounts'!AM41+'O5 Details by Class &amp; Accounts'!BH41+'O5 Details by Class &amp; Accounts'!CC41</f>
        <v>0</v>
      </c>
      <c r="O41" s="588">
        <f>'O5 Details by Class &amp; Accounts'!S41+'O5 Details by Class &amp; Accounts'!AN41+'O5 Details by Class &amp; Accounts'!BI41+'O5 Details by Class &amp; Accounts'!CD41</f>
        <v>0</v>
      </c>
      <c r="P41" s="588">
        <f>'O5 Details by Class &amp; Accounts'!T41+'O5 Details by Class &amp; Accounts'!AO41+'O5 Details by Class &amp; Accounts'!BJ41+'O5 Details by Class &amp; Accounts'!CE41</f>
        <v>0</v>
      </c>
      <c r="Q41" s="588">
        <f>'O5 Details by Class &amp; Accounts'!U41+'O5 Details by Class &amp; Accounts'!AP41+'O5 Details by Class &amp; Accounts'!BK41+'O5 Details by Class &amp; Accounts'!CF41</f>
        <v>0</v>
      </c>
      <c r="R41" s="588">
        <f>'O5 Details by Class &amp; Accounts'!V41+'O5 Details by Class &amp; Accounts'!AQ41+'O5 Details by Class &amp; Accounts'!BL41+'O5 Details by Class &amp; Accounts'!CG41</f>
        <v>0</v>
      </c>
      <c r="S41" s="588">
        <f>'O5 Details by Class &amp; Accounts'!W41+'O5 Details by Class &amp; Accounts'!AR41+'O5 Details by Class &amp; Accounts'!BM41+'O5 Details by Class &amp; Accounts'!CH41</f>
        <v>0</v>
      </c>
      <c r="T41" s="588">
        <f>'O5 Details by Class &amp; Accounts'!X41+'O5 Details by Class &amp; Accounts'!AS41+'O5 Details by Class &amp; Accounts'!BN41+'O5 Details by Class &amp; Accounts'!CI41</f>
        <v>0</v>
      </c>
      <c r="U41" s="588">
        <f>'O5 Details by Class &amp; Accounts'!Y41+'O5 Details by Class &amp; Accounts'!AT41+'O5 Details by Class &amp; Accounts'!BO41+'O5 Details by Class &amp; Accounts'!CJ41</f>
        <v>0</v>
      </c>
      <c r="V41" s="588">
        <f>'O5 Details by Class &amp; Accounts'!Z41+'O5 Details by Class &amp; Accounts'!AU41+'O5 Details by Class &amp; Accounts'!BP41+'O5 Details by Class &amp; Accounts'!CK41</f>
        <v>0</v>
      </c>
      <c r="W41" s="588">
        <f>'O5 Details by Class &amp; Accounts'!AA41+'O5 Details by Class &amp; Accounts'!AV41+'O5 Details by Class &amp; Accounts'!BQ41+'O5 Details by Class &amp; Accounts'!CL41</f>
        <v>0</v>
      </c>
      <c r="X41" s="1029">
        <f>'O5 Details by Class &amp; Accounts'!AB41+'O5 Details by Class &amp; Accounts'!AW41+'O5 Details by Class &amp; Accounts'!BR41+'O5 Details by Class &amp; Accounts'!CM41</f>
        <v>0</v>
      </c>
      <c r="Y41" s="1904" t="inlineStr">
        <is>
          <t/>
        </is>
      </c>
      <c r="Z41" s="1899" t="e">
        <v>#N/A</v>
      </c>
    </row>
    <row r="42" spans="1:26" ht="12.75" x14ac:dyDescent="0.2">
      <c r="A42" s="1753" t="s">
        <v>825</v>
      </c>
      <c r="B42" s="1000" t="s">
        <v>367</v>
      </c>
      <c r="C42" s="1015" t="str">
        <f>IF(ISBLANK('E4 TB Allocation Details'!D42), "",('E4 TB Allocation Details'!D42))</f>
        <v>dp</v>
      </c>
      <c r="D42" s="1016">
        <f t="shared" si="1"/>
        <v>0</v>
      </c>
      <c r="E42" s="588">
        <f>'O5 Details by Class &amp; Accounts'!I42+'O5 Details by Class &amp; Accounts'!AD42+'O5 Details by Class &amp; Accounts'!AY42+'O5 Details by Class &amp; Accounts'!BT42</f>
        <v>0</v>
      </c>
      <c r="F42" s="588">
        <f>'O5 Details by Class &amp; Accounts'!J42+'O5 Details by Class &amp; Accounts'!AE42+'O5 Details by Class &amp; Accounts'!AZ42+'O5 Details by Class &amp; Accounts'!BU42</f>
        <v>0</v>
      </c>
      <c r="G42" s="588">
        <f>'O5 Details by Class &amp; Accounts'!K42+'O5 Details by Class &amp; Accounts'!AF42+'O5 Details by Class &amp; Accounts'!BA42+'O5 Details by Class &amp; Accounts'!BV42</f>
        <v>0</v>
      </c>
      <c r="H42" s="588">
        <f>'O5 Details by Class &amp; Accounts'!L42+'O5 Details by Class &amp; Accounts'!AG42+'O5 Details by Class &amp; Accounts'!BB42+'O5 Details by Class &amp; Accounts'!BW42</f>
        <v>0</v>
      </c>
      <c r="I42" s="588">
        <f>'O5 Details by Class &amp; Accounts'!M42+'O5 Details by Class &amp; Accounts'!AH42+'O5 Details by Class &amp; Accounts'!BC42+'O5 Details by Class &amp; Accounts'!BX42</f>
        <v>0</v>
      </c>
      <c r="J42" s="588">
        <f>'O5 Details by Class &amp; Accounts'!N42+'O5 Details by Class &amp; Accounts'!AI42+'O5 Details by Class &amp; Accounts'!BD42+'O5 Details by Class &amp; Accounts'!BY42</f>
        <v>0</v>
      </c>
      <c r="K42" s="588">
        <f>'O5 Details by Class &amp; Accounts'!O42+'O5 Details by Class &amp; Accounts'!AJ42+'O5 Details by Class &amp; Accounts'!BE42+'O5 Details by Class &amp; Accounts'!BZ42</f>
        <v>0</v>
      </c>
      <c r="L42" s="588">
        <f>'O5 Details by Class &amp; Accounts'!P42+'O5 Details by Class &amp; Accounts'!AK42+'O5 Details by Class &amp; Accounts'!BF42+'O5 Details by Class &amp; Accounts'!CA42</f>
        <v>0</v>
      </c>
      <c r="M42" s="588">
        <f>'O5 Details by Class &amp; Accounts'!Q42+'O5 Details by Class &amp; Accounts'!AL42+'O5 Details by Class &amp; Accounts'!BG42+'O5 Details by Class &amp; Accounts'!CB42</f>
        <v>0</v>
      </c>
      <c r="N42" s="588">
        <f>'O5 Details by Class &amp; Accounts'!R42+'O5 Details by Class &amp; Accounts'!AM42+'O5 Details by Class &amp; Accounts'!BH42+'O5 Details by Class &amp; Accounts'!CC42</f>
        <v>0</v>
      </c>
      <c r="O42" s="588">
        <f>'O5 Details by Class &amp; Accounts'!S42+'O5 Details by Class &amp; Accounts'!AN42+'O5 Details by Class &amp; Accounts'!BI42+'O5 Details by Class &amp; Accounts'!CD42</f>
        <v>0</v>
      </c>
      <c r="P42" s="588">
        <f>'O5 Details by Class &amp; Accounts'!T42+'O5 Details by Class &amp; Accounts'!AO42+'O5 Details by Class &amp; Accounts'!BJ42+'O5 Details by Class &amp; Accounts'!CE42</f>
        <v>0</v>
      </c>
      <c r="Q42" s="588">
        <f>'O5 Details by Class &amp; Accounts'!U42+'O5 Details by Class &amp; Accounts'!AP42+'O5 Details by Class &amp; Accounts'!BK42+'O5 Details by Class &amp; Accounts'!CF42</f>
        <v>0</v>
      </c>
      <c r="R42" s="588">
        <f>'O5 Details by Class &amp; Accounts'!V42+'O5 Details by Class &amp; Accounts'!AQ42+'O5 Details by Class &amp; Accounts'!BL42+'O5 Details by Class &amp; Accounts'!CG42</f>
        <v>0</v>
      </c>
      <c r="S42" s="588">
        <f>'O5 Details by Class &amp; Accounts'!W42+'O5 Details by Class &amp; Accounts'!AR42+'O5 Details by Class &amp; Accounts'!BM42+'O5 Details by Class &amp; Accounts'!CH42</f>
        <v>0</v>
      </c>
      <c r="T42" s="588">
        <f>'O5 Details by Class &amp; Accounts'!X42+'O5 Details by Class &amp; Accounts'!AS42+'O5 Details by Class &amp; Accounts'!BN42+'O5 Details by Class &amp; Accounts'!CI42</f>
        <v>0</v>
      </c>
      <c r="U42" s="588">
        <f>'O5 Details by Class &amp; Accounts'!Y42+'O5 Details by Class &amp; Accounts'!AT42+'O5 Details by Class &amp; Accounts'!BO42+'O5 Details by Class &amp; Accounts'!CJ42</f>
        <v>0</v>
      </c>
      <c r="V42" s="588">
        <f>'O5 Details by Class &amp; Accounts'!Z42+'O5 Details by Class &amp; Accounts'!AU42+'O5 Details by Class &amp; Accounts'!BP42+'O5 Details by Class &amp; Accounts'!CK42</f>
        <v>0</v>
      </c>
      <c r="W42" s="588">
        <f>'O5 Details by Class &amp; Accounts'!AA42+'O5 Details by Class &amp; Accounts'!AV42+'O5 Details by Class &amp; Accounts'!BQ42+'O5 Details by Class &amp; Accounts'!CL42</f>
        <v>0</v>
      </c>
      <c r="X42" s="1029">
        <f>'O5 Details by Class &amp; Accounts'!AB42+'O5 Details by Class &amp; Accounts'!AW42+'O5 Details by Class &amp; Accounts'!BR42+'O5 Details by Class &amp; Accounts'!CM42</f>
        <v>0</v>
      </c>
      <c r="Y42" s="1904" t="inlineStr">
        <is>
          <t/>
        </is>
      </c>
      <c r="Z42" s="1899" t="inlineStr">
        <is>
          <t/>
        </is>
      </c>
    </row>
    <row r="43" spans="1:26" ht="12.95" customHeight="1" x14ac:dyDescent="0.2">
      <c r="A43" s="1753" t="s">
        <v>826</v>
      </c>
      <c r="B43" s="1000" t="s">
        <v>368</v>
      </c>
      <c r="C43" s="1015" t="str">
        <f>IF(ISBLANK('E4 TB Allocation Details'!D43), "",('E4 TB Allocation Details'!D43))</f>
        <v>dp</v>
      </c>
      <c r="D43" s="1016">
        <f t="shared" si="1"/>
        <v>5001888.9163551349</v>
      </c>
      <c r="E43" s="588">
        <f>'O5 Details by Class &amp; Accounts'!I43+'O5 Details by Class &amp; Accounts'!AD43+'O5 Details by Class &amp; Accounts'!AY43+'O5 Details by Class &amp; Accounts'!BT43</f>
        <v>3008210.9541548109</v>
      </c>
      <c r="F43" s="588">
        <f>'O5 Details by Class &amp; Accounts'!J43+'O5 Details by Class &amp; Accounts'!AE43+'O5 Details by Class &amp; Accounts'!AZ43+'O5 Details by Class &amp; Accounts'!BU43</f>
        <v>986552.57259182376</v>
      </c>
      <c r="G43" s="588">
        <f>'O5 Details by Class &amp; Accounts'!K43+'O5 Details by Class &amp; Accounts'!AF43+'O5 Details by Class &amp; Accounts'!BA43+'O5 Details by Class &amp; Accounts'!BV43</f>
        <v>680325.04142470402</v>
      </c>
      <c r="H43" s="588">
        <f>'O5 Details by Class &amp; Accounts'!L43+'O5 Details by Class &amp; Accounts'!AG43+'O5 Details by Class &amp; Accounts'!BB43+'O5 Details by Class &amp; Accounts'!BW43</f>
        <v>0</v>
      </c>
      <c r="I43" s="588">
        <f>'O5 Details by Class &amp; Accounts'!M43+'O5 Details by Class &amp; Accounts'!AH43+'O5 Details by Class &amp; Accounts'!BC43+'O5 Details by Class &amp; Accounts'!BX43</f>
        <v>0</v>
      </c>
      <c r="J43" s="588">
        <f>'O5 Details by Class &amp; Accounts'!N43+'O5 Details by Class &amp; Accounts'!AI43+'O5 Details by Class &amp; Accounts'!BD43+'O5 Details by Class &amp; Accounts'!BY43</f>
        <v>276586.77164376539</v>
      </c>
      <c r="K43" s="588">
        <f>'O5 Details by Class &amp; Accounts'!O43+'O5 Details by Class &amp; Accounts'!AJ43+'O5 Details by Class &amp; Accounts'!BE43+'O5 Details by Class &amp; Accounts'!BZ43</f>
        <v>41342.579508477473</v>
      </c>
      <c r="L43" s="588">
        <f>'O5 Details by Class &amp; Accounts'!P43+'O5 Details by Class &amp; Accounts'!AK43+'O5 Details by Class &amp; Accounts'!BF43+'O5 Details by Class &amp; Accounts'!CA43</f>
        <v>0</v>
      </c>
      <c r="M43" s="588">
        <f>'O5 Details by Class &amp; Accounts'!Q43+'O5 Details by Class &amp; Accounts'!AL43+'O5 Details by Class &amp; Accounts'!BG43+'O5 Details by Class &amp; Accounts'!CB43</f>
        <v>8870.9970315540322</v>
      </c>
      <c r="N43" s="588">
        <f>'O5 Details by Class &amp; Accounts'!R43+'O5 Details by Class &amp; Accounts'!AM43+'O5 Details by Class &amp; Accounts'!BH43+'O5 Details by Class &amp; Accounts'!CC43</f>
        <v>0</v>
      </c>
      <c r="O43" s="588">
        <f>'O5 Details by Class &amp; Accounts'!S43+'O5 Details by Class &amp; Accounts'!AN43+'O5 Details by Class &amp; Accounts'!BI43+'O5 Details by Class &amp; Accounts'!CD43</f>
        <v>0</v>
      </c>
      <c r="P43" s="588">
        <f>'O5 Details by Class &amp; Accounts'!T43+'O5 Details by Class &amp; Accounts'!AO43+'O5 Details by Class &amp; Accounts'!BJ43+'O5 Details by Class &amp; Accounts'!CE43</f>
        <v>0</v>
      </c>
      <c r="Q43" s="588">
        <f>'O5 Details by Class &amp; Accounts'!U43+'O5 Details by Class &amp; Accounts'!AP43+'O5 Details by Class &amp; Accounts'!BK43+'O5 Details by Class &amp; Accounts'!CF43</f>
        <v>0</v>
      </c>
      <c r="R43" s="588">
        <f>'O5 Details by Class &amp; Accounts'!V43+'O5 Details by Class &amp; Accounts'!AQ43+'O5 Details by Class &amp; Accounts'!BL43+'O5 Details by Class &amp; Accounts'!CG43</f>
        <v>0</v>
      </c>
      <c r="S43" s="588">
        <f>'O5 Details by Class &amp; Accounts'!W43+'O5 Details by Class &amp; Accounts'!AR43+'O5 Details by Class &amp; Accounts'!BM43+'O5 Details by Class &amp; Accounts'!CH43</f>
        <v>0</v>
      </c>
      <c r="T43" s="588">
        <f>'O5 Details by Class &amp; Accounts'!X43+'O5 Details by Class &amp; Accounts'!AS43+'O5 Details by Class &amp; Accounts'!BN43+'O5 Details by Class &amp; Accounts'!CI43</f>
        <v>0</v>
      </c>
      <c r="U43" s="588">
        <f>'O5 Details by Class &amp; Accounts'!Y43+'O5 Details by Class &amp; Accounts'!AT43+'O5 Details by Class &amp; Accounts'!BO43+'O5 Details by Class &amp; Accounts'!CJ43</f>
        <v>0</v>
      </c>
      <c r="V43" s="588">
        <f>'O5 Details by Class &amp; Accounts'!Z43+'O5 Details by Class &amp; Accounts'!AU43+'O5 Details by Class &amp; Accounts'!BP43+'O5 Details by Class &amp; Accounts'!CK43</f>
        <v>0</v>
      </c>
      <c r="W43" s="588">
        <f>'O5 Details by Class &amp; Accounts'!AA43+'O5 Details by Class &amp; Accounts'!AV43+'O5 Details by Class &amp; Accounts'!BQ43+'O5 Details by Class &amp; Accounts'!CL43</f>
        <v>0</v>
      </c>
      <c r="X43" s="1029">
        <f>'O5 Details by Class &amp; Accounts'!AB43+'O5 Details by Class &amp; Accounts'!AW43+'O5 Details by Class &amp; Accounts'!BR43+'O5 Details by Class &amp; Accounts'!CM43</f>
        <v>0</v>
      </c>
      <c r="Y43" s="1904" t="inlineStr">
        <is>
          <t/>
        </is>
      </c>
      <c r="Z43" s="1899" t="inlineStr">
        <is>
          <t/>
        </is>
      </c>
    </row>
    <row r="44" spans="1:26" ht="12.95" customHeight="1" x14ac:dyDescent="0.2">
      <c r="A44" s="1753" t="s">
        <v>827</v>
      </c>
      <c r="B44" s="1000" t="s">
        <v>391</v>
      </c>
      <c r="C44" s="1015" t="str">
        <f>IF(ISBLANK('E4 TB Allocation Details'!D44), "",('E4 TB Allocation Details'!D44))</f>
        <v>dp</v>
      </c>
      <c r="D44" s="1016">
        <f t="shared" si="1"/>
        <v>1862420.7236448652</v>
      </c>
      <c r="E44" s="588">
        <f>'O5 Details by Class &amp; Accounts'!I44+'O5 Details by Class &amp; Accounts'!AD44+'O5 Details by Class &amp; Accounts'!AY44+'O5 Details by Class &amp; Accounts'!BT44</f>
        <v>999926.07337050186</v>
      </c>
      <c r="F44" s="588">
        <f>'O5 Details by Class &amp; Accounts'!J44+'O5 Details by Class &amp; Accounts'!AE44+'O5 Details by Class &amp; Accounts'!AZ44+'O5 Details by Class &amp; Accounts'!BU44</f>
        <v>389958.52618509164</v>
      </c>
      <c r="G44" s="588">
        <f>'O5 Details by Class &amp; Accounts'!K44+'O5 Details by Class &amp; Accounts'!AF44+'O5 Details by Class &amp; Accounts'!BA44+'O5 Details by Class &amp; Accounts'!BV44</f>
        <v>263177.74249881436</v>
      </c>
      <c r="H44" s="588">
        <f>'O5 Details by Class &amp; Accounts'!L44+'O5 Details by Class &amp; Accounts'!AG44+'O5 Details by Class &amp; Accounts'!BB44+'O5 Details by Class &amp; Accounts'!BW44</f>
        <v>0</v>
      </c>
      <c r="I44" s="588">
        <f>'O5 Details by Class &amp; Accounts'!M44+'O5 Details by Class &amp; Accounts'!AH44+'O5 Details by Class &amp; Accounts'!BC44+'O5 Details by Class &amp; Accounts'!BX44</f>
        <v>0</v>
      </c>
      <c r="J44" s="588">
        <f>'O5 Details by Class &amp; Accounts'!N44+'O5 Details by Class &amp; Accounts'!AI44+'O5 Details by Class &amp; Accounts'!BD44+'O5 Details by Class &amp; Accounts'!BY44</f>
        <v>94.388932322031536</v>
      </c>
      <c r="K44" s="588">
        <f>'O5 Details by Class &amp; Accounts'!O44+'O5 Details by Class &amp; Accounts'!AJ44+'O5 Details by Class &amp; Accounts'!BE44+'O5 Details by Class &amp; Accounts'!BZ44</f>
        <v>206406.52654249078</v>
      </c>
      <c r="L44" s="588">
        <f>'O5 Details by Class &amp; Accounts'!P44+'O5 Details by Class &amp; Accounts'!AK44+'O5 Details by Class &amp; Accounts'!BF44+'O5 Details by Class &amp; Accounts'!CA44</f>
        <v>0</v>
      </c>
      <c r="M44" s="588">
        <f>'O5 Details by Class &amp; Accounts'!Q44+'O5 Details by Class &amp; Accounts'!AL44+'O5 Details by Class &amp; Accounts'!BG44+'O5 Details by Class &amp; Accounts'!CB44</f>
        <v>2857.4661156445782</v>
      </c>
      <c r="N44" s="588">
        <f>'O5 Details by Class &amp; Accounts'!R44+'O5 Details by Class &amp; Accounts'!AM44+'O5 Details by Class &amp; Accounts'!BH44+'O5 Details by Class &amp; Accounts'!CC44</f>
        <v>0</v>
      </c>
      <c r="O44" s="588">
        <f>'O5 Details by Class &amp; Accounts'!S44+'O5 Details by Class &amp; Accounts'!AN44+'O5 Details by Class &amp; Accounts'!BI44+'O5 Details by Class &amp; Accounts'!CD44</f>
        <v>0</v>
      </c>
      <c r="P44" s="588">
        <f>'O5 Details by Class &amp; Accounts'!T44+'O5 Details by Class &amp; Accounts'!AO44+'O5 Details by Class &amp; Accounts'!BJ44+'O5 Details by Class &amp; Accounts'!CE44</f>
        <v>0</v>
      </c>
      <c r="Q44" s="588">
        <f>'O5 Details by Class &amp; Accounts'!U44+'O5 Details by Class &amp; Accounts'!AP44+'O5 Details by Class &amp; Accounts'!BK44+'O5 Details by Class &amp; Accounts'!CF44</f>
        <v>0</v>
      </c>
      <c r="R44" s="588">
        <f>'O5 Details by Class &amp; Accounts'!V44+'O5 Details by Class &amp; Accounts'!AQ44+'O5 Details by Class &amp; Accounts'!BL44+'O5 Details by Class &amp; Accounts'!CG44</f>
        <v>0</v>
      </c>
      <c r="S44" s="588">
        <f>'O5 Details by Class &amp; Accounts'!W44+'O5 Details by Class &amp; Accounts'!AR44+'O5 Details by Class &amp; Accounts'!BM44+'O5 Details by Class &amp; Accounts'!CH44</f>
        <v>0</v>
      </c>
      <c r="T44" s="588">
        <f>'O5 Details by Class &amp; Accounts'!X44+'O5 Details by Class &amp; Accounts'!AS44+'O5 Details by Class &amp; Accounts'!BN44+'O5 Details by Class &amp; Accounts'!CI44</f>
        <v>0</v>
      </c>
      <c r="U44" s="588">
        <f>'O5 Details by Class &amp; Accounts'!Y44+'O5 Details by Class &amp; Accounts'!AT44+'O5 Details by Class &amp; Accounts'!BO44+'O5 Details by Class &amp; Accounts'!CJ44</f>
        <v>0</v>
      </c>
      <c r="V44" s="588">
        <f>'O5 Details by Class &amp; Accounts'!Z44+'O5 Details by Class &amp; Accounts'!AU44+'O5 Details by Class &amp; Accounts'!BP44+'O5 Details by Class &amp; Accounts'!CK44</f>
        <v>0</v>
      </c>
      <c r="W44" s="588">
        <f>'O5 Details by Class &amp; Accounts'!AA44+'O5 Details by Class &amp; Accounts'!AV44+'O5 Details by Class &amp; Accounts'!BQ44+'O5 Details by Class &amp; Accounts'!CL44</f>
        <v>0</v>
      </c>
      <c r="X44" s="1029">
        <f>'O5 Details by Class &amp; Accounts'!AB44+'O5 Details by Class &amp; Accounts'!AW44+'O5 Details by Class &amp; Accounts'!BR44+'O5 Details by Class &amp; Accounts'!CM44</f>
        <v>0</v>
      </c>
      <c r="Y44" s="1904" t="inlineStr">
        <is>
          <t/>
        </is>
      </c>
      <c r="Z44" s="1899" t="inlineStr">
        <is>
          <t/>
        </is>
      </c>
    </row>
    <row r="45" spans="1:26" ht="12.95" customHeight="1" x14ac:dyDescent="0.2">
      <c r="A45" s="1753" t="s">
        <v>265</v>
      </c>
      <c r="B45" s="1000" t="s">
        <v>75</v>
      </c>
      <c r="C45" s="1015" t="str">
        <f>IF(ISBLANK('E4 TB Allocation Details'!D45), "",('E4 TB Allocation Details'!D45))</f>
        <v>dp</v>
      </c>
      <c r="D45" s="1016">
        <f t="shared" si="1"/>
        <v>0</v>
      </c>
      <c r="E45" s="588">
        <f>'O5 Details by Class &amp; Accounts'!I45+'O5 Details by Class &amp; Accounts'!AD45+'O5 Details by Class &amp; Accounts'!AY45+'O5 Details by Class &amp; Accounts'!BT45</f>
        <v>0</v>
      </c>
      <c r="F45" s="588">
        <f>'O5 Details by Class &amp; Accounts'!J45+'O5 Details by Class &amp; Accounts'!AE45+'O5 Details by Class &amp; Accounts'!AZ45+'O5 Details by Class &amp; Accounts'!BU45</f>
        <v>0</v>
      </c>
      <c r="G45" s="588">
        <f>'O5 Details by Class &amp; Accounts'!K45+'O5 Details by Class &amp; Accounts'!AF45+'O5 Details by Class &amp; Accounts'!BA45+'O5 Details by Class &amp; Accounts'!BV45</f>
        <v>0</v>
      </c>
      <c r="H45" s="588">
        <f>'O5 Details by Class &amp; Accounts'!L45+'O5 Details by Class &amp; Accounts'!AG45+'O5 Details by Class &amp; Accounts'!BB45+'O5 Details by Class &amp; Accounts'!BW45</f>
        <v>0</v>
      </c>
      <c r="I45" s="588">
        <f>'O5 Details by Class &amp; Accounts'!M45+'O5 Details by Class &amp; Accounts'!AH45+'O5 Details by Class &amp; Accounts'!BC45+'O5 Details by Class &amp; Accounts'!BX45</f>
        <v>0</v>
      </c>
      <c r="J45" s="588">
        <f>'O5 Details by Class &amp; Accounts'!N45+'O5 Details by Class &amp; Accounts'!AI45+'O5 Details by Class &amp; Accounts'!BD45+'O5 Details by Class &amp; Accounts'!BY45</f>
        <v>0</v>
      </c>
      <c r="K45" s="588">
        <f>'O5 Details by Class &amp; Accounts'!O45+'O5 Details by Class &amp; Accounts'!AJ45+'O5 Details by Class &amp; Accounts'!BE45+'O5 Details by Class &amp; Accounts'!BZ45</f>
        <v>0</v>
      </c>
      <c r="L45" s="588">
        <f>'O5 Details by Class &amp; Accounts'!P45+'O5 Details by Class &amp; Accounts'!AK45+'O5 Details by Class &amp; Accounts'!BF45+'O5 Details by Class &amp; Accounts'!CA45</f>
        <v>0</v>
      </c>
      <c r="M45" s="588">
        <f>'O5 Details by Class &amp; Accounts'!Q45+'O5 Details by Class &amp; Accounts'!AL45+'O5 Details by Class &amp; Accounts'!BG45+'O5 Details by Class &amp; Accounts'!CB45</f>
        <v>0</v>
      </c>
      <c r="N45" s="588">
        <f>'O5 Details by Class &amp; Accounts'!R45+'O5 Details by Class &amp; Accounts'!AM45+'O5 Details by Class &amp; Accounts'!BH45+'O5 Details by Class &amp; Accounts'!CC45</f>
        <v>0</v>
      </c>
      <c r="O45" s="588">
        <f>'O5 Details by Class &amp; Accounts'!S45+'O5 Details by Class &amp; Accounts'!AN45+'O5 Details by Class &amp; Accounts'!BI45+'O5 Details by Class &amp; Accounts'!CD45</f>
        <v>0</v>
      </c>
      <c r="P45" s="588">
        <f>'O5 Details by Class &amp; Accounts'!T45+'O5 Details by Class &amp; Accounts'!AO45+'O5 Details by Class &amp; Accounts'!BJ45+'O5 Details by Class &amp; Accounts'!CE45</f>
        <v>0</v>
      </c>
      <c r="Q45" s="588">
        <f>'O5 Details by Class &amp; Accounts'!U45+'O5 Details by Class &amp; Accounts'!AP45+'O5 Details by Class &amp; Accounts'!BK45+'O5 Details by Class &amp; Accounts'!CF45</f>
        <v>0</v>
      </c>
      <c r="R45" s="588">
        <f>'O5 Details by Class &amp; Accounts'!V45+'O5 Details by Class &amp; Accounts'!AQ45+'O5 Details by Class &amp; Accounts'!BL45+'O5 Details by Class &amp; Accounts'!CG45</f>
        <v>0</v>
      </c>
      <c r="S45" s="588">
        <f>'O5 Details by Class &amp; Accounts'!W45+'O5 Details by Class &amp; Accounts'!AR45+'O5 Details by Class &amp; Accounts'!BM45+'O5 Details by Class &amp; Accounts'!CH45</f>
        <v>0</v>
      </c>
      <c r="T45" s="588">
        <f>'O5 Details by Class &amp; Accounts'!X45+'O5 Details by Class &amp; Accounts'!AS45+'O5 Details by Class &amp; Accounts'!BN45+'O5 Details by Class &amp; Accounts'!CI45</f>
        <v>0</v>
      </c>
      <c r="U45" s="588">
        <f>'O5 Details by Class &amp; Accounts'!Y45+'O5 Details by Class &amp; Accounts'!AT45+'O5 Details by Class &amp; Accounts'!BO45+'O5 Details by Class &amp; Accounts'!CJ45</f>
        <v>0</v>
      </c>
      <c r="V45" s="588">
        <f>'O5 Details by Class &amp; Accounts'!Z45+'O5 Details by Class &amp; Accounts'!AU45+'O5 Details by Class &amp; Accounts'!BP45+'O5 Details by Class &amp; Accounts'!CK45</f>
        <v>0</v>
      </c>
      <c r="W45" s="588">
        <f>'O5 Details by Class &amp; Accounts'!AA45+'O5 Details by Class &amp; Accounts'!AV45+'O5 Details by Class &amp; Accounts'!BQ45+'O5 Details by Class &amp; Accounts'!CL45</f>
        <v>0</v>
      </c>
      <c r="X45" s="1029">
        <f>'O5 Details by Class &amp; Accounts'!AB45+'O5 Details by Class &amp; Accounts'!AW45+'O5 Details by Class &amp; Accounts'!BR45+'O5 Details by Class &amp; Accounts'!CM45</f>
        <v>0</v>
      </c>
      <c r="Y45" s="1904" t="inlineStr">
        <is>
          <t/>
        </is>
      </c>
      <c r="Z45" s="1899" t="e">
        <v>#N/A</v>
      </c>
    </row>
    <row r="46" spans="1:26" ht="12.75" x14ac:dyDescent="0.2">
      <c r="A46" s="1753" t="s">
        <v>828</v>
      </c>
      <c r="B46" s="1000" t="s">
        <v>392</v>
      </c>
      <c r="C46" s="1015" t="str">
        <f>IF(ISBLANK('E4 TB Allocation Details'!D46), "",('E4 TB Allocation Details'!D46))</f>
        <v>dp</v>
      </c>
      <c r="D46" s="1016">
        <f t="shared" si="1"/>
        <v>0</v>
      </c>
      <c r="E46" s="588">
        <f>'O5 Details by Class &amp; Accounts'!I46+'O5 Details by Class &amp; Accounts'!AD46+'O5 Details by Class &amp; Accounts'!AY46+'O5 Details by Class &amp; Accounts'!BT46</f>
        <v>0</v>
      </c>
      <c r="F46" s="588">
        <f>'O5 Details by Class &amp; Accounts'!J46+'O5 Details by Class &amp; Accounts'!AE46+'O5 Details by Class &amp; Accounts'!AZ46+'O5 Details by Class &amp; Accounts'!BU46</f>
        <v>0</v>
      </c>
      <c r="G46" s="588">
        <f>'O5 Details by Class &amp; Accounts'!K46+'O5 Details by Class &amp; Accounts'!AF46+'O5 Details by Class &amp; Accounts'!BA46+'O5 Details by Class &amp; Accounts'!BV46</f>
        <v>0</v>
      </c>
      <c r="H46" s="588">
        <f>'O5 Details by Class &amp; Accounts'!L46+'O5 Details by Class &amp; Accounts'!AG46+'O5 Details by Class &amp; Accounts'!BB46+'O5 Details by Class &amp; Accounts'!BW46</f>
        <v>0</v>
      </c>
      <c r="I46" s="588">
        <f>'O5 Details by Class &amp; Accounts'!M46+'O5 Details by Class &amp; Accounts'!AH46+'O5 Details by Class &amp; Accounts'!BC46+'O5 Details by Class &amp; Accounts'!BX46</f>
        <v>0</v>
      </c>
      <c r="J46" s="588">
        <f>'O5 Details by Class &amp; Accounts'!N46+'O5 Details by Class &amp; Accounts'!AI46+'O5 Details by Class &amp; Accounts'!BD46+'O5 Details by Class &amp; Accounts'!BY46</f>
        <v>0</v>
      </c>
      <c r="K46" s="588">
        <f>'O5 Details by Class &amp; Accounts'!O46+'O5 Details by Class &amp; Accounts'!AJ46+'O5 Details by Class &amp; Accounts'!BE46+'O5 Details by Class &amp; Accounts'!BZ46</f>
        <v>0</v>
      </c>
      <c r="L46" s="588">
        <f>'O5 Details by Class &amp; Accounts'!P46+'O5 Details by Class &amp; Accounts'!AK46+'O5 Details by Class &amp; Accounts'!BF46+'O5 Details by Class &amp; Accounts'!CA46</f>
        <v>0</v>
      </c>
      <c r="M46" s="588">
        <f>'O5 Details by Class &amp; Accounts'!Q46+'O5 Details by Class &amp; Accounts'!AL46+'O5 Details by Class &amp; Accounts'!BG46+'O5 Details by Class &amp; Accounts'!CB46</f>
        <v>0</v>
      </c>
      <c r="N46" s="588">
        <f>'O5 Details by Class &amp; Accounts'!R46+'O5 Details by Class &amp; Accounts'!AM46+'O5 Details by Class &amp; Accounts'!BH46+'O5 Details by Class &amp; Accounts'!CC46</f>
        <v>0</v>
      </c>
      <c r="O46" s="588">
        <f>'O5 Details by Class &amp; Accounts'!S46+'O5 Details by Class &amp; Accounts'!AN46+'O5 Details by Class &amp; Accounts'!BI46+'O5 Details by Class &amp; Accounts'!CD46</f>
        <v>0</v>
      </c>
      <c r="P46" s="588">
        <f>'O5 Details by Class &amp; Accounts'!T46+'O5 Details by Class &amp; Accounts'!AO46+'O5 Details by Class &amp; Accounts'!BJ46+'O5 Details by Class &amp; Accounts'!CE46</f>
        <v>0</v>
      </c>
      <c r="Q46" s="588">
        <f>'O5 Details by Class &amp; Accounts'!U46+'O5 Details by Class &amp; Accounts'!AP46+'O5 Details by Class &amp; Accounts'!BK46+'O5 Details by Class &amp; Accounts'!CF46</f>
        <v>0</v>
      </c>
      <c r="R46" s="588">
        <f>'O5 Details by Class &amp; Accounts'!V46+'O5 Details by Class &amp; Accounts'!AQ46+'O5 Details by Class &amp; Accounts'!BL46+'O5 Details by Class &amp; Accounts'!CG46</f>
        <v>0</v>
      </c>
      <c r="S46" s="588">
        <f>'O5 Details by Class &amp; Accounts'!W46+'O5 Details by Class &amp; Accounts'!AR46+'O5 Details by Class &amp; Accounts'!BM46+'O5 Details by Class &amp; Accounts'!CH46</f>
        <v>0</v>
      </c>
      <c r="T46" s="588">
        <f>'O5 Details by Class &amp; Accounts'!X46+'O5 Details by Class &amp; Accounts'!AS46+'O5 Details by Class &amp; Accounts'!BN46+'O5 Details by Class &amp; Accounts'!CI46</f>
        <v>0</v>
      </c>
      <c r="U46" s="588">
        <f>'O5 Details by Class &amp; Accounts'!Y46+'O5 Details by Class &amp; Accounts'!AT46+'O5 Details by Class &amp; Accounts'!BO46+'O5 Details by Class &amp; Accounts'!CJ46</f>
        <v>0</v>
      </c>
      <c r="V46" s="588">
        <f>'O5 Details by Class &amp; Accounts'!Z46+'O5 Details by Class &amp; Accounts'!AU46+'O5 Details by Class &amp; Accounts'!BP46+'O5 Details by Class &amp; Accounts'!CK46</f>
        <v>0</v>
      </c>
      <c r="W46" s="588">
        <f>'O5 Details by Class &amp; Accounts'!AA46+'O5 Details by Class &amp; Accounts'!AV46+'O5 Details by Class &amp; Accounts'!BQ46+'O5 Details by Class &amp; Accounts'!CL46</f>
        <v>0</v>
      </c>
      <c r="X46" s="1029">
        <f>'O5 Details by Class &amp; Accounts'!AB46+'O5 Details by Class &amp; Accounts'!AW46+'O5 Details by Class &amp; Accounts'!BR46+'O5 Details by Class &amp; Accounts'!CM46</f>
        <v>0</v>
      </c>
      <c r="Y46" s="1904" t="inlineStr">
        <is>
          <t/>
        </is>
      </c>
      <c r="Z46" s="1899" t="inlineStr">
        <is>
          <t/>
        </is>
      </c>
    </row>
    <row r="47" spans="1:26" ht="12.95" customHeight="1" x14ac:dyDescent="0.2">
      <c r="A47" s="1753" t="s">
        <v>829</v>
      </c>
      <c r="B47" s="1000" t="s">
        <v>393</v>
      </c>
      <c r="C47" s="1015" t="str">
        <f>IF(ISBLANK('E4 TB Allocation Details'!D47), "",('E4 TB Allocation Details'!D47))</f>
        <v>dp</v>
      </c>
      <c r="D47" s="1016">
        <f t="shared" si="1"/>
        <v>4507916.0507305376</v>
      </c>
      <c r="E47" s="588">
        <f>'O5 Details by Class &amp; Accounts'!I47+'O5 Details by Class &amp; Accounts'!AD47+'O5 Details by Class &amp; Accounts'!AY47+'O5 Details by Class &amp; Accounts'!BT47</f>
        <v>2711128.2699375888</v>
      </c>
      <c r="F47" s="588">
        <f>'O5 Details by Class &amp; Accounts'!J47+'O5 Details by Class &amp; Accounts'!AE47+'O5 Details by Class &amp; Accounts'!AZ47+'O5 Details by Class &amp; Accounts'!BU47</f>
        <v>889123.33945171256</v>
      </c>
      <c r="G47" s="588">
        <f>'O5 Details by Class &amp; Accounts'!K47+'O5 Details by Class &amp; Accounts'!AF47+'O5 Details by Class &amp; Accounts'!BA47+'O5 Details by Class &amp; Accounts'!BV47</f>
        <v>613138.00151066657</v>
      </c>
      <c r="H47" s="588">
        <f>'O5 Details by Class &amp; Accounts'!L47+'O5 Details by Class &amp; Accounts'!AG47+'O5 Details by Class &amp; Accounts'!BB47+'O5 Details by Class &amp; Accounts'!BW47</f>
        <v>0</v>
      </c>
      <c r="I47" s="588">
        <f>'O5 Details by Class &amp; Accounts'!M47+'O5 Details by Class &amp; Accounts'!AH47+'O5 Details by Class &amp; Accounts'!BC47+'O5 Details by Class &amp; Accounts'!BX47</f>
        <v>0</v>
      </c>
      <c r="J47" s="588">
        <f>'O5 Details by Class &amp; Accounts'!N47+'O5 Details by Class &amp; Accounts'!AI47+'O5 Details by Class &amp; Accounts'!BD47+'O5 Details by Class &amp; Accounts'!BY47</f>
        <v>249271.81873947615</v>
      </c>
      <c r="K47" s="588">
        <f>'O5 Details by Class &amp; Accounts'!O47+'O5 Details by Class &amp; Accounts'!AJ47+'O5 Details by Class &amp; Accounts'!BE47+'O5 Details by Class &amp; Accounts'!BZ47</f>
        <v>37259.699457835144</v>
      </c>
      <c r="L47" s="588">
        <f>'O5 Details by Class &amp; Accounts'!P47+'O5 Details by Class &amp; Accounts'!AK47+'O5 Details by Class &amp; Accounts'!BF47+'O5 Details by Class &amp; Accounts'!CA47</f>
        <v>0</v>
      </c>
      <c r="M47" s="588">
        <f>'O5 Details by Class &amp; Accounts'!Q47+'O5 Details by Class &amp; Accounts'!AL47+'O5 Details by Class &amp; Accounts'!BG47+'O5 Details by Class &amp; Accounts'!CB47</f>
        <v>7994.9216332588585</v>
      </c>
      <c r="N47" s="588">
        <f>'O5 Details by Class &amp; Accounts'!R47+'O5 Details by Class &amp; Accounts'!AM47+'O5 Details by Class &amp; Accounts'!BH47+'O5 Details by Class &amp; Accounts'!CC47</f>
        <v>0</v>
      </c>
      <c r="O47" s="588">
        <f>'O5 Details by Class &amp; Accounts'!S47+'O5 Details by Class &amp; Accounts'!AN47+'O5 Details by Class &amp; Accounts'!BI47+'O5 Details by Class &amp; Accounts'!CD47</f>
        <v>0</v>
      </c>
      <c r="P47" s="588">
        <f>'O5 Details by Class &amp; Accounts'!T47+'O5 Details by Class &amp; Accounts'!AO47+'O5 Details by Class &amp; Accounts'!BJ47+'O5 Details by Class &amp; Accounts'!CE47</f>
        <v>0</v>
      </c>
      <c r="Q47" s="588">
        <f>'O5 Details by Class &amp; Accounts'!U47+'O5 Details by Class &amp; Accounts'!AP47+'O5 Details by Class &amp; Accounts'!BK47+'O5 Details by Class &amp; Accounts'!CF47</f>
        <v>0</v>
      </c>
      <c r="R47" s="588">
        <f>'O5 Details by Class &amp; Accounts'!V47+'O5 Details by Class &amp; Accounts'!AQ47+'O5 Details by Class &amp; Accounts'!BL47+'O5 Details by Class &amp; Accounts'!CG47</f>
        <v>0</v>
      </c>
      <c r="S47" s="588">
        <f>'O5 Details by Class &amp; Accounts'!W47+'O5 Details by Class &amp; Accounts'!AR47+'O5 Details by Class &amp; Accounts'!BM47+'O5 Details by Class &amp; Accounts'!CH47</f>
        <v>0</v>
      </c>
      <c r="T47" s="588">
        <f>'O5 Details by Class &amp; Accounts'!X47+'O5 Details by Class &amp; Accounts'!AS47+'O5 Details by Class &amp; Accounts'!BN47+'O5 Details by Class &amp; Accounts'!CI47</f>
        <v>0</v>
      </c>
      <c r="U47" s="588">
        <f>'O5 Details by Class &amp; Accounts'!Y47+'O5 Details by Class &amp; Accounts'!AT47+'O5 Details by Class &amp; Accounts'!BO47+'O5 Details by Class &amp; Accounts'!CJ47</f>
        <v>0</v>
      </c>
      <c r="V47" s="588">
        <f>'O5 Details by Class &amp; Accounts'!Z47+'O5 Details by Class &amp; Accounts'!AU47+'O5 Details by Class &amp; Accounts'!BP47+'O5 Details by Class &amp; Accounts'!CK47</f>
        <v>0</v>
      </c>
      <c r="W47" s="588">
        <f>'O5 Details by Class &amp; Accounts'!AA47+'O5 Details by Class &amp; Accounts'!AV47+'O5 Details by Class &amp; Accounts'!BQ47+'O5 Details by Class &amp; Accounts'!CL47</f>
        <v>0</v>
      </c>
      <c r="X47" s="1029">
        <f>'O5 Details by Class &amp; Accounts'!AB47+'O5 Details by Class &amp; Accounts'!AW47+'O5 Details by Class &amp; Accounts'!BR47+'O5 Details by Class &amp; Accounts'!CM47</f>
        <v>0</v>
      </c>
      <c r="Y47" s="1904" t="inlineStr">
        <is>
          <t/>
        </is>
      </c>
      <c r="Z47" s="1899" t="inlineStr">
        <is>
          <t/>
        </is>
      </c>
    </row>
    <row r="48" spans="1:26" ht="12.95" customHeight="1" x14ac:dyDescent="0.2">
      <c r="A48" s="1753" t="s">
        <v>830</v>
      </c>
      <c r="B48" s="1000" t="s">
        <v>394</v>
      </c>
      <c r="C48" s="1015" t="str">
        <f>IF(ISBLANK('E4 TB Allocation Details'!D48), "",('E4 TB Allocation Details'!D48))</f>
        <v>dp</v>
      </c>
      <c r="D48" s="1016">
        <f t="shared" ref="D48:D82" si="2">SUM(E48:X48)</f>
        <v>3450613.2262694621</v>
      </c>
      <c r="E48" s="588">
        <f>'O5 Details by Class &amp; Accounts'!I48+'O5 Details by Class &amp; Accounts'!AD48+'O5 Details by Class &amp; Accounts'!AY48+'O5 Details by Class &amp; Accounts'!BT48</f>
        <v>1852620.1358581276</v>
      </c>
      <c r="F48" s="588">
        <f>'O5 Details by Class &amp; Accounts'!J48+'O5 Details by Class &amp; Accounts'!AE48+'O5 Details by Class &amp; Accounts'!AZ48+'O5 Details by Class &amp; Accounts'!BU48</f>
        <v>722498.42963378027</v>
      </c>
      <c r="G48" s="588">
        <f>'O5 Details by Class &amp; Accounts'!K48+'O5 Details by Class &amp; Accounts'!AF48+'O5 Details by Class &amp; Accounts'!BA48+'O5 Details by Class &amp; Accounts'!BV48</f>
        <v>487604.43201517605</v>
      </c>
      <c r="H48" s="588">
        <f>'O5 Details by Class &amp; Accounts'!L48+'O5 Details by Class &amp; Accounts'!AG48+'O5 Details by Class &amp; Accounts'!BB48+'O5 Details by Class &amp; Accounts'!BW48</f>
        <v>0</v>
      </c>
      <c r="I48" s="588">
        <f>'O5 Details by Class &amp; Accounts'!M48+'O5 Details by Class &amp; Accounts'!AH48+'O5 Details by Class &amp; Accounts'!BC48+'O5 Details by Class &amp; Accounts'!BX48</f>
        <v>0</v>
      </c>
      <c r="J48" s="588">
        <f>'O5 Details by Class &amp; Accounts'!N48+'O5 Details by Class &amp; Accounts'!AI48+'O5 Details by Class &amp; Accounts'!BD48+'O5 Details by Class &amp; Accounts'!BY48</f>
        <v>174.87976489353167</v>
      </c>
      <c r="K48" s="588">
        <f>'O5 Details by Class &amp; Accounts'!O48+'O5 Details by Class &amp; Accounts'!AJ48+'O5 Details by Class &amp; Accounts'!BE48+'O5 Details by Class &amp; Accounts'!BZ48</f>
        <v>382421.15835243918</v>
      </c>
      <c r="L48" s="588">
        <f>'O5 Details by Class &amp; Accounts'!P48+'O5 Details by Class &amp; Accounts'!AK48+'O5 Details by Class &amp; Accounts'!BF48+'O5 Details by Class &amp; Accounts'!CA48</f>
        <v>0</v>
      </c>
      <c r="M48" s="588">
        <f>'O5 Details by Class &amp; Accounts'!Q48+'O5 Details by Class &amp; Accounts'!AL48+'O5 Details by Class &amp; Accounts'!BG48+'O5 Details by Class &amp; Accounts'!CB48</f>
        <v>5294.1906450457636</v>
      </c>
      <c r="N48" s="588">
        <f>'O5 Details by Class &amp; Accounts'!R48+'O5 Details by Class &amp; Accounts'!AM48+'O5 Details by Class &amp; Accounts'!BH48+'O5 Details by Class &amp; Accounts'!CC48</f>
        <v>0</v>
      </c>
      <c r="O48" s="588">
        <f>'O5 Details by Class &amp; Accounts'!S48+'O5 Details by Class &amp; Accounts'!AN48+'O5 Details by Class &amp; Accounts'!BI48+'O5 Details by Class &amp; Accounts'!CD48</f>
        <v>0</v>
      </c>
      <c r="P48" s="588">
        <f>'O5 Details by Class &amp; Accounts'!T48+'O5 Details by Class &amp; Accounts'!AO48+'O5 Details by Class &amp; Accounts'!BJ48+'O5 Details by Class &amp; Accounts'!CE48</f>
        <v>0</v>
      </c>
      <c r="Q48" s="588">
        <f>'O5 Details by Class &amp; Accounts'!U48+'O5 Details by Class &amp; Accounts'!AP48+'O5 Details by Class &amp; Accounts'!BK48+'O5 Details by Class &amp; Accounts'!CF48</f>
        <v>0</v>
      </c>
      <c r="R48" s="588">
        <f>'O5 Details by Class &amp; Accounts'!V48+'O5 Details by Class &amp; Accounts'!AQ48+'O5 Details by Class &amp; Accounts'!BL48+'O5 Details by Class &amp; Accounts'!CG48</f>
        <v>0</v>
      </c>
      <c r="S48" s="588">
        <f>'O5 Details by Class &amp; Accounts'!W48+'O5 Details by Class &amp; Accounts'!AR48+'O5 Details by Class &amp; Accounts'!BM48+'O5 Details by Class &amp; Accounts'!CH48</f>
        <v>0</v>
      </c>
      <c r="T48" s="588">
        <f>'O5 Details by Class &amp; Accounts'!X48+'O5 Details by Class &amp; Accounts'!AS48+'O5 Details by Class &amp; Accounts'!BN48+'O5 Details by Class &amp; Accounts'!CI48</f>
        <v>0</v>
      </c>
      <c r="U48" s="588">
        <f>'O5 Details by Class &amp; Accounts'!Y48+'O5 Details by Class &amp; Accounts'!AT48+'O5 Details by Class &amp; Accounts'!BO48+'O5 Details by Class &amp; Accounts'!CJ48</f>
        <v>0</v>
      </c>
      <c r="V48" s="588">
        <f>'O5 Details by Class &amp; Accounts'!Z48+'O5 Details by Class &amp; Accounts'!AU48+'O5 Details by Class &amp; Accounts'!BP48+'O5 Details by Class &amp; Accounts'!CK48</f>
        <v>0</v>
      </c>
      <c r="W48" s="588">
        <f>'O5 Details by Class &amp; Accounts'!AA48+'O5 Details by Class &amp; Accounts'!AV48+'O5 Details by Class &amp; Accounts'!BQ48+'O5 Details by Class &amp; Accounts'!CL48</f>
        <v>0</v>
      </c>
      <c r="X48" s="1029">
        <f>'O5 Details by Class &amp; Accounts'!AB48+'O5 Details by Class &amp; Accounts'!AW48+'O5 Details by Class &amp; Accounts'!BR48+'O5 Details by Class &amp; Accounts'!CM48</f>
        <v>0</v>
      </c>
      <c r="Y48" s="1904" t="inlineStr">
        <is>
          <t/>
        </is>
      </c>
      <c r="Z48" s="1899" t="inlineStr">
        <is>
          <t/>
        </is>
      </c>
    </row>
    <row r="49" spans="1:26" ht="12.95" customHeight="1" x14ac:dyDescent="0.2">
      <c r="A49" s="1753" t="s">
        <v>266</v>
      </c>
      <c r="B49" s="1000" t="s">
        <v>76</v>
      </c>
      <c r="C49" s="1015" t="str">
        <f>IF(ISBLANK('E4 TB Allocation Details'!D49), "",('E4 TB Allocation Details'!D49))</f>
        <v>dp</v>
      </c>
      <c r="D49" s="1016">
        <f t="shared" si="2"/>
        <v>0</v>
      </c>
      <c r="E49" s="588">
        <f>'O5 Details by Class &amp; Accounts'!I49+'O5 Details by Class &amp; Accounts'!AD49+'O5 Details by Class &amp; Accounts'!AY49+'O5 Details by Class &amp; Accounts'!BT49</f>
        <v>0</v>
      </c>
      <c r="F49" s="588">
        <f>'O5 Details by Class &amp; Accounts'!J49+'O5 Details by Class &amp; Accounts'!AE49+'O5 Details by Class &amp; Accounts'!AZ49+'O5 Details by Class &amp; Accounts'!BU49</f>
        <v>0</v>
      </c>
      <c r="G49" s="588">
        <f>'O5 Details by Class &amp; Accounts'!K49+'O5 Details by Class &amp; Accounts'!AF49+'O5 Details by Class &amp; Accounts'!BA49+'O5 Details by Class &amp; Accounts'!BV49</f>
        <v>0</v>
      </c>
      <c r="H49" s="588">
        <f>'O5 Details by Class &amp; Accounts'!L49+'O5 Details by Class &amp; Accounts'!AG49+'O5 Details by Class &amp; Accounts'!BB49+'O5 Details by Class &amp; Accounts'!BW49</f>
        <v>0</v>
      </c>
      <c r="I49" s="588">
        <f>'O5 Details by Class &amp; Accounts'!M49+'O5 Details by Class &amp; Accounts'!AH49+'O5 Details by Class &amp; Accounts'!BC49+'O5 Details by Class &amp; Accounts'!BX49</f>
        <v>0</v>
      </c>
      <c r="J49" s="588">
        <f>'O5 Details by Class &amp; Accounts'!N49+'O5 Details by Class &amp; Accounts'!AI49+'O5 Details by Class &amp; Accounts'!BD49+'O5 Details by Class &amp; Accounts'!BY49</f>
        <v>0</v>
      </c>
      <c r="K49" s="588">
        <f>'O5 Details by Class &amp; Accounts'!O49+'O5 Details by Class &amp; Accounts'!AJ49+'O5 Details by Class &amp; Accounts'!BE49+'O5 Details by Class &amp; Accounts'!BZ49</f>
        <v>0</v>
      </c>
      <c r="L49" s="588">
        <f>'O5 Details by Class &amp; Accounts'!P49+'O5 Details by Class &amp; Accounts'!AK49+'O5 Details by Class &amp; Accounts'!BF49+'O5 Details by Class &amp; Accounts'!CA49</f>
        <v>0</v>
      </c>
      <c r="M49" s="588">
        <f>'O5 Details by Class &amp; Accounts'!Q49+'O5 Details by Class &amp; Accounts'!AL49+'O5 Details by Class &amp; Accounts'!BG49+'O5 Details by Class &amp; Accounts'!CB49</f>
        <v>0</v>
      </c>
      <c r="N49" s="588">
        <f>'O5 Details by Class &amp; Accounts'!R49+'O5 Details by Class &amp; Accounts'!AM49+'O5 Details by Class &amp; Accounts'!BH49+'O5 Details by Class &amp; Accounts'!CC49</f>
        <v>0</v>
      </c>
      <c r="O49" s="588">
        <f>'O5 Details by Class &amp; Accounts'!S49+'O5 Details by Class &amp; Accounts'!AN49+'O5 Details by Class &amp; Accounts'!BI49+'O5 Details by Class &amp; Accounts'!CD49</f>
        <v>0</v>
      </c>
      <c r="P49" s="588">
        <f>'O5 Details by Class &amp; Accounts'!T49+'O5 Details by Class &amp; Accounts'!AO49+'O5 Details by Class &amp; Accounts'!BJ49+'O5 Details by Class &amp; Accounts'!CE49</f>
        <v>0</v>
      </c>
      <c r="Q49" s="588">
        <f>'O5 Details by Class &amp; Accounts'!U49+'O5 Details by Class &amp; Accounts'!AP49+'O5 Details by Class &amp; Accounts'!BK49+'O5 Details by Class &amp; Accounts'!CF49</f>
        <v>0</v>
      </c>
      <c r="R49" s="588">
        <f>'O5 Details by Class &amp; Accounts'!V49+'O5 Details by Class &amp; Accounts'!AQ49+'O5 Details by Class &amp; Accounts'!BL49+'O5 Details by Class &amp; Accounts'!CG49</f>
        <v>0</v>
      </c>
      <c r="S49" s="588">
        <f>'O5 Details by Class &amp; Accounts'!W49+'O5 Details by Class &amp; Accounts'!AR49+'O5 Details by Class &amp; Accounts'!BM49+'O5 Details by Class &amp; Accounts'!CH49</f>
        <v>0</v>
      </c>
      <c r="T49" s="588">
        <f>'O5 Details by Class &amp; Accounts'!X49+'O5 Details by Class &amp; Accounts'!AS49+'O5 Details by Class &amp; Accounts'!BN49+'O5 Details by Class &amp; Accounts'!CI49</f>
        <v>0</v>
      </c>
      <c r="U49" s="588">
        <f>'O5 Details by Class &amp; Accounts'!Y49+'O5 Details by Class &amp; Accounts'!AT49+'O5 Details by Class &amp; Accounts'!BO49+'O5 Details by Class &amp; Accounts'!CJ49</f>
        <v>0</v>
      </c>
      <c r="V49" s="588">
        <f>'O5 Details by Class &amp; Accounts'!Z49+'O5 Details by Class &amp; Accounts'!AU49+'O5 Details by Class &amp; Accounts'!BP49+'O5 Details by Class &amp; Accounts'!CK49</f>
        <v>0</v>
      </c>
      <c r="W49" s="588">
        <f>'O5 Details by Class &amp; Accounts'!AA49+'O5 Details by Class &amp; Accounts'!AV49+'O5 Details by Class &amp; Accounts'!BQ49+'O5 Details by Class &amp; Accounts'!CL49</f>
        <v>0</v>
      </c>
      <c r="X49" s="1029">
        <f>'O5 Details by Class &amp; Accounts'!AB49+'O5 Details by Class &amp; Accounts'!AW49+'O5 Details by Class &amp; Accounts'!BR49+'O5 Details by Class &amp; Accounts'!CM49</f>
        <v>0</v>
      </c>
      <c r="Y49" s="1904" t="inlineStr">
        <is>
          <t/>
        </is>
      </c>
      <c r="Z49" s="1899" t="e">
        <v>#N/A</v>
      </c>
    </row>
    <row r="50" spans="1:26" ht="12.95" customHeight="1" x14ac:dyDescent="0.2">
      <c r="A50" s="1753" t="s">
        <v>831</v>
      </c>
      <c r="B50" s="1000" t="s">
        <v>395</v>
      </c>
      <c r="C50" s="1015" t="str">
        <f>IF(ISBLANK('E4 TB Allocation Details'!D50), "",('E4 TB Allocation Details'!D50))</f>
        <v>dp</v>
      </c>
      <c r="D50" s="1016">
        <f t="shared" si="2"/>
        <v>0</v>
      </c>
      <c r="E50" s="588">
        <f>'O5 Details by Class &amp; Accounts'!I50+'O5 Details by Class &amp; Accounts'!AD50+'O5 Details by Class &amp; Accounts'!AY50+'O5 Details by Class &amp; Accounts'!BT50</f>
        <v>0</v>
      </c>
      <c r="F50" s="588">
        <f>'O5 Details by Class &amp; Accounts'!J50+'O5 Details by Class &amp; Accounts'!AE50+'O5 Details by Class &amp; Accounts'!AZ50+'O5 Details by Class &amp; Accounts'!BU50</f>
        <v>0</v>
      </c>
      <c r="G50" s="588">
        <f>'O5 Details by Class &amp; Accounts'!K50+'O5 Details by Class &amp; Accounts'!AF50+'O5 Details by Class &amp; Accounts'!BA50+'O5 Details by Class &amp; Accounts'!BV50</f>
        <v>0</v>
      </c>
      <c r="H50" s="588">
        <f>'O5 Details by Class &amp; Accounts'!L50+'O5 Details by Class &amp; Accounts'!AG50+'O5 Details by Class &amp; Accounts'!BB50+'O5 Details by Class &amp; Accounts'!BW50</f>
        <v>0</v>
      </c>
      <c r="I50" s="588">
        <f>'O5 Details by Class &amp; Accounts'!M50+'O5 Details by Class &amp; Accounts'!AH50+'O5 Details by Class &amp; Accounts'!BC50+'O5 Details by Class &amp; Accounts'!BX50</f>
        <v>0</v>
      </c>
      <c r="J50" s="588">
        <f>'O5 Details by Class &amp; Accounts'!N50+'O5 Details by Class &amp; Accounts'!AI50+'O5 Details by Class &amp; Accounts'!BD50+'O5 Details by Class &amp; Accounts'!BY50</f>
        <v>0</v>
      </c>
      <c r="K50" s="588">
        <f>'O5 Details by Class &amp; Accounts'!O50+'O5 Details by Class &amp; Accounts'!AJ50+'O5 Details by Class &amp; Accounts'!BE50+'O5 Details by Class &amp; Accounts'!BZ50</f>
        <v>0</v>
      </c>
      <c r="L50" s="588">
        <f>'O5 Details by Class &amp; Accounts'!P50+'O5 Details by Class &amp; Accounts'!AK50+'O5 Details by Class &amp; Accounts'!BF50+'O5 Details by Class &amp; Accounts'!CA50</f>
        <v>0</v>
      </c>
      <c r="M50" s="588">
        <f>'O5 Details by Class &amp; Accounts'!Q50+'O5 Details by Class &amp; Accounts'!AL50+'O5 Details by Class &amp; Accounts'!BG50+'O5 Details by Class &amp; Accounts'!CB50</f>
        <v>0</v>
      </c>
      <c r="N50" s="588">
        <f>'O5 Details by Class &amp; Accounts'!R50+'O5 Details by Class &amp; Accounts'!AM50+'O5 Details by Class &amp; Accounts'!BH50+'O5 Details by Class &amp; Accounts'!CC50</f>
        <v>0</v>
      </c>
      <c r="O50" s="588">
        <f>'O5 Details by Class &amp; Accounts'!S50+'O5 Details by Class &amp; Accounts'!AN50+'O5 Details by Class &amp; Accounts'!BI50+'O5 Details by Class &amp; Accounts'!CD50</f>
        <v>0</v>
      </c>
      <c r="P50" s="588">
        <f>'O5 Details by Class &amp; Accounts'!T50+'O5 Details by Class &amp; Accounts'!AO50+'O5 Details by Class &amp; Accounts'!BJ50+'O5 Details by Class &amp; Accounts'!CE50</f>
        <v>0</v>
      </c>
      <c r="Q50" s="588">
        <f>'O5 Details by Class &amp; Accounts'!U50+'O5 Details by Class &amp; Accounts'!AP50+'O5 Details by Class &amp; Accounts'!BK50+'O5 Details by Class &amp; Accounts'!CF50</f>
        <v>0</v>
      </c>
      <c r="R50" s="588">
        <f>'O5 Details by Class &amp; Accounts'!V50+'O5 Details by Class &amp; Accounts'!AQ50+'O5 Details by Class &amp; Accounts'!BL50+'O5 Details by Class &amp; Accounts'!CG50</f>
        <v>0</v>
      </c>
      <c r="S50" s="588">
        <f>'O5 Details by Class &amp; Accounts'!W50+'O5 Details by Class &amp; Accounts'!AR50+'O5 Details by Class &amp; Accounts'!BM50+'O5 Details by Class &amp; Accounts'!CH50</f>
        <v>0</v>
      </c>
      <c r="T50" s="588">
        <f>'O5 Details by Class &amp; Accounts'!X50+'O5 Details by Class &amp; Accounts'!AS50+'O5 Details by Class &amp; Accounts'!BN50+'O5 Details by Class &amp; Accounts'!CI50</f>
        <v>0</v>
      </c>
      <c r="U50" s="588">
        <f>'O5 Details by Class &amp; Accounts'!Y50+'O5 Details by Class &amp; Accounts'!AT50+'O5 Details by Class &amp; Accounts'!BO50+'O5 Details by Class &amp; Accounts'!CJ50</f>
        <v>0</v>
      </c>
      <c r="V50" s="588">
        <f>'O5 Details by Class &amp; Accounts'!Z50+'O5 Details by Class &amp; Accounts'!AU50+'O5 Details by Class &amp; Accounts'!BP50+'O5 Details by Class &amp; Accounts'!CK50</f>
        <v>0</v>
      </c>
      <c r="W50" s="588">
        <f>'O5 Details by Class &amp; Accounts'!AA50+'O5 Details by Class &amp; Accounts'!AV50+'O5 Details by Class &amp; Accounts'!BQ50+'O5 Details by Class &amp; Accounts'!CL50</f>
        <v>0</v>
      </c>
      <c r="X50" s="1029">
        <f>'O5 Details by Class &amp; Accounts'!AB50+'O5 Details by Class &amp; Accounts'!AW50+'O5 Details by Class &amp; Accounts'!BR50+'O5 Details by Class &amp; Accounts'!CM50</f>
        <v>0</v>
      </c>
      <c r="Y50" s="1904" t="inlineStr">
        <is>
          <t/>
        </is>
      </c>
      <c r="Z50" s="1899" t="inlineStr">
        <is>
          <t/>
        </is>
      </c>
    </row>
    <row r="51" spans="1:26" ht="12.95" customHeight="1" x14ac:dyDescent="0.2">
      <c r="A51" s="1753" t="s">
        <v>832</v>
      </c>
      <c r="B51" s="1000" t="s">
        <v>396</v>
      </c>
      <c r="C51" s="1015" t="str">
        <f>IF(ISBLANK('E4 TB Allocation Details'!D51), "",('E4 TB Allocation Details'!D51))</f>
        <v>dp</v>
      </c>
      <c r="D51" s="1016">
        <f t="shared" si="2"/>
        <v>3067439.0331407245</v>
      </c>
      <c r="E51" s="588">
        <f>'O5 Details by Class &amp; Accounts'!I51+'O5 Details by Class &amp; Accounts'!AD51+'O5 Details by Class &amp; Accounts'!AY51+'O5 Details by Class &amp; Accounts'!BT51</f>
        <v>1844803.8041236687</v>
      </c>
      <c r="F51" s="588">
        <f>'O5 Details by Class &amp; Accounts'!J51+'O5 Details by Class &amp; Accounts'!AE51+'O5 Details by Class &amp; Accounts'!AZ51+'O5 Details by Class &amp; Accounts'!BU51</f>
        <v>605009.41144825239</v>
      </c>
      <c r="G51" s="588">
        <f>'O5 Details by Class &amp; Accounts'!K51+'O5 Details by Class &amp; Accounts'!AF51+'O5 Details by Class &amp; Accounts'!BA51+'O5 Details by Class &amp; Accounts'!BV51</f>
        <v>417213.50117665227</v>
      </c>
      <c r="H51" s="588">
        <f>'O5 Details by Class &amp; Accounts'!L51+'O5 Details by Class &amp; Accounts'!AG51+'O5 Details by Class &amp; Accounts'!BB51+'O5 Details by Class &amp; Accounts'!BW51</f>
        <v>0</v>
      </c>
      <c r="I51" s="588">
        <f>'O5 Details by Class &amp; Accounts'!M51+'O5 Details by Class &amp; Accounts'!AH51+'O5 Details by Class &amp; Accounts'!BC51+'O5 Details by Class &amp; Accounts'!BX51</f>
        <v>0</v>
      </c>
      <c r="J51" s="588">
        <f>'O5 Details by Class &amp; Accounts'!N51+'O5 Details by Class &amp; Accounts'!AI51+'O5 Details by Class &amp; Accounts'!BD51+'O5 Details by Class &amp; Accounts'!BY51</f>
        <v>169618.5328339324</v>
      </c>
      <c r="K51" s="588">
        <f>'O5 Details by Class &amp; Accounts'!O51+'O5 Details by Class &amp; Accounts'!AJ51+'O5 Details by Class &amp; Accounts'!BE51+'O5 Details by Class &amp; Accounts'!BZ51</f>
        <v>25353.59026074455</v>
      </c>
      <c r="L51" s="588">
        <f>'O5 Details by Class &amp; Accounts'!P51+'O5 Details by Class &amp; Accounts'!AK51+'O5 Details by Class &amp; Accounts'!BF51+'O5 Details by Class &amp; Accounts'!CA51</f>
        <v>0</v>
      </c>
      <c r="M51" s="588">
        <f>'O5 Details by Class &amp; Accounts'!Q51+'O5 Details by Class &amp; Accounts'!AL51+'O5 Details by Class &amp; Accounts'!BG51+'O5 Details by Class &amp; Accounts'!CB51</f>
        <v>5440.1932974739275</v>
      </c>
      <c r="N51" s="588">
        <f>'O5 Details by Class &amp; Accounts'!R51+'O5 Details by Class &amp; Accounts'!AM51+'O5 Details by Class &amp; Accounts'!BH51+'O5 Details by Class &amp; Accounts'!CC51</f>
        <v>0</v>
      </c>
      <c r="O51" s="588">
        <f>'O5 Details by Class &amp; Accounts'!S51+'O5 Details by Class &amp; Accounts'!AN51+'O5 Details by Class &amp; Accounts'!BI51+'O5 Details by Class &amp; Accounts'!CD51</f>
        <v>0</v>
      </c>
      <c r="P51" s="588">
        <f>'O5 Details by Class &amp; Accounts'!T51+'O5 Details by Class &amp; Accounts'!AO51+'O5 Details by Class &amp; Accounts'!BJ51+'O5 Details by Class &amp; Accounts'!CE51</f>
        <v>0</v>
      </c>
      <c r="Q51" s="588">
        <f>'O5 Details by Class &amp; Accounts'!U51+'O5 Details by Class &amp; Accounts'!AP51+'O5 Details by Class &amp; Accounts'!BK51+'O5 Details by Class &amp; Accounts'!CF51</f>
        <v>0</v>
      </c>
      <c r="R51" s="588">
        <f>'O5 Details by Class &amp; Accounts'!V51+'O5 Details by Class &amp; Accounts'!AQ51+'O5 Details by Class &amp; Accounts'!BL51+'O5 Details by Class &amp; Accounts'!CG51</f>
        <v>0</v>
      </c>
      <c r="S51" s="588">
        <f>'O5 Details by Class &amp; Accounts'!W51+'O5 Details by Class &amp; Accounts'!AR51+'O5 Details by Class &amp; Accounts'!BM51+'O5 Details by Class &amp; Accounts'!CH51</f>
        <v>0</v>
      </c>
      <c r="T51" s="588">
        <f>'O5 Details by Class &amp; Accounts'!X51+'O5 Details by Class &amp; Accounts'!AS51+'O5 Details by Class &amp; Accounts'!BN51+'O5 Details by Class &amp; Accounts'!CI51</f>
        <v>0</v>
      </c>
      <c r="U51" s="588">
        <f>'O5 Details by Class &amp; Accounts'!Y51+'O5 Details by Class &amp; Accounts'!AT51+'O5 Details by Class &amp; Accounts'!BO51+'O5 Details by Class &amp; Accounts'!CJ51</f>
        <v>0</v>
      </c>
      <c r="V51" s="588">
        <f>'O5 Details by Class &amp; Accounts'!Z51+'O5 Details by Class &amp; Accounts'!AU51+'O5 Details by Class &amp; Accounts'!BP51+'O5 Details by Class &amp; Accounts'!CK51</f>
        <v>0</v>
      </c>
      <c r="W51" s="588">
        <f>'O5 Details by Class &amp; Accounts'!AA51+'O5 Details by Class &amp; Accounts'!AV51+'O5 Details by Class &amp; Accounts'!BQ51+'O5 Details by Class &amp; Accounts'!CL51</f>
        <v>0</v>
      </c>
      <c r="X51" s="1029">
        <f>'O5 Details by Class &amp; Accounts'!AB51+'O5 Details by Class &amp; Accounts'!AW51+'O5 Details by Class &amp; Accounts'!BR51+'O5 Details by Class &amp; Accounts'!CM51</f>
        <v>0</v>
      </c>
      <c r="Y51" s="1904" t="inlineStr">
        <is>
          <t/>
        </is>
      </c>
      <c r="Z51" s="1899" t="inlineStr">
        <is>
          <t/>
        </is>
      </c>
    </row>
    <row r="52" spans="1:26" ht="12.95" customHeight="1" x14ac:dyDescent="0.2">
      <c r="A52" s="1753" t="s">
        <v>833</v>
      </c>
      <c r="B52" s="1000" t="s">
        <v>397</v>
      </c>
      <c r="C52" s="1015" t="str">
        <f>IF(ISBLANK('E4 TB Allocation Details'!D52), "",('E4 TB Allocation Details'!D52))</f>
        <v>dp</v>
      </c>
      <c r="D52" s="1016">
        <f t="shared" si="2"/>
        <v>3507939.3163592736</v>
      </c>
      <c r="E52" s="588">
        <f>'O5 Details by Class &amp; Accounts'!I52+'O5 Details by Class &amp; Accounts'!AD52+'O5 Details by Class &amp; Accounts'!AY52+'O5 Details by Class &amp; Accounts'!BT52</f>
        <v>1883398.2792912652</v>
      </c>
      <c r="F52" s="588">
        <f>'O5 Details by Class &amp; Accounts'!J52+'O5 Details by Class &amp; Accounts'!AE52+'O5 Details by Class &amp; Accounts'!AZ52+'O5 Details by Class &amp; Accounts'!BU52</f>
        <v>734501.5164334306</v>
      </c>
      <c r="G52" s="588">
        <f>'O5 Details by Class &amp; Accounts'!K52+'O5 Details by Class &amp; Accounts'!AF52+'O5 Details by Class &amp; Accounts'!BA52+'O5 Details by Class &amp; Accounts'!BV52</f>
        <v>495705.15318122623</v>
      </c>
      <c r="H52" s="588">
        <f>'O5 Details by Class &amp; Accounts'!L52+'O5 Details by Class &amp; Accounts'!AG52+'O5 Details by Class &amp; Accounts'!BB52+'O5 Details by Class &amp; Accounts'!BW52</f>
        <v>0</v>
      </c>
      <c r="I52" s="588">
        <f>'O5 Details by Class &amp; Accounts'!M52+'O5 Details by Class &amp; Accounts'!AH52+'O5 Details by Class &amp; Accounts'!BC52+'O5 Details by Class &amp; Accounts'!BX52</f>
        <v>0</v>
      </c>
      <c r="J52" s="588">
        <f>'O5 Details by Class &amp; Accounts'!N52+'O5 Details by Class &amp; Accounts'!AI52+'O5 Details by Class &amp; Accounts'!BD52+'O5 Details by Class &amp; Accounts'!BY52</f>
        <v>177.78509577235931</v>
      </c>
      <c r="K52" s="588">
        <f>'O5 Details by Class &amp; Accounts'!O52+'O5 Details by Class &amp; Accounts'!AJ52+'O5 Details by Class &amp; Accounts'!BE52+'O5 Details by Class &amp; Accounts'!BZ52</f>
        <v>388774.43770842877</v>
      </c>
      <c r="L52" s="588">
        <f>'O5 Details by Class &amp; Accounts'!P52+'O5 Details by Class &amp; Accounts'!AK52+'O5 Details by Class &amp; Accounts'!BF52+'O5 Details by Class &amp; Accounts'!CA52</f>
        <v>0</v>
      </c>
      <c r="M52" s="588">
        <f>'O5 Details by Class &amp; Accounts'!Q52+'O5 Details by Class &amp; Accounts'!AL52+'O5 Details by Class &amp; Accounts'!BG52+'O5 Details by Class &amp; Accounts'!CB52</f>
        <v>5382.1446491514771</v>
      </c>
      <c r="N52" s="588">
        <f>'O5 Details by Class &amp; Accounts'!R52+'O5 Details by Class &amp; Accounts'!AM52+'O5 Details by Class &amp; Accounts'!BH52+'O5 Details by Class &amp; Accounts'!CC52</f>
        <v>0</v>
      </c>
      <c r="O52" s="588">
        <f>'O5 Details by Class &amp; Accounts'!S52+'O5 Details by Class &amp; Accounts'!AN52+'O5 Details by Class &amp; Accounts'!BI52+'O5 Details by Class &amp; Accounts'!CD52</f>
        <v>0</v>
      </c>
      <c r="P52" s="588">
        <f>'O5 Details by Class &amp; Accounts'!T52+'O5 Details by Class &amp; Accounts'!AO52+'O5 Details by Class &amp; Accounts'!BJ52+'O5 Details by Class &amp; Accounts'!CE52</f>
        <v>0</v>
      </c>
      <c r="Q52" s="588">
        <f>'O5 Details by Class &amp; Accounts'!U52+'O5 Details by Class &amp; Accounts'!AP52+'O5 Details by Class &amp; Accounts'!BK52+'O5 Details by Class &amp; Accounts'!CF52</f>
        <v>0</v>
      </c>
      <c r="R52" s="588">
        <f>'O5 Details by Class &amp; Accounts'!V52+'O5 Details by Class &amp; Accounts'!AQ52+'O5 Details by Class &amp; Accounts'!BL52+'O5 Details by Class &amp; Accounts'!CG52</f>
        <v>0</v>
      </c>
      <c r="S52" s="588">
        <f>'O5 Details by Class &amp; Accounts'!W52+'O5 Details by Class &amp; Accounts'!AR52+'O5 Details by Class &amp; Accounts'!BM52+'O5 Details by Class &amp; Accounts'!CH52</f>
        <v>0</v>
      </c>
      <c r="T52" s="588">
        <f>'O5 Details by Class &amp; Accounts'!X52+'O5 Details by Class &amp; Accounts'!AS52+'O5 Details by Class &amp; Accounts'!BN52+'O5 Details by Class &amp; Accounts'!CI52</f>
        <v>0</v>
      </c>
      <c r="U52" s="588">
        <f>'O5 Details by Class &amp; Accounts'!Y52+'O5 Details by Class &amp; Accounts'!AT52+'O5 Details by Class &amp; Accounts'!BO52+'O5 Details by Class &amp; Accounts'!CJ52</f>
        <v>0</v>
      </c>
      <c r="V52" s="588">
        <f>'O5 Details by Class &amp; Accounts'!Z52+'O5 Details by Class &amp; Accounts'!AU52+'O5 Details by Class &amp; Accounts'!BP52+'O5 Details by Class &amp; Accounts'!CK52</f>
        <v>0</v>
      </c>
      <c r="W52" s="588">
        <f>'O5 Details by Class &amp; Accounts'!AA52+'O5 Details by Class &amp; Accounts'!AV52+'O5 Details by Class &amp; Accounts'!BQ52+'O5 Details by Class &amp; Accounts'!CL52</f>
        <v>0</v>
      </c>
      <c r="X52" s="1029">
        <f>'O5 Details by Class &amp; Accounts'!AB52+'O5 Details by Class &amp; Accounts'!AW52+'O5 Details by Class &amp; Accounts'!BR52+'O5 Details by Class &amp; Accounts'!CM52</f>
        <v>0</v>
      </c>
      <c r="Y52" s="1904" t="inlineStr">
        <is>
          <t/>
        </is>
      </c>
      <c r="Z52" s="1899" t="inlineStr">
        <is>
          <t/>
        </is>
      </c>
    </row>
    <row r="53" spans="1:26" ht="12.95" customHeight="1" x14ac:dyDescent="0.2">
      <c r="A53" s="1753" t="s">
        <v>267</v>
      </c>
      <c r="B53" s="1000" t="s">
        <v>84</v>
      </c>
      <c r="C53" s="1015" t="str">
        <f>IF(ISBLANK('E4 TB Allocation Details'!D53), "",('E4 TB Allocation Details'!D53))</f>
        <v>dp</v>
      </c>
      <c r="D53" s="1016">
        <f t="shared" si="2"/>
        <v>0</v>
      </c>
      <c r="E53" s="588">
        <f>'O5 Details by Class &amp; Accounts'!I53+'O5 Details by Class &amp; Accounts'!AD53+'O5 Details by Class &amp; Accounts'!AY53+'O5 Details by Class &amp; Accounts'!BT53</f>
        <v>0</v>
      </c>
      <c r="F53" s="588">
        <f>'O5 Details by Class &amp; Accounts'!J53+'O5 Details by Class &amp; Accounts'!AE53+'O5 Details by Class &amp; Accounts'!AZ53+'O5 Details by Class &amp; Accounts'!BU53</f>
        <v>0</v>
      </c>
      <c r="G53" s="588">
        <f>'O5 Details by Class &amp; Accounts'!K53+'O5 Details by Class &amp; Accounts'!AF53+'O5 Details by Class &amp; Accounts'!BA53+'O5 Details by Class &amp; Accounts'!BV53</f>
        <v>0</v>
      </c>
      <c r="H53" s="588">
        <f>'O5 Details by Class &amp; Accounts'!L53+'O5 Details by Class &amp; Accounts'!AG53+'O5 Details by Class &amp; Accounts'!BB53+'O5 Details by Class &amp; Accounts'!BW53</f>
        <v>0</v>
      </c>
      <c r="I53" s="588">
        <f>'O5 Details by Class &amp; Accounts'!M53+'O5 Details by Class &amp; Accounts'!AH53+'O5 Details by Class &amp; Accounts'!BC53+'O5 Details by Class &amp; Accounts'!BX53</f>
        <v>0</v>
      </c>
      <c r="J53" s="588">
        <f>'O5 Details by Class &amp; Accounts'!N53+'O5 Details by Class &amp; Accounts'!AI53+'O5 Details by Class &amp; Accounts'!BD53+'O5 Details by Class &amp; Accounts'!BY53</f>
        <v>0</v>
      </c>
      <c r="K53" s="588">
        <f>'O5 Details by Class &amp; Accounts'!O53+'O5 Details by Class &amp; Accounts'!AJ53+'O5 Details by Class &amp; Accounts'!BE53+'O5 Details by Class &amp; Accounts'!BZ53</f>
        <v>0</v>
      </c>
      <c r="L53" s="588">
        <f>'O5 Details by Class &amp; Accounts'!P53+'O5 Details by Class &amp; Accounts'!AK53+'O5 Details by Class &amp; Accounts'!BF53+'O5 Details by Class &amp; Accounts'!CA53</f>
        <v>0</v>
      </c>
      <c r="M53" s="588">
        <f>'O5 Details by Class &amp; Accounts'!Q53+'O5 Details by Class &amp; Accounts'!AL53+'O5 Details by Class &amp; Accounts'!BG53+'O5 Details by Class &amp; Accounts'!CB53</f>
        <v>0</v>
      </c>
      <c r="N53" s="588">
        <f>'O5 Details by Class &amp; Accounts'!R53+'O5 Details by Class &amp; Accounts'!AM53+'O5 Details by Class &amp; Accounts'!BH53+'O5 Details by Class &amp; Accounts'!CC53</f>
        <v>0</v>
      </c>
      <c r="O53" s="588">
        <f>'O5 Details by Class &amp; Accounts'!S53+'O5 Details by Class &amp; Accounts'!AN53+'O5 Details by Class &amp; Accounts'!BI53+'O5 Details by Class &amp; Accounts'!CD53</f>
        <v>0</v>
      </c>
      <c r="P53" s="588">
        <f>'O5 Details by Class &amp; Accounts'!T53+'O5 Details by Class &amp; Accounts'!AO53+'O5 Details by Class &amp; Accounts'!BJ53+'O5 Details by Class &amp; Accounts'!CE53</f>
        <v>0</v>
      </c>
      <c r="Q53" s="588">
        <f>'O5 Details by Class &amp; Accounts'!U53+'O5 Details by Class &amp; Accounts'!AP53+'O5 Details by Class &amp; Accounts'!BK53+'O5 Details by Class &amp; Accounts'!CF53</f>
        <v>0</v>
      </c>
      <c r="R53" s="588">
        <f>'O5 Details by Class &amp; Accounts'!V53+'O5 Details by Class &amp; Accounts'!AQ53+'O5 Details by Class &amp; Accounts'!BL53+'O5 Details by Class &amp; Accounts'!CG53</f>
        <v>0</v>
      </c>
      <c r="S53" s="588">
        <f>'O5 Details by Class &amp; Accounts'!W53+'O5 Details by Class &amp; Accounts'!AR53+'O5 Details by Class &amp; Accounts'!BM53+'O5 Details by Class &amp; Accounts'!CH53</f>
        <v>0</v>
      </c>
      <c r="T53" s="588">
        <f>'O5 Details by Class &amp; Accounts'!X53+'O5 Details by Class &amp; Accounts'!AS53+'O5 Details by Class &amp; Accounts'!BN53+'O5 Details by Class &amp; Accounts'!CI53</f>
        <v>0</v>
      </c>
      <c r="U53" s="588">
        <f>'O5 Details by Class &amp; Accounts'!Y53+'O5 Details by Class &amp; Accounts'!AT53+'O5 Details by Class &amp; Accounts'!BO53+'O5 Details by Class &amp; Accounts'!CJ53</f>
        <v>0</v>
      </c>
      <c r="V53" s="588">
        <f>'O5 Details by Class &amp; Accounts'!Z53+'O5 Details by Class &amp; Accounts'!AU53+'O5 Details by Class &amp; Accounts'!BP53+'O5 Details by Class &amp; Accounts'!CK53</f>
        <v>0</v>
      </c>
      <c r="W53" s="588">
        <f>'O5 Details by Class &amp; Accounts'!AA53+'O5 Details by Class &amp; Accounts'!AV53+'O5 Details by Class &amp; Accounts'!BQ53+'O5 Details by Class &amp; Accounts'!CL53</f>
        <v>0</v>
      </c>
      <c r="X53" s="1029">
        <f>'O5 Details by Class &amp; Accounts'!AB53+'O5 Details by Class &amp; Accounts'!AW53+'O5 Details by Class &amp; Accounts'!BR53+'O5 Details by Class &amp; Accounts'!CM53</f>
        <v>0</v>
      </c>
      <c r="Y53" s="1904" t="inlineStr">
        <is>
          <t/>
        </is>
      </c>
      <c r="Z53" s="1899" t="e">
        <v>#N/A</v>
      </c>
    </row>
    <row r="54" spans="1:26" ht="12.95" customHeight="1" x14ac:dyDescent="0.2">
      <c r="A54" s="1753" t="s">
        <v>834</v>
      </c>
      <c r="B54" s="1000" t="s">
        <v>398</v>
      </c>
      <c r="C54" s="1015" t="str">
        <f>IF(ISBLANK('E4 TB Allocation Details'!D54), "",('E4 TB Allocation Details'!D54))</f>
        <v>dp</v>
      </c>
      <c r="D54" s="1016">
        <f t="shared" si="2"/>
        <v>0</v>
      </c>
      <c r="E54" s="588">
        <f>'O5 Details by Class &amp; Accounts'!I54+'O5 Details by Class &amp; Accounts'!AD54+'O5 Details by Class &amp; Accounts'!AY54+'O5 Details by Class &amp; Accounts'!BT54</f>
        <v>0</v>
      </c>
      <c r="F54" s="588">
        <f>'O5 Details by Class &amp; Accounts'!J54+'O5 Details by Class &amp; Accounts'!AE54+'O5 Details by Class &amp; Accounts'!AZ54+'O5 Details by Class &amp; Accounts'!BU54</f>
        <v>0</v>
      </c>
      <c r="G54" s="588">
        <f>'O5 Details by Class &amp; Accounts'!K54+'O5 Details by Class &amp; Accounts'!AF54+'O5 Details by Class &amp; Accounts'!BA54+'O5 Details by Class &amp; Accounts'!BV54</f>
        <v>0</v>
      </c>
      <c r="H54" s="588">
        <f>'O5 Details by Class &amp; Accounts'!L54+'O5 Details by Class &amp; Accounts'!AG54+'O5 Details by Class &amp; Accounts'!BB54+'O5 Details by Class &amp; Accounts'!BW54</f>
        <v>0</v>
      </c>
      <c r="I54" s="588">
        <f>'O5 Details by Class &amp; Accounts'!M54+'O5 Details by Class &amp; Accounts'!AH54+'O5 Details by Class &amp; Accounts'!BC54+'O5 Details by Class &amp; Accounts'!BX54</f>
        <v>0</v>
      </c>
      <c r="J54" s="588">
        <f>'O5 Details by Class &amp; Accounts'!N54+'O5 Details by Class &amp; Accounts'!AI54+'O5 Details by Class &amp; Accounts'!BD54+'O5 Details by Class &amp; Accounts'!BY54</f>
        <v>0</v>
      </c>
      <c r="K54" s="588">
        <f>'O5 Details by Class &amp; Accounts'!O54+'O5 Details by Class &amp; Accounts'!AJ54+'O5 Details by Class &amp; Accounts'!BE54+'O5 Details by Class &amp; Accounts'!BZ54</f>
        <v>0</v>
      </c>
      <c r="L54" s="588">
        <f>'O5 Details by Class &amp; Accounts'!P54+'O5 Details by Class &amp; Accounts'!AK54+'O5 Details by Class &amp; Accounts'!BF54+'O5 Details by Class &amp; Accounts'!CA54</f>
        <v>0</v>
      </c>
      <c r="M54" s="588">
        <f>'O5 Details by Class &amp; Accounts'!Q54+'O5 Details by Class &amp; Accounts'!AL54+'O5 Details by Class &amp; Accounts'!BG54+'O5 Details by Class &amp; Accounts'!CB54</f>
        <v>0</v>
      </c>
      <c r="N54" s="588">
        <f>'O5 Details by Class &amp; Accounts'!R54+'O5 Details by Class &amp; Accounts'!AM54+'O5 Details by Class &amp; Accounts'!BH54+'O5 Details by Class &amp; Accounts'!CC54</f>
        <v>0</v>
      </c>
      <c r="O54" s="588">
        <f>'O5 Details by Class &amp; Accounts'!S54+'O5 Details by Class &amp; Accounts'!AN54+'O5 Details by Class &amp; Accounts'!BI54+'O5 Details by Class &amp; Accounts'!CD54</f>
        <v>0</v>
      </c>
      <c r="P54" s="588">
        <f>'O5 Details by Class &amp; Accounts'!T54+'O5 Details by Class &amp; Accounts'!AO54+'O5 Details by Class &amp; Accounts'!BJ54+'O5 Details by Class &amp; Accounts'!CE54</f>
        <v>0</v>
      </c>
      <c r="Q54" s="588">
        <f>'O5 Details by Class &amp; Accounts'!U54+'O5 Details by Class &amp; Accounts'!AP54+'O5 Details by Class &amp; Accounts'!BK54+'O5 Details by Class &amp; Accounts'!CF54</f>
        <v>0</v>
      </c>
      <c r="R54" s="588">
        <f>'O5 Details by Class &amp; Accounts'!V54+'O5 Details by Class &amp; Accounts'!AQ54+'O5 Details by Class &amp; Accounts'!BL54+'O5 Details by Class &amp; Accounts'!CG54</f>
        <v>0</v>
      </c>
      <c r="S54" s="588">
        <f>'O5 Details by Class &amp; Accounts'!W54+'O5 Details by Class &amp; Accounts'!AR54+'O5 Details by Class &amp; Accounts'!BM54+'O5 Details by Class &amp; Accounts'!CH54</f>
        <v>0</v>
      </c>
      <c r="T54" s="588">
        <f>'O5 Details by Class &amp; Accounts'!X54+'O5 Details by Class &amp; Accounts'!AS54+'O5 Details by Class &amp; Accounts'!BN54+'O5 Details by Class &amp; Accounts'!CI54</f>
        <v>0</v>
      </c>
      <c r="U54" s="588">
        <f>'O5 Details by Class &amp; Accounts'!Y54+'O5 Details by Class &amp; Accounts'!AT54+'O5 Details by Class &amp; Accounts'!BO54+'O5 Details by Class &amp; Accounts'!CJ54</f>
        <v>0</v>
      </c>
      <c r="V54" s="588">
        <f>'O5 Details by Class &amp; Accounts'!Z54+'O5 Details by Class &amp; Accounts'!AU54+'O5 Details by Class &amp; Accounts'!BP54+'O5 Details by Class &amp; Accounts'!CK54</f>
        <v>0</v>
      </c>
      <c r="W54" s="588">
        <f>'O5 Details by Class &amp; Accounts'!AA54+'O5 Details by Class &amp; Accounts'!AV54+'O5 Details by Class &amp; Accounts'!BQ54+'O5 Details by Class &amp; Accounts'!CL54</f>
        <v>0</v>
      </c>
      <c r="X54" s="1029">
        <f>'O5 Details by Class &amp; Accounts'!AB54+'O5 Details by Class &amp; Accounts'!AW54+'O5 Details by Class &amp; Accounts'!BR54+'O5 Details by Class &amp; Accounts'!CM54</f>
        <v>0</v>
      </c>
      <c r="Y54" s="1904" t="inlineStr">
        <is>
          <t/>
        </is>
      </c>
      <c r="Z54" s="1899" t="inlineStr">
        <is>
          <t/>
        </is>
      </c>
    </row>
    <row r="55" spans="1:26" ht="12.95" customHeight="1" x14ac:dyDescent="0.2">
      <c r="A55" s="1753" t="s">
        <v>835</v>
      </c>
      <c r="B55" s="1000" t="s">
        <v>399</v>
      </c>
      <c r="C55" s="1015" t="str">
        <f>IF(ISBLANK('E4 TB Allocation Details'!D55), "",('E4 TB Allocation Details'!D55))</f>
        <v>dp</v>
      </c>
      <c r="D55" s="1016">
        <f t="shared" si="2"/>
        <v>4555712.4845187794</v>
      </c>
      <c r="E55" s="588">
        <f>'O5 Details by Class &amp; Accounts'!I55+'O5 Details by Class &amp; Accounts'!AD55+'O5 Details by Class &amp; Accounts'!AY55+'O5 Details by Class &amp; Accounts'!BT55</f>
        <v>2739873.7615100201</v>
      </c>
      <c r="F55" s="588">
        <f>'O5 Details by Class &amp; Accounts'!J55+'O5 Details by Class &amp; Accounts'!AE55+'O5 Details by Class &amp; Accounts'!AZ55+'O5 Details by Class &amp; Accounts'!BU55</f>
        <v>898550.51696465618</v>
      </c>
      <c r="G55" s="588">
        <f>'O5 Details by Class &amp; Accounts'!K55+'O5 Details by Class &amp; Accounts'!AF55+'O5 Details by Class &amp; Accounts'!BA55+'O5 Details by Class &amp; Accounts'!BV55</f>
        <v>619638.96771377733</v>
      </c>
      <c r="H55" s="588">
        <f>'O5 Details by Class &amp; Accounts'!L55+'O5 Details by Class &amp; Accounts'!AG55+'O5 Details by Class &amp; Accounts'!BB55+'O5 Details by Class &amp; Accounts'!BW55</f>
        <v>0</v>
      </c>
      <c r="I55" s="588">
        <f>'O5 Details by Class &amp; Accounts'!M55+'O5 Details by Class &amp; Accounts'!AH55+'O5 Details by Class &amp; Accounts'!BC55+'O5 Details by Class &amp; Accounts'!BX55</f>
        <v>0</v>
      </c>
      <c r="J55" s="588">
        <f>'O5 Details by Class &amp; Accounts'!N55+'O5 Details by Class &amp; Accounts'!AI55+'O5 Details by Class &amp; Accounts'!BD55+'O5 Details by Class &amp; Accounts'!BY55</f>
        <v>251914.79253170665</v>
      </c>
      <c r="K55" s="588">
        <f>'O5 Details by Class &amp; Accounts'!O55+'O5 Details by Class &amp; Accounts'!AJ55+'O5 Details by Class &amp; Accounts'!BE55+'O5 Details by Class &amp; Accounts'!BZ55</f>
        <v>37654.755784986046</v>
      </c>
      <c r="L55" s="588">
        <f>'O5 Details by Class &amp; Accounts'!P55+'O5 Details by Class &amp; Accounts'!AK55+'O5 Details by Class &amp; Accounts'!BF55+'O5 Details by Class &amp; Accounts'!CA55</f>
        <v>0</v>
      </c>
      <c r="M55" s="588">
        <f>'O5 Details by Class &amp; Accounts'!Q55+'O5 Details by Class &amp; Accounts'!AL55+'O5 Details by Class &amp; Accounts'!BG55+'O5 Details by Class &amp; Accounts'!CB55</f>
        <v>8079.6900136337126</v>
      </c>
      <c r="N55" s="588">
        <f>'O5 Details by Class &amp; Accounts'!R55+'O5 Details by Class &amp; Accounts'!AM55+'O5 Details by Class &amp; Accounts'!BH55+'O5 Details by Class &amp; Accounts'!CC55</f>
        <v>0</v>
      </c>
      <c r="O55" s="588">
        <f>'O5 Details by Class &amp; Accounts'!S55+'O5 Details by Class &amp; Accounts'!AN55+'O5 Details by Class &amp; Accounts'!BI55+'O5 Details by Class &amp; Accounts'!CD55</f>
        <v>0</v>
      </c>
      <c r="P55" s="588">
        <f>'O5 Details by Class &amp; Accounts'!T55+'O5 Details by Class &amp; Accounts'!AO55+'O5 Details by Class &amp; Accounts'!BJ55+'O5 Details by Class &amp; Accounts'!CE55</f>
        <v>0</v>
      </c>
      <c r="Q55" s="588">
        <f>'O5 Details by Class &amp; Accounts'!U55+'O5 Details by Class &amp; Accounts'!AP55+'O5 Details by Class &amp; Accounts'!BK55+'O5 Details by Class &amp; Accounts'!CF55</f>
        <v>0</v>
      </c>
      <c r="R55" s="588">
        <f>'O5 Details by Class &amp; Accounts'!V55+'O5 Details by Class &amp; Accounts'!AQ55+'O5 Details by Class &amp; Accounts'!BL55+'O5 Details by Class &amp; Accounts'!CG55</f>
        <v>0</v>
      </c>
      <c r="S55" s="588">
        <f>'O5 Details by Class &amp; Accounts'!W55+'O5 Details by Class &amp; Accounts'!AR55+'O5 Details by Class &amp; Accounts'!BM55+'O5 Details by Class &amp; Accounts'!CH55</f>
        <v>0</v>
      </c>
      <c r="T55" s="588">
        <f>'O5 Details by Class &amp; Accounts'!X55+'O5 Details by Class &amp; Accounts'!AS55+'O5 Details by Class &amp; Accounts'!BN55+'O5 Details by Class &amp; Accounts'!CI55</f>
        <v>0</v>
      </c>
      <c r="U55" s="588">
        <f>'O5 Details by Class &amp; Accounts'!Y55+'O5 Details by Class &amp; Accounts'!AT55+'O5 Details by Class &amp; Accounts'!BO55+'O5 Details by Class &amp; Accounts'!CJ55</f>
        <v>0</v>
      </c>
      <c r="V55" s="588">
        <f>'O5 Details by Class &amp; Accounts'!Z55+'O5 Details by Class &amp; Accounts'!AU55+'O5 Details by Class &amp; Accounts'!BP55+'O5 Details by Class &amp; Accounts'!CK55</f>
        <v>0</v>
      </c>
      <c r="W55" s="588">
        <f>'O5 Details by Class &amp; Accounts'!AA55+'O5 Details by Class &amp; Accounts'!AV55+'O5 Details by Class &amp; Accounts'!BQ55+'O5 Details by Class &amp; Accounts'!CL55</f>
        <v>0</v>
      </c>
      <c r="X55" s="1029">
        <f>'O5 Details by Class &amp; Accounts'!AB55+'O5 Details by Class &amp; Accounts'!AW55+'O5 Details by Class &amp; Accounts'!BR55+'O5 Details by Class &amp; Accounts'!CM55</f>
        <v>0</v>
      </c>
      <c r="Y55" s="1904" t="inlineStr">
        <is>
          <t/>
        </is>
      </c>
      <c r="Z55" s="1899" t="inlineStr">
        <is>
          <t/>
        </is>
      </c>
    </row>
    <row r="56" spans="1:26" ht="12.95" customHeight="1" x14ac:dyDescent="0.2">
      <c r="A56" s="1753" t="s">
        <v>836</v>
      </c>
      <c r="B56" s="1000" t="s">
        <v>631</v>
      </c>
      <c r="C56" s="1015" t="str">
        <f>IF(ISBLANK('E4 TB Allocation Details'!D56), "",('E4 TB Allocation Details'!D56))</f>
        <v>dp</v>
      </c>
      <c r="D56" s="1016">
        <f t="shared" si="2"/>
        <v>6634733.3359812219</v>
      </c>
      <c r="E56" s="588">
        <f>'O5 Details by Class &amp; Accounts'!I56+'O5 Details by Class &amp; Accounts'!AD56+'O5 Details by Class &amp; Accounts'!AY56+'O5 Details by Class &amp; Accounts'!BT56</f>
        <v>3562161.2067999737</v>
      </c>
      <c r="F56" s="588">
        <f>'O5 Details by Class &amp; Accounts'!J56+'O5 Details by Class &amp; Accounts'!AE56+'O5 Details by Class &amp; Accounts'!AZ56+'O5 Details by Class &amp; Accounts'!BU56</f>
        <v>1389197.8329509215</v>
      </c>
      <c r="G56" s="588">
        <f>'O5 Details by Class &amp; Accounts'!K56+'O5 Details by Class &amp; Accounts'!AF56+'O5 Details by Class &amp; Accounts'!BA56+'O5 Details by Class &amp; Accounts'!BV56</f>
        <v>937550.85479714768</v>
      </c>
      <c r="H56" s="588">
        <f>'O5 Details by Class &amp; Accounts'!L56+'O5 Details by Class &amp; Accounts'!AG56+'O5 Details by Class &amp; Accounts'!BB56+'O5 Details by Class &amp; Accounts'!BW56</f>
        <v>0</v>
      </c>
      <c r="I56" s="588">
        <f>'O5 Details by Class &amp; Accounts'!M56+'O5 Details by Class &amp; Accounts'!AH56+'O5 Details by Class &amp; Accounts'!BC56+'O5 Details by Class &amp; Accounts'!BX56</f>
        <v>0</v>
      </c>
      <c r="J56" s="588">
        <f>'O5 Details by Class &amp; Accounts'!N56+'O5 Details by Class &amp; Accounts'!AI56+'O5 Details by Class &amp; Accounts'!BD56+'O5 Details by Class &amp; Accounts'!BY56</f>
        <v>336.25345115310978</v>
      </c>
      <c r="K56" s="588">
        <f>'O5 Details by Class &amp; Accounts'!O56+'O5 Details by Class &amp; Accounts'!AJ56+'O5 Details by Class &amp; Accounts'!BE56+'O5 Details by Class &amp; Accounts'!BZ56</f>
        <v>735307.68049845309</v>
      </c>
      <c r="L56" s="588">
        <f>'O5 Details by Class &amp; Accounts'!P56+'O5 Details by Class &amp; Accounts'!AK56+'O5 Details by Class &amp; Accounts'!BF56+'O5 Details by Class &amp; Accounts'!CA56</f>
        <v>0</v>
      </c>
      <c r="M56" s="588">
        <f>'O5 Details by Class &amp; Accounts'!Q56+'O5 Details by Class &amp; Accounts'!AL56+'O5 Details by Class &amp; Accounts'!BG56+'O5 Details by Class &amp; Accounts'!CB56</f>
        <v>10179.507483572737</v>
      </c>
      <c r="N56" s="588">
        <f>'O5 Details by Class &amp; Accounts'!R56+'O5 Details by Class &amp; Accounts'!AM56+'O5 Details by Class &amp; Accounts'!BH56+'O5 Details by Class &amp; Accounts'!CC56</f>
        <v>0</v>
      </c>
      <c r="O56" s="588">
        <f>'O5 Details by Class &amp; Accounts'!S56+'O5 Details by Class &amp; Accounts'!AN56+'O5 Details by Class &amp; Accounts'!BI56+'O5 Details by Class &amp; Accounts'!CD56</f>
        <v>0</v>
      </c>
      <c r="P56" s="588">
        <f>'O5 Details by Class &amp; Accounts'!T56+'O5 Details by Class &amp; Accounts'!AO56+'O5 Details by Class &amp; Accounts'!BJ56+'O5 Details by Class &amp; Accounts'!CE56</f>
        <v>0</v>
      </c>
      <c r="Q56" s="588">
        <f>'O5 Details by Class &amp; Accounts'!U56+'O5 Details by Class &amp; Accounts'!AP56+'O5 Details by Class &amp; Accounts'!BK56+'O5 Details by Class &amp; Accounts'!CF56</f>
        <v>0</v>
      </c>
      <c r="R56" s="588">
        <f>'O5 Details by Class &amp; Accounts'!V56+'O5 Details by Class &amp; Accounts'!AQ56+'O5 Details by Class &amp; Accounts'!BL56+'O5 Details by Class &amp; Accounts'!CG56</f>
        <v>0</v>
      </c>
      <c r="S56" s="588">
        <f>'O5 Details by Class &amp; Accounts'!W56+'O5 Details by Class &amp; Accounts'!AR56+'O5 Details by Class &amp; Accounts'!BM56+'O5 Details by Class &amp; Accounts'!CH56</f>
        <v>0</v>
      </c>
      <c r="T56" s="588">
        <f>'O5 Details by Class &amp; Accounts'!X56+'O5 Details by Class &amp; Accounts'!AS56+'O5 Details by Class &amp; Accounts'!BN56+'O5 Details by Class &amp; Accounts'!CI56</f>
        <v>0</v>
      </c>
      <c r="U56" s="588">
        <f>'O5 Details by Class &amp; Accounts'!Y56+'O5 Details by Class &amp; Accounts'!AT56+'O5 Details by Class &amp; Accounts'!BO56+'O5 Details by Class &amp; Accounts'!CJ56</f>
        <v>0</v>
      </c>
      <c r="V56" s="588">
        <f>'O5 Details by Class &amp; Accounts'!Z56+'O5 Details by Class &amp; Accounts'!AU56+'O5 Details by Class &amp; Accounts'!BP56+'O5 Details by Class &amp; Accounts'!CK56</f>
        <v>0</v>
      </c>
      <c r="W56" s="588">
        <f>'O5 Details by Class &amp; Accounts'!AA56+'O5 Details by Class &amp; Accounts'!AV56+'O5 Details by Class &amp; Accounts'!BQ56+'O5 Details by Class &amp; Accounts'!CL56</f>
        <v>0</v>
      </c>
      <c r="X56" s="1029">
        <f>'O5 Details by Class &amp; Accounts'!AB56+'O5 Details by Class &amp; Accounts'!AW56+'O5 Details by Class &amp; Accounts'!BR56+'O5 Details by Class &amp; Accounts'!CM56</f>
        <v>0</v>
      </c>
      <c r="Y56" s="1904" t="inlineStr">
        <is>
          <t/>
        </is>
      </c>
      <c r="Z56" s="1899" t="inlineStr">
        <is>
          <t/>
        </is>
      </c>
    </row>
    <row r="57" spans="1:26" ht="12.95" customHeight="1" x14ac:dyDescent="0.2">
      <c r="A57" s="1753" t="s">
        <v>111</v>
      </c>
      <c r="B57" s="1000" t="s">
        <v>90</v>
      </c>
      <c r="C57" s="1015" t="str">
        <f>IF(ISBLANK('E4 TB Allocation Details'!D57), "",('E4 TB Allocation Details'!D57))</f>
        <v>dp</v>
      </c>
      <c r="D57" s="1016">
        <f t="shared" si="2"/>
        <v>9579537.4420000054</v>
      </c>
      <c r="E57" s="588">
        <f>'O5 Details by Class &amp; Accounts'!I57+'O5 Details by Class &amp; Accounts'!AD57+'O5 Details by Class &amp; Accounts'!AY57+'O5 Details by Class &amp; Accounts'!BT57</f>
        <v>5979207.620663831</v>
      </c>
      <c r="F57" s="588">
        <f>'O5 Details by Class &amp; Accounts'!J57+'O5 Details by Class &amp; Accounts'!AE57+'O5 Details by Class &amp; Accounts'!AZ57+'O5 Details by Class &amp; Accounts'!BU57</f>
        <v>2138463.5465960056</v>
      </c>
      <c r="G57" s="588">
        <f>'O5 Details by Class &amp; Accounts'!K57+'O5 Details by Class &amp; Accounts'!AF57+'O5 Details by Class &amp; Accounts'!BA57+'O5 Details by Class &amp; Accounts'!BV57</f>
        <v>1361732.8394037669</v>
      </c>
      <c r="H57" s="588">
        <f>'O5 Details by Class &amp; Accounts'!L57+'O5 Details by Class &amp; Accounts'!AG57+'O5 Details by Class &amp; Accounts'!BB57+'O5 Details by Class &amp; Accounts'!BW57</f>
        <v>0</v>
      </c>
      <c r="I57" s="588">
        <f>'O5 Details by Class &amp; Accounts'!M57+'O5 Details by Class &amp; Accounts'!AH57+'O5 Details by Class &amp; Accounts'!BC57+'O5 Details by Class &amp; Accounts'!BX57</f>
        <v>0</v>
      </c>
      <c r="J57" s="588">
        <f>'O5 Details by Class &amp; Accounts'!N57+'O5 Details by Class &amp; Accounts'!AI57+'O5 Details by Class &amp; Accounts'!BD57+'O5 Details by Class &amp; Accounts'!BY57</f>
        <v>588.65980552628787</v>
      </c>
      <c r="K57" s="588">
        <f>'O5 Details by Class &amp; Accounts'!O57+'O5 Details by Class &amp; Accounts'!AJ57+'O5 Details by Class &amp; Accounts'!BE57+'O5 Details by Class &amp; Accounts'!BZ57</f>
        <v>82173.713952331906</v>
      </c>
      <c r="L57" s="588">
        <f>'O5 Details by Class &amp; Accounts'!P57+'O5 Details by Class &amp; Accounts'!AK57+'O5 Details by Class &amp; Accounts'!BF57+'O5 Details by Class &amp; Accounts'!CA57</f>
        <v>0</v>
      </c>
      <c r="M57" s="588">
        <f>'O5 Details by Class &amp; Accounts'!Q57+'O5 Details by Class &amp; Accounts'!AL57+'O5 Details by Class &amp; Accounts'!BG57+'O5 Details by Class &amp; Accounts'!CB57</f>
        <v>17371.0615785429</v>
      </c>
      <c r="N57" s="588">
        <f>'O5 Details by Class &amp; Accounts'!R57+'O5 Details by Class &amp; Accounts'!AM57+'O5 Details by Class &amp; Accounts'!BH57+'O5 Details by Class &amp; Accounts'!CC57</f>
        <v>0</v>
      </c>
      <c r="O57" s="588">
        <f>'O5 Details by Class &amp; Accounts'!S57+'O5 Details by Class &amp; Accounts'!AN57+'O5 Details by Class &amp; Accounts'!BI57+'O5 Details by Class &amp; Accounts'!CD57</f>
        <v>0</v>
      </c>
      <c r="P57" s="588">
        <f>'O5 Details by Class &amp; Accounts'!T57+'O5 Details by Class &amp; Accounts'!AO57+'O5 Details by Class &amp; Accounts'!BJ57+'O5 Details by Class &amp; Accounts'!CE57</f>
        <v>0</v>
      </c>
      <c r="Q57" s="588">
        <f>'O5 Details by Class &amp; Accounts'!U57+'O5 Details by Class &amp; Accounts'!AP57+'O5 Details by Class &amp; Accounts'!BK57+'O5 Details by Class &amp; Accounts'!CF57</f>
        <v>0</v>
      </c>
      <c r="R57" s="588">
        <f>'O5 Details by Class &amp; Accounts'!V57+'O5 Details by Class &amp; Accounts'!AQ57+'O5 Details by Class &amp; Accounts'!BL57+'O5 Details by Class &amp; Accounts'!CG57</f>
        <v>0</v>
      </c>
      <c r="S57" s="588">
        <f>'O5 Details by Class &amp; Accounts'!W57+'O5 Details by Class &amp; Accounts'!AR57+'O5 Details by Class &amp; Accounts'!BM57+'O5 Details by Class &amp; Accounts'!CH57</f>
        <v>0</v>
      </c>
      <c r="T57" s="588">
        <f>'O5 Details by Class &amp; Accounts'!X57+'O5 Details by Class &amp; Accounts'!AS57+'O5 Details by Class &amp; Accounts'!BN57+'O5 Details by Class &amp; Accounts'!CI57</f>
        <v>0</v>
      </c>
      <c r="U57" s="588">
        <f>'O5 Details by Class &amp; Accounts'!Y57+'O5 Details by Class &amp; Accounts'!AT57+'O5 Details by Class &amp; Accounts'!BO57+'O5 Details by Class &amp; Accounts'!CJ57</f>
        <v>0</v>
      </c>
      <c r="V57" s="588">
        <f>'O5 Details by Class &amp; Accounts'!Z57+'O5 Details by Class &amp; Accounts'!AU57+'O5 Details by Class &amp; Accounts'!BP57+'O5 Details by Class &amp; Accounts'!CK57</f>
        <v>0</v>
      </c>
      <c r="W57" s="588">
        <f>'O5 Details by Class &amp; Accounts'!AA57+'O5 Details by Class &amp; Accounts'!AV57+'O5 Details by Class &amp; Accounts'!BQ57+'O5 Details by Class &amp; Accounts'!CL57</f>
        <v>0</v>
      </c>
      <c r="X57" s="1029">
        <f>'O5 Details by Class &amp; Accounts'!AB57+'O5 Details by Class &amp; Accounts'!AW57+'O5 Details by Class &amp; Accounts'!BR57+'O5 Details by Class &amp; Accounts'!CM57</f>
        <v>0</v>
      </c>
      <c r="Y57" s="1904" t="inlineStr">
        <is>
          <t/>
        </is>
      </c>
      <c r="Z57" s="1899" t="inlineStr">
        <is>
          <t/>
        </is>
      </c>
    </row>
    <row r="58" spans="1:26" ht="12.95" customHeight="1" x14ac:dyDescent="0.2">
      <c r="A58" s="1753" t="s">
        <v>112</v>
      </c>
      <c r="B58" s="1000" t="s">
        <v>92</v>
      </c>
      <c r="C58" s="1015" t="str">
        <f>IF(ISBLANK('E4 TB Allocation Details'!D58), "",('E4 TB Allocation Details'!D58))</f>
        <v>dp</v>
      </c>
      <c r="D58" s="1016">
        <f t="shared" si="2"/>
        <v>5170396.2280000001</v>
      </c>
      <c r="E58" s="588">
        <f>'O5 Details by Class &amp; Accounts'!I58+'O5 Details by Class &amp; Accounts'!AD58+'O5 Details by Class &amp; Accounts'!AY58+'O5 Details by Class &amp; Accounts'!BT58</f>
        <v>4757793.3460764484</v>
      </c>
      <c r="F58" s="588">
        <f>'O5 Details by Class &amp; Accounts'!J58+'O5 Details by Class &amp; Accounts'!AE58+'O5 Details by Class &amp; Accounts'!AZ58+'O5 Details by Class &amp; Accounts'!BU58</f>
        <v>412602.88192355155</v>
      </c>
      <c r="G58" s="588">
        <f>'O5 Details by Class &amp; Accounts'!K58+'O5 Details by Class &amp; Accounts'!AF58+'O5 Details by Class &amp; Accounts'!BA58+'O5 Details by Class &amp; Accounts'!BV58</f>
        <v>0</v>
      </c>
      <c r="H58" s="588">
        <f>'O5 Details by Class &amp; Accounts'!L58+'O5 Details by Class &amp; Accounts'!AG58+'O5 Details by Class &amp; Accounts'!BB58+'O5 Details by Class &amp; Accounts'!BW58</f>
        <v>0</v>
      </c>
      <c r="I58" s="588">
        <f>'O5 Details by Class &amp; Accounts'!M58+'O5 Details by Class &amp; Accounts'!AH58+'O5 Details by Class &amp; Accounts'!BC58+'O5 Details by Class &amp; Accounts'!BX58</f>
        <v>0</v>
      </c>
      <c r="J58" s="588">
        <f>'O5 Details by Class &amp; Accounts'!N58+'O5 Details by Class &amp; Accounts'!AI58+'O5 Details by Class &amp; Accounts'!BD58+'O5 Details by Class &amp; Accounts'!BY58</f>
        <v>0</v>
      </c>
      <c r="K58" s="588">
        <f>'O5 Details by Class &amp; Accounts'!O58+'O5 Details by Class &amp; Accounts'!AJ58+'O5 Details by Class &amp; Accounts'!BE58+'O5 Details by Class &amp; Accounts'!BZ58</f>
        <v>0</v>
      </c>
      <c r="L58" s="588">
        <f>'O5 Details by Class &amp; Accounts'!P58+'O5 Details by Class &amp; Accounts'!AK58+'O5 Details by Class &amp; Accounts'!BF58+'O5 Details by Class &amp; Accounts'!CA58</f>
        <v>0</v>
      </c>
      <c r="M58" s="588">
        <f>'O5 Details by Class &amp; Accounts'!Q58+'O5 Details by Class &amp; Accounts'!AL58+'O5 Details by Class &amp; Accounts'!BG58+'O5 Details by Class &amp; Accounts'!CB58</f>
        <v>0</v>
      </c>
      <c r="N58" s="588">
        <f>'O5 Details by Class &amp; Accounts'!R58+'O5 Details by Class &amp; Accounts'!AM58+'O5 Details by Class &amp; Accounts'!BH58+'O5 Details by Class &amp; Accounts'!CC58</f>
        <v>0</v>
      </c>
      <c r="O58" s="588">
        <f>'O5 Details by Class &amp; Accounts'!S58+'O5 Details by Class &amp; Accounts'!AN58+'O5 Details by Class &amp; Accounts'!BI58+'O5 Details by Class &amp; Accounts'!CD58</f>
        <v>0</v>
      </c>
      <c r="P58" s="588">
        <f>'O5 Details by Class &amp; Accounts'!T58+'O5 Details by Class &amp; Accounts'!AO58+'O5 Details by Class &amp; Accounts'!BJ58+'O5 Details by Class &amp; Accounts'!CE58</f>
        <v>0</v>
      </c>
      <c r="Q58" s="588">
        <f>'O5 Details by Class &amp; Accounts'!U58+'O5 Details by Class &amp; Accounts'!AP58+'O5 Details by Class &amp; Accounts'!BK58+'O5 Details by Class &amp; Accounts'!CF58</f>
        <v>0</v>
      </c>
      <c r="R58" s="588">
        <f>'O5 Details by Class &amp; Accounts'!V58+'O5 Details by Class &amp; Accounts'!AQ58+'O5 Details by Class &amp; Accounts'!BL58+'O5 Details by Class &amp; Accounts'!CG58</f>
        <v>0</v>
      </c>
      <c r="S58" s="588">
        <f>'O5 Details by Class &amp; Accounts'!W58+'O5 Details by Class &amp; Accounts'!AR58+'O5 Details by Class &amp; Accounts'!BM58+'O5 Details by Class &amp; Accounts'!CH58</f>
        <v>0</v>
      </c>
      <c r="T58" s="588">
        <f>'O5 Details by Class &amp; Accounts'!X58+'O5 Details by Class &amp; Accounts'!AS58+'O5 Details by Class &amp; Accounts'!BN58+'O5 Details by Class &amp; Accounts'!CI58</f>
        <v>0</v>
      </c>
      <c r="U58" s="588">
        <f>'O5 Details by Class &amp; Accounts'!Y58+'O5 Details by Class &amp; Accounts'!AT58+'O5 Details by Class &amp; Accounts'!BO58+'O5 Details by Class &amp; Accounts'!CJ58</f>
        <v>0</v>
      </c>
      <c r="V58" s="588">
        <f>'O5 Details by Class &amp; Accounts'!Z58+'O5 Details by Class &amp; Accounts'!AU58+'O5 Details by Class &amp; Accounts'!BP58+'O5 Details by Class &amp; Accounts'!CK58</f>
        <v>0</v>
      </c>
      <c r="W58" s="588">
        <f>'O5 Details by Class &amp; Accounts'!AA58+'O5 Details by Class &amp; Accounts'!AV58+'O5 Details by Class &amp; Accounts'!BQ58+'O5 Details by Class &amp; Accounts'!CL58</f>
        <v>0</v>
      </c>
      <c r="X58" s="1029">
        <f>'O5 Details by Class &amp; Accounts'!AB58+'O5 Details by Class &amp; Accounts'!AW58+'O5 Details by Class &amp; Accounts'!BR58+'O5 Details by Class &amp; Accounts'!CM58</f>
        <v>0</v>
      </c>
      <c r="Y58" s="1904" t="inlineStr">
        <is>
          <t/>
        </is>
      </c>
      <c r="Z58" s="1899" t="inlineStr">
        <is>
          <t/>
        </is>
      </c>
    </row>
    <row r="59" spans="1:26" ht="12.95" customHeight="1" x14ac:dyDescent="0.2">
      <c r="A59" s="1753" t="s">
        <v>113</v>
      </c>
      <c r="B59" s="1000" t="s">
        <v>93</v>
      </c>
      <c r="C59" s="1015" t="str">
        <f>IF(ISBLANK('E4 TB Allocation Details'!D59), "",('E4 TB Allocation Details'!D59))</f>
        <v>dp</v>
      </c>
      <c r="D59" s="1016">
        <f t="shared" si="2"/>
        <v>2877327.652999999</v>
      </c>
      <c r="E59" s="588">
        <f>'O5 Details by Class &amp; Accounts'!I59+'O5 Details by Class &amp; Accounts'!AD59+'O5 Details by Class &amp; Accounts'!AY59+'O5 Details by Class &amp; Accounts'!BT59</f>
        <v>1896637.7926204791</v>
      </c>
      <c r="F59" s="588">
        <f>'O5 Details by Class &amp; Accounts'!J59+'O5 Details by Class &amp; Accounts'!AE59+'O5 Details by Class &amp; Accounts'!AZ59+'O5 Details by Class &amp; Accounts'!BU59</f>
        <v>548285.58263574878</v>
      </c>
      <c r="G59" s="588">
        <f>'O5 Details by Class &amp; Accounts'!K59+'O5 Details by Class &amp; Accounts'!AF59+'O5 Details by Class &amp; Accounts'!BA59+'O5 Details by Class &amp; Accounts'!BV59</f>
        <v>428879.48882315698</v>
      </c>
      <c r="H59" s="588">
        <f>'O5 Details by Class &amp; Accounts'!L59+'O5 Details by Class &amp; Accounts'!AG59+'O5 Details by Class &amp; Accounts'!BB59+'O5 Details by Class &amp; Accounts'!BW59</f>
        <v>0</v>
      </c>
      <c r="I59" s="588">
        <f>'O5 Details by Class &amp; Accounts'!M59+'O5 Details by Class &amp; Accounts'!AH59+'O5 Details by Class &amp; Accounts'!BC59+'O5 Details by Class &amp; Accounts'!BX59</f>
        <v>0</v>
      </c>
      <c r="J59" s="588">
        <f>'O5 Details by Class &amp; Accounts'!N59+'O5 Details by Class &amp; Accounts'!AI59+'O5 Details by Class &amp; Accounts'!BD59+'O5 Details by Class &amp; Accounts'!BY59</f>
        <v>3524.7889206144441</v>
      </c>
      <c r="K59" s="588">
        <f>'O5 Details by Class &amp; Accounts'!O59+'O5 Details by Class &amp; Accounts'!AJ59+'O5 Details by Class &amp; Accounts'!BE59+'O5 Details by Class &amp; Accounts'!BZ59</f>
        <v>0</v>
      </c>
      <c r="L59" s="588">
        <f>'O5 Details by Class &amp; Accounts'!P59+'O5 Details by Class &amp; Accounts'!AK59+'O5 Details by Class &amp; Accounts'!BF59+'O5 Details by Class &amp; Accounts'!CA59</f>
        <v>0</v>
      </c>
      <c r="M59" s="588">
        <f>'O5 Details by Class &amp; Accounts'!Q59+'O5 Details by Class &amp; Accounts'!AL59+'O5 Details by Class &amp; Accounts'!BG59+'O5 Details by Class &amp; Accounts'!CB59</f>
        <v>0</v>
      </c>
      <c r="N59" s="588">
        <f>'O5 Details by Class &amp; Accounts'!R59+'O5 Details by Class &amp; Accounts'!AM59+'O5 Details by Class &amp; Accounts'!BH59+'O5 Details by Class &amp; Accounts'!CC59</f>
        <v>0</v>
      </c>
      <c r="O59" s="588">
        <f>'O5 Details by Class &amp; Accounts'!S59+'O5 Details by Class &amp; Accounts'!AN59+'O5 Details by Class &amp; Accounts'!BI59+'O5 Details by Class &amp; Accounts'!CD59</f>
        <v>0</v>
      </c>
      <c r="P59" s="588">
        <f>'O5 Details by Class &amp; Accounts'!T59+'O5 Details by Class &amp; Accounts'!AO59+'O5 Details by Class &amp; Accounts'!BJ59+'O5 Details by Class &amp; Accounts'!CE59</f>
        <v>0</v>
      </c>
      <c r="Q59" s="588">
        <f>'O5 Details by Class &amp; Accounts'!U59+'O5 Details by Class &amp; Accounts'!AP59+'O5 Details by Class &amp; Accounts'!BK59+'O5 Details by Class &amp; Accounts'!CF59</f>
        <v>0</v>
      </c>
      <c r="R59" s="588">
        <f>'O5 Details by Class &amp; Accounts'!V59+'O5 Details by Class &amp; Accounts'!AQ59+'O5 Details by Class &amp; Accounts'!BL59+'O5 Details by Class &amp; Accounts'!CG59</f>
        <v>0</v>
      </c>
      <c r="S59" s="588">
        <f>'O5 Details by Class &amp; Accounts'!W59+'O5 Details by Class &amp; Accounts'!AR59+'O5 Details by Class &amp; Accounts'!BM59+'O5 Details by Class &amp; Accounts'!CH59</f>
        <v>0</v>
      </c>
      <c r="T59" s="588">
        <f>'O5 Details by Class &amp; Accounts'!X59+'O5 Details by Class &amp; Accounts'!AS59+'O5 Details by Class &amp; Accounts'!BN59+'O5 Details by Class &amp; Accounts'!CI59</f>
        <v>0</v>
      </c>
      <c r="U59" s="588">
        <f>'O5 Details by Class &amp; Accounts'!Y59+'O5 Details by Class &amp; Accounts'!AT59+'O5 Details by Class &amp; Accounts'!BO59+'O5 Details by Class &amp; Accounts'!CJ59</f>
        <v>0</v>
      </c>
      <c r="V59" s="588">
        <f>'O5 Details by Class &amp; Accounts'!Z59+'O5 Details by Class &amp; Accounts'!AU59+'O5 Details by Class &amp; Accounts'!BP59+'O5 Details by Class &amp; Accounts'!CK59</f>
        <v>0</v>
      </c>
      <c r="W59" s="588">
        <f>'O5 Details by Class &amp; Accounts'!AA59+'O5 Details by Class &amp; Accounts'!AV59+'O5 Details by Class &amp; Accounts'!BQ59+'O5 Details by Class &amp; Accounts'!CL59</f>
        <v>0</v>
      </c>
      <c r="X59" s="1029">
        <f>'O5 Details by Class &amp; Accounts'!AB59+'O5 Details by Class &amp; Accounts'!AW59+'O5 Details by Class &amp; Accounts'!BR59+'O5 Details by Class &amp; Accounts'!CM59</f>
        <v>0</v>
      </c>
      <c r="Y59" s="1904" t="inlineStr">
        <is>
          <t/>
        </is>
      </c>
      <c r="Z59" s="1899" t="inlineStr">
        <is>
          <t/>
        </is>
      </c>
    </row>
    <row r="60" spans="1:26" ht="12.95" customHeight="1" x14ac:dyDescent="0.2">
      <c r="A60" s="2144" t="s">
        <v>115</v>
      </c>
      <c r="B60" s="2145" t="s">
        <v>282</v>
      </c>
      <c r="C60" s="1015" t="str">
        <f>IF(ISBLANK('E4 TB Allocation Details'!D61), "",('E4 TB Allocation Details'!D61))</f>
        <v>gp</v>
      </c>
      <c r="D60" s="1016">
        <f t="shared" si="2"/>
        <v>49000</v>
      </c>
      <c r="E60" s="588">
        <f>'O5 Details by Class &amp; Accounts'!I60+'O5 Details by Class &amp; Accounts'!AD60+'O5 Details by Class &amp; Accounts'!AY60+'O5 Details by Class &amp; Accounts'!BT60</f>
        <v>27490.200154440903</v>
      </c>
      <c r="F60" s="588">
        <f>'O5 Details by Class &amp; Accounts'!J60+'O5 Details by Class &amp; Accounts'!AE60+'O5 Details by Class &amp; Accounts'!AZ60+'O5 Details by Class &amp; Accounts'!BU60</f>
        <v>10155.956210056702</v>
      </c>
      <c r="G60" s="588">
        <f>'O5 Details by Class &amp; Accounts'!K60+'O5 Details by Class &amp; Accounts'!AF60+'O5 Details by Class &amp; Accounts'!BA60+'O5 Details by Class &amp; Accounts'!BV60</f>
        <v>8142.5089138769863</v>
      </c>
      <c r="H60" s="588">
        <f>'O5 Details by Class &amp; Accounts'!L60+'O5 Details by Class &amp; Accounts'!AG60+'O5 Details by Class &amp; Accounts'!BB60+'O5 Details by Class &amp; Accounts'!BW60</f>
        <v>0</v>
      </c>
      <c r="I60" s="588">
        <f>'O5 Details by Class &amp; Accounts'!M60+'O5 Details by Class &amp; Accounts'!AH60+'O5 Details by Class &amp; Accounts'!BC60+'O5 Details by Class &amp; Accounts'!BX60</f>
        <v>0</v>
      </c>
      <c r="J60" s="588">
        <f>'O5 Details by Class &amp; Accounts'!N60+'O5 Details by Class &amp; Accounts'!AI60+'O5 Details by Class &amp; Accounts'!BD60+'O5 Details by Class &amp; Accounts'!BY60</f>
        <v>1728.7967404880862</v>
      </c>
      <c r="K60" s="588">
        <f>'O5 Details by Class &amp; Accounts'!O60+'O5 Details by Class &amp; Accounts'!AJ60+'O5 Details by Class &amp; Accounts'!BE60+'O5 Details by Class &amp; Accounts'!BZ60</f>
        <v>1421.4391460213635</v>
      </c>
      <c r="L60" s="588">
        <f>'O5 Details by Class &amp; Accounts'!P60+'O5 Details by Class &amp; Accounts'!AK60+'O5 Details by Class &amp; Accounts'!BF60+'O5 Details by Class &amp; Accounts'!CA60</f>
        <v>0</v>
      </c>
      <c r="M60" s="588">
        <f>'O5 Details by Class &amp; Accounts'!Q60+'O5 Details by Class &amp; Accounts'!AL60+'O5 Details by Class &amp; Accounts'!BG60+'O5 Details by Class &amp; Accounts'!CB60</f>
        <v>61.098835115962373</v>
      </c>
      <c r="N60" s="588">
        <f>'O5 Details by Class &amp; Accounts'!R60+'O5 Details by Class &amp; Accounts'!AM60+'O5 Details by Class &amp; Accounts'!BH60+'O5 Details by Class &amp; Accounts'!CC60</f>
        <v>0</v>
      </c>
      <c r="O60" s="588">
        <f>'O5 Details by Class &amp; Accounts'!S60+'O5 Details by Class &amp; Accounts'!AN60+'O5 Details by Class &amp; Accounts'!BI60+'O5 Details by Class &amp; Accounts'!CD60</f>
        <v>0</v>
      </c>
      <c r="P60" s="588">
        <f>'O5 Details by Class &amp; Accounts'!T60+'O5 Details by Class &amp; Accounts'!AO60+'O5 Details by Class &amp; Accounts'!BJ60+'O5 Details by Class &amp; Accounts'!CE60</f>
        <v>0</v>
      </c>
      <c r="Q60" s="588">
        <f>'O5 Details by Class &amp; Accounts'!U60+'O5 Details by Class &amp; Accounts'!AP60+'O5 Details by Class &amp; Accounts'!BK60+'O5 Details by Class &amp; Accounts'!CF60</f>
        <v>0</v>
      </c>
      <c r="R60" s="588">
        <f>'O5 Details by Class &amp; Accounts'!V60+'O5 Details by Class &amp; Accounts'!AQ60+'O5 Details by Class &amp; Accounts'!BL60+'O5 Details by Class &amp; Accounts'!CG60</f>
        <v>0</v>
      </c>
      <c r="S60" s="588">
        <f>'O5 Details by Class &amp; Accounts'!W60+'O5 Details by Class &amp; Accounts'!AR60+'O5 Details by Class &amp; Accounts'!BM60+'O5 Details by Class &amp; Accounts'!CH60</f>
        <v>0</v>
      </c>
      <c r="T60" s="588">
        <f>'O5 Details by Class &amp; Accounts'!X60+'O5 Details by Class &amp; Accounts'!AS60+'O5 Details by Class &amp; Accounts'!BN60+'O5 Details by Class &amp; Accounts'!CI60</f>
        <v>0</v>
      </c>
      <c r="U60" s="588">
        <f>'O5 Details by Class &amp; Accounts'!Y60+'O5 Details by Class &amp; Accounts'!AT60+'O5 Details by Class &amp; Accounts'!BO60+'O5 Details by Class &amp; Accounts'!CJ60</f>
        <v>0</v>
      </c>
      <c r="V60" s="588">
        <f>'O5 Details by Class &amp; Accounts'!Z60+'O5 Details by Class &amp; Accounts'!AU60+'O5 Details by Class &amp; Accounts'!BP60+'O5 Details by Class &amp; Accounts'!CK60</f>
        <v>0</v>
      </c>
      <c r="W60" s="588">
        <f>'O5 Details by Class &amp; Accounts'!AA60+'O5 Details by Class &amp; Accounts'!AV60+'O5 Details by Class &amp; Accounts'!BQ60+'O5 Details by Class &amp; Accounts'!CL60</f>
        <v>0</v>
      </c>
      <c r="X60" s="1029">
        <f>'O5 Details by Class &amp; Accounts'!AB60+'O5 Details by Class &amp; Accounts'!AW60+'O5 Details by Class &amp; Accounts'!BR60+'O5 Details by Class &amp; Accounts'!CM60</f>
        <v>0</v>
      </c>
      <c r="Y60" s="1904" t="inlineStr">
        <is>
          <t/>
        </is>
      </c>
      <c r="Z60" s="1899" t="inlineStr">
        <is>
          <t/>
        </is>
      </c>
    </row>
    <row r="61" spans="1:26" ht="12.95" customHeight="1" x14ac:dyDescent="0.2">
      <c r="A61" s="2144" t="s">
        <v>116</v>
      </c>
      <c r="B61" s="2145" t="s">
        <v>283</v>
      </c>
      <c r="C61" s="1015" t="str">
        <f>IF(ISBLANK('E4 TB Allocation Details'!D62), "",('E4 TB Allocation Details'!D62))</f>
        <v>gp</v>
      </c>
      <c r="D61" s="1016">
        <f t="shared" si="2"/>
        <v>0</v>
      </c>
      <c r="E61" s="588">
        <f>'O5 Details by Class &amp; Accounts'!I61+'O5 Details by Class &amp; Accounts'!AD61+'O5 Details by Class &amp; Accounts'!AY61+'O5 Details by Class &amp; Accounts'!BT61</f>
        <v>0</v>
      </c>
      <c r="F61" s="588">
        <f>'O5 Details by Class &amp; Accounts'!J61+'O5 Details by Class &amp; Accounts'!AE61+'O5 Details by Class &amp; Accounts'!AZ61+'O5 Details by Class &amp; Accounts'!BU61</f>
        <v>0</v>
      </c>
      <c r="G61" s="588">
        <f>'O5 Details by Class &amp; Accounts'!K61+'O5 Details by Class &amp; Accounts'!AF61+'O5 Details by Class &amp; Accounts'!BA61+'O5 Details by Class &amp; Accounts'!BV61</f>
        <v>0</v>
      </c>
      <c r="H61" s="588">
        <f>'O5 Details by Class &amp; Accounts'!L61+'O5 Details by Class &amp; Accounts'!AG61+'O5 Details by Class &amp; Accounts'!BB61+'O5 Details by Class &amp; Accounts'!BW61</f>
        <v>0</v>
      </c>
      <c r="I61" s="588">
        <f>'O5 Details by Class &amp; Accounts'!M61+'O5 Details by Class &amp; Accounts'!AH61+'O5 Details by Class &amp; Accounts'!BC61+'O5 Details by Class &amp; Accounts'!BX61</f>
        <v>0</v>
      </c>
      <c r="J61" s="588">
        <f>'O5 Details by Class &amp; Accounts'!N61+'O5 Details by Class &amp; Accounts'!AI61+'O5 Details by Class &amp; Accounts'!BD61+'O5 Details by Class &amp; Accounts'!BY61</f>
        <v>0</v>
      </c>
      <c r="K61" s="588">
        <f>'O5 Details by Class &amp; Accounts'!O61+'O5 Details by Class &amp; Accounts'!AJ61+'O5 Details by Class &amp; Accounts'!BE61+'O5 Details by Class &amp; Accounts'!BZ61</f>
        <v>0</v>
      </c>
      <c r="L61" s="588">
        <f>'O5 Details by Class &amp; Accounts'!P61+'O5 Details by Class &amp; Accounts'!AK61+'O5 Details by Class &amp; Accounts'!BF61+'O5 Details by Class &amp; Accounts'!CA61</f>
        <v>0</v>
      </c>
      <c r="M61" s="588">
        <f>'O5 Details by Class &amp; Accounts'!Q61+'O5 Details by Class &amp; Accounts'!AL61+'O5 Details by Class &amp; Accounts'!BG61+'O5 Details by Class &amp; Accounts'!CB61</f>
        <v>0</v>
      </c>
      <c r="N61" s="588">
        <f>'O5 Details by Class &amp; Accounts'!R61+'O5 Details by Class &amp; Accounts'!AM61+'O5 Details by Class &amp; Accounts'!BH61+'O5 Details by Class &amp; Accounts'!CC61</f>
        <v>0</v>
      </c>
      <c r="O61" s="588">
        <f>'O5 Details by Class &amp; Accounts'!S61+'O5 Details by Class &amp; Accounts'!AN61+'O5 Details by Class &amp; Accounts'!BI61+'O5 Details by Class &amp; Accounts'!CD61</f>
        <v>0</v>
      </c>
      <c r="P61" s="588">
        <f>'O5 Details by Class &amp; Accounts'!T61+'O5 Details by Class &amp; Accounts'!AO61+'O5 Details by Class &amp; Accounts'!BJ61+'O5 Details by Class &amp; Accounts'!CE61</f>
        <v>0</v>
      </c>
      <c r="Q61" s="588">
        <f>'O5 Details by Class &amp; Accounts'!U61+'O5 Details by Class &amp; Accounts'!AP61+'O5 Details by Class &amp; Accounts'!BK61+'O5 Details by Class &amp; Accounts'!CF61</f>
        <v>0</v>
      </c>
      <c r="R61" s="588">
        <f>'O5 Details by Class &amp; Accounts'!V61+'O5 Details by Class &amp; Accounts'!AQ61+'O5 Details by Class &amp; Accounts'!BL61+'O5 Details by Class &amp; Accounts'!CG61</f>
        <v>0</v>
      </c>
      <c r="S61" s="588">
        <f>'O5 Details by Class &amp; Accounts'!W61+'O5 Details by Class &amp; Accounts'!AR61+'O5 Details by Class &amp; Accounts'!BM61+'O5 Details by Class &amp; Accounts'!CH61</f>
        <v>0</v>
      </c>
      <c r="T61" s="588">
        <f>'O5 Details by Class &amp; Accounts'!X61+'O5 Details by Class &amp; Accounts'!AS61+'O5 Details by Class &amp; Accounts'!BN61+'O5 Details by Class &amp; Accounts'!CI61</f>
        <v>0</v>
      </c>
      <c r="U61" s="588">
        <f>'O5 Details by Class &amp; Accounts'!Y61+'O5 Details by Class &amp; Accounts'!AT61+'O5 Details by Class &amp; Accounts'!BO61+'O5 Details by Class &amp; Accounts'!CJ61</f>
        <v>0</v>
      </c>
      <c r="V61" s="588">
        <f>'O5 Details by Class &amp; Accounts'!Z61+'O5 Details by Class &amp; Accounts'!AU61+'O5 Details by Class &amp; Accounts'!BP61+'O5 Details by Class &amp; Accounts'!CK61</f>
        <v>0</v>
      </c>
      <c r="W61" s="588">
        <f>'O5 Details by Class &amp; Accounts'!AA61+'O5 Details by Class &amp; Accounts'!AV61+'O5 Details by Class &amp; Accounts'!BQ61+'O5 Details by Class &amp; Accounts'!CL61</f>
        <v>0</v>
      </c>
      <c r="X61" s="1029">
        <f>'O5 Details by Class &amp; Accounts'!AB61+'O5 Details by Class &amp; Accounts'!AW61+'O5 Details by Class &amp; Accounts'!BR61+'O5 Details by Class &amp; Accounts'!CM61</f>
        <v>0</v>
      </c>
      <c r="Y61" s="1904" t="inlineStr">
        <is>
          <t/>
        </is>
      </c>
      <c r="Z61" s="1899" t="inlineStr">
        <is>
          <t/>
        </is>
      </c>
    </row>
    <row r="62" spans="1:26" ht="12.95" customHeight="1" x14ac:dyDescent="0.2">
      <c r="A62" s="2144" t="s">
        <v>117</v>
      </c>
      <c r="B62" s="2145" t="s">
        <v>284</v>
      </c>
      <c r="C62" s="1015" t="str">
        <f>IF(ISBLANK('E4 TB Allocation Details'!D63), "",('E4 TB Allocation Details'!D63))</f>
        <v>gp</v>
      </c>
      <c r="D62" s="1016">
        <f t="shared" si="2"/>
        <v>1261350.6300000001</v>
      </c>
      <c r="E62" s="588">
        <f>'O5 Details by Class &amp; Accounts'!I62+'O5 Details by Class &amp; Accounts'!AD62+'O5 Details by Class &amp; Accounts'!AY62+'O5 Details by Class &amp; Accounts'!BT62</f>
        <v>707648.59762510471</v>
      </c>
      <c r="F62" s="588">
        <f>'O5 Details by Class &amp; Accounts'!J62+'O5 Details by Class &amp; Accounts'!AE62+'O5 Details by Class &amp; Accounts'!AZ62+'O5 Details by Class &amp; Accounts'!BU62</f>
        <v>261433.09722055984</v>
      </c>
      <c r="G62" s="588">
        <f>'O5 Details by Class &amp; Accounts'!K62+'O5 Details by Class &amp; Accounts'!AF62+'O5 Details by Class &amp; Accounts'!BA62+'O5 Details by Class &amp; Accounts'!BV62</f>
        <v>209603.23976121127</v>
      </c>
      <c r="H62" s="588">
        <f>'O5 Details by Class &amp; Accounts'!L62+'O5 Details by Class &amp; Accounts'!AG62+'O5 Details by Class &amp; Accounts'!BB62+'O5 Details by Class &amp; Accounts'!BW62</f>
        <v>0</v>
      </c>
      <c r="I62" s="588">
        <f>'O5 Details by Class &amp; Accounts'!M62+'O5 Details by Class &amp; Accounts'!AH62+'O5 Details by Class &amp; Accounts'!BC62+'O5 Details by Class &amp; Accounts'!BX62</f>
        <v>0</v>
      </c>
      <c r="J62" s="588">
        <f>'O5 Details by Class &amp; Accounts'!N62+'O5 Details by Class &amp; Accounts'!AI62+'O5 Details by Class &amp; Accounts'!BD62+'O5 Details by Class &amp; Accounts'!BY62</f>
        <v>44502.425668501914</v>
      </c>
      <c r="K62" s="588">
        <f>'O5 Details by Class &amp; Accounts'!O62+'O5 Details by Class &amp; Accounts'!AJ62+'O5 Details by Class &amp; Accounts'!BE62+'O5 Details by Class &amp; Accounts'!BZ62</f>
        <v>36590.472700830789</v>
      </c>
      <c r="L62" s="588">
        <f>'O5 Details by Class &amp; Accounts'!P62+'O5 Details by Class &amp; Accounts'!AK62+'O5 Details by Class &amp; Accounts'!BF62+'O5 Details by Class &amp; Accounts'!CA62</f>
        <v>0</v>
      </c>
      <c r="M62" s="588">
        <f>'O5 Details by Class &amp; Accounts'!Q62+'O5 Details by Class &amp; Accounts'!AL62+'O5 Details by Class &amp; Accounts'!BG62+'O5 Details by Class &amp; Accounts'!CB62</f>
        <v>1572.7970237915358</v>
      </c>
      <c r="N62" s="588">
        <f>'O5 Details by Class &amp; Accounts'!R62+'O5 Details by Class &amp; Accounts'!AM62+'O5 Details by Class &amp; Accounts'!BH62+'O5 Details by Class &amp; Accounts'!CC62</f>
        <v>0</v>
      </c>
      <c r="O62" s="588">
        <f>'O5 Details by Class &amp; Accounts'!S62+'O5 Details by Class &amp; Accounts'!AN62+'O5 Details by Class &amp; Accounts'!BI62+'O5 Details by Class &amp; Accounts'!CD62</f>
        <v>0</v>
      </c>
      <c r="P62" s="588">
        <f>'O5 Details by Class &amp; Accounts'!T62+'O5 Details by Class &amp; Accounts'!AO62+'O5 Details by Class &amp; Accounts'!BJ62+'O5 Details by Class &amp; Accounts'!CE62</f>
        <v>0</v>
      </c>
      <c r="Q62" s="588">
        <f>'O5 Details by Class &amp; Accounts'!U62+'O5 Details by Class &amp; Accounts'!AP62+'O5 Details by Class &amp; Accounts'!BK62+'O5 Details by Class &amp; Accounts'!CF62</f>
        <v>0</v>
      </c>
      <c r="R62" s="588">
        <f>'O5 Details by Class &amp; Accounts'!V62+'O5 Details by Class &amp; Accounts'!AQ62+'O5 Details by Class &amp; Accounts'!BL62+'O5 Details by Class &amp; Accounts'!CG62</f>
        <v>0</v>
      </c>
      <c r="S62" s="588">
        <f>'O5 Details by Class &amp; Accounts'!W62+'O5 Details by Class &amp; Accounts'!AR62+'O5 Details by Class &amp; Accounts'!BM62+'O5 Details by Class &amp; Accounts'!CH62</f>
        <v>0</v>
      </c>
      <c r="T62" s="588">
        <f>'O5 Details by Class &amp; Accounts'!X62+'O5 Details by Class &amp; Accounts'!AS62+'O5 Details by Class &amp; Accounts'!BN62+'O5 Details by Class &amp; Accounts'!CI62</f>
        <v>0</v>
      </c>
      <c r="U62" s="588">
        <f>'O5 Details by Class &amp; Accounts'!Y62+'O5 Details by Class &amp; Accounts'!AT62+'O5 Details by Class &amp; Accounts'!BO62+'O5 Details by Class &amp; Accounts'!CJ62</f>
        <v>0</v>
      </c>
      <c r="V62" s="588">
        <f>'O5 Details by Class &amp; Accounts'!Z62+'O5 Details by Class &amp; Accounts'!AU62+'O5 Details by Class &amp; Accounts'!BP62+'O5 Details by Class &amp; Accounts'!CK62</f>
        <v>0</v>
      </c>
      <c r="W62" s="588">
        <f>'O5 Details by Class &amp; Accounts'!AA62+'O5 Details by Class &amp; Accounts'!AV62+'O5 Details by Class &amp; Accounts'!BQ62+'O5 Details by Class &amp; Accounts'!CL62</f>
        <v>0</v>
      </c>
      <c r="X62" s="1029">
        <f>'O5 Details by Class &amp; Accounts'!AB62+'O5 Details by Class &amp; Accounts'!AW62+'O5 Details by Class &amp; Accounts'!BR62+'O5 Details by Class &amp; Accounts'!CM62</f>
        <v>0</v>
      </c>
      <c r="Y62" s="1904" t="inlineStr">
        <is>
          <t/>
        </is>
      </c>
      <c r="Z62" s="1899" t="inlineStr">
        <is>
          <t/>
        </is>
      </c>
    </row>
    <row r="63" spans="1:26" ht="12.95" customHeight="1" x14ac:dyDescent="0.2">
      <c r="A63" s="2144" t="s">
        <v>118</v>
      </c>
      <c r="B63" s="2145" t="s">
        <v>285</v>
      </c>
      <c r="C63" s="1015" t="str">
        <f>IF(ISBLANK('E4 TB Allocation Details'!D64), "",('E4 TB Allocation Details'!D64))</f>
        <v>gp</v>
      </c>
      <c r="D63" s="1016">
        <f t="shared" si="2"/>
        <v>0</v>
      </c>
      <c r="E63" s="588">
        <f>'O5 Details by Class &amp; Accounts'!I63+'O5 Details by Class &amp; Accounts'!AD63+'O5 Details by Class &amp; Accounts'!AY63+'O5 Details by Class &amp; Accounts'!BT63</f>
        <v>0</v>
      </c>
      <c r="F63" s="588">
        <f>'O5 Details by Class &amp; Accounts'!J63+'O5 Details by Class &amp; Accounts'!AE63+'O5 Details by Class &amp; Accounts'!AZ63+'O5 Details by Class &amp; Accounts'!BU63</f>
        <v>0</v>
      </c>
      <c r="G63" s="588">
        <f>'O5 Details by Class &amp; Accounts'!K63+'O5 Details by Class &amp; Accounts'!AF63+'O5 Details by Class &amp; Accounts'!BA63+'O5 Details by Class &amp; Accounts'!BV63</f>
        <v>0</v>
      </c>
      <c r="H63" s="588">
        <f>'O5 Details by Class &amp; Accounts'!L63+'O5 Details by Class &amp; Accounts'!AG63+'O5 Details by Class &amp; Accounts'!BB63+'O5 Details by Class &amp; Accounts'!BW63</f>
        <v>0</v>
      </c>
      <c r="I63" s="588">
        <f>'O5 Details by Class &amp; Accounts'!M63+'O5 Details by Class &amp; Accounts'!AH63+'O5 Details by Class &amp; Accounts'!BC63+'O5 Details by Class &amp; Accounts'!BX63</f>
        <v>0</v>
      </c>
      <c r="J63" s="588">
        <f>'O5 Details by Class &amp; Accounts'!N63+'O5 Details by Class &amp; Accounts'!AI63+'O5 Details by Class &amp; Accounts'!BD63+'O5 Details by Class &amp; Accounts'!BY63</f>
        <v>0</v>
      </c>
      <c r="K63" s="588">
        <f>'O5 Details by Class &amp; Accounts'!O63+'O5 Details by Class &amp; Accounts'!AJ63+'O5 Details by Class &amp; Accounts'!BE63+'O5 Details by Class &amp; Accounts'!BZ63</f>
        <v>0</v>
      </c>
      <c r="L63" s="588">
        <f>'O5 Details by Class &amp; Accounts'!P63+'O5 Details by Class &amp; Accounts'!AK63+'O5 Details by Class &amp; Accounts'!BF63+'O5 Details by Class &amp; Accounts'!CA63</f>
        <v>0</v>
      </c>
      <c r="M63" s="588">
        <f>'O5 Details by Class &amp; Accounts'!Q63+'O5 Details by Class &amp; Accounts'!AL63+'O5 Details by Class &amp; Accounts'!BG63+'O5 Details by Class &amp; Accounts'!CB63</f>
        <v>0</v>
      </c>
      <c r="N63" s="588">
        <f>'O5 Details by Class &amp; Accounts'!R63+'O5 Details by Class &amp; Accounts'!AM63+'O5 Details by Class &amp; Accounts'!BH63+'O5 Details by Class &amp; Accounts'!CC63</f>
        <v>0</v>
      </c>
      <c r="O63" s="588">
        <f>'O5 Details by Class &amp; Accounts'!S63+'O5 Details by Class &amp; Accounts'!AN63+'O5 Details by Class &amp; Accounts'!BI63+'O5 Details by Class &amp; Accounts'!CD63</f>
        <v>0</v>
      </c>
      <c r="P63" s="588">
        <f>'O5 Details by Class &amp; Accounts'!T63+'O5 Details by Class &amp; Accounts'!AO63+'O5 Details by Class &amp; Accounts'!BJ63+'O5 Details by Class &amp; Accounts'!CE63</f>
        <v>0</v>
      </c>
      <c r="Q63" s="588">
        <f>'O5 Details by Class &amp; Accounts'!U63+'O5 Details by Class &amp; Accounts'!AP63+'O5 Details by Class &amp; Accounts'!BK63+'O5 Details by Class &amp; Accounts'!CF63</f>
        <v>0</v>
      </c>
      <c r="R63" s="588">
        <f>'O5 Details by Class &amp; Accounts'!V63+'O5 Details by Class &amp; Accounts'!AQ63+'O5 Details by Class &amp; Accounts'!BL63+'O5 Details by Class &amp; Accounts'!CG63</f>
        <v>0</v>
      </c>
      <c r="S63" s="588">
        <f>'O5 Details by Class &amp; Accounts'!W63+'O5 Details by Class &amp; Accounts'!AR63+'O5 Details by Class &amp; Accounts'!BM63+'O5 Details by Class &amp; Accounts'!CH63</f>
        <v>0</v>
      </c>
      <c r="T63" s="588">
        <f>'O5 Details by Class &amp; Accounts'!X63+'O5 Details by Class &amp; Accounts'!AS63+'O5 Details by Class &amp; Accounts'!BN63+'O5 Details by Class &amp; Accounts'!CI63</f>
        <v>0</v>
      </c>
      <c r="U63" s="588">
        <f>'O5 Details by Class &amp; Accounts'!Y63+'O5 Details by Class &amp; Accounts'!AT63+'O5 Details by Class &amp; Accounts'!BO63+'O5 Details by Class &amp; Accounts'!CJ63</f>
        <v>0</v>
      </c>
      <c r="V63" s="588">
        <f>'O5 Details by Class &amp; Accounts'!Z63+'O5 Details by Class &amp; Accounts'!AU63+'O5 Details by Class &amp; Accounts'!BP63+'O5 Details by Class &amp; Accounts'!CK63</f>
        <v>0</v>
      </c>
      <c r="W63" s="588">
        <f>'O5 Details by Class &amp; Accounts'!AA63+'O5 Details by Class &amp; Accounts'!AV63+'O5 Details by Class &amp; Accounts'!BQ63+'O5 Details by Class &amp; Accounts'!CL63</f>
        <v>0</v>
      </c>
      <c r="X63" s="1029">
        <f>'O5 Details by Class &amp; Accounts'!AB63+'O5 Details by Class &amp; Accounts'!AW63+'O5 Details by Class &amp; Accounts'!BR63+'O5 Details by Class &amp; Accounts'!CM63</f>
        <v>0</v>
      </c>
      <c r="Y63" s="1904" t="inlineStr">
        <is>
          <t/>
        </is>
      </c>
      <c r="Z63" s="1899" t="inlineStr">
        <is>
          <t/>
        </is>
      </c>
    </row>
    <row r="64" spans="1:26" ht="12.95" customHeight="1" x14ac:dyDescent="0.2">
      <c r="A64" s="2144" t="s">
        <v>119</v>
      </c>
      <c r="B64" s="2145" t="s">
        <v>509</v>
      </c>
      <c r="C64" s="1015" t="str">
        <f>IF(ISBLANK('E4 TB Allocation Details'!D65), "",('E4 TB Allocation Details'!D65))</f>
        <v>gp</v>
      </c>
      <c r="D64" s="1016">
        <f t="shared" si="2"/>
        <v>235909.44000000003</v>
      </c>
      <c r="E64" s="588">
        <f>'O5 Details by Class &amp; Accounts'!I64+'O5 Details by Class &amp; Accounts'!AD64+'O5 Details by Class &amp; Accounts'!AY64+'O5 Details by Class &amp; Accounts'!BT64</f>
        <v>132350.97395759323</v>
      </c>
      <c r="F64" s="588">
        <f>'O5 Details by Class &amp; Accounts'!J64+'O5 Details by Class &amp; Accounts'!AE64+'O5 Details by Class &amp; Accounts'!AZ64+'O5 Details by Class &amp; Accounts'!BU64</f>
        <v>48895.631473040798</v>
      </c>
      <c r="G64" s="588">
        <f>'O5 Details by Class &amp; Accounts'!K64+'O5 Details by Class &amp; Accounts'!AF64+'O5 Details by Class &amp; Accounts'!BA64+'O5 Details by Class &amp; Accounts'!BV64</f>
        <v>39201.933021790377</v>
      </c>
      <c r="H64" s="588">
        <f>'O5 Details by Class &amp; Accounts'!L64+'O5 Details by Class &amp; Accounts'!AG64+'O5 Details by Class &amp; Accounts'!BB64+'O5 Details by Class &amp; Accounts'!BW64</f>
        <v>0</v>
      </c>
      <c r="I64" s="588">
        <f>'O5 Details by Class &amp; Accounts'!M64+'O5 Details by Class &amp; Accounts'!AH64+'O5 Details by Class &amp; Accounts'!BC64+'O5 Details by Class &amp; Accounts'!BX64</f>
        <v>0</v>
      </c>
      <c r="J64" s="588">
        <f>'O5 Details by Class &amp; Accounts'!N64+'O5 Details by Class &amp; Accounts'!AI64+'O5 Details by Class &amp; Accounts'!BD64+'O5 Details by Class &amp; Accounts'!BY64</f>
        <v>8323.2545086197915</v>
      </c>
      <c r="K64" s="588">
        <f>'O5 Details by Class &amp; Accounts'!O64+'O5 Details by Class &amp; Accounts'!AJ64+'O5 Details by Class &amp; Accounts'!BE64+'O5 Details by Class &amp; Accounts'!BZ64</f>
        <v>6843.4880190199619</v>
      </c>
      <c r="L64" s="588">
        <f>'O5 Details by Class &amp; Accounts'!P64+'O5 Details by Class &amp; Accounts'!AK64+'O5 Details by Class &amp; Accounts'!BF64+'O5 Details by Class &amp; Accounts'!CA64</f>
        <v>0</v>
      </c>
      <c r="M64" s="588">
        <f>'O5 Details by Class &amp; Accounts'!Q64+'O5 Details by Class &amp; Accounts'!AL64+'O5 Details by Class &amp; Accounts'!BG64+'O5 Details by Class &amp; Accounts'!CB64</f>
        <v>294.15901993589836</v>
      </c>
      <c r="N64" s="588">
        <f>'O5 Details by Class &amp; Accounts'!R64+'O5 Details by Class &amp; Accounts'!AM64+'O5 Details by Class &amp; Accounts'!BH64+'O5 Details by Class &amp; Accounts'!CC64</f>
        <v>0</v>
      </c>
      <c r="O64" s="588">
        <f>'O5 Details by Class &amp; Accounts'!S64+'O5 Details by Class &amp; Accounts'!AN64+'O5 Details by Class &amp; Accounts'!BI64+'O5 Details by Class &amp; Accounts'!CD64</f>
        <v>0</v>
      </c>
      <c r="P64" s="588">
        <f>'O5 Details by Class &amp; Accounts'!T64+'O5 Details by Class &amp; Accounts'!AO64+'O5 Details by Class &amp; Accounts'!BJ64+'O5 Details by Class &amp; Accounts'!CE64</f>
        <v>0</v>
      </c>
      <c r="Q64" s="588">
        <f>'O5 Details by Class &amp; Accounts'!U64+'O5 Details by Class &amp; Accounts'!AP64+'O5 Details by Class &amp; Accounts'!BK64+'O5 Details by Class &amp; Accounts'!CF64</f>
        <v>0</v>
      </c>
      <c r="R64" s="588">
        <f>'O5 Details by Class &amp; Accounts'!V64+'O5 Details by Class &amp; Accounts'!AQ64+'O5 Details by Class &amp; Accounts'!BL64+'O5 Details by Class &amp; Accounts'!CG64</f>
        <v>0</v>
      </c>
      <c r="S64" s="588">
        <f>'O5 Details by Class &amp; Accounts'!W64+'O5 Details by Class &amp; Accounts'!AR64+'O5 Details by Class &amp; Accounts'!BM64+'O5 Details by Class &amp; Accounts'!CH64</f>
        <v>0</v>
      </c>
      <c r="T64" s="588">
        <f>'O5 Details by Class &amp; Accounts'!X64+'O5 Details by Class &amp; Accounts'!AS64+'O5 Details by Class &amp; Accounts'!BN64+'O5 Details by Class &amp; Accounts'!CI64</f>
        <v>0</v>
      </c>
      <c r="U64" s="588">
        <f>'O5 Details by Class &amp; Accounts'!Y64+'O5 Details by Class &amp; Accounts'!AT64+'O5 Details by Class &amp; Accounts'!BO64+'O5 Details by Class &amp; Accounts'!CJ64</f>
        <v>0</v>
      </c>
      <c r="V64" s="588">
        <f>'O5 Details by Class &amp; Accounts'!Z64+'O5 Details by Class &amp; Accounts'!AU64+'O5 Details by Class &amp; Accounts'!BP64+'O5 Details by Class &amp; Accounts'!CK64</f>
        <v>0</v>
      </c>
      <c r="W64" s="588">
        <f>'O5 Details by Class &amp; Accounts'!AA64+'O5 Details by Class &amp; Accounts'!AV64+'O5 Details by Class &amp; Accounts'!BQ64+'O5 Details by Class &amp; Accounts'!CL64</f>
        <v>0</v>
      </c>
      <c r="X64" s="1029">
        <f>'O5 Details by Class &amp; Accounts'!AB64+'O5 Details by Class &amp; Accounts'!AW64+'O5 Details by Class &amp; Accounts'!BR64+'O5 Details by Class &amp; Accounts'!CM64</f>
        <v>0</v>
      </c>
      <c r="Y64" s="1904" t="inlineStr">
        <is>
          <t/>
        </is>
      </c>
      <c r="Z64" s="1899" t="inlineStr">
        <is>
          <t/>
        </is>
      </c>
    </row>
    <row r="65" spans="1:26" ht="12.95" customHeight="1" x14ac:dyDescent="0.2">
      <c r="A65" s="2144" t="s">
        <v>120</v>
      </c>
      <c r="B65" s="2145" t="s">
        <v>510</v>
      </c>
      <c r="C65" s="1015" t="str">
        <f>IF(ISBLANK('E4 TB Allocation Details'!D66), "",('E4 TB Allocation Details'!D66))</f>
        <v>gp</v>
      </c>
      <c r="D65" s="1016">
        <f t="shared" si="2"/>
        <v>484823.33000000007</v>
      </c>
      <c r="E65" s="588">
        <f>'O5 Details by Class &amp; Accounts'!I65+'O5 Details by Class &amp; Accounts'!AD65+'O5 Details by Class &amp; Accounts'!AY65+'O5 Details by Class &amp; Accounts'!BT65</f>
        <v>271997.76288250106</v>
      </c>
      <c r="F65" s="588">
        <f>'O5 Details by Class &amp; Accounts'!J65+'O5 Details by Class &amp; Accounts'!AE65+'O5 Details by Class &amp; Accounts'!AZ65+'O5 Details by Class &amp; Accounts'!BU65</f>
        <v>100486.62263456876</v>
      </c>
      <c r="G65" s="588">
        <f>'O5 Details by Class &amp; Accounts'!K65+'O5 Details by Class &amp; Accounts'!AF65+'O5 Details by Class &amp; Accounts'!BA65+'O5 Details by Class &amp; Accounts'!BV65</f>
        <v>80564.862983275991</v>
      </c>
      <c r="H65" s="588">
        <f>'O5 Details by Class &amp; Accounts'!L65+'O5 Details by Class &amp; Accounts'!AG65+'O5 Details by Class &amp; Accounts'!BB65+'O5 Details by Class &amp; Accounts'!BW65</f>
        <v>0</v>
      </c>
      <c r="I65" s="588">
        <f>'O5 Details by Class &amp; Accounts'!M65+'O5 Details by Class &amp; Accounts'!AH65+'O5 Details by Class &amp; Accounts'!BC65+'O5 Details by Class &amp; Accounts'!BX65</f>
        <v>0</v>
      </c>
      <c r="J65" s="588">
        <f>'O5 Details by Class &amp; Accounts'!N65+'O5 Details by Class &amp; Accounts'!AI65+'O5 Details by Class &amp; Accounts'!BD65+'O5 Details by Class &amp; Accounts'!BY65</f>
        <v>17105.3263799302</v>
      </c>
      <c r="K65" s="588">
        <f>'O5 Details by Class &amp; Accounts'!O65+'O5 Details by Class &amp; Accounts'!AJ65+'O5 Details by Class &amp; Accounts'!BE65+'O5 Details by Class &amp; Accounts'!BZ65</f>
        <v>14064.221636049666</v>
      </c>
      <c r="L65" s="588">
        <f>'O5 Details by Class &amp; Accounts'!P65+'O5 Details by Class &amp; Accounts'!AK65+'O5 Details by Class &amp; Accounts'!BF65+'O5 Details by Class &amp; Accounts'!CA65</f>
        <v>0</v>
      </c>
      <c r="M65" s="588">
        <f>'O5 Details by Class &amp; Accounts'!Q65+'O5 Details by Class &amp; Accounts'!AL65+'O5 Details by Class &amp; Accounts'!BG65+'O5 Details by Class &amp; Accounts'!CB65</f>
        <v>604.53348367432272</v>
      </c>
      <c r="N65" s="588">
        <f>'O5 Details by Class &amp; Accounts'!R65+'O5 Details by Class &amp; Accounts'!AM65+'O5 Details by Class &amp; Accounts'!BH65+'O5 Details by Class &amp; Accounts'!CC65</f>
        <v>0</v>
      </c>
      <c r="O65" s="588">
        <f>'O5 Details by Class &amp; Accounts'!S65+'O5 Details by Class &amp; Accounts'!AN65+'O5 Details by Class &amp; Accounts'!BI65+'O5 Details by Class &amp; Accounts'!CD65</f>
        <v>0</v>
      </c>
      <c r="P65" s="588">
        <f>'O5 Details by Class &amp; Accounts'!T65+'O5 Details by Class &amp; Accounts'!AO65+'O5 Details by Class &amp; Accounts'!BJ65+'O5 Details by Class &amp; Accounts'!CE65</f>
        <v>0</v>
      </c>
      <c r="Q65" s="588">
        <f>'O5 Details by Class &amp; Accounts'!U65+'O5 Details by Class &amp; Accounts'!AP65+'O5 Details by Class &amp; Accounts'!BK65+'O5 Details by Class &amp; Accounts'!CF65</f>
        <v>0</v>
      </c>
      <c r="R65" s="588">
        <f>'O5 Details by Class &amp; Accounts'!V65+'O5 Details by Class &amp; Accounts'!AQ65+'O5 Details by Class &amp; Accounts'!BL65+'O5 Details by Class &amp; Accounts'!CG65</f>
        <v>0</v>
      </c>
      <c r="S65" s="588">
        <f>'O5 Details by Class &amp; Accounts'!W65+'O5 Details by Class &amp; Accounts'!AR65+'O5 Details by Class &amp; Accounts'!BM65+'O5 Details by Class &amp; Accounts'!CH65</f>
        <v>0</v>
      </c>
      <c r="T65" s="588">
        <f>'O5 Details by Class &amp; Accounts'!X65+'O5 Details by Class &amp; Accounts'!AS65+'O5 Details by Class &amp; Accounts'!BN65+'O5 Details by Class &amp; Accounts'!CI65</f>
        <v>0</v>
      </c>
      <c r="U65" s="588">
        <f>'O5 Details by Class &amp; Accounts'!Y65+'O5 Details by Class &amp; Accounts'!AT65+'O5 Details by Class &amp; Accounts'!BO65+'O5 Details by Class &amp; Accounts'!CJ65</f>
        <v>0</v>
      </c>
      <c r="V65" s="588">
        <f>'O5 Details by Class &amp; Accounts'!Z65+'O5 Details by Class &amp; Accounts'!AU65+'O5 Details by Class &amp; Accounts'!BP65+'O5 Details by Class &amp; Accounts'!CK65</f>
        <v>0</v>
      </c>
      <c r="W65" s="588">
        <f>'O5 Details by Class &amp; Accounts'!AA65+'O5 Details by Class &amp; Accounts'!AV65+'O5 Details by Class &amp; Accounts'!BQ65+'O5 Details by Class &amp; Accounts'!CL65</f>
        <v>0</v>
      </c>
      <c r="X65" s="1029">
        <f>'O5 Details by Class &amp; Accounts'!AB65+'O5 Details by Class &amp; Accounts'!AW65+'O5 Details by Class &amp; Accounts'!BR65+'O5 Details by Class &amp; Accounts'!CM65</f>
        <v>0</v>
      </c>
      <c r="Y65" s="1904" t="inlineStr">
        <is>
          <t/>
        </is>
      </c>
      <c r="Z65" s="1899" t="inlineStr">
        <is>
          <t/>
        </is>
      </c>
    </row>
    <row r="66" spans="1:26" ht="12.95" customHeight="1" x14ac:dyDescent="0.2">
      <c r="A66" s="2144" t="s">
        <v>121</v>
      </c>
      <c r="B66" s="2145" t="s">
        <v>511</v>
      </c>
      <c r="C66" s="1015" t="str">
        <f>IF(ISBLANK('E4 TB Allocation Details'!D67), "",('E4 TB Allocation Details'!D67))</f>
        <v>gp</v>
      </c>
      <c r="D66" s="1016">
        <f t="shared" si="2"/>
        <v>2483364.9300000002</v>
      </c>
      <c r="E66" s="588">
        <f>'O5 Details by Class &amp; Accounts'!I66+'O5 Details by Class &amp; Accounts'!AD66+'O5 Details by Class &amp; Accounts'!AY66+'O5 Details by Class &amp; Accounts'!BT66</f>
        <v>1393228.5506575331</v>
      </c>
      <c r="F66" s="588">
        <f>'O5 Details by Class &amp; Accounts'!J66+'O5 Details by Class &amp; Accounts'!AE66+'O5 Details by Class &amp; Accounts'!AZ66+'O5 Details by Class &amp; Accounts'!BU66</f>
        <v>514713.17311572499</v>
      </c>
      <c r="G66" s="588">
        <f>'O5 Details by Class &amp; Accounts'!K66+'O5 Details by Class &amp; Accounts'!AF66+'O5 Details by Class &amp; Accounts'!BA66+'O5 Details by Class &amp; Accounts'!BV66</f>
        <v>412669.81793743873</v>
      </c>
      <c r="H66" s="588">
        <f>'O5 Details by Class &amp; Accounts'!L66+'O5 Details by Class &amp; Accounts'!AG66+'O5 Details by Class &amp; Accounts'!BB66+'O5 Details by Class &amp; Accounts'!BW66</f>
        <v>0</v>
      </c>
      <c r="I66" s="588">
        <f>'O5 Details by Class &amp; Accounts'!M66+'O5 Details by Class &amp; Accounts'!AH66+'O5 Details by Class &amp; Accounts'!BC66+'O5 Details by Class &amp; Accounts'!BX66</f>
        <v>0</v>
      </c>
      <c r="J66" s="588">
        <f>'O5 Details by Class &amp; Accounts'!N66+'O5 Details by Class &amp; Accounts'!AI66+'O5 Details by Class &amp; Accounts'!BD66+'O5 Details by Class &amp; Accounts'!BY66</f>
        <v>87617.004008702526</v>
      </c>
      <c r="K66" s="588">
        <f>'O5 Details by Class &amp; Accounts'!O66+'O5 Details by Class &amp; Accounts'!AJ66+'O5 Details by Class &amp; Accounts'!BE66+'O5 Details by Class &amp; Accounts'!BZ66</f>
        <v>72039.83929303271</v>
      </c>
      <c r="L66" s="588">
        <f>'O5 Details by Class &amp; Accounts'!P66+'O5 Details by Class &amp; Accounts'!AK66+'O5 Details by Class &amp; Accounts'!BF66+'O5 Details by Class &amp; Accounts'!CA66</f>
        <v>0</v>
      </c>
      <c r="M66" s="588">
        <f>'O5 Details by Class &amp; Accounts'!Q66+'O5 Details by Class &amp; Accounts'!AL66+'O5 Details by Class &amp; Accounts'!BG66+'O5 Details by Class &amp; Accounts'!CB66</f>
        <v>3096.5449875680292</v>
      </c>
      <c r="N66" s="588">
        <f>'O5 Details by Class &amp; Accounts'!R66+'O5 Details by Class &amp; Accounts'!AM66+'O5 Details by Class &amp; Accounts'!BH66+'O5 Details by Class &amp; Accounts'!CC66</f>
        <v>0</v>
      </c>
      <c r="O66" s="588">
        <f>'O5 Details by Class &amp; Accounts'!S66+'O5 Details by Class &amp; Accounts'!AN66+'O5 Details by Class &amp; Accounts'!BI66+'O5 Details by Class &amp; Accounts'!CD66</f>
        <v>0</v>
      </c>
      <c r="P66" s="588">
        <f>'O5 Details by Class &amp; Accounts'!T66+'O5 Details by Class &amp; Accounts'!AO66+'O5 Details by Class &amp; Accounts'!BJ66+'O5 Details by Class &amp; Accounts'!CE66</f>
        <v>0</v>
      </c>
      <c r="Q66" s="588">
        <f>'O5 Details by Class &amp; Accounts'!U66+'O5 Details by Class &amp; Accounts'!AP66+'O5 Details by Class &amp; Accounts'!BK66+'O5 Details by Class &amp; Accounts'!CF66</f>
        <v>0</v>
      </c>
      <c r="R66" s="588">
        <f>'O5 Details by Class &amp; Accounts'!V66+'O5 Details by Class &amp; Accounts'!AQ66+'O5 Details by Class &amp; Accounts'!BL66+'O5 Details by Class &amp; Accounts'!CG66</f>
        <v>0</v>
      </c>
      <c r="S66" s="588">
        <f>'O5 Details by Class &amp; Accounts'!W66+'O5 Details by Class &amp; Accounts'!AR66+'O5 Details by Class &amp; Accounts'!BM66+'O5 Details by Class &amp; Accounts'!CH66</f>
        <v>0</v>
      </c>
      <c r="T66" s="588">
        <f>'O5 Details by Class &amp; Accounts'!X66+'O5 Details by Class &amp; Accounts'!AS66+'O5 Details by Class &amp; Accounts'!BN66+'O5 Details by Class &amp; Accounts'!CI66</f>
        <v>0</v>
      </c>
      <c r="U66" s="588">
        <f>'O5 Details by Class &amp; Accounts'!Y66+'O5 Details by Class &amp; Accounts'!AT66+'O5 Details by Class &amp; Accounts'!BO66+'O5 Details by Class &amp; Accounts'!CJ66</f>
        <v>0</v>
      </c>
      <c r="V66" s="588">
        <f>'O5 Details by Class &amp; Accounts'!Z66+'O5 Details by Class &amp; Accounts'!AU66+'O5 Details by Class &amp; Accounts'!BP66+'O5 Details by Class &amp; Accounts'!CK66</f>
        <v>0</v>
      </c>
      <c r="W66" s="588">
        <f>'O5 Details by Class &amp; Accounts'!AA66+'O5 Details by Class &amp; Accounts'!AV66+'O5 Details by Class &amp; Accounts'!BQ66+'O5 Details by Class &amp; Accounts'!CL66</f>
        <v>0</v>
      </c>
      <c r="X66" s="1029">
        <f>'O5 Details by Class &amp; Accounts'!AB66+'O5 Details by Class &amp; Accounts'!AW66+'O5 Details by Class &amp; Accounts'!BR66+'O5 Details by Class &amp; Accounts'!CM66</f>
        <v>0</v>
      </c>
      <c r="Y66" s="1904" t="inlineStr">
        <is>
          <t/>
        </is>
      </c>
      <c r="Z66" s="1899" t="inlineStr">
        <is>
          <t/>
        </is>
      </c>
    </row>
    <row r="67" spans="1:26" ht="12.95" customHeight="1" x14ac:dyDescent="0.2">
      <c r="A67" s="2144" t="s">
        <v>122</v>
      </c>
      <c r="B67" s="2145" t="s">
        <v>512</v>
      </c>
      <c r="C67" s="1015" t="str">
        <f>IF(ISBLANK('E4 TB Allocation Details'!D68), "",('E4 TB Allocation Details'!D68))</f>
        <v>gp</v>
      </c>
      <c r="D67" s="1016">
        <f t="shared" si="2"/>
        <v>1323352.5199999998</v>
      </c>
      <c r="E67" s="588">
        <f>'O5 Details by Class &amp; Accounts'!I67+'O5 Details by Class &amp; Accounts'!AD67+'O5 Details by Class &amp; Accounts'!AY67+'O5 Details by Class &amp; Accounts'!BT67</f>
        <v>742433.17652415822</v>
      </c>
      <c r="F67" s="588">
        <f>'O5 Details by Class &amp; Accounts'!J67+'O5 Details by Class &amp; Accounts'!AE67+'O5 Details by Class &amp; Accounts'!AZ67+'O5 Details by Class &amp; Accounts'!BU67</f>
        <v>274283.8825222078</v>
      </c>
      <c r="G67" s="588">
        <f>'O5 Details by Class &amp; Accounts'!K67+'O5 Details by Class &amp; Accounts'!AF67+'O5 Details by Class &amp; Accounts'!BA67+'O5 Details by Class &amp; Accounts'!BV67</f>
        <v>219906.32021023615</v>
      </c>
      <c r="H67" s="588">
        <f>'O5 Details by Class &amp; Accounts'!L67+'O5 Details by Class &amp; Accounts'!AG67+'O5 Details by Class &amp; Accounts'!BB67+'O5 Details by Class &amp; Accounts'!BW67</f>
        <v>0</v>
      </c>
      <c r="I67" s="588">
        <f>'O5 Details by Class &amp; Accounts'!M67+'O5 Details by Class &amp; Accounts'!AH67+'O5 Details by Class &amp; Accounts'!BC67+'O5 Details by Class &amp; Accounts'!BX67</f>
        <v>0</v>
      </c>
      <c r="J67" s="588">
        <f>'O5 Details by Class &amp; Accounts'!N67+'O5 Details by Class &amp; Accounts'!AI67+'O5 Details by Class &amp; Accounts'!BD67+'O5 Details by Class &amp; Accounts'!BY67</f>
        <v>46689.949450871318</v>
      </c>
      <c r="K67" s="588">
        <f>'O5 Details by Class &amp; Accounts'!O67+'O5 Details by Class &amp; Accounts'!AJ67+'O5 Details by Class &amp; Accounts'!BE67+'O5 Details by Class &amp; Accounts'!BZ67</f>
        <v>38389.083181918752</v>
      </c>
      <c r="L67" s="588">
        <f>'O5 Details by Class &amp; Accounts'!P67+'O5 Details by Class &amp; Accounts'!AK67+'O5 Details by Class &amp; Accounts'!BF67+'O5 Details by Class &amp; Accounts'!CA67</f>
        <v>0</v>
      </c>
      <c r="M67" s="588">
        <f>'O5 Details by Class &amp; Accounts'!Q67+'O5 Details by Class &amp; Accounts'!AL67+'O5 Details by Class &amp; Accounts'!BG67+'O5 Details by Class &amp; Accounts'!CB67</f>
        <v>1650.1081106076181</v>
      </c>
      <c r="N67" s="588">
        <f>'O5 Details by Class &amp; Accounts'!R67+'O5 Details by Class &amp; Accounts'!AM67+'O5 Details by Class &amp; Accounts'!BH67+'O5 Details by Class &amp; Accounts'!CC67</f>
        <v>0</v>
      </c>
      <c r="O67" s="588">
        <f>'O5 Details by Class &amp; Accounts'!S67+'O5 Details by Class &amp; Accounts'!AN67+'O5 Details by Class &amp; Accounts'!BI67+'O5 Details by Class &amp; Accounts'!CD67</f>
        <v>0</v>
      </c>
      <c r="P67" s="588">
        <f>'O5 Details by Class &amp; Accounts'!T67+'O5 Details by Class &amp; Accounts'!AO67+'O5 Details by Class &amp; Accounts'!BJ67+'O5 Details by Class &amp; Accounts'!CE67</f>
        <v>0</v>
      </c>
      <c r="Q67" s="588">
        <f>'O5 Details by Class &amp; Accounts'!U67+'O5 Details by Class &amp; Accounts'!AP67+'O5 Details by Class &amp; Accounts'!BK67+'O5 Details by Class &amp; Accounts'!CF67</f>
        <v>0</v>
      </c>
      <c r="R67" s="588">
        <f>'O5 Details by Class &amp; Accounts'!V67+'O5 Details by Class &amp; Accounts'!AQ67+'O5 Details by Class &amp; Accounts'!BL67+'O5 Details by Class &amp; Accounts'!CG67</f>
        <v>0</v>
      </c>
      <c r="S67" s="588">
        <f>'O5 Details by Class &amp; Accounts'!W67+'O5 Details by Class &amp; Accounts'!AR67+'O5 Details by Class &amp; Accounts'!BM67+'O5 Details by Class &amp; Accounts'!CH67</f>
        <v>0</v>
      </c>
      <c r="T67" s="588">
        <f>'O5 Details by Class &amp; Accounts'!X67+'O5 Details by Class &amp; Accounts'!AS67+'O5 Details by Class &amp; Accounts'!BN67+'O5 Details by Class &amp; Accounts'!CI67</f>
        <v>0</v>
      </c>
      <c r="U67" s="588">
        <f>'O5 Details by Class &amp; Accounts'!Y67+'O5 Details by Class &amp; Accounts'!AT67+'O5 Details by Class &amp; Accounts'!BO67+'O5 Details by Class &amp; Accounts'!CJ67</f>
        <v>0</v>
      </c>
      <c r="V67" s="588">
        <f>'O5 Details by Class &amp; Accounts'!Z67+'O5 Details by Class &amp; Accounts'!AU67+'O5 Details by Class &amp; Accounts'!BP67+'O5 Details by Class &amp; Accounts'!CK67</f>
        <v>0</v>
      </c>
      <c r="W67" s="588">
        <f>'O5 Details by Class &amp; Accounts'!AA67+'O5 Details by Class &amp; Accounts'!AV67+'O5 Details by Class &amp; Accounts'!BQ67+'O5 Details by Class &amp; Accounts'!CL67</f>
        <v>0</v>
      </c>
      <c r="X67" s="1029">
        <f>'O5 Details by Class &amp; Accounts'!AB67+'O5 Details by Class &amp; Accounts'!AW67+'O5 Details by Class &amp; Accounts'!BR67+'O5 Details by Class &amp; Accounts'!CM67</f>
        <v>0</v>
      </c>
      <c r="Y67" s="1904" t="inlineStr">
        <is>
          <t/>
        </is>
      </c>
      <c r="Z67" s="1899" t="inlineStr">
        <is>
          <t/>
        </is>
      </c>
    </row>
    <row r="68" spans="1:26" ht="12.95" customHeight="1" x14ac:dyDescent="0.2">
      <c r="A68" s="2144" t="s">
        <v>123</v>
      </c>
      <c r="B68" s="2145" t="s">
        <v>513</v>
      </c>
      <c r="C68" s="1015" t="str">
        <f>IF(ISBLANK('E4 TB Allocation Details'!D69), "",('E4 TB Allocation Details'!D69))</f>
        <v>gp</v>
      </c>
      <c r="D68" s="1016">
        <f t="shared" si="2"/>
        <v>24683.610000000004</v>
      </c>
      <c r="E68" s="588">
        <f>'O5 Details by Class &amp; Accounts'!I68+'O5 Details by Class &amp; Accounts'!AD68+'O5 Details by Class &amp; Accounts'!AY68+'O5 Details by Class &amp; Accounts'!BT68</f>
        <v>13848.109784370594</v>
      </c>
      <c r="F68" s="588">
        <f>'O5 Details by Class &amp; Accounts'!J68+'O5 Details by Class &amp; Accounts'!AE68+'O5 Details by Class &amp; Accounts'!AZ68+'O5 Details by Class &amp; Accounts'!BU68</f>
        <v>5116.0339237983208</v>
      </c>
      <c r="G68" s="588">
        <f>'O5 Details by Class &amp; Accounts'!K68+'O5 Details by Class &amp; Accounts'!AF68+'O5 Details by Class &amp; Accounts'!BA68+'O5 Details by Class &amp; Accounts'!BV68</f>
        <v>4101.7656010543496</v>
      </c>
      <c r="H68" s="588">
        <f>'O5 Details by Class &amp; Accounts'!L68+'O5 Details by Class &amp; Accounts'!AG68+'O5 Details by Class &amp; Accounts'!BB68+'O5 Details by Class &amp; Accounts'!BW68</f>
        <v>0</v>
      </c>
      <c r="I68" s="588">
        <f>'O5 Details by Class &amp; Accounts'!M68+'O5 Details by Class &amp; Accounts'!AH68+'O5 Details by Class &amp; Accounts'!BC68+'O5 Details by Class &amp; Accounts'!BX68</f>
        <v>0</v>
      </c>
      <c r="J68" s="588">
        <f>'O5 Details by Class &amp; Accounts'!N68+'O5 Details by Class &amp; Accounts'!AI68+'O5 Details by Class &amp; Accounts'!BD68+'O5 Details by Class &amp; Accounts'!BY68</f>
        <v>870.87641860161489</v>
      </c>
      <c r="K68" s="588">
        <f>'O5 Details by Class &amp; Accounts'!O68+'O5 Details by Class &amp; Accounts'!AJ68+'O5 Details by Class &amp; Accounts'!BE68+'O5 Details by Class &amp; Accounts'!BZ68</f>
        <v>716.04590855355889</v>
      </c>
      <c r="L68" s="588">
        <f>'O5 Details by Class &amp; Accounts'!P68+'O5 Details by Class &amp; Accounts'!AK68+'O5 Details by Class &amp; Accounts'!BF68+'O5 Details by Class &amp; Accounts'!CA68</f>
        <v>0</v>
      </c>
      <c r="M68" s="588">
        <f>'O5 Details by Class &amp; Accounts'!Q68+'O5 Details by Class &amp; Accounts'!AL68+'O5 Details by Class &amp; Accounts'!BG68+'O5 Details by Class &amp; Accounts'!CB68</f>
        <v>30.778363621565717</v>
      </c>
      <c r="N68" s="588">
        <f>'O5 Details by Class &amp; Accounts'!R68+'O5 Details by Class &amp; Accounts'!AM68+'O5 Details by Class &amp; Accounts'!BH68+'O5 Details by Class &amp; Accounts'!CC68</f>
        <v>0</v>
      </c>
      <c r="O68" s="588">
        <f>'O5 Details by Class &amp; Accounts'!S68+'O5 Details by Class &amp; Accounts'!AN68+'O5 Details by Class &amp; Accounts'!BI68+'O5 Details by Class &amp; Accounts'!CD68</f>
        <v>0</v>
      </c>
      <c r="P68" s="588">
        <f>'O5 Details by Class &amp; Accounts'!T68+'O5 Details by Class &amp; Accounts'!AO68+'O5 Details by Class &amp; Accounts'!BJ68+'O5 Details by Class &amp; Accounts'!CE68</f>
        <v>0</v>
      </c>
      <c r="Q68" s="588">
        <f>'O5 Details by Class &amp; Accounts'!U68+'O5 Details by Class &amp; Accounts'!AP68+'O5 Details by Class &amp; Accounts'!BK68+'O5 Details by Class &amp; Accounts'!CF68</f>
        <v>0</v>
      </c>
      <c r="R68" s="588">
        <f>'O5 Details by Class &amp; Accounts'!V68+'O5 Details by Class &amp; Accounts'!AQ68+'O5 Details by Class &amp; Accounts'!BL68+'O5 Details by Class &amp; Accounts'!CG68</f>
        <v>0</v>
      </c>
      <c r="S68" s="588">
        <f>'O5 Details by Class &amp; Accounts'!W68+'O5 Details by Class &amp; Accounts'!AR68+'O5 Details by Class &amp; Accounts'!BM68+'O5 Details by Class &amp; Accounts'!CH68</f>
        <v>0</v>
      </c>
      <c r="T68" s="588">
        <f>'O5 Details by Class &amp; Accounts'!X68+'O5 Details by Class &amp; Accounts'!AS68+'O5 Details by Class &amp; Accounts'!BN68+'O5 Details by Class &amp; Accounts'!CI68</f>
        <v>0</v>
      </c>
      <c r="U68" s="588">
        <f>'O5 Details by Class &amp; Accounts'!Y68+'O5 Details by Class &amp; Accounts'!AT68+'O5 Details by Class &amp; Accounts'!BO68+'O5 Details by Class &amp; Accounts'!CJ68</f>
        <v>0</v>
      </c>
      <c r="V68" s="588">
        <f>'O5 Details by Class &amp; Accounts'!Z68+'O5 Details by Class &amp; Accounts'!AU68+'O5 Details by Class &amp; Accounts'!BP68+'O5 Details by Class &amp; Accounts'!CK68</f>
        <v>0</v>
      </c>
      <c r="W68" s="588">
        <f>'O5 Details by Class &amp; Accounts'!AA68+'O5 Details by Class &amp; Accounts'!AV68+'O5 Details by Class &amp; Accounts'!BQ68+'O5 Details by Class &amp; Accounts'!CL68</f>
        <v>0</v>
      </c>
      <c r="X68" s="1029">
        <f>'O5 Details by Class &amp; Accounts'!AB68+'O5 Details by Class &amp; Accounts'!AW68+'O5 Details by Class &amp; Accounts'!BR68+'O5 Details by Class &amp; Accounts'!CM68</f>
        <v>0</v>
      </c>
      <c r="Y68" s="1904" t="inlineStr">
        <is>
          <t/>
        </is>
      </c>
      <c r="Z68" s="1899" t="inlineStr">
        <is>
          <t/>
        </is>
      </c>
    </row>
    <row r="69" spans="1:26" ht="12.95" customHeight="1" x14ac:dyDescent="0.2">
      <c r="A69" s="2144" t="s">
        <v>124</v>
      </c>
      <c r="B69" s="2145" t="s">
        <v>514</v>
      </c>
      <c r="C69" s="1015" t="str">
        <f>IF(ISBLANK('E4 TB Allocation Details'!D70), "",('E4 TB Allocation Details'!D70))</f>
        <v>gp</v>
      </c>
      <c r="D69" s="1016">
        <f t="shared" si="2"/>
        <v>551770.88</v>
      </c>
      <c r="E69" s="588">
        <f>'O5 Details by Class &amp; Accounts'!I69+'O5 Details by Class &amp; Accounts'!AD69+'O5 Details by Class &amp; Accounts'!AY69+'O5 Details by Class &amp; Accounts'!BT69</f>
        <v>309556.9781753468</v>
      </c>
      <c r="F69" s="588">
        <f>'O5 Details by Class &amp; Accounts'!J69+'O5 Details by Class &amp; Accounts'!AE69+'O5 Details by Class &amp; Accounts'!AZ69+'O5 Details by Class &amp; Accounts'!BU69</f>
        <v>114362.46725029493</v>
      </c>
      <c r="G69" s="588">
        <f>'O5 Details by Class &amp; Accounts'!K69+'O5 Details by Class &amp; Accounts'!AF69+'O5 Details by Class &amp; Accounts'!BA69+'O5 Details by Class &amp; Accounts'!BV69</f>
        <v>91689.781812607122</v>
      </c>
      <c r="H69" s="588">
        <f>'O5 Details by Class &amp; Accounts'!L69+'O5 Details by Class &amp; Accounts'!AG69+'O5 Details by Class &amp; Accounts'!BB69+'O5 Details by Class &amp; Accounts'!BW69</f>
        <v>0</v>
      </c>
      <c r="I69" s="588">
        <f>'O5 Details by Class &amp; Accounts'!M69+'O5 Details by Class &amp; Accounts'!AH69+'O5 Details by Class &amp; Accounts'!BC69+'O5 Details by Class &amp; Accounts'!BX69</f>
        <v>0</v>
      </c>
      <c r="J69" s="588">
        <f>'O5 Details by Class &amp; Accounts'!N69+'O5 Details by Class &amp; Accounts'!AI69+'O5 Details by Class &amp; Accounts'!BD69+'O5 Details by Class &amp; Accounts'!BY69</f>
        <v>19467.340792658018</v>
      </c>
      <c r="K69" s="588">
        <f>'O5 Details by Class &amp; Accounts'!O69+'O5 Details by Class &amp; Accounts'!AJ69+'O5 Details by Class &amp; Accounts'!BE69+'O5 Details by Class &amp; Accounts'!BZ69</f>
        <v>16006.300580952167</v>
      </c>
      <c r="L69" s="588">
        <f>'O5 Details by Class &amp; Accounts'!P69+'O5 Details by Class &amp; Accounts'!AK69+'O5 Details by Class &amp; Accounts'!BF69+'O5 Details by Class &amp; Accounts'!CA69</f>
        <v>0</v>
      </c>
      <c r="M69" s="588">
        <f>'O5 Details by Class &amp; Accounts'!Q69+'O5 Details by Class &amp; Accounts'!AL69+'O5 Details by Class &amp; Accounts'!BG69+'O5 Details by Class &amp; Accounts'!CB69</f>
        <v>688.01138814100943</v>
      </c>
      <c r="N69" s="588">
        <f>'O5 Details by Class &amp; Accounts'!R69+'O5 Details by Class &amp; Accounts'!AM69+'O5 Details by Class &amp; Accounts'!BH69+'O5 Details by Class &amp; Accounts'!CC69</f>
        <v>0</v>
      </c>
      <c r="O69" s="588">
        <f>'O5 Details by Class &amp; Accounts'!S69+'O5 Details by Class &amp; Accounts'!AN69+'O5 Details by Class &amp; Accounts'!BI69+'O5 Details by Class &amp; Accounts'!CD69</f>
        <v>0</v>
      </c>
      <c r="P69" s="588">
        <f>'O5 Details by Class &amp; Accounts'!T69+'O5 Details by Class &amp; Accounts'!AO69+'O5 Details by Class &amp; Accounts'!BJ69+'O5 Details by Class &amp; Accounts'!CE69</f>
        <v>0</v>
      </c>
      <c r="Q69" s="588">
        <f>'O5 Details by Class &amp; Accounts'!U69+'O5 Details by Class &amp; Accounts'!AP69+'O5 Details by Class &amp; Accounts'!BK69+'O5 Details by Class &amp; Accounts'!CF69</f>
        <v>0</v>
      </c>
      <c r="R69" s="588">
        <f>'O5 Details by Class &amp; Accounts'!V69+'O5 Details by Class &amp; Accounts'!AQ69+'O5 Details by Class &amp; Accounts'!BL69+'O5 Details by Class &amp; Accounts'!CG69</f>
        <v>0</v>
      </c>
      <c r="S69" s="588">
        <f>'O5 Details by Class &amp; Accounts'!W69+'O5 Details by Class &amp; Accounts'!AR69+'O5 Details by Class &amp; Accounts'!BM69+'O5 Details by Class &amp; Accounts'!CH69</f>
        <v>0</v>
      </c>
      <c r="T69" s="588">
        <f>'O5 Details by Class &amp; Accounts'!X69+'O5 Details by Class &amp; Accounts'!AS69+'O5 Details by Class &amp; Accounts'!BN69+'O5 Details by Class &amp; Accounts'!CI69</f>
        <v>0</v>
      </c>
      <c r="U69" s="588">
        <f>'O5 Details by Class &amp; Accounts'!Y69+'O5 Details by Class &amp; Accounts'!AT69+'O5 Details by Class &amp; Accounts'!BO69+'O5 Details by Class &amp; Accounts'!CJ69</f>
        <v>0</v>
      </c>
      <c r="V69" s="588">
        <f>'O5 Details by Class &amp; Accounts'!Z69+'O5 Details by Class &amp; Accounts'!AU69+'O5 Details by Class &amp; Accounts'!BP69+'O5 Details by Class &amp; Accounts'!CK69</f>
        <v>0</v>
      </c>
      <c r="W69" s="588">
        <f>'O5 Details by Class &amp; Accounts'!AA69+'O5 Details by Class &amp; Accounts'!AV69+'O5 Details by Class &amp; Accounts'!BQ69+'O5 Details by Class &amp; Accounts'!CL69</f>
        <v>0</v>
      </c>
      <c r="X69" s="1029">
        <f>'O5 Details by Class &amp; Accounts'!AB69+'O5 Details by Class &amp; Accounts'!AW69+'O5 Details by Class &amp; Accounts'!BR69+'O5 Details by Class &amp; Accounts'!CM69</f>
        <v>0</v>
      </c>
      <c r="Y69" s="1904" t="inlineStr">
        <is>
          <t/>
        </is>
      </c>
      <c r="Z69" s="1899" t="inlineStr">
        <is>
          <t/>
        </is>
      </c>
    </row>
    <row r="70" spans="1:26" ht="12.95" customHeight="1" x14ac:dyDescent="0.2">
      <c r="A70" s="2144" t="s">
        <v>125</v>
      </c>
      <c r="B70" s="2145" t="s">
        <v>515</v>
      </c>
      <c r="C70" s="1015" t="str">
        <f>IF(ISBLANK('E4 TB Allocation Details'!D71), "",('E4 TB Allocation Details'!D71))</f>
        <v>gp</v>
      </c>
      <c r="D70" s="1016">
        <f t="shared" si="2"/>
        <v>0</v>
      </c>
      <c r="E70" s="588">
        <f>'O5 Details by Class &amp; Accounts'!I70+'O5 Details by Class &amp; Accounts'!AD70+'O5 Details by Class &amp; Accounts'!AY70+'O5 Details by Class &amp; Accounts'!BT70</f>
        <v>0</v>
      </c>
      <c r="F70" s="588">
        <f>'O5 Details by Class &amp; Accounts'!J70+'O5 Details by Class &amp; Accounts'!AE70+'O5 Details by Class &amp; Accounts'!AZ70+'O5 Details by Class &amp; Accounts'!BU70</f>
        <v>0</v>
      </c>
      <c r="G70" s="588">
        <f>'O5 Details by Class &amp; Accounts'!K70+'O5 Details by Class &amp; Accounts'!AF70+'O5 Details by Class &amp; Accounts'!BA70+'O5 Details by Class &amp; Accounts'!BV70</f>
        <v>0</v>
      </c>
      <c r="H70" s="588">
        <f>'O5 Details by Class &amp; Accounts'!L70+'O5 Details by Class &amp; Accounts'!AG70+'O5 Details by Class &amp; Accounts'!BB70+'O5 Details by Class &amp; Accounts'!BW70</f>
        <v>0</v>
      </c>
      <c r="I70" s="588">
        <f>'O5 Details by Class &amp; Accounts'!M70+'O5 Details by Class &amp; Accounts'!AH70+'O5 Details by Class &amp; Accounts'!BC70+'O5 Details by Class &amp; Accounts'!BX70</f>
        <v>0</v>
      </c>
      <c r="J70" s="588">
        <f>'O5 Details by Class &amp; Accounts'!N70+'O5 Details by Class &amp; Accounts'!AI70+'O5 Details by Class &amp; Accounts'!BD70+'O5 Details by Class &amp; Accounts'!BY70</f>
        <v>0</v>
      </c>
      <c r="K70" s="588">
        <f>'O5 Details by Class &amp; Accounts'!O70+'O5 Details by Class &amp; Accounts'!AJ70+'O5 Details by Class &amp; Accounts'!BE70+'O5 Details by Class &amp; Accounts'!BZ70</f>
        <v>0</v>
      </c>
      <c r="L70" s="588">
        <f>'O5 Details by Class &amp; Accounts'!P70+'O5 Details by Class &amp; Accounts'!AK70+'O5 Details by Class &amp; Accounts'!BF70+'O5 Details by Class &amp; Accounts'!CA70</f>
        <v>0</v>
      </c>
      <c r="M70" s="588">
        <f>'O5 Details by Class &amp; Accounts'!Q70+'O5 Details by Class &amp; Accounts'!AL70+'O5 Details by Class &amp; Accounts'!BG70+'O5 Details by Class &amp; Accounts'!CB70</f>
        <v>0</v>
      </c>
      <c r="N70" s="588">
        <f>'O5 Details by Class &amp; Accounts'!R70+'O5 Details by Class &amp; Accounts'!AM70+'O5 Details by Class &amp; Accounts'!BH70+'O5 Details by Class &amp; Accounts'!CC70</f>
        <v>0</v>
      </c>
      <c r="O70" s="588">
        <f>'O5 Details by Class &amp; Accounts'!S70+'O5 Details by Class &amp; Accounts'!AN70+'O5 Details by Class &amp; Accounts'!BI70+'O5 Details by Class &amp; Accounts'!CD70</f>
        <v>0</v>
      </c>
      <c r="P70" s="588">
        <f>'O5 Details by Class &amp; Accounts'!T70+'O5 Details by Class &amp; Accounts'!AO70+'O5 Details by Class &amp; Accounts'!BJ70+'O5 Details by Class &amp; Accounts'!CE70</f>
        <v>0</v>
      </c>
      <c r="Q70" s="588">
        <f>'O5 Details by Class &amp; Accounts'!U70+'O5 Details by Class &amp; Accounts'!AP70+'O5 Details by Class &amp; Accounts'!BK70+'O5 Details by Class &amp; Accounts'!CF70</f>
        <v>0</v>
      </c>
      <c r="R70" s="588">
        <f>'O5 Details by Class &amp; Accounts'!V70+'O5 Details by Class &amp; Accounts'!AQ70+'O5 Details by Class &amp; Accounts'!BL70+'O5 Details by Class &amp; Accounts'!CG70</f>
        <v>0</v>
      </c>
      <c r="S70" s="588">
        <f>'O5 Details by Class &amp; Accounts'!W70+'O5 Details by Class &amp; Accounts'!AR70+'O5 Details by Class &amp; Accounts'!BM70+'O5 Details by Class &amp; Accounts'!CH70</f>
        <v>0</v>
      </c>
      <c r="T70" s="588">
        <f>'O5 Details by Class &amp; Accounts'!X70+'O5 Details by Class &amp; Accounts'!AS70+'O5 Details by Class &amp; Accounts'!BN70+'O5 Details by Class &amp; Accounts'!CI70</f>
        <v>0</v>
      </c>
      <c r="U70" s="588">
        <f>'O5 Details by Class &amp; Accounts'!Y70+'O5 Details by Class &amp; Accounts'!AT70+'O5 Details by Class &amp; Accounts'!BO70+'O5 Details by Class &amp; Accounts'!CJ70</f>
        <v>0</v>
      </c>
      <c r="V70" s="588">
        <f>'O5 Details by Class &amp; Accounts'!Z70+'O5 Details by Class &amp; Accounts'!AU70+'O5 Details by Class &amp; Accounts'!BP70+'O5 Details by Class &amp; Accounts'!CK70</f>
        <v>0</v>
      </c>
      <c r="W70" s="588">
        <f>'O5 Details by Class &amp; Accounts'!AA70+'O5 Details by Class &amp; Accounts'!AV70+'O5 Details by Class &amp; Accounts'!BQ70+'O5 Details by Class &amp; Accounts'!CL70</f>
        <v>0</v>
      </c>
      <c r="X70" s="1029">
        <f>'O5 Details by Class &amp; Accounts'!AB70+'O5 Details by Class &amp; Accounts'!AW70+'O5 Details by Class &amp; Accounts'!BR70+'O5 Details by Class &amp; Accounts'!CM70</f>
        <v>0</v>
      </c>
      <c r="Y70" s="1904" t="inlineStr">
        <is>
          <t/>
        </is>
      </c>
      <c r="Z70" s="1899" t="inlineStr">
        <is>
          <t/>
        </is>
      </c>
    </row>
    <row r="71" spans="1:26" ht="12.95" customHeight="1" x14ac:dyDescent="0.2">
      <c r="A71" s="2144" t="s">
        <v>126</v>
      </c>
      <c r="B71" s="2145" t="s">
        <v>516</v>
      </c>
      <c r="C71" s="1015" t="str">
        <f>IF(ISBLANK('E4 TB Allocation Details'!D72), "",('E4 TB Allocation Details'!D72))</f>
        <v>gp</v>
      </c>
      <c r="D71" s="1016">
        <f t="shared" si="2"/>
        <v>0</v>
      </c>
      <c r="E71" s="588">
        <f>'O5 Details by Class &amp; Accounts'!I71+'O5 Details by Class &amp; Accounts'!AD71+'O5 Details by Class &amp; Accounts'!AY71+'O5 Details by Class &amp; Accounts'!BT71</f>
        <v>0</v>
      </c>
      <c r="F71" s="588">
        <f>'O5 Details by Class &amp; Accounts'!J71+'O5 Details by Class &amp; Accounts'!AE71+'O5 Details by Class &amp; Accounts'!AZ71+'O5 Details by Class &amp; Accounts'!BU71</f>
        <v>0</v>
      </c>
      <c r="G71" s="588">
        <f>'O5 Details by Class &amp; Accounts'!K71+'O5 Details by Class &amp; Accounts'!AF71+'O5 Details by Class &amp; Accounts'!BA71+'O5 Details by Class &amp; Accounts'!BV71</f>
        <v>0</v>
      </c>
      <c r="H71" s="588">
        <f>'O5 Details by Class &amp; Accounts'!L71+'O5 Details by Class &amp; Accounts'!AG71+'O5 Details by Class &amp; Accounts'!BB71+'O5 Details by Class &amp; Accounts'!BW71</f>
        <v>0</v>
      </c>
      <c r="I71" s="588">
        <f>'O5 Details by Class &amp; Accounts'!M71+'O5 Details by Class &amp; Accounts'!AH71+'O5 Details by Class &amp; Accounts'!BC71+'O5 Details by Class &amp; Accounts'!BX71</f>
        <v>0</v>
      </c>
      <c r="J71" s="588">
        <f>'O5 Details by Class &amp; Accounts'!N71+'O5 Details by Class &amp; Accounts'!AI71+'O5 Details by Class &amp; Accounts'!BD71+'O5 Details by Class &amp; Accounts'!BY71</f>
        <v>0</v>
      </c>
      <c r="K71" s="588">
        <f>'O5 Details by Class &amp; Accounts'!O71+'O5 Details by Class &amp; Accounts'!AJ71+'O5 Details by Class &amp; Accounts'!BE71+'O5 Details by Class &amp; Accounts'!BZ71</f>
        <v>0</v>
      </c>
      <c r="L71" s="588">
        <f>'O5 Details by Class &amp; Accounts'!P71+'O5 Details by Class &amp; Accounts'!AK71+'O5 Details by Class &amp; Accounts'!BF71+'O5 Details by Class &amp; Accounts'!CA71</f>
        <v>0</v>
      </c>
      <c r="M71" s="588">
        <f>'O5 Details by Class &amp; Accounts'!Q71+'O5 Details by Class &amp; Accounts'!AL71+'O5 Details by Class &amp; Accounts'!BG71+'O5 Details by Class &amp; Accounts'!CB71</f>
        <v>0</v>
      </c>
      <c r="N71" s="588">
        <f>'O5 Details by Class &amp; Accounts'!R71+'O5 Details by Class &amp; Accounts'!AM71+'O5 Details by Class &amp; Accounts'!BH71+'O5 Details by Class &amp; Accounts'!CC71</f>
        <v>0</v>
      </c>
      <c r="O71" s="588">
        <f>'O5 Details by Class &amp; Accounts'!S71+'O5 Details by Class &amp; Accounts'!AN71+'O5 Details by Class &amp; Accounts'!BI71+'O5 Details by Class &amp; Accounts'!CD71</f>
        <v>0</v>
      </c>
      <c r="P71" s="588">
        <f>'O5 Details by Class &amp; Accounts'!T71+'O5 Details by Class &amp; Accounts'!AO71+'O5 Details by Class &amp; Accounts'!BJ71+'O5 Details by Class &amp; Accounts'!CE71</f>
        <v>0</v>
      </c>
      <c r="Q71" s="588">
        <f>'O5 Details by Class &amp; Accounts'!U71+'O5 Details by Class &amp; Accounts'!AP71+'O5 Details by Class &amp; Accounts'!BK71+'O5 Details by Class &amp; Accounts'!CF71</f>
        <v>0</v>
      </c>
      <c r="R71" s="588">
        <f>'O5 Details by Class &amp; Accounts'!V71+'O5 Details by Class &amp; Accounts'!AQ71+'O5 Details by Class &amp; Accounts'!BL71+'O5 Details by Class &amp; Accounts'!CG71</f>
        <v>0</v>
      </c>
      <c r="S71" s="588">
        <f>'O5 Details by Class &amp; Accounts'!W71+'O5 Details by Class &amp; Accounts'!AR71+'O5 Details by Class &amp; Accounts'!BM71+'O5 Details by Class &amp; Accounts'!CH71</f>
        <v>0</v>
      </c>
      <c r="T71" s="588">
        <f>'O5 Details by Class &amp; Accounts'!X71+'O5 Details by Class &amp; Accounts'!AS71+'O5 Details by Class &amp; Accounts'!BN71+'O5 Details by Class &amp; Accounts'!CI71</f>
        <v>0</v>
      </c>
      <c r="U71" s="588">
        <f>'O5 Details by Class &amp; Accounts'!Y71+'O5 Details by Class &amp; Accounts'!AT71+'O5 Details by Class &amp; Accounts'!BO71+'O5 Details by Class &amp; Accounts'!CJ71</f>
        <v>0</v>
      </c>
      <c r="V71" s="588">
        <f>'O5 Details by Class &amp; Accounts'!Z71+'O5 Details by Class &amp; Accounts'!AU71+'O5 Details by Class &amp; Accounts'!BP71+'O5 Details by Class &amp; Accounts'!CK71</f>
        <v>0</v>
      </c>
      <c r="W71" s="588">
        <f>'O5 Details by Class &amp; Accounts'!AA71+'O5 Details by Class &amp; Accounts'!AV71+'O5 Details by Class &amp; Accounts'!BQ71+'O5 Details by Class &amp; Accounts'!CL71</f>
        <v>0</v>
      </c>
      <c r="X71" s="1029">
        <f>'O5 Details by Class &amp; Accounts'!AB71+'O5 Details by Class &amp; Accounts'!AW71+'O5 Details by Class &amp; Accounts'!BR71+'O5 Details by Class &amp; Accounts'!CM71</f>
        <v>0</v>
      </c>
      <c r="Y71" s="1904" t="inlineStr">
        <is>
          <t/>
        </is>
      </c>
      <c r="Z71" s="1899" t="inlineStr">
        <is>
          <t/>
        </is>
      </c>
    </row>
    <row r="72" spans="1:26" ht="12.95" customHeight="1" x14ac:dyDescent="0.2">
      <c r="A72" s="2144" t="s">
        <v>127</v>
      </c>
      <c r="B72" s="2145" t="s">
        <v>273</v>
      </c>
      <c r="C72" s="1015" t="str">
        <f>IF(ISBLANK('E4 TB Allocation Details'!D73), "",('E4 TB Allocation Details'!D73))</f>
        <v>gp</v>
      </c>
      <c r="D72" s="1016">
        <f t="shared" si="2"/>
        <v>54383.11</v>
      </c>
      <c r="E72" s="588">
        <f>'O5 Details by Class &amp; Accounts'!I72+'O5 Details by Class &amp; Accounts'!AD72+'O5 Details by Class &amp; Accounts'!AY72+'O5 Details by Class &amp; Accounts'!BT72</f>
        <v>30510.256712672995</v>
      </c>
      <c r="F72" s="588">
        <f>'O5 Details by Class &amp; Accounts'!J72+'O5 Details by Class &amp; Accounts'!AE72+'O5 Details by Class &amp; Accounts'!AZ72+'O5 Details by Class &amp; Accounts'!BU72</f>
        <v>11271.683341361158</v>
      </c>
      <c r="G72" s="588">
        <f>'O5 Details by Class &amp; Accounts'!K72+'O5 Details by Class &amp; Accounts'!AF72+'O5 Details by Class &amp; Accounts'!BA72+'O5 Details by Class &amp; Accounts'!BV72</f>
        <v>9037.0399579459736</v>
      </c>
      <c r="H72" s="588">
        <f>'O5 Details by Class &amp; Accounts'!L72+'O5 Details by Class &amp; Accounts'!AG72+'O5 Details by Class &amp; Accounts'!BB72+'O5 Details by Class &amp; Accounts'!BW72</f>
        <v>0</v>
      </c>
      <c r="I72" s="588">
        <f>'O5 Details by Class &amp; Accounts'!M72+'O5 Details by Class &amp; Accounts'!AH72+'O5 Details by Class &amp; Accounts'!BC72+'O5 Details by Class &amp; Accounts'!BX72</f>
        <v>0</v>
      </c>
      <c r="J72" s="588">
        <f>'O5 Details by Class &amp; Accounts'!N72+'O5 Details by Class &amp; Accounts'!AI72+'O5 Details by Class &amp; Accounts'!BD72+'O5 Details by Class &amp; Accounts'!BY72</f>
        <v>1918.7212919511235</v>
      </c>
      <c r="K72" s="588">
        <f>'O5 Details by Class &amp; Accounts'!O72+'O5 Details by Class &amp; Accounts'!AJ72+'O5 Details by Class &amp; Accounts'!BE72+'O5 Details by Class &amp; Accounts'!BZ72</f>
        <v>1577.5975803344056</v>
      </c>
      <c r="L72" s="588">
        <f>'O5 Details by Class &amp; Accounts'!P72+'O5 Details by Class &amp; Accounts'!AK72+'O5 Details by Class &amp; Accounts'!BF72+'O5 Details by Class &amp; Accounts'!CA72</f>
        <v>0</v>
      </c>
      <c r="M72" s="588">
        <f>'O5 Details by Class &amp; Accounts'!Q72+'O5 Details by Class &amp; Accounts'!AL72+'O5 Details by Class &amp; Accounts'!BG72+'O5 Details by Class &amp; Accounts'!CB72</f>
        <v>67.81111573435193</v>
      </c>
      <c r="N72" s="588">
        <f>'O5 Details by Class &amp; Accounts'!R72+'O5 Details by Class &amp; Accounts'!AM72+'O5 Details by Class &amp; Accounts'!BH72+'O5 Details by Class &amp; Accounts'!CC72</f>
        <v>0</v>
      </c>
      <c r="O72" s="588">
        <f>'O5 Details by Class &amp; Accounts'!S72+'O5 Details by Class &amp; Accounts'!AN72+'O5 Details by Class &amp; Accounts'!BI72+'O5 Details by Class &amp; Accounts'!CD72</f>
        <v>0</v>
      </c>
      <c r="P72" s="588">
        <f>'O5 Details by Class &amp; Accounts'!T72+'O5 Details by Class &amp; Accounts'!AO72+'O5 Details by Class &amp; Accounts'!BJ72+'O5 Details by Class &amp; Accounts'!CE72</f>
        <v>0</v>
      </c>
      <c r="Q72" s="588">
        <f>'O5 Details by Class &amp; Accounts'!U72+'O5 Details by Class &amp; Accounts'!AP72+'O5 Details by Class &amp; Accounts'!BK72+'O5 Details by Class &amp; Accounts'!CF72</f>
        <v>0</v>
      </c>
      <c r="R72" s="588">
        <f>'O5 Details by Class &amp; Accounts'!V72+'O5 Details by Class &amp; Accounts'!AQ72+'O5 Details by Class &amp; Accounts'!BL72+'O5 Details by Class &amp; Accounts'!CG72</f>
        <v>0</v>
      </c>
      <c r="S72" s="588">
        <f>'O5 Details by Class &amp; Accounts'!W72+'O5 Details by Class &amp; Accounts'!AR72+'O5 Details by Class &amp; Accounts'!BM72+'O5 Details by Class &amp; Accounts'!CH72</f>
        <v>0</v>
      </c>
      <c r="T72" s="588">
        <f>'O5 Details by Class &amp; Accounts'!X72+'O5 Details by Class &amp; Accounts'!AS72+'O5 Details by Class &amp; Accounts'!BN72+'O5 Details by Class &amp; Accounts'!CI72</f>
        <v>0</v>
      </c>
      <c r="U72" s="588">
        <f>'O5 Details by Class &amp; Accounts'!Y72+'O5 Details by Class &amp; Accounts'!AT72+'O5 Details by Class &amp; Accounts'!BO72+'O5 Details by Class &amp; Accounts'!CJ72</f>
        <v>0</v>
      </c>
      <c r="V72" s="588">
        <f>'O5 Details by Class &amp; Accounts'!Z72+'O5 Details by Class &amp; Accounts'!AU72+'O5 Details by Class &amp; Accounts'!BP72+'O5 Details by Class &amp; Accounts'!CK72</f>
        <v>0</v>
      </c>
      <c r="W72" s="588">
        <f>'O5 Details by Class &amp; Accounts'!AA72+'O5 Details by Class &amp; Accounts'!AV72+'O5 Details by Class &amp; Accounts'!BQ72+'O5 Details by Class &amp; Accounts'!CL72</f>
        <v>0</v>
      </c>
      <c r="X72" s="1029">
        <f>'O5 Details by Class &amp; Accounts'!AB72+'O5 Details by Class &amp; Accounts'!AW72+'O5 Details by Class &amp; Accounts'!BR72+'O5 Details by Class &amp; Accounts'!CM72</f>
        <v>0</v>
      </c>
      <c r="Y72" s="1904" t="inlineStr">
        <is>
          <t/>
        </is>
      </c>
      <c r="Z72" s="1899" t="inlineStr">
        <is>
          <t/>
        </is>
      </c>
    </row>
    <row r="73" spans="1:26" ht="12.95" customHeight="1" x14ac:dyDescent="0.2">
      <c r="A73" s="2144" t="s">
        <v>128</v>
      </c>
      <c r="B73" s="2145" t="s">
        <v>274</v>
      </c>
      <c r="C73" s="1015" t="str">
        <f>IF(ISBLANK('E4 TB Allocation Details'!D74), "",('E4 TB Allocation Details'!D74))</f>
        <v>gp</v>
      </c>
      <c r="D73" s="1016">
        <f t="shared" si="2"/>
        <v>0</v>
      </c>
      <c r="E73" s="588">
        <f>'O5 Details by Class &amp; Accounts'!I73+'O5 Details by Class &amp; Accounts'!AD73+'O5 Details by Class &amp; Accounts'!AY73+'O5 Details by Class &amp; Accounts'!BT73</f>
        <v>0</v>
      </c>
      <c r="F73" s="588">
        <f>'O5 Details by Class &amp; Accounts'!J73+'O5 Details by Class &amp; Accounts'!AE73+'O5 Details by Class &amp; Accounts'!AZ73+'O5 Details by Class &amp; Accounts'!BU73</f>
        <v>0</v>
      </c>
      <c r="G73" s="588">
        <f>'O5 Details by Class &amp; Accounts'!K73+'O5 Details by Class &amp; Accounts'!AF73+'O5 Details by Class &amp; Accounts'!BA73+'O5 Details by Class &amp; Accounts'!BV73</f>
        <v>0</v>
      </c>
      <c r="H73" s="588">
        <f>'O5 Details by Class &amp; Accounts'!L73+'O5 Details by Class &amp; Accounts'!AG73+'O5 Details by Class &amp; Accounts'!BB73+'O5 Details by Class &amp; Accounts'!BW73</f>
        <v>0</v>
      </c>
      <c r="I73" s="588">
        <f>'O5 Details by Class &amp; Accounts'!M73+'O5 Details by Class &amp; Accounts'!AH73+'O5 Details by Class &amp; Accounts'!BC73+'O5 Details by Class &amp; Accounts'!BX73</f>
        <v>0</v>
      </c>
      <c r="J73" s="588">
        <f>'O5 Details by Class &amp; Accounts'!N73+'O5 Details by Class &amp; Accounts'!AI73+'O5 Details by Class &amp; Accounts'!BD73+'O5 Details by Class &amp; Accounts'!BY73</f>
        <v>0</v>
      </c>
      <c r="K73" s="588">
        <f>'O5 Details by Class &amp; Accounts'!O73+'O5 Details by Class &amp; Accounts'!AJ73+'O5 Details by Class &amp; Accounts'!BE73+'O5 Details by Class &amp; Accounts'!BZ73</f>
        <v>0</v>
      </c>
      <c r="L73" s="588">
        <f>'O5 Details by Class &amp; Accounts'!P73+'O5 Details by Class &amp; Accounts'!AK73+'O5 Details by Class &amp; Accounts'!BF73+'O5 Details by Class &amp; Accounts'!CA73</f>
        <v>0</v>
      </c>
      <c r="M73" s="588">
        <f>'O5 Details by Class &amp; Accounts'!Q73+'O5 Details by Class &amp; Accounts'!AL73+'O5 Details by Class &amp; Accounts'!BG73+'O5 Details by Class &amp; Accounts'!CB73</f>
        <v>0</v>
      </c>
      <c r="N73" s="588">
        <f>'O5 Details by Class &amp; Accounts'!R73+'O5 Details by Class &amp; Accounts'!AM73+'O5 Details by Class &amp; Accounts'!BH73+'O5 Details by Class &amp; Accounts'!CC73</f>
        <v>0</v>
      </c>
      <c r="O73" s="588">
        <f>'O5 Details by Class &amp; Accounts'!S73+'O5 Details by Class &amp; Accounts'!AN73+'O5 Details by Class &amp; Accounts'!BI73+'O5 Details by Class &amp; Accounts'!CD73</f>
        <v>0</v>
      </c>
      <c r="P73" s="588">
        <f>'O5 Details by Class &amp; Accounts'!T73+'O5 Details by Class &amp; Accounts'!AO73+'O5 Details by Class &amp; Accounts'!BJ73+'O5 Details by Class &amp; Accounts'!CE73</f>
        <v>0</v>
      </c>
      <c r="Q73" s="588">
        <f>'O5 Details by Class &amp; Accounts'!U73+'O5 Details by Class &amp; Accounts'!AP73+'O5 Details by Class &amp; Accounts'!BK73+'O5 Details by Class &amp; Accounts'!CF73</f>
        <v>0</v>
      </c>
      <c r="R73" s="588">
        <f>'O5 Details by Class &amp; Accounts'!V73+'O5 Details by Class &amp; Accounts'!AQ73+'O5 Details by Class &amp; Accounts'!BL73+'O5 Details by Class &amp; Accounts'!CG73</f>
        <v>0</v>
      </c>
      <c r="S73" s="588">
        <f>'O5 Details by Class &amp; Accounts'!W73+'O5 Details by Class &amp; Accounts'!AR73+'O5 Details by Class &amp; Accounts'!BM73+'O5 Details by Class &amp; Accounts'!CH73</f>
        <v>0</v>
      </c>
      <c r="T73" s="588">
        <f>'O5 Details by Class &amp; Accounts'!X73+'O5 Details by Class &amp; Accounts'!AS73+'O5 Details by Class &amp; Accounts'!BN73+'O5 Details by Class &amp; Accounts'!CI73</f>
        <v>0</v>
      </c>
      <c r="U73" s="588">
        <f>'O5 Details by Class &amp; Accounts'!Y73+'O5 Details by Class &amp; Accounts'!AT73+'O5 Details by Class &amp; Accounts'!BO73+'O5 Details by Class &amp; Accounts'!CJ73</f>
        <v>0</v>
      </c>
      <c r="V73" s="588">
        <f>'O5 Details by Class &amp; Accounts'!Z73+'O5 Details by Class &amp; Accounts'!AU73+'O5 Details by Class &amp; Accounts'!BP73+'O5 Details by Class &amp; Accounts'!CK73</f>
        <v>0</v>
      </c>
      <c r="W73" s="588">
        <f>'O5 Details by Class &amp; Accounts'!AA73+'O5 Details by Class &amp; Accounts'!AV73+'O5 Details by Class &amp; Accounts'!BQ73+'O5 Details by Class &amp; Accounts'!CL73</f>
        <v>0</v>
      </c>
      <c r="X73" s="1029">
        <f>'O5 Details by Class &amp; Accounts'!AB73+'O5 Details by Class &amp; Accounts'!AW73+'O5 Details by Class &amp; Accounts'!BR73+'O5 Details by Class &amp; Accounts'!CM73</f>
        <v>0</v>
      </c>
      <c r="Y73" s="1904" t="inlineStr">
        <is>
          <t/>
        </is>
      </c>
      <c r="Z73" s="1899" t="inlineStr">
        <is>
          <t/>
        </is>
      </c>
    </row>
    <row r="74" spans="1:26" ht="12.95" customHeight="1" x14ac:dyDescent="0.2">
      <c r="A74" s="2144" t="s">
        <v>129</v>
      </c>
      <c r="B74" s="2145" t="s">
        <v>276</v>
      </c>
      <c r="C74" s="1015" t="str">
        <f>IF(ISBLANK('E4 TB Allocation Details'!D75), "",('E4 TB Allocation Details'!D75))</f>
        <v>gp</v>
      </c>
      <c r="D74" s="1016">
        <f t="shared" si="2"/>
        <v>0</v>
      </c>
      <c r="E74" s="588">
        <f>'O5 Details by Class &amp; Accounts'!I74+'O5 Details by Class &amp; Accounts'!AD74+'O5 Details by Class &amp; Accounts'!AY74+'O5 Details by Class &amp; Accounts'!BT74</f>
        <v>0</v>
      </c>
      <c r="F74" s="588">
        <f>'O5 Details by Class &amp; Accounts'!J74+'O5 Details by Class &amp; Accounts'!AE74+'O5 Details by Class &amp; Accounts'!AZ74+'O5 Details by Class &amp; Accounts'!BU74</f>
        <v>0</v>
      </c>
      <c r="G74" s="588">
        <f>'O5 Details by Class &amp; Accounts'!K74+'O5 Details by Class &amp; Accounts'!AF74+'O5 Details by Class &amp; Accounts'!BA74+'O5 Details by Class &amp; Accounts'!BV74</f>
        <v>0</v>
      </c>
      <c r="H74" s="588">
        <f>'O5 Details by Class &amp; Accounts'!L74+'O5 Details by Class &amp; Accounts'!AG74+'O5 Details by Class &amp; Accounts'!BB74+'O5 Details by Class &amp; Accounts'!BW74</f>
        <v>0</v>
      </c>
      <c r="I74" s="588">
        <f>'O5 Details by Class &amp; Accounts'!M74+'O5 Details by Class &amp; Accounts'!AH74+'O5 Details by Class &amp; Accounts'!BC74+'O5 Details by Class &amp; Accounts'!BX74</f>
        <v>0</v>
      </c>
      <c r="J74" s="588">
        <f>'O5 Details by Class &amp; Accounts'!N74+'O5 Details by Class &amp; Accounts'!AI74+'O5 Details by Class &amp; Accounts'!BD74+'O5 Details by Class &amp; Accounts'!BY74</f>
        <v>0</v>
      </c>
      <c r="K74" s="588">
        <f>'O5 Details by Class &amp; Accounts'!O74+'O5 Details by Class &amp; Accounts'!AJ74+'O5 Details by Class &amp; Accounts'!BE74+'O5 Details by Class &amp; Accounts'!BZ74</f>
        <v>0</v>
      </c>
      <c r="L74" s="588">
        <f>'O5 Details by Class &amp; Accounts'!P74+'O5 Details by Class &amp; Accounts'!AK74+'O5 Details by Class &amp; Accounts'!BF74+'O5 Details by Class &amp; Accounts'!CA74</f>
        <v>0</v>
      </c>
      <c r="M74" s="588">
        <f>'O5 Details by Class &amp; Accounts'!Q74+'O5 Details by Class &amp; Accounts'!AL74+'O5 Details by Class &amp; Accounts'!BG74+'O5 Details by Class &amp; Accounts'!CB74</f>
        <v>0</v>
      </c>
      <c r="N74" s="588">
        <f>'O5 Details by Class &amp; Accounts'!R74+'O5 Details by Class &amp; Accounts'!AM74+'O5 Details by Class &amp; Accounts'!BH74+'O5 Details by Class &amp; Accounts'!CC74</f>
        <v>0</v>
      </c>
      <c r="O74" s="588">
        <f>'O5 Details by Class &amp; Accounts'!S74+'O5 Details by Class &amp; Accounts'!AN74+'O5 Details by Class &amp; Accounts'!BI74+'O5 Details by Class &amp; Accounts'!CD74</f>
        <v>0</v>
      </c>
      <c r="P74" s="588">
        <f>'O5 Details by Class &amp; Accounts'!T74+'O5 Details by Class &amp; Accounts'!AO74+'O5 Details by Class &amp; Accounts'!BJ74+'O5 Details by Class &amp; Accounts'!CE74</f>
        <v>0</v>
      </c>
      <c r="Q74" s="588">
        <f>'O5 Details by Class &amp; Accounts'!U74+'O5 Details by Class &amp; Accounts'!AP74+'O5 Details by Class &amp; Accounts'!BK74+'O5 Details by Class &amp; Accounts'!CF74</f>
        <v>0</v>
      </c>
      <c r="R74" s="588">
        <f>'O5 Details by Class &amp; Accounts'!V74+'O5 Details by Class &amp; Accounts'!AQ74+'O5 Details by Class &amp; Accounts'!BL74+'O5 Details by Class &amp; Accounts'!CG74</f>
        <v>0</v>
      </c>
      <c r="S74" s="588">
        <f>'O5 Details by Class &amp; Accounts'!W74+'O5 Details by Class &amp; Accounts'!AR74+'O5 Details by Class &amp; Accounts'!BM74+'O5 Details by Class &amp; Accounts'!CH74</f>
        <v>0</v>
      </c>
      <c r="T74" s="588">
        <f>'O5 Details by Class &amp; Accounts'!X74+'O5 Details by Class &amp; Accounts'!AS74+'O5 Details by Class &amp; Accounts'!BN74+'O5 Details by Class &amp; Accounts'!CI74</f>
        <v>0</v>
      </c>
      <c r="U74" s="588">
        <f>'O5 Details by Class &amp; Accounts'!Y74+'O5 Details by Class &amp; Accounts'!AT74+'O5 Details by Class &amp; Accounts'!BO74+'O5 Details by Class &amp; Accounts'!CJ74</f>
        <v>0</v>
      </c>
      <c r="V74" s="588">
        <f>'O5 Details by Class &amp; Accounts'!Z74+'O5 Details by Class &amp; Accounts'!AU74+'O5 Details by Class &amp; Accounts'!BP74+'O5 Details by Class &amp; Accounts'!CK74</f>
        <v>0</v>
      </c>
      <c r="W74" s="588">
        <f>'O5 Details by Class &amp; Accounts'!AA74+'O5 Details by Class &amp; Accounts'!AV74+'O5 Details by Class &amp; Accounts'!BQ74+'O5 Details by Class &amp; Accounts'!CL74</f>
        <v>0</v>
      </c>
      <c r="X74" s="1029">
        <f>'O5 Details by Class &amp; Accounts'!AB74+'O5 Details by Class &amp; Accounts'!AW74+'O5 Details by Class &amp; Accounts'!BR74+'O5 Details by Class &amp; Accounts'!CM74</f>
        <v>0</v>
      </c>
      <c r="Y74" s="1904" t="inlineStr">
        <is>
          <t/>
        </is>
      </c>
      <c r="Z74" s="1899" t="inlineStr">
        <is>
          <t/>
        </is>
      </c>
    </row>
    <row r="75" spans="1:26" ht="12.95" customHeight="1" x14ac:dyDescent="0.2">
      <c r="A75" s="2144" t="s">
        <v>130</v>
      </c>
      <c r="B75" s="2145" t="s">
        <v>1546</v>
      </c>
      <c r="C75" s="1015" t="str">
        <f>IF(ISBLANK('E4 TB Allocation Details'!D76), "",('E4 TB Allocation Details'!D76))</f>
        <v>gp</v>
      </c>
      <c r="D75" s="1016">
        <f t="shared" si="2"/>
        <v>0</v>
      </c>
      <c r="E75" s="588">
        <f>'O5 Details by Class &amp; Accounts'!I75+'O5 Details by Class &amp; Accounts'!AD75+'O5 Details by Class &amp; Accounts'!AY75+'O5 Details by Class &amp; Accounts'!BT75</f>
        <v>0</v>
      </c>
      <c r="F75" s="588">
        <f>'O5 Details by Class &amp; Accounts'!J75+'O5 Details by Class &amp; Accounts'!AE75+'O5 Details by Class &amp; Accounts'!AZ75+'O5 Details by Class &amp; Accounts'!BU75</f>
        <v>0</v>
      </c>
      <c r="G75" s="588">
        <f>'O5 Details by Class &amp; Accounts'!K75+'O5 Details by Class &amp; Accounts'!AF75+'O5 Details by Class &amp; Accounts'!BA75+'O5 Details by Class &amp; Accounts'!BV75</f>
        <v>0</v>
      </c>
      <c r="H75" s="588">
        <f>'O5 Details by Class &amp; Accounts'!L75+'O5 Details by Class &amp; Accounts'!AG75+'O5 Details by Class &amp; Accounts'!BB75+'O5 Details by Class &amp; Accounts'!BW75</f>
        <v>0</v>
      </c>
      <c r="I75" s="588">
        <f>'O5 Details by Class &amp; Accounts'!M75+'O5 Details by Class &amp; Accounts'!AH75+'O5 Details by Class &amp; Accounts'!BC75+'O5 Details by Class &amp; Accounts'!BX75</f>
        <v>0</v>
      </c>
      <c r="J75" s="588">
        <f>'O5 Details by Class &amp; Accounts'!N75+'O5 Details by Class &amp; Accounts'!AI75+'O5 Details by Class &amp; Accounts'!BD75+'O5 Details by Class &amp; Accounts'!BY75</f>
        <v>0</v>
      </c>
      <c r="K75" s="588">
        <f>'O5 Details by Class &amp; Accounts'!O75+'O5 Details by Class &amp; Accounts'!AJ75+'O5 Details by Class &amp; Accounts'!BE75+'O5 Details by Class &amp; Accounts'!BZ75</f>
        <v>0</v>
      </c>
      <c r="L75" s="588">
        <f>'O5 Details by Class &amp; Accounts'!P75+'O5 Details by Class &amp; Accounts'!AK75+'O5 Details by Class &amp; Accounts'!BF75+'O5 Details by Class &amp; Accounts'!CA75</f>
        <v>0</v>
      </c>
      <c r="M75" s="588">
        <f>'O5 Details by Class &amp; Accounts'!Q75+'O5 Details by Class &amp; Accounts'!AL75+'O5 Details by Class &amp; Accounts'!BG75+'O5 Details by Class &amp; Accounts'!CB75</f>
        <v>0</v>
      </c>
      <c r="N75" s="588">
        <f>'O5 Details by Class &amp; Accounts'!R75+'O5 Details by Class &amp; Accounts'!AM75+'O5 Details by Class &amp; Accounts'!BH75+'O5 Details by Class &amp; Accounts'!CC75</f>
        <v>0</v>
      </c>
      <c r="O75" s="588">
        <f>'O5 Details by Class &amp; Accounts'!S75+'O5 Details by Class &amp; Accounts'!AN75+'O5 Details by Class &amp; Accounts'!BI75+'O5 Details by Class &amp; Accounts'!CD75</f>
        <v>0</v>
      </c>
      <c r="P75" s="588">
        <f>'O5 Details by Class &amp; Accounts'!T75+'O5 Details by Class &amp; Accounts'!AO75+'O5 Details by Class &amp; Accounts'!BJ75+'O5 Details by Class &amp; Accounts'!CE75</f>
        <v>0</v>
      </c>
      <c r="Q75" s="588">
        <f>'O5 Details by Class &amp; Accounts'!U75+'O5 Details by Class &amp; Accounts'!AP75+'O5 Details by Class &amp; Accounts'!BK75+'O5 Details by Class &amp; Accounts'!CF75</f>
        <v>0</v>
      </c>
      <c r="R75" s="588">
        <f>'O5 Details by Class &amp; Accounts'!V75+'O5 Details by Class &amp; Accounts'!AQ75+'O5 Details by Class &amp; Accounts'!BL75+'O5 Details by Class &amp; Accounts'!CG75</f>
        <v>0</v>
      </c>
      <c r="S75" s="588">
        <f>'O5 Details by Class &amp; Accounts'!W75+'O5 Details by Class &amp; Accounts'!AR75+'O5 Details by Class &amp; Accounts'!BM75+'O5 Details by Class &amp; Accounts'!CH75</f>
        <v>0</v>
      </c>
      <c r="T75" s="588">
        <f>'O5 Details by Class &amp; Accounts'!X75+'O5 Details by Class &amp; Accounts'!AS75+'O5 Details by Class &amp; Accounts'!BN75+'O5 Details by Class &amp; Accounts'!CI75</f>
        <v>0</v>
      </c>
      <c r="U75" s="588">
        <f>'O5 Details by Class &amp; Accounts'!Y75+'O5 Details by Class &amp; Accounts'!AT75+'O5 Details by Class &amp; Accounts'!BO75+'O5 Details by Class &amp; Accounts'!CJ75</f>
        <v>0</v>
      </c>
      <c r="V75" s="588">
        <f>'O5 Details by Class &amp; Accounts'!Z75+'O5 Details by Class &amp; Accounts'!AU75+'O5 Details by Class &amp; Accounts'!BP75+'O5 Details by Class &amp; Accounts'!CK75</f>
        <v>0</v>
      </c>
      <c r="W75" s="588">
        <f>'O5 Details by Class &amp; Accounts'!AA75+'O5 Details by Class &amp; Accounts'!AV75+'O5 Details by Class &amp; Accounts'!BQ75+'O5 Details by Class &amp; Accounts'!CL75</f>
        <v>0</v>
      </c>
      <c r="X75" s="1029">
        <f>'O5 Details by Class &amp; Accounts'!AB75+'O5 Details by Class &amp; Accounts'!AW75+'O5 Details by Class &amp; Accounts'!BR75+'O5 Details by Class &amp; Accounts'!CM75</f>
        <v>0</v>
      </c>
      <c r="Y75" s="1904" t="inlineStr">
        <is>
          <t/>
        </is>
      </c>
      <c r="Z75" s="1899" t="inlineStr">
        <is>
          <t/>
        </is>
      </c>
    </row>
    <row r="76" spans="1:26" ht="12.95" customHeight="1" x14ac:dyDescent="0.2">
      <c r="A76" s="2144" t="s">
        <v>131</v>
      </c>
      <c r="B76" s="2145" t="s">
        <v>1040</v>
      </c>
      <c r="C76" s="1015" t="str">
        <f>IF(ISBLANK('E4 TB Allocation Details'!D77), "",('E4 TB Allocation Details'!D77))</f>
        <v>gp</v>
      </c>
      <c r="D76" s="1016">
        <f t="shared" si="2"/>
        <v>728237.53000000014</v>
      </c>
      <c r="E76" s="588">
        <f>'O5 Details by Class &amp; Accounts'!I76+'O5 Details by Class &amp; Accounts'!AD76+'O5 Details by Class &amp; Accounts'!AY76+'O5 Details by Class &amp; Accounts'!BT76</f>
        <v>408559.09101378906</v>
      </c>
      <c r="F76" s="588">
        <f>'O5 Details by Class &amp; Accounts'!J76+'O5 Details by Class &amp; Accounts'!AE76+'O5 Details by Class &amp; Accounts'!AZ76+'O5 Details by Class &amp; Accounts'!BU76</f>
        <v>150937.72377958885</v>
      </c>
      <c r="G76" s="588">
        <f>'O5 Details by Class &amp; Accounts'!K76+'O5 Details by Class &amp; Accounts'!AF76+'O5 Details by Class &amp; Accounts'!BA76+'O5 Details by Class &amp; Accounts'!BV76</f>
        <v>121013.88937642367</v>
      </c>
      <c r="H76" s="588">
        <f>'O5 Details by Class &amp; Accounts'!L76+'O5 Details by Class &amp; Accounts'!AG76+'O5 Details by Class &amp; Accounts'!BB76+'O5 Details by Class &amp; Accounts'!BW76</f>
        <v>0</v>
      </c>
      <c r="I76" s="588">
        <f>'O5 Details by Class &amp; Accounts'!M76+'O5 Details by Class &amp; Accounts'!AH76+'O5 Details by Class &amp; Accounts'!BC76+'O5 Details by Class &amp; Accounts'!BX76</f>
        <v>0</v>
      </c>
      <c r="J76" s="588">
        <f>'O5 Details by Class &amp; Accounts'!N76+'O5 Details by Class &amp; Accounts'!AI76+'O5 Details by Class &amp; Accounts'!BD76+'O5 Details by Class &amp; Accounts'!BY76</f>
        <v>25693.360574797858</v>
      </c>
      <c r="K76" s="588">
        <f>'O5 Details by Class &amp; Accounts'!O76+'O5 Details by Class &amp; Accounts'!AJ76+'O5 Details by Class &amp; Accounts'!BE76+'O5 Details by Class &amp; Accounts'!BZ76</f>
        <v>21125.414953957286</v>
      </c>
      <c r="L76" s="588">
        <f>'O5 Details by Class &amp; Accounts'!P76+'O5 Details by Class &amp; Accounts'!AK76+'O5 Details by Class &amp; Accounts'!BF76+'O5 Details by Class &amp; Accounts'!CA76</f>
        <v>0</v>
      </c>
      <c r="M76" s="588">
        <f>'O5 Details by Class &amp; Accounts'!Q76+'O5 Details by Class &amp; Accounts'!AL76+'O5 Details by Class &amp; Accounts'!BG76+'O5 Details by Class &amp; Accounts'!CB76</f>
        <v>908.05030144338173</v>
      </c>
      <c r="N76" s="588">
        <f>'O5 Details by Class &amp; Accounts'!R76+'O5 Details by Class &amp; Accounts'!AM76+'O5 Details by Class &amp; Accounts'!BH76+'O5 Details by Class &amp; Accounts'!CC76</f>
        <v>0</v>
      </c>
      <c r="O76" s="588">
        <f>'O5 Details by Class &amp; Accounts'!S76+'O5 Details by Class &amp; Accounts'!AN76+'O5 Details by Class &amp; Accounts'!BI76+'O5 Details by Class &amp; Accounts'!CD76</f>
        <v>0</v>
      </c>
      <c r="P76" s="588">
        <f>'O5 Details by Class &amp; Accounts'!T76+'O5 Details by Class &amp; Accounts'!AO76+'O5 Details by Class &amp; Accounts'!BJ76+'O5 Details by Class &amp; Accounts'!CE76</f>
        <v>0</v>
      </c>
      <c r="Q76" s="588">
        <f>'O5 Details by Class &amp; Accounts'!U76+'O5 Details by Class &amp; Accounts'!AP76+'O5 Details by Class &amp; Accounts'!BK76+'O5 Details by Class &amp; Accounts'!CF76</f>
        <v>0</v>
      </c>
      <c r="R76" s="588">
        <f>'O5 Details by Class &amp; Accounts'!V76+'O5 Details by Class &amp; Accounts'!AQ76+'O5 Details by Class &amp; Accounts'!BL76+'O5 Details by Class &amp; Accounts'!CG76</f>
        <v>0</v>
      </c>
      <c r="S76" s="588">
        <f>'O5 Details by Class &amp; Accounts'!W76+'O5 Details by Class &amp; Accounts'!AR76+'O5 Details by Class &amp; Accounts'!BM76+'O5 Details by Class &amp; Accounts'!CH76</f>
        <v>0</v>
      </c>
      <c r="T76" s="588">
        <f>'O5 Details by Class &amp; Accounts'!X76+'O5 Details by Class &amp; Accounts'!AS76+'O5 Details by Class &amp; Accounts'!BN76+'O5 Details by Class &amp; Accounts'!CI76</f>
        <v>0</v>
      </c>
      <c r="U76" s="588">
        <f>'O5 Details by Class &amp; Accounts'!Y76+'O5 Details by Class &amp; Accounts'!AT76+'O5 Details by Class &amp; Accounts'!BO76+'O5 Details by Class &amp; Accounts'!CJ76</f>
        <v>0</v>
      </c>
      <c r="V76" s="588">
        <f>'O5 Details by Class &amp; Accounts'!Z76+'O5 Details by Class &amp; Accounts'!AU76+'O5 Details by Class &amp; Accounts'!BP76+'O5 Details by Class &amp; Accounts'!CK76</f>
        <v>0</v>
      </c>
      <c r="W76" s="588">
        <f>'O5 Details by Class &amp; Accounts'!AA76+'O5 Details by Class &amp; Accounts'!AV76+'O5 Details by Class &amp; Accounts'!BQ76+'O5 Details by Class &amp; Accounts'!CL76</f>
        <v>0</v>
      </c>
      <c r="X76" s="1029">
        <f>'O5 Details by Class &amp; Accounts'!AB76+'O5 Details by Class &amp; Accounts'!AW76+'O5 Details by Class &amp; Accounts'!BR76+'O5 Details by Class &amp; Accounts'!CM76</f>
        <v>0</v>
      </c>
      <c r="Y76" s="1904" t="inlineStr">
        <is>
          <t/>
        </is>
      </c>
      <c r="Z76" s="1899" t="inlineStr">
        <is>
          <t/>
        </is>
      </c>
    </row>
    <row r="77" spans="1:26" ht="12.95" customHeight="1" x14ac:dyDescent="0.2">
      <c r="A77" s="2144" t="s">
        <v>132</v>
      </c>
      <c r="B77" s="2145" t="s">
        <v>1042</v>
      </c>
      <c r="C77" s="1015" t="str">
        <f>IF(ISBLANK('E4 TB Allocation Details'!D78), "",('E4 TB Allocation Details'!D78))</f>
        <v>gp</v>
      </c>
      <c r="D77" s="1016">
        <f t="shared" si="2"/>
        <v>0</v>
      </c>
      <c r="E77" s="588">
        <f>'O5 Details by Class &amp; Accounts'!I77+'O5 Details by Class &amp; Accounts'!AD77+'O5 Details by Class &amp; Accounts'!AY77+'O5 Details by Class &amp; Accounts'!BT77</f>
        <v>0</v>
      </c>
      <c r="F77" s="588">
        <f>'O5 Details by Class &amp; Accounts'!J77+'O5 Details by Class &amp; Accounts'!AE77+'O5 Details by Class &amp; Accounts'!AZ77+'O5 Details by Class &amp; Accounts'!BU77</f>
        <v>0</v>
      </c>
      <c r="G77" s="588">
        <f>'O5 Details by Class &amp; Accounts'!K77+'O5 Details by Class &amp; Accounts'!AF77+'O5 Details by Class &amp; Accounts'!BA77+'O5 Details by Class &amp; Accounts'!BV77</f>
        <v>0</v>
      </c>
      <c r="H77" s="588">
        <f>'O5 Details by Class &amp; Accounts'!L77+'O5 Details by Class &amp; Accounts'!AG77+'O5 Details by Class &amp; Accounts'!BB77+'O5 Details by Class &amp; Accounts'!BW77</f>
        <v>0</v>
      </c>
      <c r="I77" s="588">
        <f>'O5 Details by Class &amp; Accounts'!M77+'O5 Details by Class &amp; Accounts'!AH77+'O5 Details by Class &amp; Accounts'!BC77+'O5 Details by Class &amp; Accounts'!BX77</f>
        <v>0</v>
      </c>
      <c r="J77" s="588">
        <f>'O5 Details by Class &amp; Accounts'!N77+'O5 Details by Class &amp; Accounts'!AI77+'O5 Details by Class &amp; Accounts'!BD77+'O5 Details by Class &amp; Accounts'!BY77</f>
        <v>0</v>
      </c>
      <c r="K77" s="588">
        <f>'O5 Details by Class &amp; Accounts'!O77+'O5 Details by Class &amp; Accounts'!AJ77+'O5 Details by Class &amp; Accounts'!BE77+'O5 Details by Class &amp; Accounts'!BZ77</f>
        <v>0</v>
      </c>
      <c r="L77" s="588">
        <f>'O5 Details by Class &amp; Accounts'!P77+'O5 Details by Class &amp; Accounts'!AK77+'O5 Details by Class &amp; Accounts'!BF77+'O5 Details by Class &amp; Accounts'!CA77</f>
        <v>0</v>
      </c>
      <c r="M77" s="588">
        <f>'O5 Details by Class &amp; Accounts'!Q77+'O5 Details by Class &amp; Accounts'!AL77+'O5 Details by Class &amp; Accounts'!BG77+'O5 Details by Class &amp; Accounts'!CB77</f>
        <v>0</v>
      </c>
      <c r="N77" s="588">
        <f>'O5 Details by Class &amp; Accounts'!R77+'O5 Details by Class &amp; Accounts'!AM77+'O5 Details by Class &amp; Accounts'!BH77+'O5 Details by Class &amp; Accounts'!CC77</f>
        <v>0</v>
      </c>
      <c r="O77" s="588">
        <f>'O5 Details by Class &amp; Accounts'!S77+'O5 Details by Class &amp; Accounts'!AN77+'O5 Details by Class &amp; Accounts'!BI77+'O5 Details by Class &amp; Accounts'!CD77</f>
        <v>0</v>
      </c>
      <c r="P77" s="588">
        <f>'O5 Details by Class &amp; Accounts'!T77+'O5 Details by Class &amp; Accounts'!AO77+'O5 Details by Class &amp; Accounts'!BJ77+'O5 Details by Class &amp; Accounts'!CE77</f>
        <v>0</v>
      </c>
      <c r="Q77" s="588">
        <f>'O5 Details by Class &amp; Accounts'!U77+'O5 Details by Class &amp; Accounts'!AP77+'O5 Details by Class &amp; Accounts'!BK77+'O5 Details by Class &amp; Accounts'!CF77</f>
        <v>0</v>
      </c>
      <c r="R77" s="588">
        <f>'O5 Details by Class &amp; Accounts'!V77+'O5 Details by Class &amp; Accounts'!AQ77+'O5 Details by Class &amp; Accounts'!BL77+'O5 Details by Class &amp; Accounts'!CG77</f>
        <v>0</v>
      </c>
      <c r="S77" s="588">
        <f>'O5 Details by Class &amp; Accounts'!W77+'O5 Details by Class &amp; Accounts'!AR77+'O5 Details by Class &amp; Accounts'!BM77+'O5 Details by Class &amp; Accounts'!CH77</f>
        <v>0</v>
      </c>
      <c r="T77" s="588">
        <f>'O5 Details by Class &amp; Accounts'!X77+'O5 Details by Class &amp; Accounts'!AS77+'O5 Details by Class &amp; Accounts'!BN77+'O5 Details by Class &amp; Accounts'!CI77</f>
        <v>0</v>
      </c>
      <c r="U77" s="588">
        <f>'O5 Details by Class &amp; Accounts'!Y77+'O5 Details by Class &amp; Accounts'!AT77+'O5 Details by Class &amp; Accounts'!BO77+'O5 Details by Class &amp; Accounts'!CJ77</f>
        <v>0</v>
      </c>
      <c r="V77" s="588">
        <f>'O5 Details by Class &amp; Accounts'!Z77+'O5 Details by Class &amp; Accounts'!AU77+'O5 Details by Class &amp; Accounts'!BP77+'O5 Details by Class &amp; Accounts'!CK77</f>
        <v>0</v>
      </c>
      <c r="W77" s="588">
        <f>'O5 Details by Class &amp; Accounts'!AA77+'O5 Details by Class &amp; Accounts'!AV77+'O5 Details by Class &amp; Accounts'!BQ77+'O5 Details by Class &amp; Accounts'!CL77</f>
        <v>0</v>
      </c>
      <c r="X77" s="1029">
        <f>'O5 Details by Class &amp; Accounts'!AB77+'O5 Details by Class &amp; Accounts'!AW77+'O5 Details by Class &amp; Accounts'!BR77+'O5 Details by Class &amp; Accounts'!CM77</f>
        <v>0</v>
      </c>
      <c r="Y77" s="1904" t="inlineStr">
        <is>
          <t/>
        </is>
      </c>
      <c r="Z77" s="1899" t="inlineStr">
        <is>
          <t/>
        </is>
      </c>
    </row>
    <row r="78" spans="1:26" ht="12.95" customHeight="1" x14ac:dyDescent="0.2">
      <c r="A78" s="1752" t="s">
        <v>135</v>
      </c>
      <c r="B78" s="1000" t="s">
        <v>1043</v>
      </c>
      <c r="C78" s="1015" t="str">
        <f>IF(ISBLANK('E4 TB Allocation Details'!D79), "",('E4 TB Allocation Details'!D79))</f>
        <v>co</v>
      </c>
      <c r="D78" s="1016">
        <f t="shared" si="2"/>
        <v>-12442093.539999999</v>
      </c>
      <c r="E78" s="588">
        <f>'O5 Details by Class &amp; Accounts'!I78+'O5 Details by Class &amp; Accounts'!AD78+'O5 Details by Class &amp; Accounts'!AY78+'O5 Details by Class &amp; Accounts'!BT78</f>
        <v>-8229586.2667431124</v>
      </c>
      <c r="F78" s="588">
        <f>'O5 Details by Class &amp; Accounts'!J78+'O5 Details by Class &amp; Accounts'!AE78+'O5 Details by Class &amp; Accounts'!AZ78+'O5 Details by Class &amp; Accounts'!BU78</f>
        <v>-2257669.0854003369</v>
      </c>
      <c r="G78" s="588">
        <f>'O5 Details by Class &amp; Accounts'!K78+'O5 Details by Class &amp; Accounts'!AF78+'O5 Details by Class &amp; Accounts'!BA78+'O5 Details by Class &amp; Accounts'!BV78</f>
        <v>-1381660.2149192751</v>
      </c>
      <c r="H78" s="588">
        <f>'O5 Details by Class &amp; Accounts'!L78+'O5 Details by Class &amp; Accounts'!AG78+'O5 Details by Class &amp; Accounts'!BB78+'O5 Details by Class &amp; Accounts'!BW78</f>
        <v>0</v>
      </c>
      <c r="I78" s="588">
        <f>'O5 Details by Class &amp; Accounts'!M78+'O5 Details by Class &amp; Accounts'!AH78+'O5 Details by Class &amp; Accounts'!BC78+'O5 Details by Class &amp; Accounts'!BX78</f>
        <v>0</v>
      </c>
      <c r="J78" s="588">
        <f>'O5 Details by Class &amp; Accounts'!N78+'O5 Details by Class &amp; Accounts'!AI78+'O5 Details by Class &amp; Accounts'!BD78+'O5 Details by Class &amp; Accounts'!BY78</f>
        <v>-176156.20316482321</v>
      </c>
      <c r="K78" s="588">
        <f>'O5 Details by Class &amp; Accounts'!O78+'O5 Details by Class &amp; Accounts'!AJ78+'O5 Details by Class &amp; Accounts'!BE78+'O5 Details by Class &amp; Accounts'!BZ78</f>
        <v>-381053.79744082666</v>
      </c>
      <c r="L78" s="588">
        <f>'O5 Details by Class &amp; Accounts'!P78+'O5 Details by Class &amp; Accounts'!AK78+'O5 Details by Class &amp; Accounts'!BF78+'O5 Details by Class &amp; Accounts'!CA78</f>
        <v>0</v>
      </c>
      <c r="M78" s="588">
        <f>'O5 Details by Class &amp; Accounts'!Q78+'O5 Details by Class &amp; Accounts'!AL78+'O5 Details by Class &amp; Accounts'!BG78+'O5 Details by Class &amp; Accounts'!CB78</f>
        <v>-15967.972331625027</v>
      </c>
      <c r="N78" s="588">
        <f>'O5 Details by Class &amp; Accounts'!R78+'O5 Details by Class &amp; Accounts'!AM78+'O5 Details by Class &amp; Accounts'!BH78+'O5 Details by Class &amp; Accounts'!CC78</f>
        <v>0</v>
      </c>
      <c r="O78" s="588">
        <f>'O5 Details by Class &amp; Accounts'!S78+'O5 Details by Class &amp; Accounts'!AN78+'O5 Details by Class &amp; Accounts'!BI78+'O5 Details by Class &amp; Accounts'!CD78</f>
        <v>0</v>
      </c>
      <c r="P78" s="588">
        <f>'O5 Details by Class &amp; Accounts'!T78+'O5 Details by Class &amp; Accounts'!AO78+'O5 Details by Class &amp; Accounts'!BJ78+'O5 Details by Class &amp; Accounts'!CE78</f>
        <v>0</v>
      </c>
      <c r="Q78" s="588">
        <f>'O5 Details by Class &amp; Accounts'!U78+'O5 Details by Class &amp; Accounts'!AP78+'O5 Details by Class &amp; Accounts'!BK78+'O5 Details by Class &amp; Accounts'!CF78</f>
        <v>0</v>
      </c>
      <c r="R78" s="588">
        <f>'O5 Details by Class &amp; Accounts'!V78+'O5 Details by Class &amp; Accounts'!AQ78+'O5 Details by Class &amp; Accounts'!BL78+'O5 Details by Class &amp; Accounts'!CG78</f>
        <v>0</v>
      </c>
      <c r="S78" s="588">
        <f>'O5 Details by Class &amp; Accounts'!W78+'O5 Details by Class &amp; Accounts'!AR78+'O5 Details by Class &amp; Accounts'!BM78+'O5 Details by Class &amp; Accounts'!CH78</f>
        <v>0</v>
      </c>
      <c r="T78" s="588">
        <f>'O5 Details by Class &amp; Accounts'!X78+'O5 Details by Class &amp; Accounts'!AS78+'O5 Details by Class &amp; Accounts'!BN78+'O5 Details by Class &amp; Accounts'!CI78</f>
        <v>0</v>
      </c>
      <c r="U78" s="588">
        <f>'O5 Details by Class &amp; Accounts'!Y78+'O5 Details by Class &amp; Accounts'!AT78+'O5 Details by Class &amp; Accounts'!BO78+'O5 Details by Class &amp; Accounts'!CJ78</f>
        <v>0</v>
      </c>
      <c r="V78" s="588">
        <f>'O5 Details by Class &amp; Accounts'!Z78+'O5 Details by Class &amp; Accounts'!AU78+'O5 Details by Class &amp; Accounts'!BP78+'O5 Details by Class &amp; Accounts'!CK78</f>
        <v>0</v>
      </c>
      <c r="W78" s="588">
        <f>'O5 Details by Class &amp; Accounts'!AA78+'O5 Details by Class &amp; Accounts'!AV78+'O5 Details by Class &amp; Accounts'!BQ78+'O5 Details by Class &amp; Accounts'!CL78</f>
        <v>0</v>
      </c>
      <c r="X78" s="1029">
        <f>'O5 Details by Class &amp; Accounts'!AB78+'O5 Details by Class &amp; Accounts'!AW78+'O5 Details by Class &amp; Accounts'!BR78+'O5 Details by Class &amp; Accounts'!CM78</f>
        <v>0</v>
      </c>
      <c r="Y78" s="1904" t="inlineStr">
        <is>
          <t/>
        </is>
      </c>
      <c r="Z78" s="1899" t="inlineStr">
        <is>
          <t/>
        </is>
      </c>
    </row>
    <row r="79" spans="1:26" ht="12.95" customHeight="1" x14ac:dyDescent="0.2">
      <c r="A79" s="2144" t="s">
        <v>133</v>
      </c>
      <c r="B79" s="2145" t="s">
        <v>1044</v>
      </c>
      <c r="C79" s="1015" t="str">
        <f>IF(ISBLANK('E4 TB Allocation Details'!D80), "",('E4 TB Allocation Details'!D80))</f>
        <v>gp</v>
      </c>
      <c r="D79" s="1016">
        <f t="shared" si="2"/>
        <v>0</v>
      </c>
      <c r="E79" s="588">
        <f>'O5 Details by Class &amp; Accounts'!I79+'O5 Details by Class &amp; Accounts'!AD79+'O5 Details by Class &amp; Accounts'!AY79+'O5 Details by Class &amp; Accounts'!BT79</f>
        <v>0</v>
      </c>
      <c r="F79" s="588">
        <f>'O5 Details by Class &amp; Accounts'!J79+'O5 Details by Class &amp; Accounts'!AE79+'O5 Details by Class &amp; Accounts'!AZ79+'O5 Details by Class &amp; Accounts'!BU79</f>
        <v>0</v>
      </c>
      <c r="G79" s="588">
        <f>'O5 Details by Class &amp; Accounts'!K79+'O5 Details by Class &amp; Accounts'!AF79+'O5 Details by Class &amp; Accounts'!BA79+'O5 Details by Class &amp; Accounts'!BV79</f>
        <v>0</v>
      </c>
      <c r="H79" s="588">
        <f>'O5 Details by Class &amp; Accounts'!L79+'O5 Details by Class &amp; Accounts'!AG79+'O5 Details by Class &amp; Accounts'!BB79+'O5 Details by Class &amp; Accounts'!BW79</f>
        <v>0</v>
      </c>
      <c r="I79" s="588">
        <f>'O5 Details by Class &amp; Accounts'!M79+'O5 Details by Class &amp; Accounts'!AH79+'O5 Details by Class &amp; Accounts'!BC79+'O5 Details by Class &amp; Accounts'!BX79</f>
        <v>0</v>
      </c>
      <c r="J79" s="588">
        <f>'O5 Details by Class &amp; Accounts'!N79+'O5 Details by Class &amp; Accounts'!AI79+'O5 Details by Class &amp; Accounts'!BD79+'O5 Details by Class &amp; Accounts'!BY79</f>
        <v>0</v>
      </c>
      <c r="K79" s="588">
        <f>'O5 Details by Class &amp; Accounts'!O79+'O5 Details by Class &amp; Accounts'!AJ79+'O5 Details by Class &amp; Accounts'!BE79+'O5 Details by Class &amp; Accounts'!BZ79</f>
        <v>0</v>
      </c>
      <c r="L79" s="588">
        <f>'O5 Details by Class &amp; Accounts'!P79+'O5 Details by Class &amp; Accounts'!AK79+'O5 Details by Class &amp; Accounts'!BF79+'O5 Details by Class &amp; Accounts'!CA79</f>
        <v>0</v>
      </c>
      <c r="M79" s="588">
        <f>'O5 Details by Class &amp; Accounts'!Q79+'O5 Details by Class &amp; Accounts'!AL79+'O5 Details by Class &amp; Accounts'!BG79+'O5 Details by Class &amp; Accounts'!CB79</f>
        <v>0</v>
      </c>
      <c r="N79" s="588">
        <f>'O5 Details by Class &amp; Accounts'!R79+'O5 Details by Class &amp; Accounts'!AM79+'O5 Details by Class &amp; Accounts'!BH79+'O5 Details by Class &amp; Accounts'!CC79</f>
        <v>0</v>
      </c>
      <c r="O79" s="588">
        <f>'O5 Details by Class &amp; Accounts'!S79+'O5 Details by Class &amp; Accounts'!AN79+'O5 Details by Class &amp; Accounts'!BI79+'O5 Details by Class &amp; Accounts'!CD79</f>
        <v>0</v>
      </c>
      <c r="P79" s="588">
        <f>'O5 Details by Class &amp; Accounts'!T79+'O5 Details by Class &amp; Accounts'!AO79+'O5 Details by Class &amp; Accounts'!BJ79+'O5 Details by Class &amp; Accounts'!CE79</f>
        <v>0</v>
      </c>
      <c r="Q79" s="588">
        <f>'O5 Details by Class &amp; Accounts'!U79+'O5 Details by Class &amp; Accounts'!AP79+'O5 Details by Class &amp; Accounts'!BK79+'O5 Details by Class &amp; Accounts'!CF79</f>
        <v>0</v>
      </c>
      <c r="R79" s="588">
        <f>'O5 Details by Class &amp; Accounts'!V79+'O5 Details by Class &amp; Accounts'!AQ79+'O5 Details by Class &amp; Accounts'!BL79+'O5 Details by Class &amp; Accounts'!CG79</f>
        <v>0</v>
      </c>
      <c r="S79" s="588">
        <f>'O5 Details by Class &amp; Accounts'!W79+'O5 Details by Class &amp; Accounts'!AR79+'O5 Details by Class &amp; Accounts'!BM79+'O5 Details by Class &amp; Accounts'!CH79</f>
        <v>0</v>
      </c>
      <c r="T79" s="588">
        <f>'O5 Details by Class &amp; Accounts'!X79+'O5 Details by Class &amp; Accounts'!AS79+'O5 Details by Class &amp; Accounts'!BN79+'O5 Details by Class &amp; Accounts'!CI79</f>
        <v>0</v>
      </c>
      <c r="U79" s="588">
        <f>'O5 Details by Class &amp; Accounts'!Y79+'O5 Details by Class &amp; Accounts'!AT79+'O5 Details by Class &amp; Accounts'!BO79+'O5 Details by Class &amp; Accounts'!CJ79</f>
        <v>0</v>
      </c>
      <c r="V79" s="588">
        <f>'O5 Details by Class &amp; Accounts'!Z79+'O5 Details by Class &amp; Accounts'!AU79+'O5 Details by Class &amp; Accounts'!BP79+'O5 Details by Class &amp; Accounts'!CK79</f>
        <v>0</v>
      </c>
      <c r="W79" s="588">
        <f>'O5 Details by Class &amp; Accounts'!AA79+'O5 Details by Class &amp; Accounts'!AV79+'O5 Details by Class &amp; Accounts'!BQ79+'O5 Details by Class &amp; Accounts'!CL79</f>
        <v>0</v>
      </c>
      <c r="X79" s="1029">
        <f>'O5 Details by Class &amp; Accounts'!AB79+'O5 Details by Class &amp; Accounts'!AW79+'O5 Details by Class &amp; Accounts'!BR79+'O5 Details by Class &amp; Accounts'!CM79</f>
        <v>0</v>
      </c>
      <c r="Y79" s="1904" t="inlineStr">
        <is>
          <t/>
        </is>
      </c>
      <c r="Z79" s="1899" t="inlineStr">
        <is>
          <t/>
        </is>
      </c>
    </row>
    <row r="80" spans="1:26" ht="12.95" customHeight="1" x14ac:dyDescent="0.2">
      <c r="A80" s="2144" t="s">
        <v>134</v>
      </c>
      <c r="B80" s="2145" t="s">
        <v>1045</v>
      </c>
      <c r="C80" s="1015" t="str">
        <f>IF(ISBLANK('E4 TB Allocation Details'!D81), "",('E4 TB Allocation Details'!D81))</f>
        <v>gp</v>
      </c>
      <c r="D80" s="1016">
        <f t="shared" si="2"/>
        <v>0</v>
      </c>
      <c r="E80" s="588">
        <f>'O5 Details by Class &amp; Accounts'!I80+'O5 Details by Class &amp; Accounts'!AD80+'O5 Details by Class &amp; Accounts'!AY80+'O5 Details by Class &amp; Accounts'!BT80</f>
        <v>0</v>
      </c>
      <c r="F80" s="588">
        <f>'O5 Details by Class &amp; Accounts'!J80+'O5 Details by Class &amp; Accounts'!AE80+'O5 Details by Class &amp; Accounts'!AZ80+'O5 Details by Class &amp; Accounts'!BU80</f>
        <v>0</v>
      </c>
      <c r="G80" s="588">
        <f>'O5 Details by Class &amp; Accounts'!K80+'O5 Details by Class &amp; Accounts'!AF80+'O5 Details by Class &amp; Accounts'!BA80+'O5 Details by Class &amp; Accounts'!BV80</f>
        <v>0</v>
      </c>
      <c r="H80" s="588">
        <f>'O5 Details by Class &amp; Accounts'!L80+'O5 Details by Class &amp; Accounts'!AG80+'O5 Details by Class &amp; Accounts'!BB80+'O5 Details by Class &amp; Accounts'!BW80</f>
        <v>0</v>
      </c>
      <c r="I80" s="588">
        <f>'O5 Details by Class &amp; Accounts'!M80+'O5 Details by Class &amp; Accounts'!AH80+'O5 Details by Class &amp; Accounts'!BC80+'O5 Details by Class &amp; Accounts'!BX80</f>
        <v>0</v>
      </c>
      <c r="J80" s="588">
        <f>'O5 Details by Class &amp; Accounts'!N80+'O5 Details by Class &amp; Accounts'!AI80+'O5 Details by Class &amp; Accounts'!BD80+'O5 Details by Class &amp; Accounts'!BY80</f>
        <v>0</v>
      </c>
      <c r="K80" s="588">
        <f>'O5 Details by Class &amp; Accounts'!O80+'O5 Details by Class &amp; Accounts'!AJ80+'O5 Details by Class &amp; Accounts'!BE80+'O5 Details by Class &amp; Accounts'!BZ80</f>
        <v>0</v>
      </c>
      <c r="L80" s="588">
        <f>'O5 Details by Class &amp; Accounts'!P80+'O5 Details by Class &amp; Accounts'!AK80+'O5 Details by Class &amp; Accounts'!BF80+'O5 Details by Class &amp; Accounts'!CA80</f>
        <v>0</v>
      </c>
      <c r="M80" s="588">
        <f>'O5 Details by Class &amp; Accounts'!Q80+'O5 Details by Class &amp; Accounts'!AL80+'O5 Details by Class &amp; Accounts'!BG80+'O5 Details by Class &amp; Accounts'!CB80</f>
        <v>0</v>
      </c>
      <c r="N80" s="588">
        <f>'O5 Details by Class &amp; Accounts'!R80+'O5 Details by Class &amp; Accounts'!AM80+'O5 Details by Class &amp; Accounts'!BH80+'O5 Details by Class &amp; Accounts'!CC80</f>
        <v>0</v>
      </c>
      <c r="O80" s="588">
        <f>'O5 Details by Class &amp; Accounts'!S80+'O5 Details by Class &amp; Accounts'!AN80+'O5 Details by Class &amp; Accounts'!BI80+'O5 Details by Class &amp; Accounts'!CD80</f>
        <v>0</v>
      </c>
      <c r="P80" s="588">
        <f>'O5 Details by Class &amp; Accounts'!T80+'O5 Details by Class &amp; Accounts'!AO80+'O5 Details by Class &amp; Accounts'!BJ80+'O5 Details by Class &amp; Accounts'!CE80</f>
        <v>0</v>
      </c>
      <c r="Q80" s="588">
        <f>'O5 Details by Class &amp; Accounts'!U80+'O5 Details by Class &amp; Accounts'!AP80+'O5 Details by Class &amp; Accounts'!BK80+'O5 Details by Class &amp; Accounts'!CF80</f>
        <v>0</v>
      </c>
      <c r="R80" s="588">
        <f>'O5 Details by Class &amp; Accounts'!V80+'O5 Details by Class &amp; Accounts'!AQ80+'O5 Details by Class &amp; Accounts'!BL80+'O5 Details by Class &amp; Accounts'!CG80</f>
        <v>0</v>
      </c>
      <c r="S80" s="588">
        <f>'O5 Details by Class &amp; Accounts'!W80+'O5 Details by Class &amp; Accounts'!AR80+'O5 Details by Class &amp; Accounts'!BM80+'O5 Details by Class &amp; Accounts'!CH80</f>
        <v>0</v>
      </c>
      <c r="T80" s="588">
        <f>'O5 Details by Class &amp; Accounts'!X80+'O5 Details by Class &amp; Accounts'!AS80+'O5 Details by Class &amp; Accounts'!BN80+'O5 Details by Class &amp; Accounts'!CI80</f>
        <v>0</v>
      </c>
      <c r="U80" s="588">
        <f>'O5 Details by Class &amp; Accounts'!Y80+'O5 Details by Class &amp; Accounts'!AT80+'O5 Details by Class &amp; Accounts'!BO80+'O5 Details by Class &amp; Accounts'!CJ80</f>
        <v>0</v>
      </c>
      <c r="V80" s="588">
        <f>'O5 Details by Class &amp; Accounts'!Z80+'O5 Details by Class &amp; Accounts'!AU80+'O5 Details by Class &amp; Accounts'!BP80+'O5 Details by Class &amp; Accounts'!CK80</f>
        <v>0</v>
      </c>
      <c r="W80" s="588">
        <f>'O5 Details by Class &amp; Accounts'!AA80+'O5 Details by Class &amp; Accounts'!AV80+'O5 Details by Class &amp; Accounts'!BQ80+'O5 Details by Class &amp; Accounts'!CL80</f>
        <v>0</v>
      </c>
      <c r="X80" s="1029">
        <f>'O5 Details by Class &amp; Accounts'!AB80+'O5 Details by Class &amp; Accounts'!AW80+'O5 Details by Class &amp; Accounts'!BR80+'O5 Details by Class &amp; Accounts'!CM80</f>
        <v>0</v>
      </c>
      <c r="Y80" s="1904" t="inlineStr">
        <is>
          <t/>
        </is>
      </c>
      <c r="Z80" s="1899" t="inlineStr">
        <is>
          <t/>
        </is>
      </c>
    </row>
    <row r="81" spans="1:26" ht="25.5" x14ac:dyDescent="0.2">
      <c r="A81" s="1752" t="s">
        <v>136</v>
      </c>
      <c r="B81" s="1000" t="s">
        <v>1581</v>
      </c>
      <c r="C81" s="1015" t="str">
        <f>IF(ISBLANK('E4 TB Allocation Details'!D82), "",('E4 TB Allocation Details'!D82))</f>
        <v>accum dep</v>
      </c>
      <c r="D81" s="1016">
        <f t="shared" si="2"/>
        <v>-26777074.619848795</v>
      </c>
      <c r="E81" s="588">
        <f>'O5 Details by Class &amp; Accounts'!I81+'O5 Details by Class &amp; Accounts'!AD81+'O5 Details by Class &amp; Accounts'!AY81+'O5 Details by Class &amp; Accounts'!BT81</f>
        <v>-15257104.975573108</v>
      </c>
      <c r="F81" s="588">
        <f>'O5 Details by Class &amp; Accounts'!J81+'O5 Details by Class &amp; Accounts'!AE81+'O5 Details by Class &amp; Accounts'!AZ81+'O5 Details by Class &amp; Accounts'!BU81</f>
        <v>-5572122.8684675051</v>
      </c>
      <c r="G81" s="588">
        <f>'O5 Details by Class &amp; Accounts'!K81+'O5 Details by Class &amp; Accounts'!AF81+'O5 Details by Class &amp; Accounts'!BA81+'O5 Details by Class &amp; Accounts'!BV81</f>
        <v>-4162905.3074022569</v>
      </c>
      <c r="H81" s="588">
        <f>'O5 Details by Class &amp; Accounts'!L81+'O5 Details by Class &amp; Accounts'!AG81+'O5 Details by Class &amp; Accounts'!BB81+'O5 Details by Class &amp; Accounts'!BW81</f>
        <v>0</v>
      </c>
      <c r="I81" s="588">
        <f>'O5 Details by Class &amp; Accounts'!M81+'O5 Details by Class &amp; Accounts'!AH81+'O5 Details by Class &amp; Accounts'!BC81+'O5 Details by Class &amp; Accounts'!BX81</f>
        <v>0</v>
      </c>
      <c r="J81" s="588">
        <f>'O5 Details by Class &amp; Accounts'!N81+'O5 Details by Class &amp; Accounts'!AI81+'O5 Details by Class &amp; Accounts'!BD81+'O5 Details by Class &amp; Accounts'!BY81</f>
        <v>-768903.88738472352</v>
      </c>
      <c r="K81" s="588">
        <f>'O5 Details by Class &amp; Accounts'!O81+'O5 Details by Class &amp; Accounts'!AJ81+'O5 Details by Class &amp; Accounts'!BE81+'O5 Details by Class &amp; Accounts'!BZ81</f>
        <v>-978470.90963776154</v>
      </c>
      <c r="L81" s="588">
        <f>'O5 Details by Class &amp; Accounts'!P81+'O5 Details by Class &amp; Accounts'!AK81+'O5 Details by Class &amp; Accounts'!BF81+'O5 Details by Class &amp; Accounts'!CA81</f>
        <v>0</v>
      </c>
      <c r="M81" s="588">
        <f>'O5 Details by Class &amp; Accounts'!Q81+'O5 Details by Class &amp; Accounts'!AL81+'O5 Details by Class &amp; Accounts'!BG81+'O5 Details by Class &amp; Accounts'!CB81</f>
        <v>-37566.671383439942</v>
      </c>
      <c r="N81" s="588">
        <f>'O5 Details by Class &amp; Accounts'!R81+'O5 Details by Class &amp; Accounts'!AM81+'O5 Details by Class &amp; Accounts'!BH81+'O5 Details by Class &amp; Accounts'!CC81</f>
        <v>0</v>
      </c>
      <c r="O81" s="588">
        <f>'O5 Details by Class &amp; Accounts'!S81+'O5 Details by Class &amp; Accounts'!AN81+'O5 Details by Class &amp; Accounts'!BI81+'O5 Details by Class &amp; Accounts'!CD81</f>
        <v>0</v>
      </c>
      <c r="P81" s="588">
        <f>'O5 Details by Class &amp; Accounts'!T81+'O5 Details by Class &amp; Accounts'!AO81+'O5 Details by Class &amp; Accounts'!BJ81+'O5 Details by Class &amp; Accounts'!CE81</f>
        <v>0</v>
      </c>
      <c r="Q81" s="588">
        <f>'O5 Details by Class &amp; Accounts'!U81+'O5 Details by Class &amp; Accounts'!AP81+'O5 Details by Class &amp; Accounts'!BK81+'O5 Details by Class &amp; Accounts'!CF81</f>
        <v>0</v>
      </c>
      <c r="R81" s="588">
        <f>'O5 Details by Class &amp; Accounts'!V81+'O5 Details by Class &amp; Accounts'!AQ81+'O5 Details by Class &amp; Accounts'!BL81+'O5 Details by Class &amp; Accounts'!CG81</f>
        <v>0</v>
      </c>
      <c r="S81" s="588">
        <f>'O5 Details by Class &amp; Accounts'!W81+'O5 Details by Class &amp; Accounts'!AR81+'O5 Details by Class &amp; Accounts'!BM81+'O5 Details by Class &amp; Accounts'!CH81</f>
        <v>0</v>
      </c>
      <c r="T81" s="588">
        <f>'O5 Details by Class &amp; Accounts'!X81+'O5 Details by Class &amp; Accounts'!AS81+'O5 Details by Class &amp; Accounts'!BN81+'O5 Details by Class &amp; Accounts'!CI81</f>
        <v>0</v>
      </c>
      <c r="U81" s="588">
        <f>'O5 Details by Class &amp; Accounts'!Y81+'O5 Details by Class &amp; Accounts'!AT81+'O5 Details by Class &amp; Accounts'!BO81+'O5 Details by Class &amp; Accounts'!CJ81</f>
        <v>0</v>
      </c>
      <c r="V81" s="588">
        <f>'O5 Details by Class &amp; Accounts'!Z81+'O5 Details by Class &amp; Accounts'!AU81+'O5 Details by Class &amp; Accounts'!BP81+'O5 Details by Class &amp; Accounts'!CK81</f>
        <v>0</v>
      </c>
      <c r="W81" s="588">
        <f>'O5 Details by Class &amp; Accounts'!AA81+'O5 Details by Class &amp; Accounts'!AV81+'O5 Details by Class &amp; Accounts'!BQ81+'O5 Details by Class &amp; Accounts'!CL81</f>
        <v>0</v>
      </c>
      <c r="X81" s="1029">
        <f>'O5 Details by Class &amp; Accounts'!AB81+'O5 Details by Class &amp; Accounts'!AW81+'O5 Details by Class &amp; Accounts'!BR81+'O5 Details by Class &amp; Accounts'!CM81</f>
        <v>0</v>
      </c>
      <c r="Y81" s="1904" t="inlineStr">
        <is>
          <t/>
        </is>
      </c>
      <c r="Z81" s="1899" t="inlineStr">
        <is>
          <t/>
        </is>
      </c>
    </row>
    <row r="82" spans="1:26" ht="12.75" x14ac:dyDescent="0.2">
      <c r="A82" s="2144" t="s">
        <v>137</v>
      </c>
      <c r="B82" s="2145" t="s">
        <v>97</v>
      </c>
      <c r="C82" s="1015" t="str">
        <f>IF(ISBLANK('E4 TB Allocation Details'!D83), "",('E4 TB Allocation Details'!D83))</f>
        <v>accum dep</v>
      </c>
      <c r="D82" s="1016">
        <f t="shared" si="2"/>
        <v>0</v>
      </c>
      <c r="E82" s="588">
        <f>'O5 Details by Class &amp; Accounts'!I82+'O5 Details by Class &amp; Accounts'!AD82+'O5 Details by Class &amp; Accounts'!AY82+'O5 Details by Class &amp; Accounts'!BT82</f>
        <v>0</v>
      </c>
      <c r="F82" s="588">
        <f>'O5 Details by Class &amp; Accounts'!J82+'O5 Details by Class &amp; Accounts'!AE82+'O5 Details by Class &amp; Accounts'!AZ82+'O5 Details by Class &amp; Accounts'!BU82</f>
        <v>0</v>
      </c>
      <c r="G82" s="588">
        <f>'O5 Details by Class &amp; Accounts'!K82+'O5 Details by Class &amp; Accounts'!AF82+'O5 Details by Class &amp; Accounts'!BA82+'O5 Details by Class &amp; Accounts'!BV82</f>
        <v>0</v>
      </c>
      <c r="H82" s="588">
        <f>'O5 Details by Class &amp; Accounts'!L82+'O5 Details by Class &amp; Accounts'!AG82+'O5 Details by Class &amp; Accounts'!BB82+'O5 Details by Class &amp; Accounts'!BW82</f>
        <v>0</v>
      </c>
      <c r="I82" s="588">
        <f>'O5 Details by Class &amp; Accounts'!M82+'O5 Details by Class &amp; Accounts'!AH82+'O5 Details by Class &amp; Accounts'!BC82+'O5 Details by Class &amp; Accounts'!BX82</f>
        <v>0</v>
      </c>
      <c r="J82" s="588">
        <f>'O5 Details by Class &amp; Accounts'!N82+'O5 Details by Class &amp; Accounts'!AI82+'O5 Details by Class &amp; Accounts'!BD82+'O5 Details by Class &amp; Accounts'!BY82</f>
        <v>0</v>
      </c>
      <c r="K82" s="588">
        <f>'O5 Details by Class &amp; Accounts'!O82+'O5 Details by Class &amp; Accounts'!AJ82+'O5 Details by Class &amp; Accounts'!BE82+'O5 Details by Class &amp; Accounts'!BZ82</f>
        <v>0</v>
      </c>
      <c r="L82" s="588">
        <f>'O5 Details by Class &amp; Accounts'!P82+'O5 Details by Class &amp; Accounts'!AK82+'O5 Details by Class &amp; Accounts'!BF82+'O5 Details by Class &amp; Accounts'!CA82</f>
        <v>0</v>
      </c>
      <c r="M82" s="588">
        <f>'O5 Details by Class &amp; Accounts'!Q82+'O5 Details by Class &amp; Accounts'!AL82+'O5 Details by Class &amp; Accounts'!BG82+'O5 Details by Class &amp; Accounts'!CB82</f>
        <v>0</v>
      </c>
      <c r="N82" s="588">
        <f>'O5 Details by Class &amp; Accounts'!R82+'O5 Details by Class &amp; Accounts'!AM82+'O5 Details by Class &amp; Accounts'!BH82+'O5 Details by Class &amp; Accounts'!CC82</f>
        <v>0</v>
      </c>
      <c r="O82" s="588">
        <f>'O5 Details by Class &amp; Accounts'!S82+'O5 Details by Class &amp; Accounts'!AN82+'O5 Details by Class &amp; Accounts'!BI82+'O5 Details by Class &amp; Accounts'!CD82</f>
        <v>0</v>
      </c>
      <c r="P82" s="588">
        <f>'O5 Details by Class &amp; Accounts'!T82+'O5 Details by Class &amp; Accounts'!AO82+'O5 Details by Class &amp; Accounts'!BJ82+'O5 Details by Class &amp; Accounts'!CE82</f>
        <v>0</v>
      </c>
      <c r="Q82" s="588">
        <f>'O5 Details by Class &amp; Accounts'!U82+'O5 Details by Class &amp; Accounts'!AP82+'O5 Details by Class &amp; Accounts'!BK82+'O5 Details by Class &amp; Accounts'!CF82</f>
        <v>0</v>
      </c>
      <c r="R82" s="588">
        <f>'O5 Details by Class &amp; Accounts'!V82+'O5 Details by Class &amp; Accounts'!AQ82+'O5 Details by Class &amp; Accounts'!BL82+'O5 Details by Class &amp; Accounts'!CG82</f>
        <v>0</v>
      </c>
      <c r="S82" s="588">
        <f>'O5 Details by Class &amp; Accounts'!W82+'O5 Details by Class &amp; Accounts'!AR82+'O5 Details by Class &amp; Accounts'!BM82+'O5 Details by Class &amp; Accounts'!CH82</f>
        <v>0</v>
      </c>
      <c r="T82" s="588">
        <f>'O5 Details by Class &amp; Accounts'!X82+'O5 Details by Class &amp; Accounts'!AS82+'O5 Details by Class &amp; Accounts'!BN82+'O5 Details by Class &amp; Accounts'!CI82</f>
        <v>0</v>
      </c>
      <c r="U82" s="588">
        <f>'O5 Details by Class &amp; Accounts'!Y82+'O5 Details by Class &amp; Accounts'!AT82+'O5 Details by Class &amp; Accounts'!BO82+'O5 Details by Class &amp; Accounts'!CJ82</f>
        <v>0</v>
      </c>
      <c r="V82" s="588">
        <f>'O5 Details by Class &amp; Accounts'!Z82+'O5 Details by Class &amp; Accounts'!AU82+'O5 Details by Class &amp; Accounts'!BP82+'O5 Details by Class &amp; Accounts'!CK82</f>
        <v>0</v>
      </c>
      <c r="W82" s="588">
        <f>'O5 Details by Class &amp; Accounts'!AA82+'O5 Details by Class &amp; Accounts'!AV82+'O5 Details by Class &amp; Accounts'!BQ82+'O5 Details by Class &amp; Accounts'!CL82</f>
        <v>0</v>
      </c>
      <c r="X82" s="1029">
        <f>'O5 Details by Class &amp; Accounts'!AB82+'O5 Details by Class &amp; Accounts'!AW82+'O5 Details by Class &amp; Accounts'!BR82+'O5 Details by Class &amp; Accounts'!CM82</f>
        <v>0</v>
      </c>
      <c r="Y82" s="1904" t="inlineStr">
        <is>
          <t/>
        </is>
      </c>
      <c r="Z82" s="1899" t="inlineStr">
        <is>
          <t/>
        </is>
      </c>
    </row>
    <row r="83" spans="1:26" ht="15.95" customHeight="1" x14ac:dyDescent="0.2">
      <c r="A83" s="1754" t="s">
        <v>138</v>
      </c>
      <c r="B83" s="1001" t="s">
        <v>942</v>
      </c>
      <c r="C83" s="1015" t="str">
        <f>IF(ISBLANK('E4 TB Allocation Details'!D84), "",('E4 TB Allocation Details'!D84))</f>
        <v>NI</v>
      </c>
      <c r="D83" s="1016">
        <f>SUM(E83:X83)</f>
        <v>-1097026.978937505</v>
      </c>
      <c r="E83" s="588">
        <f>'O5 Details by Class &amp; Accounts'!I83+'O5 Details by Class &amp; Accounts'!AD83+'O5 Details by Class &amp; Accounts'!AY83+'O5 Details by Class &amp; Accounts'!BT83</f>
        <v>-577638.6489973123</v>
      </c>
      <c r="F83" s="588">
        <f>'O5 Details by Class &amp; Accounts'!J83+'O5 Details by Class &amp; Accounts'!AE83+'O5 Details by Class &amp; Accounts'!AZ83+'O5 Details by Class &amp; Accounts'!BU83</f>
        <v>-237224.08126159606</v>
      </c>
      <c r="G83" s="588">
        <f>'O5 Details by Class &amp; Accounts'!K83+'O5 Details by Class &amp; Accounts'!AF83+'O5 Details by Class &amp; Accounts'!BA83+'O5 Details by Class &amp; Accounts'!BV83</f>
        <v>-203107.97882723968</v>
      </c>
      <c r="H83" s="588">
        <f>'O5 Details by Class &amp; Accounts'!L83+'O5 Details by Class &amp; Accounts'!AG83+'O5 Details by Class &amp; Accounts'!BB83+'O5 Details by Class &amp; Accounts'!BW83</f>
        <v>0</v>
      </c>
      <c r="I83" s="588">
        <f>'O5 Details by Class &amp; Accounts'!M83+'O5 Details by Class &amp; Accounts'!AH83+'O5 Details by Class &amp; Accounts'!BC83+'O5 Details by Class &amp; Accounts'!BX83</f>
        <v>0</v>
      </c>
      <c r="J83" s="588">
        <f>'O5 Details by Class &amp; Accounts'!N83+'O5 Details by Class &amp; Accounts'!AI83+'O5 Details by Class &amp; Accounts'!BD83+'O5 Details by Class &amp; Accounts'!BY83</f>
        <v>-46505.659460480849</v>
      </c>
      <c r="K83" s="588">
        <f>'O5 Details by Class &amp; Accounts'!O83+'O5 Details by Class &amp; Accounts'!AJ83+'O5 Details by Class &amp; Accounts'!BE83+'O5 Details by Class &amp; Accounts'!BZ83</f>
        <v>-31195.06121911867</v>
      </c>
      <c r="L83" s="588">
        <f>'O5 Details by Class &amp; Accounts'!P83+'O5 Details by Class &amp; Accounts'!AK83+'O5 Details by Class &amp; Accounts'!BF83+'O5 Details by Class &amp; Accounts'!CA83</f>
        <v>0</v>
      </c>
      <c r="M83" s="588">
        <f>'O5 Details by Class &amp; Accounts'!Q83+'O5 Details by Class &amp; Accounts'!AL83+'O5 Details by Class &amp; Accounts'!BG83+'O5 Details by Class &amp; Accounts'!CB83</f>
        <v>-1355.5491717574882</v>
      </c>
      <c r="N83" s="588">
        <f>'O5 Details by Class &amp; Accounts'!R83+'O5 Details by Class &amp; Accounts'!AM83+'O5 Details by Class &amp; Accounts'!BH83+'O5 Details by Class &amp; Accounts'!CC83</f>
        <v>0</v>
      </c>
      <c r="O83" s="588">
        <f>'O5 Details by Class &amp; Accounts'!S83+'O5 Details by Class &amp; Accounts'!AN83+'O5 Details by Class &amp; Accounts'!BI83+'O5 Details by Class &amp; Accounts'!CD83</f>
        <v>0</v>
      </c>
      <c r="P83" s="588">
        <f>'O5 Details by Class &amp; Accounts'!T83+'O5 Details by Class &amp; Accounts'!AO83+'O5 Details by Class &amp; Accounts'!BJ83+'O5 Details by Class &amp; Accounts'!CE83</f>
        <v>0</v>
      </c>
      <c r="Q83" s="588">
        <f>'O5 Details by Class &amp; Accounts'!U83+'O5 Details by Class &amp; Accounts'!AP83+'O5 Details by Class &amp; Accounts'!BK83+'O5 Details by Class &amp; Accounts'!CF83</f>
        <v>0</v>
      </c>
      <c r="R83" s="588">
        <f>'O5 Details by Class &amp; Accounts'!V83+'O5 Details by Class &amp; Accounts'!AQ83+'O5 Details by Class &amp; Accounts'!BL83+'O5 Details by Class &amp; Accounts'!CG83</f>
        <v>0</v>
      </c>
      <c r="S83" s="588">
        <f>'O5 Details by Class &amp; Accounts'!W83+'O5 Details by Class &amp; Accounts'!AR83+'O5 Details by Class &amp; Accounts'!BM83+'O5 Details by Class &amp; Accounts'!CH83</f>
        <v>0</v>
      </c>
      <c r="T83" s="588">
        <f>'O5 Details by Class &amp; Accounts'!X83+'O5 Details by Class &amp; Accounts'!AS83+'O5 Details by Class &amp; Accounts'!BN83+'O5 Details by Class &amp; Accounts'!CI83</f>
        <v>0</v>
      </c>
      <c r="U83" s="588">
        <f>'O5 Details by Class &amp; Accounts'!Y83+'O5 Details by Class &amp; Accounts'!AT83+'O5 Details by Class &amp; Accounts'!BO83+'O5 Details by Class &amp; Accounts'!CJ83</f>
        <v>0</v>
      </c>
      <c r="V83" s="588">
        <f>'O5 Details by Class &amp; Accounts'!Z83+'O5 Details by Class &amp; Accounts'!AU83+'O5 Details by Class &amp; Accounts'!BP83+'O5 Details by Class &amp; Accounts'!CK83</f>
        <v>0</v>
      </c>
      <c r="W83" s="588">
        <f>'O5 Details by Class &amp; Accounts'!AA83+'O5 Details by Class &amp; Accounts'!AV83+'O5 Details by Class &amp; Accounts'!BQ83+'O5 Details by Class &amp; Accounts'!CL83</f>
        <v>0</v>
      </c>
      <c r="X83" s="1029">
        <f>'O5 Details by Class &amp; Accounts'!AB83+'O5 Details by Class &amp; Accounts'!AW83+'O5 Details by Class &amp; Accounts'!BR83+'O5 Details by Class &amp; Accounts'!CM83</f>
        <v>0</v>
      </c>
      <c r="Y83" s="1904" t="inlineStr">
        <is>
          <t/>
        </is>
      </c>
      <c r="Z83" s="1899" t="inlineStr">
        <is>
          <t/>
        </is>
      </c>
    </row>
    <row r="84" spans="1:26" ht="15.95" customHeight="1" x14ac:dyDescent="0.2">
      <c r="A84" s="1755"/>
      <c r="B84" s="2207" t="s">
        <v>1615</v>
      </c>
      <c r="C84" s="64"/>
      <c r="D84" s="1016"/>
      <c r="E84" s="588"/>
      <c r="F84" s="588"/>
      <c r="G84" s="588"/>
      <c r="H84" s="588"/>
      <c r="I84" s="588"/>
      <c r="J84" s="588"/>
      <c r="K84" s="588"/>
      <c r="L84" s="588"/>
      <c r="M84" s="588"/>
      <c r="N84" s="588"/>
      <c r="O84" s="588"/>
      <c r="P84" s="588"/>
      <c r="Q84" s="588"/>
      <c r="R84" s="588"/>
      <c r="S84" s="588"/>
      <c r="T84" s="588"/>
      <c r="U84" s="588"/>
      <c r="V84" s="588"/>
      <c r="W84" s="588"/>
      <c r="X84" s="1029"/>
      <c r="Y84" s="1904"/>
    </row>
    <row r="85" spans="1:26" ht="15.95" customHeight="1" x14ac:dyDescent="0.2">
      <c r="A85" s="1755" t="s">
        <v>139</v>
      </c>
      <c r="B85" s="1002" t="s">
        <v>1595</v>
      </c>
      <c r="C85" s="1015" t="str">
        <f>IF(ISBLANK('E4 TB Allocation Details'!D86), "",('E4 TB Allocation Details'!D86))</f>
        <v>CREV</v>
      </c>
      <c r="D85" s="1016">
        <f>SUM(E85:X85)</f>
        <v>0</v>
      </c>
      <c r="E85" s="588">
        <f>'O5 Details by Class &amp; Accounts'!I85+'O5 Details by Class &amp; Accounts'!AD85+'O5 Details by Class &amp; Accounts'!AY85+'O5 Details by Class &amp; Accounts'!BT85</f>
        <v>0</v>
      </c>
      <c r="F85" s="588">
        <f>'O5 Details by Class &amp; Accounts'!J85+'O5 Details by Class &amp; Accounts'!AE85+'O5 Details by Class &amp; Accounts'!AZ85+'O5 Details by Class &amp; Accounts'!BU85</f>
        <v>0</v>
      </c>
      <c r="G85" s="588">
        <f>'O5 Details by Class &amp; Accounts'!K85+'O5 Details by Class &amp; Accounts'!AF85+'O5 Details by Class &amp; Accounts'!BA85+'O5 Details by Class &amp; Accounts'!BV85</f>
        <v>0</v>
      </c>
      <c r="H85" s="588">
        <f>'O5 Details by Class &amp; Accounts'!L85+'O5 Details by Class &amp; Accounts'!AG85+'O5 Details by Class &amp; Accounts'!BB85+'O5 Details by Class &amp; Accounts'!BW85</f>
        <v>0</v>
      </c>
      <c r="I85" s="588">
        <f>'O5 Details by Class &amp; Accounts'!M85+'O5 Details by Class &amp; Accounts'!AH85+'O5 Details by Class &amp; Accounts'!BC85+'O5 Details by Class &amp; Accounts'!BX85</f>
        <v>0</v>
      </c>
      <c r="J85" s="588">
        <f>'O5 Details by Class &amp; Accounts'!N85+'O5 Details by Class &amp; Accounts'!AI85+'O5 Details by Class &amp; Accounts'!BD85+'O5 Details by Class &amp; Accounts'!BY85</f>
        <v>0</v>
      </c>
      <c r="K85" s="588">
        <f>'O5 Details by Class &amp; Accounts'!O85+'O5 Details by Class &amp; Accounts'!AJ85+'O5 Details by Class &amp; Accounts'!BE85+'O5 Details by Class &amp; Accounts'!BZ85</f>
        <v>0</v>
      </c>
      <c r="L85" s="588">
        <f>'O5 Details by Class &amp; Accounts'!P85+'O5 Details by Class &amp; Accounts'!AK85+'O5 Details by Class &amp; Accounts'!BF85+'O5 Details by Class &amp; Accounts'!CA85</f>
        <v>0</v>
      </c>
      <c r="M85" s="588">
        <f>'O5 Details by Class &amp; Accounts'!Q85+'O5 Details by Class &amp; Accounts'!AL85+'O5 Details by Class &amp; Accounts'!BG85+'O5 Details by Class &amp; Accounts'!CB85</f>
        <v>0</v>
      </c>
      <c r="N85" s="588">
        <f>'O5 Details by Class &amp; Accounts'!R85+'O5 Details by Class &amp; Accounts'!AM85+'O5 Details by Class &amp; Accounts'!BH85+'O5 Details by Class &amp; Accounts'!CC85</f>
        <v>0</v>
      </c>
      <c r="O85" s="588">
        <f>'O5 Details by Class &amp; Accounts'!S85+'O5 Details by Class &amp; Accounts'!AN85+'O5 Details by Class &amp; Accounts'!BI85+'O5 Details by Class &amp; Accounts'!CD85</f>
        <v>0</v>
      </c>
      <c r="P85" s="588">
        <f>'O5 Details by Class &amp; Accounts'!T85+'O5 Details by Class &amp; Accounts'!AO85+'O5 Details by Class &amp; Accounts'!BJ85+'O5 Details by Class &amp; Accounts'!CE85</f>
        <v>0</v>
      </c>
      <c r="Q85" s="588">
        <f>'O5 Details by Class &amp; Accounts'!U85+'O5 Details by Class &amp; Accounts'!AP85+'O5 Details by Class &amp; Accounts'!BK85+'O5 Details by Class &amp; Accounts'!CF85</f>
        <v>0</v>
      </c>
      <c r="R85" s="588">
        <f>'O5 Details by Class &amp; Accounts'!V85+'O5 Details by Class &amp; Accounts'!AQ85+'O5 Details by Class &amp; Accounts'!BL85+'O5 Details by Class &amp; Accounts'!CG85</f>
        <v>0</v>
      </c>
      <c r="S85" s="588">
        <f>'O5 Details by Class &amp; Accounts'!W85+'O5 Details by Class &amp; Accounts'!AR85+'O5 Details by Class &amp; Accounts'!BM85+'O5 Details by Class &amp; Accounts'!CH85</f>
        <v>0</v>
      </c>
      <c r="T85" s="588">
        <f>'O5 Details by Class &amp; Accounts'!X85+'O5 Details by Class &amp; Accounts'!AS85+'O5 Details by Class &amp; Accounts'!BN85+'O5 Details by Class &amp; Accounts'!CI85</f>
        <v>0</v>
      </c>
      <c r="U85" s="588">
        <f>'O5 Details by Class &amp; Accounts'!Y85+'O5 Details by Class &amp; Accounts'!AT85+'O5 Details by Class &amp; Accounts'!BO85+'O5 Details by Class &amp; Accounts'!CJ85</f>
        <v>0</v>
      </c>
      <c r="V85" s="588">
        <f>'O5 Details by Class &amp; Accounts'!Z85+'O5 Details by Class &amp; Accounts'!AU85+'O5 Details by Class &amp; Accounts'!BP85+'O5 Details by Class &amp; Accounts'!CK85</f>
        <v>0</v>
      </c>
      <c r="W85" s="588">
        <f>'O5 Details by Class &amp; Accounts'!AA85+'O5 Details by Class &amp; Accounts'!AV85+'O5 Details by Class &amp; Accounts'!BQ85+'O5 Details by Class &amp; Accounts'!CL85</f>
        <v>0</v>
      </c>
      <c r="X85" s="1029">
        <f>'O5 Details by Class &amp; Accounts'!AB85+'O5 Details by Class &amp; Accounts'!AW85+'O5 Details by Class &amp; Accounts'!BR85+'O5 Details by Class &amp; Accounts'!CM85</f>
        <v>0</v>
      </c>
      <c r="Y85" s="1904" t="inlineStr">
        <is>
          <t/>
        </is>
      </c>
      <c r="Z85" s="1899" t="inlineStr">
        <is>
          <t/>
        </is>
      </c>
    </row>
    <row r="86" spans="1:26" ht="15.95" customHeight="1" x14ac:dyDescent="0.2">
      <c r="A86" s="1755" t="s">
        <v>140</v>
      </c>
      <c r="B86" s="1002" t="s">
        <v>1596</v>
      </c>
      <c r="C86" s="1015" t="str">
        <f>IF(ISBLANK('E4 TB Allocation Details'!D87), "",('E4 TB Allocation Details'!D87))</f>
        <v>mi</v>
      </c>
      <c r="D86" s="1016">
        <f t="shared" ref="D86:D122" si="3">SUM(E86:X86)</f>
        <v>-14199.200000000003</v>
      </c>
      <c r="E86" s="588">
        <f>'O5 Details by Class &amp; Accounts'!I86+'O5 Details by Class &amp; Accounts'!AD86+'O5 Details by Class &amp; Accounts'!AY86+'O5 Details by Class &amp; Accounts'!BT86</f>
        <v>-9428.6975033519375</v>
      </c>
      <c r="F86" s="588">
        <f>'O5 Details by Class &amp; Accounts'!J86+'O5 Details by Class &amp; Accounts'!AE86+'O5 Details by Class &amp; Accounts'!AZ86+'O5 Details by Class &amp; Accounts'!BU86</f>
        <v>-2400.4466041224882</v>
      </c>
      <c r="G86" s="588">
        <f>'O5 Details by Class &amp; Accounts'!K86+'O5 Details by Class &amp; Accounts'!AF86+'O5 Details by Class &amp; Accounts'!BA86+'O5 Details by Class &amp; Accounts'!BV86</f>
        <v>-1633.7041735758321</v>
      </c>
      <c r="H86" s="588">
        <f>'O5 Details by Class &amp; Accounts'!L86+'O5 Details by Class &amp; Accounts'!AG86+'O5 Details by Class &amp; Accounts'!BB86+'O5 Details by Class &amp; Accounts'!BW86</f>
        <v>0</v>
      </c>
      <c r="I86" s="588">
        <f>'O5 Details by Class &amp; Accounts'!M86+'O5 Details by Class &amp; Accounts'!AH86+'O5 Details by Class &amp; Accounts'!BC86+'O5 Details by Class &amp; Accounts'!BX86</f>
        <v>0</v>
      </c>
      <c r="J86" s="588">
        <f>'O5 Details by Class &amp; Accounts'!N86+'O5 Details by Class &amp; Accounts'!AI86+'O5 Details by Class &amp; Accounts'!BD86+'O5 Details by Class &amp; Accounts'!BY86</f>
        <v>-235.00552902745881</v>
      </c>
      <c r="K86" s="588">
        <f>'O5 Details by Class &amp; Accounts'!O86+'O5 Details by Class &amp; Accounts'!AJ86+'O5 Details by Class &amp; Accounts'!BE86+'O5 Details by Class &amp; Accounts'!BZ86</f>
        <v>-480.43251165512635</v>
      </c>
      <c r="L86" s="588">
        <f>'O5 Details by Class &amp; Accounts'!P86+'O5 Details by Class &amp; Accounts'!AK86+'O5 Details by Class &amp; Accounts'!BF86+'O5 Details by Class &amp; Accounts'!CA86</f>
        <v>0</v>
      </c>
      <c r="M86" s="588">
        <f>'O5 Details by Class &amp; Accounts'!Q86+'O5 Details by Class &amp; Accounts'!AL86+'O5 Details by Class &amp; Accounts'!BG86+'O5 Details by Class &amp; Accounts'!CB86</f>
        <v>-20.913678267160236</v>
      </c>
      <c r="N86" s="588">
        <f>'O5 Details by Class &amp; Accounts'!R86+'O5 Details by Class &amp; Accounts'!AM86+'O5 Details by Class &amp; Accounts'!BH86+'O5 Details by Class &amp; Accounts'!CC86</f>
        <v>0</v>
      </c>
      <c r="O86" s="588">
        <f>'O5 Details by Class &amp; Accounts'!S86+'O5 Details by Class &amp; Accounts'!AN86+'O5 Details by Class &amp; Accounts'!BI86+'O5 Details by Class &amp; Accounts'!CD86</f>
        <v>0</v>
      </c>
      <c r="P86" s="588">
        <f>'O5 Details by Class &amp; Accounts'!T86+'O5 Details by Class &amp; Accounts'!AO86+'O5 Details by Class &amp; Accounts'!BJ86+'O5 Details by Class &amp; Accounts'!CE86</f>
        <v>0</v>
      </c>
      <c r="Q86" s="588">
        <f>'O5 Details by Class &amp; Accounts'!U86+'O5 Details by Class &amp; Accounts'!AP86+'O5 Details by Class &amp; Accounts'!BK86+'O5 Details by Class &amp; Accounts'!CF86</f>
        <v>0</v>
      </c>
      <c r="R86" s="588">
        <f>'O5 Details by Class &amp; Accounts'!V86+'O5 Details by Class &amp; Accounts'!AQ86+'O5 Details by Class &amp; Accounts'!BL86+'O5 Details by Class &amp; Accounts'!CG86</f>
        <v>0</v>
      </c>
      <c r="S86" s="588">
        <f>'O5 Details by Class &amp; Accounts'!W86+'O5 Details by Class &amp; Accounts'!AR86+'O5 Details by Class &amp; Accounts'!BM86+'O5 Details by Class &amp; Accounts'!CH86</f>
        <v>0</v>
      </c>
      <c r="T86" s="588">
        <f>'O5 Details by Class &amp; Accounts'!X86+'O5 Details by Class &amp; Accounts'!AS86+'O5 Details by Class &amp; Accounts'!BN86+'O5 Details by Class &amp; Accounts'!CI86</f>
        <v>0</v>
      </c>
      <c r="U86" s="588">
        <f>'O5 Details by Class &amp; Accounts'!Y86+'O5 Details by Class &amp; Accounts'!AT86+'O5 Details by Class &amp; Accounts'!BO86+'O5 Details by Class &amp; Accounts'!CJ86</f>
        <v>0</v>
      </c>
      <c r="V86" s="588">
        <f>'O5 Details by Class &amp; Accounts'!Z86+'O5 Details by Class &amp; Accounts'!AU86+'O5 Details by Class &amp; Accounts'!BP86+'O5 Details by Class &amp; Accounts'!CK86</f>
        <v>0</v>
      </c>
      <c r="W86" s="588">
        <f>'O5 Details by Class &amp; Accounts'!AA86+'O5 Details by Class &amp; Accounts'!AV86+'O5 Details by Class &amp; Accounts'!BQ86+'O5 Details by Class &amp; Accounts'!CL86</f>
        <v>0</v>
      </c>
      <c r="X86" s="1029">
        <f>'O5 Details by Class &amp; Accounts'!AB86+'O5 Details by Class &amp; Accounts'!AW86+'O5 Details by Class &amp; Accounts'!BR86+'O5 Details by Class &amp; Accounts'!CM86</f>
        <v>0</v>
      </c>
      <c r="Y86" s="1904" t="inlineStr">
        <is>
          <t/>
        </is>
      </c>
      <c r="Z86" s="1899" t="inlineStr">
        <is>
          <t/>
        </is>
      </c>
    </row>
    <row r="87" spans="1:26" ht="15.95" customHeight="1" x14ac:dyDescent="0.2">
      <c r="A87" s="1755" t="s">
        <v>141</v>
      </c>
      <c r="B87" s="1002" t="s">
        <v>517</v>
      </c>
      <c r="C87" s="1015" t="str">
        <f>IF(ISBLANK('E4 TB Allocation Details'!D88), "",('E4 TB Allocation Details'!D88))</f>
        <v>mi</v>
      </c>
      <c r="D87" s="1016">
        <f t="shared" si="3"/>
        <v>-78.500000000000014</v>
      </c>
      <c r="E87" s="588">
        <f>'O5 Details by Class &amp; Accounts'!I87+'O5 Details by Class &amp; Accounts'!AD87+'O5 Details by Class &amp; Accounts'!AY87+'O5 Details by Class &amp; Accounts'!BT87</f>
        <v>-52.12637007811194</v>
      </c>
      <c r="F87" s="588">
        <f>'O5 Details by Class &amp; Accounts'!J87+'O5 Details by Class &amp; Accounts'!AE87+'O5 Details by Class &amp; Accounts'!AZ87+'O5 Details by Class &amp; Accounts'!BU87</f>
        <v>-13.270822188828619</v>
      </c>
      <c r="G87" s="588">
        <f>'O5 Details by Class &amp; Accounts'!K87+'O5 Details by Class &amp; Accounts'!AF87+'O5 Details by Class &amp; Accounts'!BA87+'O5 Details by Class &amp; Accounts'!BV87</f>
        <v>-9.0319016300709052</v>
      </c>
      <c r="H87" s="588">
        <f>'O5 Details by Class &amp; Accounts'!L87+'O5 Details by Class &amp; Accounts'!AG87+'O5 Details by Class &amp; Accounts'!BB87+'O5 Details by Class &amp; Accounts'!BW87</f>
        <v>0</v>
      </c>
      <c r="I87" s="588">
        <f>'O5 Details by Class &amp; Accounts'!M87+'O5 Details by Class &amp; Accounts'!AH87+'O5 Details by Class &amp; Accounts'!BC87+'O5 Details by Class &amp; Accounts'!BX87</f>
        <v>0</v>
      </c>
      <c r="J87" s="588">
        <f>'O5 Details by Class &amp; Accounts'!N87+'O5 Details by Class &amp; Accounts'!AI87+'O5 Details by Class &amp; Accounts'!BD87+'O5 Details by Class &amp; Accounts'!BY87</f>
        <v>-1.2992234793971151</v>
      </c>
      <c r="K87" s="588">
        <f>'O5 Details by Class &amp; Accounts'!O87+'O5 Details by Class &amp; Accounts'!AJ87+'O5 Details by Class &amp; Accounts'!BE87+'O5 Details by Class &amp; Accounts'!BZ87</f>
        <v>-2.6560617615730053</v>
      </c>
      <c r="L87" s="588">
        <f>'O5 Details by Class &amp; Accounts'!P87+'O5 Details by Class &amp; Accounts'!AK87+'O5 Details by Class &amp; Accounts'!BF87+'O5 Details by Class &amp; Accounts'!CA87</f>
        <v>0</v>
      </c>
      <c r="M87" s="588">
        <f>'O5 Details by Class &amp; Accounts'!Q87+'O5 Details by Class &amp; Accounts'!AL87+'O5 Details by Class &amp; Accounts'!BG87+'O5 Details by Class &amp; Accounts'!CB87</f>
        <v>-0.1156208620184291</v>
      </c>
      <c r="N87" s="588">
        <f>'O5 Details by Class &amp; Accounts'!R87+'O5 Details by Class &amp; Accounts'!AM87+'O5 Details by Class &amp; Accounts'!BH87+'O5 Details by Class &amp; Accounts'!CC87</f>
        <v>0</v>
      </c>
      <c r="O87" s="588">
        <f>'O5 Details by Class &amp; Accounts'!S87+'O5 Details by Class &amp; Accounts'!AN87+'O5 Details by Class &amp; Accounts'!BI87+'O5 Details by Class &amp; Accounts'!CD87</f>
        <v>0</v>
      </c>
      <c r="P87" s="588">
        <f>'O5 Details by Class &amp; Accounts'!T87+'O5 Details by Class &amp; Accounts'!AO87+'O5 Details by Class &amp; Accounts'!BJ87+'O5 Details by Class &amp; Accounts'!CE87</f>
        <v>0</v>
      </c>
      <c r="Q87" s="588">
        <f>'O5 Details by Class &amp; Accounts'!U87+'O5 Details by Class &amp; Accounts'!AP87+'O5 Details by Class &amp; Accounts'!BK87+'O5 Details by Class &amp; Accounts'!CF87</f>
        <v>0</v>
      </c>
      <c r="R87" s="588">
        <f>'O5 Details by Class &amp; Accounts'!V87+'O5 Details by Class &amp; Accounts'!AQ87+'O5 Details by Class &amp; Accounts'!BL87+'O5 Details by Class &amp; Accounts'!CG87</f>
        <v>0</v>
      </c>
      <c r="S87" s="588">
        <f>'O5 Details by Class &amp; Accounts'!W87+'O5 Details by Class &amp; Accounts'!AR87+'O5 Details by Class &amp; Accounts'!BM87+'O5 Details by Class &amp; Accounts'!CH87</f>
        <v>0</v>
      </c>
      <c r="T87" s="588">
        <f>'O5 Details by Class &amp; Accounts'!X87+'O5 Details by Class &amp; Accounts'!AS87+'O5 Details by Class &amp; Accounts'!BN87+'O5 Details by Class &amp; Accounts'!CI87</f>
        <v>0</v>
      </c>
      <c r="U87" s="588">
        <f>'O5 Details by Class &amp; Accounts'!Y87+'O5 Details by Class &amp; Accounts'!AT87+'O5 Details by Class &amp; Accounts'!BO87+'O5 Details by Class &amp; Accounts'!CJ87</f>
        <v>0</v>
      </c>
      <c r="V87" s="588">
        <f>'O5 Details by Class &amp; Accounts'!Z87+'O5 Details by Class &amp; Accounts'!AU87+'O5 Details by Class &amp; Accounts'!BP87+'O5 Details by Class &amp; Accounts'!CK87</f>
        <v>0</v>
      </c>
      <c r="W87" s="588">
        <f>'O5 Details by Class &amp; Accounts'!AA87+'O5 Details by Class &amp; Accounts'!AV87+'O5 Details by Class &amp; Accounts'!BQ87+'O5 Details by Class &amp; Accounts'!CL87</f>
        <v>0</v>
      </c>
      <c r="X87" s="1029">
        <f>'O5 Details by Class &amp; Accounts'!AB87+'O5 Details by Class &amp; Accounts'!AW87+'O5 Details by Class &amp; Accounts'!BR87+'O5 Details by Class &amp; Accounts'!CM87</f>
        <v>0</v>
      </c>
      <c r="Y87" s="1904" t="inlineStr">
        <is>
          <t/>
        </is>
      </c>
      <c r="Z87" s="1899" t="inlineStr">
        <is>
          <t/>
        </is>
      </c>
    </row>
    <row r="88" spans="1:26" ht="15.95" customHeight="1" x14ac:dyDescent="0.2">
      <c r="A88" s="1093">
        <v>4086</v>
      </c>
      <c r="B88" s="1094" t="s">
        <v>403</v>
      </c>
      <c r="C88" s="1015" t="s">
        <v>925</v>
      </c>
      <c r="D88" s="1016">
        <f>SUM(E88:X88)</f>
        <v>-28971.125000000007</v>
      </c>
      <c r="E88" s="588">
        <f>'O5 Details by Class &amp; Accounts'!I88+'O5 Details by Class &amp; Accounts'!AD88+'O5 Details by Class &amp; Accounts'!AY88+'O5 Details by Class &amp; Accounts'!BT88</f>
        <v>-19949.937349951935</v>
      </c>
      <c r="F88" s="588">
        <f>'O5 Details by Class &amp; Accounts'!J88+'O5 Details by Class &amp; Accounts'!AE88+'O5 Details by Class &amp; Accounts'!AZ88+'O5 Details by Class &amp; Accounts'!BU88</f>
        <v>-3283.2353693885339</v>
      </c>
      <c r="G88" s="588">
        <f>'O5 Details by Class &amp; Accounts'!K88+'O5 Details by Class &amp; Accounts'!AF88+'O5 Details by Class &amp; Accounts'!BA88+'O5 Details by Class &amp; Accounts'!BV88</f>
        <v>-320.57428575644565</v>
      </c>
      <c r="H88" s="588">
        <f>'O5 Details by Class &amp; Accounts'!L88+'O5 Details by Class &amp; Accounts'!AG88+'O5 Details by Class &amp; Accounts'!BB88+'O5 Details by Class &amp; Accounts'!BW88</f>
        <v>0</v>
      </c>
      <c r="I88" s="588">
        <f>'O5 Details by Class &amp; Accounts'!M88+'O5 Details by Class &amp; Accounts'!AH88+'O5 Details by Class &amp; Accounts'!BC88+'O5 Details by Class &amp; Accounts'!BX88</f>
        <v>0</v>
      </c>
      <c r="J88" s="588">
        <f>'O5 Details by Class &amp; Accounts'!N88+'O5 Details by Class &amp; Accounts'!AI88+'O5 Details by Class &amp; Accounts'!BD88+'O5 Details by Class &amp; Accounts'!BY88</f>
        <v>-2.4471319523392796</v>
      </c>
      <c r="K88" s="588">
        <f>'O5 Details by Class &amp; Accounts'!O88+'O5 Details by Class &amp; Accounts'!AJ88+'O5 Details by Class &amp; Accounts'!BE88+'O5 Details by Class &amp; Accounts'!BZ88</f>
        <v>-5351.3054321899281</v>
      </c>
      <c r="L88" s="588">
        <f>'O5 Details by Class &amp; Accounts'!P88+'O5 Details by Class &amp; Accounts'!AK88+'O5 Details by Class &amp; Accounts'!BF88+'O5 Details by Class &amp; Accounts'!CA88</f>
        <v>0</v>
      </c>
      <c r="M88" s="588">
        <f>'O5 Details by Class &amp; Accounts'!Q88+'O5 Details by Class &amp; Accounts'!AL88+'O5 Details by Class &amp; Accounts'!BG88+'O5 Details by Class &amp; Accounts'!CB88</f>
        <v>-63.625430760821267</v>
      </c>
      <c r="N88" s="588">
        <f>'O5 Details by Class &amp; Accounts'!R88+'O5 Details by Class &amp; Accounts'!AM88+'O5 Details by Class &amp; Accounts'!BH88+'O5 Details by Class &amp; Accounts'!CC88</f>
        <v>0</v>
      </c>
      <c r="O88" s="588">
        <f>'O5 Details by Class &amp; Accounts'!S88+'O5 Details by Class &amp; Accounts'!AN88+'O5 Details by Class &amp; Accounts'!BI88+'O5 Details by Class &amp; Accounts'!CD88</f>
        <v>0</v>
      </c>
      <c r="P88" s="588">
        <f>'O5 Details by Class &amp; Accounts'!T88+'O5 Details by Class &amp; Accounts'!AO88+'O5 Details by Class &amp; Accounts'!BJ88+'O5 Details by Class &amp; Accounts'!CE88</f>
        <v>0</v>
      </c>
      <c r="Q88" s="588">
        <f>'O5 Details by Class &amp; Accounts'!U88+'O5 Details by Class &amp; Accounts'!AP88+'O5 Details by Class &amp; Accounts'!BK88+'O5 Details by Class &amp; Accounts'!CF88</f>
        <v>0</v>
      </c>
      <c r="R88" s="588">
        <f>'O5 Details by Class &amp; Accounts'!V88+'O5 Details by Class &amp; Accounts'!AQ88+'O5 Details by Class &amp; Accounts'!BL88+'O5 Details by Class &amp; Accounts'!CG88</f>
        <v>0</v>
      </c>
      <c r="S88" s="588">
        <f>'O5 Details by Class &amp; Accounts'!W88+'O5 Details by Class &amp; Accounts'!AR88+'O5 Details by Class &amp; Accounts'!BM88+'O5 Details by Class &amp; Accounts'!CH88</f>
        <v>0</v>
      </c>
      <c r="T88" s="588">
        <f>'O5 Details by Class &amp; Accounts'!X88+'O5 Details by Class &amp; Accounts'!AS88+'O5 Details by Class &amp; Accounts'!BN88+'O5 Details by Class &amp; Accounts'!CI88</f>
        <v>0</v>
      </c>
      <c r="U88" s="588">
        <f>'O5 Details by Class &amp; Accounts'!Y88+'O5 Details by Class &amp; Accounts'!AT88+'O5 Details by Class &amp; Accounts'!BO88+'O5 Details by Class &amp; Accounts'!CJ88</f>
        <v>0</v>
      </c>
      <c r="V88" s="588">
        <f>'O5 Details by Class &amp; Accounts'!Z88+'O5 Details by Class &amp; Accounts'!AU88+'O5 Details by Class &amp; Accounts'!BP88+'O5 Details by Class &amp; Accounts'!CK88</f>
        <v>0</v>
      </c>
      <c r="W88" s="588">
        <f>'O5 Details by Class &amp; Accounts'!AA88+'O5 Details by Class &amp; Accounts'!AV88+'O5 Details by Class &amp; Accounts'!BQ88+'O5 Details by Class &amp; Accounts'!CL88</f>
        <v>0</v>
      </c>
      <c r="X88" s="1029">
        <f>'O5 Details by Class &amp; Accounts'!AB88+'O5 Details by Class &amp; Accounts'!AW88+'O5 Details by Class &amp; Accounts'!BR88+'O5 Details by Class &amp; Accounts'!CM88</f>
        <v>0</v>
      </c>
      <c r="Y88" s="1904">
        <f>A88</f>
        <v>4086</v>
      </c>
      <c r="Z88" s="1899" t="inlineStr">
        <is>
          <t/>
        </is>
      </c>
    </row>
    <row r="89" spans="1:26" ht="15.95" customHeight="1" x14ac:dyDescent="0.2">
      <c r="A89" s="1755" t="s">
        <v>142</v>
      </c>
      <c r="B89" s="1002" t="s">
        <v>522</v>
      </c>
      <c r="C89" s="1015" t="str">
        <f>IF(ISBLANK('E4 TB Allocation Details'!D90), "",('E4 TB Allocation Details'!D90))</f>
        <v>mi</v>
      </c>
      <c r="D89" s="1016">
        <f t="shared" si="3"/>
        <v>0</v>
      </c>
      <c r="E89" s="588">
        <f>'O5 Details by Class &amp; Accounts'!I89+'O5 Details by Class &amp; Accounts'!AD89+'O5 Details by Class &amp; Accounts'!AY89+'O5 Details by Class &amp; Accounts'!BT89</f>
        <v>0</v>
      </c>
      <c r="F89" s="588">
        <f>'O5 Details by Class &amp; Accounts'!J89+'O5 Details by Class &amp; Accounts'!AE89+'O5 Details by Class &amp; Accounts'!AZ89+'O5 Details by Class &amp; Accounts'!BU89</f>
        <v>0</v>
      </c>
      <c r="G89" s="588">
        <f>'O5 Details by Class &amp; Accounts'!K89+'O5 Details by Class &amp; Accounts'!AF89+'O5 Details by Class &amp; Accounts'!BA89+'O5 Details by Class &amp; Accounts'!BV89</f>
        <v>0</v>
      </c>
      <c r="H89" s="588">
        <f>'O5 Details by Class &amp; Accounts'!L89+'O5 Details by Class &amp; Accounts'!AG89+'O5 Details by Class &amp; Accounts'!BB89+'O5 Details by Class &amp; Accounts'!BW89</f>
        <v>0</v>
      </c>
      <c r="I89" s="588">
        <f>'O5 Details by Class &amp; Accounts'!M89+'O5 Details by Class &amp; Accounts'!AH89+'O5 Details by Class &amp; Accounts'!BC89+'O5 Details by Class &amp; Accounts'!BX89</f>
        <v>0</v>
      </c>
      <c r="J89" s="588">
        <f>'O5 Details by Class &amp; Accounts'!N89+'O5 Details by Class &amp; Accounts'!AI89+'O5 Details by Class &amp; Accounts'!BD89+'O5 Details by Class &amp; Accounts'!BY89</f>
        <v>0</v>
      </c>
      <c r="K89" s="588">
        <f>'O5 Details by Class &amp; Accounts'!O89+'O5 Details by Class &amp; Accounts'!AJ89+'O5 Details by Class &amp; Accounts'!BE89+'O5 Details by Class &amp; Accounts'!BZ89</f>
        <v>0</v>
      </c>
      <c r="L89" s="588">
        <f>'O5 Details by Class &amp; Accounts'!P89+'O5 Details by Class &amp; Accounts'!AK89+'O5 Details by Class &amp; Accounts'!BF89+'O5 Details by Class &amp; Accounts'!CA89</f>
        <v>0</v>
      </c>
      <c r="M89" s="588">
        <f>'O5 Details by Class &amp; Accounts'!Q89+'O5 Details by Class &amp; Accounts'!AL89+'O5 Details by Class &amp; Accounts'!BG89+'O5 Details by Class &amp; Accounts'!CB89</f>
        <v>0</v>
      </c>
      <c r="N89" s="588">
        <f>'O5 Details by Class &amp; Accounts'!R89+'O5 Details by Class &amp; Accounts'!AM89+'O5 Details by Class &amp; Accounts'!BH89+'O5 Details by Class &amp; Accounts'!CC89</f>
        <v>0</v>
      </c>
      <c r="O89" s="588">
        <f>'O5 Details by Class &amp; Accounts'!S89+'O5 Details by Class &amp; Accounts'!AN89+'O5 Details by Class &amp; Accounts'!BI89+'O5 Details by Class &amp; Accounts'!CD89</f>
        <v>0</v>
      </c>
      <c r="P89" s="588">
        <f>'O5 Details by Class &amp; Accounts'!T89+'O5 Details by Class &amp; Accounts'!AO89+'O5 Details by Class &amp; Accounts'!BJ89+'O5 Details by Class &amp; Accounts'!CE89</f>
        <v>0</v>
      </c>
      <c r="Q89" s="588">
        <f>'O5 Details by Class &amp; Accounts'!U89+'O5 Details by Class &amp; Accounts'!AP89+'O5 Details by Class &amp; Accounts'!BK89+'O5 Details by Class &amp; Accounts'!CF89</f>
        <v>0</v>
      </c>
      <c r="R89" s="588">
        <f>'O5 Details by Class &amp; Accounts'!V89+'O5 Details by Class &amp; Accounts'!AQ89+'O5 Details by Class &amp; Accounts'!BL89+'O5 Details by Class &amp; Accounts'!CG89</f>
        <v>0</v>
      </c>
      <c r="S89" s="588">
        <f>'O5 Details by Class &amp; Accounts'!W89+'O5 Details by Class &amp; Accounts'!AR89+'O5 Details by Class &amp; Accounts'!BM89+'O5 Details by Class &amp; Accounts'!CH89</f>
        <v>0</v>
      </c>
      <c r="T89" s="588">
        <f>'O5 Details by Class &amp; Accounts'!X89+'O5 Details by Class &amp; Accounts'!AS89+'O5 Details by Class &amp; Accounts'!BN89+'O5 Details by Class &amp; Accounts'!CI89</f>
        <v>0</v>
      </c>
      <c r="U89" s="588">
        <f>'O5 Details by Class &amp; Accounts'!Y89+'O5 Details by Class &amp; Accounts'!AT89+'O5 Details by Class &amp; Accounts'!BO89+'O5 Details by Class &amp; Accounts'!CJ89</f>
        <v>0</v>
      </c>
      <c r="V89" s="588">
        <f>'O5 Details by Class &amp; Accounts'!Z89+'O5 Details by Class &amp; Accounts'!AU89+'O5 Details by Class &amp; Accounts'!BP89+'O5 Details by Class &amp; Accounts'!CK89</f>
        <v>0</v>
      </c>
      <c r="W89" s="588">
        <f>'O5 Details by Class &amp; Accounts'!AA89+'O5 Details by Class &amp; Accounts'!AV89+'O5 Details by Class &amp; Accounts'!BQ89+'O5 Details by Class &amp; Accounts'!CL89</f>
        <v>0</v>
      </c>
      <c r="X89" s="1029">
        <f>'O5 Details by Class &amp; Accounts'!AB89+'O5 Details by Class &amp; Accounts'!AW89+'O5 Details by Class &amp; Accounts'!BR89+'O5 Details by Class &amp; Accounts'!CM89</f>
        <v>0</v>
      </c>
      <c r="Y89" s="1904" t="inlineStr">
        <is>
          <t/>
        </is>
      </c>
      <c r="Z89" s="1899" t="inlineStr">
        <is>
          <t/>
        </is>
      </c>
    </row>
    <row r="90" spans="1:26" ht="15.95" customHeight="1" x14ac:dyDescent="0.2">
      <c r="A90" s="1755" t="s">
        <v>144</v>
      </c>
      <c r="B90" s="1002" t="s">
        <v>525</v>
      </c>
      <c r="C90" s="1015" t="str">
        <f>IF(ISBLANK('E4 TB Allocation Details'!D91), "",('E4 TB Allocation Details'!D91))</f>
        <v>mi</v>
      </c>
      <c r="D90" s="1016">
        <f t="shared" si="3"/>
        <v>0</v>
      </c>
      <c r="E90" s="588">
        <f>'O5 Details by Class &amp; Accounts'!I90+'O5 Details by Class &amp; Accounts'!AD90+'O5 Details by Class &amp; Accounts'!AY90+'O5 Details by Class &amp; Accounts'!BT90</f>
        <v>0</v>
      </c>
      <c r="F90" s="588">
        <f>'O5 Details by Class &amp; Accounts'!J90+'O5 Details by Class &amp; Accounts'!AE90+'O5 Details by Class &amp; Accounts'!AZ90+'O5 Details by Class &amp; Accounts'!BU90</f>
        <v>0</v>
      </c>
      <c r="G90" s="588">
        <f>'O5 Details by Class &amp; Accounts'!K90+'O5 Details by Class &amp; Accounts'!AF90+'O5 Details by Class &amp; Accounts'!BA90+'O5 Details by Class &amp; Accounts'!BV90</f>
        <v>0</v>
      </c>
      <c r="H90" s="588">
        <f>'O5 Details by Class &amp; Accounts'!L90+'O5 Details by Class &amp; Accounts'!AG90+'O5 Details by Class &amp; Accounts'!BB90+'O5 Details by Class &amp; Accounts'!BW90</f>
        <v>0</v>
      </c>
      <c r="I90" s="588">
        <f>'O5 Details by Class &amp; Accounts'!M90+'O5 Details by Class &amp; Accounts'!AH90+'O5 Details by Class &amp; Accounts'!BC90+'O5 Details by Class &amp; Accounts'!BX90</f>
        <v>0</v>
      </c>
      <c r="J90" s="588">
        <f>'O5 Details by Class &amp; Accounts'!N90+'O5 Details by Class &amp; Accounts'!AI90+'O5 Details by Class &amp; Accounts'!BD90+'O5 Details by Class &amp; Accounts'!BY90</f>
        <v>0</v>
      </c>
      <c r="K90" s="588">
        <f>'O5 Details by Class &amp; Accounts'!O90+'O5 Details by Class &amp; Accounts'!AJ90+'O5 Details by Class &amp; Accounts'!BE90+'O5 Details by Class &amp; Accounts'!BZ90</f>
        <v>0</v>
      </c>
      <c r="L90" s="588">
        <f>'O5 Details by Class &amp; Accounts'!P90+'O5 Details by Class &amp; Accounts'!AK90+'O5 Details by Class &amp; Accounts'!BF90+'O5 Details by Class &amp; Accounts'!CA90</f>
        <v>0</v>
      </c>
      <c r="M90" s="588">
        <f>'O5 Details by Class &amp; Accounts'!Q90+'O5 Details by Class &amp; Accounts'!AL90+'O5 Details by Class &amp; Accounts'!BG90+'O5 Details by Class &amp; Accounts'!CB90</f>
        <v>0</v>
      </c>
      <c r="N90" s="588">
        <f>'O5 Details by Class &amp; Accounts'!R90+'O5 Details by Class &amp; Accounts'!AM90+'O5 Details by Class &amp; Accounts'!BH90+'O5 Details by Class &amp; Accounts'!CC90</f>
        <v>0</v>
      </c>
      <c r="O90" s="588">
        <f>'O5 Details by Class &amp; Accounts'!S90+'O5 Details by Class &amp; Accounts'!AN90+'O5 Details by Class &amp; Accounts'!BI90+'O5 Details by Class &amp; Accounts'!CD90</f>
        <v>0</v>
      </c>
      <c r="P90" s="588">
        <f>'O5 Details by Class &amp; Accounts'!T90+'O5 Details by Class &amp; Accounts'!AO90+'O5 Details by Class &amp; Accounts'!BJ90+'O5 Details by Class &amp; Accounts'!CE90</f>
        <v>0</v>
      </c>
      <c r="Q90" s="588">
        <f>'O5 Details by Class &amp; Accounts'!U90+'O5 Details by Class &amp; Accounts'!AP90+'O5 Details by Class &amp; Accounts'!BK90+'O5 Details by Class &amp; Accounts'!CF90</f>
        <v>0</v>
      </c>
      <c r="R90" s="588">
        <f>'O5 Details by Class &amp; Accounts'!V90+'O5 Details by Class &amp; Accounts'!AQ90+'O5 Details by Class &amp; Accounts'!BL90+'O5 Details by Class &amp; Accounts'!CG90</f>
        <v>0</v>
      </c>
      <c r="S90" s="588">
        <f>'O5 Details by Class &amp; Accounts'!W90+'O5 Details by Class &amp; Accounts'!AR90+'O5 Details by Class &amp; Accounts'!BM90+'O5 Details by Class &amp; Accounts'!CH90</f>
        <v>0</v>
      </c>
      <c r="T90" s="588">
        <f>'O5 Details by Class &amp; Accounts'!X90+'O5 Details by Class &amp; Accounts'!AS90+'O5 Details by Class &amp; Accounts'!BN90+'O5 Details by Class &amp; Accounts'!CI90</f>
        <v>0</v>
      </c>
      <c r="U90" s="588">
        <f>'O5 Details by Class &amp; Accounts'!Y90+'O5 Details by Class &amp; Accounts'!AT90+'O5 Details by Class &amp; Accounts'!BO90+'O5 Details by Class &amp; Accounts'!CJ90</f>
        <v>0</v>
      </c>
      <c r="V90" s="588">
        <f>'O5 Details by Class &amp; Accounts'!Z90+'O5 Details by Class &amp; Accounts'!AU90+'O5 Details by Class &amp; Accounts'!BP90+'O5 Details by Class &amp; Accounts'!CK90</f>
        <v>0</v>
      </c>
      <c r="W90" s="588">
        <f>'O5 Details by Class &amp; Accounts'!AA90+'O5 Details by Class &amp; Accounts'!AV90+'O5 Details by Class &amp; Accounts'!BQ90+'O5 Details by Class &amp; Accounts'!CL90</f>
        <v>0</v>
      </c>
      <c r="X90" s="1029">
        <f>'O5 Details by Class &amp; Accounts'!AB90+'O5 Details by Class &amp; Accounts'!AW90+'O5 Details by Class &amp; Accounts'!BR90+'O5 Details by Class &amp; Accounts'!CM90</f>
        <v>0</v>
      </c>
      <c r="Y90" s="1904" t="inlineStr">
        <is>
          <t/>
        </is>
      </c>
      <c r="Z90" s="1899" t="inlineStr">
        <is>
          <t/>
        </is>
      </c>
    </row>
    <row r="91" spans="1:26" ht="15.95" customHeight="1" x14ac:dyDescent="0.2">
      <c r="A91" s="1755" t="s">
        <v>145</v>
      </c>
      <c r="B91" s="1002" t="s">
        <v>526</v>
      </c>
      <c r="C91" s="1015" t="str">
        <f>IF(ISBLANK('E4 TB Allocation Details'!D92), "",('E4 TB Allocation Details'!D92))</f>
        <v>mi</v>
      </c>
      <c r="D91" s="1016">
        <f t="shared" si="3"/>
        <v>-154613.05906935126</v>
      </c>
      <c r="E91" s="588">
        <f>'O5 Details by Class &amp; Accounts'!I91+'O5 Details by Class &amp; Accounts'!AD91+'O5 Details by Class &amp; Accounts'!AY91+'O5 Details by Class &amp; Accounts'!BT91</f>
        <v>-91091.267435208661</v>
      </c>
      <c r="F91" s="588">
        <f>'O5 Details by Class &amp; Accounts'!J91+'O5 Details by Class &amp; Accounts'!AE91+'O5 Details by Class &amp; Accounts'!AZ91+'O5 Details by Class &amp; Accounts'!BU91</f>
        <v>-30852.086459917944</v>
      </c>
      <c r="G91" s="588">
        <f>'O5 Details by Class &amp; Accounts'!K91+'O5 Details by Class &amp; Accounts'!AF91+'O5 Details by Class &amp; Accounts'!BA91+'O5 Details by Class &amp; Accounts'!BV91</f>
        <v>-21185.056780115206</v>
      </c>
      <c r="H91" s="588">
        <f>'O5 Details by Class &amp; Accounts'!L91+'O5 Details by Class &amp; Accounts'!AG91+'O5 Details by Class &amp; Accounts'!BB91+'O5 Details by Class &amp; Accounts'!BW91</f>
        <v>0</v>
      </c>
      <c r="I91" s="588">
        <f>'O5 Details by Class &amp; Accounts'!M91+'O5 Details by Class &amp; Accounts'!AH91+'O5 Details by Class &amp; Accounts'!BC91+'O5 Details by Class &amp; Accounts'!BX91</f>
        <v>0</v>
      </c>
      <c r="J91" s="588">
        <f>'O5 Details by Class &amp; Accounts'!N91+'O5 Details by Class &amp; Accounts'!AI91+'O5 Details by Class &amp; Accounts'!BD91+'O5 Details by Class &amp; Accounts'!BY91</f>
        <v>-6926.6287725552156</v>
      </c>
      <c r="K91" s="588">
        <f>'O5 Details by Class &amp; Accounts'!O91+'O5 Details by Class &amp; Accounts'!AJ91+'O5 Details by Class &amp; Accounts'!BE91+'O5 Details by Class &amp; Accounts'!BZ91</f>
        <v>-4290.8372596579593</v>
      </c>
      <c r="L91" s="588">
        <f>'O5 Details by Class &amp; Accounts'!P91+'O5 Details by Class &amp; Accounts'!AK91+'O5 Details by Class &amp; Accounts'!BF91+'O5 Details by Class &amp; Accounts'!CA91</f>
        <v>0</v>
      </c>
      <c r="M91" s="588">
        <f>'O5 Details by Class &amp; Accounts'!Q91+'O5 Details by Class &amp; Accounts'!AL91+'O5 Details by Class &amp; Accounts'!BG91+'O5 Details by Class &amp; Accounts'!CB91</f>
        <v>-267.18236189627567</v>
      </c>
      <c r="N91" s="588">
        <f>'O5 Details by Class &amp; Accounts'!R91+'O5 Details by Class &amp; Accounts'!AM91+'O5 Details by Class &amp; Accounts'!BH91+'O5 Details by Class &amp; Accounts'!CC91</f>
        <v>0</v>
      </c>
      <c r="O91" s="588">
        <f>'O5 Details by Class &amp; Accounts'!S91+'O5 Details by Class &amp; Accounts'!AN91+'O5 Details by Class &amp; Accounts'!BI91+'O5 Details by Class &amp; Accounts'!CD91</f>
        <v>0</v>
      </c>
      <c r="P91" s="588">
        <f>'O5 Details by Class &amp; Accounts'!T91+'O5 Details by Class &amp; Accounts'!AO91+'O5 Details by Class &amp; Accounts'!BJ91+'O5 Details by Class &amp; Accounts'!CE91</f>
        <v>0</v>
      </c>
      <c r="Q91" s="588">
        <f>'O5 Details by Class &amp; Accounts'!U91+'O5 Details by Class &amp; Accounts'!AP91+'O5 Details by Class &amp; Accounts'!BK91+'O5 Details by Class &amp; Accounts'!CF91</f>
        <v>0</v>
      </c>
      <c r="R91" s="588">
        <f>'O5 Details by Class &amp; Accounts'!V91+'O5 Details by Class &amp; Accounts'!AQ91+'O5 Details by Class &amp; Accounts'!BL91+'O5 Details by Class &amp; Accounts'!CG91</f>
        <v>0</v>
      </c>
      <c r="S91" s="588">
        <f>'O5 Details by Class &amp; Accounts'!W91+'O5 Details by Class &amp; Accounts'!AR91+'O5 Details by Class &amp; Accounts'!BM91+'O5 Details by Class &amp; Accounts'!CH91</f>
        <v>0</v>
      </c>
      <c r="T91" s="588">
        <f>'O5 Details by Class &amp; Accounts'!X91+'O5 Details by Class &amp; Accounts'!AS91+'O5 Details by Class &amp; Accounts'!BN91+'O5 Details by Class &amp; Accounts'!CI91</f>
        <v>0</v>
      </c>
      <c r="U91" s="588">
        <f>'O5 Details by Class &amp; Accounts'!Y91+'O5 Details by Class &amp; Accounts'!AT91+'O5 Details by Class &amp; Accounts'!BO91+'O5 Details by Class &amp; Accounts'!CJ91</f>
        <v>0</v>
      </c>
      <c r="V91" s="588">
        <f>'O5 Details by Class &amp; Accounts'!Z91+'O5 Details by Class &amp; Accounts'!AU91+'O5 Details by Class &amp; Accounts'!BP91+'O5 Details by Class &amp; Accounts'!CK91</f>
        <v>0</v>
      </c>
      <c r="W91" s="588">
        <f>'O5 Details by Class &amp; Accounts'!AA91+'O5 Details by Class &amp; Accounts'!AV91+'O5 Details by Class &amp; Accounts'!BQ91+'O5 Details by Class &amp; Accounts'!CL91</f>
        <v>0</v>
      </c>
      <c r="X91" s="1029">
        <f>'O5 Details by Class &amp; Accounts'!AB91+'O5 Details by Class &amp; Accounts'!AW91+'O5 Details by Class &amp; Accounts'!BR91+'O5 Details by Class &amp; Accounts'!CM91</f>
        <v>0</v>
      </c>
      <c r="Y91" s="1904" t="inlineStr">
        <is>
          <t/>
        </is>
      </c>
      <c r="Z91" s="1899" t="inlineStr">
        <is>
          <t/>
        </is>
      </c>
    </row>
    <row r="92" spans="1:26" ht="15.95" customHeight="1" x14ac:dyDescent="0.2">
      <c r="A92" s="1755" t="s">
        <v>146</v>
      </c>
      <c r="B92" s="1002" t="s">
        <v>527</v>
      </c>
      <c r="C92" s="1015" t="str">
        <f>IF(ISBLANK('E4 TB Allocation Details'!D93), "",('E4 TB Allocation Details'!D93))</f>
        <v>mi</v>
      </c>
      <c r="D92" s="1016">
        <f t="shared" si="3"/>
        <v>0</v>
      </c>
      <c r="E92" s="588">
        <f>'O5 Details by Class &amp; Accounts'!I92+'O5 Details by Class &amp; Accounts'!AD92+'O5 Details by Class &amp; Accounts'!AY92+'O5 Details by Class &amp; Accounts'!BT92</f>
        <v>0</v>
      </c>
      <c r="F92" s="588">
        <f>'O5 Details by Class &amp; Accounts'!J92+'O5 Details by Class &amp; Accounts'!AE92+'O5 Details by Class &amp; Accounts'!AZ92+'O5 Details by Class &amp; Accounts'!BU92</f>
        <v>0</v>
      </c>
      <c r="G92" s="588">
        <f>'O5 Details by Class &amp; Accounts'!K92+'O5 Details by Class &amp; Accounts'!AF92+'O5 Details by Class &amp; Accounts'!BA92+'O5 Details by Class &amp; Accounts'!BV92</f>
        <v>0</v>
      </c>
      <c r="H92" s="588">
        <f>'O5 Details by Class &amp; Accounts'!L92+'O5 Details by Class &amp; Accounts'!AG92+'O5 Details by Class &amp; Accounts'!BB92+'O5 Details by Class &amp; Accounts'!BW92</f>
        <v>0</v>
      </c>
      <c r="I92" s="588">
        <f>'O5 Details by Class &amp; Accounts'!M92+'O5 Details by Class &amp; Accounts'!AH92+'O5 Details by Class &amp; Accounts'!BC92+'O5 Details by Class &amp; Accounts'!BX92</f>
        <v>0</v>
      </c>
      <c r="J92" s="588">
        <f>'O5 Details by Class &amp; Accounts'!N92+'O5 Details by Class &amp; Accounts'!AI92+'O5 Details by Class &amp; Accounts'!BD92+'O5 Details by Class &amp; Accounts'!BY92</f>
        <v>0</v>
      </c>
      <c r="K92" s="588">
        <f>'O5 Details by Class &amp; Accounts'!O92+'O5 Details by Class &amp; Accounts'!AJ92+'O5 Details by Class &amp; Accounts'!BE92+'O5 Details by Class &amp; Accounts'!BZ92</f>
        <v>0</v>
      </c>
      <c r="L92" s="588">
        <f>'O5 Details by Class &amp; Accounts'!P92+'O5 Details by Class &amp; Accounts'!AK92+'O5 Details by Class &amp; Accounts'!BF92+'O5 Details by Class &amp; Accounts'!CA92</f>
        <v>0</v>
      </c>
      <c r="M92" s="588">
        <f>'O5 Details by Class &amp; Accounts'!Q92+'O5 Details by Class &amp; Accounts'!AL92+'O5 Details by Class &amp; Accounts'!BG92+'O5 Details by Class &amp; Accounts'!CB92</f>
        <v>0</v>
      </c>
      <c r="N92" s="588">
        <f>'O5 Details by Class &amp; Accounts'!R92+'O5 Details by Class &amp; Accounts'!AM92+'O5 Details by Class &amp; Accounts'!BH92+'O5 Details by Class &amp; Accounts'!CC92</f>
        <v>0</v>
      </c>
      <c r="O92" s="588">
        <f>'O5 Details by Class &amp; Accounts'!S92+'O5 Details by Class &amp; Accounts'!AN92+'O5 Details by Class &amp; Accounts'!BI92+'O5 Details by Class &amp; Accounts'!CD92</f>
        <v>0</v>
      </c>
      <c r="P92" s="588">
        <f>'O5 Details by Class &amp; Accounts'!T92+'O5 Details by Class &amp; Accounts'!AO92+'O5 Details by Class &amp; Accounts'!BJ92+'O5 Details by Class &amp; Accounts'!CE92</f>
        <v>0</v>
      </c>
      <c r="Q92" s="588">
        <f>'O5 Details by Class &amp; Accounts'!U92+'O5 Details by Class &amp; Accounts'!AP92+'O5 Details by Class &amp; Accounts'!BK92+'O5 Details by Class &amp; Accounts'!CF92</f>
        <v>0</v>
      </c>
      <c r="R92" s="588">
        <f>'O5 Details by Class &amp; Accounts'!V92+'O5 Details by Class &amp; Accounts'!AQ92+'O5 Details by Class &amp; Accounts'!BL92+'O5 Details by Class &amp; Accounts'!CG92</f>
        <v>0</v>
      </c>
      <c r="S92" s="588">
        <f>'O5 Details by Class &amp; Accounts'!W92+'O5 Details by Class &amp; Accounts'!AR92+'O5 Details by Class &amp; Accounts'!BM92+'O5 Details by Class &amp; Accounts'!CH92</f>
        <v>0</v>
      </c>
      <c r="T92" s="588">
        <f>'O5 Details by Class &amp; Accounts'!X92+'O5 Details by Class &amp; Accounts'!AS92+'O5 Details by Class &amp; Accounts'!BN92+'O5 Details by Class &amp; Accounts'!CI92</f>
        <v>0</v>
      </c>
      <c r="U92" s="588">
        <f>'O5 Details by Class &amp; Accounts'!Y92+'O5 Details by Class &amp; Accounts'!AT92+'O5 Details by Class &amp; Accounts'!BO92+'O5 Details by Class &amp; Accounts'!CJ92</f>
        <v>0</v>
      </c>
      <c r="V92" s="588">
        <f>'O5 Details by Class &amp; Accounts'!Z92+'O5 Details by Class &amp; Accounts'!AU92+'O5 Details by Class &amp; Accounts'!BP92+'O5 Details by Class &amp; Accounts'!CK92</f>
        <v>0</v>
      </c>
      <c r="W92" s="588">
        <f>'O5 Details by Class &amp; Accounts'!AA92+'O5 Details by Class &amp; Accounts'!AV92+'O5 Details by Class &amp; Accounts'!BQ92+'O5 Details by Class &amp; Accounts'!CL92</f>
        <v>0</v>
      </c>
      <c r="X92" s="1029">
        <f>'O5 Details by Class &amp; Accounts'!AB92+'O5 Details by Class &amp; Accounts'!AW92+'O5 Details by Class &amp; Accounts'!BR92+'O5 Details by Class &amp; Accounts'!CM92</f>
        <v>0</v>
      </c>
      <c r="Y92" s="1904" t="inlineStr">
        <is>
          <t/>
        </is>
      </c>
      <c r="Z92" s="1899" t="inlineStr">
        <is>
          <t/>
        </is>
      </c>
    </row>
    <row r="93" spans="1:26" ht="15.95" customHeight="1" x14ac:dyDescent="0.2">
      <c r="A93" s="1755" t="s">
        <v>147</v>
      </c>
      <c r="B93" s="1002" t="s">
        <v>528</v>
      </c>
      <c r="C93" s="1015" t="str">
        <f>IF(ISBLANK('E4 TB Allocation Details'!D94), "",('E4 TB Allocation Details'!D94))</f>
        <v>mi</v>
      </c>
      <c r="D93" s="1016">
        <f t="shared" si="3"/>
        <v>0</v>
      </c>
      <c r="E93" s="588">
        <f>'O5 Details by Class &amp; Accounts'!I93+'O5 Details by Class &amp; Accounts'!AD93+'O5 Details by Class &amp; Accounts'!AY93+'O5 Details by Class &amp; Accounts'!BT93</f>
        <v>0</v>
      </c>
      <c r="F93" s="588">
        <f>'O5 Details by Class &amp; Accounts'!J93+'O5 Details by Class &amp; Accounts'!AE93+'O5 Details by Class &amp; Accounts'!AZ93+'O5 Details by Class &amp; Accounts'!BU93</f>
        <v>0</v>
      </c>
      <c r="G93" s="588">
        <f>'O5 Details by Class &amp; Accounts'!K93+'O5 Details by Class &amp; Accounts'!AF93+'O5 Details by Class &amp; Accounts'!BA93+'O5 Details by Class &amp; Accounts'!BV93</f>
        <v>0</v>
      </c>
      <c r="H93" s="588">
        <f>'O5 Details by Class &amp; Accounts'!L93+'O5 Details by Class &amp; Accounts'!AG93+'O5 Details by Class &amp; Accounts'!BB93+'O5 Details by Class &amp; Accounts'!BW93</f>
        <v>0</v>
      </c>
      <c r="I93" s="588">
        <f>'O5 Details by Class &amp; Accounts'!M93+'O5 Details by Class &amp; Accounts'!AH93+'O5 Details by Class &amp; Accounts'!BC93+'O5 Details by Class &amp; Accounts'!BX93</f>
        <v>0</v>
      </c>
      <c r="J93" s="588">
        <f>'O5 Details by Class &amp; Accounts'!N93+'O5 Details by Class &amp; Accounts'!AI93+'O5 Details by Class &amp; Accounts'!BD93+'O5 Details by Class &amp; Accounts'!BY93</f>
        <v>0</v>
      </c>
      <c r="K93" s="588">
        <f>'O5 Details by Class &amp; Accounts'!O93+'O5 Details by Class &amp; Accounts'!AJ93+'O5 Details by Class &amp; Accounts'!BE93+'O5 Details by Class &amp; Accounts'!BZ93</f>
        <v>0</v>
      </c>
      <c r="L93" s="588">
        <f>'O5 Details by Class &amp; Accounts'!P93+'O5 Details by Class &amp; Accounts'!AK93+'O5 Details by Class &amp; Accounts'!BF93+'O5 Details by Class &amp; Accounts'!CA93</f>
        <v>0</v>
      </c>
      <c r="M93" s="588">
        <f>'O5 Details by Class &amp; Accounts'!Q93+'O5 Details by Class &amp; Accounts'!AL93+'O5 Details by Class &amp; Accounts'!BG93+'O5 Details by Class &amp; Accounts'!CB93</f>
        <v>0</v>
      </c>
      <c r="N93" s="588">
        <f>'O5 Details by Class &amp; Accounts'!R93+'O5 Details by Class &amp; Accounts'!AM93+'O5 Details by Class &amp; Accounts'!BH93+'O5 Details by Class &amp; Accounts'!CC93</f>
        <v>0</v>
      </c>
      <c r="O93" s="588">
        <f>'O5 Details by Class &amp; Accounts'!S93+'O5 Details by Class &amp; Accounts'!AN93+'O5 Details by Class &amp; Accounts'!BI93+'O5 Details by Class &amp; Accounts'!CD93</f>
        <v>0</v>
      </c>
      <c r="P93" s="588">
        <f>'O5 Details by Class &amp; Accounts'!T93+'O5 Details by Class &amp; Accounts'!AO93+'O5 Details by Class &amp; Accounts'!BJ93+'O5 Details by Class &amp; Accounts'!CE93</f>
        <v>0</v>
      </c>
      <c r="Q93" s="588">
        <f>'O5 Details by Class &amp; Accounts'!U93+'O5 Details by Class &amp; Accounts'!AP93+'O5 Details by Class &amp; Accounts'!BK93+'O5 Details by Class &amp; Accounts'!CF93</f>
        <v>0</v>
      </c>
      <c r="R93" s="588">
        <f>'O5 Details by Class &amp; Accounts'!V93+'O5 Details by Class &amp; Accounts'!AQ93+'O5 Details by Class &amp; Accounts'!BL93+'O5 Details by Class &amp; Accounts'!CG93</f>
        <v>0</v>
      </c>
      <c r="S93" s="588">
        <f>'O5 Details by Class &amp; Accounts'!W93+'O5 Details by Class &amp; Accounts'!AR93+'O5 Details by Class &amp; Accounts'!BM93+'O5 Details by Class &amp; Accounts'!CH93</f>
        <v>0</v>
      </c>
      <c r="T93" s="588">
        <f>'O5 Details by Class &amp; Accounts'!X93+'O5 Details by Class &amp; Accounts'!AS93+'O5 Details by Class &amp; Accounts'!BN93+'O5 Details by Class &amp; Accounts'!CI93</f>
        <v>0</v>
      </c>
      <c r="U93" s="588">
        <f>'O5 Details by Class &amp; Accounts'!Y93+'O5 Details by Class &amp; Accounts'!AT93+'O5 Details by Class &amp; Accounts'!BO93+'O5 Details by Class &amp; Accounts'!CJ93</f>
        <v>0</v>
      </c>
      <c r="V93" s="588">
        <f>'O5 Details by Class &amp; Accounts'!Z93+'O5 Details by Class &amp; Accounts'!AU93+'O5 Details by Class &amp; Accounts'!BP93+'O5 Details by Class &amp; Accounts'!CK93</f>
        <v>0</v>
      </c>
      <c r="W93" s="588">
        <f>'O5 Details by Class &amp; Accounts'!AA93+'O5 Details by Class &amp; Accounts'!AV93+'O5 Details by Class &amp; Accounts'!BQ93+'O5 Details by Class &amp; Accounts'!CL93</f>
        <v>0</v>
      </c>
      <c r="X93" s="1029">
        <f>'O5 Details by Class &amp; Accounts'!AB93+'O5 Details by Class &amp; Accounts'!AW93+'O5 Details by Class &amp; Accounts'!BR93+'O5 Details by Class &amp; Accounts'!CM93</f>
        <v>0</v>
      </c>
      <c r="Y93" s="1904" t="inlineStr">
        <is>
          <t/>
        </is>
      </c>
      <c r="Z93" s="1899" t="inlineStr">
        <is>
          <t/>
        </is>
      </c>
    </row>
    <row r="94" spans="1:26" ht="15.95" customHeight="1" x14ac:dyDescent="0.2">
      <c r="A94" s="1755" t="s">
        <v>169</v>
      </c>
      <c r="B94" s="1002" t="s">
        <v>529</v>
      </c>
      <c r="C94" s="1015" t="str">
        <f>IF(ISBLANK('E4 TB Allocation Details'!D95), "",('E4 TB Allocation Details'!D95))</f>
        <v>mi</v>
      </c>
      <c r="D94" s="1016">
        <f t="shared" si="3"/>
        <v>-54283.837500000009</v>
      </c>
      <c r="E94" s="588">
        <f>'O5 Details by Class &amp; Accounts'!I94+'O5 Details by Class &amp; Accounts'!AD94+'O5 Details by Class &amp; Accounts'!AY94+'O5 Details by Class &amp; Accounts'!BT94</f>
        <v>-24715.810086169291</v>
      </c>
      <c r="F94" s="588">
        <f>'O5 Details by Class &amp; Accounts'!J94+'O5 Details by Class &amp; Accounts'!AE94+'O5 Details by Class &amp; Accounts'!AZ94+'O5 Details by Class &amp; Accounts'!BU94</f>
        <v>-12142.157674923401</v>
      </c>
      <c r="G94" s="588">
        <f>'O5 Details by Class &amp; Accounts'!K94+'O5 Details by Class &amp; Accounts'!AF94+'O5 Details by Class &amp; Accounts'!BA94+'O5 Details by Class &amp; Accounts'!BV94</f>
        <v>-17345.428201996994</v>
      </c>
      <c r="H94" s="588">
        <f>'O5 Details by Class &amp; Accounts'!L94+'O5 Details by Class &amp; Accounts'!AG94+'O5 Details by Class &amp; Accounts'!BB94+'O5 Details by Class &amp; Accounts'!BW94</f>
        <v>0</v>
      </c>
      <c r="I94" s="588">
        <f>'O5 Details by Class &amp; Accounts'!M94+'O5 Details by Class &amp; Accounts'!AH94+'O5 Details by Class &amp; Accounts'!BC94+'O5 Details by Class &amp; Accounts'!BX94</f>
        <v>0</v>
      </c>
      <c r="J94" s="588">
        <f>'O5 Details by Class &amp; Accounts'!N94+'O5 Details by Class &amp; Accounts'!AI94+'O5 Details by Class &amp; Accounts'!BD94+'O5 Details by Class &amp; Accounts'!BY94</f>
        <v>0</v>
      </c>
      <c r="K94" s="588">
        <f>'O5 Details by Class &amp; Accounts'!O94+'O5 Details by Class &amp; Accounts'!AJ94+'O5 Details by Class &amp; Accounts'!BE94+'O5 Details by Class &amp; Accounts'!BZ94</f>
        <v>-37.306850325300537</v>
      </c>
      <c r="L94" s="588">
        <f>'O5 Details by Class &amp; Accounts'!P94+'O5 Details by Class &amp; Accounts'!AK94+'O5 Details by Class &amp; Accounts'!BF94+'O5 Details by Class &amp; Accounts'!CA94</f>
        <v>0</v>
      </c>
      <c r="M94" s="588">
        <f>'O5 Details by Class &amp; Accounts'!Q94+'O5 Details by Class &amp; Accounts'!AL94+'O5 Details by Class &amp; Accounts'!BG94+'O5 Details by Class &amp; Accounts'!CB94</f>
        <v>-43.13468658502341</v>
      </c>
      <c r="N94" s="588">
        <f>'O5 Details by Class &amp; Accounts'!R94+'O5 Details by Class &amp; Accounts'!AM94+'O5 Details by Class &amp; Accounts'!BH94+'O5 Details by Class &amp; Accounts'!CC94</f>
        <v>0</v>
      </c>
      <c r="O94" s="588">
        <f>'O5 Details by Class &amp; Accounts'!S94+'O5 Details by Class &amp; Accounts'!AN94+'O5 Details by Class &amp; Accounts'!BI94+'O5 Details by Class &amp; Accounts'!CD94</f>
        <v>0</v>
      </c>
      <c r="P94" s="588">
        <f>'O5 Details by Class &amp; Accounts'!T94+'O5 Details by Class &amp; Accounts'!AO94+'O5 Details by Class &amp; Accounts'!BJ94+'O5 Details by Class &amp; Accounts'!CE94</f>
        <v>0</v>
      </c>
      <c r="Q94" s="588">
        <f>'O5 Details by Class &amp; Accounts'!U94+'O5 Details by Class &amp; Accounts'!AP94+'O5 Details by Class &amp; Accounts'!BK94+'O5 Details by Class &amp; Accounts'!CF94</f>
        <v>0</v>
      </c>
      <c r="R94" s="588">
        <f>'O5 Details by Class &amp; Accounts'!V94+'O5 Details by Class &amp; Accounts'!AQ94+'O5 Details by Class &amp; Accounts'!BL94+'O5 Details by Class &amp; Accounts'!CG94</f>
        <v>0</v>
      </c>
      <c r="S94" s="588">
        <f>'O5 Details by Class &amp; Accounts'!W94+'O5 Details by Class &amp; Accounts'!AR94+'O5 Details by Class &amp; Accounts'!BM94+'O5 Details by Class &amp; Accounts'!CH94</f>
        <v>0</v>
      </c>
      <c r="T94" s="588">
        <f>'O5 Details by Class &amp; Accounts'!X94+'O5 Details by Class &amp; Accounts'!AS94+'O5 Details by Class &amp; Accounts'!BN94+'O5 Details by Class &amp; Accounts'!CI94</f>
        <v>0</v>
      </c>
      <c r="U94" s="588">
        <f>'O5 Details by Class &amp; Accounts'!Y94+'O5 Details by Class &amp; Accounts'!AT94+'O5 Details by Class &amp; Accounts'!BO94+'O5 Details by Class &amp; Accounts'!CJ94</f>
        <v>0</v>
      </c>
      <c r="V94" s="588">
        <f>'O5 Details by Class &amp; Accounts'!Z94+'O5 Details by Class &amp; Accounts'!AU94+'O5 Details by Class &amp; Accounts'!BP94+'O5 Details by Class &amp; Accounts'!CK94</f>
        <v>0</v>
      </c>
      <c r="W94" s="588">
        <f>'O5 Details by Class &amp; Accounts'!AA94+'O5 Details by Class &amp; Accounts'!AV94+'O5 Details by Class &amp; Accounts'!BQ94+'O5 Details by Class &amp; Accounts'!CL94</f>
        <v>0</v>
      </c>
      <c r="X94" s="1029">
        <f>'O5 Details by Class &amp; Accounts'!AB94+'O5 Details by Class &amp; Accounts'!AW94+'O5 Details by Class &amp; Accounts'!BR94+'O5 Details by Class &amp; Accounts'!CM94</f>
        <v>0</v>
      </c>
      <c r="Y94" s="1904" t="inlineStr">
        <is>
          <t/>
        </is>
      </c>
      <c r="Z94" s="1899" t="inlineStr">
        <is>
          <t/>
        </is>
      </c>
    </row>
    <row r="95" spans="1:26" ht="15.95" customHeight="1" x14ac:dyDescent="0.2">
      <c r="A95" s="1755" t="s">
        <v>143</v>
      </c>
      <c r="B95" s="1002" t="s">
        <v>531</v>
      </c>
      <c r="C95" s="1015" t="str">
        <f>IF(ISBLANK('E4 TB Allocation Details'!D96), "",('E4 TB Allocation Details'!D96))</f>
        <v>mi</v>
      </c>
      <c r="D95" s="1016">
        <f t="shared" si="3"/>
        <v>0</v>
      </c>
      <c r="E95" s="588">
        <f>'O5 Details by Class &amp; Accounts'!I95+'O5 Details by Class &amp; Accounts'!AD95+'O5 Details by Class &amp; Accounts'!AY95+'O5 Details by Class &amp; Accounts'!BT95</f>
        <v>0</v>
      </c>
      <c r="F95" s="588">
        <f>'O5 Details by Class &amp; Accounts'!J95+'O5 Details by Class &amp; Accounts'!AE95+'O5 Details by Class &amp; Accounts'!AZ95+'O5 Details by Class &amp; Accounts'!BU95</f>
        <v>0</v>
      </c>
      <c r="G95" s="588">
        <f>'O5 Details by Class &amp; Accounts'!K95+'O5 Details by Class &amp; Accounts'!AF95+'O5 Details by Class &amp; Accounts'!BA95+'O5 Details by Class &amp; Accounts'!BV95</f>
        <v>0</v>
      </c>
      <c r="H95" s="588">
        <f>'O5 Details by Class &amp; Accounts'!L95+'O5 Details by Class &amp; Accounts'!AG95+'O5 Details by Class &amp; Accounts'!BB95+'O5 Details by Class &amp; Accounts'!BW95</f>
        <v>0</v>
      </c>
      <c r="I95" s="588">
        <f>'O5 Details by Class &amp; Accounts'!M95+'O5 Details by Class &amp; Accounts'!AH95+'O5 Details by Class &amp; Accounts'!BC95+'O5 Details by Class &amp; Accounts'!BX95</f>
        <v>0</v>
      </c>
      <c r="J95" s="588">
        <f>'O5 Details by Class &amp; Accounts'!N95+'O5 Details by Class &amp; Accounts'!AI95+'O5 Details by Class &amp; Accounts'!BD95+'O5 Details by Class &amp; Accounts'!BY95</f>
        <v>0</v>
      </c>
      <c r="K95" s="588">
        <f>'O5 Details by Class &amp; Accounts'!O95+'O5 Details by Class &amp; Accounts'!AJ95+'O5 Details by Class &amp; Accounts'!BE95+'O5 Details by Class &amp; Accounts'!BZ95</f>
        <v>0</v>
      </c>
      <c r="L95" s="588">
        <f>'O5 Details by Class &amp; Accounts'!P95+'O5 Details by Class &amp; Accounts'!AK95+'O5 Details by Class &amp; Accounts'!BF95+'O5 Details by Class &amp; Accounts'!CA95</f>
        <v>0</v>
      </c>
      <c r="M95" s="588">
        <f>'O5 Details by Class &amp; Accounts'!Q95+'O5 Details by Class &amp; Accounts'!AL95+'O5 Details by Class &amp; Accounts'!BG95+'O5 Details by Class &amp; Accounts'!CB95</f>
        <v>0</v>
      </c>
      <c r="N95" s="588">
        <f>'O5 Details by Class &amp; Accounts'!R95+'O5 Details by Class &amp; Accounts'!AM95+'O5 Details by Class &amp; Accounts'!BH95+'O5 Details by Class &amp; Accounts'!CC95</f>
        <v>0</v>
      </c>
      <c r="O95" s="588">
        <f>'O5 Details by Class &amp; Accounts'!S95+'O5 Details by Class &amp; Accounts'!AN95+'O5 Details by Class &amp; Accounts'!BI95+'O5 Details by Class &amp; Accounts'!CD95</f>
        <v>0</v>
      </c>
      <c r="P95" s="588">
        <f>'O5 Details by Class &amp; Accounts'!T95+'O5 Details by Class &amp; Accounts'!AO95+'O5 Details by Class &amp; Accounts'!BJ95+'O5 Details by Class &amp; Accounts'!CE95</f>
        <v>0</v>
      </c>
      <c r="Q95" s="588">
        <f>'O5 Details by Class &amp; Accounts'!U95+'O5 Details by Class &amp; Accounts'!AP95+'O5 Details by Class &amp; Accounts'!BK95+'O5 Details by Class &amp; Accounts'!CF95</f>
        <v>0</v>
      </c>
      <c r="R95" s="588">
        <f>'O5 Details by Class &amp; Accounts'!V95+'O5 Details by Class &amp; Accounts'!AQ95+'O5 Details by Class &amp; Accounts'!BL95+'O5 Details by Class &amp; Accounts'!CG95</f>
        <v>0</v>
      </c>
      <c r="S95" s="588">
        <f>'O5 Details by Class &amp; Accounts'!W95+'O5 Details by Class &amp; Accounts'!AR95+'O5 Details by Class &amp; Accounts'!BM95+'O5 Details by Class &amp; Accounts'!CH95</f>
        <v>0</v>
      </c>
      <c r="T95" s="588">
        <f>'O5 Details by Class &amp; Accounts'!X95+'O5 Details by Class &amp; Accounts'!AS95+'O5 Details by Class &amp; Accounts'!BN95+'O5 Details by Class &amp; Accounts'!CI95</f>
        <v>0</v>
      </c>
      <c r="U95" s="588">
        <f>'O5 Details by Class &amp; Accounts'!Y95+'O5 Details by Class &amp; Accounts'!AT95+'O5 Details by Class &amp; Accounts'!BO95+'O5 Details by Class &amp; Accounts'!CJ95</f>
        <v>0</v>
      </c>
      <c r="V95" s="588">
        <f>'O5 Details by Class &amp; Accounts'!Z95+'O5 Details by Class &amp; Accounts'!AU95+'O5 Details by Class &amp; Accounts'!BP95+'O5 Details by Class &amp; Accounts'!CK95</f>
        <v>0</v>
      </c>
      <c r="W95" s="588">
        <f>'O5 Details by Class &amp; Accounts'!AA95+'O5 Details by Class &amp; Accounts'!AV95+'O5 Details by Class &amp; Accounts'!BQ95+'O5 Details by Class &amp; Accounts'!CL95</f>
        <v>0</v>
      </c>
      <c r="X95" s="1029">
        <f>'O5 Details by Class &amp; Accounts'!AB95+'O5 Details by Class &amp; Accounts'!AW95+'O5 Details by Class &amp; Accounts'!BR95+'O5 Details by Class &amp; Accounts'!CM95</f>
        <v>0</v>
      </c>
      <c r="Y95" s="1904" t="inlineStr">
        <is>
          <t/>
        </is>
      </c>
      <c r="Z95" s="1899" t="inlineStr">
        <is>
          <t/>
        </is>
      </c>
    </row>
    <row r="96" spans="1:26" ht="15.95" customHeight="1" x14ac:dyDescent="0.2">
      <c r="A96" s="1093" t="s">
        <v>1299</v>
      </c>
      <c r="B96" s="1094" t="s">
        <v>1301</v>
      </c>
      <c r="C96" s="1015" t="str">
        <f>IF(ISBLANK('E4 TB Allocation Details'!D99), "",('E4 TB Allocation Details'!D99))</f>
        <v>mi</v>
      </c>
      <c r="D96" s="1016">
        <f>SUM(E96:X96)</f>
        <v>-31522.5</v>
      </c>
      <c r="E96" s="588">
        <f>'O5 Details by Class &amp; Accounts'!I96+'O5 Details by Class &amp; Accounts'!AD96+'O5 Details by Class &amp; Accounts'!AY96+'O5 Details by Class &amp; Accounts'!BT96</f>
        <v>-26650.473751855923</v>
      </c>
      <c r="F96" s="588">
        <f>'O5 Details by Class &amp; Accounts'!J96+'O5 Details by Class &amp; Accounts'!AE96+'O5 Details by Class &amp; Accounts'!AZ96+'O5 Details by Class &amp; Accounts'!BU96</f>
        <v>-4385.9675596056413</v>
      </c>
      <c r="G96" s="588">
        <f>'O5 Details by Class &amp; Accounts'!K96+'O5 Details by Class &amp; Accounts'!AF96+'O5 Details by Class &amp; Accounts'!BA96+'O5 Details by Class &amp; Accounts'!BV96</f>
        <v>-401.14040207678823</v>
      </c>
      <c r="H96" s="588">
        <f>'O5 Details by Class &amp; Accounts'!L96+'O5 Details by Class &amp; Accounts'!AG96+'O5 Details by Class &amp; Accounts'!BB96+'O5 Details by Class &amp; Accounts'!BW96</f>
        <v>0</v>
      </c>
      <c r="I96" s="588">
        <f>'O5 Details by Class &amp; Accounts'!M96+'O5 Details by Class &amp; Accounts'!AH96+'O5 Details by Class &amp; Accounts'!BC96+'O5 Details by Class &amp; Accounts'!BX96</f>
        <v>0</v>
      </c>
      <c r="J96" s="588">
        <f>'O5 Details by Class &amp; Accounts'!N96+'O5 Details by Class &amp; Accounts'!AI96+'O5 Details by Class &amp; Accounts'!BD96+'O5 Details by Class &amp; Accounts'!BY96</f>
        <v>-3.0621404738686127</v>
      </c>
      <c r="K96" s="588">
        <f>'O5 Details by Class &amp; Accounts'!O96+'O5 Details by Class &amp; Accounts'!AJ96+'O5 Details by Class &amp; Accounts'!BE96+'O5 Details by Class &amp; Accounts'!BZ96</f>
        <v>-15.154769006124708</v>
      </c>
      <c r="L96" s="588">
        <f>'O5 Details by Class &amp; Accounts'!P96+'O5 Details by Class &amp; Accounts'!AK96+'O5 Details by Class &amp; Accounts'!BF96+'O5 Details by Class &amp; Accounts'!CA96</f>
        <v>0</v>
      </c>
      <c r="M96" s="588">
        <f>'O5 Details by Class &amp; Accounts'!Q96+'O5 Details by Class &amp; Accounts'!AL96+'O5 Details by Class &amp; Accounts'!BG96+'O5 Details by Class &amp; Accounts'!CB96</f>
        <v>-66.701376981655727</v>
      </c>
      <c r="N96" s="588">
        <f>'O5 Details by Class &amp; Accounts'!R96+'O5 Details by Class &amp; Accounts'!AM96+'O5 Details by Class &amp; Accounts'!BH96+'O5 Details by Class &amp; Accounts'!CC96</f>
        <v>0</v>
      </c>
      <c r="O96" s="588">
        <f>'O5 Details by Class &amp; Accounts'!S96+'O5 Details by Class &amp; Accounts'!AN96+'O5 Details by Class &amp; Accounts'!BI96+'O5 Details by Class &amp; Accounts'!CD96</f>
        <v>0</v>
      </c>
      <c r="P96" s="588">
        <f>'O5 Details by Class &amp; Accounts'!T96+'O5 Details by Class &amp; Accounts'!AO96+'O5 Details by Class &amp; Accounts'!BJ96+'O5 Details by Class &amp; Accounts'!CE96</f>
        <v>0</v>
      </c>
      <c r="Q96" s="588">
        <f>'O5 Details by Class &amp; Accounts'!U96+'O5 Details by Class &amp; Accounts'!AP96+'O5 Details by Class &amp; Accounts'!BK96+'O5 Details by Class &amp; Accounts'!CF96</f>
        <v>0</v>
      </c>
      <c r="R96" s="588">
        <f>'O5 Details by Class &amp; Accounts'!V96+'O5 Details by Class &amp; Accounts'!AQ96+'O5 Details by Class &amp; Accounts'!BL96+'O5 Details by Class &amp; Accounts'!CG96</f>
        <v>0</v>
      </c>
      <c r="S96" s="588">
        <f>'O5 Details by Class &amp; Accounts'!W96+'O5 Details by Class &amp; Accounts'!AR96+'O5 Details by Class &amp; Accounts'!BM96+'O5 Details by Class &amp; Accounts'!CH96</f>
        <v>0</v>
      </c>
      <c r="T96" s="588">
        <f>'O5 Details by Class &amp; Accounts'!X96+'O5 Details by Class &amp; Accounts'!AS96+'O5 Details by Class &amp; Accounts'!BN96+'O5 Details by Class &amp; Accounts'!CI96</f>
        <v>0</v>
      </c>
      <c r="U96" s="588">
        <f>'O5 Details by Class &amp; Accounts'!Y96+'O5 Details by Class &amp; Accounts'!AT96+'O5 Details by Class &amp; Accounts'!BO96+'O5 Details by Class &amp; Accounts'!CJ96</f>
        <v>0</v>
      </c>
      <c r="V96" s="588">
        <f>'O5 Details by Class &amp; Accounts'!Z96+'O5 Details by Class &amp; Accounts'!AU96+'O5 Details by Class &amp; Accounts'!BP96+'O5 Details by Class &amp; Accounts'!CK96</f>
        <v>0</v>
      </c>
      <c r="W96" s="588">
        <f>'O5 Details by Class &amp; Accounts'!AA96+'O5 Details by Class &amp; Accounts'!AV96+'O5 Details by Class &amp; Accounts'!BQ96+'O5 Details by Class &amp; Accounts'!CL96</f>
        <v>0</v>
      </c>
      <c r="X96" s="1029">
        <f>'O5 Details by Class &amp; Accounts'!AB96+'O5 Details by Class &amp; Accounts'!AW96+'O5 Details by Class &amp; Accounts'!BR96+'O5 Details by Class &amp; Accounts'!CM96</f>
        <v>0</v>
      </c>
      <c r="Y96" s="1904"/>
    </row>
    <row r="97" spans="1:26" ht="15.95" customHeight="1" x14ac:dyDescent="0.2">
      <c r="A97" s="1093" t="s">
        <v>430</v>
      </c>
      <c r="B97" s="1094" t="s">
        <v>1300</v>
      </c>
      <c r="C97" s="1015" t="str">
        <f>IF(ISBLANK('E4 TB Allocation Details'!D101), "",('E4 TB Allocation Details'!D101))</f>
        <v>mi</v>
      </c>
      <c r="D97" s="1016">
        <f>SUM(E97:X97)</f>
        <v>-32331.990769230768</v>
      </c>
      <c r="E97" s="588">
        <f>'O5 Details by Class &amp; Accounts'!I97+'O5 Details by Class &amp; Accounts'!AD97+'O5 Details by Class &amp; Accounts'!AY97+'O5 Details by Class &amp; Accounts'!BT97</f>
        <v>-21469.418040751869</v>
      </c>
      <c r="F97" s="588">
        <f>'O5 Details by Class &amp; Accounts'!J97+'O5 Details by Class &amp; Accounts'!AE97+'O5 Details by Class &amp; Accounts'!AZ97+'O5 Details by Class &amp; Accounts'!BU97</f>
        <v>-5465.8866306918426</v>
      </c>
      <c r="G97" s="588">
        <f>'O5 Details by Class &amp; Accounts'!K97+'O5 Details by Class &amp; Accounts'!AF97+'O5 Details by Class &amp; Accounts'!BA97+'O5 Details by Class &amp; Accounts'!BV97</f>
        <v>-3719.9918488159592</v>
      </c>
      <c r="H97" s="588">
        <f>'O5 Details by Class &amp; Accounts'!L97+'O5 Details by Class &amp; Accounts'!AG97+'O5 Details by Class &amp; Accounts'!BB97+'O5 Details by Class &amp; Accounts'!BW97</f>
        <v>0</v>
      </c>
      <c r="I97" s="588">
        <f>'O5 Details by Class &amp; Accounts'!M97+'O5 Details by Class &amp; Accounts'!AH97+'O5 Details by Class &amp; Accounts'!BC97+'O5 Details by Class &amp; Accounts'!BX97</f>
        <v>0</v>
      </c>
      <c r="J97" s="588">
        <f>'O5 Details by Class &amp; Accounts'!N97+'O5 Details by Class &amp; Accounts'!AI97+'O5 Details by Class &amp; Accounts'!BD97+'O5 Details by Class &amp; Accounts'!BY97</f>
        <v>-535.11441456096043</v>
      </c>
      <c r="K97" s="588">
        <f>'O5 Details by Class &amp; Accounts'!O97+'O5 Details by Class &amp; Accounts'!AJ97+'O5 Details by Class &amp; Accounts'!BE97+'O5 Details by Class &amp; Accounts'!BZ97</f>
        <v>-1093.958781626563</v>
      </c>
      <c r="L97" s="588">
        <f>'O5 Details by Class &amp; Accounts'!P97+'O5 Details by Class &amp; Accounts'!AK97+'O5 Details by Class &amp; Accounts'!BF97+'O5 Details by Class &amp; Accounts'!CA97</f>
        <v>0</v>
      </c>
      <c r="M97" s="588">
        <f>'O5 Details by Class &amp; Accounts'!Q97+'O5 Details by Class &amp; Accounts'!AL97+'O5 Details by Class &amp; Accounts'!BG97+'O5 Details by Class &amp; Accounts'!CB97</f>
        <v>-47.621052783571372</v>
      </c>
      <c r="N97" s="588">
        <f>'O5 Details by Class &amp; Accounts'!R97+'O5 Details by Class &amp; Accounts'!AM97+'O5 Details by Class &amp; Accounts'!BH97+'O5 Details by Class &amp; Accounts'!CC97</f>
        <v>0</v>
      </c>
      <c r="O97" s="588">
        <f>'O5 Details by Class &amp; Accounts'!S97+'O5 Details by Class &amp; Accounts'!AN97+'O5 Details by Class &amp; Accounts'!BI97+'O5 Details by Class &amp; Accounts'!CD97</f>
        <v>0</v>
      </c>
      <c r="P97" s="588">
        <f>'O5 Details by Class &amp; Accounts'!T97+'O5 Details by Class &amp; Accounts'!AO97+'O5 Details by Class &amp; Accounts'!BJ97+'O5 Details by Class &amp; Accounts'!CE97</f>
        <v>0</v>
      </c>
      <c r="Q97" s="588">
        <f>'O5 Details by Class &amp; Accounts'!U97+'O5 Details by Class &amp; Accounts'!AP97+'O5 Details by Class &amp; Accounts'!BK97+'O5 Details by Class &amp; Accounts'!CF97</f>
        <v>0</v>
      </c>
      <c r="R97" s="588">
        <f>'O5 Details by Class &amp; Accounts'!V97+'O5 Details by Class &amp; Accounts'!AQ97+'O5 Details by Class &amp; Accounts'!BL97+'O5 Details by Class &amp; Accounts'!CG97</f>
        <v>0</v>
      </c>
      <c r="S97" s="588">
        <f>'O5 Details by Class &amp; Accounts'!W97+'O5 Details by Class &amp; Accounts'!AR97+'O5 Details by Class &amp; Accounts'!BM97+'O5 Details by Class &amp; Accounts'!CH97</f>
        <v>0</v>
      </c>
      <c r="T97" s="588">
        <f>'O5 Details by Class &amp; Accounts'!X97+'O5 Details by Class &amp; Accounts'!AS97+'O5 Details by Class &amp; Accounts'!BN97+'O5 Details by Class &amp; Accounts'!CI97</f>
        <v>0</v>
      </c>
      <c r="U97" s="588">
        <f>'O5 Details by Class &amp; Accounts'!Y97+'O5 Details by Class &amp; Accounts'!AT97+'O5 Details by Class &amp; Accounts'!BO97+'O5 Details by Class &amp; Accounts'!CJ97</f>
        <v>0</v>
      </c>
      <c r="V97" s="588">
        <f>'O5 Details by Class &amp; Accounts'!Z97+'O5 Details by Class &amp; Accounts'!AU97+'O5 Details by Class &amp; Accounts'!BP97+'O5 Details by Class &amp; Accounts'!CK97</f>
        <v>0</v>
      </c>
      <c r="W97" s="588">
        <f>'O5 Details by Class &amp; Accounts'!AA97+'O5 Details by Class &amp; Accounts'!AV97+'O5 Details by Class &amp; Accounts'!BQ97+'O5 Details by Class &amp; Accounts'!CL97</f>
        <v>0</v>
      </c>
      <c r="X97" s="1029">
        <f>'O5 Details by Class &amp; Accounts'!AB97+'O5 Details by Class &amp; Accounts'!AW97+'O5 Details by Class &amp; Accounts'!BR97+'O5 Details by Class &amp; Accounts'!CM97</f>
        <v>0</v>
      </c>
      <c r="Y97" s="1904"/>
    </row>
    <row r="98" spans="1:26" ht="15.95" customHeight="1" x14ac:dyDescent="0.2">
      <c r="A98" s="1754" t="s">
        <v>148</v>
      </c>
      <c r="B98" s="1001" t="s">
        <v>532</v>
      </c>
      <c r="C98" s="1015" t="str">
        <f>IF(ISBLANK('E4 TB Allocation Details'!D99), "",('E4 TB Allocation Details'!D99))</f>
        <v>mi</v>
      </c>
      <c r="D98" s="1016">
        <f t="shared" si="3"/>
        <v>0</v>
      </c>
      <c r="E98" s="588">
        <f>'O5 Details by Class &amp; Accounts'!I98+'O5 Details by Class &amp; Accounts'!AD98+'O5 Details by Class &amp; Accounts'!AY98+'O5 Details by Class &amp; Accounts'!BT98</f>
        <v>0</v>
      </c>
      <c r="F98" s="588">
        <f>'O5 Details by Class &amp; Accounts'!J98+'O5 Details by Class &amp; Accounts'!AE98+'O5 Details by Class &amp; Accounts'!AZ98+'O5 Details by Class &amp; Accounts'!BU98</f>
        <v>0</v>
      </c>
      <c r="G98" s="588">
        <f>'O5 Details by Class &amp; Accounts'!K98+'O5 Details by Class &amp; Accounts'!AF98+'O5 Details by Class &amp; Accounts'!BA98+'O5 Details by Class &amp; Accounts'!BV98</f>
        <v>0</v>
      </c>
      <c r="H98" s="588">
        <f>'O5 Details by Class &amp; Accounts'!L98+'O5 Details by Class &amp; Accounts'!AG98+'O5 Details by Class &amp; Accounts'!BB98+'O5 Details by Class &amp; Accounts'!BW98</f>
        <v>0</v>
      </c>
      <c r="I98" s="588">
        <f>'O5 Details by Class &amp; Accounts'!M98+'O5 Details by Class &amp; Accounts'!AH98+'O5 Details by Class &amp; Accounts'!BC98+'O5 Details by Class &amp; Accounts'!BX98</f>
        <v>0</v>
      </c>
      <c r="J98" s="588">
        <f>'O5 Details by Class &amp; Accounts'!N98+'O5 Details by Class &amp; Accounts'!AI98+'O5 Details by Class &amp; Accounts'!BD98+'O5 Details by Class &amp; Accounts'!BY98</f>
        <v>0</v>
      </c>
      <c r="K98" s="588">
        <f>'O5 Details by Class &amp; Accounts'!O98+'O5 Details by Class &amp; Accounts'!AJ98+'O5 Details by Class &amp; Accounts'!BE98+'O5 Details by Class &amp; Accounts'!BZ98</f>
        <v>0</v>
      </c>
      <c r="L98" s="588">
        <f>'O5 Details by Class &amp; Accounts'!P98+'O5 Details by Class &amp; Accounts'!AK98+'O5 Details by Class &amp; Accounts'!BF98+'O5 Details by Class &amp; Accounts'!CA98</f>
        <v>0</v>
      </c>
      <c r="M98" s="588">
        <f>'O5 Details by Class &amp; Accounts'!Q98+'O5 Details by Class &amp; Accounts'!AL98+'O5 Details by Class &amp; Accounts'!BG98+'O5 Details by Class &amp; Accounts'!CB98</f>
        <v>0</v>
      </c>
      <c r="N98" s="588">
        <f>'O5 Details by Class &amp; Accounts'!R98+'O5 Details by Class &amp; Accounts'!AM98+'O5 Details by Class &amp; Accounts'!BH98+'O5 Details by Class &amp; Accounts'!CC98</f>
        <v>0</v>
      </c>
      <c r="O98" s="588">
        <f>'O5 Details by Class &amp; Accounts'!S98+'O5 Details by Class &amp; Accounts'!AN98+'O5 Details by Class &amp; Accounts'!BI98+'O5 Details by Class &amp; Accounts'!CD98</f>
        <v>0</v>
      </c>
      <c r="P98" s="588">
        <f>'O5 Details by Class &amp; Accounts'!T98+'O5 Details by Class &amp; Accounts'!AO98+'O5 Details by Class &amp; Accounts'!BJ98+'O5 Details by Class &amp; Accounts'!CE98</f>
        <v>0</v>
      </c>
      <c r="Q98" s="588">
        <f>'O5 Details by Class &amp; Accounts'!U98+'O5 Details by Class &amp; Accounts'!AP98+'O5 Details by Class &amp; Accounts'!BK98+'O5 Details by Class &amp; Accounts'!CF98</f>
        <v>0</v>
      </c>
      <c r="R98" s="588">
        <f>'O5 Details by Class &amp; Accounts'!V98+'O5 Details by Class &amp; Accounts'!AQ98+'O5 Details by Class &amp; Accounts'!BL98+'O5 Details by Class &amp; Accounts'!CG98</f>
        <v>0</v>
      </c>
      <c r="S98" s="588">
        <f>'O5 Details by Class &amp; Accounts'!W98+'O5 Details by Class &amp; Accounts'!AR98+'O5 Details by Class &amp; Accounts'!BM98+'O5 Details by Class &amp; Accounts'!CH98</f>
        <v>0</v>
      </c>
      <c r="T98" s="588">
        <f>'O5 Details by Class &amp; Accounts'!X98+'O5 Details by Class &amp; Accounts'!AS98+'O5 Details by Class &amp; Accounts'!BN98+'O5 Details by Class &amp; Accounts'!CI98</f>
        <v>0</v>
      </c>
      <c r="U98" s="588">
        <f>'O5 Details by Class &amp; Accounts'!Y98+'O5 Details by Class &amp; Accounts'!AT98+'O5 Details by Class &amp; Accounts'!BO98+'O5 Details by Class &amp; Accounts'!CJ98</f>
        <v>0</v>
      </c>
      <c r="V98" s="588">
        <f>'O5 Details by Class &amp; Accounts'!Z98+'O5 Details by Class &amp; Accounts'!AU98+'O5 Details by Class &amp; Accounts'!BP98+'O5 Details by Class &amp; Accounts'!CK98</f>
        <v>0</v>
      </c>
      <c r="W98" s="588">
        <f>'O5 Details by Class &amp; Accounts'!AA98+'O5 Details by Class &amp; Accounts'!AV98+'O5 Details by Class &amp; Accounts'!BQ98+'O5 Details by Class &amp; Accounts'!CL98</f>
        <v>0</v>
      </c>
      <c r="X98" s="1029">
        <f>'O5 Details by Class &amp; Accounts'!AB98+'O5 Details by Class &amp; Accounts'!AW98+'O5 Details by Class &amp; Accounts'!BR98+'O5 Details by Class &amp; Accounts'!CM98</f>
        <v>0</v>
      </c>
      <c r="Y98" s="1904" t="inlineStr">
        <is>
          <t/>
        </is>
      </c>
      <c r="Z98" s="1899" t="inlineStr">
        <is>
          <t/>
        </is>
      </c>
    </row>
    <row r="99" spans="1:26" ht="15.95" customHeight="1" x14ac:dyDescent="0.2">
      <c r="A99" s="1755" t="s">
        <v>149</v>
      </c>
      <c r="B99" s="1002" t="s">
        <v>533</v>
      </c>
      <c r="C99" s="1015" t="str">
        <f>IF(ISBLANK('E4 TB Allocation Details'!D100), "",('E4 TB Allocation Details'!D100))</f>
        <v>mi</v>
      </c>
      <c r="D99" s="1016">
        <f t="shared" si="3"/>
        <v>-115513.27897384619</v>
      </c>
      <c r="E99" s="588">
        <f>'O5 Details by Class &amp; Accounts'!I99+'O5 Details by Class &amp; Accounts'!AD99+'O5 Details by Class &amp; Accounts'!AY99+'O5 Details by Class &amp; Accounts'!BT99</f>
        <v>-76704.304824546387</v>
      </c>
      <c r="F99" s="588">
        <f>'O5 Details by Class &amp; Accounts'!J99+'O5 Details by Class &amp; Accounts'!AE99+'O5 Details by Class &amp; Accounts'!AZ99+'O5 Details by Class &amp; Accounts'!BU99</f>
        <v>-19528.104276566472</v>
      </c>
      <c r="G99" s="588">
        <f>'O5 Details by Class &amp; Accounts'!K99+'O5 Details by Class &amp; Accounts'!AF99+'O5 Details by Class &amp; Accounts'!BA99+'O5 Details by Class &amp; Accounts'!BV99</f>
        <v>-13290.504110302119</v>
      </c>
      <c r="H99" s="588">
        <f>'O5 Details by Class &amp; Accounts'!L99+'O5 Details by Class &amp; Accounts'!AG99+'O5 Details by Class &amp; Accounts'!BB99+'O5 Details by Class &amp; Accounts'!BW99</f>
        <v>0</v>
      </c>
      <c r="I99" s="588">
        <f>'O5 Details by Class &amp; Accounts'!M99+'O5 Details by Class &amp; Accounts'!AH99+'O5 Details by Class &amp; Accounts'!BC99+'O5 Details by Class &amp; Accounts'!BX99</f>
        <v>0</v>
      </c>
      <c r="J99" s="588">
        <f>'O5 Details by Class &amp; Accounts'!N99+'O5 Details by Class &amp; Accounts'!AI99+'O5 Details by Class &amp; Accounts'!BD99+'O5 Details by Class &amp; Accounts'!BY99</f>
        <v>-1911.8161047766882</v>
      </c>
      <c r="K99" s="588">
        <f>'O5 Details by Class &amp; Accounts'!O99+'O5 Details by Class &amp; Accounts'!AJ99+'O5 Details by Class &amp; Accounts'!BE99+'O5 Details by Class &amp; Accounts'!BZ99</f>
        <v>-3908.4127800808637</v>
      </c>
      <c r="L99" s="588">
        <f>'O5 Details by Class &amp; Accounts'!P99+'O5 Details by Class &amp; Accounts'!AK99+'O5 Details by Class &amp; Accounts'!BF99+'O5 Details by Class &amp; Accounts'!CA99</f>
        <v>0</v>
      </c>
      <c r="M99" s="588">
        <f>'O5 Details by Class &amp; Accounts'!Q99+'O5 Details by Class &amp; Accounts'!AL99+'O5 Details by Class &amp; Accounts'!BG99+'O5 Details by Class &amp; Accounts'!CB99</f>
        <v>-170.13687757364806</v>
      </c>
      <c r="N99" s="588">
        <f>'O5 Details by Class &amp; Accounts'!R99+'O5 Details by Class &amp; Accounts'!AM99+'O5 Details by Class &amp; Accounts'!BH99+'O5 Details by Class &amp; Accounts'!CC99</f>
        <v>0</v>
      </c>
      <c r="O99" s="588">
        <f>'O5 Details by Class &amp; Accounts'!S99+'O5 Details by Class &amp; Accounts'!AN99+'O5 Details by Class &amp; Accounts'!BI99+'O5 Details by Class &amp; Accounts'!CD99</f>
        <v>0</v>
      </c>
      <c r="P99" s="588">
        <f>'O5 Details by Class &amp; Accounts'!T99+'O5 Details by Class &amp; Accounts'!AO99+'O5 Details by Class &amp; Accounts'!BJ99+'O5 Details by Class &amp; Accounts'!CE99</f>
        <v>0</v>
      </c>
      <c r="Q99" s="588">
        <f>'O5 Details by Class &amp; Accounts'!U99+'O5 Details by Class &amp; Accounts'!AP99+'O5 Details by Class &amp; Accounts'!BK99+'O5 Details by Class &amp; Accounts'!CF99</f>
        <v>0</v>
      </c>
      <c r="R99" s="588">
        <f>'O5 Details by Class &amp; Accounts'!V99+'O5 Details by Class &amp; Accounts'!AQ99+'O5 Details by Class &amp; Accounts'!BL99+'O5 Details by Class &amp; Accounts'!CG99</f>
        <v>0</v>
      </c>
      <c r="S99" s="588">
        <f>'O5 Details by Class &amp; Accounts'!W99+'O5 Details by Class &amp; Accounts'!AR99+'O5 Details by Class &amp; Accounts'!BM99+'O5 Details by Class &amp; Accounts'!CH99</f>
        <v>0</v>
      </c>
      <c r="T99" s="588">
        <f>'O5 Details by Class &amp; Accounts'!X99+'O5 Details by Class &amp; Accounts'!AS99+'O5 Details by Class &amp; Accounts'!BN99+'O5 Details by Class &amp; Accounts'!CI99</f>
        <v>0</v>
      </c>
      <c r="U99" s="588">
        <f>'O5 Details by Class &amp; Accounts'!Y99+'O5 Details by Class &amp; Accounts'!AT99+'O5 Details by Class &amp; Accounts'!BO99+'O5 Details by Class &amp; Accounts'!CJ99</f>
        <v>0</v>
      </c>
      <c r="V99" s="588">
        <f>'O5 Details by Class &amp; Accounts'!Z99+'O5 Details by Class &amp; Accounts'!AU99+'O5 Details by Class &amp; Accounts'!BP99+'O5 Details by Class &amp; Accounts'!CK99</f>
        <v>0</v>
      </c>
      <c r="W99" s="588">
        <f>'O5 Details by Class &amp; Accounts'!AA99+'O5 Details by Class &amp; Accounts'!AV99+'O5 Details by Class &amp; Accounts'!BQ99+'O5 Details by Class &amp; Accounts'!CL99</f>
        <v>0</v>
      </c>
      <c r="X99" s="1029">
        <f>'O5 Details by Class &amp; Accounts'!AB99+'O5 Details by Class &amp; Accounts'!AW99+'O5 Details by Class &amp; Accounts'!BR99+'O5 Details by Class &amp; Accounts'!CM99</f>
        <v>0</v>
      </c>
      <c r="Y99" s="1904" t="inlineStr">
        <is>
          <t/>
        </is>
      </c>
      <c r="Z99" s="1899" t="inlineStr">
        <is>
          <t/>
        </is>
      </c>
    </row>
    <row r="100" spans="1:26" ht="15.95" customHeight="1" x14ac:dyDescent="0.2">
      <c r="A100" s="1754" t="s">
        <v>150</v>
      </c>
      <c r="B100" s="1001" t="s">
        <v>1394</v>
      </c>
      <c r="C100" s="1015" t="str">
        <f>IF(ISBLANK('E4 TB Allocation Details'!D101), "",('E4 TB Allocation Details'!D101))</f>
        <v>mi</v>
      </c>
      <c r="D100" s="1016">
        <f t="shared" si="3"/>
        <v>0</v>
      </c>
      <c r="E100" s="588">
        <f>'O5 Details by Class &amp; Accounts'!I100+'O5 Details by Class &amp; Accounts'!AD100+'O5 Details by Class &amp; Accounts'!AY100+'O5 Details by Class &amp; Accounts'!BT100</f>
        <v>0</v>
      </c>
      <c r="F100" s="588">
        <f>'O5 Details by Class &amp; Accounts'!J100+'O5 Details by Class &amp; Accounts'!AE100+'O5 Details by Class &amp; Accounts'!AZ100+'O5 Details by Class &amp; Accounts'!BU100</f>
        <v>0</v>
      </c>
      <c r="G100" s="588">
        <f>'O5 Details by Class &amp; Accounts'!K100+'O5 Details by Class &amp; Accounts'!AF100+'O5 Details by Class &amp; Accounts'!BA100+'O5 Details by Class &amp; Accounts'!BV100</f>
        <v>0</v>
      </c>
      <c r="H100" s="588">
        <f>'O5 Details by Class &amp; Accounts'!L100+'O5 Details by Class &amp; Accounts'!AG100+'O5 Details by Class &amp; Accounts'!BB100+'O5 Details by Class &amp; Accounts'!BW100</f>
        <v>0</v>
      </c>
      <c r="I100" s="588">
        <f>'O5 Details by Class &amp; Accounts'!M100+'O5 Details by Class &amp; Accounts'!AH100+'O5 Details by Class &amp; Accounts'!BC100+'O5 Details by Class &amp; Accounts'!BX100</f>
        <v>0</v>
      </c>
      <c r="J100" s="588">
        <f>'O5 Details by Class &amp; Accounts'!N100+'O5 Details by Class &amp; Accounts'!AI100+'O5 Details by Class &amp; Accounts'!BD100+'O5 Details by Class &amp; Accounts'!BY100</f>
        <v>0</v>
      </c>
      <c r="K100" s="588">
        <f>'O5 Details by Class &amp; Accounts'!O100+'O5 Details by Class &amp; Accounts'!AJ100+'O5 Details by Class &amp; Accounts'!BE100+'O5 Details by Class &amp; Accounts'!BZ100</f>
        <v>0</v>
      </c>
      <c r="L100" s="588">
        <f>'O5 Details by Class &amp; Accounts'!P100+'O5 Details by Class &amp; Accounts'!AK100+'O5 Details by Class &amp; Accounts'!BF100+'O5 Details by Class &amp; Accounts'!CA100</f>
        <v>0</v>
      </c>
      <c r="M100" s="588">
        <f>'O5 Details by Class &amp; Accounts'!Q100+'O5 Details by Class &amp; Accounts'!AL100+'O5 Details by Class &amp; Accounts'!BG100+'O5 Details by Class &amp; Accounts'!CB100</f>
        <v>0</v>
      </c>
      <c r="N100" s="588">
        <f>'O5 Details by Class &amp; Accounts'!R100+'O5 Details by Class &amp; Accounts'!AM100+'O5 Details by Class &amp; Accounts'!BH100+'O5 Details by Class &amp; Accounts'!CC100</f>
        <v>0</v>
      </c>
      <c r="O100" s="588">
        <f>'O5 Details by Class &amp; Accounts'!S100+'O5 Details by Class &amp; Accounts'!AN100+'O5 Details by Class &amp; Accounts'!BI100+'O5 Details by Class &amp; Accounts'!CD100</f>
        <v>0</v>
      </c>
      <c r="P100" s="588">
        <f>'O5 Details by Class &amp; Accounts'!T100+'O5 Details by Class &amp; Accounts'!AO100+'O5 Details by Class &amp; Accounts'!BJ100+'O5 Details by Class &amp; Accounts'!CE100</f>
        <v>0</v>
      </c>
      <c r="Q100" s="588">
        <f>'O5 Details by Class &amp; Accounts'!U100+'O5 Details by Class &amp; Accounts'!AP100+'O5 Details by Class &amp; Accounts'!BK100+'O5 Details by Class &amp; Accounts'!CF100</f>
        <v>0</v>
      </c>
      <c r="R100" s="588">
        <f>'O5 Details by Class &amp; Accounts'!V100+'O5 Details by Class &amp; Accounts'!AQ100+'O5 Details by Class &amp; Accounts'!BL100+'O5 Details by Class &amp; Accounts'!CG100</f>
        <v>0</v>
      </c>
      <c r="S100" s="588">
        <f>'O5 Details by Class &amp; Accounts'!W100+'O5 Details by Class &amp; Accounts'!AR100+'O5 Details by Class &amp; Accounts'!BM100+'O5 Details by Class &amp; Accounts'!CH100</f>
        <v>0</v>
      </c>
      <c r="T100" s="588">
        <f>'O5 Details by Class &amp; Accounts'!X100+'O5 Details by Class &amp; Accounts'!AS100+'O5 Details by Class &amp; Accounts'!BN100+'O5 Details by Class &amp; Accounts'!CI100</f>
        <v>0</v>
      </c>
      <c r="U100" s="588">
        <f>'O5 Details by Class &amp; Accounts'!Y100+'O5 Details by Class &amp; Accounts'!AT100+'O5 Details by Class &amp; Accounts'!BO100+'O5 Details by Class &amp; Accounts'!CJ100</f>
        <v>0</v>
      </c>
      <c r="V100" s="588">
        <f>'O5 Details by Class &amp; Accounts'!Z100+'O5 Details by Class &amp; Accounts'!AU100+'O5 Details by Class &amp; Accounts'!BP100+'O5 Details by Class &amp; Accounts'!CK100</f>
        <v>0</v>
      </c>
      <c r="W100" s="588">
        <f>'O5 Details by Class &amp; Accounts'!AA100+'O5 Details by Class &amp; Accounts'!AV100+'O5 Details by Class &amp; Accounts'!BQ100+'O5 Details by Class &amp; Accounts'!CL100</f>
        <v>0</v>
      </c>
      <c r="X100" s="1029">
        <f>'O5 Details by Class &amp; Accounts'!AB100+'O5 Details by Class &amp; Accounts'!AW100+'O5 Details by Class &amp; Accounts'!BR100+'O5 Details by Class &amp; Accounts'!CM100</f>
        <v>0</v>
      </c>
      <c r="Y100" s="1904" t="inlineStr">
        <is>
          <t/>
        </is>
      </c>
      <c r="Z100" s="1899" t="inlineStr">
        <is>
          <t/>
        </is>
      </c>
    </row>
    <row r="101" spans="1:26" ht="15.95" customHeight="1" x14ac:dyDescent="0.2">
      <c r="A101" s="1754" t="s">
        <v>151</v>
      </c>
      <c r="B101" s="1001" t="s">
        <v>1395</v>
      </c>
      <c r="C101" s="1015" t="str">
        <f>IF(ISBLANK('E4 TB Allocation Details'!D102), "",('E4 TB Allocation Details'!D102))</f>
        <v>mi</v>
      </c>
      <c r="D101" s="1016">
        <f t="shared" si="3"/>
        <v>0</v>
      </c>
      <c r="E101" s="588">
        <f>'O5 Details by Class &amp; Accounts'!I101+'O5 Details by Class &amp; Accounts'!AD101+'O5 Details by Class &amp; Accounts'!AY101+'O5 Details by Class &amp; Accounts'!BT101</f>
        <v>0</v>
      </c>
      <c r="F101" s="588">
        <f>'O5 Details by Class &amp; Accounts'!J101+'O5 Details by Class &amp; Accounts'!AE101+'O5 Details by Class &amp; Accounts'!AZ101+'O5 Details by Class &amp; Accounts'!BU101</f>
        <v>0</v>
      </c>
      <c r="G101" s="588">
        <f>'O5 Details by Class &amp; Accounts'!K101+'O5 Details by Class &amp; Accounts'!AF101+'O5 Details by Class &amp; Accounts'!BA101+'O5 Details by Class &amp; Accounts'!BV101</f>
        <v>0</v>
      </c>
      <c r="H101" s="588">
        <f>'O5 Details by Class &amp; Accounts'!L101+'O5 Details by Class &amp; Accounts'!AG101+'O5 Details by Class &amp; Accounts'!BB101+'O5 Details by Class &amp; Accounts'!BW101</f>
        <v>0</v>
      </c>
      <c r="I101" s="588">
        <f>'O5 Details by Class &amp; Accounts'!M101+'O5 Details by Class &amp; Accounts'!AH101+'O5 Details by Class &amp; Accounts'!BC101+'O5 Details by Class &amp; Accounts'!BX101</f>
        <v>0</v>
      </c>
      <c r="J101" s="588">
        <f>'O5 Details by Class &amp; Accounts'!N101+'O5 Details by Class &amp; Accounts'!AI101+'O5 Details by Class &amp; Accounts'!BD101+'O5 Details by Class &amp; Accounts'!BY101</f>
        <v>0</v>
      </c>
      <c r="K101" s="588">
        <f>'O5 Details by Class &amp; Accounts'!O101+'O5 Details by Class &amp; Accounts'!AJ101+'O5 Details by Class &amp; Accounts'!BE101+'O5 Details by Class &amp; Accounts'!BZ101</f>
        <v>0</v>
      </c>
      <c r="L101" s="588">
        <f>'O5 Details by Class &amp; Accounts'!P101+'O5 Details by Class &amp; Accounts'!AK101+'O5 Details by Class &amp; Accounts'!BF101+'O5 Details by Class &amp; Accounts'!CA101</f>
        <v>0</v>
      </c>
      <c r="M101" s="588">
        <f>'O5 Details by Class &amp; Accounts'!Q101+'O5 Details by Class &amp; Accounts'!AL101+'O5 Details by Class &amp; Accounts'!BG101+'O5 Details by Class &amp; Accounts'!CB101</f>
        <v>0</v>
      </c>
      <c r="N101" s="588">
        <f>'O5 Details by Class &amp; Accounts'!R101+'O5 Details by Class &amp; Accounts'!AM101+'O5 Details by Class &amp; Accounts'!BH101+'O5 Details by Class &amp; Accounts'!CC101</f>
        <v>0</v>
      </c>
      <c r="O101" s="588">
        <f>'O5 Details by Class &amp; Accounts'!S101+'O5 Details by Class &amp; Accounts'!AN101+'O5 Details by Class &amp; Accounts'!BI101+'O5 Details by Class &amp; Accounts'!CD101</f>
        <v>0</v>
      </c>
      <c r="P101" s="588">
        <f>'O5 Details by Class &amp; Accounts'!T101+'O5 Details by Class &amp; Accounts'!AO101+'O5 Details by Class &amp; Accounts'!BJ101+'O5 Details by Class &amp; Accounts'!CE101</f>
        <v>0</v>
      </c>
      <c r="Q101" s="588">
        <f>'O5 Details by Class &amp; Accounts'!U101+'O5 Details by Class &amp; Accounts'!AP101+'O5 Details by Class &amp; Accounts'!BK101+'O5 Details by Class &amp; Accounts'!CF101</f>
        <v>0</v>
      </c>
      <c r="R101" s="588">
        <f>'O5 Details by Class &amp; Accounts'!V101+'O5 Details by Class &amp; Accounts'!AQ101+'O5 Details by Class &amp; Accounts'!BL101+'O5 Details by Class &amp; Accounts'!CG101</f>
        <v>0</v>
      </c>
      <c r="S101" s="588">
        <f>'O5 Details by Class &amp; Accounts'!W101+'O5 Details by Class &amp; Accounts'!AR101+'O5 Details by Class &amp; Accounts'!BM101+'O5 Details by Class &amp; Accounts'!CH101</f>
        <v>0</v>
      </c>
      <c r="T101" s="588">
        <f>'O5 Details by Class &amp; Accounts'!X101+'O5 Details by Class &amp; Accounts'!AS101+'O5 Details by Class &amp; Accounts'!BN101+'O5 Details by Class &amp; Accounts'!CI101</f>
        <v>0</v>
      </c>
      <c r="U101" s="588">
        <f>'O5 Details by Class &amp; Accounts'!Y101+'O5 Details by Class &amp; Accounts'!AT101+'O5 Details by Class &amp; Accounts'!BO101+'O5 Details by Class &amp; Accounts'!CJ101</f>
        <v>0</v>
      </c>
      <c r="V101" s="588">
        <f>'O5 Details by Class &amp; Accounts'!Z101+'O5 Details by Class &amp; Accounts'!AU101+'O5 Details by Class &amp; Accounts'!BP101+'O5 Details by Class &amp; Accounts'!CK101</f>
        <v>0</v>
      </c>
      <c r="W101" s="588">
        <f>'O5 Details by Class &amp; Accounts'!AA101+'O5 Details by Class &amp; Accounts'!AV101+'O5 Details by Class &amp; Accounts'!BQ101+'O5 Details by Class &amp; Accounts'!CL101</f>
        <v>0</v>
      </c>
      <c r="X101" s="1029">
        <f>'O5 Details by Class &amp; Accounts'!AB101+'O5 Details by Class &amp; Accounts'!AW101+'O5 Details by Class &amp; Accounts'!BR101+'O5 Details by Class &amp; Accounts'!CM101</f>
        <v>0</v>
      </c>
      <c r="Y101" s="1904" t="inlineStr">
        <is>
          <t/>
        </is>
      </c>
      <c r="Z101" s="1899" t="inlineStr">
        <is>
          <t/>
        </is>
      </c>
    </row>
    <row r="102" spans="1:26" ht="15.95" customHeight="1" x14ac:dyDescent="0.2">
      <c r="A102" s="1755" t="s">
        <v>152</v>
      </c>
      <c r="B102" s="1002" t="s">
        <v>1396</v>
      </c>
      <c r="C102" s="1015" t="str">
        <f>IF(ISBLANK('E4 TB Allocation Details'!D103), "",('E4 TB Allocation Details'!D103))</f>
        <v>mi</v>
      </c>
      <c r="D102" s="1016">
        <f t="shared" si="3"/>
        <v>0</v>
      </c>
      <c r="E102" s="588">
        <f>'O5 Details by Class &amp; Accounts'!I102+'O5 Details by Class &amp; Accounts'!AD102+'O5 Details by Class &amp; Accounts'!AY102+'O5 Details by Class &amp; Accounts'!BT102</f>
        <v>0</v>
      </c>
      <c r="F102" s="588">
        <f>'O5 Details by Class &amp; Accounts'!J102+'O5 Details by Class &amp; Accounts'!AE102+'O5 Details by Class &amp; Accounts'!AZ102+'O5 Details by Class &amp; Accounts'!BU102</f>
        <v>0</v>
      </c>
      <c r="G102" s="588">
        <f>'O5 Details by Class &amp; Accounts'!K102+'O5 Details by Class &amp; Accounts'!AF102+'O5 Details by Class &amp; Accounts'!BA102+'O5 Details by Class &amp; Accounts'!BV102</f>
        <v>0</v>
      </c>
      <c r="H102" s="588">
        <f>'O5 Details by Class &amp; Accounts'!L102+'O5 Details by Class &amp; Accounts'!AG102+'O5 Details by Class &amp; Accounts'!BB102+'O5 Details by Class &amp; Accounts'!BW102</f>
        <v>0</v>
      </c>
      <c r="I102" s="588">
        <f>'O5 Details by Class &amp; Accounts'!M102+'O5 Details by Class &amp; Accounts'!AH102+'O5 Details by Class &amp; Accounts'!BC102+'O5 Details by Class &amp; Accounts'!BX102</f>
        <v>0</v>
      </c>
      <c r="J102" s="588">
        <f>'O5 Details by Class &amp; Accounts'!N102+'O5 Details by Class &amp; Accounts'!AI102+'O5 Details by Class &amp; Accounts'!BD102+'O5 Details by Class &amp; Accounts'!BY102</f>
        <v>0</v>
      </c>
      <c r="K102" s="588">
        <f>'O5 Details by Class &amp; Accounts'!O102+'O5 Details by Class &amp; Accounts'!AJ102+'O5 Details by Class &amp; Accounts'!BE102+'O5 Details by Class &amp; Accounts'!BZ102</f>
        <v>0</v>
      </c>
      <c r="L102" s="588">
        <f>'O5 Details by Class &amp; Accounts'!P102+'O5 Details by Class &amp; Accounts'!AK102+'O5 Details by Class &amp; Accounts'!BF102+'O5 Details by Class &amp; Accounts'!CA102</f>
        <v>0</v>
      </c>
      <c r="M102" s="588">
        <f>'O5 Details by Class &amp; Accounts'!Q102+'O5 Details by Class &amp; Accounts'!AL102+'O5 Details by Class &amp; Accounts'!BG102+'O5 Details by Class &amp; Accounts'!CB102</f>
        <v>0</v>
      </c>
      <c r="N102" s="588">
        <f>'O5 Details by Class &amp; Accounts'!R102+'O5 Details by Class &amp; Accounts'!AM102+'O5 Details by Class &amp; Accounts'!BH102+'O5 Details by Class &amp; Accounts'!CC102</f>
        <v>0</v>
      </c>
      <c r="O102" s="588">
        <f>'O5 Details by Class &amp; Accounts'!S102+'O5 Details by Class &amp; Accounts'!AN102+'O5 Details by Class &amp; Accounts'!BI102+'O5 Details by Class &amp; Accounts'!CD102</f>
        <v>0</v>
      </c>
      <c r="P102" s="588">
        <f>'O5 Details by Class &amp; Accounts'!T102+'O5 Details by Class &amp; Accounts'!AO102+'O5 Details by Class &amp; Accounts'!BJ102+'O5 Details by Class &amp; Accounts'!CE102</f>
        <v>0</v>
      </c>
      <c r="Q102" s="588">
        <f>'O5 Details by Class &amp; Accounts'!U102+'O5 Details by Class &amp; Accounts'!AP102+'O5 Details by Class &amp; Accounts'!BK102+'O5 Details by Class &amp; Accounts'!CF102</f>
        <v>0</v>
      </c>
      <c r="R102" s="588">
        <f>'O5 Details by Class &amp; Accounts'!V102+'O5 Details by Class &amp; Accounts'!AQ102+'O5 Details by Class &amp; Accounts'!BL102+'O5 Details by Class &amp; Accounts'!CG102</f>
        <v>0</v>
      </c>
      <c r="S102" s="588">
        <f>'O5 Details by Class &amp; Accounts'!W102+'O5 Details by Class &amp; Accounts'!AR102+'O5 Details by Class &amp; Accounts'!BM102+'O5 Details by Class &amp; Accounts'!CH102</f>
        <v>0</v>
      </c>
      <c r="T102" s="588">
        <f>'O5 Details by Class &amp; Accounts'!X102+'O5 Details by Class &amp; Accounts'!AS102+'O5 Details by Class &amp; Accounts'!BN102+'O5 Details by Class &amp; Accounts'!CI102</f>
        <v>0</v>
      </c>
      <c r="U102" s="588">
        <f>'O5 Details by Class &amp; Accounts'!Y102+'O5 Details by Class &amp; Accounts'!AT102+'O5 Details by Class &amp; Accounts'!BO102+'O5 Details by Class &amp; Accounts'!CJ102</f>
        <v>0</v>
      </c>
      <c r="V102" s="588">
        <f>'O5 Details by Class &amp; Accounts'!Z102+'O5 Details by Class &amp; Accounts'!AU102+'O5 Details by Class &amp; Accounts'!BP102+'O5 Details by Class &amp; Accounts'!CK102</f>
        <v>0</v>
      </c>
      <c r="W102" s="588">
        <f>'O5 Details by Class &amp; Accounts'!AA102+'O5 Details by Class &amp; Accounts'!AV102+'O5 Details by Class &amp; Accounts'!BQ102+'O5 Details by Class &amp; Accounts'!CL102</f>
        <v>0</v>
      </c>
      <c r="X102" s="1029">
        <f>'O5 Details by Class &amp; Accounts'!AB102+'O5 Details by Class &amp; Accounts'!AW102+'O5 Details by Class &amp; Accounts'!BR102+'O5 Details by Class &amp; Accounts'!CM102</f>
        <v>0</v>
      </c>
      <c r="Y102" s="1904" t="inlineStr">
        <is>
          <t/>
        </is>
      </c>
      <c r="Z102" s="1899" t="inlineStr">
        <is>
          <t/>
        </is>
      </c>
    </row>
    <row r="103" spans="1:26" ht="15.95" customHeight="1" x14ac:dyDescent="0.2">
      <c r="A103" s="1755" t="s">
        <v>153</v>
      </c>
      <c r="B103" s="1002" t="s">
        <v>1400</v>
      </c>
      <c r="C103" s="1015" t="str">
        <f>IF(ISBLANK('E4 TB Allocation Details'!D104), "",('E4 TB Allocation Details'!D104))</f>
        <v>mi</v>
      </c>
      <c r="D103" s="1016">
        <f t="shared" si="3"/>
        <v>0</v>
      </c>
      <c r="E103" s="588">
        <f>'O5 Details by Class &amp; Accounts'!I103+'O5 Details by Class &amp; Accounts'!AD103+'O5 Details by Class &amp; Accounts'!AY103+'O5 Details by Class &amp; Accounts'!BT103</f>
        <v>0</v>
      </c>
      <c r="F103" s="588">
        <f>'O5 Details by Class &amp; Accounts'!J103+'O5 Details by Class &amp; Accounts'!AE103+'O5 Details by Class &amp; Accounts'!AZ103+'O5 Details by Class &amp; Accounts'!BU103</f>
        <v>0</v>
      </c>
      <c r="G103" s="588">
        <f>'O5 Details by Class &amp; Accounts'!K103+'O5 Details by Class &amp; Accounts'!AF103+'O5 Details by Class &amp; Accounts'!BA103+'O5 Details by Class &amp; Accounts'!BV103</f>
        <v>0</v>
      </c>
      <c r="H103" s="588">
        <f>'O5 Details by Class &amp; Accounts'!L103+'O5 Details by Class &amp; Accounts'!AG103+'O5 Details by Class &amp; Accounts'!BB103+'O5 Details by Class &amp; Accounts'!BW103</f>
        <v>0</v>
      </c>
      <c r="I103" s="588">
        <f>'O5 Details by Class &amp; Accounts'!M103+'O5 Details by Class &amp; Accounts'!AH103+'O5 Details by Class &amp; Accounts'!BC103+'O5 Details by Class &amp; Accounts'!BX103</f>
        <v>0</v>
      </c>
      <c r="J103" s="588">
        <f>'O5 Details by Class &amp; Accounts'!N103+'O5 Details by Class &amp; Accounts'!AI103+'O5 Details by Class &amp; Accounts'!BD103+'O5 Details by Class &amp; Accounts'!BY103</f>
        <v>0</v>
      </c>
      <c r="K103" s="588">
        <f>'O5 Details by Class &amp; Accounts'!O103+'O5 Details by Class &amp; Accounts'!AJ103+'O5 Details by Class &amp; Accounts'!BE103+'O5 Details by Class &amp; Accounts'!BZ103</f>
        <v>0</v>
      </c>
      <c r="L103" s="588">
        <f>'O5 Details by Class &amp; Accounts'!P103+'O5 Details by Class &amp; Accounts'!AK103+'O5 Details by Class &amp; Accounts'!BF103+'O5 Details by Class &amp; Accounts'!CA103</f>
        <v>0</v>
      </c>
      <c r="M103" s="588">
        <f>'O5 Details by Class &amp; Accounts'!Q103+'O5 Details by Class &amp; Accounts'!AL103+'O5 Details by Class &amp; Accounts'!BG103+'O5 Details by Class &amp; Accounts'!CB103</f>
        <v>0</v>
      </c>
      <c r="N103" s="588">
        <f>'O5 Details by Class &amp; Accounts'!R103+'O5 Details by Class &amp; Accounts'!AM103+'O5 Details by Class &amp; Accounts'!BH103+'O5 Details by Class &amp; Accounts'!CC103</f>
        <v>0</v>
      </c>
      <c r="O103" s="588">
        <f>'O5 Details by Class &amp; Accounts'!S103+'O5 Details by Class &amp; Accounts'!AN103+'O5 Details by Class &amp; Accounts'!BI103+'O5 Details by Class &amp; Accounts'!CD103</f>
        <v>0</v>
      </c>
      <c r="P103" s="588">
        <f>'O5 Details by Class &amp; Accounts'!T103+'O5 Details by Class &amp; Accounts'!AO103+'O5 Details by Class &amp; Accounts'!BJ103+'O5 Details by Class &amp; Accounts'!CE103</f>
        <v>0</v>
      </c>
      <c r="Q103" s="588">
        <f>'O5 Details by Class &amp; Accounts'!U103+'O5 Details by Class &amp; Accounts'!AP103+'O5 Details by Class &amp; Accounts'!BK103+'O5 Details by Class &amp; Accounts'!CF103</f>
        <v>0</v>
      </c>
      <c r="R103" s="588">
        <f>'O5 Details by Class &amp; Accounts'!V103+'O5 Details by Class &amp; Accounts'!AQ103+'O5 Details by Class &amp; Accounts'!BL103+'O5 Details by Class &amp; Accounts'!CG103</f>
        <v>0</v>
      </c>
      <c r="S103" s="588">
        <f>'O5 Details by Class &amp; Accounts'!W103+'O5 Details by Class &amp; Accounts'!AR103+'O5 Details by Class &amp; Accounts'!BM103+'O5 Details by Class &amp; Accounts'!CH103</f>
        <v>0</v>
      </c>
      <c r="T103" s="588">
        <f>'O5 Details by Class &amp; Accounts'!X103+'O5 Details by Class &amp; Accounts'!AS103+'O5 Details by Class &amp; Accounts'!BN103+'O5 Details by Class &amp; Accounts'!CI103</f>
        <v>0</v>
      </c>
      <c r="U103" s="588">
        <f>'O5 Details by Class &amp; Accounts'!Y103+'O5 Details by Class &amp; Accounts'!AT103+'O5 Details by Class &amp; Accounts'!BO103+'O5 Details by Class &amp; Accounts'!CJ103</f>
        <v>0</v>
      </c>
      <c r="V103" s="588">
        <f>'O5 Details by Class &amp; Accounts'!Z103+'O5 Details by Class &amp; Accounts'!AU103+'O5 Details by Class &amp; Accounts'!BP103+'O5 Details by Class &amp; Accounts'!CK103</f>
        <v>0</v>
      </c>
      <c r="W103" s="588">
        <f>'O5 Details by Class &amp; Accounts'!AA103+'O5 Details by Class &amp; Accounts'!AV103+'O5 Details by Class &amp; Accounts'!BQ103+'O5 Details by Class &amp; Accounts'!CL103</f>
        <v>0</v>
      </c>
      <c r="X103" s="1029">
        <f>'O5 Details by Class &amp; Accounts'!AB103+'O5 Details by Class &amp; Accounts'!AW103+'O5 Details by Class &amp; Accounts'!BR103+'O5 Details by Class &amp; Accounts'!CM103</f>
        <v>0</v>
      </c>
      <c r="Y103" s="1904" t="inlineStr">
        <is>
          <t/>
        </is>
      </c>
      <c r="Z103" s="1899" t="inlineStr">
        <is>
          <t/>
        </is>
      </c>
    </row>
    <row r="104" spans="1:26" ht="15.95" customHeight="1" x14ac:dyDescent="0.2">
      <c r="A104" s="1755" t="s">
        <v>154</v>
      </c>
      <c r="B104" s="1002" t="s">
        <v>1386</v>
      </c>
      <c r="C104" s="1015" t="str">
        <f>IF(ISBLANK('E4 TB Allocation Details'!D105), "",('E4 TB Allocation Details'!D105))</f>
        <v>mi</v>
      </c>
      <c r="D104" s="1016">
        <f t="shared" si="3"/>
        <v>-37213.349999999984</v>
      </c>
      <c r="E104" s="588">
        <f>'O5 Details by Class &amp; Accounts'!I104+'O5 Details by Class &amp; Accounts'!AD104+'O5 Details by Class &amp; Accounts'!AY104+'O5 Details by Class &amp; Accounts'!BT104</f>
        <v>-24799.539446016053</v>
      </c>
      <c r="F104" s="588">
        <f>'O5 Details by Class &amp; Accounts'!J104+'O5 Details by Class &amp; Accounts'!AE104+'O5 Details by Class &amp; Accounts'!AZ104+'O5 Details by Class &amp; Accounts'!BU104</f>
        <v>-6259.867157320673</v>
      </c>
      <c r="G104" s="588">
        <f>'O5 Details by Class &amp; Accounts'!K104+'O5 Details by Class &amp; Accounts'!AF104+'O5 Details by Class &amp; Accounts'!BA104+'O5 Details by Class &amp; Accounts'!BV104</f>
        <v>-4236.7553126860039</v>
      </c>
      <c r="H104" s="588">
        <f>'O5 Details by Class &amp; Accounts'!L104+'O5 Details by Class &amp; Accounts'!AG104+'O5 Details by Class &amp; Accounts'!BB104+'O5 Details by Class &amp; Accounts'!BW104</f>
        <v>0</v>
      </c>
      <c r="I104" s="588">
        <f>'O5 Details by Class &amp; Accounts'!M104+'O5 Details by Class &amp; Accounts'!AH104+'O5 Details by Class &amp; Accounts'!BC104+'O5 Details by Class &amp; Accounts'!BX104</f>
        <v>0</v>
      </c>
      <c r="J104" s="588">
        <f>'O5 Details by Class &amp; Accounts'!N104+'O5 Details by Class &amp; Accounts'!AI104+'O5 Details by Class &amp; Accounts'!BD104+'O5 Details by Class &amp; Accounts'!BY104</f>
        <v>-599.39299711145486</v>
      </c>
      <c r="K104" s="588">
        <f>'O5 Details by Class &amp; Accounts'!O104+'O5 Details by Class &amp; Accounts'!AJ104+'O5 Details by Class &amp; Accounts'!BE104+'O5 Details by Class &amp; Accounts'!BZ104</f>
        <v>-1262.8181467992933</v>
      </c>
      <c r="L104" s="588">
        <f>'O5 Details by Class &amp; Accounts'!P104+'O5 Details by Class &amp; Accounts'!AK104+'O5 Details by Class &amp; Accounts'!BF104+'O5 Details by Class &amp; Accounts'!CA104</f>
        <v>0</v>
      </c>
      <c r="M104" s="588">
        <f>'O5 Details by Class &amp; Accounts'!Q104+'O5 Details by Class &amp; Accounts'!AL104+'O5 Details by Class &amp; Accounts'!BG104+'O5 Details by Class &amp; Accounts'!CB104</f>
        <v>-54.976940066513336</v>
      </c>
      <c r="N104" s="588">
        <f>'O5 Details by Class &amp; Accounts'!R104+'O5 Details by Class &amp; Accounts'!AM104+'O5 Details by Class &amp; Accounts'!BH104+'O5 Details by Class &amp; Accounts'!CC104</f>
        <v>0</v>
      </c>
      <c r="O104" s="588">
        <f>'O5 Details by Class &amp; Accounts'!S104+'O5 Details by Class &amp; Accounts'!AN104+'O5 Details by Class &amp; Accounts'!BI104+'O5 Details by Class &amp; Accounts'!CD104</f>
        <v>0</v>
      </c>
      <c r="P104" s="588">
        <f>'O5 Details by Class &amp; Accounts'!T104+'O5 Details by Class &amp; Accounts'!AO104+'O5 Details by Class &amp; Accounts'!BJ104+'O5 Details by Class &amp; Accounts'!CE104</f>
        <v>0</v>
      </c>
      <c r="Q104" s="588">
        <f>'O5 Details by Class &amp; Accounts'!U104+'O5 Details by Class &amp; Accounts'!AP104+'O5 Details by Class &amp; Accounts'!BK104+'O5 Details by Class &amp; Accounts'!CF104</f>
        <v>0</v>
      </c>
      <c r="R104" s="588">
        <f>'O5 Details by Class &amp; Accounts'!V104+'O5 Details by Class &amp; Accounts'!AQ104+'O5 Details by Class &amp; Accounts'!BL104+'O5 Details by Class &amp; Accounts'!CG104</f>
        <v>0</v>
      </c>
      <c r="S104" s="588">
        <f>'O5 Details by Class &amp; Accounts'!W104+'O5 Details by Class &amp; Accounts'!AR104+'O5 Details by Class &amp; Accounts'!BM104+'O5 Details by Class &amp; Accounts'!CH104</f>
        <v>0</v>
      </c>
      <c r="T104" s="588">
        <f>'O5 Details by Class &amp; Accounts'!X104+'O5 Details by Class &amp; Accounts'!AS104+'O5 Details by Class &amp; Accounts'!BN104+'O5 Details by Class &amp; Accounts'!CI104</f>
        <v>0</v>
      </c>
      <c r="U104" s="588">
        <f>'O5 Details by Class &amp; Accounts'!Y104+'O5 Details by Class &amp; Accounts'!AT104+'O5 Details by Class &amp; Accounts'!BO104+'O5 Details by Class &amp; Accounts'!CJ104</f>
        <v>0</v>
      </c>
      <c r="V104" s="588">
        <f>'O5 Details by Class &amp; Accounts'!Z104+'O5 Details by Class &amp; Accounts'!AU104+'O5 Details by Class &amp; Accounts'!BP104+'O5 Details by Class &amp; Accounts'!CK104</f>
        <v>0</v>
      </c>
      <c r="W104" s="588">
        <f>'O5 Details by Class &amp; Accounts'!AA104+'O5 Details by Class &amp; Accounts'!AV104+'O5 Details by Class &amp; Accounts'!BQ104+'O5 Details by Class &amp; Accounts'!CL104</f>
        <v>0</v>
      </c>
      <c r="X104" s="1029">
        <f>'O5 Details by Class &amp; Accounts'!AB104+'O5 Details by Class &amp; Accounts'!AW104+'O5 Details by Class &amp; Accounts'!BR104+'O5 Details by Class &amp; Accounts'!CM104</f>
        <v>0</v>
      </c>
      <c r="Y104" s="1904" t="inlineStr">
        <is>
          <t/>
        </is>
      </c>
      <c r="Z104" s="1899" t="inlineStr">
        <is>
          <t/>
        </is>
      </c>
    </row>
    <row r="105" spans="1:26" ht="15.95" customHeight="1" x14ac:dyDescent="0.2">
      <c r="A105" s="1755" t="s">
        <v>155</v>
      </c>
      <c r="B105" s="1002" t="s">
        <v>1387</v>
      </c>
      <c r="C105" s="1015" t="str">
        <f>IF(ISBLANK('E4 TB Allocation Details'!D106), "",('E4 TB Allocation Details'!D106))</f>
        <v>mi</v>
      </c>
      <c r="D105" s="1016">
        <f t="shared" si="3"/>
        <v>0</v>
      </c>
      <c r="E105" s="588">
        <f>'O5 Details by Class &amp; Accounts'!I105+'O5 Details by Class &amp; Accounts'!AD105+'O5 Details by Class &amp; Accounts'!AY105+'O5 Details by Class &amp; Accounts'!BT105</f>
        <v>0</v>
      </c>
      <c r="F105" s="588">
        <f>'O5 Details by Class &amp; Accounts'!J105+'O5 Details by Class &amp; Accounts'!AE105+'O5 Details by Class &amp; Accounts'!AZ105+'O5 Details by Class &amp; Accounts'!BU105</f>
        <v>0</v>
      </c>
      <c r="G105" s="588">
        <f>'O5 Details by Class &amp; Accounts'!K105+'O5 Details by Class &amp; Accounts'!AF105+'O5 Details by Class &amp; Accounts'!BA105+'O5 Details by Class &amp; Accounts'!BV105</f>
        <v>0</v>
      </c>
      <c r="H105" s="588">
        <f>'O5 Details by Class &amp; Accounts'!L105+'O5 Details by Class &amp; Accounts'!AG105+'O5 Details by Class &amp; Accounts'!BB105+'O5 Details by Class &amp; Accounts'!BW105</f>
        <v>0</v>
      </c>
      <c r="I105" s="588">
        <f>'O5 Details by Class &amp; Accounts'!M105+'O5 Details by Class &amp; Accounts'!AH105+'O5 Details by Class &amp; Accounts'!BC105+'O5 Details by Class &amp; Accounts'!BX105</f>
        <v>0</v>
      </c>
      <c r="J105" s="588">
        <f>'O5 Details by Class &amp; Accounts'!N105+'O5 Details by Class &amp; Accounts'!AI105+'O5 Details by Class &amp; Accounts'!BD105+'O5 Details by Class &amp; Accounts'!BY105</f>
        <v>0</v>
      </c>
      <c r="K105" s="588">
        <f>'O5 Details by Class &amp; Accounts'!O105+'O5 Details by Class &amp; Accounts'!AJ105+'O5 Details by Class &amp; Accounts'!BE105+'O5 Details by Class &amp; Accounts'!BZ105</f>
        <v>0</v>
      </c>
      <c r="L105" s="588">
        <f>'O5 Details by Class &amp; Accounts'!P105+'O5 Details by Class &amp; Accounts'!AK105+'O5 Details by Class &amp; Accounts'!BF105+'O5 Details by Class &amp; Accounts'!CA105</f>
        <v>0</v>
      </c>
      <c r="M105" s="588">
        <f>'O5 Details by Class &amp; Accounts'!Q105+'O5 Details by Class &amp; Accounts'!AL105+'O5 Details by Class &amp; Accounts'!BG105+'O5 Details by Class &amp; Accounts'!CB105</f>
        <v>0</v>
      </c>
      <c r="N105" s="588">
        <f>'O5 Details by Class &amp; Accounts'!R105+'O5 Details by Class &amp; Accounts'!AM105+'O5 Details by Class &amp; Accounts'!BH105+'O5 Details by Class &amp; Accounts'!CC105</f>
        <v>0</v>
      </c>
      <c r="O105" s="588">
        <f>'O5 Details by Class &amp; Accounts'!S105+'O5 Details by Class &amp; Accounts'!AN105+'O5 Details by Class &amp; Accounts'!BI105+'O5 Details by Class &amp; Accounts'!CD105</f>
        <v>0</v>
      </c>
      <c r="P105" s="588">
        <f>'O5 Details by Class &amp; Accounts'!T105+'O5 Details by Class &amp; Accounts'!AO105+'O5 Details by Class &amp; Accounts'!BJ105+'O5 Details by Class &amp; Accounts'!CE105</f>
        <v>0</v>
      </c>
      <c r="Q105" s="588">
        <f>'O5 Details by Class &amp; Accounts'!U105+'O5 Details by Class &amp; Accounts'!AP105+'O5 Details by Class &amp; Accounts'!BK105+'O5 Details by Class &amp; Accounts'!CF105</f>
        <v>0</v>
      </c>
      <c r="R105" s="588">
        <f>'O5 Details by Class &amp; Accounts'!V105+'O5 Details by Class &amp; Accounts'!AQ105+'O5 Details by Class &amp; Accounts'!BL105+'O5 Details by Class &amp; Accounts'!CG105</f>
        <v>0</v>
      </c>
      <c r="S105" s="588">
        <f>'O5 Details by Class &amp; Accounts'!W105+'O5 Details by Class &amp; Accounts'!AR105+'O5 Details by Class &amp; Accounts'!BM105+'O5 Details by Class &amp; Accounts'!CH105</f>
        <v>0</v>
      </c>
      <c r="T105" s="588">
        <f>'O5 Details by Class &amp; Accounts'!X105+'O5 Details by Class &amp; Accounts'!AS105+'O5 Details by Class &amp; Accounts'!BN105+'O5 Details by Class &amp; Accounts'!CI105</f>
        <v>0</v>
      </c>
      <c r="U105" s="588">
        <f>'O5 Details by Class &amp; Accounts'!Y105+'O5 Details by Class &amp; Accounts'!AT105+'O5 Details by Class &amp; Accounts'!BO105+'O5 Details by Class &amp; Accounts'!CJ105</f>
        <v>0</v>
      </c>
      <c r="V105" s="588">
        <f>'O5 Details by Class &amp; Accounts'!Z105+'O5 Details by Class &amp; Accounts'!AU105+'O5 Details by Class &amp; Accounts'!BP105+'O5 Details by Class &amp; Accounts'!CK105</f>
        <v>0</v>
      </c>
      <c r="W105" s="588">
        <f>'O5 Details by Class &amp; Accounts'!AA105+'O5 Details by Class &amp; Accounts'!AV105+'O5 Details by Class &amp; Accounts'!BQ105+'O5 Details by Class &amp; Accounts'!CL105</f>
        <v>0</v>
      </c>
      <c r="X105" s="1029">
        <f>'O5 Details by Class &amp; Accounts'!AB105+'O5 Details by Class &amp; Accounts'!AW105+'O5 Details by Class &amp; Accounts'!BR105+'O5 Details by Class &amp; Accounts'!CM105</f>
        <v>0</v>
      </c>
      <c r="Y105" s="1904" t="inlineStr">
        <is>
          <t/>
        </is>
      </c>
      <c r="Z105" s="1899" t="inlineStr">
        <is>
          <t/>
        </is>
      </c>
    </row>
    <row r="106" spans="1:26" ht="15.95" customHeight="1" x14ac:dyDescent="0.2">
      <c r="A106" s="1755" t="s">
        <v>156</v>
      </c>
      <c r="B106" s="1002" t="s">
        <v>1390</v>
      </c>
      <c r="C106" s="1015" t="str">
        <f>IF(ISBLANK('E4 TB Allocation Details'!D107), "",('E4 TB Allocation Details'!D107))</f>
        <v>mi</v>
      </c>
      <c r="D106" s="1016">
        <f t="shared" si="3"/>
        <v>0</v>
      </c>
      <c r="E106" s="588">
        <f>'O5 Details by Class &amp; Accounts'!I106+'O5 Details by Class &amp; Accounts'!AD106+'O5 Details by Class &amp; Accounts'!AY106+'O5 Details by Class &amp; Accounts'!BT106</f>
        <v>0</v>
      </c>
      <c r="F106" s="588">
        <f>'O5 Details by Class &amp; Accounts'!J106+'O5 Details by Class &amp; Accounts'!AE106+'O5 Details by Class &amp; Accounts'!AZ106+'O5 Details by Class &amp; Accounts'!BU106</f>
        <v>0</v>
      </c>
      <c r="G106" s="588">
        <f>'O5 Details by Class &amp; Accounts'!K106+'O5 Details by Class &amp; Accounts'!AF106+'O5 Details by Class &amp; Accounts'!BA106+'O5 Details by Class &amp; Accounts'!BV106</f>
        <v>0</v>
      </c>
      <c r="H106" s="588">
        <f>'O5 Details by Class &amp; Accounts'!L106+'O5 Details by Class &amp; Accounts'!AG106+'O5 Details by Class &amp; Accounts'!BB106+'O5 Details by Class &amp; Accounts'!BW106</f>
        <v>0</v>
      </c>
      <c r="I106" s="588">
        <f>'O5 Details by Class &amp; Accounts'!M106+'O5 Details by Class &amp; Accounts'!AH106+'O5 Details by Class &amp; Accounts'!BC106+'O5 Details by Class &amp; Accounts'!BX106</f>
        <v>0</v>
      </c>
      <c r="J106" s="588">
        <f>'O5 Details by Class &amp; Accounts'!N106+'O5 Details by Class &amp; Accounts'!AI106+'O5 Details by Class &amp; Accounts'!BD106+'O5 Details by Class &amp; Accounts'!BY106</f>
        <v>0</v>
      </c>
      <c r="K106" s="588">
        <f>'O5 Details by Class &amp; Accounts'!O106+'O5 Details by Class &amp; Accounts'!AJ106+'O5 Details by Class &amp; Accounts'!BE106+'O5 Details by Class &amp; Accounts'!BZ106</f>
        <v>0</v>
      </c>
      <c r="L106" s="588">
        <f>'O5 Details by Class &amp; Accounts'!P106+'O5 Details by Class &amp; Accounts'!AK106+'O5 Details by Class &amp; Accounts'!BF106+'O5 Details by Class &amp; Accounts'!CA106</f>
        <v>0</v>
      </c>
      <c r="M106" s="588">
        <f>'O5 Details by Class &amp; Accounts'!Q106+'O5 Details by Class &amp; Accounts'!AL106+'O5 Details by Class &amp; Accounts'!BG106+'O5 Details by Class &amp; Accounts'!CB106</f>
        <v>0</v>
      </c>
      <c r="N106" s="588">
        <f>'O5 Details by Class &amp; Accounts'!R106+'O5 Details by Class &amp; Accounts'!AM106+'O5 Details by Class &amp; Accounts'!BH106+'O5 Details by Class &amp; Accounts'!CC106</f>
        <v>0</v>
      </c>
      <c r="O106" s="588">
        <f>'O5 Details by Class &amp; Accounts'!S106+'O5 Details by Class &amp; Accounts'!AN106+'O5 Details by Class &amp; Accounts'!BI106+'O5 Details by Class &amp; Accounts'!CD106</f>
        <v>0</v>
      </c>
      <c r="P106" s="588">
        <f>'O5 Details by Class &amp; Accounts'!T106+'O5 Details by Class &amp; Accounts'!AO106+'O5 Details by Class &amp; Accounts'!BJ106+'O5 Details by Class &amp; Accounts'!CE106</f>
        <v>0</v>
      </c>
      <c r="Q106" s="588">
        <f>'O5 Details by Class &amp; Accounts'!U106+'O5 Details by Class &amp; Accounts'!AP106+'O5 Details by Class &amp; Accounts'!BK106+'O5 Details by Class &amp; Accounts'!CF106</f>
        <v>0</v>
      </c>
      <c r="R106" s="588">
        <f>'O5 Details by Class &amp; Accounts'!V106+'O5 Details by Class &amp; Accounts'!AQ106+'O5 Details by Class &amp; Accounts'!BL106+'O5 Details by Class &amp; Accounts'!CG106</f>
        <v>0</v>
      </c>
      <c r="S106" s="588">
        <f>'O5 Details by Class &amp; Accounts'!W106+'O5 Details by Class &amp; Accounts'!AR106+'O5 Details by Class &amp; Accounts'!BM106+'O5 Details by Class &amp; Accounts'!CH106</f>
        <v>0</v>
      </c>
      <c r="T106" s="588">
        <f>'O5 Details by Class &amp; Accounts'!X106+'O5 Details by Class &amp; Accounts'!AS106+'O5 Details by Class &amp; Accounts'!BN106+'O5 Details by Class &amp; Accounts'!CI106</f>
        <v>0</v>
      </c>
      <c r="U106" s="588">
        <f>'O5 Details by Class &amp; Accounts'!Y106+'O5 Details by Class &amp; Accounts'!AT106+'O5 Details by Class &amp; Accounts'!BO106+'O5 Details by Class &amp; Accounts'!CJ106</f>
        <v>0</v>
      </c>
      <c r="V106" s="588">
        <f>'O5 Details by Class &amp; Accounts'!Z106+'O5 Details by Class &amp; Accounts'!AU106+'O5 Details by Class &amp; Accounts'!BP106+'O5 Details by Class &amp; Accounts'!CK106</f>
        <v>0</v>
      </c>
      <c r="W106" s="588">
        <f>'O5 Details by Class &amp; Accounts'!AA106+'O5 Details by Class &amp; Accounts'!AV106+'O5 Details by Class &amp; Accounts'!BQ106+'O5 Details by Class &amp; Accounts'!CL106</f>
        <v>0</v>
      </c>
      <c r="X106" s="1029">
        <f>'O5 Details by Class &amp; Accounts'!AB106+'O5 Details by Class &amp; Accounts'!AW106+'O5 Details by Class &amp; Accounts'!BR106+'O5 Details by Class &amp; Accounts'!CM106</f>
        <v>0</v>
      </c>
      <c r="Y106" s="1904" t="inlineStr">
        <is>
          <t/>
        </is>
      </c>
      <c r="Z106" s="1899" t="inlineStr">
        <is>
          <t/>
        </is>
      </c>
    </row>
    <row r="107" spans="1:26" ht="12.75" x14ac:dyDescent="0.2">
      <c r="A107" s="1755" t="s">
        <v>157</v>
      </c>
      <c r="B107" s="1002" t="s">
        <v>1391</v>
      </c>
      <c r="C107" s="1015" t="str">
        <f>IF(ISBLANK('E4 TB Allocation Details'!D108), "",('E4 TB Allocation Details'!D108))</f>
        <v>mi</v>
      </c>
      <c r="D107" s="1016">
        <f t="shared" si="3"/>
        <v>0</v>
      </c>
      <c r="E107" s="588">
        <f>'O5 Details by Class &amp; Accounts'!I107+'O5 Details by Class &amp; Accounts'!AD107+'O5 Details by Class &amp; Accounts'!AY107+'O5 Details by Class &amp; Accounts'!BT107</f>
        <v>0</v>
      </c>
      <c r="F107" s="588">
        <f>'O5 Details by Class &amp; Accounts'!J107+'O5 Details by Class &amp; Accounts'!AE107+'O5 Details by Class &amp; Accounts'!AZ107+'O5 Details by Class &amp; Accounts'!BU107</f>
        <v>0</v>
      </c>
      <c r="G107" s="588">
        <f>'O5 Details by Class &amp; Accounts'!K107+'O5 Details by Class &amp; Accounts'!AF107+'O5 Details by Class &amp; Accounts'!BA107+'O5 Details by Class &amp; Accounts'!BV107</f>
        <v>0</v>
      </c>
      <c r="H107" s="588">
        <f>'O5 Details by Class &amp; Accounts'!L107+'O5 Details by Class &amp; Accounts'!AG107+'O5 Details by Class &amp; Accounts'!BB107+'O5 Details by Class &amp; Accounts'!BW107</f>
        <v>0</v>
      </c>
      <c r="I107" s="588">
        <f>'O5 Details by Class &amp; Accounts'!M107+'O5 Details by Class &amp; Accounts'!AH107+'O5 Details by Class &amp; Accounts'!BC107+'O5 Details by Class &amp; Accounts'!BX107</f>
        <v>0</v>
      </c>
      <c r="J107" s="588">
        <f>'O5 Details by Class &amp; Accounts'!N107+'O5 Details by Class &amp; Accounts'!AI107+'O5 Details by Class &amp; Accounts'!BD107+'O5 Details by Class &amp; Accounts'!BY107</f>
        <v>0</v>
      </c>
      <c r="K107" s="588">
        <f>'O5 Details by Class &amp; Accounts'!O107+'O5 Details by Class &amp; Accounts'!AJ107+'O5 Details by Class &amp; Accounts'!BE107+'O5 Details by Class &amp; Accounts'!BZ107</f>
        <v>0</v>
      </c>
      <c r="L107" s="588">
        <f>'O5 Details by Class &amp; Accounts'!P107+'O5 Details by Class &amp; Accounts'!AK107+'O5 Details by Class &amp; Accounts'!BF107+'O5 Details by Class &amp; Accounts'!CA107</f>
        <v>0</v>
      </c>
      <c r="M107" s="588">
        <f>'O5 Details by Class &amp; Accounts'!Q107+'O5 Details by Class &amp; Accounts'!AL107+'O5 Details by Class &amp; Accounts'!BG107+'O5 Details by Class &amp; Accounts'!CB107</f>
        <v>0</v>
      </c>
      <c r="N107" s="588">
        <f>'O5 Details by Class &amp; Accounts'!R107+'O5 Details by Class &amp; Accounts'!AM107+'O5 Details by Class &amp; Accounts'!BH107+'O5 Details by Class &amp; Accounts'!CC107</f>
        <v>0</v>
      </c>
      <c r="O107" s="588">
        <f>'O5 Details by Class &amp; Accounts'!S107+'O5 Details by Class &amp; Accounts'!AN107+'O5 Details by Class &amp; Accounts'!BI107+'O5 Details by Class &amp; Accounts'!CD107</f>
        <v>0</v>
      </c>
      <c r="P107" s="588">
        <f>'O5 Details by Class &amp; Accounts'!T107+'O5 Details by Class &amp; Accounts'!AO107+'O5 Details by Class &amp; Accounts'!BJ107+'O5 Details by Class &amp; Accounts'!CE107</f>
        <v>0</v>
      </c>
      <c r="Q107" s="588">
        <f>'O5 Details by Class &amp; Accounts'!U107+'O5 Details by Class &amp; Accounts'!AP107+'O5 Details by Class &amp; Accounts'!BK107+'O5 Details by Class &amp; Accounts'!CF107</f>
        <v>0</v>
      </c>
      <c r="R107" s="588">
        <f>'O5 Details by Class &amp; Accounts'!V107+'O5 Details by Class &amp; Accounts'!AQ107+'O5 Details by Class &amp; Accounts'!BL107+'O5 Details by Class &amp; Accounts'!CG107</f>
        <v>0</v>
      </c>
      <c r="S107" s="588">
        <f>'O5 Details by Class &amp; Accounts'!W107+'O5 Details by Class &amp; Accounts'!AR107+'O5 Details by Class &amp; Accounts'!BM107+'O5 Details by Class &amp; Accounts'!CH107</f>
        <v>0</v>
      </c>
      <c r="T107" s="588">
        <f>'O5 Details by Class &amp; Accounts'!X107+'O5 Details by Class &amp; Accounts'!AS107+'O5 Details by Class &amp; Accounts'!BN107+'O5 Details by Class &amp; Accounts'!CI107</f>
        <v>0</v>
      </c>
      <c r="U107" s="588">
        <f>'O5 Details by Class &amp; Accounts'!Y107+'O5 Details by Class &amp; Accounts'!AT107+'O5 Details by Class &amp; Accounts'!BO107+'O5 Details by Class &amp; Accounts'!CJ107</f>
        <v>0</v>
      </c>
      <c r="V107" s="588">
        <f>'O5 Details by Class &amp; Accounts'!Z107+'O5 Details by Class &amp; Accounts'!AU107+'O5 Details by Class &amp; Accounts'!BP107+'O5 Details by Class &amp; Accounts'!CK107</f>
        <v>0</v>
      </c>
      <c r="W107" s="588">
        <f>'O5 Details by Class &amp; Accounts'!AA107+'O5 Details by Class &amp; Accounts'!AV107+'O5 Details by Class &amp; Accounts'!BQ107+'O5 Details by Class &amp; Accounts'!CL107</f>
        <v>0</v>
      </c>
      <c r="X107" s="1029">
        <f>'O5 Details by Class &amp; Accounts'!AB107+'O5 Details by Class &amp; Accounts'!AW107+'O5 Details by Class &amp; Accounts'!BR107+'O5 Details by Class &amp; Accounts'!CM107</f>
        <v>0</v>
      </c>
      <c r="Y107" s="1904" t="inlineStr">
        <is>
          <t/>
        </is>
      </c>
      <c r="Z107" s="1899" t="inlineStr">
        <is>
          <t/>
        </is>
      </c>
    </row>
    <row r="108" spans="1:26" ht="15.95" customHeight="1" x14ac:dyDescent="0.2">
      <c r="A108" s="1755" t="s">
        <v>158</v>
      </c>
      <c r="B108" s="1002" t="s">
        <v>1392</v>
      </c>
      <c r="C108" s="1015" t="str">
        <f>IF(ISBLANK('E4 TB Allocation Details'!D109), "",('E4 TB Allocation Details'!D109))</f>
        <v>mi</v>
      </c>
      <c r="D108" s="1016">
        <f t="shared" si="3"/>
        <v>0</v>
      </c>
      <c r="E108" s="588">
        <f>'O5 Details by Class &amp; Accounts'!I108+'O5 Details by Class &amp; Accounts'!AD108+'O5 Details by Class &amp; Accounts'!AY108+'O5 Details by Class &amp; Accounts'!BT108</f>
        <v>0</v>
      </c>
      <c r="F108" s="588">
        <f>'O5 Details by Class &amp; Accounts'!J108+'O5 Details by Class &amp; Accounts'!AE108+'O5 Details by Class &amp; Accounts'!AZ108+'O5 Details by Class &amp; Accounts'!BU108</f>
        <v>0</v>
      </c>
      <c r="G108" s="588">
        <f>'O5 Details by Class &amp; Accounts'!K108+'O5 Details by Class &amp; Accounts'!AF108+'O5 Details by Class &amp; Accounts'!BA108+'O5 Details by Class &amp; Accounts'!BV108</f>
        <v>0</v>
      </c>
      <c r="H108" s="588">
        <f>'O5 Details by Class &amp; Accounts'!L108+'O5 Details by Class &amp; Accounts'!AG108+'O5 Details by Class &amp; Accounts'!BB108+'O5 Details by Class &amp; Accounts'!BW108</f>
        <v>0</v>
      </c>
      <c r="I108" s="588">
        <f>'O5 Details by Class &amp; Accounts'!M108+'O5 Details by Class &amp; Accounts'!AH108+'O5 Details by Class &amp; Accounts'!BC108+'O5 Details by Class &amp; Accounts'!BX108</f>
        <v>0</v>
      </c>
      <c r="J108" s="588">
        <f>'O5 Details by Class &amp; Accounts'!N108+'O5 Details by Class &amp; Accounts'!AI108+'O5 Details by Class &amp; Accounts'!BD108+'O5 Details by Class &amp; Accounts'!BY108</f>
        <v>0</v>
      </c>
      <c r="K108" s="588">
        <f>'O5 Details by Class &amp; Accounts'!O108+'O5 Details by Class &amp; Accounts'!AJ108+'O5 Details by Class &amp; Accounts'!BE108+'O5 Details by Class &amp; Accounts'!BZ108</f>
        <v>0</v>
      </c>
      <c r="L108" s="588">
        <f>'O5 Details by Class &amp; Accounts'!P108+'O5 Details by Class &amp; Accounts'!AK108+'O5 Details by Class &amp; Accounts'!BF108+'O5 Details by Class &amp; Accounts'!CA108</f>
        <v>0</v>
      </c>
      <c r="M108" s="588">
        <f>'O5 Details by Class &amp; Accounts'!Q108+'O5 Details by Class &amp; Accounts'!AL108+'O5 Details by Class &amp; Accounts'!BG108+'O5 Details by Class &amp; Accounts'!CB108</f>
        <v>0</v>
      </c>
      <c r="N108" s="588">
        <f>'O5 Details by Class &amp; Accounts'!R108+'O5 Details by Class &amp; Accounts'!AM108+'O5 Details by Class &amp; Accounts'!BH108+'O5 Details by Class &amp; Accounts'!CC108</f>
        <v>0</v>
      </c>
      <c r="O108" s="588">
        <f>'O5 Details by Class &amp; Accounts'!S108+'O5 Details by Class &amp; Accounts'!AN108+'O5 Details by Class &amp; Accounts'!BI108+'O5 Details by Class &amp; Accounts'!CD108</f>
        <v>0</v>
      </c>
      <c r="P108" s="588">
        <f>'O5 Details by Class &amp; Accounts'!T108+'O5 Details by Class &amp; Accounts'!AO108+'O5 Details by Class &amp; Accounts'!BJ108+'O5 Details by Class &amp; Accounts'!CE108</f>
        <v>0</v>
      </c>
      <c r="Q108" s="588">
        <f>'O5 Details by Class &amp; Accounts'!U108+'O5 Details by Class &amp; Accounts'!AP108+'O5 Details by Class &amp; Accounts'!BK108+'O5 Details by Class &amp; Accounts'!CF108</f>
        <v>0</v>
      </c>
      <c r="R108" s="588">
        <f>'O5 Details by Class &amp; Accounts'!V108+'O5 Details by Class &amp; Accounts'!AQ108+'O5 Details by Class &amp; Accounts'!BL108+'O5 Details by Class &amp; Accounts'!CG108</f>
        <v>0</v>
      </c>
      <c r="S108" s="588">
        <f>'O5 Details by Class &amp; Accounts'!W108+'O5 Details by Class &amp; Accounts'!AR108+'O5 Details by Class &amp; Accounts'!BM108+'O5 Details by Class &amp; Accounts'!CH108</f>
        <v>0</v>
      </c>
      <c r="T108" s="588">
        <f>'O5 Details by Class &amp; Accounts'!X108+'O5 Details by Class &amp; Accounts'!AS108+'O5 Details by Class &amp; Accounts'!BN108+'O5 Details by Class &amp; Accounts'!CI108</f>
        <v>0</v>
      </c>
      <c r="U108" s="588">
        <f>'O5 Details by Class &amp; Accounts'!Y108+'O5 Details by Class &amp; Accounts'!AT108+'O5 Details by Class &amp; Accounts'!BO108+'O5 Details by Class &amp; Accounts'!CJ108</f>
        <v>0</v>
      </c>
      <c r="V108" s="588">
        <f>'O5 Details by Class &amp; Accounts'!Z108+'O5 Details by Class &amp; Accounts'!AU108+'O5 Details by Class &amp; Accounts'!BP108+'O5 Details by Class &amp; Accounts'!CK108</f>
        <v>0</v>
      </c>
      <c r="W108" s="588">
        <f>'O5 Details by Class &amp; Accounts'!AA108+'O5 Details by Class &amp; Accounts'!AV108+'O5 Details by Class &amp; Accounts'!BQ108+'O5 Details by Class &amp; Accounts'!CL108</f>
        <v>0</v>
      </c>
      <c r="X108" s="1029">
        <f>'O5 Details by Class &amp; Accounts'!AB108+'O5 Details by Class &amp; Accounts'!AW108+'O5 Details by Class &amp; Accounts'!BR108+'O5 Details by Class &amp; Accounts'!CM108</f>
        <v>0</v>
      </c>
      <c r="Y108" s="1904" t="inlineStr">
        <is>
          <t/>
        </is>
      </c>
      <c r="Z108" s="1899" t="inlineStr">
        <is>
          <t/>
        </is>
      </c>
    </row>
    <row r="109" spans="1:26" ht="15.95" customHeight="1" x14ac:dyDescent="0.2">
      <c r="A109" s="1755" t="s">
        <v>159</v>
      </c>
      <c r="B109" s="1002" t="s">
        <v>1393</v>
      </c>
      <c r="C109" s="1015" t="str">
        <f>IF(ISBLANK('E4 TB Allocation Details'!D110), "",('E4 TB Allocation Details'!D110))</f>
        <v>mi</v>
      </c>
      <c r="D109" s="1016">
        <f t="shared" si="3"/>
        <v>0</v>
      </c>
      <c r="E109" s="588">
        <f>'O5 Details by Class &amp; Accounts'!I109+'O5 Details by Class &amp; Accounts'!AD109+'O5 Details by Class &amp; Accounts'!AY109+'O5 Details by Class &amp; Accounts'!BT109</f>
        <v>0</v>
      </c>
      <c r="F109" s="588">
        <f>'O5 Details by Class &amp; Accounts'!J109+'O5 Details by Class &amp; Accounts'!AE109+'O5 Details by Class &amp; Accounts'!AZ109+'O5 Details by Class &amp; Accounts'!BU109</f>
        <v>0</v>
      </c>
      <c r="G109" s="588">
        <f>'O5 Details by Class &amp; Accounts'!K109+'O5 Details by Class &amp; Accounts'!AF109+'O5 Details by Class &amp; Accounts'!BA109+'O5 Details by Class &amp; Accounts'!BV109</f>
        <v>0</v>
      </c>
      <c r="H109" s="588">
        <f>'O5 Details by Class &amp; Accounts'!L109+'O5 Details by Class &amp; Accounts'!AG109+'O5 Details by Class &amp; Accounts'!BB109+'O5 Details by Class &amp; Accounts'!BW109</f>
        <v>0</v>
      </c>
      <c r="I109" s="588">
        <f>'O5 Details by Class &amp; Accounts'!M109+'O5 Details by Class &amp; Accounts'!AH109+'O5 Details by Class &amp; Accounts'!BC109+'O5 Details by Class &amp; Accounts'!BX109</f>
        <v>0</v>
      </c>
      <c r="J109" s="588">
        <f>'O5 Details by Class &amp; Accounts'!N109+'O5 Details by Class &amp; Accounts'!AI109+'O5 Details by Class &amp; Accounts'!BD109+'O5 Details by Class &amp; Accounts'!BY109</f>
        <v>0</v>
      </c>
      <c r="K109" s="588">
        <f>'O5 Details by Class &amp; Accounts'!O109+'O5 Details by Class &amp; Accounts'!AJ109+'O5 Details by Class &amp; Accounts'!BE109+'O5 Details by Class &amp; Accounts'!BZ109</f>
        <v>0</v>
      </c>
      <c r="L109" s="588">
        <f>'O5 Details by Class &amp; Accounts'!P109+'O5 Details by Class &amp; Accounts'!AK109+'O5 Details by Class &amp; Accounts'!BF109+'O5 Details by Class &amp; Accounts'!CA109</f>
        <v>0</v>
      </c>
      <c r="M109" s="588">
        <f>'O5 Details by Class &amp; Accounts'!Q109+'O5 Details by Class &amp; Accounts'!AL109+'O5 Details by Class &amp; Accounts'!BG109+'O5 Details by Class &amp; Accounts'!CB109</f>
        <v>0</v>
      </c>
      <c r="N109" s="588">
        <f>'O5 Details by Class &amp; Accounts'!R109+'O5 Details by Class &amp; Accounts'!AM109+'O5 Details by Class &amp; Accounts'!BH109+'O5 Details by Class &amp; Accounts'!CC109</f>
        <v>0</v>
      </c>
      <c r="O109" s="588">
        <f>'O5 Details by Class &amp; Accounts'!S109+'O5 Details by Class &amp; Accounts'!AN109+'O5 Details by Class &amp; Accounts'!BI109+'O5 Details by Class &amp; Accounts'!CD109</f>
        <v>0</v>
      </c>
      <c r="P109" s="588">
        <f>'O5 Details by Class &amp; Accounts'!T109+'O5 Details by Class &amp; Accounts'!AO109+'O5 Details by Class &amp; Accounts'!BJ109+'O5 Details by Class &amp; Accounts'!CE109</f>
        <v>0</v>
      </c>
      <c r="Q109" s="588">
        <f>'O5 Details by Class &amp; Accounts'!U109+'O5 Details by Class &amp; Accounts'!AP109+'O5 Details by Class &amp; Accounts'!BK109+'O5 Details by Class &amp; Accounts'!CF109</f>
        <v>0</v>
      </c>
      <c r="R109" s="588">
        <f>'O5 Details by Class &amp; Accounts'!V109+'O5 Details by Class &amp; Accounts'!AQ109+'O5 Details by Class &amp; Accounts'!BL109+'O5 Details by Class &amp; Accounts'!CG109</f>
        <v>0</v>
      </c>
      <c r="S109" s="588">
        <f>'O5 Details by Class &amp; Accounts'!W109+'O5 Details by Class &amp; Accounts'!AR109+'O5 Details by Class &amp; Accounts'!BM109+'O5 Details by Class &amp; Accounts'!CH109</f>
        <v>0</v>
      </c>
      <c r="T109" s="588">
        <f>'O5 Details by Class &amp; Accounts'!X109+'O5 Details by Class &amp; Accounts'!AS109+'O5 Details by Class &amp; Accounts'!BN109+'O5 Details by Class &amp; Accounts'!CI109</f>
        <v>0</v>
      </c>
      <c r="U109" s="588">
        <f>'O5 Details by Class &amp; Accounts'!Y109+'O5 Details by Class &amp; Accounts'!AT109+'O5 Details by Class &amp; Accounts'!BO109+'O5 Details by Class &amp; Accounts'!CJ109</f>
        <v>0</v>
      </c>
      <c r="V109" s="588">
        <f>'O5 Details by Class &amp; Accounts'!Z109+'O5 Details by Class &amp; Accounts'!AU109+'O5 Details by Class &amp; Accounts'!BP109+'O5 Details by Class &amp; Accounts'!CK109</f>
        <v>0</v>
      </c>
      <c r="W109" s="588">
        <f>'O5 Details by Class &amp; Accounts'!AA109+'O5 Details by Class &amp; Accounts'!AV109+'O5 Details by Class &amp; Accounts'!BQ109+'O5 Details by Class &amp; Accounts'!CL109</f>
        <v>0</v>
      </c>
      <c r="X109" s="1029">
        <f>'O5 Details by Class &amp; Accounts'!AB109+'O5 Details by Class &amp; Accounts'!AW109+'O5 Details by Class &amp; Accounts'!BR109+'O5 Details by Class &amp; Accounts'!CM109</f>
        <v>0</v>
      </c>
      <c r="Y109" s="1904" t="inlineStr">
        <is>
          <t/>
        </is>
      </c>
      <c r="Z109" s="1899" t="inlineStr">
        <is>
          <t/>
        </is>
      </c>
    </row>
    <row r="110" spans="1:26" ht="15.95" customHeight="1" x14ac:dyDescent="0.2">
      <c r="A110" s="1755" t="s">
        <v>160</v>
      </c>
      <c r="B110" s="1002" t="s">
        <v>979</v>
      </c>
      <c r="C110" s="1015" t="str">
        <f>IF(ISBLANK('E4 TB Allocation Details'!D111), "",('E4 TB Allocation Details'!D111))</f>
        <v>mi</v>
      </c>
      <c r="D110" s="1016">
        <f t="shared" si="3"/>
        <v>0</v>
      </c>
      <c r="E110" s="588">
        <f>'O5 Details by Class &amp; Accounts'!I110+'O5 Details by Class &amp; Accounts'!AD110+'O5 Details by Class &amp; Accounts'!AY110+'O5 Details by Class &amp; Accounts'!BT110</f>
        <v>0</v>
      </c>
      <c r="F110" s="588">
        <f>'O5 Details by Class &amp; Accounts'!J110+'O5 Details by Class &amp; Accounts'!AE110+'O5 Details by Class &amp; Accounts'!AZ110+'O5 Details by Class &amp; Accounts'!BU110</f>
        <v>0</v>
      </c>
      <c r="G110" s="588">
        <f>'O5 Details by Class &amp; Accounts'!K110+'O5 Details by Class &amp; Accounts'!AF110+'O5 Details by Class &amp; Accounts'!BA110+'O5 Details by Class &amp; Accounts'!BV110</f>
        <v>0</v>
      </c>
      <c r="H110" s="588">
        <f>'O5 Details by Class &amp; Accounts'!L110+'O5 Details by Class &amp; Accounts'!AG110+'O5 Details by Class &amp; Accounts'!BB110+'O5 Details by Class &amp; Accounts'!BW110</f>
        <v>0</v>
      </c>
      <c r="I110" s="588">
        <f>'O5 Details by Class &amp; Accounts'!M110+'O5 Details by Class &amp; Accounts'!AH110+'O5 Details by Class &amp; Accounts'!BC110+'O5 Details by Class &amp; Accounts'!BX110</f>
        <v>0</v>
      </c>
      <c r="J110" s="588">
        <f>'O5 Details by Class &amp; Accounts'!N110+'O5 Details by Class &amp; Accounts'!AI110+'O5 Details by Class &amp; Accounts'!BD110+'O5 Details by Class &amp; Accounts'!BY110</f>
        <v>0</v>
      </c>
      <c r="K110" s="588">
        <f>'O5 Details by Class &amp; Accounts'!O110+'O5 Details by Class &amp; Accounts'!AJ110+'O5 Details by Class &amp; Accounts'!BE110+'O5 Details by Class &amp; Accounts'!BZ110</f>
        <v>0</v>
      </c>
      <c r="L110" s="588">
        <f>'O5 Details by Class &amp; Accounts'!P110+'O5 Details by Class &amp; Accounts'!AK110+'O5 Details by Class &amp; Accounts'!BF110+'O5 Details by Class &amp; Accounts'!CA110</f>
        <v>0</v>
      </c>
      <c r="M110" s="588">
        <f>'O5 Details by Class &amp; Accounts'!Q110+'O5 Details by Class &amp; Accounts'!AL110+'O5 Details by Class &amp; Accounts'!BG110+'O5 Details by Class &amp; Accounts'!CB110</f>
        <v>0</v>
      </c>
      <c r="N110" s="588">
        <f>'O5 Details by Class &amp; Accounts'!R110+'O5 Details by Class &amp; Accounts'!AM110+'O5 Details by Class &amp; Accounts'!BH110+'O5 Details by Class &amp; Accounts'!CC110</f>
        <v>0</v>
      </c>
      <c r="O110" s="588">
        <f>'O5 Details by Class &amp; Accounts'!S110+'O5 Details by Class &amp; Accounts'!AN110+'O5 Details by Class &amp; Accounts'!BI110+'O5 Details by Class &amp; Accounts'!CD110</f>
        <v>0</v>
      </c>
      <c r="P110" s="588">
        <f>'O5 Details by Class &amp; Accounts'!T110+'O5 Details by Class &amp; Accounts'!AO110+'O5 Details by Class &amp; Accounts'!BJ110+'O5 Details by Class &amp; Accounts'!CE110</f>
        <v>0</v>
      </c>
      <c r="Q110" s="588">
        <f>'O5 Details by Class &amp; Accounts'!U110+'O5 Details by Class &amp; Accounts'!AP110+'O5 Details by Class &amp; Accounts'!BK110+'O5 Details by Class &amp; Accounts'!CF110</f>
        <v>0</v>
      </c>
      <c r="R110" s="588">
        <f>'O5 Details by Class &amp; Accounts'!V110+'O5 Details by Class &amp; Accounts'!AQ110+'O5 Details by Class &amp; Accounts'!BL110+'O5 Details by Class &amp; Accounts'!CG110</f>
        <v>0</v>
      </c>
      <c r="S110" s="588">
        <f>'O5 Details by Class &amp; Accounts'!W110+'O5 Details by Class &amp; Accounts'!AR110+'O5 Details by Class &amp; Accounts'!BM110+'O5 Details by Class &amp; Accounts'!CH110</f>
        <v>0</v>
      </c>
      <c r="T110" s="588">
        <f>'O5 Details by Class &amp; Accounts'!X110+'O5 Details by Class &amp; Accounts'!AS110+'O5 Details by Class &amp; Accounts'!BN110+'O5 Details by Class &amp; Accounts'!CI110</f>
        <v>0</v>
      </c>
      <c r="U110" s="588">
        <f>'O5 Details by Class &amp; Accounts'!Y110+'O5 Details by Class &amp; Accounts'!AT110+'O5 Details by Class &amp; Accounts'!BO110+'O5 Details by Class &amp; Accounts'!CJ110</f>
        <v>0</v>
      </c>
      <c r="V110" s="588">
        <f>'O5 Details by Class &amp; Accounts'!Z110+'O5 Details by Class &amp; Accounts'!AU110+'O5 Details by Class &amp; Accounts'!BP110+'O5 Details by Class &amp; Accounts'!CK110</f>
        <v>0</v>
      </c>
      <c r="W110" s="588">
        <f>'O5 Details by Class &amp; Accounts'!AA110+'O5 Details by Class &amp; Accounts'!AV110+'O5 Details by Class &amp; Accounts'!BQ110+'O5 Details by Class &amp; Accounts'!CL110</f>
        <v>0</v>
      </c>
      <c r="X110" s="1029">
        <f>'O5 Details by Class &amp; Accounts'!AB110+'O5 Details by Class &amp; Accounts'!AW110+'O5 Details by Class &amp; Accounts'!BR110+'O5 Details by Class &amp; Accounts'!CM110</f>
        <v>0</v>
      </c>
      <c r="Y110" s="1904" t="inlineStr">
        <is>
          <t/>
        </is>
      </c>
      <c r="Z110" s="1899" t="inlineStr">
        <is>
          <t/>
        </is>
      </c>
    </row>
    <row r="111" spans="1:26" ht="15.95" customHeight="1" x14ac:dyDescent="0.2">
      <c r="A111" s="1755" t="s">
        <v>161</v>
      </c>
      <c r="B111" s="1002" t="s">
        <v>960</v>
      </c>
      <c r="C111" s="1015" t="str">
        <f>IF(ISBLANK('E4 TB Allocation Details'!D112), "",('E4 TB Allocation Details'!D112))</f>
        <v>mi</v>
      </c>
      <c r="D111" s="1016">
        <f t="shared" si="3"/>
        <v>0</v>
      </c>
      <c r="E111" s="588">
        <f>'O5 Details by Class &amp; Accounts'!I111+'O5 Details by Class &amp; Accounts'!AD111+'O5 Details by Class &amp; Accounts'!AY111+'O5 Details by Class &amp; Accounts'!BT111</f>
        <v>0</v>
      </c>
      <c r="F111" s="588">
        <f>'O5 Details by Class &amp; Accounts'!J111+'O5 Details by Class &amp; Accounts'!AE111+'O5 Details by Class &amp; Accounts'!AZ111+'O5 Details by Class &amp; Accounts'!BU111</f>
        <v>0</v>
      </c>
      <c r="G111" s="588">
        <f>'O5 Details by Class &amp; Accounts'!K111+'O5 Details by Class &amp; Accounts'!AF111+'O5 Details by Class &amp; Accounts'!BA111+'O5 Details by Class &amp; Accounts'!BV111</f>
        <v>0</v>
      </c>
      <c r="H111" s="588">
        <f>'O5 Details by Class &amp; Accounts'!L111+'O5 Details by Class &amp; Accounts'!AG111+'O5 Details by Class &amp; Accounts'!BB111+'O5 Details by Class &amp; Accounts'!BW111</f>
        <v>0</v>
      </c>
      <c r="I111" s="588">
        <f>'O5 Details by Class &amp; Accounts'!M111+'O5 Details by Class &amp; Accounts'!AH111+'O5 Details by Class &amp; Accounts'!BC111+'O5 Details by Class &amp; Accounts'!BX111</f>
        <v>0</v>
      </c>
      <c r="J111" s="588">
        <f>'O5 Details by Class &amp; Accounts'!N111+'O5 Details by Class &amp; Accounts'!AI111+'O5 Details by Class &amp; Accounts'!BD111+'O5 Details by Class &amp; Accounts'!BY111</f>
        <v>0</v>
      </c>
      <c r="K111" s="588">
        <f>'O5 Details by Class &amp; Accounts'!O111+'O5 Details by Class &amp; Accounts'!AJ111+'O5 Details by Class &amp; Accounts'!BE111+'O5 Details by Class &amp; Accounts'!BZ111</f>
        <v>0</v>
      </c>
      <c r="L111" s="588">
        <f>'O5 Details by Class &amp; Accounts'!P111+'O5 Details by Class &amp; Accounts'!AK111+'O5 Details by Class &amp; Accounts'!BF111+'O5 Details by Class &amp; Accounts'!CA111</f>
        <v>0</v>
      </c>
      <c r="M111" s="588">
        <f>'O5 Details by Class &amp; Accounts'!Q111+'O5 Details by Class &amp; Accounts'!AL111+'O5 Details by Class &amp; Accounts'!BG111+'O5 Details by Class &amp; Accounts'!CB111</f>
        <v>0</v>
      </c>
      <c r="N111" s="588">
        <f>'O5 Details by Class &amp; Accounts'!R111+'O5 Details by Class &amp; Accounts'!AM111+'O5 Details by Class &amp; Accounts'!BH111+'O5 Details by Class &amp; Accounts'!CC111</f>
        <v>0</v>
      </c>
      <c r="O111" s="588">
        <f>'O5 Details by Class &amp; Accounts'!S111+'O5 Details by Class &amp; Accounts'!AN111+'O5 Details by Class &amp; Accounts'!BI111+'O5 Details by Class &amp; Accounts'!CD111</f>
        <v>0</v>
      </c>
      <c r="P111" s="588">
        <f>'O5 Details by Class &amp; Accounts'!T111+'O5 Details by Class &amp; Accounts'!AO111+'O5 Details by Class &amp; Accounts'!BJ111+'O5 Details by Class &amp; Accounts'!CE111</f>
        <v>0</v>
      </c>
      <c r="Q111" s="588">
        <f>'O5 Details by Class &amp; Accounts'!U111+'O5 Details by Class &amp; Accounts'!AP111+'O5 Details by Class &amp; Accounts'!BK111+'O5 Details by Class &amp; Accounts'!CF111</f>
        <v>0</v>
      </c>
      <c r="R111" s="588">
        <f>'O5 Details by Class &amp; Accounts'!V111+'O5 Details by Class &amp; Accounts'!AQ111+'O5 Details by Class &amp; Accounts'!BL111+'O5 Details by Class &amp; Accounts'!CG111</f>
        <v>0</v>
      </c>
      <c r="S111" s="588">
        <f>'O5 Details by Class &amp; Accounts'!W111+'O5 Details by Class &amp; Accounts'!AR111+'O5 Details by Class &amp; Accounts'!BM111+'O5 Details by Class &amp; Accounts'!CH111</f>
        <v>0</v>
      </c>
      <c r="T111" s="588">
        <f>'O5 Details by Class &amp; Accounts'!X111+'O5 Details by Class &amp; Accounts'!AS111+'O5 Details by Class &amp; Accounts'!BN111+'O5 Details by Class &amp; Accounts'!CI111</f>
        <v>0</v>
      </c>
      <c r="U111" s="588">
        <f>'O5 Details by Class &amp; Accounts'!Y111+'O5 Details by Class &amp; Accounts'!AT111+'O5 Details by Class &amp; Accounts'!BO111+'O5 Details by Class &amp; Accounts'!CJ111</f>
        <v>0</v>
      </c>
      <c r="V111" s="588">
        <f>'O5 Details by Class &amp; Accounts'!Z111+'O5 Details by Class &amp; Accounts'!AU111+'O5 Details by Class &amp; Accounts'!BP111+'O5 Details by Class &amp; Accounts'!CK111</f>
        <v>0</v>
      </c>
      <c r="W111" s="588">
        <f>'O5 Details by Class &amp; Accounts'!AA111+'O5 Details by Class &amp; Accounts'!AV111+'O5 Details by Class &amp; Accounts'!BQ111+'O5 Details by Class &amp; Accounts'!CL111</f>
        <v>0</v>
      </c>
      <c r="X111" s="1029">
        <f>'O5 Details by Class &amp; Accounts'!AB111+'O5 Details by Class &amp; Accounts'!AW111+'O5 Details by Class &amp; Accounts'!BR111+'O5 Details by Class &amp; Accounts'!CM111</f>
        <v>0</v>
      </c>
      <c r="Y111" s="1904" t="inlineStr">
        <is>
          <t/>
        </is>
      </c>
      <c r="Z111" s="1899" t="inlineStr">
        <is>
          <t/>
        </is>
      </c>
    </row>
    <row r="112" spans="1:26" ht="15.95" customHeight="1" x14ac:dyDescent="0.2">
      <c r="A112" s="1755" t="s">
        <v>162</v>
      </c>
      <c r="B112" s="1002" t="s">
        <v>961</v>
      </c>
      <c r="C112" s="1015" t="str">
        <f>IF(ISBLANK('E4 TB Allocation Details'!D113), "",('E4 TB Allocation Details'!D113))</f>
        <v>mi</v>
      </c>
      <c r="D112" s="1016">
        <f t="shared" si="3"/>
        <v>0</v>
      </c>
      <c r="E112" s="588">
        <f>'O5 Details by Class &amp; Accounts'!I112+'O5 Details by Class &amp; Accounts'!AD112+'O5 Details by Class &amp; Accounts'!AY112+'O5 Details by Class &amp; Accounts'!BT112</f>
        <v>0</v>
      </c>
      <c r="F112" s="588">
        <f>'O5 Details by Class &amp; Accounts'!J112+'O5 Details by Class &amp; Accounts'!AE112+'O5 Details by Class &amp; Accounts'!AZ112+'O5 Details by Class &amp; Accounts'!BU112</f>
        <v>0</v>
      </c>
      <c r="G112" s="588">
        <f>'O5 Details by Class &amp; Accounts'!K112+'O5 Details by Class &amp; Accounts'!AF112+'O5 Details by Class &amp; Accounts'!BA112+'O5 Details by Class &amp; Accounts'!BV112</f>
        <v>0</v>
      </c>
      <c r="H112" s="588">
        <f>'O5 Details by Class &amp; Accounts'!L112+'O5 Details by Class &amp; Accounts'!AG112+'O5 Details by Class &amp; Accounts'!BB112+'O5 Details by Class &amp; Accounts'!BW112</f>
        <v>0</v>
      </c>
      <c r="I112" s="588">
        <f>'O5 Details by Class &amp; Accounts'!M112+'O5 Details by Class &amp; Accounts'!AH112+'O5 Details by Class &amp; Accounts'!BC112+'O5 Details by Class &amp; Accounts'!BX112</f>
        <v>0</v>
      </c>
      <c r="J112" s="588">
        <f>'O5 Details by Class &amp; Accounts'!N112+'O5 Details by Class &amp; Accounts'!AI112+'O5 Details by Class &amp; Accounts'!BD112+'O5 Details by Class &amp; Accounts'!BY112</f>
        <v>0</v>
      </c>
      <c r="K112" s="588">
        <f>'O5 Details by Class &amp; Accounts'!O112+'O5 Details by Class &amp; Accounts'!AJ112+'O5 Details by Class &amp; Accounts'!BE112+'O5 Details by Class &amp; Accounts'!BZ112</f>
        <v>0</v>
      </c>
      <c r="L112" s="588">
        <f>'O5 Details by Class &amp; Accounts'!P112+'O5 Details by Class &amp; Accounts'!AK112+'O5 Details by Class &amp; Accounts'!BF112+'O5 Details by Class &amp; Accounts'!CA112</f>
        <v>0</v>
      </c>
      <c r="M112" s="588">
        <f>'O5 Details by Class &amp; Accounts'!Q112+'O5 Details by Class &amp; Accounts'!AL112+'O5 Details by Class &amp; Accounts'!BG112+'O5 Details by Class &amp; Accounts'!CB112</f>
        <v>0</v>
      </c>
      <c r="N112" s="588">
        <f>'O5 Details by Class &amp; Accounts'!R112+'O5 Details by Class &amp; Accounts'!AM112+'O5 Details by Class &amp; Accounts'!BH112+'O5 Details by Class &amp; Accounts'!CC112</f>
        <v>0</v>
      </c>
      <c r="O112" s="588">
        <f>'O5 Details by Class &amp; Accounts'!S112+'O5 Details by Class &amp; Accounts'!AN112+'O5 Details by Class &amp; Accounts'!BI112+'O5 Details by Class &amp; Accounts'!CD112</f>
        <v>0</v>
      </c>
      <c r="P112" s="588">
        <f>'O5 Details by Class &amp; Accounts'!T112+'O5 Details by Class &amp; Accounts'!AO112+'O5 Details by Class &amp; Accounts'!BJ112+'O5 Details by Class &amp; Accounts'!CE112</f>
        <v>0</v>
      </c>
      <c r="Q112" s="588">
        <f>'O5 Details by Class &amp; Accounts'!U112+'O5 Details by Class &amp; Accounts'!AP112+'O5 Details by Class &amp; Accounts'!BK112+'O5 Details by Class &amp; Accounts'!CF112</f>
        <v>0</v>
      </c>
      <c r="R112" s="588">
        <f>'O5 Details by Class &amp; Accounts'!V112+'O5 Details by Class &amp; Accounts'!AQ112+'O5 Details by Class &amp; Accounts'!BL112+'O5 Details by Class &amp; Accounts'!CG112</f>
        <v>0</v>
      </c>
      <c r="S112" s="588">
        <f>'O5 Details by Class &amp; Accounts'!W112+'O5 Details by Class &amp; Accounts'!AR112+'O5 Details by Class &amp; Accounts'!BM112+'O5 Details by Class &amp; Accounts'!CH112</f>
        <v>0</v>
      </c>
      <c r="T112" s="588">
        <f>'O5 Details by Class &amp; Accounts'!X112+'O5 Details by Class &amp; Accounts'!AS112+'O5 Details by Class &amp; Accounts'!BN112+'O5 Details by Class &amp; Accounts'!CI112</f>
        <v>0</v>
      </c>
      <c r="U112" s="588">
        <f>'O5 Details by Class &amp; Accounts'!Y112+'O5 Details by Class &amp; Accounts'!AT112+'O5 Details by Class &amp; Accounts'!BO112+'O5 Details by Class &amp; Accounts'!CJ112</f>
        <v>0</v>
      </c>
      <c r="V112" s="588">
        <f>'O5 Details by Class &amp; Accounts'!Z112+'O5 Details by Class &amp; Accounts'!AU112+'O5 Details by Class &amp; Accounts'!BP112+'O5 Details by Class &amp; Accounts'!CK112</f>
        <v>0</v>
      </c>
      <c r="W112" s="588">
        <f>'O5 Details by Class &amp; Accounts'!AA112+'O5 Details by Class &amp; Accounts'!AV112+'O5 Details by Class &amp; Accounts'!BQ112+'O5 Details by Class &amp; Accounts'!CL112</f>
        <v>0</v>
      </c>
      <c r="X112" s="1029">
        <f>'O5 Details by Class &amp; Accounts'!AB112+'O5 Details by Class &amp; Accounts'!AW112+'O5 Details by Class &amp; Accounts'!BR112+'O5 Details by Class &amp; Accounts'!CM112</f>
        <v>0</v>
      </c>
      <c r="Y112" s="1904" t="inlineStr">
        <is>
          <t/>
        </is>
      </c>
      <c r="Z112" s="1899" t="inlineStr">
        <is>
          <t/>
        </is>
      </c>
    </row>
    <row r="113" spans="1:26" ht="15.95" customHeight="1" x14ac:dyDescent="0.2">
      <c r="A113" s="1755" t="s">
        <v>163</v>
      </c>
      <c r="B113" s="1002" t="s">
        <v>1401</v>
      </c>
      <c r="C113" s="1015" t="str">
        <f>IF(ISBLANK('E4 TB Allocation Details'!D114), "",('E4 TB Allocation Details'!D114))</f>
        <v>mi</v>
      </c>
      <c r="D113" s="1016">
        <f t="shared" si="3"/>
        <v>0</v>
      </c>
      <c r="E113" s="588">
        <f>'O5 Details by Class &amp; Accounts'!I113+'O5 Details by Class &amp; Accounts'!AD113+'O5 Details by Class &amp; Accounts'!AY113+'O5 Details by Class &amp; Accounts'!BT113</f>
        <v>0</v>
      </c>
      <c r="F113" s="588">
        <f>'O5 Details by Class &amp; Accounts'!J113+'O5 Details by Class &amp; Accounts'!AE113+'O5 Details by Class &amp; Accounts'!AZ113+'O5 Details by Class &amp; Accounts'!BU113</f>
        <v>0</v>
      </c>
      <c r="G113" s="588">
        <f>'O5 Details by Class &amp; Accounts'!K113+'O5 Details by Class &amp; Accounts'!AF113+'O5 Details by Class &amp; Accounts'!BA113+'O5 Details by Class &amp; Accounts'!BV113</f>
        <v>0</v>
      </c>
      <c r="H113" s="588">
        <f>'O5 Details by Class &amp; Accounts'!L113+'O5 Details by Class &amp; Accounts'!AG113+'O5 Details by Class &amp; Accounts'!BB113+'O5 Details by Class &amp; Accounts'!BW113</f>
        <v>0</v>
      </c>
      <c r="I113" s="588">
        <f>'O5 Details by Class &amp; Accounts'!M113+'O5 Details by Class &amp; Accounts'!AH113+'O5 Details by Class &amp; Accounts'!BC113+'O5 Details by Class &amp; Accounts'!BX113</f>
        <v>0</v>
      </c>
      <c r="J113" s="588">
        <f>'O5 Details by Class &amp; Accounts'!N113+'O5 Details by Class &amp; Accounts'!AI113+'O5 Details by Class &amp; Accounts'!BD113+'O5 Details by Class &amp; Accounts'!BY113</f>
        <v>0</v>
      </c>
      <c r="K113" s="588">
        <f>'O5 Details by Class &amp; Accounts'!O113+'O5 Details by Class &amp; Accounts'!AJ113+'O5 Details by Class &amp; Accounts'!BE113+'O5 Details by Class &amp; Accounts'!BZ113</f>
        <v>0</v>
      </c>
      <c r="L113" s="588">
        <f>'O5 Details by Class &amp; Accounts'!P113+'O5 Details by Class &amp; Accounts'!AK113+'O5 Details by Class &amp; Accounts'!BF113+'O5 Details by Class &amp; Accounts'!CA113</f>
        <v>0</v>
      </c>
      <c r="M113" s="588">
        <f>'O5 Details by Class &amp; Accounts'!Q113+'O5 Details by Class &amp; Accounts'!AL113+'O5 Details by Class &amp; Accounts'!BG113+'O5 Details by Class &amp; Accounts'!CB113</f>
        <v>0</v>
      </c>
      <c r="N113" s="588">
        <f>'O5 Details by Class &amp; Accounts'!R113+'O5 Details by Class &amp; Accounts'!AM113+'O5 Details by Class &amp; Accounts'!BH113+'O5 Details by Class &amp; Accounts'!CC113</f>
        <v>0</v>
      </c>
      <c r="O113" s="588">
        <f>'O5 Details by Class &amp; Accounts'!S113+'O5 Details by Class &amp; Accounts'!AN113+'O5 Details by Class &amp; Accounts'!BI113+'O5 Details by Class &amp; Accounts'!CD113</f>
        <v>0</v>
      </c>
      <c r="P113" s="588">
        <f>'O5 Details by Class &amp; Accounts'!T113+'O5 Details by Class &amp; Accounts'!AO113+'O5 Details by Class &amp; Accounts'!BJ113+'O5 Details by Class &amp; Accounts'!CE113</f>
        <v>0</v>
      </c>
      <c r="Q113" s="588">
        <f>'O5 Details by Class &amp; Accounts'!U113+'O5 Details by Class &amp; Accounts'!AP113+'O5 Details by Class &amp; Accounts'!BK113+'O5 Details by Class &amp; Accounts'!CF113</f>
        <v>0</v>
      </c>
      <c r="R113" s="588">
        <f>'O5 Details by Class &amp; Accounts'!V113+'O5 Details by Class &amp; Accounts'!AQ113+'O5 Details by Class &amp; Accounts'!BL113+'O5 Details by Class &amp; Accounts'!CG113</f>
        <v>0</v>
      </c>
      <c r="S113" s="588">
        <f>'O5 Details by Class &amp; Accounts'!W113+'O5 Details by Class &amp; Accounts'!AR113+'O5 Details by Class &amp; Accounts'!BM113+'O5 Details by Class &amp; Accounts'!CH113</f>
        <v>0</v>
      </c>
      <c r="T113" s="588">
        <f>'O5 Details by Class &amp; Accounts'!X113+'O5 Details by Class &amp; Accounts'!AS113+'O5 Details by Class &amp; Accounts'!BN113+'O5 Details by Class &amp; Accounts'!CI113</f>
        <v>0</v>
      </c>
      <c r="U113" s="588">
        <f>'O5 Details by Class &amp; Accounts'!Y113+'O5 Details by Class &amp; Accounts'!AT113+'O5 Details by Class &amp; Accounts'!BO113+'O5 Details by Class &amp; Accounts'!CJ113</f>
        <v>0</v>
      </c>
      <c r="V113" s="588">
        <f>'O5 Details by Class &amp; Accounts'!Z113+'O5 Details by Class &amp; Accounts'!AU113+'O5 Details by Class &amp; Accounts'!BP113+'O5 Details by Class &amp; Accounts'!CK113</f>
        <v>0</v>
      </c>
      <c r="W113" s="588">
        <f>'O5 Details by Class &amp; Accounts'!AA113+'O5 Details by Class &amp; Accounts'!AV113+'O5 Details by Class &amp; Accounts'!BQ113+'O5 Details by Class &amp; Accounts'!CL113</f>
        <v>0</v>
      </c>
      <c r="X113" s="1029">
        <f>'O5 Details by Class &amp; Accounts'!AB113+'O5 Details by Class &amp; Accounts'!AW113+'O5 Details by Class &amp; Accounts'!BR113+'O5 Details by Class &amp; Accounts'!CM113</f>
        <v>0</v>
      </c>
      <c r="Y113" s="1904" t="inlineStr">
        <is>
          <t/>
        </is>
      </c>
      <c r="Z113" s="1899" t="inlineStr">
        <is>
          <t/>
        </is>
      </c>
    </row>
    <row r="114" spans="1:26" ht="15.95" customHeight="1" x14ac:dyDescent="0.2">
      <c r="A114" s="1755">
        <v>4375</v>
      </c>
      <c r="B114" s="1002" t="s">
        <v>1402</v>
      </c>
      <c r="C114" s="1015" t="str">
        <f>IF(ISBLANK('E4 TB Allocation Details'!D115), "",('E4 TB Allocation Details'!D115))</f>
        <v>mi</v>
      </c>
      <c r="D114" s="1016">
        <f>SUM(E114:X114)</f>
        <v>-300000</v>
      </c>
      <c r="E114" s="588">
        <f>'O5 Details by Class &amp; Accounts'!I114+'O5 Details by Class &amp; Accounts'!AD114+'O5 Details by Class &amp; Accounts'!AY114+'O5 Details by Class &amp; Accounts'!BT114</f>
        <v>-199924.5387422744</v>
      </c>
      <c r="F114" s="588">
        <f>'O5 Details by Class &amp; Accounts'!J114+'O5 Details by Class &amp; Accounts'!AE114+'O5 Details by Class &amp; Accounts'!AZ114+'O5 Details by Class &amp; Accounts'!BU114</f>
        <v>-50464.689343910235</v>
      </c>
      <c r="G114" s="588">
        <f>'O5 Details by Class &amp; Accounts'!K114+'O5 Details by Class &amp; Accounts'!AF114+'O5 Details by Class &amp; Accounts'!BA114+'O5 Details by Class &amp; Accounts'!BV114</f>
        <v>-34155.124271418761</v>
      </c>
      <c r="H114" s="588">
        <f>'O5 Details by Class &amp; Accounts'!L114+'O5 Details by Class &amp; Accounts'!AG114+'O5 Details by Class &amp; Accounts'!BB114+'O5 Details by Class &amp; Accounts'!BW114</f>
        <v>0</v>
      </c>
      <c r="I114" s="588">
        <f>'O5 Details by Class &amp; Accounts'!M114+'O5 Details by Class &amp; Accounts'!AH114+'O5 Details by Class &amp; Accounts'!BC114+'O5 Details by Class &amp; Accounts'!BX114</f>
        <v>0</v>
      </c>
      <c r="J114" s="588">
        <f>'O5 Details by Class &amp; Accounts'!N114+'O5 Details by Class &amp; Accounts'!AI114+'O5 Details by Class &amp; Accounts'!BD114+'O5 Details by Class &amp; Accounts'!BY114</f>
        <v>-4832.0803994651505</v>
      </c>
      <c r="K114" s="588">
        <f>'O5 Details by Class &amp; Accounts'!O114+'O5 Details by Class &amp; Accounts'!AJ114+'O5 Details by Class &amp; Accounts'!BE114+'O5 Details by Class &amp; Accounts'!BZ114</f>
        <v>-10180.363875861432</v>
      </c>
      <c r="L114" s="588">
        <f>'O5 Details by Class &amp; Accounts'!P114+'O5 Details by Class &amp; Accounts'!AK114+'O5 Details by Class &amp; Accounts'!BF114+'O5 Details by Class &amp; Accounts'!CA114</f>
        <v>0</v>
      </c>
      <c r="M114" s="588">
        <f>'O5 Details by Class &amp; Accounts'!Q114+'O5 Details by Class &amp; Accounts'!AL114+'O5 Details by Class &amp; Accounts'!BG114+'O5 Details by Class &amp; Accounts'!CB114</f>
        <v>-443.20336706998967</v>
      </c>
      <c r="N114" s="588">
        <f>'O5 Details by Class &amp; Accounts'!R114+'O5 Details by Class &amp; Accounts'!AM114+'O5 Details by Class &amp; Accounts'!BH114+'O5 Details by Class &amp; Accounts'!CC114</f>
        <v>0</v>
      </c>
      <c r="O114" s="588">
        <f>'O5 Details by Class &amp; Accounts'!S114+'O5 Details by Class &amp; Accounts'!AN114+'O5 Details by Class &amp; Accounts'!BI114+'O5 Details by Class &amp; Accounts'!CD114</f>
        <v>0</v>
      </c>
      <c r="P114" s="588">
        <f>'O5 Details by Class &amp; Accounts'!T114+'O5 Details by Class &amp; Accounts'!AO114+'O5 Details by Class &amp; Accounts'!BJ114+'O5 Details by Class &amp; Accounts'!CE114</f>
        <v>0</v>
      </c>
      <c r="Q114" s="588">
        <f>'O5 Details by Class &amp; Accounts'!U114+'O5 Details by Class &amp; Accounts'!AP114+'O5 Details by Class &amp; Accounts'!BK114+'O5 Details by Class &amp; Accounts'!CF114</f>
        <v>0</v>
      </c>
      <c r="R114" s="588">
        <f>'O5 Details by Class &amp; Accounts'!V114+'O5 Details by Class &amp; Accounts'!AQ114+'O5 Details by Class &amp; Accounts'!BL114+'O5 Details by Class &amp; Accounts'!CG114</f>
        <v>0</v>
      </c>
      <c r="S114" s="588">
        <f>'O5 Details by Class &amp; Accounts'!W114+'O5 Details by Class &amp; Accounts'!AR114+'O5 Details by Class &amp; Accounts'!BM114+'O5 Details by Class &amp; Accounts'!CH114</f>
        <v>0</v>
      </c>
      <c r="T114" s="588">
        <f>'O5 Details by Class &amp; Accounts'!X114+'O5 Details by Class &amp; Accounts'!AS114+'O5 Details by Class &amp; Accounts'!BN114+'O5 Details by Class &amp; Accounts'!CI114</f>
        <v>0</v>
      </c>
      <c r="U114" s="588">
        <f>'O5 Details by Class &amp; Accounts'!Y114+'O5 Details by Class &amp; Accounts'!AT114+'O5 Details by Class &amp; Accounts'!BO114+'O5 Details by Class &amp; Accounts'!CJ114</f>
        <v>0</v>
      </c>
      <c r="V114" s="588">
        <f>'O5 Details by Class &amp; Accounts'!Z114+'O5 Details by Class &amp; Accounts'!AU114+'O5 Details by Class &amp; Accounts'!BP114+'O5 Details by Class &amp; Accounts'!CK114</f>
        <v>0</v>
      </c>
      <c r="W114" s="588">
        <f>'O5 Details by Class &amp; Accounts'!AA114+'O5 Details by Class &amp; Accounts'!AV114+'O5 Details by Class &amp; Accounts'!BQ114+'O5 Details by Class &amp; Accounts'!CL114</f>
        <v>0</v>
      </c>
      <c r="X114" s="588">
        <f>'O5 Details by Class &amp; Accounts'!AB114+'O5 Details by Class &amp; Accounts'!AW114+'O5 Details by Class &amp; Accounts'!BR114+'O5 Details by Class &amp; Accounts'!CM114</f>
        <v>0</v>
      </c>
      <c r="Y114" s="1904"/>
    </row>
    <row r="115" spans="1:26" ht="15.95" customHeight="1" x14ac:dyDescent="0.2">
      <c r="A115" s="1755">
        <v>4380</v>
      </c>
      <c r="B115" s="1002" t="s">
        <v>1374</v>
      </c>
      <c r="C115" s="1015" t="str">
        <f>IF(ISBLANK('E4 TB Allocation Details'!D116), "",('E4 TB Allocation Details'!D116))</f>
        <v>mi</v>
      </c>
      <c r="D115" s="1016">
        <f>SUM(E115:X115)</f>
        <v>300000.00000000006</v>
      </c>
      <c r="E115" s="588">
        <f>'O5 Details by Class &amp; Accounts'!I115+'O5 Details by Class &amp; Accounts'!AD115+'O5 Details by Class &amp; Accounts'!AY115+'O5 Details by Class &amp; Accounts'!BT115</f>
        <v>199209.05762335772</v>
      </c>
      <c r="F115" s="588">
        <f>'O5 Details by Class &amp; Accounts'!J115+'O5 Details by Class &amp; Accounts'!AE115+'O5 Details by Class &amp; Accounts'!AZ115+'O5 Details by Class &amp; Accounts'!BU115</f>
        <v>50716.517919090264</v>
      </c>
      <c r="G115" s="588">
        <f>'O5 Details by Class &amp; Accounts'!K115+'O5 Details by Class &amp; Accounts'!AF115+'O5 Details by Class &amp; Accounts'!BA115+'O5 Details by Class &amp; Accounts'!BV115</f>
        <v>34516.821516194541</v>
      </c>
      <c r="H115" s="588">
        <f>'O5 Details by Class &amp; Accounts'!L115+'O5 Details by Class &amp; Accounts'!AG115+'O5 Details by Class &amp; Accounts'!BB115+'O5 Details by Class &amp; Accounts'!BW115</f>
        <v>0</v>
      </c>
      <c r="I115" s="588">
        <f>'O5 Details by Class &amp; Accounts'!M115+'O5 Details by Class &amp; Accounts'!AH115+'O5 Details by Class &amp; Accounts'!BC115+'O5 Details by Class &amp; Accounts'!BX115</f>
        <v>0</v>
      </c>
      <c r="J115" s="588">
        <f>'O5 Details by Class &amp; Accounts'!N115+'O5 Details by Class &amp; Accounts'!AI115+'O5 Details by Class &amp; Accounts'!BD115+'O5 Details by Class &amp; Accounts'!BY115</f>
        <v>4965.1852715813311</v>
      </c>
      <c r="K115" s="588">
        <f>'O5 Details by Class &amp; Accounts'!O115+'O5 Details by Class &amp; Accounts'!AJ115+'O5 Details by Class &amp; Accounts'!BE115+'O5 Details by Class &amp; Accounts'!BZ115</f>
        <v>10150.554502826772</v>
      </c>
      <c r="L115" s="588">
        <f>'O5 Details by Class &amp; Accounts'!P115+'O5 Details by Class &amp; Accounts'!AK115+'O5 Details by Class &amp; Accounts'!BF115+'O5 Details by Class &amp; Accounts'!CA115</f>
        <v>0</v>
      </c>
      <c r="M115" s="588">
        <f>'O5 Details by Class &amp; Accounts'!Q115+'O5 Details by Class &amp; Accounts'!AL115+'O5 Details by Class &amp; Accounts'!BG115+'O5 Details by Class &amp; Accounts'!CB115</f>
        <v>441.86316694941053</v>
      </c>
      <c r="N115" s="588">
        <f>'O5 Details by Class &amp; Accounts'!R115+'O5 Details by Class &amp; Accounts'!AM115+'O5 Details by Class &amp; Accounts'!BH115+'O5 Details by Class &amp; Accounts'!CC115</f>
        <v>0</v>
      </c>
      <c r="O115" s="588">
        <f>'O5 Details by Class &amp; Accounts'!S115+'O5 Details by Class &amp; Accounts'!AN115+'O5 Details by Class &amp; Accounts'!BI115+'O5 Details by Class &amp; Accounts'!CD115</f>
        <v>0</v>
      </c>
      <c r="P115" s="588">
        <f>'O5 Details by Class &amp; Accounts'!T115+'O5 Details by Class &amp; Accounts'!AO115+'O5 Details by Class &amp; Accounts'!BJ115+'O5 Details by Class &amp; Accounts'!CE115</f>
        <v>0</v>
      </c>
      <c r="Q115" s="588">
        <f>'O5 Details by Class &amp; Accounts'!U115+'O5 Details by Class &amp; Accounts'!AP115+'O5 Details by Class &amp; Accounts'!BK115+'O5 Details by Class &amp; Accounts'!CF115</f>
        <v>0</v>
      </c>
      <c r="R115" s="588">
        <f>'O5 Details by Class &amp; Accounts'!V115+'O5 Details by Class &amp; Accounts'!AQ115+'O5 Details by Class &amp; Accounts'!BL115+'O5 Details by Class &amp; Accounts'!CG115</f>
        <v>0</v>
      </c>
      <c r="S115" s="588">
        <f>'O5 Details by Class &amp; Accounts'!W115+'O5 Details by Class &amp; Accounts'!AR115+'O5 Details by Class &amp; Accounts'!BM115+'O5 Details by Class &amp; Accounts'!CH115</f>
        <v>0</v>
      </c>
      <c r="T115" s="588">
        <f>'O5 Details by Class &amp; Accounts'!X115+'O5 Details by Class &amp; Accounts'!AS115+'O5 Details by Class &amp; Accounts'!BN115+'O5 Details by Class &amp; Accounts'!CI115</f>
        <v>0</v>
      </c>
      <c r="U115" s="588">
        <f>'O5 Details by Class &amp; Accounts'!Y115+'O5 Details by Class &amp; Accounts'!AT115+'O5 Details by Class &amp; Accounts'!BO115+'O5 Details by Class &amp; Accounts'!CJ115</f>
        <v>0</v>
      </c>
      <c r="V115" s="588">
        <f>'O5 Details by Class &amp; Accounts'!Z115+'O5 Details by Class &amp; Accounts'!AU115+'O5 Details by Class &amp; Accounts'!BP115+'O5 Details by Class &amp; Accounts'!CK115</f>
        <v>0</v>
      </c>
      <c r="W115" s="588">
        <f>'O5 Details by Class &amp; Accounts'!AA115+'O5 Details by Class &amp; Accounts'!AV115+'O5 Details by Class &amp; Accounts'!BQ115+'O5 Details by Class &amp; Accounts'!CL115</f>
        <v>0</v>
      </c>
      <c r="X115" s="588">
        <f>'O5 Details by Class &amp; Accounts'!AB115+'O5 Details by Class &amp; Accounts'!AW115+'O5 Details by Class &amp; Accounts'!BR115+'O5 Details by Class &amp; Accounts'!CM115</f>
        <v>0</v>
      </c>
      <c r="Y115" s="1904"/>
    </row>
    <row r="116" spans="1:26" ht="15.95" customHeight="1" x14ac:dyDescent="0.2">
      <c r="A116" s="1755" t="s">
        <v>164</v>
      </c>
      <c r="B116" s="1002" t="s">
        <v>1376</v>
      </c>
      <c r="C116" s="1015" t="str">
        <f>IF(ISBLANK('E4 TB Allocation Details'!D117), "",('E4 TB Allocation Details'!D117))</f>
        <v>mi</v>
      </c>
      <c r="D116" s="1016">
        <f t="shared" si="3"/>
        <v>-9431.2300000000032</v>
      </c>
      <c r="E116" s="588">
        <f>'O5 Details by Class &amp; Accounts'!I116+'O5 Details by Class &amp; Accounts'!AD116+'O5 Details by Class &amp; Accounts'!AY116+'O5 Details by Class &amp; Accounts'!BT116</f>
        <v>-6262.6214684304678</v>
      </c>
      <c r="F116" s="588">
        <f>'O5 Details by Class &amp; Accounts'!J116+'O5 Details by Class &amp; Accounts'!AE116+'O5 Details by Class &amp; Accounts'!AZ116+'O5 Details by Class &amp; Accounts'!BU116</f>
        <v>-1594.3971509802059</v>
      </c>
      <c r="G116" s="588">
        <f>'O5 Details by Class &amp; Accounts'!K116+'O5 Details by Class &amp; Accounts'!AF116+'O5 Details by Class &amp; Accounts'!BA116+'O5 Details by Class &amp; Accounts'!BV116</f>
        <v>-1085.1202752939316</v>
      </c>
      <c r="H116" s="588">
        <f>'O5 Details by Class &amp; Accounts'!L116+'O5 Details by Class &amp; Accounts'!AG116+'O5 Details by Class &amp; Accounts'!BB116+'O5 Details by Class &amp; Accounts'!BW116</f>
        <v>0</v>
      </c>
      <c r="I116" s="588">
        <f>'O5 Details by Class &amp; Accounts'!M116+'O5 Details by Class &amp; Accounts'!AH116+'O5 Details by Class &amp; Accounts'!BC116+'O5 Details by Class &amp; Accounts'!BX116</f>
        <v>0</v>
      </c>
      <c r="J116" s="588">
        <f>'O5 Details by Class &amp; Accounts'!N116+'O5 Details by Class &amp; Accounts'!AI116+'O5 Details by Class &amp; Accounts'!BD116+'O5 Details by Class &amp; Accounts'!BY116</f>
        <v>-156.09268096298669</v>
      </c>
      <c r="K116" s="588">
        <f>'O5 Details by Class &amp; Accounts'!O116+'O5 Details by Class &amp; Accounts'!AJ116+'O5 Details by Class &amp; Accounts'!BE116+'O5 Details by Class &amp; Accounts'!BZ116</f>
        <v>-319.10738047898315</v>
      </c>
      <c r="L116" s="588">
        <f>'O5 Details by Class &amp; Accounts'!P116+'O5 Details by Class &amp; Accounts'!AK116+'O5 Details by Class &amp; Accounts'!BF116+'O5 Details by Class &amp; Accounts'!CA116</f>
        <v>0</v>
      </c>
      <c r="M116" s="588">
        <f>'O5 Details by Class &amp; Accounts'!Q116+'O5 Details by Class &amp; Accounts'!AL116+'O5 Details by Class &amp; Accounts'!BG116+'O5 Details by Class &amp; Accounts'!CB116</f>
        <v>-13.891043853427632</v>
      </c>
      <c r="N116" s="588">
        <f>'O5 Details by Class &amp; Accounts'!R116+'O5 Details by Class &amp; Accounts'!AM116+'O5 Details by Class &amp; Accounts'!BH116+'O5 Details by Class &amp; Accounts'!CC116</f>
        <v>0</v>
      </c>
      <c r="O116" s="588">
        <f>'O5 Details by Class &amp; Accounts'!S116+'O5 Details by Class &amp; Accounts'!AN116+'O5 Details by Class &amp; Accounts'!BI116+'O5 Details by Class &amp; Accounts'!CD116</f>
        <v>0</v>
      </c>
      <c r="P116" s="588">
        <f>'O5 Details by Class &amp; Accounts'!T116+'O5 Details by Class &amp; Accounts'!AO116+'O5 Details by Class &amp; Accounts'!BJ116+'O5 Details by Class &amp; Accounts'!CE116</f>
        <v>0</v>
      </c>
      <c r="Q116" s="588">
        <f>'O5 Details by Class &amp; Accounts'!U116+'O5 Details by Class &amp; Accounts'!AP116+'O5 Details by Class &amp; Accounts'!BK116+'O5 Details by Class &amp; Accounts'!CF116</f>
        <v>0</v>
      </c>
      <c r="R116" s="588">
        <f>'O5 Details by Class &amp; Accounts'!V116+'O5 Details by Class &amp; Accounts'!AQ116+'O5 Details by Class &amp; Accounts'!BL116+'O5 Details by Class &amp; Accounts'!CG116</f>
        <v>0</v>
      </c>
      <c r="S116" s="588">
        <f>'O5 Details by Class &amp; Accounts'!W116+'O5 Details by Class &amp; Accounts'!AR116+'O5 Details by Class &amp; Accounts'!BM116+'O5 Details by Class &amp; Accounts'!CH116</f>
        <v>0</v>
      </c>
      <c r="T116" s="588">
        <f>'O5 Details by Class &amp; Accounts'!X116+'O5 Details by Class &amp; Accounts'!AS116+'O5 Details by Class &amp; Accounts'!BN116+'O5 Details by Class &amp; Accounts'!CI116</f>
        <v>0</v>
      </c>
      <c r="U116" s="588">
        <f>'O5 Details by Class &amp; Accounts'!Y116+'O5 Details by Class &amp; Accounts'!AT116+'O5 Details by Class &amp; Accounts'!BO116+'O5 Details by Class &amp; Accounts'!CJ116</f>
        <v>0</v>
      </c>
      <c r="V116" s="588">
        <f>'O5 Details by Class &amp; Accounts'!Z116+'O5 Details by Class &amp; Accounts'!AU116+'O5 Details by Class &amp; Accounts'!BP116+'O5 Details by Class &amp; Accounts'!CK116</f>
        <v>0</v>
      </c>
      <c r="W116" s="588">
        <f>'O5 Details by Class &amp; Accounts'!AA116+'O5 Details by Class &amp; Accounts'!AV116+'O5 Details by Class &amp; Accounts'!BQ116+'O5 Details by Class &amp; Accounts'!CL116</f>
        <v>0</v>
      </c>
      <c r="X116" s="1029">
        <f>'O5 Details by Class &amp; Accounts'!AB116+'O5 Details by Class &amp; Accounts'!AW116+'O5 Details by Class &amp; Accounts'!BR116+'O5 Details by Class &amp; Accounts'!CM116</f>
        <v>0</v>
      </c>
      <c r="Y116" s="1904" t="inlineStr">
        <is>
          <t/>
        </is>
      </c>
      <c r="Z116" s="1899" t="inlineStr">
        <is>
          <t/>
        </is>
      </c>
    </row>
    <row r="117" spans="1:26" ht="15.95" customHeight="1" x14ac:dyDescent="0.2">
      <c r="A117" s="1755" t="s">
        <v>165</v>
      </c>
      <c r="B117" s="1002" t="s">
        <v>1434</v>
      </c>
      <c r="C117" s="1015" t="str">
        <f>IF(ISBLANK('E4 TB Allocation Details'!D118), "",('E4 TB Allocation Details'!D118))</f>
        <v>mi</v>
      </c>
      <c r="D117" s="1016">
        <f t="shared" si="3"/>
        <v>0</v>
      </c>
      <c r="E117" s="588">
        <f>'O5 Details by Class &amp; Accounts'!I117+'O5 Details by Class &amp; Accounts'!AD117+'O5 Details by Class &amp; Accounts'!AY117+'O5 Details by Class &amp; Accounts'!BT117</f>
        <v>0</v>
      </c>
      <c r="F117" s="588">
        <f>'O5 Details by Class &amp; Accounts'!J117+'O5 Details by Class &amp; Accounts'!AE117+'O5 Details by Class &amp; Accounts'!AZ117+'O5 Details by Class &amp; Accounts'!BU117</f>
        <v>0</v>
      </c>
      <c r="G117" s="588">
        <f>'O5 Details by Class &amp; Accounts'!K117+'O5 Details by Class &amp; Accounts'!AF117+'O5 Details by Class &amp; Accounts'!BA117+'O5 Details by Class &amp; Accounts'!BV117</f>
        <v>0</v>
      </c>
      <c r="H117" s="588">
        <f>'O5 Details by Class &amp; Accounts'!L117+'O5 Details by Class &amp; Accounts'!AG117+'O5 Details by Class &amp; Accounts'!BB117+'O5 Details by Class &amp; Accounts'!BW117</f>
        <v>0</v>
      </c>
      <c r="I117" s="588">
        <f>'O5 Details by Class &amp; Accounts'!M117+'O5 Details by Class &amp; Accounts'!AH117+'O5 Details by Class &amp; Accounts'!BC117+'O5 Details by Class &amp; Accounts'!BX117</f>
        <v>0</v>
      </c>
      <c r="J117" s="588">
        <f>'O5 Details by Class &amp; Accounts'!N117+'O5 Details by Class &amp; Accounts'!AI117+'O5 Details by Class &amp; Accounts'!BD117+'O5 Details by Class &amp; Accounts'!BY117</f>
        <v>0</v>
      </c>
      <c r="K117" s="588">
        <f>'O5 Details by Class &amp; Accounts'!O117+'O5 Details by Class &amp; Accounts'!AJ117+'O5 Details by Class &amp; Accounts'!BE117+'O5 Details by Class &amp; Accounts'!BZ117</f>
        <v>0</v>
      </c>
      <c r="L117" s="588">
        <f>'O5 Details by Class &amp; Accounts'!P117+'O5 Details by Class &amp; Accounts'!AK117+'O5 Details by Class &amp; Accounts'!BF117+'O5 Details by Class &amp; Accounts'!CA117</f>
        <v>0</v>
      </c>
      <c r="M117" s="588">
        <f>'O5 Details by Class &amp; Accounts'!Q117+'O5 Details by Class &amp; Accounts'!AL117+'O5 Details by Class &amp; Accounts'!BG117+'O5 Details by Class &amp; Accounts'!CB117</f>
        <v>0</v>
      </c>
      <c r="N117" s="588">
        <f>'O5 Details by Class &amp; Accounts'!R117+'O5 Details by Class &amp; Accounts'!AM117+'O5 Details by Class &amp; Accounts'!BH117+'O5 Details by Class &amp; Accounts'!CC117</f>
        <v>0</v>
      </c>
      <c r="O117" s="588">
        <f>'O5 Details by Class &amp; Accounts'!S117+'O5 Details by Class &amp; Accounts'!AN117+'O5 Details by Class &amp; Accounts'!BI117+'O5 Details by Class &amp; Accounts'!CD117</f>
        <v>0</v>
      </c>
      <c r="P117" s="588">
        <f>'O5 Details by Class &amp; Accounts'!T117+'O5 Details by Class &amp; Accounts'!AO117+'O5 Details by Class &amp; Accounts'!BJ117+'O5 Details by Class &amp; Accounts'!CE117</f>
        <v>0</v>
      </c>
      <c r="Q117" s="588">
        <f>'O5 Details by Class &amp; Accounts'!U117+'O5 Details by Class &amp; Accounts'!AP117+'O5 Details by Class &amp; Accounts'!BK117+'O5 Details by Class &amp; Accounts'!CF117</f>
        <v>0</v>
      </c>
      <c r="R117" s="588">
        <f>'O5 Details by Class &amp; Accounts'!V117+'O5 Details by Class &amp; Accounts'!AQ117+'O5 Details by Class &amp; Accounts'!BL117+'O5 Details by Class &amp; Accounts'!CG117</f>
        <v>0</v>
      </c>
      <c r="S117" s="588">
        <f>'O5 Details by Class &amp; Accounts'!W117+'O5 Details by Class &amp; Accounts'!AR117+'O5 Details by Class &amp; Accounts'!BM117+'O5 Details by Class &amp; Accounts'!CH117</f>
        <v>0</v>
      </c>
      <c r="T117" s="588">
        <f>'O5 Details by Class &amp; Accounts'!X117+'O5 Details by Class &amp; Accounts'!AS117+'O5 Details by Class &amp; Accounts'!BN117+'O5 Details by Class &amp; Accounts'!CI117</f>
        <v>0</v>
      </c>
      <c r="U117" s="588">
        <f>'O5 Details by Class &amp; Accounts'!Y117+'O5 Details by Class &amp; Accounts'!AT117+'O5 Details by Class &amp; Accounts'!BO117+'O5 Details by Class &amp; Accounts'!CJ117</f>
        <v>0</v>
      </c>
      <c r="V117" s="588">
        <f>'O5 Details by Class &amp; Accounts'!Z117+'O5 Details by Class &amp; Accounts'!AU117+'O5 Details by Class &amp; Accounts'!BP117+'O5 Details by Class &amp; Accounts'!CK117</f>
        <v>0</v>
      </c>
      <c r="W117" s="588">
        <f>'O5 Details by Class &amp; Accounts'!AA117+'O5 Details by Class &amp; Accounts'!AV117+'O5 Details by Class &amp; Accounts'!BQ117+'O5 Details by Class &amp; Accounts'!CL117</f>
        <v>0</v>
      </c>
      <c r="X117" s="1029">
        <f>'O5 Details by Class &amp; Accounts'!AB117+'O5 Details by Class &amp; Accounts'!AW117+'O5 Details by Class &amp; Accounts'!BR117+'O5 Details by Class &amp; Accounts'!CM117</f>
        <v>0</v>
      </c>
      <c r="Y117" s="1904" t="inlineStr">
        <is>
          <t/>
        </is>
      </c>
      <c r="Z117" s="1899" t="inlineStr">
        <is>
          <t/>
        </is>
      </c>
    </row>
    <row r="118" spans="1:26" ht="12.75" x14ac:dyDescent="0.2">
      <c r="A118" s="1755" t="s">
        <v>166</v>
      </c>
      <c r="B118" s="1002" t="s">
        <v>981</v>
      </c>
      <c r="C118" s="1015" t="str">
        <f>IF(ISBLANK('E4 TB Allocation Details'!D119), "",('E4 TB Allocation Details'!D119))</f>
        <v>mi</v>
      </c>
      <c r="D118" s="1016">
        <f t="shared" si="3"/>
        <v>0</v>
      </c>
      <c r="E118" s="588">
        <f>'O5 Details by Class &amp; Accounts'!I118+'O5 Details by Class &amp; Accounts'!AD118+'O5 Details by Class &amp; Accounts'!AY118+'O5 Details by Class &amp; Accounts'!BT118</f>
        <v>0</v>
      </c>
      <c r="F118" s="588">
        <f>'O5 Details by Class &amp; Accounts'!J118+'O5 Details by Class &amp; Accounts'!AE118+'O5 Details by Class &amp; Accounts'!AZ118+'O5 Details by Class &amp; Accounts'!BU118</f>
        <v>0</v>
      </c>
      <c r="G118" s="588">
        <f>'O5 Details by Class &amp; Accounts'!K118+'O5 Details by Class &amp; Accounts'!AF118+'O5 Details by Class &amp; Accounts'!BA118+'O5 Details by Class &amp; Accounts'!BV118</f>
        <v>0</v>
      </c>
      <c r="H118" s="588">
        <f>'O5 Details by Class &amp; Accounts'!L118+'O5 Details by Class &amp; Accounts'!AG118+'O5 Details by Class &amp; Accounts'!BB118+'O5 Details by Class &amp; Accounts'!BW118</f>
        <v>0</v>
      </c>
      <c r="I118" s="588">
        <f>'O5 Details by Class &amp; Accounts'!M118+'O5 Details by Class &amp; Accounts'!AH118+'O5 Details by Class &amp; Accounts'!BC118+'O5 Details by Class &amp; Accounts'!BX118</f>
        <v>0</v>
      </c>
      <c r="J118" s="588">
        <f>'O5 Details by Class &amp; Accounts'!N118+'O5 Details by Class &amp; Accounts'!AI118+'O5 Details by Class &amp; Accounts'!BD118+'O5 Details by Class &amp; Accounts'!BY118</f>
        <v>0</v>
      </c>
      <c r="K118" s="588">
        <f>'O5 Details by Class &amp; Accounts'!O118+'O5 Details by Class &amp; Accounts'!AJ118+'O5 Details by Class &amp; Accounts'!BE118+'O5 Details by Class &amp; Accounts'!BZ118</f>
        <v>0</v>
      </c>
      <c r="L118" s="588">
        <f>'O5 Details by Class &amp; Accounts'!P118+'O5 Details by Class &amp; Accounts'!AK118+'O5 Details by Class &amp; Accounts'!BF118+'O5 Details by Class &amp; Accounts'!CA118</f>
        <v>0</v>
      </c>
      <c r="M118" s="588">
        <f>'O5 Details by Class &amp; Accounts'!Q118+'O5 Details by Class &amp; Accounts'!AL118+'O5 Details by Class &amp; Accounts'!BG118+'O5 Details by Class &amp; Accounts'!CB118</f>
        <v>0</v>
      </c>
      <c r="N118" s="588">
        <f>'O5 Details by Class &amp; Accounts'!R118+'O5 Details by Class &amp; Accounts'!AM118+'O5 Details by Class &amp; Accounts'!BH118+'O5 Details by Class &amp; Accounts'!CC118</f>
        <v>0</v>
      </c>
      <c r="O118" s="588">
        <f>'O5 Details by Class &amp; Accounts'!S118+'O5 Details by Class &amp; Accounts'!AN118+'O5 Details by Class &amp; Accounts'!BI118+'O5 Details by Class &amp; Accounts'!CD118</f>
        <v>0</v>
      </c>
      <c r="P118" s="588">
        <f>'O5 Details by Class &amp; Accounts'!T118+'O5 Details by Class &amp; Accounts'!AO118+'O5 Details by Class &amp; Accounts'!BJ118+'O5 Details by Class &amp; Accounts'!CE118</f>
        <v>0</v>
      </c>
      <c r="Q118" s="588">
        <f>'O5 Details by Class &amp; Accounts'!U118+'O5 Details by Class &amp; Accounts'!AP118+'O5 Details by Class &amp; Accounts'!BK118+'O5 Details by Class &amp; Accounts'!CF118</f>
        <v>0</v>
      </c>
      <c r="R118" s="588">
        <f>'O5 Details by Class &amp; Accounts'!V118+'O5 Details by Class &amp; Accounts'!AQ118+'O5 Details by Class &amp; Accounts'!BL118+'O5 Details by Class &amp; Accounts'!CG118</f>
        <v>0</v>
      </c>
      <c r="S118" s="588">
        <f>'O5 Details by Class &amp; Accounts'!W118+'O5 Details by Class &amp; Accounts'!AR118+'O5 Details by Class &amp; Accounts'!BM118+'O5 Details by Class &amp; Accounts'!CH118</f>
        <v>0</v>
      </c>
      <c r="T118" s="588">
        <f>'O5 Details by Class &amp; Accounts'!X118+'O5 Details by Class &amp; Accounts'!AS118+'O5 Details by Class &amp; Accounts'!BN118+'O5 Details by Class &amp; Accounts'!CI118</f>
        <v>0</v>
      </c>
      <c r="U118" s="588">
        <f>'O5 Details by Class &amp; Accounts'!Y118+'O5 Details by Class &amp; Accounts'!AT118+'O5 Details by Class &amp; Accounts'!BO118+'O5 Details by Class &amp; Accounts'!CJ118</f>
        <v>0</v>
      </c>
      <c r="V118" s="588">
        <f>'O5 Details by Class &amp; Accounts'!Z118+'O5 Details by Class &amp; Accounts'!AU118+'O5 Details by Class &amp; Accounts'!BP118+'O5 Details by Class &amp; Accounts'!CK118</f>
        <v>0</v>
      </c>
      <c r="W118" s="588">
        <f>'O5 Details by Class &amp; Accounts'!AA118+'O5 Details by Class &amp; Accounts'!AV118+'O5 Details by Class &amp; Accounts'!BQ118+'O5 Details by Class &amp; Accounts'!CL118</f>
        <v>0</v>
      </c>
      <c r="X118" s="1029">
        <f>'O5 Details by Class &amp; Accounts'!AB118+'O5 Details by Class &amp; Accounts'!AW118+'O5 Details by Class &amp; Accounts'!BR118+'O5 Details by Class &amp; Accounts'!CM118</f>
        <v>0</v>
      </c>
      <c r="Y118" s="1904" t="inlineStr">
        <is>
          <t/>
        </is>
      </c>
      <c r="Z118" s="1899" t="inlineStr">
        <is>
          <t/>
        </is>
      </c>
    </row>
    <row r="119" spans="1:26" ht="15.95" customHeight="1" x14ac:dyDescent="0.2">
      <c r="A119" s="1755" t="s">
        <v>167</v>
      </c>
      <c r="B119" s="1002" t="s">
        <v>982</v>
      </c>
      <c r="C119" s="1015" t="str">
        <f>IF(ISBLANK('E4 TB Allocation Details'!D120), "",('E4 TB Allocation Details'!D120))</f>
        <v>mi</v>
      </c>
      <c r="D119" s="1016">
        <f t="shared" si="3"/>
        <v>-4289.420000000001</v>
      </c>
      <c r="E119" s="588">
        <f>'O5 Details by Class &amp; Accounts'!I119+'O5 Details by Class &amp; Accounts'!AD119+'O5 Details by Class &amp; Accounts'!AY119+'O5 Details by Class &amp; Accounts'!BT119</f>
        <v>-2848.3043865026102</v>
      </c>
      <c r="F119" s="588">
        <f>'O5 Details by Class &amp; Accounts'!J119+'O5 Details by Class &amp; Accounts'!AE119+'O5 Details by Class &amp; Accounts'!AZ119+'O5 Details by Class &amp; Accounts'!BU119</f>
        <v>-725.14815430834722</v>
      </c>
      <c r="G119" s="588">
        <f>'O5 Details by Class &amp; Accounts'!K119+'O5 Details by Class &amp; Accounts'!AF119+'O5 Details by Class &amp; Accounts'!BA119+'O5 Details by Class &amp; Accounts'!BV119</f>
        <v>-493.523815159984</v>
      </c>
      <c r="H119" s="588">
        <f>'O5 Details by Class &amp; Accounts'!L119+'O5 Details by Class &amp; Accounts'!AG119+'O5 Details by Class &amp; Accounts'!BB119+'O5 Details by Class &amp; Accounts'!BW119</f>
        <v>0</v>
      </c>
      <c r="I119" s="588">
        <f>'O5 Details by Class &amp; Accounts'!M119+'O5 Details by Class &amp; Accounts'!AH119+'O5 Details by Class &amp; Accounts'!BC119+'O5 Details by Class &amp; Accounts'!BX119</f>
        <v>0</v>
      </c>
      <c r="J119" s="588">
        <f>'O5 Details by Class &amp; Accounts'!N119+'O5 Details by Class &amp; Accounts'!AI119+'O5 Details by Class &amp; Accounts'!BD119+'O5 Details by Class &amp; Accounts'!BY119</f>
        <v>-70.992550025421323</v>
      </c>
      <c r="K119" s="588">
        <f>'O5 Details by Class &amp; Accounts'!O119+'O5 Details by Class &amp; Accounts'!AJ119+'O5 Details by Class &amp; Accounts'!BE119+'O5 Details by Class &amp; Accounts'!BZ119</f>
        <v>-145.1333049850507</v>
      </c>
      <c r="L119" s="588">
        <f>'O5 Details by Class &amp; Accounts'!P119+'O5 Details by Class &amp; Accounts'!AK119+'O5 Details by Class &amp; Accounts'!BF119+'O5 Details by Class &amp; Accounts'!CA119</f>
        <v>0</v>
      </c>
      <c r="M119" s="588">
        <f>'O5 Details by Class &amp; Accounts'!Q119+'O5 Details by Class &amp; Accounts'!AL119+'O5 Details by Class &amp; Accounts'!BG119+'O5 Details by Class &amp; Accounts'!CB119</f>
        <v>-6.3177890185871357</v>
      </c>
      <c r="N119" s="588">
        <f>'O5 Details by Class &amp; Accounts'!R119+'O5 Details by Class &amp; Accounts'!AM119+'O5 Details by Class &amp; Accounts'!BH119+'O5 Details by Class &amp; Accounts'!CC119</f>
        <v>0</v>
      </c>
      <c r="O119" s="588">
        <f>'O5 Details by Class &amp; Accounts'!S119+'O5 Details by Class &amp; Accounts'!AN119+'O5 Details by Class &amp; Accounts'!BI119+'O5 Details by Class &amp; Accounts'!CD119</f>
        <v>0</v>
      </c>
      <c r="P119" s="588">
        <f>'O5 Details by Class &amp; Accounts'!T119+'O5 Details by Class &amp; Accounts'!AO119+'O5 Details by Class &amp; Accounts'!BJ119+'O5 Details by Class &amp; Accounts'!CE119</f>
        <v>0</v>
      </c>
      <c r="Q119" s="588">
        <f>'O5 Details by Class &amp; Accounts'!U119+'O5 Details by Class &amp; Accounts'!AP119+'O5 Details by Class &amp; Accounts'!BK119+'O5 Details by Class &amp; Accounts'!CF119</f>
        <v>0</v>
      </c>
      <c r="R119" s="588">
        <f>'O5 Details by Class &amp; Accounts'!V119+'O5 Details by Class &amp; Accounts'!AQ119+'O5 Details by Class &amp; Accounts'!BL119+'O5 Details by Class &amp; Accounts'!CG119</f>
        <v>0</v>
      </c>
      <c r="S119" s="588">
        <f>'O5 Details by Class &amp; Accounts'!W119+'O5 Details by Class &amp; Accounts'!AR119+'O5 Details by Class &amp; Accounts'!BM119+'O5 Details by Class &amp; Accounts'!CH119</f>
        <v>0</v>
      </c>
      <c r="T119" s="588">
        <f>'O5 Details by Class &amp; Accounts'!X119+'O5 Details by Class &amp; Accounts'!AS119+'O5 Details by Class &amp; Accounts'!BN119+'O5 Details by Class &amp; Accounts'!CI119</f>
        <v>0</v>
      </c>
      <c r="U119" s="588">
        <f>'O5 Details by Class &amp; Accounts'!Y119+'O5 Details by Class &amp; Accounts'!AT119+'O5 Details by Class &amp; Accounts'!BO119+'O5 Details by Class &amp; Accounts'!CJ119</f>
        <v>0</v>
      </c>
      <c r="V119" s="588">
        <f>'O5 Details by Class &amp; Accounts'!Z119+'O5 Details by Class &amp; Accounts'!AU119+'O5 Details by Class &amp; Accounts'!BP119+'O5 Details by Class &amp; Accounts'!CK119</f>
        <v>0</v>
      </c>
      <c r="W119" s="588">
        <f>'O5 Details by Class &amp; Accounts'!AA119+'O5 Details by Class &amp; Accounts'!AV119+'O5 Details by Class &amp; Accounts'!BQ119+'O5 Details by Class &amp; Accounts'!CL119</f>
        <v>0</v>
      </c>
      <c r="X119" s="1029">
        <f>'O5 Details by Class &amp; Accounts'!AB119+'O5 Details by Class &amp; Accounts'!AW119+'O5 Details by Class &amp; Accounts'!BR119+'O5 Details by Class &amp; Accounts'!CM119</f>
        <v>0</v>
      </c>
      <c r="Y119" s="1904" t="inlineStr">
        <is>
          <t/>
        </is>
      </c>
      <c r="Z119" s="1899" t="inlineStr">
        <is>
          <t/>
        </is>
      </c>
    </row>
    <row r="120" spans="1:26" ht="15.95" customHeight="1" x14ac:dyDescent="0.2">
      <c r="A120" s="1755" t="s">
        <v>168</v>
      </c>
      <c r="B120" s="1002" t="s">
        <v>983</v>
      </c>
      <c r="C120" s="1015" t="str">
        <f>IF(ISBLANK('E4 TB Allocation Details'!D121), "",('E4 TB Allocation Details'!D121))</f>
        <v>mi</v>
      </c>
      <c r="D120" s="1016">
        <f t="shared" si="3"/>
        <v>0</v>
      </c>
      <c r="E120" s="588">
        <f>'O5 Details by Class &amp; Accounts'!I120+'O5 Details by Class &amp; Accounts'!AD120+'O5 Details by Class &amp; Accounts'!AY120+'O5 Details by Class &amp; Accounts'!BT120</f>
        <v>0</v>
      </c>
      <c r="F120" s="588">
        <f>'O5 Details by Class &amp; Accounts'!J120+'O5 Details by Class &amp; Accounts'!AE120+'O5 Details by Class &amp; Accounts'!AZ120+'O5 Details by Class &amp; Accounts'!BU120</f>
        <v>0</v>
      </c>
      <c r="G120" s="588">
        <f>'O5 Details by Class &amp; Accounts'!K120+'O5 Details by Class &amp; Accounts'!AF120+'O5 Details by Class &amp; Accounts'!BA120+'O5 Details by Class &amp; Accounts'!BV120</f>
        <v>0</v>
      </c>
      <c r="H120" s="588">
        <f>'O5 Details by Class &amp; Accounts'!L120+'O5 Details by Class &amp; Accounts'!AG120+'O5 Details by Class &amp; Accounts'!BB120+'O5 Details by Class &amp; Accounts'!BW120</f>
        <v>0</v>
      </c>
      <c r="I120" s="588">
        <f>'O5 Details by Class &amp; Accounts'!M120+'O5 Details by Class &amp; Accounts'!AH120+'O5 Details by Class &amp; Accounts'!BC120+'O5 Details by Class &amp; Accounts'!BX120</f>
        <v>0</v>
      </c>
      <c r="J120" s="588">
        <f>'O5 Details by Class &amp; Accounts'!N120+'O5 Details by Class &amp; Accounts'!AI120+'O5 Details by Class &amp; Accounts'!BD120+'O5 Details by Class &amp; Accounts'!BY120</f>
        <v>0</v>
      </c>
      <c r="K120" s="588">
        <f>'O5 Details by Class &amp; Accounts'!O120+'O5 Details by Class &amp; Accounts'!AJ120+'O5 Details by Class &amp; Accounts'!BE120+'O5 Details by Class &amp; Accounts'!BZ120</f>
        <v>0</v>
      </c>
      <c r="L120" s="588">
        <f>'O5 Details by Class &amp; Accounts'!P120+'O5 Details by Class &amp; Accounts'!AK120+'O5 Details by Class &amp; Accounts'!BF120+'O5 Details by Class &amp; Accounts'!CA120</f>
        <v>0</v>
      </c>
      <c r="M120" s="588">
        <f>'O5 Details by Class &amp; Accounts'!Q120+'O5 Details by Class &amp; Accounts'!AL120+'O5 Details by Class &amp; Accounts'!BG120+'O5 Details by Class &amp; Accounts'!CB120</f>
        <v>0</v>
      </c>
      <c r="N120" s="588">
        <f>'O5 Details by Class &amp; Accounts'!R120+'O5 Details by Class &amp; Accounts'!AM120+'O5 Details by Class &amp; Accounts'!BH120+'O5 Details by Class &amp; Accounts'!CC120</f>
        <v>0</v>
      </c>
      <c r="O120" s="588">
        <f>'O5 Details by Class &amp; Accounts'!S120+'O5 Details by Class &amp; Accounts'!AN120+'O5 Details by Class &amp; Accounts'!BI120+'O5 Details by Class &amp; Accounts'!CD120</f>
        <v>0</v>
      </c>
      <c r="P120" s="588">
        <f>'O5 Details by Class &amp; Accounts'!T120+'O5 Details by Class &amp; Accounts'!AO120+'O5 Details by Class &amp; Accounts'!BJ120+'O5 Details by Class &amp; Accounts'!CE120</f>
        <v>0</v>
      </c>
      <c r="Q120" s="588">
        <f>'O5 Details by Class &amp; Accounts'!U120+'O5 Details by Class &amp; Accounts'!AP120+'O5 Details by Class &amp; Accounts'!BK120+'O5 Details by Class &amp; Accounts'!CF120</f>
        <v>0</v>
      </c>
      <c r="R120" s="588">
        <f>'O5 Details by Class &amp; Accounts'!V120+'O5 Details by Class &amp; Accounts'!AQ120+'O5 Details by Class &amp; Accounts'!BL120+'O5 Details by Class &amp; Accounts'!CG120</f>
        <v>0</v>
      </c>
      <c r="S120" s="588">
        <f>'O5 Details by Class &amp; Accounts'!W120+'O5 Details by Class &amp; Accounts'!AR120+'O5 Details by Class &amp; Accounts'!BM120+'O5 Details by Class &amp; Accounts'!CH120</f>
        <v>0</v>
      </c>
      <c r="T120" s="588">
        <f>'O5 Details by Class &amp; Accounts'!X120+'O5 Details by Class &amp; Accounts'!AS120+'O5 Details by Class &amp; Accounts'!BN120+'O5 Details by Class &amp; Accounts'!CI120</f>
        <v>0</v>
      </c>
      <c r="U120" s="588">
        <f>'O5 Details by Class &amp; Accounts'!Y120+'O5 Details by Class &amp; Accounts'!AT120+'O5 Details by Class &amp; Accounts'!BO120+'O5 Details by Class &amp; Accounts'!CJ120</f>
        <v>0</v>
      </c>
      <c r="V120" s="588">
        <f>'O5 Details by Class &amp; Accounts'!Z120+'O5 Details by Class &amp; Accounts'!AU120+'O5 Details by Class &amp; Accounts'!BP120+'O5 Details by Class &amp; Accounts'!CK120</f>
        <v>0</v>
      </c>
      <c r="W120" s="588">
        <f>'O5 Details by Class &amp; Accounts'!AA120+'O5 Details by Class &amp; Accounts'!AV120+'O5 Details by Class &amp; Accounts'!BQ120+'O5 Details by Class &amp; Accounts'!CL120</f>
        <v>0</v>
      </c>
      <c r="X120" s="1029">
        <f>'O5 Details by Class &amp; Accounts'!AB120+'O5 Details by Class &amp; Accounts'!AW120+'O5 Details by Class &amp; Accounts'!BR120+'O5 Details by Class &amp; Accounts'!CM120</f>
        <v>0</v>
      </c>
      <c r="Y120" s="1904" t="inlineStr">
        <is>
          <t/>
        </is>
      </c>
      <c r="Z120" s="1899" t="inlineStr">
        <is>
          <t/>
        </is>
      </c>
    </row>
    <row r="121" spans="1:26" ht="15.95" customHeight="1" x14ac:dyDescent="0.2">
      <c r="A121" s="1756" t="s">
        <v>170</v>
      </c>
      <c r="B121" s="1004" t="s">
        <v>1359</v>
      </c>
      <c r="C121" s="1015" t="str">
        <f>IF(ISBLANK('E4 TB Allocation Details'!D122), "",('E4 TB Allocation Details'!D122))</f>
        <v>cop</v>
      </c>
      <c r="D121" s="1016">
        <f t="shared" si="3"/>
        <v>22963604.550922379</v>
      </c>
      <c r="E121" s="588">
        <f>'O5 Details by Class &amp; Accounts'!I121+'O5 Details by Class &amp; Accounts'!AD121+'O5 Details by Class &amp; Accounts'!AY121+'O5 Details by Class &amp; Accounts'!BT121</f>
        <v>7620734.9143700851</v>
      </c>
      <c r="F121" s="588">
        <f>'O5 Details by Class &amp; Accounts'!J121+'O5 Details by Class &amp; Accounts'!AE121+'O5 Details by Class &amp; Accounts'!AZ121+'O5 Details by Class &amp; Accounts'!BU121</f>
        <v>4317359.3157595173</v>
      </c>
      <c r="G121" s="588">
        <f>'O5 Details by Class &amp; Accounts'!K121+'O5 Details by Class &amp; Accounts'!AF121+'O5 Details by Class &amp; Accounts'!BA121+'O5 Details by Class &amp; Accounts'!BV121</f>
        <v>8504441.2983144373</v>
      </c>
      <c r="H121" s="588">
        <f>'O5 Details by Class &amp; Accounts'!L121+'O5 Details by Class &amp; Accounts'!AG121+'O5 Details by Class &amp; Accounts'!BB121+'O5 Details by Class &amp; Accounts'!BW121</f>
        <v>0</v>
      </c>
      <c r="I121" s="588">
        <f>'O5 Details by Class &amp; Accounts'!M121+'O5 Details by Class &amp; Accounts'!AH121+'O5 Details by Class &amp; Accounts'!BC121+'O5 Details by Class &amp; Accounts'!BX121</f>
        <v>0</v>
      </c>
      <c r="J121" s="588">
        <f>'O5 Details by Class &amp; Accounts'!N121+'O5 Details by Class &amp; Accounts'!AI121+'O5 Details by Class &amp; Accounts'!BD121+'O5 Details by Class &amp; Accounts'!BY121</f>
        <v>2403701.0606602374</v>
      </c>
      <c r="K121" s="588">
        <f>'O5 Details by Class &amp; Accounts'!O121+'O5 Details by Class &amp; Accounts'!AJ121+'O5 Details by Class &amp; Accounts'!BE121+'O5 Details by Class &amp; Accounts'!BZ121</f>
        <v>91431.43186437519</v>
      </c>
      <c r="L121" s="588">
        <f>'O5 Details by Class &amp; Accounts'!P121+'O5 Details by Class &amp; Accounts'!AK121+'O5 Details by Class &amp; Accounts'!BF121+'O5 Details by Class &amp; Accounts'!CA121</f>
        <v>0</v>
      </c>
      <c r="M121" s="588">
        <f>'O5 Details by Class &amp; Accounts'!Q121+'O5 Details by Class &amp; Accounts'!AL121+'O5 Details by Class &amp; Accounts'!BG121+'O5 Details by Class &amp; Accounts'!CB121</f>
        <v>25936.52995372692</v>
      </c>
      <c r="N121" s="588">
        <f>'O5 Details by Class &amp; Accounts'!R121+'O5 Details by Class &amp; Accounts'!AM121+'O5 Details by Class &amp; Accounts'!BH121+'O5 Details by Class &amp; Accounts'!CC121</f>
        <v>0</v>
      </c>
      <c r="O121" s="588">
        <f>'O5 Details by Class &amp; Accounts'!S121+'O5 Details by Class &amp; Accounts'!AN121+'O5 Details by Class &amp; Accounts'!BI121+'O5 Details by Class &amp; Accounts'!CD121</f>
        <v>0</v>
      </c>
      <c r="P121" s="588">
        <f>'O5 Details by Class &amp; Accounts'!T121+'O5 Details by Class &amp; Accounts'!AO121+'O5 Details by Class &amp; Accounts'!BJ121+'O5 Details by Class &amp; Accounts'!CE121</f>
        <v>0</v>
      </c>
      <c r="Q121" s="588">
        <f>'O5 Details by Class &amp; Accounts'!U121+'O5 Details by Class &amp; Accounts'!AP121+'O5 Details by Class &amp; Accounts'!BK121+'O5 Details by Class &amp; Accounts'!CF121</f>
        <v>0</v>
      </c>
      <c r="R121" s="588">
        <f>'O5 Details by Class &amp; Accounts'!V121+'O5 Details by Class &amp; Accounts'!AQ121+'O5 Details by Class &amp; Accounts'!BL121+'O5 Details by Class &amp; Accounts'!CG121</f>
        <v>0</v>
      </c>
      <c r="S121" s="588">
        <f>'O5 Details by Class &amp; Accounts'!W121+'O5 Details by Class &amp; Accounts'!AR121+'O5 Details by Class &amp; Accounts'!BM121+'O5 Details by Class &amp; Accounts'!CH121</f>
        <v>0</v>
      </c>
      <c r="T121" s="588">
        <f>'O5 Details by Class &amp; Accounts'!X121+'O5 Details by Class &amp; Accounts'!AS121+'O5 Details by Class &amp; Accounts'!BN121+'O5 Details by Class &amp; Accounts'!CI121</f>
        <v>0</v>
      </c>
      <c r="U121" s="588">
        <f>'O5 Details by Class &amp; Accounts'!Y121+'O5 Details by Class &amp; Accounts'!AT121+'O5 Details by Class &amp; Accounts'!BO121+'O5 Details by Class &amp; Accounts'!CJ121</f>
        <v>0</v>
      </c>
      <c r="V121" s="588">
        <f>'O5 Details by Class &amp; Accounts'!Z121+'O5 Details by Class &amp; Accounts'!AU121+'O5 Details by Class &amp; Accounts'!BP121+'O5 Details by Class &amp; Accounts'!CK121</f>
        <v>0</v>
      </c>
      <c r="W121" s="588">
        <f>'O5 Details by Class &amp; Accounts'!AA121+'O5 Details by Class &amp; Accounts'!AV121+'O5 Details by Class &amp; Accounts'!BQ121+'O5 Details by Class &amp; Accounts'!CL121</f>
        <v>0</v>
      </c>
      <c r="X121" s="1029">
        <f>'O5 Details by Class &amp; Accounts'!AB121+'O5 Details by Class &amp; Accounts'!AW121+'O5 Details by Class &amp; Accounts'!BR121+'O5 Details by Class &amp; Accounts'!CM121</f>
        <v>0</v>
      </c>
      <c r="Y121" s="1904" t="inlineStr">
        <is>
          <t/>
        </is>
      </c>
      <c r="Z121" s="1899" t="inlineStr">
        <is>
          <t/>
        </is>
      </c>
    </row>
    <row r="122" spans="1:26" ht="15.95" customHeight="1" x14ac:dyDescent="0.2">
      <c r="A122" s="1756" t="s">
        <v>171</v>
      </c>
      <c r="B122" s="1004" t="s">
        <v>1360</v>
      </c>
      <c r="C122" s="1015" t="str">
        <f>IF(ISBLANK('E4 TB Allocation Details'!D123), "",('E4 TB Allocation Details'!D123))</f>
        <v>cop</v>
      </c>
      <c r="D122" s="1016">
        <f t="shared" si="3"/>
        <v>828779</v>
      </c>
      <c r="E122" s="588">
        <f>'O5 Details by Class &amp; Accounts'!I122+'O5 Details by Class &amp; Accounts'!AD122+'O5 Details by Class &amp; Accounts'!AY122+'O5 Details by Class &amp; Accounts'!BT122</f>
        <v>275039.79384382116</v>
      </c>
      <c r="F122" s="588">
        <f>'O5 Details by Class &amp; Accounts'!J122+'O5 Details by Class &amp; Accounts'!AE122+'O5 Details by Class &amp; Accounts'!AZ122+'O5 Details by Class &amp; Accounts'!BU122</f>
        <v>155817.73011380891</v>
      </c>
      <c r="G122" s="588">
        <f>'O5 Details by Class &amp; Accounts'!K122+'O5 Details by Class &amp; Accounts'!AF122+'O5 Details by Class &amp; Accounts'!BA122+'O5 Details by Class &amp; Accounts'!BV122</f>
        <v>306933.62355835515</v>
      </c>
      <c r="H122" s="588">
        <f>'O5 Details by Class &amp; Accounts'!L122+'O5 Details by Class &amp; Accounts'!AG122+'O5 Details by Class &amp; Accounts'!BB122+'O5 Details by Class &amp; Accounts'!BW122</f>
        <v>0</v>
      </c>
      <c r="I122" s="588">
        <f>'O5 Details by Class &amp; Accounts'!M122+'O5 Details by Class &amp; Accounts'!AH122+'O5 Details by Class &amp; Accounts'!BC122+'O5 Details by Class &amp; Accounts'!BX122</f>
        <v>0</v>
      </c>
      <c r="J122" s="588">
        <f>'O5 Details by Class &amp; Accounts'!N122+'O5 Details by Class &amp; Accounts'!AI122+'O5 Details by Class &amp; Accounts'!BD122+'O5 Details by Class &amp; Accounts'!BY122</f>
        <v>86751.927683448681</v>
      </c>
      <c r="K122" s="588">
        <f>'O5 Details by Class &amp; Accounts'!O122+'O5 Details by Class &amp; Accounts'!AJ122+'O5 Details by Class &amp; Accounts'!BE122+'O5 Details by Class &amp; Accounts'!BZ122</f>
        <v>3299.8500083507706</v>
      </c>
      <c r="L122" s="588">
        <f>'O5 Details by Class &amp; Accounts'!P122+'O5 Details by Class &amp; Accounts'!AK122+'O5 Details by Class &amp; Accounts'!BF122+'O5 Details by Class &amp; Accounts'!CA122</f>
        <v>0</v>
      </c>
      <c r="M122" s="588">
        <f>'O5 Details by Class &amp; Accounts'!Q122+'O5 Details by Class &amp; Accounts'!AL122+'O5 Details by Class &amp; Accounts'!BG122+'O5 Details by Class &amp; Accounts'!CB122</f>
        <v>936.07479221533742</v>
      </c>
      <c r="N122" s="588">
        <f>'O5 Details by Class &amp; Accounts'!R122+'O5 Details by Class &amp; Accounts'!AM122+'O5 Details by Class &amp; Accounts'!BH122+'O5 Details by Class &amp; Accounts'!CC122</f>
        <v>0</v>
      </c>
      <c r="O122" s="588">
        <f>'O5 Details by Class &amp; Accounts'!S122+'O5 Details by Class &amp; Accounts'!AN122+'O5 Details by Class &amp; Accounts'!BI122+'O5 Details by Class &amp; Accounts'!CD122</f>
        <v>0</v>
      </c>
      <c r="P122" s="588">
        <f>'O5 Details by Class &amp; Accounts'!T122+'O5 Details by Class &amp; Accounts'!AO122+'O5 Details by Class &amp; Accounts'!BJ122+'O5 Details by Class &amp; Accounts'!CE122</f>
        <v>0</v>
      </c>
      <c r="Q122" s="588">
        <f>'O5 Details by Class &amp; Accounts'!U122+'O5 Details by Class &amp; Accounts'!AP122+'O5 Details by Class &amp; Accounts'!BK122+'O5 Details by Class &amp; Accounts'!CF122</f>
        <v>0</v>
      </c>
      <c r="R122" s="588">
        <f>'O5 Details by Class &amp; Accounts'!V122+'O5 Details by Class &amp; Accounts'!AQ122+'O5 Details by Class &amp; Accounts'!BL122+'O5 Details by Class &amp; Accounts'!CG122</f>
        <v>0</v>
      </c>
      <c r="S122" s="588">
        <f>'O5 Details by Class &amp; Accounts'!W122+'O5 Details by Class &amp; Accounts'!AR122+'O5 Details by Class &amp; Accounts'!BM122+'O5 Details by Class &amp; Accounts'!CH122</f>
        <v>0</v>
      </c>
      <c r="T122" s="588">
        <f>'O5 Details by Class &amp; Accounts'!X122+'O5 Details by Class &amp; Accounts'!AS122+'O5 Details by Class &amp; Accounts'!BN122+'O5 Details by Class &amp; Accounts'!CI122</f>
        <v>0</v>
      </c>
      <c r="U122" s="588">
        <f>'O5 Details by Class &amp; Accounts'!Y122+'O5 Details by Class &amp; Accounts'!AT122+'O5 Details by Class &amp; Accounts'!BO122+'O5 Details by Class &amp; Accounts'!CJ122</f>
        <v>0</v>
      </c>
      <c r="V122" s="588">
        <f>'O5 Details by Class &amp; Accounts'!Z122+'O5 Details by Class &amp; Accounts'!AU122+'O5 Details by Class &amp; Accounts'!BP122+'O5 Details by Class &amp; Accounts'!CK122</f>
        <v>0</v>
      </c>
      <c r="W122" s="588">
        <f>'O5 Details by Class &amp; Accounts'!AA122+'O5 Details by Class &amp; Accounts'!AV122+'O5 Details by Class &amp; Accounts'!BQ122+'O5 Details by Class &amp; Accounts'!CL122</f>
        <v>0</v>
      </c>
      <c r="X122" s="1029">
        <f>'O5 Details by Class &amp; Accounts'!AB122+'O5 Details by Class &amp; Accounts'!AW122+'O5 Details by Class &amp; Accounts'!BR122+'O5 Details by Class &amp; Accounts'!CM122</f>
        <v>0</v>
      </c>
      <c r="Y122" s="1904" t="inlineStr">
        <is>
          <t/>
        </is>
      </c>
      <c r="Z122" s="1899" t="inlineStr">
        <is>
          <t/>
        </is>
      </c>
    </row>
    <row r="123" spans="1:26" ht="15.95" customHeight="1" x14ac:dyDescent="0.2">
      <c r="A123" s="1756" t="s">
        <v>172</v>
      </c>
      <c r="B123" s="1004" t="s">
        <v>1383</v>
      </c>
      <c r="C123" s="1015" t="str">
        <f>IF(ISBLANK('E4 TB Allocation Details'!D124), "",('E4 TB Allocation Details'!D124))</f>
        <v>cop</v>
      </c>
      <c r="D123" s="1016">
        <f t="shared" ref="D123:D164" si="5">SUM(E123:X123)</f>
        <v>0</v>
      </c>
      <c r="E123" s="588">
        <f>'O5 Details by Class &amp; Accounts'!I123+'O5 Details by Class &amp; Accounts'!AD123+'O5 Details by Class &amp; Accounts'!AY123+'O5 Details by Class &amp; Accounts'!BT123</f>
        <v>0</v>
      </c>
      <c r="F123" s="588">
        <f>'O5 Details by Class &amp; Accounts'!J123+'O5 Details by Class &amp; Accounts'!AE123+'O5 Details by Class &amp; Accounts'!AZ123+'O5 Details by Class &amp; Accounts'!BU123</f>
        <v>0</v>
      </c>
      <c r="G123" s="588">
        <f>'O5 Details by Class &amp; Accounts'!K123+'O5 Details by Class &amp; Accounts'!AF123+'O5 Details by Class &amp; Accounts'!BA123+'O5 Details by Class &amp; Accounts'!BV123</f>
        <v>0</v>
      </c>
      <c r="H123" s="588">
        <f>'O5 Details by Class &amp; Accounts'!L123+'O5 Details by Class &amp; Accounts'!AG123+'O5 Details by Class &amp; Accounts'!BB123+'O5 Details by Class &amp; Accounts'!BW123</f>
        <v>0</v>
      </c>
      <c r="I123" s="588">
        <f>'O5 Details by Class &amp; Accounts'!M123+'O5 Details by Class &amp; Accounts'!AH123+'O5 Details by Class &amp; Accounts'!BC123+'O5 Details by Class &amp; Accounts'!BX123</f>
        <v>0</v>
      </c>
      <c r="J123" s="588">
        <f>'O5 Details by Class &amp; Accounts'!N123+'O5 Details by Class &amp; Accounts'!AI123+'O5 Details by Class &amp; Accounts'!BD123+'O5 Details by Class &amp; Accounts'!BY123</f>
        <v>0</v>
      </c>
      <c r="K123" s="588">
        <f>'O5 Details by Class &amp; Accounts'!O123+'O5 Details by Class &amp; Accounts'!AJ123+'O5 Details by Class &amp; Accounts'!BE123+'O5 Details by Class &amp; Accounts'!BZ123</f>
        <v>0</v>
      </c>
      <c r="L123" s="588">
        <f>'O5 Details by Class &amp; Accounts'!P123+'O5 Details by Class &amp; Accounts'!AK123+'O5 Details by Class &amp; Accounts'!BF123+'O5 Details by Class &amp; Accounts'!CA123</f>
        <v>0</v>
      </c>
      <c r="M123" s="588">
        <f>'O5 Details by Class &amp; Accounts'!Q123+'O5 Details by Class &amp; Accounts'!AL123+'O5 Details by Class &amp; Accounts'!BG123+'O5 Details by Class &amp; Accounts'!CB123</f>
        <v>0</v>
      </c>
      <c r="N123" s="588">
        <f>'O5 Details by Class &amp; Accounts'!R123+'O5 Details by Class &amp; Accounts'!AM123+'O5 Details by Class &amp; Accounts'!BH123+'O5 Details by Class &amp; Accounts'!CC123</f>
        <v>0</v>
      </c>
      <c r="O123" s="588">
        <f>'O5 Details by Class &amp; Accounts'!S123+'O5 Details by Class &amp; Accounts'!AN123+'O5 Details by Class &amp; Accounts'!BI123+'O5 Details by Class &amp; Accounts'!CD123</f>
        <v>0</v>
      </c>
      <c r="P123" s="588">
        <f>'O5 Details by Class &amp; Accounts'!T123+'O5 Details by Class &amp; Accounts'!AO123+'O5 Details by Class &amp; Accounts'!BJ123+'O5 Details by Class &amp; Accounts'!CE123</f>
        <v>0</v>
      </c>
      <c r="Q123" s="588">
        <f>'O5 Details by Class &amp; Accounts'!U123+'O5 Details by Class &amp; Accounts'!AP123+'O5 Details by Class &amp; Accounts'!BK123+'O5 Details by Class &amp; Accounts'!CF123</f>
        <v>0</v>
      </c>
      <c r="R123" s="588">
        <f>'O5 Details by Class &amp; Accounts'!V123+'O5 Details by Class &amp; Accounts'!AQ123+'O5 Details by Class &amp; Accounts'!BL123+'O5 Details by Class &amp; Accounts'!CG123</f>
        <v>0</v>
      </c>
      <c r="S123" s="588">
        <f>'O5 Details by Class &amp; Accounts'!W123+'O5 Details by Class &amp; Accounts'!AR123+'O5 Details by Class &amp; Accounts'!BM123+'O5 Details by Class &amp; Accounts'!CH123</f>
        <v>0</v>
      </c>
      <c r="T123" s="588">
        <f>'O5 Details by Class &amp; Accounts'!X123+'O5 Details by Class &amp; Accounts'!AS123+'O5 Details by Class &amp; Accounts'!BN123+'O5 Details by Class &amp; Accounts'!CI123</f>
        <v>0</v>
      </c>
      <c r="U123" s="588">
        <f>'O5 Details by Class &amp; Accounts'!Y123+'O5 Details by Class &amp; Accounts'!AT123+'O5 Details by Class &amp; Accounts'!BO123+'O5 Details by Class &amp; Accounts'!CJ123</f>
        <v>0</v>
      </c>
      <c r="V123" s="588">
        <f>'O5 Details by Class &amp; Accounts'!Z123+'O5 Details by Class &amp; Accounts'!AU123+'O5 Details by Class &amp; Accounts'!BP123+'O5 Details by Class &amp; Accounts'!CK123</f>
        <v>0</v>
      </c>
      <c r="W123" s="588">
        <f>'O5 Details by Class &amp; Accounts'!AA123+'O5 Details by Class &amp; Accounts'!AV123+'O5 Details by Class &amp; Accounts'!BQ123+'O5 Details by Class &amp; Accounts'!CL123</f>
        <v>0</v>
      </c>
      <c r="X123" s="1029">
        <f>'O5 Details by Class &amp; Accounts'!AB123+'O5 Details by Class &amp; Accounts'!AW123+'O5 Details by Class &amp; Accounts'!BR123+'O5 Details by Class &amp; Accounts'!CM123</f>
        <v>0</v>
      </c>
      <c r="Y123" s="1904" t="inlineStr">
        <is>
          <t/>
        </is>
      </c>
      <c r="Z123" s="1899" t="inlineStr">
        <is>
          <t/>
        </is>
      </c>
    </row>
    <row r="124" spans="1:26" ht="15.95" customHeight="1" x14ac:dyDescent="0.2">
      <c r="A124" s="1756" t="s">
        <v>173</v>
      </c>
      <c r="B124" s="1004" t="s">
        <v>1384</v>
      </c>
      <c r="C124" s="1015" t="str">
        <f>IF(ISBLANK('E4 TB Allocation Details'!D125), "",('E4 TB Allocation Details'!D125))</f>
        <v>cop</v>
      </c>
      <c r="D124" s="1016">
        <f t="shared" si="5"/>
        <v>0</v>
      </c>
      <c r="E124" s="588">
        <f>'O5 Details by Class &amp; Accounts'!I124+'O5 Details by Class &amp; Accounts'!AD124+'O5 Details by Class &amp; Accounts'!AY124+'O5 Details by Class &amp; Accounts'!BT124</f>
        <v>0</v>
      </c>
      <c r="F124" s="588">
        <f>'O5 Details by Class &amp; Accounts'!J124+'O5 Details by Class &amp; Accounts'!AE124+'O5 Details by Class &amp; Accounts'!AZ124+'O5 Details by Class &amp; Accounts'!BU124</f>
        <v>0</v>
      </c>
      <c r="G124" s="588">
        <f>'O5 Details by Class &amp; Accounts'!K124+'O5 Details by Class &amp; Accounts'!AF124+'O5 Details by Class &amp; Accounts'!BA124+'O5 Details by Class &amp; Accounts'!BV124</f>
        <v>0</v>
      </c>
      <c r="H124" s="588">
        <f>'O5 Details by Class &amp; Accounts'!L124+'O5 Details by Class &amp; Accounts'!AG124+'O5 Details by Class &amp; Accounts'!BB124+'O5 Details by Class &amp; Accounts'!BW124</f>
        <v>0</v>
      </c>
      <c r="I124" s="588">
        <f>'O5 Details by Class &amp; Accounts'!M124+'O5 Details by Class &amp; Accounts'!AH124+'O5 Details by Class &amp; Accounts'!BC124+'O5 Details by Class &amp; Accounts'!BX124</f>
        <v>0</v>
      </c>
      <c r="J124" s="588">
        <f>'O5 Details by Class &amp; Accounts'!N124+'O5 Details by Class &amp; Accounts'!AI124+'O5 Details by Class &amp; Accounts'!BD124+'O5 Details by Class &amp; Accounts'!BY124</f>
        <v>0</v>
      </c>
      <c r="K124" s="588">
        <f>'O5 Details by Class &amp; Accounts'!O124+'O5 Details by Class &amp; Accounts'!AJ124+'O5 Details by Class &amp; Accounts'!BE124+'O5 Details by Class &amp; Accounts'!BZ124</f>
        <v>0</v>
      </c>
      <c r="L124" s="588">
        <f>'O5 Details by Class &amp; Accounts'!P124+'O5 Details by Class &amp; Accounts'!AK124+'O5 Details by Class &amp; Accounts'!BF124+'O5 Details by Class &amp; Accounts'!CA124</f>
        <v>0</v>
      </c>
      <c r="M124" s="588">
        <f>'O5 Details by Class &amp; Accounts'!Q124+'O5 Details by Class &amp; Accounts'!AL124+'O5 Details by Class &amp; Accounts'!BG124+'O5 Details by Class &amp; Accounts'!CB124</f>
        <v>0</v>
      </c>
      <c r="N124" s="588">
        <f>'O5 Details by Class &amp; Accounts'!R124+'O5 Details by Class &amp; Accounts'!AM124+'O5 Details by Class &amp; Accounts'!BH124+'O5 Details by Class &amp; Accounts'!CC124</f>
        <v>0</v>
      </c>
      <c r="O124" s="588">
        <f>'O5 Details by Class &amp; Accounts'!S124+'O5 Details by Class &amp; Accounts'!AN124+'O5 Details by Class &amp; Accounts'!BI124+'O5 Details by Class &amp; Accounts'!CD124</f>
        <v>0</v>
      </c>
      <c r="P124" s="588">
        <f>'O5 Details by Class &amp; Accounts'!T124+'O5 Details by Class &amp; Accounts'!AO124+'O5 Details by Class &amp; Accounts'!BJ124+'O5 Details by Class &amp; Accounts'!CE124</f>
        <v>0</v>
      </c>
      <c r="Q124" s="588">
        <f>'O5 Details by Class &amp; Accounts'!U124+'O5 Details by Class &amp; Accounts'!AP124+'O5 Details by Class &amp; Accounts'!BK124+'O5 Details by Class &amp; Accounts'!CF124</f>
        <v>0</v>
      </c>
      <c r="R124" s="588">
        <f>'O5 Details by Class &amp; Accounts'!V124+'O5 Details by Class &amp; Accounts'!AQ124+'O5 Details by Class &amp; Accounts'!BL124+'O5 Details by Class &amp; Accounts'!CG124</f>
        <v>0</v>
      </c>
      <c r="S124" s="588">
        <f>'O5 Details by Class &amp; Accounts'!W124+'O5 Details by Class &amp; Accounts'!AR124+'O5 Details by Class &amp; Accounts'!BM124+'O5 Details by Class &amp; Accounts'!CH124</f>
        <v>0</v>
      </c>
      <c r="T124" s="588">
        <f>'O5 Details by Class &amp; Accounts'!X124+'O5 Details by Class &amp; Accounts'!AS124+'O5 Details by Class &amp; Accounts'!BN124+'O5 Details by Class &amp; Accounts'!CI124</f>
        <v>0</v>
      </c>
      <c r="U124" s="588">
        <f>'O5 Details by Class &amp; Accounts'!Y124+'O5 Details by Class &amp; Accounts'!AT124+'O5 Details by Class &amp; Accounts'!BO124+'O5 Details by Class &amp; Accounts'!CJ124</f>
        <v>0</v>
      </c>
      <c r="V124" s="588">
        <f>'O5 Details by Class &amp; Accounts'!Z124+'O5 Details by Class &amp; Accounts'!AU124+'O5 Details by Class &amp; Accounts'!BP124+'O5 Details by Class &amp; Accounts'!CK124</f>
        <v>0</v>
      </c>
      <c r="W124" s="588">
        <f>'O5 Details by Class &amp; Accounts'!AA124+'O5 Details by Class &amp; Accounts'!AV124+'O5 Details by Class &amp; Accounts'!BQ124+'O5 Details by Class &amp; Accounts'!CL124</f>
        <v>0</v>
      </c>
      <c r="X124" s="1029">
        <f>'O5 Details by Class &amp; Accounts'!AB124+'O5 Details by Class &amp; Accounts'!AW124+'O5 Details by Class &amp; Accounts'!BR124+'O5 Details by Class &amp; Accounts'!CM124</f>
        <v>0</v>
      </c>
      <c r="Y124" s="1904" t="inlineStr">
        <is>
          <t/>
        </is>
      </c>
      <c r="Z124" s="1899" t="inlineStr">
        <is>
          <t/>
        </is>
      </c>
    </row>
    <row r="125" spans="1:26" ht="15.95" customHeight="1" x14ac:dyDescent="0.2">
      <c r="A125" s="1756" t="s">
        <v>176</v>
      </c>
      <c r="B125" s="1004" t="s">
        <v>1385</v>
      </c>
      <c r="C125" s="1015" t="str">
        <f>IF(ISBLANK('E4 TB Allocation Details'!D126), "",('E4 TB Allocation Details'!D126))</f>
        <v>cop</v>
      </c>
      <c r="D125" s="1016">
        <f t="shared" si="5"/>
        <v>1518847.9999999998</v>
      </c>
      <c r="E125" s="588">
        <f>'O5 Details by Class &amp; Accounts'!I125+'O5 Details by Class &amp; Accounts'!AD125+'O5 Details by Class &amp; Accounts'!AY125+'O5 Details by Class &amp; Accounts'!BT125</f>
        <v>504047.08710054198</v>
      </c>
      <c r="F125" s="588">
        <f>'O5 Details by Class &amp; Accounts'!J125+'O5 Details by Class &amp; Accounts'!AE125+'O5 Details by Class &amp; Accounts'!AZ125+'O5 Details by Class &amp; Accounts'!BU125</f>
        <v>285556.76211378234</v>
      </c>
      <c r="G125" s="588">
        <f>'O5 Details by Class &amp; Accounts'!K125+'O5 Details by Class &amp; Accounts'!AF125+'O5 Details by Class &amp; Accounts'!BA125+'O5 Details by Class &amp; Accounts'!BV125</f>
        <v>562496.78174080257</v>
      </c>
      <c r="H125" s="588">
        <f>'O5 Details by Class &amp; Accounts'!L125+'O5 Details by Class &amp; Accounts'!AG125+'O5 Details by Class &amp; Accounts'!BB125+'O5 Details by Class &amp; Accounts'!BW125</f>
        <v>0</v>
      </c>
      <c r="I125" s="588">
        <f>'O5 Details by Class &amp; Accounts'!M125+'O5 Details by Class &amp; Accounts'!AH125+'O5 Details by Class &amp; Accounts'!BC125+'O5 Details by Class &amp; Accounts'!BX125</f>
        <v>0</v>
      </c>
      <c r="J125" s="588">
        <f>'O5 Details by Class &amp; Accounts'!N125+'O5 Details by Class &amp; Accounts'!AI125+'O5 Details by Class &amp; Accounts'!BD125+'O5 Details by Class &amp; Accounts'!BY125</f>
        <v>158984.47216706825</v>
      </c>
      <c r="K125" s="588">
        <f>'O5 Details by Class &amp; Accounts'!O125+'O5 Details by Class &amp; Accounts'!AJ125+'O5 Details by Class &amp; Accounts'!BE125+'O5 Details by Class &amp; Accounts'!BZ125</f>
        <v>6047.4150352308052</v>
      </c>
      <c r="L125" s="588">
        <f>'O5 Details by Class &amp; Accounts'!P125+'O5 Details by Class &amp; Accounts'!AK125+'O5 Details by Class &amp; Accounts'!BF125+'O5 Details by Class &amp; Accounts'!CA125</f>
        <v>0</v>
      </c>
      <c r="M125" s="588">
        <f>'O5 Details by Class &amp; Accounts'!Q125+'O5 Details by Class &amp; Accounts'!AL125+'O5 Details by Class &amp; Accounts'!BG125+'O5 Details by Class &amp; Accounts'!CB125</f>
        <v>1715.4818425740527</v>
      </c>
      <c r="N125" s="588">
        <f>'O5 Details by Class &amp; Accounts'!R125+'O5 Details by Class &amp; Accounts'!AM125+'O5 Details by Class &amp; Accounts'!BH125+'O5 Details by Class &amp; Accounts'!CC125</f>
        <v>0</v>
      </c>
      <c r="O125" s="588">
        <f>'O5 Details by Class &amp; Accounts'!S125+'O5 Details by Class &amp; Accounts'!AN125+'O5 Details by Class &amp; Accounts'!BI125+'O5 Details by Class &amp; Accounts'!CD125</f>
        <v>0</v>
      </c>
      <c r="P125" s="588">
        <f>'O5 Details by Class &amp; Accounts'!T125+'O5 Details by Class &amp; Accounts'!AO125+'O5 Details by Class &amp; Accounts'!BJ125+'O5 Details by Class &amp; Accounts'!CE125</f>
        <v>0</v>
      </c>
      <c r="Q125" s="588">
        <f>'O5 Details by Class &amp; Accounts'!U125+'O5 Details by Class &amp; Accounts'!AP125+'O5 Details by Class &amp; Accounts'!BK125+'O5 Details by Class &amp; Accounts'!CF125</f>
        <v>0</v>
      </c>
      <c r="R125" s="588">
        <f>'O5 Details by Class &amp; Accounts'!V125+'O5 Details by Class &amp; Accounts'!AQ125+'O5 Details by Class &amp; Accounts'!BL125+'O5 Details by Class &amp; Accounts'!CG125</f>
        <v>0</v>
      </c>
      <c r="S125" s="588">
        <f>'O5 Details by Class &amp; Accounts'!W125+'O5 Details by Class &amp; Accounts'!AR125+'O5 Details by Class &amp; Accounts'!BM125+'O5 Details by Class &amp; Accounts'!CH125</f>
        <v>0</v>
      </c>
      <c r="T125" s="588">
        <f>'O5 Details by Class &amp; Accounts'!X125+'O5 Details by Class &amp; Accounts'!AS125+'O5 Details by Class &amp; Accounts'!BN125+'O5 Details by Class &amp; Accounts'!CI125</f>
        <v>0</v>
      </c>
      <c r="U125" s="588">
        <f>'O5 Details by Class &amp; Accounts'!Y125+'O5 Details by Class &amp; Accounts'!AT125+'O5 Details by Class &amp; Accounts'!BO125+'O5 Details by Class &amp; Accounts'!CJ125</f>
        <v>0</v>
      </c>
      <c r="V125" s="588">
        <f>'O5 Details by Class &amp; Accounts'!Z125+'O5 Details by Class &amp; Accounts'!AU125+'O5 Details by Class &amp; Accounts'!BP125+'O5 Details by Class &amp; Accounts'!CK125</f>
        <v>0</v>
      </c>
      <c r="W125" s="588">
        <f>'O5 Details by Class &amp; Accounts'!AA125+'O5 Details by Class &amp; Accounts'!AV125+'O5 Details by Class &amp; Accounts'!BQ125+'O5 Details by Class &amp; Accounts'!CL125</f>
        <v>0</v>
      </c>
      <c r="X125" s="1029">
        <f>'O5 Details by Class &amp; Accounts'!AB125+'O5 Details by Class &amp; Accounts'!AW125+'O5 Details by Class &amp; Accounts'!BR125+'O5 Details by Class &amp; Accounts'!CM125</f>
        <v>0</v>
      </c>
      <c r="Y125" s="1904" t="inlineStr">
        <is>
          <t/>
        </is>
      </c>
      <c r="Z125" s="1899" t="inlineStr">
        <is>
          <t/>
        </is>
      </c>
    </row>
    <row r="126" spans="1:26" ht="15.95" customHeight="1" x14ac:dyDescent="0.2">
      <c r="A126" s="1756" t="s">
        <v>174</v>
      </c>
      <c r="B126" s="1004" t="s">
        <v>571</v>
      </c>
      <c r="C126" s="1015" t="str">
        <f>IF(ISBLANK('E4 TB Allocation Details'!D127), "",('E4 TB Allocation Details'!D127))</f>
        <v>cop</v>
      </c>
      <c r="D126" s="1016">
        <f t="shared" si="5"/>
        <v>0</v>
      </c>
      <c r="E126" s="588">
        <f>'O5 Details by Class &amp; Accounts'!I126+'O5 Details by Class &amp; Accounts'!AD126+'O5 Details by Class &amp; Accounts'!AY126+'O5 Details by Class &amp; Accounts'!BT126</f>
        <v>0</v>
      </c>
      <c r="F126" s="588">
        <f>'O5 Details by Class &amp; Accounts'!J126+'O5 Details by Class &amp; Accounts'!AE126+'O5 Details by Class &amp; Accounts'!AZ126+'O5 Details by Class &amp; Accounts'!BU126</f>
        <v>0</v>
      </c>
      <c r="G126" s="588">
        <f>'O5 Details by Class &amp; Accounts'!K126+'O5 Details by Class &amp; Accounts'!AF126+'O5 Details by Class &amp; Accounts'!BA126+'O5 Details by Class &amp; Accounts'!BV126</f>
        <v>0</v>
      </c>
      <c r="H126" s="588">
        <f>'O5 Details by Class &amp; Accounts'!L126+'O5 Details by Class &amp; Accounts'!AG126+'O5 Details by Class &amp; Accounts'!BB126+'O5 Details by Class &amp; Accounts'!BW126</f>
        <v>0</v>
      </c>
      <c r="I126" s="588">
        <f>'O5 Details by Class &amp; Accounts'!M126+'O5 Details by Class &amp; Accounts'!AH126+'O5 Details by Class &amp; Accounts'!BC126+'O5 Details by Class &amp; Accounts'!BX126</f>
        <v>0</v>
      </c>
      <c r="J126" s="588">
        <f>'O5 Details by Class &amp; Accounts'!N126+'O5 Details by Class &amp; Accounts'!AI126+'O5 Details by Class &amp; Accounts'!BD126+'O5 Details by Class &amp; Accounts'!BY126</f>
        <v>0</v>
      </c>
      <c r="K126" s="588">
        <f>'O5 Details by Class &amp; Accounts'!O126+'O5 Details by Class &amp; Accounts'!AJ126+'O5 Details by Class &amp; Accounts'!BE126+'O5 Details by Class &amp; Accounts'!BZ126</f>
        <v>0</v>
      </c>
      <c r="L126" s="588">
        <f>'O5 Details by Class &amp; Accounts'!P126+'O5 Details by Class &amp; Accounts'!AK126+'O5 Details by Class &amp; Accounts'!BF126+'O5 Details by Class &amp; Accounts'!CA126</f>
        <v>0</v>
      </c>
      <c r="M126" s="588">
        <f>'O5 Details by Class &amp; Accounts'!Q126+'O5 Details by Class &amp; Accounts'!AL126+'O5 Details by Class &amp; Accounts'!BG126+'O5 Details by Class &amp; Accounts'!CB126</f>
        <v>0</v>
      </c>
      <c r="N126" s="588">
        <f>'O5 Details by Class &amp; Accounts'!R126+'O5 Details by Class &amp; Accounts'!AM126+'O5 Details by Class &amp; Accounts'!BH126+'O5 Details by Class &amp; Accounts'!CC126</f>
        <v>0</v>
      </c>
      <c r="O126" s="588">
        <f>'O5 Details by Class &amp; Accounts'!S126+'O5 Details by Class &amp; Accounts'!AN126+'O5 Details by Class &amp; Accounts'!BI126+'O5 Details by Class &amp; Accounts'!CD126</f>
        <v>0</v>
      </c>
      <c r="P126" s="588">
        <f>'O5 Details by Class &amp; Accounts'!T126+'O5 Details by Class &amp; Accounts'!AO126+'O5 Details by Class &amp; Accounts'!BJ126+'O5 Details by Class &amp; Accounts'!CE126</f>
        <v>0</v>
      </c>
      <c r="Q126" s="588">
        <f>'O5 Details by Class &amp; Accounts'!U126+'O5 Details by Class &amp; Accounts'!AP126+'O5 Details by Class &amp; Accounts'!BK126+'O5 Details by Class &amp; Accounts'!CF126</f>
        <v>0</v>
      </c>
      <c r="R126" s="588">
        <f>'O5 Details by Class &amp; Accounts'!V126+'O5 Details by Class &amp; Accounts'!AQ126+'O5 Details by Class &amp; Accounts'!BL126+'O5 Details by Class &amp; Accounts'!CG126</f>
        <v>0</v>
      </c>
      <c r="S126" s="588">
        <f>'O5 Details by Class &amp; Accounts'!W126+'O5 Details by Class &amp; Accounts'!AR126+'O5 Details by Class &amp; Accounts'!BM126+'O5 Details by Class &amp; Accounts'!CH126</f>
        <v>0</v>
      </c>
      <c r="T126" s="588">
        <f>'O5 Details by Class &amp; Accounts'!X126+'O5 Details by Class &amp; Accounts'!AS126+'O5 Details by Class &amp; Accounts'!BN126+'O5 Details by Class &amp; Accounts'!CI126</f>
        <v>0</v>
      </c>
      <c r="U126" s="588">
        <f>'O5 Details by Class &amp; Accounts'!Y126+'O5 Details by Class &amp; Accounts'!AT126+'O5 Details by Class &amp; Accounts'!BO126+'O5 Details by Class &amp; Accounts'!CJ126</f>
        <v>0</v>
      </c>
      <c r="V126" s="588">
        <f>'O5 Details by Class &amp; Accounts'!Z126+'O5 Details by Class &amp; Accounts'!AU126+'O5 Details by Class &amp; Accounts'!BP126+'O5 Details by Class &amp; Accounts'!CK126</f>
        <v>0</v>
      </c>
      <c r="W126" s="588">
        <f>'O5 Details by Class &amp; Accounts'!AA126+'O5 Details by Class &amp; Accounts'!AV126+'O5 Details by Class &amp; Accounts'!BQ126+'O5 Details by Class &amp; Accounts'!CL126</f>
        <v>0</v>
      </c>
      <c r="X126" s="1029">
        <f>'O5 Details by Class &amp; Accounts'!AB126+'O5 Details by Class &amp; Accounts'!AW126+'O5 Details by Class &amp; Accounts'!BR126+'O5 Details by Class &amp; Accounts'!CM126</f>
        <v>0</v>
      </c>
      <c r="Y126" s="1904" t="inlineStr">
        <is>
          <t/>
        </is>
      </c>
      <c r="Z126" s="1899" t="inlineStr">
        <is>
          <t/>
        </is>
      </c>
    </row>
    <row r="127" spans="1:26" ht="15.95" customHeight="1" x14ac:dyDescent="0.2">
      <c r="A127" s="1756" t="s">
        <v>177</v>
      </c>
      <c r="B127" s="1004" t="s">
        <v>572</v>
      </c>
      <c r="C127" s="1015" t="str">
        <f>IF(ISBLANK('E4 TB Allocation Details'!D128), "",('E4 TB Allocation Details'!D128))</f>
        <v>cop</v>
      </c>
      <c r="D127" s="1016">
        <f t="shared" si="5"/>
        <v>450514.99999999994</v>
      </c>
      <c r="E127" s="588">
        <f>'O5 Details by Class &amp; Accounts'!I127+'O5 Details by Class &amp; Accounts'!AD127+'O5 Details by Class &amp; Accounts'!AY127+'O5 Details by Class &amp; Accounts'!BT127</f>
        <v>149508.5574363601</v>
      </c>
      <c r="F127" s="588">
        <f>'O5 Details by Class &amp; Accounts'!J127+'O5 Details by Class &amp; Accounts'!AE127+'O5 Details by Class &amp; Accounts'!AZ127+'O5 Details by Class &amp; Accounts'!BU127</f>
        <v>84700.776301309059</v>
      </c>
      <c r="G127" s="588">
        <f>'O5 Details by Class &amp; Accounts'!K127+'O5 Details by Class &amp; Accounts'!AF127+'O5 Details by Class &amp; Accounts'!BA127+'O5 Details by Class &amp; Accounts'!BV127</f>
        <v>166845.6867480865</v>
      </c>
      <c r="H127" s="588">
        <f>'O5 Details by Class &amp; Accounts'!L127+'O5 Details by Class &amp; Accounts'!AG127+'O5 Details by Class &amp; Accounts'!BB127+'O5 Details by Class &amp; Accounts'!BW127</f>
        <v>0</v>
      </c>
      <c r="I127" s="588">
        <f>'O5 Details by Class &amp; Accounts'!M127+'O5 Details by Class &amp; Accounts'!AH127+'O5 Details by Class &amp; Accounts'!BC127+'O5 Details by Class &amp; Accounts'!BX127</f>
        <v>0</v>
      </c>
      <c r="J127" s="588">
        <f>'O5 Details by Class &amp; Accounts'!N127+'O5 Details by Class &amp; Accounts'!AI127+'O5 Details by Class &amp; Accounts'!BD127+'O5 Details by Class &amp; Accounts'!BY127</f>
        <v>47157.378143399961</v>
      </c>
      <c r="K127" s="588">
        <f>'O5 Details by Class &amp; Accounts'!O127+'O5 Details by Class &amp; Accounts'!AJ127+'O5 Details by Class &amp; Accounts'!BE127+'O5 Details by Class &amp; Accounts'!BZ127</f>
        <v>1793.7615775884133</v>
      </c>
      <c r="L127" s="588">
        <f>'O5 Details by Class &amp; Accounts'!P127+'O5 Details by Class &amp; Accounts'!AK127+'O5 Details by Class &amp; Accounts'!BF127+'O5 Details by Class &amp; Accounts'!CA127</f>
        <v>0</v>
      </c>
      <c r="M127" s="588">
        <f>'O5 Details by Class &amp; Accounts'!Q127+'O5 Details by Class &amp; Accounts'!AL127+'O5 Details by Class &amp; Accounts'!BG127+'O5 Details by Class &amp; Accounts'!CB127</f>
        <v>508.83979325597386</v>
      </c>
      <c r="N127" s="588">
        <f>'O5 Details by Class &amp; Accounts'!R127+'O5 Details by Class &amp; Accounts'!AM127+'O5 Details by Class &amp; Accounts'!BH127+'O5 Details by Class &amp; Accounts'!CC127</f>
        <v>0</v>
      </c>
      <c r="O127" s="588">
        <f>'O5 Details by Class &amp; Accounts'!S127+'O5 Details by Class &amp; Accounts'!AN127+'O5 Details by Class &amp; Accounts'!BI127+'O5 Details by Class &amp; Accounts'!CD127</f>
        <v>0</v>
      </c>
      <c r="P127" s="588">
        <f>'O5 Details by Class &amp; Accounts'!T127+'O5 Details by Class &amp; Accounts'!AO127+'O5 Details by Class &amp; Accounts'!BJ127+'O5 Details by Class &amp; Accounts'!CE127</f>
        <v>0</v>
      </c>
      <c r="Q127" s="588">
        <f>'O5 Details by Class &amp; Accounts'!U127+'O5 Details by Class &amp; Accounts'!AP127+'O5 Details by Class &amp; Accounts'!BK127+'O5 Details by Class &amp; Accounts'!CF127</f>
        <v>0</v>
      </c>
      <c r="R127" s="588">
        <f>'O5 Details by Class &amp; Accounts'!V127+'O5 Details by Class &amp; Accounts'!AQ127+'O5 Details by Class &amp; Accounts'!BL127+'O5 Details by Class &amp; Accounts'!CG127</f>
        <v>0</v>
      </c>
      <c r="S127" s="588">
        <f>'O5 Details by Class &amp; Accounts'!W127+'O5 Details by Class &amp; Accounts'!AR127+'O5 Details by Class &amp; Accounts'!BM127+'O5 Details by Class &amp; Accounts'!CH127</f>
        <v>0</v>
      </c>
      <c r="T127" s="588">
        <f>'O5 Details by Class &amp; Accounts'!X127+'O5 Details by Class &amp; Accounts'!AS127+'O5 Details by Class &amp; Accounts'!BN127+'O5 Details by Class &amp; Accounts'!CI127</f>
        <v>0</v>
      </c>
      <c r="U127" s="588">
        <f>'O5 Details by Class &amp; Accounts'!Y127+'O5 Details by Class &amp; Accounts'!AT127+'O5 Details by Class &amp; Accounts'!BO127+'O5 Details by Class &amp; Accounts'!CJ127</f>
        <v>0</v>
      </c>
      <c r="V127" s="588">
        <f>'O5 Details by Class &amp; Accounts'!Z127+'O5 Details by Class &amp; Accounts'!AU127+'O5 Details by Class &amp; Accounts'!BP127+'O5 Details by Class &amp; Accounts'!CK127</f>
        <v>0</v>
      </c>
      <c r="W127" s="588">
        <f>'O5 Details by Class &amp; Accounts'!AA127+'O5 Details by Class &amp; Accounts'!AV127+'O5 Details by Class &amp; Accounts'!BQ127+'O5 Details by Class &amp; Accounts'!CL127</f>
        <v>0</v>
      </c>
      <c r="X127" s="1029">
        <f>'O5 Details by Class &amp; Accounts'!AB127+'O5 Details by Class &amp; Accounts'!AW127+'O5 Details by Class &amp; Accounts'!BR127+'O5 Details by Class &amp; Accounts'!CM127</f>
        <v>0</v>
      </c>
      <c r="Y127" s="1904" t="inlineStr">
        <is>
          <t/>
        </is>
      </c>
      <c r="Z127" s="1899" t="inlineStr">
        <is>
          <t/>
        </is>
      </c>
    </row>
    <row r="128" spans="1:26" ht="15.95" customHeight="1" x14ac:dyDescent="0.2">
      <c r="A128" s="1756" t="s">
        <v>175</v>
      </c>
      <c r="B128" s="1004" t="s">
        <v>575</v>
      </c>
      <c r="C128" s="1015" t="str">
        <f>IF(ISBLANK('E4 TB Allocation Details'!D129), "",('E4 TB Allocation Details'!D129))</f>
        <v>cop</v>
      </c>
      <c r="D128" s="1016">
        <f t="shared" si="5"/>
        <v>69064.929999999993</v>
      </c>
      <c r="E128" s="588">
        <f>'O5 Details by Class &amp; Accounts'!I128+'O5 Details by Class &amp; Accounts'!AD128+'O5 Details by Class &amp; Accounts'!AY128+'O5 Details by Class &amp; Accounts'!BT128</f>
        <v>22919.98724513765</v>
      </c>
      <c r="F128" s="588">
        <f>'O5 Details by Class &amp; Accounts'!J128+'O5 Details by Class &amp; Accounts'!AE128+'O5 Details by Class &amp; Accounts'!AZ128+'O5 Details by Class &amp; Accounts'!BU128</f>
        <v>12984.813349601163</v>
      </c>
      <c r="G128" s="588">
        <f>'O5 Details by Class &amp; Accounts'!K128+'O5 Details by Class &amp; Accounts'!AF128+'O5 Details by Class &amp; Accounts'!BA128+'O5 Details by Class &amp; Accounts'!BV128</f>
        <v>25577.806901120985</v>
      </c>
      <c r="H128" s="588">
        <f>'O5 Details by Class &amp; Accounts'!L128+'O5 Details by Class &amp; Accounts'!AG128+'O5 Details by Class &amp; Accounts'!BB128+'O5 Details by Class &amp; Accounts'!BW128</f>
        <v>0</v>
      </c>
      <c r="I128" s="588">
        <f>'O5 Details by Class &amp; Accounts'!M128+'O5 Details by Class &amp; Accounts'!AH128+'O5 Details by Class &amp; Accounts'!BC128+'O5 Details by Class &amp; Accounts'!BX128</f>
        <v>0</v>
      </c>
      <c r="J128" s="588">
        <f>'O5 Details by Class &amp; Accounts'!N128+'O5 Details by Class &amp; Accounts'!AI128+'O5 Details by Class &amp; Accounts'!BD128+'O5 Details by Class &amp; Accounts'!BY128</f>
        <v>7229.3287026124508</v>
      </c>
      <c r="K128" s="588">
        <f>'O5 Details by Class &amp; Accounts'!O128+'O5 Details by Class &amp; Accounts'!AJ128+'O5 Details by Class &amp; Accounts'!BE128+'O5 Details by Class &amp; Accounts'!BZ128</f>
        <v>274.98755378363273</v>
      </c>
      <c r="L128" s="588">
        <f>'O5 Details by Class &amp; Accounts'!P128+'O5 Details by Class &amp; Accounts'!AK128+'O5 Details by Class &amp; Accounts'!BF128+'O5 Details by Class &amp; Accounts'!CA128</f>
        <v>0</v>
      </c>
      <c r="M128" s="588">
        <f>'O5 Details by Class &amp; Accounts'!Q128+'O5 Details by Class &amp; Accounts'!AL128+'O5 Details by Class &amp; Accounts'!BG128+'O5 Details by Class &amp; Accounts'!CB128</f>
        <v>78.006247744111292</v>
      </c>
      <c r="N128" s="588">
        <f>'O5 Details by Class &amp; Accounts'!R128+'O5 Details by Class &amp; Accounts'!AM128+'O5 Details by Class &amp; Accounts'!BH128+'O5 Details by Class &amp; Accounts'!CC128</f>
        <v>0</v>
      </c>
      <c r="O128" s="588">
        <f>'O5 Details by Class &amp; Accounts'!S128+'O5 Details by Class &amp; Accounts'!AN128+'O5 Details by Class &amp; Accounts'!BI128+'O5 Details by Class &amp; Accounts'!CD128</f>
        <v>0</v>
      </c>
      <c r="P128" s="588">
        <f>'O5 Details by Class &amp; Accounts'!T128+'O5 Details by Class &amp; Accounts'!AO128+'O5 Details by Class &amp; Accounts'!BJ128+'O5 Details by Class &amp; Accounts'!CE128</f>
        <v>0</v>
      </c>
      <c r="Q128" s="588">
        <f>'O5 Details by Class &amp; Accounts'!U128+'O5 Details by Class &amp; Accounts'!AP128+'O5 Details by Class &amp; Accounts'!BK128+'O5 Details by Class &amp; Accounts'!CF128</f>
        <v>0</v>
      </c>
      <c r="R128" s="588">
        <f>'O5 Details by Class &amp; Accounts'!V128+'O5 Details by Class &amp; Accounts'!AQ128+'O5 Details by Class &amp; Accounts'!BL128+'O5 Details by Class &amp; Accounts'!CG128</f>
        <v>0</v>
      </c>
      <c r="S128" s="588">
        <f>'O5 Details by Class &amp; Accounts'!W128+'O5 Details by Class &amp; Accounts'!AR128+'O5 Details by Class &amp; Accounts'!BM128+'O5 Details by Class &amp; Accounts'!CH128</f>
        <v>0</v>
      </c>
      <c r="T128" s="588">
        <f>'O5 Details by Class &amp; Accounts'!X128+'O5 Details by Class &amp; Accounts'!AS128+'O5 Details by Class &amp; Accounts'!BN128+'O5 Details by Class &amp; Accounts'!CI128</f>
        <v>0</v>
      </c>
      <c r="U128" s="588">
        <f>'O5 Details by Class &amp; Accounts'!Y128+'O5 Details by Class &amp; Accounts'!AT128+'O5 Details by Class &amp; Accounts'!BO128+'O5 Details by Class &amp; Accounts'!CJ128</f>
        <v>0</v>
      </c>
      <c r="V128" s="588">
        <f>'O5 Details by Class &amp; Accounts'!Z128+'O5 Details by Class &amp; Accounts'!AU128+'O5 Details by Class &amp; Accounts'!BP128+'O5 Details by Class &amp; Accounts'!CK128</f>
        <v>0</v>
      </c>
      <c r="W128" s="588">
        <f>'O5 Details by Class &amp; Accounts'!AA128+'O5 Details by Class &amp; Accounts'!AV128+'O5 Details by Class &amp; Accounts'!BQ128+'O5 Details by Class &amp; Accounts'!CL128</f>
        <v>0</v>
      </c>
      <c r="X128" s="1029">
        <f>'O5 Details by Class &amp; Accounts'!AB128+'O5 Details by Class &amp; Accounts'!AW128+'O5 Details by Class &amp; Accounts'!BR128+'O5 Details by Class &amp; Accounts'!CM128</f>
        <v>0</v>
      </c>
      <c r="Y128" s="1904" t="inlineStr">
        <is>
          <t/>
        </is>
      </c>
      <c r="Z128" s="1899" t="inlineStr">
        <is>
          <t/>
        </is>
      </c>
    </row>
    <row r="129" spans="1:26" ht="15.95" customHeight="1" x14ac:dyDescent="0.2">
      <c r="A129" s="1756">
        <v>4750</v>
      </c>
      <c r="B129" s="1004" t="s">
        <v>448</v>
      </c>
      <c r="C129" s="1015" t="s">
        <v>930</v>
      </c>
      <c r="D129" s="1016">
        <f>SUM(E129:X129)</f>
        <v>0</v>
      </c>
      <c r="E129" s="588">
        <f>'O5 Details by Class &amp; Accounts'!I129+'O5 Details by Class &amp; Accounts'!AD129+'O5 Details by Class &amp; Accounts'!AY129+'O5 Details by Class &amp; Accounts'!BT129</f>
        <v>0</v>
      </c>
      <c r="F129" s="588">
        <f>'O5 Details by Class &amp; Accounts'!J129+'O5 Details by Class &amp; Accounts'!AE129+'O5 Details by Class &amp; Accounts'!AZ129+'O5 Details by Class &amp; Accounts'!BU129</f>
        <v>0</v>
      </c>
      <c r="G129" s="588">
        <f>'O5 Details by Class &amp; Accounts'!K129+'O5 Details by Class &amp; Accounts'!AF129+'O5 Details by Class &amp; Accounts'!BA129+'O5 Details by Class &amp; Accounts'!BV129</f>
        <v>0</v>
      </c>
      <c r="H129" s="588">
        <f>'O5 Details by Class &amp; Accounts'!L129+'O5 Details by Class &amp; Accounts'!AG129+'O5 Details by Class &amp; Accounts'!BB129+'O5 Details by Class &amp; Accounts'!BW129</f>
        <v>0</v>
      </c>
      <c r="I129" s="588">
        <f>'O5 Details by Class &amp; Accounts'!M129+'O5 Details by Class &amp; Accounts'!AH129+'O5 Details by Class &amp; Accounts'!BC129+'O5 Details by Class &amp; Accounts'!BX129</f>
        <v>0</v>
      </c>
      <c r="J129" s="588">
        <f>'O5 Details by Class &amp; Accounts'!N129+'O5 Details by Class &amp; Accounts'!AI129+'O5 Details by Class &amp; Accounts'!BD129+'O5 Details by Class &amp; Accounts'!BY129</f>
        <v>0</v>
      </c>
      <c r="K129" s="588">
        <f>'O5 Details by Class &amp; Accounts'!O129+'O5 Details by Class &amp; Accounts'!AJ129+'O5 Details by Class &amp; Accounts'!BE129+'O5 Details by Class &amp; Accounts'!BZ129</f>
        <v>0</v>
      </c>
      <c r="L129" s="588">
        <f>'O5 Details by Class &amp; Accounts'!P129+'O5 Details by Class &amp; Accounts'!AK129+'O5 Details by Class &amp; Accounts'!BF129+'O5 Details by Class &amp; Accounts'!CA129</f>
        <v>0</v>
      </c>
      <c r="M129" s="588">
        <f>'O5 Details by Class &amp; Accounts'!Q129+'O5 Details by Class &amp; Accounts'!AL129+'O5 Details by Class &amp; Accounts'!BG129+'O5 Details by Class &amp; Accounts'!CB129</f>
        <v>0</v>
      </c>
      <c r="N129" s="588">
        <f>'O5 Details by Class &amp; Accounts'!R129+'O5 Details by Class &amp; Accounts'!AM129+'O5 Details by Class &amp; Accounts'!BH129+'O5 Details by Class &amp; Accounts'!CC129</f>
        <v>0</v>
      </c>
      <c r="O129" s="588">
        <f>'O5 Details by Class &amp; Accounts'!S129+'O5 Details by Class &amp; Accounts'!AN129+'O5 Details by Class &amp; Accounts'!BI129+'O5 Details by Class &amp; Accounts'!CD129</f>
        <v>0</v>
      </c>
      <c r="P129" s="588">
        <f>'O5 Details by Class &amp; Accounts'!T129+'O5 Details by Class &amp; Accounts'!AO129+'O5 Details by Class &amp; Accounts'!BJ129+'O5 Details by Class &amp; Accounts'!CE129</f>
        <v>0</v>
      </c>
      <c r="Q129" s="588">
        <f>'O5 Details by Class &amp; Accounts'!U129+'O5 Details by Class &amp; Accounts'!AP129+'O5 Details by Class &amp; Accounts'!BK129+'O5 Details by Class &amp; Accounts'!CF129</f>
        <v>0</v>
      </c>
      <c r="R129" s="588">
        <f>'O5 Details by Class &amp; Accounts'!V129+'O5 Details by Class &amp; Accounts'!AQ129+'O5 Details by Class &amp; Accounts'!BL129+'O5 Details by Class &amp; Accounts'!CG129</f>
        <v>0</v>
      </c>
      <c r="S129" s="588">
        <f>'O5 Details by Class &amp; Accounts'!W129+'O5 Details by Class &amp; Accounts'!AR129+'O5 Details by Class &amp; Accounts'!BM129+'O5 Details by Class &amp; Accounts'!CH129</f>
        <v>0</v>
      </c>
      <c r="T129" s="588">
        <f>'O5 Details by Class &amp; Accounts'!X129+'O5 Details by Class &amp; Accounts'!AS129+'O5 Details by Class &amp; Accounts'!BN129+'O5 Details by Class &amp; Accounts'!CI129</f>
        <v>0</v>
      </c>
      <c r="U129" s="588">
        <f>'O5 Details by Class &amp; Accounts'!Y129+'O5 Details by Class &amp; Accounts'!AT129+'O5 Details by Class &amp; Accounts'!BO129+'O5 Details by Class &amp; Accounts'!CJ129</f>
        <v>0</v>
      </c>
      <c r="V129" s="588">
        <f>'O5 Details by Class &amp; Accounts'!Z129+'O5 Details by Class &amp; Accounts'!AU129+'O5 Details by Class &amp; Accounts'!BP129+'O5 Details by Class &amp; Accounts'!CK129</f>
        <v>0</v>
      </c>
      <c r="W129" s="588">
        <f>'O5 Details by Class &amp; Accounts'!AA129+'O5 Details by Class &amp; Accounts'!AV129+'O5 Details by Class &amp; Accounts'!BQ129+'O5 Details by Class &amp; Accounts'!CL129</f>
        <v>0</v>
      </c>
      <c r="X129" s="1029">
        <f>'O5 Details by Class &amp; Accounts'!AB129+'O5 Details by Class &amp; Accounts'!AW129+'O5 Details by Class &amp; Accounts'!BR129+'O5 Details by Class &amp; Accounts'!CM129</f>
        <v>0</v>
      </c>
      <c r="Y129" s="1904">
        <f>A129</f>
        <v>4750</v>
      </c>
      <c r="Z129" s="1899" t="inlineStr">
        <is>
          <t/>
        </is>
      </c>
    </row>
    <row r="130" spans="1:26" ht="12.75" x14ac:dyDescent="0.2">
      <c r="A130" s="1756">
        <v>4751</v>
      </c>
      <c r="B130" s="2221" t="s">
        <v>1640</v>
      </c>
      <c r="C130" s="1015" t="s">
        <v>930</v>
      </c>
      <c r="D130" s="1016">
        <f>SUM(E130:X130)</f>
        <v>65842</v>
      </c>
      <c r="E130" s="588">
        <f>'O5 Details by Class &amp; Accounts'!I130+'O5 Details by Class &amp; Accounts'!AD130+'O5 Details by Class &amp; Accounts'!AY130+'O5 Details by Class &amp; Accounts'!BT130</f>
        <v>56537.425639765293</v>
      </c>
      <c r="F130" s="588">
        <f>'O5 Details by Class &amp; Accounts'!J130+'O5 Details by Class &amp; Accounts'!AE130+'O5 Details by Class &amp; Accounts'!AZ130+'O5 Details by Class &amp; Accounts'!BU130</f>
        <v>9304.5743602347084</v>
      </c>
      <c r="G130" s="588">
        <f>'O5 Details by Class &amp; Accounts'!K130+'O5 Details by Class &amp; Accounts'!AF130+'O5 Details by Class &amp; Accounts'!BA130+'O5 Details by Class &amp; Accounts'!BV130</f>
        <v>0</v>
      </c>
      <c r="H130" s="588">
        <f>'O5 Details by Class &amp; Accounts'!L130+'O5 Details by Class &amp; Accounts'!AG130+'O5 Details by Class &amp; Accounts'!BB130+'O5 Details by Class &amp; Accounts'!BW130</f>
        <v>0</v>
      </c>
      <c r="I130" s="588">
        <f>'O5 Details by Class &amp; Accounts'!M130+'O5 Details by Class &amp; Accounts'!AH130+'O5 Details by Class &amp; Accounts'!BC130+'O5 Details by Class &amp; Accounts'!BX130</f>
        <v>0</v>
      </c>
      <c r="J130" s="588">
        <f>'O5 Details by Class &amp; Accounts'!N130+'O5 Details by Class &amp; Accounts'!AI130+'O5 Details by Class &amp; Accounts'!BD130+'O5 Details by Class &amp; Accounts'!BY130</f>
        <v>0</v>
      </c>
      <c r="K130" s="588">
        <f>'O5 Details by Class &amp; Accounts'!O130+'O5 Details by Class &amp; Accounts'!AJ130+'O5 Details by Class &amp; Accounts'!BE130+'O5 Details by Class &amp; Accounts'!BZ130</f>
        <v>0</v>
      </c>
      <c r="L130" s="588">
        <f>'O5 Details by Class &amp; Accounts'!P130+'O5 Details by Class &amp; Accounts'!AK130+'O5 Details by Class &amp; Accounts'!BF130+'O5 Details by Class &amp; Accounts'!CA130</f>
        <v>0</v>
      </c>
      <c r="M130" s="588">
        <f>'O5 Details by Class &amp; Accounts'!Q130+'O5 Details by Class &amp; Accounts'!AL130+'O5 Details by Class &amp; Accounts'!BG130+'O5 Details by Class &amp; Accounts'!CB130</f>
        <v>0</v>
      </c>
      <c r="N130" s="588">
        <f>'O5 Details by Class &amp; Accounts'!R130+'O5 Details by Class &amp; Accounts'!AM130+'O5 Details by Class &amp; Accounts'!BH130+'O5 Details by Class &amp; Accounts'!CC130</f>
        <v>0</v>
      </c>
      <c r="O130" s="588">
        <f>'O5 Details by Class &amp; Accounts'!S130+'O5 Details by Class &amp; Accounts'!AN130+'O5 Details by Class &amp; Accounts'!BI130+'O5 Details by Class &amp; Accounts'!CD130</f>
        <v>0</v>
      </c>
      <c r="P130" s="588">
        <f>'O5 Details by Class &amp; Accounts'!T130+'O5 Details by Class &amp; Accounts'!AO130+'O5 Details by Class &amp; Accounts'!BJ130+'O5 Details by Class &amp; Accounts'!CE130</f>
        <v>0</v>
      </c>
      <c r="Q130" s="588">
        <f>'O5 Details by Class &amp; Accounts'!U130+'O5 Details by Class &amp; Accounts'!AP130+'O5 Details by Class &amp; Accounts'!BK130+'O5 Details by Class &amp; Accounts'!CF130</f>
        <v>0</v>
      </c>
      <c r="R130" s="588">
        <f>'O5 Details by Class &amp; Accounts'!V130+'O5 Details by Class &amp; Accounts'!AQ130+'O5 Details by Class &amp; Accounts'!BL130+'O5 Details by Class &amp; Accounts'!CG130</f>
        <v>0</v>
      </c>
      <c r="S130" s="588">
        <f>'O5 Details by Class &amp; Accounts'!W130+'O5 Details by Class &amp; Accounts'!AR130+'O5 Details by Class &amp; Accounts'!BM130+'O5 Details by Class &amp; Accounts'!CH130</f>
        <v>0</v>
      </c>
      <c r="T130" s="588">
        <f>'O5 Details by Class &amp; Accounts'!X130+'O5 Details by Class &amp; Accounts'!AS130+'O5 Details by Class &amp; Accounts'!BN130+'O5 Details by Class &amp; Accounts'!CI130</f>
        <v>0</v>
      </c>
      <c r="U130" s="588">
        <f>'O5 Details by Class &amp; Accounts'!Y130+'O5 Details by Class &amp; Accounts'!AT130+'O5 Details by Class &amp; Accounts'!BO130+'O5 Details by Class &amp; Accounts'!CJ130</f>
        <v>0</v>
      </c>
      <c r="V130" s="588">
        <f>'O5 Details by Class &amp; Accounts'!Z130+'O5 Details by Class &amp; Accounts'!AU130+'O5 Details by Class &amp; Accounts'!BP130+'O5 Details by Class &amp; Accounts'!CK130</f>
        <v>0</v>
      </c>
      <c r="W130" s="588">
        <f>'O5 Details by Class &amp; Accounts'!AA130+'O5 Details by Class &amp; Accounts'!AV130+'O5 Details by Class &amp; Accounts'!BQ130+'O5 Details by Class &amp; Accounts'!CL130</f>
        <v>0</v>
      </c>
      <c r="X130" s="1029">
        <f>'O5 Details by Class &amp; Accounts'!AB130+'O5 Details by Class &amp; Accounts'!AW130+'O5 Details by Class &amp; Accounts'!BR130+'O5 Details by Class &amp; Accounts'!CM130</f>
        <v>0</v>
      </c>
      <c r="Y130" s="1904">
        <f>A130</f>
        <v>4751</v>
      </c>
      <c r="Z130" s="1899" t="inlineStr">
        <is>
          <t/>
        </is>
      </c>
    </row>
    <row r="131" spans="1:26" ht="15.95" customHeight="1" x14ac:dyDescent="0.2">
      <c r="A131" s="1752" t="s">
        <v>178</v>
      </c>
      <c r="B131" s="1000" t="s">
        <v>984</v>
      </c>
      <c r="C131" s="1015" t="str">
        <f>IF(ISBLANK('E4 TB Allocation Details'!D132), "",('E4 TB Allocation Details'!D132))</f>
        <v>di</v>
      </c>
      <c r="D131" s="1016">
        <f t="shared" si="5"/>
        <v>43939.33507550435</v>
      </c>
      <c r="E131" s="588">
        <f>'O5 Details by Class &amp; Accounts'!I131+'O5 Details by Class &amp; Accounts'!AD131+'O5 Details by Class &amp; Accounts'!AY131+'O5 Details by Class &amp; Accounts'!BT131</f>
        <v>26432.884285580854</v>
      </c>
      <c r="F131" s="588">
        <f>'O5 Details by Class &amp; Accounts'!J131+'O5 Details by Class &amp; Accounts'!AE131+'O5 Details by Class &amp; Accounts'!AZ131+'O5 Details by Class &amp; Accounts'!BU131</f>
        <v>8534.5336503504732</v>
      </c>
      <c r="G131" s="588">
        <f>'O5 Details by Class &amp; Accounts'!K131+'O5 Details by Class &amp; Accounts'!AF131+'O5 Details by Class &amp; Accounts'!BA131+'O5 Details by Class &amp; Accounts'!BV131</f>
        <v>6008.2675295542194</v>
      </c>
      <c r="H131" s="588">
        <f>'O5 Details by Class &amp; Accounts'!L131+'O5 Details by Class &amp; Accounts'!AG131+'O5 Details by Class &amp; Accounts'!BB131+'O5 Details by Class &amp; Accounts'!BW131</f>
        <v>0</v>
      </c>
      <c r="I131" s="588">
        <f>'O5 Details by Class &amp; Accounts'!M131+'O5 Details by Class &amp; Accounts'!AH131+'O5 Details by Class &amp; Accounts'!BC131+'O5 Details by Class &amp; Accounts'!BX131</f>
        <v>0</v>
      </c>
      <c r="J131" s="588">
        <f>'O5 Details by Class &amp; Accounts'!N131+'O5 Details by Class &amp; Accounts'!AI131+'O5 Details by Class &amp; Accounts'!BD131+'O5 Details by Class &amp; Accounts'!BY131</f>
        <v>1217.0675464655189</v>
      </c>
      <c r="K131" s="588">
        <f>'O5 Details by Class &amp; Accounts'!O131+'O5 Details by Class &amp; Accounts'!AJ131+'O5 Details by Class &amp; Accounts'!BE131+'O5 Details by Class &amp; Accounts'!BZ131</f>
        <v>1681.2838846406842</v>
      </c>
      <c r="L131" s="588">
        <f>'O5 Details by Class &amp; Accounts'!P131+'O5 Details by Class &amp; Accounts'!AK131+'O5 Details by Class &amp; Accounts'!BF131+'O5 Details by Class &amp; Accounts'!CA131</f>
        <v>0</v>
      </c>
      <c r="M131" s="588">
        <f>'O5 Details by Class &amp; Accounts'!Q131+'O5 Details by Class &amp; Accounts'!AL131+'O5 Details by Class &amp; Accounts'!BG131+'O5 Details by Class &amp; Accounts'!CB131</f>
        <v>65.298178912600449</v>
      </c>
      <c r="N131" s="588">
        <f>'O5 Details by Class &amp; Accounts'!R131+'O5 Details by Class &amp; Accounts'!AM131+'O5 Details by Class &amp; Accounts'!BH131+'O5 Details by Class &amp; Accounts'!CC131</f>
        <v>0</v>
      </c>
      <c r="O131" s="588">
        <f>'O5 Details by Class &amp; Accounts'!S131+'O5 Details by Class &amp; Accounts'!AN131+'O5 Details by Class &amp; Accounts'!BI131+'O5 Details by Class &amp; Accounts'!CD131</f>
        <v>0</v>
      </c>
      <c r="P131" s="588">
        <f>'O5 Details by Class &amp; Accounts'!T131+'O5 Details by Class &amp; Accounts'!AO131+'O5 Details by Class &amp; Accounts'!BJ131+'O5 Details by Class &amp; Accounts'!CE131</f>
        <v>0</v>
      </c>
      <c r="Q131" s="588">
        <f>'O5 Details by Class &amp; Accounts'!U131+'O5 Details by Class &amp; Accounts'!AP131+'O5 Details by Class &amp; Accounts'!BK131+'O5 Details by Class &amp; Accounts'!CF131</f>
        <v>0</v>
      </c>
      <c r="R131" s="588">
        <f>'O5 Details by Class &amp; Accounts'!V131+'O5 Details by Class &amp; Accounts'!AQ131+'O5 Details by Class &amp; Accounts'!BL131+'O5 Details by Class &amp; Accounts'!CG131</f>
        <v>0</v>
      </c>
      <c r="S131" s="588">
        <f>'O5 Details by Class &amp; Accounts'!W131+'O5 Details by Class &amp; Accounts'!AR131+'O5 Details by Class &amp; Accounts'!BM131+'O5 Details by Class &amp; Accounts'!CH131</f>
        <v>0</v>
      </c>
      <c r="T131" s="588">
        <f>'O5 Details by Class &amp; Accounts'!X131+'O5 Details by Class &amp; Accounts'!AS131+'O5 Details by Class &amp; Accounts'!BN131+'O5 Details by Class &amp; Accounts'!CI131</f>
        <v>0</v>
      </c>
      <c r="U131" s="588">
        <f>'O5 Details by Class &amp; Accounts'!Y131+'O5 Details by Class &amp; Accounts'!AT131+'O5 Details by Class &amp; Accounts'!BO131+'O5 Details by Class &amp; Accounts'!CJ131</f>
        <v>0</v>
      </c>
      <c r="V131" s="588">
        <f>'O5 Details by Class &amp; Accounts'!Z131+'O5 Details by Class &amp; Accounts'!AU131+'O5 Details by Class &amp; Accounts'!BP131+'O5 Details by Class &amp; Accounts'!CK131</f>
        <v>0</v>
      </c>
      <c r="W131" s="588">
        <f>'O5 Details by Class &amp; Accounts'!AA131+'O5 Details by Class &amp; Accounts'!AV131+'O5 Details by Class &amp; Accounts'!BQ131+'O5 Details by Class &amp; Accounts'!CL131</f>
        <v>0</v>
      </c>
      <c r="X131" s="1029">
        <f>'O5 Details by Class &amp; Accounts'!AB131+'O5 Details by Class &amp; Accounts'!AW131+'O5 Details by Class &amp; Accounts'!BR131+'O5 Details by Class &amp; Accounts'!CM131</f>
        <v>0</v>
      </c>
      <c r="Y131" s="1904" t="inlineStr">
        <is>
          <t/>
        </is>
      </c>
      <c r="Z131" s="1899" t="inlineStr">
        <is>
          <t/>
        </is>
      </c>
    </row>
    <row r="132" spans="1:26" ht="15.95" customHeight="1" x14ac:dyDescent="0.2">
      <c r="A132" s="1752" t="s">
        <v>179</v>
      </c>
      <c r="B132" s="1000" t="s">
        <v>576</v>
      </c>
      <c r="C132" s="1015" t="str">
        <f>IF(ISBLANK('E4 TB Allocation Details'!D133), "",('E4 TB Allocation Details'!D133))</f>
        <v>di</v>
      </c>
      <c r="D132" s="1016">
        <f t="shared" si="5"/>
        <v>51313.470603710091</v>
      </c>
      <c r="E132" s="588">
        <f>'O5 Details by Class &amp; Accounts'!I132+'O5 Details by Class &amp; Accounts'!AD132+'O5 Details by Class &amp; Accounts'!AY132+'O5 Details by Class &amp; Accounts'!BT132</f>
        <v>30868.993088508967</v>
      </c>
      <c r="F132" s="588">
        <f>'O5 Details by Class &amp; Accounts'!J132+'O5 Details by Class &amp; Accounts'!AE132+'O5 Details by Class &amp; Accounts'!AZ132+'O5 Details by Class &amp; Accounts'!BU132</f>
        <v>9966.8449882341956</v>
      </c>
      <c r="G132" s="588">
        <f>'O5 Details by Class &amp; Accounts'!K132+'O5 Details by Class &amp; Accounts'!AF132+'O5 Details by Class &amp; Accounts'!BA132+'O5 Details by Class &amp; Accounts'!BV132</f>
        <v>7016.607300206565</v>
      </c>
      <c r="H132" s="588">
        <f>'O5 Details by Class &amp; Accounts'!L132+'O5 Details by Class &amp; Accounts'!AG132+'O5 Details by Class &amp; Accounts'!BB132+'O5 Details by Class &amp; Accounts'!BW132</f>
        <v>0</v>
      </c>
      <c r="I132" s="588">
        <f>'O5 Details by Class &amp; Accounts'!M132+'O5 Details by Class &amp; Accounts'!AH132+'O5 Details by Class &amp; Accounts'!BC132+'O5 Details by Class &amp; Accounts'!BX132</f>
        <v>0</v>
      </c>
      <c r="J132" s="588">
        <f>'O5 Details by Class &amp; Accounts'!N132+'O5 Details by Class &amp; Accounts'!AI132+'O5 Details by Class &amp; Accounts'!BD132+'O5 Details by Class &amp; Accounts'!BY132</f>
        <v>1421.3223677821236</v>
      </c>
      <c r="K132" s="588">
        <f>'O5 Details by Class &amp; Accounts'!O132+'O5 Details by Class &amp; Accounts'!AJ132+'O5 Details by Class &amp; Accounts'!BE132+'O5 Details by Class &amp; Accounts'!BZ132</f>
        <v>1963.4459884919181</v>
      </c>
      <c r="L132" s="588">
        <f>'O5 Details by Class &amp; Accounts'!P132+'O5 Details by Class &amp; Accounts'!AK132+'O5 Details by Class &amp; Accounts'!BF132+'O5 Details by Class &amp; Accounts'!CA132</f>
        <v>0</v>
      </c>
      <c r="M132" s="588">
        <f>'O5 Details by Class &amp; Accounts'!Q132+'O5 Details by Class &amp; Accounts'!AL132+'O5 Details by Class &amp; Accounts'!BG132+'O5 Details by Class &amp; Accounts'!CB132</f>
        <v>76.25687048631481</v>
      </c>
      <c r="N132" s="588">
        <f>'O5 Details by Class &amp; Accounts'!R132+'O5 Details by Class &amp; Accounts'!AM132+'O5 Details by Class &amp; Accounts'!BH132+'O5 Details by Class &amp; Accounts'!CC132</f>
        <v>0</v>
      </c>
      <c r="O132" s="588">
        <f>'O5 Details by Class &amp; Accounts'!S132+'O5 Details by Class &amp; Accounts'!AN132+'O5 Details by Class &amp; Accounts'!BI132+'O5 Details by Class &amp; Accounts'!CD132</f>
        <v>0</v>
      </c>
      <c r="P132" s="588">
        <f>'O5 Details by Class &amp; Accounts'!T132+'O5 Details by Class &amp; Accounts'!AO132+'O5 Details by Class &amp; Accounts'!BJ132+'O5 Details by Class &amp; Accounts'!CE132</f>
        <v>0</v>
      </c>
      <c r="Q132" s="588">
        <f>'O5 Details by Class &amp; Accounts'!U132+'O5 Details by Class &amp; Accounts'!AP132+'O5 Details by Class &amp; Accounts'!BK132+'O5 Details by Class &amp; Accounts'!CF132</f>
        <v>0</v>
      </c>
      <c r="R132" s="588">
        <f>'O5 Details by Class &amp; Accounts'!V132+'O5 Details by Class &amp; Accounts'!AQ132+'O5 Details by Class &amp; Accounts'!BL132+'O5 Details by Class &amp; Accounts'!CG132</f>
        <v>0</v>
      </c>
      <c r="S132" s="588">
        <f>'O5 Details by Class &amp; Accounts'!W132+'O5 Details by Class &amp; Accounts'!AR132+'O5 Details by Class &amp; Accounts'!BM132+'O5 Details by Class &amp; Accounts'!CH132</f>
        <v>0</v>
      </c>
      <c r="T132" s="588">
        <f>'O5 Details by Class &amp; Accounts'!X132+'O5 Details by Class &amp; Accounts'!AS132+'O5 Details by Class &amp; Accounts'!BN132+'O5 Details by Class &amp; Accounts'!CI132</f>
        <v>0</v>
      </c>
      <c r="U132" s="588">
        <f>'O5 Details by Class &amp; Accounts'!Y132+'O5 Details by Class &amp; Accounts'!AT132+'O5 Details by Class &amp; Accounts'!BO132+'O5 Details by Class &amp; Accounts'!CJ132</f>
        <v>0</v>
      </c>
      <c r="V132" s="588">
        <f>'O5 Details by Class &amp; Accounts'!Z132+'O5 Details by Class &amp; Accounts'!AU132+'O5 Details by Class &amp; Accounts'!BP132+'O5 Details by Class &amp; Accounts'!CK132</f>
        <v>0</v>
      </c>
      <c r="W132" s="588">
        <f>'O5 Details by Class &amp; Accounts'!AA132+'O5 Details by Class &amp; Accounts'!AV132+'O5 Details by Class &amp; Accounts'!BQ132+'O5 Details by Class &amp; Accounts'!CL132</f>
        <v>0</v>
      </c>
      <c r="X132" s="1029">
        <f>'O5 Details by Class &amp; Accounts'!AB132+'O5 Details by Class &amp; Accounts'!AW132+'O5 Details by Class &amp; Accounts'!BR132+'O5 Details by Class &amp; Accounts'!CM132</f>
        <v>0</v>
      </c>
      <c r="Y132" s="1904" t="inlineStr">
        <is>
          <t/>
        </is>
      </c>
      <c r="Z132" s="1899" t="inlineStr">
        <is>
          <t/>
        </is>
      </c>
    </row>
    <row r="133" spans="1:26" ht="15.95" customHeight="1" x14ac:dyDescent="0.2">
      <c r="A133" s="1752" t="s">
        <v>182</v>
      </c>
      <c r="B133" s="1000" t="s">
        <v>975</v>
      </c>
      <c r="C133" s="1015" t="str">
        <f>IF(ISBLANK('E4 TB Allocation Details'!D134), "",('E4 TB Allocation Details'!D134))</f>
        <v>di</v>
      </c>
      <c r="D133" s="1016">
        <f t="shared" si="5"/>
        <v>0</v>
      </c>
      <c r="E133" s="588">
        <f>'O5 Details by Class &amp; Accounts'!I133+'O5 Details by Class &amp; Accounts'!AD133+'O5 Details by Class &amp; Accounts'!AY133+'O5 Details by Class &amp; Accounts'!BT133</f>
        <v>0</v>
      </c>
      <c r="F133" s="588">
        <f>'O5 Details by Class &amp; Accounts'!J133+'O5 Details by Class &amp; Accounts'!AE133+'O5 Details by Class &amp; Accounts'!AZ133+'O5 Details by Class &amp; Accounts'!BU133</f>
        <v>0</v>
      </c>
      <c r="G133" s="588">
        <f>'O5 Details by Class &amp; Accounts'!K133+'O5 Details by Class &amp; Accounts'!AF133+'O5 Details by Class &amp; Accounts'!BA133+'O5 Details by Class &amp; Accounts'!BV133</f>
        <v>0</v>
      </c>
      <c r="H133" s="588">
        <f>'O5 Details by Class &amp; Accounts'!L133+'O5 Details by Class &amp; Accounts'!AG133+'O5 Details by Class &amp; Accounts'!BB133+'O5 Details by Class &amp; Accounts'!BW133</f>
        <v>0</v>
      </c>
      <c r="I133" s="588">
        <f>'O5 Details by Class &amp; Accounts'!M133+'O5 Details by Class &amp; Accounts'!AH133+'O5 Details by Class &amp; Accounts'!BC133+'O5 Details by Class &amp; Accounts'!BX133</f>
        <v>0</v>
      </c>
      <c r="J133" s="588">
        <f>'O5 Details by Class &amp; Accounts'!N133+'O5 Details by Class &amp; Accounts'!AI133+'O5 Details by Class &amp; Accounts'!BD133+'O5 Details by Class &amp; Accounts'!BY133</f>
        <v>0</v>
      </c>
      <c r="K133" s="588">
        <f>'O5 Details by Class &amp; Accounts'!O133+'O5 Details by Class &amp; Accounts'!AJ133+'O5 Details by Class &amp; Accounts'!BE133+'O5 Details by Class &amp; Accounts'!BZ133</f>
        <v>0</v>
      </c>
      <c r="L133" s="588">
        <f>'O5 Details by Class &amp; Accounts'!P133+'O5 Details by Class &amp; Accounts'!AK133+'O5 Details by Class &amp; Accounts'!BF133+'O5 Details by Class &amp; Accounts'!CA133</f>
        <v>0</v>
      </c>
      <c r="M133" s="588">
        <f>'O5 Details by Class &amp; Accounts'!Q133+'O5 Details by Class &amp; Accounts'!AL133+'O5 Details by Class &amp; Accounts'!BG133+'O5 Details by Class &amp; Accounts'!CB133</f>
        <v>0</v>
      </c>
      <c r="N133" s="588">
        <f>'O5 Details by Class &amp; Accounts'!R133+'O5 Details by Class &amp; Accounts'!AM133+'O5 Details by Class &amp; Accounts'!BH133+'O5 Details by Class &amp; Accounts'!CC133</f>
        <v>0</v>
      </c>
      <c r="O133" s="588">
        <f>'O5 Details by Class &amp; Accounts'!S133+'O5 Details by Class &amp; Accounts'!AN133+'O5 Details by Class &amp; Accounts'!BI133+'O5 Details by Class &amp; Accounts'!CD133</f>
        <v>0</v>
      </c>
      <c r="P133" s="588">
        <f>'O5 Details by Class &amp; Accounts'!T133+'O5 Details by Class &amp; Accounts'!AO133+'O5 Details by Class &amp; Accounts'!BJ133+'O5 Details by Class &amp; Accounts'!CE133</f>
        <v>0</v>
      </c>
      <c r="Q133" s="588">
        <f>'O5 Details by Class &amp; Accounts'!U133+'O5 Details by Class &amp; Accounts'!AP133+'O5 Details by Class &amp; Accounts'!BK133+'O5 Details by Class &amp; Accounts'!CF133</f>
        <v>0</v>
      </c>
      <c r="R133" s="588">
        <f>'O5 Details by Class &amp; Accounts'!V133+'O5 Details by Class &amp; Accounts'!AQ133+'O5 Details by Class &amp; Accounts'!BL133+'O5 Details by Class &amp; Accounts'!CG133</f>
        <v>0</v>
      </c>
      <c r="S133" s="588">
        <f>'O5 Details by Class &amp; Accounts'!W133+'O5 Details by Class &amp; Accounts'!AR133+'O5 Details by Class &amp; Accounts'!BM133+'O5 Details by Class &amp; Accounts'!CH133</f>
        <v>0</v>
      </c>
      <c r="T133" s="588">
        <f>'O5 Details by Class &amp; Accounts'!X133+'O5 Details by Class &amp; Accounts'!AS133+'O5 Details by Class &amp; Accounts'!BN133+'O5 Details by Class &amp; Accounts'!CI133</f>
        <v>0</v>
      </c>
      <c r="U133" s="588">
        <f>'O5 Details by Class &amp; Accounts'!Y133+'O5 Details by Class &amp; Accounts'!AT133+'O5 Details by Class &amp; Accounts'!BO133+'O5 Details by Class &amp; Accounts'!CJ133</f>
        <v>0</v>
      </c>
      <c r="V133" s="588">
        <f>'O5 Details by Class &amp; Accounts'!Z133+'O5 Details by Class &amp; Accounts'!AU133+'O5 Details by Class &amp; Accounts'!BP133+'O5 Details by Class &amp; Accounts'!CK133</f>
        <v>0</v>
      </c>
      <c r="W133" s="588">
        <f>'O5 Details by Class &amp; Accounts'!AA133+'O5 Details by Class &amp; Accounts'!AV133+'O5 Details by Class &amp; Accounts'!BQ133+'O5 Details by Class &amp; Accounts'!CL133</f>
        <v>0</v>
      </c>
      <c r="X133" s="1029">
        <f>'O5 Details by Class &amp; Accounts'!AB133+'O5 Details by Class &amp; Accounts'!AW133+'O5 Details by Class &amp; Accounts'!BR133+'O5 Details by Class &amp; Accounts'!CM133</f>
        <v>0</v>
      </c>
      <c r="Y133" s="1904" t="inlineStr">
        <is>
          <t/>
        </is>
      </c>
      <c r="Z133" s="1899">
        <v>1808</v>
      </c>
    </row>
    <row r="134" spans="1:26" ht="15.95" customHeight="1" x14ac:dyDescent="0.2">
      <c r="A134" s="1752" t="s">
        <v>184</v>
      </c>
      <c r="B134" s="1000" t="s">
        <v>976</v>
      </c>
      <c r="C134" s="1015" t="str">
        <f>IF(ISBLANK('E4 TB Allocation Details'!D135), "",('E4 TB Allocation Details'!D135))</f>
        <v>di</v>
      </c>
      <c r="D134" s="1016">
        <f t="shared" si="5"/>
        <v>4037.7658282620187</v>
      </c>
      <c r="E134" s="588">
        <f>'O5 Details by Class &amp; Accounts'!I134+'O5 Details by Class &amp; Accounts'!AD134+'O5 Details by Class &amp; Accounts'!AY134+'O5 Details by Class &amp; Accounts'!BT134</f>
        <v>1274.9744384826256</v>
      </c>
      <c r="F134" s="588">
        <f>'O5 Details by Class &amp; Accounts'!J134+'O5 Details by Class &amp; Accounts'!AE134+'O5 Details by Class &amp; Accounts'!AZ134+'O5 Details by Class &amp; Accounts'!BU134</f>
        <v>1088.0095366841751</v>
      </c>
      <c r="G134" s="588">
        <f>'O5 Details by Class &amp; Accounts'!K134+'O5 Details by Class &amp; Accounts'!AF134+'O5 Details by Class &amp; Accounts'!BA134+'O5 Details by Class &amp; Accounts'!BV134</f>
        <v>1294.3411611385502</v>
      </c>
      <c r="H134" s="588">
        <f>'O5 Details by Class &amp; Accounts'!L134+'O5 Details by Class &amp; Accounts'!AG134+'O5 Details by Class &amp; Accounts'!BB134+'O5 Details by Class &amp; Accounts'!BW134</f>
        <v>0</v>
      </c>
      <c r="I134" s="588">
        <f>'O5 Details by Class &amp; Accounts'!M134+'O5 Details by Class &amp; Accounts'!AH134+'O5 Details by Class &amp; Accounts'!BC134+'O5 Details by Class &amp; Accounts'!BX134</f>
        <v>0</v>
      </c>
      <c r="J134" s="588">
        <f>'O5 Details by Class &amp; Accounts'!N134+'O5 Details by Class &amp; Accounts'!AI134+'O5 Details by Class &amp; Accounts'!BD134+'O5 Details by Class &amp; Accounts'!BY134</f>
        <v>368.51225531295125</v>
      </c>
      <c r="K134" s="588">
        <f>'O5 Details by Class &amp; Accounts'!O134+'O5 Details by Class &amp; Accounts'!AJ134+'O5 Details by Class &amp; Accounts'!BE134+'O5 Details by Class &amp; Accounts'!BZ134</f>
        <v>8.6876795607308868</v>
      </c>
      <c r="L134" s="588">
        <f>'O5 Details by Class &amp; Accounts'!P134+'O5 Details by Class &amp; Accounts'!AK134+'O5 Details by Class &amp; Accounts'!BF134+'O5 Details by Class &amp; Accounts'!CA134</f>
        <v>0</v>
      </c>
      <c r="M134" s="588">
        <f>'O5 Details by Class &amp; Accounts'!Q134+'O5 Details by Class &amp; Accounts'!AL134+'O5 Details by Class &amp; Accounts'!BG134+'O5 Details by Class &amp; Accounts'!CB134</f>
        <v>3.240757082985934</v>
      </c>
      <c r="N134" s="588">
        <f>'O5 Details by Class &amp; Accounts'!R134+'O5 Details by Class &amp; Accounts'!AM134+'O5 Details by Class &amp; Accounts'!BH134+'O5 Details by Class &amp; Accounts'!CC134</f>
        <v>0</v>
      </c>
      <c r="O134" s="588">
        <f>'O5 Details by Class &amp; Accounts'!S134+'O5 Details by Class &amp; Accounts'!AN134+'O5 Details by Class &amp; Accounts'!BI134+'O5 Details by Class &amp; Accounts'!CD134</f>
        <v>0</v>
      </c>
      <c r="P134" s="588">
        <f>'O5 Details by Class &amp; Accounts'!T134+'O5 Details by Class &amp; Accounts'!AO134+'O5 Details by Class &amp; Accounts'!BJ134+'O5 Details by Class &amp; Accounts'!CE134</f>
        <v>0</v>
      </c>
      <c r="Q134" s="588">
        <f>'O5 Details by Class &amp; Accounts'!U134+'O5 Details by Class &amp; Accounts'!AP134+'O5 Details by Class &amp; Accounts'!BK134+'O5 Details by Class &amp; Accounts'!CF134</f>
        <v>0</v>
      </c>
      <c r="R134" s="588">
        <f>'O5 Details by Class &amp; Accounts'!V134+'O5 Details by Class &amp; Accounts'!AQ134+'O5 Details by Class &amp; Accounts'!BL134+'O5 Details by Class &amp; Accounts'!CG134</f>
        <v>0</v>
      </c>
      <c r="S134" s="588">
        <f>'O5 Details by Class &amp; Accounts'!W134+'O5 Details by Class &amp; Accounts'!AR134+'O5 Details by Class &amp; Accounts'!BM134+'O5 Details by Class &amp; Accounts'!CH134</f>
        <v>0</v>
      </c>
      <c r="T134" s="588">
        <f>'O5 Details by Class &amp; Accounts'!X134+'O5 Details by Class &amp; Accounts'!AS134+'O5 Details by Class &amp; Accounts'!BN134+'O5 Details by Class &amp; Accounts'!CI134</f>
        <v>0</v>
      </c>
      <c r="U134" s="588">
        <f>'O5 Details by Class &amp; Accounts'!Y134+'O5 Details by Class &amp; Accounts'!AT134+'O5 Details by Class &amp; Accounts'!BO134+'O5 Details by Class &amp; Accounts'!CJ134</f>
        <v>0</v>
      </c>
      <c r="V134" s="588">
        <f>'O5 Details by Class &amp; Accounts'!Z134+'O5 Details by Class &amp; Accounts'!AU134+'O5 Details by Class &amp; Accounts'!BP134+'O5 Details by Class &amp; Accounts'!CK134</f>
        <v>0</v>
      </c>
      <c r="W134" s="588">
        <f>'O5 Details by Class &amp; Accounts'!AA134+'O5 Details by Class &amp; Accounts'!AV134+'O5 Details by Class &amp; Accounts'!BQ134+'O5 Details by Class &amp; Accounts'!CL134</f>
        <v>0</v>
      </c>
      <c r="X134" s="1029">
        <f>'O5 Details by Class &amp; Accounts'!AB134+'O5 Details by Class &amp; Accounts'!AW134+'O5 Details by Class &amp; Accounts'!BR134+'O5 Details by Class &amp; Accounts'!CM134</f>
        <v>0</v>
      </c>
      <c r="Y134" s="1904" t="inlineStr">
        <is>
          <t/>
        </is>
      </c>
      <c r="Z134" s="1899">
        <v>1815</v>
      </c>
    </row>
    <row r="135" spans="1:26" ht="15.95" customHeight="1" x14ac:dyDescent="0.2">
      <c r="A135" s="1752" t="s">
        <v>185</v>
      </c>
      <c r="B135" s="1000" t="s">
        <v>977</v>
      </c>
      <c r="C135" s="1015" t="str">
        <f>IF(ISBLANK('E4 TB Allocation Details'!D136), "",('E4 TB Allocation Details'!D136))</f>
        <v>di</v>
      </c>
      <c r="D135" s="1016">
        <f t="shared" si="5"/>
        <v>0</v>
      </c>
      <c r="E135" s="588">
        <f>'O5 Details by Class &amp; Accounts'!I135+'O5 Details by Class &amp; Accounts'!AD135+'O5 Details by Class &amp; Accounts'!AY135+'O5 Details by Class &amp; Accounts'!BT135</f>
        <v>0</v>
      </c>
      <c r="F135" s="588">
        <f>'O5 Details by Class &amp; Accounts'!J135+'O5 Details by Class &amp; Accounts'!AE135+'O5 Details by Class &amp; Accounts'!AZ135+'O5 Details by Class &amp; Accounts'!BU135</f>
        <v>0</v>
      </c>
      <c r="G135" s="588">
        <f>'O5 Details by Class &amp; Accounts'!K135+'O5 Details by Class &amp; Accounts'!AF135+'O5 Details by Class &amp; Accounts'!BA135+'O5 Details by Class &amp; Accounts'!BV135</f>
        <v>0</v>
      </c>
      <c r="H135" s="588">
        <f>'O5 Details by Class &amp; Accounts'!L135+'O5 Details by Class &amp; Accounts'!AG135+'O5 Details by Class &amp; Accounts'!BB135+'O5 Details by Class &amp; Accounts'!BW135</f>
        <v>0</v>
      </c>
      <c r="I135" s="588">
        <f>'O5 Details by Class &amp; Accounts'!M135+'O5 Details by Class &amp; Accounts'!AH135+'O5 Details by Class &amp; Accounts'!BC135+'O5 Details by Class &amp; Accounts'!BX135</f>
        <v>0</v>
      </c>
      <c r="J135" s="588">
        <f>'O5 Details by Class &amp; Accounts'!N135+'O5 Details by Class &amp; Accounts'!AI135+'O5 Details by Class &amp; Accounts'!BD135+'O5 Details by Class &amp; Accounts'!BY135</f>
        <v>0</v>
      </c>
      <c r="K135" s="588">
        <f>'O5 Details by Class &amp; Accounts'!O135+'O5 Details by Class &amp; Accounts'!AJ135+'O5 Details by Class &amp; Accounts'!BE135+'O5 Details by Class &amp; Accounts'!BZ135</f>
        <v>0</v>
      </c>
      <c r="L135" s="588">
        <f>'O5 Details by Class &amp; Accounts'!P135+'O5 Details by Class &amp; Accounts'!AK135+'O5 Details by Class &amp; Accounts'!BF135+'O5 Details by Class &amp; Accounts'!CA135</f>
        <v>0</v>
      </c>
      <c r="M135" s="588">
        <f>'O5 Details by Class &amp; Accounts'!Q135+'O5 Details by Class &amp; Accounts'!AL135+'O5 Details by Class &amp; Accounts'!BG135+'O5 Details by Class &amp; Accounts'!CB135</f>
        <v>0</v>
      </c>
      <c r="N135" s="588">
        <f>'O5 Details by Class &amp; Accounts'!R135+'O5 Details by Class &amp; Accounts'!AM135+'O5 Details by Class &amp; Accounts'!BH135+'O5 Details by Class &amp; Accounts'!CC135</f>
        <v>0</v>
      </c>
      <c r="O135" s="588">
        <f>'O5 Details by Class &amp; Accounts'!S135+'O5 Details by Class &amp; Accounts'!AN135+'O5 Details by Class &amp; Accounts'!BI135+'O5 Details by Class &amp; Accounts'!CD135</f>
        <v>0</v>
      </c>
      <c r="P135" s="588">
        <f>'O5 Details by Class &amp; Accounts'!T135+'O5 Details by Class &amp; Accounts'!AO135+'O5 Details by Class &amp; Accounts'!BJ135+'O5 Details by Class &amp; Accounts'!CE135</f>
        <v>0</v>
      </c>
      <c r="Q135" s="588">
        <f>'O5 Details by Class &amp; Accounts'!U135+'O5 Details by Class &amp; Accounts'!AP135+'O5 Details by Class &amp; Accounts'!BK135+'O5 Details by Class &amp; Accounts'!CF135</f>
        <v>0</v>
      </c>
      <c r="R135" s="588">
        <f>'O5 Details by Class &amp; Accounts'!V135+'O5 Details by Class &amp; Accounts'!AQ135+'O5 Details by Class &amp; Accounts'!BL135+'O5 Details by Class &amp; Accounts'!CG135</f>
        <v>0</v>
      </c>
      <c r="S135" s="588">
        <f>'O5 Details by Class &amp; Accounts'!W135+'O5 Details by Class &amp; Accounts'!AR135+'O5 Details by Class &amp; Accounts'!BM135+'O5 Details by Class &amp; Accounts'!CH135</f>
        <v>0</v>
      </c>
      <c r="T135" s="588">
        <f>'O5 Details by Class &amp; Accounts'!X135+'O5 Details by Class &amp; Accounts'!AS135+'O5 Details by Class &amp; Accounts'!BN135+'O5 Details by Class &amp; Accounts'!CI135</f>
        <v>0</v>
      </c>
      <c r="U135" s="588">
        <f>'O5 Details by Class &amp; Accounts'!Y135+'O5 Details by Class &amp; Accounts'!AT135+'O5 Details by Class &amp; Accounts'!BO135+'O5 Details by Class &amp; Accounts'!CJ135</f>
        <v>0</v>
      </c>
      <c r="V135" s="588">
        <f>'O5 Details by Class &amp; Accounts'!Z135+'O5 Details by Class &amp; Accounts'!AU135+'O5 Details by Class &amp; Accounts'!BP135+'O5 Details by Class &amp; Accounts'!CK135</f>
        <v>0</v>
      </c>
      <c r="W135" s="588">
        <f>'O5 Details by Class &amp; Accounts'!AA135+'O5 Details by Class &amp; Accounts'!AV135+'O5 Details by Class &amp; Accounts'!BQ135+'O5 Details by Class &amp; Accounts'!CL135</f>
        <v>0</v>
      </c>
      <c r="X135" s="1029">
        <f>'O5 Details by Class &amp; Accounts'!AB135+'O5 Details by Class &amp; Accounts'!AW135+'O5 Details by Class &amp; Accounts'!BR135+'O5 Details by Class &amp; Accounts'!CM135</f>
        <v>0</v>
      </c>
      <c r="Y135" s="1904" t="inlineStr">
        <is>
          <t/>
        </is>
      </c>
      <c r="Z135" s="1899">
        <v>1815</v>
      </c>
    </row>
    <row r="136" spans="1:26" ht="15.95" customHeight="1" x14ac:dyDescent="0.2">
      <c r="A136" s="1752" t="s">
        <v>187</v>
      </c>
      <c r="B136" s="1000" t="s">
        <v>978</v>
      </c>
      <c r="C136" s="1015" t="str">
        <f>IF(ISBLANK('E4 TB Allocation Details'!D137), "",('E4 TB Allocation Details'!D137))</f>
        <v>di</v>
      </c>
      <c r="D136" s="1016">
        <f t="shared" si="5"/>
        <v>0</v>
      </c>
      <c r="E136" s="588">
        <f>'O5 Details by Class &amp; Accounts'!I136+'O5 Details by Class &amp; Accounts'!AD136+'O5 Details by Class &amp; Accounts'!AY136+'O5 Details by Class &amp; Accounts'!BT136</f>
        <v>0</v>
      </c>
      <c r="F136" s="588">
        <f>'O5 Details by Class &amp; Accounts'!J136+'O5 Details by Class &amp; Accounts'!AE136+'O5 Details by Class &amp; Accounts'!AZ136+'O5 Details by Class &amp; Accounts'!BU136</f>
        <v>0</v>
      </c>
      <c r="G136" s="588">
        <f>'O5 Details by Class &amp; Accounts'!K136+'O5 Details by Class &amp; Accounts'!AF136+'O5 Details by Class &amp; Accounts'!BA136+'O5 Details by Class &amp; Accounts'!BV136</f>
        <v>0</v>
      </c>
      <c r="H136" s="588">
        <f>'O5 Details by Class &amp; Accounts'!L136+'O5 Details by Class &amp; Accounts'!AG136+'O5 Details by Class &amp; Accounts'!BB136+'O5 Details by Class &amp; Accounts'!BW136</f>
        <v>0</v>
      </c>
      <c r="I136" s="588">
        <f>'O5 Details by Class &amp; Accounts'!M136+'O5 Details by Class &amp; Accounts'!AH136+'O5 Details by Class &amp; Accounts'!BC136+'O5 Details by Class &amp; Accounts'!BX136</f>
        <v>0</v>
      </c>
      <c r="J136" s="588">
        <f>'O5 Details by Class &amp; Accounts'!N136+'O5 Details by Class &amp; Accounts'!AI136+'O5 Details by Class &amp; Accounts'!BD136+'O5 Details by Class &amp; Accounts'!BY136</f>
        <v>0</v>
      </c>
      <c r="K136" s="588">
        <f>'O5 Details by Class &amp; Accounts'!O136+'O5 Details by Class &amp; Accounts'!AJ136+'O5 Details by Class &amp; Accounts'!BE136+'O5 Details by Class &amp; Accounts'!BZ136</f>
        <v>0</v>
      </c>
      <c r="L136" s="588">
        <f>'O5 Details by Class &amp; Accounts'!P136+'O5 Details by Class &amp; Accounts'!AK136+'O5 Details by Class &amp; Accounts'!BF136+'O5 Details by Class &amp; Accounts'!CA136</f>
        <v>0</v>
      </c>
      <c r="M136" s="588">
        <f>'O5 Details by Class &amp; Accounts'!Q136+'O5 Details by Class &amp; Accounts'!AL136+'O5 Details by Class &amp; Accounts'!BG136+'O5 Details by Class &amp; Accounts'!CB136</f>
        <v>0</v>
      </c>
      <c r="N136" s="588">
        <f>'O5 Details by Class &amp; Accounts'!R136+'O5 Details by Class &amp; Accounts'!AM136+'O5 Details by Class &amp; Accounts'!BH136+'O5 Details by Class &amp; Accounts'!CC136</f>
        <v>0</v>
      </c>
      <c r="O136" s="588">
        <f>'O5 Details by Class &amp; Accounts'!S136+'O5 Details by Class &amp; Accounts'!AN136+'O5 Details by Class &amp; Accounts'!BI136+'O5 Details by Class &amp; Accounts'!CD136</f>
        <v>0</v>
      </c>
      <c r="P136" s="588">
        <f>'O5 Details by Class &amp; Accounts'!T136+'O5 Details by Class &amp; Accounts'!AO136+'O5 Details by Class &amp; Accounts'!BJ136+'O5 Details by Class &amp; Accounts'!CE136</f>
        <v>0</v>
      </c>
      <c r="Q136" s="588">
        <f>'O5 Details by Class &amp; Accounts'!U136+'O5 Details by Class &amp; Accounts'!AP136+'O5 Details by Class &amp; Accounts'!BK136+'O5 Details by Class &amp; Accounts'!CF136</f>
        <v>0</v>
      </c>
      <c r="R136" s="588">
        <f>'O5 Details by Class &amp; Accounts'!V136+'O5 Details by Class &amp; Accounts'!AQ136+'O5 Details by Class &amp; Accounts'!BL136+'O5 Details by Class &amp; Accounts'!CG136</f>
        <v>0</v>
      </c>
      <c r="S136" s="588">
        <f>'O5 Details by Class &amp; Accounts'!W136+'O5 Details by Class &amp; Accounts'!AR136+'O5 Details by Class &amp; Accounts'!BM136+'O5 Details by Class &amp; Accounts'!CH136</f>
        <v>0</v>
      </c>
      <c r="T136" s="588">
        <f>'O5 Details by Class &amp; Accounts'!X136+'O5 Details by Class &amp; Accounts'!AS136+'O5 Details by Class &amp; Accounts'!BN136+'O5 Details by Class &amp; Accounts'!CI136</f>
        <v>0</v>
      </c>
      <c r="U136" s="588">
        <f>'O5 Details by Class &amp; Accounts'!Y136+'O5 Details by Class &amp; Accounts'!AT136+'O5 Details by Class &amp; Accounts'!BO136+'O5 Details by Class &amp; Accounts'!CJ136</f>
        <v>0</v>
      </c>
      <c r="V136" s="588">
        <f>'O5 Details by Class &amp; Accounts'!Z136+'O5 Details by Class &amp; Accounts'!AU136+'O5 Details by Class &amp; Accounts'!BP136+'O5 Details by Class &amp; Accounts'!CK136</f>
        <v>0</v>
      </c>
      <c r="W136" s="588">
        <f>'O5 Details by Class &amp; Accounts'!AA136+'O5 Details by Class &amp; Accounts'!AV136+'O5 Details by Class &amp; Accounts'!BQ136+'O5 Details by Class &amp; Accounts'!CL136</f>
        <v>0</v>
      </c>
      <c r="X136" s="1029">
        <f>'O5 Details by Class &amp; Accounts'!AB136+'O5 Details by Class &amp; Accounts'!AW136+'O5 Details by Class &amp; Accounts'!BR136+'O5 Details by Class &amp; Accounts'!CM136</f>
        <v>0</v>
      </c>
      <c r="Y136" s="1904" t="inlineStr">
        <is>
          <t/>
        </is>
      </c>
      <c r="Z136" s="1899">
        <v>1820</v>
      </c>
    </row>
    <row r="137" spans="1:26" ht="12.75" x14ac:dyDescent="0.2">
      <c r="A137" s="1752" t="s">
        <v>188</v>
      </c>
      <c r="B137" s="1000" t="s">
        <v>552</v>
      </c>
      <c r="C137" s="1015" t="str">
        <f>IF(ISBLANK('E4 TB Allocation Details'!D138), "",('E4 TB Allocation Details'!D138))</f>
        <v>di</v>
      </c>
      <c r="D137" s="1016">
        <f t="shared" si="5"/>
        <v>0</v>
      </c>
      <c r="E137" s="588">
        <f>'O5 Details by Class &amp; Accounts'!I137+'O5 Details by Class &amp; Accounts'!AD137+'O5 Details by Class &amp; Accounts'!AY137+'O5 Details by Class &amp; Accounts'!BT137</f>
        <v>0</v>
      </c>
      <c r="F137" s="588">
        <f>'O5 Details by Class &amp; Accounts'!J137+'O5 Details by Class &amp; Accounts'!AE137+'O5 Details by Class &amp; Accounts'!AZ137+'O5 Details by Class &amp; Accounts'!BU137</f>
        <v>0</v>
      </c>
      <c r="G137" s="588">
        <f>'O5 Details by Class &amp; Accounts'!K137+'O5 Details by Class &amp; Accounts'!AF137+'O5 Details by Class &amp; Accounts'!BA137+'O5 Details by Class &amp; Accounts'!BV137</f>
        <v>0</v>
      </c>
      <c r="H137" s="588">
        <f>'O5 Details by Class &amp; Accounts'!L137+'O5 Details by Class &amp; Accounts'!AG137+'O5 Details by Class &amp; Accounts'!BB137+'O5 Details by Class &amp; Accounts'!BW137</f>
        <v>0</v>
      </c>
      <c r="I137" s="588">
        <f>'O5 Details by Class &amp; Accounts'!M137+'O5 Details by Class &amp; Accounts'!AH137+'O5 Details by Class &amp; Accounts'!BC137+'O5 Details by Class &amp; Accounts'!BX137</f>
        <v>0</v>
      </c>
      <c r="J137" s="588">
        <f>'O5 Details by Class &amp; Accounts'!N137+'O5 Details by Class &amp; Accounts'!AI137+'O5 Details by Class &amp; Accounts'!BD137+'O5 Details by Class &amp; Accounts'!BY137</f>
        <v>0</v>
      </c>
      <c r="K137" s="588">
        <f>'O5 Details by Class &amp; Accounts'!O137+'O5 Details by Class &amp; Accounts'!AJ137+'O5 Details by Class &amp; Accounts'!BE137+'O5 Details by Class &amp; Accounts'!BZ137</f>
        <v>0</v>
      </c>
      <c r="L137" s="588">
        <f>'O5 Details by Class &amp; Accounts'!P137+'O5 Details by Class &amp; Accounts'!AK137+'O5 Details by Class &amp; Accounts'!BF137+'O5 Details by Class &amp; Accounts'!CA137</f>
        <v>0</v>
      </c>
      <c r="M137" s="588">
        <f>'O5 Details by Class &amp; Accounts'!Q137+'O5 Details by Class &amp; Accounts'!AL137+'O5 Details by Class &amp; Accounts'!BG137+'O5 Details by Class &amp; Accounts'!CB137</f>
        <v>0</v>
      </c>
      <c r="N137" s="588">
        <f>'O5 Details by Class &amp; Accounts'!R137+'O5 Details by Class &amp; Accounts'!AM137+'O5 Details by Class &amp; Accounts'!BH137+'O5 Details by Class &amp; Accounts'!CC137</f>
        <v>0</v>
      </c>
      <c r="O137" s="588">
        <f>'O5 Details by Class &amp; Accounts'!S137+'O5 Details by Class &amp; Accounts'!AN137+'O5 Details by Class &amp; Accounts'!BI137+'O5 Details by Class &amp; Accounts'!CD137</f>
        <v>0</v>
      </c>
      <c r="P137" s="588">
        <f>'O5 Details by Class &amp; Accounts'!T137+'O5 Details by Class &amp; Accounts'!AO137+'O5 Details by Class &amp; Accounts'!BJ137+'O5 Details by Class &amp; Accounts'!CE137</f>
        <v>0</v>
      </c>
      <c r="Q137" s="588">
        <f>'O5 Details by Class &amp; Accounts'!U137+'O5 Details by Class &amp; Accounts'!AP137+'O5 Details by Class &amp; Accounts'!BK137+'O5 Details by Class &amp; Accounts'!CF137</f>
        <v>0</v>
      </c>
      <c r="R137" s="588">
        <f>'O5 Details by Class &amp; Accounts'!V137+'O5 Details by Class &amp; Accounts'!AQ137+'O5 Details by Class &amp; Accounts'!BL137+'O5 Details by Class &amp; Accounts'!CG137</f>
        <v>0</v>
      </c>
      <c r="S137" s="588">
        <f>'O5 Details by Class &amp; Accounts'!W137+'O5 Details by Class &amp; Accounts'!AR137+'O5 Details by Class &amp; Accounts'!BM137+'O5 Details by Class &amp; Accounts'!CH137</f>
        <v>0</v>
      </c>
      <c r="T137" s="588">
        <f>'O5 Details by Class &amp; Accounts'!X137+'O5 Details by Class &amp; Accounts'!AS137+'O5 Details by Class &amp; Accounts'!BN137+'O5 Details by Class &amp; Accounts'!CI137</f>
        <v>0</v>
      </c>
      <c r="U137" s="588">
        <f>'O5 Details by Class &amp; Accounts'!Y137+'O5 Details by Class &amp; Accounts'!AT137+'O5 Details by Class &amp; Accounts'!BO137+'O5 Details by Class &amp; Accounts'!CJ137</f>
        <v>0</v>
      </c>
      <c r="V137" s="588">
        <f>'O5 Details by Class &amp; Accounts'!Z137+'O5 Details by Class &amp; Accounts'!AU137+'O5 Details by Class &amp; Accounts'!BP137+'O5 Details by Class &amp; Accounts'!CK137</f>
        <v>0</v>
      </c>
      <c r="W137" s="588">
        <f>'O5 Details by Class &amp; Accounts'!AA137+'O5 Details by Class &amp; Accounts'!AV137+'O5 Details by Class &amp; Accounts'!BQ137+'O5 Details by Class &amp; Accounts'!CL137</f>
        <v>0</v>
      </c>
      <c r="X137" s="1029">
        <f>'O5 Details by Class &amp; Accounts'!AB137+'O5 Details by Class &amp; Accounts'!AW137+'O5 Details by Class &amp; Accounts'!BR137+'O5 Details by Class &amp; Accounts'!CM137</f>
        <v>0</v>
      </c>
      <c r="Y137" s="1904" t="inlineStr">
        <is>
          <t/>
        </is>
      </c>
      <c r="Z137" s="1899">
        <v>1820</v>
      </c>
    </row>
    <row r="138" spans="1:26" ht="12.75" x14ac:dyDescent="0.2">
      <c r="A138" s="1752" t="s">
        <v>190</v>
      </c>
      <c r="B138" s="1000" t="s">
        <v>553</v>
      </c>
      <c r="C138" s="1015" t="str">
        <f>IF(ISBLANK('E4 TB Allocation Details'!D139), "",('E4 TB Allocation Details'!D139))</f>
        <v>di</v>
      </c>
      <c r="D138" s="1016">
        <f t="shared" si="5"/>
        <v>138804.51962132045</v>
      </c>
      <c r="E138" s="588">
        <f>'O5 Details by Class &amp; Accounts'!I138+'O5 Details by Class &amp; Accounts'!AD138+'O5 Details by Class &amp; Accounts'!AY138+'O5 Details by Class &amp; Accounts'!BT138</f>
        <v>80269.133766038867</v>
      </c>
      <c r="F138" s="588">
        <f>'O5 Details by Class &amp; Accounts'!J138+'O5 Details by Class &amp; Accounts'!AE138+'O5 Details by Class &amp; Accounts'!AZ138+'O5 Details by Class &amp; Accounts'!BU138</f>
        <v>27981.57286946115</v>
      </c>
      <c r="G138" s="588">
        <f>'O5 Details by Class &amp; Accounts'!K138+'O5 Details by Class &amp; Accounts'!AF138+'O5 Details by Class &amp; Accounts'!BA138+'O5 Details by Class &amp; Accounts'!BV138</f>
        <v>19142.788839917361</v>
      </c>
      <c r="H138" s="588">
        <f>'O5 Details by Class &amp; Accounts'!L138+'O5 Details by Class &amp; Accounts'!AG138+'O5 Details by Class &amp; Accounts'!BB138+'O5 Details by Class &amp; Accounts'!BW138</f>
        <v>0</v>
      </c>
      <c r="I138" s="588">
        <f>'O5 Details by Class &amp; Accounts'!M138+'O5 Details by Class &amp; Accounts'!AH138+'O5 Details by Class &amp; Accounts'!BC138+'O5 Details by Class &amp; Accounts'!BX138</f>
        <v>0</v>
      </c>
      <c r="J138" s="588">
        <f>'O5 Details by Class &amp; Accounts'!N138+'O5 Details by Class &amp; Accounts'!AI138+'O5 Details by Class &amp; Accounts'!BD138+'O5 Details by Class &amp; Accounts'!BY138</f>
        <v>4926.7839411856057</v>
      </c>
      <c r="K138" s="588">
        <f>'O5 Details by Class &amp; Accounts'!O138+'O5 Details by Class &amp; Accounts'!AJ138+'O5 Details by Class &amp; Accounts'!BE138+'O5 Details by Class &amp; Accounts'!BZ138</f>
        <v>6249.9697954880639</v>
      </c>
      <c r="L138" s="588">
        <f>'O5 Details by Class &amp; Accounts'!P138+'O5 Details by Class &amp; Accounts'!AK138+'O5 Details by Class &amp; Accounts'!BF138+'O5 Details by Class &amp; Accounts'!CA138</f>
        <v>0</v>
      </c>
      <c r="M138" s="588">
        <f>'O5 Details by Class &amp; Accounts'!Q138+'O5 Details by Class &amp; Accounts'!AL138+'O5 Details by Class &amp; Accounts'!BG138+'O5 Details by Class &amp; Accounts'!CB138</f>
        <v>234.27040922940409</v>
      </c>
      <c r="N138" s="588">
        <f>'O5 Details by Class &amp; Accounts'!R138+'O5 Details by Class &amp; Accounts'!AM138+'O5 Details by Class &amp; Accounts'!BH138+'O5 Details by Class &amp; Accounts'!CC138</f>
        <v>0</v>
      </c>
      <c r="O138" s="588">
        <f>'O5 Details by Class &amp; Accounts'!S138+'O5 Details by Class &amp; Accounts'!AN138+'O5 Details by Class &amp; Accounts'!BI138+'O5 Details by Class &amp; Accounts'!CD138</f>
        <v>0</v>
      </c>
      <c r="P138" s="588">
        <f>'O5 Details by Class &amp; Accounts'!T138+'O5 Details by Class &amp; Accounts'!AO138+'O5 Details by Class &amp; Accounts'!BJ138+'O5 Details by Class &amp; Accounts'!CE138</f>
        <v>0</v>
      </c>
      <c r="Q138" s="588">
        <f>'O5 Details by Class &amp; Accounts'!U138+'O5 Details by Class &amp; Accounts'!AP138+'O5 Details by Class &amp; Accounts'!BK138+'O5 Details by Class &amp; Accounts'!CF138</f>
        <v>0</v>
      </c>
      <c r="R138" s="588">
        <f>'O5 Details by Class &amp; Accounts'!V138+'O5 Details by Class &amp; Accounts'!AQ138+'O5 Details by Class &amp; Accounts'!BL138+'O5 Details by Class &amp; Accounts'!CG138</f>
        <v>0</v>
      </c>
      <c r="S138" s="588">
        <f>'O5 Details by Class &amp; Accounts'!W138+'O5 Details by Class &amp; Accounts'!AR138+'O5 Details by Class &amp; Accounts'!BM138+'O5 Details by Class &amp; Accounts'!CH138</f>
        <v>0</v>
      </c>
      <c r="T138" s="588">
        <f>'O5 Details by Class &amp; Accounts'!X138+'O5 Details by Class &amp; Accounts'!AS138+'O5 Details by Class &amp; Accounts'!BN138+'O5 Details by Class &amp; Accounts'!CI138</f>
        <v>0</v>
      </c>
      <c r="U138" s="588">
        <f>'O5 Details by Class &amp; Accounts'!Y138+'O5 Details by Class &amp; Accounts'!AT138+'O5 Details by Class &amp; Accounts'!BO138+'O5 Details by Class &amp; Accounts'!CJ138</f>
        <v>0</v>
      </c>
      <c r="V138" s="588">
        <f>'O5 Details by Class &amp; Accounts'!Z138+'O5 Details by Class &amp; Accounts'!AU138+'O5 Details by Class &amp; Accounts'!BP138+'O5 Details by Class &amp; Accounts'!CK138</f>
        <v>0</v>
      </c>
      <c r="W138" s="588">
        <f>'O5 Details by Class &amp; Accounts'!AA138+'O5 Details by Class &amp; Accounts'!AV138+'O5 Details by Class &amp; Accounts'!BQ138+'O5 Details by Class &amp; Accounts'!CL138</f>
        <v>0</v>
      </c>
      <c r="X138" s="1029">
        <f>'O5 Details by Class &amp; Accounts'!AB138+'O5 Details by Class &amp; Accounts'!AW138+'O5 Details by Class &amp; Accounts'!BR138+'O5 Details by Class &amp; Accounts'!CM138</f>
        <v>0</v>
      </c>
      <c r="Y138" s="1904" t="inlineStr">
        <is>
          <t/>
        </is>
      </c>
      <c r="Z138" s="1899" t="inlineStr">
        <is>
          <t/>
        </is>
      </c>
    </row>
    <row r="139" spans="1:26" ht="25.5" x14ac:dyDescent="0.2">
      <c r="A139" s="1752" t="s">
        <v>191</v>
      </c>
      <c r="B139" s="1000" t="s">
        <v>1582</v>
      </c>
      <c r="C139" s="1015" t="str">
        <f>IF(ISBLANK('E4 TB Allocation Details'!D140), "",('E4 TB Allocation Details'!D140))</f>
        <v>di</v>
      </c>
      <c r="D139" s="1016">
        <f t="shared" si="5"/>
        <v>97357.200000000012</v>
      </c>
      <c r="E139" s="588">
        <f>'O5 Details by Class &amp; Accounts'!I139+'O5 Details by Class &amp; Accounts'!AD139+'O5 Details by Class &amp; Accounts'!AY139+'O5 Details by Class &amp; Accounts'!BT139</f>
        <v>56300.602683593352</v>
      </c>
      <c r="F139" s="588">
        <f>'O5 Details by Class &amp; Accounts'!J139+'O5 Details by Class &amp; Accounts'!AE139+'O5 Details by Class &amp; Accounts'!AZ139+'O5 Details by Class &amp; Accounts'!BU139</f>
        <v>19626.21673702521</v>
      </c>
      <c r="G139" s="588">
        <f>'O5 Details by Class &amp; Accounts'!K139+'O5 Details by Class &amp; Accounts'!AF139+'O5 Details by Class &amp; Accounts'!BA139+'O5 Details by Class &amp; Accounts'!BV139</f>
        <v>13426.712089275075</v>
      </c>
      <c r="H139" s="588">
        <f>'O5 Details by Class &amp; Accounts'!L139+'O5 Details by Class &amp; Accounts'!AG139+'O5 Details by Class &amp; Accounts'!BB139+'O5 Details by Class &amp; Accounts'!BW139</f>
        <v>0</v>
      </c>
      <c r="I139" s="588">
        <f>'O5 Details by Class &amp; Accounts'!M139+'O5 Details by Class &amp; Accounts'!AH139+'O5 Details by Class &amp; Accounts'!BC139+'O5 Details by Class &amp; Accounts'!BX139</f>
        <v>0</v>
      </c>
      <c r="J139" s="588">
        <f>'O5 Details by Class &amp; Accounts'!N139+'O5 Details by Class &amp; Accounts'!AI139+'O5 Details by Class &amp; Accounts'!BD139+'O5 Details by Class &amp; Accounts'!BY139</f>
        <v>3455.635960755269</v>
      </c>
      <c r="K139" s="588">
        <f>'O5 Details by Class &amp; Accounts'!O139+'O5 Details by Class &amp; Accounts'!AJ139+'O5 Details by Class &amp; Accounts'!BE139+'O5 Details by Class &amp; Accounts'!BZ139</f>
        <v>4383.7157538768488</v>
      </c>
      <c r="L139" s="588">
        <f>'O5 Details by Class &amp; Accounts'!P139+'O5 Details by Class &amp; Accounts'!AK139+'O5 Details by Class &amp; Accounts'!BF139+'O5 Details by Class &amp; Accounts'!CA139</f>
        <v>0</v>
      </c>
      <c r="M139" s="588">
        <f>'O5 Details by Class &amp; Accounts'!Q139+'O5 Details by Class &amp; Accounts'!AL139+'O5 Details by Class &amp; Accounts'!BG139+'O5 Details by Class &amp; Accounts'!CB139</f>
        <v>164.3167754742594</v>
      </c>
      <c r="N139" s="588">
        <f>'O5 Details by Class &amp; Accounts'!R139+'O5 Details by Class &amp; Accounts'!AM139+'O5 Details by Class &amp; Accounts'!BH139+'O5 Details by Class &amp; Accounts'!CC139</f>
        <v>0</v>
      </c>
      <c r="O139" s="588">
        <f>'O5 Details by Class &amp; Accounts'!S139+'O5 Details by Class &amp; Accounts'!AN139+'O5 Details by Class &amp; Accounts'!BI139+'O5 Details by Class &amp; Accounts'!CD139</f>
        <v>0</v>
      </c>
      <c r="P139" s="588">
        <f>'O5 Details by Class &amp; Accounts'!T139+'O5 Details by Class &amp; Accounts'!AO139+'O5 Details by Class &amp; Accounts'!BJ139+'O5 Details by Class &amp; Accounts'!CE139</f>
        <v>0</v>
      </c>
      <c r="Q139" s="588">
        <f>'O5 Details by Class &amp; Accounts'!U139+'O5 Details by Class &amp; Accounts'!AP139+'O5 Details by Class &amp; Accounts'!BK139+'O5 Details by Class &amp; Accounts'!CF139</f>
        <v>0</v>
      </c>
      <c r="R139" s="588">
        <f>'O5 Details by Class &amp; Accounts'!V139+'O5 Details by Class &amp; Accounts'!AQ139+'O5 Details by Class &amp; Accounts'!BL139+'O5 Details by Class &amp; Accounts'!CG139</f>
        <v>0</v>
      </c>
      <c r="S139" s="588">
        <f>'O5 Details by Class &amp; Accounts'!W139+'O5 Details by Class &amp; Accounts'!AR139+'O5 Details by Class &amp; Accounts'!BM139+'O5 Details by Class &amp; Accounts'!CH139</f>
        <v>0</v>
      </c>
      <c r="T139" s="588">
        <f>'O5 Details by Class &amp; Accounts'!X139+'O5 Details by Class &amp; Accounts'!AS139+'O5 Details by Class &amp; Accounts'!BN139+'O5 Details by Class &amp; Accounts'!CI139</f>
        <v>0</v>
      </c>
      <c r="U139" s="588">
        <f>'O5 Details by Class &amp; Accounts'!Y139+'O5 Details by Class &amp; Accounts'!AT139+'O5 Details by Class &amp; Accounts'!BO139+'O5 Details by Class &amp; Accounts'!CJ139</f>
        <v>0</v>
      </c>
      <c r="V139" s="588">
        <f>'O5 Details by Class &amp; Accounts'!Z139+'O5 Details by Class &amp; Accounts'!AU139+'O5 Details by Class &amp; Accounts'!BP139+'O5 Details by Class &amp; Accounts'!CK139</f>
        <v>0</v>
      </c>
      <c r="W139" s="588">
        <f>'O5 Details by Class &amp; Accounts'!AA139+'O5 Details by Class &amp; Accounts'!AV139+'O5 Details by Class &amp; Accounts'!BQ139+'O5 Details by Class &amp; Accounts'!CL139</f>
        <v>0</v>
      </c>
      <c r="X139" s="1029">
        <f>'O5 Details by Class &amp; Accounts'!AB139+'O5 Details by Class &amp; Accounts'!AW139+'O5 Details by Class &amp; Accounts'!BR139+'O5 Details by Class &amp; Accounts'!CM139</f>
        <v>0</v>
      </c>
      <c r="Y139" s="1904" t="inlineStr">
        <is>
          <t/>
        </is>
      </c>
      <c r="Z139" s="1899" t="inlineStr">
        <is>
          <t/>
        </is>
      </c>
    </row>
    <row r="140" spans="1:26" ht="15.95" customHeight="1" x14ac:dyDescent="0.2">
      <c r="A140" s="1752" t="s">
        <v>192</v>
      </c>
      <c r="B140" s="1000" t="s">
        <v>560</v>
      </c>
      <c r="C140" s="1015" t="str">
        <f>IF(ISBLANK('E4 TB Allocation Details'!D141), "",('E4 TB Allocation Details'!D141))</f>
        <v>di</v>
      </c>
      <c r="D140" s="1016">
        <f t="shared" si="5"/>
        <v>0</v>
      </c>
      <c r="E140" s="588">
        <f>'O5 Details by Class &amp; Accounts'!I140+'O5 Details by Class &amp; Accounts'!AD140+'O5 Details by Class &amp; Accounts'!AY140+'O5 Details by Class &amp; Accounts'!BT140</f>
        <v>0</v>
      </c>
      <c r="F140" s="588">
        <f>'O5 Details by Class &amp; Accounts'!J140+'O5 Details by Class &amp; Accounts'!AE140+'O5 Details by Class &amp; Accounts'!AZ140+'O5 Details by Class &amp; Accounts'!BU140</f>
        <v>0</v>
      </c>
      <c r="G140" s="588">
        <f>'O5 Details by Class &amp; Accounts'!K140+'O5 Details by Class &amp; Accounts'!AF140+'O5 Details by Class &amp; Accounts'!BA140+'O5 Details by Class &amp; Accounts'!BV140</f>
        <v>0</v>
      </c>
      <c r="H140" s="588">
        <f>'O5 Details by Class &amp; Accounts'!L140+'O5 Details by Class &amp; Accounts'!AG140+'O5 Details by Class &amp; Accounts'!BB140+'O5 Details by Class &amp; Accounts'!BW140</f>
        <v>0</v>
      </c>
      <c r="I140" s="588">
        <f>'O5 Details by Class &amp; Accounts'!M140+'O5 Details by Class &amp; Accounts'!AH140+'O5 Details by Class &amp; Accounts'!BC140+'O5 Details by Class &amp; Accounts'!BX140</f>
        <v>0</v>
      </c>
      <c r="J140" s="588">
        <f>'O5 Details by Class &amp; Accounts'!N140+'O5 Details by Class &amp; Accounts'!AI140+'O5 Details by Class &amp; Accounts'!BD140+'O5 Details by Class &amp; Accounts'!BY140</f>
        <v>0</v>
      </c>
      <c r="K140" s="588">
        <f>'O5 Details by Class &amp; Accounts'!O140+'O5 Details by Class &amp; Accounts'!AJ140+'O5 Details by Class &amp; Accounts'!BE140+'O5 Details by Class &amp; Accounts'!BZ140</f>
        <v>0</v>
      </c>
      <c r="L140" s="588">
        <f>'O5 Details by Class &amp; Accounts'!P140+'O5 Details by Class &amp; Accounts'!AK140+'O5 Details by Class &amp; Accounts'!BF140+'O5 Details by Class &amp; Accounts'!CA140</f>
        <v>0</v>
      </c>
      <c r="M140" s="588">
        <f>'O5 Details by Class &amp; Accounts'!Q140+'O5 Details by Class &amp; Accounts'!AL140+'O5 Details by Class &amp; Accounts'!BG140+'O5 Details by Class &amp; Accounts'!CB140</f>
        <v>0</v>
      </c>
      <c r="N140" s="588">
        <f>'O5 Details by Class &amp; Accounts'!R140+'O5 Details by Class &amp; Accounts'!AM140+'O5 Details by Class &amp; Accounts'!BH140+'O5 Details by Class &amp; Accounts'!CC140</f>
        <v>0</v>
      </c>
      <c r="O140" s="588">
        <f>'O5 Details by Class &amp; Accounts'!S140+'O5 Details by Class &amp; Accounts'!AN140+'O5 Details by Class &amp; Accounts'!BI140+'O5 Details by Class &amp; Accounts'!CD140</f>
        <v>0</v>
      </c>
      <c r="P140" s="588">
        <f>'O5 Details by Class &amp; Accounts'!T140+'O5 Details by Class &amp; Accounts'!AO140+'O5 Details by Class &amp; Accounts'!BJ140+'O5 Details by Class &amp; Accounts'!CE140</f>
        <v>0</v>
      </c>
      <c r="Q140" s="588">
        <f>'O5 Details by Class &amp; Accounts'!U140+'O5 Details by Class &amp; Accounts'!AP140+'O5 Details by Class &amp; Accounts'!BK140+'O5 Details by Class &amp; Accounts'!CF140</f>
        <v>0</v>
      </c>
      <c r="R140" s="588">
        <f>'O5 Details by Class &amp; Accounts'!V140+'O5 Details by Class &amp; Accounts'!AQ140+'O5 Details by Class &amp; Accounts'!BL140+'O5 Details by Class &amp; Accounts'!CG140</f>
        <v>0</v>
      </c>
      <c r="S140" s="588">
        <f>'O5 Details by Class &amp; Accounts'!W140+'O5 Details by Class &amp; Accounts'!AR140+'O5 Details by Class &amp; Accounts'!BM140+'O5 Details by Class &amp; Accounts'!CH140</f>
        <v>0</v>
      </c>
      <c r="T140" s="588">
        <f>'O5 Details by Class &amp; Accounts'!X140+'O5 Details by Class &amp; Accounts'!AS140+'O5 Details by Class &amp; Accounts'!BN140+'O5 Details by Class &amp; Accounts'!CI140</f>
        <v>0</v>
      </c>
      <c r="U140" s="588">
        <f>'O5 Details by Class &amp; Accounts'!Y140+'O5 Details by Class &amp; Accounts'!AT140+'O5 Details by Class &amp; Accounts'!BO140+'O5 Details by Class &amp; Accounts'!CJ140</f>
        <v>0</v>
      </c>
      <c r="V140" s="588">
        <f>'O5 Details by Class &amp; Accounts'!Z140+'O5 Details by Class &amp; Accounts'!AU140+'O5 Details by Class &amp; Accounts'!BP140+'O5 Details by Class &amp; Accounts'!CK140</f>
        <v>0</v>
      </c>
      <c r="W140" s="588">
        <f>'O5 Details by Class &amp; Accounts'!AA140+'O5 Details by Class &amp; Accounts'!AV140+'O5 Details by Class &amp; Accounts'!BQ140+'O5 Details by Class &amp; Accounts'!CL140</f>
        <v>0</v>
      </c>
      <c r="X140" s="1029">
        <f>'O5 Details by Class &amp; Accounts'!AB140+'O5 Details by Class &amp; Accounts'!AW140+'O5 Details by Class &amp; Accounts'!BR140+'O5 Details by Class &amp; Accounts'!CM140</f>
        <v>0</v>
      </c>
      <c r="Y140" s="1904" t="inlineStr">
        <is>
          <t/>
        </is>
      </c>
      <c r="Z140" s="1899" t="inlineStr">
        <is>
          <t/>
        </is>
      </c>
    </row>
    <row r="141" spans="1:26" ht="15.95" customHeight="1" x14ac:dyDescent="0.2">
      <c r="A141" s="1752" t="s">
        <v>195</v>
      </c>
      <c r="B141" s="1000" t="s">
        <v>1404</v>
      </c>
      <c r="C141" s="1015" t="str">
        <f>IF(ISBLANK('E4 TB Allocation Details'!D142), "",('E4 TB Allocation Details'!D142))</f>
        <v>di</v>
      </c>
      <c r="D141" s="1016">
        <f t="shared" si="5"/>
        <v>0</v>
      </c>
      <c r="E141" s="588">
        <f>'O5 Details by Class &amp; Accounts'!I141+'O5 Details by Class &amp; Accounts'!AD141+'O5 Details by Class &amp; Accounts'!AY141+'O5 Details by Class &amp; Accounts'!BT141</f>
        <v>0</v>
      </c>
      <c r="F141" s="588">
        <f>'O5 Details by Class &amp; Accounts'!J141+'O5 Details by Class &amp; Accounts'!AE141+'O5 Details by Class &amp; Accounts'!AZ141+'O5 Details by Class &amp; Accounts'!BU141</f>
        <v>0</v>
      </c>
      <c r="G141" s="588">
        <f>'O5 Details by Class &amp; Accounts'!K141+'O5 Details by Class &amp; Accounts'!AF141+'O5 Details by Class &amp; Accounts'!BA141+'O5 Details by Class &amp; Accounts'!BV141</f>
        <v>0</v>
      </c>
      <c r="H141" s="588">
        <f>'O5 Details by Class &amp; Accounts'!L141+'O5 Details by Class &amp; Accounts'!AG141+'O5 Details by Class &amp; Accounts'!BB141+'O5 Details by Class &amp; Accounts'!BW141</f>
        <v>0</v>
      </c>
      <c r="I141" s="588">
        <f>'O5 Details by Class &amp; Accounts'!M141+'O5 Details by Class &amp; Accounts'!AH141+'O5 Details by Class &amp; Accounts'!BC141+'O5 Details by Class &amp; Accounts'!BX141</f>
        <v>0</v>
      </c>
      <c r="J141" s="588">
        <f>'O5 Details by Class &amp; Accounts'!N141+'O5 Details by Class &amp; Accounts'!AI141+'O5 Details by Class &amp; Accounts'!BD141+'O5 Details by Class &amp; Accounts'!BY141</f>
        <v>0</v>
      </c>
      <c r="K141" s="588">
        <f>'O5 Details by Class &amp; Accounts'!O141+'O5 Details by Class &amp; Accounts'!AJ141+'O5 Details by Class &amp; Accounts'!BE141+'O5 Details by Class &amp; Accounts'!BZ141</f>
        <v>0</v>
      </c>
      <c r="L141" s="588">
        <f>'O5 Details by Class &amp; Accounts'!P141+'O5 Details by Class &amp; Accounts'!AK141+'O5 Details by Class &amp; Accounts'!BF141+'O5 Details by Class &amp; Accounts'!CA141</f>
        <v>0</v>
      </c>
      <c r="M141" s="588">
        <f>'O5 Details by Class &amp; Accounts'!Q141+'O5 Details by Class &amp; Accounts'!AL141+'O5 Details by Class &amp; Accounts'!BG141+'O5 Details by Class &amp; Accounts'!CB141</f>
        <v>0</v>
      </c>
      <c r="N141" s="588">
        <f>'O5 Details by Class &amp; Accounts'!R141+'O5 Details by Class &amp; Accounts'!AM141+'O5 Details by Class &amp; Accounts'!BH141+'O5 Details by Class &amp; Accounts'!CC141</f>
        <v>0</v>
      </c>
      <c r="O141" s="588">
        <f>'O5 Details by Class &amp; Accounts'!S141+'O5 Details by Class &amp; Accounts'!AN141+'O5 Details by Class &amp; Accounts'!BI141+'O5 Details by Class &amp; Accounts'!CD141</f>
        <v>0</v>
      </c>
      <c r="P141" s="588">
        <f>'O5 Details by Class &amp; Accounts'!T141+'O5 Details by Class &amp; Accounts'!AO141+'O5 Details by Class &amp; Accounts'!BJ141+'O5 Details by Class &amp; Accounts'!CE141</f>
        <v>0</v>
      </c>
      <c r="Q141" s="588">
        <f>'O5 Details by Class &amp; Accounts'!U141+'O5 Details by Class &amp; Accounts'!AP141+'O5 Details by Class &amp; Accounts'!BK141+'O5 Details by Class &amp; Accounts'!CF141</f>
        <v>0</v>
      </c>
      <c r="R141" s="588">
        <f>'O5 Details by Class &amp; Accounts'!V141+'O5 Details by Class &amp; Accounts'!AQ141+'O5 Details by Class &amp; Accounts'!BL141+'O5 Details by Class &amp; Accounts'!CG141</f>
        <v>0</v>
      </c>
      <c r="S141" s="588">
        <f>'O5 Details by Class &amp; Accounts'!W141+'O5 Details by Class &amp; Accounts'!AR141+'O5 Details by Class &amp; Accounts'!BM141+'O5 Details by Class &amp; Accounts'!CH141</f>
        <v>0</v>
      </c>
      <c r="T141" s="588">
        <f>'O5 Details by Class &amp; Accounts'!X141+'O5 Details by Class &amp; Accounts'!AS141+'O5 Details by Class &amp; Accounts'!BN141+'O5 Details by Class &amp; Accounts'!CI141</f>
        <v>0</v>
      </c>
      <c r="U141" s="588">
        <f>'O5 Details by Class &amp; Accounts'!Y141+'O5 Details by Class &amp; Accounts'!AT141+'O5 Details by Class &amp; Accounts'!BO141+'O5 Details by Class &amp; Accounts'!CJ141</f>
        <v>0</v>
      </c>
      <c r="V141" s="588">
        <f>'O5 Details by Class &amp; Accounts'!Z141+'O5 Details by Class &amp; Accounts'!AU141+'O5 Details by Class &amp; Accounts'!BP141+'O5 Details by Class &amp; Accounts'!CK141</f>
        <v>0</v>
      </c>
      <c r="W141" s="588">
        <f>'O5 Details by Class &amp; Accounts'!AA141+'O5 Details by Class &amp; Accounts'!AV141+'O5 Details by Class &amp; Accounts'!BQ141+'O5 Details by Class &amp; Accounts'!CL141</f>
        <v>0</v>
      </c>
      <c r="X141" s="1029">
        <f>'O5 Details by Class &amp; Accounts'!AB141+'O5 Details by Class &amp; Accounts'!AW141+'O5 Details by Class &amp; Accounts'!BR141+'O5 Details by Class &amp; Accounts'!CM141</f>
        <v>0</v>
      </c>
      <c r="Y141" s="1904" t="inlineStr">
        <is>
          <t/>
        </is>
      </c>
      <c r="Z141" s="1899">
        <v>1850</v>
      </c>
    </row>
    <row r="142" spans="1:26" ht="12.75" x14ac:dyDescent="0.2">
      <c r="A142" s="1752" t="s">
        <v>198</v>
      </c>
      <c r="B142" s="1000" t="s">
        <v>4</v>
      </c>
      <c r="C142" s="1015" t="str">
        <f>IF(ISBLANK('E4 TB Allocation Details'!D143), "",('E4 TB Allocation Details'!D143))</f>
        <v>di</v>
      </c>
      <c r="D142" s="1016">
        <f t="shared" si="5"/>
        <v>0</v>
      </c>
      <c r="E142" s="588">
        <f>'O5 Details by Class &amp; Accounts'!I142+'O5 Details by Class &amp; Accounts'!AD142+'O5 Details by Class &amp; Accounts'!AY142+'O5 Details by Class &amp; Accounts'!BT142</f>
        <v>0</v>
      </c>
      <c r="F142" s="588">
        <f>'O5 Details by Class &amp; Accounts'!J142+'O5 Details by Class &amp; Accounts'!AE142+'O5 Details by Class &amp; Accounts'!AZ142+'O5 Details by Class &amp; Accounts'!BU142</f>
        <v>0</v>
      </c>
      <c r="G142" s="588">
        <f>'O5 Details by Class &amp; Accounts'!K142+'O5 Details by Class &amp; Accounts'!AF142+'O5 Details by Class &amp; Accounts'!BA142+'O5 Details by Class &amp; Accounts'!BV142</f>
        <v>0</v>
      </c>
      <c r="H142" s="588">
        <f>'O5 Details by Class &amp; Accounts'!L142+'O5 Details by Class &amp; Accounts'!AG142+'O5 Details by Class &amp; Accounts'!BB142+'O5 Details by Class &amp; Accounts'!BW142</f>
        <v>0</v>
      </c>
      <c r="I142" s="588">
        <f>'O5 Details by Class &amp; Accounts'!M142+'O5 Details by Class &amp; Accounts'!AH142+'O5 Details by Class &amp; Accounts'!BC142+'O5 Details by Class &amp; Accounts'!BX142</f>
        <v>0</v>
      </c>
      <c r="J142" s="588">
        <f>'O5 Details by Class &amp; Accounts'!N142+'O5 Details by Class &amp; Accounts'!AI142+'O5 Details by Class &amp; Accounts'!BD142+'O5 Details by Class &amp; Accounts'!BY142</f>
        <v>0</v>
      </c>
      <c r="K142" s="588">
        <f>'O5 Details by Class &amp; Accounts'!O142+'O5 Details by Class &amp; Accounts'!AJ142+'O5 Details by Class &amp; Accounts'!BE142+'O5 Details by Class &amp; Accounts'!BZ142</f>
        <v>0</v>
      </c>
      <c r="L142" s="588">
        <f>'O5 Details by Class &amp; Accounts'!P142+'O5 Details by Class &amp; Accounts'!AK142+'O5 Details by Class &amp; Accounts'!BF142+'O5 Details by Class &amp; Accounts'!CA142</f>
        <v>0</v>
      </c>
      <c r="M142" s="588">
        <f>'O5 Details by Class &amp; Accounts'!Q142+'O5 Details by Class &amp; Accounts'!AL142+'O5 Details by Class &amp; Accounts'!BG142+'O5 Details by Class &amp; Accounts'!CB142</f>
        <v>0</v>
      </c>
      <c r="N142" s="588">
        <f>'O5 Details by Class &amp; Accounts'!R142+'O5 Details by Class &amp; Accounts'!AM142+'O5 Details by Class &amp; Accounts'!BH142+'O5 Details by Class &amp; Accounts'!CC142</f>
        <v>0</v>
      </c>
      <c r="O142" s="588">
        <f>'O5 Details by Class &amp; Accounts'!S142+'O5 Details by Class &amp; Accounts'!AN142+'O5 Details by Class &amp; Accounts'!BI142+'O5 Details by Class &amp; Accounts'!CD142</f>
        <v>0</v>
      </c>
      <c r="P142" s="588">
        <f>'O5 Details by Class &amp; Accounts'!T142+'O5 Details by Class &amp; Accounts'!AO142+'O5 Details by Class &amp; Accounts'!BJ142+'O5 Details by Class &amp; Accounts'!CE142</f>
        <v>0</v>
      </c>
      <c r="Q142" s="588">
        <f>'O5 Details by Class &amp; Accounts'!U142+'O5 Details by Class &amp; Accounts'!AP142+'O5 Details by Class &amp; Accounts'!BK142+'O5 Details by Class &amp; Accounts'!CF142</f>
        <v>0</v>
      </c>
      <c r="R142" s="588">
        <f>'O5 Details by Class &amp; Accounts'!V142+'O5 Details by Class &amp; Accounts'!AQ142+'O5 Details by Class &amp; Accounts'!BL142+'O5 Details by Class &amp; Accounts'!CG142</f>
        <v>0</v>
      </c>
      <c r="S142" s="588">
        <f>'O5 Details by Class &amp; Accounts'!W142+'O5 Details by Class &amp; Accounts'!AR142+'O5 Details by Class &amp; Accounts'!BM142+'O5 Details by Class &amp; Accounts'!CH142</f>
        <v>0</v>
      </c>
      <c r="T142" s="588">
        <f>'O5 Details by Class &amp; Accounts'!X142+'O5 Details by Class &amp; Accounts'!AS142+'O5 Details by Class &amp; Accounts'!BN142+'O5 Details by Class &amp; Accounts'!CI142</f>
        <v>0</v>
      </c>
      <c r="U142" s="588">
        <f>'O5 Details by Class &amp; Accounts'!Y142+'O5 Details by Class &amp; Accounts'!AT142+'O5 Details by Class &amp; Accounts'!BO142+'O5 Details by Class &amp; Accounts'!CJ142</f>
        <v>0</v>
      </c>
      <c r="V142" s="588">
        <f>'O5 Details by Class &amp; Accounts'!Z142+'O5 Details by Class &amp; Accounts'!AU142+'O5 Details by Class &amp; Accounts'!BP142+'O5 Details by Class &amp; Accounts'!CK142</f>
        <v>0</v>
      </c>
      <c r="W142" s="588">
        <f>'O5 Details by Class &amp; Accounts'!AA142+'O5 Details by Class &amp; Accounts'!AV142+'O5 Details by Class &amp; Accounts'!BQ142+'O5 Details by Class &amp; Accounts'!CL142</f>
        <v>0</v>
      </c>
      <c r="X142" s="1029">
        <f>'O5 Details by Class &amp; Accounts'!AB142+'O5 Details by Class &amp; Accounts'!AW142+'O5 Details by Class &amp; Accounts'!BR142+'O5 Details by Class &amp; Accounts'!CM142</f>
        <v>0</v>
      </c>
      <c r="Y142" s="1904" t="inlineStr">
        <is>
          <t/>
        </is>
      </c>
      <c r="Z142" s="1899" t="inlineStr">
        <is>
          <t/>
        </is>
      </c>
    </row>
    <row r="143" spans="1:26" ht="25.5" x14ac:dyDescent="0.2">
      <c r="A143" s="1752" t="s">
        <v>199</v>
      </c>
      <c r="B143" s="1000" t="s">
        <v>1583</v>
      </c>
      <c r="C143" s="1015" t="str">
        <f>IF(ISBLANK('E4 TB Allocation Details'!D144), "",('E4 TB Allocation Details'!D144))</f>
        <v>di</v>
      </c>
      <c r="D143" s="1016">
        <f t="shared" si="5"/>
        <v>10492.32</v>
      </c>
      <c r="E143" s="588">
        <f>'O5 Details by Class &amp; Accounts'!I143+'O5 Details by Class &amp; Accounts'!AD143+'O5 Details by Class &amp; Accounts'!AY143+'O5 Details by Class &amp; Accounts'!BT143</f>
        <v>5923.7587750230723</v>
      </c>
      <c r="F143" s="588">
        <f>'O5 Details by Class &amp; Accounts'!J143+'O5 Details by Class &amp; Accounts'!AE143+'O5 Details by Class &amp; Accounts'!AZ143+'O5 Details by Class &amp; Accounts'!BU143</f>
        <v>2142.2234455007415</v>
      </c>
      <c r="G143" s="588">
        <f>'O5 Details by Class &amp; Accounts'!K143+'O5 Details by Class &amp; Accounts'!AF143+'O5 Details by Class &amp; Accounts'!BA143+'O5 Details by Class &amp; Accounts'!BV143</f>
        <v>1458.8216300026618</v>
      </c>
      <c r="H143" s="588">
        <f>'O5 Details by Class &amp; Accounts'!L143+'O5 Details by Class &amp; Accounts'!AG143+'O5 Details by Class &amp; Accounts'!BB143+'O5 Details by Class &amp; Accounts'!BW143</f>
        <v>0</v>
      </c>
      <c r="I143" s="588">
        <f>'O5 Details by Class &amp; Accounts'!M143+'O5 Details by Class &amp; Accounts'!AH143+'O5 Details by Class &amp; Accounts'!BC143+'O5 Details by Class &amp; Accounts'!BX143</f>
        <v>0</v>
      </c>
      <c r="J143" s="588">
        <f>'O5 Details by Class &amp; Accounts'!N143+'O5 Details by Class &amp; Accounts'!AI143+'O5 Details by Class &amp; Accounts'!BD143+'O5 Details by Class &amp; Accounts'!BY143</f>
        <v>249.25699787149691</v>
      </c>
      <c r="K143" s="588">
        <f>'O5 Details by Class &amp; Accounts'!O143+'O5 Details by Class &amp; Accounts'!AJ143+'O5 Details by Class &amp; Accounts'!BE143+'O5 Details by Class &amp; Accounts'!BZ143</f>
        <v>701.08388446844401</v>
      </c>
      <c r="L143" s="588">
        <f>'O5 Details by Class &amp; Accounts'!P143+'O5 Details by Class &amp; Accounts'!AK143+'O5 Details by Class &amp; Accounts'!BF143+'O5 Details by Class &amp; Accounts'!CA143</f>
        <v>0</v>
      </c>
      <c r="M143" s="588">
        <f>'O5 Details by Class &amp; Accounts'!Q143+'O5 Details by Class &amp; Accounts'!AL143+'O5 Details by Class &amp; Accounts'!BG143+'O5 Details by Class &amp; Accounts'!CB143</f>
        <v>17.175267133583581</v>
      </c>
      <c r="N143" s="588">
        <f>'O5 Details by Class &amp; Accounts'!R143+'O5 Details by Class &amp; Accounts'!AM143+'O5 Details by Class &amp; Accounts'!BH143+'O5 Details by Class &amp; Accounts'!CC143</f>
        <v>0</v>
      </c>
      <c r="O143" s="588">
        <f>'O5 Details by Class &amp; Accounts'!S143+'O5 Details by Class &amp; Accounts'!AN143+'O5 Details by Class &amp; Accounts'!BI143+'O5 Details by Class &amp; Accounts'!CD143</f>
        <v>0</v>
      </c>
      <c r="P143" s="588">
        <f>'O5 Details by Class &amp; Accounts'!T143+'O5 Details by Class &amp; Accounts'!AO143+'O5 Details by Class &amp; Accounts'!BJ143+'O5 Details by Class &amp; Accounts'!CE143</f>
        <v>0</v>
      </c>
      <c r="Q143" s="588">
        <f>'O5 Details by Class &amp; Accounts'!U143+'O5 Details by Class &amp; Accounts'!AP143+'O5 Details by Class &amp; Accounts'!BK143+'O5 Details by Class &amp; Accounts'!CF143</f>
        <v>0</v>
      </c>
      <c r="R143" s="588">
        <f>'O5 Details by Class &amp; Accounts'!V143+'O5 Details by Class &amp; Accounts'!AQ143+'O5 Details by Class &amp; Accounts'!BL143+'O5 Details by Class &amp; Accounts'!CG143</f>
        <v>0</v>
      </c>
      <c r="S143" s="588">
        <f>'O5 Details by Class &amp; Accounts'!W143+'O5 Details by Class &amp; Accounts'!AR143+'O5 Details by Class &amp; Accounts'!BM143+'O5 Details by Class &amp; Accounts'!CH143</f>
        <v>0</v>
      </c>
      <c r="T143" s="588">
        <f>'O5 Details by Class &amp; Accounts'!X143+'O5 Details by Class &amp; Accounts'!AS143+'O5 Details by Class &amp; Accounts'!BN143+'O5 Details by Class &amp; Accounts'!CI143</f>
        <v>0</v>
      </c>
      <c r="U143" s="588">
        <f>'O5 Details by Class &amp; Accounts'!Y143+'O5 Details by Class &amp; Accounts'!AT143+'O5 Details by Class &amp; Accounts'!BO143+'O5 Details by Class &amp; Accounts'!CJ143</f>
        <v>0</v>
      </c>
      <c r="V143" s="588">
        <f>'O5 Details by Class &amp; Accounts'!Z143+'O5 Details by Class &amp; Accounts'!AU143+'O5 Details by Class &amp; Accounts'!BP143+'O5 Details by Class &amp; Accounts'!CK143</f>
        <v>0</v>
      </c>
      <c r="W143" s="588">
        <f>'O5 Details by Class &amp; Accounts'!AA143+'O5 Details by Class &amp; Accounts'!AV143+'O5 Details by Class &amp; Accounts'!BQ143+'O5 Details by Class &amp; Accounts'!CL143</f>
        <v>0</v>
      </c>
      <c r="X143" s="1029">
        <f>'O5 Details by Class &amp; Accounts'!AB143+'O5 Details by Class &amp; Accounts'!AW143+'O5 Details by Class &amp; Accounts'!BR143+'O5 Details by Class &amp; Accounts'!CM143</f>
        <v>0</v>
      </c>
      <c r="Y143" s="1904" t="inlineStr">
        <is>
          <t/>
        </is>
      </c>
      <c r="Z143" s="1899" t="inlineStr">
        <is>
          <t/>
        </is>
      </c>
    </row>
    <row r="144" spans="1:26" ht="15.95" customHeight="1" x14ac:dyDescent="0.2">
      <c r="A144" s="1752" t="s">
        <v>200</v>
      </c>
      <c r="B144" s="1000" t="s">
        <v>537</v>
      </c>
      <c r="C144" s="1015" t="str">
        <f>IF(ISBLANK('E4 TB Allocation Details'!D145), "",('E4 TB Allocation Details'!D145))</f>
        <v>di</v>
      </c>
      <c r="D144" s="1016">
        <f t="shared" si="5"/>
        <v>0</v>
      </c>
      <c r="E144" s="588">
        <f>'O5 Details by Class &amp; Accounts'!I144+'O5 Details by Class &amp; Accounts'!AD144+'O5 Details by Class &amp; Accounts'!AY144+'O5 Details by Class &amp; Accounts'!BT144</f>
        <v>0</v>
      </c>
      <c r="F144" s="588">
        <f>'O5 Details by Class &amp; Accounts'!J144+'O5 Details by Class &amp; Accounts'!AE144+'O5 Details by Class &amp; Accounts'!AZ144+'O5 Details by Class &amp; Accounts'!BU144</f>
        <v>0</v>
      </c>
      <c r="G144" s="588">
        <f>'O5 Details by Class &amp; Accounts'!K144+'O5 Details by Class &amp; Accounts'!AF144+'O5 Details by Class &amp; Accounts'!BA144+'O5 Details by Class &amp; Accounts'!BV144</f>
        <v>0</v>
      </c>
      <c r="H144" s="588">
        <f>'O5 Details by Class &amp; Accounts'!L144+'O5 Details by Class &amp; Accounts'!AG144+'O5 Details by Class &amp; Accounts'!BB144+'O5 Details by Class &amp; Accounts'!BW144</f>
        <v>0</v>
      </c>
      <c r="I144" s="588">
        <f>'O5 Details by Class &amp; Accounts'!M144+'O5 Details by Class &amp; Accounts'!AH144+'O5 Details by Class &amp; Accounts'!BC144+'O5 Details by Class &amp; Accounts'!BX144</f>
        <v>0</v>
      </c>
      <c r="J144" s="588">
        <f>'O5 Details by Class &amp; Accounts'!N144+'O5 Details by Class &amp; Accounts'!AI144+'O5 Details by Class &amp; Accounts'!BD144+'O5 Details by Class &amp; Accounts'!BY144</f>
        <v>0</v>
      </c>
      <c r="K144" s="588">
        <f>'O5 Details by Class &amp; Accounts'!O144+'O5 Details by Class &amp; Accounts'!AJ144+'O5 Details by Class &amp; Accounts'!BE144+'O5 Details by Class &amp; Accounts'!BZ144</f>
        <v>0</v>
      </c>
      <c r="L144" s="588">
        <f>'O5 Details by Class &amp; Accounts'!P144+'O5 Details by Class &amp; Accounts'!AK144+'O5 Details by Class &amp; Accounts'!BF144+'O5 Details by Class &amp; Accounts'!CA144</f>
        <v>0</v>
      </c>
      <c r="M144" s="588">
        <f>'O5 Details by Class &amp; Accounts'!Q144+'O5 Details by Class &amp; Accounts'!AL144+'O5 Details by Class &amp; Accounts'!BG144+'O5 Details by Class &amp; Accounts'!CB144</f>
        <v>0</v>
      </c>
      <c r="N144" s="588">
        <f>'O5 Details by Class &amp; Accounts'!R144+'O5 Details by Class &amp; Accounts'!AM144+'O5 Details by Class &amp; Accounts'!BH144+'O5 Details by Class &amp; Accounts'!CC144</f>
        <v>0</v>
      </c>
      <c r="O144" s="588">
        <f>'O5 Details by Class &amp; Accounts'!S144+'O5 Details by Class &amp; Accounts'!AN144+'O5 Details by Class &amp; Accounts'!BI144+'O5 Details by Class &amp; Accounts'!CD144</f>
        <v>0</v>
      </c>
      <c r="P144" s="588">
        <f>'O5 Details by Class &amp; Accounts'!T144+'O5 Details by Class &amp; Accounts'!AO144+'O5 Details by Class &amp; Accounts'!BJ144+'O5 Details by Class &amp; Accounts'!CE144</f>
        <v>0</v>
      </c>
      <c r="Q144" s="588">
        <f>'O5 Details by Class &amp; Accounts'!U144+'O5 Details by Class &amp; Accounts'!AP144+'O5 Details by Class &amp; Accounts'!BK144+'O5 Details by Class &amp; Accounts'!CF144</f>
        <v>0</v>
      </c>
      <c r="R144" s="588">
        <f>'O5 Details by Class &amp; Accounts'!V144+'O5 Details by Class &amp; Accounts'!AQ144+'O5 Details by Class &amp; Accounts'!BL144+'O5 Details by Class &amp; Accounts'!CG144</f>
        <v>0</v>
      </c>
      <c r="S144" s="588">
        <f>'O5 Details by Class &amp; Accounts'!W144+'O5 Details by Class &amp; Accounts'!AR144+'O5 Details by Class &amp; Accounts'!BM144+'O5 Details by Class &amp; Accounts'!CH144</f>
        <v>0</v>
      </c>
      <c r="T144" s="588">
        <f>'O5 Details by Class &amp; Accounts'!X144+'O5 Details by Class &amp; Accounts'!AS144+'O5 Details by Class &amp; Accounts'!BN144+'O5 Details by Class &amp; Accounts'!CI144</f>
        <v>0</v>
      </c>
      <c r="U144" s="588">
        <f>'O5 Details by Class &amp; Accounts'!Y144+'O5 Details by Class &amp; Accounts'!AT144+'O5 Details by Class &amp; Accounts'!BO144+'O5 Details by Class &amp; Accounts'!CJ144</f>
        <v>0</v>
      </c>
      <c r="V144" s="588">
        <f>'O5 Details by Class &amp; Accounts'!Z144+'O5 Details by Class &amp; Accounts'!AU144+'O5 Details by Class &amp; Accounts'!BP144+'O5 Details by Class &amp; Accounts'!CK144</f>
        <v>0</v>
      </c>
      <c r="W144" s="588">
        <f>'O5 Details by Class &amp; Accounts'!AA144+'O5 Details by Class &amp; Accounts'!AV144+'O5 Details by Class &amp; Accounts'!BQ144+'O5 Details by Class &amp; Accounts'!CL144</f>
        <v>0</v>
      </c>
      <c r="X144" s="1029">
        <f>'O5 Details by Class &amp; Accounts'!AB144+'O5 Details by Class &amp; Accounts'!AW144+'O5 Details by Class &amp; Accounts'!BR144+'O5 Details by Class &amp; Accounts'!CM144</f>
        <v>0</v>
      </c>
      <c r="Y144" s="1904" t="inlineStr">
        <is>
          <t/>
        </is>
      </c>
      <c r="Z144" s="1899" t="inlineStr">
        <is>
          <t/>
        </is>
      </c>
    </row>
    <row r="145" spans="1:26" ht="15.95" customHeight="1" x14ac:dyDescent="0.2">
      <c r="A145" s="1752" t="s">
        <v>196</v>
      </c>
      <c r="B145" s="1000" t="s">
        <v>1412</v>
      </c>
      <c r="C145" s="1015" t="str">
        <f>IF(ISBLANK('E4 TB Allocation Details'!D146), "",('E4 TB Allocation Details'!D146))</f>
        <v>di</v>
      </c>
      <c r="D145" s="1016">
        <f t="shared" si="5"/>
        <v>0</v>
      </c>
      <c r="E145" s="588">
        <f>'O5 Details by Class &amp; Accounts'!I145+'O5 Details by Class &amp; Accounts'!AD145+'O5 Details by Class &amp; Accounts'!AY145+'O5 Details by Class &amp; Accounts'!BT145</f>
        <v>0</v>
      </c>
      <c r="F145" s="588">
        <f>'O5 Details by Class &amp; Accounts'!J145+'O5 Details by Class &amp; Accounts'!AE145+'O5 Details by Class &amp; Accounts'!AZ145+'O5 Details by Class &amp; Accounts'!BU145</f>
        <v>0</v>
      </c>
      <c r="G145" s="588">
        <f>'O5 Details by Class &amp; Accounts'!K145+'O5 Details by Class &amp; Accounts'!AF145+'O5 Details by Class &amp; Accounts'!BA145+'O5 Details by Class &amp; Accounts'!BV145</f>
        <v>0</v>
      </c>
      <c r="H145" s="588">
        <f>'O5 Details by Class &amp; Accounts'!L145+'O5 Details by Class &amp; Accounts'!AG145+'O5 Details by Class &amp; Accounts'!BB145+'O5 Details by Class &amp; Accounts'!BW145</f>
        <v>0</v>
      </c>
      <c r="I145" s="588">
        <f>'O5 Details by Class &amp; Accounts'!M145+'O5 Details by Class &amp; Accounts'!AH145+'O5 Details by Class &amp; Accounts'!BC145+'O5 Details by Class &amp; Accounts'!BX145</f>
        <v>0</v>
      </c>
      <c r="J145" s="588">
        <f>'O5 Details by Class &amp; Accounts'!N145+'O5 Details by Class &amp; Accounts'!AI145+'O5 Details by Class &amp; Accounts'!BD145+'O5 Details by Class &amp; Accounts'!BY145</f>
        <v>0</v>
      </c>
      <c r="K145" s="588">
        <f>'O5 Details by Class &amp; Accounts'!O145+'O5 Details by Class &amp; Accounts'!AJ145+'O5 Details by Class &amp; Accounts'!BE145+'O5 Details by Class &amp; Accounts'!BZ145</f>
        <v>0</v>
      </c>
      <c r="L145" s="588">
        <f>'O5 Details by Class &amp; Accounts'!P145+'O5 Details by Class &amp; Accounts'!AK145+'O5 Details by Class &amp; Accounts'!BF145+'O5 Details by Class &amp; Accounts'!CA145</f>
        <v>0</v>
      </c>
      <c r="M145" s="588">
        <f>'O5 Details by Class &amp; Accounts'!Q145+'O5 Details by Class &amp; Accounts'!AL145+'O5 Details by Class &amp; Accounts'!BG145+'O5 Details by Class &amp; Accounts'!CB145</f>
        <v>0</v>
      </c>
      <c r="N145" s="588">
        <f>'O5 Details by Class &amp; Accounts'!R145+'O5 Details by Class &amp; Accounts'!AM145+'O5 Details by Class &amp; Accounts'!BH145+'O5 Details by Class &amp; Accounts'!CC145</f>
        <v>0</v>
      </c>
      <c r="O145" s="588">
        <f>'O5 Details by Class &amp; Accounts'!S145+'O5 Details by Class &amp; Accounts'!AN145+'O5 Details by Class &amp; Accounts'!BI145+'O5 Details by Class &amp; Accounts'!CD145</f>
        <v>0</v>
      </c>
      <c r="P145" s="588">
        <f>'O5 Details by Class &amp; Accounts'!T145+'O5 Details by Class &amp; Accounts'!AO145+'O5 Details by Class &amp; Accounts'!BJ145+'O5 Details by Class &amp; Accounts'!CE145</f>
        <v>0</v>
      </c>
      <c r="Q145" s="588">
        <f>'O5 Details by Class &amp; Accounts'!U145+'O5 Details by Class &amp; Accounts'!AP145+'O5 Details by Class &amp; Accounts'!BK145+'O5 Details by Class &amp; Accounts'!CF145</f>
        <v>0</v>
      </c>
      <c r="R145" s="588">
        <f>'O5 Details by Class &amp; Accounts'!V145+'O5 Details by Class &amp; Accounts'!AQ145+'O5 Details by Class &amp; Accounts'!BL145+'O5 Details by Class &amp; Accounts'!CG145</f>
        <v>0</v>
      </c>
      <c r="S145" s="588">
        <f>'O5 Details by Class &amp; Accounts'!W145+'O5 Details by Class &amp; Accounts'!AR145+'O5 Details by Class &amp; Accounts'!BM145+'O5 Details by Class &amp; Accounts'!CH145</f>
        <v>0</v>
      </c>
      <c r="T145" s="588">
        <f>'O5 Details by Class &amp; Accounts'!X145+'O5 Details by Class &amp; Accounts'!AS145+'O5 Details by Class &amp; Accounts'!BN145+'O5 Details by Class &amp; Accounts'!CI145</f>
        <v>0</v>
      </c>
      <c r="U145" s="588">
        <f>'O5 Details by Class &amp; Accounts'!Y145+'O5 Details by Class &amp; Accounts'!AT145+'O5 Details by Class &amp; Accounts'!BO145+'O5 Details by Class &amp; Accounts'!CJ145</f>
        <v>0</v>
      </c>
      <c r="V145" s="588">
        <f>'O5 Details by Class &amp; Accounts'!Z145+'O5 Details by Class &amp; Accounts'!AU145+'O5 Details by Class &amp; Accounts'!BP145+'O5 Details by Class &amp; Accounts'!CK145</f>
        <v>0</v>
      </c>
      <c r="W145" s="588">
        <f>'O5 Details by Class &amp; Accounts'!AA145+'O5 Details by Class &amp; Accounts'!AV145+'O5 Details by Class &amp; Accounts'!BQ145+'O5 Details by Class &amp; Accounts'!CL145</f>
        <v>0</v>
      </c>
      <c r="X145" s="1029">
        <f>'O5 Details by Class &amp; Accounts'!AB145+'O5 Details by Class &amp; Accounts'!AW145+'O5 Details by Class &amp; Accounts'!BR145+'O5 Details by Class &amp; Accounts'!CM145</f>
        <v>0</v>
      </c>
      <c r="Y145" s="1904" t="inlineStr">
        <is>
          <t/>
        </is>
      </c>
      <c r="Z145" s="1899">
        <v>1850</v>
      </c>
    </row>
    <row r="146" spans="1:26" ht="15.95" customHeight="1" x14ac:dyDescent="0.2">
      <c r="A146" s="1752" t="s">
        <v>202</v>
      </c>
      <c r="B146" s="1000" t="s">
        <v>1577</v>
      </c>
      <c r="C146" s="1015" t="str">
        <f>IF(ISBLANK('E4 TB Allocation Details'!D147), "",('E4 TB Allocation Details'!D147))</f>
        <v>cu</v>
      </c>
      <c r="D146" s="1016">
        <f t="shared" si="5"/>
        <v>43086.644789641672</v>
      </c>
      <c r="E146" s="588">
        <f>'O5 Details by Class &amp; Accounts'!I146+'O5 Details by Class &amp; Accounts'!AD146+'O5 Details by Class &amp; Accounts'!AY146+'O5 Details by Class &amp; Accounts'!BT146</f>
        <v>28401.269761559779</v>
      </c>
      <c r="F146" s="588">
        <f>'O5 Details by Class &amp; Accounts'!J146+'O5 Details by Class &amp; Accounts'!AE146+'O5 Details by Class &amp; Accounts'!AZ146+'O5 Details by Class &amp; Accounts'!BU146</f>
        <v>8210.3218650393428</v>
      </c>
      <c r="G146" s="588">
        <f>'O5 Details by Class &amp; Accounts'!K146+'O5 Details by Class &amp; Accounts'!AF146+'O5 Details by Class &amp; Accounts'!BA146+'O5 Details by Class &amp; Accounts'!BV146</f>
        <v>6422.2710865825966</v>
      </c>
      <c r="H146" s="588">
        <f>'O5 Details by Class &amp; Accounts'!L146+'O5 Details by Class &amp; Accounts'!AG146+'O5 Details by Class &amp; Accounts'!BB146+'O5 Details by Class &amp; Accounts'!BW146</f>
        <v>0</v>
      </c>
      <c r="I146" s="588">
        <f>'O5 Details by Class &amp; Accounts'!M146+'O5 Details by Class &amp; Accounts'!AH146+'O5 Details by Class &amp; Accounts'!BC146+'O5 Details by Class &amp; Accounts'!BX146</f>
        <v>0</v>
      </c>
      <c r="J146" s="588">
        <f>'O5 Details by Class &amp; Accounts'!N146+'O5 Details by Class &amp; Accounts'!AI146+'O5 Details by Class &amp; Accounts'!BD146+'O5 Details by Class &amp; Accounts'!BY146</f>
        <v>52.78207645995159</v>
      </c>
      <c r="K146" s="588">
        <f>'O5 Details by Class &amp; Accounts'!O146+'O5 Details by Class &amp; Accounts'!AJ146+'O5 Details by Class &amp; Accounts'!BE146+'O5 Details by Class &amp; Accounts'!BZ146</f>
        <v>0</v>
      </c>
      <c r="L146" s="588">
        <f>'O5 Details by Class &amp; Accounts'!P146+'O5 Details by Class &amp; Accounts'!AK146+'O5 Details by Class &amp; Accounts'!BF146+'O5 Details by Class &amp; Accounts'!CA146</f>
        <v>0</v>
      </c>
      <c r="M146" s="588">
        <f>'O5 Details by Class &amp; Accounts'!Q146+'O5 Details by Class &amp; Accounts'!AL146+'O5 Details by Class &amp; Accounts'!BG146+'O5 Details by Class &amp; Accounts'!CB146</f>
        <v>0</v>
      </c>
      <c r="N146" s="588">
        <f>'O5 Details by Class &amp; Accounts'!R146+'O5 Details by Class &amp; Accounts'!AM146+'O5 Details by Class &amp; Accounts'!BH146+'O5 Details by Class &amp; Accounts'!CC146</f>
        <v>0</v>
      </c>
      <c r="O146" s="588">
        <f>'O5 Details by Class &amp; Accounts'!S146+'O5 Details by Class &amp; Accounts'!AN146+'O5 Details by Class &amp; Accounts'!BI146+'O5 Details by Class &amp; Accounts'!CD146</f>
        <v>0</v>
      </c>
      <c r="P146" s="588">
        <f>'O5 Details by Class &amp; Accounts'!T146+'O5 Details by Class &amp; Accounts'!AO146+'O5 Details by Class &amp; Accounts'!BJ146+'O5 Details by Class &amp; Accounts'!CE146</f>
        <v>0</v>
      </c>
      <c r="Q146" s="588">
        <f>'O5 Details by Class &amp; Accounts'!U146+'O5 Details by Class &amp; Accounts'!AP146+'O5 Details by Class &amp; Accounts'!BK146+'O5 Details by Class &amp; Accounts'!CF146</f>
        <v>0</v>
      </c>
      <c r="R146" s="588">
        <f>'O5 Details by Class &amp; Accounts'!V146+'O5 Details by Class &amp; Accounts'!AQ146+'O5 Details by Class &amp; Accounts'!BL146+'O5 Details by Class &amp; Accounts'!CG146</f>
        <v>0</v>
      </c>
      <c r="S146" s="588">
        <f>'O5 Details by Class &amp; Accounts'!W146+'O5 Details by Class &amp; Accounts'!AR146+'O5 Details by Class &amp; Accounts'!BM146+'O5 Details by Class &amp; Accounts'!CH146</f>
        <v>0</v>
      </c>
      <c r="T146" s="588">
        <f>'O5 Details by Class &amp; Accounts'!X146+'O5 Details by Class &amp; Accounts'!AS146+'O5 Details by Class &amp; Accounts'!BN146+'O5 Details by Class &amp; Accounts'!CI146</f>
        <v>0</v>
      </c>
      <c r="U146" s="588">
        <f>'O5 Details by Class &amp; Accounts'!Y146+'O5 Details by Class &amp; Accounts'!AT146+'O5 Details by Class &amp; Accounts'!BO146+'O5 Details by Class &amp; Accounts'!CJ146</f>
        <v>0</v>
      </c>
      <c r="V146" s="588">
        <f>'O5 Details by Class &amp; Accounts'!Z146+'O5 Details by Class &amp; Accounts'!AU146+'O5 Details by Class &amp; Accounts'!BP146+'O5 Details by Class &amp; Accounts'!CK146</f>
        <v>0</v>
      </c>
      <c r="W146" s="588">
        <f>'O5 Details by Class &amp; Accounts'!AA146+'O5 Details by Class &amp; Accounts'!AV146+'O5 Details by Class &amp; Accounts'!BQ146+'O5 Details by Class &amp; Accounts'!CL146</f>
        <v>0</v>
      </c>
      <c r="X146" s="1029">
        <f>'O5 Details by Class &amp; Accounts'!AB146+'O5 Details by Class &amp; Accounts'!AW146+'O5 Details by Class &amp; Accounts'!BR146+'O5 Details by Class &amp; Accounts'!CM146</f>
        <v>0</v>
      </c>
      <c r="Y146" s="1904" t="inlineStr">
        <is>
          <t/>
        </is>
      </c>
      <c r="Z146" s="1899" t="inlineStr">
        <is>
          <t/>
        </is>
      </c>
    </row>
    <row r="147" spans="1:26" ht="15.95" customHeight="1" x14ac:dyDescent="0.2">
      <c r="A147" s="1752" t="s">
        <v>203</v>
      </c>
      <c r="B147" s="1000" t="s">
        <v>1578</v>
      </c>
      <c r="C147" s="1015" t="str">
        <f>IF(ISBLANK('E4 TB Allocation Details'!D148), "",('E4 TB Allocation Details'!D148))</f>
        <v>cu</v>
      </c>
      <c r="D147" s="1016">
        <f t="shared" si="5"/>
        <v>24452.003334408902</v>
      </c>
      <c r="E147" s="588">
        <f>'O5 Details by Class &amp; Accounts'!I147+'O5 Details by Class &amp; Accounts'!AD147+'O5 Details by Class &amp; Accounts'!AY147+'O5 Details by Class &amp; Accounts'!BT147</f>
        <v>16838.004551161663</v>
      </c>
      <c r="F147" s="588">
        <f>'O5 Details by Class &amp; Accounts'!J147+'O5 Details by Class &amp; Accounts'!AE147+'O5 Details by Class &amp; Accounts'!AZ147+'O5 Details by Class &amp; Accounts'!BU147</f>
        <v>2771.0930176145271</v>
      </c>
      <c r="G147" s="588">
        <f>'O5 Details by Class &amp; Accounts'!K147+'O5 Details by Class &amp; Accounts'!AF147+'O5 Details by Class &amp; Accounts'!BA147+'O5 Details by Class &amp; Accounts'!BV147</f>
        <v>270.5688337695675</v>
      </c>
      <c r="H147" s="588">
        <f>'O5 Details by Class &amp; Accounts'!L147+'O5 Details by Class &amp; Accounts'!AG147+'O5 Details by Class &amp; Accounts'!BB147+'O5 Details by Class &amp; Accounts'!BW147</f>
        <v>0</v>
      </c>
      <c r="I147" s="588">
        <f>'O5 Details by Class &amp; Accounts'!M147+'O5 Details by Class &amp; Accounts'!AH147+'O5 Details by Class &amp; Accounts'!BC147+'O5 Details by Class &amp; Accounts'!BX147</f>
        <v>0</v>
      </c>
      <c r="J147" s="588">
        <f>'O5 Details by Class &amp; Accounts'!N147+'O5 Details by Class &amp; Accounts'!AI147+'O5 Details by Class &amp; Accounts'!BD147+'O5 Details by Class &amp; Accounts'!BY147</f>
        <v>2.0654109448058589</v>
      </c>
      <c r="K147" s="588">
        <f>'O5 Details by Class &amp; Accounts'!O147+'O5 Details by Class &amp; Accounts'!AJ147+'O5 Details by Class &amp; Accounts'!BE147+'O5 Details by Class &amp; Accounts'!BZ147</f>
        <v>4516.5708363533895</v>
      </c>
      <c r="L147" s="588">
        <f>'O5 Details by Class &amp; Accounts'!P147+'O5 Details by Class &amp; Accounts'!AK147+'O5 Details by Class &amp; Accounts'!BF147+'O5 Details by Class &amp; Accounts'!CA147</f>
        <v>0</v>
      </c>
      <c r="M147" s="588">
        <f>'O5 Details by Class &amp; Accounts'!Q147+'O5 Details by Class &amp; Accounts'!AL147+'O5 Details by Class &amp; Accounts'!BG147+'O5 Details by Class &amp; Accounts'!CB147</f>
        <v>53.700684564952326</v>
      </c>
      <c r="N147" s="588">
        <f>'O5 Details by Class &amp; Accounts'!R147+'O5 Details by Class &amp; Accounts'!AM147+'O5 Details by Class &amp; Accounts'!BH147+'O5 Details by Class &amp; Accounts'!CC147</f>
        <v>0</v>
      </c>
      <c r="O147" s="588">
        <f>'O5 Details by Class &amp; Accounts'!S147+'O5 Details by Class &amp; Accounts'!AN147+'O5 Details by Class &amp; Accounts'!BI147+'O5 Details by Class &amp; Accounts'!CD147</f>
        <v>0</v>
      </c>
      <c r="P147" s="588">
        <f>'O5 Details by Class &amp; Accounts'!T147+'O5 Details by Class &amp; Accounts'!AO147+'O5 Details by Class &amp; Accounts'!BJ147+'O5 Details by Class &amp; Accounts'!CE147</f>
        <v>0</v>
      </c>
      <c r="Q147" s="588">
        <f>'O5 Details by Class &amp; Accounts'!U147+'O5 Details by Class &amp; Accounts'!AP147+'O5 Details by Class &amp; Accounts'!BK147+'O5 Details by Class &amp; Accounts'!CF147</f>
        <v>0</v>
      </c>
      <c r="R147" s="588">
        <f>'O5 Details by Class &amp; Accounts'!V147+'O5 Details by Class &amp; Accounts'!AQ147+'O5 Details by Class &amp; Accounts'!BL147+'O5 Details by Class &amp; Accounts'!CG147</f>
        <v>0</v>
      </c>
      <c r="S147" s="588">
        <f>'O5 Details by Class &amp; Accounts'!W147+'O5 Details by Class &amp; Accounts'!AR147+'O5 Details by Class &amp; Accounts'!BM147+'O5 Details by Class &amp; Accounts'!CH147</f>
        <v>0</v>
      </c>
      <c r="T147" s="588">
        <f>'O5 Details by Class &amp; Accounts'!X147+'O5 Details by Class &amp; Accounts'!AS147+'O5 Details by Class &amp; Accounts'!BN147+'O5 Details by Class &amp; Accounts'!CI147</f>
        <v>0</v>
      </c>
      <c r="U147" s="588">
        <f>'O5 Details by Class &amp; Accounts'!Y147+'O5 Details by Class &amp; Accounts'!AT147+'O5 Details by Class &amp; Accounts'!BO147+'O5 Details by Class &amp; Accounts'!CJ147</f>
        <v>0</v>
      </c>
      <c r="V147" s="588">
        <f>'O5 Details by Class &amp; Accounts'!Z147+'O5 Details by Class &amp; Accounts'!AU147+'O5 Details by Class &amp; Accounts'!BP147+'O5 Details by Class &amp; Accounts'!CK147</f>
        <v>0</v>
      </c>
      <c r="W147" s="588">
        <f>'O5 Details by Class &amp; Accounts'!AA147+'O5 Details by Class &amp; Accounts'!AV147+'O5 Details by Class &amp; Accounts'!BQ147+'O5 Details by Class &amp; Accounts'!CL147</f>
        <v>0</v>
      </c>
      <c r="X147" s="1029">
        <f>'O5 Details by Class &amp; Accounts'!AB147+'O5 Details by Class &amp; Accounts'!AW147+'O5 Details by Class &amp; Accounts'!BR147+'O5 Details by Class &amp; Accounts'!CM147</f>
        <v>0</v>
      </c>
      <c r="Y147" s="1904" t="inlineStr">
        <is>
          <t/>
        </is>
      </c>
      <c r="Z147" s="1899" t="inlineStr">
        <is>
          <t/>
        </is>
      </c>
    </row>
    <row r="148" spans="1:26" ht="15.95" customHeight="1" x14ac:dyDescent="0.2">
      <c r="A148" s="1752" t="s">
        <v>204</v>
      </c>
      <c r="B148" s="1000" t="s">
        <v>1579</v>
      </c>
      <c r="C148" s="1015" t="str">
        <f>IF(ISBLANK('E4 TB Allocation Details'!D149), "",('E4 TB Allocation Details'!D149))</f>
        <v>cu</v>
      </c>
      <c r="D148" s="1016">
        <f t="shared" si="5"/>
        <v>106746.36000000002</v>
      </c>
      <c r="E148" s="588">
        <f>'O5 Details by Class &amp; Accounts'!I148+'O5 Details by Class &amp; Accounts'!AD148+'O5 Details by Class &amp; Accounts'!AY148+'O5 Details by Class &amp; Accounts'!BT148</f>
        <v>73507.093505530604</v>
      </c>
      <c r="F148" s="588">
        <f>'O5 Details by Class &amp; Accounts'!J148+'O5 Details by Class &amp; Accounts'!AE148+'O5 Details by Class &amp; Accounts'!AZ148+'O5 Details by Class &amp; Accounts'!BU148</f>
        <v>12097.335699096304</v>
      </c>
      <c r="G148" s="588">
        <f>'O5 Details by Class &amp; Accounts'!K148+'O5 Details by Class &amp; Accounts'!AF148+'O5 Details by Class &amp; Accounts'!BA148+'O5 Details by Class &amp; Accounts'!BV148</f>
        <v>1181.1808521105211</v>
      </c>
      <c r="H148" s="588">
        <f>'O5 Details by Class &amp; Accounts'!L148+'O5 Details by Class &amp; Accounts'!AG148+'O5 Details by Class &amp; Accounts'!BB148+'O5 Details by Class &amp; Accounts'!BW148</f>
        <v>0</v>
      </c>
      <c r="I148" s="588">
        <f>'O5 Details by Class &amp; Accounts'!M148+'O5 Details by Class &amp; Accounts'!AH148+'O5 Details by Class &amp; Accounts'!BC148+'O5 Details by Class &amp; Accounts'!BX148</f>
        <v>0</v>
      </c>
      <c r="J148" s="588">
        <f>'O5 Details by Class &amp; Accounts'!N148+'O5 Details by Class &amp; Accounts'!AI148+'O5 Details by Class &amp; Accounts'!BD148+'O5 Details by Class &amp; Accounts'!BY148</f>
        <v>9.0166477260345115</v>
      </c>
      <c r="K148" s="588">
        <f>'O5 Details by Class &amp; Accounts'!O148+'O5 Details by Class &amp; Accounts'!AJ148+'O5 Details by Class &amp; Accounts'!BE148+'O5 Details by Class &amp; Accounts'!BZ148</f>
        <v>19717.300454659653</v>
      </c>
      <c r="L148" s="588">
        <f>'O5 Details by Class &amp; Accounts'!P148+'O5 Details by Class &amp; Accounts'!AK148+'O5 Details by Class &amp; Accounts'!BF148+'O5 Details by Class &amp; Accounts'!CA148</f>
        <v>0</v>
      </c>
      <c r="M148" s="588">
        <f>'O5 Details by Class &amp; Accounts'!Q148+'O5 Details by Class &amp; Accounts'!AL148+'O5 Details by Class &amp; Accounts'!BG148+'O5 Details by Class &amp; Accounts'!CB148</f>
        <v>234.43284087689727</v>
      </c>
      <c r="N148" s="588">
        <f>'O5 Details by Class &amp; Accounts'!R148+'O5 Details by Class &amp; Accounts'!AM148+'O5 Details by Class &amp; Accounts'!BH148+'O5 Details by Class &amp; Accounts'!CC148</f>
        <v>0</v>
      </c>
      <c r="O148" s="588">
        <f>'O5 Details by Class &amp; Accounts'!S148+'O5 Details by Class &amp; Accounts'!AN148+'O5 Details by Class &amp; Accounts'!BI148+'O5 Details by Class &amp; Accounts'!CD148</f>
        <v>0</v>
      </c>
      <c r="P148" s="588">
        <f>'O5 Details by Class &amp; Accounts'!T148+'O5 Details by Class &amp; Accounts'!AO148+'O5 Details by Class &amp; Accounts'!BJ148+'O5 Details by Class &amp; Accounts'!CE148</f>
        <v>0</v>
      </c>
      <c r="Q148" s="588">
        <f>'O5 Details by Class &amp; Accounts'!U148+'O5 Details by Class &amp; Accounts'!AP148+'O5 Details by Class &amp; Accounts'!BK148+'O5 Details by Class &amp; Accounts'!CF148</f>
        <v>0</v>
      </c>
      <c r="R148" s="588">
        <f>'O5 Details by Class &amp; Accounts'!V148+'O5 Details by Class &amp; Accounts'!AQ148+'O5 Details by Class &amp; Accounts'!BL148+'O5 Details by Class &amp; Accounts'!CG148</f>
        <v>0</v>
      </c>
      <c r="S148" s="588">
        <f>'O5 Details by Class &amp; Accounts'!W148+'O5 Details by Class &amp; Accounts'!AR148+'O5 Details by Class &amp; Accounts'!BM148+'O5 Details by Class &amp; Accounts'!CH148</f>
        <v>0</v>
      </c>
      <c r="T148" s="588">
        <f>'O5 Details by Class &amp; Accounts'!X148+'O5 Details by Class &amp; Accounts'!AS148+'O5 Details by Class &amp; Accounts'!BN148+'O5 Details by Class &amp; Accounts'!CI148</f>
        <v>0</v>
      </c>
      <c r="U148" s="588">
        <f>'O5 Details by Class &amp; Accounts'!Y148+'O5 Details by Class &amp; Accounts'!AT148+'O5 Details by Class &amp; Accounts'!BO148+'O5 Details by Class &amp; Accounts'!CJ148</f>
        <v>0</v>
      </c>
      <c r="V148" s="588">
        <f>'O5 Details by Class &amp; Accounts'!Z148+'O5 Details by Class &amp; Accounts'!AU148+'O5 Details by Class &amp; Accounts'!BP148+'O5 Details by Class &amp; Accounts'!CK148</f>
        <v>0</v>
      </c>
      <c r="W148" s="588">
        <f>'O5 Details by Class &amp; Accounts'!AA148+'O5 Details by Class &amp; Accounts'!AV148+'O5 Details by Class &amp; Accounts'!BQ148+'O5 Details by Class &amp; Accounts'!CL148</f>
        <v>0</v>
      </c>
      <c r="X148" s="1029">
        <f>'O5 Details by Class &amp; Accounts'!AB148+'O5 Details by Class &amp; Accounts'!AW148+'O5 Details by Class &amp; Accounts'!BR148+'O5 Details by Class &amp; Accounts'!CM148</f>
        <v>0</v>
      </c>
      <c r="Y148" s="1904" t="inlineStr">
        <is>
          <t/>
        </is>
      </c>
      <c r="Z148" s="1899" t="inlineStr">
        <is>
          <t/>
        </is>
      </c>
    </row>
    <row r="149" spans="1:26" ht="15.95" customHeight="1" x14ac:dyDescent="0.2">
      <c r="A149" s="1752" t="s">
        <v>180</v>
      </c>
      <c r="B149" s="1000" t="s">
        <v>1560</v>
      </c>
      <c r="C149" s="1015" t="str">
        <f>IF(ISBLANK('E4 TB Allocation Details'!D150), "",('E4 TB Allocation Details'!D150))</f>
        <v>di</v>
      </c>
      <c r="D149" s="1016">
        <f t="shared" si="5"/>
        <v>164598.35776422138</v>
      </c>
      <c r="E149" s="588">
        <f>'O5 Details by Class &amp; Accounts'!I149+'O5 Details by Class &amp; Accounts'!AD149+'O5 Details by Class &amp; Accounts'!AY149+'O5 Details by Class &amp; Accounts'!BT149</f>
        <v>99018.552212999377</v>
      </c>
      <c r="F149" s="588">
        <f>'O5 Details by Class &amp; Accounts'!J149+'O5 Details by Class &amp; Accounts'!AE149+'O5 Details by Class &amp; Accounts'!AZ149+'O5 Details by Class &amp; Accounts'!BU149</f>
        <v>31970.675494229676</v>
      </c>
      <c r="G149" s="588">
        <f>'O5 Details by Class &amp; Accounts'!K149+'O5 Details by Class &amp; Accounts'!AF149+'O5 Details by Class &amp; Accounts'!BA149+'O5 Details by Class &amp; Accounts'!BV149</f>
        <v>22507.190121865278</v>
      </c>
      <c r="H149" s="588">
        <f>'O5 Details by Class &amp; Accounts'!L149+'O5 Details by Class &amp; Accounts'!AG149+'O5 Details by Class &amp; Accounts'!BB149+'O5 Details by Class &amp; Accounts'!BW149</f>
        <v>0</v>
      </c>
      <c r="I149" s="588">
        <f>'O5 Details by Class &amp; Accounts'!M149+'O5 Details by Class &amp; Accounts'!AH149+'O5 Details by Class &amp; Accounts'!BC149+'O5 Details by Class &amp; Accounts'!BX149</f>
        <v>0</v>
      </c>
      <c r="J149" s="588">
        <f>'O5 Details by Class &amp; Accounts'!N149+'O5 Details by Class &amp; Accounts'!AI149+'O5 Details by Class &amp; Accounts'!BD149+'O5 Details by Class &amp; Accounts'!BY149</f>
        <v>4559.1795845821689</v>
      </c>
      <c r="K149" s="588">
        <f>'O5 Details by Class &amp; Accounts'!O149+'O5 Details by Class &amp; Accounts'!AJ149+'O5 Details by Class &amp; Accounts'!BE149+'O5 Details by Class &amp; Accounts'!BZ149</f>
        <v>6298.150981842794</v>
      </c>
      <c r="L149" s="588">
        <f>'O5 Details by Class &amp; Accounts'!P149+'O5 Details by Class &amp; Accounts'!AK149+'O5 Details by Class &amp; Accounts'!BF149+'O5 Details by Class &amp; Accounts'!CA149</f>
        <v>0</v>
      </c>
      <c r="M149" s="588">
        <f>'O5 Details by Class &amp; Accounts'!Q149+'O5 Details by Class &amp; Accounts'!AL149+'O5 Details by Class &amp; Accounts'!BG149+'O5 Details by Class &amp; Accounts'!CB149</f>
        <v>244.60936870208147</v>
      </c>
      <c r="N149" s="588">
        <f>'O5 Details by Class &amp; Accounts'!R149+'O5 Details by Class &amp; Accounts'!AM149+'O5 Details by Class &amp; Accounts'!BH149+'O5 Details by Class &amp; Accounts'!CC149</f>
        <v>0</v>
      </c>
      <c r="O149" s="588">
        <f>'O5 Details by Class &amp; Accounts'!S149+'O5 Details by Class &amp; Accounts'!AN149+'O5 Details by Class &amp; Accounts'!BI149+'O5 Details by Class &amp; Accounts'!CD149</f>
        <v>0</v>
      </c>
      <c r="P149" s="588">
        <f>'O5 Details by Class &amp; Accounts'!T149+'O5 Details by Class &amp; Accounts'!AO149+'O5 Details by Class &amp; Accounts'!BJ149+'O5 Details by Class &amp; Accounts'!CE149</f>
        <v>0</v>
      </c>
      <c r="Q149" s="588">
        <f>'O5 Details by Class &amp; Accounts'!U149+'O5 Details by Class &amp; Accounts'!AP149+'O5 Details by Class &amp; Accounts'!BK149+'O5 Details by Class &amp; Accounts'!CF149</f>
        <v>0</v>
      </c>
      <c r="R149" s="588">
        <f>'O5 Details by Class &amp; Accounts'!V149+'O5 Details by Class &amp; Accounts'!AQ149+'O5 Details by Class &amp; Accounts'!BL149+'O5 Details by Class &amp; Accounts'!CG149</f>
        <v>0</v>
      </c>
      <c r="S149" s="588">
        <f>'O5 Details by Class &amp; Accounts'!W149+'O5 Details by Class &amp; Accounts'!AR149+'O5 Details by Class &amp; Accounts'!BM149+'O5 Details by Class &amp; Accounts'!CH149</f>
        <v>0</v>
      </c>
      <c r="T149" s="588">
        <f>'O5 Details by Class &amp; Accounts'!X149+'O5 Details by Class &amp; Accounts'!AS149+'O5 Details by Class &amp; Accounts'!BN149+'O5 Details by Class &amp; Accounts'!CI149</f>
        <v>0</v>
      </c>
      <c r="U149" s="588">
        <f>'O5 Details by Class &amp; Accounts'!Y149+'O5 Details by Class &amp; Accounts'!AT149+'O5 Details by Class &amp; Accounts'!BO149+'O5 Details by Class &amp; Accounts'!CJ149</f>
        <v>0</v>
      </c>
      <c r="V149" s="588">
        <f>'O5 Details by Class &amp; Accounts'!Z149+'O5 Details by Class &amp; Accounts'!AU149+'O5 Details by Class &amp; Accounts'!BP149+'O5 Details by Class &amp; Accounts'!CK149</f>
        <v>0</v>
      </c>
      <c r="W149" s="588">
        <f>'O5 Details by Class &amp; Accounts'!AA149+'O5 Details by Class &amp; Accounts'!AV149+'O5 Details by Class &amp; Accounts'!BQ149+'O5 Details by Class &amp; Accounts'!CL149</f>
        <v>0</v>
      </c>
      <c r="X149" s="1029">
        <f>'O5 Details by Class &amp; Accounts'!AB149+'O5 Details by Class &amp; Accounts'!AW149+'O5 Details by Class &amp; Accounts'!BR149+'O5 Details by Class &amp; Accounts'!CM149</f>
        <v>0</v>
      </c>
      <c r="Y149" s="1904" t="inlineStr">
        <is>
          <t/>
        </is>
      </c>
      <c r="Z149" s="1899" t="inlineStr">
        <is>
          <t/>
        </is>
      </c>
    </row>
    <row r="150" spans="1:26" ht="15.95" customHeight="1" x14ac:dyDescent="0.2">
      <c r="A150" s="1752" t="s">
        <v>201</v>
      </c>
      <c r="B150" s="1000" t="s">
        <v>1561</v>
      </c>
      <c r="C150" s="1015" t="str">
        <f>IF(ISBLANK('E4 TB Allocation Details'!D151), "",('E4 TB Allocation Details'!D151))</f>
        <v>di</v>
      </c>
      <c r="D150" s="1016">
        <f t="shared" si="5"/>
        <v>0</v>
      </c>
      <c r="E150" s="588">
        <f>'O5 Details by Class &amp; Accounts'!I150+'O5 Details by Class &amp; Accounts'!AD150+'O5 Details by Class &amp; Accounts'!AY150+'O5 Details by Class &amp; Accounts'!BT150</f>
        <v>0</v>
      </c>
      <c r="F150" s="588">
        <f>'O5 Details by Class &amp; Accounts'!J150+'O5 Details by Class &amp; Accounts'!AE150+'O5 Details by Class &amp; Accounts'!AZ150+'O5 Details by Class &amp; Accounts'!BU150</f>
        <v>0</v>
      </c>
      <c r="G150" s="588">
        <f>'O5 Details by Class &amp; Accounts'!K150+'O5 Details by Class &amp; Accounts'!AF150+'O5 Details by Class &amp; Accounts'!BA150+'O5 Details by Class &amp; Accounts'!BV150</f>
        <v>0</v>
      </c>
      <c r="H150" s="588">
        <f>'O5 Details by Class &amp; Accounts'!L150+'O5 Details by Class &amp; Accounts'!AG150+'O5 Details by Class &amp; Accounts'!BB150+'O5 Details by Class &amp; Accounts'!BW150</f>
        <v>0</v>
      </c>
      <c r="I150" s="588">
        <f>'O5 Details by Class &amp; Accounts'!M150+'O5 Details by Class &amp; Accounts'!AH150+'O5 Details by Class &amp; Accounts'!BC150+'O5 Details by Class &amp; Accounts'!BX150</f>
        <v>0</v>
      </c>
      <c r="J150" s="588">
        <f>'O5 Details by Class &amp; Accounts'!N150+'O5 Details by Class &amp; Accounts'!AI150+'O5 Details by Class &amp; Accounts'!BD150+'O5 Details by Class &amp; Accounts'!BY150</f>
        <v>0</v>
      </c>
      <c r="K150" s="588">
        <f>'O5 Details by Class &amp; Accounts'!O150+'O5 Details by Class &amp; Accounts'!AJ150+'O5 Details by Class &amp; Accounts'!BE150+'O5 Details by Class &amp; Accounts'!BZ150</f>
        <v>0</v>
      </c>
      <c r="L150" s="588">
        <f>'O5 Details by Class &amp; Accounts'!P150+'O5 Details by Class &amp; Accounts'!AK150+'O5 Details by Class &amp; Accounts'!BF150+'O5 Details by Class &amp; Accounts'!CA150</f>
        <v>0</v>
      </c>
      <c r="M150" s="588">
        <f>'O5 Details by Class &amp; Accounts'!Q150+'O5 Details by Class &amp; Accounts'!AL150+'O5 Details by Class &amp; Accounts'!BG150+'O5 Details by Class &amp; Accounts'!CB150</f>
        <v>0</v>
      </c>
      <c r="N150" s="588">
        <f>'O5 Details by Class &amp; Accounts'!R150+'O5 Details by Class &amp; Accounts'!AM150+'O5 Details by Class &amp; Accounts'!BH150+'O5 Details by Class &amp; Accounts'!CC150</f>
        <v>0</v>
      </c>
      <c r="O150" s="588">
        <f>'O5 Details by Class &amp; Accounts'!S150+'O5 Details by Class &amp; Accounts'!AN150+'O5 Details by Class &amp; Accounts'!BI150+'O5 Details by Class &amp; Accounts'!CD150</f>
        <v>0</v>
      </c>
      <c r="P150" s="588">
        <f>'O5 Details by Class &amp; Accounts'!T150+'O5 Details by Class &amp; Accounts'!AO150+'O5 Details by Class &amp; Accounts'!BJ150+'O5 Details by Class &amp; Accounts'!CE150</f>
        <v>0</v>
      </c>
      <c r="Q150" s="588">
        <f>'O5 Details by Class &amp; Accounts'!U150+'O5 Details by Class &amp; Accounts'!AP150+'O5 Details by Class &amp; Accounts'!BK150+'O5 Details by Class &amp; Accounts'!CF150</f>
        <v>0</v>
      </c>
      <c r="R150" s="588">
        <f>'O5 Details by Class &amp; Accounts'!V150+'O5 Details by Class &amp; Accounts'!AQ150+'O5 Details by Class &amp; Accounts'!BL150+'O5 Details by Class &amp; Accounts'!CG150</f>
        <v>0</v>
      </c>
      <c r="S150" s="588">
        <f>'O5 Details by Class &amp; Accounts'!W150+'O5 Details by Class &amp; Accounts'!AR150+'O5 Details by Class &amp; Accounts'!BM150+'O5 Details by Class &amp; Accounts'!CH150</f>
        <v>0</v>
      </c>
      <c r="T150" s="588">
        <f>'O5 Details by Class &amp; Accounts'!X150+'O5 Details by Class &amp; Accounts'!AS150+'O5 Details by Class &amp; Accounts'!BN150+'O5 Details by Class &amp; Accounts'!CI150</f>
        <v>0</v>
      </c>
      <c r="U150" s="588">
        <f>'O5 Details by Class &amp; Accounts'!Y150+'O5 Details by Class &amp; Accounts'!AT150+'O5 Details by Class &amp; Accounts'!BO150+'O5 Details by Class &amp; Accounts'!CJ150</f>
        <v>0</v>
      </c>
      <c r="V150" s="588">
        <f>'O5 Details by Class &amp; Accounts'!Z150+'O5 Details by Class &amp; Accounts'!AU150+'O5 Details by Class &amp; Accounts'!BP150+'O5 Details by Class &amp; Accounts'!CK150</f>
        <v>0</v>
      </c>
      <c r="W150" s="588">
        <f>'O5 Details by Class &amp; Accounts'!AA150+'O5 Details by Class &amp; Accounts'!AV150+'O5 Details by Class &amp; Accounts'!BQ150+'O5 Details by Class &amp; Accounts'!CL150</f>
        <v>0</v>
      </c>
      <c r="X150" s="1029">
        <f>'O5 Details by Class &amp; Accounts'!AB150+'O5 Details by Class &amp; Accounts'!AW150+'O5 Details by Class &amp; Accounts'!BR150+'O5 Details by Class &amp; Accounts'!CM150</f>
        <v>0</v>
      </c>
      <c r="Y150" s="1904" t="inlineStr">
        <is>
          <t/>
        </is>
      </c>
      <c r="Z150" s="1899" t="inlineStr">
        <is>
          <t/>
        </is>
      </c>
    </row>
    <row r="151" spans="1:26" ht="15.95" customHeight="1" x14ac:dyDescent="0.2">
      <c r="A151" s="1752" t="s">
        <v>193</v>
      </c>
      <c r="B151" s="1000" t="s">
        <v>1562</v>
      </c>
      <c r="C151" s="1015" t="str">
        <f>IF(ISBLANK('E4 TB Allocation Details'!D152), "",('E4 TB Allocation Details'!D152))</f>
        <v>di</v>
      </c>
      <c r="D151" s="1016">
        <f t="shared" si="5"/>
        <v>26782.199999999993</v>
      </c>
      <c r="E151" s="588">
        <f>'O5 Details by Class &amp; Accounts'!I151+'O5 Details by Class &amp; Accounts'!AD151+'O5 Details by Class &amp; Accounts'!AY151+'O5 Details by Class &amp; Accounts'!BT151</f>
        <v>15487.852990765277</v>
      </c>
      <c r="F151" s="588">
        <f>'O5 Details by Class &amp; Accounts'!J151+'O5 Details by Class &amp; Accounts'!AE151+'O5 Details by Class &amp; Accounts'!AZ151+'O5 Details by Class &amp; Accounts'!BU151</f>
        <v>5399.0178630276587</v>
      </c>
      <c r="G151" s="588">
        <f>'O5 Details by Class &amp; Accounts'!K151+'O5 Details by Class &amp; Accounts'!AF151+'O5 Details by Class &amp; Accounts'!BA151+'O5 Details by Class &amp; Accounts'!BV151</f>
        <v>3693.5828938936493</v>
      </c>
      <c r="H151" s="588">
        <f>'O5 Details by Class &amp; Accounts'!L151+'O5 Details by Class &amp; Accounts'!AG151+'O5 Details by Class &amp; Accounts'!BB151+'O5 Details by Class &amp; Accounts'!BW151</f>
        <v>0</v>
      </c>
      <c r="I151" s="588">
        <f>'O5 Details by Class &amp; Accounts'!M151+'O5 Details by Class &amp; Accounts'!AH151+'O5 Details by Class &amp; Accounts'!BC151+'O5 Details by Class &amp; Accounts'!BX151</f>
        <v>0</v>
      </c>
      <c r="J151" s="588">
        <f>'O5 Details by Class &amp; Accounts'!N151+'O5 Details by Class &amp; Accounts'!AI151+'O5 Details by Class &amp; Accounts'!BD151+'O5 Details by Class &amp; Accounts'!BY151</f>
        <v>950.61827402739323</v>
      </c>
      <c r="K151" s="588">
        <f>'O5 Details by Class &amp; Accounts'!O151+'O5 Details by Class &amp; Accounts'!AJ151+'O5 Details by Class &amp; Accounts'!BE151+'O5 Details by Class &amp; Accounts'!BZ151</f>
        <v>1205.9257257139741</v>
      </c>
      <c r="L151" s="588">
        <f>'O5 Details by Class &amp; Accounts'!P151+'O5 Details by Class &amp; Accounts'!AK151+'O5 Details by Class &amp; Accounts'!BF151+'O5 Details by Class &amp; Accounts'!CA151</f>
        <v>0</v>
      </c>
      <c r="M151" s="588">
        <f>'O5 Details by Class &amp; Accounts'!Q151+'O5 Details by Class &amp; Accounts'!AL151+'O5 Details by Class &amp; Accounts'!BG151+'O5 Details by Class &amp; Accounts'!CB151</f>
        <v>45.202252572040983</v>
      </c>
      <c r="N151" s="588">
        <f>'O5 Details by Class &amp; Accounts'!R151+'O5 Details by Class &amp; Accounts'!AM151+'O5 Details by Class &amp; Accounts'!BH151+'O5 Details by Class &amp; Accounts'!CC151</f>
        <v>0</v>
      </c>
      <c r="O151" s="588">
        <f>'O5 Details by Class &amp; Accounts'!S151+'O5 Details by Class &amp; Accounts'!AN151+'O5 Details by Class &amp; Accounts'!BI151+'O5 Details by Class &amp; Accounts'!CD151</f>
        <v>0</v>
      </c>
      <c r="P151" s="588">
        <f>'O5 Details by Class &amp; Accounts'!T151+'O5 Details by Class &amp; Accounts'!AO151+'O5 Details by Class &amp; Accounts'!BJ151+'O5 Details by Class &amp; Accounts'!CE151</f>
        <v>0</v>
      </c>
      <c r="Q151" s="588">
        <f>'O5 Details by Class &amp; Accounts'!U151+'O5 Details by Class &amp; Accounts'!AP151+'O5 Details by Class &amp; Accounts'!BK151+'O5 Details by Class &amp; Accounts'!CF151</f>
        <v>0</v>
      </c>
      <c r="R151" s="588">
        <f>'O5 Details by Class &amp; Accounts'!V151+'O5 Details by Class &amp; Accounts'!AQ151+'O5 Details by Class &amp; Accounts'!BL151+'O5 Details by Class &amp; Accounts'!CG151</f>
        <v>0</v>
      </c>
      <c r="S151" s="588">
        <f>'O5 Details by Class &amp; Accounts'!W151+'O5 Details by Class &amp; Accounts'!AR151+'O5 Details by Class &amp; Accounts'!BM151+'O5 Details by Class &amp; Accounts'!CH151</f>
        <v>0</v>
      </c>
      <c r="T151" s="588">
        <f>'O5 Details by Class &amp; Accounts'!X151+'O5 Details by Class &amp; Accounts'!AS151+'O5 Details by Class &amp; Accounts'!BN151+'O5 Details by Class &amp; Accounts'!CI151</f>
        <v>0</v>
      </c>
      <c r="U151" s="588">
        <f>'O5 Details by Class &amp; Accounts'!Y151+'O5 Details by Class &amp; Accounts'!AT151+'O5 Details by Class &amp; Accounts'!BO151+'O5 Details by Class &amp; Accounts'!CJ151</f>
        <v>0</v>
      </c>
      <c r="V151" s="588">
        <f>'O5 Details by Class &amp; Accounts'!Z151+'O5 Details by Class &amp; Accounts'!AU151+'O5 Details by Class &amp; Accounts'!BP151+'O5 Details by Class &amp; Accounts'!CK151</f>
        <v>0</v>
      </c>
      <c r="W151" s="588">
        <f>'O5 Details by Class &amp; Accounts'!AA151+'O5 Details by Class &amp; Accounts'!AV151+'O5 Details by Class &amp; Accounts'!BQ151+'O5 Details by Class &amp; Accounts'!CL151</f>
        <v>0</v>
      </c>
      <c r="X151" s="1029">
        <f>'O5 Details by Class &amp; Accounts'!AB151+'O5 Details by Class &amp; Accounts'!AW151+'O5 Details by Class &amp; Accounts'!BR151+'O5 Details by Class &amp; Accounts'!CM151</f>
        <v>0</v>
      </c>
      <c r="Y151" s="1904" t="inlineStr">
        <is>
          <t/>
        </is>
      </c>
      <c r="Z151" s="1899" t="inlineStr">
        <is>
          <t/>
        </is>
      </c>
    </row>
    <row r="152" spans="1:26" ht="15.95" customHeight="1" x14ac:dyDescent="0.2">
      <c r="A152" s="2144" t="s">
        <v>246</v>
      </c>
      <c r="B152" s="2145" t="s">
        <v>1405</v>
      </c>
      <c r="C152" s="1015" t="str">
        <f>IF(ISBLANK('E4 TB Allocation Details'!D153), "",('E4 TB Allocation Details'!D153))</f>
        <v>di</v>
      </c>
      <c r="D152" s="1016">
        <f t="shared" si="5"/>
        <v>0</v>
      </c>
      <c r="E152" s="588">
        <f>'O5 Details by Class &amp; Accounts'!I152+'O5 Details by Class &amp; Accounts'!AD152+'O5 Details by Class &amp; Accounts'!AY152+'O5 Details by Class &amp; Accounts'!BT152</f>
        <v>0</v>
      </c>
      <c r="F152" s="588">
        <f>'O5 Details by Class &amp; Accounts'!J152+'O5 Details by Class &amp; Accounts'!AE152+'O5 Details by Class &amp; Accounts'!AZ152+'O5 Details by Class &amp; Accounts'!BU152</f>
        <v>0</v>
      </c>
      <c r="G152" s="588">
        <f>'O5 Details by Class &amp; Accounts'!K152+'O5 Details by Class &amp; Accounts'!AF152+'O5 Details by Class &amp; Accounts'!BA152+'O5 Details by Class &amp; Accounts'!BV152</f>
        <v>0</v>
      </c>
      <c r="H152" s="588">
        <f>'O5 Details by Class &amp; Accounts'!L152+'O5 Details by Class &amp; Accounts'!AG152+'O5 Details by Class &amp; Accounts'!BB152+'O5 Details by Class &amp; Accounts'!BW152</f>
        <v>0</v>
      </c>
      <c r="I152" s="588">
        <f>'O5 Details by Class &amp; Accounts'!M152+'O5 Details by Class &amp; Accounts'!AH152+'O5 Details by Class &amp; Accounts'!BC152+'O5 Details by Class &amp; Accounts'!BX152</f>
        <v>0</v>
      </c>
      <c r="J152" s="588">
        <f>'O5 Details by Class &amp; Accounts'!N152+'O5 Details by Class &amp; Accounts'!AI152+'O5 Details by Class &amp; Accounts'!BD152+'O5 Details by Class &amp; Accounts'!BY152</f>
        <v>0</v>
      </c>
      <c r="K152" s="588">
        <f>'O5 Details by Class &amp; Accounts'!O152+'O5 Details by Class &amp; Accounts'!AJ152+'O5 Details by Class &amp; Accounts'!BE152+'O5 Details by Class &amp; Accounts'!BZ152</f>
        <v>0</v>
      </c>
      <c r="L152" s="588">
        <f>'O5 Details by Class &amp; Accounts'!P152+'O5 Details by Class &amp; Accounts'!AK152+'O5 Details by Class &amp; Accounts'!BF152+'O5 Details by Class &amp; Accounts'!CA152</f>
        <v>0</v>
      </c>
      <c r="M152" s="588">
        <f>'O5 Details by Class &amp; Accounts'!Q152+'O5 Details by Class &amp; Accounts'!AL152+'O5 Details by Class &amp; Accounts'!BG152+'O5 Details by Class &amp; Accounts'!CB152</f>
        <v>0</v>
      </c>
      <c r="N152" s="588">
        <f>'O5 Details by Class &amp; Accounts'!R152+'O5 Details by Class &amp; Accounts'!AM152+'O5 Details by Class &amp; Accounts'!BH152+'O5 Details by Class &amp; Accounts'!CC152</f>
        <v>0</v>
      </c>
      <c r="O152" s="588">
        <f>'O5 Details by Class &amp; Accounts'!S152+'O5 Details by Class &amp; Accounts'!AN152+'O5 Details by Class &amp; Accounts'!BI152+'O5 Details by Class &amp; Accounts'!CD152</f>
        <v>0</v>
      </c>
      <c r="P152" s="588">
        <f>'O5 Details by Class &amp; Accounts'!T152+'O5 Details by Class &amp; Accounts'!AO152+'O5 Details by Class &amp; Accounts'!BJ152+'O5 Details by Class &amp; Accounts'!CE152</f>
        <v>0</v>
      </c>
      <c r="Q152" s="588">
        <f>'O5 Details by Class &amp; Accounts'!U152+'O5 Details by Class &amp; Accounts'!AP152+'O5 Details by Class &amp; Accounts'!BK152+'O5 Details by Class &amp; Accounts'!CF152</f>
        <v>0</v>
      </c>
      <c r="R152" s="588">
        <f>'O5 Details by Class &amp; Accounts'!V152+'O5 Details by Class &amp; Accounts'!AQ152+'O5 Details by Class &amp; Accounts'!BL152+'O5 Details by Class &amp; Accounts'!CG152</f>
        <v>0</v>
      </c>
      <c r="S152" s="588">
        <f>'O5 Details by Class &amp; Accounts'!W152+'O5 Details by Class &amp; Accounts'!AR152+'O5 Details by Class &amp; Accounts'!BM152+'O5 Details by Class &amp; Accounts'!CH152</f>
        <v>0</v>
      </c>
      <c r="T152" s="588">
        <f>'O5 Details by Class &amp; Accounts'!X152+'O5 Details by Class &amp; Accounts'!AS152+'O5 Details by Class &amp; Accounts'!BN152+'O5 Details by Class &amp; Accounts'!CI152</f>
        <v>0</v>
      </c>
      <c r="U152" s="588">
        <f>'O5 Details by Class &amp; Accounts'!Y152+'O5 Details by Class &amp; Accounts'!AT152+'O5 Details by Class &amp; Accounts'!BO152+'O5 Details by Class &amp; Accounts'!CJ152</f>
        <v>0</v>
      </c>
      <c r="V152" s="588">
        <f>'O5 Details by Class &amp; Accounts'!Z152+'O5 Details by Class &amp; Accounts'!AU152+'O5 Details by Class &amp; Accounts'!BP152+'O5 Details by Class &amp; Accounts'!CK152</f>
        <v>0</v>
      </c>
      <c r="W152" s="588">
        <f>'O5 Details by Class &amp; Accounts'!AA152+'O5 Details by Class &amp; Accounts'!AV152+'O5 Details by Class &amp; Accounts'!BQ152+'O5 Details by Class &amp; Accounts'!CL152</f>
        <v>0</v>
      </c>
      <c r="X152" s="1029">
        <f>'O5 Details by Class &amp; Accounts'!AB152+'O5 Details by Class &amp; Accounts'!AW152+'O5 Details by Class &amp; Accounts'!BR152+'O5 Details by Class &amp; Accounts'!CM152</f>
        <v>0</v>
      </c>
      <c r="Y152" s="1904" t="inlineStr">
        <is>
          <t/>
        </is>
      </c>
      <c r="Z152" s="1899" t="inlineStr">
        <is>
          <t/>
        </is>
      </c>
    </row>
    <row r="153" spans="1:26" ht="15.95" customHeight="1" x14ac:dyDescent="0.2">
      <c r="A153" s="1752" t="s">
        <v>181</v>
      </c>
      <c r="B153" s="1000" t="s">
        <v>1336</v>
      </c>
      <c r="C153" s="1015" t="str">
        <f>IF(ISBLANK('E4 TB Allocation Details'!D154), "",('E4 TB Allocation Details'!D154))</f>
        <v>di</v>
      </c>
      <c r="D153" s="1016">
        <f t="shared" si="5"/>
        <v>29411.053299246105</v>
      </c>
      <c r="E153" s="588">
        <f>'O5 Details by Class &amp; Accounts'!I153+'O5 Details by Class &amp; Accounts'!AD153+'O5 Details by Class &amp; Accounts'!AY153+'O5 Details by Class &amp; Accounts'!BT153</f>
        <v>17693.007125395146</v>
      </c>
      <c r="F153" s="588">
        <f>'O5 Details by Class &amp; Accounts'!J153+'O5 Details by Class &amp; Accounts'!AE153+'O5 Details by Class &amp; Accounts'!AZ153+'O5 Details by Class &amp; Accounts'!BU153</f>
        <v>5712.6404767695731</v>
      </c>
      <c r="G153" s="588">
        <f>'O5 Details by Class &amp; Accounts'!K153+'O5 Details by Class &amp; Accounts'!AF153+'O5 Details by Class &amp; Accounts'!BA153+'O5 Details by Class &amp; Accounts'!BV153</f>
        <v>4021.6693366933141</v>
      </c>
      <c r="H153" s="588">
        <f>'O5 Details by Class &amp; Accounts'!L153+'O5 Details by Class &amp; Accounts'!AG153+'O5 Details by Class &amp; Accounts'!BB153+'O5 Details by Class &amp; Accounts'!BW153</f>
        <v>0</v>
      </c>
      <c r="I153" s="588">
        <f>'O5 Details by Class &amp; Accounts'!M153+'O5 Details by Class &amp; Accounts'!AH153+'O5 Details by Class &amp; Accounts'!BC153+'O5 Details by Class &amp; Accounts'!BX153</f>
        <v>0</v>
      </c>
      <c r="J153" s="588">
        <f>'O5 Details by Class &amp; Accounts'!N153+'O5 Details by Class &amp; Accounts'!AI153+'O5 Details by Class &amp; Accounts'!BD153+'O5 Details by Class &amp; Accounts'!BY153</f>
        <v>814.65134637040683</v>
      </c>
      <c r="K153" s="588">
        <f>'O5 Details by Class &amp; Accounts'!O153+'O5 Details by Class &amp; Accounts'!AJ153+'O5 Details by Class &amp; Accounts'!BE153+'O5 Details by Class &amp; Accounts'!BZ153</f>
        <v>1125.3772925184194</v>
      </c>
      <c r="L153" s="588">
        <f>'O5 Details by Class &amp; Accounts'!P153+'O5 Details by Class &amp; Accounts'!AK153+'O5 Details by Class &amp; Accounts'!BF153+'O5 Details by Class &amp; Accounts'!CA153</f>
        <v>0</v>
      </c>
      <c r="M153" s="588">
        <f>'O5 Details by Class &amp; Accounts'!Q153+'O5 Details by Class &amp; Accounts'!AL153+'O5 Details by Class &amp; Accounts'!BG153+'O5 Details by Class &amp; Accounts'!CB153</f>
        <v>43.707721499246098</v>
      </c>
      <c r="N153" s="588">
        <f>'O5 Details by Class &amp; Accounts'!R153+'O5 Details by Class &amp; Accounts'!AM153+'O5 Details by Class &amp; Accounts'!BH153+'O5 Details by Class &amp; Accounts'!CC153</f>
        <v>0</v>
      </c>
      <c r="O153" s="588">
        <f>'O5 Details by Class &amp; Accounts'!S153+'O5 Details by Class &amp; Accounts'!AN153+'O5 Details by Class &amp; Accounts'!BI153+'O5 Details by Class &amp; Accounts'!CD153</f>
        <v>0</v>
      </c>
      <c r="P153" s="588">
        <f>'O5 Details by Class &amp; Accounts'!T153+'O5 Details by Class &amp; Accounts'!AO153+'O5 Details by Class &amp; Accounts'!BJ153+'O5 Details by Class &amp; Accounts'!CE153</f>
        <v>0</v>
      </c>
      <c r="Q153" s="588">
        <f>'O5 Details by Class &amp; Accounts'!U153+'O5 Details by Class &amp; Accounts'!AP153+'O5 Details by Class &amp; Accounts'!BK153+'O5 Details by Class &amp; Accounts'!CF153</f>
        <v>0</v>
      </c>
      <c r="R153" s="588">
        <f>'O5 Details by Class &amp; Accounts'!V153+'O5 Details by Class &amp; Accounts'!AQ153+'O5 Details by Class &amp; Accounts'!BL153+'O5 Details by Class &amp; Accounts'!CG153</f>
        <v>0</v>
      </c>
      <c r="S153" s="588">
        <f>'O5 Details by Class &amp; Accounts'!W153+'O5 Details by Class &amp; Accounts'!AR153+'O5 Details by Class &amp; Accounts'!BM153+'O5 Details by Class &amp; Accounts'!CH153</f>
        <v>0</v>
      </c>
      <c r="T153" s="588">
        <f>'O5 Details by Class &amp; Accounts'!X153+'O5 Details by Class &amp; Accounts'!AS153+'O5 Details by Class &amp; Accounts'!BN153+'O5 Details by Class &amp; Accounts'!CI153</f>
        <v>0</v>
      </c>
      <c r="U153" s="588">
        <f>'O5 Details by Class &amp; Accounts'!Y153+'O5 Details by Class &amp; Accounts'!AT153+'O5 Details by Class &amp; Accounts'!BO153+'O5 Details by Class &amp; Accounts'!CJ153</f>
        <v>0</v>
      </c>
      <c r="V153" s="588">
        <f>'O5 Details by Class &amp; Accounts'!Z153+'O5 Details by Class &amp; Accounts'!AU153+'O5 Details by Class &amp; Accounts'!BP153+'O5 Details by Class &amp; Accounts'!CK153</f>
        <v>0</v>
      </c>
      <c r="W153" s="588">
        <f>'O5 Details by Class &amp; Accounts'!AA153+'O5 Details by Class &amp; Accounts'!AV153+'O5 Details by Class &amp; Accounts'!BQ153+'O5 Details by Class &amp; Accounts'!CL153</f>
        <v>0</v>
      </c>
      <c r="X153" s="1029">
        <f>'O5 Details by Class &amp; Accounts'!AB153+'O5 Details by Class &amp; Accounts'!AW153+'O5 Details by Class &amp; Accounts'!BR153+'O5 Details by Class &amp; Accounts'!CM153</f>
        <v>0</v>
      </c>
      <c r="Y153" s="1904" t="inlineStr">
        <is>
          <t/>
        </is>
      </c>
      <c r="Z153" s="1899" t="inlineStr">
        <is>
          <t/>
        </is>
      </c>
    </row>
    <row r="154" spans="1:26" ht="15.95" customHeight="1" x14ac:dyDescent="0.2">
      <c r="A154" s="1752" t="s">
        <v>183</v>
      </c>
      <c r="B154" s="1000" t="s">
        <v>1406</v>
      </c>
      <c r="C154" s="1015" t="str">
        <f>IF(ISBLANK('E4 TB Allocation Details'!D155), "",('E4 TB Allocation Details'!D155))</f>
        <v>di</v>
      </c>
      <c r="D154" s="1016">
        <f t="shared" si="5"/>
        <v>0</v>
      </c>
      <c r="E154" s="588">
        <f>'O5 Details by Class &amp; Accounts'!I154+'O5 Details by Class &amp; Accounts'!AD154+'O5 Details by Class &amp; Accounts'!AY154+'O5 Details by Class &amp; Accounts'!BT154</f>
        <v>0</v>
      </c>
      <c r="F154" s="588">
        <f>'O5 Details by Class &amp; Accounts'!J154+'O5 Details by Class &amp; Accounts'!AE154+'O5 Details by Class &amp; Accounts'!AZ154+'O5 Details by Class &amp; Accounts'!BU154</f>
        <v>0</v>
      </c>
      <c r="G154" s="588">
        <f>'O5 Details by Class &amp; Accounts'!K154+'O5 Details by Class &amp; Accounts'!AF154+'O5 Details by Class &amp; Accounts'!BA154+'O5 Details by Class &amp; Accounts'!BV154</f>
        <v>0</v>
      </c>
      <c r="H154" s="588">
        <f>'O5 Details by Class &amp; Accounts'!L154+'O5 Details by Class &amp; Accounts'!AG154+'O5 Details by Class &amp; Accounts'!BB154+'O5 Details by Class &amp; Accounts'!BW154</f>
        <v>0</v>
      </c>
      <c r="I154" s="588">
        <f>'O5 Details by Class &amp; Accounts'!M154+'O5 Details by Class &amp; Accounts'!AH154+'O5 Details by Class &amp; Accounts'!BC154+'O5 Details by Class &amp; Accounts'!BX154</f>
        <v>0</v>
      </c>
      <c r="J154" s="588">
        <f>'O5 Details by Class &amp; Accounts'!N154+'O5 Details by Class &amp; Accounts'!AI154+'O5 Details by Class &amp; Accounts'!BD154+'O5 Details by Class &amp; Accounts'!BY154</f>
        <v>0</v>
      </c>
      <c r="K154" s="588">
        <f>'O5 Details by Class &amp; Accounts'!O154+'O5 Details by Class &amp; Accounts'!AJ154+'O5 Details by Class &amp; Accounts'!BE154+'O5 Details by Class &amp; Accounts'!BZ154</f>
        <v>0</v>
      </c>
      <c r="L154" s="588">
        <f>'O5 Details by Class &amp; Accounts'!P154+'O5 Details by Class &amp; Accounts'!AK154+'O5 Details by Class &amp; Accounts'!BF154+'O5 Details by Class &amp; Accounts'!CA154</f>
        <v>0</v>
      </c>
      <c r="M154" s="588">
        <f>'O5 Details by Class &amp; Accounts'!Q154+'O5 Details by Class &amp; Accounts'!AL154+'O5 Details by Class &amp; Accounts'!BG154+'O5 Details by Class &amp; Accounts'!CB154</f>
        <v>0</v>
      </c>
      <c r="N154" s="588">
        <f>'O5 Details by Class &amp; Accounts'!R154+'O5 Details by Class &amp; Accounts'!AM154+'O5 Details by Class &amp; Accounts'!BH154+'O5 Details by Class &amp; Accounts'!CC154</f>
        <v>0</v>
      </c>
      <c r="O154" s="588">
        <f>'O5 Details by Class &amp; Accounts'!S154+'O5 Details by Class &amp; Accounts'!AN154+'O5 Details by Class &amp; Accounts'!BI154+'O5 Details by Class &amp; Accounts'!CD154</f>
        <v>0</v>
      </c>
      <c r="P154" s="588">
        <f>'O5 Details by Class &amp; Accounts'!T154+'O5 Details by Class &amp; Accounts'!AO154+'O5 Details by Class &amp; Accounts'!BJ154+'O5 Details by Class &amp; Accounts'!CE154</f>
        <v>0</v>
      </c>
      <c r="Q154" s="588">
        <f>'O5 Details by Class &amp; Accounts'!U154+'O5 Details by Class &amp; Accounts'!AP154+'O5 Details by Class &amp; Accounts'!BK154+'O5 Details by Class &amp; Accounts'!CF154</f>
        <v>0</v>
      </c>
      <c r="R154" s="588">
        <f>'O5 Details by Class &amp; Accounts'!V154+'O5 Details by Class &amp; Accounts'!AQ154+'O5 Details by Class &amp; Accounts'!BL154+'O5 Details by Class &amp; Accounts'!CG154</f>
        <v>0</v>
      </c>
      <c r="S154" s="588">
        <f>'O5 Details by Class &amp; Accounts'!W154+'O5 Details by Class &amp; Accounts'!AR154+'O5 Details by Class &amp; Accounts'!BM154+'O5 Details by Class &amp; Accounts'!CH154</f>
        <v>0</v>
      </c>
      <c r="T154" s="588">
        <f>'O5 Details by Class &amp; Accounts'!X154+'O5 Details by Class &amp; Accounts'!AS154+'O5 Details by Class &amp; Accounts'!BN154+'O5 Details by Class &amp; Accounts'!CI154</f>
        <v>0</v>
      </c>
      <c r="U154" s="588">
        <f>'O5 Details by Class &amp; Accounts'!Y154+'O5 Details by Class &amp; Accounts'!AT154+'O5 Details by Class &amp; Accounts'!BO154+'O5 Details by Class &amp; Accounts'!CJ154</f>
        <v>0</v>
      </c>
      <c r="V154" s="588">
        <f>'O5 Details by Class &amp; Accounts'!Z154+'O5 Details by Class &amp; Accounts'!AU154+'O5 Details by Class &amp; Accounts'!BP154+'O5 Details by Class &amp; Accounts'!CK154</f>
        <v>0</v>
      </c>
      <c r="W154" s="588">
        <f>'O5 Details by Class &amp; Accounts'!AA154+'O5 Details by Class &amp; Accounts'!AV154+'O5 Details by Class &amp; Accounts'!BQ154+'O5 Details by Class &amp; Accounts'!CL154</f>
        <v>0</v>
      </c>
      <c r="X154" s="1029">
        <f>'O5 Details by Class &amp; Accounts'!AB154+'O5 Details by Class &amp; Accounts'!AW154+'O5 Details by Class &amp; Accounts'!BR154+'O5 Details by Class &amp; Accounts'!CM154</f>
        <v>0</v>
      </c>
      <c r="Y154" s="1904" t="inlineStr">
        <is>
          <t/>
        </is>
      </c>
      <c r="Z154" s="1899">
        <v>1808</v>
      </c>
    </row>
    <row r="155" spans="1:26" ht="15.95" customHeight="1" x14ac:dyDescent="0.2">
      <c r="A155" s="1752" t="s">
        <v>186</v>
      </c>
      <c r="B155" s="1000" t="s">
        <v>1370</v>
      </c>
      <c r="C155" s="1015" t="str">
        <f>IF(ISBLANK('E4 TB Allocation Details'!D156), "",('E4 TB Allocation Details'!D156))</f>
        <v>di</v>
      </c>
      <c r="D155" s="1016">
        <f t="shared" si="5"/>
        <v>29603.797612963834</v>
      </c>
      <c r="E155" s="588">
        <f>'O5 Details by Class &amp; Accounts'!I155+'O5 Details by Class &amp; Accounts'!AD155+'O5 Details by Class &amp; Accounts'!AY155+'O5 Details by Class &amp; Accounts'!BT155</f>
        <v>9347.7647897149327</v>
      </c>
      <c r="F155" s="588">
        <f>'O5 Details by Class &amp; Accounts'!J155+'O5 Details by Class &amp; Accounts'!AE155+'O5 Details by Class &amp; Accounts'!AZ155+'O5 Details by Class &amp; Accounts'!BU155</f>
        <v>7976.9891308522783</v>
      </c>
      <c r="G155" s="588">
        <f>'O5 Details by Class &amp; Accounts'!K155+'O5 Details by Class &amp; Accounts'!AF155+'O5 Details by Class &amp; Accounts'!BA155+'O5 Details by Class &amp; Accounts'!BV155</f>
        <v>9489.7563172867958</v>
      </c>
      <c r="H155" s="588">
        <f>'O5 Details by Class &amp; Accounts'!L155+'O5 Details by Class &amp; Accounts'!AG155+'O5 Details by Class &amp; Accounts'!BB155+'O5 Details by Class &amp; Accounts'!BW155</f>
        <v>0</v>
      </c>
      <c r="I155" s="588">
        <f>'O5 Details by Class &amp; Accounts'!M155+'O5 Details by Class &amp; Accounts'!AH155+'O5 Details by Class &amp; Accounts'!BC155+'O5 Details by Class &amp; Accounts'!BX155</f>
        <v>0</v>
      </c>
      <c r="J155" s="588">
        <f>'O5 Details by Class &amp; Accounts'!N155+'O5 Details by Class &amp; Accounts'!AI155+'O5 Details by Class &amp; Accounts'!BD155+'O5 Details by Class &amp; Accounts'!BY155</f>
        <v>2701.8313315304858</v>
      </c>
      <c r="K155" s="588">
        <f>'O5 Details by Class &amp; Accounts'!O155+'O5 Details by Class &amp; Accounts'!AJ155+'O5 Details by Class &amp; Accounts'!BE155+'O5 Details by Class &amp; Accounts'!BZ155</f>
        <v>63.695696675124324</v>
      </c>
      <c r="L155" s="588">
        <f>'O5 Details by Class &amp; Accounts'!P155+'O5 Details by Class &amp; Accounts'!AK155+'O5 Details by Class &amp; Accounts'!BF155+'O5 Details by Class &amp; Accounts'!CA155</f>
        <v>0</v>
      </c>
      <c r="M155" s="588">
        <f>'O5 Details by Class &amp; Accounts'!Q155+'O5 Details by Class &amp; Accounts'!AL155+'O5 Details by Class &amp; Accounts'!BG155+'O5 Details by Class &amp; Accounts'!CB155</f>
        <v>23.760346904216004</v>
      </c>
      <c r="N155" s="588">
        <f>'O5 Details by Class &amp; Accounts'!R155+'O5 Details by Class &amp; Accounts'!AM155+'O5 Details by Class &amp; Accounts'!BH155+'O5 Details by Class &amp; Accounts'!CC155</f>
        <v>0</v>
      </c>
      <c r="O155" s="588">
        <f>'O5 Details by Class &amp; Accounts'!S155+'O5 Details by Class &amp; Accounts'!AN155+'O5 Details by Class &amp; Accounts'!BI155+'O5 Details by Class &amp; Accounts'!CD155</f>
        <v>0</v>
      </c>
      <c r="P155" s="588">
        <f>'O5 Details by Class &amp; Accounts'!T155+'O5 Details by Class &amp; Accounts'!AO155+'O5 Details by Class &amp; Accounts'!BJ155+'O5 Details by Class &amp; Accounts'!CE155</f>
        <v>0</v>
      </c>
      <c r="Q155" s="588">
        <f>'O5 Details by Class &amp; Accounts'!U155+'O5 Details by Class &amp; Accounts'!AP155+'O5 Details by Class &amp; Accounts'!BK155+'O5 Details by Class &amp; Accounts'!CF155</f>
        <v>0</v>
      </c>
      <c r="R155" s="588">
        <f>'O5 Details by Class &amp; Accounts'!V155+'O5 Details by Class &amp; Accounts'!AQ155+'O5 Details by Class &amp; Accounts'!BL155+'O5 Details by Class &amp; Accounts'!CG155</f>
        <v>0</v>
      </c>
      <c r="S155" s="588">
        <f>'O5 Details by Class &amp; Accounts'!W155+'O5 Details by Class &amp; Accounts'!AR155+'O5 Details by Class &amp; Accounts'!BM155+'O5 Details by Class &amp; Accounts'!CH155</f>
        <v>0</v>
      </c>
      <c r="T155" s="588">
        <f>'O5 Details by Class &amp; Accounts'!X155+'O5 Details by Class &amp; Accounts'!AS155+'O5 Details by Class &amp; Accounts'!BN155+'O5 Details by Class &amp; Accounts'!CI155</f>
        <v>0</v>
      </c>
      <c r="U155" s="588">
        <f>'O5 Details by Class &amp; Accounts'!Y155+'O5 Details by Class &amp; Accounts'!AT155+'O5 Details by Class &amp; Accounts'!BO155+'O5 Details by Class &amp; Accounts'!CJ155</f>
        <v>0</v>
      </c>
      <c r="V155" s="588">
        <f>'O5 Details by Class &amp; Accounts'!Z155+'O5 Details by Class &amp; Accounts'!AU155+'O5 Details by Class &amp; Accounts'!BP155+'O5 Details by Class &amp; Accounts'!CK155</f>
        <v>0</v>
      </c>
      <c r="W155" s="588">
        <f>'O5 Details by Class &amp; Accounts'!AA155+'O5 Details by Class &amp; Accounts'!AV155+'O5 Details by Class &amp; Accounts'!BQ155+'O5 Details by Class &amp; Accounts'!CL155</f>
        <v>0</v>
      </c>
      <c r="X155" s="1029">
        <f>'O5 Details by Class &amp; Accounts'!AB155+'O5 Details by Class &amp; Accounts'!AW155+'O5 Details by Class &amp; Accounts'!BR155+'O5 Details by Class &amp; Accounts'!CM155</f>
        <v>0</v>
      </c>
      <c r="Y155" s="1904" t="inlineStr">
        <is>
          <t/>
        </is>
      </c>
      <c r="Z155" s="1899">
        <v>1815</v>
      </c>
    </row>
    <row r="156" spans="1:26" ht="15.95" customHeight="1" x14ac:dyDescent="0.2">
      <c r="A156" s="1752" t="s">
        <v>189</v>
      </c>
      <c r="B156" s="1000" t="s">
        <v>7</v>
      </c>
      <c r="C156" s="1015" t="str">
        <f>IF(ISBLANK('E4 TB Allocation Details'!D157), "",('E4 TB Allocation Details'!D157))</f>
        <v>di</v>
      </c>
      <c r="D156" s="1016">
        <f t="shared" si="5"/>
        <v>0</v>
      </c>
      <c r="E156" s="588">
        <f>'O5 Details by Class &amp; Accounts'!I156+'O5 Details by Class &amp; Accounts'!AD156+'O5 Details by Class &amp; Accounts'!AY156+'O5 Details by Class &amp; Accounts'!BT156</f>
        <v>0</v>
      </c>
      <c r="F156" s="588">
        <f>'O5 Details by Class &amp; Accounts'!J156+'O5 Details by Class &amp; Accounts'!AE156+'O5 Details by Class &amp; Accounts'!AZ156+'O5 Details by Class &amp; Accounts'!BU156</f>
        <v>0</v>
      </c>
      <c r="G156" s="588">
        <f>'O5 Details by Class &amp; Accounts'!K156+'O5 Details by Class &amp; Accounts'!AF156+'O5 Details by Class &amp; Accounts'!BA156+'O5 Details by Class &amp; Accounts'!BV156</f>
        <v>0</v>
      </c>
      <c r="H156" s="588">
        <f>'O5 Details by Class &amp; Accounts'!L156+'O5 Details by Class &amp; Accounts'!AG156+'O5 Details by Class &amp; Accounts'!BB156+'O5 Details by Class &amp; Accounts'!BW156</f>
        <v>0</v>
      </c>
      <c r="I156" s="588">
        <f>'O5 Details by Class &amp; Accounts'!M156+'O5 Details by Class &amp; Accounts'!AH156+'O5 Details by Class &amp; Accounts'!BC156+'O5 Details by Class &amp; Accounts'!BX156</f>
        <v>0</v>
      </c>
      <c r="J156" s="588">
        <f>'O5 Details by Class &amp; Accounts'!N156+'O5 Details by Class &amp; Accounts'!AI156+'O5 Details by Class &amp; Accounts'!BD156+'O5 Details by Class &amp; Accounts'!BY156</f>
        <v>0</v>
      </c>
      <c r="K156" s="588">
        <f>'O5 Details by Class &amp; Accounts'!O156+'O5 Details by Class &amp; Accounts'!AJ156+'O5 Details by Class &amp; Accounts'!BE156+'O5 Details by Class &amp; Accounts'!BZ156</f>
        <v>0</v>
      </c>
      <c r="L156" s="588">
        <f>'O5 Details by Class &amp; Accounts'!P156+'O5 Details by Class &amp; Accounts'!AK156+'O5 Details by Class &amp; Accounts'!BF156+'O5 Details by Class &amp; Accounts'!CA156</f>
        <v>0</v>
      </c>
      <c r="M156" s="588">
        <f>'O5 Details by Class &amp; Accounts'!Q156+'O5 Details by Class &amp; Accounts'!AL156+'O5 Details by Class &amp; Accounts'!BG156+'O5 Details by Class &amp; Accounts'!CB156</f>
        <v>0</v>
      </c>
      <c r="N156" s="588">
        <f>'O5 Details by Class &amp; Accounts'!R156+'O5 Details by Class &amp; Accounts'!AM156+'O5 Details by Class &amp; Accounts'!BH156+'O5 Details by Class &amp; Accounts'!CC156</f>
        <v>0</v>
      </c>
      <c r="O156" s="588">
        <f>'O5 Details by Class &amp; Accounts'!S156+'O5 Details by Class &amp; Accounts'!AN156+'O5 Details by Class &amp; Accounts'!BI156+'O5 Details by Class &amp; Accounts'!CD156</f>
        <v>0</v>
      </c>
      <c r="P156" s="588">
        <f>'O5 Details by Class &amp; Accounts'!T156+'O5 Details by Class &amp; Accounts'!AO156+'O5 Details by Class &amp; Accounts'!BJ156+'O5 Details by Class &amp; Accounts'!CE156</f>
        <v>0</v>
      </c>
      <c r="Q156" s="588">
        <f>'O5 Details by Class &amp; Accounts'!U156+'O5 Details by Class &amp; Accounts'!AP156+'O5 Details by Class &amp; Accounts'!BK156+'O5 Details by Class &amp; Accounts'!CF156</f>
        <v>0</v>
      </c>
      <c r="R156" s="588">
        <f>'O5 Details by Class &amp; Accounts'!V156+'O5 Details by Class &amp; Accounts'!AQ156+'O5 Details by Class &amp; Accounts'!BL156+'O5 Details by Class &amp; Accounts'!CG156</f>
        <v>0</v>
      </c>
      <c r="S156" s="588">
        <f>'O5 Details by Class &amp; Accounts'!W156+'O5 Details by Class &amp; Accounts'!AR156+'O5 Details by Class &amp; Accounts'!BM156+'O5 Details by Class &amp; Accounts'!CH156</f>
        <v>0</v>
      </c>
      <c r="T156" s="588">
        <f>'O5 Details by Class &amp; Accounts'!X156+'O5 Details by Class &amp; Accounts'!AS156+'O5 Details by Class &amp; Accounts'!BN156+'O5 Details by Class &amp; Accounts'!CI156</f>
        <v>0</v>
      </c>
      <c r="U156" s="588">
        <f>'O5 Details by Class &amp; Accounts'!Y156+'O5 Details by Class &amp; Accounts'!AT156+'O5 Details by Class &amp; Accounts'!BO156+'O5 Details by Class &amp; Accounts'!CJ156</f>
        <v>0</v>
      </c>
      <c r="V156" s="588">
        <f>'O5 Details by Class &amp; Accounts'!Z156+'O5 Details by Class &amp; Accounts'!AU156+'O5 Details by Class &amp; Accounts'!BP156+'O5 Details by Class &amp; Accounts'!CK156</f>
        <v>0</v>
      </c>
      <c r="W156" s="588">
        <f>'O5 Details by Class &amp; Accounts'!AA156+'O5 Details by Class &amp; Accounts'!AV156+'O5 Details by Class &amp; Accounts'!BQ156+'O5 Details by Class &amp; Accounts'!CL156</f>
        <v>0</v>
      </c>
      <c r="X156" s="1029">
        <f>'O5 Details by Class &amp; Accounts'!AB156+'O5 Details by Class &amp; Accounts'!AW156+'O5 Details by Class &amp; Accounts'!BR156+'O5 Details by Class &amp; Accounts'!CM156</f>
        <v>0</v>
      </c>
      <c r="Y156" s="1904" t="inlineStr">
        <is>
          <t/>
        </is>
      </c>
      <c r="Z156" s="1899">
        <v>1820</v>
      </c>
    </row>
    <row r="157" spans="1:26" ht="15.95" customHeight="1" x14ac:dyDescent="0.2">
      <c r="A157" s="1752" t="s">
        <v>205</v>
      </c>
      <c r="B157" s="1000" t="s">
        <v>8</v>
      </c>
      <c r="C157" s="1015" t="str">
        <f>IF(ISBLANK('E4 TB Allocation Details'!D158), "",('E4 TB Allocation Details'!D158))</f>
        <v>di</v>
      </c>
      <c r="D157" s="1016">
        <f t="shared" si="5"/>
        <v>62595.83299562399</v>
      </c>
      <c r="E157" s="588">
        <f>'O5 Details by Class &amp; Accounts'!I157+'O5 Details by Class &amp; Accounts'!AD157+'O5 Details by Class &amp; Accounts'!AY157+'O5 Details by Class &amp; Accounts'!BT157</f>
        <v>36550.314475404579</v>
      </c>
      <c r="F157" s="588">
        <f>'O5 Details by Class &amp; Accounts'!J157+'O5 Details by Class &amp; Accounts'!AE157+'O5 Details by Class &amp; Accounts'!AZ157+'O5 Details by Class &amp; Accounts'!BU157</f>
        <v>12552.443490247721</v>
      </c>
      <c r="G157" s="588">
        <f>'O5 Details by Class &amp; Accounts'!K157+'O5 Details by Class &amp; Accounts'!AF157+'O5 Details by Class &amp; Accounts'!BA157+'O5 Details by Class &amp; Accounts'!BV157</f>
        <v>8603.8284679394019</v>
      </c>
      <c r="H157" s="588">
        <f>'O5 Details by Class &amp; Accounts'!L157+'O5 Details by Class &amp; Accounts'!AG157+'O5 Details by Class &amp; Accounts'!BB157+'O5 Details by Class &amp; Accounts'!BW157</f>
        <v>0</v>
      </c>
      <c r="I157" s="588">
        <f>'O5 Details by Class &amp; Accounts'!M157+'O5 Details by Class &amp; Accounts'!AH157+'O5 Details by Class &amp; Accounts'!BC157+'O5 Details by Class &amp; Accounts'!BX157</f>
        <v>0</v>
      </c>
      <c r="J157" s="588">
        <f>'O5 Details by Class &amp; Accounts'!N157+'O5 Details by Class &amp; Accounts'!AI157+'O5 Details by Class &amp; Accounts'!BD157+'O5 Details by Class &amp; Accounts'!BY157</f>
        <v>2523.0632982425009</v>
      </c>
      <c r="K157" s="588">
        <f>'O5 Details by Class &amp; Accounts'!O157+'O5 Details by Class &amp; Accounts'!AJ157+'O5 Details by Class &amp; Accounts'!BE157+'O5 Details by Class &amp; Accounts'!BZ157</f>
        <v>2259.2310779240352</v>
      </c>
      <c r="L157" s="588">
        <f>'O5 Details by Class &amp; Accounts'!P157+'O5 Details by Class &amp; Accounts'!AK157+'O5 Details by Class &amp; Accounts'!BF157+'O5 Details by Class &amp; Accounts'!CA157</f>
        <v>0</v>
      </c>
      <c r="M157" s="588">
        <f>'O5 Details by Class &amp; Accounts'!Q157+'O5 Details by Class &amp; Accounts'!AL157+'O5 Details by Class &amp; Accounts'!BG157+'O5 Details by Class &amp; Accounts'!CB157</f>
        <v>106.95218586575511</v>
      </c>
      <c r="N157" s="588">
        <f>'O5 Details by Class &amp; Accounts'!R157+'O5 Details by Class &amp; Accounts'!AM157+'O5 Details by Class &amp; Accounts'!BH157+'O5 Details by Class &amp; Accounts'!CC157</f>
        <v>0</v>
      </c>
      <c r="O157" s="588">
        <f>'O5 Details by Class &amp; Accounts'!S157+'O5 Details by Class &amp; Accounts'!AN157+'O5 Details by Class &amp; Accounts'!BI157+'O5 Details by Class &amp; Accounts'!CD157</f>
        <v>0</v>
      </c>
      <c r="P157" s="588">
        <f>'O5 Details by Class &amp; Accounts'!T157+'O5 Details by Class &amp; Accounts'!AO157+'O5 Details by Class &amp; Accounts'!BJ157+'O5 Details by Class &amp; Accounts'!CE157</f>
        <v>0</v>
      </c>
      <c r="Q157" s="588">
        <f>'O5 Details by Class &amp; Accounts'!U157+'O5 Details by Class &amp; Accounts'!AP157+'O5 Details by Class &amp; Accounts'!BK157+'O5 Details by Class &amp; Accounts'!CF157</f>
        <v>0</v>
      </c>
      <c r="R157" s="588">
        <f>'O5 Details by Class &amp; Accounts'!V157+'O5 Details by Class &amp; Accounts'!AQ157+'O5 Details by Class &amp; Accounts'!BL157+'O5 Details by Class &amp; Accounts'!CG157</f>
        <v>0</v>
      </c>
      <c r="S157" s="588">
        <f>'O5 Details by Class &amp; Accounts'!W157+'O5 Details by Class &amp; Accounts'!AR157+'O5 Details by Class &amp; Accounts'!BM157+'O5 Details by Class &amp; Accounts'!CH157</f>
        <v>0</v>
      </c>
      <c r="T157" s="588">
        <f>'O5 Details by Class &amp; Accounts'!X157+'O5 Details by Class &amp; Accounts'!AS157+'O5 Details by Class &amp; Accounts'!BN157+'O5 Details by Class &amp; Accounts'!CI157</f>
        <v>0</v>
      </c>
      <c r="U157" s="588">
        <f>'O5 Details by Class &amp; Accounts'!Y157+'O5 Details by Class &amp; Accounts'!AT157+'O5 Details by Class &amp; Accounts'!BO157+'O5 Details by Class &amp; Accounts'!CJ157</f>
        <v>0</v>
      </c>
      <c r="V157" s="588">
        <f>'O5 Details by Class &amp; Accounts'!Z157+'O5 Details by Class &amp; Accounts'!AU157+'O5 Details by Class &amp; Accounts'!BP157+'O5 Details by Class &amp; Accounts'!CK157</f>
        <v>0</v>
      </c>
      <c r="W157" s="588">
        <f>'O5 Details by Class &amp; Accounts'!AA157+'O5 Details by Class &amp; Accounts'!AV157+'O5 Details by Class &amp; Accounts'!BQ157+'O5 Details by Class &amp; Accounts'!CL157</f>
        <v>0</v>
      </c>
      <c r="X157" s="1029">
        <f>'O5 Details by Class &amp; Accounts'!AB157+'O5 Details by Class &amp; Accounts'!AW157+'O5 Details by Class &amp; Accounts'!BR157+'O5 Details by Class &amp; Accounts'!CM157</f>
        <v>0</v>
      </c>
      <c r="Y157" s="1904" t="inlineStr">
        <is>
          <t/>
        </is>
      </c>
      <c r="Z157" s="1899">
        <v>1830</v>
      </c>
    </row>
    <row r="158" spans="1:26" ht="15.95" customHeight="1" x14ac:dyDescent="0.2">
      <c r="A158" s="1752" t="s">
        <v>206</v>
      </c>
      <c r="B158" s="1000" t="s">
        <v>1372</v>
      </c>
      <c r="C158" s="1015" t="str">
        <f>IF(ISBLANK('E4 TB Allocation Details'!D159), "",('E4 TB Allocation Details'!D159))</f>
        <v>di</v>
      </c>
      <c r="D158" s="1016">
        <f t="shared" si="5"/>
        <v>60033.263322909923</v>
      </c>
      <c r="E158" s="588">
        <f>'O5 Details by Class &amp; Accounts'!I158+'O5 Details by Class &amp; Accounts'!AD158+'O5 Details by Class &amp; Accounts'!AY158+'O5 Details by Class &amp; Accounts'!BT158</f>
        <v>34425.545254502249</v>
      </c>
      <c r="F158" s="588">
        <f>'O5 Details by Class &amp; Accounts'!J158+'O5 Details by Class &amp; Accounts'!AE158+'O5 Details by Class &amp; Accounts'!AZ158+'O5 Details by Class &amp; Accounts'!BU158</f>
        <v>12156.883599090555</v>
      </c>
      <c r="G158" s="588">
        <f>'O5 Details by Class &amp; Accounts'!K158+'O5 Details by Class &amp; Accounts'!AF158+'O5 Details by Class &amp; Accounts'!BA158+'O5 Details by Class &amp; Accounts'!BV158</f>
        <v>8303.1874436311864</v>
      </c>
      <c r="H158" s="588">
        <f>'O5 Details by Class &amp; Accounts'!L158+'O5 Details by Class &amp; Accounts'!AG158+'O5 Details by Class &amp; Accounts'!BB158+'O5 Details by Class &amp; Accounts'!BW158</f>
        <v>0</v>
      </c>
      <c r="I158" s="588">
        <f>'O5 Details by Class &amp; Accounts'!M158+'O5 Details by Class &amp; Accounts'!AH158+'O5 Details by Class &amp; Accounts'!BC158+'O5 Details by Class &amp; Accounts'!BX158</f>
        <v>0</v>
      </c>
      <c r="J158" s="588">
        <f>'O5 Details by Class &amp; Accounts'!N158+'O5 Details by Class &amp; Accounts'!AI158+'O5 Details by Class &amp; Accounts'!BD158+'O5 Details by Class &amp; Accounts'!BY158</f>
        <v>1881.6415464627491</v>
      </c>
      <c r="K158" s="588">
        <f>'O5 Details by Class &amp; Accounts'!O158+'O5 Details by Class &amp; Accounts'!AJ158+'O5 Details by Class &amp; Accounts'!BE158+'O5 Details by Class &amp; Accounts'!BZ158</f>
        <v>3165.7622371662869</v>
      </c>
      <c r="L158" s="588">
        <f>'O5 Details by Class &amp; Accounts'!P158+'O5 Details by Class &amp; Accounts'!AK158+'O5 Details by Class &amp; Accounts'!BF158+'O5 Details by Class &amp; Accounts'!CA158</f>
        <v>0</v>
      </c>
      <c r="M158" s="588">
        <f>'O5 Details by Class &amp; Accounts'!Q158+'O5 Details by Class &amp; Accounts'!AL158+'O5 Details by Class &amp; Accounts'!BG158+'O5 Details by Class &amp; Accounts'!CB158</f>
        <v>100.24324205689251</v>
      </c>
      <c r="N158" s="588">
        <f>'O5 Details by Class &amp; Accounts'!R158+'O5 Details by Class &amp; Accounts'!AM158+'O5 Details by Class &amp; Accounts'!BH158+'O5 Details by Class &amp; Accounts'!CC158</f>
        <v>0</v>
      </c>
      <c r="O158" s="588">
        <f>'O5 Details by Class &amp; Accounts'!S158+'O5 Details by Class &amp; Accounts'!AN158+'O5 Details by Class &amp; Accounts'!BI158+'O5 Details by Class &amp; Accounts'!CD158</f>
        <v>0</v>
      </c>
      <c r="P158" s="588">
        <f>'O5 Details by Class &amp; Accounts'!T158+'O5 Details by Class &amp; Accounts'!AO158+'O5 Details by Class &amp; Accounts'!BJ158+'O5 Details by Class &amp; Accounts'!CE158</f>
        <v>0</v>
      </c>
      <c r="Q158" s="588">
        <f>'O5 Details by Class &amp; Accounts'!U158+'O5 Details by Class &amp; Accounts'!AP158+'O5 Details by Class &amp; Accounts'!BK158+'O5 Details by Class &amp; Accounts'!CF158</f>
        <v>0</v>
      </c>
      <c r="R158" s="588">
        <f>'O5 Details by Class &amp; Accounts'!V158+'O5 Details by Class &amp; Accounts'!AQ158+'O5 Details by Class &amp; Accounts'!BL158+'O5 Details by Class &amp; Accounts'!CG158</f>
        <v>0</v>
      </c>
      <c r="S158" s="588">
        <f>'O5 Details by Class &amp; Accounts'!W158+'O5 Details by Class &amp; Accounts'!AR158+'O5 Details by Class &amp; Accounts'!BM158+'O5 Details by Class &amp; Accounts'!CH158</f>
        <v>0</v>
      </c>
      <c r="T158" s="588">
        <f>'O5 Details by Class &amp; Accounts'!X158+'O5 Details by Class &amp; Accounts'!AS158+'O5 Details by Class &amp; Accounts'!BN158+'O5 Details by Class &amp; Accounts'!CI158</f>
        <v>0</v>
      </c>
      <c r="U158" s="588">
        <f>'O5 Details by Class &amp; Accounts'!Y158+'O5 Details by Class &amp; Accounts'!AT158+'O5 Details by Class &amp; Accounts'!BO158+'O5 Details by Class &amp; Accounts'!CJ158</f>
        <v>0</v>
      </c>
      <c r="V158" s="588">
        <f>'O5 Details by Class &amp; Accounts'!Z158+'O5 Details by Class &amp; Accounts'!AU158+'O5 Details by Class &amp; Accounts'!BP158+'O5 Details by Class &amp; Accounts'!CK158</f>
        <v>0</v>
      </c>
      <c r="W158" s="588">
        <f>'O5 Details by Class &amp; Accounts'!AA158+'O5 Details by Class &amp; Accounts'!AV158+'O5 Details by Class &amp; Accounts'!BQ158+'O5 Details by Class &amp; Accounts'!CL158</f>
        <v>0</v>
      </c>
      <c r="X158" s="1029">
        <f>'O5 Details by Class &amp; Accounts'!AB158+'O5 Details by Class &amp; Accounts'!AW158+'O5 Details by Class &amp; Accounts'!BR158+'O5 Details by Class &amp; Accounts'!CM158</f>
        <v>0</v>
      </c>
      <c r="Y158" s="1904" t="inlineStr">
        <is>
          <t/>
        </is>
      </c>
      <c r="Z158" s="1899">
        <v>1835</v>
      </c>
    </row>
    <row r="159" spans="1:26" ht="15.95" customHeight="1" x14ac:dyDescent="0.2">
      <c r="A159" s="1752" t="s">
        <v>207</v>
      </c>
      <c r="B159" s="1000" t="s">
        <v>9</v>
      </c>
      <c r="C159" s="1015" t="str">
        <f>IF(ISBLANK('E4 TB Allocation Details'!D160), "",('E4 TB Allocation Details'!D160))</f>
        <v>di</v>
      </c>
      <c r="D159" s="1016">
        <f t="shared" si="5"/>
        <v>32692.937752060796</v>
      </c>
      <c r="E159" s="588">
        <f>'O5 Details by Class &amp; Accounts'!I159+'O5 Details by Class &amp; Accounts'!AD159+'O5 Details by Class &amp; Accounts'!AY159+'O5 Details by Class &amp; Accounts'!BT159</f>
        <v>30084.008041413566</v>
      </c>
      <c r="F159" s="588">
        <f>'O5 Details by Class &amp; Accounts'!J159+'O5 Details by Class &amp; Accounts'!AE159+'O5 Details by Class &amp; Accounts'!AZ159+'O5 Details by Class &amp; Accounts'!BU159</f>
        <v>2608.9297106472281</v>
      </c>
      <c r="G159" s="588">
        <f>'O5 Details by Class &amp; Accounts'!K159+'O5 Details by Class &amp; Accounts'!AF159+'O5 Details by Class &amp; Accounts'!BA159+'O5 Details by Class &amp; Accounts'!BV159</f>
        <v>0</v>
      </c>
      <c r="H159" s="588">
        <f>'O5 Details by Class &amp; Accounts'!L159+'O5 Details by Class &amp; Accounts'!AG159+'O5 Details by Class &amp; Accounts'!BB159+'O5 Details by Class &amp; Accounts'!BW159</f>
        <v>0</v>
      </c>
      <c r="I159" s="588">
        <f>'O5 Details by Class &amp; Accounts'!M159+'O5 Details by Class &amp; Accounts'!AH159+'O5 Details by Class &amp; Accounts'!BC159+'O5 Details by Class &amp; Accounts'!BX159</f>
        <v>0</v>
      </c>
      <c r="J159" s="588">
        <f>'O5 Details by Class &amp; Accounts'!N159+'O5 Details by Class &amp; Accounts'!AI159+'O5 Details by Class &amp; Accounts'!BD159+'O5 Details by Class &amp; Accounts'!BY159</f>
        <v>0</v>
      </c>
      <c r="K159" s="588">
        <f>'O5 Details by Class &amp; Accounts'!O159+'O5 Details by Class &amp; Accounts'!AJ159+'O5 Details by Class &amp; Accounts'!BE159+'O5 Details by Class &amp; Accounts'!BZ159</f>
        <v>0</v>
      </c>
      <c r="L159" s="588">
        <f>'O5 Details by Class &amp; Accounts'!P159+'O5 Details by Class &amp; Accounts'!AK159+'O5 Details by Class &amp; Accounts'!BF159+'O5 Details by Class &amp; Accounts'!CA159</f>
        <v>0</v>
      </c>
      <c r="M159" s="588">
        <f>'O5 Details by Class &amp; Accounts'!Q159+'O5 Details by Class &amp; Accounts'!AL159+'O5 Details by Class &amp; Accounts'!BG159+'O5 Details by Class &amp; Accounts'!CB159</f>
        <v>0</v>
      </c>
      <c r="N159" s="588">
        <f>'O5 Details by Class &amp; Accounts'!R159+'O5 Details by Class &amp; Accounts'!AM159+'O5 Details by Class &amp; Accounts'!BH159+'O5 Details by Class &amp; Accounts'!CC159</f>
        <v>0</v>
      </c>
      <c r="O159" s="588">
        <f>'O5 Details by Class &amp; Accounts'!S159+'O5 Details by Class &amp; Accounts'!AN159+'O5 Details by Class &amp; Accounts'!BI159+'O5 Details by Class &amp; Accounts'!CD159</f>
        <v>0</v>
      </c>
      <c r="P159" s="588">
        <f>'O5 Details by Class &amp; Accounts'!T159+'O5 Details by Class &amp; Accounts'!AO159+'O5 Details by Class &amp; Accounts'!BJ159+'O5 Details by Class &amp; Accounts'!CE159</f>
        <v>0</v>
      </c>
      <c r="Q159" s="588">
        <f>'O5 Details by Class &amp; Accounts'!U159+'O5 Details by Class &amp; Accounts'!AP159+'O5 Details by Class &amp; Accounts'!BK159+'O5 Details by Class &amp; Accounts'!CF159</f>
        <v>0</v>
      </c>
      <c r="R159" s="588">
        <f>'O5 Details by Class &amp; Accounts'!V159+'O5 Details by Class &amp; Accounts'!AQ159+'O5 Details by Class &amp; Accounts'!BL159+'O5 Details by Class &amp; Accounts'!CG159</f>
        <v>0</v>
      </c>
      <c r="S159" s="588">
        <f>'O5 Details by Class &amp; Accounts'!W159+'O5 Details by Class &amp; Accounts'!AR159+'O5 Details by Class &amp; Accounts'!BM159+'O5 Details by Class &amp; Accounts'!CH159</f>
        <v>0</v>
      </c>
      <c r="T159" s="588">
        <f>'O5 Details by Class &amp; Accounts'!X159+'O5 Details by Class &amp; Accounts'!AS159+'O5 Details by Class &amp; Accounts'!BN159+'O5 Details by Class &amp; Accounts'!CI159</f>
        <v>0</v>
      </c>
      <c r="U159" s="588">
        <f>'O5 Details by Class &amp; Accounts'!Y159+'O5 Details by Class &amp; Accounts'!AT159+'O5 Details by Class &amp; Accounts'!BO159+'O5 Details by Class &amp; Accounts'!CJ159</f>
        <v>0</v>
      </c>
      <c r="V159" s="588">
        <f>'O5 Details by Class &amp; Accounts'!Z159+'O5 Details by Class &amp; Accounts'!AU159+'O5 Details by Class &amp; Accounts'!BP159+'O5 Details by Class &amp; Accounts'!CK159</f>
        <v>0</v>
      </c>
      <c r="W159" s="588">
        <f>'O5 Details by Class &amp; Accounts'!AA159+'O5 Details by Class &amp; Accounts'!AV159+'O5 Details by Class &amp; Accounts'!BQ159+'O5 Details by Class &amp; Accounts'!CL159</f>
        <v>0</v>
      </c>
      <c r="X159" s="1029">
        <f>'O5 Details by Class &amp; Accounts'!AB159+'O5 Details by Class &amp; Accounts'!AW159+'O5 Details by Class &amp; Accounts'!BR159+'O5 Details by Class &amp; Accounts'!CM159</f>
        <v>0</v>
      </c>
      <c r="Y159" s="1904" t="inlineStr">
        <is>
          <t/>
        </is>
      </c>
      <c r="Z159" s="1899">
        <v>1855</v>
      </c>
    </row>
    <row r="160" spans="1:26" ht="15.95" customHeight="1" x14ac:dyDescent="0.2">
      <c r="A160" s="1752" t="s">
        <v>194</v>
      </c>
      <c r="B160" s="1000" t="s">
        <v>10</v>
      </c>
      <c r="C160" s="1015" t="str">
        <f>IF(ISBLANK('E4 TB Allocation Details'!D161), "",('E4 TB Allocation Details'!D161))</f>
        <v>di</v>
      </c>
      <c r="D160" s="1016">
        <f t="shared" si="5"/>
        <v>76237.622814579081</v>
      </c>
      <c r="E160" s="588">
        <f>'O5 Details by Class &amp; Accounts'!I160+'O5 Details by Class &amp; Accounts'!AD160+'O5 Details by Class &amp; Accounts'!AY160+'O5 Details by Class &amp; Accounts'!BT160</f>
        <v>44087.382459903005</v>
      </c>
      <c r="F160" s="588">
        <f>'O5 Details by Class &amp; Accounts'!J160+'O5 Details by Class &amp; Accounts'!AE160+'O5 Details by Class &amp; Accounts'!AZ160+'O5 Details by Class &amp; Accounts'!BU160</f>
        <v>15368.72577348678</v>
      </c>
      <c r="G160" s="588">
        <f>'O5 Details by Class &amp; Accounts'!K160+'O5 Details by Class &amp; Accounts'!AF160+'O5 Details by Class &amp; Accounts'!BA160+'O5 Details by Class &amp; Accounts'!BV160</f>
        <v>10514.072014212634</v>
      </c>
      <c r="H160" s="588">
        <f>'O5 Details by Class &amp; Accounts'!L160+'O5 Details by Class &amp; Accounts'!AG160+'O5 Details by Class &amp; Accounts'!BB160+'O5 Details by Class &amp; Accounts'!BW160</f>
        <v>0</v>
      </c>
      <c r="I160" s="588">
        <f>'O5 Details by Class &amp; Accounts'!M160+'O5 Details by Class &amp; Accounts'!AH160+'O5 Details by Class &amp; Accounts'!BC160+'O5 Details by Class &amp; Accounts'!BX160</f>
        <v>0</v>
      </c>
      <c r="J160" s="588">
        <f>'O5 Details by Class &amp; Accounts'!N160+'O5 Details by Class &amp; Accounts'!AI160+'O5 Details by Class &amp; Accounts'!BD160+'O5 Details by Class &amp; Accounts'!BY160</f>
        <v>2706.0091185916995</v>
      </c>
      <c r="K160" s="588">
        <f>'O5 Details by Class &amp; Accounts'!O160+'O5 Details by Class &amp; Accounts'!AJ160+'O5 Details by Class &amp; Accounts'!BE160+'O5 Details by Class &amp; Accounts'!BZ160</f>
        <v>3432.7617081262756</v>
      </c>
      <c r="L160" s="588">
        <f>'O5 Details by Class &amp; Accounts'!P160+'O5 Details by Class &amp; Accounts'!AK160+'O5 Details by Class &amp; Accounts'!BF160+'O5 Details by Class &amp; Accounts'!CA160</f>
        <v>0</v>
      </c>
      <c r="M160" s="588">
        <f>'O5 Details by Class &amp; Accounts'!Q160+'O5 Details by Class &amp; Accounts'!AL160+'O5 Details by Class &amp; Accounts'!BG160+'O5 Details by Class &amp; Accounts'!CB160</f>
        <v>128.67174025870165</v>
      </c>
      <c r="N160" s="588">
        <f>'O5 Details by Class &amp; Accounts'!R160+'O5 Details by Class &amp; Accounts'!AM160+'O5 Details by Class &amp; Accounts'!BH160+'O5 Details by Class &amp; Accounts'!CC160</f>
        <v>0</v>
      </c>
      <c r="O160" s="588">
        <f>'O5 Details by Class &amp; Accounts'!S160+'O5 Details by Class &amp; Accounts'!AN160+'O5 Details by Class &amp; Accounts'!BI160+'O5 Details by Class &amp; Accounts'!CD160</f>
        <v>0</v>
      </c>
      <c r="P160" s="588">
        <f>'O5 Details by Class &amp; Accounts'!T160+'O5 Details by Class &amp; Accounts'!AO160+'O5 Details by Class &amp; Accounts'!BJ160+'O5 Details by Class &amp; Accounts'!CE160</f>
        <v>0</v>
      </c>
      <c r="Q160" s="588">
        <f>'O5 Details by Class &amp; Accounts'!U160+'O5 Details by Class &amp; Accounts'!AP160+'O5 Details by Class &amp; Accounts'!BK160+'O5 Details by Class &amp; Accounts'!CF160</f>
        <v>0</v>
      </c>
      <c r="R160" s="588">
        <f>'O5 Details by Class &amp; Accounts'!V160+'O5 Details by Class &amp; Accounts'!AQ160+'O5 Details by Class &amp; Accounts'!BL160+'O5 Details by Class &amp; Accounts'!CG160</f>
        <v>0</v>
      </c>
      <c r="S160" s="588">
        <f>'O5 Details by Class &amp; Accounts'!W160+'O5 Details by Class &amp; Accounts'!AR160+'O5 Details by Class &amp; Accounts'!BM160+'O5 Details by Class &amp; Accounts'!CH160</f>
        <v>0</v>
      </c>
      <c r="T160" s="588">
        <f>'O5 Details by Class &amp; Accounts'!X160+'O5 Details by Class &amp; Accounts'!AS160+'O5 Details by Class &amp; Accounts'!BN160+'O5 Details by Class &amp; Accounts'!CI160</f>
        <v>0</v>
      </c>
      <c r="U160" s="588">
        <f>'O5 Details by Class &amp; Accounts'!Y160+'O5 Details by Class &amp; Accounts'!AT160+'O5 Details by Class &amp; Accounts'!BO160+'O5 Details by Class &amp; Accounts'!CJ160</f>
        <v>0</v>
      </c>
      <c r="V160" s="588">
        <f>'O5 Details by Class &amp; Accounts'!Z160+'O5 Details by Class &amp; Accounts'!AU160+'O5 Details by Class &amp; Accounts'!BP160+'O5 Details by Class &amp; Accounts'!CK160</f>
        <v>0</v>
      </c>
      <c r="W160" s="588">
        <f>'O5 Details by Class &amp; Accounts'!AA160+'O5 Details by Class &amp; Accounts'!AV160+'O5 Details by Class &amp; Accounts'!BQ160+'O5 Details by Class &amp; Accounts'!CL160</f>
        <v>0</v>
      </c>
      <c r="X160" s="1029">
        <f>'O5 Details by Class &amp; Accounts'!AB160+'O5 Details by Class &amp; Accounts'!AW160+'O5 Details by Class &amp; Accounts'!BR160+'O5 Details by Class &amp; Accounts'!CM160</f>
        <v>0</v>
      </c>
      <c r="Y160" s="1904" t="inlineStr">
        <is>
          <t/>
        </is>
      </c>
      <c r="Z160" s="1899" t="inlineStr">
        <is>
          <t/>
        </is>
      </c>
    </row>
    <row r="161" spans="1:26" ht="15.95" customHeight="1" x14ac:dyDescent="0.2">
      <c r="A161" s="1752" t="s">
        <v>209</v>
      </c>
      <c r="B161" s="1000" t="s">
        <v>11</v>
      </c>
      <c r="C161" s="1015" t="str">
        <f>IF(ISBLANK('E4 TB Allocation Details'!D162), "",('E4 TB Allocation Details'!D162))</f>
        <v>di</v>
      </c>
      <c r="D161" s="1016">
        <f t="shared" si="5"/>
        <v>0</v>
      </c>
      <c r="E161" s="588">
        <f>'O5 Details by Class &amp; Accounts'!I161+'O5 Details by Class &amp; Accounts'!AD161+'O5 Details by Class &amp; Accounts'!AY161+'O5 Details by Class &amp; Accounts'!BT161</f>
        <v>0</v>
      </c>
      <c r="F161" s="588">
        <f>'O5 Details by Class &amp; Accounts'!J161+'O5 Details by Class &amp; Accounts'!AE161+'O5 Details by Class &amp; Accounts'!AZ161+'O5 Details by Class &amp; Accounts'!BU161</f>
        <v>0</v>
      </c>
      <c r="G161" s="588">
        <f>'O5 Details by Class &amp; Accounts'!K161+'O5 Details by Class &amp; Accounts'!AF161+'O5 Details by Class &amp; Accounts'!BA161+'O5 Details by Class &amp; Accounts'!BV161</f>
        <v>0</v>
      </c>
      <c r="H161" s="588">
        <f>'O5 Details by Class &amp; Accounts'!L161+'O5 Details by Class &amp; Accounts'!AG161+'O5 Details by Class &amp; Accounts'!BB161+'O5 Details by Class &amp; Accounts'!BW161</f>
        <v>0</v>
      </c>
      <c r="I161" s="588">
        <f>'O5 Details by Class &amp; Accounts'!M161+'O5 Details by Class &amp; Accounts'!AH161+'O5 Details by Class &amp; Accounts'!BC161+'O5 Details by Class &amp; Accounts'!BX161</f>
        <v>0</v>
      </c>
      <c r="J161" s="588">
        <f>'O5 Details by Class &amp; Accounts'!N161+'O5 Details by Class &amp; Accounts'!AI161+'O5 Details by Class &amp; Accounts'!BD161+'O5 Details by Class &amp; Accounts'!BY161</f>
        <v>0</v>
      </c>
      <c r="K161" s="588">
        <f>'O5 Details by Class &amp; Accounts'!O161+'O5 Details by Class &amp; Accounts'!AJ161+'O5 Details by Class &amp; Accounts'!BE161+'O5 Details by Class &amp; Accounts'!BZ161</f>
        <v>0</v>
      </c>
      <c r="L161" s="588">
        <f>'O5 Details by Class &amp; Accounts'!P161+'O5 Details by Class &amp; Accounts'!AK161+'O5 Details by Class &amp; Accounts'!BF161+'O5 Details by Class &amp; Accounts'!CA161</f>
        <v>0</v>
      </c>
      <c r="M161" s="588">
        <f>'O5 Details by Class &amp; Accounts'!Q161+'O5 Details by Class &amp; Accounts'!AL161+'O5 Details by Class &amp; Accounts'!BG161+'O5 Details by Class &amp; Accounts'!CB161</f>
        <v>0</v>
      </c>
      <c r="N161" s="588">
        <f>'O5 Details by Class &amp; Accounts'!R161+'O5 Details by Class &amp; Accounts'!AM161+'O5 Details by Class &amp; Accounts'!BH161+'O5 Details by Class &amp; Accounts'!CC161</f>
        <v>0</v>
      </c>
      <c r="O161" s="588">
        <f>'O5 Details by Class &amp; Accounts'!S161+'O5 Details by Class &amp; Accounts'!AN161+'O5 Details by Class &amp; Accounts'!BI161+'O5 Details by Class &amp; Accounts'!CD161</f>
        <v>0</v>
      </c>
      <c r="P161" s="588">
        <f>'O5 Details by Class &amp; Accounts'!T161+'O5 Details by Class &amp; Accounts'!AO161+'O5 Details by Class &amp; Accounts'!BJ161+'O5 Details by Class &amp; Accounts'!CE161</f>
        <v>0</v>
      </c>
      <c r="Q161" s="588">
        <f>'O5 Details by Class &amp; Accounts'!U161+'O5 Details by Class &amp; Accounts'!AP161+'O5 Details by Class &amp; Accounts'!BK161+'O5 Details by Class &amp; Accounts'!CF161</f>
        <v>0</v>
      </c>
      <c r="R161" s="588">
        <f>'O5 Details by Class &amp; Accounts'!V161+'O5 Details by Class &amp; Accounts'!AQ161+'O5 Details by Class &amp; Accounts'!BL161+'O5 Details by Class &amp; Accounts'!CG161</f>
        <v>0</v>
      </c>
      <c r="S161" s="588">
        <f>'O5 Details by Class &amp; Accounts'!W161+'O5 Details by Class &amp; Accounts'!AR161+'O5 Details by Class &amp; Accounts'!BM161+'O5 Details by Class &amp; Accounts'!CH161</f>
        <v>0</v>
      </c>
      <c r="T161" s="588">
        <f>'O5 Details by Class &amp; Accounts'!X161+'O5 Details by Class &amp; Accounts'!AS161+'O5 Details by Class &amp; Accounts'!BN161+'O5 Details by Class &amp; Accounts'!CI161</f>
        <v>0</v>
      </c>
      <c r="U161" s="588">
        <f>'O5 Details by Class &amp; Accounts'!Y161+'O5 Details by Class &amp; Accounts'!AT161+'O5 Details by Class &amp; Accounts'!BO161+'O5 Details by Class &amp; Accounts'!CJ161</f>
        <v>0</v>
      </c>
      <c r="V161" s="588">
        <f>'O5 Details by Class &amp; Accounts'!Z161+'O5 Details by Class &amp; Accounts'!AU161+'O5 Details by Class &amp; Accounts'!BP161+'O5 Details by Class &amp; Accounts'!CK161</f>
        <v>0</v>
      </c>
      <c r="W161" s="588">
        <f>'O5 Details by Class &amp; Accounts'!AA161+'O5 Details by Class &amp; Accounts'!AV161+'O5 Details by Class &amp; Accounts'!BQ161+'O5 Details by Class &amp; Accounts'!CL161</f>
        <v>0</v>
      </c>
      <c r="X161" s="1029">
        <f>'O5 Details by Class &amp; Accounts'!AB161+'O5 Details by Class &amp; Accounts'!AW161+'O5 Details by Class &amp; Accounts'!BR161+'O5 Details by Class &amp; Accounts'!CM161</f>
        <v>0</v>
      </c>
      <c r="Y161" s="1904" t="inlineStr">
        <is>
          <t/>
        </is>
      </c>
      <c r="Z161" s="1899">
        <v>1840</v>
      </c>
    </row>
    <row r="162" spans="1:26" ht="15.95" customHeight="1" x14ac:dyDescent="0.2">
      <c r="A162" s="1752" t="s">
        <v>210</v>
      </c>
      <c r="B162" s="1000" t="s">
        <v>12</v>
      </c>
      <c r="C162" s="1015" t="str">
        <f>IF(ISBLANK('E4 TB Allocation Details'!D163), "",('E4 TB Allocation Details'!D163))</f>
        <v>di</v>
      </c>
      <c r="D162" s="1016">
        <f t="shared" si="5"/>
        <v>21973.966404038412</v>
      </c>
      <c r="E162" s="588">
        <f>'O5 Details by Class &amp; Accounts'!I162+'O5 Details by Class &amp; Accounts'!AD162+'O5 Details by Class &amp; Accounts'!AY162+'O5 Details by Class &amp; Accounts'!BT162</f>
        <v>12374.905065626028</v>
      </c>
      <c r="F162" s="588">
        <f>'O5 Details by Class &amp; Accounts'!J162+'O5 Details by Class &amp; Accounts'!AE162+'O5 Details by Class &amp; Accounts'!AZ162+'O5 Details by Class &amp; Accounts'!BU162</f>
        <v>4492.3058641548441</v>
      </c>
      <c r="G162" s="588">
        <f>'O5 Details by Class &amp; Accounts'!K162+'O5 Details by Class &amp; Accounts'!AF162+'O5 Details by Class &amp; Accounts'!BA162+'O5 Details by Class &amp; Accounts'!BV162</f>
        <v>3057.7545696956622</v>
      </c>
      <c r="H162" s="588">
        <f>'O5 Details by Class &amp; Accounts'!L162+'O5 Details by Class &amp; Accounts'!AG162+'O5 Details by Class &amp; Accounts'!BB162+'O5 Details by Class &amp; Accounts'!BW162</f>
        <v>0</v>
      </c>
      <c r="I162" s="588">
        <f>'O5 Details by Class &amp; Accounts'!M162+'O5 Details by Class &amp; Accounts'!AH162+'O5 Details by Class &amp; Accounts'!BC162+'O5 Details by Class &amp; Accounts'!BX162</f>
        <v>0</v>
      </c>
      <c r="J162" s="588">
        <f>'O5 Details by Class &amp; Accounts'!N162+'O5 Details by Class &amp; Accounts'!AI162+'O5 Details by Class &amp; Accounts'!BD162+'O5 Details by Class &amp; Accounts'!BY162</f>
        <v>495.3293281360298</v>
      </c>
      <c r="K162" s="588">
        <f>'O5 Details by Class &amp; Accounts'!O162+'O5 Details by Class &amp; Accounts'!AJ162+'O5 Details by Class &amp; Accounts'!BE162+'O5 Details by Class &amp; Accounts'!BZ162</f>
        <v>1517.8171521424749</v>
      </c>
      <c r="L162" s="588">
        <f>'O5 Details by Class &amp; Accounts'!P162+'O5 Details by Class &amp; Accounts'!AK162+'O5 Details by Class &amp; Accounts'!BF162+'O5 Details by Class &amp; Accounts'!CA162</f>
        <v>0</v>
      </c>
      <c r="M162" s="588">
        <f>'O5 Details by Class &amp; Accounts'!Q162+'O5 Details by Class &amp; Accounts'!AL162+'O5 Details by Class &amp; Accounts'!BG162+'O5 Details by Class &amp; Accounts'!CB162</f>
        <v>35.854424283374044</v>
      </c>
      <c r="N162" s="588">
        <f>'O5 Details by Class &amp; Accounts'!R162+'O5 Details by Class &amp; Accounts'!AM162+'O5 Details by Class &amp; Accounts'!BH162+'O5 Details by Class &amp; Accounts'!CC162</f>
        <v>0</v>
      </c>
      <c r="O162" s="588">
        <f>'O5 Details by Class &amp; Accounts'!S162+'O5 Details by Class &amp; Accounts'!AN162+'O5 Details by Class &amp; Accounts'!BI162+'O5 Details by Class &amp; Accounts'!CD162</f>
        <v>0</v>
      </c>
      <c r="P162" s="588">
        <f>'O5 Details by Class &amp; Accounts'!T162+'O5 Details by Class &amp; Accounts'!AO162+'O5 Details by Class &amp; Accounts'!BJ162+'O5 Details by Class &amp; Accounts'!CE162</f>
        <v>0</v>
      </c>
      <c r="Q162" s="588">
        <f>'O5 Details by Class &amp; Accounts'!U162+'O5 Details by Class &amp; Accounts'!AP162+'O5 Details by Class &amp; Accounts'!BK162+'O5 Details by Class &amp; Accounts'!CF162</f>
        <v>0</v>
      </c>
      <c r="R162" s="588">
        <f>'O5 Details by Class &amp; Accounts'!V162+'O5 Details by Class &amp; Accounts'!AQ162+'O5 Details by Class &amp; Accounts'!BL162+'O5 Details by Class &amp; Accounts'!CG162</f>
        <v>0</v>
      </c>
      <c r="S162" s="588">
        <f>'O5 Details by Class &amp; Accounts'!W162+'O5 Details by Class &amp; Accounts'!AR162+'O5 Details by Class &amp; Accounts'!BM162+'O5 Details by Class &amp; Accounts'!CH162</f>
        <v>0</v>
      </c>
      <c r="T162" s="588">
        <f>'O5 Details by Class &amp; Accounts'!X162+'O5 Details by Class &amp; Accounts'!AS162+'O5 Details by Class &amp; Accounts'!BN162+'O5 Details by Class &amp; Accounts'!CI162</f>
        <v>0</v>
      </c>
      <c r="U162" s="588">
        <f>'O5 Details by Class &amp; Accounts'!Y162+'O5 Details by Class &amp; Accounts'!AT162+'O5 Details by Class &amp; Accounts'!BO162+'O5 Details by Class &amp; Accounts'!CJ162</f>
        <v>0</v>
      </c>
      <c r="V162" s="588">
        <f>'O5 Details by Class &amp; Accounts'!Z162+'O5 Details by Class &amp; Accounts'!AU162+'O5 Details by Class &amp; Accounts'!BP162+'O5 Details by Class &amp; Accounts'!CK162</f>
        <v>0</v>
      </c>
      <c r="W162" s="588">
        <f>'O5 Details by Class &amp; Accounts'!AA162+'O5 Details by Class &amp; Accounts'!AV162+'O5 Details by Class &amp; Accounts'!BQ162+'O5 Details by Class &amp; Accounts'!CL162</f>
        <v>0</v>
      </c>
      <c r="X162" s="1029">
        <f>'O5 Details by Class &amp; Accounts'!AB162+'O5 Details by Class &amp; Accounts'!AW162+'O5 Details by Class &amp; Accounts'!BR162+'O5 Details by Class &amp; Accounts'!CM162</f>
        <v>0</v>
      </c>
      <c r="Y162" s="1904" t="inlineStr">
        <is>
          <t/>
        </is>
      </c>
      <c r="Z162" s="1899">
        <v>1845</v>
      </c>
    </row>
    <row r="163" spans="1:26" ht="15.95" customHeight="1" x14ac:dyDescent="0.2">
      <c r="A163" s="1752" t="s">
        <v>208</v>
      </c>
      <c r="B163" s="1000" t="s">
        <v>13</v>
      </c>
      <c r="C163" s="1015" t="str">
        <f>IF(ISBLANK('E4 TB Allocation Details'!D164), "",('E4 TB Allocation Details'!D164))</f>
        <v>di</v>
      </c>
      <c r="D163" s="1016">
        <f t="shared" si="5"/>
        <v>48736.615103272299</v>
      </c>
      <c r="E163" s="588">
        <f>'O5 Details by Class &amp; Accounts'!I163+'O5 Details by Class &amp; Accounts'!AD163+'O5 Details by Class &amp; Accounts'!AY163+'O5 Details by Class &amp; Accounts'!BT163</f>
        <v>44847.38360919249</v>
      </c>
      <c r="F163" s="588">
        <f>'O5 Details by Class &amp; Accounts'!J163+'O5 Details by Class &amp; Accounts'!AE163+'O5 Details by Class &amp; Accounts'!AZ163+'O5 Details by Class &amp; Accounts'!BU163</f>
        <v>3889.2314940798069</v>
      </c>
      <c r="G163" s="588">
        <f>'O5 Details by Class &amp; Accounts'!K163+'O5 Details by Class &amp; Accounts'!AF163+'O5 Details by Class &amp; Accounts'!BA163+'O5 Details by Class &amp; Accounts'!BV163</f>
        <v>0</v>
      </c>
      <c r="H163" s="588">
        <f>'O5 Details by Class &amp; Accounts'!L163+'O5 Details by Class &amp; Accounts'!AG163+'O5 Details by Class &amp; Accounts'!BB163+'O5 Details by Class &amp; Accounts'!BW163</f>
        <v>0</v>
      </c>
      <c r="I163" s="588">
        <f>'O5 Details by Class &amp; Accounts'!M163+'O5 Details by Class &amp; Accounts'!AH163+'O5 Details by Class &amp; Accounts'!BC163+'O5 Details by Class &amp; Accounts'!BX163</f>
        <v>0</v>
      </c>
      <c r="J163" s="588">
        <f>'O5 Details by Class &amp; Accounts'!N163+'O5 Details by Class &amp; Accounts'!AI163+'O5 Details by Class &amp; Accounts'!BD163+'O5 Details by Class &amp; Accounts'!BY163</f>
        <v>0</v>
      </c>
      <c r="K163" s="588">
        <f>'O5 Details by Class &amp; Accounts'!O163+'O5 Details by Class &amp; Accounts'!AJ163+'O5 Details by Class &amp; Accounts'!BE163+'O5 Details by Class &amp; Accounts'!BZ163</f>
        <v>0</v>
      </c>
      <c r="L163" s="588">
        <f>'O5 Details by Class &amp; Accounts'!P163+'O5 Details by Class &amp; Accounts'!AK163+'O5 Details by Class &amp; Accounts'!BF163+'O5 Details by Class &amp; Accounts'!CA163</f>
        <v>0</v>
      </c>
      <c r="M163" s="588">
        <f>'O5 Details by Class &amp; Accounts'!Q163+'O5 Details by Class &amp; Accounts'!AL163+'O5 Details by Class &amp; Accounts'!BG163+'O5 Details by Class &amp; Accounts'!CB163</f>
        <v>0</v>
      </c>
      <c r="N163" s="588">
        <f>'O5 Details by Class &amp; Accounts'!R163+'O5 Details by Class &amp; Accounts'!AM163+'O5 Details by Class &amp; Accounts'!BH163+'O5 Details by Class &amp; Accounts'!CC163</f>
        <v>0</v>
      </c>
      <c r="O163" s="588">
        <f>'O5 Details by Class &amp; Accounts'!S163+'O5 Details by Class &amp; Accounts'!AN163+'O5 Details by Class &amp; Accounts'!BI163+'O5 Details by Class &amp; Accounts'!CD163</f>
        <v>0</v>
      </c>
      <c r="P163" s="588">
        <f>'O5 Details by Class &amp; Accounts'!T163+'O5 Details by Class &amp; Accounts'!AO163+'O5 Details by Class &amp; Accounts'!BJ163+'O5 Details by Class &amp; Accounts'!CE163</f>
        <v>0</v>
      </c>
      <c r="Q163" s="588">
        <f>'O5 Details by Class &amp; Accounts'!U163+'O5 Details by Class &amp; Accounts'!AP163+'O5 Details by Class &amp; Accounts'!BK163+'O5 Details by Class &amp; Accounts'!CF163</f>
        <v>0</v>
      </c>
      <c r="R163" s="588">
        <f>'O5 Details by Class &amp; Accounts'!V163+'O5 Details by Class &amp; Accounts'!AQ163+'O5 Details by Class &amp; Accounts'!BL163+'O5 Details by Class &amp; Accounts'!CG163</f>
        <v>0</v>
      </c>
      <c r="S163" s="588">
        <f>'O5 Details by Class &amp; Accounts'!W163+'O5 Details by Class &amp; Accounts'!AR163+'O5 Details by Class &amp; Accounts'!BM163+'O5 Details by Class &amp; Accounts'!CH163</f>
        <v>0</v>
      </c>
      <c r="T163" s="588">
        <f>'O5 Details by Class &amp; Accounts'!X163+'O5 Details by Class &amp; Accounts'!AS163+'O5 Details by Class &amp; Accounts'!BN163+'O5 Details by Class &amp; Accounts'!CI163</f>
        <v>0</v>
      </c>
      <c r="U163" s="588">
        <f>'O5 Details by Class &amp; Accounts'!Y163+'O5 Details by Class &amp; Accounts'!AT163+'O5 Details by Class &amp; Accounts'!BO163+'O5 Details by Class &amp; Accounts'!CJ163</f>
        <v>0</v>
      </c>
      <c r="V163" s="588">
        <f>'O5 Details by Class &amp; Accounts'!Z163+'O5 Details by Class &amp; Accounts'!AU163+'O5 Details by Class &amp; Accounts'!BP163+'O5 Details by Class &amp; Accounts'!CK163</f>
        <v>0</v>
      </c>
      <c r="W163" s="588">
        <f>'O5 Details by Class &amp; Accounts'!AA163+'O5 Details by Class &amp; Accounts'!AV163+'O5 Details by Class &amp; Accounts'!BQ163+'O5 Details by Class &amp; Accounts'!CL163</f>
        <v>0</v>
      </c>
      <c r="X163" s="1029">
        <f>'O5 Details by Class &amp; Accounts'!AB163+'O5 Details by Class &amp; Accounts'!AW163+'O5 Details by Class &amp; Accounts'!BR163+'O5 Details by Class &amp; Accounts'!CM163</f>
        <v>0</v>
      </c>
      <c r="Y163" s="1904" t="inlineStr">
        <is>
          <t/>
        </is>
      </c>
      <c r="Z163" s="1899">
        <v>1855</v>
      </c>
    </row>
    <row r="164" spans="1:26" ht="15.95" customHeight="1" x14ac:dyDescent="0.2">
      <c r="A164" s="1752" t="s">
        <v>197</v>
      </c>
      <c r="B164" s="1000" t="s">
        <v>14</v>
      </c>
      <c r="C164" s="1015" t="str">
        <f>IF(ISBLANK('E4 TB Allocation Details'!D165), "",('E4 TB Allocation Details'!D165))</f>
        <v>di</v>
      </c>
      <c r="D164" s="1016">
        <f t="shared" si="5"/>
        <v>33026.277426663321</v>
      </c>
      <c r="E164" s="588">
        <f>'O5 Details by Class &amp; Accounts'!I164+'O5 Details by Class &amp; Accounts'!AD164+'O5 Details by Class &amp; Accounts'!AY164+'O5 Details by Class &amp; Accounts'!BT164</f>
        <v>20613.831395019366</v>
      </c>
      <c r="F164" s="588">
        <f>'O5 Details by Class &amp; Accounts'!J164+'O5 Details by Class &amp; Accounts'!AE164+'O5 Details by Class &amp; Accounts'!AZ164+'O5 Details by Class &amp; Accounts'!BU164</f>
        <v>7372.5365952472284</v>
      </c>
      <c r="G164" s="588">
        <f>'O5 Details by Class &amp; Accounts'!K164+'O5 Details by Class &amp; Accounts'!AF164+'O5 Details by Class &amp; Accounts'!BA164+'O5 Details by Class &amp; Accounts'!BV164</f>
        <v>4694.6908248377158</v>
      </c>
      <c r="H164" s="588">
        <f>'O5 Details by Class &amp; Accounts'!L164+'O5 Details by Class &amp; Accounts'!AG164+'O5 Details by Class &amp; Accounts'!BB164+'O5 Details by Class &amp; Accounts'!BW164</f>
        <v>0</v>
      </c>
      <c r="I164" s="588">
        <f>'O5 Details by Class &amp; Accounts'!M164+'O5 Details by Class &amp; Accounts'!AH164+'O5 Details by Class &amp; Accounts'!BC164+'O5 Details by Class &amp; Accounts'!BX164</f>
        <v>0</v>
      </c>
      <c r="J164" s="588">
        <f>'O5 Details by Class &amp; Accounts'!N164+'O5 Details by Class &amp; Accounts'!AI164+'O5 Details by Class &amp; Accounts'!BD164+'O5 Details by Class &amp; Accounts'!BY164</f>
        <v>2.0294551970745203</v>
      </c>
      <c r="K164" s="588">
        <f>'O5 Details by Class &amp; Accounts'!O164+'O5 Details by Class &amp; Accounts'!AJ164+'O5 Details by Class &amp; Accounts'!BE164+'O5 Details by Class &amp; Accounts'!BZ164</f>
        <v>283.30093082264574</v>
      </c>
      <c r="L164" s="588">
        <f>'O5 Details by Class &amp; Accounts'!P164+'O5 Details by Class &amp; Accounts'!AK164+'O5 Details by Class &amp; Accounts'!BF164+'O5 Details by Class &amp; Accounts'!CA164</f>
        <v>0</v>
      </c>
      <c r="M164" s="588">
        <f>'O5 Details by Class &amp; Accounts'!Q164+'O5 Details by Class &amp; Accounts'!AL164+'O5 Details by Class &amp; Accounts'!BG164+'O5 Details by Class &amp; Accounts'!CB164</f>
        <v>59.888225539294226</v>
      </c>
      <c r="N164" s="588">
        <f>'O5 Details by Class &amp; Accounts'!R164+'O5 Details by Class &amp; Accounts'!AM164+'O5 Details by Class &amp; Accounts'!BH164+'O5 Details by Class &amp; Accounts'!CC164</f>
        <v>0</v>
      </c>
      <c r="O164" s="588">
        <f>'O5 Details by Class &amp; Accounts'!S164+'O5 Details by Class &amp; Accounts'!AN164+'O5 Details by Class &amp; Accounts'!BI164+'O5 Details by Class &amp; Accounts'!CD164</f>
        <v>0</v>
      </c>
      <c r="P164" s="588">
        <f>'O5 Details by Class &amp; Accounts'!T164+'O5 Details by Class &amp; Accounts'!AO164+'O5 Details by Class &amp; Accounts'!BJ164+'O5 Details by Class &amp; Accounts'!CE164</f>
        <v>0</v>
      </c>
      <c r="Q164" s="588">
        <f>'O5 Details by Class &amp; Accounts'!U164+'O5 Details by Class &amp; Accounts'!AP164+'O5 Details by Class &amp; Accounts'!BK164+'O5 Details by Class &amp; Accounts'!CF164</f>
        <v>0</v>
      </c>
      <c r="R164" s="588">
        <f>'O5 Details by Class &amp; Accounts'!V164+'O5 Details by Class &amp; Accounts'!AQ164+'O5 Details by Class &amp; Accounts'!BL164+'O5 Details by Class &amp; Accounts'!CG164</f>
        <v>0</v>
      </c>
      <c r="S164" s="588">
        <f>'O5 Details by Class &amp; Accounts'!W164+'O5 Details by Class &amp; Accounts'!AR164+'O5 Details by Class &amp; Accounts'!BM164+'O5 Details by Class &amp; Accounts'!CH164</f>
        <v>0</v>
      </c>
      <c r="T164" s="588">
        <f>'O5 Details by Class &amp; Accounts'!X164+'O5 Details by Class &amp; Accounts'!AS164+'O5 Details by Class &amp; Accounts'!BN164+'O5 Details by Class &amp; Accounts'!CI164</f>
        <v>0</v>
      </c>
      <c r="U164" s="588">
        <f>'O5 Details by Class &amp; Accounts'!Y164+'O5 Details by Class &amp; Accounts'!AT164+'O5 Details by Class &amp; Accounts'!BO164+'O5 Details by Class &amp; Accounts'!CJ164</f>
        <v>0</v>
      </c>
      <c r="V164" s="588">
        <f>'O5 Details by Class &amp; Accounts'!Z164+'O5 Details by Class &amp; Accounts'!AU164+'O5 Details by Class &amp; Accounts'!BP164+'O5 Details by Class &amp; Accounts'!CK164</f>
        <v>0</v>
      </c>
      <c r="W164" s="588">
        <f>'O5 Details by Class &amp; Accounts'!AA164+'O5 Details by Class &amp; Accounts'!AV164+'O5 Details by Class &amp; Accounts'!BQ164+'O5 Details by Class &amp; Accounts'!CL164</f>
        <v>0</v>
      </c>
      <c r="X164" s="1029">
        <f>'O5 Details by Class &amp; Accounts'!AB164+'O5 Details by Class &amp; Accounts'!AW164+'O5 Details by Class &amp; Accounts'!BR164+'O5 Details by Class &amp; Accounts'!CM164</f>
        <v>0</v>
      </c>
      <c r="Y164" s="1904" t="inlineStr">
        <is>
          <t/>
        </is>
      </c>
      <c r="Z164" s="1899">
        <v>1850</v>
      </c>
    </row>
    <row r="165" spans="1:26" ht="15.95" customHeight="1" x14ac:dyDescent="0.2">
      <c r="A165" s="1757" t="s">
        <v>211</v>
      </c>
      <c r="B165" s="1005" t="s">
        <v>1521</v>
      </c>
      <c r="C165" s="1015" t="str">
        <f>IF(ISBLANK('E4 TB Allocation Details'!D166), "",('E4 TB Allocation Details'!D166))</f>
        <v>cu</v>
      </c>
      <c r="D165" s="1016">
        <f t="shared" ref="D165:D207" si="7">SUM(E165:X165)</f>
        <v>55478.915214926812</v>
      </c>
      <c r="E165" s="588">
        <f>'O5 Details by Class &amp; Accounts'!I165+'O5 Details by Class &amp; Accounts'!AD165+'O5 Details by Class &amp; Accounts'!AY165+'O5 Details by Class &amp; Accounts'!BT165</f>
        <v>36569.838398664127</v>
      </c>
      <c r="F165" s="588">
        <f>'O5 Details by Class &amp; Accounts'!J165+'O5 Details by Class &amp; Accounts'!AE165+'O5 Details by Class &amp; Accounts'!AZ165+'O5 Details by Class &amp; Accounts'!BU165</f>
        <v>10571.715501674033</v>
      </c>
      <c r="G165" s="588">
        <f>'O5 Details by Class &amp; Accounts'!K165+'O5 Details by Class &amp; Accounts'!AF165+'O5 Details by Class &amp; Accounts'!BA165+'O5 Details by Class &amp; Accounts'!BV165</f>
        <v>8269.3984374816991</v>
      </c>
      <c r="H165" s="588">
        <f>'O5 Details by Class &amp; Accounts'!L165+'O5 Details by Class &amp; Accounts'!AG165+'O5 Details by Class &amp; Accounts'!BB165+'O5 Details by Class &amp; Accounts'!BW165</f>
        <v>0</v>
      </c>
      <c r="I165" s="588">
        <f>'O5 Details by Class &amp; Accounts'!M165+'O5 Details by Class &amp; Accounts'!AH165+'O5 Details by Class &amp; Accounts'!BC165+'O5 Details by Class &amp; Accounts'!BX165</f>
        <v>0</v>
      </c>
      <c r="J165" s="588">
        <f>'O5 Details by Class &amp; Accounts'!N165+'O5 Details by Class &amp; Accounts'!AI165+'O5 Details by Class &amp; Accounts'!BD165+'O5 Details by Class &amp; Accounts'!BY165</f>
        <v>67.962877106954977</v>
      </c>
      <c r="K165" s="588">
        <f>'O5 Details by Class &amp; Accounts'!O165+'O5 Details by Class &amp; Accounts'!AJ165+'O5 Details by Class &amp; Accounts'!BE165+'O5 Details by Class &amp; Accounts'!BZ165</f>
        <v>0</v>
      </c>
      <c r="L165" s="588">
        <f>'O5 Details by Class &amp; Accounts'!P165+'O5 Details by Class &amp; Accounts'!AK165+'O5 Details by Class &amp; Accounts'!BF165+'O5 Details by Class &amp; Accounts'!CA165</f>
        <v>0</v>
      </c>
      <c r="M165" s="588">
        <f>'O5 Details by Class &amp; Accounts'!Q165+'O5 Details by Class &amp; Accounts'!AL165+'O5 Details by Class &amp; Accounts'!BG165+'O5 Details by Class &amp; Accounts'!CB165</f>
        <v>0</v>
      </c>
      <c r="N165" s="588">
        <f>'O5 Details by Class &amp; Accounts'!R165+'O5 Details by Class &amp; Accounts'!AM165+'O5 Details by Class &amp; Accounts'!BH165+'O5 Details by Class &amp; Accounts'!CC165</f>
        <v>0</v>
      </c>
      <c r="O165" s="588">
        <f>'O5 Details by Class &amp; Accounts'!S165+'O5 Details by Class &amp; Accounts'!AN165+'O5 Details by Class &amp; Accounts'!BI165+'O5 Details by Class &amp; Accounts'!CD165</f>
        <v>0</v>
      </c>
      <c r="P165" s="588">
        <f>'O5 Details by Class &amp; Accounts'!T165+'O5 Details by Class &amp; Accounts'!AO165+'O5 Details by Class &amp; Accounts'!BJ165+'O5 Details by Class &amp; Accounts'!CE165</f>
        <v>0</v>
      </c>
      <c r="Q165" s="588">
        <f>'O5 Details by Class &amp; Accounts'!U165+'O5 Details by Class &amp; Accounts'!AP165+'O5 Details by Class &amp; Accounts'!BK165+'O5 Details by Class &amp; Accounts'!CF165</f>
        <v>0</v>
      </c>
      <c r="R165" s="588">
        <f>'O5 Details by Class &amp; Accounts'!V165+'O5 Details by Class &amp; Accounts'!AQ165+'O5 Details by Class &amp; Accounts'!BL165+'O5 Details by Class &amp; Accounts'!CG165</f>
        <v>0</v>
      </c>
      <c r="S165" s="588">
        <f>'O5 Details by Class &amp; Accounts'!W165+'O5 Details by Class &amp; Accounts'!AR165+'O5 Details by Class &amp; Accounts'!BM165+'O5 Details by Class &amp; Accounts'!CH165</f>
        <v>0</v>
      </c>
      <c r="T165" s="588">
        <f>'O5 Details by Class &amp; Accounts'!X165+'O5 Details by Class &amp; Accounts'!AS165+'O5 Details by Class &amp; Accounts'!BN165+'O5 Details by Class &amp; Accounts'!CI165</f>
        <v>0</v>
      </c>
      <c r="U165" s="588">
        <f>'O5 Details by Class &amp; Accounts'!Y165+'O5 Details by Class &amp; Accounts'!AT165+'O5 Details by Class &amp; Accounts'!BO165+'O5 Details by Class &amp; Accounts'!CJ165</f>
        <v>0</v>
      </c>
      <c r="V165" s="588">
        <f>'O5 Details by Class &amp; Accounts'!Z165+'O5 Details by Class &amp; Accounts'!AU165+'O5 Details by Class &amp; Accounts'!BP165+'O5 Details by Class &amp; Accounts'!CK165</f>
        <v>0</v>
      </c>
      <c r="W165" s="588">
        <f>'O5 Details by Class &amp; Accounts'!AA165+'O5 Details by Class &amp; Accounts'!AV165+'O5 Details by Class &amp; Accounts'!BQ165+'O5 Details by Class &amp; Accounts'!CL165</f>
        <v>0</v>
      </c>
      <c r="X165" s="1029">
        <f>'O5 Details by Class &amp; Accounts'!AB165+'O5 Details by Class &amp; Accounts'!AW165+'O5 Details by Class &amp; Accounts'!BR165+'O5 Details by Class &amp; Accounts'!CM165</f>
        <v>0</v>
      </c>
      <c r="Y165" s="1904" t="inlineStr">
        <is>
          <t/>
        </is>
      </c>
      <c r="Z165" s="1899">
        <v>1860</v>
      </c>
    </row>
    <row r="166" spans="1:26" ht="15.95" customHeight="1" x14ac:dyDescent="0.2">
      <c r="A166" s="1757" t="s">
        <v>212</v>
      </c>
      <c r="B166" s="1005" t="s">
        <v>1531</v>
      </c>
      <c r="C166" s="1015" t="str">
        <f>IF(ISBLANK('E4 TB Allocation Details'!D167), "",('E4 TB Allocation Details'!D167))</f>
        <v>cu</v>
      </c>
      <c r="D166" s="1016">
        <f t="shared" si="7"/>
        <v>58127.665948865942</v>
      </c>
      <c r="E166" s="588">
        <f>'O5 Details by Class &amp; Accounts'!I166+'O5 Details by Class &amp; Accounts'!AD166+'O5 Details by Class &amp; Accounts'!AY166+'O5 Details by Class &amp; Accounts'!BT166</f>
        <v>49143.622353141436</v>
      </c>
      <c r="F166" s="588">
        <f>'O5 Details by Class &amp; Accounts'!J166+'O5 Details by Class &amp; Accounts'!AE166+'O5 Details by Class &amp; Accounts'!AZ166+'O5 Details by Class &amp; Accounts'!BU166</f>
        <v>8087.7486610300411</v>
      </c>
      <c r="G166" s="588">
        <f>'O5 Details by Class &amp; Accounts'!K166+'O5 Details by Class &amp; Accounts'!AF166+'O5 Details by Class &amp; Accounts'!BA166+'O5 Details by Class &amp; Accounts'!BV166</f>
        <v>739.70514047151448</v>
      </c>
      <c r="H166" s="588">
        <f>'O5 Details by Class &amp; Accounts'!L166+'O5 Details by Class &amp; Accounts'!AG166+'O5 Details by Class &amp; Accounts'!BB166+'O5 Details by Class &amp; Accounts'!BW166</f>
        <v>0</v>
      </c>
      <c r="I166" s="588">
        <f>'O5 Details by Class &amp; Accounts'!M166+'O5 Details by Class &amp; Accounts'!AH166+'O5 Details by Class &amp; Accounts'!BC166+'O5 Details by Class &amp; Accounts'!BX166</f>
        <v>0</v>
      </c>
      <c r="J166" s="588">
        <f>'O5 Details by Class &amp; Accounts'!N166+'O5 Details by Class &amp; Accounts'!AI166+'O5 Details by Class &amp; Accounts'!BD166+'O5 Details by Class &amp; Accounts'!BY166</f>
        <v>5.6466041257367516</v>
      </c>
      <c r="K166" s="588">
        <f>'O5 Details by Class &amp; Accounts'!O166+'O5 Details by Class &amp; Accounts'!AJ166+'O5 Details by Class &amp; Accounts'!BE166+'O5 Details by Class &amp; Accounts'!BZ166</f>
        <v>27.945478636537203</v>
      </c>
      <c r="L166" s="588">
        <f>'O5 Details by Class &amp; Accounts'!P166+'O5 Details by Class &amp; Accounts'!AK166+'O5 Details by Class &amp; Accounts'!BF166+'O5 Details by Class &amp; Accounts'!CA166</f>
        <v>0</v>
      </c>
      <c r="M166" s="588">
        <f>'O5 Details by Class &amp; Accounts'!Q166+'O5 Details by Class &amp; Accounts'!AL166+'O5 Details by Class &amp; Accounts'!BG166+'O5 Details by Class &amp; Accounts'!CB166</f>
        <v>122.99771146067283</v>
      </c>
      <c r="N166" s="588">
        <f>'O5 Details by Class &amp; Accounts'!R166+'O5 Details by Class &amp; Accounts'!AM166+'O5 Details by Class &amp; Accounts'!BH166+'O5 Details by Class &amp; Accounts'!CC166</f>
        <v>0</v>
      </c>
      <c r="O166" s="588">
        <f>'O5 Details by Class &amp; Accounts'!S166+'O5 Details by Class &amp; Accounts'!AN166+'O5 Details by Class &amp; Accounts'!BI166+'O5 Details by Class &amp; Accounts'!CD166</f>
        <v>0</v>
      </c>
      <c r="P166" s="588">
        <f>'O5 Details by Class &amp; Accounts'!T166+'O5 Details by Class &amp; Accounts'!AO166+'O5 Details by Class &amp; Accounts'!BJ166+'O5 Details by Class &amp; Accounts'!CE166</f>
        <v>0</v>
      </c>
      <c r="Q166" s="588">
        <f>'O5 Details by Class &amp; Accounts'!U166+'O5 Details by Class &amp; Accounts'!AP166+'O5 Details by Class &amp; Accounts'!BK166+'O5 Details by Class &amp; Accounts'!CF166</f>
        <v>0</v>
      </c>
      <c r="R166" s="588">
        <f>'O5 Details by Class &amp; Accounts'!V166+'O5 Details by Class &amp; Accounts'!AQ166+'O5 Details by Class &amp; Accounts'!BL166+'O5 Details by Class &amp; Accounts'!CG166</f>
        <v>0</v>
      </c>
      <c r="S166" s="588">
        <f>'O5 Details by Class &amp; Accounts'!W166+'O5 Details by Class &amp; Accounts'!AR166+'O5 Details by Class &amp; Accounts'!BM166+'O5 Details by Class &amp; Accounts'!CH166</f>
        <v>0</v>
      </c>
      <c r="T166" s="588">
        <f>'O5 Details by Class &amp; Accounts'!X166+'O5 Details by Class &amp; Accounts'!AS166+'O5 Details by Class &amp; Accounts'!BN166+'O5 Details by Class &amp; Accounts'!CI166</f>
        <v>0</v>
      </c>
      <c r="U166" s="588">
        <f>'O5 Details by Class &amp; Accounts'!Y166+'O5 Details by Class &amp; Accounts'!AT166+'O5 Details by Class &amp; Accounts'!BO166+'O5 Details by Class &amp; Accounts'!CJ166</f>
        <v>0</v>
      </c>
      <c r="V166" s="588">
        <f>'O5 Details by Class &amp; Accounts'!Z166+'O5 Details by Class &amp; Accounts'!AU166+'O5 Details by Class &amp; Accounts'!BP166+'O5 Details by Class &amp; Accounts'!CK166</f>
        <v>0</v>
      </c>
      <c r="W166" s="588">
        <f>'O5 Details by Class &amp; Accounts'!AA166+'O5 Details by Class &amp; Accounts'!AV166+'O5 Details by Class &amp; Accounts'!BQ166+'O5 Details by Class &amp; Accounts'!CL166</f>
        <v>0</v>
      </c>
      <c r="X166" s="1029">
        <f>'O5 Details by Class &amp; Accounts'!AB166+'O5 Details by Class &amp; Accounts'!AW166+'O5 Details by Class &amp; Accounts'!BR166+'O5 Details by Class &amp; Accounts'!CM166</f>
        <v>0</v>
      </c>
      <c r="Y166" s="1904" t="inlineStr">
        <is>
          <t/>
        </is>
      </c>
      <c r="Z166" s="1899" t="inlineStr">
        <is>
          <t/>
        </is>
      </c>
    </row>
    <row r="167" spans="1:26" ht="15.95" customHeight="1" x14ac:dyDescent="0.2">
      <c r="A167" s="1757" t="s">
        <v>216</v>
      </c>
      <c r="B167" s="1005" t="s">
        <v>286</v>
      </c>
      <c r="C167" s="1015" t="str">
        <f>IF(ISBLANK('E4 TB Allocation Details'!D168), "",('E4 TB Allocation Details'!D168))</f>
        <v>cu</v>
      </c>
      <c r="D167" s="1016">
        <f t="shared" si="7"/>
        <v>134051.62747760591</v>
      </c>
      <c r="E167" s="588">
        <f>'O5 Details by Class &amp; Accounts'!I167+'O5 Details by Class &amp; Accounts'!AD167+'O5 Details by Class &amp; Accounts'!AY167+'O5 Details by Class &amp; Accounts'!BT167</f>
        <v>62463.426612037212</v>
      </c>
      <c r="F167" s="588">
        <f>'O5 Details by Class &amp; Accounts'!J167+'O5 Details by Class &amp; Accounts'!AE167+'O5 Details by Class &amp; Accounts'!AZ167+'O5 Details by Class &amp; Accounts'!BU167</f>
        <v>10252.215996921712</v>
      </c>
      <c r="G167" s="588">
        <f>'O5 Details by Class &amp; Accounts'!K167+'O5 Details by Class &amp; Accounts'!AF167+'O5 Details by Class &amp; Accounts'!BA167+'O5 Details by Class &amp; Accounts'!BV167</f>
        <v>58803.711949694167</v>
      </c>
      <c r="H167" s="588">
        <f>'O5 Details by Class &amp; Accounts'!L167+'O5 Details by Class &amp; Accounts'!AG167+'O5 Details by Class &amp; Accounts'!BB167+'O5 Details by Class &amp; Accounts'!BW167</f>
        <v>0</v>
      </c>
      <c r="I167" s="588">
        <f>'O5 Details by Class &amp; Accounts'!M167+'O5 Details by Class &amp; Accounts'!AH167+'O5 Details by Class &amp; Accounts'!BC167+'O5 Details by Class &amp; Accounts'!BX167</f>
        <v>0</v>
      </c>
      <c r="J167" s="588">
        <f>'O5 Details by Class &amp; Accounts'!N167+'O5 Details by Class &amp; Accounts'!AI167+'O5 Details by Class &amp; Accounts'!BD167+'O5 Details by Class &amp; Accounts'!BY167</f>
        <v>448.88329732590967</v>
      </c>
      <c r="K167" s="588">
        <f>'O5 Details by Class &amp; Accounts'!O167+'O5 Details by Class &amp; Accounts'!AJ167+'O5 Details by Class &amp; Accounts'!BE167+'O5 Details by Class &amp; Accounts'!BZ167</f>
        <v>2083.3896216269272</v>
      </c>
      <c r="L167" s="588">
        <f>'O5 Details by Class &amp; Accounts'!P167+'O5 Details by Class &amp; Accounts'!AK167+'O5 Details by Class &amp; Accounts'!BF167+'O5 Details by Class &amp; Accounts'!CA167</f>
        <v>0</v>
      </c>
      <c r="M167" s="588">
        <f>'O5 Details by Class &amp; Accounts'!Q167+'O5 Details by Class &amp; Accounts'!AL167+'O5 Details by Class &amp; Accounts'!BG167+'O5 Details by Class &amp; Accounts'!CB167</f>
        <v>0</v>
      </c>
      <c r="N167" s="588">
        <f>'O5 Details by Class &amp; Accounts'!R167+'O5 Details by Class &amp; Accounts'!AM167+'O5 Details by Class &amp; Accounts'!BH167+'O5 Details by Class &amp; Accounts'!CC167</f>
        <v>0</v>
      </c>
      <c r="O167" s="588">
        <f>'O5 Details by Class &amp; Accounts'!S167+'O5 Details by Class &amp; Accounts'!AN167+'O5 Details by Class &amp; Accounts'!BI167+'O5 Details by Class &amp; Accounts'!CD167</f>
        <v>0</v>
      </c>
      <c r="P167" s="588">
        <f>'O5 Details by Class &amp; Accounts'!T167+'O5 Details by Class &amp; Accounts'!AO167+'O5 Details by Class &amp; Accounts'!BJ167+'O5 Details by Class &amp; Accounts'!CE167</f>
        <v>0</v>
      </c>
      <c r="Q167" s="588">
        <f>'O5 Details by Class &amp; Accounts'!U167+'O5 Details by Class &amp; Accounts'!AP167+'O5 Details by Class &amp; Accounts'!BK167+'O5 Details by Class &amp; Accounts'!CF167</f>
        <v>0</v>
      </c>
      <c r="R167" s="588">
        <f>'O5 Details by Class &amp; Accounts'!V167+'O5 Details by Class &amp; Accounts'!AQ167+'O5 Details by Class &amp; Accounts'!BL167+'O5 Details by Class &amp; Accounts'!CG167</f>
        <v>0</v>
      </c>
      <c r="S167" s="588">
        <f>'O5 Details by Class &amp; Accounts'!W167+'O5 Details by Class &amp; Accounts'!AR167+'O5 Details by Class &amp; Accounts'!BM167+'O5 Details by Class &amp; Accounts'!CH167</f>
        <v>0</v>
      </c>
      <c r="T167" s="588">
        <f>'O5 Details by Class &amp; Accounts'!X167+'O5 Details by Class &amp; Accounts'!AS167+'O5 Details by Class &amp; Accounts'!BN167+'O5 Details by Class &amp; Accounts'!CI167</f>
        <v>0</v>
      </c>
      <c r="U167" s="588">
        <f>'O5 Details by Class &amp; Accounts'!Y167+'O5 Details by Class &amp; Accounts'!AT167+'O5 Details by Class &amp; Accounts'!BO167+'O5 Details by Class &amp; Accounts'!CJ167</f>
        <v>0</v>
      </c>
      <c r="V167" s="588">
        <f>'O5 Details by Class &amp; Accounts'!Z167+'O5 Details by Class &amp; Accounts'!AU167+'O5 Details by Class &amp; Accounts'!BP167+'O5 Details by Class &amp; Accounts'!CK167</f>
        <v>0</v>
      </c>
      <c r="W167" s="588">
        <f>'O5 Details by Class &amp; Accounts'!AA167+'O5 Details by Class &amp; Accounts'!AV167+'O5 Details by Class &amp; Accounts'!BQ167+'O5 Details by Class &amp; Accounts'!CL167</f>
        <v>0</v>
      </c>
      <c r="X167" s="1029">
        <f>'O5 Details by Class &amp; Accounts'!AB167+'O5 Details by Class &amp; Accounts'!AW167+'O5 Details by Class &amp; Accounts'!BR167+'O5 Details by Class &amp; Accounts'!CM167</f>
        <v>0</v>
      </c>
      <c r="Y167" s="1904" t="inlineStr">
        <is>
          <t/>
        </is>
      </c>
      <c r="Z167" s="1899" t="inlineStr">
        <is>
          <t/>
        </is>
      </c>
    </row>
    <row r="168" spans="1:26" ht="15.95" customHeight="1" x14ac:dyDescent="0.2">
      <c r="A168" s="1757" t="s">
        <v>213</v>
      </c>
      <c r="B168" s="1005" t="s">
        <v>1135</v>
      </c>
      <c r="C168" s="1015" t="str">
        <f>IF(ISBLANK('E4 TB Allocation Details'!D169), "",('E4 TB Allocation Details'!D169))</f>
        <v>cu</v>
      </c>
      <c r="D168" s="1016">
        <f t="shared" si="7"/>
        <v>323653.16473989183</v>
      </c>
      <c r="E168" s="588">
        <f>'O5 Details by Class &amp; Accounts'!I168+'O5 Details by Class &amp; Accounts'!AD168+'O5 Details by Class &amp; Accounts'!AY168+'O5 Details by Class &amp; Accounts'!BT168</f>
        <v>273630.26954098139</v>
      </c>
      <c r="F168" s="588">
        <f>'O5 Details by Class &amp; Accounts'!J168+'O5 Details by Class &amp; Accounts'!AE168+'O5 Details by Class &amp; Accounts'!AZ168+'O5 Details by Class &amp; Accounts'!BU168</f>
        <v>45032.350895800322</v>
      </c>
      <c r="G168" s="588">
        <f>'O5 Details by Class &amp; Accounts'!K168+'O5 Details by Class &amp; Accounts'!AF168+'O5 Details by Class &amp; Accounts'!BA168+'O5 Details by Class &amp; Accounts'!BV168</f>
        <v>4118.6568526349474</v>
      </c>
      <c r="H168" s="588">
        <f>'O5 Details by Class &amp; Accounts'!L168+'O5 Details by Class &amp; Accounts'!AG168+'O5 Details by Class &amp; Accounts'!BB168+'O5 Details by Class &amp; Accounts'!BW168</f>
        <v>0</v>
      </c>
      <c r="I168" s="588">
        <f>'O5 Details by Class &amp; Accounts'!M168+'O5 Details by Class &amp; Accounts'!AH168+'O5 Details by Class &amp; Accounts'!BC168+'O5 Details by Class &amp; Accounts'!BX168</f>
        <v>0</v>
      </c>
      <c r="J168" s="588">
        <f>'O5 Details by Class &amp; Accounts'!N168+'O5 Details by Class &amp; Accounts'!AI168+'O5 Details by Class &amp; Accounts'!BD168+'O5 Details by Class &amp; Accounts'!BY168</f>
        <v>31.440128646068306</v>
      </c>
      <c r="K168" s="588">
        <f>'O5 Details by Class &amp; Accounts'!O168+'O5 Details by Class &amp; Accounts'!AJ168+'O5 Details by Class &amp; Accounts'!BE168+'O5 Details by Class &amp; Accounts'!BZ168</f>
        <v>155.59961772493568</v>
      </c>
      <c r="L168" s="588">
        <f>'O5 Details by Class &amp; Accounts'!P168+'O5 Details by Class &amp; Accounts'!AK168+'O5 Details by Class &amp; Accounts'!BF168+'O5 Details by Class &amp; Accounts'!CA168</f>
        <v>0</v>
      </c>
      <c r="M168" s="588">
        <f>'O5 Details by Class &amp; Accounts'!Q168+'O5 Details by Class &amp; Accounts'!AL168+'O5 Details by Class &amp; Accounts'!BG168+'O5 Details by Class &amp; Accounts'!CB168</f>
        <v>684.8477041040984</v>
      </c>
      <c r="N168" s="588">
        <f>'O5 Details by Class &amp; Accounts'!R168+'O5 Details by Class &amp; Accounts'!AM168+'O5 Details by Class &amp; Accounts'!BH168+'O5 Details by Class &amp; Accounts'!CC168</f>
        <v>0</v>
      </c>
      <c r="O168" s="588">
        <f>'O5 Details by Class &amp; Accounts'!S168+'O5 Details by Class &amp; Accounts'!AN168+'O5 Details by Class &amp; Accounts'!BI168+'O5 Details by Class &amp; Accounts'!CD168</f>
        <v>0</v>
      </c>
      <c r="P168" s="588">
        <f>'O5 Details by Class &amp; Accounts'!T168+'O5 Details by Class &amp; Accounts'!AO168+'O5 Details by Class &amp; Accounts'!BJ168+'O5 Details by Class &amp; Accounts'!CE168</f>
        <v>0</v>
      </c>
      <c r="Q168" s="588">
        <f>'O5 Details by Class &amp; Accounts'!U168+'O5 Details by Class &amp; Accounts'!AP168+'O5 Details by Class &amp; Accounts'!BK168+'O5 Details by Class &amp; Accounts'!CF168</f>
        <v>0</v>
      </c>
      <c r="R168" s="588">
        <f>'O5 Details by Class &amp; Accounts'!V168+'O5 Details by Class &amp; Accounts'!AQ168+'O5 Details by Class &amp; Accounts'!BL168+'O5 Details by Class &amp; Accounts'!CG168</f>
        <v>0</v>
      </c>
      <c r="S168" s="588">
        <f>'O5 Details by Class &amp; Accounts'!W168+'O5 Details by Class &amp; Accounts'!AR168+'O5 Details by Class &amp; Accounts'!BM168+'O5 Details by Class &amp; Accounts'!CH168</f>
        <v>0</v>
      </c>
      <c r="T168" s="588">
        <f>'O5 Details by Class &amp; Accounts'!X168+'O5 Details by Class &amp; Accounts'!AS168+'O5 Details by Class &amp; Accounts'!BN168+'O5 Details by Class &amp; Accounts'!CI168</f>
        <v>0</v>
      </c>
      <c r="U168" s="588">
        <f>'O5 Details by Class &amp; Accounts'!Y168+'O5 Details by Class &amp; Accounts'!AT168+'O5 Details by Class &amp; Accounts'!BO168+'O5 Details by Class &amp; Accounts'!CJ168</f>
        <v>0</v>
      </c>
      <c r="V168" s="588">
        <f>'O5 Details by Class &amp; Accounts'!Z168+'O5 Details by Class &amp; Accounts'!AU168+'O5 Details by Class &amp; Accounts'!BP168+'O5 Details by Class &amp; Accounts'!CK168</f>
        <v>0</v>
      </c>
      <c r="W168" s="588">
        <f>'O5 Details by Class &amp; Accounts'!AA168+'O5 Details by Class &amp; Accounts'!AV168+'O5 Details by Class &amp; Accounts'!BQ168+'O5 Details by Class &amp; Accounts'!CL168</f>
        <v>0</v>
      </c>
      <c r="X168" s="1029">
        <f>'O5 Details by Class &amp; Accounts'!AB168+'O5 Details by Class &amp; Accounts'!AW168+'O5 Details by Class &amp; Accounts'!BR168+'O5 Details by Class &amp; Accounts'!CM168</f>
        <v>0</v>
      </c>
      <c r="Y168" s="1904" t="inlineStr">
        <is>
          <t/>
        </is>
      </c>
      <c r="Z168" s="1899" t="inlineStr">
        <is>
          <t/>
        </is>
      </c>
    </row>
    <row r="169" spans="1:26" ht="15.95" customHeight="1" x14ac:dyDescent="0.2">
      <c r="A169" s="1757">
        <v>5320</v>
      </c>
      <c r="B169" s="1005" t="s">
        <v>1136</v>
      </c>
      <c r="C169" s="1015" t="str">
        <f>IF(ISBLANK('E4 TB Allocation Details'!D170), "",('E4 TB Allocation Details'!D170))</f>
        <v>cu</v>
      </c>
      <c r="D169" s="1016">
        <f t="shared" si="7"/>
        <v>91910.202294205112</v>
      </c>
      <c r="E169" s="588">
        <f>'O5 Details by Class &amp; Accounts'!I169+'O5 Details by Class &amp; Accounts'!AD169+'O5 Details by Class &amp; Accounts'!AY169+'O5 Details by Class &amp; Accounts'!BT169</f>
        <v>77704.827782361215</v>
      </c>
      <c r="F169" s="588">
        <f>'O5 Details by Class &amp; Accounts'!J169+'O5 Details by Class &amp; Accounts'!AE169+'O5 Details by Class &amp; Accounts'!AZ169+'O5 Details by Class &amp; Accounts'!BU169</f>
        <v>12788.172437439151</v>
      </c>
      <c r="G169" s="588">
        <f>'O5 Details by Class &amp; Accounts'!K169+'O5 Details by Class &amp; Accounts'!AF169+'O5 Details by Class &amp; Accounts'!BA169+'O5 Details by Class &amp; Accounts'!BV169</f>
        <v>1169.6056944486124</v>
      </c>
      <c r="H169" s="588">
        <f>'O5 Details by Class &amp; Accounts'!L169+'O5 Details by Class &amp; Accounts'!AG169+'O5 Details by Class &amp; Accounts'!BB169+'O5 Details by Class &amp; Accounts'!BW169</f>
        <v>0</v>
      </c>
      <c r="I169" s="588">
        <f>'O5 Details by Class &amp; Accounts'!M169+'O5 Details by Class &amp; Accounts'!AH169+'O5 Details by Class &amp; Accounts'!BC169+'O5 Details by Class &amp; Accounts'!BX169</f>
        <v>0</v>
      </c>
      <c r="J169" s="588">
        <f>'O5 Details by Class &amp; Accounts'!N169+'O5 Details by Class &amp; Accounts'!AI169+'O5 Details by Class &amp; Accounts'!BD169+'O5 Details by Class &amp; Accounts'!BY169</f>
        <v>8.928287743882537</v>
      </c>
      <c r="K169" s="588">
        <f>'O5 Details by Class &amp; Accounts'!O169+'O5 Details by Class &amp; Accounts'!AJ169+'O5 Details by Class &amp; Accounts'!BE169+'O5 Details by Class &amp; Accounts'!BZ169</f>
        <v>44.186783569668385</v>
      </c>
      <c r="L169" s="588">
        <f>'O5 Details by Class &amp; Accounts'!P169+'O5 Details by Class &amp; Accounts'!AK169+'O5 Details by Class &amp; Accounts'!BF169+'O5 Details by Class &amp; Accounts'!CA169</f>
        <v>0</v>
      </c>
      <c r="M169" s="588">
        <f>'O5 Details by Class &amp; Accounts'!Q169+'O5 Details by Class &amp; Accounts'!AL169+'O5 Details by Class &amp; Accounts'!BG169+'O5 Details by Class &amp; Accounts'!CB169</f>
        <v>194.48130864258906</v>
      </c>
      <c r="N169" s="588">
        <f>'O5 Details by Class &amp; Accounts'!R169+'O5 Details by Class &amp; Accounts'!AM169+'O5 Details by Class &amp; Accounts'!BH169+'O5 Details by Class &amp; Accounts'!CC169</f>
        <v>0</v>
      </c>
      <c r="O169" s="588">
        <f>'O5 Details by Class &amp; Accounts'!S169+'O5 Details by Class &amp; Accounts'!AN169+'O5 Details by Class &amp; Accounts'!BI169+'O5 Details by Class &amp; Accounts'!CD169</f>
        <v>0</v>
      </c>
      <c r="P169" s="588">
        <f>'O5 Details by Class &amp; Accounts'!T169+'O5 Details by Class &amp; Accounts'!AO169+'O5 Details by Class &amp; Accounts'!BJ169+'O5 Details by Class &amp; Accounts'!CE169</f>
        <v>0</v>
      </c>
      <c r="Q169" s="588">
        <f>'O5 Details by Class &amp; Accounts'!U169+'O5 Details by Class &amp; Accounts'!AP169+'O5 Details by Class &amp; Accounts'!BK169+'O5 Details by Class &amp; Accounts'!CF169</f>
        <v>0</v>
      </c>
      <c r="R169" s="588">
        <f>'O5 Details by Class &amp; Accounts'!V169+'O5 Details by Class &amp; Accounts'!AQ169+'O5 Details by Class &amp; Accounts'!BL169+'O5 Details by Class &amp; Accounts'!CG169</f>
        <v>0</v>
      </c>
      <c r="S169" s="588">
        <f>'O5 Details by Class &amp; Accounts'!W169+'O5 Details by Class &amp; Accounts'!AR169+'O5 Details by Class &amp; Accounts'!BM169+'O5 Details by Class &amp; Accounts'!CH169</f>
        <v>0</v>
      </c>
      <c r="T169" s="588">
        <f>'O5 Details by Class &amp; Accounts'!X169+'O5 Details by Class &amp; Accounts'!AS169+'O5 Details by Class &amp; Accounts'!BN169+'O5 Details by Class &amp; Accounts'!CI169</f>
        <v>0</v>
      </c>
      <c r="U169" s="588">
        <f>'O5 Details by Class &amp; Accounts'!Y169+'O5 Details by Class &amp; Accounts'!AT169+'O5 Details by Class &amp; Accounts'!BO169+'O5 Details by Class &amp; Accounts'!CJ169</f>
        <v>0</v>
      </c>
      <c r="V169" s="588">
        <f>'O5 Details by Class &amp; Accounts'!Z169+'O5 Details by Class &amp; Accounts'!AU169+'O5 Details by Class &amp; Accounts'!BP169+'O5 Details by Class &amp; Accounts'!CK169</f>
        <v>0</v>
      </c>
      <c r="W169" s="588">
        <f>'O5 Details by Class &amp; Accounts'!AA169+'O5 Details by Class &amp; Accounts'!AV169+'O5 Details by Class &amp; Accounts'!BQ169+'O5 Details by Class &amp; Accounts'!CL169</f>
        <v>0</v>
      </c>
      <c r="X169" s="1029">
        <f>'O5 Details by Class &amp; Accounts'!AB169+'O5 Details by Class &amp; Accounts'!AW169+'O5 Details by Class &amp; Accounts'!BR169+'O5 Details by Class &amp; Accounts'!CM169</f>
        <v>0</v>
      </c>
      <c r="Y169" s="1905">
        <f t="shared" si="6"/>
        <v>5320</v>
      </c>
      <c r="Z169" s="1899" t="inlineStr">
        <is>
          <t/>
        </is>
      </c>
    </row>
    <row r="170" spans="1:26" ht="15.95" customHeight="1" x14ac:dyDescent="0.2">
      <c r="A170" s="1757">
        <v>5325</v>
      </c>
      <c r="B170" s="1005" t="s">
        <v>1137</v>
      </c>
      <c r="C170" s="1015" t="str">
        <f>IF(ISBLANK('E4 TB Allocation Details'!D171), "",('E4 TB Allocation Details'!D171))</f>
        <v>cu</v>
      </c>
      <c r="D170" s="1016">
        <f t="shared" si="7"/>
        <v>0</v>
      </c>
      <c r="E170" s="588">
        <f>'O5 Details by Class &amp; Accounts'!I170+'O5 Details by Class &amp; Accounts'!AD170+'O5 Details by Class &amp; Accounts'!AY170+'O5 Details by Class &amp; Accounts'!BT170</f>
        <v>0</v>
      </c>
      <c r="F170" s="588">
        <f>'O5 Details by Class &amp; Accounts'!J170+'O5 Details by Class &amp; Accounts'!AE170+'O5 Details by Class &amp; Accounts'!AZ170+'O5 Details by Class &amp; Accounts'!BU170</f>
        <v>0</v>
      </c>
      <c r="G170" s="588">
        <f>'O5 Details by Class &amp; Accounts'!K170+'O5 Details by Class &amp; Accounts'!AF170+'O5 Details by Class &amp; Accounts'!BA170+'O5 Details by Class &amp; Accounts'!BV170</f>
        <v>0</v>
      </c>
      <c r="H170" s="588">
        <f>'O5 Details by Class &amp; Accounts'!L170+'O5 Details by Class &amp; Accounts'!AG170+'O5 Details by Class &amp; Accounts'!BB170+'O5 Details by Class &amp; Accounts'!BW170</f>
        <v>0</v>
      </c>
      <c r="I170" s="588">
        <f>'O5 Details by Class &amp; Accounts'!M170+'O5 Details by Class &amp; Accounts'!AH170+'O5 Details by Class &amp; Accounts'!BC170+'O5 Details by Class &amp; Accounts'!BX170</f>
        <v>0</v>
      </c>
      <c r="J170" s="588">
        <f>'O5 Details by Class &amp; Accounts'!N170+'O5 Details by Class &amp; Accounts'!AI170+'O5 Details by Class &amp; Accounts'!BD170+'O5 Details by Class &amp; Accounts'!BY170</f>
        <v>0</v>
      </c>
      <c r="K170" s="588">
        <f>'O5 Details by Class &amp; Accounts'!O170+'O5 Details by Class &amp; Accounts'!AJ170+'O5 Details by Class &amp; Accounts'!BE170+'O5 Details by Class &amp; Accounts'!BZ170</f>
        <v>0</v>
      </c>
      <c r="L170" s="588">
        <f>'O5 Details by Class &amp; Accounts'!P170+'O5 Details by Class &amp; Accounts'!AK170+'O5 Details by Class &amp; Accounts'!BF170+'O5 Details by Class &amp; Accounts'!CA170</f>
        <v>0</v>
      </c>
      <c r="M170" s="588">
        <f>'O5 Details by Class &amp; Accounts'!Q170+'O5 Details by Class &amp; Accounts'!AL170+'O5 Details by Class &amp; Accounts'!BG170+'O5 Details by Class &amp; Accounts'!CB170</f>
        <v>0</v>
      </c>
      <c r="N170" s="588">
        <f>'O5 Details by Class &amp; Accounts'!R170+'O5 Details by Class &amp; Accounts'!AM170+'O5 Details by Class &amp; Accounts'!BH170+'O5 Details by Class &amp; Accounts'!CC170</f>
        <v>0</v>
      </c>
      <c r="O170" s="588">
        <f>'O5 Details by Class &amp; Accounts'!S170+'O5 Details by Class &amp; Accounts'!AN170+'O5 Details by Class &amp; Accounts'!BI170+'O5 Details by Class &amp; Accounts'!CD170</f>
        <v>0</v>
      </c>
      <c r="P170" s="588">
        <f>'O5 Details by Class &amp; Accounts'!T170+'O5 Details by Class &amp; Accounts'!AO170+'O5 Details by Class &amp; Accounts'!BJ170+'O5 Details by Class &amp; Accounts'!CE170</f>
        <v>0</v>
      </c>
      <c r="Q170" s="588">
        <f>'O5 Details by Class &amp; Accounts'!U170+'O5 Details by Class &amp; Accounts'!AP170+'O5 Details by Class &amp; Accounts'!BK170+'O5 Details by Class &amp; Accounts'!CF170</f>
        <v>0</v>
      </c>
      <c r="R170" s="588">
        <f>'O5 Details by Class &amp; Accounts'!V170+'O5 Details by Class &amp; Accounts'!AQ170+'O5 Details by Class &amp; Accounts'!BL170+'O5 Details by Class &amp; Accounts'!CG170</f>
        <v>0</v>
      </c>
      <c r="S170" s="588">
        <f>'O5 Details by Class &amp; Accounts'!W170+'O5 Details by Class &amp; Accounts'!AR170+'O5 Details by Class &amp; Accounts'!BM170+'O5 Details by Class &amp; Accounts'!CH170</f>
        <v>0</v>
      </c>
      <c r="T170" s="588">
        <f>'O5 Details by Class &amp; Accounts'!X170+'O5 Details by Class &amp; Accounts'!AS170+'O5 Details by Class &amp; Accounts'!BN170+'O5 Details by Class &amp; Accounts'!CI170</f>
        <v>0</v>
      </c>
      <c r="U170" s="588">
        <f>'O5 Details by Class &amp; Accounts'!Y170+'O5 Details by Class &amp; Accounts'!AT170+'O5 Details by Class &amp; Accounts'!BO170+'O5 Details by Class &amp; Accounts'!CJ170</f>
        <v>0</v>
      </c>
      <c r="V170" s="588">
        <f>'O5 Details by Class &amp; Accounts'!Z170+'O5 Details by Class &amp; Accounts'!AU170+'O5 Details by Class &amp; Accounts'!BP170+'O5 Details by Class &amp; Accounts'!CK170</f>
        <v>0</v>
      </c>
      <c r="W170" s="588">
        <f>'O5 Details by Class &amp; Accounts'!AA170+'O5 Details by Class &amp; Accounts'!AV170+'O5 Details by Class &amp; Accounts'!BQ170+'O5 Details by Class &amp; Accounts'!CL170</f>
        <v>0</v>
      </c>
      <c r="X170" s="1029">
        <f>'O5 Details by Class &amp; Accounts'!AB170+'O5 Details by Class &amp; Accounts'!AW170+'O5 Details by Class &amp; Accounts'!BR170+'O5 Details by Class &amp; Accounts'!CM170</f>
        <v>0</v>
      </c>
      <c r="Y170" s="1905">
        <f t="shared" si="6"/>
        <v>5325</v>
      </c>
      <c r="Z170" s="1899" t="inlineStr">
        <is>
          <t/>
        </is>
      </c>
    </row>
    <row r="171" spans="1:26" ht="15.95" customHeight="1" x14ac:dyDescent="0.2">
      <c r="A171" s="1757" t="s">
        <v>214</v>
      </c>
      <c r="B171" s="1005" t="s">
        <v>1138</v>
      </c>
      <c r="C171" s="1015" t="str">
        <f>IF(ISBLANK('E4 TB Allocation Details'!D172), "",('E4 TB Allocation Details'!D172))</f>
        <v>cu</v>
      </c>
      <c r="D171" s="1016">
        <f t="shared" si="7"/>
        <v>0</v>
      </c>
      <c r="E171" s="588">
        <f>'O5 Details by Class &amp; Accounts'!I171+'O5 Details by Class &amp; Accounts'!AD171+'O5 Details by Class &amp; Accounts'!AY171+'O5 Details by Class &amp; Accounts'!BT171</f>
        <v>0</v>
      </c>
      <c r="F171" s="588">
        <f>'O5 Details by Class &amp; Accounts'!J171+'O5 Details by Class &amp; Accounts'!AE171+'O5 Details by Class &amp; Accounts'!AZ171+'O5 Details by Class &amp; Accounts'!BU171</f>
        <v>0</v>
      </c>
      <c r="G171" s="588">
        <f>'O5 Details by Class &amp; Accounts'!K171+'O5 Details by Class &amp; Accounts'!AF171+'O5 Details by Class &amp; Accounts'!BA171+'O5 Details by Class &amp; Accounts'!BV171</f>
        <v>0</v>
      </c>
      <c r="H171" s="588">
        <f>'O5 Details by Class &amp; Accounts'!L171+'O5 Details by Class &amp; Accounts'!AG171+'O5 Details by Class &amp; Accounts'!BB171+'O5 Details by Class &amp; Accounts'!BW171</f>
        <v>0</v>
      </c>
      <c r="I171" s="588">
        <f>'O5 Details by Class &amp; Accounts'!M171+'O5 Details by Class &amp; Accounts'!AH171+'O5 Details by Class &amp; Accounts'!BC171+'O5 Details by Class &amp; Accounts'!BX171</f>
        <v>0</v>
      </c>
      <c r="J171" s="588">
        <f>'O5 Details by Class &amp; Accounts'!N171+'O5 Details by Class &amp; Accounts'!AI171+'O5 Details by Class &amp; Accounts'!BD171+'O5 Details by Class &amp; Accounts'!BY171</f>
        <v>0</v>
      </c>
      <c r="K171" s="588">
        <f>'O5 Details by Class &amp; Accounts'!O171+'O5 Details by Class &amp; Accounts'!AJ171+'O5 Details by Class &amp; Accounts'!BE171+'O5 Details by Class &amp; Accounts'!BZ171</f>
        <v>0</v>
      </c>
      <c r="L171" s="588">
        <f>'O5 Details by Class &amp; Accounts'!P171+'O5 Details by Class &amp; Accounts'!AK171+'O5 Details by Class &amp; Accounts'!BF171+'O5 Details by Class &amp; Accounts'!CA171</f>
        <v>0</v>
      </c>
      <c r="M171" s="588">
        <f>'O5 Details by Class &amp; Accounts'!Q171+'O5 Details by Class &amp; Accounts'!AL171+'O5 Details by Class &amp; Accounts'!BG171+'O5 Details by Class &amp; Accounts'!CB171</f>
        <v>0</v>
      </c>
      <c r="N171" s="588">
        <f>'O5 Details by Class &amp; Accounts'!R171+'O5 Details by Class &amp; Accounts'!AM171+'O5 Details by Class &amp; Accounts'!BH171+'O5 Details by Class &amp; Accounts'!CC171</f>
        <v>0</v>
      </c>
      <c r="O171" s="588">
        <f>'O5 Details by Class &amp; Accounts'!S171+'O5 Details by Class &amp; Accounts'!AN171+'O5 Details by Class &amp; Accounts'!BI171+'O5 Details by Class &amp; Accounts'!CD171</f>
        <v>0</v>
      </c>
      <c r="P171" s="588">
        <f>'O5 Details by Class &amp; Accounts'!T171+'O5 Details by Class &amp; Accounts'!AO171+'O5 Details by Class &amp; Accounts'!BJ171+'O5 Details by Class &amp; Accounts'!CE171</f>
        <v>0</v>
      </c>
      <c r="Q171" s="588">
        <f>'O5 Details by Class &amp; Accounts'!U171+'O5 Details by Class &amp; Accounts'!AP171+'O5 Details by Class &amp; Accounts'!BK171+'O5 Details by Class &amp; Accounts'!CF171</f>
        <v>0</v>
      </c>
      <c r="R171" s="588">
        <f>'O5 Details by Class &amp; Accounts'!V171+'O5 Details by Class &amp; Accounts'!AQ171+'O5 Details by Class &amp; Accounts'!BL171+'O5 Details by Class &amp; Accounts'!CG171</f>
        <v>0</v>
      </c>
      <c r="S171" s="588">
        <f>'O5 Details by Class &amp; Accounts'!W171+'O5 Details by Class &amp; Accounts'!AR171+'O5 Details by Class &amp; Accounts'!BM171+'O5 Details by Class &amp; Accounts'!CH171</f>
        <v>0</v>
      </c>
      <c r="T171" s="588">
        <f>'O5 Details by Class &amp; Accounts'!X171+'O5 Details by Class &amp; Accounts'!AS171+'O5 Details by Class &amp; Accounts'!BN171+'O5 Details by Class &amp; Accounts'!CI171</f>
        <v>0</v>
      </c>
      <c r="U171" s="588">
        <f>'O5 Details by Class &amp; Accounts'!Y171+'O5 Details by Class &amp; Accounts'!AT171+'O5 Details by Class &amp; Accounts'!BO171+'O5 Details by Class &amp; Accounts'!CJ171</f>
        <v>0</v>
      </c>
      <c r="V171" s="588">
        <f>'O5 Details by Class &amp; Accounts'!Z171+'O5 Details by Class &amp; Accounts'!AU171+'O5 Details by Class &amp; Accounts'!BP171+'O5 Details by Class &amp; Accounts'!CK171</f>
        <v>0</v>
      </c>
      <c r="W171" s="588">
        <f>'O5 Details by Class &amp; Accounts'!AA171+'O5 Details by Class &amp; Accounts'!AV171+'O5 Details by Class &amp; Accounts'!BQ171+'O5 Details by Class &amp; Accounts'!CL171</f>
        <v>0</v>
      </c>
      <c r="X171" s="1029">
        <f>'O5 Details by Class &amp; Accounts'!AB171+'O5 Details by Class &amp; Accounts'!AW171+'O5 Details by Class &amp; Accounts'!BR171+'O5 Details by Class &amp; Accounts'!CM171</f>
        <v>0</v>
      </c>
      <c r="Y171" s="1904" t="inlineStr">
        <is>
          <t/>
        </is>
      </c>
      <c r="Z171" s="1899" t="inlineStr">
        <is>
          <t/>
        </is>
      </c>
    </row>
    <row r="172" spans="1:26" ht="15.95" customHeight="1" x14ac:dyDescent="0.2">
      <c r="A172" s="1757" t="s">
        <v>217</v>
      </c>
      <c r="B172" s="1005" t="s">
        <v>1139</v>
      </c>
      <c r="C172" s="1015" t="str">
        <f>IF(ISBLANK('E4 TB Allocation Details'!D173), "",('E4 TB Allocation Details'!D173))</f>
        <v>cu</v>
      </c>
      <c r="D172" s="1016">
        <f t="shared" si="7"/>
        <v>20000.04</v>
      </c>
      <c r="E172" s="588">
        <f>'O5 Details by Class &amp; Accounts'!I172+'O5 Details by Class &amp; Accounts'!AD172+'O5 Details by Class &amp; Accounts'!AY172+'O5 Details by Class &amp; Accounts'!BT172</f>
        <v>7535.3554889053421</v>
      </c>
      <c r="F172" s="588">
        <f>'O5 Details by Class &amp; Accounts'!J172+'O5 Details by Class &amp; Accounts'!AE172+'O5 Details by Class &amp; Accounts'!AZ172+'O5 Details by Class &amp; Accounts'!BU172</f>
        <v>12460.127330998668</v>
      </c>
      <c r="G172" s="588">
        <f>'O5 Details by Class &amp; Accounts'!K172+'O5 Details by Class &amp; Accounts'!AF172+'O5 Details by Class &amp; Accounts'!BA172+'O5 Details by Class &amp; Accounts'!BV172</f>
        <v>4.5571800959907609</v>
      </c>
      <c r="H172" s="588">
        <f>'O5 Details by Class &amp; Accounts'!L172+'O5 Details by Class &amp; Accounts'!AG172+'O5 Details by Class &amp; Accounts'!BB172+'O5 Details by Class &amp; Accounts'!BW172</f>
        <v>0</v>
      </c>
      <c r="I172" s="588">
        <f>'O5 Details by Class &amp; Accounts'!M172+'O5 Details by Class &amp; Accounts'!AH172+'O5 Details by Class &amp; Accounts'!BC172+'O5 Details by Class &amp; Accounts'!BX172</f>
        <v>0</v>
      </c>
      <c r="J172" s="588">
        <f>'O5 Details by Class &amp; Accounts'!N172+'O5 Details by Class &amp; Accounts'!AI172+'O5 Details by Class &amp; Accounts'!BD172+'O5 Details by Class &amp; Accounts'!BY172</f>
        <v>0</v>
      </c>
      <c r="K172" s="588">
        <f>'O5 Details by Class &amp; Accounts'!O172+'O5 Details by Class &amp; Accounts'!AJ172+'O5 Details by Class &amp; Accounts'!BE172+'O5 Details by Class &amp; Accounts'!BZ172</f>
        <v>0</v>
      </c>
      <c r="L172" s="588">
        <f>'O5 Details by Class &amp; Accounts'!P172+'O5 Details by Class &amp; Accounts'!AK172+'O5 Details by Class &amp; Accounts'!BF172+'O5 Details by Class &amp; Accounts'!CA172</f>
        <v>0</v>
      </c>
      <c r="M172" s="588">
        <f>'O5 Details by Class &amp; Accounts'!Q172+'O5 Details by Class &amp; Accounts'!AL172+'O5 Details by Class &amp; Accounts'!BG172+'O5 Details by Class &amp; Accounts'!CB172</f>
        <v>0</v>
      </c>
      <c r="N172" s="588">
        <f>'O5 Details by Class &amp; Accounts'!R172+'O5 Details by Class &amp; Accounts'!AM172+'O5 Details by Class &amp; Accounts'!BH172+'O5 Details by Class &amp; Accounts'!CC172</f>
        <v>0</v>
      </c>
      <c r="O172" s="588">
        <f>'O5 Details by Class &amp; Accounts'!S172+'O5 Details by Class &amp; Accounts'!AN172+'O5 Details by Class &amp; Accounts'!BI172+'O5 Details by Class &amp; Accounts'!CD172</f>
        <v>0</v>
      </c>
      <c r="P172" s="588">
        <f>'O5 Details by Class &amp; Accounts'!T172+'O5 Details by Class &amp; Accounts'!AO172+'O5 Details by Class &amp; Accounts'!BJ172+'O5 Details by Class &amp; Accounts'!CE172</f>
        <v>0</v>
      </c>
      <c r="Q172" s="588">
        <f>'O5 Details by Class &amp; Accounts'!U172+'O5 Details by Class &amp; Accounts'!AP172+'O5 Details by Class &amp; Accounts'!BK172+'O5 Details by Class &amp; Accounts'!CF172</f>
        <v>0</v>
      </c>
      <c r="R172" s="588">
        <f>'O5 Details by Class &amp; Accounts'!V172+'O5 Details by Class &amp; Accounts'!AQ172+'O5 Details by Class &amp; Accounts'!BL172+'O5 Details by Class &amp; Accounts'!CG172</f>
        <v>0</v>
      </c>
      <c r="S172" s="588">
        <f>'O5 Details by Class &amp; Accounts'!W172+'O5 Details by Class &amp; Accounts'!AR172+'O5 Details by Class &amp; Accounts'!BM172+'O5 Details by Class &amp; Accounts'!CH172</f>
        <v>0</v>
      </c>
      <c r="T172" s="588">
        <f>'O5 Details by Class &amp; Accounts'!X172+'O5 Details by Class &amp; Accounts'!AS172+'O5 Details by Class &amp; Accounts'!BN172+'O5 Details by Class &amp; Accounts'!CI172</f>
        <v>0</v>
      </c>
      <c r="U172" s="588">
        <f>'O5 Details by Class &amp; Accounts'!Y172+'O5 Details by Class &amp; Accounts'!AT172+'O5 Details by Class &amp; Accounts'!BO172+'O5 Details by Class &amp; Accounts'!CJ172</f>
        <v>0</v>
      </c>
      <c r="V172" s="588">
        <f>'O5 Details by Class &amp; Accounts'!Z172+'O5 Details by Class &amp; Accounts'!AU172+'O5 Details by Class &amp; Accounts'!BP172+'O5 Details by Class &amp; Accounts'!CK172</f>
        <v>0</v>
      </c>
      <c r="W172" s="588">
        <f>'O5 Details by Class &amp; Accounts'!AA172+'O5 Details by Class &amp; Accounts'!AV172+'O5 Details by Class &amp; Accounts'!BQ172+'O5 Details by Class &amp; Accounts'!CL172</f>
        <v>0</v>
      </c>
      <c r="X172" s="1029">
        <f>'O5 Details by Class &amp; Accounts'!AB172+'O5 Details by Class &amp; Accounts'!AW172+'O5 Details by Class &amp; Accounts'!BR172+'O5 Details by Class &amp; Accounts'!CM172</f>
        <v>0</v>
      </c>
      <c r="Y172" s="1904" t="inlineStr">
        <is>
          <t/>
        </is>
      </c>
      <c r="Z172" s="1899" t="inlineStr">
        <is>
          <t/>
        </is>
      </c>
    </row>
    <row r="173" spans="1:26" ht="15.95" customHeight="1" x14ac:dyDescent="0.2">
      <c r="A173" s="1757" t="s">
        <v>215</v>
      </c>
      <c r="B173" s="1005" t="s">
        <v>1140</v>
      </c>
      <c r="C173" s="1015" t="str">
        <f>IF(ISBLANK('E4 TB Allocation Details'!D174), "",('E4 TB Allocation Details'!D174))</f>
        <v>cu</v>
      </c>
      <c r="D173" s="1016">
        <f t="shared" si="7"/>
        <v>5124.7200000000012</v>
      </c>
      <c r="E173" s="588">
        <f>'O5 Details by Class &amp; Accounts'!I173+'O5 Details by Class &amp; Accounts'!AD173+'O5 Details by Class &amp; Accounts'!AY173+'O5 Details by Class &amp; Accounts'!BT173</f>
        <v>4332.6581281818108</v>
      </c>
      <c r="F173" s="588">
        <f>'O5 Details by Class &amp; Accounts'!J173+'O5 Details by Class &amp; Accounts'!AE173+'O5 Details by Class &amp; Accounts'!AZ173+'O5 Details by Class &amp; Accounts'!BU173</f>
        <v>713.04165824608549</v>
      </c>
      <c r="G173" s="588">
        <f>'O5 Details by Class &amp; Accounts'!K173+'O5 Details by Class &amp; Accounts'!AF173+'O5 Details by Class &amp; Accounts'!BA173+'O5 Details by Class &amp; Accounts'!BV173</f>
        <v>65.214759023902246</v>
      </c>
      <c r="H173" s="588">
        <f>'O5 Details by Class &amp; Accounts'!L173+'O5 Details by Class &amp; Accounts'!AG173+'O5 Details by Class &amp; Accounts'!BB173+'O5 Details by Class &amp; Accounts'!BW173</f>
        <v>0</v>
      </c>
      <c r="I173" s="588">
        <f>'O5 Details by Class &amp; Accounts'!M173+'O5 Details by Class &amp; Accounts'!AH173+'O5 Details by Class &amp; Accounts'!BC173+'O5 Details by Class &amp; Accounts'!BX173</f>
        <v>0</v>
      </c>
      <c r="J173" s="588">
        <f>'O5 Details by Class &amp; Accounts'!N173+'O5 Details by Class &amp; Accounts'!AI173+'O5 Details by Class &amp; Accounts'!BD173+'O5 Details by Class &amp; Accounts'!BY173</f>
        <v>0.49782258796871948</v>
      </c>
      <c r="K173" s="588">
        <f>'O5 Details by Class &amp; Accounts'!O173+'O5 Details by Class &amp; Accounts'!AJ173+'O5 Details by Class &amp; Accounts'!BE173+'O5 Details by Class &amp; Accounts'!BZ173</f>
        <v>2.4637623228191745</v>
      </c>
      <c r="L173" s="588">
        <f>'O5 Details by Class &amp; Accounts'!P173+'O5 Details by Class &amp; Accounts'!AK173+'O5 Details by Class &amp; Accounts'!BF173+'O5 Details by Class &amp; Accounts'!CA173</f>
        <v>0</v>
      </c>
      <c r="M173" s="588">
        <f>'O5 Details by Class &amp; Accounts'!Q173+'O5 Details by Class &amp; Accounts'!AL173+'O5 Details by Class &amp; Accounts'!BG173+'O5 Details by Class &amp; Accounts'!CB173</f>
        <v>10.843869637415523</v>
      </c>
      <c r="N173" s="588">
        <f>'O5 Details by Class &amp; Accounts'!R173+'O5 Details by Class &amp; Accounts'!AM173+'O5 Details by Class &amp; Accounts'!BH173+'O5 Details by Class &amp; Accounts'!CC173</f>
        <v>0</v>
      </c>
      <c r="O173" s="588">
        <f>'O5 Details by Class &amp; Accounts'!S173+'O5 Details by Class &amp; Accounts'!AN173+'O5 Details by Class &amp; Accounts'!BI173+'O5 Details by Class &amp; Accounts'!CD173</f>
        <v>0</v>
      </c>
      <c r="P173" s="588">
        <f>'O5 Details by Class &amp; Accounts'!T173+'O5 Details by Class &amp; Accounts'!AO173+'O5 Details by Class &amp; Accounts'!BJ173+'O5 Details by Class &amp; Accounts'!CE173</f>
        <v>0</v>
      </c>
      <c r="Q173" s="588">
        <f>'O5 Details by Class &amp; Accounts'!U173+'O5 Details by Class &amp; Accounts'!AP173+'O5 Details by Class &amp; Accounts'!BK173+'O5 Details by Class &amp; Accounts'!CF173</f>
        <v>0</v>
      </c>
      <c r="R173" s="588">
        <f>'O5 Details by Class &amp; Accounts'!V173+'O5 Details by Class &amp; Accounts'!AQ173+'O5 Details by Class &amp; Accounts'!BL173+'O5 Details by Class &amp; Accounts'!CG173</f>
        <v>0</v>
      </c>
      <c r="S173" s="588">
        <f>'O5 Details by Class &amp; Accounts'!W173+'O5 Details by Class &amp; Accounts'!AR173+'O5 Details by Class &amp; Accounts'!BM173+'O5 Details by Class &amp; Accounts'!CH173</f>
        <v>0</v>
      </c>
      <c r="T173" s="588">
        <f>'O5 Details by Class &amp; Accounts'!X173+'O5 Details by Class &amp; Accounts'!AS173+'O5 Details by Class &amp; Accounts'!BN173+'O5 Details by Class &amp; Accounts'!CI173</f>
        <v>0</v>
      </c>
      <c r="U173" s="588">
        <f>'O5 Details by Class &amp; Accounts'!Y173+'O5 Details by Class &amp; Accounts'!AT173+'O5 Details by Class &amp; Accounts'!BO173+'O5 Details by Class &amp; Accounts'!CJ173</f>
        <v>0</v>
      </c>
      <c r="V173" s="588">
        <f>'O5 Details by Class &amp; Accounts'!Z173+'O5 Details by Class &amp; Accounts'!AU173+'O5 Details by Class &amp; Accounts'!BP173+'O5 Details by Class &amp; Accounts'!CK173</f>
        <v>0</v>
      </c>
      <c r="W173" s="588">
        <f>'O5 Details by Class &amp; Accounts'!AA173+'O5 Details by Class &amp; Accounts'!AV173+'O5 Details by Class &amp; Accounts'!BQ173+'O5 Details by Class &amp; Accounts'!CL173</f>
        <v>0</v>
      </c>
      <c r="X173" s="1029">
        <f>'O5 Details by Class &amp; Accounts'!AB173+'O5 Details by Class &amp; Accounts'!AW173+'O5 Details by Class &amp; Accounts'!BR173+'O5 Details by Class &amp; Accounts'!CM173</f>
        <v>0</v>
      </c>
      <c r="Y173" s="1904" t="inlineStr">
        <is>
          <t/>
        </is>
      </c>
      <c r="Z173" s="1899" t="inlineStr">
        <is>
          <t/>
        </is>
      </c>
    </row>
    <row r="174" spans="1:26" ht="15.95" customHeight="1" x14ac:dyDescent="0.2">
      <c r="A174" s="2144" t="s">
        <v>218</v>
      </c>
      <c r="B174" s="2145" t="s">
        <v>1531</v>
      </c>
      <c r="C174" s="1015" t="str">
        <f>IF(ISBLANK('E4 TB Allocation Details'!D175), "",('E4 TB Allocation Details'!D175))</f>
        <v>ad</v>
      </c>
      <c r="D174" s="1016">
        <f t="shared" si="7"/>
        <v>0</v>
      </c>
      <c r="E174" s="588">
        <f>'O5 Details by Class &amp; Accounts'!I174+'O5 Details by Class &amp; Accounts'!AD174+'O5 Details by Class &amp; Accounts'!AY174+'O5 Details by Class &amp; Accounts'!BT174</f>
        <v>0</v>
      </c>
      <c r="F174" s="588">
        <f>'O5 Details by Class &amp; Accounts'!J174+'O5 Details by Class &amp; Accounts'!AE174+'O5 Details by Class &amp; Accounts'!AZ174+'O5 Details by Class &amp; Accounts'!BU174</f>
        <v>0</v>
      </c>
      <c r="G174" s="588">
        <f>'O5 Details by Class &amp; Accounts'!K174+'O5 Details by Class &amp; Accounts'!AF174+'O5 Details by Class &amp; Accounts'!BA174+'O5 Details by Class &amp; Accounts'!BV174</f>
        <v>0</v>
      </c>
      <c r="H174" s="588">
        <f>'O5 Details by Class &amp; Accounts'!L174+'O5 Details by Class &amp; Accounts'!AG174+'O5 Details by Class &amp; Accounts'!BB174+'O5 Details by Class &amp; Accounts'!BW174</f>
        <v>0</v>
      </c>
      <c r="I174" s="588">
        <f>'O5 Details by Class &amp; Accounts'!M174+'O5 Details by Class &amp; Accounts'!AH174+'O5 Details by Class &amp; Accounts'!BC174+'O5 Details by Class &amp; Accounts'!BX174</f>
        <v>0</v>
      </c>
      <c r="J174" s="588">
        <f>'O5 Details by Class &amp; Accounts'!N174+'O5 Details by Class &amp; Accounts'!AI174+'O5 Details by Class &amp; Accounts'!BD174+'O5 Details by Class &amp; Accounts'!BY174</f>
        <v>0</v>
      </c>
      <c r="K174" s="588">
        <f>'O5 Details by Class &amp; Accounts'!O174+'O5 Details by Class &amp; Accounts'!AJ174+'O5 Details by Class &amp; Accounts'!BE174+'O5 Details by Class &amp; Accounts'!BZ174</f>
        <v>0</v>
      </c>
      <c r="L174" s="588">
        <f>'O5 Details by Class &amp; Accounts'!P174+'O5 Details by Class &amp; Accounts'!AK174+'O5 Details by Class &amp; Accounts'!BF174+'O5 Details by Class &amp; Accounts'!CA174</f>
        <v>0</v>
      </c>
      <c r="M174" s="588">
        <f>'O5 Details by Class &amp; Accounts'!Q174+'O5 Details by Class &amp; Accounts'!AL174+'O5 Details by Class &amp; Accounts'!BG174+'O5 Details by Class &amp; Accounts'!CB174</f>
        <v>0</v>
      </c>
      <c r="N174" s="588">
        <f>'O5 Details by Class &amp; Accounts'!R174+'O5 Details by Class &amp; Accounts'!AM174+'O5 Details by Class &amp; Accounts'!BH174+'O5 Details by Class &amp; Accounts'!CC174</f>
        <v>0</v>
      </c>
      <c r="O174" s="588">
        <f>'O5 Details by Class &amp; Accounts'!S174+'O5 Details by Class &amp; Accounts'!AN174+'O5 Details by Class &amp; Accounts'!BI174+'O5 Details by Class &amp; Accounts'!CD174</f>
        <v>0</v>
      </c>
      <c r="P174" s="588">
        <f>'O5 Details by Class &amp; Accounts'!T174+'O5 Details by Class &amp; Accounts'!AO174+'O5 Details by Class &amp; Accounts'!BJ174+'O5 Details by Class &amp; Accounts'!CE174</f>
        <v>0</v>
      </c>
      <c r="Q174" s="588">
        <f>'O5 Details by Class &amp; Accounts'!U174+'O5 Details by Class &amp; Accounts'!AP174+'O5 Details by Class &amp; Accounts'!BK174+'O5 Details by Class &amp; Accounts'!CF174</f>
        <v>0</v>
      </c>
      <c r="R174" s="588">
        <f>'O5 Details by Class &amp; Accounts'!V174+'O5 Details by Class &amp; Accounts'!AQ174+'O5 Details by Class &amp; Accounts'!BL174+'O5 Details by Class &amp; Accounts'!CG174</f>
        <v>0</v>
      </c>
      <c r="S174" s="588">
        <f>'O5 Details by Class &amp; Accounts'!W174+'O5 Details by Class &amp; Accounts'!AR174+'O5 Details by Class &amp; Accounts'!BM174+'O5 Details by Class &amp; Accounts'!CH174</f>
        <v>0</v>
      </c>
      <c r="T174" s="588">
        <f>'O5 Details by Class &amp; Accounts'!X174+'O5 Details by Class &amp; Accounts'!AS174+'O5 Details by Class &amp; Accounts'!BN174+'O5 Details by Class &amp; Accounts'!CI174</f>
        <v>0</v>
      </c>
      <c r="U174" s="588">
        <f>'O5 Details by Class &amp; Accounts'!Y174+'O5 Details by Class &amp; Accounts'!AT174+'O5 Details by Class &amp; Accounts'!BO174+'O5 Details by Class &amp; Accounts'!CJ174</f>
        <v>0</v>
      </c>
      <c r="V174" s="588">
        <f>'O5 Details by Class &amp; Accounts'!Z174+'O5 Details by Class &amp; Accounts'!AU174+'O5 Details by Class &amp; Accounts'!BP174+'O5 Details by Class &amp; Accounts'!CK174</f>
        <v>0</v>
      </c>
      <c r="W174" s="588">
        <f>'O5 Details by Class &amp; Accounts'!AA174+'O5 Details by Class &amp; Accounts'!AV174+'O5 Details by Class &amp; Accounts'!BQ174+'O5 Details by Class &amp; Accounts'!CL174</f>
        <v>0</v>
      </c>
      <c r="X174" s="1029">
        <f>'O5 Details by Class &amp; Accounts'!AB174+'O5 Details by Class &amp; Accounts'!AW174+'O5 Details by Class &amp; Accounts'!BR174+'O5 Details by Class &amp; Accounts'!CM174</f>
        <v>0</v>
      </c>
      <c r="Y174" s="1904" t="inlineStr">
        <is>
          <t/>
        </is>
      </c>
      <c r="Z174" s="1899" t="inlineStr">
        <is>
          <t/>
        </is>
      </c>
    </row>
    <row r="175" spans="1:26" ht="15.95" customHeight="1" x14ac:dyDescent="0.2">
      <c r="A175" s="2144" t="s">
        <v>219</v>
      </c>
      <c r="B175" s="2145" t="s">
        <v>1141</v>
      </c>
      <c r="C175" s="1015" t="str">
        <f>IF(ISBLANK('E4 TB Allocation Details'!D176), "",('E4 TB Allocation Details'!D176))</f>
        <v>ad</v>
      </c>
      <c r="D175" s="1016">
        <f t="shared" si="7"/>
        <v>0</v>
      </c>
      <c r="E175" s="588">
        <f>'O5 Details by Class &amp; Accounts'!I175+'O5 Details by Class &amp; Accounts'!AD175+'O5 Details by Class &amp; Accounts'!AY175+'O5 Details by Class &amp; Accounts'!BT175</f>
        <v>0</v>
      </c>
      <c r="F175" s="588">
        <f>'O5 Details by Class &amp; Accounts'!J175+'O5 Details by Class &amp; Accounts'!AE175+'O5 Details by Class &amp; Accounts'!AZ175+'O5 Details by Class &amp; Accounts'!BU175</f>
        <v>0</v>
      </c>
      <c r="G175" s="588">
        <f>'O5 Details by Class &amp; Accounts'!K175+'O5 Details by Class &amp; Accounts'!AF175+'O5 Details by Class &amp; Accounts'!BA175+'O5 Details by Class &amp; Accounts'!BV175</f>
        <v>0</v>
      </c>
      <c r="H175" s="588">
        <f>'O5 Details by Class &amp; Accounts'!L175+'O5 Details by Class &amp; Accounts'!AG175+'O5 Details by Class &amp; Accounts'!BB175+'O5 Details by Class &amp; Accounts'!BW175</f>
        <v>0</v>
      </c>
      <c r="I175" s="588">
        <f>'O5 Details by Class &amp; Accounts'!M175+'O5 Details by Class &amp; Accounts'!AH175+'O5 Details by Class &amp; Accounts'!BC175+'O5 Details by Class &amp; Accounts'!BX175</f>
        <v>0</v>
      </c>
      <c r="J175" s="588">
        <f>'O5 Details by Class &amp; Accounts'!N175+'O5 Details by Class &amp; Accounts'!AI175+'O5 Details by Class &amp; Accounts'!BD175+'O5 Details by Class &amp; Accounts'!BY175</f>
        <v>0</v>
      </c>
      <c r="K175" s="588">
        <f>'O5 Details by Class &amp; Accounts'!O175+'O5 Details by Class &amp; Accounts'!AJ175+'O5 Details by Class &amp; Accounts'!BE175+'O5 Details by Class &amp; Accounts'!BZ175</f>
        <v>0</v>
      </c>
      <c r="L175" s="588">
        <f>'O5 Details by Class &amp; Accounts'!P175+'O5 Details by Class &amp; Accounts'!AK175+'O5 Details by Class &amp; Accounts'!BF175+'O5 Details by Class &amp; Accounts'!CA175</f>
        <v>0</v>
      </c>
      <c r="M175" s="588">
        <f>'O5 Details by Class &amp; Accounts'!Q175+'O5 Details by Class &amp; Accounts'!AL175+'O5 Details by Class &amp; Accounts'!BG175+'O5 Details by Class &amp; Accounts'!CB175</f>
        <v>0</v>
      </c>
      <c r="N175" s="588">
        <f>'O5 Details by Class &amp; Accounts'!R175+'O5 Details by Class &amp; Accounts'!AM175+'O5 Details by Class &amp; Accounts'!BH175+'O5 Details by Class &amp; Accounts'!CC175</f>
        <v>0</v>
      </c>
      <c r="O175" s="588">
        <f>'O5 Details by Class &amp; Accounts'!S175+'O5 Details by Class &amp; Accounts'!AN175+'O5 Details by Class &amp; Accounts'!BI175+'O5 Details by Class &amp; Accounts'!CD175</f>
        <v>0</v>
      </c>
      <c r="P175" s="588">
        <f>'O5 Details by Class &amp; Accounts'!T175+'O5 Details by Class &amp; Accounts'!AO175+'O5 Details by Class &amp; Accounts'!BJ175+'O5 Details by Class &amp; Accounts'!CE175</f>
        <v>0</v>
      </c>
      <c r="Q175" s="588">
        <f>'O5 Details by Class &amp; Accounts'!U175+'O5 Details by Class &amp; Accounts'!AP175+'O5 Details by Class &amp; Accounts'!BK175+'O5 Details by Class &amp; Accounts'!CF175</f>
        <v>0</v>
      </c>
      <c r="R175" s="588">
        <f>'O5 Details by Class &amp; Accounts'!V175+'O5 Details by Class &amp; Accounts'!AQ175+'O5 Details by Class &amp; Accounts'!BL175+'O5 Details by Class &amp; Accounts'!CG175</f>
        <v>0</v>
      </c>
      <c r="S175" s="588">
        <f>'O5 Details by Class &amp; Accounts'!W175+'O5 Details by Class &amp; Accounts'!AR175+'O5 Details by Class &amp; Accounts'!BM175+'O5 Details by Class &amp; Accounts'!CH175</f>
        <v>0</v>
      </c>
      <c r="T175" s="588">
        <f>'O5 Details by Class &amp; Accounts'!X175+'O5 Details by Class &amp; Accounts'!AS175+'O5 Details by Class &amp; Accounts'!BN175+'O5 Details by Class &amp; Accounts'!CI175</f>
        <v>0</v>
      </c>
      <c r="U175" s="588">
        <f>'O5 Details by Class &amp; Accounts'!Y175+'O5 Details by Class &amp; Accounts'!AT175+'O5 Details by Class &amp; Accounts'!BO175+'O5 Details by Class &amp; Accounts'!CJ175</f>
        <v>0</v>
      </c>
      <c r="V175" s="588">
        <f>'O5 Details by Class &amp; Accounts'!Z175+'O5 Details by Class &amp; Accounts'!AU175+'O5 Details by Class &amp; Accounts'!BP175+'O5 Details by Class &amp; Accounts'!CK175</f>
        <v>0</v>
      </c>
      <c r="W175" s="588">
        <f>'O5 Details by Class &amp; Accounts'!AA175+'O5 Details by Class &amp; Accounts'!AV175+'O5 Details by Class &amp; Accounts'!BQ175+'O5 Details by Class &amp; Accounts'!CL175</f>
        <v>0</v>
      </c>
      <c r="X175" s="1029">
        <f>'O5 Details by Class &amp; Accounts'!AB175+'O5 Details by Class &amp; Accounts'!AW175+'O5 Details by Class &amp; Accounts'!BR175+'O5 Details by Class &amp; Accounts'!CM175</f>
        <v>0</v>
      </c>
      <c r="Y175" s="1904" t="inlineStr">
        <is>
          <t/>
        </is>
      </c>
      <c r="Z175" s="1899" t="inlineStr">
        <is>
          <t/>
        </is>
      </c>
    </row>
    <row r="176" spans="1:26" ht="15.95" customHeight="1" x14ac:dyDescent="0.2">
      <c r="A176" s="2144" t="s">
        <v>247</v>
      </c>
      <c r="B176" s="2145" t="s">
        <v>36</v>
      </c>
      <c r="C176" s="1015" t="str">
        <f>IF(ISBLANK('E4 TB Allocation Details'!D177), "",('E4 TB Allocation Details'!D177))</f>
        <v>ad</v>
      </c>
      <c r="D176" s="1016">
        <f t="shared" si="7"/>
        <v>0</v>
      </c>
      <c r="E176" s="588">
        <f>'O5 Details by Class &amp; Accounts'!I176+'O5 Details by Class &amp; Accounts'!AD176+'O5 Details by Class &amp; Accounts'!AY176+'O5 Details by Class &amp; Accounts'!BT176</f>
        <v>0</v>
      </c>
      <c r="F176" s="588">
        <f>'O5 Details by Class &amp; Accounts'!J176+'O5 Details by Class &amp; Accounts'!AE176+'O5 Details by Class &amp; Accounts'!AZ176+'O5 Details by Class &amp; Accounts'!BU176</f>
        <v>0</v>
      </c>
      <c r="G176" s="588">
        <f>'O5 Details by Class &amp; Accounts'!K176+'O5 Details by Class &amp; Accounts'!AF176+'O5 Details by Class &amp; Accounts'!BA176+'O5 Details by Class &amp; Accounts'!BV176</f>
        <v>0</v>
      </c>
      <c r="H176" s="588">
        <f>'O5 Details by Class &amp; Accounts'!L176+'O5 Details by Class &amp; Accounts'!AG176+'O5 Details by Class &amp; Accounts'!BB176+'O5 Details by Class &amp; Accounts'!BW176</f>
        <v>0</v>
      </c>
      <c r="I176" s="588">
        <f>'O5 Details by Class &amp; Accounts'!M176+'O5 Details by Class &amp; Accounts'!AH176+'O5 Details by Class &amp; Accounts'!BC176+'O5 Details by Class &amp; Accounts'!BX176</f>
        <v>0</v>
      </c>
      <c r="J176" s="588">
        <f>'O5 Details by Class &amp; Accounts'!N176+'O5 Details by Class &amp; Accounts'!AI176+'O5 Details by Class &amp; Accounts'!BD176+'O5 Details by Class &amp; Accounts'!BY176</f>
        <v>0</v>
      </c>
      <c r="K176" s="588">
        <f>'O5 Details by Class &amp; Accounts'!O176+'O5 Details by Class &amp; Accounts'!AJ176+'O5 Details by Class &amp; Accounts'!BE176+'O5 Details by Class &amp; Accounts'!BZ176</f>
        <v>0</v>
      </c>
      <c r="L176" s="588">
        <f>'O5 Details by Class &amp; Accounts'!P176+'O5 Details by Class &amp; Accounts'!AK176+'O5 Details by Class &amp; Accounts'!BF176+'O5 Details by Class &amp; Accounts'!CA176</f>
        <v>0</v>
      </c>
      <c r="M176" s="588">
        <f>'O5 Details by Class &amp; Accounts'!Q176+'O5 Details by Class &amp; Accounts'!AL176+'O5 Details by Class &amp; Accounts'!BG176+'O5 Details by Class &amp; Accounts'!CB176</f>
        <v>0</v>
      </c>
      <c r="N176" s="588">
        <f>'O5 Details by Class &amp; Accounts'!R176+'O5 Details by Class &amp; Accounts'!AM176+'O5 Details by Class &amp; Accounts'!BH176+'O5 Details by Class &amp; Accounts'!CC176</f>
        <v>0</v>
      </c>
      <c r="O176" s="588">
        <f>'O5 Details by Class &amp; Accounts'!S176+'O5 Details by Class &amp; Accounts'!AN176+'O5 Details by Class &amp; Accounts'!BI176+'O5 Details by Class &amp; Accounts'!CD176</f>
        <v>0</v>
      </c>
      <c r="P176" s="588">
        <f>'O5 Details by Class &amp; Accounts'!T176+'O5 Details by Class &amp; Accounts'!AO176+'O5 Details by Class &amp; Accounts'!BJ176+'O5 Details by Class &amp; Accounts'!CE176</f>
        <v>0</v>
      </c>
      <c r="Q176" s="588">
        <f>'O5 Details by Class &amp; Accounts'!U176+'O5 Details by Class &amp; Accounts'!AP176+'O5 Details by Class &amp; Accounts'!BK176+'O5 Details by Class &amp; Accounts'!CF176</f>
        <v>0</v>
      </c>
      <c r="R176" s="588">
        <f>'O5 Details by Class &amp; Accounts'!V176+'O5 Details by Class &amp; Accounts'!AQ176+'O5 Details by Class &amp; Accounts'!BL176+'O5 Details by Class &amp; Accounts'!CG176</f>
        <v>0</v>
      </c>
      <c r="S176" s="588">
        <f>'O5 Details by Class &amp; Accounts'!W176+'O5 Details by Class &amp; Accounts'!AR176+'O5 Details by Class &amp; Accounts'!BM176+'O5 Details by Class &amp; Accounts'!CH176</f>
        <v>0</v>
      </c>
      <c r="T176" s="588">
        <f>'O5 Details by Class &amp; Accounts'!X176+'O5 Details by Class &amp; Accounts'!AS176+'O5 Details by Class &amp; Accounts'!BN176+'O5 Details by Class &amp; Accounts'!CI176</f>
        <v>0</v>
      </c>
      <c r="U176" s="588">
        <f>'O5 Details by Class &amp; Accounts'!Y176+'O5 Details by Class &amp; Accounts'!AT176+'O5 Details by Class &amp; Accounts'!BO176+'O5 Details by Class &amp; Accounts'!CJ176</f>
        <v>0</v>
      </c>
      <c r="V176" s="588">
        <f>'O5 Details by Class &amp; Accounts'!Z176+'O5 Details by Class &amp; Accounts'!AU176+'O5 Details by Class &amp; Accounts'!BP176+'O5 Details by Class &amp; Accounts'!CK176</f>
        <v>0</v>
      </c>
      <c r="W176" s="588">
        <f>'O5 Details by Class &amp; Accounts'!AA176+'O5 Details by Class &amp; Accounts'!AV176+'O5 Details by Class &amp; Accounts'!BQ176+'O5 Details by Class &amp; Accounts'!CL176</f>
        <v>0</v>
      </c>
      <c r="X176" s="1029">
        <f>'O5 Details by Class &amp; Accounts'!AB176+'O5 Details by Class &amp; Accounts'!AW176+'O5 Details by Class &amp; Accounts'!BR176+'O5 Details by Class &amp; Accounts'!CM176</f>
        <v>0</v>
      </c>
      <c r="Y176" s="1904" t="inlineStr">
        <is>
          <t/>
        </is>
      </c>
      <c r="Z176" s="1899" t="inlineStr">
        <is>
          <t/>
        </is>
      </c>
    </row>
    <row r="177" spans="1:26" ht="15.95" customHeight="1" x14ac:dyDescent="0.2">
      <c r="A177" s="2144" t="s">
        <v>248</v>
      </c>
      <c r="B177" s="2145" t="s">
        <v>37</v>
      </c>
      <c r="C177" s="1015" t="str">
        <f>IF(ISBLANK('E4 TB Allocation Details'!D178), "",('E4 TB Allocation Details'!D178))</f>
        <v>ad</v>
      </c>
      <c r="D177" s="1016">
        <f t="shared" si="7"/>
        <v>0</v>
      </c>
      <c r="E177" s="588">
        <f>'O5 Details by Class &amp; Accounts'!I177+'O5 Details by Class &amp; Accounts'!AD177+'O5 Details by Class &amp; Accounts'!AY177+'O5 Details by Class &amp; Accounts'!BT177</f>
        <v>0</v>
      </c>
      <c r="F177" s="588">
        <f>'O5 Details by Class &amp; Accounts'!J177+'O5 Details by Class &amp; Accounts'!AE177+'O5 Details by Class &amp; Accounts'!AZ177+'O5 Details by Class &amp; Accounts'!BU177</f>
        <v>0</v>
      </c>
      <c r="G177" s="588">
        <f>'O5 Details by Class &amp; Accounts'!K177+'O5 Details by Class &amp; Accounts'!AF177+'O5 Details by Class &amp; Accounts'!BA177+'O5 Details by Class &amp; Accounts'!BV177</f>
        <v>0</v>
      </c>
      <c r="H177" s="588">
        <f>'O5 Details by Class &amp; Accounts'!L177+'O5 Details by Class &amp; Accounts'!AG177+'O5 Details by Class &amp; Accounts'!BB177+'O5 Details by Class &amp; Accounts'!BW177</f>
        <v>0</v>
      </c>
      <c r="I177" s="588">
        <f>'O5 Details by Class &amp; Accounts'!M177+'O5 Details by Class &amp; Accounts'!AH177+'O5 Details by Class &amp; Accounts'!BC177+'O5 Details by Class &amp; Accounts'!BX177</f>
        <v>0</v>
      </c>
      <c r="J177" s="588">
        <f>'O5 Details by Class &amp; Accounts'!N177+'O5 Details by Class &amp; Accounts'!AI177+'O5 Details by Class &amp; Accounts'!BD177+'O5 Details by Class &amp; Accounts'!BY177</f>
        <v>0</v>
      </c>
      <c r="K177" s="588">
        <f>'O5 Details by Class &amp; Accounts'!O177+'O5 Details by Class &amp; Accounts'!AJ177+'O5 Details by Class &amp; Accounts'!BE177+'O5 Details by Class &amp; Accounts'!BZ177</f>
        <v>0</v>
      </c>
      <c r="L177" s="588">
        <f>'O5 Details by Class &amp; Accounts'!P177+'O5 Details by Class &amp; Accounts'!AK177+'O5 Details by Class &amp; Accounts'!BF177+'O5 Details by Class &amp; Accounts'!CA177</f>
        <v>0</v>
      </c>
      <c r="M177" s="588">
        <f>'O5 Details by Class &amp; Accounts'!Q177+'O5 Details by Class &amp; Accounts'!AL177+'O5 Details by Class &amp; Accounts'!BG177+'O5 Details by Class &amp; Accounts'!CB177</f>
        <v>0</v>
      </c>
      <c r="N177" s="588">
        <f>'O5 Details by Class &amp; Accounts'!R177+'O5 Details by Class &amp; Accounts'!AM177+'O5 Details by Class &amp; Accounts'!BH177+'O5 Details by Class &amp; Accounts'!CC177</f>
        <v>0</v>
      </c>
      <c r="O177" s="588">
        <f>'O5 Details by Class &amp; Accounts'!S177+'O5 Details by Class &amp; Accounts'!AN177+'O5 Details by Class &amp; Accounts'!BI177+'O5 Details by Class &amp; Accounts'!CD177</f>
        <v>0</v>
      </c>
      <c r="P177" s="588">
        <f>'O5 Details by Class &amp; Accounts'!T177+'O5 Details by Class &amp; Accounts'!AO177+'O5 Details by Class &amp; Accounts'!BJ177+'O5 Details by Class &amp; Accounts'!CE177</f>
        <v>0</v>
      </c>
      <c r="Q177" s="588">
        <f>'O5 Details by Class &amp; Accounts'!U177+'O5 Details by Class &amp; Accounts'!AP177+'O5 Details by Class &amp; Accounts'!BK177+'O5 Details by Class &amp; Accounts'!CF177</f>
        <v>0</v>
      </c>
      <c r="R177" s="588">
        <f>'O5 Details by Class &amp; Accounts'!V177+'O5 Details by Class &amp; Accounts'!AQ177+'O5 Details by Class &amp; Accounts'!BL177+'O5 Details by Class &amp; Accounts'!CG177</f>
        <v>0</v>
      </c>
      <c r="S177" s="588">
        <f>'O5 Details by Class &amp; Accounts'!W177+'O5 Details by Class &amp; Accounts'!AR177+'O5 Details by Class &amp; Accounts'!BM177+'O5 Details by Class &amp; Accounts'!CH177</f>
        <v>0</v>
      </c>
      <c r="T177" s="588">
        <f>'O5 Details by Class &amp; Accounts'!X177+'O5 Details by Class &amp; Accounts'!AS177+'O5 Details by Class &amp; Accounts'!BN177+'O5 Details by Class &amp; Accounts'!CI177</f>
        <v>0</v>
      </c>
      <c r="U177" s="588">
        <f>'O5 Details by Class &amp; Accounts'!Y177+'O5 Details by Class &amp; Accounts'!AT177+'O5 Details by Class &amp; Accounts'!BO177+'O5 Details by Class &amp; Accounts'!CJ177</f>
        <v>0</v>
      </c>
      <c r="V177" s="588">
        <f>'O5 Details by Class &amp; Accounts'!Z177+'O5 Details by Class &amp; Accounts'!AU177+'O5 Details by Class &amp; Accounts'!BP177+'O5 Details by Class &amp; Accounts'!CK177</f>
        <v>0</v>
      </c>
      <c r="W177" s="588">
        <f>'O5 Details by Class &amp; Accounts'!AA177+'O5 Details by Class &amp; Accounts'!AV177+'O5 Details by Class &amp; Accounts'!BQ177+'O5 Details by Class &amp; Accounts'!CL177</f>
        <v>0</v>
      </c>
      <c r="X177" s="1029">
        <f>'O5 Details by Class &amp; Accounts'!AB177+'O5 Details by Class &amp; Accounts'!AW177+'O5 Details by Class &amp; Accounts'!BR177+'O5 Details by Class &amp; Accounts'!CM177</f>
        <v>0</v>
      </c>
      <c r="Y177" s="1904" t="inlineStr">
        <is>
          <t/>
        </is>
      </c>
      <c r="Z177" s="1899" t="inlineStr">
        <is>
          <t/>
        </is>
      </c>
    </row>
    <row r="178" spans="1:26" ht="12.75" x14ac:dyDescent="0.2">
      <c r="A178" s="2144" t="s">
        <v>220</v>
      </c>
      <c r="B178" s="2145" t="s">
        <v>38</v>
      </c>
      <c r="C178" s="1015" t="str">
        <f>IF(ISBLANK('E4 TB Allocation Details'!D179), "",('E4 TB Allocation Details'!D179))</f>
        <v>ad</v>
      </c>
      <c r="D178" s="1016">
        <f t="shared" si="7"/>
        <v>11484.753561720256</v>
      </c>
      <c r="E178" s="588">
        <f>'O5 Details by Class &amp; Accounts'!I178+'O5 Details by Class &amp; Accounts'!AD178+'O5 Details by Class &amp; Accounts'!AY178+'O5 Details by Class &amp; Accounts'!BT178</f>
        <v>7653.6135279853852</v>
      </c>
      <c r="F178" s="588">
        <f>'O5 Details by Class &amp; Accounts'!J178+'O5 Details by Class &amp; Accounts'!AE178+'O5 Details by Class &amp; Accounts'!AZ178+'O5 Details by Class &amp; Accounts'!BU178</f>
        <v>1931.9150689452649</v>
      </c>
      <c r="G178" s="588">
        <f>'O5 Details by Class &amp; Accounts'!K178+'O5 Details by Class &amp; Accounts'!AF178+'O5 Details by Class &amp; Accounts'!BA178+'O5 Details by Class &amp; Accounts'!BV178</f>
        <v>1307.5439504239155</v>
      </c>
      <c r="H178" s="588">
        <f>'O5 Details by Class &amp; Accounts'!L178+'O5 Details by Class &amp; Accounts'!AG178+'O5 Details by Class &amp; Accounts'!BB178+'O5 Details by Class &amp; Accounts'!BW178</f>
        <v>0</v>
      </c>
      <c r="I178" s="588">
        <f>'O5 Details by Class &amp; Accounts'!M178+'O5 Details by Class &amp; Accounts'!AH178+'O5 Details by Class &amp; Accounts'!BC178+'O5 Details by Class &amp; Accounts'!BX178</f>
        <v>0</v>
      </c>
      <c r="J178" s="588">
        <f>'O5 Details by Class &amp; Accounts'!N178+'O5 Details by Class &amp; Accounts'!AI178+'O5 Details by Class &amp; Accounts'!BD178+'O5 Details by Class &amp; Accounts'!BY178</f>
        <v>184.98417526092013</v>
      </c>
      <c r="K178" s="588">
        <f>'O5 Details by Class &amp; Accounts'!O178+'O5 Details by Class &amp; Accounts'!AJ178+'O5 Details by Class &amp; Accounts'!BE178+'O5 Details by Class &amp; Accounts'!BZ178</f>
        <v>389.72990094302617</v>
      </c>
      <c r="L178" s="588">
        <f>'O5 Details by Class &amp; Accounts'!P178+'O5 Details by Class &amp; Accounts'!AK178+'O5 Details by Class &amp; Accounts'!BF178+'O5 Details by Class &amp; Accounts'!CA178</f>
        <v>0</v>
      </c>
      <c r="M178" s="588">
        <f>'O5 Details by Class &amp; Accounts'!Q178+'O5 Details by Class &amp; Accounts'!AL178+'O5 Details by Class &amp; Accounts'!BG178+'O5 Details by Class &amp; Accounts'!CB178</f>
        <v>16.966938161744917</v>
      </c>
      <c r="N178" s="588">
        <f>'O5 Details by Class &amp; Accounts'!R178+'O5 Details by Class &amp; Accounts'!AM178+'O5 Details by Class &amp; Accounts'!BH178+'O5 Details by Class &amp; Accounts'!CC178</f>
        <v>0</v>
      </c>
      <c r="O178" s="588">
        <f>'O5 Details by Class &amp; Accounts'!S178+'O5 Details by Class &amp; Accounts'!AN178+'O5 Details by Class &amp; Accounts'!BI178+'O5 Details by Class &amp; Accounts'!CD178</f>
        <v>0</v>
      </c>
      <c r="P178" s="588">
        <f>'O5 Details by Class &amp; Accounts'!T178+'O5 Details by Class &amp; Accounts'!AO178+'O5 Details by Class &amp; Accounts'!BJ178+'O5 Details by Class &amp; Accounts'!CE178</f>
        <v>0</v>
      </c>
      <c r="Q178" s="588">
        <f>'O5 Details by Class &amp; Accounts'!U178+'O5 Details by Class &amp; Accounts'!AP178+'O5 Details by Class &amp; Accounts'!BK178+'O5 Details by Class &amp; Accounts'!CF178</f>
        <v>0</v>
      </c>
      <c r="R178" s="588">
        <f>'O5 Details by Class &amp; Accounts'!V178+'O5 Details by Class &amp; Accounts'!AQ178+'O5 Details by Class &amp; Accounts'!BL178+'O5 Details by Class &amp; Accounts'!CG178</f>
        <v>0</v>
      </c>
      <c r="S178" s="588">
        <f>'O5 Details by Class &amp; Accounts'!W178+'O5 Details by Class &amp; Accounts'!AR178+'O5 Details by Class &amp; Accounts'!BM178+'O5 Details by Class &amp; Accounts'!CH178</f>
        <v>0</v>
      </c>
      <c r="T178" s="588">
        <f>'O5 Details by Class &amp; Accounts'!X178+'O5 Details by Class &amp; Accounts'!AS178+'O5 Details by Class &amp; Accounts'!BN178+'O5 Details by Class &amp; Accounts'!CI178</f>
        <v>0</v>
      </c>
      <c r="U178" s="588">
        <f>'O5 Details by Class &amp; Accounts'!Y178+'O5 Details by Class &amp; Accounts'!AT178+'O5 Details by Class &amp; Accounts'!BO178+'O5 Details by Class &amp; Accounts'!CJ178</f>
        <v>0</v>
      </c>
      <c r="V178" s="588">
        <f>'O5 Details by Class &amp; Accounts'!Z178+'O5 Details by Class &amp; Accounts'!AU178+'O5 Details by Class &amp; Accounts'!BP178+'O5 Details by Class &amp; Accounts'!CK178</f>
        <v>0</v>
      </c>
      <c r="W178" s="588">
        <f>'O5 Details by Class &amp; Accounts'!AA178+'O5 Details by Class &amp; Accounts'!AV178+'O5 Details by Class &amp; Accounts'!BQ178+'O5 Details by Class &amp; Accounts'!CL178</f>
        <v>0</v>
      </c>
      <c r="X178" s="1029">
        <f>'O5 Details by Class &amp; Accounts'!AB178+'O5 Details by Class &amp; Accounts'!AW178+'O5 Details by Class &amp; Accounts'!BR178+'O5 Details by Class &amp; Accounts'!CM178</f>
        <v>0</v>
      </c>
      <c r="Y178" s="1904" t="inlineStr">
        <is>
          <t/>
        </is>
      </c>
      <c r="Z178" s="1899" t="inlineStr">
        <is>
          <t/>
        </is>
      </c>
    </row>
    <row r="179" spans="1:26" ht="15.95" customHeight="1" x14ac:dyDescent="0.2">
      <c r="A179" s="2144" t="s">
        <v>221</v>
      </c>
      <c r="B179" s="2145" t="s">
        <v>1531</v>
      </c>
      <c r="C179" s="1015" t="str">
        <f>IF(ISBLANK('E4 TB Allocation Details'!D180), "",('E4 TB Allocation Details'!D180))</f>
        <v>ad</v>
      </c>
      <c r="D179" s="1016">
        <f t="shared" si="7"/>
        <v>0</v>
      </c>
      <c r="E179" s="588">
        <f>'O5 Details by Class &amp; Accounts'!I179+'O5 Details by Class &amp; Accounts'!AD179+'O5 Details by Class &amp; Accounts'!AY179+'O5 Details by Class &amp; Accounts'!BT179</f>
        <v>0</v>
      </c>
      <c r="F179" s="588">
        <f>'O5 Details by Class &amp; Accounts'!J179+'O5 Details by Class &amp; Accounts'!AE179+'O5 Details by Class &amp; Accounts'!AZ179+'O5 Details by Class &amp; Accounts'!BU179</f>
        <v>0</v>
      </c>
      <c r="G179" s="588">
        <f>'O5 Details by Class &amp; Accounts'!K179+'O5 Details by Class &amp; Accounts'!AF179+'O5 Details by Class &amp; Accounts'!BA179+'O5 Details by Class &amp; Accounts'!BV179</f>
        <v>0</v>
      </c>
      <c r="H179" s="588">
        <f>'O5 Details by Class &amp; Accounts'!L179+'O5 Details by Class &amp; Accounts'!AG179+'O5 Details by Class &amp; Accounts'!BB179+'O5 Details by Class &amp; Accounts'!BW179</f>
        <v>0</v>
      </c>
      <c r="I179" s="588">
        <f>'O5 Details by Class &amp; Accounts'!M179+'O5 Details by Class &amp; Accounts'!AH179+'O5 Details by Class &amp; Accounts'!BC179+'O5 Details by Class &amp; Accounts'!BX179</f>
        <v>0</v>
      </c>
      <c r="J179" s="588">
        <f>'O5 Details by Class &amp; Accounts'!N179+'O5 Details by Class &amp; Accounts'!AI179+'O5 Details by Class &amp; Accounts'!BD179+'O5 Details by Class &amp; Accounts'!BY179</f>
        <v>0</v>
      </c>
      <c r="K179" s="588">
        <f>'O5 Details by Class &amp; Accounts'!O179+'O5 Details by Class &amp; Accounts'!AJ179+'O5 Details by Class &amp; Accounts'!BE179+'O5 Details by Class &amp; Accounts'!BZ179</f>
        <v>0</v>
      </c>
      <c r="L179" s="588">
        <f>'O5 Details by Class &amp; Accounts'!P179+'O5 Details by Class &amp; Accounts'!AK179+'O5 Details by Class &amp; Accounts'!BF179+'O5 Details by Class &amp; Accounts'!CA179</f>
        <v>0</v>
      </c>
      <c r="M179" s="588">
        <f>'O5 Details by Class &amp; Accounts'!Q179+'O5 Details by Class &amp; Accounts'!AL179+'O5 Details by Class &amp; Accounts'!BG179+'O5 Details by Class &amp; Accounts'!CB179</f>
        <v>0</v>
      </c>
      <c r="N179" s="588">
        <f>'O5 Details by Class &amp; Accounts'!R179+'O5 Details by Class &amp; Accounts'!AM179+'O5 Details by Class &amp; Accounts'!BH179+'O5 Details by Class &amp; Accounts'!CC179</f>
        <v>0</v>
      </c>
      <c r="O179" s="588">
        <f>'O5 Details by Class &amp; Accounts'!S179+'O5 Details by Class &amp; Accounts'!AN179+'O5 Details by Class &amp; Accounts'!BI179+'O5 Details by Class &amp; Accounts'!CD179</f>
        <v>0</v>
      </c>
      <c r="P179" s="588">
        <f>'O5 Details by Class &amp; Accounts'!T179+'O5 Details by Class &amp; Accounts'!AO179+'O5 Details by Class &amp; Accounts'!BJ179+'O5 Details by Class &amp; Accounts'!CE179</f>
        <v>0</v>
      </c>
      <c r="Q179" s="588">
        <f>'O5 Details by Class &amp; Accounts'!U179+'O5 Details by Class &amp; Accounts'!AP179+'O5 Details by Class &amp; Accounts'!BK179+'O5 Details by Class &amp; Accounts'!CF179</f>
        <v>0</v>
      </c>
      <c r="R179" s="588">
        <f>'O5 Details by Class &amp; Accounts'!V179+'O5 Details by Class &amp; Accounts'!AQ179+'O5 Details by Class &amp; Accounts'!BL179+'O5 Details by Class &amp; Accounts'!CG179</f>
        <v>0</v>
      </c>
      <c r="S179" s="588">
        <f>'O5 Details by Class &amp; Accounts'!W179+'O5 Details by Class &amp; Accounts'!AR179+'O5 Details by Class &amp; Accounts'!BM179+'O5 Details by Class &amp; Accounts'!CH179</f>
        <v>0</v>
      </c>
      <c r="T179" s="588">
        <f>'O5 Details by Class &amp; Accounts'!X179+'O5 Details by Class &amp; Accounts'!AS179+'O5 Details by Class &amp; Accounts'!BN179+'O5 Details by Class &amp; Accounts'!CI179</f>
        <v>0</v>
      </c>
      <c r="U179" s="588">
        <f>'O5 Details by Class &amp; Accounts'!Y179+'O5 Details by Class &amp; Accounts'!AT179+'O5 Details by Class &amp; Accounts'!BO179+'O5 Details by Class &amp; Accounts'!CJ179</f>
        <v>0</v>
      </c>
      <c r="V179" s="588">
        <f>'O5 Details by Class &amp; Accounts'!Z179+'O5 Details by Class &amp; Accounts'!AU179+'O5 Details by Class &amp; Accounts'!BP179+'O5 Details by Class &amp; Accounts'!CK179</f>
        <v>0</v>
      </c>
      <c r="W179" s="588">
        <f>'O5 Details by Class &amp; Accounts'!AA179+'O5 Details by Class &amp; Accounts'!AV179+'O5 Details by Class &amp; Accounts'!BQ179+'O5 Details by Class &amp; Accounts'!CL179</f>
        <v>0</v>
      </c>
      <c r="X179" s="1029">
        <f>'O5 Details by Class &amp; Accounts'!AB179+'O5 Details by Class &amp; Accounts'!AW179+'O5 Details by Class &amp; Accounts'!BR179+'O5 Details by Class &amp; Accounts'!CM179</f>
        <v>0</v>
      </c>
      <c r="Y179" s="1904" t="inlineStr">
        <is>
          <t/>
        </is>
      </c>
      <c r="Z179" s="1899" t="inlineStr">
        <is>
          <t/>
        </is>
      </c>
    </row>
    <row r="180" spans="1:26" ht="15.95" customHeight="1" x14ac:dyDescent="0.2">
      <c r="A180" s="2144" t="s">
        <v>222</v>
      </c>
      <c r="B180" s="2145" t="s">
        <v>1584</v>
      </c>
      <c r="C180" s="1015" t="str">
        <f>IF(ISBLANK('E4 TB Allocation Details'!D181), "",('E4 TB Allocation Details'!D181))</f>
        <v>ad</v>
      </c>
      <c r="D180" s="1016">
        <f t="shared" si="7"/>
        <v>0</v>
      </c>
      <c r="E180" s="588">
        <f>'O5 Details by Class &amp; Accounts'!I180+'O5 Details by Class &amp; Accounts'!AD180+'O5 Details by Class &amp; Accounts'!AY180+'O5 Details by Class &amp; Accounts'!BT180</f>
        <v>0</v>
      </c>
      <c r="F180" s="588">
        <f>'O5 Details by Class &amp; Accounts'!J180+'O5 Details by Class &amp; Accounts'!AE180+'O5 Details by Class &amp; Accounts'!AZ180+'O5 Details by Class &amp; Accounts'!BU180</f>
        <v>0</v>
      </c>
      <c r="G180" s="588">
        <f>'O5 Details by Class &amp; Accounts'!K180+'O5 Details by Class &amp; Accounts'!AF180+'O5 Details by Class &amp; Accounts'!BA180+'O5 Details by Class &amp; Accounts'!BV180</f>
        <v>0</v>
      </c>
      <c r="H180" s="588">
        <f>'O5 Details by Class &amp; Accounts'!L180+'O5 Details by Class &amp; Accounts'!AG180+'O5 Details by Class &amp; Accounts'!BB180+'O5 Details by Class &amp; Accounts'!BW180</f>
        <v>0</v>
      </c>
      <c r="I180" s="588">
        <f>'O5 Details by Class &amp; Accounts'!M180+'O5 Details by Class &amp; Accounts'!AH180+'O5 Details by Class &amp; Accounts'!BC180+'O5 Details by Class &amp; Accounts'!BX180</f>
        <v>0</v>
      </c>
      <c r="J180" s="588">
        <f>'O5 Details by Class &amp; Accounts'!N180+'O5 Details by Class &amp; Accounts'!AI180+'O5 Details by Class &amp; Accounts'!BD180+'O5 Details by Class &amp; Accounts'!BY180</f>
        <v>0</v>
      </c>
      <c r="K180" s="588">
        <f>'O5 Details by Class &amp; Accounts'!O180+'O5 Details by Class &amp; Accounts'!AJ180+'O5 Details by Class &amp; Accounts'!BE180+'O5 Details by Class &amp; Accounts'!BZ180</f>
        <v>0</v>
      </c>
      <c r="L180" s="588">
        <f>'O5 Details by Class &amp; Accounts'!P180+'O5 Details by Class &amp; Accounts'!AK180+'O5 Details by Class &amp; Accounts'!BF180+'O5 Details by Class &amp; Accounts'!CA180</f>
        <v>0</v>
      </c>
      <c r="M180" s="588">
        <f>'O5 Details by Class &amp; Accounts'!Q180+'O5 Details by Class &amp; Accounts'!AL180+'O5 Details by Class &amp; Accounts'!BG180+'O5 Details by Class &amp; Accounts'!CB180</f>
        <v>0</v>
      </c>
      <c r="N180" s="588">
        <f>'O5 Details by Class &amp; Accounts'!R180+'O5 Details by Class &amp; Accounts'!AM180+'O5 Details by Class &amp; Accounts'!BH180+'O5 Details by Class &amp; Accounts'!CC180</f>
        <v>0</v>
      </c>
      <c r="O180" s="588">
        <f>'O5 Details by Class &amp; Accounts'!S180+'O5 Details by Class &amp; Accounts'!AN180+'O5 Details by Class &amp; Accounts'!BI180+'O5 Details by Class &amp; Accounts'!CD180</f>
        <v>0</v>
      </c>
      <c r="P180" s="588">
        <f>'O5 Details by Class &amp; Accounts'!T180+'O5 Details by Class &amp; Accounts'!AO180+'O5 Details by Class &amp; Accounts'!BJ180+'O5 Details by Class &amp; Accounts'!CE180</f>
        <v>0</v>
      </c>
      <c r="Q180" s="588">
        <f>'O5 Details by Class &amp; Accounts'!U180+'O5 Details by Class &amp; Accounts'!AP180+'O5 Details by Class &amp; Accounts'!BK180+'O5 Details by Class &amp; Accounts'!CF180</f>
        <v>0</v>
      </c>
      <c r="R180" s="588">
        <f>'O5 Details by Class &amp; Accounts'!V180+'O5 Details by Class &amp; Accounts'!AQ180+'O5 Details by Class &amp; Accounts'!BL180+'O5 Details by Class &amp; Accounts'!CG180</f>
        <v>0</v>
      </c>
      <c r="S180" s="588">
        <f>'O5 Details by Class &amp; Accounts'!W180+'O5 Details by Class &amp; Accounts'!AR180+'O5 Details by Class &amp; Accounts'!BM180+'O5 Details by Class &amp; Accounts'!CH180</f>
        <v>0</v>
      </c>
      <c r="T180" s="588">
        <f>'O5 Details by Class &amp; Accounts'!X180+'O5 Details by Class &amp; Accounts'!AS180+'O5 Details by Class &amp; Accounts'!BN180+'O5 Details by Class &amp; Accounts'!CI180</f>
        <v>0</v>
      </c>
      <c r="U180" s="588">
        <f>'O5 Details by Class &amp; Accounts'!Y180+'O5 Details by Class &amp; Accounts'!AT180+'O5 Details by Class &amp; Accounts'!BO180+'O5 Details by Class &amp; Accounts'!CJ180</f>
        <v>0</v>
      </c>
      <c r="V180" s="588">
        <f>'O5 Details by Class &amp; Accounts'!Z180+'O5 Details by Class &amp; Accounts'!AU180+'O5 Details by Class &amp; Accounts'!BP180+'O5 Details by Class &amp; Accounts'!CK180</f>
        <v>0</v>
      </c>
      <c r="W180" s="588">
        <f>'O5 Details by Class &amp; Accounts'!AA180+'O5 Details by Class &amp; Accounts'!AV180+'O5 Details by Class &amp; Accounts'!BQ180+'O5 Details by Class &amp; Accounts'!CL180</f>
        <v>0</v>
      </c>
      <c r="X180" s="1029">
        <f>'O5 Details by Class &amp; Accounts'!AB180+'O5 Details by Class &amp; Accounts'!AW180+'O5 Details by Class &amp; Accounts'!BR180+'O5 Details by Class &amp; Accounts'!CM180</f>
        <v>0</v>
      </c>
      <c r="Y180" s="1904" t="inlineStr">
        <is>
          <t/>
        </is>
      </c>
      <c r="Z180" s="1899" t="inlineStr">
        <is>
          <t/>
        </is>
      </c>
    </row>
    <row r="181" spans="1:26" ht="15.95" customHeight="1" x14ac:dyDescent="0.2">
      <c r="A181" s="2144" t="s">
        <v>223</v>
      </c>
      <c r="B181" s="2145" t="s">
        <v>1585</v>
      </c>
      <c r="C181" s="1015" t="str">
        <f>IF(ISBLANK('E4 TB Allocation Details'!D182), "",('E4 TB Allocation Details'!D182))</f>
        <v>ad</v>
      </c>
      <c r="D181" s="1016">
        <f t="shared" si="7"/>
        <v>0</v>
      </c>
      <c r="E181" s="588">
        <f>'O5 Details by Class &amp; Accounts'!I181+'O5 Details by Class &amp; Accounts'!AD181+'O5 Details by Class &amp; Accounts'!AY181+'O5 Details by Class &amp; Accounts'!BT181</f>
        <v>0</v>
      </c>
      <c r="F181" s="588">
        <f>'O5 Details by Class &amp; Accounts'!J181+'O5 Details by Class &amp; Accounts'!AE181+'O5 Details by Class &amp; Accounts'!AZ181+'O5 Details by Class &amp; Accounts'!BU181</f>
        <v>0</v>
      </c>
      <c r="G181" s="588">
        <f>'O5 Details by Class &amp; Accounts'!K181+'O5 Details by Class &amp; Accounts'!AF181+'O5 Details by Class &amp; Accounts'!BA181+'O5 Details by Class &amp; Accounts'!BV181</f>
        <v>0</v>
      </c>
      <c r="H181" s="588">
        <f>'O5 Details by Class &amp; Accounts'!L181+'O5 Details by Class &amp; Accounts'!AG181+'O5 Details by Class &amp; Accounts'!BB181+'O5 Details by Class &amp; Accounts'!BW181</f>
        <v>0</v>
      </c>
      <c r="I181" s="588">
        <f>'O5 Details by Class &amp; Accounts'!M181+'O5 Details by Class &amp; Accounts'!AH181+'O5 Details by Class &amp; Accounts'!BC181+'O5 Details by Class &amp; Accounts'!BX181</f>
        <v>0</v>
      </c>
      <c r="J181" s="588">
        <f>'O5 Details by Class &amp; Accounts'!N181+'O5 Details by Class &amp; Accounts'!AI181+'O5 Details by Class &amp; Accounts'!BD181+'O5 Details by Class &amp; Accounts'!BY181</f>
        <v>0</v>
      </c>
      <c r="K181" s="588">
        <f>'O5 Details by Class &amp; Accounts'!O181+'O5 Details by Class &amp; Accounts'!AJ181+'O5 Details by Class &amp; Accounts'!BE181+'O5 Details by Class &amp; Accounts'!BZ181</f>
        <v>0</v>
      </c>
      <c r="L181" s="588">
        <f>'O5 Details by Class &amp; Accounts'!P181+'O5 Details by Class &amp; Accounts'!AK181+'O5 Details by Class &amp; Accounts'!BF181+'O5 Details by Class &amp; Accounts'!CA181</f>
        <v>0</v>
      </c>
      <c r="M181" s="588">
        <f>'O5 Details by Class &amp; Accounts'!Q181+'O5 Details by Class &amp; Accounts'!AL181+'O5 Details by Class &amp; Accounts'!BG181+'O5 Details by Class &amp; Accounts'!CB181</f>
        <v>0</v>
      </c>
      <c r="N181" s="588">
        <f>'O5 Details by Class &amp; Accounts'!R181+'O5 Details by Class &amp; Accounts'!AM181+'O5 Details by Class &amp; Accounts'!BH181+'O5 Details by Class &amp; Accounts'!CC181</f>
        <v>0</v>
      </c>
      <c r="O181" s="588">
        <f>'O5 Details by Class &amp; Accounts'!S181+'O5 Details by Class &amp; Accounts'!AN181+'O5 Details by Class &amp; Accounts'!BI181+'O5 Details by Class &amp; Accounts'!CD181</f>
        <v>0</v>
      </c>
      <c r="P181" s="588">
        <f>'O5 Details by Class &amp; Accounts'!T181+'O5 Details by Class &amp; Accounts'!AO181+'O5 Details by Class &amp; Accounts'!BJ181+'O5 Details by Class &amp; Accounts'!CE181</f>
        <v>0</v>
      </c>
      <c r="Q181" s="588">
        <f>'O5 Details by Class &amp; Accounts'!U181+'O5 Details by Class &amp; Accounts'!AP181+'O5 Details by Class &amp; Accounts'!BK181+'O5 Details by Class &amp; Accounts'!CF181</f>
        <v>0</v>
      </c>
      <c r="R181" s="588">
        <f>'O5 Details by Class &amp; Accounts'!V181+'O5 Details by Class &amp; Accounts'!AQ181+'O5 Details by Class &amp; Accounts'!BL181+'O5 Details by Class &amp; Accounts'!CG181</f>
        <v>0</v>
      </c>
      <c r="S181" s="588">
        <f>'O5 Details by Class &amp; Accounts'!W181+'O5 Details by Class &amp; Accounts'!AR181+'O5 Details by Class &amp; Accounts'!BM181+'O5 Details by Class &amp; Accounts'!CH181</f>
        <v>0</v>
      </c>
      <c r="T181" s="588">
        <f>'O5 Details by Class &amp; Accounts'!X181+'O5 Details by Class &amp; Accounts'!AS181+'O5 Details by Class &amp; Accounts'!BN181+'O5 Details by Class &amp; Accounts'!CI181</f>
        <v>0</v>
      </c>
      <c r="U181" s="588">
        <f>'O5 Details by Class &amp; Accounts'!Y181+'O5 Details by Class &amp; Accounts'!AT181+'O5 Details by Class &amp; Accounts'!BO181+'O5 Details by Class &amp; Accounts'!CJ181</f>
        <v>0</v>
      </c>
      <c r="V181" s="588">
        <f>'O5 Details by Class &amp; Accounts'!Z181+'O5 Details by Class &amp; Accounts'!AU181+'O5 Details by Class &amp; Accounts'!BP181+'O5 Details by Class &amp; Accounts'!CK181</f>
        <v>0</v>
      </c>
      <c r="W181" s="588">
        <f>'O5 Details by Class &amp; Accounts'!AA181+'O5 Details by Class &amp; Accounts'!AV181+'O5 Details by Class &amp; Accounts'!BQ181+'O5 Details by Class &amp; Accounts'!CL181</f>
        <v>0</v>
      </c>
      <c r="X181" s="1029">
        <f>'O5 Details by Class &amp; Accounts'!AB181+'O5 Details by Class &amp; Accounts'!AW181+'O5 Details by Class &amp; Accounts'!BR181+'O5 Details by Class &amp; Accounts'!CM181</f>
        <v>0</v>
      </c>
      <c r="Y181" s="1904" t="inlineStr">
        <is>
          <t/>
        </is>
      </c>
      <c r="Z181" s="1899" t="inlineStr">
        <is>
          <t/>
        </is>
      </c>
    </row>
    <row r="182" spans="1:26" ht="15.95" customHeight="1" x14ac:dyDescent="0.2">
      <c r="A182" s="2144" t="s">
        <v>224</v>
      </c>
      <c r="B182" s="2145" t="s">
        <v>1586</v>
      </c>
      <c r="C182" s="1015" t="str">
        <f>IF(ISBLANK('E4 TB Allocation Details'!D183), "",('E4 TB Allocation Details'!D183))</f>
        <v>ad</v>
      </c>
      <c r="D182" s="1016">
        <f t="shared" si="7"/>
        <v>0</v>
      </c>
      <c r="E182" s="588">
        <f>'O5 Details by Class &amp; Accounts'!I182+'O5 Details by Class &amp; Accounts'!AD182+'O5 Details by Class &amp; Accounts'!AY182+'O5 Details by Class &amp; Accounts'!BT182</f>
        <v>0</v>
      </c>
      <c r="F182" s="588">
        <f>'O5 Details by Class &amp; Accounts'!J182+'O5 Details by Class &amp; Accounts'!AE182+'O5 Details by Class &amp; Accounts'!AZ182+'O5 Details by Class &amp; Accounts'!BU182</f>
        <v>0</v>
      </c>
      <c r="G182" s="588">
        <f>'O5 Details by Class &amp; Accounts'!K182+'O5 Details by Class &amp; Accounts'!AF182+'O5 Details by Class &amp; Accounts'!BA182+'O5 Details by Class &amp; Accounts'!BV182</f>
        <v>0</v>
      </c>
      <c r="H182" s="588">
        <f>'O5 Details by Class &amp; Accounts'!L182+'O5 Details by Class &amp; Accounts'!AG182+'O5 Details by Class &amp; Accounts'!BB182+'O5 Details by Class &amp; Accounts'!BW182</f>
        <v>0</v>
      </c>
      <c r="I182" s="588">
        <f>'O5 Details by Class &amp; Accounts'!M182+'O5 Details by Class &amp; Accounts'!AH182+'O5 Details by Class &amp; Accounts'!BC182+'O5 Details by Class &amp; Accounts'!BX182</f>
        <v>0</v>
      </c>
      <c r="J182" s="588">
        <f>'O5 Details by Class &amp; Accounts'!N182+'O5 Details by Class &amp; Accounts'!AI182+'O5 Details by Class &amp; Accounts'!BD182+'O5 Details by Class &amp; Accounts'!BY182</f>
        <v>0</v>
      </c>
      <c r="K182" s="588">
        <f>'O5 Details by Class &amp; Accounts'!O182+'O5 Details by Class &amp; Accounts'!AJ182+'O5 Details by Class &amp; Accounts'!BE182+'O5 Details by Class &amp; Accounts'!BZ182</f>
        <v>0</v>
      </c>
      <c r="L182" s="588">
        <f>'O5 Details by Class &amp; Accounts'!P182+'O5 Details by Class &amp; Accounts'!AK182+'O5 Details by Class &amp; Accounts'!BF182+'O5 Details by Class &amp; Accounts'!CA182</f>
        <v>0</v>
      </c>
      <c r="M182" s="588">
        <f>'O5 Details by Class &amp; Accounts'!Q182+'O5 Details by Class &amp; Accounts'!AL182+'O5 Details by Class &amp; Accounts'!BG182+'O5 Details by Class &amp; Accounts'!CB182</f>
        <v>0</v>
      </c>
      <c r="N182" s="588">
        <f>'O5 Details by Class &amp; Accounts'!R182+'O5 Details by Class &amp; Accounts'!AM182+'O5 Details by Class &amp; Accounts'!BH182+'O5 Details by Class &amp; Accounts'!CC182</f>
        <v>0</v>
      </c>
      <c r="O182" s="588">
        <f>'O5 Details by Class &amp; Accounts'!S182+'O5 Details by Class &amp; Accounts'!AN182+'O5 Details by Class &amp; Accounts'!BI182+'O5 Details by Class &amp; Accounts'!CD182</f>
        <v>0</v>
      </c>
      <c r="P182" s="588">
        <f>'O5 Details by Class &amp; Accounts'!T182+'O5 Details by Class &amp; Accounts'!AO182+'O5 Details by Class &amp; Accounts'!BJ182+'O5 Details by Class &amp; Accounts'!CE182</f>
        <v>0</v>
      </c>
      <c r="Q182" s="588">
        <f>'O5 Details by Class &amp; Accounts'!U182+'O5 Details by Class &amp; Accounts'!AP182+'O5 Details by Class &amp; Accounts'!BK182+'O5 Details by Class &amp; Accounts'!CF182</f>
        <v>0</v>
      </c>
      <c r="R182" s="588">
        <f>'O5 Details by Class &amp; Accounts'!V182+'O5 Details by Class &amp; Accounts'!AQ182+'O5 Details by Class &amp; Accounts'!BL182+'O5 Details by Class &amp; Accounts'!CG182</f>
        <v>0</v>
      </c>
      <c r="S182" s="588">
        <f>'O5 Details by Class &amp; Accounts'!W182+'O5 Details by Class &amp; Accounts'!AR182+'O5 Details by Class &amp; Accounts'!BM182+'O5 Details by Class &amp; Accounts'!CH182</f>
        <v>0</v>
      </c>
      <c r="T182" s="588">
        <f>'O5 Details by Class &amp; Accounts'!X182+'O5 Details by Class &amp; Accounts'!AS182+'O5 Details by Class &amp; Accounts'!BN182+'O5 Details by Class &amp; Accounts'!CI182</f>
        <v>0</v>
      </c>
      <c r="U182" s="588">
        <f>'O5 Details by Class &amp; Accounts'!Y182+'O5 Details by Class &amp; Accounts'!AT182+'O5 Details by Class &amp; Accounts'!BO182+'O5 Details by Class &amp; Accounts'!CJ182</f>
        <v>0</v>
      </c>
      <c r="V182" s="588">
        <f>'O5 Details by Class &amp; Accounts'!Z182+'O5 Details by Class &amp; Accounts'!AU182+'O5 Details by Class &amp; Accounts'!BP182+'O5 Details by Class &amp; Accounts'!CK182</f>
        <v>0</v>
      </c>
      <c r="W182" s="588">
        <f>'O5 Details by Class &amp; Accounts'!AA182+'O5 Details by Class &amp; Accounts'!AV182+'O5 Details by Class &amp; Accounts'!BQ182+'O5 Details by Class &amp; Accounts'!CL182</f>
        <v>0</v>
      </c>
      <c r="X182" s="1029">
        <f>'O5 Details by Class &amp; Accounts'!AB182+'O5 Details by Class &amp; Accounts'!AW182+'O5 Details by Class &amp; Accounts'!BR182+'O5 Details by Class &amp; Accounts'!CM182</f>
        <v>0</v>
      </c>
      <c r="Y182" s="1904" t="inlineStr">
        <is>
          <t/>
        </is>
      </c>
      <c r="Z182" s="1899" t="inlineStr">
        <is>
          <t/>
        </is>
      </c>
    </row>
    <row r="183" spans="1:26" ht="15.95" customHeight="1" x14ac:dyDescent="0.2">
      <c r="A183" s="2144" t="s">
        <v>225</v>
      </c>
      <c r="B183" s="2145" t="s">
        <v>1587</v>
      </c>
      <c r="C183" s="1015" t="str">
        <f>IF(ISBLANK('E4 TB Allocation Details'!D184), "",('E4 TB Allocation Details'!D184))</f>
        <v>ad</v>
      </c>
      <c r="D183" s="1016">
        <f t="shared" si="7"/>
        <v>431170.57243683649</v>
      </c>
      <c r="E183" s="588">
        <f>'O5 Details by Class &amp; Accounts'!I183+'O5 Details by Class &amp; Accounts'!AD183+'O5 Details by Class &amp; Accounts'!AY183+'O5 Details by Class &amp; Accounts'!BT183</f>
        <v>287338.59271225648</v>
      </c>
      <c r="F183" s="588">
        <f>'O5 Details by Class &amp; Accounts'!J183+'O5 Details by Class &amp; Accounts'!AE183+'O5 Details by Class &amp; Accounts'!AZ183+'O5 Details by Class &amp; Accounts'!BU183</f>
        <v>72529.629974202995</v>
      </c>
      <c r="G183" s="588">
        <f>'O5 Details by Class &amp; Accounts'!K183+'O5 Details by Class &amp; Accounts'!AF183+'O5 Details by Class &amp; Accounts'!BA183+'O5 Details by Class &amp; Accounts'!BV183</f>
        <v>49088.948279196382</v>
      </c>
      <c r="H183" s="588">
        <f>'O5 Details by Class &amp; Accounts'!L183+'O5 Details by Class &amp; Accounts'!AG183+'O5 Details by Class &amp; Accounts'!BB183+'O5 Details by Class &amp; Accounts'!BW183</f>
        <v>0</v>
      </c>
      <c r="I183" s="588">
        <f>'O5 Details by Class &amp; Accounts'!M183+'O5 Details by Class &amp; Accounts'!AH183+'O5 Details by Class &amp; Accounts'!BC183+'O5 Details by Class &amp; Accounts'!BX183</f>
        <v>0</v>
      </c>
      <c r="J183" s="588">
        <f>'O5 Details by Class &amp; Accounts'!N183+'O5 Details by Class &amp; Accounts'!AI183+'O5 Details by Class &amp; Accounts'!BD183+'O5 Details by Class &amp; Accounts'!BY183</f>
        <v>6944.8362396606881</v>
      </c>
      <c r="K183" s="588">
        <f>'O5 Details by Class &amp; Accounts'!O183+'O5 Details by Class &amp; Accounts'!AJ183+'O5 Details by Class &amp; Accounts'!BE183+'O5 Details by Class &amp; Accounts'!BZ183</f>
        <v>14631.577733234884</v>
      </c>
      <c r="L183" s="588">
        <f>'O5 Details by Class &amp; Accounts'!P183+'O5 Details by Class &amp; Accounts'!AK183+'O5 Details by Class &amp; Accounts'!BF183+'O5 Details by Class &amp; Accounts'!CA183</f>
        <v>0</v>
      </c>
      <c r="M183" s="588">
        <f>'O5 Details by Class &amp; Accounts'!Q183+'O5 Details by Class &amp; Accounts'!AL183+'O5 Details by Class &amp; Accounts'!BG183+'O5 Details by Class &amp; Accounts'!CB183</f>
        <v>636.98749828500274</v>
      </c>
      <c r="N183" s="588">
        <f>'O5 Details by Class &amp; Accounts'!R183+'O5 Details by Class &amp; Accounts'!AM183+'O5 Details by Class &amp; Accounts'!BH183+'O5 Details by Class &amp; Accounts'!CC183</f>
        <v>0</v>
      </c>
      <c r="O183" s="588">
        <f>'O5 Details by Class &amp; Accounts'!S183+'O5 Details by Class &amp; Accounts'!AN183+'O5 Details by Class &amp; Accounts'!BI183+'O5 Details by Class &amp; Accounts'!CD183</f>
        <v>0</v>
      </c>
      <c r="P183" s="588">
        <f>'O5 Details by Class &amp; Accounts'!T183+'O5 Details by Class &amp; Accounts'!AO183+'O5 Details by Class &amp; Accounts'!BJ183+'O5 Details by Class &amp; Accounts'!CE183</f>
        <v>0</v>
      </c>
      <c r="Q183" s="588">
        <f>'O5 Details by Class &amp; Accounts'!U183+'O5 Details by Class &amp; Accounts'!AP183+'O5 Details by Class &amp; Accounts'!BK183+'O5 Details by Class &amp; Accounts'!CF183</f>
        <v>0</v>
      </c>
      <c r="R183" s="588">
        <f>'O5 Details by Class &amp; Accounts'!V183+'O5 Details by Class &amp; Accounts'!AQ183+'O5 Details by Class &amp; Accounts'!BL183+'O5 Details by Class &amp; Accounts'!CG183</f>
        <v>0</v>
      </c>
      <c r="S183" s="588">
        <f>'O5 Details by Class &amp; Accounts'!W183+'O5 Details by Class &amp; Accounts'!AR183+'O5 Details by Class &amp; Accounts'!BM183+'O5 Details by Class &amp; Accounts'!CH183</f>
        <v>0</v>
      </c>
      <c r="T183" s="588">
        <f>'O5 Details by Class &amp; Accounts'!X183+'O5 Details by Class &amp; Accounts'!AS183+'O5 Details by Class &amp; Accounts'!BN183+'O5 Details by Class &amp; Accounts'!CI183</f>
        <v>0</v>
      </c>
      <c r="U183" s="588">
        <f>'O5 Details by Class &amp; Accounts'!Y183+'O5 Details by Class &amp; Accounts'!AT183+'O5 Details by Class &amp; Accounts'!BO183+'O5 Details by Class &amp; Accounts'!CJ183</f>
        <v>0</v>
      </c>
      <c r="V183" s="588">
        <f>'O5 Details by Class &amp; Accounts'!Z183+'O5 Details by Class &amp; Accounts'!AU183+'O5 Details by Class &amp; Accounts'!BP183+'O5 Details by Class &amp; Accounts'!CK183</f>
        <v>0</v>
      </c>
      <c r="W183" s="588">
        <f>'O5 Details by Class &amp; Accounts'!AA183+'O5 Details by Class &amp; Accounts'!AV183+'O5 Details by Class &amp; Accounts'!BQ183+'O5 Details by Class &amp; Accounts'!CL183</f>
        <v>0</v>
      </c>
      <c r="X183" s="1029">
        <f>'O5 Details by Class &amp; Accounts'!AB183+'O5 Details by Class &amp; Accounts'!AW183+'O5 Details by Class &amp; Accounts'!BR183+'O5 Details by Class &amp; Accounts'!CM183</f>
        <v>0</v>
      </c>
      <c r="Y183" s="1904" t="inlineStr">
        <is>
          <t/>
        </is>
      </c>
      <c r="Z183" s="1899" t="inlineStr">
        <is>
          <t/>
        </is>
      </c>
    </row>
    <row r="184" spans="1:26" ht="15.95" customHeight="1" x14ac:dyDescent="0.2">
      <c r="A184" s="2144" t="s">
        <v>226</v>
      </c>
      <c r="B184" s="2145" t="s">
        <v>1588</v>
      </c>
      <c r="C184" s="1015" t="str">
        <f>IF(ISBLANK('E4 TB Allocation Details'!D185), "",('E4 TB Allocation Details'!D185))</f>
        <v>ad</v>
      </c>
      <c r="D184" s="1016">
        <f t="shared" si="7"/>
        <v>15573.628999916431</v>
      </c>
      <c r="E184" s="588">
        <f>'O5 Details by Class &amp; Accounts'!I184+'O5 Details by Class &amp; Accounts'!AD184+'O5 Details by Class &amp; Accounts'!AY184+'O5 Details by Class &amp; Accounts'!BT184</f>
        <v>10378.501981172003</v>
      </c>
      <c r="F184" s="588">
        <f>'O5 Details by Class &amp; Accounts'!J184+'O5 Details by Class &amp; Accounts'!AE184+'O5 Details by Class &amp; Accounts'!AZ184+'O5 Details by Class &amp; Accounts'!BU184</f>
        <v>2619.7278314603141</v>
      </c>
      <c r="G184" s="588">
        <f>'O5 Details by Class &amp; Accounts'!K184+'O5 Details by Class &amp; Accounts'!AF184+'O5 Details by Class &amp; Accounts'!BA184+'O5 Details by Class &amp; Accounts'!BV184</f>
        <v>1773.0641128303894</v>
      </c>
      <c r="H184" s="588">
        <f>'O5 Details by Class &amp; Accounts'!L184+'O5 Details by Class &amp; Accounts'!AG184+'O5 Details by Class &amp; Accounts'!BB184+'O5 Details by Class &amp; Accounts'!BW184</f>
        <v>0</v>
      </c>
      <c r="I184" s="588">
        <f>'O5 Details by Class &amp; Accounts'!M184+'O5 Details by Class &amp; Accounts'!AH184+'O5 Details by Class &amp; Accounts'!BC184+'O5 Details by Class &amp; Accounts'!BX184</f>
        <v>0</v>
      </c>
      <c r="J184" s="588">
        <f>'O5 Details by Class &amp; Accounts'!N184+'O5 Details by Class &amp; Accounts'!AI184+'O5 Details by Class &amp; Accounts'!BD184+'O5 Details by Class &amp; Accounts'!BY184</f>
        <v>250.84342479679418</v>
      </c>
      <c r="K184" s="588">
        <f>'O5 Details by Class &amp; Accounts'!O184+'O5 Details by Class &amp; Accounts'!AJ184+'O5 Details by Class &amp; Accounts'!BE184+'O5 Details by Class &amp; Accounts'!BZ184</f>
        <v>528.48403362272416</v>
      </c>
      <c r="L184" s="588">
        <f>'O5 Details by Class &amp; Accounts'!P184+'O5 Details by Class &amp; Accounts'!AK184+'O5 Details by Class &amp; Accounts'!BF184+'O5 Details by Class &amp; Accounts'!CA184</f>
        <v>0</v>
      </c>
      <c r="M184" s="588">
        <f>'O5 Details by Class &amp; Accounts'!Q184+'O5 Details by Class &amp; Accounts'!AL184+'O5 Details by Class &amp; Accounts'!BG184+'O5 Details by Class &amp; Accounts'!CB184</f>
        <v>23.007616034205999</v>
      </c>
      <c r="N184" s="588">
        <f>'O5 Details by Class &amp; Accounts'!R184+'O5 Details by Class &amp; Accounts'!AM184+'O5 Details by Class &amp; Accounts'!BH184+'O5 Details by Class &amp; Accounts'!CC184</f>
        <v>0</v>
      </c>
      <c r="O184" s="588">
        <f>'O5 Details by Class &amp; Accounts'!S184+'O5 Details by Class &amp; Accounts'!AN184+'O5 Details by Class &amp; Accounts'!BI184+'O5 Details by Class &amp; Accounts'!CD184</f>
        <v>0</v>
      </c>
      <c r="P184" s="588">
        <f>'O5 Details by Class &amp; Accounts'!T184+'O5 Details by Class &amp; Accounts'!AO184+'O5 Details by Class &amp; Accounts'!BJ184+'O5 Details by Class &amp; Accounts'!CE184</f>
        <v>0</v>
      </c>
      <c r="Q184" s="588">
        <f>'O5 Details by Class &amp; Accounts'!U184+'O5 Details by Class &amp; Accounts'!AP184+'O5 Details by Class &amp; Accounts'!BK184+'O5 Details by Class &amp; Accounts'!CF184</f>
        <v>0</v>
      </c>
      <c r="R184" s="588">
        <f>'O5 Details by Class &amp; Accounts'!V184+'O5 Details by Class &amp; Accounts'!AQ184+'O5 Details by Class &amp; Accounts'!BL184+'O5 Details by Class &amp; Accounts'!CG184</f>
        <v>0</v>
      </c>
      <c r="S184" s="588">
        <f>'O5 Details by Class &amp; Accounts'!W184+'O5 Details by Class &amp; Accounts'!AR184+'O5 Details by Class &amp; Accounts'!BM184+'O5 Details by Class &amp; Accounts'!CH184</f>
        <v>0</v>
      </c>
      <c r="T184" s="588">
        <f>'O5 Details by Class &amp; Accounts'!X184+'O5 Details by Class &amp; Accounts'!AS184+'O5 Details by Class &amp; Accounts'!BN184+'O5 Details by Class &amp; Accounts'!CI184</f>
        <v>0</v>
      </c>
      <c r="U184" s="588">
        <f>'O5 Details by Class &amp; Accounts'!Y184+'O5 Details by Class &amp; Accounts'!AT184+'O5 Details by Class &amp; Accounts'!BO184+'O5 Details by Class &amp; Accounts'!CJ184</f>
        <v>0</v>
      </c>
      <c r="V184" s="588">
        <f>'O5 Details by Class &amp; Accounts'!Z184+'O5 Details by Class &amp; Accounts'!AU184+'O5 Details by Class &amp; Accounts'!BP184+'O5 Details by Class &amp; Accounts'!CK184</f>
        <v>0</v>
      </c>
      <c r="W184" s="588">
        <f>'O5 Details by Class &amp; Accounts'!AA184+'O5 Details by Class &amp; Accounts'!AV184+'O5 Details by Class &amp; Accounts'!BQ184+'O5 Details by Class &amp; Accounts'!CL184</f>
        <v>0</v>
      </c>
      <c r="X184" s="1029">
        <f>'O5 Details by Class &amp; Accounts'!AB184+'O5 Details by Class &amp; Accounts'!AW184+'O5 Details by Class &amp; Accounts'!BR184+'O5 Details by Class &amp; Accounts'!CM184</f>
        <v>0</v>
      </c>
      <c r="Y184" s="1904" t="inlineStr">
        <is>
          <t/>
        </is>
      </c>
      <c r="Z184" s="1899" t="inlineStr">
        <is>
          <t/>
        </is>
      </c>
    </row>
    <row r="185" spans="1:26" ht="15.95" customHeight="1" x14ac:dyDescent="0.2">
      <c r="A185" s="2144" t="s">
        <v>227</v>
      </c>
      <c r="B185" s="2145" t="s">
        <v>1589</v>
      </c>
      <c r="C185" s="1015" t="str">
        <f>IF(ISBLANK('E4 TB Allocation Details'!D186), "",('E4 TB Allocation Details'!D186))</f>
        <v>ad</v>
      </c>
      <c r="D185" s="1016">
        <f t="shared" si="7"/>
        <v>164354.46318685045</v>
      </c>
      <c r="E185" s="588">
        <f>'O5 Details by Class &amp; Accounts'!I185+'O5 Details by Class &amp; Accounts'!AD185+'O5 Details by Class &amp; Accounts'!AY185+'O5 Details by Class &amp; Accounts'!BT185</f>
        <v>109528.30080955065</v>
      </c>
      <c r="F185" s="588">
        <f>'O5 Details by Class &amp; Accounts'!J185+'O5 Details by Class &amp; Accounts'!AE185+'O5 Details by Class &amp; Accounts'!AZ185+'O5 Details by Class &amp; Accounts'!BU185</f>
        <v>27646.989756698469</v>
      </c>
      <c r="G185" s="588">
        <f>'O5 Details by Class &amp; Accounts'!K185+'O5 Details by Class &amp; Accounts'!AF185+'O5 Details by Class &amp; Accounts'!BA185+'O5 Details by Class &amp; Accounts'!BV185</f>
        <v>18711.823715697326</v>
      </c>
      <c r="H185" s="588">
        <f>'O5 Details by Class &amp; Accounts'!L185+'O5 Details by Class &amp; Accounts'!AG185+'O5 Details by Class &amp; Accounts'!BB185+'O5 Details by Class &amp; Accounts'!BW185</f>
        <v>0</v>
      </c>
      <c r="I185" s="588">
        <f>'O5 Details by Class &amp; Accounts'!M185+'O5 Details by Class &amp; Accounts'!AH185+'O5 Details by Class &amp; Accounts'!BC185+'O5 Details by Class &amp; Accounts'!BX185</f>
        <v>0</v>
      </c>
      <c r="J185" s="588">
        <f>'O5 Details by Class &amp; Accounts'!N185+'O5 Details by Class &amp; Accounts'!AI185+'O5 Details by Class &amp; Accounts'!BD185+'O5 Details by Class &amp; Accounts'!BY185</f>
        <v>2647.2466004326561</v>
      </c>
      <c r="K185" s="588">
        <f>'O5 Details by Class &amp; Accounts'!O185+'O5 Details by Class &amp; Accounts'!AJ185+'O5 Details by Class &amp; Accounts'!BE185+'O5 Details by Class &amp; Accounts'!BZ185</f>
        <v>5577.2941328800343</v>
      </c>
      <c r="L185" s="588">
        <f>'O5 Details by Class &amp; Accounts'!P185+'O5 Details by Class &amp; Accounts'!AK185+'O5 Details by Class &amp; Accounts'!BF185+'O5 Details by Class &amp; Accounts'!CA185</f>
        <v>0</v>
      </c>
      <c r="M185" s="588">
        <f>'O5 Details by Class &amp; Accounts'!Q185+'O5 Details by Class &amp; Accounts'!AL185+'O5 Details by Class &amp; Accounts'!BG185+'O5 Details by Class &amp; Accounts'!CB185</f>
        <v>242.80817159130933</v>
      </c>
      <c r="N185" s="588">
        <f>'O5 Details by Class &amp; Accounts'!R185+'O5 Details by Class &amp; Accounts'!AM185+'O5 Details by Class &amp; Accounts'!BH185+'O5 Details by Class &amp; Accounts'!CC185</f>
        <v>0</v>
      </c>
      <c r="O185" s="588">
        <f>'O5 Details by Class &amp; Accounts'!S185+'O5 Details by Class &amp; Accounts'!AN185+'O5 Details by Class &amp; Accounts'!BI185+'O5 Details by Class &amp; Accounts'!CD185</f>
        <v>0</v>
      </c>
      <c r="P185" s="588">
        <f>'O5 Details by Class &amp; Accounts'!T185+'O5 Details by Class &amp; Accounts'!AO185+'O5 Details by Class &amp; Accounts'!BJ185+'O5 Details by Class &amp; Accounts'!CE185</f>
        <v>0</v>
      </c>
      <c r="Q185" s="588">
        <f>'O5 Details by Class &amp; Accounts'!U185+'O5 Details by Class &amp; Accounts'!AP185+'O5 Details by Class &amp; Accounts'!BK185+'O5 Details by Class &amp; Accounts'!CF185</f>
        <v>0</v>
      </c>
      <c r="R185" s="588">
        <f>'O5 Details by Class &amp; Accounts'!V185+'O5 Details by Class &amp; Accounts'!AQ185+'O5 Details by Class &amp; Accounts'!BL185+'O5 Details by Class &amp; Accounts'!CG185</f>
        <v>0</v>
      </c>
      <c r="S185" s="588">
        <f>'O5 Details by Class &amp; Accounts'!W185+'O5 Details by Class &amp; Accounts'!AR185+'O5 Details by Class &amp; Accounts'!BM185+'O5 Details by Class &amp; Accounts'!CH185</f>
        <v>0</v>
      </c>
      <c r="T185" s="588">
        <f>'O5 Details by Class &amp; Accounts'!X185+'O5 Details by Class &amp; Accounts'!AS185+'O5 Details by Class &amp; Accounts'!BN185+'O5 Details by Class &amp; Accounts'!CI185</f>
        <v>0</v>
      </c>
      <c r="U185" s="588">
        <f>'O5 Details by Class &amp; Accounts'!Y185+'O5 Details by Class &amp; Accounts'!AT185+'O5 Details by Class &amp; Accounts'!BO185+'O5 Details by Class &amp; Accounts'!CJ185</f>
        <v>0</v>
      </c>
      <c r="V185" s="588">
        <f>'O5 Details by Class &amp; Accounts'!Z185+'O5 Details by Class &amp; Accounts'!AU185+'O5 Details by Class &amp; Accounts'!BP185+'O5 Details by Class &amp; Accounts'!CK185</f>
        <v>0</v>
      </c>
      <c r="W185" s="588">
        <f>'O5 Details by Class &amp; Accounts'!AA185+'O5 Details by Class &amp; Accounts'!AV185+'O5 Details by Class &amp; Accounts'!BQ185+'O5 Details by Class &amp; Accounts'!CL185</f>
        <v>0</v>
      </c>
      <c r="X185" s="1029">
        <f>'O5 Details by Class &amp; Accounts'!AB185+'O5 Details by Class &amp; Accounts'!AW185+'O5 Details by Class &amp; Accounts'!BR185+'O5 Details by Class &amp; Accounts'!CM185</f>
        <v>0</v>
      </c>
      <c r="Y185" s="1904" t="inlineStr">
        <is>
          <t/>
        </is>
      </c>
      <c r="Z185" s="1899" t="inlineStr">
        <is>
          <t/>
        </is>
      </c>
    </row>
    <row r="186" spans="1:26" ht="15.95" customHeight="1" x14ac:dyDescent="0.2">
      <c r="A186" s="2144" t="s">
        <v>228</v>
      </c>
      <c r="B186" s="2145" t="s">
        <v>296</v>
      </c>
      <c r="C186" s="1015" t="str">
        <f>IF(ISBLANK('E4 TB Allocation Details'!D187), "",('E4 TB Allocation Details'!D187))</f>
        <v>ad</v>
      </c>
      <c r="D186" s="1016">
        <f t="shared" si="7"/>
        <v>27182.639999999999</v>
      </c>
      <c r="E186" s="588">
        <f>'O5 Details by Class &amp; Accounts'!I186+'O5 Details by Class &amp; Accounts'!AD186+'O5 Details by Class &amp; Accounts'!AY186+'O5 Details by Class &amp; Accounts'!BT186</f>
        <v>18114.922545990994</v>
      </c>
      <c r="F186" s="588">
        <f>'O5 Details by Class &amp; Accounts'!J186+'O5 Details by Class &amp; Accounts'!AE186+'O5 Details by Class &amp; Accounts'!AZ186+'O5 Details by Class &amp; Accounts'!BU186</f>
        <v>4572.5449438244941</v>
      </c>
      <c r="G186" s="588">
        <f>'O5 Details by Class &amp; Accounts'!K186+'O5 Details by Class &amp; Accounts'!AF186+'O5 Details by Class &amp; Accounts'!BA186+'O5 Details by Class &amp; Accounts'!BV186</f>
        <v>3094.7548240841284</v>
      </c>
      <c r="H186" s="588">
        <f>'O5 Details by Class &amp; Accounts'!L186+'O5 Details by Class &amp; Accounts'!AG186+'O5 Details by Class &amp; Accounts'!BB186+'O5 Details by Class &amp; Accounts'!BW186</f>
        <v>0</v>
      </c>
      <c r="I186" s="588">
        <f>'O5 Details by Class &amp; Accounts'!M186+'O5 Details by Class &amp; Accounts'!AH186+'O5 Details by Class &amp; Accounts'!BC186+'O5 Details by Class &amp; Accounts'!BX186</f>
        <v>0</v>
      </c>
      <c r="J186" s="588">
        <f>'O5 Details by Class &amp; Accounts'!N186+'O5 Details by Class &amp; Accounts'!AI186+'O5 Details by Class &amp; Accounts'!BD186+'O5 Details by Class &amp; Accounts'!BY186</f>
        <v>437.82900649905798</v>
      </c>
      <c r="K186" s="588">
        <f>'O5 Details by Class &amp; Accounts'!O186+'O5 Details by Class &amp; Accounts'!AJ186+'O5 Details by Class &amp; Accounts'!BE186+'O5 Details by Class &amp; Accounts'!BZ186</f>
        <v>922.4305543551535</v>
      </c>
      <c r="L186" s="588">
        <f>'O5 Details by Class &amp; Accounts'!P186+'O5 Details by Class &amp; Accounts'!AK186+'O5 Details by Class &amp; Accounts'!BF186+'O5 Details by Class &amp; Accounts'!CA186</f>
        <v>0</v>
      </c>
      <c r="M186" s="588">
        <f>'O5 Details by Class &amp; Accounts'!Q186+'O5 Details by Class &amp; Accounts'!AL186+'O5 Details by Class &amp; Accounts'!BG186+'O5 Details by Class &amp; Accounts'!CB186</f>
        <v>40.158125246171288</v>
      </c>
      <c r="N186" s="588">
        <f>'O5 Details by Class &amp; Accounts'!R186+'O5 Details by Class &amp; Accounts'!AM186+'O5 Details by Class &amp; Accounts'!BH186+'O5 Details by Class &amp; Accounts'!CC186</f>
        <v>0</v>
      </c>
      <c r="O186" s="588">
        <f>'O5 Details by Class &amp; Accounts'!S186+'O5 Details by Class &amp; Accounts'!AN186+'O5 Details by Class &amp; Accounts'!BI186+'O5 Details by Class &amp; Accounts'!CD186</f>
        <v>0</v>
      </c>
      <c r="P186" s="588">
        <f>'O5 Details by Class &amp; Accounts'!T186+'O5 Details by Class &amp; Accounts'!AO186+'O5 Details by Class &amp; Accounts'!BJ186+'O5 Details by Class &amp; Accounts'!CE186</f>
        <v>0</v>
      </c>
      <c r="Q186" s="588">
        <f>'O5 Details by Class &amp; Accounts'!U186+'O5 Details by Class &amp; Accounts'!AP186+'O5 Details by Class &amp; Accounts'!BK186+'O5 Details by Class &amp; Accounts'!CF186</f>
        <v>0</v>
      </c>
      <c r="R186" s="588">
        <f>'O5 Details by Class &amp; Accounts'!V186+'O5 Details by Class &amp; Accounts'!AQ186+'O5 Details by Class &amp; Accounts'!BL186+'O5 Details by Class &amp; Accounts'!CG186</f>
        <v>0</v>
      </c>
      <c r="S186" s="588">
        <f>'O5 Details by Class &amp; Accounts'!W186+'O5 Details by Class &amp; Accounts'!AR186+'O5 Details by Class &amp; Accounts'!BM186+'O5 Details by Class &amp; Accounts'!CH186</f>
        <v>0</v>
      </c>
      <c r="T186" s="588">
        <f>'O5 Details by Class &amp; Accounts'!X186+'O5 Details by Class &amp; Accounts'!AS186+'O5 Details by Class &amp; Accounts'!BN186+'O5 Details by Class &amp; Accounts'!CI186</f>
        <v>0</v>
      </c>
      <c r="U186" s="588">
        <f>'O5 Details by Class &amp; Accounts'!Y186+'O5 Details by Class &amp; Accounts'!AT186+'O5 Details by Class &amp; Accounts'!BO186+'O5 Details by Class &amp; Accounts'!CJ186</f>
        <v>0</v>
      </c>
      <c r="V186" s="588">
        <f>'O5 Details by Class &amp; Accounts'!Z186+'O5 Details by Class &amp; Accounts'!AU186+'O5 Details by Class &amp; Accounts'!BP186+'O5 Details by Class &amp; Accounts'!CK186</f>
        <v>0</v>
      </c>
      <c r="W186" s="588">
        <f>'O5 Details by Class &amp; Accounts'!AA186+'O5 Details by Class &amp; Accounts'!AV186+'O5 Details by Class &amp; Accounts'!BQ186+'O5 Details by Class &amp; Accounts'!CL186</f>
        <v>0</v>
      </c>
      <c r="X186" s="1029">
        <f>'O5 Details by Class &amp; Accounts'!AB186+'O5 Details by Class &amp; Accounts'!AW186+'O5 Details by Class &amp; Accounts'!BR186+'O5 Details by Class &amp; Accounts'!CM186</f>
        <v>0</v>
      </c>
      <c r="Y186" s="1904" t="inlineStr">
        <is>
          <t/>
        </is>
      </c>
      <c r="Z186" s="1899" t="inlineStr">
        <is>
          <t/>
        </is>
      </c>
    </row>
    <row r="187" spans="1:26" ht="15.95" customHeight="1" x14ac:dyDescent="0.2">
      <c r="A187" s="2144" t="s">
        <v>229</v>
      </c>
      <c r="B187" s="2145" t="s">
        <v>1134</v>
      </c>
      <c r="C187" s="1015" t="str">
        <f>IF(ISBLANK('E4 TB Allocation Details'!D188), "",('E4 TB Allocation Details'!D188))</f>
        <v>ad</v>
      </c>
      <c r="D187" s="1016">
        <f t="shared" si="7"/>
        <v>0</v>
      </c>
      <c r="E187" s="588">
        <f>'O5 Details by Class &amp; Accounts'!I187+'O5 Details by Class &amp; Accounts'!AD187+'O5 Details by Class &amp; Accounts'!AY187+'O5 Details by Class &amp; Accounts'!BT187</f>
        <v>0</v>
      </c>
      <c r="F187" s="588">
        <f>'O5 Details by Class &amp; Accounts'!J187+'O5 Details by Class &amp; Accounts'!AE187+'O5 Details by Class &amp; Accounts'!AZ187+'O5 Details by Class &amp; Accounts'!BU187</f>
        <v>0</v>
      </c>
      <c r="G187" s="588">
        <f>'O5 Details by Class &amp; Accounts'!K187+'O5 Details by Class &amp; Accounts'!AF187+'O5 Details by Class &amp; Accounts'!BA187+'O5 Details by Class &amp; Accounts'!BV187</f>
        <v>0</v>
      </c>
      <c r="H187" s="588">
        <f>'O5 Details by Class &amp; Accounts'!L187+'O5 Details by Class &amp; Accounts'!AG187+'O5 Details by Class &amp; Accounts'!BB187+'O5 Details by Class &amp; Accounts'!BW187</f>
        <v>0</v>
      </c>
      <c r="I187" s="588">
        <f>'O5 Details by Class &amp; Accounts'!M187+'O5 Details by Class &amp; Accounts'!AH187+'O5 Details by Class &amp; Accounts'!BC187+'O5 Details by Class &amp; Accounts'!BX187</f>
        <v>0</v>
      </c>
      <c r="J187" s="588">
        <f>'O5 Details by Class &amp; Accounts'!N187+'O5 Details by Class &amp; Accounts'!AI187+'O5 Details by Class &amp; Accounts'!BD187+'O5 Details by Class &amp; Accounts'!BY187</f>
        <v>0</v>
      </c>
      <c r="K187" s="588">
        <f>'O5 Details by Class &amp; Accounts'!O187+'O5 Details by Class &amp; Accounts'!AJ187+'O5 Details by Class &amp; Accounts'!BE187+'O5 Details by Class &amp; Accounts'!BZ187</f>
        <v>0</v>
      </c>
      <c r="L187" s="588">
        <f>'O5 Details by Class &amp; Accounts'!P187+'O5 Details by Class &amp; Accounts'!AK187+'O5 Details by Class &amp; Accounts'!BF187+'O5 Details by Class &amp; Accounts'!CA187</f>
        <v>0</v>
      </c>
      <c r="M187" s="588">
        <f>'O5 Details by Class &amp; Accounts'!Q187+'O5 Details by Class &amp; Accounts'!AL187+'O5 Details by Class &amp; Accounts'!BG187+'O5 Details by Class &amp; Accounts'!CB187</f>
        <v>0</v>
      </c>
      <c r="N187" s="588">
        <f>'O5 Details by Class &amp; Accounts'!R187+'O5 Details by Class &amp; Accounts'!AM187+'O5 Details by Class &amp; Accounts'!BH187+'O5 Details by Class &amp; Accounts'!CC187</f>
        <v>0</v>
      </c>
      <c r="O187" s="588">
        <f>'O5 Details by Class &amp; Accounts'!S187+'O5 Details by Class &amp; Accounts'!AN187+'O5 Details by Class &amp; Accounts'!BI187+'O5 Details by Class &amp; Accounts'!CD187</f>
        <v>0</v>
      </c>
      <c r="P187" s="588">
        <f>'O5 Details by Class &amp; Accounts'!T187+'O5 Details by Class &amp; Accounts'!AO187+'O5 Details by Class &amp; Accounts'!BJ187+'O5 Details by Class &amp; Accounts'!CE187</f>
        <v>0</v>
      </c>
      <c r="Q187" s="588">
        <f>'O5 Details by Class &amp; Accounts'!U187+'O5 Details by Class &amp; Accounts'!AP187+'O5 Details by Class &amp; Accounts'!BK187+'O5 Details by Class &amp; Accounts'!CF187</f>
        <v>0</v>
      </c>
      <c r="R187" s="588">
        <f>'O5 Details by Class &amp; Accounts'!V187+'O5 Details by Class &amp; Accounts'!AQ187+'O5 Details by Class &amp; Accounts'!BL187+'O5 Details by Class &amp; Accounts'!CG187</f>
        <v>0</v>
      </c>
      <c r="S187" s="588">
        <f>'O5 Details by Class &amp; Accounts'!W187+'O5 Details by Class &amp; Accounts'!AR187+'O5 Details by Class &amp; Accounts'!BM187+'O5 Details by Class &amp; Accounts'!CH187</f>
        <v>0</v>
      </c>
      <c r="T187" s="588">
        <f>'O5 Details by Class &amp; Accounts'!X187+'O5 Details by Class &amp; Accounts'!AS187+'O5 Details by Class &amp; Accounts'!BN187+'O5 Details by Class &amp; Accounts'!CI187</f>
        <v>0</v>
      </c>
      <c r="U187" s="588">
        <f>'O5 Details by Class &amp; Accounts'!Y187+'O5 Details by Class &amp; Accounts'!AT187+'O5 Details by Class &amp; Accounts'!BO187+'O5 Details by Class &amp; Accounts'!CJ187</f>
        <v>0</v>
      </c>
      <c r="V187" s="588">
        <f>'O5 Details by Class &amp; Accounts'!Z187+'O5 Details by Class &amp; Accounts'!AU187+'O5 Details by Class &amp; Accounts'!BP187+'O5 Details by Class &amp; Accounts'!CK187</f>
        <v>0</v>
      </c>
      <c r="W187" s="588">
        <f>'O5 Details by Class &amp; Accounts'!AA187+'O5 Details by Class &amp; Accounts'!AV187+'O5 Details by Class &amp; Accounts'!BQ187+'O5 Details by Class &amp; Accounts'!CL187</f>
        <v>0</v>
      </c>
      <c r="X187" s="1029">
        <f>'O5 Details by Class &amp; Accounts'!AB187+'O5 Details by Class &amp; Accounts'!AW187+'O5 Details by Class &amp; Accounts'!BR187+'O5 Details by Class &amp; Accounts'!CM187</f>
        <v>0</v>
      </c>
      <c r="Y187" s="1904" t="inlineStr">
        <is>
          <t/>
        </is>
      </c>
      <c r="Z187" s="1899" t="inlineStr">
        <is>
          <t/>
        </is>
      </c>
    </row>
    <row r="188" spans="1:26" ht="15.95" customHeight="1" x14ac:dyDescent="0.2">
      <c r="A188" s="2144" t="s">
        <v>230</v>
      </c>
      <c r="B188" s="2145" t="s">
        <v>297</v>
      </c>
      <c r="C188" s="1015" t="str">
        <f>IF(ISBLANK('E4 TB Allocation Details'!D189), "",('E4 TB Allocation Details'!D189))</f>
        <v>ad</v>
      </c>
      <c r="D188" s="1016">
        <f t="shared" si="7"/>
        <v>48575.999999999978</v>
      </c>
      <c r="E188" s="588">
        <f>'O5 Details by Class &amp; Accounts'!I188+'O5 Details by Class &amp; Accounts'!AD188+'O5 Details by Class &amp; Accounts'!AY188+'O5 Details by Class &amp; Accounts'!BT188</f>
        <v>32371.781313149058</v>
      </c>
      <c r="F188" s="588">
        <f>'O5 Details by Class &amp; Accounts'!J188+'O5 Details by Class &amp; Accounts'!AE188+'O5 Details by Class &amp; Accounts'!AZ188+'O5 Details by Class &amp; Accounts'!BU188</f>
        <v>8171.2424985659427</v>
      </c>
      <c r="G188" s="588">
        <f>'O5 Details by Class &amp; Accounts'!K188+'O5 Details by Class &amp; Accounts'!AF188+'O5 Details by Class &amp; Accounts'!BA188+'O5 Details by Class &amp; Accounts'!BV188</f>
        <v>5530.397722028124</v>
      </c>
      <c r="H188" s="588">
        <f>'O5 Details by Class &amp; Accounts'!L188+'O5 Details by Class &amp; Accounts'!AG188+'O5 Details by Class &amp; Accounts'!BB188+'O5 Details by Class &amp; Accounts'!BW188</f>
        <v>0</v>
      </c>
      <c r="I188" s="588">
        <f>'O5 Details by Class &amp; Accounts'!M188+'O5 Details by Class &amp; Accounts'!AH188+'O5 Details by Class &amp; Accounts'!BC188+'O5 Details by Class &amp; Accounts'!BX188</f>
        <v>0</v>
      </c>
      <c r="J188" s="588">
        <f>'O5 Details by Class &amp; Accounts'!N188+'O5 Details by Class &amp; Accounts'!AI188+'O5 Details by Class &amp; Accounts'!BD188+'O5 Details by Class &amp; Accounts'!BY188</f>
        <v>782.41045828139693</v>
      </c>
      <c r="K188" s="588">
        <f>'O5 Details by Class &amp; Accounts'!O188+'O5 Details by Class &amp; Accounts'!AJ188+'O5 Details by Class &amp; Accounts'!BE188+'O5 Details by Class &amp; Accounts'!BZ188</f>
        <v>1648.4045187794827</v>
      </c>
      <c r="L188" s="588">
        <f>'O5 Details by Class &amp; Accounts'!P188+'O5 Details by Class &amp; Accounts'!AK188+'O5 Details by Class &amp; Accounts'!BF188+'O5 Details by Class &amp; Accounts'!CA188</f>
        <v>0</v>
      </c>
      <c r="M188" s="588">
        <f>'O5 Details by Class &amp; Accounts'!Q188+'O5 Details by Class &amp; Accounts'!AL188+'O5 Details by Class &amp; Accounts'!BG188+'O5 Details by Class &amp; Accounts'!CB188</f>
        <v>71.76348919597271</v>
      </c>
      <c r="N188" s="588">
        <f>'O5 Details by Class &amp; Accounts'!R188+'O5 Details by Class &amp; Accounts'!AM188+'O5 Details by Class &amp; Accounts'!BH188+'O5 Details by Class &amp; Accounts'!CC188</f>
        <v>0</v>
      </c>
      <c r="O188" s="588">
        <f>'O5 Details by Class &amp; Accounts'!S188+'O5 Details by Class &amp; Accounts'!AN188+'O5 Details by Class &amp; Accounts'!BI188+'O5 Details by Class &amp; Accounts'!CD188</f>
        <v>0</v>
      </c>
      <c r="P188" s="588">
        <f>'O5 Details by Class &amp; Accounts'!T188+'O5 Details by Class &amp; Accounts'!AO188+'O5 Details by Class &amp; Accounts'!BJ188+'O5 Details by Class &amp; Accounts'!CE188</f>
        <v>0</v>
      </c>
      <c r="Q188" s="588">
        <f>'O5 Details by Class &amp; Accounts'!U188+'O5 Details by Class &amp; Accounts'!AP188+'O5 Details by Class &amp; Accounts'!BK188+'O5 Details by Class &amp; Accounts'!CF188</f>
        <v>0</v>
      </c>
      <c r="R188" s="588">
        <f>'O5 Details by Class &amp; Accounts'!V188+'O5 Details by Class &amp; Accounts'!AQ188+'O5 Details by Class &amp; Accounts'!BL188+'O5 Details by Class &amp; Accounts'!CG188</f>
        <v>0</v>
      </c>
      <c r="S188" s="588">
        <f>'O5 Details by Class &amp; Accounts'!W188+'O5 Details by Class &amp; Accounts'!AR188+'O5 Details by Class &amp; Accounts'!BM188+'O5 Details by Class &amp; Accounts'!CH188</f>
        <v>0</v>
      </c>
      <c r="T188" s="588">
        <f>'O5 Details by Class &amp; Accounts'!X188+'O5 Details by Class &amp; Accounts'!AS188+'O5 Details by Class &amp; Accounts'!BN188+'O5 Details by Class &amp; Accounts'!CI188</f>
        <v>0</v>
      </c>
      <c r="U188" s="588">
        <f>'O5 Details by Class &amp; Accounts'!Y188+'O5 Details by Class &amp; Accounts'!AT188+'O5 Details by Class &amp; Accounts'!BO188+'O5 Details by Class &amp; Accounts'!CJ188</f>
        <v>0</v>
      </c>
      <c r="V188" s="588">
        <f>'O5 Details by Class &amp; Accounts'!Z188+'O5 Details by Class &amp; Accounts'!AU188+'O5 Details by Class &amp; Accounts'!BP188+'O5 Details by Class &amp; Accounts'!CK188</f>
        <v>0</v>
      </c>
      <c r="W188" s="588">
        <f>'O5 Details by Class &amp; Accounts'!AA188+'O5 Details by Class &amp; Accounts'!AV188+'O5 Details by Class &amp; Accounts'!BQ188+'O5 Details by Class &amp; Accounts'!CL188</f>
        <v>0</v>
      </c>
      <c r="X188" s="1029">
        <f>'O5 Details by Class &amp; Accounts'!AB188+'O5 Details by Class &amp; Accounts'!AW188+'O5 Details by Class &amp; Accounts'!BR188+'O5 Details by Class &amp; Accounts'!CM188</f>
        <v>0</v>
      </c>
      <c r="Y188" s="1904" t="inlineStr">
        <is>
          <t/>
        </is>
      </c>
      <c r="Z188" s="1899" t="inlineStr">
        <is>
          <t/>
        </is>
      </c>
    </row>
    <row r="189" spans="1:26" ht="15.95" customHeight="1" x14ac:dyDescent="0.2">
      <c r="A189" s="2144" t="s">
        <v>249</v>
      </c>
      <c r="B189" s="2145" t="s">
        <v>298</v>
      </c>
      <c r="C189" s="1015" t="str">
        <f>IF(ISBLANK('E4 TB Allocation Details'!D190), "",('E4 TB Allocation Details'!D190))</f>
        <v>ad</v>
      </c>
      <c r="D189" s="1016">
        <f t="shared" si="7"/>
        <v>21492.960000000003</v>
      </c>
      <c r="E189" s="588">
        <f>'O5 Details by Class &amp; Accounts'!I189+'O5 Details by Class &amp; Accounts'!AD189+'O5 Details by Class &amp; Accounts'!AY189+'O5 Details by Class &amp; Accounts'!BT189</f>
        <v>12058.076985946778</v>
      </c>
      <c r="F189" s="588">
        <f>'O5 Details by Class &amp; Accounts'!J189+'O5 Details by Class &amp; Accounts'!AE189+'O5 Details by Class &amp; Accounts'!AZ189+'O5 Details by Class &amp; Accounts'!BU189</f>
        <v>4454.7257262142912</v>
      </c>
      <c r="G189" s="588">
        <f>'O5 Details by Class &amp; Accounts'!K189+'O5 Details by Class &amp; Accounts'!AF189+'O5 Details by Class &amp; Accounts'!BA189+'O5 Details by Class &amp; Accounts'!BV189</f>
        <v>3571.56364052248</v>
      </c>
      <c r="H189" s="588">
        <f>'O5 Details by Class &amp; Accounts'!L189+'O5 Details by Class &amp; Accounts'!AG189+'O5 Details by Class &amp; Accounts'!BB189+'O5 Details by Class &amp; Accounts'!BW189</f>
        <v>0</v>
      </c>
      <c r="I189" s="588">
        <f>'O5 Details by Class &amp; Accounts'!M189+'O5 Details by Class &amp; Accounts'!AH189+'O5 Details by Class &amp; Accounts'!BC189+'O5 Details by Class &amp; Accounts'!BX189</f>
        <v>0</v>
      </c>
      <c r="J189" s="588">
        <f>'O5 Details by Class &amp; Accounts'!N189+'O5 Details by Class &amp; Accounts'!AI189+'O5 Details by Class &amp; Accounts'!BD189+'O5 Details by Class &amp; Accounts'!BY189</f>
        <v>758.30528962124117</v>
      </c>
      <c r="K189" s="588">
        <f>'O5 Details by Class &amp; Accounts'!O189+'O5 Details by Class &amp; Accounts'!AJ189+'O5 Details by Class &amp; Accounts'!BE189+'O5 Details by Class &amp; Accounts'!BZ189</f>
        <v>623.48846342594538</v>
      </c>
      <c r="L189" s="588">
        <f>'O5 Details by Class &amp; Accounts'!P189+'O5 Details by Class &amp; Accounts'!AK189+'O5 Details by Class &amp; Accounts'!BF189+'O5 Details by Class &amp; Accounts'!CA189</f>
        <v>0</v>
      </c>
      <c r="M189" s="588">
        <f>'O5 Details by Class &amp; Accounts'!Q189+'O5 Details by Class &amp; Accounts'!AL189+'O5 Details by Class &amp; Accounts'!BG189+'O5 Details by Class &amp; Accounts'!CB189</f>
        <v>26.799894269264787</v>
      </c>
      <c r="N189" s="588">
        <f>'O5 Details by Class &amp; Accounts'!R189+'O5 Details by Class &amp; Accounts'!AM189+'O5 Details by Class &amp; Accounts'!BH189+'O5 Details by Class &amp; Accounts'!CC189</f>
        <v>0</v>
      </c>
      <c r="O189" s="588">
        <f>'O5 Details by Class &amp; Accounts'!S189+'O5 Details by Class &amp; Accounts'!AN189+'O5 Details by Class &amp; Accounts'!BI189+'O5 Details by Class &amp; Accounts'!CD189</f>
        <v>0</v>
      </c>
      <c r="P189" s="588">
        <f>'O5 Details by Class &amp; Accounts'!T189+'O5 Details by Class &amp; Accounts'!AO189+'O5 Details by Class &amp; Accounts'!BJ189+'O5 Details by Class &amp; Accounts'!CE189</f>
        <v>0</v>
      </c>
      <c r="Q189" s="588">
        <f>'O5 Details by Class &amp; Accounts'!U189+'O5 Details by Class &amp; Accounts'!AP189+'O5 Details by Class &amp; Accounts'!BK189+'O5 Details by Class &amp; Accounts'!CF189</f>
        <v>0</v>
      </c>
      <c r="R189" s="588">
        <f>'O5 Details by Class &amp; Accounts'!V189+'O5 Details by Class &amp; Accounts'!AQ189+'O5 Details by Class &amp; Accounts'!BL189+'O5 Details by Class &amp; Accounts'!CG189</f>
        <v>0</v>
      </c>
      <c r="S189" s="588">
        <f>'O5 Details by Class &amp; Accounts'!W189+'O5 Details by Class &amp; Accounts'!AR189+'O5 Details by Class &amp; Accounts'!BM189+'O5 Details by Class &amp; Accounts'!CH189</f>
        <v>0</v>
      </c>
      <c r="T189" s="588">
        <f>'O5 Details by Class &amp; Accounts'!X189+'O5 Details by Class &amp; Accounts'!AS189+'O5 Details by Class &amp; Accounts'!BN189+'O5 Details by Class &amp; Accounts'!CI189</f>
        <v>0</v>
      </c>
      <c r="U189" s="588">
        <f>'O5 Details by Class &amp; Accounts'!Y189+'O5 Details by Class &amp; Accounts'!AT189+'O5 Details by Class &amp; Accounts'!BO189+'O5 Details by Class &amp; Accounts'!CJ189</f>
        <v>0</v>
      </c>
      <c r="V189" s="588">
        <f>'O5 Details by Class &amp; Accounts'!Z189+'O5 Details by Class &amp; Accounts'!AU189+'O5 Details by Class &amp; Accounts'!BP189+'O5 Details by Class &amp; Accounts'!CK189</f>
        <v>0</v>
      </c>
      <c r="W189" s="588">
        <f>'O5 Details by Class &amp; Accounts'!AA189+'O5 Details by Class &amp; Accounts'!AV189+'O5 Details by Class &amp; Accounts'!BQ189+'O5 Details by Class &amp; Accounts'!CL189</f>
        <v>0</v>
      </c>
      <c r="X189" s="1029">
        <f>'O5 Details by Class &amp; Accounts'!AB189+'O5 Details by Class &amp; Accounts'!AW189+'O5 Details by Class &amp; Accounts'!BR189+'O5 Details by Class &amp; Accounts'!CM189</f>
        <v>0</v>
      </c>
      <c r="Y189" s="1904" t="inlineStr">
        <is>
          <t/>
        </is>
      </c>
      <c r="Z189" s="1899" t="inlineStr">
        <is>
          <t/>
        </is>
      </c>
    </row>
    <row r="190" spans="1:26" ht="15.95" customHeight="1" x14ac:dyDescent="0.2">
      <c r="A190" s="2144" t="s">
        <v>231</v>
      </c>
      <c r="B190" s="2145" t="s">
        <v>299</v>
      </c>
      <c r="C190" s="1015" t="str">
        <f>IF(ISBLANK('E4 TB Allocation Details'!D191), "",('E4 TB Allocation Details'!D191))</f>
        <v>ad</v>
      </c>
      <c r="D190" s="1016">
        <f t="shared" si="7"/>
        <v>28817.039999999986</v>
      </c>
      <c r="E190" s="588">
        <f>'O5 Details by Class &amp; Accounts'!I190+'O5 Details by Class &amp; Accounts'!AD190+'O5 Details by Class &amp; Accounts'!AY190+'O5 Details by Class &amp; Accounts'!BT190</f>
        <v>19204.111433058897</v>
      </c>
      <c r="F190" s="588">
        <f>'O5 Details by Class &amp; Accounts'!J190+'O5 Details by Class &amp; Accounts'!AE190+'O5 Details by Class &amp; Accounts'!AZ190+'O5 Details by Class &amp; Accounts'!BU190</f>
        <v>4847.4765713701154</v>
      </c>
      <c r="G190" s="588">
        <f>'O5 Details by Class &amp; Accounts'!K190+'O5 Details by Class &amp; Accounts'!AF190+'O5 Details by Class &amp; Accounts'!BA190+'O5 Details by Class &amp; Accounts'!BV190</f>
        <v>3280.8319411148168</v>
      </c>
      <c r="H190" s="588">
        <f>'O5 Details by Class &amp; Accounts'!L190+'O5 Details by Class &amp; Accounts'!AG190+'O5 Details by Class &amp; Accounts'!BB190+'O5 Details by Class &amp; Accounts'!BW190</f>
        <v>0</v>
      </c>
      <c r="I190" s="588">
        <f>'O5 Details by Class &amp; Accounts'!M190+'O5 Details by Class &amp; Accounts'!AH190+'O5 Details by Class &amp; Accounts'!BC190+'O5 Details by Class &amp; Accounts'!BX190</f>
        <v>0</v>
      </c>
      <c r="J190" s="588">
        <f>'O5 Details by Class &amp; Accounts'!N190+'O5 Details by Class &amp; Accounts'!AI190+'O5 Details by Class &amp; Accounts'!BD190+'O5 Details by Class &amp; Accounts'!BY190</f>
        <v>464.15418051534397</v>
      </c>
      <c r="K190" s="588">
        <f>'O5 Details by Class &amp; Accounts'!O190+'O5 Details by Class &amp; Accounts'!AJ190+'O5 Details by Class &amp; Accounts'!BE190+'O5 Details by Class &amp; Accounts'!BZ190</f>
        <v>977.89317675084624</v>
      </c>
      <c r="L190" s="588">
        <f>'O5 Details by Class &amp; Accounts'!P190+'O5 Details by Class &amp; Accounts'!AK190+'O5 Details by Class &amp; Accounts'!BF190+'O5 Details by Class &amp; Accounts'!CA190</f>
        <v>0</v>
      </c>
      <c r="M190" s="588">
        <f>'O5 Details by Class &amp; Accounts'!Q190+'O5 Details by Class &amp; Accounts'!AL190+'O5 Details by Class &amp; Accounts'!BG190+'O5 Details by Class &amp; Accounts'!CB190</f>
        <v>42.572697189968572</v>
      </c>
      <c r="N190" s="588">
        <f>'O5 Details by Class &amp; Accounts'!R190+'O5 Details by Class &amp; Accounts'!AM190+'O5 Details by Class &amp; Accounts'!BH190+'O5 Details by Class &amp; Accounts'!CC190</f>
        <v>0</v>
      </c>
      <c r="O190" s="588">
        <f>'O5 Details by Class &amp; Accounts'!S190+'O5 Details by Class &amp; Accounts'!AN190+'O5 Details by Class &amp; Accounts'!BI190+'O5 Details by Class &amp; Accounts'!CD190</f>
        <v>0</v>
      </c>
      <c r="P190" s="588">
        <f>'O5 Details by Class &amp; Accounts'!T190+'O5 Details by Class &amp; Accounts'!AO190+'O5 Details by Class &amp; Accounts'!BJ190+'O5 Details by Class &amp; Accounts'!CE190</f>
        <v>0</v>
      </c>
      <c r="Q190" s="588">
        <f>'O5 Details by Class &amp; Accounts'!U190+'O5 Details by Class &amp; Accounts'!AP190+'O5 Details by Class &amp; Accounts'!BK190+'O5 Details by Class &amp; Accounts'!CF190</f>
        <v>0</v>
      </c>
      <c r="R190" s="588">
        <f>'O5 Details by Class &amp; Accounts'!V190+'O5 Details by Class &amp; Accounts'!AQ190+'O5 Details by Class &amp; Accounts'!BL190+'O5 Details by Class &amp; Accounts'!CG190</f>
        <v>0</v>
      </c>
      <c r="S190" s="588">
        <f>'O5 Details by Class &amp; Accounts'!W190+'O5 Details by Class &amp; Accounts'!AR190+'O5 Details by Class &amp; Accounts'!BM190+'O5 Details by Class &amp; Accounts'!CH190</f>
        <v>0</v>
      </c>
      <c r="T190" s="588">
        <f>'O5 Details by Class &amp; Accounts'!X190+'O5 Details by Class &amp; Accounts'!AS190+'O5 Details by Class &amp; Accounts'!BN190+'O5 Details by Class &amp; Accounts'!CI190</f>
        <v>0</v>
      </c>
      <c r="U190" s="588">
        <f>'O5 Details by Class &amp; Accounts'!Y190+'O5 Details by Class &amp; Accounts'!AT190+'O5 Details by Class &amp; Accounts'!BO190+'O5 Details by Class &amp; Accounts'!CJ190</f>
        <v>0</v>
      </c>
      <c r="V190" s="588">
        <f>'O5 Details by Class &amp; Accounts'!Z190+'O5 Details by Class &amp; Accounts'!AU190+'O5 Details by Class &amp; Accounts'!BP190+'O5 Details by Class &amp; Accounts'!CK190</f>
        <v>0</v>
      </c>
      <c r="W190" s="588">
        <f>'O5 Details by Class &amp; Accounts'!AA190+'O5 Details by Class &amp; Accounts'!AV190+'O5 Details by Class &amp; Accounts'!BQ190+'O5 Details by Class &amp; Accounts'!CL190</f>
        <v>0</v>
      </c>
      <c r="X190" s="1029">
        <f>'O5 Details by Class &amp; Accounts'!AB190+'O5 Details by Class &amp; Accounts'!AW190+'O5 Details by Class &amp; Accounts'!BR190+'O5 Details by Class &amp; Accounts'!CM190</f>
        <v>0</v>
      </c>
      <c r="Y190" s="1904" t="inlineStr">
        <is>
          <t/>
        </is>
      </c>
      <c r="Z190" s="1899" t="inlineStr">
        <is>
          <t/>
        </is>
      </c>
    </row>
    <row r="191" spans="1:26" ht="15.95" customHeight="1" x14ac:dyDescent="0.2">
      <c r="A191" s="2144" t="s">
        <v>232</v>
      </c>
      <c r="B191" s="2145" t="s">
        <v>300</v>
      </c>
      <c r="C191" s="1015" t="str">
        <f>IF(ISBLANK('E4 TB Allocation Details'!D192), "",('E4 TB Allocation Details'!D192))</f>
        <v>ad</v>
      </c>
      <c r="D191" s="1016">
        <f t="shared" si="7"/>
        <v>53453.039999999979</v>
      </c>
      <c r="E191" s="588">
        <f>'O5 Details by Class &amp; Accounts'!I191+'O5 Details by Class &amp; Accounts'!AD191+'O5 Details by Class &amp; Accounts'!AY191+'O5 Details by Class &amp; Accounts'!BT191</f>
        <v>35621.914554574469</v>
      </c>
      <c r="F191" s="588">
        <f>'O5 Details by Class &amp; Accounts'!J191+'O5 Details by Class &amp; Accounts'!AE191+'O5 Details by Class &amp; Accounts'!AZ191+'O5 Details by Class &amp; Accounts'!BU191</f>
        <v>8991.6368602920229</v>
      </c>
      <c r="G191" s="588">
        <f>'O5 Details by Class &amp; Accounts'!K191+'O5 Details by Class &amp; Accounts'!AF191+'O5 Details by Class &amp; Accounts'!BA191+'O5 Details by Class &amp; Accounts'!BV191</f>
        <v>6085.6507462837244</v>
      </c>
      <c r="H191" s="588">
        <f>'O5 Details by Class &amp; Accounts'!L191+'O5 Details by Class &amp; Accounts'!AG191+'O5 Details by Class &amp; Accounts'!BB191+'O5 Details by Class &amp; Accounts'!BW191</f>
        <v>0</v>
      </c>
      <c r="I191" s="588">
        <f>'O5 Details by Class &amp; Accounts'!M191+'O5 Details by Class &amp; Accounts'!AH191+'O5 Details by Class &amp; Accounts'!BC191+'O5 Details by Class &amp; Accounts'!BX191</f>
        <v>0</v>
      </c>
      <c r="J191" s="588">
        <f>'O5 Details by Class &amp; Accounts'!N191+'O5 Details by Class &amp; Accounts'!AI191+'O5 Details by Class &amp; Accounts'!BD191+'O5 Details by Class &amp; Accounts'!BY191</f>
        <v>860.96462291942203</v>
      </c>
      <c r="K191" s="588">
        <f>'O5 Details by Class &amp; Accounts'!O191+'O5 Details by Class &amp; Accounts'!AJ191+'O5 Details by Class &amp; Accounts'!BE191+'O5 Details by Class &amp; Accounts'!BZ191</f>
        <v>1813.9046582365868</v>
      </c>
      <c r="L191" s="588">
        <f>'O5 Details by Class &amp; Accounts'!P191+'O5 Details by Class &amp; Accounts'!AK191+'O5 Details by Class &amp; Accounts'!BF191+'O5 Details by Class &amp; Accounts'!CA191</f>
        <v>0</v>
      </c>
      <c r="M191" s="588">
        <f>'O5 Details by Class &amp; Accounts'!Q191+'O5 Details by Class &amp; Accounts'!AL191+'O5 Details by Class &amp; Accounts'!BG191+'O5 Details by Class &amp; Accounts'!CB191</f>
        <v>78.968557693756111</v>
      </c>
      <c r="N191" s="588">
        <f>'O5 Details by Class &amp; Accounts'!R191+'O5 Details by Class &amp; Accounts'!AM191+'O5 Details by Class &amp; Accounts'!BH191+'O5 Details by Class &amp; Accounts'!CC191</f>
        <v>0</v>
      </c>
      <c r="O191" s="588">
        <f>'O5 Details by Class &amp; Accounts'!S191+'O5 Details by Class &amp; Accounts'!AN191+'O5 Details by Class &amp; Accounts'!BI191+'O5 Details by Class &amp; Accounts'!CD191</f>
        <v>0</v>
      </c>
      <c r="P191" s="588">
        <f>'O5 Details by Class &amp; Accounts'!T191+'O5 Details by Class &amp; Accounts'!AO191+'O5 Details by Class &amp; Accounts'!BJ191+'O5 Details by Class &amp; Accounts'!CE191</f>
        <v>0</v>
      </c>
      <c r="Q191" s="588">
        <f>'O5 Details by Class &amp; Accounts'!U191+'O5 Details by Class &amp; Accounts'!AP191+'O5 Details by Class &amp; Accounts'!BK191+'O5 Details by Class &amp; Accounts'!CF191</f>
        <v>0</v>
      </c>
      <c r="R191" s="588">
        <f>'O5 Details by Class &amp; Accounts'!V191+'O5 Details by Class &amp; Accounts'!AQ191+'O5 Details by Class &amp; Accounts'!BL191+'O5 Details by Class &amp; Accounts'!CG191</f>
        <v>0</v>
      </c>
      <c r="S191" s="588">
        <f>'O5 Details by Class &amp; Accounts'!W191+'O5 Details by Class &amp; Accounts'!AR191+'O5 Details by Class &amp; Accounts'!BM191+'O5 Details by Class &amp; Accounts'!CH191</f>
        <v>0</v>
      </c>
      <c r="T191" s="588">
        <f>'O5 Details by Class &amp; Accounts'!X191+'O5 Details by Class &amp; Accounts'!AS191+'O5 Details by Class &amp; Accounts'!BN191+'O5 Details by Class &amp; Accounts'!CI191</f>
        <v>0</v>
      </c>
      <c r="U191" s="588">
        <f>'O5 Details by Class &amp; Accounts'!Y191+'O5 Details by Class &amp; Accounts'!AT191+'O5 Details by Class &amp; Accounts'!BO191+'O5 Details by Class &amp; Accounts'!CJ191</f>
        <v>0</v>
      </c>
      <c r="V191" s="588">
        <f>'O5 Details by Class &amp; Accounts'!Z191+'O5 Details by Class &amp; Accounts'!AU191+'O5 Details by Class &amp; Accounts'!BP191+'O5 Details by Class &amp; Accounts'!CK191</f>
        <v>0</v>
      </c>
      <c r="W191" s="588">
        <f>'O5 Details by Class &amp; Accounts'!AA191+'O5 Details by Class &amp; Accounts'!AV191+'O5 Details by Class &amp; Accounts'!BQ191+'O5 Details by Class &amp; Accounts'!CL191</f>
        <v>0</v>
      </c>
      <c r="X191" s="1029">
        <f>'O5 Details by Class &amp; Accounts'!AB191+'O5 Details by Class &amp; Accounts'!AW191+'O5 Details by Class &amp; Accounts'!BR191+'O5 Details by Class &amp; Accounts'!CM191</f>
        <v>0</v>
      </c>
      <c r="Y191" s="1904" t="inlineStr">
        <is>
          <t/>
        </is>
      </c>
      <c r="Z191" s="1899" t="inlineStr">
        <is>
          <t/>
        </is>
      </c>
    </row>
    <row r="192" spans="1:26" ht="15.95" customHeight="1" x14ac:dyDescent="0.2">
      <c r="A192" s="2144" t="s">
        <v>233</v>
      </c>
      <c r="B192" s="2145" t="s">
        <v>301</v>
      </c>
      <c r="C192" s="1015" t="str">
        <f>IF(ISBLANK('E4 TB Allocation Details'!D193), "",('E4 TB Allocation Details'!D193))</f>
        <v>ad</v>
      </c>
      <c r="D192" s="1016">
        <f t="shared" si="7"/>
        <v>0</v>
      </c>
      <c r="E192" s="588">
        <f>'O5 Details by Class &amp; Accounts'!I192+'O5 Details by Class &amp; Accounts'!AD192+'O5 Details by Class &amp; Accounts'!AY192+'O5 Details by Class &amp; Accounts'!BT192</f>
        <v>0</v>
      </c>
      <c r="F192" s="588">
        <f>'O5 Details by Class &amp; Accounts'!J192+'O5 Details by Class &amp; Accounts'!AE192+'O5 Details by Class &amp; Accounts'!AZ192+'O5 Details by Class &amp; Accounts'!BU192</f>
        <v>0</v>
      </c>
      <c r="G192" s="588">
        <f>'O5 Details by Class &amp; Accounts'!K192+'O5 Details by Class &amp; Accounts'!AF192+'O5 Details by Class &amp; Accounts'!BA192+'O5 Details by Class &amp; Accounts'!BV192</f>
        <v>0</v>
      </c>
      <c r="H192" s="588">
        <f>'O5 Details by Class &amp; Accounts'!L192+'O5 Details by Class &amp; Accounts'!AG192+'O5 Details by Class &amp; Accounts'!BB192+'O5 Details by Class &amp; Accounts'!BW192</f>
        <v>0</v>
      </c>
      <c r="I192" s="588">
        <f>'O5 Details by Class &amp; Accounts'!M192+'O5 Details by Class &amp; Accounts'!AH192+'O5 Details by Class &amp; Accounts'!BC192+'O5 Details by Class &amp; Accounts'!BX192</f>
        <v>0</v>
      </c>
      <c r="J192" s="588">
        <f>'O5 Details by Class &amp; Accounts'!N192+'O5 Details by Class &amp; Accounts'!AI192+'O5 Details by Class &amp; Accounts'!BD192+'O5 Details by Class &amp; Accounts'!BY192</f>
        <v>0</v>
      </c>
      <c r="K192" s="588">
        <f>'O5 Details by Class &amp; Accounts'!O192+'O5 Details by Class &amp; Accounts'!AJ192+'O5 Details by Class &amp; Accounts'!BE192+'O5 Details by Class &amp; Accounts'!BZ192</f>
        <v>0</v>
      </c>
      <c r="L192" s="588">
        <f>'O5 Details by Class &amp; Accounts'!P192+'O5 Details by Class &amp; Accounts'!AK192+'O5 Details by Class &amp; Accounts'!BF192+'O5 Details by Class &amp; Accounts'!CA192</f>
        <v>0</v>
      </c>
      <c r="M192" s="588">
        <f>'O5 Details by Class &amp; Accounts'!Q192+'O5 Details by Class &amp; Accounts'!AL192+'O5 Details by Class &amp; Accounts'!BG192+'O5 Details by Class &amp; Accounts'!CB192</f>
        <v>0</v>
      </c>
      <c r="N192" s="588">
        <f>'O5 Details by Class &amp; Accounts'!R192+'O5 Details by Class &amp; Accounts'!AM192+'O5 Details by Class &amp; Accounts'!BH192+'O5 Details by Class &amp; Accounts'!CC192</f>
        <v>0</v>
      </c>
      <c r="O192" s="588">
        <f>'O5 Details by Class &amp; Accounts'!S192+'O5 Details by Class &amp; Accounts'!AN192+'O5 Details by Class &amp; Accounts'!BI192+'O5 Details by Class &amp; Accounts'!CD192</f>
        <v>0</v>
      </c>
      <c r="P192" s="588">
        <f>'O5 Details by Class &amp; Accounts'!T192+'O5 Details by Class &amp; Accounts'!AO192+'O5 Details by Class &amp; Accounts'!BJ192+'O5 Details by Class &amp; Accounts'!CE192</f>
        <v>0</v>
      </c>
      <c r="Q192" s="588">
        <f>'O5 Details by Class &amp; Accounts'!U192+'O5 Details by Class &amp; Accounts'!AP192+'O5 Details by Class &amp; Accounts'!BK192+'O5 Details by Class &amp; Accounts'!CF192</f>
        <v>0</v>
      </c>
      <c r="R192" s="588">
        <f>'O5 Details by Class &amp; Accounts'!V192+'O5 Details by Class &amp; Accounts'!AQ192+'O5 Details by Class &amp; Accounts'!BL192+'O5 Details by Class &amp; Accounts'!CG192</f>
        <v>0</v>
      </c>
      <c r="S192" s="588">
        <f>'O5 Details by Class &amp; Accounts'!W192+'O5 Details by Class &amp; Accounts'!AR192+'O5 Details by Class &amp; Accounts'!BM192+'O5 Details by Class &amp; Accounts'!CH192</f>
        <v>0</v>
      </c>
      <c r="T192" s="588">
        <f>'O5 Details by Class &amp; Accounts'!X192+'O5 Details by Class &amp; Accounts'!AS192+'O5 Details by Class &amp; Accounts'!BN192+'O5 Details by Class &amp; Accounts'!CI192</f>
        <v>0</v>
      </c>
      <c r="U192" s="588">
        <f>'O5 Details by Class &amp; Accounts'!Y192+'O5 Details by Class &amp; Accounts'!AT192+'O5 Details by Class &amp; Accounts'!BO192+'O5 Details by Class &amp; Accounts'!CJ192</f>
        <v>0</v>
      </c>
      <c r="V192" s="588">
        <f>'O5 Details by Class &amp; Accounts'!Z192+'O5 Details by Class &amp; Accounts'!AU192+'O5 Details by Class &amp; Accounts'!BP192+'O5 Details by Class &amp; Accounts'!CK192</f>
        <v>0</v>
      </c>
      <c r="W192" s="588">
        <f>'O5 Details by Class &amp; Accounts'!AA192+'O5 Details by Class &amp; Accounts'!AV192+'O5 Details by Class &amp; Accounts'!BQ192+'O5 Details by Class &amp; Accounts'!CL192</f>
        <v>0</v>
      </c>
      <c r="X192" s="1029">
        <f>'O5 Details by Class &amp; Accounts'!AB192+'O5 Details by Class &amp; Accounts'!AW192+'O5 Details by Class &amp; Accounts'!BR192+'O5 Details by Class &amp; Accounts'!CM192</f>
        <v>0</v>
      </c>
      <c r="Y192" s="1904" t="inlineStr">
        <is>
          <t/>
        </is>
      </c>
      <c r="Z192" s="1899" t="inlineStr">
        <is>
          <t/>
        </is>
      </c>
    </row>
    <row r="193" spans="1:26" ht="15.95" customHeight="1" x14ac:dyDescent="0.2">
      <c r="A193" s="2144" t="s">
        <v>234</v>
      </c>
      <c r="B193" s="2145" t="s">
        <v>302</v>
      </c>
      <c r="C193" s="1015" t="str">
        <f>IF(ISBLANK('E4 TB Allocation Details'!D194), "",('E4 TB Allocation Details'!D194))</f>
        <v>ad</v>
      </c>
      <c r="D193" s="1016">
        <f t="shared" si="7"/>
        <v>82150.631698969912</v>
      </c>
      <c r="E193" s="588">
        <f>'O5 Details by Class &amp; Accounts'!I193+'O5 Details by Class &amp; Accounts'!AD193+'O5 Details by Class &amp; Accounts'!AY193+'O5 Details by Class &amp; Accounts'!BT193</f>
        <v>54746.423832676759</v>
      </c>
      <c r="F193" s="588">
        <f>'O5 Details by Class &amp; Accounts'!J193+'O5 Details by Class &amp; Accounts'!AE193+'O5 Details by Class &amp; Accounts'!AZ193+'O5 Details by Class &amp; Accounts'!BU193</f>
        <v>13819.020360315008</v>
      </c>
      <c r="G193" s="588">
        <f>'O5 Details by Class &amp; Accounts'!K193+'O5 Details by Class &amp; Accounts'!AF193+'O5 Details by Class &amp; Accounts'!BA193+'O5 Details by Class &amp; Accounts'!BV193</f>
        <v>9352.8834488462362</v>
      </c>
      <c r="H193" s="588">
        <f>'O5 Details by Class &amp; Accounts'!L193+'O5 Details by Class &amp; Accounts'!AG193+'O5 Details by Class &amp; Accounts'!BB193+'O5 Details by Class &amp; Accounts'!BW193</f>
        <v>0</v>
      </c>
      <c r="I193" s="588">
        <f>'O5 Details by Class &amp; Accounts'!M193+'O5 Details by Class &amp; Accounts'!AH193+'O5 Details by Class &amp; Accounts'!BC193+'O5 Details by Class &amp; Accounts'!BX193</f>
        <v>0</v>
      </c>
      <c r="J193" s="588">
        <f>'O5 Details by Class &amp; Accounts'!N193+'O5 Details by Class &amp; Accounts'!AI193+'O5 Details by Class &amp; Accounts'!BD193+'O5 Details by Class &amp; Accounts'!BY193</f>
        <v>1323.1948574542434</v>
      </c>
      <c r="K193" s="588">
        <f>'O5 Details by Class &amp; Accounts'!O193+'O5 Details by Class &amp; Accounts'!AJ193+'O5 Details by Class &amp; Accounts'!BE193+'O5 Details by Class &amp; Accounts'!BZ193</f>
        <v>2787.744411091302</v>
      </c>
      <c r="L193" s="588">
        <f>'O5 Details by Class &amp; Accounts'!P193+'O5 Details by Class &amp; Accounts'!AK193+'O5 Details by Class &amp; Accounts'!BF193+'O5 Details by Class &amp; Accounts'!CA193</f>
        <v>0</v>
      </c>
      <c r="M193" s="588">
        <f>'O5 Details by Class &amp; Accounts'!Q193+'O5 Details by Class &amp; Accounts'!AL193+'O5 Details by Class &amp; Accounts'!BG193+'O5 Details by Class &amp; Accounts'!CB193</f>
        <v>121.364788586367</v>
      </c>
      <c r="N193" s="588">
        <f>'O5 Details by Class &amp; Accounts'!R193+'O5 Details by Class &amp; Accounts'!AM193+'O5 Details by Class &amp; Accounts'!BH193+'O5 Details by Class &amp; Accounts'!CC193</f>
        <v>0</v>
      </c>
      <c r="O193" s="588">
        <f>'O5 Details by Class &amp; Accounts'!S193+'O5 Details by Class &amp; Accounts'!AN193+'O5 Details by Class &amp; Accounts'!BI193+'O5 Details by Class &amp; Accounts'!CD193</f>
        <v>0</v>
      </c>
      <c r="P193" s="588">
        <f>'O5 Details by Class &amp; Accounts'!T193+'O5 Details by Class &amp; Accounts'!AO193+'O5 Details by Class &amp; Accounts'!BJ193+'O5 Details by Class &amp; Accounts'!CE193</f>
        <v>0</v>
      </c>
      <c r="Q193" s="588">
        <f>'O5 Details by Class &amp; Accounts'!U193+'O5 Details by Class &amp; Accounts'!AP193+'O5 Details by Class &amp; Accounts'!BK193+'O5 Details by Class &amp; Accounts'!CF193</f>
        <v>0</v>
      </c>
      <c r="R193" s="588">
        <f>'O5 Details by Class &amp; Accounts'!V193+'O5 Details by Class &amp; Accounts'!AQ193+'O5 Details by Class &amp; Accounts'!BL193+'O5 Details by Class &amp; Accounts'!CG193</f>
        <v>0</v>
      </c>
      <c r="S193" s="588">
        <f>'O5 Details by Class &amp; Accounts'!W193+'O5 Details by Class &amp; Accounts'!AR193+'O5 Details by Class &amp; Accounts'!BM193+'O5 Details by Class &amp; Accounts'!CH193</f>
        <v>0</v>
      </c>
      <c r="T193" s="588">
        <f>'O5 Details by Class &amp; Accounts'!X193+'O5 Details by Class &amp; Accounts'!AS193+'O5 Details by Class &amp; Accounts'!BN193+'O5 Details by Class &amp; Accounts'!CI193</f>
        <v>0</v>
      </c>
      <c r="U193" s="588">
        <f>'O5 Details by Class &amp; Accounts'!Y193+'O5 Details by Class &amp; Accounts'!AT193+'O5 Details by Class &amp; Accounts'!BO193+'O5 Details by Class &amp; Accounts'!CJ193</f>
        <v>0</v>
      </c>
      <c r="V193" s="588">
        <f>'O5 Details by Class &amp; Accounts'!Z193+'O5 Details by Class &amp; Accounts'!AU193+'O5 Details by Class &amp; Accounts'!BP193+'O5 Details by Class &amp; Accounts'!CK193</f>
        <v>0</v>
      </c>
      <c r="W193" s="588">
        <f>'O5 Details by Class &amp; Accounts'!AA193+'O5 Details by Class &amp; Accounts'!AV193+'O5 Details by Class &amp; Accounts'!BQ193+'O5 Details by Class &amp; Accounts'!CL193</f>
        <v>0</v>
      </c>
      <c r="X193" s="1029">
        <f>'O5 Details by Class &amp; Accounts'!AB193+'O5 Details by Class &amp; Accounts'!AW193+'O5 Details by Class &amp; Accounts'!BR193+'O5 Details by Class &amp; Accounts'!CM193</f>
        <v>0</v>
      </c>
      <c r="Y193" s="1904" t="inlineStr">
        <is>
          <t/>
        </is>
      </c>
      <c r="Z193" s="1899" t="inlineStr">
        <is>
          <t/>
        </is>
      </c>
    </row>
    <row r="194" spans="1:26" ht="15.95" customHeight="1" x14ac:dyDescent="0.2">
      <c r="A194" s="2144" t="s">
        <v>235</v>
      </c>
      <c r="B194" s="2145" t="s">
        <v>303</v>
      </c>
      <c r="C194" s="1015" t="str">
        <f>IF(ISBLANK('E4 TB Allocation Details'!D195), "",('E4 TB Allocation Details'!D195))</f>
        <v>ad</v>
      </c>
      <c r="D194" s="1016">
        <f t="shared" si="7"/>
        <v>1012.4399999999998</v>
      </c>
      <c r="E194" s="588">
        <f>'O5 Details by Class &amp; Accounts'!I194+'O5 Details by Class &amp; Accounts'!AD194+'O5 Details by Class &amp; Accounts'!AY194+'O5 Details by Class &amp; Accounts'!BT194</f>
        <v>674.70533334742765</v>
      </c>
      <c r="F194" s="588">
        <f>'O5 Details by Class &amp; Accounts'!J194+'O5 Details by Class &amp; Accounts'!AE194+'O5 Details by Class &amp; Accounts'!AZ194+'O5 Details by Class &amp; Accounts'!BU194</f>
        <v>170.30823359782826</v>
      </c>
      <c r="G194" s="588">
        <f>'O5 Details by Class &amp; Accounts'!K194+'O5 Details by Class &amp; Accounts'!AF194+'O5 Details by Class &amp; Accounts'!BA194+'O5 Details by Class &amp; Accounts'!BV194</f>
        <v>115.26671339118403</v>
      </c>
      <c r="H194" s="588">
        <f>'O5 Details by Class &amp; Accounts'!L194+'O5 Details by Class &amp; Accounts'!AG194+'O5 Details by Class &amp; Accounts'!BB194+'O5 Details by Class &amp; Accounts'!BW194</f>
        <v>0</v>
      </c>
      <c r="I194" s="588">
        <f>'O5 Details by Class &amp; Accounts'!M194+'O5 Details by Class &amp; Accounts'!AH194+'O5 Details by Class &amp; Accounts'!BC194+'O5 Details by Class &amp; Accounts'!BX194</f>
        <v>0</v>
      </c>
      <c r="J194" s="588">
        <f>'O5 Details by Class &amp; Accounts'!N194+'O5 Details by Class &amp; Accounts'!AI194+'O5 Details by Class &amp; Accounts'!BD194+'O5 Details by Class &amp; Accounts'!BY194</f>
        <v>16.307304932114992</v>
      </c>
      <c r="K194" s="588">
        <f>'O5 Details by Class &amp; Accounts'!O194+'O5 Details by Class &amp; Accounts'!AJ194+'O5 Details by Class &amp; Accounts'!BE194+'O5 Details by Class &amp; Accounts'!BZ194</f>
        <v>34.356692008257163</v>
      </c>
      <c r="L194" s="588">
        <f>'O5 Details by Class &amp; Accounts'!P194+'O5 Details by Class &amp; Accounts'!AK194+'O5 Details by Class &amp; Accounts'!BF194+'O5 Details by Class &amp; Accounts'!CA194</f>
        <v>0</v>
      </c>
      <c r="M194" s="588">
        <f>'O5 Details by Class &amp; Accounts'!Q194+'O5 Details by Class &amp; Accounts'!AL194+'O5 Details by Class &amp; Accounts'!BG194+'O5 Details by Class &amp; Accounts'!CB194</f>
        <v>1.4957227231878012</v>
      </c>
      <c r="N194" s="588">
        <f>'O5 Details by Class &amp; Accounts'!R194+'O5 Details by Class &amp; Accounts'!AM194+'O5 Details by Class &amp; Accounts'!BH194+'O5 Details by Class &amp; Accounts'!CC194</f>
        <v>0</v>
      </c>
      <c r="O194" s="588">
        <f>'O5 Details by Class &amp; Accounts'!S194+'O5 Details by Class &amp; Accounts'!AN194+'O5 Details by Class &amp; Accounts'!BI194+'O5 Details by Class &amp; Accounts'!CD194</f>
        <v>0</v>
      </c>
      <c r="P194" s="588">
        <f>'O5 Details by Class &amp; Accounts'!T194+'O5 Details by Class &amp; Accounts'!AO194+'O5 Details by Class &amp; Accounts'!BJ194+'O5 Details by Class &amp; Accounts'!CE194</f>
        <v>0</v>
      </c>
      <c r="Q194" s="588">
        <f>'O5 Details by Class &amp; Accounts'!U194+'O5 Details by Class &amp; Accounts'!AP194+'O5 Details by Class &amp; Accounts'!BK194+'O5 Details by Class &amp; Accounts'!CF194</f>
        <v>0</v>
      </c>
      <c r="R194" s="588">
        <f>'O5 Details by Class &amp; Accounts'!V194+'O5 Details by Class &amp; Accounts'!AQ194+'O5 Details by Class &amp; Accounts'!BL194+'O5 Details by Class &amp; Accounts'!CG194</f>
        <v>0</v>
      </c>
      <c r="S194" s="588">
        <f>'O5 Details by Class &amp; Accounts'!W194+'O5 Details by Class &amp; Accounts'!AR194+'O5 Details by Class &amp; Accounts'!BM194+'O5 Details by Class &amp; Accounts'!CH194</f>
        <v>0</v>
      </c>
      <c r="T194" s="588">
        <f>'O5 Details by Class &amp; Accounts'!X194+'O5 Details by Class &amp; Accounts'!AS194+'O5 Details by Class &amp; Accounts'!BN194+'O5 Details by Class &amp; Accounts'!CI194</f>
        <v>0</v>
      </c>
      <c r="U194" s="588">
        <f>'O5 Details by Class &amp; Accounts'!Y194+'O5 Details by Class &amp; Accounts'!AT194+'O5 Details by Class &amp; Accounts'!BO194+'O5 Details by Class &amp; Accounts'!CJ194</f>
        <v>0</v>
      </c>
      <c r="V194" s="588">
        <f>'O5 Details by Class &amp; Accounts'!Z194+'O5 Details by Class &amp; Accounts'!AU194+'O5 Details by Class &amp; Accounts'!BP194+'O5 Details by Class &amp; Accounts'!CK194</f>
        <v>0</v>
      </c>
      <c r="W194" s="588">
        <f>'O5 Details by Class &amp; Accounts'!AA194+'O5 Details by Class &amp; Accounts'!AV194+'O5 Details by Class &amp; Accounts'!BQ194+'O5 Details by Class &amp; Accounts'!CL194</f>
        <v>0</v>
      </c>
      <c r="X194" s="1029">
        <f>'O5 Details by Class &amp; Accounts'!AB194+'O5 Details by Class &amp; Accounts'!AW194+'O5 Details by Class &amp; Accounts'!BR194+'O5 Details by Class &amp; Accounts'!CM194</f>
        <v>0</v>
      </c>
      <c r="Y194" s="1904" t="inlineStr">
        <is>
          <t/>
        </is>
      </c>
      <c r="Z194" s="1899" t="inlineStr">
        <is>
          <t/>
        </is>
      </c>
    </row>
    <row r="195" spans="1:26" ht="15.95" customHeight="1" x14ac:dyDescent="0.2">
      <c r="A195" s="2144" t="s">
        <v>236</v>
      </c>
      <c r="B195" s="2145" t="s">
        <v>304</v>
      </c>
      <c r="C195" s="1015" t="str">
        <f>IF(ISBLANK('E4 TB Allocation Details'!D196), "",('E4 TB Allocation Details'!D196))</f>
        <v>ad</v>
      </c>
      <c r="D195" s="1016">
        <f t="shared" si="7"/>
        <v>59240.520000000004</v>
      </c>
      <c r="E195" s="588">
        <f>'O5 Details by Class &amp; Accounts'!I195+'O5 Details by Class &amp; Accounts'!AD195+'O5 Details by Class &amp; Accounts'!AY195+'O5 Details by Class &amp; Accounts'!BT195</f>
        <v>39478.778786174946</v>
      </c>
      <c r="F195" s="588">
        <f>'O5 Details by Class &amp; Accounts'!J195+'O5 Details by Class &amp; Accounts'!AE195+'O5 Details by Class &amp; Accounts'!AZ195+'O5 Details by Class &amp; Accounts'!BU195</f>
        <v>9965.1814612390062</v>
      </c>
      <c r="G195" s="588">
        <f>'O5 Details by Class &amp; Accounts'!K195+'O5 Details by Class &amp; Accounts'!AF195+'O5 Details by Class &amp; Accounts'!BA195+'O5 Details by Class &amp; Accounts'!BV195</f>
        <v>6744.5577416782289</v>
      </c>
      <c r="H195" s="588">
        <f>'O5 Details by Class &amp; Accounts'!L195+'O5 Details by Class &amp; Accounts'!AG195+'O5 Details by Class &amp; Accounts'!BB195+'O5 Details by Class &amp; Accounts'!BW195</f>
        <v>0</v>
      </c>
      <c r="I195" s="588">
        <f>'O5 Details by Class &amp; Accounts'!M195+'O5 Details by Class &amp; Accounts'!AH195+'O5 Details by Class &amp; Accounts'!BC195+'O5 Details by Class &amp; Accounts'!BX195</f>
        <v>0</v>
      </c>
      <c r="J195" s="588">
        <f>'O5 Details by Class &amp; Accounts'!N195+'O5 Details by Class &amp; Accounts'!AI195+'O5 Details by Class &amp; Accounts'!BD195+'O5 Details by Class &amp; Accounts'!BY195</f>
        <v>954.18318515374438</v>
      </c>
      <c r="K195" s="588">
        <f>'O5 Details by Class &amp; Accounts'!O195+'O5 Details by Class &amp; Accounts'!AJ195+'O5 Details by Class &amp; Accounts'!BE195+'O5 Details by Class &amp; Accounts'!BZ195</f>
        <v>2010.3001659841561</v>
      </c>
      <c r="L195" s="588">
        <f>'O5 Details by Class &amp; Accounts'!P195+'O5 Details by Class &amp; Accounts'!AK195+'O5 Details by Class &amp; Accounts'!BF195+'O5 Details by Class &amp; Accounts'!CA195</f>
        <v>0</v>
      </c>
      <c r="M195" s="588">
        <f>'O5 Details by Class &amp; Accounts'!Q195+'O5 Details by Class &amp; Accounts'!AL195+'O5 Details by Class &amp; Accounts'!BG195+'O5 Details by Class &amp; Accounts'!CB195</f>
        <v>87.518659769923573</v>
      </c>
      <c r="N195" s="588">
        <f>'O5 Details by Class &amp; Accounts'!R195+'O5 Details by Class &amp; Accounts'!AM195+'O5 Details by Class &amp; Accounts'!BH195+'O5 Details by Class &amp; Accounts'!CC195</f>
        <v>0</v>
      </c>
      <c r="O195" s="588">
        <f>'O5 Details by Class &amp; Accounts'!S195+'O5 Details by Class &amp; Accounts'!AN195+'O5 Details by Class &amp; Accounts'!BI195+'O5 Details by Class &amp; Accounts'!CD195</f>
        <v>0</v>
      </c>
      <c r="P195" s="588">
        <f>'O5 Details by Class &amp; Accounts'!T195+'O5 Details by Class &amp; Accounts'!AO195+'O5 Details by Class &amp; Accounts'!BJ195+'O5 Details by Class &amp; Accounts'!CE195</f>
        <v>0</v>
      </c>
      <c r="Q195" s="588">
        <f>'O5 Details by Class &amp; Accounts'!U195+'O5 Details by Class &amp; Accounts'!AP195+'O5 Details by Class &amp; Accounts'!BK195+'O5 Details by Class &amp; Accounts'!CF195</f>
        <v>0</v>
      </c>
      <c r="R195" s="588">
        <f>'O5 Details by Class &amp; Accounts'!V195+'O5 Details by Class &amp; Accounts'!AQ195+'O5 Details by Class &amp; Accounts'!BL195+'O5 Details by Class &amp; Accounts'!CG195</f>
        <v>0</v>
      </c>
      <c r="S195" s="588">
        <f>'O5 Details by Class &amp; Accounts'!W195+'O5 Details by Class &amp; Accounts'!AR195+'O5 Details by Class &amp; Accounts'!BM195+'O5 Details by Class &amp; Accounts'!CH195</f>
        <v>0</v>
      </c>
      <c r="T195" s="588">
        <f>'O5 Details by Class &amp; Accounts'!X195+'O5 Details by Class &amp; Accounts'!AS195+'O5 Details by Class &amp; Accounts'!BN195+'O5 Details by Class &amp; Accounts'!CI195</f>
        <v>0</v>
      </c>
      <c r="U195" s="588">
        <f>'O5 Details by Class &amp; Accounts'!Y195+'O5 Details by Class &amp; Accounts'!AT195+'O5 Details by Class &amp; Accounts'!BO195+'O5 Details by Class &amp; Accounts'!CJ195</f>
        <v>0</v>
      </c>
      <c r="V195" s="588">
        <f>'O5 Details by Class &amp; Accounts'!Z195+'O5 Details by Class &amp; Accounts'!AU195+'O5 Details by Class &amp; Accounts'!BP195+'O5 Details by Class &amp; Accounts'!CK195</f>
        <v>0</v>
      </c>
      <c r="W195" s="588">
        <f>'O5 Details by Class &amp; Accounts'!AA195+'O5 Details by Class &amp; Accounts'!AV195+'O5 Details by Class &amp; Accounts'!BQ195+'O5 Details by Class &amp; Accounts'!CL195</f>
        <v>0</v>
      </c>
      <c r="X195" s="1029">
        <f>'O5 Details by Class &amp; Accounts'!AB195+'O5 Details by Class &amp; Accounts'!AW195+'O5 Details by Class &amp; Accounts'!BR195+'O5 Details by Class &amp; Accounts'!CM195</f>
        <v>0</v>
      </c>
      <c r="Y195" s="1904" t="inlineStr">
        <is>
          <t/>
        </is>
      </c>
      <c r="Z195" s="1899" t="inlineStr">
        <is>
          <t/>
        </is>
      </c>
    </row>
    <row r="196" spans="1:26" ht="15.95" customHeight="1" x14ac:dyDescent="0.2">
      <c r="A196" s="2144" t="s">
        <v>237</v>
      </c>
      <c r="B196" s="2145" t="s">
        <v>305</v>
      </c>
      <c r="C196" s="1015" t="str">
        <f>IF(ISBLANK('E4 TB Allocation Details'!D197), "",('E4 TB Allocation Details'!D197))</f>
        <v>ad</v>
      </c>
      <c r="D196" s="1016">
        <f t="shared" si="7"/>
        <v>0</v>
      </c>
      <c r="E196" s="588">
        <f>'O5 Details by Class &amp; Accounts'!I196+'O5 Details by Class &amp; Accounts'!AD196+'O5 Details by Class &amp; Accounts'!AY196+'O5 Details by Class &amp; Accounts'!BT196</f>
        <v>0</v>
      </c>
      <c r="F196" s="588">
        <f>'O5 Details by Class &amp; Accounts'!J196+'O5 Details by Class &amp; Accounts'!AE196+'O5 Details by Class &amp; Accounts'!AZ196+'O5 Details by Class &amp; Accounts'!BU196</f>
        <v>0</v>
      </c>
      <c r="G196" s="588">
        <f>'O5 Details by Class &amp; Accounts'!K196+'O5 Details by Class &amp; Accounts'!AF196+'O5 Details by Class &amp; Accounts'!BA196+'O5 Details by Class &amp; Accounts'!BV196</f>
        <v>0</v>
      </c>
      <c r="H196" s="588">
        <f>'O5 Details by Class &amp; Accounts'!L196+'O5 Details by Class &amp; Accounts'!AG196+'O5 Details by Class &amp; Accounts'!BB196+'O5 Details by Class &amp; Accounts'!BW196</f>
        <v>0</v>
      </c>
      <c r="I196" s="588">
        <f>'O5 Details by Class &amp; Accounts'!M196+'O5 Details by Class &amp; Accounts'!AH196+'O5 Details by Class &amp; Accounts'!BC196+'O5 Details by Class &amp; Accounts'!BX196</f>
        <v>0</v>
      </c>
      <c r="J196" s="588">
        <f>'O5 Details by Class &amp; Accounts'!N196+'O5 Details by Class &amp; Accounts'!AI196+'O5 Details by Class &amp; Accounts'!BD196+'O5 Details by Class &amp; Accounts'!BY196</f>
        <v>0</v>
      </c>
      <c r="K196" s="588">
        <f>'O5 Details by Class &amp; Accounts'!O196+'O5 Details by Class &amp; Accounts'!AJ196+'O5 Details by Class &amp; Accounts'!BE196+'O5 Details by Class &amp; Accounts'!BZ196</f>
        <v>0</v>
      </c>
      <c r="L196" s="588">
        <f>'O5 Details by Class &amp; Accounts'!P196+'O5 Details by Class &amp; Accounts'!AK196+'O5 Details by Class &amp; Accounts'!BF196+'O5 Details by Class &amp; Accounts'!CA196</f>
        <v>0</v>
      </c>
      <c r="M196" s="588">
        <f>'O5 Details by Class &amp; Accounts'!Q196+'O5 Details by Class &amp; Accounts'!AL196+'O5 Details by Class &amp; Accounts'!BG196+'O5 Details by Class &amp; Accounts'!CB196</f>
        <v>0</v>
      </c>
      <c r="N196" s="588">
        <f>'O5 Details by Class &amp; Accounts'!R196+'O5 Details by Class &amp; Accounts'!AM196+'O5 Details by Class &amp; Accounts'!BH196+'O5 Details by Class &amp; Accounts'!CC196</f>
        <v>0</v>
      </c>
      <c r="O196" s="588">
        <f>'O5 Details by Class &amp; Accounts'!S196+'O5 Details by Class &amp; Accounts'!AN196+'O5 Details by Class &amp; Accounts'!BI196+'O5 Details by Class &amp; Accounts'!CD196</f>
        <v>0</v>
      </c>
      <c r="P196" s="588">
        <f>'O5 Details by Class &amp; Accounts'!T196+'O5 Details by Class &amp; Accounts'!AO196+'O5 Details by Class &amp; Accounts'!BJ196+'O5 Details by Class &amp; Accounts'!CE196</f>
        <v>0</v>
      </c>
      <c r="Q196" s="588">
        <f>'O5 Details by Class &amp; Accounts'!U196+'O5 Details by Class &amp; Accounts'!AP196+'O5 Details by Class &amp; Accounts'!BK196+'O5 Details by Class &amp; Accounts'!CF196</f>
        <v>0</v>
      </c>
      <c r="R196" s="588">
        <f>'O5 Details by Class &amp; Accounts'!V196+'O5 Details by Class &amp; Accounts'!AQ196+'O5 Details by Class &amp; Accounts'!BL196+'O5 Details by Class &amp; Accounts'!CG196</f>
        <v>0</v>
      </c>
      <c r="S196" s="588">
        <f>'O5 Details by Class &amp; Accounts'!W196+'O5 Details by Class &amp; Accounts'!AR196+'O5 Details by Class &amp; Accounts'!BM196+'O5 Details by Class &amp; Accounts'!CH196</f>
        <v>0</v>
      </c>
      <c r="T196" s="588">
        <f>'O5 Details by Class &amp; Accounts'!X196+'O5 Details by Class &amp; Accounts'!AS196+'O5 Details by Class &amp; Accounts'!BN196+'O5 Details by Class &amp; Accounts'!CI196</f>
        <v>0</v>
      </c>
      <c r="U196" s="588">
        <f>'O5 Details by Class &amp; Accounts'!Y196+'O5 Details by Class &amp; Accounts'!AT196+'O5 Details by Class &amp; Accounts'!BO196+'O5 Details by Class &amp; Accounts'!CJ196</f>
        <v>0</v>
      </c>
      <c r="V196" s="588">
        <f>'O5 Details by Class &amp; Accounts'!Z196+'O5 Details by Class &amp; Accounts'!AU196+'O5 Details by Class &amp; Accounts'!BP196+'O5 Details by Class &amp; Accounts'!CK196</f>
        <v>0</v>
      </c>
      <c r="W196" s="588">
        <f>'O5 Details by Class &amp; Accounts'!AA196+'O5 Details by Class &amp; Accounts'!AV196+'O5 Details by Class &amp; Accounts'!BQ196+'O5 Details by Class &amp; Accounts'!CL196</f>
        <v>0</v>
      </c>
      <c r="X196" s="1029">
        <f>'O5 Details by Class &amp; Accounts'!AB196+'O5 Details by Class &amp; Accounts'!AW196+'O5 Details by Class &amp; Accounts'!BR196+'O5 Details by Class &amp; Accounts'!CM196</f>
        <v>0</v>
      </c>
      <c r="Y196" s="1904" t="inlineStr">
        <is>
          <t/>
        </is>
      </c>
      <c r="Z196" s="1899" t="inlineStr">
        <is>
          <t/>
        </is>
      </c>
    </row>
    <row r="197" spans="1:26" ht="15.95" customHeight="1" x14ac:dyDescent="0.2">
      <c r="A197" s="2144" t="s">
        <v>238</v>
      </c>
      <c r="B197" s="2145" t="s">
        <v>306</v>
      </c>
      <c r="C197" s="1015" t="str">
        <f>IF(ISBLANK('E4 TB Allocation Details'!D198), "",('E4 TB Allocation Details'!D198))</f>
        <v>ad</v>
      </c>
      <c r="D197" s="1016">
        <f t="shared" si="7"/>
        <v>213514.76419470579</v>
      </c>
      <c r="E197" s="588">
        <f>'O5 Details by Class &amp; Accounts'!I197+'O5 Details by Class &amp; Accounts'!AD197+'O5 Details by Class &amp; Accounts'!AY197+'O5 Details by Class &amp; Accounts'!BT197</f>
        <v>142289.4691543068</v>
      </c>
      <c r="F197" s="588">
        <f>'O5 Details by Class &amp; Accounts'!J197+'O5 Details by Class &amp; Accounts'!AE197+'O5 Details by Class &amp; Accounts'!AZ197+'O5 Details by Class &amp; Accounts'!BU197</f>
        <v>35916.520818080258</v>
      </c>
      <c r="G197" s="588">
        <f>'O5 Details by Class &amp; Accounts'!K197+'O5 Details by Class &amp; Accounts'!AF197+'O5 Details by Class &amp; Accounts'!BA197+'O5 Details by Class &amp; Accounts'!BV197</f>
        <v>24308.744349509496</v>
      </c>
      <c r="H197" s="588">
        <f>'O5 Details by Class &amp; Accounts'!L197+'O5 Details by Class &amp; Accounts'!AG197+'O5 Details by Class &amp; Accounts'!BB197+'O5 Details by Class &amp; Accounts'!BW197</f>
        <v>0</v>
      </c>
      <c r="I197" s="588">
        <f>'O5 Details by Class &amp; Accounts'!M197+'O5 Details by Class &amp; Accounts'!AH197+'O5 Details by Class &amp; Accounts'!BC197+'O5 Details by Class &amp; Accounts'!BX197</f>
        <v>0</v>
      </c>
      <c r="J197" s="588">
        <f>'O5 Details by Class &amp; Accounts'!N197+'O5 Details by Class &amp; Accounts'!AI197+'O5 Details by Class &amp; Accounts'!BD197+'O5 Details by Class &amp; Accounts'!BY197</f>
        <v>3439.0683568722052</v>
      </c>
      <c r="K197" s="588">
        <f>'O5 Details by Class &amp; Accounts'!O197+'O5 Details by Class &amp; Accounts'!AJ197+'O5 Details by Class &amp; Accounts'!BE197+'O5 Details by Class &amp; Accounts'!BZ197</f>
        <v>7245.5266412361834</v>
      </c>
      <c r="L197" s="588">
        <f>'O5 Details by Class &amp; Accounts'!P197+'O5 Details by Class &amp; Accounts'!AK197+'O5 Details by Class &amp; Accounts'!BF197+'O5 Details by Class &amp; Accounts'!CA197</f>
        <v>0</v>
      </c>
      <c r="M197" s="588">
        <f>'O5 Details by Class &amp; Accounts'!Q197+'O5 Details by Class &amp; Accounts'!AL197+'O5 Details by Class &amp; Accounts'!BG197+'O5 Details by Class &amp; Accounts'!CB197</f>
        <v>315.43487470082829</v>
      </c>
      <c r="N197" s="588">
        <f>'O5 Details by Class &amp; Accounts'!R197+'O5 Details by Class &amp; Accounts'!AM197+'O5 Details by Class &amp; Accounts'!BH197+'O5 Details by Class &amp; Accounts'!CC197</f>
        <v>0</v>
      </c>
      <c r="O197" s="588">
        <f>'O5 Details by Class &amp; Accounts'!S197+'O5 Details by Class &amp; Accounts'!AN197+'O5 Details by Class &amp; Accounts'!BI197+'O5 Details by Class &amp; Accounts'!CD197</f>
        <v>0</v>
      </c>
      <c r="P197" s="588">
        <f>'O5 Details by Class &amp; Accounts'!T197+'O5 Details by Class &amp; Accounts'!AO197+'O5 Details by Class &amp; Accounts'!BJ197+'O5 Details by Class &amp; Accounts'!CE197</f>
        <v>0</v>
      </c>
      <c r="Q197" s="588">
        <f>'O5 Details by Class &amp; Accounts'!U197+'O5 Details by Class &amp; Accounts'!AP197+'O5 Details by Class &amp; Accounts'!BK197+'O5 Details by Class &amp; Accounts'!CF197</f>
        <v>0</v>
      </c>
      <c r="R197" s="588">
        <f>'O5 Details by Class &amp; Accounts'!V197+'O5 Details by Class &amp; Accounts'!AQ197+'O5 Details by Class &amp; Accounts'!BL197+'O5 Details by Class &amp; Accounts'!CG197</f>
        <v>0</v>
      </c>
      <c r="S197" s="588">
        <f>'O5 Details by Class &amp; Accounts'!W197+'O5 Details by Class &amp; Accounts'!AR197+'O5 Details by Class &amp; Accounts'!BM197+'O5 Details by Class &amp; Accounts'!CH197</f>
        <v>0</v>
      </c>
      <c r="T197" s="588">
        <f>'O5 Details by Class &amp; Accounts'!X197+'O5 Details by Class &amp; Accounts'!AS197+'O5 Details by Class &amp; Accounts'!BN197+'O5 Details by Class &amp; Accounts'!CI197</f>
        <v>0</v>
      </c>
      <c r="U197" s="588">
        <f>'O5 Details by Class &amp; Accounts'!Y197+'O5 Details by Class &amp; Accounts'!AT197+'O5 Details by Class &amp; Accounts'!BO197+'O5 Details by Class &amp; Accounts'!CJ197</f>
        <v>0</v>
      </c>
      <c r="V197" s="588">
        <f>'O5 Details by Class &amp; Accounts'!Z197+'O5 Details by Class &amp; Accounts'!AU197+'O5 Details by Class &amp; Accounts'!BP197+'O5 Details by Class &amp; Accounts'!CK197</f>
        <v>0</v>
      </c>
      <c r="W197" s="588">
        <f>'O5 Details by Class &amp; Accounts'!AA197+'O5 Details by Class &amp; Accounts'!AV197+'O5 Details by Class &amp; Accounts'!BQ197+'O5 Details by Class &amp; Accounts'!CL197</f>
        <v>0</v>
      </c>
      <c r="X197" s="1029">
        <f>'O5 Details by Class &amp; Accounts'!AB197+'O5 Details by Class &amp; Accounts'!AW197+'O5 Details by Class &amp; Accounts'!BR197+'O5 Details by Class &amp; Accounts'!CM197</f>
        <v>0</v>
      </c>
      <c r="Y197" s="1904" t="inlineStr">
        <is>
          <t/>
        </is>
      </c>
      <c r="Z197" s="1899" t="inlineStr">
        <is>
          <t/>
        </is>
      </c>
    </row>
    <row r="198" spans="1:26" ht="15.95" customHeight="1" x14ac:dyDescent="0.2">
      <c r="A198" s="2144" t="s">
        <v>239</v>
      </c>
      <c r="B198" s="2145" t="s">
        <v>1377</v>
      </c>
      <c r="C198" s="1015" t="str">
        <f>IF(ISBLANK('E4 TB Allocation Details'!D199), "",('E4 TB Allocation Details'!D199))</f>
        <v>ad</v>
      </c>
      <c r="D198" s="1016">
        <f t="shared" si="7"/>
        <v>5264.3999999999978</v>
      </c>
      <c r="E198" s="588">
        <f>'O5 Details by Class &amp; Accounts'!I198+'O5 Details by Class &amp; Accounts'!AD198+'O5 Details by Class &amp; Accounts'!AY198+'O5 Details by Class &amp; Accounts'!BT198</f>
        <v>3508.2758058494301</v>
      </c>
      <c r="F198" s="588">
        <f>'O5 Details by Class &amp; Accounts'!J198+'O5 Details by Class &amp; Accounts'!AE198+'O5 Details by Class &amp; Accounts'!AZ198+'O5 Details by Class &amp; Accounts'!BU198</f>
        <v>885.55436860693658</v>
      </c>
      <c r="G198" s="588">
        <f>'O5 Details by Class &amp; Accounts'!K198+'O5 Details by Class &amp; Accounts'!AF198+'O5 Details by Class &amp; Accounts'!BA198+'O5 Details by Class &amp; Accounts'!BV198</f>
        <v>599.35412071485621</v>
      </c>
      <c r="H198" s="588">
        <f>'O5 Details by Class &amp; Accounts'!L198+'O5 Details by Class &amp; Accounts'!AG198+'O5 Details by Class &amp; Accounts'!BB198+'O5 Details by Class &amp; Accounts'!BW198</f>
        <v>0</v>
      </c>
      <c r="I198" s="588">
        <f>'O5 Details by Class &amp; Accounts'!M198+'O5 Details by Class &amp; Accounts'!AH198+'O5 Details by Class &amp; Accounts'!BC198+'O5 Details by Class &amp; Accounts'!BX198</f>
        <v>0</v>
      </c>
      <c r="J198" s="588">
        <f>'O5 Details by Class &amp; Accounts'!N198+'O5 Details by Class &amp; Accounts'!AI198+'O5 Details by Class &amp; Accounts'!BD198+'O5 Details by Class &amp; Accounts'!BY198</f>
        <v>84.793346849814441</v>
      </c>
      <c r="K198" s="588">
        <f>'O5 Details by Class &amp; Accounts'!O198+'O5 Details by Class &amp; Accounts'!AJ198+'O5 Details by Class &amp; Accounts'!BE198+'O5 Details by Class &amp; Accounts'!BZ198</f>
        <v>178.64502529361638</v>
      </c>
      <c r="L198" s="588">
        <f>'O5 Details by Class &amp; Accounts'!P198+'O5 Details by Class &amp; Accounts'!AK198+'O5 Details by Class &amp; Accounts'!BF198+'O5 Details by Class &amp; Accounts'!CA198</f>
        <v>0</v>
      </c>
      <c r="M198" s="588">
        <f>'O5 Details by Class &amp; Accounts'!Q198+'O5 Details by Class &amp; Accounts'!AL198+'O5 Details by Class &amp; Accounts'!BG198+'O5 Details by Class &amp; Accounts'!CB198</f>
        <v>7.7773326853441773</v>
      </c>
      <c r="N198" s="588">
        <f>'O5 Details by Class &amp; Accounts'!R198+'O5 Details by Class &amp; Accounts'!AM198+'O5 Details by Class &amp; Accounts'!BH198+'O5 Details by Class &amp; Accounts'!CC198</f>
        <v>0</v>
      </c>
      <c r="O198" s="588">
        <f>'O5 Details by Class &amp; Accounts'!S198+'O5 Details by Class &amp; Accounts'!AN198+'O5 Details by Class &amp; Accounts'!BI198+'O5 Details by Class &amp; Accounts'!CD198</f>
        <v>0</v>
      </c>
      <c r="P198" s="588">
        <f>'O5 Details by Class &amp; Accounts'!T198+'O5 Details by Class &amp; Accounts'!AO198+'O5 Details by Class &amp; Accounts'!BJ198+'O5 Details by Class &amp; Accounts'!CE198</f>
        <v>0</v>
      </c>
      <c r="Q198" s="588">
        <f>'O5 Details by Class &amp; Accounts'!U198+'O5 Details by Class &amp; Accounts'!AP198+'O5 Details by Class &amp; Accounts'!BK198+'O5 Details by Class &amp; Accounts'!CF198</f>
        <v>0</v>
      </c>
      <c r="R198" s="588">
        <f>'O5 Details by Class &amp; Accounts'!V198+'O5 Details by Class &amp; Accounts'!AQ198+'O5 Details by Class &amp; Accounts'!BL198+'O5 Details by Class &amp; Accounts'!CG198</f>
        <v>0</v>
      </c>
      <c r="S198" s="588">
        <f>'O5 Details by Class &amp; Accounts'!W198+'O5 Details by Class &amp; Accounts'!AR198+'O5 Details by Class &amp; Accounts'!BM198+'O5 Details by Class &amp; Accounts'!CH198</f>
        <v>0</v>
      </c>
      <c r="T198" s="588">
        <f>'O5 Details by Class &amp; Accounts'!X198+'O5 Details by Class &amp; Accounts'!AS198+'O5 Details by Class &amp; Accounts'!BN198+'O5 Details by Class &amp; Accounts'!CI198</f>
        <v>0</v>
      </c>
      <c r="U198" s="588">
        <f>'O5 Details by Class &amp; Accounts'!Y198+'O5 Details by Class &amp; Accounts'!AT198+'O5 Details by Class &amp; Accounts'!BO198+'O5 Details by Class &amp; Accounts'!CJ198</f>
        <v>0</v>
      </c>
      <c r="V198" s="588">
        <f>'O5 Details by Class &amp; Accounts'!Z198+'O5 Details by Class &amp; Accounts'!AU198+'O5 Details by Class &amp; Accounts'!BP198+'O5 Details by Class &amp; Accounts'!CK198</f>
        <v>0</v>
      </c>
      <c r="W198" s="588">
        <f>'O5 Details by Class &amp; Accounts'!AA198+'O5 Details by Class &amp; Accounts'!AV198+'O5 Details by Class &amp; Accounts'!BQ198+'O5 Details by Class &amp; Accounts'!CL198</f>
        <v>0</v>
      </c>
      <c r="X198" s="1029">
        <f>'O5 Details by Class &amp; Accounts'!AB198+'O5 Details by Class &amp; Accounts'!AW198+'O5 Details by Class &amp; Accounts'!BR198+'O5 Details by Class &amp; Accounts'!CM198</f>
        <v>0</v>
      </c>
      <c r="Y198" s="1904" t="inlineStr">
        <is>
          <t/>
        </is>
      </c>
      <c r="Z198" s="1899" t="inlineStr">
        <is>
          <t/>
        </is>
      </c>
    </row>
    <row r="199" spans="1:26" ht="15.95" customHeight="1" x14ac:dyDescent="0.2">
      <c r="A199" s="1758" t="s">
        <v>250</v>
      </c>
      <c r="B199" s="1006" t="s">
        <v>1378</v>
      </c>
      <c r="C199" s="1015" t="str">
        <f>IF(ISBLANK('E4 TB Allocation Details'!D200), "",('E4 TB Allocation Details'!D200))</f>
        <v>cop</v>
      </c>
      <c r="D199" s="1016">
        <f t="shared" si="7"/>
        <v>0</v>
      </c>
      <c r="E199" s="588">
        <f>'O5 Details by Class &amp; Accounts'!I199+'O5 Details by Class &amp; Accounts'!AD199+'O5 Details by Class &amp; Accounts'!AY199+'O5 Details by Class &amp; Accounts'!BT199</f>
        <v>0</v>
      </c>
      <c r="F199" s="588">
        <f>'O5 Details by Class &amp; Accounts'!J199+'O5 Details by Class &amp; Accounts'!AE199+'O5 Details by Class &amp; Accounts'!AZ199+'O5 Details by Class &amp; Accounts'!BU199</f>
        <v>0</v>
      </c>
      <c r="G199" s="588">
        <f>'O5 Details by Class &amp; Accounts'!K199+'O5 Details by Class &amp; Accounts'!AF199+'O5 Details by Class &amp; Accounts'!BA199+'O5 Details by Class &amp; Accounts'!BV199</f>
        <v>0</v>
      </c>
      <c r="H199" s="588">
        <f>'O5 Details by Class &amp; Accounts'!L199+'O5 Details by Class &amp; Accounts'!AG199+'O5 Details by Class &amp; Accounts'!BB199+'O5 Details by Class &amp; Accounts'!BW199</f>
        <v>0</v>
      </c>
      <c r="I199" s="588">
        <f>'O5 Details by Class &amp; Accounts'!M199+'O5 Details by Class &amp; Accounts'!AH199+'O5 Details by Class &amp; Accounts'!BC199+'O5 Details by Class &amp; Accounts'!BX199</f>
        <v>0</v>
      </c>
      <c r="J199" s="588">
        <f>'O5 Details by Class &amp; Accounts'!N199+'O5 Details by Class &amp; Accounts'!AI199+'O5 Details by Class &amp; Accounts'!BD199+'O5 Details by Class &amp; Accounts'!BY199</f>
        <v>0</v>
      </c>
      <c r="K199" s="588">
        <f>'O5 Details by Class &amp; Accounts'!O199+'O5 Details by Class &amp; Accounts'!AJ199+'O5 Details by Class &amp; Accounts'!BE199+'O5 Details by Class &amp; Accounts'!BZ199</f>
        <v>0</v>
      </c>
      <c r="L199" s="588">
        <f>'O5 Details by Class &amp; Accounts'!P199+'O5 Details by Class &amp; Accounts'!AK199+'O5 Details by Class &amp; Accounts'!BF199+'O5 Details by Class &amp; Accounts'!CA199</f>
        <v>0</v>
      </c>
      <c r="M199" s="588">
        <f>'O5 Details by Class &amp; Accounts'!Q199+'O5 Details by Class &amp; Accounts'!AL199+'O5 Details by Class &amp; Accounts'!BG199+'O5 Details by Class &amp; Accounts'!CB199</f>
        <v>0</v>
      </c>
      <c r="N199" s="588">
        <f>'O5 Details by Class &amp; Accounts'!R199+'O5 Details by Class &amp; Accounts'!AM199+'O5 Details by Class &amp; Accounts'!BH199+'O5 Details by Class &amp; Accounts'!CC199</f>
        <v>0</v>
      </c>
      <c r="O199" s="588">
        <f>'O5 Details by Class &amp; Accounts'!S199+'O5 Details by Class &amp; Accounts'!AN199+'O5 Details by Class &amp; Accounts'!BI199+'O5 Details by Class &amp; Accounts'!CD199</f>
        <v>0</v>
      </c>
      <c r="P199" s="588">
        <f>'O5 Details by Class &amp; Accounts'!T199+'O5 Details by Class &amp; Accounts'!AO199+'O5 Details by Class &amp; Accounts'!BJ199+'O5 Details by Class &amp; Accounts'!CE199</f>
        <v>0</v>
      </c>
      <c r="Q199" s="588">
        <f>'O5 Details by Class &amp; Accounts'!U199+'O5 Details by Class &amp; Accounts'!AP199+'O5 Details by Class &amp; Accounts'!BK199+'O5 Details by Class &amp; Accounts'!CF199</f>
        <v>0</v>
      </c>
      <c r="R199" s="588">
        <f>'O5 Details by Class &amp; Accounts'!V199+'O5 Details by Class &amp; Accounts'!AQ199+'O5 Details by Class &amp; Accounts'!BL199+'O5 Details by Class &amp; Accounts'!CG199</f>
        <v>0</v>
      </c>
      <c r="S199" s="588">
        <f>'O5 Details by Class &amp; Accounts'!W199+'O5 Details by Class &amp; Accounts'!AR199+'O5 Details by Class &amp; Accounts'!BM199+'O5 Details by Class &amp; Accounts'!CH199</f>
        <v>0</v>
      </c>
      <c r="T199" s="588">
        <f>'O5 Details by Class &amp; Accounts'!X199+'O5 Details by Class &amp; Accounts'!AS199+'O5 Details by Class &amp; Accounts'!BN199+'O5 Details by Class &amp; Accounts'!CI199</f>
        <v>0</v>
      </c>
      <c r="U199" s="588">
        <f>'O5 Details by Class &amp; Accounts'!Y199+'O5 Details by Class &amp; Accounts'!AT199+'O5 Details by Class &amp; Accounts'!BO199+'O5 Details by Class &amp; Accounts'!CJ199</f>
        <v>0</v>
      </c>
      <c r="V199" s="588">
        <f>'O5 Details by Class &amp; Accounts'!Z199+'O5 Details by Class &amp; Accounts'!AU199+'O5 Details by Class &amp; Accounts'!BP199+'O5 Details by Class &amp; Accounts'!CK199</f>
        <v>0</v>
      </c>
      <c r="W199" s="588">
        <f>'O5 Details by Class &amp; Accounts'!AA199+'O5 Details by Class &amp; Accounts'!AV199+'O5 Details by Class &amp; Accounts'!BQ199+'O5 Details by Class &amp; Accounts'!CL199</f>
        <v>0</v>
      </c>
      <c r="X199" s="1029">
        <f>'O5 Details by Class &amp; Accounts'!AB199+'O5 Details by Class &amp; Accounts'!AW199+'O5 Details by Class &amp; Accounts'!BR199+'O5 Details by Class &amp; Accounts'!CM199</f>
        <v>0</v>
      </c>
      <c r="Y199" s="1904" t="inlineStr">
        <is>
          <t/>
        </is>
      </c>
      <c r="Z199" s="1899" t="inlineStr">
        <is>
          <t/>
        </is>
      </c>
    </row>
    <row r="200" spans="1:26" ht="15.95" customHeight="1" x14ac:dyDescent="0.2">
      <c r="A200" s="1756" t="s">
        <v>251</v>
      </c>
      <c r="B200" s="1004" t="s">
        <v>980</v>
      </c>
      <c r="C200" s="1015" t="str">
        <f>IF(ISBLANK('E4 TB Allocation Details'!D201), "",('E4 TB Allocation Details'!D201))</f>
        <v>dep</v>
      </c>
      <c r="D200" s="1016">
        <f t="shared" si="7"/>
        <v>1128765.575754476</v>
      </c>
      <c r="E200" s="588">
        <f>'O5 Details by Class &amp; Accounts'!I200+'O5 Details by Class &amp; Accounts'!AD200+'O5 Details by Class &amp; Accounts'!AY200+'O5 Details by Class &amp; Accounts'!BT200</f>
        <v>633559.88835290656</v>
      </c>
      <c r="F200" s="588">
        <f>'O5 Details by Class &amp; Accounts'!J200+'O5 Details by Class &amp; Accounts'!AE200+'O5 Details by Class &amp; Accounts'!AZ200+'O5 Details by Class &amp; Accounts'!BU200</f>
        <v>235649.21859912074</v>
      </c>
      <c r="G200" s="588">
        <f>'O5 Details by Class &amp; Accounts'!K200+'O5 Details by Class &amp; Accounts'!AF200+'O5 Details by Class &amp; Accounts'!BA200+'O5 Details by Class &amp; Accounts'!BV200</f>
        <v>190943.41849675158</v>
      </c>
      <c r="H200" s="588">
        <f>'O5 Details by Class &amp; Accounts'!L200+'O5 Details by Class &amp; Accounts'!AG200+'O5 Details by Class &amp; Accounts'!BB200+'O5 Details by Class &amp; Accounts'!BW200</f>
        <v>0</v>
      </c>
      <c r="I200" s="588">
        <f>'O5 Details by Class &amp; Accounts'!M200+'O5 Details by Class &amp; Accounts'!AH200+'O5 Details by Class &amp; Accounts'!BC200+'O5 Details by Class &amp; Accounts'!BX200</f>
        <v>0</v>
      </c>
      <c r="J200" s="588">
        <f>'O5 Details by Class &amp; Accounts'!N200+'O5 Details by Class &amp; Accounts'!AI200+'O5 Details by Class &amp; Accounts'!BD200+'O5 Details by Class &amp; Accounts'!BY200</f>
        <v>37372.39982578707</v>
      </c>
      <c r="K200" s="588">
        <f>'O5 Details by Class &amp; Accounts'!O200+'O5 Details by Class &amp; Accounts'!AJ200+'O5 Details by Class &amp; Accounts'!BE200+'O5 Details by Class &amp; Accounts'!BZ200</f>
        <v>29950.494262496239</v>
      </c>
      <c r="L200" s="588">
        <f>'O5 Details by Class &amp; Accounts'!P200+'O5 Details by Class &amp; Accounts'!AK200+'O5 Details by Class &amp; Accounts'!BF200+'O5 Details by Class &amp; Accounts'!CA200</f>
        <v>0</v>
      </c>
      <c r="M200" s="588">
        <f>'O5 Details by Class &amp; Accounts'!Q200+'O5 Details by Class &amp; Accounts'!AL200+'O5 Details by Class &amp; Accounts'!BG200+'O5 Details by Class &amp; Accounts'!CB200</f>
        <v>1290.1562174137916</v>
      </c>
      <c r="N200" s="588">
        <f>'O5 Details by Class &amp; Accounts'!R200+'O5 Details by Class &amp; Accounts'!AM200+'O5 Details by Class &amp; Accounts'!BH200+'O5 Details by Class &amp; Accounts'!CC200</f>
        <v>0</v>
      </c>
      <c r="O200" s="588">
        <f>'O5 Details by Class &amp; Accounts'!S200+'O5 Details by Class &amp; Accounts'!AN200+'O5 Details by Class &amp; Accounts'!BI200+'O5 Details by Class &amp; Accounts'!CD200</f>
        <v>0</v>
      </c>
      <c r="P200" s="588">
        <f>'O5 Details by Class &amp; Accounts'!T200+'O5 Details by Class &amp; Accounts'!AO200+'O5 Details by Class &amp; Accounts'!BJ200+'O5 Details by Class &amp; Accounts'!CE200</f>
        <v>0</v>
      </c>
      <c r="Q200" s="588">
        <f>'O5 Details by Class &amp; Accounts'!U200+'O5 Details by Class &amp; Accounts'!AP200+'O5 Details by Class &amp; Accounts'!BK200+'O5 Details by Class &amp; Accounts'!CF200</f>
        <v>0</v>
      </c>
      <c r="R200" s="588">
        <f>'O5 Details by Class &amp; Accounts'!V200+'O5 Details by Class &amp; Accounts'!AQ200+'O5 Details by Class &amp; Accounts'!BL200+'O5 Details by Class &amp; Accounts'!CG200</f>
        <v>0</v>
      </c>
      <c r="S200" s="588">
        <f>'O5 Details by Class &amp; Accounts'!W200+'O5 Details by Class &amp; Accounts'!AR200+'O5 Details by Class &amp; Accounts'!BM200+'O5 Details by Class &amp; Accounts'!CH200</f>
        <v>0</v>
      </c>
      <c r="T200" s="588">
        <f>'O5 Details by Class &amp; Accounts'!X200+'O5 Details by Class &amp; Accounts'!AS200+'O5 Details by Class &amp; Accounts'!BN200+'O5 Details by Class &amp; Accounts'!CI200</f>
        <v>0</v>
      </c>
      <c r="U200" s="588">
        <f>'O5 Details by Class &amp; Accounts'!Y200+'O5 Details by Class &amp; Accounts'!AT200+'O5 Details by Class &amp; Accounts'!BO200+'O5 Details by Class &amp; Accounts'!CJ200</f>
        <v>0</v>
      </c>
      <c r="V200" s="588">
        <f>'O5 Details by Class &amp; Accounts'!Z200+'O5 Details by Class &amp; Accounts'!AU200+'O5 Details by Class &amp; Accounts'!BP200+'O5 Details by Class &amp; Accounts'!CK200</f>
        <v>0</v>
      </c>
      <c r="W200" s="588">
        <f>'O5 Details by Class &amp; Accounts'!AA200+'O5 Details by Class &amp; Accounts'!AV200+'O5 Details by Class &amp; Accounts'!BQ200+'O5 Details by Class &amp; Accounts'!CL200</f>
        <v>0</v>
      </c>
      <c r="X200" s="1029">
        <f>'O5 Details by Class &amp; Accounts'!AB200+'O5 Details by Class &amp; Accounts'!AW200+'O5 Details by Class &amp; Accounts'!BR200+'O5 Details by Class &amp; Accounts'!CM200</f>
        <v>0</v>
      </c>
      <c r="Y200" s="1904" t="inlineStr">
        <is>
          <t/>
        </is>
      </c>
      <c r="Z200" s="1899" t="inlineStr">
        <is>
          <t/>
        </is>
      </c>
    </row>
    <row r="201" spans="1:26" ht="15.95" customHeight="1" x14ac:dyDescent="0.2">
      <c r="A201" s="1756" t="s">
        <v>252</v>
      </c>
      <c r="B201" s="1004" t="s">
        <v>1379</v>
      </c>
      <c r="C201" s="1015" t="str">
        <f>IF(ISBLANK('E4 TB Allocation Details'!D202), "",('E4 TB Allocation Details'!D202))</f>
        <v>dep</v>
      </c>
      <c r="D201" s="1016">
        <f t="shared" si="7"/>
        <v>0</v>
      </c>
      <c r="E201" s="588">
        <f>'O5 Details by Class &amp; Accounts'!I201+'O5 Details by Class &amp; Accounts'!AD201+'O5 Details by Class &amp; Accounts'!AY201+'O5 Details by Class &amp; Accounts'!BT201</f>
        <v>0</v>
      </c>
      <c r="F201" s="588">
        <f>'O5 Details by Class &amp; Accounts'!J201+'O5 Details by Class &amp; Accounts'!AE201+'O5 Details by Class &amp; Accounts'!AZ201+'O5 Details by Class &amp; Accounts'!BU201</f>
        <v>0</v>
      </c>
      <c r="G201" s="588">
        <f>'O5 Details by Class &amp; Accounts'!K201+'O5 Details by Class &amp; Accounts'!AF201+'O5 Details by Class &amp; Accounts'!BA201+'O5 Details by Class &amp; Accounts'!BV201</f>
        <v>0</v>
      </c>
      <c r="H201" s="588">
        <f>'O5 Details by Class &amp; Accounts'!L201+'O5 Details by Class &amp; Accounts'!AG201+'O5 Details by Class &amp; Accounts'!BB201+'O5 Details by Class &amp; Accounts'!BW201</f>
        <v>0</v>
      </c>
      <c r="I201" s="588">
        <f>'O5 Details by Class &amp; Accounts'!M201+'O5 Details by Class &amp; Accounts'!AH201+'O5 Details by Class &amp; Accounts'!BC201+'O5 Details by Class &amp; Accounts'!BX201</f>
        <v>0</v>
      </c>
      <c r="J201" s="588">
        <f>'O5 Details by Class &amp; Accounts'!N201+'O5 Details by Class &amp; Accounts'!AI201+'O5 Details by Class &amp; Accounts'!BD201+'O5 Details by Class &amp; Accounts'!BY201</f>
        <v>0</v>
      </c>
      <c r="K201" s="588">
        <f>'O5 Details by Class &amp; Accounts'!O201+'O5 Details by Class &amp; Accounts'!AJ201+'O5 Details by Class &amp; Accounts'!BE201+'O5 Details by Class &amp; Accounts'!BZ201</f>
        <v>0</v>
      </c>
      <c r="L201" s="588">
        <f>'O5 Details by Class &amp; Accounts'!P201+'O5 Details by Class &amp; Accounts'!AK201+'O5 Details by Class &amp; Accounts'!BF201+'O5 Details by Class &amp; Accounts'!CA201</f>
        <v>0</v>
      </c>
      <c r="M201" s="588">
        <f>'O5 Details by Class &amp; Accounts'!Q201+'O5 Details by Class &amp; Accounts'!AL201+'O5 Details by Class &amp; Accounts'!BG201+'O5 Details by Class &amp; Accounts'!CB201</f>
        <v>0</v>
      </c>
      <c r="N201" s="588">
        <f>'O5 Details by Class &amp; Accounts'!R201+'O5 Details by Class &amp; Accounts'!AM201+'O5 Details by Class &amp; Accounts'!BH201+'O5 Details by Class &amp; Accounts'!CC201</f>
        <v>0</v>
      </c>
      <c r="O201" s="588">
        <f>'O5 Details by Class &amp; Accounts'!S201+'O5 Details by Class &amp; Accounts'!AN201+'O5 Details by Class &amp; Accounts'!BI201+'O5 Details by Class &amp; Accounts'!CD201</f>
        <v>0</v>
      </c>
      <c r="P201" s="588">
        <f>'O5 Details by Class &amp; Accounts'!T201+'O5 Details by Class &amp; Accounts'!AO201+'O5 Details by Class &amp; Accounts'!BJ201+'O5 Details by Class &amp; Accounts'!CE201</f>
        <v>0</v>
      </c>
      <c r="Q201" s="588">
        <f>'O5 Details by Class &amp; Accounts'!U201+'O5 Details by Class &amp; Accounts'!AP201+'O5 Details by Class &amp; Accounts'!BK201+'O5 Details by Class &amp; Accounts'!CF201</f>
        <v>0</v>
      </c>
      <c r="R201" s="588">
        <f>'O5 Details by Class &amp; Accounts'!V201+'O5 Details by Class &amp; Accounts'!AQ201+'O5 Details by Class &amp; Accounts'!BL201+'O5 Details by Class &amp; Accounts'!CG201</f>
        <v>0</v>
      </c>
      <c r="S201" s="588">
        <f>'O5 Details by Class &amp; Accounts'!W201+'O5 Details by Class &amp; Accounts'!AR201+'O5 Details by Class &amp; Accounts'!BM201+'O5 Details by Class &amp; Accounts'!CH201</f>
        <v>0</v>
      </c>
      <c r="T201" s="588">
        <f>'O5 Details by Class &amp; Accounts'!X201+'O5 Details by Class &amp; Accounts'!AS201+'O5 Details by Class &amp; Accounts'!BN201+'O5 Details by Class &amp; Accounts'!CI201</f>
        <v>0</v>
      </c>
      <c r="U201" s="588">
        <f>'O5 Details by Class &amp; Accounts'!Y201+'O5 Details by Class &amp; Accounts'!AT201+'O5 Details by Class &amp; Accounts'!BO201+'O5 Details by Class &amp; Accounts'!CJ201</f>
        <v>0</v>
      </c>
      <c r="V201" s="588">
        <f>'O5 Details by Class &amp; Accounts'!Z201+'O5 Details by Class &amp; Accounts'!AU201+'O5 Details by Class &amp; Accounts'!BP201+'O5 Details by Class &amp; Accounts'!CK201</f>
        <v>0</v>
      </c>
      <c r="W201" s="588">
        <f>'O5 Details by Class &amp; Accounts'!AA201+'O5 Details by Class &amp; Accounts'!AV201+'O5 Details by Class &amp; Accounts'!BQ201+'O5 Details by Class &amp; Accounts'!CL201</f>
        <v>0</v>
      </c>
      <c r="X201" s="1029">
        <f>'O5 Details by Class &amp; Accounts'!AB201+'O5 Details by Class &amp; Accounts'!AW201+'O5 Details by Class &amp; Accounts'!BR201+'O5 Details by Class &amp; Accounts'!CM201</f>
        <v>0</v>
      </c>
      <c r="Y201" s="1904" t="inlineStr">
        <is>
          <t/>
        </is>
      </c>
      <c r="Z201" s="1899" t="inlineStr">
        <is>
          <t/>
        </is>
      </c>
    </row>
    <row r="202" spans="1:26" ht="15.95" customHeight="1" x14ac:dyDescent="0.2">
      <c r="A202" s="1756" t="s">
        <v>253</v>
      </c>
      <c r="B202" s="1004" t="s">
        <v>1380</v>
      </c>
      <c r="C202" s="1015" t="str">
        <f>IF(ISBLANK('E4 TB Allocation Details'!D203), "",('E4 TB Allocation Details'!D203))</f>
        <v>dep</v>
      </c>
      <c r="D202" s="1016">
        <f t="shared" si="7"/>
        <v>0</v>
      </c>
      <c r="E202" s="588">
        <f>'O5 Details by Class &amp; Accounts'!I202+'O5 Details by Class &amp; Accounts'!AD202+'O5 Details by Class &amp; Accounts'!AY202+'O5 Details by Class &amp; Accounts'!BT202</f>
        <v>0</v>
      </c>
      <c r="F202" s="588">
        <f>'O5 Details by Class &amp; Accounts'!J202+'O5 Details by Class &amp; Accounts'!AE202+'O5 Details by Class &amp; Accounts'!AZ202+'O5 Details by Class &amp; Accounts'!BU202</f>
        <v>0</v>
      </c>
      <c r="G202" s="588">
        <f>'O5 Details by Class &amp; Accounts'!K202+'O5 Details by Class &amp; Accounts'!AF202+'O5 Details by Class &amp; Accounts'!BA202+'O5 Details by Class &amp; Accounts'!BV202</f>
        <v>0</v>
      </c>
      <c r="H202" s="588">
        <f>'O5 Details by Class &amp; Accounts'!L202+'O5 Details by Class &amp; Accounts'!AG202+'O5 Details by Class &amp; Accounts'!BB202+'O5 Details by Class &amp; Accounts'!BW202</f>
        <v>0</v>
      </c>
      <c r="I202" s="588">
        <f>'O5 Details by Class &amp; Accounts'!M202+'O5 Details by Class &amp; Accounts'!AH202+'O5 Details by Class &amp; Accounts'!BC202+'O5 Details by Class &amp; Accounts'!BX202</f>
        <v>0</v>
      </c>
      <c r="J202" s="588">
        <f>'O5 Details by Class &amp; Accounts'!N202+'O5 Details by Class &amp; Accounts'!AI202+'O5 Details by Class &amp; Accounts'!BD202+'O5 Details by Class &amp; Accounts'!BY202</f>
        <v>0</v>
      </c>
      <c r="K202" s="588">
        <f>'O5 Details by Class &amp; Accounts'!O202+'O5 Details by Class &amp; Accounts'!AJ202+'O5 Details by Class &amp; Accounts'!BE202+'O5 Details by Class &amp; Accounts'!BZ202</f>
        <v>0</v>
      </c>
      <c r="L202" s="588">
        <f>'O5 Details by Class &amp; Accounts'!P202+'O5 Details by Class &amp; Accounts'!AK202+'O5 Details by Class &amp; Accounts'!BF202+'O5 Details by Class &amp; Accounts'!CA202</f>
        <v>0</v>
      </c>
      <c r="M202" s="588">
        <f>'O5 Details by Class &amp; Accounts'!Q202+'O5 Details by Class &amp; Accounts'!AL202+'O5 Details by Class &amp; Accounts'!BG202+'O5 Details by Class &amp; Accounts'!CB202</f>
        <v>0</v>
      </c>
      <c r="N202" s="588">
        <f>'O5 Details by Class &amp; Accounts'!R202+'O5 Details by Class &amp; Accounts'!AM202+'O5 Details by Class &amp; Accounts'!BH202+'O5 Details by Class &amp; Accounts'!CC202</f>
        <v>0</v>
      </c>
      <c r="O202" s="588">
        <f>'O5 Details by Class &amp; Accounts'!S202+'O5 Details by Class &amp; Accounts'!AN202+'O5 Details by Class &amp; Accounts'!BI202+'O5 Details by Class &amp; Accounts'!CD202</f>
        <v>0</v>
      </c>
      <c r="P202" s="588">
        <f>'O5 Details by Class &amp; Accounts'!T202+'O5 Details by Class &amp; Accounts'!AO202+'O5 Details by Class &amp; Accounts'!BJ202+'O5 Details by Class &amp; Accounts'!CE202</f>
        <v>0</v>
      </c>
      <c r="Q202" s="588">
        <f>'O5 Details by Class &amp; Accounts'!U202+'O5 Details by Class &amp; Accounts'!AP202+'O5 Details by Class &amp; Accounts'!BK202+'O5 Details by Class &amp; Accounts'!CF202</f>
        <v>0</v>
      </c>
      <c r="R202" s="588">
        <f>'O5 Details by Class &amp; Accounts'!V202+'O5 Details by Class &amp; Accounts'!AQ202+'O5 Details by Class &amp; Accounts'!BL202+'O5 Details by Class &amp; Accounts'!CG202</f>
        <v>0</v>
      </c>
      <c r="S202" s="588">
        <f>'O5 Details by Class &amp; Accounts'!W202+'O5 Details by Class &amp; Accounts'!AR202+'O5 Details by Class &amp; Accounts'!BM202+'O5 Details by Class &amp; Accounts'!CH202</f>
        <v>0</v>
      </c>
      <c r="T202" s="588">
        <f>'O5 Details by Class &amp; Accounts'!X202+'O5 Details by Class &amp; Accounts'!AS202+'O5 Details by Class &amp; Accounts'!BN202+'O5 Details by Class &amp; Accounts'!CI202</f>
        <v>0</v>
      </c>
      <c r="U202" s="588">
        <f>'O5 Details by Class &amp; Accounts'!Y202+'O5 Details by Class &amp; Accounts'!AT202+'O5 Details by Class &amp; Accounts'!BO202+'O5 Details by Class &amp; Accounts'!CJ202</f>
        <v>0</v>
      </c>
      <c r="V202" s="588">
        <f>'O5 Details by Class &amp; Accounts'!Z202+'O5 Details by Class &amp; Accounts'!AU202+'O5 Details by Class &amp; Accounts'!BP202+'O5 Details by Class &amp; Accounts'!CK202</f>
        <v>0</v>
      </c>
      <c r="W202" s="588">
        <f>'O5 Details by Class &amp; Accounts'!AA202+'O5 Details by Class &amp; Accounts'!AV202+'O5 Details by Class &amp; Accounts'!BQ202+'O5 Details by Class &amp; Accounts'!CL202</f>
        <v>0</v>
      </c>
      <c r="X202" s="1029">
        <f>'O5 Details by Class &amp; Accounts'!AB202+'O5 Details by Class &amp; Accounts'!AW202+'O5 Details by Class &amp; Accounts'!BR202+'O5 Details by Class &amp; Accounts'!CM202</f>
        <v>0</v>
      </c>
      <c r="Y202" s="1904" t="inlineStr">
        <is>
          <t/>
        </is>
      </c>
      <c r="Z202" s="1899" t="inlineStr">
        <is>
          <t/>
        </is>
      </c>
    </row>
    <row r="203" spans="1:26" ht="15.95" customHeight="1" x14ac:dyDescent="0.2">
      <c r="A203" s="1756" t="s">
        <v>254</v>
      </c>
      <c r="B203" s="1004" t="s">
        <v>1381</v>
      </c>
      <c r="C203" s="1015" t="str">
        <f>IF(ISBLANK('E4 TB Allocation Details'!D204), "",('E4 TB Allocation Details'!D204))</f>
        <v>dep</v>
      </c>
      <c r="D203" s="1016">
        <f t="shared" si="7"/>
        <v>0</v>
      </c>
      <c r="E203" s="588">
        <f>'O5 Details by Class &amp; Accounts'!I203+'O5 Details by Class &amp; Accounts'!AD203+'O5 Details by Class &amp; Accounts'!AY203+'O5 Details by Class &amp; Accounts'!BT203</f>
        <v>0</v>
      </c>
      <c r="F203" s="588">
        <f>'O5 Details by Class &amp; Accounts'!J203+'O5 Details by Class &amp; Accounts'!AE203+'O5 Details by Class &amp; Accounts'!AZ203+'O5 Details by Class &amp; Accounts'!BU203</f>
        <v>0</v>
      </c>
      <c r="G203" s="588">
        <f>'O5 Details by Class &amp; Accounts'!K203+'O5 Details by Class &amp; Accounts'!AF203+'O5 Details by Class &amp; Accounts'!BA203+'O5 Details by Class &amp; Accounts'!BV203</f>
        <v>0</v>
      </c>
      <c r="H203" s="588">
        <f>'O5 Details by Class &amp; Accounts'!L203+'O5 Details by Class &amp; Accounts'!AG203+'O5 Details by Class &amp; Accounts'!BB203+'O5 Details by Class &amp; Accounts'!BW203</f>
        <v>0</v>
      </c>
      <c r="I203" s="588">
        <f>'O5 Details by Class &amp; Accounts'!M203+'O5 Details by Class &amp; Accounts'!AH203+'O5 Details by Class &amp; Accounts'!BC203+'O5 Details by Class &amp; Accounts'!BX203</f>
        <v>0</v>
      </c>
      <c r="J203" s="588">
        <f>'O5 Details by Class &amp; Accounts'!N203+'O5 Details by Class &amp; Accounts'!AI203+'O5 Details by Class &amp; Accounts'!BD203+'O5 Details by Class &amp; Accounts'!BY203</f>
        <v>0</v>
      </c>
      <c r="K203" s="588">
        <f>'O5 Details by Class &amp; Accounts'!O203+'O5 Details by Class &amp; Accounts'!AJ203+'O5 Details by Class &amp; Accounts'!BE203+'O5 Details by Class &amp; Accounts'!BZ203</f>
        <v>0</v>
      </c>
      <c r="L203" s="588">
        <f>'O5 Details by Class &amp; Accounts'!P203+'O5 Details by Class &amp; Accounts'!AK203+'O5 Details by Class &amp; Accounts'!BF203+'O5 Details by Class &amp; Accounts'!CA203</f>
        <v>0</v>
      </c>
      <c r="M203" s="588">
        <f>'O5 Details by Class &amp; Accounts'!Q203+'O5 Details by Class &amp; Accounts'!AL203+'O5 Details by Class &amp; Accounts'!BG203+'O5 Details by Class &amp; Accounts'!CB203</f>
        <v>0</v>
      </c>
      <c r="N203" s="588">
        <f>'O5 Details by Class &amp; Accounts'!R203+'O5 Details by Class &amp; Accounts'!AM203+'O5 Details by Class &amp; Accounts'!BH203+'O5 Details by Class &amp; Accounts'!CC203</f>
        <v>0</v>
      </c>
      <c r="O203" s="588">
        <f>'O5 Details by Class &amp; Accounts'!S203+'O5 Details by Class &amp; Accounts'!AN203+'O5 Details by Class &amp; Accounts'!BI203+'O5 Details by Class &amp; Accounts'!CD203</f>
        <v>0</v>
      </c>
      <c r="P203" s="588">
        <f>'O5 Details by Class &amp; Accounts'!T203+'O5 Details by Class &amp; Accounts'!AO203+'O5 Details by Class &amp; Accounts'!BJ203+'O5 Details by Class &amp; Accounts'!CE203</f>
        <v>0</v>
      </c>
      <c r="Q203" s="588">
        <f>'O5 Details by Class &amp; Accounts'!U203+'O5 Details by Class &amp; Accounts'!AP203+'O5 Details by Class &amp; Accounts'!BK203+'O5 Details by Class &amp; Accounts'!CF203</f>
        <v>0</v>
      </c>
      <c r="R203" s="588">
        <f>'O5 Details by Class &amp; Accounts'!V203+'O5 Details by Class &amp; Accounts'!AQ203+'O5 Details by Class &amp; Accounts'!BL203+'O5 Details by Class &amp; Accounts'!CG203</f>
        <v>0</v>
      </c>
      <c r="S203" s="588">
        <f>'O5 Details by Class &amp; Accounts'!W203+'O5 Details by Class &amp; Accounts'!AR203+'O5 Details by Class &amp; Accounts'!BM203+'O5 Details by Class &amp; Accounts'!CH203</f>
        <v>0</v>
      </c>
      <c r="T203" s="588">
        <f>'O5 Details by Class &amp; Accounts'!X203+'O5 Details by Class &amp; Accounts'!AS203+'O5 Details by Class &amp; Accounts'!BN203+'O5 Details by Class &amp; Accounts'!CI203</f>
        <v>0</v>
      </c>
      <c r="U203" s="588">
        <f>'O5 Details by Class &amp; Accounts'!Y203+'O5 Details by Class &amp; Accounts'!AT203+'O5 Details by Class &amp; Accounts'!BO203+'O5 Details by Class &amp; Accounts'!CJ203</f>
        <v>0</v>
      </c>
      <c r="V203" s="588">
        <f>'O5 Details by Class &amp; Accounts'!Z203+'O5 Details by Class &amp; Accounts'!AU203+'O5 Details by Class &amp; Accounts'!BP203+'O5 Details by Class &amp; Accounts'!CK203</f>
        <v>0</v>
      </c>
      <c r="W203" s="588">
        <f>'O5 Details by Class &amp; Accounts'!AA203+'O5 Details by Class &amp; Accounts'!AV203+'O5 Details by Class &amp; Accounts'!BQ203+'O5 Details by Class &amp; Accounts'!CL203</f>
        <v>0</v>
      </c>
      <c r="X203" s="1029">
        <f>'O5 Details by Class &amp; Accounts'!AB203+'O5 Details by Class &amp; Accounts'!AW203+'O5 Details by Class &amp; Accounts'!BR203+'O5 Details by Class &amp; Accounts'!CM203</f>
        <v>0</v>
      </c>
      <c r="Y203" s="1904" t="inlineStr">
        <is>
          <t/>
        </is>
      </c>
      <c r="Z203" s="1899" t="inlineStr">
        <is>
          <t/>
        </is>
      </c>
    </row>
    <row r="204" spans="1:26" ht="15.95" customHeight="1" x14ac:dyDescent="0.2">
      <c r="A204" s="1756" t="s">
        <v>240</v>
      </c>
      <c r="B204" s="1004" t="s">
        <v>35</v>
      </c>
      <c r="C204" s="1015" t="str">
        <f>IF(ISBLANK('E4 TB Allocation Details'!D205), "",('E4 TB Allocation Details'!D205))</f>
        <v>dep</v>
      </c>
      <c r="D204" s="1016">
        <f t="shared" si="7"/>
        <v>0</v>
      </c>
      <c r="E204" s="588">
        <f>'O5 Details by Class &amp; Accounts'!I204+'O5 Details by Class &amp; Accounts'!AD204+'O5 Details by Class &amp; Accounts'!AY204+'O5 Details by Class &amp; Accounts'!BT204</f>
        <v>0</v>
      </c>
      <c r="F204" s="588">
        <f>'O5 Details by Class &amp; Accounts'!J204+'O5 Details by Class &amp; Accounts'!AE204+'O5 Details by Class &amp; Accounts'!AZ204+'O5 Details by Class &amp; Accounts'!BU204</f>
        <v>0</v>
      </c>
      <c r="G204" s="588">
        <f>'O5 Details by Class &amp; Accounts'!K204+'O5 Details by Class &amp; Accounts'!AF204+'O5 Details by Class &amp; Accounts'!BA204+'O5 Details by Class &amp; Accounts'!BV204</f>
        <v>0</v>
      </c>
      <c r="H204" s="588">
        <f>'O5 Details by Class &amp; Accounts'!L204+'O5 Details by Class &amp; Accounts'!AG204+'O5 Details by Class &amp; Accounts'!BB204+'O5 Details by Class &amp; Accounts'!BW204</f>
        <v>0</v>
      </c>
      <c r="I204" s="588">
        <f>'O5 Details by Class &amp; Accounts'!M204+'O5 Details by Class &amp; Accounts'!AH204+'O5 Details by Class &amp; Accounts'!BC204+'O5 Details by Class &amp; Accounts'!BX204</f>
        <v>0</v>
      </c>
      <c r="J204" s="588">
        <f>'O5 Details by Class &amp; Accounts'!N204+'O5 Details by Class &amp; Accounts'!AI204+'O5 Details by Class &amp; Accounts'!BD204+'O5 Details by Class &amp; Accounts'!BY204</f>
        <v>0</v>
      </c>
      <c r="K204" s="588">
        <f>'O5 Details by Class &amp; Accounts'!O204+'O5 Details by Class &amp; Accounts'!AJ204+'O5 Details by Class &amp; Accounts'!BE204+'O5 Details by Class &amp; Accounts'!BZ204</f>
        <v>0</v>
      </c>
      <c r="L204" s="588">
        <f>'O5 Details by Class &amp; Accounts'!P204+'O5 Details by Class &amp; Accounts'!AK204+'O5 Details by Class &amp; Accounts'!BF204+'O5 Details by Class &amp; Accounts'!CA204</f>
        <v>0</v>
      </c>
      <c r="M204" s="588">
        <f>'O5 Details by Class &amp; Accounts'!Q204+'O5 Details by Class &amp; Accounts'!AL204+'O5 Details by Class &amp; Accounts'!BG204+'O5 Details by Class &amp; Accounts'!CB204</f>
        <v>0</v>
      </c>
      <c r="N204" s="588">
        <f>'O5 Details by Class &amp; Accounts'!R204+'O5 Details by Class &amp; Accounts'!AM204+'O5 Details by Class &amp; Accounts'!BH204+'O5 Details by Class &amp; Accounts'!CC204</f>
        <v>0</v>
      </c>
      <c r="O204" s="588">
        <f>'O5 Details by Class &amp; Accounts'!S204+'O5 Details by Class &amp; Accounts'!AN204+'O5 Details by Class &amp; Accounts'!BI204+'O5 Details by Class &amp; Accounts'!CD204</f>
        <v>0</v>
      </c>
      <c r="P204" s="588">
        <f>'O5 Details by Class &amp; Accounts'!T204+'O5 Details by Class &amp; Accounts'!AO204+'O5 Details by Class &amp; Accounts'!BJ204+'O5 Details by Class &amp; Accounts'!CE204</f>
        <v>0</v>
      </c>
      <c r="Q204" s="588">
        <f>'O5 Details by Class &amp; Accounts'!U204+'O5 Details by Class &amp; Accounts'!AP204+'O5 Details by Class &amp; Accounts'!BK204+'O5 Details by Class &amp; Accounts'!CF204</f>
        <v>0</v>
      </c>
      <c r="R204" s="588">
        <f>'O5 Details by Class &amp; Accounts'!V204+'O5 Details by Class &amp; Accounts'!AQ204+'O5 Details by Class &amp; Accounts'!BL204+'O5 Details by Class &amp; Accounts'!CG204</f>
        <v>0</v>
      </c>
      <c r="S204" s="588">
        <f>'O5 Details by Class &amp; Accounts'!W204+'O5 Details by Class &amp; Accounts'!AR204+'O5 Details by Class &amp; Accounts'!BM204+'O5 Details by Class &amp; Accounts'!CH204</f>
        <v>0</v>
      </c>
      <c r="T204" s="588">
        <f>'O5 Details by Class &amp; Accounts'!X204+'O5 Details by Class &amp; Accounts'!AS204+'O5 Details by Class &amp; Accounts'!BN204+'O5 Details by Class &amp; Accounts'!CI204</f>
        <v>0</v>
      </c>
      <c r="U204" s="588">
        <f>'O5 Details by Class &amp; Accounts'!Y204+'O5 Details by Class &amp; Accounts'!AT204+'O5 Details by Class &amp; Accounts'!BO204+'O5 Details by Class &amp; Accounts'!CJ204</f>
        <v>0</v>
      </c>
      <c r="V204" s="588">
        <f>'O5 Details by Class &amp; Accounts'!Z204+'O5 Details by Class &amp; Accounts'!AU204+'O5 Details by Class &amp; Accounts'!BP204+'O5 Details by Class &amp; Accounts'!CK204</f>
        <v>0</v>
      </c>
      <c r="W204" s="588">
        <f>'O5 Details by Class &amp; Accounts'!AA204+'O5 Details by Class &amp; Accounts'!AV204+'O5 Details by Class &amp; Accounts'!BQ204+'O5 Details by Class &amp; Accounts'!CL204</f>
        <v>0</v>
      </c>
      <c r="X204" s="1029">
        <f>'O5 Details by Class &amp; Accounts'!AB204+'O5 Details by Class &amp; Accounts'!AW204+'O5 Details by Class &amp; Accounts'!BR204+'O5 Details by Class &amp; Accounts'!CM204</f>
        <v>0</v>
      </c>
      <c r="Y204" s="1904" t="inlineStr">
        <is>
          <t/>
        </is>
      </c>
      <c r="Z204" s="1899" t="inlineStr">
        <is>
          <t/>
        </is>
      </c>
    </row>
    <row r="205" spans="1:26" ht="15.95" customHeight="1" x14ac:dyDescent="0.2">
      <c r="A205" s="1756" t="s">
        <v>241</v>
      </c>
      <c r="B205" s="1004" t="s">
        <v>39</v>
      </c>
      <c r="C205" s="1015" t="str">
        <f>IF(ISBLANK('E4 TB Allocation Details'!D206), "",('E4 TB Allocation Details'!D206))</f>
        <v>dep</v>
      </c>
      <c r="D205" s="1016">
        <f t="shared" si="7"/>
        <v>0</v>
      </c>
      <c r="E205" s="588">
        <f>'O5 Details by Class &amp; Accounts'!I205+'O5 Details by Class &amp; Accounts'!AD205+'O5 Details by Class &amp; Accounts'!AY205+'O5 Details by Class &amp; Accounts'!BT205</f>
        <v>0</v>
      </c>
      <c r="F205" s="588">
        <f>'O5 Details by Class &amp; Accounts'!J205+'O5 Details by Class &amp; Accounts'!AE205+'O5 Details by Class &amp; Accounts'!AZ205+'O5 Details by Class &amp; Accounts'!BU205</f>
        <v>0</v>
      </c>
      <c r="G205" s="588">
        <f>'O5 Details by Class &amp; Accounts'!K205+'O5 Details by Class &amp; Accounts'!AF205+'O5 Details by Class &amp; Accounts'!BA205+'O5 Details by Class &amp; Accounts'!BV205</f>
        <v>0</v>
      </c>
      <c r="H205" s="588">
        <f>'O5 Details by Class &amp; Accounts'!L205+'O5 Details by Class &amp; Accounts'!AG205+'O5 Details by Class &amp; Accounts'!BB205+'O5 Details by Class &amp; Accounts'!BW205</f>
        <v>0</v>
      </c>
      <c r="I205" s="588">
        <f>'O5 Details by Class &amp; Accounts'!M205+'O5 Details by Class &amp; Accounts'!AH205+'O5 Details by Class &amp; Accounts'!BC205+'O5 Details by Class &amp; Accounts'!BX205</f>
        <v>0</v>
      </c>
      <c r="J205" s="588">
        <f>'O5 Details by Class &amp; Accounts'!N205+'O5 Details by Class &amp; Accounts'!AI205+'O5 Details by Class &amp; Accounts'!BD205+'O5 Details by Class &amp; Accounts'!BY205</f>
        <v>0</v>
      </c>
      <c r="K205" s="588">
        <f>'O5 Details by Class &amp; Accounts'!O205+'O5 Details by Class &amp; Accounts'!AJ205+'O5 Details by Class &amp; Accounts'!BE205+'O5 Details by Class &amp; Accounts'!BZ205</f>
        <v>0</v>
      </c>
      <c r="L205" s="588">
        <f>'O5 Details by Class &amp; Accounts'!P205+'O5 Details by Class &amp; Accounts'!AK205+'O5 Details by Class &amp; Accounts'!BF205+'O5 Details by Class &amp; Accounts'!CA205</f>
        <v>0</v>
      </c>
      <c r="M205" s="588">
        <f>'O5 Details by Class &amp; Accounts'!Q205+'O5 Details by Class &amp; Accounts'!AL205+'O5 Details by Class &amp; Accounts'!BG205+'O5 Details by Class &amp; Accounts'!CB205</f>
        <v>0</v>
      </c>
      <c r="N205" s="588">
        <f>'O5 Details by Class &amp; Accounts'!R205+'O5 Details by Class &amp; Accounts'!AM205+'O5 Details by Class &amp; Accounts'!BH205+'O5 Details by Class &amp; Accounts'!CC205</f>
        <v>0</v>
      </c>
      <c r="O205" s="588">
        <f>'O5 Details by Class &amp; Accounts'!S205+'O5 Details by Class &amp; Accounts'!AN205+'O5 Details by Class &amp; Accounts'!BI205+'O5 Details by Class &amp; Accounts'!CD205</f>
        <v>0</v>
      </c>
      <c r="P205" s="588">
        <f>'O5 Details by Class &amp; Accounts'!T205+'O5 Details by Class &amp; Accounts'!AO205+'O5 Details by Class &amp; Accounts'!BJ205+'O5 Details by Class &amp; Accounts'!CE205</f>
        <v>0</v>
      </c>
      <c r="Q205" s="588">
        <f>'O5 Details by Class &amp; Accounts'!U205+'O5 Details by Class &amp; Accounts'!AP205+'O5 Details by Class &amp; Accounts'!BK205+'O5 Details by Class &amp; Accounts'!CF205</f>
        <v>0</v>
      </c>
      <c r="R205" s="588">
        <f>'O5 Details by Class &amp; Accounts'!V205+'O5 Details by Class &amp; Accounts'!AQ205+'O5 Details by Class &amp; Accounts'!BL205+'O5 Details by Class &amp; Accounts'!CG205</f>
        <v>0</v>
      </c>
      <c r="S205" s="588">
        <f>'O5 Details by Class &amp; Accounts'!W205+'O5 Details by Class &amp; Accounts'!AR205+'O5 Details by Class &amp; Accounts'!BM205+'O5 Details by Class &amp; Accounts'!CH205</f>
        <v>0</v>
      </c>
      <c r="T205" s="588">
        <f>'O5 Details by Class &amp; Accounts'!X205+'O5 Details by Class &amp; Accounts'!AS205+'O5 Details by Class &amp; Accounts'!BN205+'O5 Details by Class &amp; Accounts'!CI205</f>
        <v>0</v>
      </c>
      <c r="U205" s="588">
        <f>'O5 Details by Class &amp; Accounts'!Y205+'O5 Details by Class &amp; Accounts'!AT205+'O5 Details by Class &amp; Accounts'!BO205+'O5 Details by Class &amp; Accounts'!CJ205</f>
        <v>0</v>
      </c>
      <c r="V205" s="588">
        <f>'O5 Details by Class &amp; Accounts'!Z205+'O5 Details by Class &amp; Accounts'!AU205+'O5 Details by Class &amp; Accounts'!BP205+'O5 Details by Class &amp; Accounts'!CK205</f>
        <v>0</v>
      </c>
      <c r="W205" s="588">
        <f>'O5 Details by Class &amp; Accounts'!AA205+'O5 Details by Class &amp; Accounts'!AV205+'O5 Details by Class &amp; Accounts'!BQ205+'O5 Details by Class &amp; Accounts'!CL205</f>
        <v>0</v>
      </c>
      <c r="X205" s="1029">
        <f>'O5 Details by Class &amp; Accounts'!AB205+'O5 Details by Class &amp; Accounts'!AW205+'O5 Details by Class &amp; Accounts'!BR205+'O5 Details by Class &amp; Accounts'!CM205</f>
        <v>0</v>
      </c>
      <c r="Y205" s="1904" t="inlineStr">
        <is>
          <t/>
        </is>
      </c>
      <c r="Z205" s="1899" t="inlineStr">
        <is>
          <t/>
        </is>
      </c>
    </row>
    <row r="206" spans="1:26" ht="15.95" customHeight="1" x14ac:dyDescent="0.2">
      <c r="A206" s="1756" t="s">
        <v>242</v>
      </c>
      <c r="B206" s="1004" t="s">
        <v>40</v>
      </c>
      <c r="C206" s="1015" t="str">
        <f>IF(ISBLANK('E4 TB Allocation Details'!D207), "",('E4 TB Allocation Details'!D207))</f>
        <v>dep</v>
      </c>
      <c r="D206" s="1016">
        <f t="shared" si="7"/>
        <v>0</v>
      </c>
      <c r="E206" s="588">
        <f>'O5 Details by Class &amp; Accounts'!I206+'O5 Details by Class &amp; Accounts'!AD206+'O5 Details by Class &amp; Accounts'!AY206+'O5 Details by Class &amp; Accounts'!BT206</f>
        <v>0</v>
      </c>
      <c r="F206" s="588">
        <f>'O5 Details by Class &amp; Accounts'!J206+'O5 Details by Class &amp; Accounts'!AE206+'O5 Details by Class &amp; Accounts'!AZ206+'O5 Details by Class &amp; Accounts'!BU206</f>
        <v>0</v>
      </c>
      <c r="G206" s="588">
        <f>'O5 Details by Class &amp; Accounts'!K206+'O5 Details by Class &amp; Accounts'!AF206+'O5 Details by Class &amp; Accounts'!BA206+'O5 Details by Class &amp; Accounts'!BV206</f>
        <v>0</v>
      </c>
      <c r="H206" s="588">
        <f>'O5 Details by Class &amp; Accounts'!L206+'O5 Details by Class &amp; Accounts'!AG206+'O5 Details by Class &amp; Accounts'!BB206+'O5 Details by Class &amp; Accounts'!BW206</f>
        <v>0</v>
      </c>
      <c r="I206" s="588">
        <f>'O5 Details by Class &amp; Accounts'!M206+'O5 Details by Class &amp; Accounts'!AH206+'O5 Details by Class &amp; Accounts'!BC206+'O5 Details by Class &amp; Accounts'!BX206</f>
        <v>0</v>
      </c>
      <c r="J206" s="588">
        <f>'O5 Details by Class &amp; Accounts'!N206+'O5 Details by Class &amp; Accounts'!AI206+'O5 Details by Class &amp; Accounts'!BD206+'O5 Details by Class &amp; Accounts'!BY206</f>
        <v>0</v>
      </c>
      <c r="K206" s="588">
        <f>'O5 Details by Class &amp; Accounts'!O206+'O5 Details by Class &amp; Accounts'!AJ206+'O5 Details by Class &amp; Accounts'!BE206+'O5 Details by Class &amp; Accounts'!BZ206</f>
        <v>0</v>
      </c>
      <c r="L206" s="588">
        <f>'O5 Details by Class &amp; Accounts'!P206+'O5 Details by Class &amp; Accounts'!AK206+'O5 Details by Class &amp; Accounts'!BF206+'O5 Details by Class &amp; Accounts'!CA206</f>
        <v>0</v>
      </c>
      <c r="M206" s="588">
        <f>'O5 Details by Class &amp; Accounts'!Q206+'O5 Details by Class &amp; Accounts'!AL206+'O5 Details by Class &amp; Accounts'!BG206+'O5 Details by Class &amp; Accounts'!CB206</f>
        <v>0</v>
      </c>
      <c r="N206" s="588">
        <f>'O5 Details by Class &amp; Accounts'!R206+'O5 Details by Class &amp; Accounts'!AM206+'O5 Details by Class &amp; Accounts'!BH206+'O5 Details by Class &amp; Accounts'!CC206</f>
        <v>0</v>
      </c>
      <c r="O206" s="588">
        <f>'O5 Details by Class &amp; Accounts'!S206+'O5 Details by Class &amp; Accounts'!AN206+'O5 Details by Class &amp; Accounts'!BI206+'O5 Details by Class &amp; Accounts'!CD206</f>
        <v>0</v>
      </c>
      <c r="P206" s="588">
        <f>'O5 Details by Class &amp; Accounts'!T206+'O5 Details by Class &amp; Accounts'!AO206+'O5 Details by Class &amp; Accounts'!BJ206+'O5 Details by Class &amp; Accounts'!CE206</f>
        <v>0</v>
      </c>
      <c r="Q206" s="588">
        <f>'O5 Details by Class &amp; Accounts'!U206+'O5 Details by Class &amp; Accounts'!AP206+'O5 Details by Class &amp; Accounts'!BK206+'O5 Details by Class &amp; Accounts'!CF206</f>
        <v>0</v>
      </c>
      <c r="R206" s="588">
        <f>'O5 Details by Class &amp; Accounts'!V206+'O5 Details by Class &amp; Accounts'!AQ206+'O5 Details by Class &amp; Accounts'!BL206+'O5 Details by Class &amp; Accounts'!CG206</f>
        <v>0</v>
      </c>
      <c r="S206" s="588">
        <f>'O5 Details by Class &amp; Accounts'!W206+'O5 Details by Class &amp; Accounts'!AR206+'O5 Details by Class &amp; Accounts'!BM206+'O5 Details by Class &amp; Accounts'!CH206</f>
        <v>0</v>
      </c>
      <c r="T206" s="588">
        <f>'O5 Details by Class &amp; Accounts'!X206+'O5 Details by Class &amp; Accounts'!AS206+'O5 Details by Class &amp; Accounts'!BN206+'O5 Details by Class &amp; Accounts'!CI206</f>
        <v>0</v>
      </c>
      <c r="U206" s="588">
        <f>'O5 Details by Class &amp; Accounts'!Y206+'O5 Details by Class &amp; Accounts'!AT206+'O5 Details by Class &amp; Accounts'!BO206+'O5 Details by Class &amp; Accounts'!CJ206</f>
        <v>0</v>
      </c>
      <c r="V206" s="588">
        <f>'O5 Details by Class &amp; Accounts'!Z206+'O5 Details by Class &amp; Accounts'!AU206+'O5 Details by Class &amp; Accounts'!BP206+'O5 Details by Class &amp; Accounts'!CK206</f>
        <v>0</v>
      </c>
      <c r="W206" s="588">
        <f>'O5 Details by Class &amp; Accounts'!AA206+'O5 Details by Class &amp; Accounts'!AV206+'O5 Details by Class &amp; Accounts'!BQ206+'O5 Details by Class &amp; Accounts'!CL206</f>
        <v>0</v>
      </c>
      <c r="X206" s="1029">
        <f>'O5 Details by Class &amp; Accounts'!AB206+'O5 Details by Class &amp; Accounts'!AW206+'O5 Details by Class &amp; Accounts'!BR206+'O5 Details by Class &amp; Accounts'!CM206</f>
        <v>0</v>
      </c>
      <c r="Y206" s="1904" t="inlineStr">
        <is>
          <t/>
        </is>
      </c>
      <c r="Z206" s="1899" t="inlineStr">
        <is>
          <t/>
        </is>
      </c>
    </row>
    <row r="207" spans="1:26" ht="15.95" customHeight="1" x14ac:dyDescent="0.2">
      <c r="A207" s="2144" t="s">
        <v>255</v>
      </c>
      <c r="B207" s="2145" t="s">
        <v>41</v>
      </c>
      <c r="C207" s="1015" t="str">
        <f>IF(ISBLANK('E4 TB Allocation Details'!D208), "",('E4 TB Allocation Details'!D208))</f>
        <v>INT</v>
      </c>
      <c r="D207" s="1016">
        <f t="shared" si="7"/>
        <v>710013.45229229191</v>
      </c>
      <c r="E207" s="588">
        <f>'O5 Details by Class &amp; Accounts'!I207+'O5 Details by Class &amp; Accounts'!AD207+'O5 Details by Class &amp; Accounts'!AY207+'O5 Details by Class &amp; Accounts'!BT207</f>
        <v>373856.99643344991</v>
      </c>
      <c r="F207" s="588">
        <f>'O5 Details by Class &amp; Accounts'!J207+'O5 Details by Class &amp; Accounts'!AE207+'O5 Details by Class &amp; Accounts'!AZ207+'O5 Details by Class &amp; Accounts'!BU207</f>
        <v>153535.22943122458</v>
      </c>
      <c r="G207" s="588">
        <f>'O5 Details by Class &amp; Accounts'!K207+'O5 Details by Class &amp; Accounts'!AF207+'O5 Details by Class &amp; Accounts'!BA207+'O5 Details by Class &amp; Accounts'!BV207</f>
        <v>131454.74086235161</v>
      </c>
      <c r="H207" s="588">
        <f>'O5 Details by Class &amp; Accounts'!L207+'O5 Details by Class &amp; Accounts'!AG207+'O5 Details by Class &amp; Accounts'!BB207+'O5 Details by Class &amp; Accounts'!BW207</f>
        <v>0</v>
      </c>
      <c r="I207" s="588">
        <f>'O5 Details by Class &amp; Accounts'!M207+'O5 Details by Class &amp; Accounts'!AH207+'O5 Details by Class &amp; Accounts'!BC207+'O5 Details by Class &amp; Accounts'!BX207</f>
        <v>0</v>
      </c>
      <c r="J207" s="588">
        <f>'O5 Details by Class &amp; Accounts'!N207+'O5 Details by Class &amp; Accounts'!AI207+'O5 Details by Class &amp; Accounts'!BD207+'O5 Details by Class &amp; Accounts'!BY207</f>
        <v>30099.208550591848</v>
      </c>
      <c r="K207" s="588">
        <f>'O5 Details by Class &amp; Accounts'!O207+'O5 Details by Class &amp; Accounts'!AJ207+'O5 Details by Class &amp; Accounts'!BE207+'O5 Details by Class &amp; Accounts'!BZ207</f>
        <v>20189.943853621135</v>
      </c>
      <c r="L207" s="588">
        <f>'O5 Details by Class &amp; Accounts'!P207+'O5 Details by Class &amp; Accounts'!AK207+'O5 Details by Class &amp; Accounts'!BF207+'O5 Details by Class &amp; Accounts'!CA207</f>
        <v>0</v>
      </c>
      <c r="M207" s="588">
        <f>'O5 Details by Class &amp; Accounts'!Q207+'O5 Details by Class &amp; Accounts'!AL207+'O5 Details by Class &amp; Accounts'!BG207+'O5 Details by Class &amp; Accounts'!CB207</f>
        <v>877.33316105284234</v>
      </c>
      <c r="N207" s="588">
        <f>'O5 Details by Class &amp; Accounts'!R207+'O5 Details by Class &amp; Accounts'!AM207+'O5 Details by Class &amp; Accounts'!BH207+'O5 Details by Class &amp; Accounts'!CC207</f>
        <v>0</v>
      </c>
      <c r="O207" s="588">
        <f>'O5 Details by Class &amp; Accounts'!S207+'O5 Details by Class &amp; Accounts'!AN207+'O5 Details by Class &amp; Accounts'!BI207+'O5 Details by Class &amp; Accounts'!CD207</f>
        <v>0</v>
      </c>
      <c r="P207" s="588">
        <f>'O5 Details by Class &amp; Accounts'!T207+'O5 Details by Class &amp; Accounts'!AO207+'O5 Details by Class &amp; Accounts'!BJ207+'O5 Details by Class &amp; Accounts'!CE207</f>
        <v>0</v>
      </c>
      <c r="Q207" s="588">
        <f>'O5 Details by Class &amp; Accounts'!U207+'O5 Details by Class &amp; Accounts'!AP207+'O5 Details by Class &amp; Accounts'!BK207+'O5 Details by Class &amp; Accounts'!CF207</f>
        <v>0</v>
      </c>
      <c r="R207" s="588">
        <f>'O5 Details by Class &amp; Accounts'!V207+'O5 Details by Class &amp; Accounts'!AQ207+'O5 Details by Class &amp; Accounts'!BL207+'O5 Details by Class &amp; Accounts'!CG207</f>
        <v>0</v>
      </c>
      <c r="S207" s="588">
        <f>'O5 Details by Class &amp; Accounts'!W207+'O5 Details by Class &amp; Accounts'!AR207+'O5 Details by Class &amp; Accounts'!BM207+'O5 Details by Class &amp; Accounts'!CH207</f>
        <v>0</v>
      </c>
      <c r="T207" s="588">
        <f>'O5 Details by Class &amp; Accounts'!X207+'O5 Details by Class &amp; Accounts'!AS207+'O5 Details by Class &amp; Accounts'!BN207+'O5 Details by Class &amp; Accounts'!CI207</f>
        <v>0</v>
      </c>
      <c r="U207" s="588">
        <f>'O5 Details by Class &amp; Accounts'!Y207+'O5 Details by Class &amp; Accounts'!AT207+'O5 Details by Class &amp; Accounts'!BO207+'O5 Details by Class &amp; Accounts'!CJ207</f>
        <v>0</v>
      </c>
      <c r="V207" s="588">
        <f>'O5 Details by Class &amp; Accounts'!Z207+'O5 Details by Class &amp; Accounts'!AU207+'O5 Details by Class &amp; Accounts'!BP207+'O5 Details by Class &amp; Accounts'!CK207</f>
        <v>0</v>
      </c>
      <c r="W207" s="588">
        <f>'O5 Details by Class &amp; Accounts'!AA207+'O5 Details by Class &amp; Accounts'!AV207+'O5 Details by Class &amp; Accounts'!BQ207+'O5 Details by Class &amp; Accounts'!CL207</f>
        <v>0</v>
      </c>
      <c r="X207" s="1029">
        <f>'O5 Details by Class &amp; Accounts'!AB207+'O5 Details by Class &amp; Accounts'!AW207+'O5 Details by Class &amp; Accounts'!BR207+'O5 Details by Class &amp; Accounts'!CM207</f>
        <v>0</v>
      </c>
      <c r="Y207" s="1904" t="inlineStr">
        <is>
          <t/>
        </is>
      </c>
      <c r="Z207" s="1899" t="inlineStr">
        <is>
          <t/>
        </is>
      </c>
    </row>
    <row r="208" spans="1:26" ht="15.95" customHeight="1" x14ac:dyDescent="0.2">
      <c r="A208" s="1755" t="s">
        <v>256</v>
      </c>
      <c r="B208" s="1002" t="s">
        <v>544</v>
      </c>
      <c r="C208" s="1015" t="str">
        <f>IF(ISBLANK('E4 TB Allocation Details'!D209), "",('E4 TB Allocation Details'!D209))</f>
        <v>ad</v>
      </c>
      <c r="D208" s="1016">
        <f t="shared" ref="D208:D213" si="8">SUM(E208:X208)</f>
        <v>34954.800000000003</v>
      </c>
      <c r="E208" s="588">
        <f>'O5 Details by Class &amp; Accounts'!I208+'O5 Details by Class &amp; Accounts'!AD208+'O5 Details by Class &amp; Accounts'!AY208+'O5 Details by Class &amp; Accounts'!BT208</f>
        <v>18405.42104764545</v>
      </c>
      <c r="F208" s="588">
        <f>'O5 Details by Class &amp; Accounts'!J208+'O5 Details by Class &amp; Accounts'!AE208+'O5 Details by Class &amp; Accounts'!AZ208+'O5 Details by Class &amp; Accounts'!BU208</f>
        <v>7558.7205008521687</v>
      </c>
      <c r="G208" s="588">
        <f>'O5 Details by Class &amp; Accounts'!K208+'O5 Details by Class &amp; Accounts'!AF208+'O5 Details by Class &amp; Accounts'!BA208+'O5 Details by Class &amp; Accounts'!BV208</f>
        <v>6471.6719958760896</v>
      </c>
      <c r="H208" s="588">
        <f>'O5 Details by Class &amp; Accounts'!L208+'O5 Details by Class &amp; Accounts'!AG208+'O5 Details by Class &amp; Accounts'!BB208+'O5 Details by Class &amp; Accounts'!BW208</f>
        <v>0</v>
      </c>
      <c r="I208" s="588">
        <f>'O5 Details by Class &amp; Accounts'!M208+'O5 Details by Class &amp; Accounts'!AH208+'O5 Details by Class &amp; Accounts'!BC208+'O5 Details by Class &amp; Accounts'!BX208</f>
        <v>0</v>
      </c>
      <c r="J208" s="588">
        <f>'O5 Details by Class &amp; Accounts'!N208+'O5 Details by Class &amp; Accounts'!AI208+'O5 Details by Class &amp; Accounts'!BD208+'O5 Details by Class &amp; Accounts'!BY208</f>
        <v>1481.8195509500069</v>
      </c>
      <c r="K208" s="588">
        <f>'O5 Details by Class &amp; Accounts'!O208+'O5 Details by Class &amp; Accounts'!AJ208+'O5 Details by Class &amp; Accounts'!BE208+'O5 Details by Class &amp; Accounts'!BZ208</f>
        <v>993.97475799377594</v>
      </c>
      <c r="L208" s="588">
        <f>'O5 Details by Class &amp; Accounts'!P208+'O5 Details by Class &amp; Accounts'!AK208+'O5 Details by Class &amp; Accounts'!BF208+'O5 Details by Class &amp; Accounts'!CA208</f>
        <v>0</v>
      </c>
      <c r="M208" s="588">
        <f>'O5 Details by Class &amp; Accounts'!Q208+'O5 Details by Class &amp; Accounts'!AL208+'O5 Details by Class &amp; Accounts'!BG208+'O5 Details by Class &amp; Accounts'!CB208</f>
        <v>43.192146682518327</v>
      </c>
      <c r="N208" s="588">
        <f>'O5 Details by Class &amp; Accounts'!R208+'O5 Details by Class &amp; Accounts'!AM208+'O5 Details by Class &amp; Accounts'!BH208+'O5 Details by Class &amp; Accounts'!CC208</f>
        <v>0</v>
      </c>
      <c r="O208" s="588">
        <f>'O5 Details by Class &amp; Accounts'!S208+'O5 Details by Class &amp; Accounts'!AN208+'O5 Details by Class &amp; Accounts'!BI208+'O5 Details by Class &amp; Accounts'!CD208</f>
        <v>0</v>
      </c>
      <c r="P208" s="588">
        <f>'O5 Details by Class &amp; Accounts'!T208+'O5 Details by Class &amp; Accounts'!AO208+'O5 Details by Class &amp; Accounts'!BJ208+'O5 Details by Class &amp; Accounts'!CE208</f>
        <v>0</v>
      </c>
      <c r="Q208" s="588">
        <f>'O5 Details by Class &amp; Accounts'!U208+'O5 Details by Class &amp; Accounts'!AP208+'O5 Details by Class &amp; Accounts'!BK208+'O5 Details by Class &amp; Accounts'!CF208</f>
        <v>0</v>
      </c>
      <c r="R208" s="588">
        <f>'O5 Details by Class &amp; Accounts'!V208+'O5 Details by Class &amp; Accounts'!AQ208+'O5 Details by Class &amp; Accounts'!BL208+'O5 Details by Class &amp; Accounts'!CG208</f>
        <v>0</v>
      </c>
      <c r="S208" s="588">
        <f>'O5 Details by Class &amp; Accounts'!W208+'O5 Details by Class &amp; Accounts'!AR208+'O5 Details by Class &amp; Accounts'!BM208+'O5 Details by Class &amp; Accounts'!CH208</f>
        <v>0</v>
      </c>
      <c r="T208" s="588">
        <f>'O5 Details by Class &amp; Accounts'!X208+'O5 Details by Class &amp; Accounts'!AS208+'O5 Details by Class &amp; Accounts'!BN208+'O5 Details by Class &amp; Accounts'!CI208</f>
        <v>0</v>
      </c>
      <c r="U208" s="588">
        <f>'O5 Details by Class &amp; Accounts'!Y208+'O5 Details by Class &amp; Accounts'!AT208+'O5 Details by Class &amp; Accounts'!BO208+'O5 Details by Class &amp; Accounts'!CJ208</f>
        <v>0</v>
      </c>
      <c r="V208" s="588">
        <f>'O5 Details by Class &amp; Accounts'!Z208+'O5 Details by Class &amp; Accounts'!AU208+'O5 Details by Class &amp; Accounts'!BP208+'O5 Details by Class &amp; Accounts'!CK208</f>
        <v>0</v>
      </c>
      <c r="W208" s="588">
        <f>'O5 Details by Class &amp; Accounts'!AA208+'O5 Details by Class &amp; Accounts'!AV208+'O5 Details by Class &amp; Accounts'!BQ208+'O5 Details by Class &amp; Accounts'!CL208</f>
        <v>0</v>
      </c>
      <c r="X208" s="1029">
        <f>'O5 Details by Class &amp; Accounts'!AB208+'O5 Details by Class &amp; Accounts'!AW208+'O5 Details by Class &amp; Accounts'!BR208+'O5 Details by Class &amp; Accounts'!CM208</f>
        <v>0</v>
      </c>
      <c r="Y208" s="1904" t="inlineStr">
        <is>
          <t/>
        </is>
      </c>
      <c r="Z208" s="1899" t="inlineStr">
        <is>
          <t/>
        </is>
      </c>
    </row>
    <row r="209" spans="1:26" ht="11.25" customHeight="1" x14ac:dyDescent="0.2">
      <c r="A209" s="1754" t="s">
        <v>257</v>
      </c>
      <c r="B209" s="1001" t="s">
        <v>545</v>
      </c>
      <c r="C209" s="1015" t="str">
        <f>IF(ISBLANK('E4 TB Allocation Details'!D210), "",('E4 TB Allocation Details'!D210))</f>
        <v>Input</v>
      </c>
      <c r="D209" s="1016">
        <f t="shared" si="8"/>
        <v>95609.019944892018</v>
      </c>
      <c r="E209" s="588">
        <f>'O5 Details by Class &amp; Accounts'!I209+'O5 Details by Class &amp; Accounts'!AD209+'O5 Details by Class &amp; Accounts'!AY209+'O5 Details by Class &amp; Accounts'!BT209</f>
        <v>50342.850425076627</v>
      </c>
      <c r="F209" s="588">
        <f>'O5 Details by Class &amp; Accounts'!J209+'O5 Details by Class &amp; Accounts'!AE209+'O5 Details by Class &amp; Accounts'!AZ209+'O5 Details by Class &amp; Accounts'!BU209</f>
        <v>20674.753084664735</v>
      </c>
      <c r="G209" s="588">
        <f>'O5 Details by Class &amp; Accounts'!K209+'O5 Details by Class &amp; Accounts'!AF209+'O5 Details by Class &amp; Accounts'!BA209+'O5 Details by Class &amp; Accounts'!BV209</f>
        <v>17701.437769076518</v>
      </c>
      <c r="H209" s="588">
        <f>'O5 Details by Class &amp; Accounts'!L209+'O5 Details by Class &amp; Accounts'!AG209+'O5 Details by Class &amp; Accounts'!BB209+'O5 Details by Class &amp; Accounts'!BW209</f>
        <v>0</v>
      </c>
      <c r="I209" s="588">
        <f>'O5 Details by Class &amp; Accounts'!M209+'O5 Details by Class &amp; Accounts'!AH209+'O5 Details by Class &amp; Accounts'!BC209+'O5 Details by Class &amp; Accounts'!BX209</f>
        <v>0</v>
      </c>
      <c r="J209" s="588">
        <f>'O5 Details by Class &amp; Accounts'!N209+'O5 Details by Class &amp; Accounts'!AI209+'O5 Details by Class &amp; Accounts'!BD209+'O5 Details by Class &amp; Accounts'!BY209</f>
        <v>4053.1004326018196</v>
      </c>
      <c r="K209" s="588">
        <f>'O5 Details by Class &amp; Accounts'!O209+'O5 Details by Class &amp; Accounts'!AJ209+'O5 Details by Class &amp; Accounts'!BE209+'O5 Details by Class &amp; Accounts'!BZ209</f>
        <v>2718.7382694721782</v>
      </c>
      <c r="L209" s="588">
        <f>'O5 Details by Class &amp; Accounts'!P209+'O5 Details by Class &amp; Accounts'!AK209+'O5 Details by Class &amp; Accounts'!BF209+'O5 Details by Class &amp; Accounts'!CA209</f>
        <v>0</v>
      </c>
      <c r="M209" s="588">
        <f>'O5 Details by Class &amp; Accounts'!Q209+'O5 Details by Class &amp; Accounts'!AL209+'O5 Details by Class &amp; Accounts'!BG209+'O5 Details by Class &amp; Accounts'!CB209</f>
        <v>118.13996400012573</v>
      </c>
      <c r="N209" s="588">
        <f>'O5 Details by Class &amp; Accounts'!R209+'O5 Details by Class &amp; Accounts'!AM209+'O5 Details by Class &amp; Accounts'!BH209+'O5 Details by Class &amp; Accounts'!CC209</f>
        <v>0</v>
      </c>
      <c r="O209" s="588">
        <f>'O5 Details by Class &amp; Accounts'!S209+'O5 Details by Class &amp; Accounts'!AN209+'O5 Details by Class &amp; Accounts'!BI209+'O5 Details by Class &amp; Accounts'!CD209</f>
        <v>0</v>
      </c>
      <c r="P209" s="588">
        <f>'O5 Details by Class &amp; Accounts'!T209+'O5 Details by Class &amp; Accounts'!AO209+'O5 Details by Class &amp; Accounts'!BJ209+'O5 Details by Class &amp; Accounts'!CE209</f>
        <v>0</v>
      </c>
      <c r="Q209" s="588">
        <f>'O5 Details by Class &amp; Accounts'!U209+'O5 Details by Class &amp; Accounts'!AP209+'O5 Details by Class &amp; Accounts'!BK209+'O5 Details by Class &amp; Accounts'!CF209</f>
        <v>0</v>
      </c>
      <c r="R209" s="588">
        <f>'O5 Details by Class &amp; Accounts'!V209+'O5 Details by Class &amp; Accounts'!AQ209+'O5 Details by Class &amp; Accounts'!BL209+'O5 Details by Class &amp; Accounts'!CG209</f>
        <v>0</v>
      </c>
      <c r="S209" s="588">
        <f>'O5 Details by Class &amp; Accounts'!W209+'O5 Details by Class &amp; Accounts'!AR209+'O5 Details by Class &amp; Accounts'!BM209+'O5 Details by Class &amp; Accounts'!CH209</f>
        <v>0</v>
      </c>
      <c r="T209" s="588">
        <f>'O5 Details by Class &amp; Accounts'!X209+'O5 Details by Class &amp; Accounts'!AS209+'O5 Details by Class &amp; Accounts'!BN209+'O5 Details by Class &amp; Accounts'!CI209</f>
        <v>0</v>
      </c>
      <c r="U209" s="588">
        <f>'O5 Details by Class &amp; Accounts'!Y209+'O5 Details by Class &amp; Accounts'!AT209+'O5 Details by Class &amp; Accounts'!BO209+'O5 Details by Class &amp; Accounts'!CJ209</f>
        <v>0</v>
      </c>
      <c r="V209" s="588">
        <f>'O5 Details by Class &amp; Accounts'!Z209+'O5 Details by Class &amp; Accounts'!AU209+'O5 Details by Class &amp; Accounts'!BP209+'O5 Details by Class &amp; Accounts'!CK209</f>
        <v>0</v>
      </c>
      <c r="W209" s="588">
        <f>'O5 Details by Class &amp; Accounts'!AA209+'O5 Details by Class &amp; Accounts'!AV209+'O5 Details by Class &amp; Accounts'!BQ209+'O5 Details by Class &amp; Accounts'!CL209</f>
        <v>0</v>
      </c>
      <c r="X209" s="1029">
        <f>'O5 Details by Class &amp; Accounts'!AB209+'O5 Details by Class &amp; Accounts'!AW209+'O5 Details by Class &amp; Accounts'!BR209+'O5 Details by Class &amp; Accounts'!CM209</f>
        <v>0</v>
      </c>
      <c r="Y209" s="1904" t="inlineStr">
        <is>
          <t/>
        </is>
      </c>
      <c r="Z209" s="1899" t="inlineStr">
        <is>
          <t/>
        </is>
      </c>
    </row>
    <row r="210" spans="1:26" ht="15.95" customHeight="1" x14ac:dyDescent="0.2">
      <c r="A210" s="2228" t="s">
        <v>1638</v>
      </c>
      <c r="B210" s="2207" t="s">
        <v>1642</v>
      </c>
      <c r="C210" s="1015" t="str">
        <f>IF(ISBLANK('E4 TB Allocation Details'!D211), "",('E4 TB Allocation Details'!D211))</f>
        <v>ad</v>
      </c>
      <c r="D210" s="1016">
        <f t="shared" si="8"/>
        <v>7209.3951045936565</v>
      </c>
      <c r="E210" s="588">
        <f>'O5 Details by Class &amp; Accounts'!I210+'O5 Details by Class &amp; Accounts'!AD210+'O5 Details by Class &amp; Accounts'!AY210+'O5 Details by Class &amp; Accounts'!BT210</f>
        <v>4804.4499696556595</v>
      </c>
      <c r="F210" s="588">
        <f>'O5 Details by Class &amp; Accounts'!J210+'O5 Details by Class &amp; Accounts'!AE210+'O5 Details by Class &amp; Accounts'!AZ210+'O5 Details by Class &amp; Accounts'!BU210</f>
        <v>1212.7329477027538</v>
      </c>
      <c r="G210" s="588">
        <f>'O5 Details by Class &amp; Accounts'!K210+'O5 Details by Class &amp; Accounts'!AF210+'O5 Details by Class &amp; Accounts'!BA210+'O5 Details by Class &amp; Accounts'!BV210</f>
        <v>820.79261906384784</v>
      </c>
      <c r="H210" s="588">
        <f>'O5 Details by Class &amp; Accounts'!L210+'O5 Details by Class &amp; Accounts'!AG210+'O5 Details by Class &amp; Accounts'!BB210+'O5 Details by Class &amp; Accounts'!BW210</f>
        <v>0</v>
      </c>
      <c r="I210" s="588">
        <f>'O5 Details by Class &amp; Accounts'!M210+'O5 Details by Class &amp; Accounts'!AH210+'O5 Details by Class &amp; Accounts'!BC210+'O5 Details by Class &amp; Accounts'!BX210</f>
        <v>0</v>
      </c>
      <c r="J210" s="588">
        <f>'O5 Details by Class &amp; Accounts'!N210+'O5 Details by Class &amp; Accounts'!AI210+'O5 Details by Class &amp; Accounts'!BD210+'O5 Details by Class &amp; Accounts'!BY210</f>
        <v>116.12125592302338</v>
      </c>
      <c r="K210" s="588">
        <f>'O5 Details by Class &amp; Accounts'!O210+'O5 Details by Class &amp; Accounts'!AJ210+'O5 Details by Class &amp; Accounts'!BE210+'O5 Details by Class &amp; Accounts'!BZ210</f>
        <v>244.64755163205839</v>
      </c>
      <c r="L210" s="588">
        <f>'O5 Details by Class &amp; Accounts'!P210+'O5 Details by Class &amp; Accounts'!AK210+'O5 Details by Class &amp; Accounts'!BF210+'O5 Details by Class &amp; Accounts'!CA210</f>
        <v>0</v>
      </c>
      <c r="M210" s="588">
        <f>'O5 Details by Class &amp; Accounts'!Q210+'O5 Details by Class &amp; Accounts'!AL210+'O5 Details by Class &amp; Accounts'!BG210+'O5 Details by Class &amp; Accounts'!CB210</f>
        <v>10.650760616312697</v>
      </c>
      <c r="N210" s="588">
        <f>'O5 Details by Class &amp; Accounts'!R210+'O5 Details by Class &amp; Accounts'!AM210+'O5 Details by Class &amp; Accounts'!BH210+'O5 Details by Class &amp; Accounts'!CC210</f>
        <v>0</v>
      </c>
      <c r="O210" s="588">
        <f>'O5 Details by Class &amp; Accounts'!S210+'O5 Details by Class &amp; Accounts'!AN210+'O5 Details by Class &amp; Accounts'!BI210+'O5 Details by Class &amp; Accounts'!CD210</f>
        <v>0</v>
      </c>
      <c r="P210" s="588">
        <f>'O5 Details by Class &amp; Accounts'!T210+'O5 Details by Class &amp; Accounts'!AO210+'O5 Details by Class &amp; Accounts'!BJ210+'O5 Details by Class &amp; Accounts'!CE210</f>
        <v>0</v>
      </c>
      <c r="Q210" s="588">
        <f>'O5 Details by Class &amp; Accounts'!U210+'O5 Details by Class &amp; Accounts'!AP210+'O5 Details by Class &amp; Accounts'!BK210+'O5 Details by Class &amp; Accounts'!CF210</f>
        <v>0</v>
      </c>
      <c r="R210" s="588">
        <f>'O5 Details by Class &amp; Accounts'!V210+'O5 Details by Class &amp; Accounts'!AQ210+'O5 Details by Class &amp; Accounts'!BL210+'O5 Details by Class &amp; Accounts'!CG210</f>
        <v>0</v>
      </c>
      <c r="S210" s="588">
        <f>'O5 Details by Class &amp; Accounts'!W210+'O5 Details by Class &amp; Accounts'!AR210+'O5 Details by Class &amp; Accounts'!BM210+'O5 Details by Class &amp; Accounts'!CH210</f>
        <v>0</v>
      </c>
      <c r="T210" s="588">
        <f>'O5 Details by Class &amp; Accounts'!X210+'O5 Details by Class &amp; Accounts'!AS210+'O5 Details by Class &amp; Accounts'!BN210+'O5 Details by Class &amp; Accounts'!CI210</f>
        <v>0</v>
      </c>
      <c r="U210" s="588">
        <f>'O5 Details by Class &amp; Accounts'!Y210+'O5 Details by Class &amp; Accounts'!AT210+'O5 Details by Class &amp; Accounts'!BO210+'O5 Details by Class &amp; Accounts'!CJ210</f>
        <v>0</v>
      </c>
      <c r="V210" s="588">
        <f>'O5 Details by Class &amp; Accounts'!Z210+'O5 Details by Class &amp; Accounts'!AU210+'O5 Details by Class &amp; Accounts'!BP210+'O5 Details by Class &amp; Accounts'!CK210</f>
        <v>0</v>
      </c>
      <c r="W210" s="588">
        <f>'O5 Details by Class &amp; Accounts'!AA210+'O5 Details by Class &amp; Accounts'!AV210+'O5 Details by Class &amp; Accounts'!BQ210+'O5 Details by Class &amp; Accounts'!CL210</f>
        <v>0</v>
      </c>
      <c r="X210" s="1029">
        <f>'O5 Details by Class &amp; Accounts'!AB210+'O5 Details by Class &amp; Accounts'!AW210+'O5 Details by Class &amp; Accounts'!BR210+'O5 Details by Class &amp; Accounts'!CM210</f>
        <v>0</v>
      </c>
      <c r="Y210" s="1904" t="inlineStr">
        <is>
          <t/>
        </is>
      </c>
      <c r="Z210" s="1899" t="inlineStr">
        <is>
          <t/>
        </is>
      </c>
    </row>
    <row r="211" spans="1:26" ht="15.95" customHeight="1" x14ac:dyDescent="0.2">
      <c r="A211" s="1755" t="s">
        <v>243</v>
      </c>
      <c r="B211" s="1002" t="s">
        <v>992</v>
      </c>
      <c r="C211" s="1015" t="str">
        <f>IF(ISBLANK('E4 TB Allocation Details'!D212), "",('E4 TB Allocation Details'!D212))</f>
        <v>ad</v>
      </c>
      <c r="D211" s="1016">
        <f t="shared" si="8"/>
        <v>0</v>
      </c>
      <c r="E211" s="588">
        <f>'O5 Details by Class &amp; Accounts'!I211+'O5 Details by Class &amp; Accounts'!AD211+'O5 Details by Class &amp; Accounts'!AY211+'O5 Details by Class &amp; Accounts'!BT211</f>
        <v>0</v>
      </c>
      <c r="F211" s="588">
        <f>'O5 Details by Class &amp; Accounts'!J211+'O5 Details by Class &amp; Accounts'!AE211+'O5 Details by Class &amp; Accounts'!AZ211+'O5 Details by Class &amp; Accounts'!BU211</f>
        <v>0</v>
      </c>
      <c r="G211" s="588">
        <f>'O5 Details by Class &amp; Accounts'!K211+'O5 Details by Class &amp; Accounts'!AF211+'O5 Details by Class &amp; Accounts'!BA211+'O5 Details by Class &amp; Accounts'!BV211</f>
        <v>0</v>
      </c>
      <c r="H211" s="588">
        <f>'O5 Details by Class &amp; Accounts'!L211+'O5 Details by Class &amp; Accounts'!AG211+'O5 Details by Class &amp; Accounts'!BB211+'O5 Details by Class &amp; Accounts'!BW211</f>
        <v>0</v>
      </c>
      <c r="I211" s="588">
        <f>'O5 Details by Class &amp; Accounts'!M211+'O5 Details by Class &amp; Accounts'!AH211+'O5 Details by Class &amp; Accounts'!BC211+'O5 Details by Class &amp; Accounts'!BX211</f>
        <v>0</v>
      </c>
      <c r="J211" s="588">
        <f>'O5 Details by Class &amp; Accounts'!N211+'O5 Details by Class &amp; Accounts'!AI211+'O5 Details by Class &amp; Accounts'!BD211+'O5 Details by Class &amp; Accounts'!BY211</f>
        <v>0</v>
      </c>
      <c r="K211" s="588">
        <f>'O5 Details by Class &amp; Accounts'!O211+'O5 Details by Class &amp; Accounts'!AJ211+'O5 Details by Class &amp; Accounts'!BE211+'O5 Details by Class &amp; Accounts'!BZ211</f>
        <v>0</v>
      </c>
      <c r="L211" s="588">
        <f>'O5 Details by Class &amp; Accounts'!P211+'O5 Details by Class &amp; Accounts'!AK211+'O5 Details by Class &amp; Accounts'!BF211+'O5 Details by Class &amp; Accounts'!CA211</f>
        <v>0</v>
      </c>
      <c r="M211" s="588">
        <f>'O5 Details by Class &amp; Accounts'!Q211+'O5 Details by Class &amp; Accounts'!AL211+'O5 Details by Class &amp; Accounts'!BG211+'O5 Details by Class &amp; Accounts'!CB211</f>
        <v>0</v>
      </c>
      <c r="N211" s="588">
        <f>'O5 Details by Class &amp; Accounts'!R211+'O5 Details by Class &amp; Accounts'!AM211+'O5 Details by Class &amp; Accounts'!BH211+'O5 Details by Class &amp; Accounts'!CC211</f>
        <v>0</v>
      </c>
      <c r="O211" s="588">
        <f>'O5 Details by Class &amp; Accounts'!S211+'O5 Details by Class &amp; Accounts'!AN211+'O5 Details by Class &amp; Accounts'!BI211+'O5 Details by Class &amp; Accounts'!CD211</f>
        <v>0</v>
      </c>
      <c r="P211" s="588">
        <f>'O5 Details by Class &amp; Accounts'!T211+'O5 Details by Class &amp; Accounts'!AO211+'O5 Details by Class &amp; Accounts'!BJ211+'O5 Details by Class &amp; Accounts'!CE211</f>
        <v>0</v>
      </c>
      <c r="Q211" s="588">
        <f>'O5 Details by Class &amp; Accounts'!U211+'O5 Details by Class &amp; Accounts'!AP211+'O5 Details by Class &amp; Accounts'!BK211+'O5 Details by Class &amp; Accounts'!CF211</f>
        <v>0</v>
      </c>
      <c r="R211" s="588">
        <f>'O5 Details by Class &amp; Accounts'!V211+'O5 Details by Class &amp; Accounts'!AQ211+'O5 Details by Class &amp; Accounts'!BL211+'O5 Details by Class &amp; Accounts'!CG211</f>
        <v>0</v>
      </c>
      <c r="S211" s="588">
        <f>'O5 Details by Class &amp; Accounts'!W211+'O5 Details by Class &amp; Accounts'!AR211+'O5 Details by Class &amp; Accounts'!BM211+'O5 Details by Class &amp; Accounts'!CH211</f>
        <v>0</v>
      </c>
      <c r="T211" s="588">
        <f>'O5 Details by Class &amp; Accounts'!X211+'O5 Details by Class &amp; Accounts'!AS211+'O5 Details by Class &amp; Accounts'!BN211+'O5 Details by Class &amp; Accounts'!CI211</f>
        <v>0</v>
      </c>
      <c r="U211" s="588">
        <f>'O5 Details by Class &amp; Accounts'!Y211+'O5 Details by Class &amp; Accounts'!AT211+'O5 Details by Class &amp; Accounts'!BO211+'O5 Details by Class &amp; Accounts'!CJ211</f>
        <v>0</v>
      </c>
      <c r="V211" s="588">
        <f>'O5 Details by Class &amp; Accounts'!Z211+'O5 Details by Class &amp; Accounts'!AU211+'O5 Details by Class &amp; Accounts'!BP211+'O5 Details by Class &amp; Accounts'!CK211</f>
        <v>0</v>
      </c>
      <c r="W211" s="588">
        <f>'O5 Details by Class &amp; Accounts'!AA211+'O5 Details by Class &amp; Accounts'!AV211+'O5 Details by Class &amp; Accounts'!BQ211+'O5 Details by Class &amp; Accounts'!CL211</f>
        <v>0</v>
      </c>
      <c r="X211" s="1029">
        <f>'O5 Details by Class &amp; Accounts'!AB211+'O5 Details by Class &amp; Accounts'!AW211+'O5 Details by Class &amp; Accounts'!BR211+'O5 Details by Class &amp; Accounts'!CM211</f>
        <v>0</v>
      </c>
      <c r="Y211" s="1904" t="inlineStr">
        <is>
          <t/>
        </is>
      </c>
      <c r="Z211" s="1899" t="inlineStr">
        <is>
          <t/>
        </is>
      </c>
    </row>
    <row r="212" spans="1:26" ht="15.95" customHeight="1" x14ac:dyDescent="0.2">
      <c r="A212" s="1759" t="s">
        <v>244</v>
      </c>
      <c r="B212" s="1007" t="s">
        <v>993</v>
      </c>
      <c r="C212" s="1015" t="str">
        <f>IF(ISBLANK('E4 TB Allocation Details'!D213), "",('E4 TB Allocation Details'!D213))</f>
        <v>ad</v>
      </c>
      <c r="D212" s="1016">
        <f t="shared" si="8"/>
        <v>0</v>
      </c>
      <c r="E212" s="588">
        <f>'O5 Details by Class &amp; Accounts'!I212+'O5 Details by Class &amp; Accounts'!AD212+'O5 Details by Class &amp; Accounts'!AY212+'O5 Details by Class &amp; Accounts'!BT212</f>
        <v>0</v>
      </c>
      <c r="F212" s="588">
        <f>'O5 Details by Class &amp; Accounts'!J212+'O5 Details by Class &amp; Accounts'!AE212+'O5 Details by Class &amp; Accounts'!AZ212+'O5 Details by Class &amp; Accounts'!BU212</f>
        <v>0</v>
      </c>
      <c r="G212" s="588">
        <f>'O5 Details by Class &amp; Accounts'!K212+'O5 Details by Class &amp; Accounts'!AF212+'O5 Details by Class &amp; Accounts'!BA212+'O5 Details by Class &amp; Accounts'!BV212</f>
        <v>0</v>
      </c>
      <c r="H212" s="588">
        <f>'O5 Details by Class &amp; Accounts'!L212+'O5 Details by Class &amp; Accounts'!AG212+'O5 Details by Class &amp; Accounts'!BB212+'O5 Details by Class &amp; Accounts'!BW212</f>
        <v>0</v>
      </c>
      <c r="I212" s="588">
        <f>'O5 Details by Class &amp; Accounts'!M212+'O5 Details by Class &amp; Accounts'!AH212+'O5 Details by Class &amp; Accounts'!BC212+'O5 Details by Class &amp; Accounts'!BX212</f>
        <v>0</v>
      </c>
      <c r="J212" s="588">
        <f>'O5 Details by Class &amp; Accounts'!N212+'O5 Details by Class &amp; Accounts'!AI212+'O5 Details by Class &amp; Accounts'!BD212+'O5 Details by Class &amp; Accounts'!BY212</f>
        <v>0</v>
      </c>
      <c r="K212" s="588">
        <f>'O5 Details by Class &amp; Accounts'!O212+'O5 Details by Class &amp; Accounts'!AJ212+'O5 Details by Class &amp; Accounts'!BE212+'O5 Details by Class &amp; Accounts'!BZ212</f>
        <v>0</v>
      </c>
      <c r="L212" s="588">
        <f>'O5 Details by Class &amp; Accounts'!P212+'O5 Details by Class &amp; Accounts'!AK212+'O5 Details by Class &amp; Accounts'!BF212+'O5 Details by Class &amp; Accounts'!CA212</f>
        <v>0</v>
      </c>
      <c r="M212" s="588">
        <f>'O5 Details by Class &amp; Accounts'!Q212+'O5 Details by Class &amp; Accounts'!AL212+'O5 Details by Class &amp; Accounts'!BG212+'O5 Details by Class &amp; Accounts'!CB212</f>
        <v>0</v>
      </c>
      <c r="N212" s="588">
        <f>'O5 Details by Class &amp; Accounts'!R212+'O5 Details by Class &amp; Accounts'!AM212+'O5 Details by Class &amp; Accounts'!BH212+'O5 Details by Class &amp; Accounts'!CC212</f>
        <v>0</v>
      </c>
      <c r="O212" s="588">
        <f>'O5 Details by Class &amp; Accounts'!S212+'O5 Details by Class &amp; Accounts'!AN212+'O5 Details by Class &amp; Accounts'!BI212+'O5 Details by Class &amp; Accounts'!CD212</f>
        <v>0</v>
      </c>
      <c r="P212" s="588">
        <f>'O5 Details by Class &amp; Accounts'!T212+'O5 Details by Class &amp; Accounts'!AO212+'O5 Details by Class &amp; Accounts'!BJ212+'O5 Details by Class &amp; Accounts'!CE212</f>
        <v>0</v>
      </c>
      <c r="Q212" s="588">
        <f>'O5 Details by Class &amp; Accounts'!U212+'O5 Details by Class &amp; Accounts'!AP212+'O5 Details by Class &amp; Accounts'!BK212+'O5 Details by Class &amp; Accounts'!CF212</f>
        <v>0</v>
      </c>
      <c r="R212" s="588">
        <f>'O5 Details by Class &amp; Accounts'!V212+'O5 Details by Class &amp; Accounts'!AQ212+'O5 Details by Class &amp; Accounts'!BL212+'O5 Details by Class &amp; Accounts'!CG212</f>
        <v>0</v>
      </c>
      <c r="S212" s="588">
        <f>'O5 Details by Class &amp; Accounts'!W212+'O5 Details by Class &amp; Accounts'!AR212+'O5 Details by Class &amp; Accounts'!BM212+'O5 Details by Class &amp; Accounts'!CH212</f>
        <v>0</v>
      </c>
      <c r="T212" s="588">
        <f>'O5 Details by Class &amp; Accounts'!X212+'O5 Details by Class &amp; Accounts'!AS212+'O5 Details by Class &amp; Accounts'!BN212+'O5 Details by Class &amp; Accounts'!CI212</f>
        <v>0</v>
      </c>
      <c r="U212" s="588">
        <f>'O5 Details by Class &amp; Accounts'!Y212+'O5 Details by Class &amp; Accounts'!AT212+'O5 Details by Class &amp; Accounts'!BO212+'O5 Details by Class &amp; Accounts'!CJ212</f>
        <v>0</v>
      </c>
      <c r="V212" s="588">
        <f>'O5 Details by Class &amp; Accounts'!Z212+'O5 Details by Class &amp; Accounts'!AU212+'O5 Details by Class &amp; Accounts'!BP212+'O5 Details by Class &amp; Accounts'!CK212</f>
        <v>0</v>
      </c>
      <c r="W212" s="588">
        <f>'O5 Details by Class &amp; Accounts'!AA212+'O5 Details by Class &amp; Accounts'!AV212+'O5 Details by Class &amp; Accounts'!BQ212+'O5 Details by Class &amp; Accounts'!CL212</f>
        <v>0</v>
      </c>
      <c r="X212" s="1029">
        <f>'O5 Details by Class &amp; Accounts'!AB212+'O5 Details by Class &amp; Accounts'!AW212+'O5 Details by Class &amp; Accounts'!BR212+'O5 Details by Class &amp; Accounts'!CM212</f>
        <v>0</v>
      </c>
      <c r="Y212" s="1904" t="inlineStr">
        <is>
          <t/>
        </is>
      </c>
      <c r="Z212" s="1899" t="inlineStr">
        <is>
          <t/>
        </is>
      </c>
    </row>
    <row r="213" spans="1:26" s="579" customFormat="1" ht="15.95" customHeight="1" thickBot="1" x14ac:dyDescent="0.25">
      <c r="A213" s="1760" t="s">
        <v>245</v>
      </c>
      <c r="B213" s="1008" t="s">
        <v>994</v>
      </c>
      <c r="C213" s="1030" t="str">
        <f>IF(ISBLANK('E4 TB Allocation Details'!D214), "",('E4 TB Allocation Details'!D214))</f>
        <v>ad</v>
      </c>
      <c r="D213" s="1031">
        <f t="shared" si="8"/>
        <v>0</v>
      </c>
      <c r="E213" s="1032">
        <f>'O5 Details by Class &amp; Accounts'!I213+'O5 Details by Class &amp; Accounts'!AD213+'O5 Details by Class &amp; Accounts'!AY213+'O5 Details by Class &amp; Accounts'!BT213</f>
        <v>0</v>
      </c>
      <c r="F213" s="1032">
        <f>'O5 Details by Class &amp; Accounts'!J213+'O5 Details by Class &amp; Accounts'!AE213+'O5 Details by Class &amp; Accounts'!AZ213+'O5 Details by Class &amp; Accounts'!BU213</f>
        <v>0</v>
      </c>
      <c r="G213" s="1032">
        <f>'O5 Details by Class &amp; Accounts'!K213+'O5 Details by Class &amp; Accounts'!AF213+'O5 Details by Class &amp; Accounts'!BA213+'O5 Details by Class &amp; Accounts'!BV213</f>
        <v>0</v>
      </c>
      <c r="H213" s="1032">
        <f>'O5 Details by Class &amp; Accounts'!L213+'O5 Details by Class &amp; Accounts'!AG213+'O5 Details by Class &amp; Accounts'!BB213+'O5 Details by Class &amp; Accounts'!BW213</f>
        <v>0</v>
      </c>
      <c r="I213" s="1032">
        <f>'O5 Details by Class &amp; Accounts'!M213+'O5 Details by Class &amp; Accounts'!AH213+'O5 Details by Class &amp; Accounts'!BC213+'O5 Details by Class &amp; Accounts'!BX213</f>
        <v>0</v>
      </c>
      <c r="J213" s="1032">
        <f>'O5 Details by Class &amp; Accounts'!N213+'O5 Details by Class &amp; Accounts'!AI213+'O5 Details by Class &amp; Accounts'!BD213+'O5 Details by Class &amp; Accounts'!BY213</f>
        <v>0</v>
      </c>
      <c r="K213" s="1032">
        <f>'O5 Details by Class &amp; Accounts'!O213+'O5 Details by Class &amp; Accounts'!AJ213+'O5 Details by Class &amp; Accounts'!BE213+'O5 Details by Class &amp; Accounts'!BZ213</f>
        <v>0</v>
      </c>
      <c r="L213" s="1032">
        <f>'O5 Details by Class &amp; Accounts'!P213+'O5 Details by Class &amp; Accounts'!AK213+'O5 Details by Class &amp; Accounts'!BF213+'O5 Details by Class &amp; Accounts'!CA213</f>
        <v>0</v>
      </c>
      <c r="M213" s="1032">
        <f>'O5 Details by Class &amp; Accounts'!Q213+'O5 Details by Class &amp; Accounts'!AL213+'O5 Details by Class &amp; Accounts'!BG213+'O5 Details by Class &amp; Accounts'!CB213</f>
        <v>0</v>
      </c>
      <c r="N213" s="1032">
        <f>'O5 Details by Class &amp; Accounts'!R213+'O5 Details by Class &amp; Accounts'!AM213+'O5 Details by Class &amp; Accounts'!BH213+'O5 Details by Class &amp; Accounts'!CC213</f>
        <v>0</v>
      </c>
      <c r="O213" s="1032">
        <f>'O5 Details by Class &amp; Accounts'!S213+'O5 Details by Class &amp; Accounts'!AN213+'O5 Details by Class &amp; Accounts'!BI213+'O5 Details by Class &amp; Accounts'!CD213</f>
        <v>0</v>
      </c>
      <c r="P213" s="1032">
        <f>'O5 Details by Class &amp; Accounts'!T213+'O5 Details by Class &amp; Accounts'!AO213+'O5 Details by Class &amp; Accounts'!BJ213+'O5 Details by Class &amp; Accounts'!CE213</f>
        <v>0</v>
      </c>
      <c r="Q213" s="1032">
        <f>'O5 Details by Class &amp; Accounts'!U213+'O5 Details by Class &amp; Accounts'!AP213+'O5 Details by Class &amp; Accounts'!BK213+'O5 Details by Class &amp; Accounts'!CF213</f>
        <v>0</v>
      </c>
      <c r="R213" s="1032">
        <f>'O5 Details by Class &amp; Accounts'!V213+'O5 Details by Class &amp; Accounts'!AQ213+'O5 Details by Class &amp; Accounts'!BL213+'O5 Details by Class &amp; Accounts'!CG213</f>
        <v>0</v>
      </c>
      <c r="S213" s="1032">
        <f>'O5 Details by Class &amp; Accounts'!W213+'O5 Details by Class &amp; Accounts'!AR213+'O5 Details by Class &amp; Accounts'!BM213+'O5 Details by Class &amp; Accounts'!CH213</f>
        <v>0</v>
      </c>
      <c r="T213" s="1032">
        <f>'O5 Details by Class &amp; Accounts'!X213+'O5 Details by Class &amp; Accounts'!AS213+'O5 Details by Class &amp; Accounts'!BN213+'O5 Details by Class &amp; Accounts'!CI213</f>
        <v>0</v>
      </c>
      <c r="U213" s="1032">
        <f>'O5 Details by Class &amp; Accounts'!Y213+'O5 Details by Class &amp; Accounts'!AT213+'O5 Details by Class &amp; Accounts'!BO213+'O5 Details by Class &amp; Accounts'!CJ213</f>
        <v>0</v>
      </c>
      <c r="V213" s="1032">
        <f>'O5 Details by Class &amp; Accounts'!Z213+'O5 Details by Class &amp; Accounts'!AU213+'O5 Details by Class &amp; Accounts'!BP213+'O5 Details by Class &amp; Accounts'!CK213</f>
        <v>0</v>
      </c>
      <c r="W213" s="1032">
        <f>'O5 Details by Class &amp; Accounts'!AA213+'O5 Details by Class &amp; Accounts'!AV213+'O5 Details by Class &amp; Accounts'!BQ213+'O5 Details by Class &amp; Accounts'!CL213</f>
        <v>0</v>
      </c>
      <c r="X213" s="1033">
        <f>'O5 Details by Class &amp; Accounts'!AB213+'O5 Details by Class &amp; Accounts'!AW213+'O5 Details by Class &amp; Accounts'!BR213+'O5 Details by Class &amp; Accounts'!CM213</f>
        <v>0</v>
      </c>
      <c r="Y213" s="1904" t="inlineStr">
        <is>
          <t/>
        </is>
      </c>
      <c r="Z213" s="1899" t="inlineStr">
        <is>
          <t/>
        </is>
      </c>
    </row>
    <row r="214" spans="1:26" ht="15.95" customHeight="1" x14ac:dyDescent="0.2">
      <c r="C214" s="592"/>
      <c r="D214" s="588"/>
      <c r="E214" s="588"/>
      <c r="F214" s="588"/>
      <c r="G214" s="588"/>
      <c r="H214" s="588"/>
      <c r="I214" s="588"/>
      <c r="J214" s="588"/>
      <c r="K214" s="588"/>
      <c r="L214" s="588"/>
      <c r="M214" s="588"/>
      <c r="N214" s="588"/>
      <c r="O214" s="588"/>
      <c r="P214" s="588"/>
      <c r="Q214" s="588"/>
      <c r="R214" s="588"/>
      <c r="S214" s="588"/>
      <c r="T214" s="588"/>
      <c r="U214" s="588"/>
      <c r="V214" s="588"/>
      <c r="W214" s="588"/>
      <c r="X214" s="588"/>
    </row>
    <row r="215" spans="1:26" s="1018" customFormat="1" ht="15.95" customHeight="1" thickBot="1" x14ac:dyDescent="0.25">
      <c r="A215" s="1019"/>
      <c r="B215" s="1020"/>
      <c r="C215" s="1017"/>
      <c r="D215" s="1044">
        <f t="shared" ref="D215:X215" si="9">SUM(D19:D213)</f>
        <v>57624899.152422853</v>
      </c>
      <c r="E215" s="1044">
        <f t="shared" si="9"/>
        <v>25797273.586999901</v>
      </c>
      <c r="F215" s="1044">
        <f t="shared" si="9"/>
        <v>11578766.798456632</v>
      </c>
      <c r="G215" s="1044">
        <f t="shared" si="9"/>
        <v>15204676.961714486</v>
      </c>
      <c r="H215" s="1044">
        <f t="shared" si="9"/>
        <v>0</v>
      </c>
      <c r="I215" s="1044">
        <f t="shared" si="9"/>
        <v>0</v>
      </c>
      <c r="J215" s="1044">
        <f t="shared" si="9"/>
        <v>3958417.2034176062</v>
      </c>
      <c r="K215" s="1044">
        <f t="shared" si="9"/>
        <v>1016917.3371230612</v>
      </c>
      <c r="L215" s="1044">
        <f t="shared" si="9"/>
        <v>0</v>
      </c>
      <c r="M215" s="1044">
        <f t="shared" si="9"/>
        <v>68847.264711166135</v>
      </c>
      <c r="N215" s="1044">
        <f t="shared" si="9"/>
        <v>0</v>
      </c>
      <c r="O215" s="1044">
        <f t="shared" si="9"/>
        <v>0</v>
      </c>
      <c r="P215" s="1044">
        <f t="shared" si="9"/>
        <v>0</v>
      </c>
      <c r="Q215" s="1044">
        <f t="shared" si="9"/>
        <v>0</v>
      </c>
      <c r="R215" s="1044">
        <f t="shared" si="9"/>
        <v>0</v>
      </c>
      <c r="S215" s="1044">
        <f t="shared" si="9"/>
        <v>0</v>
      </c>
      <c r="T215" s="1044">
        <f t="shared" si="9"/>
        <v>0</v>
      </c>
      <c r="U215" s="1044">
        <f t="shared" si="9"/>
        <v>0</v>
      </c>
      <c r="V215" s="1044">
        <f t="shared" si="9"/>
        <v>0</v>
      </c>
      <c r="W215" s="1044">
        <f t="shared" si="9"/>
        <v>0</v>
      </c>
      <c r="X215" s="1044">
        <f t="shared" si="9"/>
        <v>0</v>
      </c>
      <c r="Y215" s="1906"/>
      <c r="Z215" s="1907"/>
    </row>
    <row r="216" spans="1:26" ht="15.95" customHeight="1" thickTop="1" x14ac:dyDescent="0.2">
      <c r="A216" s="619"/>
      <c r="B216" s="95"/>
      <c r="C216" s="592"/>
      <c r="D216" s="587"/>
      <c r="E216" s="1045">
        <f>E215+F215+G215+H215+I215+J215+K215+L215+M215+N215+O215+P215+Q215+R215+S215+T215+U215+V215+W215+X215</f>
        <v>57624899.152422845</v>
      </c>
      <c r="F216" s="587"/>
      <c r="G216" s="587"/>
      <c r="H216" s="587"/>
      <c r="I216" s="587"/>
      <c r="J216" s="587"/>
      <c r="K216" s="587"/>
      <c r="L216" s="587"/>
      <c r="M216" s="587"/>
      <c r="N216" s="587"/>
      <c r="O216" s="587"/>
      <c r="P216" s="587"/>
      <c r="Q216" s="587"/>
      <c r="R216" s="587"/>
      <c r="S216" s="587"/>
      <c r="T216" s="587"/>
      <c r="U216" s="587"/>
      <c r="V216" s="587"/>
      <c r="W216" s="587"/>
      <c r="X216" s="587"/>
    </row>
    <row r="217" spans="1:26" ht="15.95" customHeight="1" x14ac:dyDescent="0.2">
      <c r="A217" s="619"/>
      <c r="B217" s="95"/>
      <c r="C217" s="592"/>
      <c r="D217" s="588"/>
      <c r="E217" s="588"/>
      <c r="F217" s="588"/>
      <c r="G217" s="588"/>
      <c r="H217" s="588"/>
      <c r="I217" s="588"/>
      <c r="J217" s="588"/>
      <c r="K217" s="588"/>
      <c r="L217" s="588"/>
      <c r="M217" s="588"/>
      <c r="N217" s="588"/>
      <c r="O217" s="588"/>
      <c r="P217" s="588"/>
      <c r="Q217" s="588"/>
      <c r="R217" s="588"/>
      <c r="S217" s="588"/>
      <c r="T217" s="588"/>
      <c r="U217" s="588"/>
      <c r="V217" s="588"/>
      <c r="W217" s="588"/>
      <c r="X217" s="588"/>
    </row>
    <row r="218" spans="1:26" s="47" customFormat="1" ht="15.95" customHeight="1" x14ac:dyDescent="0.2">
      <c r="A218" s="709"/>
      <c r="B218" s="1010"/>
      <c r="C218" s="1021"/>
      <c r="D218" s="1022"/>
      <c r="E218" s="1022"/>
      <c r="F218" s="1022"/>
      <c r="G218" s="1022"/>
      <c r="H218" s="1022"/>
      <c r="I218" s="1022"/>
      <c r="J218" s="1022"/>
      <c r="K218" s="1022"/>
      <c r="L218" s="1022"/>
      <c r="M218" s="1022"/>
      <c r="N218" s="1022"/>
      <c r="O218" s="1022"/>
      <c r="P218" s="1022"/>
      <c r="Q218" s="1022"/>
      <c r="R218" s="1022"/>
      <c r="S218" s="1022"/>
      <c r="T218" s="1022"/>
      <c r="U218" s="1022"/>
      <c r="V218" s="1022"/>
      <c r="W218" s="1022"/>
      <c r="X218" s="1022"/>
      <c r="Y218" s="1908"/>
      <c r="Z218" s="1909"/>
    </row>
    <row r="219" spans="1:26" ht="15.95" customHeight="1" x14ac:dyDescent="0.2">
      <c r="A219" s="709"/>
      <c r="B219" s="1010"/>
      <c r="C219" s="2531"/>
      <c r="D219" s="1768"/>
      <c r="E219" s="1768"/>
      <c r="F219" s="1768"/>
      <c r="G219" s="1768"/>
      <c r="H219" s="1768"/>
      <c r="I219" s="1768"/>
      <c r="J219" s="1768"/>
      <c r="K219" s="1768"/>
      <c r="L219" s="1768"/>
      <c r="M219" s="1768"/>
      <c r="N219" s="1768"/>
      <c r="O219" s="1768"/>
      <c r="P219" s="1768"/>
      <c r="Q219" s="1768"/>
      <c r="R219" s="1768"/>
      <c r="S219" s="1768"/>
      <c r="T219" s="1768"/>
      <c r="U219" s="1768"/>
      <c r="V219" s="1768"/>
      <c r="W219" s="1768"/>
      <c r="X219" s="1768"/>
    </row>
    <row r="220" spans="1:26" ht="15.95" customHeight="1" x14ac:dyDescent="0.2">
      <c r="A220" s="1761"/>
      <c r="B220" s="1010"/>
      <c r="C220" s="2531"/>
      <c r="D220" s="1764"/>
      <c r="E220" s="1764"/>
      <c r="F220" s="1023"/>
      <c r="G220" s="1023"/>
      <c r="H220" s="1023"/>
      <c r="I220" s="1023"/>
      <c r="J220" s="1023"/>
      <c r="K220" s="1023"/>
      <c r="L220" s="1023"/>
      <c r="M220" s="1023"/>
      <c r="N220" s="1023"/>
      <c r="O220" s="1023"/>
      <c r="P220" s="1023"/>
      <c r="Q220" s="1023"/>
      <c r="R220" s="1023"/>
      <c r="S220" s="1023"/>
      <c r="T220" s="1023"/>
      <c r="U220" s="1023"/>
      <c r="V220" s="1023"/>
      <c r="W220" s="1023"/>
      <c r="X220" s="1023"/>
    </row>
    <row r="221" spans="1:26" ht="17.25" customHeight="1" x14ac:dyDescent="0.2">
      <c r="A221" s="1761"/>
      <c r="C221" s="2531"/>
      <c r="D221" s="1764"/>
      <c r="E221" s="1765"/>
      <c r="F221" s="1023"/>
      <c r="G221" s="1023"/>
      <c r="H221" s="1023"/>
      <c r="I221" s="1023"/>
      <c r="J221" s="1023"/>
      <c r="K221" s="1023"/>
      <c r="L221" s="1023"/>
      <c r="M221" s="1023"/>
      <c r="N221" s="1023"/>
      <c r="O221" s="1023"/>
      <c r="P221" s="1023"/>
      <c r="Q221" s="1023"/>
      <c r="R221" s="1023"/>
      <c r="S221" s="1023"/>
      <c r="T221" s="1023"/>
      <c r="U221" s="1023"/>
      <c r="V221" s="1023"/>
      <c r="W221" s="1023"/>
      <c r="X221" s="1023"/>
    </row>
    <row r="222" spans="1:26" s="1771" customFormat="1" ht="25.5" x14ac:dyDescent="0.2">
      <c r="A222" s="1770"/>
      <c r="C222" s="1773" t="s">
        <v>269</v>
      </c>
      <c r="D222" s="1774" t="str">
        <f t="shared" ref="D222:X222" si="10">D18</f>
        <v>Total</v>
      </c>
      <c r="E222" s="1774" t="str">
        <f t="shared" si="10"/>
        <v>Residential</v>
      </c>
      <c r="F222" s="1774" t="str">
        <f t="shared" si="10"/>
        <v>GS &lt;50</v>
      </c>
      <c r="G222" s="1774" t="str">
        <f t="shared" si="10"/>
        <v>GS &gt;50kW</v>
      </c>
      <c r="H222" s="1774" t="str">
        <f t="shared" si="10"/>
        <v>GS&gt; 50-TOU</v>
      </c>
      <c r="I222" s="1774" t="str">
        <f t="shared" si="10"/>
        <v>GS &gt;50-Intermediate</v>
      </c>
      <c r="J222" s="1774" t="str">
        <f t="shared" si="10"/>
        <v>Large User</v>
      </c>
      <c r="K222" s="1774" t="str">
        <f t="shared" si="10"/>
        <v>Street Light</v>
      </c>
      <c r="L222" s="1774" t="str">
        <f t="shared" si="10"/>
        <v>Sentinel</v>
      </c>
      <c r="M222" s="1774" t="str">
        <f t="shared" si="10"/>
        <v>Unmetered Scattered Load</v>
      </c>
      <c r="N222" s="1774" t="str">
        <f t="shared" si="10"/>
        <v>Embedded Distributor</v>
      </c>
      <c r="O222" s="1774" t="str">
        <f t="shared" si="10"/>
        <v>Back-up/Standby Power</v>
      </c>
      <c r="P222" s="1774" t="str">
        <f t="shared" si="10"/>
        <v>Rate Class 1</v>
      </c>
      <c r="Q222" s="1774" t="str">
        <f t="shared" si="10"/>
        <v>Rate class 2</v>
      </c>
      <c r="R222" s="1774" t="str">
        <f t="shared" si="10"/>
        <v>Rate class 3</v>
      </c>
      <c r="S222" s="1774" t="str">
        <f t="shared" si="10"/>
        <v>Rate class 4</v>
      </c>
      <c r="T222" s="1774" t="str">
        <f t="shared" si="10"/>
        <v>Rate class 5</v>
      </c>
      <c r="U222" s="1774" t="str">
        <f t="shared" si="10"/>
        <v>Rate class 6</v>
      </c>
      <c r="V222" s="1774" t="str">
        <f t="shared" si="10"/>
        <v>Rate class 7</v>
      </c>
      <c r="W222" s="1774" t="str">
        <f t="shared" si="10"/>
        <v>Rate class 8</v>
      </c>
      <c r="X222" s="1774" t="str">
        <f t="shared" si="10"/>
        <v>Rate class 9</v>
      </c>
      <c r="Y222" s="1910"/>
      <c r="Z222" s="1910"/>
    </row>
    <row r="223" spans="1:26" ht="15.95" customHeight="1" x14ac:dyDescent="0.2">
      <c r="A223" s="1761"/>
      <c r="C223" s="218">
        <v>1808</v>
      </c>
      <c r="D223" s="1769">
        <f t="shared" ref="D223:M232" si="11">SUMIF($Z$19:$Z$213, $C223, D$19:D$213)</f>
        <v>0</v>
      </c>
      <c r="E223" s="1769">
        <f t="shared" si="11"/>
        <v>0</v>
      </c>
      <c r="F223" s="1769">
        <f t="shared" si="11"/>
        <v>0</v>
      </c>
      <c r="G223" s="1769">
        <f t="shared" si="11"/>
        <v>0</v>
      </c>
      <c r="H223" s="1769">
        <f t="shared" si="11"/>
        <v>0</v>
      </c>
      <c r="I223" s="1769">
        <f t="shared" si="11"/>
        <v>0</v>
      </c>
      <c r="J223" s="1769">
        <f t="shared" si="11"/>
        <v>0</v>
      </c>
      <c r="K223" s="1769">
        <f t="shared" si="11"/>
        <v>0</v>
      </c>
      <c r="L223" s="1769">
        <f t="shared" si="11"/>
        <v>0</v>
      </c>
      <c r="M223" s="1769">
        <f t="shared" si="11"/>
        <v>0</v>
      </c>
      <c r="N223" s="1769">
        <f t="shared" ref="N223:X232" si="12">SUMIF($Z$19:$Z$213, $C223, N$19:N$213)</f>
        <v>0</v>
      </c>
      <c r="O223" s="1769">
        <f t="shared" si="12"/>
        <v>0</v>
      </c>
      <c r="P223" s="1769">
        <f t="shared" si="12"/>
        <v>0</v>
      </c>
      <c r="Q223" s="1769">
        <f t="shared" si="12"/>
        <v>0</v>
      </c>
      <c r="R223" s="1769">
        <f t="shared" si="12"/>
        <v>0</v>
      </c>
      <c r="S223" s="1769">
        <f t="shared" si="12"/>
        <v>0</v>
      </c>
      <c r="T223" s="1769">
        <f t="shared" si="12"/>
        <v>0</v>
      </c>
      <c r="U223" s="1769">
        <f t="shared" si="12"/>
        <v>0</v>
      </c>
      <c r="V223" s="1769">
        <f t="shared" si="12"/>
        <v>0</v>
      </c>
      <c r="W223" s="1769">
        <f t="shared" si="12"/>
        <v>0</v>
      </c>
      <c r="X223" s="1769">
        <f t="shared" si="12"/>
        <v>0</v>
      </c>
    </row>
    <row r="224" spans="1:26" ht="15.95" customHeight="1" x14ac:dyDescent="0.2">
      <c r="A224" s="1761"/>
      <c r="C224" s="218">
        <v>1815</v>
      </c>
      <c r="D224" s="1769">
        <f t="shared" si="11"/>
        <v>33641.563441225851</v>
      </c>
      <c r="E224" s="1769">
        <f t="shared" si="11"/>
        <v>10622.739228197559</v>
      </c>
      <c r="F224" s="1769">
        <f t="shared" si="11"/>
        <v>9064.9986675364526</v>
      </c>
      <c r="G224" s="1769">
        <f t="shared" si="11"/>
        <v>10784.097478425347</v>
      </c>
      <c r="H224" s="1769">
        <f t="shared" si="11"/>
        <v>0</v>
      </c>
      <c r="I224" s="1769">
        <f t="shared" si="11"/>
        <v>0</v>
      </c>
      <c r="J224" s="1769">
        <f t="shared" si="11"/>
        <v>3070.3435868434372</v>
      </c>
      <c r="K224" s="1769">
        <f t="shared" si="11"/>
        <v>72.383376235855209</v>
      </c>
      <c r="L224" s="1769">
        <f t="shared" si="11"/>
        <v>0</v>
      </c>
      <c r="M224" s="1769">
        <f t="shared" si="11"/>
        <v>27.001103987201937</v>
      </c>
      <c r="N224" s="1769">
        <f t="shared" si="12"/>
        <v>0</v>
      </c>
      <c r="O224" s="1769">
        <f t="shared" si="12"/>
        <v>0</v>
      </c>
      <c r="P224" s="1769">
        <f t="shared" si="12"/>
        <v>0</v>
      </c>
      <c r="Q224" s="1769">
        <f t="shared" si="12"/>
        <v>0</v>
      </c>
      <c r="R224" s="1769">
        <f t="shared" si="12"/>
        <v>0</v>
      </c>
      <c r="S224" s="1769">
        <f t="shared" si="12"/>
        <v>0</v>
      </c>
      <c r="T224" s="1769">
        <f t="shared" si="12"/>
        <v>0</v>
      </c>
      <c r="U224" s="1769">
        <f t="shared" si="12"/>
        <v>0</v>
      </c>
      <c r="V224" s="1769">
        <f t="shared" si="12"/>
        <v>0</v>
      </c>
      <c r="W224" s="1769">
        <f t="shared" si="12"/>
        <v>0</v>
      </c>
      <c r="X224" s="1769">
        <f t="shared" si="12"/>
        <v>0</v>
      </c>
    </row>
    <row r="225" spans="1:24" ht="15.95" customHeight="1" x14ac:dyDescent="0.2">
      <c r="A225" s="1761"/>
      <c r="C225" s="218">
        <v>1820</v>
      </c>
      <c r="D225" s="1769">
        <f t="shared" si="11"/>
        <v>0</v>
      </c>
      <c r="E225" s="1769">
        <f t="shared" si="11"/>
        <v>0</v>
      </c>
      <c r="F225" s="1769">
        <f t="shared" si="11"/>
        <v>0</v>
      </c>
      <c r="G225" s="1769">
        <f t="shared" si="11"/>
        <v>0</v>
      </c>
      <c r="H225" s="1769">
        <f t="shared" si="11"/>
        <v>0</v>
      </c>
      <c r="I225" s="1769">
        <f t="shared" si="11"/>
        <v>0</v>
      </c>
      <c r="J225" s="1769">
        <f t="shared" si="11"/>
        <v>0</v>
      </c>
      <c r="K225" s="1769">
        <f t="shared" si="11"/>
        <v>0</v>
      </c>
      <c r="L225" s="1769">
        <f t="shared" si="11"/>
        <v>0</v>
      </c>
      <c r="M225" s="1769">
        <f t="shared" si="11"/>
        <v>0</v>
      </c>
      <c r="N225" s="1769">
        <f t="shared" si="12"/>
        <v>0</v>
      </c>
      <c r="O225" s="1769">
        <f t="shared" si="12"/>
        <v>0</v>
      </c>
      <c r="P225" s="1769">
        <f t="shared" si="12"/>
        <v>0</v>
      </c>
      <c r="Q225" s="1769">
        <f t="shared" si="12"/>
        <v>0</v>
      </c>
      <c r="R225" s="1769">
        <f t="shared" si="12"/>
        <v>0</v>
      </c>
      <c r="S225" s="1769">
        <f t="shared" si="12"/>
        <v>0</v>
      </c>
      <c r="T225" s="1769">
        <f t="shared" si="12"/>
        <v>0</v>
      </c>
      <c r="U225" s="1769">
        <f t="shared" si="12"/>
        <v>0</v>
      </c>
      <c r="V225" s="1769">
        <f t="shared" si="12"/>
        <v>0</v>
      </c>
      <c r="W225" s="1769">
        <f t="shared" si="12"/>
        <v>0</v>
      </c>
      <c r="X225" s="1769">
        <f t="shared" si="12"/>
        <v>0</v>
      </c>
    </row>
    <row r="226" spans="1:24" ht="15.95" customHeight="1" x14ac:dyDescent="0.2">
      <c r="A226" s="1761"/>
      <c r="C226" s="218">
        <v>1830</v>
      </c>
      <c r="D226" s="1769">
        <f t="shared" si="11"/>
        <v>62595.83299562399</v>
      </c>
      <c r="E226" s="1769">
        <f t="shared" si="11"/>
        <v>36550.314475404579</v>
      </c>
      <c r="F226" s="1769">
        <f t="shared" si="11"/>
        <v>12552.443490247721</v>
      </c>
      <c r="G226" s="1769">
        <f t="shared" si="11"/>
        <v>8603.8284679394019</v>
      </c>
      <c r="H226" s="1769">
        <f t="shared" si="11"/>
        <v>0</v>
      </c>
      <c r="I226" s="1769">
        <f t="shared" si="11"/>
        <v>0</v>
      </c>
      <c r="J226" s="1769">
        <f t="shared" si="11"/>
        <v>2523.0632982425009</v>
      </c>
      <c r="K226" s="1769">
        <f t="shared" si="11"/>
        <v>2259.2310779240352</v>
      </c>
      <c r="L226" s="1769">
        <f t="shared" si="11"/>
        <v>0</v>
      </c>
      <c r="M226" s="1769">
        <f t="shared" si="11"/>
        <v>106.95218586575511</v>
      </c>
      <c r="N226" s="1769">
        <f t="shared" si="12"/>
        <v>0</v>
      </c>
      <c r="O226" s="1769">
        <f t="shared" si="12"/>
        <v>0</v>
      </c>
      <c r="P226" s="1769">
        <f t="shared" si="12"/>
        <v>0</v>
      </c>
      <c r="Q226" s="1769">
        <f t="shared" si="12"/>
        <v>0</v>
      </c>
      <c r="R226" s="1769">
        <f t="shared" si="12"/>
        <v>0</v>
      </c>
      <c r="S226" s="1769">
        <f t="shared" si="12"/>
        <v>0</v>
      </c>
      <c r="T226" s="1769">
        <f t="shared" si="12"/>
        <v>0</v>
      </c>
      <c r="U226" s="1769">
        <f t="shared" si="12"/>
        <v>0</v>
      </c>
      <c r="V226" s="1769">
        <f t="shared" si="12"/>
        <v>0</v>
      </c>
      <c r="W226" s="1769">
        <f t="shared" si="12"/>
        <v>0</v>
      </c>
      <c r="X226" s="1769">
        <f t="shared" si="12"/>
        <v>0</v>
      </c>
    </row>
    <row r="227" spans="1:24" ht="15.95" customHeight="1" x14ac:dyDescent="0.2">
      <c r="A227" s="1761"/>
      <c r="C227" s="218">
        <v>1835</v>
      </c>
      <c r="D227" s="1769">
        <f t="shared" si="11"/>
        <v>60033.263322909923</v>
      </c>
      <c r="E227" s="1769">
        <f t="shared" si="11"/>
        <v>34425.545254502249</v>
      </c>
      <c r="F227" s="1769">
        <f t="shared" si="11"/>
        <v>12156.883599090555</v>
      </c>
      <c r="G227" s="1769">
        <f t="shared" si="11"/>
        <v>8303.1874436311864</v>
      </c>
      <c r="H227" s="1769">
        <f t="shared" si="11"/>
        <v>0</v>
      </c>
      <c r="I227" s="1769">
        <f t="shared" si="11"/>
        <v>0</v>
      </c>
      <c r="J227" s="1769">
        <f t="shared" si="11"/>
        <v>1881.6415464627491</v>
      </c>
      <c r="K227" s="1769">
        <f t="shared" si="11"/>
        <v>3165.7622371662869</v>
      </c>
      <c r="L227" s="1769">
        <f t="shared" si="11"/>
        <v>0</v>
      </c>
      <c r="M227" s="1769">
        <f t="shared" si="11"/>
        <v>100.24324205689251</v>
      </c>
      <c r="N227" s="1769">
        <f t="shared" si="12"/>
        <v>0</v>
      </c>
      <c r="O227" s="1769">
        <f t="shared" si="12"/>
        <v>0</v>
      </c>
      <c r="P227" s="1769">
        <f t="shared" si="12"/>
        <v>0</v>
      </c>
      <c r="Q227" s="1769">
        <f t="shared" si="12"/>
        <v>0</v>
      </c>
      <c r="R227" s="1769">
        <f t="shared" si="12"/>
        <v>0</v>
      </c>
      <c r="S227" s="1769">
        <f t="shared" si="12"/>
        <v>0</v>
      </c>
      <c r="T227" s="1769">
        <f t="shared" si="12"/>
        <v>0</v>
      </c>
      <c r="U227" s="1769">
        <f t="shared" si="12"/>
        <v>0</v>
      </c>
      <c r="V227" s="1769">
        <f t="shared" si="12"/>
        <v>0</v>
      </c>
      <c r="W227" s="1769">
        <f t="shared" si="12"/>
        <v>0</v>
      </c>
      <c r="X227" s="1769">
        <f t="shared" si="12"/>
        <v>0</v>
      </c>
    </row>
    <row r="228" spans="1:24" ht="15.95" customHeight="1" x14ac:dyDescent="0.2">
      <c r="A228" s="1761"/>
      <c r="C228" s="218">
        <v>1840</v>
      </c>
      <c r="D228" s="1769">
        <f t="shared" si="11"/>
        <v>0</v>
      </c>
      <c r="E228" s="1769">
        <f t="shared" si="11"/>
        <v>0</v>
      </c>
      <c r="F228" s="1769">
        <f t="shared" si="11"/>
        <v>0</v>
      </c>
      <c r="G228" s="1769">
        <f t="shared" si="11"/>
        <v>0</v>
      </c>
      <c r="H228" s="1769">
        <f t="shared" si="11"/>
        <v>0</v>
      </c>
      <c r="I228" s="1769">
        <f t="shared" si="11"/>
        <v>0</v>
      </c>
      <c r="J228" s="1769">
        <f t="shared" si="11"/>
        <v>0</v>
      </c>
      <c r="K228" s="1769">
        <f t="shared" si="11"/>
        <v>0</v>
      </c>
      <c r="L228" s="1769">
        <f t="shared" si="11"/>
        <v>0</v>
      </c>
      <c r="M228" s="1769">
        <f t="shared" si="11"/>
        <v>0</v>
      </c>
      <c r="N228" s="1769">
        <f t="shared" si="12"/>
        <v>0</v>
      </c>
      <c r="O228" s="1769">
        <f t="shared" si="12"/>
        <v>0</v>
      </c>
      <c r="P228" s="1769">
        <f t="shared" si="12"/>
        <v>0</v>
      </c>
      <c r="Q228" s="1769">
        <f t="shared" si="12"/>
        <v>0</v>
      </c>
      <c r="R228" s="1769">
        <f t="shared" si="12"/>
        <v>0</v>
      </c>
      <c r="S228" s="1769">
        <f t="shared" si="12"/>
        <v>0</v>
      </c>
      <c r="T228" s="1769">
        <f t="shared" si="12"/>
        <v>0</v>
      </c>
      <c r="U228" s="1769">
        <f t="shared" si="12"/>
        <v>0</v>
      </c>
      <c r="V228" s="1769">
        <f t="shared" si="12"/>
        <v>0</v>
      </c>
      <c r="W228" s="1769">
        <f t="shared" si="12"/>
        <v>0</v>
      </c>
      <c r="X228" s="1769">
        <f t="shared" si="12"/>
        <v>0</v>
      </c>
    </row>
    <row r="229" spans="1:24" ht="15.95" customHeight="1" x14ac:dyDescent="0.2">
      <c r="A229" s="1761"/>
      <c r="C229" s="218">
        <v>1845</v>
      </c>
      <c r="D229" s="1769">
        <f t="shared" si="11"/>
        <v>21973.966404038412</v>
      </c>
      <c r="E229" s="1769">
        <f t="shared" si="11"/>
        <v>12374.905065626028</v>
      </c>
      <c r="F229" s="1769">
        <f t="shared" si="11"/>
        <v>4492.3058641548441</v>
      </c>
      <c r="G229" s="1769">
        <f t="shared" si="11"/>
        <v>3057.7545696956622</v>
      </c>
      <c r="H229" s="1769">
        <f t="shared" si="11"/>
        <v>0</v>
      </c>
      <c r="I229" s="1769">
        <f t="shared" si="11"/>
        <v>0</v>
      </c>
      <c r="J229" s="1769">
        <f t="shared" si="11"/>
        <v>495.3293281360298</v>
      </c>
      <c r="K229" s="1769">
        <f t="shared" si="11"/>
        <v>1517.8171521424749</v>
      </c>
      <c r="L229" s="1769">
        <f t="shared" si="11"/>
        <v>0</v>
      </c>
      <c r="M229" s="1769">
        <f t="shared" si="11"/>
        <v>35.854424283374044</v>
      </c>
      <c r="N229" s="1769">
        <f t="shared" si="12"/>
        <v>0</v>
      </c>
      <c r="O229" s="1769">
        <f t="shared" si="12"/>
        <v>0</v>
      </c>
      <c r="P229" s="1769">
        <f t="shared" si="12"/>
        <v>0</v>
      </c>
      <c r="Q229" s="1769">
        <f t="shared" si="12"/>
        <v>0</v>
      </c>
      <c r="R229" s="1769">
        <f t="shared" si="12"/>
        <v>0</v>
      </c>
      <c r="S229" s="1769">
        <f t="shared" si="12"/>
        <v>0</v>
      </c>
      <c r="T229" s="1769">
        <f t="shared" si="12"/>
        <v>0</v>
      </c>
      <c r="U229" s="1769">
        <f t="shared" si="12"/>
        <v>0</v>
      </c>
      <c r="V229" s="1769">
        <f t="shared" si="12"/>
        <v>0</v>
      </c>
      <c r="W229" s="1769">
        <f t="shared" si="12"/>
        <v>0</v>
      </c>
      <c r="X229" s="1769">
        <f t="shared" si="12"/>
        <v>0</v>
      </c>
    </row>
    <row r="230" spans="1:24" ht="15.95" customHeight="1" x14ac:dyDescent="0.2">
      <c r="A230" s="1761"/>
      <c r="C230" s="218">
        <v>1850</v>
      </c>
      <c r="D230" s="1769">
        <f t="shared" si="11"/>
        <v>33026.277426663321</v>
      </c>
      <c r="E230" s="1769">
        <f t="shared" si="11"/>
        <v>20613.831395019366</v>
      </c>
      <c r="F230" s="1769">
        <f t="shared" si="11"/>
        <v>7372.5365952472284</v>
      </c>
      <c r="G230" s="1769">
        <f t="shared" si="11"/>
        <v>4694.6908248377158</v>
      </c>
      <c r="H230" s="1769">
        <f t="shared" si="11"/>
        <v>0</v>
      </c>
      <c r="I230" s="1769">
        <f t="shared" si="11"/>
        <v>0</v>
      </c>
      <c r="J230" s="1769">
        <f t="shared" si="11"/>
        <v>2.0294551970745203</v>
      </c>
      <c r="K230" s="1769">
        <f t="shared" si="11"/>
        <v>283.30093082264574</v>
      </c>
      <c r="L230" s="1769">
        <f t="shared" si="11"/>
        <v>0</v>
      </c>
      <c r="M230" s="1769">
        <f t="shared" si="11"/>
        <v>59.888225539294226</v>
      </c>
      <c r="N230" s="1769">
        <f t="shared" si="12"/>
        <v>0</v>
      </c>
      <c r="O230" s="1769">
        <f t="shared" si="12"/>
        <v>0</v>
      </c>
      <c r="P230" s="1769">
        <f t="shared" si="12"/>
        <v>0</v>
      </c>
      <c r="Q230" s="1769">
        <f t="shared" si="12"/>
        <v>0</v>
      </c>
      <c r="R230" s="1769">
        <f t="shared" si="12"/>
        <v>0</v>
      </c>
      <c r="S230" s="1769">
        <f t="shared" si="12"/>
        <v>0</v>
      </c>
      <c r="T230" s="1769">
        <f t="shared" si="12"/>
        <v>0</v>
      </c>
      <c r="U230" s="1769">
        <f t="shared" si="12"/>
        <v>0</v>
      </c>
      <c r="V230" s="1769">
        <f t="shared" si="12"/>
        <v>0</v>
      </c>
      <c r="W230" s="1769">
        <f t="shared" si="12"/>
        <v>0</v>
      </c>
      <c r="X230" s="1769">
        <f t="shared" si="12"/>
        <v>0</v>
      </c>
    </row>
    <row r="231" spans="1:24" ht="15.95" customHeight="1" x14ac:dyDescent="0.2">
      <c r="A231" s="1761"/>
      <c r="C231" s="218">
        <v>1855</v>
      </c>
      <c r="D231" s="1769">
        <f t="shared" si="11"/>
        <v>81429.552855333095</v>
      </c>
      <c r="E231" s="1769">
        <f t="shared" si="11"/>
        <v>74931.391650606063</v>
      </c>
      <c r="F231" s="1769">
        <f t="shared" si="11"/>
        <v>6498.1612047270355</v>
      </c>
      <c r="G231" s="1769">
        <f t="shared" si="11"/>
        <v>0</v>
      </c>
      <c r="H231" s="1769">
        <f t="shared" si="11"/>
        <v>0</v>
      </c>
      <c r="I231" s="1769">
        <f t="shared" si="11"/>
        <v>0</v>
      </c>
      <c r="J231" s="1769">
        <f t="shared" si="11"/>
        <v>0</v>
      </c>
      <c r="K231" s="1769">
        <f t="shared" si="11"/>
        <v>0</v>
      </c>
      <c r="L231" s="1769">
        <f t="shared" si="11"/>
        <v>0</v>
      </c>
      <c r="M231" s="1769">
        <f t="shared" si="11"/>
        <v>0</v>
      </c>
      <c r="N231" s="1769">
        <f t="shared" si="12"/>
        <v>0</v>
      </c>
      <c r="O231" s="1769">
        <f t="shared" si="12"/>
        <v>0</v>
      </c>
      <c r="P231" s="1769">
        <f t="shared" si="12"/>
        <v>0</v>
      </c>
      <c r="Q231" s="1769">
        <f t="shared" si="12"/>
        <v>0</v>
      </c>
      <c r="R231" s="1769">
        <f t="shared" si="12"/>
        <v>0</v>
      </c>
      <c r="S231" s="1769">
        <f t="shared" si="12"/>
        <v>0</v>
      </c>
      <c r="T231" s="1769">
        <f t="shared" si="12"/>
        <v>0</v>
      </c>
      <c r="U231" s="1769">
        <f t="shared" si="12"/>
        <v>0</v>
      </c>
      <c r="V231" s="1769">
        <f t="shared" si="12"/>
        <v>0</v>
      </c>
      <c r="W231" s="1769">
        <f t="shared" si="12"/>
        <v>0</v>
      </c>
      <c r="X231" s="1769">
        <f t="shared" si="12"/>
        <v>0</v>
      </c>
    </row>
    <row r="232" spans="1:24" ht="15.95" customHeight="1" x14ac:dyDescent="0.2">
      <c r="A232" s="1761"/>
      <c r="C232" s="218">
        <v>1860</v>
      </c>
      <c r="D232" s="1769">
        <f t="shared" si="11"/>
        <v>55478.915214926812</v>
      </c>
      <c r="E232" s="1769">
        <f t="shared" si="11"/>
        <v>36569.838398664127</v>
      </c>
      <c r="F232" s="1769">
        <f t="shared" si="11"/>
        <v>10571.715501674033</v>
      </c>
      <c r="G232" s="1769">
        <f t="shared" si="11"/>
        <v>8269.3984374816991</v>
      </c>
      <c r="H232" s="1769">
        <f t="shared" si="11"/>
        <v>0</v>
      </c>
      <c r="I232" s="1769">
        <f t="shared" si="11"/>
        <v>0</v>
      </c>
      <c r="J232" s="1769">
        <f t="shared" si="11"/>
        <v>67.962877106954977</v>
      </c>
      <c r="K232" s="1769">
        <f t="shared" si="11"/>
        <v>0</v>
      </c>
      <c r="L232" s="1769">
        <f t="shared" si="11"/>
        <v>0</v>
      </c>
      <c r="M232" s="1769">
        <f t="shared" si="11"/>
        <v>0</v>
      </c>
      <c r="N232" s="1769">
        <f t="shared" si="12"/>
        <v>0</v>
      </c>
      <c r="O232" s="1769">
        <f t="shared" si="12"/>
        <v>0</v>
      </c>
      <c r="P232" s="1769">
        <f t="shared" si="12"/>
        <v>0</v>
      </c>
      <c r="Q232" s="1769">
        <f t="shared" si="12"/>
        <v>0</v>
      </c>
      <c r="R232" s="1769">
        <f t="shared" si="12"/>
        <v>0</v>
      </c>
      <c r="S232" s="1769">
        <f t="shared" si="12"/>
        <v>0</v>
      </c>
      <c r="T232" s="1769">
        <f t="shared" si="12"/>
        <v>0</v>
      </c>
      <c r="U232" s="1769">
        <f t="shared" si="12"/>
        <v>0</v>
      </c>
      <c r="V232" s="1769">
        <f t="shared" si="12"/>
        <v>0</v>
      </c>
      <c r="W232" s="1769">
        <f t="shared" si="12"/>
        <v>0</v>
      </c>
      <c r="X232" s="1769">
        <f t="shared" si="12"/>
        <v>0</v>
      </c>
    </row>
    <row r="233" spans="1:24" ht="15.95" customHeight="1" x14ac:dyDescent="0.2">
      <c r="A233" s="1761"/>
      <c r="C233" s="218" t="s">
        <v>108</v>
      </c>
      <c r="D233" s="1769">
        <f t="shared" ref="D233:M242" si="13">SUMIF($Z$19:$Z$213, $C233, D$19:D$213)</f>
        <v>289262.21674268192</v>
      </c>
      <c r="E233" s="1769">
        <f t="shared" si="13"/>
        <v>174013.43671248434</v>
      </c>
      <c r="F233" s="1769">
        <f t="shared" si="13"/>
        <v>56184.694609583916</v>
      </c>
      <c r="G233" s="1769">
        <f t="shared" si="13"/>
        <v>39553.734288319378</v>
      </c>
      <c r="H233" s="1769">
        <f t="shared" si="13"/>
        <v>0</v>
      </c>
      <c r="I233" s="1769">
        <f t="shared" si="13"/>
        <v>0</v>
      </c>
      <c r="J233" s="1769">
        <f t="shared" si="13"/>
        <v>8012.2208452002178</v>
      </c>
      <c r="K233" s="1769">
        <f t="shared" si="13"/>
        <v>11068.258147493816</v>
      </c>
      <c r="L233" s="1769">
        <f t="shared" si="13"/>
        <v>0</v>
      </c>
      <c r="M233" s="1769">
        <f t="shared" si="13"/>
        <v>429.8721396002428</v>
      </c>
      <c r="N233" s="1769">
        <f t="shared" ref="N233:X242" si="14">SUMIF($Z$19:$Z$213, $C233, N$19:N$213)</f>
        <v>0</v>
      </c>
      <c r="O233" s="1769">
        <f t="shared" si="14"/>
        <v>0</v>
      </c>
      <c r="P233" s="1769">
        <f t="shared" si="14"/>
        <v>0</v>
      </c>
      <c r="Q233" s="1769">
        <f t="shared" si="14"/>
        <v>0</v>
      </c>
      <c r="R233" s="1769">
        <f t="shared" si="14"/>
        <v>0</v>
      </c>
      <c r="S233" s="1769">
        <f t="shared" si="14"/>
        <v>0</v>
      </c>
      <c r="T233" s="1769">
        <f t="shared" si="14"/>
        <v>0</v>
      </c>
      <c r="U233" s="1769">
        <f t="shared" si="14"/>
        <v>0</v>
      </c>
      <c r="V233" s="1769">
        <f t="shared" si="14"/>
        <v>0</v>
      </c>
      <c r="W233" s="1769">
        <f t="shared" si="14"/>
        <v>0</v>
      </c>
      <c r="X233" s="1769">
        <f t="shared" si="14"/>
        <v>0</v>
      </c>
    </row>
    <row r="234" spans="1:24" ht="15.95" customHeight="1" x14ac:dyDescent="0.2">
      <c r="A234" s="1761"/>
      <c r="C234" s="1778" t="s">
        <v>504</v>
      </c>
      <c r="D234" s="1769">
        <f t="shared" si="13"/>
        <v>339181.54243589949</v>
      </c>
      <c r="E234" s="1769">
        <f t="shared" si="13"/>
        <v>196144.97190030047</v>
      </c>
      <c r="F234" s="1769">
        <f t="shared" si="13"/>
        <v>68375.533243000798</v>
      </c>
      <c r="G234" s="1769">
        <f t="shared" si="13"/>
        <v>46777.15583729872</v>
      </c>
      <c r="H234" s="1769">
        <f t="shared" si="13"/>
        <v>0</v>
      </c>
      <c r="I234" s="1769">
        <f t="shared" si="13"/>
        <v>0</v>
      </c>
      <c r="J234" s="1769">
        <f t="shared" si="13"/>
        <v>12039.047294559967</v>
      </c>
      <c r="K234" s="1769">
        <f t="shared" si="13"/>
        <v>15272.372983205163</v>
      </c>
      <c r="L234" s="1769">
        <f t="shared" si="13"/>
        <v>0</v>
      </c>
      <c r="M234" s="1769">
        <f t="shared" si="13"/>
        <v>572.46117753440615</v>
      </c>
      <c r="N234" s="1769">
        <f t="shared" si="14"/>
        <v>0</v>
      </c>
      <c r="O234" s="1769">
        <f t="shared" si="14"/>
        <v>0</v>
      </c>
      <c r="P234" s="1769">
        <f t="shared" si="14"/>
        <v>0</v>
      </c>
      <c r="Q234" s="1769">
        <f t="shared" si="14"/>
        <v>0</v>
      </c>
      <c r="R234" s="1769">
        <f t="shared" si="14"/>
        <v>0</v>
      </c>
      <c r="S234" s="1769">
        <f t="shared" si="14"/>
        <v>0</v>
      </c>
      <c r="T234" s="1769">
        <f t="shared" si="14"/>
        <v>0</v>
      </c>
      <c r="U234" s="1769">
        <f t="shared" si="14"/>
        <v>0</v>
      </c>
      <c r="V234" s="1769">
        <f t="shared" si="14"/>
        <v>0</v>
      </c>
      <c r="W234" s="1769">
        <f t="shared" si="14"/>
        <v>0</v>
      </c>
      <c r="X234" s="1769">
        <f t="shared" si="14"/>
        <v>0</v>
      </c>
    </row>
    <row r="235" spans="1:24" ht="15.95" customHeight="1" x14ac:dyDescent="0.2">
      <c r="A235" s="1761"/>
      <c r="C235" s="1763" t="s">
        <v>505</v>
      </c>
      <c r="D235" s="1769">
        <f t="shared" si="13"/>
        <v>10492.32</v>
      </c>
      <c r="E235" s="1769">
        <f t="shared" si="13"/>
        <v>5923.7587750230723</v>
      </c>
      <c r="F235" s="1769">
        <f t="shared" si="13"/>
        <v>2142.2234455007415</v>
      </c>
      <c r="G235" s="1769">
        <f t="shared" si="13"/>
        <v>1458.8216300026618</v>
      </c>
      <c r="H235" s="1769">
        <f t="shared" si="13"/>
        <v>0</v>
      </c>
      <c r="I235" s="1769">
        <f t="shared" si="13"/>
        <v>0</v>
      </c>
      <c r="J235" s="1769">
        <f t="shared" si="13"/>
        <v>249.25699787149691</v>
      </c>
      <c r="K235" s="1769">
        <f t="shared" si="13"/>
        <v>701.08388446844401</v>
      </c>
      <c r="L235" s="1769">
        <f t="shared" si="13"/>
        <v>0</v>
      </c>
      <c r="M235" s="1769">
        <f t="shared" si="13"/>
        <v>17.175267133583581</v>
      </c>
      <c r="N235" s="1769">
        <f t="shared" si="14"/>
        <v>0</v>
      </c>
      <c r="O235" s="1769">
        <f t="shared" si="14"/>
        <v>0</v>
      </c>
      <c r="P235" s="1769">
        <f t="shared" si="14"/>
        <v>0</v>
      </c>
      <c r="Q235" s="1769">
        <f t="shared" si="14"/>
        <v>0</v>
      </c>
      <c r="R235" s="1769">
        <f t="shared" si="14"/>
        <v>0</v>
      </c>
      <c r="S235" s="1769">
        <f t="shared" si="14"/>
        <v>0</v>
      </c>
      <c r="T235" s="1769">
        <f t="shared" si="14"/>
        <v>0</v>
      </c>
      <c r="U235" s="1769">
        <f t="shared" si="14"/>
        <v>0</v>
      </c>
      <c r="V235" s="1769">
        <f t="shared" si="14"/>
        <v>0</v>
      </c>
      <c r="W235" s="1769">
        <f t="shared" si="14"/>
        <v>0</v>
      </c>
      <c r="X235" s="1769">
        <f t="shared" si="14"/>
        <v>0</v>
      </c>
    </row>
    <row r="236" spans="1:24" ht="15.95" customHeight="1" x14ac:dyDescent="0.2">
      <c r="A236" s="1761"/>
      <c r="C236" s="218" t="s">
        <v>1416</v>
      </c>
      <c r="D236" s="1769">
        <f t="shared" si="13"/>
        <v>0</v>
      </c>
      <c r="E236" s="1769">
        <f t="shared" si="13"/>
        <v>0</v>
      </c>
      <c r="F236" s="1769">
        <f t="shared" si="13"/>
        <v>0</v>
      </c>
      <c r="G236" s="1769">
        <f t="shared" si="13"/>
        <v>0</v>
      </c>
      <c r="H236" s="1769">
        <f t="shared" si="13"/>
        <v>0</v>
      </c>
      <c r="I236" s="1769">
        <f t="shared" si="13"/>
        <v>0</v>
      </c>
      <c r="J236" s="1769">
        <f t="shared" si="13"/>
        <v>0</v>
      </c>
      <c r="K236" s="1769">
        <f t="shared" si="13"/>
        <v>0</v>
      </c>
      <c r="L236" s="1769">
        <f t="shared" si="13"/>
        <v>0</v>
      </c>
      <c r="M236" s="1769">
        <f t="shared" si="13"/>
        <v>0</v>
      </c>
      <c r="N236" s="1769">
        <f t="shared" si="14"/>
        <v>0</v>
      </c>
      <c r="O236" s="1769">
        <f t="shared" si="14"/>
        <v>0</v>
      </c>
      <c r="P236" s="1769">
        <f t="shared" si="14"/>
        <v>0</v>
      </c>
      <c r="Q236" s="1769">
        <f t="shared" si="14"/>
        <v>0</v>
      </c>
      <c r="R236" s="1769">
        <f t="shared" si="14"/>
        <v>0</v>
      </c>
      <c r="S236" s="1769">
        <f t="shared" si="14"/>
        <v>0</v>
      </c>
      <c r="T236" s="1769">
        <f t="shared" si="14"/>
        <v>0</v>
      </c>
      <c r="U236" s="1769">
        <f t="shared" si="14"/>
        <v>0</v>
      </c>
      <c r="V236" s="1769">
        <f t="shared" si="14"/>
        <v>0</v>
      </c>
      <c r="W236" s="1769">
        <f t="shared" si="14"/>
        <v>0</v>
      </c>
      <c r="X236" s="1769">
        <f t="shared" si="14"/>
        <v>0</v>
      </c>
    </row>
    <row r="237" spans="1:24" ht="15.95" customHeight="1" x14ac:dyDescent="0.2">
      <c r="A237" s="1761"/>
      <c r="C237" s="218" t="s">
        <v>1342</v>
      </c>
      <c r="D237" s="1769">
        <f t="shared" si="13"/>
        <v>20000.04</v>
      </c>
      <c r="E237" s="1769">
        <f t="shared" si="13"/>
        <v>7535.3554889053421</v>
      </c>
      <c r="F237" s="1769">
        <f t="shared" si="13"/>
        <v>12460.127330998668</v>
      </c>
      <c r="G237" s="1769">
        <f t="shared" si="13"/>
        <v>4.5571800959907609</v>
      </c>
      <c r="H237" s="1769">
        <f t="shared" si="13"/>
        <v>0</v>
      </c>
      <c r="I237" s="1769">
        <f t="shared" si="13"/>
        <v>0</v>
      </c>
      <c r="J237" s="1769">
        <f t="shared" si="13"/>
        <v>0</v>
      </c>
      <c r="K237" s="1769">
        <f t="shared" si="13"/>
        <v>0</v>
      </c>
      <c r="L237" s="1769">
        <f t="shared" si="13"/>
        <v>0</v>
      </c>
      <c r="M237" s="1769">
        <f t="shared" si="13"/>
        <v>0</v>
      </c>
      <c r="N237" s="1769">
        <f t="shared" si="14"/>
        <v>0</v>
      </c>
      <c r="O237" s="1769">
        <f t="shared" si="14"/>
        <v>0</v>
      </c>
      <c r="P237" s="1769">
        <f t="shared" si="14"/>
        <v>0</v>
      </c>
      <c r="Q237" s="1769">
        <f t="shared" si="14"/>
        <v>0</v>
      </c>
      <c r="R237" s="1769">
        <f t="shared" si="14"/>
        <v>0</v>
      </c>
      <c r="S237" s="1769">
        <f t="shared" si="14"/>
        <v>0</v>
      </c>
      <c r="T237" s="1769">
        <f t="shared" si="14"/>
        <v>0</v>
      </c>
      <c r="U237" s="1769">
        <f t="shared" si="14"/>
        <v>0</v>
      </c>
      <c r="V237" s="1769">
        <f t="shared" si="14"/>
        <v>0</v>
      </c>
      <c r="W237" s="1769">
        <f t="shared" si="14"/>
        <v>0</v>
      </c>
      <c r="X237" s="1769">
        <f t="shared" si="14"/>
        <v>0</v>
      </c>
    </row>
    <row r="238" spans="1:24" ht="15.95" customHeight="1" x14ac:dyDescent="0.2">
      <c r="A238" s="1761"/>
      <c r="C238" s="218" t="s">
        <v>268</v>
      </c>
      <c r="D238" s="1769">
        <f t="shared" si="13"/>
        <v>-38090402.584094316</v>
      </c>
      <c r="E238" s="1769">
        <f t="shared" si="13"/>
        <v>-22853131.353963312</v>
      </c>
      <c r="F238" s="1769">
        <f t="shared" si="13"/>
        <v>-7594142.7352687204</v>
      </c>
      <c r="G238" s="1769">
        <f t="shared" si="13"/>
        <v>-5353622.1038247803</v>
      </c>
      <c r="H238" s="1769">
        <f t="shared" si="13"/>
        <v>0</v>
      </c>
      <c r="I238" s="1769">
        <f t="shared" si="13"/>
        <v>0</v>
      </c>
      <c r="J238" s="1769">
        <f t="shared" si="13"/>
        <v>-907687.6907237597</v>
      </c>
      <c r="K238" s="1769">
        <f t="shared" si="13"/>
        <v>-1329574.212816092</v>
      </c>
      <c r="L238" s="1769">
        <f t="shared" si="13"/>
        <v>0</v>
      </c>
      <c r="M238" s="1769">
        <f t="shared" si="13"/>
        <v>-52244.487497651178</v>
      </c>
      <c r="N238" s="1769">
        <f t="shared" si="14"/>
        <v>0</v>
      </c>
      <c r="O238" s="1769">
        <f t="shared" si="14"/>
        <v>0</v>
      </c>
      <c r="P238" s="1769">
        <f t="shared" si="14"/>
        <v>0</v>
      </c>
      <c r="Q238" s="1769">
        <f t="shared" si="14"/>
        <v>0</v>
      </c>
      <c r="R238" s="1769">
        <f t="shared" si="14"/>
        <v>0</v>
      </c>
      <c r="S238" s="1769">
        <f t="shared" si="14"/>
        <v>0</v>
      </c>
      <c r="T238" s="1769">
        <f t="shared" si="14"/>
        <v>0</v>
      </c>
      <c r="U238" s="1769">
        <f t="shared" si="14"/>
        <v>0</v>
      </c>
      <c r="V238" s="1769">
        <f t="shared" si="14"/>
        <v>0</v>
      </c>
      <c r="W238" s="1769">
        <f t="shared" si="14"/>
        <v>0</v>
      </c>
      <c r="X238" s="1769">
        <f t="shared" si="14"/>
        <v>0</v>
      </c>
    </row>
    <row r="239" spans="1:24" ht="15.95" customHeight="1" x14ac:dyDescent="0.2">
      <c r="A239" s="1761"/>
      <c r="C239" s="218" t="s">
        <v>704</v>
      </c>
      <c r="D239" s="1769">
        <f t="shared" si="13"/>
        <v>131198.3633344089</v>
      </c>
      <c r="E239" s="1769">
        <f t="shared" si="13"/>
        <v>90345.098056692266</v>
      </c>
      <c r="F239" s="1769">
        <f t="shared" si="13"/>
        <v>14868.42871671083</v>
      </c>
      <c r="G239" s="1769">
        <f t="shared" si="13"/>
        <v>1451.7496858800887</v>
      </c>
      <c r="H239" s="1769">
        <f t="shared" si="13"/>
        <v>0</v>
      </c>
      <c r="I239" s="1769">
        <f t="shared" si="13"/>
        <v>0</v>
      </c>
      <c r="J239" s="1769">
        <f t="shared" si="13"/>
        <v>11.08205867084037</v>
      </c>
      <c r="K239" s="1769">
        <f t="shared" si="13"/>
        <v>24233.871291013042</v>
      </c>
      <c r="L239" s="1769">
        <f t="shared" si="13"/>
        <v>0</v>
      </c>
      <c r="M239" s="1769">
        <f t="shared" si="13"/>
        <v>288.1335254418496</v>
      </c>
      <c r="N239" s="1769">
        <f t="shared" si="14"/>
        <v>0</v>
      </c>
      <c r="O239" s="1769">
        <f t="shared" si="14"/>
        <v>0</v>
      </c>
      <c r="P239" s="1769">
        <f t="shared" si="14"/>
        <v>0</v>
      </c>
      <c r="Q239" s="1769">
        <f t="shared" si="14"/>
        <v>0</v>
      </c>
      <c r="R239" s="1769">
        <f t="shared" si="14"/>
        <v>0</v>
      </c>
      <c r="S239" s="1769">
        <f t="shared" si="14"/>
        <v>0</v>
      </c>
      <c r="T239" s="1769">
        <f t="shared" si="14"/>
        <v>0</v>
      </c>
      <c r="U239" s="1769">
        <f t="shared" si="14"/>
        <v>0</v>
      </c>
      <c r="V239" s="1769">
        <f t="shared" si="14"/>
        <v>0</v>
      </c>
      <c r="W239" s="1769">
        <f t="shared" si="14"/>
        <v>0</v>
      </c>
      <c r="X239" s="1769">
        <f t="shared" si="14"/>
        <v>0</v>
      </c>
    </row>
    <row r="240" spans="1:24" ht="15.95" customHeight="1" x14ac:dyDescent="0.2">
      <c r="A240" s="1761"/>
      <c r="C240" s="218" t="s">
        <v>1270</v>
      </c>
      <c r="D240" s="1769">
        <f t="shared" si="13"/>
        <v>0</v>
      </c>
      <c r="E240" s="1769">
        <f t="shared" si="13"/>
        <v>0</v>
      </c>
      <c r="F240" s="1769">
        <f t="shared" si="13"/>
        <v>0</v>
      </c>
      <c r="G240" s="1769">
        <f t="shared" si="13"/>
        <v>0</v>
      </c>
      <c r="H240" s="1769">
        <f t="shared" si="13"/>
        <v>0</v>
      </c>
      <c r="I240" s="1769">
        <f t="shared" si="13"/>
        <v>0</v>
      </c>
      <c r="J240" s="1769">
        <f t="shared" si="13"/>
        <v>0</v>
      </c>
      <c r="K240" s="1769">
        <f t="shared" si="13"/>
        <v>0</v>
      </c>
      <c r="L240" s="1769">
        <f t="shared" si="13"/>
        <v>0</v>
      </c>
      <c r="M240" s="1769">
        <f t="shared" si="13"/>
        <v>0</v>
      </c>
      <c r="N240" s="1769">
        <f t="shared" si="14"/>
        <v>0</v>
      </c>
      <c r="O240" s="1769">
        <f t="shared" si="14"/>
        <v>0</v>
      </c>
      <c r="P240" s="1769">
        <f t="shared" si="14"/>
        <v>0</v>
      </c>
      <c r="Q240" s="1769">
        <f t="shared" si="14"/>
        <v>0</v>
      </c>
      <c r="R240" s="1769">
        <f t="shared" si="14"/>
        <v>0</v>
      </c>
      <c r="S240" s="1769">
        <f t="shared" si="14"/>
        <v>0</v>
      </c>
      <c r="T240" s="1769">
        <f t="shared" si="14"/>
        <v>0</v>
      </c>
      <c r="U240" s="1769">
        <f t="shared" si="14"/>
        <v>0</v>
      </c>
      <c r="V240" s="1769">
        <f t="shared" si="14"/>
        <v>0</v>
      </c>
      <c r="W240" s="1769">
        <f t="shared" si="14"/>
        <v>0</v>
      </c>
      <c r="X240" s="1769">
        <f t="shared" si="14"/>
        <v>0</v>
      </c>
    </row>
    <row r="241" spans="1:24" ht="15.95" customHeight="1" x14ac:dyDescent="0.2">
      <c r="A241" s="1761"/>
      <c r="C241" s="218" t="s">
        <v>773</v>
      </c>
      <c r="D241" s="1769">
        <f t="shared" si="13"/>
        <v>1969362.9999999998</v>
      </c>
      <c r="E241" s="1769">
        <f t="shared" si="13"/>
        <v>653555.64453690208</v>
      </c>
      <c r="F241" s="1769">
        <f t="shared" si="13"/>
        <v>370257.5384150914</v>
      </c>
      <c r="G241" s="1769">
        <f t="shared" si="13"/>
        <v>729342.46848888905</v>
      </c>
      <c r="H241" s="1769">
        <f t="shared" si="13"/>
        <v>0</v>
      </c>
      <c r="I241" s="1769">
        <f t="shared" si="13"/>
        <v>0</v>
      </c>
      <c r="J241" s="1769">
        <f t="shared" si="13"/>
        <v>206141.8503104682</v>
      </c>
      <c r="K241" s="1769">
        <f t="shared" si="13"/>
        <v>7841.1766128192185</v>
      </c>
      <c r="L241" s="1769">
        <f t="shared" si="13"/>
        <v>0</v>
      </c>
      <c r="M241" s="1769">
        <f t="shared" si="13"/>
        <v>2224.3216358300265</v>
      </c>
      <c r="N241" s="1769">
        <f t="shared" si="14"/>
        <v>0</v>
      </c>
      <c r="O241" s="1769">
        <f t="shared" si="14"/>
        <v>0</v>
      </c>
      <c r="P241" s="1769">
        <f t="shared" si="14"/>
        <v>0</v>
      </c>
      <c r="Q241" s="1769">
        <f t="shared" si="14"/>
        <v>0</v>
      </c>
      <c r="R241" s="1769">
        <f t="shared" si="14"/>
        <v>0</v>
      </c>
      <c r="S241" s="1769">
        <f t="shared" si="14"/>
        <v>0</v>
      </c>
      <c r="T241" s="1769">
        <f t="shared" si="14"/>
        <v>0</v>
      </c>
      <c r="U241" s="1769">
        <f t="shared" si="14"/>
        <v>0</v>
      </c>
      <c r="V241" s="1769">
        <f t="shared" si="14"/>
        <v>0</v>
      </c>
      <c r="W241" s="1769">
        <f t="shared" si="14"/>
        <v>0</v>
      </c>
      <c r="X241" s="1769">
        <f t="shared" si="14"/>
        <v>0</v>
      </c>
    </row>
    <row r="242" spans="1:24" ht="15.95" customHeight="1" x14ac:dyDescent="0.2">
      <c r="A242" s="1761"/>
      <c r="C242" s="218" t="s">
        <v>1265</v>
      </c>
      <c r="D242" s="1769">
        <f t="shared" si="13"/>
        <v>23927290.480922379</v>
      </c>
      <c r="E242" s="1769">
        <f t="shared" si="13"/>
        <v>7975232.1210988099</v>
      </c>
      <c r="F242" s="1769">
        <f t="shared" si="13"/>
        <v>4495466.4335831618</v>
      </c>
      <c r="G242" s="1769">
        <f t="shared" si="13"/>
        <v>8836952.7287739143</v>
      </c>
      <c r="H242" s="1769">
        <f t="shared" si="13"/>
        <v>0</v>
      </c>
      <c r="I242" s="1769">
        <f t="shared" si="13"/>
        <v>0</v>
      </c>
      <c r="J242" s="1769">
        <f t="shared" si="13"/>
        <v>2497682.3170462986</v>
      </c>
      <c r="K242" s="1769">
        <f t="shared" si="13"/>
        <v>95006.269426509592</v>
      </c>
      <c r="L242" s="1769">
        <f t="shared" si="13"/>
        <v>0</v>
      </c>
      <c r="M242" s="1769">
        <f t="shared" si="13"/>
        <v>26950.610993686369</v>
      </c>
      <c r="N242" s="1769">
        <f t="shared" si="14"/>
        <v>0</v>
      </c>
      <c r="O242" s="1769">
        <f t="shared" si="14"/>
        <v>0</v>
      </c>
      <c r="P242" s="1769">
        <f t="shared" si="14"/>
        <v>0</v>
      </c>
      <c r="Q242" s="1769">
        <f t="shared" si="14"/>
        <v>0</v>
      </c>
      <c r="R242" s="1769">
        <f t="shared" si="14"/>
        <v>0</v>
      </c>
      <c r="S242" s="1769">
        <f t="shared" si="14"/>
        <v>0</v>
      </c>
      <c r="T242" s="1769">
        <f t="shared" si="14"/>
        <v>0</v>
      </c>
      <c r="U242" s="1769">
        <f t="shared" si="14"/>
        <v>0</v>
      </c>
      <c r="V242" s="1769">
        <f t="shared" si="14"/>
        <v>0</v>
      </c>
      <c r="W242" s="1769">
        <f t="shared" si="14"/>
        <v>0</v>
      </c>
      <c r="X242" s="1769">
        <f t="shared" si="14"/>
        <v>0</v>
      </c>
    </row>
    <row r="243" spans="1:24" ht="15.95" customHeight="1" x14ac:dyDescent="0.2">
      <c r="A243" s="1761"/>
      <c r="C243" s="218" t="s">
        <v>1080</v>
      </c>
      <c r="D243" s="1769">
        <f t="shared" ref="D243:M256" si="15">SUMIF($Z$19:$Z$213, $C243, D$19:D$213)</f>
        <v>-28971.125000000007</v>
      </c>
      <c r="E243" s="1769">
        <f t="shared" si="15"/>
        <v>-19949.937349951935</v>
      </c>
      <c r="F243" s="1769">
        <f t="shared" si="15"/>
        <v>-3283.2353693885339</v>
      </c>
      <c r="G243" s="1769">
        <f t="shared" si="15"/>
        <v>-320.57428575644565</v>
      </c>
      <c r="H243" s="1769">
        <f t="shared" si="15"/>
        <v>0</v>
      </c>
      <c r="I243" s="1769">
        <f t="shared" si="15"/>
        <v>0</v>
      </c>
      <c r="J243" s="1769">
        <f t="shared" si="15"/>
        <v>-2.4471319523392796</v>
      </c>
      <c r="K243" s="1769">
        <f t="shared" si="15"/>
        <v>-5351.3054321899281</v>
      </c>
      <c r="L243" s="1769">
        <f t="shared" si="15"/>
        <v>0</v>
      </c>
      <c r="M243" s="1769">
        <f t="shared" si="15"/>
        <v>-63.625430760821267</v>
      </c>
      <c r="N243" s="1769">
        <f t="shared" ref="N243:X256" si="16">SUMIF($Z$19:$Z$213, $C243, N$19:N$213)</f>
        <v>0</v>
      </c>
      <c r="O243" s="1769">
        <f t="shared" si="16"/>
        <v>0</v>
      </c>
      <c r="P243" s="1769">
        <f t="shared" si="16"/>
        <v>0</v>
      </c>
      <c r="Q243" s="1769">
        <f t="shared" si="16"/>
        <v>0</v>
      </c>
      <c r="R243" s="1769">
        <f t="shared" si="16"/>
        <v>0</v>
      </c>
      <c r="S243" s="1769">
        <f t="shared" si="16"/>
        <v>0</v>
      </c>
      <c r="T243" s="1769">
        <f t="shared" si="16"/>
        <v>0</v>
      </c>
      <c r="U243" s="1769">
        <f t="shared" si="16"/>
        <v>0</v>
      </c>
      <c r="V243" s="1769">
        <f t="shared" si="16"/>
        <v>0</v>
      </c>
      <c r="W243" s="1769">
        <f t="shared" si="16"/>
        <v>0</v>
      </c>
      <c r="X243" s="1769">
        <f t="shared" si="16"/>
        <v>0</v>
      </c>
    </row>
    <row r="244" spans="1:24" ht="15.95" customHeight="1" x14ac:dyDescent="0.2">
      <c r="A244" s="1761"/>
      <c r="C244" s="218" t="s">
        <v>1274</v>
      </c>
      <c r="D244" s="1769">
        <f t="shared" si="15"/>
        <v>5170396.2280000001</v>
      </c>
      <c r="E244" s="1769">
        <f t="shared" si="15"/>
        <v>4757793.3460764484</v>
      </c>
      <c r="F244" s="1769">
        <f t="shared" si="15"/>
        <v>412602.88192355155</v>
      </c>
      <c r="G244" s="1769">
        <f t="shared" si="15"/>
        <v>0</v>
      </c>
      <c r="H244" s="1769">
        <f t="shared" si="15"/>
        <v>0</v>
      </c>
      <c r="I244" s="1769">
        <f t="shared" si="15"/>
        <v>0</v>
      </c>
      <c r="J244" s="1769">
        <f t="shared" si="15"/>
        <v>0</v>
      </c>
      <c r="K244" s="1769">
        <f t="shared" si="15"/>
        <v>0</v>
      </c>
      <c r="L244" s="1769">
        <f t="shared" si="15"/>
        <v>0</v>
      </c>
      <c r="M244" s="1769">
        <f t="shared" si="15"/>
        <v>0</v>
      </c>
      <c r="N244" s="1769">
        <f t="shared" si="16"/>
        <v>0</v>
      </c>
      <c r="O244" s="1769">
        <f t="shared" si="16"/>
        <v>0</v>
      </c>
      <c r="P244" s="1769">
        <f t="shared" si="16"/>
        <v>0</v>
      </c>
      <c r="Q244" s="1769">
        <f t="shared" si="16"/>
        <v>0</v>
      </c>
      <c r="R244" s="1769">
        <f t="shared" si="16"/>
        <v>0</v>
      </c>
      <c r="S244" s="1769">
        <f t="shared" si="16"/>
        <v>0</v>
      </c>
      <c r="T244" s="1769">
        <f t="shared" si="16"/>
        <v>0</v>
      </c>
      <c r="U244" s="1769">
        <f t="shared" si="16"/>
        <v>0</v>
      </c>
      <c r="V244" s="1769">
        <f t="shared" si="16"/>
        <v>0</v>
      </c>
      <c r="W244" s="1769">
        <f t="shared" si="16"/>
        <v>0</v>
      </c>
      <c r="X244" s="1769">
        <f t="shared" si="16"/>
        <v>0</v>
      </c>
    </row>
    <row r="245" spans="1:24" ht="15.95" customHeight="1" x14ac:dyDescent="0.2">
      <c r="A245" s="1761"/>
      <c r="C245" s="218" t="s">
        <v>774</v>
      </c>
      <c r="D245" s="1769">
        <f t="shared" si="15"/>
        <v>2920414.2977896407</v>
      </c>
      <c r="E245" s="1769">
        <f t="shared" si="15"/>
        <v>1925039.0623820389</v>
      </c>
      <c r="F245" s="1769">
        <f t="shared" si="15"/>
        <v>556495.90450078808</v>
      </c>
      <c r="G245" s="1769">
        <f t="shared" si="15"/>
        <v>435301.7599097396</v>
      </c>
      <c r="H245" s="1769">
        <f t="shared" si="15"/>
        <v>0</v>
      </c>
      <c r="I245" s="1769">
        <f t="shared" si="15"/>
        <v>0</v>
      </c>
      <c r="J245" s="1769">
        <f t="shared" si="15"/>
        <v>3577.5709970743956</v>
      </c>
      <c r="K245" s="1769">
        <f t="shared" si="15"/>
        <v>0</v>
      </c>
      <c r="L245" s="1769">
        <f t="shared" si="15"/>
        <v>0</v>
      </c>
      <c r="M245" s="1769">
        <f t="shared" si="15"/>
        <v>0</v>
      </c>
      <c r="N245" s="1769">
        <f t="shared" si="16"/>
        <v>0</v>
      </c>
      <c r="O245" s="1769">
        <f t="shared" si="16"/>
        <v>0</v>
      </c>
      <c r="P245" s="1769">
        <f t="shared" si="16"/>
        <v>0</v>
      </c>
      <c r="Q245" s="1769">
        <f t="shared" si="16"/>
        <v>0</v>
      </c>
      <c r="R245" s="1769">
        <f t="shared" si="16"/>
        <v>0</v>
      </c>
      <c r="S245" s="1769">
        <f t="shared" si="16"/>
        <v>0</v>
      </c>
      <c r="T245" s="1769">
        <f t="shared" si="16"/>
        <v>0</v>
      </c>
      <c r="U245" s="1769">
        <f t="shared" si="16"/>
        <v>0</v>
      </c>
      <c r="V245" s="1769">
        <f t="shared" si="16"/>
        <v>0</v>
      </c>
      <c r="W245" s="1769">
        <f t="shared" si="16"/>
        <v>0</v>
      </c>
      <c r="X245" s="1769">
        <f t="shared" si="16"/>
        <v>0</v>
      </c>
    </row>
    <row r="246" spans="1:24" ht="15.95" customHeight="1" x14ac:dyDescent="0.2">
      <c r="A246" s="1761"/>
      <c r="C246" s="218" t="s">
        <v>775</v>
      </c>
      <c r="D246" s="1769">
        <f t="shared" si="15"/>
        <v>134051.62747760591</v>
      </c>
      <c r="E246" s="1769">
        <f t="shared" si="15"/>
        <v>62463.426612037212</v>
      </c>
      <c r="F246" s="1769">
        <f t="shared" si="15"/>
        <v>10252.215996921712</v>
      </c>
      <c r="G246" s="1769">
        <f t="shared" si="15"/>
        <v>58803.711949694167</v>
      </c>
      <c r="H246" s="1769">
        <f t="shared" si="15"/>
        <v>0</v>
      </c>
      <c r="I246" s="1769">
        <f t="shared" si="15"/>
        <v>0</v>
      </c>
      <c r="J246" s="1769">
        <f t="shared" si="15"/>
        <v>448.88329732590967</v>
      </c>
      <c r="K246" s="1769">
        <f t="shared" si="15"/>
        <v>2083.3896216269272</v>
      </c>
      <c r="L246" s="1769">
        <f t="shared" si="15"/>
        <v>0</v>
      </c>
      <c r="M246" s="1769">
        <f t="shared" si="15"/>
        <v>0</v>
      </c>
      <c r="N246" s="1769">
        <f t="shared" si="16"/>
        <v>0</v>
      </c>
      <c r="O246" s="1769">
        <f t="shared" si="16"/>
        <v>0</v>
      </c>
      <c r="P246" s="1769">
        <f t="shared" si="16"/>
        <v>0</v>
      </c>
      <c r="Q246" s="1769">
        <f t="shared" si="16"/>
        <v>0</v>
      </c>
      <c r="R246" s="1769">
        <f t="shared" si="16"/>
        <v>0</v>
      </c>
      <c r="S246" s="1769">
        <f t="shared" si="16"/>
        <v>0</v>
      </c>
      <c r="T246" s="1769">
        <f t="shared" si="16"/>
        <v>0</v>
      </c>
      <c r="U246" s="1769">
        <f t="shared" si="16"/>
        <v>0</v>
      </c>
      <c r="V246" s="1769">
        <f t="shared" si="16"/>
        <v>0</v>
      </c>
      <c r="W246" s="1769">
        <f t="shared" si="16"/>
        <v>0</v>
      </c>
      <c r="X246" s="1769">
        <f t="shared" si="16"/>
        <v>0</v>
      </c>
    </row>
    <row r="247" spans="1:24" ht="15.95" customHeight="1" x14ac:dyDescent="0.2">
      <c r="A247" s="1761"/>
      <c r="C247" s="218" t="s">
        <v>1273</v>
      </c>
      <c r="D247" s="1769">
        <f t="shared" si="15"/>
        <v>464538.05298296281</v>
      </c>
      <c r="E247" s="1769">
        <f t="shared" si="15"/>
        <v>395330.5539312358</v>
      </c>
      <c r="F247" s="1769">
        <f t="shared" si="15"/>
        <v>64207.596226204281</v>
      </c>
      <c r="G247" s="1769">
        <f t="shared" si="15"/>
        <v>4450.4463713730729</v>
      </c>
      <c r="H247" s="1769">
        <f t="shared" si="15"/>
        <v>0</v>
      </c>
      <c r="I247" s="1769">
        <f t="shared" si="15"/>
        <v>0</v>
      </c>
      <c r="J247" s="1769">
        <f t="shared" si="15"/>
        <v>-189.79190940319958</v>
      </c>
      <c r="K247" s="1769">
        <f t="shared" si="15"/>
        <v>-252.89293116273893</v>
      </c>
      <c r="L247" s="1769">
        <f t="shared" si="15"/>
        <v>0</v>
      </c>
      <c r="M247" s="1769">
        <f t="shared" si="15"/>
        <v>992.14129471559716</v>
      </c>
      <c r="N247" s="1769">
        <f t="shared" si="16"/>
        <v>0</v>
      </c>
      <c r="O247" s="1769">
        <f t="shared" si="16"/>
        <v>0</v>
      </c>
      <c r="P247" s="1769">
        <f t="shared" si="16"/>
        <v>0</v>
      </c>
      <c r="Q247" s="1769">
        <f t="shared" si="16"/>
        <v>0</v>
      </c>
      <c r="R247" s="1769">
        <f t="shared" si="16"/>
        <v>0</v>
      </c>
      <c r="S247" s="1769">
        <f t="shared" si="16"/>
        <v>0</v>
      </c>
      <c r="T247" s="1769">
        <f t="shared" si="16"/>
        <v>0</v>
      </c>
      <c r="U247" s="1769">
        <f t="shared" si="16"/>
        <v>0</v>
      </c>
      <c r="V247" s="1769">
        <f t="shared" si="16"/>
        <v>0</v>
      </c>
      <c r="W247" s="1769">
        <f t="shared" si="16"/>
        <v>0</v>
      </c>
      <c r="X247" s="1769">
        <f t="shared" si="16"/>
        <v>0</v>
      </c>
    </row>
    <row r="248" spans="1:24" ht="15.95" customHeight="1" x14ac:dyDescent="0.2">
      <c r="A248" s="1761"/>
      <c r="C248" s="218" t="s">
        <v>698</v>
      </c>
      <c r="D248" s="1769">
        <f t="shared" si="15"/>
        <v>4528.980000000005</v>
      </c>
      <c r="E248" s="1769">
        <f t="shared" si="15"/>
        <v>1430.0813811395553</v>
      </c>
      <c r="F248" s="1769">
        <f t="shared" si="15"/>
        <v>1220.3712748673402</v>
      </c>
      <c r="G248" s="1769">
        <f t="shared" si="15"/>
        <v>1451.8041613365394</v>
      </c>
      <c r="H248" s="1769">
        <f t="shared" si="15"/>
        <v>0</v>
      </c>
      <c r="I248" s="1769">
        <f t="shared" si="15"/>
        <v>0</v>
      </c>
      <c r="J248" s="1769">
        <f t="shared" si="15"/>
        <v>413.34359273272548</v>
      </c>
      <c r="K248" s="1769">
        <f t="shared" si="15"/>
        <v>9.7445787226088108</v>
      </c>
      <c r="L248" s="1769">
        <f t="shared" si="15"/>
        <v>0</v>
      </c>
      <c r="M248" s="1769">
        <f t="shared" si="15"/>
        <v>3.6350112012363121</v>
      </c>
      <c r="N248" s="1769">
        <f t="shared" si="16"/>
        <v>0</v>
      </c>
      <c r="O248" s="1769">
        <f t="shared" si="16"/>
        <v>0</v>
      </c>
      <c r="P248" s="1769">
        <f t="shared" si="16"/>
        <v>0</v>
      </c>
      <c r="Q248" s="1769">
        <f t="shared" si="16"/>
        <v>0</v>
      </c>
      <c r="R248" s="1769">
        <f t="shared" si="16"/>
        <v>0</v>
      </c>
      <c r="S248" s="1769">
        <f t="shared" si="16"/>
        <v>0</v>
      </c>
      <c r="T248" s="1769">
        <f t="shared" si="16"/>
        <v>0</v>
      </c>
      <c r="U248" s="1769">
        <f t="shared" si="16"/>
        <v>0</v>
      </c>
      <c r="V248" s="1769">
        <f t="shared" si="16"/>
        <v>0</v>
      </c>
      <c r="W248" s="1769">
        <f t="shared" si="16"/>
        <v>0</v>
      </c>
      <c r="X248" s="1769">
        <f t="shared" si="16"/>
        <v>0</v>
      </c>
    </row>
    <row r="249" spans="1:24" ht="15.95" customHeight="1" x14ac:dyDescent="0.2">
      <c r="A249" s="1761"/>
      <c r="C249" s="218" t="s">
        <v>1345</v>
      </c>
      <c r="D249" s="1769">
        <f t="shared" si="15"/>
        <v>-54283.837500000009</v>
      </c>
      <c r="E249" s="1769">
        <f t="shared" si="15"/>
        <v>-24715.810086169291</v>
      </c>
      <c r="F249" s="1769">
        <f t="shared" si="15"/>
        <v>-12142.157674923401</v>
      </c>
      <c r="G249" s="1769">
        <f t="shared" si="15"/>
        <v>-17345.428201996994</v>
      </c>
      <c r="H249" s="1769">
        <f t="shared" si="15"/>
        <v>0</v>
      </c>
      <c r="I249" s="1769">
        <f t="shared" si="15"/>
        <v>0</v>
      </c>
      <c r="J249" s="1769">
        <f t="shared" si="15"/>
        <v>0</v>
      </c>
      <c r="K249" s="1769">
        <f t="shared" si="15"/>
        <v>-37.306850325300537</v>
      </c>
      <c r="L249" s="1769">
        <f t="shared" si="15"/>
        <v>0</v>
      </c>
      <c r="M249" s="1769">
        <f t="shared" si="15"/>
        <v>-43.13468658502341</v>
      </c>
      <c r="N249" s="1769">
        <f t="shared" si="16"/>
        <v>0</v>
      </c>
      <c r="O249" s="1769">
        <f t="shared" si="16"/>
        <v>0</v>
      </c>
      <c r="P249" s="1769">
        <f t="shared" si="16"/>
        <v>0</v>
      </c>
      <c r="Q249" s="1769">
        <f t="shared" si="16"/>
        <v>0</v>
      </c>
      <c r="R249" s="1769">
        <f t="shared" si="16"/>
        <v>0</v>
      </c>
      <c r="S249" s="1769">
        <f t="shared" si="16"/>
        <v>0</v>
      </c>
      <c r="T249" s="1769">
        <f t="shared" si="16"/>
        <v>0</v>
      </c>
      <c r="U249" s="1769">
        <f t="shared" si="16"/>
        <v>0</v>
      </c>
      <c r="V249" s="1769">
        <f t="shared" si="16"/>
        <v>0</v>
      </c>
      <c r="W249" s="1769">
        <f t="shared" si="16"/>
        <v>0</v>
      </c>
      <c r="X249" s="1769">
        <f t="shared" si="16"/>
        <v>0</v>
      </c>
    </row>
    <row r="250" spans="1:24" ht="15.95" customHeight="1" x14ac:dyDescent="0.2">
      <c r="A250" s="1761"/>
      <c r="C250" s="218" t="s">
        <v>1058</v>
      </c>
      <c r="D250" s="1769">
        <f t="shared" si="15"/>
        <v>9579537.4420000054</v>
      </c>
      <c r="E250" s="1769">
        <f t="shared" si="15"/>
        <v>5979207.620663831</v>
      </c>
      <c r="F250" s="1769">
        <f t="shared" si="15"/>
        <v>2138463.5465960056</v>
      </c>
      <c r="G250" s="1769">
        <f t="shared" si="15"/>
        <v>1361732.8394037669</v>
      </c>
      <c r="H250" s="1769">
        <f t="shared" si="15"/>
        <v>0</v>
      </c>
      <c r="I250" s="1769">
        <f t="shared" si="15"/>
        <v>0</v>
      </c>
      <c r="J250" s="1769">
        <f t="shared" si="15"/>
        <v>588.65980552628787</v>
      </c>
      <c r="K250" s="1769">
        <f t="shared" si="15"/>
        <v>82173.713952331906</v>
      </c>
      <c r="L250" s="1769">
        <f t="shared" si="15"/>
        <v>0</v>
      </c>
      <c r="M250" s="1769">
        <f t="shared" si="15"/>
        <v>17371.0615785429</v>
      </c>
      <c r="N250" s="1769">
        <f t="shared" si="16"/>
        <v>0</v>
      </c>
      <c r="O250" s="1769">
        <f t="shared" si="16"/>
        <v>0</v>
      </c>
      <c r="P250" s="1769">
        <f t="shared" si="16"/>
        <v>0</v>
      </c>
      <c r="Q250" s="1769">
        <f t="shared" si="16"/>
        <v>0</v>
      </c>
      <c r="R250" s="1769">
        <f t="shared" si="16"/>
        <v>0</v>
      </c>
      <c r="S250" s="1769">
        <f t="shared" si="16"/>
        <v>0</v>
      </c>
      <c r="T250" s="1769">
        <f t="shared" si="16"/>
        <v>0</v>
      </c>
      <c r="U250" s="1769">
        <f t="shared" si="16"/>
        <v>0</v>
      </c>
      <c r="V250" s="1769">
        <f t="shared" si="16"/>
        <v>0</v>
      </c>
      <c r="W250" s="1769">
        <f t="shared" si="16"/>
        <v>0</v>
      </c>
      <c r="X250" s="1769">
        <f t="shared" si="16"/>
        <v>0</v>
      </c>
    </row>
    <row r="251" spans="1:24" ht="15.95" customHeight="1" x14ac:dyDescent="0.2">
      <c r="A251" s="1761"/>
      <c r="C251" s="218" t="s">
        <v>1185</v>
      </c>
      <c r="D251" s="1769">
        <f t="shared" si="15"/>
        <v>-577510.04474351858</v>
      </c>
      <c r="E251" s="1769">
        <f t="shared" si="15"/>
        <v>-336739.41865184449</v>
      </c>
      <c r="F251" s="1769">
        <f t="shared" si="15"/>
        <v>-114414.9814439482</v>
      </c>
      <c r="G251" s="1769">
        <f t="shared" si="15"/>
        <v>-87771.088493492687</v>
      </c>
      <c r="H251" s="1769">
        <f t="shared" si="15"/>
        <v>0</v>
      </c>
      <c r="I251" s="1769">
        <f t="shared" si="15"/>
        <v>0</v>
      </c>
      <c r="J251" s="1769">
        <f t="shared" si="15"/>
        <v>-20536.454031768953</v>
      </c>
      <c r="K251" s="1769">
        <f t="shared" si="15"/>
        <v>-17218.713210033733</v>
      </c>
      <c r="L251" s="1769">
        <f t="shared" si="15"/>
        <v>0</v>
      </c>
      <c r="M251" s="1769">
        <f t="shared" si="15"/>
        <v>-829.38891243045373</v>
      </c>
      <c r="N251" s="1769">
        <f t="shared" si="16"/>
        <v>0</v>
      </c>
      <c r="O251" s="1769">
        <f t="shared" si="16"/>
        <v>0</v>
      </c>
      <c r="P251" s="1769">
        <f t="shared" si="16"/>
        <v>0</v>
      </c>
      <c r="Q251" s="1769">
        <f t="shared" si="16"/>
        <v>0</v>
      </c>
      <c r="R251" s="1769">
        <f t="shared" si="16"/>
        <v>0</v>
      </c>
      <c r="S251" s="1769">
        <f t="shared" si="16"/>
        <v>0</v>
      </c>
      <c r="T251" s="1769">
        <f t="shared" si="16"/>
        <v>0</v>
      </c>
      <c r="U251" s="1769">
        <f t="shared" si="16"/>
        <v>0</v>
      </c>
      <c r="V251" s="1769">
        <f t="shared" si="16"/>
        <v>0</v>
      </c>
      <c r="W251" s="1769">
        <f t="shared" si="16"/>
        <v>0</v>
      </c>
      <c r="X251" s="1769">
        <f t="shared" si="16"/>
        <v>0</v>
      </c>
    </row>
    <row r="252" spans="1:24" ht="15.95" customHeight="1" x14ac:dyDescent="0.2">
      <c r="A252" s="1761"/>
      <c r="C252" s="218" t="s">
        <v>5</v>
      </c>
      <c r="D252" s="1769">
        <f t="shared" si="15"/>
        <v>7218368.9400000004</v>
      </c>
      <c r="E252" s="1769">
        <f t="shared" si="15"/>
        <v>4049681.7744734571</v>
      </c>
      <c r="F252" s="1769">
        <f t="shared" si="15"/>
        <v>1496110.9971974166</v>
      </c>
      <c r="G252" s="1769">
        <f t="shared" si="15"/>
        <v>1199502.723216383</v>
      </c>
      <c r="H252" s="1769">
        <f t="shared" si="15"/>
        <v>0</v>
      </c>
      <c r="I252" s="1769">
        <f t="shared" si="15"/>
        <v>0</v>
      </c>
      <c r="J252" s="1769">
        <f t="shared" si="15"/>
        <v>254675.36112474371</v>
      </c>
      <c r="K252" s="1769">
        <f t="shared" si="15"/>
        <v>209397.39146409661</v>
      </c>
      <c r="L252" s="1769">
        <f t="shared" si="15"/>
        <v>0</v>
      </c>
      <c r="M252" s="1769">
        <f t="shared" si="15"/>
        <v>9000.6925239029406</v>
      </c>
      <c r="N252" s="1769">
        <f t="shared" si="16"/>
        <v>0</v>
      </c>
      <c r="O252" s="1769">
        <f t="shared" si="16"/>
        <v>0</v>
      </c>
      <c r="P252" s="1769">
        <f t="shared" si="16"/>
        <v>0</v>
      </c>
      <c r="Q252" s="1769">
        <f t="shared" si="16"/>
        <v>0</v>
      </c>
      <c r="R252" s="1769">
        <f t="shared" si="16"/>
        <v>0</v>
      </c>
      <c r="S252" s="1769">
        <f t="shared" si="16"/>
        <v>0</v>
      </c>
      <c r="T252" s="1769">
        <f t="shared" si="16"/>
        <v>0</v>
      </c>
      <c r="U252" s="1769">
        <f t="shared" si="16"/>
        <v>0</v>
      </c>
      <c r="V252" s="1769">
        <f t="shared" si="16"/>
        <v>0</v>
      </c>
      <c r="W252" s="1769">
        <f t="shared" si="16"/>
        <v>0</v>
      </c>
      <c r="X252" s="1769">
        <f t="shared" si="16"/>
        <v>0</v>
      </c>
    </row>
    <row r="253" spans="1:24" ht="15.95" customHeight="1" x14ac:dyDescent="0.2">
      <c r="A253" s="1761"/>
      <c r="C253" s="218" t="s">
        <v>1081</v>
      </c>
      <c r="D253" s="1769">
        <f t="shared" si="15"/>
        <v>1149004.2891835929</v>
      </c>
      <c r="E253" s="1769">
        <f t="shared" si="15"/>
        <v>765713.84175974922</v>
      </c>
      <c r="F253" s="1769">
        <f t="shared" si="15"/>
        <v>193280.48169490145</v>
      </c>
      <c r="G253" s="1769">
        <f t="shared" si="15"/>
        <v>130814.61428486265</v>
      </c>
      <c r="H253" s="1769">
        <f t="shared" si="15"/>
        <v>0</v>
      </c>
      <c r="I253" s="1769">
        <f t="shared" si="15"/>
        <v>0</v>
      </c>
      <c r="J253" s="1769">
        <f t="shared" si="15"/>
        <v>18506.93701555143</v>
      </c>
      <c r="K253" s="1769">
        <f t="shared" si="15"/>
        <v>38990.939196048319</v>
      </c>
      <c r="L253" s="1769">
        <f t="shared" si="15"/>
        <v>0</v>
      </c>
      <c r="M253" s="1769">
        <f t="shared" si="15"/>
        <v>1697.475232480095</v>
      </c>
      <c r="N253" s="1769">
        <f t="shared" si="16"/>
        <v>0</v>
      </c>
      <c r="O253" s="1769">
        <f t="shared" si="16"/>
        <v>0</v>
      </c>
      <c r="P253" s="1769">
        <f t="shared" si="16"/>
        <v>0</v>
      </c>
      <c r="Q253" s="1769">
        <f t="shared" si="16"/>
        <v>0</v>
      </c>
      <c r="R253" s="1769">
        <f t="shared" si="16"/>
        <v>0</v>
      </c>
      <c r="S253" s="1769">
        <f t="shared" si="16"/>
        <v>0</v>
      </c>
      <c r="T253" s="1769">
        <f t="shared" si="16"/>
        <v>0</v>
      </c>
      <c r="U253" s="1769">
        <f t="shared" si="16"/>
        <v>0</v>
      </c>
      <c r="V253" s="1769">
        <f t="shared" si="16"/>
        <v>0</v>
      </c>
      <c r="W253" s="1769">
        <f t="shared" si="16"/>
        <v>0</v>
      </c>
      <c r="X253" s="1769">
        <f t="shared" si="16"/>
        <v>0</v>
      </c>
    </row>
    <row r="254" spans="1:24" ht="15.95" customHeight="1" x14ac:dyDescent="0.2">
      <c r="A254" s="1761"/>
      <c r="C254" s="218" t="s">
        <v>699</v>
      </c>
      <c r="D254" s="1769">
        <f t="shared" si="15"/>
        <v>17132956.484745175</v>
      </c>
      <c r="E254" s="1769">
        <f t="shared" si="15"/>
        <v>10304016.78972609</v>
      </c>
      <c r="F254" s="1769">
        <f t="shared" si="15"/>
        <v>3379235.8404564448</v>
      </c>
      <c r="G254" s="1769">
        <f t="shared" si="15"/>
        <v>2330315.5118257999</v>
      </c>
      <c r="H254" s="1769">
        <f t="shared" si="15"/>
        <v>0</v>
      </c>
      <c r="I254" s="1769">
        <f t="shared" si="15"/>
        <v>0</v>
      </c>
      <c r="J254" s="1769">
        <f t="shared" si="15"/>
        <v>947391.91574888059</v>
      </c>
      <c r="K254" s="1769">
        <f t="shared" si="15"/>
        <v>141610.62501204322</v>
      </c>
      <c r="L254" s="1769">
        <f t="shared" si="15"/>
        <v>0</v>
      </c>
      <c r="M254" s="1769">
        <f t="shared" si="15"/>
        <v>30385.801975920531</v>
      </c>
      <c r="N254" s="1769">
        <f t="shared" si="16"/>
        <v>0</v>
      </c>
      <c r="O254" s="1769">
        <f t="shared" si="16"/>
        <v>0</v>
      </c>
      <c r="P254" s="1769">
        <f t="shared" si="16"/>
        <v>0</v>
      </c>
      <c r="Q254" s="1769">
        <f t="shared" si="16"/>
        <v>0</v>
      </c>
      <c r="R254" s="1769">
        <f t="shared" si="16"/>
        <v>0</v>
      </c>
      <c r="S254" s="1769">
        <f t="shared" si="16"/>
        <v>0</v>
      </c>
      <c r="T254" s="1769">
        <f t="shared" si="16"/>
        <v>0</v>
      </c>
      <c r="U254" s="1769">
        <f t="shared" si="16"/>
        <v>0</v>
      </c>
      <c r="V254" s="1769">
        <f t="shared" si="16"/>
        <v>0</v>
      </c>
      <c r="W254" s="1769">
        <f t="shared" si="16"/>
        <v>0</v>
      </c>
      <c r="X254" s="1769">
        <f t="shared" si="16"/>
        <v>0</v>
      </c>
    </row>
    <row r="255" spans="1:24" ht="15.95" customHeight="1" x14ac:dyDescent="0.2">
      <c r="A255" s="1761"/>
      <c r="B255" s="1010"/>
      <c r="C255" s="218" t="s">
        <v>700</v>
      </c>
      <c r="D255" s="1769">
        <f t="shared" si="15"/>
        <v>15455706.602254823</v>
      </c>
      <c r="E255" s="1769">
        <f t="shared" si="15"/>
        <v>8298105.6953198677</v>
      </c>
      <c r="F255" s="1769">
        <f t="shared" si="15"/>
        <v>3236156.3052032241</v>
      </c>
      <c r="G255" s="1769">
        <f t="shared" si="15"/>
        <v>2184038.1824923642</v>
      </c>
      <c r="H255" s="1769">
        <f t="shared" si="15"/>
        <v>0</v>
      </c>
      <c r="I255" s="1769">
        <f t="shared" si="15"/>
        <v>0</v>
      </c>
      <c r="J255" s="1769">
        <f t="shared" si="15"/>
        <v>783.30724414103224</v>
      </c>
      <c r="K255" s="1769">
        <f t="shared" si="15"/>
        <v>1712909.8031018118</v>
      </c>
      <c r="L255" s="1769">
        <f t="shared" si="15"/>
        <v>0</v>
      </c>
      <c r="M255" s="1769">
        <f t="shared" si="15"/>
        <v>23713.308893414556</v>
      </c>
      <c r="N255" s="1769">
        <f t="shared" si="16"/>
        <v>0</v>
      </c>
      <c r="O255" s="1769">
        <f t="shared" si="16"/>
        <v>0</v>
      </c>
      <c r="P255" s="1769">
        <f t="shared" si="16"/>
        <v>0</v>
      </c>
      <c r="Q255" s="1769">
        <f t="shared" si="16"/>
        <v>0</v>
      </c>
      <c r="R255" s="1769">
        <f t="shared" si="16"/>
        <v>0</v>
      </c>
      <c r="S255" s="1769">
        <f t="shared" si="16"/>
        <v>0</v>
      </c>
      <c r="T255" s="1769">
        <f t="shared" si="16"/>
        <v>0</v>
      </c>
      <c r="U255" s="1769">
        <f t="shared" si="16"/>
        <v>0</v>
      </c>
      <c r="V255" s="1769">
        <f t="shared" si="16"/>
        <v>0</v>
      </c>
      <c r="W255" s="1769">
        <f t="shared" si="16"/>
        <v>0</v>
      </c>
      <c r="X255" s="1769">
        <f t="shared" si="16"/>
        <v>0</v>
      </c>
    </row>
    <row r="256" spans="1:24" ht="15.95" customHeight="1" x14ac:dyDescent="0.2">
      <c r="A256" s="1761"/>
      <c r="B256" s="1010"/>
      <c r="C256" s="218" t="s">
        <v>697</v>
      </c>
      <c r="D256" s="1769">
        <f t="shared" si="15"/>
        <v>10175450.955000002</v>
      </c>
      <c r="E256" s="1769">
        <f t="shared" si="15"/>
        <v>3213024.3355996693</v>
      </c>
      <c r="F256" s="1769">
        <f t="shared" si="15"/>
        <v>2741859.7684916756</v>
      </c>
      <c r="G256" s="1769">
        <f t="shared" si="15"/>
        <v>3261829.8248048895</v>
      </c>
      <c r="H256" s="1769">
        <f t="shared" si="15"/>
        <v>0</v>
      </c>
      <c r="I256" s="1769">
        <f t="shared" si="15"/>
        <v>0</v>
      </c>
      <c r="J256" s="1769">
        <f t="shared" si="15"/>
        <v>928676.53542637359</v>
      </c>
      <c r="K256" s="1769">
        <f t="shared" si="15"/>
        <v>21893.557240050162</v>
      </c>
      <c r="L256" s="1769">
        <f t="shared" si="15"/>
        <v>0</v>
      </c>
      <c r="M256" s="1769">
        <f t="shared" si="15"/>
        <v>8166.9334373425545</v>
      </c>
      <c r="N256" s="1769">
        <f t="shared" si="16"/>
        <v>0</v>
      </c>
      <c r="O256" s="1769">
        <f t="shared" si="16"/>
        <v>0</v>
      </c>
      <c r="P256" s="1769">
        <f t="shared" si="16"/>
        <v>0</v>
      </c>
      <c r="Q256" s="1769">
        <f t="shared" si="16"/>
        <v>0</v>
      </c>
      <c r="R256" s="1769">
        <f t="shared" si="16"/>
        <v>0</v>
      </c>
      <c r="S256" s="1769">
        <f t="shared" si="16"/>
        <v>0</v>
      </c>
      <c r="T256" s="1769">
        <f t="shared" si="16"/>
        <v>0</v>
      </c>
      <c r="U256" s="1769">
        <f t="shared" si="16"/>
        <v>0</v>
      </c>
      <c r="V256" s="1769">
        <f t="shared" si="16"/>
        <v>0</v>
      </c>
      <c r="W256" s="1769">
        <f t="shared" si="16"/>
        <v>0</v>
      </c>
      <c r="X256" s="1769">
        <f t="shared" si="16"/>
        <v>0</v>
      </c>
    </row>
    <row r="257" spans="1:24" ht="15.95" customHeight="1" x14ac:dyDescent="0.2">
      <c r="A257" s="1761"/>
      <c r="B257" s="1010"/>
      <c r="C257" s="1766"/>
      <c r="D257" s="1769"/>
      <c r="E257" s="1769"/>
      <c r="F257" s="1769"/>
      <c r="G257" s="1769"/>
      <c r="H257" s="1769"/>
      <c r="I257" s="1769"/>
      <c r="J257" s="1769"/>
      <c r="K257" s="1769"/>
      <c r="L257" s="1769"/>
      <c r="M257" s="1769"/>
      <c r="N257" s="1769"/>
      <c r="O257" s="1769"/>
      <c r="P257" s="1769"/>
      <c r="Q257" s="1769"/>
      <c r="R257" s="1769"/>
      <c r="S257" s="1769"/>
      <c r="T257" s="1769"/>
      <c r="U257" s="1769"/>
      <c r="V257" s="1769"/>
      <c r="W257" s="1769"/>
      <c r="X257" s="1769"/>
    </row>
    <row r="258" spans="1:24" ht="15.95" customHeight="1" thickBot="1" x14ac:dyDescent="0.25">
      <c r="A258" s="1761"/>
      <c r="B258" s="1010"/>
      <c r="C258" s="1775" t="s">
        <v>763</v>
      </c>
      <c r="D258" s="1777">
        <f>SUM(D223:D256)</f>
        <v>57688753.643192068</v>
      </c>
      <c r="E258" s="1777">
        <f t="shared" ref="E258:X258" si="17">SUM(E223:E256)</f>
        <v>25846108.959911421</v>
      </c>
      <c r="F258" s="1777">
        <f t="shared" si="17"/>
        <v>11588366.824071746</v>
      </c>
      <c r="G258" s="1777">
        <f t="shared" si="17"/>
        <v>15208436.396720594</v>
      </c>
      <c r="H258" s="1777">
        <f t="shared" si="17"/>
        <v>0</v>
      </c>
      <c r="I258" s="1777">
        <f t="shared" si="17"/>
        <v>0</v>
      </c>
      <c r="J258" s="1777">
        <f t="shared" si="17"/>
        <v>3958822.2751005236</v>
      </c>
      <c r="K258" s="1777">
        <f t="shared" si="17"/>
        <v>1018056.2600467281</v>
      </c>
      <c r="L258" s="1777">
        <f t="shared" si="17"/>
        <v>0</v>
      </c>
      <c r="M258" s="1777">
        <f t="shared" si="17"/>
        <v>68962.927341051924</v>
      </c>
      <c r="N258" s="1777">
        <f t="shared" si="17"/>
        <v>0</v>
      </c>
      <c r="O258" s="1777">
        <f t="shared" si="17"/>
        <v>0</v>
      </c>
      <c r="P258" s="1777">
        <f t="shared" si="17"/>
        <v>0</v>
      </c>
      <c r="Q258" s="1777">
        <f t="shared" si="17"/>
        <v>0</v>
      </c>
      <c r="R258" s="1777">
        <f t="shared" si="17"/>
        <v>0</v>
      </c>
      <c r="S258" s="1777">
        <f t="shared" si="17"/>
        <v>0</v>
      </c>
      <c r="T258" s="1777">
        <f t="shared" si="17"/>
        <v>0</v>
      </c>
      <c r="U258" s="1777">
        <f t="shared" si="17"/>
        <v>0</v>
      </c>
      <c r="V258" s="1777">
        <f t="shared" si="17"/>
        <v>0</v>
      </c>
      <c r="W258" s="1777">
        <f t="shared" si="17"/>
        <v>0</v>
      </c>
      <c r="X258" s="1777">
        <f t="shared" si="17"/>
        <v>0</v>
      </c>
    </row>
    <row r="259" spans="1:24" ht="15.95" customHeight="1" thickTop="1" x14ac:dyDescent="0.2">
      <c r="A259" s="709"/>
      <c r="C259" s="1766"/>
      <c r="D259" s="1767"/>
      <c r="E259" s="1767"/>
      <c r="F259" s="1767"/>
      <c r="G259" s="1767"/>
      <c r="H259" s="1767"/>
      <c r="I259" s="1767"/>
      <c r="J259" s="1767"/>
      <c r="K259" s="1767"/>
      <c r="L259" s="1767"/>
      <c r="M259" s="1767"/>
      <c r="N259" s="1767"/>
      <c r="O259" s="1767"/>
      <c r="P259" s="1767"/>
      <c r="Q259" s="1767"/>
      <c r="R259" s="1767"/>
      <c r="S259" s="1767"/>
      <c r="T259" s="1767"/>
      <c r="U259" s="1767"/>
      <c r="V259" s="1767"/>
      <c r="W259" s="1767"/>
      <c r="X259" s="1767"/>
    </row>
    <row r="260" spans="1:24" ht="15.95" customHeight="1" x14ac:dyDescent="0.2">
      <c r="A260" s="709"/>
      <c r="C260" s="1766"/>
      <c r="D260" s="1767"/>
      <c r="E260" s="1767"/>
      <c r="F260" s="1767"/>
      <c r="G260" s="1767"/>
      <c r="H260" s="1767"/>
      <c r="I260" s="1767"/>
      <c r="J260" s="1767"/>
      <c r="K260" s="1767"/>
      <c r="L260" s="1767"/>
      <c r="M260" s="1767"/>
      <c r="N260" s="1767"/>
      <c r="O260" s="1767"/>
      <c r="P260" s="1767"/>
      <c r="Q260" s="1767"/>
      <c r="R260" s="1767"/>
      <c r="S260" s="1767"/>
      <c r="T260" s="1767"/>
      <c r="U260" s="1767"/>
      <c r="V260" s="1767"/>
      <c r="W260" s="1767"/>
      <c r="X260" s="1767"/>
    </row>
    <row r="261" spans="1:24" ht="15.95" customHeight="1" x14ac:dyDescent="0.2">
      <c r="A261" s="709"/>
      <c r="C261" s="1766"/>
      <c r="D261" s="1767"/>
      <c r="E261" s="1767"/>
      <c r="F261" s="1767"/>
      <c r="G261" s="1767"/>
      <c r="H261" s="1767"/>
      <c r="I261" s="1767"/>
      <c r="J261" s="1767"/>
      <c r="K261" s="1767"/>
      <c r="L261" s="1767"/>
      <c r="M261" s="1767"/>
      <c r="N261" s="1767"/>
      <c r="O261" s="1767"/>
      <c r="P261" s="1767"/>
      <c r="Q261" s="1767"/>
      <c r="R261" s="1767"/>
      <c r="S261" s="1767"/>
      <c r="T261" s="1767"/>
      <c r="U261" s="1767"/>
      <c r="V261" s="1767"/>
      <c r="W261" s="1767"/>
      <c r="X261" s="1767"/>
    </row>
    <row r="262" spans="1:24" ht="15.95" customHeight="1" x14ac:dyDescent="0.2">
      <c r="A262" s="709"/>
      <c r="C262" s="1766"/>
      <c r="D262" s="1767"/>
      <c r="E262" s="1767"/>
      <c r="F262" s="1767"/>
      <c r="G262" s="1767"/>
      <c r="H262" s="1767"/>
      <c r="I262" s="1767"/>
      <c r="J262" s="1767"/>
      <c r="K262" s="1767"/>
      <c r="L262" s="1767"/>
      <c r="M262" s="1767"/>
      <c r="N262" s="1767"/>
      <c r="O262" s="1767"/>
      <c r="P262" s="1767"/>
      <c r="Q262" s="1767"/>
      <c r="R262" s="1767"/>
      <c r="S262" s="1767"/>
      <c r="T262" s="1767"/>
      <c r="U262" s="1767"/>
      <c r="V262" s="1767"/>
      <c r="W262" s="1767"/>
      <c r="X262" s="1767"/>
    </row>
    <row r="263" spans="1:24" ht="15.95" customHeight="1" x14ac:dyDescent="0.2">
      <c r="A263" s="709"/>
      <c r="C263" s="1766"/>
      <c r="D263" s="1767"/>
      <c r="E263" s="1767"/>
      <c r="F263" s="1767"/>
      <c r="G263" s="1767"/>
      <c r="H263" s="1767"/>
      <c r="I263" s="1767"/>
      <c r="J263" s="1767"/>
      <c r="K263" s="1767"/>
      <c r="L263" s="1767"/>
      <c r="M263" s="1767"/>
      <c r="N263" s="1767"/>
      <c r="O263" s="1767"/>
      <c r="P263" s="1767"/>
      <c r="Q263" s="1767"/>
      <c r="R263" s="1767"/>
      <c r="S263" s="1767"/>
      <c r="T263" s="1767"/>
      <c r="U263" s="1767"/>
      <c r="V263" s="1767"/>
      <c r="W263" s="1767"/>
      <c r="X263" s="1767"/>
    </row>
    <row r="264" spans="1:24" ht="15.95" customHeight="1" x14ac:dyDescent="0.2">
      <c r="A264" s="709"/>
      <c r="C264" s="1766"/>
      <c r="D264" s="1767"/>
      <c r="E264" s="1767"/>
      <c r="F264" s="1767"/>
      <c r="G264" s="1767"/>
      <c r="H264" s="1767"/>
      <c r="I264" s="1767"/>
      <c r="J264" s="1767"/>
      <c r="K264" s="1767"/>
      <c r="L264" s="1767"/>
      <c r="M264" s="1767"/>
      <c r="N264" s="1767"/>
      <c r="O264" s="1767"/>
      <c r="P264" s="1767"/>
      <c r="Q264" s="1767"/>
      <c r="R264" s="1767"/>
      <c r="S264" s="1767"/>
      <c r="T264" s="1767"/>
      <c r="U264" s="1767"/>
      <c r="V264" s="1767"/>
      <c r="W264" s="1767"/>
      <c r="X264" s="1767"/>
    </row>
    <row r="265" spans="1:24" ht="15.95" customHeight="1" x14ac:dyDescent="0.2">
      <c r="A265" s="709"/>
      <c r="C265" s="1766"/>
      <c r="D265" s="1767"/>
      <c r="E265" s="1767"/>
      <c r="F265" s="1767"/>
      <c r="G265" s="1767"/>
      <c r="H265" s="1767"/>
      <c r="I265" s="1767"/>
      <c r="J265" s="1767"/>
      <c r="K265" s="1767"/>
      <c r="L265" s="1767"/>
      <c r="M265" s="1767"/>
      <c r="N265" s="1767"/>
      <c r="O265" s="1767"/>
      <c r="P265" s="1767"/>
      <c r="Q265" s="1767"/>
      <c r="R265" s="1767"/>
      <c r="S265" s="1767"/>
      <c r="T265" s="1767"/>
      <c r="U265" s="1767"/>
      <c r="V265" s="1767"/>
      <c r="W265" s="1767"/>
      <c r="X265" s="1767"/>
    </row>
    <row r="266" spans="1:24" ht="15.95" customHeight="1" x14ac:dyDescent="0.2">
      <c r="A266" s="709"/>
      <c r="C266" s="1766"/>
      <c r="D266" s="1767"/>
      <c r="E266" s="1767"/>
      <c r="F266" s="1767"/>
      <c r="G266" s="1767"/>
      <c r="H266" s="1767"/>
      <c r="I266" s="1767"/>
      <c r="J266" s="1767"/>
      <c r="K266" s="1767"/>
      <c r="L266" s="1767"/>
      <c r="M266" s="1767"/>
      <c r="N266" s="1767"/>
      <c r="O266" s="1767"/>
      <c r="P266" s="1767"/>
      <c r="Q266" s="1767"/>
      <c r="R266" s="1767"/>
      <c r="S266" s="1767"/>
      <c r="T266" s="1767"/>
      <c r="U266" s="1767"/>
      <c r="V266" s="1767"/>
      <c r="W266" s="1767"/>
      <c r="X266" s="1767"/>
    </row>
    <row r="267" spans="1:24" ht="15.95" customHeight="1" x14ac:dyDescent="0.2">
      <c r="A267" s="709"/>
      <c r="C267" s="1766"/>
      <c r="D267" s="1767"/>
      <c r="E267" s="1767"/>
      <c r="F267" s="1767"/>
      <c r="G267" s="1767"/>
      <c r="H267" s="1767"/>
      <c r="I267" s="1767"/>
      <c r="J267" s="1767"/>
      <c r="K267" s="1767"/>
      <c r="L267" s="1767"/>
      <c r="M267" s="1767"/>
      <c r="N267" s="1767"/>
      <c r="O267" s="1767"/>
      <c r="P267" s="1767"/>
      <c r="Q267" s="1767"/>
      <c r="R267" s="1767"/>
      <c r="S267" s="1767"/>
      <c r="T267" s="1767"/>
      <c r="U267" s="1767"/>
      <c r="V267" s="1767"/>
      <c r="W267" s="1767"/>
      <c r="X267" s="1767"/>
    </row>
    <row r="268" spans="1:24" ht="15.95" customHeight="1" x14ac:dyDescent="0.2">
      <c r="A268" s="709"/>
      <c r="C268" s="1766"/>
      <c r="D268" s="1767"/>
      <c r="E268" s="1767"/>
      <c r="F268" s="1767"/>
      <c r="G268" s="1767"/>
      <c r="H268" s="1767"/>
      <c r="I268" s="1767"/>
      <c r="J268" s="1767"/>
      <c r="K268" s="1767"/>
      <c r="L268" s="1767"/>
      <c r="M268" s="1767"/>
      <c r="N268" s="1767"/>
      <c r="O268" s="1767"/>
      <c r="P268" s="1767"/>
      <c r="Q268" s="1767"/>
      <c r="R268" s="1767"/>
      <c r="S268" s="1767"/>
      <c r="T268" s="1767"/>
      <c r="U268" s="1767"/>
      <c r="V268" s="1767"/>
      <c r="W268" s="1767"/>
      <c r="X268" s="1767"/>
    </row>
    <row r="269" spans="1:24" ht="15.95" customHeight="1" x14ac:dyDescent="0.2">
      <c r="A269" s="709"/>
      <c r="C269" s="1766"/>
      <c r="D269" s="1767"/>
      <c r="E269" s="1767"/>
      <c r="F269" s="1767"/>
      <c r="G269" s="1767"/>
      <c r="H269" s="1767"/>
      <c r="I269" s="1767"/>
      <c r="J269" s="1767"/>
      <c r="K269" s="1767"/>
      <c r="L269" s="1767"/>
      <c r="M269" s="1767"/>
      <c r="N269" s="1767"/>
      <c r="O269" s="1767"/>
      <c r="P269" s="1767"/>
      <c r="Q269" s="1767"/>
      <c r="R269" s="1767"/>
      <c r="S269" s="1767"/>
      <c r="T269" s="1767"/>
      <c r="U269" s="1767"/>
      <c r="V269" s="1767"/>
      <c r="W269" s="1767"/>
      <c r="X269" s="1767"/>
    </row>
    <row r="270" spans="1:24" ht="15.95" customHeight="1" x14ac:dyDescent="0.2">
      <c r="A270" s="709"/>
      <c r="C270" s="1766"/>
      <c r="D270" s="1767"/>
      <c r="E270" s="1767"/>
      <c r="F270" s="1767"/>
      <c r="G270" s="1767"/>
      <c r="H270" s="1767"/>
      <c r="I270" s="1767"/>
      <c r="J270" s="1767"/>
      <c r="K270" s="1767"/>
      <c r="L270" s="1767"/>
      <c r="M270" s="1767"/>
      <c r="N270" s="1767"/>
      <c r="O270" s="1767"/>
      <c r="P270" s="1767"/>
      <c r="Q270" s="1767"/>
      <c r="R270" s="1767"/>
      <c r="S270" s="1767"/>
      <c r="T270" s="1767"/>
      <c r="U270" s="1767"/>
      <c r="V270" s="1767"/>
      <c r="W270" s="1767"/>
      <c r="X270" s="1767"/>
    </row>
    <row r="271" spans="1:24" ht="15.95" customHeight="1" x14ac:dyDescent="0.2">
      <c r="A271" s="709"/>
      <c r="C271" s="1766"/>
      <c r="D271" s="1767"/>
      <c r="E271" s="1767"/>
      <c r="F271" s="1767"/>
      <c r="G271" s="1767"/>
      <c r="H271" s="1767"/>
      <c r="I271" s="1767"/>
      <c r="J271" s="1767"/>
      <c r="K271" s="1767"/>
      <c r="L271" s="1767"/>
      <c r="M271" s="1767"/>
      <c r="N271" s="1767"/>
      <c r="O271" s="1767"/>
      <c r="P271" s="1767"/>
      <c r="Q271" s="1767"/>
      <c r="R271" s="1767"/>
      <c r="S271" s="1767"/>
      <c r="T271" s="1767"/>
      <c r="U271" s="1767"/>
      <c r="V271" s="1767"/>
      <c r="W271" s="1767"/>
      <c r="X271" s="1767"/>
    </row>
    <row r="272" spans="1:24" ht="15.95" customHeight="1" x14ac:dyDescent="0.2">
      <c r="A272" s="709"/>
      <c r="C272" s="1766"/>
      <c r="D272" s="1767"/>
      <c r="E272" s="1767"/>
      <c r="F272" s="1767"/>
      <c r="G272" s="1767"/>
      <c r="H272" s="1767"/>
      <c r="I272" s="1767"/>
      <c r="J272" s="1767"/>
      <c r="K272" s="1767"/>
      <c r="L272" s="1767"/>
      <c r="M272" s="1767"/>
      <c r="N272" s="1767"/>
      <c r="O272" s="1767"/>
      <c r="P272" s="1767"/>
      <c r="Q272" s="1767"/>
      <c r="R272" s="1767"/>
      <c r="S272" s="1767"/>
      <c r="T272" s="1767"/>
      <c r="U272" s="1767"/>
      <c r="V272" s="1767"/>
      <c r="W272" s="1767"/>
      <c r="X272" s="1767"/>
    </row>
    <row r="273" spans="1:24" ht="15.95" customHeight="1" x14ac:dyDescent="0.2">
      <c r="A273" s="709"/>
      <c r="C273" s="1766"/>
      <c r="D273" s="1767"/>
      <c r="E273" s="1767"/>
      <c r="F273" s="1767"/>
      <c r="G273" s="1767"/>
      <c r="H273" s="1767"/>
      <c r="I273" s="1767"/>
      <c r="J273" s="1767"/>
      <c r="K273" s="1767"/>
      <c r="L273" s="1767"/>
      <c r="M273" s="1767"/>
      <c r="N273" s="1767"/>
      <c r="O273" s="1767"/>
      <c r="P273" s="1767"/>
      <c r="Q273" s="1767"/>
      <c r="R273" s="1767"/>
      <c r="S273" s="1767"/>
      <c r="T273" s="1767"/>
      <c r="U273" s="1767"/>
      <c r="V273" s="1767"/>
      <c r="W273" s="1767"/>
      <c r="X273" s="1767"/>
    </row>
    <row r="274" spans="1:24" ht="15.95" customHeight="1" x14ac:dyDescent="0.2">
      <c r="A274" s="709"/>
      <c r="C274" s="1766"/>
      <c r="D274" s="1767"/>
      <c r="E274" s="1767"/>
      <c r="F274" s="1767"/>
      <c r="G274" s="1767"/>
      <c r="H274" s="1767"/>
      <c r="I274" s="1767"/>
      <c r="J274" s="1767"/>
      <c r="K274" s="1767"/>
      <c r="L274" s="1767"/>
      <c r="M274" s="1767"/>
      <c r="N274" s="1767"/>
      <c r="O274" s="1767"/>
      <c r="P274" s="1767"/>
      <c r="Q274" s="1767"/>
      <c r="R274" s="1767"/>
      <c r="S274" s="1767"/>
      <c r="T274" s="1767"/>
      <c r="U274" s="1767"/>
      <c r="V274" s="1767"/>
      <c r="W274" s="1767"/>
      <c r="X274" s="1767"/>
    </row>
    <row r="275" spans="1:24" ht="15.95" customHeight="1" x14ac:dyDescent="0.2">
      <c r="A275" s="709"/>
      <c r="C275" s="1766"/>
      <c r="D275" s="1767"/>
      <c r="E275" s="1767"/>
      <c r="F275" s="1767"/>
      <c r="G275" s="1767"/>
      <c r="H275" s="1767"/>
      <c r="I275" s="1767"/>
      <c r="J275" s="1767"/>
      <c r="K275" s="1767"/>
      <c r="L275" s="1767"/>
      <c r="M275" s="1767"/>
      <c r="N275" s="1767"/>
      <c r="O275" s="1767"/>
      <c r="P275" s="1767"/>
      <c r="Q275" s="1767"/>
      <c r="R275" s="1767"/>
      <c r="S275" s="1767"/>
      <c r="T275" s="1767"/>
      <c r="U275" s="1767"/>
      <c r="V275" s="1767"/>
      <c r="W275" s="1767"/>
      <c r="X275" s="1767"/>
    </row>
    <row r="276" spans="1:24" ht="15.95" customHeight="1" x14ac:dyDescent="0.2">
      <c r="A276" s="709"/>
      <c r="C276" s="1766"/>
      <c r="D276" s="1767"/>
      <c r="E276" s="1767"/>
      <c r="F276" s="1767"/>
      <c r="G276" s="1767"/>
      <c r="H276" s="1767"/>
      <c r="I276" s="1767"/>
      <c r="J276" s="1767"/>
      <c r="K276" s="1767"/>
      <c r="L276" s="1767"/>
      <c r="M276" s="1767"/>
      <c r="N276" s="1767"/>
      <c r="O276" s="1767"/>
      <c r="P276" s="1767"/>
      <c r="Q276" s="1767"/>
      <c r="R276" s="1767"/>
      <c r="S276" s="1767"/>
      <c r="T276" s="1767"/>
      <c r="U276" s="1767"/>
      <c r="V276" s="1767"/>
      <c r="W276" s="1767"/>
      <c r="X276" s="1767"/>
    </row>
    <row r="277" spans="1:24" ht="15.95" customHeight="1" x14ac:dyDescent="0.2">
      <c r="A277" s="709"/>
      <c r="C277" s="1766"/>
      <c r="D277" s="1767"/>
      <c r="E277" s="1767"/>
      <c r="F277" s="1767"/>
      <c r="G277" s="1767"/>
      <c r="H277" s="1767"/>
      <c r="I277" s="1767"/>
      <c r="J277" s="1767"/>
      <c r="K277" s="1767"/>
      <c r="L277" s="1767"/>
      <c r="M277" s="1767"/>
      <c r="N277" s="1767"/>
      <c r="O277" s="1767"/>
      <c r="P277" s="1767"/>
      <c r="Q277" s="1767"/>
      <c r="R277" s="1767"/>
      <c r="S277" s="1767"/>
      <c r="T277" s="1767"/>
      <c r="U277" s="1767"/>
      <c r="V277" s="1767"/>
      <c r="W277" s="1767"/>
      <c r="X277" s="1767"/>
    </row>
    <row r="278" spans="1:24" ht="15.95" customHeight="1" x14ac:dyDescent="0.2">
      <c r="A278" s="709"/>
      <c r="C278" s="1766"/>
      <c r="D278" s="1767"/>
      <c r="E278" s="1767"/>
      <c r="F278" s="1767"/>
      <c r="G278" s="1767"/>
      <c r="H278" s="1767"/>
      <c r="I278" s="1767"/>
      <c r="J278" s="1767"/>
      <c r="K278" s="1767"/>
      <c r="L278" s="1767"/>
      <c r="M278" s="1767"/>
      <c r="N278" s="1767"/>
      <c r="O278" s="1767"/>
      <c r="P278" s="1767"/>
      <c r="Q278" s="1767"/>
      <c r="R278" s="1767"/>
      <c r="S278" s="1767"/>
      <c r="T278" s="1767"/>
      <c r="U278" s="1767"/>
      <c r="V278" s="1767"/>
      <c r="W278" s="1767"/>
      <c r="X278" s="1767"/>
    </row>
    <row r="279" spans="1:24" ht="15.95" customHeight="1" x14ac:dyDescent="0.2">
      <c r="A279" s="709"/>
      <c r="C279" s="1766"/>
      <c r="D279" s="1767"/>
      <c r="E279" s="1767"/>
      <c r="F279" s="1767"/>
      <c r="G279" s="1767"/>
      <c r="H279" s="1767"/>
      <c r="I279" s="1767"/>
      <c r="J279" s="1767"/>
      <c r="K279" s="1767"/>
      <c r="L279" s="1767"/>
      <c r="M279" s="1767"/>
      <c r="N279" s="1767"/>
      <c r="O279" s="1767"/>
      <c r="P279" s="1767"/>
      <c r="Q279" s="1767"/>
      <c r="R279" s="1767"/>
      <c r="S279" s="1767"/>
      <c r="T279" s="1767"/>
      <c r="U279" s="1767"/>
      <c r="V279" s="1767"/>
      <c r="W279" s="1767"/>
      <c r="X279" s="1767"/>
    </row>
    <row r="280" spans="1:24" ht="15.95" customHeight="1" x14ac:dyDescent="0.2">
      <c r="A280" s="709"/>
      <c r="B280" s="1010"/>
      <c r="C280" s="1766"/>
      <c r="D280" s="1767"/>
      <c r="E280" s="1767"/>
      <c r="F280" s="1767"/>
      <c r="G280" s="1767"/>
      <c r="H280" s="1767"/>
      <c r="I280" s="1767"/>
      <c r="J280" s="1767"/>
      <c r="K280" s="1767"/>
      <c r="L280" s="1767"/>
      <c r="M280" s="1767"/>
      <c r="N280" s="1767"/>
      <c r="O280" s="1767"/>
      <c r="P280" s="1767"/>
      <c r="Q280" s="1767"/>
      <c r="R280" s="1767"/>
      <c r="S280" s="1767"/>
      <c r="T280" s="1767"/>
      <c r="U280" s="1767"/>
      <c r="V280" s="1767"/>
      <c r="W280" s="1767"/>
      <c r="X280" s="1767"/>
    </row>
    <row r="281" spans="1:24" ht="15.95" customHeight="1" x14ac:dyDescent="0.2">
      <c r="A281" s="709"/>
      <c r="B281" s="1010"/>
      <c r="C281" s="1766"/>
      <c r="D281" s="1767"/>
      <c r="E281" s="1767"/>
      <c r="F281" s="1767"/>
      <c r="G281" s="1767"/>
      <c r="H281" s="1767"/>
      <c r="I281" s="1767"/>
      <c r="J281" s="1767"/>
      <c r="K281" s="1767"/>
      <c r="L281" s="1767"/>
      <c r="M281" s="1767"/>
      <c r="N281" s="1767"/>
      <c r="O281" s="1767"/>
      <c r="P281" s="1767"/>
      <c r="Q281" s="1767"/>
      <c r="R281" s="1767"/>
      <c r="S281" s="1767"/>
      <c r="T281" s="1767"/>
      <c r="U281" s="1767"/>
      <c r="V281" s="1767"/>
      <c r="W281" s="1767"/>
      <c r="X281" s="1767"/>
    </row>
    <row r="282" spans="1:24" ht="15.95" customHeight="1" x14ac:dyDescent="0.2">
      <c r="A282" s="709"/>
      <c r="B282" s="1010"/>
      <c r="C282" s="1766"/>
      <c r="D282" s="1767"/>
      <c r="E282" s="1767"/>
      <c r="F282" s="1767"/>
      <c r="G282" s="1767"/>
      <c r="H282" s="1767"/>
      <c r="I282" s="1767"/>
      <c r="J282" s="1767"/>
      <c r="K282" s="1767"/>
      <c r="L282" s="1767"/>
      <c r="M282" s="1767"/>
      <c r="N282" s="1767"/>
      <c r="O282" s="1767"/>
      <c r="P282" s="1767"/>
      <c r="Q282" s="1767"/>
      <c r="R282" s="1767"/>
      <c r="S282" s="1767"/>
      <c r="T282" s="1767"/>
      <c r="U282" s="1767"/>
      <c r="V282" s="1767"/>
      <c r="W282" s="1767"/>
      <c r="X282" s="1767"/>
    </row>
    <row r="283" spans="1:24" ht="15.95" customHeight="1" x14ac:dyDescent="0.2">
      <c r="A283" s="709"/>
      <c r="B283" s="1010"/>
      <c r="C283" s="1766"/>
      <c r="D283" s="1767"/>
      <c r="E283" s="1767"/>
      <c r="F283" s="1767"/>
      <c r="G283" s="1767"/>
      <c r="H283" s="1767"/>
      <c r="I283" s="1767"/>
      <c r="J283" s="1767"/>
      <c r="K283" s="1767"/>
      <c r="L283" s="1767"/>
      <c r="M283" s="1767"/>
      <c r="N283" s="1767"/>
      <c r="O283" s="1767"/>
      <c r="P283" s="1767"/>
      <c r="Q283" s="1767"/>
      <c r="R283" s="1767"/>
      <c r="S283" s="1767"/>
      <c r="T283" s="1767"/>
      <c r="U283" s="1767"/>
      <c r="V283" s="1767"/>
      <c r="W283" s="1767"/>
      <c r="X283" s="1767"/>
    </row>
    <row r="284" spans="1:24" ht="15.95" customHeight="1" x14ac:dyDescent="0.2">
      <c r="A284" s="709"/>
      <c r="B284" s="1010"/>
      <c r="C284" s="1766"/>
      <c r="D284" s="1767"/>
      <c r="E284" s="1767"/>
      <c r="F284" s="1767"/>
      <c r="G284" s="1767"/>
      <c r="H284" s="1767"/>
      <c r="I284" s="1767"/>
      <c r="J284" s="1767"/>
      <c r="K284" s="1767"/>
      <c r="L284" s="1767"/>
      <c r="M284" s="1767"/>
      <c r="N284" s="1767"/>
      <c r="O284" s="1767"/>
      <c r="P284" s="1767"/>
      <c r="Q284" s="1767"/>
      <c r="R284" s="1767"/>
      <c r="S284" s="1767"/>
      <c r="T284" s="1767"/>
      <c r="U284" s="1767"/>
      <c r="V284" s="1767"/>
      <c r="W284" s="1767"/>
      <c r="X284" s="1767"/>
    </row>
    <row r="285" spans="1:24" ht="15.95" customHeight="1" x14ac:dyDescent="0.2">
      <c r="A285" s="709"/>
      <c r="B285" s="1010"/>
      <c r="C285" s="1766"/>
      <c r="D285" s="1767"/>
      <c r="E285" s="1767"/>
      <c r="F285" s="1767"/>
      <c r="G285" s="1767"/>
      <c r="H285" s="1767"/>
      <c r="I285" s="1767"/>
      <c r="J285" s="1767"/>
      <c r="K285" s="1767"/>
      <c r="L285" s="1767"/>
      <c r="M285" s="1767"/>
      <c r="N285" s="1767"/>
      <c r="O285" s="1767"/>
      <c r="P285" s="1767"/>
      <c r="Q285" s="1767"/>
      <c r="R285" s="1767"/>
      <c r="S285" s="1767"/>
      <c r="T285" s="1767"/>
      <c r="U285" s="1767"/>
      <c r="V285" s="1767"/>
      <c r="W285" s="1767"/>
      <c r="X285" s="1767"/>
    </row>
    <row r="286" spans="1:24" ht="15.95" customHeight="1" x14ac:dyDescent="0.2">
      <c r="A286" s="709"/>
      <c r="B286" s="1010"/>
      <c r="C286" s="1766"/>
      <c r="D286" s="1667"/>
      <c r="E286" s="1666"/>
      <c r="F286" s="1025"/>
      <c r="G286" s="1025"/>
      <c r="H286" s="1025"/>
      <c r="I286" s="1025"/>
      <c r="J286" s="1025"/>
      <c r="K286" s="1025"/>
      <c r="L286" s="1025"/>
      <c r="M286" s="1025"/>
      <c r="N286" s="1025"/>
      <c r="O286" s="1025"/>
      <c r="P286" s="1025"/>
      <c r="Q286" s="1025"/>
      <c r="R286" s="1025"/>
      <c r="S286" s="1025"/>
      <c r="T286" s="1025"/>
      <c r="U286" s="1025"/>
      <c r="V286" s="1025"/>
      <c r="W286" s="1025"/>
      <c r="X286" s="1025"/>
    </row>
    <row r="287" spans="1:24" ht="15.95" customHeight="1" x14ac:dyDescent="0.2">
      <c r="A287" s="709"/>
      <c r="B287" s="1010"/>
      <c r="C287" s="1766"/>
      <c r="D287" s="1667"/>
      <c r="E287" s="1666"/>
      <c r="F287" s="1025"/>
      <c r="G287" s="1025"/>
      <c r="H287" s="1025"/>
      <c r="I287" s="1025"/>
      <c r="J287" s="1025"/>
      <c r="K287" s="1025"/>
      <c r="L287" s="1025"/>
      <c r="M287" s="1025"/>
      <c r="N287" s="1025"/>
      <c r="O287" s="1025"/>
      <c r="P287" s="1025"/>
      <c r="Q287" s="1025"/>
      <c r="R287" s="1025"/>
      <c r="S287" s="1025"/>
      <c r="T287" s="1025"/>
      <c r="U287" s="1025"/>
      <c r="V287" s="1025"/>
      <c r="W287" s="1025"/>
      <c r="X287" s="1025"/>
    </row>
    <row r="288" spans="1:24" ht="15.95" customHeight="1" x14ac:dyDescent="0.2">
      <c r="A288" s="709"/>
      <c r="C288" s="1766"/>
      <c r="D288" s="1667"/>
      <c r="E288" s="1666"/>
      <c r="F288" s="1025"/>
      <c r="G288" s="1025"/>
      <c r="H288" s="1025"/>
      <c r="I288" s="1025"/>
      <c r="J288" s="1025"/>
      <c r="K288" s="1025"/>
      <c r="L288" s="1025"/>
      <c r="M288" s="1025"/>
      <c r="N288" s="1025"/>
      <c r="O288" s="1025"/>
      <c r="P288" s="1025"/>
      <c r="Q288" s="1025"/>
      <c r="R288" s="1025"/>
      <c r="S288" s="1025"/>
      <c r="T288" s="1025"/>
      <c r="U288" s="1025"/>
      <c r="V288" s="1025"/>
      <c r="W288" s="1025"/>
      <c r="X288" s="1025"/>
    </row>
    <row r="289" spans="1:24" ht="15.95" customHeight="1" x14ac:dyDescent="0.2">
      <c r="A289" s="709"/>
      <c r="C289" s="1766"/>
      <c r="D289" s="1667"/>
      <c r="E289" s="1666"/>
      <c r="F289" s="1025"/>
      <c r="G289" s="1025"/>
      <c r="H289" s="1025"/>
      <c r="I289" s="1025"/>
      <c r="J289" s="1025"/>
      <c r="K289" s="1025"/>
      <c r="L289" s="1025"/>
      <c r="M289" s="1025"/>
      <c r="N289" s="1025"/>
      <c r="O289" s="1025"/>
      <c r="P289" s="1025"/>
      <c r="Q289" s="1025"/>
      <c r="R289" s="1025"/>
      <c r="S289" s="1025"/>
      <c r="T289" s="1025"/>
      <c r="U289" s="1025"/>
      <c r="V289" s="1025"/>
      <c r="W289" s="1025"/>
      <c r="X289" s="1025"/>
    </row>
    <row r="290" spans="1:24" ht="15.95" customHeight="1" x14ac:dyDescent="0.2">
      <c r="A290" s="709"/>
      <c r="C290" s="1766"/>
      <c r="D290" s="1667"/>
      <c r="E290" s="1666"/>
      <c r="F290" s="1025"/>
      <c r="G290" s="1025"/>
      <c r="H290" s="1025"/>
      <c r="I290" s="1025"/>
      <c r="J290" s="1025"/>
      <c r="K290" s="1025"/>
      <c r="L290" s="1025"/>
      <c r="M290" s="1025"/>
      <c r="N290" s="1025"/>
      <c r="O290" s="1025"/>
      <c r="P290" s="1025"/>
      <c r="Q290" s="1025"/>
      <c r="R290" s="1025"/>
      <c r="S290" s="1025"/>
      <c r="T290" s="1025"/>
      <c r="U290" s="1025"/>
      <c r="V290" s="1025"/>
      <c r="W290" s="1025"/>
      <c r="X290" s="1025"/>
    </row>
    <row r="291" spans="1:24" ht="15.95" customHeight="1" x14ac:dyDescent="0.2">
      <c r="A291" s="709"/>
      <c r="C291" s="1766"/>
      <c r="D291" s="1667"/>
      <c r="E291" s="1666"/>
      <c r="F291" s="1025"/>
      <c r="G291" s="1025"/>
      <c r="H291" s="1025"/>
      <c r="I291" s="1025"/>
      <c r="J291" s="1025"/>
      <c r="K291" s="1025"/>
      <c r="L291" s="1025"/>
      <c r="M291" s="1025"/>
      <c r="N291" s="1025"/>
      <c r="O291" s="1025"/>
      <c r="P291" s="1025"/>
      <c r="Q291" s="1025"/>
      <c r="R291" s="1025"/>
      <c r="S291" s="1025"/>
      <c r="T291" s="1025"/>
      <c r="U291" s="1025"/>
      <c r="V291" s="1025"/>
      <c r="W291" s="1025"/>
      <c r="X291" s="1025"/>
    </row>
    <row r="292" spans="1:24" ht="15.95" customHeight="1" x14ac:dyDescent="0.2">
      <c r="A292" s="709"/>
      <c r="C292" s="1766"/>
      <c r="D292" s="1667"/>
      <c r="E292" s="1666"/>
      <c r="F292" s="1025"/>
      <c r="G292" s="1025"/>
      <c r="H292" s="1025"/>
      <c r="I292" s="1025"/>
      <c r="J292" s="1025"/>
      <c r="K292" s="1025"/>
      <c r="L292" s="1025"/>
      <c r="M292" s="1025"/>
      <c r="N292" s="1025"/>
      <c r="O292" s="1025"/>
      <c r="P292" s="1025"/>
      <c r="Q292" s="1025"/>
      <c r="R292" s="1025"/>
      <c r="S292" s="1025"/>
      <c r="T292" s="1025"/>
      <c r="U292" s="1025"/>
      <c r="V292" s="1025"/>
      <c r="W292" s="1025"/>
      <c r="X292" s="1025"/>
    </row>
    <row r="293" spans="1:24" ht="15.95" customHeight="1" x14ac:dyDescent="0.2">
      <c r="A293" s="709"/>
      <c r="C293" s="1766"/>
      <c r="D293" s="1667"/>
      <c r="E293" s="1666"/>
      <c r="F293" s="1025"/>
      <c r="G293" s="1025"/>
      <c r="H293" s="1025"/>
      <c r="I293" s="1025"/>
      <c r="J293" s="1025"/>
      <c r="K293" s="1025"/>
      <c r="L293" s="1025"/>
      <c r="M293" s="1025"/>
      <c r="N293" s="1025"/>
      <c r="O293" s="1025"/>
      <c r="P293" s="1025"/>
      <c r="Q293" s="1025"/>
      <c r="R293" s="1025"/>
      <c r="S293" s="1025"/>
      <c r="T293" s="1025"/>
      <c r="U293" s="1025"/>
      <c r="V293" s="1025"/>
      <c r="W293" s="1025"/>
      <c r="X293" s="1025"/>
    </row>
    <row r="294" spans="1:24" ht="15.95" customHeight="1" x14ac:dyDescent="0.2">
      <c r="A294" s="709"/>
      <c r="C294" s="1766"/>
      <c r="D294" s="1667"/>
      <c r="E294" s="1666"/>
      <c r="F294" s="1025"/>
      <c r="G294" s="1025"/>
      <c r="H294" s="1025"/>
      <c r="I294" s="1025"/>
      <c r="J294" s="1025"/>
      <c r="K294" s="1025"/>
      <c r="L294" s="1025"/>
      <c r="M294" s="1025"/>
      <c r="N294" s="1025"/>
      <c r="O294" s="1025"/>
      <c r="P294" s="1025"/>
      <c r="Q294" s="1025"/>
      <c r="R294" s="1025"/>
      <c r="S294" s="1025"/>
      <c r="T294" s="1025"/>
      <c r="U294" s="1025"/>
      <c r="V294" s="1025"/>
      <c r="W294" s="1025"/>
      <c r="X294" s="1025"/>
    </row>
    <row r="295" spans="1:24" ht="15.95" customHeight="1" x14ac:dyDescent="0.2">
      <c r="A295" s="709"/>
      <c r="C295" s="1766"/>
      <c r="D295" s="1667"/>
      <c r="E295" s="1666"/>
      <c r="F295" s="1025"/>
      <c r="G295" s="1025"/>
      <c r="H295" s="1025"/>
      <c r="I295" s="1025"/>
      <c r="J295" s="1025"/>
      <c r="K295" s="1025"/>
      <c r="L295" s="1025"/>
      <c r="M295" s="1025"/>
      <c r="N295" s="1025"/>
      <c r="O295" s="1025"/>
      <c r="P295" s="1025"/>
      <c r="Q295" s="1025"/>
      <c r="R295" s="1025"/>
      <c r="S295" s="1025"/>
      <c r="T295" s="1025"/>
      <c r="U295" s="1025"/>
      <c r="V295" s="1025"/>
      <c r="W295" s="1025"/>
      <c r="X295" s="1025"/>
    </row>
    <row r="296" spans="1:24" ht="15.95" customHeight="1" x14ac:dyDescent="0.2">
      <c r="A296" s="709"/>
      <c r="C296" s="1766"/>
      <c r="D296" s="1667"/>
      <c r="E296" s="1666"/>
      <c r="F296" s="1025"/>
      <c r="G296" s="1025"/>
      <c r="H296" s="1025"/>
      <c r="I296" s="1025"/>
      <c r="J296" s="1025"/>
      <c r="K296" s="1025"/>
      <c r="L296" s="1025"/>
      <c r="M296" s="1025"/>
      <c r="N296" s="1025"/>
      <c r="O296" s="1025"/>
      <c r="P296" s="1025"/>
      <c r="Q296" s="1025"/>
      <c r="R296" s="1025"/>
      <c r="S296" s="1025"/>
      <c r="T296" s="1025"/>
      <c r="U296" s="1025"/>
      <c r="V296" s="1025"/>
      <c r="W296" s="1025"/>
      <c r="X296" s="1025"/>
    </row>
    <row r="297" spans="1:24" ht="15.95" customHeight="1" x14ac:dyDescent="0.2">
      <c r="A297" s="709"/>
      <c r="B297" s="1010"/>
      <c r="C297" s="1766"/>
      <c r="D297" s="1667"/>
      <c r="E297" s="1666"/>
      <c r="F297" s="1025"/>
      <c r="G297" s="1025"/>
      <c r="H297" s="1025"/>
      <c r="I297" s="1025"/>
      <c r="J297" s="1025"/>
      <c r="K297" s="1025"/>
      <c r="L297" s="1025"/>
      <c r="M297" s="1025"/>
      <c r="N297" s="1025"/>
      <c r="O297" s="1025"/>
      <c r="P297" s="1025"/>
      <c r="Q297" s="1025"/>
      <c r="R297" s="1025"/>
      <c r="S297" s="1025"/>
      <c r="T297" s="1025"/>
      <c r="U297" s="1025"/>
      <c r="V297" s="1025"/>
      <c r="W297" s="1025"/>
      <c r="X297" s="1025"/>
    </row>
    <row r="298" spans="1:24" ht="15.95" customHeight="1" x14ac:dyDescent="0.2">
      <c r="A298" s="709"/>
      <c r="B298" s="1010"/>
      <c r="C298" s="1766"/>
      <c r="D298" s="1667"/>
      <c r="E298" s="1666"/>
      <c r="F298" s="1025"/>
      <c r="G298" s="1025"/>
      <c r="H298" s="1025"/>
      <c r="I298" s="1025"/>
      <c r="J298" s="1025"/>
      <c r="K298" s="1025"/>
      <c r="L298" s="1025"/>
      <c r="M298" s="1025"/>
      <c r="N298" s="1025"/>
      <c r="O298" s="1025"/>
      <c r="P298" s="1025"/>
      <c r="Q298" s="1025"/>
      <c r="R298" s="1025"/>
      <c r="S298" s="1025"/>
      <c r="T298" s="1025"/>
      <c r="U298" s="1025"/>
      <c r="V298" s="1025"/>
      <c r="W298" s="1025"/>
      <c r="X298" s="1025"/>
    </row>
    <row r="299" spans="1:24" ht="15.95" customHeight="1" x14ac:dyDescent="0.2">
      <c r="A299" s="709"/>
      <c r="B299" s="1010"/>
      <c r="C299" s="1766"/>
      <c r="D299" s="1667"/>
      <c r="E299" s="1666"/>
      <c r="F299" s="1025"/>
      <c r="G299" s="1025"/>
      <c r="H299" s="1025"/>
      <c r="I299" s="1025"/>
      <c r="J299" s="1025"/>
      <c r="K299" s="1025"/>
      <c r="L299" s="1025"/>
      <c r="M299" s="1025"/>
      <c r="N299" s="1025"/>
      <c r="O299" s="1025"/>
      <c r="P299" s="1025"/>
      <c r="Q299" s="1025"/>
      <c r="R299" s="1025"/>
      <c r="S299" s="1025"/>
      <c r="T299" s="1025"/>
      <c r="U299" s="1025"/>
      <c r="V299" s="1025"/>
      <c r="W299" s="1025"/>
      <c r="X299" s="1025"/>
    </row>
    <row r="300" spans="1:24" ht="15.95" customHeight="1" x14ac:dyDescent="0.2">
      <c r="A300" s="709"/>
      <c r="B300" s="1010"/>
      <c r="C300" s="1766"/>
      <c r="D300" s="1667"/>
      <c r="E300" s="1666"/>
      <c r="F300" s="1025"/>
      <c r="G300" s="1025"/>
      <c r="H300" s="1025"/>
      <c r="I300" s="1025"/>
      <c r="J300" s="1025"/>
      <c r="K300" s="1025"/>
      <c r="L300" s="1025"/>
      <c r="M300" s="1025"/>
      <c r="N300" s="1025"/>
      <c r="O300" s="1025"/>
      <c r="P300" s="1025"/>
      <c r="Q300" s="1025"/>
      <c r="R300" s="1025"/>
      <c r="S300" s="1025"/>
      <c r="T300" s="1025"/>
      <c r="U300" s="1025"/>
      <c r="V300" s="1025"/>
      <c r="W300" s="1025"/>
      <c r="X300" s="1025"/>
    </row>
    <row r="301" spans="1:24" ht="15.95" customHeight="1" x14ac:dyDescent="0.2">
      <c r="A301" s="709"/>
      <c r="B301" s="1010"/>
      <c r="C301" s="1766"/>
      <c r="D301" s="1667"/>
      <c r="E301" s="1666"/>
      <c r="F301" s="1025"/>
      <c r="G301" s="1025"/>
      <c r="H301" s="1025"/>
      <c r="I301" s="1025"/>
      <c r="J301" s="1025"/>
      <c r="K301" s="1025"/>
      <c r="L301" s="1025"/>
      <c r="M301" s="1025"/>
      <c r="N301" s="1025"/>
      <c r="O301" s="1025"/>
      <c r="P301" s="1025"/>
      <c r="Q301" s="1025"/>
      <c r="R301" s="1025"/>
      <c r="S301" s="1025"/>
      <c r="T301" s="1025"/>
      <c r="U301" s="1025"/>
      <c r="V301" s="1025"/>
      <c r="W301" s="1025"/>
      <c r="X301" s="1025"/>
    </row>
    <row r="302" spans="1:24" ht="15.95" customHeight="1" x14ac:dyDescent="0.2">
      <c r="A302" s="709"/>
      <c r="B302" s="1010"/>
      <c r="C302" s="1766"/>
      <c r="D302" s="1667"/>
      <c r="E302" s="1666"/>
      <c r="F302" s="1025"/>
      <c r="G302" s="1025"/>
      <c r="H302" s="1025"/>
      <c r="I302" s="1025"/>
      <c r="J302" s="1025"/>
      <c r="K302" s="1025"/>
      <c r="L302" s="1025"/>
      <c r="M302" s="1025"/>
      <c r="N302" s="1025"/>
      <c r="O302" s="1025"/>
      <c r="P302" s="1025"/>
      <c r="Q302" s="1025"/>
      <c r="R302" s="1025"/>
      <c r="S302" s="1025"/>
      <c r="T302" s="1025"/>
      <c r="U302" s="1025"/>
      <c r="V302" s="1025"/>
      <c r="W302" s="1025"/>
      <c r="X302" s="1025"/>
    </row>
    <row r="303" spans="1:24" ht="15.95" customHeight="1" x14ac:dyDescent="0.2">
      <c r="A303" s="709"/>
      <c r="B303" s="1010"/>
      <c r="C303" s="1766"/>
      <c r="D303" s="1667"/>
      <c r="E303" s="1666"/>
      <c r="F303" s="1025"/>
      <c r="G303" s="1025"/>
      <c r="H303" s="1025"/>
      <c r="I303" s="1025"/>
      <c r="J303" s="1025"/>
      <c r="K303" s="1025"/>
      <c r="L303" s="1025"/>
      <c r="M303" s="1025"/>
      <c r="N303" s="1025"/>
      <c r="O303" s="1025"/>
      <c r="P303" s="1025"/>
      <c r="Q303" s="1025"/>
      <c r="R303" s="1025"/>
      <c r="S303" s="1025"/>
      <c r="T303" s="1025"/>
      <c r="U303" s="1025"/>
      <c r="V303" s="1025"/>
      <c r="W303" s="1025"/>
      <c r="X303" s="1025"/>
    </row>
    <row r="304" spans="1:24" ht="15.95" customHeight="1" x14ac:dyDescent="0.2">
      <c r="A304" s="709"/>
      <c r="B304" s="1010"/>
      <c r="C304" s="1766"/>
      <c r="D304" s="1667"/>
      <c r="E304" s="1666"/>
      <c r="F304" s="1025"/>
      <c r="G304" s="1025"/>
      <c r="H304" s="1025"/>
      <c r="I304" s="1025"/>
      <c r="J304" s="1025"/>
      <c r="K304" s="1025"/>
      <c r="L304" s="1025"/>
      <c r="M304" s="1025"/>
      <c r="N304" s="1025"/>
      <c r="O304" s="1025"/>
      <c r="P304" s="1025"/>
      <c r="Q304" s="1025"/>
      <c r="R304" s="1025"/>
      <c r="S304" s="1025"/>
      <c r="T304" s="1025"/>
      <c r="U304" s="1025"/>
      <c r="V304" s="1025"/>
      <c r="W304" s="1025"/>
      <c r="X304" s="1025"/>
    </row>
    <row r="305" spans="1:24" ht="15.95" customHeight="1" x14ac:dyDescent="0.2">
      <c r="A305" s="709"/>
      <c r="B305" s="1010"/>
      <c r="C305" s="1766"/>
      <c r="D305" s="1667"/>
      <c r="E305" s="1666"/>
      <c r="F305" s="1025"/>
      <c r="G305" s="1025"/>
      <c r="H305" s="1025"/>
      <c r="I305" s="1025"/>
      <c r="J305" s="1025"/>
      <c r="K305" s="1025"/>
      <c r="L305" s="1025"/>
      <c r="M305" s="1025"/>
      <c r="N305" s="1025"/>
      <c r="O305" s="1025"/>
      <c r="P305" s="1025"/>
      <c r="Q305" s="1025"/>
      <c r="R305" s="1025"/>
      <c r="S305" s="1025"/>
      <c r="T305" s="1025"/>
      <c r="U305" s="1025"/>
      <c r="V305" s="1025"/>
      <c r="W305" s="1025"/>
      <c r="X305" s="1025"/>
    </row>
    <row r="306" spans="1:24" ht="15.95" customHeight="1" x14ac:dyDescent="0.2">
      <c r="A306" s="709"/>
      <c r="B306" s="1010"/>
      <c r="C306" s="1766"/>
      <c r="D306" s="1667"/>
      <c r="E306" s="1666"/>
      <c r="F306" s="1025"/>
      <c r="G306" s="1025"/>
      <c r="H306" s="1025"/>
      <c r="I306" s="1025"/>
      <c r="J306" s="1025"/>
      <c r="K306" s="1025"/>
      <c r="L306" s="1025"/>
      <c r="M306" s="1025"/>
      <c r="N306" s="1025"/>
      <c r="O306" s="1025"/>
      <c r="P306" s="1025"/>
      <c r="Q306" s="1025"/>
      <c r="R306" s="1025"/>
      <c r="S306" s="1025"/>
      <c r="T306" s="1025"/>
      <c r="U306" s="1025"/>
      <c r="V306" s="1025"/>
      <c r="W306" s="1025"/>
      <c r="X306" s="1025"/>
    </row>
    <row r="307" spans="1:24" ht="15.95" customHeight="1" x14ac:dyDescent="0.2">
      <c r="A307" s="709"/>
      <c r="B307" s="1010"/>
      <c r="C307" s="1766"/>
      <c r="D307" s="1667"/>
      <c r="E307" s="1666"/>
      <c r="F307" s="1025"/>
      <c r="G307" s="1025"/>
      <c r="H307" s="1025"/>
      <c r="I307" s="1025"/>
      <c r="J307" s="1025"/>
      <c r="K307" s="1025"/>
      <c r="L307" s="1025"/>
      <c r="M307" s="1025"/>
      <c r="N307" s="1025"/>
      <c r="O307" s="1025"/>
      <c r="P307" s="1025"/>
      <c r="Q307" s="1025"/>
      <c r="R307" s="1025"/>
      <c r="S307" s="1025"/>
      <c r="T307" s="1025"/>
      <c r="U307" s="1025"/>
      <c r="V307" s="1025"/>
      <c r="W307" s="1025"/>
      <c r="X307" s="1025"/>
    </row>
    <row r="308" spans="1:24" ht="15.95" customHeight="1" x14ac:dyDescent="0.2">
      <c r="A308" s="709"/>
      <c r="B308" s="1010"/>
      <c r="C308" s="1766"/>
      <c r="D308" s="1667"/>
      <c r="E308" s="1666"/>
      <c r="F308" s="1025"/>
      <c r="G308" s="1025"/>
      <c r="H308" s="1025"/>
      <c r="I308" s="1025"/>
      <c r="J308" s="1025"/>
      <c r="K308" s="1025"/>
      <c r="L308" s="1025"/>
      <c r="M308" s="1025"/>
      <c r="N308" s="1025"/>
      <c r="O308" s="1025"/>
      <c r="P308" s="1025"/>
      <c r="Q308" s="1025"/>
      <c r="R308" s="1025"/>
      <c r="S308" s="1025"/>
      <c r="T308" s="1025"/>
      <c r="U308" s="1025"/>
      <c r="V308" s="1025"/>
      <c r="W308" s="1025"/>
      <c r="X308" s="1025"/>
    </row>
    <row r="309" spans="1:24" ht="15.95" customHeight="1" x14ac:dyDescent="0.2">
      <c r="A309" s="709"/>
      <c r="B309" s="1010"/>
      <c r="C309" s="1766"/>
      <c r="D309" s="1667"/>
      <c r="E309" s="1666"/>
      <c r="F309" s="1025"/>
      <c r="G309" s="1025"/>
      <c r="H309" s="1025"/>
      <c r="I309" s="1025"/>
      <c r="J309" s="1025"/>
      <c r="K309" s="1025"/>
      <c r="L309" s="1025"/>
      <c r="M309" s="1025"/>
      <c r="N309" s="1025"/>
      <c r="O309" s="1025"/>
      <c r="P309" s="1025"/>
      <c r="Q309" s="1025"/>
      <c r="R309" s="1025"/>
      <c r="S309" s="1025"/>
      <c r="T309" s="1025"/>
      <c r="U309" s="1025"/>
      <c r="V309" s="1025"/>
      <c r="W309" s="1025"/>
      <c r="X309" s="1025"/>
    </row>
    <row r="310" spans="1:24" ht="15.95" customHeight="1" x14ac:dyDescent="0.2">
      <c r="A310" s="709"/>
      <c r="B310" s="1010"/>
      <c r="C310" s="1766"/>
      <c r="D310" s="1667"/>
      <c r="E310" s="1666"/>
      <c r="F310" s="1025"/>
      <c r="G310" s="1025"/>
      <c r="H310" s="1025"/>
      <c r="I310" s="1025"/>
      <c r="J310" s="1025"/>
      <c r="K310" s="1025"/>
      <c r="L310" s="1025"/>
      <c r="M310" s="1025"/>
      <c r="N310" s="1025"/>
      <c r="O310" s="1025"/>
      <c r="P310" s="1025"/>
      <c r="Q310" s="1025"/>
      <c r="R310" s="1025"/>
      <c r="S310" s="1025"/>
      <c r="T310" s="1025"/>
      <c r="U310" s="1025"/>
      <c r="V310" s="1025"/>
      <c r="W310" s="1025"/>
      <c r="X310" s="1025"/>
    </row>
    <row r="311" spans="1:24" ht="15.95" customHeight="1" x14ac:dyDescent="0.2">
      <c r="A311" s="709"/>
      <c r="B311" s="1010"/>
      <c r="C311" s="1766"/>
      <c r="D311" s="1667"/>
      <c r="E311" s="1666"/>
      <c r="F311" s="1025"/>
      <c r="G311" s="1025"/>
      <c r="H311" s="1025"/>
      <c r="I311" s="1025"/>
      <c r="J311" s="1025"/>
      <c r="K311" s="1025"/>
      <c r="L311" s="1025"/>
      <c r="M311" s="1025"/>
      <c r="N311" s="1025"/>
      <c r="O311" s="1025"/>
      <c r="P311" s="1025"/>
      <c r="Q311" s="1025"/>
      <c r="R311" s="1025"/>
      <c r="S311" s="1025"/>
      <c r="T311" s="1025"/>
      <c r="U311" s="1025"/>
      <c r="V311" s="1025"/>
      <c r="W311" s="1025"/>
      <c r="X311" s="1025"/>
    </row>
    <row r="312" spans="1:24" ht="15.95" customHeight="1" x14ac:dyDescent="0.2">
      <c r="A312" s="709"/>
      <c r="B312" s="1010"/>
      <c r="C312" s="1766"/>
      <c r="D312" s="1667"/>
      <c r="E312" s="1666"/>
      <c r="F312" s="1025"/>
      <c r="G312" s="1025"/>
      <c r="H312" s="1025"/>
      <c r="I312" s="1025"/>
      <c r="J312" s="1025"/>
      <c r="K312" s="1025"/>
      <c r="L312" s="1025"/>
      <c r="M312" s="1025"/>
      <c r="N312" s="1025"/>
      <c r="O312" s="1025"/>
      <c r="P312" s="1025"/>
      <c r="Q312" s="1025"/>
      <c r="R312" s="1025"/>
      <c r="S312" s="1025"/>
      <c r="T312" s="1025"/>
      <c r="U312" s="1025"/>
      <c r="V312" s="1025"/>
      <c r="W312" s="1025"/>
      <c r="X312" s="1025"/>
    </row>
    <row r="313" spans="1:24" ht="15.95" customHeight="1" x14ac:dyDescent="0.2">
      <c r="A313" s="709"/>
      <c r="B313" s="1010"/>
      <c r="C313" s="1766"/>
      <c r="D313" s="1667"/>
      <c r="E313" s="1666"/>
      <c r="F313" s="1025"/>
      <c r="G313" s="1025"/>
      <c r="H313" s="1025"/>
      <c r="I313" s="1025"/>
      <c r="J313" s="1025"/>
      <c r="K313" s="1025"/>
      <c r="L313" s="1025"/>
      <c r="M313" s="1025"/>
      <c r="N313" s="1025"/>
      <c r="O313" s="1025"/>
      <c r="P313" s="1025"/>
      <c r="Q313" s="1025"/>
      <c r="R313" s="1025"/>
      <c r="S313" s="1025"/>
      <c r="T313" s="1025"/>
      <c r="U313" s="1025"/>
      <c r="V313" s="1025"/>
      <c r="W313" s="1025"/>
      <c r="X313" s="1025"/>
    </row>
    <row r="314" spans="1:24" ht="15.95" customHeight="1" x14ac:dyDescent="0.2">
      <c r="A314" s="709"/>
      <c r="B314" s="1010"/>
      <c r="C314" s="1766"/>
      <c r="D314" s="1667"/>
      <c r="E314" s="1666"/>
      <c r="F314" s="1025"/>
      <c r="G314" s="1025"/>
      <c r="H314" s="1025"/>
      <c r="I314" s="1025"/>
      <c r="J314" s="1025"/>
      <c r="K314" s="1025"/>
      <c r="L314" s="1025"/>
      <c r="M314" s="1025"/>
      <c r="N314" s="1025"/>
      <c r="O314" s="1025"/>
      <c r="P314" s="1025"/>
      <c r="Q314" s="1025"/>
      <c r="R314" s="1025"/>
      <c r="S314" s="1025"/>
      <c r="T314" s="1025"/>
      <c r="U314" s="1025"/>
      <c r="V314" s="1025"/>
      <c r="W314" s="1025"/>
      <c r="X314" s="1025"/>
    </row>
    <row r="315" spans="1:24" ht="15.95" customHeight="1" x14ac:dyDescent="0.2">
      <c r="A315" s="709"/>
      <c r="B315" s="1010"/>
      <c r="C315" s="1766"/>
      <c r="D315" s="1667"/>
      <c r="E315" s="1666"/>
      <c r="F315" s="1025"/>
      <c r="G315" s="1025"/>
      <c r="H315" s="1025"/>
      <c r="I315" s="1025"/>
      <c r="J315" s="1025"/>
      <c r="K315" s="1025"/>
      <c r="L315" s="1025"/>
      <c r="M315" s="1025"/>
      <c r="N315" s="1025"/>
      <c r="O315" s="1025"/>
      <c r="P315" s="1025"/>
      <c r="Q315" s="1025"/>
      <c r="R315" s="1025"/>
      <c r="S315" s="1025"/>
      <c r="T315" s="1025"/>
      <c r="U315" s="1025"/>
      <c r="V315" s="1025"/>
      <c r="W315" s="1025"/>
      <c r="X315" s="1025"/>
    </row>
    <row r="316" spans="1:24" ht="15.95" customHeight="1" x14ac:dyDescent="0.2">
      <c r="A316" s="709"/>
      <c r="B316" s="1010"/>
      <c r="C316" s="1766"/>
      <c r="D316" s="1667"/>
      <c r="E316" s="1666"/>
      <c r="F316" s="1025"/>
      <c r="G316" s="1025"/>
      <c r="H316" s="1025"/>
      <c r="I316" s="1025"/>
      <c r="J316" s="1025"/>
      <c r="K316" s="1025"/>
      <c r="L316" s="1025"/>
      <c r="M316" s="1025"/>
      <c r="N316" s="1025"/>
      <c r="O316" s="1025"/>
      <c r="P316" s="1025"/>
      <c r="Q316" s="1025"/>
      <c r="R316" s="1025"/>
      <c r="S316" s="1025"/>
      <c r="T316" s="1025"/>
      <c r="U316" s="1025"/>
      <c r="V316" s="1025"/>
      <c r="W316" s="1025"/>
      <c r="X316" s="1025"/>
    </row>
    <row r="317" spans="1:24" ht="15.95" customHeight="1" x14ac:dyDescent="0.2">
      <c r="A317" s="709"/>
      <c r="B317" s="1010"/>
      <c r="C317" s="1766"/>
      <c r="D317" s="1667"/>
      <c r="E317" s="1666"/>
      <c r="F317" s="1025"/>
      <c r="G317" s="1025"/>
      <c r="H317" s="1025"/>
      <c r="I317" s="1025"/>
      <c r="J317" s="1025"/>
      <c r="K317" s="1025"/>
      <c r="L317" s="1025"/>
      <c r="M317" s="1025"/>
      <c r="N317" s="1025"/>
      <c r="O317" s="1025"/>
      <c r="P317" s="1025"/>
      <c r="Q317" s="1025"/>
      <c r="R317" s="1025"/>
      <c r="S317" s="1025"/>
      <c r="T317" s="1025"/>
      <c r="U317" s="1025"/>
      <c r="V317" s="1025"/>
      <c r="W317" s="1025"/>
      <c r="X317" s="1025"/>
    </row>
    <row r="318" spans="1:24" ht="15.95" customHeight="1" x14ac:dyDescent="0.2">
      <c r="A318" s="709"/>
      <c r="B318" s="1010"/>
      <c r="C318" s="1766"/>
      <c r="D318" s="1667"/>
      <c r="E318" s="1666"/>
      <c r="F318" s="1025"/>
      <c r="G318" s="1025"/>
      <c r="H318" s="1025"/>
      <c r="I318" s="1025"/>
      <c r="J318" s="1025"/>
      <c r="K318" s="1025"/>
      <c r="L318" s="1025"/>
      <c r="M318" s="1025"/>
      <c r="N318" s="1025"/>
      <c r="O318" s="1025"/>
      <c r="P318" s="1025"/>
      <c r="Q318" s="1025"/>
      <c r="R318" s="1025"/>
      <c r="S318" s="1025"/>
      <c r="T318" s="1025"/>
      <c r="U318" s="1025"/>
      <c r="V318" s="1025"/>
      <c r="W318" s="1025"/>
      <c r="X318" s="1025"/>
    </row>
    <row r="319" spans="1:24" ht="15.95" customHeight="1" x14ac:dyDescent="0.2">
      <c r="A319" s="709"/>
      <c r="B319" s="1010"/>
      <c r="C319" s="1766"/>
      <c r="D319" s="1667"/>
      <c r="E319" s="1666"/>
      <c r="F319" s="1025"/>
      <c r="G319" s="1025"/>
      <c r="H319" s="1025"/>
      <c r="I319" s="1025"/>
      <c r="J319" s="1025"/>
      <c r="K319" s="1025"/>
      <c r="L319" s="1025"/>
      <c r="M319" s="1025"/>
      <c r="N319" s="1025"/>
      <c r="O319" s="1025"/>
      <c r="P319" s="1025"/>
      <c r="Q319" s="1025"/>
      <c r="R319" s="1025"/>
      <c r="S319" s="1025"/>
      <c r="T319" s="1025"/>
      <c r="U319" s="1025"/>
      <c r="V319" s="1025"/>
      <c r="W319" s="1025"/>
      <c r="X319" s="1025"/>
    </row>
    <row r="320" spans="1:24" ht="15.95" customHeight="1" x14ac:dyDescent="0.2">
      <c r="A320" s="709"/>
      <c r="B320" s="1010"/>
      <c r="C320" s="1766"/>
      <c r="D320" s="1667"/>
      <c r="E320" s="1666"/>
      <c r="F320" s="1025"/>
      <c r="G320" s="1025"/>
      <c r="H320" s="1025"/>
      <c r="I320" s="1025"/>
      <c r="J320" s="1025"/>
      <c r="K320" s="1025"/>
      <c r="L320" s="1025"/>
      <c r="M320" s="1025"/>
      <c r="N320" s="1025"/>
      <c r="O320" s="1025"/>
      <c r="P320" s="1025"/>
      <c r="Q320" s="1025"/>
      <c r="R320" s="1025"/>
      <c r="S320" s="1025"/>
      <c r="T320" s="1025"/>
      <c r="U320" s="1025"/>
      <c r="V320" s="1025"/>
      <c r="W320" s="1025"/>
      <c r="X320" s="1025"/>
    </row>
    <row r="321" spans="1:24" ht="15.95" customHeight="1" x14ac:dyDescent="0.2">
      <c r="A321" s="709"/>
      <c r="B321" s="1010"/>
      <c r="C321" s="1766"/>
      <c r="D321" s="1667"/>
      <c r="E321" s="1666"/>
      <c r="F321" s="1025"/>
      <c r="G321" s="1025"/>
      <c r="H321" s="1025"/>
      <c r="I321" s="1025"/>
      <c r="J321" s="1025"/>
      <c r="K321" s="1025"/>
      <c r="L321" s="1025"/>
      <c r="M321" s="1025"/>
      <c r="N321" s="1025"/>
      <c r="O321" s="1025"/>
      <c r="P321" s="1025"/>
      <c r="Q321" s="1025"/>
      <c r="R321" s="1025"/>
      <c r="S321" s="1025"/>
      <c r="T321" s="1025"/>
      <c r="U321" s="1025"/>
      <c r="V321" s="1025"/>
      <c r="W321" s="1025"/>
      <c r="X321" s="1025"/>
    </row>
    <row r="322" spans="1:24" ht="15.95" customHeight="1" x14ac:dyDescent="0.2">
      <c r="A322" s="709"/>
      <c r="B322" s="1010"/>
      <c r="C322" s="1766"/>
      <c r="D322" s="1667"/>
      <c r="E322" s="1666"/>
      <c r="F322" s="1025"/>
      <c r="G322" s="1025"/>
      <c r="H322" s="1025"/>
      <c r="I322" s="1025"/>
      <c r="J322" s="1025"/>
      <c r="K322" s="1025"/>
      <c r="L322" s="1025"/>
      <c r="M322" s="1025"/>
      <c r="N322" s="1025"/>
      <c r="O322" s="1025"/>
      <c r="P322" s="1025"/>
      <c r="Q322" s="1025"/>
      <c r="R322" s="1025"/>
      <c r="S322" s="1025"/>
      <c r="T322" s="1025"/>
      <c r="U322" s="1025"/>
      <c r="V322" s="1025"/>
      <c r="W322" s="1025"/>
      <c r="X322" s="1025"/>
    </row>
    <row r="323" spans="1:24" ht="15.95" customHeight="1" x14ac:dyDescent="0.2">
      <c r="A323" s="709"/>
      <c r="B323" s="1010"/>
      <c r="C323" s="1766"/>
      <c r="D323" s="1667"/>
      <c r="E323" s="1666"/>
      <c r="F323" s="1025"/>
      <c r="G323" s="1025"/>
      <c r="H323" s="1025"/>
      <c r="I323" s="1025"/>
      <c r="J323" s="1025"/>
      <c r="K323" s="1025"/>
      <c r="L323" s="1025"/>
      <c r="M323" s="1025"/>
      <c r="N323" s="1025"/>
      <c r="O323" s="1025"/>
      <c r="P323" s="1025"/>
      <c r="Q323" s="1025"/>
      <c r="R323" s="1025"/>
      <c r="S323" s="1025"/>
      <c r="T323" s="1025"/>
      <c r="U323" s="1025"/>
      <c r="V323" s="1025"/>
      <c r="W323" s="1025"/>
      <c r="X323" s="1025"/>
    </row>
    <row r="324" spans="1:24" ht="15.95" customHeight="1" x14ac:dyDescent="0.2">
      <c r="A324" s="709"/>
      <c r="B324" s="1010"/>
      <c r="C324" s="1766"/>
      <c r="D324" s="1667"/>
      <c r="E324" s="1666"/>
      <c r="F324" s="1025"/>
      <c r="G324" s="1025"/>
      <c r="H324" s="1025"/>
      <c r="I324" s="1025"/>
      <c r="J324" s="1025"/>
      <c r="K324" s="1025"/>
      <c r="L324" s="1025"/>
      <c r="M324" s="1025"/>
      <c r="N324" s="1025"/>
      <c r="O324" s="1025"/>
      <c r="P324" s="1025"/>
      <c r="Q324" s="1025"/>
      <c r="R324" s="1025"/>
      <c r="S324" s="1025"/>
      <c r="T324" s="1025"/>
      <c r="U324" s="1025"/>
      <c r="V324" s="1025"/>
      <c r="W324" s="1025"/>
      <c r="X324" s="1025"/>
    </row>
    <row r="325" spans="1:24" ht="15.95" customHeight="1" x14ac:dyDescent="0.2">
      <c r="A325" s="709"/>
      <c r="B325" s="1010"/>
      <c r="C325" s="1766"/>
      <c r="D325" s="1667"/>
      <c r="E325" s="1666"/>
      <c r="F325" s="1025"/>
      <c r="G325" s="1025"/>
      <c r="H325" s="1025"/>
      <c r="I325" s="1025"/>
      <c r="J325" s="1025"/>
      <c r="K325" s="1025"/>
      <c r="L325" s="1025"/>
      <c r="M325" s="1025"/>
      <c r="N325" s="1025"/>
      <c r="O325" s="1025"/>
      <c r="P325" s="1025"/>
      <c r="Q325" s="1025"/>
      <c r="R325" s="1025"/>
      <c r="S325" s="1025"/>
      <c r="T325" s="1025"/>
      <c r="U325" s="1025"/>
      <c r="V325" s="1025"/>
      <c r="W325" s="1025"/>
      <c r="X325" s="1025"/>
    </row>
    <row r="326" spans="1:24" ht="15.95" customHeight="1" x14ac:dyDescent="0.2">
      <c r="A326" s="709"/>
      <c r="B326" s="1010"/>
      <c r="C326" s="1766"/>
      <c r="D326" s="1667"/>
      <c r="E326" s="1666"/>
      <c r="F326" s="1025"/>
      <c r="G326" s="1025"/>
      <c r="H326" s="1025"/>
      <c r="I326" s="1025"/>
      <c r="J326" s="1025"/>
      <c r="K326" s="1025"/>
      <c r="L326" s="1025"/>
      <c r="M326" s="1025"/>
      <c r="N326" s="1025"/>
      <c r="O326" s="1025"/>
      <c r="P326" s="1025"/>
      <c r="Q326" s="1025"/>
      <c r="R326" s="1025"/>
      <c r="S326" s="1025"/>
      <c r="T326" s="1025"/>
      <c r="U326" s="1025"/>
      <c r="V326" s="1025"/>
      <c r="W326" s="1025"/>
      <c r="X326" s="1025"/>
    </row>
    <row r="327" spans="1:24" ht="15.95" customHeight="1" x14ac:dyDescent="0.2">
      <c r="A327" s="709"/>
      <c r="B327" s="1010"/>
      <c r="C327" s="1766"/>
      <c r="D327" s="1667"/>
      <c r="E327" s="1666"/>
      <c r="F327" s="1025"/>
      <c r="G327" s="1025"/>
      <c r="H327" s="1025"/>
      <c r="I327" s="1025"/>
      <c r="J327" s="1025"/>
      <c r="K327" s="1025"/>
      <c r="L327" s="1025"/>
      <c r="M327" s="1025"/>
      <c r="N327" s="1025"/>
      <c r="O327" s="1025"/>
      <c r="P327" s="1025"/>
      <c r="Q327" s="1025"/>
      <c r="R327" s="1025"/>
      <c r="S327" s="1025"/>
      <c r="T327" s="1025"/>
      <c r="U327" s="1025"/>
      <c r="V327" s="1025"/>
      <c r="W327" s="1025"/>
      <c r="X327" s="1025"/>
    </row>
    <row r="328" spans="1:24" ht="15.95" customHeight="1" x14ac:dyDescent="0.2">
      <c r="A328" s="709"/>
      <c r="B328" s="1010"/>
      <c r="C328" s="1766"/>
      <c r="D328" s="1667"/>
      <c r="E328" s="1666"/>
      <c r="F328" s="1025"/>
      <c r="G328" s="1025"/>
      <c r="H328" s="1025"/>
      <c r="I328" s="1025"/>
      <c r="J328" s="1025"/>
      <c r="K328" s="1025"/>
      <c r="L328" s="1025"/>
      <c r="M328" s="1025"/>
      <c r="N328" s="1025"/>
      <c r="O328" s="1025"/>
      <c r="P328" s="1025"/>
      <c r="Q328" s="1025"/>
      <c r="R328" s="1025"/>
      <c r="S328" s="1025"/>
      <c r="T328" s="1025"/>
      <c r="U328" s="1025"/>
      <c r="V328" s="1025"/>
      <c r="W328" s="1025"/>
      <c r="X328" s="1025"/>
    </row>
    <row r="329" spans="1:24" ht="15.95" customHeight="1" x14ac:dyDescent="0.2">
      <c r="A329" s="709"/>
      <c r="B329" s="1010"/>
      <c r="C329" s="1766"/>
      <c r="D329" s="1667"/>
      <c r="E329" s="1666"/>
      <c r="F329" s="1025"/>
      <c r="G329" s="1025"/>
      <c r="H329" s="1025"/>
      <c r="I329" s="1025"/>
      <c r="J329" s="1025"/>
      <c r="K329" s="1025"/>
      <c r="L329" s="1025"/>
      <c r="M329" s="1025"/>
      <c r="N329" s="1025"/>
      <c r="O329" s="1025"/>
      <c r="P329" s="1025"/>
      <c r="Q329" s="1025"/>
      <c r="R329" s="1025"/>
      <c r="S329" s="1025"/>
      <c r="T329" s="1025"/>
      <c r="U329" s="1025"/>
      <c r="V329" s="1025"/>
      <c r="W329" s="1025"/>
      <c r="X329" s="1025"/>
    </row>
    <row r="330" spans="1:24" ht="15.95" customHeight="1" x14ac:dyDescent="0.2">
      <c r="A330" s="709"/>
      <c r="C330" s="1766"/>
      <c r="D330" s="1667"/>
      <c r="E330" s="1666"/>
      <c r="F330" s="1025"/>
      <c r="G330" s="1025"/>
      <c r="H330" s="1025"/>
      <c r="I330" s="1025"/>
      <c r="J330" s="1025"/>
      <c r="K330" s="1025"/>
      <c r="L330" s="1025"/>
      <c r="M330" s="1025"/>
      <c r="N330" s="1025"/>
      <c r="O330" s="1025"/>
      <c r="P330" s="1025"/>
      <c r="Q330" s="1025"/>
      <c r="R330" s="1025"/>
      <c r="S330" s="1025"/>
      <c r="T330" s="1025"/>
      <c r="U330" s="1025"/>
      <c r="V330" s="1025"/>
      <c r="W330" s="1025"/>
      <c r="X330" s="1025"/>
    </row>
    <row r="331" spans="1:24" ht="15.95" customHeight="1" x14ac:dyDescent="0.2">
      <c r="A331" s="709"/>
      <c r="C331" s="1766"/>
      <c r="D331" s="1667"/>
      <c r="E331" s="1666"/>
      <c r="F331" s="1025"/>
      <c r="G331" s="1025"/>
      <c r="H331" s="1025"/>
      <c r="I331" s="1025"/>
      <c r="J331" s="1025"/>
      <c r="K331" s="1025"/>
      <c r="L331" s="1025"/>
      <c r="M331" s="1025"/>
      <c r="N331" s="1025"/>
      <c r="O331" s="1025"/>
      <c r="P331" s="1025"/>
      <c r="Q331" s="1025"/>
      <c r="R331" s="1025"/>
      <c r="S331" s="1025"/>
      <c r="T331" s="1025"/>
      <c r="U331" s="1025"/>
      <c r="V331" s="1025"/>
      <c r="W331" s="1025"/>
      <c r="X331" s="1025"/>
    </row>
    <row r="332" spans="1:24" ht="15.95" customHeight="1" x14ac:dyDescent="0.2">
      <c r="A332" s="709"/>
      <c r="C332" s="1766"/>
      <c r="D332" s="1667"/>
      <c r="E332" s="1666"/>
      <c r="F332" s="1025"/>
      <c r="G332" s="1025"/>
      <c r="H332" s="1025"/>
      <c r="I332" s="1025"/>
      <c r="J332" s="1025"/>
      <c r="K332" s="1025"/>
      <c r="L332" s="1025"/>
      <c r="M332" s="1025"/>
      <c r="N332" s="1025"/>
      <c r="O332" s="1025"/>
      <c r="P332" s="1025"/>
      <c r="Q332" s="1025"/>
      <c r="R332" s="1025"/>
      <c r="S332" s="1025"/>
      <c r="T332" s="1025"/>
      <c r="U332" s="1025"/>
      <c r="V332" s="1025"/>
      <c r="W332" s="1025"/>
      <c r="X332" s="1025"/>
    </row>
    <row r="333" spans="1:24" ht="15.95" customHeight="1" x14ac:dyDescent="0.2">
      <c r="A333" s="709"/>
      <c r="C333" s="1766"/>
      <c r="D333" s="1667"/>
      <c r="E333" s="1666"/>
      <c r="F333" s="1025"/>
      <c r="G333" s="1025"/>
      <c r="H333" s="1025"/>
      <c r="I333" s="1025"/>
      <c r="J333" s="1025"/>
      <c r="K333" s="1025"/>
      <c r="L333" s="1025"/>
      <c r="M333" s="1025"/>
      <c r="N333" s="1025"/>
      <c r="O333" s="1025"/>
      <c r="P333" s="1025"/>
      <c r="Q333" s="1025"/>
      <c r="R333" s="1025"/>
      <c r="S333" s="1025"/>
      <c r="T333" s="1025"/>
      <c r="U333" s="1025"/>
      <c r="V333" s="1025"/>
      <c r="W333" s="1025"/>
      <c r="X333" s="1025"/>
    </row>
    <row r="334" spans="1:24" ht="15.95" customHeight="1" x14ac:dyDescent="0.2">
      <c r="A334" s="709"/>
      <c r="C334" s="1766"/>
      <c r="D334" s="1667"/>
      <c r="E334" s="1666"/>
      <c r="F334" s="1025"/>
      <c r="G334" s="1025"/>
      <c r="H334" s="1025"/>
      <c r="I334" s="1025"/>
      <c r="J334" s="1025"/>
      <c r="K334" s="1025"/>
      <c r="L334" s="1025"/>
      <c r="M334" s="1025"/>
      <c r="N334" s="1025"/>
      <c r="O334" s="1025"/>
      <c r="P334" s="1025"/>
      <c r="Q334" s="1025"/>
      <c r="R334" s="1025"/>
      <c r="S334" s="1025"/>
      <c r="T334" s="1025"/>
      <c r="U334" s="1025"/>
      <c r="V334" s="1025"/>
      <c r="W334" s="1025"/>
      <c r="X334" s="1025"/>
    </row>
    <row r="335" spans="1:24" ht="15.95" customHeight="1" x14ac:dyDescent="0.2">
      <c r="A335" s="709"/>
      <c r="B335" s="1010"/>
      <c r="C335" s="1766"/>
      <c r="D335" s="1667"/>
      <c r="E335" s="1666"/>
      <c r="F335" s="1025"/>
      <c r="G335" s="1025"/>
      <c r="H335" s="1025"/>
      <c r="I335" s="1025"/>
      <c r="J335" s="1025"/>
      <c r="K335" s="1025"/>
      <c r="L335" s="1025"/>
      <c r="M335" s="1025"/>
      <c r="N335" s="1025"/>
      <c r="O335" s="1025"/>
      <c r="P335" s="1025"/>
      <c r="Q335" s="1025"/>
      <c r="R335" s="1025"/>
      <c r="S335" s="1025"/>
      <c r="T335" s="1025"/>
      <c r="U335" s="1025"/>
      <c r="V335" s="1025"/>
      <c r="W335" s="1025"/>
      <c r="X335" s="1025"/>
    </row>
    <row r="336" spans="1:24" ht="15.95" customHeight="1" x14ac:dyDescent="0.2">
      <c r="A336" s="709"/>
      <c r="B336" s="1010"/>
      <c r="C336" s="1766"/>
      <c r="D336" s="1667"/>
      <c r="E336" s="1666"/>
      <c r="F336" s="1025"/>
      <c r="G336" s="1025"/>
      <c r="H336" s="1025"/>
      <c r="I336" s="1025"/>
      <c r="J336" s="1025"/>
      <c r="K336" s="1025"/>
      <c r="L336" s="1025"/>
      <c r="M336" s="1025"/>
      <c r="N336" s="1025"/>
      <c r="O336" s="1025"/>
      <c r="P336" s="1025"/>
      <c r="Q336" s="1025"/>
      <c r="R336" s="1025"/>
      <c r="S336" s="1025"/>
      <c r="T336" s="1025"/>
      <c r="U336" s="1025"/>
      <c r="V336" s="1025"/>
      <c r="W336" s="1025"/>
      <c r="X336" s="1025"/>
    </row>
    <row r="337" spans="1:24" ht="15.95" customHeight="1" x14ac:dyDescent="0.2">
      <c r="A337" s="709"/>
      <c r="B337" s="1010"/>
      <c r="C337" s="1766"/>
      <c r="D337" s="1667"/>
      <c r="E337" s="1666"/>
      <c r="F337" s="1025"/>
      <c r="G337" s="1025"/>
      <c r="H337" s="1025"/>
      <c r="I337" s="1025"/>
      <c r="J337" s="1025"/>
      <c r="K337" s="1025"/>
      <c r="L337" s="1025"/>
      <c r="M337" s="1025"/>
      <c r="N337" s="1025"/>
      <c r="O337" s="1025"/>
      <c r="P337" s="1025"/>
      <c r="Q337" s="1025"/>
      <c r="R337" s="1025"/>
      <c r="S337" s="1025"/>
      <c r="T337" s="1025"/>
      <c r="U337" s="1025"/>
      <c r="V337" s="1025"/>
      <c r="W337" s="1025"/>
      <c r="X337" s="1025"/>
    </row>
    <row r="338" spans="1:24" ht="15.95" customHeight="1" x14ac:dyDescent="0.2">
      <c r="A338" s="709"/>
      <c r="B338" s="1010"/>
      <c r="C338" s="1766"/>
      <c r="D338" s="1667"/>
      <c r="E338" s="1666"/>
      <c r="F338" s="1025"/>
      <c r="G338" s="1025"/>
      <c r="H338" s="1025"/>
      <c r="I338" s="1025"/>
      <c r="J338" s="1025"/>
      <c r="K338" s="1025"/>
      <c r="L338" s="1025"/>
      <c r="M338" s="1025"/>
      <c r="N338" s="1025"/>
      <c r="O338" s="1025"/>
      <c r="P338" s="1025"/>
      <c r="Q338" s="1025"/>
      <c r="R338" s="1025"/>
      <c r="S338" s="1025"/>
      <c r="T338" s="1025"/>
      <c r="U338" s="1025"/>
      <c r="V338" s="1025"/>
      <c r="W338" s="1025"/>
      <c r="X338" s="1025"/>
    </row>
    <row r="339" spans="1:24" ht="15.95" customHeight="1" x14ac:dyDescent="0.2">
      <c r="A339" s="709"/>
      <c r="B339" s="1010"/>
      <c r="C339" s="1766"/>
      <c r="D339" s="1667"/>
      <c r="E339" s="1666"/>
      <c r="F339" s="1025"/>
      <c r="G339" s="1025"/>
      <c r="H339" s="1025"/>
      <c r="I339" s="1025"/>
      <c r="J339" s="1025"/>
      <c r="K339" s="1025"/>
      <c r="L339" s="1025"/>
      <c r="M339" s="1025"/>
      <c r="N339" s="1025"/>
      <c r="O339" s="1025"/>
      <c r="P339" s="1025"/>
      <c r="Q339" s="1025"/>
      <c r="R339" s="1025"/>
      <c r="S339" s="1025"/>
      <c r="T339" s="1025"/>
      <c r="U339" s="1025"/>
      <c r="V339" s="1025"/>
      <c r="W339" s="1025"/>
      <c r="X339" s="1025"/>
    </row>
    <row r="340" spans="1:24" ht="15.95" customHeight="1" x14ac:dyDescent="0.2">
      <c r="A340" s="709"/>
      <c r="B340" s="1010"/>
      <c r="C340" s="1766"/>
      <c r="D340" s="1667"/>
      <c r="E340" s="1666"/>
      <c r="F340" s="1025"/>
      <c r="G340" s="1025"/>
      <c r="H340" s="1025"/>
      <c r="I340" s="1025"/>
      <c r="J340" s="1025"/>
      <c r="K340" s="1025"/>
      <c r="L340" s="1025"/>
      <c r="M340" s="1025"/>
      <c r="N340" s="1025"/>
      <c r="O340" s="1025"/>
      <c r="P340" s="1025"/>
      <c r="Q340" s="1025"/>
      <c r="R340" s="1025"/>
      <c r="S340" s="1025"/>
      <c r="T340" s="1025"/>
      <c r="U340" s="1025"/>
      <c r="V340" s="1025"/>
      <c r="W340" s="1025"/>
      <c r="X340" s="1025"/>
    </row>
    <row r="341" spans="1:24" ht="15.95" customHeight="1" x14ac:dyDescent="0.2">
      <c r="A341" s="709"/>
      <c r="B341" s="1010"/>
      <c r="C341" s="1766"/>
      <c r="D341" s="1667"/>
      <c r="E341" s="1666"/>
      <c r="F341" s="1025"/>
      <c r="G341" s="1025"/>
      <c r="H341" s="1025"/>
      <c r="I341" s="1025"/>
      <c r="J341" s="1025"/>
      <c r="K341" s="1025"/>
      <c r="L341" s="1025"/>
      <c r="M341" s="1025"/>
      <c r="N341" s="1025"/>
      <c r="O341" s="1025"/>
      <c r="P341" s="1025"/>
      <c r="Q341" s="1025"/>
      <c r="R341" s="1025"/>
      <c r="S341" s="1025"/>
      <c r="T341" s="1025"/>
      <c r="U341" s="1025"/>
      <c r="V341" s="1025"/>
      <c r="W341" s="1025"/>
      <c r="X341" s="1025"/>
    </row>
    <row r="342" spans="1:24" ht="15.95" customHeight="1" x14ac:dyDescent="0.2">
      <c r="A342" s="709"/>
      <c r="B342" s="1010"/>
      <c r="C342" s="1766"/>
      <c r="D342" s="1667"/>
      <c r="E342" s="1666"/>
      <c r="F342" s="1025"/>
      <c r="G342" s="1025"/>
      <c r="H342" s="1025"/>
      <c r="I342" s="1025"/>
      <c r="J342" s="1025"/>
      <c r="K342" s="1025"/>
      <c r="L342" s="1025"/>
      <c r="M342" s="1025"/>
      <c r="N342" s="1025"/>
      <c r="O342" s="1025"/>
      <c r="P342" s="1025"/>
      <c r="Q342" s="1025"/>
      <c r="R342" s="1025"/>
      <c r="S342" s="1025"/>
      <c r="T342" s="1025"/>
      <c r="U342" s="1025"/>
      <c r="V342" s="1025"/>
      <c r="W342" s="1025"/>
      <c r="X342" s="1025"/>
    </row>
    <row r="343" spans="1:24" ht="15.95" customHeight="1" x14ac:dyDescent="0.2">
      <c r="A343" s="709"/>
      <c r="B343" s="1010"/>
      <c r="C343" s="1766"/>
      <c r="D343" s="1667"/>
      <c r="E343" s="1666"/>
      <c r="F343" s="1025"/>
      <c r="G343" s="1025"/>
      <c r="H343" s="1025"/>
      <c r="I343" s="1025"/>
      <c r="J343" s="1025"/>
      <c r="K343" s="1025"/>
      <c r="L343" s="1025"/>
      <c r="M343" s="1025"/>
      <c r="N343" s="1025"/>
      <c r="O343" s="1025"/>
      <c r="P343" s="1025"/>
      <c r="Q343" s="1025"/>
      <c r="R343" s="1025"/>
      <c r="S343" s="1025"/>
      <c r="T343" s="1025"/>
      <c r="U343" s="1025"/>
      <c r="V343" s="1025"/>
      <c r="W343" s="1025"/>
      <c r="X343" s="1025"/>
    </row>
    <row r="344" spans="1:24" ht="15.95" customHeight="1" x14ac:dyDescent="0.2">
      <c r="A344" s="709"/>
      <c r="B344" s="1010"/>
      <c r="C344" s="1766"/>
      <c r="D344" s="1667"/>
      <c r="E344" s="1666"/>
      <c r="F344" s="1025"/>
      <c r="G344" s="1025"/>
      <c r="H344" s="1025"/>
      <c r="I344" s="1025"/>
      <c r="J344" s="1025"/>
      <c r="K344" s="1025"/>
      <c r="L344" s="1025"/>
      <c r="M344" s="1025"/>
      <c r="N344" s="1025"/>
      <c r="O344" s="1025"/>
      <c r="P344" s="1025"/>
      <c r="Q344" s="1025"/>
      <c r="R344" s="1025"/>
      <c r="S344" s="1025"/>
      <c r="T344" s="1025"/>
      <c r="U344" s="1025"/>
      <c r="V344" s="1025"/>
      <c r="W344" s="1025"/>
      <c r="X344" s="1025"/>
    </row>
    <row r="345" spans="1:24" ht="15.95" customHeight="1" x14ac:dyDescent="0.2">
      <c r="A345" s="709"/>
      <c r="B345" s="1010"/>
      <c r="C345" s="1766"/>
      <c r="D345" s="1667"/>
      <c r="E345" s="1666"/>
      <c r="F345" s="1025"/>
      <c r="G345" s="1025"/>
      <c r="H345" s="1025"/>
      <c r="I345" s="1025"/>
      <c r="J345" s="1025"/>
      <c r="K345" s="1025"/>
      <c r="L345" s="1025"/>
      <c r="M345" s="1025"/>
      <c r="N345" s="1025"/>
      <c r="O345" s="1025"/>
      <c r="P345" s="1025"/>
      <c r="Q345" s="1025"/>
      <c r="R345" s="1025"/>
      <c r="S345" s="1025"/>
      <c r="T345" s="1025"/>
      <c r="U345" s="1025"/>
      <c r="V345" s="1025"/>
      <c r="W345" s="1025"/>
      <c r="X345" s="1025"/>
    </row>
    <row r="346" spans="1:24" ht="15.95" customHeight="1" x14ac:dyDescent="0.2">
      <c r="A346" s="709"/>
      <c r="B346" s="1010"/>
      <c r="C346" s="1766"/>
      <c r="D346" s="1667"/>
      <c r="E346" s="1666"/>
      <c r="F346" s="1025"/>
      <c r="G346" s="1025"/>
      <c r="H346" s="1025"/>
      <c r="I346" s="1025"/>
      <c r="J346" s="1025"/>
      <c r="K346" s="1025"/>
      <c r="L346" s="1025"/>
      <c r="M346" s="1025"/>
      <c r="N346" s="1025"/>
      <c r="O346" s="1025"/>
      <c r="P346" s="1025"/>
      <c r="Q346" s="1025"/>
      <c r="R346" s="1025"/>
      <c r="S346" s="1025"/>
      <c r="T346" s="1025"/>
      <c r="U346" s="1025"/>
      <c r="V346" s="1025"/>
      <c r="W346" s="1025"/>
      <c r="X346" s="1025"/>
    </row>
    <row r="347" spans="1:24" ht="15.95" customHeight="1" x14ac:dyDescent="0.2">
      <c r="A347" s="709"/>
      <c r="B347" s="1010"/>
      <c r="C347" s="1766"/>
      <c r="D347" s="1667"/>
      <c r="E347" s="1666"/>
      <c r="F347" s="1025"/>
      <c r="G347" s="1025"/>
      <c r="H347" s="1025"/>
      <c r="I347" s="1025"/>
      <c r="J347" s="1025"/>
      <c r="K347" s="1025"/>
      <c r="L347" s="1025"/>
      <c r="M347" s="1025"/>
      <c r="N347" s="1025"/>
      <c r="O347" s="1025"/>
      <c r="P347" s="1025"/>
      <c r="Q347" s="1025"/>
      <c r="R347" s="1025"/>
      <c r="S347" s="1025"/>
      <c r="T347" s="1025"/>
      <c r="U347" s="1025"/>
      <c r="V347" s="1025"/>
      <c r="W347" s="1025"/>
      <c r="X347" s="1025"/>
    </row>
    <row r="348" spans="1:24" ht="15.95" customHeight="1" x14ac:dyDescent="0.2">
      <c r="A348" s="709"/>
      <c r="B348" s="1010"/>
      <c r="C348" s="1766"/>
      <c r="D348" s="1667"/>
      <c r="E348" s="1666"/>
      <c r="F348" s="1025"/>
      <c r="G348" s="1025"/>
      <c r="H348" s="1025"/>
      <c r="I348" s="1025"/>
      <c r="J348" s="1025"/>
      <c r="K348" s="1025"/>
      <c r="L348" s="1025"/>
      <c r="M348" s="1025"/>
      <c r="N348" s="1025"/>
      <c r="O348" s="1025"/>
      <c r="P348" s="1025"/>
      <c r="Q348" s="1025"/>
      <c r="R348" s="1025"/>
      <c r="S348" s="1025"/>
      <c r="T348" s="1025"/>
      <c r="U348" s="1025"/>
      <c r="V348" s="1025"/>
      <c r="W348" s="1025"/>
      <c r="X348" s="1025"/>
    </row>
    <row r="349" spans="1:24" ht="15.95" customHeight="1" x14ac:dyDescent="0.2">
      <c r="A349" s="709"/>
      <c r="B349" s="1010"/>
      <c r="C349" s="1766"/>
      <c r="D349" s="1667"/>
      <c r="E349" s="1666"/>
      <c r="F349" s="1025"/>
      <c r="G349" s="1025"/>
      <c r="H349" s="1025"/>
      <c r="I349" s="1025"/>
      <c r="J349" s="1025"/>
      <c r="K349" s="1025"/>
      <c r="L349" s="1025"/>
      <c r="M349" s="1025"/>
      <c r="N349" s="1025"/>
      <c r="O349" s="1025"/>
      <c r="P349" s="1025"/>
      <c r="Q349" s="1025"/>
      <c r="R349" s="1025"/>
      <c r="S349" s="1025"/>
      <c r="T349" s="1025"/>
      <c r="U349" s="1025"/>
      <c r="V349" s="1025"/>
      <c r="W349" s="1025"/>
      <c r="X349" s="1025"/>
    </row>
    <row r="350" spans="1:24" ht="15.95" customHeight="1" x14ac:dyDescent="0.2">
      <c r="A350" s="709"/>
      <c r="B350" s="1010"/>
      <c r="C350" s="1766"/>
      <c r="D350" s="1667"/>
      <c r="E350" s="1666"/>
      <c r="F350" s="1025"/>
      <c r="G350" s="1025"/>
      <c r="H350" s="1025"/>
      <c r="I350" s="1025"/>
      <c r="J350" s="1025"/>
      <c r="K350" s="1025"/>
      <c r="L350" s="1025"/>
      <c r="M350" s="1025"/>
      <c r="N350" s="1025"/>
      <c r="O350" s="1025"/>
      <c r="P350" s="1025"/>
      <c r="Q350" s="1025"/>
      <c r="R350" s="1025"/>
      <c r="S350" s="1025"/>
      <c r="T350" s="1025"/>
      <c r="U350" s="1025"/>
      <c r="V350" s="1025"/>
      <c r="W350" s="1025"/>
      <c r="X350" s="1025"/>
    </row>
    <row r="351" spans="1:24" ht="15.95" customHeight="1" x14ac:dyDescent="0.2">
      <c r="A351" s="709"/>
      <c r="B351" s="1010"/>
      <c r="C351" s="1766"/>
      <c r="D351" s="1667"/>
      <c r="E351" s="1666"/>
      <c r="F351" s="1025"/>
      <c r="G351" s="1025"/>
      <c r="H351" s="1025"/>
      <c r="I351" s="1025"/>
      <c r="J351" s="1025"/>
      <c r="K351" s="1025"/>
      <c r="L351" s="1025"/>
      <c r="M351" s="1025"/>
      <c r="N351" s="1025"/>
      <c r="O351" s="1025"/>
      <c r="P351" s="1025"/>
      <c r="Q351" s="1025"/>
      <c r="R351" s="1025"/>
      <c r="S351" s="1025"/>
      <c r="T351" s="1025"/>
      <c r="U351" s="1025"/>
      <c r="V351" s="1025"/>
      <c r="W351" s="1025"/>
      <c r="X351" s="1025"/>
    </row>
    <row r="352" spans="1:24" ht="15.95" customHeight="1" x14ac:dyDescent="0.2">
      <c r="A352" s="709"/>
      <c r="C352" s="1766"/>
      <c r="D352" s="1667"/>
      <c r="E352" s="1666"/>
      <c r="F352" s="1025"/>
      <c r="G352" s="1025"/>
      <c r="H352" s="1025"/>
      <c r="I352" s="1025"/>
      <c r="J352" s="1025"/>
      <c r="K352" s="1025"/>
      <c r="L352" s="1025"/>
      <c r="M352" s="1025"/>
      <c r="N352" s="1025"/>
      <c r="O352" s="1025"/>
      <c r="P352" s="1025"/>
      <c r="Q352" s="1025"/>
      <c r="R352" s="1025"/>
      <c r="S352" s="1025"/>
      <c r="T352" s="1025"/>
      <c r="U352" s="1025"/>
      <c r="V352" s="1025"/>
      <c r="W352" s="1025"/>
      <c r="X352" s="1025"/>
    </row>
    <row r="353" spans="1:24" ht="15.95" customHeight="1" x14ac:dyDescent="0.2">
      <c r="A353" s="709"/>
      <c r="C353" s="1766"/>
      <c r="D353" s="1667"/>
      <c r="E353" s="1666"/>
      <c r="F353" s="1025"/>
      <c r="G353" s="1025"/>
      <c r="H353" s="1025"/>
      <c r="I353" s="1025"/>
      <c r="J353" s="1025"/>
      <c r="K353" s="1025"/>
      <c r="L353" s="1025"/>
      <c r="M353" s="1025"/>
      <c r="N353" s="1025"/>
      <c r="O353" s="1025"/>
      <c r="P353" s="1025"/>
      <c r="Q353" s="1025"/>
      <c r="R353" s="1025"/>
      <c r="S353" s="1025"/>
      <c r="T353" s="1025"/>
      <c r="U353" s="1025"/>
      <c r="V353" s="1025"/>
      <c r="W353" s="1025"/>
      <c r="X353" s="1025"/>
    </row>
    <row r="354" spans="1:24" ht="15.95" customHeight="1" x14ac:dyDescent="0.2">
      <c r="A354" s="709"/>
      <c r="C354" s="1766"/>
      <c r="D354" s="1667"/>
      <c r="E354" s="1666"/>
      <c r="F354" s="1025"/>
      <c r="G354" s="1025"/>
      <c r="H354" s="1025"/>
      <c r="I354" s="1025"/>
      <c r="J354" s="1025"/>
      <c r="K354" s="1025"/>
      <c r="L354" s="1025"/>
      <c r="M354" s="1025"/>
      <c r="N354" s="1025"/>
      <c r="O354" s="1025"/>
      <c r="P354" s="1025"/>
      <c r="Q354" s="1025"/>
      <c r="R354" s="1025"/>
      <c r="S354" s="1025"/>
      <c r="T354" s="1025"/>
      <c r="U354" s="1025"/>
      <c r="V354" s="1025"/>
      <c r="W354" s="1025"/>
      <c r="X354" s="1025"/>
    </row>
    <row r="355" spans="1:24" ht="15.95" customHeight="1" x14ac:dyDescent="0.2">
      <c r="A355" s="709"/>
      <c r="C355" s="1766"/>
      <c r="D355" s="1667"/>
      <c r="E355" s="1666"/>
      <c r="F355" s="1025"/>
      <c r="G355" s="1025"/>
      <c r="H355" s="1025"/>
      <c r="I355" s="1025"/>
      <c r="J355" s="1025"/>
      <c r="K355" s="1025"/>
      <c r="L355" s="1025"/>
      <c r="M355" s="1025"/>
      <c r="N355" s="1025"/>
      <c r="O355" s="1025"/>
      <c r="P355" s="1025"/>
      <c r="Q355" s="1025"/>
      <c r="R355" s="1025"/>
      <c r="S355" s="1025"/>
      <c r="T355" s="1025"/>
      <c r="U355" s="1025"/>
      <c r="V355" s="1025"/>
      <c r="W355" s="1025"/>
      <c r="X355" s="1025"/>
    </row>
    <row r="356" spans="1:24" ht="15.95" customHeight="1" x14ac:dyDescent="0.2">
      <c r="A356" s="709"/>
      <c r="B356" s="1010"/>
      <c r="C356" s="1766"/>
      <c r="D356" s="1667"/>
      <c r="E356" s="1666"/>
      <c r="F356" s="1025"/>
      <c r="G356" s="1025"/>
      <c r="H356" s="1025"/>
      <c r="I356" s="1025"/>
      <c r="J356" s="1025"/>
      <c r="K356" s="1025"/>
      <c r="L356" s="1025"/>
      <c r="M356" s="1025"/>
      <c r="N356" s="1025"/>
      <c r="O356" s="1025"/>
      <c r="P356" s="1025"/>
      <c r="Q356" s="1025"/>
      <c r="R356" s="1025"/>
      <c r="S356" s="1025"/>
      <c r="T356" s="1025"/>
      <c r="U356" s="1025"/>
      <c r="V356" s="1025"/>
      <c r="W356" s="1025"/>
      <c r="X356" s="1025"/>
    </row>
    <row r="357" spans="1:24" ht="15.95" customHeight="1" x14ac:dyDescent="0.2">
      <c r="A357" s="709"/>
      <c r="B357" s="1010"/>
      <c r="C357" s="1766"/>
      <c r="D357" s="1667"/>
      <c r="E357" s="1666"/>
      <c r="F357" s="1025"/>
      <c r="G357" s="1025"/>
      <c r="H357" s="1025"/>
      <c r="I357" s="1025"/>
      <c r="J357" s="1025"/>
      <c r="K357" s="1025"/>
      <c r="L357" s="1025"/>
      <c r="M357" s="1025"/>
      <c r="N357" s="1025"/>
      <c r="O357" s="1025"/>
      <c r="P357" s="1025"/>
      <c r="Q357" s="1025"/>
      <c r="R357" s="1025"/>
      <c r="S357" s="1025"/>
      <c r="T357" s="1025"/>
      <c r="U357" s="1025"/>
      <c r="V357" s="1025"/>
      <c r="W357" s="1025"/>
      <c r="X357" s="1025"/>
    </row>
    <row r="358" spans="1:24" ht="15.95" customHeight="1" x14ac:dyDescent="0.2">
      <c r="A358" s="709"/>
      <c r="B358" s="1010"/>
      <c r="C358" s="1766"/>
      <c r="D358" s="1667"/>
      <c r="E358" s="1666"/>
      <c r="F358" s="1025"/>
      <c r="G358" s="1025"/>
      <c r="H358" s="1025"/>
      <c r="I358" s="1025"/>
      <c r="J358" s="1025"/>
      <c r="K358" s="1025"/>
      <c r="L358" s="1025"/>
      <c r="M358" s="1025"/>
      <c r="N358" s="1025"/>
      <c r="O358" s="1025"/>
      <c r="P358" s="1025"/>
      <c r="Q358" s="1025"/>
      <c r="R358" s="1025"/>
      <c r="S358" s="1025"/>
      <c r="T358" s="1025"/>
      <c r="U358" s="1025"/>
      <c r="V358" s="1025"/>
      <c r="W358" s="1025"/>
      <c r="X358" s="1025"/>
    </row>
    <row r="359" spans="1:24" ht="15.95" customHeight="1" x14ac:dyDescent="0.2">
      <c r="A359" s="709"/>
      <c r="B359" s="1010"/>
      <c r="C359" s="1766"/>
      <c r="D359" s="1667"/>
      <c r="E359" s="1666"/>
      <c r="F359" s="1025"/>
      <c r="G359" s="1025"/>
      <c r="H359" s="1025"/>
      <c r="I359" s="1025"/>
      <c r="J359" s="1025"/>
      <c r="K359" s="1025"/>
      <c r="L359" s="1025"/>
      <c r="M359" s="1025"/>
      <c r="N359" s="1025"/>
      <c r="O359" s="1025"/>
      <c r="P359" s="1025"/>
      <c r="Q359" s="1025"/>
      <c r="R359" s="1025"/>
      <c r="S359" s="1025"/>
      <c r="T359" s="1025"/>
      <c r="U359" s="1025"/>
      <c r="V359" s="1025"/>
      <c r="W359" s="1025"/>
      <c r="X359" s="1025"/>
    </row>
    <row r="360" spans="1:24" ht="15.95" customHeight="1" x14ac:dyDescent="0.2">
      <c r="A360" s="709"/>
      <c r="B360" s="1010"/>
      <c r="C360" s="1766"/>
      <c r="D360" s="1667"/>
      <c r="E360" s="1666"/>
      <c r="F360" s="1025"/>
      <c r="G360" s="1025"/>
      <c r="H360" s="1025"/>
      <c r="I360" s="1025"/>
      <c r="J360" s="1025"/>
      <c r="K360" s="1025"/>
      <c r="L360" s="1025"/>
      <c r="M360" s="1025"/>
      <c r="N360" s="1025"/>
      <c r="O360" s="1025"/>
      <c r="P360" s="1025"/>
      <c r="Q360" s="1025"/>
      <c r="R360" s="1025"/>
      <c r="S360" s="1025"/>
      <c r="T360" s="1025"/>
      <c r="U360" s="1025"/>
      <c r="V360" s="1025"/>
      <c r="W360" s="1025"/>
      <c r="X360" s="1025"/>
    </row>
    <row r="361" spans="1:24" ht="15.95" customHeight="1" x14ac:dyDescent="0.2">
      <c r="A361" s="709"/>
      <c r="B361" s="1010"/>
      <c r="C361" s="1766"/>
      <c r="D361" s="1667"/>
      <c r="E361" s="1666"/>
      <c r="F361" s="1025"/>
      <c r="G361" s="1025"/>
      <c r="H361" s="1025"/>
      <c r="I361" s="1025"/>
      <c r="J361" s="1025"/>
      <c r="K361" s="1025"/>
      <c r="L361" s="1025"/>
      <c r="M361" s="1025"/>
      <c r="N361" s="1025"/>
      <c r="O361" s="1025"/>
      <c r="P361" s="1025"/>
      <c r="Q361" s="1025"/>
      <c r="R361" s="1025"/>
      <c r="S361" s="1025"/>
      <c r="T361" s="1025"/>
      <c r="U361" s="1025"/>
      <c r="V361" s="1025"/>
      <c r="W361" s="1025"/>
      <c r="X361" s="1025"/>
    </row>
    <row r="362" spans="1:24" ht="15.95" customHeight="1" x14ac:dyDescent="0.2">
      <c r="A362" s="709"/>
      <c r="B362" s="1010"/>
      <c r="C362" s="1766"/>
      <c r="D362" s="1667"/>
      <c r="E362" s="1666"/>
      <c r="F362" s="1025"/>
      <c r="G362" s="1025"/>
      <c r="H362" s="1025"/>
      <c r="I362" s="1025"/>
      <c r="J362" s="1025"/>
      <c r="K362" s="1025"/>
      <c r="L362" s="1025"/>
      <c r="M362" s="1025"/>
      <c r="N362" s="1025"/>
      <c r="O362" s="1025"/>
      <c r="P362" s="1025"/>
      <c r="Q362" s="1025"/>
      <c r="R362" s="1025"/>
      <c r="S362" s="1025"/>
      <c r="T362" s="1025"/>
      <c r="U362" s="1025"/>
      <c r="V362" s="1025"/>
      <c r="W362" s="1025"/>
      <c r="X362" s="1025"/>
    </row>
    <row r="363" spans="1:24" ht="15.95" customHeight="1" x14ac:dyDescent="0.2">
      <c r="A363" s="709"/>
      <c r="B363" s="1010"/>
      <c r="C363" s="1766"/>
      <c r="D363" s="1667"/>
      <c r="E363" s="1666"/>
      <c r="F363" s="1025"/>
      <c r="G363" s="1025"/>
      <c r="H363" s="1025"/>
      <c r="I363" s="1025"/>
      <c r="J363" s="1025"/>
      <c r="K363" s="1025"/>
      <c r="L363" s="1025"/>
      <c r="M363" s="1025"/>
      <c r="N363" s="1025"/>
      <c r="O363" s="1025"/>
      <c r="P363" s="1025"/>
      <c r="Q363" s="1025"/>
      <c r="R363" s="1025"/>
      <c r="S363" s="1025"/>
      <c r="T363" s="1025"/>
      <c r="U363" s="1025"/>
      <c r="V363" s="1025"/>
      <c r="W363" s="1025"/>
      <c r="X363" s="1025"/>
    </row>
    <row r="364" spans="1:24" ht="15.95" customHeight="1" x14ac:dyDescent="0.2">
      <c r="A364" s="709"/>
      <c r="B364" s="1010"/>
      <c r="C364" s="1766"/>
      <c r="D364" s="1667"/>
      <c r="E364" s="1666"/>
      <c r="F364" s="1025"/>
      <c r="G364" s="1025"/>
      <c r="H364" s="1025"/>
      <c r="I364" s="1025"/>
      <c r="J364" s="1025"/>
      <c r="K364" s="1025"/>
      <c r="L364" s="1025"/>
      <c r="M364" s="1025"/>
      <c r="N364" s="1025"/>
      <c r="O364" s="1025"/>
      <c r="P364" s="1025"/>
      <c r="Q364" s="1025"/>
      <c r="R364" s="1025"/>
      <c r="S364" s="1025"/>
      <c r="T364" s="1025"/>
      <c r="U364" s="1025"/>
      <c r="V364" s="1025"/>
      <c r="W364" s="1025"/>
      <c r="X364" s="1025"/>
    </row>
    <row r="365" spans="1:24" ht="15.95" customHeight="1" x14ac:dyDescent="0.2">
      <c r="A365" s="709"/>
      <c r="B365" s="1010"/>
      <c r="C365" s="1766"/>
      <c r="D365" s="1667"/>
      <c r="E365" s="1666"/>
      <c r="F365" s="1025"/>
      <c r="G365" s="1025"/>
      <c r="H365" s="1025"/>
      <c r="I365" s="1025"/>
      <c r="J365" s="1025"/>
      <c r="K365" s="1025"/>
      <c r="L365" s="1025"/>
      <c r="M365" s="1025"/>
      <c r="N365" s="1025"/>
      <c r="O365" s="1025"/>
      <c r="P365" s="1025"/>
      <c r="Q365" s="1025"/>
      <c r="R365" s="1025"/>
      <c r="S365" s="1025"/>
      <c r="T365" s="1025"/>
      <c r="U365" s="1025"/>
      <c r="V365" s="1025"/>
      <c r="W365" s="1025"/>
      <c r="X365" s="1025"/>
    </row>
    <row r="366" spans="1:24" ht="15.95" customHeight="1" x14ac:dyDescent="0.2">
      <c r="A366" s="709"/>
      <c r="B366" s="1010"/>
      <c r="C366" s="1766"/>
      <c r="D366" s="1667"/>
      <c r="E366" s="1666"/>
      <c r="F366" s="1025"/>
      <c r="G366" s="1025"/>
      <c r="H366" s="1025"/>
      <c r="I366" s="1025"/>
      <c r="J366" s="1025"/>
      <c r="K366" s="1025"/>
      <c r="L366" s="1025"/>
      <c r="M366" s="1025"/>
      <c r="N366" s="1025"/>
      <c r="O366" s="1025"/>
      <c r="P366" s="1025"/>
      <c r="Q366" s="1025"/>
      <c r="R366" s="1025"/>
      <c r="S366" s="1025"/>
      <c r="T366" s="1025"/>
      <c r="U366" s="1025"/>
      <c r="V366" s="1025"/>
      <c r="W366" s="1025"/>
      <c r="X366" s="1025"/>
    </row>
    <row r="367" spans="1:24" ht="15.95" customHeight="1" x14ac:dyDescent="0.2">
      <c r="A367" s="709"/>
      <c r="B367" s="1010"/>
      <c r="C367" s="1766"/>
      <c r="D367" s="1667"/>
      <c r="E367" s="1666"/>
      <c r="F367" s="1025"/>
      <c r="G367" s="1025"/>
      <c r="H367" s="1025"/>
      <c r="I367" s="1025"/>
      <c r="J367" s="1025"/>
      <c r="K367" s="1025"/>
      <c r="L367" s="1025"/>
      <c r="M367" s="1025"/>
      <c r="N367" s="1025"/>
      <c r="O367" s="1025"/>
      <c r="P367" s="1025"/>
      <c r="Q367" s="1025"/>
      <c r="R367" s="1025"/>
      <c r="S367" s="1025"/>
      <c r="T367" s="1025"/>
      <c r="U367" s="1025"/>
      <c r="V367" s="1025"/>
      <c r="W367" s="1025"/>
      <c r="X367" s="1025"/>
    </row>
    <row r="368" spans="1:24" ht="15.95" customHeight="1" x14ac:dyDescent="0.2">
      <c r="A368" s="709"/>
      <c r="B368" s="1010"/>
      <c r="C368" s="1766"/>
      <c r="D368" s="1667"/>
      <c r="E368" s="1666"/>
      <c r="F368" s="1025"/>
      <c r="G368" s="1025"/>
      <c r="H368" s="1025"/>
      <c r="I368" s="1025"/>
      <c r="J368" s="1025"/>
      <c r="K368" s="1025"/>
      <c r="L368" s="1025"/>
      <c r="M368" s="1025"/>
      <c r="N368" s="1025"/>
      <c r="O368" s="1025"/>
      <c r="P368" s="1025"/>
      <c r="Q368" s="1025"/>
      <c r="R368" s="1025"/>
      <c r="S368" s="1025"/>
      <c r="T368" s="1025"/>
      <c r="U368" s="1025"/>
      <c r="V368" s="1025"/>
      <c r="W368" s="1025"/>
      <c r="X368" s="1025"/>
    </row>
    <row r="369" spans="1:24" ht="15.95" customHeight="1" x14ac:dyDescent="0.2">
      <c r="A369" s="709"/>
      <c r="B369" s="1010"/>
      <c r="C369" s="1766"/>
      <c r="D369" s="1667"/>
      <c r="E369" s="1666"/>
      <c r="F369" s="1025"/>
      <c r="G369" s="1025"/>
      <c r="H369" s="1025"/>
      <c r="I369" s="1025"/>
      <c r="J369" s="1025"/>
      <c r="K369" s="1025"/>
      <c r="L369" s="1025"/>
      <c r="M369" s="1025"/>
      <c r="N369" s="1025"/>
      <c r="O369" s="1025"/>
      <c r="P369" s="1025"/>
      <c r="Q369" s="1025"/>
      <c r="R369" s="1025"/>
      <c r="S369" s="1025"/>
      <c r="T369" s="1025"/>
      <c r="U369" s="1025"/>
      <c r="V369" s="1025"/>
      <c r="W369" s="1025"/>
      <c r="X369" s="1025"/>
    </row>
    <row r="370" spans="1:24" ht="15.95" customHeight="1" x14ac:dyDescent="0.2">
      <c r="A370" s="709"/>
      <c r="B370" s="1010"/>
      <c r="C370" s="1766"/>
      <c r="D370" s="1667"/>
      <c r="E370" s="1666"/>
      <c r="F370" s="1025"/>
      <c r="G370" s="1025"/>
      <c r="H370" s="1025"/>
      <c r="I370" s="1025"/>
      <c r="J370" s="1025"/>
      <c r="K370" s="1025"/>
      <c r="L370" s="1025"/>
      <c r="M370" s="1025"/>
      <c r="N370" s="1025"/>
      <c r="O370" s="1025"/>
      <c r="P370" s="1025"/>
      <c r="Q370" s="1025"/>
      <c r="R370" s="1025"/>
      <c r="S370" s="1025"/>
      <c r="T370" s="1025"/>
      <c r="U370" s="1025"/>
      <c r="V370" s="1025"/>
      <c r="W370" s="1025"/>
      <c r="X370" s="1025"/>
    </row>
    <row r="371" spans="1:24" ht="15.95" customHeight="1" x14ac:dyDescent="0.2">
      <c r="A371" s="709"/>
      <c r="B371" s="1010"/>
      <c r="C371" s="1766"/>
      <c r="D371" s="1667"/>
      <c r="E371" s="1666"/>
      <c r="F371" s="1025"/>
      <c r="G371" s="1025"/>
      <c r="H371" s="1025"/>
      <c r="I371" s="1025"/>
      <c r="J371" s="1025"/>
      <c r="K371" s="1025"/>
      <c r="L371" s="1025"/>
      <c r="M371" s="1025"/>
      <c r="N371" s="1025"/>
      <c r="O371" s="1025"/>
      <c r="P371" s="1025"/>
      <c r="Q371" s="1025"/>
      <c r="R371" s="1025"/>
      <c r="S371" s="1025"/>
      <c r="T371" s="1025"/>
      <c r="U371" s="1025"/>
      <c r="V371" s="1025"/>
      <c r="W371" s="1025"/>
      <c r="X371" s="1025"/>
    </row>
    <row r="372" spans="1:24" ht="15.95" customHeight="1" x14ac:dyDescent="0.2">
      <c r="A372" s="709"/>
      <c r="B372" s="1010"/>
      <c r="C372" s="1766"/>
      <c r="D372" s="1667"/>
      <c r="E372" s="1666"/>
      <c r="F372" s="1025"/>
      <c r="G372" s="1025"/>
      <c r="H372" s="1025"/>
      <c r="I372" s="1025"/>
      <c r="J372" s="1025"/>
      <c r="K372" s="1025"/>
      <c r="L372" s="1025"/>
      <c r="M372" s="1025"/>
      <c r="N372" s="1025"/>
      <c r="O372" s="1025"/>
      <c r="P372" s="1025"/>
      <c r="Q372" s="1025"/>
      <c r="R372" s="1025"/>
      <c r="S372" s="1025"/>
      <c r="T372" s="1025"/>
      <c r="U372" s="1025"/>
      <c r="V372" s="1025"/>
      <c r="W372" s="1025"/>
      <c r="X372" s="1025"/>
    </row>
    <row r="373" spans="1:24" ht="15.95" customHeight="1" x14ac:dyDescent="0.2">
      <c r="A373" s="709"/>
      <c r="B373" s="1010"/>
      <c r="C373" s="1766"/>
      <c r="D373" s="1667"/>
      <c r="E373" s="1666"/>
      <c r="F373" s="1025"/>
      <c r="G373" s="1025"/>
      <c r="H373" s="1025"/>
      <c r="I373" s="1025"/>
      <c r="J373" s="1025"/>
      <c r="K373" s="1025"/>
      <c r="L373" s="1025"/>
      <c r="M373" s="1025"/>
      <c r="N373" s="1025"/>
      <c r="O373" s="1025"/>
      <c r="P373" s="1025"/>
      <c r="Q373" s="1025"/>
      <c r="R373" s="1025"/>
      <c r="S373" s="1025"/>
      <c r="T373" s="1025"/>
      <c r="U373" s="1025"/>
      <c r="V373" s="1025"/>
      <c r="W373" s="1025"/>
      <c r="X373" s="1025"/>
    </row>
    <row r="374" spans="1:24" ht="15.95" customHeight="1" x14ac:dyDescent="0.2">
      <c r="A374" s="709"/>
      <c r="B374" s="1010"/>
      <c r="C374" s="1766"/>
      <c r="D374" s="1667"/>
      <c r="E374" s="1666"/>
      <c r="F374" s="1025"/>
      <c r="G374" s="1025"/>
      <c r="H374" s="1025"/>
      <c r="I374" s="1025"/>
      <c r="J374" s="1025"/>
      <c r="K374" s="1025"/>
      <c r="L374" s="1025"/>
      <c r="M374" s="1025"/>
      <c r="N374" s="1025"/>
      <c r="O374" s="1025"/>
      <c r="P374" s="1025"/>
      <c r="Q374" s="1025"/>
      <c r="R374" s="1025"/>
      <c r="S374" s="1025"/>
      <c r="T374" s="1025"/>
      <c r="U374" s="1025"/>
      <c r="V374" s="1025"/>
      <c r="W374" s="1025"/>
      <c r="X374" s="1025"/>
    </row>
    <row r="375" spans="1:24" ht="15.95" customHeight="1" x14ac:dyDescent="0.2">
      <c r="A375" s="709"/>
      <c r="B375" s="1010"/>
      <c r="C375" s="1766"/>
      <c r="D375" s="1667"/>
      <c r="E375" s="1666"/>
      <c r="F375" s="1025"/>
      <c r="G375" s="1025"/>
      <c r="H375" s="1025"/>
      <c r="I375" s="1025"/>
      <c r="J375" s="1025"/>
      <c r="K375" s="1025"/>
      <c r="L375" s="1025"/>
      <c r="M375" s="1025"/>
      <c r="N375" s="1025"/>
      <c r="O375" s="1025"/>
      <c r="P375" s="1025"/>
      <c r="Q375" s="1025"/>
      <c r="R375" s="1025"/>
      <c r="S375" s="1025"/>
      <c r="T375" s="1025"/>
      <c r="U375" s="1025"/>
      <c r="V375" s="1025"/>
      <c r="W375" s="1025"/>
      <c r="X375" s="1025"/>
    </row>
    <row r="376" spans="1:24" ht="15.95" customHeight="1" x14ac:dyDescent="0.2">
      <c r="A376" s="709"/>
      <c r="B376" s="1010"/>
      <c r="C376" s="1766"/>
      <c r="D376" s="1667"/>
      <c r="E376" s="1666"/>
      <c r="F376" s="1025"/>
      <c r="G376" s="1025"/>
      <c r="H376" s="1025"/>
      <c r="I376" s="1025"/>
      <c r="J376" s="1025"/>
      <c r="K376" s="1025"/>
      <c r="L376" s="1025"/>
      <c r="M376" s="1025"/>
      <c r="N376" s="1025"/>
      <c r="O376" s="1025"/>
      <c r="P376" s="1025"/>
      <c r="Q376" s="1025"/>
      <c r="R376" s="1025"/>
      <c r="S376" s="1025"/>
      <c r="T376" s="1025"/>
      <c r="U376" s="1025"/>
      <c r="V376" s="1025"/>
      <c r="W376" s="1025"/>
      <c r="X376" s="1025"/>
    </row>
    <row r="377" spans="1:24" ht="15.95" customHeight="1" x14ac:dyDescent="0.2">
      <c r="A377" s="709"/>
      <c r="B377" s="1010"/>
      <c r="C377" s="1766"/>
      <c r="D377" s="1667"/>
      <c r="E377" s="1666"/>
      <c r="F377" s="1025"/>
      <c r="G377" s="1025"/>
      <c r="H377" s="1025"/>
      <c r="I377" s="1025"/>
      <c r="J377" s="1025"/>
      <c r="K377" s="1025"/>
      <c r="L377" s="1025"/>
      <c r="M377" s="1025"/>
      <c r="N377" s="1025"/>
      <c r="O377" s="1025"/>
      <c r="P377" s="1025"/>
      <c r="Q377" s="1025"/>
      <c r="R377" s="1025"/>
      <c r="S377" s="1025"/>
      <c r="T377" s="1025"/>
      <c r="U377" s="1025"/>
      <c r="V377" s="1025"/>
      <c r="W377" s="1025"/>
      <c r="X377" s="1025"/>
    </row>
    <row r="378" spans="1:24" ht="15.95" customHeight="1" x14ac:dyDescent="0.2">
      <c r="A378" s="709"/>
      <c r="B378" s="1010"/>
      <c r="C378" s="1766"/>
      <c r="D378" s="1667"/>
      <c r="E378" s="1666"/>
      <c r="F378" s="1025"/>
      <c r="G378" s="1025"/>
      <c r="H378" s="1025"/>
      <c r="I378" s="1025"/>
      <c r="J378" s="1025"/>
      <c r="K378" s="1025"/>
      <c r="L378" s="1025"/>
      <c r="M378" s="1025"/>
      <c r="N378" s="1025"/>
      <c r="O378" s="1025"/>
      <c r="P378" s="1025"/>
      <c r="Q378" s="1025"/>
      <c r="R378" s="1025"/>
      <c r="S378" s="1025"/>
      <c r="T378" s="1025"/>
      <c r="U378" s="1025"/>
      <c r="V378" s="1025"/>
      <c r="W378" s="1025"/>
      <c r="X378" s="1025"/>
    </row>
    <row r="379" spans="1:24" ht="15.95" customHeight="1" x14ac:dyDescent="0.2">
      <c r="A379" s="709"/>
      <c r="B379" s="1010"/>
      <c r="C379" s="1766"/>
      <c r="D379" s="1667"/>
      <c r="E379" s="1666"/>
      <c r="F379" s="1025"/>
      <c r="G379" s="1025"/>
      <c r="H379" s="1025"/>
      <c r="I379" s="1025"/>
      <c r="J379" s="1025"/>
      <c r="K379" s="1025"/>
      <c r="L379" s="1025"/>
      <c r="M379" s="1025"/>
      <c r="N379" s="1025"/>
      <c r="O379" s="1025"/>
      <c r="P379" s="1025"/>
      <c r="Q379" s="1025"/>
      <c r="R379" s="1025"/>
      <c r="S379" s="1025"/>
      <c r="T379" s="1025"/>
      <c r="U379" s="1025"/>
      <c r="V379" s="1025"/>
      <c r="W379" s="1025"/>
      <c r="X379" s="1025"/>
    </row>
    <row r="380" spans="1:24" ht="15.95" customHeight="1" x14ac:dyDescent="0.2">
      <c r="A380" s="709"/>
      <c r="B380" s="1010"/>
      <c r="C380" s="1766"/>
      <c r="D380" s="1667"/>
      <c r="E380" s="1666"/>
      <c r="F380" s="1025"/>
      <c r="G380" s="1025"/>
      <c r="H380" s="1025"/>
      <c r="I380" s="1025"/>
      <c r="J380" s="1025"/>
      <c r="K380" s="1025"/>
      <c r="L380" s="1025"/>
      <c r="M380" s="1025"/>
      <c r="N380" s="1025"/>
      <c r="O380" s="1025"/>
      <c r="P380" s="1025"/>
      <c r="Q380" s="1025"/>
      <c r="R380" s="1025"/>
      <c r="S380" s="1025"/>
      <c r="T380" s="1025"/>
      <c r="U380" s="1025"/>
      <c r="V380" s="1025"/>
      <c r="W380" s="1025"/>
      <c r="X380" s="1025"/>
    </row>
    <row r="381" spans="1:24" ht="15.95" customHeight="1" x14ac:dyDescent="0.2">
      <c r="A381" s="709"/>
      <c r="B381" s="1010"/>
      <c r="C381" s="1766"/>
      <c r="D381" s="1667"/>
      <c r="E381" s="1666"/>
      <c r="F381" s="1025"/>
      <c r="G381" s="1025"/>
      <c r="H381" s="1025"/>
      <c r="I381" s="1025"/>
      <c r="J381" s="1025"/>
      <c r="K381" s="1025"/>
      <c r="L381" s="1025"/>
      <c r="M381" s="1025"/>
      <c r="N381" s="1025"/>
      <c r="O381" s="1025"/>
      <c r="P381" s="1025"/>
      <c r="Q381" s="1025"/>
      <c r="R381" s="1025"/>
      <c r="S381" s="1025"/>
      <c r="T381" s="1025"/>
      <c r="U381" s="1025"/>
      <c r="V381" s="1025"/>
      <c r="W381" s="1025"/>
      <c r="X381" s="1025"/>
    </row>
    <row r="382" spans="1:24" ht="15.95" customHeight="1" x14ac:dyDescent="0.2">
      <c r="A382" s="709"/>
      <c r="B382" s="1010"/>
      <c r="C382" s="1766"/>
      <c r="D382" s="1667"/>
      <c r="E382" s="1666"/>
      <c r="F382" s="1025"/>
      <c r="G382" s="1025"/>
      <c r="H382" s="1025"/>
      <c r="I382" s="1025"/>
      <c r="J382" s="1025"/>
      <c r="K382" s="1025"/>
      <c r="L382" s="1025"/>
      <c r="M382" s="1025"/>
      <c r="N382" s="1025"/>
      <c r="O382" s="1025"/>
      <c r="P382" s="1025"/>
      <c r="Q382" s="1025"/>
      <c r="R382" s="1025"/>
      <c r="S382" s="1025"/>
      <c r="T382" s="1025"/>
      <c r="U382" s="1025"/>
      <c r="V382" s="1025"/>
      <c r="W382" s="1025"/>
      <c r="X382" s="1025"/>
    </row>
    <row r="383" spans="1:24" ht="15.95" customHeight="1" x14ac:dyDescent="0.2">
      <c r="A383" s="709"/>
      <c r="B383" s="1010"/>
      <c r="C383" s="1766"/>
      <c r="D383" s="1667"/>
      <c r="E383" s="1666"/>
      <c r="F383" s="1025"/>
      <c r="G383" s="1025"/>
      <c r="H383" s="1025"/>
      <c r="I383" s="1025"/>
      <c r="J383" s="1025"/>
      <c r="K383" s="1025"/>
      <c r="L383" s="1025"/>
      <c r="M383" s="1025"/>
      <c r="N383" s="1025"/>
      <c r="O383" s="1025"/>
      <c r="P383" s="1025"/>
      <c r="Q383" s="1025"/>
      <c r="R383" s="1025"/>
      <c r="S383" s="1025"/>
      <c r="T383" s="1025"/>
      <c r="U383" s="1025"/>
      <c r="V383" s="1025"/>
      <c r="W383" s="1025"/>
      <c r="X383" s="1025"/>
    </row>
    <row r="384" spans="1:24" ht="15.95" customHeight="1" x14ac:dyDescent="0.2">
      <c r="A384" s="709"/>
      <c r="C384" s="1766"/>
      <c r="D384" s="1667"/>
      <c r="E384" s="1666"/>
      <c r="F384" s="1025"/>
      <c r="G384" s="1025"/>
      <c r="H384" s="1025"/>
      <c r="I384" s="1025"/>
      <c r="J384" s="1025"/>
      <c r="K384" s="1025"/>
      <c r="L384" s="1025"/>
      <c r="M384" s="1025"/>
      <c r="N384" s="1025"/>
      <c r="O384" s="1025"/>
      <c r="P384" s="1025"/>
      <c r="Q384" s="1025"/>
      <c r="R384" s="1025"/>
      <c r="S384" s="1025"/>
      <c r="T384" s="1025"/>
      <c r="U384" s="1025"/>
      <c r="V384" s="1025"/>
      <c r="W384" s="1025"/>
      <c r="X384" s="1025"/>
    </row>
    <row r="385" spans="1:24" ht="15.95" customHeight="1" x14ac:dyDescent="0.2">
      <c r="A385" s="709"/>
      <c r="C385" s="1766"/>
      <c r="D385" s="1667"/>
      <c r="E385" s="1666"/>
      <c r="F385" s="1025"/>
      <c r="G385" s="1025"/>
      <c r="H385" s="1025"/>
      <c r="I385" s="1025"/>
      <c r="J385" s="1025"/>
      <c r="K385" s="1025"/>
      <c r="L385" s="1025"/>
      <c r="M385" s="1025"/>
      <c r="N385" s="1025"/>
      <c r="O385" s="1025"/>
      <c r="P385" s="1025"/>
      <c r="Q385" s="1025"/>
      <c r="R385" s="1025"/>
      <c r="S385" s="1025"/>
      <c r="T385" s="1025"/>
      <c r="U385" s="1025"/>
      <c r="V385" s="1025"/>
      <c r="W385" s="1025"/>
      <c r="X385" s="1025"/>
    </row>
    <row r="386" spans="1:24" ht="15.95" customHeight="1" x14ac:dyDescent="0.2">
      <c r="A386" s="709"/>
      <c r="C386" s="1766"/>
      <c r="D386" s="1667"/>
      <c r="E386" s="1666"/>
      <c r="F386" s="1025"/>
      <c r="G386" s="1025"/>
      <c r="H386" s="1025"/>
      <c r="I386" s="1025"/>
      <c r="J386" s="1025"/>
      <c r="K386" s="1025"/>
      <c r="L386" s="1025"/>
      <c r="M386" s="1025"/>
      <c r="N386" s="1025"/>
      <c r="O386" s="1025"/>
      <c r="P386" s="1025"/>
      <c r="Q386" s="1025"/>
      <c r="R386" s="1025"/>
      <c r="S386" s="1025"/>
      <c r="T386" s="1025"/>
      <c r="U386" s="1025"/>
      <c r="V386" s="1025"/>
      <c r="W386" s="1025"/>
      <c r="X386" s="1025"/>
    </row>
    <row r="387" spans="1:24" ht="15.95" customHeight="1" x14ac:dyDescent="0.2">
      <c r="A387" s="709"/>
      <c r="B387" s="1010"/>
      <c r="C387" s="1766"/>
      <c r="D387" s="1667"/>
      <c r="E387" s="1666"/>
      <c r="F387" s="1025"/>
      <c r="G387" s="1025"/>
      <c r="H387" s="1025"/>
      <c r="I387" s="1025"/>
      <c r="J387" s="1025"/>
      <c r="K387" s="1025"/>
      <c r="L387" s="1025"/>
      <c r="M387" s="1025"/>
      <c r="N387" s="1025"/>
      <c r="O387" s="1025"/>
      <c r="P387" s="1025"/>
      <c r="Q387" s="1025"/>
      <c r="R387" s="1025"/>
      <c r="S387" s="1025"/>
      <c r="T387" s="1025"/>
      <c r="U387" s="1025"/>
      <c r="V387" s="1025"/>
      <c r="W387" s="1025"/>
      <c r="X387" s="1025"/>
    </row>
    <row r="388" spans="1:24" ht="15.95" customHeight="1" x14ac:dyDescent="0.2">
      <c r="A388" s="709"/>
      <c r="B388" s="1010"/>
      <c r="C388" s="1766"/>
      <c r="D388" s="1667"/>
      <c r="E388" s="1666"/>
      <c r="F388" s="1025"/>
      <c r="G388" s="1025"/>
      <c r="H388" s="1025"/>
      <c r="I388" s="1025"/>
      <c r="J388" s="1025"/>
      <c r="K388" s="1025"/>
      <c r="L388" s="1025"/>
      <c r="M388" s="1025"/>
      <c r="N388" s="1025"/>
      <c r="O388" s="1025"/>
      <c r="P388" s="1025"/>
      <c r="Q388" s="1025"/>
      <c r="R388" s="1025"/>
      <c r="S388" s="1025"/>
      <c r="T388" s="1025"/>
      <c r="U388" s="1025"/>
      <c r="V388" s="1025"/>
      <c r="W388" s="1025"/>
      <c r="X388" s="1025"/>
    </row>
    <row r="389" spans="1:24" ht="15.95" customHeight="1" x14ac:dyDescent="0.2">
      <c r="A389" s="709"/>
      <c r="B389" s="1010"/>
      <c r="C389" s="1766"/>
      <c r="D389" s="1667"/>
      <c r="E389" s="1666"/>
      <c r="F389" s="1025"/>
      <c r="G389" s="1025"/>
      <c r="H389" s="1025"/>
      <c r="I389" s="1025"/>
      <c r="J389" s="1025"/>
      <c r="K389" s="1025"/>
      <c r="L389" s="1025"/>
      <c r="M389" s="1025"/>
      <c r="N389" s="1025"/>
      <c r="O389" s="1025"/>
      <c r="P389" s="1025"/>
      <c r="Q389" s="1025"/>
      <c r="R389" s="1025"/>
      <c r="S389" s="1025"/>
      <c r="T389" s="1025"/>
      <c r="U389" s="1025"/>
      <c r="V389" s="1025"/>
      <c r="W389" s="1025"/>
      <c r="X389" s="1025"/>
    </row>
    <row r="390" spans="1:24" ht="15.95" customHeight="1" x14ac:dyDescent="0.2">
      <c r="A390" s="1762"/>
      <c r="B390" s="1010"/>
      <c r="C390" s="1766"/>
      <c r="D390" s="1667"/>
      <c r="E390" s="1666"/>
      <c r="F390" s="1025"/>
      <c r="G390" s="1025"/>
      <c r="H390" s="1025"/>
      <c r="I390" s="1025"/>
      <c r="J390" s="1025"/>
      <c r="K390" s="1025"/>
      <c r="L390" s="1025"/>
      <c r="M390" s="1025"/>
      <c r="N390" s="1025"/>
      <c r="O390" s="1025"/>
      <c r="P390" s="1025"/>
      <c r="Q390" s="1025"/>
      <c r="R390" s="1025"/>
      <c r="S390" s="1025"/>
      <c r="T390" s="1025"/>
      <c r="U390" s="1025"/>
      <c r="V390" s="1025"/>
      <c r="W390" s="1025"/>
      <c r="X390" s="1025"/>
    </row>
    <row r="391" spans="1:24" ht="15.95" customHeight="1" x14ac:dyDescent="0.2">
      <c r="A391" s="709"/>
      <c r="B391" s="1010"/>
      <c r="C391" s="1766"/>
      <c r="D391" s="1667"/>
      <c r="E391" s="1666"/>
      <c r="F391" s="1025"/>
      <c r="G391" s="1025"/>
      <c r="H391" s="1025"/>
      <c r="I391" s="1025"/>
      <c r="J391" s="1025"/>
      <c r="K391" s="1025"/>
      <c r="L391" s="1025"/>
      <c r="M391" s="1025"/>
      <c r="N391" s="1025"/>
      <c r="O391" s="1025"/>
      <c r="P391" s="1025"/>
      <c r="Q391" s="1025"/>
      <c r="R391" s="1025"/>
      <c r="S391" s="1025"/>
      <c r="T391" s="1025"/>
      <c r="U391" s="1025"/>
      <c r="V391" s="1025"/>
      <c r="W391" s="1025"/>
      <c r="X391" s="1025"/>
    </row>
    <row r="392" spans="1:24" ht="15.95" customHeight="1" x14ac:dyDescent="0.2">
      <c r="A392" s="709"/>
      <c r="B392" s="1010"/>
      <c r="C392" s="1766"/>
      <c r="D392" s="1667"/>
      <c r="E392" s="1666"/>
      <c r="F392" s="1025"/>
      <c r="G392" s="1025"/>
      <c r="H392" s="1025"/>
      <c r="I392" s="1025"/>
      <c r="J392" s="1025"/>
      <c r="K392" s="1025"/>
      <c r="L392" s="1025"/>
      <c r="M392" s="1025"/>
      <c r="N392" s="1025"/>
      <c r="O392" s="1025"/>
      <c r="P392" s="1025"/>
      <c r="Q392" s="1025"/>
      <c r="R392" s="1025"/>
      <c r="S392" s="1025"/>
      <c r="T392" s="1025"/>
      <c r="U392" s="1025"/>
      <c r="V392" s="1025"/>
      <c r="W392" s="1025"/>
      <c r="X392" s="1025"/>
    </row>
    <row r="393" spans="1:24" ht="15.95" customHeight="1" x14ac:dyDescent="0.2">
      <c r="A393" s="709"/>
      <c r="B393" s="1010"/>
      <c r="C393" s="1766"/>
      <c r="D393" s="1667"/>
      <c r="E393" s="1666"/>
      <c r="F393" s="1025"/>
      <c r="G393" s="1025"/>
      <c r="H393" s="1025"/>
      <c r="I393" s="1025"/>
      <c r="J393" s="1025"/>
      <c r="K393" s="1025"/>
      <c r="L393" s="1025"/>
      <c r="M393" s="1025"/>
      <c r="N393" s="1025"/>
      <c r="O393" s="1025"/>
      <c r="P393" s="1025"/>
      <c r="Q393" s="1025"/>
      <c r="R393" s="1025"/>
      <c r="S393" s="1025"/>
      <c r="T393" s="1025"/>
      <c r="U393" s="1025"/>
      <c r="V393" s="1025"/>
      <c r="W393" s="1025"/>
      <c r="X393" s="1025"/>
    </row>
    <row r="394" spans="1:24" ht="15.95" customHeight="1" x14ac:dyDescent="0.2">
      <c r="A394" s="709"/>
      <c r="B394" s="1010"/>
      <c r="C394" s="1766"/>
      <c r="D394" s="1667"/>
      <c r="E394" s="1666"/>
      <c r="F394" s="1025"/>
      <c r="G394" s="1025"/>
      <c r="H394" s="1025"/>
      <c r="I394" s="1025"/>
      <c r="J394" s="1025"/>
      <c r="K394" s="1025"/>
      <c r="L394" s="1025"/>
      <c r="M394" s="1025"/>
      <c r="N394" s="1025"/>
      <c r="O394" s="1025"/>
      <c r="P394" s="1025"/>
      <c r="Q394" s="1025"/>
      <c r="R394" s="1025"/>
      <c r="S394" s="1025"/>
      <c r="T394" s="1025"/>
      <c r="U394" s="1025"/>
      <c r="V394" s="1025"/>
      <c r="W394" s="1025"/>
      <c r="X394" s="1025"/>
    </row>
    <row r="395" spans="1:24" ht="15.95" customHeight="1" x14ac:dyDescent="0.2">
      <c r="A395" s="709"/>
      <c r="B395" s="1010"/>
      <c r="C395" s="1766"/>
      <c r="D395" s="1667"/>
      <c r="E395" s="1666"/>
      <c r="F395" s="1025"/>
      <c r="G395" s="1025"/>
      <c r="H395" s="1025"/>
      <c r="I395" s="1025"/>
      <c r="J395" s="1025"/>
      <c r="K395" s="1025"/>
      <c r="L395" s="1025"/>
      <c r="M395" s="1025"/>
      <c r="N395" s="1025"/>
      <c r="O395" s="1025"/>
      <c r="P395" s="1025"/>
      <c r="Q395" s="1025"/>
      <c r="R395" s="1025"/>
      <c r="S395" s="1025"/>
      <c r="T395" s="1025"/>
      <c r="U395" s="1025"/>
      <c r="V395" s="1025"/>
      <c r="W395" s="1025"/>
      <c r="X395" s="1025"/>
    </row>
    <row r="396" spans="1:24" ht="15.95" customHeight="1" x14ac:dyDescent="0.2">
      <c r="A396" s="709"/>
      <c r="B396" s="1010"/>
      <c r="C396" s="1766"/>
      <c r="D396" s="1667"/>
      <c r="E396" s="1666"/>
      <c r="F396" s="1025"/>
      <c r="G396" s="1025"/>
      <c r="H396" s="1025"/>
      <c r="I396" s="1025"/>
      <c r="J396" s="1025"/>
      <c r="K396" s="1025"/>
      <c r="L396" s="1025"/>
      <c r="M396" s="1025"/>
      <c r="N396" s="1025"/>
      <c r="O396" s="1025"/>
      <c r="P396" s="1025"/>
      <c r="Q396" s="1025"/>
      <c r="R396" s="1025"/>
      <c r="S396" s="1025"/>
      <c r="T396" s="1025"/>
      <c r="U396" s="1025"/>
      <c r="V396" s="1025"/>
      <c r="W396" s="1025"/>
      <c r="X396" s="1025"/>
    </row>
    <row r="397" spans="1:24" ht="15.95" customHeight="1" x14ac:dyDescent="0.2">
      <c r="A397" s="709"/>
      <c r="B397" s="1010"/>
      <c r="C397" s="1766"/>
      <c r="D397" s="1667"/>
      <c r="E397" s="1666"/>
      <c r="F397" s="1025"/>
      <c r="G397" s="1025"/>
      <c r="H397" s="1025"/>
      <c r="I397" s="1025"/>
      <c r="J397" s="1025"/>
      <c r="K397" s="1025"/>
      <c r="L397" s="1025"/>
      <c r="M397" s="1025"/>
      <c r="N397" s="1025"/>
      <c r="O397" s="1025"/>
      <c r="P397" s="1025"/>
      <c r="Q397" s="1025"/>
      <c r="R397" s="1025"/>
      <c r="S397" s="1025"/>
      <c r="T397" s="1025"/>
      <c r="U397" s="1025"/>
      <c r="V397" s="1025"/>
      <c r="W397" s="1025"/>
      <c r="X397" s="1025"/>
    </row>
    <row r="398" spans="1:24" ht="15.95" customHeight="1" x14ac:dyDescent="0.2">
      <c r="A398" s="709"/>
      <c r="B398" s="1010"/>
      <c r="C398" s="1766"/>
      <c r="D398" s="1667"/>
      <c r="E398" s="1666"/>
      <c r="F398" s="1025"/>
      <c r="G398" s="1025"/>
      <c r="H398" s="1025"/>
      <c r="I398" s="1025"/>
      <c r="J398" s="1025"/>
      <c r="K398" s="1025"/>
      <c r="L398" s="1025"/>
      <c r="M398" s="1025"/>
      <c r="N398" s="1025"/>
      <c r="O398" s="1025"/>
      <c r="P398" s="1025"/>
      <c r="Q398" s="1025"/>
      <c r="R398" s="1025"/>
      <c r="S398" s="1025"/>
      <c r="T398" s="1025"/>
      <c r="U398" s="1025"/>
      <c r="V398" s="1025"/>
      <c r="W398" s="1025"/>
      <c r="X398" s="1025"/>
    </row>
    <row r="399" spans="1:24" ht="15.95" customHeight="1" x14ac:dyDescent="0.2">
      <c r="A399" s="709"/>
      <c r="B399" s="1010"/>
      <c r="C399" s="1766"/>
      <c r="D399" s="1667"/>
      <c r="E399" s="1666"/>
      <c r="F399" s="1025"/>
      <c r="G399" s="1025"/>
      <c r="H399" s="1025"/>
      <c r="I399" s="1025"/>
      <c r="J399" s="1025"/>
      <c r="K399" s="1025"/>
      <c r="L399" s="1025"/>
      <c r="M399" s="1025"/>
      <c r="N399" s="1025"/>
      <c r="O399" s="1025"/>
      <c r="P399" s="1025"/>
      <c r="Q399" s="1025"/>
      <c r="R399" s="1025"/>
      <c r="S399" s="1025"/>
      <c r="T399" s="1025"/>
      <c r="U399" s="1025"/>
      <c r="V399" s="1025"/>
      <c r="W399" s="1025"/>
      <c r="X399" s="1025"/>
    </row>
    <row r="400" spans="1:24" ht="15.95" customHeight="1" x14ac:dyDescent="0.2">
      <c r="A400" s="709"/>
      <c r="B400" s="1010"/>
      <c r="C400" s="1766"/>
      <c r="D400" s="1667"/>
      <c r="E400" s="1666"/>
      <c r="F400" s="1025"/>
      <c r="G400" s="1025"/>
      <c r="H400" s="1025"/>
      <c r="I400" s="1025"/>
      <c r="J400" s="1025"/>
      <c r="K400" s="1025"/>
      <c r="L400" s="1025"/>
      <c r="M400" s="1025"/>
      <c r="N400" s="1025"/>
      <c r="O400" s="1025"/>
      <c r="P400" s="1025"/>
      <c r="Q400" s="1025"/>
      <c r="R400" s="1025"/>
      <c r="S400" s="1025"/>
      <c r="T400" s="1025"/>
      <c r="U400" s="1025"/>
      <c r="V400" s="1025"/>
      <c r="W400" s="1025"/>
      <c r="X400" s="1025"/>
    </row>
    <row r="401" spans="1:24" ht="15.95" customHeight="1" x14ac:dyDescent="0.2">
      <c r="A401" s="709"/>
      <c r="B401" s="1010"/>
      <c r="C401" s="100"/>
      <c r="D401" s="1024"/>
      <c r="E401" s="1025"/>
      <c r="F401" s="1025"/>
      <c r="G401" s="1025"/>
      <c r="H401" s="1025"/>
      <c r="I401" s="1025"/>
      <c r="J401" s="1025"/>
      <c r="K401" s="1025"/>
      <c r="L401" s="1025"/>
      <c r="M401" s="1025"/>
      <c r="N401" s="1025"/>
      <c r="O401" s="1025"/>
      <c r="P401" s="1025"/>
      <c r="Q401" s="1025"/>
      <c r="R401" s="1025"/>
      <c r="S401" s="1025"/>
      <c r="T401" s="1025"/>
      <c r="U401" s="1025"/>
      <c r="V401" s="1025"/>
      <c r="W401" s="1025"/>
      <c r="X401" s="1025"/>
    </row>
    <row r="402" spans="1:24" ht="15.95" customHeight="1" x14ac:dyDescent="0.2">
      <c r="A402" s="709"/>
      <c r="B402" s="1010"/>
      <c r="C402" s="100"/>
      <c r="D402" s="1024"/>
      <c r="E402" s="1025"/>
      <c r="F402" s="1025"/>
      <c r="G402" s="1025"/>
      <c r="H402" s="1025"/>
      <c r="I402" s="1025"/>
      <c r="J402" s="1025"/>
      <c r="K402" s="1025"/>
      <c r="L402" s="1025"/>
      <c r="M402" s="1025"/>
      <c r="N402" s="1025"/>
      <c r="O402" s="1025"/>
      <c r="P402" s="1025"/>
      <c r="Q402" s="1025"/>
      <c r="R402" s="1025"/>
      <c r="S402" s="1025"/>
      <c r="T402" s="1025"/>
      <c r="U402" s="1025"/>
      <c r="V402" s="1025"/>
      <c r="W402" s="1025"/>
      <c r="X402" s="1025"/>
    </row>
    <row r="403" spans="1:24" ht="15.95" customHeight="1" x14ac:dyDescent="0.2">
      <c r="A403" s="709"/>
      <c r="B403" s="1010"/>
      <c r="C403" s="100"/>
      <c r="D403" s="1024"/>
      <c r="E403" s="1025"/>
      <c r="F403" s="1025"/>
      <c r="G403" s="1025"/>
      <c r="H403" s="1025"/>
      <c r="I403" s="1025"/>
      <c r="J403" s="1025"/>
      <c r="K403" s="1025"/>
      <c r="L403" s="1025"/>
      <c r="M403" s="1025"/>
      <c r="N403" s="1025"/>
      <c r="O403" s="1025"/>
      <c r="P403" s="1025"/>
      <c r="Q403" s="1025"/>
      <c r="R403" s="1025"/>
      <c r="S403" s="1025"/>
      <c r="T403" s="1025"/>
      <c r="U403" s="1025"/>
      <c r="V403" s="1025"/>
      <c r="W403" s="1025"/>
      <c r="X403" s="1025"/>
    </row>
    <row r="404" spans="1:24" ht="15.95" customHeight="1" x14ac:dyDescent="0.2">
      <c r="A404" s="709"/>
      <c r="B404" s="1010"/>
      <c r="C404" s="100"/>
      <c r="D404" s="1024"/>
      <c r="E404" s="1025"/>
      <c r="F404" s="1025"/>
      <c r="G404" s="1025"/>
      <c r="H404" s="1025"/>
      <c r="I404" s="1025"/>
      <c r="J404" s="1025"/>
      <c r="K404" s="1025"/>
      <c r="L404" s="1025"/>
      <c r="M404" s="1025"/>
      <c r="N404" s="1025"/>
      <c r="O404" s="1025"/>
      <c r="P404" s="1025"/>
      <c r="Q404" s="1025"/>
      <c r="R404" s="1025"/>
      <c r="S404" s="1025"/>
      <c r="T404" s="1025"/>
      <c r="U404" s="1025"/>
      <c r="V404" s="1025"/>
      <c r="W404" s="1025"/>
      <c r="X404" s="1025"/>
    </row>
    <row r="405" spans="1:24" ht="15.95" customHeight="1" x14ac:dyDescent="0.2">
      <c r="A405" s="619"/>
      <c r="B405" s="95"/>
      <c r="C405" s="100"/>
      <c r="D405" s="1024"/>
      <c r="E405" s="1025"/>
      <c r="F405" s="1025"/>
      <c r="G405" s="1025"/>
      <c r="H405" s="1025"/>
      <c r="I405" s="1025"/>
      <c r="J405" s="1025"/>
      <c r="K405" s="1025"/>
      <c r="L405" s="1025"/>
      <c r="M405" s="1025"/>
      <c r="N405" s="1025"/>
      <c r="O405" s="1025"/>
      <c r="P405" s="1025"/>
      <c r="Q405" s="1025"/>
      <c r="R405" s="1025"/>
      <c r="S405" s="1025"/>
      <c r="T405" s="1025"/>
      <c r="U405" s="1025"/>
      <c r="V405" s="1025"/>
      <c r="W405" s="1025"/>
      <c r="X405" s="1025"/>
    </row>
    <row r="406" spans="1:24" ht="15.95" customHeight="1" x14ac:dyDescent="0.2">
      <c r="A406" s="619"/>
      <c r="B406" s="95"/>
      <c r="C406" s="100"/>
      <c r="D406" s="1024"/>
      <c r="E406" s="1025"/>
      <c r="F406" s="1025"/>
      <c r="G406" s="1025"/>
      <c r="H406" s="1025"/>
      <c r="I406" s="1025"/>
      <c r="J406" s="1025"/>
      <c r="K406" s="1025"/>
      <c r="L406" s="1025"/>
      <c r="M406" s="1025"/>
      <c r="N406" s="1025"/>
      <c r="O406" s="1025"/>
      <c r="P406" s="1025"/>
      <c r="Q406" s="1025"/>
      <c r="R406" s="1025"/>
      <c r="S406" s="1025"/>
      <c r="T406" s="1025"/>
      <c r="U406" s="1025"/>
      <c r="V406" s="1025"/>
      <c r="W406" s="1025"/>
      <c r="X406" s="1025"/>
    </row>
    <row r="407" spans="1:24" ht="15.95" customHeight="1" x14ac:dyDescent="0.2">
      <c r="A407" s="619"/>
      <c r="B407" s="95"/>
      <c r="C407" s="100"/>
      <c r="D407" s="1024"/>
      <c r="E407" s="1025"/>
      <c r="F407" s="1025"/>
      <c r="G407" s="1025"/>
      <c r="H407" s="1025"/>
      <c r="I407" s="1025"/>
      <c r="J407" s="1025"/>
      <c r="K407" s="1025"/>
      <c r="L407" s="1025"/>
      <c r="M407" s="1025"/>
      <c r="N407" s="1025"/>
      <c r="O407" s="1025"/>
      <c r="P407" s="1025"/>
      <c r="Q407" s="1025"/>
      <c r="R407" s="1025"/>
      <c r="S407" s="1025"/>
      <c r="T407" s="1025"/>
      <c r="U407" s="1025"/>
      <c r="V407" s="1025"/>
      <c r="W407" s="1025"/>
      <c r="X407" s="1025"/>
    </row>
    <row r="408" spans="1:24" ht="15.95" customHeight="1" x14ac:dyDescent="0.2">
      <c r="A408" s="619"/>
      <c r="B408" s="95"/>
      <c r="C408" s="100"/>
      <c r="D408" s="1024"/>
      <c r="E408" s="1025"/>
      <c r="F408" s="1025"/>
      <c r="G408" s="1025"/>
      <c r="H408" s="1025"/>
      <c r="I408" s="1025"/>
      <c r="J408" s="1025"/>
      <c r="K408" s="1025"/>
      <c r="L408" s="1025"/>
      <c r="M408" s="1025"/>
      <c r="N408" s="1025"/>
      <c r="O408" s="1025"/>
      <c r="P408" s="1025"/>
      <c r="Q408" s="1025"/>
      <c r="R408" s="1025"/>
      <c r="S408" s="1025"/>
      <c r="T408" s="1025"/>
      <c r="U408" s="1025"/>
      <c r="V408" s="1025"/>
      <c r="W408" s="1025"/>
      <c r="X408" s="1025"/>
    </row>
    <row r="409" spans="1:24" ht="15.95" customHeight="1" x14ac:dyDescent="0.2">
      <c r="A409" s="619"/>
      <c r="B409" s="95"/>
      <c r="C409" s="100"/>
      <c r="D409" s="1024"/>
      <c r="E409" s="1025"/>
      <c r="F409" s="1025"/>
      <c r="G409" s="1025"/>
      <c r="H409" s="1025"/>
      <c r="I409" s="1025"/>
      <c r="J409" s="1025"/>
      <c r="K409" s="1025"/>
      <c r="L409" s="1025"/>
      <c r="M409" s="1025"/>
      <c r="N409" s="1025"/>
      <c r="O409" s="1025"/>
      <c r="P409" s="1025"/>
      <c r="Q409" s="1025"/>
      <c r="R409" s="1025"/>
      <c r="S409" s="1025"/>
      <c r="T409" s="1025"/>
      <c r="U409" s="1025"/>
      <c r="V409" s="1025"/>
      <c r="W409" s="1025"/>
      <c r="X409" s="1025"/>
    </row>
    <row r="410" spans="1:24" ht="15.95" customHeight="1" x14ac:dyDescent="0.2">
      <c r="A410" s="619"/>
      <c r="B410" s="95"/>
      <c r="C410" s="100"/>
      <c r="D410" s="1024"/>
      <c r="E410" s="1025"/>
      <c r="F410" s="1025"/>
      <c r="G410" s="1025"/>
      <c r="H410" s="1025"/>
      <c r="I410" s="1025"/>
      <c r="J410" s="1025"/>
      <c r="K410" s="1025"/>
      <c r="L410" s="1025"/>
      <c r="M410" s="1025"/>
      <c r="N410" s="1025"/>
      <c r="O410" s="1025"/>
      <c r="P410" s="1025"/>
      <c r="Q410" s="1025"/>
      <c r="R410" s="1025"/>
      <c r="S410" s="1025"/>
      <c r="T410" s="1025"/>
      <c r="U410" s="1025"/>
      <c r="V410" s="1025"/>
      <c r="W410" s="1025"/>
      <c r="X410" s="1025"/>
    </row>
    <row r="411" spans="1:24" ht="15.95" customHeight="1" x14ac:dyDescent="0.2">
      <c r="A411" s="619"/>
      <c r="B411" s="95"/>
      <c r="C411" s="100"/>
      <c r="D411" s="1024"/>
      <c r="E411" s="1025"/>
      <c r="F411" s="1025"/>
      <c r="G411" s="1025"/>
      <c r="H411" s="1025"/>
      <c r="I411" s="1025"/>
      <c r="J411" s="1025"/>
      <c r="K411" s="1025"/>
      <c r="L411" s="1025"/>
      <c r="M411" s="1025"/>
      <c r="N411" s="1025"/>
      <c r="O411" s="1025"/>
      <c r="P411" s="1025"/>
      <c r="Q411" s="1025"/>
      <c r="R411" s="1025"/>
      <c r="S411" s="1025"/>
      <c r="T411" s="1025"/>
      <c r="U411" s="1025"/>
      <c r="V411" s="1025"/>
      <c r="W411" s="1025"/>
      <c r="X411" s="1025"/>
    </row>
    <row r="412" spans="1:24" ht="15.95" customHeight="1" x14ac:dyDescent="0.2">
      <c r="A412" s="619"/>
      <c r="B412" s="95"/>
      <c r="C412" s="100"/>
      <c r="D412" s="1024"/>
      <c r="E412" s="1025"/>
      <c r="F412" s="1025"/>
      <c r="G412" s="1025"/>
      <c r="H412" s="1025"/>
      <c r="I412" s="1025"/>
      <c r="J412" s="1025"/>
      <c r="K412" s="1025"/>
      <c r="L412" s="1025"/>
      <c r="M412" s="1025"/>
      <c r="N412" s="1025"/>
      <c r="O412" s="1025"/>
      <c r="P412" s="1025"/>
      <c r="Q412" s="1025"/>
      <c r="R412" s="1025"/>
      <c r="S412" s="1025"/>
      <c r="T412" s="1025"/>
      <c r="U412" s="1025"/>
      <c r="V412" s="1025"/>
      <c r="W412" s="1025"/>
      <c r="X412" s="1025"/>
    </row>
    <row r="413" spans="1:24" ht="15.95" customHeight="1" x14ac:dyDescent="0.2">
      <c r="A413" s="619"/>
      <c r="B413" s="95"/>
      <c r="C413" s="100"/>
      <c r="D413" s="1024"/>
      <c r="E413" s="1025"/>
      <c r="F413" s="1025"/>
      <c r="G413" s="1025"/>
      <c r="H413" s="1025"/>
      <c r="I413" s="1025"/>
      <c r="J413" s="1025"/>
      <c r="K413" s="1025"/>
      <c r="L413" s="1025"/>
      <c r="M413" s="1025"/>
      <c r="N413" s="1025"/>
      <c r="O413" s="1025"/>
      <c r="P413" s="1025"/>
      <c r="Q413" s="1025"/>
      <c r="R413" s="1025"/>
      <c r="S413" s="1025"/>
      <c r="T413" s="1025"/>
      <c r="U413" s="1025"/>
      <c r="V413" s="1025"/>
      <c r="W413" s="1025"/>
      <c r="X413" s="1025"/>
    </row>
    <row r="414" spans="1:24" ht="15.95" customHeight="1" x14ac:dyDescent="0.2">
      <c r="A414" s="619"/>
      <c r="B414" s="95"/>
      <c r="C414" s="100"/>
      <c r="D414" s="1024"/>
      <c r="E414" s="1025"/>
      <c r="F414" s="1025"/>
      <c r="G414" s="1025"/>
      <c r="H414" s="1025"/>
      <c r="I414" s="1025"/>
      <c r="J414" s="1025"/>
      <c r="K414" s="1025"/>
      <c r="L414" s="1025"/>
      <c r="M414" s="1025"/>
      <c r="N414" s="1025"/>
      <c r="O414" s="1025"/>
      <c r="P414" s="1025"/>
      <c r="Q414" s="1025"/>
      <c r="R414" s="1025"/>
      <c r="S414" s="1025"/>
      <c r="T414" s="1025"/>
      <c r="U414" s="1025"/>
      <c r="V414" s="1025"/>
      <c r="W414" s="1025"/>
      <c r="X414" s="1025"/>
    </row>
    <row r="415" spans="1:24" ht="15.95" customHeight="1" x14ac:dyDescent="0.2">
      <c r="A415" s="619"/>
      <c r="B415" s="95"/>
      <c r="C415" s="100"/>
      <c r="D415" s="1024"/>
      <c r="E415" s="1025"/>
      <c r="F415" s="1025"/>
      <c r="G415" s="1025"/>
      <c r="H415" s="1025"/>
      <c r="I415" s="1025"/>
      <c r="J415" s="1025"/>
      <c r="K415" s="1025"/>
      <c r="L415" s="1025"/>
      <c r="M415" s="1025"/>
      <c r="N415" s="1025"/>
      <c r="O415" s="1025"/>
      <c r="P415" s="1025"/>
      <c r="Q415" s="1025"/>
      <c r="R415" s="1025"/>
      <c r="S415" s="1025"/>
      <c r="T415" s="1025"/>
      <c r="U415" s="1025"/>
      <c r="V415" s="1025"/>
      <c r="W415" s="1025"/>
      <c r="X415" s="1025"/>
    </row>
    <row r="416" spans="1:24" ht="15.95" customHeight="1" x14ac:dyDescent="0.2">
      <c r="A416" s="619"/>
      <c r="B416" s="95"/>
      <c r="C416" s="100"/>
      <c r="D416" s="1024"/>
      <c r="E416" s="1025"/>
      <c r="F416" s="1025"/>
      <c r="G416" s="1025"/>
      <c r="H416" s="1025"/>
      <c r="I416" s="1025"/>
      <c r="J416" s="1025"/>
      <c r="K416" s="1025"/>
      <c r="L416" s="1025"/>
      <c r="M416" s="1025"/>
      <c r="N416" s="1025"/>
      <c r="O416" s="1025"/>
      <c r="P416" s="1025"/>
      <c r="Q416" s="1025"/>
      <c r="R416" s="1025"/>
      <c r="S416" s="1025"/>
      <c r="T416" s="1025"/>
      <c r="U416" s="1025"/>
      <c r="V416" s="1025"/>
      <c r="W416" s="1025"/>
      <c r="X416" s="1025"/>
    </row>
    <row r="417" spans="1:24" ht="15.95" customHeight="1" x14ac:dyDescent="0.2">
      <c r="A417" s="619"/>
      <c r="B417" s="95"/>
      <c r="C417" s="100"/>
      <c r="D417" s="1024"/>
      <c r="E417" s="1025"/>
      <c r="F417" s="1025"/>
      <c r="G417" s="1025"/>
      <c r="H417" s="1025"/>
      <c r="I417" s="1025"/>
      <c r="J417" s="1025"/>
      <c r="K417" s="1025"/>
      <c r="L417" s="1025"/>
      <c r="M417" s="1025"/>
      <c r="N417" s="1025"/>
      <c r="O417" s="1025"/>
      <c r="P417" s="1025"/>
      <c r="Q417" s="1025"/>
      <c r="R417" s="1025"/>
      <c r="S417" s="1025"/>
      <c r="T417" s="1025"/>
      <c r="U417" s="1025"/>
      <c r="V417" s="1025"/>
      <c r="W417" s="1025"/>
      <c r="X417" s="1025"/>
    </row>
    <row r="418" spans="1:24" ht="15.95" customHeight="1" x14ac:dyDescent="0.2">
      <c r="A418" s="619"/>
      <c r="B418" s="95"/>
      <c r="C418" s="100"/>
      <c r="D418" s="1024"/>
      <c r="E418" s="1025"/>
      <c r="F418" s="1025"/>
      <c r="G418" s="1025"/>
      <c r="H418" s="1025"/>
      <c r="I418" s="1025"/>
      <c r="J418" s="1025"/>
      <c r="K418" s="1025"/>
      <c r="L418" s="1025"/>
      <c r="M418" s="1025"/>
      <c r="N418" s="1025"/>
      <c r="O418" s="1025"/>
      <c r="P418" s="1025"/>
      <c r="Q418" s="1025"/>
      <c r="R418" s="1025"/>
      <c r="S418" s="1025"/>
      <c r="T418" s="1025"/>
      <c r="U418" s="1025"/>
      <c r="V418" s="1025"/>
      <c r="W418" s="1025"/>
      <c r="X418" s="1025"/>
    </row>
    <row r="419" spans="1:24" ht="15.95" customHeight="1" x14ac:dyDescent="0.2">
      <c r="A419" s="619"/>
      <c r="B419" s="95"/>
      <c r="C419" s="100"/>
      <c r="D419" s="1024"/>
      <c r="E419" s="1025"/>
      <c r="F419" s="1025"/>
      <c r="G419" s="1025"/>
      <c r="H419" s="1025"/>
      <c r="I419" s="1025"/>
      <c r="J419" s="1025"/>
      <c r="K419" s="1025"/>
      <c r="L419" s="1025"/>
      <c r="M419" s="1025"/>
      <c r="N419" s="1025"/>
      <c r="O419" s="1025"/>
      <c r="P419" s="1025"/>
      <c r="Q419" s="1025"/>
      <c r="R419" s="1025"/>
      <c r="S419" s="1025"/>
      <c r="T419" s="1025"/>
      <c r="U419" s="1025"/>
      <c r="V419" s="1025"/>
      <c r="W419" s="1025"/>
      <c r="X419" s="1025"/>
    </row>
    <row r="420" spans="1:24" ht="15.95" customHeight="1" x14ac:dyDescent="0.2">
      <c r="A420" s="619"/>
      <c r="B420" s="95"/>
      <c r="C420" s="100"/>
      <c r="D420" s="1024"/>
      <c r="E420" s="1025"/>
      <c r="F420" s="1025"/>
      <c r="G420" s="1025"/>
      <c r="H420" s="1025"/>
      <c r="I420" s="1025"/>
      <c r="J420" s="1025"/>
      <c r="K420" s="1025"/>
      <c r="L420" s="1025"/>
      <c r="M420" s="1025"/>
      <c r="N420" s="1025"/>
      <c r="O420" s="1025"/>
      <c r="P420" s="1025"/>
      <c r="Q420" s="1025"/>
      <c r="R420" s="1025"/>
      <c r="S420" s="1025"/>
      <c r="T420" s="1025"/>
      <c r="U420" s="1025"/>
      <c r="V420" s="1025"/>
      <c r="W420" s="1025"/>
      <c r="X420" s="1025"/>
    </row>
    <row r="421" spans="1:24" ht="15.95" customHeight="1" x14ac:dyDescent="0.2">
      <c r="A421" s="619"/>
      <c r="B421" s="95"/>
      <c r="C421" s="100"/>
      <c r="D421" s="1024"/>
      <c r="E421" s="1025"/>
      <c r="F421" s="1025"/>
      <c r="G421" s="1025"/>
      <c r="H421" s="1025"/>
      <c r="I421" s="1025"/>
      <c r="J421" s="1025"/>
      <c r="K421" s="1025"/>
      <c r="L421" s="1025"/>
      <c r="M421" s="1025"/>
      <c r="N421" s="1025"/>
      <c r="O421" s="1025"/>
      <c r="P421" s="1025"/>
      <c r="Q421" s="1025"/>
      <c r="R421" s="1025"/>
      <c r="S421" s="1025"/>
      <c r="T421" s="1025"/>
      <c r="U421" s="1025"/>
      <c r="V421" s="1025"/>
      <c r="W421" s="1025"/>
      <c r="X421" s="1025"/>
    </row>
    <row r="422" spans="1:24" ht="15.95" customHeight="1" x14ac:dyDescent="0.2">
      <c r="A422" s="619"/>
      <c r="B422" s="95"/>
      <c r="C422" s="100"/>
      <c r="D422" s="1024"/>
      <c r="E422" s="1025"/>
      <c r="F422" s="1025"/>
      <c r="G422" s="1025"/>
      <c r="H422" s="1025"/>
      <c r="I422" s="1025"/>
      <c r="J422" s="1025"/>
      <c r="K422" s="1025"/>
      <c r="L422" s="1025"/>
      <c r="M422" s="1025"/>
      <c r="N422" s="1025"/>
      <c r="O422" s="1025"/>
      <c r="P422" s="1025"/>
      <c r="Q422" s="1025"/>
      <c r="R422" s="1025"/>
      <c r="S422" s="1025"/>
      <c r="T422" s="1025"/>
      <c r="U422" s="1025"/>
      <c r="V422" s="1025"/>
      <c r="W422" s="1025"/>
      <c r="X422" s="1025"/>
    </row>
    <row r="423" spans="1:24" ht="15.95" customHeight="1" x14ac:dyDescent="0.2">
      <c r="A423" s="619"/>
      <c r="B423" s="95"/>
      <c r="C423" s="100"/>
      <c r="D423" s="1024"/>
      <c r="E423" s="1025"/>
      <c r="F423" s="1025"/>
      <c r="G423" s="1025"/>
      <c r="H423" s="1025"/>
      <c r="I423" s="1025"/>
      <c r="J423" s="1025"/>
      <c r="K423" s="1025"/>
      <c r="L423" s="1025"/>
      <c r="M423" s="1025"/>
      <c r="N423" s="1025"/>
      <c r="O423" s="1025"/>
      <c r="P423" s="1025"/>
      <c r="Q423" s="1025"/>
      <c r="R423" s="1025"/>
      <c r="S423" s="1025"/>
      <c r="T423" s="1025"/>
      <c r="U423" s="1025"/>
      <c r="V423" s="1025"/>
      <c r="W423" s="1025"/>
      <c r="X423" s="1025"/>
    </row>
    <row r="424" spans="1:24" ht="15.95" customHeight="1" x14ac:dyDescent="0.2">
      <c r="A424" s="619"/>
      <c r="B424" s="95"/>
      <c r="C424" s="100"/>
      <c r="D424" s="1024"/>
      <c r="E424" s="1025"/>
      <c r="F424" s="1025"/>
      <c r="G424" s="1025"/>
      <c r="H424" s="1025"/>
      <c r="I424" s="1025"/>
      <c r="J424" s="1025"/>
      <c r="K424" s="1025"/>
      <c r="L424" s="1025"/>
      <c r="M424" s="1025"/>
      <c r="N424" s="1025"/>
      <c r="O424" s="1025"/>
      <c r="P424" s="1025"/>
      <c r="Q424" s="1025"/>
      <c r="R424" s="1025"/>
      <c r="S424" s="1025"/>
      <c r="T424" s="1025"/>
      <c r="U424" s="1025"/>
      <c r="V424" s="1025"/>
      <c r="W424" s="1025"/>
      <c r="X424" s="1025"/>
    </row>
    <row r="425" spans="1:24" ht="15.95" customHeight="1" x14ac:dyDescent="0.2">
      <c r="A425" s="619"/>
      <c r="B425" s="95"/>
      <c r="C425" s="100"/>
      <c r="D425" s="1024"/>
      <c r="E425" s="1025"/>
      <c r="F425" s="1025"/>
      <c r="G425" s="1025"/>
      <c r="H425" s="1025"/>
      <c r="I425" s="1025"/>
      <c r="J425" s="1025"/>
      <c r="K425" s="1025"/>
      <c r="L425" s="1025"/>
      <c r="M425" s="1025"/>
      <c r="N425" s="1025"/>
      <c r="O425" s="1025"/>
      <c r="P425" s="1025"/>
      <c r="Q425" s="1025"/>
      <c r="R425" s="1025"/>
      <c r="S425" s="1025"/>
      <c r="T425" s="1025"/>
      <c r="U425" s="1025"/>
      <c r="V425" s="1025"/>
      <c r="W425" s="1025"/>
      <c r="X425" s="1025"/>
    </row>
    <row r="426" spans="1:24" ht="15.95" customHeight="1" x14ac:dyDescent="0.2">
      <c r="A426" s="619"/>
      <c r="B426" s="95"/>
      <c r="C426" s="100"/>
      <c r="D426" s="1024"/>
      <c r="E426" s="1025"/>
      <c r="F426" s="1025"/>
      <c r="G426" s="1025"/>
      <c r="H426" s="1025"/>
      <c r="I426" s="1025"/>
      <c r="J426" s="1025"/>
      <c r="K426" s="1025"/>
      <c r="L426" s="1025"/>
      <c r="M426" s="1025"/>
      <c r="N426" s="1025"/>
      <c r="O426" s="1025"/>
      <c r="P426" s="1025"/>
      <c r="Q426" s="1025"/>
      <c r="R426" s="1025"/>
      <c r="S426" s="1025"/>
      <c r="T426" s="1025"/>
      <c r="U426" s="1025"/>
      <c r="V426" s="1025"/>
      <c r="W426" s="1025"/>
      <c r="X426" s="1025"/>
    </row>
    <row r="427" spans="1:24" ht="15.95" customHeight="1" x14ac:dyDescent="0.2">
      <c r="A427" s="619"/>
      <c r="B427" s="95"/>
      <c r="C427" s="100"/>
      <c r="D427" s="1024"/>
      <c r="E427" s="1025"/>
      <c r="F427" s="1025"/>
      <c r="G427" s="1025"/>
      <c r="H427" s="1025"/>
      <c r="I427" s="1025"/>
      <c r="J427" s="1025"/>
      <c r="K427" s="1025"/>
      <c r="L427" s="1025"/>
      <c r="M427" s="1025"/>
      <c r="N427" s="1025"/>
      <c r="O427" s="1025"/>
      <c r="P427" s="1025"/>
      <c r="Q427" s="1025"/>
      <c r="R427" s="1025"/>
      <c r="S427" s="1025"/>
      <c r="T427" s="1025"/>
      <c r="U427" s="1025"/>
      <c r="V427" s="1025"/>
      <c r="W427" s="1025"/>
      <c r="X427" s="1025"/>
    </row>
    <row r="428" spans="1:24" ht="15.95" customHeight="1" x14ac:dyDescent="0.2">
      <c r="A428" s="619"/>
      <c r="B428" s="95"/>
      <c r="C428" s="100"/>
      <c r="D428" s="1024"/>
      <c r="E428" s="1025"/>
      <c r="F428" s="1025"/>
      <c r="G428" s="1025"/>
      <c r="H428" s="1025"/>
      <c r="I428" s="1025"/>
      <c r="J428" s="1025"/>
      <c r="K428" s="1025"/>
      <c r="L428" s="1025"/>
      <c r="M428" s="1025"/>
      <c r="N428" s="1025"/>
      <c r="O428" s="1025"/>
      <c r="P428" s="1025"/>
      <c r="Q428" s="1025"/>
      <c r="R428" s="1025"/>
      <c r="S428" s="1025"/>
      <c r="T428" s="1025"/>
      <c r="U428" s="1025"/>
      <c r="V428" s="1025"/>
      <c r="W428" s="1025"/>
      <c r="X428" s="1025"/>
    </row>
    <row r="429" spans="1:24" ht="15.95" customHeight="1" x14ac:dyDescent="0.2">
      <c r="A429" s="619"/>
      <c r="B429" s="95"/>
      <c r="C429" s="100"/>
      <c r="D429" s="1024"/>
      <c r="E429" s="1025"/>
      <c r="F429" s="1025"/>
      <c r="G429" s="1025"/>
      <c r="H429" s="1025"/>
      <c r="I429" s="1025"/>
      <c r="J429" s="1025"/>
      <c r="K429" s="1025"/>
      <c r="L429" s="1025"/>
      <c r="M429" s="1025"/>
      <c r="N429" s="1025"/>
      <c r="O429" s="1025"/>
      <c r="P429" s="1025"/>
      <c r="Q429" s="1025"/>
      <c r="R429" s="1025"/>
      <c r="S429" s="1025"/>
      <c r="T429" s="1025"/>
      <c r="U429" s="1025"/>
      <c r="V429" s="1025"/>
      <c r="W429" s="1025"/>
      <c r="X429" s="1025"/>
    </row>
    <row r="430" spans="1:24" ht="15.95" customHeight="1" x14ac:dyDescent="0.2">
      <c r="A430" s="619"/>
      <c r="B430" s="95"/>
      <c r="C430" s="100"/>
      <c r="D430" s="1024"/>
      <c r="E430" s="1025"/>
      <c r="F430" s="1025"/>
      <c r="G430" s="1025"/>
      <c r="H430" s="1025"/>
      <c r="I430" s="1025"/>
      <c r="J430" s="1025"/>
      <c r="K430" s="1025"/>
      <c r="L430" s="1025"/>
      <c r="M430" s="1025"/>
      <c r="N430" s="1025"/>
      <c r="O430" s="1025"/>
      <c r="P430" s="1025"/>
      <c r="Q430" s="1025"/>
      <c r="R430" s="1025"/>
      <c r="S430" s="1025"/>
      <c r="T430" s="1025"/>
      <c r="U430" s="1025"/>
      <c r="V430" s="1025"/>
      <c r="W430" s="1025"/>
      <c r="X430" s="1025"/>
    </row>
    <row r="431" spans="1:24" ht="15.95" customHeight="1" x14ac:dyDescent="0.2">
      <c r="A431" s="619"/>
      <c r="B431" s="95"/>
      <c r="C431" s="100"/>
      <c r="D431" s="1024"/>
      <c r="E431" s="1025"/>
      <c r="F431" s="1025"/>
      <c r="G431" s="1025"/>
      <c r="H431" s="1025"/>
      <c r="I431" s="1025"/>
      <c r="J431" s="1025"/>
      <c r="K431" s="1025"/>
      <c r="L431" s="1025"/>
      <c r="M431" s="1025"/>
      <c r="N431" s="1025"/>
      <c r="O431" s="1025"/>
      <c r="P431" s="1025"/>
      <c r="Q431" s="1025"/>
      <c r="R431" s="1025"/>
      <c r="S431" s="1025"/>
      <c r="T431" s="1025"/>
      <c r="U431" s="1025"/>
      <c r="V431" s="1025"/>
      <c r="W431" s="1025"/>
      <c r="X431" s="1025"/>
    </row>
    <row r="432" spans="1:24" ht="15.95" customHeight="1" x14ac:dyDescent="0.2">
      <c r="A432" s="619"/>
      <c r="B432" s="95"/>
      <c r="C432" s="100"/>
      <c r="D432" s="1024"/>
      <c r="E432" s="1025"/>
      <c r="F432" s="1025"/>
      <c r="G432" s="1025"/>
      <c r="H432" s="1025"/>
      <c r="I432" s="1025"/>
      <c r="J432" s="1025"/>
      <c r="K432" s="1025"/>
      <c r="L432" s="1025"/>
      <c r="M432" s="1025"/>
      <c r="N432" s="1025"/>
      <c r="O432" s="1025"/>
      <c r="P432" s="1025"/>
      <c r="Q432" s="1025"/>
      <c r="R432" s="1025"/>
      <c r="S432" s="1025"/>
      <c r="T432" s="1025"/>
      <c r="U432" s="1025"/>
      <c r="V432" s="1025"/>
      <c r="W432" s="1025"/>
      <c r="X432" s="1025"/>
    </row>
    <row r="433" spans="1:24" ht="15.95" customHeight="1" x14ac:dyDescent="0.2">
      <c r="A433" s="619"/>
      <c r="B433" s="95"/>
      <c r="C433" s="100"/>
      <c r="D433" s="1024"/>
      <c r="E433" s="1025"/>
      <c r="F433" s="1025"/>
      <c r="G433" s="1025"/>
      <c r="H433" s="1025"/>
      <c r="I433" s="1025"/>
      <c r="J433" s="1025"/>
      <c r="K433" s="1025"/>
      <c r="L433" s="1025"/>
      <c r="M433" s="1025"/>
      <c r="N433" s="1025"/>
      <c r="O433" s="1025"/>
      <c r="P433" s="1025"/>
      <c r="Q433" s="1025"/>
      <c r="R433" s="1025"/>
      <c r="S433" s="1025"/>
      <c r="T433" s="1025"/>
      <c r="U433" s="1025"/>
      <c r="V433" s="1025"/>
      <c r="W433" s="1025"/>
      <c r="X433" s="1025"/>
    </row>
    <row r="434" spans="1:24" ht="15.95" customHeight="1" x14ac:dyDescent="0.2">
      <c r="A434" s="619"/>
      <c r="B434" s="95"/>
      <c r="C434" s="100"/>
      <c r="D434" s="1024"/>
      <c r="E434" s="1025"/>
      <c r="F434" s="1025"/>
      <c r="G434" s="1025"/>
      <c r="H434" s="1025"/>
      <c r="I434" s="1025"/>
      <c r="J434" s="1025"/>
      <c r="K434" s="1025"/>
      <c r="L434" s="1025"/>
      <c r="M434" s="1025"/>
      <c r="N434" s="1025"/>
      <c r="O434" s="1025"/>
      <c r="P434" s="1025"/>
      <c r="Q434" s="1025"/>
      <c r="R434" s="1025"/>
      <c r="S434" s="1025"/>
      <c r="T434" s="1025"/>
      <c r="U434" s="1025"/>
      <c r="V434" s="1025"/>
      <c r="W434" s="1025"/>
      <c r="X434" s="1025"/>
    </row>
    <row r="435" spans="1:24" ht="15.95" customHeight="1" x14ac:dyDescent="0.2">
      <c r="A435" s="619"/>
      <c r="B435" s="95"/>
      <c r="C435" s="100"/>
      <c r="D435" s="1024"/>
      <c r="E435" s="1025"/>
      <c r="F435" s="1025"/>
      <c r="G435" s="1025"/>
      <c r="H435" s="1025"/>
      <c r="I435" s="1025"/>
      <c r="J435" s="1025"/>
      <c r="K435" s="1025"/>
      <c r="L435" s="1025"/>
      <c r="M435" s="1025"/>
      <c r="N435" s="1025"/>
      <c r="O435" s="1025"/>
      <c r="P435" s="1025"/>
      <c r="Q435" s="1025"/>
      <c r="R435" s="1025"/>
      <c r="S435" s="1025"/>
      <c r="T435" s="1025"/>
      <c r="U435" s="1025"/>
      <c r="V435" s="1025"/>
      <c r="W435" s="1025"/>
      <c r="X435" s="1025"/>
    </row>
    <row r="436" spans="1:24" ht="15.95" customHeight="1" x14ac:dyDescent="0.2">
      <c r="A436" s="619"/>
      <c r="B436" s="95"/>
      <c r="C436" s="100"/>
      <c r="D436" s="1024"/>
      <c r="E436" s="1025"/>
      <c r="F436" s="1025"/>
      <c r="G436" s="1025"/>
      <c r="H436" s="1025"/>
      <c r="I436" s="1025"/>
      <c r="J436" s="1025"/>
      <c r="K436" s="1025"/>
      <c r="L436" s="1025"/>
      <c r="M436" s="1025"/>
      <c r="N436" s="1025"/>
      <c r="O436" s="1025"/>
      <c r="P436" s="1025"/>
      <c r="Q436" s="1025"/>
      <c r="R436" s="1025"/>
      <c r="S436" s="1025"/>
      <c r="T436" s="1025"/>
      <c r="U436" s="1025"/>
      <c r="V436" s="1025"/>
      <c r="W436" s="1025"/>
      <c r="X436" s="1025"/>
    </row>
    <row r="437" spans="1:24" ht="15.95" customHeight="1" x14ac:dyDescent="0.2">
      <c r="A437" s="619"/>
      <c r="B437" s="95"/>
      <c r="C437" s="100"/>
      <c r="D437" s="1024"/>
      <c r="E437" s="1025"/>
      <c r="F437" s="1025"/>
      <c r="G437" s="1025"/>
      <c r="H437" s="1025"/>
      <c r="I437" s="1025"/>
      <c r="J437" s="1025"/>
      <c r="K437" s="1025"/>
      <c r="L437" s="1025"/>
      <c r="M437" s="1025"/>
      <c r="N437" s="1025"/>
      <c r="O437" s="1025"/>
      <c r="P437" s="1025"/>
      <c r="Q437" s="1025"/>
      <c r="R437" s="1025"/>
      <c r="S437" s="1025"/>
      <c r="T437" s="1025"/>
      <c r="U437" s="1025"/>
      <c r="V437" s="1025"/>
      <c r="W437" s="1025"/>
      <c r="X437" s="1025"/>
    </row>
    <row r="438" spans="1:24" ht="15.95" customHeight="1" x14ac:dyDescent="0.2">
      <c r="A438" s="619"/>
      <c r="B438" s="95"/>
      <c r="C438" s="100"/>
      <c r="D438" s="1024"/>
      <c r="E438" s="1025"/>
      <c r="F438" s="1025"/>
      <c r="G438" s="1025"/>
      <c r="H438" s="1025"/>
      <c r="I438" s="1025"/>
      <c r="J438" s="1025"/>
      <c r="K438" s="1025"/>
      <c r="L438" s="1025"/>
      <c r="M438" s="1025"/>
      <c r="N438" s="1025"/>
      <c r="O438" s="1025"/>
      <c r="P438" s="1025"/>
      <c r="Q438" s="1025"/>
      <c r="R438" s="1025"/>
      <c r="S438" s="1025"/>
      <c r="T438" s="1025"/>
      <c r="U438" s="1025"/>
      <c r="V438" s="1025"/>
      <c r="W438" s="1025"/>
      <c r="X438" s="1025"/>
    </row>
    <row r="439" spans="1:24" ht="15.95" customHeight="1" x14ac:dyDescent="0.2">
      <c r="A439" s="619"/>
      <c r="B439" s="95"/>
      <c r="C439" s="100"/>
      <c r="D439" s="1024"/>
      <c r="E439" s="1025"/>
      <c r="F439" s="1025"/>
      <c r="G439" s="1025"/>
      <c r="H439" s="1025"/>
      <c r="I439" s="1025"/>
      <c r="J439" s="1025"/>
      <c r="K439" s="1025"/>
      <c r="L439" s="1025"/>
      <c r="M439" s="1025"/>
      <c r="N439" s="1025"/>
      <c r="O439" s="1025"/>
      <c r="P439" s="1025"/>
      <c r="Q439" s="1025"/>
      <c r="R439" s="1025"/>
      <c r="S439" s="1025"/>
      <c r="T439" s="1025"/>
      <c r="U439" s="1025"/>
      <c r="V439" s="1025"/>
      <c r="W439" s="1025"/>
      <c r="X439" s="1025"/>
    </row>
    <row r="440" spans="1:24" ht="15.95" customHeight="1" x14ac:dyDescent="0.2">
      <c r="A440" s="619"/>
      <c r="B440" s="95"/>
      <c r="C440" s="100"/>
      <c r="D440" s="1024"/>
      <c r="E440" s="1025"/>
      <c r="F440" s="1025"/>
      <c r="G440" s="1025"/>
      <c r="H440" s="1025"/>
      <c r="I440" s="1025"/>
      <c r="J440" s="1025"/>
      <c r="K440" s="1025"/>
      <c r="L440" s="1025"/>
      <c r="M440" s="1025"/>
      <c r="N440" s="1025"/>
      <c r="O440" s="1025"/>
      <c r="P440" s="1025"/>
      <c r="Q440" s="1025"/>
      <c r="R440" s="1025"/>
      <c r="S440" s="1025"/>
      <c r="T440" s="1025"/>
      <c r="U440" s="1025"/>
      <c r="V440" s="1025"/>
      <c r="W440" s="1025"/>
      <c r="X440" s="1025"/>
    </row>
    <row r="441" spans="1:24" ht="15.95" customHeight="1" x14ac:dyDescent="0.2">
      <c r="A441" s="619"/>
      <c r="B441" s="95"/>
      <c r="C441" s="100"/>
      <c r="D441" s="1024"/>
      <c r="E441" s="1025"/>
      <c r="F441" s="1025"/>
      <c r="G441" s="1025"/>
      <c r="H441" s="1025"/>
      <c r="I441" s="1025"/>
      <c r="J441" s="1025"/>
      <c r="K441" s="1025"/>
      <c r="L441" s="1025"/>
      <c r="M441" s="1025"/>
      <c r="N441" s="1025"/>
      <c r="O441" s="1025"/>
      <c r="P441" s="1025"/>
      <c r="Q441" s="1025"/>
      <c r="R441" s="1025"/>
      <c r="S441" s="1025"/>
      <c r="T441" s="1025"/>
      <c r="U441" s="1025"/>
      <c r="V441" s="1025"/>
      <c r="W441" s="1025"/>
      <c r="X441" s="1025"/>
    </row>
    <row r="442" spans="1:24" ht="15.95" customHeight="1" x14ac:dyDescent="0.2">
      <c r="A442" s="619"/>
      <c r="B442" s="95"/>
      <c r="C442" s="100"/>
      <c r="D442" s="1024"/>
      <c r="E442" s="1025"/>
      <c r="F442" s="1025"/>
      <c r="G442" s="1025"/>
      <c r="H442" s="1025"/>
      <c r="I442" s="1025"/>
      <c r="J442" s="1025"/>
      <c r="K442" s="1025"/>
      <c r="L442" s="1025"/>
      <c r="M442" s="1025"/>
      <c r="N442" s="1025"/>
      <c r="O442" s="1025"/>
      <c r="P442" s="1025"/>
      <c r="Q442" s="1025"/>
      <c r="R442" s="1025"/>
      <c r="S442" s="1025"/>
      <c r="T442" s="1025"/>
      <c r="U442" s="1025"/>
      <c r="V442" s="1025"/>
      <c r="W442" s="1025"/>
      <c r="X442" s="1025"/>
    </row>
    <row r="443" spans="1:24" ht="15.95" customHeight="1" x14ac:dyDescent="0.2">
      <c r="A443" s="619"/>
      <c r="B443" s="95"/>
      <c r="C443" s="100"/>
      <c r="D443" s="1024"/>
      <c r="E443" s="1025"/>
      <c r="F443" s="1025"/>
      <c r="G443" s="1025"/>
      <c r="H443" s="1025"/>
      <c r="I443" s="1025"/>
      <c r="J443" s="1025"/>
      <c r="K443" s="1025"/>
      <c r="L443" s="1025"/>
      <c r="M443" s="1025"/>
      <c r="N443" s="1025"/>
      <c r="O443" s="1025"/>
      <c r="P443" s="1025"/>
      <c r="Q443" s="1025"/>
      <c r="R443" s="1025"/>
      <c r="S443" s="1025"/>
      <c r="T443" s="1025"/>
      <c r="U443" s="1025"/>
      <c r="V443" s="1025"/>
      <c r="W443" s="1025"/>
      <c r="X443" s="1025"/>
    </row>
    <row r="444" spans="1:24" ht="15.95" customHeight="1" x14ac:dyDescent="0.2">
      <c r="A444" s="619"/>
      <c r="B444" s="95"/>
      <c r="C444" s="100"/>
      <c r="D444" s="1024"/>
      <c r="E444" s="1025"/>
      <c r="F444" s="1025"/>
      <c r="G444" s="1025"/>
      <c r="H444" s="1025"/>
      <c r="I444" s="1025"/>
      <c r="J444" s="1025"/>
      <c r="K444" s="1025"/>
      <c r="L444" s="1025"/>
      <c r="M444" s="1025"/>
      <c r="N444" s="1025"/>
      <c r="O444" s="1025"/>
      <c r="P444" s="1025"/>
      <c r="Q444" s="1025"/>
      <c r="R444" s="1025"/>
      <c r="S444" s="1025"/>
      <c r="T444" s="1025"/>
      <c r="U444" s="1025"/>
      <c r="V444" s="1025"/>
      <c r="W444" s="1025"/>
      <c r="X444" s="1025"/>
    </row>
    <row r="445" spans="1:24" ht="15.95" customHeight="1" x14ac:dyDescent="0.2">
      <c r="A445" s="619"/>
      <c r="B445" s="95"/>
      <c r="C445" s="100"/>
      <c r="D445" s="1024"/>
      <c r="E445" s="1025"/>
      <c r="F445" s="1025"/>
      <c r="G445" s="1025"/>
      <c r="H445" s="1025"/>
      <c r="I445" s="1025"/>
      <c r="J445" s="1025"/>
      <c r="K445" s="1025"/>
      <c r="L445" s="1025"/>
      <c r="M445" s="1025"/>
      <c r="N445" s="1025"/>
      <c r="O445" s="1025"/>
      <c r="P445" s="1025"/>
      <c r="Q445" s="1025"/>
      <c r="R445" s="1025"/>
      <c r="S445" s="1025"/>
      <c r="T445" s="1025"/>
      <c r="U445" s="1025"/>
      <c r="V445" s="1025"/>
      <c r="W445" s="1025"/>
      <c r="X445" s="1025"/>
    </row>
    <row r="446" spans="1:24" ht="15.95" customHeight="1" x14ac:dyDescent="0.2">
      <c r="A446" s="619"/>
      <c r="B446" s="95"/>
      <c r="C446" s="100"/>
      <c r="D446" s="1024"/>
      <c r="E446" s="1025"/>
      <c r="F446" s="1025"/>
      <c r="G446" s="1025"/>
      <c r="H446" s="1025"/>
      <c r="I446" s="1025"/>
      <c r="J446" s="1025"/>
      <c r="K446" s="1025"/>
      <c r="L446" s="1025"/>
      <c r="M446" s="1025"/>
      <c r="N446" s="1025"/>
      <c r="O446" s="1025"/>
      <c r="P446" s="1025"/>
      <c r="Q446" s="1025"/>
      <c r="R446" s="1025"/>
      <c r="S446" s="1025"/>
      <c r="T446" s="1025"/>
      <c r="U446" s="1025"/>
      <c r="V446" s="1025"/>
      <c r="W446" s="1025"/>
      <c r="X446" s="1025"/>
    </row>
    <row r="447" spans="1:24" ht="15.95" customHeight="1" x14ac:dyDescent="0.2">
      <c r="A447" s="619"/>
      <c r="B447" s="95"/>
      <c r="C447" s="100"/>
      <c r="D447" s="1024"/>
      <c r="E447" s="1025"/>
      <c r="F447" s="1025"/>
      <c r="G447" s="1025"/>
      <c r="H447" s="1025"/>
      <c r="I447" s="1025"/>
      <c r="J447" s="1025"/>
      <c r="K447" s="1025"/>
      <c r="L447" s="1025"/>
      <c r="M447" s="1025"/>
      <c r="N447" s="1025"/>
      <c r="O447" s="1025"/>
      <c r="P447" s="1025"/>
      <c r="Q447" s="1025"/>
      <c r="R447" s="1025"/>
      <c r="S447" s="1025"/>
      <c r="T447" s="1025"/>
      <c r="U447" s="1025"/>
      <c r="V447" s="1025"/>
      <c r="W447" s="1025"/>
      <c r="X447" s="1025"/>
    </row>
    <row r="448" spans="1:24" ht="15.95" customHeight="1" x14ac:dyDescent="0.2">
      <c r="A448" s="619"/>
      <c r="B448" s="95"/>
      <c r="C448" s="100"/>
      <c r="D448" s="1024"/>
      <c r="E448" s="1025"/>
      <c r="F448" s="1025"/>
      <c r="G448" s="1025"/>
      <c r="H448" s="1025"/>
      <c r="I448" s="1025"/>
      <c r="J448" s="1025"/>
      <c r="K448" s="1025"/>
      <c r="L448" s="1025"/>
      <c r="M448" s="1025"/>
      <c r="N448" s="1025"/>
      <c r="O448" s="1025"/>
      <c r="P448" s="1025"/>
      <c r="Q448" s="1025"/>
      <c r="R448" s="1025"/>
      <c r="S448" s="1025"/>
      <c r="T448" s="1025"/>
      <c r="U448" s="1025"/>
      <c r="V448" s="1025"/>
      <c r="W448" s="1025"/>
      <c r="X448" s="1025"/>
    </row>
    <row r="449" spans="1:24" ht="15.95" customHeight="1" x14ac:dyDescent="0.2">
      <c r="A449" s="619"/>
      <c r="B449" s="95"/>
      <c r="C449" s="100"/>
      <c r="D449" s="1024"/>
      <c r="E449" s="1025"/>
      <c r="F449" s="1025"/>
      <c r="G449" s="1025"/>
      <c r="H449" s="1025"/>
      <c r="I449" s="1025"/>
      <c r="J449" s="1025"/>
      <c r="K449" s="1025"/>
      <c r="L449" s="1025"/>
      <c r="M449" s="1025"/>
      <c r="N449" s="1025"/>
      <c r="O449" s="1025"/>
      <c r="P449" s="1025"/>
      <c r="Q449" s="1025"/>
      <c r="R449" s="1025"/>
      <c r="S449" s="1025"/>
      <c r="T449" s="1025"/>
      <c r="U449" s="1025"/>
      <c r="V449" s="1025"/>
      <c r="W449" s="1025"/>
      <c r="X449" s="1025"/>
    </row>
    <row r="450" spans="1:24" ht="15.95" customHeight="1" x14ac:dyDescent="0.2">
      <c r="A450" s="619"/>
      <c r="B450" s="95"/>
      <c r="C450" s="100"/>
      <c r="D450" s="1024"/>
      <c r="E450" s="1025"/>
      <c r="F450" s="1025"/>
      <c r="G450" s="1025"/>
      <c r="H450" s="1025"/>
      <c r="I450" s="1025"/>
      <c r="J450" s="1025"/>
      <c r="K450" s="1025"/>
      <c r="L450" s="1025"/>
      <c r="M450" s="1025"/>
      <c r="N450" s="1025"/>
      <c r="O450" s="1025"/>
      <c r="P450" s="1025"/>
      <c r="Q450" s="1025"/>
      <c r="R450" s="1025"/>
      <c r="S450" s="1025"/>
      <c r="T450" s="1025"/>
      <c r="U450" s="1025"/>
      <c r="V450" s="1025"/>
      <c r="W450" s="1025"/>
      <c r="X450" s="1025"/>
    </row>
    <row r="451" spans="1:24" ht="15.95" customHeight="1" x14ac:dyDescent="0.2">
      <c r="A451" s="619"/>
      <c r="B451" s="95"/>
      <c r="C451" s="100"/>
      <c r="D451" s="1024"/>
      <c r="E451" s="1025"/>
      <c r="F451" s="1025"/>
      <c r="G451" s="1025"/>
      <c r="H451" s="1025"/>
      <c r="I451" s="1025"/>
      <c r="J451" s="1025"/>
      <c r="K451" s="1025"/>
      <c r="L451" s="1025"/>
      <c r="M451" s="1025"/>
      <c r="N451" s="1025"/>
      <c r="O451" s="1025"/>
      <c r="P451" s="1025"/>
      <c r="Q451" s="1025"/>
      <c r="R451" s="1025"/>
      <c r="S451" s="1025"/>
      <c r="T451" s="1025"/>
      <c r="U451" s="1025"/>
      <c r="V451" s="1025"/>
      <c r="W451" s="1025"/>
      <c r="X451" s="1025"/>
    </row>
    <row r="452" spans="1:24" ht="15.95" customHeight="1" x14ac:dyDescent="0.2">
      <c r="A452" s="619"/>
      <c r="B452" s="95"/>
      <c r="C452" s="100"/>
      <c r="D452" s="1024"/>
      <c r="E452" s="1025"/>
      <c r="F452" s="1025"/>
      <c r="G452" s="1025"/>
      <c r="H452" s="1025"/>
      <c r="I452" s="1025"/>
      <c r="J452" s="1025"/>
      <c r="K452" s="1025"/>
      <c r="L452" s="1025"/>
      <c r="M452" s="1025"/>
      <c r="N452" s="1025"/>
      <c r="O452" s="1025"/>
      <c r="P452" s="1025"/>
      <c r="Q452" s="1025"/>
      <c r="R452" s="1025"/>
      <c r="S452" s="1025"/>
      <c r="T452" s="1025"/>
      <c r="U452" s="1025"/>
      <c r="V452" s="1025"/>
      <c r="W452" s="1025"/>
      <c r="X452" s="1025"/>
    </row>
    <row r="453" spans="1:24" ht="15.95" customHeight="1" x14ac:dyDescent="0.2">
      <c r="A453" s="619"/>
      <c r="B453" s="95"/>
      <c r="C453" s="100"/>
      <c r="D453" s="1024"/>
      <c r="E453" s="1025"/>
      <c r="F453" s="1025"/>
      <c r="G453" s="1025"/>
      <c r="H453" s="1025"/>
      <c r="I453" s="1025"/>
      <c r="J453" s="1025"/>
      <c r="K453" s="1025"/>
      <c r="L453" s="1025"/>
      <c r="M453" s="1025"/>
      <c r="N453" s="1025"/>
      <c r="O453" s="1025"/>
      <c r="P453" s="1025"/>
      <c r="Q453" s="1025"/>
      <c r="R453" s="1025"/>
      <c r="S453" s="1025"/>
      <c r="T453" s="1025"/>
      <c r="U453" s="1025"/>
      <c r="V453" s="1025"/>
      <c r="W453" s="1025"/>
      <c r="X453" s="1025"/>
    </row>
    <row r="454" spans="1:24" ht="15.95" customHeight="1" x14ac:dyDescent="0.2">
      <c r="A454" s="619"/>
      <c r="B454" s="95"/>
      <c r="C454" s="100"/>
      <c r="D454" s="1024"/>
      <c r="E454" s="1025"/>
      <c r="F454" s="1025"/>
      <c r="G454" s="1025"/>
      <c r="H454" s="1025"/>
      <c r="I454" s="1025"/>
      <c r="J454" s="1025"/>
      <c r="K454" s="1025"/>
      <c r="L454" s="1025"/>
      <c r="M454" s="1025"/>
      <c r="N454" s="1025"/>
      <c r="O454" s="1025"/>
      <c r="P454" s="1025"/>
      <c r="Q454" s="1025"/>
      <c r="R454" s="1025"/>
      <c r="S454" s="1025"/>
      <c r="T454" s="1025"/>
      <c r="U454" s="1025"/>
      <c r="V454" s="1025"/>
      <c r="W454" s="1025"/>
      <c r="X454" s="1025"/>
    </row>
    <row r="455" spans="1:24" ht="15.95" customHeight="1" x14ac:dyDescent="0.2">
      <c r="A455" s="619"/>
      <c r="B455" s="95"/>
      <c r="C455" s="100"/>
      <c r="D455" s="1024"/>
      <c r="E455" s="1025"/>
      <c r="F455" s="1025"/>
      <c r="G455" s="1025"/>
      <c r="H455" s="1025"/>
      <c r="I455" s="1025"/>
      <c r="J455" s="1025"/>
      <c r="K455" s="1025"/>
      <c r="L455" s="1025"/>
      <c r="M455" s="1025"/>
      <c r="N455" s="1025"/>
      <c r="O455" s="1025"/>
      <c r="P455" s="1025"/>
      <c r="Q455" s="1025"/>
      <c r="R455" s="1025"/>
      <c r="S455" s="1025"/>
      <c r="T455" s="1025"/>
      <c r="U455" s="1025"/>
      <c r="V455" s="1025"/>
      <c r="W455" s="1025"/>
      <c r="X455" s="1025"/>
    </row>
    <row r="456" spans="1:24" ht="15.95" customHeight="1" x14ac:dyDescent="0.2">
      <c r="A456" s="619"/>
      <c r="B456" s="95"/>
      <c r="C456" s="100"/>
      <c r="D456" s="1024"/>
      <c r="E456" s="1025"/>
      <c r="F456" s="1025"/>
      <c r="G456" s="1025"/>
      <c r="H456" s="1025"/>
      <c r="I456" s="1025"/>
      <c r="J456" s="1025"/>
      <c r="K456" s="1025"/>
      <c r="L456" s="1025"/>
      <c r="M456" s="1025"/>
      <c r="N456" s="1025"/>
      <c r="O456" s="1025"/>
      <c r="P456" s="1025"/>
      <c r="Q456" s="1025"/>
      <c r="R456" s="1025"/>
      <c r="S456" s="1025"/>
      <c r="T456" s="1025"/>
      <c r="U456" s="1025"/>
      <c r="V456" s="1025"/>
      <c r="W456" s="1025"/>
      <c r="X456" s="1025"/>
    </row>
    <row r="457" spans="1:24" ht="15.95" customHeight="1" x14ac:dyDescent="0.2">
      <c r="A457" s="619"/>
      <c r="B457" s="95"/>
      <c r="C457" s="100"/>
      <c r="D457" s="1024"/>
      <c r="E457" s="1025"/>
      <c r="F457" s="1025"/>
      <c r="G457" s="1025"/>
      <c r="H457" s="1025"/>
      <c r="I457" s="1025"/>
      <c r="J457" s="1025"/>
      <c r="K457" s="1025"/>
      <c r="L457" s="1025"/>
      <c r="M457" s="1025"/>
      <c r="N457" s="1025"/>
      <c r="O457" s="1025"/>
      <c r="P457" s="1025"/>
      <c r="Q457" s="1025"/>
      <c r="R457" s="1025"/>
      <c r="S457" s="1025"/>
      <c r="T457" s="1025"/>
      <c r="U457" s="1025"/>
      <c r="V457" s="1025"/>
      <c r="W457" s="1025"/>
      <c r="X457" s="1025"/>
    </row>
    <row r="458" spans="1:24" ht="15.95" customHeight="1" x14ac:dyDescent="0.2">
      <c r="A458" s="619"/>
      <c r="B458" s="95"/>
      <c r="C458" s="100"/>
      <c r="D458" s="1024"/>
      <c r="E458" s="1025"/>
      <c r="F458" s="1025"/>
      <c r="G458" s="1025"/>
      <c r="H458" s="1025"/>
      <c r="I458" s="1025"/>
      <c r="J458" s="1025"/>
      <c r="K458" s="1025"/>
      <c r="L458" s="1025"/>
      <c r="M458" s="1025"/>
      <c r="N458" s="1025"/>
      <c r="O458" s="1025"/>
      <c r="P458" s="1025"/>
      <c r="Q458" s="1025"/>
      <c r="R458" s="1025"/>
      <c r="S458" s="1025"/>
      <c r="T458" s="1025"/>
      <c r="U458" s="1025"/>
      <c r="V458" s="1025"/>
      <c r="W458" s="1025"/>
      <c r="X458" s="1025"/>
    </row>
    <row r="459" spans="1:24" ht="15.95" customHeight="1" x14ac:dyDescent="0.2">
      <c r="A459" s="619"/>
      <c r="B459" s="95"/>
      <c r="C459" s="100"/>
      <c r="D459" s="1024"/>
      <c r="E459" s="1025"/>
      <c r="F459" s="1025"/>
      <c r="G459" s="1025"/>
      <c r="H459" s="1025"/>
      <c r="I459" s="1025"/>
      <c r="J459" s="1025"/>
      <c r="K459" s="1025"/>
      <c r="L459" s="1025"/>
      <c r="M459" s="1025"/>
      <c r="N459" s="1025"/>
      <c r="O459" s="1025"/>
      <c r="P459" s="1025"/>
      <c r="Q459" s="1025"/>
      <c r="R459" s="1025"/>
      <c r="S459" s="1025"/>
      <c r="T459" s="1025"/>
      <c r="U459" s="1025"/>
      <c r="V459" s="1025"/>
      <c r="W459" s="1025"/>
      <c r="X459" s="1025"/>
    </row>
    <row r="460" spans="1:24" ht="15.95" customHeight="1" x14ac:dyDescent="0.2">
      <c r="A460" s="619"/>
      <c r="B460" s="95"/>
      <c r="C460" s="100"/>
      <c r="D460" s="1024"/>
      <c r="E460" s="1025"/>
      <c r="F460" s="1025"/>
      <c r="G460" s="1025"/>
      <c r="H460" s="1025"/>
      <c r="I460" s="1025"/>
      <c r="J460" s="1025"/>
      <c r="K460" s="1025"/>
      <c r="L460" s="1025"/>
      <c r="M460" s="1025"/>
      <c r="N460" s="1025"/>
      <c r="O460" s="1025"/>
      <c r="P460" s="1025"/>
      <c r="Q460" s="1025"/>
      <c r="R460" s="1025"/>
      <c r="S460" s="1025"/>
      <c r="T460" s="1025"/>
      <c r="U460" s="1025"/>
      <c r="V460" s="1025"/>
      <c r="W460" s="1025"/>
      <c r="X460" s="1025"/>
    </row>
    <row r="461" spans="1:24" ht="15.95" customHeight="1" x14ac:dyDescent="0.2">
      <c r="A461" s="619"/>
      <c r="B461" s="95"/>
      <c r="C461" s="100"/>
      <c r="D461" s="1024"/>
      <c r="E461" s="1025"/>
      <c r="F461" s="1025"/>
      <c r="G461" s="1025"/>
      <c r="H461" s="1025"/>
      <c r="I461" s="1025"/>
      <c r="J461" s="1025"/>
      <c r="K461" s="1025"/>
      <c r="L461" s="1025"/>
      <c r="M461" s="1025"/>
      <c r="N461" s="1025"/>
      <c r="O461" s="1025"/>
      <c r="P461" s="1025"/>
      <c r="Q461" s="1025"/>
      <c r="R461" s="1025"/>
      <c r="S461" s="1025"/>
      <c r="T461" s="1025"/>
      <c r="U461" s="1025"/>
      <c r="V461" s="1025"/>
      <c r="W461" s="1025"/>
      <c r="X461" s="1025"/>
    </row>
    <row r="462" spans="1:24" ht="15.95" customHeight="1" x14ac:dyDescent="0.2">
      <c r="A462" s="619"/>
      <c r="B462" s="95"/>
      <c r="C462" s="100"/>
      <c r="D462" s="1024"/>
      <c r="E462" s="1025"/>
      <c r="F462" s="1025"/>
      <c r="G462" s="1025"/>
      <c r="H462" s="1025"/>
      <c r="I462" s="1025"/>
      <c r="J462" s="1025"/>
      <c r="K462" s="1025"/>
      <c r="L462" s="1025"/>
      <c r="M462" s="1025"/>
      <c r="N462" s="1025"/>
      <c r="O462" s="1025"/>
      <c r="P462" s="1025"/>
      <c r="Q462" s="1025"/>
      <c r="R462" s="1025"/>
      <c r="S462" s="1025"/>
      <c r="T462" s="1025"/>
      <c r="U462" s="1025"/>
      <c r="V462" s="1025"/>
      <c r="W462" s="1025"/>
      <c r="X462" s="1025"/>
    </row>
    <row r="463" spans="1:24" ht="15.95" customHeight="1" x14ac:dyDescent="0.2">
      <c r="A463" s="619"/>
      <c r="B463" s="95"/>
      <c r="C463" s="100"/>
      <c r="D463" s="1024"/>
      <c r="E463" s="1025"/>
      <c r="F463" s="1025"/>
      <c r="G463" s="1025"/>
      <c r="H463" s="1025"/>
      <c r="I463" s="1025"/>
      <c r="J463" s="1025"/>
      <c r="K463" s="1025"/>
      <c r="L463" s="1025"/>
      <c r="M463" s="1025"/>
      <c r="N463" s="1025"/>
      <c r="O463" s="1025"/>
      <c r="P463" s="1025"/>
      <c r="Q463" s="1025"/>
      <c r="R463" s="1025"/>
      <c r="S463" s="1025"/>
      <c r="T463" s="1025"/>
      <c r="U463" s="1025"/>
      <c r="V463" s="1025"/>
      <c r="W463" s="1025"/>
      <c r="X463" s="1025"/>
    </row>
    <row r="464" spans="1:24" ht="15.95" customHeight="1" x14ac:dyDescent="0.2">
      <c r="A464" s="619"/>
      <c r="B464" s="95"/>
      <c r="C464" s="100"/>
      <c r="D464" s="1024"/>
      <c r="E464" s="1025"/>
      <c r="F464" s="1025"/>
      <c r="G464" s="1025"/>
      <c r="H464" s="1025"/>
      <c r="I464" s="1025"/>
      <c r="J464" s="1025"/>
      <c r="K464" s="1025"/>
      <c r="L464" s="1025"/>
      <c r="M464" s="1025"/>
      <c r="N464" s="1025"/>
      <c r="O464" s="1025"/>
      <c r="P464" s="1025"/>
      <c r="Q464" s="1025"/>
      <c r="R464" s="1025"/>
      <c r="S464" s="1025"/>
      <c r="T464" s="1025"/>
      <c r="U464" s="1025"/>
      <c r="V464" s="1025"/>
      <c r="W464" s="1025"/>
      <c r="X464" s="1025"/>
    </row>
    <row r="465" spans="1:24" ht="15.95" customHeight="1" x14ac:dyDescent="0.2">
      <c r="A465" s="619"/>
      <c r="B465" s="95"/>
      <c r="C465" s="100"/>
      <c r="D465" s="1024"/>
      <c r="E465" s="1025"/>
      <c r="F465" s="1025"/>
      <c r="G465" s="1025"/>
      <c r="H465" s="1025"/>
      <c r="I465" s="1025"/>
      <c r="J465" s="1025"/>
      <c r="K465" s="1025"/>
      <c r="L465" s="1025"/>
      <c r="M465" s="1025"/>
      <c r="N465" s="1025"/>
      <c r="O465" s="1025"/>
      <c r="P465" s="1025"/>
      <c r="Q465" s="1025"/>
      <c r="R465" s="1025"/>
      <c r="S465" s="1025"/>
      <c r="T465" s="1025"/>
      <c r="U465" s="1025"/>
      <c r="V465" s="1025"/>
      <c r="W465" s="1025"/>
      <c r="X465" s="1025"/>
    </row>
    <row r="466" spans="1:24" ht="15.95" customHeight="1" x14ac:dyDescent="0.2">
      <c r="A466" s="619"/>
      <c r="B466" s="95"/>
      <c r="C466" s="100"/>
      <c r="D466" s="1024"/>
      <c r="E466" s="1025"/>
      <c r="F466" s="1025"/>
      <c r="G466" s="1025"/>
      <c r="H466" s="1025"/>
      <c r="I466" s="1025"/>
      <c r="J466" s="1025"/>
      <c r="K466" s="1025"/>
      <c r="L466" s="1025"/>
      <c r="M466" s="1025"/>
      <c r="N466" s="1025"/>
      <c r="O466" s="1025"/>
      <c r="P466" s="1025"/>
      <c r="Q466" s="1025"/>
      <c r="R466" s="1025"/>
      <c r="S466" s="1025"/>
      <c r="T466" s="1025"/>
      <c r="U466" s="1025"/>
      <c r="V466" s="1025"/>
      <c r="W466" s="1025"/>
      <c r="X466" s="1025"/>
    </row>
    <row r="467" spans="1:24" ht="15.95" customHeight="1" x14ac:dyDescent="0.2">
      <c r="A467" s="619"/>
      <c r="B467" s="95"/>
      <c r="C467" s="100"/>
      <c r="D467" s="1024"/>
      <c r="E467" s="1025"/>
      <c r="F467" s="1025"/>
      <c r="G467" s="1025"/>
      <c r="H467" s="1025"/>
      <c r="I467" s="1025"/>
      <c r="J467" s="1025"/>
      <c r="K467" s="1025"/>
      <c r="L467" s="1025"/>
      <c r="M467" s="1025"/>
      <c r="N467" s="1025"/>
      <c r="O467" s="1025"/>
      <c r="P467" s="1025"/>
      <c r="Q467" s="1025"/>
      <c r="R467" s="1025"/>
      <c r="S467" s="1025"/>
      <c r="T467" s="1025"/>
      <c r="U467" s="1025"/>
      <c r="V467" s="1025"/>
      <c r="W467" s="1025"/>
      <c r="X467" s="1025"/>
    </row>
    <row r="468" spans="1:24" ht="15.95" customHeight="1" x14ac:dyDescent="0.2">
      <c r="A468" s="619"/>
      <c r="B468" s="95"/>
      <c r="C468" s="100"/>
      <c r="D468" s="1024"/>
      <c r="E468" s="1025"/>
      <c r="F468" s="1025"/>
      <c r="G468" s="1025"/>
      <c r="H468" s="1025"/>
      <c r="I468" s="1025"/>
      <c r="J468" s="1025"/>
      <c r="K468" s="1025"/>
      <c r="L468" s="1025"/>
      <c r="M468" s="1025"/>
      <c r="N468" s="1025"/>
      <c r="O468" s="1025"/>
      <c r="P468" s="1025"/>
      <c r="Q468" s="1025"/>
      <c r="R468" s="1025"/>
      <c r="S468" s="1025"/>
      <c r="T468" s="1025"/>
      <c r="U468" s="1025"/>
      <c r="V468" s="1025"/>
      <c r="W468" s="1025"/>
      <c r="X468" s="1025"/>
    </row>
    <row r="469" spans="1:24" ht="15.95" customHeight="1" x14ac:dyDescent="0.2">
      <c r="A469" s="619"/>
      <c r="B469" s="95"/>
      <c r="C469" s="100"/>
      <c r="D469" s="1024"/>
      <c r="E469" s="1025"/>
      <c r="F469" s="1025"/>
      <c r="G469" s="1025"/>
      <c r="H469" s="1025"/>
      <c r="I469" s="1025"/>
      <c r="J469" s="1025"/>
      <c r="K469" s="1025"/>
      <c r="L469" s="1025"/>
      <c r="M469" s="1025"/>
      <c r="N469" s="1025"/>
      <c r="O469" s="1025"/>
      <c r="P469" s="1025"/>
      <c r="Q469" s="1025"/>
      <c r="R469" s="1025"/>
      <c r="S469" s="1025"/>
      <c r="T469" s="1025"/>
      <c r="U469" s="1025"/>
      <c r="V469" s="1025"/>
      <c r="W469" s="1025"/>
      <c r="X469" s="1025"/>
    </row>
    <row r="470" spans="1:24" ht="15.95" customHeight="1" x14ac:dyDescent="0.2">
      <c r="A470" s="619"/>
      <c r="B470" s="95"/>
      <c r="C470" s="100"/>
      <c r="D470" s="1024"/>
      <c r="E470" s="1025"/>
      <c r="F470" s="1025"/>
      <c r="G470" s="1025"/>
      <c r="H470" s="1025"/>
      <c r="I470" s="1025"/>
      <c r="J470" s="1025"/>
      <c r="K470" s="1025"/>
      <c r="L470" s="1025"/>
      <c r="M470" s="1025"/>
      <c r="N470" s="1025"/>
      <c r="O470" s="1025"/>
      <c r="P470" s="1025"/>
      <c r="Q470" s="1025"/>
      <c r="R470" s="1025"/>
      <c r="S470" s="1025"/>
      <c r="T470" s="1025"/>
      <c r="U470" s="1025"/>
      <c r="V470" s="1025"/>
      <c r="W470" s="1025"/>
      <c r="X470" s="1025"/>
    </row>
    <row r="471" spans="1:24" ht="15.95" customHeight="1" x14ac:dyDescent="0.2">
      <c r="A471" s="619"/>
      <c r="B471" s="95"/>
      <c r="C471" s="100"/>
      <c r="D471" s="1024"/>
      <c r="E471" s="1025"/>
      <c r="F471" s="1025"/>
      <c r="G471" s="1025"/>
      <c r="H471" s="1025"/>
      <c r="I471" s="1025"/>
      <c r="J471" s="1025"/>
      <c r="K471" s="1025"/>
      <c r="L471" s="1025"/>
      <c r="M471" s="1025"/>
      <c r="N471" s="1025"/>
      <c r="O471" s="1025"/>
      <c r="P471" s="1025"/>
      <c r="Q471" s="1025"/>
      <c r="R471" s="1025"/>
      <c r="S471" s="1025"/>
      <c r="T471" s="1025"/>
      <c r="U471" s="1025"/>
      <c r="V471" s="1025"/>
      <c r="W471" s="1025"/>
      <c r="X471" s="1025"/>
    </row>
    <row r="472" spans="1:24" ht="15.95" customHeight="1" x14ac:dyDescent="0.2">
      <c r="A472" s="619"/>
      <c r="B472" s="95"/>
      <c r="C472" s="100"/>
      <c r="D472" s="1024"/>
      <c r="E472" s="1025"/>
      <c r="F472" s="1025"/>
      <c r="G472" s="1025"/>
      <c r="H472" s="1025"/>
      <c r="I472" s="1025"/>
      <c r="J472" s="1025"/>
      <c r="K472" s="1025"/>
      <c r="L472" s="1025"/>
      <c r="M472" s="1025"/>
      <c r="N472" s="1025"/>
      <c r="O472" s="1025"/>
      <c r="P472" s="1025"/>
      <c r="Q472" s="1025"/>
      <c r="R472" s="1025"/>
      <c r="S472" s="1025"/>
      <c r="T472" s="1025"/>
      <c r="U472" s="1025"/>
      <c r="V472" s="1025"/>
      <c r="W472" s="1025"/>
      <c r="X472" s="1025"/>
    </row>
    <row r="473" spans="1:24" ht="15.95" customHeight="1" x14ac:dyDescent="0.2">
      <c r="A473" s="619"/>
      <c r="B473" s="95"/>
      <c r="C473" s="100"/>
      <c r="D473" s="1024"/>
      <c r="E473" s="1025"/>
      <c r="F473" s="1025"/>
      <c r="G473" s="1025"/>
      <c r="H473" s="1025"/>
      <c r="I473" s="1025"/>
      <c r="J473" s="1025"/>
      <c r="K473" s="1025"/>
      <c r="L473" s="1025"/>
      <c r="M473" s="1025"/>
      <c r="N473" s="1025"/>
      <c r="O473" s="1025"/>
      <c r="P473" s="1025"/>
      <c r="Q473" s="1025"/>
      <c r="R473" s="1025"/>
      <c r="S473" s="1025"/>
      <c r="T473" s="1025"/>
      <c r="U473" s="1025"/>
      <c r="V473" s="1025"/>
      <c r="W473" s="1025"/>
      <c r="X473" s="1025"/>
    </row>
    <row r="474" spans="1:24" ht="15.95" customHeight="1" x14ac:dyDescent="0.2">
      <c r="A474" s="619"/>
      <c r="B474" s="95"/>
      <c r="C474" s="100"/>
      <c r="D474" s="1024"/>
      <c r="E474" s="1025"/>
      <c r="F474" s="1025"/>
      <c r="G474" s="1025"/>
      <c r="H474" s="1025"/>
      <c r="I474" s="1025"/>
      <c r="J474" s="1025"/>
      <c r="K474" s="1025"/>
      <c r="L474" s="1025"/>
      <c r="M474" s="1025"/>
      <c r="N474" s="1025"/>
      <c r="O474" s="1025"/>
      <c r="P474" s="1025"/>
      <c r="Q474" s="1025"/>
      <c r="R474" s="1025"/>
      <c r="S474" s="1025"/>
      <c r="T474" s="1025"/>
      <c r="U474" s="1025"/>
      <c r="V474" s="1025"/>
      <c r="W474" s="1025"/>
      <c r="X474" s="1025"/>
    </row>
    <row r="475" spans="1:24" ht="15.95" customHeight="1" x14ac:dyDescent="0.2">
      <c r="A475" s="619"/>
      <c r="B475" s="95"/>
      <c r="C475" s="100"/>
      <c r="D475" s="1024"/>
      <c r="E475" s="1025"/>
      <c r="F475" s="1025"/>
      <c r="G475" s="1025"/>
      <c r="H475" s="1025"/>
      <c r="I475" s="1025"/>
      <c r="J475" s="1025"/>
      <c r="K475" s="1025"/>
      <c r="L475" s="1025"/>
      <c r="M475" s="1025"/>
      <c r="N475" s="1025"/>
      <c r="O475" s="1025"/>
      <c r="P475" s="1025"/>
      <c r="Q475" s="1025"/>
      <c r="R475" s="1025"/>
      <c r="S475" s="1025"/>
      <c r="T475" s="1025"/>
      <c r="U475" s="1025"/>
      <c r="V475" s="1025"/>
      <c r="W475" s="1025"/>
      <c r="X475" s="1025"/>
    </row>
    <row r="476" spans="1:24" ht="15.95" customHeight="1" x14ac:dyDescent="0.2">
      <c r="A476" s="619"/>
      <c r="B476" s="95"/>
      <c r="C476" s="100"/>
      <c r="D476" s="1024"/>
      <c r="E476" s="1025"/>
      <c r="F476" s="1025"/>
      <c r="G476" s="1025"/>
      <c r="H476" s="1025"/>
      <c r="I476" s="1025"/>
      <c r="J476" s="1025"/>
      <c r="K476" s="1025"/>
      <c r="L476" s="1025"/>
      <c r="M476" s="1025"/>
      <c r="N476" s="1025"/>
      <c r="O476" s="1025"/>
      <c r="P476" s="1025"/>
      <c r="Q476" s="1025"/>
      <c r="R476" s="1025"/>
      <c r="S476" s="1025"/>
      <c r="T476" s="1025"/>
      <c r="U476" s="1025"/>
      <c r="V476" s="1025"/>
      <c r="W476" s="1025"/>
      <c r="X476" s="1025"/>
    </row>
    <row r="477" spans="1:24" ht="15.95" customHeight="1" x14ac:dyDescent="0.2">
      <c r="A477" s="619"/>
      <c r="B477" s="95"/>
      <c r="C477" s="100"/>
      <c r="D477" s="1024"/>
      <c r="E477" s="1025"/>
      <c r="F477" s="1025"/>
      <c r="G477" s="1025"/>
      <c r="H477" s="1025"/>
      <c r="I477" s="1025"/>
      <c r="J477" s="1025"/>
      <c r="K477" s="1025"/>
      <c r="L477" s="1025"/>
      <c r="M477" s="1025"/>
      <c r="N477" s="1025"/>
      <c r="O477" s="1025"/>
      <c r="P477" s="1025"/>
      <c r="Q477" s="1025"/>
      <c r="R477" s="1025"/>
      <c r="S477" s="1025"/>
      <c r="T477" s="1025"/>
      <c r="U477" s="1025"/>
      <c r="V477" s="1025"/>
      <c r="W477" s="1025"/>
      <c r="X477" s="1025"/>
    </row>
    <row r="478" spans="1:24" ht="15.95" customHeight="1" x14ac:dyDescent="0.2">
      <c r="A478" s="619"/>
      <c r="B478" s="95"/>
      <c r="C478" s="100"/>
      <c r="D478" s="1024"/>
      <c r="E478" s="1025"/>
      <c r="F478" s="1025"/>
      <c r="G478" s="1025"/>
      <c r="H478" s="1025"/>
      <c r="I478" s="1025"/>
      <c r="J478" s="1025"/>
      <c r="K478" s="1025"/>
      <c r="L478" s="1025"/>
      <c r="M478" s="1025"/>
      <c r="N478" s="1025"/>
      <c r="O478" s="1025"/>
      <c r="P478" s="1025"/>
      <c r="Q478" s="1025"/>
      <c r="R478" s="1025"/>
      <c r="S478" s="1025"/>
      <c r="T478" s="1025"/>
      <c r="U478" s="1025"/>
      <c r="V478" s="1025"/>
      <c r="W478" s="1025"/>
      <c r="X478" s="1025"/>
    </row>
    <row r="479" spans="1:24" ht="15.95" customHeight="1" x14ac:dyDescent="0.2">
      <c r="A479" s="619"/>
      <c r="B479" s="95"/>
      <c r="C479" s="100"/>
      <c r="D479" s="1024"/>
      <c r="E479" s="1025"/>
      <c r="F479" s="1025"/>
      <c r="G479" s="1025"/>
      <c r="H479" s="1025"/>
      <c r="I479" s="1025"/>
      <c r="J479" s="1025"/>
      <c r="K479" s="1025"/>
      <c r="L479" s="1025"/>
      <c r="M479" s="1025"/>
      <c r="N479" s="1025"/>
      <c r="O479" s="1025"/>
      <c r="P479" s="1025"/>
      <c r="Q479" s="1025"/>
      <c r="R479" s="1025"/>
      <c r="S479" s="1025"/>
      <c r="T479" s="1025"/>
      <c r="U479" s="1025"/>
      <c r="V479" s="1025"/>
      <c r="W479" s="1025"/>
      <c r="X479" s="1025"/>
    </row>
    <row r="480" spans="1:24" ht="15.95" customHeight="1" x14ac:dyDescent="0.2">
      <c r="A480" s="619"/>
      <c r="B480" s="95"/>
      <c r="C480" s="100"/>
      <c r="D480" s="1024"/>
      <c r="E480" s="1025"/>
      <c r="F480" s="1025"/>
      <c r="G480" s="1025"/>
      <c r="H480" s="1025"/>
      <c r="I480" s="1025"/>
      <c r="J480" s="1025"/>
      <c r="K480" s="1025"/>
      <c r="L480" s="1025"/>
      <c r="M480" s="1025"/>
      <c r="N480" s="1025"/>
      <c r="O480" s="1025"/>
      <c r="P480" s="1025"/>
      <c r="Q480" s="1025"/>
      <c r="R480" s="1025"/>
      <c r="S480" s="1025"/>
      <c r="T480" s="1025"/>
      <c r="U480" s="1025"/>
      <c r="V480" s="1025"/>
      <c r="W480" s="1025"/>
      <c r="X480" s="1025"/>
    </row>
    <row r="481" spans="1:24" ht="15.95" customHeight="1" x14ac:dyDescent="0.2">
      <c r="A481" s="619"/>
      <c r="B481" s="95"/>
      <c r="C481" s="100"/>
      <c r="D481" s="1024"/>
      <c r="E481" s="1025"/>
      <c r="F481" s="1025"/>
      <c r="G481" s="1025"/>
      <c r="H481" s="1025"/>
      <c r="I481" s="1025"/>
      <c r="J481" s="1025"/>
      <c r="K481" s="1025"/>
      <c r="L481" s="1025"/>
      <c r="M481" s="1025"/>
      <c r="N481" s="1025"/>
      <c r="O481" s="1025"/>
      <c r="P481" s="1025"/>
      <c r="Q481" s="1025"/>
      <c r="R481" s="1025"/>
      <c r="S481" s="1025"/>
      <c r="T481" s="1025"/>
      <c r="U481" s="1025"/>
      <c r="V481" s="1025"/>
      <c r="W481" s="1025"/>
      <c r="X481" s="1025"/>
    </row>
    <row r="482" spans="1:24" ht="15.95" customHeight="1" x14ac:dyDescent="0.2">
      <c r="A482" s="619"/>
      <c r="B482" s="95"/>
      <c r="C482" s="100"/>
      <c r="D482" s="1024"/>
      <c r="E482" s="1025"/>
      <c r="F482" s="1025"/>
      <c r="G482" s="1025"/>
      <c r="H482" s="1025"/>
      <c r="I482" s="1025"/>
      <c r="J482" s="1025"/>
      <c r="K482" s="1025"/>
      <c r="L482" s="1025"/>
      <c r="M482" s="1025"/>
      <c r="N482" s="1025"/>
      <c r="O482" s="1025"/>
      <c r="P482" s="1025"/>
      <c r="Q482" s="1025"/>
      <c r="R482" s="1025"/>
      <c r="S482" s="1025"/>
      <c r="T482" s="1025"/>
      <c r="U482" s="1025"/>
      <c r="V482" s="1025"/>
      <c r="W482" s="1025"/>
      <c r="X482" s="1025"/>
    </row>
    <row r="483" spans="1:24" ht="15.95" customHeight="1" x14ac:dyDescent="0.2">
      <c r="A483" s="619"/>
      <c r="B483" s="95"/>
      <c r="C483" s="100"/>
      <c r="D483" s="1024"/>
      <c r="E483" s="1025"/>
      <c r="F483" s="1025"/>
      <c r="G483" s="1025"/>
      <c r="H483" s="1025"/>
      <c r="I483" s="1025"/>
      <c r="J483" s="1025"/>
      <c r="K483" s="1025"/>
      <c r="L483" s="1025"/>
      <c r="M483" s="1025"/>
      <c r="N483" s="1025"/>
      <c r="O483" s="1025"/>
      <c r="P483" s="1025"/>
      <c r="Q483" s="1025"/>
      <c r="R483" s="1025"/>
      <c r="S483" s="1025"/>
      <c r="T483" s="1025"/>
      <c r="U483" s="1025"/>
      <c r="V483" s="1025"/>
      <c r="W483" s="1025"/>
      <c r="X483" s="1025"/>
    </row>
    <row r="484" spans="1:24" ht="15.95" customHeight="1" x14ac:dyDescent="0.2">
      <c r="A484" s="619"/>
      <c r="B484" s="95"/>
      <c r="C484" s="100"/>
      <c r="D484" s="1024"/>
      <c r="E484" s="1025"/>
      <c r="F484" s="1025"/>
      <c r="G484" s="1025"/>
      <c r="H484" s="1025"/>
      <c r="I484" s="1025"/>
      <c r="J484" s="1025"/>
      <c r="K484" s="1025"/>
      <c r="L484" s="1025"/>
      <c r="M484" s="1025"/>
      <c r="N484" s="1025"/>
      <c r="O484" s="1025"/>
      <c r="P484" s="1025"/>
      <c r="Q484" s="1025"/>
      <c r="R484" s="1025"/>
      <c r="S484" s="1025"/>
      <c r="T484" s="1025"/>
      <c r="U484" s="1025"/>
      <c r="V484" s="1025"/>
      <c r="W484" s="1025"/>
      <c r="X484" s="1025"/>
    </row>
    <row r="485" spans="1:24" ht="15.95" customHeight="1" x14ac:dyDescent="0.2">
      <c r="A485" s="619"/>
      <c r="B485" s="95"/>
      <c r="C485" s="100"/>
      <c r="D485" s="1024"/>
      <c r="E485" s="1025"/>
      <c r="F485" s="1025"/>
      <c r="G485" s="1025"/>
      <c r="H485" s="1025"/>
      <c r="I485" s="1025"/>
      <c r="J485" s="1025"/>
      <c r="K485" s="1025"/>
      <c r="L485" s="1025"/>
      <c r="M485" s="1025"/>
      <c r="N485" s="1025"/>
      <c r="O485" s="1025"/>
      <c r="P485" s="1025"/>
      <c r="Q485" s="1025"/>
      <c r="R485" s="1025"/>
      <c r="S485" s="1025"/>
      <c r="T485" s="1025"/>
      <c r="U485" s="1025"/>
      <c r="V485" s="1025"/>
      <c r="W485" s="1025"/>
      <c r="X485" s="1025"/>
    </row>
    <row r="486" spans="1:24" ht="15.95" customHeight="1" x14ac:dyDescent="0.2">
      <c r="A486" s="619"/>
      <c r="B486" s="95"/>
      <c r="C486" s="100"/>
      <c r="D486" s="1024"/>
      <c r="E486" s="1025"/>
      <c r="F486" s="1025"/>
      <c r="G486" s="1025"/>
      <c r="H486" s="1025"/>
      <c r="I486" s="1025"/>
      <c r="J486" s="1025"/>
      <c r="K486" s="1025"/>
      <c r="L486" s="1025"/>
      <c r="M486" s="1025"/>
      <c r="N486" s="1025"/>
      <c r="O486" s="1025"/>
      <c r="P486" s="1025"/>
      <c r="Q486" s="1025"/>
      <c r="R486" s="1025"/>
      <c r="S486" s="1025"/>
      <c r="T486" s="1025"/>
      <c r="U486" s="1025"/>
      <c r="V486" s="1025"/>
      <c r="W486" s="1025"/>
      <c r="X486" s="1025"/>
    </row>
    <row r="487" spans="1:24" ht="15.95" customHeight="1" x14ac:dyDescent="0.2">
      <c r="A487" s="619"/>
      <c r="B487" s="95"/>
      <c r="C487" s="100"/>
      <c r="D487" s="1024"/>
      <c r="E487" s="1025"/>
      <c r="F487" s="1025"/>
      <c r="G487" s="1025"/>
      <c r="H487" s="1025"/>
      <c r="I487" s="1025"/>
      <c r="J487" s="1025"/>
      <c r="K487" s="1025"/>
      <c r="L487" s="1025"/>
      <c r="M487" s="1025"/>
      <c r="N487" s="1025"/>
      <c r="O487" s="1025"/>
      <c r="P487" s="1025"/>
      <c r="Q487" s="1025"/>
      <c r="R487" s="1025"/>
      <c r="S487" s="1025"/>
      <c r="T487" s="1025"/>
      <c r="U487" s="1025"/>
      <c r="V487" s="1025"/>
      <c r="W487" s="1025"/>
      <c r="X487" s="1025"/>
    </row>
    <row r="488" spans="1:24" ht="15.95" customHeight="1" x14ac:dyDescent="0.2">
      <c r="A488" s="619"/>
      <c r="B488" s="95"/>
      <c r="C488" s="100"/>
      <c r="D488" s="1024"/>
      <c r="E488" s="1025"/>
      <c r="F488" s="1025"/>
      <c r="G488" s="1025"/>
      <c r="H488" s="1025"/>
      <c r="I488" s="1025"/>
      <c r="J488" s="1025"/>
      <c r="K488" s="1025"/>
      <c r="L488" s="1025"/>
      <c r="M488" s="1025"/>
      <c r="N488" s="1025"/>
      <c r="O488" s="1025"/>
      <c r="P488" s="1025"/>
      <c r="Q488" s="1025"/>
      <c r="R488" s="1025"/>
      <c r="S488" s="1025"/>
      <c r="T488" s="1025"/>
      <c r="U488" s="1025"/>
      <c r="V488" s="1025"/>
      <c r="W488" s="1025"/>
      <c r="X488" s="1025"/>
    </row>
    <row r="489" spans="1:24" ht="15.95" customHeight="1" x14ac:dyDescent="0.2">
      <c r="A489" s="619"/>
      <c r="B489" s="95"/>
      <c r="C489" s="100"/>
      <c r="D489" s="1024"/>
      <c r="E489" s="1025"/>
      <c r="F489" s="1025"/>
      <c r="G489" s="1025"/>
      <c r="H489" s="1025"/>
      <c r="I489" s="1025"/>
      <c r="J489" s="1025"/>
      <c r="K489" s="1025"/>
      <c r="L489" s="1025"/>
      <c r="M489" s="1025"/>
      <c r="N489" s="1025"/>
      <c r="O489" s="1025"/>
      <c r="P489" s="1025"/>
      <c r="Q489" s="1025"/>
      <c r="R489" s="1025"/>
      <c r="S489" s="1025"/>
      <c r="T489" s="1025"/>
      <c r="U489" s="1025"/>
      <c r="V489" s="1025"/>
      <c r="W489" s="1025"/>
      <c r="X489" s="1025"/>
    </row>
    <row r="490" spans="1:24" ht="15.95" customHeight="1" x14ac:dyDescent="0.2">
      <c r="A490" s="619"/>
      <c r="B490" s="95"/>
      <c r="C490" s="100"/>
      <c r="D490" s="1024"/>
      <c r="E490" s="1025"/>
      <c r="F490" s="1025"/>
      <c r="G490" s="1025"/>
      <c r="H490" s="1025"/>
      <c r="I490" s="1025"/>
      <c r="J490" s="1025"/>
      <c r="K490" s="1025"/>
      <c r="L490" s="1025"/>
      <c r="M490" s="1025"/>
      <c r="N490" s="1025"/>
      <c r="O490" s="1025"/>
      <c r="P490" s="1025"/>
      <c r="Q490" s="1025"/>
      <c r="R490" s="1025"/>
      <c r="S490" s="1025"/>
      <c r="T490" s="1025"/>
      <c r="U490" s="1025"/>
      <c r="V490" s="1025"/>
      <c r="W490" s="1025"/>
      <c r="X490" s="1025"/>
    </row>
    <row r="491" spans="1:24" ht="15.95" customHeight="1" x14ac:dyDescent="0.2">
      <c r="A491" s="619"/>
      <c r="B491" s="95"/>
      <c r="C491" s="100"/>
      <c r="D491" s="1024"/>
      <c r="E491" s="1025"/>
      <c r="F491" s="1025"/>
      <c r="G491" s="1025"/>
      <c r="H491" s="1025"/>
      <c r="I491" s="1025"/>
      <c r="J491" s="1025"/>
      <c r="K491" s="1025"/>
      <c r="L491" s="1025"/>
      <c r="M491" s="1025"/>
      <c r="N491" s="1025"/>
      <c r="O491" s="1025"/>
      <c r="P491" s="1025"/>
      <c r="Q491" s="1025"/>
      <c r="R491" s="1025"/>
      <c r="S491" s="1025"/>
      <c r="T491" s="1025"/>
      <c r="U491" s="1025"/>
      <c r="V491" s="1025"/>
      <c r="W491" s="1025"/>
      <c r="X491" s="1025"/>
    </row>
    <row r="492" spans="1:24" x14ac:dyDescent="0.2">
      <c r="A492" s="619"/>
      <c r="B492" s="95"/>
      <c r="C492" s="100"/>
      <c r="D492" s="1024"/>
      <c r="E492" s="1025"/>
      <c r="F492" s="1025"/>
      <c r="G492" s="1025"/>
      <c r="H492" s="1025"/>
      <c r="I492" s="1025"/>
      <c r="J492" s="1025"/>
      <c r="K492" s="1025"/>
      <c r="L492" s="1025"/>
      <c r="M492" s="1025"/>
      <c r="N492" s="1025"/>
      <c r="O492" s="1025"/>
      <c r="P492" s="1025"/>
      <c r="Q492" s="1025"/>
      <c r="R492" s="1025"/>
      <c r="S492" s="1025"/>
      <c r="T492" s="1025"/>
      <c r="U492" s="1025"/>
      <c r="V492" s="1025"/>
      <c r="W492" s="1025"/>
      <c r="X492" s="1025"/>
    </row>
    <row r="493" spans="1:24" x14ac:dyDescent="0.2">
      <c r="A493" s="619"/>
      <c r="B493" s="95"/>
      <c r="C493" s="100"/>
      <c r="D493" s="1024"/>
      <c r="E493" s="1025"/>
      <c r="F493" s="1025"/>
      <c r="G493" s="1025"/>
      <c r="H493" s="1025"/>
      <c r="I493" s="1025"/>
      <c r="J493" s="1025"/>
      <c r="K493" s="1025"/>
      <c r="L493" s="1025"/>
      <c r="M493" s="1025"/>
      <c r="N493" s="1025"/>
      <c r="O493" s="1025"/>
      <c r="P493" s="1025"/>
      <c r="Q493" s="1025"/>
      <c r="R493" s="1025"/>
      <c r="S493" s="1025"/>
      <c r="T493" s="1025"/>
      <c r="U493" s="1025"/>
      <c r="V493" s="1025"/>
      <c r="W493" s="1025"/>
      <c r="X493" s="1025"/>
    </row>
    <row r="494" spans="1:24" x14ac:dyDescent="0.2">
      <c r="A494" s="619"/>
      <c r="B494" s="95"/>
      <c r="C494" s="100"/>
      <c r="D494" s="1024"/>
      <c r="E494" s="1025"/>
      <c r="F494" s="1025"/>
      <c r="G494" s="1025"/>
      <c r="H494" s="1025"/>
      <c r="I494" s="1025"/>
      <c r="J494" s="1025"/>
      <c r="K494" s="1025"/>
      <c r="L494" s="1025"/>
      <c r="M494" s="1025"/>
      <c r="N494" s="1025"/>
      <c r="O494" s="1025"/>
      <c r="P494" s="1025"/>
      <c r="Q494" s="1025"/>
      <c r="R494" s="1025"/>
      <c r="S494" s="1025"/>
      <c r="T494" s="1025"/>
      <c r="U494" s="1025"/>
      <c r="V494" s="1025"/>
      <c r="W494" s="1025"/>
      <c r="X494" s="1025"/>
    </row>
    <row r="495" spans="1:24" x14ac:dyDescent="0.2">
      <c r="A495" s="619"/>
      <c r="B495" s="95"/>
      <c r="C495" s="100"/>
      <c r="D495" s="1024"/>
      <c r="E495" s="1025"/>
      <c r="F495" s="1025"/>
      <c r="G495" s="1025"/>
      <c r="H495" s="1025"/>
      <c r="I495" s="1025"/>
      <c r="J495" s="1025"/>
      <c r="K495" s="1025"/>
      <c r="L495" s="1025"/>
      <c r="M495" s="1025"/>
      <c r="N495" s="1025"/>
      <c r="O495" s="1025"/>
      <c r="P495" s="1025"/>
      <c r="Q495" s="1025"/>
      <c r="R495" s="1025"/>
      <c r="S495" s="1025"/>
      <c r="T495" s="1025"/>
      <c r="U495" s="1025"/>
      <c r="V495" s="1025"/>
      <c r="W495" s="1025"/>
      <c r="X495" s="1025"/>
    </row>
    <row r="496" spans="1:24" x14ac:dyDescent="0.2">
      <c r="A496" s="619"/>
      <c r="B496" s="95"/>
      <c r="C496" s="100"/>
      <c r="D496" s="1024"/>
      <c r="E496" s="1025"/>
      <c r="F496" s="1025"/>
      <c r="G496" s="1025"/>
      <c r="H496" s="1025"/>
      <c r="I496" s="1025"/>
      <c r="J496" s="1025"/>
      <c r="K496" s="1025"/>
      <c r="L496" s="1025"/>
      <c r="M496" s="1025"/>
      <c r="N496" s="1025"/>
      <c r="O496" s="1025"/>
      <c r="P496" s="1025"/>
      <c r="Q496" s="1025"/>
      <c r="R496" s="1025"/>
      <c r="S496" s="1025"/>
      <c r="T496" s="1025"/>
      <c r="U496" s="1025"/>
      <c r="V496" s="1025"/>
      <c r="W496" s="1025"/>
      <c r="X496" s="1025"/>
    </row>
    <row r="497" spans="1:24" x14ac:dyDescent="0.2">
      <c r="A497" s="619"/>
      <c r="B497" s="95"/>
      <c r="C497" s="100"/>
      <c r="D497" s="1024"/>
      <c r="E497" s="1025"/>
      <c r="F497" s="1025"/>
      <c r="G497" s="1025"/>
      <c r="H497" s="1025"/>
      <c r="I497" s="1025"/>
      <c r="J497" s="1025"/>
      <c r="K497" s="1025"/>
      <c r="L497" s="1025"/>
      <c r="M497" s="1025"/>
      <c r="N497" s="1025"/>
      <c r="O497" s="1025"/>
      <c r="P497" s="1025"/>
      <c r="Q497" s="1025"/>
      <c r="R497" s="1025"/>
      <c r="S497" s="1025"/>
      <c r="T497" s="1025"/>
      <c r="U497" s="1025"/>
      <c r="V497" s="1025"/>
      <c r="W497" s="1025"/>
      <c r="X497" s="1025"/>
    </row>
    <row r="498" spans="1:24" x14ac:dyDescent="0.2">
      <c r="A498" s="619"/>
      <c r="B498" s="95"/>
      <c r="C498" s="100"/>
      <c r="D498" s="1024"/>
      <c r="E498" s="1025"/>
      <c r="F498" s="1025"/>
      <c r="G498" s="1025"/>
      <c r="H498" s="1025"/>
      <c r="I498" s="1025"/>
      <c r="J498" s="1025"/>
      <c r="K498" s="1025"/>
      <c r="L498" s="1025"/>
      <c r="M498" s="1025"/>
      <c r="N498" s="1025"/>
      <c r="O498" s="1025"/>
      <c r="P498" s="1025"/>
      <c r="Q498" s="1025"/>
      <c r="R498" s="1025"/>
      <c r="S498" s="1025"/>
      <c r="T498" s="1025"/>
      <c r="U498" s="1025"/>
      <c r="V498" s="1025"/>
      <c r="W498" s="1025"/>
      <c r="X498" s="1025"/>
    </row>
    <row r="499" spans="1:24" x14ac:dyDescent="0.2">
      <c r="A499" s="619"/>
      <c r="B499" s="95"/>
      <c r="C499" s="100"/>
      <c r="D499" s="1024"/>
      <c r="E499" s="1025"/>
      <c r="F499" s="1025"/>
      <c r="G499" s="1025"/>
      <c r="H499" s="1025"/>
      <c r="I499" s="1025"/>
      <c r="J499" s="1025"/>
      <c r="K499" s="1025"/>
      <c r="L499" s="1025"/>
      <c r="M499" s="1025"/>
      <c r="N499" s="1025"/>
      <c r="O499" s="1025"/>
      <c r="P499" s="1025"/>
      <c r="Q499" s="1025"/>
      <c r="R499" s="1025"/>
      <c r="S499" s="1025"/>
      <c r="T499" s="1025"/>
      <c r="U499" s="1025"/>
      <c r="V499" s="1025"/>
      <c r="W499" s="1025"/>
      <c r="X499" s="1025"/>
    </row>
    <row r="500" spans="1:24" x14ac:dyDescent="0.2">
      <c r="A500" s="619"/>
      <c r="B500" s="95"/>
      <c r="C500" s="100"/>
      <c r="D500" s="1024"/>
      <c r="E500" s="1025"/>
      <c r="F500" s="1025"/>
      <c r="G500" s="1025"/>
      <c r="H500" s="1025"/>
      <c r="I500" s="1025"/>
      <c r="J500" s="1025"/>
      <c r="K500" s="1025"/>
      <c r="L500" s="1025"/>
      <c r="M500" s="1025"/>
      <c r="N500" s="1025"/>
      <c r="O500" s="1025"/>
      <c r="P500" s="1025"/>
      <c r="Q500" s="1025"/>
      <c r="R500" s="1025"/>
      <c r="S500" s="1025"/>
      <c r="T500" s="1025"/>
      <c r="U500" s="1025"/>
      <c r="V500" s="1025"/>
      <c r="W500" s="1025"/>
      <c r="X500" s="1025"/>
    </row>
    <row r="501" spans="1:24" x14ac:dyDescent="0.2">
      <c r="A501" s="619"/>
      <c r="B501" s="95"/>
      <c r="C501" s="100"/>
      <c r="D501" s="1024"/>
      <c r="E501" s="1025"/>
      <c r="F501" s="1025"/>
      <c r="G501" s="1025"/>
      <c r="H501" s="1025"/>
      <c r="I501" s="1025"/>
      <c r="J501" s="1025"/>
      <c r="K501" s="1025"/>
      <c r="L501" s="1025"/>
      <c r="M501" s="1025"/>
      <c r="N501" s="1025"/>
      <c r="O501" s="1025"/>
      <c r="P501" s="1025"/>
      <c r="Q501" s="1025"/>
      <c r="R501" s="1025"/>
      <c r="S501" s="1025"/>
      <c r="T501" s="1025"/>
      <c r="U501" s="1025"/>
      <c r="V501" s="1025"/>
      <c r="W501" s="1025"/>
      <c r="X501" s="1025"/>
    </row>
    <row r="502" spans="1:24" x14ac:dyDescent="0.2">
      <c r="A502" s="619"/>
      <c r="B502" s="95"/>
      <c r="C502" s="100"/>
      <c r="D502" s="1024"/>
      <c r="E502" s="1025"/>
      <c r="F502" s="1025"/>
      <c r="G502" s="1025"/>
      <c r="H502" s="1025"/>
      <c r="I502" s="1025"/>
      <c r="J502" s="1025"/>
      <c r="K502" s="1025"/>
      <c r="L502" s="1025"/>
      <c r="M502" s="1025"/>
      <c r="N502" s="1025"/>
      <c r="O502" s="1025"/>
      <c r="P502" s="1025"/>
      <c r="Q502" s="1025"/>
      <c r="R502" s="1025"/>
      <c r="S502" s="1025"/>
      <c r="T502" s="1025"/>
      <c r="U502" s="1025"/>
      <c r="V502" s="1025"/>
      <c r="W502" s="1025"/>
      <c r="X502" s="1025"/>
    </row>
    <row r="503" spans="1:24" x14ac:dyDescent="0.2">
      <c r="A503" s="619"/>
      <c r="B503" s="95"/>
      <c r="C503" s="100"/>
      <c r="D503" s="1024"/>
      <c r="E503" s="1025"/>
      <c r="F503" s="1025"/>
      <c r="G503" s="1025"/>
      <c r="H503" s="1025"/>
      <c r="I503" s="1025"/>
      <c r="J503" s="1025"/>
      <c r="K503" s="1025"/>
      <c r="L503" s="1025"/>
      <c r="M503" s="1025"/>
      <c r="N503" s="1025"/>
      <c r="O503" s="1025"/>
      <c r="P503" s="1025"/>
      <c r="Q503" s="1025"/>
      <c r="R503" s="1025"/>
      <c r="S503" s="1025"/>
      <c r="T503" s="1025"/>
      <c r="U503" s="1025"/>
      <c r="V503" s="1025"/>
      <c r="W503" s="1025"/>
      <c r="X503" s="1025"/>
    </row>
    <row r="504" spans="1:24" x14ac:dyDescent="0.2">
      <c r="A504" s="619"/>
      <c r="B504" s="95"/>
      <c r="C504" s="100"/>
      <c r="D504" s="1024"/>
      <c r="E504" s="1025"/>
      <c r="F504" s="1025"/>
      <c r="G504" s="1025"/>
      <c r="H504" s="1025"/>
      <c r="I504" s="1025"/>
      <c r="J504" s="1025"/>
      <c r="K504" s="1025"/>
      <c r="L504" s="1025"/>
      <c r="M504" s="1025"/>
      <c r="N504" s="1025"/>
      <c r="O504" s="1025"/>
      <c r="P504" s="1025"/>
      <c r="Q504" s="1025"/>
      <c r="R504" s="1025"/>
      <c r="S504" s="1025"/>
      <c r="T504" s="1025"/>
      <c r="U504" s="1025"/>
      <c r="V504" s="1025"/>
      <c r="W504" s="1025"/>
      <c r="X504" s="1025"/>
    </row>
    <row r="505" spans="1:24" x14ac:dyDescent="0.2">
      <c r="A505" s="619"/>
      <c r="B505" s="95"/>
      <c r="C505" s="100"/>
      <c r="D505" s="1024"/>
      <c r="E505" s="1025"/>
      <c r="F505" s="1025"/>
      <c r="G505" s="1025"/>
      <c r="H505" s="1025"/>
      <c r="I505" s="1025"/>
      <c r="J505" s="1025"/>
      <c r="K505" s="1025"/>
      <c r="L505" s="1025"/>
      <c r="M505" s="1025"/>
      <c r="N505" s="1025"/>
      <c r="O505" s="1025"/>
      <c r="P505" s="1025"/>
      <c r="Q505" s="1025"/>
      <c r="R505" s="1025"/>
      <c r="S505" s="1025"/>
      <c r="T505" s="1025"/>
      <c r="U505" s="1025"/>
      <c r="V505" s="1025"/>
      <c r="W505" s="1025"/>
      <c r="X505" s="1025"/>
    </row>
    <row r="506" spans="1:24" x14ac:dyDescent="0.2">
      <c r="A506" s="619"/>
      <c r="B506" s="95"/>
      <c r="C506" s="100"/>
      <c r="D506" s="1024"/>
      <c r="E506" s="1025"/>
      <c r="F506" s="1025"/>
      <c r="G506" s="1025"/>
      <c r="H506" s="1025"/>
      <c r="I506" s="1025"/>
      <c r="J506" s="1025"/>
      <c r="K506" s="1025"/>
      <c r="L506" s="1025"/>
      <c r="M506" s="1025"/>
      <c r="N506" s="1025"/>
      <c r="O506" s="1025"/>
      <c r="P506" s="1025"/>
      <c r="Q506" s="1025"/>
      <c r="R506" s="1025"/>
      <c r="S506" s="1025"/>
      <c r="T506" s="1025"/>
      <c r="U506" s="1025"/>
      <c r="V506" s="1025"/>
      <c r="W506" s="1025"/>
      <c r="X506" s="1025"/>
    </row>
    <row r="507" spans="1:24" x14ac:dyDescent="0.2">
      <c r="A507" s="619"/>
      <c r="B507" s="95"/>
      <c r="C507" s="100"/>
      <c r="D507" s="1024"/>
      <c r="E507" s="1025"/>
      <c r="F507" s="1025"/>
      <c r="G507" s="1025"/>
      <c r="H507" s="1025"/>
      <c r="I507" s="1025"/>
      <c r="J507" s="1025"/>
      <c r="K507" s="1025"/>
      <c r="L507" s="1025"/>
      <c r="M507" s="1025"/>
      <c r="N507" s="1025"/>
      <c r="O507" s="1025"/>
      <c r="P507" s="1025"/>
      <c r="Q507" s="1025"/>
      <c r="R507" s="1025"/>
      <c r="S507" s="1025"/>
      <c r="T507" s="1025"/>
      <c r="U507" s="1025"/>
      <c r="V507" s="1025"/>
      <c r="W507" s="1025"/>
      <c r="X507" s="1025"/>
    </row>
    <row r="508" spans="1:24" x14ac:dyDescent="0.2">
      <c r="A508" s="619"/>
      <c r="B508" s="95"/>
      <c r="C508" s="100"/>
      <c r="D508" s="1024"/>
      <c r="E508" s="1025"/>
      <c r="F508" s="1025"/>
      <c r="G508" s="1025"/>
      <c r="H508" s="1025"/>
      <c r="I508" s="1025"/>
      <c r="J508" s="1025"/>
      <c r="K508" s="1025"/>
      <c r="L508" s="1025"/>
      <c r="M508" s="1025"/>
      <c r="N508" s="1025"/>
      <c r="O508" s="1025"/>
      <c r="P508" s="1025"/>
      <c r="Q508" s="1025"/>
      <c r="R508" s="1025"/>
      <c r="S508" s="1025"/>
      <c r="T508" s="1025"/>
      <c r="U508" s="1025"/>
      <c r="V508" s="1025"/>
      <c r="W508" s="1025"/>
      <c r="X508" s="1025"/>
    </row>
    <row r="509" spans="1:24" x14ac:dyDescent="0.2">
      <c r="A509" s="619"/>
      <c r="B509" s="95"/>
      <c r="C509" s="100"/>
      <c r="D509" s="1024"/>
      <c r="E509" s="1025"/>
      <c r="F509" s="1025"/>
      <c r="G509" s="1025"/>
      <c r="H509" s="1025"/>
      <c r="I509" s="1025"/>
      <c r="J509" s="1025"/>
      <c r="K509" s="1025"/>
      <c r="L509" s="1025"/>
      <c r="M509" s="1025"/>
      <c r="N509" s="1025"/>
      <c r="O509" s="1025"/>
      <c r="P509" s="1025"/>
      <c r="Q509" s="1025"/>
      <c r="R509" s="1025"/>
      <c r="S509" s="1025"/>
      <c r="T509" s="1025"/>
      <c r="U509" s="1025"/>
      <c r="V509" s="1025"/>
      <c r="W509" s="1025"/>
      <c r="X509" s="1025"/>
    </row>
    <row r="510" spans="1:24" x14ac:dyDescent="0.2">
      <c r="A510" s="619"/>
      <c r="B510" s="95"/>
      <c r="C510" s="100"/>
      <c r="D510" s="1024"/>
      <c r="E510" s="1025"/>
      <c r="F510" s="1025"/>
      <c r="G510" s="1025"/>
      <c r="H510" s="1025"/>
      <c r="I510" s="1025"/>
      <c r="J510" s="1025"/>
      <c r="K510" s="1025"/>
      <c r="L510" s="1025"/>
      <c r="M510" s="1025"/>
      <c r="N510" s="1025"/>
      <c r="O510" s="1025"/>
      <c r="P510" s="1025"/>
      <c r="Q510" s="1025"/>
      <c r="R510" s="1025"/>
      <c r="S510" s="1025"/>
      <c r="T510" s="1025"/>
      <c r="U510" s="1025"/>
      <c r="V510" s="1025"/>
      <c r="W510" s="1025"/>
      <c r="X510" s="1025"/>
    </row>
    <row r="511" spans="1:24" x14ac:dyDescent="0.2">
      <c r="A511" s="619"/>
      <c r="B511" s="95"/>
      <c r="C511" s="100"/>
      <c r="D511" s="1024"/>
      <c r="E511" s="1025"/>
      <c r="F511" s="1025"/>
      <c r="G511" s="1025"/>
      <c r="H511" s="1025"/>
      <c r="I511" s="1025"/>
      <c r="J511" s="1025"/>
      <c r="K511" s="1025"/>
      <c r="L511" s="1025"/>
      <c r="M511" s="1025"/>
      <c r="N511" s="1025"/>
      <c r="O511" s="1025"/>
      <c r="P511" s="1025"/>
      <c r="Q511" s="1025"/>
      <c r="R511" s="1025"/>
      <c r="S511" s="1025"/>
      <c r="T511" s="1025"/>
      <c r="U511" s="1025"/>
      <c r="V511" s="1025"/>
      <c r="W511" s="1025"/>
      <c r="X511" s="1025"/>
    </row>
    <row r="512" spans="1:24" x14ac:dyDescent="0.2">
      <c r="A512" s="619"/>
      <c r="B512" s="95"/>
      <c r="C512" s="100"/>
      <c r="D512" s="1024"/>
      <c r="E512" s="1025"/>
      <c r="F512" s="1025"/>
      <c r="G512" s="1025"/>
      <c r="H512" s="1025"/>
      <c r="I512" s="1025"/>
      <c r="J512" s="1025"/>
      <c r="K512" s="1025"/>
      <c r="L512" s="1025"/>
      <c r="M512" s="1025"/>
      <c r="N512" s="1025"/>
      <c r="O512" s="1025"/>
      <c r="P512" s="1025"/>
      <c r="Q512" s="1025"/>
      <c r="R512" s="1025"/>
      <c r="S512" s="1025"/>
      <c r="T512" s="1025"/>
      <c r="U512" s="1025"/>
      <c r="V512" s="1025"/>
      <c r="W512" s="1025"/>
      <c r="X512" s="1025"/>
    </row>
    <row r="513" spans="1:24" x14ac:dyDescent="0.2">
      <c r="A513" s="619"/>
      <c r="B513" s="95"/>
      <c r="C513" s="100"/>
      <c r="D513" s="1024"/>
      <c r="E513" s="1025"/>
      <c r="F513" s="1025"/>
      <c r="G513" s="1025"/>
      <c r="H513" s="1025"/>
      <c r="I513" s="1025"/>
      <c r="J513" s="1025"/>
      <c r="K513" s="1025"/>
      <c r="L513" s="1025"/>
      <c r="M513" s="1025"/>
      <c r="N513" s="1025"/>
      <c r="O513" s="1025"/>
      <c r="P513" s="1025"/>
      <c r="Q513" s="1025"/>
      <c r="R513" s="1025"/>
      <c r="S513" s="1025"/>
      <c r="T513" s="1025"/>
      <c r="U513" s="1025"/>
      <c r="V513" s="1025"/>
      <c r="W513" s="1025"/>
      <c r="X513" s="1025"/>
    </row>
    <row r="514" spans="1:24" x14ac:dyDescent="0.2">
      <c r="A514" s="619"/>
      <c r="B514" s="95"/>
      <c r="C514" s="100"/>
      <c r="D514" s="1024"/>
      <c r="E514" s="1025"/>
      <c r="F514" s="1025"/>
      <c r="G514" s="1025"/>
      <c r="H514" s="1025"/>
      <c r="I514" s="1025"/>
      <c r="J514" s="1025"/>
      <c r="K514" s="1025"/>
      <c r="L514" s="1025"/>
      <c r="M514" s="1025"/>
      <c r="N514" s="1025"/>
      <c r="O514" s="1025"/>
      <c r="P514" s="1025"/>
      <c r="Q514" s="1025"/>
      <c r="R514" s="1025"/>
      <c r="S514" s="1025"/>
      <c r="T514" s="1025"/>
      <c r="U514" s="1025"/>
      <c r="V514" s="1025"/>
      <c r="W514" s="1025"/>
      <c r="X514" s="1025"/>
    </row>
    <row r="515" spans="1:24" x14ac:dyDescent="0.2">
      <c r="A515" s="619"/>
      <c r="B515" s="95"/>
      <c r="C515" s="100"/>
      <c r="D515" s="1024"/>
      <c r="E515" s="1025"/>
      <c r="F515" s="1025"/>
      <c r="G515" s="1025"/>
      <c r="H515" s="1025"/>
      <c r="I515" s="1025"/>
      <c r="J515" s="1025"/>
      <c r="K515" s="1025"/>
      <c r="L515" s="1025"/>
      <c r="M515" s="1025"/>
      <c r="N515" s="1025"/>
      <c r="O515" s="1025"/>
      <c r="P515" s="1025"/>
      <c r="Q515" s="1025"/>
      <c r="R515" s="1025"/>
      <c r="S515" s="1025"/>
      <c r="T515" s="1025"/>
      <c r="U515" s="1025"/>
      <c r="V515" s="1025"/>
      <c r="W515" s="1025"/>
      <c r="X515" s="1025"/>
    </row>
    <row r="516" spans="1:24" x14ac:dyDescent="0.2">
      <c r="A516" s="619"/>
      <c r="B516" s="95"/>
      <c r="C516" s="100"/>
      <c r="D516" s="1024"/>
      <c r="E516" s="1025"/>
      <c r="F516" s="1025"/>
      <c r="G516" s="1025"/>
      <c r="H516" s="1025"/>
      <c r="I516" s="1025"/>
      <c r="J516" s="1025"/>
      <c r="K516" s="1025"/>
      <c r="L516" s="1025"/>
      <c r="M516" s="1025"/>
      <c r="N516" s="1025"/>
      <c r="O516" s="1025"/>
      <c r="P516" s="1025"/>
      <c r="Q516" s="1025"/>
      <c r="R516" s="1025"/>
      <c r="S516" s="1025"/>
      <c r="T516" s="1025"/>
      <c r="U516" s="1025"/>
      <c r="V516" s="1025"/>
      <c r="W516" s="1025"/>
      <c r="X516" s="1025"/>
    </row>
    <row r="517" spans="1:24" x14ac:dyDescent="0.2">
      <c r="A517" s="619"/>
      <c r="B517" s="95"/>
      <c r="C517" s="100"/>
      <c r="D517" s="1024"/>
      <c r="E517" s="1025"/>
      <c r="F517" s="1025"/>
      <c r="G517" s="1025"/>
      <c r="H517" s="1025"/>
      <c r="I517" s="1025"/>
      <c r="J517" s="1025"/>
      <c r="K517" s="1025"/>
      <c r="L517" s="1025"/>
      <c r="M517" s="1025"/>
      <c r="N517" s="1025"/>
      <c r="O517" s="1025"/>
      <c r="P517" s="1025"/>
      <c r="Q517" s="1025"/>
      <c r="R517" s="1025"/>
      <c r="S517" s="1025"/>
      <c r="T517" s="1025"/>
      <c r="U517" s="1025"/>
      <c r="V517" s="1025"/>
      <c r="W517" s="1025"/>
      <c r="X517" s="1025"/>
    </row>
    <row r="518" spans="1:24" x14ac:dyDescent="0.2">
      <c r="A518" s="619"/>
      <c r="B518" s="95"/>
      <c r="C518" s="100"/>
      <c r="D518" s="1024"/>
      <c r="E518" s="1025"/>
      <c r="F518" s="1025"/>
      <c r="G518" s="1025"/>
      <c r="H518" s="1025"/>
      <c r="I518" s="1025"/>
      <c r="J518" s="1025"/>
      <c r="K518" s="1025"/>
      <c r="L518" s="1025"/>
      <c r="M518" s="1025"/>
      <c r="N518" s="1025"/>
      <c r="O518" s="1025"/>
      <c r="P518" s="1025"/>
      <c r="Q518" s="1025"/>
      <c r="R518" s="1025"/>
      <c r="S518" s="1025"/>
      <c r="T518" s="1025"/>
      <c r="U518" s="1025"/>
      <c r="V518" s="1025"/>
      <c r="W518" s="1025"/>
      <c r="X518" s="1025"/>
    </row>
    <row r="519" spans="1:24" x14ac:dyDescent="0.2">
      <c r="A519" s="619"/>
      <c r="B519" s="95"/>
      <c r="C519" s="100"/>
      <c r="D519" s="1024"/>
      <c r="E519" s="1025"/>
      <c r="F519" s="1025"/>
      <c r="G519" s="1025"/>
      <c r="H519" s="1025"/>
      <c r="I519" s="1025"/>
      <c r="J519" s="1025"/>
      <c r="K519" s="1025"/>
      <c r="L519" s="1025"/>
      <c r="M519" s="1025"/>
      <c r="N519" s="1025"/>
      <c r="O519" s="1025"/>
      <c r="P519" s="1025"/>
      <c r="Q519" s="1025"/>
      <c r="R519" s="1025"/>
      <c r="S519" s="1025"/>
      <c r="T519" s="1025"/>
      <c r="U519" s="1025"/>
      <c r="V519" s="1025"/>
      <c r="W519" s="1025"/>
      <c r="X519" s="1025"/>
    </row>
    <row r="520" spans="1:24" x14ac:dyDescent="0.2">
      <c r="A520" s="619"/>
      <c r="B520" s="95"/>
      <c r="C520" s="100"/>
      <c r="D520" s="1024"/>
      <c r="E520" s="1025"/>
      <c r="F520" s="1025"/>
      <c r="G520" s="1025"/>
      <c r="H520" s="1025"/>
      <c r="I520" s="1025"/>
      <c r="J520" s="1025"/>
      <c r="K520" s="1025"/>
      <c r="L520" s="1025"/>
      <c r="M520" s="1025"/>
      <c r="N520" s="1025"/>
      <c r="O520" s="1025"/>
      <c r="P520" s="1025"/>
      <c r="Q520" s="1025"/>
      <c r="R520" s="1025"/>
      <c r="S520" s="1025"/>
      <c r="T520" s="1025"/>
      <c r="U520" s="1025"/>
      <c r="V520" s="1025"/>
      <c r="W520" s="1025"/>
      <c r="X520" s="1025"/>
    </row>
    <row r="521" spans="1:24" x14ac:dyDescent="0.2">
      <c r="A521" s="619"/>
      <c r="B521" s="95"/>
      <c r="C521" s="100"/>
      <c r="D521" s="1024"/>
      <c r="E521" s="1025"/>
      <c r="F521" s="1025"/>
      <c r="G521" s="1025"/>
      <c r="H521" s="1025"/>
      <c r="I521" s="1025"/>
      <c r="J521" s="1025"/>
      <c r="K521" s="1025"/>
      <c r="L521" s="1025"/>
      <c r="M521" s="1025"/>
      <c r="N521" s="1025"/>
      <c r="O521" s="1025"/>
      <c r="P521" s="1025"/>
      <c r="Q521" s="1025"/>
      <c r="R521" s="1025"/>
      <c r="S521" s="1025"/>
      <c r="T521" s="1025"/>
      <c r="U521" s="1025"/>
      <c r="V521" s="1025"/>
      <c r="W521" s="1025"/>
      <c r="X521" s="1025"/>
    </row>
    <row r="522" spans="1:24" x14ac:dyDescent="0.2">
      <c r="A522" s="619"/>
      <c r="B522" s="95"/>
      <c r="C522" s="100"/>
      <c r="D522" s="1024"/>
      <c r="E522" s="1025"/>
      <c r="F522" s="1025"/>
      <c r="G522" s="1025"/>
      <c r="H522" s="1025"/>
      <c r="I522" s="1025"/>
      <c r="J522" s="1025"/>
      <c r="K522" s="1025"/>
      <c r="L522" s="1025"/>
      <c r="M522" s="1025"/>
      <c r="N522" s="1025"/>
      <c r="O522" s="1025"/>
      <c r="P522" s="1025"/>
      <c r="Q522" s="1025"/>
      <c r="R522" s="1025"/>
      <c r="S522" s="1025"/>
      <c r="T522" s="1025"/>
      <c r="U522" s="1025"/>
      <c r="V522" s="1025"/>
      <c r="W522" s="1025"/>
      <c r="X522" s="1025"/>
    </row>
    <row r="523" spans="1:24" x14ac:dyDescent="0.2">
      <c r="A523" s="619"/>
      <c r="B523" s="95"/>
      <c r="C523" s="100"/>
      <c r="D523" s="1024"/>
      <c r="E523" s="1025"/>
      <c r="F523" s="1025"/>
      <c r="G523" s="1025"/>
      <c r="H523" s="1025"/>
      <c r="I523" s="1025"/>
      <c r="J523" s="1025"/>
      <c r="K523" s="1025"/>
      <c r="L523" s="1025"/>
      <c r="M523" s="1025"/>
      <c r="N523" s="1025"/>
      <c r="O523" s="1025"/>
      <c r="P523" s="1025"/>
      <c r="Q523" s="1025"/>
      <c r="R523" s="1025"/>
      <c r="S523" s="1025"/>
      <c r="T523" s="1025"/>
      <c r="U523" s="1025"/>
      <c r="V523" s="1025"/>
      <c r="W523" s="1025"/>
      <c r="X523" s="1025"/>
    </row>
    <row r="524" spans="1:24" x14ac:dyDescent="0.2">
      <c r="A524" s="619"/>
      <c r="B524" s="95"/>
      <c r="C524" s="100"/>
      <c r="D524" s="1024"/>
      <c r="E524" s="1025"/>
      <c r="F524" s="1025"/>
      <c r="G524" s="1025"/>
      <c r="H524" s="1025"/>
      <c r="I524" s="1025"/>
      <c r="J524" s="1025"/>
      <c r="K524" s="1025"/>
      <c r="L524" s="1025"/>
      <c r="M524" s="1025"/>
      <c r="N524" s="1025"/>
      <c r="O524" s="1025"/>
      <c r="P524" s="1025"/>
      <c r="Q524" s="1025"/>
      <c r="R524" s="1025"/>
      <c r="S524" s="1025"/>
      <c r="T524" s="1025"/>
      <c r="U524" s="1025"/>
      <c r="V524" s="1025"/>
      <c r="W524" s="1025"/>
      <c r="X524" s="1025"/>
    </row>
    <row r="525" spans="1:24" x14ac:dyDescent="0.2">
      <c r="A525" s="619"/>
      <c r="B525" s="95"/>
      <c r="C525" s="100"/>
      <c r="D525" s="1024"/>
      <c r="E525" s="1025"/>
      <c r="F525" s="1025"/>
      <c r="G525" s="1025"/>
      <c r="H525" s="1025"/>
      <c r="I525" s="1025"/>
      <c r="J525" s="1025"/>
      <c r="K525" s="1025"/>
      <c r="L525" s="1025"/>
      <c r="M525" s="1025"/>
      <c r="N525" s="1025"/>
      <c r="O525" s="1025"/>
      <c r="P525" s="1025"/>
      <c r="Q525" s="1025"/>
      <c r="R525" s="1025"/>
      <c r="S525" s="1025"/>
      <c r="T525" s="1025"/>
      <c r="U525" s="1025"/>
      <c r="V525" s="1025"/>
      <c r="W525" s="1025"/>
      <c r="X525" s="1025"/>
    </row>
    <row r="526" spans="1:24" x14ac:dyDescent="0.2">
      <c r="A526" s="619"/>
      <c r="B526" s="95"/>
      <c r="C526" s="100"/>
      <c r="D526" s="1024"/>
      <c r="E526" s="1025"/>
      <c r="F526" s="1025"/>
      <c r="G526" s="1025"/>
      <c r="H526" s="1025"/>
      <c r="I526" s="1025"/>
      <c r="J526" s="1025"/>
      <c r="K526" s="1025"/>
      <c r="L526" s="1025"/>
      <c r="M526" s="1025"/>
      <c r="N526" s="1025"/>
      <c r="O526" s="1025"/>
      <c r="P526" s="1025"/>
      <c r="Q526" s="1025"/>
      <c r="R526" s="1025"/>
      <c r="S526" s="1025"/>
      <c r="T526" s="1025"/>
      <c r="U526" s="1025"/>
      <c r="V526" s="1025"/>
      <c r="W526" s="1025"/>
      <c r="X526" s="1025"/>
    </row>
    <row r="527" spans="1:24" x14ac:dyDescent="0.2">
      <c r="A527" s="619"/>
      <c r="B527" s="95"/>
      <c r="C527" s="100"/>
      <c r="D527" s="1024"/>
      <c r="E527" s="1025"/>
      <c r="F527" s="1025"/>
      <c r="G527" s="1025"/>
      <c r="H527" s="1025"/>
      <c r="I527" s="1025"/>
      <c r="J527" s="1025"/>
      <c r="K527" s="1025"/>
      <c r="L527" s="1025"/>
      <c r="M527" s="1025"/>
      <c r="N527" s="1025"/>
      <c r="O527" s="1025"/>
      <c r="P527" s="1025"/>
      <c r="Q527" s="1025"/>
      <c r="R527" s="1025"/>
      <c r="S527" s="1025"/>
      <c r="T527" s="1025"/>
      <c r="U527" s="1025"/>
      <c r="V527" s="1025"/>
      <c r="W527" s="1025"/>
      <c r="X527" s="1025"/>
    </row>
    <row r="528" spans="1:24" x14ac:dyDescent="0.2">
      <c r="A528" s="619"/>
      <c r="B528" s="95"/>
      <c r="C528" s="100"/>
      <c r="D528" s="1024"/>
      <c r="E528" s="1025"/>
      <c r="F528" s="1025"/>
      <c r="G528" s="1025"/>
      <c r="H528" s="1025"/>
      <c r="I528" s="1025"/>
      <c r="J528" s="1025"/>
      <c r="K528" s="1025"/>
      <c r="L528" s="1025"/>
      <c r="M528" s="1025"/>
      <c r="N528" s="1025"/>
      <c r="O528" s="1025"/>
      <c r="P528" s="1025"/>
      <c r="Q528" s="1025"/>
      <c r="R528" s="1025"/>
      <c r="S528" s="1025"/>
      <c r="T528" s="1025"/>
      <c r="U528" s="1025"/>
      <c r="V528" s="1025"/>
      <c r="W528" s="1025"/>
      <c r="X528" s="1025"/>
    </row>
    <row r="529" spans="1:24" x14ac:dyDescent="0.2">
      <c r="A529" s="619"/>
      <c r="B529" s="95"/>
      <c r="C529" s="100"/>
      <c r="D529" s="1024"/>
      <c r="E529" s="1025"/>
      <c r="F529" s="1025"/>
      <c r="G529" s="1025"/>
      <c r="H529" s="1025"/>
      <c r="I529" s="1025"/>
      <c r="J529" s="1025"/>
      <c r="K529" s="1025"/>
      <c r="L529" s="1025"/>
      <c r="M529" s="1025"/>
      <c r="N529" s="1025"/>
      <c r="O529" s="1025"/>
      <c r="P529" s="1025"/>
      <c r="Q529" s="1025"/>
      <c r="R529" s="1025"/>
      <c r="S529" s="1025"/>
      <c r="T529" s="1025"/>
      <c r="U529" s="1025"/>
      <c r="V529" s="1025"/>
      <c r="W529" s="1025"/>
      <c r="X529" s="1025"/>
    </row>
    <row r="530" spans="1:24" x14ac:dyDescent="0.2">
      <c r="A530" s="619"/>
      <c r="B530" s="95"/>
      <c r="C530" s="100"/>
      <c r="D530" s="1024"/>
      <c r="E530" s="1025"/>
      <c r="F530" s="1025"/>
      <c r="G530" s="1025"/>
      <c r="H530" s="1025"/>
      <c r="I530" s="1025"/>
      <c r="J530" s="1025"/>
      <c r="K530" s="1025"/>
      <c r="L530" s="1025"/>
      <c r="M530" s="1025"/>
      <c r="N530" s="1025"/>
      <c r="O530" s="1025"/>
      <c r="P530" s="1025"/>
      <c r="Q530" s="1025"/>
      <c r="R530" s="1025"/>
      <c r="S530" s="1025"/>
      <c r="T530" s="1025"/>
      <c r="U530" s="1025"/>
      <c r="V530" s="1025"/>
      <c r="W530" s="1025"/>
      <c r="X530" s="1025"/>
    </row>
    <row r="531" spans="1:24" x14ac:dyDescent="0.2">
      <c r="A531" s="619"/>
      <c r="B531" s="95"/>
      <c r="C531" s="100"/>
      <c r="D531" s="1024"/>
      <c r="E531" s="1025"/>
      <c r="F531" s="1025"/>
      <c r="G531" s="1025"/>
      <c r="H531" s="1025"/>
      <c r="I531" s="1025"/>
      <c r="J531" s="1025"/>
      <c r="K531" s="1025"/>
      <c r="L531" s="1025"/>
      <c r="M531" s="1025"/>
      <c r="N531" s="1025"/>
      <c r="O531" s="1025"/>
      <c r="P531" s="1025"/>
      <c r="Q531" s="1025"/>
      <c r="R531" s="1025"/>
      <c r="S531" s="1025"/>
      <c r="T531" s="1025"/>
      <c r="U531" s="1025"/>
      <c r="V531" s="1025"/>
      <c r="W531" s="1025"/>
      <c r="X531" s="1025"/>
    </row>
    <row r="532" spans="1:24" x14ac:dyDescent="0.2">
      <c r="A532" s="619"/>
      <c r="B532" s="95"/>
      <c r="C532" s="100"/>
      <c r="D532" s="1024"/>
      <c r="E532" s="1025"/>
      <c r="F532" s="1025"/>
      <c r="G532" s="1025"/>
      <c r="H532" s="1025"/>
      <c r="I532" s="1025"/>
      <c r="J532" s="1025"/>
      <c r="K532" s="1025"/>
      <c r="L532" s="1025"/>
      <c r="M532" s="1025"/>
      <c r="N532" s="1025"/>
      <c r="O532" s="1025"/>
      <c r="P532" s="1025"/>
      <c r="Q532" s="1025"/>
      <c r="R532" s="1025"/>
      <c r="S532" s="1025"/>
      <c r="T532" s="1025"/>
      <c r="U532" s="1025"/>
      <c r="V532" s="1025"/>
      <c r="W532" s="1025"/>
      <c r="X532" s="1025"/>
    </row>
    <row r="533" spans="1:24" x14ac:dyDescent="0.2">
      <c r="A533" s="619"/>
      <c r="B533" s="95"/>
      <c r="C533" s="100"/>
      <c r="D533" s="1024"/>
      <c r="E533" s="1025"/>
      <c r="F533" s="1025"/>
      <c r="G533" s="1025"/>
      <c r="H533" s="1025"/>
      <c r="I533" s="1025"/>
      <c r="J533" s="1025"/>
      <c r="K533" s="1025"/>
      <c r="L533" s="1025"/>
      <c r="M533" s="1025"/>
      <c r="N533" s="1025"/>
      <c r="O533" s="1025"/>
      <c r="P533" s="1025"/>
      <c r="Q533" s="1025"/>
      <c r="R533" s="1025"/>
      <c r="S533" s="1025"/>
      <c r="T533" s="1025"/>
      <c r="U533" s="1025"/>
      <c r="V533" s="1025"/>
      <c r="W533" s="1025"/>
      <c r="X533" s="1025"/>
    </row>
    <row r="534" spans="1:24" x14ac:dyDescent="0.2">
      <c r="A534" s="619"/>
      <c r="B534" s="95"/>
      <c r="C534" s="100"/>
      <c r="D534" s="1024"/>
      <c r="E534" s="1025"/>
      <c r="F534" s="1025"/>
      <c r="G534" s="1025"/>
      <c r="H534" s="1025"/>
      <c r="I534" s="1025"/>
      <c r="J534" s="1025"/>
      <c r="K534" s="1025"/>
      <c r="L534" s="1025"/>
      <c r="M534" s="1025"/>
      <c r="N534" s="1025"/>
      <c r="O534" s="1025"/>
      <c r="P534" s="1025"/>
      <c r="Q534" s="1025"/>
      <c r="R534" s="1025"/>
      <c r="S534" s="1025"/>
      <c r="T534" s="1025"/>
      <c r="U534" s="1025"/>
      <c r="V534" s="1025"/>
      <c r="W534" s="1025"/>
      <c r="X534" s="1025"/>
    </row>
    <row r="535" spans="1:24" x14ac:dyDescent="0.2">
      <c r="A535" s="619"/>
      <c r="B535" s="95"/>
      <c r="C535" s="100"/>
      <c r="D535" s="1024"/>
      <c r="E535" s="1025"/>
      <c r="F535" s="1025"/>
      <c r="G535" s="1025"/>
      <c r="H535" s="1025"/>
      <c r="I535" s="1025"/>
      <c r="J535" s="1025"/>
      <c r="K535" s="1025"/>
      <c r="L535" s="1025"/>
      <c r="M535" s="1025"/>
      <c r="N535" s="1025"/>
      <c r="O535" s="1025"/>
      <c r="P535" s="1025"/>
      <c r="Q535" s="1025"/>
      <c r="R535" s="1025"/>
      <c r="S535" s="1025"/>
      <c r="T535" s="1025"/>
      <c r="U535" s="1025"/>
      <c r="V535" s="1025"/>
      <c r="W535" s="1025"/>
      <c r="X535" s="1025"/>
    </row>
    <row r="536" spans="1:24" x14ac:dyDescent="0.2">
      <c r="A536" s="619"/>
      <c r="B536" s="95"/>
      <c r="C536" s="100"/>
      <c r="D536" s="1024"/>
      <c r="E536" s="1025"/>
      <c r="F536" s="1025"/>
      <c r="G536" s="1025"/>
      <c r="H536" s="1025"/>
      <c r="I536" s="1025"/>
      <c r="J536" s="1025"/>
      <c r="K536" s="1025"/>
      <c r="L536" s="1025"/>
      <c r="M536" s="1025"/>
      <c r="N536" s="1025"/>
      <c r="O536" s="1025"/>
      <c r="P536" s="1025"/>
      <c r="Q536" s="1025"/>
      <c r="R536" s="1025"/>
      <c r="S536" s="1025"/>
      <c r="T536" s="1025"/>
      <c r="U536" s="1025"/>
      <c r="V536" s="1025"/>
      <c r="W536" s="1025"/>
      <c r="X536" s="1025"/>
    </row>
    <row r="537" spans="1:24" x14ac:dyDescent="0.2">
      <c r="A537" s="619"/>
      <c r="B537" s="95"/>
      <c r="C537" s="100"/>
      <c r="D537" s="1024"/>
      <c r="E537" s="1025"/>
      <c r="F537" s="1025"/>
      <c r="G537" s="1025"/>
      <c r="H537" s="1025"/>
      <c r="I537" s="1025"/>
      <c r="J537" s="1025"/>
      <c r="K537" s="1025"/>
      <c r="L537" s="1025"/>
      <c r="M537" s="1025"/>
      <c r="N537" s="1025"/>
      <c r="O537" s="1025"/>
      <c r="P537" s="1025"/>
      <c r="Q537" s="1025"/>
      <c r="R537" s="1025"/>
      <c r="S537" s="1025"/>
      <c r="T537" s="1025"/>
      <c r="U537" s="1025"/>
      <c r="V537" s="1025"/>
      <c r="W537" s="1025"/>
      <c r="X537" s="1025"/>
    </row>
    <row r="538" spans="1:24" x14ac:dyDescent="0.2">
      <c r="A538" s="619"/>
      <c r="B538" s="95"/>
      <c r="C538" s="100"/>
      <c r="D538" s="1024"/>
      <c r="E538" s="1025"/>
      <c r="F538" s="1025"/>
      <c r="G538" s="1025"/>
      <c r="H538" s="1025"/>
      <c r="I538" s="1025"/>
      <c r="J538" s="1025"/>
      <c r="K538" s="1025"/>
      <c r="L538" s="1025"/>
      <c r="M538" s="1025"/>
      <c r="N538" s="1025"/>
      <c r="O538" s="1025"/>
      <c r="P538" s="1025"/>
      <c r="Q538" s="1025"/>
      <c r="R538" s="1025"/>
      <c r="S538" s="1025"/>
      <c r="T538" s="1025"/>
      <c r="U538" s="1025"/>
      <c r="V538" s="1025"/>
      <c r="W538" s="1025"/>
      <c r="X538" s="1025"/>
    </row>
    <row r="539" spans="1:24" x14ac:dyDescent="0.2">
      <c r="A539" s="619"/>
      <c r="B539" s="95"/>
      <c r="C539" s="100"/>
      <c r="D539" s="1024"/>
      <c r="E539" s="1025"/>
      <c r="F539" s="1025"/>
      <c r="G539" s="1025"/>
      <c r="H539" s="1025"/>
      <c r="I539" s="1025"/>
      <c r="J539" s="1025"/>
      <c r="K539" s="1025"/>
      <c r="L539" s="1025"/>
      <c r="M539" s="1025"/>
      <c r="N539" s="1025"/>
      <c r="O539" s="1025"/>
      <c r="P539" s="1025"/>
      <c r="Q539" s="1025"/>
      <c r="R539" s="1025"/>
      <c r="S539" s="1025"/>
      <c r="T539" s="1025"/>
      <c r="U539" s="1025"/>
      <c r="V539" s="1025"/>
      <c r="W539" s="1025"/>
      <c r="X539" s="1025"/>
    </row>
    <row r="540" spans="1:24" x14ac:dyDescent="0.2">
      <c r="A540" s="619"/>
      <c r="B540" s="95"/>
      <c r="C540" s="100"/>
      <c r="D540" s="1024"/>
      <c r="E540" s="1025"/>
      <c r="F540" s="1025"/>
      <c r="G540" s="1025"/>
      <c r="H540" s="1025"/>
      <c r="I540" s="1025"/>
      <c r="J540" s="1025"/>
      <c r="K540" s="1025"/>
      <c r="L540" s="1025"/>
      <c r="M540" s="1025"/>
      <c r="N540" s="1025"/>
      <c r="O540" s="1025"/>
      <c r="P540" s="1025"/>
      <c r="Q540" s="1025"/>
      <c r="R540" s="1025"/>
      <c r="S540" s="1025"/>
      <c r="T540" s="1025"/>
      <c r="U540" s="1025"/>
      <c r="V540" s="1025"/>
      <c r="W540" s="1025"/>
      <c r="X540" s="1025"/>
    </row>
    <row r="541" spans="1:24" x14ac:dyDescent="0.2">
      <c r="A541" s="619"/>
      <c r="B541" s="95"/>
      <c r="C541" s="100"/>
      <c r="D541" s="1024"/>
      <c r="E541" s="1025"/>
      <c r="F541" s="1025"/>
      <c r="G541" s="1025"/>
      <c r="H541" s="1025"/>
      <c r="I541" s="1025"/>
      <c r="J541" s="1025"/>
      <c r="K541" s="1025"/>
      <c r="L541" s="1025"/>
      <c r="M541" s="1025"/>
      <c r="N541" s="1025"/>
      <c r="O541" s="1025"/>
      <c r="P541" s="1025"/>
      <c r="Q541" s="1025"/>
      <c r="R541" s="1025"/>
      <c r="S541" s="1025"/>
      <c r="T541" s="1025"/>
      <c r="U541" s="1025"/>
      <c r="V541" s="1025"/>
      <c r="W541" s="1025"/>
      <c r="X541" s="1025"/>
    </row>
    <row r="542" spans="1:24" x14ac:dyDescent="0.2">
      <c r="A542" s="619"/>
      <c r="B542" s="95"/>
      <c r="C542" s="100"/>
      <c r="D542" s="1024"/>
      <c r="E542" s="1025"/>
      <c r="F542" s="1025"/>
      <c r="G542" s="1025"/>
      <c r="H542" s="1025"/>
      <c r="I542" s="1025"/>
      <c r="J542" s="1025"/>
      <c r="K542" s="1025"/>
      <c r="L542" s="1025"/>
      <c r="M542" s="1025"/>
      <c r="N542" s="1025"/>
      <c r="O542" s="1025"/>
      <c r="P542" s="1025"/>
      <c r="Q542" s="1025"/>
      <c r="R542" s="1025"/>
      <c r="S542" s="1025"/>
      <c r="T542" s="1025"/>
      <c r="U542" s="1025"/>
      <c r="V542" s="1025"/>
      <c r="W542" s="1025"/>
      <c r="X542" s="1025"/>
    </row>
    <row r="543" spans="1:24" x14ac:dyDescent="0.2">
      <c r="A543" s="619"/>
      <c r="B543" s="95"/>
      <c r="C543" s="100"/>
      <c r="D543" s="1024"/>
      <c r="E543" s="1025"/>
      <c r="F543" s="1025"/>
      <c r="G543" s="1025"/>
      <c r="H543" s="1025"/>
      <c r="I543" s="1025"/>
      <c r="J543" s="1025"/>
      <c r="K543" s="1025"/>
      <c r="L543" s="1025"/>
      <c r="M543" s="1025"/>
      <c r="N543" s="1025"/>
      <c r="O543" s="1025"/>
      <c r="P543" s="1025"/>
      <c r="Q543" s="1025"/>
      <c r="R543" s="1025"/>
      <c r="S543" s="1025"/>
      <c r="T543" s="1025"/>
      <c r="U543" s="1025"/>
      <c r="V543" s="1025"/>
      <c r="W543" s="1025"/>
      <c r="X543" s="1025"/>
    </row>
    <row r="544" spans="1:24" x14ac:dyDescent="0.2">
      <c r="A544" s="619"/>
      <c r="B544" s="95"/>
      <c r="C544" s="100"/>
      <c r="D544" s="1024"/>
      <c r="E544" s="1025"/>
      <c r="F544" s="1025"/>
      <c r="G544" s="1025"/>
      <c r="H544" s="1025"/>
      <c r="I544" s="1025"/>
      <c r="J544" s="1025"/>
      <c r="K544" s="1025"/>
      <c r="L544" s="1025"/>
      <c r="M544" s="1025"/>
      <c r="N544" s="1025"/>
      <c r="O544" s="1025"/>
      <c r="P544" s="1025"/>
      <c r="Q544" s="1025"/>
      <c r="R544" s="1025"/>
      <c r="S544" s="1025"/>
      <c r="T544" s="1025"/>
      <c r="U544" s="1025"/>
      <c r="V544" s="1025"/>
      <c r="W544" s="1025"/>
      <c r="X544" s="1025"/>
    </row>
    <row r="545" spans="1:24" x14ac:dyDescent="0.2">
      <c r="A545" s="619"/>
      <c r="B545" s="95"/>
      <c r="C545" s="100"/>
      <c r="D545" s="1024"/>
      <c r="E545" s="1025"/>
      <c r="F545" s="1025"/>
      <c r="G545" s="1025"/>
      <c r="H545" s="1025"/>
      <c r="I545" s="1025"/>
      <c r="J545" s="1025"/>
      <c r="K545" s="1025"/>
      <c r="L545" s="1025"/>
      <c r="M545" s="1025"/>
      <c r="N545" s="1025"/>
      <c r="O545" s="1025"/>
      <c r="P545" s="1025"/>
      <c r="Q545" s="1025"/>
      <c r="R545" s="1025"/>
      <c r="S545" s="1025"/>
      <c r="T545" s="1025"/>
      <c r="U545" s="1025"/>
      <c r="V545" s="1025"/>
      <c r="W545" s="1025"/>
      <c r="X545" s="1025"/>
    </row>
    <row r="546" spans="1:24" x14ac:dyDescent="0.2">
      <c r="A546" s="619"/>
      <c r="B546" s="95"/>
      <c r="C546" s="100"/>
      <c r="D546" s="1024"/>
      <c r="E546" s="1025"/>
      <c r="F546" s="1025"/>
      <c r="G546" s="1025"/>
      <c r="H546" s="1025"/>
      <c r="I546" s="1025"/>
      <c r="J546" s="1025"/>
      <c r="K546" s="1025"/>
      <c r="L546" s="1025"/>
      <c r="M546" s="1025"/>
      <c r="N546" s="1025"/>
      <c r="O546" s="1025"/>
      <c r="P546" s="1025"/>
      <c r="Q546" s="1025"/>
      <c r="R546" s="1025"/>
      <c r="S546" s="1025"/>
      <c r="T546" s="1025"/>
      <c r="U546" s="1025"/>
      <c r="V546" s="1025"/>
      <c r="W546" s="1025"/>
      <c r="X546" s="1025"/>
    </row>
    <row r="547" spans="1:24" x14ac:dyDescent="0.2">
      <c r="A547" s="619"/>
      <c r="B547" s="95"/>
      <c r="C547" s="100"/>
      <c r="D547" s="1024"/>
      <c r="E547" s="1025"/>
      <c r="F547" s="1025"/>
      <c r="G547" s="1025"/>
      <c r="H547" s="1025"/>
      <c r="I547" s="1025"/>
      <c r="J547" s="1025"/>
      <c r="K547" s="1025"/>
      <c r="L547" s="1025"/>
      <c r="M547" s="1025"/>
      <c r="N547" s="1025"/>
      <c r="O547" s="1025"/>
      <c r="P547" s="1025"/>
      <c r="Q547" s="1025"/>
      <c r="R547" s="1025"/>
      <c r="S547" s="1025"/>
      <c r="T547" s="1025"/>
      <c r="U547" s="1025"/>
      <c r="V547" s="1025"/>
      <c r="W547" s="1025"/>
      <c r="X547" s="1025"/>
    </row>
    <row r="548" spans="1:24" x14ac:dyDescent="0.2">
      <c r="A548" s="619"/>
      <c r="B548" s="95"/>
      <c r="C548" s="100"/>
      <c r="D548" s="1024"/>
      <c r="E548" s="1025"/>
      <c r="F548" s="1025"/>
      <c r="G548" s="1025"/>
      <c r="H548" s="1025"/>
      <c r="I548" s="1025"/>
      <c r="J548" s="1025"/>
      <c r="K548" s="1025"/>
      <c r="L548" s="1025"/>
      <c r="M548" s="1025"/>
      <c r="N548" s="1025"/>
      <c r="O548" s="1025"/>
      <c r="P548" s="1025"/>
      <c r="Q548" s="1025"/>
      <c r="R548" s="1025"/>
      <c r="S548" s="1025"/>
      <c r="T548" s="1025"/>
      <c r="U548" s="1025"/>
      <c r="V548" s="1025"/>
      <c r="W548" s="1025"/>
      <c r="X548" s="1025"/>
    </row>
    <row r="549" spans="1:24" x14ac:dyDescent="0.2">
      <c r="A549" s="619"/>
      <c r="B549" s="95"/>
      <c r="C549" s="100"/>
      <c r="D549" s="1024"/>
      <c r="E549" s="1025"/>
      <c r="F549" s="1025"/>
      <c r="G549" s="1025"/>
      <c r="H549" s="1025"/>
      <c r="I549" s="1025"/>
      <c r="J549" s="1025"/>
      <c r="K549" s="1025"/>
      <c r="L549" s="1025"/>
      <c r="M549" s="1025"/>
      <c r="N549" s="1025"/>
      <c r="O549" s="1025"/>
      <c r="P549" s="1025"/>
      <c r="Q549" s="1025"/>
      <c r="R549" s="1025"/>
      <c r="S549" s="1025"/>
      <c r="T549" s="1025"/>
      <c r="U549" s="1025"/>
      <c r="V549" s="1025"/>
      <c r="W549" s="1025"/>
      <c r="X549" s="1025"/>
    </row>
    <row r="550" spans="1:24" x14ac:dyDescent="0.2">
      <c r="A550" s="619"/>
      <c r="B550" s="95"/>
      <c r="C550" s="100"/>
      <c r="D550" s="1024"/>
      <c r="E550" s="1025"/>
      <c r="F550" s="1025"/>
      <c r="G550" s="1025"/>
      <c r="H550" s="1025"/>
      <c r="I550" s="1025"/>
      <c r="J550" s="1025"/>
      <c r="K550" s="1025"/>
      <c r="L550" s="1025"/>
      <c r="M550" s="1025"/>
      <c r="N550" s="1025"/>
      <c r="O550" s="1025"/>
      <c r="P550" s="1025"/>
      <c r="Q550" s="1025"/>
      <c r="R550" s="1025"/>
      <c r="S550" s="1025"/>
      <c r="T550" s="1025"/>
      <c r="U550" s="1025"/>
      <c r="V550" s="1025"/>
      <c r="W550" s="1025"/>
      <c r="X550" s="1025"/>
    </row>
    <row r="551" spans="1:24" x14ac:dyDescent="0.2">
      <c r="A551" s="619"/>
      <c r="B551" s="95"/>
      <c r="C551" s="100"/>
      <c r="D551" s="1024"/>
      <c r="E551" s="1025"/>
      <c r="F551" s="1025"/>
      <c r="G551" s="1025"/>
      <c r="H551" s="1025"/>
      <c r="I551" s="1025"/>
      <c r="J551" s="1025"/>
      <c r="K551" s="1025"/>
      <c r="L551" s="1025"/>
      <c r="M551" s="1025"/>
      <c r="N551" s="1025"/>
      <c r="O551" s="1025"/>
      <c r="P551" s="1025"/>
      <c r="Q551" s="1025"/>
      <c r="R551" s="1025"/>
      <c r="S551" s="1025"/>
      <c r="T551" s="1025"/>
      <c r="U551" s="1025"/>
      <c r="V551" s="1025"/>
      <c r="W551" s="1025"/>
      <c r="X551" s="1025"/>
    </row>
    <row r="552" spans="1:24" x14ac:dyDescent="0.2">
      <c r="A552" s="619"/>
      <c r="B552" s="95"/>
      <c r="C552" s="100"/>
      <c r="D552" s="1024"/>
      <c r="E552" s="1025"/>
      <c r="F552" s="1025"/>
      <c r="G552" s="1025"/>
      <c r="H552" s="1025"/>
      <c r="I552" s="1025"/>
      <c r="J552" s="1025"/>
      <c r="K552" s="1025"/>
      <c r="L552" s="1025"/>
      <c r="M552" s="1025"/>
      <c r="N552" s="1025"/>
      <c r="O552" s="1025"/>
      <c r="P552" s="1025"/>
      <c r="Q552" s="1025"/>
      <c r="R552" s="1025"/>
      <c r="S552" s="1025"/>
      <c r="T552" s="1025"/>
      <c r="U552" s="1025"/>
      <c r="V552" s="1025"/>
      <c r="W552" s="1025"/>
      <c r="X552" s="1025"/>
    </row>
    <row r="553" spans="1:24" x14ac:dyDescent="0.2">
      <c r="A553" s="619"/>
      <c r="B553" s="95"/>
      <c r="C553" s="100"/>
      <c r="D553" s="1024"/>
      <c r="E553" s="1025"/>
      <c r="F553" s="1025"/>
      <c r="G553" s="1025"/>
      <c r="H553" s="1025"/>
      <c r="I553" s="1025"/>
      <c r="J553" s="1025"/>
      <c r="K553" s="1025"/>
      <c r="L553" s="1025"/>
      <c r="M553" s="1025"/>
      <c r="N553" s="1025"/>
      <c r="O553" s="1025"/>
      <c r="P553" s="1025"/>
      <c r="Q553" s="1025"/>
      <c r="R553" s="1025"/>
      <c r="S553" s="1025"/>
      <c r="T553" s="1025"/>
      <c r="U553" s="1025"/>
      <c r="V553" s="1025"/>
      <c r="W553" s="1025"/>
      <c r="X553" s="1025"/>
    </row>
    <row r="554" spans="1:24" x14ac:dyDescent="0.2">
      <c r="A554" s="619"/>
      <c r="B554" s="95"/>
      <c r="C554" s="100"/>
      <c r="D554" s="1024"/>
      <c r="E554" s="1025"/>
      <c r="F554" s="1025"/>
      <c r="G554" s="1025"/>
      <c r="H554" s="1025"/>
      <c r="I554" s="1025"/>
      <c r="J554" s="1025"/>
      <c r="K554" s="1025"/>
      <c r="L554" s="1025"/>
      <c r="M554" s="1025"/>
      <c r="N554" s="1025"/>
      <c r="O554" s="1025"/>
      <c r="P554" s="1025"/>
      <c r="Q554" s="1025"/>
      <c r="R554" s="1025"/>
      <c r="S554" s="1025"/>
      <c r="T554" s="1025"/>
      <c r="U554" s="1025"/>
      <c r="V554" s="1025"/>
      <c r="W554" s="1025"/>
      <c r="X554" s="1025"/>
    </row>
    <row r="555" spans="1:24" x14ac:dyDescent="0.2">
      <c r="A555" s="619"/>
      <c r="B555" s="95"/>
      <c r="C555" s="100"/>
      <c r="D555" s="1024"/>
      <c r="E555" s="1025"/>
      <c r="F555" s="1025"/>
      <c r="G555" s="1025"/>
      <c r="H555" s="1025"/>
      <c r="I555" s="1025"/>
      <c r="J555" s="1025"/>
      <c r="K555" s="1025"/>
      <c r="L555" s="1025"/>
      <c r="M555" s="1025"/>
      <c r="N555" s="1025"/>
      <c r="O555" s="1025"/>
      <c r="P555" s="1025"/>
      <c r="Q555" s="1025"/>
      <c r="R555" s="1025"/>
      <c r="S555" s="1025"/>
      <c r="T555" s="1025"/>
      <c r="U555" s="1025"/>
      <c r="V555" s="1025"/>
      <c r="W555" s="1025"/>
      <c r="X555" s="1025"/>
    </row>
    <row r="556" spans="1:24" x14ac:dyDescent="0.2">
      <c r="A556" s="619"/>
      <c r="B556" s="95"/>
      <c r="C556" s="100"/>
      <c r="D556" s="1024"/>
      <c r="E556" s="1025"/>
      <c r="F556" s="1025"/>
      <c r="G556" s="1025"/>
      <c r="H556" s="1025"/>
      <c r="I556" s="1025"/>
      <c r="J556" s="1025"/>
      <c r="K556" s="1025"/>
      <c r="L556" s="1025"/>
      <c r="M556" s="1025"/>
      <c r="N556" s="1025"/>
      <c r="O556" s="1025"/>
      <c r="P556" s="1025"/>
      <c r="Q556" s="1025"/>
      <c r="R556" s="1025"/>
      <c r="S556" s="1025"/>
      <c r="T556" s="1025"/>
      <c r="U556" s="1025"/>
      <c r="V556" s="1025"/>
      <c r="W556" s="1025"/>
      <c r="X556" s="1025"/>
    </row>
    <row r="557" spans="1:24" x14ac:dyDescent="0.2">
      <c r="A557" s="619"/>
      <c r="B557" s="95"/>
      <c r="C557" s="100"/>
      <c r="D557" s="1024"/>
      <c r="E557" s="1025"/>
      <c r="F557" s="1025"/>
      <c r="G557" s="1025"/>
      <c r="H557" s="1025"/>
      <c r="I557" s="1025"/>
      <c r="J557" s="1025"/>
      <c r="K557" s="1025"/>
      <c r="L557" s="1025"/>
      <c r="M557" s="1025"/>
      <c r="N557" s="1025"/>
      <c r="O557" s="1025"/>
      <c r="P557" s="1025"/>
      <c r="Q557" s="1025"/>
      <c r="R557" s="1025"/>
      <c r="S557" s="1025"/>
      <c r="T557" s="1025"/>
      <c r="U557" s="1025"/>
      <c r="V557" s="1025"/>
      <c r="W557" s="1025"/>
      <c r="X557" s="1025"/>
    </row>
    <row r="558" spans="1:24" x14ac:dyDescent="0.2">
      <c r="A558" s="619"/>
      <c r="B558" s="95"/>
      <c r="C558" s="100"/>
      <c r="D558" s="1024"/>
      <c r="E558" s="1025"/>
      <c r="F558" s="1025"/>
      <c r="G558" s="1025"/>
      <c r="H558" s="1025"/>
      <c r="I558" s="1025"/>
      <c r="J558" s="1025"/>
      <c r="K558" s="1025"/>
      <c r="L558" s="1025"/>
      <c r="M558" s="1025"/>
      <c r="N558" s="1025"/>
      <c r="O558" s="1025"/>
      <c r="P558" s="1025"/>
      <c r="Q558" s="1025"/>
      <c r="R558" s="1025"/>
      <c r="S558" s="1025"/>
      <c r="T558" s="1025"/>
      <c r="U558" s="1025"/>
      <c r="V558" s="1025"/>
      <c r="W558" s="1025"/>
      <c r="X558" s="1025"/>
    </row>
    <row r="559" spans="1:24" x14ac:dyDescent="0.2">
      <c r="A559" s="619"/>
      <c r="B559" s="95"/>
      <c r="C559" s="100"/>
      <c r="D559" s="1024"/>
      <c r="E559" s="1025"/>
      <c r="F559" s="1025"/>
      <c r="G559" s="1025"/>
      <c r="H559" s="1025"/>
      <c r="I559" s="1025"/>
      <c r="J559" s="1025"/>
      <c r="K559" s="1025"/>
      <c r="L559" s="1025"/>
      <c r="M559" s="1025"/>
      <c r="N559" s="1025"/>
      <c r="O559" s="1025"/>
      <c r="P559" s="1025"/>
      <c r="Q559" s="1025"/>
      <c r="R559" s="1025"/>
      <c r="S559" s="1025"/>
      <c r="T559" s="1025"/>
      <c r="U559" s="1025"/>
      <c r="V559" s="1025"/>
      <c r="W559" s="1025"/>
      <c r="X559" s="1025"/>
    </row>
    <row r="560" spans="1:24" x14ac:dyDescent="0.2">
      <c r="A560" s="619"/>
      <c r="B560" s="95"/>
      <c r="C560" s="100"/>
      <c r="D560" s="1024"/>
      <c r="E560" s="1025"/>
      <c r="F560" s="1025"/>
      <c r="G560" s="1025"/>
      <c r="H560" s="1025"/>
      <c r="I560" s="1025"/>
      <c r="J560" s="1025"/>
      <c r="K560" s="1025"/>
      <c r="L560" s="1025"/>
      <c r="M560" s="1025"/>
      <c r="N560" s="1025"/>
      <c r="O560" s="1025"/>
      <c r="P560" s="1025"/>
      <c r="Q560" s="1025"/>
      <c r="R560" s="1025"/>
      <c r="S560" s="1025"/>
      <c r="T560" s="1025"/>
      <c r="U560" s="1025"/>
      <c r="V560" s="1025"/>
      <c r="W560" s="1025"/>
      <c r="X560" s="1025"/>
    </row>
    <row r="561" spans="1:24" x14ac:dyDescent="0.2">
      <c r="A561" s="619"/>
      <c r="B561" s="95"/>
      <c r="C561" s="100"/>
      <c r="D561" s="1024"/>
      <c r="E561" s="1025"/>
      <c r="F561" s="1025"/>
      <c r="G561" s="1025"/>
      <c r="H561" s="1025"/>
      <c r="I561" s="1025"/>
      <c r="J561" s="1025"/>
      <c r="K561" s="1025"/>
      <c r="L561" s="1025"/>
      <c r="M561" s="1025"/>
      <c r="N561" s="1025"/>
      <c r="O561" s="1025"/>
      <c r="P561" s="1025"/>
      <c r="Q561" s="1025"/>
      <c r="R561" s="1025"/>
      <c r="S561" s="1025"/>
      <c r="T561" s="1025"/>
      <c r="U561" s="1025"/>
      <c r="V561" s="1025"/>
      <c r="W561" s="1025"/>
      <c r="X561" s="1025"/>
    </row>
    <row r="562" spans="1:24" x14ac:dyDescent="0.2">
      <c r="A562" s="619"/>
      <c r="B562" s="95"/>
      <c r="C562" s="100"/>
      <c r="D562" s="1024"/>
      <c r="E562" s="1025"/>
      <c r="F562" s="1025"/>
      <c r="G562" s="1025"/>
      <c r="H562" s="1025"/>
      <c r="I562" s="1025"/>
      <c r="J562" s="1025"/>
      <c r="K562" s="1025"/>
      <c r="L562" s="1025"/>
      <c r="M562" s="1025"/>
      <c r="N562" s="1025"/>
      <c r="O562" s="1025"/>
      <c r="P562" s="1025"/>
      <c r="Q562" s="1025"/>
      <c r="R562" s="1025"/>
      <c r="S562" s="1025"/>
      <c r="T562" s="1025"/>
      <c r="U562" s="1025"/>
      <c r="V562" s="1025"/>
      <c r="W562" s="1025"/>
      <c r="X562" s="1025"/>
    </row>
    <row r="563" spans="1:24" x14ac:dyDescent="0.2">
      <c r="A563" s="619"/>
      <c r="B563" s="95"/>
      <c r="C563" s="100"/>
      <c r="D563" s="1024"/>
      <c r="E563" s="1025"/>
      <c r="F563" s="1025"/>
      <c r="G563" s="1025"/>
      <c r="H563" s="1025"/>
      <c r="I563" s="1025"/>
      <c r="J563" s="1025"/>
      <c r="K563" s="1025"/>
      <c r="L563" s="1025"/>
      <c r="M563" s="1025"/>
      <c r="N563" s="1025"/>
      <c r="O563" s="1025"/>
      <c r="P563" s="1025"/>
      <c r="Q563" s="1025"/>
      <c r="R563" s="1025"/>
      <c r="S563" s="1025"/>
      <c r="T563" s="1025"/>
      <c r="U563" s="1025"/>
      <c r="V563" s="1025"/>
      <c r="W563" s="1025"/>
      <c r="X563" s="1025"/>
    </row>
    <row r="564" spans="1:24" x14ac:dyDescent="0.2">
      <c r="A564" s="619"/>
      <c r="B564" s="95"/>
      <c r="C564" s="100"/>
      <c r="D564" s="1024"/>
      <c r="E564" s="1025"/>
      <c r="F564" s="1025"/>
      <c r="G564" s="1025"/>
      <c r="H564" s="1025"/>
      <c r="I564" s="1025"/>
      <c r="J564" s="1025"/>
      <c r="K564" s="1025"/>
      <c r="L564" s="1025"/>
      <c r="M564" s="1025"/>
      <c r="N564" s="1025"/>
      <c r="O564" s="1025"/>
      <c r="P564" s="1025"/>
      <c r="Q564" s="1025"/>
      <c r="R564" s="1025"/>
      <c r="S564" s="1025"/>
      <c r="T564" s="1025"/>
      <c r="U564" s="1025"/>
      <c r="V564" s="1025"/>
      <c r="W564" s="1025"/>
      <c r="X564" s="1025"/>
    </row>
    <row r="565" spans="1:24" x14ac:dyDescent="0.2">
      <c r="A565" s="619"/>
      <c r="B565" s="95"/>
      <c r="C565" s="100"/>
      <c r="D565" s="1024"/>
      <c r="E565" s="1025"/>
      <c r="F565" s="1025"/>
      <c r="G565" s="1025"/>
      <c r="H565" s="1025"/>
      <c r="I565" s="1025"/>
      <c r="J565" s="1025"/>
      <c r="K565" s="1025"/>
      <c r="L565" s="1025"/>
      <c r="M565" s="1025"/>
      <c r="N565" s="1025"/>
      <c r="O565" s="1025"/>
      <c r="P565" s="1025"/>
      <c r="Q565" s="1025"/>
      <c r="R565" s="1025"/>
      <c r="S565" s="1025"/>
      <c r="T565" s="1025"/>
      <c r="U565" s="1025"/>
      <c r="V565" s="1025"/>
      <c r="W565" s="1025"/>
      <c r="X565" s="1025"/>
    </row>
    <row r="566" spans="1:24" x14ac:dyDescent="0.2">
      <c r="A566" s="619"/>
      <c r="B566" s="95"/>
      <c r="C566" s="100"/>
      <c r="D566" s="1024"/>
      <c r="E566" s="1025"/>
      <c r="F566" s="1025"/>
      <c r="G566" s="1025"/>
      <c r="H566" s="1025"/>
      <c r="I566" s="1025"/>
      <c r="J566" s="1025"/>
      <c r="K566" s="1025"/>
      <c r="L566" s="1025"/>
      <c r="M566" s="1025"/>
      <c r="N566" s="1025"/>
      <c r="O566" s="1025"/>
      <c r="P566" s="1025"/>
      <c r="Q566" s="1025"/>
      <c r="R566" s="1025"/>
      <c r="S566" s="1025"/>
      <c r="T566" s="1025"/>
      <c r="U566" s="1025"/>
      <c r="V566" s="1025"/>
      <c r="W566" s="1025"/>
      <c r="X566" s="1025"/>
    </row>
    <row r="567" spans="1:24" x14ac:dyDescent="0.2">
      <c r="A567" s="619"/>
      <c r="B567" s="95"/>
      <c r="C567" s="100"/>
      <c r="D567" s="1024"/>
      <c r="E567" s="1025"/>
      <c r="F567" s="1025"/>
      <c r="G567" s="1025"/>
      <c r="H567" s="1025"/>
      <c r="I567" s="1025"/>
      <c r="J567" s="1025"/>
      <c r="K567" s="1025"/>
      <c r="L567" s="1025"/>
      <c r="M567" s="1025"/>
      <c r="N567" s="1025"/>
      <c r="O567" s="1025"/>
      <c r="P567" s="1025"/>
      <c r="Q567" s="1025"/>
      <c r="R567" s="1025"/>
      <c r="S567" s="1025"/>
      <c r="T567" s="1025"/>
      <c r="U567" s="1025"/>
      <c r="V567" s="1025"/>
      <c r="W567" s="1025"/>
      <c r="X567" s="1025"/>
    </row>
    <row r="568" spans="1:24" x14ac:dyDescent="0.2">
      <c r="A568" s="619"/>
      <c r="B568" s="95"/>
      <c r="C568" s="100"/>
      <c r="D568" s="1024"/>
      <c r="E568" s="1025"/>
      <c r="F568" s="1025"/>
      <c r="G568" s="1025"/>
      <c r="H568" s="1025"/>
      <c r="I568" s="1025"/>
      <c r="J568" s="1025"/>
      <c r="K568" s="1025"/>
      <c r="L568" s="1025"/>
      <c r="M568" s="1025"/>
      <c r="N568" s="1025"/>
      <c r="O568" s="1025"/>
      <c r="P568" s="1025"/>
      <c r="Q568" s="1025"/>
      <c r="R568" s="1025"/>
      <c r="S568" s="1025"/>
      <c r="T568" s="1025"/>
      <c r="U568" s="1025"/>
      <c r="V568" s="1025"/>
      <c r="W568" s="1025"/>
      <c r="X568" s="1025"/>
    </row>
    <row r="569" spans="1:24" x14ac:dyDescent="0.2">
      <c r="A569" s="619"/>
      <c r="B569" s="95"/>
      <c r="C569" s="100"/>
      <c r="D569" s="1024"/>
      <c r="E569" s="1025"/>
      <c r="F569" s="1025"/>
      <c r="G569" s="1025"/>
      <c r="H569" s="1025"/>
      <c r="I569" s="1025"/>
      <c r="J569" s="1025"/>
      <c r="K569" s="1025"/>
      <c r="L569" s="1025"/>
      <c r="M569" s="1025"/>
      <c r="N569" s="1025"/>
      <c r="O569" s="1025"/>
      <c r="P569" s="1025"/>
      <c r="Q569" s="1025"/>
      <c r="R569" s="1025"/>
      <c r="S569" s="1025"/>
      <c r="T569" s="1025"/>
      <c r="U569" s="1025"/>
      <c r="V569" s="1025"/>
      <c r="W569" s="1025"/>
      <c r="X569" s="1025"/>
    </row>
    <row r="570" spans="1:24" x14ac:dyDescent="0.2">
      <c r="A570" s="619"/>
      <c r="B570" s="95"/>
      <c r="C570" s="100"/>
      <c r="D570" s="1024"/>
      <c r="E570" s="1025"/>
      <c r="F570" s="1025"/>
      <c r="G570" s="1025"/>
      <c r="H570" s="1025"/>
      <c r="I570" s="1025"/>
      <c r="J570" s="1025"/>
      <c r="K570" s="1025"/>
      <c r="L570" s="1025"/>
      <c r="M570" s="1025"/>
      <c r="N570" s="1025"/>
      <c r="O570" s="1025"/>
      <c r="P570" s="1025"/>
      <c r="Q570" s="1025"/>
      <c r="R570" s="1025"/>
      <c r="S570" s="1025"/>
      <c r="T570" s="1025"/>
      <c r="U570" s="1025"/>
      <c r="V570" s="1025"/>
      <c r="W570" s="1025"/>
      <c r="X570" s="1025"/>
    </row>
    <row r="571" spans="1:24" x14ac:dyDescent="0.2">
      <c r="A571" s="619"/>
      <c r="B571" s="95"/>
      <c r="C571" s="100"/>
      <c r="D571" s="1024"/>
      <c r="E571" s="1025"/>
      <c r="F571" s="1025"/>
      <c r="G571" s="1025"/>
      <c r="H571" s="1025"/>
      <c r="I571" s="1025"/>
      <c r="J571" s="1025"/>
      <c r="K571" s="1025"/>
      <c r="L571" s="1025"/>
      <c r="M571" s="1025"/>
      <c r="N571" s="1025"/>
      <c r="O571" s="1025"/>
      <c r="P571" s="1025"/>
      <c r="Q571" s="1025"/>
      <c r="R571" s="1025"/>
      <c r="S571" s="1025"/>
      <c r="T571" s="1025"/>
      <c r="U571" s="1025"/>
      <c r="V571" s="1025"/>
      <c r="W571" s="1025"/>
      <c r="X571" s="1025"/>
    </row>
    <row r="572" spans="1:24" x14ac:dyDescent="0.2">
      <c r="A572" s="619"/>
      <c r="B572" s="95"/>
      <c r="C572" s="100"/>
      <c r="D572" s="1024"/>
      <c r="E572" s="1025"/>
      <c r="F572" s="1025"/>
      <c r="G572" s="1025"/>
      <c r="H572" s="1025"/>
      <c r="I572" s="1025"/>
      <c r="J572" s="1025"/>
      <c r="K572" s="1025"/>
      <c r="L572" s="1025"/>
      <c r="M572" s="1025"/>
      <c r="N572" s="1025"/>
      <c r="O572" s="1025"/>
      <c r="P572" s="1025"/>
      <c r="Q572" s="1025"/>
      <c r="R572" s="1025"/>
      <c r="S572" s="1025"/>
      <c r="T572" s="1025"/>
      <c r="U572" s="1025"/>
      <c r="V572" s="1025"/>
      <c r="W572" s="1025"/>
      <c r="X572" s="1025"/>
    </row>
    <row r="573" spans="1:24" x14ac:dyDescent="0.2">
      <c r="A573" s="619"/>
      <c r="B573" s="95"/>
      <c r="C573" s="100"/>
      <c r="D573" s="1024"/>
      <c r="E573" s="1025"/>
      <c r="F573" s="1025"/>
      <c r="G573" s="1025"/>
      <c r="H573" s="1025"/>
      <c r="I573" s="1025"/>
      <c r="J573" s="1025"/>
      <c r="K573" s="1025"/>
      <c r="L573" s="1025"/>
      <c r="M573" s="1025"/>
      <c r="N573" s="1025"/>
      <c r="O573" s="1025"/>
      <c r="P573" s="1025"/>
      <c r="Q573" s="1025"/>
      <c r="R573" s="1025"/>
      <c r="S573" s="1025"/>
      <c r="T573" s="1025"/>
      <c r="U573" s="1025"/>
      <c r="V573" s="1025"/>
      <c r="W573" s="1025"/>
      <c r="X573" s="1025"/>
    </row>
    <row r="574" spans="1:24" x14ac:dyDescent="0.2">
      <c r="A574" s="619"/>
      <c r="B574" s="95"/>
      <c r="C574" s="100"/>
      <c r="D574" s="1024"/>
      <c r="E574" s="1025"/>
      <c r="F574" s="1025"/>
      <c r="G574" s="1025"/>
      <c r="H574" s="1025"/>
      <c r="I574" s="1025"/>
      <c r="J574" s="1025"/>
      <c r="K574" s="1025"/>
      <c r="L574" s="1025"/>
      <c r="M574" s="1025"/>
      <c r="N574" s="1025"/>
      <c r="O574" s="1025"/>
      <c r="P574" s="1025"/>
      <c r="Q574" s="1025"/>
      <c r="R574" s="1025"/>
      <c r="S574" s="1025"/>
      <c r="T574" s="1025"/>
      <c r="U574" s="1025"/>
      <c r="V574" s="1025"/>
      <c r="W574" s="1025"/>
      <c r="X574" s="1025"/>
    </row>
    <row r="575" spans="1:24" x14ac:dyDescent="0.2">
      <c r="A575" s="619"/>
      <c r="B575" s="95"/>
      <c r="C575" s="100"/>
      <c r="D575" s="1024"/>
      <c r="E575" s="1025"/>
      <c r="F575" s="1025"/>
      <c r="G575" s="1025"/>
      <c r="H575" s="1025"/>
      <c r="I575" s="1025"/>
      <c r="J575" s="1025"/>
      <c r="K575" s="1025"/>
      <c r="L575" s="1025"/>
      <c r="M575" s="1025"/>
      <c r="N575" s="1025"/>
      <c r="O575" s="1025"/>
      <c r="P575" s="1025"/>
      <c r="Q575" s="1025"/>
      <c r="R575" s="1025"/>
      <c r="S575" s="1025"/>
      <c r="T575" s="1025"/>
      <c r="U575" s="1025"/>
      <c r="V575" s="1025"/>
      <c r="W575" s="1025"/>
      <c r="X575" s="1025"/>
    </row>
    <row r="576" spans="1:24" x14ac:dyDescent="0.2">
      <c r="A576" s="619"/>
      <c r="B576" s="95"/>
      <c r="C576" s="100"/>
      <c r="D576" s="1024"/>
      <c r="E576" s="1025"/>
      <c r="F576" s="1025"/>
      <c r="G576" s="1025"/>
      <c r="H576" s="1025"/>
      <c r="I576" s="1025"/>
      <c r="J576" s="1025"/>
      <c r="K576" s="1025"/>
      <c r="L576" s="1025"/>
      <c r="M576" s="1025"/>
      <c r="N576" s="1025"/>
      <c r="O576" s="1025"/>
      <c r="P576" s="1025"/>
      <c r="Q576" s="1025"/>
      <c r="R576" s="1025"/>
      <c r="S576" s="1025"/>
      <c r="T576" s="1025"/>
      <c r="U576" s="1025"/>
      <c r="V576" s="1025"/>
      <c r="W576" s="1025"/>
      <c r="X576" s="1025"/>
    </row>
    <row r="577" spans="1:24" x14ac:dyDescent="0.2">
      <c r="A577" s="619"/>
      <c r="B577" s="95"/>
      <c r="C577" s="100"/>
      <c r="D577" s="1024"/>
      <c r="E577" s="1025"/>
      <c r="F577" s="1025"/>
      <c r="G577" s="1025"/>
      <c r="H577" s="1025"/>
      <c r="I577" s="1025"/>
      <c r="J577" s="1025"/>
      <c r="K577" s="1025"/>
      <c r="L577" s="1025"/>
      <c r="M577" s="1025"/>
      <c r="N577" s="1025"/>
      <c r="O577" s="1025"/>
      <c r="P577" s="1025"/>
      <c r="Q577" s="1025"/>
      <c r="R577" s="1025"/>
      <c r="S577" s="1025"/>
      <c r="T577" s="1025"/>
      <c r="U577" s="1025"/>
      <c r="V577" s="1025"/>
      <c r="W577" s="1025"/>
      <c r="X577" s="1025"/>
    </row>
    <row r="578" spans="1:24" x14ac:dyDescent="0.2">
      <c r="A578" s="619"/>
      <c r="B578" s="95"/>
      <c r="C578" s="100"/>
      <c r="D578" s="1024"/>
      <c r="E578" s="1025"/>
      <c r="F578" s="1025"/>
      <c r="G578" s="1025"/>
      <c r="H578" s="1025"/>
      <c r="I578" s="1025"/>
      <c r="J578" s="1025"/>
      <c r="K578" s="1025"/>
      <c r="L578" s="1025"/>
      <c r="M578" s="1025"/>
      <c r="N578" s="1025"/>
      <c r="O578" s="1025"/>
      <c r="P578" s="1025"/>
      <c r="Q578" s="1025"/>
      <c r="R578" s="1025"/>
      <c r="S578" s="1025"/>
      <c r="T578" s="1025"/>
      <c r="U578" s="1025"/>
      <c r="V578" s="1025"/>
      <c r="W578" s="1025"/>
      <c r="X578" s="1025"/>
    </row>
    <row r="579" spans="1:24" x14ac:dyDescent="0.2">
      <c r="A579" s="619"/>
      <c r="B579" s="95"/>
      <c r="C579" s="100"/>
      <c r="D579" s="1024"/>
      <c r="E579" s="1025"/>
      <c r="F579" s="1025"/>
      <c r="G579" s="1025"/>
      <c r="H579" s="1025"/>
      <c r="I579" s="1025"/>
      <c r="J579" s="1025"/>
      <c r="K579" s="1025"/>
      <c r="L579" s="1025"/>
      <c r="M579" s="1025"/>
      <c r="N579" s="1025"/>
      <c r="O579" s="1025"/>
      <c r="P579" s="1025"/>
      <c r="Q579" s="1025"/>
      <c r="R579" s="1025"/>
      <c r="S579" s="1025"/>
      <c r="T579" s="1025"/>
      <c r="U579" s="1025"/>
      <c r="V579" s="1025"/>
      <c r="W579" s="1025"/>
      <c r="X579" s="1025"/>
    </row>
    <row r="580" spans="1:24" x14ac:dyDescent="0.2">
      <c r="A580" s="619"/>
      <c r="B580" s="95"/>
      <c r="C580" s="100"/>
      <c r="D580" s="1024"/>
      <c r="E580" s="1025"/>
      <c r="F580" s="1025"/>
      <c r="G580" s="1025"/>
      <c r="H580" s="1025"/>
      <c r="I580" s="1025"/>
      <c r="J580" s="1025"/>
      <c r="K580" s="1025"/>
      <c r="L580" s="1025"/>
      <c r="M580" s="1025"/>
      <c r="N580" s="1025"/>
      <c r="O580" s="1025"/>
      <c r="P580" s="1025"/>
      <c r="Q580" s="1025"/>
      <c r="R580" s="1025"/>
      <c r="S580" s="1025"/>
      <c r="T580" s="1025"/>
      <c r="U580" s="1025"/>
      <c r="V580" s="1025"/>
      <c r="W580" s="1025"/>
      <c r="X580" s="1025"/>
    </row>
    <row r="581" spans="1:24" x14ac:dyDescent="0.2">
      <c r="A581" s="619"/>
      <c r="B581" s="95"/>
      <c r="C581" s="100"/>
      <c r="D581" s="1024"/>
      <c r="E581" s="1025"/>
      <c r="F581" s="1025"/>
      <c r="G581" s="1025"/>
      <c r="H581" s="1025"/>
      <c r="I581" s="1025"/>
      <c r="J581" s="1025"/>
      <c r="K581" s="1025"/>
      <c r="L581" s="1025"/>
      <c r="M581" s="1025"/>
      <c r="N581" s="1025"/>
      <c r="O581" s="1025"/>
      <c r="P581" s="1025"/>
      <c r="Q581" s="1025"/>
      <c r="R581" s="1025"/>
      <c r="S581" s="1025"/>
      <c r="T581" s="1025"/>
      <c r="U581" s="1025"/>
      <c r="V581" s="1025"/>
      <c r="W581" s="1025"/>
      <c r="X581" s="1025"/>
    </row>
    <row r="582" spans="1:24" x14ac:dyDescent="0.2">
      <c r="A582" s="619"/>
      <c r="B582" s="95"/>
      <c r="C582" s="100"/>
      <c r="D582" s="1024"/>
      <c r="E582" s="1025"/>
      <c r="F582" s="1025"/>
      <c r="G582" s="1025"/>
      <c r="H582" s="1025"/>
      <c r="I582" s="1025"/>
      <c r="J582" s="1025"/>
      <c r="K582" s="1025"/>
      <c r="L582" s="1025"/>
      <c r="M582" s="1025"/>
      <c r="N582" s="1025"/>
      <c r="O582" s="1025"/>
      <c r="P582" s="1025"/>
      <c r="Q582" s="1025"/>
      <c r="R582" s="1025"/>
      <c r="S582" s="1025"/>
      <c r="T582" s="1025"/>
      <c r="U582" s="1025"/>
      <c r="V582" s="1025"/>
      <c r="W582" s="1025"/>
      <c r="X582" s="1025"/>
    </row>
    <row r="583" spans="1:24" x14ac:dyDescent="0.2">
      <c r="A583" s="619"/>
      <c r="B583" s="95"/>
      <c r="C583" s="100"/>
      <c r="D583" s="1024"/>
      <c r="E583" s="1025"/>
      <c r="F583" s="1025"/>
      <c r="G583" s="1025"/>
      <c r="H583" s="1025"/>
      <c r="I583" s="1025"/>
      <c r="J583" s="1025"/>
      <c r="K583" s="1025"/>
      <c r="L583" s="1025"/>
      <c r="M583" s="1025"/>
      <c r="N583" s="1025"/>
      <c r="O583" s="1025"/>
      <c r="P583" s="1025"/>
      <c r="Q583" s="1025"/>
      <c r="R583" s="1025"/>
      <c r="S583" s="1025"/>
      <c r="T583" s="1025"/>
      <c r="U583" s="1025"/>
      <c r="V583" s="1025"/>
      <c r="W583" s="1025"/>
      <c r="X583" s="1025"/>
    </row>
    <row r="584" spans="1:24" x14ac:dyDescent="0.2">
      <c r="A584" s="619"/>
      <c r="B584" s="95"/>
      <c r="C584" s="100"/>
      <c r="D584" s="1024"/>
      <c r="E584" s="1025"/>
      <c r="F584" s="1025"/>
      <c r="G584" s="1025"/>
      <c r="H584" s="1025"/>
      <c r="I584" s="1025"/>
      <c r="J584" s="1025"/>
      <c r="K584" s="1025"/>
      <c r="L584" s="1025"/>
      <c r="M584" s="1025"/>
      <c r="N584" s="1025"/>
      <c r="O584" s="1025"/>
      <c r="P584" s="1025"/>
      <c r="Q584" s="1025"/>
      <c r="R584" s="1025"/>
      <c r="S584" s="1025"/>
      <c r="T584" s="1025"/>
      <c r="U584" s="1025"/>
      <c r="V584" s="1025"/>
      <c r="W584" s="1025"/>
      <c r="X584" s="1025"/>
    </row>
    <row r="585" spans="1:24" x14ac:dyDescent="0.2">
      <c r="A585" s="619"/>
      <c r="B585" s="95"/>
      <c r="C585" s="100"/>
      <c r="D585" s="1024"/>
      <c r="E585" s="1025"/>
      <c r="F585" s="1025"/>
      <c r="G585" s="1025"/>
      <c r="H585" s="1025"/>
      <c r="I585" s="1025"/>
      <c r="J585" s="1025"/>
      <c r="K585" s="1025"/>
      <c r="L585" s="1025"/>
      <c r="M585" s="1025"/>
      <c r="N585" s="1025"/>
      <c r="O585" s="1025"/>
      <c r="P585" s="1025"/>
      <c r="Q585" s="1025"/>
      <c r="R585" s="1025"/>
      <c r="S585" s="1025"/>
      <c r="T585" s="1025"/>
      <c r="U585" s="1025"/>
      <c r="V585" s="1025"/>
      <c r="W585" s="1025"/>
      <c r="X585" s="1025"/>
    </row>
    <row r="586" spans="1:24" x14ac:dyDescent="0.2">
      <c r="A586" s="619"/>
      <c r="B586" s="95"/>
      <c r="C586" s="100"/>
      <c r="D586" s="1024"/>
      <c r="E586" s="1025"/>
      <c r="F586" s="1025"/>
      <c r="G586" s="1025"/>
      <c r="H586" s="1025"/>
      <c r="I586" s="1025"/>
      <c r="J586" s="1025"/>
      <c r="K586" s="1025"/>
      <c r="L586" s="1025"/>
      <c r="M586" s="1025"/>
      <c r="N586" s="1025"/>
      <c r="O586" s="1025"/>
      <c r="P586" s="1025"/>
      <c r="Q586" s="1025"/>
      <c r="R586" s="1025"/>
      <c r="S586" s="1025"/>
      <c r="T586" s="1025"/>
      <c r="U586" s="1025"/>
      <c r="V586" s="1025"/>
      <c r="W586" s="1025"/>
      <c r="X586" s="1025"/>
    </row>
    <row r="587" spans="1:24" x14ac:dyDescent="0.2">
      <c r="A587" s="619"/>
      <c r="B587" s="95"/>
      <c r="C587" s="100"/>
      <c r="D587" s="1024"/>
      <c r="E587" s="1025"/>
      <c r="F587" s="1025"/>
      <c r="G587" s="1025"/>
      <c r="H587" s="1025"/>
      <c r="I587" s="1025"/>
      <c r="J587" s="1025"/>
      <c r="K587" s="1025"/>
      <c r="L587" s="1025"/>
      <c r="M587" s="1025"/>
      <c r="N587" s="1025"/>
      <c r="O587" s="1025"/>
      <c r="P587" s="1025"/>
      <c r="Q587" s="1025"/>
      <c r="R587" s="1025"/>
      <c r="S587" s="1025"/>
      <c r="T587" s="1025"/>
      <c r="U587" s="1025"/>
      <c r="V587" s="1025"/>
      <c r="W587" s="1025"/>
      <c r="X587" s="1025"/>
    </row>
    <row r="588" spans="1:24" x14ac:dyDescent="0.2">
      <c r="A588" s="619"/>
      <c r="B588" s="95"/>
      <c r="C588" s="100"/>
      <c r="D588" s="1024"/>
      <c r="E588" s="1025"/>
      <c r="F588" s="1025"/>
      <c r="G588" s="1025"/>
      <c r="H588" s="1025"/>
      <c r="I588" s="1025"/>
      <c r="J588" s="1025"/>
      <c r="K588" s="1025"/>
      <c r="L588" s="1025"/>
      <c r="M588" s="1025"/>
      <c r="N588" s="1025"/>
      <c r="O588" s="1025"/>
      <c r="P588" s="1025"/>
      <c r="Q588" s="1025"/>
      <c r="R588" s="1025"/>
      <c r="S588" s="1025"/>
      <c r="T588" s="1025"/>
      <c r="U588" s="1025"/>
      <c r="V588" s="1025"/>
      <c r="W588" s="1025"/>
      <c r="X588" s="1025"/>
    </row>
    <row r="589" spans="1:24" x14ac:dyDescent="0.2">
      <c r="A589" s="619"/>
      <c r="B589" s="95"/>
      <c r="C589" s="100"/>
      <c r="D589" s="1024"/>
      <c r="E589" s="1025"/>
      <c r="F589" s="1025"/>
      <c r="G589" s="1025"/>
      <c r="H589" s="1025"/>
      <c r="I589" s="1025"/>
      <c r="J589" s="1025"/>
      <c r="K589" s="1025"/>
      <c r="L589" s="1025"/>
      <c r="M589" s="1025"/>
      <c r="N589" s="1025"/>
      <c r="O589" s="1025"/>
      <c r="P589" s="1025"/>
      <c r="Q589" s="1025"/>
      <c r="R589" s="1025"/>
      <c r="S589" s="1025"/>
      <c r="T589" s="1025"/>
      <c r="U589" s="1025"/>
      <c r="V589" s="1025"/>
      <c r="W589" s="1025"/>
      <c r="X589" s="1025"/>
    </row>
    <row r="590" spans="1:24" x14ac:dyDescent="0.2">
      <c r="A590" s="619"/>
      <c r="B590" s="95"/>
      <c r="C590" s="100"/>
      <c r="D590" s="1024"/>
      <c r="E590" s="1025"/>
      <c r="F590" s="1025"/>
      <c r="G590" s="1025"/>
      <c r="H590" s="1025"/>
      <c r="I590" s="1025"/>
      <c r="J590" s="1025"/>
      <c r="K590" s="1025"/>
      <c r="L590" s="1025"/>
      <c r="M590" s="1025"/>
      <c r="N590" s="1025"/>
      <c r="O590" s="1025"/>
      <c r="P590" s="1025"/>
      <c r="Q590" s="1025"/>
      <c r="R590" s="1025"/>
      <c r="S590" s="1025"/>
      <c r="T590" s="1025"/>
      <c r="U590" s="1025"/>
      <c r="V590" s="1025"/>
      <c r="W590" s="1025"/>
      <c r="X590" s="1025"/>
    </row>
    <row r="591" spans="1:24" x14ac:dyDescent="0.2">
      <c r="A591" s="619"/>
      <c r="B591" s="95"/>
      <c r="C591" s="100"/>
      <c r="D591" s="1024"/>
      <c r="E591" s="1025"/>
      <c r="F591" s="1025"/>
      <c r="G591" s="1025"/>
      <c r="H591" s="1025"/>
      <c r="I591" s="1025"/>
      <c r="J591" s="1025"/>
      <c r="K591" s="1025"/>
      <c r="L591" s="1025"/>
      <c r="M591" s="1025"/>
      <c r="N591" s="1025"/>
      <c r="O591" s="1025"/>
      <c r="P591" s="1025"/>
      <c r="Q591" s="1025"/>
      <c r="R591" s="1025"/>
      <c r="S591" s="1025"/>
      <c r="T591" s="1025"/>
      <c r="U591" s="1025"/>
      <c r="V591" s="1025"/>
      <c r="W591" s="1025"/>
      <c r="X591" s="1025"/>
    </row>
    <row r="592" spans="1:24" x14ac:dyDescent="0.2">
      <c r="A592" s="619"/>
      <c r="B592" s="95"/>
      <c r="C592" s="100"/>
      <c r="D592" s="1024"/>
      <c r="E592" s="1025"/>
      <c r="F592" s="1025"/>
      <c r="G592" s="1025"/>
      <c r="H592" s="1025"/>
      <c r="I592" s="1025"/>
      <c r="J592" s="1025"/>
      <c r="K592" s="1025"/>
      <c r="L592" s="1025"/>
      <c r="M592" s="1025"/>
      <c r="N592" s="1025"/>
      <c r="O592" s="1025"/>
      <c r="P592" s="1025"/>
      <c r="Q592" s="1025"/>
      <c r="R592" s="1025"/>
      <c r="S592" s="1025"/>
      <c r="T592" s="1025"/>
      <c r="U592" s="1025"/>
      <c r="V592" s="1025"/>
      <c r="W592" s="1025"/>
      <c r="X592" s="1025"/>
    </row>
    <row r="593" spans="1:24" x14ac:dyDescent="0.2">
      <c r="A593" s="619"/>
      <c r="B593" s="95"/>
      <c r="C593" s="100"/>
      <c r="D593" s="1024"/>
      <c r="E593" s="1025"/>
      <c r="F593" s="1025"/>
      <c r="G593" s="1025"/>
      <c r="H593" s="1025"/>
      <c r="I593" s="1025"/>
      <c r="J593" s="1025"/>
      <c r="K593" s="1025"/>
      <c r="L593" s="1025"/>
      <c r="M593" s="1025"/>
      <c r="N593" s="1025"/>
      <c r="O593" s="1025"/>
      <c r="P593" s="1025"/>
      <c r="Q593" s="1025"/>
      <c r="R593" s="1025"/>
      <c r="S593" s="1025"/>
      <c r="T593" s="1025"/>
      <c r="U593" s="1025"/>
      <c r="V593" s="1025"/>
      <c r="W593" s="1025"/>
      <c r="X593" s="1025"/>
    </row>
    <row r="594" spans="1:24" x14ac:dyDescent="0.2">
      <c r="A594" s="619"/>
      <c r="B594" s="95"/>
      <c r="C594" s="100"/>
      <c r="D594" s="1024"/>
      <c r="E594" s="1025"/>
      <c r="F594" s="1025"/>
      <c r="G594" s="1025"/>
      <c r="H594" s="1025"/>
      <c r="I594" s="1025"/>
      <c r="J594" s="1025"/>
      <c r="K594" s="1025"/>
      <c r="L594" s="1025"/>
      <c r="M594" s="1025"/>
      <c r="N594" s="1025"/>
      <c r="O594" s="1025"/>
      <c r="P594" s="1025"/>
      <c r="Q594" s="1025"/>
      <c r="R594" s="1025"/>
      <c r="S594" s="1025"/>
      <c r="T594" s="1025"/>
      <c r="U594" s="1025"/>
      <c r="V594" s="1025"/>
      <c r="W594" s="1025"/>
      <c r="X594" s="1025"/>
    </row>
    <row r="595" spans="1:24" x14ac:dyDescent="0.2">
      <c r="A595" s="619"/>
      <c r="B595" s="95"/>
      <c r="C595" s="100"/>
      <c r="D595" s="1024"/>
      <c r="E595" s="1025"/>
      <c r="F595" s="1025"/>
      <c r="G595" s="1025"/>
      <c r="H595" s="1025"/>
      <c r="I595" s="1025"/>
      <c r="J595" s="1025"/>
      <c r="K595" s="1025"/>
      <c r="L595" s="1025"/>
      <c r="M595" s="1025"/>
      <c r="N595" s="1025"/>
      <c r="O595" s="1025"/>
      <c r="P595" s="1025"/>
      <c r="Q595" s="1025"/>
      <c r="R595" s="1025"/>
      <c r="S595" s="1025"/>
      <c r="T595" s="1025"/>
      <c r="U595" s="1025"/>
      <c r="V595" s="1025"/>
      <c r="W595" s="1025"/>
      <c r="X595" s="1025"/>
    </row>
    <row r="596" spans="1:24" x14ac:dyDescent="0.2">
      <c r="A596" s="619"/>
      <c r="B596" s="95"/>
      <c r="C596" s="100"/>
      <c r="D596" s="1024"/>
      <c r="E596" s="1025"/>
      <c r="F596" s="1025"/>
      <c r="G596" s="1025"/>
      <c r="H596" s="1025"/>
      <c r="I596" s="1025"/>
      <c r="J596" s="1025"/>
      <c r="K596" s="1025"/>
      <c r="L596" s="1025"/>
      <c r="M596" s="1025"/>
      <c r="N596" s="1025"/>
      <c r="O596" s="1025"/>
      <c r="P596" s="1025"/>
      <c r="Q596" s="1025"/>
      <c r="R596" s="1025"/>
      <c r="S596" s="1025"/>
      <c r="T596" s="1025"/>
      <c r="U596" s="1025"/>
      <c r="V596" s="1025"/>
      <c r="W596" s="1025"/>
      <c r="X596" s="1025"/>
    </row>
    <row r="597" spans="1:24" x14ac:dyDescent="0.2">
      <c r="A597" s="619"/>
      <c r="B597" s="95"/>
      <c r="C597" s="100"/>
      <c r="D597" s="1024"/>
      <c r="E597" s="1025"/>
      <c r="F597" s="1025"/>
      <c r="G597" s="1025"/>
      <c r="H597" s="1025"/>
      <c r="I597" s="1025"/>
      <c r="J597" s="1025"/>
      <c r="K597" s="1025"/>
      <c r="L597" s="1025"/>
      <c r="M597" s="1025"/>
      <c r="N597" s="1025"/>
      <c r="O597" s="1025"/>
      <c r="P597" s="1025"/>
      <c r="Q597" s="1025"/>
      <c r="R597" s="1025"/>
      <c r="S597" s="1025"/>
      <c r="T597" s="1025"/>
      <c r="U597" s="1025"/>
      <c r="V597" s="1025"/>
      <c r="W597" s="1025"/>
      <c r="X597" s="1025"/>
    </row>
    <row r="598" spans="1:24" x14ac:dyDescent="0.2">
      <c r="A598" s="619"/>
      <c r="B598" s="95"/>
      <c r="C598" s="100"/>
      <c r="D598" s="1024"/>
      <c r="E598" s="1025"/>
      <c r="F598" s="1025"/>
      <c r="G598" s="1025"/>
      <c r="H598" s="1025"/>
      <c r="I598" s="1025"/>
      <c r="J598" s="1025"/>
      <c r="K598" s="1025"/>
      <c r="L598" s="1025"/>
      <c r="M598" s="1025"/>
      <c r="N598" s="1025"/>
      <c r="O598" s="1025"/>
      <c r="P598" s="1025"/>
      <c r="Q598" s="1025"/>
      <c r="R598" s="1025"/>
      <c r="S598" s="1025"/>
      <c r="T598" s="1025"/>
      <c r="U598" s="1025"/>
      <c r="V598" s="1025"/>
      <c r="W598" s="1025"/>
      <c r="X598" s="1025"/>
    </row>
    <row r="599" spans="1:24" x14ac:dyDescent="0.2">
      <c r="A599" s="619"/>
      <c r="B599" s="95"/>
      <c r="C599" s="100"/>
      <c r="D599" s="1024"/>
      <c r="E599" s="1025"/>
      <c r="F599" s="1025"/>
      <c r="G599" s="1025"/>
      <c r="H599" s="1025"/>
      <c r="I599" s="1025"/>
      <c r="J599" s="1025"/>
      <c r="K599" s="1025"/>
      <c r="L599" s="1025"/>
      <c r="M599" s="1025"/>
      <c r="N599" s="1025"/>
      <c r="O599" s="1025"/>
      <c r="P599" s="1025"/>
      <c r="Q599" s="1025"/>
      <c r="R599" s="1025"/>
      <c r="S599" s="1025"/>
      <c r="T599" s="1025"/>
      <c r="U599" s="1025"/>
      <c r="V599" s="1025"/>
      <c r="W599" s="1025"/>
      <c r="X599" s="1025"/>
    </row>
    <row r="600" spans="1:24" x14ac:dyDescent="0.2">
      <c r="A600" s="619"/>
      <c r="B600" s="95"/>
      <c r="C600" s="100"/>
      <c r="D600" s="1024"/>
      <c r="E600" s="1025"/>
      <c r="F600" s="1025"/>
      <c r="G600" s="1025"/>
      <c r="H600" s="1025"/>
      <c r="I600" s="1025"/>
      <c r="J600" s="1025"/>
      <c r="K600" s="1025"/>
      <c r="L600" s="1025"/>
      <c r="M600" s="1025"/>
      <c r="N600" s="1025"/>
      <c r="O600" s="1025"/>
      <c r="P600" s="1025"/>
      <c r="Q600" s="1025"/>
      <c r="R600" s="1025"/>
      <c r="S600" s="1025"/>
      <c r="T600" s="1025"/>
      <c r="U600" s="1025"/>
      <c r="V600" s="1025"/>
      <c r="W600" s="1025"/>
      <c r="X600" s="1025"/>
    </row>
    <row r="601" spans="1:24" x14ac:dyDescent="0.2">
      <c r="A601" s="619"/>
      <c r="B601" s="95"/>
      <c r="C601" s="100"/>
      <c r="D601" s="1024"/>
      <c r="E601" s="1025"/>
      <c r="F601" s="1025"/>
      <c r="G601" s="1025"/>
      <c r="H601" s="1025"/>
      <c r="I601" s="1025"/>
      <c r="J601" s="1025"/>
      <c r="K601" s="1025"/>
      <c r="L601" s="1025"/>
      <c r="M601" s="1025"/>
      <c r="N601" s="1025"/>
      <c r="O601" s="1025"/>
      <c r="P601" s="1025"/>
      <c r="Q601" s="1025"/>
      <c r="R601" s="1025"/>
      <c r="S601" s="1025"/>
      <c r="T601" s="1025"/>
      <c r="U601" s="1025"/>
      <c r="V601" s="1025"/>
      <c r="W601" s="1025"/>
      <c r="X601" s="1025"/>
    </row>
    <row r="602" spans="1:24" x14ac:dyDescent="0.2">
      <c r="A602" s="619"/>
      <c r="B602" s="95"/>
      <c r="C602" s="100"/>
      <c r="D602" s="1024"/>
      <c r="E602" s="1025"/>
      <c r="F602" s="1025"/>
      <c r="G602" s="1025"/>
      <c r="H602" s="1025"/>
      <c r="I602" s="1025"/>
      <c r="J602" s="1025"/>
      <c r="K602" s="1025"/>
      <c r="L602" s="1025"/>
      <c r="M602" s="1025"/>
      <c r="N602" s="1025"/>
      <c r="O602" s="1025"/>
      <c r="P602" s="1025"/>
      <c r="Q602" s="1025"/>
      <c r="R602" s="1025"/>
      <c r="S602" s="1025"/>
      <c r="T602" s="1025"/>
      <c r="U602" s="1025"/>
      <c r="V602" s="1025"/>
      <c r="W602" s="1025"/>
      <c r="X602" s="1025"/>
    </row>
    <row r="603" spans="1:24" x14ac:dyDescent="0.2">
      <c r="A603" s="619"/>
      <c r="B603" s="95"/>
      <c r="C603" s="100"/>
      <c r="D603" s="1024"/>
      <c r="E603" s="1025"/>
      <c r="F603" s="1025"/>
      <c r="G603" s="1025"/>
      <c r="H603" s="1025"/>
      <c r="I603" s="1025"/>
      <c r="J603" s="1025"/>
      <c r="K603" s="1025"/>
      <c r="L603" s="1025"/>
      <c r="M603" s="1025"/>
      <c r="N603" s="1025"/>
      <c r="O603" s="1025"/>
      <c r="P603" s="1025"/>
      <c r="Q603" s="1025"/>
      <c r="R603" s="1025"/>
      <c r="S603" s="1025"/>
      <c r="T603" s="1025"/>
      <c r="U603" s="1025"/>
      <c r="V603" s="1025"/>
      <c r="W603" s="1025"/>
      <c r="X603" s="1025"/>
    </row>
    <row r="604" spans="1:24" x14ac:dyDescent="0.2">
      <c r="A604" s="619"/>
      <c r="B604" s="95"/>
      <c r="C604" s="100"/>
      <c r="D604" s="1024"/>
      <c r="E604" s="1025"/>
      <c r="F604" s="1025"/>
      <c r="G604" s="1025"/>
      <c r="H604" s="1025"/>
      <c r="I604" s="1025"/>
      <c r="J604" s="1025"/>
      <c r="K604" s="1025"/>
      <c r="L604" s="1025"/>
      <c r="M604" s="1025"/>
      <c r="N604" s="1025"/>
      <c r="O604" s="1025"/>
      <c r="P604" s="1025"/>
      <c r="Q604" s="1025"/>
      <c r="R604" s="1025"/>
      <c r="S604" s="1025"/>
      <c r="T604" s="1025"/>
      <c r="U604" s="1025"/>
      <c r="V604" s="1025"/>
      <c r="W604" s="1025"/>
      <c r="X604" s="1025"/>
    </row>
    <row r="605" spans="1:24" x14ac:dyDescent="0.2">
      <c r="A605" s="619"/>
      <c r="B605" s="95"/>
      <c r="C605" s="100"/>
      <c r="D605" s="1024"/>
      <c r="E605" s="1025"/>
      <c r="F605" s="1025"/>
      <c r="G605" s="1025"/>
      <c r="H605" s="1025"/>
      <c r="I605" s="1025"/>
      <c r="J605" s="1025"/>
      <c r="K605" s="1025"/>
      <c r="L605" s="1025"/>
      <c r="M605" s="1025"/>
      <c r="N605" s="1025"/>
      <c r="O605" s="1025"/>
      <c r="P605" s="1025"/>
      <c r="Q605" s="1025"/>
      <c r="R605" s="1025"/>
      <c r="S605" s="1025"/>
      <c r="T605" s="1025"/>
      <c r="U605" s="1025"/>
      <c r="V605" s="1025"/>
      <c r="W605" s="1025"/>
      <c r="X605" s="1025"/>
    </row>
    <row r="606" spans="1:24" x14ac:dyDescent="0.2">
      <c r="A606" s="619"/>
      <c r="B606" s="95"/>
      <c r="C606" s="100"/>
      <c r="D606" s="1024"/>
      <c r="E606" s="1025"/>
      <c r="F606" s="1025"/>
      <c r="G606" s="1025"/>
      <c r="H606" s="1025"/>
      <c r="I606" s="1025"/>
      <c r="J606" s="1025"/>
      <c r="K606" s="1025"/>
      <c r="L606" s="1025"/>
      <c r="M606" s="1025"/>
      <c r="N606" s="1025"/>
      <c r="O606" s="1025"/>
      <c r="P606" s="1025"/>
      <c r="Q606" s="1025"/>
      <c r="R606" s="1025"/>
      <c r="S606" s="1025"/>
      <c r="T606" s="1025"/>
      <c r="U606" s="1025"/>
      <c r="V606" s="1025"/>
      <c r="W606" s="1025"/>
      <c r="X606" s="1025"/>
    </row>
    <row r="607" spans="1:24" x14ac:dyDescent="0.2">
      <c r="A607" s="619"/>
      <c r="B607" s="95"/>
      <c r="C607" s="100"/>
      <c r="D607" s="1024"/>
      <c r="E607" s="1025"/>
      <c r="F607" s="1025"/>
      <c r="G607" s="1025"/>
      <c r="H607" s="1025"/>
      <c r="I607" s="1025"/>
      <c r="J607" s="1025"/>
      <c r="K607" s="1025"/>
      <c r="L607" s="1025"/>
      <c r="M607" s="1025"/>
      <c r="N607" s="1025"/>
      <c r="O607" s="1025"/>
      <c r="P607" s="1025"/>
      <c r="Q607" s="1025"/>
      <c r="R607" s="1025"/>
      <c r="S607" s="1025"/>
      <c r="T607" s="1025"/>
      <c r="U607" s="1025"/>
      <c r="V607" s="1025"/>
      <c r="W607" s="1025"/>
      <c r="X607" s="1025"/>
    </row>
    <row r="608" spans="1:24" x14ac:dyDescent="0.2">
      <c r="A608" s="619"/>
      <c r="B608" s="95"/>
      <c r="C608" s="100"/>
      <c r="D608" s="1024"/>
      <c r="E608" s="1025"/>
      <c r="F608" s="1025"/>
      <c r="G608" s="1025"/>
      <c r="H608" s="1025"/>
      <c r="I608" s="1025"/>
      <c r="J608" s="1025"/>
      <c r="K608" s="1025"/>
      <c r="L608" s="1025"/>
      <c r="M608" s="1025"/>
      <c r="N608" s="1025"/>
      <c r="O608" s="1025"/>
      <c r="P608" s="1025"/>
      <c r="Q608" s="1025"/>
      <c r="R608" s="1025"/>
      <c r="S608" s="1025"/>
      <c r="T608" s="1025"/>
      <c r="U608" s="1025"/>
      <c r="V608" s="1025"/>
      <c r="W608" s="1025"/>
      <c r="X608" s="1025"/>
    </row>
    <row r="609" spans="1:24" x14ac:dyDescent="0.2">
      <c r="A609" s="619"/>
      <c r="B609" s="95"/>
      <c r="C609" s="100"/>
      <c r="D609" s="1024"/>
      <c r="E609" s="1025"/>
      <c r="F609" s="1025"/>
      <c r="G609" s="1025"/>
      <c r="H609" s="1025"/>
      <c r="I609" s="1025"/>
      <c r="J609" s="1025"/>
      <c r="K609" s="1025"/>
      <c r="L609" s="1025"/>
      <c r="M609" s="1025"/>
      <c r="N609" s="1025"/>
      <c r="O609" s="1025"/>
      <c r="P609" s="1025"/>
      <c r="Q609" s="1025"/>
      <c r="R609" s="1025"/>
      <c r="S609" s="1025"/>
      <c r="T609" s="1025"/>
      <c r="U609" s="1025"/>
      <c r="V609" s="1025"/>
      <c r="W609" s="1025"/>
      <c r="X609" s="1025"/>
    </row>
    <row r="610" spans="1:24" x14ac:dyDescent="0.2">
      <c r="A610" s="619"/>
      <c r="B610" s="95"/>
      <c r="C610" s="100"/>
      <c r="D610" s="1024"/>
      <c r="E610" s="1025"/>
      <c r="F610" s="1025"/>
      <c r="G610" s="1025"/>
      <c r="H610" s="1025"/>
      <c r="I610" s="1025"/>
      <c r="J610" s="1025"/>
      <c r="K610" s="1025"/>
      <c r="L610" s="1025"/>
      <c r="M610" s="1025"/>
      <c r="N610" s="1025"/>
      <c r="O610" s="1025"/>
      <c r="P610" s="1025"/>
      <c r="Q610" s="1025"/>
      <c r="R610" s="1025"/>
      <c r="S610" s="1025"/>
      <c r="T610" s="1025"/>
      <c r="U610" s="1025"/>
      <c r="V610" s="1025"/>
      <c r="W610" s="1025"/>
      <c r="X610" s="1025"/>
    </row>
    <row r="611" spans="1:24" x14ac:dyDescent="0.2">
      <c r="A611" s="619"/>
      <c r="B611" s="95"/>
      <c r="C611" s="100"/>
      <c r="D611" s="1024"/>
      <c r="E611" s="1025"/>
      <c r="F611" s="1025"/>
      <c r="G611" s="1025"/>
      <c r="H611" s="1025"/>
      <c r="I611" s="1025"/>
      <c r="J611" s="1025"/>
      <c r="K611" s="1025"/>
      <c r="L611" s="1025"/>
      <c r="M611" s="1025"/>
      <c r="N611" s="1025"/>
      <c r="O611" s="1025"/>
      <c r="P611" s="1025"/>
      <c r="Q611" s="1025"/>
      <c r="R611" s="1025"/>
      <c r="S611" s="1025"/>
      <c r="T611" s="1025"/>
      <c r="U611" s="1025"/>
      <c r="V611" s="1025"/>
      <c r="W611" s="1025"/>
      <c r="X611" s="1025"/>
    </row>
    <row r="612" spans="1:24" x14ac:dyDescent="0.2">
      <c r="A612" s="619"/>
      <c r="B612" s="95"/>
      <c r="C612" s="100"/>
      <c r="D612" s="1024"/>
      <c r="E612" s="1025"/>
      <c r="F612" s="1025"/>
      <c r="G612" s="1025"/>
      <c r="H612" s="1025"/>
      <c r="I612" s="1025"/>
      <c r="J612" s="1025"/>
      <c r="K612" s="1025"/>
      <c r="L612" s="1025"/>
      <c r="M612" s="1025"/>
      <c r="N612" s="1025"/>
      <c r="O612" s="1025"/>
      <c r="P612" s="1025"/>
      <c r="Q612" s="1025"/>
      <c r="R612" s="1025"/>
      <c r="S612" s="1025"/>
      <c r="T612" s="1025"/>
      <c r="U612" s="1025"/>
      <c r="V612" s="1025"/>
      <c r="W612" s="1025"/>
      <c r="X612" s="1025"/>
    </row>
    <row r="613" spans="1:24" x14ac:dyDescent="0.2">
      <c r="A613" s="619"/>
      <c r="B613" s="95"/>
      <c r="C613" s="100"/>
      <c r="D613" s="1024"/>
      <c r="E613" s="1025"/>
      <c r="F613" s="1025"/>
      <c r="G613" s="1025"/>
      <c r="H613" s="1025"/>
      <c r="I613" s="1025"/>
      <c r="J613" s="1025"/>
      <c r="K613" s="1025"/>
      <c r="L613" s="1025"/>
      <c r="M613" s="1025"/>
      <c r="N613" s="1025"/>
      <c r="O613" s="1025"/>
      <c r="P613" s="1025"/>
      <c r="Q613" s="1025"/>
      <c r="R613" s="1025"/>
      <c r="S613" s="1025"/>
      <c r="T613" s="1025"/>
      <c r="U613" s="1025"/>
      <c r="V613" s="1025"/>
      <c r="W613" s="1025"/>
      <c r="X613" s="1025"/>
    </row>
    <row r="614" spans="1:24" x14ac:dyDescent="0.2">
      <c r="A614" s="619"/>
      <c r="B614" s="95"/>
      <c r="C614" s="100"/>
      <c r="D614" s="1024"/>
      <c r="E614" s="1025"/>
      <c r="F614" s="1025"/>
      <c r="G614" s="1025"/>
      <c r="H614" s="1025"/>
      <c r="I614" s="1025"/>
      <c r="J614" s="1025"/>
      <c r="K614" s="1025"/>
      <c r="L614" s="1025"/>
      <c r="M614" s="1025"/>
      <c r="N614" s="1025"/>
      <c r="O614" s="1025"/>
      <c r="P614" s="1025"/>
      <c r="Q614" s="1025"/>
      <c r="R614" s="1025"/>
      <c r="S614" s="1025"/>
      <c r="T614" s="1025"/>
      <c r="U614" s="1025"/>
      <c r="V614" s="1025"/>
      <c r="W614" s="1025"/>
      <c r="X614" s="1025"/>
    </row>
    <row r="615" spans="1:24" x14ac:dyDescent="0.2">
      <c r="A615" s="619"/>
      <c r="B615" s="95"/>
      <c r="C615" s="100"/>
      <c r="D615" s="1024"/>
      <c r="E615" s="1025"/>
      <c r="F615" s="1025"/>
      <c r="G615" s="1025"/>
      <c r="H615" s="1025"/>
      <c r="I615" s="1025"/>
      <c r="J615" s="1025"/>
      <c r="K615" s="1025"/>
      <c r="L615" s="1025"/>
      <c r="M615" s="1025"/>
      <c r="N615" s="1025"/>
      <c r="O615" s="1025"/>
      <c r="P615" s="1025"/>
      <c r="Q615" s="1025"/>
      <c r="R615" s="1025"/>
      <c r="S615" s="1025"/>
      <c r="T615" s="1025"/>
      <c r="U615" s="1025"/>
      <c r="V615" s="1025"/>
      <c r="W615" s="1025"/>
      <c r="X615" s="1025"/>
    </row>
    <row r="616" spans="1:24" x14ac:dyDescent="0.2">
      <c r="A616" s="619"/>
      <c r="B616" s="95"/>
      <c r="C616" s="100"/>
      <c r="D616" s="1024"/>
      <c r="E616" s="1025"/>
      <c r="F616" s="1025"/>
      <c r="G616" s="1025"/>
      <c r="H616" s="1025"/>
      <c r="I616" s="1025"/>
      <c r="J616" s="1025"/>
      <c r="K616" s="1025"/>
      <c r="L616" s="1025"/>
      <c r="M616" s="1025"/>
      <c r="N616" s="1025"/>
      <c r="O616" s="1025"/>
      <c r="P616" s="1025"/>
      <c r="Q616" s="1025"/>
      <c r="R616" s="1025"/>
      <c r="S616" s="1025"/>
      <c r="T616" s="1025"/>
      <c r="U616" s="1025"/>
      <c r="V616" s="1025"/>
      <c r="W616" s="1025"/>
      <c r="X616" s="1025"/>
    </row>
    <row r="617" spans="1:24" x14ac:dyDescent="0.2">
      <c r="A617" s="619"/>
      <c r="B617" s="95"/>
      <c r="C617" s="100"/>
      <c r="D617" s="1024"/>
      <c r="E617" s="1025"/>
      <c r="F617" s="1025"/>
      <c r="G617" s="1025"/>
      <c r="H617" s="1025"/>
      <c r="I617" s="1025"/>
      <c r="J617" s="1025"/>
      <c r="K617" s="1025"/>
      <c r="L617" s="1025"/>
      <c r="M617" s="1025"/>
      <c r="N617" s="1025"/>
      <c r="O617" s="1025"/>
      <c r="P617" s="1025"/>
      <c r="Q617" s="1025"/>
      <c r="R617" s="1025"/>
      <c r="S617" s="1025"/>
      <c r="T617" s="1025"/>
      <c r="U617" s="1025"/>
      <c r="V617" s="1025"/>
      <c r="W617" s="1025"/>
      <c r="X617" s="1025"/>
    </row>
    <row r="618" spans="1:24" x14ac:dyDescent="0.2">
      <c r="A618" s="619"/>
      <c r="B618" s="95"/>
      <c r="C618" s="100"/>
      <c r="D618" s="1024"/>
      <c r="E618" s="1025"/>
      <c r="F618" s="1025"/>
      <c r="G618" s="1025"/>
      <c r="H618" s="1025"/>
      <c r="I618" s="1025"/>
      <c r="J618" s="1025"/>
      <c r="K618" s="1025"/>
      <c r="L618" s="1025"/>
      <c r="M618" s="1025"/>
      <c r="N618" s="1025"/>
      <c r="O618" s="1025"/>
      <c r="P618" s="1025"/>
      <c r="Q618" s="1025"/>
      <c r="R618" s="1025"/>
      <c r="S618" s="1025"/>
      <c r="T618" s="1025"/>
      <c r="U618" s="1025"/>
      <c r="V618" s="1025"/>
      <c r="W618" s="1025"/>
      <c r="X618" s="1025"/>
    </row>
    <row r="619" spans="1:24" x14ac:dyDescent="0.2">
      <c r="A619" s="619"/>
      <c r="B619" s="95"/>
      <c r="C619" s="100"/>
      <c r="D619" s="1024"/>
      <c r="E619" s="1025"/>
      <c r="F619" s="1025"/>
      <c r="G619" s="1025"/>
      <c r="H619" s="1025"/>
      <c r="I619" s="1025"/>
      <c r="J619" s="1025"/>
      <c r="K619" s="1025"/>
      <c r="L619" s="1025"/>
      <c r="M619" s="1025"/>
      <c r="N619" s="1025"/>
      <c r="O619" s="1025"/>
      <c r="P619" s="1025"/>
      <c r="Q619" s="1025"/>
      <c r="R619" s="1025"/>
      <c r="S619" s="1025"/>
      <c r="T619" s="1025"/>
      <c r="U619" s="1025"/>
      <c r="V619" s="1025"/>
      <c r="W619" s="1025"/>
      <c r="X619" s="1025"/>
    </row>
    <row r="620" spans="1:24" x14ac:dyDescent="0.2">
      <c r="A620" s="619"/>
      <c r="B620" s="95"/>
      <c r="C620" s="100"/>
      <c r="D620" s="1024"/>
      <c r="E620" s="1025"/>
      <c r="F620" s="1025"/>
      <c r="G620" s="1025"/>
      <c r="H620" s="1025"/>
      <c r="I620" s="1025"/>
      <c r="J620" s="1025"/>
      <c r="K620" s="1025"/>
      <c r="L620" s="1025"/>
      <c r="M620" s="1025"/>
      <c r="N620" s="1025"/>
      <c r="O620" s="1025"/>
      <c r="P620" s="1025"/>
      <c r="Q620" s="1025"/>
      <c r="R620" s="1025"/>
      <c r="S620" s="1025"/>
      <c r="T620" s="1025"/>
      <c r="U620" s="1025"/>
      <c r="V620" s="1025"/>
      <c r="W620" s="1025"/>
      <c r="X620" s="1025"/>
    </row>
    <row r="621" spans="1:24" x14ac:dyDescent="0.2">
      <c r="A621" s="619"/>
      <c r="B621" s="95"/>
      <c r="C621" s="100"/>
      <c r="D621" s="1024"/>
      <c r="E621" s="1025"/>
      <c r="F621" s="1025"/>
      <c r="G621" s="1025"/>
      <c r="H621" s="1025"/>
      <c r="I621" s="1025"/>
      <c r="J621" s="1025"/>
      <c r="K621" s="1025"/>
      <c r="L621" s="1025"/>
      <c r="M621" s="1025"/>
      <c r="N621" s="1025"/>
      <c r="O621" s="1025"/>
      <c r="P621" s="1025"/>
      <c r="Q621" s="1025"/>
      <c r="R621" s="1025"/>
      <c r="S621" s="1025"/>
      <c r="T621" s="1025"/>
      <c r="U621" s="1025"/>
      <c r="V621" s="1025"/>
      <c r="W621" s="1025"/>
      <c r="X621" s="1025"/>
    </row>
    <row r="622" spans="1:24" x14ac:dyDescent="0.2">
      <c r="A622" s="619"/>
      <c r="B622" s="95"/>
      <c r="C622" s="100"/>
      <c r="D622" s="1024"/>
      <c r="E622" s="1025"/>
      <c r="F622" s="1025"/>
      <c r="G622" s="1025"/>
      <c r="H622" s="1025"/>
      <c r="I622" s="1025"/>
      <c r="J622" s="1025"/>
      <c r="K622" s="1025"/>
      <c r="L622" s="1025"/>
      <c r="M622" s="1025"/>
      <c r="N622" s="1025"/>
      <c r="O622" s="1025"/>
      <c r="P622" s="1025"/>
      <c r="Q622" s="1025"/>
      <c r="R622" s="1025"/>
      <c r="S622" s="1025"/>
      <c r="T622" s="1025"/>
      <c r="U622" s="1025"/>
      <c r="V622" s="1025"/>
      <c r="W622" s="1025"/>
      <c r="X622" s="1025"/>
    </row>
    <row r="623" spans="1:24" x14ac:dyDescent="0.2">
      <c r="A623" s="619"/>
      <c r="B623" s="95"/>
      <c r="C623" s="100"/>
      <c r="D623" s="1024"/>
      <c r="E623" s="1025"/>
      <c r="F623" s="1025"/>
      <c r="G623" s="1025"/>
      <c r="H623" s="1025"/>
      <c r="I623" s="1025"/>
      <c r="J623" s="1025"/>
      <c r="K623" s="1025"/>
      <c r="L623" s="1025"/>
      <c r="M623" s="1025"/>
      <c r="N623" s="1025"/>
      <c r="O623" s="1025"/>
      <c r="P623" s="1025"/>
      <c r="Q623" s="1025"/>
      <c r="R623" s="1025"/>
      <c r="S623" s="1025"/>
      <c r="T623" s="1025"/>
      <c r="U623" s="1025"/>
      <c r="V623" s="1025"/>
      <c r="W623" s="1025"/>
      <c r="X623" s="1025"/>
    </row>
    <row r="624" spans="1:24" x14ac:dyDescent="0.2">
      <c r="A624" s="619"/>
      <c r="B624" s="95"/>
      <c r="C624" s="100"/>
      <c r="D624" s="1024"/>
      <c r="E624" s="1025"/>
      <c r="F624" s="1025"/>
      <c r="G624" s="1025"/>
      <c r="H624" s="1025"/>
      <c r="I624" s="1025"/>
      <c r="J624" s="1025"/>
      <c r="K624" s="1025"/>
      <c r="L624" s="1025"/>
      <c r="M624" s="1025"/>
      <c r="N624" s="1025"/>
      <c r="O624" s="1025"/>
      <c r="P624" s="1025"/>
      <c r="Q624" s="1025"/>
      <c r="R624" s="1025"/>
      <c r="S624" s="1025"/>
      <c r="T624" s="1025"/>
      <c r="U624" s="1025"/>
      <c r="V624" s="1025"/>
      <c r="W624" s="1025"/>
      <c r="X624" s="1025"/>
    </row>
    <row r="625" spans="1:24" x14ac:dyDescent="0.2">
      <c r="A625" s="619"/>
      <c r="B625" s="95"/>
      <c r="C625" s="100"/>
      <c r="D625" s="1024"/>
      <c r="E625" s="1025"/>
      <c r="F625" s="1025"/>
      <c r="G625" s="1025"/>
      <c r="H625" s="1025"/>
      <c r="I625" s="1025"/>
      <c r="J625" s="1025"/>
      <c r="K625" s="1025"/>
      <c r="L625" s="1025"/>
      <c r="M625" s="1025"/>
      <c r="N625" s="1025"/>
      <c r="O625" s="1025"/>
      <c r="P625" s="1025"/>
      <c r="Q625" s="1025"/>
      <c r="R625" s="1025"/>
      <c r="S625" s="1025"/>
      <c r="T625" s="1025"/>
      <c r="U625" s="1025"/>
      <c r="V625" s="1025"/>
      <c r="W625" s="1025"/>
      <c r="X625" s="1025"/>
    </row>
    <row r="626" spans="1:24" x14ac:dyDescent="0.2">
      <c r="A626" s="619"/>
      <c r="B626" s="95"/>
      <c r="C626" s="100"/>
      <c r="D626" s="1024"/>
      <c r="E626" s="1025"/>
      <c r="F626" s="1025"/>
      <c r="G626" s="1025"/>
      <c r="H626" s="1025"/>
      <c r="I626" s="1025"/>
      <c r="J626" s="1025"/>
      <c r="K626" s="1025"/>
      <c r="L626" s="1025"/>
      <c r="M626" s="1025"/>
      <c r="N626" s="1025"/>
      <c r="O626" s="1025"/>
      <c r="P626" s="1025"/>
      <c r="Q626" s="1025"/>
      <c r="R626" s="1025"/>
      <c r="S626" s="1025"/>
      <c r="T626" s="1025"/>
      <c r="U626" s="1025"/>
      <c r="V626" s="1025"/>
      <c r="W626" s="1025"/>
      <c r="X626" s="1025"/>
    </row>
    <row r="627" spans="1:24" x14ac:dyDescent="0.2">
      <c r="A627" s="619"/>
      <c r="B627" s="95"/>
      <c r="C627" s="100"/>
      <c r="D627" s="1024"/>
      <c r="E627" s="1025"/>
      <c r="F627" s="1025"/>
      <c r="G627" s="1025"/>
      <c r="H627" s="1025"/>
      <c r="I627" s="1025"/>
      <c r="J627" s="1025"/>
      <c r="K627" s="1025"/>
      <c r="L627" s="1025"/>
      <c r="M627" s="1025"/>
      <c r="N627" s="1025"/>
      <c r="O627" s="1025"/>
      <c r="P627" s="1025"/>
      <c r="Q627" s="1025"/>
      <c r="R627" s="1025"/>
      <c r="S627" s="1025"/>
      <c r="T627" s="1025"/>
      <c r="U627" s="1025"/>
      <c r="V627" s="1025"/>
      <c r="W627" s="1025"/>
      <c r="X627" s="1025"/>
    </row>
    <row r="628" spans="1:24" x14ac:dyDescent="0.2">
      <c r="A628" s="619"/>
      <c r="B628" s="95"/>
      <c r="C628" s="100"/>
      <c r="D628" s="1024"/>
      <c r="E628" s="1025"/>
      <c r="F628" s="1025"/>
      <c r="G628" s="1025"/>
      <c r="H628" s="1025"/>
      <c r="I628" s="1025"/>
      <c r="J628" s="1025"/>
      <c r="K628" s="1025"/>
      <c r="L628" s="1025"/>
      <c r="M628" s="1025"/>
      <c r="N628" s="1025"/>
      <c r="O628" s="1025"/>
      <c r="P628" s="1025"/>
      <c r="Q628" s="1025"/>
      <c r="R628" s="1025"/>
      <c r="S628" s="1025"/>
      <c r="T628" s="1025"/>
      <c r="U628" s="1025"/>
      <c r="V628" s="1025"/>
      <c r="W628" s="1025"/>
      <c r="X628" s="1025"/>
    </row>
    <row r="629" spans="1:24" x14ac:dyDescent="0.2">
      <c r="A629" s="619"/>
      <c r="B629" s="95"/>
      <c r="C629" s="100"/>
      <c r="D629" s="1024"/>
      <c r="E629" s="1025"/>
      <c r="F629" s="1025"/>
      <c r="G629" s="1025"/>
      <c r="H629" s="1025"/>
      <c r="I629" s="1025"/>
      <c r="J629" s="1025"/>
      <c r="K629" s="1025"/>
      <c r="L629" s="1025"/>
      <c r="M629" s="1025"/>
      <c r="N629" s="1025"/>
      <c r="O629" s="1025"/>
      <c r="P629" s="1025"/>
      <c r="Q629" s="1025"/>
      <c r="R629" s="1025"/>
      <c r="S629" s="1025"/>
      <c r="T629" s="1025"/>
      <c r="U629" s="1025"/>
      <c r="V629" s="1025"/>
      <c r="W629" s="1025"/>
      <c r="X629" s="1025"/>
    </row>
    <row r="630" spans="1:24" x14ac:dyDescent="0.2">
      <c r="A630" s="619"/>
      <c r="B630" s="95"/>
      <c r="C630" s="100"/>
      <c r="D630" s="1024"/>
      <c r="E630" s="1025"/>
      <c r="F630" s="1025"/>
      <c r="G630" s="1025"/>
      <c r="H630" s="1025"/>
      <c r="I630" s="1025"/>
      <c r="J630" s="1025"/>
      <c r="K630" s="1025"/>
      <c r="L630" s="1025"/>
      <c r="M630" s="1025"/>
      <c r="N630" s="1025"/>
      <c r="O630" s="1025"/>
      <c r="P630" s="1025"/>
      <c r="Q630" s="1025"/>
      <c r="R630" s="1025"/>
      <c r="S630" s="1025"/>
      <c r="T630" s="1025"/>
      <c r="U630" s="1025"/>
      <c r="V630" s="1025"/>
      <c r="W630" s="1025"/>
      <c r="X630" s="1025"/>
    </row>
    <row r="631" spans="1:24" x14ac:dyDescent="0.2">
      <c r="A631" s="619"/>
      <c r="B631" s="95"/>
      <c r="C631" s="100"/>
      <c r="D631" s="1024"/>
      <c r="E631" s="1025"/>
      <c r="F631" s="1025"/>
      <c r="G631" s="1025"/>
      <c r="H631" s="1025"/>
      <c r="I631" s="1025"/>
      <c r="J631" s="1025"/>
      <c r="K631" s="1025"/>
      <c r="L631" s="1025"/>
      <c r="M631" s="1025"/>
      <c r="N631" s="1025"/>
      <c r="O631" s="1025"/>
      <c r="P631" s="1025"/>
      <c r="Q631" s="1025"/>
      <c r="R631" s="1025"/>
      <c r="S631" s="1025"/>
      <c r="T631" s="1025"/>
      <c r="U631" s="1025"/>
      <c r="V631" s="1025"/>
      <c r="W631" s="1025"/>
      <c r="X631" s="1025"/>
    </row>
    <row r="632" spans="1:24" x14ac:dyDescent="0.2">
      <c r="A632" s="619"/>
      <c r="B632" s="95"/>
      <c r="C632" s="100"/>
      <c r="D632" s="1024"/>
      <c r="E632" s="1025"/>
      <c r="F632" s="1025"/>
      <c r="G632" s="1025"/>
      <c r="H632" s="1025"/>
      <c r="I632" s="1025"/>
      <c r="J632" s="1025"/>
      <c r="K632" s="1025"/>
      <c r="L632" s="1025"/>
      <c r="M632" s="1025"/>
      <c r="N632" s="1025"/>
      <c r="O632" s="1025"/>
      <c r="P632" s="1025"/>
      <c r="Q632" s="1025"/>
      <c r="R632" s="1025"/>
      <c r="S632" s="1025"/>
      <c r="T632" s="1025"/>
      <c r="U632" s="1025"/>
      <c r="V632" s="1025"/>
      <c r="W632" s="1025"/>
      <c r="X632" s="1025"/>
    </row>
    <row r="633" spans="1:24" x14ac:dyDescent="0.2">
      <c r="A633" s="619"/>
      <c r="B633" s="95"/>
      <c r="C633" s="100"/>
      <c r="D633" s="1024"/>
      <c r="E633" s="1025"/>
      <c r="F633" s="1025"/>
      <c r="G633" s="1025"/>
      <c r="H633" s="1025"/>
      <c r="I633" s="1025"/>
      <c r="J633" s="1025"/>
      <c r="K633" s="1025"/>
      <c r="L633" s="1025"/>
      <c r="M633" s="1025"/>
      <c r="N633" s="1025"/>
      <c r="O633" s="1025"/>
      <c r="P633" s="1025"/>
      <c r="Q633" s="1025"/>
      <c r="R633" s="1025"/>
      <c r="S633" s="1025"/>
      <c r="T633" s="1025"/>
      <c r="U633" s="1025"/>
      <c r="V633" s="1025"/>
      <c r="W633" s="1025"/>
      <c r="X633" s="1025"/>
    </row>
    <row r="634" spans="1:24" x14ac:dyDescent="0.2">
      <c r="A634" s="619"/>
      <c r="B634" s="95"/>
      <c r="C634" s="100"/>
      <c r="D634" s="1024"/>
      <c r="E634" s="1025"/>
      <c r="F634" s="1025"/>
      <c r="G634" s="1025"/>
      <c r="H634" s="1025"/>
      <c r="I634" s="1025"/>
      <c r="J634" s="1025"/>
      <c r="K634" s="1025"/>
      <c r="L634" s="1025"/>
      <c r="M634" s="1025"/>
      <c r="N634" s="1025"/>
      <c r="O634" s="1025"/>
      <c r="P634" s="1025"/>
      <c r="Q634" s="1025"/>
      <c r="R634" s="1025"/>
      <c r="S634" s="1025"/>
      <c r="T634" s="1025"/>
      <c r="U634" s="1025"/>
      <c r="V634" s="1025"/>
      <c r="W634" s="1025"/>
      <c r="X634" s="1025"/>
    </row>
    <row r="635" spans="1:24" x14ac:dyDescent="0.2">
      <c r="A635" s="619"/>
      <c r="B635" s="95"/>
      <c r="C635" s="100"/>
      <c r="D635" s="1024"/>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row>
    <row r="636" spans="1:24" x14ac:dyDescent="0.2">
      <c r="A636" s="619"/>
      <c r="B636" s="95"/>
      <c r="C636" s="100"/>
      <c r="D636" s="1024"/>
      <c r="E636" s="1025"/>
      <c r="F636" s="1025"/>
      <c r="G636" s="1025"/>
      <c r="H636" s="1025"/>
      <c r="I636" s="1025"/>
      <c r="J636" s="1025"/>
      <c r="K636" s="1025"/>
      <c r="L636" s="1025"/>
      <c r="M636" s="1025"/>
      <c r="N636" s="1025"/>
      <c r="O636" s="1025"/>
      <c r="P636" s="1025"/>
      <c r="Q636" s="1025"/>
      <c r="R636" s="1025"/>
      <c r="S636" s="1025"/>
      <c r="T636" s="1025"/>
      <c r="U636" s="1025"/>
      <c r="V636" s="1025"/>
      <c r="W636" s="1025"/>
      <c r="X636" s="1025"/>
    </row>
    <row r="637" spans="1:24" x14ac:dyDescent="0.2">
      <c r="A637" s="619"/>
      <c r="B637" s="95"/>
      <c r="C637" s="100"/>
      <c r="D637" s="1024"/>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row>
    <row r="638" spans="1:24" x14ac:dyDescent="0.2">
      <c r="A638" s="619"/>
      <c r="B638" s="95"/>
      <c r="C638" s="100"/>
      <c r="D638" s="1024"/>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row>
    <row r="639" spans="1:24" x14ac:dyDescent="0.2">
      <c r="A639" s="619"/>
      <c r="B639" s="95"/>
      <c r="C639" s="100"/>
      <c r="D639" s="1024"/>
      <c r="E639" s="1025"/>
      <c r="F639" s="1025"/>
      <c r="G639" s="1025"/>
      <c r="H639" s="1025"/>
      <c r="I639" s="1025"/>
      <c r="J639" s="1025"/>
      <c r="K639" s="1025"/>
      <c r="L639" s="1025"/>
      <c r="M639" s="1025"/>
      <c r="N639" s="1025"/>
      <c r="O639" s="1025"/>
      <c r="P639" s="1025"/>
      <c r="Q639" s="1025"/>
      <c r="R639" s="1025"/>
      <c r="S639" s="1025"/>
      <c r="T639" s="1025"/>
      <c r="U639" s="1025"/>
      <c r="V639" s="1025"/>
      <c r="W639" s="1025"/>
      <c r="X639" s="1025"/>
    </row>
    <row r="640" spans="1:24" x14ac:dyDescent="0.2">
      <c r="A640" s="619"/>
      <c r="B640" s="95"/>
      <c r="C640" s="100"/>
      <c r="D640" s="1024"/>
      <c r="E640" s="1025"/>
      <c r="F640" s="1025"/>
      <c r="G640" s="1025"/>
      <c r="H640" s="1025"/>
      <c r="I640" s="1025"/>
      <c r="J640" s="1025"/>
      <c r="K640" s="1025"/>
      <c r="L640" s="1025"/>
      <c r="M640" s="1025"/>
      <c r="N640" s="1025"/>
      <c r="O640" s="1025"/>
      <c r="P640" s="1025"/>
      <c r="Q640" s="1025"/>
      <c r="R640" s="1025"/>
      <c r="S640" s="1025"/>
      <c r="T640" s="1025"/>
      <c r="U640" s="1025"/>
      <c r="V640" s="1025"/>
      <c r="W640" s="1025"/>
      <c r="X640" s="1025"/>
    </row>
    <row r="641" spans="1:24" x14ac:dyDescent="0.2">
      <c r="A641" s="619"/>
      <c r="B641" s="95"/>
      <c r="C641" s="100"/>
      <c r="D641" s="1024"/>
      <c r="E641" s="1025"/>
      <c r="F641" s="1025"/>
      <c r="G641" s="1025"/>
      <c r="H641" s="1025"/>
      <c r="I641" s="1025"/>
      <c r="J641" s="1025"/>
      <c r="K641" s="1025"/>
      <c r="L641" s="1025"/>
      <c r="M641" s="1025"/>
      <c r="N641" s="1025"/>
      <c r="O641" s="1025"/>
      <c r="P641" s="1025"/>
      <c r="Q641" s="1025"/>
      <c r="R641" s="1025"/>
      <c r="S641" s="1025"/>
      <c r="T641" s="1025"/>
      <c r="U641" s="1025"/>
      <c r="V641" s="1025"/>
      <c r="W641" s="1025"/>
      <c r="X641" s="1025"/>
    </row>
    <row r="642" spans="1:24" x14ac:dyDescent="0.2">
      <c r="A642" s="619"/>
      <c r="B642" s="95"/>
      <c r="C642" s="100"/>
      <c r="D642" s="1024"/>
      <c r="E642" s="1025"/>
      <c r="F642" s="1025"/>
      <c r="G642" s="1025"/>
      <c r="H642" s="1025"/>
      <c r="I642" s="1025"/>
      <c r="J642" s="1025"/>
      <c r="K642" s="1025"/>
      <c r="L642" s="1025"/>
      <c r="M642" s="1025"/>
      <c r="N642" s="1025"/>
      <c r="O642" s="1025"/>
      <c r="P642" s="1025"/>
      <c r="Q642" s="1025"/>
      <c r="R642" s="1025"/>
      <c r="S642" s="1025"/>
      <c r="T642" s="1025"/>
      <c r="U642" s="1025"/>
      <c r="V642" s="1025"/>
      <c r="W642" s="1025"/>
      <c r="X642" s="1025"/>
    </row>
    <row r="643" spans="1:24" x14ac:dyDescent="0.2">
      <c r="A643" s="619"/>
      <c r="B643" s="95"/>
      <c r="C643" s="100"/>
      <c r="D643" s="1024"/>
      <c r="E643" s="1025"/>
      <c r="F643" s="1025"/>
      <c r="G643" s="1025"/>
      <c r="H643" s="1025"/>
      <c r="I643" s="1025"/>
      <c r="J643" s="1025"/>
      <c r="K643" s="1025"/>
      <c r="L643" s="1025"/>
      <c r="M643" s="1025"/>
      <c r="N643" s="1025"/>
      <c r="O643" s="1025"/>
      <c r="P643" s="1025"/>
      <c r="Q643" s="1025"/>
      <c r="R643" s="1025"/>
      <c r="S643" s="1025"/>
      <c r="T643" s="1025"/>
      <c r="U643" s="1025"/>
      <c r="V643" s="1025"/>
      <c r="W643" s="1025"/>
      <c r="X643" s="1025"/>
    </row>
    <row r="644" spans="1:24" x14ac:dyDescent="0.2">
      <c r="A644" s="619"/>
      <c r="B644" s="95"/>
      <c r="C644" s="100"/>
      <c r="D644" s="1024"/>
      <c r="E644" s="1025"/>
      <c r="F644" s="1025"/>
      <c r="G644" s="1025"/>
      <c r="H644" s="1025"/>
      <c r="I644" s="1025"/>
      <c r="J644" s="1025"/>
      <c r="K644" s="1025"/>
      <c r="L644" s="1025"/>
      <c r="M644" s="1025"/>
      <c r="N644" s="1025"/>
      <c r="O644" s="1025"/>
      <c r="P644" s="1025"/>
      <c r="Q644" s="1025"/>
      <c r="R644" s="1025"/>
      <c r="S644" s="1025"/>
      <c r="T644" s="1025"/>
      <c r="U644" s="1025"/>
      <c r="V644" s="1025"/>
      <c r="W644" s="1025"/>
      <c r="X644" s="1025"/>
    </row>
    <row r="645" spans="1:24" x14ac:dyDescent="0.2">
      <c r="A645" s="619"/>
      <c r="B645" s="95"/>
      <c r="C645" s="100"/>
      <c r="D645" s="1024"/>
      <c r="E645" s="1025"/>
      <c r="F645" s="1025"/>
      <c r="G645" s="1025"/>
      <c r="H645" s="1025"/>
      <c r="I645" s="1025"/>
      <c r="J645" s="1025"/>
      <c r="K645" s="1025"/>
      <c r="L645" s="1025"/>
      <c r="M645" s="1025"/>
      <c r="N645" s="1025"/>
      <c r="O645" s="1025"/>
      <c r="P645" s="1025"/>
      <c r="Q645" s="1025"/>
      <c r="R645" s="1025"/>
      <c r="S645" s="1025"/>
      <c r="T645" s="1025"/>
      <c r="U645" s="1025"/>
      <c r="V645" s="1025"/>
      <c r="W645" s="1025"/>
      <c r="X645" s="1025"/>
    </row>
    <row r="646" spans="1:24" x14ac:dyDescent="0.2">
      <c r="A646" s="619"/>
      <c r="B646" s="95"/>
      <c r="C646" s="100"/>
      <c r="D646" s="1024"/>
      <c r="E646" s="1025"/>
      <c r="F646" s="1025"/>
      <c r="G646" s="1025"/>
      <c r="H646" s="1025"/>
      <c r="I646" s="1025"/>
      <c r="J646" s="1025"/>
      <c r="K646" s="1025"/>
      <c r="L646" s="1025"/>
      <c r="M646" s="1025"/>
      <c r="N646" s="1025"/>
      <c r="O646" s="1025"/>
      <c r="P646" s="1025"/>
      <c r="Q646" s="1025"/>
      <c r="R646" s="1025"/>
      <c r="S646" s="1025"/>
      <c r="T646" s="1025"/>
      <c r="U646" s="1025"/>
      <c r="V646" s="1025"/>
      <c r="W646" s="1025"/>
      <c r="X646" s="1025"/>
    </row>
    <row r="647" spans="1:24" x14ac:dyDescent="0.2">
      <c r="A647" s="619"/>
      <c r="B647" s="95"/>
      <c r="C647" s="100"/>
      <c r="D647" s="1024"/>
      <c r="E647" s="1025"/>
      <c r="F647" s="1025"/>
      <c r="G647" s="1025"/>
      <c r="H647" s="1025"/>
      <c r="I647" s="1025"/>
      <c r="J647" s="1025"/>
      <c r="K647" s="1025"/>
      <c r="L647" s="1025"/>
      <c r="M647" s="1025"/>
      <c r="N647" s="1025"/>
      <c r="O647" s="1025"/>
      <c r="P647" s="1025"/>
      <c r="Q647" s="1025"/>
      <c r="R647" s="1025"/>
      <c r="S647" s="1025"/>
      <c r="T647" s="1025"/>
      <c r="U647" s="1025"/>
      <c r="V647" s="1025"/>
      <c r="W647" s="1025"/>
      <c r="X647" s="1025"/>
    </row>
    <row r="648" spans="1:24" x14ac:dyDescent="0.2">
      <c r="A648" s="619"/>
      <c r="B648" s="95"/>
      <c r="C648" s="100"/>
      <c r="D648" s="1024"/>
      <c r="E648" s="1025"/>
      <c r="F648" s="1025"/>
      <c r="G648" s="1025"/>
      <c r="H648" s="1025"/>
      <c r="I648" s="1025"/>
      <c r="J648" s="1025"/>
      <c r="K648" s="1025"/>
      <c r="L648" s="1025"/>
      <c r="M648" s="1025"/>
      <c r="N648" s="1025"/>
      <c r="O648" s="1025"/>
      <c r="P648" s="1025"/>
      <c r="Q648" s="1025"/>
      <c r="R648" s="1025"/>
      <c r="S648" s="1025"/>
      <c r="T648" s="1025"/>
      <c r="U648" s="1025"/>
      <c r="V648" s="1025"/>
      <c r="W648" s="1025"/>
      <c r="X648" s="1025"/>
    </row>
    <row r="649" spans="1:24" x14ac:dyDescent="0.2">
      <c r="A649" s="619"/>
      <c r="B649" s="95"/>
      <c r="C649" s="100"/>
      <c r="D649" s="1024"/>
      <c r="E649" s="1025"/>
      <c r="F649" s="1025"/>
      <c r="G649" s="1025"/>
      <c r="H649" s="1025"/>
      <c r="I649" s="1025"/>
      <c r="J649" s="1025"/>
      <c r="K649" s="1025"/>
      <c r="L649" s="1025"/>
      <c r="M649" s="1025"/>
      <c r="N649" s="1025"/>
      <c r="O649" s="1025"/>
      <c r="P649" s="1025"/>
      <c r="Q649" s="1025"/>
      <c r="R649" s="1025"/>
      <c r="S649" s="1025"/>
      <c r="T649" s="1025"/>
      <c r="U649" s="1025"/>
      <c r="V649" s="1025"/>
      <c r="W649" s="1025"/>
      <c r="X649" s="1025"/>
    </row>
    <row r="650" spans="1:24" x14ac:dyDescent="0.2">
      <c r="A650" s="619"/>
      <c r="B650" s="95"/>
      <c r="C650" s="100"/>
      <c r="D650" s="1024"/>
      <c r="E650" s="1025"/>
      <c r="F650" s="1025"/>
      <c r="G650" s="1025"/>
      <c r="H650" s="1025"/>
      <c r="I650" s="1025"/>
      <c r="J650" s="1025"/>
      <c r="K650" s="1025"/>
      <c r="L650" s="1025"/>
      <c r="M650" s="1025"/>
      <c r="N650" s="1025"/>
      <c r="O650" s="1025"/>
      <c r="P650" s="1025"/>
      <c r="Q650" s="1025"/>
      <c r="R650" s="1025"/>
      <c r="S650" s="1025"/>
      <c r="T650" s="1025"/>
      <c r="U650" s="1025"/>
      <c r="V650" s="1025"/>
      <c r="W650" s="1025"/>
      <c r="X650" s="1025"/>
    </row>
    <row r="651" spans="1:24" x14ac:dyDescent="0.2">
      <c r="A651" s="619"/>
      <c r="B651" s="95"/>
      <c r="C651" s="100"/>
      <c r="D651" s="1024"/>
      <c r="E651" s="1025"/>
      <c r="F651" s="1025"/>
      <c r="G651" s="1025"/>
      <c r="H651" s="1025"/>
      <c r="I651" s="1025"/>
      <c r="J651" s="1025"/>
      <c r="K651" s="1025"/>
      <c r="L651" s="1025"/>
      <c r="M651" s="1025"/>
      <c r="N651" s="1025"/>
      <c r="O651" s="1025"/>
      <c r="P651" s="1025"/>
      <c r="Q651" s="1025"/>
      <c r="R651" s="1025"/>
      <c r="S651" s="1025"/>
      <c r="T651" s="1025"/>
      <c r="U651" s="1025"/>
      <c r="V651" s="1025"/>
      <c r="W651" s="1025"/>
      <c r="X651" s="1025"/>
    </row>
    <row r="652" spans="1:24" x14ac:dyDescent="0.2">
      <c r="A652" s="619"/>
      <c r="B652" s="95"/>
      <c r="C652" s="100"/>
      <c r="D652" s="1024"/>
      <c r="E652" s="1025"/>
      <c r="F652" s="1025"/>
      <c r="G652" s="1025"/>
      <c r="H652" s="1025"/>
      <c r="I652" s="1025"/>
      <c r="J652" s="1025"/>
      <c r="K652" s="1025"/>
      <c r="L652" s="1025"/>
      <c r="M652" s="1025"/>
      <c r="N652" s="1025"/>
      <c r="O652" s="1025"/>
      <c r="P652" s="1025"/>
      <c r="Q652" s="1025"/>
      <c r="R652" s="1025"/>
      <c r="S652" s="1025"/>
      <c r="T652" s="1025"/>
      <c r="U652" s="1025"/>
      <c r="V652" s="1025"/>
      <c r="W652" s="1025"/>
      <c r="X652" s="1025"/>
    </row>
    <row r="653" spans="1:24" x14ac:dyDescent="0.2">
      <c r="A653" s="619"/>
      <c r="B653" s="95"/>
      <c r="C653" s="100"/>
      <c r="D653" s="1024"/>
      <c r="E653" s="1025"/>
      <c r="F653" s="1025"/>
      <c r="G653" s="1025"/>
      <c r="H653" s="1025"/>
      <c r="I653" s="1025"/>
      <c r="J653" s="1025"/>
      <c r="K653" s="1025"/>
      <c r="L653" s="1025"/>
      <c r="M653" s="1025"/>
      <c r="N653" s="1025"/>
      <c r="O653" s="1025"/>
      <c r="P653" s="1025"/>
      <c r="Q653" s="1025"/>
      <c r="R653" s="1025"/>
      <c r="S653" s="1025"/>
      <c r="T653" s="1025"/>
      <c r="U653" s="1025"/>
      <c r="V653" s="1025"/>
      <c r="W653" s="1025"/>
      <c r="X653" s="1025"/>
    </row>
    <row r="654" spans="1:24" x14ac:dyDescent="0.2">
      <c r="A654" s="619"/>
      <c r="B654" s="95"/>
      <c r="C654" s="100"/>
      <c r="D654" s="1024"/>
      <c r="E654" s="1025"/>
      <c r="F654" s="1025"/>
      <c r="G654" s="1025"/>
      <c r="H654" s="1025"/>
      <c r="I654" s="1025"/>
      <c r="J654" s="1025"/>
      <c r="K654" s="1025"/>
      <c r="L654" s="1025"/>
      <c r="M654" s="1025"/>
      <c r="N654" s="1025"/>
      <c r="O654" s="1025"/>
      <c r="P654" s="1025"/>
      <c r="Q654" s="1025"/>
      <c r="R654" s="1025"/>
      <c r="S654" s="1025"/>
      <c r="T654" s="1025"/>
      <c r="U654" s="1025"/>
      <c r="V654" s="1025"/>
      <c r="W654" s="1025"/>
      <c r="X654" s="1025"/>
    </row>
    <row r="655" spans="1:24" x14ac:dyDescent="0.2">
      <c r="A655" s="619"/>
      <c r="B655" s="95"/>
      <c r="C655" s="100"/>
      <c r="D655" s="1024"/>
      <c r="E655" s="1025"/>
      <c r="F655" s="1025"/>
      <c r="G655" s="1025"/>
      <c r="H655" s="1025"/>
      <c r="I655" s="1025"/>
      <c r="J655" s="1025"/>
      <c r="K655" s="1025"/>
      <c r="L655" s="1025"/>
      <c r="M655" s="1025"/>
      <c r="N655" s="1025"/>
      <c r="O655" s="1025"/>
      <c r="P655" s="1025"/>
      <c r="Q655" s="1025"/>
      <c r="R655" s="1025"/>
      <c r="S655" s="1025"/>
      <c r="T655" s="1025"/>
      <c r="U655" s="1025"/>
      <c r="V655" s="1025"/>
      <c r="W655" s="1025"/>
      <c r="X655" s="1025"/>
    </row>
    <row r="656" spans="1:24" x14ac:dyDescent="0.2">
      <c r="A656" s="619"/>
      <c r="B656" s="95"/>
      <c r="C656" s="100"/>
      <c r="D656" s="1024"/>
      <c r="E656" s="1025"/>
      <c r="F656" s="1025"/>
      <c r="G656" s="1025"/>
      <c r="H656" s="1025"/>
      <c r="I656" s="1025"/>
      <c r="J656" s="1025"/>
      <c r="K656" s="1025"/>
      <c r="L656" s="1025"/>
      <c r="M656" s="1025"/>
      <c r="N656" s="1025"/>
      <c r="O656" s="1025"/>
      <c r="P656" s="1025"/>
      <c r="Q656" s="1025"/>
      <c r="R656" s="1025"/>
      <c r="S656" s="1025"/>
      <c r="T656" s="1025"/>
      <c r="U656" s="1025"/>
      <c r="V656" s="1025"/>
      <c r="W656" s="1025"/>
      <c r="X656" s="1025"/>
    </row>
    <row r="657" spans="1:24" x14ac:dyDescent="0.2">
      <c r="A657" s="619"/>
      <c r="B657" s="95"/>
      <c r="C657" s="100"/>
      <c r="D657" s="1024"/>
      <c r="E657" s="1025"/>
      <c r="F657" s="1025"/>
      <c r="G657" s="1025"/>
      <c r="H657" s="1025"/>
      <c r="I657" s="1025"/>
      <c r="J657" s="1025"/>
      <c r="K657" s="1025"/>
      <c r="L657" s="1025"/>
      <c r="M657" s="1025"/>
      <c r="N657" s="1025"/>
      <c r="O657" s="1025"/>
      <c r="P657" s="1025"/>
      <c r="Q657" s="1025"/>
      <c r="R657" s="1025"/>
      <c r="S657" s="1025"/>
      <c r="T657" s="1025"/>
      <c r="U657" s="1025"/>
      <c r="V657" s="1025"/>
      <c r="W657" s="1025"/>
      <c r="X657" s="1025"/>
    </row>
    <row r="658" spans="1:24" x14ac:dyDescent="0.2">
      <c r="A658" s="619"/>
      <c r="B658" s="95"/>
      <c r="C658" s="100"/>
      <c r="D658" s="1024"/>
      <c r="E658" s="1025"/>
      <c r="F658" s="1025"/>
      <c r="G658" s="1025"/>
      <c r="H658" s="1025"/>
      <c r="I658" s="1025"/>
      <c r="J658" s="1025"/>
      <c r="K658" s="1025"/>
      <c r="L658" s="1025"/>
      <c r="M658" s="1025"/>
      <c r="N658" s="1025"/>
      <c r="O658" s="1025"/>
      <c r="P658" s="1025"/>
      <c r="Q658" s="1025"/>
      <c r="R658" s="1025"/>
      <c r="S658" s="1025"/>
      <c r="T658" s="1025"/>
      <c r="U658" s="1025"/>
      <c r="V658" s="1025"/>
      <c r="W658" s="1025"/>
      <c r="X658" s="1025"/>
    </row>
    <row r="659" spans="1:24" x14ac:dyDescent="0.2">
      <c r="A659" s="619"/>
      <c r="B659" s="95"/>
      <c r="C659" s="100"/>
      <c r="D659" s="1024"/>
      <c r="E659" s="1025"/>
      <c r="F659" s="1025"/>
      <c r="G659" s="1025"/>
      <c r="H659" s="1025"/>
      <c r="I659" s="1025"/>
      <c r="J659" s="1025"/>
      <c r="K659" s="1025"/>
      <c r="L659" s="1025"/>
      <c r="M659" s="1025"/>
      <c r="N659" s="1025"/>
      <c r="O659" s="1025"/>
      <c r="P659" s="1025"/>
      <c r="Q659" s="1025"/>
      <c r="R659" s="1025"/>
      <c r="S659" s="1025"/>
      <c r="T659" s="1025"/>
      <c r="U659" s="1025"/>
      <c r="V659" s="1025"/>
      <c r="W659" s="1025"/>
      <c r="X659" s="1025"/>
    </row>
    <row r="660" spans="1:24" x14ac:dyDescent="0.2">
      <c r="A660" s="619"/>
      <c r="B660" s="95"/>
      <c r="C660" s="100"/>
      <c r="D660" s="1024"/>
      <c r="E660" s="1025"/>
      <c r="F660" s="1025"/>
      <c r="G660" s="1025"/>
      <c r="H660" s="1025"/>
      <c r="I660" s="1025"/>
      <c r="J660" s="1025"/>
      <c r="K660" s="1025"/>
      <c r="L660" s="1025"/>
      <c r="M660" s="1025"/>
      <c r="N660" s="1025"/>
      <c r="O660" s="1025"/>
      <c r="P660" s="1025"/>
      <c r="Q660" s="1025"/>
      <c r="R660" s="1025"/>
      <c r="S660" s="1025"/>
      <c r="T660" s="1025"/>
      <c r="U660" s="1025"/>
      <c r="V660" s="1025"/>
      <c r="W660" s="1025"/>
      <c r="X660" s="1025"/>
    </row>
    <row r="661" spans="1:24" x14ac:dyDescent="0.2">
      <c r="A661" s="619"/>
      <c r="B661" s="95"/>
      <c r="C661" s="100"/>
      <c r="D661" s="1024"/>
      <c r="E661" s="1025"/>
      <c r="F661" s="1025"/>
      <c r="G661" s="1025"/>
      <c r="H661" s="1025"/>
      <c r="I661" s="1025"/>
      <c r="J661" s="1025"/>
      <c r="K661" s="1025"/>
      <c r="L661" s="1025"/>
      <c r="M661" s="1025"/>
      <c r="N661" s="1025"/>
      <c r="O661" s="1025"/>
      <c r="P661" s="1025"/>
      <c r="Q661" s="1025"/>
      <c r="R661" s="1025"/>
      <c r="S661" s="1025"/>
      <c r="T661" s="1025"/>
      <c r="U661" s="1025"/>
      <c r="V661" s="1025"/>
      <c r="W661" s="1025"/>
      <c r="X661" s="1025"/>
    </row>
    <row r="662" spans="1:24" x14ac:dyDescent="0.2">
      <c r="A662" s="619"/>
      <c r="B662" s="95"/>
      <c r="C662" s="100"/>
      <c r="D662" s="1024"/>
      <c r="E662" s="1025"/>
      <c r="F662" s="1025"/>
      <c r="G662" s="1025"/>
      <c r="H662" s="1025"/>
      <c r="I662" s="1025"/>
      <c r="J662" s="1025"/>
      <c r="K662" s="1025"/>
      <c r="L662" s="1025"/>
      <c r="M662" s="1025"/>
      <c r="N662" s="1025"/>
      <c r="O662" s="1025"/>
      <c r="P662" s="1025"/>
      <c r="Q662" s="1025"/>
      <c r="R662" s="1025"/>
      <c r="S662" s="1025"/>
      <c r="T662" s="1025"/>
      <c r="U662" s="1025"/>
      <c r="V662" s="1025"/>
      <c r="W662" s="1025"/>
      <c r="X662" s="1025"/>
    </row>
    <row r="663" spans="1:24" x14ac:dyDescent="0.2">
      <c r="A663" s="619"/>
      <c r="B663" s="95"/>
      <c r="C663" s="100"/>
      <c r="D663" s="1024"/>
      <c r="E663" s="1025"/>
      <c r="F663" s="1025"/>
      <c r="G663" s="1025"/>
      <c r="H663" s="1025"/>
      <c r="I663" s="1025"/>
      <c r="J663" s="1025"/>
      <c r="K663" s="1025"/>
      <c r="L663" s="1025"/>
      <c r="M663" s="1025"/>
      <c r="N663" s="1025"/>
      <c r="O663" s="1025"/>
      <c r="P663" s="1025"/>
      <c r="Q663" s="1025"/>
      <c r="R663" s="1025"/>
      <c r="S663" s="1025"/>
      <c r="T663" s="1025"/>
      <c r="U663" s="1025"/>
      <c r="V663" s="1025"/>
      <c r="W663" s="1025"/>
      <c r="X663" s="1025"/>
    </row>
    <row r="664" spans="1:24" x14ac:dyDescent="0.2">
      <c r="A664" s="619"/>
      <c r="B664" s="95"/>
      <c r="C664" s="100"/>
      <c r="D664" s="1024"/>
      <c r="E664" s="1025"/>
      <c r="F664" s="1025"/>
      <c r="G664" s="1025"/>
      <c r="H664" s="1025"/>
      <c r="I664" s="1025"/>
      <c r="J664" s="1025"/>
      <c r="K664" s="1025"/>
      <c r="L664" s="1025"/>
      <c r="M664" s="1025"/>
      <c r="N664" s="1025"/>
      <c r="O664" s="1025"/>
      <c r="P664" s="1025"/>
      <c r="Q664" s="1025"/>
      <c r="R664" s="1025"/>
      <c r="S664" s="1025"/>
      <c r="T664" s="1025"/>
      <c r="U664" s="1025"/>
      <c r="V664" s="1025"/>
      <c r="W664" s="1025"/>
      <c r="X664" s="1025"/>
    </row>
    <row r="665" spans="1:24" x14ac:dyDescent="0.2">
      <c r="A665" s="619"/>
      <c r="B665" s="95"/>
      <c r="C665" s="100"/>
      <c r="D665" s="1024"/>
      <c r="E665" s="1025"/>
      <c r="F665" s="1025"/>
      <c r="G665" s="1025"/>
      <c r="H665" s="1025"/>
      <c r="I665" s="1025"/>
      <c r="J665" s="1025"/>
      <c r="K665" s="1025"/>
      <c r="L665" s="1025"/>
      <c r="M665" s="1025"/>
      <c r="N665" s="1025"/>
      <c r="O665" s="1025"/>
      <c r="P665" s="1025"/>
      <c r="Q665" s="1025"/>
      <c r="R665" s="1025"/>
      <c r="S665" s="1025"/>
      <c r="T665" s="1025"/>
      <c r="U665" s="1025"/>
      <c r="V665" s="1025"/>
      <c r="W665" s="1025"/>
      <c r="X665" s="1025"/>
    </row>
    <row r="666" spans="1:24" x14ac:dyDescent="0.2">
      <c r="A666" s="619"/>
      <c r="B666" s="95"/>
      <c r="C666" s="100"/>
      <c r="D666" s="1024"/>
      <c r="E666" s="1025"/>
      <c r="F666" s="1025"/>
      <c r="G666" s="1025"/>
      <c r="H666" s="1025"/>
      <c r="I666" s="1025"/>
      <c r="J666" s="1025"/>
      <c r="K666" s="1025"/>
      <c r="L666" s="1025"/>
      <c r="M666" s="1025"/>
      <c r="N666" s="1025"/>
      <c r="O666" s="1025"/>
      <c r="P666" s="1025"/>
      <c r="Q666" s="1025"/>
      <c r="R666" s="1025"/>
      <c r="S666" s="1025"/>
      <c r="T666" s="1025"/>
      <c r="U666" s="1025"/>
      <c r="V666" s="1025"/>
      <c r="W666" s="1025"/>
      <c r="X666" s="1025"/>
    </row>
    <row r="667" spans="1:24" x14ac:dyDescent="0.2">
      <c r="A667" s="619"/>
      <c r="B667" s="95"/>
      <c r="C667" s="100"/>
      <c r="D667" s="1024"/>
      <c r="E667" s="1025"/>
      <c r="F667" s="1025"/>
      <c r="G667" s="1025"/>
      <c r="H667" s="1025"/>
      <c r="I667" s="1025"/>
      <c r="J667" s="1025"/>
      <c r="K667" s="1025"/>
      <c r="L667" s="1025"/>
      <c r="M667" s="1025"/>
      <c r="N667" s="1025"/>
      <c r="O667" s="1025"/>
      <c r="P667" s="1025"/>
      <c r="Q667" s="1025"/>
      <c r="R667" s="1025"/>
      <c r="S667" s="1025"/>
      <c r="T667" s="1025"/>
      <c r="U667" s="1025"/>
      <c r="V667" s="1025"/>
      <c r="W667" s="1025"/>
      <c r="X667" s="1025"/>
    </row>
    <row r="668" spans="1:24" x14ac:dyDescent="0.2">
      <c r="A668" s="619"/>
      <c r="B668" s="95"/>
      <c r="C668" s="100"/>
      <c r="D668" s="1024"/>
      <c r="E668" s="1025"/>
      <c r="F668" s="1025"/>
      <c r="G668" s="1025"/>
      <c r="H668" s="1025"/>
      <c r="I668" s="1025"/>
      <c r="J668" s="1025"/>
      <c r="K668" s="1025"/>
      <c r="L668" s="1025"/>
      <c r="M668" s="1025"/>
      <c r="N668" s="1025"/>
      <c r="O668" s="1025"/>
      <c r="P668" s="1025"/>
      <c r="Q668" s="1025"/>
      <c r="R668" s="1025"/>
      <c r="S668" s="1025"/>
      <c r="T668" s="1025"/>
      <c r="U668" s="1025"/>
      <c r="V668" s="1025"/>
      <c r="W668" s="1025"/>
      <c r="X668" s="1025"/>
    </row>
    <row r="669" spans="1:24" x14ac:dyDescent="0.2">
      <c r="A669" s="619"/>
      <c r="B669" s="95"/>
      <c r="C669" s="100"/>
      <c r="D669" s="1024"/>
      <c r="E669" s="1025"/>
      <c r="F669" s="1025"/>
      <c r="G669" s="1025"/>
      <c r="H669" s="1025"/>
      <c r="I669" s="1025"/>
      <c r="J669" s="1025"/>
      <c r="K669" s="1025"/>
      <c r="L669" s="1025"/>
      <c r="M669" s="1025"/>
      <c r="N669" s="1025"/>
      <c r="O669" s="1025"/>
      <c r="P669" s="1025"/>
      <c r="Q669" s="1025"/>
      <c r="R669" s="1025"/>
      <c r="S669" s="1025"/>
      <c r="T669" s="1025"/>
      <c r="U669" s="1025"/>
      <c r="V669" s="1025"/>
      <c r="W669" s="1025"/>
      <c r="X669" s="1025"/>
    </row>
    <row r="670" spans="1:24" x14ac:dyDescent="0.2">
      <c r="A670" s="619"/>
      <c r="B670" s="95"/>
      <c r="C670" s="100"/>
      <c r="D670" s="1024"/>
      <c r="E670" s="1025"/>
      <c r="F670" s="1025"/>
      <c r="G670" s="1025"/>
      <c r="H670" s="1025"/>
      <c r="I670" s="1025"/>
      <c r="J670" s="1025"/>
      <c r="K670" s="1025"/>
      <c r="L670" s="1025"/>
      <c r="M670" s="1025"/>
      <c r="N670" s="1025"/>
      <c r="O670" s="1025"/>
      <c r="P670" s="1025"/>
      <c r="Q670" s="1025"/>
      <c r="R670" s="1025"/>
      <c r="S670" s="1025"/>
      <c r="T670" s="1025"/>
      <c r="U670" s="1025"/>
      <c r="V670" s="1025"/>
      <c r="W670" s="1025"/>
      <c r="X670" s="1025"/>
    </row>
    <row r="671" spans="1:24" x14ac:dyDescent="0.2">
      <c r="A671" s="619"/>
      <c r="B671" s="95"/>
      <c r="C671" s="100"/>
      <c r="D671" s="1025"/>
      <c r="E671" s="1025"/>
      <c r="F671" s="1025"/>
      <c r="G671" s="1025"/>
      <c r="H671" s="1025"/>
      <c r="I671" s="1025"/>
      <c r="J671" s="1025"/>
      <c r="K671" s="1025"/>
      <c r="L671" s="1025"/>
      <c r="M671" s="1025"/>
      <c r="N671" s="1025"/>
      <c r="O671" s="1025"/>
      <c r="P671" s="1025"/>
      <c r="Q671" s="1025"/>
      <c r="R671" s="1025"/>
      <c r="S671" s="1025"/>
      <c r="T671" s="1025"/>
      <c r="U671" s="1025"/>
      <c r="V671" s="1025"/>
      <c r="W671" s="1025"/>
      <c r="X671" s="1025"/>
    </row>
    <row r="672" spans="1:24" x14ac:dyDescent="0.2">
      <c r="A672" s="619"/>
      <c r="B672" s="95"/>
      <c r="C672" s="100"/>
      <c r="D672" s="1025"/>
      <c r="E672" s="1025"/>
      <c r="F672" s="1025"/>
      <c r="G672" s="1025"/>
      <c r="H672" s="1025"/>
      <c r="I672" s="1025"/>
      <c r="J672" s="1025"/>
      <c r="K672" s="1025"/>
      <c r="L672" s="1025"/>
      <c r="M672" s="1025"/>
      <c r="N672" s="1025"/>
      <c r="O672" s="1025"/>
      <c r="P672" s="1025"/>
      <c r="Q672" s="1025"/>
      <c r="R672" s="1025"/>
      <c r="S672" s="1025"/>
      <c r="T672" s="1025"/>
      <c r="U672" s="1025"/>
      <c r="V672" s="1025"/>
      <c r="W672" s="1025"/>
      <c r="X672" s="1025"/>
    </row>
    <row r="673" spans="1:26" s="46" customFormat="1" x14ac:dyDescent="0.2">
      <c r="A673" s="1026"/>
      <c r="B673" s="1010"/>
      <c r="C673" s="1027"/>
      <c r="D673" s="1026"/>
      <c r="E673" s="1026"/>
      <c r="F673" s="1026"/>
      <c r="G673" s="1026"/>
      <c r="H673" s="1026"/>
      <c r="I673" s="1026"/>
      <c r="J673" s="1026"/>
      <c r="K673" s="1026"/>
      <c r="L673" s="1026"/>
      <c r="M673" s="1026"/>
      <c r="N673" s="1026"/>
      <c r="O673" s="1026"/>
      <c r="P673" s="1026"/>
      <c r="Q673" s="1026"/>
      <c r="R673" s="1026"/>
      <c r="S673" s="1026"/>
      <c r="T673" s="1026"/>
      <c r="U673" s="1026"/>
      <c r="V673" s="1026"/>
      <c r="W673" s="1026"/>
      <c r="X673" s="1026"/>
      <c r="Y673" s="1911"/>
      <c r="Z673" s="1909"/>
    </row>
    <row r="674" spans="1:26" x14ac:dyDescent="0.2">
      <c r="A674" s="619"/>
      <c r="B674" s="95"/>
      <c r="C674" s="100"/>
      <c r="D674" s="1028"/>
      <c r="E674" s="1028"/>
      <c r="F674" s="1028"/>
      <c r="G674" s="1028"/>
      <c r="H674" s="1028"/>
      <c r="I674" s="1028"/>
      <c r="J674" s="1028"/>
      <c r="K674" s="1028"/>
      <c r="L674" s="1028"/>
      <c r="M674" s="1028"/>
      <c r="N674" s="1028"/>
      <c r="O674" s="1028"/>
      <c r="P674" s="1028"/>
      <c r="Q674" s="1028"/>
      <c r="R674" s="1028"/>
      <c r="S674" s="1028"/>
      <c r="T674" s="1028"/>
      <c r="U674" s="1028"/>
      <c r="V674" s="1028"/>
      <c r="W674" s="1028"/>
      <c r="X674" s="1028"/>
    </row>
    <row r="675" spans="1:26" x14ac:dyDescent="0.2">
      <c r="A675" s="619"/>
      <c r="B675" s="95"/>
      <c r="C675" s="100"/>
      <c r="D675" s="1028"/>
      <c r="E675" s="1028"/>
      <c r="F675" s="1028"/>
      <c r="G675" s="1028"/>
      <c r="H675" s="1028"/>
      <c r="I675" s="1028"/>
      <c r="J675" s="1028"/>
      <c r="K675" s="1028"/>
      <c r="L675" s="1028"/>
      <c r="M675" s="1028"/>
      <c r="N675" s="1028"/>
      <c r="O675" s="1028"/>
      <c r="P675" s="1028"/>
      <c r="Q675" s="1028"/>
      <c r="R675" s="1028"/>
      <c r="S675" s="1028"/>
      <c r="T675" s="1028"/>
      <c r="U675" s="1028"/>
      <c r="V675" s="1028"/>
      <c r="W675" s="1028"/>
      <c r="X675" s="1028"/>
    </row>
    <row r="676" spans="1:26" x14ac:dyDescent="0.2">
      <c r="A676" s="619"/>
      <c r="B676" s="95"/>
      <c r="C676" s="100"/>
      <c r="D676" s="1028"/>
      <c r="E676" s="1028"/>
      <c r="F676" s="1028"/>
      <c r="G676" s="1028"/>
      <c r="H676" s="1028"/>
      <c r="I676" s="1028"/>
      <c r="J676" s="1028"/>
      <c r="K676" s="1028"/>
      <c r="L676" s="1028"/>
      <c r="M676" s="1028"/>
      <c r="N676" s="1028"/>
      <c r="O676" s="1028"/>
      <c r="P676" s="1028"/>
      <c r="Q676" s="1028"/>
      <c r="R676" s="1028"/>
      <c r="S676" s="1028"/>
      <c r="T676" s="1028"/>
      <c r="U676" s="1028"/>
      <c r="V676" s="1028"/>
      <c r="W676" s="1028"/>
      <c r="X676" s="1028"/>
    </row>
    <row r="677" spans="1:26" x14ac:dyDescent="0.2">
      <c r="A677" s="619"/>
      <c r="B677" s="95"/>
      <c r="C677" s="100"/>
      <c r="D677" s="1028"/>
      <c r="E677" s="1028"/>
      <c r="F677" s="1028"/>
      <c r="G677" s="1028"/>
      <c r="H677" s="1028"/>
      <c r="I677" s="1028"/>
      <c r="J677" s="1028"/>
      <c r="K677" s="1028"/>
      <c r="L677" s="1028"/>
      <c r="M677" s="1028"/>
      <c r="N677" s="1028"/>
      <c r="O677" s="1028"/>
      <c r="P677" s="1028"/>
      <c r="Q677" s="1028"/>
      <c r="R677" s="1028"/>
      <c r="S677" s="1028"/>
      <c r="T677" s="1028"/>
      <c r="U677" s="1028"/>
      <c r="V677" s="1028"/>
      <c r="W677" s="1028"/>
      <c r="X677" s="1028"/>
    </row>
    <row r="678" spans="1:26" x14ac:dyDescent="0.2">
      <c r="A678" s="619"/>
      <c r="B678" s="95"/>
      <c r="C678" s="100"/>
      <c r="D678" s="1028"/>
      <c r="E678" s="1028"/>
      <c r="F678" s="1028"/>
      <c r="G678" s="1028"/>
      <c r="H678" s="1028"/>
      <c r="I678" s="1028"/>
      <c r="J678" s="1028"/>
      <c r="K678" s="1028"/>
      <c r="L678" s="1028"/>
      <c r="M678" s="1028"/>
      <c r="N678" s="1028"/>
      <c r="O678" s="1028"/>
      <c r="P678" s="1028"/>
      <c r="Q678" s="1028"/>
      <c r="R678" s="1028"/>
      <c r="S678" s="1028"/>
      <c r="T678" s="1028"/>
      <c r="U678" s="1028"/>
      <c r="V678" s="1028"/>
      <c r="W678" s="1028"/>
      <c r="X678" s="1028"/>
    </row>
    <row r="679" spans="1:26" x14ac:dyDescent="0.2">
      <c r="A679" s="619"/>
      <c r="B679" s="95"/>
      <c r="C679" s="100"/>
      <c r="D679" s="1028"/>
      <c r="E679" s="1028"/>
      <c r="F679" s="1028"/>
      <c r="G679" s="1028"/>
      <c r="H679" s="1028"/>
      <c r="I679" s="1028"/>
      <c r="J679" s="1028"/>
      <c r="K679" s="1028"/>
      <c r="L679" s="1028"/>
      <c r="M679" s="1028"/>
      <c r="N679" s="1028"/>
      <c r="O679" s="1028"/>
      <c r="P679" s="1028"/>
      <c r="Q679" s="1028"/>
      <c r="R679" s="1028"/>
      <c r="S679" s="1028"/>
      <c r="T679" s="1028"/>
      <c r="U679" s="1028"/>
      <c r="V679" s="1028"/>
      <c r="W679" s="1028"/>
      <c r="X679" s="1028"/>
    </row>
    <row r="680" spans="1:26" x14ac:dyDescent="0.2">
      <c r="A680" s="619"/>
      <c r="B680" s="95"/>
      <c r="C680" s="100"/>
      <c r="D680" s="1028"/>
      <c r="E680" s="1028"/>
      <c r="F680" s="1028"/>
      <c r="G680" s="1028"/>
      <c r="H680" s="1028"/>
      <c r="I680" s="1028"/>
      <c r="J680" s="1028"/>
      <c r="K680" s="1028"/>
      <c r="L680" s="1028"/>
      <c r="M680" s="1028"/>
      <c r="N680" s="1028"/>
      <c r="O680" s="1028"/>
      <c r="P680" s="1028"/>
      <c r="Q680" s="1028"/>
      <c r="R680" s="1028"/>
      <c r="S680" s="1028"/>
      <c r="T680" s="1028"/>
      <c r="U680" s="1028"/>
      <c r="V680" s="1028"/>
      <c r="W680" s="1028"/>
      <c r="X680" s="1028"/>
    </row>
    <row r="681" spans="1:26" x14ac:dyDescent="0.2">
      <c r="A681" s="619"/>
      <c r="B681" s="95"/>
      <c r="C681" s="100"/>
      <c r="D681" s="1028"/>
      <c r="E681" s="1028"/>
      <c r="F681" s="1028"/>
      <c r="G681" s="1028"/>
      <c r="H681" s="1028"/>
      <c r="I681" s="1028"/>
      <c r="J681" s="1028"/>
      <c r="K681" s="1028"/>
      <c r="L681" s="1028"/>
      <c r="M681" s="1028"/>
      <c r="N681" s="1028"/>
      <c r="O681" s="1028"/>
      <c r="P681" s="1028"/>
      <c r="Q681" s="1028"/>
      <c r="R681" s="1028"/>
      <c r="S681" s="1028"/>
      <c r="T681" s="1028"/>
      <c r="U681" s="1028"/>
      <c r="V681" s="1028"/>
      <c r="W681" s="1028"/>
      <c r="X681" s="1028"/>
    </row>
    <row r="682" spans="1:26" x14ac:dyDescent="0.2">
      <c r="A682" s="619"/>
      <c r="B682" s="95"/>
      <c r="C682" s="100"/>
      <c r="D682" s="1028"/>
      <c r="E682" s="1028"/>
      <c r="F682" s="1028"/>
      <c r="G682" s="1028"/>
      <c r="H682" s="1028"/>
      <c r="I682" s="1028"/>
      <c r="J682" s="1028"/>
      <c r="K682" s="1028"/>
      <c r="L682" s="1028"/>
      <c r="M682" s="1028"/>
      <c r="N682" s="1028"/>
      <c r="O682" s="1028"/>
      <c r="P682" s="1028"/>
      <c r="Q682" s="1028"/>
      <c r="R682" s="1028"/>
      <c r="S682" s="1028"/>
      <c r="T682" s="1028"/>
      <c r="U682" s="1028"/>
      <c r="V682" s="1028"/>
      <c r="W682" s="1028"/>
      <c r="X682" s="1028"/>
    </row>
    <row r="683" spans="1:26" x14ac:dyDescent="0.2">
      <c r="A683" s="619"/>
      <c r="B683" s="95"/>
      <c r="C683" s="100"/>
      <c r="D683" s="1028"/>
      <c r="E683" s="1028"/>
      <c r="F683" s="1028"/>
      <c r="G683" s="1028"/>
      <c r="H683" s="1028"/>
      <c r="I683" s="1028"/>
      <c r="J683" s="1028"/>
      <c r="K683" s="1028"/>
      <c r="L683" s="1028"/>
      <c r="M683" s="1028"/>
      <c r="N683" s="1028"/>
      <c r="O683" s="1028"/>
      <c r="P683" s="1028"/>
      <c r="Q683" s="1028"/>
      <c r="R683" s="1028"/>
      <c r="S683" s="1028"/>
      <c r="T683" s="1028"/>
      <c r="U683" s="1028"/>
      <c r="V683" s="1028"/>
      <c r="W683" s="1028"/>
      <c r="X683" s="1028"/>
    </row>
    <row r="684" spans="1:26" x14ac:dyDescent="0.2">
      <c r="A684" s="619"/>
      <c r="B684" s="95"/>
      <c r="C684" s="100"/>
      <c r="D684" s="1028"/>
      <c r="E684" s="1028"/>
      <c r="F684" s="1028"/>
      <c r="G684" s="1028"/>
      <c r="H684" s="1028"/>
      <c r="I684" s="1028"/>
      <c r="J684" s="1028"/>
      <c r="K684" s="1028"/>
      <c r="L684" s="1028"/>
      <c r="M684" s="1028"/>
      <c r="N684" s="1028"/>
      <c r="O684" s="1028"/>
      <c r="P684" s="1028"/>
      <c r="Q684" s="1028"/>
      <c r="R684" s="1028"/>
      <c r="S684" s="1028"/>
      <c r="T684" s="1028"/>
      <c r="U684" s="1028"/>
      <c r="V684" s="1028"/>
      <c r="W684" s="1028"/>
      <c r="X684" s="1028"/>
    </row>
    <row r="685" spans="1:26" x14ac:dyDescent="0.2">
      <c r="A685" s="619"/>
      <c r="B685" s="95"/>
      <c r="C685" s="100"/>
      <c r="D685" s="1028"/>
      <c r="E685" s="1028"/>
      <c r="F685" s="1028"/>
      <c r="G685" s="1028"/>
      <c r="H685" s="1028"/>
      <c r="I685" s="1028"/>
      <c r="J685" s="1028"/>
      <c r="K685" s="1028"/>
      <c r="L685" s="1028"/>
      <c r="M685" s="1028"/>
      <c r="N685" s="1028"/>
      <c r="O685" s="1028"/>
      <c r="P685" s="1028"/>
      <c r="Q685" s="1028"/>
      <c r="R685" s="1028"/>
      <c r="S685" s="1028"/>
      <c r="T685" s="1028"/>
      <c r="U685" s="1028"/>
      <c r="V685" s="1028"/>
      <c r="W685" s="1028"/>
      <c r="X685" s="1028"/>
    </row>
    <row r="686" spans="1:26" x14ac:dyDescent="0.2">
      <c r="A686" s="619"/>
      <c r="B686" s="95"/>
      <c r="C686" s="100"/>
      <c r="D686" s="1028"/>
      <c r="E686" s="1028"/>
      <c r="F686" s="1028"/>
      <c r="G686" s="1028"/>
      <c r="H686" s="1028"/>
      <c r="I686" s="1028"/>
      <c r="J686" s="1028"/>
      <c r="K686" s="1028"/>
      <c r="L686" s="1028"/>
      <c r="M686" s="1028"/>
      <c r="N686" s="1028"/>
      <c r="O686" s="1028"/>
      <c r="P686" s="1028"/>
      <c r="Q686" s="1028"/>
      <c r="R686" s="1028"/>
      <c r="S686" s="1028"/>
      <c r="T686" s="1028"/>
      <c r="U686" s="1028"/>
      <c r="V686" s="1028"/>
      <c r="W686" s="1028"/>
      <c r="X686" s="1028"/>
    </row>
    <row r="687" spans="1:26" x14ac:dyDescent="0.2">
      <c r="A687" s="619"/>
      <c r="B687" s="95"/>
      <c r="C687" s="100"/>
      <c r="D687" s="1028"/>
      <c r="E687" s="1028"/>
      <c r="F687" s="1028"/>
      <c r="G687" s="1028"/>
      <c r="H687" s="1028"/>
      <c r="I687" s="1028"/>
      <c r="J687" s="1028"/>
      <c r="K687" s="1028"/>
      <c r="L687" s="1028"/>
      <c r="M687" s="1028"/>
      <c r="N687" s="1028"/>
      <c r="O687" s="1028"/>
      <c r="P687" s="1028"/>
      <c r="Q687" s="1028"/>
      <c r="R687" s="1028"/>
      <c r="S687" s="1028"/>
      <c r="T687" s="1028"/>
      <c r="U687" s="1028"/>
      <c r="V687" s="1028"/>
      <c r="W687" s="1028"/>
      <c r="X687" s="1028"/>
    </row>
    <row r="688" spans="1:26" x14ac:dyDescent="0.2">
      <c r="A688" s="619"/>
      <c r="B688" s="95"/>
      <c r="C688" s="100"/>
      <c r="D688" s="1028"/>
      <c r="E688" s="1028"/>
      <c r="F688" s="1028"/>
      <c r="G688" s="1028"/>
      <c r="H688" s="1028"/>
      <c r="I688" s="1028"/>
      <c r="J688" s="1028"/>
      <c r="K688" s="1028"/>
      <c r="L688" s="1028"/>
      <c r="M688" s="1028"/>
      <c r="N688" s="1028"/>
      <c r="O688" s="1028"/>
      <c r="P688" s="1028"/>
      <c r="Q688" s="1028"/>
      <c r="R688" s="1028"/>
      <c r="S688" s="1028"/>
      <c r="T688" s="1028"/>
      <c r="U688" s="1028"/>
      <c r="V688" s="1028"/>
      <c r="W688" s="1028"/>
      <c r="X688" s="1028"/>
    </row>
    <row r="689" spans="1:24" x14ac:dyDescent="0.2">
      <c r="A689" s="619"/>
      <c r="B689" s="95"/>
      <c r="D689" s="1028"/>
      <c r="E689" s="1028"/>
      <c r="F689" s="1028"/>
      <c r="G689" s="1028"/>
      <c r="H689" s="1028"/>
      <c r="I689" s="1028"/>
      <c r="J689" s="1028"/>
      <c r="K689" s="1028"/>
      <c r="L689" s="1028"/>
      <c r="M689" s="1028"/>
      <c r="N689" s="1028"/>
      <c r="O689" s="1028"/>
      <c r="P689" s="1028"/>
      <c r="Q689" s="1028"/>
      <c r="R689" s="1028"/>
      <c r="S689" s="1028"/>
      <c r="T689" s="1028"/>
      <c r="U689" s="1028"/>
      <c r="V689" s="1028"/>
      <c r="W689" s="1028"/>
      <c r="X689" s="1028"/>
    </row>
    <row r="690" spans="1:24" x14ac:dyDescent="0.2">
      <c r="A690" s="619"/>
      <c r="B690" s="95"/>
      <c r="D690" s="1028"/>
      <c r="E690" s="1028"/>
      <c r="F690" s="1028"/>
      <c r="G690" s="1028"/>
      <c r="H690" s="1028"/>
      <c r="I690" s="1028"/>
      <c r="J690" s="1028"/>
      <c r="K690" s="1028"/>
      <c r="L690" s="1028"/>
      <c r="M690" s="1028"/>
      <c r="N690" s="1028"/>
      <c r="O690" s="1028"/>
      <c r="P690" s="1028"/>
      <c r="Q690" s="1028"/>
      <c r="R690" s="1028"/>
      <c r="S690" s="1028"/>
      <c r="T690" s="1028"/>
      <c r="U690" s="1028"/>
      <c r="V690" s="1028"/>
      <c r="W690" s="1028"/>
      <c r="X690" s="1028"/>
    </row>
    <row r="691" spans="1:24" x14ac:dyDescent="0.2">
      <c r="A691" s="619"/>
      <c r="B691" s="95"/>
      <c r="D691" s="1028"/>
      <c r="E691" s="1028"/>
      <c r="F691" s="1028"/>
      <c r="G691" s="1028"/>
      <c r="H691" s="1028"/>
      <c r="I691" s="1028"/>
      <c r="J691" s="1028"/>
      <c r="K691" s="1028"/>
      <c r="L691" s="1028"/>
      <c r="M691" s="1028"/>
      <c r="N691" s="1028"/>
      <c r="O691" s="1028"/>
      <c r="P691" s="1028"/>
      <c r="Q691" s="1028"/>
      <c r="R691" s="1028"/>
      <c r="S691" s="1028"/>
      <c r="T691" s="1028"/>
      <c r="U691" s="1028"/>
      <c r="V691" s="1028"/>
      <c r="W691" s="1028"/>
      <c r="X691" s="1028"/>
    </row>
    <row r="692" spans="1:24" x14ac:dyDescent="0.2">
      <c r="A692" s="619"/>
      <c r="B692" s="95"/>
      <c r="D692" s="1028"/>
      <c r="E692" s="1028"/>
      <c r="F692" s="1028"/>
      <c r="G692" s="1028"/>
      <c r="H692" s="1028"/>
      <c r="I692" s="1028"/>
      <c r="J692" s="1028"/>
      <c r="K692" s="1028"/>
      <c r="L692" s="1028"/>
      <c r="M692" s="1028"/>
      <c r="N692" s="1028"/>
      <c r="O692" s="1028"/>
      <c r="P692" s="1028"/>
      <c r="Q692" s="1028"/>
      <c r="R692" s="1028"/>
      <c r="S692" s="1028"/>
      <c r="T692" s="1028"/>
      <c r="U692" s="1028"/>
      <c r="V692" s="1028"/>
      <c r="W692" s="1028"/>
      <c r="X692" s="1028"/>
    </row>
    <row r="693" spans="1:24" x14ac:dyDescent="0.2">
      <c r="A693" s="619"/>
      <c r="B693" s="95"/>
      <c r="D693" s="1028"/>
      <c r="E693" s="1028"/>
      <c r="F693" s="1028"/>
      <c r="G693" s="1028"/>
      <c r="H693" s="1028"/>
      <c r="I693" s="1028"/>
      <c r="J693" s="1028"/>
      <c r="K693" s="1028"/>
      <c r="L693" s="1028"/>
      <c r="M693" s="1028"/>
      <c r="N693" s="1028"/>
      <c r="O693" s="1028"/>
      <c r="P693" s="1028"/>
      <c r="Q693" s="1028"/>
      <c r="R693" s="1028"/>
      <c r="S693" s="1028"/>
      <c r="T693" s="1028"/>
      <c r="U693" s="1028"/>
      <c r="V693" s="1028"/>
      <c r="W693" s="1028"/>
      <c r="X693" s="1028"/>
    </row>
    <row r="694" spans="1:24" x14ac:dyDescent="0.2">
      <c r="A694" s="619"/>
      <c r="B694" s="95"/>
      <c r="D694" s="1028"/>
      <c r="E694" s="1028"/>
      <c r="F694" s="1028"/>
      <c r="G694" s="1028"/>
      <c r="H694" s="1028"/>
      <c r="I694" s="1028"/>
      <c r="J694" s="1028"/>
      <c r="K694" s="1028"/>
      <c r="L694" s="1028"/>
      <c r="M694" s="1028"/>
      <c r="N694" s="1028"/>
      <c r="O694" s="1028"/>
      <c r="P694" s="1028"/>
      <c r="Q694" s="1028"/>
      <c r="R694" s="1028"/>
      <c r="S694" s="1028"/>
      <c r="T694" s="1028"/>
      <c r="U694" s="1028"/>
      <c r="V694" s="1028"/>
      <c r="W694" s="1028"/>
      <c r="X694" s="1028"/>
    </row>
    <row r="695" spans="1:24" x14ac:dyDescent="0.2">
      <c r="A695" s="619"/>
      <c r="B695" s="95"/>
      <c r="D695" s="1028"/>
      <c r="E695" s="1028"/>
      <c r="F695" s="1028"/>
      <c r="G695" s="1028"/>
      <c r="H695" s="1028"/>
      <c r="I695" s="1028"/>
      <c r="J695" s="1028"/>
      <c r="K695" s="1028"/>
      <c r="L695" s="1028"/>
      <c r="M695" s="1028"/>
      <c r="N695" s="1028"/>
      <c r="O695" s="1028"/>
      <c r="P695" s="1028"/>
      <c r="Q695" s="1028"/>
      <c r="R695" s="1028"/>
      <c r="S695" s="1028"/>
      <c r="T695" s="1028"/>
      <c r="U695" s="1028"/>
      <c r="V695" s="1028"/>
      <c r="W695" s="1028"/>
      <c r="X695" s="1028"/>
    </row>
    <row r="696" spans="1:24" x14ac:dyDescent="0.2">
      <c r="A696" s="619"/>
      <c r="B696" s="95"/>
      <c r="D696" s="1028"/>
      <c r="E696" s="1028"/>
      <c r="F696" s="1028"/>
      <c r="G696" s="1028"/>
      <c r="H696" s="1028"/>
      <c r="I696" s="1028"/>
      <c r="J696" s="1028"/>
      <c r="K696" s="1028"/>
      <c r="L696" s="1028"/>
      <c r="M696" s="1028"/>
      <c r="N696" s="1028"/>
      <c r="O696" s="1028"/>
      <c r="P696" s="1028"/>
      <c r="Q696" s="1028"/>
      <c r="R696" s="1028"/>
      <c r="S696" s="1028"/>
      <c r="T696" s="1028"/>
      <c r="U696" s="1028"/>
      <c r="V696" s="1028"/>
      <c r="W696" s="1028"/>
      <c r="X696" s="1028"/>
    </row>
    <row r="697" spans="1:24" x14ac:dyDescent="0.2">
      <c r="A697" s="619"/>
      <c r="B697" s="95"/>
      <c r="D697" s="1028"/>
      <c r="E697" s="1028"/>
      <c r="F697" s="1028"/>
      <c r="G697" s="1028"/>
      <c r="H697" s="1028"/>
      <c r="I697" s="1028"/>
      <c r="J697" s="1028"/>
      <c r="K697" s="1028"/>
      <c r="L697" s="1028"/>
      <c r="M697" s="1028"/>
      <c r="N697" s="1028"/>
      <c r="O697" s="1028"/>
      <c r="P697" s="1028"/>
      <c r="Q697" s="1028"/>
      <c r="R697" s="1028"/>
      <c r="S697" s="1028"/>
      <c r="T697" s="1028"/>
      <c r="U697" s="1028"/>
      <c r="V697" s="1028"/>
      <c r="W697" s="1028"/>
      <c r="X697" s="1028"/>
    </row>
    <row r="698" spans="1:24" x14ac:dyDescent="0.2">
      <c r="A698" s="619"/>
      <c r="B698" s="95"/>
      <c r="D698" s="1028"/>
      <c r="E698" s="1028"/>
      <c r="F698" s="1028"/>
      <c r="G698" s="1028"/>
      <c r="H698" s="1028"/>
      <c r="I698" s="1028"/>
      <c r="J698" s="1028"/>
      <c r="K698" s="1028"/>
      <c r="L698" s="1028"/>
      <c r="M698" s="1028"/>
      <c r="N698" s="1028"/>
      <c r="O698" s="1028"/>
      <c r="P698" s="1028"/>
      <c r="Q698" s="1028"/>
      <c r="R698" s="1028"/>
      <c r="S698" s="1028"/>
      <c r="T698" s="1028"/>
      <c r="U698" s="1028"/>
      <c r="V698" s="1028"/>
      <c r="W698" s="1028"/>
      <c r="X698" s="1028"/>
    </row>
    <row r="699" spans="1:24" x14ac:dyDescent="0.2">
      <c r="A699" s="619"/>
      <c r="B699" s="95"/>
      <c r="D699" s="1028"/>
      <c r="E699" s="1028"/>
      <c r="F699" s="1028"/>
      <c r="G699" s="1028"/>
      <c r="H699" s="1028"/>
      <c r="I699" s="1028"/>
      <c r="J699" s="1028"/>
      <c r="K699" s="1028"/>
      <c r="L699" s="1028"/>
      <c r="M699" s="1028"/>
      <c r="N699" s="1028"/>
      <c r="O699" s="1028"/>
      <c r="P699" s="1028"/>
      <c r="Q699" s="1028"/>
      <c r="R699" s="1028"/>
      <c r="S699" s="1028"/>
      <c r="T699" s="1028"/>
      <c r="U699" s="1028"/>
      <c r="V699" s="1028"/>
      <c r="W699" s="1028"/>
      <c r="X699" s="1028"/>
    </row>
    <row r="700" spans="1:24" x14ac:dyDescent="0.2">
      <c r="A700" s="619"/>
      <c r="B700" s="95"/>
      <c r="D700" s="1028"/>
      <c r="E700" s="1028"/>
      <c r="F700" s="1028"/>
      <c r="G700" s="1028"/>
      <c r="H700" s="1028"/>
      <c r="I700" s="1028"/>
      <c r="J700" s="1028"/>
      <c r="K700" s="1028"/>
      <c r="L700" s="1028"/>
      <c r="M700" s="1028"/>
      <c r="N700" s="1028"/>
      <c r="O700" s="1028"/>
      <c r="P700" s="1028"/>
      <c r="Q700" s="1028"/>
      <c r="R700" s="1028"/>
      <c r="S700" s="1028"/>
      <c r="T700" s="1028"/>
      <c r="U700" s="1028"/>
      <c r="V700" s="1028"/>
      <c r="W700" s="1028"/>
      <c r="X700" s="1028"/>
    </row>
    <row r="701" spans="1:24" x14ac:dyDescent="0.2">
      <c r="A701" s="619"/>
      <c r="B701" s="95"/>
      <c r="D701" s="1028"/>
      <c r="E701" s="1028"/>
      <c r="F701" s="1028"/>
      <c r="G701" s="1028"/>
      <c r="H701" s="1028"/>
      <c r="I701" s="1028"/>
      <c r="J701" s="1028"/>
      <c r="K701" s="1028"/>
      <c r="L701" s="1028"/>
      <c r="M701" s="1028"/>
      <c r="N701" s="1028"/>
      <c r="O701" s="1028"/>
      <c r="P701" s="1028"/>
      <c r="Q701" s="1028"/>
      <c r="R701" s="1028"/>
      <c r="S701" s="1028"/>
      <c r="T701" s="1028"/>
      <c r="U701" s="1028"/>
      <c r="V701" s="1028"/>
      <c r="W701" s="1028"/>
      <c r="X701" s="1028"/>
    </row>
    <row r="702" spans="1:24" x14ac:dyDescent="0.2">
      <c r="A702" s="619"/>
      <c r="B702" s="95"/>
      <c r="D702" s="1028"/>
      <c r="E702" s="1028"/>
      <c r="F702" s="1028"/>
      <c r="G702" s="1028"/>
      <c r="H702" s="1028"/>
      <c r="I702" s="1028"/>
      <c r="J702" s="1028"/>
      <c r="K702" s="1028"/>
      <c r="L702" s="1028"/>
      <c r="M702" s="1028"/>
      <c r="N702" s="1028"/>
      <c r="O702" s="1028"/>
      <c r="P702" s="1028"/>
      <c r="Q702" s="1028"/>
      <c r="R702" s="1028"/>
      <c r="S702" s="1028"/>
      <c r="T702" s="1028"/>
      <c r="U702" s="1028"/>
      <c r="V702" s="1028"/>
      <c r="W702" s="1028"/>
      <c r="X702" s="1028"/>
    </row>
    <row r="703" spans="1:24" x14ac:dyDescent="0.2">
      <c r="A703" s="619"/>
      <c r="B703" s="95"/>
      <c r="D703" s="1028"/>
      <c r="E703" s="1028"/>
      <c r="F703" s="1028"/>
      <c r="G703" s="1028"/>
      <c r="H703" s="1028"/>
      <c r="I703" s="1028"/>
      <c r="J703" s="1028"/>
      <c r="K703" s="1028"/>
      <c r="L703" s="1028"/>
      <c r="M703" s="1028"/>
      <c r="N703" s="1028"/>
      <c r="O703" s="1028"/>
      <c r="P703" s="1028"/>
      <c r="Q703" s="1028"/>
      <c r="R703" s="1028"/>
      <c r="S703" s="1028"/>
      <c r="T703" s="1028"/>
      <c r="U703" s="1028"/>
      <c r="V703" s="1028"/>
      <c r="W703" s="1028"/>
      <c r="X703" s="1028"/>
    </row>
    <row r="704" spans="1:24" x14ac:dyDescent="0.2">
      <c r="A704" s="619"/>
      <c r="B704" s="95"/>
      <c r="D704" s="1028"/>
      <c r="E704" s="1028"/>
      <c r="F704" s="1028"/>
      <c r="G704" s="1028"/>
      <c r="H704" s="1028"/>
      <c r="I704" s="1028"/>
      <c r="J704" s="1028"/>
      <c r="K704" s="1028"/>
      <c r="L704" s="1028"/>
      <c r="M704" s="1028"/>
      <c r="N704" s="1028"/>
      <c r="O704" s="1028"/>
      <c r="P704" s="1028"/>
      <c r="Q704" s="1028"/>
      <c r="R704" s="1028"/>
      <c r="S704" s="1028"/>
      <c r="T704" s="1028"/>
      <c r="U704" s="1028"/>
      <c r="V704" s="1028"/>
      <c r="W704" s="1028"/>
      <c r="X704" s="1028"/>
    </row>
    <row r="705" spans="1:24" x14ac:dyDescent="0.2">
      <c r="A705" s="619"/>
      <c r="B705" s="95"/>
      <c r="D705" s="1028"/>
      <c r="E705" s="1028"/>
      <c r="F705" s="1028"/>
      <c r="G705" s="1028"/>
      <c r="H705" s="1028"/>
      <c r="I705" s="1028"/>
      <c r="J705" s="1028"/>
      <c r="K705" s="1028"/>
      <c r="L705" s="1028"/>
      <c r="M705" s="1028"/>
      <c r="N705" s="1028"/>
      <c r="O705" s="1028"/>
      <c r="P705" s="1028"/>
      <c r="Q705" s="1028"/>
      <c r="R705" s="1028"/>
      <c r="S705" s="1028"/>
      <c r="T705" s="1028"/>
      <c r="U705" s="1028"/>
      <c r="V705" s="1028"/>
      <c r="W705" s="1028"/>
      <c r="X705" s="1028"/>
    </row>
    <row r="706" spans="1:24" x14ac:dyDescent="0.2">
      <c r="A706" s="619"/>
      <c r="B706" s="95"/>
      <c r="D706" s="1028"/>
      <c r="E706" s="1028"/>
      <c r="F706" s="1028"/>
      <c r="G706" s="1028"/>
      <c r="H706" s="1028"/>
      <c r="I706" s="1028"/>
      <c r="J706" s="1028"/>
      <c r="K706" s="1028"/>
      <c r="L706" s="1028"/>
      <c r="M706" s="1028"/>
      <c r="N706" s="1028"/>
      <c r="O706" s="1028"/>
      <c r="P706" s="1028"/>
      <c r="Q706" s="1028"/>
      <c r="R706" s="1028"/>
      <c r="S706" s="1028"/>
      <c r="T706" s="1028"/>
      <c r="U706" s="1028"/>
      <c r="V706" s="1028"/>
      <c r="W706" s="1028"/>
      <c r="X706" s="1028"/>
    </row>
    <row r="707" spans="1:24" x14ac:dyDescent="0.2">
      <c r="A707" s="619"/>
      <c r="B707" s="95"/>
      <c r="D707" s="1028"/>
      <c r="E707" s="1028"/>
      <c r="F707" s="1028"/>
      <c r="G707" s="1028"/>
      <c r="H707" s="1028"/>
      <c r="I707" s="1028"/>
      <c r="J707" s="1028"/>
      <c r="K707" s="1028"/>
      <c r="L707" s="1028"/>
      <c r="M707" s="1028"/>
      <c r="N707" s="1028"/>
      <c r="O707" s="1028"/>
      <c r="P707" s="1028"/>
      <c r="Q707" s="1028"/>
      <c r="R707" s="1028"/>
      <c r="S707" s="1028"/>
      <c r="T707" s="1028"/>
      <c r="U707" s="1028"/>
      <c r="V707" s="1028"/>
      <c r="W707" s="1028"/>
      <c r="X707" s="1028"/>
    </row>
    <row r="708" spans="1:24" x14ac:dyDescent="0.2">
      <c r="A708" s="619"/>
      <c r="B708" s="95"/>
      <c r="D708" s="1028"/>
      <c r="E708" s="1028"/>
      <c r="F708" s="1028"/>
      <c r="G708" s="1028"/>
      <c r="H708" s="1028"/>
      <c r="I708" s="1028"/>
      <c r="J708" s="1028"/>
      <c r="K708" s="1028"/>
      <c r="L708" s="1028"/>
      <c r="M708" s="1028"/>
      <c r="N708" s="1028"/>
      <c r="O708" s="1028"/>
      <c r="P708" s="1028"/>
      <c r="Q708" s="1028"/>
      <c r="R708" s="1028"/>
      <c r="S708" s="1028"/>
      <c r="T708" s="1028"/>
      <c r="U708" s="1028"/>
      <c r="V708" s="1028"/>
      <c r="W708" s="1028"/>
      <c r="X708" s="1028"/>
    </row>
    <row r="709" spans="1:24" x14ac:dyDescent="0.2">
      <c r="A709" s="619"/>
      <c r="B709" s="95"/>
      <c r="D709" s="1028"/>
      <c r="E709" s="1028"/>
      <c r="F709" s="1028"/>
      <c r="G709" s="1028"/>
      <c r="H709" s="1028"/>
      <c r="I709" s="1028"/>
      <c r="J709" s="1028"/>
      <c r="K709" s="1028"/>
      <c r="L709" s="1028"/>
      <c r="M709" s="1028"/>
      <c r="N709" s="1028"/>
      <c r="O709" s="1028"/>
      <c r="P709" s="1028"/>
      <c r="Q709" s="1028"/>
      <c r="R709" s="1028"/>
      <c r="S709" s="1028"/>
      <c r="T709" s="1028"/>
      <c r="U709" s="1028"/>
      <c r="V709" s="1028"/>
      <c r="W709" s="1028"/>
      <c r="X709" s="1028"/>
    </row>
    <row r="710" spans="1:24" x14ac:dyDescent="0.2">
      <c r="A710" s="619"/>
      <c r="B710" s="95"/>
      <c r="D710" s="1028"/>
      <c r="E710" s="1028"/>
      <c r="F710" s="1028"/>
      <c r="G710" s="1028"/>
      <c r="H710" s="1028"/>
      <c r="I710" s="1028"/>
      <c r="J710" s="1028"/>
      <c r="K710" s="1028"/>
      <c r="L710" s="1028"/>
      <c r="M710" s="1028"/>
      <c r="N710" s="1028"/>
      <c r="O710" s="1028"/>
      <c r="P710" s="1028"/>
      <c r="Q710" s="1028"/>
      <c r="R710" s="1028"/>
      <c r="S710" s="1028"/>
      <c r="T710" s="1028"/>
      <c r="U710" s="1028"/>
      <c r="V710" s="1028"/>
      <c r="W710" s="1028"/>
      <c r="X710" s="1028"/>
    </row>
    <row r="711" spans="1:24" x14ac:dyDescent="0.2">
      <c r="A711" s="619"/>
      <c r="B711" s="95"/>
      <c r="D711" s="1028"/>
      <c r="E711" s="1028"/>
      <c r="F711" s="1028"/>
      <c r="G711" s="1028"/>
      <c r="H711" s="1028"/>
      <c r="I711" s="1028"/>
      <c r="J711" s="1028"/>
      <c r="K711" s="1028"/>
      <c r="L711" s="1028"/>
      <c r="M711" s="1028"/>
      <c r="N711" s="1028"/>
      <c r="O711" s="1028"/>
      <c r="P711" s="1028"/>
      <c r="Q711" s="1028"/>
      <c r="R711" s="1028"/>
      <c r="S711" s="1028"/>
      <c r="T711" s="1028"/>
      <c r="U711" s="1028"/>
      <c r="V711" s="1028"/>
      <c r="W711" s="1028"/>
      <c r="X711" s="1028"/>
    </row>
    <row r="712" spans="1:24" x14ac:dyDescent="0.2">
      <c r="A712" s="619"/>
      <c r="B712" s="95"/>
      <c r="D712" s="1028"/>
      <c r="E712" s="1028"/>
      <c r="F712" s="1028"/>
      <c r="G712" s="1028"/>
      <c r="H712" s="1028"/>
      <c r="I712" s="1028"/>
      <c r="J712" s="1028"/>
      <c r="K712" s="1028"/>
      <c r="L712" s="1028"/>
      <c r="M712" s="1028"/>
      <c r="N712" s="1028"/>
      <c r="O712" s="1028"/>
      <c r="P712" s="1028"/>
      <c r="Q712" s="1028"/>
      <c r="R712" s="1028"/>
      <c r="S712" s="1028"/>
      <c r="T712" s="1028"/>
      <c r="U712" s="1028"/>
      <c r="V712" s="1028"/>
      <c r="W712" s="1028"/>
      <c r="X712" s="1028"/>
    </row>
    <row r="713" spans="1:24" x14ac:dyDescent="0.2">
      <c r="A713" s="619"/>
      <c r="B713" s="95"/>
      <c r="D713" s="1028"/>
      <c r="E713" s="1028"/>
      <c r="F713" s="1028"/>
      <c r="G713" s="1028"/>
      <c r="H713" s="1028"/>
      <c r="I713" s="1028"/>
      <c r="J713" s="1028"/>
      <c r="K713" s="1028"/>
      <c r="L713" s="1028"/>
      <c r="M713" s="1028"/>
      <c r="N713" s="1028"/>
      <c r="O713" s="1028"/>
      <c r="P713" s="1028"/>
      <c r="Q713" s="1028"/>
      <c r="R713" s="1028"/>
      <c r="S713" s="1028"/>
      <c r="T713" s="1028"/>
      <c r="U713" s="1028"/>
      <c r="V713" s="1028"/>
      <c r="W713" s="1028"/>
      <c r="X713" s="1028"/>
    </row>
    <row r="714" spans="1:24" x14ac:dyDescent="0.2">
      <c r="A714" s="619"/>
      <c r="B714" s="95"/>
      <c r="D714" s="1028"/>
      <c r="E714" s="1028"/>
      <c r="F714" s="1028"/>
      <c r="G714" s="1028"/>
      <c r="H714" s="1028"/>
      <c r="I714" s="1028"/>
      <c r="J714" s="1028"/>
      <c r="K714" s="1028"/>
      <c r="L714" s="1028"/>
      <c r="M714" s="1028"/>
      <c r="N714" s="1028"/>
      <c r="O714" s="1028"/>
      <c r="P714" s="1028"/>
      <c r="Q714" s="1028"/>
      <c r="R714" s="1028"/>
      <c r="S714" s="1028"/>
      <c r="T714" s="1028"/>
      <c r="U714" s="1028"/>
      <c r="V714" s="1028"/>
      <c r="W714" s="1028"/>
      <c r="X714" s="1028"/>
    </row>
    <row r="715" spans="1:24" x14ac:dyDescent="0.2">
      <c r="A715" s="619"/>
      <c r="B715" s="95"/>
      <c r="D715" s="1028"/>
      <c r="E715" s="1028"/>
      <c r="F715" s="1028"/>
      <c r="G715" s="1028"/>
      <c r="H715" s="1028"/>
      <c r="I715" s="1028"/>
      <c r="J715" s="1028"/>
      <c r="K715" s="1028"/>
      <c r="L715" s="1028"/>
      <c r="M715" s="1028"/>
      <c r="N715" s="1028"/>
      <c r="O715" s="1028"/>
      <c r="P715" s="1028"/>
      <c r="Q715" s="1028"/>
      <c r="R715" s="1028"/>
      <c r="S715" s="1028"/>
      <c r="T715" s="1028"/>
      <c r="U715" s="1028"/>
      <c r="V715" s="1028"/>
      <c r="W715" s="1028"/>
      <c r="X715" s="1028"/>
    </row>
    <row r="716" spans="1:24" x14ac:dyDescent="0.2">
      <c r="A716" s="619"/>
      <c r="B716" s="95"/>
      <c r="D716" s="1028"/>
      <c r="E716" s="1028"/>
      <c r="F716" s="1028"/>
      <c r="G716" s="1028"/>
      <c r="H716" s="1028"/>
      <c r="I716" s="1028"/>
      <c r="J716" s="1028"/>
      <c r="K716" s="1028"/>
      <c r="L716" s="1028"/>
      <c r="M716" s="1028"/>
      <c r="N716" s="1028"/>
      <c r="O716" s="1028"/>
      <c r="P716" s="1028"/>
      <c r="Q716" s="1028"/>
      <c r="R716" s="1028"/>
      <c r="S716" s="1028"/>
      <c r="T716" s="1028"/>
      <c r="U716" s="1028"/>
      <c r="V716" s="1028"/>
      <c r="W716" s="1028"/>
      <c r="X716" s="1028"/>
    </row>
    <row r="717" spans="1:24" x14ac:dyDescent="0.2">
      <c r="A717" s="619"/>
      <c r="B717" s="95"/>
      <c r="D717" s="1028"/>
      <c r="E717" s="1028"/>
      <c r="F717" s="1028"/>
      <c r="G717" s="1028"/>
      <c r="H717" s="1028"/>
      <c r="I717" s="1028"/>
      <c r="J717" s="1028"/>
      <c r="K717" s="1028"/>
      <c r="L717" s="1028"/>
      <c r="M717" s="1028"/>
      <c r="N717" s="1028"/>
      <c r="O717" s="1028"/>
      <c r="P717" s="1028"/>
      <c r="Q717" s="1028"/>
      <c r="R717" s="1028"/>
      <c r="S717" s="1028"/>
      <c r="T717" s="1028"/>
      <c r="U717" s="1028"/>
      <c r="V717" s="1028"/>
      <c r="W717" s="1028"/>
      <c r="X717" s="1028"/>
    </row>
    <row r="718" spans="1:24" x14ac:dyDescent="0.2">
      <c r="A718" s="619"/>
      <c r="B718" s="95"/>
      <c r="D718" s="1028"/>
      <c r="E718" s="1028"/>
      <c r="F718" s="1028"/>
      <c r="G718" s="1028"/>
      <c r="H718" s="1028"/>
      <c r="I718" s="1028"/>
      <c r="J718" s="1028"/>
      <c r="K718" s="1028"/>
      <c r="L718" s="1028"/>
      <c r="M718" s="1028"/>
      <c r="N718" s="1028"/>
      <c r="O718" s="1028"/>
      <c r="P718" s="1028"/>
      <c r="Q718" s="1028"/>
      <c r="R718" s="1028"/>
      <c r="S718" s="1028"/>
      <c r="T718" s="1028"/>
      <c r="U718" s="1028"/>
      <c r="V718" s="1028"/>
      <c r="W718" s="1028"/>
      <c r="X718" s="1028"/>
    </row>
    <row r="719" spans="1:24" x14ac:dyDescent="0.2">
      <c r="A719" s="619"/>
      <c r="B719" s="95"/>
      <c r="D719" s="1028"/>
      <c r="E719" s="1028"/>
      <c r="F719" s="1028"/>
      <c r="G719" s="1028"/>
      <c r="H719" s="1028"/>
      <c r="I719" s="1028"/>
      <c r="J719" s="1028"/>
      <c r="K719" s="1028"/>
      <c r="L719" s="1028"/>
      <c r="M719" s="1028"/>
      <c r="N719" s="1028"/>
      <c r="O719" s="1028"/>
      <c r="P719" s="1028"/>
      <c r="Q719" s="1028"/>
      <c r="R719" s="1028"/>
      <c r="S719" s="1028"/>
      <c r="T719" s="1028"/>
      <c r="U719" s="1028"/>
      <c r="V719" s="1028"/>
      <c r="W719" s="1028"/>
      <c r="X719" s="1028"/>
    </row>
    <row r="720" spans="1:24" x14ac:dyDescent="0.2">
      <c r="A720" s="619"/>
      <c r="B720" s="95"/>
      <c r="D720" s="1028"/>
      <c r="E720" s="1028"/>
      <c r="F720" s="1028"/>
      <c r="G720" s="1028"/>
      <c r="H720" s="1028"/>
      <c r="I720" s="1028"/>
      <c r="J720" s="1028"/>
      <c r="K720" s="1028"/>
      <c r="L720" s="1028"/>
      <c r="M720" s="1028"/>
      <c r="N720" s="1028"/>
      <c r="O720" s="1028"/>
      <c r="P720" s="1028"/>
      <c r="Q720" s="1028"/>
      <c r="R720" s="1028"/>
      <c r="S720" s="1028"/>
      <c r="T720" s="1028"/>
      <c r="U720" s="1028"/>
      <c r="V720" s="1028"/>
      <c r="W720" s="1028"/>
      <c r="X720" s="1028"/>
    </row>
    <row r="721" spans="1:24" x14ac:dyDescent="0.2">
      <c r="A721" s="619"/>
      <c r="B721" s="95"/>
      <c r="D721" s="1028"/>
      <c r="E721" s="1028"/>
      <c r="F721" s="1028"/>
      <c r="G721" s="1028"/>
      <c r="H721" s="1028"/>
      <c r="I721" s="1028"/>
      <c r="J721" s="1028"/>
      <c r="K721" s="1028"/>
      <c r="L721" s="1028"/>
      <c r="M721" s="1028"/>
      <c r="N721" s="1028"/>
      <c r="O721" s="1028"/>
      <c r="P721" s="1028"/>
      <c r="Q721" s="1028"/>
      <c r="R721" s="1028"/>
      <c r="S721" s="1028"/>
      <c r="T721" s="1028"/>
      <c r="U721" s="1028"/>
      <c r="V721" s="1028"/>
      <c r="W721" s="1028"/>
      <c r="X721" s="1028"/>
    </row>
    <row r="722" spans="1:24" x14ac:dyDescent="0.2">
      <c r="A722" s="619"/>
      <c r="B722" s="95"/>
      <c r="D722" s="1028"/>
      <c r="E722" s="1028"/>
      <c r="F722" s="1028"/>
      <c r="G722" s="1028"/>
      <c r="H722" s="1028"/>
      <c r="I722" s="1028"/>
      <c r="J722" s="1028"/>
      <c r="K722" s="1028"/>
      <c r="L722" s="1028"/>
      <c r="M722" s="1028"/>
      <c r="N722" s="1028"/>
      <c r="O722" s="1028"/>
      <c r="P722" s="1028"/>
      <c r="Q722" s="1028"/>
      <c r="R722" s="1028"/>
      <c r="S722" s="1028"/>
      <c r="T722" s="1028"/>
      <c r="U722" s="1028"/>
      <c r="V722" s="1028"/>
      <c r="W722" s="1028"/>
      <c r="X722" s="1028"/>
    </row>
    <row r="723" spans="1:24" x14ac:dyDescent="0.2">
      <c r="A723" s="619"/>
      <c r="B723" s="95"/>
      <c r="D723" s="1028"/>
      <c r="E723" s="1028"/>
      <c r="F723" s="1028"/>
      <c r="G723" s="1028"/>
      <c r="H723" s="1028"/>
      <c r="I723" s="1028"/>
      <c r="J723" s="1028"/>
      <c r="K723" s="1028"/>
      <c r="L723" s="1028"/>
      <c r="M723" s="1028"/>
      <c r="N723" s="1028"/>
      <c r="O723" s="1028"/>
      <c r="P723" s="1028"/>
      <c r="Q723" s="1028"/>
      <c r="R723" s="1028"/>
      <c r="S723" s="1028"/>
      <c r="T723" s="1028"/>
      <c r="U723" s="1028"/>
      <c r="V723" s="1028"/>
      <c r="W723" s="1028"/>
      <c r="X723" s="1028"/>
    </row>
    <row r="724" spans="1:24" x14ac:dyDescent="0.2">
      <c r="A724" s="619"/>
      <c r="B724" s="95"/>
      <c r="D724" s="1028"/>
      <c r="E724" s="1028"/>
      <c r="F724" s="1028"/>
      <c r="G724" s="1028"/>
      <c r="H724" s="1028"/>
      <c r="I724" s="1028"/>
      <c r="J724" s="1028"/>
      <c r="K724" s="1028"/>
      <c r="L724" s="1028"/>
      <c r="M724" s="1028"/>
      <c r="N724" s="1028"/>
      <c r="O724" s="1028"/>
      <c r="P724" s="1028"/>
      <c r="Q724" s="1028"/>
      <c r="R724" s="1028"/>
      <c r="S724" s="1028"/>
      <c r="T724" s="1028"/>
      <c r="U724" s="1028"/>
      <c r="V724" s="1028"/>
      <c r="W724" s="1028"/>
      <c r="X724" s="1028"/>
    </row>
    <row r="725" spans="1:24" x14ac:dyDescent="0.2">
      <c r="A725" s="619"/>
      <c r="B725" s="95"/>
      <c r="D725" s="1028"/>
      <c r="E725" s="1028"/>
      <c r="F725" s="1028"/>
      <c r="G725" s="1028"/>
      <c r="H725" s="1028"/>
      <c r="I725" s="1028"/>
      <c r="J725" s="1028"/>
      <c r="K725" s="1028"/>
      <c r="L725" s="1028"/>
      <c r="M725" s="1028"/>
      <c r="N725" s="1028"/>
      <c r="O725" s="1028"/>
      <c r="P725" s="1028"/>
      <c r="Q725" s="1028"/>
      <c r="R725" s="1028"/>
      <c r="S725" s="1028"/>
      <c r="T725" s="1028"/>
      <c r="U725" s="1028"/>
      <c r="V725" s="1028"/>
      <c r="W725" s="1028"/>
      <c r="X725" s="1028"/>
    </row>
    <row r="726" spans="1:24" x14ac:dyDescent="0.2">
      <c r="A726" s="619"/>
      <c r="B726" s="95"/>
      <c r="D726" s="1028"/>
      <c r="E726" s="1028"/>
      <c r="F726" s="1028"/>
      <c r="G726" s="1028"/>
      <c r="H726" s="1028"/>
      <c r="I726" s="1028"/>
      <c r="J726" s="1028"/>
      <c r="K726" s="1028"/>
      <c r="L726" s="1028"/>
      <c r="M726" s="1028"/>
      <c r="N726" s="1028"/>
      <c r="O726" s="1028"/>
      <c r="P726" s="1028"/>
      <c r="Q726" s="1028"/>
      <c r="R726" s="1028"/>
      <c r="S726" s="1028"/>
      <c r="T726" s="1028"/>
      <c r="U726" s="1028"/>
      <c r="V726" s="1028"/>
      <c r="W726" s="1028"/>
      <c r="X726" s="1028"/>
    </row>
    <row r="727" spans="1:24" x14ac:dyDescent="0.2">
      <c r="A727" s="619"/>
      <c r="B727" s="95"/>
      <c r="D727" s="1028"/>
      <c r="E727" s="1028"/>
      <c r="F727" s="1028"/>
      <c r="G727" s="1028"/>
      <c r="H727" s="1028"/>
      <c r="I727" s="1028"/>
      <c r="J727" s="1028"/>
      <c r="K727" s="1028"/>
      <c r="L727" s="1028"/>
      <c r="M727" s="1028"/>
      <c r="N727" s="1028"/>
      <c r="O727" s="1028"/>
      <c r="P727" s="1028"/>
      <c r="Q727" s="1028"/>
      <c r="R727" s="1028"/>
      <c r="S727" s="1028"/>
      <c r="T727" s="1028"/>
      <c r="U727" s="1028"/>
      <c r="V727" s="1028"/>
      <c r="W727" s="1028"/>
      <c r="X727" s="1028"/>
    </row>
    <row r="728" spans="1:24" x14ac:dyDescent="0.2">
      <c r="A728" s="619"/>
      <c r="B728" s="95"/>
      <c r="D728" s="1028"/>
      <c r="E728" s="1028"/>
      <c r="F728" s="1028"/>
      <c r="G728" s="1028"/>
      <c r="H728" s="1028"/>
      <c r="I728" s="1028"/>
      <c r="J728" s="1028"/>
      <c r="K728" s="1028"/>
      <c r="L728" s="1028"/>
      <c r="M728" s="1028"/>
      <c r="N728" s="1028"/>
      <c r="O728" s="1028"/>
      <c r="P728" s="1028"/>
      <c r="Q728" s="1028"/>
      <c r="R728" s="1028"/>
      <c r="S728" s="1028"/>
      <c r="T728" s="1028"/>
      <c r="U728" s="1028"/>
      <c r="V728" s="1028"/>
      <c r="W728" s="1028"/>
      <c r="X728" s="1028"/>
    </row>
    <row r="729" spans="1:24" x14ac:dyDescent="0.2">
      <c r="A729" s="619"/>
      <c r="B729" s="95"/>
      <c r="D729" s="1028"/>
      <c r="E729" s="1028"/>
      <c r="F729" s="1028"/>
      <c r="G729" s="1028"/>
      <c r="H729" s="1028"/>
      <c r="I729" s="1028"/>
      <c r="J729" s="1028"/>
      <c r="K729" s="1028"/>
      <c r="L729" s="1028"/>
      <c r="M729" s="1028"/>
      <c r="N729" s="1028"/>
      <c r="O729" s="1028"/>
      <c r="P729" s="1028"/>
      <c r="Q729" s="1028"/>
      <c r="R729" s="1028"/>
      <c r="S729" s="1028"/>
      <c r="T729" s="1028"/>
      <c r="U729" s="1028"/>
      <c r="V729" s="1028"/>
      <c r="W729" s="1028"/>
      <c r="X729" s="1028"/>
    </row>
    <row r="730" spans="1:24" x14ac:dyDescent="0.2">
      <c r="A730" s="619"/>
      <c r="B730" s="95"/>
      <c r="D730" s="1028"/>
      <c r="E730" s="1028"/>
      <c r="F730" s="1028"/>
      <c r="G730" s="1028"/>
      <c r="H730" s="1028"/>
      <c r="I730" s="1028"/>
      <c r="J730" s="1028"/>
      <c r="K730" s="1028"/>
      <c r="L730" s="1028"/>
      <c r="M730" s="1028"/>
      <c r="N730" s="1028"/>
      <c r="O730" s="1028"/>
      <c r="P730" s="1028"/>
      <c r="Q730" s="1028"/>
      <c r="R730" s="1028"/>
      <c r="S730" s="1028"/>
      <c r="T730" s="1028"/>
      <c r="U730" s="1028"/>
      <c r="V730" s="1028"/>
      <c r="W730" s="1028"/>
      <c r="X730" s="1028"/>
    </row>
    <row r="731" spans="1:24" x14ac:dyDescent="0.2">
      <c r="A731" s="619"/>
      <c r="B731" s="95"/>
      <c r="D731" s="1028"/>
      <c r="E731" s="1028"/>
      <c r="F731" s="1028"/>
      <c r="G731" s="1028"/>
      <c r="H731" s="1028"/>
      <c r="I731" s="1028"/>
      <c r="J731" s="1028"/>
      <c r="K731" s="1028"/>
      <c r="L731" s="1028"/>
      <c r="M731" s="1028"/>
      <c r="N731" s="1028"/>
      <c r="O731" s="1028"/>
      <c r="P731" s="1028"/>
      <c r="Q731" s="1028"/>
      <c r="R731" s="1028"/>
      <c r="S731" s="1028"/>
      <c r="T731" s="1028"/>
      <c r="U731" s="1028"/>
      <c r="V731" s="1028"/>
      <c r="W731" s="1028"/>
      <c r="X731" s="1028"/>
    </row>
    <row r="732" spans="1:24" x14ac:dyDescent="0.2">
      <c r="A732" s="619"/>
      <c r="B732" s="95"/>
      <c r="D732" s="1028"/>
      <c r="E732" s="1028"/>
      <c r="F732" s="1028"/>
      <c r="G732" s="1028"/>
      <c r="H732" s="1028"/>
      <c r="I732" s="1028"/>
      <c r="J732" s="1028"/>
      <c r="K732" s="1028"/>
      <c r="L732" s="1028"/>
      <c r="M732" s="1028"/>
      <c r="N732" s="1028"/>
      <c r="O732" s="1028"/>
      <c r="P732" s="1028"/>
      <c r="Q732" s="1028"/>
      <c r="R732" s="1028"/>
      <c r="S732" s="1028"/>
      <c r="T732" s="1028"/>
      <c r="U732" s="1028"/>
      <c r="V732" s="1028"/>
      <c r="W732" s="1028"/>
      <c r="X732" s="1028"/>
    </row>
    <row r="733" spans="1:24" x14ac:dyDescent="0.2">
      <c r="A733" s="619"/>
      <c r="B733" s="95"/>
      <c r="D733" s="1028"/>
      <c r="E733" s="1028"/>
      <c r="F733" s="1028"/>
      <c r="G733" s="1028"/>
      <c r="H733" s="1028"/>
      <c r="I733" s="1028"/>
      <c r="J733" s="1028"/>
      <c r="K733" s="1028"/>
      <c r="L733" s="1028"/>
      <c r="M733" s="1028"/>
      <c r="N733" s="1028"/>
      <c r="O733" s="1028"/>
      <c r="P733" s="1028"/>
      <c r="Q733" s="1028"/>
      <c r="R733" s="1028"/>
      <c r="S733" s="1028"/>
      <c r="T733" s="1028"/>
      <c r="U733" s="1028"/>
      <c r="V733" s="1028"/>
      <c r="W733" s="1028"/>
      <c r="X733" s="1028"/>
    </row>
    <row r="734" spans="1:24" x14ac:dyDescent="0.2">
      <c r="A734" s="619"/>
      <c r="B734" s="95"/>
      <c r="D734" s="1028"/>
      <c r="E734" s="1028"/>
      <c r="F734" s="1028"/>
      <c r="G734" s="1028"/>
      <c r="H734" s="1028"/>
      <c r="I734" s="1028"/>
      <c r="J734" s="1028"/>
      <c r="K734" s="1028"/>
      <c r="L734" s="1028"/>
      <c r="M734" s="1028"/>
      <c r="N734" s="1028"/>
      <c r="O734" s="1028"/>
      <c r="P734" s="1028"/>
      <c r="Q734" s="1028"/>
      <c r="R734" s="1028"/>
      <c r="S734" s="1028"/>
      <c r="T734" s="1028"/>
      <c r="U734" s="1028"/>
      <c r="V734" s="1028"/>
      <c r="W734" s="1028"/>
      <c r="X734" s="1028"/>
    </row>
    <row r="735" spans="1:24" x14ac:dyDescent="0.2">
      <c r="A735" s="619"/>
      <c r="B735" s="95"/>
      <c r="D735" s="1028"/>
      <c r="E735" s="1028"/>
      <c r="F735" s="1028"/>
      <c r="G735" s="1028"/>
      <c r="H735" s="1028"/>
      <c r="I735" s="1028"/>
      <c r="J735" s="1028"/>
      <c r="K735" s="1028"/>
      <c r="L735" s="1028"/>
      <c r="M735" s="1028"/>
      <c r="N735" s="1028"/>
      <c r="O735" s="1028"/>
      <c r="P735" s="1028"/>
      <c r="Q735" s="1028"/>
      <c r="R735" s="1028"/>
      <c r="S735" s="1028"/>
      <c r="T735" s="1028"/>
      <c r="U735" s="1028"/>
      <c r="V735" s="1028"/>
      <c r="W735" s="1028"/>
      <c r="X735" s="1028"/>
    </row>
    <row r="736" spans="1:24" x14ac:dyDescent="0.2">
      <c r="A736" s="619"/>
      <c r="B736" s="95"/>
      <c r="D736" s="1028"/>
      <c r="E736" s="1028"/>
      <c r="F736" s="1028"/>
      <c r="G736" s="1028"/>
      <c r="H736" s="1028"/>
      <c r="I736" s="1028"/>
      <c r="J736" s="1028"/>
      <c r="K736" s="1028"/>
      <c r="L736" s="1028"/>
      <c r="M736" s="1028"/>
      <c r="N736" s="1028"/>
      <c r="O736" s="1028"/>
      <c r="P736" s="1028"/>
      <c r="Q736" s="1028"/>
      <c r="R736" s="1028"/>
      <c r="S736" s="1028"/>
      <c r="T736" s="1028"/>
      <c r="U736" s="1028"/>
      <c r="V736" s="1028"/>
      <c r="W736" s="1028"/>
      <c r="X736" s="1028"/>
    </row>
    <row r="737" spans="1:24" x14ac:dyDescent="0.2">
      <c r="A737" s="619"/>
      <c r="B737" s="95"/>
      <c r="D737" s="1028"/>
      <c r="E737" s="1028"/>
      <c r="F737" s="1028"/>
      <c r="G737" s="1028"/>
      <c r="H737" s="1028"/>
      <c r="I737" s="1028"/>
      <c r="J737" s="1028"/>
      <c r="K737" s="1028"/>
      <c r="L737" s="1028"/>
      <c r="M737" s="1028"/>
      <c r="N737" s="1028"/>
      <c r="O737" s="1028"/>
      <c r="P737" s="1028"/>
      <c r="Q737" s="1028"/>
      <c r="R737" s="1028"/>
      <c r="S737" s="1028"/>
      <c r="T737" s="1028"/>
      <c r="U737" s="1028"/>
      <c r="V737" s="1028"/>
      <c r="W737" s="1028"/>
      <c r="X737" s="1028"/>
    </row>
    <row r="738" spans="1:24" x14ac:dyDescent="0.2">
      <c r="A738" s="619"/>
      <c r="B738" s="95"/>
      <c r="D738" s="1028"/>
      <c r="E738" s="1028"/>
      <c r="F738" s="1028"/>
      <c r="G738" s="1028"/>
      <c r="H738" s="1028"/>
      <c r="I738" s="1028"/>
      <c r="J738" s="1028"/>
      <c r="K738" s="1028"/>
      <c r="L738" s="1028"/>
      <c r="M738" s="1028"/>
      <c r="N738" s="1028"/>
      <c r="O738" s="1028"/>
      <c r="P738" s="1028"/>
      <c r="Q738" s="1028"/>
      <c r="R738" s="1028"/>
      <c r="S738" s="1028"/>
      <c r="T738" s="1028"/>
      <c r="U738" s="1028"/>
      <c r="V738" s="1028"/>
      <c r="W738" s="1028"/>
      <c r="X738" s="1028"/>
    </row>
    <row r="739" spans="1:24" x14ac:dyDescent="0.2">
      <c r="A739" s="619"/>
      <c r="B739" s="95"/>
      <c r="D739" s="1028"/>
      <c r="E739" s="1028"/>
      <c r="F739" s="1028"/>
      <c r="G739" s="1028"/>
      <c r="H739" s="1028"/>
      <c r="I739" s="1028"/>
      <c r="J739" s="1028"/>
      <c r="K739" s="1028"/>
      <c r="L739" s="1028"/>
      <c r="M739" s="1028"/>
      <c r="N739" s="1028"/>
      <c r="O739" s="1028"/>
      <c r="P739" s="1028"/>
      <c r="Q739" s="1028"/>
      <c r="R739" s="1028"/>
      <c r="S739" s="1028"/>
      <c r="T739" s="1028"/>
      <c r="U739" s="1028"/>
      <c r="V739" s="1028"/>
      <c r="W739" s="1028"/>
      <c r="X739" s="1028"/>
    </row>
    <row r="740" spans="1:24" x14ac:dyDescent="0.2">
      <c r="A740" s="619"/>
      <c r="B740" s="95"/>
      <c r="D740" s="1028"/>
      <c r="E740" s="1028"/>
      <c r="F740" s="1028"/>
      <c r="G740" s="1028"/>
      <c r="H740" s="1028"/>
      <c r="I740" s="1028"/>
      <c r="J740" s="1028"/>
      <c r="K740" s="1028"/>
      <c r="L740" s="1028"/>
      <c r="M740" s="1028"/>
      <c r="N740" s="1028"/>
      <c r="O740" s="1028"/>
      <c r="P740" s="1028"/>
      <c r="Q740" s="1028"/>
      <c r="R740" s="1028"/>
      <c r="S740" s="1028"/>
      <c r="T740" s="1028"/>
      <c r="U740" s="1028"/>
      <c r="V740" s="1028"/>
      <c r="W740" s="1028"/>
      <c r="X740" s="1028"/>
    </row>
    <row r="741" spans="1:24" x14ac:dyDescent="0.2">
      <c r="A741" s="619"/>
      <c r="B741" s="95"/>
      <c r="D741" s="1028"/>
      <c r="E741" s="1028"/>
      <c r="F741" s="1028"/>
      <c r="G741" s="1028"/>
      <c r="H741" s="1028"/>
      <c r="I741" s="1028"/>
      <c r="J741" s="1028"/>
      <c r="K741" s="1028"/>
      <c r="L741" s="1028"/>
      <c r="M741" s="1028"/>
      <c r="N741" s="1028"/>
      <c r="O741" s="1028"/>
      <c r="P741" s="1028"/>
      <c r="Q741" s="1028"/>
      <c r="R741" s="1028"/>
      <c r="S741" s="1028"/>
      <c r="T741" s="1028"/>
      <c r="U741" s="1028"/>
      <c r="V741" s="1028"/>
      <c r="W741" s="1028"/>
      <c r="X741" s="1028"/>
    </row>
    <row r="742" spans="1:24" x14ac:dyDescent="0.2">
      <c r="A742" s="619"/>
      <c r="B742" s="95"/>
      <c r="D742" s="1028"/>
      <c r="E742" s="1028"/>
      <c r="F742" s="1028"/>
      <c r="G742" s="1028"/>
      <c r="H742" s="1028"/>
      <c r="I742" s="1028"/>
      <c r="J742" s="1028"/>
      <c r="K742" s="1028"/>
      <c r="L742" s="1028"/>
      <c r="M742" s="1028"/>
      <c r="N742" s="1028"/>
      <c r="O742" s="1028"/>
      <c r="P742" s="1028"/>
      <c r="Q742" s="1028"/>
      <c r="R742" s="1028"/>
      <c r="S742" s="1028"/>
      <c r="T742" s="1028"/>
      <c r="U742" s="1028"/>
      <c r="V742" s="1028"/>
      <c r="W742" s="1028"/>
      <c r="X742" s="1028"/>
    </row>
    <row r="743" spans="1:24" x14ac:dyDescent="0.2">
      <c r="A743" s="619"/>
      <c r="B743" s="95"/>
      <c r="D743" s="1028"/>
      <c r="E743" s="1028"/>
      <c r="F743" s="1028"/>
      <c r="G743" s="1028"/>
      <c r="H743" s="1028"/>
      <c r="I743" s="1028"/>
      <c r="J743" s="1028"/>
      <c r="K743" s="1028"/>
      <c r="L743" s="1028"/>
      <c r="M743" s="1028"/>
      <c r="N743" s="1028"/>
      <c r="O743" s="1028"/>
      <c r="P743" s="1028"/>
      <c r="Q743" s="1028"/>
      <c r="R743" s="1028"/>
      <c r="S743" s="1028"/>
      <c r="T743" s="1028"/>
      <c r="U743" s="1028"/>
      <c r="V743" s="1028"/>
      <c r="W743" s="1028"/>
      <c r="X743" s="1028"/>
    </row>
    <row r="744" spans="1:24" x14ac:dyDescent="0.2">
      <c r="A744" s="619"/>
      <c r="B744" s="95"/>
      <c r="D744" s="1028"/>
      <c r="E744" s="1028"/>
      <c r="F744" s="1028"/>
      <c r="G744" s="1028"/>
      <c r="H744" s="1028"/>
      <c r="I744" s="1028"/>
      <c r="J744" s="1028"/>
      <c r="K744" s="1028"/>
      <c r="L744" s="1028"/>
      <c r="M744" s="1028"/>
      <c r="N744" s="1028"/>
      <c r="O744" s="1028"/>
      <c r="P744" s="1028"/>
      <c r="Q744" s="1028"/>
      <c r="R744" s="1028"/>
      <c r="S744" s="1028"/>
      <c r="T744" s="1028"/>
      <c r="U744" s="1028"/>
      <c r="V744" s="1028"/>
      <c r="W744" s="1028"/>
      <c r="X744" s="1028"/>
    </row>
    <row r="745" spans="1:24" x14ac:dyDescent="0.2">
      <c r="A745" s="619"/>
      <c r="B745" s="95"/>
      <c r="D745" s="1028"/>
      <c r="E745" s="1028"/>
      <c r="F745" s="1028"/>
      <c r="G745" s="1028"/>
      <c r="H745" s="1028"/>
      <c r="I745" s="1028"/>
      <c r="J745" s="1028"/>
      <c r="K745" s="1028"/>
      <c r="L745" s="1028"/>
      <c r="M745" s="1028"/>
      <c r="N745" s="1028"/>
      <c r="O745" s="1028"/>
      <c r="P745" s="1028"/>
      <c r="Q745" s="1028"/>
      <c r="R745" s="1028"/>
      <c r="S745" s="1028"/>
      <c r="T745" s="1028"/>
      <c r="U745" s="1028"/>
      <c r="V745" s="1028"/>
      <c r="W745" s="1028"/>
      <c r="X745" s="1028"/>
    </row>
    <row r="746" spans="1:24" x14ac:dyDescent="0.2">
      <c r="A746" s="619"/>
      <c r="B746" s="95"/>
      <c r="D746" s="1028"/>
      <c r="E746" s="1028"/>
      <c r="F746" s="1028"/>
      <c r="G746" s="1028"/>
      <c r="H746" s="1028"/>
      <c r="I746" s="1028"/>
      <c r="J746" s="1028"/>
      <c r="K746" s="1028"/>
      <c r="L746" s="1028"/>
      <c r="M746" s="1028"/>
      <c r="N746" s="1028"/>
      <c r="O746" s="1028"/>
      <c r="P746" s="1028"/>
      <c r="Q746" s="1028"/>
      <c r="R746" s="1028"/>
      <c r="S746" s="1028"/>
      <c r="T746" s="1028"/>
      <c r="U746" s="1028"/>
      <c r="V746" s="1028"/>
      <c r="W746" s="1028"/>
      <c r="X746" s="1028"/>
    </row>
    <row r="747" spans="1:24" x14ac:dyDescent="0.2">
      <c r="A747" s="619"/>
      <c r="B747" s="95"/>
      <c r="D747" s="1028"/>
      <c r="E747" s="1028"/>
      <c r="F747" s="1028"/>
      <c r="G747" s="1028"/>
      <c r="H747" s="1028"/>
      <c r="I747" s="1028"/>
      <c r="J747" s="1028"/>
      <c r="K747" s="1028"/>
      <c r="L747" s="1028"/>
      <c r="M747" s="1028"/>
      <c r="N747" s="1028"/>
      <c r="O747" s="1028"/>
      <c r="P747" s="1028"/>
      <c r="Q747" s="1028"/>
      <c r="R747" s="1028"/>
      <c r="S747" s="1028"/>
      <c r="T747" s="1028"/>
      <c r="U747" s="1028"/>
      <c r="V747" s="1028"/>
      <c r="W747" s="1028"/>
      <c r="X747" s="1028"/>
    </row>
    <row r="748" spans="1:24" x14ac:dyDescent="0.2">
      <c r="A748" s="619"/>
      <c r="B748" s="95"/>
      <c r="D748" s="1028"/>
      <c r="E748" s="1028"/>
      <c r="F748" s="1028"/>
      <c r="G748" s="1028"/>
      <c r="H748" s="1028"/>
      <c r="I748" s="1028"/>
      <c r="J748" s="1028"/>
      <c r="K748" s="1028"/>
      <c r="L748" s="1028"/>
      <c r="M748" s="1028"/>
      <c r="N748" s="1028"/>
      <c r="O748" s="1028"/>
      <c r="P748" s="1028"/>
      <c r="Q748" s="1028"/>
      <c r="R748" s="1028"/>
      <c r="S748" s="1028"/>
      <c r="T748" s="1028"/>
      <c r="U748" s="1028"/>
      <c r="V748" s="1028"/>
      <c r="W748" s="1028"/>
      <c r="X748" s="1028"/>
    </row>
    <row r="749" spans="1:24" x14ac:dyDescent="0.2">
      <c r="A749" s="619"/>
      <c r="B749" s="95"/>
      <c r="D749" s="1028"/>
      <c r="E749" s="1028"/>
      <c r="F749" s="1028"/>
      <c r="G749" s="1028"/>
      <c r="H749" s="1028"/>
      <c r="I749" s="1028"/>
      <c r="J749" s="1028"/>
      <c r="K749" s="1028"/>
      <c r="L749" s="1028"/>
      <c r="M749" s="1028"/>
      <c r="N749" s="1028"/>
      <c r="O749" s="1028"/>
      <c r="P749" s="1028"/>
      <c r="Q749" s="1028"/>
      <c r="R749" s="1028"/>
      <c r="S749" s="1028"/>
      <c r="T749" s="1028"/>
      <c r="U749" s="1028"/>
      <c r="V749" s="1028"/>
      <c r="W749" s="1028"/>
      <c r="X749" s="1028"/>
    </row>
    <row r="750" spans="1:24" x14ac:dyDescent="0.2">
      <c r="A750" s="619"/>
      <c r="B750" s="95"/>
      <c r="D750" s="1028"/>
      <c r="E750" s="1028"/>
      <c r="F750" s="1028"/>
      <c r="G750" s="1028"/>
      <c r="H750" s="1028"/>
      <c r="I750" s="1028"/>
      <c r="J750" s="1028"/>
      <c r="K750" s="1028"/>
      <c r="L750" s="1028"/>
      <c r="M750" s="1028"/>
      <c r="N750" s="1028"/>
      <c r="O750" s="1028"/>
      <c r="P750" s="1028"/>
      <c r="Q750" s="1028"/>
      <c r="R750" s="1028"/>
      <c r="S750" s="1028"/>
      <c r="T750" s="1028"/>
      <c r="U750" s="1028"/>
      <c r="V750" s="1028"/>
      <c r="W750" s="1028"/>
      <c r="X750" s="1028"/>
    </row>
    <row r="751" spans="1:24" x14ac:dyDescent="0.2">
      <c r="A751" s="619"/>
      <c r="B751" s="95"/>
      <c r="D751" s="1028"/>
      <c r="E751" s="1028"/>
      <c r="F751" s="1028"/>
      <c r="G751" s="1028"/>
      <c r="H751" s="1028"/>
      <c r="I751" s="1028"/>
      <c r="J751" s="1028"/>
      <c r="K751" s="1028"/>
      <c r="L751" s="1028"/>
      <c r="M751" s="1028"/>
      <c r="N751" s="1028"/>
      <c r="O751" s="1028"/>
      <c r="P751" s="1028"/>
      <c r="Q751" s="1028"/>
      <c r="R751" s="1028"/>
      <c r="S751" s="1028"/>
      <c r="T751" s="1028"/>
      <c r="U751" s="1028"/>
      <c r="V751" s="1028"/>
      <c r="W751" s="1028"/>
      <c r="X751" s="1028"/>
    </row>
    <row r="752" spans="1:24" x14ac:dyDescent="0.2">
      <c r="A752" s="619"/>
      <c r="B752" s="95"/>
      <c r="D752" s="1028"/>
      <c r="E752" s="1028"/>
      <c r="F752" s="1028"/>
      <c r="G752" s="1028"/>
      <c r="H752" s="1028"/>
      <c r="I752" s="1028"/>
      <c r="J752" s="1028"/>
      <c r="K752" s="1028"/>
      <c r="L752" s="1028"/>
      <c r="M752" s="1028"/>
      <c r="N752" s="1028"/>
      <c r="O752" s="1028"/>
      <c r="P752" s="1028"/>
      <c r="Q752" s="1028"/>
      <c r="R752" s="1028"/>
      <c r="S752" s="1028"/>
      <c r="T752" s="1028"/>
      <c r="U752" s="1028"/>
      <c r="V752" s="1028"/>
      <c r="W752" s="1028"/>
      <c r="X752" s="1028"/>
    </row>
    <row r="753" spans="1:24" x14ac:dyDescent="0.2">
      <c r="A753" s="619"/>
      <c r="B753" s="95"/>
      <c r="D753" s="1028"/>
      <c r="E753" s="1028"/>
      <c r="F753" s="1028"/>
      <c r="G753" s="1028"/>
      <c r="H753" s="1028"/>
      <c r="I753" s="1028"/>
      <c r="J753" s="1028"/>
      <c r="K753" s="1028"/>
      <c r="L753" s="1028"/>
      <c r="M753" s="1028"/>
      <c r="N753" s="1028"/>
      <c r="O753" s="1028"/>
      <c r="P753" s="1028"/>
      <c r="Q753" s="1028"/>
      <c r="R753" s="1028"/>
      <c r="S753" s="1028"/>
      <c r="T753" s="1028"/>
      <c r="U753" s="1028"/>
      <c r="V753" s="1028"/>
      <c r="W753" s="1028"/>
      <c r="X753" s="1028"/>
    </row>
    <row r="754" spans="1:24" x14ac:dyDescent="0.2">
      <c r="A754" s="619"/>
      <c r="B754" s="95"/>
      <c r="D754" s="1028"/>
      <c r="E754" s="1028"/>
      <c r="F754" s="1028"/>
      <c r="G754" s="1028"/>
      <c r="H754" s="1028"/>
      <c r="I754" s="1028"/>
      <c r="J754" s="1028"/>
      <c r="K754" s="1028"/>
      <c r="L754" s="1028"/>
      <c r="M754" s="1028"/>
      <c r="N754" s="1028"/>
      <c r="O754" s="1028"/>
      <c r="P754" s="1028"/>
      <c r="Q754" s="1028"/>
      <c r="R754" s="1028"/>
      <c r="S754" s="1028"/>
      <c r="T754" s="1028"/>
      <c r="U754" s="1028"/>
      <c r="V754" s="1028"/>
      <c r="W754" s="1028"/>
      <c r="X754" s="1028"/>
    </row>
    <row r="755" spans="1:24" x14ac:dyDescent="0.2">
      <c r="A755" s="619"/>
      <c r="B755" s="95"/>
      <c r="D755" s="1028"/>
      <c r="E755" s="1028"/>
      <c r="F755" s="1028"/>
      <c r="G755" s="1028"/>
      <c r="H755" s="1028"/>
      <c r="I755" s="1028"/>
      <c r="J755" s="1028"/>
      <c r="K755" s="1028"/>
      <c r="L755" s="1028"/>
      <c r="M755" s="1028"/>
      <c r="N755" s="1028"/>
      <c r="O755" s="1028"/>
      <c r="P755" s="1028"/>
      <c r="Q755" s="1028"/>
      <c r="R755" s="1028"/>
      <c r="S755" s="1028"/>
      <c r="T755" s="1028"/>
      <c r="U755" s="1028"/>
      <c r="V755" s="1028"/>
      <c r="W755" s="1028"/>
      <c r="X755" s="1028"/>
    </row>
    <row r="756" spans="1:24" x14ac:dyDescent="0.2">
      <c r="A756" s="619"/>
      <c r="B756" s="95"/>
      <c r="D756" s="1028"/>
      <c r="E756" s="1028"/>
      <c r="F756" s="1028"/>
      <c r="G756" s="1028"/>
      <c r="H756" s="1028"/>
      <c r="I756" s="1028"/>
      <c r="J756" s="1028"/>
      <c r="K756" s="1028"/>
      <c r="L756" s="1028"/>
      <c r="M756" s="1028"/>
      <c r="N756" s="1028"/>
      <c r="O756" s="1028"/>
      <c r="P756" s="1028"/>
      <c r="Q756" s="1028"/>
      <c r="R756" s="1028"/>
      <c r="S756" s="1028"/>
      <c r="T756" s="1028"/>
      <c r="U756" s="1028"/>
      <c r="V756" s="1028"/>
      <c r="W756" s="1028"/>
      <c r="X756" s="1028"/>
    </row>
    <row r="757" spans="1:24" x14ac:dyDescent="0.2">
      <c r="A757" s="619"/>
      <c r="B757" s="95"/>
      <c r="D757" s="1028"/>
      <c r="E757" s="1028"/>
      <c r="F757" s="1028"/>
      <c r="G757" s="1028"/>
      <c r="H757" s="1028"/>
      <c r="I757" s="1028"/>
      <c r="J757" s="1028"/>
      <c r="K757" s="1028"/>
      <c r="L757" s="1028"/>
      <c r="M757" s="1028"/>
      <c r="N757" s="1028"/>
      <c r="O757" s="1028"/>
      <c r="P757" s="1028"/>
      <c r="Q757" s="1028"/>
      <c r="R757" s="1028"/>
      <c r="S757" s="1028"/>
      <c r="T757" s="1028"/>
      <c r="U757" s="1028"/>
      <c r="V757" s="1028"/>
      <c r="W757" s="1028"/>
      <c r="X757" s="1028"/>
    </row>
    <row r="758" spans="1:24" x14ac:dyDescent="0.2">
      <c r="A758" s="619"/>
      <c r="B758" s="95"/>
      <c r="D758" s="1028"/>
      <c r="E758" s="1028"/>
      <c r="F758" s="1028"/>
      <c r="G758" s="1028"/>
      <c r="H758" s="1028"/>
      <c r="I758" s="1028"/>
      <c r="J758" s="1028"/>
      <c r="K758" s="1028"/>
      <c r="L758" s="1028"/>
      <c r="M758" s="1028"/>
      <c r="N758" s="1028"/>
      <c r="O758" s="1028"/>
      <c r="P758" s="1028"/>
      <c r="Q758" s="1028"/>
      <c r="R758" s="1028"/>
      <c r="S758" s="1028"/>
      <c r="T758" s="1028"/>
      <c r="U758" s="1028"/>
      <c r="V758" s="1028"/>
      <c r="W758" s="1028"/>
      <c r="X758" s="1028"/>
    </row>
    <row r="759" spans="1:24" x14ac:dyDescent="0.2">
      <c r="A759" s="619"/>
      <c r="B759" s="95"/>
      <c r="D759" s="1028"/>
      <c r="E759" s="1028"/>
      <c r="F759" s="1028"/>
      <c r="G759" s="1028"/>
      <c r="H759" s="1028"/>
      <c r="I759" s="1028"/>
      <c r="J759" s="1028"/>
      <c r="K759" s="1028"/>
      <c r="L759" s="1028"/>
      <c r="M759" s="1028"/>
      <c r="N759" s="1028"/>
      <c r="O759" s="1028"/>
      <c r="P759" s="1028"/>
      <c r="Q759" s="1028"/>
      <c r="R759" s="1028"/>
      <c r="S759" s="1028"/>
      <c r="T759" s="1028"/>
      <c r="U759" s="1028"/>
      <c r="V759" s="1028"/>
      <c r="W759" s="1028"/>
      <c r="X759" s="1028"/>
    </row>
    <row r="760" spans="1:24" x14ac:dyDescent="0.2">
      <c r="A760" s="619"/>
      <c r="B760" s="95"/>
      <c r="D760" s="1028"/>
      <c r="E760" s="1028"/>
      <c r="F760" s="1028"/>
      <c r="G760" s="1028"/>
      <c r="H760" s="1028"/>
      <c r="I760" s="1028"/>
      <c r="J760" s="1028"/>
      <c r="K760" s="1028"/>
      <c r="L760" s="1028"/>
      <c r="M760" s="1028"/>
      <c r="N760" s="1028"/>
      <c r="O760" s="1028"/>
      <c r="P760" s="1028"/>
      <c r="Q760" s="1028"/>
      <c r="R760" s="1028"/>
      <c r="S760" s="1028"/>
      <c r="T760" s="1028"/>
      <c r="U760" s="1028"/>
      <c r="V760" s="1028"/>
      <c r="W760" s="1028"/>
      <c r="X760" s="1028"/>
    </row>
    <row r="761" spans="1:24" x14ac:dyDescent="0.2">
      <c r="A761" s="619"/>
      <c r="B761" s="95"/>
      <c r="D761" s="1028"/>
      <c r="E761" s="1028"/>
      <c r="F761" s="1028"/>
      <c r="G761" s="1028"/>
      <c r="H761" s="1028"/>
      <c r="I761" s="1028"/>
      <c r="J761" s="1028"/>
      <c r="K761" s="1028"/>
      <c r="L761" s="1028"/>
      <c r="M761" s="1028"/>
      <c r="N761" s="1028"/>
      <c r="O761" s="1028"/>
      <c r="P761" s="1028"/>
      <c r="Q761" s="1028"/>
      <c r="R761" s="1028"/>
      <c r="S761" s="1028"/>
      <c r="T761" s="1028"/>
      <c r="U761" s="1028"/>
      <c r="V761" s="1028"/>
      <c r="W761" s="1028"/>
      <c r="X761" s="1028"/>
    </row>
    <row r="762" spans="1:24" x14ac:dyDescent="0.2">
      <c r="A762" s="619"/>
      <c r="B762" s="95"/>
      <c r="D762" s="1028"/>
      <c r="E762" s="1028"/>
      <c r="F762" s="1028"/>
      <c r="G762" s="1028"/>
      <c r="H762" s="1028"/>
      <c r="I762" s="1028"/>
      <c r="J762" s="1028"/>
      <c r="K762" s="1028"/>
      <c r="L762" s="1028"/>
      <c r="M762" s="1028"/>
      <c r="N762" s="1028"/>
      <c r="O762" s="1028"/>
      <c r="P762" s="1028"/>
      <c r="Q762" s="1028"/>
      <c r="R762" s="1028"/>
      <c r="S762" s="1028"/>
      <c r="T762" s="1028"/>
      <c r="U762" s="1028"/>
      <c r="V762" s="1028"/>
      <c r="W762" s="1028"/>
      <c r="X762" s="1028"/>
    </row>
    <row r="763" spans="1:24" x14ac:dyDescent="0.2">
      <c r="A763" s="619"/>
      <c r="B763" s="95"/>
      <c r="D763" s="1028"/>
      <c r="E763" s="1028"/>
      <c r="F763" s="1028"/>
      <c r="G763" s="1028"/>
      <c r="H763" s="1028"/>
      <c r="I763" s="1028"/>
      <c r="J763" s="1028"/>
      <c r="K763" s="1028"/>
      <c r="L763" s="1028"/>
      <c r="M763" s="1028"/>
      <c r="N763" s="1028"/>
      <c r="O763" s="1028"/>
      <c r="P763" s="1028"/>
      <c r="Q763" s="1028"/>
      <c r="R763" s="1028"/>
      <c r="S763" s="1028"/>
      <c r="T763" s="1028"/>
      <c r="U763" s="1028"/>
      <c r="V763" s="1028"/>
      <c r="W763" s="1028"/>
      <c r="X763" s="1028"/>
    </row>
    <row r="764" spans="1:24" x14ac:dyDescent="0.2">
      <c r="A764" s="619"/>
      <c r="B764" s="95"/>
      <c r="D764" s="1028"/>
      <c r="E764" s="1028"/>
      <c r="F764" s="1028"/>
      <c r="G764" s="1028"/>
      <c r="H764" s="1028"/>
      <c r="I764" s="1028"/>
      <c r="J764" s="1028"/>
      <c r="K764" s="1028"/>
      <c r="L764" s="1028"/>
      <c r="M764" s="1028"/>
      <c r="N764" s="1028"/>
      <c r="O764" s="1028"/>
      <c r="P764" s="1028"/>
      <c r="Q764" s="1028"/>
      <c r="R764" s="1028"/>
      <c r="S764" s="1028"/>
      <c r="T764" s="1028"/>
      <c r="U764" s="1028"/>
      <c r="V764" s="1028"/>
      <c r="W764" s="1028"/>
      <c r="X764" s="1028"/>
    </row>
    <row r="765" spans="1:24" x14ac:dyDescent="0.2">
      <c r="A765" s="619"/>
      <c r="B765" s="95"/>
      <c r="D765" s="1028"/>
      <c r="E765" s="1028"/>
      <c r="F765" s="1028"/>
      <c r="G765" s="1028"/>
      <c r="H765" s="1028"/>
      <c r="I765" s="1028"/>
      <c r="J765" s="1028"/>
      <c r="K765" s="1028"/>
      <c r="L765" s="1028"/>
      <c r="M765" s="1028"/>
      <c r="N765" s="1028"/>
      <c r="O765" s="1028"/>
      <c r="P765" s="1028"/>
      <c r="Q765" s="1028"/>
      <c r="R765" s="1028"/>
      <c r="S765" s="1028"/>
      <c r="T765" s="1028"/>
      <c r="U765" s="1028"/>
      <c r="V765" s="1028"/>
      <c r="W765" s="1028"/>
      <c r="X765" s="1028"/>
    </row>
    <row r="766" spans="1:24" x14ac:dyDescent="0.2">
      <c r="A766" s="619"/>
      <c r="B766" s="95"/>
      <c r="D766" s="1028"/>
      <c r="E766" s="1028"/>
      <c r="F766" s="1028"/>
      <c r="G766" s="1028"/>
      <c r="H766" s="1028"/>
      <c r="I766" s="1028"/>
      <c r="J766" s="1028"/>
      <c r="K766" s="1028"/>
      <c r="L766" s="1028"/>
      <c r="M766" s="1028"/>
      <c r="N766" s="1028"/>
      <c r="O766" s="1028"/>
      <c r="P766" s="1028"/>
      <c r="Q766" s="1028"/>
      <c r="R766" s="1028"/>
      <c r="S766" s="1028"/>
      <c r="T766" s="1028"/>
      <c r="U766" s="1028"/>
      <c r="V766" s="1028"/>
      <c r="W766" s="1028"/>
      <c r="X766" s="1028"/>
    </row>
    <row r="767" spans="1:24" x14ac:dyDescent="0.2">
      <c r="A767" s="619"/>
      <c r="B767" s="95"/>
      <c r="D767" s="1028"/>
      <c r="E767" s="1028"/>
      <c r="F767" s="1028"/>
      <c r="G767" s="1028"/>
      <c r="H767" s="1028"/>
      <c r="I767" s="1028"/>
      <c r="J767" s="1028"/>
      <c r="K767" s="1028"/>
      <c r="L767" s="1028"/>
      <c r="M767" s="1028"/>
      <c r="N767" s="1028"/>
      <c r="O767" s="1028"/>
      <c r="P767" s="1028"/>
      <c r="Q767" s="1028"/>
      <c r="R767" s="1028"/>
      <c r="S767" s="1028"/>
      <c r="T767" s="1028"/>
      <c r="U767" s="1028"/>
      <c r="V767" s="1028"/>
      <c r="W767" s="1028"/>
      <c r="X767" s="1028"/>
    </row>
    <row r="768" spans="1:24" x14ac:dyDescent="0.2">
      <c r="A768" s="619"/>
      <c r="B768" s="95"/>
      <c r="D768" s="1028"/>
      <c r="E768" s="1028"/>
      <c r="F768" s="1028"/>
      <c r="G768" s="1028"/>
      <c r="H768" s="1028"/>
      <c r="I768" s="1028"/>
      <c r="J768" s="1028"/>
      <c r="K768" s="1028"/>
      <c r="L768" s="1028"/>
      <c r="M768" s="1028"/>
      <c r="N768" s="1028"/>
      <c r="O768" s="1028"/>
      <c r="P768" s="1028"/>
      <c r="Q768" s="1028"/>
      <c r="R768" s="1028"/>
      <c r="S768" s="1028"/>
      <c r="T768" s="1028"/>
      <c r="U768" s="1028"/>
      <c r="V768" s="1028"/>
      <c r="W768" s="1028"/>
      <c r="X768" s="1028"/>
    </row>
    <row r="769" spans="1:24" x14ac:dyDescent="0.2">
      <c r="A769" s="619"/>
      <c r="B769" s="95"/>
      <c r="D769" s="1028"/>
      <c r="E769" s="1028"/>
      <c r="F769" s="1028"/>
      <c r="G769" s="1028"/>
      <c r="H769" s="1028"/>
      <c r="I769" s="1028"/>
      <c r="J769" s="1028"/>
      <c r="K769" s="1028"/>
      <c r="L769" s="1028"/>
      <c r="M769" s="1028"/>
      <c r="N769" s="1028"/>
      <c r="O769" s="1028"/>
      <c r="P769" s="1028"/>
      <c r="Q769" s="1028"/>
      <c r="R769" s="1028"/>
      <c r="S769" s="1028"/>
      <c r="T769" s="1028"/>
      <c r="U769" s="1028"/>
      <c r="V769" s="1028"/>
      <c r="W769" s="1028"/>
      <c r="X769" s="1028"/>
    </row>
    <row r="770" spans="1:24" x14ac:dyDescent="0.2">
      <c r="A770" s="619"/>
      <c r="B770" s="95"/>
      <c r="D770" s="1028"/>
      <c r="E770" s="1028"/>
      <c r="F770" s="1028"/>
      <c r="G770" s="1028"/>
      <c r="H770" s="1028"/>
      <c r="I770" s="1028"/>
      <c r="J770" s="1028"/>
      <c r="K770" s="1028"/>
      <c r="L770" s="1028"/>
      <c r="M770" s="1028"/>
      <c r="N770" s="1028"/>
      <c r="O770" s="1028"/>
      <c r="P770" s="1028"/>
      <c r="Q770" s="1028"/>
      <c r="R770" s="1028"/>
      <c r="S770" s="1028"/>
      <c r="T770" s="1028"/>
      <c r="U770" s="1028"/>
      <c r="V770" s="1028"/>
      <c r="W770" s="1028"/>
      <c r="X770" s="1028"/>
    </row>
    <row r="771" spans="1:24" x14ac:dyDescent="0.2">
      <c r="A771" s="619"/>
      <c r="B771" s="95"/>
      <c r="D771" s="1028"/>
      <c r="E771" s="1028"/>
      <c r="F771" s="1028"/>
      <c r="G771" s="1028"/>
      <c r="H771" s="1028"/>
      <c r="I771" s="1028"/>
      <c r="J771" s="1028"/>
      <c r="K771" s="1028"/>
      <c r="L771" s="1028"/>
      <c r="M771" s="1028"/>
      <c r="N771" s="1028"/>
      <c r="O771" s="1028"/>
      <c r="P771" s="1028"/>
      <c r="Q771" s="1028"/>
      <c r="R771" s="1028"/>
      <c r="S771" s="1028"/>
      <c r="T771" s="1028"/>
      <c r="U771" s="1028"/>
      <c r="V771" s="1028"/>
      <c r="W771" s="1028"/>
      <c r="X771" s="1028"/>
    </row>
    <row r="772" spans="1:24" x14ac:dyDescent="0.2">
      <c r="A772" s="619"/>
      <c r="B772" s="95"/>
      <c r="D772" s="1028"/>
      <c r="E772" s="1028"/>
      <c r="F772" s="1028"/>
      <c r="G772" s="1028"/>
      <c r="H772" s="1028"/>
      <c r="I772" s="1028"/>
      <c r="J772" s="1028"/>
      <c r="K772" s="1028"/>
      <c r="L772" s="1028"/>
      <c r="M772" s="1028"/>
      <c r="N772" s="1028"/>
      <c r="O772" s="1028"/>
      <c r="P772" s="1028"/>
      <c r="Q772" s="1028"/>
      <c r="R772" s="1028"/>
      <c r="S772" s="1028"/>
      <c r="T772" s="1028"/>
      <c r="U772" s="1028"/>
      <c r="V772" s="1028"/>
      <c r="W772" s="1028"/>
      <c r="X772" s="1028"/>
    </row>
    <row r="773" spans="1:24" x14ac:dyDescent="0.2">
      <c r="A773" s="619"/>
      <c r="B773" s="95"/>
      <c r="D773" s="1028"/>
      <c r="E773" s="1028"/>
      <c r="F773" s="1028"/>
      <c r="G773" s="1028"/>
      <c r="H773" s="1028"/>
      <c r="I773" s="1028"/>
      <c r="J773" s="1028"/>
      <c r="K773" s="1028"/>
      <c r="L773" s="1028"/>
      <c r="M773" s="1028"/>
      <c r="N773" s="1028"/>
      <c r="O773" s="1028"/>
      <c r="P773" s="1028"/>
      <c r="Q773" s="1028"/>
      <c r="R773" s="1028"/>
      <c r="S773" s="1028"/>
      <c r="T773" s="1028"/>
      <c r="U773" s="1028"/>
      <c r="V773" s="1028"/>
      <c r="W773" s="1028"/>
      <c r="X773" s="1028"/>
    </row>
    <row r="774" spans="1:24" x14ac:dyDescent="0.2">
      <c r="A774" s="619"/>
      <c r="B774" s="95"/>
      <c r="D774" s="1028"/>
      <c r="E774" s="1028"/>
      <c r="F774" s="1028"/>
      <c r="G774" s="1028"/>
      <c r="H774" s="1028"/>
      <c r="I774" s="1028"/>
      <c r="J774" s="1028"/>
      <c r="K774" s="1028"/>
      <c r="L774" s="1028"/>
      <c r="M774" s="1028"/>
      <c r="N774" s="1028"/>
      <c r="O774" s="1028"/>
      <c r="P774" s="1028"/>
      <c r="Q774" s="1028"/>
      <c r="R774" s="1028"/>
      <c r="S774" s="1028"/>
      <c r="T774" s="1028"/>
      <c r="U774" s="1028"/>
      <c r="V774" s="1028"/>
      <c r="W774" s="1028"/>
      <c r="X774" s="1028"/>
    </row>
    <row r="775" spans="1:24" x14ac:dyDescent="0.2">
      <c r="A775" s="619"/>
      <c r="B775" s="95"/>
      <c r="D775" s="1028"/>
      <c r="E775" s="1028"/>
      <c r="F775" s="1028"/>
      <c r="G775" s="1028"/>
      <c r="H775" s="1028"/>
      <c r="I775" s="1028"/>
      <c r="J775" s="1028"/>
      <c r="K775" s="1028"/>
      <c r="L775" s="1028"/>
      <c r="M775" s="1028"/>
      <c r="N775" s="1028"/>
      <c r="O775" s="1028"/>
      <c r="P775" s="1028"/>
      <c r="Q775" s="1028"/>
      <c r="R775" s="1028"/>
      <c r="S775" s="1028"/>
      <c r="T775" s="1028"/>
      <c r="U775" s="1028"/>
      <c r="V775" s="1028"/>
      <c r="W775" s="1028"/>
      <c r="X775" s="1028"/>
    </row>
    <row r="776" spans="1:24" x14ac:dyDescent="0.2">
      <c r="A776" s="619"/>
      <c r="B776" s="95"/>
      <c r="D776" s="1028"/>
      <c r="E776" s="1028"/>
      <c r="F776" s="1028"/>
      <c r="G776" s="1028"/>
      <c r="H776" s="1028"/>
      <c r="I776" s="1028"/>
      <c r="J776" s="1028"/>
      <c r="K776" s="1028"/>
      <c r="L776" s="1028"/>
      <c r="M776" s="1028"/>
      <c r="N776" s="1028"/>
      <c r="O776" s="1028"/>
      <c r="P776" s="1028"/>
      <c r="Q776" s="1028"/>
      <c r="R776" s="1028"/>
      <c r="S776" s="1028"/>
      <c r="T776" s="1028"/>
      <c r="U776" s="1028"/>
      <c r="V776" s="1028"/>
      <c r="W776" s="1028"/>
      <c r="X776" s="1028"/>
    </row>
    <row r="777" spans="1:24" x14ac:dyDescent="0.2">
      <c r="A777" s="619"/>
      <c r="B777" s="95"/>
      <c r="D777" s="1028"/>
      <c r="E777" s="1028"/>
      <c r="F777" s="1028"/>
      <c r="G777" s="1028"/>
      <c r="H777" s="1028"/>
      <c r="I777" s="1028"/>
      <c r="J777" s="1028"/>
      <c r="K777" s="1028"/>
      <c r="L777" s="1028"/>
      <c r="M777" s="1028"/>
      <c r="N777" s="1028"/>
      <c r="O777" s="1028"/>
      <c r="P777" s="1028"/>
      <c r="Q777" s="1028"/>
      <c r="R777" s="1028"/>
      <c r="S777" s="1028"/>
      <c r="T777" s="1028"/>
      <c r="U777" s="1028"/>
      <c r="V777" s="1028"/>
      <c r="W777" s="1028"/>
      <c r="X777" s="1028"/>
    </row>
    <row r="778" spans="1:24" x14ac:dyDescent="0.2">
      <c r="A778" s="619"/>
      <c r="B778" s="95"/>
      <c r="D778" s="1028"/>
      <c r="E778" s="1028"/>
      <c r="F778" s="1028"/>
      <c r="G778" s="1028"/>
      <c r="H778" s="1028"/>
      <c r="I778" s="1028"/>
      <c r="J778" s="1028"/>
      <c r="K778" s="1028"/>
      <c r="L778" s="1028"/>
      <c r="M778" s="1028"/>
      <c r="N778" s="1028"/>
      <c r="O778" s="1028"/>
      <c r="P778" s="1028"/>
      <c r="Q778" s="1028"/>
      <c r="R778" s="1028"/>
      <c r="S778" s="1028"/>
      <c r="T778" s="1028"/>
      <c r="U778" s="1028"/>
      <c r="V778" s="1028"/>
      <c r="W778" s="1028"/>
      <c r="X778" s="1028"/>
    </row>
    <row r="779" spans="1:24" x14ac:dyDescent="0.2">
      <c r="A779" s="619"/>
      <c r="B779" s="95"/>
      <c r="D779" s="1028"/>
      <c r="E779" s="1028"/>
      <c r="F779" s="1028"/>
      <c r="G779" s="1028"/>
      <c r="H779" s="1028"/>
      <c r="I779" s="1028"/>
      <c r="J779" s="1028"/>
      <c r="K779" s="1028"/>
      <c r="L779" s="1028"/>
      <c r="M779" s="1028"/>
      <c r="N779" s="1028"/>
      <c r="O779" s="1028"/>
      <c r="P779" s="1028"/>
      <c r="Q779" s="1028"/>
      <c r="R779" s="1028"/>
      <c r="S779" s="1028"/>
      <c r="T779" s="1028"/>
      <c r="U779" s="1028"/>
      <c r="V779" s="1028"/>
      <c r="W779" s="1028"/>
      <c r="X779" s="1028"/>
    </row>
    <row r="780" spans="1:24" x14ac:dyDescent="0.2">
      <c r="A780" s="619"/>
      <c r="B780" s="95"/>
      <c r="D780" s="1028"/>
      <c r="E780" s="1028"/>
      <c r="F780" s="1028"/>
      <c r="G780" s="1028"/>
      <c r="H780" s="1028"/>
      <c r="I780" s="1028"/>
      <c r="J780" s="1028"/>
      <c r="K780" s="1028"/>
      <c r="L780" s="1028"/>
      <c r="M780" s="1028"/>
      <c r="N780" s="1028"/>
      <c r="O780" s="1028"/>
      <c r="P780" s="1028"/>
      <c r="Q780" s="1028"/>
      <c r="R780" s="1028"/>
      <c r="S780" s="1028"/>
      <c r="T780" s="1028"/>
      <c r="U780" s="1028"/>
      <c r="V780" s="1028"/>
      <c r="W780" s="1028"/>
      <c r="X780" s="1028"/>
    </row>
    <row r="781" spans="1:24" x14ac:dyDescent="0.2">
      <c r="A781" s="619"/>
      <c r="B781" s="95"/>
      <c r="D781" s="1028"/>
      <c r="E781" s="1028"/>
      <c r="F781" s="1028"/>
      <c r="G781" s="1028"/>
      <c r="H781" s="1028"/>
      <c r="I781" s="1028"/>
      <c r="J781" s="1028"/>
      <c r="K781" s="1028"/>
      <c r="L781" s="1028"/>
      <c r="M781" s="1028"/>
      <c r="N781" s="1028"/>
      <c r="O781" s="1028"/>
      <c r="P781" s="1028"/>
      <c r="Q781" s="1028"/>
      <c r="R781" s="1028"/>
      <c r="S781" s="1028"/>
      <c r="T781" s="1028"/>
      <c r="U781" s="1028"/>
      <c r="V781" s="1028"/>
      <c r="W781" s="1028"/>
      <c r="X781" s="1028"/>
    </row>
    <row r="782" spans="1:24" x14ac:dyDescent="0.2">
      <c r="A782" s="619"/>
      <c r="B782" s="95"/>
      <c r="D782" s="1028"/>
      <c r="E782" s="1028"/>
      <c r="F782" s="1028"/>
      <c r="G782" s="1028"/>
      <c r="H782" s="1028"/>
      <c r="I782" s="1028"/>
      <c r="J782" s="1028"/>
      <c r="K782" s="1028"/>
      <c r="L782" s="1028"/>
      <c r="M782" s="1028"/>
      <c r="N782" s="1028"/>
      <c r="O782" s="1028"/>
      <c r="P782" s="1028"/>
      <c r="Q782" s="1028"/>
      <c r="R782" s="1028"/>
      <c r="S782" s="1028"/>
      <c r="T782" s="1028"/>
      <c r="U782" s="1028"/>
      <c r="V782" s="1028"/>
      <c r="W782" s="1028"/>
      <c r="X782" s="1028"/>
    </row>
    <row r="783" spans="1:24" x14ac:dyDescent="0.2">
      <c r="A783" s="619"/>
      <c r="B783" s="95"/>
      <c r="D783" s="1028"/>
      <c r="E783" s="1028"/>
      <c r="F783" s="1028"/>
      <c r="G783" s="1028"/>
      <c r="H783" s="1028"/>
      <c r="I783" s="1028"/>
      <c r="J783" s="1028"/>
      <c r="K783" s="1028"/>
      <c r="L783" s="1028"/>
      <c r="M783" s="1028"/>
      <c r="N783" s="1028"/>
      <c r="O783" s="1028"/>
      <c r="P783" s="1028"/>
      <c r="Q783" s="1028"/>
      <c r="R783" s="1028"/>
      <c r="S783" s="1028"/>
      <c r="T783" s="1028"/>
      <c r="U783" s="1028"/>
      <c r="V783" s="1028"/>
      <c r="W783" s="1028"/>
      <c r="X783" s="1028"/>
    </row>
    <row r="784" spans="1:24" x14ac:dyDescent="0.2">
      <c r="A784" s="619"/>
      <c r="B784" s="95"/>
      <c r="D784" s="1028"/>
      <c r="E784" s="1028"/>
      <c r="F784" s="1028"/>
      <c r="G784" s="1028"/>
      <c r="H784" s="1028"/>
      <c r="I784" s="1028"/>
      <c r="J784" s="1028"/>
      <c r="K784" s="1028"/>
      <c r="L784" s="1028"/>
      <c r="M784" s="1028"/>
      <c r="N784" s="1028"/>
      <c r="O784" s="1028"/>
      <c r="P784" s="1028"/>
      <c r="Q784" s="1028"/>
      <c r="R784" s="1028"/>
      <c r="S784" s="1028"/>
      <c r="T784" s="1028"/>
      <c r="U784" s="1028"/>
      <c r="V784" s="1028"/>
      <c r="W784" s="1028"/>
      <c r="X784" s="1028"/>
    </row>
    <row r="785" spans="1:24" x14ac:dyDescent="0.2">
      <c r="A785" s="619"/>
      <c r="B785" s="95"/>
      <c r="D785" s="1028"/>
      <c r="E785" s="1028"/>
      <c r="F785" s="1028"/>
      <c r="G785" s="1028"/>
      <c r="H785" s="1028"/>
      <c r="I785" s="1028"/>
      <c r="J785" s="1028"/>
      <c r="K785" s="1028"/>
      <c r="L785" s="1028"/>
      <c r="M785" s="1028"/>
      <c r="N785" s="1028"/>
      <c r="O785" s="1028"/>
      <c r="P785" s="1028"/>
      <c r="Q785" s="1028"/>
      <c r="R785" s="1028"/>
      <c r="S785" s="1028"/>
      <c r="T785" s="1028"/>
      <c r="U785" s="1028"/>
      <c r="V785" s="1028"/>
      <c r="W785" s="1028"/>
      <c r="X785" s="1028"/>
    </row>
    <row r="786" spans="1:24" x14ac:dyDescent="0.2">
      <c r="A786" s="619"/>
      <c r="B786" s="95"/>
      <c r="D786" s="1028"/>
      <c r="E786" s="1028"/>
      <c r="F786" s="1028"/>
      <c r="G786" s="1028"/>
      <c r="H786" s="1028"/>
      <c r="I786" s="1028"/>
      <c r="J786" s="1028"/>
      <c r="K786" s="1028"/>
      <c r="L786" s="1028"/>
      <c r="M786" s="1028"/>
      <c r="N786" s="1028"/>
      <c r="O786" s="1028"/>
      <c r="P786" s="1028"/>
      <c r="Q786" s="1028"/>
      <c r="R786" s="1028"/>
      <c r="S786" s="1028"/>
      <c r="T786" s="1028"/>
      <c r="U786" s="1028"/>
      <c r="V786" s="1028"/>
      <c r="W786" s="1028"/>
      <c r="X786" s="1028"/>
    </row>
    <row r="787" spans="1:24" x14ac:dyDescent="0.2">
      <c r="A787" s="619"/>
      <c r="B787" s="95"/>
      <c r="D787" s="1028"/>
      <c r="E787" s="1028"/>
      <c r="F787" s="1028"/>
      <c r="G787" s="1028"/>
      <c r="H787" s="1028"/>
      <c r="I787" s="1028"/>
      <c r="J787" s="1028"/>
      <c r="K787" s="1028"/>
      <c r="L787" s="1028"/>
      <c r="M787" s="1028"/>
      <c r="N787" s="1028"/>
      <c r="O787" s="1028"/>
      <c r="P787" s="1028"/>
      <c r="Q787" s="1028"/>
      <c r="R787" s="1028"/>
      <c r="S787" s="1028"/>
      <c r="T787" s="1028"/>
      <c r="U787" s="1028"/>
      <c r="V787" s="1028"/>
      <c r="W787" s="1028"/>
      <c r="X787" s="1028"/>
    </row>
    <row r="788" spans="1:24" x14ac:dyDescent="0.2">
      <c r="A788" s="619"/>
      <c r="B788" s="95"/>
      <c r="D788" s="1028"/>
      <c r="E788" s="1028"/>
      <c r="F788" s="1028"/>
      <c r="G788" s="1028"/>
      <c r="H788" s="1028"/>
      <c r="I788" s="1028"/>
      <c r="J788" s="1028"/>
      <c r="K788" s="1028"/>
      <c r="L788" s="1028"/>
      <c r="M788" s="1028"/>
      <c r="N788" s="1028"/>
      <c r="O788" s="1028"/>
      <c r="P788" s="1028"/>
      <c r="Q788" s="1028"/>
      <c r="R788" s="1028"/>
      <c r="S788" s="1028"/>
      <c r="T788" s="1028"/>
      <c r="U788" s="1028"/>
      <c r="V788" s="1028"/>
      <c r="W788" s="1028"/>
      <c r="X788" s="1028"/>
    </row>
    <row r="789" spans="1:24" x14ac:dyDescent="0.2">
      <c r="A789" s="619"/>
      <c r="B789" s="95"/>
      <c r="D789" s="1028"/>
      <c r="E789" s="1028"/>
      <c r="F789" s="1028"/>
      <c r="G789" s="1028"/>
      <c r="H789" s="1028"/>
      <c r="I789" s="1028"/>
      <c r="J789" s="1028"/>
      <c r="K789" s="1028"/>
      <c r="L789" s="1028"/>
      <c r="M789" s="1028"/>
      <c r="N789" s="1028"/>
      <c r="O789" s="1028"/>
      <c r="P789" s="1028"/>
      <c r="Q789" s="1028"/>
      <c r="R789" s="1028"/>
      <c r="S789" s="1028"/>
      <c r="T789" s="1028"/>
      <c r="U789" s="1028"/>
      <c r="V789" s="1028"/>
      <c r="W789" s="1028"/>
      <c r="X789" s="1028"/>
    </row>
    <row r="790" spans="1:24" x14ac:dyDescent="0.2">
      <c r="A790" s="619"/>
      <c r="B790" s="95"/>
      <c r="D790" s="1028"/>
      <c r="E790" s="1028"/>
      <c r="F790" s="1028"/>
      <c r="G790" s="1028"/>
      <c r="H790" s="1028"/>
      <c r="I790" s="1028"/>
      <c r="J790" s="1028"/>
      <c r="K790" s="1028"/>
      <c r="L790" s="1028"/>
      <c r="M790" s="1028"/>
      <c r="N790" s="1028"/>
      <c r="O790" s="1028"/>
      <c r="P790" s="1028"/>
      <c r="Q790" s="1028"/>
      <c r="R790" s="1028"/>
      <c r="S790" s="1028"/>
      <c r="T790" s="1028"/>
      <c r="U790" s="1028"/>
      <c r="V790" s="1028"/>
      <c r="W790" s="1028"/>
      <c r="X790" s="1028"/>
    </row>
    <row r="791" spans="1:24" x14ac:dyDescent="0.2">
      <c r="A791" s="619"/>
      <c r="B791" s="95"/>
      <c r="D791" s="1028"/>
      <c r="E791" s="1028"/>
      <c r="F791" s="1028"/>
      <c r="G791" s="1028"/>
      <c r="H791" s="1028"/>
      <c r="I791" s="1028"/>
      <c r="J791" s="1028"/>
      <c r="K791" s="1028"/>
      <c r="L791" s="1028"/>
      <c r="M791" s="1028"/>
      <c r="N791" s="1028"/>
      <c r="O791" s="1028"/>
      <c r="P791" s="1028"/>
      <c r="Q791" s="1028"/>
      <c r="R791" s="1028"/>
      <c r="S791" s="1028"/>
      <c r="T791" s="1028"/>
      <c r="U791" s="1028"/>
      <c r="V791" s="1028"/>
      <c r="W791" s="1028"/>
      <c r="X791" s="1028"/>
    </row>
    <row r="792" spans="1:24" x14ac:dyDescent="0.2">
      <c r="A792" s="619"/>
      <c r="B792" s="95"/>
      <c r="D792" s="1028"/>
      <c r="E792" s="1028"/>
      <c r="F792" s="1028"/>
      <c r="G792" s="1028"/>
      <c r="H792" s="1028"/>
      <c r="I792" s="1028"/>
      <c r="J792" s="1028"/>
      <c r="K792" s="1028"/>
      <c r="L792" s="1028"/>
      <c r="M792" s="1028"/>
      <c r="N792" s="1028"/>
      <c r="O792" s="1028"/>
      <c r="P792" s="1028"/>
      <c r="Q792" s="1028"/>
      <c r="R792" s="1028"/>
      <c r="S792" s="1028"/>
      <c r="T792" s="1028"/>
      <c r="U792" s="1028"/>
      <c r="V792" s="1028"/>
      <c r="W792" s="1028"/>
      <c r="X792" s="1028"/>
    </row>
    <row r="793" spans="1:24" x14ac:dyDescent="0.2">
      <c r="A793" s="619"/>
      <c r="B793" s="95"/>
      <c r="D793" s="1028"/>
      <c r="E793" s="1028"/>
      <c r="F793" s="1028"/>
      <c r="G793" s="1028"/>
      <c r="H793" s="1028"/>
      <c r="I793" s="1028"/>
      <c r="J793" s="1028"/>
      <c r="K793" s="1028"/>
      <c r="L793" s="1028"/>
      <c r="M793" s="1028"/>
      <c r="N793" s="1028"/>
      <c r="O793" s="1028"/>
      <c r="P793" s="1028"/>
      <c r="Q793" s="1028"/>
      <c r="R793" s="1028"/>
      <c r="S793" s="1028"/>
      <c r="T793" s="1028"/>
      <c r="U793" s="1028"/>
      <c r="V793" s="1028"/>
      <c r="W793" s="1028"/>
      <c r="X793" s="1028"/>
    </row>
    <row r="794" spans="1:24" x14ac:dyDescent="0.2">
      <c r="A794" s="619"/>
      <c r="B794" s="95"/>
      <c r="D794" s="1028"/>
      <c r="E794" s="1028"/>
      <c r="F794" s="1028"/>
      <c r="G794" s="1028"/>
      <c r="H794" s="1028"/>
      <c r="I794" s="1028"/>
      <c r="J794" s="1028"/>
      <c r="K794" s="1028"/>
      <c r="L794" s="1028"/>
      <c r="M794" s="1028"/>
      <c r="N794" s="1028"/>
      <c r="O794" s="1028"/>
      <c r="P794" s="1028"/>
      <c r="Q794" s="1028"/>
      <c r="R794" s="1028"/>
      <c r="S794" s="1028"/>
      <c r="T794" s="1028"/>
      <c r="U794" s="1028"/>
      <c r="V794" s="1028"/>
      <c r="W794" s="1028"/>
      <c r="X794" s="1028"/>
    </row>
    <row r="795" spans="1:24" x14ac:dyDescent="0.2">
      <c r="A795" s="619"/>
      <c r="B795" s="95"/>
      <c r="D795" s="1028"/>
      <c r="E795" s="1028"/>
      <c r="F795" s="1028"/>
      <c r="G795" s="1028"/>
      <c r="H795" s="1028"/>
      <c r="I795" s="1028"/>
      <c r="J795" s="1028"/>
      <c r="K795" s="1028"/>
      <c r="L795" s="1028"/>
      <c r="M795" s="1028"/>
      <c r="N795" s="1028"/>
      <c r="O795" s="1028"/>
      <c r="P795" s="1028"/>
      <c r="Q795" s="1028"/>
      <c r="R795" s="1028"/>
      <c r="S795" s="1028"/>
      <c r="T795" s="1028"/>
      <c r="U795" s="1028"/>
      <c r="V795" s="1028"/>
      <c r="W795" s="1028"/>
      <c r="X795" s="1028"/>
    </row>
    <row r="796" spans="1:24" x14ac:dyDescent="0.2">
      <c r="A796" s="619"/>
      <c r="B796" s="95"/>
      <c r="D796" s="1028"/>
      <c r="E796" s="1028"/>
      <c r="F796" s="1028"/>
      <c r="G796" s="1028"/>
      <c r="H796" s="1028"/>
      <c r="I796" s="1028"/>
      <c r="J796" s="1028"/>
      <c r="K796" s="1028"/>
      <c r="L796" s="1028"/>
      <c r="M796" s="1028"/>
      <c r="N796" s="1028"/>
      <c r="O796" s="1028"/>
      <c r="P796" s="1028"/>
      <c r="Q796" s="1028"/>
      <c r="R796" s="1028"/>
      <c r="S796" s="1028"/>
      <c r="T796" s="1028"/>
      <c r="U796" s="1028"/>
      <c r="V796" s="1028"/>
      <c r="W796" s="1028"/>
      <c r="X796" s="1028"/>
    </row>
    <row r="797" spans="1:24" x14ac:dyDescent="0.2">
      <c r="A797" s="619"/>
      <c r="B797" s="95"/>
      <c r="D797" s="1028"/>
      <c r="E797" s="1028"/>
      <c r="F797" s="1028"/>
      <c r="G797" s="1028"/>
      <c r="H797" s="1028"/>
      <c r="I797" s="1028"/>
      <c r="J797" s="1028"/>
      <c r="K797" s="1028"/>
      <c r="L797" s="1028"/>
      <c r="M797" s="1028"/>
      <c r="N797" s="1028"/>
      <c r="O797" s="1028"/>
      <c r="P797" s="1028"/>
      <c r="Q797" s="1028"/>
      <c r="R797" s="1028"/>
      <c r="S797" s="1028"/>
      <c r="T797" s="1028"/>
      <c r="U797" s="1028"/>
      <c r="V797" s="1028"/>
      <c r="W797" s="1028"/>
      <c r="X797" s="1028"/>
    </row>
    <row r="798" spans="1:24" x14ac:dyDescent="0.2">
      <c r="A798" s="619"/>
      <c r="B798" s="95"/>
      <c r="D798" s="1028"/>
      <c r="E798" s="1028"/>
      <c r="F798" s="1028"/>
      <c r="G798" s="1028"/>
      <c r="H798" s="1028"/>
      <c r="I798" s="1028"/>
      <c r="J798" s="1028"/>
      <c r="K798" s="1028"/>
      <c r="L798" s="1028"/>
      <c r="M798" s="1028"/>
      <c r="N798" s="1028"/>
      <c r="O798" s="1028"/>
      <c r="P798" s="1028"/>
      <c r="Q798" s="1028"/>
      <c r="R798" s="1028"/>
      <c r="S798" s="1028"/>
      <c r="T798" s="1028"/>
      <c r="U798" s="1028"/>
      <c r="V798" s="1028"/>
      <c r="W798" s="1028"/>
      <c r="X798" s="1028"/>
    </row>
    <row r="799" spans="1:24" x14ac:dyDescent="0.2">
      <c r="A799" s="619"/>
      <c r="B799" s="95"/>
      <c r="D799" s="1028"/>
      <c r="E799" s="1028"/>
      <c r="F799" s="1028"/>
      <c r="G799" s="1028"/>
      <c r="H799" s="1028"/>
      <c r="I799" s="1028"/>
      <c r="J799" s="1028"/>
      <c r="K799" s="1028"/>
      <c r="L799" s="1028"/>
      <c r="M799" s="1028"/>
      <c r="N799" s="1028"/>
      <c r="O799" s="1028"/>
      <c r="P799" s="1028"/>
      <c r="Q799" s="1028"/>
      <c r="R799" s="1028"/>
      <c r="S799" s="1028"/>
      <c r="T799" s="1028"/>
      <c r="U799" s="1028"/>
      <c r="V799" s="1028"/>
      <c r="W799" s="1028"/>
      <c r="X799" s="1028"/>
    </row>
    <row r="800" spans="1:24" x14ac:dyDescent="0.2">
      <c r="A800" s="619"/>
      <c r="B800" s="95"/>
      <c r="D800" s="1028"/>
      <c r="E800" s="1028"/>
      <c r="F800" s="1028"/>
      <c r="G800" s="1028"/>
      <c r="H800" s="1028"/>
      <c r="I800" s="1028"/>
      <c r="J800" s="1028"/>
      <c r="K800" s="1028"/>
      <c r="L800" s="1028"/>
      <c r="M800" s="1028"/>
      <c r="N800" s="1028"/>
      <c r="O800" s="1028"/>
      <c r="P800" s="1028"/>
      <c r="Q800" s="1028"/>
      <c r="R800" s="1028"/>
      <c r="S800" s="1028"/>
      <c r="T800" s="1028"/>
      <c r="U800" s="1028"/>
      <c r="V800" s="1028"/>
      <c r="W800" s="1028"/>
      <c r="X800" s="1028"/>
    </row>
    <row r="801" spans="1:24" x14ac:dyDescent="0.2">
      <c r="A801" s="619"/>
      <c r="B801" s="95"/>
      <c r="D801" s="1028"/>
      <c r="E801" s="1028"/>
      <c r="F801" s="1028"/>
      <c r="G801" s="1028"/>
      <c r="H801" s="1028"/>
      <c r="I801" s="1028"/>
      <c r="J801" s="1028"/>
      <c r="K801" s="1028"/>
      <c r="L801" s="1028"/>
      <c r="M801" s="1028"/>
      <c r="N801" s="1028"/>
      <c r="O801" s="1028"/>
      <c r="P801" s="1028"/>
      <c r="Q801" s="1028"/>
      <c r="R801" s="1028"/>
      <c r="S801" s="1028"/>
      <c r="T801" s="1028"/>
      <c r="U801" s="1028"/>
      <c r="V801" s="1028"/>
      <c r="W801" s="1028"/>
      <c r="X801" s="1028"/>
    </row>
    <row r="802" spans="1:24" x14ac:dyDescent="0.2">
      <c r="A802" s="619"/>
      <c r="B802" s="95"/>
      <c r="D802" s="1028"/>
      <c r="E802" s="1028"/>
      <c r="F802" s="1028"/>
      <c r="G802" s="1028"/>
      <c r="H802" s="1028"/>
      <c r="I802" s="1028"/>
      <c r="J802" s="1028"/>
      <c r="K802" s="1028"/>
      <c r="L802" s="1028"/>
      <c r="M802" s="1028"/>
      <c r="N802" s="1028"/>
      <c r="O802" s="1028"/>
      <c r="P802" s="1028"/>
      <c r="Q802" s="1028"/>
      <c r="R802" s="1028"/>
      <c r="S802" s="1028"/>
      <c r="T802" s="1028"/>
      <c r="U802" s="1028"/>
      <c r="V802" s="1028"/>
      <c r="W802" s="1028"/>
      <c r="X802" s="1028"/>
    </row>
    <row r="803" spans="1:24" x14ac:dyDescent="0.2">
      <c r="A803" s="619"/>
      <c r="B803" s="95"/>
      <c r="D803" s="1028"/>
      <c r="E803" s="1028"/>
      <c r="F803" s="1028"/>
      <c r="G803" s="1028"/>
      <c r="H803" s="1028"/>
      <c r="I803" s="1028"/>
      <c r="J803" s="1028"/>
      <c r="K803" s="1028"/>
      <c r="L803" s="1028"/>
      <c r="M803" s="1028"/>
      <c r="N803" s="1028"/>
      <c r="O803" s="1028"/>
      <c r="P803" s="1028"/>
      <c r="Q803" s="1028"/>
      <c r="R803" s="1028"/>
      <c r="S803" s="1028"/>
      <c r="T803" s="1028"/>
      <c r="U803" s="1028"/>
      <c r="V803" s="1028"/>
      <c r="W803" s="1028"/>
      <c r="X803" s="1028"/>
    </row>
    <row r="804" spans="1:24" x14ac:dyDescent="0.2">
      <c r="A804" s="619"/>
      <c r="B804" s="95"/>
      <c r="D804" s="1028"/>
      <c r="E804" s="1028"/>
      <c r="F804" s="1028"/>
      <c r="G804" s="1028"/>
      <c r="H804" s="1028"/>
      <c r="I804" s="1028"/>
      <c r="J804" s="1028"/>
      <c r="K804" s="1028"/>
      <c r="L804" s="1028"/>
      <c r="M804" s="1028"/>
      <c r="N804" s="1028"/>
      <c r="O804" s="1028"/>
      <c r="P804" s="1028"/>
      <c r="Q804" s="1028"/>
      <c r="R804" s="1028"/>
      <c r="S804" s="1028"/>
      <c r="T804" s="1028"/>
      <c r="U804" s="1028"/>
      <c r="V804" s="1028"/>
      <c r="W804" s="1028"/>
      <c r="X804" s="1028"/>
    </row>
    <row r="805" spans="1:24" x14ac:dyDescent="0.2">
      <c r="A805" s="619"/>
      <c r="B805" s="95"/>
      <c r="D805" s="1028"/>
      <c r="E805" s="1028"/>
      <c r="F805" s="1028"/>
      <c r="G805" s="1028"/>
      <c r="H805" s="1028"/>
      <c r="I805" s="1028"/>
      <c r="J805" s="1028"/>
      <c r="K805" s="1028"/>
      <c r="L805" s="1028"/>
      <c r="M805" s="1028"/>
      <c r="N805" s="1028"/>
      <c r="O805" s="1028"/>
      <c r="P805" s="1028"/>
      <c r="Q805" s="1028"/>
      <c r="R805" s="1028"/>
      <c r="S805" s="1028"/>
      <c r="T805" s="1028"/>
      <c r="U805" s="1028"/>
      <c r="V805" s="1028"/>
      <c r="W805" s="1028"/>
      <c r="X805" s="1028"/>
    </row>
    <row r="806" spans="1:24" x14ac:dyDescent="0.2">
      <c r="A806" s="619"/>
      <c r="B806" s="95"/>
      <c r="D806" s="1028"/>
      <c r="E806" s="1028"/>
      <c r="F806" s="1028"/>
      <c r="G806" s="1028"/>
      <c r="H806" s="1028"/>
      <c r="I806" s="1028"/>
      <c r="J806" s="1028"/>
      <c r="K806" s="1028"/>
      <c r="L806" s="1028"/>
      <c r="M806" s="1028"/>
      <c r="N806" s="1028"/>
      <c r="O806" s="1028"/>
      <c r="P806" s="1028"/>
      <c r="Q806" s="1028"/>
      <c r="R806" s="1028"/>
      <c r="S806" s="1028"/>
      <c r="T806" s="1028"/>
      <c r="U806" s="1028"/>
      <c r="V806" s="1028"/>
      <c r="W806" s="1028"/>
      <c r="X806" s="1028"/>
    </row>
    <row r="807" spans="1:24" x14ac:dyDescent="0.2">
      <c r="A807" s="619"/>
      <c r="B807" s="95"/>
      <c r="D807" s="1028"/>
      <c r="E807" s="1028"/>
      <c r="F807" s="1028"/>
      <c r="G807" s="1028"/>
      <c r="H807" s="1028"/>
      <c r="I807" s="1028"/>
      <c r="J807" s="1028"/>
      <c r="K807" s="1028"/>
      <c r="L807" s="1028"/>
      <c r="M807" s="1028"/>
      <c r="N807" s="1028"/>
      <c r="O807" s="1028"/>
      <c r="P807" s="1028"/>
      <c r="Q807" s="1028"/>
      <c r="R807" s="1028"/>
      <c r="S807" s="1028"/>
      <c r="T807" s="1028"/>
      <c r="U807" s="1028"/>
      <c r="V807" s="1028"/>
      <c r="W807" s="1028"/>
      <c r="X807" s="1028"/>
    </row>
    <row r="808" spans="1:24" x14ac:dyDescent="0.2">
      <c r="A808" s="619"/>
      <c r="B808" s="95"/>
      <c r="D808" s="1028"/>
      <c r="E808" s="1028"/>
      <c r="F808" s="1028"/>
      <c r="G808" s="1028"/>
      <c r="H808" s="1028"/>
      <c r="I808" s="1028"/>
      <c r="J808" s="1028"/>
      <c r="K808" s="1028"/>
      <c r="L808" s="1028"/>
      <c r="M808" s="1028"/>
      <c r="N808" s="1028"/>
      <c r="O808" s="1028"/>
      <c r="P808" s="1028"/>
      <c r="Q808" s="1028"/>
      <c r="R808" s="1028"/>
      <c r="S808" s="1028"/>
      <c r="T808" s="1028"/>
      <c r="U808" s="1028"/>
      <c r="V808" s="1028"/>
      <c r="W808" s="1028"/>
      <c r="X808" s="1028"/>
    </row>
    <row r="809" spans="1:24" x14ac:dyDescent="0.2">
      <c r="A809" s="619"/>
      <c r="B809" s="95"/>
      <c r="D809" s="1028"/>
      <c r="E809" s="1028"/>
      <c r="F809" s="1028"/>
      <c r="G809" s="1028"/>
      <c r="H809" s="1028"/>
      <c r="I809" s="1028"/>
      <c r="J809" s="1028"/>
      <c r="K809" s="1028"/>
      <c r="L809" s="1028"/>
      <c r="M809" s="1028"/>
      <c r="N809" s="1028"/>
      <c r="O809" s="1028"/>
      <c r="P809" s="1028"/>
      <c r="Q809" s="1028"/>
      <c r="R809" s="1028"/>
      <c r="S809" s="1028"/>
      <c r="T809" s="1028"/>
      <c r="U809" s="1028"/>
      <c r="V809" s="1028"/>
      <c r="W809" s="1028"/>
      <c r="X809" s="1028"/>
    </row>
    <row r="810" spans="1:24" x14ac:dyDescent="0.2">
      <c r="A810" s="619"/>
      <c r="B810" s="95"/>
      <c r="D810" s="1028"/>
      <c r="E810" s="1028"/>
      <c r="F810" s="1028"/>
      <c r="G810" s="1028"/>
      <c r="H810" s="1028"/>
      <c r="I810" s="1028"/>
      <c r="J810" s="1028"/>
      <c r="K810" s="1028"/>
      <c r="L810" s="1028"/>
      <c r="M810" s="1028"/>
      <c r="N810" s="1028"/>
      <c r="O810" s="1028"/>
      <c r="P810" s="1028"/>
      <c r="Q810" s="1028"/>
      <c r="R810" s="1028"/>
      <c r="S810" s="1028"/>
      <c r="T810" s="1028"/>
      <c r="U810" s="1028"/>
      <c r="V810" s="1028"/>
      <c r="W810" s="1028"/>
      <c r="X810" s="1028"/>
    </row>
    <row r="811" spans="1:24" x14ac:dyDescent="0.2">
      <c r="A811" s="619"/>
      <c r="B811" s="95"/>
      <c r="D811" s="1028"/>
      <c r="E811" s="1028"/>
      <c r="F811" s="1028"/>
      <c r="G811" s="1028"/>
      <c r="H811" s="1028"/>
      <c r="I811" s="1028"/>
      <c r="J811" s="1028"/>
      <c r="K811" s="1028"/>
      <c r="L811" s="1028"/>
      <c r="M811" s="1028"/>
      <c r="N811" s="1028"/>
      <c r="O811" s="1028"/>
      <c r="P811" s="1028"/>
      <c r="Q811" s="1028"/>
      <c r="R811" s="1028"/>
      <c r="S811" s="1028"/>
      <c r="T811" s="1028"/>
      <c r="U811" s="1028"/>
      <c r="V811" s="1028"/>
      <c r="W811" s="1028"/>
      <c r="X811" s="1028"/>
    </row>
    <row r="812" spans="1:24" x14ac:dyDescent="0.2">
      <c r="A812" s="619"/>
      <c r="B812" s="95"/>
      <c r="D812" s="1028"/>
      <c r="E812" s="1028"/>
      <c r="F812" s="1028"/>
      <c r="G812" s="1028"/>
      <c r="H812" s="1028"/>
      <c r="I812" s="1028"/>
      <c r="J812" s="1028"/>
      <c r="K812" s="1028"/>
      <c r="L812" s="1028"/>
      <c r="M812" s="1028"/>
      <c r="N812" s="1028"/>
      <c r="O812" s="1028"/>
      <c r="P812" s="1028"/>
      <c r="Q812" s="1028"/>
      <c r="R812" s="1028"/>
      <c r="S812" s="1028"/>
      <c r="T812" s="1028"/>
      <c r="U812" s="1028"/>
      <c r="V812" s="1028"/>
      <c r="W812" s="1028"/>
      <c r="X812" s="1028"/>
    </row>
    <row r="813" spans="1:24" x14ac:dyDescent="0.2">
      <c r="A813" s="619"/>
      <c r="B813" s="95"/>
      <c r="D813" s="1028"/>
      <c r="E813" s="1028"/>
      <c r="F813" s="1028"/>
      <c r="G813" s="1028"/>
      <c r="H813" s="1028"/>
      <c r="I813" s="1028"/>
      <c r="J813" s="1028"/>
      <c r="K813" s="1028"/>
      <c r="L813" s="1028"/>
      <c r="M813" s="1028"/>
      <c r="N813" s="1028"/>
      <c r="O813" s="1028"/>
      <c r="P813" s="1028"/>
      <c r="Q813" s="1028"/>
      <c r="R813" s="1028"/>
      <c r="S813" s="1028"/>
      <c r="T813" s="1028"/>
      <c r="U813" s="1028"/>
      <c r="V813" s="1028"/>
      <c r="W813" s="1028"/>
      <c r="X813" s="1028"/>
    </row>
    <row r="814" spans="1:24" x14ac:dyDescent="0.2">
      <c r="A814" s="619"/>
      <c r="B814" s="95"/>
      <c r="D814" s="1028"/>
      <c r="E814" s="1028"/>
      <c r="F814" s="1028"/>
      <c r="G814" s="1028"/>
      <c r="H814" s="1028"/>
      <c r="I814" s="1028"/>
      <c r="J814" s="1028"/>
      <c r="K814" s="1028"/>
      <c r="L814" s="1028"/>
      <c r="M814" s="1028"/>
      <c r="N814" s="1028"/>
      <c r="O814" s="1028"/>
      <c r="P814" s="1028"/>
      <c r="Q814" s="1028"/>
      <c r="R814" s="1028"/>
      <c r="S814" s="1028"/>
      <c r="T814" s="1028"/>
      <c r="U814" s="1028"/>
      <c r="V814" s="1028"/>
      <c r="W814" s="1028"/>
      <c r="X814" s="1028"/>
    </row>
    <row r="815" spans="1:24" x14ac:dyDescent="0.2">
      <c r="A815" s="619"/>
      <c r="B815" s="95"/>
      <c r="D815" s="1028"/>
      <c r="E815" s="1028"/>
      <c r="F815" s="1028"/>
      <c r="G815" s="1028"/>
      <c r="H815" s="1028"/>
      <c r="I815" s="1028"/>
      <c r="J815" s="1028"/>
      <c r="K815" s="1028"/>
      <c r="L815" s="1028"/>
      <c r="M815" s="1028"/>
      <c r="N815" s="1028"/>
      <c r="O815" s="1028"/>
      <c r="P815" s="1028"/>
      <c r="Q815" s="1028"/>
      <c r="R815" s="1028"/>
      <c r="S815" s="1028"/>
      <c r="T815" s="1028"/>
      <c r="U815" s="1028"/>
      <c r="V815" s="1028"/>
      <c r="W815" s="1028"/>
      <c r="X815" s="1028"/>
    </row>
    <row r="816" spans="1:24" x14ac:dyDescent="0.2">
      <c r="A816" s="619"/>
      <c r="B816" s="95"/>
      <c r="D816" s="1028"/>
      <c r="E816" s="1028"/>
      <c r="F816" s="1028"/>
      <c r="G816" s="1028"/>
      <c r="H816" s="1028"/>
      <c r="I816" s="1028"/>
      <c r="J816" s="1028"/>
      <c r="K816" s="1028"/>
      <c r="L816" s="1028"/>
      <c r="M816" s="1028"/>
      <c r="N816" s="1028"/>
      <c r="O816" s="1028"/>
      <c r="P816" s="1028"/>
      <c r="Q816" s="1028"/>
      <c r="R816" s="1028"/>
      <c r="S816" s="1028"/>
      <c r="T816" s="1028"/>
      <c r="U816" s="1028"/>
      <c r="V816" s="1028"/>
      <c r="W816" s="1028"/>
      <c r="X816" s="1028"/>
    </row>
    <row r="817" spans="1:24" x14ac:dyDescent="0.2">
      <c r="A817" s="619"/>
      <c r="B817" s="95"/>
      <c r="D817" s="1028"/>
      <c r="E817" s="1028"/>
      <c r="F817" s="1028"/>
      <c r="G817" s="1028"/>
      <c r="H817" s="1028"/>
      <c r="I817" s="1028"/>
      <c r="J817" s="1028"/>
      <c r="K817" s="1028"/>
      <c r="L817" s="1028"/>
      <c r="M817" s="1028"/>
      <c r="N817" s="1028"/>
      <c r="O817" s="1028"/>
      <c r="P817" s="1028"/>
      <c r="Q817" s="1028"/>
      <c r="R817" s="1028"/>
      <c r="S817" s="1028"/>
      <c r="T817" s="1028"/>
      <c r="U817" s="1028"/>
      <c r="V817" s="1028"/>
      <c r="W817" s="1028"/>
      <c r="X817" s="1028"/>
    </row>
    <row r="818" spans="1:24" x14ac:dyDescent="0.2">
      <c r="A818" s="619"/>
      <c r="B818" s="95"/>
      <c r="D818" s="1028"/>
      <c r="E818" s="1028"/>
      <c r="F818" s="1028"/>
      <c r="G818" s="1028"/>
      <c r="H818" s="1028"/>
      <c r="I818" s="1028"/>
      <c r="J818" s="1028"/>
      <c r="K818" s="1028"/>
      <c r="L818" s="1028"/>
      <c r="M818" s="1028"/>
      <c r="N818" s="1028"/>
      <c r="O818" s="1028"/>
      <c r="P818" s="1028"/>
      <c r="Q818" s="1028"/>
      <c r="R818" s="1028"/>
      <c r="S818" s="1028"/>
      <c r="T818" s="1028"/>
      <c r="U818" s="1028"/>
      <c r="V818" s="1028"/>
      <c r="W818" s="1028"/>
      <c r="X818" s="1028"/>
    </row>
    <row r="819" spans="1:24" x14ac:dyDescent="0.2">
      <c r="A819" s="619"/>
      <c r="B819" s="95"/>
      <c r="D819" s="1028"/>
      <c r="E819" s="1028"/>
      <c r="F819" s="1028"/>
      <c r="G819" s="1028"/>
      <c r="H819" s="1028"/>
      <c r="I819" s="1028"/>
      <c r="J819" s="1028"/>
      <c r="K819" s="1028"/>
      <c r="L819" s="1028"/>
      <c r="M819" s="1028"/>
      <c r="N819" s="1028"/>
      <c r="O819" s="1028"/>
      <c r="P819" s="1028"/>
      <c r="Q819" s="1028"/>
      <c r="R819" s="1028"/>
      <c r="S819" s="1028"/>
      <c r="T819" s="1028"/>
      <c r="U819" s="1028"/>
      <c r="V819" s="1028"/>
      <c r="W819" s="1028"/>
      <c r="X819" s="1028"/>
    </row>
    <row r="820" spans="1:24" x14ac:dyDescent="0.2">
      <c r="A820" s="619"/>
      <c r="B820" s="95"/>
      <c r="D820" s="1028"/>
      <c r="E820" s="1028"/>
      <c r="F820" s="1028"/>
      <c r="G820" s="1028"/>
      <c r="H820" s="1028"/>
      <c r="I820" s="1028"/>
      <c r="J820" s="1028"/>
      <c r="K820" s="1028"/>
      <c r="L820" s="1028"/>
      <c r="M820" s="1028"/>
      <c r="N820" s="1028"/>
      <c r="O820" s="1028"/>
      <c r="P820" s="1028"/>
      <c r="Q820" s="1028"/>
      <c r="R820" s="1028"/>
      <c r="S820" s="1028"/>
      <c r="T820" s="1028"/>
      <c r="U820" s="1028"/>
      <c r="V820" s="1028"/>
      <c r="W820" s="1028"/>
      <c r="X820" s="1028"/>
    </row>
    <row r="821" spans="1:24" x14ac:dyDescent="0.2">
      <c r="A821" s="619"/>
      <c r="B821" s="95"/>
      <c r="D821" s="1028"/>
      <c r="E821" s="1028"/>
      <c r="F821" s="1028"/>
      <c r="G821" s="1028"/>
      <c r="H821" s="1028"/>
      <c r="I821" s="1028"/>
      <c r="J821" s="1028"/>
      <c r="K821" s="1028"/>
      <c r="L821" s="1028"/>
      <c r="M821" s="1028"/>
      <c r="N821" s="1028"/>
      <c r="O821" s="1028"/>
      <c r="P821" s="1028"/>
      <c r="Q821" s="1028"/>
      <c r="R821" s="1028"/>
      <c r="S821" s="1028"/>
      <c r="T821" s="1028"/>
      <c r="U821" s="1028"/>
      <c r="V821" s="1028"/>
      <c r="W821" s="1028"/>
      <c r="X821" s="1028"/>
    </row>
    <row r="822" spans="1:24" x14ac:dyDescent="0.2">
      <c r="A822" s="619"/>
      <c r="B822" s="95"/>
      <c r="D822" s="1028"/>
      <c r="E822" s="1028"/>
      <c r="F822" s="1028"/>
      <c r="G822" s="1028"/>
      <c r="H822" s="1028"/>
      <c r="I822" s="1028"/>
      <c r="J822" s="1028"/>
      <c r="K822" s="1028"/>
      <c r="L822" s="1028"/>
      <c r="M822" s="1028"/>
      <c r="N822" s="1028"/>
      <c r="O822" s="1028"/>
      <c r="P822" s="1028"/>
      <c r="Q822" s="1028"/>
      <c r="R822" s="1028"/>
      <c r="S822" s="1028"/>
      <c r="T822" s="1028"/>
      <c r="U822" s="1028"/>
      <c r="V822" s="1028"/>
      <c r="W822" s="1028"/>
      <c r="X822" s="1028"/>
    </row>
    <row r="823" spans="1:24" x14ac:dyDescent="0.2">
      <c r="A823" s="619"/>
      <c r="B823" s="95"/>
      <c r="D823" s="1028"/>
      <c r="E823" s="1028"/>
      <c r="F823" s="1028"/>
      <c r="G823" s="1028"/>
      <c r="H823" s="1028"/>
      <c r="I823" s="1028"/>
      <c r="J823" s="1028"/>
      <c r="K823" s="1028"/>
      <c r="L823" s="1028"/>
      <c r="M823" s="1028"/>
      <c r="N823" s="1028"/>
      <c r="O823" s="1028"/>
      <c r="P823" s="1028"/>
      <c r="Q823" s="1028"/>
      <c r="R823" s="1028"/>
      <c r="S823" s="1028"/>
      <c r="T823" s="1028"/>
      <c r="U823" s="1028"/>
      <c r="V823" s="1028"/>
      <c r="W823" s="1028"/>
      <c r="X823" s="1028"/>
    </row>
    <row r="824" spans="1:24" x14ac:dyDescent="0.2">
      <c r="A824" s="619"/>
      <c r="B824" s="95"/>
      <c r="D824" s="1028"/>
      <c r="E824" s="1028"/>
      <c r="F824" s="1028"/>
      <c r="G824" s="1028"/>
      <c r="H824" s="1028"/>
      <c r="I824" s="1028"/>
      <c r="J824" s="1028"/>
      <c r="K824" s="1028"/>
      <c r="L824" s="1028"/>
      <c r="M824" s="1028"/>
      <c r="N824" s="1028"/>
      <c r="O824" s="1028"/>
      <c r="P824" s="1028"/>
      <c r="Q824" s="1028"/>
      <c r="R824" s="1028"/>
      <c r="S824" s="1028"/>
      <c r="T824" s="1028"/>
      <c r="U824" s="1028"/>
      <c r="V824" s="1028"/>
      <c r="W824" s="1028"/>
      <c r="X824" s="1028"/>
    </row>
    <row r="825" spans="1:24" x14ac:dyDescent="0.2">
      <c r="A825" s="619"/>
      <c r="B825" s="95"/>
      <c r="D825" s="1028"/>
      <c r="E825" s="1028"/>
      <c r="F825" s="1028"/>
      <c r="G825" s="1028"/>
      <c r="H825" s="1028"/>
      <c r="I825" s="1028"/>
      <c r="J825" s="1028"/>
      <c r="K825" s="1028"/>
      <c r="L825" s="1028"/>
      <c r="M825" s="1028"/>
      <c r="N825" s="1028"/>
      <c r="O825" s="1028"/>
      <c r="P825" s="1028"/>
      <c r="Q825" s="1028"/>
      <c r="R825" s="1028"/>
      <c r="S825" s="1028"/>
      <c r="T825" s="1028"/>
      <c r="U825" s="1028"/>
      <c r="V825" s="1028"/>
      <c r="W825" s="1028"/>
      <c r="X825" s="1028"/>
    </row>
    <row r="826" spans="1:24" x14ac:dyDescent="0.2">
      <c r="A826" s="619"/>
      <c r="B826" s="95"/>
      <c r="D826" s="1028"/>
      <c r="E826" s="1028"/>
      <c r="F826" s="1028"/>
      <c r="G826" s="1028"/>
      <c r="H826" s="1028"/>
      <c r="I826" s="1028"/>
      <c r="J826" s="1028"/>
      <c r="K826" s="1028"/>
      <c r="L826" s="1028"/>
      <c r="M826" s="1028"/>
      <c r="N826" s="1028"/>
      <c r="O826" s="1028"/>
      <c r="P826" s="1028"/>
      <c r="Q826" s="1028"/>
      <c r="R826" s="1028"/>
      <c r="S826" s="1028"/>
      <c r="T826" s="1028"/>
      <c r="U826" s="1028"/>
      <c r="V826" s="1028"/>
      <c r="W826" s="1028"/>
      <c r="X826" s="1028"/>
    </row>
    <row r="827" spans="1:24" x14ac:dyDescent="0.2">
      <c r="A827" s="619"/>
      <c r="B827" s="95"/>
      <c r="D827" s="1028"/>
      <c r="E827" s="1028"/>
      <c r="F827" s="1028"/>
      <c r="G827" s="1028"/>
      <c r="H827" s="1028"/>
      <c r="I827" s="1028"/>
      <c r="J827" s="1028"/>
      <c r="K827" s="1028"/>
      <c r="L827" s="1028"/>
      <c r="M827" s="1028"/>
      <c r="N827" s="1028"/>
      <c r="O827" s="1028"/>
      <c r="P827" s="1028"/>
      <c r="Q827" s="1028"/>
      <c r="R827" s="1028"/>
      <c r="S827" s="1028"/>
      <c r="T827" s="1028"/>
      <c r="U827" s="1028"/>
      <c r="V827" s="1028"/>
      <c r="W827" s="1028"/>
      <c r="X827" s="1028"/>
    </row>
    <row r="828" spans="1:24" x14ac:dyDescent="0.2">
      <c r="A828" s="619"/>
      <c r="B828" s="95"/>
      <c r="D828" s="1028"/>
      <c r="E828" s="1028"/>
      <c r="F828" s="1028"/>
      <c r="G828" s="1028"/>
      <c r="H828" s="1028"/>
      <c r="I828" s="1028"/>
      <c r="J828" s="1028"/>
      <c r="K828" s="1028"/>
      <c r="L828" s="1028"/>
      <c r="M828" s="1028"/>
      <c r="N828" s="1028"/>
      <c r="O828" s="1028"/>
      <c r="P828" s="1028"/>
      <c r="Q828" s="1028"/>
      <c r="R828" s="1028"/>
      <c r="S828" s="1028"/>
      <c r="T828" s="1028"/>
      <c r="U828" s="1028"/>
      <c r="V828" s="1028"/>
      <c r="W828" s="1028"/>
      <c r="X828" s="1028"/>
    </row>
    <row r="829" spans="1:24" x14ac:dyDescent="0.2">
      <c r="A829" s="619"/>
      <c r="B829" s="95"/>
      <c r="D829" s="1028"/>
      <c r="E829" s="1028"/>
      <c r="F829" s="1028"/>
      <c r="G829" s="1028"/>
      <c r="H829" s="1028"/>
      <c r="I829" s="1028"/>
      <c r="J829" s="1028"/>
      <c r="K829" s="1028"/>
      <c r="L829" s="1028"/>
      <c r="M829" s="1028"/>
      <c r="N829" s="1028"/>
      <c r="O829" s="1028"/>
      <c r="P829" s="1028"/>
      <c r="Q829" s="1028"/>
      <c r="R829" s="1028"/>
      <c r="S829" s="1028"/>
      <c r="T829" s="1028"/>
      <c r="U829" s="1028"/>
      <c r="V829" s="1028"/>
      <c r="W829" s="1028"/>
      <c r="X829" s="1028"/>
    </row>
    <row r="830" spans="1:24" x14ac:dyDescent="0.2">
      <c r="A830" s="619"/>
      <c r="B830" s="95"/>
      <c r="D830" s="1028"/>
      <c r="E830" s="1028"/>
      <c r="F830" s="1028"/>
      <c r="G830" s="1028"/>
      <c r="H830" s="1028"/>
      <c r="I830" s="1028"/>
      <c r="J830" s="1028"/>
      <c r="K830" s="1028"/>
      <c r="L830" s="1028"/>
      <c r="M830" s="1028"/>
      <c r="N830" s="1028"/>
      <c r="O830" s="1028"/>
      <c r="P830" s="1028"/>
      <c r="Q830" s="1028"/>
      <c r="R830" s="1028"/>
      <c r="S830" s="1028"/>
      <c r="T830" s="1028"/>
      <c r="U830" s="1028"/>
      <c r="V830" s="1028"/>
      <c r="W830" s="1028"/>
      <c r="X830" s="1028"/>
    </row>
    <row r="831" spans="1:24" x14ac:dyDescent="0.2">
      <c r="A831" s="619"/>
      <c r="B831" s="95"/>
      <c r="D831" s="1028"/>
      <c r="E831" s="1028"/>
      <c r="F831" s="1028"/>
      <c r="G831" s="1028"/>
      <c r="H831" s="1028"/>
      <c r="I831" s="1028"/>
      <c r="J831" s="1028"/>
      <c r="K831" s="1028"/>
      <c r="L831" s="1028"/>
      <c r="M831" s="1028"/>
      <c r="N831" s="1028"/>
      <c r="O831" s="1028"/>
      <c r="P831" s="1028"/>
      <c r="Q831" s="1028"/>
      <c r="R831" s="1028"/>
      <c r="S831" s="1028"/>
      <c r="T831" s="1028"/>
      <c r="U831" s="1028"/>
      <c r="V831" s="1028"/>
      <c r="W831" s="1028"/>
      <c r="X831" s="1028"/>
    </row>
    <row r="832" spans="1:24" x14ac:dyDescent="0.2">
      <c r="A832" s="619"/>
      <c r="B832" s="95"/>
      <c r="D832" s="1028"/>
      <c r="E832" s="1028"/>
      <c r="F832" s="1028"/>
      <c r="G832" s="1028"/>
      <c r="H832" s="1028"/>
      <c r="I832" s="1028"/>
      <c r="J832" s="1028"/>
      <c r="K832" s="1028"/>
      <c r="L832" s="1028"/>
      <c r="M832" s="1028"/>
      <c r="N832" s="1028"/>
      <c r="O832" s="1028"/>
      <c r="P832" s="1028"/>
      <c r="Q832" s="1028"/>
      <c r="R832" s="1028"/>
      <c r="S832" s="1028"/>
      <c r="T832" s="1028"/>
      <c r="U832" s="1028"/>
      <c r="V832" s="1028"/>
      <c r="W832" s="1028"/>
      <c r="X832" s="1028"/>
    </row>
    <row r="833" spans="1:24" x14ac:dyDescent="0.2">
      <c r="A833" s="619"/>
      <c r="B833" s="95"/>
      <c r="D833" s="1028"/>
      <c r="E833" s="1028"/>
      <c r="F833" s="1028"/>
      <c r="G833" s="1028"/>
      <c r="H833" s="1028"/>
      <c r="I833" s="1028"/>
      <c r="J833" s="1028"/>
      <c r="K833" s="1028"/>
      <c r="L833" s="1028"/>
      <c r="M833" s="1028"/>
      <c r="N833" s="1028"/>
      <c r="O833" s="1028"/>
      <c r="P833" s="1028"/>
      <c r="Q833" s="1028"/>
      <c r="R833" s="1028"/>
      <c r="S833" s="1028"/>
      <c r="T833" s="1028"/>
      <c r="U833" s="1028"/>
      <c r="V833" s="1028"/>
      <c r="W833" s="1028"/>
      <c r="X833" s="1028"/>
    </row>
    <row r="834" spans="1:24" x14ac:dyDescent="0.2">
      <c r="A834" s="619"/>
      <c r="B834" s="95"/>
      <c r="D834" s="1028"/>
      <c r="E834" s="1028"/>
      <c r="F834" s="1028"/>
      <c r="G834" s="1028"/>
      <c r="H834" s="1028"/>
      <c r="I834" s="1028"/>
      <c r="J834" s="1028"/>
      <c r="K834" s="1028"/>
      <c r="L834" s="1028"/>
      <c r="M834" s="1028"/>
      <c r="N834" s="1028"/>
      <c r="O834" s="1028"/>
      <c r="P834" s="1028"/>
      <c r="Q834" s="1028"/>
      <c r="R834" s="1028"/>
      <c r="S834" s="1028"/>
      <c r="T834" s="1028"/>
      <c r="U834" s="1028"/>
      <c r="V834" s="1028"/>
      <c r="W834" s="1028"/>
      <c r="X834" s="1028"/>
    </row>
    <row r="835" spans="1:24" x14ac:dyDescent="0.2">
      <c r="A835" s="619"/>
      <c r="B835" s="95"/>
      <c r="D835" s="1028"/>
      <c r="E835" s="1028"/>
      <c r="F835" s="1028"/>
      <c r="G835" s="1028"/>
      <c r="H835" s="1028"/>
      <c r="I835" s="1028"/>
      <c r="J835" s="1028"/>
      <c r="K835" s="1028"/>
      <c r="L835" s="1028"/>
      <c r="M835" s="1028"/>
      <c r="N835" s="1028"/>
      <c r="O835" s="1028"/>
      <c r="P835" s="1028"/>
      <c r="Q835" s="1028"/>
      <c r="R835" s="1028"/>
      <c r="S835" s="1028"/>
      <c r="T835" s="1028"/>
      <c r="U835" s="1028"/>
      <c r="V835" s="1028"/>
      <c r="W835" s="1028"/>
      <c r="X835" s="1028"/>
    </row>
    <row r="836" spans="1:24" x14ac:dyDescent="0.2">
      <c r="A836" s="619"/>
      <c r="B836" s="95"/>
      <c r="D836" s="1028"/>
      <c r="E836" s="1028"/>
      <c r="F836" s="1028"/>
      <c r="G836" s="1028"/>
      <c r="H836" s="1028"/>
      <c r="I836" s="1028"/>
      <c r="J836" s="1028"/>
      <c r="K836" s="1028"/>
      <c r="L836" s="1028"/>
      <c r="M836" s="1028"/>
      <c r="N836" s="1028"/>
      <c r="O836" s="1028"/>
      <c r="P836" s="1028"/>
      <c r="Q836" s="1028"/>
      <c r="R836" s="1028"/>
      <c r="S836" s="1028"/>
      <c r="T836" s="1028"/>
      <c r="U836" s="1028"/>
      <c r="V836" s="1028"/>
      <c r="W836" s="1028"/>
      <c r="X836" s="1028"/>
    </row>
    <row r="837" spans="1:24" x14ac:dyDescent="0.2">
      <c r="A837" s="619"/>
      <c r="B837" s="95"/>
      <c r="D837" s="1028"/>
      <c r="E837" s="1028"/>
      <c r="F837" s="1028"/>
      <c r="G837" s="1028"/>
      <c r="H837" s="1028"/>
      <c r="I837" s="1028"/>
      <c r="J837" s="1028"/>
      <c r="K837" s="1028"/>
      <c r="L837" s="1028"/>
      <c r="M837" s="1028"/>
      <c r="N837" s="1028"/>
      <c r="O837" s="1028"/>
      <c r="P837" s="1028"/>
      <c r="Q837" s="1028"/>
      <c r="R837" s="1028"/>
      <c r="S837" s="1028"/>
      <c r="T837" s="1028"/>
      <c r="U837" s="1028"/>
      <c r="V837" s="1028"/>
      <c r="W837" s="1028"/>
      <c r="X837" s="1028"/>
    </row>
    <row r="838" spans="1:24" x14ac:dyDescent="0.2">
      <c r="A838" s="619"/>
      <c r="B838" s="95"/>
      <c r="D838" s="1028"/>
      <c r="E838" s="1028"/>
      <c r="F838" s="1028"/>
      <c r="G838" s="1028"/>
      <c r="H838" s="1028"/>
      <c r="I838" s="1028"/>
      <c r="J838" s="1028"/>
      <c r="K838" s="1028"/>
      <c r="L838" s="1028"/>
      <c r="M838" s="1028"/>
      <c r="N838" s="1028"/>
      <c r="O838" s="1028"/>
      <c r="P838" s="1028"/>
      <c r="Q838" s="1028"/>
      <c r="R838" s="1028"/>
      <c r="S838" s="1028"/>
      <c r="T838" s="1028"/>
      <c r="U838" s="1028"/>
      <c r="V838" s="1028"/>
      <c r="W838" s="1028"/>
      <c r="X838" s="1028"/>
    </row>
    <row r="839" spans="1:24" x14ac:dyDescent="0.2">
      <c r="A839" s="619"/>
      <c r="B839" s="95"/>
      <c r="D839" s="1028"/>
      <c r="E839" s="1028"/>
      <c r="F839" s="1028"/>
      <c r="G839" s="1028"/>
      <c r="H839" s="1028"/>
      <c r="I839" s="1028"/>
      <c r="J839" s="1028"/>
      <c r="K839" s="1028"/>
      <c r="L839" s="1028"/>
      <c r="M839" s="1028"/>
      <c r="N839" s="1028"/>
      <c r="O839" s="1028"/>
      <c r="P839" s="1028"/>
      <c r="Q839" s="1028"/>
      <c r="R839" s="1028"/>
      <c r="S839" s="1028"/>
      <c r="T839" s="1028"/>
      <c r="U839" s="1028"/>
      <c r="V839" s="1028"/>
      <c r="W839" s="1028"/>
      <c r="X839" s="1028"/>
    </row>
    <row r="840" spans="1:24" x14ac:dyDescent="0.2">
      <c r="A840" s="619"/>
      <c r="B840" s="95"/>
      <c r="D840" s="1028"/>
      <c r="E840" s="1028"/>
      <c r="F840" s="1028"/>
      <c r="G840" s="1028"/>
      <c r="H840" s="1028"/>
      <c r="I840" s="1028"/>
      <c r="J840" s="1028"/>
      <c r="K840" s="1028"/>
      <c r="L840" s="1028"/>
      <c r="M840" s="1028"/>
      <c r="N840" s="1028"/>
      <c r="O840" s="1028"/>
      <c r="P840" s="1028"/>
      <c r="Q840" s="1028"/>
      <c r="R840" s="1028"/>
      <c r="S840" s="1028"/>
      <c r="T840" s="1028"/>
      <c r="U840" s="1028"/>
      <c r="V840" s="1028"/>
      <c r="W840" s="1028"/>
      <c r="X840" s="1028"/>
    </row>
    <row r="841" spans="1:24" x14ac:dyDescent="0.2">
      <c r="A841" s="619"/>
      <c r="B841" s="95"/>
      <c r="D841" s="1028"/>
      <c r="E841" s="1028"/>
      <c r="F841" s="1028"/>
      <c r="G841" s="1028"/>
      <c r="H841" s="1028"/>
      <c r="I841" s="1028"/>
      <c r="J841" s="1028"/>
      <c r="K841" s="1028"/>
      <c r="L841" s="1028"/>
      <c r="M841" s="1028"/>
      <c r="N841" s="1028"/>
      <c r="O841" s="1028"/>
      <c r="P841" s="1028"/>
      <c r="Q841" s="1028"/>
      <c r="R841" s="1028"/>
      <c r="S841" s="1028"/>
      <c r="T841" s="1028"/>
      <c r="U841" s="1028"/>
      <c r="V841" s="1028"/>
      <c r="W841" s="1028"/>
      <c r="X841" s="1028"/>
    </row>
    <row r="842" spans="1:24" x14ac:dyDescent="0.2">
      <c r="A842" s="619"/>
      <c r="B842" s="95"/>
      <c r="D842" s="1028"/>
      <c r="E842" s="1028"/>
      <c r="F842" s="1028"/>
      <c r="G842" s="1028"/>
      <c r="H842" s="1028"/>
      <c r="I842" s="1028"/>
      <c r="J842" s="1028"/>
      <c r="K842" s="1028"/>
      <c r="L842" s="1028"/>
      <c r="M842" s="1028"/>
      <c r="N842" s="1028"/>
      <c r="O842" s="1028"/>
      <c r="P842" s="1028"/>
      <c r="Q842" s="1028"/>
      <c r="R842" s="1028"/>
      <c r="S842" s="1028"/>
      <c r="T842" s="1028"/>
      <c r="U842" s="1028"/>
      <c r="V842" s="1028"/>
      <c r="W842" s="1028"/>
      <c r="X842" s="1028"/>
    </row>
    <row r="843" spans="1:24" x14ac:dyDescent="0.2">
      <c r="A843" s="619"/>
      <c r="B843" s="95"/>
      <c r="D843" s="1028"/>
      <c r="E843" s="1028"/>
      <c r="F843" s="1028"/>
      <c r="G843" s="1028"/>
      <c r="H843" s="1028"/>
      <c r="I843" s="1028"/>
      <c r="J843" s="1028"/>
      <c r="K843" s="1028"/>
      <c r="L843" s="1028"/>
      <c r="M843" s="1028"/>
      <c r="N843" s="1028"/>
      <c r="O843" s="1028"/>
      <c r="P843" s="1028"/>
      <c r="Q843" s="1028"/>
      <c r="R843" s="1028"/>
      <c r="S843" s="1028"/>
      <c r="T843" s="1028"/>
      <c r="U843" s="1028"/>
      <c r="V843" s="1028"/>
      <c r="W843" s="1028"/>
      <c r="X843" s="1028"/>
    </row>
    <row r="844" spans="1:24" x14ac:dyDescent="0.2">
      <c r="A844" s="619"/>
      <c r="B844" s="95"/>
      <c r="D844" s="1028"/>
      <c r="E844" s="1028"/>
      <c r="F844" s="1028"/>
      <c r="G844" s="1028"/>
      <c r="H844" s="1028"/>
      <c r="I844" s="1028"/>
      <c r="J844" s="1028"/>
      <c r="K844" s="1028"/>
      <c r="L844" s="1028"/>
      <c r="M844" s="1028"/>
      <c r="N844" s="1028"/>
      <c r="O844" s="1028"/>
      <c r="P844" s="1028"/>
      <c r="Q844" s="1028"/>
      <c r="R844" s="1028"/>
      <c r="S844" s="1028"/>
      <c r="T844" s="1028"/>
      <c r="U844" s="1028"/>
      <c r="V844" s="1028"/>
      <c r="W844" s="1028"/>
      <c r="X844" s="1028"/>
    </row>
    <row r="845" spans="1:24" x14ac:dyDescent="0.2">
      <c r="A845" s="619"/>
      <c r="B845" s="95"/>
      <c r="D845" s="1028"/>
      <c r="E845" s="1028"/>
      <c r="F845" s="1028"/>
      <c r="G845" s="1028"/>
      <c r="H845" s="1028"/>
      <c r="I845" s="1028"/>
      <c r="J845" s="1028"/>
      <c r="K845" s="1028"/>
      <c r="L845" s="1028"/>
      <c r="M845" s="1028"/>
      <c r="N845" s="1028"/>
      <c r="O845" s="1028"/>
      <c r="P845" s="1028"/>
      <c r="Q845" s="1028"/>
      <c r="R845" s="1028"/>
      <c r="S845" s="1028"/>
      <c r="T845" s="1028"/>
      <c r="U845" s="1028"/>
      <c r="V845" s="1028"/>
      <c r="W845" s="1028"/>
      <c r="X845" s="1028"/>
    </row>
    <row r="846" spans="1:24" x14ac:dyDescent="0.2">
      <c r="A846" s="619"/>
      <c r="B846" s="95"/>
      <c r="D846" s="1028"/>
      <c r="E846" s="1028"/>
      <c r="F846" s="1028"/>
      <c r="G846" s="1028"/>
      <c r="H846" s="1028"/>
      <c r="I846" s="1028"/>
      <c r="J846" s="1028"/>
      <c r="K846" s="1028"/>
      <c r="L846" s="1028"/>
      <c r="M846" s="1028"/>
      <c r="N846" s="1028"/>
      <c r="O846" s="1028"/>
      <c r="P846" s="1028"/>
      <c r="Q846" s="1028"/>
      <c r="R846" s="1028"/>
      <c r="S846" s="1028"/>
      <c r="T846" s="1028"/>
      <c r="U846" s="1028"/>
      <c r="V846" s="1028"/>
      <c r="W846" s="1028"/>
      <c r="X846" s="1028"/>
    </row>
    <row r="847" spans="1:24" x14ac:dyDescent="0.2">
      <c r="A847" s="619"/>
      <c r="B847" s="95"/>
      <c r="D847" s="1028"/>
      <c r="E847" s="1028"/>
      <c r="F847" s="1028"/>
      <c r="G847" s="1028"/>
      <c r="H847" s="1028"/>
      <c r="I847" s="1028"/>
      <c r="J847" s="1028"/>
      <c r="K847" s="1028"/>
      <c r="L847" s="1028"/>
      <c r="M847" s="1028"/>
      <c r="N847" s="1028"/>
      <c r="O847" s="1028"/>
      <c r="P847" s="1028"/>
      <c r="Q847" s="1028"/>
      <c r="R847" s="1028"/>
      <c r="S847" s="1028"/>
      <c r="T847" s="1028"/>
      <c r="U847" s="1028"/>
      <c r="V847" s="1028"/>
      <c r="W847" s="1028"/>
      <c r="X847" s="1028"/>
    </row>
    <row r="848" spans="1:24" x14ac:dyDescent="0.2">
      <c r="A848" s="619"/>
      <c r="B848" s="95"/>
      <c r="D848" s="1028"/>
      <c r="E848" s="1028"/>
      <c r="F848" s="1028"/>
      <c r="G848" s="1028"/>
      <c r="H848" s="1028"/>
      <c r="I848" s="1028"/>
      <c r="J848" s="1028"/>
      <c r="K848" s="1028"/>
      <c r="L848" s="1028"/>
      <c r="M848" s="1028"/>
      <c r="N848" s="1028"/>
      <c r="O848" s="1028"/>
      <c r="P848" s="1028"/>
      <c r="Q848" s="1028"/>
      <c r="R848" s="1028"/>
      <c r="S848" s="1028"/>
      <c r="T848" s="1028"/>
      <c r="U848" s="1028"/>
      <c r="V848" s="1028"/>
      <c r="W848" s="1028"/>
      <c r="X848" s="1028"/>
    </row>
    <row r="849" spans="1:24" x14ac:dyDescent="0.2">
      <c r="A849" s="619"/>
      <c r="B849" s="95"/>
      <c r="D849" s="1028"/>
      <c r="E849" s="1028"/>
      <c r="F849" s="1028"/>
      <c r="G849" s="1028"/>
      <c r="H849" s="1028"/>
      <c r="I849" s="1028"/>
      <c r="J849" s="1028"/>
      <c r="K849" s="1028"/>
      <c r="L849" s="1028"/>
      <c r="M849" s="1028"/>
      <c r="N849" s="1028"/>
      <c r="O849" s="1028"/>
      <c r="P849" s="1028"/>
      <c r="Q849" s="1028"/>
      <c r="R849" s="1028"/>
      <c r="S849" s="1028"/>
      <c r="T849" s="1028"/>
      <c r="U849" s="1028"/>
      <c r="V849" s="1028"/>
      <c r="W849" s="1028"/>
      <c r="X849" s="1028"/>
    </row>
    <row r="850" spans="1:24" x14ac:dyDescent="0.2">
      <c r="A850" s="619"/>
      <c r="B850" s="95"/>
      <c r="D850" s="1028"/>
      <c r="E850" s="1028"/>
      <c r="F850" s="1028"/>
      <c r="G850" s="1028"/>
      <c r="H850" s="1028"/>
      <c r="I850" s="1028"/>
      <c r="J850" s="1028"/>
      <c r="K850" s="1028"/>
      <c r="L850" s="1028"/>
      <c r="M850" s="1028"/>
      <c r="N850" s="1028"/>
      <c r="O850" s="1028"/>
      <c r="P850" s="1028"/>
      <c r="Q850" s="1028"/>
      <c r="R850" s="1028"/>
      <c r="S850" s="1028"/>
      <c r="T850" s="1028"/>
      <c r="U850" s="1028"/>
      <c r="V850" s="1028"/>
      <c r="W850" s="1028"/>
      <c r="X850" s="1028"/>
    </row>
    <row r="851" spans="1:24" x14ac:dyDescent="0.2">
      <c r="A851" s="619"/>
      <c r="B851" s="95"/>
      <c r="D851" s="1028"/>
      <c r="E851" s="1028"/>
      <c r="F851" s="1028"/>
      <c r="G851" s="1028"/>
      <c r="H851" s="1028"/>
      <c r="I851" s="1028"/>
      <c r="J851" s="1028"/>
      <c r="K851" s="1028"/>
      <c r="L851" s="1028"/>
      <c r="M851" s="1028"/>
      <c r="N851" s="1028"/>
      <c r="O851" s="1028"/>
      <c r="P851" s="1028"/>
      <c r="Q851" s="1028"/>
      <c r="R851" s="1028"/>
      <c r="S851" s="1028"/>
      <c r="T851" s="1028"/>
      <c r="U851" s="1028"/>
      <c r="V851" s="1028"/>
      <c r="W851" s="1028"/>
      <c r="X851" s="1028"/>
    </row>
    <row r="852" spans="1:24" x14ac:dyDescent="0.2">
      <c r="A852" s="619"/>
      <c r="B852" s="95"/>
      <c r="D852" s="1028"/>
      <c r="E852" s="1028"/>
      <c r="F852" s="1028"/>
      <c r="G852" s="1028"/>
      <c r="H852" s="1028"/>
      <c r="I852" s="1028"/>
      <c r="J852" s="1028"/>
      <c r="K852" s="1028"/>
      <c r="L852" s="1028"/>
      <c r="M852" s="1028"/>
      <c r="N852" s="1028"/>
      <c r="O852" s="1028"/>
      <c r="P852" s="1028"/>
      <c r="Q852" s="1028"/>
      <c r="R852" s="1028"/>
      <c r="S852" s="1028"/>
      <c r="T852" s="1028"/>
      <c r="U852" s="1028"/>
      <c r="V852" s="1028"/>
      <c r="W852" s="1028"/>
      <c r="X852" s="1028"/>
    </row>
    <row r="853" spans="1:24" x14ac:dyDescent="0.2">
      <c r="A853" s="619"/>
      <c r="B853" s="95"/>
      <c r="D853" s="1028"/>
      <c r="E853" s="1028"/>
      <c r="F853" s="1028"/>
      <c r="G853" s="1028"/>
      <c r="H853" s="1028"/>
      <c r="I853" s="1028"/>
      <c r="J853" s="1028"/>
      <c r="K853" s="1028"/>
      <c r="L853" s="1028"/>
      <c r="M853" s="1028"/>
      <c r="N853" s="1028"/>
      <c r="O853" s="1028"/>
      <c r="P853" s="1028"/>
      <c r="Q853" s="1028"/>
      <c r="R853" s="1028"/>
      <c r="S853" s="1028"/>
      <c r="T853" s="1028"/>
      <c r="U853" s="1028"/>
      <c r="V853" s="1028"/>
      <c r="W853" s="1028"/>
      <c r="X853" s="1028"/>
    </row>
    <row r="854" spans="1:24" x14ac:dyDescent="0.2">
      <c r="A854" s="619"/>
      <c r="B854" s="95"/>
      <c r="D854" s="1028"/>
      <c r="E854" s="1028"/>
      <c r="F854" s="1028"/>
      <c r="G854" s="1028"/>
      <c r="H854" s="1028"/>
      <c r="I854" s="1028"/>
      <c r="J854" s="1028"/>
      <c r="K854" s="1028"/>
      <c r="L854" s="1028"/>
      <c r="M854" s="1028"/>
      <c r="N854" s="1028"/>
      <c r="O854" s="1028"/>
      <c r="P854" s="1028"/>
      <c r="Q854" s="1028"/>
      <c r="R854" s="1028"/>
      <c r="S854" s="1028"/>
      <c r="T854" s="1028"/>
      <c r="U854" s="1028"/>
      <c r="V854" s="1028"/>
      <c r="W854" s="1028"/>
      <c r="X854" s="1028"/>
    </row>
    <row r="855" spans="1:24" x14ac:dyDescent="0.2">
      <c r="A855" s="619"/>
      <c r="B855" s="95"/>
      <c r="D855" s="1028"/>
      <c r="E855" s="1028"/>
      <c r="F855" s="1028"/>
      <c r="G855" s="1028"/>
      <c r="H855" s="1028"/>
      <c r="I855" s="1028"/>
      <c r="J855" s="1028"/>
      <c r="K855" s="1028"/>
      <c r="L855" s="1028"/>
      <c r="M855" s="1028"/>
      <c r="N855" s="1028"/>
      <c r="O855" s="1028"/>
      <c r="P855" s="1028"/>
      <c r="Q855" s="1028"/>
      <c r="R855" s="1028"/>
      <c r="S855" s="1028"/>
      <c r="T855" s="1028"/>
      <c r="U855" s="1028"/>
      <c r="V855" s="1028"/>
      <c r="W855" s="1028"/>
      <c r="X855" s="1028"/>
    </row>
    <row r="856" spans="1:24" x14ac:dyDescent="0.2">
      <c r="A856" s="619"/>
      <c r="B856" s="95"/>
      <c r="D856" s="1028"/>
      <c r="E856" s="1028"/>
      <c r="F856" s="1028"/>
      <c r="G856" s="1028"/>
      <c r="H856" s="1028"/>
      <c r="I856" s="1028"/>
      <c r="J856" s="1028"/>
      <c r="K856" s="1028"/>
      <c r="L856" s="1028"/>
      <c r="M856" s="1028"/>
      <c r="N856" s="1028"/>
      <c r="O856" s="1028"/>
      <c r="P856" s="1028"/>
      <c r="Q856" s="1028"/>
      <c r="R856" s="1028"/>
      <c r="S856" s="1028"/>
      <c r="T856" s="1028"/>
      <c r="U856" s="1028"/>
      <c r="V856" s="1028"/>
      <c r="W856" s="1028"/>
      <c r="X856" s="1028"/>
    </row>
    <row r="857" spans="1:24" x14ac:dyDescent="0.2">
      <c r="A857" s="619"/>
      <c r="B857" s="95"/>
      <c r="D857" s="1028"/>
      <c r="E857" s="1028"/>
      <c r="F857" s="1028"/>
      <c r="G857" s="1028"/>
      <c r="H857" s="1028"/>
      <c r="I857" s="1028"/>
      <c r="J857" s="1028"/>
      <c r="K857" s="1028"/>
      <c r="L857" s="1028"/>
      <c r="M857" s="1028"/>
      <c r="N857" s="1028"/>
      <c r="O857" s="1028"/>
      <c r="P857" s="1028"/>
      <c r="Q857" s="1028"/>
      <c r="R857" s="1028"/>
      <c r="S857" s="1028"/>
      <c r="T857" s="1028"/>
      <c r="U857" s="1028"/>
      <c r="V857" s="1028"/>
      <c r="W857" s="1028"/>
      <c r="X857" s="1028"/>
    </row>
    <row r="858" spans="1:24" x14ac:dyDescent="0.2">
      <c r="A858" s="619"/>
      <c r="B858" s="95"/>
      <c r="D858" s="1028"/>
      <c r="E858" s="1028"/>
      <c r="F858" s="1028"/>
      <c r="G858" s="1028"/>
      <c r="H858" s="1028"/>
      <c r="I858" s="1028"/>
      <c r="J858" s="1028"/>
      <c r="K858" s="1028"/>
      <c r="L858" s="1028"/>
      <c r="M858" s="1028"/>
      <c r="N858" s="1028"/>
      <c r="O858" s="1028"/>
      <c r="P858" s="1028"/>
      <c r="Q858" s="1028"/>
      <c r="R858" s="1028"/>
      <c r="S858" s="1028"/>
      <c r="T858" s="1028"/>
      <c r="U858" s="1028"/>
      <c r="V858" s="1028"/>
      <c r="W858" s="1028"/>
      <c r="X858" s="1028"/>
    </row>
    <row r="859" spans="1:24" x14ac:dyDescent="0.2">
      <c r="A859" s="619"/>
      <c r="B859" s="95"/>
      <c r="D859" s="1028"/>
      <c r="E859" s="1028"/>
      <c r="F859" s="1028"/>
      <c r="G859" s="1028"/>
      <c r="H859" s="1028"/>
      <c r="I859" s="1028"/>
      <c r="J859" s="1028"/>
      <c r="K859" s="1028"/>
      <c r="L859" s="1028"/>
      <c r="M859" s="1028"/>
      <c r="N859" s="1028"/>
      <c r="O859" s="1028"/>
      <c r="P859" s="1028"/>
      <c r="Q859" s="1028"/>
      <c r="R859" s="1028"/>
      <c r="S859" s="1028"/>
      <c r="T859" s="1028"/>
      <c r="U859" s="1028"/>
      <c r="V859" s="1028"/>
      <c r="W859" s="1028"/>
      <c r="X859" s="1028"/>
    </row>
    <row r="860" spans="1:24" x14ac:dyDescent="0.2">
      <c r="A860" s="619"/>
      <c r="B860" s="95"/>
      <c r="D860" s="1028"/>
      <c r="E860" s="1028"/>
      <c r="F860" s="1028"/>
      <c r="G860" s="1028"/>
      <c r="H860" s="1028"/>
      <c r="I860" s="1028"/>
      <c r="J860" s="1028"/>
      <c r="K860" s="1028"/>
      <c r="L860" s="1028"/>
      <c r="M860" s="1028"/>
      <c r="N860" s="1028"/>
      <c r="O860" s="1028"/>
      <c r="P860" s="1028"/>
      <c r="Q860" s="1028"/>
      <c r="R860" s="1028"/>
      <c r="S860" s="1028"/>
      <c r="T860" s="1028"/>
      <c r="U860" s="1028"/>
      <c r="V860" s="1028"/>
      <c r="W860" s="1028"/>
      <c r="X860" s="1028"/>
    </row>
    <row r="861" spans="1:24" x14ac:dyDescent="0.2">
      <c r="A861" s="619"/>
      <c r="B861" s="95"/>
      <c r="D861" s="1028"/>
      <c r="E861" s="1028"/>
      <c r="F861" s="1028"/>
      <c r="G861" s="1028"/>
      <c r="H861" s="1028"/>
      <c r="I861" s="1028"/>
      <c r="J861" s="1028"/>
      <c r="K861" s="1028"/>
      <c r="L861" s="1028"/>
      <c r="M861" s="1028"/>
      <c r="N861" s="1028"/>
      <c r="O861" s="1028"/>
      <c r="P861" s="1028"/>
      <c r="Q861" s="1028"/>
      <c r="R861" s="1028"/>
      <c r="S861" s="1028"/>
      <c r="T861" s="1028"/>
      <c r="U861" s="1028"/>
      <c r="V861" s="1028"/>
      <c r="W861" s="1028"/>
      <c r="X861" s="1028"/>
    </row>
    <row r="862" spans="1:24" x14ac:dyDescent="0.2">
      <c r="A862" s="619"/>
      <c r="B862" s="95"/>
      <c r="D862" s="1028"/>
      <c r="E862" s="1028"/>
      <c r="F862" s="1028"/>
      <c r="G862" s="1028"/>
      <c r="H862" s="1028"/>
      <c r="I862" s="1028"/>
      <c r="J862" s="1028"/>
      <c r="K862" s="1028"/>
      <c r="L862" s="1028"/>
      <c r="M862" s="1028"/>
      <c r="N862" s="1028"/>
      <c r="O862" s="1028"/>
      <c r="P862" s="1028"/>
      <c r="Q862" s="1028"/>
      <c r="R862" s="1028"/>
      <c r="S862" s="1028"/>
      <c r="T862" s="1028"/>
      <c r="U862" s="1028"/>
      <c r="V862" s="1028"/>
      <c r="W862" s="1028"/>
      <c r="X862" s="1028"/>
    </row>
    <row r="863" spans="1:24" x14ac:dyDescent="0.2">
      <c r="A863" s="619"/>
      <c r="B863" s="95"/>
      <c r="D863" s="1028"/>
      <c r="E863" s="1028"/>
      <c r="F863" s="1028"/>
      <c r="G863" s="1028"/>
      <c r="H863" s="1028"/>
      <c r="I863" s="1028"/>
      <c r="J863" s="1028"/>
      <c r="K863" s="1028"/>
      <c r="L863" s="1028"/>
      <c r="M863" s="1028"/>
      <c r="N863" s="1028"/>
      <c r="O863" s="1028"/>
      <c r="P863" s="1028"/>
      <c r="Q863" s="1028"/>
      <c r="R863" s="1028"/>
      <c r="S863" s="1028"/>
      <c r="T863" s="1028"/>
      <c r="U863" s="1028"/>
      <c r="V863" s="1028"/>
      <c r="W863" s="1028"/>
      <c r="X863" s="1028"/>
    </row>
    <row r="864" spans="1:24" x14ac:dyDescent="0.2">
      <c r="A864" s="619"/>
      <c r="B864" s="95"/>
      <c r="D864" s="1028"/>
      <c r="E864" s="1028"/>
      <c r="F864" s="1028"/>
      <c r="G864" s="1028"/>
      <c r="H864" s="1028"/>
      <c r="I864" s="1028"/>
      <c r="J864" s="1028"/>
      <c r="K864" s="1028"/>
      <c r="L864" s="1028"/>
      <c r="M864" s="1028"/>
      <c r="N864" s="1028"/>
      <c r="O864" s="1028"/>
      <c r="P864" s="1028"/>
      <c r="Q864" s="1028"/>
      <c r="R864" s="1028"/>
      <c r="S864" s="1028"/>
      <c r="T864" s="1028"/>
      <c r="U864" s="1028"/>
      <c r="V864" s="1028"/>
      <c r="W864" s="1028"/>
      <c r="X864" s="1028"/>
    </row>
    <row r="865" spans="1:24" x14ac:dyDescent="0.2">
      <c r="A865" s="619"/>
      <c r="B865" s="95"/>
      <c r="D865" s="1028"/>
      <c r="E865" s="1028"/>
      <c r="F865" s="1028"/>
      <c r="G865" s="1028"/>
      <c r="H865" s="1028"/>
      <c r="I865" s="1028"/>
      <c r="J865" s="1028"/>
      <c r="K865" s="1028"/>
      <c r="L865" s="1028"/>
      <c r="M865" s="1028"/>
      <c r="N865" s="1028"/>
      <c r="O865" s="1028"/>
      <c r="P865" s="1028"/>
      <c r="Q865" s="1028"/>
      <c r="R865" s="1028"/>
      <c r="S865" s="1028"/>
      <c r="T865" s="1028"/>
      <c r="U865" s="1028"/>
      <c r="V865" s="1028"/>
      <c r="W865" s="1028"/>
      <c r="X865" s="1028"/>
    </row>
    <row r="866" spans="1:24" x14ac:dyDescent="0.2">
      <c r="A866" s="619"/>
      <c r="B866" s="95"/>
      <c r="D866" s="1028"/>
      <c r="E866" s="1028"/>
      <c r="F866" s="1028"/>
      <c r="G866" s="1028"/>
      <c r="H866" s="1028"/>
      <c r="I866" s="1028"/>
      <c r="J866" s="1028"/>
      <c r="K866" s="1028"/>
      <c r="L866" s="1028"/>
      <c r="M866" s="1028"/>
      <c r="N866" s="1028"/>
      <c r="O866" s="1028"/>
      <c r="P866" s="1028"/>
      <c r="Q866" s="1028"/>
      <c r="R866" s="1028"/>
      <c r="S866" s="1028"/>
      <c r="T866" s="1028"/>
      <c r="U866" s="1028"/>
      <c r="V866" s="1028"/>
      <c r="W866" s="1028"/>
      <c r="X866" s="1028"/>
    </row>
    <row r="867" spans="1:24" x14ac:dyDescent="0.2">
      <c r="A867" s="619"/>
      <c r="B867" s="95"/>
      <c r="D867" s="1028"/>
      <c r="E867" s="1028"/>
      <c r="F867" s="1028"/>
      <c r="G867" s="1028"/>
      <c r="H867" s="1028"/>
      <c r="I867" s="1028"/>
      <c r="J867" s="1028"/>
      <c r="K867" s="1028"/>
      <c r="L867" s="1028"/>
      <c r="M867" s="1028"/>
      <c r="N867" s="1028"/>
      <c r="O867" s="1028"/>
      <c r="P867" s="1028"/>
      <c r="Q867" s="1028"/>
      <c r="R867" s="1028"/>
      <c r="S867" s="1028"/>
      <c r="T867" s="1028"/>
      <c r="U867" s="1028"/>
      <c r="V867" s="1028"/>
      <c r="W867" s="1028"/>
      <c r="X867" s="1028"/>
    </row>
    <row r="868" spans="1:24" x14ac:dyDescent="0.2">
      <c r="A868" s="619"/>
      <c r="B868" s="95"/>
      <c r="D868" s="1028"/>
      <c r="E868" s="1028"/>
      <c r="F868" s="1028"/>
      <c r="G868" s="1028"/>
      <c r="H868" s="1028"/>
      <c r="I868" s="1028"/>
      <c r="J868" s="1028"/>
      <c r="K868" s="1028"/>
      <c r="L868" s="1028"/>
      <c r="M868" s="1028"/>
      <c r="N868" s="1028"/>
      <c r="O868" s="1028"/>
      <c r="P868" s="1028"/>
      <c r="Q868" s="1028"/>
      <c r="R868" s="1028"/>
      <c r="S868" s="1028"/>
      <c r="T868" s="1028"/>
      <c r="U868" s="1028"/>
      <c r="V868" s="1028"/>
      <c r="W868" s="1028"/>
      <c r="X868" s="1028"/>
    </row>
    <row r="869" spans="1:24" x14ac:dyDescent="0.2">
      <c r="A869" s="619"/>
      <c r="B869" s="95"/>
      <c r="D869" s="1028"/>
      <c r="E869" s="1028"/>
      <c r="F869" s="1028"/>
      <c r="G869" s="1028"/>
      <c r="H869" s="1028"/>
      <c r="I869" s="1028"/>
      <c r="J869" s="1028"/>
      <c r="K869" s="1028"/>
      <c r="L869" s="1028"/>
      <c r="M869" s="1028"/>
      <c r="N869" s="1028"/>
      <c r="O869" s="1028"/>
      <c r="P869" s="1028"/>
      <c r="Q869" s="1028"/>
      <c r="R869" s="1028"/>
      <c r="S869" s="1028"/>
      <c r="T869" s="1028"/>
      <c r="U869" s="1028"/>
      <c r="V869" s="1028"/>
      <c r="W869" s="1028"/>
      <c r="X869" s="1028"/>
    </row>
    <row r="870" spans="1:24" x14ac:dyDescent="0.2">
      <c r="A870" s="619"/>
      <c r="B870" s="95"/>
      <c r="D870" s="1028"/>
      <c r="E870" s="1028"/>
      <c r="F870" s="1028"/>
      <c r="G870" s="1028"/>
      <c r="H870" s="1028"/>
      <c r="I870" s="1028"/>
      <c r="J870" s="1028"/>
      <c r="K870" s="1028"/>
      <c r="L870" s="1028"/>
      <c r="M870" s="1028"/>
      <c r="N870" s="1028"/>
      <c r="O870" s="1028"/>
      <c r="P870" s="1028"/>
      <c r="Q870" s="1028"/>
      <c r="R870" s="1028"/>
      <c r="S870" s="1028"/>
      <c r="T870" s="1028"/>
      <c r="U870" s="1028"/>
      <c r="V870" s="1028"/>
      <c r="W870" s="1028"/>
      <c r="X870" s="1028"/>
    </row>
    <row r="871" spans="1:24" x14ac:dyDescent="0.2">
      <c r="A871" s="619"/>
      <c r="B871" s="95"/>
      <c r="D871" s="1028"/>
      <c r="E871" s="1028"/>
      <c r="F871" s="1028"/>
      <c r="G871" s="1028"/>
      <c r="H871" s="1028"/>
      <c r="I871" s="1028"/>
      <c r="J871" s="1028"/>
      <c r="K871" s="1028"/>
      <c r="L871" s="1028"/>
      <c r="M871" s="1028"/>
      <c r="N871" s="1028"/>
      <c r="O871" s="1028"/>
      <c r="P871" s="1028"/>
      <c r="Q871" s="1028"/>
      <c r="R871" s="1028"/>
      <c r="S871" s="1028"/>
      <c r="T871" s="1028"/>
      <c r="U871" s="1028"/>
      <c r="V871" s="1028"/>
      <c r="W871" s="1028"/>
      <c r="X871" s="1028"/>
    </row>
    <row r="872" spans="1:24" x14ac:dyDescent="0.2">
      <c r="A872" s="619"/>
      <c r="B872" s="95"/>
      <c r="D872" s="1028"/>
      <c r="E872" s="1028"/>
      <c r="F872" s="1028"/>
      <c r="G872" s="1028"/>
      <c r="H872" s="1028"/>
      <c r="I872" s="1028"/>
      <c r="J872" s="1028"/>
      <c r="K872" s="1028"/>
      <c r="L872" s="1028"/>
      <c r="M872" s="1028"/>
      <c r="N872" s="1028"/>
      <c r="O872" s="1028"/>
      <c r="P872" s="1028"/>
      <c r="Q872" s="1028"/>
      <c r="R872" s="1028"/>
      <c r="S872" s="1028"/>
      <c r="T872" s="1028"/>
      <c r="U872" s="1028"/>
      <c r="V872" s="1028"/>
      <c r="W872" s="1028"/>
      <c r="X872" s="1028"/>
    </row>
    <row r="873" spans="1:24" x14ac:dyDescent="0.2">
      <c r="A873" s="619"/>
      <c r="B873" s="95"/>
      <c r="D873" s="1028"/>
      <c r="E873" s="1028"/>
      <c r="F873" s="1028"/>
      <c r="G873" s="1028"/>
      <c r="H873" s="1028"/>
      <c r="I873" s="1028"/>
      <c r="J873" s="1028"/>
      <c r="K873" s="1028"/>
      <c r="L873" s="1028"/>
      <c r="M873" s="1028"/>
      <c r="N873" s="1028"/>
      <c r="O873" s="1028"/>
      <c r="P873" s="1028"/>
      <c r="Q873" s="1028"/>
      <c r="R873" s="1028"/>
      <c r="S873" s="1028"/>
      <c r="T873" s="1028"/>
      <c r="U873" s="1028"/>
      <c r="V873" s="1028"/>
      <c r="W873" s="1028"/>
      <c r="X873" s="1028"/>
    </row>
    <row r="874" spans="1:24" x14ac:dyDescent="0.2">
      <c r="A874" s="619"/>
      <c r="B874" s="95"/>
      <c r="D874" s="1028"/>
      <c r="E874" s="1028"/>
      <c r="F874" s="1028"/>
      <c r="G874" s="1028"/>
      <c r="H874" s="1028"/>
      <c r="I874" s="1028"/>
      <c r="J874" s="1028"/>
      <c r="K874" s="1028"/>
      <c r="L874" s="1028"/>
      <c r="M874" s="1028"/>
      <c r="N874" s="1028"/>
      <c r="O874" s="1028"/>
      <c r="P874" s="1028"/>
      <c r="Q874" s="1028"/>
      <c r="R874" s="1028"/>
      <c r="S874" s="1028"/>
      <c r="T874" s="1028"/>
      <c r="U874" s="1028"/>
      <c r="V874" s="1028"/>
      <c r="W874" s="1028"/>
      <c r="X874" s="1028"/>
    </row>
    <row r="875" spans="1:24" x14ac:dyDescent="0.2">
      <c r="A875" s="619"/>
      <c r="B875" s="95"/>
      <c r="D875" s="1028"/>
      <c r="E875" s="1028"/>
      <c r="F875" s="1028"/>
      <c r="G875" s="1028"/>
      <c r="H875" s="1028"/>
      <c r="I875" s="1028"/>
      <c r="J875" s="1028"/>
      <c r="K875" s="1028"/>
      <c r="L875" s="1028"/>
      <c r="M875" s="1028"/>
      <c r="N875" s="1028"/>
      <c r="O875" s="1028"/>
      <c r="P875" s="1028"/>
      <c r="Q875" s="1028"/>
      <c r="R875" s="1028"/>
      <c r="S875" s="1028"/>
      <c r="T875" s="1028"/>
      <c r="U875" s="1028"/>
      <c r="V875" s="1028"/>
      <c r="W875" s="1028"/>
      <c r="X875" s="1028"/>
    </row>
    <row r="876" spans="1:24" x14ac:dyDescent="0.2">
      <c r="A876" s="619"/>
      <c r="B876" s="95"/>
      <c r="D876" s="1028"/>
      <c r="E876" s="1028"/>
      <c r="F876" s="1028"/>
      <c r="G876" s="1028"/>
      <c r="H876" s="1028"/>
      <c r="I876" s="1028"/>
      <c r="J876" s="1028"/>
      <c r="K876" s="1028"/>
      <c r="L876" s="1028"/>
      <c r="M876" s="1028"/>
      <c r="N876" s="1028"/>
      <c r="O876" s="1028"/>
      <c r="P876" s="1028"/>
      <c r="Q876" s="1028"/>
      <c r="R876" s="1028"/>
      <c r="S876" s="1028"/>
      <c r="T876" s="1028"/>
      <c r="U876" s="1028"/>
      <c r="V876" s="1028"/>
      <c r="W876" s="1028"/>
      <c r="X876" s="1028"/>
    </row>
    <row r="877" spans="1:24" x14ac:dyDescent="0.2">
      <c r="A877" s="619"/>
      <c r="B877" s="95"/>
      <c r="D877" s="1028"/>
      <c r="E877" s="1028"/>
      <c r="F877" s="1028"/>
      <c r="G877" s="1028"/>
      <c r="H877" s="1028"/>
      <c r="I877" s="1028"/>
      <c r="J877" s="1028"/>
      <c r="K877" s="1028"/>
      <c r="L877" s="1028"/>
      <c r="M877" s="1028"/>
      <c r="N877" s="1028"/>
      <c r="O877" s="1028"/>
      <c r="P877" s="1028"/>
      <c r="Q877" s="1028"/>
      <c r="R877" s="1028"/>
      <c r="S877" s="1028"/>
      <c r="T877" s="1028"/>
      <c r="U877" s="1028"/>
      <c r="V877" s="1028"/>
      <c r="W877" s="1028"/>
      <c r="X877" s="1028"/>
    </row>
    <row r="878" spans="1:24" x14ac:dyDescent="0.2">
      <c r="A878" s="619"/>
      <c r="B878" s="95"/>
      <c r="D878" s="1028"/>
      <c r="E878" s="1028"/>
      <c r="F878" s="1028"/>
      <c r="G878" s="1028"/>
      <c r="H878" s="1028"/>
      <c r="I878" s="1028"/>
      <c r="J878" s="1028"/>
      <c r="K878" s="1028"/>
      <c r="L878" s="1028"/>
      <c r="M878" s="1028"/>
      <c r="N878" s="1028"/>
      <c r="O878" s="1028"/>
      <c r="P878" s="1028"/>
      <c r="Q878" s="1028"/>
      <c r="R878" s="1028"/>
      <c r="S878" s="1028"/>
      <c r="T878" s="1028"/>
      <c r="U878" s="1028"/>
      <c r="V878" s="1028"/>
      <c r="W878" s="1028"/>
      <c r="X878" s="1028"/>
    </row>
    <row r="879" spans="1:24" x14ac:dyDescent="0.2">
      <c r="A879" s="619"/>
      <c r="B879" s="95"/>
      <c r="D879" s="1028"/>
      <c r="E879" s="1028"/>
      <c r="F879" s="1028"/>
      <c r="G879" s="1028"/>
      <c r="H879" s="1028"/>
      <c r="I879" s="1028"/>
      <c r="J879" s="1028"/>
      <c r="K879" s="1028"/>
      <c r="L879" s="1028"/>
      <c r="M879" s="1028"/>
      <c r="N879" s="1028"/>
      <c r="O879" s="1028"/>
      <c r="P879" s="1028"/>
      <c r="Q879" s="1028"/>
      <c r="R879" s="1028"/>
      <c r="S879" s="1028"/>
      <c r="T879" s="1028"/>
      <c r="U879" s="1028"/>
      <c r="V879" s="1028"/>
      <c r="W879" s="1028"/>
      <c r="X879" s="1028"/>
    </row>
    <row r="880" spans="1:24" x14ac:dyDescent="0.2">
      <c r="A880" s="619"/>
      <c r="B880" s="95"/>
      <c r="D880" s="1028"/>
      <c r="E880" s="1028"/>
      <c r="F880" s="1028"/>
      <c r="G880" s="1028"/>
      <c r="H880" s="1028"/>
      <c r="I880" s="1028"/>
      <c r="J880" s="1028"/>
      <c r="K880" s="1028"/>
      <c r="L880" s="1028"/>
      <c r="M880" s="1028"/>
      <c r="N880" s="1028"/>
      <c r="O880" s="1028"/>
      <c r="P880" s="1028"/>
      <c r="Q880" s="1028"/>
      <c r="R880" s="1028"/>
      <c r="S880" s="1028"/>
      <c r="T880" s="1028"/>
      <c r="U880" s="1028"/>
      <c r="V880" s="1028"/>
      <c r="W880" s="1028"/>
      <c r="X880" s="1028"/>
    </row>
    <row r="881" spans="1:24" x14ac:dyDescent="0.2">
      <c r="A881" s="619"/>
      <c r="B881" s="95"/>
      <c r="D881" s="1028"/>
      <c r="E881" s="1028"/>
      <c r="F881" s="1028"/>
      <c r="G881" s="1028"/>
      <c r="H881" s="1028"/>
      <c r="I881" s="1028"/>
      <c r="J881" s="1028"/>
      <c r="K881" s="1028"/>
      <c r="L881" s="1028"/>
      <c r="M881" s="1028"/>
      <c r="N881" s="1028"/>
      <c r="O881" s="1028"/>
      <c r="P881" s="1028"/>
      <c r="Q881" s="1028"/>
      <c r="R881" s="1028"/>
      <c r="S881" s="1028"/>
      <c r="T881" s="1028"/>
      <c r="U881" s="1028"/>
      <c r="V881" s="1028"/>
      <c r="W881" s="1028"/>
      <c r="X881" s="1028"/>
    </row>
    <row r="882" spans="1:24" x14ac:dyDescent="0.2">
      <c r="A882" s="619"/>
      <c r="B882" s="95"/>
      <c r="D882" s="1028"/>
      <c r="E882" s="1028"/>
      <c r="F882" s="1028"/>
      <c r="G882" s="1028"/>
      <c r="H882" s="1028"/>
      <c r="I882" s="1028"/>
      <c r="J882" s="1028"/>
      <c r="K882" s="1028"/>
      <c r="L882" s="1028"/>
      <c r="M882" s="1028"/>
      <c r="N882" s="1028"/>
      <c r="O882" s="1028"/>
      <c r="P882" s="1028"/>
      <c r="Q882" s="1028"/>
      <c r="R882" s="1028"/>
      <c r="S882" s="1028"/>
      <c r="T882" s="1028"/>
      <c r="U882" s="1028"/>
      <c r="V882" s="1028"/>
      <c r="W882" s="1028"/>
      <c r="X882" s="1028"/>
    </row>
    <row r="883" spans="1:24" x14ac:dyDescent="0.2">
      <c r="A883" s="619"/>
      <c r="B883" s="95"/>
      <c r="D883" s="1028"/>
      <c r="E883" s="1028"/>
      <c r="F883" s="1028"/>
      <c r="G883" s="1028"/>
      <c r="H883" s="1028"/>
      <c r="I883" s="1028"/>
      <c r="J883" s="1028"/>
      <c r="K883" s="1028"/>
      <c r="L883" s="1028"/>
      <c r="M883" s="1028"/>
      <c r="N883" s="1028"/>
      <c r="O883" s="1028"/>
      <c r="P883" s="1028"/>
      <c r="Q883" s="1028"/>
      <c r="R883" s="1028"/>
      <c r="S883" s="1028"/>
      <c r="T883" s="1028"/>
      <c r="U883" s="1028"/>
      <c r="V883" s="1028"/>
      <c r="W883" s="1028"/>
      <c r="X883" s="1028"/>
    </row>
    <row r="884" spans="1:24" x14ac:dyDescent="0.2">
      <c r="A884" s="619"/>
      <c r="B884" s="95"/>
      <c r="D884" s="1028"/>
      <c r="E884" s="1028"/>
      <c r="F884" s="1028"/>
      <c r="G884" s="1028"/>
      <c r="H884" s="1028"/>
      <c r="I884" s="1028"/>
      <c r="J884" s="1028"/>
      <c r="K884" s="1028"/>
      <c r="L884" s="1028"/>
      <c r="M884" s="1028"/>
      <c r="N884" s="1028"/>
      <c r="O884" s="1028"/>
      <c r="P884" s="1028"/>
      <c r="Q884" s="1028"/>
      <c r="R884" s="1028"/>
      <c r="S884" s="1028"/>
      <c r="T884" s="1028"/>
      <c r="U884" s="1028"/>
      <c r="V884" s="1028"/>
      <c r="W884" s="1028"/>
      <c r="X884" s="1028"/>
    </row>
    <row r="885" spans="1:24" x14ac:dyDescent="0.2">
      <c r="A885" s="619"/>
      <c r="B885" s="95"/>
      <c r="D885" s="1028"/>
      <c r="E885" s="1028"/>
      <c r="F885" s="1028"/>
      <c r="G885" s="1028"/>
      <c r="H885" s="1028"/>
      <c r="I885" s="1028"/>
      <c r="J885" s="1028"/>
      <c r="K885" s="1028"/>
      <c r="L885" s="1028"/>
      <c r="M885" s="1028"/>
      <c r="N885" s="1028"/>
      <c r="O885" s="1028"/>
      <c r="P885" s="1028"/>
      <c r="Q885" s="1028"/>
      <c r="R885" s="1028"/>
      <c r="S885" s="1028"/>
      <c r="T885" s="1028"/>
      <c r="U885" s="1028"/>
      <c r="V885" s="1028"/>
      <c r="W885" s="1028"/>
      <c r="X885" s="1028"/>
    </row>
    <row r="886" spans="1:24" x14ac:dyDescent="0.2">
      <c r="A886" s="619"/>
      <c r="B886" s="95"/>
      <c r="D886" s="1028"/>
      <c r="E886" s="1028"/>
      <c r="F886" s="1028"/>
      <c r="G886" s="1028"/>
      <c r="H886" s="1028"/>
      <c r="I886" s="1028"/>
      <c r="J886" s="1028"/>
      <c r="K886" s="1028"/>
      <c r="L886" s="1028"/>
      <c r="M886" s="1028"/>
      <c r="N886" s="1028"/>
      <c r="O886" s="1028"/>
      <c r="P886" s="1028"/>
      <c r="Q886" s="1028"/>
      <c r="R886" s="1028"/>
      <c r="S886" s="1028"/>
      <c r="T886" s="1028"/>
      <c r="U886" s="1028"/>
      <c r="V886" s="1028"/>
      <c r="W886" s="1028"/>
      <c r="X886" s="1028"/>
    </row>
    <row r="887" spans="1:24" x14ac:dyDescent="0.2">
      <c r="A887" s="619"/>
      <c r="B887" s="95"/>
      <c r="D887" s="1028"/>
      <c r="E887" s="1028"/>
      <c r="F887" s="1028"/>
      <c r="G887" s="1028"/>
      <c r="H887" s="1028"/>
      <c r="I887" s="1028"/>
      <c r="J887" s="1028"/>
      <c r="K887" s="1028"/>
      <c r="L887" s="1028"/>
      <c r="M887" s="1028"/>
      <c r="N887" s="1028"/>
      <c r="O887" s="1028"/>
      <c r="P887" s="1028"/>
      <c r="Q887" s="1028"/>
      <c r="R887" s="1028"/>
      <c r="S887" s="1028"/>
      <c r="T887" s="1028"/>
      <c r="U887" s="1028"/>
      <c r="V887" s="1028"/>
      <c r="W887" s="1028"/>
      <c r="X887" s="1028"/>
    </row>
    <row r="888" spans="1:24" x14ac:dyDescent="0.2">
      <c r="A888" s="619"/>
      <c r="B888" s="95"/>
      <c r="D888" s="1028"/>
      <c r="E888" s="1028"/>
      <c r="F888" s="1028"/>
      <c r="G888" s="1028"/>
      <c r="H888" s="1028"/>
      <c r="I888" s="1028"/>
      <c r="J888" s="1028"/>
      <c r="K888" s="1028"/>
      <c r="L888" s="1028"/>
      <c r="M888" s="1028"/>
      <c r="N888" s="1028"/>
      <c r="O888" s="1028"/>
      <c r="P888" s="1028"/>
      <c r="Q888" s="1028"/>
      <c r="R888" s="1028"/>
      <c r="S888" s="1028"/>
      <c r="T888" s="1028"/>
      <c r="U888" s="1028"/>
      <c r="V888" s="1028"/>
      <c r="W888" s="1028"/>
      <c r="X888" s="1028"/>
    </row>
    <row r="889" spans="1:24" x14ac:dyDescent="0.2">
      <c r="A889" s="619"/>
      <c r="B889" s="95"/>
      <c r="D889" s="1028"/>
      <c r="E889" s="1028"/>
      <c r="F889" s="1028"/>
      <c r="G889" s="1028"/>
      <c r="H889" s="1028"/>
      <c r="I889" s="1028"/>
      <c r="J889" s="1028"/>
      <c r="K889" s="1028"/>
      <c r="L889" s="1028"/>
      <c r="M889" s="1028"/>
      <c r="N889" s="1028"/>
      <c r="O889" s="1028"/>
      <c r="P889" s="1028"/>
      <c r="Q889" s="1028"/>
      <c r="R889" s="1028"/>
      <c r="S889" s="1028"/>
      <c r="T889" s="1028"/>
      <c r="U889" s="1028"/>
      <c r="V889" s="1028"/>
      <c r="W889" s="1028"/>
      <c r="X889" s="1028"/>
    </row>
    <row r="890" spans="1:24" x14ac:dyDescent="0.2">
      <c r="A890" s="619"/>
      <c r="B890" s="95"/>
      <c r="D890" s="1028"/>
      <c r="E890" s="1028"/>
      <c r="F890" s="1028"/>
      <c r="G890" s="1028"/>
      <c r="H890" s="1028"/>
      <c r="I890" s="1028"/>
      <c r="J890" s="1028"/>
      <c r="K890" s="1028"/>
      <c r="L890" s="1028"/>
      <c r="M890" s="1028"/>
      <c r="N890" s="1028"/>
      <c r="O890" s="1028"/>
      <c r="P890" s="1028"/>
      <c r="Q890" s="1028"/>
      <c r="R890" s="1028"/>
      <c r="S890" s="1028"/>
      <c r="T890" s="1028"/>
      <c r="U890" s="1028"/>
      <c r="V890" s="1028"/>
      <c r="W890" s="1028"/>
      <c r="X890" s="1028"/>
    </row>
    <row r="891" spans="1:24" x14ac:dyDescent="0.2">
      <c r="A891" s="619"/>
      <c r="B891" s="95"/>
      <c r="D891" s="1028"/>
      <c r="E891" s="1028"/>
      <c r="F891" s="1028"/>
      <c r="G891" s="1028"/>
      <c r="H891" s="1028"/>
      <c r="I891" s="1028"/>
      <c r="J891" s="1028"/>
      <c r="K891" s="1028"/>
      <c r="L891" s="1028"/>
      <c r="M891" s="1028"/>
      <c r="N891" s="1028"/>
      <c r="O891" s="1028"/>
      <c r="P891" s="1028"/>
      <c r="Q891" s="1028"/>
      <c r="R891" s="1028"/>
      <c r="S891" s="1028"/>
      <c r="T891" s="1028"/>
      <c r="U891" s="1028"/>
      <c r="V891" s="1028"/>
      <c r="W891" s="1028"/>
      <c r="X891" s="1028"/>
    </row>
    <row r="892" spans="1:24" x14ac:dyDescent="0.2">
      <c r="A892" s="619"/>
      <c r="B892" s="95"/>
      <c r="D892" s="1028"/>
      <c r="E892" s="1028"/>
      <c r="F892" s="1028"/>
      <c r="G892" s="1028"/>
      <c r="H892" s="1028"/>
      <c r="I892" s="1028"/>
      <c r="J892" s="1028"/>
      <c r="K892" s="1028"/>
      <c r="L892" s="1028"/>
      <c r="M892" s="1028"/>
      <c r="N892" s="1028"/>
      <c r="O892" s="1028"/>
      <c r="P892" s="1028"/>
      <c r="Q892" s="1028"/>
      <c r="R892" s="1028"/>
      <c r="S892" s="1028"/>
      <c r="T892" s="1028"/>
      <c r="U892" s="1028"/>
      <c r="V892" s="1028"/>
      <c r="W892" s="1028"/>
      <c r="X892" s="1028"/>
    </row>
    <row r="893" spans="1:24" x14ac:dyDescent="0.2">
      <c r="A893" s="619"/>
      <c r="B893" s="95"/>
      <c r="D893" s="1028"/>
      <c r="E893" s="1028"/>
      <c r="F893" s="1028"/>
      <c r="G893" s="1028"/>
      <c r="H893" s="1028"/>
      <c r="I893" s="1028"/>
      <c r="J893" s="1028"/>
      <c r="K893" s="1028"/>
      <c r="L893" s="1028"/>
      <c r="M893" s="1028"/>
      <c r="N893" s="1028"/>
      <c r="O893" s="1028"/>
      <c r="P893" s="1028"/>
      <c r="Q893" s="1028"/>
      <c r="R893" s="1028"/>
      <c r="S893" s="1028"/>
      <c r="T893" s="1028"/>
      <c r="U893" s="1028"/>
      <c r="V893" s="1028"/>
      <c r="W893" s="1028"/>
      <c r="X893" s="1028"/>
    </row>
    <row r="894" spans="1:24" x14ac:dyDescent="0.2">
      <c r="A894" s="619"/>
      <c r="B894" s="95"/>
      <c r="D894" s="1028"/>
      <c r="E894" s="1028"/>
      <c r="F894" s="1028"/>
      <c r="G894" s="1028"/>
      <c r="H894" s="1028"/>
      <c r="I894" s="1028"/>
      <c r="J894" s="1028"/>
      <c r="K894" s="1028"/>
      <c r="L894" s="1028"/>
      <c r="M894" s="1028"/>
      <c r="N894" s="1028"/>
      <c r="O894" s="1028"/>
      <c r="P894" s="1028"/>
      <c r="Q894" s="1028"/>
      <c r="R894" s="1028"/>
      <c r="S894" s="1028"/>
      <c r="T894" s="1028"/>
      <c r="U894" s="1028"/>
      <c r="V894" s="1028"/>
      <c r="W894" s="1028"/>
      <c r="X894" s="1028"/>
    </row>
    <row r="895" spans="1:24" x14ac:dyDescent="0.2">
      <c r="A895" s="619"/>
      <c r="B895" s="95"/>
      <c r="D895" s="1028"/>
      <c r="E895" s="1028"/>
      <c r="F895" s="1028"/>
      <c r="G895" s="1028"/>
      <c r="H895" s="1028"/>
      <c r="I895" s="1028"/>
      <c r="J895" s="1028"/>
      <c r="K895" s="1028"/>
      <c r="L895" s="1028"/>
      <c r="M895" s="1028"/>
      <c r="N895" s="1028"/>
      <c r="O895" s="1028"/>
      <c r="P895" s="1028"/>
      <c r="Q895" s="1028"/>
      <c r="R895" s="1028"/>
      <c r="S895" s="1028"/>
      <c r="T895" s="1028"/>
      <c r="U895" s="1028"/>
      <c r="V895" s="1028"/>
      <c r="W895" s="1028"/>
      <c r="X895" s="1028"/>
    </row>
    <row r="896" spans="1:24" x14ac:dyDescent="0.2">
      <c r="A896" s="619"/>
      <c r="B896" s="95"/>
      <c r="D896" s="1028"/>
      <c r="E896" s="1028"/>
      <c r="F896" s="1028"/>
      <c r="G896" s="1028"/>
      <c r="H896" s="1028"/>
      <c r="I896" s="1028"/>
      <c r="J896" s="1028"/>
      <c r="K896" s="1028"/>
      <c r="L896" s="1028"/>
      <c r="M896" s="1028"/>
      <c r="N896" s="1028"/>
      <c r="O896" s="1028"/>
      <c r="P896" s="1028"/>
      <c r="Q896" s="1028"/>
      <c r="R896" s="1028"/>
      <c r="S896" s="1028"/>
      <c r="T896" s="1028"/>
      <c r="U896" s="1028"/>
      <c r="V896" s="1028"/>
      <c r="W896" s="1028"/>
      <c r="X896" s="1028"/>
    </row>
    <row r="897" spans="1:24" x14ac:dyDescent="0.2">
      <c r="A897" s="619"/>
      <c r="B897" s="95"/>
      <c r="D897" s="1028"/>
      <c r="E897" s="1028"/>
      <c r="F897" s="1028"/>
      <c r="G897" s="1028"/>
      <c r="H897" s="1028"/>
      <c r="I897" s="1028"/>
      <c r="J897" s="1028"/>
      <c r="K897" s="1028"/>
      <c r="L897" s="1028"/>
      <c r="M897" s="1028"/>
      <c r="N897" s="1028"/>
      <c r="O897" s="1028"/>
      <c r="P897" s="1028"/>
      <c r="Q897" s="1028"/>
      <c r="R897" s="1028"/>
      <c r="S897" s="1028"/>
      <c r="T897" s="1028"/>
      <c r="U897" s="1028"/>
      <c r="V897" s="1028"/>
      <c r="W897" s="1028"/>
      <c r="X897" s="1028"/>
    </row>
    <row r="898" spans="1:24" x14ac:dyDescent="0.2">
      <c r="A898" s="619"/>
      <c r="B898" s="95"/>
      <c r="D898" s="1028"/>
      <c r="E898" s="1028"/>
      <c r="F898" s="1028"/>
      <c r="G898" s="1028"/>
      <c r="H898" s="1028"/>
      <c r="I898" s="1028"/>
      <c r="J898" s="1028"/>
      <c r="K898" s="1028"/>
      <c r="L898" s="1028"/>
      <c r="M898" s="1028"/>
      <c r="N898" s="1028"/>
      <c r="O898" s="1028"/>
      <c r="P898" s="1028"/>
      <c r="Q898" s="1028"/>
      <c r="R898" s="1028"/>
      <c r="S898" s="1028"/>
      <c r="T898" s="1028"/>
      <c r="U898" s="1028"/>
      <c r="V898" s="1028"/>
      <c r="W898" s="1028"/>
      <c r="X898" s="1028"/>
    </row>
    <row r="899" spans="1:24" x14ac:dyDescent="0.2">
      <c r="A899" s="619"/>
      <c r="B899" s="95"/>
      <c r="D899" s="1028"/>
      <c r="E899" s="1028"/>
      <c r="F899" s="1028"/>
      <c r="G899" s="1028"/>
      <c r="H899" s="1028"/>
      <c r="I899" s="1028"/>
      <c r="J899" s="1028"/>
      <c r="K899" s="1028"/>
      <c r="L899" s="1028"/>
      <c r="M899" s="1028"/>
      <c r="N899" s="1028"/>
      <c r="O899" s="1028"/>
      <c r="P899" s="1028"/>
      <c r="Q899" s="1028"/>
      <c r="R899" s="1028"/>
      <c r="S899" s="1028"/>
      <c r="T899" s="1028"/>
      <c r="U899" s="1028"/>
      <c r="V899" s="1028"/>
      <c r="W899" s="1028"/>
      <c r="X899" s="1028"/>
    </row>
    <row r="900" spans="1:24" x14ac:dyDescent="0.2">
      <c r="A900" s="619"/>
      <c r="B900" s="95"/>
      <c r="D900" s="1028"/>
      <c r="E900" s="1028"/>
      <c r="F900" s="1028"/>
      <c r="G900" s="1028"/>
      <c r="H900" s="1028"/>
      <c r="I900" s="1028"/>
      <c r="J900" s="1028"/>
      <c r="K900" s="1028"/>
      <c r="L900" s="1028"/>
      <c r="M900" s="1028"/>
      <c r="N900" s="1028"/>
      <c r="O900" s="1028"/>
      <c r="P900" s="1028"/>
      <c r="Q900" s="1028"/>
      <c r="R900" s="1028"/>
      <c r="S900" s="1028"/>
      <c r="T900" s="1028"/>
      <c r="U900" s="1028"/>
      <c r="V900" s="1028"/>
      <c r="W900" s="1028"/>
      <c r="X900" s="1028"/>
    </row>
    <row r="901" spans="1:24" x14ac:dyDescent="0.2">
      <c r="A901" s="619"/>
      <c r="B901" s="95"/>
      <c r="D901" s="1028"/>
      <c r="E901" s="1028"/>
      <c r="F901" s="1028"/>
      <c r="G901" s="1028"/>
      <c r="H901" s="1028"/>
      <c r="I901" s="1028"/>
      <c r="J901" s="1028"/>
      <c r="K901" s="1028"/>
      <c r="L901" s="1028"/>
      <c r="M901" s="1028"/>
      <c r="N901" s="1028"/>
      <c r="O901" s="1028"/>
      <c r="P901" s="1028"/>
      <c r="Q901" s="1028"/>
      <c r="R901" s="1028"/>
      <c r="S901" s="1028"/>
      <c r="T901" s="1028"/>
      <c r="U901" s="1028"/>
      <c r="V901" s="1028"/>
      <c r="W901" s="1028"/>
      <c r="X901" s="1028"/>
    </row>
    <row r="902" spans="1:24" x14ac:dyDescent="0.2">
      <c r="A902" s="619"/>
      <c r="B902" s="95"/>
      <c r="D902" s="1028"/>
      <c r="E902" s="1028"/>
      <c r="F902" s="1028"/>
      <c r="G902" s="1028"/>
      <c r="H902" s="1028"/>
      <c r="I902" s="1028"/>
      <c r="J902" s="1028"/>
      <c r="K902" s="1028"/>
      <c r="L902" s="1028"/>
      <c r="M902" s="1028"/>
      <c r="N902" s="1028"/>
      <c r="O902" s="1028"/>
      <c r="P902" s="1028"/>
      <c r="Q902" s="1028"/>
      <c r="R902" s="1028"/>
      <c r="S902" s="1028"/>
      <c r="T902" s="1028"/>
      <c r="U902" s="1028"/>
      <c r="V902" s="1028"/>
      <c r="W902" s="1028"/>
      <c r="X902" s="1028"/>
    </row>
    <row r="903" spans="1:24" x14ac:dyDescent="0.2">
      <c r="A903" s="619"/>
      <c r="B903" s="95"/>
      <c r="D903" s="1028"/>
      <c r="E903" s="1028"/>
      <c r="F903" s="1028"/>
      <c r="G903" s="1028"/>
      <c r="H903" s="1028"/>
      <c r="I903" s="1028"/>
      <c r="J903" s="1028"/>
      <c r="K903" s="1028"/>
      <c r="L903" s="1028"/>
      <c r="M903" s="1028"/>
      <c r="N903" s="1028"/>
      <c r="O903" s="1028"/>
      <c r="P903" s="1028"/>
      <c r="Q903" s="1028"/>
      <c r="R903" s="1028"/>
      <c r="S903" s="1028"/>
      <c r="T903" s="1028"/>
      <c r="U903" s="1028"/>
      <c r="V903" s="1028"/>
      <c r="W903" s="1028"/>
      <c r="X903" s="1028"/>
    </row>
    <row r="904" spans="1:24" x14ac:dyDescent="0.2">
      <c r="A904" s="619"/>
      <c r="B904" s="95"/>
      <c r="D904" s="1028"/>
      <c r="E904" s="1028"/>
      <c r="F904" s="1028"/>
      <c r="G904" s="1028"/>
      <c r="H904" s="1028"/>
      <c r="I904" s="1028"/>
      <c r="J904" s="1028"/>
      <c r="K904" s="1028"/>
      <c r="L904" s="1028"/>
      <c r="M904" s="1028"/>
      <c r="N904" s="1028"/>
      <c r="O904" s="1028"/>
      <c r="P904" s="1028"/>
      <c r="Q904" s="1028"/>
      <c r="R904" s="1028"/>
      <c r="S904" s="1028"/>
      <c r="T904" s="1028"/>
      <c r="U904" s="1028"/>
      <c r="V904" s="1028"/>
      <c r="W904" s="1028"/>
      <c r="X904" s="1028"/>
    </row>
    <row r="905" spans="1:24" x14ac:dyDescent="0.2">
      <c r="A905" s="619"/>
      <c r="B905" s="95"/>
      <c r="D905" s="1028"/>
      <c r="E905" s="1028"/>
      <c r="F905" s="1028"/>
      <c r="G905" s="1028"/>
      <c r="H905" s="1028"/>
      <c r="I905" s="1028"/>
      <c r="J905" s="1028"/>
      <c r="K905" s="1028"/>
      <c r="L905" s="1028"/>
      <c r="M905" s="1028"/>
      <c r="N905" s="1028"/>
      <c r="O905" s="1028"/>
      <c r="P905" s="1028"/>
      <c r="Q905" s="1028"/>
      <c r="R905" s="1028"/>
      <c r="S905" s="1028"/>
      <c r="T905" s="1028"/>
      <c r="U905" s="1028"/>
      <c r="V905" s="1028"/>
      <c r="W905" s="1028"/>
      <c r="X905" s="1028"/>
    </row>
    <row r="906" spans="1:24" x14ac:dyDescent="0.2">
      <c r="A906" s="619"/>
      <c r="B906" s="95"/>
      <c r="D906" s="1028"/>
      <c r="E906" s="1028"/>
      <c r="F906" s="1028"/>
      <c r="G906" s="1028"/>
      <c r="H906" s="1028"/>
      <c r="I906" s="1028"/>
      <c r="J906" s="1028"/>
      <c r="K906" s="1028"/>
      <c r="L906" s="1028"/>
      <c r="M906" s="1028"/>
      <c r="N906" s="1028"/>
      <c r="O906" s="1028"/>
      <c r="P906" s="1028"/>
      <c r="Q906" s="1028"/>
      <c r="R906" s="1028"/>
      <c r="S906" s="1028"/>
      <c r="T906" s="1028"/>
      <c r="U906" s="1028"/>
      <c r="V906" s="1028"/>
      <c r="W906" s="1028"/>
      <c r="X906" s="1028"/>
    </row>
    <row r="907" spans="1:24" x14ac:dyDescent="0.2">
      <c r="A907" s="619"/>
      <c r="B907" s="95"/>
      <c r="D907" s="1028"/>
      <c r="E907" s="1028"/>
      <c r="F907" s="1028"/>
      <c r="G907" s="1028"/>
      <c r="H907" s="1028"/>
      <c r="I907" s="1028"/>
      <c r="J907" s="1028"/>
      <c r="K907" s="1028"/>
      <c r="L907" s="1028"/>
      <c r="M907" s="1028"/>
      <c r="N907" s="1028"/>
      <c r="O907" s="1028"/>
      <c r="P907" s="1028"/>
      <c r="Q907" s="1028"/>
      <c r="R907" s="1028"/>
      <c r="S907" s="1028"/>
      <c r="T907" s="1028"/>
      <c r="U907" s="1028"/>
      <c r="V907" s="1028"/>
      <c r="W907" s="1028"/>
      <c r="X907" s="1028"/>
    </row>
    <row r="908" spans="1:24" x14ac:dyDescent="0.2">
      <c r="A908" s="619"/>
      <c r="B908" s="95"/>
      <c r="D908" s="1028"/>
      <c r="E908" s="1028"/>
      <c r="F908" s="1028"/>
      <c r="G908" s="1028"/>
      <c r="H908" s="1028"/>
      <c r="I908" s="1028"/>
      <c r="J908" s="1028"/>
      <c r="K908" s="1028"/>
      <c r="L908" s="1028"/>
      <c r="M908" s="1028"/>
      <c r="N908" s="1028"/>
      <c r="O908" s="1028"/>
      <c r="P908" s="1028"/>
      <c r="Q908" s="1028"/>
      <c r="R908" s="1028"/>
      <c r="S908" s="1028"/>
      <c r="T908" s="1028"/>
      <c r="U908" s="1028"/>
      <c r="V908" s="1028"/>
      <c r="W908" s="1028"/>
      <c r="X908" s="1028"/>
    </row>
    <row r="909" spans="1:24" x14ac:dyDescent="0.2">
      <c r="A909" s="619"/>
      <c r="B909" s="95"/>
      <c r="D909" s="1028"/>
      <c r="E909" s="1028"/>
      <c r="F909" s="1028"/>
      <c r="G909" s="1028"/>
      <c r="H909" s="1028"/>
      <c r="I909" s="1028"/>
      <c r="J909" s="1028"/>
      <c r="K909" s="1028"/>
      <c r="L909" s="1028"/>
      <c r="M909" s="1028"/>
      <c r="N909" s="1028"/>
      <c r="O909" s="1028"/>
      <c r="P909" s="1028"/>
      <c r="Q909" s="1028"/>
      <c r="R909" s="1028"/>
      <c r="S909" s="1028"/>
      <c r="T909" s="1028"/>
      <c r="U909" s="1028"/>
      <c r="V909" s="1028"/>
      <c r="W909" s="1028"/>
      <c r="X909" s="1028"/>
    </row>
    <row r="910" spans="1:24" x14ac:dyDescent="0.2">
      <c r="A910" s="619"/>
      <c r="B910" s="95"/>
      <c r="D910" s="1028"/>
      <c r="E910" s="1028"/>
      <c r="F910" s="1028"/>
      <c r="G910" s="1028"/>
      <c r="H910" s="1028"/>
      <c r="I910" s="1028"/>
      <c r="J910" s="1028"/>
      <c r="K910" s="1028"/>
      <c r="L910" s="1028"/>
      <c r="M910" s="1028"/>
      <c r="N910" s="1028"/>
      <c r="O910" s="1028"/>
      <c r="P910" s="1028"/>
      <c r="Q910" s="1028"/>
      <c r="R910" s="1028"/>
      <c r="S910" s="1028"/>
      <c r="T910" s="1028"/>
      <c r="U910" s="1028"/>
      <c r="V910" s="1028"/>
      <c r="W910" s="1028"/>
      <c r="X910" s="1028"/>
    </row>
    <row r="911" spans="1:24" x14ac:dyDescent="0.2">
      <c r="A911" s="619"/>
      <c r="B911" s="95"/>
      <c r="D911" s="1028"/>
      <c r="E911" s="1028"/>
      <c r="F911" s="1028"/>
      <c r="G911" s="1028"/>
      <c r="H911" s="1028"/>
      <c r="I911" s="1028"/>
      <c r="J911" s="1028"/>
      <c r="K911" s="1028"/>
      <c r="L911" s="1028"/>
      <c r="M911" s="1028"/>
      <c r="N911" s="1028"/>
      <c r="O911" s="1028"/>
      <c r="P911" s="1028"/>
      <c r="Q911" s="1028"/>
      <c r="R911" s="1028"/>
      <c r="S911" s="1028"/>
      <c r="T911" s="1028"/>
      <c r="U911" s="1028"/>
      <c r="V911" s="1028"/>
      <c r="W911" s="1028"/>
      <c r="X911" s="1028"/>
    </row>
    <row r="912" spans="1:24" x14ac:dyDescent="0.2">
      <c r="A912" s="619"/>
      <c r="B912" s="95"/>
      <c r="D912" s="1028"/>
      <c r="E912" s="1028"/>
      <c r="F912" s="1028"/>
      <c r="G912" s="1028"/>
      <c r="H912" s="1028"/>
      <c r="I912" s="1028"/>
      <c r="J912" s="1028"/>
      <c r="K912" s="1028"/>
      <c r="L912" s="1028"/>
      <c r="M912" s="1028"/>
      <c r="N912" s="1028"/>
      <c r="O912" s="1028"/>
      <c r="P912" s="1028"/>
      <c r="Q912" s="1028"/>
      <c r="R912" s="1028"/>
      <c r="S912" s="1028"/>
      <c r="T912" s="1028"/>
      <c r="U912" s="1028"/>
      <c r="V912" s="1028"/>
      <c r="W912" s="1028"/>
      <c r="X912" s="1028"/>
    </row>
    <row r="913" spans="1:24" x14ac:dyDescent="0.2">
      <c r="A913" s="619"/>
      <c r="B913" s="95"/>
      <c r="D913" s="1028"/>
      <c r="E913" s="1028"/>
      <c r="F913" s="1028"/>
      <c r="G913" s="1028"/>
      <c r="H913" s="1028"/>
      <c r="I913" s="1028"/>
      <c r="J913" s="1028"/>
      <c r="K913" s="1028"/>
      <c r="L913" s="1028"/>
      <c r="M913" s="1028"/>
      <c r="N913" s="1028"/>
      <c r="O913" s="1028"/>
      <c r="P913" s="1028"/>
      <c r="Q913" s="1028"/>
      <c r="R913" s="1028"/>
      <c r="S913" s="1028"/>
      <c r="T913" s="1028"/>
      <c r="U913" s="1028"/>
      <c r="V913" s="1028"/>
      <c r="W913" s="1028"/>
      <c r="X913" s="1028"/>
    </row>
    <row r="914" spans="1:24" x14ac:dyDescent="0.2">
      <c r="A914" s="619"/>
      <c r="B914" s="95"/>
      <c r="D914" s="1028"/>
      <c r="E914" s="1028"/>
      <c r="F914" s="1028"/>
      <c r="G914" s="1028"/>
      <c r="H914" s="1028"/>
      <c r="I914" s="1028"/>
      <c r="J914" s="1028"/>
      <c r="K914" s="1028"/>
      <c r="L914" s="1028"/>
      <c r="M914" s="1028"/>
      <c r="N914" s="1028"/>
      <c r="O914" s="1028"/>
      <c r="P914" s="1028"/>
      <c r="Q914" s="1028"/>
      <c r="R914" s="1028"/>
      <c r="S914" s="1028"/>
      <c r="T914" s="1028"/>
      <c r="U914" s="1028"/>
      <c r="V914" s="1028"/>
      <c r="W914" s="1028"/>
      <c r="X914" s="1028"/>
    </row>
    <row r="915" spans="1:24" x14ac:dyDescent="0.2">
      <c r="A915" s="619"/>
      <c r="B915" s="95"/>
      <c r="D915" s="1028"/>
      <c r="E915" s="1028"/>
      <c r="F915" s="1028"/>
      <c r="G915" s="1028"/>
      <c r="H915" s="1028"/>
      <c r="I915" s="1028"/>
      <c r="J915" s="1028"/>
      <c r="K915" s="1028"/>
      <c r="L915" s="1028"/>
      <c r="M915" s="1028"/>
      <c r="N915" s="1028"/>
      <c r="O915" s="1028"/>
      <c r="P915" s="1028"/>
      <c r="Q915" s="1028"/>
      <c r="R915" s="1028"/>
      <c r="S915" s="1028"/>
      <c r="T915" s="1028"/>
      <c r="U915" s="1028"/>
      <c r="V915" s="1028"/>
      <c r="W915" s="1028"/>
      <c r="X915" s="1028"/>
    </row>
    <row r="916" spans="1:24" x14ac:dyDescent="0.2">
      <c r="A916" s="619"/>
      <c r="B916" s="95"/>
      <c r="D916" s="1028"/>
      <c r="E916" s="1028"/>
      <c r="F916" s="1028"/>
      <c r="G916" s="1028"/>
      <c r="H916" s="1028"/>
      <c r="I916" s="1028"/>
      <c r="J916" s="1028"/>
      <c r="K916" s="1028"/>
      <c r="L916" s="1028"/>
      <c r="M916" s="1028"/>
      <c r="N916" s="1028"/>
      <c r="O916" s="1028"/>
      <c r="P916" s="1028"/>
      <c r="Q916" s="1028"/>
      <c r="R916" s="1028"/>
      <c r="S916" s="1028"/>
      <c r="T916" s="1028"/>
      <c r="U916" s="1028"/>
      <c r="V916" s="1028"/>
      <c r="W916" s="1028"/>
      <c r="X916" s="1028"/>
    </row>
    <row r="917" spans="1:24" x14ac:dyDescent="0.2">
      <c r="A917" s="619"/>
      <c r="B917" s="95"/>
      <c r="D917" s="1028"/>
      <c r="E917" s="1028"/>
      <c r="F917" s="1028"/>
      <c r="G917" s="1028"/>
      <c r="H917" s="1028"/>
      <c r="I917" s="1028"/>
      <c r="J917" s="1028"/>
      <c r="K917" s="1028"/>
      <c r="L917" s="1028"/>
      <c r="M917" s="1028"/>
      <c r="N917" s="1028"/>
      <c r="O917" s="1028"/>
      <c r="P917" s="1028"/>
      <c r="Q917" s="1028"/>
      <c r="R917" s="1028"/>
      <c r="S917" s="1028"/>
      <c r="T917" s="1028"/>
      <c r="U917" s="1028"/>
      <c r="V917" s="1028"/>
      <c r="W917" s="1028"/>
      <c r="X917" s="1028"/>
    </row>
    <row r="918" spans="1:24" x14ac:dyDescent="0.2">
      <c r="A918" s="619"/>
      <c r="B918" s="95"/>
      <c r="D918" s="1028"/>
      <c r="E918" s="1028"/>
      <c r="F918" s="1028"/>
      <c r="G918" s="1028"/>
      <c r="H918" s="1028"/>
      <c r="I918" s="1028"/>
      <c r="J918" s="1028"/>
      <c r="K918" s="1028"/>
      <c r="L918" s="1028"/>
      <c r="M918" s="1028"/>
      <c r="N918" s="1028"/>
      <c r="O918" s="1028"/>
      <c r="P918" s="1028"/>
      <c r="Q918" s="1028"/>
      <c r="R918" s="1028"/>
      <c r="S918" s="1028"/>
      <c r="T918" s="1028"/>
      <c r="U918" s="1028"/>
      <c r="V918" s="1028"/>
      <c r="W918" s="1028"/>
      <c r="X918" s="1028"/>
    </row>
    <row r="919" spans="1:24" x14ac:dyDescent="0.2">
      <c r="A919" s="619"/>
      <c r="B919" s="95"/>
      <c r="D919" s="1028"/>
      <c r="E919" s="1028"/>
      <c r="F919" s="1028"/>
      <c r="G919" s="1028"/>
      <c r="H919" s="1028"/>
      <c r="I919" s="1028"/>
      <c r="J919" s="1028"/>
      <c r="K919" s="1028"/>
      <c r="L919" s="1028"/>
      <c r="M919" s="1028"/>
      <c r="N919" s="1028"/>
      <c r="O919" s="1028"/>
      <c r="P919" s="1028"/>
      <c r="Q919" s="1028"/>
      <c r="R919" s="1028"/>
      <c r="S919" s="1028"/>
      <c r="T919" s="1028"/>
      <c r="U919" s="1028"/>
      <c r="V919" s="1028"/>
      <c r="W919" s="1028"/>
      <c r="X919" s="1028"/>
    </row>
    <row r="920" spans="1:24" x14ac:dyDescent="0.2">
      <c r="A920" s="619"/>
      <c r="B920" s="95"/>
      <c r="D920" s="1028"/>
      <c r="E920" s="1028"/>
      <c r="F920" s="1028"/>
      <c r="G920" s="1028"/>
      <c r="H920" s="1028"/>
      <c r="I920" s="1028"/>
      <c r="J920" s="1028"/>
      <c r="K920" s="1028"/>
      <c r="L920" s="1028"/>
      <c r="M920" s="1028"/>
      <c r="N920" s="1028"/>
      <c r="O920" s="1028"/>
      <c r="P920" s="1028"/>
      <c r="Q920" s="1028"/>
      <c r="R920" s="1028"/>
      <c r="S920" s="1028"/>
      <c r="T920" s="1028"/>
      <c r="U920" s="1028"/>
      <c r="V920" s="1028"/>
      <c r="W920" s="1028"/>
      <c r="X920" s="1028"/>
    </row>
    <row r="921" spans="1:24" x14ac:dyDescent="0.2">
      <c r="A921" s="619"/>
      <c r="B921" s="95"/>
      <c r="D921" s="1028"/>
      <c r="E921" s="1028"/>
      <c r="F921" s="1028"/>
      <c r="G921" s="1028"/>
      <c r="H921" s="1028"/>
      <c r="I921" s="1028"/>
      <c r="J921" s="1028"/>
      <c r="K921" s="1028"/>
      <c r="L921" s="1028"/>
      <c r="M921" s="1028"/>
      <c r="N921" s="1028"/>
      <c r="O921" s="1028"/>
      <c r="P921" s="1028"/>
      <c r="Q921" s="1028"/>
      <c r="R921" s="1028"/>
      <c r="S921" s="1028"/>
      <c r="T921" s="1028"/>
      <c r="U921" s="1028"/>
      <c r="V921" s="1028"/>
      <c r="W921" s="1028"/>
      <c r="X921" s="1028"/>
    </row>
    <row r="922" spans="1:24" x14ac:dyDescent="0.2">
      <c r="A922" s="619"/>
      <c r="B922" s="95"/>
      <c r="D922" s="1028"/>
      <c r="E922" s="1028"/>
      <c r="F922" s="1028"/>
      <c r="G922" s="1028"/>
      <c r="H922" s="1028"/>
      <c r="I922" s="1028"/>
      <c r="J922" s="1028"/>
      <c r="K922" s="1028"/>
      <c r="L922" s="1028"/>
      <c r="M922" s="1028"/>
      <c r="N922" s="1028"/>
      <c r="O922" s="1028"/>
      <c r="P922" s="1028"/>
      <c r="Q922" s="1028"/>
      <c r="R922" s="1028"/>
      <c r="S922" s="1028"/>
      <c r="T922" s="1028"/>
      <c r="U922" s="1028"/>
      <c r="V922" s="1028"/>
      <c r="W922" s="1028"/>
      <c r="X922" s="1028"/>
    </row>
    <row r="923" spans="1:24" x14ac:dyDescent="0.2">
      <c r="A923" s="619"/>
      <c r="B923" s="95"/>
      <c r="D923" s="1028"/>
      <c r="E923" s="1028"/>
      <c r="F923" s="1028"/>
      <c r="G923" s="1028"/>
      <c r="H923" s="1028"/>
      <c r="I923" s="1028"/>
      <c r="J923" s="1028"/>
      <c r="K923" s="1028"/>
      <c r="L923" s="1028"/>
      <c r="M923" s="1028"/>
      <c r="N923" s="1028"/>
      <c r="O923" s="1028"/>
      <c r="P923" s="1028"/>
      <c r="Q923" s="1028"/>
      <c r="R923" s="1028"/>
      <c r="S923" s="1028"/>
      <c r="T923" s="1028"/>
      <c r="U923" s="1028"/>
      <c r="V923" s="1028"/>
      <c r="W923" s="1028"/>
      <c r="X923" s="1028"/>
    </row>
    <row r="924" spans="1:24" x14ac:dyDescent="0.2">
      <c r="A924" s="619"/>
      <c r="B924" s="95"/>
      <c r="D924" s="1028"/>
      <c r="E924" s="1028"/>
      <c r="F924" s="1028"/>
      <c r="G924" s="1028"/>
      <c r="H924" s="1028"/>
      <c r="I924" s="1028"/>
      <c r="J924" s="1028"/>
      <c r="K924" s="1028"/>
      <c r="L924" s="1028"/>
      <c r="M924" s="1028"/>
      <c r="N924" s="1028"/>
      <c r="O924" s="1028"/>
      <c r="P924" s="1028"/>
      <c r="Q924" s="1028"/>
      <c r="R924" s="1028"/>
      <c r="S924" s="1028"/>
      <c r="T924" s="1028"/>
      <c r="U924" s="1028"/>
      <c r="V924" s="1028"/>
      <c r="W924" s="1028"/>
      <c r="X924" s="1028"/>
    </row>
    <row r="925" spans="1:24" x14ac:dyDescent="0.2">
      <c r="A925" s="619"/>
      <c r="B925" s="95"/>
      <c r="D925" s="1028"/>
      <c r="E925" s="1028"/>
      <c r="F925" s="1028"/>
      <c r="G925" s="1028"/>
      <c r="H925" s="1028"/>
      <c r="I925" s="1028"/>
      <c r="J925" s="1028"/>
      <c r="K925" s="1028"/>
      <c r="L925" s="1028"/>
      <c r="M925" s="1028"/>
      <c r="N925" s="1028"/>
      <c r="O925" s="1028"/>
      <c r="P925" s="1028"/>
      <c r="Q925" s="1028"/>
      <c r="R925" s="1028"/>
      <c r="S925" s="1028"/>
      <c r="T925" s="1028"/>
      <c r="U925" s="1028"/>
      <c r="V925" s="1028"/>
      <c r="W925" s="1028"/>
      <c r="X925" s="1028"/>
    </row>
    <row r="926" spans="1:24" x14ac:dyDescent="0.2">
      <c r="A926" s="619"/>
      <c r="B926" s="95"/>
      <c r="D926" s="1028"/>
      <c r="E926" s="1028"/>
      <c r="F926" s="1028"/>
      <c r="G926" s="1028"/>
      <c r="H926" s="1028"/>
      <c r="I926" s="1028"/>
      <c r="J926" s="1028"/>
      <c r="K926" s="1028"/>
      <c r="L926" s="1028"/>
      <c r="M926" s="1028"/>
      <c r="N926" s="1028"/>
      <c r="O926" s="1028"/>
      <c r="P926" s="1028"/>
      <c r="Q926" s="1028"/>
      <c r="R926" s="1028"/>
      <c r="S926" s="1028"/>
      <c r="T926" s="1028"/>
      <c r="U926" s="1028"/>
      <c r="V926" s="1028"/>
      <c r="W926" s="1028"/>
      <c r="X926" s="1028"/>
    </row>
    <row r="927" spans="1:24" x14ac:dyDescent="0.2">
      <c r="A927" s="619"/>
      <c r="B927" s="95"/>
      <c r="D927" s="1028"/>
      <c r="E927" s="1028"/>
      <c r="F927" s="1028"/>
      <c r="G927" s="1028"/>
      <c r="H927" s="1028"/>
      <c r="I927" s="1028"/>
      <c r="J927" s="1028"/>
      <c r="K927" s="1028"/>
      <c r="L927" s="1028"/>
      <c r="M927" s="1028"/>
      <c r="N927" s="1028"/>
      <c r="O927" s="1028"/>
      <c r="P927" s="1028"/>
      <c r="Q927" s="1028"/>
      <c r="R927" s="1028"/>
      <c r="S927" s="1028"/>
      <c r="T927" s="1028"/>
      <c r="U927" s="1028"/>
      <c r="V927" s="1028"/>
      <c r="W927" s="1028"/>
      <c r="X927" s="1028"/>
    </row>
    <row r="928" spans="1:24" x14ac:dyDescent="0.2">
      <c r="A928" s="619"/>
      <c r="B928" s="95"/>
      <c r="D928" s="1028"/>
      <c r="E928" s="1028"/>
      <c r="F928" s="1028"/>
      <c r="G928" s="1028"/>
      <c r="H928" s="1028"/>
      <c r="I928" s="1028"/>
      <c r="J928" s="1028"/>
      <c r="K928" s="1028"/>
      <c r="L928" s="1028"/>
      <c r="M928" s="1028"/>
      <c r="N928" s="1028"/>
      <c r="O928" s="1028"/>
      <c r="P928" s="1028"/>
      <c r="Q928" s="1028"/>
      <c r="R928" s="1028"/>
      <c r="S928" s="1028"/>
      <c r="T928" s="1028"/>
      <c r="U928" s="1028"/>
      <c r="V928" s="1028"/>
      <c r="W928" s="1028"/>
      <c r="X928" s="1028"/>
    </row>
    <row r="929" spans="1:24" x14ac:dyDescent="0.2">
      <c r="A929" s="619"/>
      <c r="B929" s="95"/>
      <c r="D929" s="1028"/>
      <c r="E929" s="1028"/>
      <c r="F929" s="1028"/>
      <c r="G929" s="1028"/>
      <c r="H929" s="1028"/>
      <c r="I929" s="1028"/>
      <c r="J929" s="1028"/>
      <c r="K929" s="1028"/>
      <c r="L929" s="1028"/>
      <c r="M929" s="1028"/>
      <c r="N929" s="1028"/>
      <c r="O929" s="1028"/>
      <c r="P929" s="1028"/>
      <c r="Q929" s="1028"/>
      <c r="R929" s="1028"/>
      <c r="S929" s="1028"/>
      <c r="T929" s="1028"/>
      <c r="U929" s="1028"/>
      <c r="V929" s="1028"/>
      <c r="W929" s="1028"/>
      <c r="X929" s="1028"/>
    </row>
    <row r="930" spans="1:24" x14ac:dyDescent="0.2">
      <c r="A930" s="619"/>
      <c r="B930" s="95"/>
      <c r="D930" s="1028"/>
      <c r="E930" s="1028"/>
      <c r="F930" s="1028"/>
      <c r="G930" s="1028"/>
      <c r="H930" s="1028"/>
      <c r="I930" s="1028"/>
      <c r="J930" s="1028"/>
      <c r="K930" s="1028"/>
      <c r="L930" s="1028"/>
      <c r="M930" s="1028"/>
      <c r="N930" s="1028"/>
      <c r="O930" s="1028"/>
      <c r="P930" s="1028"/>
      <c r="Q930" s="1028"/>
      <c r="R930" s="1028"/>
      <c r="S930" s="1028"/>
      <c r="T930" s="1028"/>
      <c r="U930" s="1028"/>
      <c r="V930" s="1028"/>
      <c r="W930" s="1028"/>
      <c r="X930" s="1028"/>
    </row>
    <row r="931" spans="1:24" x14ac:dyDescent="0.2">
      <c r="A931" s="619"/>
      <c r="B931" s="95"/>
      <c r="D931" s="1028"/>
      <c r="E931" s="1028"/>
      <c r="F931" s="1028"/>
      <c r="G931" s="1028"/>
      <c r="H931" s="1028"/>
      <c r="I931" s="1028"/>
      <c r="J931" s="1028"/>
      <c r="K931" s="1028"/>
      <c r="L931" s="1028"/>
      <c r="M931" s="1028"/>
      <c r="N931" s="1028"/>
      <c r="O931" s="1028"/>
      <c r="P931" s="1028"/>
      <c r="Q931" s="1028"/>
      <c r="R931" s="1028"/>
      <c r="S931" s="1028"/>
      <c r="T931" s="1028"/>
      <c r="U931" s="1028"/>
      <c r="V931" s="1028"/>
      <c r="W931" s="1028"/>
      <c r="X931" s="1028"/>
    </row>
    <row r="932" spans="1:24" x14ac:dyDescent="0.2">
      <c r="A932" s="619"/>
      <c r="B932" s="95"/>
      <c r="D932" s="1028"/>
      <c r="E932" s="1028"/>
      <c r="F932" s="1028"/>
      <c r="G932" s="1028"/>
      <c r="H932" s="1028"/>
      <c r="I932" s="1028"/>
      <c r="J932" s="1028"/>
      <c r="K932" s="1028"/>
      <c r="L932" s="1028"/>
      <c r="M932" s="1028"/>
      <c r="N932" s="1028"/>
      <c r="O932" s="1028"/>
      <c r="P932" s="1028"/>
      <c r="Q932" s="1028"/>
      <c r="R932" s="1028"/>
      <c r="S932" s="1028"/>
      <c r="T932" s="1028"/>
      <c r="U932" s="1028"/>
      <c r="V932" s="1028"/>
      <c r="W932" s="1028"/>
      <c r="X932" s="1028"/>
    </row>
    <row r="933" spans="1:24" x14ac:dyDescent="0.2">
      <c r="A933" s="619"/>
      <c r="B933" s="95"/>
      <c r="D933" s="1028"/>
      <c r="E933" s="1028"/>
      <c r="F933" s="1028"/>
      <c r="G933" s="1028"/>
      <c r="H933" s="1028"/>
      <c r="I933" s="1028"/>
      <c r="J933" s="1028"/>
      <c r="K933" s="1028"/>
      <c r="L933" s="1028"/>
      <c r="M933" s="1028"/>
      <c r="N933" s="1028"/>
      <c r="O933" s="1028"/>
      <c r="P933" s="1028"/>
      <c r="Q933" s="1028"/>
      <c r="R933" s="1028"/>
      <c r="S933" s="1028"/>
      <c r="T933" s="1028"/>
      <c r="U933" s="1028"/>
      <c r="V933" s="1028"/>
      <c r="W933" s="1028"/>
      <c r="X933" s="1028"/>
    </row>
    <row r="934" spans="1:24" x14ac:dyDescent="0.2">
      <c r="A934" s="619"/>
      <c r="B934" s="95"/>
      <c r="D934" s="1028"/>
      <c r="E934" s="1028"/>
      <c r="F934" s="1028"/>
      <c r="G934" s="1028"/>
      <c r="H934" s="1028"/>
      <c r="I934" s="1028"/>
      <c r="J934" s="1028"/>
      <c r="K934" s="1028"/>
      <c r="L934" s="1028"/>
      <c r="M934" s="1028"/>
      <c r="N934" s="1028"/>
      <c r="O934" s="1028"/>
      <c r="P934" s="1028"/>
      <c r="Q934" s="1028"/>
      <c r="R934" s="1028"/>
      <c r="S934" s="1028"/>
      <c r="T934" s="1028"/>
      <c r="U934" s="1028"/>
      <c r="V934" s="1028"/>
      <c r="W934" s="1028"/>
      <c r="X934" s="1028"/>
    </row>
    <row r="935" spans="1:24" x14ac:dyDescent="0.2">
      <c r="A935" s="619"/>
      <c r="B935" s="95"/>
      <c r="D935" s="1028"/>
      <c r="E935" s="1028"/>
      <c r="F935" s="1028"/>
      <c r="G935" s="1028"/>
      <c r="H935" s="1028"/>
      <c r="I935" s="1028"/>
      <c r="J935" s="1028"/>
      <c r="K935" s="1028"/>
      <c r="L935" s="1028"/>
      <c r="M935" s="1028"/>
      <c r="N935" s="1028"/>
      <c r="O935" s="1028"/>
      <c r="P935" s="1028"/>
      <c r="Q935" s="1028"/>
      <c r="R935" s="1028"/>
      <c r="S935" s="1028"/>
      <c r="T935" s="1028"/>
      <c r="U935" s="1028"/>
      <c r="V935" s="1028"/>
      <c r="W935" s="1028"/>
      <c r="X935" s="1028"/>
    </row>
    <row r="936" spans="1:24" x14ac:dyDescent="0.2">
      <c r="A936" s="619"/>
      <c r="B936" s="95"/>
      <c r="D936" s="1028"/>
      <c r="E936" s="1028"/>
      <c r="F936" s="1028"/>
      <c r="G936" s="1028"/>
      <c r="H936" s="1028"/>
      <c r="I936" s="1028"/>
      <c r="J936" s="1028"/>
      <c r="K936" s="1028"/>
      <c r="L936" s="1028"/>
      <c r="M936" s="1028"/>
      <c r="N936" s="1028"/>
      <c r="O936" s="1028"/>
      <c r="P936" s="1028"/>
      <c r="Q936" s="1028"/>
      <c r="R936" s="1028"/>
      <c r="S936" s="1028"/>
      <c r="T936" s="1028"/>
      <c r="U936" s="1028"/>
      <c r="V936" s="1028"/>
      <c r="W936" s="1028"/>
      <c r="X936" s="1028"/>
    </row>
    <row r="937" spans="1:24" x14ac:dyDescent="0.2">
      <c r="A937" s="619"/>
      <c r="B937" s="95"/>
      <c r="D937" s="1028"/>
      <c r="E937" s="1028"/>
      <c r="F937" s="1028"/>
      <c r="G937" s="1028"/>
      <c r="H937" s="1028"/>
      <c r="I937" s="1028"/>
      <c r="J937" s="1028"/>
      <c r="K937" s="1028"/>
      <c r="L937" s="1028"/>
      <c r="M937" s="1028"/>
      <c r="N937" s="1028"/>
      <c r="O937" s="1028"/>
      <c r="P937" s="1028"/>
      <c r="Q937" s="1028"/>
      <c r="R937" s="1028"/>
      <c r="S937" s="1028"/>
      <c r="T937" s="1028"/>
      <c r="U937" s="1028"/>
      <c r="V937" s="1028"/>
      <c r="W937" s="1028"/>
      <c r="X937" s="1028"/>
    </row>
    <row r="938" spans="1:24" x14ac:dyDescent="0.2">
      <c r="A938" s="619"/>
      <c r="B938" s="95"/>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row>
    <row r="939" spans="1:24" x14ac:dyDescent="0.2">
      <c r="A939" s="619"/>
      <c r="B939" s="95"/>
      <c r="D939" s="1028"/>
      <c r="E939" s="1028"/>
      <c r="F939" s="1028"/>
      <c r="G939" s="1028"/>
      <c r="H939" s="1028"/>
      <c r="I939" s="1028"/>
      <c r="J939" s="1028"/>
      <c r="K939" s="1028"/>
      <c r="L939" s="1028"/>
      <c r="M939" s="1028"/>
      <c r="N939" s="1028"/>
      <c r="O939" s="1028"/>
      <c r="P939" s="1028"/>
      <c r="Q939" s="1028"/>
      <c r="R939" s="1028"/>
      <c r="S939" s="1028"/>
      <c r="T939" s="1028"/>
      <c r="U939" s="1028"/>
      <c r="V939" s="1028"/>
      <c r="W939" s="1028"/>
      <c r="X939" s="1028"/>
    </row>
    <row r="940" spans="1:24" x14ac:dyDescent="0.2">
      <c r="A940" s="619"/>
      <c r="B940" s="95"/>
      <c r="D940" s="1028"/>
      <c r="E940" s="1028"/>
      <c r="F940" s="1028"/>
      <c r="G940" s="1028"/>
      <c r="H940" s="1028"/>
      <c r="I940" s="1028"/>
      <c r="J940" s="1028"/>
      <c r="K940" s="1028"/>
      <c r="L940" s="1028"/>
      <c r="M940" s="1028"/>
      <c r="N940" s="1028"/>
      <c r="O940" s="1028"/>
      <c r="P940" s="1028"/>
      <c r="Q940" s="1028"/>
      <c r="R940" s="1028"/>
      <c r="S940" s="1028"/>
      <c r="T940" s="1028"/>
      <c r="U940" s="1028"/>
      <c r="V940" s="1028"/>
      <c r="W940" s="1028"/>
      <c r="X940" s="1028"/>
    </row>
    <row r="941" spans="1:24" x14ac:dyDescent="0.2">
      <c r="A941" s="619"/>
      <c r="B941" s="95"/>
      <c r="D941" s="1028"/>
      <c r="E941" s="1028"/>
      <c r="F941" s="1028"/>
      <c r="G941" s="1028"/>
      <c r="H941" s="1028"/>
      <c r="I941" s="1028"/>
      <c r="J941" s="1028"/>
      <c r="K941" s="1028"/>
      <c r="L941" s="1028"/>
      <c r="M941" s="1028"/>
      <c r="N941" s="1028"/>
      <c r="O941" s="1028"/>
      <c r="P941" s="1028"/>
      <c r="Q941" s="1028"/>
      <c r="R941" s="1028"/>
      <c r="S941" s="1028"/>
      <c r="T941" s="1028"/>
      <c r="U941" s="1028"/>
      <c r="V941" s="1028"/>
      <c r="W941" s="1028"/>
      <c r="X941" s="1028"/>
    </row>
    <row r="942" spans="1:24" x14ac:dyDescent="0.2">
      <c r="A942" s="619"/>
      <c r="B942" s="95"/>
      <c r="D942" s="1028"/>
      <c r="E942" s="1028"/>
      <c r="F942" s="1028"/>
      <c r="G942" s="1028"/>
      <c r="H942" s="1028"/>
      <c r="I942" s="1028"/>
      <c r="J942" s="1028"/>
      <c r="K942" s="1028"/>
      <c r="L942" s="1028"/>
      <c r="M942" s="1028"/>
      <c r="N942" s="1028"/>
      <c r="O942" s="1028"/>
      <c r="P942" s="1028"/>
      <c r="Q942" s="1028"/>
      <c r="R942" s="1028"/>
      <c r="S942" s="1028"/>
      <c r="T942" s="1028"/>
      <c r="U942" s="1028"/>
      <c r="V942" s="1028"/>
      <c r="W942" s="1028"/>
      <c r="X942" s="1028"/>
    </row>
    <row r="943" spans="1:24" x14ac:dyDescent="0.2">
      <c r="A943" s="619"/>
      <c r="B943" s="95"/>
      <c r="D943" s="1028"/>
      <c r="E943" s="1028"/>
      <c r="F943" s="1028"/>
      <c r="G943" s="1028"/>
      <c r="H943" s="1028"/>
      <c r="I943" s="1028"/>
      <c r="J943" s="1028"/>
      <c r="K943" s="1028"/>
      <c r="L943" s="1028"/>
      <c r="M943" s="1028"/>
      <c r="N943" s="1028"/>
      <c r="O943" s="1028"/>
      <c r="P943" s="1028"/>
      <c r="Q943" s="1028"/>
      <c r="R943" s="1028"/>
      <c r="S943" s="1028"/>
      <c r="T943" s="1028"/>
      <c r="U943" s="1028"/>
      <c r="V943" s="1028"/>
      <c r="W943" s="1028"/>
      <c r="X943" s="1028"/>
    </row>
    <row r="944" spans="1:24" x14ac:dyDescent="0.2">
      <c r="A944" s="619"/>
      <c r="B944" s="95"/>
      <c r="D944" s="1028"/>
      <c r="E944" s="1028"/>
      <c r="F944" s="1028"/>
      <c r="G944" s="1028"/>
      <c r="H944" s="1028"/>
      <c r="I944" s="1028"/>
      <c r="J944" s="1028"/>
      <c r="K944" s="1028"/>
      <c r="L944" s="1028"/>
      <c r="M944" s="1028"/>
      <c r="N944" s="1028"/>
      <c r="O944" s="1028"/>
      <c r="P944" s="1028"/>
      <c r="Q944" s="1028"/>
      <c r="R944" s="1028"/>
      <c r="S944" s="1028"/>
      <c r="T944" s="1028"/>
      <c r="U944" s="1028"/>
      <c r="V944" s="1028"/>
      <c r="W944" s="1028"/>
      <c r="X944" s="1028"/>
    </row>
    <row r="945" spans="1:24" x14ac:dyDescent="0.2">
      <c r="A945" s="619"/>
      <c r="B945" s="95"/>
      <c r="D945" s="1028"/>
      <c r="E945" s="1028"/>
      <c r="F945" s="1028"/>
      <c r="G945" s="1028"/>
      <c r="H945" s="1028"/>
      <c r="I945" s="1028"/>
      <c r="J945" s="1028"/>
      <c r="K945" s="1028"/>
      <c r="L945" s="1028"/>
      <c r="M945" s="1028"/>
      <c r="N945" s="1028"/>
      <c r="O945" s="1028"/>
      <c r="P945" s="1028"/>
      <c r="Q945" s="1028"/>
      <c r="R945" s="1028"/>
      <c r="S945" s="1028"/>
      <c r="T945" s="1028"/>
      <c r="U945" s="1028"/>
      <c r="V945" s="1028"/>
      <c r="W945" s="1028"/>
      <c r="X945" s="1028"/>
    </row>
    <row r="946" spans="1:24" x14ac:dyDescent="0.2">
      <c r="A946" s="619"/>
      <c r="B946" s="95"/>
      <c r="D946" s="1028"/>
      <c r="E946" s="1028"/>
      <c r="F946" s="1028"/>
      <c r="G946" s="1028"/>
      <c r="H946" s="1028"/>
      <c r="I946" s="1028"/>
      <c r="J946" s="1028"/>
      <c r="K946" s="1028"/>
      <c r="L946" s="1028"/>
      <c r="M946" s="1028"/>
      <c r="N946" s="1028"/>
      <c r="O946" s="1028"/>
      <c r="P946" s="1028"/>
      <c r="Q946" s="1028"/>
      <c r="R946" s="1028"/>
      <c r="S946" s="1028"/>
      <c r="T946" s="1028"/>
      <c r="U946" s="1028"/>
      <c r="V946" s="1028"/>
      <c r="W946" s="1028"/>
      <c r="X946" s="1028"/>
    </row>
    <row r="947" spans="1:24" x14ac:dyDescent="0.2">
      <c r="A947" s="619"/>
      <c r="B947" s="95"/>
      <c r="D947" s="1028"/>
      <c r="E947" s="1028"/>
      <c r="F947" s="1028"/>
      <c r="G947" s="1028"/>
      <c r="H947" s="1028"/>
      <c r="I947" s="1028"/>
      <c r="J947" s="1028"/>
      <c r="K947" s="1028"/>
      <c r="L947" s="1028"/>
      <c r="M947" s="1028"/>
      <c r="N947" s="1028"/>
      <c r="O947" s="1028"/>
      <c r="P947" s="1028"/>
      <c r="Q947" s="1028"/>
      <c r="R947" s="1028"/>
      <c r="S947" s="1028"/>
      <c r="T947" s="1028"/>
      <c r="U947" s="1028"/>
      <c r="V947" s="1028"/>
      <c r="W947" s="1028"/>
      <c r="X947" s="1028"/>
    </row>
    <row r="948" spans="1:24" x14ac:dyDescent="0.2">
      <c r="A948" s="619"/>
      <c r="B948" s="95"/>
      <c r="D948" s="1028"/>
      <c r="E948" s="1028"/>
      <c r="F948" s="1028"/>
      <c r="G948" s="1028"/>
      <c r="H948" s="1028"/>
      <c r="I948" s="1028"/>
      <c r="J948" s="1028"/>
      <c r="K948" s="1028"/>
      <c r="L948" s="1028"/>
      <c r="M948" s="1028"/>
      <c r="N948" s="1028"/>
      <c r="O948" s="1028"/>
      <c r="P948" s="1028"/>
      <c r="Q948" s="1028"/>
      <c r="R948" s="1028"/>
      <c r="S948" s="1028"/>
      <c r="T948" s="1028"/>
      <c r="U948" s="1028"/>
      <c r="V948" s="1028"/>
      <c r="W948" s="1028"/>
      <c r="X948" s="1028"/>
    </row>
    <row r="949" spans="1:24" x14ac:dyDescent="0.2">
      <c r="A949" s="619"/>
      <c r="B949" s="95"/>
      <c r="D949" s="1028"/>
      <c r="E949" s="1028"/>
      <c r="F949" s="1028"/>
      <c r="G949" s="1028"/>
      <c r="H949" s="1028"/>
      <c r="I949" s="1028"/>
      <c r="J949" s="1028"/>
      <c r="K949" s="1028"/>
      <c r="L949" s="1028"/>
      <c r="M949" s="1028"/>
      <c r="N949" s="1028"/>
      <c r="O949" s="1028"/>
      <c r="P949" s="1028"/>
      <c r="Q949" s="1028"/>
      <c r="R949" s="1028"/>
      <c r="S949" s="1028"/>
      <c r="T949" s="1028"/>
      <c r="U949" s="1028"/>
      <c r="V949" s="1028"/>
      <c r="W949" s="1028"/>
      <c r="X949" s="1028"/>
    </row>
    <row r="950" spans="1:24" x14ac:dyDescent="0.2">
      <c r="A950" s="619"/>
      <c r="B950" s="95"/>
      <c r="D950" s="1028"/>
      <c r="E950" s="1028"/>
      <c r="F950" s="1028"/>
      <c r="G950" s="1028"/>
      <c r="H950" s="1028"/>
      <c r="I950" s="1028"/>
      <c r="J950" s="1028"/>
      <c r="K950" s="1028"/>
      <c r="L950" s="1028"/>
      <c r="M950" s="1028"/>
      <c r="N950" s="1028"/>
      <c r="O950" s="1028"/>
      <c r="P950" s="1028"/>
      <c r="Q950" s="1028"/>
      <c r="R950" s="1028"/>
      <c r="S950" s="1028"/>
      <c r="T950" s="1028"/>
      <c r="U950" s="1028"/>
      <c r="V950" s="1028"/>
      <c r="W950" s="1028"/>
      <c r="X950" s="1028"/>
    </row>
    <row r="951" spans="1:24" x14ac:dyDescent="0.2">
      <c r="A951" s="619"/>
      <c r="B951" s="95"/>
      <c r="D951" s="1028"/>
      <c r="E951" s="1028"/>
      <c r="F951" s="1028"/>
      <c r="G951" s="1028"/>
      <c r="H951" s="1028"/>
      <c r="I951" s="1028"/>
      <c r="J951" s="1028"/>
      <c r="K951" s="1028"/>
      <c r="L951" s="1028"/>
      <c r="M951" s="1028"/>
      <c r="N951" s="1028"/>
      <c r="O951" s="1028"/>
      <c r="P951" s="1028"/>
      <c r="Q951" s="1028"/>
      <c r="R951" s="1028"/>
      <c r="S951" s="1028"/>
      <c r="T951" s="1028"/>
      <c r="U951" s="1028"/>
      <c r="V951" s="1028"/>
      <c r="W951" s="1028"/>
      <c r="X951" s="1028"/>
    </row>
    <row r="952" spans="1:24" x14ac:dyDescent="0.2">
      <c r="A952" s="619"/>
      <c r="B952" s="95"/>
      <c r="D952" s="1028"/>
      <c r="E952" s="1028"/>
      <c r="F952" s="1028"/>
      <c r="G952" s="1028"/>
      <c r="H952" s="1028"/>
      <c r="I952" s="1028"/>
      <c r="J952" s="1028"/>
      <c r="K952" s="1028"/>
      <c r="L952" s="1028"/>
      <c r="M952" s="1028"/>
      <c r="N952" s="1028"/>
      <c r="O952" s="1028"/>
      <c r="P952" s="1028"/>
      <c r="Q952" s="1028"/>
      <c r="R952" s="1028"/>
      <c r="S952" s="1028"/>
      <c r="T952" s="1028"/>
      <c r="U952" s="1028"/>
      <c r="V952" s="1028"/>
      <c r="W952" s="1028"/>
      <c r="X952" s="1028"/>
    </row>
    <row r="953" spans="1:24" x14ac:dyDescent="0.2">
      <c r="A953" s="619"/>
      <c r="B953" s="95"/>
      <c r="D953" s="1028"/>
      <c r="E953" s="1028"/>
      <c r="F953" s="1028"/>
      <c r="G953" s="1028"/>
      <c r="H953" s="1028"/>
      <c r="I953" s="1028"/>
      <c r="J953" s="1028"/>
      <c r="K953" s="1028"/>
      <c r="L953" s="1028"/>
      <c r="M953" s="1028"/>
      <c r="N953" s="1028"/>
      <c r="O953" s="1028"/>
      <c r="P953" s="1028"/>
      <c r="Q953" s="1028"/>
      <c r="R953" s="1028"/>
      <c r="S953" s="1028"/>
      <c r="T953" s="1028"/>
      <c r="U953" s="1028"/>
      <c r="V953" s="1028"/>
      <c r="W953" s="1028"/>
      <c r="X953" s="1028"/>
    </row>
    <row r="954" spans="1:24" x14ac:dyDescent="0.2">
      <c r="A954" s="619"/>
      <c r="B954" s="95"/>
      <c r="D954" s="1028"/>
      <c r="E954" s="1028"/>
      <c r="F954" s="1028"/>
      <c r="G954" s="1028"/>
      <c r="H954" s="1028"/>
      <c r="I954" s="1028"/>
      <c r="J954" s="1028"/>
      <c r="K954" s="1028"/>
      <c r="L954" s="1028"/>
      <c r="M954" s="1028"/>
      <c r="N954" s="1028"/>
      <c r="O954" s="1028"/>
      <c r="P954" s="1028"/>
      <c r="Q954" s="1028"/>
      <c r="R954" s="1028"/>
      <c r="S954" s="1028"/>
      <c r="T954" s="1028"/>
      <c r="U954" s="1028"/>
      <c r="V954" s="1028"/>
      <c r="W954" s="1028"/>
      <c r="X954" s="1028"/>
    </row>
    <row r="955" spans="1:24" x14ac:dyDescent="0.2">
      <c r="A955" s="619"/>
      <c r="B955" s="95"/>
      <c r="D955" s="1028"/>
      <c r="E955" s="1028"/>
      <c r="F955" s="1028"/>
      <c r="G955" s="1028"/>
      <c r="H955" s="1028"/>
      <c r="I955" s="1028"/>
      <c r="J955" s="1028"/>
      <c r="K955" s="1028"/>
      <c r="L955" s="1028"/>
      <c r="M955" s="1028"/>
      <c r="N955" s="1028"/>
      <c r="O955" s="1028"/>
      <c r="P955" s="1028"/>
      <c r="Q955" s="1028"/>
      <c r="R955" s="1028"/>
      <c r="S955" s="1028"/>
      <c r="T955" s="1028"/>
      <c r="U955" s="1028"/>
      <c r="V955" s="1028"/>
      <c r="W955" s="1028"/>
      <c r="X955" s="1028"/>
    </row>
    <row r="956" spans="1:24" x14ac:dyDescent="0.2">
      <c r="A956" s="619"/>
      <c r="B956" s="95"/>
      <c r="D956" s="1028"/>
      <c r="E956" s="1028"/>
      <c r="F956" s="1028"/>
      <c r="G956" s="1028"/>
      <c r="H956" s="1028"/>
      <c r="I956" s="1028"/>
      <c r="J956" s="1028"/>
      <c r="K956" s="1028"/>
      <c r="L956" s="1028"/>
      <c r="M956" s="1028"/>
      <c r="N956" s="1028"/>
      <c r="O956" s="1028"/>
      <c r="P956" s="1028"/>
      <c r="Q956" s="1028"/>
      <c r="R956" s="1028"/>
      <c r="S956" s="1028"/>
      <c r="T956" s="1028"/>
      <c r="U956" s="1028"/>
      <c r="V956" s="1028"/>
      <c r="W956" s="1028"/>
      <c r="X956" s="1028"/>
    </row>
    <row r="957" spans="1:24" x14ac:dyDescent="0.2">
      <c r="A957" s="619"/>
      <c r="B957" s="95"/>
      <c r="D957" s="1028"/>
      <c r="E957" s="1028"/>
      <c r="F957" s="1028"/>
      <c r="G957" s="1028"/>
      <c r="H957" s="1028"/>
      <c r="I957" s="1028"/>
      <c r="J957" s="1028"/>
      <c r="K957" s="1028"/>
      <c r="L957" s="1028"/>
      <c r="M957" s="1028"/>
      <c r="N957" s="1028"/>
      <c r="O957" s="1028"/>
      <c r="P957" s="1028"/>
      <c r="Q957" s="1028"/>
      <c r="R957" s="1028"/>
      <c r="S957" s="1028"/>
      <c r="T957" s="1028"/>
      <c r="U957" s="1028"/>
      <c r="V957" s="1028"/>
      <c r="W957" s="1028"/>
      <c r="X957" s="1028"/>
    </row>
    <row r="958" spans="1:24" x14ac:dyDescent="0.2">
      <c r="A958" s="619"/>
      <c r="B958" s="95"/>
      <c r="D958" s="1028"/>
      <c r="E958" s="1028"/>
      <c r="F958" s="1028"/>
      <c r="G958" s="1028"/>
      <c r="H958" s="1028"/>
      <c r="I958" s="1028"/>
      <c r="J958" s="1028"/>
      <c r="K958" s="1028"/>
      <c r="L958" s="1028"/>
      <c r="M958" s="1028"/>
      <c r="N958" s="1028"/>
      <c r="O958" s="1028"/>
      <c r="P958" s="1028"/>
      <c r="Q958" s="1028"/>
      <c r="R958" s="1028"/>
      <c r="S958" s="1028"/>
      <c r="T958" s="1028"/>
      <c r="U958" s="1028"/>
      <c r="V958" s="1028"/>
      <c r="W958" s="1028"/>
      <c r="X958" s="1028"/>
    </row>
    <row r="959" spans="1:24" x14ac:dyDescent="0.2">
      <c r="A959" s="619"/>
      <c r="B959" s="95"/>
      <c r="D959" s="1028"/>
      <c r="E959" s="1028"/>
      <c r="F959" s="1028"/>
      <c r="G959" s="1028"/>
      <c r="H959" s="1028"/>
      <c r="I959" s="1028"/>
      <c r="J959" s="1028"/>
      <c r="K959" s="1028"/>
      <c r="L959" s="1028"/>
      <c r="M959" s="1028"/>
      <c r="N959" s="1028"/>
      <c r="O959" s="1028"/>
      <c r="P959" s="1028"/>
      <c r="Q959" s="1028"/>
      <c r="R959" s="1028"/>
      <c r="S959" s="1028"/>
      <c r="T959" s="1028"/>
      <c r="U959" s="1028"/>
      <c r="V959" s="1028"/>
      <c r="W959" s="1028"/>
      <c r="X959" s="1028"/>
    </row>
    <row r="960" spans="1:24" x14ac:dyDescent="0.2">
      <c r="A960" s="619"/>
      <c r="B960" s="95"/>
      <c r="D960" s="1028"/>
      <c r="E960" s="1028"/>
      <c r="F960" s="1028"/>
      <c r="G960" s="1028"/>
      <c r="H960" s="1028"/>
      <c r="I960" s="1028"/>
      <c r="J960" s="1028"/>
      <c r="K960" s="1028"/>
      <c r="L960" s="1028"/>
      <c r="M960" s="1028"/>
      <c r="N960" s="1028"/>
      <c r="O960" s="1028"/>
      <c r="P960" s="1028"/>
      <c r="Q960" s="1028"/>
      <c r="R960" s="1028"/>
      <c r="S960" s="1028"/>
      <c r="T960" s="1028"/>
      <c r="U960" s="1028"/>
      <c r="V960" s="1028"/>
      <c r="W960" s="1028"/>
      <c r="X960" s="1028"/>
    </row>
    <row r="961" spans="1:24" x14ac:dyDescent="0.2">
      <c r="A961" s="619"/>
      <c r="B961" s="95"/>
      <c r="D961" s="1028"/>
      <c r="E961" s="1028"/>
      <c r="F961" s="1028"/>
      <c r="G961" s="1028"/>
      <c r="H961" s="1028"/>
      <c r="I961" s="1028"/>
      <c r="J961" s="1028"/>
      <c r="K961" s="1028"/>
      <c r="L961" s="1028"/>
      <c r="M961" s="1028"/>
      <c r="N961" s="1028"/>
      <c r="O961" s="1028"/>
      <c r="P961" s="1028"/>
      <c r="Q961" s="1028"/>
      <c r="R961" s="1028"/>
      <c r="S961" s="1028"/>
      <c r="T961" s="1028"/>
      <c r="U961" s="1028"/>
      <c r="V961" s="1028"/>
      <c r="W961" s="1028"/>
      <c r="X961" s="1028"/>
    </row>
    <row r="962" spans="1:24" x14ac:dyDescent="0.2">
      <c r="A962" s="619"/>
      <c r="B962" s="95"/>
      <c r="D962" s="1028"/>
      <c r="E962" s="1028"/>
      <c r="F962" s="1028"/>
      <c r="G962" s="1028"/>
      <c r="H962" s="1028"/>
      <c r="I962" s="1028"/>
      <c r="J962" s="1028"/>
      <c r="K962" s="1028"/>
      <c r="L962" s="1028"/>
      <c r="M962" s="1028"/>
      <c r="N962" s="1028"/>
      <c r="O962" s="1028"/>
      <c r="P962" s="1028"/>
      <c r="Q962" s="1028"/>
      <c r="R962" s="1028"/>
      <c r="S962" s="1028"/>
      <c r="T962" s="1028"/>
      <c r="U962" s="1028"/>
      <c r="V962" s="1028"/>
      <c r="W962" s="1028"/>
      <c r="X962" s="1028"/>
    </row>
    <row r="963" spans="1:24" x14ac:dyDescent="0.2">
      <c r="A963" s="619"/>
      <c r="B963" s="95"/>
      <c r="D963" s="1028"/>
      <c r="E963" s="1028"/>
      <c r="F963" s="1028"/>
      <c r="G963" s="1028"/>
      <c r="H963" s="1028"/>
      <c r="I963" s="1028"/>
      <c r="J963" s="1028"/>
      <c r="K963" s="1028"/>
      <c r="L963" s="1028"/>
      <c r="M963" s="1028"/>
      <c r="N963" s="1028"/>
      <c r="O963" s="1028"/>
      <c r="P963" s="1028"/>
      <c r="Q963" s="1028"/>
      <c r="R963" s="1028"/>
      <c r="S963" s="1028"/>
      <c r="T963" s="1028"/>
      <c r="U963" s="1028"/>
      <c r="V963" s="1028"/>
      <c r="W963" s="1028"/>
      <c r="X963" s="1028"/>
    </row>
    <row r="964" spans="1:24" x14ac:dyDescent="0.2">
      <c r="A964" s="619"/>
      <c r="B964" s="95"/>
      <c r="D964" s="1028"/>
      <c r="E964" s="1028"/>
      <c r="F964" s="1028"/>
      <c r="G964" s="1028"/>
      <c r="H964" s="1028"/>
      <c r="I964" s="1028"/>
      <c r="J964" s="1028"/>
      <c r="K964" s="1028"/>
      <c r="L964" s="1028"/>
      <c r="M964" s="1028"/>
      <c r="N964" s="1028"/>
      <c r="O964" s="1028"/>
      <c r="P964" s="1028"/>
      <c r="Q964" s="1028"/>
      <c r="R964" s="1028"/>
      <c r="S964" s="1028"/>
      <c r="T964" s="1028"/>
      <c r="U964" s="1028"/>
      <c r="V964" s="1028"/>
      <c r="W964" s="1028"/>
      <c r="X964" s="1028"/>
    </row>
    <row r="965" spans="1:24" x14ac:dyDescent="0.2">
      <c r="A965" s="619"/>
      <c r="B965" s="95"/>
      <c r="D965" s="1028"/>
      <c r="E965" s="1028"/>
      <c r="F965" s="1028"/>
      <c r="G965" s="1028"/>
      <c r="H965" s="1028"/>
      <c r="I965" s="1028"/>
      <c r="J965" s="1028"/>
      <c r="K965" s="1028"/>
      <c r="L965" s="1028"/>
      <c r="M965" s="1028"/>
      <c r="N965" s="1028"/>
      <c r="O965" s="1028"/>
      <c r="P965" s="1028"/>
      <c r="Q965" s="1028"/>
      <c r="R965" s="1028"/>
      <c r="S965" s="1028"/>
      <c r="T965" s="1028"/>
      <c r="U965" s="1028"/>
      <c r="V965" s="1028"/>
      <c r="W965" s="1028"/>
      <c r="X965" s="1028"/>
    </row>
    <row r="966" spans="1:24" x14ac:dyDescent="0.2">
      <c r="A966" s="619"/>
      <c r="B966" s="95"/>
      <c r="D966" s="1028"/>
      <c r="E966" s="1028"/>
      <c r="F966" s="1028"/>
      <c r="G966" s="1028"/>
      <c r="H966" s="1028"/>
      <c r="I966" s="1028"/>
      <c r="J966" s="1028"/>
      <c r="K966" s="1028"/>
      <c r="L966" s="1028"/>
      <c r="M966" s="1028"/>
      <c r="N966" s="1028"/>
      <c r="O966" s="1028"/>
      <c r="P966" s="1028"/>
      <c r="Q966" s="1028"/>
      <c r="R966" s="1028"/>
      <c r="S966" s="1028"/>
      <c r="T966" s="1028"/>
      <c r="U966" s="1028"/>
      <c r="V966" s="1028"/>
      <c r="W966" s="1028"/>
      <c r="X966" s="1028"/>
    </row>
    <row r="967" spans="1:24" x14ac:dyDescent="0.2">
      <c r="A967" s="619"/>
      <c r="B967" s="95"/>
      <c r="D967" s="1028"/>
      <c r="E967" s="1028"/>
      <c r="F967" s="1028"/>
      <c r="G967" s="1028"/>
      <c r="H967" s="1028"/>
      <c r="I967" s="1028"/>
      <c r="J967" s="1028"/>
      <c r="K967" s="1028"/>
      <c r="L967" s="1028"/>
      <c r="M967" s="1028"/>
      <c r="N967" s="1028"/>
      <c r="O967" s="1028"/>
      <c r="P967" s="1028"/>
      <c r="Q967" s="1028"/>
      <c r="R967" s="1028"/>
      <c r="S967" s="1028"/>
      <c r="T967" s="1028"/>
      <c r="U967" s="1028"/>
      <c r="V967" s="1028"/>
      <c r="W967" s="1028"/>
      <c r="X967" s="1028"/>
    </row>
    <row r="968" spans="1:24" x14ac:dyDescent="0.2">
      <c r="A968" s="619"/>
      <c r="B968" s="95"/>
      <c r="D968" s="1028"/>
      <c r="E968" s="1028"/>
      <c r="F968" s="1028"/>
      <c r="G968" s="1028"/>
      <c r="H968" s="1028"/>
      <c r="I968" s="1028"/>
      <c r="J968" s="1028"/>
      <c r="K968" s="1028"/>
      <c r="L968" s="1028"/>
      <c r="M968" s="1028"/>
      <c r="N968" s="1028"/>
      <c r="O968" s="1028"/>
      <c r="P968" s="1028"/>
      <c r="Q968" s="1028"/>
      <c r="R968" s="1028"/>
      <c r="S968" s="1028"/>
      <c r="T968" s="1028"/>
      <c r="U968" s="1028"/>
      <c r="V968" s="1028"/>
      <c r="W968" s="1028"/>
      <c r="X968" s="1028"/>
    </row>
    <row r="969" spans="1:24" x14ac:dyDescent="0.2">
      <c r="A969" s="619"/>
      <c r="B969" s="95"/>
      <c r="D969" s="1028"/>
      <c r="E969" s="1028"/>
      <c r="F969" s="1028"/>
      <c r="G969" s="1028"/>
      <c r="H969" s="1028"/>
      <c r="I969" s="1028"/>
      <c r="J969" s="1028"/>
      <c r="K969" s="1028"/>
      <c r="L969" s="1028"/>
      <c r="M969" s="1028"/>
      <c r="N969" s="1028"/>
      <c r="O969" s="1028"/>
      <c r="P969" s="1028"/>
      <c r="Q969" s="1028"/>
      <c r="R969" s="1028"/>
      <c r="S969" s="1028"/>
      <c r="T969" s="1028"/>
      <c r="U969" s="1028"/>
      <c r="V969" s="1028"/>
      <c r="W969" s="1028"/>
      <c r="X969" s="1028"/>
    </row>
    <row r="970" spans="1:24" x14ac:dyDescent="0.2">
      <c r="A970" s="619"/>
      <c r="B970" s="95"/>
      <c r="D970" s="1028"/>
      <c r="E970" s="1028"/>
      <c r="F970" s="1028"/>
      <c r="G970" s="1028"/>
      <c r="H970" s="1028"/>
      <c r="I970" s="1028"/>
      <c r="J970" s="1028"/>
      <c r="K970" s="1028"/>
      <c r="L970" s="1028"/>
      <c r="M970" s="1028"/>
      <c r="N970" s="1028"/>
      <c r="O970" s="1028"/>
      <c r="P970" s="1028"/>
      <c r="Q970" s="1028"/>
      <c r="R970" s="1028"/>
      <c r="S970" s="1028"/>
      <c r="T970" s="1028"/>
      <c r="U970" s="1028"/>
      <c r="V970" s="1028"/>
      <c r="W970" s="1028"/>
      <c r="X970" s="1028"/>
    </row>
    <row r="971" spans="1:24" x14ac:dyDescent="0.2">
      <c r="A971" s="619"/>
      <c r="B971" s="95"/>
      <c r="D971" s="1028"/>
      <c r="E971" s="1028"/>
      <c r="F971" s="1028"/>
      <c r="G971" s="1028"/>
      <c r="H971" s="1028"/>
      <c r="I971" s="1028"/>
      <c r="J971" s="1028"/>
      <c r="K971" s="1028"/>
      <c r="L971" s="1028"/>
      <c r="M971" s="1028"/>
      <c r="N971" s="1028"/>
      <c r="O971" s="1028"/>
      <c r="P971" s="1028"/>
      <c r="Q971" s="1028"/>
      <c r="R971" s="1028"/>
      <c r="S971" s="1028"/>
      <c r="T971" s="1028"/>
      <c r="U971" s="1028"/>
      <c r="V971" s="1028"/>
      <c r="W971" s="1028"/>
      <c r="X971" s="1028"/>
    </row>
    <row r="972" spans="1:24" x14ac:dyDescent="0.2">
      <c r="A972" s="619"/>
      <c r="B972" s="95"/>
      <c r="D972" s="1028"/>
      <c r="E972" s="1028"/>
      <c r="F972" s="1028"/>
      <c r="G972" s="1028"/>
      <c r="H972" s="1028"/>
      <c r="I972" s="1028"/>
      <c r="J972" s="1028"/>
      <c r="K972" s="1028"/>
      <c r="L972" s="1028"/>
      <c r="M972" s="1028"/>
      <c r="N972" s="1028"/>
      <c r="O972" s="1028"/>
      <c r="P972" s="1028"/>
      <c r="Q972" s="1028"/>
      <c r="R972" s="1028"/>
      <c r="S972" s="1028"/>
      <c r="T972" s="1028"/>
      <c r="U972" s="1028"/>
      <c r="V972" s="1028"/>
      <c r="W972" s="1028"/>
      <c r="X972" s="1028"/>
    </row>
    <row r="973" spans="1:24" x14ac:dyDescent="0.2">
      <c r="A973" s="619"/>
      <c r="B973" s="95"/>
      <c r="D973" s="1028"/>
      <c r="E973" s="1028"/>
      <c r="F973" s="1028"/>
      <c r="G973" s="1028"/>
      <c r="H973" s="1028"/>
      <c r="I973" s="1028"/>
      <c r="J973" s="1028"/>
      <c r="K973" s="1028"/>
      <c r="L973" s="1028"/>
      <c r="M973" s="1028"/>
      <c r="N973" s="1028"/>
      <c r="O973" s="1028"/>
      <c r="P973" s="1028"/>
      <c r="Q973" s="1028"/>
      <c r="R973" s="1028"/>
      <c r="S973" s="1028"/>
      <c r="T973" s="1028"/>
      <c r="U973" s="1028"/>
      <c r="V973" s="1028"/>
      <c r="W973" s="1028"/>
      <c r="X973" s="1028"/>
    </row>
    <row r="974" spans="1:24" x14ac:dyDescent="0.2">
      <c r="A974" s="619"/>
      <c r="B974" s="95"/>
      <c r="D974" s="1028"/>
      <c r="E974" s="1028"/>
      <c r="F974" s="1028"/>
      <c r="G974" s="1028"/>
      <c r="H974" s="1028"/>
      <c r="I974" s="1028"/>
      <c r="J974" s="1028"/>
      <c r="K974" s="1028"/>
      <c r="L974" s="1028"/>
      <c r="M974" s="1028"/>
      <c r="N974" s="1028"/>
      <c r="O974" s="1028"/>
      <c r="P974" s="1028"/>
      <c r="Q974" s="1028"/>
      <c r="R974" s="1028"/>
      <c r="S974" s="1028"/>
      <c r="T974" s="1028"/>
      <c r="U974" s="1028"/>
      <c r="V974" s="1028"/>
      <c r="W974" s="1028"/>
      <c r="X974" s="1028"/>
    </row>
    <row r="975" spans="1:24" x14ac:dyDescent="0.2">
      <c r="A975" s="619"/>
      <c r="B975" s="95"/>
      <c r="D975" s="1028"/>
      <c r="E975" s="1028"/>
      <c r="F975" s="1028"/>
      <c r="G975" s="1028"/>
      <c r="H975" s="1028"/>
      <c r="I975" s="1028"/>
      <c r="J975" s="1028"/>
      <c r="K975" s="1028"/>
      <c r="L975" s="1028"/>
      <c r="M975" s="1028"/>
      <c r="N975" s="1028"/>
      <c r="O975" s="1028"/>
      <c r="P975" s="1028"/>
      <c r="Q975" s="1028"/>
      <c r="R975" s="1028"/>
      <c r="S975" s="1028"/>
      <c r="T975" s="1028"/>
      <c r="U975" s="1028"/>
      <c r="V975" s="1028"/>
      <c r="W975" s="1028"/>
      <c r="X975" s="1028"/>
    </row>
    <row r="976" spans="1:24" x14ac:dyDescent="0.2">
      <c r="A976" s="619"/>
      <c r="B976" s="95"/>
      <c r="D976" s="1028"/>
      <c r="E976" s="1028"/>
      <c r="F976" s="1028"/>
      <c r="G976" s="1028"/>
      <c r="H976" s="1028"/>
      <c r="I976" s="1028"/>
      <c r="J976" s="1028"/>
      <c r="K976" s="1028"/>
      <c r="L976" s="1028"/>
      <c r="M976" s="1028"/>
      <c r="N976" s="1028"/>
      <c r="O976" s="1028"/>
      <c r="P976" s="1028"/>
      <c r="Q976" s="1028"/>
      <c r="R976" s="1028"/>
      <c r="S976" s="1028"/>
      <c r="T976" s="1028"/>
      <c r="U976" s="1028"/>
      <c r="V976" s="1028"/>
      <c r="W976" s="1028"/>
      <c r="X976" s="1028"/>
    </row>
    <row r="977" spans="1:24" x14ac:dyDescent="0.2">
      <c r="A977" s="619"/>
      <c r="B977" s="95"/>
      <c r="D977" s="1028"/>
      <c r="E977" s="1028"/>
      <c r="F977" s="1028"/>
      <c r="G977" s="1028"/>
      <c r="H977" s="1028"/>
      <c r="I977" s="1028"/>
      <c r="J977" s="1028"/>
      <c r="K977" s="1028"/>
      <c r="L977" s="1028"/>
      <c r="M977" s="1028"/>
      <c r="N977" s="1028"/>
      <c r="O977" s="1028"/>
      <c r="P977" s="1028"/>
      <c r="Q977" s="1028"/>
      <c r="R977" s="1028"/>
      <c r="S977" s="1028"/>
      <c r="T977" s="1028"/>
      <c r="U977" s="1028"/>
      <c r="V977" s="1028"/>
      <c r="W977" s="1028"/>
      <c r="X977" s="1028"/>
    </row>
    <row r="978" spans="1:24" x14ac:dyDescent="0.2">
      <c r="A978" s="619"/>
      <c r="B978" s="95"/>
      <c r="D978" s="1028"/>
      <c r="E978" s="1028"/>
      <c r="F978" s="1028"/>
      <c r="G978" s="1028"/>
      <c r="H978" s="1028"/>
      <c r="I978" s="1028"/>
      <c r="J978" s="1028"/>
      <c r="K978" s="1028"/>
      <c r="L978" s="1028"/>
      <c r="M978" s="1028"/>
      <c r="N978" s="1028"/>
      <c r="O978" s="1028"/>
      <c r="P978" s="1028"/>
      <c r="Q978" s="1028"/>
      <c r="R978" s="1028"/>
      <c r="S978" s="1028"/>
      <c r="T978" s="1028"/>
      <c r="U978" s="1028"/>
      <c r="V978" s="1028"/>
      <c r="W978" s="1028"/>
      <c r="X978" s="1028"/>
    </row>
    <row r="979" spans="1:24" x14ac:dyDescent="0.2">
      <c r="A979" s="619"/>
      <c r="B979" s="95"/>
      <c r="D979" s="1028"/>
      <c r="E979" s="1028"/>
      <c r="F979" s="1028"/>
      <c r="G979" s="1028"/>
      <c r="H979" s="1028"/>
      <c r="I979" s="1028"/>
      <c r="J979" s="1028"/>
      <c r="K979" s="1028"/>
      <c r="L979" s="1028"/>
      <c r="M979" s="1028"/>
      <c r="N979" s="1028"/>
      <c r="O979" s="1028"/>
      <c r="P979" s="1028"/>
      <c r="Q979" s="1028"/>
      <c r="R979" s="1028"/>
      <c r="S979" s="1028"/>
      <c r="T979" s="1028"/>
      <c r="U979" s="1028"/>
      <c r="V979" s="1028"/>
      <c r="W979" s="1028"/>
      <c r="X979" s="1028"/>
    </row>
    <row r="980" spans="1:24" x14ac:dyDescent="0.2">
      <c r="A980" s="619"/>
      <c r="B980" s="95"/>
      <c r="D980" s="1028"/>
      <c r="E980" s="1028"/>
      <c r="F980" s="1028"/>
      <c r="G980" s="1028"/>
      <c r="H980" s="1028"/>
      <c r="I980" s="1028"/>
      <c r="J980" s="1028"/>
      <c r="K980" s="1028"/>
      <c r="L980" s="1028"/>
      <c r="M980" s="1028"/>
      <c r="N980" s="1028"/>
      <c r="O980" s="1028"/>
      <c r="P980" s="1028"/>
      <c r="Q980" s="1028"/>
      <c r="R980" s="1028"/>
      <c r="S980" s="1028"/>
      <c r="T980" s="1028"/>
      <c r="U980" s="1028"/>
      <c r="V980" s="1028"/>
      <c r="W980" s="1028"/>
      <c r="X980" s="1028"/>
    </row>
    <row r="981" spans="1:24" x14ac:dyDescent="0.2">
      <c r="A981" s="619"/>
      <c r="B981" s="95"/>
      <c r="D981" s="1028"/>
      <c r="E981" s="1028"/>
      <c r="F981" s="1028"/>
      <c r="G981" s="1028"/>
      <c r="H981" s="1028"/>
      <c r="I981" s="1028"/>
      <c r="J981" s="1028"/>
      <c r="K981" s="1028"/>
      <c r="L981" s="1028"/>
      <c r="M981" s="1028"/>
      <c r="N981" s="1028"/>
      <c r="O981" s="1028"/>
      <c r="P981" s="1028"/>
      <c r="Q981" s="1028"/>
      <c r="R981" s="1028"/>
      <c r="S981" s="1028"/>
      <c r="T981" s="1028"/>
      <c r="U981" s="1028"/>
      <c r="V981" s="1028"/>
      <c r="W981" s="1028"/>
      <c r="X981" s="1028"/>
    </row>
    <row r="982" spans="1:24" x14ac:dyDescent="0.2">
      <c r="A982" s="619"/>
      <c r="B982" s="95"/>
      <c r="D982" s="1028"/>
      <c r="E982" s="1028"/>
      <c r="F982" s="1028"/>
      <c r="G982" s="1028"/>
      <c r="H982" s="1028"/>
      <c r="I982" s="1028"/>
      <c r="J982" s="1028"/>
      <c r="K982" s="1028"/>
      <c r="L982" s="1028"/>
      <c r="M982" s="1028"/>
      <c r="N982" s="1028"/>
      <c r="O982" s="1028"/>
      <c r="P982" s="1028"/>
      <c r="Q982" s="1028"/>
      <c r="R982" s="1028"/>
      <c r="S982" s="1028"/>
      <c r="T982" s="1028"/>
      <c r="U982" s="1028"/>
      <c r="V982" s="1028"/>
      <c r="W982" s="1028"/>
      <c r="X982" s="1028"/>
    </row>
    <row r="983" spans="1:24" x14ac:dyDescent="0.2">
      <c r="A983" s="619"/>
      <c r="B983" s="95"/>
      <c r="D983" s="1028"/>
      <c r="E983" s="1028"/>
      <c r="F983" s="1028"/>
      <c r="G983" s="1028"/>
      <c r="H983" s="1028"/>
      <c r="I983" s="1028"/>
      <c r="J983" s="1028"/>
      <c r="K983" s="1028"/>
      <c r="L983" s="1028"/>
      <c r="M983" s="1028"/>
      <c r="N983" s="1028"/>
      <c r="O983" s="1028"/>
      <c r="P983" s="1028"/>
      <c r="Q983" s="1028"/>
      <c r="R983" s="1028"/>
      <c r="S983" s="1028"/>
      <c r="T983" s="1028"/>
      <c r="U983" s="1028"/>
      <c r="V983" s="1028"/>
      <c r="W983" s="1028"/>
      <c r="X983" s="1028"/>
    </row>
    <row r="984" spans="1:24" x14ac:dyDescent="0.2">
      <c r="A984" s="619"/>
      <c r="B984" s="95"/>
      <c r="D984" s="1028"/>
      <c r="E984" s="1028"/>
      <c r="F984" s="1028"/>
      <c r="G984" s="1028"/>
      <c r="H984" s="1028"/>
      <c r="I984" s="1028"/>
      <c r="J984" s="1028"/>
      <c r="K984" s="1028"/>
      <c r="L984" s="1028"/>
      <c r="M984" s="1028"/>
      <c r="N984" s="1028"/>
      <c r="O984" s="1028"/>
      <c r="P984" s="1028"/>
      <c r="Q984" s="1028"/>
      <c r="R984" s="1028"/>
      <c r="S984" s="1028"/>
      <c r="T984" s="1028"/>
      <c r="U984" s="1028"/>
      <c r="V984" s="1028"/>
      <c r="W984" s="1028"/>
      <c r="X984" s="1028"/>
    </row>
    <row r="985" spans="1:24" x14ac:dyDescent="0.2">
      <c r="A985" s="619"/>
      <c r="B985" s="95"/>
      <c r="D985" s="1028"/>
      <c r="E985" s="1028"/>
      <c r="F985" s="1028"/>
      <c r="G985" s="1028"/>
      <c r="H985" s="1028"/>
      <c r="I985" s="1028"/>
      <c r="J985" s="1028"/>
      <c r="K985" s="1028"/>
      <c r="L985" s="1028"/>
      <c r="M985" s="1028"/>
      <c r="N985" s="1028"/>
      <c r="O985" s="1028"/>
      <c r="P985" s="1028"/>
      <c r="Q985" s="1028"/>
      <c r="R985" s="1028"/>
      <c r="S985" s="1028"/>
      <c r="T985" s="1028"/>
      <c r="U985" s="1028"/>
      <c r="V985" s="1028"/>
      <c r="W985" s="1028"/>
      <c r="X985" s="1028"/>
    </row>
    <row r="986" spans="1:24" x14ac:dyDescent="0.2">
      <c r="A986" s="619"/>
      <c r="B986" s="95"/>
      <c r="D986" s="1028"/>
      <c r="E986" s="1028"/>
      <c r="F986" s="1028"/>
      <c r="G986" s="1028"/>
      <c r="H986" s="1028"/>
      <c r="I986" s="1028"/>
      <c r="J986" s="1028"/>
      <c r="K986" s="1028"/>
      <c r="L986" s="1028"/>
      <c r="M986" s="1028"/>
      <c r="N986" s="1028"/>
      <c r="O986" s="1028"/>
      <c r="P986" s="1028"/>
      <c r="Q986" s="1028"/>
      <c r="R986" s="1028"/>
      <c r="S986" s="1028"/>
      <c r="T986" s="1028"/>
      <c r="U986" s="1028"/>
      <c r="V986" s="1028"/>
      <c r="W986" s="1028"/>
      <c r="X986" s="1028"/>
    </row>
    <row r="987" spans="1:24" x14ac:dyDescent="0.2">
      <c r="A987" s="619"/>
      <c r="B987" s="95"/>
      <c r="D987" s="1028"/>
      <c r="E987" s="1028"/>
      <c r="F987" s="1028"/>
      <c r="G987" s="1028"/>
      <c r="H987" s="1028"/>
      <c r="I987" s="1028"/>
      <c r="J987" s="1028"/>
      <c r="K987" s="1028"/>
      <c r="L987" s="1028"/>
      <c r="M987" s="1028"/>
      <c r="N987" s="1028"/>
      <c r="O987" s="1028"/>
      <c r="P987" s="1028"/>
      <c r="Q987" s="1028"/>
      <c r="R987" s="1028"/>
      <c r="S987" s="1028"/>
      <c r="T987" s="1028"/>
      <c r="U987" s="1028"/>
      <c r="V987" s="1028"/>
      <c r="W987" s="1028"/>
      <c r="X987" s="1028"/>
    </row>
    <row r="988" spans="1:24" x14ac:dyDescent="0.2">
      <c r="A988" s="619"/>
      <c r="B988" s="95"/>
      <c r="D988" s="1028"/>
      <c r="E988" s="1028"/>
      <c r="F988" s="1028"/>
      <c r="G988" s="1028"/>
      <c r="H988" s="1028"/>
      <c r="I988" s="1028"/>
      <c r="J988" s="1028"/>
      <c r="K988" s="1028"/>
      <c r="L988" s="1028"/>
      <c r="M988" s="1028"/>
      <c r="N988" s="1028"/>
      <c r="O988" s="1028"/>
      <c r="P988" s="1028"/>
      <c r="Q988" s="1028"/>
      <c r="R988" s="1028"/>
      <c r="S988" s="1028"/>
      <c r="T988" s="1028"/>
      <c r="U988" s="1028"/>
      <c r="V988" s="1028"/>
      <c r="W988" s="1028"/>
      <c r="X988" s="1028"/>
    </row>
    <row r="989" spans="1:24" x14ac:dyDescent="0.2">
      <c r="A989" s="619"/>
      <c r="B989" s="95"/>
      <c r="D989" s="1028"/>
      <c r="E989" s="1028"/>
      <c r="F989" s="1028"/>
      <c r="G989" s="1028"/>
      <c r="H989" s="1028"/>
      <c r="I989" s="1028"/>
      <c r="J989" s="1028"/>
      <c r="K989" s="1028"/>
      <c r="L989" s="1028"/>
      <c r="M989" s="1028"/>
      <c r="N989" s="1028"/>
      <c r="O989" s="1028"/>
      <c r="P989" s="1028"/>
      <c r="Q989" s="1028"/>
      <c r="R989" s="1028"/>
      <c r="S989" s="1028"/>
      <c r="T989" s="1028"/>
      <c r="U989" s="1028"/>
      <c r="V989" s="1028"/>
      <c r="W989" s="1028"/>
      <c r="X989" s="1028"/>
    </row>
    <row r="990" spans="1:24" x14ac:dyDescent="0.2">
      <c r="A990" s="619"/>
      <c r="B990" s="95"/>
      <c r="D990" s="1028"/>
      <c r="E990" s="1028"/>
      <c r="F990" s="1028"/>
      <c r="G990" s="1028"/>
      <c r="H990" s="1028"/>
      <c r="I990" s="1028"/>
      <c r="J990" s="1028"/>
      <c r="K990" s="1028"/>
      <c r="L990" s="1028"/>
      <c r="M990" s="1028"/>
      <c r="N990" s="1028"/>
      <c r="O990" s="1028"/>
      <c r="P990" s="1028"/>
      <c r="Q990" s="1028"/>
      <c r="R990" s="1028"/>
      <c r="S990" s="1028"/>
      <c r="T990" s="1028"/>
      <c r="U990" s="1028"/>
      <c r="V990" s="1028"/>
      <c r="W990" s="1028"/>
      <c r="X990" s="1028"/>
    </row>
    <row r="991" spans="1:24" x14ac:dyDescent="0.2">
      <c r="A991" s="619"/>
      <c r="B991" s="95"/>
      <c r="D991" s="1028"/>
      <c r="E991" s="1028"/>
      <c r="F991" s="1028"/>
      <c r="G991" s="1028"/>
      <c r="H991" s="1028"/>
      <c r="I991" s="1028"/>
      <c r="J991" s="1028"/>
      <c r="K991" s="1028"/>
      <c r="L991" s="1028"/>
      <c r="M991" s="1028"/>
      <c r="N991" s="1028"/>
      <c r="O991" s="1028"/>
      <c r="P991" s="1028"/>
      <c r="Q991" s="1028"/>
      <c r="R991" s="1028"/>
      <c r="S991" s="1028"/>
      <c r="T991" s="1028"/>
      <c r="U991" s="1028"/>
      <c r="V991" s="1028"/>
      <c r="W991" s="1028"/>
      <c r="X991" s="1028"/>
    </row>
    <row r="992" spans="1:24" x14ac:dyDescent="0.2">
      <c r="A992" s="619"/>
      <c r="B992" s="95"/>
      <c r="D992" s="1028"/>
      <c r="E992" s="1028"/>
      <c r="F992" s="1028"/>
      <c r="G992" s="1028"/>
      <c r="H992" s="1028"/>
      <c r="I992" s="1028"/>
      <c r="J992" s="1028"/>
      <c r="K992" s="1028"/>
      <c r="L992" s="1028"/>
      <c r="M992" s="1028"/>
      <c r="N992" s="1028"/>
      <c r="O992" s="1028"/>
      <c r="P992" s="1028"/>
      <c r="Q992" s="1028"/>
      <c r="R992" s="1028"/>
      <c r="S992" s="1028"/>
      <c r="T992" s="1028"/>
      <c r="U992" s="1028"/>
      <c r="V992" s="1028"/>
      <c r="W992" s="1028"/>
      <c r="X992" s="1028"/>
    </row>
    <row r="993" spans="1:24" x14ac:dyDescent="0.2">
      <c r="A993" s="619"/>
      <c r="B993" s="95"/>
      <c r="D993" s="1028"/>
      <c r="E993" s="1028"/>
      <c r="F993" s="1028"/>
      <c r="G993" s="1028"/>
      <c r="H993" s="1028"/>
      <c r="I993" s="1028"/>
      <c r="J993" s="1028"/>
      <c r="K993" s="1028"/>
      <c r="L993" s="1028"/>
      <c r="M993" s="1028"/>
      <c r="N993" s="1028"/>
      <c r="O993" s="1028"/>
      <c r="P993" s="1028"/>
      <c r="Q993" s="1028"/>
      <c r="R993" s="1028"/>
      <c r="S993" s="1028"/>
      <c r="T993" s="1028"/>
      <c r="U993" s="1028"/>
      <c r="V993" s="1028"/>
      <c r="W993" s="1028"/>
      <c r="X993" s="1028"/>
    </row>
    <row r="994" spans="1:24" x14ac:dyDescent="0.2">
      <c r="A994" s="619"/>
      <c r="B994" s="95"/>
      <c r="D994" s="1028"/>
      <c r="E994" s="1028"/>
      <c r="F994" s="1028"/>
      <c r="G994" s="1028"/>
      <c r="H994" s="1028"/>
      <c r="I994" s="1028"/>
      <c r="J994" s="1028"/>
      <c r="K994" s="1028"/>
      <c r="L994" s="1028"/>
      <c r="M994" s="1028"/>
      <c r="N994" s="1028"/>
      <c r="O994" s="1028"/>
      <c r="P994" s="1028"/>
      <c r="Q994" s="1028"/>
      <c r="R994" s="1028"/>
      <c r="S994" s="1028"/>
      <c r="T994" s="1028"/>
      <c r="U994" s="1028"/>
      <c r="V994" s="1028"/>
      <c r="W994" s="1028"/>
      <c r="X994" s="1028"/>
    </row>
    <row r="995" spans="1:24" x14ac:dyDescent="0.2">
      <c r="A995" s="619"/>
      <c r="B995" s="95"/>
      <c r="D995" s="1028"/>
      <c r="E995" s="1028"/>
      <c r="F995" s="1028"/>
      <c r="G995" s="1028"/>
      <c r="H995" s="1028"/>
      <c r="I995" s="1028"/>
      <c r="J995" s="1028"/>
      <c r="K995" s="1028"/>
      <c r="L995" s="1028"/>
      <c r="M995" s="1028"/>
      <c r="N995" s="1028"/>
      <c r="O995" s="1028"/>
      <c r="P995" s="1028"/>
      <c r="Q995" s="1028"/>
      <c r="R995" s="1028"/>
      <c r="S995" s="1028"/>
      <c r="T995" s="1028"/>
      <c r="U995" s="1028"/>
      <c r="V995" s="1028"/>
      <c r="W995" s="1028"/>
      <c r="X995" s="1028"/>
    </row>
    <row r="996" spans="1:24" x14ac:dyDescent="0.2">
      <c r="A996" s="619"/>
      <c r="B996" s="95"/>
      <c r="D996" s="1028"/>
      <c r="E996" s="1028"/>
      <c r="F996" s="1028"/>
      <c r="G996" s="1028"/>
      <c r="H996" s="1028"/>
      <c r="I996" s="1028"/>
      <c r="J996" s="1028"/>
      <c r="K996" s="1028"/>
      <c r="L996" s="1028"/>
      <c r="M996" s="1028"/>
      <c r="N996" s="1028"/>
      <c r="O996" s="1028"/>
      <c r="P996" s="1028"/>
      <c r="Q996" s="1028"/>
      <c r="R996" s="1028"/>
      <c r="S996" s="1028"/>
      <c r="T996" s="1028"/>
      <c r="U996" s="1028"/>
      <c r="V996" s="1028"/>
      <c r="W996" s="1028"/>
      <c r="X996" s="1028"/>
    </row>
    <row r="997" spans="1:24" x14ac:dyDescent="0.2">
      <c r="A997" s="619"/>
      <c r="B997" s="95"/>
      <c r="D997" s="1028"/>
      <c r="E997" s="1028"/>
      <c r="F997" s="1028"/>
      <c r="G997" s="1028"/>
      <c r="H997" s="1028"/>
      <c r="I997" s="1028"/>
      <c r="J997" s="1028"/>
      <c r="K997" s="1028"/>
      <c r="L997" s="1028"/>
      <c r="M997" s="1028"/>
      <c r="N997" s="1028"/>
      <c r="O997" s="1028"/>
      <c r="P997" s="1028"/>
      <c r="Q997" s="1028"/>
      <c r="R997" s="1028"/>
      <c r="S997" s="1028"/>
      <c r="T997" s="1028"/>
      <c r="U997" s="1028"/>
      <c r="V997" s="1028"/>
      <c r="W997" s="1028"/>
      <c r="X997" s="1028"/>
    </row>
    <row r="998" spans="1:24" x14ac:dyDescent="0.2">
      <c r="A998" s="619"/>
      <c r="B998" s="95"/>
      <c r="D998" s="1028"/>
      <c r="E998" s="1028"/>
      <c r="F998" s="1028"/>
      <c r="G998" s="1028"/>
      <c r="H998" s="1028"/>
      <c r="I998" s="1028"/>
      <c r="J998" s="1028"/>
      <c r="K998" s="1028"/>
      <c r="L998" s="1028"/>
      <c r="M998" s="1028"/>
      <c r="N998" s="1028"/>
      <c r="O998" s="1028"/>
      <c r="P998" s="1028"/>
      <c r="Q998" s="1028"/>
      <c r="R998" s="1028"/>
      <c r="S998" s="1028"/>
      <c r="T998" s="1028"/>
      <c r="U998" s="1028"/>
      <c r="V998" s="1028"/>
      <c r="W998" s="1028"/>
      <c r="X998" s="1028"/>
    </row>
    <row r="999" spans="1:24" x14ac:dyDescent="0.2">
      <c r="A999" s="619"/>
      <c r="B999" s="95"/>
      <c r="D999" s="1028"/>
      <c r="E999" s="1028"/>
      <c r="F999" s="1028"/>
      <c r="G999" s="1028"/>
      <c r="H999" s="1028"/>
      <c r="I999" s="1028"/>
      <c r="J999" s="1028"/>
      <c r="K999" s="1028"/>
      <c r="L999" s="1028"/>
      <c r="M999" s="1028"/>
      <c r="N999" s="1028"/>
      <c r="O999" s="1028"/>
      <c r="P999" s="1028"/>
      <c r="Q999" s="1028"/>
      <c r="R999" s="1028"/>
      <c r="S999" s="1028"/>
      <c r="T999" s="1028"/>
      <c r="U999" s="1028"/>
      <c r="V999" s="1028"/>
      <c r="W999" s="1028"/>
      <c r="X999" s="1028"/>
    </row>
    <row r="1000" spans="1:24" x14ac:dyDescent="0.2">
      <c r="A1000" s="619"/>
      <c r="B1000" s="95"/>
      <c r="D1000" s="1028"/>
      <c r="E1000" s="1028"/>
      <c r="F1000" s="1028"/>
      <c r="G1000" s="1028"/>
      <c r="H1000" s="1028"/>
      <c r="I1000" s="1028"/>
      <c r="J1000" s="1028"/>
      <c r="K1000" s="1028"/>
      <c r="L1000" s="1028"/>
      <c r="M1000" s="1028"/>
      <c r="N1000" s="1028"/>
      <c r="O1000" s="1028"/>
      <c r="P1000" s="1028"/>
      <c r="Q1000" s="1028"/>
      <c r="R1000" s="1028"/>
      <c r="S1000" s="1028"/>
      <c r="T1000" s="1028"/>
      <c r="U1000" s="1028"/>
      <c r="V1000" s="1028"/>
      <c r="W1000" s="1028"/>
      <c r="X1000" s="1028"/>
    </row>
    <row r="1001" spans="1:24" x14ac:dyDescent="0.2">
      <c r="A1001" s="619"/>
      <c r="B1001" s="95"/>
      <c r="D1001" s="1028"/>
      <c r="E1001" s="1028"/>
      <c r="F1001" s="1028"/>
      <c r="G1001" s="1028"/>
      <c r="H1001" s="1028"/>
      <c r="I1001" s="1028"/>
      <c r="J1001" s="1028"/>
      <c r="K1001" s="1028"/>
      <c r="L1001" s="1028"/>
      <c r="M1001" s="1028"/>
      <c r="N1001" s="1028"/>
      <c r="O1001" s="1028"/>
      <c r="P1001" s="1028"/>
      <c r="Q1001" s="1028"/>
      <c r="R1001" s="1028"/>
      <c r="S1001" s="1028"/>
      <c r="T1001" s="1028"/>
      <c r="U1001" s="1028"/>
      <c r="V1001" s="1028"/>
      <c r="W1001" s="1028"/>
      <c r="X1001" s="1028"/>
    </row>
    <row r="1002" spans="1:24" x14ac:dyDescent="0.2">
      <c r="A1002" s="619"/>
      <c r="B1002" s="95"/>
      <c r="D1002" s="1028"/>
      <c r="E1002" s="1028"/>
      <c r="F1002" s="1028"/>
      <c r="G1002" s="1028"/>
      <c r="H1002" s="1028"/>
      <c r="I1002" s="1028"/>
      <c r="J1002" s="1028"/>
      <c r="K1002" s="1028"/>
      <c r="L1002" s="1028"/>
      <c r="M1002" s="1028"/>
      <c r="N1002" s="1028"/>
      <c r="O1002" s="1028"/>
      <c r="P1002" s="1028"/>
      <c r="Q1002" s="1028"/>
      <c r="R1002" s="1028"/>
      <c r="S1002" s="1028"/>
      <c r="T1002" s="1028"/>
      <c r="U1002" s="1028"/>
      <c r="V1002" s="1028"/>
      <c r="W1002" s="1028"/>
      <c r="X1002" s="1028"/>
    </row>
    <row r="1003" spans="1:24" x14ac:dyDescent="0.2">
      <c r="A1003" s="619"/>
      <c r="B1003" s="95"/>
      <c r="D1003" s="1028"/>
      <c r="E1003" s="1028"/>
      <c r="F1003" s="1028"/>
      <c r="G1003" s="1028"/>
      <c r="H1003" s="1028"/>
      <c r="I1003" s="1028"/>
      <c r="J1003" s="1028"/>
      <c r="K1003" s="1028"/>
      <c r="L1003" s="1028"/>
      <c r="M1003" s="1028"/>
      <c r="N1003" s="1028"/>
      <c r="O1003" s="1028"/>
      <c r="P1003" s="1028"/>
      <c r="Q1003" s="1028"/>
      <c r="R1003" s="1028"/>
      <c r="S1003" s="1028"/>
      <c r="T1003" s="1028"/>
      <c r="U1003" s="1028"/>
      <c r="V1003" s="1028"/>
      <c r="W1003" s="1028"/>
      <c r="X1003" s="1028"/>
    </row>
    <row r="1004" spans="1:24" x14ac:dyDescent="0.2">
      <c r="A1004" s="619"/>
      <c r="B1004" s="95"/>
      <c r="D1004" s="1028"/>
      <c r="E1004" s="1028"/>
      <c r="F1004" s="1028"/>
      <c r="G1004" s="1028"/>
      <c r="H1004" s="1028"/>
      <c r="I1004" s="1028"/>
      <c r="J1004" s="1028"/>
      <c r="K1004" s="1028"/>
      <c r="L1004" s="1028"/>
      <c r="M1004" s="1028"/>
      <c r="N1004" s="1028"/>
      <c r="O1004" s="1028"/>
      <c r="P1004" s="1028"/>
      <c r="Q1004" s="1028"/>
      <c r="R1004" s="1028"/>
      <c r="S1004" s="1028"/>
      <c r="T1004" s="1028"/>
      <c r="U1004" s="1028"/>
      <c r="V1004" s="1028"/>
      <c r="W1004" s="1028"/>
      <c r="X1004" s="1028"/>
    </row>
    <row r="1005" spans="1:24" x14ac:dyDescent="0.2">
      <c r="A1005" s="619"/>
      <c r="B1005" s="95"/>
      <c r="D1005" s="1028"/>
      <c r="E1005" s="1028"/>
      <c r="F1005" s="1028"/>
      <c r="G1005" s="1028"/>
      <c r="H1005" s="1028"/>
      <c r="I1005" s="1028"/>
      <c r="J1005" s="1028"/>
      <c r="K1005" s="1028"/>
      <c r="L1005" s="1028"/>
      <c r="M1005" s="1028"/>
      <c r="N1005" s="1028"/>
      <c r="O1005" s="1028"/>
      <c r="P1005" s="1028"/>
      <c r="Q1005" s="1028"/>
      <c r="R1005" s="1028"/>
      <c r="S1005" s="1028"/>
      <c r="T1005" s="1028"/>
      <c r="U1005" s="1028"/>
      <c r="V1005" s="1028"/>
      <c r="W1005" s="1028"/>
      <c r="X1005" s="1028"/>
    </row>
    <row r="1006" spans="1:24" x14ac:dyDescent="0.2">
      <c r="A1006" s="619"/>
      <c r="B1006" s="95"/>
      <c r="D1006" s="1028"/>
      <c r="E1006" s="1028"/>
      <c r="F1006" s="1028"/>
      <c r="G1006" s="1028"/>
      <c r="H1006" s="1028"/>
      <c r="I1006" s="1028"/>
      <c r="J1006" s="1028"/>
      <c r="K1006" s="1028"/>
      <c r="L1006" s="1028"/>
      <c r="M1006" s="1028"/>
      <c r="N1006" s="1028"/>
      <c r="O1006" s="1028"/>
      <c r="P1006" s="1028"/>
      <c r="Q1006" s="1028"/>
      <c r="R1006" s="1028"/>
      <c r="S1006" s="1028"/>
      <c r="T1006" s="1028"/>
      <c r="U1006" s="1028"/>
      <c r="V1006" s="1028"/>
      <c r="W1006" s="1028"/>
      <c r="X1006" s="1028"/>
    </row>
    <row r="1007" spans="1:24" x14ac:dyDescent="0.2">
      <c r="A1007" s="619"/>
      <c r="B1007" s="95"/>
      <c r="D1007" s="1028"/>
      <c r="E1007" s="1028"/>
      <c r="F1007" s="1028"/>
      <c r="G1007" s="1028"/>
      <c r="H1007" s="1028"/>
      <c r="I1007" s="1028"/>
      <c r="J1007" s="1028"/>
      <c r="K1007" s="1028"/>
      <c r="L1007" s="1028"/>
      <c r="M1007" s="1028"/>
      <c r="N1007" s="1028"/>
      <c r="O1007" s="1028"/>
      <c r="P1007" s="1028"/>
      <c r="Q1007" s="1028"/>
      <c r="R1007" s="1028"/>
      <c r="S1007" s="1028"/>
      <c r="T1007" s="1028"/>
      <c r="U1007" s="1028"/>
      <c r="V1007" s="1028"/>
      <c r="W1007" s="1028"/>
      <c r="X1007" s="1028"/>
    </row>
    <row r="1008" spans="1:24" x14ac:dyDescent="0.2">
      <c r="A1008" s="619"/>
      <c r="B1008" s="95"/>
      <c r="D1008" s="1028"/>
      <c r="E1008" s="1028"/>
      <c r="F1008" s="1028"/>
      <c r="G1008" s="1028"/>
      <c r="H1008" s="1028"/>
      <c r="I1008" s="1028"/>
      <c r="J1008" s="1028"/>
      <c r="K1008" s="1028"/>
      <c r="L1008" s="1028"/>
      <c r="M1008" s="1028"/>
      <c r="N1008" s="1028"/>
      <c r="O1008" s="1028"/>
      <c r="P1008" s="1028"/>
      <c r="Q1008" s="1028"/>
      <c r="R1008" s="1028"/>
      <c r="S1008" s="1028"/>
      <c r="T1008" s="1028"/>
      <c r="U1008" s="1028"/>
      <c r="V1008" s="1028"/>
      <c r="W1008" s="1028"/>
      <c r="X1008" s="1028"/>
    </row>
    <row r="1009" spans="1:24" x14ac:dyDescent="0.2">
      <c r="A1009" s="619"/>
      <c r="B1009" s="95"/>
      <c r="D1009" s="1028"/>
      <c r="E1009" s="1028"/>
      <c r="F1009" s="1028"/>
      <c r="G1009" s="1028"/>
      <c r="H1009" s="1028"/>
      <c r="I1009" s="1028"/>
      <c r="J1009" s="1028"/>
      <c r="K1009" s="1028"/>
      <c r="L1009" s="1028"/>
      <c r="M1009" s="1028"/>
      <c r="N1009" s="1028"/>
      <c r="O1009" s="1028"/>
      <c r="P1009" s="1028"/>
      <c r="Q1009" s="1028"/>
      <c r="R1009" s="1028"/>
      <c r="S1009" s="1028"/>
      <c r="T1009" s="1028"/>
      <c r="U1009" s="1028"/>
      <c r="V1009" s="1028"/>
      <c r="W1009" s="1028"/>
      <c r="X1009" s="1028"/>
    </row>
    <row r="1010" spans="1:24" x14ac:dyDescent="0.2">
      <c r="A1010" s="619"/>
      <c r="B1010" s="95"/>
      <c r="D1010" s="1028"/>
      <c r="E1010" s="1028"/>
      <c r="F1010" s="1028"/>
      <c r="G1010" s="1028"/>
      <c r="H1010" s="1028"/>
      <c r="I1010" s="1028"/>
      <c r="J1010" s="1028"/>
      <c r="K1010" s="1028"/>
      <c r="L1010" s="1028"/>
      <c r="M1010" s="1028"/>
      <c r="N1010" s="1028"/>
      <c r="O1010" s="1028"/>
      <c r="P1010" s="1028"/>
      <c r="Q1010" s="1028"/>
      <c r="R1010" s="1028"/>
      <c r="S1010" s="1028"/>
      <c r="T1010" s="1028"/>
      <c r="U1010" s="1028"/>
      <c r="V1010" s="1028"/>
      <c r="W1010" s="1028"/>
      <c r="X1010" s="1028"/>
    </row>
    <row r="1011" spans="1:24" x14ac:dyDescent="0.2">
      <c r="A1011" s="619"/>
      <c r="B1011" s="95"/>
      <c r="D1011" s="1028"/>
      <c r="E1011" s="1028"/>
      <c r="F1011" s="1028"/>
      <c r="G1011" s="1028"/>
      <c r="H1011" s="1028"/>
      <c r="I1011" s="1028"/>
      <c r="J1011" s="1028"/>
      <c r="K1011" s="1028"/>
      <c r="L1011" s="1028"/>
      <c r="M1011" s="1028"/>
      <c r="N1011" s="1028"/>
      <c r="O1011" s="1028"/>
      <c r="P1011" s="1028"/>
      <c r="Q1011" s="1028"/>
      <c r="R1011" s="1028"/>
      <c r="S1011" s="1028"/>
      <c r="T1011" s="1028"/>
      <c r="U1011" s="1028"/>
      <c r="V1011" s="1028"/>
      <c r="W1011" s="1028"/>
      <c r="X1011" s="1028"/>
    </row>
    <row r="1012" spans="1:24" x14ac:dyDescent="0.2">
      <c r="A1012" s="619"/>
      <c r="B1012" s="95"/>
      <c r="D1012" s="1028"/>
      <c r="E1012" s="1028"/>
      <c r="F1012" s="1028"/>
      <c r="G1012" s="1028"/>
      <c r="H1012" s="1028"/>
      <c r="I1012" s="1028"/>
      <c r="J1012" s="1028"/>
      <c r="K1012" s="1028"/>
      <c r="L1012" s="1028"/>
      <c r="M1012" s="1028"/>
      <c r="N1012" s="1028"/>
      <c r="O1012" s="1028"/>
      <c r="P1012" s="1028"/>
      <c r="Q1012" s="1028"/>
      <c r="R1012" s="1028"/>
      <c r="S1012" s="1028"/>
      <c r="T1012" s="1028"/>
      <c r="U1012" s="1028"/>
      <c r="V1012" s="1028"/>
      <c r="W1012" s="1028"/>
      <c r="X1012" s="1028"/>
    </row>
    <row r="1013" spans="1:24" x14ac:dyDescent="0.2">
      <c r="A1013" s="619"/>
      <c r="B1013" s="95"/>
      <c r="D1013" s="1028"/>
      <c r="E1013" s="1028"/>
      <c r="F1013" s="1028"/>
      <c r="G1013" s="1028"/>
      <c r="H1013" s="1028"/>
      <c r="I1013" s="1028"/>
      <c r="J1013" s="1028"/>
      <c r="K1013" s="1028"/>
      <c r="L1013" s="1028"/>
      <c r="M1013" s="1028"/>
      <c r="N1013" s="1028"/>
      <c r="O1013" s="1028"/>
      <c r="P1013" s="1028"/>
      <c r="Q1013" s="1028"/>
      <c r="R1013" s="1028"/>
      <c r="S1013" s="1028"/>
      <c r="T1013" s="1028"/>
      <c r="U1013" s="1028"/>
      <c r="V1013" s="1028"/>
      <c r="W1013" s="1028"/>
      <c r="X1013" s="1028"/>
    </row>
    <row r="1014" spans="1:24" x14ac:dyDescent="0.2">
      <c r="A1014" s="619"/>
      <c r="B1014" s="95"/>
      <c r="D1014" s="1028"/>
      <c r="E1014" s="1028"/>
      <c r="F1014" s="1028"/>
      <c r="G1014" s="1028"/>
      <c r="H1014" s="1028"/>
      <c r="I1014" s="1028"/>
      <c r="J1014" s="1028"/>
      <c r="K1014" s="1028"/>
      <c r="L1014" s="1028"/>
      <c r="M1014" s="1028"/>
      <c r="N1014" s="1028"/>
      <c r="O1014" s="1028"/>
      <c r="P1014" s="1028"/>
      <c r="Q1014" s="1028"/>
      <c r="R1014" s="1028"/>
      <c r="S1014" s="1028"/>
      <c r="T1014" s="1028"/>
      <c r="U1014" s="1028"/>
      <c r="V1014" s="1028"/>
      <c r="W1014" s="1028"/>
      <c r="X1014" s="1028"/>
    </row>
    <row r="1015" spans="1:24" x14ac:dyDescent="0.2">
      <c r="A1015" s="619"/>
      <c r="B1015" s="95"/>
      <c r="D1015" s="1028"/>
      <c r="E1015" s="1028"/>
      <c r="F1015" s="1028"/>
      <c r="G1015" s="1028"/>
      <c r="H1015" s="1028"/>
      <c r="I1015" s="1028"/>
      <c r="J1015" s="1028"/>
      <c r="K1015" s="1028"/>
      <c r="L1015" s="1028"/>
      <c r="M1015" s="1028"/>
      <c r="N1015" s="1028"/>
      <c r="O1015" s="1028"/>
      <c r="P1015" s="1028"/>
      <c r="Q1015" s="1028"/>
      <c r="R1015" s="1028"/>
      <c r="S1015" s="1028"/>
      <c r="T1015" s="1028"/>
      <c r="U1015" s="1028"/>
      <c r="V1015" s="1028"/>
      <c r="W1015" s="1028"/>
      <c r="X1015" s="1028"/>
    </row>
    <row r="1016" spans="1:24" x14ac:dyDescent="0.2">
      <c r="A1016" s="619"/>
      <c r="B1016" s="95"/>
      <c r="D1016" s="1028"/>
      <c r="E1016" s="1028"/>
      <c r="F1016" s="1028"/>
      <c r="G1016" s="1028"/>
      <c r="H1016" s="1028"/>
      <c r="I1016" s="1028"/>
      <c r="J1016" s="1028"/>
      <c r="K1016" s="1028"/>
      <c r="L1016" s="1028"/>
      <c r="M1016" s="1028"/>
      <c r="N1016" s="1028"/>
      <c r="O1016" s="1028"/>
      <c r="P1016" s="1028"/>
      <c r="Q1016" s="1028"/>
      <c r="R1016" s="1028"/>
      <c r="S1016" s="1028"/>
      <c r="T1016" s="1028"/>
      <c r="U1016" s="1028"/>
      <c r="V1016" s="1028"/>
      <c r="W1016" s="1028"/>
      <c r="X1016" s="1028"/>
    </row>
    <row r="1017" spans="1:24" x14ac:dyDescent="0.2">
      <c r="A1017" s="619"/>
      <c r="B1017" s="95"/>
      <c r="D1017" s="1028"/>
      <c r="E1017" s="1028"/>
      <c r="F1017" s="1028"/>
      <c r="G1017" s="1028"/>
      <c r="H1017" s="1028"/>
      <c r="I1017" s="1028"/>
      <c r="J1017" s="1028"/>
      <c r="K1017" s="1028"/>
      <c r="L1017" s="1028"/>
      <c r="M1017" s="1028"/>
      <c r="N1017" s="1028"/>
      <c r="O1017" s="1028"/>
      <c r="P1017" s="1028"/>
      <c r="Q1017" s="1028"/>
      <c r="R1017" s="1028"/>
      <c r="S1017" s="1028"/>
      <c r="T1017" s="1028"/>
      <c r="U1017" s="1028"/>
      <c r="V1017" s="1028"/>
      <c r="W1017" s="1028"/>
      <c r="X1017" s="1028"/>
    </row>
    <row r="1018" spans="1:24" x14ac:dyDescent="0.2">
      <c r="A1018" s="619"/>
      <c r="B1018" s="95"/>
      <c r="D1018" s="1028"/>
      <c r="E1018" s="1028"/>
      <c r="F1018" s="1028"/>
      <c r="G1018" s="1028"/>
      <c r="H1018" s="1028"/>
      <c r="I1018" s="1028"/>
      <c r="J1018" s="1028"/>
      <c r="K1018" s="1028"/>
      <c r="L1018" s="1028"/>
      <c r="M1018" s="1028"/>
      <c r="N1018" s="1028"/>
      <c r="O1018" s="1028"/>
      <c r="P1018" s="1028"/>
      <c r="Q1018" s="1028"/>
      <c r="R1018" s="1028"/>
      <c r="S1018" s="1028"/>
      <c r="T1018" s="1028"/>
      <c r="U1018" s="1028"/>
      <c r="V1018" s="1028"/>
      <c r="W1018" s="1028"/>
      <c r="X1018" s="1028"/>
    </row>
    <row r="1019" spans="1:24" x14ac:dyDescent="0.2">
      <c r="A1019" s="619"/>
      <c r="B1019" s="95"/>
      <c r="D1019" s="1028"/>
      <c r="E1019" s="1028"/>
      <c r="F1019" s="1028"/>
      <c r="G1019" s="1028"/>
      <c r="H1019" s="1028"/>
      <c r="I1019" s="1028"/>
      <c r="J1019" s="1028"/>
      <c r="K1019" s="1028"/>
      <c r="L1019" s="1028"/>
      <c r="M1019" s="1028"/>
      <c r="N1019" s="1028"/>
      <c r="O1019" s="1028"/>
      <c r="P1019" s="1028"/>
      <c r="Q1019" s="1028"/>
      <c r="R1019" s="1028"/>
      <c r="S1019" s="1028"/>
      <c r="T1019" s="1028"/>
      <c r="U1019" s="1028"/>
      <c r="V1019" s="1028"/>
      <c r="W1019" s="1028"/>
      <c r="X1019" s="1028"/>
    </row>
    <row r="1020" spans="1:24" x14ac:dyDescent="0.2">
      <c r="A1020" s="619"/>
      <c r="B1020" s="95"/>
      <c r="D1020" s="1028"/>
      <c r="E1020" s="1028"/>
      <c r="F1020" s="1028"/>
      <c r="G1020" s="1028"/>
      <c r="H1020" s="1028"/>
      <c r="I1020" s="1028"/>
      <c r="J1020" s="1028"/>
      <c r="K1020" s="1028"/>
      <c r="L1020" s="1028"/>
      <c r="M1020" s="1028"/>
      <c r="N1020" s="1028"/>
      <c r="O1020" s="1028"/>
      <c r="P1020" s="1028"/>
      <c r="Q1020" s="1028"/>
      <c r="R1020" s="1028"/>
      <c r="S1020" s="1028"/>
      <c r="T1020" s="1028"/>
      <c r="U1020" s="1028"/>
      <c r="V1020" s="1028"/>
      <c r="W1020" s="1028"/>
      <c r="X1020" s="1028"/>
    </row>
    <row r="1021" spans="1:24" x14ac:dyDescent="0.2">
      <c r="A1021" s="619"/>
      <c r="B1021" s="95"/>
      <c r="D1021" s="1028"/>
      <c r="E1021" s="1028"/>
      <c r="F1021" s="1028"/>
      <c r="G1021" s="1028"/>
      <c r="H1021" s="1028"/>
      <c r="I1021" s="1028"/>
      <c r="J1021" s="1028"/>
      <c r="K1021" s="1028"/>
      <c r="L1021" s="1028"/>
      <c r="M1021" s="1028"/>
      <c r="N1021" s="1028"/>
      <c r="O1021" s="1028"/>
      <c r="P1021" s="1028"/>
      <c r="Q1021" s="1028"/>
      <c r="R1021" s="1028"/>
      <c r="S1021" s="1028"/>
      <c r="T1021" s="1028"/>
      <c r="U1021" s="1028"/>
      <c r="V1021" s="1028"/>
      <c r="W1021" s="1028"/>
      <c r="X1021" s="1028"/>
    </row>
    <row r="1022" spans="1:24" x14ac:dyDescent="0.2">
      <c r="A1022" s="619"/>
      <c r="B1022" s="95"/>
      <c r="D1022" s="1028"/>
      <c r="E1022" s="1028"/>
      <c r="F1022" s="1028"/>
      <c r="G1022" s="1028"/>
      <c r="H1022" s="1028"/>
      <c r="I1022" s="1028"/>
      <c r="J1022" s="1028"/>
      <c r="K1022" s="1028"/>
      <c r="L1022" s="1028"/>
      <c r="M1022" s="1028"/>
      <c r="N1022" s="1028"/>
      <c r="O1022" s="1028"/>
      <c r="P1022" s="1028"/>
      <c r="Q1022" s="1028"/>
      <c r="R1022" s="1028"/>
      <c r="S1022" s="1028"/>
      <c r="T1022" s="1028"/>
      <c r="U1022" s="1028"/>
      <c r="V1022" s="1028"/>
      <c r="W1022" s="1028"/>
      <c r="X1022" s="1028"/>
    </row>
    <row r="1023" spans="1:24" x14ac:dyDescent="0.2">
      <c r="A1023" s="619"/>
      <c r="B1023" s="95"/>
      <c r="D1023" s="1028"/>
      <c r="E1023" s="1028"/>
      <c r="F1023" s="1028"/>
      <c r="G1023" s="1028"/>
      <c r="H1023" s="1028"/>
      <c r="I1023" s="1028"/>
      <c r="J1023" s="1028"/>
      <c r="K1023" s="1028"/>
      <c r="L1023" s="1028"/>
      <c r="M1023" s="1028"/>
      <c r="N1023" s="1028"/>
      <c r="O1023" s="1028"/>
      <c r="P1023" s="1028"/>
      <c r="Q1023" s="1028"/>
      <c r="R1023" s="1028"/>
      <c r="S1023" s="1028"/>
      <c r="T1023" s="1028"/>
      <c r="U1023" s="1028"/>
      <c r="V1023" s="1028"/>
      <c r="W1023" s="1028"/>
      <c r="X1023" s="1028"/>
    </row>
    <row r="1024" spans="1:24" x14ac:dyDescent="0.2">
      <c r="A1024" s="619"/>
      <c r="B1024" s="95"/>
      <c r="D1024" s="1028"/>
      <c r="E1024" s="1028"/>
      <c r="F1024" s="1028"/>
      <c r="G1024" s="1028"/>
      <c r="H1024" s="1028"/>
      <c r="I1024" s="1028"/>
      <c r="J1024" s="1028"/>
      <c r="K1024" s="1028"/>
      <c r="L1024" s="1028"/>
      <c r="M1024" s="1028"/>
      <c r="N1024" s="1028"/>
      <c r="O1024" s="1028"/>
      <c r="P1024" s="1028"/>
      <c r="Q1024" s="1028"/>
      <c r="R1024" s="1028"/>
      <c r="S1024" s="1028"/>
      <c r="T1024" s="1028"/>
      <c r="U1024" s="1028"/>
      <c r="V1024" s="1028"/>
      <c r="W1024" s="1028"/>
      <c r="X1024" s="1028"/>
    </row>
    <row r="1025" spans="1:24" x14ac:dyDescent="0.2">
      <c r="A1025" s="619"/>
      <c r="B1025" s="95"/>
      <c r="D1025" s="1028"/>
      <c r="E1025" s="1028"/>
      <c r="F1025" s="1028"/>
      <c r="G1025" s="1028"/>
      <c r="H1025" s="1028"/>
      <c r="I1025" s="1028"/>
      <c r="J1025" s="1028"/>
      <c r="K1025" s="1028"/>
      <c r="L1025" s="1028"/>
      <c r="M1025" s="1028"/>
      <c r="N1025" s="1028"/>
      <c r="O1025" s="1028"/>
      <c r="P1025" s="1028"/>
      <c r="Q1025" s="1028"/>
      <c r="R1025" s="1028"/>
      <c r="S1025" s="1028"/>
      <c r="T1025" s="1028"/>
      <c r="U1025" s="1028"/>
      <c r="V1025" s="1028"/>
      <c r="W1025" s="1028"/>
      <c r="X1025" s="1028"/>
    </row>
    <row r="1026" spans="1:24" x14ac:dyDescent="0.2">
      <c r="A1026" s="619"/>
      <c r="B1026" s="95"/>
      <c r="D1026" s="1028"/>
      <c r="E1026" s="1028"/>
      <c r="F1026" s="1028"/>
      <c r="G1026" s="1028"/>
      <c r="H1026" s="1028"/>
      <c r="I1026" s="1028"/>
      <c r="J1026" s="1028"/>
      <c r="K1026" s="1028"/>
      <c r="L1026" s="1028"/>
      <c r="M1026" s="1028"/>
      <c r="N1026" s="1028"/>
      <c r="O1026" s="1028"/>
      <c r="P1026" s="1028"/>
      <c r="Q1026" s="1028"/>
      <c r="R1026" s="1028"/>
      <c r="S1026" s="1028"/>
      <c r="T1026" s="1028"/>
      <c r="U1026" s="1028"/>
      <c r="V1026" s="1028"/>
      <c r="W1026" s="1028"/>
      <c r="X1026" s="1028"/>
    </row>
    <row r="1027" spans="1:24" x14ac:dyDescent="0.2">
      <c r="A1027" s="619"/>
      <c r="B1027" s="95"/>
      <c r="D1027" s="1028"/>
      <c r="E1027" s="1028"/>
      <c r="F1027" s="1028"/>
      <c r="G1027" s="1028"/>
      <c r="H1027" s="1028"/>
      <c r="I1027" s="1028"/>
      <c r="J1027" s="1028"/>
      <c r="K1027" s="1028"/>
      <c r="L1027" s="1028"/>
      <c r="M1027" s="1028"/>
      <c r="N1027" s="1028"/>
      <c r="O1027" s="1028"/>
      <c r="P1027" s="1028"/>
      <c r="Q1027" s="1028"/>
      <c r="R1027" s="1028"/>
      <c r="S1027" s="1028"/>
      <c r="T1027" s="1028"/>
      <c r="U1027" s="1028"/>
      <c r="V1027" s="1028"/>
      <c r="W1027" s="1028"/>
      <c r="X1027" s="1028"/>
    </row>
    <row r="1028" spans="1:24" x14ac:dyDescent="0.2">
      <c r="A1028" s="619"/>
      <c r="B1028" s="95"/>
      <c r="D1028" s="1028"/>
      <c r="E1028" s="1028"/>
      <c r="F1028" s="1028"/>
      <c r="G1028" s="1028"/>
      <c r="H1028" s="1028"/>
      <c r="I1028" s="1028"/>
      <c r="J1028" s="1028"/>
      <c r="K1028" s="1028"/>
      <c r="L1028" s="1028"/>
      <c r="M1028" s="1028"/>
      <c r="N1028" s="1028"/>
      <c r="O1028" s="1028"/>
      <c r="P1028" s="1028"/>
      <c r="Q1028" s="1028"/>
      <c r="R1028" s="1028"/>
      <c r="S1028" s="1028"/>
      <c r="T1028" s="1028"/>
      <c r="U1028" s="1028"/>
      <c r="V1028" s="1028"/>
      <c r="W1028" s="1028"/>
      <c r="X1028" s="1028"/>
    </row>
    <row r="1029" spans="1:24" x14ac:dyDescent="0.2">
      <c r="A1029" s="619"/>
      <c r="B1029" s="95"/>
      <c r="D1029" s="1028"/>
      <c r="E1029" s="1028"/>
      <c r="F1029" s="1028"/>
      <c r="G1029" s="1028"/>
      <c r="H1029" s="1028"/>
      <c r="I1029" s="1028"/>
      <c r="J1029" s="1028"/>
      <c r="K1029" s="1028"/>
      <c r="L1029" s="1028"/>
      <c r="M1029" s="1028"/>
      <c r="N1029" s="1028"/>
      <c r="O1029" s="1028"/>
      <c r="P1029" s="1028"/>
      <c r="Q1029" s="1028"/>
      <c r="R1029" s="1028"/>
      <c r="S1029" s="1028"/>
      <c r="T1029" s="1028"/>
      <c r="U1029" s="1028"/>
      <c r="V1029" s="1028"/>
      <c r="W1029" s="1028"/>
      <c r="X1029" s="1028"/>
    </row>
    <row r="1030" spans="1:24" x14ac:dyDescent="0.2">
      <c r="A1030" s="619"/>
      <c r="B1030" s="95"/>
      <c r="D1030" s="1028"/>
      <c r="E1030" s="1028"/>
      <c r="F1030" s="1028"/>
      <c r="G1030" s="1028"/>
      <c r="H1030" s="1028"/>
      <c r="I1030" s="1028"/>
      <c r="J1030" s="1028"/>
      <c r="K1030" s="1028"/>
      <c r="L1030" s="1028"/>
      <c r="M1030" s="1028"/>
      <c r="N1030" s="1028"/>
      <c r="O1030" s="1028"/>
      <c r="P1030" s="1028"/>
      <c r="Q1030" s="1028"/>
      <c r="R1030" s="1028"/>
      <c r="S1030" s="1028"/>
      <c r="T1030" s="1028"/>
      <c r="U1030" s="1028"/>
      <c r="V1030" s="1028"/>
      <c r="W1030" s="1028"/>
      <c r="X1030" s="1028"/>
    </row>
    <row r="1031" spans="1:24" x14ac:dyDescent="0.2">
      <c r="A1031" s="619"/>
      <c r="B1031" s="95"/>
      <c r="D1031" s="1028"/>
      <c r="E1031" s="1028"/>
      <c r="F1031" s="1028"/>
      <c r="G1031" s="1028"/>
      <c r="H1031" s="1028"/>
      <c r="I1031" s="1028"/>
      <c r="J1031" s="1028"/>
      <c r="K1031" s="1028"/>
      <c r="L1031" s="1028"/>
      <c r="M1031" s="1028"/>
      <c r="N1031" s="1028"/>
      <c r="O1031" s="1028"/>
      <c r="P1031" s="1028"/>
      <c r="Q1031" s="1028"/>
      <c r="R1031" s="1028"/>
      <c r="S1031" s="1028"/>
      <c r="T1031" s="1028"/>
      <c r="U1031" s="1028"/>
      <c r="V1031" s="1028"/>
      <c r="W1031" s="1028"/>
      <c r="X1031" s="1028"/>
    </row>
    <row r="1032" spans="1:24" x14ac:dyDescent="0.2">
      <c r="A1032" s="619"/>
      <c r="B1032" s="95"/>
      <c r="D1032" s="1028"/>
      <c r="E1032" s="1028"/>
      <c r="F1032" s="1028"/>
      <c r="G1032" s="1028"/>
      <c r="H1032" s="1028"/>
      <c r="I1032" s="1028"/>
      <c r="J1032" s="1028"/>
      <c r="K1032" s="1028"/>
      <c r="L1032" s="1028"/>
      <c r="M1032" s="1028"/>
      <c r="N1032" s="1028"/>
      <c r="O1032" s="1028"/>
      <c r="P1032" s="1028"/>
      <c r="Q1032" s="1028"/>
      <c r="R1032" s="1028"/>
      <c r="S1032" s="1028"/>
      <c r="T1032" s="1028"/>
      <c r="U1032" s="1028"/>
      <c r="V1032" s="1028"/>
      <c r="W1032" s="1028"/>
      <c r="X1032" s="1028"/>
    </row>
    <row r="1033" spans="1:24" x14ac:dyDescent="0.2">
      <c r="A1033" s="619"/>
      <c r="B1033" s="95"/>
      <c r="D1033" s="1028"/>
      <c r="E1033" s="1028"/>
      <c r="F1033" s="1028"/>
      <c r="G1033" s="1028"/>
      <c r="H1033" s="1028"/>
      <c r="I1033" s="1028"/>
      <c r="J1033" s="1028"/>
      <c r="K1033" s="1028"/>
      <c r="L1033" s="1028"/>
      <c r="M1033" s="1028"/>
      <c r="N1033" s="1028"/>
      <c r="O1033" s="1028"/>
      <c r="P1033" s="1028"/>
      <c r="Q1033" s="1028"/>
      <c r="R1033" s="1028"/>
      <c r="S1033" s="1028"/>
      <c r="T1033" s="1028"/>
      <c r="U1033" s="1028"/>
      <c r="V1033" s="1028"/>
      <c r="W1033" s="1028"/>
      <c r="X1033" s="1028"/>
    </row>
    <row r="1034" spans="1:24" x14ac:dyDescent="0.2">
      <c r="A1034" s="619"/>
      <c r="B1034" s="95"/>
      <c r="D1034" s="1028"/>
      <c r="E1034" s="1028"/>
      <c r="F1034" s="1028"/>
      <c r="G1034" s="1028"/>
      <c r="H1034" s="1028"/>
      <c r="I1034" s="1028"/>
      <c r="J1034" s="1028"/>
      <c r="K1034" s="1028"/>
      <c r="L1034" s="1028"/>
      <c r="M1034" s="1028"/>
      <c r="N1034" s="1028"/>
      <c r="O1034" s="1028"/>
      <c r="P1034" s="1028"/>
      <c r="Q1034" s="1028"/>
      <c r="R1034" s="1028"/>
      <c r="S1034" s="1028"/>
      <c r="T1034" s="1028"/>
      <c r="U1034" s="1028"/>
      <c r="V1034" s="1028"/>
      <c r="W1034" s="1028"/>
      <c r="X1034" s="1028"/>
    </row>
    <row r="1035" spans="1:24" x14ac:dyDescent="0.2">
      <c r="A1035" s="619"/>
      <c r="B1035" s="95"/>
      <c r="D1035" s="1028"/>
      <c r="E1035" s="1028"/>
      <c r="F1035" s="1028"/>
      <c r="G1035" s="1028"/>
      <c r="H1035" s="1028"/>
      <c r="I1035" s="1028"/>
      <c r="J1035" s="1028"/>
      <c r="K1035" s="1028"/>
      <c r="L1035" s="1028"/>
      <c r="M1035" s="1028"/>
      <c r="N1035" s="1028"/>
      <c r="O1035" s="1028"/>
      <c r="P1035" s="1028"/>
      <c r="Q1035" s="1028"/>
      <c r="R1035" s="1028"/>
      <c r="S1035" s="1028"/>
      <c r="T1035" s="1028"/>
      <c r="U1035" s="1028"/>
      <c r="V1035" s="1028"/>
      <c r="W1035" s="1028"/>
      <c r="X1035" s="1028"/>
    </row>
    <row r="1036" spans="1:24" x14ac:dyDescent="0.2">
      <c r="A1036" s="619"/>
      <c r="B1036" s="95"/>
      <c r="D1036" s="1028"/>
      <c r="E1036" s="1028"/>
      <c r="F1036" s="1028"/>
      <c r="G1036" s="1028"/>
      <c r="H1036" s="1028"/>
      <c r="I1036" s="1028"/>
      <c r="J1036" s="1028"/>
      <c r="K1036" s="1028"/>
      <c r="L1036" s="1028"/>
      <c r="M1036" s="1028"/>
      <c r="N1036" s="1028"/>
      <c r="O1036" s="1028"/>
      <c r="P1036" s="1028"/>
      <c r="Q1036" s="1028"/>
      <c r="R1036" s="1028"/>
      <c r="S1036" s="1028"/>
      <c r="T1036" s="1028"/>
      <c r="U1036" s="1028"/>
      <c r="V1036" s="1028"/>
      <c r="W1036" s="1028"/>
      <c r="X1036" s="1028"/>
    </row>
    <row r="1037" spans="1:24" x14ac:dyDescent="0.2">
      <c r="A1037" s="619"/>
      <c r="B1037" s="95"/>
      <c r="D1037" s="1028"/>
      <c r="E1037" s="1028"/>
      <c r="F1037" s="1028"/>
      <c r="G1037" s="1028"/>
      <c r="H1037" s="1028"/>
      <c r="I1037" s="1028"/>
      <c r="J1037" s="1028"/>
      <c r="K1037" s="1028"/>
      <c r="L1037" s="1028"/>
      <c r="M1037" s="1028"/>
      <c r="N1037" s="1028"/>
      <c r="O1037" s="1028"/>
      <c r="P1037" s="1028"/>
      <c r="Q1037" s="1028"/>
      <c r="R1037" s="1028"/>
      <c r="S1037" s="1028"/>
      <c r="T1037" s="1028"/>
      <c r="U1037" s="1028"/>
      <c r="V1037" s="1028"/>
      <c r="W1037" s="1028"/>
      <c r="X1037" s="1028"/>
    </row>
    <row r="1038" spans="1:24" x14ac:dyDescent="0.2">
      <c r="A1038" s="619"/>
      <c r="B1038" s="95"/>
      <c r="D1038" s="1028"/>
      <c r="E1038" s="1028"/>
      <c r="F1038" s="1028"/>
      <c r="G1038" s="1028"/>
      <c r="H1038" s="1028"/>
      <c r="I1038" s="1028"/>
      <c r="J1038" s="1028"/>
      <c r="K1038" s="1028"/>
      <c r="L1038" s="1028"/>
      <c r="M1038" s="1028"/>
      <c r="N1038" s="1028"/>
      <c r="O1038" s="1028"/>
      <c r="P1038" s="1028"/>
      <c r="Q1038" s="1028"/>
      <c r="R1038" s="1028"/>
      <c r="S1038" s="1028"/>
      <c r="T1038" s="1028"/>
      <c r="U1038" s="1028"/>
      <c r="V1038" s="1028"/>
      <c r="W1038" s="1028"/>
      <c r="X1038" s="1028"/>
    </row>
    <row r="1039" spans="1:24" x14ac:dyDescent="0.2">
      <c r="A1039" s="619"/>
      <c r="B1039" s="95"/>
      <c r="D1039" s="1028"/>
      <c r="E1039" s="1028"/>
      <c r="F1039" s="1028"/>
      <c r="G1039" s="1028"/>
      <c r="H1039" s="1028"/>
      <c r="I1039" s="1028"/>
      <c r="J1039" s="1028"/>
      <c r="K1039" s="1028"/>
      <c r="L1039" s="1028"/>
      <c r="M1039" s="1028"/>
      <c r="N1039" s="1028"/>
      <c r="O1039" s="1028"/>
      <c r="P1039" s="1028"/>
      <c r="Q1039" s="1028"/>
      <c r="R1039" s="1028"/>
      <c r="S1039" s="1028"/>
      <c r="T1039" s="1028"/>
      <c r="U1039" s="1028"/>
      <c r="V1039" s="1028"/>
      <c r="W1039" s="1028"/>
      <c r="X1039" s="1028"/>
    </row>
    <row r="1040" spans="1:24" x14ac:dyDescent="0.2">
      <c r="A1040" s="619"/>
      <c r="B1040" s="95"/>
      <c r="D1040" s="1028"/>
      <c r="E1040" s="1028"/>
      <c r="F1040" s="1028"/>
      <c r="G1040" s="1028"/>
      <c r="H1040" s="1028"/>
      <c r="I1040" s="1028"/>
      <c r="J1040" s="1028"/>
      <c r="K1040" s="1028"/>
      <c r="L1040" s="1028"/>
      <c r="M1040" s="1028"/>
      <c r="N1040" s="1028"/>
      <c r="O1040" s="1028"/>
      <c r="P1040" s="1028"/>
      <c r="Q1040" s="1028"/>
      <c r="R1040" s="1028"/>
      <c r="S1040" s="1028"/>
      <c r="T1040" s="1028"/>
      <c r="U1040" s="1028"/>
      <c r="V1040" s="1028"/>
      <c r="W1040" s="1028"/>
      <c r="X1040" s="1028"/>
    </row>
    <row r="1041" spans="1:24" x14ac:dyDescent="0.2">
      <c r="A1041" s="619"/>
      <c r="B1041" s="95"/>
      <c r="D1041" s="1028"/>
      <c r="E1041" s="1028"/>
      <c r="F1041" s="1028"/>
      <c r="G1041" s="1028"/>
      <c r="H1041" s="1028"/>
      <c r="I1041" s="1028"/>
      <c r="J1041" s="1028"/>
      <c r="K1041" s="1028"/>
      <c r="L1041" s="1028"/>
      <c r="M1041" s="1028"/>
      <c r="N1041" s="1028"/>
      <c r="O1041" s="1028"/>
      <c r="P1041" s="1028"/>
      <c r="Q1041" s="1028"/>
      <c r="R1041" s="1028"/>
      <c r="S1041" s="1028"/>
      <c r="T1041" s="1028"/>
      <c r="U1041" s="1028"/>
      <c r="V1041" s="1028"/>
      <c r="W1041" s="1028"/>
      <c r="X1041" s="1028"/>
    </row>
    <row r="1042" spans="1:24" x14ac:dyDescent="0.2">
      <c r="A1042" s="619"/>
      <c r="B1042" s="95"/>
      <c r="D1042" s="1028"/>
      <c r="E1042" s="1028"/>
      <c r="F1042" s="1028"/>
      <c r="G1042" s="1028"/>
      <c r="H1042" s="1028"/>
      <c r="I1042" s="1028"/>
      <c r="J1042" s="1028"/>
      <c r="K1042" s="1028"/>
      <c r="L1042" s="1028"/>
      <c r="M1042" s="1028"/>
      <c r="N1042" s="1028"/>
      <c r="O1042" s="1028"/>
      <c r="P1042" s="1028"/>
      <c r="Q1042" s="1028"/>
      <c r="R1042" s="1028"/>
      <c r="S1042" s="1028"/>
      <c r="T1042" s="1028"/>
      <c r="U1042" s="1028"/>
      <c r="V1042" s="1028"/>
      <c r="W1042" s="1028"/>
      <c r="X1042" s="1028"/>
    </row>
    <row r="1043" spans="1:24" x14ac:dyDescent="0.2">
      <c r="A1043" s="619"/>
      <c r="B1043" s="95"/>
      <c r="D1043" s="1028"/>
      <c r="E1043" s="1028"/>
      <c r="F1043" s="1028"/>
      <c r="G1043" s="1028"/>
      <c r="H1043" s="1028"/>
      <c r="I1043" s="1028"/>
      <c r="J1043" s="1028"/>
      <c r="K1043" s="1028"/>
      <c r="L1043" s="1028"/>
      <c r="M1043" s="1028"/>
      <c r="N1043" s="1028"/>
      <c r="O1043" s="1028"/>
      <c r="P1043" s="1028"/>
      <c r="Q1043" s="1028"/>
      <c r="R1043" s="1028"/>
      <c r="S1043" s="1028"/>
      <c r="T1043" s="1028"/>
      <c r="U1043" s="1028"/>
      <c r="V1043" s="1028"/>
      <c r="W1043" s="1028"/>
      <c r="X1043" s="1028"/>
    </row>
    <row r="1044" spans="1:24" x14ac:dyDescent="0.2">
      <c r="A1044" s="619"/>
      <c r="B1044" s="95"/>
      <c r="D1044" s="1028"/>
      <c r="E1044" s="1028"/>
      <c r="F1044" s="1028"/>
      <c r="G1044" s="1028"/>
      <c r="H1044" s="1028"/>
      <c r="I1044" s="1028"/>
      <c r="J1044" s="1028"/>
      <c r="K1044" s="1028"/>
      <c r="L1044" s="1028"/>
      <c r="M1044" s="1028"/>
      <c r="N1044" s="1028"/>
      <c r="O1044" s="1028"/>
      <c r="P1044" s="1028"/>
      <c r="Q1044" s="1028"/>
      <c r="R1044" s="1028"/>
      <c r="S1044" s="1028"/>
      <c r="T1044" s="1028"/>
      <c r="U1044" s="1028"/>
      <c r="V1044" s="1028"/>
      <c r="W1044" s="1028"/>
      <c r="X1044" s="1028"/>
    </row>
    <row r="1045" spans="1:24" x14ac:dyDescent="0.2">
      <c r="A1045" s="619"/>
      <c r="B1045" s="95"/>
      <c r="D1045" s="1028"/>
      <c r="E1045" s="1028"/>
      <c r="F1045" s="1028"/>
      <c r="G1045" s="1028"/>
      <c r="H1045" s="1028"/>
      <c r="I1045" s="1028"/>
      <c r="J1045" s="1028"/>
      <c r="K1045" s="1028"/>
      <c r="L1045" s="1028"/>
      <c r="M1045" s="1028"/>
      <c r="N1045" s="1028"/>
      <c r="O1045" s="1028"/>
      <c r="P1045" s="1028"/>
      <c r="Q1045" s="1028"/>
      <c r="R1045" s="1028"/>
      <c r="S1045" s="1028"/>
      <c r="T1045" s="1028"/>
      <c r="U1045" s="1028"/>
      <c r="V1045" s="1028"/>
      <c r="W1045" s="1028"/>
      <c r="X1045" s="1028"/>
    </row>
    <row r="1046" spans="1:24" x14ac:dyDescent="0.2">
      <c r="A1046" s="619"/>
      <c r="B1046" s="95"/>
      <c r="D1046" s="1028"/>
      <c r="E1046" s="1028"/>
      <c r="F1046" s="1028"/>
      <c r="G1046" s="1028"/>
      <c r="H1046" s="1028"/>
      <c r="I1046" s="1028"/>
      <c r="J1046" s="1028"/>
      <c r="K1046" s="1028"/>
      <c r="L1046" s="1028"/>
      <c r="M1046" s="1028"/>
      <c r="N1046" s="1028"/>
      <c r="O1046" s="1028"/>
      <c r="P1046" s="1028"/>
      <c r="Q1046" s="1028"/>
      <c r="R1046" s="1028"/>
      <c r="S1046" s="1028"/>
      <c r="T1046" s="1028"/>
      <c r="U1046" s="1028"/>
      <c r="V1046" s="1028"/>
      <c r="W1046" s="1028"/>
      <c r="X1046" s="1028"/>
    </row>
    <row r="1047" spans="1:24" x14ac:dyDescent="0.2">
      <c r="A1047" s="619"/>
      <c r="B1047" s="95"/>
      <c r="D1047" s="1028"/>
      <c r="E1047" s="1028"/>
      <c r="F1047" s="1028"/>
      <c r="G1047" s="1028"/>
      <c r="H1047" s="1028"/>
      <c r="I1047" s="1028"/>
      <c r="J1047" s="1028"/>
      <c r="K1047" s="1028"/>
      <c r="L1047" s="1028"/>
      <c r="M1047" s="1028"/>
      <c r="N1047" s="1028"/>
      <c r="O1047" s="1028"/>
      <c r="P1047" s="1028"/>
      <c r="Q1047" s="1028"/>
      <c r="R1047" s="1028"/>
      <c r="S1047" s="1028"/>
      <c r="T1047" s="1028"/>
      <c r="U1047" s="1028"/>
      <c r="V1047" s="1028"/>
      <c r="W1047" s="1028"/>
      <c r="X1047" s="1028"/>
    </row>
    <row r="1048" spans="1:24" x14ac:dyDescent="0.2">
      <c r="A1048" s="619"/>
      <c r="B1048" s="95"/>
      <c r="D1048" s="1028"/>
      <c r="E1048" s="1028"/>
      <c r="F1048" s="1028"/>
      <c r="G1048" s="1028"/>
      <c r="H1048" s="1028"/>
      <c r="I1048" s="1028"/>
      <c r="J1048" s="1028"/>
      <c r="K1048" s="1028"/>
      <c r="L1048" s="1028"/>
      <c r="M1048" s="1028"/>
      <c r="N1048" s="1028"/>
      <c r="O1048" s="1028"/>
      <c r="P1048" s="1028"/>
      <c r="Q1048" s="1028"/>
      <c r="R1048" s="1028"/>
      <c r="S1048" s="1028"/>
      <c r="T1048" s="1028"/>
      <c r="U1048" s="1028"/>
      <c r="V1048" s="1028"/>
      <c r="W1048" s="1028"/>
      <c r="X1048" s="1028"/>
    </row>
    <row r="1049" spans="1:24" x14ac:dyDescent="0.2">
      <c r="A1049" s="619"/>
      <c r="B1049" s="95"/>
      <c r="D1049" s="1028"/>
      <c r="E1049" s="1028"/>
      <c r="F1049" s="1028"/>
      <c r="G1049" s="1028"/>
      <c r="H1049" s="1028"/>
      <c r="I1049" s="1028"/>
      <c r="J1049" s="1028"/>
      <c r="K1049" s="1028"/>
      <c r="L1049" s="1028"/>
      <c r="M1049" s="1028"/>
      <c r="N1049" s="1028"/>
      <c r="O1049" s="1028"/>
      <c r="P1049" s="1028"/>
      <c r="Q1049" s="1028"/>
      <c r="R1049" s="1028"/>
      <c r="S1049" s="1028"/>
      <c r="T1049" s="1028"/>
      <c r="U1049" s="1028"/>
      <c r="V1049" s="1028"/>
      <c r="W1049" s="1028"/>
      <c r="X1049" s="1028"/>
    </row>
    <row r="1050" spans="1:24" x14ac:dyDescent="0.2">
      <c r="A1050" s="619"/>
      <c r="B1050" s="95"/>
      <c r="D1050" s="1028"/>
      <c r="E1050" s="1028"/>
      <c r="F1050" s="1028"/>
      <c r="G1050" s="1028"/>
      <c r="H1050" s="1028"/>
      <c r="I1050" s="1028"/>
      <c r="J1050" s="1028"/>
      <c r="K1050" s="1028"/>
      <c r="L1050" s="1028"/>
      <c r="M1050" s="1028"/>
      <c r="N1050" s="1028"/>
      <c r="O1050" s="1028"/>
      <c r="P1050" s="1028"/>
      <c r="Q1050" s="1028"/>
      <c r="R1050" s="1028"/>
      <c r="S1050" s="1028"/>
      <c r="T1050" s="1028"/>
      <c r="U1050" s="1028"/>
      <c r="V1050" s="1028"/>
      <c r="W1050" s="1028"/>
      <c r="X1050" s="1028"/>
    </row>
    <row r="1051" spans="1:24" x14ac:dyDescent="0.2">
      <c r="A1051" s="619"/>
      <c r="B1051" s="95"/>
      <c r="D1051" s="1028"/>
      <c r="E1051" s="1028"/>
      <c r="F1051" s="1028"/>
      <c r="G1051" s="1028"/>
      <c r="H1051" s="1028"/>
      <c r="I1051" s="1028"/>
      <c r="J1051" s="1028"/>
      <c r="K1051" s="1028"/>
      <c r="L1051" s="1028"/>
      <c r="M1051" s="1028"/>
      <c r="N1051" s="1028"/>
      <c r="O1051" s="1028"/>
      <c r="P1051" s="1028"/>
      <c r="Q1051" s="1028"/>
      <c r="R1051" s="1028"/>
      <c r="S1051" s="1028"/>
      <c r="T1051" s="1028"/>
      <c r="U1051" s="1028"/>
      <c r="V1051" s="1028"/>
      <c r="W1051" s="1028"/>
      <c r="X1051" s="1028"/>
    </row>
    <row r="1052" spans="1:24" x14ac:dyDescent="0.2">
      <c r="A1052" s="619"/>
      <c r="B1052" s="95"/>
      <c r="D1052" s="1028"/>
      <c r="E1052" s="1028"/>
      <c r="F1052" s="1028"/>
      <c r="G1052" s="1028"/>
      <c r="H1052" s="1028"/>
      <c r="I1052" s="1028"/>
      <c r="J1052" s="1028"/>
      <c r="K1052" s="1028"/>
      <c r="L1052" s="1028"/>
      <c r="M1052" s="1028"/>
      <c r="N1052" s="1028"/>
      <c r="O1052" s="1028"/>
      <c r="P1052" s="1028"/>
      <c r="Q1052" s="1028"/>
      <c r="R1052" s="1028"/>
      <c r="S1052" s="1028"/>
      <c r="T1052" s="1028"/>
      <c r="U1052" s="1028"/>
      <c r="V1052" s="1028"/>
      <c r="W1052" s="1028"/>
      <c r="X1052" s="1028"/>
    </row>
    <row r="1053" spans="1:24" x14ac:dyDescent="0.2">
      <c r="A1053" s="619"/>
      <c r="B1053" s="95"/>
      <c r="D1053" s="1028"/>
      <c r="E1053" s="1028"/>
      <c r="F1053" s="1028"/>
      <c r="G1053" s="1028"/>
      <c r="H1053" s="1028"/>
      <c r="I1053" s="1028"/>
      <c r="J1053" s="1028"/>
      <c r="K1053" s="1028"/>
      <c r="L1053" s="1028"/>
      <c r="M1053" s="1028"/>
      <c r="N1053" s="1028"/>
      <c r="O1053" s="1028"/>
      <c r="P1053" s="1028"/>
      <c r="Q1053" s="1028"/>
      <c r="R1053" s="1028"/>
      <c r="S1053" s="1028"/>
      <c r="T1053" s="1028"/>
      <c r="U1053" s="1028"/>
      <c r="V1053" s="1028"/>
      <c r="W1053" s="1028"/>
      <c r="X1053" s="1028"/>
    </row>
    <row r="1054" spans="1:24" x14ac:dyDescent="0.2">
      <c r="A1054" s="619"/>
      <c r="B1054" s="95"/>
      <c r="D1054" s="1028"/>
      <c r="E1054" s="1028"/>
      <c r="F1054" s="1028"/>
      <c r="G1054" s="1028"/>
      <c r="H1054" s="1028"/>
      <c r="I1054" s="1028"/>
      <c r="J1054" s="1028"/>
      <c r="K1054" s="1028"/>
      <c r="L1054" s="1028"/>
      <c r="M1054" s="1028"/>
      <c r="N1054" s="1028"/>
      <c r="O1054" s="1028"/>
      <c r="P1054" s="1028"/>
      <c r="Q1054" s="1028"/>
      <c r="R1054" s="1028"/>
      <c r="S1054" s="1028"/>
      <c r="T1054" s="1028"/>
      <c r="U1054" s="1028"/>
      <c r="V1054" s="1028"/>
      <c r="W1054" s="1028"/>
      <c r="X1054" s="1028"/>
    </row>
    <row r="1055" spans="1:24" x14ac:dyDescent="0.2">
      <c r="A1055" s="619"/>
      <c r="B1055" s="95"/>
      <c r="D1055" s="1028"/>
      <c r="E1055" s="1028"/>
      <c r="F1055" s="1028"/>
      <c r="G1055" s="1028"/>
      <c r="H1055" s="1028"/>
      <c r="I1055" s="1028"/>
      <c r="J1055" s="1028"/>
      <c r="K1055" s="1028"/>
      <c r="L1055" s="1028"/>
      <c r="M1055" s="1028"/>
      <c r="N1055" s="1028"/>
      <c r="O1055" s="1028"/>
      <c r="P1055" s="1028"/>
      <c r="Q1055" s="1028"/>
      <c r="R1055" s="1028"/>
      <c r="S1055" s="1028"/>
      <c r="T1055" s="1028"/>
      <c r="U1055" s="1028"/>
      <c r="V1055" s="1028"/>
      <c r="W1055" s="1028"/>
      <c r="X1055" s="1028"/>
    </row>
    <row r="1056" spans="1:24" x14ac:dyDescent="0.2">
      <c r="A1056" s="619"/>
      <c r="B1056" s="95"/>
      <c r="D1056" s="1028"/>
      <c r="E1056" s="1028"/>
      <c r="F1056" s="1028"/>
      <c r="G1056" s="1028"/>
      <c r="H1056" s="1028"/>
      <c r="I1056" s="1028"/>
      <c r="J1056" s="1028"/>
      <c r="K1056" s="1028"/>
      <c r="L1056" s="1028"/>
      <c r="M1056" s="1028"/>
      <c r="N1056" s="1028"/>
      <c r="O1056" s="1028"/>
      <c r="P1056" s="1028"/>
      <c r="Q1056" s="1028"/>
      <c r="R1056" s="1028"/>
      <c r="S1056" s="1028"/>
      <c r="T1056" s="1028"/>
      <c r="U1056" s="1028"/>
      <c r="V1056" s="1028"/>
      <c r="W1056" s="1028"/>
      <c r="X1056" s="1028"/>
    </row>
    <row r="1057" spans="1:24" x14ac:dyDescent="0.2">
      <c r="A1057" s="619"/>
      <c r="B1057" s="95"/>
      <c r="D1057" s="1028"/>
      <c r="E1057" s="1028"/>
      <c r="F1057" s="1028"/>
      <c r="G1057" s="1028"/>
      <c r="H1057" s="1028"/>
      <c r="I1057" s="1028"/>
      <c r="J1057" s="1028"/>
      <c r="K1057" s="1028"/>
      <c r="L1057" s="1028"/>
      <c r="M1057" s="1028"/>
      <c r="N1057" s="1028"/>
      <c r="O1057" s="1028"/>
      <c r="P1057" s="1028"/>
      <c r="Q1057" s="1028"/>
      <c r="R1057" s="1028"/>
      <c r="S1057" s="1028"/>
      <c r="T1057" s="1028"/>
      <c r="U1057" s="1028"/>
      <c r="V1057" s="1028"/>
      <c r="W1057" s="1028"/>
      <c r="X1057" s="1028"/>
    </row>
    <row r="1058" spans="1:24" x14ac:dyDescent="0.2">
      <c r="A1058" s="619"/>
      <c r="B1058" s="95"/>
      <c r="D1058" s="1028"/>
      <c r="E1058" s="1028"/>
      <c r="F1058" s="1028"/>
      <c r="G1058" s="1028"/>
      <c r="H1058" s="1028"/>
      <c r="I1058" s="1028"/>
      <c r="J1058" s="1028"/>
      <c r="K1058" s="1028"/>
      <c r="L1058" s="1028"/>
      <c r="M1058" s="1028"/>
      <c r="N1058" s="1028"/>
      <c r="O1058" s="1028"/>
      <c r="P1058" s="1028"/>
      <c r="Q1058" s="1028"/>
      <c r="R1058" s="1028"/>
      <c r="S1058" s="1028"/>
      <c r="T1058" s="1028"/>
      <c r="U1058" s="1028"/>
      <c r="V1058" s="1028"/>
      <c r="W1058" s="1028"/>
      <c r="X1058" s="1028"/>
    </row>
    <row r="1059" spans="1:24" x14ac:dyDescent="0.2">
      <c r="A1059" s="619"/>
      <c r="B1059" s="95"/>
      <c r="D1059" s="1028"/>
      <c r="E1059" s="1028"/>
      <c r="F1059" s="1028"/>
      <c r="G1059" s="1028"/>
      <c r="H1059" s="1028"/>
      <c r="I1059" s="1028"/>
      <c r="J1059" s="1028"/>
      <c r="K1059" s="1028"/>
      <c r="L1059" s="1028"/>
      <c r="M1059" s="1028"/>
      <c r="N1059" s="1028"/>
      <c r="O1059" s="1028"/>
      <c r="P1059" s="1028"/>
      <c r="Q1059" s="1028"/>
      <c r="R1059" s="1028"/>
      <c r="S1059" s="1028"/>
      <c r="T1059" s="1028"/>
      <c r="U1059" s="1028"/>
      <c r="V1059" s="1028"/>
      <c r="W1059" s="1028"/>
      <c r="X1059" s="1028"/>
    </row>
    <row r="1060" spans="1:24" x14ac:dyDescent="0.2">
      <c r="A1060" s="619"/>
      <c r="B1060" s="95"/>
      <c r="D1060" s="1028"/>
      <c r="E1060" s="1028"/>
      <c r="F1060" s="1028"/>
      <c r="G1060" s="1028"/>
      <c r="H1060" s="1028"/>
      <c r="I1060" s="1028"/>
      <c r="J1060" s="1028"/>
      <c r="K1060" s="1028"/>
      <c r="L1060" s="1028"/>
      <c r="M1060" s="1028"/>
      <c r="N1060" s="1028"/>
      <c r="O1060" s="1028"/>
      <c r="P1060" s="1028"/>
      <c r="Q1060" s="1028"/>
      <c r="R1060" s="1028"/>
      <c r="S1060" s="1028"/>
      <c r="T1060" s="1028"/>
      <c r="U1060" s="1028"/>
      <c r="V1060" s="1028"/>
      <c r="W1060" s="1028"/>
      <c r="X1060" s="1028"/>
    </row>
    <row r="1061" spans="1:24" x14ac:dyDescent="0.2">
      <c r="A1061" s="619"/>
      <c r="B1061" s="95"/>
      <c r="D1061" s="1028"/>
      <c r="E1061" s="1028"/>
      <c r="F1061" s="1028"/>
      <c r="G1061" s="1028"/>
      <c r="H1061" s="1028"/>
      <c r="I1061" s="1028"/>
      <c r="J1061" s="1028"/>
      <c r="K1061" s="1028"/>
      <c r="L1061" s="1028"/>
      <c r="M1061" s="1028"/>
      <c r="N1061" s="1028"/>
      <c r="O1061" s="1028"/>
      <c r="P1061" s="1028"/>
      <c r="Q1061" s="1028"/>
      <c r="R1061" s="1028"/>
      <c r="S1061" s="1028"/>
      <c r="T1061" s="1028"/>
      <c r="U1061" s="1028"/>
      <c r="V1061" s="1028"/>
      <c r="W1061" s="1028"/>
      <c r="X1061" s="1028"/>
    </row>
    <row r="1062" spans="1:24" x14ac:dyDescent="0.2">
      <c r="A1062" s="619"/>
      <c r="B1062" s="95"/>
      <c r="D1062" s="1028"/>
      <c r="E1062" s="1028"/>
      <c r="F1062" s="1028"/>
      <c r="G1062" s="1028"/>
      <c r="H1062" s="1028"/>
      <c r="I1062" s="1028"/>
      <c r="J1062" s="1028"/>
      <c r="K1062" s="1028"/>
      <c r="L1062" s="1028"/>
      <c r="M1062" s="1028"/>
      <c r="N1062" s="1028"/>
      <c r="O1062" s="1028"/>
      <c r="P1062" s="1028"/>
      <c r="Q1062" s="1028"/>
      <c r="R1062" s="1028"/>
      <c r="S1062" s="1028"/>
      <c r="T1062" s="1028"/>
      <c r="U1062" s="1028"/>
      <c r="V1062" s="1028"/>
      <c r="W1062" s="1028"/>
      <c r="X1062" s="1028"/>
    </row>
    <row r="1063" spans="1:24" x14ac:dyDescent="0.2">
      <c r="A1063" s="619"/>
      <c r="B1063" s="95"/>
      <c r="D1063" s="1028"/>
      <c r="E1063" s="1028"/>
      <c r="F1063" s="1028"/>
      <c r="G1063" s="1028"/>
      <c r="H1063" s="1028"/>
      <c r="I1063" s="1028"/>
      <c r="J1063" s="1028"/>
      <c r="K1063" s="1028"/>
      <c r="L1063" s="1028"/>
      <c r="M1063" s="1028"/>
      <c r="N1063" s="1028"/>
      <c r="O1063" s="1028"/>
      <c r="P1063" s="1028"/>
      <c r="Q1063" s="1028"/>
      <c r="R1063" s="1028"/>
      <c r="S1063" s="1028"/>
      <c r="T1063" s="1028"/>
      <c r="U1063" s="1028"/>
      <c r="V1063" s="1028"/>
      <c r="W1063" s="1028"/>
      <c r="X1063" s="1028"/>
    </row>
    <row r="1064" spans="1:24" x14ac:dyDescent="0.2">
      <c r="A1064" s="619"/>
      <c r="B1064" s="95"/>
      <c r="D1064" s="1028"/>
      <c r="E1064" s="1028"/>
      <c r="F1064" s="1028"/>
      <c r="G1064" s="1028"/>
      <c r="H1064" s="1028"/>
      <c r="I1064" s="1028"/>
      <c r="J1064" s="1028"/>
      <c r="K1064" s="1028"/>
      <c r="L1064" s="1028"/>
      <c r="M1064" s="1028"/>
      <c r="N1064" s="1028"/>
      <c r="O1064" s="1028"/>
      <c r="P1064" s="1028"/>
      <c r="Q1064" s="1028"/>
      <c r="R1064" s="1028"/>
      <c r="S1064" s="1028"/>
      <c r="T1064" s="1028"/>
      <c r="U1064" s="1028"/>
      <c r="V1064" s="1028"/>
      <c r="W1064" s="1028"/>
      <c r="X1064" s="1028"/>
    </row>
    <row r="1065" spans="1:24" x14ac:dyDescent="0.2">
      <c r="A1065" s="619"/>
      <c r="B1065" s="95"/>
      <c r="D1065" s="1028"/>
      <c r="E1065" s="1028"/>
      <c r="F1065" s="1028"/>
      <c r="G1065" s="1028"/>
      <c r="H1065" s="1028"/>
      <c r="I1065" s="1028"/>
      <c r="J1065" s="1028"/>
      <c r="K1065" s="1028"/>
      <c r="L1065" s="1028"/>
      <c r="M1065" s="1028"/>
      <c r="N1065" s="1028"/>
      <c r="O1065" s="1028"/>
      <c r="P1065" s="1028"/>
      <c r="Q1065" s="1028"/>
      <c r="R1065" s="1028"/>
      <c r="S1065" s="1028"/>
      <c r="T1065" s="1028"/>
      <c r="U1065" s="1028"/>
      <c r="V1065" s="1028"/>
      <c r="W1065" s="1028"/>
      <c r="X1065" s="1028"/>
    </row>
    <row r="1066" spans="1:24" x14ac:dyDescent="0.2">
      <c r="A1066" s="619"/>
      <c r="B1066" s="95"/>
      <c r="D1066" s="1028"/>
      <c r="E1066" s="1028"/>
      <c r="F1066" s="1028"/>
      <c r="G1066" s="1028"/>
      <c r="H1066" s="1028"/>
      <c r="I1066" s="1028"/>
      <c r="J1066" s="1028"/>
      <c r="K1066" s="1028"/>
      <c r="L1066" s="1028"/>
      <c r="M1066" s="1028"/>
      <c r="N1066" s="1028"/>
      <c r="O1066" s="1028"/>
      <c r="P1066" s="1028"/>
      <c r="Q1066" s="1028"/>
      <c r="R1066" s="1028"/>
      <c r="S1066" s="1028"/>
      <c r="T1066" s="1028"/>
      <c r="U1066" s="1028"/>
      <c r="V1066" s="1028"/>
      <c r="W1066" s="1028"/>
      <c r="X1066" s="1028"/>
    </row>
    <row r="1067" spans="1:24" x14ac:dyDescent="0.2">
      <c r="A1067" s="619"/>
      <c r="B1067" s="95"/>
      <c r="D1067" s="1028"/>
      <c r="E1067" s="1028"/>
      <c r="F1067" s="1028"/>
      <c r="G1067" s="1028"/>
      <c r="H1067" s="1028"/>
      <c r="I1067" s="1028"/>
      <c r="J1067" s="1028"/>
      <c r="K1067" s="1028"/>
      <c r="L1067" s="1028"/>
      <c r="M1067" s="1028"/>
      <c r="N1067" s="1028"/>
      <c r="O1067" s="1028"/>
      <c r="P1067" s="1028"/>
      <c r="Q1067" s="1028"/>
      <c r="R1067" s="1028"/>
      <c r="S1067" s="1028"/>
      <c r="T1067" s="1028"/>
      <c r="U1067" s="1028"/>
      <c r="V1067" s="1028"/>
      <c r="W1067" s="1028"/>
      <c r="X1067" s="1028"/>
    </row>
    <row r="1068" spans="1:24" x14ac:dyDescent="0.2">
      <c r="A1068" s="619"/>
      <c r="B1068" s="95"/>
      <c r="D1068" s="1028"/>
      <c r="E1068" s="1028"/>
      <c r="F1068" s="1028"/>
      <c r="G1068" s="1028"/>
      <c r="H1068" s="1028"/>
      <c r="I1068" s="1028"/>
      <c r="J1068" s="1028"/>
      <c r="K1068" s="1028"/>
      <c r="L1068" s="1028"/>
      <c r="M1068" s="1028"/>
      <c r="N1068" s="1028"/>
      <c r="O1068" s="1028"/>
      <c r="P1068" s="1028"/>
      <c r="Q1068" s="1028"/>
      <c r="R1068" s="1028"/>
      <c r="S1068" s="1028"/>
      <c r="T1068" s="1028"/>
      <c r="U1068" s="1028"/>
      <c r="V1068" s="1028"/>
      <c r="W1068" s="1028"/>
      <c r="X1068" s="1028"/>
    </row>
    <row r="1069" spans="1:24" x14ac:dyDescent="0.2">
      <c r="A1069" s="619"/>
      <c r="B1069" s="95"/>
      <c r="D1069" s="1028"/>
      <c r="E1069" s="1028"/>
      <c r="F1069" s="1028"/>
      <c r="G1069" s="1028"/>
      <c r="H1069" s="1028"/>
      <c r="I1069" s="1028"/>
      <c r="J1069" s="1028"/>
      <c r="K1069" s="1028"/>
      <c r="L1069" s="1028"/>
      <c r="M1069" s="1028"/>
      <c r="N1069" s="1028"/>
      <c r="O1069" s="1028"/>
      <c r="P1069" s="1028"/>
      <c r="Q1069" s="1028"/>
      <c r="R1069" s="1028"/>
      <c r="S1069" s="1028"/>
      <c r="T1069" s="1028"/>
      <c r="U1069" s="1028"/>
      <c r="V1069" s="1028"/>
      <c r="W1069" s="1028"/>
      <c r="X1069" s="1028"/>
    </row>
    <row r="1070" spans="1:24" x14ac:dyDescent="0.2">
      <c r="A1070" s="619"/>
      <c r="B1070" s="95"/>
      <c r="D1070" s="1028"/>
      <c r="E1070" s="1028"/>
      <c r="F1070" s="1028"/>
      <c r="G1070" s="1028"/>
      <c r="H1070" s="1028"/>
      <c r="I1070" s="1028"/>
      <c r="J1070" s="1028"/>
      <c r="K1070" s="1028"/>
      <c r="L1070" s="1028"/>
      <c r="M1070" s="1028"/>
      <c r="N1070" s="1028"/>
      <c r="O1070" s="1028"/>
      <c r="P1070" s="1028"/>
      <c r="Q1070" s="1028"/>
      <c r="R1070" s="1028"/>
      <c r="S1070" s="1028"/>
      <c r="T1070" s="1028"/>
      <c r="U1070" s="1028"/>
      <c r="V1070" s="1028"/>
      <c r="W1070" s="1028"/>
      <c r="X1070" s="1028"/>
    </row>
    <row r="1071" spans="1:24" x14ac:dyDescent="0.2">
      <c r="A1071" s="619"/>
      <c r="B1071" s="95"/>
      <c r="D1071" s="1028"/>
      <c r="E1071" s="1028"/>
      <c r="F1071" s="1028"/>
      <c r="G1071" s="1028"/>
      <c r="H1071" s="1028"/>
      <c r="I1071" s="1028"/>
      <c r="J1071" s="1028"/>
      <c r="K1071" s="1028"/>
      <c r="L1071" s="1028"/>
      <c r="M1071" s="1028"/>
      <c r="N1071" s="1028"/>
      <c r="O1071" s="1028"/>
      <c r="P1071" s="1028"/>
      <c r="Q1071" s="1028"/>
      <c r="R1071" s="1028"/>
      <c r="S1071" s="1028"/>
      <c r="T1071" s="1028"/>
      <c r="U1071" s="1028"/>
      <c r="V1071" s="1028"/>
      <c r="W1071" s="1028"/>
      <c r="X1071" s="1028"/>
    </row>
    <row r="1072" spans="1:24" x14ac:dyDescent="0.2">
      <c r="A1072" s="619"/>
      <c r="B1072" s="95"/>
      <c r="D1072" s="1028"/>
      <c r="E1072" s="1028"/>
      <c r="F1072" s="1028"/>
      <c r="G1072" s="1028"/>
      <c r="H1072" s="1028"/>
      <c r="I1072" s="1028"/>
      <c r="J1072" s="1028"/>
      <c r="K1072" s="1028"/>
      <c r="L1072" s="1028"/>
      <c r="M1072" s="1028"/>
      <c r="N1072" s="1028"/>
      <c r="O1072" s="1028"/>
      <c r="P1072" s="1028"/>
      <c r="Q1072" s="1028"/>
      <c r="R1072" s="1028"/>
      <c r="S1072" s="1028"/>
      <c r="T1072" s="1028"/>
      <c r="U1072" s="1028"/>
      <c r="V1072" s="1028"/>
      <c r="W1072" s="1028"/>
      <c r="X1072" s="1028"/>
    </row>
    <row r="1073" spans="1:24" x14ac:dyDescent="0.2">
      <c r="A1073" s="619"/>
      <c r="B1073" s="95"/>
      <c r="D1073" s="1028"/>
      <c r="E1073" s="1028"/>
      <c r="F1073" s="1028"/>
      <c r="G1073" s="1028"/>
      <c r="H1073" s="1028"/>
      <c r="I1073" s="1028"/>
      <c r="J1073" s="1028"/>
      <c r="K1073" s="1028"/>
      <c r="L1073" s="1028"/>
      <c r="M1073" s="1028"/>
      <c r="N1073" s="1028"/>
      <c r="O1073" s="1028"/>
      <c r="P1073" s="1028"/>
      <c r="Q1073" s="1028"/>
      <c r="R1073" s="1028"/>
      <c r="S1073" s="1028"/>
      <c r="T1073" s="1028"/>
      <c r="U1073" s="1028"/>
      <c r="V1073" s="1028"/>
      <c r="W1073" s="1028"/>
      <c r="X1073" s="1028"/>
    </row>
    <row r="1074" spans="1:24" x14ac:dyDescent="0.2">
      <c r="A1074" s="619"/>
      <c r="B1074" s="95"/>
      <c r="D1074" s="1028"/>
      <c r="E1074" s="1028"/>
      <c r="F1074" s="1028"/>
      <c r="G1074" s="1028"/>
      <c r="H1074" s="1028"/>
      <c r="I1074" s="1028"/>
      <c r="J1074" s="1028"/>
      <c r="K1074" s="1028"/>
      <c r="L1074" s="1028"/>
      <c r="M1074" s="1028"/>
      <c r="N1074" s="1028"/>
      <c r="O1074" s="1028"/>
      <c r="P1074" s="1028"/>
      <c r="Q1074" s="1028"/>
      <c r="R1074" s="1028"/>
      <c r="S1074" s="1028"/>
      <c r="T1074" s="1028"/>
      <c r="U1074" s="1028"/>
      <c r="V1074" s="1028"/>
      <c r="W1074" s="1028"/>
      <c r="X1074" s="1028"/>
    </row>
    <row r="1075" spans="1:24" x14ac:dyDescent="0.2">
      <c r="A1075" s="619"/>
      <c r="B1075" s="95"/>
      <c r="D1075" s="1028"/>
      <c r="E1075" s="1028"/>
      <c r="F1075" s="1028"/>
      <c r="G1075" s="1028"/>
      <c r="H1075" s="1028"/>
      <c r="I1075" s="1028"/>
      <c r="J1075" s="1028"/>
      <c r="K1075" s="1028"/>
      <c r="L1075" s="1028"/>
      <c r="M1075" s="1028"/>
      <c r="N1075" s="1028"/>
      <c r="O1075" s="1028"/>
      <c r="P1075" s="1028"/>
      <c r="Q1075" s="1028"/>
      <c r="R1075" s="1028"/>
      <c r="S1075" s="1028"/>
      <c r="T1075" s="1028"/>
      <c r="U1075" s="1028"/>
      <c r="V1075" s="1028"/>
      <c r="W1075" s="1028"/>
      <c r="X1075" s="1028"/>
    </row>
    <row r="1076" spans="1:24" x14ac:dyDescent="0.2">
      <c r="A1076" s="619"/>
      <c r="B1076" s="95"/>
      <c r="D1076" s="1028"/>
      <c r="E1076" s="1028"/>
      <c r="F1076" s="1028"/>
      <c r="G1076" s="1028"/>
      <c r="H1076" s="1028"/>
      <c r="I1076" s="1028"/>
      <c r="J1076" s="1028"/>
      <c r="K1076" s="1028"/>
      <c r="L1076" s="1028"/>
      <c r="M1076" s="1028"/>
      <c r="N1076" s="1028"/>
      <c r="O1076" s="1028"/>
      <c r="P1076" s="1028"/>
      <c r="Q1076" s="1028"/>
      <c r="R1076" s="1028"/>
      <c r="S1076" s="1028"/>
      <c r="T1076" s="1028"/>
      <c r="U1076" s="1028"/>
      <c r="V1076" s="1028"/>
      <c r="W1076" s="1028"/>
      <c r="X1076" s="1028"/>
    </row>
    <row r="1077" spans="1:24" x14ac:dyDescent="0.2">
      <c r="A1077" s="619"/>
      <c r="B1077" s="95"/>
      <c r="D1077" s="1028"/>
      <c r="E1077" s="1028"/>
      <c r="F1077" s="1028"/>
      <c r="G1077" s="1028"/>
      <c r="H1077" s="1028"/>
      <c r="I1077" s="1028"/>
      <c r="J1077" s="1028"/>
      <c r="K1077" s="1028"/>
      <c r="L1077" s="1028"/>
      <c r="M1077" s="1028"/>
      <c r="N1077" s="1028"/>
      <c r="O1077" s="1028"/>
      <c r="P1077" s="1028"/>
      <c r="Q1077" s="1028"/>
      <c r="R1077" s="1028"/>
      <c r="S1077" s="1028"/>
      <c r="T1077" s="1028"/>
      <c r="U1077" s="1028"/>
      <c r="V1077" s="1028"/>
      <c r="W1077" s="1028"/>
      <c r="X1077" s="1028"/>
    </row>
    <row r="1078" spans="1:24" x14ac:dyDescent="0.2">
      <c r="A1078" s="619"/>
      <c r="B1078" s="95"/>
      <c r="D1078" s="1028"/>
      <c r="E1078" s="1028"/>
      <c r="F1078" s="1028"/>
      <c r="G1078" s="1028"/>
      <c r="H1078" s="1028"/>
      <c r="I1078" s="1028"/>
      <c r="J1078" s="1028"/>
      <c r="K1078" s="1028"/>
      <c r="L1078" s="1028"/>
      <c r="M1078" s="1028"/>
      <c r="N1078" s="1028"/>
      <c r="O1078" s="1028"/>
      <c r="P1078" s="1028"/>
      <c r="Q1078" s="1028"/>
      <c r="R1078" s="1028"/>
      <c r="S1078" s="1028"/>
      <c r="T1078" s="1028"/>
      <c r="U1078" s="1028"/>
      <c r="V1078" s="1028"/>
      <c r="W1078" s="1028"/>
      <c r="X1078" s="1028"/>
    </row>
    <row r="1079" spans="1:24" x14ac:dyDescent="0.2">
      <c r="A1079" s="619"/>
      <c r="B1079" s="95"/>
      <c r="D1079" s="1028"/>
      <c r="E1079" s="1028"/>
      <c r="F1079" s="1028"/>
      <c r="G1079" s="1028"/>
      <c r="H1079" s="1028"/>
      <c r="I1079" s="1028"/>
      <c r="J1079" s="1028"/>
      <c r="K1079" s="1028"/>
      <c r="L1079" s="1028"/>
      <c r="M1079" s="1028"/>
      <c r="N1079" s="1028"/>
      <c r="O1079" s="1028"/>
      <c r="P1079" s="1028"/>
      <c r="Q1079" s="1028"/>
      <c r="R1079" s="1028"/>
      <c r="S1079" s="1028"/>
      <c r="T1079" s="1028"/>
      <c r="U1079" s="1028"/>
      <c r="V1079" s="1028"/>
      <c r="W1079" s="1028"/>
      <c r="X1079" s="1028"/>
    </row>
    <row r="1080" spans="1:24" x14ac:dyDescent="0.2">
      <c r="A1080" s="619"/>
      <c r="B1080" s="95"/>
      <c r="D1080" s="1028"/>
      <c r="E1080" s="1028"/>
      <c r="F1080" s="1028"/>
      <c r="G1080" s="1028"/>
      <c r="H1080" s="1028"/>
      <c r="I1080" s="1028"/>
      <c r="J1080" s="1028"/>
      <c r="K1080" s="1028"/>
      <c r="L1080" s="1028"/>
      <c r="M1080" s="1028"/>
      <c r="N1080" s="1028"/>
      <c r="O1080" s="1028"/>
      <c r="P1080" s="1028"/>
      <c r="Q1080" s="1028"/>
      <c r="R1080" s="1028"/>
      <c r="S1080" s="1028"/>
      <c r="T1080" s="1028"/>
      <c r="U1080" s="1028"/>
      <c r="V1080" s="1028"/>
      <c r="W1080" s="1028"/>
      <c r="X1080" s="1028"/>
    </row>
    <row r="1081" spans="1:24" x14ac:dyDescent="0.2">
      <c r="A1081" s="619"/>
      <c r="B1081" s="95"/>
      <c r="D1081" s="1028"/>
      <c r="E1081" s="1028"/>
      <c r="F1081" s="1028"/>
      <c r="G1081" s="1028"/>
      <c r="H1081" s="1028"/>
      <c r="I1081" s="1028"/>
      <c r="J1081" s="1028"/>
      <c r="K1081" s="1028"/>
      <c r="L1081" s="1028"/>
      <c r="M1081" s="1028"/>
      <c r="N1081" s="1028"/>
      <c r="O1081" s="1028"/>
      <c r="P1081" s="1028"/>
      <c r="Q1081" s="1028"/>
      <c r="R1081" s="1028"/>
      <c r="S1081" s="1028"/>
      <c r="T1081" s="1028"/>
      <c r="U1081" s="1028"/>
      <c r="V1081" s="1028"/>
      <c r="W1081" s="1028"/>
      <c r="X1081" s="1028"/>
    </row>
    <row r="1082" spans="1:24" x14ac:dyDescent="0.2">
      <c r="A1082" s="619"/>
      <c r="B1082" s="95"/>
      <c r="D1082" s="1028"/>
      <c r="E1082" s="1028"/>
      <c r="F1082" s="1028"/>
      <c r="G1082" s="1028"/>
      <c r="H1082" s="1028"/>
      <c r="I1082" s="1028"/>
      <c r="J1082" s="1028"/>
      <c r="K1082" s="1028"/>
      <c r="L1082" s="1028"/>
      <c r="M1082" s="1028"/>
      <c r="N1082" s="1028"/>
      <c r="O1082" s="1028"/>
      <c r="P1082" s="1028"/>
      <c r="Q1082" s="1028"/>
      <c r="R1082" s="1028"/>
      <c r="S1082" s="1028"/>
      <c r="T1082" s="1028"/>
      <c r="U1082" s="1028"/>
      <c r="V1082" s="1028"/>
      <c r="W1082" s="1028"/>
      <c r="X1082" s="1028"/>
    </row>
    <row r="1083" spans="1:24" x14ac:dyDescent="0.2">
      <c r="A1083" s="619"/>
      <c r="B1083" s="95"/>
      <c r="D1083" s="1028"/>
      <c r="E1083" s="1028"/>
      <c r="F1083" s="1028"/>
      <c r="G1083" s="1028"/>
      <c r="H1083" s="1028"/>
      <c r="I1083" s="1028"/>
      <c r="J1083" s="1028"/>
      <c r="K1083" s="1028"/>
      <c r="L1083" s="1028"/>
      <c r="M1083" s="1028"/>
      <c r="N1083" s="1028"/>
      <c r="O1083" s="1028"/>
      <c r="P1083" s="1028"/>
      <c r="Q1083" s="1028"/>
      <c r="R1083" s="1028"/>
      <c r="S1083" s="1028"/>
      <c r="T1083" s="1028"/>
      <c r="U1083" s="1028"/>
      <c r="V1083" s="1028"/>
      <c r="W1083" s="1028"/>
      <c r="X1083" s="1028"/>
    </row>
    <row r="1084" spans="1:24" x14ac:dyDescent="0.2">
      <c r="A1084" s="619"/>
      <c r="B1084" s="95"/>
      <c r="D1084" s="1028"/>
      <c r="E1084" s="1028"/>
      <c r="F1084" s="1028"/>
      <c r="G1084" s="1028"/>
      <c r="H1084" s="1028"/>
      <c r="I1084" s="1028"/>
      <c r="J1084" s="1028"/>
      <c r="K1084" s="1028"/>
      <c r="L1084" s="1028"/>
      <c r="M1084" s="1028"/>
      <c r="N1084" s="1028"/>
      <c r="O1084" s="1028"/>
      <c r="P1084" s="1028"/>
      <c r="Q1084" s="1028"/>
      <c r="R1084" s="1028"/>
      <c r="S1084" s="1028"/>
      <c r="T1084" s="1028"/>
      <c r="U1084" s="1028"/>
      <c r="V1084" s="1028"/>
      <c r="W1084" s="1028"/>
      <c r="X1084" s="1028"/>
    </row>
    <row r="1085" spans="1:24" x14ac:dyDescent="0.2">
      <c r="A1085" s="619"/>
      <c r="B1085" s="95"/>
      <c r="D1085" s="1028"/>
      <c r="E1085" s="1028"/>
      <c r="F1085" s="1028"/>
      <c r="G1085" s="1028"/>
      <c r="H1085" s="1028"/>
      <c r="I1085" s="1028"/>
      <c r="J1085" s="1028"/>
      <c r="K1085" s="1028"/>
      <c r="L1085" s="1028"/>
      <c r="M1085" s="1028"/>
      <c r="N1085" s="1028"/>
      <c r="O1085" s="1028"/>
      <c r="P1085" s="1028"/>
      <c r="Q1085" s="1028"/>
      <c r="R1085" s="1028"/>
      <c r="S1085" s="1028"/>
      <c r="T1085" s="1028"/>
      <c r="U1085" s="1028"/>
      <c r="V1085" s="1028"/>
      <c r="W1085" s="1028"/>
      <c r="X1085" s="1028"/>
    </row>
    <row r="1086" spans="1:24" x14ac:dyDescent="0.2">
      <c r="A1086" s="619"/>
      <c r="B1086" s="95"/>
      <c r="D1086" s="1028"/>
      <c r="E1086" s="1028"/>
      <c r="F1086" s="1028"/>
      <c r="G1086" s="1028"/>
      <c r="H1086" s="1028"/>
      <c r="I1086" s="1028"/>
      <c r="J1086" s="1028"/>
      <c r="K1086" s="1028"/>
      <c r="L1086" s="1028"/>
      <c r="M1086" s="1028"/>
      <c r="N1086" s="1028"/>
      <c r="O1086" s="1028"/>
      <c r="P1086" s="1028"/>
      <c r="Q1086" s="1028"/>
      <c r="R1086" s="1028"/>
      <c r="S1086" s="1028"/>
      <c r="T1086" s="1028"/>
      <c r="U1086" s="1028"/>
      <c r="V1086" s="1028"/>
      <c r="W1086" s="1028"/>
      <c r="X1086" s="1028"/>
    </row>
    <row r="1087" spans="1:24" x14ac:dyDescent="0.2">
      <c r="A1087" s="619"/>
      <c r="B1087" s="95"/>
      <c r="D1087" s="1028"/>
      <c r="E1087" s="1028"/>
      <c r="F1087" s="1028"/>
      <c r="G1087" s="1028"/>
      <c r="H1087" s="1028"/>
      <c r="I1087" s="1028"/>
      <c r="J1087" s="1028"/>
      <c r="K1087" s="1028"/>
      <c r="L1087" s="1028"/>
      <c r="M1087" s="1028"/>
      <c r="N1087" s="1028"/>
      <c r="O1087" s="1028"/>
      <c r="P1087" s="1028"/>
      <c r="Q1087" s="1028"/>
      <c r="R1087" s="1028"/>
      <c r="S1087" s="1028"/>
      <c r="T1087" s="1028"/>
      <c r="U1087" s="1028"/>
      <c r="V1087" s="1028"/>
      <c r="W1087" s="1028"/>
      <c r="X1087" s="1028"/>
    </row>
    <row r="1088" spans="1:24" x14ac:dyDescent="0.2">
      <c r="A1088" s="619"/>
      <c r="B1088" s="95"/>
      <c r="D1088" s="1028"/>
      <c r="E1088" s="1028"/>
      <c r="F1088" s="1028"/>
      <c r="G1088" s="1028"/>
      <c r="H1088" s="1028"/>
      <c r="I1088" s="1028"/>
      <c r="J1088" s="1028"/>
      <c r="K1088" s="1028"/>
      <c r="L1088" s="1028"/>
      <c r="M1088" s="1028"/>
      <c r="N1088" s="1028"/>
      <c r="O1088" s="1028"/>
      <c r="P1088" s="1028"/>
      <c r="Q1088" s="1028"/>
      <c r="R1088" s="1028"/>
      <c r="S1088" s="1028"/>
      <c r="T1088" s="1028"/>
      <c r="U1088" s="1028"/>
      <c r="V1088" s="1028"/>
      <c r="W1088" s="1028"/>
      <c r="X1088" s="1028"/>
    </row>
    <row r="1089" spans="1:24" x14ac:dyDescent="0.2">
      <c r="A1089" s="619"/>
      <c r="B1089" s="95"/>
      <c r="D1089" s="1028"/>
      <c r="E1089" s="1028"/>
      <c r="F1089" s="1028"/>
      <c r="G1089" s="1028"/>
      <c r="H1089" s="1028"/>
      <c r="I1089" s="1028"/>
      <c r="J1089" s="1028"/>
      <c r="K1089" s="1028"/>
      <c r="L1089" s="1028"/>
      <c r="M1089" s="1028"/>
      <c r="N1089" s="1028"/>
      <c r="O1089" s="1028"/>
      <c r="P1089" s="1028"/>
      <c r="Q1089" s="1028"/>
      <c r="R1089" s="1028"/>
      <c r="S1089" s="1028"/>
      <c r="T1089" s="1028"/>
      <c r="U1089" s="1028"/>
      <c r="V1089" s="1028"/>
      <c r="W1089" s="1028"/>
      <c r="X1089" s="1028"/>
    </row>
    <row r="1090" spans="1:24" x14ac:dyDescent="0.2">
      <c r="A1090" s="619"/>
      <c r="B1090" s="95"/>
      <c r="D1090" s="1028"/>
      <c r="E1090" s="1028"/>
      <c r="F1090" s="1028"/>
      <c r="G1090" s="1028"/>
      <c r="H1090" s="1028"/>
      <c r="I1090" s="1028"/>
      <c r="J1090" s="1028"/>
      <c r="K1090" s="1028"/>
      <c r="L1090" s="1028"/>
      <c r="M1090" s="1028"/>
      <c r="N1090" s="1028"/>
      <c r="O1090" s="1028"/>
      <c r="P1090" s="1028"/>
      <c r="Q1090" s="1028"/>
      <c r="R1090" s="1028"/>
      <c r="S1090" s="1028"/>
      <c r="T1090" s="1028"/>
      <c r="U1090" s="1028"/>
      <c r="V1090" s="1028"/>
      <c r="W1090" s="1028"/>
      <c r="X1090" s="1028"/>
    </row>
    <row r="1091" spans="1:24" x14ac:dyDescent="0.2">
      <c r="A1091" s="619"/>
      <c r="B1091" s="95"/>
      <c r="D1091" s="1028"/>
      <c r="E1091" s="1028"/>
      <c r="F1091" s="1028"/>
      <c r="G1091" s="1028"/>
      <c r="H1091" s="1028"/>
      <c r="I1091" s="1028"/>
      <c r="J1091" s="1028"/>
      <c r="K1091" s="1028"/>
      <c r="L1091" s="1028"/>
      <c r="M1091" s="1028"/>
      <c r="N1091" s="1028"/>
      <c r="O1091" s="1028"/>
      <c r="P1091" s="1028"/>
      <c r="Q1091" s="1028"/>
      <c r="R1091" s="1028"/>
      <c r="S1091" s="1028"/>
      <c r="T1091" s="1028"/>
      <c r="U1091" s="1028"/>
      <c r="V1091" s="1028"/>
      <c r="W1091" s="1028"/>
      <c r="X1091" s="1028"/>
    </row>
    <row r="1092" spans="1:24" x14ac:dyDescent="0.2">
      <c r="A1092" s="619"/>
      <c r="B1092" s="95"/>
      <c r="D1092" s="1028"/>
      <c r="E1092" s="1028"/>
      <c r="F1092" s="1028"/>
      <c r="G1092" s="1028"/>
      <c r="H1092" s="1028"/>
      <c r="I1092" s="1028"/>
      <c r="J1092" s="1028"/>
      <c r="K1092" s="1028"/>
      <c r="L1092" s="1028"/>
      <c r="M1092" s="1028"/>
      <c r="N1092" s="1028"/>
      <c r="O1092" s="1028"/>
      <c r="P1092" s="1028"/>
      <c r="Q1092" s="1028"/>
      <c r="R1092" s="1028"/>
      <c r="S1092" s="1028"/>
      <c r="T1092" s="1028"/>
      <c r="U1092" s="1028"/>
      <c r="V1092" s="1028"/>
      <c r="W1092" s="1028"/>
      <c r="X1092" s="1028"/>
    </row>
    <row r="1093" spans="1:24" x14ac:dyDescent="0.2">
      <c r="A1093" s="619"/>
      <c r="B1093" s="95"/>
      <c r="D1093" s="1028"/>
      <c r="E1093" s="1028"/>
      <c r="F1093" s="1028"/>
      <c r="G1093" s="1028"/>
      <c r="H1093" s="1028"/>
      <c r="I1093" s="1028"/>
      <c r="J1093" s="1028"/>
      <c r="K1093" s="1028"/>
      <c r="L1093" s="1028"/>
      <c r="M1093" s="1028"/>
      <c r="N1093" s="1028"/>
      <c r="O1093" s="1028"/>
      <c r="P1093" s="1028"/>
      <c r="Q1093" s="1028"/>
      <c r="R1093" s="1028"/>
      <c r="S1093" s="1028"/>
      <c r="T1093" s="1028"/>
      <c r="U1093" s="1028"/>
      <c r="V1093" s="1028"/>
      <c r="W1093" s="1028"/>
      <c r="X1093" s="1028"/>
    </row>
    <row r="1094" spans="1:24" x14ac:dyDescent="0.2">
      <c r="A1094" s="619"/>
      <c r="B1094" s="95"/>
      <c r="D1094" s="1028"/>
      <c r="E1094" s="1028"/>
      <c r="F1094" s="1028"/>
      <c r="G1094" s="1028"/>
      <c r="H1094" s="1028"/>
      <c r="I1094" s="1028"/>
      <c r="J1094" s="1028"/>
      <c r="K1094" s="1028"/>
      <c r="L1094" s="1028"/>
      <c r="M1094" s="1028"/>
      <c r="N1094" s="1028"/>
      <c r="O1094" s="1028"/>
      <c r="P1094" s="1028"/>
      <c r="Q1094" s="1028"/>
      <c r="R1094" s="1028"/>
      <c r="S1094" s="1028"/>
      <c r="T1094" s="1028"/>
      <c r="U1094" s="1028"/>
      <c r="V1094" s="1028"/>
      <c r="W1094" s="1028"/>
      <c r="X1094" s="1028"/>
    </row>
    <row r="1095" spans="1:24" x14ac:dyDescent="0.2">
      <c r="A1095" s="619"/>
      <c r="B1095" s="95"/>
      <c r="D1095" s="1028"/>
      <c r="E1095" s="1028"/>
      <c r="F1095" s="1028"/>
      <c r="G1095" s="1028"/>
      <c r="H1095" s="1028"/>
      <c r="I1095" s="1028"/>
      <c r="J1095" s="1028"/>
      <c r="K1095" s="1028"/>
      <c r="L1095" s="1028"/>
      <c r="M1095" s="1028"/>
      <c r="N1095" s="1028"/>
      <c r="O1095" s="1028"/>
      <c r="P1095" s="1028"/>
      <c r="Q1095" s="1028"/>
      <c r="R1095" s="1028"/>
      <c r="S1095" s="1028"/>
      <c r="T1095" s="1028"/>
      <c r="U1095" s="1028"/>
      <c r="V1095" s="1028"/>
      <c r="W1095" s="1028"/>
      <c r="X1095" s="1028"/>
    </row>
    <row r="1096" spans="1:24" x14ac:dyDescent="0.2">
      <c r="A1096" s="619"/>
      <c r="B1096" s="95"/>
      <c r="D1096" s="1028"/>
      <c r="E1096" s="1028"/>
      <c r="F1096" s="1028"/>
      <c r="G1096" s="1028"/>
      <c r="H1096" s="1028"/>
      <c r="I1096" s="1028"/>
      <c r="J1096" s="1028"/>
      <c r="K1096" s="1028"/>
      <c r="L1096" s="1028"/>
      <c r="M1096" s="1028"/>
      <c r="N1096" s="1028"/>
      <c r="O1096" s="1028"/>
      <c r="P1096" s="1028"/>
      <c r="Q1096" s="1028"/>
      <c r="R1096" s="1028"/>
      <c r="S1096" s="1028"/>
      <c r="T1096" s="1028"/>
      <c r="U1096" s="1028"/>
      <c r="V1096" s="1028"/>
      <c r="W1096" s="1028"/>
      <c r="X1096" s="1028"/>
    </row>
    <row r="1097" spans="1:24" x14ac:dyDescent="0.2">
      <c r="A1097" s="619"/>
      <c r="B1097" s="95"/>
      <c r="D1097" s="1028"/>
      <c r="E1097" s="1028"/>
      <c r="F1097" s="1028"/>
      <c r="G1097" s="1028"/>
      <c r="H1097" s="1028"/>
      <c r="I1097" s="1028"/>
      <c r="J1097" s="1028"/>
      <c r="K1097" s="1028"/>
      <c r="L1097" s="1028"/>
      <c r="M1097" s="1028"/>
      <c r="N1097" s="1028"/>
      <c r="O1097" s="1028"/>
      <c r="P1097" s="1028"/>
      <c r="Q1097" s="1028"/>
      <c r="R1097" s="1028"/>
      <c r="S1097" s="1028"/>
      <c r="T1097" s="1028"/>
      <c r="U1097" s="1028"/>
      <c r="V1097" s="1028"/>
      <c r="W1097" s="1028"/>
      <c r="X1097" s="1028"/>
    </row>
    <row r="1098" spans="1:24" x14ac:dyDescent="0.2">
      <c r="A1098" s="619"/>
      <c r="B1098" s="95"/>
      <c r="D1098" s="1028"/>
      <c r="E1098" s="1028"/>
      <c r="F1098" s="1028"/>
      <c r="G1098" s="1028"/>
      <c r="H1098" s="1028"/>
      <c r="I1098" s="1028"/>
      <c r="J1098" s="1028"/>
      <c r="K1098" s="1028"/>
      <c r="L1098" s="1028"/>
      <c r="M1098" s="1028"/>
      <c r="N1098" s="1028"/>
      <c r="O1098" s="1028"/>
      <c r="P1098" s="1028"/>
      <c r="Q1098" s="1028"/>
      <c r="R1098" s="1028"/>
      <c r="S1098" s="1028"/>
      <c r="T1098" s="1028"/>
      <c r="U1098" s="1028"/>
      <c r="V1098" s="1028"/>
      <c r="W1098" s="1028"/>
      <c r="X1098" s="1028"/>
    </row>
    <row r="1099" spans="1:24" x14ac:dyDescent="0.2">
      <c r="A1099" s="619"/>
      <c r="B1099" s="95"/>
      <c r="D1099" s="1028"/>
      <c r="E1099" s="1028"/>
      <c r="F1099" s="1028"/>
      <c r="G1099" s="1028"/>
      <c r="H1099" s="1028"/>
      <c r="I1099" s="1028"/>
      <c r="J1099" s="1028"/>
      <c r="K1099" s="1028"/>
      <c r="L1099" s="1028"/>
      <c r="M1099" s="1028"/>
      <c r="N1099" s="1028"/>
      <c r="O1099" s="1028"/>
      <c r="P1099" s="1028"/>
      <c r="Q1099" s="1028"/>
      <c r="R1099" s="1028"/>
      <c r="S1099" s="1028"/>
      <c r="T1099" s="1028"/>
      <c r="U1099" s="1028"/>
      <c r="V1099" s="1028"/>
      <c r="W1099" s="1028"/>
      <c r="X1099" s="1028"/>
    </row>
    <row r="1100" spans="1:24" x14ac:dyDescent="0.2">
      <c r="A1100" s="619"/>
      <c r="B1100" s="95"/>
      <c r="D1100" s="1028"/>
      <c r="E1100" s="1028"/>
      <c r="F1100" s="1028"/>
      <c r="G1100" s="1028"/>
      <c r="H1100" s="1028"/>
      <c r="I1100" s="1028"/>
      <c r="J1100" s="1028"/>
      <c r="K1100" s="1028"/>
      <c r="L1100" s="1028"/>
      <c r="M1100" s="1028"/>
      <c r="N1100" s="1028"/>
      <c r="O1100" s="1028"/>
      <c r="P1100" s="1028"/>
      <c r="Q1100" s="1028"/>
      <c r="R1100" s="1028"/>
      <c r="S1100" s="1028"/>
      <c r="T1100" s="1028"/>
      <c r="U1100" s="1028"/>
      <c r="V1100" s="1028"/>
      <c r="W1100" s="1028"/>
      <c r="X1100" s="1028"/>
    </row>
    <row r="1101" spans="1:24" x14ac:dyDescent="0.2">
      <c r="A1101" s="619"/>
      <c r="B1101" s="95"/>
      <c r="D1101" s="1028"/>
      <c r="E1101" s="1028"/>
      <c r="F1101" s="1028"/>
      <c r="G1101" s="1028"/>
      <c r="H1101" s="1028"/>
      <c r="I1101" s="1028"/>
      <c r="J1101" s="1028"/>
      <c r="K1101" s="1028"/>
      <c r="L1101" s="1028"/>
      <c r="M1101" s="1028"/>
      <c r="N1101" s="1028"/>
      <c r="O1101" s="1028"/>
      <c r="P1101" s="1028"/>
      <c r="Q1101" s="1028"/>
      <c r="R1101" s="1028"/>
      <c r="S1101" s="1028"/>
      <c r="T1101" s="1028"/>
      <c r="U1101" s="1028"/>
      <c r="V1101" s="1028"/>
      <c r="W1101" s="1028"/>
      <c r="X1101" s="1028"/>
    </row>
    <row r="1102" spans="1:24" x14ac:dyDescent="0.2">
      <c r="A1102" s="619"/>
      <c r="B1102" s="95"/>
      <c r="D1102" s="1028"/>
      <c r="E1102" s="1028"/>
      <c r="F1102" s="1028"/>
      <c r="G1102" s="1028"/>
      <c r="H1102" s="1028"/>
      <c r="I1102" s="1028"/>
      <c r="J1102" s="1028"/>
      <c r="K1102" s="1028"/>
      <c r="L1102" s="1028"/>
      <c r="M1102" s="1028"/>
      <c r="N1102" s="1028"/>
      <c r="O1102" s="1028"/>
      <c r="P1102" s="1028"/>
      <c r="Q1102" s="1028"/>
      <c r="R1102" s="1028"/>
      <c r="S1102" s="1028"/>
      <c r="T1102" s="1028"/>
      <c r="U1102" s="1028"/>
      <c r="V1102" s="1028"/>
      <c r="W1102" s="1028"/>
      <c r="X1102" s="1028"/>
    </row>
    <row r="1103" spans="1:24" x14ac:dyDescent="0.2">
      <c r="A1103" s="619"/>
      <c r="B1103" s="95"/>
      <c r="D1103" s="1028"/>
      <c r="E1103" s="1028"/>
      <c r="F1103" s="1028"/>
      <c r="G1103" s="1028"/>
      <c r="H1103" s="1028"/>
      <c r="I1103" s="1028"/>
      <c r="J1103" s="1028"/>
      <c r="K1103" s="1028"/>
      <c r="L1103" s="1028"/>
      <c r="M1103" s="1028"/>
      <c r="N1103" s="1028"/>
      <c r="O1103" s="1028"/>
      <c r="P1103" s="1028"/>
      <c r="Q1103" s="1028"/>
      <c r="R1103" s="1028"/>
      <c r="S1103" s="1028"/>
      <c r="T1103" s="1028"/>
      <c r="U1103" s="1028"/>
      <c r="V1103" s="1028"/>
      <c r="W1103" s="1028"/>
      <c r="X1103" s="1028"/>
    </row>
    <row r="1104" spans="1:24" x14ac:dyDescent="0.2">
      <c r="A1104" s="619"/>
      <c r="B1104" s="95"/>
      <c r="D1104" s="1028"/>
      <c r="E1104" s="1028"/>
      <c r="F1104" s="1028"/>
      <c r="G1104" s="1028"/>
      <c r="H1104" s="1028"/>
      <c r="I1104" s="1028"/>
      <c r="J1104" s="1028"/>
      <c r="K1104" s="1028"/>
      <c r="L1104" s="1028"/>
      <c r="M1104" s="1028"/>
      <c r="N1104" s="1028"/>
      <c r="O1104" s="1028"/>
      <c r="P1104" s="1028"/>
      <c r="Q1104" s="1028"/>
      <c r="R1104" s="1028"/>
      <c r="S1104" s="1028"/>
      <c r="T1104" s="1028"/>
      <c r="U1104" s="1028"/>
      <c r="V1104" s="1028"/>
      <c r="W1104" s="1028"/>
      <c r="X1104" s="1028"/>
    </row>
    <row r="1105" spans="1:24" x14ac:dyDescent="0.2">
      <c r="A1105" s="619"/>
      <c r="B1105" s="95"/>
      <c r="D1105" s="1028"/>
      <c r="E1105" s="1028"/>
      <c r="F1105" s="1028"/>
      <c r="G1105" s="1028"/>
      <c r="H1105" s="1028"/>
      <c r="I1105" s="1028"/>
      <c r="J1105" s="1028"/>
      <c r="K1105" s="1028"/>
      <c r="L1105" s="1028"/>
      <c r="M1105" s="1028"/>
      <c r="N1105" s="1028"/>
      <c r="O1105" s="1028"/>
      <c r="P1105" s="1028"/>
      <c r="Q1105" s="1028"/>
      <c r="R1105" s="1028"/>
      <c r="S1105" s="1028"/>
      <c r="T1105" s="1028"/>
      <c r="U1105" s="1028"/>
      <c r="V1105" s="1028"/>
      <c r="W1105" s="1028"/>
      <c r="X1105" s="1028"/>
    </row>
    <row r="1106" spans="1:24" x14ac:dyDescent="0.2">
      <c r="A1106" s="619"/>
      <c r="B1106" s="95"/>
      <c r="D1106" s="1028"/>
      <c r="E1106" s="1028"/>
      <c r="F1106" s="1028"/>
      <c r="G1106" s="1028"/>
      <c r="H1106" s="1028"/>
      <c r="I1106" s="1028"/>
      <c r="J1106" s="1028"/>
      <c r="K1106" s="1028"/>
      <c r="L1106" s="1028"/>
      <c r="M1106" s="1028"/>
      <c r="N1106" s="1028"/>
      <c r="O1106" s="1028"/>
      <c r="P1106" s="1028"/>
      <c r="Q1106" s="1028"/>
      <c r="R1106" s="1028"/>
      <c r="S1106" s="1028"/>
      <c r="T1106" s="1028"/>
      <c r="U1106" s="1028"/>
      <c r="V1106" s="1028"/>
      <c r="W1106" s="1028"/>
      <c r="X1106" s="1028"/>
    </row>
    <row r="1107" spans="1:24" x14ac:dyDescent="0.2">
      <c r="A1107" s="619"/>
      <c r="B1107" s="95"/>
      <c r="D1107" s="1028"/>
      <c r="E1107" s="1028"/>
      <c r="F1107" s="1028"/>
      <c r="G1107" s="1028"/>
      <c r="H1107" s="1028"/>
      <c r="I1107" s="1028"/>
      <c r="J1107" s="1028"/>
      <c r="K1107" s="1028"/>
      <c r="L1107" s="1028"/>
      <c r="M1107" s="1028"/>
      <c r="N1107" s="1028"/>
      <c r="O1107" s="1028"/>
      <c r="P1107" s="1028"/>
      <c r="Q1107" s="1028"/>
      <c r="R1107" s="1028"/>
      <c r="S1107" s="1028"/>
      <c r="T1107" s="1028"/>
      <c r="U1107" s="1028"/>
      <c r="V1107" s="1028"/>
      <c r="W1107" s="1028"/>
      <c r="X1107" s="1028"/>
    </row>
    <row r="1108" spans="1:24" x14ac:dyDescent="0.2">
      <c r="A1108" s="619"/>
      <c r="B1108" s="95"/>
      <c r="D1108" s="1028"/>
      <c r="E1108" s="1028"/>
      <c r="F1108" s="1028"/>
      <c r="G1108" s="1028"/>
      <c r="H1108" s="1028"/>
      <c r="I1108" s="1028"/>
      <c r="J1108" s="1028"/>
      <c r="K1108" s="1028"/>
      <c r="L1108" s="1028"/>
      <c r="M1108" s="1028"/>
      <c r="N1108" s="1028"/>
      <c r="O1108" s="1028"/>
      <c r="P1108" s="1028"/>
      <c r="Q1108" s="1028"/>
      <c r="R1108" s="1028"/>
      <c r="S1108" s="1028"/>
      <c r="T1108" s="1028"/>
      <c r="U1108" s="1028"/>
      <c r="V1108" s="1028"/>
      <c r="W1108" s="1028"/>
      <c r="X1108" s="1028"/>
    </row>
    <row r="1109" spans="1:24" x14ac:dyDescent="0.2">
      <c r="A1109" s="619"/>
      <c r="B1109" s="95"/>
      <c r="D1109" s="1028"/>
      <c r="E1109" s="1028"/>
      <c r="F1109" s="1028"/>
      <c r="G1109" s="1028"/>
      <c r="H1109" s="1028"/>
      <c r="I1109" s="1028"/>
      <c r="J1109" s="1028"/>
      <c r="K1109" s="1028"/>
      <c r="L1109" s="1028"/>
      <c r="M1109" s="1028"/>
      <c r="N1109" s="1028"/>
      <c r="O1109" s="1028"/>
      <c r="P1109" s="1028"/>
      <c r="Q1109" s="1028"/>
      <c r="R1109" s="1028"/>
      <c r="S1109" s="1028"/>
      <c r="T1109" s="1028"/>
      <c r="U1109" s="1028"/>
      <c r="V1109" s="1028"/>
      <c r="W1109" s="1028"/>
      <c r="X1109" s="1028"/>
    </row>
    <row r="1110" spans="1:24" x14ac:dyDescent="0.2">
      <c r="A1110" s="619"/>
      <c r="B1110" s="95"/>
      <c r="D1110" s="1028"/>
      <c r="E1110" s="1028"/>
      <c r="F1110" s="1028"/>
      <c r="G1110" s="1028"/>
      <c r="H1110" s="1028"/>
      <c r="I1110" s="1028"/>
      <c r="J1110" s="1028"/>
      <c r="K1110" s="1028"/>
      <c r="L1110" s="1028"/>
      <c r="M1110" s="1028"/>
      <c r="N1110" s="1028"/>
      <c r="O1110" s="1028"/>
      <c r="P1110" s="1028"/>
      <c r="Q1110" s="1028"/>
      <c r="R1110" s="1028"/>
      <c r="S1110" s="1028"/>
      <c r="T1110" s="1028"/>
      <c r="U1110" s="1028"/>
      <c r="V1110" s="1028"/>
      <c r="W1110" s="1028"/>
      <c r="X1110" s="1028"/>
    </row>
    <row r="1111" spans="1:24" x14ac:dyDescent="0.2">
      <c r="A1111" s="619"/>
      <c r="B1111" s="95"/>
      <c r="D1111" s="1028"/>
      <c r="E1111" s="1028"/>
      <c r="F1111" s="1028"/>
      <c r="G1111" s="1028"/>
      <c r="H1111" s="1028"/>
      <c r="I1111" s="1028"/>
      <c r="J1111" s="1028"/>
      <c r="K1111" s="1028"/>
      <c r="L1111" s="1028"/>
      <c r="M1111" s="1028"/>
      <c r="N1111" s="1028"/>
      <c r="O1111" s="1028"/>
      <c r="P1111" s="1028"/>
      <c r="Q1111" s="1028"/>
      <c r="R1111" s="1028"/>
      <c r="S1111" s="1028"/>
      <c r="T1111" s="1028"/>
      <c r="U1111" s="1028"/>
      <c r="V1111" s="1028"/>
      <c r="W1111" s="1028"/>
      <c r="X1111" s="1028"/>
    </row>
    <row r="1112" spans="1:24" x14ac:dyDescent="0.2">
      <c r="A1112" s="619"/>
      <c r="B1112" s="95"/>
      <c r="D1112" s="1028"/>
      <c r="E1112" s="1028"/>
      <c r="F1112" s="1028"/>
      <c r="G1112" s="1028"/>
      <c r="H1112" s="1028"/>
      <c r="I1112" s="1028"/>
      <c r="J1112" s="1028"/>
      <c r="K1112" s="1028"/>
      <c r="L1112" s="1028"/>
      <c r="M1112" s="1028"/>
      <c r="N1112" s="1028"/>
      <c r="O1112" s="1028"/>
      <c r="P1112" s="1028"/>
      <c r="Q1112" s="1028"/>
      <c r="R1112" s="1028"/>
      <c r="S1112" s="1028"/>
      <c r="T1112" s="1028"/>
      <c r="U1112" s="1028"/>
      <c r="V1112" s="1028"/>
      <c r="W1112" s="1028"/>
      <c r="X1112" s="1028"/>
    </row>
    <row r="1113" spans="1:24" x14ac:dyDescent="0.2">
      <c r="A1113" s="619"/>
      <c r="B1113" s="95"/>
      <c r="D1113" s="1028"/>
      <c r="E1113" s="1028"/>
      <c r="F1113" s="1028"/>
      <c r="G1113" s="1028"/>
      <c r="H1113" s="1028"/>
      <c r="I1113" s="1028"/>
      <c r="J1113" s="1028"/>
      <c r="K1113" s="1028"/>
      <c r="L1113" s="1028"/>
      <c r="M1113" s="1028"/>
      <c r="N1113" s="1028"/>
      <c r="O1113" s="1028"/>
      <c r="P1113" s="1028"/>
      <c r="Q1113" s="1028"/>
      <c r="R1113" s="1028"/>
      <c r="S1113" s="1028"/>
      <c r="T1113" s="1028"/>
      <c r="U1113" s="1028"/>
      <c r="V1113" s="1028"/>
      <c r="W1113" s="1028"/>
      <c r="X1113" s="1028"/>
    </row>
    <row r="1114" spans="1:24" x14ac:dyDescent="0.2">
      <c r="A1114" s="619"/>
      <c r="B1114" s="95"/>
      <c r="D1114" s="1028"/>
      <c r="E1114" s="1028"/>
      <c r="F1114" s="1028"/>
      <c r="G1114" s="1028"/>
      <c r="H1114" s="1028"/>
      <c r="I1114" s="1028"/>
      <c r="J1114" s="1028"/>
      <c r="K1114" s="1028"/>
      <c r="L1114" s="1028"/>
      <c r="M1114" s="1028"/>
      <c r="N1114" s="1028"/>
      <c r="O1114" s="1028"/>
      <c r="P1114" s="1028"/>
      <c r="Q1114" s="1028"/>
      <c r="R1114" s="1028"/>
      <c r="S1114" s="1028"/>
      <c r="T1114" s="1028"/>
      <c r="U1114" s="1028"/>
      <c r="V1114" s="1028"/>
      <c r="W1114" s="1028"/>
      <c r="X1114" s="1028"/>
    </row>
    <row r="1115" spans="1:24" x14ac:dyDescent="0.2">
      <c r="A1115" s="619"/>
      <c r="B1115" s="95"/>
      <c r="D1115" s="1028"/>
      <c r="E1115" s="1028"/>
      <c r="F1115" s="1028"/>
      <c r="G1115" s="1028"/>
      <c r="H1115" s="1028"/>
      <c r="I1115" s="1028"/>
      <c r="J1115" s="1028"/>
      <c r="K1115" s="1028"/>
      <c r="L1115" s="1028"/>
      <c r="M1115" s="1028"/>
      <c r="N1115" s="1028"/>
      <c r="O1115" s="1028"/>
      <c r="P1115" s="1028"/>
      <c r="Q1115" s="1028"/>
      <c r="R1115" s="1028"/>
      <c r="S1115" s="1028"/>
      <c r="T1115" s="1028"/>
      <c r="U1115" s="1028"/>
      <c r="V1115" s="1028"/>
      <c r="W1115" s="1028"/>
      <c r="X1115" s="1028"/>
    </row>
    <row r="1116" spans="1:24" x14ac:dyDescent="0.2">
      <c r="A1116" s="619"/>
      <c r="B1116" s="95"/>
      <c r="D1116" s="1028"/>
      <c r="E1116" s="1028"/>
      <c r="F1116" s="1028"/>
      <c r="G1116" s="1028"/>
      <c r="H1116" s="1028"/>
      <c r="I1116" s="1028"/>
      <c r="J1116" s="1028"/>
      <c r="K1116" s="1028"/>
      <c r="L1116" s="1028"/>
      <c r="M1116" s="1028"/>
      <c r="N1116" s="1028"/>
      <c r="O1116" s="1028"/>
      <c r="P1116" s="1028"/>
      <c r="Q1116" s="1028"/>
      <c r="R1116" s="1028"/>
      <c r="S1116" s="1028"/>
      <c r="T1116" s="1028"/>
      <c r="U1116" s="1028"/>
      <c r="V1116" s="1028"/>
      <c r="W1116" s="1028"/>
      <c r="X1116" s="1028"/>
    </row>
    <row r="1117" spans="1:24" x14ac:dyDescent="0.2">
      <c r="A1117" s="619"/>
      <c r="B1117" s="95"/>
      <c r="D1117" s="1028"/>
      <c r="E1117" s="1028"/>
      <c r="F1117" s="1028"/>
      <c r="G1117" s="1028"/>
      <c r="H1117" s="1028"/>
      <c r="I1117" s="1028"/>
      <c r="J1117" s="1028"/>
      <c r="K1117" s="1028"/>
      <c r="L1117" s="1028"/>
      <c r="M1117" s="1028"/>
      <c r="N1117" s="1028"/>
      <c r="O1117" s="1028"/>
      <c r="P1117" s="1028"/>
      <c r="Q1117" s="1028"/>
      <c r="R1117" s="1028"/>
      <c r="S1117" s="1028"/>
      <c r="T1117" s="1028"/>
      <c r="U1117" s="1028"/>
      <c r="V1117" s="1028"/>
      <c r="W1117" s="1028"/>
      <c r="X1117" s="1028"/>
    </row>
    <row r="1118" spans="1:24" x14ac:dyDescent="0.2">
      <c r="A1118" s="619"/>
      <c r="B1118" s="95"/>
      <c r="D1118" s="1028"/>
      <c r="E1118" s="1028"/>
      <c r="F1118" s="1028"/>
      <c r="G1118" s="1028"/>
      <c r="H1118" s="1028"/>
      <c r="I1118" s="1028"/>
      <c r="J1118" s="1028"/>
      <c r="K1118" s="1028"/>
      <c r="L1118" s="1028"/>
      <c r="M1118" s="1028"/>
      <c r="N1118" s="1028"/>
      <c r="O1118" s="1028"/>
      <c r="P1118" s="1028"/>
      <c r="Q1118" s="1028"/>
      <c r="R1118" s="1028"/>
      <c r="S1118" s="1028"/>
      <c r="T1118" s="1028"/>
      <c r="U1118" s="1028"/>
      <c r="V1118" s="1028"/>
      <c r="W1118" s="1028"/>
      <c r="X1118" s="1028"/>
    </row>
    <row r="1119" spans="1:24" x14ac:dyDescent="0.2">
      <c r="A1119" s="619"/>
      <c r="B1119" s="95"/>
      <c r="D1119" s="1028"/>
      <c r="E1119" s="1028"/>
      <c r="F1119" s="1028"/>
      <c r="G1119" s="1028"/>
      <c r="H1119" s="1028"/>
      <c r="I1119" s="1028"/>
      <c r="J1119" s="1028"/>
      <c r="K1119" s="1028"/>
      <c r="L1119" s="1028"/>
      <c r="M1119" s="1028"/>
      <c r="N1119" s="1028"/>
      <c r="O1119" s="1028"/>
      <c r="P1119" s="1028"/>
      <c r="Q1119" s="1028"/>
      <c r="R1119" s="1028"/>
      <c r="S1119" s="1028"/>
      <c r="T1119" s="1028"/>
      <c r="U1119" s="1028"/>
      <c r="V1119" s="1028"/>
      <c r="W1119" s="1028"/>
      <c r="X1119" s="1028"/>
    </row>
    <row r="1120" spans="1:24" x14ac:dyDescent="0.2">
      <c r="A1120" s="619"/>
      <c r="B1120" s="95"/>
      <c r="D1120" s="1028"/>
      <c r="E1120" s="1028"/>
      <c r="F1120" s="1028"/>
      <c r="G1120" s="1028"/>
      <c r="H1120" s="1028"/>
      <c r="I1120" s="1028"/>
      <c r="J1120" s="1028"/>
      <c r="K1120" s="1028"/>
      <c r="L1120" s="1028"/>
      <c r="M1120" s="1028"/>
      <c r="N1120" s="1028"/>
      <c r="O1120" s="1028"/>
      <c r="P1120" s="1028"/>
      <c r="Q1120" s="1028"/>
      <c r="R1120" s="1028"/>
      <c r="S1120" s="1028"/>
      <c r="T1120" s="1028"/>
      <c r="U1120" s="1028"/>
      <c r="V1120" s="1028"/>
      <c r="W1120" s="1028"/>
      <c r="X1120" s="1028"/>
    </row>
    <row r="1121" spans="1:24" x14ac:dyDescent="0.2">
      <c r="A1121" s="619"/>
      <c r="B1121" s="95"/>
      <c r="D1121" s="1028"/>
      <c r="E1121" s="1028"/>
      <c r="F1121" s="1028"/>
      <c r="G1121" s="1028"/>
      <c r="H1121" s="1028"/>
      <c r="I1121" s="1028"/>
      <c r="J1121" s="1028"/>
      <c r="K1121" s="1028"/>
      <c r="L1121" s="1028"/>
      <c r="M1121" s="1028"/>
      <c r="N1121" s="1028"/>
      <c r="O1121" s="1028"/>
      <c r="P1121" s="1028"/>
      <c r="Q1121" s="1028"/>
      <c r="R1121" s="1028"/>
      <c r="S1121" s="1028"/>
      <c r="T1121" s="1028"/>
      <c r="U1121" s="1028"/>
      <c r="V1121" s="1028"/>
      <c r="W1121" s="1028"/>
      <c r="X1121" s="1028"/>
    </row>
    <row r="1122" spans="1:24" x14ac:dyDescent="0.2">
      <c r="A1122" s="619"/>
      <c r="B1122" s="95"/>
      <c r="D1122" s="1028"/>
      <c r="E1122" s="1028"/>
      <c r="F1122" s="1028"/>
      <c r="G1122" s="1028"/>
      <c r="H1122" s="1028"/>
      <c r="I1122" s="1028"/>
      <c r="J1122" s="1028"/>
      <c r="K1122" s="1028"/>
      <c r="L1122" s="1028"/>
      <c r="M1122" s="1028"/>
      <c r="N1122" s="1028"/>
      <c r="O1122" s="1028"/>
      <c r="P1122" s="1028"/>
      <c r="Q1122" s="1028"/>
      <c r="R1122" s="1028"/>
      <c r="S1122" s="1028"/>
      <c r="T1122" s="1028"/>
      <c r="U1122" s="1028"/>
      <c r="V1122" s="1028"/>
      <c r="W1122" s="1028"/>
      <c r="X1122" s="1028"/>
    </row>
    <row r="1123" spans="1:24" x14ac:dyDescent="0.2">
      <c r="A1123" s="619"/>
      <c r="B1123" s="95"/>
      <c r="D1123" s="1028"/>
      <c r="E1123" s="1028"/>
      <c r="F1123" s="1028"/>
      <c r="G1123" s="1028"/>
      <c r="H1123" s="1028"/>
      <c r="I1123" s="1028"/>
      <c r="J1123" s="1028"/>
      <c r="K1123" s="1028"/>
      <c r="L1123" s="1028"/>
      <c r="M1123" s="1028"/>
      <c r="N1123" s="1028"/>
      <c r="O1123" s="1028"/>
      <c r="P1123" s="1028"/>
      <c r="Q1123" s="1028"/>
      <c r="R1123" s="1028"/>
      <c r="S1123" s="1028"/>
      <c r="T1123" s="1028"/>
      <c r="U1123" s="1028"/>
      <c r="V1123" s="1028"/>
      <c r="W1123" s="1028"/>
      <c r="X1123" s="1028"/>
    </row>
    <row r="1124" spans="1:24" x14ac:dyDescent="0.2">
      <c r="A1124" s="619"/>
      <c r="B1124" s="95"/>
      <c r="D1124" s="1028"/>
      <c r="E1124" s="1028"/>
      <c r="F1124" s="1028"/>
      <c r="G1124" s="1028"/>
      <c r="H1124" s="1028"/>
      <c r="I1124" s="1028"/>
      <c r="J1124" s="1028"/>
      <c r="K1124" s="1028"/>
      <c r="L1124" s="1028"/>
      <c r="M1124" s="1028"/>
      <c r="N1124" s="1028"/>
      <c r="O1124" s="1028"/>
      <c r="P1124" s="1028"/>
      <c r="Q1124" s="1028"/>
      <c r="R1124" s="1028"/>
      <c r="S1124" s="1028"/>
      <c r="T1124" s="1028"/>
      <c r="U1124" s="1028"/>
      <c r="V1124" s="1028"/>
      <c r="W1124" s="1028"/>
      <c r="X1124" s="1028"/>
    </row>
    <row r="1125" spans="1:24" x14ac:dyDescent="0.2">
      <c r="A1125" s="619"/>
      <c r="B1125" s="95"/>
      <c r="D1125" s="1028"/>
      <c r="E1125" s="1028"/>
      <c r="F1125" s="1028"/>
      <c r="G1125" s="1028"/>
      <c r="H1125" s="1028"/>
      <c r="I1125" s="1028"/>
      <c r="J1125" s="1028"/>
      <c r="K1125" s="1028"/>
      <c r="L1125" s="1028"/>
      <c r="M1125" s="1028"/>
      <c r="N1125" s="1028"/>
      <c r="O1125" s="1028"/>
      <c r="P1125" s="1028"/>
      <c r="Q1125" s="1028"/>
      <c r="R1125" s="1028"/>
      <c r="S1125" s="1028"/>
      <c r="T1125" s="1028"/>
      <c r="U1125" s="1028"/>
      <c r="V1125" s="1028"/>
      <c r="W1125" s="1028"/>
      <c r="X1125" s="1028"/>
    </row>
    <row r="1126" spans="1:24" x14ac:dyDescent="0.2">
      <c r="A1126" s="619"/>
      <c r="B1126" s="95"/>
      <c r="E1126" s="619"/>
      <c r="F1126" s="619"/>
      <c r="G1126" s="619"/>
      <c r="H1126" s="619"/>
      <c r="I1126" s="619"/>
      <c r="J1126" s="619"/>
      <c r="K1126" s="619"/>
      <c r="L1126" s="619"/>
      <c r="M1126" s="619"/>
      <c r="N1126" s="619"/>
      <c r="O1126" s="619"/>
      <c r="P1126" s="619"/>
      <c r="Q1126" s="619"/>
      <c r="R1126" s="619"/>
      <c r="S1126" s="619"/>
      <c r="T1126" s="619"/>
      <c r="U1126" s="619"/>
      <c r="V1126" s="619"/>
      <c r="W1126" s="619"/>
      <c r="X1126" s="619"/>
    </row>
    <row r="1127" spans="1:24" x14ac:dyDescent="0.2">
      <c r="A1127" s="619"/>
      <c r="B1127" s="95"/>
      <c r="E1127" s="619"/>
      <c r="F1127" s="619"/>
      <c r="G1127" s="619"/>
      <c r="H1127" s="619"/>
      <c r="I1127" s="619"/>
      <c r="J1127" s="619"/>
      <c r="K1127" s="619"/>
      <c r="L1127" s="619"/>
      <c r="M1127" s="619"/>
      <c r="N1127" s="619"/>
      <c r="O1127" s="619"/>
      <c r="P1127" s="619"/>
      <c r="Q1127" s="619"/>
      <c r="R1127" s="619"/>
      <c r="S1127" s="619"/>
      <c r="T1127" s="619"/>
      <c r="U1127" s="619"/>
      <c r="V1127" s="619"/>
      <c r="W1127" s="619"/>
      <c r="X1127" s="619"/>
    </row>
    <row r="1128" spans="1:24" x14ac:dyDescent="0.2">
      <c r="A1128" s="619"/>
      <c r="B1128" s="95"/>
      <c r="E1128" s="619"/>
      <c r="F1128" s="619"/>
      <c r="G1128" s="619"/>
      <c r="H1128" s="619"/>
      <c r="I1128" s="619"/>
      <c r="J1128" s="619"/>
      <c r="K1128" s="619"/>
      <c r="L1128" s="619"/>
      <c r="M1128" s="619"/>
      <c r="N1128" s="619"/>
      <c r="O1128" s="619"/>
      <c r="P1128" s="619"/>
      <c r="Q1128" s="619"/>
      <c r="R1128" s="619"/>
      <c r="S1128" s="619"/>
      <c r="T1128" s="619"/>
      <c r="U1128" s="619"/>
      <c r="V1128" s="619"/>
      <c r="W1128" s="619"/>
      <c r="X1128" s="619"/>
    </row>
    <row r="1129" spans="1:24" x14ac:dyDescent="0.2">
      <c r="A1129" s="619"/>
      <c r="B1129" s="95"/>
      <c r="E1129" s="619"/>
      <c r="F1129" s="619"/>
      <c r="G1129" s="619"/>
      <c r="H1129" s="619"/>
      <c r="I1129" s="619"/>
      <c r="J1129" s="619"/>
      <c r="K1129" s="619"/>
      <c r="L1129" s="619"/>
      <c r="M1129" s="619"/>
      <c r="N1129" s="619"/>
      <c r="O1129" s="619"/>
      <c r="P1129" s="619"/>
      <c r="Q1129" s="619"/>
      <c r="R1129" s="619"/>
      <c r="S1129" s="619"/>
      <c r="T1129" s="619"/>
      <c r="U1129" s="619"/>
      <c r="V1129" s="619"/>
      <c r="W1129" s="619"/>
      <c r="X1129" s="619"/>
    </row>
    <row r="1130" spans="1:24" x14ac:dyDescent="0.2">
      <c r="A1130" s="619"/>
      <c r="B1130" s="95"/>
      <c r="E1130" s="619"/>
      <c r="F1130" s="619"/>
      <c r="G1130" s="619"/>
      <c r="H1130" s="619"/>
      <c r="I1130" s="619"/>
      <c r="J1130" s="619"/>
      <c r="K1130" s="619"/>
      <c r="L1130" s="619"/>
      <c r="M1130" s="619"/>
      <c r="N1130" s="619"/>
      <c r="O1130" s="619"/>
      <c r="P1130" s="619"/>
      <c r="Q1130" s="619"/>
      <c r="R1130" s="619"/>
      <c r="S1130" s="619"/>
      <c r="T1130" s="619"/>
      <c r="U1130" s="619"/>
      <c r="V1130" s="619"/>
      <c r="W1130" s="619"/>
      <c r="X1130" s="619"/>
    </row>
    <row r="1131" spans="1:24" x14ac:dyDescent="0.2">
      <c r="A1131" s="619"/>
      <c r="B1131" s="95"/>
      <c r="E1131" s="619"/>
      <c r="F1131" s="619"/>
      <c r="G1131" s="619"/>
      <c r="H1131" s="619"/>
      <c r="I1131" s="619"/>
      <c r="J1131" s="619"/>
      <c r="K1131" s="619"/>
      <c r="L1131" s="619"/>
      <c r="M1131" s="619"/>
      <c r="N1131" s="619"/>
      <c r="O1131" s="619"/>
      <c r="P1131" s="619"/>
      <c r="Q1131" s="619"/>
      <c r="R1131" s="619"/>
      <c r="S1131" s="619"/>
      <c r="T1131" s="619"/>
      <c r="U1131" s="619"/>
      <c r="V1131" s="619"/>
      <c r="W1131" s="619"/>
      <c r="X1131" s="619"/>
    </row>
    <row r="1132" spans="1:24" x14ac:dyDescent="0.2">
      <c r="A1132" s="619"/>
      <c r="B1132" s="95"/>
      <c r="E1132" s="619"/>
      <c r="F1132" s="619"/>
      <c r="G1132" s="619"/>
      <c r="H1132" s="619"/>
      <c r="I1132" s="619"/>
      <c r="J1132" s="619"/>
      <c r="K1132" s="619"/>
      <c r="L1132" s="619"/>
      <c r="M1132" s="619"/>
      <c r="N1132" s="619"/>
      <c r="O1132" s="619"/>
      <c r="P1132" s="619"/>
      <c r="Q1132" s="619"/>
      <c r="R1132" s="619"/>
      <c r="S1132" s="619"/>
      <c r="T1132" s="619"/>
      <c r="U1132" s="619"/>
      <c r="V1132" s="619"/>
      <c r="W1132" s="619"/>
      <c r="X1132" s="619"/>
    </row>
    <row r="1133" spans="1:24" x14ac:dyDescent="0.2">
      <c r="A1133" s="619"/>
      <c r="B1133" s="95"/>
      <c r="E1133" s="619"/>
      <c r="F1133" s="619"/>
      <c r="G1133" s="619"/>
      <c r="H1133" s="619"/>
      <c r="I1133" s="619"/>
      <c r="J1133" s="619"/>
      <c r="K1133" s="619"/>
      <c r="L1133" s="619"/>
      <c r="M1133" s="619"/>
      <c r="N1133" s="619"/>
      <c r="O1133" s="619"/>
      <c r="P1133" s="619"/>
      <c r="Q1133" s="619"/>
      <c r="R1133" s="619"/>
      <c r="S1133" s="619"/>
      <c r="T1133" s="619"/>
      <c r="U1133" s="619"/>
      <c r="V1133" s="619"/>
      <c r="W1133" s="619"/>
      <c r="X1133" s="619"/>
    </row>
    <row r="1134" spans="1:24" x14ac:dyDescent="0.2">
      <c r="A1134" s="619"/>
      <c r="B1134" s="95"/>
      <c r="E1134" s="619"/>
      <c r="F1134" s="619"/>
      <c r="G1134" s="619"/>
      <c r="H1134" s="619"/>
      <c r="I1134" s="619"/>
      <c r="J1134" s="619"/>
      <c r="K1134" s="619"/>
      <c r="L1134" s="619"/>
      <c r="M1134" s="619"/>
      <c r="N1134" s="619"/>
      <c r="O1134" s="619"/>
      <c r="P1134" s="619"/>
      <c r="Q1134" s="619"/>
      <c r="R1134" s="619"/>
      <c r="S1134" s="619"/>
      <c r="T1134" s="619"/>
      <c r="U1134" s="619"/>
      <c r="V1134" s="619"/>
      <c r="W1134" s="619"/>
      <c r="X1134" s="619"/>
    </row>
    <row r="1135" spans="1:24" x14ac:dyDescent="0.2">
      <c r="A1135" s="619"/>
      <c r="B1135" s="95"/>
      <c r="E1135" s="619"/>
      <c r="F1135" s="619"/>
      <c r="G1135" s="619"/>
      <c r="H1135" s="619"/>
      <c r="I1135" s="619"/>
      <c r="J1135" s="619"/>
      <c r="K1135" s="619"/>
      <c r="L1135" s="619"/>
      <c r="M1135" s="619"/>
      <c r="N1135" s="619"/>
      <c r="O1135" s="619"/>
      <c r="P1135" s="619"/>
      <c r="Q1135" s="619"/>
      <c r="R1135" s="619"/>
      <c r="S1135" s="619"/>
      <c r="T1135" s="619"/>
      <c r="U1135" s="619"/>
      <c r="V1135" s="619"/>
      <c r="W1135" s="619"/>
      <c r="X1135" s="619"/>
    </row>
    <row r="1136" spans="1:24" x14ac:dyDescent="0.2">
      <c r="A1136" s="619"/>
      <c r="B1136" s="95"/>
      <c r="E1136" s="619"/>
      <c r="F1136" s="619"/>
      <c r="G1136" s="619"/>
      <c r="H1136" s="619"/>
      <c r="I1136" s="619"/>
      <c r="J1136" s="619"/>
      <c r="K1136" s="619"/>
      <c r="L1136" s="619"/>
      <c r="M1136" s="619"/>
      <c r="N1136" s="619"/>
      <c r="O1136" s="619"/>
      <c r="P1136" s="619"/>
      <c r="Q1136" s="619"/>
      <c r="R1136" s="619"/>
      <c r="S1136" s="619"/>
      <c r="T1136" s="619"/>
      <c r="U1136" s="619"/>
      <c r="V1136" s="619"/>
      <c r="W1136" s="619"/>
      <c r="X1136" s="619"/>
    </row>
    <row r="1137" spans="1:24" x14ac:dyDescent="0.2">
      <c r="A1137" s="619"/>
      <c r="B1137" s="95"/>
      <c r="E1137" s="619"/>
      <c r="F1137" s="619"/>
      <c r="G1137" s="619"/>
      <c r="H1137" s="619"/>
      <c r="I1137" s="619"/>
      <c r="J1137" s="619"/>
      <c r="K1137" s="619"/>
      <c r="L1137" s="619"/>
      <c r="M1137" s="619"/>
      <c r="N1137" s="619"/>
      <c r="O1137" s="619"/>
      <c r="P1137" s="619"/>
      <c r="Q1137" s="619"/>
      <c r="R1137" s="619"/>
      <c r="S1137" s="619"/>
      <c r="T1137" s="619"/>
      <c r="U1137" s="619"/>
      <c r="V1137" s="619"/>
      <c r="W1137" s="619"/>
      <c r="X1137" s="619"/>
    </row>
    <row r="1138" spans="1:24" x14ac:dyDescent="0.2">
      <c r="A1138" s="619"/>
      <c r="B1138" s="95"/>
      <c r="E1138" s="619"/>
      <c r="F1138" s="619"/>
      <c r="G1138" s="619"/>
      <c r="H1138" s="619"/>
      <c r="I1138" s="619"/>
      <c r="J1138" s="619"/>
      <c r="K1138" s="619"/>
      <c r="L1138" s="619"/>
      <c r="M1138" s="619"/>
      <c r="N1138" s="619"/>
      <c r="O1138" s="619"/>
      <c r="P1138" s="619"/>
      <c r="Q1138" s="619"/>
      <c r="R1138" s="619"/>
      <c r="S1138" s="619"/>
      <c r="T1138" s="619"/>
      <c r="U1138" s="619"/>
      <c r="V1138" s="619"/>
      <c r="W1138" s="619"/>
      <c r="X1138" s="619"/>
    </row>
    <row r="1139" spans="1:24" x14ac:dyDescent="0.2">
      <c r="A1139" s="619"/>
      <c r="B1139" s="95"/>
      <c r="E1139" s="619"/>
      <c r="F1139" s="619"/>
      <c r="G1139" s="619"/>
      <c r="H1139" s="619"/>
      <c r="I1139" s="619"/>
      <c r="J1139" s="619"/>
      <c r="K1139" s="619"/>
      <c r="L1139" s="619"/>
      <c r="M1139" s="619"/>
      <c r="N1139" s="619"/>
      <c r="O1139" s="619"/>
      <c r="P1139" s="619"/>
      <c r="Q1139" s="619"/>
      <c r="R1139" s="619"/>
      <c r="S1139" s="619"/>
      <c r="T1139" s="619"/>
      <c r="U1139" s="619"/>
      <c r="V1139" s="619"/>
      <c r="W1139" s="619"/>
      <c r="X1139" s="619"/>
    </row>
    <row r="1140" spans="1:24" x14ac:dyDescent="0.2">
      <c r="A1140" s="619"/>
      <c r="B1140" s="95"/>
      <c r="E1140" s="619"/>
      <c r="F1140" s="619"/>
      <c r="G1140" s="619"/>
      <c r="H1140" s="619"/>
      <c r="I1140" s="619"/>
      <c r="J1140" s="619"/>
      <c r="K1140" s="619"/>
      <c r="L1140" s="619"/>
      <c r="M1140" s="619"/>
      <c r="N1140" s="619"/>
      <c r="O1140" s="619"/>
      <c r="P1140" s="619"/>
      <c r="Q1140" s="619"/>
      <c r="R1140" s="619"/>
      <c r="S1140" s="619"/>
      <c r="T1140" s="619"/>
      <c r="U1140" s="619"/>
      <c r="V1140" s="619"/>
      <c r="W1140" s="619"/>
      <c r="X1140" s="619"/>
    </row>
    <row r="1141" spans="1:24" x14ac:dyDescent="0.2">
      <c r="A1141" s="619"/>
      <c r="B1141" s="95"/>
      <c r="E1141" s="619"/>
      <c r="F1141" s="619"/>
      <c r="G1141" s="619"/>
      <c r="H1141" s="619"/>
      <c r="I1141" s="619"/>
      <c r="J1141" s="619"/>
      <c r="K1141" s="619"/>
      <c r="L1141" s="619"/>
      <c r="M1141" s="619"/>
      <c r="N1141" s="619"/>
      <c r="O1141" s="619"/>
      <c r="P1141" s="619"/>
      <c r="Q1141" s="619"/>
      <c r="R1141" s="619"/>
      <c r="S1141" s="619"/>
      <c r="T1141" s="619"/>
      <c r="U1141" s="619"/>
      <c r="V1141" s="619"/>
      <c r="W1141" s="619"/>
      <c r="X1141" s="619"/>
    </row>
    <row r="1142" spans="1:24" x14ac:dyDescent="0.2">
      <c r="A1142" s="619"/>
      <c r="B1142" s="95"/>
      <c r="E1142" s="619"/>
      <c r="F1142" s="619"/>
      <c r="G1142" s="619"/>
      <c r="H1142" s="619"/>
      <c r="I1142" s="619"/>
      <c r="J1142" s="619"/>
      <c r="K1142" s="619"/>
      <c r="L1142" s="619"/>
      <c r="M1142" s="619"/>
      <c r="N1142" s="619"/>
      <c r="O1142" s="619"/>
      <c r="P1142" s="619"/>
      <c r="Q1142" s="619"/>
      <c r="R1142" s="619"/>
      <c r="S1142" s="619"/>
      <c r="T1142" s="619"/>
      <c r="U1142" s="619"/>
      <c r="V1142" s="619"/>
      <c r="W1142" s="619"/>
      <c r="X1142" s="619"/>
    </row>
    <row r="1143" spans="1:24" x14ac:dyDescent="0.2">
      <c r="A1143" s="619"/>
      <c r="B1143" s="95"/>
      <c r="E1143" s="619"/>
      <c r="F1143" s="619"/>
      <c r="G1143" s="619"/>
      <c r="H1143" s="619"/>
      <c r="I1143" s="619"/>
      <c r="J1143" s="619"/>
      <c r="K1143" s="619"/>
      <c r="L1143" s="619"/>
      <c r="M1143" s="619"/>
      <c r="N1143" s="619"/>
      <c r="O1143" s="619"/>
      <c r="P1143" s="619"/>
      <c r="Q1143" s="619"/>
      <c r="R1143" s="619"/>
      <c r="S1143" s="619"/>
      <c r="T1143" s="619"/>
      <c r="U1143" s="619"/>
      <c r="V1143" s="619"/>
      <c r="W1143" s="619"/>
      <c r="X1143" s="619"/>
    </row>
    <row r="1144" spans="1:24" x14ac:dyDescent="0.2">
      <c r="A1144" s="619"/>
      <c r="B1144" s="95"/>
      <c r="E1144" s="619"/>
      <c r="F1144" s="619"/>
      <c r="G1144" s="619"/>
      <c r="H1144" s="619"/>
      <c r="I1144" s="619"/>
      <c r="J1144" s="619"/>
      <c r="K1144" s="619"/>
      <c r="L1144" s="619"/>
      <c r="M1144" s="619"/>
      <c r="N1144" s="619"/>
      <c r="O1144" s="619"/>
      <c r="P1144" s="619"/>
      <c r="Q1144" s="619"/>
      <c r="R1144" s="619"/>
      <c r="S1144" s="619"/>
      <c r="T1144" s="619"/>
      <c r="U1144" s="619"/>
      <c r="V1144" s="619"/>
      <c r="W1144" s="619"/>
      <c r="X1144" s="619"/>
    </row>
    <row r="1145" spans="1:24" x14ac:dyDescent="0.2">
      <c r="A1145" s="619"/>
      <c r="B1145" s="95"/>
      <c r="E1145" s="619"/>
      <c r="F1145" s="619"/>
      <c r="G1145" s="619"/>
      <c r="H1145" s="619"/>
      <c r="I1145" s="619"/>
      <c r="J1145" s="619"/>
      <c r="K1145" s="619"/>
      <c r="L1145" s="619"/>
      <c r="M1145" s="619"/>
      <c r="N1145" s="619"/>
      <c r="O1145" s="619"/>
      <c r="P1145" s="619"/>
      <c r="Q1145" s="619"/>
      <c r="R1145" s="619"/>
      <c r="S1145" s="619"/>
      <c r="T1145" s="619"/>
      <c r="U1145" s="619"/>
      <c r="V1145" s="619"/>
      <c r="W1145" s="619"/>
      <c r="X1145" s="619"/>
    </row>
    <row r="1146" spans="1:24" x14ac:dyDescent="0.2">
      <c r="A1146" s="619"/>
      <c r="B1146" s="95"/>
      <c r="E1146" s="619"/>
      <c r="F1146" s="619"/>
      <c r="G1146" s="619"/>
      <c r="H1146" s="619"/>
      <c r="I1146" s="619"/>
      <c r="J1146" s="619"/>
      <c r="K1146" s="619"/>
      <c r="L1146" s="619"/>
      <c r="M1146" s="619"/>
      <c r="N1146" s="619"/>
      <c r="O1146" s="619"/>
      <c r="P1146" s="619"/>
      <c r="Q1146" s="619"/>
      <c r="R1146" s="619"/>
      <c r="S1146" s="619"/>
      <c r="T1146" s="619"/>
      <c r="U1146" s="619"/>
      <c r="V1146" s="619"/>
      <c r="W1146" s="619"/>
      <c r="X1146" s="619"/>
    </row>
    <row r="1147" spans="1:24" x14ac:dyDescent="0.2">
      <c r="A1147" s="619"/>
      <c r="B1147" s="95"/>
      <c r="E1147" s="619"/>
      <c r="F1147" s="619"/>
      <c r="G1147" s="619"/>
      <c r="H1147" s="619"/>
      <c r="I1147" s="619"/>
      <c r="J1147" s="619"/>
      <c r="K1147" s="619"/>
      <c r="L1147" s="619"/>
      <c r="M1147" s="619"/>
      <c r="N1147" s="619"/>
      <c r="O1147" s="619"/>
      <c r="P1147" s="619"/>
      <c r="Q1147" s="619"/>
      <c r="R1147" s="619"/>
      <c r="S1147" s="619"/>
      <c r="T1147" s="619"/>
      <c r="U1147" s="619"/>
      <c r="V1147" s="619"/>
      <c r="W1147" s="619"/>
      <c r="X1147" s="619"/>
    </row>
    <row r="1148" spans="1:24" x14ac:dyDescent="0.2">
      <c r="A1148" s="619"/>
      <c r="B1148" s="95"/>
      <c r="E1148" s="619"/>
      <c r="F1148" s="619"/>
      <c r="G1148" s="619"/>
      <c r="H1148" s="619"/>
      <c r="I1148" s="619"/>
      <c r="J1148" s="619"/>
      <c r="K1148" s="619"/>
      <c r="L1148" s="619"/>
      <c r="M1148" s="619"/>
      <c r="N1148" s="619"/>
      <c r="O1148" s="619"/>
      <c r="P1148" s="619"/>
      <c r="Q1148" s="619"/>
      <c r="R1148" s="619"/>
      <c r="S1148" s="619"/>
      <c r="T1148" s="619"/>
      <c r="U1148" s="619"/>
      <c r="V1148" s="619"/>
      <c r="W1148" s="619"/>
      <c r="X1148" s="619"/>
    </row>
    <row r="1149" spans="1:24" x14ac:dyDescent="0.2">
      <c r="A1149" s="619"/>
      <c r="B1149" s="95"/>
      <c r="E1149" s="619"/>
      <c r="F1149" s="619"/>
      <c r="G1149" s="619"/>
      <c r="H1149" s="619"/>
      <c r="I1149" s="619"/>
      <c r="J1149" s="619"/>
      <c r="K1149" s="619"/>
      <c r="L1149" s="619"/>
      <c r="M1149" s="619"/>
      <c r="N1149" s="619"/>
      <c r="O1149" s="619"/>
      <c r="P1149" s="619"/>
      <c r="Q1149" s="619"/>
      <c r="R1149" s="619"/>
      <c r="S1149" s="619"/>
      <c r="T1149" s="619"/>
      <c r="U1149" s="619"/>
      <c r="V1149" s="619"/>
      <c r="W1149" s="619"/>
      <c r="X1149" s="619"/>
    </row>
    <row r="1150" spans="1:24" x14ac:dyDescent="0.2">
      <c r="A1150" s="619"/>
      <c r="B1150" s="95"/>
      <c r="E1150" s="619"/>
      <c r="F1150" s="619"/>
      <c r="G1150" s="619"/>
      <c r="H1150" s="619"/>
      <c r="I1150" s="619"/>
      <c r="J1150" s="619"/>
      <c r="K1150" s="619"/>
      <c r="L1150" s="619"/>
      <c r="M1150" s="619"/>
      <c r="N1150" s="619"/>
      <c r="O1150" s="619"/>
      <c r="P1150" s="619"/>
      <c r="Q1150" s="619"/>
      <c r="R1150" s="619"/>
      <c r="S1150" s="619"/>
      <c r="T1150" s="619"/>
      <c r="U1150" s="619"/>
      <c r="V1150" s="619"/>
      <c r="W1150" s="619"/>
      <c r="X1150" s="619"/>
    </row>
    <row r="1151" spans="1:24" x14ac:dyDescent="0.2">
      <c r="A1151" s="619"/>
      <c r="B1151" s="95"/>
      <c r="E1151" s="619"/>
      <c r="F1151" s="619"/>
      <c r="G1151" s="619"/>
      <c r="H1151" s="619"/>
      <c r="I1151" s="619"/>
      <c r="J1151" s="619"/>
      <c r="K1151" s="619"/>
      <c r="L1151" s="619"/>
      <c r="M1151" s="619"/>
      <c r="N1151" s="619"/>
      <c r="O1151" s="619"/>
      <c r="P1151" s="619"/>
      <c r="Q1151" s="619"/>
      <c r="R1151" s="619"/>
      <c r="S1151" s="619"/>
      <c r="T1151" s="619"/>
      <c r="U1151" s="619"/>
      <c r="V1151" s="619"/>
      <c r="W1151" s="619"/>
      <c r="X1151" s="619"/>
    </row>
    <row r="1152" spans="1:24" x14ac:dyDescent="0.2">
      <c r="A1152" s="619"/>
      <c r="B1152" s="95"/>
      <c r="E1152" s="619"/>
      <c r="F1152" s="619"/>
      <c r="G1152" s="619"/>
      <c r="H1152" s="619"/>
      <c r="I1152" s="619"/>
      <c r="J1152" s="619"/>
      <c r="K1152" s="619"/>
      <c r="L1152" s="619"/>
      <c r="M1152" s="619"/>
      <c r="N1152" s="619"/>
      <c r="O1152" s="619"/>
      <c r="P1152" s="619"/>
      <c r="Q1152" s="619"/>
      <c r="R1152" s="619"/>
      <c r="S1152" s="619"/>
      <c r="T1152" s="619"/>
      <c r="U1152" s="619"/>
      <c r="V1152" s="619"/>
      <c r="W1152" s="619"/>
      <c r="X1152" s="619"/>
    </row>
    <row r="1153" spans="1:24" x14ac:dyDescent="0.2">
      <c r="A1153" s="619"/>
      <c r="B1153" s="95"/>
      <c r="E1153" s="619"/>
      <c r="F1153" s="619"/>
      <c r="G1153" s="619"/>
      <c r="H1153" s="619"/>
      <c r="I1153" s="619"/>
      <c r="J1153" s="619"/>
      <c r="K1153" s="619"/>
      <c r="L1153" s="619"/>
      <c r="M1153" s="619"/>
      <c r="N1153" s="619"/>
      <c r="O1153" s="619"/>
      <c r="P1153" s="619"/>
      <c r="Q1153" s="619"/>
      <c r="R1153" s="619"/>
      <c r="S1153" s="619"/>
      <c r="T1153" s="619"/>
      <c r="U1153" s="619"/>
      <c r="V1153" s="619"/>
      <c r="W1153" s="619"/>
      <c r="X1153" s="619"/>
    </row>
    <row r="1154" spans="1:24" x14ac:dyDescent="0.2">
      <c r="A1154" s="619"/>
      <c r="B1154" s="95"/>
      <c r="E1154" s="619"/>
      <c r="F1154" s="619"/>
      <c r="G1154" s="619"/>
      <c r="H1154" s="619"/>
      <c r="I1154" s="619"/>
      <c r="J1154" s="619"/>
      <c r="K1154" s="619"/>
      <c r="L1154" s="619"/>
      <c r="M1154" s="619"/>
      <c r="N1154" s="619"/>
      <c r="O1154" s="619"/>
      <c r="P1154" s="619"/>
      <c r="Q1154" s="619"/>
      <c r="R1154" s="619"/>
      <c r="S1154" s="619"/>
      <c r="T1154" s="619"/>
      <c r="U1154" s="619"/>
      <c r="V1154" s="619"/>
      <c r="W1154" s="619"/>
      <c r="X1154" s="619"/>
    </row>
    <row r="1155" spans="1:24" x14ac:dyDescent="0.2">
      <c r="A1155" s="619"/>
      <c r="B1155" s="95"/>
      <c r="E1155" s="619"/>
      <c r="F1155" s="619"/>
      <c r="G1155" s="619"/>
      <c r="H1155" s="619"/>
      <c r="I1155" s="619"/>
      <c r="J1155" s="619"/>
      <c r="K1155" s="619"/>
      <c r="L1155" s="619"/>
      <c r="M1155" s="619"/>
      <c r="N1155" s="619"/>
      <c r="O1155" s="619"/>
      <c r="P1155" s="619"/>
      <c r="Q1155" s="619"/>
      <c r="R1155" s="619"/>
      <c r="S1155" s="619"/>
      <c r="T1155" s="619"/>
      <c r="U1155" s="619"/>
      <c r="V1155" s="619"/>
      <c r="W1155" s="619"/>
      <c r="X1155" s="619"/>
    </row>
    <row r="1156" spans="1:24" x14ac:dyDescent="0.2">
      <c r="A1156" s="619"/>
      <c r="B1156" s="95"/>
      <c r="E1156" s="619"/>
      <c r="F1156" s="619"/>
      <c r="G1156" s="619"/>
      <c r="H1156" s="619"/>
      <c r="I1156" s="619"/>
      <c r="J1156" s="619"/>
      <c r="K1156" s="619"/>
      <c r="L1156" s="619"/>
      <c r="M1156" s="619"/>
      <c r="N1156" s="619"/>
      <c r="O1156" s="619"/>
      <c r="P1156" s="619"/>
      <c r="Q1156" s="619"/>
      <c r="R1156" s="619"/>
      <c r="S1156" s="619"/>
      <c r="T1156" s="619"/>
      <c r="U1156" s="619"/>
      <c r="V1156" s="619"/>
      <c r="W1156" s="619"/>
      <c r="X1156" s="619"/>
    </row>
    <row r="1157" spans="1:24" x14ac:dyDescent="0.2">
      <c r="A1157" s="619"/>
      <c r="B1157" s="95"/>
      <c r="E1157" s="619"/>
      <c r="F1157" s="619"/>
      <c r="G1157" s="619"/>
      <c r="H1157" s="619"/>
      <c r="I1157" s="619"/>
      <c r="J1157" s="619"/>
      <c r="K1157" s="619"/>
      <c r="L1157" s="619"/>
      <c r="M1157" s="619"/>
      <c r="N1157" s="619"/>
      <c r="O1157" s="619"/>
      <c r="P1157" s="619"/>
      <c r="Q1157" s="619"/>
      <c r="R1157" s="619"/>
      <c r="S1157" s="619"/>
      <c r="T1157" s="619"/>
      <c r="U1157" s="619"/>
      <c r="V1157" s="619"/>
      <c r="W1157" s="619"/>
      <c r="X1157" s="619"/>
    </row>
    <row r="1158" spans="1:24" x14ac:dyDescent="0.2">
      <c r="A1158" s="619"/>
      <c r="B1158" s="95"/>
      <c r="E1158" s="619"/>
      <c r="F1158" s="619"/>
      <c r="G1158" s="619"/>
      <c r="H1158" s="619"/>
      <c r="I1158" s="619"/>
      <c r="J1158" s="619"/>
      <c r="K1158" s="619"/>
      <c r="L1158" s="619"/>
      <c r="M1158" s="619"/>
      <c r="N1158" s="619"/>
      <c r="O1158" s="619"/>
      <c r="P1158" s="619"/>
      <c r="Q1158" s="619"/>
      <c r="R1158" s="619"/>
      <c r="S1158" s="619"/>
      <c r="T1158" s="619"/>
      <c r="U1158" s="619"/>
      <c r="V1158" s="619"/>
      <c r="W1158" s="619"/>
      <c r="X1158" s="619"/>
    </row>
    <row r="1159" spans="1:24" x14ac:dyDescent="0.2">
      <c r="A1159" s="619"/>
      <c r="B1159" s="95"/>
      <c r="E1159" s="619"/>
      <c r="F1159" s="619"/>
      <c r="G1159" s="619"/>
      <c r="H1159" s="619"/>
      <c r="I1159" s="619"/>
      <c r="J1159" s="619"/>
      <c r="K1159" s="619"/>
      <c r="L1159" s="619"/>
      <c r="M1159" s="619"/>
      <c r="N1159" s="619"/>
      <c r="O1159" s="619"/>
      <c r="P1159" s="619"/>
      <c r="Q1159" s="619"/>
      <c r="R1159" s="619"/>
      <c r="S1159" s="619"/>
      <c r="T1159" s="619"/>
      <c r="U1159" s="619"/>
      <c r="V1159" s="619"/>
      <c r="W1159" s="619"/>
      <c r="X1159" s="619"/>
    </row>
    <row r="1160" spans="1:24" x14ac:dyDescent="0.2">
      <c r="A1160" s="619"/>
      <c r="B1160" s="95"/>
      <c r="E1160" s="619"/>
      <c r="F1160" s="619"/>
      <c r="G1160" s="619"/>
      <c r="H1160" s="619"/>
      <c r="I1160" s="619"/>
      <c r="J1160" s="619"/>
      <c r="K1160" s="619"/>
      <c r="L1160" s="619"/>
      <c r="M1160" s="619"/>
      <c r="N1160" s="619"/>
      <c r="O1160" s="619"/>
      <c r="P1160" s="619"/>
      <c r="Q1160" s="619"/>
      <c r="R1160" s="619"/>
      <c r="S1160" s="619"/>
      <c r="T1160" s="619"/>
      <c r="U1160" s="619"/>
      <c r="V1160" s="619"/>
      <c r="W1160" s="619"/>
      <c r="X1160" s="619"/>
    </row>
    <row r="1161" spans="1:24" x14ac:dyDescent="0.2">
      <c r="A1161" s="619"/>
      <c r="B1161" s="95"/>
      <c r="E1161" s="619"/>
      <c r="F1161" s="619"/>
      <c r="G1161" s="619"/>
      <c r="H1161" s="619"/>
      <c r="I1161" s="619"/>
      <c r="J1161" s="619"/>
      <c r="K1161" s="619"/>
      <c r="L1161" s="619"/>
      <c r="M1161" s="619"/>
      <c r="N1161" s="619"/>
      <c r="O1161" s="619"/>
      <c r="P1161" s="619"/>
      <c r="Q1161" s="619"/>
      <c r="R1161" s="619"/>
      <c r="S1161" s="619"/>
      <c r="T1161" s="619"/>
      <c r="U1161" s="619"/>
      <c r="V1161" s="619"/>
      <c r="W1161" s="619"/>
      <c r="X1161" s="619"/>
    </row>
    <row r="1162" spans="1:24" x14ac:dyDescent="0.2">
      <c r="A1162" s="619"/>
      <c r="B1162" s="95"/>
      <c r="E1162" s="619"/>
      <c r="F1162" s="619"/>
      <c r="G1162" s="619"/>
      <c r="H1162" s="619"/>
      <c r="I1162" s="619"/>
      <c r="J1162" s="619"/>
      <c r="K1162" s="619"/>
      <c r="L1162" s="619"/>
      <c r="M1162" s="619"/>
      <c r="N1162" s="619"/>
      <c r="O1162" s="619"/>
      <c r="P1162" s="619"/>
      <c r="Q1162" s="619"/>
      <c r="R1162" s="619"/>
      <c r="S1162" s="619"/>
      <c r="T1162" s="619"/>
      <c r="U1162" s="619"/>
      <c r="V1162" s="619"/>
      <c r="W1162" s="619"/>
      <c r="X1162" s="619"/>
    </row>
    <row r="1163" spans="1:24" x14ac:dyDescent="0.2">
      <c r="A1163" s="619"/>
      <c r="B1163" s="95"/>
      <c r="E1163" s="619"/>
      <c r="F1163" s="619"/>
      <c r="G1163" s="619"/>
      <c r="H1163" s="619"/>
      <c r="I1163" s="619"/>
      <c r="J1163" s="619"/>
      <c r="K1163" s="619"/>
      <c r="L1163" s="619"/>
      <c r="M1163" s="619"/>
      <c r="N1163" s="619"/>
      <c r="O1163" s="619"/>
      <c r="P1163" s="619"/>
      <c r="Q1163" s="619"/>
      <c r="R1163" s="619"/>
      <c r="S1163" s="619"/>
      <c r="T1163" s="619"/>
      <c r="U1163" s="619"/>
      <c r="V1163" s="619"/>
      <c r="W1163" s="619"/>
      <c r="X1163" s="619"/>
    </row>
    <row r="1164" spans="1:24" x14ac:dyDescent="0.2">
      <c r="A1164" s="619"/>
      <c r="B1164" s="95"/>
      <c r="E1164" s="619"/>
      <c r="F1164" s="619"/>
      <c r="G1164" s="619"/>
      <c r="H1164" s="619"/>
      <c r="I1164" s="619"/>
      <c r="J1164" s="619"/>
      <c r="K1164" s="619"/>
      <c r="L1164" s="619"/>
      <c r="M1164" s="619"/>
      <c r="N1164" s="619"/>
      <c r="O1164" s="619"/>
      <c r="P1164" s="619"/>
      <c r="Q1164" s="619"/>
      <c r="R1164" s="619"/>
      <c r="S1164" s="619"/>
      <c r="T1164" s="619"/>
      <c r="U1164" s="619"/>
      <c r="V1164" s="619"/>
      <c r="W1164" s="619"/>
      <c r="X1164" s="619"/>
    </row>
    <row r="1165" spans="1:24" x14ac:dyDescent="0.2">
      <c r="A1165" s="619"/>
      <c r="B1165" s="95"/>
      <c r="E1165" s="619"/>
      <c r="F1165" s="619"/>
      <c r="G1165" s="619"/>
      <c r="H1165" s="619"/>
      <c r="I1165" s="619"/>
      <c r="J1165" s="619"/>
      <c r="K1165" s="619"/>
      <c r="L1165" s="619"/>
      <c r="M1165" s="619"/>
      <c r="N1165" s="619"/>
      <c r="O1165" s="619"/>
      <c r="P1165" s="619"/>
      <c r="Q1165" s="619"/>
      <c r="R1165" s="619"/>
      <c r="S1165" s="619"/>
      <c r="T1165" s="619"/>
      <c r="U1165" s="619"/>
      <c r="V1165" s="619"/>
      <c r="W1165" s="619"/>
      <c r="X1165" s="619"/>
    </row>
    <row r="1166" spans="1:24" x14ac:dyDescent="0.2">
      <c r="A1166" s="619"/>
      <c r="B1166" s="95"/>
      <c r="E1166" s="619"/>
      <c r="F1166" s="619"/>
      <c r="G1166" s="619"/>
      <c r="H1166" s="619"/>
      <c r="I1166" s="619"/>
      <c r="J1166" s="619"/>
      <c r="K1166" s="619"/>
      <c r="L1166" s="619"/>
      <c r="M1166" s="619"/>
      <c r="N1166" s="619"/>
      <c r="O1166" s="619"/>
      <c r="P1166" s="619"/>
      <c r="Q1166" s="619"/>
      <c r="R1166" s="619"/>
      <c r="S1166" s="619"/>
      <c r="T1166" s="619"/>
      <c r="U1166" s="619"/>
      <c r="V1166" s="619"/>
      <c r="W1166" s="619"/>
      <c r="X1166" s="619"/>
    </row>
    <row r="1167" spans="1:24" x14ac:dyDescent="0.2">
      <c r="A1167" s="619"/>
      <c r="B1167" s="95"/>
      <c r="E1167" s="619"/>
      <c r="F1167" s="619"/>
      <c r="G1167" s="619"/>
      <c r="H1167" s="619"/>
      <c r="I1167" s="619"/>
      <c r="J1167" s="619"/>
      <c r="K1167" s="619"/>
      <c r="L1167" s="619"/>
      <c r="M1167" s="619"/>
      <c r="N1167" s="619"/>
      <c r="O1167" s="619"/>
      <c r="P1167" s="619"/>
      <c r="Q1167" s="619"/>
      <c r="R1167" s="619"/>
      <c r="S1167" s="619"/>
      <c r="T1167" s="619"/>
      <c r="U1167" s="619"/>
      <c r="V1167" s="619"/>
      <c r="W1167" s="619"/>
      <c r="X1167" s="619"/>
    </row>
    <row r="1168" spans="1:24" x14ac:dyDescent="0.2">
      <c r="A1168" s="619"/>
      <c r="B1168" s="95"/>
      <c r="E1168" s="619"/>
      <c r="F1168" s="619"/>
      <c r="G1168" s="619"/>
      <c r="H1168" s="619"/>
      <c r="I1168" s="619"/>
      <c r="J1168" s="619"/>
      <c r="K1168" s="619"/>
      <c r="L1168" s="619"/>
      <c r="M1168" s="619"/>
      <c r="N1168" s="619"/>
      <c r="O1168" s="619"/>
      <c r="P1168" s="619"/>
      <c r="Q1168" s="619"/>
      <c r="R1168" s="619"/>
      <c r="S1168" s="619"/>
      <c r="T1168" s="619"/>
      <c r="U1168" s="619"/>
      <c r="V1168" s="619"/>
      <c r="W1168" s="619"/>
      <c r="X1168" s="619"/>
    </row>
    <row r="1169" spans="1:24" x14ac:dyDescent="0.2">
      <c r="A1169" s="619"/>
      <c r="B1169" s="95"/>
      <c r="E1169" s="619"/>
      <c r="F1169" s="619"/>
      <c r="G1169" s="619"/>
      <c r="H1169" s="619"/>
      <c r="I1169" s="619"/>
      <c r="J1169" s="619"/>
      <c r="K1169" s="619"/>
      <c r="L1169" s="619"/>
      <c r="M1169" s="619"/>
      <c r="N1169" s="619"/>
      <c r="O1169" s="619"/>
      <c r="P1169" s="619"/>
      <c r="Q1169" s="619"/>
      <c r="R1169" s="619"/>
      <c r="S1169" s="619"/>
      <c r="T1169" s="619"/>
      <c r="U1169" s="619"/>
      <c r="V1169" s="619"/>
      <c r="W1169" s="619"/>
      <c r="X1169" s="619"/>
    </row>
    <row r="1170" spans="1:24" x14ac:dyDescent="0.2">
      <c r="A1170" s="619"/>
      <c r="B1170" s="95"/>
      <c r="E1170" s="619"/>
      <c r="F1170" s="619"/>
      <c r="G1170" s="619"/>
      <c r="H1170" s="619"/>
      <c r="I1170" s="619"/>
      <c r="J1170" s="619"/>
      <c r="K1170" s="619"/>
      <c r="L1170" s="619"/>
      <c r="M1170" s="619"/>
      <c r="N1170" s="619"/>
      <c r="O1170" s="619"/>
      <c r="P1170" s="619"/>
      <c r="Q1170" s="619"/>
      <c r="R1170" s="619"/>
      <c r="S1170" s="619"/>
      <c r="T1170" s="619"/>
      <c r="U1170" s="619"/>
      <c r="V1170" s="619"/>
      <c r="W1170" s="619"/>
      <c r="X1170" s="619"/>
    </row>
    <row r="1171" spans="1:24" x14ac:dyDescent="0.2">
      <c r="A1171" s="619"/>
      <c r="B1171" s="95"/>
      <c r="E1171" s="619"/>
      <c r="F1171" s="619"/>
      <c r="G1171" s="619"/>
      <c r="H1171" s="619"/>
      <c r="I1171" s="619"/>
      <c r="J1171" s="619"/>
      <c r="K1171" s="619"/>
      <c r="L1171" s="619"/>
      <c r="M1171" s="619"/>
      <c r="N1171" s="619"/>
      <c r="O1171" s="619"/>
      <c r="P1171" s="619"/>
      <c r="Q1171" s="619"/>
      <c r="R1171" s="619"/>
      <c r="S1171" s="619"/>
      <c r="T1171" s="619"/>
      <c r="U1171" s="619"/>
      <c r="V1171" s="619"/>
      <c r="W1171" s="619"/>
      <c r="X1171" s="619"/>
    </row>
    <row r="1172" spans="1:24" x14ac:dyDescent="0.2">
      <c r="A1172" s="619"/>
      <c r="B1172" s="95"/>
      <c r="E1172" s="619"/>
      <c r="F1172" s="619"/>
      <c r="G1172" s="619"/>
      <c r="H1172" s="619"/>
      <c r="I1172" s="619"/>
      <c r="J1172" s="619"/>
      <c r="K1172" s="619"/>
      <c r="L1172" s="619"/>
      <c r="M1172" s="619"/>
      <c r="N1172" s="619"/>
      <c r="O1172" s="619"/>
      <c r="P1172" s="619"/>
      <c r="Q1172" s="619"/>
      <c r="R1172" s="619"/>
      <c r="S1172" s="619"/>
      <c r="T1172" s="619"/>
      <c r="U1172" s="619"/>
      <c r="V1172" s="619"/>
      <c r="W1172" s="619"/>
      <c r="X1172" s="619"/>
    </row>
    <row r="1173" spans="1:24" x14ac:dyDescent="0.2">
      <c r="A1173" s="619"/>
      <c r="B1173" s="95"/>
      <c r="E1173" s="619"/>
      <c r="F1173" s="619"/>
      <c r="G1173" s="619"/>
      <c r="H1173" s="619"/>
      <c r="I1173" s="619"/>
      <c r="J1173" s="619"/>
      <c r="K1173" s="619"/>
      <c r="L1173" s="619"/>
      <c r="M1173" s="619"/>
      <c r="N1173" s="619"/>
      <c r="O1173" s="619"/>
      <c r="P1173" s="619"/>
      <c r="Q1173" s="619"/>
      <c r="R1173" s="619"/>
      <c r="S1173" s="619"/>
      <c r="T1173" s="619"/>
      <c r="U1173" s="619"/>
      <c r="V1173" s="619"/>
      <c r="W1173" s="619"/>
      <c r="X1173" s="619"/>
    </row>
    <row r="1174" spans="1:24" x14ac:dyDescent="0.2">
      <c r="A1174" s="619"/>
      <c r="B1174" s="95"/>
      <c r="E1174" s="619"/>
      <c r="F1174" s="619"/>
      <c r="G1174" s="619"/>
      <c r="H1174" s="619"/>
      <c r="I1174" s="619"/>
      <c r="J1174" s="619"/>
      <c r="K1174" s="619"/>
      <c r="L1174" s="619"/>
      <c r="M1174" s="619"/>
      <c r="N1174" s="619"/>
      <c r="O1174" s="619"/>
      <c r="P1174" s="619"/>
      <c r="Q1174" s="619"/>
      <c r="R1174" s="619"/>
      <c r="S1174" s="619"/>
      <c r="T1174" s="619"/>
      <c r="U1174" s="619"/>
      <c r="V1174" s="619"/>
      <c r="W1174" s="619"/>
      <c r="X1174" s="619"/>
    </row>
    <row r="1175" spans="1:24" x14ac:dyDescent="0.2">
      <c r="A1175" s="619"/>
      <c r="B1175" s="95"/>
      <c r="E1175" s="619"/>
      <c r="F1175" s="619"/>
      <c r="G1175" s="619"/>
      <c r="H1175" s="619"/>
      <c r="I1175" s="619"/>
      <c r="J1175" s="619"/>
      <c r="K1175" s="619"/>
      <c r="L1175" s="619"/>
      <c r="M1175" s="619"/>
      <c r="N1175" s="619"/>
      <c r="O1175" s="619"/>
      <c r="P1175" s="619"/>
      <c r="Q1175" s="619"/>
      <c r="R1175" s="619"/>
      <c r="S1175" s="619"/>
      <c r="T1175" s="619"/>
      <c r="U1175" s="619"/>
      <c r="V1175" s="619"/>
      <c r="W1175" s="619"/>
      <c r="X1175" s="619"/>
    </row>
    <row r="1176" spans="1:24" x14ac:dyDescent="0.2">
      <c r="A1176" s="619"/>
      <c r="B1176" s="95"/>
      <c r="E1176" s="619"/>
      <c r="F1176" s="619"/>
      <c r="G1176" s="619"/>
      <c r="H1176" s="619"/>
      <c r="I1176" s="619"/>
      <c r="J1176" s="619"/>
      <c r="K1176" s="619"/>
      <c r="L1176" s="619"/>
      <c r="M1176" s="619"/>
      <c r="N1176" s="619"/>
      <c r="O1176" s="619"/>
      <c r="P1176" s="619"/>
      <c r="Q1176" s="619"/>
      <c r="R1176" s="619"/>
      <c r="S1176" s="619"/>
      <c r="T1176" s="619"/>
      <c r="U1176" s="619"/>
      <c r="V1176" s="619"/>
      <c r="W1176" s="619"/>
      <c r="X1176" s="619"/>
    </row>
    <row r="1177" spans="1:24" x14ac:dyDescent="0.2">
      <c r="A1177" s="619"/>
      <c r="B1177" s="95"/>
      <c r="E1177" s="619"/>
      <c r="F1177" s="619"/>
      <c r="G1177" s="619"/>
      <c r="H1177" s="619"/>
      <c r="I1177" s="619"/>
      <c r="J1177" s="619"/>
      <c r="K1177" s="619"/>
      <c r="L1177" s="619"/>
      <c r="M1177" s="619"/>
      <c r="N1177" s="619"/>
      <c r="O1177" s="619"/>
      <c r="P1177" s="619"/>
      <c r="Q1177" s="619"/>
      <c r="R1177" s="619"/>
      <c r="S1177" s="619"/>
      <c r="T1177" s="619"/>
      <c r="U1177" s="619"/>
      <c r="V1177" s="619"/>
      <c r="W1177" s="619"/>
      <c r="X1177" s="619"/>
    </row>
    <row r="1178" spans="1:24" x14ac:dyDescent="0.2">
      <c r="A1178" s="619"/>
      <c r="B1178" s="95"/>
      <c r="E1178" s="619"/>
      <c r="F1178" s="619"/>
      <c r="G1178" s="619"/>
      <c r="H1178" s="619"/>
      <c r="I1178" s="619"/>
      <c r="J1178" s="619"/>
      <c r="K1178" s="619"/>
      <c r="L1178" s="619"/>
      <c r="M1178" s="619"/>
      <c r="N1178" s="619"/>
      <c r="O1178" s="619"/>
      <c r="P1178" s="619"/>
      <c r="Q1178" s="619"/>
      <c r="R1178" s="619"/>
      <c r="S1178" s="619"/>
      <c r="T1178" s="619"/>
      <c r="U1178" s="619"/>
      <c r="V1178" s="619"/>
      <c r="W1178" s="619"/>
      <c r="X1178" s="619"/>
    </row>
    <row r="1179" spans="1:24" x14ac:dyDescent="0.2">
      <c r="A1179" s="619"/>
      <c r="B1179" s="95"/>
      <c r="E1179" s="619"/>
      <c r="F1179" s="619"/>
      <c r="G1179" s="619"/>
      <c r="H1179" s="619"/>
      <c r="I1179" s="619"/>
      <c r="J1179" s="619"/>
      <c r="K1179" s="619"/>
      <c r="L1179" s="619"/>
      <c r="M1179" s="619"/>
      <c r="N1179" s="619"/>
      <c r="O1179" s="619"/>
      <c r="P1179" s="619"/>
      <c r="Q1179" s="619"/>
      <c r="R1179" s="619"/>
      <c r="S1179" s="619"/>
      <c r="T1179" s="619"/>
      <c r="U1179" s="619"/>
      <c r="V1179" s="619"/>
      <c r="W1179" s="619"/>
      <c r="X1179" s="619"/>
    </row>
    <row r="1180" spans="1:24" x14ac:dyDescent="0.2">
      <c r="A1180" s="619"/>
      <c r="B1180" s="95"/>
      <c r="E1180" s="619"/>
      <c r="F1180" s="619"/>
      <c r="G1180" s="619"/>
      <c r="H1180" s="619"/>
      <c r="I1180" s="619"/>
      <c r="J1180" s="619"/>
      <c r="K1180" s="619"/>
      <c r="L1180" s="619"/>
      <c r="M1180" s="619"/>
      <c r="N1180" s="619"/>
      <c r="O1180" s="619"/>
      <c r="P1180" s="619"/>
      <c r="Q1180" s="619"/>
      <c r="R1180" s="619"/>
      <c r="S1180" s="619"/>
      <c r="T1180" s="619"/>
      <c r="U1180" s="619"/>
      <c r="V1180" s="619"/>
      <c r="W1180" s="619"/>
      <c r="X1180" s="619"/>
    </row>
    <row r="1181" spans="1:24" x14ac:dyDescent="0.2">
      <c r="A1181" s="619"/>
      <c r="B1181" s="95"/>
      <c r="E1181" s="619"/>
      <c r="F1181" s="619"/>
      <c r="G1181" s="619"/>
      <c r="H1181" s="619"/>
      <c r="I1181" s="619"/>
      <c r="J1181" s="619"/>
      <c r="K1181" s="619"/>
      <c r="L1181" s="619"/>
      <c r="M1181" s="619"/>
      <c r="N1181" s="619"/>
      <c r="O1181" s="619"/>
      <c r="P1181" s="619"/>
      <c r="Q1181" s="619"/>
      <c r="R1181" s="619"/>
      <c r="S1181" s="619"/>
      <c r="T1181" s="619"/>
      <c r="U1181" s="619"/>
      <c r="V1181" s="619"/>
      <c r="W1181" s="619"/>
      <c r="X1181" s="619"/>
    </row>
    <row r="1182" spans="1:24" x14ac:dyDescent="0.2">
      <c r="A1182" s="619"/>
      <c r="B1182" s="95"/>
      <c r="E1182" s="619"/>
      <c r="F1182" s="619"/>
      <c r="G1182" s="619"/>
      <c r="H1182" s="619"/>
      <c r="I1182" s="619"/>
      <c r="J1182" s="619"/>
      <c r="K1182" s="619"/>
      <c r="L1182" s="619"/>
      <c r="M1182" s="619"/>
      <c r="N1182" s="619"/>
      <c r="O1182" s="619"/>
      <c r="P1182" s="619"/>
      <c r="Q1182" s="619"/>
      <c r="R1182" s="619"/>
      <c r="S1182" s="619"/>
      <c r="T1182" s="619"/>
      <c r="U1182" s="619"/>
      <c r="V1182" s="619"/>
      <c r="W1182" s="619"/>
      <c r="X1182" s="619"/>
    </row>
    <row r="1183" spans="1:24" x14ac:dyDescent="0.2">
      <c r="A1183" s="619"/>
      <c r="B1183" s="95"/>
      <c r="E1183" s="619"/>
      <c r="F1183" s="619"/>
      <c r="G1183" s="619"/>
      <c r="H1183" s="619"/>
      <c r="I1183" s="619"/>
      <c r="J1183" s="619"/>
      <c r="K1183" s="619"/>
      <c r="L1183" s="619"/>
      <c r="M1183" s="619"/>
      <c r="N1183" s="619"/>
      <c r="O1183" s="619"/>
      <c r="P1183" s="619"/>
      <c r="Q1183" s="619"/>
      <c r="R1183" s="619"/>
      <c r="S1183" s="619"/>
      <c r="T1183" s="619"/>
      <c r="U1183" s="619"/>
      <c r="V1183" s="619"/>
      <c r="W1183" s="619"/>
      <c r="X1183" s="619"/>
    </row>
    <row r="1184" spans="1:24" x14ac:dyDescent="0.2">
      <c r="A1184" s="619"/>
      <c r="B1184" s="95"/>
      <c r="E1184" s="619"/>
      <c r="F1184" s="619"/>
      <c r="G1184" s="619"/>
      <c r="H1184" s="619"/>
      <c r="I1184" s="619"/>
      <c r="J1184" s="619"/>
      <c r="K1184" s="619"/>
      <c r="L1184" s="619"/>
      <c r="M1184" s="619"/>
      <c r="N1184" s="619"/>
      <c r="O1184" s="619"/>
      <c r="P1184" s="619"/>
      <c r="Q1184" s="619"/>
      <c r="R1184" s="619"/>
      <c r="S1184" s="619"/>
      <c r="T1184" s="619"/>
      <c r="U1184" s="619"/>
      <c r="V1184" s="619"/>
      <c r="W1184" s="619"/>
      <c r="X1184" s="619"/>
    </row>
    <row r="1185" spans="1:24" x14ac:dyDescent="0.2">
      <c r="A1185" s="619"/>
      <c r="B1185" s="95"/>
      <c r="E1185" s="619"/>
      <c r="F1185" s="619"/>
      <c r="G1185" s="619"/>
      <c r="H1185" s="619"/>
      <c r="I1185" s="619"/>
      <c r="J1185" s="619"/>
      <c r="K1185" s="619"/>
      <c r="L1185" s="619"/>
      <c r="M1185" s="619"/>
      <c r="N1185" s="619"/>
      <c r="O1185" s="619"/>
      <c r="P1185" s="619"/>
      <c r="Q1185" s="619"/>
      <c r="R1185" s="619"/>
      <c r="S1185" s="619"/>
      <c r="T1185" s="619"/>
      <c r="U1185" s="619"/>
      <c r="V1185" s="619"/>
      <c r="W1185" s="619"/>
      <c r="X1185" s="619"/>
    </row>
    <row r="1186" spans="1:24" x14ac:dyDescent="0.2">
      <c r="A1186" s="619"/>
      <c r="B1186" s="95"/>
      <c r="E1186" s="619"/>
      <c r="F1186" s="619"/>
      <c r="G1186" s="619"/>
      <c r="H1186" s="619"/>
      <c r="I1186" s="619"/>
      <c r="J1186" s="619"/>
      <c r="K1186" s="619"/>
      <c r="L1186" s="619"/>
      <c r="M1186" s="619"/>
      <c r="N1186" s="619"/>
      <c r="O1186" s="619"/>
      <c r="P1186" s="619"/>
      <c r="Q1186" s="619"/>
      <c r="R1186" s="619"/>
      <c r="S1186" s="619"/>
      <c r="T1186" s="619"/>
      <c r="U1186" s="619"/>
      <c r="V1186" s="619"/>
      <c r="W1186" s="619"/>
      <c r="X1186" s="619"/>
    </row>
    <row r="1187" spans="1:24" x14ac:dyDescent="0.2">
      <c r="A1187" s="619"/>
      <c r="B1187" s="95"/>
      <c r="E1187" s="619"/>
      <c r="F1187" s="619"/>
      <c r="G1187" s="619"/>
      <c r="H1187" s="619"/>
      <c r="I1187" s="619"/>
      <c r="J1187" s="619"/>
      <c r="K1187" s="619"/>
      <c r="L1187" s="619"/>
      <c r="M1187" s="619"/>
      <c r="N1187" s="619"/>
      <c r="O1187" s="619"/>
      <c r="P1187" s="619"/>
      <c r="Q1187" s="619"/>
      <c r="R1187" s="619"/>
      <c r="S1187" s="619"/>
      <c r="T1187" s="619"/>
      <c r="U1187" s="619"/>
      <c r="V1187" s="619"/>
      <c r="W1187" s="619"/>
      <c r="X1187" s="619"/>
    </row>
    <row r="1188" spans="1:24" x14ac:dyDescent="0.2">
      <c r="A1188" s="619"/>
      <c r="B1188" s="95"/>
      <c r="E1188" s="619"/>
      <c r="F1188" s="619"/>
      <c r="G1188" s="619"/>
      <c r="H1188" s="619"/>
      <c r="I1188" s="619"/>
      <c r="J1188" s="619"/>
      <c r="K1188" s="619"/>
      <c r="L1188" s="619"/>
      <c r="M1188" s="619"/>
      <c r="N1188" s="619"/>
      <c r="O1188" s="619"/>
      <c r="P1188" s="619"/>
      <c r="Q1188" s="619"/>
      <c r="R1188" s="619"/>
      <c r="S1188" s="619"/>
      <c r="T1188" s="619"/>
      <c r="U1188" s="619"/>
      <c r="V1188" s="619"/>
      <c r="W1188" s="619"/>
      <c r="X1188" s="619"/>
    </row>
    <row r="1189" spans="1:24" x14ac:dyDescent="0.2">
      <c r="A1189" s="619"/>
      <c r="B1189" s="95"/>
      <c r="E1189" s="619"/>
      <c r="F1189" s="619"/>
      <c r="G1189" s="619"/>
      <c r="H1189" s="619"/>
      <c r="I1189" s="619"/>
      <c r="J1189" s="619"/>
      <c r="K1189" s="619"/>
      <c r="L1189" s="619"/>
      <c r="M1189" s="619"/>
      <c r="N1189" s="619"/>
      <c r="O1189" s="619"/>
      <c r="P1189" s="619"/>
      <c r="Q1189" s="619"/>
      <c r="R1189" s="619"/>
      <c r="S1189" s="619"/>
      <c r="T1189" s="619"/>
      <c r="U1189" s="619"/>
      <c r="V1189" s="619"/>
      <c r="W1189" s="619"/>
      <c r="X1189" s="619"/>
    </row>
    <row r="1190" spans="1:24" x14ac:dyDescent="0.2">
      <c r="A1190" s="619"/>
      <c r="B1190" s="95"/>
      <c r="E1190" s="619"/>
      <c r="F1190" s="619"/>
      <c r="G1190" s="619"/>
      <c r="H1190" s="619"/>
      <c r="I1190" s="619"/>
      <c r="J1190" s="619"/>
      <c r="K1190" s="619"/>
      <c r="L1190" s="619"/>
      <c r="M1190" s="619"/>
      <c r="N1190" s="619"/>
      <c r="O1190" s="619"/>
      <c r="P1190" s="619"/>
      <c r="Q1190" s="619"/>
      <c r="R1190" s="619"/>
      <c r="S1190" s="619"/>
      <c r="T1190" s="619"/>
      <c r="U1190" s="619"/>
      <c r="V1190" s="619"/>
      <c r="W1190" s="619"/>
      <c r="X1190" s="619"/>
    </row>
    <row r="1191" spans="1:24" x14ac:dyDescent="0.2">
      <c r="A1191" s="619"/>
      <c r="B1191" s="95"/>
      <c r="E1191" s="619"/>
      <c r="F1191" s="619"/>
      <c r="G1191" s="619"/>
      <c r="H1191" s="619"/>
      <c r="I1191" s="619"/>
      <c r="J1191" s="619"/>
      <c r="K1191" s="619"/>
      <c r="L1191" s="619"/>
      <c r="M1191" s="619"/>
      <c r="N1191" s="619"/>
      <c r="O1191" s="619"/>
      <c r="P1191" s="619"/>
      <c r="Q1191" s="619"/>
      <c r="R1191" s="619"/>
      <c r="S1191" s="619"/>
      <c r="T1191" s="619"/>
      <c r="U1191" s="619"/>
      <c r="V1191" s="619"/>
      <c r="W1191" s="619"/>
      <c r="X1191" s="619"/>
    </row>
    <row r="1192" spans="1:24" x14ac:dyDescent="0.2">
      <c r="A1192" s="619"/>
      <c r="B1192" s="95"/>
      <c r="E1192" s="619"/>
      <c r="F1192" s="619"/>
      <c r="G1192" s="619"/>
      <c r="H1192" s="619"/>
      <c r="I1192" s="619"/>
      <c r="J1192" s="619"/>
      <c r="K1192" s="619"/>
      <c r="L1192" s="619"/>
      <c r="M1192" s="619"/>
      <c r="N1192" s="619"/>
      <c r="O1192" s="619"/>
      <c r="P1192" s="619"/>
      <c r="Q1192" s="619"/>
      <c r="R1192" s="619"/>
      <c r="S1192" s="619"/>
      <c r="T1192" s="619"/>
      <c r="U1192" s="619"/>
      <c r="V1192" s="619"/>
      <c r="W1192" s="619"/>
      <c r="X1192" s="619"/>
    </row>
    <row r="1193" spans="1:24" x14ac:dyDescent="0.2">
      <c r="A1193" s="619"/>
      <c r="B1193" s="95"/>
      <c r="E1193" s="619"/>
      <c r="F1193" s="619"/>
      <c r="G1193" s="619"/>
      <c r="H1193" s="619"/>
      <c r="I1193" s="619"/>
      <c r="J1193" s="619"/>
      <c r="K1193" s="619"/>
      <c r="L1193" s="619"/>
      <c r="M1193" s="619"/>
      <c r="N1193" s="619"/>
      <c r="O1193" s="619"/>
      <c r="P1193" s="619"/>
      <c r="Q1193" s="619"/>
      <c r="R1193" s="619"/>
      <c r="S1193" s="619"/>
      <c r="T1193" s="619"/>
      <c r="U1193" s="619"/>
      <c r="V1193" s="619"/>
      <c r="W1193" s="619"/>
      <c r="X1193" s="619"/>
    </row>
    <row r="1194" spans="1:24" x14ac:dyDescent="0.2">
      <c r="A1194" s="619"/>
      <c r="B1194" s="95"/>
      <c r="E1194" s="619"/>
      <c r="F1194" s="619"/>
      <c r="G1194" s="619"/>
      <c r="H1194" s="619"/>
      <c r="I1194" s="619"/>
      <c r="J1194" s="619"/>
      <c r="K1194" s="619"/>
      <c r="L1194" s="619"/>
      <c r="M1194" s="619"/>
      <c r="N1194" s="619"/>
      <c r="O1194" s="619"/>
      <c r="P1194" s="619"/>
      <c r="Q1194" s="619"/>
      <c r="R1194" s="619"/>
      <c r="S1194" s="619"/>
      <c r="T1194" s="619"/>
      <c r="U1194" s="619"/>
      <c r="V1194" s="619"/>
      <c r="W1194" s="619"/>
      <c r="X1194" s="619"/>
    </row>
    <row r="1195" spans="1:24" x14ac:dyDescent="0.2">
      <c r="A1195" s="619"/>
      <c r="B1195" s="95"/>
      <c r="E1195" s="619"/>
      <c r="F1195" s="619"/>
      <c r="G1195" s="619"/>
      <c r="H1195" s="619"/>
      <c r="I1195" s="619"/>
      <c r="J1195" s="619"/>
      <c r="K1195" s="619"/>
      <c r="L1195" s="619"/>
      <c r="M1195" s="619"/>
      <c r="N1195" s="619"/>
      <c r="O1195" s="619"/>
      <c r="P1195" s="619"/>
      <c r="Q1195" s="619"/>
      <c r="R1195" s="619"/>
      <c r="S1195" s="619"/>
      <c r="T1195" s="619"/>
      <c r="U1195" s="619"/>
      <c r="V1195" s="619"/>
      <c r="W1195" s="619"/>
      <c r="X1195" s="619"/>
    </row>
    <row r="1196" spans="1:24" x14ac:dyDescent="0.2">
      <c r="A1196" s="619"/>
      <c r="B1196" s="95"/>
      <c r="E1196" s="619"/>
      <c r="F1196" s="619"/>
      <c r="G1196" s="619"/>
      <c r="H1196" s="619"/>
      <c r="I1196" s="619"/>
      <c r="J1196" s="619"/>
      <c r="K1196" s="619"/>
      <c r="L1196" s="619"/>
      <c r="M1196" s="619"/>
      <c r="N1196" s="619"/>
      <c r="O1196" s="619"/>
      <c r="P1196" s="619"/>
      <c r="Q1196" s="619"/>
      <c r="R1196" s="619"/>
      <c r="S1196" s="619"/>
      <c r="T1196" s="619"/>
      <c r="U1196" s="619"/>
      <c r="V1196" s="619"/>
      <c r="W1196" s="619"/>
      <c r="X1196" s="619"/>
    </row>
    <row r="1197" spans="1:24" x14ac:dyDescent="0.2">
      <c r="A1197" s="619"/>
      <c r="B1197" s="95"/>
      <c r="E1197" s="619"/>
      <c r="F1197" s="619"/>
      <c r="G1197" s="619"/>
      <c r="H1197" s="619"/>
      <c r="I1197" s="619"/>
      <c r="J1197" s="619"/>
      <c r="K1197" s="619"/>
      <c r="L1197" s="619"/>
      <c r="M1197" s="619"/>
      <c r="N1197" s="619"/>
      <c r="O1197" s="619"/>
      <c r="P1197" s="619"/>
      <c r="Q1197" s="619"/>
      <c r="R1197" s="619"/>
      <c r="S1197" s="619"/>
      <c r="T1197" s="619"/>
      <c r="U1197" s="619"/>
      <c r="V1197" s="619"/>
      <c r="W1197" s="619"/>
      <c r="X1197" s="619"/>
    </row>
    <row r="1198" spans="1:24" x14ac:dyDescent="0.2">
      <c r="A1198" s="619"/>
      <c r="B1198" s="95"/>
      <c r="E1198" s="619"/>
      <c r="F1198" s="619"/>
      <c r="G1198" s="619"/>
      <c r="H1198" s="619"/>
      <c r="I1198" s="619"/>
      <c r="J1198" s="619"/>
      <c r="K1198" s="619"/>
      <c r="L1198" s="619"/>
      <c r="M1198" s="619"/>
      <c r="N1198" s="619"/>
      <c r="O1198" s="619"/>
      <c r="P1198" s="619"/>
      <c r="Q1198" s="619"/>
      <c r="R1198" s="619"/>
      <c r="S1198" s="619"/>
      <c r="T1198" s="619"/>
      <c r="U1198" s="619"/>
      <c r="V1198" s="619"/>
      <c r="W1198" s="619"/>
      <c r="X1198" s="619"/>
    </row>
    <row r="1199" spans="1:24" x14ac:dyDescent="0.2">
      <c r="A1199" s="619"/>
      <c r="B1199" s="95"/>
    </row>
    <row r="1200" spans="1:24" x14ac:dyDescent="0.2">
      <c r="A1200" s="619"/>
      <c r="B1200" s="95"/>
    </row>
    <row r="1201" spans="1:2" x14ac:dyDescent="0.2">
      <c r="A1201" s="619"/>
      <c r="B1201" s="95"/>
    </row>
    <row r="1202" spans="1:2" x14ac:dyDescent="0.2">
      <c r="A1202" s="619"/>
      <c r="B1202" s="95"/>
    </row>
    <row r="1203" spans="1:2" x14ac:dyDescent="0.2">
      <c r="A1203" s="619"/>
      <c r="B1203" s="95"/>
    </row>
    <row r="1204" spans="1:2" x14ac:dyDescent="0.2">
      <c r="A1204" s="619"/>
      <c r="B1204" s="95"/>
    </row>
    <row r="1205" spans="1:2" x14ac:dyDescent="0.2">
      <c r="A1205" s="619"/>
      <c r="B1205" s="95"/>
    </row>
    <row r="1206" spans="1:2" x14ac:dyDescent="0.2">
      <c r="A1206" s="619"/>
      <c r="B1206" s="95"/>
    </row>
    <row r="1207" spans="1:2" x14ac:dyDescent="0.2">
      <c r="A1207" s="619"/>
      <c r="B1207" s="95"/>
    </row>
    <row r="1208" spans="1:2" x14ac:dyDescent="0.2">
      <c r="A1208" s="619"/>
      <c r="B1208" s="95"/>
    </row>
    <row r="1209" spans="1:2" x14ac:dyDescent="0.2">
      <c r="A1209" s="619"/>
      <c r="B1209" s="95"/>
    </row>
    <row r="1210" spans="1:2" x14ac:dyDescent="0.2">
      <c r="A1210" s="619"/>
      <c r="B1210" s="95"/>
    </row>
    <row r="1211" spans="1:2" x14ac:dyDescent="0.2">
      <c r="A1211" s="619"/>
      <c r="B1211" s="95"/>
    </row>
    <row r="1212" spans="1:2" x14ac:dyDescent="0.2">
      <c r="A1212" s="619"/>
      <c r="B1212" s="95"/>
    </row>
    <row r="1213" spans="1:2" x14ac:dyDescent="0.2">
      <c r="A1213" s="619"/>
      <c r="B1213" s="95"/>
    </row>
    <row r="1214" spans="1:2" x14ac:dyDescent="0.2">
      <c r="A1214" s="619"/>
      <c r="B1214" s="95"/>
    </row>
    <row r="1215" spans="1:2" x14ac:dyDescent="0.2">
      <c r="A1215" s="619"/>
      <c r="B1215" s="95"/>
    </row>
    <row r="1216" spans="1:2" x14ac:dyDescent="0.2">
      <c r="A1216" s="619"/>
      <c r="B1216" s="95"/>
    </row>
    <row r="1217" spans="1:2" x14ac:dyDescent="0.2">
      <c r="A1217" s="619"/>
      <c r="B1217" s="95"/>
    </row>
    <row r="1218" spans="1:2" x14ac:dyDescent="0.2">
      <c r="A1218" s="619"/>
      <c r="B1218" s="95"/>
    </row>
    <row r="1219" spans="1:2" x14ac:dyDescent="0.2">
      <c r="A1219" s="619"/>
      <c r="B1219" s="95"/>
    </row>
    <row r="1220" spans="1:2" x14ac:dyDescent="0.2">
      <c r="A1220" s="619"/>
      <c r="B1220" s="95"/>
    </row>
    <row r="1221" spans="1:2" x14ac:dyDescent="0.2">
      <c r="A1221" s="619"/>
      <c r="B1221" s="95"/>
    </row>
    <row r="1222" spans="1:2" x14ac:dyDescent="0.2">
      <c r="A1222" s="619"/>
      <c r="B1222" s="95"/>
    </row>
    <row r="1223" spans="1:2" x14ac:dyDescent="0.2">
      <c r="A1223" s="619"/>
      <c r="B1223" s="95"/>
    </row>
    <row r="1224" spans="1:2" x14ac:dyDescent="0.2">
      <c r="A1224" s="619"/>
      <c r="B1224" s="95"/>
    </row>
    <row r="1225" spans="1:2" x14ac:dyDescent="0.2">
      <c r="A1225" s="619"/>
      <c r="B1225" s="95"/>
    </row>
    <row r="1226" spans="1:2" x14ac:dyDescent="0.2">
      <c r="A1226" s="619"/>
      <c r="B1226" s="95"/>
    </row>
    <row r="1227" spans="1:2" x14ac:dyDescent="0.2">
      <c r="A1227" s="619"/>
      <c r="B1227" s="95"/>
    </row>
    <row r="1228" spans="1:2" x14ac:dyDescent="0.2">
      <c r="A1228" s="619"/>
      <c r="B1228" s="95"/>
    </row>
    <row r="1229" spans="1:2" x14ac:dyDescent="0.2">
      <c r="A1229" s="619"/>
      <c r="B1229" s="95"/>
    </row>
    <row r="1230" spans="1:2" x14ac:dyDescent="0.2">
      <c r="A1230" s="619"/>
      <c r="B1230" s="95"/>
    </row>
    <row r="1231" spans="1:2" x14ac:dyDescent="0.2">
      <c r="A1231" s="619"/>
      <c r="B1231" s="95"/>
    </row>
    <row r="1232" spans="1:2" x14ac:dyDescent="0.2">
      <c r="A1232" s="619"/>
      <c r="B1232" s="95"/>
    </row>
    <row r="1233" spans="1:2" x14ac:dyDescent="0.2">
      <c r="A1233" s="619"/>
      <c r="B1233" s="95"/>
    </row>
    <row r="1234" spans="1:2" x14ac:dyDescent="0.2">
      <c r="A1234" s="619"/>
      <c r="B1234" s="95"/>
    </row>
    <row r="1235" spans="1:2" x14ac:dyDescent="0.2">
      <c r="A1235" s="619"/>
      <c r="B1235" s="95"/>
    </row>
    <row r="1236" spans="1:2" x14ac:dyDescent="0.2">
      <c r="A1236" s="619"/>
      <c r="B1236" s="95"/>
    </row>
    <row r="1237" spans="1:2" x14ac:dyDescent="0.2">
      <c r="A1237" s="619"/>
      <c r="B1237" s="95"/>
    </row>
    <row r="1238" spans="1:2" x14ac:dyDescent="0.2">
      <c r="A1238" s="619"/>
      <c r="B1238" s="95"/>
    </row>
    <row r="1239" spans="1:2" x14ac:dyDescent="0.2">
      <c r="A1239" s="619"/>
      <c r="B1239" s="95"/>
    </row>
    <row r="1240" spans="1:2" x14ac:dyDescent="0.2">
      <c r="A1240" s="619"/>
      <c r="B1240" s="95"/>
    </row>
    <row r="1241" spans="1:2" x14ac:dyDescent="0.2">
      <c r="A1241" s="619"/>
      <c r="B1241" s="95"/>
    </row>
    <row r="1242" spans="1:2" x14ac:dyDescent="0.2">
      <c r="A1242" s="619"/>
      <c r="B1242" s="95"/>
    </row>
    <row r="1243" spans="1:2" x14ac:dyDescent="0.2">
      <c r="A1243" s="619"/>
      <c r="B1243" s="95"/>
    </row>
    <row r="1244" spans="1:2" x14ac:dyDescent="0.2">
      <c r="A1244" s="619"/>
      <c r="B1244" s="95"/>
    </row>
    <row r="1245" spans="1:2" x14ac:dyDescent="0.2">
      <c r="A1245" s="619"/>
      <c r="B1245" s="95"/>
    </row>
    <row r="1246" spans="1:2" x14ac:dyDescent="0.2">
      <c r="A1246" s="619"/>
      <c r="B1246" s="95"/>
    </row>
    <row r="1247" spans="1:2" x14ac:dyDescent="0.2">
      <c r="A1247" s="619"/>
      <c r="B1247" s="95"/>
    </row>
    <row r="1248" spans="1:2" x14ac:dyDescent="0.2">
      <c r="A1248" s="619"/>
      <c r="B1248" s="95"/>
    </row>
    <row r="1249" spans="1:2" x14ac:dyDescent="0.2">
      <c r="A1249" s="619"/>
      <c r="B1249" s="95"/>
    </row>
    <row r="1250" spans="1:2" x14ac:dyDescent="0.2">
      <c r="A1250" s="619"/>
      <c r="B1250" s="95"/>
    </row>
    <row r="1251" spans="1:2" x14ac:dyDescent="0.2">
      <c r="A1251" s="619"/>
      <c r="B1251" s="95"/>
    </row>
    <row r="1252" spans="1:2" x14ac:dyDescent="0.2">
      <c r="A1252" s="619"/>
      <c r="B1252" s="95"/>
    </row>
    <row r="1253" spans="1:2" x14ac:dyDescent="0.2">
      <c r="A1253" s="619"/>
      <c r="B1253" s="95"/>
    </row>
    <row r="1254" spans="1:2" x14ac:dyDescent="0.2">
      <c r="A1254" s="619"/>
      <c r="B1254" s="95"/>
    </row>
    <row r="1255" spans="1:2" x14ac:dyDescent="0.2">
      <c r="A1255" s="619"/>
      <c r="B1255" s="95"/>
    </row>
    <row r="1256" spans="1:2" x14ac:dyDescent="0.2">
      <c r="A1256" s="619"/>
      <c r="B1256" s="95"/>
    </row>
    <row r="1257" spans="1:2" x14ac:dyDescent="0.2">
      <c r="A1257" s="619"/>
      <c r="B1257" s="95"/>
    </row>
    <row r="1258" spans="1:2" x14ac:dyDescent="0.2">
      <c r="A1258" s="619"/>
      <c r="B1258" s="95"/>
    </row>
    <row r="1259" spans="1:2" x14ac:dyDescent="0.2">
      <c r="A1259" s="619"/>
      <c r="B1259" s="95"/>
    </row>
    <row r="1260" spans="1:2" x14ac:dyDescent="0.2">
      <c r="A1260" s="619"/>
      <c r="B1260" s="95"/>
    </row>
    <row r="1261" spans="1:2" x14ac:dyDescent="0.2">
      <c r="A1261" s="619"/>
      <c r="B1261" s="95"/>
    </row>
    <row r="1262" spans="1:2" x14ac:dyDescent="0.2">
      <c r="A1262" s="619"/>
      <c r="B1262" s="95"/>
    </row>
    <row r="1263" spans="1:2" x14ac:dyDescent="0.2">
      <c r="A1263" s="619"/>
      <c r="B1263" s="95"/>
    </row>
    <row r="1264" spans="1:2" x14ac:dyDescent="0.2">
      <c r="A1264" s="619"/>
      <c r="B1264" s="95"/>
    </row>
    <row r="1265" spans="1:2" x14ac:dyDescent="0.2">
      <c r="A1265" s="619"/>
      <c r="B1265" s="95"/>
    </row>
    <row r="1266" spans="1:2" x14ac:dyDescent="0.2">
      <c r="A1266" s="619"/>
      <c r="B1266" s="95"/>
    </row>
    <row r="1267" spans="1:2" x14ac:dyDescent="0.2">
      <c r="A1267" s="619"/>
      <c r="B1267" s="95"/>
    </row>
    <row r="1268" spans="1:2" x14ac:dyDescent="0.2">
      <c r="A1268" s="619"/>
      <c r="B1268" s="95"/>
    </row>
    <row r="1269" spans="1:2" x14ac:dyDescent="0.2">
      <c r="A1269" s="619"/>
      <c r="B1269" s="95"/>
    </row>
    <row r="1270" spans="1:2" x14ac:dyDescent="0.2">
      <c r="A1270" s="619"/>
      <c r="B1270" s="95"/>
    </row>
    <row r="1271" spans="1:2" x14ac:dyDescent="0.2">
      <c r="A1271" s="619"/>
      <c r="B1271" s="95"/>
    </row>
    <row r="1272" spans="1:2" x14ac:dyDescent="0.2">
      <c r="A1272" s="619"/>
      <c r="B1272" s="95"/>
    </row>
    <row r="1273" spans="1:2" x14ac:dyDescent="0.2">
      <c r="A1273" s="619"/>
      <c r="B1273" s="95"/>
    </row>
    <row r="1274" spans="1:2" x14ac:dyDescent="0.2">
      <c r="A1274" s="619"/>
      <c r="B1274" s="95"/>
    </row>
    <row r="1275" spans="1:2" x14ac:dyDescent="0.2">
      <c r="A1275" s="619"/>
      <c r="B1275" s="95"/>
    </row>
    <row r="1276" spans="1:2" x14ac:dyDescent="0.2">
      <c r="A1276" s="619"/>
      <c r="B1276" s="95"/>
    </row>
    <row r="1277" spans="1:2" x14ac:dyDescent="0.2">
      <c r="A1277" s="619"/>
      <c r="B1277" s="95"/>
    </row>
    <row r="1278" spans="1:2" x14ac:dyDescent="0.2">
      <c r="A1278" s="619"/>
      <c r="B1278" s="95"/>
    </row>
    <row r="1279" spans="1:2" x14ac:dyDescent="0.2">
      <c r="A1279" s="619"/>
      <c r="B1279" s="95"/>
    </row>
    <row r="1280" spans="1:2" x14ac:dyDescent="0.2">
      <c r="A1280" s="619"/>
      <c r="B1280" s="95"/>
    </row>
    <row r="1281" spans="1:2" x14ac:dyDescent="0.2">
      <c r="A1281" s="619"/>
      <c r="B1281" s="95"/>
    </row>
    <row r="1282" spans="1:2" x14ac:dyDescent="0.2">
      <c r="A1282" s="619"/>
      <c r="B1282" s="95"/>
    </row>
    <row r="1283" spans="1:2" x14ac:dyDescent="0.2">
      <c r="A1283" s="619"/>
      <c r="B1283" s="95"/>
    </row>
    <row r="1284" spans="1:2" x14ac:dyDescent="0.2">
      <c r="A1284" s="619"/>
      <c r="B1284" s="95"/>
    </row>
    <row r="1285" spans="1:2" x14ac:dyDescent="0.2">
      <c r="A1285" s="619"/>
      <c r="B1285" s="95"/>
    </row>
    <row r="1286" spans="1:2" x14ac:dyDescent="0.2">
      <c r="A1286" s="619"/>
      <c r="B1286" s="95"/>
    </row>
    <row r="1287" spans="1:2" x14ac:dyDescent="0.2">
      <c r="A1287" s="619"/>
      <c r="B1287" s="95"/>
    </row>
    <row r="1288" spans="1:2" x14ac:dyDescent="0.2">
      <c r="A1288" s="619"/>
      <c r="B1288" s="95"/>
    </row>
    <row r="1289" spans="1:2" x14ac:dyDescent="0.2">
      <c r="A1289" s="619"/>
      <c r="B1289" s="95"/>
    </row>
    <row r="1290" spans="1:2" x14ac:dyDescent="0.2">
      <c r="A1290" s="619"/>
      <c r="B1290" s="95"/>
    </row>
    <row r="1291" spans="1:2" x14ac:dyDescent="0.2">
      <c r="A1291" s="619"/>
      <c r="B1291" s="95"/>
    </row>
    <row r="1292" spans="1:2" x14ac:dyDescent="0.2">
      <c r="A1292" s="619"/>
      <c r="B1292" s="95"/>
    </row>
    <row r="1293" spans="1:2" x14ac:dyDescent="0.2">
      <c r="A1293" s="619"/>
      <c r="B1293" s="95"/>
    </row>
    <row r="1294" spans="1:2" x14ac:dyDescent="0.2">
      <c r="A1294" s="619"/>
      <c r="B1294" s="95"/>
    </row>
    <row r="1295" spans="1:2" x14ac:dyDescent="0.2">
      <c r="A1295" s="619"/>
      <c r="B1295" s="95"/>
    </row>
    <row r="1296" spans="1:2" x14ac:dyDescent="0.2">
      <c r="A1296" s="619"/>
      <c r="B1296" s="95"/>
    </row>
    <row r="1297" spans="1:2" x14ac:dyDescent="0.2">
      <c r="A1297" s="619"/>
      <c r="B1297" s="95"/>
    </row>
    <row r="1298" spans="1:2" x14ac:dyDescent="0.2">
      <c r="A1298" s="619"/>
      <c r="B1298" s="95"/>
    </row>
    <row r="1299" spans="1:2" x14ac:dyDescent="0.2">
      <c r="A1299" s="619"/>
      <c r="B1299" s="95"/>
    </row>
    <row r="1300" spans="1:2" x14ac:dyDescent="0.2">
      <c r="A1300" s="619"/>
      <c r="B1300" s="95"/>
    </row>
    <row r="1301" spans="1:2" x14ac:dyDescent="0.2">
      <c r="A1301" s="619"/>
      <c r="B1301" s="95"/>
    </row>
    <row r="1302" spans="1:2" x14ac:dyDescent="0.2">
      <c r="A1302" s="619"/>
      <c r="B1302" s="95"/>
    </row>
    <row r="1303" spans="1:2" x14ac:dyDescent="0.2">
      <c r="A1303" s="619"/>
      <c r="B1303" s="95"/>
    </row>
    <row r="1304" spans="1:2" x14ac:dyDescent="0.2">
      <c r="A1304" s="619"/>
      <c r="B1304" s="95"/>
    </row>
    <row r="1305" spans="1:2" x14ac:dyDescent="0.2">
      <c r="A1305" s="619"/>
      <c r="B1305" s="95"/>
    </row>
    <row r="1306" spans="1:2" x14ac:dyDescent="0.2">
      <c r="A1306" s="619"/>
      <c r="B1306" s="95"/>
    </row>
    <row r="1307" spans="1:2" x14ac:dyDescent="0.2">
      <c r="A1307" s="619"/>
      <c r="B1307" s="95"/>
    </row>
    <row r="1308" spans="1:2" x14ac:dyDescent="0.2">
      <c r="A1308" s="619"/>
      <c r="B1308" s="95"/>
    </row>
    <row r="1309" spans="1:2" x14ac:dyDescent="0.2">
      <c r="A1309" s="619"/>
      <c r="B1309" s="95"/>
    </row>
    <row r="1310" spans="1:2" x14ac:dyDescent="0.2">
      <c r="A1310" s="619"/>
      <c r="B1310" s="95"/>
    </row>
    <row r="1311" spans="1:2" x14ac:dyDescent="0.2">
      <c r="A1311" s="619"/>
      <c r="B1311" s="95"/>
    </row>
    <row r="1312" spans="1:2" x14ac:dyDescent="0.2">
      <c r="A1312" s="619"/>
      <c r="B1312" s="95"/>
    </row>
    <row r="1313" spans="1:2" x14ac:dyDescent="0.2">
      <c r="A1313" s="619"/>
      <c r="B1313" s="95"/>
    </row>
    <row r="1314" spans="1:2" x14ac:dyDescent="0.2">
      <c r="A1314" s="619"/>
      <c r="B1314" s="95"/>
    </row>
    <row r="1315" spans="1:2" x14ac:dyDescent="0.2">
      <c r="A1315" s="619"/>
      <c r="B1315" s="95"/>
    </row>
    <row r="1316" spans="1:2" x14ac:dyDescent="0.2">
      <c r="A1316" s="619"/>
      <c r="B1316" s="95"/>
    </row>
    <row r="1317" spans="1:2" x14ac:dyDescent="0.2">
      <c r="A1317" s="619"/>
      <c r="B1317" s="95"/>
    </row>
    <row r="1318" spans="1:2" x14ac:dyDescent="0.2">
      <c r="A1318" s="619"/>
      <c r="B1318" s="95"/>
    </row>
    <row r="1319" spans="1:2" x14ac:dyDescent="0.2">
      <c r="A1319" s="619"/>
      <c r="B1319" s="95"/>
    </row>
    <row r="1320" spans="1:2" x14ac:dyDescent="0.2">
      <c r="A1320" s="619"/>
      <c r="B1320" s="95"/>
    </row>
    <row r="1321" spans="1:2" x14ac:dyDescent="0.2">
      <c r="A1321" s="619"/>
      <c r="B1321" s="95"/>
    </row>
    <row r="1322" spans="1:2" x14ac:dyDescent="0.2">
      <c r="A1322" s="619"/>
      <c r="B1322" s="95"/>
    </row>
    <row r="1323" spans="1:2" x14ac:dyDescent="0.2">
      <c r="A1323" s="619"/>
      <c r="B1323" s="95"/>
    </row>
    <row r="1324" spans="1:2" x14ac:dyDescent="0.2">
      <c r="A1324" s="619"/>
      <c r="B1324" s="95"/>
    </row>
    <row r="1325" spans="1:2" x14ac:dyDescent="0.2">
      <c r="A1325" s="619"/>
      <c r="B1325" s="95"/>
    </row>
    <row r="1326" spans="1:2" x14ac:dyDescent="0.2">
      <c r="A1326" s="619"/>
      <c r="B1326" s="95"/>
    </row>
    <row r="1327" spans="1:2" x14ac:dyDescent="0.2">
      <c r="A1327" s="619"/>
      <c r="B1327" s="95"/>
    </row>
    <row r="1328" spans="1:2" x14ac:dyDescent="0.2">
      <c r="A1328" s="619"/>
      <c r="B1328" s="95"/>
    </row>
    <row r="1329" spans="1:2" x14ac:dyDescent="0.2">
      <c r="A1329" s="619"/>
      <c r="B1329" s="95"/>
    </row>
    <row r="1330" spans="1:2" x14ac:dyDescent="0.2">
      <c r="A1330" s="619"/>
      <c r="B1330" s="95"/>
    </row>
    <row r="1331" spans="1:2" x14ac:dyDescent="0.2">
      <c r="A1331" s="619"/>
      <c r="B1331" s="95"/>
    </row>
    <row r="1332" spans="1:2" x14ac:dyDescent="0.2">
      <c r="A1332" s="619"/>
      <c r="B1332" s="95"/>
    </row>
    <row r="1333" spans="1:2" x14ac:dyDescent="0.2">
      <c r="A1333" s="619"/>
      <c r="B1333" s="95"/>
    </row>
    <row r="1334" spans="1:2" x14ac:dyDescent="0.2">
      <c r="A1334" s="619"/>
      <c r="B1334" s="95"/>
    </row>
    <row r="1335" spans="1:2" x14ac:dyDescent="0.2">
      <c r="A1335" s="619"/>
      <c r="B1335" s="95"/>
    </row>
    <row r="1336" spans="1:2" x14ac:dyDescent="0.2">
      <c r="A1336" s="619"/>
      <c r="B1336" s="95"/>
    </row>
    <row r="1337" spans="1:2" x14ac:dyDescent="0.2">
      <c r="A1337" s="619"/>
      <c r="B1337" s="95"/>
    </row>
    <row r="1338" spans="1:2" x14ac:dyDescent="0.2">
      <c r="A1338" s="619"/>
      <c r="B1338" s="95"/>
    </row>
    <row r="1339" spans="1:2" x14ac:dyDescent="0.2">
      <c r="A1339" s="619"/>
      <c r="B1339" s="95"/>
    </row>
    <row r="1340" spans="1:2" x14ac:dyDescent="0.2">
      <c r="A1340" s="619"/>
      <c r="B1340" s="95"/>
    </row>
    <row r="1341" spans="1:2" x14ac:dyDescent="0.2">
      <c r="A1341" s="619"/>
      <c r="B1341" s="95"/>
    </row>
    <row r="1342" spans="1:2" x14ac:dyDescent="0.2">
      <c r="A1342" s="619"/>
      <c r="B1342" s="95"/>
    </row>
    <row r="1343" spans="1:2" x14ac:dyDescent="0.2">
      <c r="A1343" s="619"/>
      <c r="B1343" s="95"/>
    </row>
    <row r="1344" spans="1:2" x14ac:dyDescent="0.2">
      <c r="A1344" s="619"/>
      <c r="B1344" s="95"/>
    </row>
    <row r="1345" spans="1:2" x14ac:dyDescent="0.2">
      <c r="A1345" s="619"/>
      <c r="B1345" s="95"/>
    </row>
    <row r="1346" spans="1:2" x14ac:dyDescent="0.2">
      <c r="A1346" s="619"/>
      <c r="B1346" s="95"/>
    </row>
    <row r="1347" spans="1:2" x14ac:dyDescent="0.2">
      <c r="A1347" s="619"/>
      <c r="B1347" s="95"/>
    </row>
    <row r="1348" spans="1:2" x14ac:dyDescent="0.2">
      <c r="A1348" s="619"/>
      <c r="B1348" s="95"/>
    </row>
    <row r="1349" spans="1:2" x14ac:dyDescent="0.2">
      <c r="A1349" s="619"/>
      <c r="B1349" s="95"/>
    </row>
    <row r="1350" spans="1:2" x14ac:dyDescent="0.2">
      <c r="A1350" s="619"/>
      <c r="B1350" s="95"/>
    </row>
    <row r="1351" spans="1:2" x14ac:dyDescent="0.2">
      <c r="A1351" s="619"/>
      <c r="B1351" s="95"/>
    </row>
    <row r="1352" spans="1:2" x14ac:dyDescent="0.2">
      <c r="A1352" s="619"/>
      <c r="B1352" s="95"/>
    </row>
    <row r="1353" spans="1:2" x14ac:dyDescent="0.2">
      <c r="A1353" s="619"/>
      <c r="B1353" s="95"/>
    </row>
    <row r="1354" spans="1:2" x14ac:dyDescent="0.2">
      <c r="A1354" s="619"/>
      <c r="B1354" s="95"/>
    </row>
    <row r="1355" spans="1:2" x14ac:dyDescent="0.2">
      <c r="A1355" s="619"/>
      <c r="B1355" s="95"/>
    </row>
    <row r="1356" spans="1:2" x14ac:dyDescent="0.2">
      <c r="A1356" s="619"/>
      <c r="B1356" s="95"/>
    </row>
    <row r="1357" spans="1:2" x14ac:dyDescent="0.2">
      <c r="A1357" s="619"/>
      <c r="B1357" s="95"/>
    </row>
    <row r="1358" spans="1:2" x14ac:dyDescent="0.2">
      <c r="A1358" s="619"/>
      <c r="B1358" s="95"/>
    </row>
    <row r="1359" spans="1:2" x14ac:dyDescent="0.2">
      <c r="A1359" s="619"/>
      <c r="B1359" s="95"/>
    </row>
    <row r="1360" spans="1:2" x14ac:dyDescent="0.2">
      <c r="A1360" s="619"/>
      <c r="B1360" s="95"/>
    </row>
    <row r="1361" spans="1:2" x14ac:dyDescent="0.2">
      <c r="A1361" s="619"/>
      <c r="B1361" s="95"/>
    </row>
    <row r="1362" spans="1:2" x14ac:dyDescent="0.2">
      <c r="A1362" s="619"/>
      <c r="B1362" s="95"/>
    </row>
    <row r="1363" spans="1:2" x14ac:dyDescent="0.2">
      <c r="A1363" s="619"/>
      <c r="B1363" s="95"/>
    </row>
    <row r="1364" spans="1:2" x14ac:dyDescent="0.2">
      <c r="A1364" s="619"/>
      <c r="B1364" s="95"/>
    </row>
    <row r="1365" spans="1:2" x14ac:dyDescent="0.2">
      <c r="A1365" s="619"/>
      <c r="B1365" s="95"/>
    </row>
    <row r="1366" spans="1:2" x14ac:dyDescent="0.2">
      <c r="A1366" s="619"/>
      <c r="B1366" s="95"/>
    </row>
    <row r="1367" spans="1:2" x14ac:dyDescent="0.2">
      <c r="A1367" s="619"/>
      <c r="B1367" s="95"/>
    </row>
    <row r="1368" spans="1:2" x14ac:dyDescent="0.2">
      <c r="A1368" s="619"/>
      <c r="B1368" s="95"/>
    </row>
    <row r="1369" spans="1:2" x14ac:dyDescent="0.2">
      <c r="A1369" s="619"/>
      <c r="B1369" s="95"/>
    </row>
    <row r="1370" spans="1:2" x14ac:dyDescent="0.2">
      <c r="A1370" s="619"/>
      <c r="B1370" s="95"/>
    </row>
    <row r="1371" spans="1:2" x14ac:dyDescent="0.2">
      <c r="A1371" s="619"/>
      <c r="B1371" s="95"/>
    </row>
    <row r="1372" spans="1:2" x14ac:dyDescent="0.2">
      <c r="A1372" s="619"/>
      <c r="B1372" s="95"/>
    </row>
    <row r="1373" spans="1:2" x14ac:dyDescent="0.2">
      <c r="A1373" s="619"/>
      <c r="B1373" s="95"/>
    </row>
    <row r="1374" spans="1:2" x14ac:dyDescent="0.2">
      <c r="A1374" s="619"/>
      <c r="B1374" s="95"/>
    </row>
    <row r="1375" spans="1:2" x14ac:dyDescent="0.2">
      <c r="A1375" s="619"/>
      <c r="B1375" s="95"/>
    </row>
    <row r="1376" spans="1:2" x14ac:dyDescent="0.2">
      <c r="A1376" s="619"/>
      <c r="B1376" s="95"/>
    </row>
    <row r="1377" spans="1:2" x14ac:dyDescent="0.2">
      <c r="A1377" s="619"/>
      <c r="B1377" s="95"/>
    </row>
    <row r="1378" spans="1:2" x14ac:dyDescent="0.2">
      <c r="A1378" s="619"/>
      <c r="B1378" s="95"/>
    </row>
    <row r="1379" spans="1:2" x14ac:dyDescent="0.2">
      <c r="A1379" s="619"/>
      <c r="B1379" s="95"/>
    </row>
    <row r="1380" spans="1:2" x14ac:dyDescent="0.2">
      <c r="A1380" s="619"/>
      <c r="B1380" s="95"/>
    </row>
    <row r="1381" spans="1:2" x14ac:dyDescent="0.2">
      <c r="A1381" s="619"/>
      <c r="B1381" s="95"/>
    </row>
    <row r="1382" spans="1:2" x14ac:dyDescent="0.2">
      <c r="A1382" s="619"/>
      <c r="B1382" s="95"/>
    </row>
    <row r="1383" spans="1:2" x14ac:dyDescent="0.2">
      <c r="A1383" s="619"/>
      <c r="B1383" s="95"/>
    </row>
    <row r="1384" spans="1:2" x14ac:dyDescent="0.2">
      <c r="A1384" s="619"/>
      <c r="B1384" s="95"/>
    </row>
    <row r="1385" spans="1:2" x14ac:dyDescent="0.2">
      <c r="A1385" s="619"/>
      <c r="B1385" s="95"/>
    </row>
    <row r="1386" spans="1:2" x14ac:dyDescent="0.2">
      <c r="A1386" s="619"/>
      <c r="B1386" s="95"/>
    </row>
    <row r="1387" spans="1:2" x14ac:dyDescent="0.2">
      <c r="A1387" s="619"/>
      <c r="B1387" s="95"/>
    </row>
    <row r="1388" spans="1:2" x14ac:dyDescent="0.2">
      <c r="A1388" s="619"/>
      <c r="B1388" s="95"/>
    </row>
    <row r="1389" spans="1:2" x14ac:dyDescent="0.2">
      <c r="A1389" s="619"/>
      <c r="B1389" s="95"/>
    </row>
    <row r="1390" spans="1:2" x14ac:dyDescent="0.2">
      <c r="A1390" s="619"/>
      <c r="B1390" s="95"/>
    </row>
    <row r="1391" spans="1:2" x14ac:dyDescent="0.2">
      <c r="A1391" s="619"/>
      <c r="B1391" s="95"/>
    </row>
    <row r="1392" spans="1:2" x14ac:dyDescent="0.2">
      <c r="A1392" s="619"/>
      <c r="B1392" s="95"/>
    </row>
    <row r="1393" spans="1:2" x14ac:dyDescent="0.2">
      <c r="A1393" s="619"/>
      <c r="B1393" s="95"/>
    </row>
    <row r="1394" spans="1:2" x14ac:dyDescent="0.2">
      <c r="A1394" s="619"/>
      <c r="B1394" s="95"/>
    </row>
    <row r="1395" spans="1:2" x14ac:dyDescent="0.2">
      <c r="A1395" s="619"/>
      <c r="B1395" s="95"/>
    </row>
    <row r="1396" spans="1:2" x14ac:dyDescent="0.2">
      <c r="A1396" s="619"/>
      <c r="B1396" s="95"/>
    </row>
    <row r="1397" spans="1:2" x14ac:dyDescent="0.2">
      <c r="A1397" s="619"/>
      <c r="B1397" s="95"/>
    </row>
    <row r="1398" spans="1:2" x14ac:dyDescent="0.2">
      <c r="A1398" s="619"/>
      <c r="B1398" s="95"/>
    </row>
    <row r="1399" spans="1:2" x14ac:dyDescent="0.2">
      <c r="A1399" s="619"/>
      <c r="B1399" s="95"/>
    </row>
    <row r="1400" spans="1:2" x14ac:dyDescent="0.2">
      <c r="A1400" s="619"/>
      <c r="B1400" s="95"/>
    </row>
    <row r="1401" spans="1:2" x14ac:dyDescent="0.2">
      <c r="A1401" s="619"/>
      <c r="B1401" s="95"/>
    </row>
    <row r="1402" spans="1:2" x14ac:dyDescent="0.2">
      <c r="A1402" s="619"/>
      <c r="B1402" s="95"/>
    </row>
    <row r="1403" spans="1:2" x14ac:dyDescent="0.2">
      <c r="A1403" s="619"/>
      <c r="B1403" s="95"/>
    </row>
    <row r="1404" spans="1:2" x14ac:dyDescent="0.2">
      <c r="A1404" s="619"/>
      <c r="B1404" s="95"/>
    </row>
    <row r="1405" spans="1:2" x14ac:dyDescent="0.2">
      <c r="A1405" s="619"/>
      <c r="B1405" s="95"/>
    </row>
    <row r="1406" spans="1:2" x14ac:dyDescent="0.2">
      <c r="A1406" s="619"/>
      <c r="B1406" s="95"/>
    </row>
    <row r="1407" spans="1:2" x14ac:dyDescent="0.2">
      <c r="A1407" s="619"/>
      <c r="B1407" s="95"/>
    </row>
    <row r="1408" spans="1:2" x14ac:dyDescent="0.2">
      <c r="A1408" s="619"/>
      <c r="B1408" s="95"/>
    </row>
    <row r="1409" spans="1:2" x14ac:dyDescent="0.2">
      <c r="A1409" s="619"/>
      <c r="B1409" s="95"/>
    </row>
    <row r="1410" spans="1:2" x14ac:dyDescent="0.2">
      <c r="A1410" s="619"/>
      <c r="B1410" s="95"/>
    </row>
    <row r="1411" spans="1:2" x14ac:dyDescent="0.2">
      <c r="A1411" s="619"/>
      <c r="B1411" s="95"/>
    </row>
    <row r="1412" spans="1:2" x14ac:dyDescent="0.2">
      <c r="A1412" s="619"/>
      <c r="B1412" s="95"/>
    </row>
    <row r="1413" spans="1:2" x14ac:dyDescent="0.2">
      <c r="A1413" s="619"/>
      <c r="B1413" s="95"/>
    </row>
    <row r="1414" spans="1:2" x14ac:dyDescent="0.2">
      <c r="A1414" s="619"/>
      <c r="B1414" s="95"/>
    </row>
    <row r="1415" spans="1:2" x14ac:dyDescent="0.2">
      <c r="A1415" s="619"/>
      <c r="B1415" s="95"/>
    </row>
    <row r="1416" spans="1:2" x14ac:dyDescent="0.2">
      <c r="A1416" s="619"/>
      <c r="B1416" s="95"/>
    </row>
    <row r="1417" spans="1:2" x14ac:dyDescent="0.2">
      <c r="A1417" s="619"/>
      <c r="B1417" s="95"/>
    </row>
    <row r="1418" spans="1:2" x14ac:dyDescent="0.2">
      <c r="A1418" s="619"/>
      <c r="B1418" s="95"/>
    </row>
    <row r="1419" spans="1:2" x14ac:dyDescent="0.2">
      <c r="A1419" s="619"/>
      <c r="B1419" s="95"/>
    </row>
    <row r="1420" spans="1:2" x14ac:dyDescent="0.2">
      <c r="A1420" s="619"/>
      <c r="B1420" s="95"/>
    </row>
    <row r="1421" spans="1:2" x14ac:dyDescent="0.2">
      <c r="A1421" s="619"/>
      <c r="B1421" s="95"/>
    </row>
    <row r="1422" spans="1:2" x14ac:dyDescent="0.2">
      <c r="A1422" s="619"/>
      <c r="B1422" s="95"/>
    </row>
    <row r="1423" spans="1:2" x14ac:dyDescent="0.2">
      <c r="A1423" s="619"/>
      <c r="B1423" s="95"/>
    </row>
    <row r="1424" spans="1:2" x14ac:dyDescent="0.2">
      <c r="A1424" s="619"/>
      <c r="B1424" s="95"/>
    </row>
    <row r="1425" spans="1:2" x14ac:dyDescent="0.2">
      <c r="A1425" s="619"/>
      <c r="B1425" s="95"/>
    </row>
    <row r="1426" spans="1:2" x14ac:dyDescent="0.2">
      <c r="A1426" s="619"/>
      <c r="B1426" s="95"/>
    </row>
    <row r="1427" spans="1:2" x14ac:dyDescent="0.2">
      <c r="A1427" s="619"/>
      <c r="B1427" s="95"/>
    </row>
    <row r="1428" spans="1:2" x14ac:dyDescent="0.2">
      <c r="A1428" s="619"/>
      <c r="B1428" s="95"/>
    </row>
    <row r="1429" spans="1:2" x14ac:dyDescent="0.2">
      <c r="A1429" s="619"/>
      <c r="B1429" s="95"/>
    </row>
    <row r="1430" spans="1:2" x14ac:dyDescent="0.2">
      <c r="A1430" s="619"/>
      <c r="B1430" s="95"/>
    </row>
    <row r="1431" spans="1:2" x14ac:dyDescent="0.2">
      <c r="A1431" s="619"/>
      <c r="B1431" s="95"/>
    </row>
    <row r="1432" spans="1:2" x14ac:dyDescent="0.2">
      <c r="A1432" s="619"/>
      <c r="B1432" s="95"/>
    </row>
    <row r="1433" spans="1:2" x14ac:dyDescent="0.2">
      <c r="A1433" s="619"/>
      <c r="B1433" s="95"/>
    </row>
    <row r="1434" spans="1:2" x14ac:dyDescent="0.2">
      <c r="A1434" s="619"/>
      <c r="B1434" s="95"/>
    </row>
    <row r="1435" spans="1:2" x14ac:dyDescent="0.2">
      <c r="A1435" s="619"/>
      <c r="B1435" s="95"/>
    </row>
    <row r="1436" spans="1:2" x14ac:dyDescent="0.2">
      <c r="A1436" s="619"/>
      <c r="B1436" s="95"/>
    </row>
    <row r="1437" spans="1:2" x14ac:dyDescent="0.2">
      <c r="A1437" s="619"/>
      <c r="B1437" s="95"/>
    </row>
    <row r="1438" spans="1:2" x14ac:dyDescent="0.2">
      <c r="A1438" s="619"/>
      <c r="B1438" s="95"/>
    </row>
    <row r="1439" spans="1:2" x14ac:dyDescent="0.2">
      <c r="A1439" s="619"/>
      <c r="B1439" s="95"/>
    </row>
    <row r="1440" spans="1:2" x14ac:dyDescent="0.2">
      <c r="A1440" s="619"/>
      <c r="B1440" s="95"/>
    </row>
    <row r="1441" spans="1:2" x14ac:dyDescent="0.2">
      <c r="A1441" s="619"/>
      <c r="B1441" s="95"/>
    </row>
    <row r="1442" spans="1:2" x14ac:dyDescent="0.2">
      <c r="A1442" s="619"/>
      <c r="B1442" s="95"/>
    </row>
    <row r="1443" spans="1:2" x14ac:dyDescent="0.2">
      <c r="A1443" s="619"/>
      <c r="B1443" s="95"/>
    </row>
    <row r="1444" spans="1:2" x14ac:dyDescent="0.2">
      <c r="A1444" s="619"/>
      <c r="B1444" s="95"/>
    </row>
    <row r="1445" spans="1:2" x14ac:dyDescent="0.2">
      <c r="A1445" s="619"/>
      <c r="B1445" s="95"/>
    </row>
    <row r="1446" spans="1:2" x14ac:dyDescent="0.2">
      <c r="A1446" s="619"/>
      <c r="B1446" s="95"/>
    </row>
    <row r="1447" spans="1:2" x14ac:dyDescent="0.2">
      <c r="A1447" s="619"/>
      <c r="B1447" s="95"/>
    </row>
    <row r="1448" spans="1:2" x14ac:dyDescent="0.2">
      <c r="A1448" s="619"/>
      <c r="B1448" s="95"/>
    </row>
    <row r="1449" spans="1:2" x14ac:dyDescent="0.2">
      <c r="A1449" s="619"/>
      <c r="B1449" s="95"/>
    </row>
    <row r="1450" spans="1:2" x14ac:dyDescent="0.2">
      <c r="A1450" s="619"/>
      <c r="B1450" s="95"/>
    </row>
    <row r="1451" spans="1:2" x14ac:dyDescent="0.2">
      <c r="A1451" s="619"/>
      <c r="B1451" s="95"/>
    </row>
    <row r="1452" spans="1:2" x14ac:dyDescent="0.2">
      <c r="A1452" s="619"/>
      <c r="B1452" s="95"/>
    </row>
    <row r="1453" spans="1:2" x14ac:dyDescent="0.2">
      <c r="A1453" s="619"/>
      <c r="B1453" s="95"/>
    </row>
    <row r="1454" spans="1:2" x14ac:dyDescent="0.2">
      <c r="A1454" s="619"/>
      <c r="B1454" s="95"/>
    </row>
    <row r="1455" spans="1:2" x14ac:dyDescent="0.2">
      <c r="A1455" s="619"/>
      <c r="B1455" s="95"/>
    </row>
    <row r="1456" spans="1:2" x14ac:dyDescent="0.2">
      <c r="A1456" s="619"/>
      <c r="B1456" s="95"/>
    </row>
    <row r="1457" spans="1:2" x14ac:dyDescent="0.2">
      <c r="A1457" s="619"/>
      <c r="B1457" s="95"/>
    </row>
    <row r="1458" spans="1:2" x14ac:dyDescent="0.2">
      <c r="A1458" s="619"/>
      <c r="B1458" s="95"/>
    </row>
    <row r="1459" spans="1:2" x14ac:dyDescent="0.2">
      <c r="A1459" s="619"/>
      <c r="B1459" s="95"/>
    </row>
    <row r="1460" spans="1:2" x14ac:dyDescent="0.2">
      <c r="A1460" s="619"/>
      <c r="B1460" s="95"/>
    </row>
    <row r="1461" spans="1:2" x14ac:dyDescent="0.2">
      <c r="A1461" s="619"/>
      <c r="B1461" s="95"/>
    </row>
    <row r="1462" spans="1:2" x14ac:dyDescent="0.2">
      <c r="A1462" s="619"/>
      <c r="B1462" s="95"/>
    </row>
    <row r="1463" spans="1:2" x14ac:dyDescent="0.2">
      <c r="A1463" s="619"/>
      <c r="B1463" s="95"/>
    </row>
    <row r="1464" spans="1:2" x14ac:dyDescent="0.2">
      <c r="A1464" s="619"/>
      <c r="B1464" s="95"/>
    </row>
    <row r="1465" spans="1:2" x14ac:dyDescent="0.2">
      <c r="A1465" s="619"/>
      <c r="B1465" s="95"/>
    </row>
    <row r="1466" spans="1:2" x14ac:dyDescent="0.2">
      <c r="A1466" s="619"/>
      <c r="B1466" s="95"/>
    </row>
    <row r="1467" spans="1:2" x14ac:dyDescent="0.2">
      <c r="A1467" s="619"/>
      <c r="B1467" s="95"/>
    </row>
    <row r="1468" spans="1:2" x14ac:dyDescent="0.2">
      <c r="A1468" s="619"/>
      <c r="B1468" s="95"/>
    </row>
    <row r="1469" spans="1:2" x14ac:dyDescent="0.2">
      <c r="A1469" s="619"/>
      <c r="B1469" s="95"/>
    </row>
    <row r="1470" spans="1:2" x14ac:dyDescent="0.2">
      <c r="A1470" s="619"/>
      <c r="B1470" s="95"/>
    </row>
    <row r="1471" spans="1:2" x14ac:dyDescent="0.2">
      <c r="A1471" s="619"/>
      <c r="B1471" s="95"/>
    </row>
    <row r="1472" spans="1:2" x14ac:dyDescent="0.2">
      <c r="A1472" s="619"/>
      <c r="B1472" s="95"/>
    </row>
    <row r="1473" spans="1:2" x14ac:dyDescent="0.2">
      <c r="A1473" s="619"/>
      <c r="B1473" s="95"/>
    </row>
    <row r="1474" spans="1:2" x14ac:dyDescent="0.2">
      <c r="A1474" s="619"/>
      <c r="B1474" s="95"/>
    </row>
    <row r="1475" spans="1:2" x14ac:dyDescent="0.2">
      <c r="A1475" s="619"/>
      <c r="B1475" s="95"/>
    </row>
    <row r="1476" spans="1:2" x14ac:dyDescent="0.2">
      <c r="A1476" s="619"/>
      <c r="B1476" s="95"/>
    </row>
    <row r="1477" spans="1:2" x14ac:dyDescent="0.2">
      <c r="A1477" s="619"/>
      <c r="B1477" s="95"/>
    </row>
    <row r="1478" spans="1:2" x14ac:dyDescent="0.2">
      <c r="A1478" s="619"/>
      <c r="B1478" s="95"/>
    </row>
    <row r="1479" spans="1:2" x14ac:dyDescent="0.2">
      <c r="A1479" s="619"/>
      <c r="B1479" s="95"/>
    </row>
    <row r="1480" spans="1:2" x14ac:dyDescent="0.2">
      <c r="A1480" s="619"/>
      <c r="B1480" s="95"/>
    </row>
    <row r="1481" spans="1:2" x14ac:dyDescent="0.2">
      <c r="A1481" s="619"/>
      <c r="B1481" s="95"/>
    </row>
    <row r="1482" spans="1:2" x14ac:dyDescent="0.2">
      <c r="A1482" s="619"/>
      <c r="B1482" s="95"/>
    </row>
    <row r="1483" spans="1:2" x14ac:dyDescent="0.2">
      <c r="A1483" s="619"/>
      <c r="B1483" s="95"/>
    </row>
    <row r="1484" spans="1:2" x14ac:dyDescent="0.2">
      <c r="A1484" s="619"/>
      <c r="B1484" s="95"/>
    </row>
    <row r="1485" spans="1:2" x14ac:dyDescent="0.2">
      <c r="A1485" s="619"/>
      <c r="B1485" s="95"/>
    </row>
    <row r="1486" spans="1:2" x14ac:dyDescent="0.2">
      <c r="A1486" s="619"/>
      <c r="B1486" s="95"/>
    </row>
    <row r="1487" spans="1:2" x14ac:dyDescent="0.2">
      <c r="A1487" s="619"/>
      <c r="B1487" s="95"/>
    </row>
    <row r="1488" spans="1:2" x14ac:dyDescent="0.2">
      <c r="A1488" s="619"/>
      <c r="B1488" s="95"/>
    </row>
    <row r="1489" spans="1:2" x14ac:dyDescent="0.2">
      <c r="A1489" s="619"/>
      <c r="B1489" s="95"/>
    </row>
    <row r="1490" spans="1:2" x14ac:dyDescent="0.2">
      <c r="A1490" s="619"/>
      <c r="B1490" s="95"/>
    </row>
    <row r="1491" spans="1:2" x14ac:dyDescent="0.2">
      <c r="A1491" s="619"/>
      <c r="B1491" s="95"/>
    </row>
    <row r="1492" spans="1:2" x14ac:dyDescent="0.2">
      <c r="A1492" s="619"/>
      <c r="B1492" s="95"/>
    </row>
    <row r="1493" spans="1:2" x14ac:dyDescent="0.2">
      <c r="A1493" s="619"/>
      <c r="B1493" s="95"/>
    </row>
    <row r="1494" spans="1:2" x14ac:dyDescent="0.2">
      <c r="A1494" s="619"/>
      <c r="B1494" s="95"/>
    </row>
    <row r="1495" spans="1:2" x14ac:dyDescent="0.2">
      <c r="A1495" s="619"/>
      <c r="B1495" s="95"/>
    </row>
    <row r="1496" spans="1:2" x14ac:dyDescent="0.2">
      <c r="A1496" s="619"/>
      <c r="B1496" s="95"/>
    </row>
    <row r="1497" spans="1:2" x14ac:dyDescent="0.2">
      <c r="A1497" s="619"/>
      <c r="B1497" s="95"/>
    </row>
    <row r="1498" spans="1:2" x14ac:dyDescent="0.2">
      <c r="A1498" s="619"/>
      <c r="B1498" s="95"/>
    </row>
    <row r="1499" spans="1:2" x14ac:dyDescent="0.2">
      <c r="A1499" s="619"/>
      <c r="B1499" s="95"/>
    </row>
    <row r="1500" spans="1:2" x14ac:dyDescent="0.2">
      <c r="A1500" s="619"/>
      <c r="B1500" s="95"/>
    </row>
    <row r="1501" spans="1:2" x14ac:dyDescent="0.2">
      <c r="A1501" s="619"/>
      <c r="B1501" s="95"/>
    </row>
    <row r="1502" spans="1:2" x14ac:dyDescent="0.2">
      <c r="A1502" s="619"/>
      <c r="B1502" s="95"/>
    </row>
    <row r="1503" spans="1:2" x14ac:dyDescent="0.2">
      <c r="A1503" s="619"/>
      <c r="B1503" s="95"/>
    </row>
    <row r="1504" spans="1:2" x14ac:dyDescent="0.2">
      <c r="A1504" s="619"/>
      <c r="B1504" s="95"/>
    </row>
    <row r="1505" spans="1:2" x14ac:dyDescent="0.2">
      <c r="A1505" s="619"/>
      <c r="B1505" s="95"/>
    </row>
    <row r="1506" spans="1:2" x14ac:dyDescent="0.2">
      <c r="A1506" s="619"/>
      <c r="B1506" s="95"/>
    </row>
    <row r="1507" spans="1:2" x14ac:dyDescent="0.2">
      <c r="A1507" s="619"/>
      <c r="B1507" s="95"/>
    </row>
    <row r="1508" spans="1:2" x14ac:dyDescent="0.2">
      <c r="A1508" s="619"/>
      <c r="B1508" s="95"/>
    </row>
    <row r="1509" spans="1:2" x14ac:dyDescent="0.2">
      <c r="A1509" s="619"/>
      <c r="B1509" s="95"/>
    </row>
    <row r="1510" spans="1:2" x14ac:dyDescent="0.2">
      <c r="A1510" s="619"/>
      <c r="B1510" s="95"/>
    </row>
    <row r="1511" spans="1:2" x14ac:dyDescent="0.2">
      <c r="A1511" s="619"/>
      <c r="B1511" s="95"/>
    </row>
    <row r="1512" spans="1:2" x14ac:dyDescent="0.2">
      <c r="A1512" s="619"/>
      <c r="B1512" s="95"/>
    </row>
    <row r="1513" spans="1:2" x14ac:dyDescent="0.2">
      <c r="A1513" s="619"/>
      <c r="B1513" s="95"/>
    </row>
    <row r="1514" spans="1:2" x14ac:dyDescent="0.2">
      <c r="A1514" s="619"/>
      <c r="B1514" s="95"/>
    </row>
    <row r="1515" spans="1:2" x14ac:dyDescent="0.2">
      <c r="A1515" s="619"/>
      <c r="B1515" s="95"/>
    </row>
    <row r="1516" spans="1:2" x14ac:dyDescent="0.2">
      <c r="A1516" s="619"/>
      <c r="B1516" s="95"/>
    </row>
    <row r="1517" spans="1:2" x14ac:dyDescent="0.2">
      <c r="A1517" s="619"/>
      <c r="B1517" s="95"/>
    </row>
    <row r="1518" spans="1:2" x14ac:dyDescent="0.2">
      <c r="A1518" s="619"/>
      <c r="B1518" s="95"/>
    </row>
    <row r="1519" spans="1:2" x14ac:dyDescent="0.2">
      <c r="A1519" s="619"/>
      <c r="B1519" s="95"/>
    </row>
    <row r="1520" spans="1:2" x14ac:dyDescent="0.2">
      <c r="A1520" s="619"/>
      <c r="B1520" s="95"/>
    </row>
    <row r="1521" spans="1:2" x14ac:dyDescent="0.2">
      <c r="A1521" s="619"/>
      <c r="B1521" s="95"/>
    </row>
    <row r="1522" spans="1:2" x14ac:dyDescent="0.2">
      <c r="A1522" s="619"/>
      <c r="B1522" s="95"/>
    </row>
    <row r="1523" spans="1:2" x14ac:dyDescent="0.2">
      <c r="A1523" s="619"/>
      <c r="B1523" s="95"/>
    </row>
    <row r="1524" spans="1:2" x14ac:dyDescent="0.2">
      <c r="A1524" s="619"/>
      <c r="B1524" s="95"/>
    </row>
    <row r="1525" spans="1:2" x14ac:dyDescent="0.2">
      <c r="A1525" s="619"/>
      <c r="B1525" s="95"/>
    </row>
    <row r="1526" spans="1:2" x14ac:dyDescent="0.2">
      <c r="A1526" s="619"/>
      <c r="B1526" s="95"/>
    </row>
    <row r="1527" spans="1:2" x14ac:dyDescent="0.2">
      <c r="A1527" s="619"/>
      <c r="B1527" s="95"/>
    </row>
    <row r="1528" spans="1:2" x14ac:dyDescent="0.2">
      <c r="A1528" s="619"/>
      <c r="B1528" s="95"/>
    </row>
    <row r="1529" spans="1:2" x14ac:dyDescent="0.2">
      <c r="A1529" s="619"/>
      <c r="B1529" s="95"/>
    </row>
    <row r="1530" spans="1:2" x14ac:dyDescent="0.2">
      <c r="A1530" s="619"/>
      <c r="B1530" s="95"/>
    </row>
    <row r="1531" spans="1:2" x14ac:dyDescent="0.2">
      <c r="A1531" s="619"/>
      <c r="B1531" s="95"/>
    </row>
    <row r="1532" spans="1:2" x14ac:dyDescent="0.2">
      <c r="A1532" s="619"/>
      <c r="B1532" s="95"/>
    </row>
    <row r="1533" spans="1:2" x14ac:dyDescent="0.2">
      <c r="A1533" s="619"/>
      <c r="B1533" s="95"/>
    </row>
    <row r="1534" spans="1:2" x14ac:dyDescent="0.2">
      <c r="A1534" s="619"/>
      <c r="B1534" s="95"/>
    </row>
    <row r="1535" spans="1:2" x14ac:dyDescent="0.2">
      <c r="A1535" s="619"/>
      <c r="B1535" s="95"/>
    </row>
    <row r="1536" spans="1:2" x14ac:dyDescent="0.2">
      <c r="A1536" s="619"/>
      <c r="B1536" s="95"/>
    </row>
    <row r="1537" spans="1:2" x14ac:dyDescent="0.2">
      <c r="A1537" s="619"/>
      <c r="B1537" s="95"/>
    </row>
    <row r="1538" spans="1:2" x14ac:dyDescent="0.2">
      <c r="A1538" s="619"/>
      <c r="B1538" s="95"/>
    </row>
    <row r="1539" spans="1:2" x14ac:dyDescent="0.2">
      <c r="A1539" s="619"/>
      <c r="B1539" s="95"/>
    </row>
    <row r="1540" spans="1:2" x14ac:dyDescent="0.2">
      <c r="A1540" s="619"/>
      <c r="B1540" s="95"/>
    </row>
    <row r="1541" spans="1:2" x14ac:dyDescent="0.2">
      <c r="A1541" s="619"/>
      <c r="B1541" s="95"/>
    </row>
    <row r="1542" spans="1:2" x14ac:dyDescent="0.2">
      <c r="A1542" s="619"/>
      <c r="B1542" s="95"/>
    </row>
    <row r="1543" spans="1:2" x14ac:dyDescent="0.2">
      <c r="A1543" s="619"/>
      <c r="B1543" s="95"/>
    </row>
    <row r="1544" spans="1:2" x14ac:dyDescent="0.2">
      <c r="A1544" s="619"/>
      <c r="B1544" s="95"/>
    </row>
    <row r="1545" spans="1:2" x14ac:dyDescent="0.2">
      <c r="A1545" s="619"/>
      <c r="B1545" s="95"/>
    </row>
    <row r="1546" spans="1:2" x14ac:dyDescent="0.2">
      <c r="A1546" s="619"/>
      <c r="B1546" s="95"/>
    </row>
    <row r="1547" spans="1:2" x14ac:dyDescent="0.2">
      <c r="A1547" s="619"/>
      <c r="B1547" s="95"/>
    </row>
    <row r="1548" spans="1:2" x14ac:dyDescent="0.2">
      <c r="A1548" s="619"/>
      <c r="B1548" s="95"/>
    </row>
    <row r="1549" spans="1:2" x14ac:dyDescent="0.2">
      <c r="A1549" s="619"/>
      <c r="B1549" s="95"/>
    </row>
    <row r="1550" spans="1:2" x14ac:dyDescent="0.2">
      <c r="A1550" s="619"/>
      <c r="B1550" s="95"/>
    </row>
    <row r="1551" spans="1:2" x14ac:dyDescent="0.2">
      <c r="A1551" s="619"/>
      <c r="B1551" s="95"/>
    </row>
    <row r="1552" spans="1:2" x14ac:dyDescent="0.2">
      <c r="A1552" s="619"/>
      <c r="B1552" s="95"/>
    </row>
    <row r="1553" spans="1:2" x14ac:dyDescent="0.2">
      <c r="A1553" s="619"/>
      <c r="B1553" s="95"/>
    </row>
    <row r="1554" spans="1:2" x14ac:dyDescent="0.2">
      <c r="A1554" s="619"/>
      <c r="B1554" s="95"/>
    </row>
    <row r="1555" spans="1:2" x14ac:dyDescent="0.2">
      <c r="A1555" s="619"/>
      <c r="B1555" s="95"/>
    </row>
    <row r="1556" spans="1:2" x14ac:dyDescent="0.2">
      <c r="A1556" s="619"/>
      <c r="B1556" s="95"/>
    </row>
    <row r="1557" spans="1:2" x14ac:dyDescent="0.2">
      <c r="A1557" s="619"/>
      <c r="B1557" s="95"/>
    </row>
    <row r="1558" spans="1:2" x14ac:dyDescent="0.2">
      <c r="A1558" s="619"/>
      <c r="B1558" s="95"/>
    </row>
    <row r="1559" spans="1:2" x14ac:dyDescent="0.2">
      <c r="A1559" s="619"/>
      <c r="B1559" s="95"/>
    </row>
    <row r="1560" spans="1:2" x14ac:dyDescent="0.2">
      <c r="A1560" s="619"/>
      <c r="B1560" s="95"/>
    </row>
    <row r="1561" spans="1:2" x14ac:dyDescent="0.2">
      <c r="A1561" s="619"/>
      <c r="B1561" s="95"/>
    </row>
    <row r="1562" spans="1:2" x14ac:dyDescent="0.2">
      <c r="A1562" s="619"/>
      <c r="B1562" s="95"/>
    </row>
    <row r="1563" spans="1:2" x14ac:dyDescent="0.2">
      <c r="A1563" s="619"/>
      <c r="B1563" s="95"/>
    </row>
    <row r="1564" spans="1:2" x14ac:dyDescent="0.2">
      <c r="A1564" s="619"/>
      <c r="B1564" s="95"/>
    </row>
    <row r="1565" spans="1:2" x14ac:dyDescent="0.2">
      <c r="A1565" s="619"/>
      <c r="B1565" s="95"/>
    </row>
    <row r="1566" spans="1:2" x14ac:dyDescent="0.2">
      <c r="A1566" s="619"/>
      <c r="B1566" s="95"/>
    </row>
    <row r="1567" spans="1:2" x14ac:dyDescent="0.2">
      <c r="A1567" s="619"/>
      <c r="B1567" s="95"/>
    </row>
    <row r="1568" spans="1:2" x14ac:dyDescent="0.2">
      <c r="A1568" s="619"/>
      <c r="B1568" s="95"/>
    </row>
    <row r="1569" spans="1:2" x14ac:dyDescent="0.2">
      <c r="A1569" s="619"/>
      <c r="B1569" s="95"/>
    </row>
    <row r="1570" spans="1:2" x14ac:dyDescent="0.2">
      <c r="A1570" s="619"/>
      <c r="B1570" s="95"/>
    </row>
    <row r="1571" spans="1:2" x14ac:dyDescent="0.2">
      <c r="A1571" s="619"/>
      <c r="B1571" s="95"/>
    </row>
    <row r="1572" spans="1:2" x14ac:dyDescent="0.2">
      <c r="A1572" s="619"/>
      <c r="B1572" s="95"/>
    </row>
    <row r="1573" spans="1:2" x14ac:dyDescent="0.2">
      <c r="A1573" s="619"/>
      <c r="B1573" s="95"/>
    </row>
    <row r="1574" spans="1:2" x14ac:dyDescent="0.2">
      <c r="A1574" s="619"/>
      <c r="B1574" s="95"/>
    </row>
    <row r="1575" spans="1:2" x14ac:dyDescent="0.2">
      <c r="A1575" s="619"/>
      <c r="B1575" s="95"/>
    </row>
    <row r="1576" spans="1:2" x14ac:dyDescent="0.2">
      <c r="A1576" s="619"/>
      <c r="B1576" s="95"/>
    </row>
    <row r="1577" spans="1:2" x14ac:dyDescent="0.2">
      <c r="A1577" s="619"/>
      <c r="B1577" s="95"/>
    </row>
    <row r="1578" spans="1:2" x14ac:dyDescent="0.2">
      <c r="A1578" s="619"/>
      <c r="B1578" s="95"/>
    </row>
    <row r="1579" spans="1:2" x14ac:dyDescent="0.2">
      <c r="A1579" s="619"/>
      <c r="B1579" s="95"/>
    </row>
    <row r="1580" spans="1:2" x14ac:dyDescent="0.2">
      <c r="A1580" s="619"/>
      <c r="B1580" s="95"/>
    </row>
    <row r="1581" spans="1:2" x14ac:dyDescent="0.2">
      <c r="A1581" s="619"/>
      <c r="B1581" s="95"/>
    </row>
    <row r="1582" spans="1:2" x14ac:dyDescent="0.2">
      <c r="A1582" s="619"/>
      <c r="B1582" s="95"/>
    </row>
    <row r="1583" spans="1:2" x14ac:dyDescent="0.2">
      <c r="A1583" s="619"/>
      <c r="B1583" s="95"/>
    </row>
    <row r="1584" spans="1:2" x14ac:dyDescent="0.2">
      <c r="A1584" s="619"/>
      <c r="B1584" s="95"/>
    </row>
    <row r="1585" spans="1:2" x14ac:dyDescent="0.2">
      <c r="A1585" s="619"/>
      <c r="B1585" s="95"/>
    </row>
    <row r="1586" spans="1:2" x14ac:dyDescent="0.2">
      <c r="A1586" s="619"/>
      <c r="B1586" s="95"/>
    </row>
  </sheetData>
  <sheetProtection algorithmName="SHA-512" hashValue="7BGVvUpIq0IKxmBxHuNsb2PzqVrbvC92CgVq1O/Ozvz03UJEKO97Ck8s5xSNSCTWg+8r6OTfqEqDzOQyugoSxA==" saltValue="euLP9VxrWKYJOeApNE4lhA==" spinCount="100000" sheet="1" objects="1" scenarios="1"/>
  <mergeCells count="6">
    <mergeCell ref="C219:C221"/>
    <mergeCell ref="A14:B15"/>
    <mergeCell ref="A1:F1"/>
    <mergeCell ref="A2:E2"/>
    <mergeCell ref="A3:E3"/>
    <mergeCell ref="A4:E4"/>
  </mergeCells>
  <phoneticPr fontId="7" type="noConversion"/>
  <pageMargins left="0.75" right="0.75" top="1" bottom="1" header="0.5" footer="0.5"/>
  <pageSetup orientation="portrait"/>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indexed="9"/>
  </sheetPr>
  <dimension ref="A1:CT1168"/>
  <sheetViews>
    <sheetView topLeftCell="A7" workbookViewId="0">
      <pane xSplit="2" ySplit="12" topLeftCell="C37" activePane="bottomRight" state="frozen"/>
      <selection activeCell="A7" sqref="A7"/>
      <selection pane="topRight" activeCell="C7" sqref="C7"/>
      <selection pane="bottomLeft" activeCell="A19" sqref="A19"/>
      <selection pane="bottomRight" activeCell="D43" sqref="D43"/>
    </sheetView>
  </sheetViews>
  <sheetFormatPr defaultRowHeight="11.25" x14ac:dyDescent="0.2"/>
  <cols>
    <col min="1" max="1" width="13" style="1054" customWidth="1"/>
    <col min="2" max="2" width="39" style="1047" customWidth="1"/>
    <col min="3" max="3" width="15.7109375" style="1048" customWidth="1"/>
    <col min="4" max="4" width="19" style="1048" customWidth="1"/>
    <col min="5" max="5" width="15.7109375" style="1049" customWidth="1"/>
    <col min="6" max="6" width="15.7109375" style="1050" customWidth="1"/>
    <col min="7" max="7" width="15.7109375" style="1051" customWidth="1"/>
    <col min="8" max="8" width="15.7109375" style="1052" customWidth="1"/>
    <col min="9" max="11" width="15.7109375" style="621" customWidth="1"/>
    <col min="12" max="13" width="15.7109375" style="621" hidden="1" customWidth="1"/>
    <col min="14" max="15" width="15.7109375" style="621" customWidth="1"/>
    <col min="16" max="16" width="15.7109375" style="621" hidden="1" customWidth="1"/>
    <col min="17" max="17" width="15.7109375" style="621" customWidth="1"/>
    <col min="18" max="27" width="15.7109375" style="621" hidden="1" customWidth="1"/>
    <col min="28" max="28" width="15.7109375" style="577" hidden="1" customWidth="1"/>
    <col min="29" max="31" width="15.7109375" style="577" customWidth="1"/>
    <col min="32" max="32" width="15.7109375" style="621" customWidth="1"/>
    <col min="33" max="34" width="15.7109375" style="621" hidden="1" customWidth="1"/>
    <col min="35" max="36" width="15.7109375" style="621" customWidth="1"/>
    <col min="37" max="37" width="15.7109375" style="621" hidden="1" customWidth="1"/>
    <col min="38" max="38" width="15.7109375" style="621" customWidth="1"/>
    <col min="39" max="49" width="15.7109375" style="621" hidden="1" customWidth="1"/>
    <col min="50" max="53" width="15.7109375" style="621" customWidth="1"/>
    <col min="54" max="55" width="15.7109375" style="621" hidden="1" customWidth="1"/>
    <col min="56" max="57" width="15.7109375" style="621" customWidth="1"/>
    <col min="58" max="58" width="15.7109375" style="621" hidden="1" customWidth="1"/>
    <col min="59" max="59" width="15.7109375" style="621" customWidth="1"/>
    <col min="60" max="70" width="15.7109375" style="621" hidden="1" customWidth="1"/>
    <col min="71" max="71" width="15.7109375" style="577" customWidth="1"/>
    <col min="72" max="74" width="15.7109375" style="621" customWidth="1"/>
    <col min="75" max="76" width="15.7109375" style="621" hidden="1" customWidth="1"/>
    <col min="77" max="78" width="15.7109375" style="621" customWidth="1"/>
    <col min="79" max="79" width="15.7109375" style="621" hidden="1" customWidth="1"/>
    <col min="80" max="80" width="15.7109375" style="621" customWidth="1"/>
    <col min="81" max="90" width="15.7109375" style="621" hidden="1" customWidth="1"/>
    <col min="91" max="91" width="15.7109375" style="577" hidden="1" customWidth="1"/>
    <col min="92" max="92" width="15.7109375" style="577" customWidth="1"/>
    <col min="93" max="93" width="15.7109375" style="1065" customWidth="1"/>
    <col min="94" max="94" width="15.7109375" style="67" customWidth="1"/>
    <col min="95" max="95" width="9.140625" style="1896" customWidth="1"/>
    <col min="96" max="16384" width="9.140625" style="67"/>
  </cols>
  <sheetData>
    <row r="1" spans="1:95" s="13" customFormat="1" ht="96" customHeight="1" x14ac:dyDescent="0.2">
      <c r="A1" s="2392"/>
      <c r="B1" s="2392"/>
      <c r="C1" s="2392"/>
      <c r="D1" s="2392"/>
      <c r="E1" s="2392"/>
      <c r="F1" s="2392"/>
      <c r="CQ1" s="1896"/>
    </row>
    <row r="2" spans="1:95" s="13" customFormat="1" ht="20.25" x14ac:dyDescent="0.3">
      <c r="A2" s="2435"/>
      <c r="B2" s="2435"/>
      <c r="C2" s="2435"/>
      <c r="D2" s="2435"/>
      <c r="E2" s="2435"/>
      <c r="CQ2" s="1896"/>
    </row>
    <row r="3" spans="1:95" s="13" customFormat="1" ht="46.5" customHeight="1" x14ac:dyDescent="0.25">
      <c r="A3" s="2436"/>
      <c r="B3" s="2436"/>
      <c r="C3" s="2436"/>
      <c r="D3" s="2436"/>
      <c r="E3" s="2436"/>
      <c r="G3" s="14"/>
      <c r="CQ3" s="1896"/>
    </row>
    <row r="4" spans="1:95" s="13" customFormat="1" ht="18" x14ac:dyDescent="0.25">
      <c r="A4" s="2437" t="str">
        <f>'I1 Intro'!C11</f>
        <v>EB-2018-0056</v>
      </c>
      <c r="B4" s="2437"/>
      <c r="C4" s="2437"/>
      <c r="D4" s="2437"/>
      <c r="E4" s="2437"/>
      <c r="CQ4" s="1896"/>
    </row>
    <row r="5" spans="1:95" s="13" customFormat="1" ht="20.25" x14ac:dyDescent="0.3">
      <c r="A5" s="323" t="str">
        <f>"Sheet O5 Details of Allocators by Class and Account Worksheet  - "&amp;  'I2 LDC class'!$C$17</f>
        <v>Sheet O5 Details of Allocators by Class and Account Worksheet  - Settlement Proposal</v>
      </c>
      <c r="B5" s="324"/>
      <c r="C5" s="548"/>
      <c r="D5" s="548"/>
      <c r="E5" s="325"/>
      <c r="CQ5" s="1896"/>
    </row>
    <row r="6" spans="1:95" s="13" customFormat="1" x14ac:dyDescent="0.2">
      <c r="A6" s="16"/>
      <c r="B6" s="16"/>
      <c r="C6" s="549"/>
      <c r="D6" s="549"/>
      <c r="E6" s="16"/>
      <c r="F6" s="16"/>
      <c r="G6" s="16"/>
      <c r="H6" s="16"/>
      <c r="I6" s="16"/>
      <c r="J6" s="16"/>
      <c r="K6" s="16"/>
      <c r="L6" s="16"/>
      <c r="M6" s="16"/>
      <c r="N6" s="16"/>
      <c r="O6" s="16"/>
      <c r="CQ6" s="1896"/>
    </row>
    <row r="7" spans="1:95" x14ac:dyDescent="0.2">
      <c r="A7" s="1046"/>
      <c r="AB7" s="621"/>
      <c r="AC7" s="621"/>
      <c r="AD7" s="621"/>
      <c r="AE7" s="621"/>
      <c r="BS7" s="621"/>
      <c r="CM7" s="621"/>
      <c r="CN7" s="621"/>
      <c r="CO7" s="1053"/>
    </row>
    <row r="8" spans="1:95" x14ac:dyDescent="0.2">
      <c r="AB8" s="621"/>
      <c r="AC8" s="621"/>
      <c r="AD8" s="621"/>
      <c r="AE8" s="621"/>
      <c r="BS8" s="621"/>
      <c r="CM8" s="621"/>
      <c r="CN8" s="621"/>
      <c r="CO8" s="1053"/>
    </row>
    <row r="9" spans="1:95" ht="14.25" customHeight="1" x14ac:dyDescent="0.2">
      <c r="A9" s="1055"/>
      <c r="AB9" s="621"/>
      <c r="AC9" s="621"/>
      <c r="AD9" s="621"/>
      <c r="AE9" s="621"/>
      <c r="BS9" s="621"/>
      <c r="CM9" s="621"/>
      <c r="CN9" s="621"/>
      <c r="CO9" s="1053"/>
    </row>
    <row r="10" spans="1:95" ht="14.25" customHeight="1" x14ac:dyDescent="0.2">
      <c r="AB10" s="621"/>
      <c r="AC10" s="621"/>
      <c r="AD10" s="621"/>
      <c r="AE10" s="621"/>
      <c r="BS10" s="621"/>
      <c r="CM10" s="621"/>
      <c r="CN10" s="621"/>
      <c r="CO10" s="1053"/>
    </row>
    <row r="11" spans="1:95" ht="14.25" customHeight="1" x14ac:dyDescent="0.2">
      <c r="A11" s="67"/>
      <c r="B11" s="67"/>
      <c r="C11" s="67"/>
      <c r="AB11" s="621"/>
      <c r="AC11" s="621"/>
      <c r="AD11" s="621"/>
      <c r="AE11" s="621"/>
      <c r="BS11" s="621"/>
      <c r="CM11" s="621"/>
      <c r="CN11" s="621"/>
      <c r="CO11" s="1053"/>
    </row>
    <row r="12" spans="1:95" ht="14.25" customHeight="1" x14ac:dyDescent="0.2">
      <c r="A12" s="67"/>
      <c r="B12" s="67"/>
      <c r="C12" s="67"/>
      <c r="AB12" s="621"/>
      <c r="AC12" s="621"/>
      <c r="AD12" s="621"/>
      <c r="AE12" s="621"/>
      <c r="BS12" s="621"/>
      <c r="CM12" s="621"/>
      <c r="CN12" s="621"/>
      <c r="CO12" s="1053"/>
    </row>
    <row r="13" spans="1:95" ht="14.25" customHeight="1" x14ac:dyDescent="0.2">
      <c r="AB13" s="621"/>
      <c r="AC13" s="621"/>
      <c r="AD13" s="621"/>
      <c r="AE13" s="621"/>
      <c r="BS13" s="621"/>
      <c r="CM13" s="621"/>
      <c r="CN13" s="621"/>
      <c r="CO13" s="1053"/>
    </row>
    <row r="14" spans="1:95" ht="14.25" customHeight="1" x14ac:dyDescent="0.2">
      <c r="A14" s="67"/>
      <c r="B14" s="67"/>
      <c r="C14" s="67"/>
      <c r="AB14" s="621"/>
      <c r="AC14" s="621"/>
      <c r="AD14" s="621"/>
      <c r="AE14" s="621"/>
      <c r="BS14" s="621"/>
      <c r="CM14" s="621"/>
      <c r="CN14" s="621"/>
      <c r="CO14" s="1053"/>
    </row>
    <row r="15" spans="1:95" ht="14.25" customHeight="1" x14ac:dyDescent="0.2">
      <c r="A15" s="2532"/>
      <c r="B15" s="2532"/>
      <c r="C15" s="2532"/>
      <c r="AB15" s="621"/>
      <c r="AC15" s="621"/>
      <c r="AD15" s="621"/>
      <c r="AE15" s="621"/>
      <c r="BS15" s="621"/>
      <c r="CM15" s="621"/>
      <c r="CN15" s="621"/>
      <c r="CO15" s="1053"/>
    </row>
    <row r="16" spans="1:95" s="64" customFormat="1" ht="14.25" customHeight="1" x14ac:dyDescent="0.2">
      <c r="A16" s="2532"/>
      <c r="B16" s="2532"/>
      <c r="C16" s="2532"/>
      <c r="D16" s="1058"/>
      <c r="E16" s="1059"/>
      <c r="F16" s="354"/>
      <c r="G16" s="1060"/>
      <c r="H16" s="1061"/>
      <c r="I16" s="1062" t="s">
        <v>711</v>
      </c>
      <c r="J16" s="1063"/>
      <c r="K16" s="1063"/>
      <c r="L16" s="1063"/>
      <c r="M16" s="1063"/>
      <c r="N16" s="1063"/>
      <c r="O16" s="1063"/>
      <c r="P16" s="1063"/>
      <c r="Q16" s="1063"/>
      <c r="R16" s="1063"/>
      <c r="S16" s="1063"/>
      <c r="T16" s="1063"/>
      <c r="U16" s="1063"/>
      <c r="V16" s="1063"/>
      <c r="W16" s="1063"/>
      <c r="X16" s="1063"/>
      <c r="Y16" s="1063"/>
      <c r="Z16" s="1063"/>
      <c r="AA16" s="1063"/>
      <c r="AB16" s="1063"/>
      <c r="AC16" s="1063"/>
      <c r="AD16" s="1062" t="s">
        <v>329</v>
      </c>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62" t="s">
        <v>853</v>
      </c>
      <c r="AZ16" s="1064"/>
      <c r="BA16" s="1064"/>
      <c r="BB16" s="1064"/>
      <c r="BC16" s="1064"/>
      <c r="BD16" s="1064"/>
      <c r="BE16" s="1064"/>
      <c r="BF16" s="1064"/>
      <c r="BG16" s="1064"/>
      <c r="BH16" s="1064"/>
      <c r="BI16" s="1064"/>
      <c r="BJ16" s="1064"/>
      <c r="BK16" s="1064"/>
      <c r="BL16" s="1064"/>
      <c r="BM16" s="1064"/>
      <c r="BN16" s="1064"/>
      <c r="BO16" s="1064"/>
      <c r="BP16" s="1064"/>
      <c r="BQ16" s="1064"/>
      <c r="BR16" s="1064"/>
      <c r="BS16" s="1064"/>
      <c r="BT16" s="1062" t="s">
        <v>879</v>
      </c>
      <c r="BU16" s="1011"/>
      <c r="BV16" s="1011"/>
      <c r="BW16" s="1011"/>
      <c r="BX16" s="1011"/>
      <c r="BY16" s="1011"/>
      <c r="BZ16" s="1011"/>
      <c r="CA16" s="1011"/>
      <c r="CB16" s="1011"/>
      <c r="CC16" s="1011"/>
      <c r="CD16" s="1011"/>
      <c r="CE16" s="1011"/>
      <c r="CF16" s="1011"/>
      <c r="CG16" s="1011"/>
      <c r="CH16" s="1011"/>
      <c r="CI16" s="1011"/>
      <c r="CJ16" s="1011"/>
      <c r="CK16" s="1011"/>
      <c r="CL16" s="1011"/>
      <c r="CM16" s="1011"/>
      <c r="CN16" s="1011"/>
      <c r="CO16" s="1065"/>
      <c r="CQ16" s="1898"/>
    </row>
    <row r="17" spans="1:95" s="1123" customFormat="1" ht="30.75" thickBot="1" x14ac:dyDescent="0.3">
      <c r="A17" s="1115"/>
      <c r="B17" s="1116"/>
      <c r="C17" s="1117"/>
      <c r="D17" s="1118"/>
      <c r="E17" s="1119"/>
      <c r="F17" s="1114" t="s">
        <v>336</v>
      </c>
      <c r="G17" s="1120"/>
      <c r="H17" s="1121"/>
      <c r="I17" s="1122">
        <v>1</v>
      </c>
      <c r="J17" s="1122">
        <v>2</v>
      </c>
      <c r="K17" s="1122">
        <v>3</v>
      </c>
      <c r="L17" s="1122">
        <v>4</v>
      </c>
      <c r="M17" s="1122">
        <v>5</v>
      </c>
      <c r="N17" s="1122">
        <v>6</v>
      </c>
      <c r="O17" s="1122">
        <v>7</v>
      </c>
      <c r="P17" s="1122">
        <v>8</v>
      </c>
      <c r="Q17" s="1122">
        <v>9</v>
      </c>
      <c r="R17" s="1122">
        <v>10</v>
      </c>
      <c r="S17" s="1122">
        <v>11</v>
      </c>
      <c r="T17" s="1122">
        <v>12</v>
      </c>
      <c r="U17" s="1122">
        <v>13</v>
      </c>
      <c r="V17" s="1122">
        <v>14</v>
      </c>
      <c r="W17" s="1122">
        <v>15</v>
      </c>
      <c r="X17" s="1122">
        <v>16</v>
      </c>
      <c r="Y17" s="1122">
        <v>17</v>
      </c>
      <c r="Z17" s="1122">
        <v>18</v>
      </c>
      <c r="AA17" s="1122">
        <v>19</v>
      </c>
      <c r="AB17" s="1122">
        <v>20</v>
      </c>
      <c r="AD17" s="1122">
        <v>1</v>
      </c>
      <c r="AE17" s="1122">
        <v>2</v>
      </c>
      <c r="AF17" s="1122">
        <v>3</v>
      </c>
      <c r="AG17" s="1122">
        <v>4</v>
      </c>
      <c r="AH17" s="1122">
        <v>5</v>
      </c>
      <c r="AI17" s="1122">
        <v>6</v>
      </c>
      <c r="AJ17" s="1122">
        <v>7</v>
      </c>
      <c r="AK17" s="1122">
        <v>8</v>
      </c>
      <c r="AL17" s="1122">
        <v>9</v>
      </c>
      <c r="AM17" s="1122">
        <v>10</v>
      </c>
      <c r="AN17" s="1122">
        <v>11</v>
      </c>
      <c r="AO17" s="1122">
        <v>12</v>
      </c>
      <c r="AP17" s="1122">
        <v>13</v>
      </c>
      <c r="AQ17" s="1122">
        <v>14</v>
      </c>
      <c r="AR17" s="1122">
        <v>15</v>
      </c>
      <c r="AS17" s="1122">
        <v>16</v>
      </c>
      <c r="AT17" s="1122">
        <v>17</v>
      </c>
      <c r="AU17" s="1122">
        <v>18</v>
      </c>
      <c r="AV17" s="1122">
        <v>19</v>
      </c>
      <c r="AW17" s="1122">
        <v>20</v>
      </c>
      <c r="AY17" s="1122">
        <v>1</v>
      </c>
      <c r="AZ17" s="1122">
        <v>2</v>
      </c>
      <c r="BA17" s="1122">
        <v>3</v>
      </c>
      <c r="BB17" s="1122">
        <v>4</v>
      </c>
      <c r="BC17" s="1122">
        <v>5</v>
      </c>
      <c r="BD17" s="1122">
        <v>6</v>
      </c>
      <c r="BE17" s="1122">
        <v>7</v>
      </c>
      <c r="BF17" s="1122">
        <v>8</v>
      </c>
      <c r="BG17" s="1122">
        <v>9</v>
      </c>
      <c r="BH17" s="1122">
        <v>10</v>
      </c>
      <c r="BI17" s="1122">
        <v>11</v>
      </c>
      <c r="BJ17" s="1122">
        <v>12</v>
      </c>
      <c r="BK17" s="1122">
        <v>13</v>
      </c>
      <c r="BL17" s="1122">
        <v>14</v>
      </c>
      <c r="BM17" s="1122">
        <v>15</v>
      </c>
      <c r="BN17" s="1122">
        <v>16</v>
      </c>
      <c r="BO17" s="1122">
        <v>17</v>
      </c>
      <c r="BP17" s="1122">
        <v>18</v>
      </c>
      <c r="BQ17" s="1122">
        <v>19</v>
      </c>
      <c r="BR17" s="1122">
        <v>20</v>
      </c>
      <c r="BT17" s="1122">
        <v>1</v>
      </c>
      <c r="BU17" s="1122">
        <v>2</v>
      </c>
      <c r="BV17" s="1122">
        <v>3</v>
      </c>
      <c r="BW17" s="1122">
        <v>4</v>
      </c>
      <c r="BX17" s="1122">
        <v>5</v>
      </c>
      <c r="BY17" s="1122">
        <v>6</v>
      </c>
      <c r="BZ17" s="1122">
        <v>7</v>
      </c>
      <c r="CA17" s="1122">
        <v>8</v>
      </c>
      <c r="CB17" s="1122">
        <v>9</v>
      </c>
      <c r="CC17" s="1122">
        <v>10</v>
      </c>
      <c r="CD17" s="1122">
        <v>11</v>
      </c>
      <c r="CE17" s="1122">
        <v>12</v>
      </c>
      <c r="CF17" s="1122">
        <v>13</v>
      </c>
      <c r="CG17" s="1122">
        <v>14</v>
      </c>
      <c r="CH17" s="1122">
        <v>15</v>
      </c>
      <c r="CI17" s="1122">
        <v>16</v>
      </c>
      <c r="CJ17" s="1122">
        <v>17</v>
      </c>
      <c r="CK17" s="1122">
        <v>18</v>
      </c>
      <c r="CL17" s="1122">
        <v>19</v>
      </c>
      <c r="CM17" s="1122">
        <v>20</v>
      </c>
      <c r="CO17" s="1124"/>
      <c r="CQ17" s="1923"/>
    </row>
    <row r="18" spans="1:95" s="448" customFormat="1" ht="64.5" thickBot="1" x14ac:dyDescent="0.25">
      <c r="A18" s="1079" t="s">
        <v>315</v>
      </c>
      <c r="B18" s="1043" t="s">
        <v>318</v>
      </c>
      <c r="C18" s="1080" t="s">
        <v>1074</v>
      </c>
      <c r="D18" s="1080" t="s">
        <v>881</v>
      </c>
      <c r="E18" s="1080" t="s">
        <v>814</v>
      </c>
      <c r="F18" s="1081" t="s">
        <v>308</v>
      </c>
      <c r="G18" s="1081" t="s">
        <v>309</v>
      </c>
      <c r="H18" s="1082" t="s">
        <v>763</v>
      </c>
      <c r="I18" s="1083" t="str">
        <f>IF('I2 LDC class'!$D$20="",'I2 LDC class'!$C$20,'I2 LDC class'!$D$20)</f>
        <v>Residential</v>
      </c>
      <c r="J18" s="1083" t="str">
        <f>IF('I2 LDC class'!$D$21="",'I2 LDC class'!$C$21,'I2 LDC class'!$D$21)</f>
        <v>GS &lt;50</v>
      </c>
      <c r="K18" s="1083" t="str">
        <f>IF('I2 LDC class'!$D$22="",'I2 LDC class'!$C$22,'I2 LDC class'!$D$22)</f>
        <v>GS &gt;50kW</v>
      </c>
      <c r="L18" s="1083" t="str">
        <f>IF('I2 LDC class'!$D$23="",'I2 LDC class'!$C$23,'I2 LDC class'!$D$23)</f>
        <v>GS&gt; 50-TOU</v>
      </c>
      <c r="M18" s="1083" t="str">
        <f>IF('I2 LDC class'!$D$24="",'I2 LDC class'!$C$24,'I2 LDC class'!$D$24)</f>
        <v>GS &gt;50-Intermediate</v>
      </c>
      <c r="N18" s="1083" t="str">
        <f>IF('I2 LDC class'!$D$25="",'I2 LDC class'!$C$25,'I2 LDC class'!$D$25)</f>
        <v>Large User</v>
      </c>
      <c r="O18" s="1083" t="str">
        <f>IF('I2 LDC class'!$D$26="",'I2 LDC class'!$C$26,'I2 LDC class'!$D$26)</f>
        <v>Street Light</v>
      </c>
      <c r="P18" s="1083" t="str">
        <f>IF('I2 LDC class'!$D$27="",'I2 LDC class'!$C$27,'I2 LDC class'!$D$27)</f>
        <v>Sentinel</v>
      </c>
      <c r="Q18" s="1083" t="str">
        <f>IF('I2 LDC class'!$D$28="",'I2 LDC class'!$C$28,'I2 LDC class'!$D$28)</f>
        <v>Unmetered Scattered Load</v>
      </c>
      <c r="R18" s="1083" t="str">
        <f>IF('I2 LDC class'!$D$29="",'I2 LDC class'!$C$29,'I2 LDC class'!$D$29)</f>
        <v>Embedded Distributor</v>
      </c>
      <c r="S18" s="1083" t="str">
        <f>IF('I2 LDC class'!$D$30="",'I2 LDC class'!$C$30,'I2 LDC class'!$D$30)</f>
        <v>Back-up/Standby Power</v>
      </c>
      <c r="T18" s="1083" t="str">
        <f>IF('I2 LDC class'!$D$31="",'I2 LDC class'!$C$31,'I2 LDC class'!$D$31)</f>
        <v>Rate Class 1</v>
      </c>
      <c r="U18" s="1083" t="str">
        <f>IF('I2 LDC class'!$D$32="",'I2 LDC class'!$C$32,'I2 LDC class'!$D$32)</f>
        <v>Rate class 2</v>
      </c>
      <c r="V18" s="1083" t="str">
        <f>IF('I2 LDC class'!$D$33="",'I2 LDC class'!$C$33,'I2 LDC class'!$D$33)</f>
        <v>Rate class 3</v>
      </c>
      <c r="W18" s="1083" t="str">
        <f>IF('I2 LDC class'!$D$34="",'I2 LDC class'!$C$34,'I2 LDC class'!$D$34)</f>
        <v>Rate class 4</v>
      </c>
      <c r="X18" s="1083" t="str">
        <f>IF('I2 LDC class'!$D$35="",'I2 LDC class'!$C$35,'I2 LDC class'!$D$35)</f>
        <v>Rate class 5</v>
      </c>
      <c r="Y18" s="1083" t="str">
        <f>IF('I2 LDC class'!$D$36="",'I2 LDC class'!$C$36,'I2 LDC class'!$D$36)</f>
        <v>Rate class 6</v>
      </c>
      <c r="Z18" s="1083" t="str">
        <f>IF('I2 LDC class'!$D$37="",'I2 LDC class'!$C$37,'I2 LDC class'!$D$37)</f>
        <v>Rate class 7</v>
      </c>
      <c r="AA18" s="1083" t="str">
        <f>IF('I2 LDC class'!$D$38="",'I2 LDC class'!$C$38,'I2 LDC class'!$D$38)</f>
        <v>Rate class 8</v>
      </c>
      <c r="AB18" s="1083" t="str">
        <f>IF('I2 LDC class'!$D$39="",'I2 LDC class'!$C$39,'I2 LDC class'!$D$39)</f>
        <v>Rate class 9</v>
      </c>
      <c r="AC18" s="1084" t="s">
        <v>789</v>
      </c>
      <c r="AD18" s="1083" t="str">
        <f>IF('I2 LDC class'!$D$20="",'I2 LDC class'!$C$20,'I2 LDC class'!$D$20)</f>
        <v>Residential</v>
      </c>
      <c r="AE18" s="1083" t="str">
        <f>IF('I2 LDC class'!$D$21="",'I2 LDC class'!$C$21,'I2 LDC class'!$D$21)</f>
        <v>GS &lt;50</v>
      </c>
      <c r="AF18" s="1083" t="str">
        <f>IF('I2 LDC class'!$D$22="",'I2 LDC class'!$C$22,'I2 LDC class'!$D$22)</f>
        <v>GS &gt;50kW</v>
      </c>
      <c r="AG18" s="1083" t="str">
        <f>IF('I2 LDC class'!$D$23="",'I2 LDC class'!$C$23,'I2 LDC class'!$D$23)</f>
        <v>GS&gt; 50-TOU</v>
      </c>
      <c r="AH18" s="1083" t="str">
        <f>IF('I2 LDC class'!$D$24="",'I2 LDC class'!$C$24,'I2 LDC class'!$D$24)</f>
        <v>GS &gt;50-Intermediate</v>
      </c>
      <c r="AI18" s="1083" t="str">
        <f>IF('I2 LDC class'!$D$25="",'I2 LDC class'!$C$25,'I2 LDC class'!$D$25)</f>
        <v>Large User</v>
      </c>
      <c r="AJ18" s="1083" t="str">
        <f>IF('I2 LDC class'!$D$26="",'I2 LDC class'!$C$26,'I2 LDC class'!$D$26)</f>
        <v>Street Light</v>
      </c>
      <c r="AK18" s="1083" t="str">
        <f>IF('I2 LDC class'!$D$27="",'I2 LDC class'!$C$27,'I2 LDC class'!$D$27)</f>
        <v>Sentinel</v>
      </c>
      <c r="AL18" s="1083" t="str">
        <f>IF('I2 LDC class'!$D$28="",'I2 LDC class'!$C$28,'I2 LDC class'!$D$28)</f>
        <v>Unmetered Scattered Load</v>
      </c>
      <c r="AM18" s="1083" t="str">
        <f>IF('I2 LDC class'!$D$29="",'I2 LDC class'!$C$29,'I2 LDC class'!$D$29)</f>
        <v>Embedded Distributor</v>
      </c>
      <c r="AN18" s="1083" t="str">
        <f>IF('I2 LDC class'!$D$30="",'I2 LDC class'!$C$30,'I2 LDC class'!$D$30)</f>
        <v>Back-up/Standby Power</v>
      </c>
      <c r="AO18" s="1083" t="str">
        <f>IF('I2 LDC class'!$D$31="",'I2 LDC class'!$C$31,'I2 LDC class'!$D$31)</f>
        <v>Rate Class 1</v>
      </c>
      <c r="AP18" s="1083" t="str">
        <f>IF('I2 LDC class'!$D$32="",'I2 LDC class'!$C$32,'I2 LDC class'!$D$32)</f>
        <v>Rate class 2</v>
      </c>
      <c r="AQ18" s="1083" t="str">
        <f>IF('I2 LDC class'!$D$33="",'I2 LDC class'!$C$33,'I2 LDC class'!$D$33)</f>
        <v>Rate class 3</v>
      </c>
      <c r="AR18" s="1083" t="str">
        <f>IF('I2 LDC class'!$D$34="",'I2 LDC class'!$C$34,'I2 LDC class'!$D$34)</f>
        <v>Rate class 4</v>
      </c>
      <c r="AS18" s="1083" t="str">
        <f>IF('I2 LDC class'!$D$35="",'I2 LDC class'!$C$35,'I2 LDC class'!$D$35)</f>
        <v>Rate class 5</v>
      </c>
      <c r="AT18" s="1083" t="str">
        <f>IF('I2 LDC class'!$D$36="",'I2 LDC class'!$C$36,'I2 LDC class'!$D$36)</f>
        <v>Rate class 6</v>
      </c>
      <c r="AU18" s="1083" t="str">
        <f>IF('I2 LDC class'!$D$37="",'I2 LDC class'!$C$37,'I2 LDC class'!$D$37)</f>
        <v>Rate class 7</v>
      </c>
      <c r="AV18" s="1083" t="str">
        <f>IF('I2 LDC class'!$D$38="",'I2 LDC class'!$C$38,'I2 LDC class'!$D$38)</f>
        <v>Rate class 8</v>
      </c>
      <c r="AW18" s="1083" t="str">
        <f>IF('I2 LDC class'!$D$39="",'I2 LDC class'!$C$39,'I2 LDC class'!$D$39)</f>
        <v>Rate class 9</v>
      </c>
      <c r="AX18" s="1084" t="s">
        <v>790</v>
      </c>
      <c r="AY18" s="1083" t="str">
        <f>IF('I2 LDC class'!$D$20="",'I2 LDC class'!$C$20,'I2 LDC class'!$D$20)</f>
        <v>Residential</v>
      </c>
      <c r="AZ18" s="1083" t="str">
        <f>IF('I2 LDC class'!$D$21="",'I2 LDC class'!$C$21,'I2 LDC class'!$D$21)</f>
        <v>GS &lt;50</v>
      </c>
      <c r="BA18" s="1083" t="str">
        <f>IF('I2 LDC class'!$D$22="",'I2 LDC class'!$C$22,'I2 LDC class'!$D$22)</f>
        <v>GS &gt;50kW</v>
      </c>
      <c r="BB18" s="1083" t="str">
        <f>IF('I2 LDC class'!$D$23="",'I2 LDC class'!$C$23,'I2 LDC class'!$D$23)</f>
        <v>GS&gt; 50-TOU</v>
      </c>
      <c r="BC18" s="1083" t="str">
        <f>IF('I2 LDC class'!$D$24="",'I2 LDC class'!$C$24,'I2 LDC class'!$D$24)</f>
        <v>GS &gt;50-Intermediate</v>
      </c>
      <c r="BD18" s="1083" t="str">
        <f>IF('I2 LDC class'!$D$25="",'I2 LDC class'!$C$25,'I2 LDC class'!$D$25)</f>
        <v>Large User</v>
      </c>
      <c r="BE18" s="1083" t="str">
        <f>IF('I2 LDC class'!$D$26="",'I2 LDC class'!$C$26,'I2 LDC class'!$D$26)</f>
        <v>Street Light</v>
      </c>
      <c r="BF18" s="1083" t="str">
        <f>IF('I2 LDC class'!$D$27="",'I2 LDC class'!$C$27,'I2 LDC class'!$D$27)</f>
        <v>Sentinel</v>
      </c>
      <c r="BG18" s="1083" t="str">
        <f>IF('I2 LDC class'!$D$28="",'I2 LDC class'!$C$28,'I2 LDC class'!$D$28)</f>
        <v>Unmetered Scattered Load</v>
      </c>
      <c r="BH18" s="1083" t="str">
        <f>IF('I2 LDC class'!$D$29="",'I2 LDC class'!$C$29,'I2 LDC class'!$D$29)</f>
        <v>Embedded Distributor</v>
      </c>
      <c r="BI18" s="1083" t="str">
        <f>IF('I2 LDC class'!$D$30="",'I2 LDC class'!$C$30,'I2 LDC class'!$D$30)</f>
        <v>Back-up/Standby Power</v>
      </c>
      <c r="BJ18" s="1083" t="str">
        <f>IF('I2 LDC class'!$D$31="",'I2 LDC class'!$C$31,'I2 LDC class'!$D$31)</f>
        <v>Rate Class 1</v>
      </c>
      <c r="BK18" s="1083" t="str">
        <f>IF('I2 LDC class'!$D$32="",'I2 LDC class'!$C$32,'I2 LDC class'!$D$32)</f>
        <v>Rate class 2</v>
      </c>
      <c r="BL18" s="1083" t="str">
        <f>IF('I2 LDC class'!$D$33="",'I2 LDC class'!$C$33,'I2 LDC class'!$D$33)</f>
        <v>Rate class 3</v>
      </c>
      <c r="BM18" s="1083" t="str">
        <f>IF('I2 LDC class'!$D$34="",'I2 LDC class'!$C$34,'I2 LDC class'!$D$34)</f>
        <v>Rate class 4</v>
      </c>
      <c r="BN18" s="1083" t="str">
        <f>IF('I2 LDC class'!$D$35="",'I2 LDC class'!$C$35,'I2 LDC class'!$D$35)</f>
        <v>Rate class 5</v>
      </c>
      <c r="BO18" s="1083" t="str">
        <f>IF('I2 LDC class'!$D$36="",'I2 LDC class'!$C$36,'I2 LDC class'!$D$36)</f>
        <v>Rate class 6</v>
      </c>
      <c r="BP18" s="1083" t="str">
        <f>IF('I2 LDC class'!$D$37="",'I2 LDC class'!$C$37,'I2 LDC class'!$D$37)</f>
        <v>Rate class 7</v>
      </c>
      <c r="BQ18" s="1083" t="str">
        <f>IF('I2 LDC class'!$D$38="",'I2 LDC class'!$C$38,'I2 LDC class'!$D$38)</f>
        <v>Rate class 8</v>
      </c>
      <c r="BR18" s="1083" t="str">
        <f>IF('I2 LDC class'!$D$39="",'I2 LDC class'!$C$39,'I2 LDC class'!$D$39)</f>
        <v>Rate class 9</v>
      </c>
      <c r="BS18" s="1084" t="s">
        <v>791</v>
      </c>
      <c r="BT18" s="1083" t="str">
        <f>IF('I2 LDC class'!$D$20="",'I2 LDC class'!$C$20,'I2 LDC class'!$D$20)</f>
        <v>Residential</v>
      </c>
      <c r="BU18" s="1083" t="str">
        <f>IF('I2 LDC class'!$D$21="",'I2 LDC class'!$C$21,'I2 LDC class'!$D$21)</f>
        <v>GS &lt;50</v>
      </c>
      <c r="BV18" s="1083" t="str">
        <f>IF('I2 LDC class'!$D$22="",'I2 LDC class'!$C$22,'I2 LDC class'!$D$22)</f>
        <v>GS &gt;50kW</v>
      </c>
      <c r="BW18" s="1083" t="str">
        <f>IF('I2 LDC class'!$D$23="",'I2 LDC class'!$C$23,'I2 LDC class'!$D$23)</f>
        <v>GS&gt; 50-TOU</v>
      </c>
      <c r="BX18" s="1083" t="str">
        <f>IF('I2 LDC class'!$D$24="",'I2 LDC class'!$C$24,'I2 LDC class'!$D$24)</f>
        <v>GS &gt;50-Intermediate</v>
      </c>
      <c r="BY18" s="1083" t="str">
        <f>IF('I2 LDC class'!$D$25="",'I2 LDC class'!$C$25,'I2 LDC class'!$D$25)</f>
        <v>Large User</v>
      </c>
      <c r="BZ18" s="1083" t="str">
        <f>IF('I2 LDC class'!$D$26="",'I2 LDC class'!$C$26,'I2 LDC class'!$D$26)</f>
        <v>Street Light</v>
      </c>
      <c r="CA18" s="1083" t="str">
        <f>IF('I2 LDC class'!$D$27="",'I2 LDC class'!$C$27,'I2 LDC class'!$D$27)</f>
        <v>Sentinel</v>
      </c>
      <c r="CB18" s="1083" t="str">
        <f>IF('I2 LDC class'!$D$28="",'I2 LDC class'!$C$28,'I2 LDC class'!$D$28)</f>
        <v>Unmetered Scattered Load</v>
      </c>
      <c r="CC18" s="1083" t="str">
        <f>IF('I2 LDC class'!$D$29="",'I2 LDC class'!$C$29,'I2 LDC class'!$D$29)</f>
        <v>Embedded Distributor</v>
      </c>
      <c r="CD18" s="1083" t="str">
        <f>IF('I2 LDC class'!$D$30="",'I2 LDC class'!$C$30,'I2 LDC class'!$D$30)</f>
        <v>Back-up/Standby Power</v>
      </c>
      <c r="CE18" s="1083" t="str">
        <f>IF('I2 LDC class'!$D$31="",'I2 LDC class'!$C$31,'I2 LDC class'!$D$31)</f>
        <v>Rate Class 1</v>
      </c>
      <c r="CF18" s="1083" t="str">
        <f>IF('I2 LDC class'!$D$32="",'I2 LDC class'!$C$32,'I2 LDC class'!$D$32)</f>
        <v>Rate class 2</v>
      </c>
      <c r="CG18" s="1083" t="str">
        <f>IF('I2 LDC class'!$D$33="",'I2 LDC class'!$C$33,'I2 LDC class'!$D$33)</f>
        <v>Rate class 3</v>
      </c>
      <c r="CH18" s="1083" t="str">
        <f>IF('I2 LDC class'!$D$34="",'I2 LDC class'!$C$34,'I2 LDC class'!$D$34)</f>
        <v>Rate class 4</v>
      </c>
      <c r="CI18" s="1083" t="str">
        <f>IF('I2 LDC class'!$D$35="",'I2 LDC class'!$C$35,'I2 LDC class'!$D$35)</f>
        <v>Rate class 5</v>
      </c>
      <c r="CJ18" s="1083" t="str">
        <f>IF('I2 LDC class'!$D$36="",'I2 LDC class'!$C$36,'I2 LDC class'!$D$36)</f>
        <v>Rate class 6</v>
      </c>
      <c r="CK18" s="1083" t="str">
        <f>IF('I2 LDC class'!$D$37="",'I2 LDC class'!$C$37,'I2 LDC class'!$D$37)</f>
        <v>Rate class 7</v>
      </c>
      <c r="CL18" s="1083" t="str">
        <f>IF('I2 LDC class'!$D$38="",'I2 LDC class'!$C$38,'I2 LDC class'!$D$38)</f>
        <v>Rate class 8</v>
      </c>
      <c r="CM18" s="1083" t="str">
        <f>IF('I2 LDC class'!$D$39="",'I2 LDC class'!$C$39,'I2 LDC class'!$D$39)</f>
        <v>Rate class 9</v>
      </c>
      <c r="CN18" s="1084" t="s">
        <v>792</v>
      </c>
      <c r="CO18" s="1085"/>
      <c r="CQ18" s="1924"/>
    </row>
    <row r="19" spans="1:95" s="64" customFormat="1" ht="25.5" x14ac:dyDescent="0.2">
      <c r="A19" s="2146">
        <v>1565</v>
      </c>
      <c r="B19" s="2112" t="s">
        <v>893</v>
      </c>
      <c r="C19" s="1648">
        <f>IF(ISERROR(VLOOKUP($A19,'I3 TB Data'!$A$19:$H$483,MATCH('O5 Details by Class &amp; Accounts'!$C$18, 'I3 TB Data'!$A$19:$H$19,0),0)), 0, VLOOKUP($A19,'I3 TB Data'!$A$19:$H$483,MATCH('O5 Details by Class &amp; Accounts'!$C$18,'I3 TB Data'!$A$19:$H$19,0),0))</f>
        <v>0</v>
      </c>
      <c r="D19" s="1649">
        <f>'I4 BO ASSETS'!E17</f>
        <v>0</v>
      </c>
      <c r="E19" s="1648">
        <f>C19+D19</f>
        <v>0</v>
      </c>
      <c r="F19" s="1650">
        <f>IF(ISERROR(VLOOKUP($A19, 'E1 Categorization'!A33:E124, MATCH("Customer Component", 'E1 Categorization'!$A$33:$E$33,0), 0)), 0, IF(VLOOKUP($A19, 'E1 Categorization'!A33:E124, MATCH("Customer Component", 'E1 Categorization'!$A$33:$E$33,0), 0)=0, 'O5 Details by Class &amp; Accounts'!$E19, IF(AND(VLOOKUP($A19, 'E1 Categorization'!A33:E124, MATCH("Customer Component", 'E1 Categorization'!$A$33:$E$33,0), 0) &gt;0, VLOOKUP($A19, 'E1 Categorization'!A33:E124, MATCH("Customer Component", 'E1 Categorization'!$A$33:$E$33,0), 0)&lt;1), 'O5 Details by Class &amp; Accounts'!$E19*(1-VLOOKUP($A19, 'E1 Categorization'!A33:E124, MATCH("Customer Component", 'E1 Categorization'!$A$33:$E$33,0), 0)), 0)))</f>
        <v>0</v>
      </c>
      <c r="G19" s="1650">
        <f>IF(ISERROR(VLOOKUP($A19, 'E1 Categorization'!A33:E124, MATCH("Customer Component", 'E1 Categorization'!$A$33:$E$33,0), 0)),0, IF(VLOOKUP($A19, 'E1 Categorization'!A33:E124, MATCH("Customer Component", 'E1 Categorization'!$A$33:$E$33,0), 0)=0, 0, IF(AND(VLOOKUP($A19, 'E1 Categorization'!A33:E124, MATCH("Customer Component", 'E1 Categorization'!$A$33:$E$33,0), 0) &gt;0, VLOOKUP($A19, 'E1 Categorization'!A33:E124, MATCH("Customer Component", 'E1 Categorization'!$A$33:$E$33,0), 0)&lt;1), 'O5 Details by Class &amp; Accounts'!$E19*(VLOOKUP($A19, 'E1 Categorization'!A33:E124, MATCH("Customer Component", 'E1 Categorization'!$A$33:$E$33,0), 0)), 'O5 Details by Class &amp; Accounts'!$E19)))</f>
        <v>0</v>
      </c>
      <c r="H19" s="1322">
        <f>F19+G19</f>
        <v>0</v>
      </c>
      <c r="I19" s="1322">
        <f>IF(ISERROR(VLOOKUP(VLOOKUP($A19, 'E4 TB Allocation Details'!$A$18:$L$214, MATCH("Demand ID", 'E4 TB Allocation Details'!$A$18:$L$18, 0),FALSE), 'E2 Allocators'!$B$15:$W$358, MATCH('O5 Details by Class &amp; Accounts'!I$18, 'E2 Allocators'!$B$15:$W$15, 0),FALSE)*$F19), 0, VLOOKUP(VLOOKUP($A19, 'E4 TB Allocation Details'!$A$18:$L$214, MATCH("Demand ID", 'E4 TB Allocation Details'!$A$18:$L$18, 0),FALSE), 'E2 Allocators'!$B$15:$W$358, MATCH('O5 Details by Class &amp; Accounts'!I$18, 'E2 Allocators'!$B$15:$W$15, 0),FALSE)*$F19)</f>
        <v>0</v>
      </c>
      <c r="J19" s="1322">
        <f>IF(ISERROR(VLOOKUP(VLOOKUP($A19, 'E4 TB Allocation Details'!$A$18:$L$214, MATCH("Demand ID", 'E4 TB Allocation Details'!$A$18:$L$18, 0),FALSE), 'E2 Allocators'!$B$15:$W$358, MATCH('O5 Details by Class &amp; Accounts'!J$18, 'E2 Allocators'!$B$15:$W$15, 0),FALSE)*$F19), 0, VLOOKUP(VLOOKUP($A19, 'E4 TB Allocation Details'!$A$18:$L$214, MATCH("Demand ID", 'E4 TB Allocation Details'!$A$18:$L$18, 0),FALSE), 'E2 Allocators'!$B$15:$W$358, MATCH('O5 Details by Class &amp; Accounts'!J$18, 'E2 Allocators'!$B$15:$W$15, 0),FALSE)*$F19)</f>
        <v>0</v>
      </c>
      <c r="K19" s="1322">
        <f>IF(ISERROR(VLOOKUP(VLOOKUP($A19, 'E4 TB Allocation Details'!$A$18:$L$214, MATCH("Demand ID", 'E4 TB Allocation Details'!$A$18:$L$18, 0),FALSE), 'E2 Allocators'!$B$15:$W$358, MATCH('O5 Details by Class &amp; Accounts'!K$18, 'E2 Allocators'!$B$15:$W$15, 0),FALSE)*$F19), 0, VLOOKUP(VLOOKUP($A19, 'E4 TB Allocation Details'!$A$18:$L$214, MATCH("Demand ID", 'E4 TB Allocation Details'!$A$18:$L$18, 0),FALSE), 'E2 Allocators'!$B$15:$W$358, MATCH('O5 Details by Class &amp; Accounts'!K$18, 'E2 Allocators'!$B$15:$W$15, 0),FALSE)*$F19)</f>
        <v>0</v>
      </c>
      <c r="L19" s="1322">
        <f>IF(ISERROR(VLOOKUP(VLOOKUP($A19, 'E4 TB Allocation Details'!$A$18:$L$214, MATCH("Demand ID", 'E4 TB Allocation Details'!$A$18:$L$18, 0),FALSE), 'E2 Allocators'!$B$15:$W$358, MATCH('O5 Details by Class &amp; Accounts'!L$18, 'E2 Allocators'!$B$15:$W$15, 0),FALSE)*$F19), 0, VLOOKUP(VLOOKUP($A19, 'E4 TB Allocation Details'!$A$18:$L$214, MATCH("Demand ID", 'E4 TB Allocation Details'!$A$18:$L$18, 0),FALSE), 'E2 Allocators'!$B$15:$W$358, MATCH('O5 Details by Class &amp; Accounts'!L$18, 'E2 Allocators'!$B$15:$W$15, 0),FALSE)*$F19)</f>
        <v>0</v>
      </c>
      <c r="M19" s="1322">
        <f>IF(ISERROR(VLOOKUP(VLOOKUP($A19, 'E4 TB Allocation Details'!$A$18:$L$214, MATCH("Demand ID", 'E4 TB Allocation Details'!$A$18:$L$18, 0),FALSE), 'E2 Allocators'!$B$15:$W$358, MATCH('O5 Details by Class &amp; Accounts'!M$18, 'E2 Allocators'!$B$15:$W$15, 0),FALSE)*$F19), 0, VLOOKUP(VLOOKUP($A19, 'E4 TB Allocation Details'!$A$18:$L$214, MATCH("Demand ID", 'E4 TB Allocation Details'!$A$18:$L$18, 0),FALSE), 'E2 Allocators'!$B$15:$W$358, MATCH('O5 Details by Class &amp; Accounts'!M$18, 'E2 Allocators'!$B$15:$W$15, 0),FALSE)*$F19)</f>
        <v>0</v>
      </c>
      <c r="N19" s="1322">
        <f>IF(ISERROR(VLOOKUP(VLOOKUP($A19, 'E4 TB Allocation Details'!$A$18:$L$214, MATCH("Demand ID", 'E4 TB Allocation Details'!$A$18:$L$18, 0),FALSE), 'E2 Allocators'!$B$15:$W$358, MATCH('O5 Details by Class &amp; Accounts'!N$18, 'E2 Allocators'!$B$15:$W$15, 0),FALSE)*$F19), 0, VLOOKUP(VLOOKUP($A19, 'E4 TB Allocation Details'!$A$18:$L$214, MATCH("Demand ID", 'E4 TB Allocation Details'!$A$18:$L$18, 0),FALSE), 'E2 Allocators'!$B$15:$W$358, MATCH('O5 Details by Class &amp; Accounts'!N$18, 'E2 Allocators'!$B$15:$W$15, 0),FALSE)*$F19)</f>
        <v>0</v>
      </c>
      <c r="O19" s="1322">
        <f>IF(ISERROR(VLOOKUP(VLOOKUP($A19, 'E4 TB Allocation Details'!$A$18:$L$214, MATCH("Demand ID", 'E4 TB Allocation Details'!$A$18:$L$18, 0),FALSE), 'E2 Allocators'!$B$15:$W$358, MATCH('O5 Details by Class &amp; Accounts'!O$18, 'E2 Allocators'!$B$15:$W$15, 0),FALSE)*$F19), 0, VLOOKUP(VLOOKUP($A19, 'E4 TB Allocation Details'!$A$18:$L$214, MATCH("Demand ID", 'E4 TB Allocation Details'!$A$18:$L$18, 0),FALSE), 'E2 Allocators'!$B$15:$W$358, MATCH('O5 Details by Class &amp; Accounts'!O$18, 'E2 Allocators'!$B$15:$W$15, 0),FALSE)*$F19)</f>
        <v>0</v>
      </c>
      <c r="P19" s="1322">
        <f>IF(ISERROR(VLOOKUP(VLOOKUP($A19, 'E4 TB Allocation Details'!$A$18:$L$214, MATCH("Demand ID", 'E4 TB Allocation Details'!$A$18:$L$18, 0),FALSE), 'E2 Allocators'!$B$15:$W$358, MATCH('O5 Details by Class &amp; Accounts'!P$18, 'E2 Allocators'!$B$15:$W$15, 0),FALSE)*$F19), 0, VLOOKUP(VLOOKUP($A19, 'E4 TB Allocation Details'!$A$18:$L$214, MATCH("Demand ID", 'E4 TB Allocation Details'!$A$18:$L$18, 0),FALSE), 'E2 Allocators'!$B$15:$W$358, MATCH('O5 Details by Class &amp; Accounts'!P$18, 'E2 Allocators'!$B$15:$W$15, 0),FALSE)*$F19)</f>
        <v>0</v>
      </c>
      <c r="Q19" s="1322">
        <f>IF(ISERROR(VLOOKUP(VLOOKUP($A19, 'E4 TB Allocation Details'!$A$18:$L$214, MATCH("Demand ID", 'E4 TB Allocation Details'!$A$18:$L$18, 0),FALSE), 'E2 Allocators'!$B$15:$W$358, MATCH('O5 Details by Class &amp; Accounts'!Q$18, 'E2 Allocators'!$B$15:$W$15, 0),FALSE)*$F19), 0, VLOOKUP(VLOOKUP($A19, 'E4 TB Allocation Details'!$A$18:$L$214, MATCH("Demand ID", 'E4 TB Allocation Details'!$A$18:$L$18, 0),FALSE), 'E2 Allocators'!$B$15:$W$358, MATCH('O5 Details by Class &amp; Accounts'!Q$18, 'E2 Allocators'!$B$15:$W$15, 0),FALSE)*$F19)</f>
        <v>0</v>
      </c>
      <c r="R19" s="1322">
        <f>IF(ISERROR(VLOOKUP(VLOOKUP($A19, 'E4 TB Allocation Details'!$A$18:$L$214, MATCH("Demand ID", 'E4 TB Allocation Details'!$A$18:$L$18, 0),FALSE), 'E2 Allocators'!$B$15:$W$358, MATCH('O5 Details by Class &amp; Accounts'!R$18, 'E2 Allocators'!$B$15:$W$15, 0),FALSE)*$F19), 0, VLOOKUP(VLOOKUP($A19, 'E4 TB Allocation Details'!$A$18:$L$214, MATCH("Demand ID", 'E4 TB Allocation Details'!$A$18:$L$18, 0),FALSE), 'E2 Allocators'!$B$15:$W$358, MATCH('O5 Details by Class &amp; Accounts'!R$18, 'E2 Allocators'!$B$15:$W$15, 0),FALSE)*$F19)</f>
        <v>0</v>
      </c>
      <c r="S19" s="1322">
        <f>IF(ISERROR(VLOOKUP(VLOOKUP($A19, 'E4 TB Allocation Details'!$A$18:$L$214, MATCH("Demand ID", 'E4 TB Allocation Details'!$A$18:$L$18, 0),FALSE), 'E2 Allocators'!$B$15:$W$358, MATCH('O5 Details by Class &amp; Accounts'!S$18, 'E2 Allocators'!$B$15:$W$15, 0),FALSE)*$F19), 0, VLOOKUP(VLOOKUP($A19, 'E4 TB Allocation Details'!$A$18:$L$214, MATCH("Demand ID", 'E4 TB Allocation Details'!$A$18:$L$18, 0),FALSE), 'E2 Allocators'!$B$15:$W$358, MATCH('O5 Details by Class &amp; Accounts'!S$18, 'E2 Allocators'!$B$15:$W$15, 0),FALSE)*$F19)</f>
        <v>0</v>
      </c>
      <c r="T19" s="1322">
        <f>IF(ISERROR(VLOOKUP(VLOOKUP($A19, 'E4 TB Allocation Details'!$A$18:$L$214, MATCH("Demand ID", 'E4 TB Allocation Details'!$A$18:$L$18, 0),FALSE), 'E2 Allocators'!$B$15:$W$358, MATCH('O5 Details by Class &amp; Accounts'!T$18, 'E2 Allocators'!$B$15:$W$15, 0),FALSE)*$F19), 0, VLOOKUP(VLOOKUP($A19, 'E4 TB Allocation Details'!$A$18:$L$214, MATCH("Demand ID", 'E4 TB Allocation Details'!$A$18:$L$18, 0),FALSE), 'E2 Allocators'!$B$15:$W$358, MATCH('O5 Details by Class &amp; Accounts'!T$18, 'E2 Allocators'!$B$15:$W$15, 0),FALSE)*$F19)</f>
        <v>0</v>
      </c>
      <c r="U19" s="1322">
        <f>IF(ISERROR(VLOOKUP(VLOOKUP($A19, 'E4 TB Allocation Details'!$A$18:$L$214, MATCH("Demand ID", 'E4 TB Allocation Details'!$A$18:$L$18, 0),FALSE), 'E2 Allocators'!$B$15:$W$358, MATCH('O5 Details by Class &amp; Accounts'!U$18, 'E2 Allocators'!$B$15:$W$15, 0),FALSE)*$F19), 0, VLOOKUP(VLOOKUP($A19, 'E4 TB Allocation Details'!$A$18:$L$214, MATCH("Demand ID", 'E4 TB Allocation Details'!$A$18:$L$18, 0),FALSE), 'E2 Allocators'!$B$15:$W$358, MATCH('O5 Details by Class &amp; Accounts'!U$18, 'E2 Allocators'!$B$15:$W$15, 0),FALSE)*$F19)</f>
        <v>0</v>
      </c>
      <c r="V19" s="1322">
        <f>IF(ISERROR(VLOOKUP(VLOOKUP($A19, 'E4 TB Allocation Details'!$A$18:$L$214, MATCH("Demand ID", 'E4 TB Allocation Details'!$A$18:$L$18, 0),FALSE), 'E2 Allocators'!$B$15:$W$358, MATCH('O5 Details by Class &amp; Accounts'!V$18, 'E2 Allocators'!$B$15:$W$15, 0),FALSE)*$F19), 0, VLOOKUP(VLOOKUP($A19, 'E4 TB Allocation Details'!$A$18:$L$214, MATCH("Demand ID", 'E4 TB Allocation Details'!$A$18:$L$18, 0),FALSE), 'E2 Allocators'!$B$15:$W$358, MATCH('O5 Details by Class &amp; Accounts'!V$18, 'E2 Allocators'!$B$15:$W$15, 0),FALSE)*$F19)</f>
        <v>0</v>
      </c>
      <c r="W19" s="1322">
        <f>IF(ISERROR(VLOOKUP(VLOOKUP($A19, 'E4 TB Allocation Details'!$A$18:$L$214, MATCH("Demand ID", 'E4 TB Allocation Details'!$A$18:$L$18, 0),FALSE), 'E2 Allocators'!$B$15:$W$358, MATCH('O5 Details by Class &amp; Accounts'!W$18, 'E2 Allocators'!$B$15:$W$15, 0),FALSE)*$F19), 0, VLOOKUP(VLOOKUP($A19, 'E4 TB Allocation Details'!$A$18:$L$214, MATCH("Demand ID", 'E4 TB Allocation Details'!$A$18:$L$18, 0),FALSE), 'E2 Allocators'!$B$15:$W$358, MATCH('O5 Details by Class &amp; Accounts'!W$18, 'E2 Allocators'!$B$15:$W$15, 0),FALSE)*$F19)</f>
        <v>0</v>
      </c>
      <c r="X19" s="1322">
        <f>IF(ISERROR(VLOOKUP(VLOOKUP($A19, 'E4 TB Allocation Details'!$A$18:$L$214, MATCH("Demand ID", 'E4 TB Allocation Details'!$A$18:$L$18, 0),FALSE), 'E2 Allocators'!$B$15:$W$358, MATCH('O5 Details by Class &amp; Accounts'!X$18, 'E2 Allocators'!$B$15:$W$15, 0),FALSE)*$F19), 0, VLOOKUP(VLOOKUP($A19, 'E4 TB Allocation Details'!$A$18:$L$214, MATCH("Demand ID", 'E4 TB Allocation Details'!$A$18:$L$18, 0),FALSE), 'E2 Allocators'!$B$15:$W$358, MATCH('O5 Details by Class &amp; Accounts'!X$18, 'E2 Allocators'!$B$15:$W$15, 0),FALSE)*$F19)</f>
        <v>0</v>
      </c>
      <c r="Y19" s="1322">
        <f>IF(ISERROR(VLOOKUP(VLOOKUP($A19, 'E4 TB Allocation Details'!$A$18:$L$214, MATCH("Demand ID", 'E4 TB Allocation Details'!$A$18:$L$18, 0),FALSE), 'E2 Allocators'!$B$15:$W$358, MATCH('O5 Details by Class &amp; Accounts'!Y$18, 'E2 Allocators'!$B$15:$W$15, 0),FALSE)*$F19), 0, VLOOKUP(VLOOKUP($A19, 'E4 TB Allocation Details'!$A$18:$L$214, MATCH("Demand ID", 'E4 TB Allocation Details'!$A$18:$L$18, 0),FALSE), 'E2 Allocators'!$B$15:$W$358, MATCH('O5 Details by Class &amp; Accounts'!Y$18, 'E2 Allocators'!$B$15:$W$15, 0),FALSE)*$F19)</f>
        <v>0</v>
      </c>
      <c r="Z19" s="1322">
        <f>IF(ISERROR(VLOOKUP(VLOOKUP($A19, 'E4 TB Allocation Details'!$A$18:$L$214, MATCH("Demand ID", 'E4 TB Allocation Details'!$A$18:$L$18, 0),FALSE), 'E2 Allocators'!$B$15:$W$358, MATCH('O5 Details by Class &amp; Accounts'!Z$18, 'E2 Allocators'!$B$15:$W$15, 0),FALSE)*$F19), 0, VLOOKUP(VLOOKUP($A19, 'E4 TB Allocation Details'!$A$18:$L$214, MATCH("Demand ID", 'E4 TB Allocation Details'!$A$18:$L$18, 0),FALSE), 'E2 Allocators'!$B$15:$W$358, MATCH('O5 Details by Class &amp; Accounts'!Z$18, 'E2 Allocators'!$B$15:$W$15, 0),FALSE)*$F19)</f>
        <v>0</v>
      </c>
      <c r="AA19" s="1322">
        <f>IF(ISERROR(VLOOKUP(VLOOKUP($A19, 'E4 TB Allocation Details'!$A$18:$L$214, MATCH("Demand ID", 'E4 TB Allocation Details'!$A$18:$L$18, 0),FALSE), 'E2 Allocators'!$B$15:$W$358, MATCH('O5 Details by Class &amp; Accounts'!AA$18, 'E2 Allocators'!$B$15:$W$15, 0),FALSE)*$F19), 0, VLOOKUP(VLOOKUP($A19, 'E4 TB Allocation Details'!$A$18:$L$214, MATCH("Demand ID", 'E4 TB Allocation Details'!$A$18:$L$18, 0),FALSE), 'E2 Allocators'!$B$15:$W$358, MATCH('O5 Details by Class &amp; Accounts'!AA$18, 'E2 Allocators'!$B$15:$W$15, 0),FALSE)*$F19)</f>
        <v>0</v>
      </c>
      <c r="AB19" s="1322">
        <f>IF(ISERROR(VLOOKUP(VLOOKUP($A19, 'E4 TB Allocation Details'!$A$18:$L$214, MATCH("Demand ID", 'E4 TB Allocation Details'!$A$18:$L$18, 0),FALSE), 'E2 Allocators'!$B$15:$W$358, MATCH('O5 Details by Class &amp; Accounts'!AB$18, 'E2 Allocators'!$B$15:$W$15, 0),FALSE)*$F19), 0, VLOOKUP(VLOOKUP($A19, 'E4 TB Allocation Details'!$A$18:$L$214, MATCH("Demand ID", 'E4 TB Allocation Details'!$A$18:$L$18, 0),FALSE), 'E2 Allocators'!$B$15:$W$358, MATCH('O5 Details by Class &amp; Accounts'!AB$18, 'E2 Allocators'!$B$15:$W$15, 0),FALSE)*$F19)</f>
        <v>0</v>
      </c>
      <c r="AC19" s="1322">
        <f>SUM(I19:AB19)</f>
        <v>0</v>
      </c>
      <c r="AD19" s="1322">
        <f>IF(ISERROR(VLOOKUP(VLOOKUP($A19, 'E4 TB Allocation Details'!$A$18:$L$214, MATCH("Customer ID", 'E4 TB Allocation Details'!$A$18:$L$18, 0),FALSE), 'E2 Allocators'!$B$15:$W$358, MATCH('O5 Details by Class &amp; Accounts'!AD$18, 'E2 Allocators'!$B$15:$W$15, 0),FALSE)*$G19), 0, VLOOKUP(VLOOKUP($A19, 'E4 TB Allocation Details'!$A$18:$L$214, MATCH("Customer ID", 'E4 TB Allocation Details'!$A$18:$L$18, 0),FALSE), 'E2 Allocators'!$B$15:$W$358, MATCH('O5 Details by Class &amp; Accounts'!AD$18, 'E2 Allocators'!$B$15:$W$15, 0),FALSE)*$G19)</f>
        <v>0</v>
      </c>
      <c r="AE19" s="1322">
        <f>IF(ISERROR(VLOOKUP(VLOOKUP($A19, 'E4 TB Allocation Details'!$A$18:$L$214, MATCH("Customer ID", 'E4 TB Allocation Details'!$A$18:$L$18, 0),FALSE), 'E2 Allocators'!$B$15:$W$358, MATCH('O5 Details by Class &amp; Accounts'!AE$18, 'E2 Allocators'!$B$15:$W$15, 0),FALSE)*$G19), 0, VLOOKUP(VLOOKUP($A19, 'E4 TB Allocation Details'!$A$18:$L$214, MATCH("Customer ID", 'E4 TB Allocation Details'!$A$18:$L$18, 0),FALSE), 'E2 Allocators'!$B$15:$W$358, MATCH('O5 Details by Class &amp; Accounts'!AE$18, 'E2 Allocators'!$B$15:$W$15, 0),FALSE)*$G19)</f>
        <v>0</v>
      </c>
      <c r="AF19" s="1322">
        <f>IF(ISERROR(VLOOKUP(VLOOKUP($A19, 'E4 TB Allocation Details'!$A$18:$L$214, MATCH("Customer ID", 'E4 TB Allocation Details'!$A$18:$L$18, 0),FALSE), 'E2 Allocators'!$B$15:$W$358, MATCH('O5 Details by Class &amp; Accounts'!AF$18, 'E2 Allocators'!$B$15:$W$15, 0),FALSE)*$G19), 0, VLOOKUP(VLOOKUP($A19, 'E4 TB Allocation Details'!$A$18:$L$214, MATCH("Customer ID", 'E4 TB Allocation Details'!$A$18:$L$18, 0),FALSE), 'E2 Allocators'!$B$15:$W$358, MATCH('O5 Details by Class &amp; Accounts'!AF$18, 'E2 Allocators'!$B$15:$W$15, 0),FALSE)*$G19)</f>
        <v>0</v>
      </c>
      <c r="AG19" s="1322">
        <f>IF(ISERROR(VLOOKUP(VLOOKUP($A19, 'E4 TB Allocation Details'!$A$18:$L$214, MATCH("Customer ID", 'E4 TB Allocation Details'!$A$18:$L$18, 0),FALSE), 'E2 Allocators'!$B$15:$W$358, MATCH('O5 Details by Class &amp; Accounts'!AG$18, 'E2 Allocators'!$B$15:$W$15, 0),FALSE)*$G19), 0, VLOOKUP(VLOOKUP($A19, 'E4 TB Allocation Details'!$A$18:$L$214, MATCH("Customer ID", 'E4 TB Allocation Details'!$A$18:$L$18, 0),FALSE), 'E2 Allocators'!$B$15:$W$358, MATCH('O5 Details by Class &amp; Accounts'!AG$18, 'E2 Allocators'!$B$15:$W$15, 0),FALSE)*$G19)</f>
        <v>0</v>
      </c>
      <c r="AH19" s="1322">
        <f>IF(ISERROR(VLOOKUP(VLOOKUP($A19, 'E4 TB Allocation Details'!$A$18:$L$214, MATCH("Customer ID", 'E4 TB Allocation Details'!$A$18:$L$18, 0),FALSE), 'E2 Allocators'!$B$15:$W$358, MATCH('O5 Details by Class &amp; Accounts'!AH$18, 'E2 Allocators'!$B$15:$W$15, 0),FALSE)*$G19), 0, VLOOKUP(VLOOKUP($A19, 'E4 TB Allocation Details'!$A$18:$L$214, MATCH("Customer ID", 'E4 TB Allocation Details'!$A$18:$L$18, 0),FALSE), 'E2 Allocators'!$B$15:$W$358, MATCH('O5 Details by Class &amp; Accounts'!AH$18, 'E2 Allocators'!$B$15:$W$15, 0),FALSE)*$G19)</f>
        <v>0</v>
      </c>
      <c r="AI19" s="1322">
        <f>IF(ISERROR(VLOOKUP(VLOOKUP($A19, 'E4 TB Allocation Details'!$A$18:$L$214, MATCH("Customer ID", 'E4 TB Allocation Details'!$A$18:$L$18, 0),FALSE), 'E2 Allocators'!$B$15:$W$358, MATCH('O5 Details by Class &amp; Accounts'!AI$18, 'E2 Allocators'!$B$15:$W$15, 0),FALSE)*$G19), 0, VLOOKUP(VLOOKUP($A19, 'E4 TB Allocation Details'!$A$18:$L$214, MATCH("Customer ID", 'E4 TB Allocation Details'!$A$18:$L$18, 0),FALSE), 'E2 Allocators'!$B$15:$W$358, MATCH('O5 Details by Class &amp; Accounts'!AI$18, 'E2 Allocators'!$B$15:$W$15, 0),FALSE)*$G19)</f>
        <v>0</v>
      </c>
      <c r="AJ19" s="1322">
        <f>IF(ISERROR(VLOOKUP(VLOOKUP($A19, 'E4 TB Allocation Details'!$A$18:$L$214, MATCH("Customer ID", 'E4 TB Allocation Details'!$A$18:$L$18, 0),FALSE), 'E2 Allocators'!$B$15:$W$358, MATCH('O5 Details by Class &amp; Accounts'!AJ$18, 'E2 Allocators'!$B$15:$W$15, 0),FALSE)*$G19), 0, VLOOKUP(VLOOKUP($A19, 'E4 TB Allocation Details'!$A$18:$L$214, MATCH("Customer ID", 'E4 TB Allocation Details'!$A$18:$L$18, 0),FALSE), 'E2 Allocators'!$B$15:$W$358, MATCH('O5 Details by Class &amp; Accounts'!AJ$18, 'E2 Allocators'!$B$15:$W$15, 0),FALSE)*$G19)</f>
        <v>0</v>
      </c>
      <c r="AK19" s="1322">
        <f>IF(ISERROR(VLOOKUP(VLOOKUP($A19, 'E4 TB Allocation Details'!$A$18:$L$214, MATCH("Customer ID", 'E4 TB Allocation Details'!$A$18:$L$18, 0),FALSE), 'E2 Allocators'!$B$15:$W$358, MATCH('O5 Details by Class &amp; Accounts'!AK$18, 'E2 Allocators'!$B$15:$W$15, 0),FALSE)*$G19), 0, VLOOKUP(VLOOKUP($A19, 'E4 TB Allocation Details'!$A$18:$L$214, MATCH("Customer ID", 'E4 TB Allocation Details'!$A$18:$L$18, 0),FALSE), 'E2 Allocators'!$B$15:$W$358, MATCH('O5 Details by Class &amp; Accounts'!AK$18, 'E2 Allocators'!$B$15:$W$15, 0),FALSE)*$G19)</f>
        <v>0</v>
      </c>
      <c r="AL19" s="1322">
        <f>IF(ISERROR(VLOOKUP(VLOOKUP($A19, 'E4 TB Allocation Details'!$A$18:$L$214, MATCH("Customer ID", 'E4 TB Allocation Details'!$A$18:$L$18, 0),FALSE), 'E2 Allocators'!$B$15:$W$358, MATCH('O5 Details by Class &amp; Accounts'!AL$18, 'E2 Allocators'!$B$15:$W$15, 0),FALSE)*$G19), 0, VLOOKUP(VLOOKUP($A19, 'E4 TB Allocation Details'!$A$18:$L$214, MATCH("Customer ID", 'E4 TB Allocation Details'!$A$18:$L$18, 0),FALSE), 'E2 Allocators'!$B$15:$W$358, MATCH('O5 Details by Class &amp; Accounts'!AL$18, 'E2 Allocators'!$B$15:$W$15, 0),FALSE)*$G19)</f>
        <v>0</v>
      </c>
      <c r="AM19" s="1322">
        <f>IF(ISERROR(VLOOKUP(VLOOKUP($A19, 'E4 TB Allocation Details'!$A$18:$L$214, MATCH("Customer ID", 'E4 TB Allocation Details'!$A$18:$L$18, 0),FALSE), 'E2 Allocators'!$B$15:$W$358, MATCH('O5 Details by Class &amp; Accounts'!AM$18, 'E2 Allocators'!$B$15:$W$15, 0),FALSE)*$G19), 0, VLOOKUP(VLOOKUP($A19, 'E4 TB Allocation Details'!$A$18:$L$214, MATCH("Customer ID", 'E4 TB Allocation Details'!$A$18:$L$18, 0),FALSE), 'E2 Allocators'!$B$15:$W$358, MATCH('O5 Details by Class &amp; Accounts'!AM$18, 'E2 Allocators'!$B$15:$W$15, 0),FALSE)*$G19)</f>
        <v>0</v>
      </c>
      <c r="AN19" s="1322">
        <f>IF(ISERROR(VLOOKUP(VLOOKUP($A19, 'E4 TB Allocation Details'!$A$18:$L$214, MATCH("Customer ID", 'E4 TB Allocation Details'!$A$18:$L$18, 0),FALSE), 'E2 Allocators'!$B$15:$W$358, MATCH('O5 Details by Class &amp; Accounts'!AN$18, 'E2 Allocators'!$B$15:$W$15, 0),FALSE)*$G19), 0, VLOOKUP(VLOOKUP($A19, 'E4 TB Allocation Details'!$A$18:$L$214, MATCH("Customer ID", 'E4 TB Allocation Details'!$A$18:$L$18, 0),FALSE), 'E2 Allocators'!$B$15:$W$358, MATCH('O5 Details by Class &amp; Accounts'!AN$18, 'E2 Allocators'!$B$15:$W$15, 0),FALSE)*$G19)</f>
        <v>0</v>
      </c>
      <c r="AO19" s="1322">
        <f>IF(ISERROR(VLOOKUP(VLOOKUP($A19, 'E4 TB Allocation Details'!$A$18:$L$214, MATCH("Customer ID", 'E4 TB Allocation Details'!$A$18:$L$18, 0),FALSE), 'E2 Allocators'!$B$15:$W$358, MATCH('O5 Details by Class &amp; Accounts'!AO$18, 'E2 Allocators'!$B$15:$W$15, 0),FALSE)*$G19), 0, VLOOKUP(VLOOKUP($A19, 'E4 TB Allocation Details'!$A$18:$L$214, MATCH("Customer ID", 'E4 TB Allocation Details'!$A$18:$L$18, 0),FALSE), 'E2 Allocators'!$B$15:$W$358, MATCH('O5 Details by Class &amp; Accounts'!AO$18, 'E2 Allocators'!$B$15:$W$15, 0),FALSE)*$G19)</f>
        <v>0</v>
      </c>
      <c r="AP19" s="1322">
        <f>IF(ISERROR(VLOOKUP(VLOOKUP($A19, 'E4 TB Allocation Details'!$A$18:$L$214, MATCH("Customer ID", 'E4 TB Allocation Details'!$A$18:$L$18, 0),FALSE), 'E2 Allocators'!$B$15:$W$358, MATCH('O5 Details by Class &amp; Accounts'!AP$18, 'E2 Allocators'!$B$15:$W$15, 0),FALSE)*$G19), 0, VLOOKUP(VLOOKUP($A19, 'E4 TB Allocation Details'!$A$18:$L$214, MATCH("Customer ID", 'E4 TB Allocation Details'!$A$18:$L$18, 0),FALSE), 'E2 Allocators'!$B$15:$W$358, MATCH('O5 Details by Class &amp; Accounts'!AP$18, 'E2 Allocators'!$B$15:$W$15, 0),FALSE)*$G19)</f>
        <v>0</v>
      </c>
      <c r="AQ19" s="1322">
        <f>IF(ISERROR(VLOOKUP(VLOOKUP($A19, 'E4 TB Allocation Details'!$A$18:$L$214, MATCH("Customer ID", 'E4 TB Allocation Details'!$A$18:$L$18, 0),FALSE), 'E2 Allocators'!$B$15:$W$358, MATCH('O5 Details by Class &amp; Accounts'!AQ$18, 'E2 Allocators'!$B$15:$W$15, 0),FALSE)*$G19), 0, VLOOKUP(VLOOKUP($A19, 'E4 TB Allocation Details'!$A$18:$L$214, MATCH("Customer ID", 'E4 TB Allocation Details'!$A$18:$L$18, 0),FALSE), 'E2 Allocators'!$B$15:$W$358, MATCH('O5 Details by Class &amp; Accounts'!AQ$18, 'E2 Allocators'!$B$15:$W$15, 0),FALSE)*$G19)</f>
        <v>0</v>
      </c>
      <c r="AR19" s="1322">
        <f>IF(ISERROR(VLOOKUP(VLOOKUP($A19, 'E4 TB Allocation Details'!$A$18:$L$214, MATCH("Customer ID", 'E4 TB Allocation Details'!$A$18:$L$18, 0),FALSE), 'E2 Allocators'!$B$15:$W$358, MATCH('O5 Details by Class &amp; Accounts'!AR$18, 'E2 Allocators'!$B$15:$W$15, 0),FALSE)*$G19), 0, VLOOKUP(VLOOKUP($A19, 'E4 TB Allocation Details'!$A$18:$L$214, MATCH("Customer ID", 'E4 TB Allocation Details'!$A$18:$L$18, 0),FALSE), 'E2 Allocators'!$B$15:$W$358, MATCH('O5 Details by Class &amp; Accounts'!AR$18, 'E2 Allocators'!$B$15:$W$15, 0),FALSE)*$G19)</f>
        <v>0</v>
      </c>
      <c r="AS19" s="1322">
        <f>IF(ISERROR(VLOOKUP(VLOOKUP($A19, 'E4 TB Allocation Details'!$A$18:$L$214, MATCH("Customer ID", 'E4 TB Allocation Details'!$A$18:$L$18, 0),FALSE), 'E2 Allocators'!$B$15:$W$358, MATCH('O5 Details by Class &amp; Accounts'!AS$18, 'E2 Allocators'!$B$15:$W$15, 0),FALSE)*$G19), 0, VLOOKUP(VLOOKUP($A19, 'E4 TB Allocation Details'!$A$18:$L$214, MATCH("Customer ID", 'E4 TB Allocation Details'!$A$18:$L$18, 0),FALSE), 'E2 Allocators'!$B$15:$W$358, MATCH('O5 Details by Class &amp; Accounts'!AS$18, 'E2 Allocators'!$B$15:$W$15, 0),FALSE)*$G19)</f>
        <v>0</v>
      </c>
      <c r="AT19" s="1322">
        <f>IF(ISERROR(VLOOKUP(VLOOKUP($A19, 'E4 TB Allocation Details'!$A$18:$L$214, MATCH("Customer ID", 'E4 TB Allocation Details'!$A$18:$L$18, 0),FALSE), 'E2 Allocators'!$B$15:$W$358, MATCH('O5 Details by Class &amp; Accounts'!AT$18, 'E2 Allocators'!$B$15:$W$15, 0),FALSE)*$G19), 0, VLOOKUP(VLOOKUP($A19, 'E4 TB Allocation Details'!$A$18:$L$214, MATCH("Customer ID", 'E4 TB Allocation Details'!$A$18:$L$18, 0),FALSE), 'E2 Allocators'!$B$15:$W$358, MATCH('O5 Details by Class &amp; Accounts'!AT$18, 'E2 Allocators'!$B$15:$W$15, 0),FALSE)*$G19)</f>
        <v>0</v>
      </c>
      <c r="AU19" s="1322">
        <f>IF(ISERROR(VLOOKUP(VLOOKUP($A19, 'E4 TB Allocation Details'!$A$18:$L$214, MATCH("Customer ID", 'E4 TB Allocation Details'!$A$18:$L$18, 0),FALSE), 'E2 Allocators'!$B$15:$W$358, MATCH('O5 Details by Class &amp; Accounts'!AU$18, 'E2 Allocators'!$B$15:$W$15, 0),FALSE)*$G19), 0, VLOOKUP(VLOOKUP($A19, 'E4 TB Allocation Details'!$A$18:$L$214, MATCH("Customer ID", 'E4 TB Allocation Details'!$A$18:$L$18, 0),FALSE), 'E2 Allocators'!$B$15:$W$358, MATCH('O5 Details by Class &amp; Accounts'!AU$18, 'E2 Allocators'!$B$15:$W$15, 0),FALSE)*$G19)</f>
        <v>0</v>
      </c>
      <c r="AV19" s="1322">
        <f>IF(ISERROR(VLOOKUP(VLOOKUP($A19, 'E4 TB Allocation Details'!$A$18:$L$214, MATCH("Customer ID", 'E4 TB Allocation Details'!$A$18:$L$18, 0),FALSE), 'E2 Allocators'!$B$15:$W$358, MATCH('O5 Details by Class &amp; Accounts'!AV$18, 'E2 Allocators'!$B$15:$W$15, 0),FALSE)*$G19), 0, VLOOKUP(VLOOKUP($A19, 'E4 TB Allocation Details'!$A$18:$L$214, MATCH("Customer ID", 'E4 TB Allocation Details'!$A$18:$L$18, 0),FALSE), 'E2 Allocators'!$B$15:$W$358, MATCH('O5 Details by Class &amp; Accounts'!AV$18, 'E2 Allocators'!$B$15:$W$15, 0),FALSE)*$G19)</f>
        <v>0</v>
      </c>
      <c r="AW19" s="1322">
        <f>IF(ISERROR(VLOOKUP(VLOOKUP($A19, 'E4 TB Allocation Details'!$A$18:$L$214, MATCH("Customer ID", 'E4 TB Allocation Details'!$A$18:$L$18, 0),FALSE), 'E2 Allocators'!$B$15:$W$358, MATCH('O5 Details by Class &amp; Accounts'!AW$18, 'E2 Allocators'!$B$15:$W$15, 0),FALSE)*$G19), 0, VLOOKUP(VLOOKUP($A19, 'E4 TB Allocation Details'!$A$18:$L$214, MATCH("Customer ID", 'E4 TB Allocation Details'!$A$18:$L$18, 0),FALSE), 'E2 Allocators'!$B$15:$W$358, MATCH('O5 Details by Class &amp; Accounts'!AW$18, 'E2 Allocators'!$B$15:$W$15, 0),FALSE)*$G19)</f>
        <v>0</v>
      </c>
      <c r="AX19" s="1322">
        <f>SUM(AD19:AW19)</f>
        <v>0</v>
      </c>
      <c r="AY19" s="1322">
        <f>IF(ISERROR(VLOOKUP(VLOOKUP($A19, 'E4 TB Allocation Details'!$A$18:$L$214, MATCH("Misc ID", 'E4 TB Allocation Details'!$A$18:$L$18, 0),FALSE), 'E2 Allocators'!$B$15:$W$358, MATCH('O5 Details by Class &amp; Accounts'!AY$18, 'E2 Allocators'!$B$15:$W$15, 0),FALSE)*$E19), 0, VLOOKUP(VLOOKUP($A19, 'E4 TB Allocation Details'!$A$18:$L$214, MATCH("Misc ID", 'E4 TB Allocation Details'!$A$18:$L$18, 0),FALSE), 'E2 Allocators'!$B$15:$W$358, MATCH('O5 Details by Class &amp; Accounts'!AY$18, 'E2 Allocators'!$B$15:$W$15, 0),FALSE)*$E19)</f>
        <v>0</v>
      </c>
      <c r="AZ19" s="1322">
        <f>IF(ISERROR(VLOOKUP(VLOOKUP($A19, 'E4 TB Allocation Details'!$A$18:$L$214, MATCH("Misc ID", 'E4 TB Allocation Details'!$A$18:$L$18, 0),FALSE), 'E2 Allocators'!$B$15:$W$358, MATCH('O5 Details by Class &amp; Accounts'!AZ$18, 'E2 Allocators'!$B$15:$W$15, 0),FALSE)*$E19), 0, VLOOKUP(VLOOKUP($A19, 'E4 TB Allocation Details'!$A$18:$L$214, MATCH("Misc ID", 'E4 TB Allocation Details'!$A$18:$L$18, 0),FALSE), 'E2 Allocators'!$B$15:$W$358, MATCH('O5 Details by Class &amp; Accounts'!AZ$18, 'E2 Allocators'!$B$15:$W$15, 0),FALSE)*$E19)</f>
        <v>0</v>
      </c>
      <c r="BA19" s="1322">
        <f>IF(ISERROR(VLOOKUP(VLOOKUP($A19, 'E4 TB Allocation Details'!$A$18:$L$214, MATCH("Misc ID", 'E4 TB Allocation Details'!$A$18:$L$18, 0),FALSE), 'E2 Allocators'!$B$15:$W$358, MATCH('O5 Details by Class &amp; Accounts'!BA$18, 'E2 Allocators'!$B$15:$W$15, 0),FALSE)*$E19), 0, VLOOKUP(VLOOKUP($A19, 'E4 TB Allocation Details'!$A$18:$L$214, MATCH("Misc ID", 'E4 TB Allocation Details'!$A$18:$L$18, 0),FALSE), 'E2 Allocators'!$B$15:$W$358, MATCH('O5 Details by Class &amp; Accounts'!BA$18, 'E2 Allocators'!$B$15:$W$15, 0),FALSE)*$E19)</f>
        <v>0</v>
      </c>
      <c r="BB19" s="1322">
        <f>IF(ISERROR(VLOOKUP(VLOOKUP($A19, 'E4 TB Allocation Details'!$A$18:$L$214, MATCH("Misc ID", 'E4 TB Allocation Details'!$A$18:$L$18, 0),FALSE), 'E2 Allocators'!$B$15:$W$358, MATCH('O5 Details by Class &amp; Accounts'!BB$18, 'E2 Allocators'!$B$15:$W$15, 0),FALSE)*$E19), 0, VLOOKUP(VLOOKUP($A19, 'E4 TB Allocation Details'!$A$18:$L$214, MATCH("Misc ID", 'E4 TB Allocation Details'!$A$18:$L$18, 0),FALSE), 'E2 Allocators'!$B$15:$W$358, MATCH('O5 Details by Class &amp; Accounts'!BB$18, 'E2 Allocators'!$B$15:$W$15, 0),FALSE)*$E19)</f>
        <v>0</v>
      </c>
      <c r="BC19" s="1322">
        <f>IF(ISERROR(VLOOKUP(VLOOKUP($A19, 'E4 TB Allocation Details'!$A$18:$L$214, MATCH("Misc ID", 'E4 TB Allocation Details'!$A$18:$L$18, 0),FALSE), 'E2 Allocators'!$B$15:$W$358, MATCH('O5 Details by Class &amp; Accounts'!BC$18, 'E2 Allocators'!$B$15:$W$15, 0),FALSE)*$E19), 0, VLOOKUP(VLOOKUP($A19, 'E4 TB Allocation Details'!$A$18:$L$214, MATCH("Misc ID", 'E4 TB Allocation Details'!$A$18:$L$18, 0),FALSE), 'E2 Allocators'!$B$15:$W$358, MATCH('O5 Details by Class &amp; Accounts'!BC$18, 'E2 Allocators'!$B$15:$W$15, 0),FALSE)*$E19)</f>
        <v>0</v>
      </c>
      <c r="BD19" s="1322">
        <f>IF(ISERROR(VLOOKUP(VLOOKUP($A19, 'E4 TB Allocation Details'!$A$18:$L$214, MATCH("Misc ID", 'E4 TB Allocation Details'!$A$18:$L$18, 0),FALSE), 'E2 Allocators'!$B$15:$W$358, MATCH('O5 Details by Class &amp; Accounts'!BD$18, 'E2 Allocators'!$B$15:$W$15, 0),FALSE)*$E19), 0, VLOOKUP(VLOOKUP($A19, 'E4 TB Allocation Details'!$A$18:$L$214, MATCH("Misc ID", 'E4 TB Allocation Details'!$A$18:$L$18, 0),FALSE), 'E2 Allocators'!$B$15:$W$358, MATCH('O5 Details by Class &amp; Accounts'!BD$18, 'E2 Allocators'!$B$15:$W$15, 0),FALSE)*$E19)</f>
        <v>0</v>
      </c>
      <c r="BE19" s="1322">
        <f>IF(ISERROR(VLOOKUP(VLOOKUP($A19, 'E4 TB Allocation Details'!$A$18:$L$214, MATCH("Misc ID", 'E4 TB Allocation Details'!$A$18:$L$18, 0),FALSE), 'E2 Allocators'!$B$15:$W$358, MATCH('O5 Details by Class &amp; Accounts'!BE$18, 'E2 Allocators'!$B$15:$W$15, 0),FALSE)*$E19), 0, VLOOKUP(VLOOKUP($A19, 'E4 TB Allocation Details'!$A$18:$L$214, MATCH("Misc ID", 'E4 TB Allocation Details'!$A$18:$L$18, 0),FALSE), 'E2 Allocators'!$B$15:$W$358, MATCH('O5 Details by Class &amp; Accounts'!BE$18, 'E2 Allocators'!$B$15:$W$15, 0),FALSE)*$E19)</f>
        <v>0</v>
      </c>
      <c r="BF19" s="1322">
        <f>IF(ISERROR(VLOOKUP(VLOOKUP($A19, 'E4 TB Allocation Details'!$A$18:$L$214, MATCH("Misc ID", 'E4 TB Allocation Details'!$A$18:$L$18, 0),FALSE), 'E2 Allocators'!$B$15:$W$358, MATCH('O5 Details by Class &amp; Accounts'!BF$18, 'E2 Allocators'!$B$15:$W$15, 0),FALSE)*$E19), 0, VLOOKUP(VLOOKUP($A19, 'E4 TB Allocation Details'!$A$18:$L$214, MATCH("Misc ID", 'E4 TB Allocation Details'!$A$18:$L$18, 0),FALSE), 'E2 Allocators'!$B$15:$W$358, MATCH('O5 Details by Class &amp; Accounts'!BF$18, 'E2 Allocators'!$B$15:$W$15, 0),FALSE)*$E19)</f>
        <v>0</v>
      </c>
      <c r="BG19" s="1322">
        <f>IF(ISERROR(VLOOKUP(VLOOKUP($A19, 'E4 TB Allocation Details'!$A$18:$L$214, MATCH("Misc ID", 'E4 TB Allocation Details'!$A$18:$L$18, 0),FALSE), 'E2 Allocators'!$B$15:$W$358, MATCH('O5 Details by Class &amp; Accounts'!BG$18, 'E2 Allocators'!$B$15:$W$15, 0),FALSE)*$E19), 0, VLOOKUP(VLOOKUP($A19, 'E4 TB Allocation Details'!$A$18:$L$214, MATCH("Misc ID", 'E4 TB Allocation Details'!$A$18:$L$18, 0),FALSE), 'E2 Allocators'!$B$15:$W$358, MATCH('O5 Details by Class &amp; Accounts'!BG$18, 'E2 Allocators'!$B$15:$W$15, 0),FALSE)*$E19)</f>
        <v>0</v>
      </c>
      <c r="BH19" s="1322">
        <f>IF(ISERROR(VLOOKUP(VLOOKUP($A19, 'E4 TB Allocation Details'!$A$18:$L$214, MATCH("Misc ID", 'E4 TB Allocation Details'!$A$18:$L$18, 0),FALSE), 'E2 Allocators'!$B$15:$W$358, MATCH('O5 Details by Class &amp; Accounts'!BH$18, 'E2 Allocators'!$B$15:$W$15, 0),FALSE)*$E19), 0, VLOOKUP(VLOOKUP($A19, 'E4 TB Allocation Details'!$A$18:$L$214, MATCH("Misc ID", 'E4 TB Allocation Details'!$A$18:$L$18, 0),FALSE), 'E2 Allocators'!$B$15:$W$358, MATCH('O5 Details by Class &amp; Accounts'!BH$18, 'E2 Allocators'!$B$15:$W$15, 0),FALSE)*$E19)</f>
        <v>0</v>
      </c>
      <c r="BI19" s="1322">
        <f>IF(ISERROR(VLOOKUP(VLOOKUP($A19, 'E4 TB Allocation Details'!$A$18:$L$214, MATCH("Misc ID", 'E4 TB Allocation Details'!$A$18:$L$18, 0),FALSE), 'E2 Allocators'!$B$15:$W$358, MATCH('O5 Details by Class &amp; Accounts'!BI$18, 'E2 Allocators'!$B$15:$W$15, 0),FALSE)*$E19), 0, VLOOKUP(VLOOKUP($A19, 'E4 TB Allocation Details'!$A$18:$L$214, MATCH("Misc ID", 'E4 TB Allocation Details'!$A$18:$L$18, 0),FALSE), 'E2 Allocators'!$B$15:$W$358, MATCH('O5 Details by Class &amp; Accounts'!BI$18, 'E2 Allocators'!$B$15:$W$15, 0),FALSE)*$E19)</f>
        <v>0</v>
      </c>
      <c r="BJ19" s="1322">
        <f>IF(ISERROR(VLOOKUP(VLOOKUP($A19, 'E4 TB Allocation Details'!$A$18:$L$214, MATCH("Misc ID", 'E4 TB Allocation Details'!$A$18:$L$18, 0),FALSE), 'E2 Allocators'!$B$15:$W$358, MATCH('O5 Details by Class &amp; Accounts'!BJ$18, 'E2 Allocators'!$B$15:$W$15, 0),FALSE)*$E19), 0, VLOOKUP(VLOOKUP($A19, 'E4 TB Allocation Details'!$A$18:$L$214, MATCH("Misc ID", 'E4 TB Allocation Details'!$A$18:$L$18, 0),FALSE), 'E2 Allocators'!$B$15:$W$358, MATCH('O5 Details by Class &amp; Accounts'!BJ$18, 'E2 Allocators'!$B$15:$W$15, 0),FALSE)*$E19)</f>
        <v>0</v>
      </c>
      <c r="BK19" s="1322">
        <f>IF(ISERROR(VLOOKUP(VLOOKUP($A19, 'E4 TB Allocation Details'!$A$18:$L$214, MATCH("Misc ID", 'E4 TB Allocation Details'!$A$18:$L$18, 0),FALSE), 'E2 Allocators'!$B$15:$W$358, MATCH('O5 Details by Class &amp; Accounts'!BK$18, 'E2 Allocators'!$B$15:$W$15, 0),FALSE)*$E19), 0, VLOOKUP(VLOOKUP($A19, 'E4 TB Allocation Details'!$A$18:$L$214, MATCH("Misc ID", 'E4 TB Allocation Details'!$A$18:$L$18, 0),FALSE), 'E2 Allocators'!$B$15:$W$358, MATCH('O5 Details by Class &amp; Accounts'!BK$18, 'E2 Allocators'!$B$15:$W$15, 0),FALSE)*$E19)</f>
        <v>0</v>
      </c>
      <c r="BL19" s="1322">
        <f>IF(ISERROR(VLOOKUP(VLOOKUP($A19, 'E4 TB Allocation Details'!$A$18:$L$214, MATCH("Misc ID", 'E4 TB Allocation Details'!$A$18:$L$18, 0),FALSE), 'E2 Allocators'!$B$15:$W$358, MATCH('O5 Details by Class &amp; Accounts'!BL$18, 'E2 Allocators'!$B$15:$W$15, 0),FALSE)*$E19), 0, VLOOKUP(VLOOKUP($A19, 'E4 TB Allocation Details'!$A$18:$L$214, MATCH("Misc ID", 'E4 TB Allocation Details'!$A$18:$L$18, 0),FALSE), 'E2 Allocators'!$B$15:$W$358, MATCH('O5 Details by Class &amp; Accounts'!BL$18, 'E2 Allocators'!$B$15:$W$15, 0),FALSE)*$E19)</f>
        <v>0</v>
      </c>
      <c r="BM19" s="1322">
        <f>IF(ISERROR(VLOOKUP(VLOOKUP($A19, 'E4 TB Allocation Details'!$A$18:$L$214, MATCH("Misc ID", 'E4 TB Allocation Details'!$A$18:$L$18, 0),FALSE), 'E2 Allocators'!$B$15:$W$358, MATCH('O5 Details by Class &amp; Accounts'!BM$18, 'E2 Allocators'!$B$15:$W$15, 0),FALSE)*$E19), 0, VLOOKUP(VLOOKUP($A19, 'E4 TB Allocation Details'!$A$18:$L$214, MATCH("Misc ID", 'E4 TB Allocation Details'!$A$18:$L$18, 0),FALSE), 'E2 Allocators'!$B$15:$W$358, MATCH('O5 Details by Class &amp; Accounts'!BM$18, 'E2 Allocators'!$B$15:$W$15, 0),FALSE)*$E19)</f>
        <v>0</v>
      </c>
      <c r="BN19" s="1322">
        <f>IF(ISERROR(VLOOKUP(VLOOKUP($A19, 'E4 TB Allocation Details'!$A$18:$L$214, MATCH("Misc ID", 'E4 TB Allocation Details'!$A$18:$L$18, 0),FALSE), 'E2 Allocators'!$B$15:$W$358, MATCH('O5 Details by Class &amp; Accounts'!BN$18, 'E2 Allocators'!$B$15:$W$15, 0),FALSE)*$E19), 0, VLOOKUP(VLOOKUP($A19, 'E4 TB Allocation Details'!$A$18:$L$214, MATCH("Misc ID", 'E4 TB Allocation Details'!$A$18:$L$18, 0),FALSE), 'E2 Allocators'!$B$15:$W$358, MATCH('O5 Details by Class &amp; Accounts'!BN$18, 'E2 Allocators'!$B$15:$W$15, 0),FALSE)*$E19)</f>
        <v>0</v>
      </c>
      <c r="BO19" s="1322">
        <f>IF(ISERROR(VLOOKUP(VLOOKUP($A19, 'E4 TB Allocation Details'!$A$18:$L$214, MATCH("Misc ID", 'E4 TB Allocation Details'!$A$18:$L$18, 0),FALSE), 'E2 Allocators'!$B$15:$W$358, MATCH('O5 Details by Class &amp; Accounts'!BO$18, 'E2 Allocators'!$B$15:$W$15, 0),FALSE)*$E19), 0, VLOOKUP(VLOOKUP($A19, 'E4 TB Allocation Details'!$A$18:$L$214, MATCH("Misc ID", 'E4 TB Allocation Details'!$A$18:$L$18, 0),FALSE), 'E2 Allocators'!$B$15:$W$358, MATCH('O5 Details by Class &amp; Accounts'!BO$18, 'E2 Allocators'!$B$15:$W$15, 0),FALSE)*$E19)</f>
        <v>0</v>
      </c>
      <c r="BP19" s="1322">
        <f>IF(ISERROR(VLOOKUP(VLOOKUP($A19, 'E4 TB Allocation Details'!$A$18:$L$214, MATCH("Misc ID", 'E4 TB Allocation Details'!$A$18:$L$18, 0),FALSE), 'E2 Allocators'!$B$15:$W$358, MATCH('O5 Details by Class &amp; Accounts'!BP$18, 'E2 Allocators'!$B$15:$W$15, 0),FALSE)*$E19), 0, VLOOKUP(VLOOKUP($A19, 'E4 TB Allocation Details'!$A$18:$L$214, MATCH("Misc ID", 'E4 TB Allocation Details'!$A$18:$L$18, 0),FALSE), 'E2 Allocators'!$B$15:$W$358, MATCH('O5 Details by Class &amp; Accounts'!BP$18, 'E2 Allocators'!$B$15:$W$15, 0),FALSE)*$E19)</f>
        <v>0</v>
      </c>
      <c r="BQ19" s="1322">
        <f>IF(ISERROR(VLOOKUP(VLOOKUP($A19, 'E4 TB Allocation Details'!$A$18:$L$214, MATCH("Misc ID", 'E4 TB Allocation Details'!$A$18:$L$18, 0),FALSE), 'E2 Allocators'!$B$15:$W$358, MATCH('O5 Details by Class &amp; Accounts'!BQ$18, 'E2 Allocators'!$B$15:$W$15, 0),FALSE)*$E19), 0, VLOOKUP(VLOOKUP($A19, 'E4 TB Allocation Details'!$A$18:$L$214, MATCH("Misc ID", 'E4 TB Allocation Details'!$A$18:$L$18, 0),FALSE), 'E2 Allocators'!$B$15:$W$358, MATCH('O5 Details by Class &amp; Accounts'!BQ$18, 'E2 Allocators'!$B$15:$W$15, 0),FALSE)*$E19)</f>
        <v>0</v>
      </c>
      <c r="BR19" s="1322">
        <f>IF(ISERROR(VLOOKUP(VLOOKUP($A19, 'E4 TB Allocation Details'!$A$18:$L$214, MATCH("Misc ID", 'E4 TB Allocation Details'!$A$18:$L$18, 0),FALSE), 'E2 Allocators'!$B$15:$W$358, MATCH('O5 Details by Class &amp; Accounts'!BR$18, 'E2 Allocators'!$B$15:$W$15, 0),FALSE)*$E19), 0, VLOOKUP(VLOOKUP($A19, 'E4 TB Allocation Details'!$A$18:$L$214, MATCH("Misc ID", 'E4 TB Allocation Details'!$A$18:$L$18, 0),FALSE), 'E2 Allocators'!$B$15:$W$358, MATCH('O5 Details by Class &amp; Accounts'!BR$18, 'E2 Allocators'!$B$15:$W$15, 0),FALSE)*$E19)</f>
        <v>0</v>
      </c>
      <c r="BS19" s="1322">
        <f>SUM(AY19:BR19)</f>
        <v>0</v>
      </c>
      <c r="BT19" s="1322">
        <f>IF(ISERROR(VLOOKUP(VLOOKUP($A19, 'E4 TB Allocation Details'!$A$18:$L$214, MATCH("A &amp; G ID", 'E4 TB Allocation Details'!$A$18:$L$18, 0),FALSE), 'E2 Allocators'!$B$15:$W$358, MATCH('O5 Details by Class &amp; Accounts'!BT$18, 'E2 Allocators'!$B$15:$W$15, 0),FALSE)*$E19), 0, VLOOKUP(VLOOKUP($A19, 'E4 TB Allocation Details'!$A$18:$L$214, MATCH("A &amp; G ID", 'E4 TB Allocation Details'!$A$18:$L$18, 0),FALSE), 'E2 Allocators'!$B$15:$W$358, MATCH('O5 Details by Class &amp; Accounts'!BT$18, 'E2 Allocators'!$B$15:$W$15, 0),FALSE)*$E19)</f>
        <v>0</v>
      </c>
      <c r="BU19" s="1322">
        <f>IF(ISERROR(VLOOKUP(VLOOKUP($A19, 'E4 TB Allocation Details'!$A$18:$L$214, MATCH("A &amp; G ID", 'E4 TB Allocation Details'!$A$18:$L$18, 0),FALSE), 'E2 Allocators'!$B$15:$W$358, MATCH('O5 Details by Class &amp; Accounts'!BU$18, 'E2 Allocators'!$B$15:$W$15, 0),FALSE)*$E19), 0, VLOOKUP(VLOOKUP($A19, 'E4 TB Allocation Details'!$A$18:$L$214, MATCH("A &amp; G ID", 'E4 TB Allocation Details'!$A$18:$L$18, 0),FALSE), 'E2 Allocators'!$B$15:$W$358, MATCH('O5 Details by Class &amp; Accounts'!BU$18, 'E2 Allocators'!$B$15:$W$15, 0),FALSE)*$E19)</f>
        <v>0</v>
      </c>
      <c r="BV19" s="1322">
        <f>IF(ISERROR(VLOOKUP(VLOOKUP($A19, 'E4 TB Allocation Details'!$A$18:$L$214, MATCH("A &amp; G ID", 'E4 TB Allocation Details'!$A$18:$L$18, 0),FALSE), 'E2 Allocators'!$B$15:$W$358, MATCH('O5 Details by Class &amp; Accounts'!BV$18, 'E2 Allocators'!$B$15:$W$15, 0),FALSE)*$E19), 0, VLOOKUP(VLOOKUP($A19, 'E4 TB Allocation Details'!$A$18:$L$214, MATCH("A &amp; G ID", 'E4 TB Allocation Details'!$A$18:$L$18, 0),FALSE), 'E2 Allocators'!$B$15:$W$358, MATCH('O5 Details by Class &amp; Accounts'!BV$18, 'E2 Allocators'!$B$15:$W$15, 0),FALSE)*$E19)</f>
        <v>0</v>
      </c>
      <c r="BW19" s="1322">
        <f>IF(ISERROR(VLOOKUP(VLOOKUP($A19, 'E4 TB Allocation Details'!$A$18:$L$214, MATCH("A &amp; G ID", 'E4 TB Allocation Details'!$A$18:$L$18, 0),FALSE), 'E2 Allocators'!$B$15:$W$358, MATCH('O5 Details by Class &amp; Accounts'!BW$18, 'E2 Allocators'!$B$15:$W$15, 0),FALSE)*$E19), 0, VLOOKUP(VLOOKUP($A19, 'E4 TB Allocation Details'!$A$18:$L$214, MATCH("A &amp; G ID", 'E4 TB Allocation Details'!$A$18:$L$18, 0),FALSE), 'E2 Allocators'!$B$15:$W$358, MATCH('O5 Details by Class &amp; Accounts'!BW$18, 'E2 Allocators'!$B$15:$W$15, 0),FALSE)*$E19)</f>
        <v>0</v>
      </c>
      <c r="BX19" s="1322">
        <f>IF(ISERROR(VLOOKUP(VLOOKUP($A19, 'E4 TB Allocation Details'!$A$18:$L$214, MATCH("A &amp; G ID", 'E4 TB Allocation Details'!$A$18:$L$18, 0),FALSE), 'E2 Allocators'!$B$15:$W$358, MATCH('O5 Details by Class &amp; Accounts'!BX$18, 'E2 Allocators'!$B$15:$W$15, 0),FALSE)*$E19), 0, VLOOKUP(VLOOKUP($A19, 'E4 TB Allocation Details'!$A$18:$L$214, MATCH("A &amp; G ID", 'E4 TB Allocation Details'!$A$18:$L$18, 0),FALSE), 'E2 Allocators'!$B$15:$W$358, MATCH('O5 Details by Class &amp; Accounts'!BX$18, 'E2 Allocators'!$B$15:$W$15, 0),FALSE)*$E19)</f>
        <v>0</v>
      </c>
      <c r="BY19" s="1322">
        <f>IF(ISERROR(VLOOKUP(VLOOKUP($A19, 'E4 TB Allocation Details'!$A$18:$L$214, MATCH("A &amp; G ID", 'E4 TB Allocation Details'!$A$18:$L$18, 0),FALSE), 'E2 Allocators'!$B$15:$W$358, MATCH('O5 Details by Class &amp; Accounts'!BY$18, 'E2 Allocators'!$B$15:$W$15, 0),FALSE)*$E19), 0, VLOOKUP(VLOOKUP($A19, 'E4 TB Allocation Details'!$A$18:$L$214, MATCH("A &amp; G ID", 'E4 TB Allocation Details'!$A$18:$L$18, 0),FALSE), 'E2 Allocators'!$B$15:$W$358, MATCH('O5 Details by Class &amp; Accounts'!BY$18, 'E2 Allocators'!$B$15:$W$15, 0),FALSE)*$E19)</f>
        <v>0</v>
      </c>
      <c r="BZ19" s="1322">
        <f>IF(ISERROR(VLOOKUP(VLOOKUP($A19, 'E4 TB Allocation Details'!$A$18:$L$214, MATCH("A &amp; G ID", 'E4 TB Allocation Details'!$A$18:$L$18, 0),FALSE), 'E2 Allocators'!$B$15:$W$358, MATCH('O5 Details by Class &amp; Accounts'!BZ$18, 'E2 Allocators'!$B$15:$W$15, 0),FALSE)*$E19), 0, VLOOKUP(VLOOKUP($A19, 'E4 TB Allocation Details'!$A$18:$L$214, MATCH("A &amp; G ID", 'E4 TB Allocation Details'!$A$18:$L$18, 0),FALSE), 'E2 Allocators'!$B$15:$W$358, MATCH('O5 Details by Class &amp; Accounts'!BZ$18, 'E2 Allocators'!$B$15:$W$15, 0),FALSE)*$E19)</f>
        <v>0</v>
      </c>
      <c r="CA19" s="1322">
        <f>IF(ISERROR(VLOOKUP(VLOOKUP($A19, 'E4 TB Allocation Details'!$A$18:$L$214, MATCH("A &amp; G ID", 'E4 TB Allocation Details'!$A$18:$L$18, 0),FALSE), 'E2 Allocators'!$B$15:$W$358, MATCH('O5 Details by Class &amp; Accounts'!CA$18, 'E2 Allocators'!$B$15:$W$15, 0),FALSE)*$E19), 0, VLOOKUP(VLOOKUP($A19, 'E4 TB Allocation Details'!$A$18:$L$214, MATCH("A &amp; G ID", 'E4 TB Allocation Details'!$A$18:$L$18, 0),FALSE), 'E2 Allocators'!$B$15:$W$358, MATCH('O5 Details by Class &amp; Accounts'!CA$18, 'E2 Allocators'!$B$15:$W$15, 0),FALSE)*$E19)</f>
        <v>0</v>
      </c>
      <c r="CB19" s="1322">
        <f>IF(ISERROR(VLOOKUP(VLOOKUP($A19, 'E4 TB Allocation Details'!$A$18:$L$214, MATCH("A &amp; G ID", 'E4 TB Allocation Details'!$A$18:$L$18, 0),FALSE), 'E2 Allocators'!$B$15:$W$358, MATCH('O5 Details by Class &amp; Accounts'!CB$18, 'E2 Allocators'!$B$15:$W$15, 0),FALSE)*$E19), 0, VLOOKUP(VLOOKUP($A19, 'E4 TB Allocation Details'!$A$18:$L$214, MATCH("A &amp; G ID", 'E4 TB Allocation Details'!$A$18:$L$18, 0),FALSE), 'E2 Allocators'!$B$15:$W$358, MATCH('O5 Details by Class &amp; Accounts'!CB$18, 'E2 Allocators'!$B$15:$W$15, 0),FALSE)*$E19)</f>
        <v>0</v>
      </c>
      <c r="CC19" s="1322">
        <f>IF(ISERROR(VLOOKUP(VLOOKUP($A19, 'E4 TB Allocation Details'!$A$18:$L$214, MATCH("A &amp; G ID", 'E4 TB Allocation Details'!$A$18:$L$18, 0),FALSE), 'E2 Allocators'!$B$15:$W$358, MATCH('O5 Details by Class &amp; Accounts'!CC$18, 'E2 Allocators'!$B$15:$W$15, 0),FALSE)*$E19), 0, VLOOKUP(VLOOKUP($A19, 'E4 TB Allocation Details'!$A$18:$L$214, MATCH("A &amp; G ID", 'E4 TB Allocation Details'!$A$18:$L$18, 0),FALSE), 'E2 Allocators'!$B$15:$W$358, MATCH('O5 Details by Class &amp; Accounts'!CC$18, 'E2 Allocators'!$B$15:$W$15, 0),FALSE)*$E19)</f>
        <v>0</v>
      </c>
      <c r="CD19" s="1322">
        <f>IF(ISERROR(VLOOKUP(VLOOKUP($A19, 'E4 TB Allocation Details'!$A$18:$L$214, MATCH("A &amp; G ID", 'E4 TB Allocation Details'!$A$18:$L$18, 0),FALSE), 'E2 Allocators'!$B$15:$W$358, MATCH('O5 Details by Class &amp; Accounts'!CD$18, 'E2 Allocators'!$B$15:$W$15, 0),FALSE)*$E19), 0, VLOOKUP(VLOOKUP($A19, 'E4 TB Allocation Details'!$A$18:$L$214, MATCH("A &amp; G ID", 'E4 TB Allocation Details'!$A$18:$L$18, 0),FALSE), 'E2 Allocators'!$B$15:$W$358, MATCH('O5 Details by Class &amp; Accounts'!CD$18, 'E2 Allocators'!$B$15:$W$15, 0),FALSE)*$E19)</f>
        <v>0</v>
      </c>
      <c r="CE19" s="1322">
        <f>IF(ISERROR(VLOOKUP(VLOOKUP($A19, 'E4 TB Allocation Details'!$A$18:$L$214, MATCH("A &amp; G ID", 'E4 TB Allocation Details'!$A$18:$L$18, 0),FALSE), 'E2 Allocators'!$B$15:$W$358, MATCH('O5 Details by Class &amp; Accounts'!CE$18, 'E2 Allocators'!$B$15:$W$15, 0),FALSE)*$E19), 0, VLOOKUP(VLOOKUP($A19, 'E4 TB Allocation Details'!$A$18:$L$214, MATCH("A &amp; G ID", 'E4 TB Allocation Details'!$A$18:$L$18, 0),FALSE), 'E2 Allocators'!$B$15:$W$358, MATCH('O5 Details by Class &amp; Accounts'!CE$18, 'E2 Allocators'!$B$15:$W$15, 0),FALSE)*$E19)</f>
        <v>0</v>
      </c>
      <c r="CF19" s="1322">
        <f>IF(ISERROR(VLOOKUP(VLOOKUP($A19, 'E4 TB Allocation Details'!$A$18:$L$214, MATCH("A &amp; G ID", 'E4 TB Allocation Details'!$A$18:$L$18, 0),FALSE), 'E2 Allocators'!$B$15:$W$358, MATCH('O5 Details by Class &amp; Accounts'!CF$18, 'E2 Allocators'!$B$15:$W$15, 0),FALSE)*$E19), 0, VLOOKUP(VLOOKUP($A19, 'E4 TB Allocation Details'!$A$18:$L$214, MATCH("A &amp; G ID", 'E4 TB Allocation Details'!$A$18:$L$18, 0),FALSE), 'E2 Allocators'!$B$15:$W$358, MATCH('O5 Details by Class &amp; Accounts'!CF$18, 'E2 Allocators'!$B$15:$W$15, 0),FALSE)*$E19)</f>
        <v>0</v>
      </c>
      <c r="CG19" s="1322">
        <f>IF(ISERROR(VLOOKUP(VLOOKUP($A19, 'E4 TB Allocation Details'!$A$18:$L$214, MATCH("A &amp; G ID", 'E4 TB Allocation Details'!$A$18:$L$18, 0),FALSE), 'E2 Allocators'!$B$15:$W$358, MATCH('O5 Details by Class &amp; Accounts'!CG$18, 'E2 Allocators'!$B$15:$W$15, 0),FALSE)*$E19), 0, VLOOKUP(VLOOKUP($A19, 'E4 TB Allocation Details'!$A$18:$L$214, MATCH("A &amp; G ID", 'E4 TB Allocation Details'!$A$18:$L$18, 0),FALSE), 'E2 Allocators'!$B$15:$W$358, MATCH('O5 Details by Class &amp; Accounts'!CG$18, 'E2 Allocators'!$B$15:$W$15, 0),FALSE)*$E19)</f>
        <v>0</v>
      </c>
      <c r="CH19" s="1322">
        <f>IF(ISERROR(VLOOKUP(VLOOKUP($A19, 'E4 TB Allocation Details'!$A$18:$L$214, MATCH("A &amp; G ID", 'E4 TB Allocation Details'!$A$18:$L$18, 0),FALSE), 'E2 Allocators'!$B$15:$W$358, MATCH('O5 Details by Class &amp; Accounts'!CH$18, 'E2 Allocators'!$B$15:$W$15, 0),FALSE)*$E19), 0, VLOOKUP(VLOOKUP($A19, 'E4 TB Allocation Details'!$A$18:$L$214, MATCH("A &amp; G ID", 'E4 TB Allocation Details'!$A$18:$L$18, 0),FALSE), 'E2 Allocators'!$B$15:$W$358, MATCH('O5 Details by Class &amp; Accounts'!CH$18, 'E2 Allocators'!$B$15:$W$15, 0),FALSE)*$E19)</f>
        <v>0</v>
      </c>
      <c r="CI19" s="1322">
        <f>IF(ISERROR(VLOOKUP(VLOOKUP($A19, 'E4 TB Allocation Details'!$A$18:$L$214, MATCH("A &amp; G ID", 'E4 TB Allocation Details'!$A$18:$L$18, 0),FALSE), 'E2 Allocators'!$B$15:$W$358, MATCH('O5 Details by Class &amp; Accounts'!CI$18, 'E2 Allocators'!$B$15:$W$15, 0),FALSE)*$E19), 0, VLOOKUP(VLOOKUP($A19, 'E4 TB Allocation Details'!$A$18:$L$214, MATCH("A &amp; G ID", 'E4 TB Allocation Details'!$A$18:$L$18, 0),FALSE), 'E2 Allocators'!$B$15:$W$358, MATCH('O5 Details by Class &amp; Accounts'!CI$18, 'E2 Allocators'!$B$15:$W$15, 0),FALSE)*$E19)</f>
        <v>0</v>
      </c>
      <c r="CJ19" s="1322">
        <f>IF(ISERROR(VLOOKUP(VLOOKUP($A19, 'E4 TB Allocation Details'!$A$18:$L$214, MATCH("A &amp; G ID", 'E4 TB Allocation Details'!$A$18:$L$18, 0),FALSE), 'E2 Allocators'!$B$15:$W$358, MATCH('O5 Details by Class &amp; Accounts'!CJ$18, 'E2 Allocators'!$B$15:$W$15, 0),FALSE)*$E19), 0, VLOOKUP(VLOOKUP($A19, 'E4 TB Allocation Details'!$A$18:$L$214, MATCH("A &amp; G ID", 'E4 TB Allocation Details'!$A$18:$L$18, 0),FALSE), 'E2 Allocators'!$B$15:$W$358, MATCH('O5 Details by Class &amp; Accounts'!CJ$18, 'E2 Allocators'!$B$15:$W$15, 0),FALSE)*$E19)</f>
        <v>0</v>
      </c>
      <c r="CK19" s="1322">
        <f>IF(ISERROR(VLOOKUP(VLOOKUP($A19, 'E4 TB Allocation Details'!$A$18:$L$214, MATCH("A &amp; G ID", 'E4 TB Allocation Details'!$A$18:$L$18, 0),FALSE), 'E2 Allocators'!$B$15:$W$358, MATCH('O5 Details by Class &amp; Accounts'!CK$18, 'E2 Allocators'!$B$15:$W$15, 0),FALSE)*$E19), 0, VLOOKUP(VLOOKUP($A19, 'E4 TB Allocation Details'!$A$18:$L$214, MATCH("A &amp; G ID", 'E4 TB Allocation Details'!$A$18:$L$18, 0),FALSE), 'E2 Allocators'!$B$15:$W$358, MATCH('O5 Details by Class &amp; Accounts'!CK$18, 'E2 Allocators'!$B$15:$W$15, 0),FALSE)*$E19)</f>
        <v>0</v>
      </c>
      <c r="CL19" s="1322">
        <f>IF(ISERROR(VLOOKUP(VLOOKUP($A19, 'E4 TB Allocation Details'!$A$18:$L$214, MATCH("A &amp; G ID", 'E4 TB Allocation Details'!$A$18:$L$18, 0),FALSE), 'E2 Allocators'!$B$15:$W$358, MATCH('O5 Details by Class &amp; Accounts'!CL$18, 'E2 Allocators'!$B$15:$W$15, 0),FALSE)*$E19), 0, VLOOKUP(VLOOKUP($A19, 'E4 TB Allocation Details'!$A$18:$L$214, MATCH("A &amp; G ID", 'E4 TB Allocation Details'!$A$18:$L$18, 0),FALSE), 'E2 Allocators'!$B$15:$W$358, MATCH('O5 Details by Class &amp; Accounts'!CL$18, 'E2 Allocators'!$B$15:$W$15, 0),FALSE)*$E19)</f>
        <v>0</v>
      </c>
      <c r="CM19" s="1322">
        <f>IF(ISERROR(VLOOKUP(VLOOKUP($A19, 'E4 TB Allocation Details'!$A$18:$L$214, MATCH("A &amp; G ID", 'E4 TB Allocation Details'!$A$18:$L$18, 0),FALSE), 'E2 Allocators'!$B$15:$W$358, MATCH('O5 Details by Class &amp; Accounts'!CM$18, 'E2 Allocators'!$B$15:$W$15, 0),FALSE)*$E19), 0, VLOOKUP(VLOOKUP($A19, 'E4 TB Allocation Details'!$A$18:$L$214, MATCH("A &amp; G ID", 'E4 TB Allocation Details'!$A$18:$L$18, 0),FALSE), 'E2 Allocators'!$B$15:$W$358, MATCH('O5 Details by Class &amp; Accounts'!CM$18, 'E2 Allocators'!$B$15:$W$15, 0),FALSE)*$E19)</f>
        <v>0</v>
      </c>
      <c r="CN19" s="1322">
        <f>SUM(BT19:CM19)</f>
        <v>0</v>
      </c>
      <c r="CO19" s="1651">
        <f>+E19-AC19-AX19-BS19-CN19</f>
        <v>0</v>
      </c>
      <c r="CQ19" s="1899" t="inlineStr">
        <is>
          <t/>
        </is>
      </c>
    </row>
    <row r="20" spans="1:95" s="64" customFormat="1" ht="12.75" x14ac:dyDescent="0.2">
      <c r="A20" s="2171">
        <v>1608</v>
      </c>
      <c r="B20" s="2172" t="s">
        <v>280</v>
      </c>
      <c r="C20" s="1648">
        <f>IF(ISERROR(VLOOKUP($A20,'I3 TB Data'!$A$19:$H$483,MATCH('O5 Details by Class &amp; Accounts'!$C$18, 'I3 TB Data'!$A$19:$H$19,0),0)), 0, VLOOKUP($A20,'I3 TB Data'!$A$19:$H$483,MATCH('O5 Details by Class &amp; Accounts'!$C$18,'I3 TB Data'!$A$19:$H$19,0),0))</f>
        <v>0</v>
      </c>
      <c r="D20" s="1649"/>
      <c r="E20" s="1648">
        <f>C20+D20</f>
        <v>0</v>
      </c>
      <c r="F20" s="1650">
        <f>IF(ISERROR(VLOOKUP($A20, 'E1 Categorization'!A33:E124, MATCH("Customer Component", 'E1 Categorization'!$A$33:$E$33,0), 0)), 0, IF(VLOOKUP($A20, 'E1 Categorization'!A33:E124, MATCH("Customer Component", 'E1 Categorization'!$A$33:$E$33,0), 0)=0, 'O5 Details by Class &amp; Accounts'!$E20, IF(AND(VLOOKUP($A20, 'E1 Categorization'!A33:E124, MATCH("Customer Component", 'E1 Categorization'!$A$33:$E$33,0), 0) &gt;0, VLOOKUP($A20, 'E1 Categorization'!A33:E124, MATCH("Customer Component", 'E1 Categorization'!$A$33:$E$33,0), 0)&lt;1), 'O5 Details by Class &amp; Accounts'!$E20*(1-VLOOKUP($A20, 'E1 Categorization'!A33:E124, MATCH("Customer Component", 'E1 Categorization'!$A$33:$E$33,0), 0)), 0)))</f>
        <v>0</v>
      </c>
      <c r="G20" s="1650">
        <f>IF(ISERROR(VLOOKUP($A20, 'E1 Categorization'!A33:E124, MATCH("Customer Component", 'E1 Categorization'!$A$33:$E$33,0), 0)),0, IF(VLOOKUP($A20, 'E1 Categorization'!A33:E124, MATCH("Customer Component", 'E1 Categorization'!$A$33:$E$33,0), 0)=0, 0, IF(AND(VLOOKUP($A20, 'E1 Categorization'!A33:E124, MATCH("Customer Component", 'E1 Categorization'!$A$33:$E$33,0), 0) &gt;0, VLOOKUP($A20, 'E1 Categorization'!A33:E124, MATCH("Customer Component", 'E1 Categorization'!$A$33:$E$33,0), 0)&lt;1), 'O5 Details by Class &amp; Accounts'!$E20*(VLOOKUP($A20, 'E1 Categorization'!A33:E124, MATCH("Customer Component", 'E1 Categorization'!$A$33:$E$33,0), 0)), 'O5 Details by Class &amp; Accounts'!$E20)))</f>
        <v>0</v>
      </c>
      <c r="H20" s="1322">
        <f t="shared" ref="H20:H56" si="0">F20+G20</f>
        <v>0</v>
      </c>
      <c r="I20" s="1322">
        <f>IF(ISERROR(VLOOKUP(VLOOKUP($A20, 'E4 TB Allocation Details'!$A$18:$L$214, MATCH("Demand ID", 'E4 TB Allocation Details'!$A$18:$L$18, 0),FALSE), 'E2 Allocators'!$B$15:$W$358, MATCH('O5 Details by Class &amp; Accounts'!I$18, 'E2 Allocators'!$B$15:$W$15, 0),FALSE)*$F20), 0, VLOOKUP(VLOOKUP($A20, 'E4 TB Allocation Details'!$A$18:$L$214, MATCH("Demand ID", 'E4 TB Allocation Details'!$A$18:$L$18, 0),FALSE), 'E2 Allocators'!$B$15:$W$358, MATCH('O5 Details by Class &amp; Accounts'!I$18, 'E2 Allocators'!$B$15:$W$15, 0),FALSE)*$F20)</f>
        <v>0</v>
      </c>
      <c r="J20" s="1322">
        <f>IF(ISERROR(VLOOKUP(VLOOKUP($A20, 'E4 TB Allocation Details'!$A$18:$L$214, MATCH("Demand ID", 'E4 TB Allocation Details'!$A$18:$L$18, 0),FALSE), 'E2 Allocators'!$B$15:$W$358, MATCH('O5 Details by Class &amp; Accounts'!J$18, 'E2 Allocators'!$B$15:$W$15, 0),FALSE)*$F20), 0, VLOOKUP(VLOOKUP($A20, 'E4 TB Allocation Details'!$A$18:$L$214, MATCH("Demand ID", 'E4 TB Allocation Details'!$A$18:$L$18, 0),FALSE), 'E2 Allocators'!$B$15:$W$358, MATCH('O5 Details by Class &amp; Accounts'!J$18, 'E2 Allocators'!$B$15:$W$15, 0),FALSE)*$F20)</f>
        <v>0</v>
      </c>
      <c r="K20" s="1322">
        <f>IF(ISERROR(VLOOKUP(VLOOKUP($A20, 'E4 TB Allocation Details'!$A$18:$L$214, MATCH("Demand ID", 'E4 TB Allocation Details'!$A$18:$L$18, 0),FALSE), 'E2 Allocators'!$B$15:$W$358, MATCH('O5 Details by Class &amp; Accounts'!K$18, 'E2 Allocators'!$B$15:$W$15, 0),FALSE)*$F20), 0, VLOOKUP(VLOOKUP($A20, 'E4 TB Allocation Details'!$A$18:$L$214, MATCH("Demand ID", 'E4 TB Allocation Details'!$A$18:$L$18, 0),FALSE), 'E2 Allocators'!$B$15:$W$358, MATCH('O5 Details by Class &amp; Accounts'!K$18, 'E2 Allocators'!$B$15:$W$15, 0),FALSE)*$F20)</f>
        <v>0</v>
      </c>
      <c r="L20" s="1322">
        <f>IF(ISERROR(VLOOKUP(VLOOKUP($A20, 'E4 TB Allocation Details'!$A$18:$L$214, MATCH("Demand ID", 'E4 TB Allocation Details'!$A$18:$L$18, 0),FALSE), 'E2 Allocators'!$B$15:$W$358, MATCH('O5 Details by Class &amp; Accounts'!L$18, 'E2 Allocators'!$B$15:$W$15, 0),FALSE)*$F20), 0, VLOOKUP(VLOOKUP($A20, 'E4 TB Allocation Details'!$A$18:$L$214, MATCH("Demand ID", 'E4 TB Allocation Details'!$A$18:$L$18, 0),FALSE), 'E2 Allocators'!$B$15:$W$358, MATCH('O5 Details by Class &amp; Accounts'!L$18, 'E2 Allocators'!$B$15:$W$15, 0),FALSE)*$F20)</f>
        <v>0</v>
      </c>
      <c r="M20" s="1322">
        <f>IF(ISERROR(VLOOKUP(VLOOKUP($A20, 'E4 TB Allocation Details'!$A$18:$L$214, MATCH("Demand ID", 'E4 TB Allocation Details'!$A$18:$L$18, 0),FALSE), 'E2 Allocators'!$B$15:$W$358, MATCH('O5 Details by Class &amp; Accounts'!M$18, 'E2 Allocators'!$B$15:$W$15, 0),FALSE)*$F20), 0, VLOOKUP(VLOOKUP($A20, 'E4 TB Allocation Details'!$A$18:$L$214, MATCH("Demand ID", 'E4 TB Allocation Details'!$A$18:$L$18, 0),FALSE), 'E2 Allocators'!$B$15:$W$358, MATCH('O5 Details by Class &amp; Accounts'!M$18, 'E2 Allocators'!$B$15:$W$15, 0),FALSE)*$F20)</f>
        <v>0</v>
      </c>
      <c r="N20" s="1322">
        <f>IF(ISERROR(VLOOKUP(VLOOKUP($A20, 'E4 TB Allocation Details'!$A$18:$L$214, MATCH("Demand ID", 'E4 TB Allocation Details'!$A$18:$L$18, 0),FALSE), 'E2 Allocators'!$B$15:$W$358, MATCH('O5 Details by Class &amp; Accounts'!N$18, 'E2 Allocators'!$B$15:$W$15, 0),FALSE)*$F20), 0, VLOOKUP(VLOOKUP($A20, 'E4 TB Allocation Details'!$A$18:$L$214, MATCH("Demand ID", 'E4 TB Allocation Details'!$A$18:$L$18, 0),FALSE), 'E2 Allocators'!$B$15:$W$358, MATCH('O5 Details by Class &amp; Accounts'!N$18, 'E2 Allocators'!$B$15:$W$15, 0),FALSE)*$F20)</f>
        <v>0</v>
      </c>
      <c r="O20" s="1322">
        <f>IF(ISERROR(VLOOKUP(VLOOKUP($A20, 'E4 TB Allocation Details'!$A$18:$L$214, MATCH("Demand ID", 'E4 TB Allocation Details'!$A$18:$L$18, 0),FALSE), 'E2 Allocators'!$B$15:$W$358, MATCH('O5 Details by Class &amp; Accounts'!O$18, 'E2 Allocators'!$B$15:$W$15, 0),FALSE)*$F20), 0, VLOOKUP(VLOOKUP($A20, 'E4 TB Allocation Details'!$A$18:$L$214, MATCH("Demand ID", 'E4 TB Allocation Details'!$A$18:$L$18, 0),FALSE), 'E2 Allocators'!$B$15:$W$358, MATCH('O5 Details by Class &amp; Accounts'!O$18, 'E2 Allocators'!$B$15:$W$15, 0),FALSE)*$F20)</f>
        <v>0</v>
      </c>
      <c r="P20" s="1322">
        <f>IF(ISERROR(VLOOKUP(VLOOKUP($A20, 'E4 TB Allocation Details'!$A$18:$L$214, MATCH("Demand ID", 'E4 TB Allocation Details'!$A$18:$L$18, 0),FALSE), 'E2 Allocators'!$B$15:$W$358, MATCH('O5 Details by Class &amp; Accounts'!P$18, 'E2 Allocators'!$B$15:$W$15, 0),FALSE)*$F20), 0, VLOOKUP(VLOOKUP($A20, 'E4 TB Allocation Details'!$A$18:$L$214, MATCH("Demand ID", 'E4 TB Allocation Details'!$A$18:$L$18, 0),FALSE), 'E2 Allocators'!$B$15:$W$358, MATCH('O5 Details by Class &amp; Accounts'!P$18, 'E2 Allocators'!$B$15:$W$15, 0),FALSE)*$F20)</f>
        <v>0</v>
      </c>
      <c r="Q20" s="1322">
        <f>IF(ISERROR(VLOOKUP(VLOOKUP($A20, 'E4 TB Allocation Details'!$A$18:$L$214, MATCH("Demand ID", 'E4 TB Allocation Details'!$A$18:$L$18, 0),FALSE), 'E2 Allocators'!$B$15:$W$358, MATCH('O5 Details by Class &amp; Accounts'!Q$18, 'E2 Allocators'!$B$15:$W$15, 0),FALSE)*$F20), 0, VLOOKUP(VLOOKUP($A20, 'E4 TB Allocation Details'!$A$18:$L$214, MATCH("Demand ID", 'E4 TB Allocation Details'!$A$18:$L$18, 0),FALSE), 'E2 Allocators'!$B$15:$W$358, MATCH('O5 Details by Class &amp; Accounts'!Q$18, 'E2 Allocators'!$B$15:$W$15, 0),FALSE)*$F20)</f>
        <v>0</v>
      </c>
      <c r="R20" s="1322">
        <f>IF(ISERROR(VLOOKUP(VLOOKUP($A20, 'E4 TB Allocation Details'!$A$18:$L$214, MATCH("Demand ID", 'E4 TB Allocation Details'!$A$18:$L$18, 0),FALSE), 'E2 Allocators'!$B$15:$W$358, MATCH('O5 Details by Class &amp; Accounts'!R$18, 'E2 Allocators'!$B$15:$W$15, 0),FALSE)*$F20), 0, VLOOKUP(VLOOKUP($A20, 'E4 TB Allocation Details'!$A$18:$L$214, MATCH("Demand ID", 'E4 TB Allocation Details'!$A$18:$L$18, 0),FALSE), 'E2 Allocators'!$B$15:$W$358, MATCH('O5 Details by Class &amp; Accounts'!R$18, 'E2 Allocators'!$B$15:$W$15, 0),FALSE)*$F20)</f>
        <v>0</v>
      </c>
      <c r="S20" s="1322">
        <f>IF(ISERROR(VLOOKUP(VLOOKUP($A20, 'E4 TB Allocation Details'!$A$18:$L$214, MATCH("Demand ID", 'E4 TB Allocation Details'!$A$18:$L$18, 0),FALSE), 'E2 Allocators'!$B$15:$W$358, MATCH('O5 Details by Class &amp; Accounts'!S$18, 'E2 Allocators'!$B$15:$W$15, 0),FALSE)*$F20), 0, VLOOKUP(VLOOKUP($A20, 'E4 TB Allocation Details'!$A$18:$L$214, MATCH("Demand ID", 'E4 TB Allocation Details'!$A$18:$L$18, 0),FALSE), 'E2 Allocators'!$B$15:$W$358, MATCH('O5 Details by Class &amp; Accounts'!S$18, 'E2 Allocators'!$B$15:$W$15, 0),FALSE)*$F20)</f>
        <v>0</v>
      </c>
      <c r="T20" s="1322">
        <f>IF(ISERROR(VLOOKUP(VLOOKUP($A20, 'E4 TB Allocation Details'!$A$18:$L$214, MATCH("Demand ID", 'E4 TB Allocation Details'!$A$18:$L$18, 0),FALSE), 'E2 Allocators'!$B$15:$W$358, MATCH('O5 Details by Class &amp; Accounts'!T$18, 'E2 Allocators'!$B$15:$W$15, 0),FALSE)*$F20), 0, VLOOKUP(VLOOKUP($A20, 'E4 TB Allocation Details'!$A$18:$L$214, MATCH("Demand ID", 'E4 TB Allocation Details'!$A$18:$L$18, 0),FALSE), 'E2 Allocators'!$B$15:$W$358, MATCH('O5 Details by Class &amp; Accounts'!T$18, 'E2 Allocators'!$B$15:$W$15, 0),FALSE)*$F20)</f>
        <v>0</v>
      </c>
      <c r="U20" s="1322">
        <f>IF(ISERROR(VLOOKUP(VLOOKUP($A20, 'E4 TB Allocation Details'!$A$18:$L$214, MATCH("Demand ID", 'E4 TB Allocation Details'!$A$18:$L$18, 0),FALSE), 'E2 Allocators'!$B$15:$W$358, MATCH('O5 Details by Class &amp; Accounts'!U$18, 'E2 Allocators'!$B$15:$W$15, 0),FALSE)*$F20), 0, VLOOKUP(VLOOKUP($A20, 'E4 TB Allocation Details'!$A$18:$L$214, MATCH("Demand ID", 'E4 TB Allocation Details'!$A$18:$L$18, 0),FALSE), 'E2 Allocators'!$B$15:$W$358, MATCH('O5 Details by Class &amp; Accounts'!U$18, 'E2 Allocators'!$B$15:$W$15, 0),FALSE)*$F20)</f>
        <v>0</v>
      </c>
      <c r="V20" s="1322">
        <f>IF(ISERROR(VLOOKUP(VLOOKUP($A20, 'E4 TB Allocation Details'!$A$18:$L$214, MATCH("Demand ID", 'E4 TB Allocation Details'!$A$18:$L$18, 0),FALSE), 'E2 Allocators'!$B$15:$W$358, MATCH('O5 Details by Class &amp; Accounts'!V$18, 'E2 Allocators'!$B$15:$W$15, 0),FALSE)*$F20), 0, VLOOKUP(VLOOKUP($A20, 'E4 TB Allocation Details'!$A$18:$L$214, MATCH("Demand ID", 'E4 TB Allocation Details'!$A$18:$L$18, 0),FALSE), 'E2 Allocators'!$B$15:$W$358, MATCH('O5 Details by Class &amp; Accounts'!V$18, 'E2 Allocators'!$B$15:$W$15, 0),FALSE)*$F20)</f>
        <v>0</v>
      </c>
      <c r="W20" s="1322">
        <f>IF(ISERROR(VLOOKUP(VLOOKUP($A20, 'E4 TB Allocation Details'!$A$18:$L$214, MATCH("Demand ID", 'E4 TB Allocation Details'!$A$18:$L$18, 0),FALSE), 'E2 Allocators'!$B$15:$W$358, MATCH('O5 Details by Class &amp; Accounts'!W$18, 'E2 Allocators'!$B$15:$W$15, 0),FALSE)*$F20), 0, VLOOKUP(VLOOKUP($A20, 'E4 TB Allocation Details'!$A$18:$L$214, MATCH("Demand ID", 'E4 TB Allocation Details'!$A$18:$L$18, 0),FALSE), 'E2 Allocators'!$B$15:$W$358, MATCH('O5 Details by Class &amp; Accounts'!W$18, 'E2 Allocators'!$B$15:$W$15, 0),FALSE)*$F20)</f>
        <v>0</v>
      </c>
      <c r="X20" s="1322">
        <f>IF(ISERROR(VLOOKUP(VLOOKUP($A20, 'E4 TB Allocation Details'!$A$18:$L$214, MATCH("Demand ID", 'E4 TB Allocation Details'!$A$18:$L$18, 0),FALSE), 'E2 Allocators'!$B$15:$W$358, MATCH('O5 Details by Class &amp; Accounts'!X$18, 'E2 Allocators'!$B$15:$W$15, 0),FALSE)*$F20), 0, VLOOKUP(VLOOKUP($A20, 'E4 TB Allocation Details'!$A$18:$L$214, MATCH("Demand ID", 'E4 TB Allocation Details'!$A$18:$L$18, 0),FALSE), 'E2 Allocators'!$B$15:$W$358, MATCH('O5 Details by Class &amp; Accounts'!X$18, 'E2 Allocators'!$B$15:$W$15, 0),FALSE)*$F20)</f>
        <v>0</v>
      </c>
      <c r="Y20" s="1322">
        <f>IF(ISERROR(VLOOKUP(VLOOKUP($A20, 'E4 TB Allocation Details'!$A$18:$L$214, MATCH("Demand ID", 'E4 TB Allocation Details'!$A$18:$L$18, 0),FALSE), 'E2 Allocators'!$B$15:$W$358, MATCH('O5 Details by Class &amp; Accounts'!Y$18, 'E2 Allocators'!$B$15:$W$15, 0),FALSE)*$F20), 0, VLOOKUP(VLOOKUP($A20, 'E4 TB Allocation Details'!$A$18:$L$214, MATCH("Demand ID", 'E4 TB Allocation Details'!$A$18:$L$18, 0),FALSE), 'E2 Allocators'!$B$15:$W$358, MATCH('O5 Details by Class &amp; Accounts'!Y$18, 'E2 Allocators'!$B$15:$W$15, 0),FALSE)*$F20)</f>
        <v>0</v>
      </c>
      <c r="Z20" s="1322">
        <f>IF(ISERROR(VLOOKUP(VLOOKUP($A20, 'E4 TB Allocation Details'!$A$18:$L$214, MATCH("Demand ID", 'E4 TB Allocation Details'!$A$18:$L$18, 0),FALSE), 'E2 Allocators'!$B$15:$W$358, MATCH('O5 Details by Class &amp; Accounts'!Z$18, 'E2 Allocators'!$B$15:$W$15, 0),FALSE)*$F20), 0, VLOOKUP(VLOOKUP($A20, 'E4 TB Allocation Details'!$A$18:$L$214, MATCH("Demand ID", 'E4 TB Allocation Details'!$A$18:$L$18, 0),FALSE), 'E2 Allocators'!$B$15:$W$358, MATCH('O5 Details by Class &amp; Accounts'!Z$18, 'E2 Allocators'!$B$15:$W$15, 0),FALSE)*$F20)</f>
        <v>0</v>
      </c>
      <c r="AA20" s="1322">
        <f>IF(ISERROR(VLOOKUP(VLOOKUP($A20, 'E4 TB Allocation Details'!$A$18:$L$214, MATCH("Demand ID", 'E4 TB Allocation Details'!$A$18:$L$18, 0),FALSE), 'E2 Allocators'!$B$15:$W$358, MATCH('O5 Details by Class &amp; Accounts'!AA$18, 'E2 Allocators'!$B$15:$W$15, 0),FALSE)*$F20), 0, VLOOKUP(VLOOKUP($A20, 'E4 TB Allocation Details'!$A$18:$L$214, MATCH("Demand ID", 'E4 TB Allocation Details'!$A$18:$L$18, 0),FALSE), 'E2 Allocators'!$B$15:$W$358, MATCH('O5 Details by Class &amp; Accounts'!AA$18, 'E2 Allocators'!$B$15:$W$15, 0),FALSE)*$F20)</f>
        <v>0</v>
      </c>
      <c r="AB20" s="1322">
        <f>IF(ISERROR(VLOOKUP(VLOOKUP($A20, 'E4 TB Allocation Details'!$A$18:$L$214, MATCH("Demand ID", 'E4 TB Allocation Details'!$A$18:$L$18, 0),FALSE), 'E2 Allocators'!$B$15:$W$358, MATCH('O5 Details by Class &amp; Accounts'!AB$18, 'E2 Allocators'!$B$15:$W$15, 0),FALSE)*$F20), 0, VLOOKUP(VLOOKUP($A20, 'E4 TB Allocation Details'!$A$18:$L$214, MATCH("Demand ID", 'E4 TB Allocation Details'!$A$18:$L$18, 0),FALSE), 'E2 Allocators'!$B$15:$W$358, MATCH('O5 Details by Class &amp; Accounts'!AB$18, 'E2 Allocators'!$B$15:$W$15, 0),FALSE)*$F20)</f>
        <v>0</v>
      </c>
      <c r="AC20" s="1322">
        <f t="shared" ref="AC20:AC57" si="1">SUM(I20:AB20)</f>
        <v>0</v>
      </c>
      <c r="AD20" s="1322">
        <f>IF(ISERROR(VLOOKUP(VLOOKUP($A20, 'E4 TB Allocation Details'!$A$18:$L$214, MATCH("Customer ID", 'E4 TB Allocation Details'!$A$18:$L$18, 0),FALSE), 'E2 Allocators'!$B$15:$W$358, MATCH('O5 Details by Class &amp; Accounts'!AD$18, 'E2 Allocators'!$B$15:$W$15, 0),FALSE)*$G20), 0, VLOOKUP(VLOOKUP($A20, 'E4 TB Allocation Details'!$A$18:$L$214, MATCH("Customer ID", 'E4 TB Allocation Details'!$A$18:$L$18, 0),FALSE), 'E2 Allocators'!$B$15:$W$358, MATCH('O5 Details by Class &amp; Accounts'!AD$18, 'E2 Allocators'!$B$15:$W$15, 0),FALSE)*$G20)</f>
        <v>0</v>
      </c>
      <c r="AE20" s="1322">
        <f>IF(ISERROR(VLOOKUP(VLOOKUP($A20, 'E4 TB Allocation Details'!$A$18:$L$214, MATCH("Customer ID", 'E4 TB Allocation Details'!$A$18:$L$18, 0),FALSE), 'E2 Allocators'!$B$15:$W$358, MATCH('O5 Details by Class &amp; Accounts'!AE$18, 'E2 Allocators'!$B$15:$W$15, 0),FALSE)*$G20), 0, VLOOKUP(VLOOKUP($A20, 'E4 TB Allocation Details'!$A$18:$L$214, MATCH("Customer ID", 'E4 TB Allocation Details'!$A$18:$L$18, 0),FALSE), 'E2 Allocators'!$B$15:$W$358, MATCH('O5 Details by Class &amp; Accounts'!AE$18, 'E2 Allocators'!$B$15:$W$15, 0),FALSE)*$G20)</f>
        <v>0</v>
      </c>
      <c r="AF20" s="1322">
        <f>IF(ISERROR(VLOOKUP(VLOOKUP($A20, 'E4 TB Allocation Details'!$A$18:$L$214, MATCH("Customer ID", 'E4 TB Allocation Details'!$A$18:$L$18, 0),FALSE), 'E2 Allocators'!$B$15:$W$358, MATCH('O5 Details by Class &amp; Accounts'!AF$18, 'E2 Allocators'!$B$15:$W$15, 0),FALSE)*$G20), 0, VLOOKUP(VLOOKUP($A20, 'E4 TB Allocation Details'!$A$18:$L$214, MATCH("Customer ID", 'E4 TB Allocation Details'!$A$18:$L$18, 0),FALSE), 'E2 Allocators'!$B$15:$W$358, MATCH('O5 Details by Class &amp; Accounts'!AF$18, 'E2 Allocators'!$B$15:$W$15, 0),FALSE)*$G20)</f>
        <v>0</v>
      </c>
      <c r="AG20" s="1322">
        <f>IF(ISERROR(VLOOKUP(VLOOKUP($A20, 'E4 TB Allocation Details'!$A$18:$L$214, MATCH("Customer ID", 'E4 TB Allocation Details'!$A$18:$L$18, 0),FALSE), 'E2 Allocators'!$B$15:$W$358, MATCH('O5 Details by Class &amp; Accounts'!AG$18, 'E2 Allocators'!$B$15:$W$15, 0),FALSE)*$G20), 0, VLOOKUP(VLOOKUP($A20, 'E4 TB Allocation Details'!$A$18:$L$214, MATCH("Customer ID", 'E4 TB Allocation Details'!$A$18:$L$18, 0),FALSE), 'E2 Allocators'!$B$15:$W$358, MATCH('O5 Details by Class &amp; Accounts'!AG$18, 'E2 Allocators'!$B$15:$W$15, 0),FALSE)*$G20)</f>
        <v>0</v>
      </c>
      <c r="AH20" s="1322">
        <f>IF(ISERROR(VLOOKUP(VLOOKUP($A20, 'E4 TB Allocation Details'!$A$18:$L$214, MATCH("Customer ID", 'E4 TB Allocation Details'!$A$18:$L$18, 0),FALSE), 'E2 Allocators'!$B$15:$W$358, MATCH('O5 Details by Class &amp; Accounts'!AH$18, 'E2 Allocators'!$B$15:$W$15, 0),FALSE)*$G20), 0, VLOOKUP(VLOOKUP($A20, 'E4 TB Allocation Details'!$A$18:$L$214, MATCH("Customer ID", 'E4 TB Allocation Details'!$A$18:$L$18, 0),FALSE), 'E2 Allocators'!$B$15:$W$358, MATCH('O5 Details by Class &amp; Accounts'!AH$18, 'E2 Allocators'!$B$15:$W$15, 0),FALSE)*$G20)</f>
        <v>0</v>
      </c>
      <c r="AI20" s="1322">
        <f>IF(ISERROR(VLOOKUP(VLOOKUP($A20, 'E4 TB Allocation Details'!$A$18:$L$214, MATCH("Customer ID", 'E4 TB Allocation Details'!$A$18:$L$18, 0),FALSE), 'E2 Allocators'!$B$15:$W$358, MATCH('O5 Details by Class &amp; Accounts'!AI$18, 'E2 Allocators'!$B$15:$W$15, 0),FALSE)*$G20), 0, VLOOKUP(VLOOKUP($A20, 'E4 TB Allocation Details'!$A$18:$L$214, MATCH("Customer ID", 'E4 TB Allocation Details'!$A$18:$L$18, 0),FALSE), 'E2 Allocators'!$B$15:$W$358, MATCH('O5 Details by Class &amp; Accounts'!AI$18, 'E2 Allocators'!$B$15:$W$15, 0),FALSE)*$G20)</f>
        <v>0</v>
      </c>
      <c r="AJ20" s="1322">
        <f>IF(ISERROR(VLOOKUP(VLOOKUP($A20, 'E4 TB Allocation Details'!$A$18:$L$214, MATCH("Customer ID", 'E4 TB Allocation Details'!$A$18:$L$18, 0),FALSE), 'E2 Allocators'!$B$15:$W$358, MATCH('O5 Details by Class &amp; Accounts'!AJ$18, 'E2 Allocators'!$B$15:$W$15, 0),FALSE)*$G20), 0, VLOOKUP(VLOOKUP($A20, 'E4 TB Allocation Details'!$A$18:$L$214, MATCH("Customer ID", 'E4 TB Allocation Details'!$A$18:$L$18, 0),FALSE), 'E2 Allocators'!$B$15:$W$358, MATCH('O5 Details by Class &amp; Accounts'!AJ$18, 'E2 Allocators'!$B$15:$W$15, 0),FALSE)*$G20)</f>
        <v>0</v>
      </c>
      <c r="AK20" s="1322">
        <f>IF(ISERROR(VLOOKUP(VLOOKUP($A20, 'E4 TB Allocation Details'!$A$18:$L$214, MATCH("Customer ID", 'E4 TB Allocation Details'!$A$18:$L$18, 0),FALSE), 'E2 Allocators'!$B$15:$W$358, MATCH('O5 Details by Class &amp; Accounts'!AK$18, 'E2 Allocators'!$B$15:$W$15, 0),FALSE)*$G20), 0, VLOOKUP(VLOOKUP($A20, 'E4 TB Allocation Details'!$A$18:$L$214, MATCH("Customer ID", 'E4 TB Allocation Details'!$A$18:$L$18, 0),FALSE), 'E2 Allocators'!$B$15:$W$358, MATCH('O5 Details by Class &amp; Accounts'!AK$18, 'E2 Allocators'!$B$15:$W$15, 0),FALSE)*$G20)</f>
        <v>0</v>
      </c>
      <c r="AL20" s="1322">
        <f>IF(ISERROR(VLOOKUP(VLOOKUP($A20, 'E4 TB Allocation Details'!$A$18:$L$214, MATCH("Customer ID", 'E4 TB Allocation Details'!$A$18:$L$18, 0),FALSE), 'E2 Allocators'!$B$15:$W$358, MATCH('O5 Details by Class &amp; Accounts'!AL$18, 'E2 Allocators'!$B$15:$W$15, 0),FALSE)*$G20), 0, VLOOKUP(VLOOKUP($A20, 'E4 TB Allocation Details'!$A$18:$L$214, MATCH("Customer ID", 'E4 TB Allocation Details'!$A$18:$L$18, 0),FALSE), 'E2 Allocators'!$B$15:$W$358, MATCH('O5 Details by Class &amp; Accounts'!AL$18, 'E2 Allocators'!$B$15:$W$15, 0),FALSE)*$G20)</f>
        <v>0</v>
      </c>
      <c r="AM20" s="1322">
        <f>IF(ISERROR(VLOOKUP(VLOOKUP($A20, 'E4 TB Allocation Details'!$A$18:$L$214, MATCH("Customer ID", 'E4 TB Allocation Details'!$A$18:$L$18, 0),FALSE), 'E2 Allocators'!$B$15:$W$358, MATCH('O5 Details by Class &amp; Accounts'!AM$18, 'E2 Allocators'!$B$15:$W$15, 0),FALSE)*$G20), 0, VLOOKUP(VLOOKUP($A20, 'E4 TB Allocation Details'!$A$18:$L$214, MATCH("Customer ID", 'E4 TB Allocation Details'!$A$18:$L$18, 0),FALSE), 'E2 Allocators'!$B$15:$W$358, MATCH('O5 Details by Class &amp; Accounts'!AM$18, 'E2 Allocators'!$B$15:$W$15, 0),FALSE)*$G20)</f>
        <v>0</v>
      </c>
      <c r="AN20" s="1322">
        <f>IF(ISERROR(VLOOKUP(VLOOKUP($A20, 'E4 TB Allocation Details'!$A$18:$L$214, MATCH("Customer ID", 'E4 TB Allocation Details'!$A$18:$L$18, 0),FALSE), 'E2 Allocators'!$B$15:$W$358, MATCH('O5 Details by Class &amp; Accounts'!AN$18, 'E2 Allocators'!$B$15:$W$15, 0),FALSE)*$G20), 0, VLOOKUP(VLOOKUP($A20, 'E4 TB Allocation Details'!$A$18:$L$214, MATCH("Customer ID", 'E4 TB Allocation Details'!$A$18:$L$18, 0),FALSE), 'E2 Allocators'!$B$15:$W$358, MATCH('O5 Details by Class &amp; Accounts'!AN$18, 'E2 Allocators'!$B$15:$W$15, 0),FALSE)*$G20)</f>
        <v>0</v>
      </c>
      <c r="AO20" s="1322">
        <f>IF(ISERROR(VLOOKUP(VLOOKUP($A20, 'E4 TB Allocation Details'!$A$18:$L$214, MATCH("Customer ID", 'E4 TB Allocation Details'!$A$18:$L$18, 0),FALSE), 'E2 Allocators'!$B$15:$W$358, MATCH('O5 Details by Class &amp; Accounts'!AO$18, 'E2 Allocators'!$B$15:$W$15, 0),FALSE)*$G20), 0, VLOOKUP(VLOOKUP($A20, 'E4 TB Allocation Details'!$A$18:$L$214, MATCH("Customer ID", 'E4 TB Allocation Details'!$A$18:$L$18, 0),FALSE), 'E2 Allocators'!$B$15:$W$358, MATCH('O5 Details by Class &amp; Accounts'!AO$18, 'E2 Allocators'!$B$15:$W$15, 0),FALSE)*$G20)</f>
        <v>0</v>
      </c>
      <c r="AP20" s="1322">
        <f>IF(ISERROR(VLOOKUP(VLOOKUP($A20, 'E4 TB Allocation Details'!$A$18:$L$214, MATCH("Customer ID", 'E4 TB Allocation Details'!$A$18:$L$18, 0),FALSE), 'E2 Allocators'!$B$15:$W$358, MATCH('O5 Details by Class &amp; Accounts'!AP$18, 'E2 Allocators'!$B$15:$W$15, 0),FALSE)*$G20), 0, VLOOKUP(VLOOKUP($A20, 'E4 TB Allocation Details'!$A$18:$L$214, MATCH("Customer ID", 'E4 TB Allocation Details'!$A$18:$L$18, 0),FALSE), 'E2 Allocators'!$B$15:$W$358, MATCH('O5 Details by Class &amp; Accounts'!AP$18, 'E2 Allocators'!$B$15:$W$15, 0),FALSE)*$G20)</f>
        <v>0</v>
      </c>
      <c r="AQ20" s="1322">
        <f>IF(ISERROR(VLOOKUP(VLOOKUP($A20, 'E4 TB Allocation Details'!$A$18:$L$214, MATCH("Customer ID", 'E4 TB Allocation Details'!$A$18:$L$18, 0),FALSE), 'E2 Allocators'!$B$15:$W$358, MATCH('O5 Details by Class &amp; Accounts'!AQ$18, 'E2 Allocators'!$B$15:$W$15, 0),FALSE)*$G20), 0, VLOOKUP(VLOOKUP($A20, 'E4 TB Allocation Details'!$A$18:$L$214, MATCH("Customer ID", 'E4 TB Allocation Details'!$A$18:$L$18, 0),FALSE), 'E2 Allocators'!$B$15:$W$358, MATCH('O5 Details by Class &amp; Accounts'!AQ$18, 'E2 Allocators'!$B$15:$W$15, 0),FALSE)*$G20)</f>
        <v>0</v>
      </c>
      <c r="AR20" s="1322">
        <f>IF(ISERROR(VLOOKUP(VLOOKUP($A20, 'E4 TB Allocation Details'!$A$18:$L$214, MATCH("Customer ID", 'E4 TB Allocation Details'!$A$18:$L$18, 0),FALSE), 'E2 Allocators'!$B$15:$W$358, MATCH('O5 Details by Class &amp; Accounts'!AR$18, 'E2 Allocators'!$B$15:$W$15, 0),FALSE)*$G20), 0, VLOOKUP(VLOOKUP($A20, 'E4 TB Allocation Details'!$A$18:$L$214, MATCH("Customer ID", 'E4 TB Allocation Details'!$A$18:$L$18, 0),FALSE), 'E2 Allocators'!$B$15:$W$358, MATCH('O5 Details by Class &amp; Accounts'!AR$18, 'E2 Allocators'!$B$15:$W$15, 0),FALSE)*$G20)</f>
        <v>0</v>
      </c>
      <c r="AS20" s="1322">
        <f>IF(ISERROR(VLOOKUP(VLOOKUP($A20, 'E4 TB Allocation Details'!$A$18:$L$214, MATCH("Customer ID", 'E4 TB Allocation Details'!$A$18:$L$18, 0),FALSE), 'E2 Allocators'!$B$15:$W$358, MATCH('O5 Details by Class &amp; Accounts'!AS$18, 'E2 Allocators'!$B$15:$W$15, 0),FALSE)*$G20), 0, VLOOKUP(VLOOKUP($A20, 'E4 TB Allocation Details'!$A$18:$L$214, MATCH("Customer ID", 'E4 TB Allocation Details'!$A$18:$L$18, 0),FALSE), 'E2 Allocators'!$B$15:$W$358, MATCH('O5 Details by Class &amp; Accounts'!AS$18, 'E2 Allocators'!$B$15:$W$15, 0),FALSE)*$G20)</f>
        <v>0</v>
      </c>
      <c r="AT20" s="1322">
        <f>IF(ISERROR(VLOOKUP(VLOOKUP($A20, 'E4 TB Allocation Details'!$A$18:$L$214, MATCH("Customer ID", 'E4 TB Allocation Details'!$A$18:$L$18, 0),FALSE), 'E2 Allocators'!$B$15:$W$358, MATCH('O5 Details by Class &amp; Accounts'!AT$18, 'E2 Allocators'!$B$15:$W$15, 0),FALSE)*$G20), 0, VLOOKUP(VLOOKUP($A20, 'E4 TB Allocation Details'!$A$18:$L$214, MATCH("Customer ID", 'E4 TB Allocation Details'!$A$18:$L$18, 0),FALSE), 'E2 Allocators'!$B$15:$W$358, MATCH('O5 Details by Class &amp; Accounts'!AT$18, 'E2 Allocators'!$B$15:$W$15, 0),FALSE)*$G20)</f>
        <v>0</v>
      </c>
      <c r="AU20" s="1322">
        <f>IF(ISERROR(VLOOKUP(VLOOKUP($A20, 'E4 TB Allocation Details'!$A$18:$L$214, MATCH("Customer ID", 'E4 TB Allocation Details'!$A$18:$L$18, 0),FALSE), 'E2 Allocators'!$B$15:$W$358, MATCH('O5 Details by Class &amp; Accounts'!AU$18, 'E2 Allocators'!$B$15:$W$15, 0),FALSE)*$G20), 0, VLOOKUP(VLOOKUP($A20, 'E4 TB Allocation Details'!$A$18:$L$214, MATCH("Customer ID", 'E4 TB Allocation Details'!$A$18:$L$18, 0),FALSE), 'E2 Allocators'!$B$15:$W$358, MATCH('O5 Details by Class &amp; Accounts'!AU$18, 'E2 Allocators'!$B$15:$W$15, 0),FALSE)*$G20)</f>
        <v>0</v>
      </c>
      <c r="AV20" s="1322">
        <f>IF(ISERROR(VLOOKUP(VLOOKUP($A20, 'E4 TB Allocation Details'!$A$18:$L$214, MATCH("Customer ID", 'E4 TB Allocation Details'!$A$18:$L$18, 0),FALSE), 'E2 Allocators'!$B$15:$W$358, MATCH('O5 Details by Class &amp; Accounts'!AV$18, 'E2 Allocators'!$B$15:$W$15, 0),FALSE)*$G20), 0, VLOOKUP(VLOOKUP($A20, 'E4 TB Allocation Details'!$A$18:$L$214, MATCH("Customer ID", 'E4 TB Allocation Details'!$A$18:$L$18, 0),FALSE), 'E2 Allocators'!$B$15:$W$358, MATCH('O5 Details by Class &amp; Accounts'!AV$18, 'E2 Allocators'!$B$15:$W$15, 0),FALSE)*$G20)</f>
        <v>0</v>
      </c>
      <c r="AW20" s="1322">
        <f>IF(ISERROR(VLOOKUP(VLOOKUP($A20, 'E4 TB Allocation Details'!$A$18:$L$214, MATCH("Customer ID", 'E4 TB Allocation Details'!$A$18:$L$18, 0),FALSE), 'E2 Allocators'!$B$15:$W$358, MATCH('O5 Details by Class &amp; Accounts'!AW$18, 'E2 Allocators'!$B$15:$W$15, 0),FALSE)*$G20), 0, VLOOKUP(VLOOKUP($A20, 'E4 TB Allocation Details'!$A$18:$L$214, MATCH("Customer ID", 'E4 TB Allocation Details'!$A$18:$L$18, 0),FALSE), 'E2 Allocators'!$B$15:$W$358, MATCH('O5 Details by Class &amp; Accounts'!AW$18, 'E2 Allocators'!$B$15:$W$15, 0),FALSE)*$G20)</f>
        <v>0</v>
      </c>
      <c r="AX20" s="1322">
        <f t="shared" ref="AX20:AX57" si="2">SUM(AD20:AW20)</f>
        <v>0</v>
      </c>
      <c r="AY20" s="1322">
        <f>IF(ISERROR(VLOOKUP(VLOOKUP($A20, 'E4 TB Allocation Details'!$A$18:$L$214, MATCH("Misc ID", 'E4 TB Allocation Details'!$A$18:$L$18, 0),FALSE), 'E2 Allocators'!$B$15:$W$358, MATCH('O5 Details by Class &amp; Accounts'!AY$18, 'E2 Allocators'!$B$15:$W$15, 0),FALSE)*$E20), 0, VLOOKUP(VLOOKUP($A20, 'E4 TB Allocation Details'!$A$18:$L$214, MATCH("Misc ID", 'E4 TB Allocation Details'!$A$18:$L$18, 0),FALSE), 'E2 Allocators'!$B$15:$W$358, MATCH('O5 Details by Class &amp; Accounts'!AY$18, 'E2 Allocators'!$B$15:$W$15, 0),FALSE)*$E20)</f>
        <v>0</v>
      </c>
      <c r="AZ20" s="1322">
        <f>IF(ISERROR(VLOOKUP(VLOOKUP($A20, 'E4 TB Allocation Details'!$A$18:$L$214, MATCH("Misc ID", 'E4 TB Allocation Details'!$A$18:$L$18, 0),FALSE), 'E2 Allocators'!$B$15:$W$358, MATCH('O5 Details by Class &amp; Accounts'!AZ$18, 'E2 Allocators'!$B$15:$W$15, 0),FALSE)*$E20), 0, VLOOKUP(VLOOKUP($A20, 'E4 TB Allocation Details'!$A$18:$L$214, MATCH("Misc ID", 'E4 TB Allocation Details'!$A$18:$L$18, 0),FALSE), 'E2 Allocators'!$B$15:$W$358, MATCH('O5 Details by Class &amp; Accounts'!AZ$18, 'E2 Allocators'!$B$15:$W$15, 0),FALSE)*$E20)</f>
        <v>0</v>
      </c>
      <c r="BA20" s="1322">
        <f>IF(ISERROR(VLOOKUP(VLOOKUP($A20, 'E4 TB Allocation Details'!$A$18:$L$214, MATCH("Misc ID", 'E4 TB Allocation Details'!$A$18:$L$18, 0),FALSE), 'E2 Allocators'!$B$15:$W$358, MATCH('O5 Details by Class &amp; Accounts'!BA$18, 'E2 Allocators'!$B$15:$W$15, 0),FALSE)*$E20), 0, VLOOKUP(VLOOKUP($A20, 'E4 TB Allocation Details'!$A$18:$L$214, MATCH("Misc ID", 'E4 TB Allocation Details'!$A$18:$L$18, 0),FALSE), 'E2 Allocators'!$B$15:$W$358, MATCH('O5 Details by Class &amp; Accounts'!BA$18, 'E2 Allocators'!$B$15:$W$15, 0),FALSE)*$E20)</f>
        <v>0</v>
      </c>
      <c r="BB20" s="1322">
        <f>IF(ISERROR(VLOOKUP(VLOOKUP($A20, 'E4 TB Allocation Details'!$A$18:$L$214, MATCH("Misc ID", 'E4 TB Allocation Details'!$A$18:$L$18, 0),FALSE), 'E2 Allocators'!$B$15:$W$358, MATCH('O5 Details by Class &amp; Accounts'!BB$18, 'E2 Allocators'!$B$15:$W$15, 0),FALSE)*$E20), 0, VLOOKUP(VLOOKUP($A20, 'E4 TB Allocation Details'!$A$18:$L$214, MATCH("Misc ID", 'E4 TB Allocation Details'!$A$18:$L$18, 0),FALSE), 'E2 Allocators'!$B$15:$W$358, MATCH('O5 Details by Class &amp; Accounts'!BB$18, 'E2 Allocators'!$B$15:$W$15, 0),FALSE)*$E20)</f>
        <v>0</v>
      </c>
      <c r="BC20" s="1322">
        <f>IF(ISERROR(VLOOKUP(VLOOKUP($A20, 'E4 TB Allocation Details'!$A$18:$L$214, MATCH("Misc ID", 'E4 TB Allocation Details'!$A$18:$L$18, 0),FALSE), 'E2 Allocators'!$B$15:$W$358, MATCH('O5 Details by Class &amp; Accounts'!BC$18, 'E2 Allocators'!$B$15:$W$15, 0),FALSE)*$E20), 0, VLOOKUP(VLOOKUP($A20, 'E4 TB Allocation Details'!$A$18:$L$214, MATCH("Misc ID", 'E4 TB Allocation Details'!$A$18:$L$18, 0),FALSE), 'E2 Allocators'!$B$15:$W$358, MATCH('O5 Details by Class &amp; Accounts'!BC$18, 'E2 Allocators'!$B$15:$W$15, 0),FALSE)*$E20)</f>
        <v>0</v>
      </c>
      <c r="BD20" s="1322">
        <f>IF(ISERROR(VLOOKUP(VLOOKUP($A20, 'E4 TB Allocation Details'!$A$18:$L$214, MATCH("Misc ID", 'E4 TB Allocation Details'!$A$18:$L$18, 0),FALSE), 'E2 Allocators'!$B$15:$W$358, MATCH('O5 Details by Class &amp; Accounts'!BD$18, 'E2 Allocators'!$B$15:$W$15, 0),FALSE)*$E20), 0, VLOOKUP(VLOOKUP($A20, 'E4 TB Allocation Details'!$A$18:$L$214, MATCH("Misc ID", 'E4 TB Allocation Details'!$A$18:$L$18, 0),FALSE), 'E2 Allocators'!$B$15:$W$358, MATCH('O5 Details by Class &amp; Accounts'!BD$18, 'E2 Allocators'!$B$15:$W$15, 0),FALSE)*$E20)</f>
        <v>0</v>
      </c>
      <c r="BE20" s="1322">
        <f>IF(ISERROR(VLOOKUP(VLOOKUP($A20, 'E4 TB Allocation Details'!$A$18:$L$214, MATCH("Misc ID", 'E4 TB Allocation Details'!$A$18:$L$18, 0),FALSE), 'E2 Allocators'!$B$15:$W$358, MATCH('O5 Details by Class &amp; Accounts'!BE$18, 'E2 Allocators'!$B$15:$W$15, 0),FALSE)*$E20), 0, VLOOKUP(VLOOKUP($A20, 'E4 TB Allocation Details'!$A$18:$L$214, MATCH("Misc ID", 'E4 TB Allocation Details'!$A$18:$L$18, 0),FALSE), 'E2 Allocators'!$B$15:$W$358, MATCH('O5 Details by Class &amp; Accounts'!BE$18, 'E2 Allocators'!$B$15:$W$15, 0),FALSE)*$E20)</f>
        <v>0</v>
      </c>
      <c r="BF20" s="1322">
        <f>IF(ISERROR(VLOOKUP(VLOOKUP($A20, 'E4 TB Allocation Details'!$A$18:$L$214, MATCH("Misc ID", 'E4 TB Allocation Details'!$A$18:$L$18, 0),FALSE), 'E2 Allocators'!$B$15:$W$358, MATCH('O5 Details by Class &amp; Accounts'!BF$18, 'E2 Allocators'!$B$15:$W$15, 0),FALSE)*$E20), 0, VLOOKUP(VLOOKUP($A20, 'E4 TB Allocation Details'!$A$18:$L$214, MATCH("Misc ID", 'E4 TB Allocation Details'!$A$18:$L$18, 0),FALSE), 'E2 Allocators'!$B$15:$W$358, MATCH('O5 Details by Class &amp; Accounts'!BF$18, 'E2 Allocators'!$B$15:$W$15, 0),FALSE)*$E20)</f>
        <v>0</v>
      </c>
      <c r="BG20" s="1322">
        <f>IF(ISERROR(VLOOKUP(VLOOKUP($A20, 'E4 TB Allocation Details'!$A$18:$L$214, MATCH("Misc ID", 'E4 TB Allocation Details'!$A$18:$L$18, 0),FALSE), 'E2 Allocators'!$B$15:$W$358, MATCH('O5 Details by Class &amp; Accounts'!BG$18, 'E2 Allocators'!$B$15:$W$15, 0),FALSE)*$E20), 0, VLOOKUP(VLOOKUP($A20, 'E4 TB Allocation Details'!$A$18:$L$214, MATCH("Misc ID", 'E4 TB Allocation Details'!$A$18:$L$18, 0),FALSE), 'E2 Allocators'!$B$15:$W$358, MATCH('O5 Details by Class &amp; Accounts'!BG$18, 'E2 Allocators'!$B$15:$W$15, 0),FALSE)*$E20)</f>
        <v>0</v>
      </c>
      <c r="BH20" s="1322">
        <f>IF(ISERROR(VLOOKUP(VLOOKUP($A20, 'E4 TB Allocation Details'!$A$18:$L$214, MATCH("Misc ID", 'E4 TB Allocation Details'!$A$18:$L$18, 0),FALSE), 'E2 Allocators'!$B$15:$W$358, MATCH('O5 Details by Class &amp; Accounts'!BH$18, 'E2 Allocators'!$B$15:$W$15, 0),FALSE)*$E20), 0, VLOOKUP(VLOOKUP($A20, 'E4 TB Allocation Details'!$A$18:$L$214, MATCH("Misc ID", 'E4 TB Allocation Details'!$A$18:$L$18, 0),FALSE), 'E2 Allocators'!$B$15:$W$358, MATCH('O5 Details by Class &amp; Accounts'!BH$18, 'E2 Allocators'!$B$15:$W$15, 0),FALSE)*$E20)</f>
        <v>0</v>
      </c>
      <c r="BI20" s="1322">
        <f>IF(ISERROR(VLOOKUP(VLOOKUP($A20, 'E4 TB Allocation Details'!$A$18:$L$214, MATCH("Misc ID", 'E4 TB Allocation Details'!$A$18:$L$18, 0),FALSE), 'E2 Allocators'!$B$15:$W$358, MATCH('O5 Details by Class &amp; Accounts'!BI$18, 'E2 Allocators'!$B$15:$W$15, 0),FALSE)*$E20), 0, VLOOKUP(VLOOKUP($A20, 'E4 TB Allocation Details'!$A$18:$L$214, MATCH("Misc ID", 'E4 TB Allocation Details'!$A$18:$L$18, 0),FALSE), 'E2 Allocators'!$B$15:$W$358, MATCH('O5 Details by Class &amp; Accounts'!BI$18, 'E2 Allocators'!$B$15:$W$15, 0),FALSE)*$E20)</f>
        <v>0</v>
      </c>
      <c r="BJ20" s="1322">
        <f>IF(ISERROR(VLOOKUP(VLOOKUP($A20, 'E4 TB Allocation Details'!$A$18:$L$214, MATCH("Misc ID", 'E4 TB Allocation Details'!$A$18:$L$18, 0),FALSE), 'E2 Allocators'!$B$15:$W$358, MATCH('O5 Details by Class &amp; Accounts'!BJ$18, 'E2 Allocators'!$B$15:$W$15, 0),FALSE)*$E20), 0, VLOOKUP(VLOOKUP($A20, 'E4 TB Allocation Details'!$A$18:$L$214, MATCH("Misc ID", 'E4 TB Allocation Details'!$A$18:$L$18, 0),FALSE), 'E2 Allocators'!$B$15:$W$358, MATCH('O5 Details by Class &amp; Accounts'!BJ$18, 'E2 Allocators'!$B$15:$W$15, 0),FALSE)*$E20)</f>
        <v>0</v>
      </c>
      <c r="BK20" s="1322">
        <f>IF(ISERROR(VLOOKUP(VLOOKUP($A20, 'E4 TB Allocation Details'!$A$18:$L$214, MATCH("Misc ID", 'E4 TB Allocation Details'!$A$18:$L$18, 0),FALSE), 'E2 Allocators'!$B$15:$W$358, MATCH('O5 Details by Class &amp; Accounts'!BK$18, 'E2 Allocators'!$B$15:$W$15, 0),FALSE)*$E20), 0, VLOOKUP(VLOOKUP($A20, 'E4 TB Allocation Details'!$A$18:$L$214, MATCH("Misc ID", 'E4 TB Allocation Details'!$A$18:$L$18, 0),FALSE), 'E2 Allocators'!$B$15:$W$358, MATCH('O5 Details by Class &amp; Accounts'!BK$18, 'E2 Allocators'!$B$15:$W$15, 0),FALSE)*$E20)</f>
        <v>0</v>
      </c>
      <c r="BL20" s="1322">
        <f>IF(ISERROR(VLOOKUP(VLOOKUP($A20, 'E4 TB Allocation Details'!$A$18:$L$214, MATCH("Misc ID", 'E4 TB Allocation Details'!$A$18:$L$18, 0),FALSE), 'E2 Allocators'!$B$15:$W$358, MATCH('O5 Details by Class &amp; Accounts'!BL$18, 'E2 Allocators'!$B$15:$W$15, 0),FALSE)*$E20), 0, VLOOKUP(VLOOKUP($A20, 'E4 TB Allocation Details'!$A$18:$L$214, MATCH("Misc ID", 'E4 TB Allocation Details'!$A$18:$L$18, 0),FALSE), 'E2 Allocators'!$B$15:$W$358, MATCH('O5 Details by Class &amp; Accounts'!BL$18, 'E2 Allocators'!$B$15:$W$15, 0),FALSE)*$E20)</f>
        <v>0</v>
      </c>
      <c r="BM20" s="1322">
        <f>IF(ISERROR(VLOOKUP(VLOOKUP($A20, 'E4 TB Allocation Details'!$A$18:$L$214, MATCH("Misc ID", 'E4 TB Allocation Details'!$A$18:$L$18, 0),FALSE), 'E2 Allocators'!$B$15:$W$358, MATCH('O5 Details by Class &amp; Accounts'!BM$18, 'E2 Allocators'!$B$15:$W$15, 0),FALSE)*$E20), 0, VLOOKUP(VLOOKUP($A20, 'E4 TB Allocation Details'!$A$18:$L$214, MATCH("Misc ID", 'E4 TB Allocation Details'!$A$18:$L$18, 0),FALSE), 'E2 Allocators'!$B$15:$W$358, MATCH('O5 Details by Class &amp; Accounts'!BM$18, 'E2 Allocators'!$B$15:$W$15, 0),FALSE)*$E20)</f>
        <v>0</v>
      </c>
      <c r="BN20" s="1322">
        <f>IF(ISERROR(VLOOKUP(VLOOKUP($A20, 'E4 TB Allocation Details'!$A$18:$L$214, MATCH("Misc ID", 'E4 TB Allocation Details'!$A$18:$L$18, 0),FALSE), 'E2 Allocators'!$B$15:$W$358, MATCH('O5 Details by Class &amp; Accounts'!BN$18, 'E2 Allocators'!$B$15:$W$15, 0),FALSE)*$E20), 0, VLOOKUP(VLOOKUP($A20, 'E4 TB Allocation Details'!$A$18:$L$214, MATCH("Misc ID", 'E4 TB Allocation Details'!$A$18:$L$18, 0),FALSE), 'E2 Allocators'!$B$15:$W$358, MATCH('O5 Details by Class &amp; Accounts'!BN$18, 'E2 Allocators'!$B$15:$W$15, 0),FALSE)*$E20)</f>
        <v>0</v>
      </c>
      <c r="BO20" s="1322">
        <f>IF(ISERROR(VLOOKUP(VLOOKUP($A20, 'E4 TB Allocation Details'!$A$18:$L$214, MATCH("Misc ID", 'E4 TB Allocation Details'!$A$18:$L$18, 0),FALSE), 'E2 Allocators'!$B$15:$W$358, MATCH('O5 Details by Class &amp; Accounts'!BO$18, 'E2 Allocators'!$B$15:$W$15, 0),FALSE)*$E20), 0, VLOOKUP(VLOOKUP($A20, 'E4 TB Allocation Details'!$A$18:$L$214, MATCH("Misc ID", 'E4 TB Allocation Details'!$A$18:$L$18, 0),FALSE), 'E2 Allocators'!$B$15:$W$358, MATCH('O5 Details by Class &amp; Accounts'!BO$18, 'E2 Allocators'!$B$15:$W$15, 0),FALSE)*$E20)</f>
        <v>0</v>
      </c>
      <c r="BP20" s="1322">
        <f>IF(ISERROR(VLOOKUP(VLOOKUP($A20, 'E4 TB Allocation Details'!$A$18:$L$214, MATCH("Misc ID", 'E4 TB Allocation Details'!$A$18:$L$18, 0),FALSE), 'E2 Allocators'!$B$15:$W$358, MATCH('O5 Details by Class &amp; Accounts'!BP$18, 'E2 Allocators'!$B$15:$W$15, 0),FALSE)*$E20), 0, VLOOKUP(VLOOKUP($A20, 'E4 TB Allocation Details'!$A$18:$L$214, MATCH("Misc ID", 'E4 TB Allocation Details'!$A$18:$L$18, 0),FALSE), 'E2 Allocators'!$B$15:$W$358, MATCH('O5 Details by Class &amp; Accounts'!BP$18, 'E2 Allocators'!$B$15:$W$15, 0),FALSE)*$E20)</f>
        <v>0</v>
      </c>
      <c r="BQ20" s="1322">
        <f>IF(ISERROR(VLOOKUP(VLOOKUP($A20, 'E4 TB Allocation Details'!$A$18:$L$214, MATCH("Misc ID", 'E4 TB Allocation Details'!$A$18:$L$18, 0),FALSE), 'E2 Allocators'!$B$15:$W$358, MATCH('O5 Details by Class &amp; Accounts'!BQ$18, 'E2 Allocators'!$B$15:$W$15, 0),FALSE)*$E20), 0, VLOOKUP(VLOOKUP($A20, 'E4 TB Allocation Details'!$A$18:$L$214, MATCH("Misc ID", 'E4 TB Allocation Details'!$A$18:$L$18, 0),FALSE), 'E2 Allocators'!$B$15:$W$358, MATCH('O5 Details by Class &amp; Accounts'!BQ$18, 'E2 Allocators'!$B$15:$W$15, 0),FALSE)*$E20)</f>
        <v>0</v>
      </c>
      <c r="BR20" s="1322">
        <f>IF(ISERROR(VLOOKUP(VLOOKUP($A20, 'E4 TB Allocation Details'!$A$18:$L$214, MATCH("Misc ID", 'E4 TB Allocation Details'!$A$18:$L$18, 0),FALSE), 'E2 Allocators'!$B$15:$W$358, MATCH('O5 Details by Class &amp; Accounts'!BR$18, 'E2 Allocators'!$B$15:$W$15, 0),FALSE)*$E20), 0, VLOOKUP(VLOOKUP($A20, 'E4 TB Allocation Details'!$A$18:$L$214, MATCH("Misc ID", 'E4 TB Allocation Details'!$A$18:$L$18, 0),FALSE), 'E2 Allocators'!$B$15:$W$358, MATCH('O5 Details by Class &amp; Accounts'!BR$18, 'E2 Allocators'!$B$15:$W$15, 0),FALSE)*$E20)</f>
        <v>0</v>
      </c>
      <c r="BS20" s="1322">
        <f t="shared" ref="BS20:BS57" si="3">SUM(AY20:BR20)</f>
        <v>0</v>
      </c>
      <c r="BT20" s="1322">
        <f>IF(ISERROR(VLOOKUP(VLOOKUP($A20, 'E4 TB Allocation Details'!$A$18:$L$214, MATCH("A &amp; G ID", 'E4 TB Allocation Details'!$A$18:$L$18, 0),FALSE), 'E2 Allocators'!$B$15:$W$358, MATCH('O5 Details by Class &amp; Accounts'!BT$18, 'E2 Allocators'!$B$15:$W$15, 0),FALSE)*$E20), 0, VLOOKUP(VLOOKUP($A20, 'E4 TB Allocation Details'!$A$18:$L$214, MATCH("A &amp; G ID", 'E4 TB Allocation Details'!$A$18:$L$18, 0),FALSE), 'E2 Allocators'!$B$15:$W$358, MATCH('O5 Details by Class &amp; Accounts'!BT$18, 'E2 Allocators'!$B$15:$W$15, 0),FALSE)*$E20)</f>
        <v>0</v>
      </c>
      <c r="BU20" s="1322">
        <f>IF(ISERROR(VLOOKUP(VLOOKUP($A20, 'E4 TB Allocation Details'!$A$18:$L$214, MATCH("A &amp; G ID", 'E4 TB Allocation Details'!$A$18:$L$18, 0),FALSE), 'E2 Allocators'!$B$15:$W$358, MATCH('O5 Details by Class &amp; Accounts'!BU$18, 'E2 Allocators'!$B$15:$W$15, 0),FALSE)*$E20), 0, VLOOKUP(VLOOKUP($A20, 'E4 TB Allocation Details'!$A$18:$L$214, MATCH("A &amp; G ID", 'E4 TB Allocation Details'!$A$18:$L$18, 0),FALSE), 'E2 Allocators'!$B$15:$W$358, MATCH('O5 Details by Class &amp; Accounts'!BU$18, 'E2 Allocators'!$B$15:$W$15, 0),FALSE)*$E20)</f>
        <v>0</v>
      </c>
      <c r="BV20" s="1322">
        <f>IF(ISERROR(VLOOKUP(VLOOKUP($A20, 'E4 TB Allocation Details'!$A$18:$L$214, MATCH("A &amp; G ID", 'E4 TB Allocation Details'!$A$18:$L$18, 0),FALSE), 'E2 Allocators'!$B$15:$W$358, MATCH('O5 Details by Class &amp; Accounts'!BV$18, 'E2 Allocators'!$B$15:$W$15, 0),FALSE)*$E20), 0, VLOOKUP(VLOOKUP($A20, 'E4 TB Allocation Details'!$A$18:$L$214, MATCH("A &amp; G ID", 'E4 TB Allocation Details'!$A$18:$L$18, 0),FALSE), 'E2 Allocators'!$B$15:$W$358, MATCH('O5 Details by Class &amp; Accounts'!BV$18, 'E2 Allocators'!$B$15:$W$15, 0),FALSE)*$E20)</f>
        <v>0</v>
      </c>
      <c r="BW20" s="1322">
        <f>IF(ISERROR(VLOOKUP(VLOOKUP($A20, 'E4 TB Allocation Details'!$A$18:$L$214, MATCH("A &amp; G ID", 'E4 TB Allocation Details'!$A$18:$L$18, 0),FALSE), 'E2 Allocators'!$B$15:$W$358, MATCH('O5 Details by Class &amp; Accounts'!BW$18, 'E2 Allocators'!$B$15:$W$15, 0),FALSE)*$E20), 0, VLOOKUP(VLOOKUP($A20, 'E4 TB Allocation Details'!$A$18:$L$214, MATCH("A &amp; G ID", 'E4 TB Allocation Details'!$A$18:$L$18, 0),FALSE), 'E2 Allocators'!$B$15:$W$358, MATCH('O5 Details by Class &amp; Accounts'!BW$18, 'E2 Allocators'!$B$15:$W$15, 0),FALSE)*$E20)</f>
        <v>0</v>
      </c>
      <c r="BX20" s="1322">
        <f>IF(ISERROR(VLOOKUP(VLOOKUP($A20, 'E4 TB Allocation Details'!$A$18:$L$214, MATCH("A &amp; G ID", 'E4 TB Allocation Details'!$A$18:$L$18, 0),FALSE), 'E2 Allocators'!$B$15:$W$358, MATCH('O5 Details by Class &amp; Accounts'!BX$18, 'E2 Allocators'!$B$15:$W$15, 0),FALSE)*$E20), 0, VLOOKUP(VLOOKUP($A20, 'E4 TB Allocation Details'!$A$18:$L$214, MATCH("A &amp; G ID", 'E4 TB Allocation Details'!$A$18:$L$18, 0),FALSE), 'E2 Allocators'!$B$15:$W$358, MATCH('O5 Details by Class &amp; Accounts'!BX$18, 'E2 Allocators'!$B$15:$W$15, 0),FALSE)*$E20)</f>
        <v>0</v>
      </c>
      <c r="BY20" s="1322">
        <f>IF(ISERROR(VLOOKUP(VLOOKUP($A20, 'E4 TB Allocation Details'!$A$18:$L$214, MATCH("A &amp; G ID", 'E4 TB Allocation Details'!$A$18:$L$18, 0),FALSE), 'E2 Allocators'!$B$15:$W$358, MATCH('O5 Details by Class &amp; Accounts'!BY$18, 'E2 Allocators'!$B$15:$W$15, 0),FALSE)*$E20), 0, VLOOKUP(VLOOKUP($A20, 'E4 TB Allocation Details'!$A$18:$L$214, MATCH("A &amp; G ID", 'E4 TB Allocation Details'!$A$18:$L$18, 0),FALSE), 'E2 Allocators'!$B$15:$W$358, MATCH('O5 Details by Class &amp; Accounts'!BY$18, 'E2 Allocators'!$B$15:$W$15, 0),FALSE)*$E20)</f>
        <v>0</v>
      </c>
      <c r="BZ20" s="1322">
        <f>IF(ISERROR(VLOOKUP(VLOOKUP($A20, 'E4 TB Allocation Details'!$A$18:$L$214, MATCH("A &amp; G ID", 'E4 TB Allocation Details'!$A$18:$L$18, 0),FALSE), 'E2 Allocators'!$B$15:$W$358, MATCH('O5 Details by Class &amp; Accounts'!BZ$18, 'E2 Allocators'!$B$15:$W$15, 0),FALSE)*$E20), 0, VLOOKUP(VLOOKUP($A20, 'E4 TB Allocation Details'!$A$18:$L$214, MATCH("A &amp; G ID", 'E4 TB Allocation Details'!$A$18:$L$18, 0),FALSE), 'E2 Allocators'!$B$15:$W$358, MATCH('O5 Details by Class &amp; Accounts'!BZ$18, 'E2 Allocators'!$B$15:$W$15, 0),FALSE)*$E20)</f>
        <v>0</v>
      </c>
      <c r="CA20" s="1322">
        <f>IF(ISERROR(VLOOKUP(VLOOKUP($A20, 'E4 TB Allocation Details'!$A$18:$L$214, MATCH("A &amp; G ID", 'E4 TB Allocation Details'!$A$18:$L$18, 0),FALSE), 'E2 Allocators'!$B$15:$W$358, MATCH('O5 Details by Class &amp; Accounts'!CA$18, 'E2 Allocators'!$B$15:$W$15, 0),FALSE)*$E20), 0, VLOOKUP(VLOOKUP($A20, 'E4 TB Allocation Details'!$A$18:$L$214, MATCH("A &amp; G ID", 'E4 TB Allocation Details'!$A$18:$L$18, 0),FALSE), 'E2 Allocators'!$B$15:$W$358, MATCH('O5 Details by Class &amp; Accounts'!CA$18, 'E2 Allocators'!$B$15:$W$15, 0),FALSE)*$E20)</f>
        <v>0</v>
      </c>
      <c r="CB20" s="1322">
        <f>IF(ISERROR(VLOOKUP(VLOOKUP($A20, 'E4 TB Allocation Details'!$A$18:$L$214, MATCH("A &amp; G ID", 'E4 TB Allocation Details'!$A$18:$L$18, 0),FALSE), 'E2 Allocators'!$B$15:$W$358, MATCH('O5 Details by Class &amp; Accounts'!CB$18, 'E2 Allocators'!$B$15:$W$15, 0),FALSE)*$E20), 0, VLOOKUP(VLOOKUP($A20, 'E4 TB Allocation Details'!$A$18:$L$214, MATCH("A &amp; G ID", 'E4 TB Allocation Details'!$A$18:$L$18, 0),FALSE), 'E2 Allocators'!$B$15:$W$358, MATCH('O5 Details by Class &amp; Accounts'!CB$18, 'E2 Allocators'!$B$15:$W$15, 0),FALSE)*$E20)</f>
        <v>0</v>
      </c>
      <c r="CC20" s="1322">
        <f>IF(ISERROR(VLOOKUP(VLOOKUP($A20, 'E4 TB Allocation Details'!$A$18:$L$214, MATCH("A &amp; G ID", 'E4 TB Allocation Details'!$A$18:$L$18, 0),FALSE), 'E2 Allocators'!$B$15:$W$358, MATCH('O5 Details by Class &amp; Accounts'!CC$18, 'E2 Allocators'!$B$15:$W$15, 0),FALSE)*$E20), 0, VLOOKUP(VLOOKUP($A20, 'E4 TB Allocation Details'!$A$18:$L$214, MATCH("A &amp; G ID", 'E4 TB Allocation Details'!$A$18:$L$18, 0),FALSE), 'E2 Allocators'!$B$15:$W$358, MATCH('O5 Details by Class &amp; Accounts'!CC$18, 'E2 Allocators'!$B$15:$W$15, 0),FALSE)*$E20)</f>
        <v>0</v>
      </c>
      <c r="CD20" s="1322">
        <f>IF(ISERROR(VLOOKUP(VLOOKUP($A20, 'E4 TB Allocation Details'!$A$18:$L$214, MATCH("A &amp; G ID", 'E4 TB Allocation Details'!$A$18:$L$18, 0),FALSE), 'E2 Allocators'!$B$15:$W$358, MATCH('O5 Details by Class &amp; Accounts'!CD$18, 'E2 Allocators'!$B$15:$W$15, 0),FALSE)*$E20), 0, VLOOKUP(VLOOKUP($A20, 'E4 TB Allocation Details'!$A$18:$L$214, MATCH("A &amp; G ID", 'E4 TB Allocation Details'!$A$18:$L$18, 0),FALSE), 'E2 Allocators'!$B$15:$W$358, MATCH('O5 Details by Class &amp; Accounts'!CD$18, 'E2 Allocators'!$B$15:$W$15, 0),FALSE)*$E20)</f>
        <v>0</v>
      </c>
      <c r="CE20" s="1322">
        <f>IF(ISERROR(VLOOKUP(VLOOKUP($A20, 'E4 TB Allocation Details'!$A$18:$L$214, MATCH("A &amp; G ID", 'E4 TB Allocation Details'!$A$18:$L$18, 0),FALSE), 'E2 Allocators'!$B$15:$W$358, MATCH('O5 Details by Class &amp; Accounts'!CE$18, 'E2 Allocators'!$B$15:$W$15, 0),FALSE)*$E20), 0, VLOOKUP(VLOOKUP($A20, 'E4 TB Allocation Details'!$A$18:$L$214, MATCH("A &amp; G ID", 'E4 TB Allocation Details'!$A$18:$L$18, 0),FALSE), 'E2 Allocators'!$B$15:$W$358, MATCH('O5 Details by Class &amp; Accounts'!CE$18, 'E2 Allocators'!$B$15:$W$15, 0),FALSE)*$E20)</f>
        <v>0</v>
      </c>
      <c r="CF20" s="1322">
        <f>IF(ISERROR(VLOOKUP(VLOOKUP($A20, 'E4 TB Allocation Details'!$A$18:$L$214, MATCH("A &amp; G ID", 'E4 TB Allocation Details'!$A$18:$L$18, 0),FALSE), 'E2 Allocators'!$B$15:$W$358, MATCH('O5 Details by Class &amp; Accounts'!CF$18, 'E2 Allocators'!$B$15:$W$15, 0),FALSE)*$E20), 0, VLOOKUP(VLOOKUP($A20, 'E4 TB Allocation Details'!$A$18:$L$214, MATCH("A &amp; G ID", 'E4 TB Allocation Details'!$A$18:$L$18, 0),FALSE), 'E2 Allocators'!$B$15:$W$358, MATCH('O5 Details by Class &amp; Accounts'!CF$18, 'E2 Allocators'!$B$15:$W$15, 0),FALSE)*$E20)</f>
        <v>0</v>
      </c>
      <c r="CG20" s="1322">
        <f>IF(ISERROR(VLOOKUP(VLOOKUP($A20, 'E4 TB Allocation Details'!$A$18:$L$214, MATCH("A &amp; G ID", 'E4 TB Allocation Details'!$A$18:$L$18, 0),FALSE), 'E2 Allocators'!$B$15:$W$358, MATCH('O5 Details by Class &amp; Accounts'!CG$18, 'E2 Allocators'!$B$15:$W$15, 0),FALSE)*$E20), 0, VLOOKUP(VLOOKUP($A20, 'E4 TB Allocation Details'!$A$18:$L$214, MATCH("A &amp; G ID", 'E4 TB Allocation Details'!$A$18:$L$18, 0),FALSE), 'E2 Allocators'!$B$15:$W$358, MATCH('O5 Details by Class &amp; Accounts'!CG$18, 'E2 Allocators'!$B$15:$W$15, 0),FALSE)*$E20)</f>
        <v>0</v>
      </c>
      <c r="CH20" s="1322">
        <f>IF(ISERROR(VLOOKUP(VLOOKUP($A20, 'E4 TB Allocation Details'!$A$18:$L$214, MATCH("A &amp; G ID", 'E4 TB Allocation Details'!$A$18:$L$18, 0),FALSE), 'E2 Allocators'!$B$15:$W$358, MATCH('O5 Details by Class &amp; Accounts'!CH$18, 'E2 Allocators'!$B$15:$W$15, 0),FALSE)*$E20), 0, VLOOKUP(VLOOKUP($A20, 'E4 TB Allocation Details'!$A$18:$L$214, MATCH("A &amp; G ID", 'E4 TB Allocation Details'!$A$18:$L$18, 0),FALSE), 'E2 Allocators'!$B$15:$W$358, MATCH('O5 Details by Class &amp; Accounts'!CH$18, 'E2 Allocators'!$B$15:$W$15, 0),FALSE)*$E20)</f>
        <v>0</v>
      </c>
      <c r="CI20" s="1322">
        <f>IF(ISERROR(VLOOKUP(VLOOKUP($A20, 'E4 TB Allocation Details'!$A$18:$L$214, MATCH("A &amp; G ID", 'E4 TB Allocation Details'!$A$18:$L$18, 0),FALSE), 'E2 Allocators'!$B$15:$W$358, MATCH('O5 Details by Class &amp; Accounts'!CI$18, 'E2 Allocators'!$B$15:$W$15, 0),FALSE)*$E20), 0, VLOOKUP(VLOOKUP($A20, 'E4 TB Allocation Details'!$A$18:$L$214, MATCH("A &amp; G ID", 'E4 TB Allocation Details'!$A$18:$L$18, 0),FALSE), 'E2 Allocators'!$B$15:$W$358, MATCH('O5 Details by Class &amp; Accounts'!CI$18, 'E2 Allocators'!$B$15:$W$15, 0),FALSE)*$E20)</f>
        <v>0</v>
      </c>
      <c r="CJ20" s="1322">
        <f>IF(ISERROR(VLOOKUP(VLOOKUP($A20, 'E4 TB Allocation Details'!$A$18:$L$214, MATCH("A &amp; G ID", 'E4 TB Allocation Details'!$A$18:$L$18, 0),FALSE), 'E2 Allocators'!$B$15:$W$358, MATCH('O5 Details by Class &amp; Accounts'!CJ$18, 'E2 Allocators'!$B$15:$W$15, 0),FALSE)*$E20), 0, VLOOKUP(VLOOKUP($A20, 'E4 TB Allocation Details'!$A$18:$L$214, MATCH("A &amp; G ID", 'E4 TB Allocation Details'!$A$18:$L$18, 0),FALSE), 'E2 Allocators'!$B$15:$W$358, MATCH('O5 Details by Class &amp; Accounts'!CJ$18, 'E2 Allocators'!$B$15:$W$15, 0),FALSE)*$E20)</f>
        <v>0</v>
      </c>
      <c r="CK20" s="1322">
        <f>IF(ISERROR(VLOOKUP(VLOOKUP($A20, 'E4 TB Allocation Details'!$A$18:$L$214, MATCH("A &amp; G ID", 'E4 TB Allocation Details'!$A$18:$L$18, 0),FALSE), 'E2 Allocators'!$B$15:$W$358, MATCH('O5 Details by Class &amp; Accounts'!CK$18, 'E2 Allocators'!$B$15:$W$15, 0),FALSE)*$E20), 0, VLOOKUP(VLOOKUP($A20, 'E4 TB Allocation Details'!$A$18:$L$214, MATCH("A &amp; G ID", 'E4 TB Allocation Details'!$A$18:$L$18, 0),FALSE), 'E2 Allocators'!$B$15:$W$358, MATCH('O5 Details by Class &amp; Accounts'!CK$18, 'E2 Allocators'!$B$15:$W$15, 0),FALSE)*$E20)</f>
        <v>0</v>
      </c>
      <c r="CL20" s="1322">
        <f>IF(ISERROR(VLOOKUP(VLOOKUP($A20, 'E4 TB Allocation Details'!$A$18:$L$214, MATCH("A &amp; G ID", 'E4 TB Allocation Details'!$A$18:$L$18, 0),FALSE), 'E2 Allocators'!$B$15:$W$358, MATCH('O5 Details by Class &amp; Accounts'!CL$18, 'E2 Allocators'!$B$15:$W$15, 0),FALSE)*$E20), 0, VLOOKUP(VLOOKUP($A20, 'E4 TB Allocation Details'!$A$18:$L$214, MATCH("A &amp; G ID", 'E4 TB Allocation Details'!$A$18:$L$18, 0),FALSE), 'E2 Allocators'!$B$15:$W$358, MATCH('O5 Details by Class &amp; Accounts'!CL$18, 'E2 Allocators'!$B$15:$W$15, 0),FALSE)*$E20)</f>
        <v>0</v>
      </c>
      <c r="CM20" s="1322">
        <f>IF(ISERROR(VLOOKUP(VLOOKUP($A20, 'E4 TB Allocation Details'!$A$18:$L$214, MATCH("A &amp; G ID", 'E4 TB Allocation Details'!$A$18:$L$18, 0),FALSE), 'E2 Allocators'!$B$15:$W$358, MATCH('O5 Details by Class &amp; Accounts'!CM$18, 'E2 Allocators'!$B$15:$W$15, 0),FALSE)*$E20), 0, VLOOKUP(VLOOKUP($A20, 'E4 TB Allocation Details'!$A$18:$L$214, MATCH("A &amp; G ID", 'E4 TB Allocation Details'!$A$18:$L$18, 0),FALSE), 'E2 Allocators'!$B$15:$W$358, MATCH('O5 Details by Class &amp; Accounts'!CM$18, 'E2 Allocators'!$B$15:$W$15, 0),FALSE)*$E20)</f>
        <v>0</v>
      </c>
      <c r="CN20" s="1322">
        <f>SUM(BT20:CM20)</f>
        <v>0</v>
      </c>
      <c r="CO20" s="1651">
        <f t="shared" ref="CO20:CO56" si="4">+E20-AC20-AX20-BS20-CN20</f>
        <v>0</v>
      </c>
      <c r="CQ20" s="1899" t="inlineStr">
        <is>
          <t/>
        </is>
      </c>
    </row>
    <row r="21" spans="1:95" s="64" customFormat="1" ht="12.75" x14ac:dyDescent="0.2">
      <c r="A21" s="1088">
        <v>1805</v>
      </c>
      <c r="B21" s="1089" t="s">
        <v>282</v>
      </c>
      <c r="C21" s="1648">
        <f>IF(ISERROR(VLOOKUP($A21,'I3 TB Data'!$A$19:$H$483,MATCH('O5 Details by Class &amp; Accounts'!$C$18, 'I3 TB Data'!$A$19:$H$19,0),0)), 0, VLOOKUP($A21,'I3 TB Data'!$A$19:$H$483,MATCH('O5 Details by Class &amp; Accounts'!$C$18,'I3 TB Data'!$A$19:$H$19,0),0))</f>
        <v>258134.21000000002</v>
      </c>
      <c r="D21" s="1649">
        <f>'I4 BO ASSETS'!E18</f>
        <v>-258134.21000000002</v>
      </c>
      <c r="E21" s="1648">
        <f>C21+D21</f>
        <v>0</v>
      </c>
      <c r="F21" s="1650">
        <f>IF(ISERROR(VLOOKUP($A21, 'E1 Categorization'!A33:E124, MATCH("Customer Component", 'E1 Categorization'!$A$33:$E$33,0), 0)), 0, IF(VLOOKUP($A21, 'E1 Categorization'!A33:E124, MATCH("Customer Component", 'E1 Categorization'!$A$33:$E$33,0), 0)=0, 'O5 Details by Class &amp; Accounts'!$E21, IF(AND(VLOOKUP($A21, 'E1 Categorization'!A33:E124, MATCH("Customer Component", 'E1 Categorization'!$A$33:$E$33,0), 0) &gt;0, VLOOKUP($A21, 'E1 Categorization'!A33:E124, MATCH("Customer Component", 'E1 Categorization'!$A$33:$E$33,0), 0)&lt;1), 'O5 Details by Class &amp; Accounts'!$E21*(1-VLOOKUP($A21, 'E1 Categorization'!A33:E124, MATCH("Customer Component", 'E1 Categorization'!$A$33:$E$33,0), 0)), 0)))</f>
        <v>0</v>
      </c>
      <c r="G21" s="1650">
        <f>IF(ISERROR(VLOOKUP($A21, 'E1 Categorization'!A33:E124, MATCH("Customer Component", 'E1 Categorization'!$A$33:$E$33,0), 0)),0, IF(VLOOKUP($A21, 'E1 Categorization'!A33:E124, MATCH("Customer Component", 'E1 Categorization'!$A$33:$E$33,0), 0)=0, 0, IF(AND(VLOOKUP($A21, 'E1 Categorization'!A33:E124, MATCH("Customer Component", 'E1 Categorization'!$A$33:$E$33,0), 0) &gt;0, VLOOKUP($A21, 'E1 Categorization'!A33:E124, MATCH("Customer Component", 'E1 Categorization'!$A$33:$E$33,0), 0)&lt;1), 'O5 Details by Class &amp; Accounts'!$E21*(VLOOKUP($A21, 'E1 Categorization'!A33:E124, MATCH("Customer Component", 'E1 Categorization'!$A$33:$E$33,0), 0)), 'O5 Details by Class &amp; Accounts'!$E21)))</f>
        <v>0</v>
      </c>
      <c r="H21" s="1322">
        <f t="shared" si="0"/>
        <v>0</v>
      </c>
      <c r="I21" s="1322">
        <f>IF(ISERROR(VLOOKUP(VLOOKUP($A21, 'E4 TB Allocation Details'!$A$18:$L$214, MATCH("Demand ID", 'E4 TB Allocation Details'!$A$18:$L$18, 0),FALSE), 'E2 Allocators'!$B$15:$W$358, MATCH('O5 Details by Class &amp; Accounts'!I$18, 'E2 Allocators'!$B$15:$W$15, 0),FALSE)*$F21), 0, VLOOKUP(VLOOKUP($A21, 'E4 TB Allocation Details'!$A$18:$L$214, MATCH("Demand ID", 'E4 TB Allocation Details'!$A$18:$L$18, 0),FALSE), 'E2 Allocators'!$B$15:$W$358, MATCH('O5 Details by Class &amp; Accounts'!I$18, 'E2 Allocators'!$B$15:$W$15, 0),FALSE)*$F21)</f>
        <v>0</v>
      </c>
      <c r="J21" s="1322">
        <f>IF(ISERROR(VLOOKUP(VLOOKUP($A21, 'E4 TB Allocation Details'!$A$18:$L$214, MATCH("Demand ID", 'E4 TB Allocation Details'!$A$18:$L$18, 0),FALSE), 'E2 Allocators'!$B$15:$W$358, MATCH('O5 Details by Class &amp; Accounts'!J$18, 'E2 Allocators'!$B$15:$W$15, 0),FALSE)*$F21), 0, VLOOKUP(VLOOKUP($A21, 'E4 TB Allocation Details'!$A$18:$L$214, MATCH("Demand ID", 'E4 TB Allocation Details'!$A$18:$L$18, 0),FALSE), 'E2 Allocators'!$B$15:$W$358, MATCH('O5 Details by Class &amp; Accounts'!J$18, 'E2 Allocators'!$B$15:$W$15, 0),FALSE)*$F21)</f>
        <v>0</v>
      </c>
      <c r="K21" s="1322">
        <f>IF(ISERROR(VLOOKUP(VLOOKUP($A21, 'E4 TB Allocation Details'!$A$18:$L$214, MATCH("Demand ID", 'E4 TB Allocation Details'!$A$18:$L$18, 0),FALSE), 'E2 Allocators'!$B$15:$W$358, MATCH('O5 Details by Class &amp; Accounts'!K$18, 'E2 Allocators'!$B$15:$W$15, 0),FALSE)*$F21), 0, VLOOKUP(VLOOKUP($A21, 'E4 TB Allocation Details'!$A$18:$L$214, MATCH("Demand ID", 'E4 TB Allocation Details'!$A$18:$L$18, 0),FALSE), 'E2 Allocators'!$B$15:$W$358, MATCH('O5 Details by Class &amp; Accounts'!K$18, 'E2 Allocators'!$B$15:$W$15, 0),FALSE)*$F21)</f>
        <v>0</v>
      </c>
      <c r="L21" s="1322">
        <f>IF(ISERROR(VLOOKUP(VLOOKUP($A21, 'E4 TB Allocation Details'!$A$18:$L$214, MATCH("Demand ID", 'E4 TB Allocation Details'!$A$18:$L$18, 0),FALSE), 'E2 Allocators'!$B$15:$W$358, MATCH('O5 Details by Class &amp; Accounts'!L$18, 'E2 Allocators'!$B$15:$W$15, 0),FALSE)*$F21), 0, VLOOKUP(VLOOKUP($A21, 'E4 TB Allocation Details'!$A$18:$L$214, MATCH("Demand ID", 'E4 TB Allocation Details'!$A$18:$L$18, 0),FALSE), 'E2 Allocators'!$B$15:$W$358, MATCH('O5 Details by Class &amp; Accounts'!L$18, 'E2 Allocators'!$B$15:$W$15, 0),FALSE)*$F21)</f>
        <v>0</v>
      </c>
      <c r="M21" s="1322">
        <f>IF(ISERROR(VLOOKUP(VLOOKUP($A21, 'E4 TB Allocation Details'!$A$18:$L$214, MATCH("Demand ID", 'E4 TB Allocation Details'!$A$18:$L$18, 0),FALSE), 'E2 Allocators'!$B$15:$W$358, MATCH('O5 Details by Class &amp; Accounts'!M$18, 'E2 Allocators'!$B$15:$W$15, 0),FALSE)*$F21), 0, VLOOKUP(VLOOKUP($A21, 'E4 TB Allocation Details'!$A$18:$L$214, MATCH("Demand ID", 'E4 TB Allocation Details'!$A$18:$L$18, 0),FALSE), 'E2 Allocators'!$B$15:$W$358, MATCH('O5 Details by Class &amp; Accounts'!M$18, 'E2 Allocators'!$B$15:$W$15, 0),FALSE)*$F21)</f>
        <v>0</v>
      </c>
      <c r="N21" s="1322">
        <f>IF(ISERROR(VLOOKUP(VLOOKUP($A21, 'E4 TB Allocation Details'!$A$18:$L$214, MATCH("Demand ID", 'E4 TB Allocation Details'!$A$18:$L$18, 0),FALSE), 'E2 Allocators'!$B$15:$W$358, MATCH('O5 Details by Class &amp; Accounts'!N$18, 'E2 Allocators'!$B$15:$W$15, 0),FALSE)*$F21), 0, VLOOKUP(VLOOKUP($A21, 'E4 TB Allocation Details'!$A$18:$L$214, MATCH("Demand ID", 'E4 TB Allocation Details'!$A$18:$L$18, 0),FALSE), 'E2 Allocators'!$B$15:$W$358, MATCH('O5 Details by Class &amp; Accounts'!N$18, 'E2 Allocators'!$B$15:$W$15, 0),FALSE)*$F21)</f>
        <v>0</v>
      </c>
      <c r="O21" s="1322">
        <f>IF(ISERROR(VLOOKUP(VLOOKUP($A21, 'E4 TB Allocation Details'!$A$18:$L$214, MATCH("Demand ID", 'E4 TB Allocation Details'!$A$18:$L$18, 0),FALSE), 'E2 Allocators'!$B$15:$W$358, MATCH('O5 Details by Class &amp; Accounts'!O$18, 'E2 Allocators'!$B$15:$W$15, 0),FALSE)*$F21), 0, VLOOKUP(VLOOKUP($A21, 'E4 TB Allocation Details'!$A$18:$L$214, MATCH("Demand ID", 'E4 TB Allocation Details'!$A$18:$L$18, 0),FALSE), 'E2 Allocators'!$B$15:$W$358, MATCH('O5 Details by Class &amp; Accounts'!O$18, 'E2 Allocators'!$B$15:$W$15, 0),FALSE)*$F21)</f>
        <v>0</v>
      </c>
      <c r="P21" s="1322">
        <f>IF(ISERROR(VLOOKUP(VLOOKUP($A21, 'E4 TB Allocation Details'!$A$18:$L$214, MATCH("Demand ID", 'E4 TB Allocation Details'!$A$18:$L$18, 0),FALSE), 'E2 Allocators'!$B$15:$W$358, MATCH('O5 Details by Class &amp; Accounts'!P$18, 'E2 Allocators'!$B$15:$W$15, 0),FALSE)*$F21), 0, VLOOKUP(VLOOKUP($A21, 'E4 TB Allocation Details'!$A$18:$L$214, MATCH("Demand ID", 'E4 TB Allocation Details'!$A$18:$L$18, 0),FALSE), 'E2 Allocators'!$B$15:$W$358, MATCH('O5 Details by Class &amp; Accounts'!P$18, 'E2 Allocators'!$B$15:$W$15, 0),FALSE)*$F21)</f>
        <v>0</v>
      </c>
      <c r="Q21" s="1322">
        <f>IF(ISERROR(VLOOKUP(VLOOKUP($A21, 'E4 TB Allocation Details'!$A$18:$L$214, MATCH("Demand ID", 'E4 TB Allocation Details'!$A$18:$L$18, 0),FALSE), 'E2 Allocators'!$B$15:$W$358, MATCH('O5 Details by Class &amp; Accounts'!Q$18, 'E2 Allocators'!$B$15:$W$15, 0),FALSE)*$F21), 0, VLOOKUP(VLOOKUP($A21, 'E4 TB Allocation Details'!$A$18:$L$214, MATCH("Demand ID", 'E4 TB Allocation Details'!$A$18:$L$18, 0),FALSE), 'E2 Allocators'!$B$15:$W$358, MATCH('O5 Details by Class &amp; Accounts'!Q$18, 'E2 Allocators'!$B$15:$W$15, 0),FALSE)*$F21)</f>
        <v>0</v>
      </c>
      <c r="R21" s="1322">
        <f>IF(ISERROR(VLOOKUP(VLOOKUP($A21, 'E4 TB Allocation Details'!$A$18:$L$214, MATCH("Demand ID", 'E4 TB Allocation Details'!$A$18:$L$18, 0),FALSE), 'E2 Allocators'!$B$15:$W$358, MATCH('O5 Details by Class &amp; Accounts'!R$18, 'E2 Allocators'!$B$15:$W$15, 0),FALSE)*$F21), 0, VLOOKUP(VLOOKUP($A21, 'E4 TB Allocation Details'!$A$18:$L$214, MATCH("Demand ID", 'E4 TB Allocation Details'!$A$18:$L$18, 0),FALSE), 'E2 Allocators'!$B$15:$W$358, MATCH('O5 Details by Class &amp; Accounts'!R$18, 'E2 Allocators'!$B$15:$W$15, 0),FALSE)*$F21)</f>
        <v>0</v>
      </c>
      <c r="S21" s="1322">
        <f>IF(ISERROR(VLOOKUP(VLOOKUP($A21, 'E4 TB Allocation Details'!$A$18:$L$214, MATCH("Demand ID", 'E4 TB Allocation Details'!$A$18:$L$18, 0),FALSE), 'E2 Allocators'!$B$15:$W$358, MATCH('O5 Details by Class &amp; Accounts'!S$18, 'E2 Allocators'!$B$15:$W$15, 0),FALSE)*$F21), 0, VLOOKUP(VLOOKUP($A21, 'E4 TB Allocation Details'!$A$18:$L$214, MATCH("Demand ID", 'E4 TB Allocation Details'!$A$18:$L$18, 0),FALSE), 'E2 Allocators'!$B$15:$W$358, MATCH('O5 Details by Class &amp; Accounts'!S$18, 'E2 Allocators'!$B$15:$W$15, 0),FALSE)*$F21)</f>
        <v>0</v>
      </c>
      <c r="T21" s="1322">
        <f>IF(ISERROR(VLOOKUP(VLOOKUP($A21, 'E4 TB Allocation Details'!$A$18:$L$214, MATCH("Demand ID", 'E4 TB Allocation Details'!$A$18:$L$18, 0),FALSE), 'E2 Allocators'!$B$15:$W$358, MATCH('O5 Details by Class &amp; Accounts'!T$18, 'E2 Allocators'!$B$15:$W$15, 0),FALSE)*$F21), 0, VLOOKUP(VLOOKUP($A21, 'E4 TB Allocation Details'!$A$18:$L$214, MATCH("Demand ID", 'E4 TB Allocation Details'!$A$18:$L$18, 0),FALSE), 'E2 Allocators'!$B$15:$W$358, MATCH('O5 Details by Class &amp; Accounts'!T$18, 'E2 Allocators'!$B$15:$W$15, 0),FALSE)*$F21)</f>
        <v>0</v>
      </c>
      <c r="U21" s="1322">
        <f>IF(ISERROR(VLOOKUP(VLOOKUP($A21, 'E4 TB Allocation Details'!$A$18:$L$214, MATCH("Demand ID", 'E4 TB Allocation Details'!$A$18:$L$18, 0),FALSE), 'E2 Allocators'!$B$15:$W$358, MATCH('O5 Details by Class &amp; Accounts'!U$18, 'E2 Allocators'!$B$15:$W$15, 0),FALSE)*$F21), 0, VLOOKUP(VLOOKUP($A21, 'E4 TB Allocation Details'!$A$18:$L$214, MATCH("Demand ID", 'E4 TB Allocation Details'!$A$18:$L$18, 0),FALSE), 'E2 Allocators'!$B$15:$W$358, MATCH('O5 Details by Class &amp; Accounts'!U$18, 'E2 Allocators'!$B$15:$W$15, 0),FALSE)*$F21)</f>
        <v>0</v>
      </c>
      <c r="V21" s="1322">
        <f>IF(ISERROR(VLOOKUP(VLOOKUP($A21, 'E4 TB Allocation Details'!$A$18:$L$214, MATCH("Demand ID", 'E4 TB Allocation Details'!$A$18:$L$18, 0),FALSE), 'E2 Allocators'!$B$15:$W$358, MATCH('O5 Details by Class &amp; Accounts'!V$18, 'E2 Allocators'!$B$15:$W$15, 0),FALSE)*$F21), 0, VLOOKUP(VLOOKUP($A21, 'E4 TB Allocation Details'!$A$18:$L$214, MATCH("Demand ID", 'E4 TB Allocation Details'!$A$18:$L$18, 0),FALSE), 'E2 Allocators'!$B$15:$W$358, MATCH('O5 Details by Class &amp; Accounts'!V$18, 'E2 Allocators'!$B$15:$W$15, 0),FALSE)*$F21)</f>
        <v>0</v>
      </c>
      <c r="W21" s="1322">
        <f>IF(ISERROR(VLOOKUP(VLOOKUP($A21, 'E4 TB Allocation Details'!$A$18:$L$214, MATCH("Demand ID", 'E4 TB Allocation Details'!$A$18:$L$18, 0),FALSE), 'E2 Allocators'!$B$15:$W$358, MATCH('O5 Details by Class &amp; Accounts'!W$18, 'E2 Allocators'!$B$15:$W$15, 0),FALSE)*$F21), 0, VLOOKUP(VLOOKUP($A21, 'E4 TB Allocation Details'!$A$18:$L$214, MATCH("Demand ID", 'E4 TB Allocation Details'!$A$18:$L$18, 0),FALSE), 'E2 Allocators'!$B$15:$W$358, MATCH('O5 Details by Class &amp; Accounts'!W$18, 'E2 Allocators'!$B$15:$W$15, 0),FALSE)*$F21)</f>
        <v>0</v>
      </c>
      <c r="X21" s="1322">
        <f>IF(ISERROR(VLOOKUP(VLOOKUP($A21, 'E4 TB Allocation Details'!$A$18:$L$214, MATCH("Demand ID", 'E4 TB Allocation Details'!$A$18:$L$18, 0),FALSE), 'E2 Allocators'!$B$15:$W$358, MATCH('O5 Details by Class &amp; Accounts'!X$18, 'E2 Allocators'!$B$15:$W$15, 0),FALSE)*$F21), 0, VLOOKUP(VLOOKUP($A21, 'E4 TB Allocation Details'!$A$18:$L$214, MATCH("Demand ID", 'E4 TB Allocation Details'!$A$18:$L$18, 0),FALSE), 'E2 Allocators'!$B$15:$W$358, MATCH('O5 Details by Class &amp; Accounts'!X$18, 'E2 Allocators'!$B$15:$W$15, 0),FALSE)*$F21)</f>
        <v>0</v>
      </c>
      <c r="Y21" s="1322">
        <f>IF(ISERROR(VLOOKUP(VLOOKUP($A21, 'E4 TB Allocation Details'!$A$18:$L$214, MATCH("Demand ID", 'E4 TB Allocation Details'!$A$18:$L$18, 0),FALSE), 'E2 Allocators'!$B$15:$W$358, MATCH('O5 Details by Class &amp; Accounts'!Y$18, 'E2 Allocators'!$B$15:$W$15, 0),FALSE)*$F21), 0, VLOOKUP(VLOOKUP($A21, 'E4 TB Allocation Details'!$A$18:$L$214, MATCH("Demand ID", 'E4 TB Allocation Details'!$A$18:$L$18, 0),FALSE), 'E2 Allocators'!$B$15:$W$358, MATCH('O5 Details by Class &amp; Accounts'!Y$18, 'E2 Allocators'!$B$15:$W$15, 0),FALSE)*$F21)</f>
        <v>0</v>
      </c>
      <c r="Z21" s="1322">
        <f>IF(ISERROR(VLOOKUP(VLOOKUP($A21, 'E4 TB Allocation Details'!$A$18:$L$214, MATCH("Demand ID", 'E4 TB Allocation Details'!$A$18:$L$18, 0),FALSE), 'E2 Allocators'!$B$15:$W$358, MATCH('O5 Details by Class &amp; Accounts'!Z$18, 'E2 Allocators'!$B$15:$W$15, 0),FALSE)*$F21), 0, VLOOKUP(VLOOKUP($A21, 'E4 TB Allocation Details'!$A$18:$L$214, MATCH("Demand ID", 'E4 TB Allocation Details'!$A$18:$L$18, 0),FALSE), 'E2 Allocators'!$B$15:$W$358, MATCH('O5 Details by Class &amp; Accounts'!Z$18, 'E2 Allocators'!$B$15:$W$15, 0),FALSE)*$F21)</f>
        <v>0</v>
      </c>
      <c r="AA21" s="1322">
        <f>IF(ISERROR(VLOOKUP(VLOOKUP($A21, 'E4 TB Allocation Details'!$A$18:$L$214, MATCH("Demand ID", 'E4 TB Allocation Details'!$A$18:$L$18, 0),FALSE), 'E2 Allocators'!$B$15:$W$358, MATCH('O5 Details by Class &amp; Accounts'!AA$18, 'E2 Allocators'!$B$15:$W$15, 0),FALSE)*$F21), 0, VLOOKUP(VLOOKUP($A21, 'E4 TB Allocation Details'!$A$18:$L$214, MATCH("Demand ID", 'E4 TB Allocation Details'!$A$18:$L$18, 0),FALSE), 'E2 Allocators'!$B$15:$W$358, MATCH('O5 Details by Class &amp; Accounts'!AA$18, 'E2 Allocators'!$B$15:$W$15, 0),FALSE)*$F21)</f>
        <v>0</v>
      </c>
      <c r="AB21" s="1322">
        <f>IF(ISERROR(VLOOKUP(VLOOKUP($A21, 'E4 TB Allocation Details'!$A$18:$L$214, MATCH("Demand ID", 'E4 TB Allocation Details'!$A$18:$L$18, 0),FALSE), 'E2 Allocators'!$B$15:$W$358, MATCH('O5 Details by Class &amp; Accounts'!AB$18, 'E2 Allocators'!$B$15:$W$15, 0),FALSE)*$F21), 0, VLOOKUP(VLOOKUP($A21, 'E4 TB Allocation Details'!$A$18:$L$214, MATCH("Demand ID", 'E4 TB Allocation Details'!$A$18:$L$18, 0),FALSE), 'E2 Allocators'!$B$15:$W$358, MATCH('O5 Details by Class &amp; Accounts'!AB$18, 'E2 Allocators'!$B$15:$W$15, 0),FALSE)*$F21)</f>
        <v>0</v>
      </c>
      <c r="AC21" s="1322">
        <f t="shared" si="1"/>
        <v>0</v>
      </c>
      <c r="AD21" s="1322">
        <f>IF(ISERROR(VLOOKUP(VLOOKUP($A21, 'E4 TB Allocation Details'!$A$18:$L$214, MATCH("Customer ID", 'E4 TB Allocation Details'!$A$18:$L$18, 0),FALSE), 'E2 Allocators'!$B$15:$W$358, MATCH('O5 Details by Class &amp; Accounts'!AD$18, 'E2 Allocators'!$B$15:$W$15, 0),FALSE)*$G21), 0, VLOOKUP(VLOOKUP($A21, 'E4 TB Allocation Details'!$A$18:$L$214, MATCH("Customer ID", 'E4 TB Allocation Details'!$A$18:$L$18, 0),FALSE), 'E2 Allocators'!$B$15:$W$358, MATCH('O5 Details by Class &amp; Accounts'!AD$18, 'E2 Allocators'!$B$15:$W$15, 0),FALSE)*$G21)</f>
        <v>0</v>
      </c>
      <c r="AE21" s="1322">
        <f>IF(ISERROR(VLOOKUP(VLOOKUP($A21, 'E4 TB Allocation Details'!$A$18:$L$214, MATCH("Customer ID", 'E4 TB Allocation Details'!$A$18:$L$18, 0),FALSE), 'E2 Allocators'!$B$15:$W$358, MATCH('O5 Details by Class &amp; Accounts'!AE$18, 'E2 Allocators'!$B$15:$W$15, 0),FALSE)*$G21), 0, VLOOKUP(VLOOKUP($A21, 'E4 TB Allocation Details'!$A$18:$L$214, MATCH("Customer ID", 'E4 TB Allocation Details'!$A$18:$L$18, 0),FALSE), 'E2 Allocators'!$B$15:$W$358, MATCH('O5 Details by Class &amp; Accounts'!AE$18, 'E2 Allocators'!$B$15:$W$15, 0),FALSE)*$G21)</f>
        <v>0</v>
      </c>
      <c r="AF21" s="1322">
        <f>IF(ISERROR(VLOOKUP(VLOOKUP($A21, 'E4 TB Allocation Details'!$A$18:$L$214, MATCH("Customer ID", 'E4 TB Allocation Details'!$A$18:$L$18, 0),FALSE), 'E2 Allocators'!$B$15:$W$358, MATCH('O5 Details by Class &amp; Accounts'!AF$18, 'E2 Allocators'!$B$15:$W$15, 0),FALSE)*$G21), 0, VLOOKUP(VLOOKUP($A21, 'E4 TB Allocation Details'!$A$18:$L$214, MATCH("Customer ID", 'E4 TB Allocation Details'!$A$18:$L$18, 0),FALSE), 'E2 Allocators'!$B$15:$W$358, MATCH('O5 Details by Class &amp; Accounts'!AF$18, 'E2 Allocators'!$B$15:$W$15, 0),FALSE)*$G21)</f>
        <v>0</v>
      </c>
      <c r="AG21" s="1322">
        <f>IF(ISERROR(VLOOKUP(VLOOKUP($A21, 'E4 TB Allocation Details'!$A$18:$L$214, MATCH("Customer ID", 'E4 TB Allocation Details'!$A$18:$L$18, 0),FALSE), 'E2 Allocators'!$B$15:$W$358, MATCH('O5 Details by Class &amp; Accounts'!AG$18, 'E2 Allocators'!$B$15:$W$15, 0),FALSE)*$G21), 0, VLOOKUP(VLOOKUP($A21, 'E4 TB Allocation Details'!$A$18:$L$214, MATCH("Customer ID", 'E4 TB Allocation Details'!$A$18:$L$18, 0),FALSE), 'E2 Allocators'!$B$15:$W$358, MATCH('O5 Details by Class &amp; Accounts'!AG$18, 'E2 Allocators'!$B$15:$W$15, 0),FALSE)*$G21)</f>
        <v>0</v>
      </c>
      <c r="AH21" s="1322">
        <f>IF(ISERROR(VLOOKUP(VLOOKUP($A21, 'E4 TB Allocation Details'!$A$18:$L$214, MATCH("Customer ID", 'E4 TB Allocation Details'!$A$18:$L$18, 0),FALSE), 'E2 Allocators'!$B$15:$W$358, MATCH('O5 Details by Class &amp; Accounts'!AH$18, 'E2 Allocators'!$B$15:$W$15, 0),FALSE)*$G21), 0, VLOOKUP(VLOOKUP($A21, 'E4 TB Allocation Details'!$A$18:$L$214, MATCH("Customer ID", 'E4 TB Allocation Details'!$A$18:$L$18, 0),FALSE), 'E2 Allocators'!$B$15:$W$358, MATCH('O5 Details by Class &amp; Accounts'!AH$18, 'E2 Allocators'!$B$15:$W$15, 0),FALSE)*$G21)</f>
        <v>0</v>
      </c>
      <c r="AI21" s="1322">
        <f>IF(ISERROR(VLOOKUP(VLOOKUP($A21, 'E4 TB Allocation Details'!$A$18:$L$214, MATCH("Customer ID", 'E4 TB Allocation Details'!$A$18:$L$18, 0),FALSE), 'E2 Allocators'!$B$15:$W$358, MATCH('O5 Details by Class &amp; Accounts'!AI$18, 'E2 Allocators'!$B$15:$W$15, 0),FALSE)*$G21), 0, VLOOKUP(VLOOKUP($A21, 'E4 TB Allocation Details'!$A$18:$L$214, MATCH("Customer ID", 'E4 TB Allocation Details'!$A$18:$L$18, 0),FALSE), 'E2 Allocators'!$B$15:$W$358, MATCH('O5 Details by Class &amp; Accounts'!AI$18, 'E2 Allocators'!$B$15:$W$15, 0),FALSE)*$G21)</f>
        <v>0</v>
      </c>
      <c r="AJ21" s="1322">
        <f>IF(ISERROR(VLOOKUP(VLOOKUP($A21, 'E4 TB Allocation Details'!$A$18:$L$214, MATCH("Customer ID", 'E4 TB Allocation Details'!$A$18:$L$18, 0),FALSE), 'E2 Allocators'!$B$15:$W$358, MATCH('O5 Details by Class &amp; Accounts'!AJ$18, 'E2 Allocators'!$B$15:$W$15, 0),FALSE)*$G21), 0, VLOOKUP(VLOOKUP($A21, 'E4 TB Allocation Details'!$A$18:$L$214, MATCH("Customer ID", 'E4 TB Allocation Details'!$A$18:$L$18, 0),FALSE), 'E2 Allocators'!$B$15:$W$358, MATCH('O5 Details by Class &amp; Accounts'!AJ$18, 'E2 Allocators'!$B$15:$W$15, 0),FALSE)*$G21)</f>
        <v>0</v>
      </c>
      <c r="AK21" s="1322">
        <f>IF(ISERROR(VLOOKUP(VLOOKUP($A21, 'E4 TB Allocation Details'!$A$18:$L$214, MATCH("Customer ID", 'E4 TB Allocation Details'!$A$18:$L$18, 0),FALSE), 'E2 Allocators'!$B$15:$W$358, MATCH('O5 Details by Class &amp; Accounts'!AK$18, 'E2 Allocators'!$B$15:$W$15, 0),FALSE)*$G21), 0, VLOOKUP(VLOOKUP($A21, 'E4 TB Allocation Details'!$A$18:$L$214, MATCH("Customer ID", 'E4 TB Allocation Details'!$A$18:$L$18, 0),FALSE), 'E2 Allocators'!$B$15:$W$358, MATCH('O5 Details by Class &amp; Accounts'!AK$18, 'E2 Allocators'!$B$15:$W$15, 0),FALSE)*$G21)</f>
        <v>0</v>
      </c>
      <c r="AL21" s="1322">
        <f>IF(ISERROR(VLOOKUP(VLOOKUP($A21, 'E4 TB Allocation Details'!$A$18:$L$214, MATCH("Customer ID", 'E4 TB Allocation Details'!$A$18:$L$18, 0),FALSE), 'E2 Allocators'!$B$15:$W$358, MATCH('O5 Details by Class &amp; Accounts'!AL$18, 'E2 Allocators'!$B$15:$W$15, 0),FALSE)*$G21), 0, VLOOKUP(VLOOKUP($A21, 'E4 TB Allocation Details'!$A$18:$L$214, MATCH("Customer ID", 'E4 TB Allocation Details'!$A$18:$L$18, 0),FALSE), 'E2 Allocators'!$B$15:$W$358, MATCH('O5 Details by Class &amp; Accounts'!AL$18, 'E2 Allocators'!$B$15:$W$15, 0),FALSE)*$G21)</f>
        <v>0</v>
      </c>
      <c r="AM21" s="1322">
        <f>IF(ISERROR(VLOOKUP(VLOOKUP($A21, 'E4 TB Allocation Details'!$A$18:$L$214, MATCH("Customer ID", 'E4 TB Allocation Details'!$A$18:$L$18, 0),FALSE), 'E2 Allocators'!$B$15:$W$358, MATCH('O5 Details by Class &amp; Accounts'!AM$18, 'E2 Allocators'!$B$15:$W$15, 0),FALSE)*$G21), 0, VLOOKUP(VLOOKUP($A21, 'E4 TB Allocation Details'!$A$18:$L$214, MATCH("Customer ID", 'E4 TB Allocation Details'!$A$18:$L$18, 0),FALSE), 'E2 Allocators'!$B$15:$W$358, MATCH('O5 Details by Class &amp; Accounts'!AM$18, 'E2 Allocators'!$B$15:$W$15, 0),FALSE)*$G21)</f>
        <v>0</v>
      </c>
      <c r="AN21" s="1322">
        <f>IF(ISERROR(VLOOKUP(VLOOKUP($A21, 'E4 TB Allocation Details'!$A$18:$L$214, MATCH("Customer ID", 'E4 TB Allocation Details'!$A$18:$L$18, 0),FALSE), 'E2 Allocators'!$B$15:$W$358, MATCH('O5 Details by Class &amp; Accounts'!AN$18, 'E2 Allocators'!$B$15:$W$15, 0),FALSE)*$G21), 0, VLOOKUP(VLOOKUP($A21, 'E4 TB Allocation Details'!$A$18:$L$214, MATCH("Customer ID", 'E4 TB Allocation Details'!$A$18:$L$18, 0),FALSE), 'E2 Allocators'!$B$15:$W$358, MATCH('O5 Details by Class &amp; Accounts'!AN$18, 'E2 Allocators'!$B$15:$W$15, 0),FALSE)*$G21)</f>
        <v>0</v>
      </c>
      <c r="AO21" s="1322">
        <f>IF(ISERROR(VLOOKUP(VLOOKUP($A21, 'E4 TB Allocation Details'!$A$18:$L$214, MATCH("Customer ID", 'E4 TB Allocation Details'!$A$18:$L$18, 0),FALSE), 'E2 Allocators'!$B$15:$W$358, MATCH('O5 Details by Class &amp; Accounts'!AO$18, 'E2 Allocators'!$B$15:$W$15, 0),FALSE)*$G21), 0, VLOOKUP(VLOOKUP($A21, 'E4 TB Allocation Details'!$A$18:$L$214, MATCH("Customer ID", 'E4 TB Allocation Details'!$A$18:$L$18, 0),FALSE), 'E2 Allocators'!$B$15:$W$358, MATCH('O5 Details by Class &amp; Accounts'!AO$18, 'E2 Allocators'!$B$15:$W$15, 0),FALSE)*$G21)</f>
        <v>0</v>
      </c>
      <c r="AP21" s="1322">
        <f>IF(ISERROR(VLOOKUP(VLOOKUP($A21, 'E4 TB Allocation Details'!$A$18:$L$214, MATCH("Customer ID", 'E4 TB Allocation Details'!$A$18:$L$18, 0),FALSE), 'E2 Allocators'!$B$15:$W$358, MATCH('O5 Details by Class &amp; Accounts'!AP$18, 'E2 Allocators'!$B$15:$W$15, 0),FALSE)*$G21), 0, VLOOKUP(VLOOKUP($A21, 'E4 TB Allocation Details'!$A$18:$L$214, MATCH("Customer ID", 'E4 TB Allocation Details'!$A$18:$L$18, 0),FALSE), 'E2 Allocators'!$B$15:$W$358, MATCH('O5 Details by Class &amp; Accounts'!AP$18, 'E2 Allocators'!$B$15:$W$15, 0),FALSE)*$G21)</f>
        <v>0</v>
      </c>
      <c r="AQ21" s="1322">
        <f>IF(ISERROR(VLOOKUP(VLOOKUP($A21, 'E4 TB Allocation Details'!$A$18:$L$214, MATCH("Customer ID", 'E4 TB Allocation Details'!$A$18:$L$18, 0),FALSE), 'E2 Allocators'!$B$15:$W$358, MATCH('O5 Details by Class &amp; Accounts'!AQ$18, 'E2 Allocators'!$B$15:$W$15, 0),FALSE)*$G21), 0, VLOOKUP(VLOOKUP($A21, 'E4 TB Allocation Details'!$A$18:$L$214, MATCH("Customer ID", 'E4 TB Allocation Details'!$A$18:$L$18, 0),FALSE), 'E2 Allocators'!$B$15:$W$358, MATCH('O5 Details by Class &amp; Accounts'!AQ$18, 'E2 Allocators'!$B$15:$W$15, 0),FALSE)*$G21)</f>
        <v>0</v>
      </c>
      <c r="AR21" s="1322">
        <f>IF(ISERROR(VLOOKUP(VLOOKUP($A21, 'E4 TB Allocation Details'!$A$18:$L$214, MATCH("Customer ID", 'E4 TB Allocation Details'!$A$18:$L$18, 0),FALSE), 'E2 Allocators'!$B$15:$W$358, MATCH('O5 Details by Class &amp; Accounts'!AR$18, 'E2 Allocators'!$B$15:$W$15, 0),FALSE)*$G21), 0, VLOOKUP(VLOOKUP($A21, 'E4 TB Allocation Details'!$A$18:$L$214, MATCH("Customer ID", 'E4 TB Allocation Details'!$A$18:$L$18, 0),FALSE), 'E2 Allocators'!$B$15:$W$358, MATCH('O5 Details by Class &amp; Accounts'!AR$18, 'E2 Allocators'!$B$15:$W$15, 0),FALSE)*$G21)</f>
        <v>0</v>
      </c>
      <c r="AS21" s="1322">
        <f>IF(ISERROR(VLOOKUP(VLOOKUP($A21, 'E4 TB Allocation Details'!$A$18:$L$214, MATCH("Customer ID", 'E4 TB Allocation Details'!$A$18:$L$18, 0),FALSE), 'E2 Allocators'!$B$15:$W$358, MATCH('O5 Details by Class &amp; Accounts'!AS$18, 'E2 Allocators'!$B$15:$W$15, 0),FALSE)*$G21), 0, VLOOKUP(VLOOKUP($A21, 'E4 TB Allocation Details'!$A$18:$L$214, MATCH("Customer ID", 'E4 TB Allocation Details'!$A$18:$L$18, 0),FALSE), 'E2 Allocators'!$B$15:$W$358, MATCH('O5 Details by Class &amp; Accounts'!AS$18, 'E2 Allocators'!$B$15:$W$15, 0),FALSE)*$G21)</f>
        <v>0</v>
      </c>
      <c r="AT21" s="1322">
        <f>IF(ISERROR(VLOOKUP(VLOOKUP($A21, 'E4 TB Allocation Details'!$A$18:$L$214, MATCH("Customer ID", 'E4 TB Allocation Details'!$A$18:$L$18, 0),FALSE), 'E2 Allocators'!$B$15:$W$358, MATCH('O5 Details by Class &amp; Accounts'!AT$18, 'E2 Allocators'!$B$15:$W$15, 0),FALSE)*$G21), 0, VLOOKUP(VLOOKUP($A21, 'E4 TB Allocation Details'!$A$18:$L$214, MATCH("Customer ID", 'E4 TB Allocation Details'!$A$18:$L$18, 0),FALSE), 'E2 Allocators'!$B$15:$W$358, MATCH('O5 Details by Class &amp; Accounts'!AT$18, 'E2 Allocators'!$B$15:$W$15, 0),FALSE)*$G21)</f>
        <v>0</v>
      </c>
      <c r="AU21" s="1322">
        <f>IF(ISERROR(VLOOKUP(VLOOKUP($A21, 'E4 TB Allocation Details'!$A$18:$L$214, MATCH("Customer ID", 'E4 TB Allocation Details'!$A$18:$L$18, 0),FALSE), 'E2 Allocators'!$B$15:$W$358, MATCH('O5 Details by Class &amp; Accounts'!AU$18, 'E2 Allocators'!$B$15:$W$15, 0),FALSE)*$G21), 0, VLOOKUP(VLOOKUP($A21, 'E4 TB Allocation Details'!$A$18:$L$214, MATCH("Customer ID", 'E4 TB Allocation Details'!$A$18:$L$18, 0),FALSE), 'E2 Allocators'!$B$15:$W$358, MATCH('O5 Details by Class &amp; Accounts'!AU$18, 'E2 Allocators'!$B$15:$W$15, 0),FALSE)*$G21)</f>
        <v>0</v>
      </c>
      <c r="AV21" s="1322">
        <f>IF(ISERROR(VLOOKUP(VLOOKUP($A21, 'E4 TB Allocation Details'!$A$18:$L$214, MATCH("Customer ID", 'E4 TB Allocation Details'!$A$18:$L$18, 0),FALSE), 'E2 Allocators'!$B$15:$W$358, MATCH('O5 Details by Class &amp; Accounts'!AV$18, 'E2 Allocators'!$B$15:$W$15, 0),FALSE)*$G21), 0, VLOOKUP(VLOOKUP($A21, 'E4 TB Allocation Details'!$A$18:$L$214, MATCH("Customer ID", 'E4 TB Allocation Details'!$A$18:$L$18, 0),FALSE), 'E2 Allocators'!$B$15:$W$358, MATCH('O5 Details by Class &amp; Accounts'!AV$18, 'E2 Allocators'!$B$15:$W$15, 0),FALSE)*$G21)</f>
        <v>0</v>
      </c>
      <c r="AW21" s="1322">
        <f>IF(ISERROR(VLOOKUP(VLOOKUP($A21, 'E4 TB Allocation Details'!$A$18:$L$214, MATCH("Customer ID", 'E4 TB Allocation Details'!$A$18:$L$18, 0),FALSE), 'E2 Allocators'!$B$15:$W$358, MATCH('O5 Details by Class &amp; Accounts'!AW$18, 'E2 Allocators'!$B$15:$W$15, 0),FALSE)*$G21), 0, VLOOKUP(VLOOKUP($A21, 'E4 TB Allocation Details'!$A$18:$L$214, MATCH("Customer ID", 'E4 TB Allocation Details'!$A$18:$L$18, 0),FALSE), 'E2 Allocators'!$B$15:$W$358, MATCH('O5 Details by Class &amp; Accounts'!AW$18, 'E2 Allocators'!$B$15:$W$15, 0),FALSE)*$G21)</f>
        <v>0</v>
      </c>
      <c r="AX21" s="1322">
        <f t="shared" si="2"/>
        <v>0</v>
      </c>
      <c r="AY21" s="1322">
        <f>IF(ISERROR(VLOOKUP(VLOOKUP($A21, 'E4 TB Allocation Details'!$A$18:$L$214, MATCH("Misc ID", 'E4 TB Allocation Details'!$A$18:$L$18, 0),FALSE), 'E2 Allocators'!$B$15:$W$358, MATCH('O5 Details by Class &amp; Accounts'!AY$18, 'E2 Allocators'!$B$15:$W$15, 0),FALSE)*$E21), 0, VLOOKUP(VLOOKUP($A21, 'E4 TB Allocation Details'!$A$18:$L$214, MATCH("Misc ID", 'E4 TB Allocation Details'!$A$18:$L$18, 0),FALSE), 'E2 Allocators'!$B$15:$W$358, MATCH('O5 Details by Class &amp; Accounts'!AY$18, 'E2 Allocators'!$B$15:$W$15, 0),FALSE)*$E21)</f>
        <v>0</v>
      </c>
      <c r="AZ21" s="1322">
        <f>IF(ISERROR(VLOOKUP(VLOOKUP($A21, 'E4 TB Allocation Details'!$A$18:$L$214, MATCH("Misc ID", 'E4 TB Allocation Details'!$A$18:$L$18, 0),FALSE), 'E2 Allocators'!$B$15:$W$358, MATCH('O5 Details by Class &amp; Accounts'!AZ$18, 'E2 Allocators'!$B$15:$W$15, 0),FALSE)*$E21), 0, VLOOKUP(VLOOKUP($A21, 'E4 TB Allocation Details'!$A$18:$L$214, MATCH("Misc ID", 'E4 TB Allocation Details'!$A$18:$L$18, 0),FALSE), 'E2 Allocators'!$B$15:$W$358, MATCH('O5 Details by Class &amp; Accounts'!AZ$18, 'E2 Allocators'!$B$15:$W$15, 0),FALSE)*$E21)</f>
        <v>0</v>
      </c>
      <c r="BA21" s="1322">
        <f>IF(ISERROR(VLOOKUP(VLOOKUP($A21, 'E4 TB Allocation Details'!$A$18:$L$214, MATCH("Misc ID", 'E4 TB Allocation Details'!$A$18:$L$18, 0),FALSE), 'E2 Allocators'!$B$15:$W$358, MATCH('O5 Details by Class &amp; Accounts'!BA$18, 'E2 Allocators'!$B$15:$W$15, 0),FALSE)*$E21), 0, VLOOKUP(VLOOKUP($A21, 'E4 TB Allocation Details'!$A$18:$L$214, MATCH("Misc ID", 'E4 TB Allocation Details'!$A$18:$L$18, 0),FALSE), 'E2 Allocators'!$B$15:$W$358, MATCH('O5 Details by Class &amp; Accounts'!BA$18, 'E2 Allocators'!$B$15:$W$15, 0),FALSE)*$E21)</f>
        <v>0</v>
      </c>
      <c r="BB21" s="1322">
        <f>IF(ISERROR(VLOOKUP(VLOOKUP($A21, 'E4 TB Allocation Details'!$A$18:$L$214, MATCH("Misc ID", 'E4 TB Allocation Details'!$A$18:$L$18, 0),FALSE), 'E2 Allocators'!$B$15:$W$358, MATCH('O5 Details by Class &amp; Accounts'!BB$18, 'E2 Allocators'!$B$15:$W$15, 0),FALSE)*$E21), 0, VLOOKUP(VLOOKUP($A21, 'E4 TB Allocation Details'!$A$18:$L$214, MATCH("Misc ID", 'E4 TB Allocation Details'!$A$18:$L$18, 0),FALSE), 'E2 Allocators'!$B$15:$W$358, MATCH('O5 Details by Class &amp; Accounts'!BB$18, 'E2 Allocators'!$B$15:$W$15, 0),FALSE)*$E21)</f>
        <v>0</v>
      </c>
      <c r="BC21" s="1322">
        <f>IF(ISERROR(VLOOKUP(VLOOKUP($A21, 'E4 TB Allocation Details'!$A$18:$L$214, MATCH("Misc ID", 'E4 TB Allocation Details'!$A$18:$L$18, 0),FALSE), 'E2 Allocators'!$B$15:$W$358, MATCH('O5 Details by Class &amp; Accounts'!BC$18, 'E2 Allocators'!$B$15:$W$15, 0),FALSE)*$E21), 0, VLOOKUP(VLOOKUP($A21, 'E4 TB Allocation Details'!$A$18:$L$214, MATCH("Misc ID", 'E4 TB Allocation Details'!$A$18:$L$18, 0),FALSE), 'E2 Allocators'!$B$15:$W$358, MATCH('O5 Details by Class &amp; Accounts'!BC$18, 'E2 Allocators'!$B$15:$W$15, 0),FALSE)*$E21)</f>
        <v>0</v>
      </c>
      <c r="BD21" s="1322">
        <f>IF(ISERROR(VLOOKUP(VLOOKUP($A21, 'E4 TB Allocation Details'!$A$18:$L$214, MATCH("Misc ID", 'E4 TB Allocation Details'!$A$18:$L$18, 0),FALSE), 'E2 Allocators'!$B$15:$W$358, MATCH('O5 Details by Class &amp; Accounts'!BD$18, 'E2 Allocators'!$B$15:$W$15, 0),FALSE)*$E21), 0, VLOOKUP(VLOOKUP($A21, 'E4 TB Allocation Details'!$A$18:$L$214, MATCH("Misc ID", 'E4 TB Allocation Details'!$A$18:$L$18, 0),FALSE), 'E2 Allocators'!$B$15:$W$358, MATCH('O5 Details by Class &amp; Accounts'!BD$18, 'E2 Allocators'!$B$15:$W$15, 0),FALSE)*$E21)</f>
        <v>0</v>
      </c>
      <c r="BE21" s="1322">
        <f>IF(ISERROR(VLOOKUP(VLOOKUP($A21, 'E4 TB Allocation Details'!$A$18:$L$214, MATCH("Misc ID", 'E4 TB Allocation Details'!$A$18:$L$18, 0),FALSE), 'E2 Allocators'!$B$15:$W$358, MATCH('O5 Details by Class &amp; Accounts'!BE$18, 'E2 Allocators'!$B$15:$W$15, 0),FALSE)*$E21), 0, VLOOKUP(VLOOKUP($A21, 'E4 TB Allocation Details'!$A$18:$L$214, MATCH("Misc ID", 'E4 TB Allocation Details'!$A$18:$L$18, 0),FALSE), 'E2 Allocators'!$B$15:$W$358, MATCH('O5 Details by Class &amp; Accounts'!BE$18, 'E2 Allocators'!$B$15:$W$15, 0),FALSE)*$E21)</f>
        <v>0</v>
      </c>
      <c r="BF21" s="1322">
        <f>IF(ISERROR(VLOOKUP(VLOOKUP($A21, 'E4 TB Allocation Details'!$A$18:$L$214, MATCH("Misc ID", 'E4 TB Allocation Details'!$A$18:$L$18, 0),FALSE), 'E2 Allocators'!$B$15:$W$358, MATCH('O5 Details by Class &amp; Accounts'!BF$18, 'E2 Allocators'!$B$15:$W$15, 0),FALSE)*$E21), 0, VLOOKUP(VLOOKUP($A21, 'E4 TB Allocation Details'!$A$18:$L$214, MATCH("Misc ID", 'E4 TB Allocation Details'!$A$18:$L$18, 0),FALSE), 'E2 Allocators'!$B$15:$W$358, MATCH('O5 Details by Class &amp; Accounts'!BF$18, 'E2 Allocators'!$B$15:$W$15, 0),FALSE)*$E21)</f>
        <v>0</v>
      </c>
      <c r="BG21" s="1322">
        <f>IF(ISERROR(VLOOKUP(VLOOKUP($A21, 'E4 TB Allocation Details'!$A$18:$L$214, MATCH("Misc ID", 'E4 TB Allocation Details'!$A$18:$L$18, 0),FALSE), 'E2 Allocators'!$B$15:$W$358, MATCH('O5 Details by Class &amp; Accounts'!BG$18, 'E2 Allocators'!$B$15:$W$15, 0),FALSE)*$E21), 0, VLOOKUP(VLOOKUP($A21, 'E4 TB Allocation Details'!$A$18:$L$214, MATCH("Misc ID", 'E4 TB Allocation Details'!$A$18:$L$18, 0),FALSE), 'E2 Allocators'!$B$15:$W$358, MATCH('O5 Details by Class &amp; Accounts'!BG$18, 'E2 Allocators'!$B$15:$W$15, 0),FALSE)*$E21)</f>
        <v>0</v>
      </c>
      <c r="BH21" s="1322">
        <f>IF(ISERROR(VLOOKUP(VLOOKUP($A21, 'E4 TB Allocation Details'!$A$18:$L$214, MATCH("Misc ID", 'E4 TB Allocation Details'!$A$18:$L$18, 0),FALSE), 'E2 Allocators'!$B$15:$W$358, MATCH('O5 Details by Class &amp; Accounts'!BH$18, 'E2 Allocators'!$B$15:$W$15, 0),FALSE)*$E21), 0, VLOOKUP(VLOOKUP($A21, 'E4 TB Allocation Details'!$A$18:$L$214, MATCH("Misc ID", 'E4 TB Allocation Details'!$A$18:$L$18, 0),FALSE), 'E2 Allocators'!$B$15:$W$358, MATCH('O5 Details by Class &amp; Accounts'!BH$18, 'E2 Allocators'!$B$15:$W$15, 0),FALSE)*$E21)</f>
        <v>0</v>
      </c>
      <c r="BI21" s="1322">
        <f>IF(ISERROR(VLOOKUP(VLOOKUP($A21, 'E4 TB Allocation Details'!$A$18:$L$214, MATCH("Misc ID", 'E4 TB Allocation Details'!$A$18:$L$18, 0),FALSE), 'E2 Allocators'!$B$15:$W$358, MATCH('O5 Details by Class &amp; Accounts'!BI$18, 'E2 Allocators'!$B$15:$W$15, 0),FALSE)*$E21), 0, VLOOKUP(VLOOKUP($A21, 'E4 TB Allocation Details'!$A$18:$L$214, MATCH("Misc ID", 'E4 TB Allocation Details'!$A$18:$L$18, 0),FALSE), 'E2 Allocators'!$B$15:$W$358, MATCH('O5 Details by Class &amp; Accounts'!BI$18, 'E2 Allocators'!$B$15:$W$15, 0),FALSE)*$E21)</f>
        <v>0</v>
      </c>
      <c r="BJ21" s="1322">
        <f>IF(ISERROR(VLOOKUP(VLOOKUP($A21, 'E4 TB Allocation Details'!$A$18:$L$214, MATCH("Misc ID", 'E4 TB Allocation Details'!$A$18:$L$18, 0),FALSE), 'E2 Allocators'!$B$15:$W$358, MATCH('O5 Details by Class &amp; Accounts'!BJ$18, 'E2 Allocators'!$B$15:$W$15, 0),FALSE)*$E21), 0, VLOOKUP(VLOOKUP($A21, 'E4 TB Allocation Details'!$A$18:$L$214, MATCH("Misc ID", 'E4 TB Allocation Details'!$A$18:$L$18, 0),FALSE), 'E2 Allocators'!$B$15:$W$358, MATCH('O5 Details by Class &amp; Accounts'!BJ$18, 'E2 Allocators'!$B$15:$W$15, 0),FALSE)*$E21)</f>
        <v>0</v>
      </c>
      <c r="BK21" s="1322">
        <f>IF(ISERROR(VLOOKUP(VLOOKUP($A21, 'E4 TB Allocation Details'!$A$18:$L$214, MATCH("Misc ID", 'E4 TB Allocation Details'!$A$18:$L$18, 0),FALSE), 'E2 Allocators'!$B$15:$W$358, MATCH('O5 Details by Class &amp; Accounts'!BK$18, 'E2 Allocators'!$B$15:$W$15, 0),FALSE)*$E21), 0, VLOOKUP(VLOOKUP($A21, 'E4 TB Allocation Details'!$A$18:$L$214, MATCH("Misc ID", 'E4 TB Allocation Details'!$A$18:$L$18, 0),FALSE), 'E2 Allocators'!$B$15:$W$358, MATCH('O5 Details by Class &amp; Accounts'!BK$18, 'E2 Allocators'!$B$15:$W$15, 0),FALSE)*$E21)</f>
        <v>0</v>
      </c>
      <c r="BL21" s="1322">
        <f>IF(ISERROR(VLOOKUP(VLOOKUP($A21, 'E4 TB Allocation Details'!$A$18:$L$214, MATCH("Misc ID", 'E4 TB Allocation Details'!$A$18:$L$18, 0),FALSE), 'E2 Allocators'!$B$15:$W$358, MATCH('O5 Details by Class &amp; Accounts'!BL$18, 'E2 Allocators'!$B$15:$W$15, 0),FALSE)*$E21), 0, VLOOKUP(VLOOKUP($A21, 'E4 TB Allocation Details'!$A$18:$L$214, MATCH("Misc ID", 'E4 TB Allocation Details'!$A$18:$L$18, 0),FALSE), 'E2 Allocators'!$B$15:$W$358, MATCH('O5 Details by Class &amp; Accounts'!BL$18, 'E2 Allocators'!$B$15:$W$15, 0),FALSE)*$E21)</f>
        <v>0</v>
      </c>
      <c r="BM21" s="1322">
        <f>IF(ISERROR(VLOOKUP(VLOOKUP($A21, 'E4 TB Allocation Details'!$A$18:$L$214, MATCH("Misc ID", 'E4 TB Allocation Details'!$A$18:$L$18, 0),FALSE), 'E2 Allocators'!$B$15:$W$358, MATCH('O5 Details by Class &amp; Accounts'!BM$18, 'E2 Allocators'!$B$15:$W$15, 0),FALSE)*$E21), 0, VLOOKUP(VLOOKUP($A21, 'E4 TB Allocation Details'!$A$18:$L$214, MATCH("Misc ID", 'E4 TB Allocation Details'!$A$18:$L$18, 0),FALSE), 'E2 Allocators'!$B$15:$W$358, MATCH('O5 Details by Class &amp; Accounts'!BM$18, 'E2 Allocators'!$B$15:$W$15, 0),FALSE)*$E21)</f>
        <v>0</v>
      </c>
      <c r="BN21" s="1322">
        <f>IF(ISERROR(VLOOKUP(VLOOKUP($A21, 'E4 TB Allocation Details'!$A$18:$L$214, MATCH("Misc ID", 'E4 TB Allocation Details'!$A$18:$L$18, 0),FALSE), 'E2 Allocators'!$B$15:$W$358, MATCH('O5 Details by Class &amp; Accounts'!BN$18, 'E2 Allocators'!$B$15:$W$15, 0),FALSE)*$E21), 0, VLOOKUP(VLOOKUP($A21, 'E4 TB Allocation Details'!$A$18:$L$214, MATCH("Misc ID", 'E4 TB Allocation Details'!$A$18:$L$18, 0),FALSE), 'E2 Allocators'!$B$15:$W$358, MATCH('O5 Details by Class &amp; Accounts'!BN$18, 'E2 Allocators'!$B$15:$W$15, 0),FALSE)*$E21)</f>
        <v>0</v>
      </c>
      <c r="BO21" s="1322">
        <f>IF(ISERROR(VLOOKUP(VLOOKUP($A21, 'E4 TB Allocation Details'!$A$18:$L$214, MATCH("Misc ID", 'E4 TB Allocation Details'!$A$18:$L$18, 0),FALSE), 'E2 Allocators'!$B$15:$W$358, MATCH('O5 Details by Class &amp; Accounts'!BO$18, 'E2 Allocators'!$B$15:$W$15, 0),FALSE)*$E21), 0, VLOOKUP(VLOOKUP($A21, 'E4 TB Allocation Details'!$A$18:$L$214, MATCH("Misc ID", 'E4 TB Allocation Details'!$A$18:$L$18, 0),FALSE), 'E2 Allocators'!$B$15:$W$358, MATCH('O5 Details by Class &amp; Accounts'!BO$18, 'E2 Allocators'!$B$15:$W$15, 0),FALSE)*$E21)</f>
        <v>0</v>
      </c>
      <c r="BP21" s="1322">
        <f>IF(ISERROR(VLOOKUP(VLOOKUP($A21, 'E4 TB Allocation Details'!$A$18:$L$214, MATCH("Misc ID", 'E4 TB Allocation Details'!$A$18:$L$18, 0),FALSE), 'E2 Allocators'!$B$15:$W$358, MATCH('O5 Details by Class &amp; Accounts'!BP$18, 'E2 Allocators'!$B$15:$W$15, 0),FALSE)*$E21), 0, VLOOKUP(VLOOKUP($A21, 'E4 TB Allocation Details'!$A$18:$L$214, MATCH("Misc ID", 'E4 TB Allocation Details'!$A$18:$L$18, 0),FALSE), 'E2 Allocators'!$B$15:$W$358, MATCH('O5 Details by Class &amp; Accounts'!BP$18, 'E2 Allocators'!$B$15:$W$15, 0),FALSE)*$E21)</f>
        <v>0</v>
      </c>
      <c r="BQ21" s="1322">
        <f>IF(ISERROR(VLOOKUP(VLOOKUP($A21, 'E4 TB Allocation Details'!$A$18:$L$214, MATCH("Misc ID", 'E4 TB Allocation Details'!$A$18:$L$18, 0),FALSE), 'E2 Allocators'!$B$15:$W$358, MATCH('O5 Details by Class &amp; Accounts'!BQ$18, 'E2 Allocators'!$B$15:$W$15, 0),FALSE)*$E21), 0, VLOOKUP(VLOOKUP($A21, 'E4 TB Allocation Details'!$A$18:$L$214, MATCH("Misc ID", 'E4 TB Allocation Details'!$A$18:$L$18, 0),FALSE), 'E2 Allocators'!$B$15:$W$358, MATCH('O5 Details by Class &amp; Accounts'!BQ$18, 'E2 Allocators'!$B$15:$W$15, 0),FALSE)*$E21)</f>
        <v>0</v>
      </c>
      <c r="BR21" s="1322">
        <f>IF(ISERROR(VLOOKUP(VLOOKUP($A21, 'E4 TB Allocation Details'!$A$18:$L$214, MATCH("Misc ID", 'E4 TB Allocation Details'!$A$18:$L$18, 0),FALSE), 'E2 Allocators'!$B$15:$W$358, MATCH('O5 Details by Class &amp; Accounts'!BR$18, 'E2 Allocators'!$B$15:$W$15, 0),FALSE)*$E21), 0, VLOOKUP(VLOOKUP($A21, 'E4 TB Allocation Details'!$A$18:$L$214, MATCH("Misc ID", 'E4 TB Allocation Details'!$A$18:$L$18, 0),FALSE), 'E2 Allocators'!$B$15:$W$358, MATCH('O5 Details by Class &amp; Accounts'!BR$18, 'E2 Allocators'!$B$15:$W$15, 0),FALSE)*$E21)</f>
        <v>0</v>
      </c>
      <c r="BS21" s="1322">
        <f t="shared" si="3"/>
        <v>0</v>
      </c>
      <c r="BT21" s="1322">
        <f>IF(ISERROR(VLOOKUP(VLOOKUP($A21, 'E4 TB Allocation Details'!$A$18:$L$214, MATCH("A &amp; G ID", 'E4 TB Allocation Details'!$A$18:$L$18, 0),FALSE), 'E2 Allocators'!$B$15:$W$358, MATCH('O5 Details by Class &amp; Accounts'!BT$18, 'E2 Allocators'!$B$15:$W$15, 0),FALSE)*$E21), 0, VLOOKUP(VLOOKUP($A21, 'E4 TB Allocation Details'!$A$18:$L$214, MATCH("A &amp; G ID", 'E4 TB Allocation Details'!$A$18:$L$18, 0),FALSE), 'E2 Allocators'!$B$15:$W$358, MATCH('O5 Details by Class &amp; Accounts'!BT$18, 'E2 Allocators'!$B$15:$W$15, 0),FALSE)*$E21)</f>
        <v>0</v>
      </c>
      <c r="BU21" s="1322">
        <f>IF(ISERROR(VLOOKUP(VLOOKUP($A21, 'E4 TB Allocation Details'!$A$18:$L$214, MATCH("A &amp; G ID", 'E4 TB Allocation Details'!$A$18:$L$18, 0),FALSE), 'E2 Allocators'!$B$15:$W$358, MATCH('O5 Details by Class &amp; Accounts'!BU$18, 'E2 Allocators'!$B$15:$W$15, 0),FALSE)*$E21), 0, VLOOKUP(VLOOKUP($A21, 'E4 TB Allocation Details'!$A$18:$L$214, MATCH("A &amp; G ID", 'E4 TB Allocation Details'!$A$18:$L$18, 0),FALSE), 'E2 Allocators'!$B$15:$W$358, MATCH('O5 Details by Class &amp; Accounts'!BU$18, 'E2 Allocators'!$B$15:$W$15, 0),FALSE)*$E21)</f>
        <v>0</v>
      </c>
      <c r="BV21" s="1322">
        <f>IF(ISERROR(VLOOKUP(VLOOKUP($A21, 'E4 TB Allocation Details'!$A$18:$L$214, MATCH("A &amp; G ID", 'E4 TB Allocation Details'!$A$18:$L$18, 0),FALSE), 'E2 Allocators'!$B$15:$W$358, MATCH('O5 Details by Class &amp; Accounts'!BV$18, 'E2 Allocators'!$B$15:$W$15, 0),FALSE)*$E21), 0, VLOOKUP(VLOOKUP($A21, 'E4 TB Allocation Details'!$A$18:$L$214, MATCH("A &amp; G ID", 'E4 TB Allocation Details'!$A$18:$L$18, 0),FALSE), 'E2 Allocators'!$B$15:$W$358, MATCH('O5 Details by Class &amp; Accounts'!BV$18, 'E2 Allocators'!$B$15:$W$15, 0),FALSE)*$E21)</f>
        <v>0</v>
      </c>
      <c r="BW21" s="1322">
        <f>IF(ISERROR(VLOOKUP(VLOOKUP($A21, 'E4 TB Allocation Details'!$A$18:$L$214, MATCH("A &amp; G ID", 'E4 TB Allocation Details'!$A$18:$L$18, 0),FALSE), 'E2 Allocators'!$B$15:$W$358, MATCH('O5 Details by Class &amp; Accounts'!BW$18, 'E2 Allocators'!$B$15:$W$15, 0),FALSE)*$E21), 0, VLOOKUP(VLOOKUP($A21, 'E4 TB Allocation Details'!$A$18:$L$214, MATCH("A &amp; G ID", 'E4 TB Allocation Details'!$A$18:$L$18, 0),FALSE), 'E2 Allocators'!$B$15:$W$358, MATCH('O5 Details by Class &amp; Accounts'!BW$18, 'E2 Allocators'!$B$15:$W$15, 0),FALSE)*$E21)</f>
        <v>0</v>
      </c>
      <c r="BX21" s="1322">
        <f>IF(ISERROR(VLOOKUP(VLOOKUP($A21, 'E4 TB Allocation Details'!$A$18:$L$214, MATCH("A &amp; G ID", 'E4 TB Allocation Details'!$A$18:$L$18, 0),FALSE), 'E2 Allocators'!$B$15:$W$358, MATCH('O5 Details by Class &amp; Accounts'!BX$18, 'E2 Allocators'!$B$15:$W$15, 0),FALSE)*$E21), 0, VLOOKUP(VLOOKUP($A21, 'E4 TB Allocation Details'!$A$18:$L$214, MATCH("A &amp; G ID", 'E4 TB Allocation Details'!$A$18:$L$18, 0),FALSE), 'E2 Allocators'!$B$15:$W$358, MATCH('O5 Details by Class &amp; Accounts'!BX$18, 'E2 Allocators'!$B$15:$W$15, 0),FALSE)*$E21)</f>
        <v>0</v>
      </c>
      <c r="BY21" s="1322">
        <f>IF(ISERROR(VLOOKUP(VLOOKUP($A21, 'E4 TB Allocation Details'!$A$18:$L$214, MATCH("A &amp; G ID", 'E4 TB Allocation Details'!$A$18:$L$18, 0),FALSE), 'E2 Allocators'!$B$15:$W$358, MATCH('O5 Details by Class &amp; Accounts'!BY$18, 'E2 Allocators'!$B$15:$W$15, 0),FALSE)*$E21), 0, VLOOKUP(VLOOKUP($A21, 'E4 TB Allocation Details'!$A$18:$L$214, MATCH("A &amp; G ID", 'E4 TB Allocation Details'!$A$18:$L$18, 0),FALSE), 'E2 Allocators'!$B$15:$W$358, MATCH('O5 Details by Class &amp; Accounts'!BY$18, 'E2 Allocators'!$B$15:$W$15, 0),FALSE)*$E21)</f>
        <v>0</v>
      </c>
      <c r="BZ21" s="1322">
        <f>IF(ISERROR(VLOOKUP(VLOOKUP($A21, 'E4 TB Allocation Details'!$A$18:$L$214, MATCH("A &amp; G ID", 'E4 TB Allocation Details'!$A$18:$L$18, 0),FALSE), 'E2 Allocators'!$B$15:$W$358, MATCH('O5 Details by Class &amp; Accounts'!BZ$18, 'E2 Allocators'!$B$15:$W$15, 0),FALSE)*$E21), 0, VLOOKUP(VLOOKUP($A21, 'E4 TB Allocation Details'!$A$18:$L$214, MATCH("A &amp; G ID", 'E4 TB Allocation Details'!$A$18:$L$18, 0),FALSE), 'E2 Allocators'!$B$15:$W$358, MATCH('O5 Details by Class &amp; Accounts'!BZ$18, 'E2 Allocators'!$B$15:$W$15, 0),FALSE)*$E21)</f>
        <v>0</v>
      </c>
      <c r="CA21" s="1322">
        <f>IF(ISERROR(VLOOKUP(VLOOKUP($A21, 'E4 TB Allocation Details'!$A$18:$L$214, MATCH("A &amp; G ID", 'E4 TB Allocation Details'!$A$18:$L$18, 0),FALSE), 'E2 Allocators'!$B$15:$W$358, MATCH('O5 Details by Class &amp; Accounts'!CA$18, 'E2 Allocators'!$B$15:$W$15, 0),FALSE)*$E21), 0, VLOOKUP(VLOOKUP($A21, 'E4 TB Allocation Details'!$A$18:$L$214, MATCH("A &amp; G ID", 'E4 TB Allocation Details'!$A$18:$L$18, 0),FALSE), 'E2 Allocators'!$B$15:$W$358, MATCH('O5 Details by Class &amp; Accounts'!CA$18, 'E2 Allocators'!$B$15:$W$15, 0),FALSE)*$E21)</f>
        <v>0</v>
      </c>
      <c r="CB21" s="1322">
        <f>IF(ISERROR(VLOOKUP(VLOOKUP($A21, 'E4 TB Allocation Details'!$A$18:$L$214, MATCH("A &amp; G ID", 'E4 TB Allocation Details'!$A$18:$L$18, 0),FALSE), 'E2 Allocators'!$B$15:$W$358, MATCH('O5 Details by Class &amp; Accounts'!CB$18, 'E2 Allocators'!$B$15:$W$15, 0),FALSE)*$E21), 0, VLOOKUP(VLOOKUP($A21, 'E4 TB Allocation Details'!$A$18:$L$214, MATCH("A &amp; G ID", 'E4 TB Allocation Details'!$A$18:$L$18, 0),FALSE), 'E2 Allocators'!$B$15:$W$358, MATCH('O5 Details by Class &amp; Accounts'!CB$18, 'E2 Allocators'!$B$15:$W$15, 0),FALSE)*$E21)</f>
        <v>0</v>
      </c>
      <c r="CC21" s="1322">
        <f>IF(ISERROR(VLOOKUP(VLOOKUP($A21, 'E4 TB Allocation Details'!$A$18:$L$214, MATCH("A &amp; G ID", 'E4 TB Allocation Details'!$A$18:$L$18, 0),FALSE), 'E2 Allocators'!$B$15:$W$358, MATCH('O5 Details by Class &amp; Accounts'!CC$18, 'E2 Allocators'!$B$15:$W$15, 0),FALSE)*$E21), 0, VLOOKUP(VLOOKUP($A21, 'E4 TB Allocation Details'!$A$18:$L$214, MATCH("A &amp; G ID", 'E4 TB Allocation Details'!$A$18:$L$18, 0),FALSE), 'E2 Allocators'!$B$15:$W$358, MATCH('O5 Details by Class &amp; Accounts'!CC$18, 'E2 Allocators'!$B$15:$W$15, 0),FALSE)*$E21)</f>
        <v>0</v>
      </c>
      <c r="CD21" s="1322">
        <f>IF(ISERROR(VLOOKUP(VLOOKUP($A21, 'E4 TB Allocation Details'!$A$18:$L$214, MATCH("A &amp; G ID", 'E4 TB Allocation Details'!$A$18:$L$18, 0),FALSE), 'E2 Allocators'!$B$15:$W$358, MATCH('O5 Details by Class &amp; Accounts'!CD$18, 'E2 Allocators'!$B$15:$W$15, 0),FALSE)*$E21), 0, VLOOKUP(VLOOKUP($A21, 'E4 TB Allocation Details'!$A$18:$L$214, MATCH("A &amp; G ID", 'E4 TB Allocation Details'!$A$18:$L$18, 0),FALSE), 'E2 Allocators'!$B$15:$W$358, MATCH('O5 Details by Class &amp; Accounts'!CD$18, 'E2 Allocators'!$B$15:$W$15, 0),FALSE)*$E21)</f>
        <v>0</v>
      </c>
      <c r="CE21" s="1322">
        <f>IF(ISERROR(VLOOKUP(VLOOKUP($A21, 'E4 TB Allocation Details'!$A$18:$L$214, MATCH("A &amp; G ID", 'E4 TB Allocation Details'!$A$18:$L$18, 0),FALSE), 'E2 Allocators'!$B$15:$W$358, MATCH('O5 Details by Class &amp; Accounts'!CE$18, 'E2 Allocators'!$B$15:$W$15, 0),FALSE)*$E21), 0, VLOOKUP(VLOOKUP($A21, 'E4 TB Allocation Details'!$A$18:$L$214, MATCH("A &amp; G ID", 'E4 TB Allocation Details'!$A$18:$L$18, 0),FALSE), 'E2 Allocators'!$B$15:$W$358, MATCH('O5 Details by Class &amp; Accounts'!CE$18, 'E2 Allocators'!$B$15:$W$15, 0),FALSE)*$E21)</f>
        <v>0</v>
      </c>
      <c r="CF21" s="1322">
        <f>IF(ISERROR(VLOOKUP(VLOOKUP($A21, 'E4 TB Allocation Details'!$A$18:$L$214, MATCH("A &amp; G ID", 'E4 TB Allocation Details'!$A$18:$L$18, 0),FALSE), 'E2 Allocators'!$B$15:$W$358, MATCH('O5 Details by Class &amp; Accounts'!CF$18, 'E2 Allocators'!$B$15:$W$15, 0),FALSE)*$E21), 0, VLOOKUP(VLOOKUP($A21, 'E4 TB Allocation Details'!$A$18:$L$214, MATCH("A &amp; G ID", 'E4 TB Allocation Details'!$A$18:$L$18, 0),FALSE), 'E2 Allocators'!$B$15:$W$358, MATCH('O5 Details by Class &amp; Accounts'!CF$18, 'E2 Allocators'!$B$15:$W$15, 0),FALSE)*$E21)</f>
        <v>0</v>
      </c>
      <c r="CG21" s="1322">
        <f>IF(ISERROR(VLOOKUP(VLOOKUP($A21, 'E4 TB Allocation Details'!$A$18:$L$214, MATCH("A &amp; G ID", 'E4 TB Allocation Details'!$A$18:$L$18, 0),FALSE), 'E2 Allocators'!$B$15:$W$358, MATCH('O5 Details by Class &amp; Accounts'!CG$18, 'E2 Allocators'!$B$15:$W$15, 0),FALSE)*$E21), 0, VLOOKUP(VLOOKUP($A21, 'E4 TB Allocation Details'!$A$18:$L$214, MATCH("A &amp; G ID", 'E4 TB Allocation Details'!$A$18:$L$18, 0),FALSE), 'E2 Allocators'!$B$15:$W$358, MATCH('O5 Details by Class &amp; Accounts'!CG$18, 'E2 Allocators'!$B$15:$W$15, 0),FALSE)*$E21)</f>
        <v>0</v>
      </c>
      <c r="CH21" s="1322">
        <f>IF(ISERROR(VLOOKUP(VLOOKUP($A21, 'E4 TB Allocation Details'!$A$18:$L$214, MATCH("A &amp; G ID", 'E4 TB Allocation Details'!$A$18:$L$18, 0),FALSE), 'E2 Allocators'!$B$15:$W$358, MATCH('O5 Details by Class &amp; Accounts'!CH$18, 'E2 Allocators'!$B$15:$W$15, 0),FALSE)*$E21), 0, VLOOKUP(VLOOKUP($A21, 'E4 TB Allocation Details'!$A$18:$L$214, MATCH("A &amp; G ID", 'E4 TB Allocation Details'!$A$18:$L$18, 0),FALSE), 'E2 Allocators'!$B$15:$W$358, MATCH('O5 Details by Class &amp; Accounts'!CH$18, 'E2 Allocators'!$B$15:$W$15, 0),FALSE)*$E21)</f>
        <v>0</v>
      </c>
      <c r="CI21" s="1322">
        <f>IF(ISERROR(VLOOKUP(VLOOKUP($A21, 'E4 TB Allocation Details'!$A$18:$L$214, MATCH("A &amp; G ID", 'E4 TB Allocation Details'!$A$18:$L$18, 0),FALSE), 'E2 Allocators'!$B$15:$W$358, MATCH('O5 Details by Class &amp; Accounts'!CI$18, 'E2 Allocators'!$B$15:$W$15, 0),FALSE)*$E21), 0, VLOOKUP(VLOOKUP($A21, 'E4 TB Allocation Details'!$A$18:$L$214, MATCH("A &amp; G ID", 'E4 TB Allocation Details'!$A$18:$L$18, 0),FALSE), 'E2 Allocators'!$B$15:$W$358, MATCH('O5 Details by Class &amp; Accounts'!CI$18, 'E2 Allocators'!$B$15:$W$15, 0),FALSE)*$E21)</f>
        <v>0</v>
      </c>
      <c r="CJ21" s="1322">
        <f>IF(ISERROR(VLOOKUP(VLOOKUP($A21, 'E4 TB Allocation Details'!$A$18:$L$214, MATCH("A &amp; G ID", 'E4 TB Allocation Details'!$A$18:$L$18, 0),FALSE), 'E2 Allocators'!$B$15:$W$358, MATCH('O5 Details by Class &amp; Accounts'!CJ$18, 'E2 Allocators'!$B$15:$W$15, 0),FALSE)*$E21), 0, VLOOKUP(VLOOKUP($A21, 'E4 TB Allocation Details'!$A$18:$L$214, MATCH("A &amp; G ID", 'E4 TB Allocation Details'!$A$18:$L$18, 0),FALSE), 'E2 Allocators'!$B$15:$W$358, MATCH('O5 Details by Class &amp; Accounts'!CJ$18, 'E2 Allocators'!$B$15:$W$15, 0),FALSE)*$E21)</f>
        <v>0</v>
      </c>
      <c r="CK21" s="1322">
        <f>IF(ISERROR(VLOOKUP(VLOOKUP($A21, 'E4 TB Allocation Details'!$A$18:$L$214, MATCH("A &amp; G ID", 'E4 TB Allocation Details'!$A$18:$L$18, 0),FALSE), 'E2 Allocators'!$B$15:$W$358, MATCH('O5 Details by Class &amp; Accounts'!CK$18, 'E2 Allocators'!$B$15:$W$15, 0),FALSE)*$E21), 0, VLOOKUP(VLOOKUP($A21, 'E4 TB Allocation Details'!$A$18:$L$214, MATCH("A &amp; G ID", 'E4 TB Allocation Details'!$A$18:$L$18, 0),FALSE), 'E2 Allocators'!$B$15:$W$358, MATCH('O5 Details by Class &amp; Accounts'!CK$18, 'E2 Allocators'!$B$15:$W$15, 0),FALSE)*$E21)</f>
        <v>0</v>
      </c>
      <c r="CL21" s="1322">
        <f>IF(ISERROR(VLOOKUP(VLOOKUP($A21, 'E4 TB Allocation Details'!$A$18:$L$214, MATCH("A &amp; G ID", 'E4 TB Allocation Details'!$A$18:$L$18, 0),FALSE), 'E2 Allocators'!$B$15:$W$358, MATCH('O5 Details by Class &amp; Accounts'!CL$18, 'E2 Allocators'!$B$15:$W$15, 0),FALSE)*$E21), 0, VLOOKUP(VLOOKUP($A21, 'E4 TB Allocation Details'!$A$18:$L$214, MATCH("A &amp; G ID", 'E4 TB Allocation Details'!$A$18:$L$18, 0),FALSE), 'E2 Allocators'!$B$15:$W$358, MATCH('O5 Details by Class &amp; Accounts'!CL$18, 'E2 Allocators'!$B$15:$W$15, 0),FALSE)*$E21)</f>
        <v>0</v>
      </c>
      <c r="CM21" s="1322">
        <f>IF(ISERROR(VLOOKUP(VLOOKUP($A21, 'E4 TB Allocation Details'!$A$18:$L$214, MATCH("A &amp; G ID", 'E4 TB Allocation Details'!$A$18:$L$18, 0),FALSE), 'E2 Allocators'!$B$15:$W$358, MATCH('O5 Details by Class &amp; Accounts'!CM$18, 'E2 Allocators'!$B$15:$W$15, 0),FALSE)*$E21), 0, VLOOKUP(VLOOKUP($A21, 'E4 TB Allocation Details'!$A$18:$L$214, MATCH("A &amp; G ID", 'E4 TB Allocation Details'!$A$18:$L$18, 0),FALSE), 'E2 Allocators'!$B$15:$W$358, MATCH('O5 Details by Class &amp; Accounts'!CM$18, 'E2 Allocators'!$B$15:$W$15, 0),FALSE)*$E21)</f>
        <v>0</v>
      </c>
      <c r="CN21" s="1322">
        <f t="shared" ref="CN21:CN59" si="5">SUM(BT21:CM21)</f>
        <v>0</v>
      </c>
      <c r="CO21" s="1651">
        <f t="shared" si="4"/>
        <v>0</v>
      </c>
      <c r="CQ21" s="1899" t="e">
        <v>#N/A</v>
      </c>
    </row>
    <row r="22" spans="1:95" s="64" customFormat="1" ht="12.75" x14ac:dyDescent="0.2">
      <c r="A22" s="1088" t="s">
        <v>815</v>
      </c>
      <c r="B22" s="1089" t="s">
        <v>340</v>
      </c>
      <c r="C22" s="1648">
        <f>IF(ISERROR(VLOOKUP($A22,'I3 TB Data'!$A$19:$H$483,MATCH('O5 Details by Class &amp; Accounts'!$C$18, 'I3 TB Data'!$A$19:$H$19,0),0)), 0, VLOOKUP($A22,'I3 TB Data'!$A$19:$H$483,MATCH('O5 Details by Class &amp; Accounts'!$C$18,'I3 TB Data'!$A$19:$H$19,0),0))</f>
        <v>0</v>
      </c>
      <c r="D22" s="1649">
        <f>'I4 BO ASSETS'!E19</f>
        <v>253605.23</v>
      </c>
      <c r="E22" s="1648">
        <f t="shared" ref="E22:E80" si="6">C22+D22</f>
        <v>253605.23</v>
      </c>
      <c r="F22" s="1650">
        <f>IF(ISERROR(VLOOKUP($A22, 'E1 Categorization'!A33:E124, MATCH("Customer Component", 'E1 Categorization'!$A$33:$E$33,0), 0)), 0, IF(VLOOKUP($A22, 'E1 Categorization'!A33:E124, MATCH("Customer Component", 'E1 Categorization'!$A$33:$E$33,0), 0)=0, 'O5 Details by Class &amp; Accounts'!$E22, IF(AND(VLOOKUP($A22, 'E1 Categorization'!A33:E124, MATCH("Customer Component", 'E1 Categorization'!$A$33:$E$33,0), 0) &gt;0, VLOOKUP($A22, 'E1 Categorization'!A33:E124, MATCH("Customer Component", 'E1 Categorization'!$A$33:$E$33,0), 0)&lt;1), 'O5 Details by Class &amp; Accounts'!$E22*(1-VLOOKUP($A22, 'E1 Categorization'!A33:E124, MATCH("Customer Component", 'E1 Categorization'!$A$33:$E$33,0), 0)), 0)))</f>
        <v>253605.23</v>
      </c>
      <c r="G22" s="1650">
        <f>IF(ISERROR(VLOOKUP($A22, 'E1 Categorization'!A33:E124, MATCH("Customer Component", 'E1 Categorization'!$A$33:$E$33,0), 0)),0, IF(VLOOKUP($A22, 'E1 Categorization'!A33:E124, MATCH("Customer Component", 'E1 Categorization'!$A$33:$E$33,0), 0)=0, 0, IF(AND(VLOOKUP($A22, 'E1 Categorization'!A33:E124, MATCH("Customer Component", 'E1 Categorization'!$A$33:$E$33,0), 0) &gt;0, VLOOKUP($A22, 'E1 Categorization'!A33:E124, MATCH("Customer Component", 'E1 Categorization'!$A$33:$E$33,0), 0)&lt;1), 'O5 Details by Class &amp; Accounts'!$E22*(VLOOKUP($A22, 'E1 Categorization'!A33:E124, MATCH("Customer Component", 'E1 Categorization'!$A$33:$E$33,0), 0)), 'O5 Details by Class &amp; Accounts'!$E22)))</f>
        <v>0</v>
      </c>
      <c r="H22" s="1322">
        <f t="shared" si="0"/>
        <v>253605.23</v>
      </c>
      <c r="I22" s="1322">
        <f>IF(ISERROR(VLOOKUP(VLOOKUP($A22, 'E4 TB Allocation Details'!$A$18:$L$214, MATCH("Demand ID", 'E4 TB Allocation Details'!$A$18:$L$18, 0),FALSE), 'E2 Allocators'!$B$15:$W$358, MATCH('O5 Details by Class &amp; Accounts'!I$18, 'E2 Allocators'!$B$15:$W$15, 0),FALSE)*$F22), 0, VLOOKUP(VLOOKUP($A22, 'E4 TB Allocation Details'!$A$18:$L$214, MATCH("Demand ID", 'E4 TB Allocation Details'!$A$18:$L$18, 0),FALSE), 'E2 Allocators'!$B$15:$W$358, MATCH('O5 Details by Class &amp; Accounts'!I$18, 'E2 Allocators'!$B$15:$W$15, 0),FALSE)*$F22)</f>
        <v>80078.98413828593</v>
      </c>
      <c r="J22" s="1322">
        <f>IF(ISERROR(VLOOKUP(VLOOKUP($A22, 'E4 TB Allocation Details'!$A$18:$L$214, MATCH("Demand ID", 'E4 TB Allocation Details'!$A$18:$L$18, 0),FALSE), 'E2 Allocators'!$B$15:$W$358, MATCH('O5 Details by Class &amp; Accounts'!J$18, 'E2 Allocators'!$B$15:$W$15, 0),FALSE)*$F22), 0, VLOOKUP(VLOOKUP($A22, 'E4 TB Allocation Details'!$A$18:$L$214, MATCH("Demand ID", 'E4 TB Allocation Details'!$A$18:$L$18, 0),FALSE), 'E2 Allocators'!$B$15:$W$358, MATCH('O5 Details by Class &amp; Accounts'!J$18, 'E2 Allocators'!$B$15:$W$15, 0),FALSE)*$F22)</f>
        <v>68336.035453485048</v>
      </c>
      <c r="K22" s="1322">
        <f>IF(ISERROR(VLOOKUP(VLOOKUP($A22, 'E4 TB Allocation Details'!$A$18:$L$214, MATCH("Demand ID", 'E4 TB Allocation Details'!$A$18:$L$18, 0),FALSE), 'E2 Allocators'!$B$15:$W$358, MATCH('O5 Details by Class &amp; Accounts'!K$18, 'E2 Allocators'!$B$15:$W$15, 0),FALSE)*$F22), 0, VLOOKUP(VLOOKUP($A22, 'E4 TB Allocation Details'!$A$18:$L$214, MATCH("Demand ID", 'E4 TB Allocation Details'!$A$18:$L$18, 0),FALSE), 'E2 Allocators'!$B$15:$W$358, MATCH('O5 Details by Class &amp; Accounts'!K$18, 'E2 Allocators'!$B$15:$W$15, 0),FALSE)*$F22)</f>
        <v>81295.375172932923</v>
      </c>
      <c r="L22" s="1322">
        <f>IF(ISERROR(VLOOKUP(VLOOKUP($A22, 'E4 TB Allocation Details'!$A$18:$L$214, MATCH("Demand ID", 'E4 TB Allocation Details'!$A$18:$L$18, 0),FALSE), 'E2 Allocators'!$B$15:$W$358, MATCH('O5 Details by Class &amp; Accounts'!L$18, 'E2 Allocators'!$B$15:$W$15, 0),FALSE)*$F22), 0, VLOOKUP(VLOOKUP($A22, 'E4 TB Allocation Details'!$A$18:$L$214, MATCH("Demand ID", 'E4 TB Allocation Details'!$A$18:$L$18, 0),FALSE), 'E2 Allocators'!$B$15:$W$358, MATCH('O5 Details by Class &amp; Accounts'!L$18, 'E2 Allocators'!$B$15:$W$15, 0),FALSE)*$F22)</f>
        <v>0</v>
      </c>
      <c r="M22" s="1322">
        <f>IF(ISERROR(VLOOKUP(VLOOKUP($A22, 'E4 TB Allocation Details'!$A$18:$L$214, MATCH("Demand ID", 'E4 TB Allocation Details'!$A$18:$L$18, 0),FALSE), 'E2 Allocators'!$B$15:$W$358, MATCH('O5 Details by Class &amp; Accounts'!M$18, 'E2 Allocators'!$B$15:$W$15, 0),FALSE)*$F22), 0, VLOOKUP(VLOOKUP($A22, 'E4 TB Allocation Details'!$A$18:$L$214, MATCH("Demand ID", 'E4 TB Allocation Details'!$A$18:$L$18, 0),FALSE), 'E2 Allocators'!$B$15:$W$358, MATCH('O5 Details by Class &amp; Accounts'!M$18, 'E2 Allocators'!$B$15:$W$15, 0),FALSE)*$F22)</f>
        <v>0</v>
      </c>
      <c r="N22" s="1322">
        <f>IF(ISERROR(VLOOKUP(VLOOKUP($A22, 'E4 TB Allocation Details'!$A$18:$L$214, MATCH("Demand ID", 'E4 TB Allocation Details'!$A$18:$L$18, 0),FALSE), 'E2 Allocators'!$B$15:$W$358, MATCH('O5 Details by Class &amp; Accounts'!N$18, 'E2 Allocators'!$B$15:$W$15, 0),FALSE)*$F22), 0, VLOOKUP(VLOOKUP($A22, 'E4 TB Allocation Details'!$A$18:$L$214, MATCH("Demand ID", 'E4 TB Allocation Details'!$A$18:$L$18, 0),FALSE), 'E2 Allocators'!$B$15:$W$358, MATCH('O5 Details by Class &amp; Accounts'!N$18, 'E2 Allocators'!$B$15:$W$15, 0),FALSE)*$F22)</f>
        <v>23145.630341491695</v>
      </c>
      <c r="O22" s="1322">
        <f>IF(ISERROR(VLOOKUP(VLOOKUP($A22, 'E4 TB Allocation Details'!$A$18:$L$214, MATCH("Demand ID", 'E4 TB Allocation Details'!$A$18:$L$18, 0),FALSE), 'E2 Allocators'!$B$15:$W$358, MATCH('O5 Details by Class &amp; Accounts'!O$18, 'E2 Allocators'!$B$15:$W$15, 0),FALSE)*$F22), 0, VLOOKUP(VLOOKUP($A22, 'E4 TB Allocation Details'!$A$18:$L$214, MATCH("Demand ID", 'E4 TB Allocation Details'!$A$18:$L$18, 0),FALSE), 'E2 Allocators'!$B$15:$W$358, MATCH('O5 Details by Class &amp; Accounts'!O$18, 'E2 Allocators'!$B$15:$W$15, 0),FALSE)*$F22)</f>
        <v>545.65843262728276</v>
      </c>
      <c r="P22" s="1322">
        <f>IF(ISERROR(VLOOKUP(VLOOKUP($A22, 'E4 TB Allocation Details'!$A$18:$L$214, MATCH("Demand ID", 'E4 TB Allocation Details'!$A$18:$L$18, 0),FALSE), 'E2 Allocators'!$B$15:$W$358, MATCH('O5 Details by Class &amp; Accounts'!P$18, 'E2 Allocators'!$B$15:$W$15, 0),FALSE)*$F22), 0, VLOOKUP(VLOOKUP($A22, 'E4 TB Allocation Details'!$A$18:$L$214, MATCH("Demand ID", 'E4 TB Allocation Details'!$A$18:$L$18, 0),FALSE), 'E2 Allocators'!$B$15:$W$358, MATCH('O5 Details by Class &amp; Accounts'!P$18, 'E2 Allocators'!$B$15:$W$15, 0),FALSE)*$F22)</f>
        <v>0</v>
      </c>
      <c r="Q22" s="1322">
        <f>IF(ISERROR(VLOOKUP(VLOOKUP($A22, 'E4 TB Allocation Details'!$A$18:$L$214, MATCH("Demand ID", 'E4 TB Allocation Details'!$A$18:$L$18, 0),FALSE), 'E2 Allocators'!$B$15:$W$358, MATCH('O5 Details by Class &amp; Accounts'!Q$18, 'E2 Allocators'!$B$15:$W$15, 0),FALSE)*$F22), 0, VLOOKUP(VLOOKUP($A22, 'E4 TB Allocation Details'!$A$18:$L$214, MATCH("Demand ID", 'E4 TB Allocation Details'!$A$18:$L$18, 0),FALSE), 'E2 Allocators'!$B$15:$W$358, MATCH('O5 Details by Class &amp; Accounts'!Q$18, 'E2 Allocators'!$B$15:$W$15, 0),FALSE)*$F22)</f>
        <v>203.54646117715473</v>
      </c>
      <c r="R22" s="1322">
        <f>IF(ISERROR(VLOOKUP(VLOOKUP($A22, 'E4 TB Allocation Details'!$A$18:$L$214, MATCH("Demand ID", 'E4 TB Allocation Details'!$A$18:$L$18, 0),FALSE), 'E2 Allocators'!$B$15:$W$358, MATCH('O5 Details by Class &amp; Accounts'!R$18, 'E2 Allocators'!$B$15:$W$15, 0),FALSE)*$F22), 0, VLOOKUP(VLOOKUP($A22, 'E4 TB Allocation Details'!$A$18:$L$214, MATCH("Demand ID", 'E4 TB Allocation Details'!$A$18:$L$18, 0),FALSE), 'E2 Allocators'!$B$15:$W$358, MATCH('O5 Details by Class &amp; Accounts'!R$18, 'E2 Allocators'!$B$15:$W$15, 0),FALSE)*$F22)</f>
        <v>0</v>
      </c>
      <c r="S22" s="1322">
        <f>IF(ISERROR(VLOOKUP(VLOOKUP($A22, 'E4 TB Allocation Details'!$A$18:$L$214, MATCH("Demand ID", 'E4 TB Allocation Details'!$A$18:$L$18, 0),FALSE), 'E2 Allocators'!$B$15:$W$358, MATCH('O5 Details by Class &amp; Accounts'!S$18, 'E2 Allocators'!$B$15:$W$15, 0),FALSE)*$F22), 0, VLOOKUP(VLOOKUP($A22, 'E4 TB Allocation Details'!$A$18:$L$214, MATCH("Demand ID", 'E4 TB Allocation Details'!$A$18:$L$18, 0),FALSE), 'E2 Allocators'!$B$15:$W$358, MATCH('O5 Details by Class &amp; Accounts'!S$18, 'E2 Allocators'!$B$15:$W$15, 0),FALSE)*$F22)</f>
        <v>0</v>
      </c>
      <c r="T22" s="1322">
        <f>IF(ISERROR(VLOOKUP(VLOOKUP($A22, 'E4 TB Allocation Details'!$A$18:$L$214, MATCH("Demand ID", 'E4 TB Allocation Details'!$A$18:$L$18, 0),FALSE), 'E2 Allocators'!$B$15:$W$358, MATCH('O5 Details by Class &amp; Accounts'!T$18, 'E2 Allocators'!$B$15:$W$15, 0),FALSE)*$F22), 0, VLOOKUP(VLOOKUP($A22, 'E4 TB Allocation Details'!$A$18:$L$214, MATCH("Demand ID", 'E4 TB Allocation Details'!$A$18:$L$18, 0),FALSE), 'E2 Allocators'!$B$15:$W$358, MATCH('O5 Details by Class &amp; Accounts'!T$18, 'E2 Allocators'!$B$15:$W$15, 0),FALSE)*$F22)</f>
        <v>0</v>
      </c>
      <c r="U22" s="1322">
        <f>IF(ISERROR(VLOOKUP(VLOOKUP($A22, 'E4 TB Allocation Details'!$A$18:$L$214, MATCH("Demand ID", 'E4 TB Allocation Details'!$A$18:$L$18, 0),FALSE), 'E2 Allocators'!$B$15:$W$358, MATCH('O5 Details by Class &amp; Accounts'!U$18, 'E2 Allocators'!$B$15:$W$15, 0),FALSE)*$F22), 0, VLOOKUP(VLOOKUP($A22, 'E4 TB Allocation Details'!$A$18:$L$214, MATCH("Demand ID", 'E4 TB Allocation Details'!$A$18:$L$18, 0),FALSE), 'E2 Allocators'!$B$15:$W$358, MATCH('O5 Details by Class &amp; Accounts'!U$18, 'E2 Allocators'!$B$15:$W$15, 0),FALSE)*$F22)</f>
        <v>0</v>
      </c>
      <c r="V22" s="1322">
        <f>IF(ISERROR(VLOOKUP(VLOOKUP($A22, 'E4 TB Allocation Details'!$A$18:$L$214, MATCH("Demand ID", 'E4 TB Allocation Details'!$A$18:$L$18, 0),FALSE), 'E2 Allocators'!$B$15:$W$358, MATCH('O5 Details by Class &amp; Accounts'!V$18, 'E2 Allocators'!$B$15:$W$15, 0),FALSE)*$F22), 0, VLOOKUP(VLOOKUP($A22, 'E4 TB Allocation Details'!$A$18:$L$214, MATCH("Demand ID", 'E4 TB Allocation Details'!$A$18:$L$18, 0),FALSE), 'E2 Allocators'!$B$15:$W$358, MATCH('O5 Details by Class &amp; Accounts'!V$18, 'E2 Allocators'!$B$15:$W$15, 0),FALSE)*$F22)</f>
        <v>0</v>
      </c>
      <c r="W22" s="1322">
        <f>IF(ISERROR(VLOOKUP(VLOOKUP($A22, 'E4 TB Allocation Details'!$A$18:$L$214, MATCH("Demand ID", 'E4 TB Allocation Details'!$A$18:$L$18, 0),FALSE), 'E2 Allocators'!$B$15:$W$358, MATCH('O5 Details by Class &amp; Accounts'!W$18, 'E2 Allocators'!$B$15:$W$15, 0),FALSE)*$F22), 0, VLOOKUP(VLOOKUP($A22, 'E4 TB Allocation Details'!$A$18:$L$214, MATCH("Demand ID", 'E4 TB Allocation Details'!$A$18:$L$18, 0),FALSE), 'E2 Allocators'!$B$15:$W$358, MATCH('O5 Details by Class &amp; Accounts'!W$18, 'E2 Allocators'!$B$15:$W$15, 0),FALSE)*$F22)</f>
        <v>0</v>
      </c>
      <c r="X22" s="1322">
        <f>IF(ISERROR(VLOOKUP(VLOOKUP($A22, 'E4 TB Allocation Details'!$A$18:$L$214, MATCH("Demand ID", 'E4 TB Allocation Details'!$A$18:$L$18, 0),FALSE), 'E2 Allocators'!$B$15:$W$358, MATCH('O5 Details by Class &amp; Accounts'!X$18, 'E2 Allocators'!$B$15:$W$15, 0),FALSE)*$F22), 0, VLOOKUP(VLOOKUP($A22, 'E4 TB Allocation Details'!$A$18:$L$214, MATCH("Demand ID", 'E4 TB Allocation Details'!$A$18:$L$18, 0),FALSE), 'E2 Allocators'!$B$15:$W$358, MATCH('O5 Details by Class &amp; Accounts'!X$18, 'E2 Allocators'!$B$15:$W$15, 0),FALSE)*$F22)</f>
        <v>0</v>
      </c>
      <c r="Y22" s="1322">
        <f>IF(ISERROR(VLOOKUP(VLOOKUP($A22, 'E4 TB Allocation Details'!$A$18:$L$214, MATCH("Demand ID", 'E4 TB Allocation Details'!$A$18:$L$18, 0),FALSE), 'E2 Allocators'!$B$15:$W$358, MATCH('O5 Details by Class &amp; Accounts'!Y$18, 'E2 Allocators'!$B$15:$W$15, 0),FALSE)*$F22), 0, VLOOKUP(VLOOKUP($A22, 'E4 TB Allocation Details'!$A$18:$L$214, MATCH("Demand ID", 'E4 TB Allocation Details'!$A$18:$L$18, 0),FALSE), 'E2 Allocators'!$B$15:$W$358, MATCH('O5 Details by Class &amp; Accounts'!Y$18, 'E2 Allocators'!$B$15:$W$15, 0),FALSE)*$F22)</f>
        <v>0</v>
      </c>
      <c r="Z22" s="1322">
        <f>IF(ISERROR(VLOOKUP(VLOOKUP($A22, 'E4 TB Allocation Details'!$A$18:$L$214, MATCH("Demand ID", 'E4 TB Allocation Details'!$A$18:$L$18, 0),FALSE), 'E2 Allocators'!$B$15:$W$358, MATCH('O5 Details by Class &amp; Accounts'!Z$18, 'E2 Allocators'!$B$15:$W$15, 0),FALSE)*$F22), 0, VLOOKUP(VLOOKUP($A22, 'E4 TB Allocation Details'!$A$18:$L$214, MATCH("Demand ID", 'E4 TB Allocation Details'!$A$18:$L$18, 0),FALSE), 'E2 Allocators'!$B$15:$W$358, MATCH('O5 Details by Class &amp; Accounts'!Z$18, 'E2 Allocators'!$B$15:$W$15, 0),FALSE)*$F22)</f>
        <v>0</v>
      </c>
      <c r="AA22" s="1322">
        <f>IF(ISERROR(VLOOKUP(VLOOKUP($A22, 'E4 TB Allocation Details'!$A$18:$L$214, MATCH("Demand ID", 'E4 TB Allocation Details'!$A$18:$L$18, 0),FALSE), 'E2 Allocators'!$B$15:$W$358, MATCH('O5 Details by Class &amp; Accounts'!AA$18, 'E2 Allocators'!$B$15:$W$15, 0),FALSE)*$F22), 0, VLOOKUP(VLOOKUP($A22, 'E4 TB Allocation Details'!$A$18:$L$214, MATCH("Demand ID", 'E4 TB Allocation Details'!$A$18:$L$18, 0),FALSE), 'E2 Allocators'!$B$15:$W$358, MATCH('O5 Details by Class &amp; Accounts'!AA$18, 'E2 Allocators'!$B$15:$W$15, 0),FALSE)*$F22)</f>
        <v>0</v>
      </c>
      <c r="AB22" s="1322">
        <f>IF(ISERROR(VLOOKUP(VLOOKUP($A22, 'E4 TB Allocation Details'!$A$18:$L$214, MATCH("Demand ID", 'E4 TB Allocation Details'!$A$18:$L$18, 0),FALSE), 'E2 Allocators'!$B$15:$W$358, MATCH('O5 Details by Class &amp; Accounts'!AB$18, 'E2 Allocators'!$B$15:$W$15, 0),FALSE)*$F22), 0, VLOOKUP(VLOOKUP($A22, 'E4 TB Allocation Details'!$A$18:$L$214, MATCH("Demand ID", 'E4 TB Allocation Details'!$A$18:$L$18, 0),FALSE), 'E2 Allocators'!$B$15:$W$358, MATCH('O5 Details by Class &amp; Accounts'!AB$18, 'E2 Allocators'!$B$15:$W$15, 0),FALSE)*$F22)</f>
        <v>0</v>
      </c>
      <c r="AC22" s="1322">
        <f t="shared" si="1"/>
        <v>253605.23</v>
      </c>
      <c r="AD22" s="1322">
        <f>IF(ISERROR(VLOOKUP(VLOOKUP($A22, 'E4 TB Allocation Details'!$A$18:$L$214, MATCH("Customer ID", 'E4 TB Allocation Details'!$A$18:$L$18, 0),FALSE), 'E2 Allocators'!$B$15:$W$358, MATCH('O5 Details by Class &amp; Accounts'!AD$18, 'E2 Allocators'!$B$15:$W$15, 0),FALSE)*$G22), 0, VLOOKUP(VLOOKUP($A22, 'E4 TB Allocation Details'!$A$18:$L$214, MATCH("Customer ID", 'E4 TB Allocation Details'!$A$18:$L$18, 0),FALSE), 'E2 Allocators'!$B$15:$W$358, MATCH('O5 Details by Class &amp; Accounts'!AD$18, 'E2 Allocators'!$B$15:$W$15, 0),FALSE)*$G22)</f>
        <v>0</v>
      </c>
      <c r="AE22" s="1322">
        <f>IF(ISERROR(VLOOKUP(VLOOKUP($A22, 'E4 TB Allocation Details'!$A$18:$L$214, MATCH("Customer ID", 'E4 TB Allocation Details'!$A$18:$L$18, 0),FALSE), 'E2 Allocators'!$B$15:$W$358, MATCH('O5 Details by Class &amp; Accounts'!AE$18, 'E2 Allocators'!$B$15:$W$15, 0),FALSE)*$G22), 0, VLOOKUP(VLOOKUP($A22, 'E4 TB Allocation Details'!$A$18:$L$214, MATCH("Customer ID", 'E4 TB Allocation Details'!$A$18:$L$18, 0),FALSE), 'E2 Allocators'!$B$15:$W$358, MATCH('O5 Details by Class &amp; Accounts'!AE$18, 'E2 Allocators'!$B$15:$W$15, 0),FALSE)*$G22)</f>
        <v>0</v>
      </c>
      <c r="AF22" s="1322">
        <f>IF(ISERROR(VLOOKUP(VLOOKUP($A22, 'E4 TB Allocation Details'!$A$18:$L$214, MATCH("Customer ID", 'E4 TB Allocation Details'!$A$18:$L$18, 0),FALSE), 'E2 Allocators'!$B$15:$W$358, MATCH('O5 Details by Class &amp; Accounts'!AF$18, 'E2 Allocators'!$B$15:$W$15, 0),FALSE)*$G22), 0, VLOOKUP(VLOOKUP($A22, 'E4 TB Allocation Details'!$A$18:$L$214, MATCH("Customer ID", 'E4 TB Allocation Details'!$A$18:$L$18, 0),FALSE), 'E2 Allocators'!$B$15:$W$358, MATCH('O5 Details by Class &amp; Accounts'!AF$18, 'E2 Allocators'!$B$15:$W$15, 0),FALSE)*$G22)</f>
        <v>0</v>
      </c>
      <c r="AG22" s="1322">
        <f>IF(ISERROR(VLOOKUP(VLOOKUP($A22, 'E4 TB Allocation Details'!$A$18:$L$214, MATCH("Customer ID", 'E4 TB Allocation Details'!$A$18:$L$18, 0),FALSE), 'E2 Allocators'!$B$15:$W$358, MATCH('O5 Details by Class &amp; Accounts'!AG$18, 'E2 Allocators'!$B$15:$W$15, 0),FALSE)*$G22), 0, VLOOKUP(VLOOKUP($A22, 'E4 TB Allocation Details'!$A$18:$L$214, MATCH("Customer ID", 'E4 TB Allocation Details'!$A$18:$L$18, 0),FALSE), 'E2 Allocators'!$B$15:$W$358, MATCH('O5 Details by Class &amp; Accounts'!AG$18, 'E2 Allocators'!$B$15:$W$15, 0),FALSE)*$G22)</f>
        <v>0</v>
      </c>
      <c r="AH22" s="1322">
        <f>IF(ISERROR(VLOOKUP(VLOOKUP($A22, 'E4 TB Allocation Details'!$A$18:$L$214, MATCH("Customer ID", 'E4 TB Allocation Details'!$A$18:$L$18, 0),FALSE), 'E2 Allocators'!$B$15:$W$358, MATCH('O5 Details by Class &amp; Accounts'!AH$18, 'E2 Allocators'!$B$15:$W$15, 0),FALSE)*$G22), 0, VLOOKUP(VLOOKUP($A22, 'E4 TB Allocation Details'!$A$18:$L$214, MATCH("Customer ID", 'E4 TB Allocation Details'!$A$18:$L$18, 0),FALSE), 'E2 Allocators'!$B$15:$W$358, MATCH('O5 Details by Class &amp; Accounts'!AH$18, 'E2 Allocators'!$B$15:$W$15, 0),FALSE)*$G22)</f>
        <v>0</v>
      </c>
      <c r="AI22" s="1322">
        <f>IF(ISERROR(VLOOKUP(VLOOKUP($A22, 'E4 TB Allocation Details'!$A$18:$L$214, MATCH("Customer ID", 'E4 TB Allocation Details'!$A$18:$L$18, 0),FALSE), 'E2 Allocators'!$B$15:$W$358, MATCH('O5 Details by Class &amp; Accounts'!AI$18, 'E2 Allocators'!$B$15:$W$15, 0),FALSE)*$G22), 0, VLOOKUP(VLOOKUP($A22, 'E4 TB Allocation Details'!$A$18:$L$214, MATCH("Customer ID", 'E4 TB Allocation Details'!$A$18:$L$18, 0),FALSE), 'E2 Allocators'!$B$15:$W$358, MATCH('O5 Details by Class &amp; Accounts'!AI$18, 'E2 Allocators'!$B$15:$W$15, 0),FALSE)*$G22)</f>
        <v>0</v>
      </c>
      <c r="AJ22" s="1322">
        <f>IF(ISERROR(VLOOKUP(VLOOKUP($A22, 'E4 TB Allocation Details'!$A$18:$L$214, MATCH("Customer ID", 'E4 TB Allocation Details'!$A$18:$L$18, 0),FALSE), 'E2 Allocators'!$B$15:$W$358, MATCH('O5 Details by Class &amp; Accounts'!AJ$18, 'E2 Allocators'!$B$15:$W$15, 0),FALSE)*$G22), 0, VLOOKUP(VLOOKUP($A22, 'E4 TB Allocation Details'!$A$18:$L$214, MATCH("Customer ID", 'E4 TB Allocation Details'!$A$18:$L$18, 0),FALSE), 'E2 Allocators'!$B$15:$W$358, MATCH('O5 Details by Class &amp; Accounts'!AJ$18, 'E2 Allocators'!$B$15:$W$15, 0),FALSE)*$G22)</f>
        <v>0</v>
      </c>
      <c r="AK22" s="1322">
        <f>IF(ISERROR(VLOOKUP(VLOOKUP($A22, 'E4 TB Allocation Details'!$A$18:$L$214, MATCH("Customer ID", 'E4 TB Allocation Details'!$A$18:$L$18, 0),FALSE), 'E2 Allocators'!$B$15:$W$358, MATCH('O5 Details by Class &amp; Accounts'!AK$18, 'E2 Allocators'!$B$15:$W$15, 0),FALSE)*$G22), 0, VLOOKUP(VLOOKUP($A22, 'E4 TB Allocation Details'!$A$18:$L$214, MATCH("Customer ID", 'E4 TB Allocation Details'!$A$18:$L$18, 0),FALSE), 'E2 Allocators'!$B$15:$W$358, MATCH('O5 Details by Class &amp; Accounts'!AK$18, 'E2 Allocators'!$B$15:$W$15, 0),FALSE)*$G22)</f>
        <v>0</v>
      </c>
      <c r="AL22" s="1322">
        <f>IF(ISERROR(VLOOKUP(VLOOKUP($A22, 'E4 TB Allocation Details'!$A$18:$L$214, MATCH("Customer ID", 'E4 TB Allocation Details'!$A$18:$L$18, 0),FALSE), 'E2 Allocators'!$B$15:$W$358, MATCH('O5 Details by Class &amp; Accounts'!AL$18, 'E2 Allocators'!$B$15:$W$15, 0),FALSE)*$G22), 0, VLOOKUP(VLOOKUP($A22, 'E4 TB Allocation Details'!$A$18:$L$214, MATCH("Customer ID", 'E4 TB Allocation Details'!$A$18:$L$18, 0),FALSE), 'E2 Allocators'!$B$15:$W$358, MATCH('O5 Details by Class &amp; Accounts'!AL$18, 'E2 Allocators'!$B$15:$W$15, 0),FALSE)*$G22)</f>
        <v>0</v>
      </c>
      <c r="AM22" s="1322">
        <f>IF(ISERROR(VLOOKUP(VLOOKUP($A22, 'E4 TB Allocation Details'!$A$18:$L$214, MATCH("Customer ID", 'E4 TB Allocation Details'!$A$18:$L$18, 0),FALSE), 'E2 Allocators'!$B$15:$W$358, MATCH('O5 Details by Class &amp; Accounts'!AM$18, 'E2 Allocators'!$B$15:$W$15, 0),FALSE)*$G22), 0, VLOOKUP(VLOOKUP($A22, 'E4 TB Allocation Details'!$A$18:$L$214, MATCH("Customer ID", 'E4 TB Allocation Details'!$A$18:$L$18, 0),FALSE), 'E2 Allocators'!$B$15:$W$358, MATCH('O5 Details by Class &amp; Accounts'!AM$18, 'E2 Allocators'!$B$15:$W$15, 0),FALSE)*$G22)</f>
        <v>0</v>
      </c>
      <c r="AN22" s="1322">
        <f>IF(ISERROR(VLOOKUP(VLOOKUP($A22, 'E4 TB Allocation Details'!$A$18:$L$214, MATCH("Customer ID", 'E4 TB Allocation Details'!$A$18:$L$18, 0),FALSE), 'E2 Allocators'!$B$15:$W$358, MATCH('O5 Details by Class &amp; Accounts'!AN$18, 'E2 Allocators'!$B$15:$W$15, 0),FALSE)*$G22), 0, VLOOKUP(VLOOKUP($A22, 'E4 TB Allocation Details'!$A$18:$L$214, MATCH("Customer ID", 'E4 TB Allocation Details'!$A$18:$L$18, 0),FALSE), 'E2 Allocators'!$B$15:$W$358, MATCH('O5 Details by Class &amp; Accounts'!AN$18, 'E2 Allocators'!$B$15:$W$15, 0),FALSE)*$G22)</f>
        <v>0</v>
      </c>
      <c r="AO22" s="1322">
        <f>IF(ISERROR(VLOOKUP(VLOOKUP($A22, 'E4 TB Allocation Details'!$A$18:$L$214, MATCH("Customer ID", 'E4 TB Allocation Details'!$A$18:$L$18, 0),FALSE), 'E2 Allocators'!$B$15:$W$358, MATCH('O5 Details by Class &amp; Accounts'!AO$18, 'E2 Allocators'!$B$15:$W$15, 0),FALSE)*$G22), 0, VLOOKUP(VLOOKUP($A22, 'E4 TB Allocation Details'!$A$18:$L$214, MATCH("Customer ID", 'E4 TB Allocation Details'!$A$18:$L$18, 0),FALSE), 'E2 Allocators'!$B$15:$W$358, MATCH('O5 Details by Class &amp; Accounts'!AO$18, 'E2 Allocators'!$B$15:$W$15, 0),FALSE)*$G22)</f>
        <v>0</v>
      </c>
      <c r="AP22" s="1322">
        <f>IF(ISERROR(VLOOKUP(VLOOKUP($A22, 'E4 TB Allocation Details'!$A$18:$L$214, MATCH("Customer ID", 'E4 TB Allocation Details'!$A$18:$L$18, 0),FALSE), 'E2 Allocators'!$B$15:$W$358, MATCH('O5 Details by Class &amp; Accounts'!AP$18, 'E2 Allocators'!$B$15:$W$15, 0),FALSE)*$G22), 0, VLOOKUP(VLOOKUP($A22, 'E4 TB Allocation Details'!$A$18:$L$214, MATCH("Customer ID", 'E4 TB Allocation Details'!$A$18:$L$18, 0),FALSE), 'E2 Allocators'!$B$15:$W$358, MATCH('O5 Details by Class &amp; Accounts'!AP$18, 'E2 Allocators'!$B$15:$W$15, 0),FALSE)*$G22)</f>
        <v>0</v>
      </c>
      <c r="AQ22" s="1322">
        <f>IF(ISERROR(VLOOKUP(VLOOKUP($A22, 'E4 TB Allocation Details'!$A$18:$L$214, MATCH("Customer ID", 'E4 TB Allocation Details'!$A$18:$L$18, 0),FALSE), 'E2 Allocators'!$B$15:$W$358, MATCH('O5 Details by Class &amp; Accounts'!AQ$18, 'E2 Allocators'!$B$15:$W$15, 0),FALSE)*$G22), 0, VLOOKUP(VLOOKUP($A22, 'E4 TB Allocation Details'!$A$18:$L$214, MATCH("Customer ID", 'E4 TB Allocation Details'!$A$18:$L$18, 0),FALSE), 'E2 Allocators'!$B$15:$W$358, MATCH('O5 Details by Class &amp; Accounts'!AQ$18, 'E2 Allocators'!$B$15:$W$15, 0),FALSE)*$G22)</f>
        <v>0</v>
      </c>
      <c r="AR22" s="1322">
        <f>IF(ISERROR(VLOOKUP(VLOOKUP($A22, 'E4 TB Allocation Details'!$A$18:$L$214, MATCH("Customer ID", 'E4 TB Allocation Details'!$A$18:$L$18, 0),FALSE), 'E2 Allocators'!$B$15:$W$358, MATCH('O5 Details by Class &amp; Accounts'!AR$18, 'E2 Allocators'!$B$15:$W$15, 0),FALSE)*$G22), 0, VLOOKUP(VLOOKUP($A22, 'E4 TB Allocation Details'!$A$18:$L$214, MATCH("Customer ID", 'E4 TB Allocation Details'!$A$18:$L$18, 0),FALSE), 'E2 Allocators'!$B$15:$W$358, MATCH('O5 Details by Class &amp; Accounts'!AR$18, 'E2 Allocators'!$B$15:$W$15, 0),FALSE)*$G22)</f>
        <v>0</v>
      </c>
      <c r="AS22" s="1322">
        <f>IF(ISERROR(VLOOKUP(VLOOKUP($A22, 'E4 TB Allocation Details'!$A$18:$L$214, MATCH("Customer ID", 'E4 TB Allocation Details'!$A$18:$L$18, 0),FALSE), 'E2 Allocators'!$B$15:$W$358, MATCH('O5 Details by Class &amp; Accounts'!AS$18, 'E2 Allocators'!$B$15:$W$15, 0),FALSE)*$G22), 0, VLOOKUP(VLOOKUP($A22, 'E4 TB Allocation Details'!$A$18:$L$214, MATCH("Customer ID", 'E4 TB Allocation Details'!$A$18:$L$18, 0),FALSE), 'E2 Allocators'!$B$15:$W$358, MATCH('O5 Details by Class &amp; Accounts'!AS$18, 'E2 Allocators'!$B$15:$W$15, 0),FALSE)*$G22)</f>
        <v>0</v>
      </c>
      <c r="AT22" s="1322">
        <f>IF(ISERROR(VLOOKUP(VLOOKUP($A22, 'E4 TB Allocation Details'!$A$18:$L$214, MATCH("Customer ID", 'E4 TB Allocation Details'!$A$18:$L$18, 0),FALSE), 'E2 Allocators'!$B$15:$W$358, MATCH('O5 Details by Class &amp; Accounts'!AT$18, 'E2 Allocators'!$B$15:$W$15, 0),FALSE)*$G22), 0, VLOOKUP(VLOOKUP($A22, 'E4 TB Allocation Details'!$A$18:$L$214, MATCH("Customer ID", 'E4 TB Allocation Details'!$A$18:$L$18, 0),FALSE), 'E2 Allocators'!$B$15:$W$358, MATCH('O5 Details by Class &amp; Accounts'!AT$18, 'E2 Allocators'!$B$15:$W$15, 0),FALSE)*$G22)</f>
        <v>0</v>
      </c>
      <c r="AU22" s="1322">
        <f>IF(ISERROR(VLOOKUP(VLOOKUP($A22, 'E4 TB Allocation Details'!$A$18:$L$214, MATCH("Customer ID", 'E4 TB Allocation Details'!$A$18:$L$18, 0),FALSE), 'E2 Allocators'!$B$15:$W$358, MATCH('O5 Details by Class &amp; Accounts'!AU$18, 'E2 Allocators'!$B$15:$W$15, 0),FALSE)*$G22), 0, VLOOKUP(VLOOKUP($A22, 'E4 TB Allocation Details'!$A$18:$L$214, MATCH("Customer ID", 'E4 TB Allocation Details'!$A$18:$L$18, 0),FALSE), 'E2 Allocators'!$B$15:$W$358, MATCH('O5 Details by Class &amp; Accounts'!AU$18, 'E2 Allocators'!$B$15:$W$15, 0),FALSE)*$G22)</f>
        <v>0</v>
      </c>
      <c r="AV22" s="1322">
        <f>IF(ISERROR(VLOOKUP(VLOOKUP($A22, 'E4 TB Allocation Details'!$A$18:$L$214, MATCH("Customer ID", 'E4 TB Allocation Details'!$A$18:$L$18, 0),FALSE), 'E2 Allocators'!$B$15:$W$358, MATCH('O5 Details by Class &amp; Accounts'!AV$18, 'E2 Allocators'!$B$15:$W$15, 0),FALSE)*$G22), 0, VLOOKUP(VLOOKUP($A22, 'E4 TB Allocation Details'!$A$18:$L$214, MATCH("Customer ID", 'E4 TB Allocation Details'!$A$18:$L$18, 0),FALSE), 'E2 Allocators'!$B$15:$W$358, MATCH('O5 Details by Class &amp; Accounts'!AV$18, 'E2 Allocators'!$B$15:$W$15, 0),FALSE)*$G22)</f>
        <v>0</v>
      </c>
      <c r="AW22" s="1322">
        <f>IF(ISERROR(VLOOKUP(VLOOKUP($A22, 'E4 TB Allocation Details'!$A$18:$L$214, MATCH("Customer ID", 'E4 TB Allocation Details'!$A$18:$L$18, 0),FALSE), 'E2 Allocators'!$B$15:$W$358, MATCH('O5 Details by Class &amp; Accounts'!AW$18, 'E2 Allocators'!$B$15:$W$15, 0),FALSE)*$G22), 0, VLOOKUP(VLOOKUP($A22, 'E4 TB Allocation Details'!$A$18:$L$214, MATCH("Customer ID", 'E4 TB Allocation Details'!$A$18:$L$18, 0),FALSE), 'E2 Allocators'!$B$15:$W$358, MATCH('O5 Details by Class &amp; Accounts'!AW$18, 'E2 Allocators'!$B$15:$W$15, 0),FALSE)*$G22)</f>
        <v>0</v>
      </c>
      <c r="AX22" s="1322">
        <f t="shared" si="2"/>
        <v>0</v>
      </c>
      <c r="AY22" s="1322">
        <f>IF(ISERROR(VLOOKUP(VLOOKUP($A22, 'E4 TB Allocation Details'!$A$18:$L$214, MATCH("Misc ID", 'E4 TB Allocation Details'!$A$18:$L$18, 0),FALSE), 'E2 Allocators'!$B$15:$W$358, MATCH('O5 Details by Class &amp; Accounts'!AY$18, 'E2 Allocators'!$B$15:$W$15, 0),FALSE)*$E22), 0, VLOOKUP(VLOOKUP($A22, 'E4 TB Allocation Details'!$A$18:$L$214, MATCH("Misc ID", 'E4 TB Allocation Details'!$A$18:$L$18, 0),FALSE), 'E2 Allocators'!$B$15:$W$358, MATCH('O5 Details by Class &amp; Accounts'!AY$18, 'E2 Allocators'!$B$15:$W$15, 0),FALSE)*$E22)</f>
        <v>0</v>
      </c>
      <c r="AZ22" s="1322">
        <f>IF(ISERROR(VLOOKUP(VLOOKUP($A22, 'E4 TB Allocation Details'!$A$18:$L$214, MATCH("Misc ID", 'E4 TB Allocation Details'!$A$18:$L$18, 0),FALSE), 'E2 Allocators'!$B$15:$W$358, MATCH('O5 Details by Class &amp; Accounts'!AZ$18, 'E2 Allocators'!$B$15:$W$15, 0),FALSE)*$E22), 0, VLOOKUP(VLOOKUP($A22, 'E4 TB Allocation Details'!$A$18:$L$214, MATCH("Misc ID", 'E4 TB Allocation Details'!$A$18:$L$18, 0),FALSE), 'E2 Allocators'!$B$15:$W$358, MATCH('O5 Details by Class &amp; Accounts'!AZ$18, 'E2 Allocators'!$B$15:$W$15, 0),FALSE)*$E22)</f>
        <v>0</v>
      </c>
      <c r="BA22" s="1322">
        <f>IF(ISERROR(VLOOKUP(VLOOKUP($A22, 'E4 TB Allocation Details'!$A$18:$L$214, MATCH("Misc ID", 'E4 TB Allocation Details'!$A$18:$L$18, 0),FALSE), 'E2 Allocators'!$B$15:$W$358, MATCH('O5 Details by Class &amp; Accounts'!BA$18, 'E2 Allocators'!$B$15:$W$15, 0),FALSE)*$E22), 0, VLOOKUP(VLOOKUP($A22, 'E4 TB Allocation Details'!$A$18:$L$214, MATCH("Misc ID", 'E4 TB Allocation Details'!$A$18:$L$18, 0),FALSE), 'E2 Allocators'!$B$15:$W$358, MATCH('O5 Details by Class &amp; Accounts'!BA$18, 'E2 Allocators'!$B$15:$W$15, 0),FALSE)*$E22)</f>
        <v>0</v>
      </c>
      <c r="BB22" s="1322">
        <f>IF(ISERROR(VLOOKUP(VLOOKUP($A22, 'E4 TB Allocation Details'!$A$18:$L$214, MATCH("Misc ID", 'E4 TB Allocation Details'!$A$18:$L$18, 0),FALSE), 'E2 Allocators'!$B$15:$W$358, MATCH('O5 Details by Class &amp; Accounts'!BB$18, 'E2 Allocators'!$B$15:$W$15, 0),FALSE)*$E22), 0, VLOOKUP(VLOOKUP($A22, 'E4 TB Allocation Details'!$A$18:$L$214, MATCH("Misc ID", 'E4 TB Allocation Details'!$A$18:$L$18, 0),FALSE), 'E2 Allocators'!$B$15:$W$358, MATCH('O5 Details by Class &amp; Accounts'!BB$18, 'E2 Allocators'!$B$15:$W$15, 0),FALSE)*$E22)</f>
        <v>0</v>
      </c>
      <c r="BC22" s="1322">
        <f>IF(ISERROR(VLOOKUP(VLOOKUP($A22, 'E4 TB Allocation Details'!$A$18:$L$214, MATCH("Misc ID", 'E4 TB Allocation Details'!$A$18:$L$18, 0),FALSE), 'E2 Allocators'!$B$15:$W$358, MATCH('O5 Details by Class &amp; Accounts'!BC$18, 'E2 Allocators'!$B$15:$W$15, 0),FALSE)*$E22), 0, VLOOKUP(VLOOKUP($A22, 'E4 TB Allocation Details'!$A$18:$L$214, MATCH("Misc ID", 'E4 TB Allocation Details'!$A$18:$L$18, 0),FALSE), 'E2 Allocators'!$B$15:$W$358, MATCH('O5 Details by Class &amp; Accounts'!BC$18, 'E2 Allocators'!$B$15:$W$15, 0),FALSE)*$E22)</f>
        <v>0</v>
      </c>
      <c r="BD22" s="1322">
        <f>IF(ISERROR(VLOOKUP(VLOOKUP($A22, 'E4 TB Allocation Details'!$A$18:$L$214, MATCH("Misc ID", 'E4 TB Allocation Details'!$A$18:$L$18, 0),FALSE), 'E2 Allocators'!$B$15:$W$358, MATCH('O5 Details by Class &amp; Accounts'!BD$18, 'E2 Allocators'!$B$15:$W$15, 0),FALSE)*$E22), 0, VLOOKUP(VLOOKUP($A22, 'E4 TB Allocation Details'!$A$18:$L$214, MATCH("Misc ID", 'E4 TB Allocation Details'!$A$18:$L$18, 0),FALSE), 'E2 Allocators'!$B$15:$W$358, MATCH('O5 Details by Class &amp; Accounts'!BD$18, 'E2 Allocators'!$B$15:$W$15, 0),FALSE)*$E22)</f>
        <v>0</v>
      </c>
      <c r="BE22" s="1322">
        <f>IF(ISERROR(VLOOKUP(VLOOKUP($A22, 'E4 TB Allocation Details'!$A$18:$L$214, MATCH("Misc ID", 'E4 TB Allocation Details'!$A$18:$L$18, 0),FALSE), 'E2 Allocators'!$B$15:$W$358, MATCH('O5 Details by Class &amp; Accounts'!BE$18, 'E2 Allocators'!$B$15:$W$15, 0),FALSE)*$E22), 0, VLOOKUP(VLOOKUP($A22, 'E4 TB Allocation Details'!$A$18:$L$214, MATCH("Misc ID", 'E4 TB Allocation Details'!$A$18:$L$18, 0),FALSE), 'E2 Allocators'!$B$15:$W$358, MATCH('O5 Details by Class &amp; Accounts'!BE$18, 'E2 Allocators'!$B$15:$W$15, 0),FALSE)*$E22)</f>
        <v>0</v>
      </c>
      <c r="BF22" s="1322">
        <f>IF(ISERROR(VLOOKUP(VLOOKUP($A22, 'E4 TB Allocation Details'!$A$18:$L$214, MATCH("Misc ID", 'E4 TB Allocation Details'!$A$18:$L$18, 0),FALSE), 'E2 Allocators'!$B$15:$W$358, MATCH('O5 Details by Class &amp; Accounts'!BF$18, 'E2 Allocators'!$B$15:$W$15, 0),FALSE)*$E22), 0, VLOOKUP(VLOOKUP($A22, 'E4 TB Allocation Details'!$A$18:$L$214, MATCH("Misc ID", 'E4 TB Allocation Details'!$A$18:$L$18, 0),FALSE), 'E2 Allocators'!$B$15:$W$358, MATCH('O5 Details by Class &amp; Accounts'!BF$18, 'E2 Allocators'!$B$15:$W$15, 0),FALSE)*$E22)</f>
        <v>0</v>
      </c>
      <c r="BG22" s="1322">
        <f>IF(ISERROR(VLOOKUP(VLOOKUP($A22, 'E4 TB Allocation Details'!$A$18:$L$214, MATCH("Misc ID", 'E4 TB Allocation Details'!$A$18:$L$18, 0),FALSE), 'E2 Allocators'!$B$15:$W$358, MATCH('O5 Details by Class &amp; Accounts'!BG$18, 'E2 Allocators'!$B$15:$W$15, 0),FALSE)*$E22), 0, VLOOKUP(VLOOKUP($A22, 'E4 TB Allocation Details'!$A$18:$L$214, MATCH("Misc ID", 'E4 TB Allocation Details'!$A$18:$L$18, 0),FALSE), 'E2 Allocators'!$B$15:$W$358, MATCH('O5 Details by Class &amp; Accounts'!BG$18, 'E2 Allocators'!$B$15:$W$15, 0),FALSE)*$E22)</f>
        <v>0</v>
      </c>
      <c r="BH22" s="1322">
        <f>IF(ISERROR(VLOOKUP(VLOOKUP($A22, 'E4 TB Allocation Details'!$A$18:$L$214, MATCH("Misc ID", 'E4 TB Allocation Details'!$A$18:$L$18, 0),FALSE), 'E2 Allocators'!$B$15:$W$358, MATCH('O5 Details by Class &amp; Accounts'!BH$18, 'E2 Allocators'!$B$15:$W$15, 0),FALSE)*$E22), 0, VLOOKUP(VLOOKUP($A22, 'E4 TB Allocation Details'!$A$18:$L$214, MATCH("Misc ID", 'E4 TB Allocation Details'!$A$18:$L$18, 0),FALSE), 'E2 Allocators'!$B$15:$W$358, MATCH('O5 Details by Class &amp; Accounts'!BH$18, 'E2 Allocators'!$B$15:$W$15, 0),FALSE)*$E22)</f>
        <v>0</v>
      </c>
      <c r="BI22" s="1322">
        <f>IF(ISERROR(VLOOKUP(VLOOKUP($A22, 'E4 TB Allocation Details'!$A$18:$L$214, MATCH("Misc ID", 'E4 TB Allocation Details'!$A$18:$L$18, 0),FALSE), 'E2 Allocators'!$B$15:$W$358, MATCH('O5 Details by Class &amp; Accounts'!BI$18, 'E2 Allocators'!$B$15:$W$15, 0),FALSE)*$E22), 0, VLOOKUP(VLOOKUP($A22, 'E4 TB Allocation Details'!$A$18:$L$214, MATCH("Misc ID", 'E4 TB Allocation Details'!$A$18:$L$18, 0),FALSE), 'E2 Allocators'!$B$15:$W$358, MATCH('O5 Details by Class &amp; Accounts'!BI$18, 'E2 Allocators'!$B$15:$W$15, 0),FALSE)*$E22)</f>
        <v>0</v>
      </c>
      <c r="BJ22" s="1322">
        <f>IF(ISERROR(VLOOKUP(VLOOKUP($A22, 'E4 TB Allocation Details'!$A$18:$L$214, MATCH("Misc ID", 'E4 TB Allocation Details'!$A$18:$L$18, 0),FALSE), 'E2 Allocators'!$B$15:$W$358, MATCH('O5 Details by Class &amp; Accounts'!BJ$18, 'E2 Allocators'!$B$15:$W$15, 0),FALSE)*$E22), 0, VLOOKUP(VLOOKUP($A22, 'E4 TB Allocation Details'!$A$18:$L$214, MATCH("Misc ID", 'E4 TB Allocation Details'!$A$18:$L$18, 0),FALSE), 'E2 Allocators'!$B$15:$W$358, MATCH('O5 Details by Class &amp; Accounts'!BJ$18, 'E2 Allocators'!$B$15:$W$15, 0),FALSE)*$E22)</f>
        <v>0</v>
      </c>
      <c r="BK22" s="1322">
        <f>IF(ISERROR(VLOOKUP(VLOOKUP($A22, 'E4 TB Allocation Details'!$A$18:$L$214, MATCH("Misc ID", 'E4 TB Allocation Details'!$A$18:$L$18, 0),FALSE), 'E2 Allocators'!$B$15:$W$358, MATCH('O5 Details by Class &amp; Accounts'!BK$18, 'E2 Allocators'!$B$15:$W$15, 0),FALSE)*$E22), 0, VLOOKUP(VLOOKUP($A22, 'E4 TB Allocation Details'!$A$18:$L$214, MATCH("Misc ID", 'E4 TB Allocation Details'!$A$18:$L$18, 0),FALSE), 'E2 Allocators'!$B$15:$W$358, MATCH('O5 Details by Class &amp; Accounts'!BK$18, 'E2 Allocators'!$B$15:$W$15, 0),FALSE)*$E22)</f>
        <v>0</v>
      </c>
      <c r="BL22" s="1322">
        <f>IF(ISERROR(VLOOKUP(VLOOKUP($A22, 'E4 TB Allocation Details'!$A$18:$L$214, MATCH("Misc ID", 'E4 TB Allocation Details'!$A$18:$L$18, 0),FALSE), 'E2 Allocators'!$B$15:$W$358, MATCH('O5 Details by Class &amp; Accounts'!BL$18, 'E2 Allocators'!$B$15:$W$15, 0),FALSE)*$E22), 0, VLOOKUP(VLOOKUP($A22, 'E4 TB Allocation Details'!$A$18:$L$214, MATCH("Misc ID", 'E4 TB Allocation Details'!$A$18:$L$18, 0),FALSE), 'E2 Allocators'!$B$15:$W$358, MATCH('O5 Details by Class &amp; Accounts'!BL$18, 'E2 Allocators'!$B$15:$W$15, 0),FALSE)*$E22)</f>
        <v>0</v>
      </c>
      <c r="BM22" s="1322">
        <f>IF(ISERROR(VLOOKUP(VLOOKUP($A22, 'E4 TB Allocation Details'!$A$18:$L$214, MATCH("Misc ID", 'E4 TB Allocation Details'!$A$18:$L$18, 0),FALSE), 'E2 Allocators'!$B$15:$W$358, MATCH('O5 Details by Class &amp; Accounts'!BM$18, 'E2 Allocators'!$B$15:$W$15, 0),FALSE)*$E22), 0, VLOOKUP(VLOOKUP($A22, 'E4 TB Allocation Details'!$A$18:$L$214, MATCH("Misc ID", 'E4 TB Allocation Details'!$A$18:$L$18, 0),FALSE), 'E2 Allocators'!$B$15:$W$358, MATCH('O5 Details by Class &amp; Accounts'!BM$18, 'E2 Allocators'!$B$15:$W$15, 0),FALSE)*$E22)</f>
        <v>0</v>
      </c>
      <c r="BN22" s="1322">
        <f>IF(ISERROR(VLOOKUP(VLOOKUP($A22, 'E4 TB Allocation Details'!$A$18:$L$214, MATCH("Misc ID", 'E4 TB Allocation Details'!$A$18:$L$18, 0),FALSE), 'E2 Allocators'!$B$15:$W$358, MATCH('O5 Details by Class &amp; Accounts'!BN$18, 'E2 Allocators'!$B$15:$W$15, 0),FALSE)*$E22), 0, VLOOKUP(VLOOKUP($A22, 'E4 TB Allocation Details'!$A$18:$L$214, MATCH("Misc ID", 'E4 TB Allocation Details'!$A$18:$L$18, 0),FALSE), 'E2 Allocators'!$B$15:$W$358, MATCH('O5 Details by Class &amp; Accounts'!BN$18, 'E2 Allocators'!$B$15:$W$15, 0),FALSE)*$E22)</f>
        <v>0</v>
      </c>
      <c r="BO22" s="1322">
        <f>IF(ISERROR(VLOOKUP(VLOOKUP($A22, 'E4 TB Allocation Details'!$A$18:$L$214, MATCH("Misc ID", 'E4 TB Allocation Details'!$A$18:$L$18, 0),FALSE), 'E2 Allocators'!$B$15:$W$358, MATCH('O5 Details by Class &amp; Accounts'!BO$18, 'E2 Allocators'!$B$15:$W$15, 0),FALSE)*$E22), 0, VLOOKUP(VLOOKUP($A22, 'E4 TB Allocation Details'!$A$18:$L$214, MATCH("Misc ID", 'E4 TB Allocation Details'!$A$18:$L$18, 0),FALSE), 'E2 Allocators'!$B$15:$W$358, MATCH('O5 Details by Class &amp; Accounts'!BO$18, 'E2 Allocators'!$B$15:$W$15, 0),FALSE)*$E22)</f>
        <v>0</v>
      </c>
      <c r="BP22" s="1322">
        <f>IF(ISERROR(VLOOKUP(VLOOKUP($A22, 'E4 TB Allocation Details'!$A$18:$L$214, MATCH("Misc ID", 'E4 TB Allocation Details'!$A$18:$L$18, 0),FALSE), 'E2 Allocators'!$B$15:$W$358, MATCH('O5 Details by Class &amp; Accounts'!BP$18, 'E2 Allocators'!$B$15:$W$15, 0),FALSE)*$E22), 0, VLOOKUP(VLOOKUP($A22, 'E4 TB Allocation Details'!$A$18:$L$214, MATCH("Misc ID", 'E4 TB Allocation Details'!$A$18:$L$18, 0),FALSE), 'E2 Allocators'!$B$15:$W$358, MATCH('O5 Details by Class &amp; Accounts'!BP$18, 'E2 Allocators'!$B$15:$W$15, 0),FALSE)*$E22)</f>
        <v>0</v>
      </c>
      <c r="BQ22" s="1322">
        <f>IF(ISERROR(VLOOKUP(VLOOKUP($A22, 'E4 TB Allocation Details'!$A$18:$L$214, MATCH("Misc ID", 'E4 TB Allocation Details'!$A$18:$L$18, 0),FALSE), 'E2 Allocators'!$B$15:$W$358, MATCH('O5 Details by Class &amp; Accounts'!BQ$18, 'E2 Allocators'!$B$15:$W$15, 0),FALSE)*$E22), 0, VLOOKUP(VLOOKUP($A22, 'E4 TB Allocation Details'!$A$18:$L$214, MATCH("Misc ID", 'E4 TB Allocation Details'!$A$18:$L$18, 0),FALSE), 'E2 Allocators'!$B$15:$W$358, MATCH('O5 Details by Class &amp; Accounts'!BQ$18, 'E2 Allocators'!$B$15:$W$15, 0),FALSE)*$E22)</f>
        <v>0</v>
      </c>
      <c r="BR22" s="1322">
        <f>IF(ISERROR(VLOOKUP(VLOOKUP($A22, 'E4 TB Allocation Details'!$A$18:$L$214, MATCH("Misc ID", 'E4 TB Allocation Details'!$A$18:$L$18, 0),FALSE), 'E2 Allocators'!$B$15:$W$358, MATCH('O5 Details by Class &amp; Accounts'!BR$18, 'E2 Allocators'!$B$15:$W$15, 0),FALSE)*$E22), 0, VLOOKUP(VLOOKUP($A22, 'E4 TB Allocation Details'!$A$18:$L$214, MATCH("Misc ID", 'E4 TB Allocation Details'!$A$18:$L$18, 0),FALSE), 'E2 Allocators'!$B$15:$W$358, MATCH('O5 Details by Class &amp; Accounts'!BR$18, 'E2 Allocators'!$B$15:$W$15, 0),FALSE)*$E22)</f>
        <v>0</v>
      </c>
      <c r="BS22" s="1322">
        <f t="shared" si="3"/>
        <v>0</v>
      </c>
      <c r="BT22" s="1322">
        <f>IF(ISERROR(VLOOKUP(VLOOKUP($A22, 'E4 TB Allocation Details'!$A$18:$L$214, MATCH("A &amp; G ID", 'E4 TB Allocation Details'!$A$18:$L$18, 0),FALSE), 'E2 Allocators'!$B$15:$W$358, MATCH('O5 Details by Class &amp; Accounts'!BT$18, 'E2 Allocators'!$B$15:$W$15, 0),FALSE)*$E22), 0, VLOOKUP(VLOOKUP($A22, 'E4 TB Allocation Details'!$A$18:$L$214, MATCH("A &amp; G ID", 'E4 TB Allocation Details'!$A$18:$L$18, 0),FALSE), 'E2 Allocators'!$B$15:$W$358, MATCH('O5 Details by Class &amp; Accounts'!BT$18, 'E2 Allocators'!$B$15:$W$15, 0),FALSE)*$E22)</f>
        <v>0</v>
      </c>
      <c r="BU22" s="1322">
        <f>IF(ISERROR(VLOOKUP(VLOOKUP($A22, 'E4 TB Allocation Details'!$A$18:$L$214, MATCH("A &amp; G ID", 'E4 TB Allocation Details'!$A$18:$L$18, 0),FALSE), 'E2 Allocators'!$B$15:$W$358, MATCH('O5 Details by Class &amp; Accounts'!BU$18, 'E2 Allocators'!$B$15:$W$15, 0),FALSE)*$E22), 0, VLOOKUP(VLOOKUP($A22, 'E4 TB Allocation Details'!$A$18:$L$214, MATCH("A &amp; G ID", 'E4 TB Allocation Details'!$A$18:$L$18, 0),FALSE), 'E2 Allocators'!$B$15:$W$358, MATCH('O5 Details by Class &amp; Accounts'!BU$18, 'E2 Allocators'!$B$15:$W$15, 0),FALSE)*$E22)</f>
        <v>0</v>
      </c>
      <c r="BV22" s="1322">
        <f>IF(ISERROR(VLOOKUP(VLOOKUP($A22, 'E4 TB Allocation Details'!$A$18:$L$214, MATCH("A &amp; G ID", 'E4 TB Allocation Details'!$A$18:$L$18, 0),FALSE), 'E2 Allocators'!$B$15:$W$358, MATCH('O5 Details by Class &amp; Accounts'!BV$18, 'E2 Allocators'!$B$15:$W$15, 0),FALSE)*$E22), 0, VLOOKUP(VLOOKUP($A22, 'E4 TB Allocation Details'!$A$18:$L$214, MATCH("A &amp; G ID", 'E4 TB Allocation Details'!$A$18:$L$18, 0),FALSE), 'E2 Allocators'!$B$15:$W$358, MATCH('O5 Details by Class &amp; Accounts'!BV$18, 'E2 Allocators'!$B$15:$W$15, 0),FALSE)*$E22)</f>
        <v>0</v>
      </c>
      <c r="BW22" s="1322">
        <f>IF(ISERROR(VLOOKUP(VLOOKUP($A22, 'E4 TB Allocation Details'!$A$18:$L$214, MATCH("A &amp; G ID", 'E4 TB Allocation Details'!$A$18:$L$18, 0),FALSE), 'E2 Allocators'!$B$15:$W$358, MATCH('O5 Details by Class &amp; Accounts'!BW$18, 'E2 Allocators'!$B$15:$W$15, 0),FALSE)*$E22), 0, VLOOKUP(VLOOKUP($A22, 'E4 TB Allocation Details'!$A$18:$L$214, MATCH("A &amp; G ID", 'E4 TB Allocation Details'!$A$18:$L$18, 0),FALSE), 'E2 Allocators'!$B$15:$W$358, MATCH('O5 Details by Class &amp; Accounts'!BW$18, 'E2 Allocators'!$B$15:$W$15, 0),FALSE)*$E22)</f>
        <v>0</v>
      </c>
      <c r="BX22" s="1322">
        <f>IF(ISERROR(VLOOKUP(VLOOKUP($A22, 'E4 TB Allocation Details'!$A$18:$L$214, MATCH("A &amp; G ID", 'E4 TB Allocation Details'!$A$18:$L$18, 0),FALSE), 'E2 Allocators'!$B$15:$W$358, MATCH('O5 Details by Class &amp; Accounts'!BX$18, 'E2 Allocators'!$B$15:$W$15, 0),FALSE)*$E22), 0, VLOOKUP(VLOOKUP($A22, 'E4 TB Allocation Details'!$A$18:$L$214, MATCH("A &amp; G ID", 'E4 TB Allocation Details'!$A$18:$L$18, 0),FALSE), 'E2 Allocators'!$B$15:$W$358, MATCH('O5 Details by Class &amp; Accounts'!BX$18, 'E2 Allocators'!$B$15:$W$15, 0),FALSE)*$E22)</f>
        <v>0</v>
      </c>
      <c r="BY22" s="1322">
        <f>IF(ISERROR(VLOOKUP(VLOOKUP($A22, 'E4 TB Allocation Details'!$A$18:$L$214, MATCH("A &amp; G ID", 'E4 TB Allocation Details'!$A$18:$L$18, 0),FALSE), 'E2 Allocators'!$B$15:$W$358, MATCH('O5 Details by Class &amp; Accounts'!BY$18, 'E2 Allocators'!$B$15:$W$15, 0),FALSE)*$E22), 0, VLOOKUP(VLOOKUP($A22, 'E4 TB Allocation Details'!$A$18:$L$214, MATCH("A &amp; G ID", 'E4 TB Allocation Details'!$A$18:$L$18, 0),FALSE), 'E2 Allocators'!$B$15:$W$358, MATCH('O5 Details by Class &amp; Accounts'!BY$18, 'E2 Allocators'!$B$15:$W$15, 0),FALSE)*$E22)</f>
        <v>0</v>
      </c>
      <c r="BZ22" s="1322">
        <f>IF(ISERROR(VLOOKUP(VLOOKUP($A22, 'E4 TB Allocation Details'!$A$18:$L$214, MATCH("A &amp; G ID", 'E4 TB Allocation Details'!$A$18:$L$18, 0),FALSE), 'E2 Allocators'!$B$15:$W$358, MATCH('O5 Details by Class &amp; Accounts'!BZ$18, 'E2 Allocators'!$B$15:$W$15, 0),FALSE)*$E22), 0, VLOOKUP(VLOOKUP($A22, 'E4 TB Allocation Details'!$A$18:$L$214, MATCH("A &amp; G ID", 'E4 TB Allocation Details'!$A$18:$L$18, 0),FALSE), 'E2 Allocators'!$B$15:$W$358, MATCH('O5 Details by Class &amp; Accounts'!BZ$18, 'E2 Allocators'!$B$15:$W$15, 0),FALSE)*$E22)</f>
        <v>0</v>
      </c>
      <c r="CA22" s="1322">
        <f>IF(ISERROR(VLOOKUP(VLOOKUP($A22, 'E4 TB Allocation Details'!$A$18:$L$214, MATCH("A &amp; G ID", 'E4 TB Allocation Details'!$A$18:$L$18, 0),FALSE), 'E2 Allocators'!$B$15:$W$358, MATCH('O5 Details by Class &amp; Accounts'!CA$18, 'E2 Allocators'!$B$15:$W$15, 0),FALSE)*$E22), 0, VLOOKUP(VLOOKUP($A22, 'E4 TB Allocation Details'!$A$18:$L$214, MATCH("A &amp; G ID", 'E4 TB Allocation Details'!$A$18:$L$18, 0),FALSE), 'E2 Allocators'!$B$15:$W$358, MATCH('O5 Details by Class &amp; Accounts'!CA$18, 'E2 Allocators'!$B$15:$W$15, 0),FALSE)*$E22)</f>
        <v>0</v>
      </c>
      <c r="CB22" s="1322">
        <f>IF(ISERROR(VLOOKUP(VLOOKUP($A22, 'E4 TB Allocation Details'!$A$18:$L$214, MATCH("A &amp; G ID", 'E4 TB Allocation Details'!$A$18:$L$18, 0),FALSE), 'E2 Allocators'!$B$15:$W$358, MATCH('O5 Details by Class &amp; Accounts'!CB$18, 'E2 Allocators'!$B$15:$W$15, 0),FALSE)*$E22), 0, VLOOKUP(VLOOKUP($A22, 'E4 TB Allocation Details'!$A$18:$L$214, MATCH("A &amp; G ID", 'E4 TB Allocation Details'!$A$18:$L$18, 0),FALSE), 'E2 Allocators'!$B$15:$W$358, MATCH('O5 Details by Class &amp; Accounts'!CB$18, 'E2 Allocators'!$B$15:$W$15, 0),FALSE)*$E22)</f>
        <v>0</v>
      </c>
      <c r="CC22" s="1322">
        <f>IF(ISERROR(VLOOKUP(VLOOKUP($A22, 'E4 TB Allocation Details'!$A$18:$L$214, MATCH("A &amp; G ID", 'E4 TB Allocation Details'!$A$18:$L$18, 0),FALSE), 'E2 Allocators'!$B$15:$W$358, MATCH('O5 Details by Class &amp; Accounts'!CC$18, 'E2 Allocators'!$B$15:$W$15, 0),FALSE)*$E22), 0, VLOOKUP(VLOOKUP($A22, 'E4 TB Allocation Details'!$A$18:$L$214, MATCH("A &amp; G ID", 'E4 TB Allocation Details'!$A$18:$L$18, 0),FALSE), 'E2 Allocators'!$B$15:$W$358, MATCH('O5 Details by Class &amp; Accounts'!CC$18, 'E2 Allocators'!$B$15:$W$15, 0),FALSE)*$E22)</f>
        <v>0</v>
      </c>
      <c r="CD22" s="1322">
        <f>IF(ISERROR(VLOOKUP(VLOOKUP($A22, 'E4 TB Allocation Details'!$A$18:$L$214, MATCH("A &amp; G ID", 'E4 TB Allocation Details'!$A$18:$L$18, 0),FALSE), 'E2 Allocators'!$B$15:$W$358, MATCH('O5 Details by Class &amp; Accounts'!CD$18, 'E2 Allocators'!$B$15:$W$15, 0),FALSE)*$E22), 0, VLOOKUP(VLOOKUP($A22, 'E4 TB Allocation Details'!$A$18:$L$214, MATCH("A &amp; G ID", 'E4 TB Allocation Details'!$A$18:$L$18, 0),FALSE), 'E2 Allocators'!$B$15:$W$358, MATCH('O5 Details by Class &amp; Accounts'!CD$18, 'E2 Allocators'!$B$15:$W$15, 0),FALSE)*$E22)</f>
        <v>0</v>
      </c>
      <c r="CE22" s="1322">
        <f>IF(ISERROR(VLOOKUP(VLOOKUP($A22, 'E4 TB Allocation Details'!$A$18:$L$214, MATCH("A &amp; G ID", 'E4 TB Allocation Details'!$A$18:$L$18, 0),FALSE), 'E2 Allocators'!$B$15:$W$358, MATCH('O5 Details by Class &amp; Accounts'!CE$18, 'E2 Allocators'!$B$15:$W$15, 0),FALSE)*$E22), 0, VLOOKUP(VLOOKUP($A22, 'E4 TB Allocation Details'!$A$18:$L$214, MATCH("A &amp; G ID", 'E4 TB Allocation Details'!$A$18:$L$18, 0),FALSE), 'E2 Allocators'!$B$15:$W$358, MATCH('O5 Details by Class &amp; Accounts'!CE$18, 'E2 Allocators'!$B$15:$W$15, 0),FALSE)*$E22)</f>
        <v>0</v>
      </c>
      <c r="CF22" s="1322">
        <f>IF(ISERROR(VLOOKUP(VLOOKUP($A22, 'E4 TB Allocation Details'!$A$18:$L$214, MATCH("A &amp; G ID", 'E4 TB Allocation Details'!$A$18:$L$18, 0),FALSE), 'E2 Allocators'!$B$15:$W$358, MATCH('O5 Details by Class &amp; Accounts'!CF$18, 'E2 Allocators'!$B$15:$W$15, 0),FALSE)*$E22), 0, VLOOKUP(VLOOKUP($A22, 'E4 TB Allocation Details'!$A$18:$L$214, MATCH("A &amp; G ID", 'E4 TB Allocation Details'!$A$18:$L$18, 0),FALSE), 'E2 Allocators'!$B$15:$W$358, MATCH('O5 Details by Class &amp; Accounts'!CF$18, 'E2 Allocators'!$B$15:$W$15, 0),FALSE)*$E22)</f>
        <v>0</v>
      </c>
      <c r="CG22" s="1322">
        <f>IF(ISERROR(VLOOKUP(VLOOKUP($A22, 'E4 TB Allocation Details'!$A$18:$L$214, MATCH("A &amp; G ID", 'E4 TB Allocation Details'!$A$18:$L$18, 0),FALSE), 'E2 Allocators'!$B$15:$W$358, MATCH('O5 Details by Class &amp; Accounts'!CG$18, 'E2 Allocators'!$B$15:$W$15, 0),FALSE)*$E22), 0, VLOOKUP(VLOOKUP($A22, 'E4 TB Allocation Details'!$A$18:$L$214, MATCH("A &amp; G ID", 'E4 TB Allocation Details'!$A$18:$L$18, 0),FALSE), 'E2 Allocators'!$B$15:$W$358, MATCH('O5 Details by Class &amp; Accounts'!CG$18, 'E2 Allocators'!$B$15:$W$15, 0),FALSE)*$E22)</f>
        <v>0</v>
      </c>
      <c r="CH22" s="1322">
        <f>IF(ISERROR(VLOOKUP(VLOOKUP($A22, 'E4 TB Allocation Details'!$A$18:$L$214, MATCH("A &amp; G ID", 'E4 TB Allocation Details'!$A$18:$L$18, 0),FALSE), 'E2 Allocators'!$B$15:$W$358, MATCH('O5 Details by Class &amp; Accounts'!CH$18, 'E2 Allocators'!$B$15:$W$15, 0),FALSE)*$E22), 0, VLOOKUP(VLOOKUP($A22, 'E4 TB Allocation Details'!$A$18:$L$214, MATCH("A &amp; G ID", 'E4 TB Allocation Details'!$A$18:$L$18, 0),FALSE), 'E2 Allocators'!$B$15:$W$358, MATCH('O5 Details by Class &amp; Accounts'!CH$18, 'E2 Allocators'!$B$15:$W$15, 0),FALSE)*$E22)</f>
        <v>0</v>
      </c>
      <c r="CI22" s="1322">
        <f>IF(ISERROR(VLOOKUP(VLOOKUP($A22, 'E4 TB Allocation Details'!$A$18:$L$214, MATCH("A &amp; G ID", 'E4 TB Allocation Details'!$A$18:$L$18, 0),FALSE), 'E2 Allocators'!$B$15:$W$358, MATCH('O5 Details by Class &amp; Accounts'!CI$18, 'E2 Allocators'!$B$15:$W$15, 0),FALSE)*$E22), 0, VLOOKUP(VLOOKUP($A22, 'E4 TB Allocation Details'!$A$18:$L$214, MATCH("A &amp; G ID", 'E4 TB Allocation Details'!$A$18:$L$18, 0),FALSE), 'E2 Allocators'!$B$15:$W$358, MATCH('O5 Details by Class &amp; Accounts'!CI$18, 'E2 Allocators'!$B$15:$W$15, 0),FALSE)*$E22)</f>
        <v>0</v>
      </c>
      <c r="CJ22" s="1322">
        <f>IF(ISERROR(VLOOKUP(VLOOKUP($A22, 'E4 TB Allocation Details'!$A$18:$L$214, MATCH("A &amp; G ID", 'E4 TB Allocation Details'!$A$18:$L$18, 0),FALSE), 'E2 Allocators'!$B$15:$W$358, MATCH('O5 Details by Class &amp; Accounts'!CJ$18, 'E2 Allocators'!$B$15:$W$15, 0),FALSE)*$E22), 0, VLOOKUP(VLOOKUP($A22, 'E4 TB Allocation Details'!$A$18:$L$214, MATCH("A &amp; G ID", 'E4 TB Allocation Details'!$A$18:$L$18, 0),FALSE), 'E2 Allocators'!$B$15:$W$358, MATCH('O5 Details by Class &amp; Accounts'!CJ$18, 'E2 Allocators'!$B$15:$W$15, 0),FALSE)*$E22)</f>
        <v>0</v>
      </c>
      <c r="CK22" s="1322">
        <f>IF(ISERROR(VLOOKUP(VLOOKUP($A22, 'E4 TB Allocation Details'!$A$18:$L$214, MATCH("A &amp; G ID", 'E4 TB Allocation Details'!$A$18:$L$18, 0),FALSE), 'E2 Allocators'!$B$15:$W$358, MATCH('O5 Details by Class &amp; Accounts'!CK$18, 'E2 Allocators'!$B$15:$W$15, 0),FALSE)*$E22), 0, VLOOKUP(VLOOKUP($A22, 'E4 TB Allocation Details'!$A$18:$L$214, MATCH("A &amp; G ID", 'E4 TB Allocation Details'!$A$18:$L$18, 0),FALSE), 'E2 Allocators'!$B$15:$W$358, MATCH('O5 Details by Class &amp; Accounts'!CK$18, 'E2 Allocators'!$B$15:$W$15, 0),FALSE)*$E22)</f>
        <v>0</v>
      </c>
      <c r="CL22" s="1322">
        <f>IF(ISERROR(VLOOKUP(VLOOKUP($A22, 'E4 TB Allocation Details'!$A$18:$L$214, MATCH("A &amp; G ID", 'E4 TB Allocation Details'!$A$18:$L$18, 0),FALSE), 'E2 Allocators'!$B$15:$W$358, MATCH('O5 Details by Class &amp; Accounts'!CL$18, 'E2 Allocators'!$B$15:$W$15, 0),FALSE)*$E22), 0, VLOOKUP(VLOOKUP($A22, 'E4 TB Allocation Details'!$A$18:$L$214, MATCH("A &amp; G ID", 'E4 TB Allocation Details'!$A$18:$L$18, 0),FALSE), 'E2 Allocators'!$B$15:$W$358, MATCH('O5 Details by Class &amp; Accounts'!CL$18, 'E2 Allocators'!$B$15:$W$15, 0),FALSE)*$E22)</f>
        <v>0</v>
      </c>
      <c r="CM22" s="1322">
        <f>IF(ISERROR(VLOOKUP(VLOOKUP($A22, 'E4 TB Allocation Details'!$A$18:$L$214, MATCH("A &amp; G ID", 'E4 TB Allocation Details'!$A$18:$L$18, 0),FALSE), 'E2 Allocators'!$B$15:$W$358, MATCH('O5 Details by Class &amp; Accounts'!CM$18, 'E2 Allocators'!$B$15:$W$15, 0),FALSE)*$E22), 0, VLOOKUP(VLOOKUP($A22, 'E4 TB Allocation Details'!$A$18:$L$214, MATCH("A &amp; G ID", 'E4 TB Allocation Details'!$A$18:$L$18, 0),FALSE), 'E2 Allocators'!$B$15:$W$358, MATCH('O5 Details by Class &amp; Accounts'!CM$18, 'E2 Allocators'!$B$15:$W$15, 0),FALSE)*$E22)</f>
        <v>0</v>
      </c>
      <c r="CN22" s="1322">
        <f t="shared" si="5"/>
        <v>0</v>
      </c>
      <c r="CO22" s="1651">
        <f t="shared" si="4"/>
        <v>0</v>
      </c>
      <c r="CQ22" s="1899" t="inlineStr">
        <is>
          <t/>
        </is>
      </c>
    </row>
    <row r="23" spans="1:95" s="64" customFormat="1" ht="12.75" x14ac:dyDescent="0.2">
      <c r="A23" s="1088" t="s">
        <v>816</v>
      </c>
      <c r="B23" s="1089" t="s">
        <v>342</v>
      </c>
      <c r="C23" s="1648">
        <f>IF(ISERROR(VLOOKUP($A23,'I3 TB Data'!$A$19:$H$483,MATCH('O5 Details by Class &amp; Accounts'!$C$18, 'I3 TB Data'!$A$19:$H$19,0),0)), 0, VLOOKUP($A23,'I3 TB Data'!$A$19:$H$483,MATCH('O5 Details by Class &amp; Accounts'!$C$18,'I3 TB Data'!$A$19:$H$19,0),0))</f>
        <v>0</v>
      </c>
      <c r="D23" s="1649">
        <f>'I4 BO ASSETS'!E20</f>
        <v>4528.980000000005</v>
      </c>
      <c r="E23" s="1648">
        <f t="shared" si="6"/>
        <v>4528.980000000005</v>
      </c>
      <c r="F23" s="1650">
        <f>IF(ISERROR(VLOOKUP($A23, 'E1 Categorization'!A33:E124, MATCH("Customer Component", 'E1 Categorization'!$A$33:$E$33,0), 0)), 0, IF(VLOOKUP($A23, 'E1 Categorization'!A33:E124, MATCH("Customer Component", 'E1 Categorization'!$A$33:$E$33,0), 0)=0, 'O5 Details by Class &amp; Accounts'!$E23, IF(AND(VLOOKUP($A23, 'E1 Categorization'!A33:E124, MATCH("Customer Component", 'E1 Categorization'!$A$33:$E$33,0), 0) &gt;0, VLOOKUP($A23, 'E1 Categorization'!A33:E124, MATCH("Customer Component", 'E1 Categorization'!$A$33:$E$33,0), 0)&lt;1), 'O5 Details by Class &amp; Accounts'!$E23*(1-VLOOKUP($A23, 'E1 Categorization'!A33:E124, MATCH("Customer Component", 'E1 Categorization'!$A$33:$E$33,0), 0)), 0)))</f>
        <v>4528.980000000005</v>
      </c>
      <c r="G23" s="1650">
        <f>IF(ISERROR(VLOOKUP($A23, 'E1 Categorization'!A33:E124, MATCH("Customer Component", 'E1 Categorization'!$A$33:$E$33,0), 0)),0, IF(VLOOKUP($A23, 'E1 Categorization'!A33:E124, MATCH("Customer Component", 'E1 Categorization'!$A$33:$E$33,0), 0)=0, 0, IF(AND(VLOOKUP($A23, 'E1 Categorization'!A33:E124, MATCH("Customer Component", 'E1 Categorization'!$A$33:$E$33,0), 0) &gt;0, VLOOKUP($A23, 'E1 Categorization'!A33:E124, MATCH("Customer Component", 'E1 Categorization'!$A$33:$E$33,0), 0)&lt;1), 'O5 Details by Class &amp; Accounts'!$E23*(VLOOKUP($A23, 'E1 Categorization'!A33:E124, MATCH("Customer Component", 'E1 Categorization'!$A$33:$E$33,0), 0)), 'O5 Details by Class &amp; Accounts'!$E23)))</f>
        <v>0</v>
      </c>
      <c r="H23" s="1322">
        <f t="shared" si="0"/>
        <v>4528.980000000005</v>
      </c>
      <c r="I23" s="1322">
        <f>IF(ISERROR(VLOOKUP(VLOOKUP($A23, 'E4 TB Allocation Details'!$A$18:$L$214, MATCH("Demand ID", 'E4 TB Allocation Details'!$A$18:$L$18, 0),FALSE), 'E2 Allocators'!$B$15:$W$358, MATCH('O5 Details by Class &amp; Accounts'!I$18, 'E2 Allocators'!$B$15:$W$15, 0),FALSE)*$F23), 0, VLOOKUP(VLOOKUP($A23, 'E4 TB Allocation Details'!$A$18:$L$214, MATCH("Demand ID", 'E4 TB Allocation Details'!$A$18:$L$18, 0),FALSE), 'E2 Allocators'!$B$15:$W$358, MATCH('O5 Details by Class &amp; Accounts'!I$18, 'E2 Allocators'!$B$15:$W$15, 0),FALSE)*$F23)</f>
        <v>1430.0813811395553</v>
      </c>
      <c r="J23" s="1322">
        <f>IF(ISERROR(VLOOKUP(VLOOKUP($A23, 'E4 TB Allocation Details'!$A$18:$L$214, MATCH("Demand ID", 'E4 TB Allocation Details'!$A$18:$L$18, 0),FALSE), 'E2 Allocators'!$B$15:$W$358, MATCH('O5 Details by Class &amp; Accounts'!J$18, 'E2 Allocators'!$B$15:$W$15, 0),FALSE)*$F23), 0, VLOOKUP(VLOOKUP($A23, 'E4 TB Allocation Details'!$A$18:$L$214, MATCH("Demand ID", 'E4 TB Allocation Details'!$A$18:$L$18, 0),FALSE), 'E2 Allocators'!$B$15:$W$358, MATCH('O5 Details by Class &amp; Accounts'!J$18, 'E2 Allocators'!$B$15:$W$15, 0),FALSE)*$F23)</f>
        <v>1220.3712748673402</v>
      </c>
      <c r="K23" s="1322">
        <f>IF(ISERROR(VLOOKUP(VLOOKUP($A23, 'E4 TB Allocation Details'!$A$18:$L$214, MATCH("Demand ID", 'E4 TB Allocation Details'!$A$18:$L$18, 0),FALSE), 'E2 Allocators'!$B$15:$W$358, MATCH('O5 Details by Class &amp; Accounts'!K$18, 'E2 Allocators'!$B$15:$W$15, 0),FALSE)*$F23), 0, VLOOKUP(VLOOKUP($A23, 'E4 TB Allocation Details'!$A$18:$L$214, MATCH("Demand ID", 'E4 TB Allocation Details'!$A$18:$L$18, 0),FALSE), 'E2 Allocators'!$B$15:$W$358, MATCH('O5 Details by Class &amp; Accounts'!K$18, 'E2 Allocators'!$B$15:$W$15, 0),FALSE)*$F23)</f>
        <v>1451.8041613365394</v>
      </c>
      <c r="L23" s="1322">
        <f>IF(ISERROR(VLOOKUP(VLOOKUP($A23, 'E4 TB Allocation Details'!$A$18:$L$214, MATCH("Demand ID", 'E4 TB Allocation Details'!$A$18:$L$18, 0),FALSE), 'E2 Allocators'!$B$15:$W$358, MATCH('O5 Details by Class &amp; Accounts'!L$18, 'E2 Allocators'!$B$15:$W$15, 0),FALSE)*$F23), 0, VLOOKUP(VLOOKUP($A23, 'E4 TB Allocation Details'!$A$18:$L$214, MATCH("Demand ID", 'E4 TB Allocation Details'!$A$18:$L$18, 0),FALSE), 'E2 Allocators'!$B$15:$W$358, MATCH('O5 Details by Class &amp; Accounts'!L$18, 'E2 Allocators'!$B$15:$W$15, 0),FALSE)*$F23)</f>
        <v>0</v>
      </c>
      <c r="M23" s="1322">
        <f>IF(ISERROR(VLOOKUP(VLOOKUP($A23, 'E4 TB Allocation Details'!$A$18:$L$214, MATCH("Demand ID", 'E4 TB Allocation Details'!$A$18:$L$18, 0),FALSE), 'E2 Allocators'!$B$15:$W$358, MATCH('O5 Details by Class &amp; Accounts'!M$18, 'E2 Allocators'!$B$15:$W$15, 0),FALSE)*$F23), 0, VLOOKUP(VLOOKUP($A23, 'E4 TB Allocation Details'!$A$18:$L$214, MATCH("Demand ID", 'E4 TB Allocation Details'!$A$18:$L$18, 0),FALSE), 'E2 Allocators'!$B$15:$W$358, MATCH('O5 Details by Class &amp; Accounts'!M$18, 'E2 Allocators'!$B$15:$W$15, 0),FALSE)*$F23)</f>
        <v>0</v>
      </c>
      <c r="N23" s="1322">
        <f>IF(ISERROR(VLOOKUP(VLOOKUP($A23, 'E4 TB Allocation Details'!$A$18:$L$214, MATCH("Demand ID", 'E4 TB Allocation Details'!$A$18:$L$18, 0),FALSE), 'E2 Allocators'!$B$15:$W$358, MATCH('O5 Details by Class &amp; Accounts'!N$18, 'E2 Allocators'!$B$15:$W$15, 0),FALSE)*$F23), 0, VLOOKUP(VLOOKUP($A23, 'E4 TB Allocation Details'!$A$18:$L$214, MATCH("Demand ID", 'E4 TB Allocation Details'!$A$18:$L$18, 0),FALSE), 'E2 Allocators'!$B$15:$W$358, MATCH('O5 Details by Class &amp; Accounts'!N$18, 'E2 Allocators'!$B$15:$W$15, 0),FALSE)*$F23)</f>
        <v>413.34359273272548</v>
      </c>
      <c r="O23" s="1322">
        <f>IF(ISERROR(VLOOKUP(VLOOKUP($A23, 'E4 TB Allocation Details'!$A$18:$L$214, MATCH("Demand ID", 'E4 TB Allocation Details'!$A$18:$L$18, 0),FALSE), 'E2 Allocators'!$B$15:$W$358, MATCH('O5 Details by Class &amp; Accounts'!O$18, 'E2 Allocators'!$B$15:$W$15, 0),FALSE)*$F23), 0, VLOOKUP(VLOOKUP($A23, 'E4 TB Allocation Details'!$A$18:$L$214, MATCH("Demand ID", 'E4 TB Allocation Details'!$A$18:$L$18, 0),FALSE), 'E2 Allocators'!$B$15:$W$358, MATCH('O5 Details by Class &amp; Accounts'!O$18, 'E2 Allocators'!$B$15:$W$15, 0),FALSE)*$F23)</f>
        <v>9.7445787226088108</v>
      </c>
      <c r="P23" s="1322">
        <f>IF(ISERROR(VLOOKUP(VLOOKUP($A23, 'E4 TB Allocation Details'!$A$18:$L$214, MATCH("Demand ID", 'E4 TB Allocation Details'!$A$18:$L$18, 0),FALSE), 'E2 Allocators'!$B$15:$W$358, MATCH('O5 Details by Class &amp; Accounts'!P$18, 'E2 Allocators'!$B$15:$W$15, 0),FALSE)*$F23), 0, VLOOKUP(VLOOKUP($A23, 'E4 TB Allocation Details'!$A$18:$L$214, MATCH("Demand ID", 'E4 TB Allocation Details'!$A$18:$L$18, 0),FALSE), 'E2 Allocators'!$B$15:$W$358, MATCH('O5 Details by Class &amp; Accounts'!P$18, 'E2 Allocators'!$B$15:$W$15, 0),FALSE)*$F23)</f>
        <v>0</v>
      </c>
      <c r="Q23" s="1322">
        <f>IF(ISERROR(VLOOKUP(VLOOKUP($A23, 'E4 TB Allocation Details'!$A$18:$L$214, MATCH("Demand ID", 'E4 TB Allocation Details'!$A$18:$L$18, 0),FALSE), 'E2 Allocators'!$B$15:$W$358, MATCH('O5 Details by Class &amp; Accounts'!Q$18, 'E2 Allocators'!$B$15:$W$15, 0),FALSE)*$F23), 0, VLOOKUP(VLOOKUP($A23, 'E4 TB Allocation Details'!$A$18:$L$214, MATCH("Demand ID", 'E4 TB Allocation Details'!$A$18:$L$18, 0),FALSE), 'E2 Allocators'!$B$15:$W$358, MATCH('O5 Details by Class &amp; Accounts'!Q$18, 'E2 Allocators'!$B$15:$W$15, 0),FALSE)*$F23)</f>
        <v>3.6350112012363121</v>
      </c>
      <c r="R23" s="1322">
        <f>IF(ISERROR(VLOOKUP(VLOOKUP($A23, 'E4 TB Allocation Details'!$A$18:$L$214, MATCH("Demand ID", 'E4 TB Allocation Details'!$A$18:$L$18, 0),FALSE), 'E2 Allocators'!$B$15:$W$358, MATCH('O5 Details by Class &amp; Accounts'!R$18, 'E2 Allocators'!$B$15:$W$15, 0),FALSE)*$F23), 0, VLOOKUP(VLOOKUP($A23, 'E4 TB Allocation Details'!$A$18:$L$214, MATCH("Demand ID", 'E4 TB Allocation Details'!$A$18:$L$18, 0),FALSE), 'E2 Allocators'!$B$15:$W$358, MATCH('O5 Details by Class &amp; Accounts'!R$18, 'E2 Allocators'!$B$15:$W$15, 0),FALSE)*$F23)</f>
        <v>0</v>
      </c>
      <c r="S23" s="1322">
        <f>IF(ISERROR(VLOOKUP(VLOOKUP($A23, 'E4 TB Allocation Details'!$A$18:$L$214, MATCH("Demand ID", 'E4 TB Allocation Details'!$A$18:$L$18, 0),FALSE), 'E2 Allocators'!$B$15:$W$358, MATCH('O5 Details by Class &amp; Accounts'!S$18, 'E2 Allocators'!$B$15:$W$15, 0),FALSE)*$F23), 0, VLOOKUP(VLOOKUP($A23, 'E4 TB Allocation Details'!$A$18:$L$214, MATCH("Demand ID", 'E4 TB Allocation Details'!$A$18:$L$18, 0),FALSE), 'E2 Allocators'!$B$15:$W$358, MATCH('O5 Details by Class &amp; Accounts'!S$18, 'E2 Allocators'!$B$15:$W$15, 0),FALSE)*$F23)</f>
        <v>0</v>
      </c>
      <c r="T23" s="1322">
        <f>IF(ISERROR(VLOOKUP(VLOOKUP($A23, 'E4 TB Allocation Details'!$A$18:$L$214, MATCH("Demand ID", 'E4 TB Allocation Details'!$A$18:$L$18, 0),FALSE), 'E2 Allocators'!$B$15:$W$358, MATCH('O5 Details by Class &amp; Accounts'!T$18, 'E2 Allocators'!$B$15:$W$15, 0),FALSE)*$F23), 0, VLOOKUP(VLOOKUP($A23, 'E4 TB Allocation Details'!$A$18:$L$214, MATCH("Demand ID", 'E4 TB Allocation Details'!$A$18:$L$18, 0),FALSE), 'E2 Allocators'!$B$15:$W$358, MATCH('O5 Details by Class &amp; Accounts'!T$18, 'E2 Allocators'!$B$15:$W$15, 0),FALSE)*$F23)</f>
        <v>0</v>
      </c>
      <c r="U23" s="1322">
        <f>IF(ISERROR(VLOOKUP(VLOOKUP($A23, 'E4 TB Allocation Details'!$A$18:$L$214, MATCH("Demand ID", 'E4 TB Allocation Details'!$A$18:$L$18, 0),FALSE), 'E2 Allocators'!$B$15:$W$358, MATCH('O5 Details by Class &amp; Accounts'!U$18, 'E2 Allocators'!$B$15:$W$15, 0),FALSE)*$F23), 0, VLOOKUP(VLOOKUP($A23, 'E4 TB Allocation Details'!$A$18:$L$214, MATCH("Demand ID", 'E4 TB Allocation Details'!$A$18:$L$18, 0),FALSE), 'E2 Allocators'!$B$15:$W$358, MATCH('O5 Details by Class &amp; Accounts'!U$18, 'E2 Allocators'!$B$15:$W$15, 0),FALSE)*$F23)</f>
        <v>0</v>
      </c>
      <c r="V23" s="1322">
        <f>IF(ISERROR(VLOOKUP(VLOOKUP($A23, 'E4 TB Allocation Details'!$A$18:$L$214, MATCH("Demand ID", 'E4 TB Allocation Details'!$A$18:$L$18, 0),FALSE), 'E2 Allocators'!$B$15:$W$358, MATCH('O5 Details by Class &amp; Accounts'!V$18, 'E2 Allocators'!$B$15:$W$15, 0),FALSE)*$F23), 0, VLOOKUP(VLOOKUP($A23, 'E4 TB Allocation Details'!$A$18:$L$214, MATCH("Demand ID", 'E4 TB Allocation Details'!$A$18:$L$18, 0),FALSE), 'E2 Allocators'!$B$15:$W$358, MATCH('O5 Details by Class &amp; Accounts'!V$18, 'E2 Allocators'!$B$15:$W$15, 0),FALSE)*$F23)</f>
        <v>0</v>
      </c>
      <c r="W23" s="1322">
        <f>IF(ISERROR(VLOOKUP(VLOOKUP($A23, 'E4 TB Allocation Details'!$A$18:$L$214, MATCH("Demand ID", 'E4 TB Allocation Details'!$A$18:$L$18, 0),FALSE), 'E2 Allocators'!$B$15:$W$358, MATCH('O5 Details by Class &amp; Accounts'!W$18, 'E2 Allocators'!$B$15:$W$15, 0),FALSE)*$F23), 0, VLOOKUP(VLOOKUP($A23, 'E4 TB Allocation Details'!$A$18:$L$214, MATCH("Demand ID", 'E4 TB Allocation Details'!$A$18:$L$18, 0),FALSE), 'E2 Allocators'!$B$15:$W$358, MATCH('O5 Details by Class &amp; Accounts'!W$18, 'E2 Allocators'!$B$15:$W$15, 0),FALSE)*$F23)</f>
        <v>0</v>
      </c>
      <c r="X23" s="1322">
        <f>IF(ISERROR(VLOOKUP(VLOOKUP($A23, 'E4 TB Allocation Details'!$A$18:$L$214, MATCH("Demand ID", 'E4 TB Allocation Details'!$A$18:$L$18, 0),FALSE), 'E2 Allocators'!$B$15:$W$358, MATCH('O5 Details by Class &amp; Accounts'!X$18, 'E2 Allocators'!$B$15:$W$15, 0),FALSE)*$F23), 0, VLOOKUP(VLOOKUP($A23, 'E4 TB Allocation Details'!$A$18:$L$214, MATCH("Demand ID", 'E4 TB Allocation Details'!$A$18:$L$18, 0),FALSE), 'E2 Allocators'!$B$15:$W$358, MATCH('O5 Details by Class &amp; Accounts'!X$18, 'E2 Allocators'!$B$15:$W$15, 0),FALSE)*$F23)</f>
        <v>0</v>
      </c>
      <c r="Y23" s="1322">
        <f>IF(ISERROR(VLOOKUP(VLOOKUP($A23, 'E4 TB Allocation Details'!$A$18:$L$214, MATCH("Demand ID", 'E4 TB Allocation Details'!$A$18:$L$18, 0),FALSE), 'E2 Allocators'!$B$15:$W$358, MATCH('O5 Details by Class &amp; Accounts'!Y$18, 'E2 Allocators'!$B$15:$W$15, 0),FALSE)*$F23), 0, VLOOKUP(VLOOKUP($A23, 'E4 TB Allocation Details'!$A$18:$L$214, MATCH("Demand ID", 'E4 TB Allocation Details'!$A$18:$L$18, 0),FALSE), 'E2 Allocators'!$B$15:$W$358, MATCH('O5 Details by Class &amp; Accounts'!Y$18, 'E2 Allocators'!$B$15:$W$15, 0),FALSE)*$F23)</f>
        <v>0</v>
      </c>
      <c r="Z23" s="1322">
        <f>IF(ISERROR(VLOOKUP(VLOOKUP($A23, 'E4 TB Allocation Details'!$A$18:$L$214, MATCH("Demand ID", 'E4 TB Allocation Details'!$A$18:$L$18, 0),FALSE), 'E2 Allocators'!$B$15:$W$358, MATCH('O5 Details by Class &amp; Accounts'!Z$18, 'E2 Allocators'!$B$15:$W$15, 0),FALSE)*$F23), 0, VLOOKUP(VLOOKUP($A23, 'E4 TB Allocation Details'!$A$18:$L$214, MATCH("Demand ID", 'E4 TB Allocation Details'!$A$18:$L$18, 0),FALSE), 'E2 Allocators'!$B$15:$W$358, MATCH('O5 Details by Class &amp; Accounts'!Z$18, 'E2 Allocators'!$B$15:$W$15, 0),FALSE)*$F23)</f>
        <v>0</v>
      </c>
      <c r="AA23" s="1322">
        <f>IF(ISERROR(VLOOKUP(VLOOKUP($A23, 'E4 TB Allocation Details'!$A$18:$L$214, MATCH("Demand ID", 'E4 TB Allocation Details'!$A$18:$L$18, 0),FALSE), 'E2 Allocators'!$B$15:$W$358, MATCH('O5 Details by Class &amp; Accounts'!AA$18, 'E2 Allocators'!$B$15:$W$15, 0),FALSE)*$F23), 0, VLOOKUP(VLOOKUP($A23, 'E4 TB Allocation Details'!$A$18:$L$214, MATCH("Demand ID", 'E4 TB Allocation Details'!$A$18:$L$18, 0),FALSE), 'E2 Allocators'!$B$15:$W$358, MATCH('O5 Details by Class &amp; Accounts'!AA$18, 'E2 Allocators'!$B$15:$W$15, 0),FALSE)*$F23)</f>
        <v>0</v>
      </c>
      <c r="AB23" s="1322">
        <f>IF(ISERROR(VLOOKUP(VLOOKUP($A23, 'E4 TB Allocation Details'!$A$18:$L$214, MATCH("Demand ID", 'E4 TB Allocation Details'!$A$18:$L$18, 0),FALSE), 'E2 Allocators'!$B$15:$W$358, MATCH('O5 Details by Class &amp; Accounts'!AB$18, 'E2 Allocators'!$B$15:$W$15, 0),FALSE)*$F23), 0, VLOOKUP(VLOOKUP($A23, 'E4 TB Allocation Details'!$A$18:$L$214, MATCH("Demand ID", 'E4 TB Allocation Details'!$A$18:$L$18, 0),FALSE), 'E2 Allocators'!$B$15:$W$358, MATCH('O5 Details by Class &amp; Accounts'!AB$18, 'E2 Allocators'!$B$15:$W$15, 0),FALSE)*$F23)</f>
        <v>0</v>
      </c>
      <c r="AC23" s="1322">
        <f t="shared" si="1"/>
        <v>4528.980000000005</v>
      </c>
      <c r="AD23" s="1322">
        <f>IF(ISERROR(VLOOKUP(VLOOKUP($A23, 'E4 TB Allocation Details'!$A$18:$L$214, MATCH("Customer ID", 'E4 TB Allocation Details'!$A$18:$L$18, 0),FALSE), 'E2 Allocators'!$B$15:$W$358, MATCH('O5 Details by Class &amp; Accounts'!AD$18, 'E2 Allocators'!$B$15:$W$15, 0),FALSE)*$G23), 0, VLOOKUP(VLOOKUP($A23, 'E4 TB Allocation Details'!$A$18:$L$214, MATCH("Customer ID", 'E4 TB Allocation Details'!$A$18:$L$18, 0),FALSE), 'E2 Allocators'!$B$15:$W$358, MATCH('O5 Details by Class &amp; Accounts'!AD$18, 'E2 Allocators'!$B$15:$W$15, 0),FALSE)*$G23)</f>
        <v>0</v>
      </c>
      <c r="AE23" s="1322">
        <f>IF(ISERROR(VLOOKUP(VLOOKUP($A23, 'E4 TB Allocation Details'!$A$18:$L$214, MATCH("Customer ID", 'E4 TB Allocation Details'!$A$18:$L$18, 0),FALSE), 'E2 Allocators'!$B$15:$W$358, MATCH('O5 Details by Class &amp; Accounts'!AE$18, 'E2 Allocators'!$B$15:$W$15, 0),FALSE)*$G23), 0, VLOOKUP(VLOOKUP($A23, 'E4 TB Allocation Details'!$A$18:$L$214, MATCH("Customer ID", 'E4 TB Allocation Details'!$A$18:$L$18, 0),FALSE), 'E2 Allocators'!$B$15:$W$358, MATCH('O5 Details by Class &amp; Accounts'!AE$18, 'E2 Allocators'!$B$15:$W$15, 0),FALSE)*$G23)</f>
        <v>0</v>
      </c>
      <c r="AF23" s="1322">
        <f>IF(ISERROR(VLOOKUP(VLOOKUP($A23, 'E4 TB Allocation Details'!$A$18:$L$214, MATCH("Customer ID", 'E4 TB Allocation Details'!$A$18:$L$18, 0),FALSE), 'E2 Allocators'!$B$15:$W$358, MATCH('O5 Details by Class &amp; Accounts'!AF$18, 'E2 Allocators'!$B$15:$W$15, 0),FALSE)*$G23), 0, VLOOKUP(VLOOKUP($A23, 'E4 TB Allocation Details'!$A$18:$L$214, MATCH("Customer ID", 'E4 TB Allocation Details'!$A$18:$L$18, 0),FALSE), 'E2 Allocators'!$B$15:$W$358, MATCH('O5 Details by Class &amp; Accounts'!AF$18, 'E2 Allocators'!$B$15:$W$15, 0),FALSE)*$G23)</f>
        <v>0</v>
      </c>
      <c r="AG23" s="1322">
        <f>IF(ISERROR(VLOOKUP(VLOOKUP($A23, 'E4 TB Allocation Details'!$A$18:$L$214, MATCH("Customer ID", 'E4 TB Allocation Details'!$A$18:$L$18, 0),FALSE), 'E2 Allocators'!$B$15:$W$358, MATCH('O5 Details by Class &amp; Accounts'!AG$18, 'E2 Allocators'!$B$15:$W$15, 0),FALSE)*$G23), 0, VLOOKUP(VLOOKUP($A23, 'E4 TB Allocation Details'!$A$18:$L$214, MATCH("Customer ID", 'E4 TB Allocation Details'!$A$18:$L$18, 0),FALSE), 'E2 Allocators'!$B$15:$W$358, MATCH('O5 Details by Class &amp; Accounts'!AG$18, 'E2 Allocators'!$B$15:$W$15, 0),FALSE)*$G23)</f>
        <v>0</v>
      </c>
      <c r="AH23" s="1322">
        <f>IF(ISERROR(VLOOKUP(VLOOKUP($A23, 'E4 TB Allocation Details'!$A$18:$L$214, MATCH("Customer ID", 'E4 TB Allocation Details'!$A$18:$L$18, 0),FALSE), 'E2 Allocators'!$B$15:$W$358, MATCH('O5 Details by Class &amp; Accounts'!AH$18, 'E2 Allocators'!$B$15:$W$15, 0),FALSE)*$G23), 0, VLOOKUP(VLOOKUP($A23, 'E4 TB Allocation Details'!$A$18:$L$214, MATCH("Customer ID", 'E4 TB Allocation Details'!$A$18:$L$18, 0),FALSE), 'E2 Allocators'!$B$15:$W$358, MATCH('O5 Details by Class &amp; Accounts'!AH$18, 'E2 Allocators'!$B$15:$W$15, 0),FALSE)*$G23)</f>
        <v>0</v>
      </c>
      <c r="AI23" s="1322">
        <f>IF(ISERROR(VLOOKUP(VLOOKUP($A23, 'E4 TB Allocation Details'!$A$18:$L$214, MATCH("Customer ID", 'E4 TB Allocation Details'!$A$18:$L$18, 0),FALSE), 'E2 Allocators'!$B$15:$W$358, MATCH('O5 Details by Class &amp; Accounts'!AI$18, 'E2 Allocators'!$B$15:$W$15, 0),FALSE)*$G23), 0, VLOOKUP(VLOOKUP($A23, 'E4 TB Allocation Details'!$A$18:$L$214, MATCH("Customer ID", 'E4 TB Allocation Details'!$A$18:$L$18, 0),FALSE), 'E2 Allocators'!$B$15:$W$358, MATCH('O5 Details by Class &amp; Accounts'!AI$18, 'E2 Allocators'!$B$15:$W$15, 0),FALSE)*$G23)</f>
        <v>0</v>
      </c>
      <c r="AJ23" s="1322">
        <f>IF(ISERROR(VLOOKUP(VLOOKUP($A23, 'E4 TB Allocation Details'!$A$18:$L$214, MATCH("Customer ID", 'E4 TB Allocation Details'!$A$18:$L$18, 0),FALSE), 'E2 Allocators'!$B$15:$W$358, MATCH('O5 Details by Class &amp; Accounts'!AJ$18, 'E2 Allocators'!$B$15:$W$15, 0),FALSE)*$G23), 0, VLOOKUP(VLOOKUP($A23, 'E4 TB Allocation Details'!$A$18:$L$214, MATCH("Customer ID", 'E4 TB Allocation Details'!$A$18:$L$18, 0),FALSE), 'E2 Allocators'!$B$15:$W$358, MATCH('O5 Details by Class &amp; Accounts'!AJ$18, 'E2 Allocators'!$B$15:$W$15, 0),FALSE)*$G23)</f>
        <v>0</v>
      </c>
      <c r="AK23" s="1322">
        <f>IF(ISERROR(VLOOKUP(VLOOKUP($A23, 'E4 TB Allocation Details'!$A$18:$L$214, MATCH("Customer ID", 'E4 TB Allocation Details'!$A$18:$L$18, 0),FALSE), 'E2 Allocators'!$B$15:$W$358, MATCH('O5 Details by Class &amp; Accounts'!AK$18, 'E2 Allocators'!$B$15:$W$15, 0),FALSE)*$G23), 0, VLOOKUP(VLOOKUP($A23, 'E4 TB Allocation Details'!$A$18:$L$214, MATCH("Customer ID", 'E4 TB Allocation Details'!$A$18:$L$18, 0),FALSE), 'E2 Allocators'!$B$15:$W$358, MATCH('O5 Details by Class &amp; Accounts'!AK$18, 'E2 Allocators'!$B$15:$W$15, 0),FALSE)*$G23)</f>
        <v>0</v>
      </c>
      <c r="AL23" s="1322">
        <f>IF(ISERROR(VLOOKUP(VLOOKUP($A23, 'E4 TB Allocation Details'!$A$18:$L$214, MATCH("Customer ID", 'E4 TB Allocation Details'!$A$18:$L$18, 0),FALSE), 'E2 Allocators'!$B$15:$W$358, MATCH('O5 Details by Class &amp; Accounts'!AL$18, 'E2 Allocators'!$B$15:$W$15, 0),FALSE)*$G23), 0, VLOOKUP(VLOOKUP($A23, 'E4 TB Allocation Details'!$A$18:$L$214, MATCH("Customer ID", 'E4 TB Allocation Details'!$A$18:$L$18, 0),FALSE), 'E2 Allocators'!$B$15:$W$358, MATCH('O5 Details by Class &amp; Accounts'!AL$18, 'E2 Allocators'!$B$15:$W$15, 0),FALSE)*$G23)</f>
        <v>0</v>
      </c>
      <c r="AM23" s="1322">
        <f>IF(ISERROR(VLOOKUP(VLOOKUP($A23, 'E4 TB Allocation Details'!$A$18:$L$214, MATCH("Customer ID", 'E4 TB Allocation Details'!$A$18:$L$18, 0),FALSE), 'E2 Allocators'!$B$15:$W$358, MATCH('O5 Details by Class &amp; Accounts'!AM$18, 'E2 Allocators'!$B$15:$W$15, 0),FALSE)*$G23), 0, VLOOKUP(VLOOKUP($A23, 'E4 TB Allocation Details'!$A$18:$L$214, MATCH("Customer ID", 'E4 TB Allocation Details'!$A$18:$L$18, 0),FALSE), 'E2 Allocators'!$B$15:$W$358, MATCH('O5 Details by Class &amp; Accounts'!AM$18, 'E2 Allocators'!$B$15:$W$15, 0),FALSE)*$G23)</f>
        <v>0</v>
      </c>
      <c r="AN23" s="1322">
        <f>IF(ISERROR(VLOOKUP(VLOOKUP($A23, 'E4 TB Allocation Details'!$A$18:$L$214, MATCH("Customer ID", 'E4 TB Allocation Details'!$A$18:$L$18, 0),FALSE), 'E2 Allocators'!$B$15:$W$358, MATCH('O5 Details by Class &amp; Accounts'!AN$18, 'E2 Allocators'!$B$15:$W$15, 0),FALSE)*$G23), 0, VLOOKUP(VLOOKUP($A23, 'E4 TB Allocation Details'!$A$18:$L$214, MATCH("Customer ID", 'E4 TB Allocation Details'!$A$18:$L$18, 0),FALSE), 'E2 Allocators'!$B$15:$W$358, MATCH('O5 Details by Class &amp; Accounts'!AN$18, 'E2 Allocators'!$B$15:$W$15, 0),FALSE)*$G23)</f>
        <v>0</v>
      </c>
      <c r="AO23" s="1322">
        <f>IF(ISERROR(VLOOKUP(VLOOKUP($A23, 'E4 TB Allocation Details'!$A$18:$L$214, MATCH("Customer ID", 'E4 TB Allocation Details'!$A$18:$L$18, 0),FALSE), 'E2 Allocators'!$B$15:$W$358, MATCH('O5 Details by Class &amp; Accounts'!AO$18, 'E2 Allocators'!$B$15:$W$15, 0),FALSE)*$G23), 0, VLOOKUP(VLOOKUP($A23, 'E4 TB Allocation Details'!$A$18:$L$214, MATCH("Customer ID", 'E4 TB Allocation Details'!$A$18:$L$18, 0),FALSE), 'E2 Allocators'!$B$15:$W$358, MATCH('O5 Details by Class &amp; Accounts'!AO$18, 'E2 Allocators'!$B$15:$W$15, 0),FALSE)*$G23)</f>
        <v>0</v>
      </c>
      <c r="AP23" s="1322">
        <f>IF(ISERROR(VLOOKUP(VLOOKUP($A23, 'E4 TB Allocation Details'!$A$18:$L$214, MATCH("Customer ID", 'E4 TB Allocation Details'!$A$18:$L$18, 0),FALSE), 'E2 Allocators'!$B$15:$W$358, MATCH('O5 Details by Class &amp; Accounts'!AP$18, 'E2 Allocators'!$B$15:$W$15, 0),FALSE)*$G23), 0, VLOOKUP(VLOOKUP($A23, 'E4 TB Allocation Details'!$A$18:$L$214, MATCH("Customer ID", 'E4 TB Allocation Details'!$A$18:$L$18, 0),FALSE), 'E2 Allocators'!$B$15:$W$358, MATCH('O5 Details by Class &amp; Accounts'!AP$18, 'E2 Allocators'!$B$15:$W$15, 0),FALSE)*$G23)</f>
        <v>0</v>
      </c>
      <c r="AQ23" s="1322">
        <f>IF(ISERROR(VLOOKUP(VLOOKUP($A23, 'E4 TB Allocation Details'!$A$18:$L$214, MATCH("Customer ID", 'E4 TB Allocation Details'!$A$18:$L$18, 0),FALSE), 'E2 Allocators'!$B$15:$W$358, MATCH('O5 Details by Class &amp; Accounts'!AQ$18, 'E2 Allocators'!$B$15:$W$15, 0),FALSE)*$G23), 0, VLOOKUP(VLOOKUP($A23, 'E4 TB Allocation Details'!$A$18:$L$214, MATCH("Customer ID", 'E4 TB Allocation Details'!$A$18:$L$18, 0),FALSE), 'E2 Allocators'!$B$15:$W$358, MATCH('O5 Details by Class &amp; Accounts'!AQ$18, 'E2 Allocators'!$B$15:$W$15, 0),FALSE)*$G23)</f>
        <v>0</v>
      </c>
      <c r="AR23" s="1322">
        <f>IF(ISERROR(VLOOKUP(VLOOKUP($A23, 'E4 TB Allocation Details'!$A$18:$L$214, MATCH("Customer ID", 'E4 TB Allocation Details'!$A$18:$L$18, 0),FALSE), 'E2 Allocators'!$B$15:$W$358, MATCH('O5 Details by Class &amp; Accounts'!AR$18, 'E2 Allocators'!$B$15:$W$15, 0),FALSE)*$G23), 0, VLOOKUP(VLOOKUP($A23, 'E4 TB Allocation Details'!$A$18:$L$214, MATCH("Customer ID", 'E4 TB Allocation Details'!$A$18:$L$18, 0),FALSE), 'E2 Allocators'!$B$15:$W$358, MATCH('O5 Details by Class &amp; Accounts'!AR$18, 'E2 Allocators'!$B$15:$W$15, 0),FALSE)*$G23)</f>
        <v>0</v>
      </c>
      <c r="AS23" s="1322">
        <f>IF(ISERROR(VLOOKUP(VLOOKUP($A23, 'E4 TB Allocation Details'!$A$18:$L$214, MATCH("Customer ID", 'E4 TB Allocation Details'!$A$18:$L$18, 0),FALSE), 'E2 Allocators'!$B$15:$W$358, MATCH('O5 Details by Class &amp; Accounts'!AS$18, 'E2 Allocators'!$B$15:$W$15, 0),FALSE)*$G23), 0, VLOOKUP(VLOOKUP($A23, 'E4 TB Allocation Details'!$A$18:$L$214, MATCH("Customer ID", 'E4 TB Allocation Details'!$A$18:$L$18, 0),FALSE), 'E2 Allocators'!$B$15:$W$358, MATCH('O5 Details by Class &amp; Accounts'!AS$18, 'E2 Allocators'!$B$15:$W$15, 0),FALSE)*$G23)</f>
        <v>0</v>
      </c>
      <c r="AT23" s="1322">
        <f>IF(ISERROR(VLOOKUP(VLOOKUP($A23, 'E4 TB Allocation Details'!$A$18:$L$214, MATCH("Customer ID", 'E4 TB Allocation Details'!$A$18:$L$18, 0),FALSE), 'E2 Allocators'!$B$15:$W$358, MATCH('O5 Details by Class &amp; Accounts'!AT$18, 'E2 Allocators'!$B$15:$W$15, 0),FALSE)*$G23), 0, VLOOKUP(VLOOKUP($A23, 'E4 TB Allocation Details'!$A$18:$L$214, MATCH("Customer ID", 'E4 TB Allocation Details'!$A$18:$L$18, 0),FALSE), 'E2 Allocators'!$B$15:$W$358, MATCH('O5 Details by Class &amp; Accounts'!AT$18, 'E2 Allocators'!$B$15:$W$15, 0),FALSE)*$G23)</f>
        <v>0</v>
      </c>
      <c r="AU23" s="1322">
        <f>IF(ISERROR(VLOOKUP(VLOOKUP($A23, 'E4 TB Allocation Details'!$A$18:$L$214, MATCH("Customer ID", 'E4 TB Allocation Details'!$A$18:$L$18, 0),FALSE), 'E2 Allocators'!$B$15:$W$358, MATCH('O5 Details by Class &amp; Accounts'!AU$18, 'E2 Allocators'!$B$15:$W$15, 0),FALSE)*$G23), 0, VLOOKUP(VLOOKUP($A23, 'E4 TB Allocation Details'!$A$18:$L$214, MATCH("Customer ID", 'E4 TB Allocation Details'!$A$18:$L$18, 0),FALSE), 'E2 Allocators'!$B$15:$W$358, MATCH('O5 Details by Class &amp; Accounts'!AU$18, 'E2 Allocators'!$B$15:$W$15, 0),FALSE)*$G23)</f>
        <v>0</v>
      </c>
      <c r="AV23" s="1322">
        <f>IF(ISERROR(VLOOKUP(VLOOKUP($A23, 'E4 TB Allocation Details'!$A$18:$L$214, MATCH("Customer ID", 'E4 TB Allocation Details'!$A$18:$L$18, 0),FALSE), 'E2 Allocators'!$B$15:$W$358, MATCH('O5 Details by Class &amp; Accounts'!AV$18, 'E2 Allocators'!$B$15:$W$15, 0),FALSE)*$G23), 0, VLOOKUP(VLOOKUP($A23, 'E4 TB Allocation Details'!$A$18:$L$214, MATCH("Customer ID", 'E4 TB Allocation Details'!$A$18:$L$18, 0),FALSE), 'E2 Allocators'!$B$15:$W$358, MATCH('O5 Details by Class &amp; Accounts'!AV$18, 'E2 Allocators'!$B$15:$W$15, 0),FALSE)*$G23)</f>
        <v>0</v>
      </c>
      <c r="AW23" s="1322">
        <f>IF(ISERROR(VLOOKUP(VLOOKUP($A23, 'E4 TB Allocation Details'!$A$18:$L$214, MATCH("Customer ID", 'E4 TB Allocation Details'!$A$18:$L$18, 0),FALSE), 'E2 Allocators'!$B$15:$W$358, MATCH('O5 Details by Class &amp; Accounts'!AW$18, 'E2 Allocators'!$B$15:$W$15, 0),FALSE)*$G23), 0, VLOOKUP(VLOOKUP($A23, 'E4 TB Allocation Details'!$A$18:$L$214, MATCH("Customer ID", 'E4 TB Allocation Details'!$A$18:$L$18, 0),FALSE), 'E2 Allocators'!$B$15:$W$358, MATCH('O5 Details by Class &amp; Accounts'!AW$18, 'E2 Allocators'!$B$15:$W$15, 0),FALSE)*$G23)</f>
        <v>0</v>
      </c>
      <c r="AX23" s="1322">
        <f t="shared" si="2"/>
        <v>0</v>
      </c>
      <c r="AY23" s="1322">
        <f>IF(ISERROR(VLOOKUP(VLOOKUP($A23, 'E4 TB Allocation Details'!$A$18:$L$214, MATCH("Misc ID", 'E4 TB Allocation Details'!$A$18:$L$18, 0),FALSE), 'E2 Allocators'!$B$15:$W$358, MATCH('O5 Details by Class &amp; Accounts'!AY$18, 'E2 Allocators'!$B$15:$W$15, 0),FALSE)*$E23), 0, VLOOKUP(VLOOKUP($A23, 'E4 TB Allocation Details'!$A$18:$L$214, MATCH("Misc ID", 'E4 TB Allocation Details'!$A$18:$L$18, 0),FALSE), 'E2 Allocators'!$B$15:$W$358, MATCH('O5 Details by Class &amp; Accounts'!AY$18, 'E2 Allocators'!$B$15:$W$15, 0),FALSE)*$E23)</f>
        <v>0</v>
      </c>
      <c r="AZ23" s="1322">
        <f>IF(ISERROR(VLOOKUP(VLOOKUP($A23, 'E4 TB Allocation Details'!$A$18:$L$214, MATCH("Misc ID", 'E4 TB Allocation Details'!$A$18:$L$18, 0),FALSE), 'E2 Allocators'!$B$15:$W$358, MATCH('O5 Details by Class &amp; Accounts'!AZ$18, 'E2 Allocators'!$B$15:$W$15, 0),FALSE)*$E23), 0, VLOOKUP(VLOOKUP($A23, 'E4 TB Allocation Details'!$A$18:$L$214, MATCH("Misc ID", 'E4 TB Allocation Details'!$A$18:$L$18, 0),FALSE), 'E2 Allocators'!$B$15:$W$358, MATCH('O5 Details by Class &amp; Accounts'!AZ$18, 'E2 Allocators'!$B$15:$W$15, 0),FALSE)*$E23)</f>
        <v>0</v>
      </c>
      <c r="BA23" s="1322">
        <f>IF(ISERROR(VLOOKUP(VLOOKUP($A23, 'E4 TB Allocation Details'!$A$18:$L$214, MATCH("Misc ID", 'E4 TB Allocation Details'!$A$18:$L$18, 0),FALSE), 'E2 Allocators'!$B$15:$W$358, MATCH('O5 Details by Class &amp; Accounts'!BA$18, 'E2 Allocators'!$B$15:$W$15, 0),FALSE)*$E23), 0, VLOOKUP(VLOOKUP($A23, 'E4 TB Allocation Details'!$A$18:$L$214, MATCH("Misc ID", 'E4 TB Allocation Details'!$A$18:$L$18, 0),FALSE), 'E2 Allocators'!$B$15:$W$358, MATCH('O5 Details by Class &amp; Accounts'!BA$18, 'E2 Allocators'!$B$15:$W$15, 0),FALSE)*$E23)</f>
        <v>0</v>
      </c>
      <c r="BB23" s="1322">
        <f>IF(ISERROR(VLOOKUP(VLOOKUP($A23, 'E4 TB Allocation Details'!$A$18:$L$214, MATCH("Misc ID", 'E4 TB Allocation Details'!$A$18:$L$18, 0),FALSE), 'E2 Allocators'!$B$15:$W$358, MATCH('O5 Details by Class &amp; Accounts'!BB$18, 'E2 Allocators'!$B$15:$W$15, 0),FALSE)*$E23), 0, VLOOKUP(VLOOKUP($A23, 'E4 TB Allocation Details'!$A$18:$L$214, MATCH("Misc ID", 'E4 TB Allocation Details'!$A$18:$L$18, 0),FALSE), 'E2 Allocators'!$B$15:$W$358, MATCH('O5 Details by Class &amp; Accounts'!BB$18, 'E2 Allocators'!$B$15:$W$15, 0),FALSE)*$E23)</f>
        <v>0</v>
      </c>
      <c r="BC23" s="1322">
        <f>IF(ISERROR(VLOOKUP(VLOOKUP($A23, 'E4 TB Allocation Details'!$A$18:$L$214, MATCH("Misc ID", 'E4 TB Allocation Details'!$A$18:$L$18, 0),FALSE), 'E2 Allocators'!$B$15:$W$358, MATCH('O5 Details by Class &amp; Accounts'!BC$18, 'E2 Allocators'!$B$15:$W$15, 0),FALSE)*$E23), 0, VLOOKUP(VLOOKUP($A23, 'E4 TB Allocation Details'!$A$18:$L$214, MATCH("Misc ID", 'E4 TB Allocation Details'!$A$18:$L$18, 0),FALSE), 'E2 Allocators'!$B$15:$W$358, MATCH('O5 Details by Class &amp; Accounts'!BC$18, 'E2 Allocators'!$B$15:$W$15, 0),FALSE)*$E23)</f>
        <v>0</v>
      </c>
      <c r="BD23" s="1322">
        <f>IF(ISERROR(VLOOKUP(VLOOKUP($A23, 'E4 TB Allocation Details'!$A$18:$L$214, MATCH("Misc ID", 'E4 TB Allocation Details'!$A$18:$L$18, 0),FALSE), 'E2 Allocators'!$B$15:$W$358, MATCH('O5 Details by Class &amp; Accounts'!BD$18, 'E2 Allocators'!$B$15:$W$15, 0),FALSE)*$E23), 0, VLOOKUP(VLOOKUP($A23, 'E4 TB Allocation Details'!$A$18:$L$214, MATCH("Misc ID", 'E4 TB Allocation Details'!$A$18:$L$18, 0),FALSE), 'E2 Allocators'!$B$15:$W$358, MATCH('O5 Details by Class &amp; Accounts'!BD$18, 'E2 Allocators'!$B$15:$W$15, 0),FALSE)*$E23)</f>
        <v>0</v>
      </c>
      <c r="BE23" s="1322">
        <f>IF(ISERROR(VLOOKUP(VLOOKUP($A23, 'E4 TB Allocation Details'!$A$18:$L$214, MATCH("Misc ID", 'E4 TB Allocation Details'!$A$18:$L$18, 0),FALSE), 'E2 Allocators'!$B$15:$W$358, MATCH('O5 Details by Class &amp; Accounts'!BE$18, 'E2 Allocators'!$B$15:$W$15, 0),FALSE)*$E23), 0, VLOOKUP(VLOOKUP($A23, 'E4 TB Allocation Details'!$A$18:$L$214, MATCH("Misc ID", 'E4 TB Allocation Details'!$A$18:$L$18, 0),FALSE), 'E2 Allocators'!$B$15:$W$358, MATCH('O5 Details by Class &amp; Accounts'!BE$18, 'E2 Allocators'!$B$15:$W$15, 0),FALSE)*$E23)</f>
        <v>0</v>
      </c>
      <c r="BF23" s="1322">
        <f>IF(ISERROR(VLOOKUP(VLOOKUP($A23, 'E4 TB Allocation Details'!$A$18:$L$214, MATCH("Misc ID", 'E4 TB Allocation Details'!$A$18:$L$18, 0),FALSE), 'E2 Allocators'!$B$15:$W$358, MATCH('O5 Details by Class &amp; Accounts'!BF$18, 'E2 Allocators'!$B$15:$W$15, 0),FALSE)*$E23), 0, VLOOKUP(VLOOKUP($A23, 'E4 TB Allocation Details'!$A$18:$L$214, MATCH("Misc ID", 'E4 TB Allocation Details'!$A$18:$L$18, 0),FALSE), 'E2 Allocators'!$B$15:$W$358, MATCH('O5 Details by Class &amp; Accounts'!BF$18, 'E2 Allocators'!$B$15:$W$15, 0),FALSE)*$E23)</f>
        <v>0</v>
      </c>
      <c r="BG23" s="1322">
        <f>IF(ISERROR(VLOOKUP(VLOOKUP($A23, 'E4 TB Allocation Details'!$A$18:$L$214, MATCH("Misc ID", 'E4 TB Allocation Details'!$A$18:$L$18, 0),FALSE), 'E2 Allocators'!$B$15:$W$358, MATCH('O5 Details by Class &amp; Accounts'!BG$18, 'E2 Allocators'!$B$15:$W$15, 0),FALSE)*$E23), 0, VLOOKUP(VLOOKUP($A23, 'E4 TB Allocation Details'!$A$18:$L$214, MATCH("Misc ID", 'E4 TB Allocation Details'!$A$18:$L$18, 0),FALSE), 'E2 Allocators'!$B$15:$W$358, MATCH('O5 Details by Class &amp; Accounts'!BG$18, 'E2 Allocators'!$B$15:$W$15, 0),FALSE)*$E23)</f>
        <v>0</v>
      </c>
      <c r="BH23" s="1322">
        <f>IF(ISERROR(VLOOKUP(VLOOKUP($A23, 'E4 TB Allocation Details'!$A$18:$L$214, MATCH("Misc ID", 'E4 TB Allocation Details'!$A$18:$L$18, 0),FALSE), 'E2 Allocators'!$B$15:$W$358, MATCH('O5 Details by Class &amp; Accounts'!BH$18, 'E2 Allocators'!$B$15:$W$15, 0),FALSE)*$E23), 0, VLOOKUP(VLOOKUP($A23, 'E4 TB Allocation Details'!$A$18:$L$214, MATCH("Misc ID", 'E4 TB Allocation Details'!$A$18:$L$18, 0),FALSE), 'E2 Allocators'!$B$15:$W$358, MATCH('O5 Details by Class &amp; Accounts'!BH$18, 'E2 Allocators'!$B$15:$W$15, 0),FALSE)*$E23)</f>
        <v>0</v>
      </c>
      <c r="BI23" s="1322">
        <f>IF(ISERROR(VLOOKUP(VLOOKUP($A23, 'E4 TB Allocation Details'!$A$18:$L$214, MATCH("Misc ID", 'E4 TB Allocation Details'!$A$18:$L$18, 0),FALSE), 'E2 Allocators'!$B$15:$W$358, MATCH('O5 Details by Class &amp; Accounts'!BI$18, 'E2 Allocators'!$B$15:$W$15, 0),FALSE)*$E23), 0, VLOOKUP(VLOOKUP($A23, 'E4 TB Allocation Details'!$A$18:$L$214, MATCH("Misc ID", 'E4 TB Allocation Details'!$A$18:$L$18, 0),FALSE), 'E2 Allocators'!$B$15:$W$358, MATCH('O5 Details by Class &amp; Accounts'!BI$18, 'E2 Allocators'!$B$15:$W$15, 0),FALSE)*$E23)</f>
        <v>0</v>
      </c>
      <c r="BJ23" s="1322">
        <f>IF(ISERROR(VLOOKUP(VLOOKUP($A23, 'E4 TB Allocation Details'!$A$18:$L$214, MATCH("Misc ID", 'E4 TB Allocation Details'!$A$18:$L$18, 0),FALSE), 'E2 Allocators'!$B$15:$W$358, MATCH('O5 Details by Class &amp; Accounts'!BJ$18, 'E2 Allocators'!$B$15:$W$15, 0),FALSE)*$E23), 0, VLOOKUP(VLOOKUP($A23, 'E4 TB Allocation Details'!$A$18:$L$214, MATCH("Misc ID", 'E4 TB Allocation Details'!$A$18:$L$18, 0),FALSE), 'E2 Allocators'!$B$15:$W$358, MATCH('O5 Details by Class &amp; Accounts'!BJ$18, 'E2 Allocators'!$B$15:$W$15, 0),FALSE)*$E23)</f>
        <v>0</v>
      </c>
      <c r="BK23" s="1322">
        <f>IF(ISERROR(VLOOKUP(VLOOKUP($A23, 'E4 TB Allocation Details'!$A$18:$L$214, MATCH("Misc ID", 'E4 TB Allocation Details'!$A$18:$L$18, 0),FALSE), 'E2 Allocators'!$B$15:$W$358, MATCH('O5 Details by Class &amp; Accounts'!BK$18, 'E2 Allocators'!$B$15:$W$15, 0),FALSE)*$E23), 0, VLOOKUP(VLOOKUP($A23, 'E4 TB Allocation Details'!$A$18:$L$214, MATCH("Misc ID", 'E4 TB Allocation Details'!$A$18:$L$18, 0),FALSE), 'E2 Allocators'!$B$15:$W$358, MATCH('O5 Details by Class &amp; Accounts'!BK$18, 'E2 Allocators'!$B$15:$W$15, 0),FALSE)*$E23)</f>
        <v>0</v>
      </c>
      <c r="BL23" s="1322">
        <f>IF(ISERROR(VLOOKUP(VLOOKUP($A23, 'E4 TB Allocation Details'!$A$18:$L$214, MATCH("Misc ID", 'E4 TB Allocation Details'!$A$18:$L$18, 0),FALSE), 'E2 Allocators'!$B$15:$W$358, MATCH('O5 Details by Class &amp; Accounts'!BL$18, 'E2 Allocators'!$B$15:$W$15, 0),FALSE)*$E23), 0, VLOOKUP(VLOOKUP($A23, 'E4 TB Allocation Details'!$A$18:$L$214, MATCH("Misc ID", 'E4 TB Allocation Details'!$A$18:$L$18, 0),FALSE), 'E2 Allocators'!$B$15:$W$358, MATCH('O5 Details by Class &amp; Accounts'!BL$18, 'E2 Allocators'!$B$15:$W$15, 0),FALSE)*$E23)</f>
        <v>0</v>
      </c>
      <c r="BM23" s="1322">
        <f>IF(ISERROR(VLOOKUP(VLOOKUP($A23, 'E4 TB Allocation Details'!$A$18:$L$214, MATCH("Misc ID", 'E4 TB Allocation Details'!$A$18:$L$18, 0),FALSE), 'E2 Allocators'!$B$15:$W$358, MATCH('O5 Details by Class &amp; Accounts'!BM$18, 'E2 Allocators'!$B$15:$W$15, 0),FALSE)*$E23), 0, VLOOKUP(VLOOKUP($A23, 'E4 TB Allocation Details'!$A$18:$L$214, MATCH("Misc ID", 'E4 TB Allocation Details'!$A$18:$L$18, 0),FALSE), 'E2 Allocators'!$B$15:$W$358, MATCH('O5 Details by Class &amp; Accounts'!BM$18, 'E2 Allocators'!$B$15:$W$15, 0),FALSE)*$E23)</f>
        <v>0</v>
      </c>
      <c r="BN23" s="1322">
        <f>IF(ISERROR(VLOOKUP(VLOOKUP($A23, 'E4 TB Allocation Details'!$A$18:$L$214, MATCH("Misc ID", 'E4 TB Allocation Details'!$A$18:$L$18, 0),FALSE), 'E2 Allocators'!$B$15:$W$358, MATCH('O5 Details by Class &amp; Accounts'!BN$18, 'E2 Allocators'!$B$15:$W$15, 0),FALSE)*$E23), 0, VLOOKUP(VLOOKUP($A23, 'E4 TB Allocation Details'!$A$18:$L$214, MATCH("Misc ID", 'E4 TB Allocation Details'!$A$18:$L$18, 0),FALSE), 'E2 Allocators'!$B$15:$W$358, MATCH('O5 Details by Class &amp; Accounts'!BN$18, 'E2 Allocators'!$B$15:$W$15, 0),FALSE)*$E23)</f>
        <v>0</v>
      </c>
      <c r="BO23" s="1322">
        <f>IF(ISERROR(VLOOKUP(VLOOKUP($A23, 'E4 TB Allocation Details'!$A$18:$L$214, MATCH("Misc ID", 'E4 TB Allocation Details'!$A$18:$L$18, 0),FALSE), 'E2 Allocators'!$B$15:$W$358, MATCH('O5 Details by Class &amp; Accounts'!BO$18, 'E2 Allocators'!$B$15:$W$15, 0),FALSE)*$E23), 0, VLOOKUP(VLOOKUP($A23, 'E4 TB Allocation Details'!$A$18:$L$214, MATCH("Misc ID", 'E4 TB Allocation Details'!$A$18:$L$18, 0),FALSE), 'E2 Allocators'!$B$15:$W$358, MATCH('O5 Details by Class &amp; Accounts'!BO$18, 'E2 Allocators'!$B$15:$W$15, 0),FALSE)*$E23)</f>
        <v>0</v>
      </c>
      <c r="BP23" s="1322">
        <f>IF(ISERROR(VLOOKUP(VLOOKUP($A23, 'E4 TB Allocation Details'!$A$18:$L$214, MATCH("Misc ID", 'E4 TB Allocation Details'!$A$18:$L$18, 0),FALSE), 'E2 Allocators'!$B$15:$W$358, MATCH('O5 Details by Class &amp; Accounts'!BP$18, 'E2 Allocators'!$B$15:$W$15, 0),FALSE)*$E23), 0, VLOOKUP(VLOOKUP($A23, 'E4 TB Allocation Details'!$A$18:$L$214, MATCH("Misc ID", 'E4 TB Allocation Details'!$A$18:$L$18, 0),FALSE), 'E2 Allocators'!$B$15:$W$358, MATCH('O5 Details by Class &amp; Accounts'!BP$18, 'E2 Allocators'!$B$15:$W$15, 0),FALSE)*$E23)</f>
        <v>0</v>
      </c>
      <c r="BQ23" s="1322">
        <f>IF(ISERROR(VLOOKUP(VLOOKUP($A23, 'E4 TB Allocation Details'!$A$18:$L$214, MATCH("Misc ID", 'E4 TB Allocation Details'!$A$18:$L$18, 0),FALSE), 'E2 Allocators'!$B$15:$W$358, MATCH('O5 Details by Class &amp; Accounts'!BQ$18, 'E2 Allocators'!$B$15:$W$15, 0),FALSE)*$E23), 0, VLOOKUP(VLOOKUP($A23, 'E4 TB Allocation Details'!$A$18:$L$214, MATCH("Misc ID", 'E4 TB Allocation Details'!$A$18:$L$18, 0),FALSE), 'E2 Allocators'!$B$15:$W$358, MATCH('O5 Details by Class &amp; Accounts'!BQ$18, 'E2 Allocators'!$B$15:$W$15, 0),FALSE)*$E23)</f>
        <v>0</v>
      </c>
      <c r="BR23" s="1322">
        <f>IF(ISERROR(VLOOKUP(VLOOKUP($A23, 'E4 TB Allocation Details'!$A$18:$L$214, MATCH("Misc ID", 'E4 TB Allocation Details'!$A$18:$L$18, 0),FALSE), 'E2 Allocators'!$B$15:$W$358, MATCH('O5 Details by Class &amp; Accounts'!BR$18, 'E2 Allocators'!$B$15:$W$15, 0),FALSE)*$E23), 0, VLOOKUP(VLOOKUP($A23, 'E4 TB Allocation Details'!$A$18:$L$214, MATCH("Misc ID", 'E4 TB Allocation Details'!$A$18:$L$18, 0),FALSE), 'E2 Allocators'!$B$15:$W$358, MATCH('O5 Details by Class &amp; Accounts'!BR$18, 'E2 Allocators'!$B$15:$W$15, 0),FALSE)*$E23)</f>
        <v>0</v>
      </c>
      <c r="BS23" s="1322">
        <f t="shared" si="3"/>
        <v>0</v>
      </c>
      <c r="BT23" s="1322">
        <f>IF(ISERROR(VLOOKUP(VLOOKUP($A23, 'E4 TB Allocation Details'!$A$18:$L$214, MATCH("A &amp; G ID", 'E4 TB Allocation Details'!$A$18:$L$18, 0),FALSE), 'E2 Allocators'!$B$15:$W$358, MATCH('O5 Details by Class &amp; Accounts'!BT$18, 'E2 Allocators'!$B$15:$W$15, 0),FALSE)*$E23), 0, VLOOKUP(VLOOKUP($A23, 'E4 TB Allocation Details'!$A$18:$L$214, MATCH("A &amp; G ID", 'E4 TB Allocation Details'!$A$18:$L$18, 0),FALSE), 'E2 Allocators'!$B$15:$W$358, MATCH('O5 Details by Class &amp; Accounts'!BT$18, 'E2 Allocators'!$B$15:$W$15, 0),FALSE)*$E23)</f>
        <v>0</v>
      </c>
      <c r="BU23" s="1322">
        <f>IF(ISERROR(VLOOKUP(VLOOKUP($A23, 'E4 TB Allocation Details'!$A$18:$L$214, MATCH("A &amp; G ID", 'E4 TB Allocation Details'!$A$18:$L$18, 0),FALSE), 'E2 Allocators'!$B$15:$W$358, MATCH('O5 Details by Class &amp; Accounts'!BU$18, 'E2 Allocators'!$B$15:$W$15, 0),FALSE)*$E23), 0, VLOOKUP(VLOOKUP($A23, 'E4 TB Allocation Details'!$A$18:$L$214, MATCH("A &amp; G ID", 'E4 TB Allocation Details'!$A$18:$L$18, 0),FALSE), 'E2 Allocators'!$B$15:$W$358, MATCH('O5 Details by Class &amp; Accounts'!BU$18, 'E2 Allocators'!$B$15:$W$15, 0),FALSE)*$E23)</f>
        <v>0</v>
      </c>
      <c r="BV23" s="1322">
        <f>IF(ISERROR(VLOOKUP(VLOOKUP($A23, 'E4 TB Allocation Details'!$A$18:$L$214, MATCH("A &amp; G ID", 'E4 TB Allocation Details'!$A$18:$L$18, 0),FALSE), 'E2 Allocators'!$B$15:$W$358, MATCH('O5 Details by Class &amp; Accounts'!BV$18, 'E2 Allocators'!$B$15:$W$15, 0),FALSE)*$E23), 0, VLOOKUP(VLOOKUP($A23, 'E4 TB Allocation Details'!$A$18:$L$214, MATCH("A &amp; G ID", 'E4 TB Allocation Details'!$A$18:$L$18, 0),FALSE), 'E2 Allocators'!$B$15:$W$358, MATCH('O5 Details by Class &amp; Accounts'!BV$18, 'E2 Allocators'!$B$15:$W$15, 0),FALSE)*$E23)</f>
        <v>0</v>
      </c>
      <c r="BW23" s="1322">
        <f>IF(ISERROR(VLOOKUP(VLOOKUP($A23, 'E4 TB Allocation Details'!$A$18:$L$214, MATCH("A &amp; G ID", 'E4 TB Allocation Details'!$A$18:$L$18, 0),FALSE), 'E2 Allocators'!$B$15:$W$358, MATCH('O5 Details by Class &amp; Accounts'!BW$18, 'E2 Allocators'!$B$15:$W$15, 0),FALSE)*$E23), 0, VLOOKUP(VLOOKUP($A23, 'E4 TB Allocation Details'!$A$18:$L$214, MATCH("A &amp; G ID", 'E4 TB Allocation Details'!$A$18:$L$18, 0),FALSE), 'E2 Allocators'!$B$15:$W$358, MATCH('O5 Details by Class &amp; Accounts'!BW$18, 'E2 Allocators'!$B$15:$W$15, 0),FALSE)*$E23)</f>
        <v>0</v>
      </c>
      <c r="BX23" s="1322">
        <f>IF(ISERROR(VLOOKUP(VLOOKUP($A23, 'E4 TB Allocation Details'!$A$18:$L$214, MATCH("A &amp; G ID", 'E4 TB Allocation Details'!$A$18:$L$18, 0),FALSE), 'E2 Allocators'!$B$15:$W$358, MATCH('O5 Details by Class &amp; Accounts'!BX$18, 'E2 Allocators'!$B$15:$W$15, 0),FALSE)*$E23), 0, VLOOKUP(VLOOKUP($A23, 'E4 TB Allocation Details'!$A$18:$L$214, MATCH("A &amp; G ID", 'E4 TB Allocation Details'!$A$18:$L$18, 0),FALSE), 'E2 Allocators'!$B$15:$W$358, MATCH('O5 Details by Class &amp; Accounts'!BX$18, 'E2 Allocators'!$B$15:$W$15, 0),FALSE)*$E23)</f>
        <v>0</v>
      </c>
      <c r="BY23" s="1322">
        <f>IF(ISERROR(VLOOKUP(VLOOKUP($A23, 'E4 TB Allocation Details'!$A$18:$L$214, MATCH("A &amp; G ID", 'E4 TB Allocation Details'!$A$18:$L$18, 0),FALSE), 'E2 Allocators'!$B$15:$W$358, MATCH('O5 Details by Class &amp; Accounts'!BY$18, 'E2 Allocators'!$B$15:$W$15, 0),FALSE)*$E23), 0, VLOOKUP(VLOOKUP($A23, 'E4 TB Allocation Details'!$A$18:$L$214, MATCH("A &amp; G ID", 'E4 TB Allocation Details'!$A$18:$L$18, 0),FALSE), 'E2 Allocators'!$B$15:$W$358, MATCH('O5 Details by Class &amp; Accounts'!BY$18, 'E2 Allocators'!$B$15:$W$15, 0),FALSE)*$E23)</f>
        <v>0</v>
      </c>
      <c r="BZ23" s="1322">
        <f>IF(ISERROR(VLOOKUP(VLOOKUP($A23, 'E4 TB Allocation Details'!$A$18:$L$214, MATCH("A &amp; G ID", 'E4 TB Allocation Details'!$A$18:$L$18, 0),FALSE), 'E2 Allocators'!$B$15:$W$358, MATCH('O5 Details by Class &amp; Accounts'!BZ$18, 'E2 Allocators'!$B$15:$W$15, 0),FALSE)*$E23), 0, VLOOKUP(VLOOKUP($A23, 'E4 TB Allocation Details'!$A$18:$L$214, MATCH("A &amp; G ID", 'E4 TB Allocation Details'!$A$18:$L$18, 0),FALSE), 'E2 Allocators'!$B$15:$W$358, MATCH('O5 Details by Class &amp; Accounts'!BZ$18, 'E2 Allocators'!$B$15:$W$15, 0),FALSE)*$E23)</f>
        <v>0</v>
      </c>
      <c r="CA23" s="1322">
        <f>IF(ISERROR(VLOOKUP(VLOOKUP($A23, 'E4 TB Allocation Details'!$A$18:$L$214, MATCH("A &amp; G ID", 'E4 TB Allocation Details'!$A$18:$L$18, 0),FALSE), 'E2 Allocators'!$B$15:$W$358, MATCH('O5 Details by Class &amp; Accounts'!CA$18, 'E2 Allocators'!$B$15:$W$15, 0),FALSE)*$E23), 0, VLOOKUP(VLOOKUP($A23, 'E4 TB Allocation Details'!$A$18:$L$214, MATCH("A &amp; G ID", 'E4 TB Allocation Details'!$A$18:$L$18, 0),FALSE), 'E2 Allocators'!$B$15:$W$358, MATCH('O5 Details by Class &amp; Accounts'!CA$18, 'E2 Allocators'!$B$15:$W$15, 0),FALSE)*$E23)</f>
        <v>0</v>
      </c>
      <c r="CB23" s="1322">
        <f>IF(ISERROR(VLOOKUP(VLOOKUP($A23, 'E4 TB Allocation Details'!$A$18:$L$214, MATCH("A &amp; G ID", 'E4 TB Allocation Details'!$A$18:$L$18, 0),FALSE), 'E2 Allocators'!$B$15:$W$358, MATCH('O5 Details by Class &amp; Accounts'!CB$18, 'E2 Allocators'!$B$15:$W$15, 0),FALSE)*$E23), 0, VLOOKUP(VLOOKUP($A23, 'E4 TB Allocation Details'!$A$18:$L$214, MATCH("A &amp; G ID", 'E4 TB Allocation Details'!$A$18:$L$18, 0),FALSE), 'E2 Allocators'!$B$15:$W$358, MATCH('O5 Details by Class &amp; Accounts'!CB$18, 'E2 Allocators'!$B$15:$W$15, 0),FALSE)*$E23)</f>
        <v>0</v>
      </c>
      <c r="CC23" s="1322">
        <f>IF(ISERROR(VLOOKUP(VLOOKUP($A23, 'E4 TB Allocation Details'!$A$18:$L$214, MATCH("A &amp; G ID", 'E4 TB Allocation Details'!$A$18:$L$18, 0),FALSE), 'E2 Allocators'!$B$15:$W$358, MATCH('O5 Details by Class &amp; Accounts'!CC$18, 'E2 Allocators'!$B$15:$W$15, 0),FALSE)*$E23), 0, VLOOKUP(VLOOKUP($A23, 'E4 TB Allocation Details'!$A$18:$L$214, MATCH("A &amp; G ID", 'E4 TB Allocation Details'!$A$18:$L$18, 0),FALSE), 'E2 Allocators'!$B$15:$W$358, MATCH('O5 Details by Class &amp; Accounts'!CC$18, 'E2 Allocators'!$B$15:$W$15, 0),FALSE)*$E23)</f>
        <v>0</v>
      </c>
      <c r="CD23" s="1322">
        <f>IF(ISERROR(VLOOKUP(VLOOKUP($A23, 'E4 TB Allocation Details'!$A$18:$L$214, MATCH("A &amp; G ID", 'E4 TB Allocation Details'!$A$18:$L$18, 0),FALSE), 'E2 Allocators'!$B$15:$W$358, MATCH('O5 Details by Class &amp; Accounts'!CD$18, 'E2 Allocators'!$B$15:$W$15, 0),FALSE)*$E23), 0, VLOOKUP(VLOOKUP($A23, 'E4 TB Allocation Details'!$A$18:$L$214, MATCH("A &amp; G ID", 'E4 TB Allocation Details'!$A$18:$L$18, 0),FALSE), 'E2 Allocators'!$B$15:$W$358, MATCH('O5 Details by Class &amp; Accounts'!CD$18, 'E2 Allocators'!$B$15:$W$15, 0),FALSE)*$E23)</f>
        <v>0</v>
      </c>
      <c r="CE23" s="1322">
        <f>IF(ISERROR(VLOOKUP(VLOOKUP($A23, 'E4 TB Allocation Details'!$A$18:$L$214, MATCH("A &amp; G ID", 'E4 TB Allocation Details'!$A$18:$L$18, 0),FALSE), 'E2 Allocators'!$B$15:$W$358, MATCH('O5 Details by Class &amp; Accounts'!CE$18, 'E2 Allocators'!$B$15:$W$15, 0),FALSE)*$E23), 0, VLOOKUP(VLOOKUP($A23, 'E4 TB Allocation Details'!$A$18:$L$214, MATCH("A &amp; G ID", 'E4 TB Allocation Details'!$A$18:$L$18, 0),FALSE), 'E2 Allocators'!$B$15:$W$358, MATCH('O5 Details by Class &amp; Accounts'!CE$18, 'E2 Allocators'!$B$15:$W$15, 0),FALSE)*$E23)</f>
        <v>0</v>
      </c>
      <c r="CF23" s="1322">
        <f>IF(ISERROR(VLOOKUP(VLOOKUP($A23, 'E4 TB Allocation Details'!$A$18:$L$214, MATCH("A &amp; G ID", 'E4 TB Allocation Details'!$A$18:$L$18, 0),FALSE), 'E2 Allocators'!$B$15:$W$358, MATCH('O5 Details by Class &amp; Accounts'!CF$18, 'E2 Allocators'!$B$15:$W$15, 0),FALSE)*$E23), 0, VLOOKUP(VLOOKUP($A23, 'E4 TB Allocation Details'!$A$18:$L$214, MATCH("A &amp; G ID", 'E4 TB Allocation Details'!$A$18:$L$18, 0),FALSE), 'E2 Allocators'!$B$15:$W$358, MATCH('O5 Details by Class &amp; Accounts'!CF$18, 'E2 Allocators'!$B$15:$W$15, 0),FALSE)*$E23)</f>
        <v>0</v>
      </c>
      <c r="CG23" s="1322">
        <f>IF(ISERROR(VLOOKUP(VLOOKUP($A23, 'E4 TB Allocation Details'!$A$18:$L$214, MATCH("A &amp; G ID", 'E4 TB Allocation Details'!$A$18:$L$18, 0),FALSE), 'E2 Allocators'!$B$15:$W$358, MATCH('O5 Details by Class &amp; Accounts'!CG$18, 'E2 Allocators'!$B$15:$W$15, 0),FALSE)*$E23), 0, VLOOKUP(VLOOKUP($A23, 'E4 TB Allocation Details'!$A$18:$L$214, MATCH("A &amp; G ID", 'E4 TB Allocation Details'!$A$18:$L$18, 0),FALSE), 'E2 Allocators'!$B$15:$W$358, MATCH('O5 Details by Class &amp; Accounts'!CG$18, 'E2 Allocators'!$B$15:$W$15, 0),FALSE)*$E23)</f>
        <v>0</v>
      </c>
      <c r="CH23" s="1322">
        <f>IF(ISERROR(VLOOKUP(VLOOKUP($A23, 'E4 TB Allocation Details'!$A$18:$L$214, MATCH("A &amp; G ID", 'E4 TB Allocation Details'!$A$18:$L$18, 0),FALSE), 'E2 Allocators'!$B$15:$W$358, MATCH('O5 Details by Class &amp; Accounts'!CH$18, 'E2 Allocators'!$B$15:$W$15, 0),FALSE)*$E23), 0, VLOOKUP(VLOOKUP($A23, 'E4 TB Allocation Details'!$A$18:$L$214, MATCH("A &amp; G ID", 'E4 TB Allocation Details'!$A$18:$L$18, 0),FALSE), 'E2 Allocators'!$B$15:$W$358, MATCH('O5 Details by Class &amp; Accounts'!CH$18, 'E2 Allocators'!$B$15:$W$15, 0),FALSE)*$E23)</f>
        <v>0</v>
      </c>
      <c r="CI23" s="1322">
        <f>IF(ISERROR(VLOOKUP(VLOOKUP($A23, 'E4 TB Allocation Details'!$A$18:$L$214, MATCH("A &amp; G ID", 'E4 TB Allocation Details'!$A$18:$L$18, 0),FALSE), 'E2 Allocators'!$B$15:$W$358, MATCH('O5 Details by Class &amp; Accounts'!CI$18, 'E2 Allocators'!$B$15:$W$15, 0),FALSE)*$E23), 0, VLOOKUP(VLOOKUP($A23, 'E4 TB Allocation Details'!$A$18:$L$214, MATCH("A &amp; G ID", 'E4 TB Allocation Details'!$A$18:$L$18, 0),FALSE), 'E2 Allocators'!$B$15:$W$358, MATCH('O5 Details by Class &amp; Accounts'!CI$18, 'E2 Allocators'!$B$15:$W$15, 0),FALSE)*$E23)</f>
        <v>0</v>
      </c>
      <c r="CJ23" s="1322">
        <f>IF(ISERROR(VLOOKUP(VLOOKUP($A23, 'E4 TB Allocation Details'!$A$18:$L$214, MATCH("A &amp; G ID", 'E4 TB Allocation Details'!$A$18:$L$18, 0),FALSE), 'E2 Allocators'!$B$15:$W$358, MATCH('O5 Details by Class &amp; Accounts'!CJ$18, 'E2 Allocators'!$B$15:$W$15, 0),FALSE)*$E23), 0, VLOOKUP(VLOOKUP($A23, 'E4 TB Allocation Details'!$A$18:$L$214, MATCH("A &amp; G ID", 'E4 TB Allocation Details'!$A$18:$L$18, 0),FALSE), 'E2 Allocators'!$B$15:$W$358, MATCH('O5 Details by Class &amp; Accounts'!CJ$18, 'E2 Allocators'!$B$15:$W$15, 0),FALSE)*$E23)</f>
        <v>0</v>
      </c>
      <c r="CK23" s="1322">
        <f>IF(ISERROR(VLOOKUP(VLOOKUP($A23, 'E4 TB Allocation Details'!$A$18:$L$214, MATCH("A &amp; G ID", 'E4 TB Allocation Details'!$A$18:$L$18, 0),FALSE), 'E2 Allocators'!$B$15:$W$358, MATCH('O5 Details by Class &amp; Accounts'!CK$18, 'E2 Allocators'!$B$15:$W$15, 0),FALSE)*$E23), 0, VLOOKUP(VLOOKUP($A23, 'E4 TB Allocation Details'!$A$18:$L$214, MATCH("A &amp; G ID", 'E4 TB Allocation Details'!$A$18:$L$18, 0),FALSE), 'E2 Allocators'!$B$15:$W$358, MATCH('O5 Details by Class &amp; Accounts'!CK$18, 'E2 Allocators'!$B$15:$W$15, 0),FALSE)*$E23)</f>
        <v>0</v>
      </c>
      <c r="CL23" s="1322">
        <f>IF(ISERROR(VLOOKUP(VLOOKUP($A23, 'E4 TB Allocation Details'!$A$18:$L$214, MATCH("A &amp; G ID", 'E4 TB Allocation Details'!$A$18:$L$18, 0),FALSE), 'E2 Allocators'!$B$15:$W$358, MATCH('O5 Details by Class &amp; Accounts'!CL$18, 'E2 Allocators'!$B$15:$W$15, 0),FALSE)*$E23), 0, VLOOKUP(VLOOKUP($A23, 'E4 TB Allocation Details'!$A$18:$L$214, MATCH("A &amp; G ID", 'E4 TB Allocation Details'!$A$18:$L$18, 0),FALSE), 'E2 Allocators'!$B$15:$W$358, MATCH('O5 Details by Class &amp; Accounts'!CL$18, 'E2 Allocators'!$B$15:$W$15, 0),FALSE)*$E23)</f>
        <v>0</v>
      </c>
      <c r="CM23" s="1322">
        <f>IF(ISERROR(VLOOKUP(VLOOKUP($A23, 'E4 TB Allocation Details'!$A$18:$L$214, MATCH("A &amp; G ID", 'E4 TB Allocation Details'!$A$18:$L$18, 0),FALSE), 'E2 Allocators'!$B$15:$W$358, MATCH('O5 Details by Class &amp; Accounts'!CM$18, 'E2 Allocators'!$B$15:$W$15, 0),FALSE)*$E23), 0, VLOOKUP(VLOOKUP($A23, 'E4 TB Allocation Details'!$A$18:$L$214, MATCH("A &amp; G ID", 'E4 TB Allocation Details'!$A$18:$L$18, 0),FALSE), 'E2 Allocators'!$B$15:$W$358, MATCH('O5 Details by Class &amp; Accounts'!CM$18, 'E2 Allocators'!$B$15:$W$15, 0),FALSE)*$E23)</f>
        <v>0</v>
      </c>
      <c r="CN23" s="1322">
        <f t="shared" si="5"/>
        <v>0</v>
      </c>
      <c r="CO23" s="1651">
        <f t="shared" si="4"/>
        <v>0</v>
      </c>
      <c r="CQ23" s="1899" t="inlineStr">
        <is>
          <t/>
        </is>
      </c>
    </row>
    <row r="24" spans="1:95" s="64" customFormat="1" ht="12.75" x14ac:dyDescent="0.2">
      <c r="A24" s="1088">
        <v>1806</v>
      </c>
      <c r="B24" s="1089" t="s">
        <v>283</v>
      </c>
      <c r="C24" s="1648">
        <f>IF(ISERROR(VLOOKUP($A24,'I3 TB Data'!$A$19:$H$483,MATCH('O5 Details by Class &amp; Accounts'!$C$18, 'I3 TB Data'!$A$19:$H$19,0),0)), 0, VLOOKUP($A24,'I3 TB Data'!$A$19:$H$483,MATCH('O5 Details by Class &amp; Accounts'!$C$18,'I3 TB Data'!$A$19:$H$19,0),0))</f>
        <v>0</v>
      </c>
      <c r="D24" s="1649">
        <f>'I4 BO ASSETS'!E21</f>
        <v>0</v>
      </c>
      <c r="E24" s="1648">
        <f t="shared" si="6"/>
        <v>0</v>
      </c>
      <c r="F24" s="1650">
        <f>IF(ISERROR(VLOOKUP($A24, 'E1 Categorization'!A33:E124, MATCH("Customer Component", 'E1 Categorization'!$A$33:$E$33,0), 0)), 0, IF(VLOOKUP($A24, 'E1 Categorization'!A33:E124, MATCH("Customer Component", 'E1 Categorization'!$A$33:$E$33,0), 0)=0, 'O5 Details by Class &amp; Accounts'!$E24, IF(AND(VLOOKUP($A24, 'E1 Categorization'!A33:E124, MATCH("Customer Component", 'E1 Categorization'!$A$33:$E$33,0), 0) &gt;0, VLOOKUP($A24, 'E1 Categorization'!A33:E124, MATCH("Customer Component", 'E1 Categorization'!$A$33:$E$33,0), 0)&lt;1), 'O5 Details by Class &amp; Accounts'!$E24*(1-VLOOKUP($A24, 'E1 Categorization'!A33:E124, MATCH("Customer Component", 'E1 Categorization'!$A$33:$E$33,0), 0)), 0)))</f>
        <v>0</v>
      </c>
      <c r="G24" s="1650">
        <f>IF(ISERROR(VLOOKUP($A24, 'E1 Categorization'!A33:E124, MATCH("Customer Component", 'E1 Categorization'!$A$33:$E$33,0), 0)),0, IF(VLOOKUP($A24, 'E1 Categorization'!A33:E124, MATCH("Customer Component", 'E1 Categorization'!$A$33:$E$33,0), 0)=0, 0, IF(AND(VLOOKUP($A24, 'E1 Categorization'!A33:E124, MATCH("Customer Component", 'E1 Categorization'!$A$33:$E$33,0), 0) &gt;0, VLOOKUP($A24, 'E1 Categorization'!A33:E124, MATCH("Customer Component", 'E1 Categorization'!$A$33:$E$33,0), 0)&lt;1), 'O5 Details by Class &amp; Accounts'!$E24*(VLOOKUP($A24, 'E1 Categorization'!A33:E124, MATCH("Customer Component", 'E1 Categorization'!$A$33:$E$33,0), 0)), 'O5 Details by Class &amp; Accounts'!$E24)))</f>
        <v>0</v>
      </c>
      <c r="H24" s="1322">
        <f t="shared" si="0"/>
        <v>0</v>
      </c>
      <c r="I24" s="1322">
        <f>IF(ISERROR(VLOOKUP(VLOOKUP($A24, 'E4 TB Allocation Details'!$A$18:$L$214, MATCH("Demand ID", 'E4 TB Allocation Details'!$A$18:$L$18, 0),FALSE), 'E2 Allocators'!$B$15:$W$358, MATCH('O5 Details by Class &amp; Accounts'!I$18, 'E2 Allocators'!$B$15:$W$15, 0),FALSE)*$F24), 0, VLOOKUP(VLOOKUP($A24, 'E4 TB Allocation Details'!$A$18:$L$214, MATCH("Demand ID", 'E4 TB Allocation Details'!$A$18:$L$18, 0),FALSE), 'E2 Allocators'!$B$15:$W$358, MATCH('O5 Details by Class &amp; Accounts'!I$18, 'E2 Allocators'!$B$15:$W$15, 0),FALSE)*$F24)</f>
        <v>0</v>
      </c>
      <c r="J24" s="1322">
        <f>IF(ISERROR(VLOOKUP(VLOOKUP($A24, 'E4 TB Allocation Details'!$A$18:$L$214, MATCH("Demand ID", 'E4 TB Allocation Details'!$A$18:$L$18, 0),FALSE), 'E2 Allocators'!$B$15:$W$358, MATCH('O5 Details by Class &amp; Accounts'!J$18, 'E2 Allocators'!$B$15:$W$15, 0),FALSE)*$F24), 0, VLOOKUP(VLOOKUP($A24, 'E4 TB Allocation Details'!$A$18:$L$214, MATCH("Demand ID", 'E4 TB Allocation Details'!$A$18:$L$18, 0),FALSE), 'E2 Allocators'!$B$15:$W$358, MATCH('O5 Details by Class &amp; Accounts'!J$18, 'E2 Allocators'!$B$15:$W$15, 0),FALSE)*$F24)</f>
        <v>0</v>
      </c>
      <c r="K24" s="1322">
        <f>IF(ISERROR(VLOOKUP(VLOOKUP($A24, 'E4 TB Allocation Details'!$A$18:$L$214, MATCH("Demand ID", 'E4 TB Allocation Details'!$A$18:$L$18, 0),FALSE), 'E2 Allocators'!$B$15:$W$358, MATCH('O5 Details by Class &amp; Accounts'!K$18, 'E2 Allocators'!$B$15:$W$15, 0),FALSE)*$F24), 0, VLOOKUP(VLOOKUP($A24, 'E4 TB Allocation Details'!$A$18:$L$214, MATCH("Demand ID", 'E4 TB Allocation Details'!$A$18:$L$18, 0),FALSE), 'E2 Allocators'!$B$15:$W$358, MATCH('O5 Details by Class &amp; Accounts'!K$18, 'E2 Allocators'!$B$15:$W$15, 0),FALSE)*$F24)</f>
        <v>0</v>
      </c>
      <c r="L24" s="1322">
        <f>IF(ISERROR(VLOOKUP(VLOOKUP($A24, 'E4 TB Allocation Details'!$A$18:$L$214, MATCH("Demand ID", 'E4 TB Allocation Details'!$A$18:$L$18, 0),FALSE), 'E2 Allocators'!$B$15:$W$358, MATCH('O5 Details by Class &amp; Accounts'!L$18, 'E2 Allocators'!$B$15:$W$15, 0),FALSE)*$F24), 0, VLOOKUP(VLOOKUP($A24, 'E4 TB Allocation Details'!$A$18:$L$214, MATCH("Demand ID", 'E4 TB Allocation Details'!$A$18:$L$18, 0),FALSE), 'E2 Allocators'!$B$15:$W$358, MATCH('O5 Details by Class &amp; Accounts'!L$18, 'E2 Allocators'!$B$15:$W$15, 0),FALSE)*$F24)</f>
        <v>0</v>
      </c>
      <c r="M24" s="1322">
        <f>IF(ISERROR(VLOOKUP(VLOOKUP($A24, 'E4 TB Allocation Details'!$A$18:$L$214, MATCH("Demand ID", 'E4 TB Allocation Details'!$A$18:$L$18, 0),FALSE), 'E2 Allocators'!$B$15:$W$358, MATCH('O5 Details by Class &amp; Accounts'!M$18, 'E2 Allocators'!$B$15:$W$15, 0),FALSE)*$F24), 0, VLOOKUP(VLOOKUP($A24, 'E4 TB Allocation Details'!$A$18:$L$214, MATCH("Demand ID", 'E4 TB Allocation Details'!$A$18:$L$18, 0),FALSE), 'E2 Allocators'!$B$15:$W$358, MATCH('O5 Details by Class &amp; Accounts'!M$18, 'E2 Allocators'!$B$15:$W$15, 0),FALSE)*$F24)</f>
        <v>0</v>
      </c>
      <c r="N24" s="1322">
        <f>IF(ISERROR(VLOOKUP(VLOOKUP($A24, 'E4 TB Allocation Details'!$A$18:$L$214, MATCH("Demand ID", 'E4 TB Allocation Details'!$A$18:$L$18, 0),FALSE), 'E2 Allocators'!$B$15:$W$358, MATCH('O5 Details by Class &amp; Accounts'!N$18, 'E2 Allocators'!$B$15:$W$15, 0),FALSE)*$F24), 0, VLOOKUP(VLOOKUP($A24, 'E4 TB Allocation Details'!$A$18:$L$214, MATCH("Demand ID", 'E4 TB Allocation Details'!$A$18:$L$18, 0),FALSE), 'E2 Allocators'!$B$15:$W$358, MATCH('O5 Details by Class &amp; Accounts'!N$18, 'E2 Allocators'!$B$15:$W$15, 0),FALSE)*$F24)</f>
        <v>0</v>
      </c>
      <c r="O24" s="1322">
        <f>IF(ISERROR(VLOOKUP(VLOOKUP($A24, 'E4 TB Allocation Details'!$A$18:$L$214, MATCH("Demand ID", 'E4 TB Allocation Details'!$A$18:$L$18, 0),FALSE), 'E2 Allocators'!$B$15:$W$358, MATCH('O5 Details by Class &amp; Accounts'!O$18, 'E2 Allocators'!$B$15:$W$15, 0),FALSE)*$F24), 0, VLOOKUP(VLOOKUP($A24, 'E4 TB Allocation Details'!$A$18:$L$214, MATCH("Demand ID", 'E4 TB Allocation Details'!$A$18:$L$18, 0),FALSE), 'E2 Allocators'!$B$15:$W$358, MATCH('O5 Details by Class &amp; Accounts'!O$18, 'E2 Allocators'!$B$15:$W$15, 0),FALSE)*$F24)</f>
        <v>0</v>
      </c>
      <c r="P24" s="1322">
        <f>IF(ISERROR(VLOOKUP(VLOOKUP($A24, 'E4 TB Allocation Details'!$A$18:$L$214, MATCH("Demand ID", 'E4 TB Allocation Details'!$A$18:$L$18, 0),FALSE), 'E2 Allocators'!$B$15:$W$358, MATCH('O5 Details by Class &amp; Accounts'!P$18, 'E2 Allocators'!$B$15:$W$15, 0),FALSE)*$F24), 0, VLOOKUP(VLOOKUP($A24, 'E4 TB Allocation Details'!$A$18:$L$214, MATCH("Demand ID", 'E4 TB Allocation Details'!$A$18:$L$18, 0),FALSE), 'E2 Allocators'!$B$15:$W$358, MATCH('O5 Details by Class &amp; Accounts'!P$18, 'E2 Allocators'!$B$15:$W$15, 0),FALSE)*$F24)</f>
        <v>0</v>
      </c>
      <c r="Q24" s="1322">
        <f>IF(ISERROR(VLOOKUP(VLOOKUP($A24, 'E4 TB Allocation Details'!$A$18:$L$214, MATCH("Demand ID", 'E4 TB Allocation Details'!$A$18:$L$18, 0),FALSE), 'E2 Allocators'!$B$15:$W$358, MATCH('O5 Details by Class &amp; Accounts'!Q$18, 'E2 Allocators'!$B$15:$W$15, 0),FALSE)*$F24), 0, VLOOKUP(VLOOKUP($A24, 'E4 TB Allocation Details'!$A$18:$L$214, MATCH("Demand ID", 'E4 TB Allocation Details'!$A$18:$L$18, 0),FALSE), 'E2 Allocators'!$B$15:$W$358, MATCH('O5 Details by Class &amp; Accounts'!Q$18, 'E2 Allocators'!$B$15:$W$15, 0),FALSE)*$F24)</f>
        <v>0</v>
      </c>
      <c r="R24" s="1322">
        <f>IF(ISERROR(VLOOKUP(VLOOKUP($A24, 'E4 TB Allocation Details'!$A$18:$L$214, MATCH("Demand ID", 'E4 TB Allocation Details'!$A$18:$L$18, 0),FALSE), 'E2 Allocators'!$B$15:$W$358, MATCH('O5 Details by Class &amp; Accounts'!R$18, 'E2 Allocators'!$B$15:$W$15, 0),FALSE)*$F24), 0, VLOOKUP(VLOOKUP($A24, 'E4 TB Allocation Details'!$A$18:$L$214, MATCH("Demand ID", 'E4 TB Allocation Details'!$A$18:$L$18, 0),FALSE), 'E2 Allocators'!$B$15:$W$358, MATCH('O5 Details by Class &amp; Accounts'!R$18, 'E2 Allocators'!$B$15:$W$15, 0),FALSE)*$F24)</f>
        <v>0</v>
      </c>
      <c r="S24" s="1322">
        <f>IF(ISERROR(VLOOKUP(VLOOKUP($A24, 'E4 TB Allocation Details'!$A$18:$L$214, MATCH("Demand ID", 'E4 TB Allocation Details'!$A$18:$L$18, 0),FALSE), 'E2 Allocators'!$B$15:$W$358, MATCH('O5 Details by Class &amp; Accounts'!S$18, 'E2 Allocators'!$B$15:$W$15, 0),FALSE)*$F24), 0, VLOOKUP(VLOOKUP($A24, 'E4 TB Allocation Details'!$A$18:$L$214, MATCH("Demand ID", 'E4 TB Allocation Details'!$A$18:$L$18, 0),FALSE), 'E2 Allocators'!$B$15:$W$358, MATCH('O5 Details by Class &amp; Accounts'!S$18, 'E2 Allocators'!$B$15:$W$15, 0),FALSE)*$F24)</f>
        <v>0</v>
      </c>
      <c r="T24" s="1322">
        <f>IF(ISERROR(VLOOKUP(VLOOKUP($A24, 'E4 TB Allocation Details'!$A$18:$L$214, MATCH("Demand ID", 'E4 TB Allocation Details'!$A$18:$L$18, 0),FALSE), 'E2 Allocators'!$B$15:$W$358, MATCH('O5 Details by Class &amp; Accounts'!T$18, 'E2 Allocators'!$B$15:$W$15, 0),FALSE)*$F24), 0, VLOOKUP(VLOOKUP($A24, 'E4 TB Allocation Details'!$A$18:$L$214, MATCH("Demand ID", 'E4 TB Allocation Details'!$A$18:$L$18, 0),FALSE), 'E2 Allocators'!$B$15:$W$358, MATCH('O5 Details by Class &amp; Accounts'!T$18, 'E2 Allocators'!$B$15:$W$15, 0),FALSE)*$F24)</f>
        <v>0</v>
      </c>
      <c r="U24" s="1322">
        <f>IF(ISERROR(VLOOKUP(VLOOKUP($A24, 'E4 TB Allocation Details'!$A$18:$L$214, MATCH("Demand ID", 'E4 TB Allocation Details'!$A$18:$L$18, 0),FALSE), 'E2 Allocators'!$B$15:$W$358, MATCH('O5 Details by Class &amp; Accounts'!U$18, 'E2 Allocators'!$B$15:$W$15, 0),FALSE)*$F24), 0, VLOOKUP(VLOOKUP($A24, 'E4 TB Allocation Details'!$A$18:$L$214, MATCH("Demand ID", 'E4 TB Allocation Details'!$A$18:$L$18, 0),FALSE), 'E2 Allocators'!$B$15:$W$358, MATCH('O5 Details by Class &amp; Accounts'!U$18, 'E2 Allocators'!$B$15:$W$15, 0),FALSE)*$F24)</f>
        <v>0</v>
      </c>
      <c r="V24" s="1322">
        <f>IF(ISERROR(VLOOKUP(VLOOKUP($A24, 'E4 TB Allocation Details'!$A$18:$L$214, MATCH("Demand ID", 'E4 TB Allocation Details'!$A$18:$L$18, 0),FALSE), 'E2 Allocators'!$B$15:$W$358, MATCH('O5 Details by Class &amp; Accounts'!V$18, 'E2 Allocators'!$B$15:$W$15, 0),FALSE)*$F24), 0, VLOOKUP(VLOOKUP($A24, 'E4 TB Allocation Details'!$A$18:$L$214, MATCH("Demand ID", 'E4 TB Allocation Details'!$A$18:$L$18, 0),FALSE), 'E2 Allocators'!$B$15:$W$358, MATCH('O5 Details by Class &amp; Accounts'!V$18, 'E2 Allocators'!$B$15:$W$15, 0),FALSE)*$F24)</f>
        <v>0</v>
      </c>
      <c r="W24" s="1322">
        <f>IF(ISERROR(VLOOKUP(VLOOKUP($A24, 'E4 TB Allocation Details'!$A$18:$L$214, MATCH("Demand ID", 'E4 TB Allocation Details'!$A$18:$L$18, 0),FALSE), 'E2 Allocators'!$B$15:$W$358, MATCH('O5 Details by Class &amp; Accounts'!W$18, 'E2 Allocators'!$B$15:$W$15, 0),FALSE)*$F24), 0, VLOOKUP(VLOOKUP($A24, 'E4 TB Allocation Details'!$A$18:$L$214, MATCH("Demand ID", 'E4 TB Allocation Details'!$A$18:$L$18, 0),FALSE), 'E2 Allocators'!$B$15:$W$358, MATCH('O5 Details by Class &amp; Accounts'!W$18, 'E2 Allocators'!$B$15:$W$15, 0),FALSE)*$F24)</f>
        <v>0</v>
      </c>
      <c r="X24" s="1322">
        <f>IF(ISERROR(VLOOKUP(VLOOKUP($A24, 'E4 TB Allocation Details'!$A$18:$L$214, MATCH("Demand ID", 'E4 TB Allocation Details'!$A$18:$L$18, 0),FALSE), 'E2 Allocators'!$B$15:$W$358, MATCH('O5 Details by Class &amp; Accounts'!X$18, 'E2 Allocators'!$B$15:$W$15, 0),FALSE)*$F24), 0, VLOOKUP(VLOOKUP($A24, 'E4 TB Allocation Details'!$A$18:$L$214, MATCH("Demand ID", 'E4 TB Allocation Details'!$A$18:$L$18, 0),FALSE), 'E2 Allocators'!$B$15:$W$358, MATCH('O5 Details by Class &amp; Accounts'!X$18, 'E2 Allocators'!$B$15:$W$15, 0),FALSE)*$F24)</f>
        <v>0</v>
      </c>
      <c r="Y24" s="1322">
        <f>IF(ISERROR(VLOOKUP(VLOOKUP($A24, 'E4 TB Allocation Details'!$A$18:$L$214, MATCH("Demand ID", 'E4 TB Allocation Details'!$A$18:$L$18, 0),FALSE), 'E2 Allocators'!$B$15:$W$358, MATCH('O5 Details by Class &amp; Accounts'!Y$18, 'E2 Allocators'!$B$15:$W$15, 0),FALSE)*$F24), 0, VLOOKUP(VLOOKUP($A24, 'E4 TB Allocation Details'!$A$18:$L$214, MATCH("Demand ID", 'E4 TB Allocation Details'!$A$18:$L$18, 0),FALSE), 'E2 Allocators'!$B$15:$W$358, MATCH('O5 Details by Class &amp; Accounts'!Y$18, 'E2 Allocators'!$B$15:$W$15, 0),FALSE)*$F24)</f>
        <v>0</v>
      </c>
      <c r="Z24" s="1322">
        <f>IF(ISERROR(VLOOKUP(VLOOKUP($A24, 'E4 TB Allocation Details'!$A$18:$L$214, MATCH("Demand ID", 'E4 TB Allocation Details'!$A$18:$L$18, 0),FALSE), 'E2 Allocators'!$B$15:$W$358, MATCH('O5 Details by Class &amp; Accounts'!Z$18, 'E2 Allocators'!$B$15:$W$15, 0),FALSE)*$F24), 0, VLOOKUP(VLOOKUP($A24, 'E4 TB Allocation Details'!$A$18:$L$214, MATCH("Demand ID", 'E4 TB Allocation Details'!$A$18:$L$18, 0),FALSE), 'E2 Allocators'!$B$15:$W$358, MATCH('O5 Details by Class &amp; Accounts'!Z$18, 'E2 Allocators'!$B$15:$W$15, 0),FALSE)*$F24)</f>
        <v>0</v>
      </c>
      <c r="AA24" s="1322">
        <f>IF(ISERROR(VLOOKUP(VLOOKUP($A24, 'E4 TB Allocation Details'!$A$18:$L$214, MATCH("Demand ID", 'E4 TB Allocation Details'!$A$18:$L$18, 0),FALSE), 'E2 Allocators'!$B$15:$W$358, MATCH('O5 Details by Class &amp; Accounts'!AA$18, 'E2 Allocators'!$B$15:$W$15, 0),FALSE)*$F24), 0, VLOOKUP(VLOOKUP($A24, 'E4 TB Allocation Details'!$A$18:$L$214, MATCH("Demand ID", 'E4 TB Allocation Details'!$A$18:$L$18, 0),FALSE), 'E2 Allocators'!$B$15:$W$358, MATCH('O5 Details by Class &amp; Accounts'!AA$18, 'E2 Allocators'!$B$15:$W$15, 0),FALSE)*$F24)</f>
        <v>0</v>
      </c>
      <c r="AB24" s="1322">
        <f>IF(ISERROR(VLOOKUP(VLOOKUP($A24, 'E4 TB Allocation Details'!$A$18:$L$214, MATCH("Demand ID", 'E4 TB Allocation Details'!$A$18:$L$18, 0),FALSE), 'E2 Allocators'!$B$15:$W$358, MATCH('O5 Details by Class &amp; Accounts'!AB$18, 'E2 Allocators'!$B$15:$W$15, 0),FALSE)*$F24), 0, VLOOKUP(VLOOKUP($A24, 'E4 TB Allocation Details'!$A$18:$L$214, MATCH("Demand ID", 'E4 TB Allocation Details'!$A$18:$L$18, 0),FALSE), 'E2 Allocators'!$B$15:$W$358, MATCH('O5 Details by Class &amp; Accounts'!AB$18, 'E2 Allocators'!$B$15:$W$15, 0),FALSE)*$F24)</f>
        <v>0</v>
      </c>
      <c r="AC24" s="1322">
        <f t="shared" si="1"/>
        <v>0</v>
      </c>
      <c r="AD24" s="1322">
        <f>IF(ISERROR(VLOOKUP(VLOOKUP($A24, 'E4 TB Allocation Details'!$A$18:$L$214, MATCH("Customer ID", 'E4 TB Allocation Details'!$A$18:$L$18, 0),FALSE), 'E2 Allocators'!$B$15:$W$358, MATCH('O5 Details by Class &amp; Accounts'!AD$18, 'E2 Allocators'!$B$15:$W$15, 0),FALSE)*$G24), 0, VLOOKUP(VLOOKUP($A24, 'E4 TB Allocation Details'!$A$18:$L$214, MATCH("Customer ID", 'E4 TB Allocation Details'!$A$18:$L$18, 0),FALSE), 'E2 Allocators'!$B$15:$W$358, MATCH('O5 Details by Class &amp; Accounts'!AD$18, 'E2 Allocators'!$B$15:$W$15, 0),FALSE)*$G24)</f>
        <v>0</v>
      </c>
      <c r="AE24" s="1322">
        <f>IF(ISERROR(VLOOKUP(VLOOKUP($A24, 'E4 TB Allocation Details'!$A$18:$L$214, MATCH("Customer ID", 'E4 TB Allocation Details'!$A$18:$L$18, 0),FALSE), 'E2 Allocators'!$B$15:$W$358, MATCH('O5 Details by Class &amp; Accounts'!AE$18, 'E2 Allocators'!$B$15:$W$15, 0),FALSE)*$G24), 0, VLOOKUP(VLOOKUP($A24, 'E4 TB Allocation Details'!$A$18:$L$214, MATCH("Customer ID", 'E4 TB Allocation Details'!$A$18:$L$18, 0),FALSE), 'E2 Allocators'!$B$15:$W$358, MATCH('O5 Details by Class &amp; Accounts'!AE$18, 'E2 Allocators'!$B$15:$W$15, 0),FALSE)*$G24)</f>
        <v>0</v>
      </c>
      <c r="AF24" s="1322">
        <f>IF(ISERROR(VLOOKUP(VLOOKUP($A24, 'E4 TB Allocation Details'!$A$18:$L$214, MATCH("Customer ID", 'E4 TB Allocation Details'!$A$18:$L$18, 0),FALSE), 'E2 Allocators'!$B$15:$W$358, MATCH('O5 Details by Class &amp; Accounts'!AF$18, 'E2 Allocators'!$B$15:$W$15, 0),FALSE)*$G24), 0, VLOOKUP(VLOOKUP($A24, 'E4 TB Allocation Details'!$A$18:$L$214, MATCH("Customer ID", 'E4 TB Allocation Details'!$A$18:$L$18, 0),FALSE), 'E2 Allocators'!$B$15:$W$358, MATCH('O5 Details by Class &amp; Accounts'!AF$18, 'E2 Allocators'!$B$15:$W$15, 0),FALSE)*$G24)</f>
        <v>0</v>
      </c>
      <c r="AG24" s="1322">
        <f>IF(ISERROR(VLOOKUP(VLOOKUP($A24, 'E4 TB Allocation Details'!$A$18:$L$214, MATCH("Customer ID", 'E4 TB Allocation Details'!$A$18:$L$18, 0),FALSE), 'E2 Allocators'!$B$15:$W$358, MATCH('O5 Details by Class &amp; Accounts'!AG$18, 'E2 Allocators'!$B$15:$W$15, 0),FALSE)*$G24), 0, VLOOKUP(VLOOKUP($A24, 'E4 TB Allocation Details'!$A$18:$L$214, MATCH("Customer ID", 'E4 TB Allocation Details'!$A$18:$L$18, 0),FALSE), 'E2 Allocators'!$B$15:$W$358, MATCH('O5 Details by Class &amp; Accounts'!AG$18, 'E2 Allocators'!$B$15:$W$15, 0),FALSE)*$G24)</f>
        <v>0</v>
      </c>
      <c r="AH24" s="1322">
        <f>IF(ISERROR(VLOOKUP(VLOOKUP($A24, 'E4 TB Allocation Details'!$A$18:$L$214, MATCH("Customer ID", 'E4 TB Allocation Details'!$A$18:$L$18, 0),FALSE), 'E2 Allocators'!$B$15:$W$358, MATCH('O5 Details by Class &amp; Accounts'!AH$18, 'E2 Allocators'!$B$15:$W$15, 0),FALSE)*$G24), 0, VLOOKUP(VLOOKUP($A24, 'E4 TB Allocation Details'!$A$18:$L$214, MATCH("Customer ID", 'E4 TB Allocation Details'!$A$18:$L$18, 0),FALSE), 'E2 Allocators'!$B$15:$W$358, MATCH('O5 Details by Class &amp; Accounts'!AH$18, 'E2 Allocators'!$B$15:$W$15, 0),FALSE)*$G24)</f>
        <v>0</v>
      </c>
      <c r="AI24" s="1322">
        <f>IF(ISERROR(VLOOKUP(VLOOKUP($A24, 'E4 TB Allocation Details'!$A$18:$L$214, MATCH("Customer ID", 'E4 TB Allocation Details'!$A$18:$L$18, 0),FALSE), 'E2 Allocators'!$B$15:$W$358, MATCH('O5 Details by Class &amp; Accounts'!AI$18, 'E2 Allocators'!$B$15:$W$15, 0),FALSE)*$G24), 0, VLOOKUP(VLOOKUP($A24, 'E4 TB Allocation Details'!$A$18:$L$214, MATCH("Customer ID", 'E4 TB Allocation Details'!$A$18:$L$18, 0),FALSE), 'E2 Allocators'!$B$15:$W$358, MATCH('O5 Details by Class &amp; Accounts'!AI$18, 'E2 Allocators'!$B$15:$W$15, 0),FALSE)*$G24)</f>
        <v>0</v>
      </c>
      <c r="AJ24" s="1322">
        <f>IF(ISERROR(VLOOKUP(VLOOKUP($A24, 'E4 TB Allocation Details'!$A$18:$L$214, MATCH("Customer ID", 'E4 TB Allocation Details'!$A$18:$L$18, 0),FALSE), 'E2 Allocators'!$B$15:$W$358, MATCH('O5 Details by Class &amp; Accounts'!AJ$18, 'E2 Allocators'!$B$15:$W$15, 0),FALSE)*$G24), 0, VLOOKUP(VLOOKUP($A24, 'E4 TB Allocation Details'!$A$18:$L$214, MATCH("Customer ID", 'E4 TB Allocation Details'!$A$18:$L$18, 0),FALSE), 'E2 Allocators'!$B$15:$W$358, MATCH('O5 Details by Class &amp; Accounts'!AJ$18, 'E2 Allocators'!$B$15:$W$15, 0),FALSE)*$G24)</f>
        <v>0</v>
      </c>
      <c r="AK24" s="1322">
        <f>IF(ISERROR(VLOOKUP(VLOOKUP($A24, 'E4 TB Allocation Details'!$A$18:$L$214, MATCH("Customer ID", 'E4 TB Allocation Details'!$A$18:$L$18, 0),FALSE), 'E2 Allocators'!$B$15:$W$358, MATCH('O5 Details by Class &amp; Accounts'!AK$18, 'E2 Allocators'!$B$15:$W$15, 0),FALSE)*$G24), 0, VLOOKUP(VLOOKUP($A24, 'E4 TB Allocation Details'!$A$18:$L$214, MATCH("Customer ID", 'E4 TB Allocation Details'!$A$18:$L$18, 0),FALSE), 'E2 Allocators'!$B$15:$W$358, MATCH('O5 Details by Class &amp; Accounts'!AK$18, 'E2 Allocators'!$B$15:$W$15, 0),FALSE)*$G24)</f>
        <v>0</v>
      </c>
      <c r="AL24" s="1322">
        <f>IF(ISERROR(VLOOKUP(VLOOKUP($A24, 'E4 TB Allocation Details'!$A$18:$L$214, MATCH("Customer ID", 'E4 TB Allocation Details'!$A$18:$L$18, 0),FALSE), 'E2 Allocators'!$B$15:$W$358, MATCH('O5 Details by Class &amp; Accounts'!AL$18, 'E2 Allocators'!$B$15:$W$15, 0),FALSE)*$G24), 0, VLOOKUP(VLOOKUP($A24, 'E4 TB Allocation Details'!$A$18:$L$214, MATCH("Customer ID", 'E4 TB Allocation Details'!$A$18:$L$18, 0),FALSE), 'E2 Allocators'!$B$15:$W$358, MATCH('O5 Details by Class &amp; Accounts'!AL$18, 'E2 Allocators'!$B$15:$W$15, 0),FALSE)*$G24)</f>
        <v>0</v>
      </c>
      <c r="AM24" s="1322">
        <f>IF(ISERROR(VLOOKUP(VLOOKUP($A24, 'E4 TB Allocation Details'!$A$18:$L$214, MATCH("Customer ID", 'E4 TB Allocation Details'!$A$18:$L$18, 0),FALSE), 'E2 Allocators'!$B$15:$W$358, MATCH('O5 Details by Class &amp; Accounts'!AM$18, 'E2 Allocators'!$B$15:$W$15, 0),FALSE)*$G24), 0, VLOOKUP(VLOOKUP($A24, 'E4 TB Allocation Details'!$A$18:$L$214, MATCH("Customer ID", 'E4 TB Allocation Details'!$A$18:$L$18, 0),FALSE), 'E2 Allocators'!$B$15:$W$358, MATCH('O5 Details by Class &amp; Accounts'!AM$18, 'E2 Allocators'!$B$15:$W$15, 0),FALSE)*$G24)</f>
        <v>0</v>
      </c>
      <c r="AN24" s="1322">
        <f>IF(ISERROR(VLOOKUP(VLOOKUP($A24, 'E4 TB Allocation Details'!$A$18:$L$214, MATCH("Customer ID", 'E4 TB Allocation Details'!$A$18:$L$18, 0),FALSE), 'E2 Allocators'!$B$15:$W$358, MATCH('O5 Details by Class &amp; Accounts'!AN$18, 'E2 Allocators'!$B$15:$W$15, 0),FALSE)*$G24), 0, VLOOKUP(VLOOKUP($A24, 'E4 TB Allocation Details'!$A$18:$L$214, MATCH("Customer ID", 'E4 TB Allocation Details'!$A$18:$L$18, 0),FALSE), 'E2 Allocators'!$B$15:$W$358, MATCH('O5 Details by Class &amp; Accounts'!AN$18, 'E2 Allocators'!$B$15:$W$15, 0),FALSE)*$G24)</f>
        <v>0</v>
      </c>
      <c r="AO24" s="1322">
        <f>IF(ISERROR(VLOOKUP(VLOOKUP($A24, 'E4 TB Allocation Details'!$A$18:$L$214, MATCH("Customer ID", 'E4 TB Allocation Details'!$A$18:$L$18, 0),FALSE), 'E2 Allocators'!$B$15:$W$358, MATCH('O5 Details by Class &amp; Accounts'!AO$18, 'E2 Allocators'!$B$15:$W$15, 0),FALSE)*$G24), 0, VLOOKUP(VLOOKUP($A24, 'E4 TB Allocation Details'!$A$18:$L$214, MATCH("Customer ID", 'E4 TB Allocation Details'!$A$18:$L$18, 0),FALSE), 'E2 Allocators'!$B$15:$W$358, MATCH('O5 Details by Class &amp; Accounts'!AO$18, 'E2 Allocators'!$B$15:$W$15, 0),FALSE)*$G24)</f>
        <v>0</v>
      </c>
      <c r="AP24" s="1322">
        <f>IF(ISERROR(VLOOKUP(VLOOKUP($A24, 'E4 TB Allocation Details'!$A$18:$L$214, MATCH("Customer ID", 'E4 TB Allocation Details'!$A$18:$L$18, 0),FALSE), 'E2 Allocators'!$B$15:$W$358, MATCH('O5 Details by Class &amp; Accounts'!AP$18, 'E2 Allocators'!$B$15:$W$15, 0),FALSE)*$G24), 0, VLOOKUP(VLOOKUP($A24, 'E4 TB Allocation Details'!$A$18:$L$214, MATCH("Customer ID", 'E4 TB Allocation Details'!$A$18:$L$18, 0),FALSE), 'E2 Allocators'!$B$15:$W$358, MATCH('O5 Details by Class &amp; Accounts'!AP$18, 'E2 Allocators'!$B$15:$W$15, 0),FALSE)*$G24)</f>
        <v>0</v>
      </c>
      <c r="AQ24" s="1322">
        <f>IF(ISERROR(VLOOKUP(VLOOKUP($A24, 'E4 TB Allocation Details'!$A$18:$L$214, MATCH("Customer ID", 'E4 TB Allocation Details'!$A$18:$L$18, 0),FALSE), 'E2 Allocators'!$B$15:$W$358, MATCH('O5 Details by Class &amp; Accounts'!AQ$18, 'E2 Allocators'!$B$15:$W$15, 0),FALSE)*$G24), 0, VLOOKUP(VLOOKUP($A24, 'E4 TB Allocation Details'!$A$18:$L$214, MATCH("Customer ID", 'E4 TB Allocation Details'!$A$18:$L$18, 0),FALSE), 'E2 Allocators'!$B$15:$W$358, MATCH('O5 Details by Class &amp; Accounts'!AQ$18, 'E2 Allocators'!$B$15:$W$15, 0),FALSE)*$G24)</f>
        <v>0</v>
      </c>
      <c r="AR24" s="1322">
        <f>IF(ISERROR(VLOOKUP(VLOOKUP($A24, 'E4 TB Allocation Details'!$A$18:$L$214, MATCH("Customer ID", 'E4 TB Allocation Details'!$A$18:$L$18, 0),FALSE), 'E2 Allocators'!$B$15:$W$358, MATCH('O5 Details by Class &amp; Accounts'!AR$18, 'E2 Allocators'!$B$15:$W$15, 0),FALSE)*$G24), 0, VLOOKUP(VLOOKUP($A24, 'E4 TB Allocation Details'!$A$18:$L$214, MATCH("Customer ID", 'E4 TB Allocation Details'!$A$18:$L$18, 0),FALSE), 'E2 Allocators'!$B$15:$W$358, MATCH('O5 Details by Class &amp; Accounts'!AR$18, 'E2 Allocators'!$B$15:$W$15, 0),FALSE)*$G24)</f>
        <v>0</v>
      </c>
      <c r="AS24" s="1322">
        <f>IF(ISERROR(VLOOKUP(VLOOKUP($A24, 'E4 TB Allocation Details'!$A$18:$L$214, MATCH("Customer ID", 'E4 TB Allocation Details'!$A$18:$L$18, 0),FALSE), 'E2 Allocators'!$B$15:$W$358, MATCH('O5 Details by Class &amp; Accounts'!AS$18, 'E2 Allocators'!$B$15:$W$15, 0),FALSE)*$G24), 0, VLOOKUP(VLOOKUP($A24, 'E4 TB Allocation Details'!$A$18:$L$214, MATCH("Customer ID", 'E4 TB Allocation Details'!$A$18:$L$18, 0),FALSE), 'E2 Allocators'!$B$15:$W$358, MATCH('O5 Details by Class &amp; Accounts'!AS$18, 'E2 Allocators'!$B$15:$W$15, 0),FALSE)*$G24)</f>
        <v>0</v>
      </c>
      <c r="AT24" s="1322">
        <f>IF(ISERROR(VLOOKUP(VLOOKUP($A24, 'E4 TB Allocation Details'!$A$18:$L$214, MATCH("Customer ID", 'E4 TB Allocation Details'!$A$18:$L$18, 0),FALSE), 'E2 Allocators'!$B$15:$W$358, MATCH('O5 Details by Class &amp; Accounts'!AT$18, 'E2 Allocators'!$B$15:$W$15, 0),FALSE)*$G24), 0, VLOOKUP(VLOOKUP($A24, 'E4 TB Allocation Details'!$A$18:$L$214, MATCH("Customer ID", 'E4 TB Allocation Details'!$A$18:$L$18, 0),FALSE), 'E2 Allocators'!$B$15:$W$358, MATCH('O5 Details by Class &amp; Accounts'!AT$18, 'E2 Allocators'!$B$15:$W$15, 0),FALSE)*$G24)</f>
        <v>0</v>
      </c>
      <c r="AU24" s="1322">
        <f>IF(ISERROR(VLOOKUP(VLOOKUP($A24, 'E4 TB Allocation Details'!$A$18:$L$214, MATCH("Customer ID", 'E4 TB Allocation Details'!$A$18:$L$18, 0),FALSE), 'E2 Allocators'!$B$15:$W$358, MATCH('O5 Details by Class &amp; Accounts'!AU$18, 'E2 Allocators'!$B$15:$W$15, 0),FALSE)*$G24), 0, VLOOKUP(VLOOKUP($A24, 'E4 TB Allocation Details'!$A$18:$L$214, MATCH("Customer ID", 'E4 TB Allocation Details'!$A$18:$L$18, 0),FALSE), 'E2 Allocators'!$B$15:$W$358, MATCH('O5 Details by Class &amp; Accounts'!AU$18, 'E2 Allocators'!$B$15:$W$15, 0),FALSE)*$G24)</f>
        <v>0</v>
      </c>
      <c r="AV24" s="1322">
        <f>IF(ISERROR(VLOOKUP(VLOOKUP($A24, 'E4 TB Allocation Details'!$A$18:$L$214, MATCH("Customer ID", 'E4 TB Allocation Details'!$A$18:$L$18, 0),FALSE), 'E2 Allocators'!$B$15:$W$358, MATCH('O5 Details by Class &amp; Accounts'!AV$18, 'E2 Allocators'!$B$15:$W$15, 0),FALSE)*$G24), 0, VLOOKUP(VLOOKUP($A24, 'E4 TB Allocation Details'!$A$18:$L$214, MATCH("Customer ID", 'E4 TB Allocation Details'!$A$18:$L$18, 0),FALSE), 'E2 Allocators'!$B$15:$W$358, MATCH('O5 Details by Class &amp; Accounts'!AV$18, 'E2 Allocators'!$B$15:$W$15, 0),FALSE)*$G24)</f>
        <v>0</v>
      </c>
      <c r="AW24" s="1322">
        <f>IF(ISERROR(VLOOKUP(VLOOKUP($A24, 'E4 TB Allocation Details'!$A$18:$L$214, MATCH("Customer ID", 'E4 TB Allocation Details'!$A$18:$L$18, 0),FALSE), 'E2 Allocators'!$B$15:$W$358, MATCH('O5 Details by Class &amp; Accounts'!AW$18, 'E2 Allocators'!$B$15:$W$15, 0),FALSE)*$G24), 0, VLOOKUP(VLOOKUP($A24, 'E4 TB Allocation Details'!$A$18:$L$214, MATCH("Customer ID", 'E4 TB Allocation Details'!$A$18:$L$18, 0),FALSE), 'E2 Allocators'!$B$15:$W$358, MATCH('O5 Details by Class &amp; Accounts'!AW$18, 'E2 Allocators'!$B$15:$W$15, 0),FALSE)*$G24)</f>
        <v>0</v>
      </c>
      <c r="AX24" s="1322">
        <f t="shared" si="2"/>
        <v>0</v>
      </c>
      <c r="AY24" s="1322">
        <f>IF(ISERROR(VLOOKUP(VLOOKUP($A24, 'E4 TB Allocation Details'!$A$18:$L$214, MATCH("Misc ID", 'E4 TB Allocation Details'!$A$18:$L$18, 0),FALSE), 'E2 Allocators'!$B$15:$W$358, MATCH('O5 Details by Class &amp; Accounts'!AY$18, 'E2 Allocators'!$B$15:$W$15, 0),FALSE)*$E24), 0, VLOOKUP(VLOOKUP($A24, 'E4 TB Allocation Details'!$A$18:$L$214, MATCH("Misc ID", 'E4 TB Allocation Details'!$A$18:$L$18, 0),FALSE), 'E2 Allocators'!$B$15:$W$358, MATCH('O5 Details by Class &amp; Accounts'!AY$18, 'E2 Allocators'!$B$15:$W$15, 0),FALSE)*$E24)</f>
        <v>0</v>
      </c>
      <c r="AZ24" s="1322">
        <f>IF(ISERROR(VLOOKUP(VLOOKUP($A24, 'E4 TB Allocation Details'!$A$18:$L$214, MATCH("Misc ID", 'E4 TB Allocation Details'!$A$18:$L$18, 0),FALSE), 'E2 Allocators'!$B$15:$W$358, MATCH('O5 Details by Class &amp; Accounts'!AZ$18, 'E2 Allocators'!$B$15:$W$15, 0),FALSE)*$E24), 0, VLOOKUP(VLOOKUP($A24, 'E4 TB Allocation Details'!$A$18:$L$214, MATCH("Misc ID", 'E4 TB Allocation Details'!$A$18:$L$18, 0),FALSE), 'E2 Allocators'!$B$15:$W$358, MATCH('O5 Details by Class &amp; Accounts'!AZ$18, 'E2 Allocators'!$B$15:$W$15, 0),FALSE)*$E24)</f>
        <v>0</v>
      </c>
      <c r="BA24" s="1322">
        <f>IF(ISERROR(VLOOKUP(VLOOKUP($A24, 'E4 TB Allocation Details'!$A$18:$L$214, MATCH("Misc ID", 'E4 TB Allocation Details'!$A$18:$L$18, 0),FALSE), 'E2 Allocators'!$B$15:$W$358, MATCH('O5 Details by Class &amp; Accounts'!BA$18, 'E2 Allocators'!$B$15:$W$15, 0),FALSE)*$E24), 0, VLOOKUP(VLOOKUP($A24, 'E4 TB Allocation Details'!$A$18:$L$214, MATCH("Misc ID", 'E4 TB Allocation Details'!$A$18:$L$18, 0),FALSE), 'E2 Allocators'!$B$15:$W$358, MATCH('O5 Details by Class &amp; Accounts'!BA$18, 'E2 Allocators'!$B$15:$W$15, 0),FALSE)*$E24)</f>
        <v>0</v>
      </c>
      <c r="BB24" s="1322">
        <f>IF(ISERROR(VLOOKUP(VLOOKUP($A24, 'E4 TB Allocation Details'!$A$18:$L$214, MATCH("Misc ID", 'E4 TB Allocation Details'!$A$18:$L$18, 0),FALSE), 'E2 Allocators'!$B$15:$W$358, MATCH('O5 Details by Class &amp; Accounts'!BB$18, 'E2 Allocators'!$B$15:$W$15, 0),FALSE)*$E24), 0, VLOOKUP(VLOOKUP($A24, 'E4 TB Allocation Details'!$A$18:$L$214, MATCH("Misc ID", 'E4 TB Allocation Details'!$A$18:$L$18, 0),FALSE), 'E2 Allocators'!$B$15:$W$358, MATCH('O5 Details by Class &amp; Accounts'!BB$18, 'E2 Allocators'!$B$15:$W$15, 0),FALSE)*$E24)</f>
        <v>0</v>
      </c>
      <c r="BC24" s="1322">
        <f>IF(ISERROR(VLOOKUP(VLOOKUP($A24, 'E4 TB Allocation Details'!$A$18:$L$214, MATCH("Misc ID", 'E4 TB Allocation Details'!$A$18:$L$18, 0),FALSE), 'E2 Allocators'!$B$15:$W$358, MATCH('O5 Details by Class &amp; Accounts'!BC$18, 'E2 Allocators'!$B$15:$W$15, 0),FALSE)*$E24), 0, VLOOKUP(VLOOKUP($A24, 'E4 TB Allocation Details'!$A$18:$L$214, MATCH("Misc ID", 'E4 TB Allocation Details'!$A$18:$L$18, 0),FALSE), 'E2 Allocators'!$B$15:$W$358, MATCH('O5 Details by Class &amp; Accounts'!BC$18, 'E2 Allocators'!$B$15:$W$15, 0),FALSE)*$E24)</f>
        <v>0</v>
      </c>
      <c r="BD24" s="1322">
        <f>IF(ISERROR(VLOOKUP(VLOOKUP($A24, 'E4 TB Allocation Details'!$A$18:$L$214, MATCH("Misc ID", 'E4 TB Allocation Details'!$A$18:$L$18, 0),FALSE), 'E2 Allocators'!$B$15:$W$358, MATCH('O5 Details by Class &amp; Accounts'!BD$18, 'E2 Allocators'!$B$15:$W$15, 0),FALSE)*$E24), 0, VLOOKUP(VLOOKUP($A24, 'E4 TB Allocation Details'!$A$18:$L$214, MATCH("Misc ID", 'E4 TB Allocation Details'!$A$18:$L$18, 0),FALSE), 'E2 Allocators'!$B$15:$W$358, MATCH('O5 Details by Class &amp; Accounts'!BD$18, 'E2 Allocators'!$B$15:$W$15, 0),FALSE)*$E24)</f>
        <v>0</v>
      </c>
      <c r="BE24" s="1322">
        <f>IF(ISERROR(VLOOKUP(VLOOKUP($A24, 'E4 TB Allocation Details'!$A$18:$L$214, MATCH("Misc ID", 'E4 TB Allocation Details'!$A$18:$L$18, 0),FALSE), 'E2 Allocators'!$B$15:$W$358, MATCH('O5 Details by Class &amp; Accounts'!BE$18, 'E2 Allocators'!$B$15:$W$15, 0),FALSE)*$E24), 0, VLOOKUP(VLOOKUP($A24, 'E4 TB Allocation Details'!$A$18:$L$214, MATCH("Misc ID", 'E4 TB Allocation Details'!$A$18:$L$18, 0),FALSE), 'E2 Allocators'!$B$15:$W$358, MATCH('O5 Details by Class &amp; Accounts'!BE$18, 'E2 Allocators'!$B$15:$W$15, 0),FALSE)*$E24)</f>
        <v>0</v>
      </c>
      <c r="BF24" s="1322">
        <f>IF(ISERROR(VLOOKUP(VLOOKUP($A24, 'E4 TB Allocation Details'!$A$18:$L$214, MATCH("Misc ID", 'E4 TB Allocation Details'!$A$18:$L$18, 0),FALSE), 'E2 Allocators'!$B$15:$W$358, MATCH('O5 Details by Class &amp; Accounts'!BF$18, 'E2 Allocators'!$B$15:$W$15, 0),FALSE)*$E24), 0, VLOOKUP(VLOOKUP($A24, 'E4 TB Allocation Details'!$A$18:$L$214, MATCH("Misc ID", 'E4 TB Allocation Details'!$A$18:$L$18, 0),FALSE), 'E2 Allocators'!$B$15:$W$358, MATCH('O5 Details by Class &amp; Accounts'!BF$18, 'E2 Allocators'!$B$15:$W$15, 0),FALSE)*$E24)</f>
        <v>0</v>
      </c>
      <c r="BG24" s="1322">
        <f>IF(ISERROR(VLOOKUP(VLOOKUP($A24, 'E4 TB Allocation Details'!$A$18:$L$214, MATCH("Misc ID", 'E4 TB Allocation Details'!$A$18:$L$18, 0),FALSE), 'E2 Allocators'!$B$15:$W$358, MATCH('O5 Details by Class &amp; Accounts'!BG$18, 'E2 Allocators'!$B$15:$W$15, 0),FALSE)*$E24), 0, VLOOKUP(VLOOKUP($A24, 'E4 TB Allocation Details'!$A$18:$L$214, MATCH("Misc ID", 'E4 TB Allocation Details'!$A$18:$L$18, 0),FALSE), 'E2 Allocators'!$B$15:$W$358, MATCH('O5 Details by Class &amp; Accounts'!BG$18, 'E2 Allocators'!$B$15:$W$15, 0),FALSE)*$E24)</f>
        <v>0</v>
      </c>
      <c r="BH24" s="1322">
        <f>IF(ISERROR(VLOOKUP(VLOOKUP($A24, 'E4 TB Allocation Details'!$A$18:$L$214, MATCH("Misc ID", 'E4 TB Allocation Details'!$A$18:$L$18, 0),FALSE), 'E2 Allocators'!$B$15:$W$358, MATCH('O5 Details by Class &amp; Accounts'!BH$18, 'E2 Allocators'!$B$15:$W$15, 0),FALSE)*$E24), 0, VLOOKUP(VLOOKUP($A24, 'E4 TB Allocation Details'!$A$18:$L$214, MATCH("Misc ID", 'E4 TB Allocation Details'!$A$18:$L$18, 0),FALSE), 'E2 Allocators'!$B$15:$W$358, MATCH('O5 Details by Class &amp; Accounts'!BH$18, 'E2 Allocators'!$B$15:$W$15, 0),FALSE)*$E24)</f>
        <v>0</v>
      </c>
      <c r="BI24" s="1322">
        <f>IF(ISERROR(VLOOKUP(VLOOKUP($A24, 'E4 TB Allocation Details'!$A$18:$L$214, MATCH("Misc ID", 'E4 TB Allocation Details'!$A$18:$L$18, 0),FALSE), 'E2 Allocators'!$B$15:$W$358, MATCH('O5 Details by Class &amp; Accounts'!BI$18, 'E2 Allocators'!$B$15:$W$15, 0),FALSE)*$E24), 0, VLOOKUP(VLOOKUP($A24, 'E4 TB Allocation Details'!$A$18:$L$214, MATCH("Misc ID", 'E4 TB Allocation Details'!$A$18:$L$18, 0),FALSE), 'E2 Allocators'!$B$15:$W$358, MATCH('O5 Details by Class &amp; Accounts'!BI$18, 'E2 Allocators'!$B$15:$W$15, 0),FALSE)*$E24)</f>
        <v>0</v>
      </c>
      <c r="BJ24" s="1322">
        <f>IF(ISERROR(VLOOKUP(VLOOKUP($A24, 'E4 TB Allocation Details'!$A$18:$L$214, MATCH("Misc ID", 'E4 TB Allocation Details'!$A$18:$L$18, 0),FALSE), 'E2 Allocators'!$B$15:$W$358, MATCH('O5 Details by Class &amp; Accounts'!BJ$18, 'E2 Allocators'!$B$15:$W$15, 0),FALSE)*$E24), 0, VLOOKUP(VLOOKUP($A24, 'E4 TB Allocation Details'!$A$18:$L$214, MATCH("Misc ID", 'E4 TB Allocation Details'!$A$18:$L$18, 0),FALSE), 'E2 Allocators'!$B$15:$W$358, MATCH('O5 Details by Class &amp; Accounts'!BJ$18, 'E2 Allocators'!$B$15:$W$15, 0),FALSE)*$E24)</f>
        <v>0</v>
      </c>
      <c r="BK24" s="1322">
        <f>IF(ISERROR(VLOOKUP(VLOOKUP($A24, 'E4 TB Allocation Details'!$A$18:$L$214, MATCH("Misc ID", 'E4 TB Allocation Details'!$A$18:$L$18, 0),FALSE), 'E2 Allocators'!$B$15:$W$358, MATCH('O5 Details by Class &amp; Accounts'!BK$18, 'E2 Allocators'!$B$15:$W$15, 0),FALSE)*$E24), 0, VLOOKUP(VLOOKUP($A24, 'E4 TB Allocation Details'!$A$18:$L$214, MATCH("Misc ID", 'E4 TB Allocation Details'!$A$18:$L$18, 0),FALSE), 'E2 Allocators'!$B$15:$W$358, MATCH('O5 Details by Class &amp; Accounts'!BK$18, 'E2 Allocators'!$B$15:$W$15, 0),FALSE)*$E24)</f>
        <v>0</v>
      </c>
      <c r="BL24" s="1322">
        <f>IF(ISERROR(VLOOKUP(VLOOKUP($A24, 'E4 TB Allocation Details'!$A$18:$L$214, MATCH("Misc ID", 'E4 TB Allocation Details'!$A$18:$L$18, 0),FALSE), 'E2 Allocators'!$B$15:$W$358, MATCH('O5 Details by Class &amp; Accounts'!BL$18, 'E2 Allocators'!$B$15:$W$15, 0),FALSE)*$E24), 0, VLOOKUP(VLOOKUP($A24, 'E4 TB Allocation Details'!$A$18:$L$214, MATCH("Misc ID", 'E4 TB Allocation Details'!$A$18:$L$18, 0),FALSE), 'E2 Allocators'!$B$15:$W$358, MATCH('O5 Details by Class &amp; Accounts'!BL$18, 'E2 Allocators'!$B$15:$W$15, 0),FALSE)*$E24)</f>
        <v>0</v>
      </c>
      <c r="BM24" s="1322">
        <f>IF(ISERROR(VLOOKUP(VLOOKUP($A24, 'E4 TB Allocation Details'!$A$18:$L$214, MATCH("Misc ID", 'E4 TB Allocation Details'!$A$18:$L$18, 0),FALSE), 'E2 Allocators'!$B$15:$W$358, MATCH('O5 Details by Class &amp; Accounts'!BM$18, 'E2 Allocators'!$B$15:$W$15, 0),FALSE)*$E24), 0, VLOOKUP(VLOOKUP($A24, 'E4 TB Allocation Details'!$A$18:$L$214, MATCH("Misc ID", 'E4 TB Allocation Details'!$A$18:$L$18, 0),FALSE), 'E2 Allocators'!$B$15:$W$358, MATCH('O5 Details by Class &amp; Accounts'!BM$18, 'E2 Allocators'!$B$15:$W$15, 0),FALSE)*$E24)</f>
        <v>0</v>
      </c>
      <c r="BN24" s="1322">
        <f>IF(ISERROR(VLOOKUP(VLOOKUP($A24, 'E4 TB Allocation Details'!$A$18:$L$214, MATCH("Misc ID", 'E4 TB Allocation Details'!$A$18:$L$18, 0),FALSE), 'E2 Allocators'!$B$15:$W$358, MATCH('O5 Details by Class &amp; Accounts'!BN$18, 'E2 Allocators'!$B$15:$W$15, 0),FALSE)*$E24), 0, VLOOKUP(VLOOKUP($A24, 'E4 TB Allocation Details'!$A$18:$L$214, MATCH("Misc ID", 'E4 TB Allocation Details'!$A$18:$L$18, 0),FALSE), 'E2 Allocators'!$B$15:$W$358, MATCH('O5 Details by Class &amp; Accounts'!BN$18, 'E2 Allocators'!$B$15:$W$15, 0),FALSE)*$E24)</f>
        <v>0</v>
      </c>
      <c r="BO24" s="1322">
        <f>IF(ISERROR(VLOOKUP(VLOOKUP($A24, 'E4 TB Allocation Details'!$A$18:$L$214, MATCH("Misc ID", 'E4 TB Allocation Details'!$A$18:$L$18, 0),FALSE), 'E2 Allocators'!$B$15:$W$358, MATCH('O5 Details by Class &amp; Accounts'!BO$18, 'E2 Allocators'!$B$15:$W$15, 0),FALSE)*$E24), 0, VLOOKUP(VLOOKUP($A24, 'E4 TB Allocation Details'!$A$18:$L$214, MATCH("Misc ID", 'E4 TB Allocation Details'!$A$18:$L$18, 0),FALSE), 'E2 Allocators'!$B$15:$W$358, MATCH('O5 Details by Class &amp; Accounts'!BO$18, 'E2 Allocators'!$B$15:$W$15, 0),FALSE)*$E24)</f>
        <v>0</v>
      </c>
      <c r="BP24" s="1322">
        <f>IF(ISERROR(VLOOKUP(VLOOKUP($A24, 'E4 TB Allocation Details'!$A$18:$L$214, MATCH("Misc ID", 'E4 TB Allocation Details'!$A$18:$L$18, 0),FALSE), 'E2 Allocators'!$B$15:$W$358, MATCH('O5 Details by Class &amp; Accounts'!BP$18, 'E2 Allocators'!$B$15:$W$15, 0),FALSE)*$E24), 0, VLOOKUP(VLOOKUP($A24, 'E4 TB Allocation Details'!$A$18:$L$214, MATCH("Misc ID", 'E4 TB Allocation Details'!$A$18:$L$18, 0),FALSE), 'E2 Allocators'!$B$15:$W$358, MATCH('O5 Details by Class &amp; Accounts'!BP$18, 'E2 Allocators'!$B$15:$W$15, 0),FALSE)*$E24)</f>
        <v>0</v>
      </c>
      <c r="BQ24" s="1322">
        <f>IF(ISERROR(VLOOKUP(VLOOKUP($A24, 'E4 TB Allocation Details'!$A$18:$L$214, MATCH("Misc ID", 'E4 TB Allocation Details'!$A$18:$L$18, 0),FALSE), 'E2 Allocators'!$B$15:$W$358, MATCH('O5 Details by Class &amp; Accounts'!BQ$18, 'E2 Allocators'!$B$15:$W$15, 0),FALSE)*$E24), 0, VLOOKUP(VLOOKUP($A24, 'E4 TB Allocation Details'!$A$18:$L$214, MATCH("Misc ID", 'E4 TB Allocation Details'!$A$18:$L$18, 0),FALSE), 'E2 Allocators'!$B$15:$W$358, MATCH('O5 Details by Class &amp; Accounts'!BQ$18, 'E2 Allocators'!$B$15:$W$15, 0),FALSE)*$E24)</f>
        <v>0</v>
      </c>
      <c r="BR24" s="1322">
        <f>IF(ISERROR(VLOOKUP(VLOOKUP($A24, 'E4 TB Allocation Details'!$A$18:$L$214, MATCH("Misc ID", 'E4 TB Allocation Details'!$A$18:$L$18, 0),FALSE), 'E2 Allocators'!$B$15:$W$358, MATCH('O5 Details by Class &amp; Accounts'!BR$18, 'E2 Allocators'!$B$15:$W$15, 0),FALSE)*$E24), 0, VLOOKUP(VLOOKUP($A24, 'E4 TB Allocation Details'!$A$18:$L$214, MATCH("Misc ID", 'E4 TB Allocation Details'!$A$18:$L$18, 0),FALSE), 'E2 Allocators'!$B$15:$W$358, MATCH('O5 Details by Class &amp; Accounts'!BR$18, 'E2 Allocators'!$B$15:$W$15, 0),FALSE)*$E24)</f>
        <v>0</v>
      </c>
      <c r="BS24" s="1322">
        <f t="shared" si="3"/>
        <v>0</v>
      </c>
      <c r="BT24" s="1322">
        <f>IF(ISERROR(VLOOKUP(VLOOKUP($A24, 'E4 TB Allocation Details'!$A$18:$L$214, MATCH("A &amp; G ID", 'E4 TB Allocation Details'!$A$18:$L$18, 0),FALSE), 'E2 Allocators'!$B$15:$W$358, MATCH('O5 Details by Class &amp; Accounts'!BT$18, 'E2 Allocators'!$B$15:$W$15, 0),FALSE)*$E24), 0, VLOOKUP(VLOOKUP($A24, 'E4 TB Allocation Details'!$A$18:$L$214, MATCH("A &amp; G ID", 'E4 TB Allocation Details'!$A$18:$L$18, 0),FALSE), 'E2 Allocators'!$B$15:$W$358, MATCH('O5 Details by Class &amp; Accounts'!BT$18, 'E2 Allocators'!$B$15:$W$15, 0),FALSE)*$E24)</f>
        <v>0</v>
      </c>
      <c r="BU24" s="1322">
        <f>IF(ISERROR(VLOOKUP(VLOOKUP($A24, 'E4 TB Allocation Details'!$A$18:$L$214, MATCH("A &amp; G ID", 'E4 TB Allocation Details'!$A$18:$L$18, 0),FALSE), 'E2 Allocators'!$B$15:$W$358, MATCH('O5 Details by Class &amp; Accounts'!BU$18, 'E2 Allocators'!$B$15:$W$15, 0),FALSE)*$E24), 0, VLOOKUP(VLOOKUP($A24, 'E4 TB Allocation Details'!$A$18:$L$214, MATCH("A &amp; G ID", 'E4 TB Allocation Details'!$A$18:$L$18, 0),FALSE), 'E2 Allocators'!$B$15:$W$358, MATCH('O5 Details by Class &amp; Accounts'!BU$18, 'E2 Allocators'!$B$15:$W$15, 0),FALSE)*$E24)</f>
        <v>0</v>
      </c>
      <c r="BV24" s="1322">
        <f>IF(ISERROR(VLOOKUP(VLOOKUP($A24, 'E4 TB Allocation Details'!$A$18:$L$214, MATCH("A &amp; G ID", 'E4 TB Allocation Details'!$A$18:$L$18, 0),FALSE), 'E2 Allocators'!$B$15:$W$358, MATCH('O5 Details by Class &amp; Accounts'!BV$18, 'E2 Allocators'!$B$15:$W$15, 0),FALSE)*$E24), 0, VLOOKUP(VLOOKUP($A24, 'E4 TB Allocation Details'!$A$18:$L$214, MATCH("A &amp; G ID", 'E4 TB Allocation Details'!$A$18:$L$18, 0),FALSE), 'E2 Allocators'!$B$15:$W$358, MATCH('O5 Details by Class &amp; Accounts'!BV$18, 'E2 Allocators'!$B$15:$W$15, 0),FALSE)*$E24)</f>
        <v>0</v>
      </c>
      <c r="BW24" s="1322">
        <f>IF(ISERROR(VLOOKUP(VLOOKUP($A24, 'E4 TB Allocation Details'!$A$18:$L$214, MATCH("A &amp; G ID", 'E4 TB Allocation Details'!$A$18:$L$18, 0),FALSE), 'E2 Allocators'!$B$15:$W$358, MATCH('O5 Details by Class &amp; Accounts'!BW$18, 'E2 Allocators'!$B$15:$W$15, 0),FALSE)*$E24), 0, VLOOKUP(VLOOKUP($A24, 'E4 TB Allocation Details'!$A$18:$L$214, MATCH("A &amp; G ID", 'E4 TB Allocation Details'!$A$18:$L$18, 0),FALSE), 'E2 Allocators'!$B$15:$W$358, MATCH('O5 Details by Class &amp; Accounts'!BW$18, 'E2 Allocators'!$B$15:$W$15, 0),FALSE)*$E24)</f>
        <v>0</v>
      </c>
      <c r="BX24" s="1322">
        <f>IF(ISERROR(VLOOKUP(VLOOKUP($A24, 'E4 TB Allocation Details'!$A$18:$L$214, MATCH("A &amp; G ID", 'E4 TB Allocation Details'!$A$18:$L$18, 0),FALSE), 'E2 Allocators'!$B$15:$W$358, MATCH('O5 Details by Class &amp; Accounts'!BX$18, 'E2 Allocators'!$B$15:$W$15, 0),FALSE)*$E24), 0, VLOOKUP(VLOOKUP($A24, 'E4 TB Allocation Details'!$A$18:$L$214, MATCH("A &amp; G ID", 'E4 TB Allocation Details'!$A$18:$L$18, 0),FALSE), 'E2 Allocators'!$B$15:$W$358, MATCH('O5 Details by Class &amp; Accounts'!BX$18, 'E2 Allocators'!$B$15:$W$15, 0),FALSE)*$E24)</f>
        <v>0</v>
      </c>
      <c r="BY24" s="1322">
        <f>IF(ISERROR(VLOOKUP(VLOOKUP($A24, 'E4 TB Allocation Details'!$A$18:$L$214, MATCH("A &amp; G ID", 'E4 TB Allocation Details'!$A$18:$L$18, 0),FALSE), 'E2 Allocators'!$B$15:$W$358, MATCH('O5 Details by Class &amp; Accounts'!BY$18, 'E2 Allocators'!$B$15:$W$15, 0),FALSE)*$E24), 0, VLOOKUP(VLOOKUP($A24, 'E4 TB Allocation Details'!$A$18:$L$214, MATCH("A &amp; G ID", 'E4 TB Allocation Details'!$A$18:$L$18, 0),FALSE), 'E2 Allocators'!$B$15:$W$358, MATCH('O5 Details by Class &amp; Accounts'!BY$18, 'E2 Allocators'!$B$15:$W$15, 0),FALSE)*$E24)</f>
        <v>0</v>
      </c>
      <c r="BZ24" s="1322">
        <f>IF(ISERROR(VLOOKUP(VLOOKUP($A24, 'E4 TB Allocation Details'!$A$18:$L$214, MATCH("A &amp; G ID", 'E4 TB Allocation Details'!$A$18:$L$18, 0),FALSE), 'E2 Allocators'!$B$15:$W$358, MATCH('O5 Details by Class &amp; Accounts'!BZ$18, 'E2 Allocators'!$B$15:$W$15, 0),FALSE)*$E24), 0, VLOOKUP(VLOOKUP($A24, 'E4 TB Allocation Details'!$A$18:$L$214, MATCH("A &amp; G ID", 'E4 TB Allocation Details'!$A$18:$L$18, 0),FALSE), 'E2 Allocators'!$B$15:$W$358, MATCH('O5 Details by Class &amp; Accounts'!BZ$18, 'E2 Allocators'!$B$15:$W$15, 0),FALSE)*$E24)</f>
        <v>0</v>
      </c>
      <c r="CA24" s="1322">
        <f>IF(ISERROR(VLOOKUP(VLOOKUP($A24, 'E4 TB Allocation Details'!$A$18:$L$214, MATCH("A &amp; G ID", 'E4 TB Allocation Details'!$A$18:$L$18, 0),FALSE), 'E2 Allocators'!$B$15:$W$358, MATCH('O5 Details by Class &amp; Accounts'!CA$18, 'E2 Allocators'!$B$15:$W$15, 0),FALSE)*$E24), 0, VLOOKUP(VLOOKUP($A24, 'E4 TB Allocation Details'!$A$18:$L$214, MATCH("A &amp; G ID", 'E4 TB Allocation Details'!$A$18:$L$18, 0),FALSE), 'E2 Allocators'!$B$15:$W$358, MATCH('O5 Details by Class &amp; Accounts'!CA$18, 'E2 Allocators'!$B$15:$W$15, 0),FALSE)*$E24)</f>
        <v>0</v>
      </c>
      <c r="CB24" s="1322">
        <f>IF(ISERROR(VLOOKUP(VLOOKUP($A24, 'E4 TB Allocation Details'!$A$18:$L$214, MATCH("A &amp; G ID", 'E4 TB Allocation Details'!$A$18:$L$18, 0),FALSE), 'E2 Allocators'!$B$15:$W$358, MATCH('O5 Details by Class &amp; Accounts'!CB$18, 'E2 Allocators'!$B$15:$W$15, 0),FALSE)*$E24), 0, VLOOKUP(VLOOKUP($A24, 'E4 TB Allocation Details'!$A$18:$L$214, MATCH("A &amp; G ID", 'E4 TB Allocation Details'!$A$18:$L$18, 0),FALSE), 'E2 Allocators'!$B$15:$W$358, MATCH('O5 Details by Class &amp; Accounts'!CB$18, 'E2 Allocators'!$B$15:$W$15, 0),FALSE)*$E24)</f>
        <v>0</v>
      </c>
      <c r="CC24" s="1322">
        <f>IF(ISERROR(VLOOKUP(VLOOKUP($A24, 'E4 TB Allocation Details'!$A$18:$L$214, MATCH("A &amp; G ID", 'E4 TB Allocation Details'!$A$18:$L$18, 0),FALSE), 'E2 Allocators'!$B$15:$W$358, MATCH('O5 Details by Class &amp; Accounts'!CC$18, 'E2 Allocators'!$B$15:$W$15, 0),FALSE)*$E24), 0, VLOOKUP(VLOOKUP($A24, 'E4 TB Allocation Details'!$A$18:$L$214, MATCH("A &amp; G ID", 'E4 TB Allocation Details'!$A$18:$L$18, 0),FALSE), 'E2 Allocators'!$B$15:$W$358, MATCH('O5 Details by Class &amp; Accounts'!CC$18, 'E2 Allocators'!$B$15:$W$15, 0),FALSE)*$E24)</f>
        <v>0</v>
      </c>
      <c r="CD24" s="1322">
        <f>IF(ISERROR(VLOOKUP(VLOOKUP($A24, 'E4 TB Allocation Details'!$A$18:$L$214, MATCH("A &amp; G ID", 'E4 TB Allocation Details'!$A$18:$L$18, 0),FALSE), 'E2 Allocators'!$B$15:$W$358, MATCH('O5 Details by Class &amp; Accounts'!CD$18, 'E2 Allocators'!$B$15:$W$15, 0),FALSE)*$E24), 0, VLOOKUP(VLOOKUP($A24, 'E4 TB Allocation Details'!$A$18:$L$214, MATCH("A &amp; G ID", 'E4 TB Allocation Details'!$A$18:$L$18, 0),FALSE), 'E2 Allocators'!$B$15:$W$358, MATCH('O5 Details by Class &amp; Accounts'!CD$18, 'E2 Allocators'!$B$15:$W$15, 0),FALSE)*$E24)</f>
        <v>0</v>
      </c>
      <c r="CE24" s="1322">
        <f>IF(ISERROR(VLOOKUP(VLOOKUP($A24, 'E4 TB Allocation Details'!$A$18:$L$214, MATCH("A &amp; G ID", 'E4 TB Allocation Details'!$A$18:$L$18, 0),FALSE), 'E2 Allocators'!$B$15:$W$358, MATCH('O5 Details by Class &amp; Accounts'!CE$18, 'E2 Allocators'!$B$15:$W$15, 0),FALSE)*$E24), 0, VLOOKUP(VLOOKUP($A24, 'E4 TB Allocation Details'!$A$18:$L$214, MATCH("A &amp; G ID", 'E4 TB Allocation Details'!$A$18:$L$18, 0),FALSE), 'E2 Allocators'!$B$15:$W$358, MATCH('O5 Details by Class &amp; Accounts'!CE$18, 'E2 Allocators'!$B$15:$W$15, 0),FALSE)*$E24)</f>
        <v>0</v>
      </c>
      <c r="CF24" s="1322">
        <f>IF(ISERROR(VLOOKUP(VLOOKUP($A24, 'E4 TB Allocation Details'!$A$18:$L$214, MATCH("A &amp; G ID", 'E4 TB Allocation Details'!$A$18:$L$18, 0),FALSE), 'E2 Allocators'!$B$15:$W$358, MATCH('O5 Details by Class &amp; Accounts'!CF$18, 'E2 Allocators'!$B$15:$W$15, 0),FALSE)*$E24), 0, VLOOKUP(VLOOKUP($A24, 'E4 TB Allocation Details'!$A$18:$L$214, MATCH("A &amp; G ID", 'E4 TB Allocation Details'!$A$18:$L$18, 0),FALSE), 'E2 Allocators'!$B$15:$W$358, MATCH('O5 Details by Class &amp; Accounts'!CF$18, 'E2 Allocators'!$B$15:$W$15, 0),FALSE)*$E24)</f>
        <v>0</v>
      </c>
      <c r="CG24" s="1322">
        <f>IF(ISERROR(VLOOKUP(VLOOKUP($A24, 'E4 TB Allocation Details'!$A$18:$L$214, MATCH("A &amp; G ID", 'E4 TB Allocation Details'!$A$18:$L$18, 0),FALSE), 'E2 Allocators'!$B$15:$W$358, MATCH('O5 Details by Class &amp; Accounts'!CG$18, 'E2 Allocators'!$B$15:$W$15, 0),FALSE)*$E24), 0, VLOOKUP(VLOOKUP($A24, 'E4 TB Allocation Details'!$A$18:$L$214, MATCH("A &amp; G ID", 'E4 TB Allocation Details'!$A$18:$L$18, 0),FALSE), 'E2 Allocators'!$B$15:$W$358, MATCH('O5 Details by Class &amp; Accounts'!CG$18, 'E2 Allocators'!$B$15:$W$15, 0),FALSE)*$E24)</f>
        <v>0</v>
      </c>
      <c r="CH24" s="1322">
        <f>IF(ISERROR(VLOOKUP(VLOOKUP($A24, 'E4 TB Allocation Details'!$A$18:$L$214, MATCH("A &amp; G ID", 'E4 TB Allocation Details'!$A$18:$L$18, 0),FALSE), 'E2 Allocators'!$B$15:$W$358, MATCH('O5 Details by Class &amp; Accounts'!CH$18, 'E2 Allocators'!$B$15:$W$15, 0),FALSE)*$E24), 0, VLOOKUP(VLOOKUP($A24, 'E4 TB Allocation Details'!$A$18:$L$214, MATCH("A &amp; G ID", 'E4 TB Allocation Details'!$A$18:$L$18, 0),FALSE), 'E2 Allocators'!$B$15:$W$358, MATCH('O5 Details by Class &amp; Accounts'!CH$18, 'E2 Allocators'!$B$15:$W$15, 0),FALSE)*$E24)</f>
        <v>0</v>
      </c>
      <c r="CI24" s="1322">
        <f>IF(ISERROR(VLOOKUP(VLOOKUP($A24, 'E4 TB Allocation Details'!$A$18:$L$214, MATCH("A &amp; G ID", 'E4 TB Allocation Details'!$A$18:$L$18, 0),FALSE), 'E2 Allocators'!$B$15:$W$358, MATCH('O5 Details by Class &amp; Accounts'!CI$18, 'E2 Allocators'!$B$15:$W$15, 0),FALSE)*$E24), 0, VLOOKUP(VLOOKUP($A24, 'E4 TB Allocation Details'!$A$18:$L$214, MATCH("A &amp; G ID", 'E4 TB Allocation Details'!$A$18:$L$18, 0),FALSE), 'E2 Allocators'!$B$15:$W$358, MATCH('O5 Details by Class &amp; Accounts'!CI$18, 'E2 Allocators'!$B$15:$W$15, 0),FALSE)*$E24)</f>
        <v>0</v>
      </c>
      <c r="CJ24" s="1322">
        <f>IF(ISERROR(VLOOKUP(VLOOKUP($A24, 'E4 TB Allocation Details'!$A$18:$L$214, MATCH("A &amp; G ID", 'E4 TB Allocation Details'!$A$18:$L$18, 0),FALSE), 'E2 Allocators'!$B$15:$W$358, MATCH('O5 Details by Class &amp; Accounts'!CJ$18, 'E2 Allocators'!$B$15:$W$15, 0),FALSE)*$E24), 0, VLOOKUP(VLOOKUP($A24, 'E4 TB Allocation Details'!$A$18:$L$214, MATCH("A &amp; G ID", 'E4 TB Allocation Details'!$A$18:$L$18, 0),FALSE), 'E2 Allocators'!$B$15:$W$358, MATCH('O5 Details by Class &amp; Accounts'!CJ$18, 'E2 Allocators'!$B$15:$W$15, 0),FALSE)*$E24)</f>
        <v>0</v>
      </c>
      <c r="CK24" s="1322">
        <f>IF(ISERROR(VLOOKUP(VLOOKUP($A24, 'E4 TB Allocation Details'!$A$18:$L$214, MATCH("A &amp; G ID", 'E4 TB Allocation Details'!$A$18:$L$18, 0),FALSE), 'E2 Allocators'!$B$15:$W$358, MATCH('O5 Details by Class &amp; Accounts'!CK$18, 'E2 Allocators'!$B$15:$W$15, 0),FALSE)*$E24), 0, VLOOKUP(VLOOKUP($A24, 'E4 TB Allocation Details'!$A$18:$L$214, MATCH("A &amp; G ID", 'E4 TB Allocation Details'!$A$18:$L$18, 0),FALSE), 'E2 Allocators'!$B$15:$W$358, MATCH('O5 Details by Class &amp; Accounts'!CK$18, 'E2 Allocators'!$B$15:$W$15, 0),FALSE)*$E24)</f>
        <v>0</v>
      </c>
      <c r="CL24" s="1322">
        <f>IF(ISERROR(VLOOKUP(VLOOKUP($A24, 'E4 TB Allocation Details'!$A$18:$L$214, MATCH("A &amp; G ID", 'E4 TB Allocation Details'!$A$18:$L$18, 0),FALSE), 'E2 Allocators'!$B$15:$W$358, MATCH('O5 Details by Class &amp; Accounts'!CL$18, 'E2 Allocators'!$B$15:$W$15, 0),FALSE)*$E24), 0, VLOOKUP(VLOOKUP($A24, 'E4 TB Allocation Details'!$A$18:$L$214, MATCH("A &amp; G ID", 'E4 TB Allocation Details'!$A$18:$L$18, 0),FALSE), 'E2 Allocators'!$B$15:$W$358, MATCH('O5 Details by Class &amp; Accounts'!CL$18, 'E2 Allocators'!$B$15:$W$15, 0),FALSE)*$E24)</f>
        <v>0</v>
      </c>
      <c r="CM24" s="1322">
        <f>IF(ISERROR(VLOOKUP(VLOOKUP($A24, 'E4 TB Allocation Details'!$A$18:$L$214, MATCH("A &amp; G ID", 'E4 TB Allocation Details'!$A$18:$L$18, 0),FALSE), 'E2 Allocators'!$B$15:$W$358, MATCH('O5 Details by Class &amp; Accounts'!CM$18, 'E2 Allocators'!$B$15:$W$15, 0),FALSE)*$E24), 0, VLOOKUP(VLOOKUP($A24, 'E4 TB Allocation Details'!$A$18:$L$214, MATCH("A &amp; G ID", 'E4 TB Allocation Details'!$A$18:$L$18, 0),FALSE), 'E2 Allocators'!$B$15:$W$358, MATCH('O5 Details by Class &amp; Accounts'!CM$18, 'E2 Allocators'!$B$15:$W$15, 0),FALSE)*$E24)</f>
        <v>0</v>
      </c>
      <c r="CN24" s="1322">
        <f t="shared" si="5"/>
        <v>0</v>
      </c>
      <c r="CO24" s="1651">
        <f t="shared" si="4"/>
        <v>0</v>
      </c>
      <c r="CQ24" s="1899" t="e">
        <v>#N/A</v>
      </c>
    </row>
    <row r="25" spans="1:95" s="64" customFormat="1" ht="12.75" x14ac:dyDescent="0.2">
      <c r="A25" s="1088" t="s">
        <v>817</v>
      </c>
      <c r="B25" s="1089" t="s">
        <v>341</v>
      </c>
      <c r="C25" s="1648">
        <f>IF(ISERROR(VLOOKUP($A25,'I3 TB Data'!$A$19:$H$483,MATCH('O5 Details by Class &amp; Accounts'!$C$18, 'I3 TB Data'!$A$19:$H$19,0),0)), 0, VLOOKUP($A25,'I3 TB Data'!$A$19:$H$483,MATCH('O5 Details by Class &amp; Accounts'!$C$18,'I3 TB Data'!$A$19:$H$19,0),0))</f>
        <v>0</v>
      </c>
      <c r="D25" s="1649">
        <f>'I4 BO ASSETS'!E22</f>
        <v>0</v>
      </c>
      <c r="E25" s="1648">
        <f t="shared" si="6"/>
        <v>0</v>
      </c>
      <c r="F25" s="1650">
        <f>IF(ISERROR(VLOOKUP($A25, 'E1 Categorization'!A33:E124, MATCH("Customer Component", 'E1 Categorization'!$A$33:$E$33,0), 0)), 0, IF(VLOOKUP($A25, 'E1 Categorization'!A33:E124, MATCH("Customer Component", 'E1 Categorization'!$A$33:$E$33,0), 0)=0, 'O5 Details by Class &amp; Accounts'!$E25, IF(AND(VLOOKUP($A25, 'E1 Categorization'!A33:E124, MATCH("Customer Component", 'E1 Categorization'!$A$33:$E$33,0), 0) &gt;0, VLOOKUP($A25, 'E1 Categorization'!A33:E124, MATCH("Customer Component", 'E1 Categorization'!$A$33:$E$33,0), 0)&lt;1), 'O5 Details by Class &amp; Accounts'!$E25*(1-VLOOKUP($A25, 'E1 Categorization'!A33:E124, MATCH("Customer Component", 'E1 Categorization'!$A$33:$E$33,0), 0)), 0)))</f>
        <v>0</v>
      </c>
      <c r="G25" s="1650">
        <f>IF(ISERROR(VLOOKUP($A25, 'E1 Categorization'!A33:E124, MATCH("Customer Component", 'E1 Categorization'!$A$33:$E$33,0), 0)),0, IF(VLOOKUP($A25, 'E1 Categorization'!A33:E124, MATCH("Customer Component", 'E1 Categorization'!$A$33:$E$33,0), 0)=0, 0, IF(AND(VLOOKUP($A25, 'E1 Categorization'!A33:E124, MATCH("Customer Component", 'E1 Categorization'!$A$33:$E$33,0), 0) &gt;0, VLOOKUP($A25, 'E1 Categorization'!A33:E124, MATCH("Customer Component", 'E1 Categorization'!$A$33:$E$33,0), 0)&lt;1), 'O5 Details by Class &amp; Accounts'!$E25*(VLOOKUP($A25, 'E1 Categorization'!A33:E124, MATCH("Customer Component", 'E1 Categorization'!$A$33:$E$33,0), 0)), 'O5 Details by Class &amp; Accounts'!$E25)))</f>
        <v>0</v>
      </c>
      <c r="H25" s="1322">
        <f t="shared" si="0"/>
        <v>0</v>
      </c>
      <c r="I25" s="1322">
        <f>IF(ISERROR(VLOOKUP(VLOOKUP($A25, 'E4 TB Allocation Details'!$A$18:$L$214, MATCH("Demand ID", 'E4 TB Allocation Details'!$A$18:$L$18, 0),FALSE), 'E2 Allocators'!$B$15:$W$358, MATCH('O5 Details by Class &amp; Accounts'!I$18, 'E2 Allocators'!$B$15:$W$15, 0),FALSE)*$F25), 0, VLOOKUP(VLOOKUP($A25, 'E4 TB Allocation Details'!$A$18:$L$214, MATCH("Demand ID", 'E4 TB Allocation Details'!$A$18:$L$18, 0),FALSE), 'E2 Allocators'!$B$15:$W$358, MATCH('O5 Details by Class &amp; Accounts'!I$18, 'E2 Allocators'!$B$15:$W$15, 0),FALSE)*$F25)</f>
        <v>0</v>
      </c>
      <c r="J25" s="1322">
        <f>IF(ISERROR(VLOOKUP(VLOOKUP($A25, 'E4 TB Allocation Details'!$A$18:$L$214, MATCH("Demand ID", 'E4 TB Allocation Details'!$A$18:$L$18, 0),FALSE), 'E2 Allocators'!$B$15:$W$358, MATCH('O5 Details by Class &amp; Accounts'!J$18, 'E2 Allocators'!$B$15:$W$15, 0),FALSE)*$F25), 0, VLOOKUP(VLOOKUP($A25, 'E4 TB Allocation Details'!$A$18:$L$214, MATCH("Demand ID", 'E4 TB Allocation Details'!$A$18:$L$18, 0),FALSE), 'E2 Allocators'!$B$15:$W$358, MATCH('O5 Details by Class &amp; Accounts'!J$18, 'E2 Allocators'!$B$15:$W$15, 0),FALSE)*$F25)</f>
        <v>0</v>
      </c>
      <c r="K25" s="1322">
        <f>IF(ISERROR(VLOOKUP(VLOOKUP($A25, 'E4 TB Allocation Details'!$A$18:$L$214, MATCH("Demand ID", 'E4 TB Allocation Details'!$A$18:$L$18, 0),FALSE), 'E2 Allocators'!$B$15:$W$358, MATCH('O5 Details by Class &amp; Accounts'!K$18, 'E2 Allocators'!$B$15:$W$15, 0),FALSE)*$F25), 0, VLOOKUP(VLOOKUP($A25, 'E4 TB Allocation Details'!$A$18:$L$214, MATCH("Demand ID", 'E4 TB Allocation Details'!$A$18:$L$18, 0),FALSE), 'E2 Allocators'!$B$15:$W$358, MATCH('O5 Details by Class &amp; Accounts'!K$18, 'E2 Allocators'!$B$15:$W$15, 0),FALSE)*$F25)</f>
        <v>0</v>
      </c>
      <c r="L25" s="1322">
        <f>IF(ISERROR(VLOOKUP(VLOOKUP($A25, 'E4 TB Allocation Details'!$A$18:$L$214, MATCH("Demand ID", 'E4 TB Allocation Details'!$A$18:$L$18, 0),FALSE), 'E2 Allocators'!$B$15:$W$358, MATCH('O5 Details by Class &amp; Accounts'!L$18, 'E2 Allocators'!$B$15:$W$15, 0),FALSE)*$F25), 0, VLOOKUP(VLOOKUP($A25, 'E4 TB Allocation Details'!$A$18:$L$214, MATCH("Demand ID", 'E4 TB Allocation Details'!$A$18:$L$18, 0),FALSE), 'E2 Allocators'!$B$15:$W$358, MATCH('O5 Details by Class &amp; Accounts'!L$18, 'E2 Allocators'!$B$15:$W$15, 0),FALSE)*$F25)</f>
        <v>0</v>
      </c>
      <c r="M25" s="1322">
        <f>IF(ISERROR(VLOOKUP(VLOOKUP($A25, 'E4 TB Allocation Details'!$A$18:$L$214, MATCH("Demand ID", 'E4 TB Allocation Details'!$A$18:$L$18, 0),FALSE), 'E2 Allocators'!$B$15:$W$358, MATCH('O5 Details by Class &amp; Accounts'!M$18, 'E2 Allocators'!$B$15:$W$15, 0),FALSE)*$F25), 0, VLOOKUP(VLOOKUP($A25, 'E4 TB Allocation Details'!$A$18:$L$214, MATCH("Demand ID", 'E4 TB Allocation Details'!$A$18:$L$18, 0),FALSE), 'E2 Allocators'!$B$15:$W$358, MATCH('O5 Details by Class &amp; Accounts'!M$18, 'E2 Allocators'!$B$15:$W$15, 0),FALSE)*$F25)</f>
        <v>0</v>
      </c>
      <c r="N25" s="1322">
        <f>IF(ISERROR(VLOOKUP(VLOOKUP($A25, 'E4 TB Allocation Details'!$A$18:$L$214, MATCH("Demand ID", 'E4 TB Allocation Details'!$A$18:$L$18, 0),FALSE), 'E2 Allocators'!$B$15:$W$358, MATCH('O5 Details by Class &amp; Accounts'!N$18, 'E2 Allocators'!$B$15:$W$15, 0),FALSE)*$F25), 0, VLOOKUP(VLOOKUP($A25, 'E4 TB Allocation Details'!$A$18:$L$214, MATCH("Demand ID", 'E4 TB Allocation Details'!$A$18:$L$18, 0),FALSE), 'E2 Allocators'!$B$15:$W$358, MATCH('O5 Details by Class &amp; Accounts'!N$18, 'E2 Allocators'!$B$15:$W$15, 0),FALSE)*$F25)</f>
        <v>0</v>
      </c>
      <c r="O25" s="1322">
        <f>IF(ISERROR(VLOOKUP(VLOOKUP($A25, 'E4 TB Allocation Details'!$A$18:$L$214, MATCH("Demand ID", 'E4 TB Allocation Details'!$A$18:$L$18, 0),FALSE), 'E2 Allocators'!$B$15:$W$358, MATCH('O5 Details by Class &amp; Accounts'!O$18, 'E2 Allocators'!$B$15:$W$15, 0),FALSE)*$F25), 0, VLOOKUP(VLOOKUP($A25, 'E4 TB Allocation Details'!$A$18:$L$214, MATCH("Demand ID", 'E4 TB Allocation Details'!$A$18:$L$18, 0),FALSE), 'E2 Allocators'!$B$15:$W$358, MATCH('O5 Details by Class &amp; Accounts'!O$18, 'E2 Allocators'!$B$15:$W$15, 0),FALSE)*$F25)</f>
        <v>0</v>
      </c>
      <c r="P25" s="1322">
        <f>IF(ISERROR(VLOOKUP(VLOOKUP($A25, 'E4 TB Allocation Details'!$A$18:$L$214, MATCH("Demand ID", 'E4 TB Allocation Details'!$A$18:$L$18, 0),FALSE), 'E2 Allocators'!$B$15:$W$358, MATCH('O5 Details by Class &amp; Accounts'!P$18, 'E2 Allocators'!$B$15:$W$15, 0),FALSE)*$F25), 0, VLOOKUP(VLOOKUP($A25, 'E4 TB Allocation Details'!$A$18:$L$214, MATCH("Demand ID", 'E4 TB Allocation Details'!$A$18:$L$18, 0),FALSE), 'E2 Allocators'!$B$15:$W$358, MATCH('O5 Details by Class &amp; Accounts'!P$18, 'E2 Allocators'!$B$15:$W$15, 0),FALSE)*$F25)</f>
        <v>0</v>
      </c>
      <c r="Q25" s="1322">
        <f>IF(ISERROR(VLOOKUP(VLOOKUP($A25, 'E4 TB Allocation Details'!$A$18:$L$214, MATCH("Demand ID", 'E4 TB Allocation Details'!$A$18:$L$18, 0),FALSE), 'E2 Allocators'!$B$15:$W$358, MATCH('O5 Details by Class &amp; Accounts'!Q$18, 'E2 Allocators'!$B$15:$W$15, 0),FALSE)*$F25), 0, VLOOKUP(VLOOKUP($A25, 'E4 TB Allocation Details'!$A$18:$L$214, MATCH("Demand ID", 'E4 TB Allocation Details'!$A$18:$L$18, 0),FALSE), 'E2 Allocators'!$B$15:$W$358, MATCH('O5 Details by Class &amp; Accounts'!Q$18, 'E2 Allocators'!$B$15:$W$15, 0),FALSE)*$F25)</f>
        <v>0</v>
      </c>
      <c r="R25" s="1322">
        <f>IF(ISERROR(VLOOKUP(VLOOKUP($A25, 'E4 TB Allocation Details'!$A$18:$L$214, MATCH("Demand ID", 'E4 TB Allocation Details'!$A$18:$L$18, 0),FALSE), 'E2 Allocators'!$B$15:$W$358, MATCH('O5 Details by Class &amp; Accounts'!R$18, 'E2 Allocators'!$B$15:$W$15, 0),FALSE)*$F25), 0, VLOOKUP(VLOOKUP($A25, 'E4 TB Allocation Details'!$A$18:$L$214, MATCH("Demand ID", 'E4 TB Allocation Details'!$A$18:$L$18, 0),FALSE), 'E2 Allocators'!$B$15:$W$358, MATCH('O5 Details by Class &amp; Accounts'!R$18, 'E2 Allocators'!$B$15:$W$15, 0),FALSE)*$F25)</f>
        <v>0</v>
      </c>
      <c r="S25" s="1322">
        <f>IF(ISERROR(VLOOKUP(VLOOKUP($A25, 'E4 TB Allocation Details'!$A$18:$L$214, MATCH("Demand ID", 'E4 TB Allocation Details'!$A$18:$L$18, 0),FALSE), 'E2 Allocators'!$B$15:$W$358, MATCH('O5 Details by Class &amp; Accounts'!S$18, 'E2 Allocators'!$B$15:$W$15, 0),FALSE)*$F25), 0, VLOOKUP(VLOOKUP($A25, 'E4 TB Allocation Details'!$A$18:$L$214, MATCH("Demand ID", 'E4 TB Allocation Details'!$A$18:$L$18, 0),FALSE), 'E2 Allocators'!$B$15:$W$358, MATCH('O5 Details by Class &amp; Accounts'!S$18, 'E2 Allocators'!$B$15:$W$15, 0),FALSE)*$F25)</f>
        <v>0</v>
      </c>
      <c r="T25" s="1322">
        <f>IF(ISERROR(VLOOKUP(VLOOKUP($A25, 'E4 TB Allocation Details'!$A$18:$L$214, MATCH("Demand ID", 'E4 TB Allocation Details'!$A$18:$L$18, 0),FALSE), 'E2 Allocators'!$B$15:$W$358, MATCH('O5 Details by Class &amp; Accounts'!T$18, 'E2 Allocators'!$B$15:$W$15, 0),FALSE)*$F25), 0, VLOOKUP(VLOOKUP($A25, 'E4 TB Allocation Details'!$A$18:$L$214, MATCH("Demand ID", 'E4 TB Allocation Details'!$A$18:$L$18, 0),FALSE), 'E2 Allocators'!$B$15:$W$358, MATCH('O5 Details by Class &amp; Accounts'!T$18, 'E2 Allocators'!$B$15:$W$15, 0),FALSE)*$F25)</f>
        <v>0</v>
      </c>
      <c r="U25" s="1322">
        <f>IF(ISERROR(VLOOKUP(VLOOKUP($A25, 'E4 TB Allocation Details'!$A$18:$L$214, MATCH("Demand ID", 'E4 TB Allocation Details'!$A$18:$L$18, 0),FALSE), 'E2 Allocators'!$B$15:$W$358, MATCH('O5 Details by Class &amp; Accounts'!U$18, 'E2 Allocators'!$B$15:$W$15, 0),FALSE)*$F25), 0, VLOOKUP(VLOOKUP($A25, 'E4 TB Allocation Details'!$A$18:$L$214, MATCH("Demand ID", 'E4 TB Allocation Details'!$A$18:$L$18, 0),FALSE), 'E2 Allocators'!$B$15:$W$358, MATCH('O5 Details by Class &amp; Accounts'!U$18, 'E2 Allocators'!$B$15:$W$15, 0),FALSE)*$F25)</f>
        <v>0</v>
      </c>
      <c r="V25" s="1322">
        <f>IF(ISERROR(VLOOKUP(VLOOKUP($A25, 'E4 TB Allocation Details'!$A$18:$L$214, MATCH("Demand ID", 'E4 TB Allocation Details'!$A$18:$L$18, 0),FALSE), 'E2 Allocators'!$B$15:$W$358, MATCH('O5 Details by Class &amp; Accounts'!V$18, 'E2 Allocators'!$B$15:$W$15, 0),FALSE)*$F25), 0, VLOOKUP(VLOOKUP($A25, 'E4 TB Allocation Details'!$A$18:$L$214, MATCH("Demand ID", 'E4 TB Allocation Details'!$A$18:$L$18, 0),FALSE), 'E2 Allocators'!$B$15:$W$358, MATCH('O5 Details by Class &amp; Accounts'!V$18, 'E2 Allocators'!$B$15:$W$15, 0),FALSE)*$F25)</f>
        <v>0</v>
      </c>
      <c r="W25" s="1322">
        <f>IF(ISERROR(VLOOKUP(VLOOKUP($A25, 'E4 TB Allocation Details'!$A$18:$L$214, MATCH("Demand ID", 'E4 TB Allocation Details'!$A$18:$L$18, 0),FALSE), 'E2 Allocators'!$B$15:$W$358, MATCH('O5 Details by Class &amp; Accounts'!W$18, 'E2 Allocators'!$B$15:$W$15, 0),FALSE)*$F25), 0, VLOOKUP(VLOOKUP($A25, 'E4 TB Allocation Details'!$A$18:$L$214, MATCH("Demand ID", 'E4 TB Allocation Details'!$A$18:$L$18, 0),FALSE), 'E2 Allocators'!$B$15:$W$358, MATCH('O5 Details by Class &amp; Accounts'!W$18, 'E2 Allocators'!$B$15:$W$15, 0),FALSE)*$F25)</f>
        <v>0</v>
      </c>
      <c r="X25" s="1322">
        <f>IF(ISERROR(VLOOKUP(VLOOKUP($A25, 'E4 TB Allocation Details'!$A$18:$L$214, MATCH("Demand ID", 'E4 TB Allocation Details'!$A$18:$L$18, 0),FALSE), 'E2 Allocators'!$B$15:$W$358, MATCH('O5 Details by Class &amp; Accounts'!X$18, 'E2 Allocators'!$B$15:$W$15, 0),FALSE)*$F25), 0, VLOOKUP(VLOOKUP($A25, 'E4 TB Allocation Details'!$A$18:$L$214, MATCH("Demand ID", 'E4 TB Allocation Details'!$A$18:$L$18, 0),FALSE), 'E2 Allocators'!$B$15:$W$358, MATCH('O5 Details by Class &amp; Accounts'!X$18, 'E2 Allocators'!$B$15:$W$15, 0),FALSE)*$F25)</f>
        <v>0</v>
      </c>
      <c r="Y25" s="1322">
        <f>IF(ISERROR(VLOOKUP(VLOOKUP($A25, 'E4 TB Allocation Details'!$A$18:$L$214, MATCH("Demand ID", 'E4 TB Allocation Details'!$A$18:$L$18, 0),FALSE), 'E2 Allocators'!$B$15:$W$358, MATCH('O5 Details by Class &amp; Accounts'!Y$18, 'E2 Allocators'!$B$15:$W$15, 0),FALSE)*$F25), 0, VLOOKUP(VLOOKUP($A25, 'E4 TB Allocation Details'!$A$18:$L$214, MATCH("Demand ID", 'E4 TB Allocation Details'!$A$18:$L$18, 0),FALSE), 'E2 Allocators'!$B$15:$W$358, MATCH('O5 Details by Class &amp; Accounts'!Y$18, 'E2 Allocators'!$B$15:$W$15, 0),FALSE)*$F25)</f>
        <v>0</v>
      </c>
      <c r="Z25" s="1322">
        <f>IF(ISERROR(VLOOKUP(VLOOKUP($A25, 'E4 TB Allocation Details'!$A$18:$L$214, MATCH("Demand ID", 'E4 TB Allocation Details'!$A$18:$L$18, 0),FALSE), 'E2 Allocators'!$B$15:$W$358, MATCH('O5 Details by Class &amp; Accounts'!Z$18, 'E2 Allocators'!$B$15:$W$15, 0),FALSE)*$F25), 0, VLOOKUP(VLOOKUP($A25, 'E4 TB Allocation Details'!$A$18:$L$214, MATCH("Demand ID", 'E4 TB Allocation Details'!$A$18:$L$18, 0),FALSE), 'E2 Allocators'!$B$15:$W$358, MATCH('O5 Details by Class &amp; Accounts'!Z$18, 'E2 Allocators'!$B$15:$W$15, 0),FALSE)*$F25)</f>
        <v>0</v>
      </c>
      <c r="AA25" s="1322">
        <f>IF(ISERROR(VLOOKUP(VLOOKUP($A25, 'E4 TB Allocation Details'!$A$18:$L$214, MATCH("Demand ID", 'E4 TB Allocation Details'!$A$18:$L$18, 0),FALSE), 'E2 Allocators'!$B$15:$W$358, MATCH('O5 Details by Class &amp; Accounts'!AA$18, 'E2 Allocators'!$B$15:$W$15, 0),FALSE)*$F25), 0, VLOOKUP(VLOOKUP($A25, 'E4 TB Allocation Details'!$A$18:$L$214, MATCH("Demand ID", 'E4 TB Allocation Details'!$A$18:$L$18, 0),FALSE), 'E2 Allocators'!$B$15:$W$358, MATCH('O5 Details by Class &amp; Accounts'!AA$18, 'E2 Allocators'!$B$15:$W$15, 0),FALSE)*$F25)</f>
        <v>0</v>
      </c>
      <c r="AB25" s="1322">
        <f>IF(ISERROR(VLOOKUP(VLOOKUP($A25, 'E4 TB Allocation Details'!$A$18:$L$214, MATCH("Demand ID", 'E4 TB Allocation Details'!$A$18:$L$18, 0),FALSE), 'E2 Allocators'!$B$15:$W$358, MATCH('O5 Details by Class &amp; Accounts'!AB$18, 'E2 Allocators'!$B$15:$W$15, 0),FALSE)*$F25), 0, VLOOKUP(VLOOKUP($A25, 'E4 TB Allocation Details'!$A$18:$L$214, MATCH("Demand ID", 'E4 TB Allocation Details'!$A$18:$L$18, 0),FALSE), 'E2 Allocators'!$B$15:$W$358, MATCH('O5 Details by Class &amp; Accounts'!AB$18, 'E2 Allocators'!$B$15:$W$15, 0),FALSE)*$F25)</f>
        <v>0</v>
      </c>
      <c r="AC25" s="1322">
        <f t="shared" si="1"/>
        <v>0</v>
      </c>
      <c r="AD25" s="1322">
        <f>IF(ISERROR(VLOOKUP(VLOOKUP($A25, 'E4 TB Allocation Details'!$A$18:$L$214, MATCH("Customer ID", 'E4 TB Allocation Details'!$A$18:$L$18, 0),FALSE), 'E2 Allocators'!$B$15:$W$358, MATCH('O5 Details by Class &amp; Accounts'!AD$18, 'E2 Allocators'!$B$15:$W$15, 0),FALSE)*$G25), 0, VLOOKUP(VLOOKUP($A25, 'E4 TB Allocation Details'!$A$18:$L$214, MATCH("Customer ID", 'E4 TB Allocation Details'!$A$18:$L$18, 0),FALSE), 'E2 Allocators'!$B$15:$W$358, MATCH('O5 Details by Class &amp; Accounts'!AD$18, 'E2 Allocators'!$B$15:$W$15, 0),FALSE)*$G25)</f>
        <v>0</v>
      </c>
      <c r="AE25" s="1322">
        <f>IF(ISERROR(VLOOKUP(VLOOKUP($A25, 'E4 TB Allocation Details'!$A$18:$L$214, MATCH("Customer ID", 'E4 TB Allocation Details'!$A$18:$L$18, 0),FALSE), 'E2 Allocators'!$B$15:$W$358, MATCH('O5 Details by Class &amp; Accounts'!AE$18, 'E2 Allocators'!$B$15:$W$15, 0),FALSE)*$G25), 0, VLOOKUP(VLOOKUP($A25, 'E4 TB Allocation Details'!$A$18:$L$214, MATCH("Customer ID", 'E4 TB Allocation Details'!$A$18:$L$18, 0),FALSE), 'E2 Allocators'!$B$15:$W$358, MATCH('O5 Details by Class &amp; Accounts'!AE$18, 'E2 Allocators'!$B$15:$W$15, 0),FALSE)*$G25)</f>
        <v>0</v>
      </c>
      <c r="AF25" s="1322">
        <f>IF(ISERROR(VLOOKUP(VLOOKUP($A25, 'E4 TB Allocation Details'!$A$18:$L$214, MATCH("Customer ID", 'E4 TB Allocation Details'!$A$18:$L$18, 0),FALSE), 'E2 Allocators'!$B$15:$W$358, MATCH('O5 Details by Class &amp; Accounts'!AF$18, 'E2 Allocators'!$B$15:$W$15, 0),FALSE)*$G25), 0, VLOOKUP(VLOOKUP($A25, 'E4 TB Allocation Details'!$A$18:$L$214, MATCH("Customer ID", 'E4 TB Allocation Details'!$A$18:$L$18, 0),FALSE), 'E2 Allocators'!$B$15:$W$358, MATCH('O5 Details by Class &amp; Accounts'!AF$18, 'E2 Allocators'!$B$15:$W$15, 0),FALSE)*$G25)</f>
        <v>0</v>
      </c>
      <c r="AG25" s="1322">
        <f>IF(ISERROR(VLOOKUP(VLOOKUP($A25, 'E4 TB Allocation Details'!$A$18:$L$214, MATCH("Customer ID", 'E4 TB Allocation Details'!$A$18:$L$18, 0),FALSE), 'E2 Allocators'!$B$15:$W$358, MATCH('O5 Details by Class &amp; Accounts'!AG$18, 'E2 Allocators'!$B$15:$W$15, 0),FALSE)*$G25), 0, VLOOKUP(VLOOKUP($A25, 'E4 TB Allocation Details'!$A$18:$L$214, MATCH("Customer ID", 'E4 TB Allocation Details'!$A$18:$L$18, 0),FALSE), 'E2 Allocators'!$B$15:$W$358, MATCH('O5 Details by Class &amp; Accounts'!AG$18, 'E2 Allocators'!$B$15:$W$15, 0),FALSE)*$G25)</f>
        <v>0</v>
      </c>
      <c r="AH25" s="1322">
        <f>IF(ISERROR(VLOOKUP(VLOOKUP($A25, 'E4 TB Allocation Details'!$A$18:$L$214, MATCH("Customer ID", 'E4 TB Allocation Details'!$A$18:$L$18, 0),FALSE), 'E2 Allocators'!$B$15:$W$358, MATCH('O5 Details by Class &amp; Accounts'!AH$18, 'E2 Allocators'!$B$15:$W$15, 0),FALSE)*$G25), 0, VLOOKUP(VLOOKUP($A25, 'E4 TB Allocation Details'!$A$18:$L$214, MATCH("Customer ID", 'E4 TB Allocation Details'!$A$18:$L$18, 0),FALSE), 'E2 Allocators'!$B$15:$W$358, MATCH('O5 Details by Class &amp; Accounts'!AH$18, 'E2 Allocators'!$B$15:$W$15, 0),FALSE)*$G25)</f>
        <v>0</v>
      </c>
      <c r="AI25" s="1322">
        <f>IF(ISERROR(VLOOKUP(VLOOKUP($A25, 'E4 TB Allocation Details'!$A$18:$L$214, MATCH("Customer ID", 'E4 TB Allocation Details'!$A$18:$L$18, 0),FALSE), 'E2 Allocators'!$B$15:$W$358, MATCH('O5 Details by Class &amp; Accounts'!AI$18, 'E2 Allocators'!$B$15:$W$15, 0),FALSE)*$G25), 0, VLOOKUP(VLOOKUP($A25, 'E4 TB Allocation Details'!$A$18:$L$214, MATCH("Customer ID", 'E4 TB Allocation Details'!$A$18:$L$18, 0),FALSE), 'E2 Allocators'!$B$15:$W$358, MATCH('O5 Details by Class &amp; Accounts'!AI$18, 'E2 Allocators'!$B$15:$W$15, 0),FALSE)*$G25)</f>
        <v>0</v>
      </c>
      <c r="AJ25" s="1322">
        <f>IF(ISERROR(VLOOKUP(VLOOKUP($A25, 'E4 TB Allocation Details'!$A$18:$L$214, MATCH("Customer ID", 'E4 TB Allocation Details'!$A$18:$L$18, 0),FALSE), 'E2 Allocators'!$B$15:$W$358, MATCH('O5 Details by Class &amp; Accounts'!AJ$18, 'E2 Allocators'!$B$15:$W$15, 0),FALSE)*$G25), 0, VLOOKUP(VLOOKUP($A25, 'E4 TB Allocation Details'!$A$18:$L$214, MATCH("Customer ID", 'E4 TB Allocation Details'!$A$18:$L$18, 0),FALSE), 'E2 Allocators'!$B$15:$W$358, MATCH('O5 Details by Class &amp; Accounts'!AJ$18, 'E2 Allocators'!$B$15:$W$15, 0),FALSE)*$G25)</f>
        <v>0</v>
      </c>
      <c r="AK25" s="1322">
        <f>IF(ISERROR(VLOOKUP(VLOOKUP($A25, 'E4 TB Allocation Details'!$A$18:$L$214, MATCH("Customer ID", 'E4 TB Allocation Details'!$A$18:$L$18, 0),FALSE), 'E2 Allocators'!$B$15:$W$358, MATCH('O5 Details by Class &amp; Accounts'!AK$18, 'E2 Allocators'!$B$15:$W$15, 0),FALSE)*$G25), 0, VLOOKUP(VLOOKUP($A25, 'E4 TB Allocation Details'!$A$18:$L$214, MATCH("Customer ID", 'E4 TB Allocation Details'!$A$18:$L$18, 0),FALSE), 'E2 Allocators'!$B$15:$W$358, MATCH('O5 Details by Class &amp; Accounts'!AK$18, 'E2 Allocators'!$B$15:$W$15, 0),FALSE)*$G25)</f>
        <v>0</v>
      </c>
      <c r="AL25" s="1322">
        <f>IF(ISERROR(VLOOKUP(VLOOKUP($A25, 'E4 TB Allocation Details'!$A$18:$L$214, MATCH("Customer ID", 'E4 TB Allocation Details'!$A$18:$L$18, 0),FALSE), 'E2 Allocators'!$B$15:$W$358, MATCH('O5 Details by Class &amp; Accounts'!AL$18, 'E2 Allocators'!$B$15:$W$15, 0),FALSE)*$G25), 0, VLOOKUP(VLOOKUP($A25, 'E4 TB Allocation Details'!$A$18:$L$214, MATCH("Customer ID", 'E4 TB Allocation Details'!$A$18:$L$18, 0),FALSE), 'E2 Allocators'!$B$15:$W$358, MATCH('O5 Details by Class &amp; Accounts'!AL$18, 'E2 Allocators'!$B$15:$W$15, 0),FALSE)*$G25)</f>
        <v>0</v>
      </c>
      <c r="AM25" s="1322">
        <f>IF(ISERROR(VLOOKUP(VLOOKUP($A25, 'E4 TB Allocation Details'!$A$18:$L$214, MATCH("Customer ID", 'E4 TB Allocation Details'!$A$18:$L$18, 0),FALSE), 'E2 Allocators'!$B$15:$W$358, MATCH('O5 Details by Class &amp; Accounts'!AM$18, 'E2 Allocators'!$B$15:$W$15, 0),FALSE)*$G25), 0, VLOOKUP(VLOOKUP($A25, 'E4 TB Allocation Details'!$A$18:$L$214, MATCH("Customer ID", 'E4 TB Allocation Details'!$A$18:$L$18, 0),FALSE), 'E2 Allocators'!$B$15:$W$358, MATCH('O5 Details by Class &amp; Accounts'!AM$18, 'E2 Allocators'!$B$15:$W$15, 0),FALSE)*$G25)</f>
        <v>0</v>
      </c>
      <c r="AN25" s="1322">
        <f>IF(ISERROR(VLOOKUP(VLOOKUP($A25, 'E4 TB Allocation Details'!$A$18:$L$214, MATCH("Customer ID", 'E4 TB Allocation Details'!$A$18:$L$18, 0),FALSE), 'E2 Allocators'!$B$15:$W$358, MATCH('O5 Details by Class &amp; Accounts'!AN$18, 'E2 Allocators'!$B$15:$W$15, 0),FALSE)*$G25), 0, VLOOKUP(VLOOKUP($A25, 'E4 TB Allocation Details'!$A$18:$L$214, MATCH("Customer ID", 'E4 TB Allocation Details'!$A$18:$L$18, 0),FALSE), 'E2 Allocators'!$B$15:$W$358, MATCH('O5 Details by Class &amp; Accounts'!AN$18, 'E2 Allocators'!$B$15:$W$15, 0),FALSE)*$G25)</f>
        <v>0</v>
      </c>
      <c r="AO25" s="1322">
        <f>IF(ISERROR(VLOOKUP(VLOOKUP($A25, 'E4 TB Allocation Details'!$A$18:$L$214, MATCH("Customer ID", 'E4 TB Allocation Details'!$A$18:$L$18, 0),FALSE), 'E2 Allocators'!$B$15:$W$358, MATCH('O5 Details by Class &amp; Accounts'!AO$18, 'E2 Allocators'!$B$15:$W$15, 0),FALSE)*$G25), 0, VLOOKUP(VLOOKUP($A25, 'E4 TB Allocation Details'!$A$18:$L$214, MATCH("Customer ID", 'E4 TB Allocation Details'!$A$18:$L$18, 0),FALSE), 'E2 Allocators'!$B$15:$W$358, MATCH('O5 Details by Class &amp; Accounts'!AO$18, 'E2 Allocators'!$B$15:$W$15, 0),FALSE)*$G25)</f>
        <v>0</v>
      </c>
      <c r="AP25" s="1322">
        <f>IF(ISERROR(VLOOKUP(VLOOKUP($A25, 'E4 TB Allocation Details'!$A$18:$L$214, MATCH("Customer ID", 'E4 TB Allocation Details'!$A$18:$L$18, 0),FALSE), 'E2 Allocators'!$B$15:$W$358, MATCH('O5 Details by Class &amp; Accounts'!AP$18, 'E2 Allocators'!$B$15:$W$15, 0),FALSE)*$G25), 0, VLOOKUP(VLOOKUP($A25, 'E4 TB Allocation Details'!$A$18:$L$214, MATCH("Customer ID", 'E4 TB Allocation Details'!$A$18:$L$18, 0),FALSE), 'E2 Allocators'!$B$15:$W$358, MATCH('O5 Details by Class &amp; Accounts'!AP$18, 'E2 Allocators'!$B$15:$W$15, 0),FALSE)*$G25)</f>
        <v>0</v>
      </c>
      <c r="AQ25" s="1322">
        <f>IF(ISERROR(VLOOKUP(VLOOKUP($A25, 'E4 TB Allocation Details'!$A$18:$L$214, MATCH("Customer ID", 'E4 TB Allocation Details'!$A$18:$L$18, 0),FALSE), 'E2 Allocators'!$B$15:$W$358, MATCH('O5 Details by Class &amp; Accounts'!AQ$18, 'E2 Allocators'!$B$15:$W$15, 0),FALSE)*$G25), 0, VLOOKUP(VLOOKUP($A25, 'E4 TB Allocation Details'!$A$18:$L$214, MATCH("Customer ID", 'E4 TB Allocation Details'!$A$18:$L$18, 0),FALSE), 'E2 Allocators'!$B$15:$W$358, MATCH('O5 Details by Class &amp; Accounts'!AQ$18, 'E2 Allocators'!$B$15:$W$15, 0),FALSE)*$G25)</f>
        <v>0</v>
      </c>
      <c r="AR25" s="1322">
        <f>IF(ISERROR(VLOOKUP(VLOOKUP($A25, 'E4 TB Allocation Details'!$A$18:$L$214, MATCH("Customer ID", 'E4 TB Allocation Details'!$A$18:$L$18, 0),FALSE), 'E2 Allocators'!$B$15:$W$358, MATCH('O5 Details by Class &amp; Accounts'!AR$18, 'E2 Allocators'!$B$15:$W$15, 0),FALSE)*$G25), 0, VLOOKUP(VLOOKUP($A25, 'E4 TB Allocation Details'!$A$18:$L$214, MATCH("Customer ID", 'E4 TB Allocation Details'!$A$18:$L$18, 0),FALSE), 'E2 Allocators'!$B$15:$W$358, MATCH('O5 Details by Class &amp; Accounts'!AR$18, 'E2 Allocators'!$B$15:$W$15, 0),FALSE)*$G25)</f>
        <v>0</v>
      </c>
      <c r="AS25" s="1322">
        <f>IF(ISERROR(VLOOKUP(VLOOKUP($A25, 'E4 TB Allocation Details'!$A$18:$L$214, MATCH("Customer ID", 'E4 TB Allocation Details'!$A$18:$L$18, 0),FALSE), 'E2 Allocators'!$B$15:$W$358, MATCH('O5 Details by Class &amp; Accounts'!AS$18, 'E2 Allocators'!$B$15:$W$15, 0),FALSE)*$G25), 0, VLOOKUP(VLOOKUP($A25, 'E4 TB Allocation Details'!$A$18:$L$214, MATCH("Customer ID", 'E4 TB Allocation Details'!$A$18:$L$18, 0),FALSE), 'E2 Allocators'!$B$15:$W$358, MATCH('O5 Details by Class &amp; Accounts'!AS$18, 'E2 Allocators'!$B$15:$W$15, 0),FALSE)*$G25)</f>
        <v>0</v>
      </c>
      <c r="AT25" s="1322">
        <f>IF(ISERROR(VLOOKUP(VLOOKUP($A25, 'E4 TB Allocation Details'!$A$18:$L$214, MATCH("Customer ID", 'E4 TB Allocation Details'!$A$18:$L$18, 0),FALSE), 'E2 Allocators'!$B$15:$W$358, MATCH('O5 Details by Class &amp; Accounts'!AT$18, 'E2 Allocators'!$B$15:$W$15, 0),FALSE)*$G25), 0, VLOOKUP(VLOOKUP($A25, 'E4 TB Allocation Details'!$A$18:$L$214, MATCH("Customer ID", 'E4 TB Allocation Details'!$A$18:$L$18, 0),FALSE), 'E2 Allocators'!$B$15:$W$358, MATCH('O5 Details by Class &amp; Accounts'!AT$18, 'E2 Allocators'!$B$15:$W$15, 0),FALSE)*$G25)</f>
        <v>0</v>
      </c>
      <c r="AU25" s="1322">
        <f>IF(ISERROR(VLOOKUP(VLOOKUP($A25, 'E4 TB Allocation Details'!$A$18:$L$214, MATCH("Customer ID", 'E4 TB Allocation Details'!$A$18:$L$18, 0),FALSE), 'E2 Allocators'!$B$15:$W$358, MATCH('O5 Details by Class &amp; Accounts'!AU$18, 'E2 Allocators'!$B$15:$W$15, 0),FALSE)*$G25), 0, VLOOKUP(VLOOKUP($A25, 'E4 TB Allocation Details'!$A$18:$L$214, MATCH("Customer ID", 'E4 TB Allocation Details'!$A$18:$L$18, 0),FALSE), 'E2 Allocators'!$B$15:$W$358, MATCH('O5 Details by Class &amp; Accounts'!AU$18, 'E2 Allocators'!$B$15:$W$15, 0),FALSE)*$G25)</f>
        <v>0</v>
      </c>
      <c r="AV25" s="1322">
        <f>IF(ISERROR(VLOOKUP(VLOOKUP($A25, 'E4 TB Allocation Details'!$A$18:$L$214, MATCH("Customer ID", 'E4 TB Allocation Details'!$A$18:$L$18, 0),FALSE), 'E2 Allocators'!$B$15:$W$358, MATCH('O5 Details by Class &amp; Accounts'!AV$18, 'E2 Allocators'!$B$15:$W$15, 0),FALSE)*$G25), 0, VLOOKUP(VLOOKUP($A25, 'E4 TB Allocation Details'!$A$18:$L$214, MATCH("Customer ID", 'E4 TB Allocation Details'!$A$18:$L$18, 0),FALSE), 'E2 Allocators'!$B$15:$W$358, MATCH('O5 Details by Class &amp; Accounts'!AV$18, 'E2 Allocators'!$B$15:$W$15, 0),FALSE)*$G25)</f>
        <v>0</v>
      </c>
      <c r="AW25" s="1322">
        <f>IF(ISERROR(VLOOKUP(VLOOKUP($A25, 'E4 TB Allocation Details'!$A$18:$L$214, MATCH("Customer ID", 'E4 TB Allocation Details'!$A$18:$L$18, 0),FALSE), 'E2 Allocators'!$B$15:$W$358, MATCH('O5 Details by Class &amp; Accounts'!AW$18, 'E2 Allocators'!$B$15:$W$15, 0),FALSE)*$G25), 0, VLOOKUP(VLOOKUP($A25, 'E4 TB Allocation Details'!$A$18:$L$214, MATCH("Customer ID", 'E4 TB Allocation Details'!$A$18:$L$18, 0),FALSE), 'E2 Allocators'!$B$15:$W$358, MATCH('O5 Details by Class &amp; Accounts'!AW$18, 'E2 Allocators'!$B$15:$W$15, 0),FALSE)*$G25)</f>
        <v>0</v>
      </c>
      <c r="AX25" s="1322">
        <f t="shared" si="2"/>
        <v>0</v>
      </c>
      <c r="AY25" s="1322">
        <f>IF(ISERROR(VLOOKUP(VLOOKUP($A25, 'E4 TB Allocation Details'!$A$18:$L$214, MATCH("Misc ID", 'E4 TB Allocation Details'!$A$18:$L$18, 0),FALSE), 'E2 Allocators'!$B$15:$W$358, MATCH('O5 Details by Class &amp; Accounts'!AY$18, 'E2 Allocators'!$B$15:$W$15, 0),FALSE)*$E25), 0, VLOOKUP(VLOOKUP($A25, 'E4 TB Allocation Details'!$A$18:$L$214, MATCH("Misc ID", 'E4 TB Allocation Details'!$A$18:$L$18, 0),FALSE), 'E2 Allocators'!$B$15:$W$358, MATCH('O5 Details by Class &amp; Accounts'!AY$18, 'E2 Allocators'!$B$15:$W$15, 0),FALSE)*$E25)</f>
        <v>0</v>
      </c>
      <c r="AZ25" s="1322">
        <f>IF(ISERROR(VLOOKUP(VLOOKUP($A25, 'E4 TB Allocation Details'!$A$18:$L$214, MATCH("Misc ID", 'E4 TB Allocation Details'!$A$18:$L$18, 0),FALSE), 'E2 Allocators'!$B$15:$W$358, MATCH('O5 Details by Class &amp; Accounts'!AZ$18, 'E2 Allocators'!$B$15:$W$15, 0),FALSE)*$E25), 0, VLOOKUP(VLOOKUP($A25, 'E4 TB Allocation Details'!$A$18:$L$214, MATCH("Misc ID", 'E4 TB Allocation Details'!$A$18:$L$18, 0),FALSE), 'E2 Allocators'!$B$15:$W$358, MATCH('O5 Details by Class &amp; Accounts'!AZ$18, 'E2 Allocators'!$B$15:$W$15, 0),FALSE)*$E25)</f>
        <v>0</v>
      </c>
      <c r="BA25" s="1322">
        <f>IF(ISERROR(VLOOKUP(VLOOKUP($A25, 'E4 TB Allocation Details'!$A$18:$L$214, MATCH("Misc ID", 'E4 TB Allocation Details'!$A$18:$L$18, 0),FALSE), 'E2 Allocators'!$B$15:$W$358, MATCH('O5 Details by Class &amp; Accounts'!BA$18, 'E2 Allocators'!$B$15:$W$15, 0),FALSE)*$E25), 0, VLOOKUP(VLOOKUP($A25, 'E4 TB Allocation Details'!$A$18:$L$214, MATCH("Misc ID", 'E4 TB Allocation Details'!$A$18:$L$18, 0),FALSE), 'E2 Allocators'!$B$15:$W$358, MATCH('O5 Details by Class &amp; Accounts'!BA$18, 'E2 Allocators'!$B$15:$W$15, 0),FALSE)*$E25)</f>
        <v>0</v>
      </c>
      <c r="BB25" s="1322">
        <f>IF(ISERROR(VLOOKUP(VLOOKUP($A25, 'E4 TB Allocation Details'!$A$18:$L$214, MATCH("Misc ID", 'E4 TB Allocation Details'!$A$18:$L$18, 0),FALSE), 'E2 Allocators'!$B$15:$W$358, MATCH('O5 Details by Class &amp; Accounts'!BB$18, 'E2 Allocators'!$B$15:$W$15, 0),FALSE)*$E25), 0, VLOOKUP(VLOOKUP($A25, 'E4 TB Allocation Details'!$A$18:$L$214, MATCH("Misc ID", 'E4 TB Allocation Details'!$A$18:$L$18, 0),FALSE), 'E2 Allocators'!$B$15:$W$358, MATCH('O5 Details by Class &amp; Accounts'!BB$18, 'E2 Allocators'!$B$15:$W$15, 0),FALSE)*$E25)</f>
        <v>0</v>
      </c>
      <c r="BC25" s="1322">
        <f>IF(ISERROR(VLOOKUP(VLOOKUP($A25, 'E4 TB Allocation Details'!$A$18:$L$214, MATCH("Misc ID", 'E4 TB Allocation Details'!$A$18:$L$18, 0),FALSE), 'E2 Allocators'!$B$15:$W$358, MATCH('O5 Details by Class &amp; Accounts'!BC$18, 'E2 Allocators'!$B$15:$W$15, 0),FALSE)*$E25), 0, VLOOKUP(VLOOKUP($A25, 'E4 TB Allocation Details'!$A$18:$L$214, MATCH("Misc ID", 'E4 TB Allocation Details'!$A$18:$L$18, 0),FALSE), 'E2 Allocators'!$B$15:$W$358, MATCH('O5 Details by Class &amp; Accounts'!BC$18, 'E2 Allocators'!$B$15:$W$15, 0),FALSE)*$E25)</f>
        <v>0</v>
      </c>
      <c r="BD25" s="1322">
        <f>IF(ISERROR(VLOOKUP(VLOOKUP($A25, 'E4 TB Allocation Details'!$A$18:$L$214, MATCH("Misc ID", 'E4 TB Allocation Details'!$A$18:$L$18, 0),FALSE), 'E2 Allocators'!$B$15:$W$358, MATCH('O5 Details by Class &amp; Accounts'!BD$18, 'E2 Allocators'!$B$15:$W$15, 0),FALSE)*$E25), 0, VLOOKUP(VLOOKUP($A25, 'E4 TB Allocation Details'!$A$18:$L$214, MATCH("Misc ID", 'E4 TB Allocation Details'!$A$18:$L$18, 0),FALSE), 'E2 Allocators'!$B$15:$W$358, MATCH('O5 Details by Class &amp; Accounts'!BD$18, 'E2 Allocators'!$B$15:$W$15, 0),FALSE)*$E25)</f>
        <v>0</v>
      </c>
      <c r="BE25" s="1322">
        <f>IF(ISERROR(VLOOKUP(VLOOKUP($A25, 'E4 TB Allocation Details'!$A$18:$L$214, MATCH("Misc ID", 'E4 TB Allocation Details'!$A$18:$L$18, 0),FALSE), 'E2 Allocators'!$B$15:$W$358, MATCH('O5 Details by Class &amp; Accounts'!BE$18, 'E2 Allocators'!$B$15:$W$15, 0),FALSE)*$E25), 0, VLOOKUP(VLOOKUP($A25, 'E4 TB Allocation Details'!$A$18:$L$214, MATCH("Misc ID", 'E4 TB Allocation Details'!$A$18:$L$18, 0),FALSE), 'E2 Allocators'!$B$15:$W$358, MATCH('O5 Details by Class &amp; Accounts'!BE$18, 'E2 Allocators'!$B$15:$W$15, 0),FALSE)*$E25)</f>
        <v>0</v>
      </c>
      <c r="BF25" s="1322">
        <f>IF(ISERROR(VLOOKUP(VLOOKUP($A25, 'E4 TB Allocation Details'!$A$18:$L$214, MATCH("Misc ID", 'E4 TB Allocation Details'!$A$18:$L$18, 0),FALSE), 'E2 Allocators'!$B$15:$W$358, MATCH('O5 Details by Class &amp; Accounts'!BF$18, 'E2 Allocators'!$B$15:$W$15, 0),FALSE)*$E25), 0, VLOOKUP(VLOOKUP($A25, 'E4 TB Allocation Details'!$A$18:$L$214, MATCH("Misc ID", 'E4 TB Allocation Details'!$A$18:$L$18, 0),FALSE), 'E2 Allocators'!$B$15:$W$358, MATCH('O5 Details by Class &amp; Accounts'!BF$18, 'E2 Allocators'!$B$15:$W$15, 0),FALSE)*$E25)</f>
        <v>0</v>
      </c>
      <c r="BG25" s="1322">
        <f>IF(ISERROR(VLOOKUP(VLOOKUP($A25, 'E4 TB Allocation Details'!$A$18:$L$214, MATCH("Misc ID", 'E4 TB Allocation Details'!$A$18:$L$18, 0),FALSE), 'E2 Allocators'!$B$15:$W$358, MATCH('O5 Details by Class &amp; Accounts'!BG$18, 'E2 Allocators'!$B$15:$W$15, 0),FALSE)*$E25), 0, VLOOKUP(VLOOKUP($A25, 'E4 TB Allocation Details'!$A$18:$L$214, MATCH("Misc ID", 'E4 TB Allocation Details'!$A$18:$L$18, 0),FALSE), 'E2 Allocators'!$B$15:$W$358, MATCH('O5 Details by Class &amp; Accounts'!BG$18, 'E2 Allocators'!$B$15:$W$15, 0),FALSE)*$E25)</f>
        <v>0</v>
      </c>
      <c r="BH25" s="1322">
        <f>IF(ISERROR(VLOOKUP(VLOOKUP($A25, 'E4 TB Allocation Details'!$A$18:$L$214, MATCH("Misc ID", 'E4 TB Allocation Details'!$A$18:$L$18, 0),FALSE), 'E2 Allocators'!$B$15:$W$358, MATCH('O5 Details by Class &amp; Accounts'!BH$18, 'E2 Allocators'!$B$15:$W$15, 0),FALSE)*$E25), 0, VLOOKUP(VLOOKUP($A25, 'E4 TB Allocation Details'!$A$18:$L$214, MATCH("Misc ID", 'E4 TB Allocation Details'!$A$18:$L$18, 0),FALSE), 'E2 Allocators'!$B$15:$W$358, MATCH('O5 Details by Class &amp; Accounts'!BH$18, 'E2 Allocators'!$B$15:$W$15, 0),FALSE)*$E25)</f>
        <v>0</v>
      </c>
      <c r="BI25" s="1322">
        <f>IF(ISERROR(VLOOKUP(VLOOKUP($A25, 'E4 TB Allocation Details'!$A$18:$L$214, MATCH("Misc ID", 'E4 TB Allocation Details'!$A$18:$L$18, 0),FALSE), 'E2 Allocators'!$B$15:$W$358, MATCH('O5 Details by Class &amp; Accounts'!BI$18, 'E2 Allocators'!$B$15:$W$15, 0),FALSE)*$E25), 0, VLOOKUP(VLOOKUP($A25, 'E4 TB Allocation Details'!$A$18:$L$214, MATCH("Misc ID", 'E4 TB Allocation Details'!$A$18:$L$18, 0),FALSE), 'E2 Allocators'!$B$15:$W$358, MATCH('O5 Details by Class &amp; Accounts'!BI$18, 'E2 Allocators'!$B$15:$W$15, 0),FALSE)*$E25)</f>
        <v>0</v>
      </c>
      <c r="BJ25" s="1322">
        <f>IF(ISERROR(VLOOKUP(VLOOKUP($A25, 'E4 TB Allocation Details'!$A$18:$L$214, MATCH("Misc ID", 'E4 TB Allocation Details'!$A$18:$L$18, 0),FALSE), 'E2 Allocators'!$B$15:$W$358, MATCH('O5 Details by Class &amp; Accounts'!BJ$18, 'E2 Allocators'!$B$15:$W$15, 0),FALSE)*$E25), 0, VLOOKUP(VLOOKUP($A25, 'E4 TB Allocation Details'!$A$18:$L$214, MATCH("Misc ID", 'E4 TB Allocation Details'!$A$18:$L$18, 0),FALSE), 'E2 Allocators'!$B$15:$W$358, MATCH('O5 Details by Class &amp; Accounts'!BJ$18, 'E2 Allocators'!$B$15:$W$15, 0),FALSE)*$E25)</f>
        <v>0</v>
      </c>
      <c r="BK25" s="1322">
        <f>IF(ISERROR(VLOOKUP(VLOOKUP($A25, 'E4 TB Allocation Details'!$A$18:$L$214, MATCH("Misc ID", 'E4 TB Allocation Details'!$A$18:$L$18, 0),FALSE), 'E2 Allocators'!$B$15:$W$358, MATCH('O5 Details by Class &amp; Accounts'!BK$18, 'E2 Allocators'!$B$15:$W$15, 0),FALSE)*$E25), 0, VLOOKUP(VLOOKUP($A25, 'E4 TB Allocation Details'!$A$18:$L$214, MATCH("Misc ID", 'E4 TB Allocation Details'!$A$18:$L$18, 0),FALSE), 'E2 Allocators'!$B$15:$W$358, MATCH('O5 Details by Class &amp; Accounts'!BK$18, 'E2 Allocators'!$B$15:$W$15, 0),FALSE)*$E25)</f>
        <v>0</v>
      </c>
      <c r="BL25" s="1322">
        <f>IF(ISERROR(VLOOKUP(VLOOKUP($A25, 'E4 TB Allocation Details'!$A$18:$L$214, MATCH("Misc ID", 'E4 TB Allocation Details'!$A$18:$L$18, 0),FALSE), 'E2 Allocators'!$B$15:$W$358, MATCH('O5 Details by Class &amp; Accounts'!BL$18, 'E2 Allocators'!$B$15:$W$15, 0),FALSE)*$E25), 0, VLOOKUP(VLOOKUP($A25, 'E4 TB Allocation Details'!$A$18:$L$214, MATCH("Misc ID", 'E4 TB Allocation Details'!$A$18:$L$18, 0),FALSE), 'E2 Allocators'!$B$15:$W$358, MATCH('O5 Details by Class &amp; Accounts'!BL$18, 'E2 Allocators'!$B$15:$W$15, 0),FALSE)*$E25)</f>
        <v>0</v>
      </c>
      <c r="BM25" s="1322">
        <f>IF(ISERROR(VLOOKUP(VLOOKUP($A25, 'E4 TB Allocation Details'!$A$18:$L$214, MATCH("Misc ID", 'E4 TB Allocation Details'!$A$18:$L$18, 0),FALSE), 'E2 Allocators'!$B$15:$W$358, MATCH('O5 Details by Class &amp; Accounts'!BM$18, 'E2 Allocators'!$B$15:$W$15, 0),FALSE)*$E25), 0, VLOOKUP(VLOOKUP($A25, 'E4 TB Allocation Details'!$A$18:$L$214, MATCH("Misc ID", 'E4 TB Allocation Details'!$A$18:$L$18, 0),FALSE), 'E2 Allocators'!$B$15:$W$358, MATCH('O5 Details by Class &amp; Accounts'!BM$18, 'E2 Allocators'!$B$15:$W$15, 0),FALSE)*$E25)</f>
        <v>0</v>
      </c>
      <c r="BN25" s="1322">
        <f>IF(ISERROR(VLOOKUP(VLOOKUP($A25, 'E4 TB Allocation Details'!$A$18:$L$214, MATCH("Misc ID", 'E4 TB Allocation Details'!$A$18:$L$18, 0),FALSE), 'E2 Allocators'!$B$15:$W$358, MATCH('O5 Details by Class &amp; Accounts'!BN$18, 'E2 Allocators'!$B$15:$W$15, 0),FALSE)*$E25), 0, VLOOKUP(VLOOKUP($A25, 'E4 TB Allocation Details'!$A$18:$L$214, MATCH("Misc ID", 'E4 TB Allocation Details'!$A$18:$L$18, 0),FALSE), 'E2 Allocators'!$B$15:$W$358, MATCH('O5 Details by Class &amp; Accounts'!BN$18, 'E2 Allocators'!$B$15:$W$15, 0),FALSE)*$E25)</f>
        <v>0</v>
      </c>
      <c r="BO25" s="1322">
        <f>IF(ISERROR(VLOOKUP(VLOOKUP($A25, 'E4 TB Allocation Details'!$A$18:$L$214, MATCH("Misc ID", 'E4 TB Allocation Details'!$A$18:$L$18, 0),FALSE), 'E2 Allocators'!$B$15:$W$358, MATCH('O5 Details by Class &amp; Accounts'!BO$18, 'E2 Allocators'!$B$15:$W$15, 0),FALSE)*$E25), 0, VLOOKUP(VLOOKUP($A25, 'E4 TB Allocation Details'!$A$18:$L$214, MATCH("Misc ID", 'E4 TB Allocation Details'!$A$18:$L$18, 0),FALSE), 'E2 Allocators'!$B$15:$W$358, MATCH('O5 Details by Class &amp; Accounts'!BO$18, 'E2 Allocators'!$B$15:$W$15, 0),FALSE)*$E25)</f>
        <v>0</v>
      </c>
      <c r="BP25" s="1322">
        <f>IF(ISERROR(VLOOKUP(VLOOKUP($A25, 'E4 TB Allocation Details'!$A$18:$L$214, MATCH("Misc ID", 'E4 TB Allocation Details'!$A$18:$L$18, 0),FALSE), 'E2 Allocators'!$B$15:$W$358, MATCH('O5 Details by Class &amp; Accounts'!BP$18, 'E2 Allocators'!$B$15:$W$15, 0),FALSE)*$E25), 0, VLOOKUP(VLOOKUP($A25, 'E4 TB Allocation Details'!$A$18:$L$214, MATCH("Misc ID", 'E4 TB Allocation Details'!$A$18:$L$18, 0),FALSE), 'E2 Allocators'!$B$15:$W$358, MATCH('O5 Details by Class &amp; Accounts'!BP$18, 'E2 Allocators'!$B$15:$W$15, 0),FALSE)*$E25)</f>
        <v>0</v>
      </c>
      <c r="BQ25" s="1322">
        <f>IF(ISERROR(VLOOKUP(VLOOKUP($A25, 'E4 TB Allocation Details'!$A$18:$L$214, MATCH("Misc ID", 'E4 TB Allocation Details'!$A$18:$L$18, 0),FALSE), 'E2 Allocators'!$B$15:$W$358, MATCH('O5 Details by Class &amp; Accounts'!BQ$18, 'E2 Allocators'!$B$15:$W$15, 0),FALSE)*$E25), 0, VLOOKUP(VLOOKUP($A25, 'E4 TB Allocation Details'!$A$18:$L$214, MATCH("Misc ID", 'E4 TB Allocation Details'!$A$18:$L$18, 0),FALSE), 'E2 Allocators'!$B$15:$W$358, MATCH('O5 Details by Class &amp; Accounts'!BQ$18, 'E2 Allocators'!$B$15:$W$15, 0),FALSE)*$E25)</f>
        <v>0</v>
      </c>
      <c r="BR25" s="1322">
        <f>IF(ISERROR(VLOOKUP(VLOOKUP($A25, 'E4 TB Allocation Details'!$A$18:$L$214, MATCH("Misc ID", 'E4 TB Allocation Details'!$A$18:$L$18, 0),FALSE), 'E2 Allocators'!$B$15:$W$358, MATCH('O5 Details by Class &amp; Accounts'!BR$18, 'E2 Allocators'!$B$15:$W$15, 0),FALSE)*$E25), 0, VLOOKUP(VLOOKUP($A25, 'E4 TB Allocation Details'!$A$18:$L$214, MATCH("Misc ID", 'E4 TB Allocation Details'!$A$18:$L$18, 0),FALSE), 'E2 Allocators'!$B$15:$W$358, MATCH('O5 Details by Class &amp; Accounts'!BR$18, 'E2 Allocators'!$B$15:$W$15, 0),FALSE)*$E25)</f>
        <v>0</v>
      </c>
      <c r="BS25" s="1322">
        <f t="shared" si="3"/>
        <v>0</v>
      </c>
      <c r="BT25" s="1322">
        <f>IF(ISERROR(VLOOKUP(VLOOKUP($A25, 'E4 TB Allocation Details'!$A$18:$L$214, MATCH("A &amp; G ID", 'E4 TB Allocation Details'!$A$18:$L$18, 0),FALSE), 'E2 Allocators'!$B$15:$W$358, MATCH('O5 Details by Class &amp; Accounts'!BT$18, 'E2 Allocators'!$B$15:$W$15, 0),FALSE)*$E25), 0, VLOOKUP(VLOOKUP($A25, 'E4 TB Allocation Details'!$A$18:$L$214, MATCH("A &amp; G ID", 'E4 TB Allocation Details'!$A$18:$L$18, 0),FALSE), 'E2 Allocators'!$B$15:$W$358, MATCH('O5 Details by Class &amp; Accounts'!BT$18, 'E2 Allocators'!$B$15:$W$15, 0),FALSE)*$E25)</f>
        <v>0</v>
      </c>
      <c r="BU25" s="1322">
        <f>IF(ISERROR(VLOOKUP(VLOOKUP($A25, 'E4 TB Allocation Details'!$A$18:$L$214, MATCH("A &amp; G ID", 'E4 TB Allocation Details'!$A$18:$L$18, 0),FALSE), 'E2 Allocators'!$B$15:$W$358, MATCH('O5 Details by Class &amp; Accounts'!BU$18, 'E2 Allocators'!$B$15:$W$15, 0),FALSE)*$E25), 0, VLOOKUP(VLOOKUP($A25, 'E4 TB Allocation Details'!$A$18:$L$214, MATCH("A &amp; G ID", 'E4 TB Allocation Details'!$A$18:$L$18, 0),FALSE), 'E2 Allocators'!$B$15:$W$358, MATCH('O5 Details by Class &amp; Accounts'!BU$18, 'E2 Allocators'!$B$15:$W$15, 0),FALSE)*$E25)</f>
        <v>0</v>
      </c>
      <c r="BV25" s="1322">
        <f>IF(ISERROR(VLOOKUP(VLOOKUP($A25, 'E4 TB Allocation Details'!$A$18:$L$214, MATCH("A &amp; G ID", 'E4 TB Allocation Details'!$A$18:$L$18, 0),FALSE), 'E2 Allocators'!$B$15:$W$358, MATCH('O5 Details by Class &amp; Accounts'!BV$18, 'E2 Allocators'!$B$15:$W$15, 0),FALSE)*$E25), 0, VLOOKUP(VLOOKUP($A25, 'E4 TB Allocation Details'!$A$18:$L$214, MATCH("A &amp; G ID", 'E4 TB Allocation Details'!$A$18:$L$18, 0),FALSE), 'E2 Allocators'!$B$15:$W$358, MATCH('O5 Details by Class &amp; Accounts'!BV$18, 'E2 Allocators'!$B$15:$W$15, 0),FALSE)*$E25)</f>
        <v>0</v>
      </c>
      <c r="BW25" s="1322">
        <f>IF(ISERROR(VLOOKUP(VLOOKUP($A25, 'E4 TB Allocation Details'!$A$18:$L$214, MATCH("A &amp; G ID", 'E4 TB Allocation Details'!$A$18:$L$18, 0),FALSE), 'E2 Allocators'!$B$15:$W$358, MATCH('O5 Details by Class &amp; Accounts'!BW$18, 'E2 Allocators'!$B$15:$W$15, 0),FALSE)*$E25), 0, VLOOKUP(VLOOKUP($A25, 'E4 TB Allocation Details'!$A$18:$L$214, MATCH("A &amp; G ID", 'E4 TB Allocation Details'!$A$18:$L$18, 0),FALSE), 'E2 Allocators'!$B$15:$W$358, MATCH('O5 Details by Class &amp; Accounts'!BW$18, 'E2 Allocators'!$B$15:$W$15, 0),FALSE)*$E25)</f>
        <v>0</v>
      </c>
      <c r="BX25" s="1322">
        <f>IF(ISERROR(VLOOKUP(VLOOKUP($A25, 'E4 TB Allocation Details'!$A$18:$L$214, MATCH("A &amp; G ID", 'E4 TB Allocation Details'!$A$18:$L$18, 0),FALSE), 'E2 Allocators'!$B$15:$W$358, MATCH('O5 Details by Class &amp; Accounts'!BX$18, 'E2 Allocators'!$B$15:$W$15, 0),FALSE)*$E25), 0, VLOOKUP(VLOOKUP($A25, 'E4 TB Allocation Details'!$A$18:$L$214, MATCH("A &amp; G ID", 'E4 TB Allocation Details'!$A$18:$L$18, 0),FALSE), 'E2 Allocators'!$B$15:$W$358, MATCH('O5 Details by Class &amp; Accounts'!BX$18, 'E2 Allocators'!$B$15:$W$15, 0),FALSE)*$E25)</f>
        <v>0</v>
      </c>
      <c r="BY25" s="1322">
        <f>IF(ISERROR(VLOOKUP(VLOOKUP($A25, 'E4 TB Allocation Details'!$A$18:$L$214, MATCH("A &amp; G ID", 'E4 TB Allocation Details'!$A$18:$L$18, 0),FALSE), 'E2 Allocators'!$B$15:$W$358, MATCH('O5 Details by Class &amp; Accounts'!BY$18, 'E2 Allocators'!$B$15:$W$15, 0),FALSE)*$E25), 0, VLOOKUP(VLOOKUP($A25, 'E4 TB Allocation Details'!$A$18:$L$214, MATCH("A &amp; G ID", 'E4 TB Allocation Details'!$A$18:$L$18, 0),FALSE), 'E2 Allocators'!$B$15:$W$358, MATCH('O5 Details by Class &amp; Accounts'!BY$18, 'E2 Allocators'!$B$15:$W$15, 0),FALSE)*$E25)</f>
        <v>0</v>
      </c>
      <c r="BZ25" s="1322">
        <f>IF(ISERROR(VLOOKUP(VLOOKUP($A25, 'E4 TB Allocation Details'!$A$18:$L$214, MATCH("A &amp; G ID", 'E4 TB Allocation Details'!$A$18:$L$18, 0),FALSE), 'E2 Allocators'!$B$15:$W$358, MATCH('O5 Details by Class &amp; Accounts'!BZ$18, 'E2 Allocators'!$B$15:$W$15, 0),FALSE)*$E25), 0, VLOOKUP(VLOOKUP($A25, 'E4 TB Allocation Details'!$A$18:$L$214, MATCH("A &amp; G ID", 'E4 TB Allocation Details'!$A$18:$L$18, 0),FALSE), 'E2 Allocators'!$B$15:$W$358, MATCH('O5 Details by Class &amp; Accounts'!BZ$18, 'E2 Allocators'!$B$15:$W$15, 0),FALSE)*$E25)</f>
        <v>0</v>
      </c>
      <c r="CA25" s="1322">
        <f>IF(ISERROR(VLOOKUP(VLOOKUP($A25, 'E4 TB Allocation Details'!$A$18:$L$214, MATCH("A &amp; G ID", 'E4 TB Allocation Details'!$A$18:$L$18, 0),FALSE), 'E2 Allocators'!$B$15:$W$358, MATCH('O5 Details by Class &amp; Accounts'!CA$18, 'E2 Allocators'!$B$15:$W$15, 0),FALSE)*$E25), 0, VLOOKUP(VLOOKUP($A25, 'E4 TB Allocation Details'!$A$18:$L$214, MATCH("A &amp; G ID", 'E4 TB Allocation Details'!$A$18:$L$18, 0),FALSE), 'E2 Allocators'!$B$15:$W$358, MATCH('O5 Details by Class &amp; Accounts'!CA$18, 'E2 Allocators'!$B$15:$W$15, 0),FALSE)*$E25)</f>
        <v>0</v>
      </c>
      <c r="CB25" s="1322">
        <f>IF(ISERROR(VLOOKUP(VLOOKUP($A25, 'E4 TB Allocation Details'!$A$18:$L$214, MATCH("A &amp; G ID", 'E4 TB Allocation Details'!$A$18:$L$18, 0),FALSE), 'E2 Allocators'!$B$15:$W$358, MATCH('O5 Details by Class &amp; Accounts'!CB$18, 'E2 Allocators'!$B$15:$W$15, 0),FALSE)*$E25), 0, VLOOKUP(VLOOKUP($A25, 'E4 TB Allocation Details'!$A$18:$L$214, MATCH("A &amp; G ID", 'E4 TB Allocation Details'!$A$18:$L$18, 0),FALSE), 'E2 Allocators'!$B$15:$W$358, MATCH('O5 Details by Class &amp; Accounts'!CB$18, 'E2 Allocators'!$B$15:$W$15, 0),FALSE)*$E25)</f>
        <v>0</v>
      </c>
      <c r="CC25" s="1322">
        <f>IF(ISERROR(VLOOKUP(VLOOKUP($A25, 'E4 TB Allocation Details'!$A$18:$L$214, MATCH("A &amp; G ID", 'E4 TB Allocation Details'!$A$18:$L$18, 0),FALSE), 'E2 Allocators'!$B$15:$W$358, MATCH('O5 Details by Class &amp; Accounts'!CC$18, 'E2 Allocators'!$B$15:$W$15, 0),FALSE)*$E25), 0, VLOOKUP(VLOOKUP($A25, 'E4 TB Allocation Details'!$A$18:$L$214, MATCH("A &amp; G ID", 'E4 TB Allocation Details'!$A$18:$L$18, 0),FALSE), 'E2 Allocators'!$B$15:$W$358, MATCH('O5 Details by Class &amp; Accounts'!CC$18, 'E2 Allocators'!$B$15:$W$15, 0),FALSE)*$E25)</f>
        <v>0</v>
      </c>
      <c r="CD25" s="1322">
        <f>IF(ISERROR(VLOOKUP(VLOOKUP($A25, 'E4 TB Allocation Details'!$A$18:$L$214, MATCH("A &amp; G ID", 'E4 TB Allocation Details'!$A$18:$L$18, 0),FALSE), 'E2 Allocators'!$B$15:$W$358, MATCH('O5 Details by Class &amp; Accounts'!CD$18, 'E2 Allocators'!$B$15:$W$15, 0),FALSE)*$E25), 0, VLOOKUP(VLOOKUP($A25, 'E4 TB Allocation Details'!$A$18:$L$214, MATCH("A &amp; G ID", 'E4 TB Allocation Details'!$A$18:$L$18, 0),FALSE), 'E2 Allocators'!$B$15:$W$358, MATCH('O5 Details by Class &amp; Accounts'!CD$18, 'E2 Allocators'!$B$15:$W$15, 0),FALSE)*$E25)</f>
        <v>0</v>
      </c>
      <c r="CE25" s="1322">
        <f>IF(ISERROR(VLOOKUP(VLOOKUP($A25, 'E4 TB Allocation Details'!$A$18:$L$214, MATCH("A &amp; G ID", 'E4 TB Allocation Details'!$A$18:$L$18, 0),FALSE), 'E2 Allocators'!$B$15:$W$358, MATCH('O5 Details by Class &amp; Accounts'!CE$18, 'E2 Allocators'!$B$15:$W$15, 0),FALSE)*$E25), 0, VLOOKUP(VLOOKUP($A25, 'E4 TB Allocation Details'!$A$18:$L$214, MATCH("A &amp; G ID", 'E4 TB Allocation Details'!$A$18:$L$18, 0),FALSE), 'E2 Allocators'!$B$15:$W$358, MATCH('O5 Details by Class &amp; Accounts'!CE$18, 'E2 Allocators'!$B$15:$W$15, 0),FALSE)*$E25)</f>
        <v>0</v>
      </c>
      <c r="CF25" s="1322">
        <f>IF(ISERROR(VLOOKUP(VLOOKUP($A25, 'E4 TB Allocation Details'!$A$18:$L$214, MATCH("A &amp; G ID", 'E4 TB Allocation Details'!$A$18:$L$18, 0),FALSE), 'E2 Allocators'!$B$15:$W$358, MATCH('O5 Details by Class &amp; Accounts'!CF$18, 'E2 Allocators'!$B$15:$W$15, 0),FALSE)*$E25), 0, VLOOKUP(VLOOKUP($A25, 'E4 TB Allocation Details'!$A$18:$L$214, MATCH("A &amp; G ID", 'E4 TB Allocation Details'!$A$18:$L$18, 0),FALSE), 'E2 Allocators'!$B$15:$W$358, MATCH('O5 Details by Class &amp; Accounts'!CF$18, 'E2 Allocators'!$B$15:$W$15, 0),FALSE)*$E25)</f>
        <v>0</v>
      </c>
      <c r="CG25" s="1322">
        <f>IF(ISERROR(VLOOKUP(VLOOKUP($A25, 'E4 TB Allocation Details'!$A$18:$L$214, MATCH("A &amp; G ID", 'E4 TB Allocation Details'!$A$18:$L$18, 0),FALSE), 'E2 Allocators'!$B$15:$W$358, MATCH('O5 Details by Class &amp; Accounts'!CG$18, 'E2 Allocators'!$B$15:$W$15, 0),FALSE)*$E25), 0, VLOOKUP(VLOOKUP($A25, 'E4 TB Allocation Details'!$A$18:$L$214, MATCH("A &amp; G ID", 'E4 TB Allocation Details'!$A$18:$L$18, 0),FALSE), 'E2 Allocators'!$B$15:$W$358, MATCH('O5 Details by Class &amp; Accounts'!CG$18, 'E2 Allocators'!$B$15:$W$15, 0),FALSE)*$E25)</f>
        <v>0</v>
      </c>
      <c r="CH25" s="1322">
        <f>IF(ISERROR(VLOOKUP(VLOOKUP($A25, 'E4 TB Allocation Details'!$A$18:$L$214, MATCH("A &amp; G ID", 'E4 TB Allocation Details'!$A$18:$L$18, 0),FALSE), 'E2 Allocators'!$B$15:$W$358, MATCH('O5 Details by Class &amp; Accounts'!CH$18, 'E2 Allocators'!$B$15:$W$15, 0),FALSE)*$E25), 0, VLOOKUP(VLOOKUP($A25, 'E4 TB Allocation Details'!$A$18:$L$214, MATCH("A &amp; G ID", 'E4 TB Allocation Details'!$A$18:$L$18, 0),FALSE), 'E2 Allocators'!$B$15:$W$358, MATCH('O5 Details by Class &amp; Accounts'!CH$18, 'E2 Allocators'!$B$15:$W$15, 0),FALSE)*$E25)</f>
        <v>0</v>
      </c>
      <c r="CI25" s="1322">
        <f>IF(ISERROR(VLOOKUP(VLOOKUP($A25, 'E4 TB Allocation Details'!$A$18:$L$214, MATCH("A &amp; G ID", 'E4 TB Allocation Details'!$A$18:$L$18, 0),FALSE), 'E2 Allocators'!$B$15:$W$358, MATCH('O5 Details by Class &amp; Accounts'!CI$18, 'E2 Allocators'!$B$15:$W$15, 0),FALSE)*$E25), 0, VLOOKUP(VLOOKUP($A25, 'E4 TB Allocation Details'!$A$18:$L$214, MATCH("A &amp; G ID", 'E4 TB Allocation Details'!$A$18:$L$18, 0),FALSE), 'E2 Allocators'!$B$15:$W$358, MATCH('O5 Details by Class &amp; Accounts'!CI$18, 'E2 Allocators'!$B$15:$W$15, 0),FALSE)*$E25)</f>
        <v>0</v>
      </c>
      <c r="CJ25" s="1322">
        <f>IF(ISERROR(VLOOKUP(VLOOKUP($A25, 'E4 TB Allocation Details'!$A$18:$L$214, MATCH("A &amp; G ID", 'E4 TB Allocation Details'!$A$18:$L$18, 0),FALSE), 'E2 Allocators'!$B$15:$W$358, MATCH('O5 Details by Class &amp; Accounts'!CJ$18, 'E2 Allocators'!$B$15:$W$15, 0),FALSE)*$E25), 0, VLOOKUP(VLOOKUP($A25, 'E4 TB Allocation Details'!$A$18:$L$214, MATCH("A &amp; G ID", 'E4 TB Allocation Details'!$A$18:$L$18, 0),FALSE), 'E2 Allocators'!$B$15:$W$358, MATCH('O5 Details by Class &amp; Accounts'!CJ$18, 'E2 Allocators'!$B$15:$W$15, 0),FALSE)*$E25)</f>
        <v>0</v>
      </c>
      <c r="CK25" s="1322">
        <f>IF(ISERROR(VLOOKUP(VLOOKUP($A25, 'E4 TB Allocation Details'!$A$18:$L$214, MATCH("A &amp; G ID", 'E4 TB Allocation Details'!$A$18:$L$18, 0),FALSE), 'E2 Allocators'!$B$15:$W$358, MATCH('O5 Details by Class &amp; Accounts'!CK$18, 'E2 Allocators'!$B$15:$W$15, 0),FALSE)*$E25), 0, VLOOKUP(VLOOKUP($A25, 'E4 TB Allocation Details'!$A$18:$L$214, MATCH("A &amp; G ID", 'E4 TB Allocation Details'!$A$18:$L$18, 0),FALSE), 'E2 Allocators'!$B$15:$W$358, MATCH('O5 Details by Class &amp; Accounts'!CK$18, 'E2 Allocators'!$B$15:$W$15, 0),FALSE)*$E25)</f>
        <v>0</v>
      </c>
      <c r="CL25" s="1322">
        <f>IF(ISERROR(VLOOKUP(VLOOKUP($A25, 'E4 TB Allocation Details'!$A$18:$L$214, MATCH("A &amp; G ID", 'E4 TB Allocation Details'!$A$18:$L$18, 0),FALSE), 'E2 Allocators'!$B$15:$W$358, MATCH('O5 Details by Class &amp; Accounts'!CL$18, 'E2 Allocators'!$B$15:$W$15, 0),FALSE)*$E25), 0, VLOOKUP(VLOOKUP($A25, 'E4 TB Allocation Details'!$A$18:$L$214, MATCH("A &amp; G ID", 'E4 TB Allocation Details'!$A$18:$L$18, 0),FALSE), 'E2 Allocators'!$B$15:$W$358, MATCH('O5 Details by Class &amp; Accounts'!CL$18, 'E2 Allocators'!$B$15:$W$15, 0),FALSE)*$E25)</f>
        <v>0</v>
      </c>
      <c r="CM25" s="1322">
        <f>IF(ISERROR(VLOOKUP(VLOOKUP($A25, 'E4 TB Allocation Details'!$A$18:$L$214, MATCH("A &amp; G ID", 'E4 TB Allocation Details'!$A$18:$L$18, 0),FALSE), 'E2 Allocators'!$B$15:$W$358, MATCH('O5 Details by Class &amp; Accounts'!CM$18, 'E2 Allocators'!$B$15:$W$15, 0),FALSE)*$E25), 0, VLOOKUP(VLOOKUP($A25, 'E4 TB Allocation Details'!$A$18:$L$214, MATCH("A &amp; G ID", 'E4 TB Allocation Details'!$A$18:$L$18, 0),FALSE), 'E2 Allocators'!$B$15:$W$358, MATCH('O5 Details by Class &amp; Accounts'!CM$18, 'E2 Allocators'!$B$15:$W$15, 0),FALSE)*$E25)</f>
        <v>0</v>
      </c>
      <c r="CN25" s="1322">
        <f t="shared" si="5"/>
        <v>0</v>
      </c>
      <c r="CO25" s="1651">
        <f t="shared" si="4"/>
        <v>0</v>
      </c>
      <c r="CQ25" s="1899" t="inlineStr">
        <is>
          <t/>
        </is>
      </c>
    </row>
    <row r="26" spans="1:95" s="64" customFormat="1" ht="12.75" x14ac:dyDescent="0.2">
      <c r="A26" s="1088" t="s">
        <v>818</v>
      </c>
      <c r="B26" s="1089" t="s">
        <v>343</v>
      </c>
      <c r="C26" s="1648">
        <f>IF(ISERROR(VLOOKUP($A26,'I3 TB Data'!$A$19:$H$483,MATCH('O5 Details by Class &amp; Accounts'!$C$18, 'I3 TB Data'!$A$19:$H$19,0),0)), 0, VLOOKUP($A26,'I3 TB Data'!$A$19:$H$483,MATCH('O5 Details by Class &amp; Accounts'!$C$18,'I3 TB Data'!$A$19:$H$19,0),0))</f>
        <v>0</v>
      </c>
      <c r="D26" s="1649">
        <f>'I4 BO ASSETS'!E23</f>
        <v>0</v>
      </c>
      <c r="E26" s="1648">
        <f t="shared" si="6"/>
        <v>0</v>
      </c>
      <c r="F26" s="1650">
        <f>IF(ISERROR(VLOOKUP($A26, 'E1 Categorization'!A33:E124, MATCH("Customer Component", 'E1 Categorization'!$A$33:$E$33,0), 0)), 0, IF(VLOOKUP($A26, 'E1 Categorization'!A33:E124, MATCH("Customer Component", 'E1 Categorization'!$A$33:$E$33,0), 0)=0, 'O5 Details by Class &amp; Accounts'!$E26, IF(AND(VLOOKUP($A26, 'E1 Categorization'!A33:E124, MATCH("Customer Component", 'E1 Categorization'!$A$33:$E$33,0), 0) &gt;0, VLOOKUP($A26, 'E1 Categorization'!A33:E124, MATCH("Customer Component", 'E1 Categorization'!$A$33:$E$33,0), 0)&lt;1), 'O5 Details by Class &amp; Accounts'!$E26*(1-VLOOKUP($A26, 'E1 Categorization'!A33:E124, MATCH("Customer Component", 'E1 Categorization'!$A$33:$E$33,0), 0)), 0)))</f>
        <v>0</v>
      </c>
      <c r="G26" s="1650">
        <f>IF(ISERROR(VLOOKUP($A26, 'E1 Categorization'!A33:E124, MATCH("Customer Component", 'E1 Categorization'!$A$33:$E$33,0), 0)),0, IF(VLOOKUP($A26, 'E1 Categorization'!A33:E124, MATCH("Customer Component", 'E1 Categorization'!$A$33:$E$33,0), 0)=0, 0, IF(AND(VLOOKUP($A26, 'E1 Categorization'!A33:E124, MATCH("Customer Component", 'E1 Categorization'!$A$33:$E$33,0), 0) &gt;0, VLOOKUP($A26, 'E1 Categorization'!A33:E124, MATCH("Customer Component", 'E1 Categorization'!$A$33:$E$33,0), 0)&lt;1), 'O5 Details by Class &amp; Accounts'!$E26*(VLOOKUP($A26, 'E1 Categorization'!A33:E124, MATCH("Customer Component", 'E1 Categorization'!$A$33:$E$33,0), 0)), 'O5 Details by Class &amp; Accounts'!$E26)))</f>
        <v>0</v>
      </c>
      <c r="H26" s="1322">
        <f t="shared" si="0"/>
        <v>0</v>
      </c>
      <c r="I26" s="1322">
        <f>IF(ISERROR(VLOOKUP(VLOOKUP($A26, 'E4 TB Allocation Details'!$A$18:$L$214, MATCH("Demand ID", 'E4 TB Allocation Details'!$A$18:$L$18, 0),FALSE), 'E2 Allocators'!$B$15:$W$358, MATCH('O5 Details by Class &amp; Accounts'!I$18, 'E2 Allocators'!$B$15:$W$15, 0),FALSE)*$F26), 0, VLOOKUP(VLOOKUP($A26, 'E4 TB Allocation Details'!$A$18:$L$214, MATCH("Demand ID", 'E4 TB Allocation Details'!$A$18:$L$18, 0),FALSE), 'E2 Allocators'!$B$15:$W$358, MATCH('O5 Details by Class &amp; Accounts'!I$18, 'E2 Allocators'!$B$15:$W$15, 0),FALSE)*$F26)</f>
        <v>0</v>
      </c>
      <c r="J26" s="1322">
        <f>IF(ISERROR(VLOOKUP(VLOOKUP($A26, 'E4 TB Allocation Details'!$A$18:$L$214, MATCH("Demand ID", 'E4 TB Allocation Details'!$A$18:$L$18, 0),FALSE), 'E2 Allocators'!$B$15:$W$358, MATCH('O5 Details by Class &amp; Accounts'!J$18, 'E2 Allocators'!$B$15:$W$15, 0),FALSE)*$F26), 0, VLOOKUP(VLOOKUP($A26, 'E4 TB Allocation Details'!$A$18:$L$214, MATCH("Demand ID", 'E4 TB Allocation Details'!$A$18:$L$18, 0),FALSE), 'E2 Allocators'!$B$15:$W$358, MATCH('O5 Details by Class &amp; Accounts'!J$18, 'E2 Allocators'!$B$15:$W$15, 0),FALSE)*$F26)</f>
        <v>0</v>
      </c>
      <c r="K26" s="1322">
        <f>IF(ISERROR(VLOOKUP(VLOOKUP($A26, 'E4 TB Allocation Details'!$A$18:$L$214, MATCH("Demand ID", 'E4 TB Allocation Details'!$A$18:$L$18, 0),FALSE), 'E2 Allocators'!$B$15:$W$358, MATCH('O5 Details by Class &amp; Accounts'!K$18, 'E2 Allocators'!$B$15:$W$15, 0),FALSE)*$F26), 0, VLOOKUP(VLOOKUP($A26, 'E4 TB Allocation Details'!$A$18:$L$214, MATCH("Demand ID", 'E4 TB Allocation Details'!$A$18:$L$18, 0),FALSE), 'E2 Allocators'!$B$15:$W$358, MATCH('O5 Details by Class &amp; Accounts'!K$18, 'E2 Allocators'!$B$15:$W$15, 0),FALSE)*$F26)</f>
        <v>0</v>
      </c>
      <c r="L26" s="1322">
        <f>IF(ISERROR(VLOOKUP(VLOOKUP($A26, 'E4 TB Allocation Details'!$A$18:$L$214, MATCH("Demand ID", 'E4 TB Allocation Details'!$A$18:$L$18, 0),FALSE), 'E2 Allocators'!$B$15:$W$358, MATCH('O5 Details by Class &amp; Accounts'!L$18, 'E2 Allocators'!$B$15:$W$15, 0),FALSE)*$F26), 0, VLOOKUP(VLOOKUP($A26, 'E4 TB Allocation Details'!$A$18:$L$214, MATCH("Demand ID", 'E4 TB Allocation Details'!$A$18:$L$18, 0),FALSE), 'E2 Allocators'!$B$15:$W$358, MATCH('O5 Details by Class &amp; Accounts'!L$18, 'E2 Allocators'!$B$15:$W$15, 0),FALSE)*$F26)</f>
        <v>0</v>
      </c>
      <c r="M26" s="1322">
        <f>IF(ISERROR(VLOOKUP(VLOOKUP($A26, 'E4 TB Allocation Details'!$A$18:$L$214, MATCH("Demand ID", 'E4 TB Allocation Details'!$A$18:$L$18, 0),FALSE), 'E2 Allocators'!$B$15:$W$358, MATCH('O5 Details by Class &amp; Accounts'!M$18, 'E2 Allocators'!$B$15:$W$15, 0),FALSE)*$F26), 0, VLOOKUP(VLOOKUP($A26, 'E4 TB Allocation Details'!$A$18:$L$214, MATCH("Demand ID", 'E4 TB Allocation Details'!$A$18:$L$18, 0),FALSE), 'E2 Allocators'!$B$15:$W$358, MATCH('O5 Details by Class &amp; Accounts'!M$18, 'E2 Allocators'!$B$15:$W$15, 0),FALSE)*$F26)</f>
        <v>0</v>
      </c>
      <c r="N26" s="1322">
        <f>IF(ISERROR(VLOOKUP(VLOOKUP($A26, 'E4 TB Allocation Details'!$A$18:$L$214, MATCH("Demand ID", 'E4 TB Allocation Details'!$A$18:$L$18, 0),FALSE), 'E2 Allocators'!$B$15:$W$358, MATCH('O5 Details by Class &amp; Accounts'!N$18, 'E2 Allocators'!$B$15:$W$15, 0),FALSE)*$F26), 0, VLOOKUP(VLOOKUP($A26, 'E4 TB Allocation Details'!$A$18:$L$214, MATCH("Demand ID", 'E4 TB Allocation Details'!$A$18:$L$18, 0),FALSE), 'E2 Allocators'!$B$15:$W$358, MATCH('O5 Details by Class &amp; Accounts'!N$18, 'E2 Allocators'!$B$15:$W$15, 0),FALSE)*$F26)</f>
        <v>0</v>
      </c>
      <c r="O26" s="1322">
        <f>IF(ISERROR(VLOOKUP(VLOOKUP($A26, 'E4 TB Allocation Details'!$A$18:$L$214, MATCH("Demand ID", 'E4 TB Allocation Details'!$A$18:$L$18, 0),FALSE), 'E2 Allocators'!$B$15:$W$358, MATCH('O5 Details by Class &amp; Accounts'!O$18, 'E2 Allocators'!$B$15:$W$15, 0),FALSE)*$F26), 0, VLOOKUP(VLOOKUP($A26, 'E4 TB Allocation Details'!$A$18:$L$214, MATCH("Demand ID", 'E4 TB Allocation Details'!$A$18:$L$18, 0),FALSE), 'E2 Allocators'!$B$15:$W$358, MATCH('O5 Details by Class &amp; Accounts'!O$18, 'E2 Allocators'!$B$15:$W$15, 0),FALSE)*$F26)</f>
        <v>0</v>
      </c>
      <c r="P26" s="1322">
        <f>IF(ISERROR(VLOOKUP(VLOOKUP($A26, 'E4 TB Allocation Details'!$A$18:$L$214, MATCH("Demand ID", 'E4 TB Allocation Details'!$A$18:$L$18, 0),FALSE), 'E2 Allocators'!$B$15:$W$358, MATCH('O5 Details by Class &amp; Accounts'!P$18, 'E2 Allocators'!$B$15:$W$15, 0),FALSE)*$F26), 0, VLOOKUP(VLOOKUP($A26, 'E4 TB Allocation Details'!$A$18:$L$214, MATCH("Demand ID", 'E4 TB Allocation Details'!$A$18:$L$18, 0),FALSE), 'E2 Allocators'!$B$15:$W$358, MATCH('O5 Details by Class &amp; Accounts'!P$18, 'E2 Allocators'!$B$15:$W$15, 0),FALSE)*$F26)</f>
        <v>0</v>
      </c>
      <c r="Q26" s="1322">
        <f>IF(ISERROR(VLOOKUP(VLOOKUP($A26, 'E4 TB Allocation Details'!$A$18:$L$214, MATCH("Demand ID", 'E4 TB Allocation Details'!$A$18:$L$18, 0),FALSE), 'E2 Allocators'!$B$15:$W$358, MATCH('O5 Details by Class &amp; Accounts'!Q$18, 'E2 Allocators'!$B$15:$W$15, 0),FALSE)*$F26), 0, VLOOKUP(VLOOKUP($A26, 'E4 TB Allocation Details'!$A$18:$L$214, MATCH("Demand ID", 'E4 TB Allocation Details'!$A$18:$L$18, 0),FALSE), 'E2 Allocators'!$B$15:$W$358, MATCH('O5 Details by Class &amp; Accounts'!Q$18, 'E2 Allocators'!$B$15:$W$15, 0),FALSE)*$F26)</f>
        <v>0</v>
      </c>
      <c r="R26" s="1322">
        <f>IF(ISERROR(VLOOKUP(VLOOKUP($A26, 'E4 TB Allocation Details'!$A$18:$L$214, MATCH("Demand ID", 'E4 TB Allocation Details'!$A$18:$L$18, 0),FALSE), 'E2 Allocators'!$B$15:$W$358, MATCH('O5 Details by Class &amp; Accounts'!R$18, 'E2 Allocators'!$B$15:$W$15, 0),FALSE)*$F26), 0, VLOOKUP(VLOOKUP($A26, 'E4 TB Allocation Details'!$A$18:$L$214, MATCH("Demand ID", 'E4 TB Allocation Details'!$A$18:$L$18, 0),FALSE), 'E2 Allocators'!$B$15:$W$358, MATCH('O5 Details by Class &amp; Accounts'!R$18, 'E2 Allocators'!$B$15:$W$15, 0),FALSE)*$F26)</f>
        <v>0</v>
      </c>
      <c r="S26" s="1322">
        <f>IF(ISERROR(VLOOKUP(VLOOKUP($A26, 'E4 TB Allocation Details'!$A$18:$L$214, MATCH("Demand ID", 'E4 TB Allocation Details'!$A$18:$L$18, 0),FALSE), 'E2 Allocators'!$B$15:$W$358, MATCH('O5 Details by Class &amp; Accounts'!S$18, 'E2 Allocators'!$B$15:$W$15, 0),FALSE)*$F26), 0, VLOOKUP(VLOOKUP($A26, 'E4 TB Allocation Details'!$A$18:$L$214, MATCH("Demand ID", 'E4 TB Allocation Details'!$A$18:$L$18, 0),FALSE), 'E2 Allocators'!$B$15:$W$358, MATCH('O5 Details by Class &amp; Accounts'!S$18, 'E2 Allocators'!$B$15:$W$15, 0),FALSE)*$F26)</f>
        <v>0</v>
      </c>
      <c r="T26" s="1322">
        <f>IF(ISERROR(VLOOKUP(VLOOKUP($A26, 'E4 TB Allocation Details'!$A$18:$L$214, MATCH("Demand ID", 'E4 TB Allocation Details'!$A$18:$L$18, 0),FALSE), 'E2 Allocators'!$B$15:$W$358, MATCH('O5 Details by Class &amp; Accounts'!T$18, 'E2 Allocators'!$B$15:$W$15, 0),FALSE)*$F26), 0, VLOOKUP(VLOOKUP($A26, 'E4 TB Allocation Details'!$A$18:$L$214, MATCH("Demand ID", 'E4 TB Allocation Details'!$A$18:$L$18, 0),FALSE), 'E2 Allocators'!$B$15:$W$358, MATCH('O5 Details by Class &amp; Accounts'!T$18, 'E2 Allocators'!$B$15:$W$15, 0),FALSE)*$F26)</f>
        <v>0</v>
      </c>
      <c r="U26" s="1322">
        <f>IF(ISERROR(VLOOKUP(VLOOKUP($A26, 'E4 TB Allocation Details'!$A$18:$L$214, MATCH("Demand ID", 'E4 TB Allocation Details'!$A$18:$L$18, 0),FALSE), 'E2 Allocators'!$B$15:$W$358, MATCH('O5 Details by Class &amp; Accounts'!U$18, 'E2 Allocators'!$B$15:$W$15, 0),FALSE)*$F26), 0, VLOOKUP(VLOOKUP($A26, 'E4 TB Allocation Details'!$A$18:$L$214, MATCH("Demand ID", 'E4 TB Allocation Details'!$A$18:$L$18, 0),FALSE), 'E2 Allocators'!$B$15:$W$358, MATCH('O5 Details by Class &amp; Accounts'!U$18, 'E2 Allocators'!$B$15:$W$15, 0),FALSE)*$F26)</f>
        <v>0</v>
      </c>
      <c r="V26" s="1322">
        <f>IF(ISERROR(VLOOKUP(VLOOKUP($A26, 'E4 TB Allocation Details'!$A$18:$L$214, MATCH("Demand ID", 'E4 TB Allocation Details'!$A$18:$L$18, 0),FALSE), 'E2 Allocators'!$B$15:$W$358, MATCH('O5 Details by Class &amp; Accounts'!V$18, 'E2 Allocators'!$B$15:$W$15, 0),FALSE)*$F26), 0, VLOOKUP(VLOOKUP($A26, 'E4 TB Allocation Details'!$A$18:$L$214, MATCH("Demand ID", 'E4 TB Allocation Details'!$A$18:$L$18, 0),FALSE), 'E2 Allocators'!$B$15:$W$358, MATCH('O5 Details by Class &amp; Accounts'!V$18, 'E2 Allocators'!$B$15:$W$15, 0),FALSE)*$F26)</f>
        <v>0</v>
      </c>
      <c r="W26" s="1322">
        <f>IF(ISERROR(VLOOKUP(VLOOKUP($A26, 'E4 TB Allocation Details'!$A$18:$L$214, MATCH("Demand ID", 'E4 TB Allocation Details'!$A$18:$L$18, 0),FALSE), 'E2 Allocators'!$B$15:$W$358, MATCH('O5 Details by Class &amp; Accounts'!W$18, 'E2 Allocators'!$B$15:$W$15, 0),FALSE)*$F26), 0, VLOOKUP(VLOOKUP($A26, 'E4 TB Allocation Details'!$A$18:$L$214, MATCH("Demand ID", 'E4 TB Allocation Details'!$A$18:$L$18, 0),FALSE), 'E2 Allocators'!$B$15:$W$358, MATCH('O5 Details by Class &amp; Accounts'!W$18, 'E2 Allocators'!$B$15:$W$15, 0),FALSE)*$F26)</f>
        <v>0</v>
      </c>
      <c r="X26" s="1322">
        <f>IF(ISERROR(VLOOKUP(VLOOKUP($A26, 'E4 TB Allocation Details'!$A$18:$L$214, MATCH("Demand ID", 'E4 TB Allocation Details'!$A$18:$L$18, 0),FALSE), 'E2 Allocators'!$B$15:$W$358, MATCH('O5 Details by Class &amp; Accounts'!X$18, 'E2 Allocators'!$B$15:$W$15, 0),FALSE)*$F26), 0, VLOOKUP(VLOOKUP($A26, 'E4 TB Allocation Details'!$A$18:$L$214, MATCH("Demand ID", 'E4 TB Allocation Details'!$A$18:$L$18, 0),FALSE), 'E2 Allocators'!$B$15:$W$358, MATCH('O5 Details by Class &amp; Accounts'!X$18, 'E2 Allocators'!$B$15:$W$15, 0),FALSE)*$F26)</f>
        <v>0</v>
      </c>
      <c r="Y26" s="1322">
        <f>IF(ISERROR(VLOOKUP(VLOOKUP($A26, 'E4 TB Allocation Details'!$A$18:$L$214, MATCH("Demand ID", 'E4 TB Allocation Details'!$A$18:$L$18, 0),FALSE), 'E2 Allocators'!$B$15:$W$358, MATCH('O5 Details by Class &amp; Accounts'!Y$18, 'E2 Allocators'!$B$15:$W$15, 0),FALSE)*$F26), 0, VLOOKUP(VLOOKUP($A26, 'E4 TB Allocation Details'!$A$18:$L$214, MATCH("Demand ID", 'E4 TB Allocation Details'!$A$18:$L$18, 0),FALSE), 'E2 Allocators'!$B$15:$W$358, MATCH('O5 Details by Class &amp; Accounts'!Y$18, 'E2 Allocators'!$B$15:$W$15, 0),FALSE)*$F26)</f>
        <v>0</v>
      </c>
      <c r="Z26" s="1322">
        <f>IF(ISERROR(VLOOKUP(VLOOKUP($A26, 'E4 TB Allocation Details'!$A$18:$L$214, MATCH("Demand ID", 'E4 TB Allocation Details'!$A$18:$L$18, 0),FALSE), 'E2 Allocators'!$B$15:$W$358, MATCH('O5 Details by Class &amp; Accounts'!Z$18, 'E2 Allocators'!$B$15:$W$15, 0),FALSE)*$F26), 0, VLOOKUP(VLOOKUP($A26, 'E4 TB Allocation Details'!$A$18:$L$214, MATCH("Demand ID", 'E4 TB Allocation Details'!$A$18:$L$18, 0),FALSE), 'E2 Allocators'!$B$15:$W$358, MATCH('O5 Details by Class &amp; Accounts'!Z$18, 'E2 Allocators'!$B$15:$W$15, 0),FALSE)*$F26)</f>
        <v>0</v>
      </c>
      <c r="AA26" s="1322">
        <f>IF(ISERROR(VLOOKUP(VLOOKUP($A26, 'E4 TB Allocation Details'!$A$18:$L$214, MATCH("Demand ID", 'E4 TB Allocation Details'!$A$18:$L$18, 0),FALSE), 'E2 Allocators'!$B$15:$W$358, MATCH('O5 Details by Class &amp; Accounts'!AA$18, 'E2 Allocators'!$B$15:$W$15, 0),FALSE)*$F26), 0, VLOOKUP(VLOOKUP($A26, 'E4 TB Allocation Details'!$A$18:$L$214, MATCH("Demand ID", 'E4 TB Allocation Details'!$A$18:$L$18, 0),FALSE), 'E2 Allocators'!$B$15:$W$358, MATCH('O5 Details by Class &amp; Accounts'!AA$18, 'E2 Allocators'!$B$15:$W$15, 0),FALSE)*$F26)</f>
        <v>0</v>
      </c>
      <c r="AB26" s="1322">
        <f>IF(ISERROR(VLOOKUP(VLOOKUP($A26, 'E4 TB Allocation Details'!$A$18:$L$214, MATCH("Demand ID", 'E4 TB Allocation Details'!$A$18:$L$18, 0),FALSE), 'E2 Allocators'!$B$15:$W$358, MATCH('O5 Details by Class &amp; Accounts'!AB$18, 'E2 Allocators'!$B$15:$W$15, 0),FALSE)*$F26), 0, VLOOKUP(VLOOKUP($A26, 'E4 TB Allocation Details'!$A$18:$L$214, MATCH("Demand ID", 'E4 TB Allocation Details'!$A$18:$L$18, 0),FALSE), 'E2 Allocators'!$B$15:$W$358, MATCH('O5 Details by Class &amp; Accounts'!AB$18, 'E2 Allocators'!$B$15:$W$15, 0),FALSE)*$F26)</f>
        <v>0</v>
      </c>
      <c r="AC26" s="1322">
        <f t="shared" si="1"/>
        <v>0</v>
      </c>
      <c r="AD26" s="1322">
        <f>IF(ISERROR(VLOOKUP(VLOOKUP($A26, 'E4 TB Allocation Details'!$A$18:$L$214, MATCH("Customer ID", 'E4 TB Allocation Details'!$A$18:$L$18, 0),FALSE), 'E2 Allocators'!$B$15:$W$358, MATCH('O5 Details by Class &amp; Accounts'!AD$18, 'E2 Allocators'!$B$15:$W$15, 0),FALSE)*$G26), 0, VLOOKUP(VLOOKUP($A26, 'E4 TB Allocation Details'!$A$18:$L$214, MATCH("Customer ID", 'E4 TB Allocation Details'!$A$18:$L$18, 0),FALSE), 'E2 Allocators'!$B$15:$W$358, MATCH('O5 Details by Class &amp; Accounts'!AD$18, 'E2 Allocators'!$B$15:$W$15, 0),FALSE)*$G26)</f>
        <v>0</v>
      </c>
      <c r="AE26" s="1322">
        <f>IF(ISERROR(VLOOKUP(VLOOKUP($A26, 'E4 TB Allocation Details'!$A$18:$L$214, MATCH("Customer ID", 'E4 TB Allocation Details'!$A$18:$L$18, 0),FALSE), 'E2 Allocators'!$B$15:$W$358, MATCH('O5 Details by Class &amp; Accounts'!AE$18, 'E2 Allocators'!$B$15:$W$15, 0),FALSE)*$G26), 0, VLOOKUP(VLOOKUP($A26, 'E4 TB Allocation Details'!$A$18:$L$214, MATCH("Customer ID", 'E4 TB Allocation Details'!$A$18:$L$18, 0),FALSE), 'E2 Allocators'!$B$15:$W$358, MATCH('O5 Details by Class &amp; Accounts'!AE$18, 'E2 Allocators'!$B$15:$W$15, 0),FALSE)*$G26)</f>
        <v>0</v>
      </c>
      <c r="AF26" s="1322">
        <f>IF(ISERROR(VLOOKUP(VLOOKUP($A26, 'E4 TB Allocation Details'!$A$18:$L$214, MATCH("Customer ID", 'E4 TB Allocation Details'!$A$18:$L$18, 0),FALSE), 'E2 Allocators'!$B$15:$W$358, MATCH('O5 Details by Class &amp; Accounts'!AF$18, 'E2 Allocators'!$B$15:$W$15, 0),FALSE)*$G26), 0, VLOOKUP(VLOOKUP($A26, 'E4 TB Allocation Details'!$A$18:$L$214, MATCH("Customer ID", 'E4 TB Allocation Details'!$A$18:$L$18, 0),FALSE), 'E2 Allocators'!$B$15:$W$358, MATCH('O5 Details by Class &amp; Accounts'!AF$18, 'E2 Allocators'!$B$15:$W$15, 0),FALSE)*$G26)</f>
        <v>0</v>
      </c>
      <c r="AG26" s="1322">
        <f>IF(ISERROR(VLOOKUP(VLOOKUP($A26, 'E4 TB Allocation Details'!$A$18:$L$214, MATCH("Customer ID", 'E4 TB Allocation Details'!$A$18:$L$18, 0),FALSE), 'E2 Allocators'!$B$15:$W$358, MATCH('O5 Details by Class &amp; Accounts'!AG$18, 'E2 Allocators'!$B$15:$W$15, 0),FALSE)*$G26), 0, VLOOKUP(VLOOKUP($A26, 'E4 TB Allocation Details'!$A$18:$L$214, MATCH("Customer ID", 'E4 TB Allocation Details'!$A$18:$L$18, 0),FALSE), 'E2 Allocators'!$B$15:$W$358, MATCH('O5 Details by Class &amp; Accounts'!AG$18, 'E2 Allocators'!$B$15:$W$15, 0),FALSE)*$G26)</f>
        <v>0</v>
      </c>
      <c r="AH26" s="1322">
        <f>IF(ISERROR(VLOOKUP(VLOOKUP($A26, 'E4 TB Allocation Details'!$A$18:$L$214, MATCH("Customer ID", 'E4 TB Allocation Details'!$A$18:$L$18, 0),FALSE), 'E2 Allocators'!$B$15:$W$358, MATCH('O5 Details by Class &amp; Accounts'!AH$18, 'E2 Allocators'!$B$15:$W$15, 0),FALSE)*$G26), 0, VLOOKUP(VLOOKUP($A26, 'E4 TB Allocation Details'!$A$18:$L$214, MATCH("Customer ID", 'E4 TB Allocation Details'!$A$18:$L$18, 0),FALSE), 'E2 Allocators'!$B$15:$W$358, MATCH('O5 Details by Class &amp; Accounts'!AH$18, 'E2 Allocators'!$B$15:$W$15, 0),FALSE)*$G26)</f>
        <v>0</v>
      </c>
      <c r="AI26" s="1322">
        <f>IF(ISERROR(VLOOKUP(VLOOKUP($A26, 'E4 TB Allocation Details'!$A$18:$L$214, MATCH("Customer ID", 'E4 TB Allocation Details'!$A$18:$L$18, 0),FALSE), 'E2 Allocators'!$B$15:$W$358, MATCH('O5 Details by Class &amp; Accounts'!AI$18, 'E2 Allocators'!$B$15:$W$15, 0),FALSE)*$G26), 0, VLOOKUP(VLOOKUP($A26, 'E4 TB Allocation Details'!$A$18:$L$214, MATCH("Customer ID", 'E4 TB Allocation Details'!$A$18:$L$18, 0),FALSE), 'E2 Allocators'!$B$15:$W$358, MATCH('O5 Details by Class &amp; Accounts'!AI$18, 'E2 Allocators'!$B$15:$W$15, 0),FALSE)*$G26)</f>
        <v>0</v>
      </c>
      <c r="AJ26" s="1322">
        <f>IF(ISERROR(VLOOKUP(VLOOKUP($A26, 'E4 TB Allocation Details'!$A$18:$L$214, MATCH("Customer ID", 'E4 TB Allocation Details'!$A$18:$L$18, 0),FALSE), 'E2 Allocators'!$B$15:$W$358, MATCH('O5 Details by Class &amp; Accounts'!AJ$18, 'E2 Allocators'!$B$15:$W$15, 0),FALSE)*$G26), 0, VLOOKUP(VLOOKUP($A26, 'E4 TB Allocation Details'!$A$18:$L$214, MATCH("Customer ID", 'E4 TB Allocation Details'!$A$18:$L$18, 0),FALSE), 'E2 Allocators'!$B$15:$W$358, MATCH('O5 Details by Class &amp; Accounts'!AJ$18, 'E2 Allocators'!$B$15:$W$15, 0),FALSE)*$G26)</f>
        <v>0</v>
      </c>
      <c r="AK26" s="1322">
        <f>IF(ISERROR(VLOOKUP(VLOOKUP($A26, 'E4 TB Allocation Details'!$A$18:$L$214, MATCH("Customer ID", 'E4 TB Allocation Details'!$A$18:$L$18, 0),FALSE), 'E2 Allocators'!$B$15:$W$358, MATCH('O5 Details by Class &amp; Accounts'!AK$18, 'E2 Allocators'!$B$15:$W$15, 0),FALSE)*$G26), 0, VLOOKUP(VLOOKUP($A26, 'E4 TB Allocation Details'!$A$18:$L$214, MATCH("Customer ID", 'E4 TB Allocation Details'!$A$18:$L$18, 0),FALSE), 'E2 Allocators'!$B$15:$W$358, MATCH('O5 Details by Class &amp; Accounts'!AK$18, 'E2 Allocators'!$B$15:$W$15, 0),FALSE)*$G26)</f>
        <v>0</v>
      </c>
      <c r="AL26" s="1322">
        <f>IF(ISERROR(VLOOKUP(VLOOKUP($A26, 'E4 TB Allocation Details'!$A$18:$L$214, MATCH("Customer ID", 'E4 TB Allocation Details'!$A$18:$L$18, 0),FALSE), 'E2 Allocators'!$B$15:$W$358, MATCH('O5 Details by Class &amp; Accounts'!AL$18, 'E2 Allocators'!$B$15:$W$15, 0),FALSE)*$G26), 0, VLOOKUP(VLOOKUP($A26, 'E4 TB Allocation Details'!$A$18:$L$214, MATCH("Customer ID", 'E4 TB Allocation Details'!$A$18:$L$18, 0),FALSE), 'E2 Allocators'!$B$15:$W$358, MATCH('O5 Details by Class &amp; Accounts'!AL$18, 'E2 Allocators'!$B$15:$W$15, 0),FALSE)*$G26)</f>
        <v>0</v>
      </c>
      <c r="AM26" s="1322">
        <f>IF(ISERROR(VLOOKUP(VLOOKUP($A26, 'E4 TB Allocation Details'!$A$18:$L$214, MATCH("Customer ID", 'E4 TB Allocation Details'!$A$18:$L$18, 0),FALSE), 'E2 Allocators'!$B$15:$W$358, MATCH('O5 Details by Class &amp; Accounts'!AM$18, 'E2 Allocators'!$B$15:$W$15, 0),FALSE)*$G26), 0, VLOOKUP(VLOOKUP($A26, 'E4 TB Allocation Details'!$A$18:$L$214, MATCH("Customer ID", 'E4 TB Allocation Details'!$A$18:$L$18, 0),FALSE), 'E2 Allocators'!$B$15:$W$358, MATCH('O5 Details by Class &amp; Accounts'!AM$18, 'E2 Allocators'!$B$15:$W$15, 0),FALSE)*$G26)</f>
        <v>0</v>
      </c>
      <c r="AN26" s="1322">
        <f>IF(ISERROR(VLOOKUP(VLOOKUP($A26, 'E4 TB Allocation Details'!$A$18:$L$214, MATCH("Customer ID", 'E4 TB Allocation Details'!$A$18:$L$18, 0),FALSE), 'E2 Allocators'!$B$15:$W$358, MATCH('O5 Details by Class &amp; Accounts'!AN$18, 'E2 Allocators'!$B$15:$W$15, 0),FALSE)*$G26), 0, VLOOKUP(VLOOKUP($A26, 'E4 TB Allocation Details'!$A$18:$L$214, MATCH("Customer ID", 'E4 TB Allocation Details'!$A$18:$L$18, 0),FALSE), 'E2 Allocators'!$B$15:$W$358, MATCH('O5 Details by Class &amp; Accounts'!AN$18, 'E2 Allocators'!$B$15:$W$15, 0),FALSE)*$G26)</f>
        <v>0</v>
      </c>
      <c r="AO26" s="1322">
        <f>IF(ISERROR(VLOOKUP(VLOOKUP($A26, 'E4 TB Allocation Details'!$A$18:$L$214, MATCH("Customer ID", 'E4 TB Allocation Details'!$A$18:$L$18, 0),FALSE), 'E2 Allocators'!$B$15:$W$358, MATCH('O5 Details by Class &amp; Accounts'!AO$18, 'E2 Allocators'!$B$15:$W$15, 0),FALSE)*$G26), 0, VLOOKUP(VLOOKUP($A26, 'E4 TB Allocation Details'!$A$18:$L$214, MATCH("Customer ID", 'E4 TB Allocation Details'!$A$18:$L$18, 0),FALSE), 'E2 Allocators'!$B$15:$W$358, MATCH('O5 Details by Class &amp; Accounts'!AO$18, 'E2 Allocators'!$B$15:$W$15, 0),FALSE)*$G26)</f>
        <v>0</v>
      </c>
      <c r="AP26" s="1322">
        <f>IF(ISERROR(VLOOKUP(VLOOKUP($A26, 'E4 TB Allocation Details'!$A$18:$L$214, MATCH("Customer ID", 'E4 TB Allocation Details'!$A$18:$L$18, 0),FALSE), 'E2 Allocators'!$B$15:$W$358, MATCH('O5 Details by Class &amp; Accounts'!AP$18, 'E2 Allocators'!$B$15:$W$15, 0),FALSE)*$G26), 0, VLOOKUP(VLOOKUP($A26, 'E4 TB Allocation Details'!$A$18:$L$214, MATCH("Customer ID", 'E4 TB Allocation Details'!$A$18:$L$18, 0),FALSE), 'E2 Allocators'!$B$15:$W$358, MATCH('O5 Details by Class &amp; Accounts'!AP$18, 'E2 Allocators'!$B$15:$W$15, 0),FALSE)*$G26)</f>
        <v>0</v>
      </c>
      <c r="AQ26" s="1322">
        <f>IF(ISERROR(VLOOKUP(VLOOKUP($A26, 'E4 TB Allocation Details'!$A$18:$L$214, MATCH("Customer ID", 'E4 TB Allocation Details'!$A$18:$L$18, 0),FALSE), 'E2 Allocators'!$B$15:$W$358, MATCH('O5 Details by Class &amp; Accounts'!AQ$18, 'E2 Allocators'!$B$15:$W$15, 0),FALSE)*$G26), 0, VLOOKUP(VLOOKUP($A26, 'E4 TB Allocation Details'!$A$18:$L$214, MATCH("Customer ID", 'E4 TB Allocation Details'!$A$18:$L$18, 0),FALSE), 'E2 Allocators'!$B$15:$W$358, MATCH('O5 Details by Class &amp; Accounts'!AQ$18, 'E2 Allocators'!$B$15:$W$15, 0),FALSE)*$G26)</f>
        <v>0</v>
      </c>
      <c r="AR26" s="1322">
        <f>IF(ISERROR(VLOOKUP(VLOOKUP($A26, 'E4 TB Allocation Details'!$A$18:$L$214, MATCH("Customer ID", 'E4 TB Allocation Details'!$A$18:$L$18, 0),FALSE), 'E2 Allocators'!$B$15:$W$358, MATCH('O5 Details by Class &amp; Accounts'!AR$18, 'E2 Allocators'!$B$15:$W$15, 0),FALSE)*$G26), 0, VLOOKUP(VLOOKUP($A26, 'E4 TB Allocation Details'!$A$18:$L$214, MATCH("Customer ID", 'E4 TB Allocation Details'!$A$18:$L$18, 0),FALSE), 'E2 Allocators'!$B$15:$W$358, MATCH('O5 Details by Class &amp; Accounts'!AR$18, 'E2 Allocators'!$B$15:$W$15, 0),FALSE)*$G26)</f>
        <v>0</v>
      </c>
      <c r="AS26" s="1322">
        <f>IF(ISERROR(VLOOKUP(VLOOKUP($A26, 'E4 TB Allocation Details'!$A$18:$L$214, MATCH("Customer ID", 'E4 TB Allocation Details'!$A$18:$L$18, 0),FALSE), 'E2 Allocators'!$B$15:$W$358, MATCH('O5 Details by Class &amp; Accounts'!AS$18, 'E2 Allocators'!$B$15:$W$15, 0),FALSE)*$G26), 0, VLOOKUP(VLOOKUP($A26, 'E4 TB Allocation Details'!$A$18:$L$214, MATCH("Customer ID", 'E4 TB Allocation Details'!$A$18:$L$18, 0),FALSE), 'E2 Allocators'!$B$15:$W$358, MATCH('O5 Details by Class &amp; Accounts'!AS$18, 'E2 Allocators'!$B$15:$W$15, 0),FALSE)*$G26)</f>
        <v>0</v>
      </c>
      <c r="AT26" s="1322">
        <f>IF(ISERROR(VLOOKUP(VLOOKUP($A26, 'E4 TB Allocation Details'!$A$18:$L$214, MATCH("Customer ID", 'E4 TB Allocation Details'!$A$18:$L$18, 0),FALSE), 'E2 Allocators'!$B$15:$W$358, MATCH('O5 Details by Class &amp; Accounts'!AT$18, 'E2 Allocators'!$B$15:$W$15, 0),FALSE)*$G26), 0, VLOOKUP(VLOOKUP($A26, 'E4 TB Allocation Details'!$A$18:$L$214, MATCH("Customer ID", 'E4 TB Allocation Details'!$A$18:$L$18, 0),FALSE), 'E2 Allocators'!$B$15:$W$358, MATCH('O5 Details by Class &amp; Accounts'!AT$18, 'E2 Allocators'!$B$15:$W$15, 0),FALSE)*$G26)</f>
        <v>0</v>
      </c>
      <c r="AU26" s="1322">
        <f>IF(ISERROR(VLOOKUP(VLOOKUP($A26, 'E4 TB Allocation Details'!$A$18:$L$214, MATCH("Customer ID", 'E4 TB Allocation Details'!$A$18:$L$18, 0),FALSE), 'E2 Allocators'!$B$15:$W$358, MATCH('O5 Details by Class &amp; Accounts'!AU$18, 'E2 Allocators'!$B$15:$W$15, 0),FALSE)*$G26), 0, VLOOKUP(VLOOKUP($A26, 'E4 TB Allocation Details'!$A$18:$L$214, MATCH("Customer ID", 'E4 TB Allocation Details'!$A$18:$L$18, 0),FALSE), 'E2 Allocators'!$B$15:$W$358, MATCH('O5 Details by Class &amp; Accounts'!AU$18, 'E2 Allocators'!$B$15:$W$15, 0),FALSE)*$G26)</f>
        <v>0</v>
      </c>
      <c r="AV26" s="1322">
        <f>IF(ISERROR(VLOOKUP(VLOOKUP($A26, 'E4 TB Allocation Details'!$A$18:$L$214, MATCH("Customer ID", 'E4 TB Allocation Details'!$A$18:$L$18, 0),FALSE), 'E2 Allocators'!$B$15:$W$358, MATCH('O5 Details by Class &amp; Accounts'!AV$18, 'E2 Allocators'!$B$15:$W$15, 0),FALSE)*$G26), 0, VLOOKUP(VLOOKUP($A26, 'E4 TB Allocation Details'!$A$18:$L$214, MATCH("Customer ID", 'E4 TB Allocation Details'!$A$18:$L$18, 0),FALSE), 'E2 Allocators'!$B$15:$W$358, MATCH('O5 Details by Class &amp; Accounts'!AV$18, 'E2 Allocators'!$B$15:$W$15, 0),FALSE)*$G26)</f>
        <v>0</v>
      </c>
      <c r="AW26" s="1322">
        <f>IF(ISERROR(VLOOKUP(VLOOKUP($A26, 'E4 TB Allocation Details'!$A$18:$L$214, MATCH("Customer ID", 'E4 TB Allocation Details'!$A$18:$L$18, 0),FALSE), 'E2 Allocators'!$B$15:$W$358, MATCH('O5 Details by Class &amp; Accounts'!AW$18, 'E2 Allocators'!$B$15:$W$15, 0),FALSE)*$G26), 0, VLOOKUP(VLOOKUP($A26, 'E4 TB Allocation Details'!$A$18:$L$214, MATCH("Customer ID", 'E4 TB Allocation Details'!$A$18:$L$18, 0),FALSE), 'E2 Allocators'!$B$15:$W$358, MATCH('O5 Details by Class &amp; Accounts'!AW$18, 'E2 Allocators'!$B$15:$W$15, 0),FALSE)*$G26)</f>
        <v>0</v>
      </c>
      <c r="AX26" s="1322">
        <f t="shared" si="2"/>
        <v>0</v>
      </c>
      <c r="AY26" s="1322">
        <f>IF(ISERROR(VLOOKUP(VLOOKUP($A26, 'E4 TB Allocation Details'!$A$18:$L$214, MATCH("Misc ID", 'E4 TB Allocation Details'!$A$18:$L$18, 0),FALSE), 'E2 Allocators'!$B$15:$W$358, MATCH('O5 Details by Class &amp; Accounts'!AY$18, 'E2 Allocators'!$B$15:$W$15, 0),FALSE)*$E26), 0, VLOOKUP(VLOOKUP($A26, 'E4 TB Allocation Details'!$A$18:$L$214, MATCH("Misc ID", 'E4 TB Allocation Details'!$A$18:$L$18, 0),FALSE), 'E2 Allocators'!$B$15:$W$358, MATCH('O5 Details by Class &amp; Accounts'!AY$18, 'E2 Allocators'!$B$15:$W$15, 0),FALSE)*$E26)</f>
        <v>0</v>
      </c>
      <c r="AZ26" s="1322">
        <f>IF(ISERROR(VLOOKUP(VLOOKUP($A26, 'E4 TB Allocation Details'!$A$18:$L$214, MATCH("Misc ID", 'E4 TB Allocation Details'!$A$18:$L$18, 0),FALSE), 'E2 Allocators'!$B$15:$W$358, MATCH('O5 Details by Class &amp; Accounts'!AZ$18, 'E2 Allocators'!$B$15:$W$15, 0),FALSE)*$E26), 0, VLOOKUP(VLOOKUP($A26, 'E4 TB Allocation Details'!$A$18:$L$214, MATCH("Misc ID", 'E4 TB Allocation Details'!$A$18:$L$18, 0),FALSE), 'E2 Allocators'!$B$15:$W$358, MATCH('O5 Details by Class &amp; Accounts'!AZ$18, 'E2 Allocators'!$B$15:$W$15, 0),FALSE)*$E26)</f>
        <v>0</v>
      </c>
      <c r="BA26" s="1322">
        <f>IF(ISERROR(VLOOKUP(VLOOKUP($A26, 'E4 TB Allocation Details'!$A$18:$L$214, MATCH("Misc ID", 'E4 TB Allocation Details'!$A$18:$L$18, 0),FALSE), 'E2 Allocators'!$B$15:$W$358, MATCH('O5 Details by Class &amp; Accounts'!BA$18, 'E2 Allocators'!$B$15:$W$15, 0),FALSE)*$E26), 0, VLOOKUP(VLOOKUP($A26, 'E4 TB Allocation Details'!$A$18:$L$214, MATCH("Misc ID", 'E4 TB Allocation Details'!$A$18:$L$18, 0),FALSE), 'E2 Allocators'!$B$15:$W$358, MATCH('O5 Details by Class &amp; Accounts'!BA$18, 'E2 Allocators'!$B$15:$W$15, 0),FALSE)*$E26)</f>
        <v>0</v>
      </c>
      <c r="BB26" s="1322">
        <f>IF(ISERROR(VLOOKUP(VLOOKUP($A26, 'E4 TB Allocation Details'!$A$18:$L$214, MATCH("Misc ID", 'E4 TB Allocation Details'!$A$18:$L$18, 0),FALSE), 'E2 Allocators'!$B$15:$W$358, MATCH('O5 Details by Class &amp; Accounts'!BB$18, 'E2 Allocators'!$B$15:$W$15, 0),FALSE)*$E26), 0, VLOOKUP(VLOOKUP($A26, 'E4 TB Allocation Details'!$A$18:$L$214, MATCH("Misc ID", 'E4 TB Allocation Details'!$A$18:$L$18, 0),FALSE), 'E2 Allocators'!$B$15:$W$358, MATCH('O5 Details by Class &amp; Accounts'!BB$18, 'E2 Allocators'!$B$15:$W$15, 0),FALSE)*$E26)</f>
        <v>0</v>
      </c>
      <c r="BC26" s="1322">
        <f>IF(ISERROR(VLOOKUP(VLOOKUP($A26, 'E4 TB Allocation Details'!$A$18:$L$214, MATCH("Misc ID", 'E4 TB Allocation Details'!$A$18:$L$18, 0),FALSE), 'E2 Allocators'!$B$15:$W$358, MATCH('O5 Details by Class &amp; Accounts'!BC$18, 'E2 Allocators'!$B$15:$W$15, 0),FALSE)*$E26), 0, VLOOKUP(VLOOKUP($A26, 'E4 TB Allocation Details'!$A$18:$L$214, MATCH("Misc ID", 'E4 TB Allocation Details'!$A$18:$L$18, 0),FALSE), 'E2 Allocators'!$B$15:$W$358, MATCH('O5 Details by Class &amp; Accounts'!BC$18, 'E2 Allocators'!$B$15:$W$15, 0),FALSE)*$E26)</f>
        <v>0</v>
      </c>
      <c r="BD26" s="1322">
        <f>IF(ISERROR(VLOOKUP(VLOOKUP($A26, 'E4 TB Allocation Details'!$A$18:$L$214, MATCH("Misc ID", 'E4 TB Allocation Details'!$A$18:$L$18, 0),FALSE), 'E2 Allocators'!$B$15:$W$358, MATCH('O5 Details by Class &amp; Accounts'!BD$18, 'E2 Allocators'!$B$15:$W$15, 0),FALSE)*$E26), 0, VLOOKUP(VLOOKUP($A26, 'E4 TB Allocation Details'!$A$18:$L$214, MATCH("Misc ID", 'E4 TB Allocation Details'!$A$18:$L$18, 0),FALSE), 'E2 Allocators'!$B$15:$W$358, MATCH('O5 Details by Class &amp; Accounts'!BD$18, 'E2 Allocators'!$B$15:$W$15, 0),FALSE)*$E26)</f>
        <v>0</v>
      </c>
      <c r="BE26" s="1322">
        <f>IF(ISERROR(VLOOKUP(VLOOKUP($A26, 'E4 TB Allocation Details'!$A$18:$L$214, MATCH("Misc ID", 'E4 TB Allocation Details'!$A$18:$L$18, 0),FALSE), 'E2 Allocators'!$B$15:$W$358, MATCH('O5 Details by Class &amp; Accounts'!BE$18, 'E2 Allocators'!$B$15:$W$15, 0),FALSE)*$E26), 0, VLOOKUP(VLOOKUP($A26, 'E4 TB Allocation Details'!$A$18:$L$214, MATCH("Misc ID", 'E4 TB Allocation Details'!$A$18:$L$18, 0),FALSE), 'E2 Allocators'!$B$15:$W$358, MATCH('O5 Details by Class &amp; Accounts'!BE$18, 'E2 Allocators'!$B$15:$W$15, 0),FALSE)*$E26)</f>
        <v>0</v>
      </c>
      <c r="BF26" s="1322">
        <f>IF(ISERROR(VLOOKUP(VLOOKUP($A26, 'E4 TB Allocation Details'!$A$18:$L$214, MATCH("Misc ID", 'E4 TB Allocation Details'!$A$18:$L$18, 0),FALSE), 'E2 Allocators'!$B$15:$W$358, MATCH('O5 Details by Class &amp; Accounts'!BF$18, 'E2 Allocators'!$B$15:$W$15, 0),FALSE)*$E26), 0, VLOOKUP(VLOOKUP($A26, 'E4 TB Allocation Details'!$A$18:$L$214, MATCH("Misc ID", 'E4 TB Allocation Details'!$A$18:$L$18, 0),FALSE), 'E2 Allocators'!$B$15:$W$358, MATCH('O5 Details by Class &amp; Accounts'!BF$18, 'E2 Allocators'!$B$15:$W$15, 0),FALSE)*$E26)</f>
        <v>0</v>
      </c>
      <c r="BG26" s="1322">
        <f>IF(ISERROR(VLOOKUP(VLOOKUP($A26, 'E4 TB Allocation Details'!$A$18:$L$214, MATCH("Misc ID", 'E4 TB Allocation Details'!$A$18:$L$18, 0),FALSE), 'E2 Allocators'!$B$15:$W$358, MATCH('O5 Details by Class &amp; Accounts'!BG$18, 'E2 Allocators'!$B$15:$W$15, 0),FALSE)*$E26), 0, VLOOKUP(VLOOKUP($A26, 'E4 TB Allocation Details'!$A$18:$L$214, MATCH("Misc ID", 'E4 TB Allocation Details'!$A$18:$L$18, 0),FALSE), 'E2 Allocators'!$B$15:$W$358, MATCH('O5 Details by Class &amp; Accounts'!BG$18, 'E2 Allocators'!$B$15:$W$15, 0),FALSE)*$E26)</f>
        <v>0</v>
      </c>
      <c r="BH26" s="1322">
        <f>IF(ISERROR(VLOOKUP(VLOOKUP($A26, 'E4 TB Allocation Details'!$A$18:$L$214, MATCH("Misc ID", 'E4 TB Allocation Details'!$A$18:$L$18, 0),FALSE), 'E2 Allocators'!$B$15:$W$358, MATCH('O5 Details by Class &amp; Accounts'!BH$18, 'E2 Allocators'!$B$15:$W$15, 0),FALSE)*$E26), 0, VLOOKUP(VLOOKUP($A26, 'E4 TB Allocation Details'!$A$18:$L$214, MATCH("Misc ID", 'E4 TB Allocation Details'!$A$18:$L$18, 0),FALSE), 'E2 Allocators'!$B$15:$W$358, MATCH('O5 Details by Class &amp; Accounts'!BH$18, 'E2 Allocators'!$B$15:$W$15, 0),FALSE)*$E26)</f>
        <v>0</v>
      </c>
      <c r="BI26" s="1322">
        <f>IF(ISERROR(VLOOKUP(VLOOKUP($A26, 'E4 TB Allocation Details'!$A$18:$L$214, MATCH("Misc ID", 'E4 TB Allocation Details'!$A$18:$L$18, 0),FALSE), 'E2 Allocators'!$B$15:$W$358, MATCH('O5 Details by Class &amp; Accounts'!BI$18, 'E2 Allocators'!$B$15:$W$15, 0),FALSE)*$E26), 0, VLOOKUP(VLOOKUP($A26, 'E4 TB Allocation Details'!$A$18:$L$214, MATCH("Misc ID", 'E4 TB Allocation Details'!$A$18:$L$18, 0),FALSE), 'E2 Allocators'!$B$15:$W$358, MATCH('O5 Details by Class &amp; Accounts'!BI$18, 'E2 Allocators'!$B$15:$W$15, 0),FALSE)*$E26)</f>
        <v>0</v>
      </c>
      <c r="BJ26" s="1322">
        <f>IF(ISERROR(VLOOKUP(VLOOKUP($A26, 'E4 TB Allocation Details'!$A$18:$L$214, MATCH("Misc ID", 'E4 TB Allocation Details'!$A$18:$L$18, 0),FALSE), 'E2 Allocators'!$B$15:$W$358, MATCH('O5 Details by Class &amp; Accounts'!BJ$18, 'E2 Allocators'!$B$15:$W$15, 0),FALSE)*$E26), 0, VLOOKUP(VLOOKUP($A26, 'E4 TB Allocation Details'!$A$18:$L$214, MATCH("Misc ID", 'E4 TB Allocation Details'!$A$18:$L$18, 0),FALSE), 'E2 Allocators'!$B$15:$W$358, MATCH('O5 Details by Class &amp; Accounts'!BJ$18, 'E2 Allocators'!$B$15:$W$15, 0),FALSE)*$E26)</f>
        <v>0</v>
      </c>
      <c r="BK26" s="1322">
        <f>IF(ISERROR(VLOOKUP(VLOOKUP($A26, 'E4 TB Allocation Details'!$A$18:$L$214, MATCH("Misc ID", 'E4 TB Allocation Details'!$A$18:$L$18, 0),FALSE), 'E2 Allocators'!$B$15:$W$358, MATCH('O5 Details by Class &amp; Accounts'!BK$18, 'E2 Allocators'!$B$15:$W$15, 0),FALSE)*$E26), 0, VLOOKUP(VLOOKUP($A26, 'E4 TB Allocation Details'!$A$18:$L$214, MATCH("Misc ID", 'E4 TB Allocation Details'!$A$18:$L$18, 0),FALSE), 'E2 Allocators'!$B$15:$W$358, MATCH('O5 Details by Class &amp; Accounts'!BK$18, 'E2 Allocators'!$B$15:$W$15, 0),FALSE)*$E26)</f>
        <v>0</v>
      </c>
      <c r="BL26" s="1322">
        <f>IF(ISERROR(VLOOKUP(VLOOKUP($A26, 'E4 TB Allocation Details'!$A$18:$L$214, MATCH("Misc ID", 'E4 TB Allocation Details'!$A$18:$L$18, 0),FALSE), 'E2 Allocators'!$B$15:$W$358, MATCH('O5 Details by Class &amp; Accounts'!BL$18, 'E2 Allocators'!$B$15:$W$15, 0),FALSE)*$E26), 0, VLOOKUP(VLOOKUP($A26, 'E4 TB Allocation Details'!$A$18:$L$214, MATCH("Misc ID", 'E4 TB Allocation Details'!$A$18:$L$18, 0),FALSE), 'E2 Allocators'!$B$15:$W$358, MATCH('O5 Details by Class &amp; Accounts'!BL$18, 'E2 Allocators'!$B$15:$W$15, 0),FALSE)*$E26)</f>
        <v>0</v>
      </c>
      <c r="BM26" s="1322">
        <f>IF(ISERROR(VLOOKUP(VLOOKUP($A26, 'E4 TB Allocation Details'!$A$18:$L$214, MATCH("Misc ID", 'E4 TB Allocation Details'!$A$18:$L$18, 0),FALSE), 'E2 Allocators'!$B$15:$W$358, MATCH('O5 Details by Class &amp; Accounts'!BM$18, 'E2 Allocators'!$B$15:$W$15, 0),FALSE)*$E26), 0, VLOOKUP(VLOOKUP($A26, 'E4 TB Allocation Details'!$A$18:$L$214, MATCH("Misc ID", 'E4 TB Allocation Details'!$A$18:$L$18, 0),FALSE), 'E2 Allocators'!$B$15:$W$358, MATCH('O5 Details by Class &amp; Accounts'!BM$18, 'E2 Allocators'!$B$15:$W$15, 0),FALSE)*$E26)</f>
        <v>0</v>
      </c>
      <c r="BN26" s="1322">
        <f>IF(ISERROR(VLOOKUP(VLOOKUP($A26, 'E4 TB Allocation Details'!$A$18:$L$214, MATCH("Misc ID", 'E4 TB Allocation Details'!$A$18:$L$18, 0),FALSE), 'E2 Allocators'!$B$15:$W$358, MATCH('O5 Details by Class &amp; Accounts'!BN$18, 'E2 Allocators'!$B$15:$W$15, 0),FALSE)*$E26), 0, VLOOKUP(VLOOKUP($A26, 'E4 TB Allocation Details'!$A$18:$L$214, MATCH("Misc ID", 'E4 TB Allocation Details'!$A$18:$L$18, 0),FALSE), 'E2 Allocators'!$B$15:$W$358, MATCH('O5 Details by Class &amp; Accounts'!BN$18, 'E2 Allocators'!$B$15:$W$15, 0),FALSE)*$E26)</f>
        <v>0</v>
      </c>
      <c r="BO26" s="1322">
        <f>IF(ISERROR(VLOOKUP(VLOOKUP($A26, 'E4 TB Allocation Details'!$A$18:$L$214, MATCH("Misc ID", 'E4 TB Allocation Details'!$A$18:$L$18, 0),FALSE), 'E2 Allocators'!$B$15:$W$358, MATCH('O5 Details by Class &amp; Accounts'!BO$18, 'E2 Allocators'!$B$15:$W$15, 0),FALSE)*$E26), 0, VLOOKUP(VLOOKUP($A26, 'E4 TB Allocation Details'!$A$18:$L$214, MATCH("Misc ID", 'E4 TB Allocation Details'!$A$18:$L$18, 0),FALSE), 'E2 Allocators'!$B$15:$W$358, MATCH('O5 Details by Class &amp; Accounts'!BO$18, 'E2 Allocators'!$B$15:$W$15, 0),FALSE)*$E26)</f>
        <v>0</v>
      </c>
      <c r="BP26" s="1322">
        <f>IF(ISERROR(VLOOKUP(VLOOKUP($A26, 'E4 TB Allocation Details'!$A$18:$L$214, MATCH("Misc ID", 'E4 TB Allocation Details'!$A$18:$L$18, 0),FALSE), 'E2 Allocators'!$B$15:$W$358, MATCH('O5 Details by Class &amp; Accounts'!BP$18, 'E2 Allocators'!$B$15:$W$15, 0),FALSE)*$E26), 0, VLOOKUP(VLOOKUP($A26, 'E4 TB Allocation Details'!$A$18:$L$214, MATCH("Misc ID", 'E4 TB Allocation Details'!$A$18:$L$18, 0),FALSE), 'E2 Allocators'!$B$15:$W$358, MATCH('O5 Details by Class &amp; Accounts'!BP$18, 'E2 Allocators'!$B$15:$W$15, 0),FALSE)*$E26)</f>
        <v>0</v>
      </c>
      <c r="BQ26" s="1322">
        <f>IF(ISERROR(VLOOKUP(VLOOKUP($A26, 'E4 TB Allocation Details'!$A$18:$L$214, MATCH("Misc ID", 'E4 TB Allocation Details'!$A$18:$L$18, 0),FALSE), 'E2 Allocators'!$B$15:$W$358, MATCH('O5 Details by Class &amp; Accounts'!BQ$18, 'E2 Allocators'!$B$15:$W$15, 0),FALSE)*$E26), 0, VLOOKUP(VLOOKUP($A26, 'E4 TB Allocation Details'!$A$18:$L$214, MATCH("Misc ID", 'E4 TB Allocation Details'!$A$18:$L$18, 0),FALSE), 'E2 Allocators'!$B$15:$W$358, MATCH('O5 Details by Class &amp; Accounts'!BQ$18, 'E2 Allocators'!$B$15:$W$15, 0),FALSE)*$E26)</f>
        <v>0</v>
      </c>
      <c r="BR26" s="1322">
        <f>IF(ISERROR(VLOOKUP(VLOOKUP($A26, 'E4 TB Allocation Details'!$A$18:$L$214, MATCH("Misc ID", 'E4 TB Allocation Details'!$A$18:$L$18, 0),FALSE), 'E2 Allocators'!$B$15:$W$358, MATCH('O5 Details by Class &amp; Accounts'!BR$18, 'E2 Allocators'!$B$15:$W$15, 0),FALSE)*$E26), 0, VLOOKUP(VLOOKUP($A26, 'E4 TB Allocation Details'!$A$18:$L$214, MATCH("Misc ID", 'E4 TB Allocation Details'!$A$18:$L$18, 0),FALSE), 'E2 Allocators'!$B$15:$W$358, MATCH('O5 Details by Class &amp; Accounts'!BR$18, 'E2 Allocators'!$B$15:$W$15, 0),FALSE)*$E26)</f>
        <v>0</v>
      </c>
      <c r="BS26" s="1322">
        <f t="shared" si="3"/>
        <v>0</v>
      </c>
      <c r="BT26" s="1322">
        <f>IF(ISERROR(VLOOKUP(VLOOKUP($A26, 'E4 TB Allocation Details'!$A$18:$L$214, MATCH("A &amp; G ID", 'E4 TB Allocation Details'!$A$18:$L$18, 0),FALSE), 'E2 Allocators'!$B$15:$W$358, MATCH('O5 Details by Class &amp; Accounts'!BT$18, 'E2 Allocators'!$B$15:$W$15, 0),FALSE)*$E26), 0, VLOOKUP(VLOOKUP($A26, 'E4 TB Allocation Details'!$A$18:$L$214, MATCH("A &amp; G ID", 'E4 TB Allocation Details'!$A$18:$L$18, 0),FALSE), 'E2 Allocators'!$B$15:$W$358, MATCH('O5 Details by Class &amp; Accounts'!BT$18, 'E2 Allocators'!$B$15:$W$15, 0),FALSE)*$E26)</f>
        <v>0</v>
      </c>
      <c r="BU26" s="1322">
        <f>IF(ISERROR(VLOOKUP(VLOOKUP($A26, 'E4 TB Allocation Details'!$A$18:$L$214, MATCH("A &amp; G ID", 'E4 TB Allocation Details'!$A$18:$L$18, 0),FALSE), 'E2 Allocators'!$B$15:$W$358, MATCH('O5 Details by Class &amp; Accounts'!BU$18, 'E2 Allocators'!$B$15:$W$15, 0),FALSE)*$E26), 0, VLOOKUP(VLOOKUP($A26, 'E4 TB Allocation Details'!$A$18:$L$214, MATCH("A &amp; G ID", 'E4 TB Allocation Details'!$A$18:$L$18, 0),FALSE), 'E2 Allocators'!$B$15:$W$358, MATCH('O5 Details by Class &amp; Accounts'!BU$18, 'E2 Allocators'!$B$15:$W$15, 0),FALSE)*$E26)</f>
        <v>0</v>
      </c>
      <c r="BV26" s="1322">
        <f>IF(ISERROR(VLOOKUP(VLOOKUP($A26, 'E4 TB Allocation Details'!$A$18:$L$214, MATCH("A &amp; G ID", 'E4 TB Allocation Details'!$A$18:$L$18, 0),FALSE), 'E2 Allocators'!$B$15:$W$358, MATCH('O5 Details by Class &amp; Accounts'!BV$18, 'E2 Allocators'!$B$15:$W$15, 0),FALSE)*$E26), 0, VLOOKUP(VLOOKUP($A26, 'E4 TB Allocation Details'!$A$18:$L$214, MATCH("A &amp; G ID", 'E4 TB Allocation Details'!$A$18:$L$18, 0),FALSE), 'E2 Allocators'!$B$15:$W$358, MATCH('O5 Details by Class &amp; Accounts'!BV$18, 'E2 Allocators'!$B$15:$W$15, 0),FALSE)*$E26)</f>
        <v>0</v>
      </c>
      <c r="BW26" s="1322">
        <f>IF(ISERROR(VLOOKUP(VLOOKUP($A26, 'E4 TB Allocation Details'!$A$18:$L$214, MATCH("A &amp; G ID", 'E4 TB Allocation Details'!$A$18:$L$18, 0),FALSE), 'E2 Allocators'!$B$15:$W$358, MATCH('O5 Details by Class &amp; Accounts'!BW$18, 'E2 Allocators'!$B$15:$W$15, 0),FALSE)*$E26), 0, VLOOKUP(VLOOKUP($A26, 'E4 TB Allocation Details'!$A$18:$L$214, MATCH("A &amp; G ID", 'E4 TB Allocation Details'!$A$18:$L$18, 0),FALSE), 'E2 Allocators'!$B$15:$W$358, MATCH('O5 Details by Class &amp; Accounts'!BW$18, 'E2 Allocators'!$B$15:$W$15, 0),FALSE)*$E26)</f>
        <v>0</v>
      </c>
      <c r="BX26" s="1322">
        <f>IF(ISERROR(VLOOKUP(VLOOKUP($A26, 'E4 TB Allocation Details'!$A$18:$L$214, MATCH("A &amp; G ID", 'E4 TB Allocation Details'!$A$18:$L$18, 0),FALSE), 'E2 Allocators'!$B$15:$W$358, MATCH('O5 Details by Class &amp; Accounts'!BX$18, 'E2 Allocators'!$B$15:$W$15, 0),FALSE)*$E26), 0, VLOOKUP(VLOOKUP($A26, 'E4 TB Allocation Details'!$A$18:$L$214, MATCH("A &amp; G ID", 'E4 TB Allocation Details'!$A$18:$L$18, 0),FALSE), 'E2 Allocators'!$B$15:$W$358, MATCH('O5 Details by Class &amp; Accounts'!BX$18, 'E2 Allocators'!$B$15:$W$15, 0),FALSE)*$E26)</f>
        <v>0</v>
      </c>
      <c r="BY26" s="1322">
        <f>IF(ISERROR(VLOOKUP(VLOOKUP($A26, 'E4 TB Allocation Details'!$A$18:$L$214, MATCH("A &amp; G ID", 'E4 TB Allocation Details'!$A$18:$L$18, 0),FALSE), 'E2 Allocators'!$B$15:$W$358, MATCH('O5 Details by Class &amp; Accounts'!BY$18, 'E2 Allocators'!$B$15:$W$15, 0),FALSE)*$E26), 0, VLOOKUP(VLOOKUP($A26, 'E4 TB Allocation Details'!$A$18:$L$214, MATCH("A &amp; G ID", 'E4 TB Allocation Details'!$A$18:$L$18, 0),FALSE), 'E2 Allocators'!$B$15:$W$358, MATCH('O5 Details by Class &amp; Accounts'!BY$18, 'E2 Allocators'!$B$15:$W$15, 0),FALSE)*$E26)</f>
        <v>0</v>
      </c>
      <c r="BZ26" s="1322">
        <f>IF(ISERROR(VLOOKUP(VLOOKUP($A26, 'E4 TB Allocation Details'!$A$18:$L$214, MATCH("A &amp; G ID", 'E4 TB Allocation Details'!$A$18:$L$18, 0),FALSE), 'E2 Allocators'!$B$15:$W$358, MATCH('O5 Details by Class &amp; Accounts'!BZ$18, 'E2 Allocators'!$B$15:$W$15, 0),FALSE)*$E26), 0, VLOOKUP(VLOOKUP($A26, 'E4 TB Allocation Details'!$A$18:$L$214, MATCH("A &amp; G ID", 'E4 TB Allocation Details'!$A$18:$L$18, 0),FALSE), 'E2 Allocators'!$B$15:$W$358, MATCH('O5 Details by Class &amp; Accounts'!BZ$18, 'E2 Allocators'!$B$15:$W$15, 0),FALSE)*$E26)</f>
        <v>0</v>
      </c>
      <c r="CA26" s="1322">
        <f>IF(ISERROR(VLOOKUP(VLOOKUP($A26, 'E4 TB Allocation Details'!$A$18:$L$214, MATCH("A &amp; G ID", 'E4 TB Allocation Details'!$A$18:$L$18, 0),FALSE), 'E2 Allocators'!$B$15:$W$358, MATCH('O5 Details by Class &amp; Accounts'!CA$18, 'E2 Allocators'!$B$15:$W$15, 0),FALSE)*$E26), 0, VLOOKUP(VLOOKUP($A26, 'E4 TB Allocation Details'!$A$18:$L$214, MATCH("A &amp; G ID", 'E4 TB Allocation Details'!$A$18:$L$18, 0),FALSE), 'E2 Allocators'!$B$15:$W$358, MATCH('O5 Details by Class &amp; Accounts'!CA$18, 'E2 Allocators'!$B$15:$W$15, 0),FALSE)*$E26)</f>
        <v>0</v>
      </c>
      <c r="CB26" s="1322">
        <f>IF(ISERROR(VLOOKUP(VLOOKUP($A26, 'E4 TB Allocation Details'!$A$18:$L$214, MATCH("A &amp; G ID", 'E4 TB Allocation Details'!$A$18:$L$18, 0),FALSE), 'E2 Allocators'!$B$15:$W$358, MATCH('O5 Details by Class &amp; Accounts'!CB$18, 'E2 Allocators'!$B$15:$W$15, 0),FALSE)*$E26), 0, VLOOKUP(VLOOKUP($A26, 'E4 TB Allocation Details'!$A$18:$L$214, MATCH("A &amp; G ID", 'E4 TB Allocation Details'!$A$18:$L$18, 0),FALSE), 'E2 Allocators'!$B$15:$W$358, MATCH('O5 Details by Class &amp; Accounts'!CB$18, 'E2 Allocators'!$B$15:$W$15, 0),FALSE)*$E26)</f>
        <v>0</v>
      </c>
      <c r="CC26" s="1322">
        <f>IF(ISERROR(VLOOKUP(VLOOKUP($A26, 'E4 TB Allocation Details'!$A$18:$L$214, MATCH("A &amp; G ID", 'E4 TB Allocation Details'!$A$18:$L$18, 0),FALSE), 'E2 Allocators'!$B$15:$W$358, MATCH('O5 Details by Class &amp; Accounts'!CC$18, 'E2 Allocators'!$B$15:$W$15, 0),FALSE)*$E26), 0, VLOOKUP(VLOOKUP($A26, 'E4 TB Allocation Details'!$A$18:$L$214, MATCH("A &amp; G ID", 'E4 TB Allocation Details'!$A$18:$L$18, 0),FALSE), 'E2 Allocators'!$B$15:$W$358, MATCH('O5 Details by Class &amp; Accounts'!CC$18, 'E2 Allocators'!$B$15:$W$15, 0),FALSE)*$E26)</f>
        <v>0</v>
      </c>
      <c r="CD26" s="1322">
        <f>IF(ISERROR(VLOOKUP(VLOOKUP($A26, 'E4 TB Allocation Details'!$A$18:$L$214, MATCH("A &amp; G ID", 'E4 TB Allocation Details'!$A$18:$L$18, 0),FALSE), 'E2 Allocators'!$B$15:$W$358, MATCH('O5 Details by Class &amp; Accounts'!CD$18, 'E2 Allocators'!$B$15:$W$15, 0),FALSE)*$E26), 0, VLOOKUP(VLOOKUP($A26, 'E4 TB Allocation Details'!$A$18:$L$214, MATCH("A &amp; G ID", 'E4 TB Allocation Details'!$A$18:$L$18, 0),FALSE), 'E2 Allocators'!$B$15:$W$358, MATCH('O5 Details by Class &amp; Accounts'!CD$18, 'E2 Allocators'!$B$15:$W$15, 0),FALSE)*$E26)</f>
        <v>0</v>
      </c>
      <c r="CE26" s="1322">
        <f>IF(ISERROR(VLOOKUP(VLOOKUP($A26, 'E4 TB Allocation Details'!$A$18:$L$214, MATCH("A &amp; G ID", 'E4 TB Allocation Details'!$A$18:$L$18, 0),FALSE), 'E2 Allocators'!$B$15:$W$358, MATCH('O5 Details by Class &amp; Accounts'!CE$18, 'E2 Allocators'!$B$15:$W$15, 0),FALSE)*$E26), 0, VLOOKUP(VLOOKUP($A26, 'E4 TB Allocation Details'!$A$18:$L$214, MATCH("A &amp; G ID", 'E4 TB Allocation Details'!$A$18:$L$18, 0),FALSE), 'E2 Allocators'!$B$15:$W$358, MATCH('O5 Details by Class &amp; Accounts'!CE$18, 'E2 Allocators'!$B$15:$W$15, 0),FALSE)*$E26)</f>
        <v>0</v>
      </c>
      <c r="CF26" s="1322">
        <f>IF(ISERROR(VLOOKUP(VLOOKUP($A26, 'E4 TB Allocation Details'!$A$18:$L$214, MATCH("A &amp; G ID", 'E4 TB Allocation Details'!$A$18:$L$18, 0),FALSE), 'E2 Allocators'!$B$15:$W$358, MATCH('O5 Details by Class &amp; Accounts'!CF$18, 'E2 Allocators'!$B$15:$W$15, 0),FALSE)*$E26), 0, VLOOKUP(VLOOKUP($A26, 'E4 TB Allocation Details'!$A$18:$L$214, MATCH("A &amp; G ID", 'E4 TB Allocation Details'!$A$18:$L$18, 0),FALSE), 'E2 Allocators'!$B$15:$W$358, MATCH('O5 Details by Class &amp; Accounts'!CF$18, 'E2 Allocators'!$B$15:$W$15, 0),FALSE)*$E26)</f>
        <v>0</v>
      </c>
      <c r="CG26" s="1322">
        <f>IF(ISERROR(VLOOKUP(VLOOKUP($A26, 'E4 TB Allocation Details'!$A$18:$L$214, MATCH("A &amp; G ID", 'E4 TB Allocation Details'!$A$18:$L$18, 0),FALSE), 'E2 Allocators'!$B$15:$W$358, MATCH('O5 Details by Class &amp; Accounts'!CG$18, 'E2 Allocators'!$B$15:$W$15, 0),FALSE)*$E26), 0, VLOOKUP(VLOOKUP($A26, 'E4 TB Allocation Details'!$A$18:$L$214, MATCH("A &amp; G ID", 'E4 TB Allocation Details'!$A$18:$L$18, 0),FALSE), 'E2 Allocators'!$B$15:$W$358, MATCH('O5 Details by Class &amp; Accounts'!CG$18, 'E2 Allocators'!$B$15:$W$15, 0),FALSE)*$E26)</f>
        <v>0</v>
      </c>
      <c r="CH26" s="1322">
        <f>IF(ISERROR(VLOOKUP(VLOOKUP($A26, 'E4 TB Allocation Details'!$A$18:$L$214, MATCH("A &amp; G ID", 'E4 TB Allocation Details'!$A$18:$L$18, 0),FALSE), 'E2 Allocators'!$B$15:$W$358, MATCH('O5 Details by Class &amp; Accounts'!CH$18, 'E2 Allocators'!$B$15:$W$15, 0),FALSE)*$E26), 0, VLOOKUP(VLOOKUP($A26, 'E4 TB Allocation Details'!$A$18:$L$214, MATCH("A &amp; G ID", 'E4 TB Allocation Details'!$A$18:$L$18, 0),FALSE), 'E2 Allocators'!$B$15:$W$358, MATCH('O5 Details by Class &amp; Accounts'!CH$18, 'E2 Allocators'!$B$15:$W$15, 0),FALSE)*$E26)</f>
        <v>0</v>
      </c>
      <c r="CI26" s="1322">
        <f>IF(ISERROR(VLOOKUP(VLOOKUP($A26, 'E4 TB Allocation Details'!$A$18:$L$214, MATCH("A &amp; G ID", 'E4 TB Allocation Details'!$A$18:$L$18, 0),FALSE), 'E2 Allocators'!$B$15:$W$358, MATCH('O5 Details by Class &amp; Accounts'!CI$18, 'E2 Allocators'!$B$15:$W$15, 0),FALSE)*$E26), 0, VLOOKUP(VLOOKUP($A26, 'E4 TB Allocation Details'!$A$18:$L$214, MATCH("A &amp; G ID", 'E4 TB Allocation Details'!$A$18:$L$18, 0),FALSE), 'E2 Allocators'!$B$15:$W$358, MATCH('O5 Details by Class &amp; Accounts'!CI$18, 'E2 Allocators'!$B$15:$W$15, 0),FALSE)*$E26)</f>
        <v>0</v>
      </c>
      <c r="CJ26" s="1322">
        <f>IF(ISERROR(VLOOKUP(VLOOKUP($A26, 'E4 TB Allocation Details'!$A$18:$L$214, MATCH("A &amp; G ID", 'E4 TB Allocation Details'!$A$18:$L$18, 0),FALSE), 'E2 Allocators'!$B$15:$W$358, MATCH('O5 Details by Class &amp; Accounts'!CJ$18, 'E2 Allocators'!$B$15:$W$15, 0),FALSE)*$E26), 0, VLOOKUP(VLOOKUP($A26, 'E4 TB Allocation Details'!$A$18:$L$214, MATCH("A &amp; G ID", 'E4 TB Allocation Details'!$A$18:$L$18, 0),FALSE), 'E2 Allocators'!$B$15:$W$358, MATCH('O5 Details by Class &amp; Accounts'!CJ$18, 'E2 Allocators'!$B$15:$W$15, 0),FALSE)*$E26)</f>
        <v>0</v>
      </c>
      <c r="CK26" s="1322">
        <f>IF(ISERROR(VLOOKUP(VLOOKUP($A26, 'E4 TB Allocation Details'!$A$18:$L$214, MATCH("A &amp; G ID", 'E4 TB Allocation Details'!$A$18:$L$18, 0),FALSE), 'E2 Allocators'!$B$15:$W$358, MATCH('O5 Details by Class &amp; Accounts'!CK$18, 'E2 Allocators'!$B$15:$W$15, 0),FALSE)*$E26), 0, VLOOKUP(VLOOKUP($A26, 'E4 TB Allocation Details'!$A$18:$L$214, MATCH("A &amp; G ID", 'E4 TB Allocation Details'!$A$18:$L$18, 0),FALSE), 'E2 Allocators'!$B$15:$W$358, MATCH('O5 Details by Class &amp; Accounts'!CK$18, 'E2 Allocators'!$B$15:$W$15, 0),FALSE)*$E26)</f>
        <v>0</v>
      </c>
      <c r="CL26" s="1322">
        <f>IF(ISERROR(VLOOKUP(VLOOKUP($A26, 'E4 TB Allocation Details'!$A$18:$L$214, MATCH("A &amp; G ID", 'E4 TB Allocation Details'!$A$18:$L$18, 0),FALSE), 'E2 Allocators'!$B$15:$W$358, MATCH('O5 Details by Class &amp; Accounts'!CL$18, 'E2 Allocators'!$B$15:$W$15, 0),FALSE)*$E26), 0, VLOOKUP(VLOOKUP($A26, 'E4 TB Allocation Details'!$A$18:$L$214, MATCH("A &amp; G ID", 'E4 TB Allocation Details'!$A$18:$L$18, 0),FALSE), 'E2 Allocators'!$B$15:$W$358, MATCH('O5 Details by Class &amp; Accounts'!CL$18, 'E2 Allocators'!$B$15:$W$15, 0),FALSE)*$E26)</f>
        <v>0</v>
      </c>
      <c r="CM26" s="1322">
        <f>IF(ISERROR(VLOOKUP(VLOOKUP($A26, 'E4 TB Allocation Details'!$A$18:$L$214, MATCH("A &amp; G ID", 'E4 TB Allocation Details'!$A$18:$L$18, 0),FALSE), 'E2 Allocators'!$B$15:$W$358, MATCH('O5 Details by Class &amp; Accounts'!CM$18, 'E2 Allocators'!$B$15:$W$15, 0),FALSE)*$E26), 0, VLOOKUP(VLOOKUP($A26, 'E4 TB Allocation Details'!$A$18:$L$214, MATCH("A &amp; G ID", 'E4 TB Allocation Details'!$A$18:$L$18, 0),FALSE), 'E2 Allocators'!$B$15:$W$358, MATCH('O5 Details by Class &amp; Accounts'!CM$18, 'E2 Allocators'!$B$15:$W$15, 0),FALSE)*$E26)</f>
        <v>0</v>
      </c>
      <c r="CN26" s="1322">
        <f t="shared" si="5"/>
        <v>0</v>
      </c>
      <c r="CO26" s="1651">
        <f t="shared" si="4"/>
        <v>0</v>
      </c>
      <c r="CQ26" s="1899" t="inlineStr">
        <is>
          <t/>
        </is>
      </c>
    </row>
    <row r="27" spans="1:95" s="64" customFormat="1" ht="12.75" x14ac:dyDescent="0.2">
      <c r="A27" s="1088">
        <v>1808</v>
      </c>
      <c r="B27" s="1089" t="s">
        <v>284</v>
      </c>
      <c r="C27" s="1648">
        <f>IF(ISERROR(VLOOKUP($A27,'I3 TB Data'!$A$19:$H$483,MATCH('O5 Details by Class &amp; Accounts'!$C$18, 'I3 TB Data'!$A$19:$H$19,0),0)), 0, VLOOKUP($A27,'I3 TB Data'!$A$19:$H$483,MATCH('O5 Details by Class &amp; Accounts'!$C$18,'I3 TB Data'!$A$19:$H$19,0),0))</f>
        <v>0</v>
      </c>
      <c r="D27" s="1649">
        <f>'I4 BO ASSETS'!E24</f>
        <v>0</v>
      </c>
      <c r="E27" s="1648">
        <f t="shared" si="6"/>
        <v>0</v>
      </c>
      <c r="F27" s="1650">
        <f>IF(ISERROR(VLOOKUP($A27, 'E1 Categorization'!A33:E124, MATCH("Customer Component", 'E1 Categorization'!$A$33:$E$33,0), 0)), 0, IF(VLOOKUP($A27, 'E1 Categorization'!A33:E124, MATCH("Customer Component", 'E1 Categorization'!$A$33:$E$33,0), 0)=0, 'O5 Details by Class &amp; Accounts'!$E27, IF(AND(VLOOKUP($A27, 'E1 Categorization'!A33:E124, MATCH("Customer Component", 'E1 Categorization'!$A$33:$E$33,0), 0) &gt;0, VLOOKUP($A27, 'E1 Categorization'!A33:E124, MATCH("Customer Component", 'E1 Categorization'!$A$33:$E$33,0), 0)&lt;1), 'O5 Details by Class &amp; Accounts'!$E27*(1-VLOOKUP($A27, 'E1 Categorization'!A33:E124, MATCH("Customer Component", 'E1 Categorization'!$A$33:$E$33,0), 0)), 0)))</f>
        <v>0</v>
      </c>
      <c r="G27" s="1650">
        <f>IF(ISERROR(VLOOKUP($A27, 'E1 Categorization'!A33:E124, MATCH("Customer Component", 'E1 Categorization'!$A$33:$E$33,0), 0)),0, IF(VLOOKUP($A27, 'E1 Categorization'!A33:E124, MATCH("Customer Component", 'E1 Categorization'!$A$33:$E$33,0), 0)=0, 0, IF(AND(VLOOKUP($A27, 'E1 Categorization'!A33:E124, MATCH("Customer Component", 'E1 Categorization'!$A$33:$E$33,0), 0) &gt;0, VLOOKUP($A27, 'E1 Categorization'!A33:E124, MATCH("Customer Component", 'E1 Categorization'!$A$33:$E$33,0), 0)&lt;1), 'O5 Details by Class &amp; Accounts'!$E27*(VLOOKUP($A27, 'E1 Categorization'!A33:E124, MATCH("Customer Component", 'E1 Categorization'!$A$33:$E$33,0), 0)), 'O5 Details by Class &amp; Accounts'!$E27)))</f>
        <v>0</v>
      </c>
      <c r="H27" s="1322">
        <f t="shared" si="0"/>
        <v>0</v>
      </c>
      <c r="I27" s="1322">
        <f>IF(ISERROR(VLOOKUP(VLOOKUP($A27, 'E4 TB Allocation Details'!$A$18:$L$214, MATCH("Demand ID", 'E4 TB Allocation Details'!$A$18:$L$18, 0),FALSE), 'E2 Allocators'!$B$15:$W$358, MATCH('O5 Details by Class &amp; Accounts'!I$18, 'E2 Allocators'!$B$15:$W$15, 0),FALSE)*$F27), 0, VLOOKUP(VLOOKUP($A27, 'E4 TB Allocation Details'!$A$18:$L$214, MATCH("Demand ID", 'E4 TB Allocation Details'!$A$18:$L$18, 0),FALSE), 'E2 Allocators'!$B$15:$W$358, MATCH('O5 Details by Class &amp; Accounts'!I$18, 'E2 Allocators'!$B$15:$W$15, 0),FALSE)*$F27)</f>
        <v>0</v>
      </c>
      <c r="J27" s="1322">
        <f>IF(ISERROR(VLOOKUP(VLOOKUP($A27, 'E4 TB Allocation Details'!$A$18:$L$214, MATCH("Demand ID", 'E4 TB Allocation Details'!$A$18:$L$18, 0),FALSE), 'E2 Allocators'!$B$15:$W$358, MATCH('O5 Details by Class &amp; Accounts'!J$18, 'E2 Allocators'!$B$15:$W$15, 0),FALSE)*$F27), 0, VLOOKUP(VLOOKUP($A27, 'E4 TB Allocation Details'!$A$18:$L$214, MATCH("Demand ID", 'E4 TB Allocation Details'!$A$18:$L$18, 0),FALSE), 'E2 Allocators'!$B$15:$W$358, MATCH('O5 Details by Class &amp; Accounts'!J$18, 'E2 Allocators'!$B$15:$W$15, 0),FALSE)*$F27)</f>
        <v>0</v>
      </c>
      <c r="K27" s="1322">
        <f>IF(ISERROR(VLOOKUP(VLOOKUP($A27, 'E4 TB Allocation Details'!$A$18:$L$214, MATCH("Demand ID", 'E4 TB Allocation Details'!$A$18:$L$18, 0),FALSE), 'E2 Allocators'!$B$15:$W$358, MATCH('O5 Details by Class &amp; Accounts'!K$18, 'E2 Allocators'!$B$15:$W$15, 0),FALSE)*$F27), 0, VLOOKUP(VLOOKUP($A27, 'E4 TB Allocation Details'!$A$18:$L$214, MATCH("Demand ID", 'E4 TB Allocation Details'!$A$18:$L$18, 0),FALSE), 'E2 Allocators'!$B$15:$W$358, MATCH('O5 Details by Class &amp; Accounts'!K$18, 'E2 Allocators'!$B$15:$W$15, 0),FALSE)*$F27)</f>
        <v>0</v>
      </c>
      <c r="L27" s="1322">
        <f>IF(ISERROR(VLOOKUP(VLOOKUP($A27, 'E4 TB Allocation Details'!$A$18:$L$214, MATCH("Demand ID", 'E4 TB Allocation Details'!$A$18:$L$18, 0),FALSE), 'E2 Allocators'!$B$15:$W$358, MATCH('O5 Details by Class &amp; Accounts'!L$18, 'E2 Allocators'!$B$15:$W$15, 0),FALSE)*$F27), 0, VLOOKUP(VLOOKUP($A27, 'E4 TB Allocation Details'!$A$18:$L$214, MATCH("Demand ID", 'E4 TB Allocation Details'!$A$18:$L$18, 0),FALSE), 'E2 Allocators'!$B$15:$W$358, MATCH('O5 Details by Class &amp; Accounts'!L$18, 'E2 Allocators'!$B$15:$W$15, 0),FALSE)*$F27)</f>
        <v>0</v>
      </c>
      <c r="M27" s="1322">
        <f>IF(ISERROR(VLOOKUP(VLOOKUP($A27, 'E4 TB Allocation Details'!$A$18:$L$214, MATCH("Demand ID", 'E4 TB Allocation Details'!$A$18:$L$18, 0),FALSE), 'E2 Allocators'!$B$15:$W$358, MATCH('O5 Details by Class &amp; Accounts'!M$18, 'E2 Allocators'!$B$15:$W$15, 0),FALSE)*$F27), 0, VLOOKUP(VLOOKUP($A27, 'E4 TB Allocation Details'!$A$18:$L$214, MATCH("Demand ID", 'E4 TB Allocation Details'!$A$18:$L$18, 0),FALSE), 'E2 Allocators'!$B$15:$W$358, MATCH('O5 Details by Class &amp; Accounts'!M$18, 'E2 Allocators'!$B$15:$W$15, 0),FALSE)*$F27)</f>
        <v>0</v>
      </c>
      <c r="N27" s="1322">
        <f>IF(ISERROR(VLOOKUP(VLOOKUP($A27, 'E4 TB Allocation Details'!$A$18:$L$214, MATCH("Demand ID", 'E4 TB Allocation Details'!$A$18:$L$18, 0),FALSE), 'E2 Allocators'!$B$15:$W$358, MATCH('O5 Details by Class &amp; Accounts'!N$18, 'E2 Allocators'!$B$15:$W$15, 0),FALSE)*$F27), 0, VLOOKUP(VLOOKUP($A27, 'E4 TB Allocation Details'!$A$18:$L$214, MATCH("Demand ID", 'E4 TB Allocation Details'!$A$18:$L$18, 0),FALSE), 'E2 Allocators'!$B$15:$W$358, MATCH('O5 Details by Class &amp; Accounts'!N$18, 'E2 Allocators'!$B$15:$W$15, 0),FALSE)*$F27)</f>
        <v>0</v>
      </c>
      <c r="O27" s="1322">
        <f>IF(ISERROR(VLOOKUP(VLOOKUP($A27, 'E4 TB Allocation Details'!$A$18:$L$214, MATCH("Demand ID", 'E4 TB Allocation Details'!$A$18:$L$18, 0),FALSE), 'E2 Allocators'!$B$15:$W$358, MATCH('O5 Details by Class &amp; Accounts'!O$18, 'E2 Allocators'!$B$15:$W$15, 0),FALSE)*$F27), 0, VLOOKUP(VLOOKUP($A27, 'E4 TB Allocation Details'!$A$18:$L$214, MATCH("Demand ID", 'E4 TB Allocation Details'!$A$18:$L$18, 0),FALSE), 'E2 Allocators'!$B$15:$W$358, MATCH('O5 Details by Class &amp; Accounts'!O$18, 'E2 Allocators'!$B$15:$W$15, 0),FALSE)*$F27)</f>
        <v>0</v>
      </c>
      <c r="P27" s="1322">
        <f>IF(ISERROR(VLOOKUP(VLOOKUP($A27, 'E4 TB Allocation Details'!$A$18:$L$214, MATCH("Demand ID", 'E4 TB Allocation Details'!$A$18:$L$18, 0),FALSE), 'E2 Allocators'!$B$15:$W$358, MATCH('O5 Details by Class &amp; Accounts'!P$18, 'E2 Allocators'!$B$15:$W$15, 0),FALSE)*$F27), 0, VLOOKUP(VLOOKUP($A27, 'E4 TB Allocation Details'!$A$18:$L$214, MATCH("Demand ID", 'E4 TB Allocation Details'!$A$18:$L$18, 0),FALSE), 'E2 Allocators'!$B$15:$W$358, MATCH('O5 Details by Class &amp; Accounts'!P$18, 'E2 Allocators'!$B$15:$W$15, 0),FALSE)*$F27)</f>
        <v>0</v>
      </c>
      <c r="Q27" s="1322">
        <f>IF(ISERROR(VLOOKUP(VLOOKUP($A27, 'E4 TB Allocation Details'!$A$18:$L$214, MATCH("Demand ID", 'E4 TB Allocation Details'!$A$18:$L$18, 0),FALSE), 'E2 Allocators'!$B$15:$W$358, MATCH('O5 Details by Class &amp; Accounts'!Q$18, 'E2 Allocators'!$B$15:$W$15, 0),FALSE)*$F27), 0, VLOOKUP(VLOOKUP($A27, 'E4 TB Allocation Details'!$A$18:$L$214, MATCH("Demand ID", 'E4 TB Allocation Details'!$A$18:$L$18, 0),FALSE), 'E2 Allocators'!$B$15:$W$358, MATCH('O5 Details by Class &amp; Accounts'!Q$18, 'E2 Allocators'!$B$15:$W$15, 0),FALSE)*$F27)</f>
        <v>0</v>
      </c>
      <c r="R27" s="1322">
        <f>IF(ISERROR(VLOOKUP(VLOOKUP($A27, 'E4 TB Allocation Details'!$A$18:$L$214, MATCH("Demand ID", 'E4 TB Allocation Details'!$A$18:$L$18, 0),FALSE), 'E2 Allocators'!$B$15:$W$358, MATCH('O5 Details by Class &amp; Accounts'!R$18, 'E2 Allocators'!$B$15:$W$15, 0),FALSE)*$F27), 0, VLOOKUP(VLOOKUP($A27, 'E4 TB Allocation Details'!$A$18:$L$214, MATCH("Demand ID", 'E4 TB Allocation Details'!$A$18:$L$18, 0),FALSE), 'E2 Allocators'!$B$15:$W$358, MATCH('O5 Details by Class &amp; Accounts'!R$18, 'E2 Allocators'!$B$15:$W$15, 0),FALSE)*$F27)</f>
        <v>0</v>
      </c>
      <c r="S27" s="1322">
        <f>IF(ISERROR(VLOOKUP(VLOOKUP($A27, 'E4 TB Allocation Details'!$A$18:$L$214, MATCH("Demand ID", 'E4 TB Allocation Details'!$A$18:$L$18, 0),FALSE), 'E2 Allocators'!$B$15:$W$358, MATCH('O5 Details by Class &amp; Accounts'!S$18, 'E2 Allocators'!$B$15:$W$15, 0),FALSE)*$F27), 0, VLOOKUP(VLOOKUP($A27, 'E4 TB Allocation Details'!$A$18:$L$214, MATCH("Demand ID", 'E4 TB Allocation Details'!$A$18:$L$18, 0),FALSE), 'E2 Allocators'!$B$15:$W$358, MATCH('O5 Details by Class &amp; Accounts'!S$18, 'E2 Allocators'!$B$15:$W$15, 0),FALSE)*$F27)</f>
        <v>0</v>
      </c>
      <c r="T27" s="1322">
        <f>IF(ISERROR(VLOOKUP(VLOOKUP($A27, 'E4 TB Allocation Details'!$A$18:$L$214, MATCH("Demand ID", 'E4 TB Allocation Details'!$A$18:$L$18, 0),FALSE), 'E2 Allocators'!$B$15:$W$358, MATCH('O5 Details by Class &amp; Accounts'!T$18, 'E2 Allocators'!$B$15:$W$15, 0),FALSE)*$F27), 0, VLOOKUP(VLOOKUP($A27, 'E4 TB Allocation Details'!$A$18:$L$214, MATCH("Demand ID", 'E4 TB Allocation Details'!$A$18:$L$18, 0),FALSE), 'E2 Allocators'!$B$15:$W$358, MATCH('O5 Details by Class &amp; Accounts'!T$18, 'E2 Allocators'!$B$15:$W$15, 0),FALSE)*$F27)</f>
        <v>0</v>
      </c>
      <c r="U27" s="1322">
        <f>IF(ISERROR(VLOOKUP(VLOOKUP($A27, 'E4 TB Allocation Details'!$A$18:$L$214, MATCH("Demand ID", 'E4 TB Allocation Details'!$A$18:$L$18, 0),FALSE), 'E2 Allocators'!$B$15:$W$358, MATCH('O5 Details by Class &amp; Accounts'!U$18, 'E2 Allocators'!$B$15:$W$15, 0),FALSE)*$F27), 0, VLOOKUP(VLOOKUP($A27, 'E4 TB Allocation Details'!$A$18:$L$214, MATCH("Demand ID", 'E4 TB Allocation Details'!$A$18:$L$18, 0),FALSE), 'E2 Allocators'!$B$15:$W$358, MATCH('O5 Details by Class &amp; Accounts'!U$18, 'E2 Allocators'!$B$15:$W$15, 0),FALSE)*$F27)</f>
        <v>0</v>
      </c>
      <c r="V27" s="1322">
        <f>IF(ISERROR(VLOOKUP(VLOOKUP($A27, 'E4 TB Allocation Details'!$A$18:$L$214, MATCH("Demand ID", 'E4 TB Allocation Details'!$A$18:$L$18, 0),FALSE), 'E2 Allocators'!$B$15:$W$358, MATCH('O5 Details by Class &amp; Accounts'!V$18, 'E2 Allocators'!$B$15:$W$15, 0),FALSE)*$F27), 0, VLOOKUP(VLOOKUP($A27, 'E4 TB Allocation Details'!$A$18:$L$214, MATCH("Demand ID", 'E4 TB Allocation Details'!$A$18:$L$18, 0),FALSE), 'E2 Allocators'!$B$15:$W$358, MATCH('O5 Details by Class &amp; Accounts'!V$18, 'E2 Allocators'!$B$15:$W$15, 0),FALSE)*$F27)</f>
        <v>0</v>
      </c>
      <c r="W27" s="1322">
        <f>IF(ISERROR(VLOOKUP(VLOOKUP($A27, 'E4 TB Allocation Details'!$A$18:$L$214, MATCH("Demand ID", 'E4 TB Allocation Details'!$A$18:$L$18, 0),FALSE), 'E2 Allocators'!$B$15:$W$358, MATCH('O5 Details by Class &amp; Accounts'!W$18, 'E2 Allocators'!$B$15:$W$15, 0),FALSE)*$F27), 0, VLOOKUP(VLOOKUP($A27, 'E4 TB Allocation Details'!$A$18:$L$214, MATCH("Demand ID", 'E4 TB Allocation Details'!$A$18:$L$18, 0),FALSE), 'E2 Allocators'!$B$15:$W$358, MATCH('O5 Details by Class &amp; Accounts'!W$18, 'E2 Allocators'!$B$15:$W$15, 0),FALSE)*$F27)</f>
        <v>0</v>
      </c>
      <c r="X27" s="1322">
        <f>IF(ISERROR(VLOOKUP(VLOOKUP($A27, 'E4 TB Allocation Details'!$A$18:$L$214, MATCH("Demand ID", 'E4 TB Allocation Details'!$A$18:$L$18, 0),FALSE), 'E2 Allocators'!$B$15:$W$358, MATCH('O5 Details by Class &amp; Accounts'!X$18, 'E2 Allocators'!$B$15:$W$15, 0),FALSE)*$F27), 0, VLOOKUP(VLOOKUP($A27, 'E4 TB Allocation Details'!$A$18:$L$214, MATCH("Demand ID", 'E4 TB Allocation Details'!$A$18:$L$18, 0),FALSE), 'E2 Allocators'!$B$15:$W$358, MATCH('O5 Details by Class &amp; Accounts'!X$18, 'E2 Allocators'!$B$15:$W$15, 0),FALSE)*$F27)</f>
        <v>0</v>
      </c>
      <c r="Y27" s="1322">
        <f>IF(ISERROR(VLOOKUP(VLOOKUP($A27, 'E4 TB Allocation Details'!$A$18:$L$214, MATCH("Demand ID", 'E4 TB Allocation Details'!$A$18:$L$18, 0),FALSE), 'E2 Allocators'!$B$15:$W$358, MATCH('O5 Details by Class &amp; Accounts'!Y$18, 'E2 Allocators'!$B$15:$W$15, 0),FALSE)*$F27), 0, VLOOKUP(VLOOKUP($A27, 'E4 TB Allocation Details'!$A$18:$L$214, MATCH("Demand ID", 'E4 TB Allocation Details'!$A$18:$L$18, 0),FALSE), 'E2 Allocators'!$B$15:$W$358, MATCH('O5 Details by Class &amp; Accounts'!Y$18, 'E2 Allocators'!$B$15:$W$15, 0),FALSE)*$F27)</f>
        <v>0</v>
      </c>
      <c r="Z27" s="1322">
        <f>IF(ISERROR(VLOOKUP(VLOOKUP($A27, 'E4 TB Allocation Details'!$A$18:$L$214, MATCH("Demand ID", 'E4 TB Allocation Details'!$A$18:$L$18, 0),FALSE), 'E2 Allocators'!$B$15:$W$358, MATCH('O5 Details by Class &amp; Accounts'!Z$18, 'E2 Allocators'!$B$15:$W$15, 0),FALSE)*$F27), 0, VLOOKUP(VLOOKUP($A27, 'E4 TB Allocation Details'!$A$18:$L$214, MATCH("Demand ID", 'E4 TB Allocation Details'!$A$18:$L$18, 0),FALSE), 'E2 Allocators'!$B$15:$W$358, MATCH('O5 Details by Class &amp; Accounts'!Z$18, 'E2 Allocators'!$B$15:$W$15, 0),FALSE)*$F27)</f>
        <v>0</v>
      </c>
      <c r="AA27" s="1322">
        <f>IF(ISERROR(VLOOKUP(VLOOKUP($A27, 'E4 TB Allocation Details'!$A$18:$L$214, MATCH("Demand ID", 'E4 TB Allocation Details'!$A$18:$L$18, 0),FALSE), 'E2 Allocators'!$B$15:$W$358, MATCH('O5 Details by Class &amp; Accounts'!AA$18, 'E2 Allocators'!$B$15:$W$15, 0),FALSE)*$F27), 0, VLOOKUP(VLOOKUP($A27, 'E4 TB Allocation Details'!$A$18:$L$214, MATCH("Demand ID", 'E4 TB Allocation Details'!$A$18:$L$18, 0),FALSE), 'E2 Allocators'!$B$15:$W$358, MATCH('O5 Details by Class &amp; Accounts'!AA$18, 'E2 Allocators'!$B$15:$W$15, 0),FALSE)*$F27)</f>
        <v>0</v>
      </c>
      <c r="AB27" s="1322">
        <f>IF(ISERROR(VLOOKUP(VLOOKUP($A27, 'E4 TB Allocation Details'!$A$18:$L$214, MATCH("Demand ID", 'E4 TB Allocation Details'!$A$18:$L$18, 0),FALSE), 'E2 Allocators'!$B$15:$W$358, MATCH('O5 Details by Class &amp; Accounts'!AB$18, 'E2 Allocators'!$B$15:$W$15, 0),FALSE)*$F27), 0, VLOOKUP(VLOOKUP($A27, 'E4 TB Allocation Details'!$A$18:$L$214, MATCH("Demand ID", 'E4 TB Allocation Details'!$A$18:$L$18, 0),FALSE), 'E2 Allocators'!$B$15:$W$358, MATCH('O5 Details by Class &amp; Accounts'!AB$18, 'E2 Allocators'!$B$15:$W$15, 0),FALSE)*$F27)</f>
        <v>0</v>
      </c>
      <c r="AC27" s="1322">
        <f t="shared" si="1"/>
        <v>0</v>
      </c>
      <c r="AD27" s="1322">
        <f>IF(ISERROR(VLOOKUP(VLOOKUP($A27, 'E4 TB Allocation Details'!$A$18:$L$214, MATCH("Customer ID", 'E4 TB Allocation Details'!$A$18:$L$18, 0),FALSE), 'E2 Allocators'!$B$15:$W$358, MATCH('O5 Details by Class &amp; Accounts'!AD$18, 'E2 Allocators'!$B$15:$W$15, 0),FALSE)*$G27), 0, VLOOKUP(VLOOKUP($A27, 'E4 TB Allocation Details'!$A$18:$L$214, MATCH("Customer ID", 'E4 TB Allocation Details'!$A$18:$L$18, 0),FALSE), 'E2 Allocators'!$B$15:$W$358, MATCH('O5 Details by Class &amp; Accounts'!AD$18, 'E2 Allocators'!$B$15:$W$15, 0),FALSE)*$G27)</f>
        <v>0</v>
      </c>
      <c r="AE27" s="1322">
        <f>IF(ISERROR(VLOOKUP(VLOOKUP($A27, 'E4 TB Allocation Details'!$A$18:$L$214, MATCH("Customer ID", 'E4 TB Allocation Details'!$A$18:$L$18, 0),FALSE), 'E2 Allocators'!$B$15:$W$358, MATCH('O5 Details by Class &amp; Accounts'!AE$18, 'E2 Allocators'!$B$15:$W$15, 0),FALSE)*$G27), 0, VLOOKUP(VLOOKUP($A27, 'E4 TB Allocation Details'!$A$18:$L$214, MATCH("Customer ID", 'E4 TB Allocation Details'!$A$18:$L$18, 0),FALSE), 'E2 Allocators'!$B$15:$W$358, MATCH('O5 Details by Class &amp; Accounts'!AE$18, 'E2 Allocators'!$B$15:$W$15, 0),FALSE)*$G27)</f>
        <v>0</v>
      </c>
      <c r="AF27" s="1322">
        <f>IF(ISERROR(VLOOKUP(VLOOKUP($A27, 'E4 TB Allocation Details'!$A$18:$L$214, MATCH("Customer ID", 'E4 TB Allocation Details'!$A$18:$L$18, 0),FALSE), 'E2 Allocators'!$B$15:$W$358, MATCH('O5 Details by Class &amp; Accounts'!AF$18, 'E2 Allocators'!$B$15:$W$15, 0),FALSE)*$G27), 0, VLOOKUP(VLOOKUP($A27, 'E4 TB Allocation Details'!$A$18:$L$214, MATCH("Customer ID", 'E4 TB Allocation Details'!$A$18:$L$18, 0),FALSE), 'E2 Allocators'!$B$15:$W$358, MATCH('O5 Details by Class &amp; Accounts'!AF$18, 'E2 Allocators'!$B$15:$W$15, 0),FALSE)*$G27)</f>
        <v>0</v>
      </c>
      <c r="AG27" s="1322">
        <f>IF(ISERROR(VLOOKUP(VLOOKUP($A27, 'E4 TB Allocation Details'!$A$18:$L$214, MATCH("Customer ID", 'E4 TB Allocation Details'!$A$18:$L$18, 0),FALSE), 'E2 Allocators'!$B$15:$W$358, MATCH('O5 Details by Class &amp; Accounts'!AG$18, 'E2 Allocators'!$B$15:$W$15, 0),FALSE)*$G27), 0, VLOOKUP(VLOOKUP($A27, 'E4 TB Allocation Details'!$A$18:$L$214, MATCH("Customer ID", 'E4 TB Allocation Details'!$A$18:$L$18, 0),FALSE), 'E2 Allocators'!$B$15:$W$358, MATCH('O5 Details by Class &amp; Accounts'!AG$18, 'E2 Allocators'!$B$15:$W$15, 0),FALSE)*$G27)</f>
        <v>0</v>
      </c>
      <c r="AH27" s="1322">
        <f>IF(ISERROR(VLOOKUP(VLOOKUP($A27, 'E4 TB Allocation Details'!$A$18:$L$214, MATCH("Customer ID", 'E4 TB Allocation Details'!$A$18:$L$18, 0),FALSE), 'E2 Allocators'!$B$15:$W$358, MATCH('O5 Details by Class &amp; Accounts'!AH$18, 'E2 Allocators'!$B$15:$W$15, 0),FALSE)*$G27), 0, VLOOKUP(VLOOKUP($A27, 'E4 TB Allocation Details'!$A$18:$L$214, MATCH("Customer ID", 'E4 TB Allocation Details'!$A$18:$L$18, 0),FALSE), 'E2 Allocators'!$B$15:$W$358, MATCH('O5 Details by Class &amp; Accounts'!AH$18, 'E2 Allocators'!$B$15:$W$15, 0),FALSE)*$G27)</f>
        <v>0</v>
      </c>
      <c r="AI27" s="1322">
        <f>IF(ISERROR(VLOOKUP(VLOOKUP($A27, 'E4 TB Allocation Details'!$A$18:$L$214, MATCH("Customer ID", 'E4 TB Allocation Details'!$A$18:$L$18, 0),FALSE), 'E2 Allocators'!$B$15:$W$358, MATCH('O5 Details by Class &amp; Accounts'!AI$18, 'E2 Allocators'!$B$15:$W$15, 0),FALSE)*$G27), 0, VLOOKUP(VLOOKUP($A27, 'E4 TB Allocation Details'!$A$18:$L$214, MATCH("Customer ID", 'E4 TB Allocation Details'!$A$18:$L$18, 0),FALSE), 'E2 Allocators'!$B$15:$W$358, MATCH('O5 Details by Class &amp; Accounts'!AI$18, 'E2 Allocators'!$B$15:$W$15, 0),FALSE)*$G27)</f>
        <v>0</v>
      </c>
      <c r="AJ27" s="1322">
        <f>IF(ISERROR(VLOOKUP(VLOOKUP($A27, 'E4 TB Allocation Details'!$A$18:$L$214, MATCH("Customer ID", 'E4 TB Allocation Details'!$A$18:$L$18, 0),FALSE), 'E2 Allocators'!$B$15:$W$358, MATCH('O5 Details by Class &amp; Accounts'!AJ$18, 'E2 Allocators'!$B$15:$W$15, 0),FALSE)*$G27), 0, VLOOKUP(VLOOKUP($A27, 'E4 TB Allocation Details'!$A$18:$L$214, MATCH("Customer ID", 'E4 TB Allocation Details'!$A$18:$L$18, 0),FALSE), 'E2 Allocators'!$B$15:$W$358, MATCH('O5 Details by Class &amp; Accounts'!AJ$18, 'E2 Allocators'!$B$15:$W$15, 0),FALSE)*$G27)</f>
        <v>0</v>
      </c>
      <c r="AK27" s="1322">
        <f>IF(ISERROR(VLOOKUP(VLOOKUP($A27, 'E4 TB Allocation Details'!$A$18:$L$214, MATCH("Customer ID", 'E4 TB Allocation Details'!$A$18:$L$18, 0),FALSE), 'E2 Allocators'!$B$15:$W$358, MATCH('O5 Details by Class &amp; Accounts'!AK$18, 'E2 Allocators'!$B$15:$W$15, 0),FALSE)*$G27), 0, VLOOKUP(VLOOKUP($A27, 'E4 TB Allocation Details'!$A$18:$L$214, MATCH("Customer ID", 'E4 TB Allocation Details'!$A$18:$L$18, 0),FALSE), 'E2 Allocators'!$B$15:$W$358, MATCH('O5 Details by Class &amp; Accounts'!AK$18, 'E2 Allocators'!$B$15:$W$15, 0),FALSE)*$G27)</f>
        <v>0</v>
      </c>
      <c r="AL27" s="1322">
        <f>IF(ISERROR(VLOOKUP(VLOOKUP($A27, 'E4 TB Allocation Details'!$A$18:$L$214, MATCH("Customer ID", 'E4 TB Allocation Details'!$A$18:$L$18, 0),FALSE), 'E2 Allocators'!$B$15:$W$358, MATCH('O5 Details by Class &amp; Accounts'!AL$18, 'E2 Allocators'!$B$15:$W$15, 0),FALSE)*$G27), 0, VLOOKUP(VLOOKUP($A27, 'E4 TB Allocation Details'!$A$18:$L$214, MATCH("Customer ID", 'E4 TB Allocation Details'!$A$18:$L$18, 0),FALSE), 'E2 Allocators'!$B$15:$W$358, MATCH('O5 Details by Class &amp; Accounts'!AL$18, 'E2 Allocators'!$B$15:$W$15, 0),FALSE)*$G27)</f>
        <v>0</v>
      </c>
      <c r="AM27" s="1322">
        <f>IF(ISERROR(VLOOKUP(VLOOKUP($A27, 'E4 TB Allocation Details'!$A$18:$L$214, MATCH("Customer ID", 'E4 TB Allocation Details'!$A$18:$L$18, 0),FALSE), 'E2 Allocators'!$B$15:$W$358, MATCH('O5 Details by Class &amp; Accounts'!AM$18, 'E2 Allocators'!$B$15:$W$15, 0),FALSE)*$G27), 0, VLOOKUP(VLOOKUP($A27, 'E4 TB Allocation Details'!$A$18:$L$214, MATCH("Customer ID", 'E4 TB Allocation Details'!$A$18:$L$18, 0),FALSE), 'E2 Allocators'!$B$15:$W$358, MATCH('O5 Details by Class &amp; Accounts'!AM$18, 'E2 Allocators'!$B$15:$W$15, 0),FALSE)*$G27)</f>
        <v>0</v>
      </c>
      <c r="AN27" s="1322">
        <f>IF(ISERROR(VLOOKUP(VLOOKUP($A27, 'E4 TB Allocation Details'!$A$18:$L$214, MATCH("Customer ID", 'E4 TB Allocation Details'!$A$18:$L$18, 0),FALSE), 'E2 Allocators'!$B$15:$W$358, MATCH('O5 Details by Class &amp; Accounts'!AN$18, 'E2 Allocators'!$B$15:$W$15, 0),FALSE)*$G27), 0, VLOOKUP(VLOOKUP($A27, 'E4 TB Allocation Details'!$A$18:$L$214, MATCH("Customer ID", 'E4 TB Allocation Details'!$A$18:$L$18, 0),FALSE), 'E2 Allocators'!$B$15:$W$358, MATCH('O5 Details by Class &amp; Accounts'!AN$18, 'E2 Allocators'!$B$15:$W$15, 0),FALSE)*$G27)</f>
        <v>0</v>
      </c>
      <c r="AO27" s="1322">
        <f>IF(ISERROR(VLOOKUP(VLOOKUP($A27, 'E4 TB Allocation Details'!$A$18:$L$214, MATCH("Customer ID", 'E4 TB Allocation Details'!$A$18:$L$18, 0),FALSE), 'E2 Allocators'!$B$15:$W$358, MATCH('O5 Details by Class &amp; Accounts'!AO$18, 'E2 Allocators'!$B$15:$W$15, 0),FALSE)*$G27), 0, VLOOKUP(VLOOKUP($A27, 'E4 TB Allocation Details'!$A$18:$L$214, MATCH("Customer ID", 'E4 TB Allocation Details'!$A$18:$L$18, 0),FALSE), 'E2 Allocators'!$B$15:$W$358, MATCH('O5 Details by Class &amp; Accounts'!AO$18, 'E2 Allocators'!$B$15:$W$15, 0),FALSE)*$G27)</f>
        <v>0</v>
      </c>
      <c r="AP27" s="1322">
        <f>IF(ISERROR(VLOOKUP(VLOOKUP($A27, 'E4 TB Allocation Details'!$A$18:$L$214, MATCH("Customer ID", 'E4 TB Allocation Details'!$A$18:$L$18, 0),FALSE), 'E2 Allocators'!$B$15:$W$358, MATCH('O5 Details by Class &amp; Accounts'!AP$18, 'E2 Allocators'!$B$15:$W$15, 0),FALSE)*$G27), 0, VLOOKUP(VLOOKUP($A27, 'E4 TB Allocation Details'!$A$18:$L$214, MATCH("Customer ID", 'E4 TB Allocation Details'!$A$18:$L$18, 0),FALSE), 'E2 Allocators'!$B$15:$W$358, MATCH('O5 Details by Class &amp; Accounts'!AP$18, 'E2 Allocators'!$B$15:$W$15, 0),FALSE)*$G27)</f>
        <v>0</v>
      </c>
      <c r="AQ27" s="1322">
        <f>IF(ISERROR(VLOOKUP(VLOOKUP($A27, 'E4 TB Allocation Details'!$A$18:$L$214, MATCH("Customer ID", 'E4 TB Allocation Details'!$A$18:$L$18, 0),FALSE), 'E2 Allocators'!$B$15:$W$358, MATCH('O5 Details by Class &amp; Accounts'!AQ$18, 'E2 Allocators'!$B$15:$W$15, 0),FALSE)*$G27), 0, VLOOKUP(VLOOKUP($A27, 'E4 TB Allocation Details'!$A$18:$L$214, MATCH("Customer ID", 'E4 TB Allocation Details'!$A$18:$L$18, 0),FALSE), 'E2 Allocators'!$B$15:$W$358, MATCH('O5 Details by Class &amp; Accounts'!AQ$18, 'E2 Allocators'!$B$15:$W$15, 0),FALSE)*$G27)</f>
        <v>0</v>
      </c>
      <c r="AR27" s="1322">
        <f>IF(ISERROR(VLOOKUP(VLOOKUP($A27, 'E4 TB Allocation Details'!$A$18:$L$214, MATCH("Customer ID", 'E4 TB Allocation Details'!$A$18:$L$18, 0),FALSE), 'E2 Allocators'!$B$15:$W$358, MATCH('O5 Details by Class &amp; Accounts'!AR$18, 'E2 Allocators'!$B$15:$W$15, 0),FALSE)*$G27), 0, VLOOKUP(VLOOKUP($A27, 'E4 TB Allocation Details'!$A$18:$L$214, MATCH("Customer ID", 'E4 TB Allocation Details'!$A$18:$L$18, 0),FALSE), 'E2 Allocators'!$B$15:$W$358, MATCH('O5 Details by Class &amp; Accounts'!AR$18, 'E2 Allocators'!$B$15:$W$15, 0),FALSE)*$G27)</f>
        <v>0</v>
      </c>
      <c r="AS27" s="1322">
        <f>IF(ISERROR(VLOOKUP(VLOOKUP($A27, 'E4 TB Allocation Details'!$A$18:$L$214, MATCH("Customer ID", 'E4 TB Allocation Details'!$A$18:$L$18, 0),FALSE), 'E2 Allocators'!$B$15:$W$358, MATCH('O5 Details by Class &amp; Accounts'!AS$18, 'E2 Allocators'!$B$15:$W$15, 0),FALSE)*$G27), 0, VLOOKUP(VLOOKUP($A27, 'E4 TB Allocation Details'!$A$18:$L$214, MATCH("Customer ID", 'E4 TB Allocation Details'!$A$18:$L$18, 0),FALSE), 'E2 Allocators'!$B$15:$W$358, MATCH('O5 Details by Class &amp; Accounts'!AS$18, 'E2 Allocators'!$B$15:$W$15, 0),FALSE)*$G27)</f>
        <v>0</v>
      </c>
      <c r="AT27" s="1322">
        <f>IF(ISERROR(VLOOKUP(VLOOKUP($A27, 'E4 TB Allocation Details'!$A$18:$L$214, MATCH("Customer ID", 'E4 TB Allocation Details'!$A$18:$L$18, 0),FALSE), 'E2 Allocators'!$B$15:$W$358, MATCH('O5 Details by Class &amp; Accounts'!AT$18, 'E2 Allocators'!$B$15:$W$15, 0),FALSE)*$G27), 0, VLOOKUP(VLOOKUP($A27, 'E4 TB Allocation Details'!$A$18:$L$214, MATCH("Customer ID", 'E4 TB Allocation Details'!$A$18:$L$18, 0),FALSE), 'E2 Allocators'!$B$15:$W$358, MATCH('O5 Details by Class &amp; Accounts'!AT$18, 'E2 Allocators'!$B$15:$W$15, 0),FALSE)*$G27)</f>
        <v>0</v>
      </c>
      <c r="AU27" s="1322">
        <f>IF(ISERROR(VLOOKUP(VLOOKUP($A27, 'E4 TB Allocation Details'!$A$18:$L$214, MATCH("Customer ID", 'E4 TB Allocation Details'!$A$18:$L$18, 0),FALSE), 'E2 Allocators'!$B$15:$W$358, MATCH('O5 Details by Class &amp; Accounts'!AU$18, 'E2 Allocators'!$B$15:$W$15, 0),FALSE)*$G27), 0, VLOOKUP(VLOOKUP($A27, 'E4 TB Allocation Details'!$A$18:$L$214, MATCH("Customer ID", 'E4 TB Allocation Details'!$A$18:$L$18, 0),FALSE), 'E2 Allocators'!$B$15:$W$358, MATCH('O5 Details by Class &amp; Accounts'!AU$18, 'E2 Allocators'!$B$15:$W$15, 0),FALSE)*$G27)</f>
        <v>0</v>
      </c>
      <c r="AV27" s="1322">
        <f>IF(ISERROR(VLOOKUP(VLOOKUP($A27, 'E4 TB Allocation Details'!$A$18:$L$214, MATCH("Customer ID", 'E4 TB Allocation Details'!$A$18:$L$18, 0),FALSE), 'E2 Allocators'!$B$15:$W$358, MATCH('O5 Details by Class &amp; Accounts'!AV$18, 'E2 Allocators'!$B$15:$W$15, 0),FALSE)*$G27), 0, VLOOKUP(VLOOKUP($A27, 'E4 TB Allocation Details'!$A$18:$L$214, MATCH("Customer ID", 'E4 TB Allocation Details'!$A$18:$L$18, 0),FALSE), 'E2 Allocators'!$B$15:$W$358, MATCH('O5 Details by Class &amp; Accounts'!AV$18, 'E2 Allocators'!$B$15:$W$15, 0),FALSE)*$G27)</f>
        <v>0</v>
      </c>
      <c r="AW27" s="1322">
        <f>IF(ISERROR(VLOOKUP(VLOOKUP($A27, 'E4 TB Allocation Details'!$A$18:$L$214, MATCH("Customer ID", 'E4 TB Allocation Details'!$A$18:$L$18, 0),FALSE), 'E2 Allocators'!$B$15:$W$358, MATCH('O5 Details by Class &amp; Accounts'!AW$18, 'E2 Allocators'!$B$15:$W$15, 0),FALSE)*$G27), 0, VLOOKUP(VLOOKUP($A27, 'E4 TB Allocation Details'!$A$18:$L$214, MATCH("Customer ID", 'E4 TB Allocation Details'!$A$18:$L$18, 0),FALSE), 'E2 Allocators'!$B$15:$W$358, MATCH('O5 Details by Class &amp; Accounts'!AW$18, 'E2 Allocators'!$B$15:$W$15, 0),FALSE)*$G27)</f>
        <v>0</v>
      </c>
      <c r="AX27" s="1322">
        <f t="shared" si="2"/>
        <v>0</v>
      </c>
      <c r="AY27" s="1322">
        <f>IF(ISERROR(VLOOKUP(VLOOKUP($A27, 'E4 TB Allocation Details'!$A$18:$L$214, MATCH("Misc ID", 'E4 TB Allocation Details'!$A$18:$L$18, 0),FALSE), 'E2 Allocators'!$B$15:$W$358, MATCH('O5 Details by Class &amp; Accounts'!AY$18, 'E2 Allocators'!$B$15:$W$15, 0),FALSE)*$E27), 0, VLOOKUP(VLOOKUP($A27, 'E4 TB Allocation Details'!$A$18:$L$214, MATCH("Misc ID", 'E4 TB Allocation Details'!$A$18:$L$18, 0),FALSE), 'E2 Allocators'!$B$15:$W$358, MATCH('O5 Details by Class &amp; Accounts'!AY$18, 'E2 Allocators'!$B$15:$W$15, 0),FALSE)*$E27)</f>
        <v>0</v>
      </c>
      <c r="AZ27" s="1322">
        <f>IF(ISERROR(VLOOKUP(VLOOKUP($A27, 'E4 TB Allocation Details'!$A$18:$L$214, MATCH("Misc ID", 'E4 TB Allocation Details'!$A$18:$L$18, 0),FALSE), 'E2 Allocators'!$B$15:$W$358, MATCH('O5 Details by Class &amp; Accounts'!AZ$18, 'E2 Allocators'!$B$15:$W$15, 0),FALSE)*$E27), 0, VLOOKUP(VLOOKUP($A27, 'E4 TB Allocation Details'!$A$18:$L$214, MATCH("Misc ID", 'E4 TB Allocation Details'!$A$18:$L$18, 0),FALSE), 'E2 Allocators'!$B$15:$W$358, MATCH('O5 Details by Class &amp; Accounts'!AZ$18, 'E2 Allocators'!$B$15:$W$15, 0),FALSE)*$E27)</f>
        <v>0</v>
      </c>
      <c r="BA27" s="1322">
        <f>IF(ISERROR(VLOOKUP(VLOOKUP($A27, 'E4 TB Allocation Details'!$A$18:$L$214, MATCH("Misc ID", 'E4 TB Allocation Details'!$A$18:$L$18, 0),FALSE), 'E2 Allocators'!$B$15:$W$358, MATCH('O5 Details by Class &amp; Accounts'!BA$18, 'E2 Allocators'!$B$15:$W$15, 0),FALSE)*$E27), 0, VLOOKUP(VLOOKUP($A27, 'E4 TB Allocation Details'!$A$18:$L$214, MATCH("Misc ID", 'E4 TB Allocation Details'!$A$18:$L$18, 0),FALSE), 'E2 Allocators'!$B$15:$W$358, MATCH('O5 Details by Class &amp; Accounts'!BA$18, 'E2 Allocators'!$B$15:$W$15, 0),FALSE)*$E27)</f>
        <v>0</v>
      </c>
      <c r="BB27" s="1322">
        <f>IF(ISERROR(VLOOKUP(VLOOKUP($A27, 'E4 TB Allocation Details'!$A$18:$L$214, MATCH("Misc ID", 'E4 TB Allocation Details'!$A$18:$L$18, 0),FALSE), 'E2 Allocators'!$B$15:$W$358, MATCH('O5 Details by Class &amp; Accounts'!BB$18, 'E2 Allocators'!$B$15:$W$15, 0),FALSE)*$E27), 0, VLOOKUP(VLOOKUP($A27, 'E4 TB Allocation Details'!$A$18:$L$214, MATCH("Misc ID", 'E4 TB Allocation Details'!$A$18:$L$18, 0),FALSE), 'E2 Allocators'!$B$15:$W$358, MATCH('O5 Details by Class &amp; Accounts'!BB$18, 'E2 Allocators'!$B$15:$W$15, 0),FALSE)*$E27)</f>
        <v>0</v>
      </c>
      <c r="BC27" s="1322">
        <f>IF(ISERROR(VLOOKUP(VLOOKUP($A27, 'E4 TB Allocation Details'!$A$18:$L$214, MATCH("Misc ID", 'E4 TB Allocation Details'!$A$18:$L$18, 0),FALSE), 'E2 Allocators'!$B$15:$W$358, MATCH('O5 Details by Class &amp; Accounts'!BC$18, 'E2 Allocators'!$B$15:$W$15, 0),FALSE)*$E27), 0, VLOOKUP(VLOOKUP($A27, 'E4 TB Allocation Details'!$A$18:$L$214, MATCH("Misc ID", 'E4 TB Allocation Details'!$A$18:$L$18, 0),FALSE), 'E2 Allocators'!$B$15:$W$358, MATCH('O5 Details by Class &amp; Accounts'!BC$18, 'E2 Allocators'!$B$15:$W$15, 0),FALSE)*$E27)</f>
        <v>0</v>
      </c>
      <c r="BD27" s="1322">
        <f>IF(ISERROR(VLOOKUP(VLOOKUP($A27, 'E4 TB Allocation Details'!$A$18:$L$214, MATCH("Misc ID", 'E4 TB Allocation Details'!$A$18:$L$18, 0),FALSE), 'E2 Allocators'!$B$15:$W$358, MATCH('O5 Details by Class &amp; Accounts'!BD$18, 'E2 Allocators'!$B$15:$W$15, 0),FALSE)*$E27), 0, VLOOKUP(VLOOKUP($A27, 'E4 TB Allocation Details'!$A$18:$L$214, MATCH("Misc ID", 'E4 TB Allocation Details'!$A$18:$L$18, 0),FALSE), 'E2 Allocators'!$B$15:$W$358, MATCH('O5 Details by Class &amp; Accounts'!BD$18, 'E2 Allocators'!$B$15:$W$15, 0),FALSE)*$E27)</f>
        <v>0</v>
      </c>
      <c r="BE27" s="1322">
        <f>IF(ISERROR(VLOOKUP(VLOOKUP($A27, 'E4 TB Allocation Details'!$A$18:$L$214, MATCH("Misc ID", 'E4 TB Allocation Details'!$A$18:$L$18, 0),FALSE), 'E2 Allocators'!$B$15:$W$358, MATCH('O5 Details by Class &amp; Accounts'!BE$18, 'E2 Allocators'!$B$15:$W$15, 0),FALSE)*$E27), 0, VLOOKUP(VLOOKUP($A27, 'E4 TB Allocation Details'!$A$18:$L$214, MATCH("Misc ID", 'E4 TB Allocation Details'!$A$18:$L$18, 0),FALSE), 'E2 Allocators'!$B$15:$W$358, MATCH('O5 Details by Class &amp; Accounts'!BE$18, 'E2 Allocators'!$B$15:$W$15, 0),FALSE)*$E27)</f>
        <v>0</v>
      </c>
      <c r="BF27" s="1322">
        <f>IF(ISERROR(VLOOKUP(VLOOKUP($A27, 'E4 TB Allocation Details'!$A$18:$L$214, MATCH("Misc ID", 'E4 TB Allocation Details'!$A$18:$L$18, 0),FALSE), 'E2 Allocators'!$B$15:$W$358, MATCH('O5 Details by Class &amp; Accounts'!BF$18, 'E2 Allocators'!$B$15:$W$15, 0),FALSE)*$E27), 0, VLOOKUP(VLOOKUP($A27, 'E4 TB Allocation Details'!$A$18:$L$214, MATCH("Misc ID", 'E4 TB Allocation Details'!$A$18:$L$18, 0),FALSE), 'E2 Allocators'!$B$15:$W$358, MATCH('O5 Details by Class &amp; Accounts'!BF$18, 'E2 Allocators'!$B$15:$W$15, 0),FALSE)*$E27)</f>
        <v>0</v>
      </c>
      <c r="BG27" s="1322">
        <f>IF(ISERROR(VLOOKUP(VLOOKUP($A27, 'E4 TB Allocation Details'!$A$18:$L$214, MATCH("Misc ID", 'E4 TB Allocation Details'!$A$18:$L$18, 0),FALSE), 'E2 Allocators'!$B$15:$W$358, MATCH('O5 Details by Class &amp; Accounts'!BG$18, 'E2 Allocators'!$B$15:$W$15, 0),FALSE)*$E27), 0, VLOOKUP(VLOOKUP($A27, 'E4 TB Allocation Details'!$A$18:$L$214, MATCH("Misc ID", 'E4 TB Allocation Details'!$A$18:$L$18, 0),FALSE), 'E2 Allocators'!$B$15:$W$358, MATCH('O5 Details by Class &amp; Accounts'!BG$18, 'E2 Allocators'!$B$15:$W$15, 0),FALSE)*$E27)</f>
        <v>0</v>
      </c>
      <c r="BH27" s="1322">
        <f>IF(ISERROR(VLOOKUP(VLOOKUP($A27, 'E4 TB Allocation Details'!$A$18:$L$214, MATCH("Misc ID", 'E4 TB Allocation Details'!$A$18:$L$18, 0),FALSE), 'E2 Allocators'!$B$15:$W$358, MATCH('O5 Details by Class &amp; Accounts'!BH$18, 'E2 Allocators'!$B$15:$W$15, 0),FALSE)*$E27), 0, VLOOKUP(VLOOKUP($A27, 'E4 TB Allocation Details'!$A$18:$L$214, MATCH("Misc ID", 'E4 TB Allocation Details'!$A$18:$L$18, 0),FALSE), 'E2 Allocators'!$B$15:$W$358, MATCH('O5 Details by Class &amp; Accounts'!BH$18, 'E2 Allocators'!$B$15:$W$15, 0),FALSE)*$E27)</f>
        <v>0</v>
      </c>
      <c r="BI27" s="1322">
        <f>IF(ISERROR(VLOOKUP(VLOOKUP($A27, 'E4 TB Allocation Details'!$A$18:$L$214, MATCH("Misc ID", 'E4 TB Allocation Details'!$A$18:$L$18, 0),FALSE), 'E2 Allocators'!$B$15:$W$358, MATCH('O5 Details by Class &amp; Accounts'!BI$18, 'E2 Allocators'!$B$15:$W$15, 0),FALSE)*$E27), 0, VLOOKUP(VLOOKUP($A27, 'E4 TB Allocation Details'!$A$18:$L$214, MATCH("Misc ID", 'E4 TB Allocation Details'!$A$18:$L$18, 0),FALSE), 'E2 Allocators'!$B$15:$W$358, MATCH('O5 Details by Class &amp; Accounts'!BI$18, 'E2 Allocators'!$B$15:$W$15, 0),FALSE)*$E27)</f>
        <v>0</v>
      </c>
      <c r="BJ27" s="1322">
        <f>IF(ISERROR(VLOOKUP(VLOOKUP($A27, 'E4 TB Allocation Details'!$A$18:$L$214, MATCH("Misc ID", 'E4 TB Allocation Details'!$A$18:$L$18, 0),FALSE), 'E2 Allocators'!$B$15:$W$358, MATCH('O5 Details by Class &amp; Accounts'!BJ$18, 'E2 Allocators'!$B$15:$W$15, 0),FALSE)*$E27), 0, VLOOKUP(VLOOKUP($A27, 'E4 TB Allocation Details'!$A$18:$L$214, MATCH("Misc ID", 'E4 TB Allocation Details'!$A$18:$L$18, 0),FALSE), 'E2 Allocators'!$B$15:$W$358, MATCH('O5 Details by Class &amp; Accounts'!BJ$18, 'E2 Allocators'!$B$15:$W$15, 0),FALSE)*$E27)</f>
        <v>0</v>
      </c>
      <c r="BK27" s="1322">
        <f>IF(ISERROR(VLOOKUP(VLOOKUP($A27, 'E4 TB Allocation Details'!$A$18:$L$214, MATCH("Misc ID", 'E4 TB Allocation Details'!$A$18:$L$18, 0),FALSE), 'E2 Allocators'!$B$15:$W$358, MATCH('O5 Details by Class &amp; Accounts'!BK$18, 'E2 Allocators'!$B$15:$W$15, 0),FALSE)*$E27), 0, VLOOKUP(VLOOKUP($A27, 'E4 TB Allocation Details'!$A$18:$L$214, MATCH("Misc ID", 'E4 TB Allocation Details'!$A$18:$L$18, 0),FALSE), 'E2 Allocators'!$B$15:$W$358, MATCH('O5 Details by Class &amp; Accounts'!BK$18, 'E2 Allocators'!$B$15:$W$15, 0),FALSE)*$E27)</f>
        <v>0</v>
      </c>
      <c r="BL27" s="1322">
        <f>IF(ISERROR(VLOOKUP(VLOOKUP($A27, 'E4 TB Allocation Details'!$A$18:$L$214, MATCH("Misc ID", 'E4 TB Allocation Details'!$A$18:$L$18, 0),FALSE), 'E2 Allocators'!$B$15:$W$358, MATCH('O5 Details by Class &amp; Accounts'!BL$18, 'E2 Allocators'!$B$15:$W$15, 0),FALSE)*$E27), 0, VLOOKUP(VLOOKUP($A27, 'E4 TB Allocation Details'!$A$18:$L$214, MATCH("Misc ID", 'E4 TB Allocation Details'!$A$18:$L$18, 0),FALSE), 'E2 Allocators'!$B$15:$W$358, MATCH('O5 Details by Class &amp; Accounts'!BL$18, 'E2 Allocators'!$B$15:$W$15, 0),FALSE)*$E27)</f>
        <v>0</v>
      </c>
      <c r="BM27" s="1322">
        <f>IF(ISERROR(VLOOKUP(VLOOKUP($A27, 'E4 TB Allocation Details'!$A$18:$L$214, MATCH("Misc ID", 'E4 TB Allocation Details'!$A$18:$L$18, 0),FALSE), 'E2 Allocators'!$B$15:$W$358, MATCH('O5 Details by Class &amp; Accounts'!BM$18, 'E2 Allocators'!$B$15:$W$15, 0),FALSE)*$E27), 0, VLOOKUP(VLOOKUP($A27, 'E4 TB Allocation Details'!$A$18:$L$214, MATCH("Misc ID", 'E4 TB Allocation Details'!$A$18:$L$18, 0),FALSE), 'E2 Allocators'!$B$15:$W$358, MATCH('O5 Details by Class &amp; Accounts'!BM$18, 'E2 Allocators'!$B$15:$W$15, 0),FALSE)*$E27)</f>
        <v>0</v>
      </c>
      <c r="BN27" s="1322">
        <f>IF(ISERROR(VLOOKUP(VLOOKUP($A27, 'E4 TB Allocation Details'!$A$18:$L$214, MATCH("Misc ID", 'E4 TB Allocation Details'!$A$18:$L$18, 0),FALSE), 'E2 Allocators'!$B$15:$W$358, MATCH('O5 Details by Class &amp; Accounts'!BN$18, 'E2 Allocators'!$B$15:$W$15, 0),FALSE)*$E27), 0, VLOOKUP(VLOOKUP($A27, 'E4 TB Allocation Details'!$A$18:$L$214, MATCH("Misc ID", 'E4 TB Allocation Details'!$A$18:$L$18, 0),FALSE), 'E2 Allocators'!$B$15:$W$358, MATCH('O5 Details by Class &amp; Accounts'!BN$18, 'E2 Allocators'!$B$15:$W$15, 0),FALSE)*$E27)</f>
        <v>0</v>
      </c>
      <c r="BO27" s="1322">
        <f>IF(ISERROR(VLOOKUP(VLOOKUP($A27, 'E4 TB Allocation Details'!$A$18:$L$214, MATCH("Misc ID", 'E4 TB Allocation Details'!$A$18:$L$18, 0),FALSE), 'E2 Allocators'!$B$15:$W$358, MATCH('O5 Details by Class &amp; Accounts'!BO$18, 'E2 Allocators'!$B$15:$W$15, 0),FALSE)*$E27), 0, VLOOKUP(VLOOKUP($A27, 'E4 TB Allocation Details'!$A$18:$L$214, MATCH("Misc ID", 'E4 TB Allocation Details'!$A$18:$L$18, 0),FALSE), 'E2 Allocators'!$B$15:$W$358, MATCH('O5 Details by Class &amp; Accounts'!BO$18, 'E2 Allocators'!$B$15:$W$15, 0),FALSE)*$E27)</f>
        <v>0</v>
      </c>
      <c r="BP27" s="1322">
        <f>IF(ISERROR(VLOOKUP(VLOOKUP($A27, 'E4 TB Allocation Details'!$A$18:$L$214, MATCH("Misc ID", 'E4 TB Allocation Details'!$A$18:$L$18, 0),FALSE), 'E2 Allocators'!$B$15:$W$358, MATCH('O5 Details by Class &amp; Accounts'!BP$18, 'E2 Allocators'!$B$15:$W$15, 0),FALSE)*$E27), 0, VLOOKUP(VLOOKUP($A27, 'E4 TB Allocation Details'!$A$18:$L$214, MATCH("Misc ID", 'E4 TB Allocation Details'!$A$18:$L$18, 0),FALSE), 'E2 Allocators'!$B$15:$W$358, MATCH('O5 Details by Class &amp; Accounts'!BP$18, 'E2 Allocators'!$B$15:$W$15, 0),FALSE)*$E27)</f>
        <v>0</v>
      </c>
      <c r="BQ27" s="1322">
        <f>IF(ISERROR(VLOOKUP(VLOOKUP($A27, 'E4 TB Allocation Details'!$A$18:$L$214, MATCH("Misc ID", 'E4 TB Allocation Details'!$A$18:$L$18, 0),FALSE), 'E2 Allocators'!$B$15:$W$358, MATCH('O5 Details by Class &amp; Accounts'!BQ$18, 'E2 Allocators'!$B$15:$W$15, 0),FALSE)*$E27), 0, VLOOKUP(VLOOKUP($A27, 'E4 TB Allocation Details'!$A$18:$L$214, MATCH("Misc ID", 'E4 TB Allocation Details'!$A$18:$L$18, 0),FALSE), 'E2 Allocators'!$B$15:$W$358, MATCH('O5 Details by Class &amp; Accounts'!BQ$18, 'E2 Allocators'!$B$15:$W$15, 0),FALSE)*$E27)</f>
        <v>0</v>
      </c>
      <c r="BR27" s="1322">
        <f>IF(ISERROR(VLOOKUP(VLOOKUP($A27, 'E4 TB Allocation Details'!$A$18:$L$214, MATCH("Misc ID", 'E4 TB Allocation Details'!$A$18:$L$18, 0),FALSE), 'E2 Allocators'!$B$15:$W$358, MATCH('O5 Details by Class &amp; Accounts'!BR$18, 'E2 Allocators'!$B$15:$W$15, 0),FALSE)*$E27), 0, VLOOKUP(VLOOKUP($A27, 'E4 TB Allocation Details'!$A$18:$L$214, MATCH("Misc ID", 'E4 TB Allocation Details'!$A$18:$L$18, 0),FALSE), 'E2 Allocators'!$B$15:$W$358, MATCH('O5 Details by Class &amp; Accounts'!BR$18, 'E2 Allocators'!$B$15:$W$15, 0),FALSE)*$E27)</f>
        <v>0</v>
      </c>
      <c r="BS27" s="1322">
        <f t="shared" si="3"/>
        <v>0</v>
      </c>
      <c r="BT27" s="1322">
        <f>IF(ISERROR(VLOOKUP(VLOOKUP($A27, 'E4 TB Allocation Details'!$A$18:$L$214, MATCH("A &amp; G ID", 'E4 TB Allocation Details'!$A$18:$L$18, 0),FALSE), 'E2 Allocators'!$B$15:$W$358, MATCH('O5 Details by Class &amp; Accounts'!BT$18, 'E2 Allocators'!$B$15:$W$15, 0),FALSE)*$E27), 0, VLOOKUP(VLOOKUP($A27, 'E4 TB Allocation Details'!$A$18:$L$214, MATCH("A &amp; G ID", 'E4 TB Allocation Details'!$A$18:$L$18, 0),FALSE), 'E2 Allocators'!$B$15:$W$358, MATCH('O5 Details by Class &amp; Accounts'!BT$18, 'E2 Allocators'!$B$15:$W$15, 0),FALSE)*$E27)</f>
        <v>0</v>
      </c>
      <c r="BU27" s="1322">
        <f>IF(ISERROR(VLOOKUP(VLOOKUP($A27, 'E4 TB Allocation Details'!$A$18:$L$214, MATCH("A &amp; G ID", 'E4 TB Allocation Details'!$A$18:$L$18, 0),FALSE), 'E2 Allocators'!$B$15:$W$358, MATCH('O5 Details by Class &amp; Accounts'!BU$18, 'E2 Allocators'!$B$15:$W$15, 0),FALSE)*$E27), 0, VLOOKUP(VLOOKUP($A27, 'E4 TB Allocation Details'!$A$18:$L$214, MATCH("A &amp; G ID", 'E4 TB Allocation Details'!$A$18:$L$18, 0),FALSE), 'E2 Allocators'!$B$15:$W$358, MATCH('O5 Details by Class &amp; Accounts'!BU$18, 'E2 Allocators'!$B$15:$W$15, 0),FALSE)*$E27)</f>
        <v>0</v>
      </c>
      <c r="BV27" s="1322">
        <f>IF(ISERROR(VLOOKUP(VLOOKUP($A27, 'E4 TB Allocation Details'!$A$18:$L$214, MATCH("A &amp; G ID", 'E4 TB Allocation Details'!$A$18:$L$18, 0),FALSE), 'E2 Allocators'!$B$15:$W$358, MATCH('O5 Details by Class &amp; Accounts'!BV$18, 'E2 Allocators'!$B$15:$W$15, 0),FALSE)*$E27), 0, VLOOKUP(VLOOKUP($A27, 'E4 TB Allocation Details'!$A$18:$L$214, MATCH("A &amp; G ID", 'E4 TB Allocation Details'!$A$18:$L$18, 0),FALSE), 'E2 Allocators'!$B$15:$W$358, MATCH('O5 Details by Class &amp; Accounts'!BV$18, 'E2 Allocators'!$B$15:$W$15, 0),FALSE)*$E27)</f>
        <v>0</v>
      </c>
      <c r="BW27" s="1322">
        <f>IF(ISERROR(VLOOKUP(VLOOKUP($A27, 'E4 TB Allocation Details'!$A$18:$L$214, MATCH("A &amp; G ID", 'E4 TB Allocation Details'!$A$18:$L$18, 0),FALSE), 'E2 Allocators'!$B$15:$W$358, MATCH('O5 Details by Class &amp; Accounts'!BW$18, 'E2 Allocators'!$B$15:$W$15, 0),FALSE)*$E27), 0, VLOOKUP(VLOOKUP($A27, 'E4 TB Allocation Details'!$A$18:$L$214, MATCH("A &amp; G ID", 'E4 TB Allocation Details'!$A$18:$L$18, 0),FALSE), 'E2 Allocators'!$B$15:$W$358, MATCH('O5 Details by Class &amp; Accounts'!BW$18, 'E2 Allocators'!$B$15:$W$15, 0),FALSE)*$E27)</f>
        <v>0</v>
      </c>
      <c r="BX27" s="1322">
        <f>IF(ISERROR(VLOOKUP(VLOOKUP($A27, 'E4 TB Allocation Details'!$A$18:$L$214, MATCH("A &amp; G ID", 'E4 TB Allocation Details'!$A$18:$L$18, 0),FALSE), 'E2 Allocators'!$B$15:$W$358, MATCH('O5 Details by Class &amp; Accounts'!BX$18, 'E2 Allocators'!$B$15:$W$15, 0),FALSE)*$E27), 0, VLOOKUP(VLOOKUP($A27, 'E4 TB Allocation Details'!$A$18:$L$214, MATCH("A &amp; G ID", 'E4 TB Allocation Details'!$A$18:$L$18, 0),FALSE), 'E2 Allocators'!$B$15:$W$358, MATCH('O5 Details by Class &amp; Accounts'!BX$18, 'E2 Allocators'!$B$15:$W$15, 0),FALSE)*$E27)</f>
        <v>0</v>
      </c>
      <c r="BY27" s="1322">
        <f>IF(ISERROR(VLOOKUP(VLOOKUP($A27, 'E4 TB Allocation Details'!$A$18:$L$214, MATCH("A &amp; G ID", 'E4 TB Allocation Details'!$A$18:$L$18, 0),FALSE), 'E2 Allocators'!$B$15:$W$358, MATCH('O5 Details by Class &amp; Accounts'!BY$18, 'E2 Allocators'!$B$15:$W$15, 0),FALSE)*$E27), 0, VLOOKUP(VLOOKUP($A27, 'E4 TB Allocation Details'!$A$18:$L$214, MATCH("A &amp; G ID", 'E4 TB Allocation Details'!$A$18:$L$18, 0),FALSE), 'E2 Allocators'!$B$15:$W$358, MATCH('O5 Details by Class &amp; Accounts'!BY$18, 'E2 Allocators'!$B$15:$W$15, 0),FALSE)*$E27)</f>
        <v>0</v>
      </c>
      <c r="BZ27" s="1322">
        <f>IF(ISERROR(VLOOKUP(VLOOKUP($A27, 'E4 TB Allocation Details'!$A$18:$L$214, MATCH("A &amp; G ID", 'E4 TB Allocation Details'!$A$18:$L$18, 0),FALSE), 'E2 Allocators'!$B$15:$W$358, MATCH('O5 Details by Class &amp; Accounts'!BZ$18, 'E2 Allocators'!$B$15:$W$15, 0),FALSE)*$E27), 0, VLOOKUP(VLOOKUP($A27, 'E4 TB Allocation Details'!$A$18:$L$214, MATCH("A &amp; G ID", 'E4 TB Allocation Details'!$A$18:$L$18, 0),FALSE), 'E2 Allocators'!$B$15:$W$358, MATCH('O5 Details by Class &amp; Accounts'!BZ$18, 'E2 Allocators'!$B$15:$W$15, 0),FALSE)*$E27)</f>
        <v>0</v>
      </c>
      <c r="CA27" s="1322">
        <f>IF(ISERROR(VLOOKUP(VLOOKUP($A27, 'E4 TB Allocation Details'!$A$18:$L$214, MATCH("A &amp; G ID", 'E4 TB Allocation Details'!$A$18:$L$18, 0),FALSE), 'E2 Allocators'!$B$15:$W$358, MATCH('O5 Details by Class &amp; Accounts'!CA$18, 'E2 Allocators'!$B$15:$W$15, 0),FALSE)*$E27), 0, VLOOKUP(VLOOKUP($A27, 'E4 TB Allocation Details'!$A$18:$L$214, MATCH("A &amp; G ID", 'E4 TB Allocation Details'!$A$18:$L$18, 0),FALSE), 'E2 Allocators'!$B$15:$W$358, MATCH('O5 Details by Class &amp; Accounts'!CA$18, 'E2 Allocators'!$B$15:$W$15, 0),FALSE)*$E27)</f>
        <v>0</v>
      </c>
      <c r="CB27" s="1322">
        <f>IF(ISERROR(VLOOKUP(VLOOKUP($A27, 'E4 TB Allocation Details'!$A$18:$L$214, MATCH("A &amp; G ID", 'E4 TB Allocation Details'!$A$18:$L$18, 0),FALSE), 'E2 Allocators'!$B$15:$W$358, MATCH('O5 Details by Class &amp; Accounts'!CB$18, 'E2 Allocators'!$B$15:$W$15, 0),FALSE)*$E27), 0, VLOOKUP(VLOOKUP($A27, 'E4 TB Allocation Details'!$A$18:$L$214, MATCH("A &amp; G ID", 'E4 TB Allocation Details'!$A$18:$L$18, 0),FALSE), 'E2 Allocators'!$B$15:$W$358, MATCH('O5 Details by Class &amp; Accounts'!CB$18, 'E2 Allocators'!$B$15:$W$15, 0),FALSE)*$E27)</f>
        <v>0</v>
      </c>
      <c r="CC27" s="1322">
        <f>IF(ISERROR(VLOOKUP(VLOOKUP($A27, 'E4 TB Allocation Details'!$A$18:$L$214, MATCH("A &amp; G ID", 'E4 TB Allocation Details'!$A$18:$L$18, 0),FALSE), 'E2 Allocators'!$B$15:$W$358, MATCH('O5 Details by Class &amp; Accounts'!CC$18, 'E2 Allocators'!$B$15:$W$15, 0),FALSE)*$E27), 0, VLOOKUP(VLOOKUP($A27, 'E4 TB Allocation Details'!$A$18:$L$214, MATCH("A &amp; G ID", 'E4 TB Allocation Details'!$A$18:$L$18, 0),FALSE), 'E2 Allocators'!$B$15:$W$358, MATCH('O5 Details by Class &amp; Accounts'!CC$18, 'E2 Allocators'!$B$15:$W$15, 0),FALSE)*$E27)</f>
        <v>0</v>
      </c>
      <c r="CD27" s="1322">
        <f>IF(ISERROR(VLOOKUP(VLOOKUP($A27, 'E4 TB Allocation Details'!$A$18:$L$214, MATCH("A &amp; G ID", 'E4 TB Allocation Details'!$A$18:$L$18, 0),FALSE), 'E2 Allocators'!$B$15:$W$358, MATCH('O5 Details by Class &amp; Accounts'!CD$18, 'E2 Allocators'!$B$15:$W$15, 0),FALSE)*$E27), 0, VLOOKUP(VLOOKUP($A27, 'E4 TB Allocation Details'!$A$18:$L$214, MATCH("A &amp; G ID", 'E4 TB Allocation Details'!$A$18:$L$18, 0),FALSE), 'E2 Allocators'!$B$15:$W$358, MATCH('O5 Details by Class &amp; Accounts'!CD$18, 'E2 Allocators'!$B$15:$W$15, 0),FALSE)*$E27)</f>
        <v>0</v>
      </c>
      <c r="CE27" s="1322">
        <f>IF(ISERROR(VLOOKUP(VLOOKUP($A27, 'E4 TB Allocation Details'!$A$18:$L$214, MATCH("A &amp; G ID", 'E4 TB Allocation Details'!$A$18:$L$18, 0),FALSE), 'E2 Allocators'!$B$15:$W$358, MATCH('O5 Details by Class &amp; Accounts'!CE$18, 'E2 Allocators'!$B$15:$W$15, 0),FALSE)*$E27), 0, VLOOKUP(VLOOKUP($A27, 'E4 TB Allocation Details'!$A$18:$L$214, MATCH("A &amp; G ID", 'E4 TB Allocation Details'!$A$18:$L$18, 0),FALSE), 'E2 Allocators'!$B$15:$W$358, MATCH('O5 Details by Class &amp; Accounts'!CE$18, 'E2 Allocators'!$B$15:$W$15, 0),FALSE)*$E27)</f>
        <v>0</v>
      </c>
      <c r="CF27" s="1322">
        <f>IF(ISERROR(VLOOKUP(VLOOKUP($A27, 'E4 TB Allocation Details'!$A$18:$L$214, MATCH("A &amp; G ID", 'E4 TB Allocation Details'!$A$18:$L$18, 0),FALSE), 'E2 Allocators'!$B$15:$W$358, MATCH('O5 Details by Class &amp; Accounts'!CF$18, 'E2 Allocators'!$B$15:$W$15, 0),FALSE)*$E27), 0, VLOOKUP(VLOOKUP($A27, 'E4 TB Allocation Details'!$A$18:$L$214, MATCH("A &amp; G ID", 'E4 TB Allocation Details'!$A$18:$L$18, 0),FALSE), 'E2 Allocators'!$B$15:$W$358, MATCH('O5 Details by Class &amp; Accounts'!CF$18, 'E2 Allocators'!$B$15:$W$15, 0),FALSE)*$E27)</f>
        <v>0</v>
      </c>
      <c r="CG27" s="1322">
        <f>IF(ISERROR(VLOOKUP(VLOOKUP($A27, 'E4 TB Allocation Details'!$A$18:$L$214, MATCH("A &amp; G ID", 'E4 TB Allocation Details'!$A$18:$L$18, 0),FALSE), 'E2 Allocators'!$B$15:$W$358, MATCH('O5 Details by Class &amp; Accounts'!CG$18, 'E2 Allocators'!$B$15:$W$15, 0),FALSE)*$E27), 0, VLOOKUP(VLOOKUP($A27, 'E4 TB Allocation Details'!$A$18:$L$214, MATCH("A &amp; G ID", 'E4 TB Allocation Details'!$A$18:$L$18, 0),FALSE), 'E2 Allocators'!$B$15:$W$358, MATCH('O5 Details by Class &amp; Accounts'!CG$18, 'E2 Allocators'!$B$15:$W$15, 0),FALSE)*$E27)</f>
        <v>0</v>
      </c>
      <c r="CH27" s="1322">
        <f>IF(ISERROR(VLOOKUP(VLOOKUP($A27, 'E4 TB Allocation Details'!$A$18:$L$214, MATCH("A &amp; G ID", 'E4 TB Allocation Details'!$A$18:$L$18, 0),FALSE), 'E2 Allocators'!$B$15:$W$358, MATCH('O5 Details by Class &amp; Accounts'!CH$18, 'E2 Allocators'!$B$15:$W$15, 0),FALSE)*$E27), 0, VLOOKUP(VLOOKUP($A27, 'E4 TB Allocation Details'!$A$18:$L$214, MATCH("A &amp; G ID", 'E4 TB Allocation Details'!$A$18:$L$18, 0),FALSE), 'E2 Allocators'!$B$15:$W$358, MATCH('O5 Details by Class &amp; Accounts'!CH$18, 'E2 Allocators'!$B$15:$W$15, 0),FALSE)*$E27)</f>
        <v>0</v>
      </c>
      <c r="CI27" s="1322">
        <f>IF(ISERROR(VLOOKUP(VLOOKUP($A27, 'E4 TB Allocation Details'!$A$18:$L$214, MATCH("A &amp; G ID", 'E4 TB Allocation Details'!$A$18:$L$18, 0),FALSE), 'E2 Allocators'!$B$15:$W$358, MATCH('O5 Details by Class &amp; Accounts'!CI$18, 'E2 Allocators'!$B$15:$W$15, 0),FALSE)*$E27), 0, VLOOKUP(VLOOKUP($A27, 'E4 TB Allocation Details'!$A$18:$L$214, MATCH("A &amp; G ID", 'E4 TB Allocation Details'!$A$18:$L$18, 0),FALSE), 'E2 Allocators'!$B$15:$W$358, MATCH('O5 Details by Class &amp; Accounts'!CI$18, 'E2 Allocators'!$B$15:$W$15, 0),FALSE)*$E27)</f>
        <v>0</v>
      </c>
      <c r="CJ27" s="1322">
        <f>IF(ISERROR(VLOOKUP(VLOOKUP($A27, 'E4 TB Allocation Details'!$A$18:$L$214, MATCH("A &amp; G ID", 'E4 TB Allocation Details'!$A$18:$L$18, 0),FALSE), 'E2 Allocators'!$B$15:$W$358, MATCH('O5 Details by Class &amp; Accounts'!CJ$18, 'E2 Allocators'!$B$15:$W$15, 0),FALSE)*$E27), 0, VLOOKUP(VLOOKUP($A27, 'E4 TB Allocation Details'!$A$18:$L$214, MATCH("A &amp; G ID", 'E4 TB Allocation Details'!$A$18:$L$18, 0),FALSE), 'E2 Allocators'!$B$15:$W$358, MATCH('O5 Details by Class &amp; Accounts'!CJ$18, 'E2 Allocators'!$B$15:$W$15, 0),FALSE)*$E27)</f>
        <v>0</v>
      </c>
      <c r="CK27" s="1322">
        <f>IF(ISERROR(VLOOKUP(VLOOKUP($A27, 'E4 TB Allocation Details'!$A$18:$L$214, MATCH("A &amp; G ID", 'E4 TB Allocation Details'!$A$18:$L$18, 0),FALSE), 'E2 Allocators'!$B$15:$W$358, MATCH('O5 Details by Class &amp; Accounts'!CK$18, 'E2 Allocators'!$B$15:$W$15, 0),FALSE)*$E27), 0, VLOOKUP(VLOOKUP($A27, 'E4 TB Allocation Details'!$A$18:$L$214, MATCH("A &amp; G ID", 'E4 TB Allocation Details'!$A$18:$L$18, 0),FALSE), 'E2 Allocators'!$B$15:$W$358, MATCH('O5 Details by Class &amp; Accounts'!CK$18, 'E2 Allocators'!$B$15:$W$15, 0),FALSE)*$E27)</f>
        <v>0</v>
      </c>
      <c r="CL27" s="1322">
        <f>IF(ISERROR(VLOOKUP(VLOOKUP($A27, 'E4 TB Allocation Details'!$A$18:$L$214, MATCH("A &amp; G ID", 'E4 TB Allocation Details'!$A$18:$L$18, 0),FALSE), 'E2 Allocators'!$B$15:$W$358, MATCH('O5 Details by Class &amp; Accounts'!CL$18, 'E2 Allocators'!$B$15:$W$15, 0),FALSE)*$E27), 0, VLOOKUP(VLOOKUP($A27, 'E4 TB Allocation Details'!$A$18:$L$214, MATCH("A &amp; G ID", 'E4 TB Allocation Details'!$A$18:$L$18, 0),FALSE), 'E2 Allocators'!$B$15:$W$358, MATCH('O5 Details by Class &amp; Accounts'!CL$18, 'E2 Allocators'!$B$15:$W$15, 0),FALSE)*$E27)</f>
        <v>0</v>
      </c>
      <c r="CM27" s="1322">
        <f>IF(ISERROR(VLOOKUP(VLOOKUP($A27, 'E4 TB Allocation Details'!$A$18:$L$214, MATCH("A &amp; G ID", 'E4 TB Allocation Details'!$A$18:$L$18, 0),FALSE), 'E2 Allocators'!$B$15:$W$358, MATCH('O5 Details by Class &amp; Accounts'!CM$18, 'E2 Allocators'!$B$15:$W$15, 0),FALSE)*$E27), 0, VLOOKUP(VLOOKUP($A27, 'E4 TB Allocation Details'!$A$18:$L$214, MATCH("A &amp; G ID", 'E4 TB Allocation Details'!$A$18:$L$18, 0),FALSE), 'E2 Allocators'!$B$15:$W$358, MATCH('O5 Details by Class &amp; Accounts'!CM$18, 'E2 Allocators'!$B$15:$W$15, 0),FALSE)*$E27)</f>
        <v>0</v>
      </c>
      <c r="CN27" s="1322">
        <f t="shared" si="5"/>
        <v>0</v>
      </c>
      <c r="CO27" s="1651">
        <f t="shared" si="4"/>
        <v>0</v>
      </c>
      <c r="CQ27" s="1899" t="e">
        <v>#N/A</v>
      </c>
    </row>
    <row r="28" spans="1:95" s="64" customFormat="1" ht="12.75" x14ac:dyDescent="0.2">
      <c r="A28" s="1088" t="s">
        <v>819</v>
      </c>
      <c r="B28" s="1089" t="s">
        <v>344</v>
      </c>
      <c r="C28" s="1648">
        <f>IF(ISERROR(VLOOKUP($A28,'I3 TB Data'!$A$19:$H$483,MATCH('O5 Details by Class &amp; Accounts'!$C$18, 'I3 TB Data'!$A$19:$H$19,0),0)), 0, VLOOKUP($A28,'I3 TB Data'!$A$19:$H$483,MATCH('O5 Details by Class &amp; Accounts'!$C$18,'I3 TB Data'!$A$19:$H$19,0),0))</f>
        <v>0</v>
      </c>
      <c r="D28" s="1649">
        <f>'I4 BO ASSETS'!E25</f>
        <v>0</v>
      </c>
      <c r="E28" s="1648">
        <f t="shared" si="6"/>
        <v>0</v>
      </c>
      <c r="F28" s="1650">
        <f>IF(ISERROR(VLOOKUP($A28, 'E1 Categorization'!A33:E124, MATCH("Customer Component", 'E1 Categorization'!$A$33:$E$33,0), 0)), 0, IF(VLOOKUP($A28, 'E1 Categorization'!A33:E124, MATCH("Customer Component", 'E1 Categorization'!$A$33:$E$33,0), 0)=0, 'O5 Details by Class &amp; Accounts'!$E28, IF(AND(VLOOKUP($A28, 'E1 Categorization'!A33:E124, MATCH("Customer Component", 'E1 Categorization'!$A$33:$E$33,0), 0) &gt;0, VLOOKUP($A28, 'E1 Categorization'!A33:E124, MATCH("Customer Component", 'E1 Categorization'!$A$33:$E$33,0), 0)&lt;1), 'O5 Details by Class &amp; Accounts'!$E28*(1-VLOOKUP($A28, 'E1 Categorization'!A33:E124, MATCH("Customer Component", 'E1 Categorization'!$A$33:$E$33,0), 0)), 0)))</f>
        <v>0</v>
      </c>
      <c r="G28" s="1650">
        <f>IF(ISERROR(VLOOKUP($A28, 'E1 Categorization'!A33:E124, MATCH("Customer Component", 'E1 Categorization'!$A$33:$E$33,0), 0)),0, IF(VLOOKUP($A28, 'E1 Categorization'!A33:E124, MATCH("Customer Component", 'E1 Categorization'!$A$33:$E$33,0), 0)=0, 0, IF(AND(VLOOKUP($A28, 'E1 Categorization'!A33:E124, MATCH("Customer Component", 'E1 Categorization'!$A$33:$E$33,0), 0) &gt;0, VLOOKUP($A28, 'E1 Categorization'!A33:E124, MATCH("Customer Component", 'E1 Categorization'!$A$33:$E$33,0), 0)&lt;1), 'O5 Details by Class &amp; Accounts'!$E28*(VLOOKUP($A28, 'E1 Categorization'!A33:E124, MATCH("Customer Component", 'E1 Categorization'!$A$33:$E$33,0), 0)), 'O5 Details by Class &amp; Accounts'!$E28)))</f>
        <v>0</v>
      </c>
      <c r="H28" s="1322">
        <f t="shared" si="0"/>
        <v>0</v>
      </c>
      <c r="I28" s="1322">
        <f>IF(ISERROR(VLOOKUP(VLOOKUP($A28, 'E4 TB Allocation Details'!$A$18:$L$214, MATCH("Demand ID", 'E4 TB Allocation Details'!$A$18:$L$18, 0),FALSE), 'E2 Allocators'!$B$15:$W$358, MATCH('O5 Details by Class &amp; Accounts'!I$18, 'E2 Allocators'!$B$15:$W$15, 0),FALSE)*$F28), 0, VLOOKUP(VLOOKUP($A28, 'E4 TB Allocation Details'!$A$18:$L$214, MATCH("Demand ID", 'E4 TB Allocation Details'!$A$18:$L$18, 0),FALSE), 'E2 Allocators'!$B$15:$W$358, MATCH('O5 Details by Class &amp; Accounts'!I$18, 'E2 Allocators'!$B$15:$W$15, 0),FALSE)*$F28)</f>
        <v>0</v>
      </c>
      <c r="J28" s="1322">
        <f>IF(ISERROR(VLOOKUP(VLOOKUP($A28, 'E4 TB Allocation Details'!$A$18:$L$214, MATCH("Demand ID", 'E4 TB Allocation Details'!$A$18:$L$18, 0),FALSE), 'E2 Allocators'!$B$15:$W$358, MATCH('O5 Details by Class &amp; Accounts'!J$18, 'E2 Allocators'!$B$15:$W$15, 0),FALSE)*$F28), 0, VLOOKUP(VLOOKUP($A28, 'E4 TB Allocation Details'!$A$18:$L$214, MATCH("Demand ID", 'E4 TB Allocation Details'!$A$18:$L$18, 0),FALSE), 'E2 Allocators'!$B$15:$W$358, MATCH('O5 Details by Class &amp; Accounts'!J$18, 'E2 Allocators'!$B$15:$W$15, 0),FALSE)*$F28)</f>
        <v>0</v>
      </c>
      <c r="K28" s="1322">
        <f>IF(ISERROR(VLOOKUP(VLOOKUP($A28, 'E4 TB Allocation Details'!$A$18:$L$214, MATCH("Demand ID", 'E4 TB Allocation Details'!$A$18:$L$18, 0),FALSE), 'E2 Allocators'!$B$15:$W$358, MATCH('O5 Details by Class &amp; Accounts'!K$18, 'E2 Allocators'!$B$15:$W$15, 0),FALSE)*$F28), 0, VLOOKUP(VLOOKUP($A28, 'E4 TB Allocation Details'!$A$18:$L$214, MATCH("Demand ID", 'E4 TB Allocation Details'!$A$18:$L$18, 0),FALSE), 'E2 Allocators'!$B$15:$W$358, MATCH('O5 Details by Class &amp; Accounts'!K$18, 'E2 Allocators'!$B$15:$W$15, 0),FALSE)*$F28)</f>
        <v>0</v>
      </c>
      <c r="L28" s="1322">
        <f>IF(ISERROR(VLOOKUP(VLOOKUP($A28, 'E4 TB Allocation Details'!$A$18:$L$214, MATCH("Demand ID", 'E4 TB Allocation Details'!$A$18:$L$18, 0),FALSE), 'E2 Allocators'!$B$15:$W$358, MATCH('O5 Details by Class &amp; Accounts'!L$18, 'E2 Allocators'!$B$15:$W$15, 0),FALSE)*$F28), 0, VLOOKUP(VLOOKUP($A28, 'E4 TB Allocation Details'!$A$18:$L$214, MATCH("Demand ID", 'E4 TB Allocation Details'!$A$18:$L$18, 0),FALSE), 'E2 Allocators'!$B$15:$W$358, MATCH('O5 Details by Class &amp; Accounts'!L$18, 'E2 Allocators'!$B$15:$W$15, 0),FALSE)*$F28)</f>
        <v>0</v>
      </c>
      <c r="M28" s="1322">
        <f>IF(ISERROR(VLOOKUP(VLOOKUP($A28, 'E4 TB Allocation Details'!$A$18:$L$214, MATCH("Demand ID", 'E4 TB Allocation Details'!$A$18:$L$18, 0),FALSE), 'E2 Allocators'!$B$15:$W$358, MATCH('O5 Details by Class &amp; Accounts'!M$18, 'E2 Allocators'!$B$15:$W$15, 0),FALSE)*$F28), 0, VLOOKUP(VLOOKUP($A28, 'E4 TB Allocation Details'!$A$18:$L$214, MATCH("Demand ID", 'E4 TB Allocation Details'!$A$18:$L$18, 0),FALSE), 'E2 Allocators'!$B$15:$W$358, MATCH('O5 Details by Class &amp; Accounts'!M$18, 'E2 Allocators'!$B$15:$W$15, 0),FALSE)*$F28)</f>
        <v>0</v>
      </c>
      <c r="N28" s="1322">
        <f>IF(ISERROR(VLOOKUP(VLOOKUP($A28, 'E4 TB Allocation Details'!$A$18:$L$214, MATCH("Demand ID", 'E4 TB Allocation Details'!$A$18:$L$18, 0),FALSE), 'E2 Allocators'!$B$15:$W$358, MATCH('O5 Details by Class &amp; Accounts'!N$18, 'E2 Allocators'!$B$15:$W$15, 0),FALSE)*$F28), 0, VLOOKUP(VLOOKUP($A28, 'E4 TB Allocation Details'!$A$18:$L$214, MATCH("Demand ID", 'E4 TB Allocation Details'!$A$18:$L$18, 0),FALSE), 'E2 Allocators'!$B$15:$W$358, MATCH('O5 Details by Class &amp; Accounts'!N$18, 'E2 Allocators'!$B$15:$W$15, 0),FALSE)*$F28)</f>
        <v>0</v>
      </c>
      <c r="O28" s="1322">
        <f>IF(ISERROR(VLOOKUP(VLOOKUP($A28, 'E4 TB Allocation Details'!$A$18:$L$214, MATCH("Demand ID", 'E4 TB Allocation Details'!$A$18:$L$18, 0),FALSE), 'E2 Allocators'!$B$15:$W$358, MATCH('O5 Details by Class &amp; Accounts'!O$18, 'E2 Allocators'!$B$15:$W$15, 0),FALSE)*$F28), 0, VLOOKUP(VLOOKUP($A28, 'E4 TB Allocation Details'!$A$18:$L$214, MATCH("Demand ID", 'E4 TB Allocation Details'!$A$18:$L$18, 0),FALSE), 'E2 Allocators'!$B$15:$W$358, MATCH('O5 Details by Class &amp; Accounts'!O$18, 'E2 Allocators'!$B$15:$W$15, 0),FALSE)*$F28)</f>
        <v>0</v>
      </c>
      <c r="P28" s="1322">
        <f>IF(ISERROR(VLOOKUP(VLOOKUP($A28, 'E4 TB Allocation Details'!$A$18:$L$214, MATCH("Demand ID", 'E4 TB Allocation Details'!$A$18:$L$18, 0),FALSE), 'E2 Allocators'!$B$15:$W$358, MATCH('O5 Details by Class &amp; Accounts'!P$18, 'E2 Allocators'!$B$15:$W$15, 0),FALSE)*$F28), 0, VLOOKUP(VLOOKUP($A28, 'E4 TB Allocation Details'!$A$18:$L$214, MATCH("Demand ID", 'E4 TB Allocation Details'!$A$18:$L$18, 0),FALSE), 'E2 Allocators'!$B$15:$W$358, MATCH('O5 Details by Class &amp; Accounts'!P$18, 'E2 Allocators'!$B$15:$W$15, 0),FALSE)*$F28)</f>
        <v>0</v>
      </c>
      <c r="Q28" s="1322">
        <f>IF(ISERROR(VLOOKUP(VLOOKUP($A28, 'E4 TB Allocation Details'!$A$18:$L$214, MATCH("Demand ID", 'E4 TB Allocation Details'!$A$18:$L$18, 0),FALSE), 'E2 Allocators'!$B$15:$W$358, MATCH('O5 Details by Class &amp; Accounts'!Q$18, 'E2 Allocators'!$B$15:$W$15, 0),FALSE)*$F28), 0, VLOOKUP(VLOOKUP($A28, 'E4 TB Allocation Details'!$A$18:$L$214, MATCH("Demand ID", 'E4 TB Allocation Details'!$A$18:$L$18, 0),FALSE), 'E2 Allocators'!$B$15:$W$358, MATCH('O5 Details by Class &amp; Accounts'!Q$18, 'E2 Allocators'!$B$15:$W$15, 0),FALSE)*$F28)</f>
        <v>0</v>
      </c>
      <c r="R28" s="1322">
        <f>IF(ISERROR(VLOOKUP(VLOOKUP($A28, 'E4 TB Allocation Details'!$A$18:$L$214, MATCH("Demand ID", 'E4 TB Allocation Details'!$A$18:$L$18, 0),FALSE), 'E2 Allocators'!$B$15:$W$358, MATCH('O5 Details by Class &amp; Accounts'!R$18, 'E2 Allocators'!$B$15:$W$15, 0),FALSE)*$F28), 0, VLOOKUP(VLOOKUP($A28, 'E4 TB Allocation Details'!$A$18:$L$214, MATCH("Demand ID", 'E4 TB Allocation Details'!$A$18:$L$18, 0),FALSE), 'E2 Allocators'!$B$15:$W$358, MATCH('O5 Details by Class &amp; Accounts'!R$18, 'E2 Allocators'!$B$15:$W$15, 0),FALSE)*$F28)</f>
        <v>0</v>
      </c>
      <c r="S28" s="1322">
        <f>IF(ISERROR(VLOOKUP(VLOOKUP($A28, 'E4 TB Allocation Details'!$A$18:$L$214, MATCH("Demand ID", 'E4 TB Allocation Details'!$A$18:$L$18, 0),FALSE), 'E2 Allocators'!$B$15:$W$358, MATCH('O5 Details by Class &amp; Accounts'!S$18, 'E2 Allocators'!$B$15:$W$15, 0),FALSE)*$F28), 0, VLOOKUP(VLOOKUP($A28, 'E4 TB Allocation Details'!$A$18:$L$214, MATCH("Demand ID", 'E4 TB Allocation Details'!$A$18:$L$18, 0),FALSE), 'E2 Allocators'!$B$15:$W$358, MATCH('O5 Details by Class &amp; Accounts'!S$18, 'E2 Allocators'!$B$15:$W$15, 0),FALSE)*$F28)</f>
        <v>0</v>
      </c>
      <c r="T28" s="1322">
        <f>IF(ISERROR(VLOOKUP(VLOOKUP($A28, 'E4 TB Allocation Details'!$A$18:$L$214, MATCH("Demand ID", 'E4 TB Allocation Details'!$A$18:$L$18, 0),FALSE), 'E2 Allocators'!$B$15:$W$358, MATCH('O5 Details by Class &amp; Accounts'!T$18, 'E2 Allocators'!$B$15:$W$15, 0),FALSE)*$F28), 0, VLOOKUP(VLOOKUP($A28, 'E4 TB Allocation Details'!$A$18:$L$214, MATCH("Demand ID", 'E4 TB Allocation Details'!$A$18:$L$18, 0),FALSE), 'E2 Allocators'!$B$15:$W$358, MATCH('O5 Details by Class &amp; Accounts'!T$18, 'E2 Allocators'!$B$15:$W$15, 0),FALSE)*$F28)</f>
        <v>0</v>
      </c>
      <c r="U28" s="1322">
        <f>IF(ISERROR(VLOOKUP(VLOOKUP($A28, 'E4 TB Allocation Details'!$A$18:$L$214, MATCH("Demand ID", 'E4 TB Allocation Details'!$A$18:$L$18, 0),FALSE), 'E2 Allocators'!$B$15:$W$358, MATCH('O5 Details by Class &amp; Accounts'!U$18, 'E2 Allocators'!$B$15:$W$15, 0),FALSE)*$F28), 0, VLOOKUP(VLOOKUP($A28, 'E4 TB Allocation Details'!$A$18:$L$214, MATCH("Demand ID", 'E4 TB Allocation Details'!$A$18:$L$18, 0),FALSE), 'E2 Allocators'!$B$15:$W$358, MATCH('O5 Details by Class &amp; Accounts'!U$18, 'E2 Allocators'!$B$15:$W$15, 0),FALSE)*$F28)</f>
        <v>0</v>
      </c>
      <c r="V28" s="1322">
        <f>IF(ISERROR(VLOOKUP(VLOOKUP($A28, 'E4 TB Allocation Details'!$A$18:$L$214, MATCH("Demand ID", 'E4 TB Allocation Details'!$A$18:$L$18, 0),FALSE), 'E2 Allocators'!$B$15:$W$358, MATCH('O5 Details by Class &amp; Accounts'!V$18, 'E2 Allocators'!$B$15:$W$15, 0),FALSE)*$F28), 0, VLOOKUP(VLOOKUP($A28, 'E4 TB Allocation Details'!$A$18:$L$214, MATCH("Demand ID", 'E4 TB Allocation Details'!$A$18:$L$18, 0),FALSE), 'E2 Allocators'!$B$15:$W$358, MATCH('O5 Details by Class &amp; Accounts'!V$18, 'E2 Allocators'!$B$15:$W$15, 0),FALSE)*$F28)</f>
        <v>0</v>
      </c>
      <c r="W28" s="1322">
        <f>IF(ISERROR(VLOOKUP(VLOOKUP($A28, 'E4 TB Allocation Details'!$A$18:$L$214, MATCH("Demand ID", 'E4 TB Allocation Details'!$A$18:$L$18, 0),FALSE), 'E2 Allocators'!$B$15:$W$358, MATCH('O5 Details by Class &amp; Accounts'!W$18, 'E2 Allocators'!$B$15:$W$15, 0),FALSE)*$F28), 0, VLOOKUP(VLOOKUP($A28, 'E4 TB Allocation Details'!$A$18:$L$214, MATCH("Demand ID", 'E4 TB Allocation Details'!$A$18:$L$18, 0),FALSE), 'E2 Allocators'!$B$15:$W$358, MATCH('O5 Details by Class &amp; Accounts'!W$18, 'E2 Allocators'!$B$15:$W$15, 0),FALSE)*$F28)</f>
        <v>0</v>
      </c>
      <c r="X28" s="1322">
        <f>IF(ISERROR(VLOOKUP(VLOOKUP($A28, 'E4 TB Allocation Details'!$A$18:$L$214, MATCH("Demand ID", 'E4 TB Allocation Details'!$A$18:$L$18, 0),FALSE), 'E2 Allocators'!$B$15:$W$358, MATCH('O5 Details by Class &amp; Accounts'!X$18, 'E2 Allocators'!$B$15:$W$15, 0),FALSE)*$F28), 0, VLOOKUP(VLOOKUP($A28, 'E4 TB Allocation Details'!$A$18:$L$214, MATCH("Demand ID", 'E4 TB Allocation Details'!$A$18:$L$18, 0),FALSE), 'E2 Allocators'!$B$15:$W$358, MATCH('O5 Details by Class &amp; Accounts'!X$18, 'E2 Allocators'!$B$15:$W$15, 0),FALSE)*$F28)</f>
        <v>0</v>
      </c>
      <c r="Y28" s="1322">
        <f>IF(ISERROR(VLOOKUP(VLOOKUP($A28, 'E4 TB Allocation Details'!$A$18:$L$214, MATCH("Demand ID", 'E4 TB Allocation Details'!$A$18:$L$18, 0),FALSE), 'E2 Allocators'!$B$15:$W$358, MATCH('O5 Details by Class &amp; Accounts'!Y$18, 'E2 Allocators'!$B$15:$W$15, 0),FALSE)*$F28), 0, VLOOKUP(VLOOKUP($A28, 'E4 TB Allocation Details'!$A$18:$L$214, MATCH("Demand ID", 'E4 TB Allocation Details'!$A$18:$L$18, 0),FALSE), 'E2 Allocators'!$B$15:$W$358, MATCH('O5 Details by Class &amp; Accounts'!Y$18, 'E2 Allocators'!$B$15:$W$15, 0),FALSE)*$F28)</f>
        <v>0</v>
      </c>
      <c r="Z28" s="1322">
        <f>IF(ISERROR(VLOOKUP(VLOOKUP($A28, 'E4 TB Allocation Details'!$A$18:$L$214, MATCH("Demand ID", 'E4 TB Allocation Details'!$A$18:$L$18, 0),FALSE), 'E2 Allocators'!$B$15:$W$358, MATCH('O5 Details by Class &amp; Accounts'!Z$18, 'E2 Allocators'!$B$15:$W$15, 0),FALSE)*$F28), 0, VLOOKUP(VLOOKUP($A28, 'E4 TB Allocation Details'!$A$18:$L$214, MATCH("Demand ID", 'E4 TB Allocation Details'!$A$18:$L$18, 0),FALSE), 'E2 Allocators'!$B$15:$W$358, MATCH('O5 Details by Class &amp; Accounts'!Z$18, 'E2 Allocators'!$B$15:$W$15, 0),FALSE)*$F28)</f>
        <v>0</v>
      </c>
      <c r="AA28" s="1322">
        <f>IF(ISERROR(VLOOKUP(VLOOKUP($A28, 'E4 TB Allocation Details'!$A$18:$L$214, MATCH("Demand ID", 'E4 TB Allocation Details'!$A$18:$L$18, 0),FALSE), 'E2 Allocators'!$B$15:$W$358, MATCH('O5 Details by Class &amp; Accounts'!AA$18, 'E2 Allocators'!$B$15:$W$15, 0),FALSE)*$F28), 0, VLOOKUP(VLOOKUP($A28, 'E4 TB Allocation Details'!$A$18:$L$214, MATCH("Demand ID", 'E4 TB Allocation Details'!$A$18:$L$18, 0),FALSE), 'E2 Allocators'!$B$15:$W$358, MATCH('O5 Details by Class &amp; Accounts'!AA$18, 'E2 Allocators'!$B$15:$W$15, 0),FALSE)*$F28)</f>
        <v>0</v>
      </c>
      <c r="AB28" s="1322">
        <f>IF(ISERROR(VLOOKUP(VLOOKUP($A28, 'E4 TB Allocation Details'!$A$18:$L$214, MATCH("Demand ID", 'E4 TB Allocation Details'!$A$18:$L$18, 0),FALSE), 'E2 Allocators'!$B$15:$W$358, MATCH('O5 Details by Class &amp; Accounts'!AB$18, 'E2 Allocators'!$B$15:$W$15, 0),FALSE)*$F28), 0, VLOOKUP(VLOOKUP($A28, 'E4 TB Allocation Details'!$A$18:$L$214, MATCH("Demand ID", 'E4 TB Allocation Details'!$A$18:$L$18, 0),FALSE), 'E2 Allocators'!$B$15:$W$358, MATCH('O5 Details by Class &amp; Accounts'!AB$18, 'E2 Allocators'!$B$15:$W$15, 0),FALSE)*$F28)</f>
        <v>0</v>
      </c>
      <c r="AC28" s="1322">
        <f t="shared" si="1"/>
        <v>0</v>
      </c>
      <c r="AD28" s="1322">
        <f>IF(ISERROR(VLOOKUP(VLOOKUP($A28, 'E4 TB Allocation Details'!$A$18:$L$214, MATCH("Customer ID", 'E4 TB Allocation Details'!$A$18:$L$18, 0),FALSE), 'E2 Allocators'!$B$15:$W$358, MATCH('O5 Details by Class &amp; Accounts'!AD$18, 'E2 Allocators'!$B$15:$W$15, 0),FALSE)*$G28), 0, VLOOKUP(VLOOKUP($A28, 'E4 TB Allocation Details'!$A$18:$L$214, MATCH("Customer ID", 'E4 TB Allocation Details'!$A$18:$L$18, 0),FALSE), 'E2 Allocators'!$B$15:$W$358, MATCH('O5 Details by Class &amp; Accounts'!AD$18, 'E2 Allocators'!$B$15:$W$15, 0),FALSE)*$G28)</f>
        <v>0</v>
      </c>
      <c r="AE28" s="1322">
        <f>IF(ISERROR(VLOOKUP(VLOOKUP($A28, 'E4 TB Allocation Details'!$A$18:$L$214, MATCH("Customer ID", 'E4 TB Allocation Details'!$A$18:$L$18, 0),FALSE), 'E2 Allocators'!$B$15:$W$358, MATCH('O5 Details by Class &amp; Accounts'!AE$18, 'E2 Allocators'!$B$15:$W$15, 0),FALSE)*$G28), 0, VLOOKUP(VLOOKUP($A28, 'E4 TB Allocation Details'!$A$18:$L$214, MATCH("Customer ID", 'E4 TB Allocation Details'!$A$18:$L$18, 0),FALSE), 'E2 Allocators'!$B$15:$W$358, MATCH('O5 Details by Class &amp; Accounts'!AE$18, 'E2 Allocators'!$B$15:$W$15, 0),FALSE)*$G28)</f>
        <v>0</v>
      </c>
      <c r="AF28" s="1322">
        <f>IF(ISERROR(VLOOKUP(VLOOKUP($A28, 'E4 TB Allocation Details'!$A$18:$L$214, MATCH("Customer ID", 'E4 TB Allocation Details'!$A$18:$L$18, 0),FALSE), 'E2 Allocators'!$B$15:$W$358, MATCH('O5 Details by Class &amp; Accounts'!AF$18, 'E2 Allocators'!$B$15:$W$15, 0),FALSE)*$G28), 0, VLOOKUP(VLOOKUP($A28, 'E4 TB Allocation Details'!$A$18:$L$214, MATCH("Customer ID", 'E4 TB Allocation Details'!$A$18:$L$18, 0),FALSE), 'E2 Allocators'!$B$15:$W$358, MATCH('O5 Details by Class &amp; Accounts'!AF$18, 'E2 Allocators'!$B$15:$W$15, 0),FALSE)*$G28)</f>
        <v>0</v>
      </c>
      <c r="AG28" s="1322">
        <f>IF(ISERROR(VLOOKUP(VLOOKUP($A28, 'E4 TB Allocation Details'!$A$18:$L$214, MATCH("Customer ID", 'E4 TB Allocation Details'!$A$18:$L$18, 0),FALSE), 'E2 Allocators'!$B$15:$W$358, MATCH('O5 Details by Class &amp; Accounts'!AG$18, 'E2 Allocators'!$B$15:$W$15, 0),FALSE)*$G28), 0, VLOOKUP(VLOOKUP($A28, 'E4 TB Allocation Details'!$A$18:$L$214, MATCH("Customer ID", 'E4 TB Allocation Details'!$A$18:$L$18, 0),FALSE), 'E2 Allocators'!$B$15:$W$358, MATCH('O5 Details by Class &amp; Accounts'!AG$18, 'E2 Allocators'!$B$15:$W$15, 0),FALSE)*$G28)</f>
        <v>0</v>
      </c>
      <c r="AH28" s="1322">
        <f>IF(ISERROR(VLOOKUP(VLOOKUP($A28, 'E4 TB Allocation Details'!$A$18:$L$214, MATCH("Customer ID", 'E4 TB Allocation Details'!$A$18:$L$18, 0),FALSE), 'E2 Allocators'!$B$15:$W$358, MATCH('O5 Details by Class &amp; Accounts'!AH$18, 'E2 Allocators'!$B$15:$W$15, 0),FALSE)*$G28), 0, VLOOKUP(VLOOKUP($A28, 'E4 TB Allocation Details'!$A$18:$L$214, MATCH("Customer ID", 'E4 TB Allocation Details'!$A$18:$L$18, 0),FALSE), 'E2 Allocators'!$B$15:$W$358, MATCH('O5 Details by Class &amp; Accounts'!AH$18, 'E2 Allocators'!$B$15:$W$15, 0),FALSE)*$G28)</f>
        <v>0</v>
      </c>
      <c r="AI28" s="1322">
        <f>IF(ISERROR(VLOOKUP(VLOOKUP($A28, 'E4 TB Allocation Details'!$A$18:$L$214, MATCH("Customer ID", 'E4 TB Allocation Details'!$A$18:$L$18, 0),FALSE), 'E2 Allocators'!$B$15:$W$358, MATCH('O5 Details by Class &amp; Accounts'!AI$18, 'E2 Allocators'!$B$15:$W$15, 0),FALSE)*$G28), 0, VLOOKUP(VLOOKUP($A28, 'E4 TB Allocation Details'!$A$18:$L$214, MATCH("Customer ID", 'E4 TB Allocation Details'!$A$18:$L$18, 0),FALSE), 'E2 Allocators'!$B$15:$W$358, MATCH('O5 Details by Class &amp; Accounts'!AI$18, 'E2 Allocators'!$B$15:$W$15, 0),FALSE)*$G28)</f>
        <v>0</v>
      </c>
      <c r="AJ28" s="1322">
        <f>IF(ISERROR(VLOOKUP(VLOOKUP($A28, 'E4 TB Allocation Details'!$A$18:$L$214, MATCH("Customer ID", 'E4 TB Allocation Details'!$A$18:$L$18, 0),FALSE), 'E2 Allocators'!$B$15:$W$358, MATCH('O5 Details by Class &amp; Accounts'!AJ$18, 'E2 Allocators'!$B$15:$W$15, 0),FALSE)*$G28), 0, VLOOKUP(VLOOKUP($A28, 'E4 TB Allocation Details'!$A$18:$L$214, MATCH("Customer ID", 'E4 TB Allocation Details'!$A$18:$L$18, 0),FALSE), 'E2 Allocators'!$B$15:$W$358, MATCH('O5 Details by Class &amp; Accounts'!AJ$18, 'E2 Allocators'!$B$15:$W$15, 0),FALSE)*$G28)</f>
        <v>0</v>
      </c>
      <c r="AK28" s="1322">
        <f>IF(ISERROR(VLOOKUP(VLOOKUP($A28, 'E4 TB Allocation Details'!$A$18:$L$214, MATCH("Customer ID", 'E4 TB Allocation Details'!$A$18:$L$18, 0),FALSE), 'E2 Allocators'!$B$15:$W$358, MATCH('O5 Details by Class &amp; Accounts'!AK$18, 'E2 Allocators'!$B$15:$W$15, 0),FALSE)*$G28), 0, VLOOKUP(VLOOKUP($A28, 'E4 TB Allocation Details'!$A$18:$L$214, MATCH("Customer ID", 'E4 TB Allocation Details'!$A$18:$L$18, 0),FALSE), 'E2 Allocators'!$B$15:$W$358, MATCH('O5 Details by Class &amp; Accounts'!AK$18, 'E2 Allocators'!$B$15:$W$15, 0),FALSE)*$G28)</f>
        <v>0</v>
      </c>
      <c r="AL28" s="1322">
        <f>IF(ISERROR(VLOOKUP(VLOOKUP($A28, 'E4 TB Allocation Details'!$A$18:$L$214, MATCH("Customer ID", 'E4 TB Allocation Details'!$A$18:$L$18, 0),FALSE), 'E2 Allocators'!$B$15:$W$358, MATCH('O5 Details by Class &amp; Accounts'!AL$18, 'E2 Allocators'!$B$15:$W$15, 0),FALSE)*$G28), 0, VLOOKUP(VLOOKUP($A28, 'E4 TB Allocation Details'!$A$18:$L$214, MATCH("Customer ID", 'E4 TB Allocation Details'!$A$18:$L$18, 0),FALSE), 'E2 Allocators'!$B$15:$W$358, MATCH('O5 Details by Class &amp; Accounts'!AL$18, 'E2 Allocators'!$B$15:$W$15, 0),FALSE)*$G28)</f>
        <v>0</v>
      </c>
      <c r="AM28" s="1322">
        <f>IF(ISERROR(VLOOKUP(VLOOKUP($A28, 'E4 TB Allocation Details'!$A$18:$L$214, MATCH("Customer ID", 'E4 TB Allocation Details'!$A$18:$L$18, 0),FALSE), 'E2 Allocators'!$B$15:$W$358, MATCH('O5 Details by Class &amp; Accounts'!AM$18, 'E2 Allocators'!$B$15:$W$15, 0),FALSE)*$G28), 0, VLOOKUP(VLOOKUP($A28, 'E4 TB Allocation Details'!$A$18:$L$214, MATCH("Customer ID", 'E4 TB Allocation Details'!$A$18:$L$18, 0),FALSE), 'E2 Allocators'!$B$15:$W$358, MATCH('O5 Details by Class &amp; Accounts'!AM$18, 'E2 Allocators'!$B$15:$W$15, 0),FALSE)*$G28)</f>
        <v>0</v>
      </c>
      <c r="AN28" s="1322">
        <f>IF(ISERROR(VLOOKUP(VLOOKUP($A28, 'E4 TB Allocation Details'!$A$18:$L$214, MATCH("Customer ID", 'E4 TB Allocation Details'!$A$18:$L$18, 0),FALSE), 'E2 Allocators'!$B$15:$W$358, MATCH('O5 Details by Class &amp; Accounts'!AN$18, 'E2 Allocators'!$B$15:$W$15, 0),FALSE)*$G28), 0, VLOOKUP(VLOOKUP($A28, 'E4 TB Allocation Details'!$A$18:$L$214, MATCH("Customer ID", 'E4 TB Allocation Details'!$A$18:$L$18, 0),FALSE), 'E2 Allocators'!$B$15:$W$358, MATCH('O5 Details by Class &amp; Accounts'!AN$18, 'E2 Allocators'!$B$15:$W$15, 0),FALSE)*$G28)</f>
        <v>0</v>
      </c>
      <c r="AO28" s="1322">
        <f>IF(ISERROR(VLOOKUP(VLOOKUP($A28, 'E4 TB Allocation Details'!$A$18:$L$214, MATCH("Customer ID", 'E4 TB Allocation Details'!$A$18:$L$18, 0),FALSE), 'E2 Allocators'!$B$15:$W$358, MATCH('O5 Details by Class &amp; Accounts'!AO$18, 'E2 Allocators'!$B$15:$W$15, 0),FALSE)*$G28), 0, VLOOKUP(VLOOKUP($A28, 'E4 TB Allocation Details'!$A$18:$L$214, MATCH("Customer ID", 'E4 TB Allocation Details'!$A$18:$L$18, 0),FALSE), 'E2 Allocators'!$B$15:$W$358, MATCH('O5 Details by Class &amp; Accounts'!AO$18, 'E2 Allocators'!$B$15:$W$15, 0),FALSE)*$G28)</f>
        <v>0</v>
      </c>
      <c r="AP28" s="1322">
        <f>IF(ISERROR(VLOOKUP(VLOOKUP($A28, 'E4 TB Allocation Details'!$A$18:$L$214, MATCH("Customer ID", 'E4 TB Allocation Details'!$A$18:$L$18, 0),FALSE), 'E2 Allocators'!$B$15:$W$358, MATCH('O5 Details by Class &amp; Accounts'!AP$18, 'E2 Allocators'!$B$15:$W$15, 0),FALSE)*$G28), 0, VLOOKUP(VLOOKUP($A28, 'E4 TB Allocation Details'!$A$18:$L$214, MATCH("Customer ID", 'E4 TB Allocation Details'!$A$18:$L$18, 0),FALSE), 'E2 Allocators'!$B$15:$W$358, MATCH('O5 Details by Class &amp; Accounts'!AP$18, 'E2 Allocators'!$B$15:$W$15, 0),FALSE)*$G28)</f>
        <v>0</v>
      </c>
      <c r="AQ28" s="1322">
        <f>IF(ISERROR(VLOOKUP(VLOOKUP($A28, 'E4 TB Allocation Details'!$A$18:$L$214, MATCH("Customer ID", 'E4 TB Allocation Details'!$A$18:$L$18, 0),FALSE), 'E2 Allocators'!$B$15:$W$358, MATCH('O5 Details by Class &amp; Accounts'!AQ$18, 'E2 Allocators'!$B$15:$W$15, 0),FALSE)*$G28), 0, VLOOKUP(VLOOKUP($A28, 'E4 TB Allocation Details'!$A$18:$L$214, MATCH("Customer ID", 'E4 TB Allocation Details'!$A$18:$L$18, 0),FALSE), 'E2 Allocators'!$B$15:$W$358, MATCH('O5 Details by Class &amp; Accounts'!AQ$18, 'E2 Allocators'!$B$15:$W$15, 0),FALSE)*$G28)</f>
        <v>0</v>
      </c>
      <c r="AR28" s="1322">
        <f>IF(ISERROR(VLOOKUP(VLOOKUP($A28, 'E4 TB Allocation Details'!$A$18:$L$214, MATCH("Customer ID", 'E4 TB Allocation Details'!$A$18:$L$18, 0),FALSE), 'E2 Allocators'!$B$15:$W$358, MATCH('O5 Details by Class &amp; Accounts'!AR$18, 'E2 Allocators'!$B$15:$W$15, 0),FALSE)*$G28), 0, VLOOKUP(VLOOKUP($A28, 'E4 TB Allocation Details'!$A$18:$L$214, MATCH("Customer ID", 'E4 TB Allocation Details'!$A$18:$L$18, 0),FALSE), 'E2 Allocators'!$B$15:$W$358, MATCH('O5 Details by Class &amp; Accounts'!AR$18, 'E2 Allocators'!$B$15:$W$15, 0),FALSE)*$G28)</f>
        <v>0</v>
      </c>
      <c r="AS28" s="1322">
        <f>IF(ISERROR(VLOOKUP(VLOOKUP($A28, 'E4 TB Allocation Details'!$A$18:$L$214, MATCH("Customer ID", 'E4 TB Allocation Details'!$A$18:$L$18, 0),FALSE), 'E2 Allocators'!$B$15:$W$358, MATCH('O5 Details by Class &amp; Accounts'!AS$18, 'E2 Allocators'!$B$15:$W$15, 0),FALSE)*$G28), 0, VLOOKUP(VLOOKUP($A28, 'E4 TB Allocation Details'!$A$18:$L$214, MATCH("Customer ID", 'E4 TB Allocation Details'!$A$18:$L$18, 0),FALSE), 'E2 Allocators'!$B$15:$W$358, MATCH('O5 Details by Class &amp; Accounts'!AS$18, 'E2 Allocators'!$B$15:$W$15, 0),FALSE)*$G28)</f>
        <v>0</v>
      </c>
      <c r="AT28" s="1322">
        <f>IF(ISERROR(VLOOKUP(VLOOKUP($A28, 'E4 TB Allocation Details'!$A$18:$L$214, MATCH("Customer ID", 'E4 TB Allocation Details'!$A$18:$L$18, 0),FALSE), 'E2 Allocators'!$B$15:$W$358, MATCH('O5 Details by Class &amp; Accounts'!AT$18, 'E2 Allocators'!$B$15:$W$15, 0),FALSE)*$G28), 0, VLOOKUP(VLOOKUP($A28, 'E4 TB Allocation Details'!$A$18:$L$214, MATCH("Customer ID", 'E4 TB Allocation Details'!$A$18:$L$18, 0),FALSE), 'E2 Allocators'!$B$15:$W$358, MATCH('O5 Details by Class &amp; Accounts'!AT$18, 'E2 Allocators'!$B$15:$W$15, 0),FALSE)*$G28)</f>
        <v>0</v>
      </c>
      <c r="AU28" s="1322">
        <f>IF(ISERROR(VLOOKUP(VLOOKUP($A28, 'E4 TB Allocation Details'!$A$18:$L$214, MATCH("Customer ID", 'E4 TB Allocation Details'!$A$18:$L$18, 0),FALSE), 'E2 Allocators'!$B$15:$W$358, MATCH('O5 Details by Class &amp; Accounts'!AU$18, 'E2 Allocators'!$B$15:$W$15, 0),FALSE)*$G28), 0, VLOOKUP(VLOOKUP($A28, 'E4 TB Allocation Details'!$A$18:$L$214, MATCH("Customer ID", 'E4 TB Allocation Details'!$A$18:$L$18, 0),FALSE), 'E2 Allocators'!$B$15:$W$358, MATCH('O5 Details by Class &amp; Accounts'!AU$18, 'E2 Allocators'!$B$15:$W$15, 0),FALSE)*$G28)</f>
        <v>0</v>
      </c>
      <c r="AV28" s="1322">
        <f>IF(ISERROR(VLOOKUP(VLOOKUP($A28, 'E4 TB Allocation Details'!$A$18:$L$214, MATCH("Customer ID", 'E4 TB Allocation Details'!$A$18:$L$18, 0),FALSE), 'E2 Allocators'!$B$15:$W$358, MATCH('O5 Details by Class &amp; Accounts'!AV$18, 'E2 Allocators'!$B$15:$W$15, 0),FALSE)*$G28), 0, VLOOKUP(VLOOKUP($A28, 'E4 TB Allocation Details'!$A$18:$L$214, MATCH("Customer ID", 'E4 TB Allocation Details'!$A$18:$L$18, 0),FALSE), 'E2 Allocators'!$B$15:$W$358, MATCH('O5 Details by Class &amp; Accounts'!AV$18, 'E2 Allocators'!$B$15:$W$15, 0),FALSE)*$G28)</f>
        <v>0</v>
      </c>
      <c r="AW28" s="1322">
        <f>IF(ISERROR(VLOOKUP(VLOOKUP($A28, 'E4 TB Allocation Details'!$A$18:$L$214, MATCH("Customer ID", 'E4 TB Allocation Details'!$A$18:$L$18, 0),FALSE), 'E2 Allocators'!$B$15:$W$358, MATCH('O5 Details by Class &amp; Accounts'!AW$18, 'E2 Allocators'!$B$15:$W$15, 0),FALSE)*$G28), 0, VLOOKUP(VLOOKUP($A28, 'E4 TB Allocation Details'!$A$18:$L$214, MATCH("Customer ID", 'E4 TB Allocation Details'!$A$18:$L$18, 0),FALSE), 'E2 Allocators'!$B$15:$W$358, MATCH('O5 Details by Class &amp; Accounts'!AW$18, 'E2 Allocators'!$B$15:$W$15, 0),FALSE)*$G28)</f>
        <v>0</v>
      </c>
      <c r="AX28" s="1322">
        <f t="shared" si="2"/>
        <v>0</v>
      </c>
      <c r="AY28" s="1322">
        <f>IF(ISERROR(VLOOKUP(VLOOKUP($A28, 'E4 TB Allocation Details'!$A$18:$L$214, MATCH("Misc ID", 'E4 TB Allocation Details'!$A$18:$L$18, 0),FALSE), 'E2 Allocators'!$B$15:$W$358, MATCH('O5 Details by Class &amp; Accounts'!AY$18, 'E2 Allocators'!$B$15:$W$15, 0),FALSE)*$E28), 0, VLOOKUP(VLOOKUP($A28, 'E4 TB Allocation Details'!$A$18:$L$214, MATCH("Misc ID", 'E4 TB Allocation Details'!$A$18:$L$18, 0),FALSE), 'E2 Allocators'!$B$15:$W$358, MATCH('O5 Details by Class &amp; Accounts'!AY$18, 'E2 Allocators'!$B$15:$W$15, 0),FALSE)*$E28)</f>
        <v>0</v>
      </c>
      <c r="AZ28" s="1322">
        <f>IF(ISERROR(VLOOKUP(VLOOKUP($A28, 'E4 TB Allocation Details'!$A$18:$L$214, MATCH("Misc ID", 'E4 TB Allocation Details'!$A$18:$L$18, 0),FALSE), 'E2 Allocators'!$B$15:$W$358, MATCH('O5 Details by Class &amp; Accounts'!AZ$18, 'E2 Allocators'!$B$15:$W$15, 0),FALSE)*$E28), 0, VLOOKUP(VLOOKUP($A28, 'E4 TB Allocation Details'!$A$18:$L$214, MATCH("Misc ID", 'E4 TB Allocation Details'!$A$18:$L$18, 0),FALSE), 'E2 Allocators'!$B$15:$W$358, MATCH('O5 Details by Class &amp; Accounts'!AZ$18, 'E2 Allocators'!$B$15:$W$15, 0),FALSE)*$E28)</f>
        <v>0</v>
      </c>
      <c r="BA28" s="1322">
        <f>IF(ISERROR(VLOOKUP(VLOOKUP($A28, 'E4 TB Allocation Details'!$A$18:$L$214, MATCH("Misc ID", 'E4 TB Allocation Details'!$A$18:$L$18, 0),FALSE), 'E2 Allocators'!$B$15:$W$358, MATCH('O5 Details by Class &amp; Accounts'!BA$18, 'E2 Allocators'!$B$15:$W$15, 0),FALSE)*$E28), 0, VLOOKUP(VLOOKUP($A28, 'E4 TB Allocation Details'!$A$18:$L$214, MATCH("Misc ID", 'E4 TB Allocation Details'!$A$18:$L$18, 0),FALSE), 'E2 Allocators'!$B$15:$W$358, MATCH('O5 Details by Class &amp; Accounts'!BA$18, 'E2 Allocators'!$B$15:$W$15, 0),FALSE)*$E28)</f>
        <v>0</v>
      </c>
      <c r="BB28" s="1322">
        <f>IF(ISERROR(VLOOKUP(VLOOKUP($A28, 'E4 TB Allocation Details'!$A$18:$L$214, MATCH("Misc ID", 'E4 TB Allocation Details'!$A$18:$L$18, 0),FALSE), 'E2 Allocators'!$B$15:$W$358, MATCH('O5 Details by Class &amp; Accounts'!BB$18, 'E2 Allocators'!$B$15:$W$15, 0),FALSE)*$E28), 0, VLOOKUP(VLOOKUP($A28, 'E4 TB Allocation Details'!$A$18:$L$214, MATCH("Misc ID", 'E4 TB Allocation Details'!$A$18:$L$18, 0),FALSE), 'E2 Allocators'!$B$15:$W$358, MATCH('O5 Details by Class &amp; Accounts'!BB$18, 'E2 Allocators'!$B$15:$W$15, 0),FALSE)*$E28)</f>
        <v>0</v>
      </c>
      <c r="BC28" s="1322">
        <f>IF(ISERROR(VLOOKUP(VLOOKUP($A28, 'E4 TB Allocation Details'!$A$18:$L$214, MATCH("Misc ID", 'E4 TB Allocation Details'!$A$18:$L$18, 0),FALSE), 'E2 Allocators'!$B$15:$W$358, MATCH('O5 Details by Class &amp; Accounts'!BC$18, 'E2 Allocators'!$B$15:$W$15, 0),FALSE)*$E28), 0, VLOOKUP(VLOOKUP($A28, 'E4 TB Allocation Details'!$A$18:$L$214, MATCH("Misc ID", 'E4 TB Allocation Details'!$A$18:$L$18, 0),FALSE), 'E2 Allocators'!$B$15:$W$358, MATCH('O5 Details by Class &amp; Accounts'!BC$18, 'E2 Allocators'!$B$15:$W$15, 0),FALSE)*$E28)</f>
        <v>0</v>
      </c>
      <c r="BD28" s="1322">
        <f>IF(ISERROR(VLOOKUP(VLOOKUP($A28, 'E4 TB Allocation Details'!$A$18:$L$214, MATCH("Misc ID", 'E4 TB Allocation Details'!$A$18:$L$18, 0),FALSE), 'E2 Allocators'!$B$15:$W$358, MATCH('O5 Details by Class &amp; Accounts'!BD$18, 'E2 Allocators'!$B$15:$W$15, 0),FALSE)*$E28), 0, VLOOKUP(VLOOKUP($A28, 'E4 TB Allocation Details'!$A$18:$L$214, MATCH("Misc ID", 'E4 TB Allocation Details'!$A$18:$L$18, 0),FALSE), 'E2 Allocators'!$B$15:$W$358, MATCH('O5 Details by Class &amp; Accounts'!BD$18, 'E2 Allocators'!$B$15:$W$15, 0),FALSE)*$E28)</f>
        <v>0</v>
      </c>
      <c r="BE28" s="1322">
        <f>IF(ISERROR(VLOOKUP(VLOOKUP($A28, 'E4 TB Allocation Details'!$A$18:$L$214, MATCH("Misc ID", 'E4 TB Allocation Details'!$A$18:$L$18, 0),FALSE), 'E2 Allocators'!$B$15:$W$358, MATCH('O5 Details by Class &amp; Accounts'!BE$18, 'E2 Allocators'!$B$15:$W$15, 0),FALSE)*$E28), 0, VLOOKUP(VLOOKUP($A28, 'E4 TB Allocation Details'!$A$18:$L$214, MATCH("Misc ID", 'E4 TB Allocation Details'!$A$18:$L$18, 0),FALSE), 'E2 Allocators'!$B$15:$W$358, MATCH('O5 Details by Class &amp; Accounts'!BE$18, 'E2 Allocators'!$B$15:$W$15, 0),FALSE)*$E28)</f>
        <v>0</v>
      </c>
      <c r="BF28" s="1322">
        <f>IF(ISERROR(VLOOKUP(VLOOKUP($A28, 'E4 TB Allocation Details'!$A$18:$L$214, MATCH("Misc ID", 'E4 TB Allocation Details'!$A$18:$L$18, 0),FALSE), 'E2 Allocators'!$B$15:$W$358, MATCH('O5 Details by Class &amp; Accounts'!BF$18, 'E2 Allocators'!$B$15:$W$15, 0),FALSE)*$E28), 0, VLOOKUP(VLOOKUP($A28, 'E4 TB Allocation Details'!$A$18:$L$214, MATCH("Misc ID", 'E4 TB Allocation Details'!$A$18:$L$18, 0),FALSE), 'E2 Allocators'!$B$15:$W$358, MATCH('O5 Details by Class &amp; Accounts'!BF$18, 'E2 Allocators'!$B$15:$W$15, 0),FALSE)*$E28)</f>
        <v>0</v>
      </c>
      <c r="BG28" s="1322">
        <f>IF(ISERROR(VLOOKUP(VLOOKUP($A28, 'E4 TB Allocation Details'!$A$18:$L$214, MATCH("Misc ID", 'E4 TB Allocation Details'!$A$18:$L$18, 0),FALSE), 'E2 Allocators'!$B$15:$W$358, MATCH('O5 Details by Class &amp; Accounts'!BG$18, 'E2 Allocators'!$B$15:$W$15, 0),FALSE)*$E28), 0, VLOOKUP(VLOOKUP($A28, 'E4 TB Allocation Details'!$A$18:$L$214, MATCH("Misc ID", 'E4 TB Allocation Details'!$A$18:$L$18, 0),FALSE), 'E2 Allocators'!$B$15:$W$358, MATCH('O5 Details by Class &amp; Accounts'!BG$18, 'E2 Allocators'!$B$15:$W$15, 0),FALSE)*$E28)</f>
        <v>0</v>
      </c>
      <c r="BH28" s="1322">
        <f>IF(ISERROR(VLOOKUP(VLOOKUP($A28, 'E4 TB Allocation Details'!$A$18:$L$214, MATCH("Misc ID", 'E4 TB Allocation Details'!$A$18:$L$18, 0),FALSE), 'E2 Allocators'!$B$15:$W$358, MATCH('O5 Details by Class &amp; Accounts'!BH$18, 'E2 Allocators'!$B$15:$W$15, 0),FALSE)*$E28), 0, VLOOKUP(VLOOKUP($A28, 'E4 TB Allocation Details'!$A$18:$L$214, MATCH("Misc ID", 'E4 TB Allocation Details'!$A$18:$L$18, 0),FALSE), 'E2 Allocators'!$B$15:$W$358, MATCH('O5 Details by Class &amp; Accounts'!BH$18, 'E2 Allocators'!$B$15:$W$15, 0),FALSE)*$E28)</f>
        <v>0</v>
      </c>
      <c r="BI28" s="1322">
        <f>IF(ISERROR(VLOOKUP(VLOOKUP($A28, 'E4 TB Allocation Details'!$A$18:$L$214, MATCH("Misc ID", 'E4 TB Allocation Details'!$A$18:$L$18, 0),FALSE), 'E2 Allocators'!$B$15:$W$358, MATCH('O5 Details by Class &amp; Accounts'!BI$18, 'E2 Allocators'!$B$15:$W$15, 0),FALSE)*$E28), 0, VLOOKUP(VLOOKUP($A28, 'E4 TB Allocation Details'!$A$18:$L$214, MATCH("Misc ID", 'E4 TB Allocation Details'!$A$18:$L$18, 0),FALSE), 'E2 Allocators'!$B$15:$W$358, MATCH('O5 Details by Class &amp; Accounts'!BI$18, 'E2 Allocators'!$B$15:$W$15, 0),FALSE)*$E28)</f>
        <v>0</v>
      </c>
      <c r="BJ28" s="1322">
        <f>IF(ISERROR(VLOOKUP(VLOOKUP($A28, 'E4 TB Allocation Details'!$A$18:$L$214, MATCH("Misc ID", 'E4 TB Allocation Details'!$A$18:$L$18, 0),FALSE), 'E2 Allocators'!$B$15:$W$358, MATCH('O5 Details by Class &amp; Accounts'!BJ$18, 'E2 Allocators'!$B$15:$W$15, 0),FALSE)*$E28), 0, VLOOKUP(VLOOKUP($A28, 'E4 TB Allocation Details'!$A$18:$L$214, MATCH("Misc ID", 'E4 TB Allocation Details'!$A$18:$L$18, 0),FALSE), 'E2 Allocators'!$B$15:$W$358, MATCH('O5 Details by Class &amp; Accounts'!BJ$18, 'E2 Allocators'!$B$15:$W$15, 0),FALSE)*$E28)</f>
        <v>0</v>
      </c>
      <c r="BK28" s="1322">
        <f>IF(ISERROR(VLOOKUP(VLOOKUP($A28, 'E4 TB Allocation Details'!$A$18:$L$214, MATCH("Misc ID", 'E4 TB Allocation Details'!$A$18:$L$18, 0),FALSE), 'E2 Allocators'!$B$15:$W$358, MATCH('O5 Details by Class &amp; Accounts'!BK$18, 'E2 Allocators'!$B$15:$W$15, 0),FALSE)*$E28), 0, VLOOKUP(VLOOKUP($A28, 'E4 TB Allocation Details'!$A$18:$L$214, MATCH("Misc ID", 'E4 TB Allocation Details'!$A$18:$L$18, 0),FALSE), 'E2 Allocators'!$B$15:$W$358, MATCH('O5 Details by Class &amp; Accounts'!BK$18, 'E2 Allocators'!$B$15:$W$15, 0),FALSE)*$E28)</f>
        <v>0</v>
      </c>
      <c r="BL28" s="1322">
        <f>IF(ISERROR(VLOOKUP(VLOOKUP($A28, 'E4 TB Allocation Details'!$A$18:$L$214, MATCH("Misc ID", 'E4 TB Allocation Details'!$A$18:$L$18, 0),FALSE), 'E2 Allocators'!$B$15:$W$358, MATCH('O5 Details by Class &amp; Accounts'!BL$18, 'E2 Allocators'!$B$15:$W$15, 0),FALSE)*$E28), 0, VLOOKUP(VLOOKUP($A28, 'E4 TB Allocation Details'!$A$18:$L$214, MATCH("Misc ID", 'E4 TB Allocation Details'!$A$18:$L$18, 0),FALSE), 'E2 Allocators'!$B$15:$W$358, MATCH('O5 Details by Class &amp; Accounts'!BL$18, 'E2 Allocators'!$B$15:$W$15, 0),FALSE)*$E28)</f>
        <v>0</v>
      </c>
      <c r="BM28" s="1322">
        <f>IF(ISERROR(VLOOKUP(VLOOKUP($A28, 'E4 TB Allocation Details'!$A$18:$L$214, MATCH("Misc ID", 'E4 TB Allocation Details'!$A$18:$L$18, 0),FALSE), 'E2 Allocators'!$B$15:$W$358, MATCH('O5 Details by Class &amp; Accounts'!BM$18, 'E2 Allocators'!$B$15:$W$15, 0),FALSE)*$E28), 0, VLOOKUP(VLOOKUP($A28, 'E4 TB Allocation Details'!$A$18:$L$214, MATCH("Misc ID", 'E4 TB Allocation Details'!$A$18:$L$18, 0),FALSE), 'E2 Allocators'!$B$15:$W$358, MATCH('O5 Details by Class &amp; Accounts'!BM$18, 'E2 Allocators'!$B$15:$W$15, 0),FALSE)*$E28)</f>
        <v>0</v>
      </c>
      <c r="BN28" s="1322">
        <f>IF(ISERROR(VLOOKUP(VLOOKUP($A28, 'E4 TB Allocation Details'!$A$18:$L$214, MATCH("Misc ID", 'E4 TB Allocation Details'!$A$18:$L$18, 0),FALSE), 'E2 Allocators'!$B$15:$W$358, MATCH('O5 Details by Class &amp; Accounts'!BN$18, 'E2 Allocators'!$B$15:$W$15, 0),FALSE)*$E28), 0, VLOOKUP(VLOOKUP($A28, 'E4 TB Allocation Details'!$A$18:$L$214, MATCH("Misc ID", 'E4 TB Allocation Details'!$A$18:$L$18, 0),FALSE), 'E2 Allocators'!$B$15:$W$358, MATCH('O5 Details by Class &amp; Accounts'!BN$18, 'E2 Allocators'!$B$15:$W$15, 0),FALSE)*$E28)</f>
        <v>0</v>
      </c>
      <c r="BO28" s="1322">
        <f>IF(ISERROR(VLOOKUP(VLOOKUP($A28, 'E4 TB Allocation Details'!$A$18:$L$214, MATCH("Misc ID", 'E4 TB Allocation Details'!$A$18:$L$18, 0),FALSE), 'E2 Allocators'!$B$15:$W$358, MATCH('O5 Details by Class &amp; Accounts'!BO$18, 'E2 Allocators'!$B$15:$W$15, 0),FALSE)*$E28), 0, VLOOKUP(VLOOKUP($A28, 'E4 TB Allocation Details'!$A$18:$L$214, MATCH("Misc ID", 'E4 TB Allocation Details'!$A$18:$L$18, 0),FALSE), 'E2 Allocators'!$B$15:$W$358, MATCH('O5 Details by Class &amp; Accounts'!BO$18, 'E2 Allocators'!$B$15:$W$15, 0),FALSE)*$E28)</f>
        <v>0</v>
      </c>
      <c r="BP28" s="1322">
        <f>IF(ISERROR(VLOOKUP(VLOOKUP($A28, 'E4 TB Allocation Details'!$A$18:$L$214, MATCH("Misc ID", 'E4 TB Allocation Details'!$A$18:$L$18, 0),FALSE), 'E2 Allocators'!$B$15:$W$358, MATCH('O5 Details by Class &amp; Accounts'!BP$18, 'E2 Allocators'!$B$15:$W$15, 0),FALSE)*$E28), 0, VLOOKUP(VLOOKUP($A28, 'E4 TB Allocation Details'!$A$18:$L$214, MATCH("Misc ID", 'E4 TB Allocation Details'!$A$18:$L$18, 0),FALSE), 'E2 Allocators'!$B$15:$W$358, MATCH('O5 Details by Class &amp; Accounts'!BP$18, 'E2 Allocators'!$B$15:$W$15, 0),FALSE)*$E28)</f>
        <v>0</v>
      </c>
      <c r="BQ28" s="1322">
        <f>IF(ISERROR(VLOOKUP(VLOOKUP($A28, 'E4 TB Allocation Details'!$A$18:$L$214, MATCH("Misc ID", 'E4 TB Allocation Details'!$A$18:$L$18, 0),FALSE), 'E2 Allocators'!$B$15:$W$358, MATCH('O5 Details by Class &amp; Accounts'!BQ$18, 'E2 Allocators'!$B$15:$W$15, 0),FALSE)*$E28), 0, VLOOKUP(VLOOKUP($A28, 'E4 TB Allocation Details'!$A$18:$L$214, MATCH("Misc ID", 'E4 TB Allocation Details'!$A$18:$L$18, 0),FALSE), 'E2 Allocators'!$B$15:$W$358, MATCH('O5 Details by Class &amp; Accounts'!BQ$18, 'E2 Allocators'!$B$15:$W$15, 0),FALSE)*$E28)</f>
        <v>0</v>
      </c>
      <c r="BR28" s="1322">
        <f>IF(ISERROR(VLOOKUP(VLOOKUP($A28, 'E4 TB Allocation Details'!$A$18:$L$214, MATCH("Misc ID", 'E4 TB Allocation Details'!$A$18:$L$18, 0),FALSE), 'E2 Allocators'!$B$15:$W$358, MATCH('O5 Details by Class &amp; Accounts'!BR$18, 'E2 Allocators'!$B$15:$W$15, 0),FALSE)*$E28), 0, VLOOKUP(VLOOKUP($A28, 'E4 TB Allocation Details'!$A$18:$L$214, MATCH("Misc ID", 'E4 TB Allocation Details'!$A$18:$L$18, 0),FALSE), 'E2 Allocators'!$B$15:$W$358, MATCH('O5 Details by Class &amp; Accounts'!BR$18, 'E2 Allocators'!$B$15:$W$15, 0),FALSE)*$E28)</f>
        <v>0</v>
      </c>
      <c r="BS28" s="1322">
        <f t="shared" si="3"/>
        <v>0</v>
      </c>
      <c r="BT28" s="1322">
        <f>IF(ISERROR(VLOOKUP(VLOOKUP($A28, 'E4 TB Allocation Details'!$A$18:$L$214, MATCH("A &amp; G ID", 'E4 TB Allocation Details'!$A$18:$L$18, 0),FALSE), 'E2 Allocators'!$B$15:$W$358, MATCH('O5 Details by Class &amp; Accounts'!BT$18, 'E2 Allocators'!$B$15:$W$15, 0),FALSE)*$E28), 0, VLOOKUP(VLOOKUP($A28, 'E4 TB Allocation Details'!$A$18:$L$214, MATCH("A &amp; G ID", 'E4 TB Allocation Details'!$A$18:$L$18, 0),FALSE), 'E2 Allocators'!$B$15:$W$358, MATCH('O5 Details by Class &amp; Accounts'!BT$18, 'E2 Allocators'!$B$15:$W$15, 0),FALSE)*$E28)</f>
        <v>0</v>
      </c>
      <c r="BU28" s="1322">
        <f>IF(ISERROR(VLOOKUP(VLOOKUP($A28, 'E4 TB Allocation Details'!$A$18:$L$214, MATCH("A &amp; G ID", 'E4 TB Allocation Details'!$A$18:$L$18, 0),FALSE), 'E2 Allocators'!$B$15:$W$358, MATCH('O5 Details by Class &amp; Accounts'!BU$18, 'E2 Allocators'!$B$15:$W$15, 0),FALSE)*$E28), 0, VLOOKUP(VLOOKUP($A28, 'E4 TB Allocation Details'!$A$18:$L$214, MATCH("A &amp; G ID", 'E4 TB Allocation Details'!$A$18:$L$18, 0),FALSE), 'E2 Allocators'!$B$15:$W$358, MATCH('O5 Details by Class &amp; Accounts'!BU$18, 'E2 Allocators'!$B$15:$W$15, 0),FALSE)*$E28)</f>
        <v>0</v>
      </c>
      <c r="BV28" s="1322">
        <f>IF(ISERROR(VLOOKUP(VLOOKUP($A28, 'E4 TB Allocation Details'!$A$18:$L$214, MATCH("A &amp; G ID", 'E4 TB Allocation Details'!$A$18:$L$18, 0),FALSE), 'E2 Allocators'!$B$15:$W$358, MATCH('O5 Details by Class &amp; Accounts'!BV$18, 'E2 Allocators'!$B$15:$W$15, 0),FALSE)*$E28), 0, VLOOKUP(VLOOKUP($A28, 'E4 TB Allocation Details'!$A$18:$L$214, MATCH("A &amp; G ID", 'E4 TB Allocation Details'!$A$18:$L$18, 0),FALSE), 'E2 Allocators'!$B$15:$W$358, MATCH('O5 Details by Class &amp; Accounts'!BV$18, 'E2 Allocators'!$B$15:$W$15, 0),FALSE)*$E28)</f>
        <v>0</v>
      </c>
      <c r="BW28" s="1322">
        <f>IF(ISERROR(VLOOKUP(VLOOKUP($A28, 'E4 TB Allocation Details'!$A$18:$L$214, MATCH("A &amp; G ID", 'E4 TB Allocation Details'!$A$18:$L$18, 0),FALSE), 'E2 Allocators'!$B$15:$W$358, MATCH('O5 Details by Class &amp; Accounts'!BW$18, 'E2 Allocators'!$B$15:$W$15, 0),FALSE)*$E28), 0, VLOOKUP(VLOOKUP($A28, 'E4 TB Allocation Details'!$A$18:$L$214, MATCH("A &amp; G ID", 'E4 TB Allocation Details'!$A$18:$L$18, 0),FALSE), 'E2 Allocators'!$B$15:$W$358, MATCH('O5 Details by Class &amp; Accounts'!BW$18, 'E2 Allocators'!$B$15:$W$15, 0),FALSE)*$E28)</f>
        <v>0</v>
      </c>
      <c r="BX28" s="1322">
        <f>IF(ISERROR(VLOOKUP(VLOOKUP($A28, 'E4 TB Allocation Details'!$A$18:$L$214, MATCH("A &amp; G ID", 'E4 TB Allocation Details'!$A$18:$L$18, 0),FALSE), 'E2 Allocators'!$B$15:$W$358, MATCH('O5 Details by Class &amp; Accounts'!BX$18, 'E2 Allocators'!$B$15:$W$15, 0),FALSE)*$E28), 0, VLOOKUP(VLOOKUP($A28, 'E4 TB Allocation Details'!$A$18:$L$214, MATCH("A &amp; G ID", 'E4 TB Allocation Details'!$A$18:$L$18, 0),FALSE), 'E2 Allocators'!$B$15:$W$358, MATCH('O5 Details by Class &amp; Accounts'!BX$18, 'E2 Allocators'!$B$15:$W$15, 0),FALSE)*$E28)</f>
        <v>0</v>
      </c>
      <c r="BY28" s="1322">
        <f>IF(ISERROR(VLOOKUP(VLOOKUP($A28, 'E4 TB Allocation Details'!$A$18:$L$214, MATCH("A &amp; G ID", 'E4 TB Allocation Details'!$A$18:$L$18, 0),FALSE), 'E2 Allocators'!$B$15:$W$358, MATCH('O5 Details by Class &amp; Accounts'!BY$18, 'E2 Allocators'!$B$15:$W$15, 0),FALSE)*$E28), 0, VLOOKUP(VLOOKUP($A28, 'E4 TB Allocation Details'!$A$18:$L$214, MATCH("A &amp; G ID", 'E4 TB Allocation Details'!$A$18:$L$18, 0),FALSE), 'E2 Allocators'!$B$15:$W$358, MATCH('O5 Details by Class &amp; Accounts'!BY$18, 'E2 Allocators'!$B$15:$W$15, 0),FALSE)*$E28)</f>
        <v>0</v>
      </c>
      <c r="BZ28" s="1322">
        <f>IF(ISERROR(VLOOKUP(VLOOKUP($A28, 'E4 TB Allocation Details'!$A$18:$L$214, MATCH("A &amp; G ID", 'E4 TB Allocation Details'!$A$18:$L$18, 0),FALSE), 'E2 Allocators'!$B$15:$W$358, MATCH('O5 Details by Class &amp; Accounts'!BZ$18, 'E2 Allocators'!$B$15:$W$15, 0),FALSE)*$E28), 0, VLOOKUP(VLOOKUP($A28, 'E4 TB Allocation Details'!$A$18:$L$214, MATCH("A &amp; G ID", 'E4 TB Allocation Details'!$A$18:$L$18, 0),FALSE), 'E2 Allocators'!$B$15:$W$358, MATCH('O5 Details by Class &amp; Accounts'!BZ$18, 'E2 Allocators'!$B$15:$W$15, 0),FALSE)*$E28)</f>
        <v>0</v>
      </c>
      <c r="CA28" s="1322">
        <f>IF(ISERROR(VLOOKUP(VLOOKUP($A28, 'E4 TB Allocation Details'!$A$18:$L$214, MATCH("A &amp; G ID", 'E4 TB Allocation Details'!$A$18:$L$18, 0),FALSE), 'E2 Allocators'!$B$15:$W$358, MATCH('O5 Details by Class &amp; Accounts'!CA$18, 'E2 Allocators'!$B$15:$W$15, 0),FALSE)*$E28), 0, VLOOKUP(VLOOKUP($A28, 'E4 TB Allocation Details'!$A$18:$L$214, MATCH("A &amp; G ID", 'E4 TB Allocation Details'!$A$18:$L$18, 0),FALSE), 'E2 Allocators'!$B$15:$W$358, MATCH('O5 Details by Class &amp; Accounts'!CA$18, 'E2 Allocators'!$B$15:$W$15, 0),FALSE)*$E28)</f>
        <v>0</v>
      </c>
      <c r="CB28" s="1322">
        <f>IF(ISERROR(VLOOKUP(VLOOKUP($A28, 'E4 TB Allocation Details'!$A$18:$L$214, MATCH("A &amp; G ID", 'E4 TB Allocation Details'!$A$18:$L$18, 0),FALSE), 'E2 Allocators'!$B$15:$W$358, MATCH('O5 Details by Class &amp; Accounts'!CB$18, 'E2 Allocators'!$B$15:$W$15, 0),FALSE)*$E28), 0, VLOOKUP(VLOOKUP($A28, 'E4 TB Allocation Details'!$A$18:$L$214, MATCH("A &amp; G ID", 'E4 TB Allocation Details'!$A$18:$L$18, 0),FALSE), 'E2 Allocators'!$B$15:$W$358, MATCH('O5 Details by Class &amp; Accounts'!CB$18, 'E2 Allocators'!$B$15:$W$15, 0),FALSE)*$E28)</f>
        <v>0</v>
      </c>
      <c r="CC28" s="1322">
        <f>IF(ISERROR(VLOOKUP(VLOOKUP($A28, 'E4 TB Allocation Details'!$A$18:$L$214, MATCH("A &amp; G ID", 'E4 TB Allocation Details'!$A$18:$L$18, 0),FALSE), 'E2 Allocators'!$B$15:$W$358, MATCH('O5 Details by Class &amp; Accounts'!CC$18, 'E2 Allocators'!$B$15:$W$15, 0),FALSE)*$E28), 0, VLOOKUP(VLOOKUP($A28, 'E4 TB Allocation Details'!$A$18:$L$214, MATCH("A &amp; G ID", 'E4 TB Allocation Details'!$A$18:$L$18, 0),FALSE), 'E2 Allocators'!$B$15:$W$358, MATCH('O5 Details by Class &amp; Accounts'!CC$18, 'E2 Allocators'!$B$15:$W$15, 0),FALSE)*$E28)</f>
        <v>0</v>
      </c>
      <c r="CD28" s="1322">
        <f>IF(ISERROR(VLOOKUP(VLOOKUP($A28, 'E4 TB Allocation Details'!$A$18:$L$214, MATCH("A &amp; G ID", 'E4 TB Allocation Details'!$A$18:$L$18, 0),FALSE), 'E2 Allocators'!$B$15:$W$358, MATCH('O5 Details by Class &amp; Accounts'!CD$18, 'E2 Allocators'!$B$15:$W$15, 0),FALSE)*$E28), 0, VLOOKUP(VLOOKUP($A28, 'E4 TB Allocation Details'!$A$18:$L$214, MATCH("A &amp; G ID", 'E4 TB Allocation Details'!$A$18:$L$18, 0),FALSE), 'E2 Allocators'!$B$15:$W$358, MATCH('O5 Details by Class &amp; Accounts'!CD$18, 'E2 Allocators'!$B$15:$W$15, 0),FALSE)*$E28)</f>
        <v>0</v>
      </c>
      <c r="CE28" s="1322">
        <f>IF(ISERROR(VLOOKUP(VLOOKUP($A28, 'E4 TB Allocation Details'!$A$18:$L$214, MATCH("A &amp; G ID", 'E4 TB Allocation Details'!$A$18:$L$18, 0),FALSE), 'E2 Allocators'!$B$15:$W$358, MATCH('O5 Details by Class &amp; Accounts'!CE$18, 'E2 Allocators'!$B$15:$W$15, 0),FALSE)*$E28), 0, VLOOKUP(VLOOKUP($A28, 'E4 TB Allocation Details'!$A$18:$L$214, MATCH("A &amp; G ID", 'E4 TB Allocation Details'!$A$18:$L$18, 0),FALSE), 'E2 Allocators'!$B$15:$W$358, MATCH('O5 Details by Class &amp; Accounts'!CE$18, 'E2 Allocators'!$B$15:$W$15, 0),FALSE)*$E28)</f>
        <v>0</v>
      </c>
      <c r="CF28" s="1322">
        <f>IF(ISERROR(VLOOKUP(VLOOKUP($A28, 'E4 TB Allocation Details'!$A$18:$L$214, MATCH("A &amp; G ID", 'E4 TB Allocation Details'!$A$18:$L$18, 0),FALSE), 'E2 Allocators'!$B$15:$W$358, MATCH('O5 Details by Class &amp; Accounts'!CF$18, 'E2 Allocators'!$B$15:$W$15, 0),FALSE)*$E28), 0, VLOOKUP(VLOOKUP($A28, 'E4 TB Allocation Details'!$A$18:$L$214, MATCH("A &amp; G ID", 'E4 TB Allocation Details'!$A$18:$L$18, 0),FALSE), 'E2 Allocators'!$B$15:$W$358, MATCH('O5 Details by Class &amp; Accounts'!CF$18, 'E2 Allocators'!$B$15:$W$15, 0),FALSE)*$E28)</f>
        <v>0</v>
      </c>
      <c r="CG28" s="1322">
        <f>IF(ISERROR(VLOOKUP(VLOOKUP($A28, 'E4 TB Allocation Details'!$A$18:$L$214, MATCH("A &amp; G ID", 'E4 TB Allocation Details'!$A$18:$L$18, 0),FALSE), 'E2 Allocators'!$B$15:$W$358, MATCH('O5 Details by Class &amp; Accounts'!CG$18, 'E2 Allocators'!$B$15:$W$15, 0),FALSE)*$E28), 0, VLOOKUP(VLOOKUP($A28, 'E4 TB Allocation Details'!$A$18:$L$214, MATCH("A &amp; G ID", 'E4 TB Allocation Details'!$A$18:$L$18, 0),FALSE), 'E2 Allocators'!$B$15:$W$358, MATCH('O5 Details by Class &amp; Accounts'!CG$18, 'E2 Allocators'!$B$15:$W$15, 0),FALSE)*$E28)</f>
        <v>0</v>
      </c>
      <c r="CH28" s="1322">
        <f>IF(ISERROR(VLOOKUP(VLOOKUP($A28, 'E4 TB Allocation Details'!$A$18:$L$214, MATCH("A &amp; G ID", 'E4 TB Allocation Details'!$A$18:$L$18, 0),FALSE), 'E2 Allocators'!$B$15:$W$358, MATCH('O5 Details by Class &amp; Accounts'!CH$18, 'E2 Allocators'!$B$15:$W$15, 0),FALSE)*$E28), 0, VLOOKUP(VLOOKUP($A28, 'E4 TB Allocation Details'!$A$18:$L$214, MATCH("A &amp; G ID", 'E4 TB Allocation Details'!$A$18:$L$18, 0),FALSE), 'E2 Allocators'!$B$15:$W$358, MATCH('O5 Details by Class &amp; Accounts'!CH$18, 'E2 Allocators'!$B$15:$W$15, 0),FALSE)*$E28)</f>
        <v>0</v>
      </c>
      <c r="CI28" s="1322">
        <f>IF(ISERROR(VLOOKUP(VLOOKUP($A28, 'E4 TB Allocation Details'!$A$18:$L$214, MATCH("A &amp; G ID", 'E4 TB Allocation Details'!$A$18:$L$18, 0),FALSE), 'E2 Allocators'!$B$15:$W$358, MATCH('O5 Details by Class &amp; Accounts'!CI$18, 'E2 Allocators'!$B$15:$W$15, 0),FALSE)*$E28), 0, VLOOKUP(VLOOKUP($A28, 'E4 TB Allocation Details'!$A$18:$L$214, MATCH("A &amp; G ID", 'E4 TB Allocation Details'!$A$18:$L$18, 0),FALSE), 'E2 Allocators'!$B$15:$W$358, MATCH('O5 Details by Class &amp; Accounts'!CI$18, 'E2 Allocators'!$B$15:$W$15, 0),FALSE)*$E28)</f>
        <v>0</v>
      </c>
      <c r="CJ28" s="1322">
        <f>IF(ISERROR(VLOOKUP(VLOOKUP($A28, 'E4 TB Allocation Details'!$A$18:$L$214, MATCH("A &amp; G ID", 'E4 TB Allocation Details'!$A$18:$L$18, 0),FALSE), 'E2 Allocators'!$B$15:$W$358, MATCH('O5 Details by Class &amp; Accounts'!CJ$18, 'E2 Allocators'!$B$15:$W$15, 0),FALSE)*$E28), 0, VLOOKUP(VLOOKUP($A28, 'E4 TB Allocation Details'!$A$18:$L$214, MATCH("A &amp; G ID", 'E4 TB Allocation Details'!$A$18:$L$18, 0),FALSE), 'E2 Allocators'!$B$15:$W$358, MATCH('O5 Details by Class &amp; Accounts'!CJ$18, 'E2 Allocators'!$B$15:$W$15, 0),FALSE)*$E28)</f>
        <v>0</v>
      </c>
      <c r="CK28" s="1322">
        <f>IF(ISERROR(VLOOKUP(VLOOKUP($A28, 'E4 TB Allocation Details'!$A$18:$L$214, MATCH("A &amp; G ID", 'E4 TB Allocation Details'!$A$18:$L$18, 0),FALSE), 'E2 Allocators'!$B$15:$W$358, MATCH('O5 Details by Class &amp; Accounts'!CK$18, 'E2 Allocators'!$B$15:$W$15, 0),FALSE)*$E28), 0, VLOOKUP(VLOOKUP($A28, 'E4 TB Allocation Details'!$A$18:$L$214, MATCH("A &amp; G ID", 'E4 TB Allocation Details'!$A$18:$L$18, 0),FALSE), 'E2 Allocators'!$B$15:$W$358, MATCH('O5 Details by Class &amp; Accounts'!CK$18, 'E2 Allocators'!$B$15:$W$15, 0),FALSE)*$E28)</f>
        <v>0</v>
      </c>
      <c r="CL28" s="1322">
        <f>IF(ISERROR(VLOOKUP(VLOOKUP($A28, 'E4 TB Allocation Details'!$A$18:$L$214, MATCH("A &amp; G ID", 'E4 TB Allocation Details'!$A$18:$L$18, 0),FALSE), 'E2 Allocators'!$B$15:$W$358, MATCH('O5 Details by Class &amp; Accounts'!CL$18, 'E2 Allocators'!$B$15:$W$15, 0),FALSE)*$E28), 0, VLOOKUP(VLOOKUP($A28, 'E4 TB Allocation Details'!$A$18:$L$214, MATCH("A &amp; G ID", 'E4 TB Allocation Details'!$A$18:$L$18, 0),FALSE), 'E2 Allocators'!$B$15:$W$358, MATCH('O5 Details by Class &amp; Accounts'!CL$18, 'E2 Allocators'!$B$15:$W$15, 0),FALSE)*$E28)</f>
        <v>0</v>
      </c>
      <c r="CM28" s="1322">
        <f>IF(ISERROR(VLOOKUP(VLOOKUP($A28, 'E4 TB Allocation Details'!$A$18:$L$214, MATCH("A &amp; G ID", 'E4 TB Allocation Details'!$A$18:$L$18, 0),FALSE), 'E2 Allocators'!$B$15:$W$358, MATCH('O5 Details by Class &amp; Accounts'!CM$18, 'E2 Allocators'!$B$15:$W$15, 0),FALSE)*$E28), 0, VLOOKUP(VLOOKUP($A28, 'E4 TB Allocation Details'!$A$18:$L$214, MATCH("A &amp; G ID", 'E4 TB Allocation Details'!$A$18:$L$18, 0),FALSE), 'E2 Allocators'!$B$15:$W$358, MATCH('O5 Details by Class &amp; Accounts'!CM$18, 'E2 Allocators'!$B$15:$W$15, 0),FALSE)*$E28)</f>
        <v>0</v>
      </c>
      <c r="CN28" s="1322">
        <f t="shared" si="5"/>
        <v>0</v>
      </c>
      <c r="CO28" s="1651">
        <f t="shared" si="4"/>
        <v>0</v>
      </c>
      <c r="CQ28" s="1899" t="inlineStr">
        <is>
          <t/>
        </is>
      </c>
    </row>
    <row r="29" spans="1:95" s="64" customFormat="1" ht="12.75" x14ac:dyDescent="0.2">
      <c r="A29" s="1088" t="s">
        <v>820</v>
      </c>
      <c r="B29" s="1089" t="s">
        <v>345</v>
      </c>
      <c r="C29" s="1648">
        <f>IF(ISERROR(VLOOKUP($A29,'I3 TB Data'!$A$19:$H$483,MATCH('O5 Details by Class &amp; Accounts'!$C$18, 'I3 TB Data'!$A$19:$H$19,0),0)), 0, VLOOKUP($A29,'I3 TB Data'!$A$19:$H$483,MATCH('O5 Details by Class &amp; Accounts'!$C$18,'I3 TB Data'!$A$19:$H$19,0),0))</f>
        <v>0</v>
      </c>
      <c r="D29" s="1649">
        <f>'I4 BO ASSETS'!E26</f>
        <v>0</v>
      </c>
      <c r="E29" s="1648">
        <f t="shared" si="6"/>
        <v>0</v>
      </c>
      <c r="F29" s="1650">
        <f>IF(ISERROR(VLOOKUP($A29, 'E1 Categorization'!A33:E124, MATCH("Customer Component", 'E1 Categorization'!$A$33:$E$33,0), 0)), 0, IF(VLOOKUP($A29, 'E1 Categorization'!A33:E124, MATCH("Customer Component", 'E1 Categorization'!$A$33:$E$33,0), 0)=0, 'O5 Details by Class &amp; Accounts'!$E29, IF(AND(VLOOKUP($A29, 'E1 Categorization'!A33:E124, MATCH("Customer Component", 'E1 Categorization'!$A$33:$E$33,0), 0) &gt;0, VLOOKUP($A29, 'E1 Categorization'!A33:E124, MATCH("Customer Component", 'E1 Categorization'!$A$33:$E$33,0), 0)&lt;1), 'O5 Details by Class &amp; Accounts'!$E29*(1-VLOOKUP($A29, 'E1 Categorization'!A33:E124, MATCH("Customer Component", 'E1 Categorization'!$A$33:$E$33,0), 0)), 0)))</f>
        <v>0</v>
      </c>
      <c r="G29" s="1650">
        <f>IF(ISERROR(VLOOKUP($A29, 'E1 Categorization'!A33:E124, MATCH("Customer Component", 'E1 Categorization'!$A$33:$E$33,0), 0)),0, IF(VLOOKUP($A29, 'E1 Categorization'!A33:E124, MATCH("Customer Component", 'E1 Categorization'!$A$33:$E$33,0), 0)=0, 0, IF(AND(VLOOKUP($A29, 'E1 Categorization'!A33:E124, MATCH("Customer Component", 'E1 Categorization'!$A$33:$E$33,0), 0) &gt;0, VLOOKUP($A29, 'E1 Categorization'!A33:E124, MATCH("Customer Component", 'E1 Categorization'!$A$33:$E$33,0), 0)&lt;1), 'O5 Details by Class &amp; Accounts'!$E29*(VLOOKUP($A29, 'E1 Categorization'!A33:E124, MATCH("Customer Component", 'E1 Categorization'!$A$33:$E$33,0), 0)), 'O5 Details by Class &amp; Accounts'!$E29)))</f>
        <v>0</v>
      </c>
      <c r="H29" s="1322">
        <f t="shared" si="0"/>
        <v>0</v>
      </c>
      <c r="I29" s="1322">
        <f>IF(ISERROR(VLOOKUP(VLOOKUP($A29, 'E4 TB Allocation Details'!$A$18:$L$214, MATCH("Demand ID", 'E4 TB Allocation Details'!$A$18:$L$18, 0),FALSE), 'E2 Allocators'!$B$15:$W$358, MATCH('O5 Details by Class &amp; Accounts'!I$18, 'E2 Allocators'!$B$15:$W$15, 0),FALSE)*$F29), 0, VLOOKUP(VLOOKUP($A29, 'E4 TB Allocation Details'!$A$18:$L$214, MATCH("Demand ID", 'E4 TB Allocation Details'!$A$18:$L$18, 0),FALSE), 'E2 Allocators'!$B$15:$W$358, MATCH('O5 Details by Class &amp; Accounts'!I$18, 'E2 Allocators'!$B$15:$W$15, 0),FALSE)*$F29)</f>
        <v>0</v>
      </c>
      <c r="J29" s="1322">
        <f>IF(ISERROR(VLOOKUP(VLOOKUP($A29, 'E4 TB Allocation Details'!$A$18:$L$214, MATCH("Demand ID", 'E4 TB Allocation Details'!$A$18:$L$18, 0),FALSE), 'E2 Allocators'!$B$15:$W$358, MATCH('O5 Details by Class &amp; Accounts'!J$18, 'E2 Allocators'!$B$15:$W$15, 0),FALSE)*$F29), 0, VLOOKUP(VLOOKUP($A29, 'E4 TB Allocation Details'!$A$18:$L$214, MATCH("Demand ID", 'E4 TB Allocation Details'!$A$18:$L$18, 0),FALSE), 'E2 Allocators'!$B$15:$W$358, MATCH('O5 Details by Class &amp; Accounts'!J$18, 'E2 Allocators'!$B$15:$W$15, 0),FALSE)*$F29)</f>
        <v>0</v>
      </c>
      <c r="K29" s="1322">
        <f>IF(ISERROR(VLOOKUP(VLOOKUP($A29, 'E4 TB Allocation Details'!$A$18:$L$214, MATCH("Demand ID", 'E4 TB Allocation Details'!$A$18:$L$18, 0),FALSE), 'E2 Allocators'!$B$15:$W$358, MATCH('O5 Details by Class &amp; Accounts'!K$18, 'E2 Allocators'!$B$15:$W$15, 0),FALSE)*$F29), 0, VLOOKUP(VLOOKUP($A29, 'E4 TB Allocation Details'!$A$18:$L$214, MATCH("Demand ID", 'E4 TB Allocation Details'!$A$18:$L$18, 0),FALSE), 'E2 Allocators'!$B$15:$W$358, MATCH('O5 Details by Class &amp; Accounts'!K$18, 'E2 Allocators'!$B$15:$W$15, 0),FALSE)*$F29)</f>
        <v>0</v>
      </c>
      <c r="L29" s="1322">
        <f>IF(ISERROR(VLOOKUP(VLOOKUP($A29, 'E4 TB Allocation Details'!$A$18:$L$214, MATCH("Demand ID", 'E4 TB Allocation Details'!$A$18:$L$18, 0),FALSE), 'E2 Allocators'!$B$15:$W$358, MATCH('O5 Details by Class &amp; Accounts'!L$18, 'E2 Allocators'!$B$15:$W$15, 0),FALSE)*$F29), 0, VLOOKUP(VLOOKUP($A29, 'E4 TB Allocation Details'!$A$18:$L$214, MATCH("Demand ID", 'E4 TB Allocation Details'!$A$18:$L$18, 0),FALSE), 'E2 Allocators'!$B$15:$W$358, MATCH('O5 Details by Class &amp; Accounts'!L$18, 'E2 Allocators'!$B$15:$W$15, 0),FALSE)*$F29)</f>
        <v>0</v>
      </c>
      <c r="M29" s="1322">
        <f>IF(ISERROR(VLOOKUP(VLOOKUP($A29, 'E4 TB Allocation Details'!$A$18:$L$214, MATCH("Demand ID", 'E4 TB Allocation Details'!$A$18:$L$18, 0),FALSE), 'E2 Allocators'!$B$15:$W$358, MATCH('O5 Details by Class &amp; Accounts'!M$18, 'E2 Allocators'!$B$15:$W$15, 0),FALSE)*$F29), 0, VLOOKUP(VLOOKUP($A29, 'E4 TB Allocation Details'!$A$18:$L$214, MATCH("Demand ID", 'E4 TB Allocation Details'!$A$18:$L$18, 0),FALSE), 'E2 Allocators'!$B$15:$W$358, MATCH('O5 Details by Class &amp; Accounts'!M$18, 'E2 Allocators'!$B$15:$W$15, 0),FALSE)*$F29)</f>
        <v>0</v>
      </c>
      <c r="N29" s="1322">
        <f>IF(ISERROR(VLOOKUP(VLOOKUP($A29, 'E4 TB Allocation Details'!$A$18:$L$214, MATCH("Demand ID", 'E4 TB Allocation Details'!$A$18:$L$18, 0),FALSE), 'E2 Allocators'!$B$15:$W$358, MATCH('O5 Details by Class &amp; Accounts'!N$18, 'E2 Allocators'!$B$15:$W$15, 0),FALSE)*$F29), 0, VLOOKUP(VLOOKUP($A29, 'E4 TB Allocation Details'!$A$18:$L$214, MATCH("Demand ID", 'E4 TB Allocation Details'!$A$18:$L$18, 0),FALSE), 'E2 Allocators'!$B$15:$W$358, MATCH('O5 Details by Class &amp; Accounts'!N$18, 'E2 Allocators'!$B$15:$W$15, 0),FALSE)*$F29)</f>
        <v>0</v>
      </c>
      <c r="O29" s="1322">
        <f>IF(ISERROR(VLOOKUP(VLOOKUP($A29, 'E4 TB Allocation Details'!$A$18:$L$214, MATCH("Demand ID", 'E4 TB Allocation Details'!$A$18:$L$18, 0),FALSE), 'E2 Allocators'!$B$15:$W$358, MATCH('O5 Details by Class &amp; Accounts'!O$18, 'E2 Allocators'!$B$15:$W$15, 0),FALSE)*$F29), 0, VLOOKUP(VLOOKUP($A29, 'E4 TB Allocation Details'!$A$18:$L$214, MATCH("Demand ID", 'E4 TB Allocation Details'!$A$18:$L$18, 0),FALSE), 'E2 Allocators'!$B$15:$W$358, MATCH('O5 Details by Class &amp; Accounts'!O$18, 'E2 Allocators'!$B$15:$W$15, 0),FALSE)*$F29)</f>
        <v>0</v>
      </c>
      <c r="P29" s="1322">
        <f>IF(ISERROR(VLOOKUP(VLOOKUP($A29, 'E4 TB Allocation Details'!$A$18:$L$214, MATCH("Demand ID", 'E4 TB Allocation Details'!$A$18:$L$18, 0),FALSE), 'E2 Allocators'!$B$15:$W$358, MATCH('O5 Details by Class &amp; Accounts'!P$18, 'E2 Allocators'!$B$15:$W$15, 0),FALSE)*$F29), 0, VLOOKUP(VLOOKUP($A29, 'E4 TB Allocation Details'!$A$18:$L$214, MATCH("Demand ID", 'E4 TB Allocation Details'!$A$18:$L$18, 0),FALSE), 'E2 Allocators'!$B$15:$W$358, MATCH('O5 Details by Class &amp; Accounts'!P$18, 'E2 Allocators'!$B$15:$W$15, 0),FALSE)*$F29)</f>
        <v>0</v>
      </c>
      <c r="Q29" s="1322">
        <f>IF(ISERROR(VLOOKUP(VLOOKUP($A29, 'E4 TB Allocation Details'!$A$18:$L$214, MATCH("Demand ID", 'E4 TB Allocation Details'!$A$18:$L$18, 0),FALSE), 'E2 Allocators'!$B$15:$W$358, MATCH('O5 Details by Class &amp; Accounts'!Q$18, 'E2 Allocators'!$B$15:$W$15, 0),FALSE)*$F29), 0, VLOOKUP(VLOOKUP($A29, 'E4 TB Allocation Details'!$A$18:$L$214, MATCH("Demand ID", 'E4 TB Allocation Details'!$A$18:$L$18, 0),FALSE), 'E2 Allocators'!$B$15:$W$358, MATCH('O5 Details by Class &amp; Accounts'!Q$18, 'E2 Allocators'!$B$15:$W$15, 0),FALSE)*$F29)</f>
        <v>0</v>
      </c>
      <c r="R29" s="1322">
        <f>IF(ISERROR(VLOOKUP(VLOOKUP($A29, 'E4 TB Allocation Details'!$A$18:$L$214, MATCH("Demand ID", 'E4 TB Allocation Details'!$A$18:$L$18, 0),FALSE), 'E2 Allocators'!$B$15:$W$358, MATCH('O5 Details by Class &amp; Accounts'!R$18, 'E2 Allocators'!$B$15:$W$15, 0),FALSE)*$F29), 0, VLOOKUP(VLOOKUP($A29, 'E4 TB Allocation Details'!$A$18:$L$214, MATCH("Demand ID", 'E4 TB Allocation Details'!$A$18:$L$18, 0),FALSE), 'E2 Allocators'!$B$15:$W$358, MATCH('O5 Details by Class &amp; Accounts'!R$18, 'E2 Allocators'!$B$15:$W$15, 0),FALSE)*$F29)</f>
        <v>0</v>
      </c>
      <c r="S29" s="1322">
        <f>IF(ISERROR(VLOOKUP(VLOOKUP($A29, 'E4 TB Allocation Details'!$A$18:$L$214, MATCH("Demand ID", 'E4 TB Allocation Details'!$A$18:$L$18, 0),FALSE), 'E2 Allocators'!$B$15:$W$358, MATCH('O5 Details by Class &amp; Accounts'!S$18, 'E2 Allocators'!$B$15:$W$15, 0),FALSE)*$F29), 0, VLOOKUP(VLOOKUP($A29, 'E4 TB Allocation Details'!$A$18:$L$214, MATCH("Demand ID", 'E4 TB Allocation Details'!$A$18:$L$18, 0),FALSE), 'E2 Allocators'!$B$15:$W$358, MATCH('O5 Details by Class &amp; Accounts'!S$18, 'E2 Allocators'!$B$15:$W$15, 0),FALSE)*$F29)</f>
        <v>0</v>
      </c>
      <c r="T29" s="1322">
        <f>IF(ISERROR(VLOOKUP(VLOOKUP($A29, 'E4 TB Allocation Details'!$A$18:$L$214, MATCH("Demand ID", 'E4 TB Allocation Details'!$A$18:$L$18, 0),FALSE), 'E2 Allocators'!$B$15:$W$358, MATCH('O5 Details by Class &amp; Accounts'!T$18, 'E2 Allocators'!$B$15:$W$15, 0),FALSE)*$F29), 0, VLOOKUP(VLOOKUP($A29, 'E4 TB Allocation Details'!$A$18:$L$214, MATCH("Demand ID", 'E4 TB Allocation Details'!$A$18:$L$18, 0),FALSE), 'E2 Allocators'!$B$15:$W$358, MATCH('O5 Details by Class &amp; Accounts'!T$18, 'E2 Allocators'!$B$15:$W$15, 0),FALSE)*$F29)</f>
        <v>0</v>
      </c>
      <c r="U29" s="1322">
        <f>IF(ISERROR(VLOOKUP(VLOOKUP($A29, 'E4 TB Allocation Details'!$A$18:$L$214, MATCH("Demand ID", 'E4 TB Allocation Details'!$A$18:$L$18, 0),FALSE), 'E2 Allocators'!$B$15:$W$358, MATCH('O5 Details by Class &amp; Accounts'!U$18, 'E2 Allocators'!$B$15:$W$15, 0),FALSE)*$F29), 0, VLOOKUP(VLOOKUP($A29, 'E4 TB Allocation Details'!$A$18:$L$214, MATCH("Demand ID", 'E4 TB Allocation Details'!$A$18:$L$18, 0),FALSE), 'E2 Allocators'!$B$15:$W$358, MATCH('O5 Details by Class &amp; Accounts'!U$18, 'E2 Allocators'!$B$15:$W$15, 0),FALSE)*$F29)</f>
        <v>0</v>
      </c>
      <c r="V29" s="1322">
        <f>IF(ISERROR(VLOOKUP(VLOOKUP($A29, 'E4 TB Allocation Details'!$A$18:$L$214, MATCH("Demand ID", 'E4 TB Allocation Details'!$A$18:$L$18, 0),FALSE), 'E2 Allocators'!$B$15:$W$358, MATCH('O5 Details by Class &amp; Accounts'!V$18, 'E2 Allocators'!$B$15:$W$15, 0),FALSE)*$F29), 0, VLOOKUP(VLOOKUP($A29, 'E4 TB Allocation Details'!$A$18:$L$214, MATCH("Demand ID", 'E4 TB Allocation Details'!$A$18:$L$18, 0),FALSE), 'E2 Allocators'!$B$15:$W$358, MATCH('O5 Details by Class &amp; Accounts'!V$18, 'E2 Allocators'!$B$15:$W$15, 0),FALSE)*$F29)</f>
        <v>0</v>
      </c>
      <c r="W29" s="1322">
        <f>IF(ISERROR(VLOOKUP(VLOOKUP($A29, 'E4 TB Allocation Details'!$A$18:$L$214, MATCH("Demand ID", 'E4 TB Allocation Details'!$A$18:$L$18, 0),FALSE), 'E2 Allocators'!$B$15:$W$358, MATCH('O5 Details by Class &amp; Accounts'!W$18, 'E2 Allocators'!$B$15:$W$15, 0),FALSE)*$F29), 0, VLOOKUP(VLOOKUP($A29, 'E4 TB Allocation Details'!$A$18:$L$214, MATCH("Demand ID", 'E4 TB Allocation Details'!$A$18:$L$18, 0),FALSE), 'E2 Allocators'!$B$15:$W$358, MATCH('O5 Details by Class &amp; Accounts'!W$18, 'E2 Allocators'!$B$15:$W$15, 0),FALSE)*$F29)</f>
        <v>0</v>
      </c>
      <c r="X29" s="1322">
        <f>IF(ISERROR(VLOOKUP(VLOOKUP($A29, 'E4 TB Allocation Details'!$A$18:$L$214, MATCH("Demand ID", 'E4 TB Allocation Details'!$A$18:$L$18, 0),FALSE), 'E2 Allocators'!$B$15:$W$358, MATCH('O5 Details by Class &amp; Accounts'!X$18, 'E2 Allocators'!$B$15:$W$15, 0),FALSE)*$F29), 0, VLOOKUP(VLOOKUP($A29, 'E4 TB Allocation Details'!$A$18:$L$214, MATCH("Demand ID", 'E4 TB Allocation Details'!$A$18:$L$18, 0),FALSE), 'E2 Allocators'!$B$15:$W$358, MATCH('O5 Details by Class &amp; Accounts'!X$18, 'E2 Allocators'!$B$15:$W$15, 0),FALSE)*$F29)</f>
        <v>0</v>
      </c>
      <c r="Y29" s="1322">
        <f>IF(ISERROR(VLOOKUP(VLOOKUP($A29, 'E4 TB Allocation Details'!$A$18:$L$214, MATCH("Demand ID", 'E4 TB Allocation Details'!$A$18:$L$18, 0),FALSE), 'E2 Allocators'!$B$15:$W$358, MATCH('O5 Details by Class &amp; Accounts'!Y$18, 'E2 Allocators'!$B$15:$W$15, 0),FALSE)*$F29), 0, VLOOKUP(VLOOKUP($A29, 'E4 TB Allocation Details'!$A$18:$L$214, MATCH("Demand ID", 'E4 TB Allocation Details'!$A$18:$L$18, 0),FALSE), 'E2 Allocators'!$B$15:$W$358, MATCH('O5 Details by Class &amp; Accounts'!Y$18, 'E2 Allocators'!$B$15:$W$15, 0),FALSE)*$F29)</f>
        <v>0</v>
      </c>
      <c r="Z29" s="1322">
        <f>IF(ISERROR(VLOOKUP(VLOOKUP($A29, 'E4 TB Allocation Details'!$A$18:$L$214, MATCH("Demand ID", 'E4 TB Allocation Details'!$A$18:$L$18, 0),FALSE), 'E2 Allocators'!$B$15:$W$358, MATCH('O5 Details by Class &amp; Accounts'!Z$18, 'E2 Allocators'!$B$15:$W$15, 0),FALSE)*$F29), 0, VLOOKUP(VLOOKUP($A29, 'E4 TB Allocation Details'!$A$18:$L$214, MATCH("Demand ID", 'E4 TB Allocation Details'!$A$18:$L$18, 0),FALSE), 'E2 Allocators'!$B$15:$W$358, MATCH('O5 Details by Class &amp; Accounts'!Z$18, 'E2 Allocators'!$B$15:$W$15, 0),FALSE)*$F29)</f>
        <v>0</v>
      </c>
      <c r="AA29" s="1322">
        <f>IF(ISERROR(VLOOKUP(VLOOKUP($A29, 'E4 TB Allocation Details'!$A$18:$L$214, MATCH("Demand ID", 'E4 TB Allocation Details'!$A$18:$L$18, 0),FALSE), 'E2 Allocators'!$B$15:$W$358, MATCH('O5 Details by Class &amp; Accounts'!AA$18, 'E2 Allocators'!$B$15:$W$15, 0),FALSE)*$F29), 0, VLOOKUP(VLOOKUP($A29, 'E4 TB Allocation Details'!$A$18:$L$214, MATCH("Demand ID", 'E4 TB Allocation Details'!$A$18:$L$18, 0),FALSE), 'E2 Allocators'!$B$15:$W$358, MATCH('O5 Details by Class &amp; Accounts'!AA$18, 'E2 Allocators'!$B$15:$W$15, 0),FALSE)*$F29)</f>
        <v>0</v>
      </c>
      <c r="AB29" s="1322">
        <f>IF(ISERROR(VLOOKUP(VLOOKUP($A29, 'E4 TB Allocation Details'!$A$18:$L$214, MATCH("Demand ID", 'E4 TB Allocation Details'!$A$18:$L$18, 0),FALSE), 'E2 Allocators'!$B$15:$W$358, MATCH('O5 Details by Class &amp; Accounts'!AB$18, 'E2 Allocators'!$B$15:$W$15, 0),FALSE)*$F29), 0, VLOOKUP(VLOOKUP($A29, 'E4 TB Allocation Details'!$A$18:$L$214, MATCH("Demand ID", 'E4 TB Allocation Details'!$A$18:$L$18, 0),FALSE), 'E2 Allocators'!$B$15:$W$358, MATCH('O5 Details by Class &amp; Accounts'!AB$18, 'E2 Allocators'!$B$15:$W$15, 0),FALSE)*$F29)</f>
        <v>0</v>
      </c>
      <c r="AC29" s="1322">
        <f t="shared" si="1"/>
        <v>0</v>
      </c>
      <c r="AD29" s="1322">
        <f>IF(ISERROR(VLOOKUP(VLOOKUP($A29, 'E4 TB Allocation Details'!$A$18:$L$214, MATCH("Customer ID", 'E4 TB Allocation Details'!$A$18:$L$18, 0),FALSE), 'E2 Allocators'!$B$15:$W$358, MATCH('O5 Details by Class &amp; Accounts'!AD$18, 'E2 Allocators'!$B$15:$W$15, 0),FALSE)*$G29), 0, VLOOKUP(VLOOKUP($A29, 'E4 TB Allocation Details'!$A$18:$L$214, MATCH("Customer ID", 'E4 TB Allocation Details'!$A$18:$L$18, 0),FALSE), 'E2 Allocators'!$B$15:$W$358, MATCH('O5 Details by Class &amp; Accounts'!AD$18, 'E2 Allocators'!$B$15:$W$15, 0),FALSE)*$G29)</f>
        <v>0</v>
      </c>
      <c r="AE29" s="1322">
        <f>IF(ISERROR(VLOOKUP(VLOOKUP($A29, 'E4 TB Allocation Details'!$A$18:$L$214, MATCH("Customer ID", 'E4 TB Allocation Details'!$A$18:$L$18, 0),FALSE), 'E2 Allocators'!$B$15:$W$358, MATCH('O5 Details by Class &amp; Accounts'!AE$18, 'E2 Allocators'!$B$15:$W$15, 0),FALSE)*$G29), 0, VLOOKUP(VLOOKUP($A29, 'E4 TB Allocation Details'!$A$18:$L$214, MATCH("Customer ID", 'E4 TB Allocation Details'!$A$18:$L$18, 0),FALSE), 'E2 Allocators'!$B$15:$W$358, MATCH('O5 Details by Class &amp; Accounts'!AE$18, 'E2 Allocators'!$B$15:$W$15, 0),FALSE)*$G29)</f>
        <v>0</v>
      </c>
      <c r="AF29" s="1322">
        <f>IF(ISERROR(VLOOKUP(VLOOKUP($A29, 'E4 TB Allocation Details'!$A$18:$L$214, MATCH("Customer ID", 'E4 TB Allocation Details'!$A$18:$L$18, 0),FALSE), 'E2 Allocators'!$B$15:$W$358, MATCH('O5 Details by Class &amp; Accounts'!AF$18, 'E2 Allocators'!$B$15:$W$15, 0),FALSE)*$G29), 0, VLOOKUP(VLOOKUP($A29, 'E4 TB Allocation Details'!$A$18:$L$214, MATCH("Customer ID", 'E4 TB Allocation Details'!$A$18:$L$18, 0),FALSE), 'E2 Allocators'!$B$15:$W$358, MATCH('O5 Details by Class &amp; Accounts'!AF$18, 'E2 Allocators'!$B$15:$W$15, 0),FALSE)*$G29)</f>
        <v>0</v>
      </c>
      <c r="AG29" s="1322">
        <f>IF(ISERROR(VLOOKUP(VLOOKUP($A29, 'E4 TB Allocation Details'!$A$18:$L$214, MATCH("Customer ID", 'E4 TB Allocation Details'!$A$18:$L$18, 0),FALSE), 'E2 Allocators'!$B$15:$W$358, MATCH('O5 Details by Class &amp; Accounts'!AG$18, 'E2 Allocators'!$B$15:$W$15, 0),FALSE)*$G29), 0, VLOOKUP(VLOOKUP($A29, 'E4 TB Allocation Details'!$A$18:$L$214, MATCH("Customer ID", 'E4 TB Allocation Details'!$A$18:$L$18, 0),FALSE), 'E2 Allocators'!$B$15:$W$358, MATCH('O5 Details by Class &amp; Accounts'!AG$18, 'E2 Allocators'!$B$15:$W$15, 0),FALSE)*$G29)</f>
        <v>0</v>
      </c>
      <c r="AH29" s="1322">
        <f>IF(ISERROR(VLOOKUP(VLOOKUP($A29, 'E4 TB Allocation Details'!$A$18:$L$214, MATCH("Customer ID", 'E4 TB Allocation Details'!$A$18:$L$18, 0),FALSE), 'E2 Allocators'!$B$15:$W$358, MATCH('O5 Details by Class &amp; Accounts'!AH$18, 'E2 Allocators'!$B$15:$W$15, 0),FALSE)*$G29), 0, VLOOKUP(VLOOKUP($A29, 'E4 TB Allocation Details'!$A$18:$L$214, MATCH("Customer ID", 'E4 TB Allocation Details'!$A$18:$L$18, 0),FALSE), 'E2 Allocators'!$B$15:$W$358, MATCH('O5 Details by Class &amp; Accounts'!AH$18, 'E2 Allocators'!$B$15:$W$15, 0),FALSE)*$G29)</f>
        <v>0</v>
      </c>
      <c r="AI29" s="1322">
        <f>IF(ISERROR(VLOOKUP(VLOOKUP($A29, 'E4 TB Allocation Details'!$A$18:$L$214, MATCH("Customer ID", 'E4 TB Allocation Details'!$A$18:$L$18, 0),FALSE), 'E2 Allocators'!$B$15:$W$358, MATCH('O5 Details by Class &amp; Accounts'!AI$18, 'E2 Allocators'!$B$15:$W$15, 0),FALSE)*$G29), 0, VLOOKUP(VLOOKUP($A29, 'E4 TB Allocation Details'!$A$18:$L$214, MATCH("Customer ID", 'E4 TB Allocation Details'!$A$18:$L$18, 0),FALSE), 'E2 Allocators'!$B$15:$W$358, MATCH('O5 Details by Class &amp; Accounts'!AI$18, 'E2 Allocators'!$B$15:$W$15, 0),FALSE)*$G29)</f>
        <v>0</v>
      </c>
      <c r="AJ29" s="1322">
        <f>IF(ISERROR(VLOOKUP(VLOOKUP($A29, 'E4 TB Allocation Details'!$A$18:$L$214, MATCH("Customer ID", 'E4 TB Allocation Details'!$A$18:$L$18, 0),FALSE), 'E2 Allocators'!$B$15:$W$358, MATCH('O5 Details by Class &amp; Accounts'!AJ$18, 'E2 Allocators'!$B$15:$W$15, 0),FALSE)*$G29), 0, VLOOKUP(VLOOKUP($A29, 'E4 TB Allocation Details'!$A$18:$L$214, MATCH("Customer ID", 'E4 TB Allocation Details'!$A$18:$L$18, 0),FALSE), 'E2 Allocators'!$B$15:$W$358, MATCH('O5 Details by Class &amp; Accounts'!AJ$18, 'E2 Allocators'!$B$15:$W$15, 0),FALSE)*$G29)</f>
        <v>0</v>
      </c>
      <c r="AK29" s="1322">
        <f>IF(ISERROR(VLOOKUP(VLOOKUP($A29, 'E4 TB Allocation Details'!$A$18:$L$214, MATCH("Customer ID", 'E4 TB Allocation Details'!$A$18:$L$18, 0),FALSE), 'E2 Allocators'!$B$15:$W$358, MATCH('O5 Details by Class &amp; Accounts'!AK$18, 'E2 Allocators'!$B$15:$W$15, 0),FALSE)*$G29), 0, VLOOKUP(VLOOKUP($A29, 'E4 TB Allocation Details'!$A$18:$L$214, MATCH("Customer ID", 'E4 TB Allocation Details'!$A$18:$L$18, 0),FALSE), 'E2 Allocators'!$B$15:$W$358, MATCH('O5 Details by Class &amp; Accounts'!AK$18, 'E2 Allocators'!$B$15:$W$15, 0),FALSE)*$G29)</f>
        <v>0</v>
      </c>
      <c r="AL29" s="1322">
        <f>IF(ISERROR(VLOOKUP(VLOOKUP($A29, 'E4 TB Allocation Details'!$A$18:$L$214, MATCH("Customer ID", 'E4 TB Allocation Details'!$A$18:$L$18, 0),FALSE), 'E2 Allocators'!$B$15:$W$358, MATCH('O5 Details by Class &amp; Accounts'!AL$18, 'E2 Allocators'!$B$15:$W$15, 0),FALSE)*$G29), 0, VLOOKUP(VLOOKUP($A29, 'E4 TB Allocation Details'!$A$18:$L$214, MATCH("Customer ID", 'E4 TB Allocation Details'!$A$18:$L$18, 0),FALSE), 'E2 Allocators'!$B$15:$W$358, MATCH('O5 Details by Class &amp; Accounts'!AL$18, 'E2 Allocators'!$B$15:$W$15, 0),FALSE)*$G29)</f>
        <v>0</v>
      </c>
      <c r="AM29" s="1322">
        <f>IF(ISERROR(VLOOKUP(VLOOKUP($A29, 'E4 TB Allocation Details'!$A$18:$L$214, MATCH("Customer ID", 'E4 TB Allocation Details'!$A$18:$L$18, 0),FALSE), 'E2 Allocators'!$B$15:$W$358, MATCH('O5 Details by Class &amp; Accounts'!AM$18, 'E2 Allocators'!$B$15:$W$15, 0),FALSE)*$G29), 0, VLOOKUP(VLOOKUP($A29, 'E4 TB Allocation Details'!$A$18:$L$214, MATCH("Customer ID", 'E4 TB Allocation Details'!$A$18:$L$18, 0),FALSE), 'E2 Allocators'!$B$15:$W$358, MATCH('O5 Details by Class &amp; Accounts'!AM$18, 'E2 Allocators'!$B$15:$W$15, 0),FALSE)*$G29)</f>
        <v>0</v>
      </c>
      <c r="AN29" s="1322">
        <f>IF(ISERROR(VLOOKUP(VLOOKUP($A29, 'E4 TB Allocation Details'!$A$18:$L$214, MATCH("Customer ID", 'E4 TB Allocation Details'!$A$18:$L$18, 0),FALSE), 'E2 Allocators'!$B$15:$W$358, MATCH('O5 Details by Class &amp; Accounts'!AN$18, 'E2 Allocators'!$B$15:$W$15, 0),FALSE)*$G29), 0, VLOOKUP(VLOOKUP($A29, 'E4 TB Allocation Details'!$A$18:$L$214, MATCH("Customer ID", 'E4 TB Allocation Details'!$A$18:$L$18, 0),FALSE), 'E2 Allocators'!$B$15:$W$358, MATCH('O5 Details by Class &amp; Accounts'!AN$18, 'E2 Allocators'!$B$15:$W$15, 0),FALSE)*$G29)</f>
        <v>0</v>
      </c>
      <c r="AO29" s="1322">
        <f>IF(ISERROR(VLOOKUP(VLOOKUP($A29, 'E4 TB Allocation Details'!$A$18:$L$214, MATCH("Customer ID", 'E4 TB Allocation Details'!$A$18:$L$18, 0),FALSE), 'E2 Allocators'!$B$15:$W$358, MATCH('O5 Details by Class &amp; Accounts'!AO$18, 'E2 Allocators'!$B$15:$W$15, 0),FALSE)*$G29), 0, VLOOKUP(VLOOKUP($A29, 'E4 TB Allocation Details'!$A$18:$L$214, MATCH("Customer ID", 'E4 TB Allocation Details'!$A$18:$L$18, 0),FALSE), 'E2 Allocators'!$B$15:$W$358, MATCH('O5 Details by Class &amp; Accounts'!AO$18, 'E2 Allocators'!$B$15:$W$15, 0),FALSE)*$G29)</f>
        <v>0</v>
      </c>
      <c r="AP29" s="1322">
        <f>IF(ISERROR(VLOOKUP(VLOOKUP($A29, 'E4 TB Allocation Details'!$A$18:$L$214, MATCH("Customer ID", 'E4 TB Allocation Details'!$A$18:$L$18, 0),FALSE), 'E2 Allocators'!$B$15:$W$358, MATCH('O5 Details by Class &amp; Accounts'!AP$18, 'E2 Allocators'!$B$15:$W$15, 0),FALSE)*$G29), 0, VLOOKUP(VLOOKUP($A29, 'E4 TB Allocation Details'!$A$18:$L$214, MATCH("Customer ID", 'E4 TB Allocation Details'!$A$18:$L$18, 0),FALSE), 'E2 Allocators'!$B$15:$W$358, MATCH('O5 Details by Class &amp; Accounts'!AP$18, 'E2 Allocators'!$B$15:$W$15, 0),FALSE)*$G29)</f>
        <v>0</v>
      </c>
      <c r="AQ29" s="1322">
        <f>IF(ISERROR(VLOOKUP(VLOOKUP($A29, 'E4 TB Allocation Details'!$A$18:$L$214, MATCH("Customer ID", 'E4 TB Allocation Details'!$A$18:$L$18, 0),FALSE), 'E2 Allocators'!$B$15:$W$358, MATCH('O5 Details by Class &amp; Accounts'!AQ$18, 'E2 Allocators'!$B$15:$W$15, 0),FALSE)*$G29), 0, VLOOKUP(VLOOKUP($A29, 'E4 TB Allocation Details'!$A$18:$L$214, MATCH("Customer ID", 'E4 TB Allocation Details'!$A$18:$L$18, 0),FALSE), 'E2 Allocators'!$B$15:$W$358, MATCH('O5 Details by Class &amp; Accounts'!AQ$18, 'E2 Allocators'!$B$15:$W$15, 0),FALSE)*$G29)</f>
        <v>0</v>
      </c>
      <c r="AR29" s="1322">
        <f>IF(ISERROR(VLOOKUP(VLOOKUP($A29, 'E4 TB Allocation Details'!$A$18:$L$214, MATCH("Customer ID", 'E4 TB Allocation Details'!$A$18:$L$18, 0),FALSE), 'E2 Allocators'!$B$15:$W$358, MATCH('O5 Details by Class &amp; Accounts'!AR$18, 'E2 Allocators'!$B$15:$W$15, 0),FALSE)*$G29), 0, VLOOKUP(VLOOKUP($A29, 'E4 TB Allocation Details'!$A$18:$L$214, MATCH("Customer ID", 'E4 TB Allocation Details'!$A$18:$L$18, 0),FALSE), 'E2 Allocators'!$B$15:$W$358, MATCH('O5 Details by Class &amp; Accounts'!AR$18, 'E2 Allocators'!$B$15:$W$15, 0),FALSE)*$G29)</f>
        <v>0</v>
      </c>
      <c r="AS29" s="1322">
        <f>IF(ISERROR(VLOOKUP(VLOOKUP($A29, 'E4 TB Allocation Details'!$A$18:$L$214, MATCH("Customer ID", 'E4 TB Allocation Details'!$A$18:$L$18, 0),FALSE), 'E2 Allocators'!$B$15:$W$358, MATCH('O5 Details by Class &amp; Accounts'!AS$18, 'E2 Allocators'!$B$15:$W$15, 0),FALSE)*$G29), 0, VLOOKUP(VLOOKUP($A29, 'E4 TB Allocation Details'!$A$18:$L$214, MATCH("Customer ID", 'E4 TB Allocation Details'!$A$18:$L$18, 0),FALSE), 'E2 Allocators'!$B$15:$W$358, MATCH('O5 Details by Class &amp; Accounts'!AS$18, 'E2 Allocators'!$B$15:$W$15, 0),FALSE)*$G29)</f>
        <v>0</v>
      </c>
      <c r="AT29" s="1322">
        <f>IF(ISERROR(VLOOKUP(VLOOKUP($A29, 'E4 TB Allocation Details'!$A$18:$L$214, MATCH("Customer ID", 'E4 TB Allocation Details'!$A$18:$L$18, 0),FALSE), 'E2 Allocators'!$B$15:$W$358, MATCH('O5 Details by Class &amp; Accounts'!AT$18, 'E2 Allocators'!$B$15:$W$15, 0),FALSE)*$G29), 0, VLOOKUP(VLOOKUP($A29, 'E4 TB Allocation Details'!$A$18:$L$214, MATCH("Customer ID", 'E4 TB Allocation Details'!$A$18:$L$18, 0),FALSE), 'E2 Allocators'!$B$15:$W$358, MATCH('O5 Details by Class &amp; Accounts'!AT$18, 'E2 Allocators'!$B$15:$W$15, 0),FALSE)*$G29)</f>
        <v>0</v>
      </c>
      <c r="AU29" s="1322">
        <f>IF(ISERROR(VLOOKUP(VLOOKUP($A29, 'E4 TB Allocation Details'!$A$18:$L$214, MATCH("Customer ID", 'E4 TB Allocation Details'!$A$18:$L$18, 0),FALSE), 'E2 Allocators'!$B$15:$W$358, MATCH('O5 Details by Class &amp; Accounts'!AU$18, 'E2 Allocators'!$B$15:$W$15, 0),FALSE)*$G29), 0, VLOOKUP(VLOOKUP($A29, 'E4 TB Allocation Details'!$A$18:$L$214, MATCH("Customer ID", 'E4 TB Allocation Details'!$A$18:$L$18, 0),FALSE), 'E2 Allocators'!$B$15:$W$358, MATCH('O5 Details by Class &amp; Accounts'!AU$18, 'E2 Allocators'!$B$15:$W$15, 0),FALSE)*$G29)</f>
        <v>0</v>
      </c>
      <c r="AV29" s="1322">
        <f>IF(ISERROR(VLOOKUP(VLOOKUP($A29, 'E4 TB Allocation Details'!$A$18:$L$214, MATCH("Customer ID", 'E4 TB Allocation Details'!$A$18:$L$18, 0),FALSE), 'E2 Allocators'!$B$15:$W$358, MATCH('O5 Details by Class &amp; Accounts'!AV$18, 'E2 Allocators'!$B$15:$W$15, 0),FALSE)*$G29), 0, VLOOKUP(VLOOKUP($A29, 'E4 TB Allocation Details'!$A$18:$L$214, MATCH("Customer ID", 'E4 TB Allocation Details'!$A$18:$L$18, 0),FALSE), 'E2 Allocators'!$B$15:$W$358, MATCH('O5 Details by Class &amp; Accounts'!AV$18, 'E2 Allocators'!$B$15:$W$15, 0),FALSE)*$G29)</f>
        <v>0</v>
      </c>
      <c r="AW29" s="1322">
        <f>IF(ISERROR(VLOOKUP(VLOOKUP($A29, 'E4 TB Allocation Details'!$A$18:$L$214, MATCH("Customer ID", 'E4 TB Allocation Details'!$A$18:$L$18, 0),FALSE), 'E2 Allocators'!$B$15:$W$358, MATCH('O5 Details by Class &amp; Accounts'!AW$18, 'E2 Allocators'!$B$15:$W$15, 0),FALSE)*$G29), 0, VLOOKUP(VLOOKUP($A29, 'E4 TB Allocation Details'!$A$18:$L$214, MATCH("Customer ID", 'E4 TB Allocation Details'!$A$18:$L$18, 0),FALSE), 'E2 Allocators'!$B$15:$W$358, MATCH('O5 Details by Class &amp; Accounts'!AW$18, 'E2 Allocators'!$B$15:$W$15, 0),FALSE)*$G29)</f>
        <v>0</v>
      </c>
      <c r="AX29" s="1322">
        <f t="shared" si="2"/>
        <v>0</v>
      </c>
      <c r="AY29" s="1322">
        <f>IF(ISERROR(VLOOKUP(VLOOKUP($A29, 'E4 TB Allocation Details'!$A$18:$L$214, MATCH("Misc ID", 'E4 TB Allocation Details'!$A$18:$L$18, 0),FALSE), 'E2 Allocators'!$B$15:$W$358, MATCH('O5 Details by Class &amp; Accounts'!AY$18, 'E2 Allocators'!$B$15:$W$15, 0),FALSE)*$E29), 0, VLOOKUP(VLOOKUP($A29, 'E4 TB Allocation Details'!$A$18:$L$214, MATCH("Misc ID", 'E4 TB Allocation Details'!$A$18:$L$18, 0),FALSE), 'E2 Allocators'!$B$15:$W$358, MATCH('O5 Details by Class &amp; Accounts'!AY$18, 'E2 Allocators'!$B$15:$W$15, 0),FALSE)*$E29)</f>
        <v>0</v>
      </c>
      <c r="AZ29" s="1322">
        <f>IF(ISERROR(VLOOKUP(VLOOKUP($A29, 'E4 TB Allocation Details'!$A$18:$L$214, MATCH("Misc ID", 'E4 TB Allocation Details'!$A$18:$L$18, 0),FALSE), 'E2 Allocators'!$B$15:$W$358, MATCH('O5 Details by Class &amp; Accounts'!AZ$18, 'E2 Allocators'!$B$15:$W$15, 0),FALSE)*$E29), 0, VLOOKUP(VLOOKUP($A29, 'E4 TB Allocation Details'!$A$18:$L$214, MATCH("Misc ID", 'E4 TB Allocation Details'!$A$18:$L$18, 0),FALSE), 'E2 Allocators'!$B$15:$W$358, MATCH('O5 Details by Class &amp; Accounts'!AZ$18, 'E2 Allocators'!$B$15:$W$15, 0),FALSE)*$E29)</f>
        <v>0</v>
      </c>
      <c r="BA29" s="1322">
        <f>IF(ISERROR(VLOOKUP(VLOOKUP($A29, 'E4 TB Allocation Details'!$A$18:$L$214, MATCH("Misc ID", 'E4 TB Allocation Details'!$A$18:$L$18, 0),FALSE), 'E2 Allocators'!$B$15:$W$358, MATCH('O5 Details by Class &amp; Accounts'!BA$18, 'E2 Allocators'!$B$15:$W$15, 0),FALSE)*$E29), 0, VLOOKUP(VLOOKUP($A29, 'E4 TB Allocation Details'!$A$18:$L$214, MATCH("Misc ID", 'E4 TB Allocation Details'!$A$18:$L$18, 0),FALSE), 'E2 Allocators'!$B$15:$W$358, MATCH('O5 Details by Class &amp; Accounts'!BA$18, 'E2 Allocators'!$B$15:$W$15, 0),FALSE)*$E29)</f>
        <v>0</v>
      </c>
      <c r="BB29" s="1322">
        <f>IF(ISERROR(VLOOKUP(VLOOKUP($A29, 'E4 TB Allocation Details'!$A$18:$L$214, MATCH("Misc ID", 'E4 TB Allocation Details'!$A$18:$L$18, 0),FALSE), 'E2 Allocators'!$B$15:$W$358, MATCH('O5 Details by Class &amp; Accounts'!BB$18, 'E2 Allocators'!$B$15:$W$15, 0),FALSE)*$E29), 0, VLOOKUP(VLOOKUP($A29, 'E4 TB Allocation Details'!$A$18:$L$214, MATCH("Misc ID", 'E4 TB Allocation Details'!$A$18:$L$18, 0),FALSE), 'E2 Allocators'!$B$15:$W$358, MATCH('O5 Details by Class &amp; Accounts'!BB$18, 'E2 Allocators'!$B$15:$W$15, 0),FALSE)*$E29)</f>
        <v>0</v>
      </c>
      <c r="BC29" s="1322">
        <f>IF(ISERROR(VLOOKUP(VLOOKUP($A29, 'E4 TB Allocation Details'!$A$18:$L$214, MATCH("Misc ID", 'E4 TB Allocation Details'!$A$18:$L$18, 0),FALSE), 'E2 Allocators'!$B$15:$W$358, MATCH('O5 Details by Class &amp; Accounts'!BC$18, 'E2 Allocators'!$B$15:$W$15, 0),FALSE)*$E29), 0, VLOOKUP(VLOOKUP($A29, 'E4 TB Allocation Details'!$A$18:$L$214, MATCH("Misc ID", 'E4 TB Allocation Details'!$A$18:$L$18, 0),FALSE), 'E2 Allocators'!$B$15:$W$358, MATCH('O5 Details by Class &amp; Accounts'!BC$18, 'E2 Allocators'!$B$15:$W$15, 0),FALSE)*$E29)</f>
        <v>0</v>
      </c>
      <c r="BD29" s="1322">
        <f>IF(ISERROR(VLOOKUP(VLOOKUP($A29, 'E4 TB Allocation Details'!$A$18:$L$214, MATCH("Misc ID", 'E4 TB Allocation Details'!$A$18:$L$18, 0),FALSE), 'E2 Allocators'!$B$15:$W$358, MATCH('O5 Details by Class &amp; Accounts'!BD$18, 'E2 Allocators'!$B$15:$W$15, 0),FALSE)*$E29), 0, VLOOKUP(VLOOKUP($A29, 'E4 TB Allocation Details'!$A$18:$L$214, MATCH("Misc ID", 'E4 TB Allocation Details'!$A$18:$L$18, 0),FALSE), 'E2 Allocators'!$B$15:$W$358, MATCH('O5 Details by Class &amp; Accounts'!BD$18, 'E2 Allocators'!$B$15:$W$15, 0),FALSE)*$E29)</f>
        <v>0</v>
      </c>
      <c r="BE29" s="1322">
        <f>IF(ISERROR(VLOOKUP(VLOOKUP($A29, 'E4 TB Allocation Details'!$A$18:$L$214, MATCH("Misc ID", 'E4 TB Allocation Details'!$A$18:$L$18, 0),FALSE), 'E2 Allocators'!$B$15:$W$358, MATCH('O5 Details by Class &amp; Accounts'!BE$18, 'E2 Allocators'!$B$15:$W$15, 0),FALSE)*$E29), 0, VLOOKUP(VLOOKUP($A29, 'E4 TB Allocation Details'!$A$18:$L$214, MATCH("Misc ID", 'E4 TB Allocation Details'!$A$18:$L$18, 0),FALSE), 'E2 Allocators'!$B$15:$W$358, MATCH('O5 Details by Class &amp; Accounts'!BE$18, 'E2 Allocators'!$B$15:$W$15, 0),FALSE)*$E29)</f>
        <v>0</v>
      </c>
      <c r="BF29" s="1322">
        <f>IF(ISERROR(VLOOKUP(VLOOKUP($A29, 'E4 TB Allocation Details'!$A$18:$L$214, MATCH("Misc ID", 'E4 TB Allocation Details'!$A$18:$L$18, 0),FALSE), 'E2 Allocators'!$B$15:$W$358, MATCH('O5 Details by Class &amp; Accounts'!BF$18, 'E2 Allocators'!$B$15:$W$15, 0),FALSE)*$E29), 0, VLOOKUP(VLOOKUP($A29, 'E4 TB Allocation Details'!$A$18:$L$214, MATCH("Misc ID", 'E4 TB Allocation Details'!$A$18:$L$18, 0),FALSE), 'E2 Allocators'!$B$15:$W$358, MATCH('O5 Details by Class &amp; Accounts'!BF$18, 'E2 Allocators'!$B$15:$W$15, 0),FALSE)*$E29)</f>
        <v>0</v>
      </c>
      <c r="BG29" s="1322">
        <f>IF(ISERROR(VLOOKUP(VLOOKUP($A29, 'E4 TB Allocation Details'!$A$18:$L$214, MATCH("Misc ID", 'E4 TB Allocation Details'!$A$18:$L$18, 0),FALSE), 'E2 Allocators'!$B$15:$W$358, MATCH('O5 Details by Class &amp; Accounts'!BG$18, 'E2 Allocators'!$B$15:$W$15, 0),FALSE)*$E29), 0, VLOOKUP(VLOOKUP($A29, 'E4 TB Allocation Details'!$A$18:$L$214, MATCH("Misc ID", 'E4 TB Allocation Details'!$A$18:$L$18, 0),FALSE), 'E2 Allocators'!$B$15:$W$358, MATCH('O5 Details by Class &amp; Accounts'!BG$18, 'E2 Allocators'!$B$15:$W$15, 0),FALSE)*$E29)</f>
        <v>0</v>
      </c>
      <c r="BH29" s="1322">
        <f>IF(ISERROR(VLOOKUP(VLOOKUP($A29, 'E4 TB Allocation Details'!$A$18:$L$214, MATCH("Misc ID", 'E4 TB Allocation Details'!$A$18:$L$18, 0),FALSE), 'E2 Allocators'!$B$15:$W$358, MATCH('O5 Details by Class &amp; Accounts'!BH$18, 'E2 Allocators'!$B$15:$W$15, 0),FALSE)*$E29), 0, VLOOKUP(VLOOKUP($A29, 'E4 TB Allocation Details'!$A$18:$L$214, MATCH("Misc ID", 'E4 TB Allocation Details'!$A$18:$L$18, 0),FALSE), 'E2 Allocators'!$B$15:$W$358, MATCH('O5 Details by Class &amp; Accounts'!BH$18, 'E2 Allocators'!$B$15:$W$15, 0),FALSE)*$E29)</f>
        <v>0</v>
      </c>
      <c r="BI29" s="1322">
        <f>IF(ISERROR(VLOOKUP(VLOOKUP($A29, 'E4 TB Allocation Details'!$A$18:$L$214, MATCH("Misc ID", 'E4 TB Allocation Details'!$A$18:$L$18, 0),FALSE), 'E2 Allocators'!$B$15:$W$358, MATCH('O5 Details by Class &amp; Accounts'!BI$18, 'E2 Allocators'!$B$15:$W$15, 0),FALSE)*$E29), 0, VLOOKUP(VLOOKUP($A29, 'E4 TB Allocation Details'!$A$18:$L$214, MATCH("Misc ID", 'E4 TB Allocation Details'!$A$18:$L$18, 0),FALSE), 'E2 Allocators'!$B$15:$W$358, MATCH('O5 Details by Class &amp; Accounts'!BI$18, 'E2 Allocators'!$B$15:$W$15, 0),FALSE)*$E29)</f>
        <v>0</v>
      </c>
      <c r="BJ29" s="1322">
        <f>IF(ISERROR(VLOOKUP(VLOOKUP($A29, 'E4 TB Allocation Details'!$A$18:$L$214, MATCH("Misc ID", 'E4 TB Allocation Details'!$A$18:$L$18, 0),FALSE), 'E2 Allocators'!$B$15:$W$358, MATCH('O5 Details by Class &amp; Accounts'!BJ$18, 'E2 Allocators'!$B$15:$W$15, 0),FALSE)*$E29), 0, VLOOKUP(VLOOKUP($A29, 'E4 TB Allocation Details'!$A$18:$L$214, MATCH("Misc ID", 'E4 TB Allocation Details'!$A$18:$L$18, 0),FALSE), 'E2 Allocators'!$B$15:$W$358, MATCH('O5 Details by Class &amp; Accounts'!BJ$18, 'E2 Allocators'!$B$15:$W$15, 0),FALSE)*$E29)</f>
        <v>0</v>
      </c>
      <c r="BK29" s="1322">
        <f>IF(ISERROR(VLOOKUP(VLOOKUP($A29, 'E4 TB Allocation Details'!$A$18:$L$214, MATCH("Misc ID", 'E4 TB Allocation Details'!$A$18:$L$18, 0),FALSE), 'E2 Allocators'!$B$15:$W$358, MATCH('O5 Details by Class &amp; Accounts'!BK$18, 'E2 Allocators'!$B$15:$W$15, 0),FALSE)*$E29), 0, VLOOKUP(VLOOKUP($A29, 'E4 TB Allocation Details'!$A$18:$L$214, MATCH("Misc ID", 'E4 TB Allocation Details'!$A$18:$L$18, 0),FALSE), 'E2 Allocators'!$B$15:$W$358, MATCH('O5 Details by Class &amp; Accounts'!BK$18, 'E2 Allocators'!$B$15:$W$15, 0),FALSE)*$E29)</f>
        <v>0</v>
      </c>
      <c r="BL29" s="1322">
        <f>IF(ISERROR(VLOOKUP(VLOOKUP($A29, 'E4 TB Allocation Details'!$A$18:$L$214, MATCH("Misc ID", 'E4 TB Allocation Details'!$A$18:$L$18, 0),FALSE), 'E2 Allocators'!$B$15:$W$358, MATCH('O5 Details by Class &amp; Accounts'!BL$18, 'E2 Allocators'!$B$15:$W$15, 0),FALSE)*$E29), 0, VLOOKUP(VLOOKUP($A29, 'E4 TB Allocation Details'!$A$18:$L$214, MATCH("Misc ID", 'E4 TB Allocation Details'!$A$18:$L$18, 0),FALSE), 'E2 Allocators'!$B$15:$W$358, MATCH('O5 Details by Class &amp; Accounts'!BL$18, 'E2 Allocators'!$B$15:$W$15, 0),FALSE)*$E29)</f>
        <v>0</v>
      </c>
      <c r="BM29" s="1322">
        <f>IF(ISERROR(VLOOKUP(VLOOKUP($A29, 'E4 TB Allocation Details'!$A$18:$L$214, MATCH("Misc ID", 'E4 TB Allocation Details'!$A$18:$L$18, 0),FALSE), 'E2 Allocators'!$B$15:$W$358, MATCH('O5 Details by Class &amp; Accounts'!BM$18, 'E2 Allocators'!$B$15:$W$15, 0),FALSE)*$E29), 0, VLOOKUP(VLOOKUP($A29, 'E4 TB Allocation Details'!$A$18:$L$214, MATCH("Misc ID", 'E4 TB Allocation Details'!$A$18:$L$18, 0),FALSE), 'E2 Allocators'!$B$15:$W$358, MATCH('O5 Details by Class &amp; Accounts'!BM$18, 'E2 Allocators'!$B$15:$W$15, 0),FALSE)*$E29)</f>
        <v>0</v>
      </c>
      <c r="BN29" s="1322">
        <f>IF(ISERROR(VLOOKUP(VLOOKUP($A29, 'E4 TB Allocation Details'!$A$18:$L$214, MATCH("Misc ID", 'E4 TB Allocation Details'!$A$18:$L$18, 0),FALSE), 'E2 Allocators'!$B$15:$W$358, MATCH('O5 Details by Class &amp; Accounts'!BN$18, 'E2 Allocators'!$B$15:$W$15, 0),FALSE)*$E29), 0, VLOOKUP(VLOOKUP($A29, 'E4 TB Allocation Details'!$A$18:$L$214, MATCH("Misc ID", 'E4 TB Allocation Details'!$A$18:$L$18, 0),FALSE), 'E2 Allocators'!$B$15:$W$358, MATCH('O5 Details by Class &amp; Accounts'!BN$18, 'E2 Allocators'!$B$15:$W$15, 0),FALSE)*$E29)</f>
        <v>0</v>
      </c>
      <c r="BO29" s="1322">
        <f>IF(ISERROR(VLOOKUP(VLOOKUP($A29, 'E4 TB Allocation Details'!$A$18:$L$214, MATCH("Misc ID", 'E4 TB Allocation Details'!$A$18:$L$18, 0),FALSE), 'E2 Allocators'!$B$15:$W$358, MATCH('O5 Details by Class &amp; Accounts'!BO$18, 'E2 Allocators'!$B$15:$W$15, 0),FALSE)*$E29), 0, VLOOKUP(VLOOKUP($A29, 'E4 TB Allocation Details'!$A$18:$L$214, MATCH("Misc ID", 'E4 TB Allocation Details'!$A$18:$L$18, 0),FALSE), 'E2 Allocators'!$B$15:$W$358, MATCH('O5 Details by Class &amp; Accounts'!BO$18, 'E2 Allocators'!$B$15:$W$15, 0),FALSE)*$E29)</f>
        <v>0</v>
      </c>
      <c r="BP29" s="1322">
        <f>IF(ISERROR(VLOOKUP(VLOOKUP($A29, 'E4 TB Allocation Details'!$A$18:$L$214, MATCH("Misc ID", 'E4 TB Allocation Details'!$A$18:$L$18, 0),FALSE), 'E2 Allocators'!$B$15:$W$358, MATCH('O5 Details by Class &amp; Accounts'!BP$18, 'E2 Allocators'!$B$15:$W$15, 0),FALSE)*$E29), 0, VLOOKUP(VLOOKUP($A29, 'E4 TB Allocation Details'!$A$18:$L$214, MATCH("Misc ID", 'E4 TB Allocation Details'!$A$18:$L$18, 0),FALSE), 'E2 Allocators'!$B$15:$W$358, MATCH('O5 Details by Class &amp; Accounts'!BP$18, 'E2 Allocators'!$B$15:$W$15, 0),FALSE)*$E29)</f>
        <v>0</v>
      </c>
      <c r="BQ29" s="1322">
        <f>IF(ISERROR(VLOOKUP(VLOOKUP($A29, 'E4 TB Allocation Details'!$A$18:$L$214, MATCH("Misc ID", 'E4 TB Allocation Details'!$A$18:$L$18, 0),FALSE), 'E2 Allocators'!$B$15:$W$358, MATCH('O5 Details by Class &amp; Accounts'!BQ$18, 'E2 Allocators'!$B$15:$W$15, 0),FALSE)*$E29), 0, VLOOKUP(VLOOKUP($A29, 'E4 TB Allocation Details'!$A$18:$L$214, MATCH("Misc ID", 'E4 TB Allocation Details'!$A$18:$L$18, 0),FALSE), 'E2 Allocators'!$B$15:$W$358, MATCH('O5 Details by Class &amp; Accounts'!BQ$18, 'E2 Allocators'!$B$15:$W$15, 0),FALSE)*$E29)</f>
        <v>0</v>
      </c>
      <c r="BR29" s="1322">
        <f>IF(ISERROR(VLOOKUP(VLOOKUP($A29, 'E4 TB Allocation Details'!$A$18:$L$214, MATCH("Misc ID", 'E4 TB Allocation Details'!$A$18:$L$18, 0),FALSE), 'E2 Allocators'!$B$15:$W$358, MATCH('O5 Details by Class &amp; Accounts'!BR$18, 'E2 Allocators'!$B$15:$W$15, 0),FALSE)*$E29), 0, VLOOKUP(VLOOKUP($A29, 'E4 TB Allocation Details'!$A$18:$L$214, MATCH("Misc ID", 'E4 TB Allocation Details'!$A$18:$L$18, 0),FALSE), 'E2 Allocators'!$B$15:$W$358, MATCH('O5 Details by Class &amp; Accounts'!BR$18, 'E2 Allocators'!$B$15:$W$15, 0),FALSE)*$E29)</f>
        <v>0</v>
      </c>
      <c r="BS29" s="1322">
        <f t="shared" si="3"/>
        <v>0</v>
      </c>
      <c r="BT29" s="1322">
        <f>IF(ISERROR(VLOOKUP(VLOOKUP($A29, 'E4 TB Allocation Details'!$A$18:$L$214, MATCH("A &amp; G ID", 'E4 TB Allocation Details'!$A$18:$L$18, 0),FALSE), 'E2 Allocators'!$B$15:$W$358, MATCH('O5 Details by Class &amp; Accounts'!BT$18, 'E2 Allocators'!$B$15:$W$15, 0),FALSE)*$E29), 0, VLOOKUP(VLOOKUP($A29, 'E4 TB Allocation Details'!$A$18:$L$214, MATCH("A &amp; G ID", 'E4 TB Allocation Details'!$A$18:$L$18, 0),FALSE), 'E2 Allocators'!$B$15:$W$358, MATCH('O5 Details by Class &amp; Accounts'!BT$18, 'E2 Allocators'!$B$15:$W$15, 0),FALSE)*$E29)</f>
        <v>0</v>
      </c>
      <c r="BU29" s="1322">
        <f>IF(ISERROR(VLOOKUP(VLOOKUP($A29, 'E4 TB Allocation Details'!$A$18:$L$214, MATCH("A &amp; G ID", 'E4 TB Allocation Details'!$A$18:$L$18, 0),FALSE), 'E2 Allocators'!$B$15:$W$358, MATCH('O5 Details by Class &amp; Accounts'!BU$18, 'E2 Allocators'!$B$15:$W$15, 0),FALSE)*$E29), 0, VLOOKUP(VLOOKUP($A29, 'E4 TB Allocation Details'!$A$18:$L$214, MATCH("A &amp; G ID", 'E4 TB Allocation Details'!$A$18:$L$18, 0),FALSE), 'E2 Allocators'!$B$15:$W$358, MATCH('O5 Details by Class &amp; Accounts'!BU$18, 'E2 Allocators'!$B$15:$W$15, 0),FALSE)*$E29)</f>
        <v>0</v>
      </c>
      <c r="BV29" s="1322">
        <f>IF(ISERROR(VLOOKUP(VLOOKUP($A29, 'E4 TB Allocation Details'!$A$18:$L$214, MATCH("A &amp; G ID", 'E4 TB Allocation Details'!$A$18:$L$18, 0),FALSE), 'E2 Allocators'!$B$15:$W$358, MATCH('O5 Details by Class &amp; Accounts'!BV$18, 'E2 Allocators'!$B$15:$W$15, 0),FALSE)*$E29), 0, VLOOKUP(VLOOKUP($A29, 'E4 TB Allocation Details'!$A$18:$L$214, MATCH("A &amp; G ID", 'E4 TB Allocation Details'!$A$18:$L$18, 0),FALSE), 'E2 Allocators'!$B$15:$W$358, MATCH('O5 Details by Class &amp; Accounts'!BV$18, 'E2 Allocators'!$B$15:$W$15, 0),FALSE)*$E29)</f>
        <v>0</v>
      </c>
      <c r="BW29" s="1322">
        <f>IF(ISERROR(VLOOKUP(VLOOKUP($A29, 'E4 TB Allocation Details'!$A$18:$L$214, MATCH("A &amp; G ID", 'E4 TB Allocation Details'!$A$18:$L$18, 0),FALSE), 'E2 Allocators'!$B$15:$W$358, MATCH('O5 Details by Class &amp; Accounts'!BW$18, 'E2 Allocators'!$B$15:$W$15, 0),FALSE)*$E29), 0, VLOOKUP(VLOOKUP($A29, 'E4 TB Allocation Details'!$A$18:$L$214, MATCH("A &amp; G ID", 'E4 TB Allocation Details'!$A$18:$L$18, 0),FALSE), 'E2 Allocators'!$B$15:$W$358, MATCH('O5 Details by Class &amp; Accounts'!BW$18, 'E2 Allocators'!$B$15:$W$15, 0),FALSE)*$E29)</f>
        <v>0</v>
      </c>
      <c r="BX29" s="1322">
        <f>IF(ISERROR(VLOOKUP(VLOOKUP($A29, 'E4 TB Allocation Details'!$A$18:$L$214, MATCH("A &amp; G ID", 'E4 TB Allocation Details'!$A$18:$L$18, 0),FALSE), 'E2 Allocators'!$B$15:$W$358, MATCH('O5 Details by Class &amp; Accounts'!BX$18, 'E2 Allocators'!$B$15:$W$15, 0),FALSE)*$E29), 0, VLOOKUP(VLOOKUP($A29, 'E4 TB Allocation Details'!$A$18:$L$214, MATCH("A &amp; G ID", 'E4 TB Allocation Details'!$A$18:$L$18, 0),FALSE), 'E2 Allocators'!$B$15:$W$358, MATCH('O5 Details by Class &amp; Accounts'!BX$18, 'E2 Allocators'!$B$15:$W$15, 0),FALSE)*$E29)</f>
        <v>0</v>
      </c>
      <c r="BY29" s="1322">
        <f>IF(ISERROR(VLOOKUP(VLOOKUP($A29, 'E4 TB Allocation Details'!$A$18:$L$214, MATCH("A &amp; G ID", 'E4 TB Allocation Details'!$A$18:$L$18, 0),FALSE), 'E2 Allocators'!$B$15:$W$358, MATCH('O5 Details by Class &amp; Accounts'!BY$18, 'E2 Allocators'!$B$15:$W$15, 0),FALSE)*$E29), 0, VLOOKUP(VLOOKUP($A29, 'E4 TB Allocation Details'!$A$18:$L$214, MATCH("A &amp; G ID", 'E4 TB Allocation Details'!$A$18:$L$18, 0),FALSE), 'E2 Allocators'!$B$15:$W$358, MATCH('O5 Details by Class &amp; Accounts'!BY$18, 'E2 Allocators'!$B$15:$W$15, 0),FALSE)*$E29)</f>
        <v>0</v>
      </c>
      <c r="BZ29" s="1322">
        <f>IF(ISERROR(VLOOKUP(VLOOKUP($A29, 'E4 TB Allocation Details'!$A$18:$L$214, MATCH("A &amp; G ID", 'E4 TB Allocation Details'!$A$18:$L$18, 0),FALSE), 'E2 Allocators'!$B$15:$W$358, MATCH('O5 Details by Class &amp; Accounts'!BZ$18, 'E2 Allocators'!$B$15:$W$15, 0),FALSE)*$E29), 0, VLOOKUP(VLOOKUP($A29, 'E4 TB Allocation Details'!$A$18:$L$214, MATCH("A &amp; G ID", 'E4 TB Allocation Details'!$A$18:$L$18, 0),FALSE), 'E2 Allocators'!$B$15:$W$358, MATCH('O5 Details by Class &amp; Accounts'!BZ$18, 'E2 Allocators'!$B$15:$W$15, 0),FALSE)*$E29)</f>
        <v>0</v>
      </c>
      <c r="CA29" s="1322">
        <f>IF(ISERROR(VLOOKUP(VLOOKUP($A29, 'E4 TB Allocation Details'!$A$18:$L$214, MATCH("A &amp; G ID", 'E4 TB Allocation Details'!$A$18:$L$18, 0),FALSE), 'E2 Allocators'!$B$15:$W$358, MATCH('O5 Details by Class &amp; Accounts'!CA$18, 'E2 Allocators'!$B$15:$W$15, 0),FALSE)*$E29), 0, VLOOKUP(VLOOKUP($A29, 'E4 TB Allocation Details'!$A$18:$L$214, MATCH("A &amp; G ID", 'E4 TB Allocation Details'!$A$18:$L$18, 0),FALSE), 'E2 Allocators'!$B$15:$W$358, MATCH('O5 Details by Class &amp; Accounts'!CA$18, 'E2 Allocators'!$B$15:$W$15, 0),FALSE)*$E29)</f>
        <v>0</v>
      </c>
      <c r="CB29" s="1322">
        <f>IF(ISERROR(VLOOKUP(VLOOKUP($A29, 'E4 TB Allocation Details'!$A$18:$L$214, MATCH("A &amp; G ID", 'E4 TB Allocation Details'!$A$18:$L$18, 0),FALSE), 'E2 Allocators'!$B$15:$W$358, MATCH('O5 Details by Class &amp; Accounts'!CB$18, 'E2 Allocators'!$B$15:$W$15, 0),FALSE)*$E29), 0, VLOOKUP(VLOOKUP($A29, 'E4 TB Allocation Details'!$A$18:$L$214, MATCH("A &amp; G ID", 'E4 TB Allocation Details'!$A$18:$L$18, 0),FALSE), 'E2 Allocators'!$B$15:$W$358, MATCH('O5 Details by Class &amp; Accounts'!CB$18, 'E2 Allocators'!$B$15:$W$15, 0),FALSE)*$E29)</f>
        <v>0</v>
      </c>
      <c r="CC29" s="1322">
        <f>IF(ISERROR(VLOOKUP(VLOOKUP($A29, 'E4 TB Allocation Details'!$A$18:$L$214, MATCH("A &amp; G ID", 'E4 TB Allocation Details'!$A$18:$L$18, 0),FALSE), 'E2 Allocators'!$B$15:$W$358, MATCH('O5 Details by Class &amp; Accounts'!CC$18, 'E2 Allocators'!$B$15:$W$15, 0),FALSE)*$E29), 0, VLOOKUP(VLOOKUP($A29, 'E4 TB Allocation Details'!$A$18:$L$214, MATCH("A &amp; G ID", 'E4 TB Allocation Details'!$A$18:$L$18, 0),FALSE), 'E2 Allocators'!$B$15:$W$358, MATCH('O5 Details by Class &amp; Accounts'!CC$18, 'E2 Allocators'!$B$15:$W$15, 0),FALSE)*$E29)</f>
        <v>0</v>
      </c>
      <c r="CD29" s="1322">
        <f>IF(ISERROR(VLOOKUP(VLOOKUP($A29, 'E4 TB Allocation Details'!$A$18:$L$214, MATCH("A &amp; G ID", 'E4 TB Allocation Details'!$A$18:$L$18, 0),FALSE), 'E2 Allocators'!$B$15:$W$358, MATCH('O5 Details by Class &amp; Accounts'!CD$18, 'E2 Allocators'!$B$15:$W$15, 0),FALSE)*$E29), 0, VLOOKUP(VLOOKUP($A29, 'E4 TB Allocation Details'!$A$18:$L$214, MATCH("A &amp; G ID", 'E4 TB Allocation Details'!$A$18:$L$18, 0),FALSE), 'E2 Allocators'!$B$15:$W$358, MATCH('O5 Details by Class &amp; Accounts'!CD$18, 'E2 Allocators'!$B$15:$W$15, 0),FALSE)*$E29)</f>
        <v>0</v>
      </c>
      <c r="CE29" s="1322">
        <f>IF(ISERROR(VLOOKUP(VLOOKUP($A29, 'E4 TB Allocation Details'!$A$18:$L$214, MATCH("A &amp; G ID", 'E4 TB Allocation Details'!$A$18:$L$18, 0),FALSE), 'E2 Allocators'!$B$15:$W$358, MATCH('O5 Details by Class &amp; Accounts'!CE$18, 'E2 Allocators'!$B$15:$W$15, 0),FALSE)*$E29), 0, VLOOKUP(VLOOKUP($A29, 'E4 TB Allocation Details'!$A$18:$L$214, MATCH("A &amp; G ID", 'E4 TB Allocation Details'!$A$18:$L$18, 0),FALSE), 'E2 Allocators'!$B$15:$W$358, MATCH('O5 Details by Class &amp; Accounts'!CE$18, 'E2 Allocators'!$B$15:$W$15, 0),FALSE)*$E29)</f>
        <v>0</v>
      </c>
      <c r="CF29" s="1322">
        <f>IF(ISERROR(VLOOKUP(VLOOKUP($A29, 'E4 TB Allocation Details'!$A$18:$L$214, MATCH("A &amp; G ID", 'E4 TB Allocation Details'!$A$18:$L$18, 0),FALSE), 'E2 Allocators'!$B$15:$W$358, MATCH('O5 Details by Class &amp; Accounts'!CF$18, 'E2 Allocators'!$B$15:$W$15, 0),FALSE)*$E29), 0, VLOOKUP(VLOOKUP($A29, 'E4 TB Allocation Details'!$A$18:$L$214, MATCH("A &amp; G ID", 'E4 TB Allocation Details'!$A$18:$L$18, 0),FALSE), 'E2 Allocators'!$B$15:$W$358, MATCH('O5 Details by Class &amp; Accounts'!CF$18, 'E2 Allocators'!$B$15:$W$15, 0),FALSE)*$E29)</f>
        <v>0</v>
      </c>
      <c r="CG29" s="1322">
        <f>IF(ISERROR(VLOOKUP(VLOOKUP($A29, 'E4 TB Allocation Details'!$A$18:$L$214, MATCH("A &amp; G ID", 'E4 TB Allocation Details'!$A$18:$L$18, 0),FALSE), 'E2 Allocators'!$B$15:$W$358, MATCH('O5 Details by Class &amp; Accounts'!CG$18, 'E2 Allocators'!$B$15:$W$15, 0),FALSE)*$E29), 0, VLOOKUP(VLOOKUP($A29, 'E4 TB Allocation Details'!$A$18:$L$214, MATCH("A &amp; G ID", 'E4 TB Allocation Details'!$A$18:$L$18, 0),FALSE), 'E2 Allocators'!$B$15:$W$358, MATCH('O5 Details by Class &amp; Accounts'!CG$18, 'E2 Allocators'!$B$15:$W$15, 0),FALSE)*$E29)</f>
        <v>0</v>
      </c>
      <c r="CH29" s="1322">
        <f>IF(ISERROR(VLOOKUP(VLOOKUP($A29, 'E4 TB Allocation Details'!$A$18:$L$214, MATCH("A &amp; G ID", 'E4 TB Allocation Details'!$A$18:$L$18, 0),FALSE), 'E2 Allocators'!$B$15:$W$358, MATCH('O5 Details by Class &amp; Accounts'!CH$18, 'E2 Allocators'!$B$15:$W$15, 0),FALSE)*$E29), 0, VLOOKUP(VLOOKUP($A29, 'E4 TB Allocation Details'!$A$18:$L$214, MATCH("A &amp; G ID", 'E4 TB Allocation Details'!$A$18:$L$18, 0),FALSE), 'E2 Allocators'!$B$15:$W$358, MATCH('O5 Details by Class &amp; Accounts'!CH$18, 'E2 Allocators'!$B$15:$W$15, 0),FALSE)*$E29)</f>
        <v>0</v>
      </c>
      <c r="CI29" s="1322">
        <f>IF(ISERROR(VLOOKUP(VLOOKUP($A29, 'E4 TB Allocation Details'!$A$18:$L$214, MATCH("A &amp; G ID", 'E4 TB Allocation Details'!$A$18:$L$18, 0),FALSE), 'E2 Allocators'!$B$15:$W$358, MATCH('O5 Details by Class &amp; Accounts'!CI$18, 'E2 Allocators'!$B$15:$W$15, 0),FALSE)*$E29), 0, VLOOKUP(VLOOKUP($A29, 'E4 TB Allocation Details'!$A$18:$L$214, MATCH("A &amp; G ID", 'E4 TB Allocation Details'!$A$18:$L$18, 0),FALSE), 'E2 Allocators'!$B$15:$W$358, MATCH('O5 Details by Class &amp; Accounts'!CI$18, 'E2 Allocators'!$B$15:$W$15, 0),FALSE)*$E29)</f>
        <v>0</v>
      </c>
      <c r="CJ29" s="1322">
        <f>IF(ISERROR(VLOOKUP(VLOOKUP($A29, 'E4 TB Allocation Details'!$A$18:$L$214, MATCH("A &amp; G ID", 'E4 TB Allocation Details'!$A$18:$L$18, 0),FALSE), 'E2 Allocators'!$B$15:$W$358, MATCH('O5 Details by Class &amp; Accounts'!CJ$18, 'E2 Allocators'!$B$15:$W$15, 0),FALSE)*$E29), 0, VLOOKUP(VLOOKUP($A29, 'E4 TB Allocation Details'!$A$18:$L$214, MATCH("A &amp; G ID", 'E4 TB Allocation Details'!$A$18:$L$18, 0),FALSE), 'E2 Allocators'!$B$15:$W$358, MATCH('O5 Details by Class &amp; Accounts'!CJ$18, 'E2 Allocators'!$B$15:$W$15, 0),FALSE)*$E29)</f>
        <v>0</v>
      </c>
      <c r="CK29" s="1322">
        <f>IF(ISERROR(VLOOKUP(VLOOKUP($A29, 'E4 TB Allocation Details'!$A$18:$L$214, MATCH("A &amp; G ID", 'E4 TB Allocation Details'!$A$18:$L$18, 0),FALSE), 'E2 Allocators'!$B$15:$W$358, MATCH('O5 Details by Class &amp; Accounts'!CK$18, 'E2 Allocators'!$B$15:$W$15, 0),FALSE)*$E29), 0, VLOOKUP(VLOOKUP($A29, 'E4 TB Allocation Details'!$A$18:$L$214, MATCH("A &amp; G ID", 'E4 TB Allocation Details'!$A$18:$L$18, 0),FALSE), 'E2 Allocators'!$B$15:$W$358, MATCH('O5 Details by Class &amp; Accounts'!CK$18, 'E2 Allocators'!$B$15:$W$15, 0),FALSE)*$E29)</f>
        <v>0</v>
      </c>
      <c r="CL29" s="1322">
        <f>IF(ISERROR(VLOOKUP(VLOOKUP($A29, 'E4 TB Allocation Details'!$A$18:$L$214, MATCH("A &amp; G ID", 'E4 TB Allocation Details'!$A$18:$L$18, 0),FALSE), 'E2 Allocators'!$B$15:$W$358, MATCH('O5 Details by Class &amp; Accounts'!CL$18, 'E2 Allocators'!$B$15:$W$15, 0),FALSE)*$E29), 0, VLOOKUP(VLOOKUP($A29, 'E4 TB Allocation Details'!$A$18:$L$214, MATCH("A &amp; G ID", 'E4 TB Allocation Details'!$A$18:$L$18, 0),FALSE), 'E2 Allocators'!$B$15:$W$358, MATCH('O5 Details by Class &amp; Accounts'!CL$18, 'E2 Allocators'!$B$15:$W$15, 0),FALSE)*$E29)</f>
        <v>0</v>
      </c>
      <c r="CM29" s="1322">
        <f>IF(ISERROR(VLOOKUP(VLOOKUP($A29, 'E4 TB Allocation Details'!$A$18:$L$214, MATCH("A &amp; G ID", 'E4 TB Allocation Details'!$A$18:$L$18, 0),FALSE), 'E2 Allocators'!$B$15:$W$358, MATCH('O5 Details by Class &amp; Accounts'!CM$18, 'E2 Allocators'!$B$15:$W$15, 0),FALSE)*$E29), 0, VLOOKUP(VLOOKUP($A29, 'E4 TB Allocation Details'!$A$18:$L$214, MATCH("A &amp; G ID", 'E4 TB Allocation Details'!$A$18:$L$18, 0),FALSE), 'E2 Allocators'!$B$15:$W$358, MATCH('O5 Details by Class &amp; Accounts'!CM$18, 'E2 Allocators'!$B$15:$W$15, 0),FALSE)*$E29)</f>
        <v>0</v>
      </c>
      <c r="CN29" s="1322">
        <f t="shared" si="5"/>
        <v>0</v>
      </c>
      <c r="CO29" s="1651">
        <f t="shared" si="4"/>
        <v>0</v>
      </c>
      <c r="CQ29" s="1899" t="inlineStr">
        <is>
          <t/>
        </is>
      </c>
    </row>
    <row r="30" spans="1:95" s="64" customFormat="1" ht="12.75" x14ac:dyDescent="0.2">
      <c r="A30" s="1088">
        <v>1810</v>
      </c>
      <c r="B30" s="1089" t="s">
        <v>285</v>
      </c>
      <c r="C30" s="1648">
        <f>IF(ISERROR(VLOOKUP($A30,'I3 TB Data'!$A$19:$H$483,MATCH('O5 Details by Class &amp; Accounts'!$C$18, 'I3 TB Data'!$A$19:$H$19,0),0)), 0, VLOOKUP($A30,'I3 TB Data'!$A$19:$H$483,MATCH('O5 Details by Class &amp; Accounts'!$C$18,'I3 TB Data'!$A$19:$H$19,0),0))</f>
        <v>0</v>
      </c>
      <c r="D30" s="1649">
        <f>'I4 BO ASSETS'!E27</f>
        <v>0</v>
      </c>
      <c r="E30" s="1648">
        <f t="shared" si="6"/>
        <v>0</v>
      </c>
      <c r="F30" s="1650">
        <f>IF(ISERROR(VLOOKUP($A30, 'E1 Categorization'!A33:E124, MATCH("Customer Component", 'E1 Categorization'!$A$33:$E$33,0), 0)), 0, IF(VLOOKUP($A30, 'E1 Categorization'!A33:E124, MATCH("Customer Component", 'E1 Categorization'!$A$33:$E$33,0), 0)=0, 'O5 Details by Class &amp; Accounts'!$E30, IF(AND(VLOOKUP($A30, 'E1 Categorization'!A33:E124, MATCH("Customer Component", 'E1 Categorization'!$A$33:$E$33,0), 0) &gt;0, VLOOKUP($A30, 'E1 Categorization'!A33:E124, MATCH("Customer Component", 'E1 Categorization'!$A$33:$E$33,0), 0)&lt;1), 'O5 Details by Class &amp; Accounts'!$E30*(1-VLOOKUP($A30, 'E1 Categorization'!A33:E124, MATCH("Customer Component", 'E1 Categorization'!$A$33:$E$33,0), 0)), 0)))</f>
        <v>0</v>
      </c>
      <c r="G30" s="1650">
        <f>IF(ISERROR(VLOOKUP($A30, 'E1 Categorization'!A33:E124, MATCH("Customer Component", 'E1 Categorization'!$A$33:$E$33,0), 0)),0, IF(VLOOKUP($A30, 'E1 Categorization'!A33:E124, MATCH("Customer Component", 'E1 Categorization'!$A$33:$E$33,0), 0)=0, 0, IF(AND(VLOOKUP($A30, 'E1 Categorization'!A33:E124, MATCH("Customer Component", 'E1 Categorization'!$A$33:$E$33,0), 0) &gt;0, VLOOKUP($A30, 'E1 Categorization'!A33:E124, MATCH("Customer Component", 'E1 Categorization'!$A$33:$E$33,0), 0)&lt;1), 'O5 Details by Class &amp; Accounts'!$E30*(VLOOKUP($A30, 'E1 Categorization'!A33:E124, MATCH("Customer Component", 'E1 Categorization'!$A$33:$E$33,0), 0)), 'O5 Details by Class &amp; Accounts'!$E30)))</f>
        <v>0</v>
      </c>
      <c r="H30" s="1322">
        <f t="shared" si="0"/>
        <v>0</v>
      </c>
      <c r="I30" s="1322">
        <f>IF(ISERROR(VLOOKUP(VLOOKUP($A30, 'E4 TB Allocation Details'!$A$18:$L$214, MATCH("Demand ID", 'E4 TB Allocation Details'!$A$18:$L$18, 0),FALSE), 'E2 Allocators'!$B$15:$W$358, MATCH('O5 Details by Class &amp; Accounts'!I$18, 'E2 Allocators'!$B$15:$W$15, 0),FALSE)*$F30), 0, VLOOKUP(VLOOKUP($A30, 'E4 TB Allocation Details'!$A$18:$L$214, MATCH("Demand ID", 'E4 TB Allocation Details'!$A$18:$L$18, 0),FALSE), 'E2 Allocators'!$B$15:$W$358, MATCH('O5 Details by Class &amp; Accounts'!I$18, 'E2 Allocators'!$B$15:$W$15, 0),FALSE)*$F30)</f>
        <v>0</v>
      </c>
      <c r="J30" s="1322">
        <f>IF(ISERROR(VLOOKUP(VLOOKUP($A30, 'E4 TB Allocation Details'!$A$18:$L$214, MATCH("Demand ID", 'E4 TB Allocation Details'!$A$18:$L$18, 0),FALSE), 'E2 Allocators'!$B$15:$W$358, MATCH('O5 Details by Class &amp; Accounts'!J$18, 'E2 Allocators'!$B$15:$W$15, 0),FALSE)*$F30), 0, VLOOKUP(VLOOKUP($A30, 'E4 TB Allocation Details'!$A$18:$L$214, MATCH("Demand ID", 'E4 TB Allocation Details'!$A$18:$L$18, 0),FALSE), 'E2 Allocators'!$B$15:$W$358, MATCH('O5 Details by Class &amp; Accounts'!J$18, 'E2 Allocators'!$B$15:$W$15, 0),FALSE)*$F30)</f>
        <v>0</v>
      </c>
      <c r="K30" s="1322">
        <f>IF(ISERROR(VLOOKUP(VLOOKUP($A30, 'E4 TB Allocation Details'!$A$18:$L$214, MATCH("Demand ID", 'E4 TB Allocation Details'!$A$18:$L$18, 0),FALSE), 'E2 Allocators'!$B$15:$W$358, MATCH('O5 Details by Class &amp; Accounts'!K$18, 'E2 Allocators'!$B$15:$W$15, 0),FALSE)*$F30), 0, VLOOKUP(VLOOKUP($A30, 'E4 TB Allocation Details'!$A$18:$L$214, MATCH("Demand ID", 'E4 TB Allocation Details'!$A$18:$L$18, 0),FALSE), 'E2 Allocators'!$B$15:$W$358, MATCH('O5 Details by Class &amp; Accounts'!K$18, 'E2 Allocators'!$B$15:$W$15, 0),FALSE)*$F30)</f>
        <v>0</v>
      </c>
      <c r="L30" s="1322">
        <f>IF(ISERROR(VLOOKUP(VLOOKUP($A30, 'E4 TB Allocation Details'!$A$18:$L$214, MATCH("Demand ID", 'E4 TB Allocation Details'!$A$18:$L$18, 0),FALSE), 'E2 Allocators'!$B$15:$W$358, MATCH('O5 Details by Class &amp; Accounts'!L$18, 'E2 Allocators'!$B$15:$W$15, 0),FALSE)*$F30), 0, VLOOKUP(VLOOKUP($A30, 'E4 TB Allocation Details'!$A$18:$L$214, MATCH("Demand ID", 'E4 TB Allocation Details'!$A$18:$L$18, 0),FALSE), 'E2 Allocators'!$B$15:$W$358, MATCH('O5 Details by Class &amp; Accounts'!L$18, 'E2 Allocators'!$B$15:$W$15, 0),FALSE)*$F30)</f>
        <v>0</v>
      </c>
      <c r="M30" s="1322">
        <f>IF(ISERROR(VLOOKUP(VLOOKUP($A30, 'E4 TB Allocation Details'!$A$18:$L$214, MATCH("Demand ID", 'E4 TB Allocation Details'!$A$18:$L$18, 0),FALSE), 'E2 Allocators'!$B$15:$W$358, MATCH('O5 Details by Class &amp; Accounts'!M$18, 'E2 Allocators'!$B$15:$W$15, 0),FALSE)*$F30), 0, VLOOKUP(VLOOKUP($A30, 'E4 TB Allocation Details'!$A$18:$L$214, MATCH("Demand ID", 'E4 TB Allocation Details'!$A$18:$L$18, 0),FALSE), 'E2 Allocators'!$B$15:$W$358, MATCH('O5 Details by Class &amp; Accounts'!M$18, 'E2 Allocators'!$B$15:$W$15, 0),FALSE)*$F30)</f>
        <v>0</v>
      </c>
      <c r="N30" s="1322">
        <f>IF(ISERROR(VLOOKUP(VLOOKUP($A30, 'E4 TB Allocation Details'!$A$18:$L$214, MATCH("Demand ID", 'E4 TB Allocation Details'!$A$18:$L$18, 0),FALSE), 'E2 Allocators'!$B$15:$W$358, MATCH('O5 Details by Class &amp; Accounts'!N$18, 'E2 Allocators'!$B$15:$W$15, 0),FALSE)*$F30), 0, VLOOKUP(VLOOKUP($A30, 'E4 TB Allocation Details'!$A$18:$L$214, MATCH("Demand ID", 'E4 TB Allocation Details'!$A$18:$L$18, 0),FALSE), 'E2 Allocators'!$B$15:$W$358, MATCH('O5 Details by Class &amp; Accounts'!N$18, 'E2 Allocators'!$B$15:$W$15, 0),FALSE)*$F30)</f>
        <v>0</v>
      </c>
      <c r="O30" s="1322">
        <f>IF(ISERROR(VLOOKUP(VLOOKUP($A30, 'E4 TB Allocation Details'!$A$18:$L$214, MATCH("Demand ID", 'E4 TB Allocation Details'!$A$18:$L$18, 0),FALSE), 'E2 Allocators'!$B$15:$W$358, MATCH('O5 Details by Class &amp; Accounts'!O$18, 'E2 Allocators'!$B$15:$W$15, 0),FALSE)*$F30), 0, VLOOKUP(VLOOKUP($A30, 'E4 TB Allocation Details'!$A$18:$L$214, MATCH("Demand ID", 'E4 TB Allocation Details'!$A$18:$L$18, 0),FALSE), 'E2 Allocators'!$B$15:$W$358, MATCH('O5 Details by Class &amp; Accounts'!O$18, 'E2 Allocators'!$B$15:$W$15, 0),FALSE)*$F30)</f>
        <v>0</v>
      </c>
      <c r="P30" s="1322">
        <f>IF(ISERROR(VLOOKUP(VLOOKUP($A30, 'E4 TB Allocation Details'!$A$18:$L$214, MATCH("Demand ID", 'E4 TB Allocation Details'!$A$18:$L$18, 0),FALSE), 'E2 Allocators'!$B$15:$W$358, MATCH('O5 Details by Class &amp; Accounts'!P$18, 'E2 Allocators'!$B$15:$W$15, 0),FALSE)*$F30), 0, VLOOKUP(VLOOKUP($A30, 'E4 TB Allocation Details'!$A$18:$L$214, MATCH("Demand ID", 'E4 TB Allocation Details'!$A$18:$L$18, 0),FALSE), 'E2 Allocators'!$B$15:$W$358, MATCH('O5 Details by Class &amp; Accounts'!P$18, 'E2 Allocators'!$B$15:$W$15, 0),FALSE)*$F30)</f>
        <v>0</v>
      </c>
      <c r="Q30" s="1322">
        <f>IF(ISERROR(VLOOKUP(VLOOKUP($A30, 'E4 TB Allocation Details'!$A$18:$L$214, MATCH("Demand ID", 'E4 TB Allocation Details'!$A$18:$L$18, 0),FALSE), 'E2 Allocators'!$B$15:$W$358, MATCH('O5 Details by Class &amp; Accounts'!Q$18, 'E2 Allocators'!$B$15:$W$15, 0),FALSE)*$F30), 0, VLOOKUP(VLOOKUP($A30, 'E4 TB Allocation Details'!$A$18:$L$214, MATCH("Demand ID", 'E4 TB Allocation Details'!$A$18:$L$18, 0),FALSE), 'E2 Allocators'!$B$15:$W$358, MATCH('O5 Details by Class &amp; Accounts'!Q$18, 'E2 Allocators'!$B$15:$W$15, 0),FALSE)*$F30)</f>
        <v>0</v>
      </c>
      <c r="R30" s="1322">
        <f>IF(ISERROR(VLOOKUP(VLOOKUP($A30, 'E4 TB Allocation Details'!$A$18:$L$214, MATCH("Demand ID", 'E4 TB Allocation Details'!$A$18:$L$18, 0),FALSE), 'E2 Allocators'!$B$15:$W$358, MATCH('O5 Details by Class &amp; Accounts'!R$18, 'E2 Allocators'!$B$15:$W$15, 0),FALSE)*$F30), 0, VLOOKUP(VLOOKUP($A30, 'E4 TB Allocation Details'!$A$18:$L$214, MATCH("Demand ID", 'E4 TB Allocation Details'!$A$18:$L$18, 0),FALSE), 'E2 Allocators'!$B$15:$W$358, MATCH('O5 Details by Class &amp; Accounts'!R$18, 'E2 Allocators'!$B$15:$W$15, 0),FALSE)*$F30)</f>
        <v>0</v>
      </c>
      <c r="S30" s="1322">
        <f>IF(ISERROR(VLOOKUP(VLOOKUP($A30, 'E4 TB Allocation Details'!$A$18:$L$214, MATCH("Demand ID", 'E4 TB Allocation Details'!$A$18:$L$18, 0),FALSE), 'E2 Allocators'!$B$15:$W$358, MATCH('O5 Details by Class &amp; Accounts'!S$18, 'E2 Allocators'!$B$15:$W$15, 0),FALSE)*$F30), 0, VLOOKUP(VLOOKUP($A30, 'E4 TB Allocation Details'!$A$18:$L$214, MATCH("Demand ID", 'E4 TB Allocation Details'!$A$18:$L$18, 0),FALSE), 'E2 Allocators'!$B$15:$W$358, MATCH('O5 Details by Class &amp; Accounts'!S$18, 'E2 Allocators'!$B$15:$W$15, 0),FALSE)*$F30)</f>
        <v>0</v>
      </c>
      <c r="T30" s="1322">
        <f>IF(ISERROR(VLOOKUP(VLOOKUP($A30, 'E4 TB Allocation Details'!$A$18:$L$214, MATCH("Demand ID", 'E4 TB Allocation Details'!$A$18:$L$18, 0),FALSE), 'E2 Allocators'!$B$15:$W$358, MATCH('O5 Details by Class &amp; Accounts'!T$18, 'E2 Allocators'!$B$15:$W$15, 0),FALSE)*$F30), 0, VLOOKUP(VLOOKUP($A30, 'E4 TB Allocation Details'!$A$18:$L$214, MATCH("Demand ID", 'E4 TB Allocation Details'!$A$18:$L$18, 0),FALSE), 'E2 Allocators'!$B$15:$W$358, MATCH('O5 Details by Class &amp; Accounts'!T$18, 'E2 Allocators'!$B$15:$W$15, 0),FALSE)*$F30)</f>
        <v>0</v>
      </c>
      <c r="U30" s="1322">
        <f>IF(ISERROR(VLOOKUP(VLOOKUP($A30, 'E4 TB Allocation Details'!$A$18:$L$214, MATCH("Demand ID", 'E4 TB Allocation Details'!$A$18:$L$18, 0),FALSE), 'E2 Allocators'!$B$15:$W$358, MATCH('O5 Details by Class &amp; Accounts'!U$18, 'E2 Allocators'!$B$15:$W$15, 0),FALSE)*$F30), 0, VLOOKUP(VLOOKUP($A30, 'E4 TB Allocation Details'!$A$18:$L$214, MATCH("Demand ID", 'E4 TB Allocation Details'!$A$18:$L$18, 0),FALSE), 'E2 Allocators'!$B$15:$W$358, MATCH('O5 Details by Class &amp; Accounts'!U$18, 'E2 Allocators'!$B$15:$W$15, 0),FALSE)*$F30)</f>
        <v>0</v>
      </c>
      <c r="V30" s="1322">
        <f>IF(ISERROR(VLOOKUP(VLOOKUP($A30, 'E4 TB Allocation Details'!$A$18:$L$214, MATCH("Demand ID", 'E4 TB Allocation Details'!$A$18:$L$18, 0),FALSE), 'E2 Allocators'!$B$15:$W$358, MATCH('O5 Details by Class &amp; Accounts'!V$18, 'E2 Allocators'!$B$15:$W$15, 0),FALSE)*$F30), 0, VLOOKUP(VLOOKUP($A30, 'E4 TB Allocation Details'!$A$18:$L$214, MATCH("Demand ID", 'E4 TB Allocation Details'!$A$18:$L$18, 0),FALSE), 'E2 Allocators'!$B$15:$W$358, MATCH('O5 Details by Class &amp; Accounts'!V$18, 'E2 Allocators'!$B$15:$W$15, 0),FALSE)*$F30)</f>
        <v>0</v>
      </c>
      <c r="W30" s="1322">
        <f>IF(ISERROR(VLOOKUP(VLOOKUP($A30, 'E4 TB Allocation Details'!$A$18:$L$214, MATCH("Demand ID", 'E4 TB Allocation Details'!$A$18:$L$18, 0),FALSE), 'E2 Allocators'!$B$15:$W$358, MATCH('O5 Details by Class &amp; Accounts'!W$18, 'E2 Allocators'!$B$15:$W$15, 0),FALSE)*$F30), 0, VLOOKUP(VLOOKUP($A30, 'E4 TB Allocation Details'!$A$18:$L$214, MATCH("Demand ID", 'E4 TB Allocation Details'!$A$18:$L$18, 0),FALSE), 'E2 Allocators'!$B$15:$W$358, MATCH('O5 Details by Class &amp; Accounts'!W$18, 'E2 Allocators'!$B$15:$W$15, 0),FALSE)*$F30)</f>
        <v>0</v>
      </c>
      <c r="X30" s="1322">
        <f>IF(ISERROR(VLOOKUP(VLOOKUP($A30, 'E4 TB Allocation Details'!$A$18:$L$214, MATCH("Demand ID", 'E4 TB Allocation Details'!$A$18:$L$18, 0),FALSE), 'E2 Allocators'!$B$15:$W$358, MATCH('O5 Details by Class &amp; Accounts'!X$18, 'E2 Allocators'!$B$15:$W$15, 0),FALSE)*$F30), 0, VLOOKUP(VLOOKUP($A30, 'E4 TB Allocation Details'!$A$18:$L$214, MATCH("Demand ID", 'E4 TB Allocation Details'!$A$18:$L$18, 0),FALSE), 'E2 Allocators'!$B$15:$W$358, MATCH('O5 Details by Class &amp; Accounts'!X$18, 'E2 Allocators'!$B$15:$W$15, 0),FALSE)*$F30)</f>
        <v>0</v>
      </c>
      <c r="Y30" s="1322">
        <f>IF(ISERROR(VLOOKUP(VLOOKUP($A30, 'E4 TB Allocation Details'!$A$18:$L$214, MATCH("Demand ID", 'E4 TB Allocation Details'!$A$18:$L$18, 0),FALSE), 'E2 Allocators'!$B$15:$W$358, MATCH('O5 Details by Class &amp; Accounts'!Y$18, 'E2 Allocators'!$B$15:$W$15, 0),FALSE)*$F30), 0, VLOOKUP(VLOOKUP($A30, 'E4 TB Allocation Details'!$A$18:$L$214, MATCH("Demand ID", 'E4 TB Allocation Details'!$A$18:$L$18, 0),FALSE), 'E2 Allocators'!$B$15:$W$358, MATCH('O5 Details by Class &amp; Accounts'!Y$18, 'E2 Allocators'!$B$15:$W$15, 0),FALSE)*$F30)</f>
        <v>0</v>
      </c>
      <c r="Z30" s="1322">
        <f>IF(ISERROR(VLOOKUP(VLOOKUP($A30, 'E4 TB Allocation Details'!$A$18:$L$214, MATCH("Demand ID", 'E4 TB Allocation Details'!$A$18:$L$18, 0),FALSE), 'E2 Allocators'!$B$15:$W$358, MATCH('O5 Details by Class &amp; Accounts'!Z$18, 'E2 Allocators'!$B$15:$W$15, 0),FALSE)*$F30), 0, VLOOKUP(VLOOKUP($A30, 'E4 TB Allocation Details'!$A$18:$L$214, MATCH("Demand ID", 'E4 TB Allocation Details'!$A$18:$L$18, 0),FALSE), 'E2 Allocators'!$B$15:$W$358, MATCH('O5 Details by Class &amp; Accounts'!Z$18, 'E2 Allocators'!$B$15:$W$15, 0),FALSE)*$F30)</f>
        <v>0</v>
      </c>
      <c r="AA30" s="1322">
        <f>IF(ISERROR(VLOOKUP(VLOOKUP($A30, 'E4 TB Allocation Details'!$A$18:$L$214, MATCH("Demand ID", 'E4 TB Allocation Details'!$A$18:$L$18, 0),FALSE), 'E2 Allocators'!$B$15:$W$358, MATCH('O5 Details by Class &amp; Accounts'!AA$18, 'E2 Allocators'!$B$15:$W$15, 0),FALSE)*$F30), 0, VLOOKUP(VLOOKUP($A30, 'E4 TB Allocation Details'!$A$18:$L$214, MATCH("Demand ID", 'E4 TB Allocation Details'!$A$18:$L$18, 0),FALSE), 'E2 Allocators'!$B$15:$W$358, MATCH('O5 Details by Class &amp; Accounts'!AA$18, 'E2 Allocators'!$B$15:$W$15, 0),FALSE)*$F30)</f>
        <v>0</v>
      </c>
      <c r="AB30" s="1322">
        <f>IF(ISERROR(VLOOKUP(VLOOKUP($A30, 'E4 TB Allocation Details'!$A$18:$L$214, MATCH("Demand ID", 'E4 TB Allocation Details'!$A$18:$L$18, 0),FALSE), 'E2 Allocators'!$B$15:$W$358, MATCH('O5 Details by Class &amp; Accounts'!AB$18, 'E2 Allocators'!$B$15:$W$15, 0),FALSE)*$F30), 0, VLOOKUP(VLOOKUP($A30, 'E4 TB Allocation Details'!$A$18:$L$214, MATCH("Demand ID", 'E4 TB Allocation Details'!$A$18:$L$18, 0),FALSE), 'E2 Allocators'!$B$15:$W$358, MATCH('O5 Details by Class &amp; Accounts'!AB$18, 'E2 Allocators'!$B$15:$W$15, 0),FALSE)*$F30)</f>
        <v>0</v>
      </c>
      <c r="AC30" s="1322">
        <f t="shared" si="1"/>
        <v>0</v>
      </c>
      <c r="AD30" s="1322">
        <f>IF(ISERROR(VLOOKUP(VLOOKUP($A30, 'E4 TB Allocation Details'!$A$18:$L$214, MATCH("Customer ID", 'E4 TB Allocation Details'!$A$18:$L$18, 0),FALSE), 'E2 Allocators'!$B$15:$W$358, MATCH('O5 Details by Class &amp; Accounts'!AD$18, 'E2 Allocators'!$B$15:$W$15, 0),FALSE)*$G30), 0, VLOOKUP(VLOOKUP($A30, 'E4 TB Allocation Details'!$A$18:$L$214, MATCH("Customer ID", 'E4 TB Allocation Details'!$A$18:$L$18, 0),FALSE), 'E2 Allocators'!$B$15:$W$358, MATCH('O5 Details by Class &amp; Accounts'!AD$18, 'E2 Allocators'!$B$15:$W$15, 0),FALSE)*$G30)</f>
        <v>0</v>
      </c>
      <c r="AE30" s="1322">
        <f>IF(ISERROR(VLOOKUP(VLOOKUP($A30, 'E4 TB Allocation Details'!$A$18:$L$214, MATCH("Customer ID", 'E4 TB Allocation Details'!$A$18:$L$18, 0),FALSE), 'E2 Allocators'!$B$15:$W$358, MATCH('O5 Details by Class &amp; Accounts'!AE$18, 'E2 Allocators'!$B$15:$W$15, 0),FALSE)*$G30), 0, VLOOKUP(VLOOKUP($A30, 'E4 TB Allocation Details'!$A$18:$L$214, MATCH("Customer ID", 'E4 TB Allocation Details'!$A$18:$L$18, 0),FALSE), 'E2 Allocators'!$B$15:$W$358, MATCH('O5 Details by Class &amp; Accounts'!AE$18, 'E2 Allocators'!$B$15:$W$15, 0),FALSE)*$G30)</f>
        <v>0</v>
      </c>
      <c r="AF30" s="1322">
        <f>IF(ISERROR(VLOOKUP(VLOOKUP($A30, 'E4 TB Allocation Details'!$A$18:$L$214, MATCH("Customer ID", 'E4 TB Allocation Details'!$A$18:$L$18, 0),FALSE), 'E2 Allocators'!$B$15:$W$358, MATCH('O5 Details by Class &amp; Accounts'!AF$18, 'E2 Allocators'!$B$15:$W$15, 0),FALSE)*$G30), 0, VLOOKUP(VLOOKUP($A30, 'E4 TB Allocation Details'!$A$18:$L$214, MATCH("Customer ID", 'E4 TB Allocation Details'!$A$18:$L$18, 0),FALSE), 'E2 Allocators'!$B$15:$W$358, MATCH('O5 Details by Class &amp; Accounts'!AF$18, 'E2 Allocators'!$B$15:$W$15, 0),FALSE)*$G30)</f>
        <v>0</v>
      </c>
      <c r="AG30" s="1322">
        <f>IF(ISERROR(VLOOKUP(VLOOKUP($A30, 'E4 TB Allocation Details'!$A$18:$L$214, MATCH("Customer ID", 'E4 TB Allocation Details'!$A$18:$L$18, 0),FALSE), 'E2 Allocators'!$B$15:$W$358, MATCH('O5 Details by Class &amp; Accounts'!AG$18, 'E2 Allocators'!$B$15:$W$15, 0),FALSE)*$G30), 0, VLOOKUP(VLOOKUP($A30, 'E4 TB Allocation Details'!$A$18:$L$214, MATCH("Customer ID", 'E4 TB Allocation Details'!$A$18:$L$18, 0),FALSE), 'E2 Allocators'!$B$15:$W$358, MATCH('O5 Details by Class &amp; Accounts'!AG$18, 'E2 Allocators'!$B$15:$W$15, 0),FALSE)*$G30)</f>
        <v>0</v>
      </c>
      <c r="AH30" s="1322">
        <f>IF(ISERROR(VLOOKUP(VLOOKUP($A30, 'E4 TB Allocation Details'!$A$18:$L$214, MATCH("Customer ID", 'E4 TB Allocation Details'!$A$18:$L$18, 0),FALSE), 'E2 Allocators'!$B$15:$W$358, MATCH('O5 Details by Class &amp; Accounts'!AH$18, 'E2 Allocators'!$B$15:$W$15, 0),FALSE)*$G30), 0, VLOOKUP(VLOOKUP($A30, 'E4 TB Allocation Details'!$A$18:$L$214, MATCH("Customer ID", 'E4 TB Allocation Details'!$A$18:$L$18, 0),FALSE), 'E2 Allocators'!$B$15:$W$358, MATCH('O5 Details by Class &amp; Accounts'!AH$18, 'E2 Allocators'!$B$15:$W$15, 0),FALSE)*$G30)</f>
        <v>0</v>
      </c>
      <c r="AI30" s="1322">
        <f>IF(ISERROR(VLOOKUP(VLOOKUP($A30, 'E4 TB Allocation Details'!$A$18:$L$214, MATCH("Customer ID", 'E4 TB Allocation Details'!$A$18:$L$18, 0),FALSE), 'E2 Allocators'!$B$15:$W$358, MATCH('O5 Details by Class &amp; Accounts'!AI$18, 'E2 Allocators'!$B$15:$W$15, 0),FALSE)*$G30), 0, VLOOKUP(VLOOKUP($A30, 'E4 TB Allocation Details'!$A$18:$L$214, MATCH("Customer ID", 'E4 TB Allocation Details'!$A$18:$L$18, 0),FALSE), 'E2 Allocators'!$B$15:$W$358, MATCH('O5 Details by Class &amp; Accounts'!AI$18, 'E2 Allocators'!$B$15:$W$15, 0),FALSE)*$G30)</f>
        <v>0</v>
      </c>
      <c r="AJ30" s="1322">
        <f>IF(ISERROR(VLOOKUP(VLOOKUP($A30, 'E4 TB Allocation Details'!$A$18:$L$214, MATCH("Customer ID", 'E4 TB Allocation Details'!$A$18:$L$18, 0),FALSE), 'E2 Allocators'!$B$15:$W$358, MATCH('O5 Details by Class &amp; Accounts'!AJ$18, 'E2 Allocators'!$B$15:$W$15, 0),FALSE)*$G30), 0, VLOOKUP(VLOOKUP($A30, 'E4 TB Allocation Details'!$A$18:$L$214, MATCH("Customer ID", 'E4 TB Allocation Details'!$A$18:$L$18, 0),FALSE), 'E2 Allocators'!$B$15:$W$358, MATCH('O5 Details by Class &amp; Accounts'!AJ$18, 'E2 Allocators'!$B$15:$W$15, 0),FALSE)*$G30)</f>
        <v>0</v>
      </c>
      <c r="AK30" s="1322">
        <f>IF(ISERROR(VLOOKUP(VLOOKUP($A30, 'E4 TB Allocation Details'!$A$18:$L$214, MATCH("Customer ID", 'E4 TB Allocation Details'!$A$18:$L$18, 0),FALSE), 'E2 Allocators'!$B$15:$W$358, MATCH('O5 Details by Class &amp; Accounts'!AK$18, 'E2 Allocators'!$B$15:$W$15, 0),FALSE)*$G30), 0, VLOOKUP(VLOOKUP($A30, 'E4 TB Allocation Details'!$A$18:$L$214, MATCH("Customer ID", 'E4 TB Allocation Details'!$A$18:$L$18, 0),FALSE), 'E2 Allocators'!$B$15:$W$358, MATCH('O5 Details by Class &amp; Accounts'!AK$18, 'E2 Allocators'!$B$15:$W$15, 0),FALSE)*$G30)</f>
        <v>0</v>
      </c>
      <c r="AL30" s="1322">
        <f>IF(ISERROR(VLOOKUP(VLOOKUP($A30, 'E4 TB Allocation Details'!$A$18:$L$214, MATCH("Customer ID", 'E4 TB Allocation Details'!$A$18:$L$18, 0),FALSE), 'E2 Allocators'!$B$15:$W$358, MATCH('O5 Details by Class &amp; Accounts'!AL$18, 'E2 Allocators'!$B$15:$W$15, 0),FALSE)*$G30), 0, VLOOKUP(VLOOKUP($A30, 'E4 TB Allocation Details'!$A$18:$L$214, MATCH("Customer ID", 'E4 TB Allocation Details'!$A$18:$L$18, 0),FALSE), 'E2 Allocators'!$B$15:$W$358, MATCH('O5 Details by Class &amp; Accounts'!AL$18, 'E2 Allocators'!$B$15:$W$15, 0),FALSE)*$G30)</f>
        <v>0</v>
      </c>
      <c r="AM30" s="1322">
        <f>IF(ISERROR(VLOOKUP(VLOOKUP($A30, 'E4 TB Allocation Details'!$A$18:$L$214, MATCH("Customer ID", 'E4 TB Allocation Details'!$A$18:$L$18, 0),FALSE), 'E2 Allocators'!$B$15:$W$358, MATCH('O5 Details by Class &amp; Accounts'!AM$18, 'E2 Allocators'!$B$15:$W$15, 0),FALSE)*$G30), 0, VLOOKUP(VLOOKUP($A30, 'E4 TB Allocation Details'!$A$18:$L$214, MATCH("Customer ID", 'E4 TB Allocation Details'!$A$18:$L$18, 0),FALSE), 'E2 Allocators'!$B$15:$W$358, MATCH('O5 Details by Class &amp; Accounts'!AM$18, 'E2 Allocators'!$B$15:$W$15, 0),FALSE)*$G30)</f>
        <v>0</v>
      </c>
      <c r="AN30" s="1322">
        <f>IF(ISERROR(VLOOKUP(VLOOKUP($A30, 'E4 TB Allocation Details'!$A$18:$L$214, MATCH("Customer ID", 'E4 TB Allocation Details'!$A$18:$L$18, 0),FALSE), 'E2 Allocators'!$B$15:$W$358, MATCH('O5 Details by Class &amp; Accounts'!AN$18, 'E2 Allocators'!$B$15:$W$15, 0),FALSE)*$G30), 0, VLOOKUP(VLOOKUP($A30, 'E4 TB Allocation Details'!$A$18:$L$214, MATCH("Customer ID", 'E4 TB Allocation Details'!$A$18:$L$18, 0),FALSE), 'E2 Allocators'!$B$15:$W$358, MATCH('O5 Details by Class &amp; Accounts'!AN$18, 'E2 Allocators'!$B$15:$W$15, 0),FALSE)*$G30)</f>
        <v>0</v>
      </c>
      <c r="AO30" s="1322">
        <f>IF(ISERROR(VLOOKUP(VLOOKUP($A30, 'E4 TB Allocation Details'!$A$18:$L$214, MATCH("Customer ID", 'E4 TB Allocation Details'!$A$18:$L$18, 0),FALSE), 'E2 Allocators'!$B$15:$W$358, MATCH('O5 Details by Class &amp; Accounts'!AO$18, 'E2 Allocators'!$B$15:$W$15, 0),FALSE)*$G30), 0, VLOOKUP(VLOOKUP($A30, 'E4 TB Allocation Details'!$A$18:$L$214, MATCH("Customer ID", 'E4 TB Allocation Details'!$A$18:$L$18, 0),FALSE), 'E2 Allocators'!$B$15:$W$358, MATCH('O5 Details by Class &amp; Accounts'!AO$18, 'E2 Allocators'!$B$15:$W$15, 0),FALSE)*$G30)</f>
        <v>0</v>
      </c>
      <c r="AP30" s="1322">
        <f>IF(ISERROR(VLOOKUP(VLOOKUP($A30, 'E4 TB Allocation Details'!$A$18:$L$214, MATCH("Customer ID", 'E4 TB Allocation Details'!$A$18:$L$18, 0),FALSE), 'E2 Allocators'!$B$15:$W$358, MATCH('O5 Details by Class &amp; Accounts'!AP$18, 'E2 Allocators'!$B$15:$W$15, 0),FALSE)*$G30), 0, VLOOKUP(VLOOKUP($A30, 'E4 TB Allocation Details'!$A$18:$L$214, MATCH("Customer ID", 'E4 TB Allocation Details'!$A$18:$L$18, 0),FALSE), 'E2 Allocators'!$B$15:$W$358, MATCH('O5 Details by Class &amp; Accounts'!AP$18, 'E2 Allocators'!$B$15:$W$15, 0),FALSE)*$G30)</f>
        <v>0</v>
      </c>
      <c r="AQ30" s="1322">
        <f>IF(ISERROR(VLOOKUP(VLOOKUP($A30, 'E4 TB Allocation Details'!$A$18:$L$214, MATCH("Customer ID", 'E4 TB Allocation Details'!$A$18:$L$18, 0),FALSE), 'E2 Allocators'!$B$15:$W$358, MATCH('O5 Details by Class &amp; Accounts'!AQ$18, 'E2 Allocators'!$B$15:$W$15, 0),FALSE)*$G30), 0, VLOOKUP(VLOOKUP($A30, 'E4 TB Allocation Details'!$A$18:$L$214, MATCH("Customer ID", 'E4 TB Allocation Details'!$A$18:$L$18, 0),FALSE), 'E2 Allocators'!$B$15:$W$358, MATCH('O5 Details by Class &amp; Accounts'!AQ$18, 'E2 Allocators'!$B$15:$W$15, 0),FALSE)*$G30)</f>
        <v>0</v>
      </c>
      <c r="AR30" s="1322">
        <f>IF(ISERROR(VLOOKUP(VLOOKUP($A30, 'E4 TB Allocation Details'!$A$18:$L$214, MATCH("Customer ID", 'E4 TB Allocation Details'!$A$18:$L$18, 0),FALSE), 'E2 Allocators'!$B$15:$W$358, MATCH('O5 Details by Class &amp; Accounts'!AR$18, 'E2 Allocators'!$B$15:$W$15, 0),FALSE)*$G30), 0, VLOOKUP(VLOOKUP($A30, 'E4 TB Allocation Details'!$A$18:$L$214, MATCH("Customer ID", 'E4 TB Allocation Details'!$A$18:$L$18, 0),FALSE), 'E2 Allocators'!$B$15:$W$358, MATCH('O5 Details by Class &amp; Accounts'!AR$18, 'E2 Allocators'!$B$15:$W$15, 0),FALSE)*$G30)</f>
        <v>0</v>
      </c>
      <c r="AS30" s="1322">
        <f>IF(ISERROR(VLOOKUP(VLOOKUP($A30, 'E4 TB Allocation Details'!$A$18:$L$214, MATCH("Customer ID", 'E4 TB Allocation Details'!$A$18:$L$18, 0),FALSE), 'E2 Allocators'!$B$15:$W$358, MATCH('O5 Details by Class &amp; Accounts'!AS$18, 'E2 Allocators'!$B$15:$W$15, 0),FALSE)*$G30), 0, VLOOKUP(VLOOKUP($A30, 'E4 TB Allocation Details'!$A$18:$L$214, MATCH("Customer ID", 'E4 TB Allocation Details'!$A$18:$L$18, 0),FALSE), 'E2 Allocators'!$B$15:$W$358, MATCH('O5 Details by Class &amp; Accounts'!AS$18, 'E2 Allocators'!$B$15:$W$15, 0),FALSE)*$G30)</f>
        <v>0</v>
      </c>
      <c r="AT30" s="1322">
        <f>IF(ISERROR(VLOOKUP(VLOOKUP($A30, 'E4 TB Allocation Details'!$A$18:$L$214, MATCH("Customer ID", 'E4 TB Allocation Details'!$A$18:$L$18, 0),FALSE), 'E2 Allocators'!$B$15:$W$358, MATCH('O5 Details by Class &amp; Accounts'!AT$18, 'E2 Allocators'!$B$15:$W$15, 0),FALSE)*$G30), 0, VLOOKUP(VLOOKUP($A30, 'E4 TB Allocation Details'!$A$18:$L$214, MATCH("Customer ID", 'E4 TB Allocation Details'!$A$18:$L$18, 0),FALSE), 'E2 Allocators'!$B$15:$W$358, MATCH('O5 Details by Class &amp; Accounts'!AT$18, 'E2 Allocators'!$B$15:$W$15, 0),FALSE)*$G30)</f>
        <v>0</v>
      </c>
      <c r="AU30" s="1322">
        <f>IF(ISERROR(VLOOKUP(VLOOKUP($A30, 'E4 TB Allocation Details'!$A$18:$L$214, MATCH("Customer ID", 'E4 TB Allocation Details'!$A$18:$L$18, 0),FALSE), 'E2 Allocators'!$B$15:$W$358, MATCH('O5 Details by Class &amp; Accounts'!AU$18, 'E2 Allocators'!$B$15:$W$15, 0),FALSE)*$G30), 0, VLOOKUP(VLOOKUP($A30, 'E4 TB Allocation Details'!$A$18:$L$214, MATCH("Customer ID", 'E4 TB Allocation Details'!$A$18:$L$18, 0),FALSE), 'E2 Allocators'!$B$15:$W$358, MATCH('O5 Details by Class &amp; Accounts'!AU$18, 'E2 Allocators'!$B$15:$W$15, 0),FALSE)*$G30)</f>
        <v>0</v>
      </c>
      <c r="AV30" s="1322">
        <f>IF(ISERROR(VLOOKUP(VLOOKUP($A30, 'E4 TB Allocation Details'!$A$18:$L$214, MATCH("Customer ID", 'E4 TB Allocation Details'!$A$18:$L$18, 0),FALSE), 'E2 Allocators'!$B$15:$W$358, MATCH('O5 Details by Class &amp; Accounts'!AV$18, 'E2 Allocators'!$B$15:$W$15, 0),FALSE)*$G30), 0, VLOOKUP(VLOOKUP($A30, 'E4 TB Allocation Details'!$A$18:$L$214, MATCH("Customer ID", 'E4 TB Allocation Details'!$A$18:$L$18, 0),FALSE), 'E2 Allocators'!$B$15:$W$358, MATCH('O5 Details by Class &amp; Accounts'!AV$18, 'E2 Allocators'!$B$15:$W$15, 0),FALSE)*$G30)</f>
        <v>0</v>
      </c>
      <c r="AW30" s="1322">
        <f>IF(ISERROR(VLOOKUP(VLOOKUP($A30, 'E4 TB Allocation Details'!$A$18:$L$214, MATCH("Customer ID", 'E4 TB Allocation Details'!$A$18:$L$18, 0),FALSE), 'E2 Allocators'!$B$15:$W$358, MATCH('O5 Details by Class &amp; Accounts'!AW$18, 'E2 Allocators'!$B$15:$W$15, 0),FALSE)*$G30), 0, VLOOKUP(VLOOKUP($A30, 'E4 TB Allocation Details'!$A$18:$L$214, MATCH("Customer ID", 'E4 TB Allocation Details'!$A$18:$L$18, 0),FALSE), 'E2 Allocators'!$B$15:$W$358, MATCH('O5 Details by Class &amp; Accounts'!AW$18, 'E2 Allocators'!$B$15:$W$15, 0),FALSE)*$G30)</f>
        <v>0</v>
      </c>
      <c r="AX30" s="1322">
        <f t="shared" si="2"/>
        <v>0</v>
      </c>
      <c r="AY30" s="1322">
        <f>IF(ISERROR(VLOOKUP(VLOOKUP($A30, 'E4 TB Allocation Details'!$A$18:$L$214, MATCH("Misc ID", 'E4 TB Allocation Details'!$A$18:$L$18, 0),FALSE), 'E2 Allocators'!$B$15:$W$358, MATCH('O5 Details by Class &amp; Accounts'!AY$18, 'E2 Allocators'!$B$15:$W$15, 0),FALSE)*$E30), 0, VLOOKUP(VLOOKUP($A30, 'E4 TB Allocation Details'!$A$18:$L$214, MATCH("Misc ID", 'E4 TB Allocation Details'!$A$18:$L$18, 0),FALSE), 'E2 Allocators'!$B$15:$W$358, MATCH('O5 Details by Class &amp; Accounts'!AY$18, 'E2 Allocators'!$B$15:$W$15, 0),FALSE)*$E30)</f>
        <v>0</v>
      </c>
      <c r="AZ30" s="1322">
        <f>IF(ISERROR(VLOOKUP(VLOOKUP($A30, 'E4 TB Allocation Details'!$A$18:$L$214, MATCH("Misc ID", 'E4 TB Allocation Details'!$A$18:$L$18, 0),FALSE), 'E2 Allocators'!$B$15:$W$358, MATCH('O5 Details by Class &amp; Accounts'!AZ$18, 'E2 Allocators'!$B$15:$W$15, 0),FALSE)*$E30), 0, VLOOKUP(VLOOKUP($A30, 'E4 TB Allocation Details'!$A$18:$L$214, MATCH("Misc ID", 'E4 TB Allocation Details'!$A$18:$L$18, 0),FALSE), 'E2 Allocators'!$B$15:$W$358, MATCH('O5 Details by Class &amp; Accounts'!AZ$18, 'E2 Allocators'!$B$15:$W$15, 0),FALSE)*$E30)</f>
        <v>0</v>
      </c>
      <c r="BA30" s="1322">
        <f>IF(ISERROR(VLOOKUP(VLOOKUP($A30, 'E4 TB Allocation Details'!$A$18:$L$214, MATCH("Misc ID", 'E4 TB Allocation Details'!$A$18:$L$18, 0),FALSE), 'E2 Allocators'!$B$15:$W$358, MATCH('O5 Details by Class &amp; Accounts'!BA$18, 'E2 Allocators'!$B$15:$W$15, 0),FALSE)*$E30), 0, VLOOKUP(VLOOKUP($A30, 'E4 TB Allocation Details'!$A$18:$L$214, MATCH("Misc ID", 'E4 TB Allocation Details'!$A$18:$L$18, 0),FALSE), 'E2 Allocators'!$B$15:$W$358, MATCH('O5 Details by Class &amp; Accounts'!BA$18, 'E2 Allocators'!$B$15:$W$15, 0),FALSE)*$E30)</f>
        <v>0</v>
      </c>
      <c r="BB30" s="1322">
        <f>IF(ISERROR(VLOOKUP(VLOOKUP($A30, 'E4 TB Allocation Details'!$A$18:$L$214, MATCH("Misc ID", 'E4 TB Allocation Details'!$A$18:$L$18, 0),FALSE), 'E2 Allocators'!$B$15:$W$358, MATCH('O5 Details by Class &amp; Accounts'!BB$18, 'E2 Allocators'!$B$15:$W$15, 0),FALSE)*$E30), 0, VLOOKUP(VLOOKUP($A30, 'E4 TB Allocation Details'!$A$18:$L$214, MATCH("Misc ID", 'E4 TB Allocation Details'!$A$18:$L$18, 0),FALSE), 'E2 Allocators'!$B$15:$W$358, MATCH('O5 Details by Class &amp; Accounts'!BB$18, 'E2 Allocators'!$B$15:$W$15, 0),FALSE)*$E30)</f>
        <v>0</v>
      </c>
      <c r="BC30" s="1322">
        <f>IF(ISERROR(VLOOKUP(VLOOKUP($A30, 'E4 TB Allocation Details'!$A$18:$L$214, MATCH("Misc ID", 'E4 TB Allocation Details'!$A$18:$L$18, 0),FALSE), 'E2 Allocators'!$B$15:$W$358, MATCH('O5 Details by Class &amp; Accounts'!BC$18, 'E2 Allocators'!$B$15:$W$15, 0),FALSE)*$E30), 0, VLOOKUP(VLOOKUP($A30, 'E4 TB Allocation Details'!$A$18:$L$214, MATCH("Misc ID", 'E4 TB Allocation Details'!$A$18:$L$18, 0),FALSE), 'E2 Allocators'!$B$15:$W$358, MATCH('O5 Details by Class &amp; Accounts'!BC$18, 'E2 Allocators'!$B$15:$W$15, 0),FALSE)*$E30)</f>
        <v>0</v>
      </c>
      <c r="BD30" s="1322">
        <f>IF(ISERROR(VLOOKUP(VLOOKUP($A30, 'E4 TB Allocation Details'!$A$18:$L$214, MATCH("Misc ID", 'E4 TB Allocation Details'!$A$18:$L$18, 0),FALSE), 'E2 Allocators'!$B$15:$W$358, MATCH('O5 Details by Class &amp; Accounts'!BD$18, 'E2 Allocators'!$B$15:$W$15, 0),FALSE)*$E30), 0, VLOOKUP(VLOOKUP($A30, 'E4 TB Allocation Details'!$A$18:$L$214, MATCH("Misc ID", 'E4 TB Allocation Details'!$A$18:$L$18, 0),FALSE), 'E2 Allocators'!$B$15:$W$358, MATCH('O5 Details by Class &amp; Accounts'!BD$18, 'E2 Allocators'!$B$15:$W$15, 0),FALSE)*$E30)</f>
        <v>0</v>
      </c>
      <c r="BE30" s="1322">
        <f>IF(ISERROR(VLOOKUP(VLOOKUP($A30, 'E4 TB Allocation Details'!$A$18:$L$214, MATCH("Misc ID", 'E4 TB Allocation Details'!$A$18:$L$18, 0),FALSE), 'E2 Allocators'!$B$15:$W$358, MATCH('O5 Details by Class &amp; Accounts'!BE$18, 'E2 Allocators'!$B$15:$W$15, 0),FALSE)*$E30), 0, VLOOKUP(VLOOKUP($A30, 'E4 TB Allocation Details'!$A$18:$L$214, MATCH("Misc ID", 'E4 TB Allocation Details'!$A$18:$L$18, 0),FALSE), 'E2 Allocators'!$B$15:$W$358, MATCH('O5 Details by Class &amp; Accounts'!BE$18, 'E2 Allocators'!$B$15:$W$15, 0),FALSE)*$E30)</f>
        <v>0</v>
      </c>
      <c r="BF30" s="1322">
        <f>IF(ISERROR(VLOOKUP(VLOOKUP($A30, 'E4 TB Allocation Details'!$A$18:$L$214, MATCH("Misc ID", 'E4 TB Allocation Details'!$A$18:$L$18, 0),FALSE), 'E2 Allocators'!$B$15:$W$358, MATCH('O5 Details by Class &amp; Accounts'!BF$18, 'E2 Allocators'!$B$15:$W$15, 0),FALSE)*$E30), 0, VLOOKUP(VLOOKUP($A30, 'E4 TB Allocation Details'!$A$18:$L$214, MATCH("Misc ID", 'E4 TB Allocation Details'!$A$18:$L$18, 0),FALSE), 'E2 Allocators'!$B$15:$W$358, MATCH('O5 Details by Class &amp; Accounts'!BF$18, 'E2 Allocators'!$B$15:$W$15, 0),FALSE)*$E30)</f>
        <v>0</v>
      </c>
      <c r="BG30" s="1322">
        <f>IF(ISERROR(VLOOKUP(VLOOKUP($A30, 'E4 TB Allocation Details'!$A$18:$L$214, MATCH("Misc ID", 'E4 TB Allocation Details'!$A$18:$L$18, 0),FALSE), 'E2 Allocators'!$B$15:$W$358, MATCH('O5 Details by Class &amp; Accounts'!BG$18, 'E2 Allocators'!$B$15:$W$15, 0),FALSE)*$E30), 0, VLOOKUP(VLOOKUP($A30, 'E4 TB Allocation Details'!$A$18:$L$214, MATCH("Misc ID", 'E4 TB Allocation Details'!$A$18:$L$18, 0),FALSE), 'E2 Allocators'!$B$15:$W$358, MATCH('O5 Details by Class &amp; Accounts'!BG$18, 'E2 Allocators'!$B$15:$W$15, 0),FALSE)*$E30)</f>
        <v>0</v>
      </c>
      <c r="BH30" s="1322">
        <f>IF(ISERROR(VLOOKUP(VLOOKUP($A30, 'E4 TB Allocation Details'!$A$18:$L$214, MATCH("Misc ID", 'E4 TB Allocation Details'!$A$18:$L$18, 0),FALSE), 'E2 Allocators'!$B$15:$W$358, MATCH('O5 Details by Class &amp; Accounts'!BH$18, 'E2 Allocators'!$B$15:$W$15, 0),FALSE)*$E30), 0, VLOOKUP(VLOOKUP($A30, 'E4 TB Allocation Details'!$A$18:$L$214, MATCH("Misc ID", 'E4 TB Allocation Details'!$A$18:$L$18, 0),FALSE), 'E2 Allocators'!$B$15:$W$358, MATCH('O5 Details by Class &amp; Accounts'!BH$18, 'E2 Allocators'!$B$15:$W$15, 0),FALSE)*$E30)</f>
        <v>0</v>
      </c>
      <c r="BI30" s="1322">
        <f>IF(ISERROR(VLOOKUP(VLOOKUP($A30, 'E4 TB Allocation Details'!$A$18:$L$214, MATCH("Misc ID", 'E4 TB Allocation Details'!$A$18:$L$18, 0),FALSE), 'E2 Allocators'!$B$15:$W$358, MATCH('O5 Details by Class &amp; Accounts'!BI$18, 'E2 Allocators'!$B$15:$W$15, 0),FALSE)*$E30), 0, VLOOKUP(VLOOKUP($A30, 'E4 TB Allocation Details'!$A$18:$L$214, MATCH("Misc ID", 'E4 TB Allocation Details'!$A$18:$L$18, 0),FALSE), 'E2 Allocators'!$B$15:$W$358, MATCH('O5 Details by Class &amp; Accounts'!BI$18, 'E2 Allocators'!$B$15:$W$15, 0),FALSE)*$E30)</f>
        <v>0</v>
      </c>
      <c r="BJ30" s="1322">
        <f>IF(ISERROR(VLOOKUP(VLOOKUP($A30, 'E4 TB Allocation Details'!$A$18:$L$214, MATCH("Misc ID", 'E4 TB Allocation Details'!$A$18:$L$18, 0),FALSE), 'E2 Allocators'!$B$15:$W$358, MATCH('O5 Details by Class &amp; Accounts'!BJ$18, 'E2 Allocators'!$B$15:$W$15, 0),FALSE)*$E30), 0, VLOOKUP(VLOOKUP($A30, 'E4 TB Allocation Details'!$A$18:$L$214, MATCH("Misc ID", 'E4 TB Allocation Details'!$A$18:$L$18, 0),FALSE), 'E2 Allocators'!$B$15:$W$358, MATCH('O5 Details by Class &amp; Accounts'!BJ$18, 'E2 Allocators'!$B$15:$W$15, 0),FALSE)*$E30)</f>
        <v>0</v>
      </c>
      <c r="BK30" s="1322">
        <f>IF(ISERROR(VLOOKUP(VLOOKUP($A30, 'E4 TB Allocation Details'!$A$18:$L$214, MATCH("Misc ID", 'E4 TB Allocation Details'!$A$18:$L$18, 0),FALSE), 'E2 Allocators'!$B$15:$W$358, MATCH('O5 Details by Class &amp; Accounts'!BK$18, 'E2 Allocators'!$B$15:$W$15, 0),FALSE)*$E30), 0, VLOOKUP(VLOOKUP($A30, 'E4 TB Allocation Details'!$A$18:$L$214, MATCH("Misc ID", 'E4 TB Allocation Details'!$A$18:$L$18, 0),FALSE), 'E2 Allocators'!$B$15:$W$358, MATCH('O5 Details by Class &amp; Accounts'!BK$18, 'E2 Allocators'!$B$15:$W$15, 0),FALSE)*$E30)</f>
        <v>0</v>
      </c>
      <c r="BL30" s="1322">
        <f>IF(ISERROR(VLOOKUP(VLOOKUP($A30, 'E4 TB Allocation Details'!$A$18:$L$214, MATCH("Misc ID", 'E4 TB Allocation Details'!$A$18:$L$18, 0),FALSE), 'E2 Allocators'!$B$15:$W$358, MATCH('O5 Details by Class &amp; Accounts'!BL$18, 'E2 Allocators'!$B$15:$W$15, 0),FALSE)*$E30), 0, VLOOKUP(VLOOKUP($A30, 'E4 TB Allocation Details'!$A$18:$L$214, MATCH("Misc ID", 'E4 TB Allocation Details'!$A$18:$L$18, 0),FALSE), 'E2 Allocators'!$B$15:$W$358, MATCH('O5 Details by Class &amp; Accounts'!BL$18, 'E2 Allocators'!$B$15:$W$15, 0),FALSE)*$E30)</f>
        <v>0</v>
      </c>
      <c r="BM30" s="1322">
        <f>IF(ISERROR(VLOOKUP(VLOOKUP($A30, 'E4 TB Allocation Details'!$A$18:$L$214, MATCH("Misc ID", 'E4 TB Allocation Details'!$A$18:$L$18, 0),FALSE), 'E2 Allocators'!$B$15:$W$358, MATCH('O5 Details by Class &amp; Accounts'!BM$18, 'E2 Allocators'!$B$15:$W$15, 0),FALSE)*$E30), 0, VLOOKUP(VLOOKUP($A30, 'E4 TB Allocation Details'!$A$18:$L$214, MATCH("Misc ID", 'E4 TB Allocation Details'!$A$18:$L$18, 0),FALSE), 'E2 Allocators'!$B$15:$W$358, MATCH('O5 Details by Class &amp; Accounts'!BM$18, 'E2 Allocators'!$B$15:$W$15, 0),FALSE)*$E30)</f>
        <v>0</v>
      </c>
      <c r="BN30" s="1322">
        <f>IF(ISERROR(VLOOKUP(VLOOKUP($A30, 'E4 TB Allocation Details'!$A$18:$L$214, MATCH("Misc ID", 'E4 TB Allocation Details'!$A$18:$L$18, 0),FALSE), 'E2 Allocators'!$B$15:$W$358, MATCH('O5 Details by Class &amp; Accounts'!BN$18, 'E2 Allocators'!$B$15:$W$15, 0),FALSE)*$E30), 0, VLOOKUP(VLOOKUP($A30, 'E4 TB Allocation Details'!$A$18:$L$214, MATCH("Misc ID", 'E4 TB Allocation Details'!$A$18:$L$18, 0),FALSE), 'E2 Allocators'!$B$15:$W$358, MATCH('O5 Details by Class &amp; Accounts'!BN$18, 'E2 Allocators'!$B$15:$W$15, 0),FALSE)*$E30)</f>
        <v>0</v>
      </c>
      <c r="BO30" s="1322">
        <f>IF(ISERROR(VLOOKUP(VLOOKUP($A30, 'E4 TB Allocation Details'!$A$18:$L$214, MATCH("Misc ID", 'E4 TB Allocation Details'!$A$18:$L$18, 0),FALSE), 'E2 Allocators'!$B$15:$W$358, MATCH('O5 Details by Class &amp; Accounts'!BO$18, 'E2 Allocators'!$B$15:$W$15, 0),FALSE)*$E30), 0, VLOOKUP(VLOOKUP($A30, 'E4 TB Allocation Details'!$A$18:$L$214, MATCH("Misc ID", 'E4 TB Allocation Details'!$A$18:$L$18, 0),FALSE), 'E2 Allocators'!$B$15:$W$358, MATCH('O5 Details by Class &amp; Accounts'!BO$18, 'E2 Allocators'!$B$15:$W$15, 0),FALSE)*$E30)</f>
        <v>0</v>
      </c>
      <c r="BP30" s="1322">
        <f>IF(ISERROR(VLOOKUP(VLOOKUP($A30, 'E4 TB Allocation Details'!$A$18:$L$214, MATCH("Misc ID", 'E4 TB Allocation Details'!$A$18:$L$18, 0),FALSE), 'E2 Allocators'!$B$15:$W$358, MATCH('O5 Details by Class &amp; Accounts'!BP$18, 'E2 Allocators'!$B$15:$W$15, 0),FALSE)*$E30), 0, VLOOKUP(VLOOKUP($A30, 'E4 TB Allocation Details'!$A$18:$L$214, MATCH("Misc ID", 'E4 TB Allocation Details'!$A$18:$L$18, 0),FALSE), 'E2 Allocators'!$B$15:$W$358, MATCH('O5 Details by Class &amp; Accounts'!BP$18, 'E2 Allocators'!$B$15:$W$15, 0),FALSE)*$E30)</f>
        <v>0</v>
      </c>
      <c r="BQ30" s="1322">
        <f>IF(ISERROR(VLOOKUP(VLOOKUP($A30, 'E4 TB Allocation Details'!$A$18:$L$214, MATCH("Misc ID", 'E4 TB Allocation Details'!$A$18:$L$18, 0),FALSE), 'E2 Allocators'!$B$15:$W$358, MATCH('O5 Details by Class &amp; Accounts'!BQ$18, 'E2 Allocators'!$B$15:$W$15, 0),FALSE)*$E30), 0, VLOOKUP(VLOOKUP($A30, 'E4 TB Allocation Details'!$A$18:$L$214, MATCH("Misc ID", 'E4 TB Allocation Details'!$A$18:$L$18, 0),FALSE), 'E2 Allocators'!$B$15:$W$358, MATCH('O5 Details by Class &amp; Accounts'!BQ$18, 'E2 Allocators'!$B$15:$W$15, 0),FALSE)*$E30)</f>
        <v>0</v>
      </c>
      <c r="BR30" s="1322">
        <f>IF(ISERROR(VLOOKUP(VLOOKUP($A30, 'E4 TB Allocation Details'!$A$18:$L$214, MATCH("Misc ID", 'E4 TB Allocation Details'!$A$18:$L$18, 0),FALSE), 'E2 Allocators'!$B$15:$W$358, MATCH('O5 Details by Class &amp; Accounts'!BR$18, 'E2 Allocators'!$B$15:$W$15, 0),FALSE)*$E30), 0, VLOOKUP(VLOOKUP($A30, 'E4 TB Allocation Details'!$A$18:$L$214, MATCH("Misc ID", 'E4 TB Allocation Details'!$A$18:$L$18, 0),FALSE), 'E2 Allocators'!$B$15:$W$358, MATCH('O5 Details by Class &amp; Accounts'!BR$18, 'E2 Allocators'!$B$15:$W$15, 0),FALSE)*$E30)</f>
        <v>0</v>
      </c>
      <c r="BS30" s="1322">
        <f t="shared" si="3"/>
        <v>0</v>
      </c>
      <c r="BT30" s="1322">
        <f>IF(ISERROR(VLOOKUP(VLOOKUP($A30, 'E4 TB Allocation Details'!$A$18:$L$214, MATCH("A &amp; G ID", 'E4 TB Allocation Details'!$A$18:$L$18, 0),FALSE), 'E2 Allocators'!$B$15:$W$358, MATCH('O5 Details by Class &amp; Accounts'!BT$18, 'E2 Allocators'!$B$15:$W$15, 0),FALSE)*$E30), 0, VLOOKUP(VLOOKUP($A30, 'E4 TB Allocation Details'!$A$18:$L$214, MATCH("A &amp; G ID", 'E4 TB Allocation Details'!$A$18:$L$18, 0),FALSE), 'E2 Allocators'!$B$15:$W$358, MATCH('O5 Details by Class &amp; Accounts'!BT$18, 'E2 Allocators'!$B$15:$W$15, 0),FALSE)*$E30)</f>
        <v>0</v>
      </c>
      <c r="BU30" s="1322">
        <f>IF(ISERROR(VLOOKUP(VLOOKUP($A30, 'E4 TB Allocation Details'!$A$18:$L$214, MATCH("A &amp; G ID", 'E4 TB Allocation Details'!$A$18:$L$18, 0),FALSE), 'E2 Allocators'!$B$15:$W$358, MATCH('O5 Details by Class &amp; Accounts'!BU$18, 'E2 Allocators'!$B$15:$W$15, 0),FALSE)*$E30), 0, VLOOKUP(VLOOKUP($A30, 'E4 TB Allocation Details'!$A$18:$L$214, MATCH("A &amp; G ID", 'E4 TB Allocation Details'!$A$18:$L$18, 0),FALSE), 'E2 Allocators'!$B$15:$W$358, MATCH('O5 Details by Class &amp; Accounts'!BU$18, 'E2 Allocators'!$B$15:$W$15, 0),FALSE)*$E30)</f>
        <v>0</v>
      </c>
      <c r="BV30" s="1322">
        <f>IF(ISERROR(VLOOKUP(VLOOKUP($A30, 'E4 TB Allocation Details'!$A$18:$L$214, MATCH("A &amp; G ID", 'E4 TB Allocation Details'!$A$18:$L$18, 0),FALSE), 'E2 Allocators'!$B$15:$W$358, MATCH('O5 Details by Class &amp; Accounts'!BV$18, 'E2 Allocators'!$B$15:$W$15, 0),FALSE)*$E30), 0, VLOOKUP(VLOOKUP($A30, 'E4 TB Allocation Details'!$A$18:$L$214, MATCH("A &amp; G ID", 'E4 TB Allocation Details'!$A$18:$L$18, 0),FALSE), 'E2 Allocators'!$B$15:$W$358, MATCH('O5 Details by Class &amp; Accounts'!BV$18, 'E2 Allocators'!$B$15:$W$15, 0),FALSE)*$E30)</f>
        <v>0</v>
      </c>
      <c r="BW30" s="1322">
        <f>IF(ISERROR(VLOOKUP(VLOOKUP($A30, 'E4 TB Allocation Details'!$A$18:$L$214, MATCH("A &amp; G ID", 'E4 TB Allocation Details'!$A$18:$L$18, 0),FALSE), 'E2 Allocators'!$B$15:$W$358, MATCH('O5 Details by Class &amp; Accounts'!BW$18, 'E2 Allocators'!$B$15:$W$15, 0),FALSE)*$E30), 0, VLOOKUP(VLOOKUP($A30, 'E4 TB Allocation Details'!$A$18:$L$214, MATCH("A &amp; G ID", 'E4 TB Allocation Details'!$A$18:$L$18, 0),FALSE), 'E2 Allocators'!$B$15:$W$358, MATCH('O5 Details by Class &amp; Accounts'!BW$18, 'E2 Allocators'!$B$15:$W$15, 0),FALSE)*$E30)</f>
        <v>0</v>
      </c>
      <c r="BX30" s="1322">
        <f>IF(ISERROR(VLOOKUP(VLOOKUP($A30, 'E4 TB Allocation Details'!$A$18:$L$214, MATCH("A &amp; G ID", 'E4 TB Allocation Details'!$A$18:$L$18, 0),FALSE), 'E2 Allocators'!$B$15:$W$358, MATCH('O5 Details by Class &amp; Accounts'!BX$18, 'E2 Allocators'!$B$15:$W$15, 0),FALSE)*$E30), 0, VLOOKUP(VLOOKUP($A30, 'E4 TB Allocation Details'!$A$18:$L$214, MATCH("A &amp; G ID", 'E4 TB Allocation Details'!$A$18:$L$18, 0),FALSE), 'E2 Allocators'!$B$15:$W$358, MATCH('O5 Details by Class &amp; Accounts'!BX$18, 'E2 Allocators'!$B$15:$W$15, 0),FALSE)*$E30)</f>
        <v>0</v>
      </c>
      <c r="BY30" s="1322">
        <f>IF(ISERROR(VLOOKUP(VLOOKUP($A30, 'E4 TB Allocation Details'!$A$18:$L$214, MATCH("A &amp; G ID", 'E4 TB Allocation Details'!$A$18:$L$18, 0),FALSE), 'E2 Allocators'!$B$15:$W$358, MATCH('O5 Details by Class &amp; Accounts'!BY$18, 'E2 Allocators'!$B$15:$W$15, 0),FALSE)*$E30), 0, VLOOKUP(VLOOKUP($A30, 'E4 TB Allocation Details'!$A$18:$L$214, MATCH("A &amp; G ID", 'E4 TB Allocation Details'!$A$18:$L$18, 0),FALSE), 'E2 Allocators'!$B$15:$W$358, MATCH('O5 Details by Class &amp; Accounts'!BY$18, 'E2 Allocators'!$B$15:$W$15, 0),FALSE)*$E30)</f>
        <v>0</v>
      </c>
      <c r="BZ30" s="1322">
        <f>IF(ISERROR(VLOOKUP(VLOOKUP($A30, 'E4 TB Allocation Details'!$A$18:$L$214, MATCH("A &amp; G ID", 'E4 TB Allocation Details'!$A$18:$L$18, 0),FALSE), 'E2 Allocators'!$B$15:$W$358, MATCH('O5 Details by Class &amp; Accounts'!BZ$18, 'E2 Allocators'!$B$15:$W$15, 0),FALSE)*$E30), 0, VLOOKUP(VLOOKUP($A30, 'E4 TB Allocation Details'!$A$18:$L$214, MATCH("A &amp; G ID", 'E4 TB Allocation Details'!$A$18:$L$18, 0),FALSE), 'E2 Allocators'!$B$15:$W$358, MATCH('O5 Details by Class &amp; Accounts'!BZ$18, 'E2 Allocators'!$B$15:$W$15, 0),FALSE)*$E30)</f>
        <v>0</v>
      </c>
      <c r="CA30" s="1322">
        <f>IF(ISERROR(VLOOKUP(VLOOKUP($A30, 'E4 TB Allocation Details'!$A$18:$L$214, MATCH("A &amp; G ID", 'E4 TB Allocation Details'!$A$18:$L$18, 0),FALSE), 'E2 Allocators'!$B$15:$W$358, MATCH('O5 Details by Class &amp; Accounts'!CA$18, 'E2 Allocators'!$B$15:$W$15, 0),FALSE)*$E30), 0, VLOOKUP(VLOOKUP($A30, 'E4 TB Allocation Details'!$A$18:$L$214, MATCH("A &amp; G ID", 'E4 TB Allocation Details'!$A$18:$L$18, 0),FALSE), 'E2 Allocators'!$B$15:$W$358, MATCH('O5 Details by Class &amp; Accounts'!CA$18, 'E2 Allocators'!$B$15:$W$15, 0),FALSE)*$E30)</f>
        <v>0</v>
      </c>
      <c r="CB30" s="1322">
        <f>IF(ISERROR(VLOOKUP(VLOOKUP($A30, 'E4 TB Allocation Details'!$A$18:$L$214, MATCH("A &amp; G ID", 'E4 TB Allocation Details'!$A$18:$L$18, 0),FALSE), 'E2 Allocators'!$B$15:$W$358, MATCH('O5 Details by Class &amp; Accounts'!CB$18, 'E2 Allocators'!$B$15:$W$15, 0),FALSE)*$E30), 0, VLOOKUP(VLOOKUP($A30, 'E4 TB Allocation Details'!$A$18:$L$214, MATCH("A &amp; G ID", 'E4 TB Allocation Details'!$A$18:$L$18, 0),FALSE), 'E2 Allocators'!$B$15:$W$358, MATCH('O5 Details by Class &amp; Accounts'!CB$18, 'E2 Allocators'!$B$15:$W$15, 0),FALSE)*$E30)</f>
        <v>0</v>
      </c>
      <c r="CC30" s="1322">
        <f>IF(ISERROR(VLOOKUP(VLOOKUP($A30, 'E4 TB Allocation Details'!$A$18:$L$214, MATCH("A &amp; G ID", 'E4 TB Allocation Details'!$A$18:$L$18, 0),FALSE), 'E2 Allocators'!$B$15:$W$358, MATCH('O5 Details by Class &amp; Accounts'!CC$18, 'E2 Allocators'!$B$15:$W$15, 0),FALSE)*$E30), 0, VLOOKUP(VLOOKUP($A30, 'E4 TB Allocation Details'!$A$18:$L$214, MATCH("A &amp; G ID", 'E4 TB Allocation Details'!$A$18:$L$18, 0),FALSE), 'E2 Allocators'!$B$15:$W$358, MATCH('O5 Details by Class &amp; Accounts'!CC$18, 'E2 Allocators'!$B$15:$W$15, 0),FALSE)*$E30)</f>
        <v>0</v>
      </c>
      <c r="CD30" s="1322">
        <f>IF(ISERROR(VLOOKUP(VLOOKUP($A30, 'E4 TB Allocation Details'!$A$18:$L$214, MATCH("A &amp; G ID", 'E4 TB Allocation Details'!$A$18:$L$18, 0),FALSE), 'E2 Allocators'!$B$15:$W$358, MATCH('O5 Details by Class &amp; Accounts'!CD$18, 'E2 Allocators'!$B$15:$W$15, 0),FALSE)*$E30), 0, VLOOKUP(VLOOKUP($A30, 'E4 TB Allocation Details'!$A$18:$L$214, MATCH("A &amp; G ID", 'E4 TB Allocation Details'!$A$18:$L$18, 0),FALSE), 'E2 Allocators'!$B$15:$W$358, MATCH('O5 Details by Class &amp; Accounts'!CD$18, 'E2 Allocators'!$B$15:$W$15, 0),FALSE)*$E30)</f>
        <v>0</v>
      </c>
      <c r="CE30" s="1322">
        <f>IF(ISERROR(VLOOKUP(VLOOKUP($A30, 'E4 TB Allocation Details'!$A$18:$L$214, MATCH("A &amp; G ID", 'E4 TB Allocation Details'!$A$18:$L$18, 0),FALSE), 'E2 Allocators'!$B$15:$W$358, MATCH('O5 Details by Class &amp; Accounts'!CE$18, 'E2 Allocators'!$B$15:$W$15, 0),FALSE)*$E30), 0, VLOOKUP(VLOOKUP($A30, 'E4 TB Allocation Details'!$A$18:$L$214, MATCH("A &amp; G ID", 'E4 TB Allocation Details'!$A$18:$L$18, 0),FALSE), 'E2 Allocators'!$B$15:$W$358, MATCH('O5 Details by Class &amp; Accounts'!CE$18, 'E2 Allocators'!$B$15:$W$15, 0),FALSE)*$E30)</f>
        <v>0</v>
      </c>
      <c r="CF30" s="1322">
        <f>IF(ISERROR(VLOOKUP(VLOOKUP($A30, 'E4 TB Allocation Details'!$A$18:$L$214, MATCH("A &amp; G ID", 'E4 TB Allocation Details'!$A$18:$L$18, 0),FALSE), 'E2 Allocators'!$B$15:$W$358, MATCH('O5 Details by Class &amp; Accounts'!CF$18, 'E2 Allocators'!$B$15:$W$15, 0),FALSE)*$E30), 0, VLOOKUP(VLOOKUP($A30, 'E4 TB Allocation Details'!$A$18:$L$214, MATCH("A &amp; G ID", 'E4 TB Allocation Details'!$A$18:$L$18, 0),FALSE), 'E2 Allocators'!$B$15:$W$358, MATCH('O5 Details by Class &amp; Accounts'!CF$18, 'E2 Allocators'!$B$15:$W$15, 0),FALSE)*$E30)</f>
        <v>0</v>
      </c>
      <c r="CG30" s="1322">
        <f>IF(ISERROR(VLOOKUP(VLOOKUP($A30, 'E4 TB Allocation Details'!$A$18:$L$214, MATCH("A &amp; G ID", 'E4 TB Allocation Details'!$A$18:$L$18, 0),FALSE), 'E2 Allocators'!$B$15:$W$358, MATCH('O5 Details by Class &amp; Accounts'!CG$18, 'E2 Allocators'!$B$15:$W$15, 0),FALSE)*$E30), 0, VLOOKUP(VLOOKUP($A30, 'E4 TB Allocation Details'!$A$18:$L$214, MATCH("A &amp; G ID", 'E4 TB Allocation Details'!$A$18:$L$18, 0),FALSE), 'E2 Allocators'!$B$15:$W$358, MATCH('O5 Details by Class &amp; Accounts'!CG$18, 'E2 Allocators'!$B$15:$W$15, 0),FALSE)*$E30)</f>
        <v>0</v>
      </c>
      <c r="CH30" s="1322">
        <f>IF(ISERROR(VLOOKUP(VLOOKUP($A30, 'E4 TB Allocation Details'!$A$18:$L$214, MATCH("A &amp; G ID", 'E4 TB Allocation Details'!$A$18:$L$18, 0),FALSE), 'E2 Allocators'!$B$15:$W$358, MATCH('O5 Details by Class &amp; Accounts'!CH$18, 'E2 Allocators'!$B$15:$W$15, 0),FALSE)*$E30), 0, VLOOKUP(VLOOKUP($A30, 'E4 TB Allocation Details'!$A$18:$L$214, MATCH("A &amp; G ID", 'E4 TB Allocation Details'!$A$18:$L$18, 0),FALSE), 'E2 Allocators'!$B$15:$W$358, MATCH('O5 Details by Class &amp; Accounts'!CH$18, 'E2 Allocators'!$B$15:$W$15, 0),FALSE)*$E30)</f>
        <v>0</v>
      </c>
      <c r="CI30" s="1322">
        <f>IF(ISERROR(VLOOKUP(VLOOKUP($A30, 'E4 TB Allocation Details'!$A$18:$L$214, MATCH("A &amp; G ID", 'E4 TB Allocation Details'!$A$18:$L$18, 0),FALSE), 'E2 Allocators'!$B$15:$W$358, MATCH('O5 Details by Class &amp; Accounts'!CI$18, 'E2 Allocators'!$B$15:$W$15, 0),FALSE)*$E30), 0, VLOOKUP(VLOOKUP($A30, 'E4 TB Allocation Details'!$A$18:$L$214, MATCH("A &amp; G ID", 'E4 TB Allocation Details'!$A$18:$L$18, 0),FALSE), 'E2 Allocators'!$B$15:$W$358, MATCH('O5 Details by Class &amp; Accounts'!CI$18, 'E2 Allocators'!$B$15:$W$15, 0),FALSE)*$E30)</f>
        <v>0</v>
      </c>
      <c r="CJ30" s="1322">
        <f>IF(ISERROR(VLOOKUP(VLOOKUP($A30, 'E4 TB Allocation Details'!$A$18:$L$214, MATCH("A &amp; G ID", 'E4 TB Allocation Details'!$A$18:$L$18, 0),FALSE), 'E2 Allocators'!$B$15:$W$358, MATCH('O5 Details by Class &amp; Accounts'!CJ$18, 'E2 Allocators'!$B$15:$W$15, 0),FALSE)*$E30), 0, VLOOKUP(VLOOKUP($A30, 'E4 TB Allocation Details'!$A$18:$L$214, MATCH("A &amp; G ID", 'E4 TB Allocation Details'!$A$18:$L$18, 0),FALSE), 'E2 Allocators'!$B$15:$W$358, MATCH('O5 Details by Class &amp; Accounts'!CJ$18, 'E2 Allocators'!$B$15:$W$15, 0),FALSE)*$E30)</f>
        <v>0</v>
      </c>
      <c r="CK30" s="1322">
        <f>IF(ISERROR(VLOOKUP(VLOOKUP($A30, 'E4 TB Allocation Details'!$A$18:$L$214, MATCH("A &amp; G ID", 'E4 TB Allocation Details'!$A$18:$L$18, 0),FALSE), 'E2 Allocators'!$B$15:$W$358, MATCH('O5 Details by Class &amp; Accounts'!CK$18, 'E2 Allocators'!$B$15:$W$15, 0),FALSE)*$E30), 0, VLOOKUP(VLOOKUP($A30, 'E4 TB Allocation Details'!$A$18:$L$214, MATCH("A &amp; G ID", 'E4 TB Allocation Details'!$A$18:$L$18, 0),FALSE), 'E2 Allocators'!$B$15:$W$358, MATCH('O5 Details by Class &amp; Accounts'!CK$18, 'E2 Allocators'!$B$15:$W$15, 0),FALSE)*$E30)</f>
        <v>0</v>
      </c>
      <c r="CL30" s="1322">
        <f>IF(ISERROR(VLOOKUP(VLOOKUP($A30, 'E4 TB Allocation Details'!$A$18:$L$214, MATCH("A &amp; G ID", 'E4 TB Allocation Details'!$A$18:$L$18, 0),FALSE), 'E2 Allocators'!$B$15:$W$358, MATCH('O5 Details by Class &amp; Accounts'!CL$18, 'E2 Allocators'!$B$15:$W$15, 0),FALSE)*$E30), 0, VLOOKUP(VLOOKUP($A30, 'E4 TB Allocation Details'!$A$18:$L$214, MATCH("A &amp; G ID", 'E4 TB Allocation Details'!$A$18:$L$18, 0),FALSE), 'E2 Allocators'!$B$15:$W$358, MATCH('O5 Details by Class &amp; Accounts'!CL$18, 'E2 Allocators'!$B$15:$W$15, 0),FALSE)*$E30)</f>
        <v>0</v>
      </c>
      <c r="CM30" s="1322">
        <f>IF(ISERROR(VLOOKUP(VLOOKUP($A30, 'E4 TB Allocation Details'!$A$18:$L$214, MATCH("A &amp; G ID", 'E4 TB Allocation Details'!$A$18:$L$18, 0),FALSE), 'E2 Allocators'!$B$15:$W$358, MATCH('O5 Details by Class &amp; Accounts'!CM$18, 'E2 Allocators'!$B$15:$W$15, 0),FALSE)*$E30), 0, VLOOKUP(VLOOKUP($A30, 'E4 TB Allocation Details'!$A$18:$L$214, MATCH("A &amp; G ID", 'E4 TB Allocation Details'!$A$18:$L$18, 0),FALSE), 'E2 Allocators'!$B$15:$W$358, MATCH('O5 Details by Class &amp; Accounts'!CM$18, 'E2 Allocators'!$B$15:$W$15, 0),FALSE)*$E30)</f>
        <v>0</v>
      </c>
      <c r="CN30" s="1322">
        <f t="shared" si="5"/>
        <v>0</v>
      </c>
      <c r="CO30" s="1651">
        <f t="shared" si="4"/>
        <v>0</v>
      </c>
      <c r="CQ30" s="1899" t="e">
        <v>#N/A</v>
      </c>
    </row>
    <row r="31" spans="1:95" s="64" customFormat="1" ht="12.75" x14ac:dyDescent="0.2">
      <c r="A31" s="1088" t="s">
        <v>821</v>
      </c>
      <c r="B31" s="1089" t="s">
        <v>363</v>
      </c>
      <c r="C31" s="1648">
        <f>IF(ISERROR(VLOOKUP($A31,'I3 TB Data'!$A$19:$H$483,MATCH('O5 Details by Class &amp; Accounts'!$C$18, 'I3 TB Data'!$A$19:$H$19,0),0)), 0, VLOOKUP($A31,'I3 TB Data'!$A$19:$H$483,MATCH('O5 Details by Class &amp; Accounts'!$C$18,'I3 TB Data'!$A$19:$H$19,0),0))</f>
        <v>0</v>
      </c>
      <c r="D31" s="1649">
        <f>'I4 BO ASSETS'!E28</f>
        <v>0</v>
      </c>
      <c r="E31" s="1648">
        <f t="shared" si="6"/>
        <v>0</v>
      </c>
      <c r="F31" s="1650">
        <f>IF(ISERROR(VLOOKUP($A31, 'E1 Categorization'!A33:E124, MATCH("Customer Component", 'E1 Categorization'!$A$33:$E$33,0), 0)), 0, IF(VLOOKUP($A31, 'E1 Categorization'!A33:E124, MATCH("Customer Component", 'E1 Categorization'!$A$33:$E$33,0), 0)=0, 'O5 Details by Class &amp; Accounts'!$E31, IF(AND(VLOOKUP($A31, 'E1 Categorization'!A33:E124, MATCH("Customer Component", 'E1 Categorization'!$A$33:$E$33,0), 0) &gt;0, VLOOKUP($A31, 'E1 Categorization'!A33:E124, MATCH("Customer Component", 'E1 Categorization'!$A$33:$E$33,0), 0)&lt;1), 'O5 Details by Class &amp; Accounts'!$E31*(1-VLOOKUP($A31, 'E1 Categorization'!A33:E124, MATCH("Customer Component", 'E1 Categorization'!$A$33:$E$33,0), 0)), 0)))</f>
        <v>0</v>
      </c>
      <c r="G31" s="1650">
        <f>IF(ISERROR(VLOOKUP($A31, 'E1 Categorization'!A33:E124, MATCH("Customer Component", 'E1 Categorization'!$A$33:$E$33,0), 0)),0, IF(VLOOKUP($A31, 'E1 Categorization'!A33:E124, MATCH("Customer Component", 'E1 Categorization'!$A$33:$E$33,0), 0)=0, 0, IF(AND(VLOOKUP($A31, 'E1 Categorization'!A33:E124, MATCH("Customer Component", 'E1 Categorization'!$A$33:$E$33,0), 0) &gt;0, VLOOKUP($A31, 'E1 Categorization'!A33:E124, MATCH("Customer Component", 'E1 Categorization'!$A$33:$E$33,0), 0)&lt;1), 'O5 Details by Class &amp; Accounts'!$E31*(VLOOKUP($A31, 'E1 Categorization'!A33:E124, MATCH("Customer Component", 'E1 Categorization'!$A$33:$E$33,0), 0)), 'O5 Details by Class &amp; Accounts'!$E31)))</f>
        <v>0</v>
      </c>
      <c r="H31" s="1322">
        <f t="shared" si="0"/>
        <v>0</v>
      </c>
      <c r="I31" s="1322">
        <f>IF(ISERROR(VLOOKUP(VLOOKUP($A31, 'E4 TB Allocation Details'!$A$18:$L$214, MATCH("Demand ID", 'E4 TB Allocation Details'!$A$18:$L$18, 0),FALSE), 'E2 Allocators'!$B$15:$W$358, MATCH('O5 Details by Class &amp; Accounts'!I$18, 'E2 Allocators'!$B$15:$W$15, 0),FALSE)*$F31), 0, VLOOKUP(VLOOKUP($A31, 'E4 TB Allocation Details'!$A$18:$L$214, MATCH("Demand ID", 'E4 TB Allocation Details'!$A$18:$L$18, 0),FALSE), 'E2 Allocators'!$B$15:$W$358, MATCH('O5 Details by Class &amp; Accounts'!I$18, 'E2 Allocators'!$B$15:$W$15, 0),FALSE)*$F31)</f>
        <v>0</v>
      </c>
      <c r="J31" s="1322">
        <f>IF(ISERROR(VLOOKUP(VLOOKUP($A31, 'E4 TB Allocation Details'!$A$18:$L$214, MATCH("Demand ID", 'E4 TB Allocation Details'!$A$18:$L$18, 0),FALSE), 'E2 Allocators'!$B$15:$W$358, MATCH('O5 Details by Class &amp; Accounts'!J$18, 'E2 Allocators'!$B$15:$W$15, 0),FALSE)*$F31), 0, VLOOKUP(VLOOKUP($A31, 'E4 TB Allocation Details'!$A$18:$L$214, MATCH("Demand ID", 'E4 TB Allocation Details'!$A$18:$L$18, 0),FALSE), 'E2 Allocators'!$B$15:$W$358, MATCH('O5 Details by Class &amp; Accounts'!J$18, 'E2 Allocators'!$B$15:$W$15, 0),FALSE)*$F31)</f>
        <v>0</v>
      </c>
      <c r="K31" s="1322">
        <f>IF(ISERROR(VLOOKUP(VLOOKUP($A31, 'E4 TB Allocation Details'!$A$18:$L$214, MATCH("Demand ID", 'E4 TB Allocation Details'!$A$18:$L$18, 0),FALSE), 'E2 Allocators'!$B$15:$W$358, MATCH('O5 Details by Class &amp; Accounts'!K$18, 'E2 Allocators'!$B$15:$W$15, 0),FALSE)*$F31), 0, VLOOKUP(VLOOKUP($A31, 'E4 TB Allocation Details'!$A$18:$L$214, MATCH("Demand ID", 'E4 TB Allocation Details'!$A$18:$L$18, 0),FALSE), 'E2 Allocators'!$B$15:$W$358, MATCH('O5 Details by Class &amp; Accounts'!K$18, 'E2 Allocators'!$B$15:$W$15, 0),FALSE)*$F31)</f>
        <v>0</v>
      </c>
      <c r="L31" s="1322">
        <f>IF(ISERROR(VLOOKUP(VLOOKUP($A31, 'E4 TB Allocation Details'!$A$18:$L$214, MATCH("Demand ID", 'E4 TB Allocation Details'!$A$18:$L$18, 0),FALSE), 'E2 Allocators'!$B$15:$W$358, MATCH('O5 Details by Class &amp; Accounts'!L$18, 'E2 Allocators'!$B$15:$W$15, 0),FALSE)*$F31), 0, VLOOKUP(VLOOKUP($A31, 'E4 TB Allocation Details'!$A$18:$L$214, MATCH("Demand ID", 'E4 TB Allocation Details'!$A$18:$L$18, 0),FALSE), 'E2 Allocators'!$B$15:$W$358, MATCH('O5 Details by Class &amp; Accounts'!L$18, 'E2 Allocators'!$B$15:$W$15, 0),FALSE)*$F31)</f>
        <v>0</v>
      </c>
      <c r="M31" s="1322">
        <f>IF(ISERROR(VLOOKUP(VLOOKUP($A31, 'E4 TB Allocation Details'!$A$18:$L$214, MATCH("Demand ID", 'E4 TB Allocation Details'!$A$18:$L$18, 0),FALSE), 'E2 Allocators'!$B$15:$W$358, MATCH('O5 Details by Class &amp; Accounts'!M$18, 'E2 Allocators'!$B$15:$W$15, 0),FALSE)*$F31), 0, VLOOKUP(VLOOKUP($A31, 'E4 TB Allocation Details'!$A$18:$L$214, MATCH("Demand ID", 'E4 TB Allocation Details'!$A$18:$L$18, 0),FALSE), 'E2 Allocators'!$B$15:$W$358, MATCH('O5 Details by Class &amp; Accounts'!M$18, 'E2 Allocators'!$B$15:$W$15, 0),FALSE)*$F31)</f>
        <v>0</v>
      </c>
      <c r="N31" s="1322">
        <f>IF(ISERROR(VLOOKUP(VLOOKUP($A31, 'E4 TB Allocation Details'!$A$18:$L$214, MATCH("Demand ID", 'E4 TB Allocation Details'!$A$18:$L$18, 0),FALSE), 'E2 Allocators'!$B$15:$W$358, MATCH('O5 Details by Class &amp; Accounts'!N$18, 'E2 Allocators'!$B$15:$W$15, 0),FALSE)*$F31), 0, VLOOKUP(VLOOKUP($A31, 'E4 TB Allocation Details'!$A$18:$L$214, MATCH("Demand ID", 'E4 TB Allocation Details'!$A$18:$L$18, 0),FALSE), 'E2 Allocators'!$B$15:$W$358, MATCH('O5 Details by Class &amp; Accounts'!N$18, 'E2 Allocators'!$B$15:$W$15, 0),FALSE)*$F31)</f>
        <v>0</v>
      </c>
      <c r="O31" s="1322">
        <f>IF(ISERROR(VLOOKUP(VLOOKUP($A31, 'E4 TB Allocation Details'!$A$18:$L$214, MATCH("Demand ID", 'E4 TB Allocation Details'!$A$18:$L$18, 0),FALSE), 'E2 Allocators'!$B$15:$W$358, MATCH('O5 Details by Class &amp; Accounts'!O$18, 'E2 Allocators'!$B$15:$W$15, 0),FALSE)*$F31), 0, VLOOKUP(VLOOKUP($A31, 'E4 TB Allocation Details'!$A$18:$L$214, MATCH("Demand ID", 'E4 TB Allocation Details'!$A$18:$L$18, 0),FALSE), 'E2 Allocators'!$B$15:$W$358, MATCH('O5 Details by Class &amp; Accounts'!O$18, 'E2 Allocators'!$B$15:$W$15, 0),FALSE)*$F31)</f>
        <v>0</v>
      </c>
      <c r="P31" s="1322">
        <f>IF(ISERROR(VLOOKUP(VLOOKUP($A31, 'E4 TB Allocation Details'!$A$18:$L$214, MATCH("Demand ID", 'E4 TB Allocation Details'!$A$18:$L$18, 0),FALSE), 'E2 Allocators'!$B$15:$W$358, MATCH('O5 Details by Class &amp; Accounts'!P$18, 'E2 Allocators'!$B$15:$W$15, 0),FALSE)*$F31), 0, VLOOKUP(VLOOKUP($A31, 'E4 TB Allocation Details'!$A$18:$L$214, MATCH("Demand ID", 'E4 TB Allocation Details'!$A$18:$L$18, 0),FALSE), 'E2 Allocators'!$B$15:$W$358, MATCH('O5 Details by Class &amp; Accounts'!P$18, 'E2 Allocators'!$B$15:$W$15, 0),FALSE)*$F31)</f>
        <v>0</v>
      </c>
      <c r="Q31" s="1322">
        <f>IF(ISERROR(VLOOKUP(VLOOKUP($A31, 'E4 TB Allocation Details'!$A$18:$L$214, MATCH("Demand ID", 'E4 TB Allocation Details'!$A$18:$L$18, 0),FALSE), 'E2 Allocators'!$B$15:$W$358, MATCH('O5 Details by Class &amp; Accounts'!Q$18, 'E2 Allocators'!$B$15:$W$15, 0),FALSE)*$F31), 0, VLOOKUP(VLOOKUP($A31, 'E4 TB Allocation Details'!$A$18:$L$214, MATCH("Demand ID", 'E4 TB Allocation Details'!$A$18:$L$18, 0),FALSE), 'E2 Allocators'!$B$15:$W$358, MATCH('O5 Details by Class &amp; Accounts'!Q$18, 'E2 Allocators'!$B$15:$W$15, 0),FALSE)*$F31)</f>
        <v>0</v>
      </c>
      <c r="R31" s="1322">
        <f>IF(ISERROR(VLOOKUP(VLOOKUP($A31, 'E4 TB Allocation Details'!$A$18:$L$214, MATCH("Demand ID", 'E4 TB Allocation Details'!$A$18:$L$18, 0),FALSE), 'E2 Allocators'!$B$15:$W$358, MATCH('O5 Details by Class &amp; Accounts'!R$18, 'E2 Allocators'!$B$15:$W$15, 0),FALSE)*$F31), 0, VLOOKUP(VLOOKUP($A31, 'E4 TB Allocation Details'!$A$18:$L$214, MATCH("Demand ID", 'E4 TB Allocation Details'!$A$18:$L$18, 0),FALSE), 'E2 Allocators'!$B$15:$W$358, MATCH('O5 Details by Class &amp; Accounts'!R$18, 'E2 Allocators'!$B$15:$W$15, 0),FALSE)*$F31)</f>
        <v>0</v>
      </c>
      <c r="S31" s="1322">
        <f>IF(ISERROR(VLOOKUP(VLOOKUP($A31, 'E4 TB Allocation Details'!$A$18:$L$214, MATCH("Demand ID", 'E4 TB Allocation Details'!$A$18:$L$18, 0),FALSE), 'E2 Allocators'!$B$15:$W$358, MATCH('O5 Details by Class &amp; Accounts'!S$18, 'E2 Allocators'!$B$15:$W$15, 0),FALSE)*$F31), 0, VLOOKUP(VLOOKUP($A31, 'E4 TB Allocation Details'!$A$18:$L$214, MATCH("Demand ID", 'E4 TB Allocation Details'!$A$18:$L$18, 0),FALSE), 'E2 Allocators'!$B$15:$W$358, MATCH('O5 Details by Class &amp; Accounts'!S$18, 'E2 Allocators'!$B$15:$W$15, 0),FALSE)*$F31)</f>
        <v>0</v>
      </c>
      <c r="T31" s="1322">
        <f>IF(ISERROR(VLOOKUP(VLOOKUP($A31, 'E4 TB Allocation Details'!$A$18:$L$214, MATCH("Demand ID", 'E4 TB Allocation Details'!$A$18:$L$18, 0),FALSE), 'E2 Allocators'!$B$15:$W$358, MATCH('O5 Details by Class &amp; Accounts'!T$18, 'E2 Allocators'!$B$15:$W$15, 0),FALSE)*$F31), 0, VLOOKUP(VLOOKUP($A31, 'E4 TB Allocation Details'!$A$18:$L$214, MATCH("Demand ID", 'E4 TB Allocation Details'!$A$18:$L$18, 0),FALSE), 'E2 Allocators'!$B$15:$W$358, MATCH('O5 Details by Class &amp; Accounts'!T$18, 'E2 Allocators'!$B$15:$W$15, 0),FALSE)*$F31)</f>
        <v>0</v>
      </c>
      <c r="U31" s="1322">
        <f>IF(ISERROR(VLOOKUP(VLOOKUP($A31, 'E4 TB Allocation Details'!$A$18:$L$214, MATCH("Demand ID", 'E4 TB Allocation Details'!$A$18:$L$18, 0),FALSE), 'E2 Allocators'!$B$15:$W$358, MATCH('O5 Details by Class &amp; Accounts'!U$18, 'E2 Allocators'!$B$15:$W$15, 0),FALSE)*$F31), 0, VLOOKUP(VLOOKUP($A31, 'E4 TB Allocation Details'!$A$18:$L$214, MATCH("Demand ID", 'E4 TB Allocation Details'!$A$18:$L$18, 0),FALSE), 'E2 Allocators'!$B$15:$W$358, MATCH('O5 Details by Class &amp; Accounts'!U$18, 'E2 Allocators'!$B$15:$W$15, 0),FALSE)*$F31)</f>
        <v>0</v>
      </c>
      <c r="V31" s="1322">
        <f>IF(ISERROR(VLOOKUP(VLOOKUP($A31, 'E4 TB Allocation Details'!$A$18:$L$214, MATCH("Demand ID", 'E4 TB Allocation Details'!$A$18:$L$18, 0),FALSE), 'E2 Allocators'!$B$15:$W$358, MATCH('O5 Details by Class &amp; Accounts'!V$18, 'E2 Allocators'!$B$15:$W$15, 0),FALSE)*$F31), 0, VLOOKUP(VLOOKUP($A31, 'E4 TB Allocation Details'!$A$18:$L$214, MATCH("Demand ID", 'E4 TB Allocation Details'!$A$18:$L$18, 0),FALSE), 'E2 Allocators'!$B$15:$W$358, MATCH('O5 Details by Class &amp; Accounts'!V$18, 'E2 Allocators'!$B$15:$W$15, 0),FALSE)*$F31)</f>
        <v>0</v>
      </c>
      <c r="W31" s="1322">
        <f>IF(ISERROR(VLOOKUP(VLOOKUP($A31, 'E4 TB Allocation Details'!$A$18:$L$214, MATCH("Demand ID", 'E4 TB Allocation Details'!$A$18:$L$18, 0),FALSE), 'E2 Allocators'!$B$15:$W$358, MATCH('O5 Details by Class &amp; Accounts'!W$18, 'E2 Allocators'!$B$15:$W$15, 0),FALSE)*$F31), 0, VLOOKUP(VLOOKUP($A31, 'E4 TB Allocation Details'!$A$18:$L$214, MATCH("Demand ID", 'E4 TB Allocation Details'!$A$18:$L$18, 0),FALSE), 'E2 Allocators'!$B$15:$W$358, MATCH('O5 Details by Class &amp; Accounts'!W$18, 'E2 Allocators'!$B$15:$W$15, 0),FALSE)*$F31)</f>
        <v>0</v>
      </c>
      <c r="X31" s="1322">
        <f>IF(ISERROR(VLOOKUP(VLOOKUP($A31, 'E4 TB Allocation Details'!$A$18:$L$214, MATCH("Demand ID", 'E4 TB Allocation Details'!$A$18:$L$18, 0),FALSE), 'E2 Allocators'!$B$15:$W$358, MATCH('O5 Details by Class &amp; Accounts'!X$18, 'E2 Allocators'!$B$15:$W$15, 0),FALSE)*$F31), 0, VLOOKUP(VLOOKUP($A31, 'E4 TB Allocation Details'!$A$18:$L$214, MATCH("Demand ID", 'E4 TB Allocation Details'!$A$18:$L$18, 0),FALSE), 'E2 Allocators'!$B$15:$W$358, MATCH('O5 Details by Class &amp; Accounts'!X$18, 'E2 Allocators'!$B$15:$W$15, 0),FALSE)*$F31)</f>
        <v>0</v>
      </c>
      <c r="Y31" s="1322">
        <f>IF(ISERROR(VLOOKUP(VLOOKUP($A31, 'E4 TB Allocation Details'!$A$18:$L$214, MATCH("Demand ID", 'E4 TB Allocation Details'!$A$18:$L$18, 0),FALSE), 'E2 Allocators'!$B$15:$W$358, MATCH('O5 Details by Class &amp; Accounts'!Y$18, 'E2 Allocators'!$B$15:$W$15, 0),FALSE)*$F31), 0, VLOOKUP(VLOOKUP($A31, 'E4 TB Allocation Details'!$A$18:$L$214, MATCH("Demand ID", 'E4 TB Allocation Details'!$A$18:$L$18, 0),FALSE), 'E2 Allocators'!$B$15:$W$358, MATCH('O5 Details by Class &amp; Accounts'!Y$18, 'E2 Allocators'!$B$15:$W$15, 0),FALSE)*$F31)</f>
        <v>0</v>
      </c>
      <c r="Z31" s="1322">
        <f>IF(ISERROR(VLOOKUP(VLOOKUP($A31, 'E4 TB Allocation Details'!$A$18:$L$214, MATCH("Demand ID", 'E4 TB Allocation Details'!$A$18:$L$18, 0),FALSE), 'E2 Allocators'!$B$15:$W$358, MATCH('O5 Details by Class &amp; Accounts'!Z$18, 'E2 Allocators'!$B$15:$W$15, 0),FALSE)*$F31), 0, VLOOKUP(VLOOKUP($A31, 'E4 TB Allocation Details'!$A$18:$L$214, MATCH("Demand ID", 'E4 TB Allocation Details'!$A$18:$L$18, 0),FALSE), 'E2 Allocators'!$B$15:$W$358, MATCH('O5 Details by Class &amp; Accounts'!Z$18, 'E2 Allocators'!$B$15:$W$15, 0),FALSE)*$F31)</f>
        <v>0</v>
      </c>
      <c r="AA31" s="1322">
        <f>IF(ISERROR(VLOOKUP(VLOOKUP($A31, 'E4 TB Allocation Details'!$A$18:$L$214, MATCH("Demand ID", 'E4 TB Allocation Details'!$A$18:$L$18, 0),FALSE), 'E2 Allocators'!$B$15:$W$358, MATCH('O5 Details by Class &amp; Accounts'!AA$18, 'E2 Allocators'!$B$15:$W$15, 0),FALSE)*$F31), 0, VLOOKUP(VLOOKUP($A31, 'E4 TB Allocation Details'!$A$18:$L$214, MATCH("Demand ID", 'E4 TB Allocation Details'!$A$18:$L$18, 0),FALSE), 'E2 Allocators'!$B$15:$W$358, MATCH('O5 Details by Class &amp; Accounts'!AA$18, 'E2 Allocators'!$B$15:$W$15, 0),FALSE)*$F31)</f>
        <v>0</v>
      </c>
      <c r="AB31" s="1322">
        <f>IF(ISERROR(VLOOKUP(VLOOKUP($A31, 'E4 TB Allocation Details'!$A$18:$L$214, MATCH("Demand ID", 'E4 TB Allocation Details'!$A$18:$L$18, 0),FALSE), 'E2 Allocators'!$B$15:$W$358, MATCH('O5 Details by Class &amp; Accounts'!AB$18, 'E2 Allocators'!$B$15:$W$15, 0),FALSE)*$F31), 0, VLOOKUP(VLOOKUP($A31, 'E4 TB Allocation Details'!$A$18:$L$214, MATCH("Demand ID", 'E4 TB Allocation Details'!$A$18:$L$18, 0),FALSE), 'E2 Allocators'!$B$15:$W$358, MATCH('O5 Details by Class &amp; Accounts'!AB$18, 'E2 Allocators'!$B$15:$W$15, 0),FALSE)*$F31)</f>
        <v>0</v>
      </c>
      <c r="AC31" s="1322">
        <f t="shared" si="1"/>
        <v>0</v>
      </c>
      <c r="AD31" s="1322">
        <f>IF(ISERROR(VLOOKUP(VLOOKUP($A31, 'E4 TB Allocation Details'!$A$18:$L$214, MATCH("Customer ID", 'E4 TB Allocation Details'!$A$18:$L$18, 0),FALSE), 'E2 Allocators'!$B$15:$W$358, MATCH('O5 Details by Class &amp; Accounts'!AD$18, 'E2 Allocators'!$B$15:$W$15, 0),FALSE)*$G31), 0, VLOOKUP(VLOOKUP($A31, 'E4 TB Allocation Details'!$A$18:$L$214, MATCH("Customer ID", 'E4 TB Allocation Details'!$A$18:$L$18, 0),FALSE), 'E2 Allocators'!$B$15:$W$358, MATCH('O5 Details by Class &amp; Accounts'!AD$18, 'E2 Allocators'!$B$15:$W$15, 0),FALSE)*$G31)</f>
        <v>0</v>
      </c>
      <c r="AE31" s="1322">
        <f>IF(ISERROR(VLOOKUP(VLOOKUP($A31, 'E4 TB Allocation Details'!$A$18:$L$214, MATCH("Customer ID", 'E4 TB Allocation Details'!$A$18:$L$18, 0),FALSE), 'E2 Allocators'!$B$15:$W$358, MATCH('O5 Details by Class &amp; Accounts'!AE$18, 'E2 Allocators'!$B$15:$W$15, 0),FALSE)*$G31), 0, VLOOKUP(VLOOKUP($A31, 'E4 TB Allocation Details'!$A$18:$L$214, MATCH("Customer ID", 'E4 TB Allocation Details'!$A$18:$L$18, 0),FALSE), 'E2 Allocators'!$B$15:$W$358, MATCH('O5 Details by Class &amp; Accounts'!AE$18, 'E2 Allocators'!$B$15:$W$15, 0),FALSE)*$G31)</f>
        <v>0</v>
      </c>
      <c r="AF31" s="1322">
        <f>IF(ISERROR(VLOOKUP(VLOOKUP($A31, 'E4 TB Allocation Details'!$A$18:$L$214, MATCH("Customer ID", 'E4 TB Allocation Details'!$A$18:$L$18, 0),FALSE), 'E2 Allocators'!$B$15:$W$358, MATCH('O5 Details by Class &amp; Accounts'!AF$18, 'E2 Allocators'!$B$15:$W$15, 0),FALSE)*$G31), 0, VLOOKUP(VLOOKUP($A31, 'E4 TB Allocation Details'!$A$18:$L$214, MATCH("Customer ID", 'E4 TB Allocation Details'!$A$18:$L$18, 0),FALSE), 'E2 Allocators'!$B$15:$W$358, MATCH('O5 Details by Class &amp; Accounts'!AF$18, 'E2 Allocators'!$B$15:$W$15, 0),FALSE)*$G31)</f>
        <v>0</v>
      </c>
      <c r="AG31" s="1322">
        <f>IF(ISERROR(VLOOKUP(VLOOKUP($A31, 'E4 TB Allocation Details'!$A$18:$L$214, MATCH("Customer ID", 'E4 TB Allocation Details'!$A$18:$L$18, 0),FALSE), 'E2 Allocators'!$B$15:$W$358, MATCH('O5 Details by Class &amp; Accounts'!AG$18, 'E2 Allocators'!$B$15:$W$15, 0),FALSE)*$G31), 0, VLOOKUP(VLOOKUP($A31, 'E4 TB Allocation Details'!$A$18:$L$214, MATCH("Customer ID", 'E4 TB Allocation Details'!$A$18:$L$18, 0),FALSE), 'E2 Allocators'!$B$15:$W$358, MATCH('O5 Details by Class &amp; Accounts'!AG$18, 'E2 Allocators'!$B$15:$W$15, 0),FALSE)*$G31)</f>
        <v>0</v>
      </c>
      <c r="AH31" s="1322">
        <f>IF(ISERROR(VLOOKUP(VLOOKUP($A31, 'E4 TB Allocation Details'!$A$18:$L$214, MATCH("Customer ID", 'E4 TB Allocation Details'!$A$18:$L$18, 0),FALSE), 'E2 Allocators'!$B$15:$W$358, MATCH('O5 Details by Class &amp; Accounts'!AH$18, 'E2 Allocators'!$B$15:$W$15, 0),FALSE)*$G31), 0, VLOOKUP(VLOOKUP($A31, 'E4 TB Allocation Details'!$A$18:$L$214, MATCH("Customer ID", 'E4 TB Allocation Details'!$A$18:$L$18, 0),FALSE), 'E2 Allocators'!$B$15:$W$358, MATCH('O5 Details by Class &amp; Accounts'!AH$18, 'E2 Allocators'!$B$15:$W$15, 0),FALSE)*$G31)</f>
        <v>0</v>
      </c>
      <c r="AI31" s="1322">
        <f>IF(ISERROR(VLOOKUP(VLOOKUP($A31, 'E4 TB Allocation Details'!$A$18:$L$214, MATCH("Customer ID", 'E4 TB Allocation Details'!$A$18:$L$18, 0),FALSE), 'E2 Allocators'!$B$15:$W$358, MATCH('O5 Details by Class &amp; Accounts'!AI$18, 'E2 Allocators'!$B$15:$W$15, 0),FALSE)*$G31), 0, VLOOKUP(VLOOKUP($A31, 'E4 TB Allocation Details'!$A$18:$L$214, MATCH("Customer ID", 'E4 TB Allocation Details'!$A$18:$L$18, 0),FALSE), 'E2 Allocators'!$B$15:$W$358, MATCH('O5 Details by Class &amp; Accounts'!AI$18, 'E2 Allocators'!$B$15:$W$15, 0),FALSE)*$G31)</f>
        <v>0</v>
      </c>
      <c r="AJ31" s="1322">
        <f>IF(ISERROR(VLOOKUP(VLOOKUP($A31, 'E4 TB Allocation Details'!$A$18:$L$214, MATCH("Customer ID", 'E4 TB Allocation Details'!$A$18:$L$18, 0),FALSE), 'E2 Allocators'!$B$15:$W$358, MATCH('O5 Details by Class &amp; Accounts'!AJ$18, 'E2 Allocators'!$B$15:$W$15, 0),FALSE)*$G31), 0, VLOOKUP(VLOOKUP($A31, 'E4 TB Allocation Details'!$A$18:$L$214, MATCH("Customer ID", 'E4 TB Allocation Details'!$A$18:$L$18, 0),FALSE), 'E2 Allocators'!$B$15:$W$358, MATCH('O5 Details by Class &amp; Accounts'!AJ$18, 'E2 Allocators'!$B$15:$W$15, 0),FALSE)*$G31)</f>
        <v>0</v>
      </c>
      <c r="AK31" s="1322">
        <f>IF(ISERROR(VLOOKUP(VLOOKUP($A31, 'E4 TB Allocation Details'!$A$18:$L$214, MATCH("Customer ID", 'E4 TB Allocation Details'!$A$18:$L$18, 0),FALSE), 'E2 Allocators'!$B$15:$W$358, MATCH('O5 Details by Class &amp; Accounts'!AK$18, 'E2 Allocators'!$B$15:$W$15, 0),FALSE)*$G31), 0, VLOOKUP(VLOOKUP($A31, 'E4 TB Allocation Details'!$A$18:$L$214, MATCH("Customer ID", 'E4 TB Allocation Details'!$A$18:$L$18, 0),FALSE), 'E2 Allocators'!$B$15:$W$358, MATCH('O5 Details by Class &amp; Accounts'!AK$18, 'E2 Allocators'!$B$15:$W$15, 0),FALSE)*$G31)</f>
        <v>0</v>
      </c>
      <c r="AL31" s="1322">
        <f>IF(ISERROR(VLOOKUP(VLOOKUP($A31, 'E4 TB Allocation Details'!$A$18:$L$214, MATCH("Customer ID", 'E4 TB Allocation Details'!$A$18:$L$18, 0),FALSE), 'E2 Allocators'!$B$15:$W$358, MATCH('O5 Details by Class &amp; Accounts'!AL$18, 'E2 Allocators'!$B$15:$W$15, 0),FALSE)*$G31), 0, VLOOKUP(VLOOKUP($A31, 'E4 TB Allocation Details'!$A$18:$L$214, MATCH("Customer ID", 'E4 TB Allocation Details'!$A$18:$L$18, 0),FALSE), 'E2 Allocators'!$B$15:$W$358, MATCH('O5 Details by Class &amp; Accounts'!AL$18, 'E2 Allocators'!$B$15:$W$15, 0),FALSE)*$G31)</f>
        <v>0</v>
      </c>
      <c r="AM31" s="1322">
        <f>IF(ISERROR(VLOOKUP(VLOOKUP($A31, 'E4 TB Allocation Details'!$A$18:$L$214, MATCH("Customer ID", 'E4 TB Allocation Details'!$A$18:$L$18, 0),FALSE), 'E2 Allocators'!$B$15:$W$358, MATCH('O5 Details by Class &amp; Accounts'!AM$18, 'E2 Allocators'!$B$15:$W$15, 0),FALSE)*$G31), 0, VLOOKUP(VLOOKUP($A31, 'E4 TB Allocation Details'!$A$18:$L$214, MATCH("Customer ID", 'E4 TB Allocation Details'!$A$18:$L$18, 0),FALSE), 'E2 Allocators'!$B$15:$W$358, MATCH('O5 Details by Class &amp; Accounts'!AM$18, 'E2 Allocators'!$B$15:$W$15, 0),FALSE)*$G31)</f>
        <v>0</v>
      </c>
      <c r="AN31" s="1322">
        <f>IF(ISERROR(VLOOKUP(VLOOKUP($A31, 'E4 TB Allocation Details'!$A$18:$L$214, MATCH("Customer ID", 'E4 TB Allocation Details'!$A$18:$L$18, 0),FALSE), 'E2 Allocators'!$B$15:$W$358, MATCH('O5 Details by Class &amp; Accounts'!AN$18, 'E2 Allocators'!$B$15:$W$15, 0),FALSE)*$G31), 0, VLOOKUP(VLOOKUP($A31, 'E4 TB Allocation Details'!$A$18:$L$214, MATCH("Customer ID", 'E4 TB Allocation Details'!$A$18:$L$18, 0),FALSE), 'E2 Allocators'!$B$15:$W$358, MATCH('O5 Details by Class &amp; Accounts'!AN$18, 'E2 Allocators'!$B$15:$W$15, 0),FALSE)*$G31)</f>
        <v>0</v>
      </c>
      <c r="AO31" s="1322">
        <f>IF(ISERROR(VLOOKUP(VLOOKUP($A31, 'E4 TB Allocation Details'!$A$18:$L$214, MATCH("Customer ID", 'E4 TB Allocation Details'!$A$18:$L$18, 0),FALSE), 'E2 Allocators'!$B$15:$W$358, MATCH('O5 Details by Class &amp; Accounts'!AO$18, 'E2 Allocators'!$B$15:$W$15, 0),FALSE)*$G31), 0, VLOOKUP(VLOOKUP($A31, 'E4 TB Allocation Details'!$A$18:$L$214, MATCH("Customer ID", 'E4 TB Allocation Details'!$A$18:$L$18, 0),FALSE), 'E2 Allocators'!$B$15:$W$358, MATCH('O5 Details by Class &amp; Accounts'!AO$18, 'E2 Allocators'!$B$15:$W$15, 0),FALSE)*$G31)</f>
        <v>0</v>
      </c>
      <c r="AP31" s="1322">
        <f>IF(ISERROR(VLOOKUP(VLOOKUP($A31, 'E4 TB Allocation Details'!$A$18:$L$214, MATCH("Customer ID", 'E4 TB Allocation Details'!$A$18:$L$18, 0),FALSE), 'E2 Allocators'!$B$15:$W$358, MATCH('O5 Details by Class &amp; Accounts'!AP$18, 'E2 Allocators'!$B$15:$W$15, 0),FALSE)*$G31), 0, VLOOKUP(VLOOKUP($A31, 'E4 TB Allocation Details'!$A$18:$L$214, MATCH("Customer ID", 'E4 TB Allocation Details'!$A$18:$L$18, 0),FALSE), 'E2 Allocators'!$B$15:$W$358, MATCH('O5 Details by Class &amp; Accounts'!AP$18, 'E2 Allocators'!$B$15:$W$15, 0),FALSE)*$G31)</f>
        <v>0</v>
      </c>
      <c r="AQ31" s="1322">
        <f>IF(ISERROR(VLOOKUP(VLOOKUP($A31, 'E4 TB Allocation Details'!$A$18:$L$214, MATCH("Customer ID", 'E4 TB Allocation Details'!$A$18:$L$18, 0),FALSE), 'E2 Allocators'!$B$15:$W$358, MATCH('O5 Details by Class &amp; Accounts'!AQ$18, 'E2 Allocators'!$B$15:$W$15, 0),FALSE)*$G31), 0, VLOOKUP(VLOOKUP($A31, 'E4 TB Allocation Details'!$A$18:$L$214, MATCH("Customer ID", 'E4 TB Allocation Details'!$A$18:$L$18, 0),FALSE), 'E2 Allocators'!$B$15:$W$358, MATCH('O5 Details by Class &amp; Accounts'!AQ$18, 'E2 Allocators'!$B$15:$W$15, 0),FALSE)*$G31)</f>
        <v>0</v>
      </c>
      <c r="AR31" s="1322">
        <f>IF(ISERROR(VLOOKUP(VLOOKUP($A31, 'E4 TB Allocation Details'!$A$18:$L$214, MATCH("Customer ID", 'E4 TB Allocation Details'!$A$18:$L$18, 0),FALSE), 'E2 Allocators'!$B$15:$W$358, MATCH('O5 Details by Class &amp; Accounts'!AR$18, 'E2 Allocators'!$B$15:$W$15, 0),FALSE)*$G31), 0, VLOOKUP(VLOOKUP($A31, 'E4 TB Allocation Details'!$A$18:$L$214, MATCH("Customer ID", 'E4 TB Allocation Details'!$A$18:$L$18, 0),FALSE), 'E2 Allocators'!$B$15:$W$358, MATCH('O5 Details by Class &amp; Accounts'!AR$18, 'E2 Allocators'!$B$15:$W$15, 0),FALSE)*$G31)</f>
        <v>0</v>
      </c>
      <c r="AS31" s="1322">
        <f>IF(ISERROR(VLOOKUP(VLOOKUP($A31, 'E4 TB Allocation Details'!$A$18:$L$214, MATCH("Customer ID", 'E4 TB Allocation Details'!$A$18:$L$18, 0),FALSE), 'E2 Allocators'!$B$15:$W$358, MATCH('O5 Details by Class &amp; Accounts'!AS$18, 'E2 Allocators'!$B$15:$W$15, 0),FALSE)*$G31), 0, VLOOKUP(VLOOKUP($A31, 'E4 TB Allocation Details'!$A$18:$L$214, MATCH("Customer ID", 'E4 TB Allocation Details'!$A$18:$L$18, 0),FALSE), 'E2 Allocators'!$B$15:$W$358, MATCH('O5 Details by Class &amp; Accounts'!AS$18, 'E2 Allocators'!$B$15:$W$15, 0),FALSE)*$G31)</f>
        <v>0</v>
      </c>
      <c r="AT31" s="1322">
        <f>IF(ISERROR(VLOOKUP(VLOOKUP($A31, 'E4 TB Allocation Details'!$A$18:$L$214, MATCH("Customer ID", 'E4 TB Allocation Details'!$A$18:$L$18, 0),FALSE), 'E2 Allocators'!$B$15:$W$358, MATCH('O5 Details by Class &amp; Accounts'!AT$18, 'E2 Allocators'!$B$15:$W$15, 0),FALSE)*$G31), 0, VLOOKUP(VLOOKUP($A31, 'E4 TB Allocation Details'!$A$18:$L$214, MATCH("Customer ID", 'E4 TB Allocation Details'!$A$18:$L$18, 0),FALSE), 'E2 Allocators'!$B$15:$W$358, MATCH('O5 Details by Class &amp; Accounts'!AT$18, 'E2 Allocators'!$B$15:$W$15, 0),FALSE)*$G31)</f>
        <v>0</v>
      </c>
      <c r="AU31" s="1322">
        <f>IF(ISERROR(VLOOKUP(VLOOKUP($A31, 'E4 TB Allocation Details'!$A$18:$L$214, MATCH("Customer ID", 'E4 TB Allocation Details'!$A$18:$L$18, 0),FALSE), 'E2 Allocators'!$B$15:$W$358, MATCH('O5 Details by Class &amp; Accounts'!AU$18, 'E2 Allocators'!$B$15:$W$15, 0),FALSE)*$G31), 0, VLOOKUP(VLOOKUP($A31, 'E4 TB Allocation Details'!$A$18:$L$214, MATCH("Customer ID", 'E4 TB Allocation Details'!$A$18:$L$18, 0),FALSE), 'E2 Allocators'!$B$15:$W$358, MATCH('O5 Details by Class &amp; Accounts'!AU$18, 'E2 Allocators'!$B$15:$W$15, 0),FALSE)*$G31)</f>
        <v>0</v>
      </c>
      <c r="AV31" s="1322">
        <f>IF(ISERROR(VLOOKUP(VLOOKUP($A31, 'E4 TB Allocation Details'!$A$18:$L$214, MATCH("Customer ID", 'E4 TB Allocation Details'!$A$18:$L$18, 0),FALSE), 'E2 Allocators'!$B$15:$W$358, MATCH('O5 Details by Class &amp; Accounts'!AV$18, 'E2 Allocators'!$B$15:$W$15, 0),FALSE)*$G31), 0, VLOOKUP(VLOOKUP($A31, 'E4 TB Allocation Details'!$A$18:$L$214, MATCH("Customer ID", 'E4 TB Allocation Details'!$A$18:$L$18, 0),FALSE), 'E2 Allocators'!$B$15:$W$358, MATCH('O5 Details by Class &amp; Accounts'!AV$18, 'E2 Allocators'!$B$15:$W$15, 0),FALSE)*$G31)</f>
        <v>0</v>
      </c>
      <c r="AW31" s="1322">
        <f>IF(ISERROR(VLOOKUP(VLOOKUP($A31, 'E4 TB Allocation Details'!$A$18:$L$214, MATCH("Customer ID", 'E4 TB Allocation Details'!$A$18:$L$18, 0),FALSE), 'E2 Allocators'!$B$15:$W$358, MATCH('O5 Details by Class &amp; Accounts'!AW$18, 'E2 Allocators'!$B$15:$W$15, 0),FALSE)*$G31), 0, VLOOKUP(VLOOKUP($A31, 'E4 TB Allocation Details'!$A$18:$L$214, MATCH("Customer ID", 'E4 TB Allocation Details'!$A$18:$L$18, 0),FALSE), 'E2 Allocators'!$B$15:$W$358, MATCH('O5 Details by Class &amp; Accounts'!AW$18, 'E2 Allocators'!$B$15:$W$15, 0),FALSE)*$G31)</f>
        <v>0</v>
      </c>
      <c r="AX31" s="1322">
        <f t="shared" si="2"/>
        <v>0</v>
      </c>
      <c r="AY31" s="1322">
        <f>IF(ISERROR(VLOOKUP(VLOOKUP($A31, 'E4 TB Allocation Details'!$A$18:$L$214, MATCH("Misc ID", 'E4 TB Allocation Details'!$A$18:$L$18, 0),FALSE), 'E2 Allocators'!$B$15:$W$358, MATCH('O5 Details by Class &amp; Accounts'!AY$18, 'E2 Allocators'!$B$15:$W$15, 0),FALSE)*$E31), 0, VLOOKUP(VLOOKUP($A31, 'E4 TB Allocation Details'!$A$18:$L$214, MATCH("Misc ID", 'E4 TB Allocation Details'!$A$18:$L$18, 0),FALSE), 'E2 Allocators'!$B$15:$W$358, MATCH('O5 Details by Class &amp; Accounts'!AY$18, 'E2 Allocators'!$B$15:$W$15, 0),FALSE)*$E31)</f>
        <v>0</v>
      </c>
      <c r="AZ31" s="1322">
        <f>IF(ISERROR(VLOOKUP(VLOOKUP($A31, 'E4 TB Allocation Details'!$A$18:$L$214, MATCH("Misc ID", 'E4 TB Allocation Details'!$A$18:$L$18, 0),FALSE), 'E2 Allocators'!$B$15:$W$358, MATCH('O5 Details by Class &amp; Accounts'!AZ$18, 'E2 Allocators'!$B$15:$W$15, 0),FALSE)*$E31), 0, VLOOKUP(VLOOKUP($A31, 'E4 TB Allocation Details'!$A$18:$L$214, MATCH("Misc ID", 'E4 TB Allocation Details'!$A$18:$L$18, 0),FALSE), 'E2 Allocators'!$B$15:$W$358, MATCH('O5 Details by Class &amp; Accounts'!AZ$18, 'E2 Allocators'!$B$15:$W$15, 0),FALSE)*$E31)</f>
        <v>0</v>
      </c>
      <c r="BA31" s="1322">
        <f>IF(ISERROR(VLOOKUP(VLOOKUP($A31, 'E4 TB Allocation Details'!$A$18:$L$214, MATCH("Misc ID", 'E4 TB Allocation Details'!$A$18:$L$18, 0),FALSE), 'E2 Allocators'!$B$15:$W$358, MATCH('O5 Details by Class &amp; Accounts'!BA$18, 'E2 Allocators'!$B$15:$W$15, 0),FALSE)*$E31), 0, VLOOKUP(VLOOKUP($A31, 'E4 TB Allocation Details'!$A$18:$L$214, MATCH("Misc ID", 'E4 TB Allocation Details'!$A$18:$L$18, 0),FALSE), 'E2 Allocators'!$B$15:$W$358, MATCH('O5 Details by Class &amp; Accounts'!BA$18, 'E2 Allocators'!$B$15:$W$15, 0),FALSE)*$E31)</f>
        <v>0</v>
      </c>
      <c r="BB31" s="1322">
        <f>IF(ISERROR(VLOOKUP(VLOOKUP($A31, 'E4 TB Allocation Details'!$A$18:$L$214, MATCH("Misc ID", 'E4 TB Allocation Details'!$A$18:$L$18, 0),FALSE), 'E2 Allocators'!$B$15:$W$358, MATCH('O5 Details by Class &amp; Accounts'!BB$18, 'E2 Allocators'!$B$15:$W$15, 0),FALSE)*$E31), 0, VLOOKUP(VLOOKUP($A31, 'E4 TB Allocation Details'!$A$18:$L$214, MATCH("Misc ID", 'E4 TB Allocation Details'!$A$18:$L$18, 0),FALSE), 'E2 Allocators'!$B$15:$W$358, MATCH('O5 Details by Class &amp; Accounts'!BB$18, 'E2 Allocators'!$B$15:$W$15, 0),FALSE)*$E31)</f>
        <v>0</v>
      </c>
      <c r="BC31" s="1322">
        <f>IF(ISERROR(VLOOKUP(VLOOKUP($A31, 'E4 TB Allocation Details'!$A$18:$L$214, MATCH("Misc ID", 'E4 TB Allocation Details'!$A$18:$L$18, 0),FALSE), 'E2 Allocators'!$B$15:$W$358, MATCH('O5 Details by Class &amp; Accounts'!BC$18, 'E2 Allocators'!$B$15:$W$15, 0),FALSE)*$E31), 0, VLOOKUP(VLOOKUP($A31, 'E4 TB Allocation Details'!$A$18:$L$214, MATCH("Misc ID", 'E4 TB Allocation Details'!$A$18:$L$18, 0),FALSE), 'E2 Allocators'!$B$15:$W$358, MATCH('O5 Details by Class &amp; Accounts'!BC$18, 'E2 Allocators'!$B$15:$W$15, 0),FALSE)*$E31)</f>
        <v>0</v>
      </c>
      <c r="BD31" s="1322">
        <f>IF(ISERROR(VLOOKUP(VLOOKUP($A31, 'E4 TB Allocation Details'!$A$18:$L$214, MATCH("Misc ID", 'E4 TB Allocation Details'!$A$18:$L$18, 0),FALSE), 'E2 Allocators'!$B$15:$W$358, MATCH('O5 Details by Class &amp; Accounts'!BD$18, 'E2 Allocators'!$B$15:$W$15, 0),FALSE)*$E31), 0, VLOOKUP(VLOOKUP($A31, 'E4 TB Allocation Details'!$A$18:$L$214, MATCH("Misc ID", 'E4 TB Allocation Details'!$A$18:$L$18, 0),FALSE), 'E2 Allocators'!$B$15:$W$358, MATCH('O5 Details by Class &amp; Accounts'!BD$18, 'E2 Allocators'!$B$15:$W$15, 0),FALSE)*$E31)</f>
        <v>0</v>
      </c>
      <c r="BE31" s="1322">
        <f>IF(ISERROR(VLOOKUP(VLOOKUP($A31, 'E4 TB Allocation Details'!$A$18:$L$214, MATCH("Misc ID", 'E4 TB Allocation Details'!$A$18:$L$18, 0),FALSE), 'E2 Allocators'!$B$15:$W$358, MATCH('O5 Details by Class &amp; Accounts'!BE$18, 'E2 Allocators'!$B$15:$W$15, 0),FALSE)*$E31), 0, VLOOKUP(VLOOKUP($A31, 'E4 TB Allocation Details'!$A$18:$L$214, MATCH("Misc ID", 'E4 TB Allocation Details'!$A$18:$L$18, 0),FALSE), 'E2 Allocators'!$B$15:$W$358, MATCH('O5 Details by Class &amp; Accounts'!BE$18, 'E2 Allocators'!$B$15:$W$15, 0),FALSE)*$E31)</f>
        <v>0</v>
      </c>
      <c r="BF31" s="1322">
        <f>IF(ISERROR(VLOOKUP(VLOOKUP($A31, 'E4 TB Allocation Details'!$A$18:$L$214, MATCH("Misc ID", 'E4 TB Allocation Details'!$A$18:$L$18, 0),FALSE), 'E2 Allocators'!$B$15:$W$358, MATCH('O5 Details by Class &amp; Accounts'!BF$18, 'E2 Allocators'!$B$15:$W$15, 0),FALSE)*$E31), 0, VLOOKUP(VLOOKUP($A31, 'E4 TB Allocation Details'!$A$18:$L$214, MATCH("Misc ID", 'E4 TB Allocation Details'!$A$18:$L$18, 0),FALSE), 'E2 Allocators'!$B$15:$W$358, MATCH('O5 Details by Class &amp; Accounts'!BF$18, 'E2 Allocators'!$B$15:$W$15, 0),FALSE)*$E31)</f>
        <v>0</v>
      </c>
      <c r="BG31" s="1322">
        <f>IF(ISERROR(VLOOKUP(VLOOKUP($A31, 'E4 TB Allocation Details'!$A$18:$L$214, MATCH("Misc ID", 'E4 TB Allocation Details'!$A$18:$L$18, 0),FALSE), 'E2 Allocators'!$B$15:$W$358, MATCH('O5 Details by Class &amp; Accounts'!BG$18, 'E2 Allocators'!$B$15:$W$15, 0),FALSE)*$E31), 0, VLOOKUP(VLOOKUP($A31, 'E4 TB Allocation Details'!$A$18:$L$214, MATCH("Misc ID", 'E4 TB Allocation Details'!$A$18:$L$18, 0),FALSE), 'E2 Allocators'!$B$15:$W$358, MATCH('O5 Details by Class &amp; Accounts'!BG$18, 'E2 Allocators'!$B$15:$W$15, 0),FALSE)*$E31)</f>
        <v>0</v>
      </c>
      <c r="BH31" s="1322">
        <f>IF(ISERROR(VLOOKUP(VLOOKUP($A31, 'E4 TB Allocation Details'!$A$18:$L$214, MATCH("Misc ID", 'E4 TB Allocation Details'!$A$18:$L$18, 0),FALSE), 'E2 Allocators'!$B$15:$W$358, MATCH('O5 Details by Class &amp; Accounts'!BH$18, 'E2 Allocators'!$B$15:$W$15, 0),FALSE)*$E31), 0, VLOOKUP(VLOOKUP($A31, 'E4 TB Allocation Details'!$A$18:$L$214, MATCH("Misc ID", 'E4 TB Allocation Details'!$A$18:$L$18, 0),FALSE), 'E2 Allocators'!$B$15:$W$358, MATCH('O5 Details by Class &amp; Accounts'!BH$18, 'E2 Allocators'!$B$15:$W$15, 0),FALSE)*$E31)</f>
        <v>0</v>
      </c>
      <c r="BI31" s="1322">
        <f>IF(ISERROR(VLOOKUP(VLOOKUP($A31, 'E4 TB Allocation Details'!$A$18:$L$214, MATCH("Misc ID", 'E4 TB Allocation Details'!$A$18:$L$18, 0),FALSE), 'E2 Allocators'!$B$15:$W$358, MATCH('O5 Details by Class &amp; Accounts'!BI$18, 'E2 Allocators'!$B$15:$W$15, 0),FALSE)*$E31), 0, VLOOKUP(VLOOKUP($A31, 'E4 TB Allocation Details'!$A$18:$L$214, MATCH("Misc ID", 'E4 TB Allocation Details'!$A$18:$L$18, 0),FALSE), 'E2 Allocators'!$B$15:$W$358, MATCH('O5 Details by Class &amp; Accounts'!BI$18, 'E2 Allocators'!$B$15:$W$15, 0),FALSE)*$E31)</f>
        <v>0</v>
      </c>
      <c r="BJ31" s="1322">
        <f>IF(ISERROR(VLOOKUP(VLOOKUP($A31, 'E4 TB Allocation Details'!$A$18:$L$214, MATCH("Misc ID", 'E4 TB Allocation Details'!$A$18:$L$18, 0),FALSE), 'E2 Allocators'!$B$15:$W$358, MATCH('O5 Details by Class &amp; Accounts'!BJ$18, 'E2 Allocators'!$B$15:$W$15, 0),FALSE)*$E31), 0, VLOOKUP(VLOOKUP($A31, 'E4 TB Allocation Details'!$A$18:$L$214, MATCH("Misc ID", 'E4 TB Allocation Details'!$A$18:$L$18, 0),FALSE), 'E2 Allocators'!$B$15:$W$358, MATCH('O5 Details by Class &amp; Accounts'!BJ$18, 'E2 Allocators'!$B$15:$W$15, 0),FALSE)*$E31)</f>
        <v>0</v>
      </c>
      <c r="BK31" s="1322">
        <f>IF(ISERROR(VLOOKUP(VLOOKUP($A31, 'E4 TB Allocation Details'!$A$18:$L$214, MATCH("Misc ID", 'E4 TB Allocation Details'!$A$18:$L$18, 0),FALSE), 'E2 Allocators'!$B$15:$W$358, MATCH('O5 Details by Class &amp; Accounts'!BK$18, 'E2 Allocators'!$B$15:$W$15, 0),FALSE)*$E31), 0, VLOOKUP(VLOOKUP($A31, 'E4 TB Allocation Details'!$A$18:$L$214, MATCH("Misc ID", 'E4 TB Allocation Details'!$A$18:$L$18, 0),FALSE), 'E2 Allocators'!$B$15:$W$358, MATCH('O5 Details by Class &amp; Accounts'!BK$18, 'E2 Allocators'!$B$15:$W$15, 0),FALSE)*$E31)</f>
        <v>0</v>
      </c>
      <c r="BL31" s="1322">
        <f>IF(ISERROR(VLOOKUP(VLOOKUP($A31, 'E4 TB Allocation Details'!$A$18:$L$214, MATCH("Misc ID", 'E4 TB Allocation Details'!$A$18:$L$18, 0),FALSE), 'E2 Allocators'!$B$15:$W$358, MATCH('O5 Details by Class &amp; Accounts'!BL$18, 'E2 Allocators'!$B$15:$W$15, 0),FALSE)*$E31), 0, VLOOKUP(VLOOKUP($A31, 'E4 TB Allocation Details'!$A$18:$L$214, MATCH("Misc ID", 'E4 TB Allocation Details'!$A$18:$L$18, 0),FALSE), 'E2 Allocators'!$B$15:$W$358, MATCH('O5 Details by Class &amp; Accounts'!BL$18, 'E2 Allocators'!$B$15:$W$15, 0),FALSE)*$E31)</f>
        <v>0</v>
      </c>
      <c r="BM31" s="1322">
        <f>IF(ISERROR(VLOOKUP(VLOOKUP($A31, 'E4 TB Allocation Details'!$A$18:$L$214, MATCH("Misc ID", 'E4 TB Allocation Details'!$A$18:$L$18, 0),FALSE), 'E2 Allocators'!$B$15:$W$358, MATCH('O5 Details by Class &amp; Accounts'!BM$18, 'E2 Allocators'!$B$15:$W$15, 0),FALSE)*$E31), 0, VLOOKUP(VLOOKUP($A31, 'E4 TB Allocation Details'!$A$18:$L$214, MATCH("Misc ID", 'E4 TB Allocation Details'!$A$18:$L$18, 0),FALSE), 'E2 Allocators'!$B$15:$W$358, MATCH('O5 Details by Class &amp; Accounts'!BM$18, 'E2 Allocators'!$B$15:$W$15, 0),FALSE)*$E31)</f>
        <v>0</v>
      </c>
      <c r="BN31" s="1322">
        <f>IF(ISERROR(VLOOKUP(VLOOKUP($A31, 'E4 TB Allocation Details'!$A$18:$L$214, MATCH("Misc ID", 'E4 TB Allocation Details'!$A$18:$L$18, 0),FALSE), 'E2 Allocators'!$B$15:$W$358, MATCH('O5 Details by Class &amp; Accounts'!BN$18, 'E2 Allocators'!$B$15:$W$15, 0),FALSE)*$E31), 0, VLOOKUP(VLOOKUP($A31, 'E4 TB Allocation Details'!$A$18:$L$214, MATCH("Misc ID", 'E4 TB Allocation Details'!$A$18:$L$18, 0),FALSE), 'E2 Allocators'!$B$15:$W$358, MATCH('O5 Details by Class &amp; Accounts'!BN$18, 'E2 Allocators'!$B$15:$W$15, 0),FALSE)*$E31)</f>
        <v>0</v>
      </c>
      <c r="BO31" s="1322">
        <f>IF(ISERROR(VLOOKUP(VLOOKUP($A31, 'E4 TB Allocation Details'!$A$18:$L$214, MATCH("Misc ID", 'E4 TB Allocation Details'!$A$18:$L$18, 0),FALSE), 'E2 Allocators'!$B$15:$W$358, MATCH('O5 Details by Class &amp; Accounts'!BO$18, 'E2 Allocators'!$B$15:$W$15, 0),FALSE)*$E31), 0, VLOOKUP(VLOOKUP($A31, 'E4 TB Allocation Details'!$A$18:$L$214, MATCH("Misc ID", 'E4 TB Allocation Details'!$A$18:$L$18, 0),FALSE), 'E2 Allocators'!$B$15:$W$358, MATCH('O5 Details by Class &amp; Accounts'!BO$18, 'E2 Allocators'!$B$15:$W$15, 0),FALSE)*$E31)</f>
        <v>0</v>
      </c>
      <c r="BP31" s="1322">
        <f>IF(ISERROR(VLOOKUP(VLOOKUP($A31, 'E4 TB Allocation Details'!$A$18:$L$214, MATCH("Misc ID", 'E4 TB Allocation Details'!$A$18:$L$18, 0),FALSE), 'E2 Allocators'!$B$15:$W$358, MATCH('O5 Details by Class &amp; Accounts'!BP$18, 'E2 Allocators'!$B$15:$W$15, 0),FALSE)*$E31), 0, VLOOKUP(VLOOKUP($A31, 'E4 TB Allocation Details'!$A$18:$L$214, MATCH("Misc ID", 'E4 TB Allocation Details'!$A$18:$L$18, 0),FALSE), 'E2 Allocators'!$B$15:$W$358, MATCH('O5 Details by Class &amp; Accounts'!BP$18, 'E2 Allocators'!$B$15:$W$15, 0),FALSE)*$E31)</f>
        <v>0</v>
      </c>
      <c r="BQ31" s="1322">
        <f>IF(ISERROR(VLOOKUP(VLOOKUP($A31, 'E4 TB Allocation Details'!$A$18:$L$214, MATCH("Misc ID", 'E4 TB Allocation Details'!$A$18:$L$18, 0),FALSE), 'E2 Allocators'!$B$15:$W$358, MATCH('O5 Details by Class &amp; Accounts'!BQ$18, 'E2 Allocators'!$B$15:$W$15, 0),FALSE)*$E31), 0, VLOOKUP(VLOOKUP($A31, 'E4 TB Allocation Details'!$A$18:$L$214, MATCH("Misc ID", 'E4 TB Allocation Details'!$A$18:$L$18, 0),FALSE), 'E2 Allocators'!$B$15:$W$358, MATCH('O5 Details by Class &amp; Accounts'!BQ$18, 'E2 Allocators'!$B$15:$W$15, 0),FALSE)*$E31)</f>
        <v>0</v>
      </c>
      <c r="BR31" s="1322">
        <f>IF(ISERROR(VLOOKUP(VLOOKUP($A31, 'E4 TB Allocation Details'!$A$18:$L$214, MATCH("Misc ID", 'E4 TB Allocation Details'!$A$18:$L$18, 0),FALSE), 'E2 Allocators'!$B$15:$W$358, MATCH('O5 Details by Class &amp; Accounts'!BR$18, 'E2 Allocators'!$B$15:$W$15, 0),FALSE)*$E31), 0, VLOOKUP(VLOOKUP($A31, 'E4 TB Allocation Details'!$A$18:$L$214, MATCH("Misc ID", 'E4 TB Allocation Details'!$A$18:$L$18, 0),FALSE), 'E2 Allocators'!$B$15:$W$358, MATCH('O5 Details by Class &amp; Accounts'!BR$18, 'E2 Allocators'!$B$15:$W$15, 0),FALSE)*$E31)</f>
        <v>0</v>
      </c>
      <c r="BS31" s="1322">
        <f t="shared" si="3"/>
        <v>0</v>
      </c>
      <c r="BT31" s="1322">
        <f>IF(ISERROR(VLOOKUP(VLOOKUP($A31, 'E4 TB Allocation Details'!$A$18:$L$214, MATCH("A &amp; G ID", 'E4 TB Allocation Details'!$A$18:$L$18, 0),FALSE), 'E2 Allocators'!$B$15:$W$358, MATCH('O5 Details by Class &amp; Accounts'!BT$18, 'E2 Allocators'!$B$15:$W$15, 0),FALSE)*$E31), 0, VLOOKUP(VLOOKUP($A31, 'E4 TB Allocation Details'!$A$18:$L$214, MATCH("A &amp; G ID", 'E4 TB Allocation Details'!$A$18:$L$18, 0),FALSE), 'E2 Allocators'!$B$15:$W$358, MATCH('O5 Details by Class &amp; Accounts'!BT$18, 'E2 Allocators'!$B$15:$W$15, 0),FALSE)*$E31)</f>
        <v>0</v>
      </c>
      <c r="BU31" s="1322">
        <f>IF(ISERROR(VLOOKUP(VLOOKUP($A31, 'E4 TB Allocation Details'!$A$18:$L$214, MATCH("A &amp; G ID", 'E4 TB Allocation Details'!$A$18:$L$18, 0),FALSE), 'E2 Allocators'!$B$15:$W$358, MATCH('O5 Details by Class &amp; Accounts'!BU$18, 'E2 Allocators'!$B$15:$W$15, 0),FALSE)*$E31), 0, VLOOKUP(VLOOKUP($A31, 'E4 TB Allocation Details'!$A$18:$L$214, MATCH("A &amp; G ID", 'E4 TB Allocation Details'!$A$18:$L$18, 0),FALSE), 'E2 Allocators'!$B$15:$W$358, MATCH('O5 Details by Class &amp; Accounts'!BU$18, 'E2 Allocators'!$B$15:$W$15, 0),FALSE)*$E31)</f>
        <v>0</v>
      </c>
      <c r="BV31" s="1322">
        <f>IF(ISERROR(VLOOKUP(VLOOKUP($A31, 'E4 TB Allocation Details'!$A$18:$L$214, MATCH("A &amp; G ID", 'E4 TB Allocation Details'!$A$18:$L$18, 0),FALSE), 'E2 Allocators'!$B$15:$W$358, MATCH('O5 Details by Class &amp; Accounts'!BV$18, 'E2 Allocators'!$B$15:$W$15, 0),FALSE)*$E31), 0, VLOOKUP(VLOOKUP($A31, 'E4 TB Allocation Details'!$A$18:$L$214, MATCH("A &amp; G ID", 'E4 TB Allocation Details'!$A$18:$L$18, 0),FALSE), 'E2 Allocators'!$B$15:$W$358, MATCH('O5 Details by Class &amp; Accounts'!BV$18, 'E2 Allocators'!$B$15:$W$15, 0),FALSE)*$E31)</f>
        <v>0</v>
      </c>
      <c r="BW31" s="1322">
        <f>IF(ISERROR(VLOOKUP(VLOOKUP($A31, 'E4 TB Allocation Details'!$A$18:$L$214, MATCH("A &amp; G ID", 'E4 TB Allocation Details'!$A$18:$L$18, 0),FALSE), 'E2 Allocators'!$B$15:$W$358, MATCH('O5 Details by Class &amp; Accounts'!BW$18, 'E2 Allocators'!$B$15:$W$15, 0),FALSE)*$E31), 0, VLOOKUP(VLOOKUP($A31, 'E4 TB Allocation Details'!$A$18:$L$214, MATCH("A &amp; G ID", 'E4 TB Allocation Details'!$A$18:$L$18, 0),FALSE), 'E2 Allocators'!$B$15:$W$358, MATCH('O5 Details by Class &amp; Accounts'!BW$18, 'E2 Allocators'!$B$15:$W$15, 0),FALSE)*$E31)</f>
        <v>0</v>
      </c>
      <c r="BX31" s="1322">
        <f>IF(ISERROR(VLOOKUP(VLOOKUP($A31, 'E4 TB Allocation Details'!$A$18:$L$214, MATCH("A &amp; G ID", 'E4 TB Allocation Details'!$A$18:$L$18, 0),FALSE), 'E2 Allocators'!$B$15:$W$358, MATCH('O5 Details by Class &amp; Accounts'!BX$18, 'E2 Allocators'!$B$15:$W$15, 0),FALSE)*$E31), 0, VLOOKUP(VLOOKUP($A31, 'E4 TB Allocation Details'!$A$18:$L$214, MATCH("A &amp; G ID", 'E4 TB Allocation Details'!$A$18:$L$18, 0),FALSE), 'E2 Allocators'!$B$15:$W$358, MATCH('O5 Details by Class &amp; Accounts'!BX$18, 'E2 Allocators'!$B$15:$W$15, 0),FALSE)*$E31)</f>
        <v>0</v>
      </c>
      <c r="BY31" s="1322">
        <f>IF(ISERROR(VLOOKUP(VLOOKUP($A31, 'E4 TB Allocation Details'!$A$18:$L$214, MATCH("A &amp; G ID", 'E4 TB Allocation Details'!$A$18:$L$18, 0),FALSE), 'E2 Allocators'!$B$15:$W$358, MATCH('O5 Details by Class &amp; Accounts'!BY$18, 'E2 Allocators'!$B$15:$W$15, 0),FALSE)*$E31), 0, VLOOKUP(VLOOKUP($A31, 'E4 TB Allocation Details'!$A$18:$L$214, MATCH("A &amp; G ID", 'E4 TB Allocation Details'!$A$18:$L$18, 0),FALSE), 'E2 Allocators'!$B$15:$W$358, MATCH('O5 Details by Class &amp; Accounts'!BY$18, 'E2 Allocators'!$B$15:$W$15, 0),FALSE)*$E31)</f>
        <v>0</v>
      </c>
      <c r="BZ31" s="1322">
        <f>IF(ISERROR(VLOOKUP(VLOOKUP($A31, 'E4 TB Allocation Details'!$A$18:$L$214, MATCH("A &amp; G ID", 'E4 TB Allocation Details'!$A$18:$L$18, 0),FALSE), 'E2 Allocators'!$B$15:$W$358, MATCH('O5 Details by Class &amp; Accounts'!BZ$18, 'E2 Allocators'!$B$15:$W$15, 0),FALSE)*$E31), 0, VLOOKUP(VLOOKUP($A31, 'E4 TB Allocation Details'!$A$18:$L$214, MATCH("A &amp; G ID", 'E4 TB Allocation Details'!$A$18:$L$18, 0),FALSE), 'E2 Allocators'!$B$15:$W$358, MATCH('O5 Details by Class &amp; Accounts'!BZ$18, 'E2 Allocators'!$B$15:$W$15, 0),FALSE)*$E31)</f>
        <v>0</v>
      </c>
      <c r="CA31" s="1322">
        <f>IF(ISERROR(VLOOKUP(VLOOKUP($A31, 'E4 TB Allocation Details'!$A$18:$L$214, MATCH("A &amp; G ID", 'E4 TB Allocation Details'!$A$18:$L$18, 0),FALSE), 'E2 Allocators'!$B$15:$W$358, MATCH('O5 Details by Class &amp; Accounts'!CA$18, 'E2 Allocators'!$B$15:$W$15, 0),FALSE)*$E31), 0, VLOOKUP(VLOOKUP($A31, 'E4 TB Allocation Details'!$A$18:$L$214, MATCH("A &amp; G ID", 'E4 TB Allocation Details'!$A$18:$L$18, 0),FALSE), 'E2 Allocators'!$B$15:$W$358, MATCH('O5 Details by Class &amp; Accounts'!CA$18, 'E2 Allocators'!$B$15:$W$15, 0),FALSE)*$E31)</f>
        <v>0</v>
      </c>
      <c r="CB31" s="1322">
        <f>IF(ISERROR(VLOOKUP(VLOOKUP($A31, 'E4 TB Allocation Details'!$A$18:$L$214, MATCH("A &amp; G ID", 'E4 TB Allocation Details'!$A$18:$L$18, 0),FALSE), 'E2 Allocators'!$B$15:$W$358, MATCH('O5 Details by Class &amp; Accounts'!CB$18, 'E2 Allocators'!$B$15:$W$15, 0),FALSE)*$E31), 0, VLOOKUP(VLOOKUP($A31, 'E4 TB Allocation Details'!$A$18:$L$214, MATCH("A &amp; G ID", 'E4 TB Allocation Details'!$A$18:$L$18, 0),FALSE), 'E2 Allocators'!$B$15:$W$358, MATCH('O5 Details by Class &amp; Accounts'!CB$18, 'E2 Allocators'!$B$15:$W$15, 0),FALSE)*$E31)</f>
        <v>0</v>
      </c>
      <c r="CC31" s="1322">
        <f>IF(ISERROR(VLOOKUP(VLOOKUP($A31, 'E4 TB Allocation Details'!$A$18:$L$214, MATCH("A &amp; G ID", 'E4 TB Allocation Details'!$A$18:$L$18, 0),FALSE), 'E2 Allocators'!$B$15:$W$358, MATCH('O5 Details by Class &amp; Accounts'!CC$18, 'E2 Allocators'!$B$15:$W$15, 0),FALSE)*$E31), 0, VLOOKUP(VLOOKUP($A31, 'E4 TB Allocation Details'!$A$18:$L$214, MATCH("A &amp; G ID", 'E4 TB Allocation Details'!$A$18:$L$18, 0),FALSE), 'E2 Allocators'!$B$15:$W$358, MATCH('O5 Details by Class &amp; Accounts'!CC$18, 'E2 Allocators'!$B$15:$W$15, 0),FALSE)*$E31)</f>
        <v>0</v>
      </c>
      <c r="CD31" s="1322">
        <f>IF(ISERROR(VLOOKUP(VLOOKUP($A31, 'E4 TB Allocation Details'!$A$18:$L$214, MATCH("A &amp; G ID", 'E4 TB Allocation Details'!$A$18:$L$18, 0),FALSE), 'E2 Allocators'!$B$15:$W$358, MATCH('O5 Details by Class &amp; Accounts'!CD$18, 'E2 Allocators'!$B$15:$W$15, 0),FALSE)*$E31), 0, VLOOKUP(VLOOKUP($A31, 'E4 TB Allocation Details'!$A$18:$L$214, MATCH("A &amp; G ID", 'E4 TB Allocation Details'!$A$18:$L$18, 0),FALSE), 'E2 Allocators'!$B$15:$W$358, MATCH('O5 Details by Class &amp; Accounts'!CD$18, 'E2 Allocators'!$B$15:$W$15, 0),FALSE)*$E31)</f>
        <v>0</v>
      </c>
      <c r="CE31" s="1322">
        <f>IF(ISERROR(VLOOKUP(VLOOKUP($A31, 'E4 TB Allocation Details'!$A$18:$L$214, MATCH("A &amp; G ID", 'E4 TB Allocation Details'!$A$18:$L$18, 0),FALSE), 'E2 Allocators'!$B$15:$W$358, MATCH('O5 Details by Class &amp; Accounts'!CE$18, 'E2 Allocators'!$B$15:$W$15, 0),FALSE)*$E31), 0, VLOOKUP(VLOOKUP($A31, 'E4 TB Allocation Details'!$A$18:$L$214, MATCH("A &amp; G ID", 'E4 TB Allocation Details'!$A$18:$L$18, 0),FALSE), 'E2 Allocators'!$B$15:$W$358, MATCH('O5 Details by Class &amp; Accounts'!CE$18, 'E2 Allocators'!$B$15:$W$15, 0),FALSE)*$E31)</f>
        <v>0</v>
      </c>
      <c r="CF31" s="1322">
        <f>IF(ISERROR(VLOOKUP(VLOOKUP($A31, 'E4 TB Allocation Details'!$A$18:$L$214, MATCH("A &amp; G ID", 'E4 TB Allocation Details'!$A$18:$L$18, 0),FALSE), 'E2 Allocators'!$B$15:$W$358, MATCH('O5 Details by Class &amp; Accounts'!CF$18, 'E2 Allocators'!$B$15:$W$15, 0),FALSE)*$E31), 0, VLOOKUP(VLOOKUP($A31, 'E4 TB Allocation Details'!$A$18:$L$214, MATCH("A &amp; G ID", 'E4 TB Allocation Details'!$A$18:$L$18, 0),FALSE), 'E2 Allocators'!$B$15:$W$358, MATCH('O5 Details by Class &amp; Accounts'!CF$18, 'E2 Allocators'!$B$15:$W$15, 0),FALSE)*$E31)</f>
        <v>0</v>
      </c>
      <c r="CG31" s="1322">
        <f>IF(ISERROR(VLOOKUP(VLOOKUP($A31, 'E4 TB Allocation Details'!$A$18:$L$214, MATCH("A &amp; G ID", 'E4 TB Allocation Details'!$A$18:$L$18, 0),FALSE), 'E2 Allocators'!$B$15:$W$358, MATCH('O5 Details by Class &amp; Accounts'!CG$18, 'E2 Allocators'!$B$15:$W$15, 0),FALSE)*$E31), 0, VLOOKUP(VLOOKUP($A31, 'E4 TB Allocation Details'!$A$18:$L$214, MATCH("A &amp; G ID", 'E4 TB Allocation Details'!$A$18:$L$18, 0),FALSE), 'E2 Allocators'!$B$15:$W$358, MATCH('O5 Details by Class &amp; Accounts'!CG$18, 'E2 Allocators'!$B$15:$W$15, 0),FALSE)*$E31)</f>
        <v>0</v>
      </c>
      <c r="CH31" s="1322">
        <f>IF(ISERROR(VLOOKUP(VLOOKUP($A31, 'E4 TB Allocation Details'!$A$18:$L$214, MATCH("A &amp; G ID", 'E4 TB Allocation Details'!$A$18:$L$18, 0),FALSE), 'E2 Allocators'!$B$15:$W$358, MATCH('O5 Details by Class &amp; Accounts'!CH$18, 'E2 Allocators'!$B$15:$W$15, 0),FALSE)*$E31), 0, VLOOKUP(VLOOKUP($A31, 'E4 TB Allocation Details'!$A$18:$L$214, MATCH("A &amp; G ID", 'E4 TB Allocation Details'!$A$18:$L$18, 0),FALSE), 'E2 Allocators'!$B$15:$W$358, MATCH('O5 Details by Class &amp; Accounts'!CH$18, 'E2 Allocators'!$B$15:$W$15, 0),FALSE)*$E31)</f>
        <v>0</v>
      </c>
      <c r="CI31" s="1322">
        <f>IF(ISERROR(VLOOKUP(VLOOKUP($A31, 'E4 TB Allocation Details'!$A$18:$L$214, MATCH("A &amp; G ID", 'E4 TB Allocation Details'!$A$18:$L$18, 0),FALSE), 'E2 Allocators'!$B$15:$W$358, MATCH('O5 Details by Class &amp; Accounts'!CI$18, 'E2 Allocators'!$B$15:$W$15, 0),FALSE)*$E31), 0, VLOOKUP(VLOOKUP($A31, 'E4 TB Allocation Details'!$A$18:$L$214, MATCH("A &amp; G ID", 'E4 TB Allocation Details'!$A$18:$L$18, 0),FALSE), 'E2 Allocators'!$B$15:$W$358, MATCH('O5 Details by Class &amp; Accounts'!CI$18, 'E2 Allocators'!$B$15:$W$15, 0),FALSE)*$E31)</f>
        <v>0</v>
      </c>
      <c r="CJ31" s="1322">
        <f>IF(ISERROR(VLOOKUP(VLOOKUP($A31, 'E4 TB Allocation Details'!$A$18:$L$214, MATCH("A &amp; G ID", 'E4 TB Allocation Details'!$A$18:$L$18, 0),FALSE), 'E2 Allocators'!$B$15:$W$358, MATCH('O5 Details by Class &amp; Accounts'!CJ$18, 'E2 Allocators'!$B$15:$W$15, 0),FALSE)*$E31), 0, VLOOKUP(VLOOKUP($A31, 'E4 TB Allocation Details'!$A$18:$L$214, MATCH("A &amp; G ID", 'E4 TB Allocation Details'!$A$18:$L$18, 0),FALSE), 'E2 Allocators'!$B$15:$W$358, MATCH('O5 Details by Class &amp; Accounts'!CJ$18, 'E2 Allocators'!$B$15:$W$15, 0),FALSE)*$E31)</f>
        <v>0</v>
      </c>
      <c r="CK31" s="1322">
        <f>IF(ISERROR(VLOOKUP(VLOOKUP($A31, 'E4 TB Allocation Details'!$A$18:$L$214, MATCH("A &amp; G ID", 'E4 TB Allocation Details'!$A$18:$L$18, 0),FALSE), 'E2 Allocators'!$B$15:$W$358, MATCH('O5 Details by Class &amp; Accounts'!CK$18, 'E2 Allocators'!$B$15:$W$15, 0),FALSE)*$E31), 0, VLOOKUP(VLOOKUP($A31, 'E4 TB Allocation Details'!$A$18:$L$214, MATCH("A &amp; G ID", 'E4 TB Allocation Details'!$A$18:$L$18, 0),FALSE), 'E2 Allocators'!$B$15:$W$358, MATCH('O5 Details by Class &amp; Accounts'!CK$18, 'E2 Allocators'!$B$15:$W$15, 0),FALSE)*$E31)</f>
        <v>0</v>
      </c>
      <c r="CL31" s="1322">
        <f>IF(ISERROR(VLOOKUP(VLOOKUP($A31, 'E4 TB Allocation Details'!$A$18:$L$214, MATCH("A &amp; G ID", 'E4 TB Allocation Details'!$A$18:$L$18, 0),FALSE), 'E2 Allocators'!$B$15:$W$358, MATCH('O5 Details by Class &amp; Accounts'!CL$18, 'E2 Allocators'!$B$15:$W$15, 0),FALSE)*$E31), 0, VLOOKUP(VLOOKUP($A31, 'E4 TB Allocation Details'!$A$18:$L$214, MATCH("A &amp; G ID", 'E4 TB Allocation Details'!$A$18:$L$18, 0),FALSE), 'E2 Allocators'!$B$15:$W$358, MATCH('O5 Details by Class &amp; Accounts'!CL$18, 'E2 Allocators'!$B$15:$W$15, 0),FALSE)*$E31)</f>
        <v>0</v>
      </c>
      <c r="CM31" s="1322">
        <f>IF(ISERROR(VLOOKUP(VLOOKUP($A31, 'E4 TB Allocation Details'!$A$18:$L$214, MATCH("A &amp; G ID", 'E4 TB Allocation Details'!$A$18:$L$18, 0),FALSE), 'E2 Allocators'!$B$15:$W$358, MATCH('O5 Details by Class &amp; Accounts'!CM$18, 'E2 Allocators'!$B$15:$W$15, 0),FALSE)*$E31), 0, VLOOKUP(VLOOKUP($A31, 'E4 TB Allocation Details'!$A$18:$L$214, MATCH("A &amp; G ID", 'E4 TB Allocation Details'!$A$18:$L$18, 0),FALSE), 'E2 Allocators'!$B$15:$W$358, MATCH('O5 Details by Class &amp; Accounts'!CM$18, 'E2 Allocators'!$B$15:$W$15, 0),FALSE)*$E31)</f>
        <v>0</v>
      </c>
      <c r="CN31" s="1322">
        <f t="shared" si="5"/>
        <v>0</v>
      </c>
      <c r="CO31" s="1651">
        <f t="shared" si="4"/>
        <v>0</v>
      </c>
      <c r="CQ31" s="1899" t="inlineStr">
        <is>
          <t/>
        </is>
      </c>
    </row>
    <row r="32" spans="1:95" s="64" customFormat="1" ht="12.75" x14ac:dyDescent="0.2">
      <c r="A32" s="1088" t="s">
        <v>822</v>
      </c>
      <c r="B32" s="1089" t="s">
        <v>364</v>
      </c>
      <c r="C32" s="1648">
        <f>IF(ISERROR(VLOOKUP($A32,'I3 TB Data'!$A$19:$H$483,MATCH('O5 Details by Class &amp; Accounts'!$C$18, 'I3 TB Data'!$A$19:$H$19,0),0)), 0, VLOOKUP($A32,'I3 TB Data'!$A$19:$H$483,MATCH('O5 Details by Class &amp; Accounts'!$C$18,'I3 TB Data'!$A$19:$H$19,0),0))</f>
        <v>0</v>
      </c>
      <c r="D32" s="1649">
        <f>'I4 BO ASSETS'!E29</f>
        <v>0</v>
      </c>
      <c r="E32" s="1648">
        <f t="shared" si="6"/>
        <v>0</v>
      </c>
      <c r="F32" s="1650">
        <f>IF(ISERROR(VLOOKUP($A32, 'E1 Categorization'!A33:E124, MATCH("Customer Component", 'E1 Categorization'!$A$33:$E$33,0), 0)), 0, IF(VLOOKUP($A32, 'E1 Categorization'!A33:E124, MATCH("Customer Component", 'E1 Categorization'!$A$33:$E$33,0), 0)=0, 'O5 Details by Class &amp; Accounts'!$E32, IF(AND(VLOOKUP($A32, 'E1 Categorization'!A33:E124, MATCH("Customer Component", 'E1 Categorization'!$A$33:$E$33,0), 0) &gt;0, VLOOKUP($A32, 'E1 Categorization'!A33:E124, MATCH("Customer Component", 'E1 Categorization'!$A$33:$E$33,0), 0)&lt;1), 'O5 Details by Class &amp; Accounts'!$E32*(1-VLOOKUP($A32, 'E1 Categorization'!A33:E124, MATCH("Customer Component", 'E1 Categorization'!$A$33:$E$33,0), 0)), 0)))</f>
        <v>0</v>
      </c>
      <c r="G32" s="1650">
        <f>IF(ISERROR(VLOOKUP($A32, 'E1 Categorization'!A33:E124, MATCH("Customer Component", 'E1 Categorization'!$A$33:$E$33,0), 0)),0, IF(VLOOKUP($A32, 'E1 Categorization'!A33:E124, MATCH("Customer Component", 'E1 Categorization'!$A$33:$E$33,0), 0)=0, 0, IF(AND(VLOOKUP($A32, 'E1 Categorization'!A33:E124, MATCH("Customer Component", 'E1 Categorization'!$A$33:$E$33,0), 0) &gt;0, VLOOKUP($A32, 'E1 Categorization'!A33:E124, MATCH("Customer Component", 'E1 Categorization'!$A$33:$E$33,0), 0)&lt;1), 'O5 Details by Class &amp; Accounts'!$E32*(VLOOKUP($A32, 'E1 Categorization'!A33:E124, MATCH("Customer Component", 'E1 Categorization'!$A$33:$E$33,0), 0)), 'O5 Details by Class &amp; Accounts'!$E32)))</f>
        <v>0</v>
      </c>
      <c r="H32" s="1322">
        <f t="shared" si="0"/>
        <v>0</v>
      </c>
      <c r="I32" s="1322">
        <f>IF(ISERROR(VLOOKUP(VLOOKUP($A32, 'E4 TB Allocation Details'!$A$18:$L$214, MATCH("Demand ID", 'E4 TB Allocation Details'!$A$18:$L$18, 0),FALSE), 'E2 Allocators'!$B$15:$W$358, MATCH('O5 Details by Class &amp; Accounts'!I$18, 'E2 Allocators'!$B$15:$W$15, 0),FALSE)*$F32), 0, VLOOKUP(VLOOKUP($A32, 'E4 TB Allocation Details'!$A$18:$L$214, MATCH("Demand ID", 'E4 TB Allocation Details'!$A$18:$L$18, 0),FALSE), 'E2 Allocators'!$B$15:$W$358, MATCH('O5 Details by Class &amp; Accounts'!I$18, 'E2 Allocators'!$B$15:$W$15, 0),FALSE)*$F32)</f>
        <v>0</v>
      </c>
      <c r="J32" s="1322">
        <f>IF(ISERROR(VLOOKUP(VLOOKUP($A32, 'E4 TB Allocation Details'!$A$18:$L$214, MATCH("Demand ID", 'E4 TB Allocation Details'!$A$18:$L$18, 0),FALSE), 'E2 Allocators'!$B$15:$W$358, MATCH('O5 Details by Class &amp; Accounts'!J$18, 'E2 Allocators'!$B$15:$W$15, 0),FALSE)*$F32), 0, VLOOKUP(VLOOKUP($A32, 'E4 TB Allocation Details'!$A$18:$L$214, MATCH("Demand ID", 'E4 TB Allocation Details'!$A$18:$L$18, 0),FALSE), 'E2 Allocators'!$B$15:$W$358, MATCH('O5 Details by Class &amp; Accounts'!J$18, 'E2 Allocators'!$B$15:$W$15, 0),FALSE)*$F32)</f>
        <v>0</v>
      </c>
      <c r="K32" s="1322">
        <f>IF(ISERROR(VLOOKUP(VLOOKUP($A32, 'E4 TB Allocation Details'!$A$18:$L$214, MATCH("Demand ID", 'E4 TB Allocation Details'!$A$18:$L$18, 0),FALSE), 'E2 Allocators'!$B$15:$W$358, MATCH('O5 Details by Class &amp; Accounts'!K$18, 'E2 Allocators'!$B$15:$W$15, 0),FALSE)*$F32), 0, VLOOKUP(VLOOKUP($A32, 'E4 TB Allocation Details'!$A$18:$L$214, MATCH("Demand ID", 'E4 TB Allocation Details'!$A$18:$L$18, 0),FALSE), 'E2 Allocators'!$B$15:$W$358, MATCH('O5 Details by Class &amp; Accounts'!K$18, 'E2 Allocators'!$B$15:$W$15, 0),FALSE)*$F32)</f>
        <v>0</v>
      </c>
      <c r="L32" s="1322">
        <f>IF(ISERROR(VLOOKUP(VLOOKUP($A32, 'E4 TB Allocation Details'!$A$18:$L$214, MATCH("Demand ID", 'E4 TB Allocation Details'!$A$18:$L$18, 0),FALSE), 'E2 Allocators'!$B$15:$W$358, MATCH('O5 Details by Class &amp; Accounts'!L$18, 'E2 Allocators'!$B$15:$W$15, 0),FALSE)*$F32), 0, VLOOKUP(VLOOKUP($A32, 'E4 TB Allocation Details'!$A$18:$L$214, MATCH("Demand ID", 'E4 TB Allocation Details'!$A$18:$L$18, 0),FALSE), 'E2 Allocators'!$B$15:$W$358, MATCH('O5 Details by Class &amp; Accounts'!L$18, 'E2 Allocators'!$B$15:$W$15, 0),FALSE)*$F32)</f>
        <v>0</v>
      </c>
      <c r="M32" s="1322">
        <f>IF(ISERROR(VLOOKUP(VLOOKUP($A32, 'E4 TB Allocation Details'!$A$18:$L$214, MATCH("Demand ID", 'E4 TB Allocation Details'!$A$18:$L$18, 0),FALSE), 'E2 Allocators'!$B$15:$W$358, MATCH('O5 Details by Class &amp; Accounts'!M$18, 'E2 Allocators'!$B$15:$W$15, 0),FALSE)*$F32), 0, VLOOKUP(VLOOKUP($A32, 'E4 TB Allocation Details'!$A$18:$L$214, MATCH("Demand ID", 'E4 TB Allocation Details'!$A$18:$L$18, 0),FALSE), 'E2 Allocators'!$B$15:$W$358, MATCH('O5 Details by Class &amp; Accounts'!M$18, 'E2 Allocators'!$B$15:$W$15, 0),FALSE)*$F32)</f>
        <v>0</v>
      </c>
      <c r="N32" s="1322">
        <f>IF(ISERROR(VLOOKUP(VLOOKUP($A32, 'E4 TB Allocation Details'!$A$18:$L$214, MATCH("Demand ID", 'E4 TB Allocation Details'!$A$18:$L$18, 0),FALSE), 'E2 Allocators'!$B$15:$W$358, MATCH('O5 Details by Class &amp; Accounts'!N$18, 'E2 Allocators'!$B$15:$W$15, 0),FALSE)*$F32), 0, VLOOKUP(VLOOKUP($A32, 'E4 TB Allocation Details'!$A$18:$L$214, MATCH("Demand ID", 'E4 TB Allocation Details'!$A$18:$L$18, 0),FALSE), 'E2 Allocators'!$B$15:$W$358, MATCH('O5 Details by Class &amp; Accounts'!N$18, 'E2 Allocators'!$B$15:$W$15, 0),FALSE)*$F32)</f>
        <v>0</v>
      </c>
      <c r="O32" s="1322">
        <f>IF(ISERROR(VLOOKUP(VLOOKUP($A32, 'E4 TB Allocation Details'!$A$18:$L$214, MATCH("Demand ID", 'E4 TB Allocation Details'!$A$18:$L$18, 0),FALSE), 'E2 Allocators'!$B$15:$W$358, MATCH('O5 Details by Class &amp; Accounts'!O$18, 'E2 Allocators'!$B$15:$W$15, 0),FALSE)*$F32), 0, VLOOKUP(VLOOKUP($A32, 'E4 TB Allocation Details'!$A$18:$L$214, MATCH("Demand ID", 'E4 TB Allocation Details'!$A$18:$L$18, 0),FALSE), 'E2 Allocators'!$B$15:$W$358, MATCH('O5 Details by Class &amp; Accounts'!O$18, 'E2 Allocators'!$B$15:$W$15, 0),FALSE)*$F32)</f>
        <v>0</v>
      </c>
      <c r="P32" s="1322">
        <f>IF(ISERROR(VLOOKUP(VLOOKUP($A32, 'E4 TB Allocation Details'!$A$18:$L$214, MATCH("Demand ID", 'E4 TB Allocation Details'!$A$18:$L$18, 0),FALSE), 'E2 Allocators'!$B$15:$W$358, MATCH('O5 Details by Class &amp; Accounts'!P$18, 'E2 Allocators'!$B$15:$W$15, 0),FALSE)*$F32), 0, VLOOKUP(VLOOKUP($A32, 'E4 TB Allocation Details'!$A$18:$L$214, MATCH("Demand ID", 'E4 TB Allocation Details'!$A$18:$L$18, 0),FALSE), 'E2 Allocators'!$B$15:$W$358, MATCH('O5 Details by Class &amp; Accounts'!P$18, 'E2 Allocators'!$B$15:$W$15, 0),FALSE)*$F32)</f>
        <v>0</v>
      </c>
      <c r="Q32" s="1322">
        <f>IF(ISERROR(VLOOKUP(VLOOKUP($A32, 'E4 TB Allocation Details'!$A$18:$L$214, MATCH("Demand ID", 'E4 TB Allocation Details'!$A$18:$L$18, 0),FALSE), 'E2 Allocators'!$B$15:$W$358, MATCH('O5 Details by Class &amp; Accounts'!Q$18, 'E2 Allocators'!$B$15:$W$15, 0),FALSE)*$F32), 0, VLOOKUP(VLOOKUP($A32, 'E4 TB Allocation Details'!$A$18:$L$214, MATCH("Demand ID", 'E4 TB Allocation Details'!$A$18:$L$18, 0),FALSE), 'E2 Allocators'!$B$15:$W$358, MATCH('O5 Details by Class &amp; Accounts'!Q$18, 'E2 Allocators'!$B$15:$W$15, 0),FALSE)*$F32)</f>
        <v>0</v>
      </c>
      <c r="R32" s="1322">
        <f>IF(ISERROR(VLOOKUP(VLOOKUP($A32, 'E4 TB Allocation Details'!$A$18:$L$214, MATCH("Demand ID", 'E4 TB Allocation Details'!$A$18:$L$18, 0),FALSE), 'E2 Allocators'!$B$15:$W$358, MATCH('O5 Details by Class &amp; Accounts'!R$18, 'E2 Allocators'!$B$15:$W$15, 0),FALSE)*$F32), 0, VLOOKUP(VLOOKUP($A32, 'E4 TB Allocation Details'!$A$18:$L$214, MATCH("Demand ID", 'E4 TB Allocation Details'!$A$18:$L$18, 0),FALSE), 'E2 Allocators'!$B$15:$W$358, MATCH('O5 Details by Class &amp; Accounts'!R$18, 'E2 Allocators'!$B$15:$W$15, 0),FALSE)*$F32)</f>
        <v>0</v>
      </c>
      <c r="S32" s="1322">
        <f>IF(ISERROR(VLOOKUP(VLOOKUP($A32, 'E4 TB Allocation Details'!$A$18:$L$214, MATCH("Demand ID", 'E4 TB Allocation Details'!$A$18:$L$18, 0),FALSE), 'E2 Allocators'!$B$15:$W$358, MATCH('O5 Details by Class &amp; Accounts'!S$18, 'E2 Allocators'!$B$15:$W$15, 0),FALSE)*$F32), 0, VLOOKUP(VLOOKUP($A32, 'E4 TB Allocation Details'!$A$18:$L$214, MATCH("Demand ID", 'E4 TB Allocation Details'!$A$18:$L$18, 0),FALSE), 'E2 Allocators'!$B$15:$W$358, MATCH('O5 Details by Class &amp; Accounts'!S$18, 'E2 Allocators'!$B$15:$W$15, 0),FALSE)*$F32)</f>
        <v>0</v>
      </c>
      <c r="T32" s="1322">
        <f>IF(ISERROR(VLOOKUP(VLOOKUP($A32, 'E4 TB Allocation Details'!$A$18:$L$214, MATCH("Demand ID", 'E4 TB Allocation Details'!$A$18:$L$18, 0),FALSE), 'E2 Allocators'!$B$15:$W$358, MATCH('O5 Details by Class &amp; Accounts'!T$18, 'E2 Allocators'!$B$15:$W$15, 0),FALSE)*$F32), 0, VLOOKUP(VLOOKUP($A32, 'E4 TB Allocation Details'!$A$18:$L$214, MATCH("Demand ID", 'E4 TB Allocation Details'!$A$18:$L$18, 0),FALSE), 'E2 Allocators'!$B$15:$W$358, MATCH('O5 Details by Class &amp; Accounts'!T$18, 'E2 Allocators'!$B$15:$W$15, 0),FALSE)*$F32)</f>
        <v>0</v>
      </c>
      <c r="U32" s="1322">
        <f>IF(ISERROR(VLOOKUP(VLOOKUP($A32, 'E4 TB Allocation Details'!$A$18:$L$214, MATCH("Demand ID", 'E4 TB Allocation Details'!$A$18:$L$18, 0),FALSE), 'E2 Allocators'!$B$15:$W$358, MATCH('O5 Details by Class &amp; Accounts'!U$18, 'E2 Allocators'!$B$15:$W$15, 0),FALSE)*$F32), 0, VLOOKUP(VLOOKUP($A32, 'E4 TB Allocation Details'!$A$18:$L$214, MATCH("Demand ID", 'E4 TB Allocation Details'!$A$18:$L$18, 0),FALSE), 'E2 Allocators'!$B$15:$W$358, MATCH('O5 Details by Class &amp; Accounts'!U$18, 'E2 Allocators'!$B$15:$W$15, 0),FALSE)*$F32)</f>
        <v>0</v>
      </c>
      <c r="V32" s="1322">
        <f>IF(ISERROR(VLOOKUP(VLOOKUP($A32, 'E4 TB Allocation Details'!$A$18:$L$214, MATCH("Demand ID", 'E4 TB Allocation Details'!$A$18:$L$18, 0),FALSE), 'E2 Allocators'!$B$15:$W$358, MATCH('O5 Details by Class &amp; Accounts'!V$18, 'E2 Allocators'!$B$15:$W$15, 0),FALSE)*$F32), 0, VLOOKUP(VLOOKUP($A32, 'E4 TB Allocation Details'!$A$18:$L$214, MATCH("Demand ID", 'E4 TB Allocation Details'!$A$18:$L$18, 0),FALSE), 'E2 Allocators'!$B$15:$W$358, MATCH('O5 Details by Class &amp; Accounts'!V$18, 'E2 Allocators'!$B$15:$W$15, 0),FALSE)*$F32)</f>
        <v>0</v>
      </c>
      <c r="W32" s="1322">
        <f>IF(ISERROR(VLOOKUP(VLOOKUP($A32, 'E4 TB Allocation Details'!$A$18:$L$214, MATCH("Demand ID", 'E4 TB Allocation Details'!$A$18:$L$18, 0),FALSE), 'E2 Allocators'!$B$15:$W$358, MATCH('O5 Details by Class &amp; Accounts'!W$18, 'E2 Allocators'!$B$15:$W$15, 0),FALSE)*$F32), 0, VLOOKUP(VLOOKUP($A32, 'E4 TB Allocation Details'!$A$18:$L$214, MATCH("Demand ID", 'E4 TB Allocation Details'!$A$18:$L$18, 0),FALSE), 'E2 Allocators'!$B$15:$W$358, MATCH('O5 Details by Class &amp; Accounts'!W$18, 'E2 Allocators'!$B$15:$W$15, 0),FALSE)*$F32)</f>
        <v>0</v>
      </c>
      <c r="X32" s="1322">
        <f>IF(ISERROR(VLOOKUP(VLOOKUP($A32, 'E4 TB Allocation Details'!$A$18:$L$214, MATCH("Demand ID", 'E4 TB Allocation Details'!$A$18:$L$18, 0),FALSE), 'E2 Allocators'!$B$15:$W$358, MATCH('O5 Details by Class &amp; Accounts'!X$18, 'E2 Allocators'!$B$15:$W$15, 0),FALSE)*$F32), 0, VLOOKUP(VLOOKUP($A32, 'E4 TB Allocation Details'!$A$18:$L$214, MATCH("Demand ID", 'E4 TB Allocation Details'!$A$18:$L$18, 0),FALSE), 'E2 Allocators'!$B$15:$W$358, MATCH('O5 Details by Class &amp; Accounts'!X$18, 'E2 Allocators'!$B$15:$W$15, 0),FALSE)*$F32)</f>
        <v>0</v>
      </c>
      <c r="Y32" s="1322">
        <f>IF(ISERROR(VLOOKUP(VLOOKUP($A32, 'E4 TB Allocation Details'!$A$18:$L$214, MATCH("Demand ID", 'E4 TB Allocation Details'!$A$18:$L$18, 0),FALSE), 'E2 Allocators'!$B$15:$W$358, MATCH('O5 Details by Class &amp; Accounts'!Y$18, 'E2 Allocators'!$B$15:$W$15, 0),FALSE)*$F32), 0, VLOOKUP(VLOOKUP($A32, 'E4 TB Allocation Details'!$A$18:$L$214, MATCH("Demand ID", 'E4 TB Allocation Details'!$A$18:$L$18, 0),FALSE), 'E2 Allocators'!$B$15:$W$358, MATCH('O5 Details by Class &amp; Accounts'!Y$18, 'E2 Allocators'!$B$15:$W$15, 0),FALSE)*$F32)</f>
        <v>0</v>
      </c>
      <c r="Z32" s="1322">
        <f>IF(ISERROR(VLOOKUP(VLOOKUP($A32, 'E4 TB Allocation Details'!$A$18:$L$214, MATCH("Demand ID", 'E4 TB Allocation Details'!$A$18:$L$18, 0),FALSE), 'E2 Allocators'!$B$15:$W$358, MATCH('O5 Details by Class &amp; Accounts'!Z$18, 'E2 Allocators'!$B$15:$W$15, 0),FALSE)*$F32), 0, VLOOKUP(VLOOKUP($A32, 'E4 TB Allocation Details'!$A$18:$L$214, MATCH("Demand ID", 'E4 TB Allocation Details'!$A$18:$L$18, 0),FALSE), 'E2 Allocators'!$B$15:$W$358, MATCH('O5 Details by Class &amp; Accounts'!Z$18, 'E2 Allocators'!$B$15:$W$15, 0),FALSE)*$F32)</f>
        <v>0</v>
      </c>
      <c r="AA32" s="1322">
        <f>IF(ISERROR(VLOOKUP(VLOOKUP($A32, 'E4 TB Allocation Details'!$A$18:$L$214, MATCH("Demand ID", 'E4 TB Allocation Details'!$A$18:$L$18, 0),FALSE), 'E2 Allocators'!$B$15:$W$358, MATCH('O5 Details by Class &amp; Accounts'!AA$18, 'E2 Allocators'!$B$15:$W$15, 0),FALSE)*$F32), 0, VLOOKUP(VLOOKUP($A32, 'E4 TB Allocation Details'!$A$18:$L$214, MATCH("Demand ID", 'E4 TB Allocation Details'!$A$18:$L$18, 0),FALSE), 'E2 Allocators'!$B$15:$W$358, MATCH('O5 Details by Class &amp; Accounts'!AA$18, 'E2 Allocators'!$B$15:$W$15, 0),FALSE)*$F32)</f>
        <v>0</v>
      </c>
      <c r="AB32" s="1322">
        <f>IF(ISERROR(VLOOKUP(VLOOKUP($A32, 'E4 TB Allocation Details'!$A$18:$L$214, MATCH("Demand ID", 'E4 TB Allocation Details'!$A$18:$L$18, 0),FALSE), 'E2 Allocators'!$B$15:$W$358, MATCH('O5 Details by Class &amp; Accounts'!AB$18, 'E2 Allocators'!$B$15:$W$15, 0),FALSE)*$F32), 0, VLOOKUP(VLOOKUP($A32, 'E4 TB Allocation Details'!$A$18:$L$214, MATCH("Demand ID", 'E4 TB Allocation Details'!$A$18:$L$18, 0),FALSE), 'E2 Allocators'!$B$15:$W$358, MATCH('O5 Details by Class &amp; Accounts'!AB$18, 'E2 Allocators'!$B$15:$W$15, 0),FALSE)*$F32)</f>
        <v>0</v>
      </c>
      <c r="AC32" s="1322">
        <f t="shared" si="1"/>
        <v>0</v>
      </c>
      <c r="AD32" s="1322">
        <f>IF(ISERROR(VLOOKUP(VLOOKUP($A32, 'E4 TB Allocation Details'!$A$18:$L$214, MATCH("Customer ID", 'E4 TB Allocation Details'!$A$18:$L$18, 0),FALSE), 'E2 Allocators'!$B$15:$W$358, MATCH('O5 Details by Class &amp; Accounts'!AD$18, 'E2 Allocators'!$B$15:$W$15, 0),FALSE)*$G32), 0, VLOOKUP(VLOOKUP($A32, 'E4 TB Allocation Details'!$A$18:$L$214, MATCH("Customer ID", 'E4 TB Allocation Details'!$A$18:$L$18, 0),FALSE), 'E2 Allocators'!$B$15:$W$358, MATCH('O5 Details by Class &amp; Accounts'!AD$18, 'E2 Allocators'!$B$15:$W$15, 0),FALSE)*$G32)</f>
        <v>0</v>
      </c>
      <c r="AE32" s="1322">
        <f>IF(ISERROR(VLOOKUP(VLOOKUP($A32, 'E4 TB Allocation Details'!$A$18:$L$214, MATCH("Customer ID", 'E4 TB Allocation Details'!$A$18:$L$18, 0),FALSE), 'E2 Allocators'!$B$15:$W$358, MATCH('O5 Details by Class &amp; Accounts'!AE$18, 'E2 Allocators'!$B$15:$W$15, 0),FALSE)*$G32), 0, VLOOKUP(VLOOKUP($A32, 'E4 TB Allocation Details'!$A$18:$L$214, MATCH("Customer ID", 'E4 TB Allocation Details'!$A$18:$L$18, 0),FALSE), 'E2 Allocators'!$B$15:$W$358, MATCH('O5 Details by Class &amp; Accounts'!AE$18, 'E2 Allocators'!$B$15:$W$15, 0),FALSE)*$G32)</f>
        <v>0</v>
      </c>
      <c r="AF32" s="1322">
        <f>IF(ISERROR(VLOOKUP(VLOOKUP($A32, 'E4 TB Allocation Details'!$A$18:$L$214, MATCH("Customer ID", 'E4 TB Allocation Details'!$A$18:$L$18, 0),FALSE), 'E2 Allocators'!$B$15:$W$358, MATCH('O5 Details by Class &amp; Accounts'!AF$18, 'E2 Allocators'!$B$15:$W$15, 0),FALSE)*$G32), 0, VLOOKUP(VLOOKUP($A32, 'E4 TB Allocation Details'!$A$18:$L$214, MATCH("Customer ID", 'E4 TB Allocation Details'!$A$18:$L$18, 0),FALSE), 'E2 Allocators'!$B$15:$W$358, MATCH('O5 Details by Class &amp; Accounts'!AF$18, 'E2 Allocators'!$B$15:$W$15, 0),FALSE)*$G32)</f>
        <v>0</v>
      </c>
      <c r="AG32" s="1322">
        <f>IF(ISERROR(VLOOKUP(VLOOKUP($A32, 'E4 TB Allocation Details'!$A$18:$L$214, MATCH("Customer ID", 'E4 TB Allocation Details'!$A$18:$L$18, 0),FALSE), 'E2 Allocators'!$B$15:$W$358, MATCH('O5 Details by Class &amp; Accounts'!AG$18, 'E2 Allocators'!$B$15:$W$15, 0),FALSE)*$G32), 0, VLOOKUP(VLOOKUP($A32, 'E4 TB Allocation Details'!$A$18:$L$214, MATCH("Customer ID", 'E4 TB Allocation Details'!$A$18:$L$18, 0),FALSE), 'E2 Allocators'!$B$15:$W$358, MATCH('O5 Details by Class &amp; Accounts'!AG$18, 'E2 Allocators'!$B$15:$W$15, 0),FALSE)*$G32)</f>
        <v>0</v>
      </c>
      <c r="AH32" s="1322">
        <f>IF(ISERROR(VLOOKUP(VLOOKUP($A32, 'E4 TB Allocation Details'!$A$18:$L$214, MATCH("Customer ID", 'E4 TB Allocation Details'!$A$18:$L$18, 0),FALSE), 'E2 Allocators'!$B$15:$W$358, MATCH('O5 Details by Class &amp; Accounts'!AH$18, 'E2 Allocators'!$B$15:$W$15, 0),FALSE)*$G32), 0, VLOOKUP(VLOOKUP($A32, 'E4 TB Allocation Details'!$A$18:$L$214, MATCH("Customer ID", 'E4 TB Allocation Details'!$A$18:$L$18, 0),FALSE), 'E2 Allocators'!$B$15:$W$358, MATCH('O5 Details by Class &amp; Accounts'!AH$18, 'E2 Allocators'!$B$15:$W$15, 0),FALSE)*$G32)</f>
        <v>0</v>
      </c>
      <c r="AI32" s="1322">
        <f>IF(ISERROR(VLOOKUP(VLOOKUP($A32, 'E4 TB Allocation Details'!$A$18:$L$214, MATCH("Customer ID", 'E4 TB Allocation Details'!$A$18:$L$18, 0),FALSE), 'E2 Allocators'!$B$15:$W$358, MATCH('O5 Details by Class &amp; Accounts'!AI$18, 'E2 Allocators'!$B$15:$W$15, 0),FALSE)*$G32), 0, VLOOKUP(VLOOKUP($A32, 'E4 TB Allocation Details'!$A$18:$L$214, MATCH("Customer ID", 'E4 TB Allocation Details'!$A$18:$L$18, 0),FALSE), 'E2 Allocators'!$B$15:$W$358, MATCH('O5 Details by Class &amp; Accounts'!AI$18, 'E2 Allocators'!$B$15:$W$15, 0),FALSE)*$G32)</f>
        <v>0</v>
      </c>
      <c r="AJ32" s="1322">
        <f>IF(ISERROR(VLOOKUP(VLOOKUP($A32, 'E4 TB Allocation Details'!$A$18:$L$214, MATCH("Customer ID", 'E4 TB Allocation Details'!$A$18:$L$18, 0),FALSE), 'E2 Allocators'!$B$15:$W$358, MATCH('O5 Details by Class &amp; Accounts'!AJ$18, 'E2 Allocators'!$B$15:$W$15, 0),FALSE)*$G32), 0, VLOOKUP(VLOOKUP($A32, 'E4 TB Allocation Details'!$A$18:$L$214, MATCH("Customer ID", 'E4 TB Allocation Details'!$A$18:$L$18, 0),FALSE), 'E2 Allocators'!$B$15:$W$358, MATCH('O5 Details by Class &amp; Accounts'!AJ$18, 'E2 Allocators'!$B$15:$W$15, 0),FALSE)*$G32)</f>
        <v>0</v>
      </c>
      <c r="AK32" s="1322">
        <f>IF(ISERROR(VLOOKUP(VLOOKUP($A32, 'E4 TB Allocation Details'!$A$18:$L$214, MATCH("Customer ID", 'E4 TB Allocation Details'!$A$18:$L$18, 0),FALSE), 'E2 Allocators'!$B$15:$W$358, MATCH('O5 Details by Class &amp; Accounts'!AK$18, 'E2 Allocators'!$B$15:$W$15, 0),FALSE)*$G32), 0, VLOOKUP(VLOOKUP($A32, 'E4 TB Allocation Details'!$A$18:$L$214, MATCH("Customer ID", 'E4 TB Allocation Details'!$A$18:$L$18, 0),FALSE), 'E2 Allocators'!$B$15:$W$358, MATCH('O5 Details by Class &amp; Accounts'!AK$18, 'E2 Allocators'!$B$15:$W$15, 0),FALSE)*$G32)</f>
        <v>0</v>
      </c>
      <c r="AL32" s="1322">
        <f>IF(ISERROR(VLOOKUP(VLOOKUP($A32, 'E4 TB Allocation Details'!$A$18:$L$214, MATCH("Customer ID", 'E4 TB Allocation Details'!$A$18:$L$18, 0),FALSE), 'E2 Allocators'!$B$15:$W$358, MATCH('O5 Details by Class &amp; Accounts'!AL$18, 'E2 Allocators'!$B$15:$W$15, 0),FALSE)*$G32), 0, VLOOKUP(VLOOKUP($A32, 'E4 TB Allocation Details'!$A$18:$L$214, MATCH("Customer ID", 'E4 TB Allocation Details'!$A$18:$L$18, 0),FALSE), 'E2 Allocators'!$B$15:$W$358, MATCH('O5 Details by Class &amp; Accounts'!AL$18, 'E2 Allocators'!$B$15:$W$15, 0),FALSE)*$G32)</f>
        <v>0</v>
      </c>
      <c r="AM32" s="1322">
        <f>IF(ISERROR(VLOOKUP(VLOOKUP($A32, 'E4 TB Allocation Details'!$A$18:$L$214, MATCH("Customer ID", 'E4 TB Allocation Details'!$A$18:$L$18, 0),FALSE), 'E2 Allocators'!$B$15:$W$358, MATCH('O5 Details by Class &amp; Accounts'!AM$18, 'E2 Allocators'!$B$15:$W$15, 0),FALSE)*$G32), 0, VLOOKUP(VLOOKUP($A32, 'E4 TB Allocation Details'!$A$18:$L$214, MATCH("Customer ID", 'E4 TB Allocation Details'!$A$18:$L$18, 0),FALSE), 'E2 Allocators'!$B$15:$W$358, MATCH('O5 Details by Class &amp; Accounts'!AM$18, 'E2 Allocators'!$B$15:$W$15, 0),FALSE)*$G32)</f>
        <v>0</v>
      </c>
      <c r="AN32" s="1322">
        <f>IF(ISERROR(VLOOKUP(VLOOKUP($A32, 'E4 TB Allocation Details'!$A$18:$L$214, MATCH("Customer ID", 'E4 TB Allocation Details'!$A$18:$L$18, 0),FALSE), 'E2 Allocators'!$B$15:$W$358, MATCH('O5 Details by Class &amp; Accounts'!AN$18, 'E2 Allocators'!$B$15:$W$15, 0),FALSE)*$G32), 0, VLOOKUP(VLOOKUP($A32, 'E4 TB Allocation Details'!$A$18:$L$214, MATCH("Customer ID", 'E4 TB Allocation Details'!$A$18:$L$18, 0),FALSE), 'E2 Allocators'!$B$15:$W$358, MATCH('O5 Details by Class &amp; Accounts'!AN$18, 'E2 Allocators'!$B$15:$W$15, 0),FALSE)*$G32)</f>
        <v>0</v>
      </c>
      <c r="AO32" s="1322">
        <f>IF(ISERROR(VLOOKUP(VLOOKUP($A32, 'E4 TB Allocation Details'!$A$18:$L$214, MATCH("Customer ID", 'E4 TB Allocation Details'!$A$18:$L$18, 0),FALSE), 'E2 Allocators'!$B$15:$W$358, MATCH('O5 Details by Class &amp; Accounts'!AO$18, 'E2 Allocators'!$B$15:$W$15, 0),FALSE)*$G32), 0, VLOOKUP(VLOOKUP($A32, 'E4 TB Allocation Details'!$A$18:$L$214, MATCH("Customer ID", 'E4 TB Allocation Details'!$A$18:$L$18, 0),FALSE), 'E2 Allocators'!$B$15:$W$358, MATCH('O5 Details by Class &amp; Accounts'!AO$18, 'E2 Allocators'!$B$15:$W$15, 0),FALSE)*$G32)</f>
        <v>0</v>
      </c>
      <c r="AP32" s="1322">
        <f>IF(ISERROR(VLOOKUP(VLOOKUP($A32, 'E4 TB Allocation Details'!$A$18:$L$214, MATCH("Customer ID", 'E4 TB Allocation Details'!$A$18:$L$18, 0),FALSE), 'E2 Allocators'!$B$15:$W$358, MATCH('O5 Details by Class &amp; Accounts'!AP$18, 'E2 Allocators'!$B$15:$W$15, 0),FALSE)*$G32), 0, VLOOKUP(VLOOKUP($A32, 'E4 TB Allocation Details'!$A$18:$L$214, MATCH("Customer ID", 'E4 TB Allocation Details'!$A$18:$L$18, 0),FALSE), 'E2 Allocators'!$B$15:$W$358, MATCH('O5 Details by Class &amp; Accounts'!AP$18, 'E2 Allocators'!$B$15:$W$15, 0),FALSE)*$G32)</f>
        <v>0</v>
      </c>
      <c r="AQ32" s="1322">
        <f>IF(ISERROR(VLOOKUP(VLOOKUP($A32, 'E4 TB Allocation Details'!$A$18:$L$214, MATCH("Customer ID", 'E4 TB Allocation Details'!$A$18:$L$18, 0),FALSE), 'E2 Allocators'!$B$15:$W$358, MATCH('O5 Details by Class &amp; Accounts'!AQ$18, 'E2 Allocators'!$B$15:$W$15, 0),FALSE)*$G32), 0, VLOOKUP(VLOOKUP($A32, 'E4 TB Allocation Details'!$A$18:$L$214, MATCH("Customer ID", 'E4 TB Allocation Details'!$A$18:$L$18, 0),FALSE), 'E2 Allocators'!$B$15:$W$358, MATCH('O5 Details by Class &amp; Accounts'!AQ$18, 'E2 Allocators'!$B$15:$W$15, 0),FALSE)*$G32)</f>
        <v>0</v>
      </c>
      <c r="AR32" s="1322">
        <f>IF(ISERROR(VLOOKUP(VLOOKUP($A32, 'E4 TB Allocation Details'!$A$18:$L$214, MATCH("Customer ID", 'E4 TB Allocation Details'!$A$18:$L$18, 0),FALSE), 'E2 Allocators'!$B$15:$W$358, MATCH('O5 Details by Class &amp; Accounts'!AR$18, 'E2 Allocators'!$B$15:$W$15, 0),FALSE)*$G32), 0, VLOOKUP(VLOOKUP($A32, 'E4 TB Allocation Details'!$A$18:$L$214, MATCH("Customer ID", 'E4 TB Allocation Details'!$A$18:$L$18, 0),FALSE), 'E2 Allocators'!$B$15:$W$358, MATCH('O5 Details by Class &amp; Accounts'!AR$18, 'E2 Allocators'!$B$15:$W$15, 0),FALSE)*$G32)</f>
        <v>0</v>
      </c>
      <c r="AS32" s="1322">
        <f>IF(ISERROR(VLOOKUP(VLOOKUP($A32, 'E4 TB Allocation Details'!$A$18:$L$214, MATCH("Customer ID", 'E4 TB Allocation Details'!$A$18:$L$18, 0),FALSE), 'E2 Allocators'!$B$15:$W$358, MATCH('O5 Details by Class &amp; Accounts'!AS$18, 'E2 Allocators'!$B$15:$W$15, 0),FALSE)*$G32), 0, VLOOKUP(VLOOKUP($A32, 'E4 TB Allocation Details'!$A$18:$L$214, MATCH("Customer ID", 'E4 TB Allocation Details'!$A$18:$L$18, 0),FALSE), 'E2 Allocators'!$B$15:$W$358, MATCH('O5 Details by Class &amp; Accounts'!AS$18, 'E2 Allocators'!$B$15:$W$15, 0),FALSE)*$G32)</f>
        <v>0</v>
      </c>
      <c r="AT32" s="1322">
        <f>IF(ISERROR(VLOOKUP(VLOOKUP($A32, 'E4 TB Allocation Details'!$A$18:$L$214, MATCH("Customer ID", 'E4 TB Allocation Details'!$A$18:$L$18, 0),FALSE), 'E2 Allocators'!$B$15:$W$358, MATCH('O5 Details by Class &amp; Accounts'!AT$18, 'E2 Allocators'!$B$15:$W$15, 0),FALSE)*$G32), 0, VLOOKUP(VLOOKUP($A32, 'E4 TB Allocation Details'!$A$18:$L$214, MATCH("Customer ID", 'E4 TB Allocation Details'!$A$18:$L$18, 0),FALSE), 'E2 Allocators'!$B$15:$W$358, MATCH('O5 Details by Class &amp; Accounts'!AT$18, 'E2 Allocators'!$B$15:$W$15, 0),FALSE)*$G32)</f>
        <v>0</v>
      </c>
      <c r="AU32" s="1322">
        <f>IF(ISERROR(VLOOKUP(VLOOKUP($A32, 'E4 TB Allocation Details'!$A$18:$L$214, MATCH("Customer ID", 'E4 TB Allocation Details'!$A$18:$L$18, 0),FALSE), 'E2 Allocators'!$B$15:$W$358, MATCH('O5 Details by Class &amp; Accounts'!AU$18, 'E2 Allocators'!$B$15:$W$15, 0),FALSE)*$G32), 0, VLOOKUP(VLOOKUP($A32, 'E4 TB Allocation Details'!$A$18:$L$214, MATCH("Customer ID", 'E4 TB Allocation Details'!$A$18:$L$18, 0),FALSE), 'E2 Allocators'!$B$15:$W$358, MATCH('O5 Details by Class &amp; Accounts'!AU$18, 'E2 Allocators'!$B$15:$W$15, 0),FALSE)*$G32)</f>
        <v>0</v>
      </c>
      <c r="AV32" s="1322">
        <f>IF(ISERROR(VLOOKUP(VLOOKUP($A32, 'E4 TB Allocation Details'!$A$18:$L$214, MATCH("Customer ID", 'E4 TB Allocation Details'!$A$18:$L$18, 0),FALSE), 'E2 Allocators'!$B$15:$W$358, MATCH('O5 Details by Class &amp; Accounts'!AV$18, 'E2 Allocators'!$B$15:$W$15, 0),FALSE)*$G32), 0, VLOOKUP(VLOOKUP($A32, 'E4 TB Allocation Details'!$A$18:$L$214, MATCH("Customer ID", 'E4 TB Allocation Details'!$A$18:$L$18, 0),FALSE), 'E2 Allocators'!$B$15:$W$358, MATCH('O5 Details by Class &amp; Accounts'!AV$18, 'E2 Allocators'!$B$15:$W$15, 0),FALSE)*$G32)</f>
        <v>0</v>
      </c>
      <c r="AW32" s="1322">
        <f>IF(ISERROR(VLOOKUP(VLOOKUP($A32, 'E4 TB Allocation Details'!$A$18:$L$214, MATCH("Customer ID", 'E4 TB Allocation Details'!$A$18:$L$18, 0),FALSE), 'E2 Allocators'!$B$15:$W$358, MATCH('O5 Details by Class &amp; Accounts'!AW$18, 'E2 Allocators'!$B$15:$W$15, 0),FALSE)*$G32), 0, VLOOKUP(VLOOKUP($A32, 'E4 TB Allocation Details'!$A$18:$L$214, MATCH("Customer ID", 'E4 TB Allocation Details'!$A$18:$L$18, 0),FALSE), 'E2 Allocators'!$B$15:$W$358, MATCH('O5 Details by Class &amp; Accounts'!AW$18, 'E2 Allocators'!$B$15:$W$15, 0),FALSE)*$G32)</f>
        <v>0</v>
      </c>
      <c r="AX32" s="1322">
        <f t="shared" si="2"/>
        <v>0</v>
      </c>
      <c r="AY32" s="1322">
        <f>IF(ISERROR(VLOOKUP(VLOOKUP($A32, 'E4 TB Allocation Details'!$A$18:$L$214, MATCH("Misc ID", 'E4 TB Allocation Details'!$A$18:$L$18, 0),FALSE), 'E2 Allocators'!$B$15:$W$358, MATCH('O5 Details by Class &amp; Accounts'!AY$18, 'E2 Allocators'!$B$15:$W$15, 0),FALSE)*$E32), 0, VLOOKUP(VLOOKUP($A32, 'E4 TB Allocation Details'!$A$18:$L$214, MATCH("Misc ID", 'E4 TB Allocation Details'!$A$18:$L$18, 0),FALSE), 'E2 Allocators'!$B$15:$W$358, MATCH('O5 Details by Class &amp; Accounts'!AY$18, 'E2 Allocators'!$B$15:$W$15, 0),FALSE)*$E32)</f>
        <v>0</v>
      </c>
      <c r="AZ32" s="1322">
        <f>IF(ISERROR(VLOOKUP(VLOOKUP($A32, 'E4 TB Allocation Details'!$A$18:$L$214, MATCH("Misc ID", 'E4 TB Allocation Details'!$A$18:$L$18, 0),FALSE), 'E2 Allocators'!$B$15:$W$358, MATCH('O5 Details by Class &amp; Accounts'!AZ$18, 'E2 Allocators'!$B$15:$W$15, 0),FALSE)*$E32), 0, VLOOKUP(VLOOKUP($A32, 'E4 TB Allocation Details'!$A$18:$L$214, MATCH("Misc ID", 'E4 TB Allocation Details'!$A$18:$L$18, 0),FALSE), 'E2 Allocators'!$B$15:$W$358, MATCH('O5 Details by Class &amp; Accounts'!AZ$18, 'E2 Allocators'!$B$15:$W$15, 0),FALSE)*$E32)</f>
        <v>0</v>
      </c>
      <c r="BA32" s="1322">
        <f>IF(ISERROR(VLOOKUP(VLOOKUP($A32, 'E4 TB Allocation Details'!$A$18:$L$214, MATCH("Misc ID", 'E4 TB Allocation Details'!$A$18:$L$18, 0),FALSE), 'E2 Allocators'!$B$15:$W$358, MATCH('O5 Details by Class &amp; Accounts'!BA$18, 'E2 Allocators'!$B$15:$W$15, 0),FALSE)*$E32), 0, VLOOKUP(VLOOKUP($A32, 'E4 TB Allocation Details'!$A$18:$L$214, MATCH("Misc ID", 'E4 TB Allocation Details'!$A$18:$L$18, 0),FALSE), 'E2 Allocators'!$B$15:$W$358, MATCH('O5 Details by Class &amp; Accounts'!BA$18, 'E2 Allocators'!$B$15:$W$15, 0),FALSE)*$E32)</f>
        <v>0</v>
      </c>
      <c r="BB32" s="1322">
        <f>IF(ISERROR(VLOOKUP(VLOOKUP($A32, 'E4 TB Allocation Details'!$A$18:$L$214, MATCH("Misc ID", 'E4 TB Allocation Details'!$A$18:$L$18, 0),FALSE), 'E2 Allocators'!$B$15:$W$358, MATCH('O5 Details by Class &amp; Accounts'!BB$18, 'E2 Allocators'!$B$15:$W$15, 0),FALSE)*$E32), 0, VLOOKUP(VLOOKUP($A32, 'E4 TB Allocation Details'!$A$18:$L$214, MATCH("Misc ID", 'E4 TB Allocation Details'!$A$18:$L$18, 0),FALSE), 'E2 Allocators'!$B$15:$W$358, MATCH('O5 Details by Class &amp; Accounts'!BB$18, 'E2 Allocators'!$B$15:$W$15, 0),FALSE)*$E32)</f>
        <v>0</v>
      </c>
      <c r="BC32" s="1322">
        <f>IF(ISERROR(VLOOKUP(VLOOKUP($A32, 'E4 TB Allocation Details'!$A$18:$L$214, MATCH("Misc ID", 'E4 TB Allocation Details'!$A$18:$L$18, 0),FALSE), 'E2 Allocators'!$B$15:$W$358, MATCH('O5 Details by Class &amp; Accounts'!BC$18, 'E2 Allocators'!$B$15:$W$15, 0),FALSE)*$E32), 0, VLOOKUP(VLOOKUP($A32, 'E4 TB Allocation Details'!$A$18:$L$214, MATCH("Misc ID", 'E4 TB Allocation Details'!$A$18:$L$18, 0),FALSE), 'E2 Allocators'!$B$15:$W$358, MATCH('O5 Details by Class &amp; Accounts'!BC$18, 'E2 Allocators'!$B$15:$W$15, 0),FALSE)*$E32)</f>
        <v>0</v>
      </c>
      <c r="BD32" s="1322">
        <f>IF(ISERROR(VLOOKUP(VLOOKUP($A32, 'E4 TB Allocation Details'!$A$18:$L$214, MATCH("Misc ID", 'E4 TB Allocation Details'!$A$18:$L$18, 0),FALSE), 'E2 Allocators'!$B$15:$W$358, MATCH('O5 Details by Class &amp; Accounts'!BD$18, 'E2 Allocators'!$B$15:$W$15, 0),FALSE)*$E32), 0, VLOOKUP(VLOOKUP($A32, 'E4 TB Allocation Details'!$A$18:$L$214, MATCH("Misc ID", 'E4 TB Allocation Details'!$A$18:$L$18, 0),FALSE), 'E2 Allocators'!$B$15:$W$358, MATCH('O5 Details by Class &amp; Accounts'!BD$18, 'E2 Allocators'!$B$15:$W$15, 0),FALSE)*$E32)</f>
        <v>0</v>
      </c>
      <c r="BE32" s="1322">
        <f>IF(ISERROR(VLOOKUP(VLOOKUP($A32, 'E4 TB Allocation Details'!$A$18:$L$214, MATCH("Misc ID", 'E4 TB Allocation Details'!$A$18:$L$18, 0),FALSE), 'E2 Allocators'!$B$15:$W$358, MATCH('O5 Details by Class &amp; Accounts'!BE$18, 'E2 Allocators'!$B$15:$W$15, 0),FALSE)*$E32), 0, VLOOKUP(VLOOKUP($A32, 'E4 TB Allocation Details'!$A$18:$L$214, MATCH("Misc ID", 'E4 TB Allocation Details'!$A$18:$L$18, 0),FALSE), 'E2 Allocators'!$B$15:$W$358, MATCH('O5 Details by Class &amp; Accounts'!BE$18, 'E2 Allocators'!$B$15:$W$15, 0),FALSE)*$E32)</f>
        <v>0</v>
      </c>
      <c r="BF32" s="1322">
        <f>IF(ISERROR(VLOOKUP(VLOOKUP($A32, 'E4 TB Allocation Details'!$A$18:$L$214, MATCH("Misc ID", 'E4 TB Allocation Details'!$A$18:$L$18, 0),FALSE), 'E2 Allocators'!$B$15:$W$358, MATCH('O5 Details by Class &amp; Accounts'!BF$18, 'E2 Allocators'!$B$15:$W$15, 0),FALSE)*$E32), 0, VLOOKUP(VLOOKUP($A32, 'E4 TB Allocation Details'!$A$18:$L$214, MATCH("Misc ID", 'E4 TB Allocation Details'!$A$18:$L$18, 0),FALSE), 'E2 Allocators'!$B$15:$W$358, MATCH('O5 Details by Class &amp; Accounts'!BF$18, 'E2 Allocators'!$B$15:$W$15, 0),FALSE)*$E32)</f>
        <v>0</v>
      </c>
      <c r="BG32" s="1322">
        <f>IF(ISERROR(VLOOKUP(VLOOKUP($A32, 'E4 TB Allocation Details'!$A$18:$L$214, MATCH("Misc ID", 'E4 TB Allocation Details'!$A$18:$L$18, 0),FALSE), 'E2 Allocators'!$B$15:$W$358, MATCH('O5 Details by Class &amp; Accounts'!BG$18, 'E2 Allocators'!$B$15:$W$15, 0),FALSE)*$E32), 0, VLOOKUP(VLOOKUP($A32, 'E4 TB Allocation Details'!$A$18:$L$214, MATCH("Misc ID", 'E4 TB Allocation Details'!$A$18:$L$18, 0),FALSE), 'E2 Allocators'!$B$15:$W$358, MATCH('O5 Details by Class &amp; Accounts'!BG$18, 'E2 Allocators'!$B$15:$W$15, 0),FALSE)*$E32)</f>
        <v>0</v>
      </c>
      <c r="BH32" s="1322">
        <f>IF(ISERROR(VLOOKUP(VLOOKUP($A32, 'E4 TB Allocation Details'!$A$18:$L$214, MATCH("Misc ID", 'E4 TB Allocation Details'!$A$18:$L$18, 0),FALSE), 'E2 Allocators'!$B$15:$W$358, MATCH('O5 Details by Class &amp; Accounts'!BH$18, 'E2 Allocators'!$B$15:$W$15, 0),FALSE)*$E32), 0, VLOOKUP(VLOOKUP($A32, 'E4 TB Allocation Details'!$A$18:$L$214, MATCH("Misc ID", 'E4 TB Allocation Details'!$A$18:$L$18, 0),FALSE), 'E2 Allocators'!$B$15:$W$358, MATCH('O5 Details by Class &amp; Accounts'!BH$18, 'E2 Allocators'!$B$15:$W$15, 0),FALSE)*$E32)</f>
        <v>0</v>
      </c>
      <c r="BI32" s="1322">
        <f>IF(ISERROR(VLOOKUP(VLOOKUP($A32, 'E4 TB Allocation Details'!$A$18:$L$214, MATCH("Misc ID", 'E4 TB Allocation Details'!$A$18:$L$18, 0),FALSE), 'E2 Allocators'!$B$15:$W$358, MATCH('O5 Details by Class &amp; Accounts'!BI$18, 'E2 Allocators'!$B$15:$W$15, 0),FALSE)*$E32), 0, VLOOKUP(VLOOKUP($A32, 'E4 TB Allocation Details'!$A$18:$L$214, MATCH("Misc ID", 'E4 TB Allocation Details'!$A$18:$L$18, 0),FALSE), 'E2 Allocators'!$B$15:$W$358, MATCH('O5 Details by Class &amp; Accounts'!BI$18, 'E2 Allocators'!$B$15:$W$15, 0),FALSE)*$E32)</f>
        <v>0</v>
      </c>
      <c r="BJ32" s="1322">
        <f>IF(ISERROR(VLOOKUP(VLOOKUP($A32, 'E4 TB Allocation Details'!$A$18:$L$214, MATCH("Misc ID", 'E4 TB Allocation Details'!$A$18:$L$18, 0),FALSE), 'E2 Allocators'!$B$15:$W$358, MATCH('O5 Details by Class &amp; Accounts'!BJ$18, 'E2 Allocators'!$B$15:$W$15, 0),FALSE)*$E32), 0, VLOOKUP(VLOOKUP($A32, 'E4 TB Allocation Details'!$A$18:$L$214, MATCH("Misc ID", 'E4 TB Allocation Details'!$A$18:$L$18, 0),FALSE), 'E2 Allocators'!$B$15:$W$358, MATCH('O5 Details by Class &amp; Accounts'!BJ$18, 'E2 Allocators'!$B$15:$W$15, 0),FALSE)*$E32)</f>
        <v>0</v>
      </c>
      <c r="BK32" s="1322">
        <f>IF(ISERROR(VLOOKUP(VLOOKUP($A32, 'E4 TB Allocation Details'!$A$18:$L$214, MATCH("Misc ID", 'E4 TB Allocation Details'!$A$18:$L$18, 0),FALSE), 'E2 Allocators'!$B$15:$W$358, MATCH('O5 Details by Class &amp; Accounts'!BK$18, 'E2 Allocators'!$B$15:$W$15, 0),FALSE)*$E32), 0, VLOOKUP(VLOOKUP($A32, 'E4 TB Allocation Details'!$A$18:$L$214, MATCH("Misc ID", 'E4 TB Allocation Details'!$A$18:$L$18, 0),FALSE), 'E2 Allocators'!$B$15:$W$358, MATCH('O5 Details by Class &amp; Accounts'!BK$18, 'E2 Allocators'!$B$15:$W$15, 0),FALSE)*$E32)</f>
        <v>0</v>
      </c>
      <c r="BL32" s="1322">
        <f>IF(ISERROR(VLOOKUP(VLOOKUP($A32, 'E4 TB Allocation Details'!$A$18:$L$214, MATCH("Misc ID", 'E4 TB Allocation Details'!$A$18:$L$18, 0),FALSE), 'E2 Allocators'!$B$15:$W$358, MATCH('O5 Details by Class &amp; Accounts'!BL$18, 'E2 Allocators'!$B$15:$W$15, 0),FALSE)*$E32), 0, VLOOKUP(VLOOKUP($A32, 'E4 TB Allocation Details'!$A$18:$L$214, MATCH("Misc ID", 'E4 TB Allocation Details'!$A$18:$L$18, 0),FALSE), 'E2 Allocators'!$B$15:$W$358, MATCH('O5 Details by Class &amp; Accounts'!BL$18, 'E2 Allocators'!$B$15:$W$15, 0),FALSE)*$E32)</f>
        <v>0</v>
      </c>
      <c r="BM32" s="1322">
        <f>IF(ISERROR(VLOOKUP(VLOOKUP($A32, 'E4 TB Allocation Details'!$A$18:$L$214, MATCH("Misc ID", 'E4 TB Allocation Details'!$A$18:$L$18, 0),FALSE), 'E2 Allocators'!$B$15:$W$358, MATCH('O5 Details by Class &amp; Accounts'!BM$18, 'E2 Allocators'!$B$15:$W$15, 0),FALSE)*$E32), 0, VLOOKUP(VLOOKUP($A32, 'E4 TB Allocation Details'!$A$18:$L$214, MATCH("Misc ID", 'E4 TB Allocation Details'!$A$18:$L$18, 0),FALSE), 'E2 Allocators'!$B$15:$W$358, MATCH('O5 Details by Class &amp; Accounts'!BM$18, 'E2 Allocators'!$B$15:$W$15, 0),FALSE)*$E32)</f>
        <v>0</v>
      </c>
      <c r="BN32" s="1322">
        <f>IF(ISERROR(VLOOKUP(VLOOKUP($A32, 'E4 TB Allocation Details'!$A$18:$L$214, MATCH("Misc ID", 'E4 TB Allocation Details'!$A$18:$L$18, 0),FALSE), 'E2 Allocators'!$B$15:$W$358, MATCH('O5 Details by Class &amp; Accounts'!BN$18, 'E2 Allocators'!$B$15:$W$15, 0),FALSE)*$E32), 0, VLOOKUP(VLOOKUP($A32, 'E4 TB Allocation Details'!$A$18:$L$214, MATCH("Misc ID", 'E4 TB Allocation Details'!$A$18:$L$18, 0),FALSE), 'E2 Allocators'!$B$15:$W$358, MATCH('O5 Details by Class &amp; Accounts'!BN$18, 'E2 Allocators'!$B$15:$W$15, 0),FALSE)*$E32)</f>
        <v>0</v>
      </c>
      <c r="BO32" s="1322">
        <f>IF(ISERROR(VLOOKUP(VLOOKUP($A32, 'E4 TB Allocation Details'!$A$18:$L$214, MATCH("Misc ID", 'E4 TB Allocation Details'!$A$18:$L$18, 0),FALSE), 'E2 Allocators'!$B$15:$W$358, MATCH('O5 Details by Class &amp; Accounts'!BO$18, 'E2 Allocators'!$B$15:$W$15, 0),FALSE)*$E32), 0, VLOOKUP(VLOOKUP($A32, 'E4 TB Allocation Details'!$A$18:$L$214, MATCH("Misc ID", 'E4 TB Allocation Details'!$A$18:$L$18, 0),FALSE), 'E2 Allocators'!$B$15:$W$358, MATCH('O5 Details by Class &amp; Accounts'!BO$18, 'E2 Allocators'!$B$15:$W$15, 0),FALSE)*$E32)</f>
        <v>0</v>
      </c>
      <c r="BP32" s="1322">
        <f>IF(ISERROR(VLOOKUP(VLOOKUP($A32, 'E4 TB Allocation Details'!$A$18:$L$214, MATCH("Misc ID", 'E4 TB Allocation Details'!$A$18:$L$18, 0),FALSE), 'E2 Allocators'!$B$15:$W$358, MATCH('O5 Details by Class &amp; Accounts'!BP$18, 'E2 Allocators'!$B$15:$W$15, 0),FALSE)*$E32), 0, VLOOKUP(VLOOKUP($A32, 'E4 TB Allocation Details'!$A$18:$L$214, MATCH("Misc ID", 'E4 TB Allocation Details'!$A$18:$L$18, 0),FALSE), 'E2 Allocators'!$B$15:$W$358, MATCH('O5 Details by Class &amp; Accounts'!BP$18, 'E2 Allocators'!$B$15:$W$15, 0),FALSE)*$E32)</f>
        <v>0</v>
      </c>
      <c r="BQ32" s="1322">
        <f>IF(ISERROR(VLOOKUP(VLOOKUP($A32, 'E4 TB Allocation Details'!$A$18:$L$214, MATCH("Misc ID", 'E4 TB Allocation Details'!$A$18:$L$18, 0),FALSE), 'E2 Allocators'!$B$15:$W$358, MATCH('O5 Details by Class &amp; Accounts'!BQ$18, 'E2 Allocators'!$B$15:$W$15, 0),FALSE)*$E32), 0, VLOOKUP(VLOOKUP($A32, 'E4 TB Allocation Details'!$A$18:$L$214, MATCH("Misc ID", 'E4 TB Allocation Details'!$A$18:$L$18, 0),FALSE), 'E2 Allocators'!$B$15:$W$358, MATCH('O5 Details by Class &amp; Accounts'!BQ$18, 'E2 Allocators'!$B$15:$W$15, 0),FALSE)*$E32)</f>
        <v>0</v>
      </c>
      <c r="BR32" s="1322">
        <f>IF(ISERROR(VLOOKUP(VLOOKUP($A32, 'E4 TB Allocation Details'!$A$18:$L$214, MATCH("Misc ID", 'E4 TB Allocation Details'!$A$18:$L$18, 0),FALSE), 'E2 Allocators'!$B$15:$W$358, MATCH('O5 Details by Class &amp; Accounts'!BR$18, 'E2 Allocators'!$B$15:$W$15, 0),FALSE)*$E32), 0, VLOOKUP(VLOOKUP($A32, 'E4 TB Allocation Details'!$A$18:$L$214, MATCH("Misc ID", 'E4 TB Allocation Details'!$A$18:$L$18, 0),FALSE), 'E2 Allocators'!$B$15:$W$358, MATCH('O5 Details by Class &amp; Accounts'!BR$18, 'E2 Allocators'!$B$15:$W$15, 0),FALSE)*$E32)</f>
        <v>0</v>
      </c>
      <c r="BS32" s="1322">
        <f t="shared" si="3"/>
        <v>0</v>
      </c>
      <c r="BT32" s="1322">
        <f>IF(ISERROR(VLOOKUP(VLOOKUP($A32, 'E4 TB Allocation Details'!$A$18:$L$214, MATCH("A &amp; G ID", 'E4 TB Allocation Details'!$A$18:$L$18, 0),FALSE), 'E2 Allocators'!$B$15:$W$358, MATCH('O5 Details by Class &amp; Accounts'!BT$18, 'E2 Allocators'!$B$15:$W$15, 0),FALSE)*$E32), 0, VLOOKUP(VLOOKUP($A32, 'E4 TB Allocation Details'!$A$18:$L$214, MATCH("A &amp; G ID", 'E4 TB Allocation Details'!$A$18:$L$18, 0),FALSE), 'E2 Allocators'!$B$15:$W$358, MATCH('O5 Details by Class &amp; Accounts'!BT$18, 'E2 Allocators'!$B$15:$W$15, 0),FALSE)*$E32)</f>
        <v>0</v>
      </c>
      <c r="BU32" s="1322">
        <f>IF(ISERROR(VLOOKUP(VLOOKUP($A32, 'E4 TB Allocation Details'!$A$18:$L$214, MATCH("A &amp; G ID", 'E4 TB Allocation Details'!$A$18:$L$18, 0),FALSE), 'E2 Allocators'!$B$15:$W$358, MATCH('O5 Details by Class &amp; Accounts'!BU$18, 'E2 Allocators'!$B$15:$W$15, 0),FALSE)*$E32), 0, VLOOKUP(VLOOKUP($A32, 'E4 TB Allocation Details'!$A$18:$L$214, MATCH("A &amp; G ID", 'E4 TB Allocation Details'!$A$18:$L$18, 0),FALSE), 'E2 Allocators'!$B$15:$W$358, MATCH('O5 Details by Class &amp; Accounts'!BU$18, 'E2 Allocators'!$B$15:$W$15, 0),FALSE)*$E32)</f>
        <v>0</v>
      </c>
      <c r="BV32" s="1322">
        <f>IF(ISERROR(VLOOKUP(VLOOKUP($A32, 'E4 TB Allocation Details'!$A$18:$L$214, MATCH("A &amp; G ID", 'E4 TB Allocation Details'!$A$18:$L$18, 0),FALSE), 'E2 Allocators'!$B$15:$W$358, MATCH('O5 Details by Class &amp; Accounts'!BV$18, 'E2 Allocators'!$B$15:$W$15, 0),FALSE)*$E32), 0, VLOOKUP(VLOOKUP($A32, 'E4 TB Allocation Details'!$A$18:$L$214, MATCH("A &amp; G ID", 'E4 TB Allocation Details'!$A$18:$L$18, 0),FALSE), 'E2 Allocators'!$B$15:$W$358, MATCH('O5 Details by Class &amp; Accounts'!BV$18, 'E2 Allocators'!$B$15:$W$15, 0),FALSE)*$E32)</f>
        <v>0</v>
      </c>
      <c r="BW32" s="1322">
        <f>IF(ISERROR(VLOOKUP(VLOOKUP($A32, 'E4 TB Allocation Details'!$A$18:$L$214, MATCH("A &amp; G ID", 'E4 TB Allocation Details'!$A$18:$L$18, 0),FALSE), 'E2 Allocators'!$B$15:$W$358, MATCH('O5 Details by Class &amp; Accounts'!BW$18, 'E2 Allocators'!$B$15:$W$15, 0),FALSE)*$E32), 0, VLOOKUP(VLOOKUP($A32, 'E4 TB Allocation Details'!$A$18:$L$214, MATCH("A &amp; G ID", 'E4 TB Allocation Details'!$A$18:$L$18, 0),FALSE), 'E2 Allocators'!$B$15:$W$358, MATCH('O5 Details by Class &amp; Accounts'!BW$18, 'E2 Allocators'!$B$15:$W$15, 0),FALSE)*$E32)</f>
        <v>0</v>
      </c>
      <c r="BX32" s="1322">
        <f>IF(ISERROR(VLOOKUP(VLOOKUP($A32, 'E4 TB Allocation Details'!$A$18:$L$214, MATCH("A &amp; G ID", 'E4 TB Allocation Details'!$A$18:$L$18, 0),FALSE), 'E2 Allocators'!$B$15:$W$358, MATCH('O5 Details by Class &amp; Accounts'!BX$18, 'E2 Allocators'!$B$15:$W$15, 0),FALSE)*$E32), 0, VLOOKUP(VLOOKUP($A32, 'E4 TB Allocation Details'!$A$18:$L$214, MATCH("A &amp; G ID", 'E4 TB Allocation Details'!$A$18:$L$18, 0),FALSE), 'E2 Allocators'!$B$15:$W$358, MATCH('O5 Details by Class &amp; Accounts'!BX$18, 'E2 Allocators'!$B$15:$W$15, 0),FALSE)*$E32)</f>
        <v>0</v>
      </c>
      <c r="BY32" s="1322">
        <f>IF(ISERROR(VLOOKUP(VLOOKUP($A32, 'E4 TB Allocation Details'!$A$18:$L$214, MATCH("A &amp; G ID", 'E4 TB Allocation Details'!$A$18:$L$18, 0),FALSE), 'E2 Allocators'!$B$15:$W$358, MATCH('O5 Details by Class &amp; Accounts'!BY$18, 'E2 Allocators'!$B$15:$W$15, 0),FALSE)*$E32), 0, VLOOKUP(VLOOKUP($A32, 'E4 TB Allocation Details'!$A$18:$L$214, MATCH("A &amp; G ID", 'E4 TB Allocation Details'!$A$18:$L$18, 0),FALSE), 'E2 Allocators'!$B$15:$W$358, MATCH('O5 Details by Class &amp; Accounts'!BY$18, 'E2 Allocators'!$B$15:$W$15, 0),FALSE)*$E32)</f>
        <v>0</v>
      </c>
      <c r="BZ32" s="1322">
        <f>IF(ISERROR(VLOOKUP(VLOOKUP($A32, 'E4 TB Allocation Details'!$A$18:$L$214, MATCH("A &amp; G ID", 'E4 TB Allocation Details'!$A$18:$L$18, 0),FALSE), 'E2 Allocators'!$B$15:$W$358, MATCH('O5 Details by Class &amp; Accounts'!BZ$18, 'E2 Allocators'!$B$15:$W$15, 0),FALSE)*$E32), 0, VLOOKUP(VLOOKUP($A32, 'E4 TB Allocation Details'!$A$18:$L$214, MATCH("A &amp; G ID", 'E4 TB Allocation Details'!$A$18:$L$18, 0),FALSE), 'E2 Allocators'!$B$15:$W$358, MATCH('O5 Details by Class &amp; Accounts'!BZ$18, 'E2 Allocators'!$B$15:$W$15, 0),FALSE)*$E32)</f>
        <v>0</v>
      </c>
      <c r="CA32" s="1322">
        <f>IF(ISERROR(VLOOKUP(VLOOKUP($A32, 'E4 TB Allocation Details'!$A$18:$L$214, MATCH("A &amp; G ID", 'E4 TB Allocation Details'!$A$18:$L$18, 0),FALSE), 'E2 Allocators'!$B$15:$W$358, MATCH('O5 Details by Class &amp; Accounts'!CA$18, 'E2 Allocators'!$B$15:$W$15, 0),FALSE)*$E32), 0, VLOOKUP(VLOOKUP($A32, 'E4 TB Allocation Details'!$A$18:$L$214, MATCH("A &amp; G ID", 'E4 TB Allocation Details'!$A$18:$L$18, 0),FALSE), 'E2 Allocators'!$B$15:$W$358, MATCH('O5 Details by Class &amp; Accounts'!CA$18, 'E2 Allocators'!$B$15:$W$15, 0),FALSE)*$E32)</f>
        <v>0</v>
      </c>
      <c r="CB32" s="1322">
        <f>IF(ISERROR(VLOOKUP(VLOOKUP($A32, 'E4 TB Allocation Details'!$A$18:$L$214, MATCH("A &amp; G ID", 'E4 TB Allocation Details'!$A$18:$L$18, 0),FALSE), 'E2 Allocators'!$B$15:$W$358, MATCH('O5 Details by Class &amp; Accounts'!CB$18, 'E2 Allocators'!$B$15:$W$15, 0),FALSE)*$E32), 0, VLOOKUP(VLOOKUP($A32, 'E4 TB Allocation Details'!$A$18:$L$214, MATCH("A &amp; G ID", 'E4 TB Allocation Details'!$A$18:$L$18, 0),FALSE), 'E2 Allocators'!$B$15:$W$358, MATCH('O5 Details by Class &amp; Accounts'!CB$18, 'E2 Allocators'!$B$15:$W$15, 0),FALSE)*$E32)</f>
        <v>0</v>
      </c>
      <c r="CC32" s="1322">
        <f>IF(ISERROR(VLOOKUP(VLOOKUP($A32, 'E4 TB Allocation Details'!$A$18:$L$214, MATCH("A &amp; G ID", 'E4 TB Allocation Details'!$A$18:$L$18, 0),FALSE), 'E2 Allocators'!$B$15:$W$358, MATCH('O5 Details by Class &amp; Accounts'!CC$18, 'E2 Allocators'!$B$15:$W$15, 0),FALSE)*$E32), 0, VLOOKUP(VLOOKUP($A32, 'E4 TB Allocation Details'!$A$18:$L$214, MATCH("A &amp; G ID", 'E4 TB Allocation Details'!$A$18:$L$18, 0),FALSE), 'E2 Allocators'!$B$15:$W$358, MATCH('O5 Details by Class &amp; Accounts'!CC$18, 'E2 Allocators'!$B$15:$W$15, 0),FALSE)*$E32)</f>
        <v>0</v>
      </c>
      <c r="CD32" s="1322">
        <f>IF(ISERROR(VLOOKUP(VLOOKUP($A32, 'E4 TB Allocation Details'!$A$18:$L$214, MATCH("A &amp; G ID", 'E4 TB Allocation Details'!$A$18:$L$18, 0),FALSE), 'E2 Allocators'!$B$15:$W$358, MATCH('O5 Details by Class &amp; Accounts'!CD$18, 'E2 Allocators'!$B$15:$W$15, 0),FALSE)*$E32), 0, VLOOKUP(VLOOKUP($A32, 'E4 TB Allocation Details'!$A$18:$L$214, MATCH("A &amp; G ID", 'E4 TB Allocation Details'!$A$18:$L$18, 0),FALSE), 'E2 Allocators'!$B$15:$W$358, MATCH('O5 Details by Class &amp; Accounts'!CD$18, 'E2 Allocators'!$B$15:$W$15, 0),FALSE)*$E32)</f>
        <v>0</v>
      </c>
      <c r="CE32" s="1322">
        <f>IF(ISERROR(VLOOKUP(VLOOKUP($A32, 'E4 TB Allocation Details'!$A$18:$L$214, MATCH("A &amp; G ID", 'E4 TB Allocation Details'!$A$18:$L$18, 0),FALSE), 'E2 Allocators'!$B$15:$W$358, MATCH('O5 Details by Class &amp; Accounts'!CE$18, 'E2 Allocators'!$B$15:$W$15, 0),FALSE)*$E32), 0, VLOOKUP(VLOOKUP($A32, 'E4 TB Allocation Details'!$A$18:$L$214, MATCH("A &amp; G ID", 'E4 TB Allocation Details'!$A$18:$L$18, 0),FALSE), 'E2 Allocators'!$B$15:$W$358, MATCH('O5 Details by Class &amp; Accounts'!CE$18, 'E2 Allocators'!$B$15:$W$15, 0),FALSE)*$E32)</f>
        <v>0</v>
      </c>
      <c r="CF32" s="1322">
        <f>IF(ISERROR(VLOOKUP(VLOOKUP($A32, 'E4 TB Allocation Details'!$A$18:$L$214, MATCH("A &amp; G ID", 'E4 TB Allocation Details'!$A$18:$L$18, 0),FALSE), 'E2 Allocators'!$B$15:$W$358, MATCH('O5 Details by Class &amp; Accounts'!CF$18, 'E2 Allocators'!$B$15:$W$15, 0),FALSE)*$E32), 0, VLOOKUP(VLOOKUP($A32, 'E4 TB Allocation Details'!$A$18:$L$214, MATCH("A &amp; G ID", 'E4 TB Allocation Details'!$A$18:$L$18, 0),FALSE), 'E2 Allocators'!$B$15:$W$358, MATCH('O5 Details by Class &amp; Accounts'!CF$18, 'E2 Allocators'!$B$15:$W$15, 0),FALSE)*$E32)</f>
        <v>0</v>
      </c>
      <c r="CG32" s="1322">
        <f>IF(ISERROR(VLOOKUP(VLOOKUP($A32, 'E4 TB Allocation Details'!$A$18:$L$214, MATCH("A &amp; G ID", 'E4 TB Allocation Details'!$A$18:$L$18, 0),FALSE), 'E2 Allocators'!$B$15:$W$358, MATCH('O5 Details by Class &amp; Accounts'!CG$18, 'E2 Allocators'!$B$15:$W$15, 0),FALSE)*$E32), 0, VLOOKUP(VLOOKUP($A32, 'E4 TB Allocation Details'!$A$18:$L$214, MATCH("A &amp; G ID", 'E4 TB Allocation Details'!$A$18:$L$18, 0),FALSE), 'E2 Allocators'!$B$15:$W$358, MATCH('O5 Details by Class &amp; Accounts'!CG$18, 'E2 Allocators'!$B$15:$W$15, 0),FALSE)*$E32)</f>
        <v>0</v>
      </c>
      <c r="CH32" s="1322">
        <f>IF(ISERROR(VLOOKUP(VLOOKUP($A32, 'E4 TB Allocation Details'!$A$18:$L$214, MATCH("A &amp; G ID", 'E4 TB Allocation Details'!$A$18:$L$18, 0),FALSE), 'E2 Allocators'!$B$15:$W$358, MATCH('O5 Details by Class &amp; Accounts'!CH$18, 'E2 Allocators'!$B$15:$W$15, 0),FALSE)*$E32), 0, VLOOKUP(VLOOKUP($A32, 'E4 TB Allocation Details'!$A$18:$L$214, MATCH("A &amp; G ID", 'E4 TB Allocation Details'!$A$18:$L$18, 0),FALSE), 'E2 Allocators'!$B$15:$W$358, MATCH('O5 Details by Class &amp; Accounts'!CH$18, 'E2 Allocators'!$B$15:$W$15, 0),FALSE)*$E32)</f>
        <v>0</v>
      </c>
      <c r="CI32" s="1322">
        <f>IF(ISERROR(VLOOKUP(VLOOKUP($A32, 'E4 TB Allocation Details'!$A$18:$L$214, MATCH("A &amp; G ID", 'E4 TB Allocation Details'!$A$18:$L$18, 0),FALSE), 'E2 Allocators'!$B$15:$W$358, MATCH('O5 Details by Class &amp; Accounts'!CI$18, 'E2 Allocators'!$B$15:$W$15, 0),FALSE)*$E32), 0, VLOOKUP(VLOOKUP($A32, 'E4 TB Allocation Details'!$A$18:$L$214, MATCH("A &amp; G ID", 'E4 TB Allocation Details'!$A$18:$L$18, 0),FALSE), 'E2 Allocators'!$B$15:$W$358, MATCH('O5 Details by Class &amp; Accounts'!CI$18, 'E2 Allocators'!$B$15:$W$15, 0),FALSE)*$E32)</f>
        <v>0</v>
      </c>
      <c r="CJ32" s="1322">
        <f>IF(ISERROR(VLOOKUP(VLOOKUP($A32, 'E4 TB Allocation Details'!$A$18:$L$214, MATCH("A &amp; G ID", 'E4 TB Allocation Details'!$A$18:$L$18, 0),FALSE), 'E2 Allocators'!$B$15:$W$358, MATCH('O5 Details by Class &amp; Accounts'!CJ$18, 'E2 Allocators'!$B$15:$W$15, 0),FALSE)*$E32), 0, VLOOKUP(VLOOKUP($A32, 'E4 TB Allocation Details'!$A$18:$L$214, MATCH("A &amp; G ID", 'E4 TB Allocation Details'!$A$18:$L$18, 0),FALSE), 'E2 Allocators'!$B$15:$W$358, MATCH('O5 Details by Class &amp; Accounts'!CJ$18, 'E2 Allocators'!$B$15:$W$15, 0),FALSE)*$E32)</f>
        <v>0</v>
      </c>
      <c r="CK32" s="1322">
        <f>IF(ISERROR(VLOOKUP(VLOOKUP($A32, 'E4 TB Allocation Details'!$A$18:$L$214, MATCH("A &amp; G ID", 'E4 TB Allocation Details'!$A$18:$L$18, 0),FALSE), 'E2 Allocators'!$B$15:$W$358, MATCH('O5 Details by Class &amp; Accounts'!CK$18, 'E2 Allocators'!$B$15:$W$15, 0),FALSE)*$E32), 0, VLOOKUP(VLOOKUP($A32, 'E4 TB Allocation Details'!$A$18:$L$214, MATCH("A &amp; G ID", 'E4 TB Allocation Details'!$A$18:$L$18, 0),FALSE), 'E2 Allocators'!$B$15:$W$358, MATCH('O5 Details by Class &amp; Accounts'!CK$18, 'E2 Allocators'!$B$15:$W$15, 0),FALSE)*$E32)</f>
        <v>0</v>
      </c>
      <c r="CL32" s="1322">
        <f>IF(ISERROR(VLOOKUP(VLOOKUP($A32, 'E4 TB Allocation Details'!$A$18:$L$214, MATCH("A &amp; G ID", 'E4 TB Allocation Details'!$A$18:$L$18, 0),FALSE), 'E2 Allocators'!$B$15:$W$358, MATCH('O5 Details by Class &amp; Accounts'!CL$18, 'E2 Allocators'!$B$15:$W$15, 0),FALSE)*$E32), 0, VLOOKUP(VLOOKUP($A32, 'E4 TB Allocation Details'!$A$18:$L$214, MATCH("A &amp; G ID", 'E4 TB Allocation Details'!$A$18:$L$18, 0),FALSE), 'E2 Allocators'!$B$15:$W$358, MATCH('O5 Details by Class &amp; Accounts'!CL$18, 'E2 Allocators'!$B$15:$W$15, 0),FALSE)*$E32)</f>
        <v>0</v>
      </c>
      <c r="CM32" s="1322">
        <f>IF(ISERROR(VLOOKUP(VLOOKUP($A32, 'E4 TB Allocation Details'!$A$18:$L$214, MATCH("A &amp; G ID", 'E4 TB Allocation Details'!$A$18:$L$18, 0),FALSE), 'E2 Allocators'!$B$15:$W$358, MATCH('O5 Details by Class &amp; Accounts'!CM$18, 'E2 Allocators'!$B$15:$W$15, 0),FALSE)*$E32), 0, VLOOKUP(VLOOKUP($A32, 'E4 TB Allocation Details'!$A$18:$L$214, MATCH("A &amp; G ID", 'E4 TB Allocation Details'!$A$18:$L$18, 0),FALSE), 'E2 Allocators'!$B$15:$W$358, MATCH('O5 Details by Class &amp; Accounts'!CM$18, 'E2 Allocators'!$B$15:$W$15, 0),FALSE)*$E32)</f>
        <v>0</v>
      </c>
      <c r="CN32" s="1322">
        <f t="shared" si="5"/>
        <v>0</v>
      </c>
      <c r="CO32" s="1651">
        <f t="shared" si="4"/>
        <v>0</v>
      </c>
      <c r="CQ32" s="1899" t="inlineStr">
        <is>
          <t/>
        </is>
      </c>
    </row>
    <row r="33" spans="1:95" s="64" customFormat="1" ht="25.5" x14ac:dyDescent="0.2">
      <c r="A33" s="1088">
        <v>1815</v>
      </c>
      <c r="B33" s="1089" t="s">
        <v>86</v>
      </c>
      <c r="C33" s="1648">
        <f>IF(ISERROR(VLOOKUP($A33,'I3 TB Data'!$A$19:$H$483,MATCH('O5 Details by Class &amp; Accounts'!$C$18, 'I3 TB Data'!$A$19:$H$19,0),0)), 0, VLOOKUP($A33,'I3 TB Data'!$A$19:$H$483,MATCH('O5 Details by Class &amp; Accounts'!$C$18,'I3 TB Data'!$A$19:$H$19,0),0))</f>
        <v>9700675.7249999996</v>
      </c>
      <c r="D33" s="1649">
        <f>'I4 BO ASSETS'!E30</f>
        <v>0</v>
      </c>
      <c r="E33" s="1648">
        <f t="shared" si="6"/>
        <v>9700675.7249999996</v>
      </c>
      <c r="F33" s="1650">
        <f>IF(ISERROR(VLOOKUP($A33, 'E1 Categorization'!A33:E124, MATCH("Customer Component", 'E1 Categorization'!$A$33:$E$33,0), 0)), 0, IF(VLOOKUP($A33, 'E1 Categorization'!A33:E124, MATCH("Customer Component", 'E1 Categorization'!$A$33:$E$33,0), 0)=0, 'O5 Details by Class &amp; Accounts'!$E33, IF(AND(VLOOKUP($A33, 'E1 Categorization'!A33:E124, MATCH("Customer Component", 'E1 Categorization'!$A$33:$E$33,0), 0) &gt;0, VLOOKUP($A33, 'E1 Categorization'!A33:E124, MATCH("Customer Component", 'E1 Categorization'!$A$33:$E$33,0), 0)&lt;1), 'O5 Details by Class &amp; Accounts'!$E33*(1-VLOOKUP($A33, 'E1 Categorization'!A33:E124, MATCH("Customer Component", 'E1 Categorization'!$A$33:$E$33,0), 0)), 0)))</f>
        <v>9700675.7249999996</v>
      </c>
      <c r="G33" s="1650">
        <f>IF(ISERROR(VLOOKUP($A33, 'E1 Categorization'!A33:E124, MATCH("Customer Component", 'E1 Categorization'!$A$33:$E$33,0), 0)),0, IF(VLOOKUP($A33, 'E1 Categorization'!A33:E124, MATCH("Customer Component", 'E1 Categorization'!$A$33:$E$33,0), 0)=0, 0, IF(AND(VLOOKUP($A33, 'E1 Categorization'!A33:E124, MATCH("Customer Component", 'E1 Categorization'!$A$33:$E$33,0), 0) &gt;0, VLOOKUP($A33, 'E1 Categorization'!A33:E124, MATCH("Customer Component", 'E1 Categorization'!$A$33:$E$33,0), 0)&lt;1), 'O5 Details by Class &amp; Accounts'!$E33*(VLOOKUP($A33, 'E1 Categorization'!A33:E124, MATCH("Customer Component", 'E1 Categorization'!$A$33:$E$33,0), 0)), 'O5 Details by Class &amp; Accounts'!$E33)))</f>
        <v>0</v>
      </c>
      <c r="H33" s="1322">
        <f t="shared" si="0"/>
        <v>9700675.7249999996</v>
      </c>
      <c r="I33" s="1322">
        <f>IF(ISERROR(VLOOKUP(VLOOKUP($A33, 'E4 TB Allocation Details'!$A$18:$L$214, MATCH("Demand ID", 'E4 TB Allocation Details'!$A$18:$L$18, 0),FALSE), 'E2 Allocators'!$B$15:$W$358, MATCH('O5 Details by Class &amp; Accounts'!I$18, 'E2 Allocators'!$B$15:$W$15, 0),FALSE)*$F33), 0, VLOOKUP(VLOOKUP($A33, 'E4 TB Allocation Details'!$A$18:$L$214, MATCH("Demand ID", 'E4 TB Allocation Details'!$A$18:$L$18, 0),FALSE), 'E2 Allocators'!$B$15:$W$358, MATCH('O5 Details by Class &amp; Accounts'!I$18, 'E2 Allocators'!$B$15:$W$15, 0),FALSE)*$F33)</f>
        <v>3063108.1918654842</v>
      </c>
      <c r="J33" s="1322">
        <f>IF(ISERROR(VLOOKUP(VLOOKUP($A33, 'E4 TB Allocation Details'!$A$18:$L$214, MATCH("Demand ID", 'E4 TB Allocation Details'!$A$18:$L$18, 0),FALSE), 'E2 Allocators'!$B$15:$W$358, MATCH('O5 Details by Class &amp; Accounts'!J$18, 'E2 Allocators'!$B$15:$W$15, 0),FALSE)*$F33), 0, VLOOKUP(VLOOKUP($A33, 'E4 TB Allocation Details'!$A$18:$L$214, MATCH("Demand ID", 'E4 TB Allocation Details'!$A$18:$L$18, 0),FALSE), 'E2 Allocators'!$B$15:$W$358, MATCH('O5 Details by Class &amp; Accounts'!J$18, 'E2 Allocators'!$B$15:$W$15, 0),FALSE)*$F33)</f>
        <v>2613927.6396877212</v>
      </c>
      <c r="K33" s="1322">
        <f>IF(ISERROR(VLOOKUP(VLOOKUP($A33, 'E4 TB Allocation Details'!$A$18:$L$214, MATCH("Demand ID", 'E4 TB Allocation Details'!$A$18:$L$18, 0),FALSE), 'E2 Allocators'!$B$15:$W$358, MATCH('O5 Details by Class &amp; Accounts'!K$18, 'E2 Allocators'!$B$15:$W$15, 0),FALSE)*$F33), 0, VLOOKUP(VLOOKUP($A33, 'E4 TB Allocation Details'!$A$18:$L$214, MATCH("Demand ID", 'E4 TB Allocation Details'!$A$18:$L$18, 0),FALSE), 'E2 Allocators'!$B$15:$W$358, MATCH('O5 Details by Class &amp; Accounts'!K$18, 'E2 Allocators'!$B$15:$W$15, 0),FALSE)*$F33)</f>
        <v>3109636.4711991078</v>
      </c>
      <c r="L33" s="1322">
        <f>IF(ISERROR(VLOOKUP(VLOOKUP($A33, 'E4 TB Allocation Details'!$A$18:$L$214, MATCH("Demand ID", 'E4 TB Allocation Details'!$A$18:$L$18, 0),FALSE), 'E2 Allocators'!$B$15:$W$358, MATCH('O5 Details by Class &amp; Accounts'!L$18, 'E2 Allocators'!$B$15:$W$15, 0),FALSE)*$F33), 0, VLOOKUP(VLOOKUP($A33, 'E4 TB Allocation Details'!$A$18:$L$214, MATCH("Demand ID", 'E4 TB Allocation Details'!$A$18:$L$18, 0),FALSE), 'E2 Allocators'!$B$15:$W$358, MATCH('O5 Details by Class &amp; Accounts'!L$18, 'E2 Allocators'!$B$15:$W$15, 0),FALSE)*$F33)</f>
        <v>0</v>
      </c>
      <c r="M33" s="1322">
        <f>IF(ISERROR(VLOOKUP(VLOOKUP($A33, 'E4 TB Allocation Details'!$A$18:$L$214, MATCH("Demand ID", 'E4 TB Allocation Details'!$A$18:$L$18, 0),FALSE), 'E2 Allocators'!$B$15:$W$358, MATCH('O5 Details by Class &amp; Accounts'!M$18, 'E2 Allocators'!$B$15:$W$15, 0),FALSE)*$F33), 0, VLOOKUP(VLOOKUP($A33, 'E4 TB Allocation Details'!$A$18:$L$214, MATCH("Demand ID", 'E4 TB Allocation Details'!$A$18:$L$18, 0),FALSE), 'E2 Allocators'!$B$15:$W$358, MATCH('O5 Details by Class &amp; Accounts'!M$18, 'E2 Allocators'!$B$15:$W$15, 0),FALSE)*$F33)</f>
        <v>0</v>
      </c>
      <c r="N33" s="1322">
        <f>IF(ISERROR(VLOOKUP(VLOOKUP($A33, 'E4 TB Allocation Details'!$A$18:$L$214, MATCH("Demand ID", 'E4 TB Allocation Details'!$A$18:$L$18, 0),FALSE), 'E2 Allocators'!$B$15:$W$358, MATCH('O5 Details by Class &amp; Accounts'!N$18, 'E2 Allocators'!$B$15:$W$15, 0),FALSE)*$F33), 0, VLOOKUP(VLOOKUP($A33, 'E4 TB Allocation Details'!$A$18:$L$214, MATCH("Demand ID", 'E4 TB Allocation Details'!$A$18:$L$18, 0),FALSE), 'E2 Allocators'!$B$15:$W$358, MATCH('O5 Details by Class &amp; Accounts'!N$18, 'E2 Allocators'!$B$15:$W$15, 0),FALSE)*$F33)</f>
        <v>885345.52064849739</v>
      </c>
      <c r="O33" s="1322">
        <f>IF(ISERROR(VLOOKUP(VLOOKUP($A33, 'E4 TB Allocation Details'!$A$18:$L$214, MATCH("Demand ID", 'E4 TB Allocation Details'!$A$18:$L$18, 0),FALSE), 'E2 Allocators'!$B$15:$W$358, MATCH('O5 Details by Class &amp; Accounts'!O$18, 'E2 Allocators'!$B$15:$W$15, 0),FALSE)*$F33), 0, VLOOKUP(VLOOKUP($A33, 'E4 TB Allocation Details'!$A$18:$L$214, MATCH("Demand ID", 'E4 TB Allocation Details'!$A$18:$L$18, 0),FALSE), 'E2 Allocators'!$B$15:$W$358, MATCH('O5 Details by Class &amp; Accounts'!O$18, 'E2 Allocators'!$B$15:$W$15, 0),FALSE)*$F33)</f>
        <v>20872.028197245891</v>
      </c>
      <c r="P33" s="1322">
        <f>IF(ISERROR(VLOOKUP(VLOOKUP($A33, 'E4 TB Allocation Details'!$A$18:$L$214, MATCH("Demand ID", 'E4 TB Allocation Details'!$A$18:$L$18, 0),FALSE), 'E2 Allocators'!$B$15:$W$358, MATCH('O5 Details by Class &amp; Accounts'!P$18, 'E2 Allocators'!$B$15:$W$15, 0),FALSE)*$F33), 0, VLOOKUP(VLOOKUP($A33, 'E4 TB Allocation Details'!$A$18:$L$214, MATCH("Demand ID", 'E4 TB Allocation Details'!$A$18:$L$18, 0),FALSE), 'E2 Allocators'!$B$15:$W$358, MATCH('O5 Details by Class &amp; Accounts'!P$18, 'E2 Allocators'!$B$15:$W$15, 0),FALSE)*$F33)</f>
        <v>0</v>
      </c>
      <c r="Q33" s="1322">
        <f>IF(ISERROR(VLOOKUP(VLOOKUP($A33, 'E4 TB Allocation Details'!$A$18:$L$214, MATCH("Demand ID", 'E4 TB Allocation Details'!$A$18:$L$18, 0),FALSE), 'E2 Allocators'!$B$15:$W$358, MATCH('O5 Details by Class &amp; Accounts'!Q$18, 'E2 Allocators'!$B$15:$W$15, 0),FALSE)*$F33), 0, VLOOKUP(VLOOKUP($A33, 'E4 TB Allocation Details'!$A$18:$L$214, MATCH("Demand ID", 'E4 TB Allocation Details'!$A$18:$L$18, 0),FALSE), 'E2 Allocators'!$B$15:$W$358, MATCH('O5 Details by Class &amp; Accounts'!Q$18, 'E2 Allocators'!$B$15:$W$15, 0),FALSE)*$F33)</f>
        <v>7785.8734019439562</v>
      </c>
      <c r="R33" s="1322">
        <f>IF(ISERROR(VLOOKUP(VLOOKUP($A33, 'E4 TB Allocation Details'!$A$18:$L$214, MATCH("Demand ID", 'E4 TB Allocation Details'!$A$18:$L$18, 0),FALSE), 'E2 Allocators'!$B$15:$W$358, MATCH('O5 Details by Class &amp; Accounts'!R$18, 'E2 Allocators'!$B$15:$W$15, 0),FALSE)*$F33), 0, VLOOKUP(VLOOKUP($A33, 'E4 TB Allocation Details'!$A$18:$L$214, MATCH("Demand ID", 'E4 TB Allocation Details'!$A$18:$L$18, 0),FALSE), 'E2 Allocators'!$B$15:$W$358, MATCH('O5 Details by Class &amp; Accounts'!R$18, 'E2 Allocators'!$B$15:$W$15, 0),FALSE)*$F33)</f>
        <v>0</v>
      </c>
      <c r="S33" s="1322">
        <f>IF(ISERROR(VLOOKUP(VLOOKUP($A33, 'E4 TB Allocation Details'!$A$18:$L$214, MATCH("Demand ID", 'E4 TB Allocation Details'!$A$18:$L$18, 0),FALSE), 'E2 Allocators'!$B$15:$W$358, MATCH('O5 Details by Class &amp; Accounts'!S$18, 'E2 Allocators'!$B$15:$W$15, 0),FALSE)*$F33), 0, VLOOKUP(VLOOKUP($A33, 'E4 TB Allocation Details'!$A$18:$L$214, MATCH("Demand ID", 'E4 TB Allocation Details'!$A$18:$L$18, 0),FALSE), 'E2 Allocators'!$B$15:$W$358, MATCH('O5 Details by Class &amp; Accounts'!S$18, 'E2 Allocators'!$B$15:$W$15, 0),FALSE)*$F33)</f>
        <v>0</v>
      </c>
      <c r="T33" s="1322">
        <f>IF(ISERROR(VLOOKUP(VLOOKUP($A33, 'E4 TB Allocation Details'!$A$18:$L$214, MATCH("Demand ID", 'E4 TB Allocation Details'!$A$18:$L$18, 0),FALSE), 'E2 Allocators'!$B$15:$W$358, MATCH('O5 Details by Class &amp; Accounts'!T$18, 'E2 Allocators'!$B$15:$W$15, 0),FALSE)*$F33), 0, VLOOKUP(VLOOKUP($A33, 'E4 TB Allocation Details'!$A$18:$L$214, MATCH("Demand ID", 'E4 TB Allocation Details'!$A$18:$L$18, 0),FALSE), 'E2 Allocators'!$B$15:$W$358, MATCH('O5 Details by Class &amp; Accounts'!T$18, 'E2 Allocators'!$B$15:$W$15, 0),FALSE)*$F33)</f>
        <v>0</v>
      </c>
      <c r="U33" s="1322">
        <f>IF(ISERROR(VLOOKUP(VLOOKUP($A33, 'E4 TB Allocation Details'!$A$18:$L$214, MATCH("Demand ID", 'E4 TB Allocation Details'!$A$18:$L$18, 0),FALSE), 'E2 Allocators'!$B$15:$W$358, MATCH('O5 Details by Class &amp; Accounts'!U$18, 'E2 Allocators'!$B$15:$W$15, 0),FALSE)*$F33), 0, VLOOKUP(VLOOKUP($A33, 'E4 TB Allocation Details'!$A$18:$L$214, MATCH("Demand ID", 'E4 TB Allocation Details'!$A$18:$L$18, 0),FALSE), 'E2 Allocators'!$B$15:$W$358, MATCH('O5 Details by Class &amp; Accounts'!U$18, 'E2 Allocators'!$B$15:$W$15, 0),FALSE)*$F33)</f>
        <v>0</v>
      </c>
      <c r="V33" s="1322">
        <f>IF(ISERROR(VLOOKUP(VLOOKUP($A33, 'E4 TB Allocation Details'!$A$18:$L$214, MATCH("Demand ID", 'E4 TB Allocation Details'!$A$18:$L$18, 0),FALSE), 'E2 Allocators'!$B$15:$W$358, MATCH('O5 Details by Class &amp; Accounts'!V$18, 'E2 Allocators'!$B$15:$W$15, 0),FALSE)*$F33), 0, VLOOKUP(VLOOKUP($A33, 'E4 TB Allocation Details'!$A$18:$L$214, MATCH("Demand ID", 'E4 TB Allocation Details'!$A$18:$L$18, 0),FALSE), 'E2 Allocators'!$B$15:$W$358, MATCH('O5 Details by Class &amp; Accounts'!V$18, 'E2 Allocators'!$B$15:$W$15, 0),FALSE)*$F33)</f>
        <v>0</v>
      </c>
      <c r="W33" s="1322">
        <f>IF(ISERROR(VLOOKUP(VLOOKUP($A33, 'E4 TB Allocation Details'!$A$18:$L$214, MATCH("Demand ID", 'E4 TB Allocation Details'!$A$18:$L$18, 0),FALSE), 'E2 Allocators'!$B$15:$W$358, MATCH('O5 Details by Class &amp; Accounts'!W$18, 'E2 Allocators'!$B$15:$W$15, 0),FALSE)*$F33), 0, VLOOKUP(VLOOKUP($A33, 'E4 TB Allocation Details'!$A$18:$L$214, MATCH("Demand ID", 'E4 TB Allocation Details'!$A$18:$L$18, 0),FALSE), 'E2 Allocators'!$B$15:$W$358, MATCH('O5 Details by Class &amp; Accounts'!W$18, 'E2 Allocators'!$B$15:$W$15, 0),FALSE)*$F33)</f>
        <v>0</v>
      </c>
      <c r="X33" s="1322">
        <f>IF(ISERROR(VLOOKUP(VLOOKUP($A33, 'E4 TB Allocation Details'!$A$18:$L$214, MATCH("Demand ID", 'E4 TB Allocation Details'!$A$18:$L$18, 0),FALSE), 'E2 Allocators'!$B$15:$W$358, MATCH('O5 Details by Class &amp; Accounts'!X$18, 'E2 Allocators'!$B$15:$W$15, 0),FALSE)*$F33), 0, VLOOKUP(VLOOKUP($A33, 'E4 TB Allocation Details'!$A$18:$L$214, MATCH("Demand ID", 'E4 TB Allocation Details'!$A$18:$L$18, 0),FALSE), 'E2 Allocators'!$B$15:$W$358, MATCH('O5 Details by Class &amp; Accounts'!X$18, 'E2 Allocators'!$B$15:$W$15, 0),FALSE)*$F33)</f>
        <v>0</v>
      </c>
      <c r="Y33" s="1322">
        <f>IF(ISERROR(VLOOKUP(VLOOKUP($A33, 'E4 TB Allocation Details'!$A$18:$L$214, MATCH("Demand ID", 'E4 TB Allocation Details'!$A$18:$L$18, 0),FALSE), 'E2 Allocators'!$B$15:$W$358, MATCH('O5 Details by Class &amp; Accounts'!Y$18, 'E2 Allocators'!$B$15:$W$15, 0),FALSE)*$F33), 0, VLOOKUP(VLOOKUP($A33, 'E4 TB Allocation Details'!$A$18:$L$214, MATCH("Demand ID", 'E4 TB Allocation Details'!$A$18:$L$18, 0),FALSE), 'E2 Allocators'!$B$15:$W$358, MATCH('O5 Details by Class &amp; Accounts'!Y$18, 'E2 Allocators'!$B$15:$W$15, 0),FALSE)*$F33)</f>
        <v>0</v>
      </c>
      <c r="Z33" s="1322">
        <f>IF(ISERROR(VLOOKUP(VLOOKUP($A33, 'E4 TB Allocation Details'!$A$18:$L$214, MATCH("Demand ID", 'E4 TB Allocation Details'!$A$18:$L$18, 0),FALSE), 'E2 Allocators'!$B$15:$W$358, MATCH('O5 Details by Class &amp; Accounts'!Z$18, 'E2 Allocators'!$B$15:$W$15, 0),FALSE)*$F33), 0, VLOOKUP(VLOOKUP($A33, 'E4 TB Allocation Details'!$A$18:$L$214, MATCH("Demand ID", 'E4 TB Allocation Details'!$A$18:$L$18, 0),FALSE), 'E2 Allocators'!$B$15:$W$358, MATCH('O5 Details by Class &amp; Accounts'!Z$18, 'E2 Allocators'!$B$15:$W$15, 0),FALSE)*$F33)</f>
        <v>0</v>
      </c>
      <c r="AA33" s="1322">
        <f>IF(ISERROR(VLOOKUP(VLOOKUP($A33, 'E4 TB Allocation Details'!$A$18:$L$214, MATCH("Demand ID", 'E4 TB Allocation Details'!$A$18:$L$18, 0),FALSE), 'E2 Allocators'!$B$15:$W$358, MATCH('O5 Details by Class &amp; Accounts'!AA$18, 'E2 Allocators'!$B$15:$W$15, 0),FALSE)*$F33), 0, VLOOKUP(VLOOKUP($A33, 'E4 TB Allocation Details'!$A$18:$L$214, MATCH("Demand ID", 'E4 TB Allocation Details'!$A$18:$L$18, 0),FALSE), 'E2 Allocators'!$B$15:$W$358, MATCH('O5 Details by Class &amp; Accounts'!AA$18, 'E2 Allocators'!$B$15:$W$15, 0),FALSE)*$F33)</f>
        <v>0</v>
      </c>
      <c r="AB33" s="1322">
        <f>IF(ISERROR(VLOOKUP(VLOOKUP($A33, 'E4 TB Allocation Details'!$A$18:$L$214, MATCH("Demand ID", 'E4 TB Allocation Details'!$A$18:$L$18, 0),FALSE), 'E2 Allocators'!$B$15:$W$358, MATCH('O5 Details by Class &amp; Accounts'!AB$18, 'E2 Allocators'!$B$15:$W$15, 0),FALSE)*$F33), 0, VLOOKUP(VLOOKUP($A33, 'E4 TB Allocation Details'!$A$18:$L$214, MATCH("Demand ID", 'E4 TB Allocation Details'!$A$18:$L$18, 0),FALSE), 'E2 Allocators'!$B$15:$W$358, MATCH('O5 Details by Class &amp; Accounts'!AB$18, 'E2 Allocators'!$B$15:$W$15, 0),FALSE)*$F33)</f>
        <v>0</v>
      </c>
      <c r="AC33" s="1322">
        <f t="shared" si="1"/>
        <v>9700675.7250000015</v>
      </c>
      <c r="AD33" s="1322">
        <f>IF(ISERROR(VLOOKUP(VLOOKUP($A33, 'E4 TB Allocation Details'!$A$18:$L$214, MATCH("Customer ID", 'E4 TB Allocation Details'!$A$18:$L$18, 0),FALSE), 'E2 Allocators'!$B$15:$W$358, MATCH('O5 Details by Class &amp; Accounts'!AD$18, 'E2 Allocators'!$B$15:$W$15, 0),FALSE)*$G33), 0, VLOOKUP(VLOOKUP($A33, 'E4 TB Allocation Details'!$A$18:$L$214, MATCH("Customer ID", 'E4 TB Allocation Details'!$A$18:$L$18, 0),FALSE), 'E2 Allocators'!$B$15:$W$358, MATCH('O5 Details by Class &amp; Accounts'!AD$18, 'E2 Allocators'!$B$15:$W$15, 0),FALSE)*$G33)</f>
        <v>0</v>
      </c>
      <c r="AE33" s="1322">
        <f>IF(ISERROR(VLOOKUP(VLOOKUP($A33, 'E4 TB Allocation Details'!$A$18:$L$214, MATCH("Customer ID", 'E4 TB Allocation Details'!$A$18:$L$18, 0),FALSE), 'E2 Allocators'!$B$15:$W$358, MATCH('O5 Details by Class &amp; Accounts'!AE$18, 'E2 Allocators'!$B$15:$W$15, 0),FALSE)*$G33), 0, VLOOKUP(VLOOKUP($A33, 'E4 TB Allocation Details'!$A$18:$L$214, MATCH("Customer ID", 'E4 TB Allocation Details'!$A$18:$L$18, 0),FALSE), 'E2 Allocators'!$B$15:$W$358, MATCH('O5 Details by Class &amp; Accounts'!AE$18, 'E2 Allocators'!$B$15:$W$15, 0),FALSE)*$G33)</f>
        <v>0</v>
      </c>
      <c r="AF33" s="1322">
        <f>IF(ISERROR(VLOOKUP(VLOOKUP($A33, 'E4 TB Allocation Details'!$A$18:$L$214, MATCH("Customer ID", 'E4 TB Allocation Details'!$A$18:$L$18, 0),FALSE), 'E2 Allocators'!$B$15:$W$358, MATCH('O5 Details by Class &amp; Accounts'!AF$18, 'E2 Allocators'!$B$15:$W$15, 0),FALSE)*$G33), 0, VLOOKUP(VLOOKUP($A33, 'E4 TB Allocation Details'!$A$18:$L$214, MATCH("Customer ID", 'E4 TB Allocation Details'!$A$18:$L$18, 0),FALSE), 'E2 Allocators'!$B$15:$W$358, MATCH('O5 Details by Class &amp; Accounts'!AF$18, 'E2 Allocators'!$B$15:$W$15, 0),FALSE)*$G33)</f>
        <v>0</v>
      </c>
      <c r="AG33" s="1322">
        <f>IF(ISERROR(VLOOKUP(VLOOKUP($A33, 'E4 TB Allocation Details'!$A$18:$L$214, MATCH("Customer ID", 'E4 TB Allocation Details'!$A$18:$L$18, 0),FALSE), 'E2 Allocators'!$B$15:$W$358, MATCH('O5 Details by Class &amp; Accounts'!AG$18, 'E2 Allocators'!$B$15:$W$15, 0),FALSE)*$G33), 0, VLOOKUP(VLOOKUP($A33, 'E4 TB Allocation Details'!$A$18:$L$214, MATCH("Customer ID", 'E4 TB Allocation Details'!$A$18:$L$18, 0),FALSE), 'E2 Allocators'!$B$15:$W$358, MATCH('O5 Details by Class &amp; Accounts'!AG$18, 'E2 Allocators'!$B$15:$W$15, 0),FALSE)*$G33)</f>
        <v>0</v>
      </c>
      <c r="AH33" s="1322">
        <f>IF(ISERROR(VLOOKUP(VLOOKUP($A33, 'E4 TB Allocation Details'!$A$18:$L$214, MATCH("Customer ID", 'E4 TB Allocation Details'!$A$18:$L$18, 0),FALSE), 'E2 Allocators'!$B$15:$W$358, MATCH('O5 Details by Class &amp; Accounts'!AH$18, 'E2 Allocators'!$B$15:$W$15, 0),FALSE)*$G33), 0, VLOOKUP(VLOOKUP($A33, 'E4 TB Allocation Details'!$A$18:$L$214, MATCH("Customer ID", 'E4 TB Allocation Details'!$A$18:$L$18, 0),FALSE), 'E2 Allocators'!$B$15:$W$358, MATCH('O5 Details by Class &amp; Accounts'!AH$18, 'E2 Allocators'!$B$15:$W$15, 0),FALSE)*$G33)</f>
        <v>0</v>
      </c>
      <c r="AI33" s="1322">
        <f>IF(ISERROR(VLOOKUP(VLOOKUP($A33, 'E4 TB Allocation Details'!$A$18:$L$214, MATCH("Customer ID", 'E4 TB Allocation Details'!$A$18:$L$18, 0),FALSE), 'E2 Allocators'!$B$15:$W$358, MATCH('O5 Details by Class &amp; Accounts'!AI$18, 'E2 Allocators'!$B$15:$W$15, 0),FALSE)*$G33), 0, VLOOKUP(VLOOKUP($A33, 'E4 TB Allocation Details'!$A$18:$L$214, MATCH("Customer ID", 'E4 TB Allocation Details'!$A$18:$L$18, 0),FALSE), 'E2 Allocators'!$B$15:$W$358, MATCH('O5 Details by Class &amp; Accounts'!AI$18, 'E2 Allocators'!$B$15:$W$15, 0),FALSE)*$G33)</f>
        <v>0</v>
      </c>
      <c r="AJ33" s="1322">
        <f>IF(ISERROR(VLOOKUP(VLOOKUP($A33, 'E4 TB Allocation Details'!$A$18:$L$214, MATCH("Customer ID", 'E4 TB Allocation Details'!$A$18:$L$18, 0),FALSE), 'E2 Allocators'!$B$15:$W$358, MATCH('O5 Details by Class &amp; Accounts'!AJ$18, 'E2 Allocators'!$B$15:$W$15, 0),FALSE)*$G33), 0, VLOOKUP(VLOOKUP($A33, 'E4 TB Allocation Details'!$A$18:$L$214, MATCH("Customer ID", 'E4 TB Allocation Details'!$A$18:$L$18, 0),FALSE), 'E2 Allocators'!$B$15:$W$358, MATCH('O5 Details by Class &amp; Accounts'!AJ$18, 'E2 Allocators'!$B$15:$W$15, 0),FALSE)*$G33)</f>
        <v>0</v>
      </c>
      <c r="AK33" s="1322">
        <f>IF(ISERROR(VLOOKUP(VLOOKUP($A33, 'E4 TB Allocation Details'!$A$18:$L$214, MATCH("Customer ID", 'E4 TB Allocation Details'!$A$18:$L$18, 0),FALSE), 'E2 Allocators'!$B$15:$W$358, MATCH('O5 Details by Class &amp; Accounts'!AK$18, 'E2 Allocators'!$B$15:$W$15, 0),FALSE)*$G33), 0, VLOOKUP(VLOOKUP($A33, 'E4 TB Allocation Details'!$A$18:$L$214, MATCH("Customer ID", 'E4 TB Allocation Details'!$A$18:$L$18, 0),FALSE), 'E2 Allocators'!$B$15:$W$358, MATCH('O5 Details by Class &amp; Accounts'!AK$18, 'E2 Allocators'!$B$15:$W$15, 0),FALSE)*$G33)</f>
        <v>0</v>
      </c>
      <c r="AL33" s="1322">
        <f>IF(ISERROR(VLOOKUP(VLOOKUP($A33, 'E4 TB Allocation Details'!$A$18:$L$214, MATCH("Customer ID", 'E4 TB Allocation Details'!$A$18:$L$18, 0),FALSE), 'E2 Allocators'!$B$15:$W$358, MATCH('O5 Details by Class &amp; Accounts'!AL$18, 'E2 Allocators'!$B$15:$W$15, 0),FALSE)*$G33), 0, VLOOKUP(VLOOKUP($A33, 'E4 TB Allocation Details'!$A$18:$L$214, MATCH("Customer ID", 'E4 TB Allocation Details'!$A$18:$L$18, 0),FALSE), 'E2 Allocators'!$B$15:$W$358, MATCH('O5 Details by Class &amp; Accounts'!AL$18, 'E2 Allocators'!$B$15:$W$15, 0),FALSE)*$G33)</f>
        <v>0</v>
      </c>
      <c r="AM33" s="1322">
        <f>IF(ISERROR(VLOOKUP(VLOOKUP($A33, 'E4 TB Allocation Details'!$A$18:$L$214, MATCH("Customer ID", 'E4 TB Allocation Details'!$A$18:$L$18, 0),FALSE), 'E2 Allocators'!$B$15:$W$358, MATCH('O5 Details by Class &amp; Accounts'!AM$18, 'E2 Allocators'!$B$15:$W$15, 0),FALSE)*$G33), 0, VLOOKUP(VLOOKUP($A33, 'E4 TB Allocation Details'!$A$18:$L$214, MATCH("Customer ID", 'E4 TB Allocation Details'!$A$18:$L$18, 0),FALSE), 'E2 Allocators'!$B$15:$W$358, MATCH('O5 Details by Class &amp; Accounts'!AM$18, 'E2 Allocators'!$B$15:$W$15, 0),FALSE)*$G33)</f>
        <v>0</v>
      </c>
      <c r="AN33" s="1322">
        <f>IF(ISERROR(VLOOKUP(VLOOKUP($A33, 'E4 TB Allocation Details'!$A$18:$L$214, MATCH("Customer ID", 'E4 TB Allocation Details'!$A$18:$L$18, 0),FALSE), 'E2 Allocators'!$B$15:$W$358, MATCH('O5 Details by Class &amp; Accounts'!AN$18, 'E2 Allocators'!$B$15:$W$15, 0),FALSE)*$G33), 0, VLOOKUP(VLOOKUP($A33, 'E4 TB Allocation Details'!$A$18:$L$214, MATCH("Customer ID", 'E4 TB Allocation Details'!$A$18:$L$18, 0),FALSE), 'E2 Allocators'!$B$15:$W$358, MATCH('O5 Details by Class &amp; Accounts'!AN$18, 'E2 Allocators'!$B$15:$W$15, 0),FALSE)*$G33)</f>
        <v>0</v>
      </c>
      <c r="AO33" s="1322">
        <f>IF(ISERROR(VLOOKUP(VLOOKUP($A33, 'E4 TB Allocation Details'!$A$18:$L$214, MATCH("Customer ID", 'E4 TB Allocation Details'!$A$18:$L$18, 0),FALSE), 'E2 Allocators'!$B$15:$W$358, MATCH('O5 Details by Class &amp; Accounts'!AO$18, 'E2 Allocators'!$B$15:$W$15, 0),FALSE)*$G33), 0, VLOOKUP(VLOOKUP($A33, 'E4 TB Allocation Details'!$A$18:$L$214, MATCH("Customer ID", 'E4 TB Allocation Details'!$A$18:$L$18, 0),FALSE), 'E2 Allocators'!$B$15:$W$358, MATCH('O5 Details by Class &amp; Accounts'!AO$18, 'E2 Allocators'!$B$15:$W$15, 0),FALSE)*$G33)</f>
        <v>0</v>
      </c>
      <c r="AP33" s="1322">
        <f>IF(ISERROR(VLOOKUP(VLOOKUP($A33, 'E4 TB Allocation Details'!$A$18:$L$214, MATCH("Customer ID", 'E4 TB Allocation Details'!$A$18:$L$18, 0),FALSE), 'E2 Allocators'!$B$15:$W$358, MATCH('O5 Details by Class &amp; Accounts'!AP$18, 'E2 Allocators'!$B$15:$W$15, 0),FALSE)*$G33), 0, VLOOKUP(VLOOKUP($A33, 'E4 TB Allocation Details'!$A$18:$L$214, MATCH("Customer ID", 'E4 TB Allocation Details'!$A$18:$L$18, 0),FALSE), 'E2 Allocators'!$B$15:$W$358, MATCH('O5 Details by Class &amp; Accounts'!AP$18, 'E2 Allocators'!$B$15:$W$15, 0),FALSE)*$G33)</f>
        <v>0</v>
      </c>
      <c r="AQ33" s="1322">
        <f>IF(ISERROR(VLOOKUP(VLOOKUP($A33, 'E4 TB Allocation Details'!$A$18:$L$214, MATCH("Customer ID", 'E4 TB Allocation Details'!$A$18:$L$18, 0),FALSE), 'E2 Allocators'!$B$15:$W$358, MATCH('O5 Details by Class &amp; Accounts'!AQ$18, 'E2 Allocators'!$B$15:$W$15, 0),FALSE)*$G33), 0, VLOOKUP(VLOOKUP($A33, 'E4 TB Allocation Details'!$A$18:$L$214, MATCH("Customer ID", 'E4 TB Allocation Details'!$A$18:$L$18, 0),FALSE), 'E2 Allocators'!$B$15:$W$358, MATCH('O5 Details by Class &amp; Accounts'!AQ$18, 'E2 Allocators'!$B$15:$W$15, 0),FALSE)*$G33)</f>
        <v>0</v>
      </c>
      <c r="AR33" s="1322">
        <f>IF(ISERROR(VLOOKUP(VLOOKUP($A33, 'E4 TB Allocation Details'!$A$18:$L$214, MATCH("Customer ID", 'E4 TB Allocation Details'!$A$18:$L$18, 0),FALSE), 'E2 Allocators'!$B$15:$W$358, MATCH('O5 Details by Class &amp; Accounts'!AR$18, 'E2 Allocators'!$B$15:$W$15, 0),FALSE)*$G33), 0, VLOOKUP(VLOOKUP($A33, 'E4 TB Allocation Details'!$A$18:$L$214, MATCH("Customer ID", 'E4 TB Allocation Details'!$A$18:$L$18, 0),FALSE), 'E2 Allocators'!$B$15:$W$358, MATCH('O5 Details by Class &amp; Accounts'!AR$18, 'E2 Allocators'!$B$15:$W$15, 0),FALSE)*$G33)</f>
        <v>0</v>
      </c>
      <c r="AS33" s="1322">
        <f>IF(ISERROR(VLOOKUP(VLOOKUP($A33, 'E4 TB Allocation Details'!$A$18:$L$214, MATCH("Customer ID", 'E4 TB Allocation Details'!$A$18:$L$18, 0),FALSE), 'E2 Allocators'!$B$15:$W$358, MATCH('O5 Details by Class &amp; Accounts'!AS$18, 'E2 Allocators'!$B$15:$W$15, 0),FALSE)*$G33), 0, VLOOKUP(VLOOKUP($A33, 'E4 TB Allocation Details'!$A$18:$L$214, MATCH("Customer ID", 'E4 TB Allocation Details'!$A$18:$L$18, 0),FALSE), 'E2 Allocators'!$B$15:$W$358, MATCH('O5 Details by Class &amp; Accounts'!AS$18, 'E2 Allocators'!$B$15:$W$15, 0),FALSE)*$G33)</f>
        <v>0</v>
      </c>
      <c r="AT33" s="1322">
        <f>IF(ISERROR(VLOOKUP(VLOOKUP($A33, 'E4 TB Allocation Details'!$A$18:$L$214, MATCH("Customer ID", 'E4 TB Allocation Details'!$A$18:$L$18, 0),FALSE), 'E2 Allocators'!$B$15:$W$358, MATCH('O5 Details by Class &amp; Accounts'!AT$18, 'E2 Allocators'!$B$15:$W$15, 0),FALSE)*$G33), 0, VLOOKUP(VLOOKUP($A33, 'E4 TB Allocation Details'!$A$18:$L$214, MATCH("Customer ID", 'E4 TB Allocation Details'!$A$18:$L$18, 0),FALSE), 'E2 Allocators'!$B$15:$W$358, MATCH('O5 Details by Class &amp; Accounts'!AT$18, 'E2 Allocators'!$B$15:$W$15, 0),FALSE)*$G33)</f>
        <v>0</v>
      </c>
      <c r="AU33" s="1322">
        <f>IF(ISERROR(VLOOKUP(VLOOKUP($A33, 'E4 TB Allocation Details'!$A$18:$L$214, MATCH("Customer ID", 'E4 TB Allocation Details'!$A$18:$L$18, 0),FALSE), 'E2 Allocators'!$B$15:$W$358, MATCH('O5 Details by Class &amp; Accounts'!AU$18, 'E2 Allocators'!$B$15:$W$15, 0),FALSE)*$G33), 0, VLOOKUP(VLOOKUP($A33, 'E4 TB Allocation Details'!$A$18:$L$214, MATCH("Customer ID", 'E4 TB Allocation Details'!$A$18:$L$18, 0),FALSE), 'E2 Allocators'!$B$15:$W$358, MATCH('O5 Details by Class &amp; Accounts'!AU$18, 'E2 Allocators'!$B$15:$W$15, 0),FALSE)*$G33)</f>
        <v>0</v>
      </c>
      <c r="AV33" s="1322">
        <f>IF(ISERROR(VLOOKUP(VLOOKUP($A33, 'E4 TB Allocation Details'!$A$18:$L$214, MATCH("Customer ID", 'E4 TB Allocation Details'!$A$18:$L$18, 0),FALSE), 'E2 Allocators'!$B$15:$W$358, MATCH('O5 Details by Class &amp; Accounts'!AV$18, 'E2 Allocators'!$B$15:$W$15, 0),FALSE)*$G33), 0, VLOOKUP(VLOOKUP($A33, 'E4 TB Allocation Details'!$A$18:$L$214, MATCH("Customer ID", 'E4 TB Allocation Details'!$A$18:$L$18, 0),FALSE), 'E2 Allocators'!$B$15:$W$358, MATCH('O5 Details by Class &amp; Accounts'!AV$18, 'E2 Allocators'!$B$15:$W$15, 0),FALSE)*$G33)</f>
        <v>0</v>
      </c>
      <c r="AW33" s="1322">
        <f>IF(ISERROR(VLOOKUP(VLOOKUP($A33, 'E4 TB Allocation Details'!$A$18:$L$214, MATCH("Customer ID", 'E4 TB Allocation Details'!$A$18:$L$18, 0),FALSE), 'E2 Allocators'!$B$15:$W$358, MATCH('O5 Details by Class &amp; Accounts'!AW$18, 'E2 Allocators'!$B$15:$W$15, 0),FALSE)*$G33), 0, VLOOKUP(VLOOKUP($A33, 'E4 TB Allocation Details'!$A$18:$L$214, MATCH("Customer ID", 'E4 TB Allocation Details'!$A$18:$L$18, 0),FALSE), 'E2 Allocators'!$B$15:$W$358, MATCH('O5 Details by Class &amp; Accounts'!AW$18, 'E2 Allocators'!$B$15:$W$15, 0),FALSE)*$G33)</f>
        <v>0</v>
      </c>
      <c r="AX33" s="1322">
        <f t="shared" si="2"/>
        <v>0</v>
      </c>
      <c r="AY33" s="1322">
        <f>IF(ISERROR(VLOOKUP(VLOOKUP($A33, 'E4 TB Allocation Details'!$A$18:$L$214, MATCH("Misc ID", 'E4 TB Allocation Details'!$A$18:$L$18, 0),FALSE), 'E2 Allocators'!$B$15:$W$358, MATCH('O5 Details by Class &amp; Accounts'!AY$18, 'E2 Allocators'!$B$15:$W$15, 0),FALSE)*$E33), 0, VLOOKUP(VLOOKUP($A33, 'E4 TB Allocation Details'!$A$18:$L$214, MATCH("Misc ID", 'E4 TB Allocation Details'!$A$18:$L$18, 0),FALSE), 'E2 Allocators'!$B$15:$W$358, MATCH('O5 Details by Class &amp; Accounts'!AY$18, 'E2 Allocators'!$B$15:$W$15, 0),FALSE)*$E33)</f>
        <v>0</v>
      </c>
      <c r="AZ33" s="1322">
        <f>IF(ISERROR(VLOOKUP(VLOOKUP($A33, 'E4 TB Allocation Details'!$A$18:$L$214, MATCH("Misc ID", 'E4 TB Allocation Details'!$A$18:$L$18, 0),FALSE), 'E2 Allocators'!$B$15:$W$358, MATCH('O5 Details by Class &amp; Accounts'!AZ$18, 'E2 Allocators'!$B$15:$W$15, 0),FALSE)*$E33), 0, VLOOKUP(VLOOKUP($A33, 'E4 TB Allocation Details'!$A$18:$L$214, MATCH("Misc ID", 'E4 TB Allocation Details'!$A$18:$L$18, 0),FALSE), 'E2 Allocators'!$B$15:$W$358, MATCH('O5 Details by Class &amp; Accounts'!AZ$18, 'E2 Allocators'!$B$15:$W$15, 0),FALSE)*$E33)</f>
        <v>0</v>
      </c>
      <c r="BA33" s="1322">
        <f>IF(ISERROR(VLOOKUP(VLOOKUP($A33, 'E4 TB Allocation Details'!$A$18:$L$214, MATCH("Misc ID", 'E4 TB Allocation Details'!$A$18:$L$18, 0),FALSE), 'E2 Allocators'!$B$15:$W$358, MATCH('O5 Details by Class &amp; Accounts'!BA$18, 'E2 Allocators'!$B$15:$W$15, 0),FALSE)*$E33), 0, VLOOKUP(VLOOKUP($A33, 'E4 TB Allocation Details'!$A$18:$L$214, MATCH("Misc ID", 'E4 TB Allocation Details'!$A$18:$L$18, 0),FALSE), 'E2 Allocators'!$B$15:$W$358, MATCH('O5 Details by Class &amp; Accounts'!BA$18, 'E2 Allocators'!$B$15:$W$15, 0),FALSE)*$E33)</f>
        <v>0</v>
      </c>
      <c r="BB33" s="1322">
        <f>IF(ISERROR(VLOOKUP(VLOOKUP($A33, 'E4 TB Allocation Details'!$A$18:$L$214, MATCH("Misc ID", 'E4 TB Allocation Details'!$A$18:$L$18, 0),FALSE), 'E2 Allocators'!$B$15:$W$358, MATCH('O5 Details by Class &amp; Accounts'!BB$18, 'E2 Allocators'!$B$15:$W$15, 0),FALSE)*$E33), 0, VLOOKUP(VLOOKUP($A33, 'E4 TB Allocation Details'!$A$18:$L$214, MATCH("Misc ID", 'E4 TB Allocation Details'!$A$18:$L$18, 0),FALSE), 'E2 Allocators'!$B$15:$W$358, MATCH('O5 Details by Class &amp; Accounts'!BB$18, 'E2 Allocators'!$B$15:$W$15, 0),FALSE)*$E33)</f>
        <v>0</v>
      </c>
      <c r="BC33" s="1322">
        <f>IF(ISERROR(VLOOKUP(VLOOKUP($A33, 'E4 TB Allocation Details'!$A$18:$L$214, MATCH("Misc ID", 'E4 TB Allocation Details'!$A$18:$L$18, 0),FALSE), 'E2 Allocators'!$B$15:$W$358, MATCH('O5 Details by Class &amp; Accounts'!BC$18, 'E2 Allocators'!$B$15:$W$15, 0),FALSE)*$E33), 0, VLOOKUP(VLOOKUP($A33, 'E4 TB Allocation Details'!$A$18:$L$214, MATCH("Misc ID", 'E4 TB Allocation Details'!$A$18:$L$18, 0),FALSE), 'E2 Allocators'!$B$15:$W$358, MATCH('O5 Details by Class &amp; Accounts'!BC$18, 'E2 Allocators'!$B$15:$W$15, 0),FALSE)*$E33)</f>
        <v>0</v>
      </c>
      <c r="BD33" s="1322">
        <f>IF(ISERROR(VLOOKUP(VLOOKUP($A33, 'E4 TB Allocation Details'!$A$18:$L$214, MATCH("Misc ID", 'E4 TB Allocation Details'!$A$18:$L$18, 0),FALSE), 'E2 Allocators'!$B$15:$W$358, MATCH('O5 Details by Class &amp; Accounts'!BD$18, 'E2 Allocators'!$B$15:$W$15, 0),FALSE)*$E33), 0, VLOOKUP(VLOOKUP($A33, 'E4 TB Allocation Details'!$A$18:$L$214, MATCH("Misc ID", 'E4 TB Allocation Details'!$A$18:$L$18, 0),FALSE), 'E2 Allocators'!$B$15:$W$358, MATCH('O5 Details by Class &amp; Accounts'!BD$18, 'E2 Allocators'!$B$15:$W$15, 0),FALSE)*$E33)</f>
        <v>0</v>
      </c>
      <c r="BE33" s="1322">
        <f>IF(ISERROR(VLOOKUP(VLOOKUP($A33, 'E4 TB Allocation Details'!$A$18:$L$214, MATCH("Misc ID", 'E4 TB Allocation Details'!$A$18:$L$18, 0),FALSE), 'E2 Allocators'!$B$15:$W$358, MATCH('O5 Details by Class &amp; Accounts'!BE$18, 'E2 Allocators'!$B$15:$W$15, 0),FALSE)*$E33), 0, VLOOKUP(VLOOKUP($A33, 'E4 TB Allocation Details'!$A$18:$L$214, MATCH("Misc ID", 'E4 TB Allocation Details'!$A$18:$L$18, 0),FALSE), 'E2 Allocators'!$B$15:$W$358, MATCH('O5 Details by Class &amp; Accounts'!BE$18, 'E2 Allocators'!$B$15:$W$15, 0),FALSE)*$E33)</f>
        <v>0</v>
      </c>
      <c r="BF33" s="1322">
        <f>IF(ISERROR(VLOOKUP(VLOOKUP($A33, 'E4 TB Allocation Details'!$A$18:$L$214, MATCH("Misc ID", 'E4 TB Allocation Details'!$A$18:$L$18, 0),FALSE), 'E2 Allocators'!$B$15:$W$358, MATCH('O5 Details by Class &amp; Accounts'!BF$18, 'E2 Allocators'!$B$15:$W$15, 0),FALSE)*$E33), 0, VLOOKUP(VLOOKUP($A33, 'E4 TB Allocation Details'!$A$18:$L$214, MATCH("Misc ID", 'E4 TB Allocation Details'!$A$18:$L$18, 0),FALSE), 'E2 Allocators'!$B$15:$W$358, MATCH('O5 Details by Class &amp; Accounts'!BF$18, 'E2 Allocators'!$B$15:$W$15, 0),FALSE)*$E33)</f>
        <v>0</v>
      </c>
      <c r="BG33" s="1322">
        <f>IF(ISERROR(VLOOKUP(VLOOKUP($A33, 'E4 TB Allocation Details'!$A$18:$L$214, MATCH("Misc ID", 'E4 TB Allocation Details'!$A$18:$L$18, 0),FALSE), 'E2 Allocators'!$B$15:$W$358, MATCH('O5 Details by Class &amp; Accounts'!BG$18, 'E2 Allocators'!$B$15:$W$15, 0),FALSE)*$E33), 0, VLOOKUP(VLOOKUP($A33, 'E4 TB Allocation Details'!$A$18:$L$214, MATCH("Misc ID", 'E4 TB Allocation Details'!$A$18:$L$18, 0),FALSE), 'E2 Allocators'!$B$15:$W$358, MATCH('O5 Details by Class &amp; Accounts'!BG$18, 'E2 Allocators'!$B$15:$W$15, 0),FALSE)*$E33)</f>
        <v>0</v>
      </c>
      <c r="BH33" s="1322">
        <f>IF(ISERROR(VLOOKUP(VLOOKUP($A33, 'E4 TB Allocation Details'!$A$18:$L$214, MATCH("Misc ID", 'E4 TB Allocation Details'!$A$18:$L$18, 0),FALSE), 'E2 Allocators'!$B$15:$W$358, MATCH('O5 Details by Class &amp; Accounts'!BH$18, 'E2 Allocators'!$B$15:$W$15, 0),FALSE)*$E33), 0, VLOOKUP(VLOOKUP($A33, 'E4 TB Allocation Details'!$A$18:$L$214, MATCH("Misc ID", 'E4 TB Allocation Details'!$A$18:$L$18, 0),FALSE), 'E2 Allocators'!$B$15:$W$358, MATCH('O5 Details by Class &amp; Accounts'!BH$18, 'E2 Allocators'!$B$15:$W$15, 0),FALSE)*$E33)</f>
        <v>0</v>
      </c>
      <c r="BI33" s="1322">
        <f>IF(ISERROR(VLOOKUP(VLOOKUP($A33, 'E4 TB Allocation Details'!$A$18:$L$214, MATCH("Misc ID", 'E4 TB Allocation Details'!$A$18:$L$18, 0),FALSE), 'E2 Allocators'!$B$15:$W$358, MATCH('O5 Details by Class &amp; Accounts'!BI$18, 'E2 Allocators'!$B$15:$W$15, 0),FALSE)*$E33), 0, VLOOKUP(VLOOKUP($A33, 'E4 TB Allocation Details'!$A$18:$L$214, MATCH("Misc ID", 'E4 TB Allocation Details'!$A$18:$L$18, 0),FALSE), 'E2 Allocators'!$B$15:$W$358, MATCH('O5 Details by Class &amp; Accounts'!BI$18, 'E2 Allocators'!$B$15:$W$15, 0),FALSE)*$E33)</f>
        <v>0</v>
      </c>
      <c r="BJ33" s="1322">
        <f>IF(ISERROR(VLOOKUP(VLOOKUP($A33, 'E4 TB Allocation Details'!$A$18:$L$214, MATCH("Misc ID", 'E4 TB Allocation Details'!$A$18:$L$18, 0),FALSE), 'E2 Allocators'!$B$15:$W$358, MATCH('O5 Details by Class &amp; Accounts'!BJ$18, 'E2 Allocators'!$B$15:$W$15, 0),FALSE)*$E33), 0, VLOOKUP(VLOOKUP($A33, 'E4 TB Allocation Details'!$A$18:$L$214, MATCH("Misc ID", 'E4 TB Allocation Details'!$A$18:$L$18, 0),FALSE), 'E2 Allocators'!$B$15:$W$358, MATCH('O5 Details by Class &amp; Accounts'!BJ$18, 'E2 Allocators'!$B$15:$W$15, 0),FALSE)*$E33)</f>
        <v>0</v>
      </c>
      <c r="BK33" s="1322">
        <f>IF(ISERROR(VLOOKUP(VLOOKUP($A33, 'E4 TB Allocation Details'!$A$18:$L$214, MATCH("Misc ID", 'E4 TB Allocation Details'!$A$18:$L$18, 0),FALSE), 'E2 Allocators'!$B$15:$W$358, MATCH('O5 Details by Class &amp; Accounts'!BK$18, 'E2 Allocators'!$B$15:$W$15, 0),FALSE)*$E33), 0, VLOOKUP(VLOOKUP($A33, 'E4 TB Allocation Details'!$A$18:$L$214, MATCH("Misc ID", 'E4 TB Allocation Details'!$A$18:$L$18, 0),FALSE), 'E2 Allocators'!$B$15:$W$358, MATCH('O5 Details by Class &amp; Accounts'!BK$18, 'E2 Allocators'!$B$15:$W$15, 0),FALSE)*$E33)</f>
        <v>0</v>
      </c>
      <c r="BL33" s="1322">
        <f>IF(ISERROR(VLOOKUP(VLOOKUP($A33, 'E4 TB Allocation Details'!$A$18:$L$214, MATCH("Misc ID", 'E4 TB Allocation Details'!$A$18:$L$18, 0),FALSE), 'E2 Allocators'!$B$15:$W$358, MATCH('O5 Details by Class &amp; Accounts'!BL$18, 'E2 Allocators'!$B$15:$W$15, 0),FALSE)*$E33), 0, VLOOKUP(VLOOKUP($A33, 'E4 TB Allocation Details'!$A$18:$L$214, MATCH("Misc ID", 'E4 TB Allocation Details'!$A$18:$L$18, 0),FALSE), 'E2 Allocators'!$B$15:$W$358, MATCH('O5 Details by Class &amp; Accounts'!BL$18, 'E2 Allocators'!$B$15:$W$15, 0),FALSE)*$E33)</f>
        <v>0</v>
      </c>
      <c r="BM33" s="1322">
        <f>IF(ISERROR(VLOOKUP(VLOOKUP($A33, 'E4 TB Allocation Details'!$A$18:$L$214, MATCH("Misc ID", 'E4 TB Allocation Details'!$A$18:$L$18, 0),FALSE), 'E2 Allocators'!$B$15:$W$358, MATCH('O5 Details by Class &amp; Accounts'!BM$18, 'E2 Allocators'!$B$15:$W$15, 0),FALSE)*$E33), 0, VLOOKUP(VLOOKUP($A33, 'E4 TB Allocation Details'!$A$18:$L$214, MATCH("Misc ID", 'E4 TB Allocation Details'!$A$18:$L$18, 0),FALSE), 'E2 Allocators'!$B$15:$W$358, MATCH('O5 Details by Class &amp; Accounts'!BM$18, 'E2 Allocators'!$B$15:$W$15, 0),FALSE)*$E33)</f>
        <v>0</v>
      </c>
      <c r="BN33" s="1322">
        <f>IF(ISERROR(VLOOKUP(VLOOKUP($A33, 'E4 TB Allocation Details'!$A$18:$L$214, MATCH("Misc ID", 'E4 TB Allocation Details'!$A$18:$L$18, 0),FALSE), 'E2 Allocators'!$B$15:$W$358, MATCH('O5 Details by Class &amp; Accounts'!BN$18, 'E2 Allocators'!$B$15:$W$15, 0),FALSE)*$E33), 0, VLOOKUP(VLOOKUP($A33, 'E4 TB Allocation Details'!$A$18:$L$214, MATCH("Misc ID", 'E4 TB Allocation Details'!$A$18:$L$18, 0),FALSE), 'E2 Allocators'!$B$15:$W$358, MATCH('O5 Details by Class &amp; Accounts'!BN$18, 'E2 Allocators'!$B$15:$W$15, 0),FALSE)*$E33)</f>
        <v>0</v>
      </c>
      <c r="BO33" s="1322">
        <f>IF(ISERROR(VLOOKUP(VLOOKUP($A33, 'E4 TB Allocation Details'!$A$18:$L$214, MATCH("Misc ID", 'E4 TB Allocation Details'!$A$18:$L$18, 0),FALSE), 'E2 Allocators'!$B$15:$W$358, MATCH('O5 Details by Class &amp; Accounts'!BO$18, 'E2 Allocators'!$B$15:$W$15, 0),FALSE)*$E33), 0, VLOOKUP(VLOOKUP($A33, 'E4 TB Allocation Details'!$A$18:$L$214, MATCH("Misc ID", 'E4 TB Allocation Details'!$A$18:$L$18, 0),FALSE), 'E2 Allocators'!$B$15:$W$358, MATCH('O5 Details by Class &amp; Accounts'!BO$18, 'E2 Allocators'!$B$15:$W$15, 0),FALSE)*$E33)</f>
        <v>0</v>
      </c>
      <c r="BP33" s="1322">
        <f>IF(ISERROR(VLOOKUP(VLOOKUP($A33, 'E4 TB Allocation Details'!$A$18:$L$214, MATCH("Misc ID", 'E4 TB Allocation Details'!$A$18:$L$18, 0),FALSE), 'E2 Allocators'!$B$15:$W$358, MATCH('O5 Details by Class &amp; Accounts'!BP$18, 'E2 Allocators'!$B$15:$W$15, 0),FALSE)*$E33), 0, VLOOKUP(VLOOKUP($A33, 'E4 TB Allocation Details'!$A$18:$L$214, MATCH("Misc ID", 'E4 TB Allocation Details'!$A$18:$L$18, 0),FALSE), 'E2 Allocators'!$B$15:$W$358, MATCH('O5 Details by Class &amp; Accounts'!BP$18, 'E2 Allocators'!$B$15:$W$15, 0),FALSE)*$E33)</f>
        <v>0</v>
      </c>
      <c r="BQ33" s="1322">
        <f>IF(ISERROR(VLOOKUP(VLOOKUP($A33, 'E4 TB Allocation Details'!$A$18:$L$214, MATCH("Misc ID", 'E4 TB Allocation Details'!$A$18:$L$18, 0),FALSE), 'E2 Allocators'!$B$15:$W$358, MATCH('O5 Details by Class &amp; Accounts'!BQ$18, 'E2 Allocators'!$B$15:$W$15, 0),FALSE)*$E33), 0, VLOOKUP(VLOOKUP($A33, 'E4 TB Allocation Details'!$A$18:$L$214, MATCH("Misc ID", 'E4 TB Allocation Details'!$A$18:$L$18, 0),FALSE), 'E2 Allocators'!$B$15:$W$358, MATCH('O5 Details by Class &amp; Accounts'!BQ$18, 'E2 Allocators'!$B$15:$W$15, 0),FALSE)*$E33)</f>
        <v>0</v>
      </c>
      <c r="BR33" s="1322">
        <f>IF(ISERROR(VLOOKUP(VLOOKUP($A33, 'E4 TB Allocation Details'!$A$18:$L$214, MATCH("Misc ID", 'E4 TB Allocation Details'!$A$18:$L$18, 0),FALSE), 'E2 Allocators'!$B$15:$W$358, MATCH('O5 Details by Class &amp; Accounts'!BR$18, 'E2 Allocators'!$B$15:$W$15, 0),FALSE)*$E33), 0, VLOOKUP(VLOOKUP($A33, 'E4 TB Allocation Details'!$A$18:$L$214, MATCH("Misc ID", 'E4 TB Allocation Details'!$A$18:$L$18, 0),FALSE), 'E2 Allocators'!$B$15:$W$358, MATCH('O5 Details by Class &amp; Accounts'!BR$18, 'E2 Allocators'!$B$15:$W$15, 0),FALSE)*$E33)</f>
        <v>0</v>
      </c>
      <c r="BS33" s="1322">
        <f t="shared" si="3"/>
        <v>0</v>
      </c>
      <c r="BT33" s="1322">
        <f>IF(ISERROR(VLOOKUP(VLOOKUP($A33, 'E4 TB Allocation Details'!$A$18:$L$214, MATCH("A &amp; G ID", 'E4 TB Allocation Details'!$A$18:$L$18, 0),FALSE), 'E2 Allocators'!$B$15:$W$358, MATCH('O5 Details by Class &amp; Accounts'!BT$18, 'E2 Allocators'!$B$15:$W$15, 0),FALSE)*$E33), 0, VLOOKUP(VLOOKUP($A33, 'E4 TB Allocation Details'!$A$18:$L$214, MATCH("A &amp; G ID", 'E4 TB Allocation Details'!$A$18:$L$18, 0),FALSE), 'E2 Allocators'!$B$15:$W$358, MATCH('O5 Details by Class &amp; Accounts'!BT$18, 'E2 Allocators'!$B$15:$W$15, 0),FALSE)*$E33)</f>
        <v>0</v>
      </c>
      <c r="BU33" s="1322">
        <f>IF(ISERROR(VLOOKUP(VLOOKUP($A33, 'E4 TB Allocation Details'!$A$18:$L$214, MATCH("A &amp; G ID", 'E4 TB Allocation Details'!$A$18:$L$18, 0),FALSE), 'E2 Allocators'!$B$15:$W$358, MATCH('O5 Details by Class &amp; Accounts'!BU$18, 'E2 Allocators'!$B$15:$W$15, 0),FALSE)*$E33), 0, VLOOKUP(VLOOKUP($A33, 'E4 TB Allocation Details'!$A$18:$L$214, MATCH("A &amp; G ID", 'E4 TB Allocation Details'!$A$18:$L$18, 0),FALSE), 'E2 Allocators'!$B$15:$W$358, MATCH('O5 Details by Class &amp; Accounts'!BU$18, 'E2 Allocators'!$B$15:$W$15, 0),FALSE)*$E33)</f>
        <v>0</v>
      </c>
      <c r="BV33" s="1322">
        <f>IF(ISERROR(VLOOKUP(VLOOKUP($A33, 'E4 TB Allocation Details'!$A$18:$L$214, MATCH("A &amp; G ID", 'E4 TB Allocation Details'!$A$18:$L$18, 0),FALSE), 'E2 Allocators'!$B$15:$W$358, MATCH('O5 Details by Class &amp; Accounts'!BV$18, 'E2 Allocators'!$B$15:$W$15, 0),FALSE)*$E33), 0, VLOOKUP(VLOOKUP($A33, 'E4 TB Allocation Details'!$A$18:$L$214, MATCH("A &amp; G ID", 'E4 TB Allocation Details'!$A$18:$L$18, 0),FALSE), 'E2 Allocators'!$B$15:$W$358, MATCH('O5 Details by Class &amp; Accounts'!BV$18, 'E2 Allocators'!$B$15:$W$15, 0),FALSE)*$E33)</f>
        <v>0</v>
      </c>
      <c r="BW33" s="1322">
        <f>IF(ISERROR(VLOOKUP(VLOOKUP($A33, 'E4 TB Allocation Details'!$A$18:$L$214, MATCH("A &amp; G ID", 'E4 TB Allocation Details'!$A$18:$L$18, 0),FALSE), 'E2 Allocators'!$B$15:$W$358, MATCH('O5 Details by Class &amp; Accounts'!BW$18, 'E2 Allocators'!$B$15:$W$15, 0),FALSE)*$E33), 0, VLOOKUP(VLOOKUP($A33, 'E4 TB Allocation Details'!$A$18:$L$214, MATCH("A &amp; G ID", 'E4 TB Allocation Details'!$A$18:$L$18, 0),FALSE), 'E2 Allocators'!$B$15:$W$358, MATCH('O5 Details by Class &amp; Accounts'!BW$18, 'E2 Allocators'!$B$15:$W$15, 0),FALSE)*$E33)</f>
        <v>0</v>
      </c>
      <c r="BX33" s="1322">
        <f>IF(ISERROR(VLOOKUP(VLOOKUP($A33, 'E4 TB Allocation Details'!$A$18:$L$214, MATCH("A &amp; G ID", 'E4 TB Allocation Details'!$A$18:$L$18, 0),FALSE), 'E2 Allocators'!$B$15:$W$358, MATCH('O5 Details by Class &amp; Accounts'!BX$18, 'E2 Allocators'!$B$15:$W$15, 0),FALSE)*$E33), 0, VLOOKUP(VLOOKUP($A33, 'E4 TB Allocation Details'!$A$18:$L$214, MATCH("A &amp; G ID", 'E4 TB Allocation Details'!$A$18:$L$18, 0),FALSE), 'E2 Allocators'!$B$15:$W$358, MATCH('O5 Details by Class &amp; Accounts'!BX$18, 'E2 Allocators'!$B$15:$W$15, 0),FALSE)*$E33)</f>
        <v>0</v>
      </c>
      <c r="BY33" s="1322">
        <f>IF(ISERROR(VLOOKUP(VLOOKUP($A33, 'E4 TB Allocation Details'!$A$18:$L$214, MATCH("A &amp; G ID", 'E4 TB Allocation Details'!$A$18:$L$18, 0),FALSE), 'E2 Allocators'!$B$15:$W$358, MATCH('O5 Details by Class &amp; Accounts'!BY$18, 'E2 Allocators'!$B$15:$W$15, 0),FALSE)*$E33), 0, VLOOKUP(VLOOKUP($A33, 'E4 TB Allocation Details'!$A$18:$L$214, MATCH("A &amp; G ID", 'E4 TB Allocation Details'!$A$18:$L$18, 0),FALSE), 'E2 Allocators'!$B$15:$W$358, MATCH('O5 Details by Class &amp; Accounts'!BY$18, 'E2 Allocators'!$B$15:$W$15, 0),FALSE)*$E33)</f>
        <v>0</v>
      </c>
      <c r="BZ33" s="1322">
        <f>IF(ISERROR(VLOOKUP(VLOOKUP($A33, 'E4 TB Allocation Details'!$A$18:$L$214, MATCH("A &amp; G ID", 'E4 TB Allocation Details'!$A$18:$L$18, 0),FALSE), 'E2 Allocators'!$B$15:$W$358, MATCH('O5 Details by Class &amp; Accounts'!BZ$18, 'E2 Allocators'!$B$15:$W$15, 0),FALSE)*$E33), 0, VLOOKUP(VLOOKUP($A33, 'E4 TB Allocation Details'!$A$18:$L$214, MATCH("A &amp; G ID", 'E4 TB Allocation Details'!$A$18:$L$18, 0),FALSE), 'E2 Allocators'!$B$15:$W$358, MATCH('O5 Details by Class &amp; Accounts'!BZ$18, 'E2 Allocators'!$B$15:$W$15, 0),FALSE)*$E33)</f>
        <v>0</v>
      </c>
      <c r="CA33" s="1322">
        <f>IF(ISERROR(VLOOKUP(VLOOKUP($A33, 'E4 TB Allocation Details'!$A$18:$L$214, MATCH("A &amp; G ID", 'E4 TB Allocation Details'!$A$18:$L$18, 0),FALSE), 'E2 Allocators'!$B$15:$W$358, MATCH('O5 Details by Class &amp; Accounts'!CA$18, 'E2 Allocators'!$B$15:$W$15, 0),FALSE)*$E33), 0, VLOOKUP(VLOOKUP($A33, 'E4 TB Allocation Details'!$A$18:$L$214, MATCH("A &amp; G ID", 'E4 TB Allocation Details'!$A$18:$L$18, 0),FALSE), 'E2 Allocators'!$B$15:$W$358, MATCH('O5 Details by Class &amp; Accounts'!CA$18, 'E2 Allocators'!$B$15:$W$15, 0),FALSE)*$E33)</f>
        <v>0</v>
      </c>
      <c r="CB33" s="1322">
        <f>IF(ISERROR(VLOOKUP(VLOOKUP($A33, 'E4 TB Allocation Details'!$A$18:$L$214, MATCH("A &amp; G ID", 'E4 TB Allocation Details'!$A$18:$L$18, 0),FALSE), 'E2 Allocators'!$B$15:$W$358, MATCH('O5 Details by Class &amp; Accounts'!CB$18, 'E2 Allocators'!$B$15:$W$15, 0),FALSE)*$E33), 0, VLOOKUP(VLOOKUP($A33, 'E4 TB Allocation Details'!$A$18:$L$214, MATCH("A &amp; G ID", 'E4 TB Allocation Details'!$A$18:$L$18, 0),FALSE), 'E2 Allocators'!$B$15:$W$358, MATCH('O5 Details by Class &amp; Accounts'!CB$18, 'E2 Allocators'!$B$15:$W$15, 0),FALSE)*$E33)</f>
        <v>0</v>
      </c>
      <c r="CC33" s="1322">
        <f>IF(ISERROR(VLOOKUP(VLOOKUP($A33, 'E4 TB Allocation Details'!$A$18:$L$214, MATCH("A &amp; G ID", 'E4 TB Allocation Details'!$A$18:$L$18, 0),FALSE), 'E2 Allocators'!$B$15:$W$358, MATCH('O5 Details by Class &amp; Accounts'!CC$18, 'E2 Allocators'!$B$15:$W$15, 0),FALSE)*$E33), 0, VLOOKUP(VLOOKUP($A33, 'E4 TB Allocation Details'!$A$18:$L$214, MATCH("A &amp; G ID", 'E4 TB Allocation Details'!$A$18:$L$18, 0),FALSE), 'E2 Allocators'!$B$15:$W$358, MATCH('O5 Details by Class &amp; Accounts'!CC$18, 'E2 Allocators'!$B$15:$W$15, 0),FALSE)*$E33)</f>
        <v>0</v>
      </c>
      <c r="CD33" s="1322">
        <f>IF(ISERROR(VLOOKUP(VLOOKUP($A33, 'E4 TB Allocation Details'!$A$18:$L$214, MATCH("A &amp; G ID", 'E4 TB Allocation Details'!$A$18:$L$18, 0),FALSE), 'E2 Allocators'!$B$15:$W$358, MATCH('O5 Details by Class &amp; Accounts'!CD$18, 'E2 Allocators'!$B$15:$W$15, 0),FALSE)*$E33), 0, VLOOKUP(VLOOKUP($A33, 'E4 TB Allocation Details'!$A$18:$L$214, MATCH("A &amp; G ID", 'E4 TB Allocation Details'!$A$18:$L$18, 0),FALSE), 'E2 Allocators'!$B$15:$W$358, MATCH('O5 Details by Class &amp; Accounts'!CD$18, 'E2 Allocators'!$B$15:$W$15, 0),FALSE)*$E33)</f>
        <v>0</v>
      </c>
      <c r="CE33" s="1322">
        <f>IF(ISERROR(VLOOKUP(VLOOKUP($A33, 'E4 TB Allocation Details'!$A$18:$L$214, MATCH("A &amp; G ID", 'E4 TB Allocation Details'!$A$18:$L$18, 0),FALSE), 'E2 Allocators'!$B$15:$W$358, MATCH('O5 Details by Class &amp; Accounts'!CE$18, 'E2 Allocators'!$B$15:$W$15, 0),FALSE)*$E33), 0, VLOOKUP(VLOOKUP($A33, 'E4 TB Allocation Details'!$A$18:$L$214, MATCH("A &amp; G ID", 'E4 TB Allocation Details'!$A$18:$L$18, 0),FALSE), 'E2 Allocators'!$B$15:$W$358, MATCH('O5 Details by Class &amp; Accounts'!CE$18, 'E2 Allocators'!$B$15:$W$15, 0),FALSE)*$E33)</f>
        <v>0</v>
      </c>
      <c r="CF33" s="1322">
        <f>IF(ISERROR(VLOOKUP(VLOOKUP($A33, 'E4 TB Allocation Details'!$A$18:$L$214, MATCH("A &amp; G ID", 'E4 TB Allocation Details'!$A$18:$L$18, 0),FALSE), 'E2 Allocators'!$B$15:$W$358, MATCH('O5 Details by Class &amp; Accounts'!CF$18, 'E2 Allocators'!$B$15:$W$15, 0),FALSE)*$E33), 0, VLOOKUP(VLOOKUP($A33, 'E4 TB Allocation Details'!$A$18:$L$214, MATCH("A &amp; G ID", 'E4 TB Allocation Details'!$A$18:$L$18, 0),FALSE), 'E2 Allocators'!$B$15:$W$358, MATCH('O5 Details by Class &amp; Accounts'!CF$18, 'E2 Allocators'!$B$15:$W$15, 0),FALSE)*$E33)</f>
        <v>0</v>
      </c>
      <c r="CG33" s="1322">
        <f>IF(ISERROR(VLOOKUP(VLOOKUP($A33, 'E4 TB Allocation Details'!$A$18:$L$214, MATCH("A &amp; G ID", 'E4 TB Allocation Details'!$A$18:$L$18, 0),FALSE), 'E2 Allocators'!$B$15:$W$358, MATCH('O5 Details by Class &amp; Accounts'!CG$18, 'E2 Allocators'!$B$15:$W$15, 0),FALSE)*$E33), 0, VLOOKUP(VLOOKUP($A33, 'E4 TB Allocation Details'!$A$18:$L$214, MATCH("A &amp; G ID", 'E4 TB Allocation Details'!$A$18:$L$18, 0),FALSE), 'E2 Allocators'!$B$15:$W$358, MATCH('O5 Details by Class &amp; Accounts'!CG$18, 'E2 Allocators'!$B$15:$W$15, 0),FALSE)*$E33)</f>
        <v>0</v>
      </c>
      <c r="CH33" s="1322">
        <f>IF(ISERROR(VLOOKUP(VLOOKUP($A33, 'E4 TB Allocation Details'!$A$18:$L$214, MATCH("A &amp; G ID", 'E4 TB Allocation Details'!$A$18:$L$18, 0),FALSE), 'E2 Allocators'!$B$15:$W$358, MATCH('O5 Details by Class &amp; Accounts'!CH$18, 'E2 Allocators'!$B$15:$W$15, 0),FALSE)*$E33), 0, VLOOKUP(VLOOKUP($A33, 'E4 TB Allocation Details'!$A$18:$L$214, MATCH("A &amp; G ID", 'E4 TB Allocation Details'!$A$18:$L$18, 0),FALSE), 'E2 Allocators'!$B$15:$W$358, MATCH('O5 Details by Class &amp; Accounts'!CH$18, 'E2 Allocators'!$B$15:$W$15, 0),FALSE)*$E33)</f>
        <v>0</v>
      </c>
      <c r="CI33" s="1322">
        <f>IF(ISERROR(VLOOKUP(VLOOKUP($A33, 'E4 TB Allocation Details'!$A$18:$L$214, MATCH("A &amp; G ID", 'E4 TB Allocation Details'!$A$18:$L$18, 0),FALSE), 'E2 Allocators'!$B$15:$W$358, MATCH('O5 Details by Class &amp; Accounts'!CI$18, 'E2 Allocators'!$B$15:$W$15, 0),FALSE)*$E33), 0, VLOOKUP(VLOOKUP($A33, 'E4 TB Allocation Details'!$A$18:$L$214, MATCH("A &amp; G ID", 'E4 TB Allocation Details'!$A$18:$L$18, 0),FALSE), 'E2 Allocators'!$B$15:$W$358, MATCH('O5 Details by Class &amp; Accounts'!CI$18, 'E2 Allocators'!$B$15:$W$15, 0),FALSE)*$E33)</f>
        <v>0</v>
      </c>
      <c r="CJ33" s="1322">
        <f>IF(ISERROR(VLOOKUP(VLOOKUP($A33, 'E4 TB Allocation Details'!$A$18:$L$214, MATCH("A &amp; G ID", 'E4 TB Allocation Details'!$A$18:$L$18, 0),FALSE), 'E2 Allocators'!$B$15:$W$358, MATCH('O5 Details by Class &amp; Accounts'!CJ$18, 'E2 Allocators'!$B$15:$W$15, 0),FALSE)*$E33), 0, VLOOKUP(VLOOKUP($A33, 'E4 TB Allocation Details'!$A$18:$L$214, MATCH("A &amp; G ID", 'E4 TB Allocation Details'!$A$18:$L$18, 0),FALSE), 'E2 Allocators'!$B$15:$W$358, MATCH('O5 Details by Class &amp; Accounts'!CJ$18, 'E2 Allocators'!$B$15:$W$15, 0),FALSE)*$E33)</f>
        <v>0</v>
      </c>
      <c r="CK33" s="1322">
        <f>IF(ISERROR(VLOOKUP(VLOOKUP($A33, 'E4 TB Allocation Details'!$A$18:$L$214, MATCH("A &amp; G ID", 'E4 TB Allocation Details'!$A$18:$L$18, 0),FALSE), 'E2 Allocators'!$B$15:$W$358, MATCH('O5 Details by Class &amp; Accounts'!CK$18, 'E2 Allocators'!$B$15:$W$15, 0),FALSE)*$E33), 0, VLOOKUP(VLOOKUP($A33, 'E4 TB Allocation Details'!$A$18:$L$214, MATCH("A &amp; G ID", 'E4 TB Allocation Details'!$A$18:$L$18, 0),FALSE), 'E2 Allocators'!$B$15:$W$358, MATCH('O5 Details by Class &amp; Accounts'!CK$18, 'E2 Allocators'!$B$15:$W$15, 0),FALSE)*$E33)</f>
        <v>0</v>
      </c>
      <c r="CL33" s="1322">
        <f>IF(ISERROR(VLOOKUP(VLOOKUP($A33, 'E4 TB Allocation Details'!$A$18:$L$214, MATCH("A &amp; G ID", 'E4 TB Allocation Details'!$A$18:$L$18, 0),FALSE), 'E2 Allocators'!$B$15:$W$358, MATCH('O5 Details by Class &amp; Accounts'!CL$18, 'E2 Allocators'!$B$15:$W$15, 0),FALSE)*$E33), 0, VLOOKUP(VLOOKUP($A33, 'E4 TB Allocation Details'!$A$18:$L$214, MATCH("A &amp; G ID", 'E4 TB Allocation Details'!$A$18:$L$18, 0),FALSE), 'E2 Allocators'!$B$15:$W$358, MATCH('O5 Details by Class &amp; Accounts'!CL$18, 'E2 Allocators'!$B$15:$W$15, 0),FALSE)*$E33)</f>
        <v>0</v>
      </c>
      <c r="CM33" s="1322">
        <f>IF(ISERROR(VLOOKUP(VLOOKUP($A33, 'E4 TB Allocation Details'!$A$18:$L$214, MATCH("A &amp; G ID", 'E4 TB Allocation Details'!$A$18:$L$18, 0),FALSE), 'E2 Allocators'!$B$15:$W$358, MATCH('O5 Details by Class &amp; Accounts'!CM$18, 'E2 Allocators'!$B$15:$W$15, 0),FALSE)*$E33), 0, VLOOKUP(VLOOKUP($A33, 'E4 TB Allocation Details'!$A$18:$L$214, MATCH("A &amp; G ID", 'E4 TB Allocation Details'!$A$18:$L$18, 0),FALSE), 'E2 Allocators'!$B$15:$W$358, MATCH('O5 Details by Class &amp; Accounts'!CM$18, 'E2 Allocators'!$B$15:$W$15, 0),FALSE)*$E33)</f>
        <v>0</v>
      </c>
      <c r="CN33" s="1322">
        <f t="shared" si="5"/>
        <v>0</v>
      </c>
      <c r="CO33" s="1651">
        <f t="shared" si="4"/>
        <v>-1.862645149230957E-9</v>
      </c>
      <c r="CQ33" s="1899" t="inlineStr">
        <is>
          <t/>
        </is>
      </c>
    </row>
    <row r="34" spans="1:95" s="64" customFormat="1" ht="25.5" x14ac:dyDescent="0.2">
      <c r="A34" s="1088">
        <v>1820</v>
      </c>
      <c r="B34" s="1089" t="s">
        <v>87</v>
      </c>
      <c r="C34" s="1648">
        <f>IF(ISERROR(VLOOKUP($A34,'I3 TB Data'!$A$19:$H$483,MATCH('O5 Details by Class &amp; Accounts'!$C$18, 'I3 TB Data'!$A$19:$H$19,0),0)), 0, VLOOKUP($A34,'I3 TB Data'!$A$19:$H$483,MATCH('O5 Details by Class &amp; Accounts'!$C$18,'I3 TB Data'!$A$19:$H$19,0),0))</f>
        <v>0</v>
      </c>
      <c r="D34" s="1649">
        <f>'I4 BO ASSETS'!E31</f>
        <v>0</v>
      </c>
      <c r="E34" s="1648">
        <f t="shared" si="6"/>
        <v>0</v>
      </c>
      <c r="F34" s="1650">
        <f>IF(ISERROR(VLOOKUP($A34, 'E1 Categorization'!A33:E124, MATCH("Customer Component", 'E1 Categorization'!$A$33:$E$33,0), 0)), 0, IF(VLOOKUP($A34, 'E1 Categorization'!A33:E124, MATCH("Customer Component", 'E1 Categorization'!$A$33:$E$33,0), 0)=0, 'O5 Details by Class &amp; Accounts'!$E34, IF(AND(VLOOKUP($A34, 'E1 Categorization'!A33:E124, MATCH("Customer Component", 'E1 Categorization'!$A$33:$E$33,0), 0) &gt;0, VLOOKUP($A34, 'E1 Categorization'!A33:E124, MATCH("Customer Component", 'E1 Categorization'!$A$33:$E$33,0), 0)&lt;1), 'O5 Details by Class &amp; Accounts'!$E34*(1-VLOOKUP($A34, 'E1 Categorization'!A33:E124, MATCH("Customer Component", 'E1 Categorization'!$A$33:$E$33,0), 0)), 0)))</f>
        <v>0</v>
      </c>
      <c r="G34" s="1650">
        <f>IF(ISERROR(VLOOKUP($A34, 'E1 Categorization'!A33:E124, MATCH("Customer Component", 'E1 Categorization'!$A$33:$E$33,0), 0)),0, IF(VLOOKUP($A34, 'E1 Categorization'!A33:E124, MATCH("Customer Component", 'E1 Categorization'!$A$33:$E$33,0), 0)=0, 0, IF(AND(VLOOKUP($A34, 'E1 Categorization'!A33:E124, MATCH("Customer Component", 'E1 Categorization'!$A$33:$E$33,0), 0) &gt;0, VLOOKUP($A34, 'E1 Categorization'!A33:E124, MATCH("Customer Component", 'E1 Categorization'!$A$33:$E$33,0), 0)&lt;1), 'O5 Details by Class &amp; Accounts'!$E34*(VLOOKUP($A34, 'E1 Categorization'!A33:E124, MATCH("Customer Component", 'E1 Categorization'!$A$33:$E$33,0), 0)), 'O5 Details by Class &amp; Accounts'!$E34)))</f>
        <v>0</v>
      </c>
      <c r="H34" s="1322">
        <f t="shared" si="0"/>
        <v>0</v>
      </c>
      <c r="I34" s="1322">
        <f>IF(ISERROR(VLOOKUP(VLOOKUP($A34, 'E4 TB Allocation Details'!$A$18:$L$214, MATCH("Demand ID", 'E4 TB Allocation Details'!$A$18:$L$18, 0),FALSE), 'E2 Allocators'!$B$15:$W$358, MATCH('O5 Details by Class &amp; Accounts'!I$18, 'E2 Allocators'!$B$15:$W$15, 0),FALSE)*$F34), 0, VLOOKUP(VLOOKUP($A34, 'E4 TB Allocation Details'!$A$18:$L$214, MATCH("Demand ID", 'E4 TB Allocation Details'!$A$18:$L$18, 0),FALSE), 'E2 Allocators'!$B$15:$W$358, MATCH('O5 Details by Class &amp; Accounts'!I$18, 'E2 Allocators'!$B$15:$W$15, 0),FALSE)*$F34)</f>
        <v>0</v>
      </c>
      <c r="J34" s="1322">
        <f>IF(ISERROR(VLOOKUP(VLOOKUP($A34, 'E4 TB Allocation Details'!$A$18:$L$214, MATCH("Demand ID", 'E4 TB Allocation Details'!$A$18:$L$18, 0),FALSE), 'E2 Allocators'!$B$15:$W$358, MATCH('O5 Details by Class &amp; Accounts'!J$18, 'E2 Allocators'!$B$15:$W$15, 0),FALSE)*$F34), 0, VLOOKUP(VLOOKUP($A34, 'E4 TB Allocation Details'!$A$18:$L$214, MATCH("Demand ID", 'E4 TB Allocation Details'!$A$18:$L$18, 0),FALSE), 'E2 Allocators'!$B$15:$W$358, MATCH('O5 Details by Class &amp; Accounts'!J$18, 'E2 Allocators'!$B$15:$W$15, 0),FALSE)*$F34)</f>
        <v>0</v>
      </c>
      <c r="K34" s="1322">
        <f>IF(ISERROR(VLOOKUP(VLOOKUP($A34, 'E4 TB Allocation Details'!$A$18:$L$214, MATCH("Demand ID", 'E4 TB Allocation Details'!$A$18:$L$18, 0),FALSE), 'E2 Allocators'!$B$15:$W$358, MATCH('O5 Details by Class &amp; Accounts'!K$18, 'E2 Allocators'!$B$15:$W$15, 0),FALSE)*$F34), 0, VLOOKUP(VLOOKUP($A34, 'E4 TB Allocation Details'!$A$18:$L$214, MATCH("Demand ID", 'E4 TB Allocation Details'!$A$18:$L$18, 0),FALSE), 'E2 Allocators'!$B$15:$W$358, MATCH('O5 Details by Class &amp; Accounts'!K$18, 'E2 Allocators'!$B$15:$W$15, 0),FALSE)*$F34)</f>
        <v>0</v>
      </c>
      <c r="L34" s="1322">
        <f>IF(ISERROR(VLOOKUP(VLOOKUP($A34, 'E4 TB Allocation Details'!$A$18:$L$214, MATCH("Demand ID", 'E4 TB Allocation Details'!$A$18:$L$18, 0),FALSE), 'E2 Allocators'!$B$15:$W$358, MATCH('O5 Details by Class &amp; Accounts'!L$18, 'E2 Allocators'!$B$15:$W$15, 0),FALSE)*$F34), 0, VLOOKUP(VLOOKUP($A34, 'E4 TB Allocation Details'!$A$18:$L$214, MATCH("Demand ID", 'E4 TB Allocation Details'!$A$18:$L$18, 0),FALSE), 'E2 Allocators'!$B$15:$W$358, MATCH('O5 Details by Class &amp; Accounts'!L$18, 'E2 Allocators'!$B$15:$W$15, 0),FALSE)*$F34)</f>
        <v>0</v>
      </c>
      <c r="M34" s="1322">
        <f>IF(ISERROR(VLOOKUP(VLOOKUP($A34, 'E4 TB Allocation Details'!$A$18:$L$214, MATCH("Demand ID", 'E4 TB Allocation Details'!$A$18:$L$18, 0),FALSE), 'E2 Allocators'!$B$15:$W$358, MATCH('O5 Details by Class &amp; Accounts'!M$18, 'E2 Allocators'!$B$15:$W$15, 0),FALSE)*$F34), 0, VLOOKUP(VLOOKUP($A34, 'E4 TB Allocation Details'!$A$18:$L$214, MATCH("Demand ID", 'E4 TB Allocation Details'!$A$18:$L$18, 0),FALSE), 'E2 Allocators'!$B$15:$W$358, MATCH('O5 Details by Class &amp; Accounts'!M$18, 'E2 Allocators'!$B$15:$W$15, 0),FALSE)*$F34)</f>
        <v>0</v>
      </c>
      <c r="N34" s="1322">
        <f>IF(ISERROR(VLOOKUP(VLOOKUP($A34, 'E4 TB Allocation Details'!$A$18:$L$214, MATCH("Demand ID", 'E4 TB Allocation Details'!$A$18:$L$18, 0),FALSE), 'E2 Allocators'!$B$15:$W$358, MATCH('O5 Details by Class &amp; Accounts'!N$18, 'E2 Allocators'!$B$15:$W$15, 0),FALSE)*$F34), 0, VLOOKUP(VLOOKUP($A34, 'E4 TB Allocation Details'!$A$18:$L$214, MATCH("Demand ID", 'E4 TB Allocation Details'!$A$18:$L$18, 0),FALSE), 'E2 Allocators'!$B$15:$W$358, MATCH('O5 Details by Class &amp; Accounts'!N$18, 'E2 Allocators'!$B$15:$W$15, 0),FALSE)*$F34)</f>
        <v>0</v>
      </c>
      <c r="O34" s="1322">
        <f>IF(ISERROR(VLOOKUP(VLOOKUP($A34, 'E4 TB Allocation Details'!$A$18:$L$214, MATCH("Demand ID", 'E4 TB Allocation Details'!$A$18:$L$18, 0),FALSE), 'E2 Allocators'!$B$15:$W$358, MATCH('O5 Details by Class &amp; Accounts'!O$18, 'E2 Allocators'!$B$15:$W$15, 0),FALSE)*$F34), 0, VLOOKUP(VLOOKUP($A34, 'E4 TB Allocation Details'!$A$18:$L$214, MATCH("Demand ID", 'E4 TB Allocation Details'!$A$18:$L$18, 0),FALSE), 'E2 Allocators'!$B$15:$W$358, MATCH('O5 Details by Class &amp; Accounts'!O$18, 'E2 Allocators'!$B$15:$W$15, 0),FALSE)*$F34)</f>
        <v>0</v>
      </c>
      <c r="P34" s="1322">
        <f>IF(ISERROR(VLOOKUP(VLOOKUP($A34, 'E4 TB Allocation Details'!$A$18:$L$214, MATCH("Demand ID", 'E4 TB Allocation Details'!$A$18:$L$18, 0),FALSE), 'E2 Allocators'!$B$15:$W$358, MATCH('O5 Details by Class &amp; Accounts'!P$18, 'E2 Allocators'!$B$15:$W$15, 0),FALSE)*$F34), 0, VLOOKUP(VLOOKUP($A34, 'E4 TB Allocation Details'!$A$18:$L$214, MATCH("Demand ID", 'E4 TB Allocation Details'!$A$18:$L$18, 0),FALSE), 'E2 Allocators'!$B$15:$W$358, MATCH('O5 Details by Class &amp; Accounts'!P$18, 'E2 Allocators'!$B$15:$W$15, 0),FALSE)*$F34)</f>
        <v>0</v>
      </c>
      <c r="Q34" s="1322">
        <f>IF(ISERROR(VLOOKUP(VLOOKUP($A34, 'E4 TB Allocation Details'!$A$18:$L$214, MATCH("Demand ID", 'E4 TB Allocation Details'!$A$18:$L$18, 0),FALSE), 'E2 Allocators'!$B$15:$W$358, MATCH('O5 Details by Class &amp; Accounts'!Q$18, 'E2 Allocators'!$B$15:$W$15, 0),FALSE)*$F34), 0, VLOOKUP(VLOOKUP($A34, 'E4 TB Allocation Details'!$A$18:$L$214, MATCH("Demand ID", 'E4 TB Allocation Details'!$A$18:$L$18, 0),FALSE), 'E2 Allocators'!$B$15:$W$358, MATCH('O5 Details by Class &amp; Accounts'!Q$18, 'E2 Allocators'!$B$15:$W$15, 0),FALSE)*$F34)</f>
        <v>0</v>
      </c>
      <c r="R34" s="1322">
        <f>IF(ISERROR(VLOOKUP(VLOOKUP($A34, 'E4 TB Allocation Details'!$A$18:$L$214, MATCH("Demand ID", 'E4 TB Allocation Details'!$A$18:$L$18, 0),FALSE), 'E2 Allocators'!$B$15:$W$358, MATCH('O5 Details by Class &amp; Accounts'!R$18, 'E2 Allocators'!$B$15:$W$15, 0),FALSE)*$F34), 0, VLOOKUP(VLOOKUP($A34, 'E4 TB Allocation Details'!$A$18:$L$214, MATCH("Demand ID", 'E4 TB Allocation Details'!$A$18:$L$18, 0),FALSE), 'E2 Allocators'!$B$15:$W$358, MATCH('O5 Details by Class &amp; Accounts'!R$18, 'E2 Allocators'!$B$15:$W$15, 0),FALSE)*$F34)</f>
        <v>0</v>
      </c>
      <c r="S34" s="1322">
        <f>IF(ISERROR(VLOOKUP(VLOOKUP($A34, 'E4 TB Allocation Details'!$A$18:$L$214, MATCH("Demand ID", 'E4 TB Allocation Details'!$A$18:$L$18, 0),FALSE), 'E2 Allocators'!$B$15:$W$358, MATCH('O5 Details by Class &amp; Accounts'!S$18, 'E2 Allocators'!$B$15:$W$15, 0),FALSE)*$F34), 0, VLOOKUP(VLOOKUP($A34, 'E4 TB Allocation Details'!$A$18:$L$214, MATCH("Demand ID", 'E4 TB Allocation Details'!$A$18:$L$18, 0),FALSE), 'E2 Allocators'!$B$15:$W$358, MATCH('O5 Details by Class &amp; Accounts'!S$18, 'E2 Allocators'!$B$15:$W$15, 0),FALSE)*$F34)</f>
        <v>0</v>
      </c>
      <c r="T34" s="1322">
        <f>IF(ISERROR(VLOOKUP(VLOOKUP($A34, 'E4 TB Allocation Details'!$A$18:$L$214, MATCH("Demand ID", 'E4 TB Allocation Details'!$A$18:$L$18, 0),FALSE), 'E2 Allocators'!$B$15:$W$358, MATCH('O5 Details by Class &amp; Accounts'!T$18, 'E2 Allocators'!$B$15:$W$15, 0),FALSE)*$F34), 0, VLOOKUP(VLOOKUP($A34, 'E4 TB Allocation Details'!$A$18:$L$214, MATCH("Demand ID", 'E4 TB Allocation Details'!$A$18:$L$18, 0),FALSE), 'E2 Allocators'!$B$15:$W$358, MATCH('O5 Details by Class &amp; Accounts'!T$18, 'E2 Allocators'!$B$15:$W$15, 0),FALSE)*$F34)</f>
        <v>0</v>
      </c>
      <c r="U34" s="1322">
        <f>IF(ISERROR(VLOOKUP(VLOOKUP($A34, 'E4 TB Allocation Details'!$A$18:$L$214, MATCH("Demand ID", 'E4 TB Allocation Details'!$A$18:$L$18, 0),FALSE), 'E2 Allocators'!$B$15:$W$358, MATCH('O5 Details by Class &amp; Accounts'!U$18, 'E2 Allocators'!$B$15:$W$15, 0),FALSE)*$F34), 0, VLOOKUP(VLOOKUP($A34, 'E4 TB Allocation Details'!$A$18:$L$214, MATCH("Demand ID", 'E4 TB Allocation Details'!$A$18:$L$18, 0),FALSE), 'E2 Allocators'!$B$15:$W$358, MATCH('O5 Details by Class &amp; Accounts'!U$18, 'E2 Allocators'!$B$15:$W$15, 0),FALSE)*$F34)</f>
        <v>0</v>
      </c>
      <c r="V34" s="1322">
        <f>IF(ISERROR(VLOOKUP(VLOOKUP($A34, 'E4 TB Allocation Details'!$A$18:$L$214, MATCH("Demand ID", 'E4 TB Allocation Details'!$A$18:$L$18, 0),FALSE), 'E2 Allocators'!$B$15:$W$358, MATCH('O5 Details by Class &amp; Accounts'!V$18, 'E2 Allocators'!$B$15:$W$15, 0),FALSE)*$F34), 0, VLOOKUP(VLOOKUP($A34, 'E4 TB Allocation Details'!$A$18:$L$214, MATCH("Demand ID", 'E4 TB Allocation Details'!$A$18:$L$18, 0),FALSE), 'E2 Allocators'!$B$15:$W$358, MATCH('O5 Details by Class &amp; Accounts'!V$18, 'E2 Allocators'!$B$15:$W$15, 0),FALSE)*$F34)</f>
        <v>0</v>
      </c>
      <c r="W34" s="1322">
        <f>IF(ISERROR(VLOOKUP(VLOOKUP($A34, 'E4 TB Allocation Details'!$A$18:$L$214, MATCH("Demand ID", 'E4 TB Allocation Details'!$A$18:$L$18, 0),FALSE), 'E2 Allocators'!$B$15:$W$358, MATCH('O5 Details by Class &amp; Accounts'!W$18, 'E2 Allocators'!$B$15:$W$15, 0),FALSE)*$F34), 0, VLOOKUP(VLOOKUP($A34, 'E4 TB Allocation Details'!$A$18:$L$214, MATCH("Demand ID", 'E4 TB Allocation Details'!$A$18:$L$18, 0),FALSE), 'E2 Allocators'!$B$15:$W$358, MATCH('O5 Details by Class &amp; Accounts'!W$18, 'E2 Allocators'!$B$15:$W$15, 0),FALSE)*$F34)</f>
        <v>0</v>
      </c>
      <c r="X34" s="1322">
        <f>IF(ISERROR(VLOOKUP(VLOOKUP($A34, 'E4 TB Allocation Details'!$A$18:$L$214, MATCH("Demand ID", 'E4 TB Allocation Details'!$A$18:$L$18, 0),FALSE), 'E2 Allocators'!$B$15:$W$358, MATCH('O5 Details by Class &amp; Accounts'!X$18, 'E2 Allocators'!$B$15:$W$15, 0),FALSE)*$F34), 0, VLOOKUP(VLOOKUP($A34, 'E4 TB Allocation Details'!$A$18:$L$214, MATCH("Demand ID", 'E4 TB Allocation Details'!$A$18:$L$18, 0),FALSE), 'E2 Allocators'!$B$15:$W$358, MATCH('O5 Details by Class &amp; Accounts'!X$18, 'E2 Allocators'!$B$15:$W$15, 0),FALSE)*$F34)</f>
        <v>0</v>
      </c>
      <c r="Y34" s="1322">
        <f>IF(ISERROR(VLOOKUP(VLOOKUP($A34, 'E4 TB Allocation Details'!$A$18:$L$214, MATCH("Demand ID", 'E4 TB Allocation Details'!$A$18:$L$18, 0),FALSE), 'E2 Allocators'!$B$15:$W$358, MATCH('O5 Details by Class &amp; Accounts'!Y$18, 'E2 Allocators'!$B$15:$W$15, 0),FALSE)*$F34), 0, VLOOKUP(VLOOKUP($A34, 'E4 TB Allocation Details'!$A$18:$L$214, MATCH("Demand ID", 'E4 TB Allocation Details'!$A$18:$L$18, 0),FALSE), 'E2 Allocators'!$B$15:$W$358, MATCH('O5 Details by Class &amp; Accounts'!Y$18, 'E2 Allocators'!$B$15:$W$15, 0),FALSE)*$F34)</f>
        <v>0</v>
      </c>
      <c r="Z34" s="1322">
        <f>IF(ISERROR(VLOOKUP(VLOOKUP($A34, 'E4 TB Allocation Details'!$A$18:$L$214, MATCH("Demand ID", 'E4 TB Allocation Details'!$A$18:$L$18, 0),FALSE), 'E2 Allocators'!$B$15:$W$358, MATCH('O5 Details by Class &amp; Accounts'!Z$18, 'E2 Allocators'!$B$15:$W$15, 0),FALSE)*$F34), 0, VLOOKUP(VLOOKUP($A34, 'E4 TB Allocation Details'!$A$18:$L$214, MATCH("Demand ID", 'E4 TB Allocation Details'!$A$18:$L$18, 0),FALSE), 'E2 Allocators'!$B$15:$W$358, MATCH('O5 Details by Class &amp; Accounts'!Z$18, 'E2 Allocators'!$B$15:$W$15, 0),FALSE)*$F34)</f>
        <v>0</v>
      </c>
      <c r="AA34" s="1322">
        <f>IF(ISERROR(VLOOKUP(VLOOKUP($A34, 'E4 TB Allocation Details'!$A$18:$L$214, MATCH("Demand ID", 'E4 TB Allocation Details'!$A$18:$L$18, 0),FALSE), 'E2 Allocators'!$B$15:$W$358, MATCH('O5 Details by Class &amp; Accounts'!AA$18, 'E2 Allocators'!$B$15:$W$15, 0),FALSE)*$F34), 0, VLOOKUP(VLOOKUP($A34, 'E4 TB Allocation Details'!$A$18:$L$214, MATCH("Demand ID", 'E4 TB Allocation Details'!$A$18:$L$18, 0),FALSE), 'E2 Allocators'!$B$15:$W$358, MATCH('O5 Details by Class &amp; Accounts'!AA$18, 'E2 Allocators'!$B$15:$W$15, 0),FALSE)*$F34)</f>
        <v>0</v>
      </c>
      <c r="AB34" s="1322">
        <f>IF(ISERROR(VLOOKUP(VLOOKUP($A34, 'E4 TB Allocation Details'!$A$18:$L$214, MATCH("Demand ID", 'E4 TB Allocation Details'!$A$18:$L$18, 0),FALSE), 'E2 Allocators'!$B$15:$W$358, MATCH('O5 Details by Class &amp; Accounts'!AB$18, 'E2 Allocators'!$B$15:$W$15, 0),FALSE)*$F34), 0, VLOOKUP(VLOOKUP($A34, 'E4 TB Allocation Details'!$A$18:$L$214, MATCH("Demand ID", 'E4 TB Allocation Details'!$A$18:$L$18, 0),FALSE), 'E2 Allocators'!$B$15:$W$358, MATCH('O5 Details by Class &amp; Accounts'!AB$18, 'E2 Allocators'!$B$15:$W$15, 0),FALSE)*$F34)</f>
        <v>0</v>
      </c>
      <c r="AC34" s="1322">
        <f t="shared" si="1"/>
        <v>0</v>
      </c>
      <c r="AD34" s="1322">
        <f>IF(ISERROR(VLOOKUP(VLOOKUP($A34, 'E4 TB Allocation Details'!$A$18:$L$214, MATCH("Customer ID", 'E4 TB Allocation Details'!$A$18:$L$18, 0),FALSE), 'E2 Allocators'!$B$15:$W$358, MATCH('O5 Details by Class &amp; Accounts'!AD$18, 'E2 Allocators'!$B$15:$W$15, 0),FALSE)*$G34), 0, VLOOKUP(VLOOKUP($A34, 'E4 TB Allocation Details'!$A$18:$L$214, MATCH("Customer ID", 'E4 TB Allocation Details'!$A$18:$L$18, 0),FALSE), 'E2 Allocators'!$B$15:$W$358, MATCH('O5 Details by Class &amp; Accounts'!AD$18, 'E2 Allocators'!$B$15:$W$15, 0),FALSE)*$G34)</f>
        <v>0</v>
      </c>
      <c r="AE34" s="1322">
        <f>IF(ISERROR(VLOOKUP(VLOOKUP($A34, 'E4 TB Allocation Details'!$A$18:$L$214, MATCH("Customer ID", 'E4 TB Allocation Details'!$A$18:$L$18, 0),FALSE), 'E2 Allocators'!$B$15:$W$358, MATCH('O5 Details by Class &amp; Accounts'!AE$18, 'E2 Allocators'!$B$15:$W$15, 0),FALSE)*$G34), 0, VLOOKUP(VLOOKUP($A34, 'E4 TB Allocation Details'!$A$18:$L$214, MATCH("Customer ID", 'E4 TB Allocation Details'!$A$18:$L$18, 0),FALSE), 'E2 Allocators'!$B$15:$W$358, MATCH('O5 Details by Class &amp; Accounts'!AE$18, 'E2 Allocators'!$B$15:$W$15, 0),FALSE)*$G34)</f>
        <v>0</v>
      </c>
      <c r="AF34" s="1322">
        <f>IF(ISERROR(VLOOKUP(VLOOKUP($A34, 'E4 TB Allocation Details'!$A$18:$L$214, MATCH("Customer ID", 'E4 TB Allocation Details'!$A$18:$L$18, 0),FALSE), 'E2 Allocators'!$B$15:$W$358, MATCH('O5 Details by Class &amp; Accounts'!AF$18, 'E2 Allocators'!$B$15:$W$15, 0),FALSE)*$G34), 0, VLOOKUP(VLOOKUP($A34, 'E4 TB Allocation Details'!$A$18:$L$214, MATCH("Customer ID", 'E4 TB Allocation Details'!$A$18:$L$18, 0),FALSE), 'E2 Allocators'!$B$15:$W$358, MATCH('O5 Details by Class &amp; Accounts'!AF$18, 'E2 Allocators'!$B$15:$W$15, 0),FALSE)*$G34)</f>
        <v>0</v>
      </c>
      <c r="AG34" s="1322">
        <f>IF(ISERROR(VLOOKUP(VLOOKUP($A34, 'E4 TB Allocation Details'!$A$18:$L$214, MATCH("Customer ID", 'E4 TB Allocation Details'!$A$18:$L$18, 0),FALSE), 'E2 Allocators'!$B$15:$W$358, MATCH('O5 Details by Class &amp; Accounts'!AG$18, 'E2 Allocators'!$B$15:$W$15, 0),FALSE)*$G34), 0, VLOOKUP(VLOOKUP($A34, 'E4 TB Allocation Details'!$A$18:$L$214, MATCH("Customer ID", 'E4 TB Allocation Details'!$A$18:$L$18, 0),FALSE), 'E2 Allocators'!$B$15:$W$358, MATCH('O5 Details by Class &amp; Accounts'!AG$18, 'E2 Allocators'!$B$15:$W$15, 0),FALSE)*$G34)</f>
        <v>0</v>
      </c>
      <c r="AH34" s="1322">
        <f>IF(ISERROR(VLOOKUP(VLOOKUP($A34, 'E4 TB Allocation Details'!$A$18:$L$214, MATCH("Customer ID", 'E4 TB Allocation Details'!$A$18:$L$18, 0),FALSE), 'E2 Allocators'!$B$15:$W$358, MATCH('O5 Details by Class &amp; Accounts'!AH$18, 'E2 Allocators'!$B$15:$W$15, 0),FALSE)*$G34), 0, VLOOKUP(VLOOKUP($A34, 'E4 TB Allocation Details'!$A$18:$L$214, MATCH("Customer ID", 'E4 TB Allocation Details'!$A$18:$L$18, 0),FALSE), 'E2 Allocators'!$B$15:$W$358, MATCH('O5 Details by Class &amp; Accounts'!AH$18, 'E2 Allocators'!$B$15:$W$15, 0),FALSE)*$G34)</f>
        <v>0</v>
      </c>
      <c r="AI34" s="1322">
        <f>IF(ISERROR(VLOOKUP(VLOOKUP($A34, 'E4 TB Allocation Details'!$A$18:$L$214, MATCH("Customer ID", 'E4 TB Allocation Details'!$A$18:$L$18, 0),FALSE), 'E2 Allocators'!$B$15:$W$358, MATCH('O5 Details by Class &amp; Accounts'!AI$18, 'E2 Allocators'!$B$15:$W$15, 0),FALSE)*$G34), 0, VLOOKUP(VLOOKUP($A34, 'E4 TB Allocation Details'!$A$18:$L$214, MATCH("Customer ID", 'E4 TB Allocation Details'!$A$18:$L$18, 0),FALSE), 'E2 Allocators'!$B$15:$W$358, MATCH('O5 Details by Class &amp; Accounts'!AI$18, 'E2 Allocators'!$B$15:$W$15, 0),FALSE)*$G34)</f>
        <v>0</v>
      </c>
      <c r="AJ34" s="1322">
        <f>IF(ISERROR(VLOOKUP(VLOOKUP($A34, 'E4 TB Allocation Details'!$A$18:$L$214, MATCH("Customer ID", 'E4 TB Allocation Details'!$A$18:$L$18, 0),FALSE), 'E2 Allocators'!$B$15:$W$358, MATCH('O5 Details by Class &amp; Accounts'!AJ$18, 'E2 Allocators'!$B$15:$W$15, 0),FALSE)*$G34), 0, VLOOKUP(VLOOKUP($A34, 'E4 TB Allocation Details'!$A$18:$L$214, MATCH("Customer ID", 'E4 TB Allocation Details'!$A$18:$L$18, 0),FALSE), 'E2 Allocators'!$B$15:$W$358, MATCH('O5 Details by Class &amp; Accounts'!AJ$18, 'E2 Allocators'!$B$15:$W$15, 0),FALSE)*$G34)</f>
        <v>0</v>
      </c>
      <c r="AK34" s="1322">
        <f>IF(ISERROR(VLOOKUP(VLOOKUP($A34, 'E4 TB Allocation Details'!$A$18:$L$214, MATCH("Customer ID", 'E4 TB Allocation Details'!$A$18:$L$18, 0),FALSE), 'E2 Allocators'!$B$15:$W$358, MATCH('O5 Details by Class &amp; Accounts'!AK$18, 'E2 Allocators'!$B$15:$W$15, 0),FALSE)*$G34), 0, VLOOKUP(VLOOKUP($A34, 'E4 TB Allocation Details'!$A$18:$L$214, MATCH("Customer ID", 'E4 TB Allocation Details'!$A$18:$L$18, 0),FALSE), 'E2 Allocators'!$B$15:$W$358, MATCH('O5 Details by Class &amp; Accounts'!AK$18, 'E2 Allocators'!$B$15:$W$15, 0),FALSE)*$G34)</f>
        <v>0</v>
      </c>
      <c r="AL34" s="1322">
        <f>IF(ISERROR(VLOOKUP(VLOOKUP($A34, 'E4 TB Allocation Details'!$A$18:$L$214, MATCH("Customer ID", 'E4 TB Allocation Details'!$A$18:$L$18, 0),FALSE), 'E2 Allocators'!$B$15:$W$358, MATCH('O5 Details by Class &amp; Accounts'!AL$18, 'E2 Allocators'!$B$15:$W$15, 0),FALSE)*$G34), 0, VLOOKUP(VLOOKUP($A34, 'E4 TB Allocation Details'!$A$18:$L$214, MATCH("Customer ID", 'E4 TB Allocation Details'!$A$18:$L$18, 0),FALSE), 'E2 Allocators'!$B$15:$W$358, MATCH('O5 Details by Class &amp; Accounts'!AL$18, 'E2 Allocators'!$B$15:$W$15, 0),FALSE)*$G34)</f>
        <v>0</v>
      </c>
      <c r="AM34" s="1322">
        <f>IF(ISERROR(VLOOKUP(VLOOKUP($A34, 'E4 TB Allocation Details'!$A$18:$L$214, MATCH("Customer ID", 'E4 TB Allocation Details'!$A$18:$L$18, 0),FALSE), 'E2 Allocators'!$B$15:$W$358, MATCH('O5 Details by Class &amp; Accounts'!AM$18, 'E2 Allocators'!$B$15:$W$15, 0),FALSE)*$G34), 0, VLOOKUP(VLOOKUP($A34, 'E4 TB Allocation Details'!$A$18:$L$214, MATCH("Customer ID", 'E4 TB Allocation Details'!$A$18:$L$18, 0),FALSE), 'E2 Allocators'!$B$15:$W$358, MATCH('O5 Details by Class &amp; Accounts'!AM$18, 'E2 Allocators'!$B$15:$W$15, 0),FALSE)*$G34)</f>
        <v>0</v>
      </c>
      <c r="AN34" s="1322">
        <f>IF(ISERROR(VLOOKUP(VLOOKUP($A34, 'E4 TB Allocation Details'!$A$18:$L$214, MATCH("Customer ID", 'E4 TB Allocation Details'!$A$18:$L$18, 0),FALSE), 'E2 Allocators'!$B$15:$W$358, MATCH('O5 Details by Class &amp; Accounts'!AN$18, 'E2 Allocators'!$B$15:$W$15, 0),FALSE)*$G34), 0, VLOOKUP(VLOOKUP($A34, 'E4 TB Allocation Details'!$A$18:$L$214, MATCH("Customer ID", 'E4 TB Allocation Details'!$A$18:$L$18, 0),FALSE), 'E2 Allocators'!$B$15:$W$358, MATCH('O5 Details by Class &amp; Accounts'!AN$18, 'E2 Allocators'!$B$15:$W$15, 0),FALSE)*$G34)</f>
        <v>0</v>
      </c>
      <c r="AO34" s="1322">
        <f>IF(ISERROR(VLOOKUP(VLOOKUP($A34, 'E4 TB Allocation Details'!$A$18:$L$214, MATCH("Customer ID", 'E4 TB Allocation Details'!$A$18:$L$18, 0),FALSE), 'E2 Allocators'!$B$15:$W$358, MATCH('O5 Details by Class &amp; Accounts'!AO$18, 'E2 Allocators'!$B$15:$W$15, 0),FALSE)*$G34), 0, VLOOKUP(VLOOKUP($A34, 'E4 TB Allocation Details'!$A$18:$L$214, MATCH("Customer ID", 'E4 TB Allocation Details'!$A$18:$L$18, 0),FALSE), 'E2 Allocators'!$B$15:$W$358, MATCH('O5 Details by Class &amp; Accounts'!AO$18, 'E2 Allocators'!$B$15:$W$15, 0),FALSE)*$G34)</f>
        <v>0</v>
      </c>
      <c r="AP34" s="1322">
        <f>IF(ISERROR(VLOOKUP(VLOOKUP($A34, 'E4 TB Allocation Details'!$A$18:$L$214, MATCH("Customer ID", 'E4 TB Allocation Details'!$A$18:$L$18, 0),FALSE), 'E2 Allocators'!$B$15:$W$358, MATCH('O5 Details by Class &amp; Accounts'!AP$18, 'E2 Allocators'!$B$15:$W$15, 0),FALSE)*$G34), 0, VLOOKUP(VLOOKUP($A34, 'E4 TB Allocation Details'!$A$18:$L$214, MATCH("Customer ID", 'E4 TB Allocation Details'!$A$18:$L$18, 0),FALSE), 'E2 Allocators'!$B$15:$W$358, MATCH('O5 Details by Class &amp; Accounts'!AP$18, 'E2 Allocators'!$B$15:$W$15, 0),FALSE)*$G34)</f>
        <v>0</v>
      </c>
      <c r="AQ34" s="1322">
        <f>IF(ISERROR(VLOOKUP(VLOOKUP($A34, 'E4 TB Allocation Details'!$A$18:$L$214, MATCH("Customer ID", 'E4 TB Allocation Details'!$A$18:$L$18, 0),FALSE), 'E2 Allocators'!$B$15:$W$358, MATCH('O5 Details by Class &amp; Accounts'!AQ$18, 'E2 Allocators'!$B$15:$W$15, 0),FALSE)*$G34), 0, VLOOKUP(VLOOKUP($A34, 'E4 TB Allocation Details'!$A$18:$L$214, MATCH("Customer ID", 'E4 TB Allocation Details'!$A$18:$L$18, 0),FALSE), 'E2 Allocators'!$B$15:$W$358, MATCH('O5 Details by Class &amp; Accounts'!AQ$18, 'E2 Allocators'!$B$15:$W$15, 0),FALSE)*$G34)</f>
        <v>0</v>
      </c>
      <c r="AR34" s="1322">
        <f>IF(ISERROR(VLOOKUP(VLOOKUP($A34, 'E4 TB Allocation Details'!$A$18:$L$214, MATCH("Customer ID", 'E4 TB Allocation Details'!$A$18:$L$18, 0),FALSE), 'E2 Allocators'!$B$15:$W$358, MATCH('O5 Details by Class &amp; Accounts'!AR$18, 'E2 Allocators'!$B$15:$W$15, 0),FALSE)*$G34), 0, VLOOKUP(VLOOKUP($A34, 'E4 TB Allocation Details'!$A$18:$L$214, MATCH("Customer ID", 'E4 TB Allocation Details'!$A$18:$L$18, 0),FALSE), 'E2 Allocators'!$B$15:$W$358, MATCH('O5 Details by Class &amp; Accounts'!AR$18, 'E2 Allocators'!$B$15:$W$15, 0),FALSE)*$G34)</f>
        <v>0</v>
      </c>
      <c r="AS34" s="1322">
        <f>IF(ISERROR(VLOOKUP(VLOOKUP($A34, 'E4 TB Allocation Details'!$A$18:$L$214, MATCH("Customer ID", 'E4 TB Allocation Details'!$A$18:$L$18, 0),FALSE), 'E2 Allocators'!$B$15:$W$358, MATCH('O5 Details by Class &amp; Accounts'!AS$18, 'E2 Allocators'!$B$15:$W$15, 0),FALSE)*$G34), 0, VLOOKUP(VLOOKUP($A34, 'E4 TB Allocation Details'!$A$18:$L$214, MATCH("Customer ID", 'E4 TB Allocation Details'!$A$18:$L$18, 0),FALSE), 'E2 Allocators'!$B$15:$W$358, MATCH('O5 Details by Class &amp; Accounts'!AS$18, 'E2 Allocators'!$B$15:$W$15, 0),FALSE)*$G34)</f>
        <v>0</v>
      </c>
      <c r="AT34" s="1322">
        <f>IF(ISERROR(VLOOKUP(VLOOKUP($A34, 'E4 TB Allocation Details'!$A$18:$L$214, MATCH("Customer ID", 'E4 TB Allocation Details'!$A$18:$L$18, 0),FALSE), 'E2 Allocators'!$B$15:$W$358, MATCH('O5 Details by Class &amp; Accounts'!AT$18, 'E2 Allocators'!$B$15:$W$15, 0),FALSE)*$G34), 0, VLOOKUP(VLOOKUP($A34, 'E4 TB Allocation Details'!$A$18:$L$214, MATCH("Customer ID", 'E4 TB Allocation Details'!$A$18:$L$18, 0),FALSE), 'E2 Allocators'!$B$15:$W$358, MATCH('O5 Details by Class &amp; Accounts'!AT$18, 'E2 Allocators'!$B$15:$W$15, 0),FALSE)*$G34)</f>
        <v>0</v>
      </c>
      <c r="AU34" s="1322">
        <f>IF(ISERROR(VLOOKUP(VLOOKUP($A34, 'E4 TB Allocation Details'!$A$18:$L$214, MATCH("Customer ID", 'E4 TB Allocation Details'!$A$18:$L$18, 0),FALSE), 'E2 Allocators'!$B$15:$W$358, MATCH('O5 Details by Class &amp; Accounts'!AU$18, 'E2 Allocators'!$B$15:$W$15, 0),FALSE)*$G34), 0, VLOOKUP(VLOOKUP($A34, 'E4 TB Allocation Details'!$A$18:$L$214, MATCH("Customer ID", 'E4 TB Allocation Details'!$A$18:$L$18, 0),FALSE), 'E2 Allocators'!$B$15:$W$358, MATCH('O5 Details by Class &amp; Accounts'!AU$18, 'E2 Allocators'!$B$15:$W$15, 0),FALSE)*$G34)</f>
        <v>0</v>
      </c>
      <c r="AV34" s="1322">
        <f>IF(ISERROR(VLOOKUP(VLOOKUP($A34, 'E4 TB Allocation Details'!$A$18:$L$214, MATCH("Customer ID", 'E4 TB Allocation Details'!$A$18:$L$18, 0),FALSE), 'E2 Allocators'!$B$15:$W$358, MATCH('O5 Details by Class &amp; Accounts'!AV$18, 'E2 Allocators'!$B$15:$W$15, 0),FALSE)*$G34), 0, VLOOKUP(VLOOKUP($A34, 'E4 TB Allocation Details'!$A$18:$L$214, MATCH("Customer ID", 'E4 TB Allocation Details'!$A$18:$L$18, 0),FALSE), 'E2 Allocators'!$B$15:$W$358, MATCH('O5 Details by Class &amp; Accounts'!AV$18, 'E2 Allocators'!$B$15:$W$15, 0),FALSE)*$G34)</f>
        <v>0</v>
      </c>
      <c r="AW34" s="1322">
        <f>IF(ISERROR(VLOOKUP(VLOOKUP($A34, 'E4 TB Allocation Details'!$A$18:$L$214, MATCH("Customer ID", 'E4 TB Allocation Details'!$A$18:$L$18, 0),FALSE), 'E2 Allocators'!$B$15:$W$358, MATCH('O5 Details by Class &amp; Accounts'!AW$18, 'E2 Allocators'!$B$15:$W$15, 0),FALSE)*$G34), 0, VLOOKUP(VLOOKUP($A34, 'E4 TB Allocation Details'!$A$18:$L$214, MATCH("Customer ID", 'E4 TB Allocation Details'!$A$18:$L$18, 0),FALSE), 'E2 Allocators'!$B$15:$W$358, MATCH('O5 Details by Class &amp; Accounts'!AW$18, 'E2 Allocators'!$B$15:$W$15, 0),FALSE)*$G34)</f>
        <v>0</v>
      </c>
      <c r="AX34" s="1322">
        <f t="shared" si="2"/>
        <v>0</v>
      </c>
      <c r="AY34" s="1322">
        <f>IF(ISERROR(VLOOKUP(VLOOKUP($A34, 'E4 TB Allocation Details'!$A$18:$L$214, MATCH("Misc ID", 'E4 TB Allocation Details'!$A$18:$L$18, 0),FALSE), 'E2 Allocators'!$B$15:$W$358, MATCH('O5 Details by Class &amp; Accounts'!AY$18, 'E2 Allocators'!$B$15:$W$15, 0),FALSE)*$E34), 0, VLOOKUP(VLOOKUP($A34, 'E4 TB Allocation Details'!$A$18:$L$214, MATCH("Misc ID", 'E4 TB Allocation Details'!$A$18:$L$18, 0),FALSE), 'E2 Allocators'!$B$15:$W$358, MATCH('O5 Details by Class &amp; Accounts'!AY$18, 'E2 Allocators'!$B$15:$W$15, 0),FALSE)*$E34)</f>
        <v>0</v>
      </c>
      <c r="AZ34" s="1322">
        <f>IF(ISERROR(VLOOKUP(VLOOKUP($A34, 'E4 TB Allocation Details'!$A$18:$L$214, MATCH("Misc ID", 'E4 TB Allocation Details'!$A$18:$L$18, 0),FALSE), 'E2 Allocators'!$B$15:$W$358, MATCH('O5 Details by Class &amp; Accounts'!AZ$18, 'E2 Allocators'!$B$15:$W$15, 0),FALSE)*$E34), 0, VLOOKUP(VLOOKUP($A34, 'E4 TB Allocation Details'!$A$18:$L$214, MATCH("Misc ID", 'E4 TB Allocation Details'!$A$18:$L$18, 0),FALSE), 'E2 Allocators'!$B$15:$W$358, MATCH('O5 Details by Class &amp; Accounts'!AZ$18, 'E2 Allocators'!$B$15:$W$15, 0),FALSE)*$E34)</f>
        <v>0</v>
      </c>
      <c r="BA34" s="1322">
        <f>IF(ISERROR(VLOOKUP(VLOOKUP($A34, 'E4 TB Allocation Details'!$A$18:$L$214, MATCH("Misc ID", 'E4 TB Allocation Details'!$A$18:$L$18, 0),FALSE), 'E2 Allocators'!$B$15:$W$358, MATCH('O5 Details by Class &amp; Accounts'!BA$18, 'E2 Allocators'!$B$15:$W$15, 0),FALSE)*$E34), 0, VLOOKUP(VLOOKUP($A34, 'E4 TB Allocation Details'!$A$18:$L$214, MATCH("Misc ID", 'E4 TB Allocation Details'!$A$18:$L$18, 0),FALSE), 'E2 Allocators'!$B$15:$W$358, MATCH('O5 Details by Class &amp; Accounts'!BA$18, 'E2 Allocators'!$B$15:$W$15, 0),FALSE)*$E34)</f>
        <v>0</v>
      </c>
      <c r="BB34" s="1322">
        <f>IF(ISERROR(VLOOKUP(VLOOKUP($A34, 'E4 TB Allocation Details'!$A$18:$L$214, MATCH("Misc ID", 'E4 TB Allocation Details'!$A$18:$L$18, 0),FALSE), 'E2 Allocators'!$B$15:$W$358, MATCH('O5 Details by Class &amp; Accounts'!BB$18, 'E2 Allocators'!$B$15:$W$15, 0),FALSE)*$E34), 0, VLOOKUP(VLOOKUP($A34, 'E4 TB Allocation Details'!$A$18:$L$214, MATCH("Misc ID", 'E4 TB Allocation Details'!$A$18:$L$18, 0),FALSE), 'E2 Allocators'!$B$15:$W$358, MATCH('O5 Details by Class &amp; Accounts'!BB$18, 'E2 Allocators'!$B$15:$W$15, 0),FALSE)*$E34)</f>
        <v>0</v>
      </c>
      <c r="BC34" s="1322">
        <f>IF(ISERROR(VLOOKUP(VLOOKUP($A34, 'E4 TB Allocation Details'!$A$18:$L$214, MATCH("Misc ID", 'E4 TB Allocation Details'!$A$18:$L$18, 0),FALSE), 'E2 Allocators'!$B$15:$W$358, MATCH('O5 Details by Class &amp; Accounts'!BC$18, 'E2 Allocators'!$B$15:$W$15, 0),FALSE)*$E34), 0, VLOOKUP(VLOOKUP($A34, 'E4 TB Allocation Details'!$A$18:$L$214, MATCH("Misc ID", 'E4 TB Allocation Details'!$A$18:$L$18, 0),FALSE), 'E2 Allocators'!$B$15:$W$358, MATCH('O5 Details by Class &amp; Accounts'!BC$18, 'E2 Allocators'!$B$15:$W$15, 0),FALSE)*$E34)</f>
        <v>0</v>
      </c>
      <c r="BD34" s="1322">
        <f>IF(ISERROR(VLOOKUP(VLOOKUP($A34, 'E4 TB Allocation Details'!$A$18:$L$214, MATCH("Misc ID", 'E4 TB Allocation Details'!$A$18:$L$18, 0),FALSE), 'E2 Allocators'!$B$15:$W$358, MATCH('O5 Details by Class &amp; Accounts'!BD$18, 'E2 Allocators'!$B$15:$W$15, 0),FALSE)*$E34), 0, VLOOKUP(VLOOKUP($A34, 'E4 TB Allocation Details'!$A$18:$L$214, MATCH("Misc ID", 'E4 TB Allocation Details'!$A$18:$L$18, 0),FALSE), 'E2 Allocators'!$B$15:$W$358, MATCH('O5 Details by Class &amp; Accounts'!BD$18, 'E2 Allocators'!$B$15:$W$15, 0),FALSE)*$E34)</f>
        <v>0</v>
      </c>
      <c r="BE34" s="1322">
        <f>IF(ISERROR(VLOOKUP(VLOOKUP($A34, 'E4 TB Allocation Details'!$A$18:$L$214, MATCH("Misc ID", 'E4 TB Allocation Details'!$A$18:$L$18, 0),FALSE), 'E2 Allocators'!$B$15:$W$358, MATCH('O5 Details by Class &amp; Accounts'!BE$18, 'E2 Allocators'!$B$15:$W$15, 0),FALSE)*$E34), 0, VLOOKUP(VLOOKUP($A34, 'E4 TB Allocation Details'!$A$18:$L$214, MATCH("Misc ID", 'E4 TB Allocation Details'!$A$18:$L$18, 0),FALSE), 'E2 Allocators'!$B$15:$W$358, MATCH('O5 Details by Class &amp; Accounts'!BE$18, 'E2 Allocators'!$B$15:$W$15, 0),FALSE)*$E34)</f>
        <v>0</v>
      </c>
      <c r="BF34" s="1322">
        <f>IF(ISERROR(VLOOKUP(VLOOKUP($A34, 'E4 TB Allocation Details'!$A$18:$L$214, MATCH("Misc ID", 'E4 TB Allocation Details'!$A$18:$L$18, 0),FALSE), 'E2 Allocators'!$B$15:$W$358, MATCH('O5 Details by Class &amp; Accounts'!BF$18, 'E2 Allocators'!$B$15:$W$15, 0),FALSE)*$E34), 0, VLOOKUP(VLOOKUP($A34, 'E4 TB Allocation Details'!$A$18:$L$214, MATCH("Misc ID", 'E4 TB Allocation Details'!$A$18:$L$18, 0),FALSE), 'E2 Allocators'!$B$15:$W$358, MATCH('O5 Details by Class &amp; Accounts'!BF$18, 'E2 Allocators'!$B$15:$W$15, 0),FALSE)*$E34)</f>
        <v>0</v>
      </c>
      <c r="BG34" s="1322">
        <f>IF(ISERROR(VLOOKUP(VLOOKUP($A34, 'E4 TB Allocation Details'!$A$18:$L$214, MATCH("Misc ID", 'E4 TB Allocation Details'!$A$18:$L$18, 0),FALSE), 'E2 Allocators'!$B$15:$W$358, MATCH('O5 Details by Class &amp; Accounts'!BG$18, 'E2 Allocators'!$B$15:$W$15, 0),FALSE)*$E34), 0, VLOOKUP(VLOOKUP($A34, 'E4 TB Allocation Details'!$A$18:$L$214, MATCH("Misc ID", 'E4 TB Allocation Details'!$A$18:$L$18, 0),FALSE), 'E2 Allocators'!$B$15:$W$358, MATCH('O5 Details by Class &amp; Accounts'!BG$18, 'E2 Allocators'!$B$15:$W$15, 0),FALSE)*$E34)</f>
        <v>0</v>
      </c>
      <c r="BH34" s="1322">
        <f>IF(ISERROR(VLOOKUP(VLOOKUP($A34, 'E4 TB Allocation Details'!$A$18:$L$214, MATCH("Misc ID", 'E4 TB Allocation Details'!$A$18:$L$18, 0),FALSE), 'E2 Allocators'!$B$15:$W$358, MATCH('O5 Details by Class &amp; Accounts'!BH$18, 'E2 Allocators'!$B$15:$W$15, 0),FALSE)*$E34), 0, VLOOKUP(VLOOKUP($A34, 'E4 TB Allocation Details'!$A$18:$L$214, MATCH("Misc ID", 'E4 TB Allocation Details'!$A$18:$L$18, 0),FALSE), 'E2 Allocators'!$B$15:$W$358, MATCH('O5 Details by Class &amp; Accounts'!BH$18, 'E2 Allocators'!$B$15:$W$15, 0),FALSE)*$E34)</f>
        <v>0</v>
      </c>
      <c r="BI34" s="1322">
        <f>IF(ISERROR(VLOOKUP(VLOOKUP($A34, 'E4 TB Allocation Details'!$A$18:$L$214, MATCH("Misc ID", 'E4 TB Allocation Details'!$A$18:$L$18, 0),FALSE), 'E2 Allocators'!$B$15:$W$358, MATCH('O5 Details by Class &amp; Accounts'!BI$18, 'E2 Allocators'!$B$15:$W$15, 0),FALSE)*$E34), 0, VLOOKUP(VLOOKUP($A34, 'E4 TB Allocation Details'!$A$18:$L$214, MATCH("Misc ID", 'E4 TB Allocation Details'!$A$18:$L$18, 0),FALSE), 'E2 Allocators'!$B$15:$W$358, MATCH('O5 Details by Class &amp; Accounts'!BI$18, 'E2 Allocators'!$B$15:$W$15, 0),FALSE)*$E34)</f>
        <v>0</v>
      </c>
      <c r="BJ34" s="1322">
        <f>IF(ISERROR(VLOOKUP(VLOOKUP($A34, 'E4 TB Allocation Details'!$A$18:$L$214, MATCH("Misc ID", 'E4 TB Allocation Details'!$A$18:$L$18, 0),FALSE), 'E2 Allocators'!$B$15:$W$358, MATCH('O5 Details by Class &amp; Accounts'!BJ$18, 'E2 Allocators'!$B$15:$W$15, 0),FALSE)*$E34), 0, VLOOKUP(VLOOKUP($A34, 'E4 TB Allocation Details'!$A$18:$L$214, MATCH("Misc ID", 'E4 TB Allocation Details'!$A$18:$L$18, 0),FALSE), 'E2 Allocators'!$B$15:$W$358, MATCH('O5 Details by Class &amp; Accounts'!BJ$18, 'E2 Allocators'!$B$15:$W$15, 0),FALSE)*$E34)</f>
        <v>0</v>
      </c>
      <c r="BK34" s="1322">
        <f>IF(ISERROR(VLOOKUP(VLOOKUP($A34, 'E4 TB Allocation Details'!$A$18:$L$214, MATCH("Misc ID", 'E4 TB Allocation Details'!$A$18:$L$18, 0),FALSE), 'E2 Allocators'!$B$15:$W$358, MATCH('O5 Details by Class &amp; Accounts'!BK$18, 'E2 Allocators'!$B$15:$W$15, 0),FALSE)*$E34), 0, VLOOKUP(VLOOKUP($A34, 'E4 TB Allocation Details'!$A$18:$L$214, MATCH("Misc ID", 'E4 TB Allocation Details'!$A$18:$L$18, 0),FALSE), 'E2 Allocators'!$B$15:$W$358, MATCH('O5 Details by Class &amp; Accounts'!BK$18, 'E2 Allocators'!$B$15:$W$15, 0),FALSE)*$E34)</f>
        <v>0</v>
      </c>
      <c r="BL34" s="1322">
        <f>IF(ISERROR(VLOOKUP(VLOOKUP($A34, 'E4 TB Allocation Details'!$A$18:$L$214, MATCH("Misc ID", 'E4 TB Allocation Details'!$A$18:$L$18, 0),FALSE), 'E2 Allocators'!$B$15:$W$358, MATCH('O5 Details by Class &amp; Accounts'!BL$18, 'E2 Allocators'!$B$15:$W$15, 0),FALSE)*$E34), 0, VLOOKUP(VLOOKUP($A34, 'E4 TB Allocation Details'!$A$18:$L$214, MATCH("Misc ID", 'E4 TB Allocation Details'!$A$18:$L$18, 0),FALSE), 'E2 Allocators'!$B$15:$W$358, MATCH('O5 Details by Class &amp; Accounts'!BL$18, 'E2 Allocators'!$B$15:$W$15, 0),FALSE)*$E34)</f>
        <v>0</v>
      </c>
      <c r="BM34" s="1322">
        <f>IF(ISERROR(VLOOKUP(VLOOKUP($A34, 'E4 TB Allocation Details'!$A$18:$L$214, MATCH("Misc ID", 'E4 TB Allocation Details'!$A$18:$L$18, 0),FALSE), 'E2 Allocators'!$B$15:$W$358, MATCH('O5 Details by Class &amp; Accounts'!BM$18, 'E2 Allocators'!$B$15:$W$15, 0),FALSE)*$E34), 0, VLOOKUP(VLOOKUP($A34, 'E4 TB Allocation Details'!$A$18:$L$214, MATCH("Misc ID", 'E4 TB Allocation Details'!$A$18:$L$18, 0),FALSE), 'E2 Allocators'!$B$15:$W$358, MATCH('O5 Details by Class &amp; Accounts'!BM$18, 'E2 Allocators'!$B$15:$W$15, 0),FALSE)*$E34)</f>
        <v>0</v>
      </c>
      <c r="BN34" s="1322">
        <f>IF(ISERROR(VLOOKUP(VLOOKUP($A34, 'E4 TB Allocation Details'!$A$18:$L$214, MATCH("Misc ID", 'E4 TB Allocation Details'!$A$18:$L$18, 0),FALSE), 'E2 Allocators'!$B$15:$W$358, MATCH('O5 Details by Class &amp; Accounts'!BN$18, 'E2 Allocators'!$B$15:$W$15, 0),FALSE)*$E34), 0, VLOOKUP(VLOOKUP($A34, 'E4 TB Allocation Details'!$A$18:$L$214, MATCH("Misc ID", 'E4 TB Allocation Details'!$A$18:$L$18, 0),FALSE), 'E2 Allocators'!$B$15:$W$358, MATCH('O5 Details by Class &amp; Accounts'!BN$18, 'E2 Allocators'!$B$15:$W$15, 0),FALSE)*$E34)</f>
        <v>0</v>
      </c>
      <c r="BO34" s="1322">
        <f>IF(ISERROR(VLOOKUP(VLOOKUP($A34, 'E4 TB Allocation Details'!$A$18:$L$214, MATCH("Misc ID", 'E4 TB Allocation Details'!$A$18:$L$18, 0),FALSE), 'E2 Allocators'!$B$15:$W$358, MATCH('O5 Details by Class &amp; Accounts'!BO$18, 'E2 Allocators'!$B$15:$W$15, 0),FALSE)*$E34), 0, VLOOKUP(VLOOKUP($A34, 'E4 TB Allocation Details'!$A$18:$L$214, MATCH("Misc ID", 'E4 TB Allocation Details'!$A$18:$L$18, 0),FALSE), 'E2 Allocators'!$B$15:$W$358, MATCH('O5 Details by Class &amp; Accounts'!BO$18, 'E2 Allocators'!$B$15:$W$15, 0),FALSE)*$E34)</f>
        <v>0</v>
      </c>
      <c r="BP34" s="1322">
        <f>IF(ISERROR(VLOOKUP(VLOOKUP($A34, 'E4 TB Allocation Details'!$A$18:$L$214, MATCH("Misc ID", 'E4 TB Allocation Details'!$A$18:$L$18, 0),FALSE), 'E2 Allocators'!$B$15:$W$358, MATCH('O5 Details by Class &amp; Accounts'!BP$18, 'E2 Allocators'!$B$15:$W$15, 0),FALSE)*$E34), 0, VLOOKUP(VLOOKUP($A34, 'E4 TB Allocation Details'!$A$18:$L$214, MATCH("Misc ID", 'E4 TB Allocation Details'!$A$18:$L$18, 0),FALSE), 'E2 Allocators'!$B$15:$W$358, MATCH('O5 Details by Class &amp; Accounts'!BP$18, 'E2 Allocators'!$B$15:$W$15, 0),FALSE)*$E34)</f>
        <v>0</v>
      </c>
      <c r="BQ34" s="1322">
        <f>IF(ISERROR(VLOOKUP(VLOOKUP($A34, 'E4 TB Allocation Details'!$A$18:$L$214, MATCH("Misc ID", 'E4 TB Allocation Details'!$A$18:$L$18, 0),FALSE), 'E2 Allocators'!$B$15:$W$358, MATCH('O5 Details by Class &amp; Accounts'!BQ$18, 'E2 Allocators'!$B$15:$W$15, 0),FALSE)*$E34), 0, VLOOKUP(VLOOKUP($A34, 'E4 TB Allocation Details'!$A$18:$L$214, MATCH("Misc ID", 'E4 TB Allocation Details'!$A$18:$L$18, 0),FALSE), 'E2 Allocators'!$B$15:$W$358, MATCH('O5 Details by Class &amp; Accounts'!BQ$18, 'E2 Allocators'!$B$15:$W$15, 0),FALSE)*$E34)</f>
        <v>0</v>
      </c>
      <c r="BR34" s="1322">
        <f>IF(ISERROR(VLOOKUP(VLOOKUP($A34, 'E4 TB Allocation Details'!$A$18:$L$214, MATCH("Misc ID", 'E4 TB Allocation Details'!$A$18:$L$18, 0),FALSE), 'E2 Allocators'!$B$15:$W$358, MATCH('O5 Details by Class &amp; Accounts'!BR$18, 'E2 Allocators'!$B$15:$W$15, 0),FALSE)*$E34), 0, VLOOKUP(VLOOKUP($A34, 'E4 TB Allocation Details'!$A$18:$L$214, MATCH("Misc ID", 'E4 TB Allocation Details'!$A$18:$L$18, 0),FALSE), 'E2 Allocators'!$B$15:$W$358, MATCH('O5 Details by Class &amp; Accounts'!BR$18, 'E2 Allocators'!$B$15:$W$15, 0),FALSE)*$E34)</f>
        <v>0</v>
      </c>
      <c r="BS34" s="1322">
        <f t="shared" si="3"/>
        <v>0</v>
      </c>
      <c r="BT34" s="1322">
        <f>IF(ISERROR(VLOOKUP(VLOOKUP($A34, 'E4 TB Allocation Details'!$A$18:$L$214, MATCH("A &amp; G ID", 'E4 TB Allocation Details'!$A$18:$L$18, 0),FALSE), 'E2 Allocators'!$B$15:$W$358, MATCH('O5 Details by Class &amp; Accounts'!BT$18, 'E2 Allocators'!$B$15:$W$15, 0),FALSE)*$E34), 0, VLOOKUP(VLOOKUP($A34, 'E4 TB Allocation Details'!$A$18:$L$214, MATCH("A &amp; G ID", 'E4 TB Allocation Details'!$A$18:$L$18, 0),FALSE), 'E2 Allocators'!$B$15:$W$358, MATCH('O5 Details by Class &amp; Accounts'!BT$18, 'E2 Allocators'!$B$15:$W$15, 0),FALSE)*$E34)</f>
        <v>0</v>
      </c>
      <c r="BU34" s="1322">
        <f>IF(ISERROR(VLOOKUP(VLOOKUP($A34, 'E4 TB Allocation Details'!$A$18:$L$214, MATCH("A &amp; G ID", 'E4 TB Allocation Details'!$A$18:$L$18, 0),FALSE), 'E2 Allocators'!$B$15:$W$358, MATCH('O5 Details by Class &amp; Accounts'!BU$18, 'E2 Allocators'!$B$15:$W$15, 0),FALSE)*$E34), 0, VLOOKUP(VLOOKUP($A34, 'E4 TB Allocation Details'!$A$18:$L$214, MATCH("A &amp; G ID", 'E4 TB Allocation Details'!$A$18:$L$18, 0),FALSE), 'E2 Allocators'!$B$15:$W$358, MATCH('O5 Details by Class &amp; Accounts'!BU$18, 'E2 Allocators'!$B$15:$W$15, 0),FALSE)*$E34)</f>
        <v>0</v>
      </c>
      <c r="BV34" s="1322">
        <f>IF(ISERROR(VLOOKUP(VLOOKUP($A34, 'E4 TB Allocation Details'!$A$18:$L$214, MATCH("A &amp; G ID", 'E4 TB Allocation Details'!$A$18:$L$18, 0),FALSE), 'E2 Allocators'!$B$15:$W$358, MATCH('O5 Details by Class &amp; Accounts'!BV$18, 'E2 Allocators'!$B$15:$W$15, 0),FALSE)*$E34), 0, VLOOKUP(VLOOKUP($A34, 'E4 TB Allocation Details'!$A$18:$L$214, MATCH("A &amp; G ID", 'E4 TB Allocation Details'!$A$18:$L$18, 0),FALSE), 'E2 Allocators'!$B$15:$W$358, MATCH('O5 Details by Class &amp; Accounts'!BV$18, 'E2 Allocators'!$B$15:$W$15, 0),FALSE)*$E34)</f>
        <v>0</v>
      </c>
      <c r="BW34" s="1322">
        <f>IF(ISERROR(VLOOKUP(VLOOKUP($A34, 'E4 TB Allocation Details'!$A$18:$L$214, MATCH("A &amp; G ID", 'E4 TB Allocation Details'!$A$18:$L$18, 0),FALSE), 'E2 Allocators'!$B$15:$W$358, MATCH('O5 Details by Class &amp; Accounts'!BW$18, 'E2 Allocators'!$B$15:$W$15, 0),FALSE)*$E34), 0, VLOOKUP(VLOOKUP($A34, 'E4 TB Allocation Details'!$A$18:$L$214, MATCH("A &amp; G ID", 'E4 TB Allocation Details'!$A$18:$L$18, 0),FALSE), 'E2 Allocators'!$B$15:$W$358, MATCH('O5 Details by Class &amp; Accounts'!BW$18, 'E2 Allocators'!$B$15:$W$15, 0),FALSE)*$E34)</f>
        <v>0</v>
      </c>
      <c r="BX34" s="1322">
        <f>IF(ISERROR(VLOOKUP(VLOOKUP($A34, 'E4 TB Allocation Details'!$A$18:$L$214, MATCH("A &amp; G ID", 'E4 TB Allocation Details'!$A$18:$L$18, 0),FALSE), 'E2 Allocators'!$B$15:$W$358, MATCH('O5 Details by Class &amp; Accounts'!BX$18, 'E2 Allocators'!$B$15:$W$15, 0),FALSE)*$E34), 0, VLOOKUP(VLOOKUP($A34, 'E4 TB Allocation Details'!$A$18:$L$214, MATCH("A &amp; G ID", 'E4 TB Allocation Details'!$A$18:$L$18, 0),FALSE), 'E2 Allocators'!$B$15:$W$358, MATCH('O5 Details by Class &amp; Accounts'!BX$18, 'E2 Allocators'!$B$15:$W$15, 0),FALSE)*$E34)</f>
        <v>0</v>
      </c>
      <c r="BY34" s="1322">
        <f>IF(ISERROR(VLOOKUP(VLOOKUP($A34, 'E4 TB Allocation Details'!$A$18:$L$214, MATCH("A &amp; G ID", 'E4 TB Allocation Details'!$A$18:$L$18, 0),FALSE), 'E2 Allocators'!$B$15:$W$358, MATCH('O5 Details by Class &amp; Accounts'!BY$18, 'E2 Allocators'!$B$15:$W$15, 0),FALSE)*$E34), 0, VLOOKUP(VLOOKUP($A34, 'E4 TB Allocation Details'!$A$18:$L$214, MATCH("A &amp; G ID", 'E4 TB Allocation Details'!$A$18:$L$18, 0),FALSE), 'E2 Allocators'!$B$15:$W$358, MATCH('O5 Details by Class &amp; Accounts'!BY$18, 'E2 Allocators'!$B$15:$W$15, 0),FALSE)*$E34)</f>
        <v>0</v>
      </c>
      <c r="BZ34" s="1322">
        <f>IF(ISERROR(VLOOKUP(VLOOKUP($A34, 'E4 TB Allocation Details'!$A$18:$L$214, MATCH("A &amp; G ID", 'E4 TB Allocation Details'!$A$18:$L$18, 0),FALSE), 'E2 Allocators'!$B$15:$W$358, MATCH('O5 Details by Class &amp; Accounts'!BZ$18, 'E2 Allocators'!$B$15:$W$15, 0),FALSE)*$E34), 0, VLOOKUP(VLOOKUP($A34, 'E4 TB Allocation Details'!$A$18:$L$214, MATCH("A &amp; G ID", 'E4 TB Allocation Details'!$A$18:$L$18, 0),FALSE), 'E2 Allocators'!$B$15:$W$358, MATCH('O5 Details by Class &amp; Accounts'!BZ$18, 'E2 Allocators'!$B$15:$W$15, 0),FALSE)*$E34)</f>
        <v>0</v>
      </c>
      <c r="CA34" s="1322">
        <f>IF(ISERROR(VLOOKUP(VLOOKUP($A34, 'E4 TB Allocation Details'!$A$18:$L$214, MATCH("A &amp; G ID", 'E4 TB Allocation Details'!$A$18:$L$18, 0),FALSE), 'E2 Allocators'!$B$15:$W$358, MATCH('O5 Details by Class &amp; Accounts'!CA$18, 'E2 Allocators'!$B$15:$W$15, 0),FALSE)*$E34), 0, VLOOKUP(VLOOKUP($A34, 'E4 TB Allocation Details'!$A$18:$L$214, MATCH("A &amp; G ID", 'E4 TB Allocation Details'!$A$18:$L$18, 0),FALSE), 'E2 Allocators'!$B$15:$W$358, MATCH('O5 Details by Class &amp; Accounts'!CA$18, 'E2 Allocators'!$B$15:$W$15, 0),FALSE)*$E34)</f>
        <v>0</v>
      </c>
      <c r="CB34" s="1322">
        <f>IF(ISERROR(VLOOKUP(VLOOKUP($A34, 'E4 TB Allocation Details'!$A$18:$L$214, MATCH("A &amp; G ID", 'E4 TB Allocation Details'!$A$18:$L$18, 0),FALSE), 'E2 Allocators'!$B$15:$W$358, MATCH('O5 Details by Class &amp; Accounts'!CB$18, 'E2 Allocators'!$B$15:$W$15, 0),FALSE)*$E34), 0, VLOOKUP(VLOOKUP($A34, 'E4 TB Allocation Details'!$A$18:$L$214, MATCH("A &amp; G ID", 'E4 TB Allocation Details'!$A$18:$L$18, 0),FALSE), 'E2 Allocators'!$B$15:$W$358, MATCH('O5 Details by Class &amp; Accounts'!CB$18, 'E2 Allocators'!$B$15:$W$15, 0),FALSE)*$E34)</f>
        <v>0</v>
      </c>
      <c r="CC34" s="1322">
        <f>IF(ISERROR(VLOOKUP(VLOOKUP($A34, 'E4 TB Allocation Details'!$A$18:$L$214, MATCH("A &amp; G ID", 'E4 TB Allocation Details'!$A$18:$L$18, 0),FALSE), 'E2 Allocators'!$B$15:$W$358, MATCH('O5 Details by Class &amp; Accounts'!CC$18, 'E2 Allocators'!$B$15:$W$15, 0),FALSE)*$E34), 0, VLOOKUP(VLOOKUP($A34, 'E4 TB Allocation Details'!$A$18:$L$214, MATCH("A &amp; G ID", 'E4 TB Allocation Details'!$A$18:$L$18, 0),FALSE), 'E2 Allocators'!$B$15:$W$358, MATCH('O5 Details by Class &amp; Accounts'!CC$18, 'E2 Allocators'!$B$15:$W$15, 0),FALSE)*$E34)</f>
        <v>0</v>
      </c>
      <c r="CD34" s="1322">
        <f>IF(ISERROR(VLOOKUP(VLOOKUP($A34, 'E4 TB Allocation Details'!$A$18:$L$214, MATCH("A &amp; G ID", 'E4 TB Allocation Details'!$A$18:$L$18, 0),FALSE), 'E2 Allocators'!$B$15:$W$358, MATCH('O5 Details by Class &amp; Accounts'!CD$18, 'E2 Allocators'!$B$15:$W$15, 0),FALSE)*$E34), 0, VLOOKUP(VLOOKUP($A34, 'E4 TB Allocation Details'!$A$18:$L$214, MATCH("A &amp; G ID", 'E4 TB Allocation Details'!$A$18:$L$18, 0),FALSE), 'E2 Allocators'!$B$15:$W$358, MATCH('O5 Details by Class &amp; Accounts'!CD$18, 'E2 Allocators'!$B$15:$W$15, 0),FALSE)*$E34)</f>
        <v>0</v>
      </c>
      <c r="CE34" s="1322">
        <f>IF(ISERROR(VLOOKUP(VLOOKUP($A34, 'E4 TB Allocation Details'!$A$18:$L$214, MATCH("A &amp; G ID", 'E4 TB Allocation Details'!$A$18:$L$18, 0),FALSE), 'E2 Allocators'!$B$15:$W$358, MATCH('O5 Details by Class &amp; Accounts'!CE$18, 'E2 Allocators'!$B$15:$W$15, 0),FALSE)*$E34), 0, VLOOKUP(VLOOKUP($A34, 'E4 TB Allocation Details'!$A$18:$L$214, MATCH("A &amp; G ID", 'E4 TB Allocation Details'!$A$18:$L$18, 0),FALSE), 'E2 Allocators'!$B$15:$W$358, MATCH('O5 Details by Class &amp; Accounts'!CE$18, 'E2 Allocators'!$B$15:$W$15, 0),FALSE)*$E34)</f>
        <v>0</v>
      </c>
      <c r="CF34" s="1322">
        <f>IF(ISERROR(VLOOKUP(VLOOKUP($A34, 'E4 TB Allocation Details'!$A$18:$L$214, MATCH("A &amp; G ID", 'E4 TB Allocation Details'!$A$18:$L$18, 0),FALSE), 'E2 Allocators'!$B$15:$W$358, MATCH('O5 Details by Class &amp; Accounts'!CF$18, 'E2 Allocators'!$B$15:$W$15, 0),FALSE)*$E34), 0, VLOOKUP(VLOOKUP($A34, 'E4 TB Allocation Details'!$A$18:$L$214, MATCH("A &amp; G ID", 'E4 TB Allocation Details'!$A$18:$L$18, 0),FALSE), 'E2 Allocators'!$B$15:$W$358, MATCH('O5 Details by Class &amp; Accounts'!CF$18, 'E2 Allocators'!$B$15:$W$15, 0),FALSE)*$E34)</f>
        <v>0</v>
      </c>
      <c r="CG34" s="1322">
        <f>IF(ISERROR(VLOOKUP(VLOOKUP($A34, 'E4 TB Allocation Details'!$A$18:$L$214, MATCH("A &amp; G ID", 'E4 TB Allocation Details'!$A$18:$L$18, 0),FALSE), 'E2 Allocators'!$B$15:$W$358, MATCH('O5 Details by Class &amp; Accounts'!CG$18, 'E2 Allocators'!$B$15:$W$15, 0),FALSE)*$E34), 0, VLOOKUP(VLOOKUP($A34, 'E4 TB Allocation Details'!$A$18:$L$214, MATCH("A &amp; G ID", 'E4 TB Allocation Details'!$A$18:$L$18, 0),FALSE), 'E2 Allocators'!$B$15:$W$358, MATCH('O5 Details by Class &amp; Accounts'!CG$18, 'E2 Allocators'!$B$15:$W$15, 0),FALSE)*$E34)</f>
        <v>0</v>
      </c>
      <c r="CH34" s="1322">
        <f>IF(ISERROR(VLOOKUP(VLOOKUP($A34, 'E4 TB Allocation Details'!$A$18:$L$214, MATCH("A &amp; G ID", 'E4 TB Allocation Details'!$A$18:$L$18, 0),FALSE), 'E2 Allocators'!$B$15:$W$358, MATCH('O5 Details by Class &amp; Accounts'!CH$18, 'E2 Allocators'!$B$15:$W$15, 0),FALSE)*$E34), 0, VLOOKUP(VLOOKUP($A34, 'E4 TB Allocation Details'!$A$18:$L$214, MATCH("A &amp; G ID", 'E4 TB Allocation Details'!$A$18:$L$18, 0),FALSE), 'E2 Allocators'!$B$15:$W$358, MATCH('O5 Details by Class &amp; Accounts'!CH$18, 'E2 Allocators'!$B$15:$W$15, 0),FALSE)*$E34)</f>
        <v>0</v>
      </c>
      <c r="CI34" s="1322">
        <f>IF(ISERROR(VLOOKUP(VLOOKUP($A34, 'E4 TB Allocation Details'!$A$18:$L$214, MATCH("A &amp; G ID", 'E4 TB Allocation Details'!$A$18:$L$18, 0),FALSE), 'E2 Allocators'!$B$15:$W$358, MATCH('O5 Details by Class &amp; Accounts'!CI$18, 'E2 Allocators'!$B$15:$W$15, 0),FALSE)*$E34), 0, VLOOKUP(VLOOKUP($A34, 'E4 TB Allocation Details'!$A$18:$L$214, MATCH("A &amp; G ID", 'E4 TB Allocation Details'!$A$18:$L$18, 0),FALSE), 'E2 Allocators'!$B$15:$W$358, MATCH('O5 Details by Class &amp; Accounts'!CI$18, 'E2 Allocators'!$B$15:$W$15, 0),FALSE)*$E34)</f>
        <v>0</v>
      </c>
      <c r="CJ34" s="1322">
        <f>IF(ISERROR(VLOOKUP(VLOOKUP($A34, 'E4 TB Allocation Details'!$A$18:$L$214, MATCH("A &amp; G ID", 'E4 TB Allocation Details'!$A$18:$L$18, 0),FALSE), 'E2 Allocators'!$B$15:$W$358, MATCH('O5 Details by Class &amp; Accounts'!CJ$18, 'E2 Allocators'!$B$15:$W$15, 0),FALSE)*$E34), 0, VLOOKUP(VLOOKUP($A34, 'E4 TB Allocation Details'!$A$18:$L$214, MATCH("A &amp; G ID", 'E4 TB Allocation Details'!$A$18:$L$18, 0),FALSE), 'E2 Allocators'!$B$15:$W$358, MATCH('O5 Details by Class &amp; Accounts'!CJ$18, 'E2 Allocators'!$B$15:$W$15, 0),FALSE)*$E34)</f>
        <v>0</v>
      </c>
      <c r="CK34" s="1322">
        <f>IF(ISERROR(VLOOKUP(VLOOKUP($A34, 'E4 TB Allocation Details'!$A$18:$L$214, MATCH("A &amp; G ID", 'E4 TB Allocation Details'!$A$18:$L$18, 0),FALSE), 'E2 Allocators'!$B$15:$W$358, MATCH('O5 Details by Class &amp; Accounts'!CK$18, 'E2 Allocators'!$B$15:$W$15, 0),FALSE)*$E34), 0, VLOOKUP(VLOOKUP($A34, 'E4 TB Allocation Details'!$A$18:$L$214, MATCH("A &amp; G ID", 'E4 TB Allocation Details'!$A$18:$L$18, 0),FALSE), 'E2 Allocators'!$B$15:$W$358, MATCH('O5 Details by Class &amp; Accounts'!CK$18, 'E2 Allocators'!$B$15:$W$15, 0),FALSE)*$E34)</f>
        <v>0</v>
      </c>
      <c r="CL34" s="1322">
        <f>IF(ISERROR(VLOOKUP(VLOOKUP($A34, 'E4 TB Allocation Details'!$A$18:$L$214, MATCH("A &amp; G ID", 'E4 TB Allocation Details'!$A$18:$L$18, 0),FALSE), 'E2 Allocators'!$B$15:$W$358, MATCH('O5 Details by Class &amp; Accounts'!CL$18, 'E2 Allocators'!$B$15:$W$15, 0),FALSE)*$E34), 0, VLOOKUP(VLOOKUP($A34, 'E4 TB Allocation Details'!$A$18:$L$214, MATCH("A &amp; G ID", 'E4 TB Allocation Details'!$A$18:$L$18, 0),FALSE), 'E2 Allocators'!$B$15:$W$358, MATCH('O5 Details by Class &amp; Accounts'!CL$18, 'E2 Allocators'!$B$15:$W$15, 0),FALSE)*$E34)</f>
        <v>0</v>
      </c>
      <c r="CM34" s="1322">
        <f>IF(ISERROR(VLOOKUP(VLOOKUP($A34, 'E4 TB Allocation Details'!$A$18:$L$214, MATCH("A &amp; G ID", 'E4 TB Allocation Details'!$A$18:$L$18, 0),FALSE), 'E2 Allocators'!$B$15:$W$358, MATCH('O5 Details by Class &amp; Accounts'!CM$18, 'E2 Allocators'!$B$15:$W$15, 0),FALSE)*$E34), 0, VLOOKUP(VLOOKUP($A34, 'E4 TB Allocation Details'!$A$18:$L$214, MATCH("A &amp; G ID", 'E4 TB Allocation Details'!$A$18:$L$18, 0),FALSE), 'E2 Allocators'!$B$15:$W$358, MATCH('O5 Details by Class &amp; Accounts'!CM$18, 'E2 Allocators'!$B$15:$W$15, 0),FALSE)*$E34)</f>
        <v>0</v>
      </c>
      <c r="CN34" s="1322">
        <f t="shared" si="5"/>
        <v>0</v>
      </c>
      <c r="CO34" s="1651">
        <f t="shared" si="4"/>
        <v>0</v>
      </c>
      <c r="CQ34" s="1899" t="e">
        <v>#N/A</v>
      </c>
    </row>
    <row r="35" spans="1:95" s="64" customFormat="1" ht="25.5" x14ac:dyDescent="0.2">
      <c r="A35" s="1088" t="s">
        <v>490</v>
      </c>
      <c r="B35" s="1089" t="s">
        <v>1275</v>
      </c>
      <c r="C35" s="1648">
        <f>IF(ISERROR(VLOOKUP($A35,'I3 TB Data'!$A$19:$H$483,MATCH('O5 Details by Class &amp; Accounts'!$C$18, 'I3 TB Data'!$A$19:$H$19,0),0)), 0, VLOOKUP($A35,'I3 TB Data'!$A$19:$H$483,MATCH('O5 Details by Class &amp; Accounts'!$C$18,'I3 TB Data'!$A$19:$H$19,0),0))</f>
        <v>0</v>
      </c>
      <c r="D35" s="1649">
        <f>'I4 BO ASSETS'!E32</f>
        <v>0</v>
      </c>
      <c r="E35" s="1648">
        <f t="shared" si="6"/>
        <v>0</v>
      </c>
      <c r="F35" s="1650">
        <f>IF(ISERROR(VLOOKUP($A35, 'E1 Categorization'!A33:E124, MATCH("Customer Component", 'E1 Categorization'!$A$33:$E$33,0), 0)), 0, IF(VLOOKUP($A35, 'E1 Categorization'!A33:E124, MATCH("Customer Component", 'E1 Categorization'!$A$33:$E$33,0), 0)=0, 'O5 Details by Class &amp; Accounts'!$E35, IF(AND(VLOOKUP($A35, 'E1 Categorization'!A33:E124, MATCH("Customer Component", 'E1 Categorization'!$A$33:$E$33,0), 0) &gt;0, VLOOKUP($A35, 'E1 Categorization'!A33:E124, MATCH("Customer Component", 'E1 Categorization'!$A$33:$E$33,0), 0)&lt;1), 'O5 Details by Class &amp; Accounts'!$E35*(1-VLOOKUP($A35, 'E1 Categorization'!A33:E124, MATCH("Customer Component", 'E1 Categorization'!$A$33:$E$33,0), 0)), 0)))</f>
        <v>0</v>
      </c>
      <c r="G35" s="1650">
        <f>IF(ISERROR(VLOOKUP($A35, 'E1 Categorization'!A33:E124, MATCH("Customer Component", 'E1 Categorization'!$A$33:$E$33,0), 0)),0, IF(VLOOKUP($A35, 'E1 Categorization'!A33:E124, MATCH("Customer Component", 'E1 Categorization'!$A$33:$E$33,0), 0)=0, 0, IF(AND(VLOOKUP($A35, 'E1 Categorization'!A33:E124, MATCH("Customer Component", 'E1 Categorization'!$A$33:$E$33,0), 0) &gt;0, VLOOKUP($A35, 'E1 Categorization'!A33:E124, MATCH("Customer Component", 'E1 Categorization'!$A$33:$E$33,0), 0)&lt;1), 'O5 Details by Class &amp; Accounts'!$E35*(VLOOKUP($A35, 'E1 Categorization'!A33:E124, MATCH("Customer Component", 'E1 Categorization'!$A$33:$E$33,0), 0)), 'O5 Details by Class &amp; Accounts'!$E35)))</f>
        <v>0</v>
      </c>
      <c r="H35" s="1322">
        <f>F35+G35</f>
        <v>0</v>
      </c>
      <c r="I35" s="1322">
        <f>IF(ISERROR(VLOOKUP(VLOOKUP($A35, 'E4 TB Allocation Details'!$A$18:$L$214, MATCH("Demand ID", 'E4 TB Allocation Details'!$A$18:$L$18, 0),FALSE), 'E2 Allocators'!$B$15:$W$358, MATCH('O5 Details by Class &amp; Accounts'!I$18, 'E2 Allocators'!$B$15:$W$15, 0),FALSE)*$F35), 0, VLOOKUP(VLOOKUP($A35, 'E4 TB Allocation Details'!$A$18:$L$214, MATCH("Demand ID", 'E4 TB Allocation Details'!$A$18:$L$18, 0),FALSE), 'E2 Allocators'!$B$15:$W$358, MATCH('O5 Details by Class &amp; Accounts'!I$18, 'E2 Allocators'!$B$15:$W$15, 0),FALSE)*$F35)</f>
        <v>0</v>
      </c>
      <c r="J35" s="1322">
        <f>IF(ISERROR(VLOOKUP(VLOOKUP($A35, 'E4 TB Allocation Details'!$A$18:$L$214, MATCH("Demand ID", 'E4 TB Allocation Details'!$A$18:$L$18, 0),FALSE), 'E2 Allocators'!$B$15:$W$358, MATCH('O5 Details by Class &amp; Accounts'!J$18, 'E2 Allocators'!$B$15:$W$15, 0),FALSE)*$F35), 0, VLOOKUP(VLOOKUP($A35, 'E4 TB Allocation Details'!$A$18:$L$214, MATCH("Demand ID", 'E4 TB Allocation Details'!$A$18:$L$18, 0),FALSE), 'E2 Allocators'!$B$15:$W$358, MATCH('O5 Details by Class &amp; Accounts'!J$18, 'E2 Allocators'!$B$15:$W$15, 0),FALSE)*$F35)</f>
        <v>0</v>
      </c>
      <c r="K35" s="1322">
        <f>IF(ISERROR(VLOOKUP(VLOOKUP($A35, 'E4 TB Allocation Details'!$A$18:$L$214, MATCH("Demand ID", 'E4 TB Allocation Details'!$A$18:$L$18, 0),FALSE), 'E2 Allocators'!$B$15:$W$358, MATCH('O5 Details by Class &amp; Accounts'!K$18, 'E2 Allocators'!$B$15:$W$15, 0),FALSE)*$F35), 0, VLOOKUP(VLOOKUP($A35, 'E4 TB Allocation Details'!$A$18:$L$214, MATCH("Demand ID", 'E4 TB Allocation Details'!$A$18:$L$18, 0),FALSE), 'E2 Allocators'!$B$15:$W$358, MATCH('O5 Details by Class &amp; Accounts'!K$18, 'E2 Allocators'!$B$15:$W$15, 0),FALSE)*$F35)</f>
        <v>0</v>
      </c>
      <c r="L35" s="1322">
        <f>IF(ISERROR(VLOOKUP(VLOOKUP($A35, 'E4 TB Allocation Details'!$A$18:$L$214, MATCH("Demand ID", 'E4 TB Allocation Details'!$A$18:$L$18, 0),FALSE), 'E2 Allocators'!$B$15:$W$358, MATCH('O5 Details by Class &amp; Accounts'!L$18, 'E2 Allocators'!$B$15:$W$15, 0),FALSE)*$F35), 0, VLOOKUP(VLOOKUP($A35, 'E4 TB Allocation Details'!$A$18:$L$214, MATCH("Demand ID", 'E4 TB Allocation Details'!$A$18:$L$18, 0),FALSE), 'E2 Allocators'!$B$15:$W$358, MATCH('O5 Details by Class &amp; Accounts'!L$18, 'E2 Allocators'!$B$15:$W$15, 0),FALSE)*$F35)</f>
        <v>0</v>
      </c>
      <c r="M35" s="1322">
        <f>IF(ISERROR(VLOOKUP(VLOOKUP($A35, 'E4 TB Allocation Details'!$A$18:$L$214, MATCH("Demand ID", 'E4 TB Allocation Details'!$A$18:$L$18, 0),FALSE), 'E2 Allocators'!$B$15:$W$358, MATCH('O5 Details by Class &amp; Accounts'!M$18, 'E2 Allocators'!$B$15:$W$15, 0),FALSE)*$F35), 0, VLOOKUP(VLOOKUP($A35, 'E4 TB Allocation Details'!$A$18:$L$214, MATCH("Demand ID", 'E4 TB Allocation Details'!$A$18:$L$18, 0),FALSE), 'E2 Allocators'!$B$15:$W$358, MATCH('O5 Details by Class &amp; Accounts'!M$18, 'E2 Allocators'!$B$15:$W$15, 0),FALSE)*$F35)</f>
        <v>0</v>
      </c>
      <c r="N35" s="1322">
        <f>IF(ISERROR(VLOOKUP(VLOOKUP($A35, 'E4 TB Allocation Details'!$A$18:$L$214, MATCH("Demand ID", 'E4 TB Allocation Details'!$A$18:$L$18, 0),FALSE), 'E2 Allocators'!$B$15:$W$358, MATCH('O5 Details by Class &amp; Accounts'!N$18, 'E2 Allocators'!$B$15:$W$15, 0),FALSE)*$F35), 0, VLOOKUP(VLOOKUP($A35, 'E4 TB Allocation Details'!$A$18:$L$214, MATCH("Demand ID", 'E4 TB Allocation Details'!$A$18:$L$18, 0),FALSE), 'E2 Allocators'!$B$15:$W$358, MATCH('O5 Details by Class &amp; Accounts'!N$18, 'E2 Allocators'!$B$15:$W$15, 0),FALSE)*$F35)</f>
        <v>0</v>
      </c>
      <c r="O35" s="1322">
        <f>IF(ISERROR(VLOOKUP(VLOOKUP($A35, 'E4 TB Allocation Details'!$A$18:$L$214, MATCH("Demand ID", 'E4 TB Allocation Details'!$A$18:$L$18, 0),FALSE), 'E2 Allocators'!$B$15:$W$358, MATCH('O5 Details by Class &amp; Accounts'!O$18, 'E2 Allocators'!$B$15:$W$15, 0),FALSE)*$F35), 0, VLOOKUP(VLOOKUP($A35, 'E4 TB Allocation Details'!$A$18:$L$214, MATCH("Demand ID", 'E4 TB Allocation Details'!$A$18:$L$18, 0),FALSE), 'E2 Allocators'!$B$15:$W$358, MATCH('O5 Details by Class &amp; Accounts'!O$18, 'E2 Allocators'!$B$15:$W$15, 0),FALSE)*$F35)</f>
        <v>0</v>
      </c>
      <c r="P35" s="1322">
        <f>IF(ISERROR(VLOOKUP(VLOOKUP($A35, 'E4 TB Allocation Details'!$A$18:$L$214, MATCH("Demand ID", 'E4 TB Allocation Details'!$A$18:$L$18, 0),FALSE), 'E2 Allocators'!$B$15:$W$358, MATCH('O5 Details by Class &amp; Accounts'!P$18, 'E2 Allocators'!$B$15:$W$15, 0),FALSE)*$F35), 0, VLOOKUP(VLOOKUP($A35, 'E4 TB Allocation Details'!$A$18:$L$214, MATCH("Demand ID", 'E4 TB Allocation Details'!$A$18:$L$18, 0),FALSE), 'E2 Allocators'!$B$15:$W$358, MATCH('O5 Details by Class &amp; Accounts'!P$18, 'E2 Allocators'!$B$15:$W$15, 0),FALSE)*$F35)</f>
        <v>0</v>
      </c>
      <c r="Q35" s="1322">
        <f>IF(ISERROR(VLOOKUP(VLOOKUP($A35, 'E4 TB Allocation Details'!$A$18:$L$214, MATCH("Demand ID", 'E4 TB Allocation Details'!$A$18:$L$18, 0),FALSE), 'E2 Allocators'!$B$15:$W$358, MATCH('O5 Details by Class &amp; Accounts'!Q$18, 'E2 Allocators'!$B$15:$W$15, 0),FALSE)*$F35), 0, VLOOKUP(VLOOKUP($A35, 'E4 TB Allocation Details'!$A$18:$L$214, MATCH("Demand ID", 'E4 TB Allocation Details'!$A$18:$L$18, 0),FALSE), 'E2 Allocators'!$B$15:$W$358, MATCH('O5 Details by Class &amp; Accounts'!Q$18, 'E2 Allocators'!$B$15:$W$15, 0),FALSE)*$F35)</f>
        <v>0</v>
      </c>
      <c r="R35" s="1322">
        <f>IF(ISERROR(VLOOKUP(VLOOKUP($A35, 'E4 TB Allocation Details'!$A$18:$L$214, MATCH("Demand ID", 'E4 TB Allocation Details'!$A$18:$L$18, 0),FALSE), 'E2 Allocators'!$B$15:$W$358, MATCH('O5 Details by Class &amp; Accounts'!R$18, 'E2 Allocators'!$B$15:$W$15, 0),FALSE)*$F35), 0, VLOOKUP(VLOOKUP($A35, 'E4 TB Allocation Details'!$A$18:$L$214, MATCH("Demand ID", 'E4 TB Allocation Details'!$A$18:$L$18, 0),FALSE), 'E2 Allocators'!$B$15:$W$358, MATCH('O5 Details by Class &amp; Accounts'!R$18, 'E2 Allocators'!$B$15:$W$15, 0),FALSE)*$F35)</f>
        <v>0</v>
      </c>
      <c r="S35" s="1322">
        <f>IF(ISERROR(VLOOKUP(VLOOKUP($A35, 'E4 TB Allocation Details'!$A$18:$L$214, MATCH("Demand ID", 'E4 TB Allocation Details'!$A$18:$L$18, 0),FALSE), 'E2 Allocators'!$B$15:$W$358, MATCH('O5 Details by Class &amp; Accounts'!S$18, 'E2 Allocators'!$B$15:$W$15, 0),FALSE)*$F35), 0, VLOOKUP(VLOOKUP($A35, 'E4 TB Allocation Details'!$A$18:$L$214, MATCH("Demand ID", 'E4 TB Allocation Details'!$A$18:$L$18, 0),FALSE), 'E2 Allocators'!$B$15:$W$358, MATCH('O5 Details by Class &amp; Accounts'!S$18, 'E2 Allocators'!$B$15:$W$15, 0),FALSE)*$F35)</f>
        <v>0</v>
      </c>
      <c r="T35" s="1322">
        <f>IF(ISERROR(VLOOKUP(VLOOKUP($A35, 'E4 TB Allocation Details'!$A$18:$L$214, MATCH("Demand ID", 'E4 TB Allocation Details'!$A$18:$L$18, 0),FALSE), 'E2 Allocators'!$B$15:$W$358, MATCH('O5 Details by Class &amp; Accounts'!T$18, 'E2 Allocators'!$B$15:$W$15, 0),FALSE)*$F35), 0, VLOOKUP(VLOOKUP($A35, 'E4 TB Allocation Details'!$A$18:$L$214, MATCH("Demand ID", 'E4 TB Allocation Details'!$A$18:$L$18, 0),FALSE), 'E2 Allocators'!$B$15:$W$358, MATCH('O5 Details by Class &amp; Accounts'!T$18, 'E2 Allocators'!$B$15:$W$15, 0),FALSE)*$F35)</f>
        <v>0</v>
      </c>
      <c r="U35" s="1322">
        <f>IF(ISERROR(VLOOKUP(VLOOKUP($A35, 'E4 TB Allocation Details'!$A$18:$L$214, MATCH("Demand ID", 'E4 TB Allocation Details'!$A$18:$L$18, 0),FALSE), 'E2 Allocators'!$B$15:$W$358, MATCH('O5 Details by Class &amp; Accounts'!U$18, 'E2 Allocators'!$B$15:$W$15, 0),FALSE)*$F35), 0, VLOOKUP(VLOOKUP($A35, 'E4 TB Allocation Details'!$A$18:$L$214, MATCH("Demand ID", 'E4 TB Allocation Details'!$A$18:$L$18, 0),FALSE), 'E2 Allocators'!$B$15:$W$358, MATCH('O5 Details by Class &amp; Accounts'!U$18, 'E2 Allocators'!$B$15:$W$15, 0),FALSE)*$F35)</f>
        <v>0</v>
      </c>
      <c r="V35" s="1322">
        <f>IF(ISERROR(VLOOKUP(VLOOKUP($A35, 'E4 TB Allocation Details'!$A$18:$L$214, MATCH("Demand ID", 'E4 TB Allocation Details'!$A$18:$L$18, 0),FALSE), 'E2 Allocators'!$B$15:$W$358, MATCH('O5 Details by Class &amp; Accounts'!V$18, 'E2 Allocators'!$B$15:$W$15, 0),FALSE)*$F35), 0, VLOOKUP(VLOOKUP($A35, 'E4 TB Allocation Details'!$A$18:$L$214, MATCH("Demand ID", 'E4 TB Allocation Details'!$A$18:$L$18, 0),FALSE), 'E2 Allocators'!$B$15:$W$358, MATCH('O5 Details by Class &amp; Accounts'!V$18, 'E2 Allocators'!$B$15:$W$15, 0),FALSE)*$F35)</f>
        <v>0</v>
      </c>
      <c r="W35" s="1322">
        <f>IF(ISERROR(VLOOKUP(VLOOKUP($A35, 'E4 TB Allocation Details'!$A$18:$L$214, MATCH("Demand ID", 'E4 TB Allocation Details'!$A$18:$L$18, 0),FALSE), 'E2 Allocators'!$B$15:$W$358, MATCH('O5 Details by Class &amp; Accounts'!W$18, 'E2 Allocators'!$B$15:$W$15, 0),FALSE)*$F35), 0, VLOOKUP(VLOOKUP($A35, 'E4 TB Allocation Details'!$A$18:$L$214, MATCH("Demand ID", 'E4 TB Allocation Details'!$A$18:$L$18, 0),FALSE), 'E2 Allocators'!$B$15:$W$358, MATCH('O5 Details by Class &amp; Accounts'!W$18, 'E2 Allocators'!$B$15:$W$15, 0),FALSE)*$F35)</f>
        <v>0</v>
      </c>
      <c r="X35" s="1322">
        <f>IF(ISERROR(VLOOKUP(VLOOKUP($A35, 'E4 TB Allocation Details'!$A$18:$L$214, MATCH("Demand ID", 'E4 TB Allocation Details'!$A$18:$L$18, 0),FALSE), 'E2 Allocators'!$B$15:$W$358, MATCH('O5 Details by Class &amp; Accounts'!X$18, 'E2 Allocators'!$B$15:$W$15, 0),FALSE)*$F35), 0, VLOOKUP(VLOOKUP($A35, 'E4 TB Allocation Details'!$A$18:$L$214, MATCH("Demand ID", 'E4 TB Allocation Details'!$A$18:$L$18, 0),FALSE), 'E2 Allocators'!$B$15:$W$358, MATCH('O5 Details by Class &amp; Accounts'!X$18, 'E2 Allocators'!$B$15:$W$15, 0),FALSE)*$F35)</f>
        <v>0</v>
      </c>
      <c r="Y35" s="1322">
        <f>IF(ISERROR(VLOOKUP(VLOOKUP($A35, 'E4 TB Allocation Details'!$A$18:$L$214, MATCH("Demand ID", 'E4 TB Allocation Details'!$A$18:$L$18, 0),FALSE), 'E2 Allocators'!$B$15:$W$358, MATCH('O5 Details by Class &amp; Accounts'!Y$18, 'E2 Allocators'!$B$15:$W$15, 0),FALSE)*$F35), 0, VLOOKUP(VLOOKUP($A35, 'E4 TB Allocation Details'!$A$18:$L$214, MATCH("Demand ID", 'E4 TB Allocation Details'!$A$18:$L$18, 0),FALSE), 'E2 Allocators'!$B$15:$W$358, MATCH('O5 Details by Class &amp; Accounts'!Y$18, 'E2 Allocators'!$B$15:$W$15, 0),FALSE)*$F35)</f>
        <v>0</v>
      </c>
      <c r="Z35" s="1322">
        <f>IF(ISERROR(VLOOKUP(VLOOKUP($A35, 'E4 TB Allocation Details'!$A$18:$L$214, MATCH("Demand ID", 'E4 TB Allocation Details'!$A$18:$L$18, 0),FALSE), 'E2 Allocators'!$B$15:$W$358, MATCH('O5 Details by Class &amp; Accounts'!Z$18, 'E2 Allocators'!$B$15:$W$15, 0),FALSE)*$F35), 0, VLOOKUP(VLOOKUP($A35, 'E4 TB Allocation Details'!$A$18:$L$214, MATCH("Demand ID", 'E4 TB Allocation Details'!$A$18:$L$18, 0),FALSE), 'E2 Allocators'!$B$15:$W$358, MATCH('O5 Details by Class &amp; Accounts'!Z$18, 'E2 Allocators'!$B$15:$W$15, 0),FALSE)*$F35)</f>
        <v>0</v>
      </c>
      <c r="AA35" s="1322">
        <f>IF(ISERROR(VLOOKUP(VLOOKUP($A35, 'E4 TB Allocation Details'!$A$18:$L$214, MATCH("Demand ID", 'E4 TB Allocation Details'!$A$18:$L$18, 0),FALSE), 'E2 Allocators'!$B$15:$W$358, MATCH('O5 Details by Class &amp; Accounts'!AA$18, 'E2 Allocators'!$B$15:$W$15, 0),FALSE)*$F35), 0, VLOOKUP(VLOOKUP($A35, 'E4 TB Allocation Details'!$A$18:$L$214, MATCH("Demand ID", 'E4 TB Allocation Details'!$A$18:$L$18, 0),FALSE), 'E2 Allocators'!$B$15:$W$358, MATCH('O5 Details by Class &amp; Accounts'!AA$18, 'E2 Allocators'!$B$15:$W$15, 0),FALSE)*$F35)</f>
        <v>0</v>
      </c>
      <c r="AB35" s="1322">
        <f>IF(ISERROR(VLOOKUP(VLOOKUP($A35, 'E4 TB Allocation Details'!$A$18:$L$214, MATCH("Demand ID", 'E4 TB Allocation Details'!$A$18:$L$18, 0),FALSE), 'E2 Allocators'!$B$15:$W$358, MATCH('O5 Details by Class &amp; Accounts'!AB$18, 'E2 Allocators'!$B$15:$W$15, 0),FALSE)*$F35), 0, VLOOKUP(VLOOKUP($A35, 'E4 TB Allocation Details'!$A$18:$L$214, MATCH("Demand ID", 'E4 TB Allocation Details'!$A$18:$L$18, 0),FALSE), 'E2 Allocators'!$B$15:$W$358, MATCH('O5 Details by Class &amp; Accounts'!AB$18, 'E2 Allocators'!$B$15:$W$15, 0),FALSE)*$F35)</f>
        <v>0</v>
      </c>
      <c r="AC35" s="1322">
        <f>SUM(I35:AB35)</f>
        <v>0</v>
      </c>
      <c r="AD35" s="1322">
        <f>IF(ISERROR(VLOOKUP(VLOOKUP($A35, 'E4 TB Allocation Details'!$A$18:$L$214, MATCH("Customer ID", 'E4 TB Allocation Details'!$A$18:$L$18, 0),FALSE), 'E2 Allocators'!$B$15:$W$358, MATCH('O5 Details by Class &amp; Accounts'!AD$18, 'E2 Allocators'!$B$15:$W$15, 0),FALSE)*$G35), 0, VLOOKUP(VLOOKUP($A35, 'E4 TB Allocation Details'!$A$18:$L$214, MATCH("Customer ID", 'E4 TB Allocation Details'!$A$18:$L$18, 0),FALSE), 'E2 Allocators'!$B$15:$W$358, MATCH('O5 Details by Class &amp; Accounts'!AD$18, 'E2 Allocators'!$B$15:$W$15, 0),FALSE)*$G35)</f>
        <v>0</v>
      </c>
      <c r="AE35" s="1322">
        <f>IF(ISERROR(VLOOKUP(VLOOKUP($A35, 'E4 TB Allocation Details'!$A$18:$L$214, MATCH("Customer ID", 'E4 TB Allocation Details'!$A$18:$L$18, 0),FALSE), 'E2 Allocators'!$B$15:$W$358, MATCH('O5 Details by Class &amp; Accounts'!AE$18, 'E2 Allocators'!$B$15:$W$15, 0),FALSE)*$G35), 0, VLOOKUP(VLOOKUP($A35, 'E4 TB Allocation Details'!$A$18:$L$214, MATCH("Customer ID", 'E4 TB Allocation Details'!$A$18:$L$18, 0),FALSE), 'E2 Allocators'!$B$15:$W$358, MATCH('O5 Details by Class &amp; Accounts'!AE$18, 'E2 Allocators'!$B$15:$W$15, 0),FALSE)*$G35)</f>
        <v>0</v>
      </c>
      <c r="AF35" s="1322">
        <f>IF(ISERROR(VLOOKUP(VLOOKUP($A35, 'E4 TB Allocation Details'!$A$18:$L$214, MATCH("Customer ID", 'E4 TB Allocation Details'!$A$18:$L$18, 0),FALSE), 'E2 Allocators'!$B$15:$W$358, MATCH('O5 Details by Class &amp; Accounts'!AF$18, 'E2 Allocators'!$B$15:$W$15, 0),FALSE)*$G35), 0, VLOOKUP(VLOOKUP($A35, 'E4 TB Allocation Details'!$A$18:$L$214, MATCH("Customer ID", 'E4 TB Allocation Details'!$A$18:$L$18, 0),FALSE), 'E2 Allocators'!$B$15:$W$358, MATCH('O5 Details by Class &amp; Accounts'!AF$18, 'E2 Allocators'!$B$15:$W$15, 0),FALSE)*$G35)</f>
        <v>0</v>
      </c>
      <c r="AG35" s="1322">
        <f>IF(ISERROR(VLOOKUP(VLOOKUP($A35, 'E4 TB Allocation Details'!$A$18:$L$214, MATCH("Customer ID", 'E4 TB Allocation Details'!$A$18:$L$18, 0),FALSE), 'E2 Allocators'!$B$15:$W$358, MATCH('O5 Details by Class &amp; Accounts'!AG$18, 'E2 Allocators'!$B$15:$W$15, 0),FALSE)*$G35), 0, VLOOKUP(VLOOKUP($A35, 'E4 TB Allocation Details'!$A$18:$L$214, MATCH("Customer ID", 'E4 TB Allocation Details'!$A$18:$L$18, 0),FALSE), 'E2 Allocators'!$B$15:$W$358, MATCH('O5 Details by Class &amp; Accounts'!AG$18, 'E2 Allocators'!$B$15:$W$15, 0),FALSE)*$G35)</f>
        <v>0</v>
      </c>
      <c r="AH35" s="1322">
        <f>IF(ISERROR(VLOOKUP(VLOOKUP($A35, 'E4 TB Allocation Details'!$A$18:$L$214, MATCH("Customer ID", 'E4 TB Allocation Details'!$A$18:$L$18, 0),FALSE), 'E2 Allocators'!$B$15:$W$358, MATCH('O5 Details by Class &amp; Accounts'!AH$18, 'E2 Allocators'!$B$15:$W$15, 0),FALSE)*$G35), 0, VLOOKUP(VLOOKUP($A35, 'E4 TB Allocation Details'!$A$18:$L$214, MATCH("Customer ID", 'E4 TB Allocation Details'!$A$18:$L$18, 0),FALSE), 'E2 Allocators'!$B$15:$W$358, MATCH('O5 Details by Class &amp; Accounts'!AH$18, 'E2 Allocators'!$B$15:$W$15, 0),FALSE)*$G35)</f>
        <v>0</v>
      </c>
      <c r="AI35" s="1322">
        <f>IF(ISERROR(VLOOKUP(VLOOKUP($A35, 'E4 TB Allocation Details'!$A$18:$L$214, MATCH("Customer ID", 'E4 TB Allocation Details'!$A$18:$L$18, 0),FALSE), 'E2 Allocators'!$B$15:$W$358, MATCH('O5 Details by Class &amp; Accounts'!AI$18, 'E2 Allocators'!$B$15:$W$15, 0),FALSE)*$G35), 0, VLOOKUP(VLOOKUP($A35, 'E4 TB Allocation Details'!$A$18:$L$214, MATCH("Customer ID", 'E4 TB Allocation Details'!$A$18:$L$18, 0),FALSE), 'E2 Allocators'!$B$15:$W$358, MATCH('O5 Details by Class &amp; Accounts'!AI$18, 'E2 Allocators'!$B$15:$W$15, 0),FALSE)*$G35)</f>
        <v>0</v>
      </c>
      <c r="AJ35" s="1322">
        <f>IF(ISERROR(VLOOKUP(VLOOKUP($A35, 'E4 TB Allocation Details'!$A$18:$L$214, MATCH("Customer ID", 'E4 TB Allocation Details'!$A$18:$L$18, 0),FALSE), 'E2 Allocators'!$B$15:$W$358, MATCH('O5 Details by Class &amp; Accounts'!AJ$18, 'E2 Allocators'!$B$15:$W$15, 0),FALSE)*$G35), 0, VLOOKUP(VLOOKUP($A35, 'E4 TB Allocation Details'!$A$18:$L$214, MATCH("Customer ID", 'E4 TB Allocation Details'!$A$18:$L$18, 0),FALSE), 'E2 Allocators'!$B$15:$W$358, MATCH('O5 Details by Class &amp; Accounts'!AJ$18, 'E2 Allocators'!$B$15:$W$15, 0),FALSE)*$G35)</f>
        <v>0</v>
      </c>
      <c r="AK35" s="1322">
        <f>IF(ISERROR(VLOOKUP(VLOOKUP($A35, 'E4 TB Allocation Details'!$A$18:$L$214, MATCH("Customer ID", 'E4 TB Allocation Details'!$A$18:$L$18, 0),FALSE), 'E2 Allocators'!$B$15:$W$358, MATCH('O5 Details by Class &amp; Accounts'!AK$18, 'E2 Allocators'!$B$15:$W$15, 0),FALSE)*$G35), 0, VLOOKUP(VLOOKUP($A35, 'E4 TB Allocation Details'!$A$18:$L$214, MATCH("Customer ID", 'E4 TB Allocation Details'!$A$18:$L$18, 0),FALSE), 'E2 Allocators'!$B$15:$W$358, MATCH('O5 Details by Class &amp; Accounts'!AK$18, 'E2 Allocators'!$B$15:$W$15, 0),FALSE)*$G35)</f>
        <v>0</v>
      </c>
      <c r="AL35" s="1322">
        <f>IF(ISERROR(VLOOKUP(VLOOKUP($A35, 'E4 TB Allocation Details'!$A$18:$L$214, MATCH("Customer ID", 'E4 TB Allocation Details'!$A$18:$L$18, 0),FALSE), 'E2 Allocators'!$B$15:$W$358, MATCH('O5 Details by Class &amp; Accounts'!AL$18, 'E2 Allocators'!$B$15:$W$15, 0),FALSE)*$G35), 0, VLOOKUP(VLOOKUP($A35, 'E4 TB Allocation Details'!$A$18:$L$214, MATCH("Customer ID", 'E4 TB Allocation Details'!$A$18:$L$18, 0),FALSE), 'E2 Allocators'!$B$15:$W$358, MATCH('O5 Details by Class &amp; Accounts'!AL$18, 'E2 Allocators'!$B$15:$W$15, 0),FALSE)*$G35)</f>
        <v>0</v>
      </c>
      <c r="AM35" s="1322">
        <f>IF(ISERROR(VLOOKUP(VLOOKUP($A35, 'E4 TB Allocation Details'!$A$18:$L$214, MATCH("Customer ID", 'E4 TB Allocation Details'!$A$18:$L$18, 0),FALSE), 'E2 Allocators'!$B$15:$W$358, MATCH('O5 Details by Class &amp; Accounts'!AM$18, 'E2 Allocators'!$B$15:$W$15, 0),FALSE)*$G35), 0, VLOOKUP(VLOOKUP($A35, 'E4 TB Allocation Details'!$A$18:$L$214, MATCH("Customer ID", 'E4 TB Allocation Details'!$A$18:$L$18, 0),FALSE), 'E2 Allocators'!$B$15:$W$358, MATCH('O5 Details by Class &amp; Accounts'!AM$18, 'E2 Allocators'!$B$15:$W$15, 0),FALSE)*$G35)</f>
        <v>0</v>
      </c>
      <c r="AN35" s="1322">
        <f>IF(ISERROR(VLOOKUP(VLOOKUP($A35, 'E4 TB Allocation Details'!$A$18:$L$214, MATCH("Customer ID", 'E4 TB Allocation Details'!$A$18:$L$18, 0),FALSE), 'E2 Allocators'!$B$15:$W$358, MATCH('O5 Details by Class &amp; Accounts'!AN$18, 'E2 Allocators'!$B$15:$W$15, 0),FALSE)*$G35), 0, VLOOKUP(VLOOKUP($A35, 'E4 TB Allocation Details'!$A$18:$L$214, MATCH("Customer ID", 'E4 TB Allocation Details'!$A$18:$L$18, 0),FALSE), 'E2 Allocators'!$B$15:$W$358, MATCH('O5 Details by Class &amp; Accounts'!AN$18, 'E2 Allocators'!$B$15:$W$15, 0),FALSE)*$G35)</f>
        <v>0</v>
      </c>
      <c r="AO35" s="1322">
        <f>IF(ISERROR(VLOOKUP(VLOOKUP($A35, 'E4 TB Allocation Details'!$A$18:$L$214, MATCH("Customer ID", 'E4 TB Allocation Details'!$A$18:$L$18, 0),FALSE), 'E2 Allocators'!$B$15:$W$358, MATCH('O5 Details by Class &amp; Accounts'!AO$18, 'E2 Allocators'!$B$15:$W$15, 0),FALSE)*$G35), 0, VLOOKUP(VLOOKUP($A35, 'E4 TB Allocation Details'!$A$18:$L$214, MATCH("Customer ID", 'E4 TB Allocation Details'!$A$18:$L$18, 0),FALSE), 'E2 Allocators'!$B$15:$W$358, MATCH('O5 Details by Class &amp; Accounts'!AO$18, 'E2 Allocators'!$B$15:$W$15, 0),FALSE)*$G35)</f>
        <v>0</v>
      </c>
      <c r="AP35" s="1322">
        <f>IF(ISERROR(VLOOKUP(VLOOKUP($A35, 'E4 TB Allocation Details'!$A$18:$L$214, MATCH("Customer ID", 'E4 TB Allocation Details'!$A$18:$L$18, 0),FALSE), 'E2 Allocators'!$B$15:$W$358, MATCH('O5 Details by Class &amp; Accounts'!AP$18, 'E2 Allocators'!$B$15:$W$15, 0),FALSE)*$G35), 0, VLOOKUP(VLOOKUP($A35, 'E4 TB Allocation Details'!$A$18:$L$214, MATCH("Customer ID", 'E4 TB Allocation Details'!$A$18:$L$18, 0),FALSE), 'E2 Allocators'!$B$15:$W$358, MATCH('O5 Details by Class &amp; Accounts'!AP$18, 'E2 Allocators'!$B$15:$W$15, 0),FALSE)*$G35)</f>
        <v>0</v>
      </c>
      <c r="AQ35" s="1322">
        <f>IF(ISERROR(VLOOKUP(VLOOKUP($A35, 'E4 TB Allocation Details'!$A$18:$L$214, MATCH("Customer ID", 'E4 TB Allocation Details'!$A$18:$L$18, 0),FALSE), 'E2 Allocators'!$B$15:$W$358, MATCH('O5 Details by Class &amp; Accounts'!AQ$18, 'E2 Allocators'!$B$15:$W$15, 0),FALSE)*$G35), 0, VLOOKUP(VLOOKUP($A35, 'E4 TB Allocation Details'!$A$18:$L$214, MATCH("Customer ID", 'E4 TB Allocation Details'!$A$18:$L$18, 0),FALSE), 'E2 Allocators'!$B$15:$W$358, MATCH('O5 Details by Class &amp; Accounts'!AQ$18, 'E2 Allocators'!$B$15:$W$15, 0),FALSE)*$G35)</f>
        <v>0</v>
      </c>
      <c r="AR35" s="1322">
        <f>IF(ISERROR(VLOOKUP(VLOOKUP($A35, 'E4 TB Allocation Details'!$A$18:$L$214, MATCH("Customer ID", 'E4 TB Allocation Details'!$A$18:$L$18, 0),FALSE), 'E2 Allocators'!$B$15:$W$358, MATCH('O5 Details by Class &amp; Accounts'!AR$18, 'E2 Allocators'!$B$15:$W$15, 0),FALSE)*$G35), 0, VLOOKUP(VLOOKUP($A35, 'E4 TB Allocation Details'!$A$18:$L$214, MATCH("Customer ID", 'E4 TB Allocation Details'!$A$18:$L$18, 0),FALSE), 'E2 Allocators'!$B$15:$W$358, MATCH('O5 Details by Class &amp; Accounts'!AR$18, 'E2 Allocators'!$B$15:$W$15, 0),FALSE)*$G35)</f>
        <v>0</v>
      </c>
      <c r="AS35" s="1322">
        <f>IF(ISERROR(VLOOKUP(VLOOKUP($A35, 'E4 TB Allocation Details'!$A$18:$L$214, MATCH("Customer ID", 'E4 TB Allocation Details'!$A$18:$L$18, 0),FALSE), 'E2 Allocators'!$B$15:$W$358, MATCH('O5 Details by Class &amp; Accounts'!AS$18, 'E2 Allocators'!$B$15:$W$15, 0),FALSE)*$G35), 0, VLOOKUP(VLOOKUP($A35, 'E4 TB Allocation Details'!$A$18:$L$214, MATCH("Customer ID", 'E4 TB Allocation Details'!$A$18:$L$18, 0),FALSE), 'E2 Allocators'!$B$15:$W$358, MATCH('O5 Details by Class &amp; Accounts'!AS$18, 'E2 Allocators'!$B$15:$W$15, 0),FALSE)*$G35)</f>
        <v>0</v>
      </c>
      <c r="AT35" s="1322">
        <f>IF(ISERROR(VLOOKUP(VLOOKUP($A35, 'E4 TB Allocation Details'!$A$18:$L$214, MATCH("Customer ID", 'E4 TB Allocation Details'!$A$18:$L$18, 0),FALSE), 'E2 Allocators'!$B$15:$W$358, MATCH('O5 Details by Class &amp; Accounts'!AT$18, 'E2 Allocators'!$B$15:$W$15, 0),FALSE)*$G35), 0, VLOOKUP(VLOOKUP($A35, 'E4 TB Allocation Details'!$A$18:$L$214, MATCH("Customer ID", 'E4 TB Allocation Details'!$A$18:$L$18, 0),FALSE), 'E2 Allocators'!$B$15:$W$358, MATCH('O5 Details by Class &amp; Accounts'!AT$18, 'E2 Allocators'!$B$15:$W$15, 0),FALSE)*$G35)</f>
        <v>0</v>
      </c>
      <c r="AU35" s="1322">
        <f>IF(ISERROR(VLOOKUP(VLOOKUP($A35, 'E4 TB Allocation Details'!$A$18:$L$214, MATCH("Customer ID", 'E4 TB Allocation Details'!$A$18:$L$18, 0),FALSE), 'E2 Allocators'!$B$15:$W$358, MATCH('O5 Details by Class &amp; Accounts'!AU$18, 'E2 Allocators'!$B$15:$W$15, 0),FALSE)*$G35), 0, VLOOKUP(VLOOKUP($A35, 'E4 TB Allocation Details'!$A$18:$L$214, MATCH("Customer ID", 'E4 TB Allocation Details'!$A$18:$L$18, 0),FALSE), 'E2 Allocators'!$B$15:$W$358, MATCH('O5 Details by Class &amp; Accounts'!AU$18, 'E2 Allocators'!$B$15:$W$15, 0),FALSE)*$G35)</f>
        <v>0</v>
      </c>
      <c r="AV35" s="1322">
        <f>IF(ISERROR(VLOOKUP(VLOOKUP($A35, 'E4 TB Allocation Details'!$A$18:$L$214, MATCH("Customer ID", 'E4 TB Allocation Details'!$A$18:$L$18, 0),FALSE), 'E2 Allocators'!$B$15:$W$358, MATCH('O5 Details by Class &amp; Accounts'!AV$18, 'E2 Allocators'!$B$15:$W$15, 0),FALSE)*$G35), 0, VLOOKUP(VLOOKUP($A35, 'E4 TB Allocation Details'!$A$18:$L$214, MATCH("Customer ID", 'E4 TB Allocation Details'!$A$18:$L$18, 0),FALSE), 'E2 Allocators'!$B$15:$W$358, MATCH('O5 Details by Class &amp; Accounts'!AV$18, 'E2 Allocators'!$B$15:$W$15, 0),FALSE)*$G35)</f>
        <v>0</v>
      </c>
      <c r="AW35" s="1322">
        <f>IF(ISERROR(VLOOKUP(VLOOKUP($A35, 'E4 TB Allocation Details'!$A$18:$L$214, MATCH("Customer ID", 'E4 TB Allocation Details'!$A$18:$L$18, 0),FALSE), 'E2 Allocators'!$B$15:$W$358, MATCH('O5 Details by Class &amp; Accounts'!AW$18, 'E2 Allocators'!$B$15:$W$15, 0),FALSE)*$G35), 0, VLOOKUP(VLOOKUP($A35, 'E4 TB Allocation Details'!$A$18:$L$214, MATCH("Customer ID", 'E4 TB Allocation Details'!$A$18:$L$18, 0),FALSE), 'E2 Allocators'!$B$15:$W$358, MATCH('O5 Details by Class &amp; Accounts'!AW$18, 'E2 Allocators'!$B$15:$W$15, 0),FALSE)*$G35)</f>
        <v>0</v>
      </c>
      <c r="AX35" s="1322">
        <f>SUM(AD35:AW35)</f>
        <v>0</v>
      </c>
      <c r="AY35" s="1322">
        <f>IF(ISERROR(VLOOKUP(VLOOKUP($A35, 'E4 TB Allocation Details'!$A$18:$L$214, MATCH("Misc ID", 'E4 TB Allocation Details'!$A$18:$L$18, 0),FALSE), 'E2 Allocators'!$B$15:$W$358, MATCH('O5 Details by Class &amp; Accounts'!AY$18, 'E2 Allocators'!$B$15:$W$15, 0),FALSE)*$E35), 0, VLOOKUP(VLOOKUP($A35, 'E4 TB Allocation Details'!$A$18:$L$214, MATCH("Misc ID", 'E4 TB Allocation Details'!$A$18:$L$18, 0),FALSE), 'E2 Allocators'!$B$15:$W$358, MATCH('O5 Details by Class &amp; Accounts'!AY$18, 'E2 Allocators'!$B$15:$W$15, 0),FALSE)*$E35)</f>
        <v>0</v>
      </c>
      <c r="AZ35" s="1322">
        <f>IF(ISERROR(VLOOKUP(VLOOKUP($A35, 'E4 TB Allocation Details'!$A$18:$L$214, MATCH("Misc ID", 'E4 TB Allocation Details'!$A$18:$L$18, 0),FALSE), 'E2 Allocators'!$B$15:$W$358, MATCH('O5 Details by Class &amp; Accounts'!AZ$18, 'E2 Allocators'!$B$15:$W$15, 0),FALSE)*$E35), 0, VLOOKUP(VLOOKUP($A35, 'E4 TB Allocation Details'!$A$18:$L$214, MATCH("Misc ID", 'E4 TB Allocation Details'!$A$18:$L$18, 0),FALSE), 'E2 Allocators'!$B$15:$W$358, MATCH('O5 Details by Class &amp; Accounts'!AZ$18, 'E2 Allocators'!$B$15:$W$15, 0),FALSE)*$E35)</f>
        <v>0</v>
      </c>
      <c r="BA35" s="1322">
        <f>IF(ISERROR(VLOOKUP(VLOOKUP($A35, 'E4 TB Allocation Details'!$A$18:$L$214, MATCH("Misc ID", 'E4 TB Allocation Details'!$A$18:$L$18, 0),FALSE), 'E2 Allocators'!$B$15:$W$358, MATCH('O5 Details by Class &amp; Accounts'!BA$18, 'E2 Allocators'!$B$15:$W$15, 0),FALSE)*$E35), 0, VLOOKUP(VLOOKUP($A35, 'E4 TB Allocation Details'!$A$18:$L$214, MATCH("Misc ID", 'E4 TB Allocation Details'!$A$18:$L$18, 0),FALSE), 'E2 Allocators'!$B$15:$W$358, MATCH('O5 Details by Class &amp; Accounts'!BA$18, 'E2 Allocators'!$B$15:$W$15, 0),FALSE)*$E35)</f>
        <v>0</v>
      </c>
      <c r="BB35" s="1322">
        <f>IF(ISERROR(VLOOKUP(VLOOKUP($A35, 'E4 TB Allocation Details'!$A$18:$L$214, MATCH("Misc ID", 'E4 TB Allocation Details'!$A$18:$L$18, 0),FALSE), 'E2 Allocators'!$B$15:$W$358, MATCH('O5 Details by Class &amp; Accounts'!BB$18, 'E2 Allocators'!$B$15:$W$15, 0),FALSE)*$E35), 0, VLOOKUP(VLOOKUP($A35, 'E4 TB Allocation Details'!$A$18:$L$214, MATCH("Misc ID", 'E4 TB Allocation Details'!$A$18:$L$18, 0),FALSE), 'E2 Allocators'!$B$15:$W$358, MATCH('O5 Details by Class &amp; Accounts'!BB$18, 'E2 Allocators'!$B$15:$W$15, 0),FALSE)*$E35)</f>
        <v>0</v>
      </c>
      <c r="BC35" s="1322">
        <f>IF(ISERROR(VLOOKUP(VLOOKUP($A35, 'E4 TB Allocation Details'!$A$18:$L$214, MATCH("Misc ID", 'E4 TB Allocation Details'!$A$18:$L$18, 0),FALSE), 'E2 Allocators'!$B$15:$W$358, MATCH('O5 Details by Class &amp; Accounts'!BC$18, 'E2 Allocators'!$B$15:$W$15, 0),FALSE)*$E35), 0, VLOOKUP(VLOOKUP($A35, 'E4 TB Allocation Details'!$A$18:$L$214, MATCH("Misc ID", 'E4 TB Allocation Details'!$A$18:$L$18, 0),FALSE), 'E2 Allocators'!$B$15:$W$358, MATCH('O5 Details by Class &amp; Accounts'!BC$18, 'E2 Allocators'!$B$15:$W$15, 0),FALSE)*$E35)</f>
        <v>0</v>
      </c>
      <c r="BD35" s="1322">
        <f>IF(ISERROR(VLOOKUP(VLOOKUP($A35, 'E4 TB Allocation Details'!$A$18:$L$214, MATCH("Misc ID", 'E4 TB Allocation Details'!$A$18:$L$18, 0),FALSE), 'E2 Allocators'!$B$15:$W$358, MATCH('O5 Details by Class &amp; Accounts'!BD$18, 'E2 Allocators'!$B$15:$W$15, 0),FALSE)*$E35), 0, VLOOKUP(VLOOKUP($A35, 'E4 TB Allocation Details'!$A$18:$L$214, MATCH("Misc ID", 'E4 TB Allocation Details'!$A$18:$L$18, 0),FALSE), 'E2 Allocators'!$B$15:$W$358, MATCH('O5 Details by Class &amp; Accounts'!BD$18, 'E2 Allocators'!$B$15:$W$15, 0),FALSE)*$E35)</f>
        <v>0</v>
      </c>
      <c r="BE35" s="1322">
        <f>IF(ISERROR(VLOOKUP(VLOOKUP($A35, 'E4 TB Allocation Details'!$A$18:$L$214, MATCH("Misc ID", 'E4 TB Allocation Details'!$A$18:$L$18, 0),FALSE), 'E2 Allocators'!$B$15:$W$358, MATCH('O5 Details by Class &amp; Accounts'!BE$18, 'E2 Allocators'!$B$15:$W$15, 0),FALSE)*$E35), 0, VLOOKUP(VLOOKUP($A35, 'E4 TB Allocation Details'!$A$18:$L$214, MATCH("Misc ID", 'E4 TB Allocation Details'!$A$18:$L$18, 0),FALSE), 'E2 Allocators'!$B$15:$W$358, MATCH('O5 Details by Class &amp; Accounts'!BE$18, 'E2 Allocators'!$B$15:$W$15, 0),FALSE)*$E35)</f>
        <v>0</v>
      </c>
      <c r="BF35" s="1322">
        <f>IF(ISERROR(VLOOKUP(VLOOKUP($A35, 'E4 TB Allocation Details'!$A$18:$L$214, MATCH("Misc ID", 'E4 TB Allocation Details'!$A$18:$L$18, 0),FALSE), 'E2 Allocators'!$B$15:$W$358, MATCH('O5 Details by Class &amp; Accounts'!BF$18, 'E2 Allocators'!$B$15:$W$15, 0),FALSE)*$E35), 0, VLOOKUP(VLOOKUP($A35, 'E4 TB Allocation Details'!$A$18:$L$214, MATCH("Misc ID", 'E4 TB Allocation Details'!$A$18:$L$18, 0),FALSE), 'E2 Allocators'!$B$15:$W$358, MATCH('O5 Details by Class &amp; Accounts'!BF$18, 'E2 Allocators'!$B$15:$W$15, 0),FALSE)*$E35)</f>
        <v>0</v>
      </c>
      <c r="BG35" s="1322">
        <f>IF(ISERROR(VLOOKUP(VLOOKUP($A35, 'E4 TB Allocation Details'!$A$18:$L$214, MATCH("Misc ID", 'E4 TB Allocation Details'!$A$18:$L$18, 0),FALSE), 'E2 Allocators'!$B$15:$W$358, MATCH('O5 Details by Class &amp; Accounts'!BG$18, 'E2 Allocators'!$B$15:$W$15, 0),FALSE)*$E35), 0, VLOOKUP(VLOOKUP($A35, 'E4 TB Allocation Details'!$A$18:$L$214, MATCH("Misc ID", 'E4 TB Allocation Details'!$A$18:$L$18, 0),FALSE), 'E2 Allocators'!$B$15:$W$358, MATCH('O5 Details by Class &amp; Accounts'!BG$18, 'E2 Allocators'!$B$15:$W$15, 0),FALSE)*$E35)</f>
        <v>0</v>
      </c>
      <c r="BH35" s="1322">
        <f>IF(ISERROR(VLOOKUP(VLOOKUP($A35, 'E4 TB Allocation Details'!$A$18:$L$214, MATCH("Misc ID", 'E4 TB Allocation Details'!$A$18:$L$18, 0),FALSE), 'E2 Allocators'!$B$15:$W$358, MATCH('O5 Details by Class &amp; Accounts'!BH$18, 'E2 Allocators'!$B$15:$W$15, 0),FALSE)*$E35), 0, VLOOKUP(VLOOKUP($A35, 'E4 TB Allocation Details'!$A$18:$L$214, MATCH("Misc ID", 'E4 TB Allocation Details'!$A$18:$L$18, 0),FALSE), 'E2 Allocators'!$B$15:$W$358, MATCH('O5 Details by Class &amp; Accounts'!BH$18, 'E2 Allocators'!$B$15:$W$15, 0),FALSE)*$E35)</f>
        <v>0</v>
      </c>
      <c r="BI35" s="1322">
        <f>IF(ISERROR(VLOOKUP(VLOOKUP($A35, 'E4 TB Allocation Details'!$A$18:$L$214, MATCH("Misc ID", 'E4 TB Allocation Details'!$A$18:$L$18, 0),FALSE), 'E2 Allocators'!$B$15:$W$358, MATCH('O5 Details by Class &amp; Accounts'!BI$18, 'E2 Allocators'!$B$15:$W$15, 0),FALSE)*$E35), 0, VLOOKUP(VLOOKUP($A35, 'E4 TB Allocation Details'!$A$18:$L$214, MATCH("Misc ID", 'E4 TB Allocation Details'!$A$18:$L$18, 0),FALSE), 'E2 Allocators'!$B$15:$W$358, MATCH('O5 Details by Class &amp; Accounts'!BI$18, 'E2 Allocators'!$B$15:$W$15, 0),FALSE)*$E35)</f>
        <v>0</v>
      </c>
      <c r="BJ35" s="1322">
        <f>IF(ISERROR(VLOOKUP(VLOOKUP($A35, 'E4 TB Allocation Details'!$A$18:$L$214, MATCH("Misc ID", 'E4 TB Allocation Details'!$A$18:$L$18, 0),FALSE), 'E2 Allocators'!$B$15:$W$358, MATCH('O5 Details by Class &amp; Accounts'!BJ$18, 'E2 Allocators'!$B$15:$W$15, 0),FALSE)*$E35), 0, VLOOKUP(VLOOKUP($A35, 'E4 TB Allocation Details'!$A$18:$L$214, MATCH("Misc ID", 'E4 TB Allocation Details'!$A$18:$L$18, 0),FALSE), 'E2 Allocators'!$B$15:$W$358, MATCH('O5 Details by Class &amp; Accounts'!BJ$18, 'E2 Allocators'!$B$15:$W$15, 0),FALSE)*$E35)</f>
        <v>0</v>
      </c>
      <c r="BK35" s="1322">
        <f>IF(ISERROR(VLOOKUP(VLOOKUP($A35, 'E4 TB Allocation Details'!$A$18:$L$214, MATCH("Misc ID", 'E4 TB Allocation Details'!$A$18:$L$18, 0),FALSE), 'E2 Allocators'!$B$15:$W$358, MATCH('O5 Details by Class &amp; Accounts'!BK$18, 'E2 Allocators'!$B$15:$W$15, 0),FALSE)*$E35), 0, VLOOKUP(VLOOKUP($A35, 'E4 TB Allocation Details'!$A$18:$L$214, MATCH("Misc ID", 'E4 TB Allocation Details'!$A$18:$L$18, 0),FALSE), 'E2 Allocators'!$B$15:$W$358, MATCH('O5 Details by Class &amp; Accounts'!BK$18, 'E2 Allocators'!$B$15:$W$15, 0),FALSE)*$E35)</f>
        <v>0</v>
      </c>
      <c r="BL35" s="1322">
        <f>IF(ISERROR(VLOOKUP(VLOOKUP($A35, 'E4 TB Allocation Details'!$A$18:$L$214, MATCH("Misc ID", 'E4 TB Allocation Details'!$A$18:$L$18, 0),FALSE), 'E2 Allocators'!$B$15:$W$358, MATCH('O5 Details by Class &amp; Accounts'!BL$18, 'E2 Allocators'!$B$15:$W$15, 0),FALSE)*$E35), 0, VLOOKUP(VLOOKUP($A35, 'E4 TB Allocation Details'!$A$18:$L$214, MATCH("Misc ID", 'E4 TB Allocation Details'!$A$18:$L$18, 0),FALSE), 'E2 Allocators'!$B$15:$W$358, MATCH('O5 Details by Class &amp; Accounts'!BL$18, 'E2 Allocators'!$B$15:$W$15, 0),FALSE)*$E35)</f>
        <v>0</v>
      </c>
      <c r="BM35" s="1322">
        <f>IF(ISERROR(VLOOKUP(VLOOKUP($A35, 'E4 TB Allocation Details'!$A$18:$L$214, MATCH("Misc ID", 'E4 TB Allocation Details'!$A$18:$L$18, 0),FALSE), 'E2 Allocators'!$B$15:$W$358, MATCH('O5 Details by Class &amp; Accounts'!BM$18, 'E2 Allocators'!$B$15:$W$15, 0),FALSE)*$E35), 0, VLOOKUP(VLOOKUP($A35, 'E4 TB Allocation Details'!$A$18:$L$214, MATCH("Misc ID", 'E4 TB Allocation Details'!$A$18:$L$18, 0),FALSE), 'E2 Allocators'!$B$15:$W$358, MATCH('O5 Details by Class &amp; Accounts'!BM$18, 'E2 Allocators'!$B$15:$W$15, 0),FALSE)*$E35)</f>
        <v>0</v>
      </c>
      <c r="BN35" s="1322">
        <f>IF(ISERROR(VLOOKUP(VLOOKUP($A35, 'E4 TB Allocation Details'!$A$18:$L$214, MATCH("Misc ID", 'E4 TB Allocation Details'!$A$18:$L$18, 0),FALSE), 'E2 Allocators'!$B$15:$W$358, MATCH('O5 Details by Class &amp; Accounts'!BN$18, 'E2 Allocators'!$B$15:$W$15, 0),FALSE)*$E35), 0, VLOOKUP(VLOOKUP($A35, 'E4 TB Allocation Details'!$A$18:$L$214, MATCH("Misc ID", 'E4 TB Allocation Details'!$A$18:$L$18, 0),FALSE), 'E2 Allocators'!$B$15:$W$358, MATCH('O5 Details by Class &amp; Accounts'!BN$18, 'E2 Allocators'!$B$15:$W$15, 0),FALSE)*$E35)</f>
        <v>0</v>
      </c>
      <c r="BO35" s="1322">
        <f>IF(ISERROR(VLOOKUP(VLOOKUP($A35, 'E4 TB Allocation Details'!$A$18:$L$214, MATCH("Misc ID", 'E4 TB Allocation Details'!$A$18:$L$18, 0),FALSE), 'E2 Allocators'!$B$15:$W$358, MATCH('O5 Details by Class &amp; Accounts'!BO$18, 'E2 Allocators'!$B$15:$W$15, 0),FALSE)*$E35), 0, VLOOKUP(VLOOKUP($A35, 'E4 TB Allocation Details'!$A$18:$L$214, MATCH("Misc ID", 'E4 TB Allocation Details'!$A$18:$L$18, 0),FALSE), 'E2 Allocators'!$B$15:$W$358, MATCH('O5 Details by Class &amp; Accounts'!BO$18, 'E2 Allocators'!$B$15:$W$15, 0),FALSE)*$E35)</f>
        <v>0</v>
      </c>
      <c r="BP35" s="1322">
        <f>IF(ISERROR(VLOOKUP(VLOOKUP($A35, 'E4 TB Allocation Details'!$A$18:$L$214, MATCH("Misc ID", 'E4 TB Allocation Details'!$A$18:$L$18, 0),FALSE), 'E2 Allocators'!$B$15:$W$358, MATCH('O5 Details by Class &amp; Accounts'!BP$18, 'E2 Allocators'!$B$15:$W$15, 0),FALSE)*$E35), 0, VLOOKUP(VLOOKUP($A35, 'E4 TB Allocation Details'!$A$18:$L$214, MATCH("Misc ID", 'E4 TB Allocation Details'!$A$18:$L$18, 0),FALSE), 'E2 Allocators'!$B$15:$W$358, MATCH('O5 Details by Class &amp; Accounts'!BP$18, 'E2 Allocators'!$B$15:$W$15, 0),FALSE)*$E35)</f>
        <v>0</v>
      </c>
      <c r="BQ35" s="1322">
        <f>IF(ISERROR(VLOOKUP(VLOOKUP($A35, 'E4 TB Allocation Details'!$A$18:$L$214, MATCH("Misc ID", 'E4 TB Allocation Details'!$A$18:$L$18, 0),FALSE), 'E2 Allocators'!$B$15:$W$358, MATCH('O5 Details by Class &amp; Accounts'!BQ$18, 'E2 Allocators'!$B$15:$W$15, 0),FALSE)*$E35), 0, VLOOKUP(VLOOKUP($A35, 'E4 TB Allocation Details'!$A$18:$L$214, MATCH("Misc ID", 'E4 TB Allocation Details'!$A$18:$L$18, 0),FALSE), 'E2 Allocators'!$B$15:$W$358, MATCH('O5 Details by Class &amp; Accounts'!BQ$18, 'E2 Allocators'!$B$15:$W$15, 0),FALSE)*$E35)</f>
        <v>0</v>
      </c>
      <c r="BR35" s="1322">
        <f>IF(ISERROR(VLOOKUP(VLOOKUP($A35, 'E4 TB Allocation Details'!$A$18:$L$214, MATCH("Misc ID", 'E4 TB Allocation Details'!$A$18:$L$18, 0),FALSE), 'E2 Allocators'!$B$15:$W$358, MATCH('O5 Details by Class &amp; Accounts'!BR$18, 'E2 Allocators'!$B$15:$W$15, 0),FALSE)*$E35), 0, VLOOKUP(VLOOKUP($A35, 'E4 TB Allocation Details'!$A$18:$L$214, MATCH("Misc ID", 'E4 TB Allocation Details'!$A$18:$L$18, 0),FALSE), 'E2 Allocators'!$B$15:$W$358, MATCH('O5 Details by Class &amp; Accounts'!BR$18, 'E2 Allocators'!$B$15:$W$15, 0),FALSE)*$E35)</f>
        <v>0</v>
      </c>
      <c r="BS35" s="1322">
        <f>SUM(AY35:BR35)</f>
        <v>0</v>
      </c>
      <c r="BT35" s="1322">
        <f>IF(ISERROR(VLOOKUP(VLOOKUP($A35, 'E4 TB Allocation Details'!$A$18:$L$214, MATCH("A &amp; G ID", 'E4 TB Allocation Details'!$A$18:$L$18, 0),FALSE), 'E2 Allocators'!$B$15:$W$358, MATCH('O5 Details by Class &amp; Accounts'!BT$18, 'E2 Allocators'!$B$15:$W$15, 0),FALSE)*$E35), 0, VLOOKUP(VLOOKUP($A35, 'E4 TB Allocation Details'!$A$18:$L$214, MATCH("A &amp; G ID", 'E4 TB Allocation Details'!$A$18:$L$18, 0),FALSE), 'E2 Allocators'!$B$15:$W$358, MATCH('O5 Details by Class &amp; Accounts'!BT$18, 'E2 Allocators'!$B$15:$W$15, 0),FALSE)*$E35)</f>
        <v>0</v>
      </c>
      <c r="BU35" s="1322">
        <f>IF(ISERROR(VLOOKUP(VLOOKUP($A35, 'E4 TB Allocation Details'!$A$18:$L$214, MATCH("A &amp; G ID", 'E4 TB Allocation Details'!$A$18:$L$18, 0),FALSE), 'E2 Allocators'!$B$15:$W$358, MATCH('O5 Details by Class &amp; Accounts'!BU$18, 'E2 Allocators'!$B$15:$W$15, 0),FALSE)*$E35), 0, VLOOKUP(VLOOKUP($A35, 'E4 TB Allocation Details'!$A$18:$L$214, MATCH("A &amp; G ID", 'E4 TB Allocation Details'!$A$18:$L$18, 0),FALSE), 'E2 Allocators'!$B$15:$W$358, MATCH('O5 Details by Class &amp; Accounts'!BU$18, 'E2 Allocators'!$B$15:$W$15, 0),FALSE)*$E35)</f>
        <v>0</v>
      </c>
      <c r="BV35" s="1322">
        <f>IF(ISERROR(VLOOKUP(VLOOKUP($A35, 'E4 TB Allocation Details'!$A$18:$L$214, MATCH("A &amp; G ID", 'E4 TB Allocation Details'!$A$18:$L$18, 0),FALSE), 'E2 Allocators'!$B$15:$W$358, MATCH('O5 Details by Class &amp; Accounts'!BV$18, 'E2 Allocators'!$B$15:$W$15, 0),FALSE)*$E35), 0, VLOOKUP(VLOOKUP($A35, 'E4 TB Allocation Details'!$A$18:$L$214, MATCH("A &amp; G ID", 'E4 TB Allocation Details'!$A$18:$L$18, 0),FALSE), 'E2 Allocators'!$B$15:$W$358, MATCH('O5 Details by Class &amp; Accounts'!BV$18, 'E2 Allocators'!$B$15:$W$15, 0),FALSE)*$E35)</f>
        <v>0</v>
      </c>
      <c r="BW35" s="1322">
        <f>IF(ISERROR(VLOOKUP(VLOOKUP($A35, 'E4 TB Allocation Details'!$A$18:$L$214, MATCH("A &amp; G ID", 'E4 TB Allocation Details'!$A$18:$L$18, 0),FALSE), 'E2 Allocators'!$B$15:$W$358, MATCH('O5 Details by Class &amp; Accounts'!BW$18, 'E2 Allocators'!$B$15:$W$15, 0),FALSE)*$E35), 0, VLOOKUP(VLOOKUP($A35, 'E4 TB Allocation Details'!$A$18:$L$214, MATCH("A &amp; G ID", 'E4 TB Allocation Details'!$A$18:$L$18, 0),FALSE), 'E2 Allocators'!$B$15:$W$358, MATCH('O5 Details by Class &amp; Accounts'!BW$18, 'E2 Allocators'!$B$15:$W$15, 0),FALSE)*$E35)</f>
        <v>0</v>
      </c>
      <c r="BX35" s="1322">
        <f>IF(ISERROR(VLOOKUP(VLOOKUP($A35, 'E4 TB Allocation Details'!$A$18:$L$214, MATCH("A &amp; G ID", 'E4 TB Allocation Details'!$A$18:$L$18, 0),FALSE), 'E2 Allocators'!$B$15:$W$358, MATCH('O5 Details by Class &amp; Accounts'!BX$18, 'E2 Allocators'!$B$15:$W$15, 0),FALSE)*$E35), 0, VLOOKUP(VLOOKUP($A35, 'E4 TB Allocation Details'!$A$18:$L$214, MATCH("A &amp; G ID", 'E4 TB Allocation Details'!$A$18:$L$18, 0),FALSE), 'E2 Allocators'!$B$15:$W$358, MATCH('O5 Details by Class &amp; Accounts'!BX$18, 'E2 Allocators'!$B$15:$W$15, 0),FALSE)*$E35)</f>
        <v>0</v>
      </c>
      <c r="BY35" s="1322">
        <f>IF(ISERROR(VLOOKUP(VLOOKUP($A35, 'E4 TB Allocation Details'!$A$18:$L$214, MATCH("A &amp; G ID", 'E4 TB Allocation Details'!$A$18:$L$18, 0),FALSE), 'E2 Allocators'!$B$15:$W$358, MATCH('O5 Details by Class &amp; Accounts'!BY$18, 'E2 Allocators'!$B$15:$W$15, 0),FALSE)*$E35), 0, VLOOKUP(VLOOKUP($A35, 'E4 TB Allocation Details'!$A$18:$L$214, MATCH("A &amp; G ID", 'E4 TB Allocation Details'!$A$18:$L$18, 0),FALSE), 'E2 Allocators'!$B$15:$W$358, MATCH('O5 Details by Class &amp; Accounts'!BY$18, 'E2 Allocators'!$B$15:$W$15, 0),FALSE)*$E35)</f>
        <v>0</v>
      </c>
      <c r="BZ35" s="1322">
        <f>IF(ISERROR(VLOOKUP(VLOOKUP($A35, 'E4 TB Allocation Details'!$A$18:$L$214, MATCH("A &amp; G ID", 'E4 TB Allocation Details'!$A$18:$L$18, 0),FALSE), 'E2 Allocators'!$B$15:$W$358, MATCH('O5 Details by Class &amp; Accounts'!BZ$18, 'E2 Allocators'!$B$15:$W$15, 0),FALSE)*$E35), 0, VLOOKUP(VLOOKUP($A35, 'E4 TB Allocation Details'!$A$18:$L$214, MATCH("A &amp; G ID", 'E4 TB Allocation Details'!$A$18:$L$18, 0),FALSE), 'E2 Allocators'!$B$15:$W$358, MATCH('O5 Details by Class &amp; Accounts'!BZ$18, 'E2 Allocators'!$B$15:$W$15, 0),FALSE)*$E35)</f>
        <v>0</v>
      </c>
      <c r="CA35" s="1322">
        <f>IF(ISERROR(VLOOKUP(VLOOKUP($A35, 'E4 TB Allocation Details'!$A$18:$L$214, MATCH("A &amp; G ID", 'E4 TB Allocation Details'!$A$18:$L$18, 0),FALSE), 'E2 Allocators'!$B$15:$W$358, MATCH('O5 Details by Class &amp; Accounts'!CA$18, 'E2 Allocators'!$B$15:$W$15, 0),FALSE)*$E35), 0, VLOOKUP(VLOOKUP($A35, 'E4 TB Allocation Details'!$A$18:$L$214, MATCH("A &amp; G ID", 'E4 TB Allocation Details'!$A$18:$L$18, 0),FALSE), 'E2 Allocators'!$B$15:$W$358, MATCH('O5 Details by Class &amp; Accounts'!CA$18, 'E2 Allocators'!$B$15:$W$15, 0),FALSE)*$E35)</f>
        <v>0</v>
      </c>
      <c r="CB35" s="1322">
        <f>IF(ISERROR(VLOOKUP(VLOOKUP($A35, 'E4 TB Allocation Details'!$A$18:$L$214, MATCH("A &amp; G ID", 'E4 TB Allocation Details'!$A$18:$L$18, 0),FALSE), 'E2 Allocators'!$B$15:$W$358, MATCH('O5 Details by Class &amp; Accounts'!CB$18, 'E2 Allocators'!$B$15:$W$15, 0),FALSE)*$E35), 0, VLOOKUP(VLOOKUP($A35, 'E4 TB Allocation Details'!$A$18:$L$214, MATCH("A &amp; G ID", 'E4 TB Allocation Details'!$A$18:$L$18, 0),FALSE), 'E2 Allocators'!$B$15:$W$358, MATCH('O5 Details by Class &amp; Accounts'!CB$18, 'E2 Allocators'!$B$15:$W$15, 0),FALSE)*$E35)</f>
        <v>0</v>
      </c>
      <c r="CC35" s="1322">
        <f>IF(ISERROR(VLOOKUP(VLOOKUP($A35, 'E4 TB Allocation Details'!$A$18:$L$214, MATCH("A &amp; G ID", 'E4 TB Allocation Details'!$A$18:$L$18, 0),FALSE), 'E2 Allocators'!$B$15:$W$358, MATCH('O5 Details by Class &amp; Accounts'!CC$18, 'E2 Allocators'!$B$15:$W$15, 0),FALSE)*$E35), 0, VLOOKUP(VLOOKUP($A35, 'E4 TB Allocation Details'!$A$18:$L$214, MATCH("A &amp; G ID", 'E4 TB Allocation Details'!$A$18:$L$18, 0),FALSE), 'E2 Allocators'!$B$15:$W$358, MATCH('O5 Details by Class &amp; Accounts'!CC$18, 'E2 Allocators'!$B$15:$W$15, 0),FALSE)*$E35)</f>
        <v>0</v>
      </c>
      <c r="CD35" s="1322">
        <f>IF(ISERROR(VLOOKUP(VLOOKUP($A35, 'E4 TB Allocation Details'!$A$18:$L$214, MATCH("A &amp; G ID", 'E4 TB Allocation Details'!$A$18:$L$18, 0),FALSE), 'E2 Allocators'!$B$15:$W$358, MATCH('O5 Details by Class &amp; Accounts'!CD$18, 'E2 Allocators'!$B$15:$W$15, 0),FALSE)*$E35), 0, VLOOKUP(VLOOKUP($A35, 'E4 TB Allocation Details'!$A$18:$L$214, MATCH("A &amp; G ID", 'E4 TB Allocation Details'!$A$18:$L$18, 0),FALSE), 'E2 Allocators'!$B$15:$W$358, MATCH('O5 Details by Class &amp; Accounts'!CD$18, 'E2 Allocators'!$B$15:$W$15, 0),FALSE)*$E35)</f>
        <v>0</v>
      </c>
      <c r="CE35" s="1322">
        <f>IF(ISERROR(VLOOKUP(VLOOKUP($A35, 'E4 TB Allocation Details'!$A$18:$L$214, MATCH("A &amp; G ID", 'E4 TB Allocation Details'!$A$18:$L$18, 0),FALSE), 'E2 Allocators'!$B$15:$W$358, MATCH('O5 Details by Class &amp; Accounts'!CE$18, 'E2 Allocators'!$B$15:$W$15, 0),FALSE)*$E35), 0, VLOOKUP(VLOOKUP($A35, 'E4 TB Allocation Details'!$A$18:$L$214, MATCH("A &amp; G ID", 'E4 TB Allocation Details'!$A$18:$L$18, 0),FALSE), 'E2 Allocators'!$B$15:$W$358, MATCH('O5 Details by Class &amp; Accounts'!CE$18, 'E2 Allocators'!$B$15:$W$15, 0),FALSE)*$E35)</f>
        <v>0</v>
      </c>
      <c r="CF35" s="1322">
        <f>IF(ISERROR(VLOOKUP(VLOOKUP($A35, 'E4 TB Allocation Details'!$A$18:$L$214, MATCH("A &amp; G ID", 'E4 TB Allocation Details'!$A$18:$L$18, 0),FALSE), 'E2 Allocators'!$B$15:$W$358, MATCH('O5 Details by Class &amp; Accounts'!CF$18, 'E2 Allocators'!$B$15:$W$15, 0),FALSE)*$E35), 0, VLOOKUP(VLOOKUP($A35, 'E4 TB Allocation Details'!$A$18:$L$214, MATCH("A &amp; G ID", 'E4 TB Allocation Details'!$A$18:$L$18, 0),FALSE), 'E2 Allocators'!$B$15:$W$358, MATCH('O5 Details by Class &amp; Accounts'!CF$18, 'E2 Allocators'!$B$15:$W$15, 0),FALSE)*$E35)</f>
        <v>0</v>
      </c>
      <c r="CG35" s="1322">
        <f>IF(ISERROR(VLOOKUP(VLOOKUP($A35, 'E4 TB Allocation Details'!$A$18:$L$214, MATCH("A &amp; G ID", 'E4 TB Allocation Details'!$A$18:$L$18, 0),FALSE), 'E2 Allocators'!$B$15:$W$358, MATCH('O5 Details by Class &amp; Accounts'!CG$18, 'E2 Allocators'!$B$15:$W$15, 0),FALSE)*$E35), 0, VLOOKUP(VLOOKUP($A35, 'E4 TB Allocation Details'!$A$18:$L$214, MATCH("A &amp; G ID", 'E4 TB Allocation Details'!$A$18:$L$18, 0),FALSE), 'E2 Allocators'!$B$15:$W$358, MATCH('O5 Details by Class &amp; Accounts'!CG$18, 'E2 Allocators'!$B$15:$W$15, 0),FALSE)*$E35)</f>
        <v>0</v>
      </c>
      <c r="CH35" s="1322">
        <f>IF(ISERROR(VLOOKUP(VLOOKUP($A35, 'E4 TB Allocation Details'!$A$18:$L$214, MATCH("A &amp; G ID", 'E4 TB Allocation Details'!$A$18:$L$18, 0),FALSE), 'E2 Allocators'!$B$15:$W$358, MATCH('O5 Details by Class &amp; Accounts'!CH$18, 'E2 Allocators'!$B$15:$W$15, 0),FALSE)*$E35), 0, VLOOKUP(VLOOKUP($A35, 'E4 TB Allocation Details'!$A$18:$L$214, MATCH("A &amp; G ID", 'E4 TB Allocation Details'!$A$18:$L$18, 0),FALSE), 'E2 Allocators'!$B$15:$W$358, MATCH('O5 Details by Class &amp; Accounts'!CH$18, 'E2 Allocators'!$B$15:$W$15, 0),FALSE)*$E35)</f>
        <v>0</v>
      </c>
      <c r="CI35" s="1322">
        <f>IF(ISERROR(VLOOKUP(VLOOKUP($A35, 'E4 TB Allocation Details'!$A$18:$L$214, MATCH("A &amp; G ID", 'E4 TB Allocation Details'!$A$18:$L$18, 0),FALSE), 'E2 Allocators'!$B$15:$W$358, MATCH('O5 Details by Class &amp; Accounts'!CI$18, 'E2 Allocators'!$B$15:$W$15, 0),FALSE)*$E35), 0, VLOOKUP(VLOOKUP($A35, 'E4 TB Allocation Details'!$A$18:$L$214, MATCH("A &amp; G ID", 'E4 TB Allocation Details'!$A$18:$L$18, 0),FALSE), 'E2 Allocators'!$B$15:$W$358, MATCH('O5 Details by Class &amp; Accounts'!CI$18, 'E2 Allocators'!$B$15:$W$15, 0),FALSE)*$E35)</f>
        <v>0</v>
      </c>
      <c r="CJ35" s="1322">
        <f>IF(ISERROR(VLOOKUP(VLOOKUP($A35, 'E4 TB Allocation Details'!$A$18:$L$214, MATCH("A &amp; G ID", 'E4 TB Allocation Details'!$A$18:$L$18, 0),FALSE), 'E2 Allocators'!$B$15:$W$358, MATCH('O5 Details by Class &amp; Accounts'!CJ$18, 'E2 Allocators'!$B$15:$W$15, 0),FALSE)*$E35), 0, VLOOKUP(VLOOKUP($A35, 'E4 TB Allocation Details'!$A$18:$L$214, MATCH("A &amp; G ID", 'E4 TB Allocation Details'!$A$18:$L$18, 0),FALSE), 'E2 Allocators'!$B$15:$W$358, MATCH('O5 Details by Class &amp; Accounts'!CJ$18, 'E2 Allocators'!$B$15:$W$15, 0),FALSE)*$E35)</f>
        <v>0</v>
      </c>
      <c r="CK35" s="1322">
        <f>IF(ISERROR(VLOOKUP(VLOOKUP($A35, 'E4 TB Allocation Details'!$A$18:$L$214, MATCH("A &amp; G ID", 'E4 TB Allocation Details'!$A$18:$L$18, 0),FALSE), 'E2 Allocators'!$B$15:$W$358, MATCH('O5 Details by Class &amp; Accounts'!CK$18, 'E2 Allocators'!$B$15:$W$15, 0),FALSE)*$E35), 0, VLOOKUP(VLOOKUP($A35, 'E4 TB Allocation Details'!$A$18:$L$214, MATCH("A &amp; G ID", 'E4 TB Allocation Details'!$A$18:$L$18, 0),FALSE), 'E2 Allocators'!$B$15:$W$358, MATCH('O5 Details by Class &amp; Accounts'!CK$18, 'E2 Allocators'!$B$15:$W$15, 0),FALSE)*$E35)</f>
        <v>0</v>
      </c>
      <c r="CL35" s="1322">
        <f>IF(ISERROR(VLOOKUP(VLOOKUP($A35, 'E4 TB Allocation Details'!$A$18:$L$214, MATCH("A &amp; G ID", 'E4 TB Allocation Details'!$A$18:$L$18, 0),FALSE), 'E2 Allocators'!$B$15:$W$358, MATCH('O5 Details by Class &amp; Accounts'!CL$18, 'E2 Allocators'!$B$15:$W$15, 0),FALSE)*$E35), 0, VLOOKUP(VLOOKUP($A35, 'E4 TB Allocation Details'!$A$18:$L$214, MATCH("A &amp; G ID", 'E4 TB Allocation Details'!$A$18:$L$18, 0),FALSE), 'E2 Allocators'!$B$15:$W$358, MATCH('O5 Details by Class &amp; Accounts'!CL$18, 'E2 Allocators'!$B$15:$W$15, 0),FALSE)*$E35)</f>
        <v>0</v>
      </c>
      <c r="CM35" s="1322">
        <f>IF(ISERROR(VLOOKUP(VLOOKUP($A35, 'E4 TB Allocation Details'!$A$18:$L$214, MATCH("A &amp; G ID", 'E4 TB Allocation Details'!$A$18:$L$18, 0),FALSE), 'E2 Allocators'!$B$15:$W$358, MATCH('O5 Details by Class &amp; Accounts'!CM$18, 'E2 Allocators'!$B$15:$W$15, 0),FALSE)*$E35), 0, VLOOKUP(VLOOKUP($A35, 'E4 TB Allocation Details'!$A$18:$L$214, MATCH("A &amp; G ID", 'E4 TB Allocation Details'!$A$18:$L$18, 0),FALSE), 'E2 Allocators'!$B$15:$W$358, MATCH('O5 Details by Class &amp; Accounts'!CM$18, 'E2 Allocators'!$B$15:$W$15, 0),FALSE)*$E35)</f>
        <v>0</v>
      </c>
      <c r="CN35" s="1322">
        <f>SUM(BT35:CM35)</f>
        <v>0</v>
      </c>
      <c r="CO35" s="1651">
        <f>+E35-AC35-AX35-BS35-CN35</f>
        <v>0</v>
      </c>
      <c r="CQ35" s="1899" t="inlineStr">
        <is>
          <t/>
        </is>
      </c>
    </row>
    <row r="36" spans="1:95" s="64" customFormat="1" ht="25.5" x14ac:dyDescent="0.2">
      <c r="A36" s="1088" t="s">
        <v>491</v>
      </c>
      <c r="B36" s="1089" t="s">
        <v>1277</v>
      </c>
      <c r="C36" s="1648">
        <f>IF(ISERROR(VLOOKUP($A36,'I3 TB Data'!$A$19:$H$483,MATCH('O5 Details by Class &amp; Accounts'!$C$18, 'I3 TB Data'!$A$19:$H$19,0),0)), 0, VLOOKUP($A36,'I3 TB Data'!$A$19:$H$483,MATCH('O5 Details by Class &amp; Accounts'!$C$18,'I3 TB Data'!$A$19:$H$19,0),0))</f>
        <v>0</v>
      </c>
      <c r="D36" s="1649">
        <f>'I4 BO ASSETS'!E33</f>
        <v>0</v>
      </c>
      <c r="E36" s="1648">
        <f t="shared" si="6"/>
        <v>0</v>
      </c>
      <c r="F36" s="1650">
        <f>IF(ISERROR(VLOOKUP($A36, 'E1 Categorization'!A33:E124, MATCH("Customer Component", 'E1 Categorization'!$A$33:$E$33,0), 0)), 0, IF(VLOOKUP($A36, 'E1 Categorization'!A33:E124, MATCH("Customer Component", 'E1 Categorization'!$A$33:$E$33,0), 0)=0, 'O5 Details by Class &amp; Accounts'!$E36, IF(AND(VLOOKUP($A36, 'E1 Categorization'!A33:E124, MATCH("Customer Component", 'E1 Categorization'!$A$33:$E$33,0), 0) &gt;0, VLOOKUP($A36, 'E1 Categorization'!A33:E124, MATCH("Customer Component", 'E1 Categorization'!$A$33:$E$33,0), 0)&lt;1), 'O5 Details by Class &amp; Accounts'!$E36*(1-VLOOKUP($A36, 'E1 Categorization'!A33:E124, MATCH("Customer Component", 'E1 Categorization'!$A$33:$E$33,0), 0)), 0)))</f>
        <v>0</v>
      </c>
      <c r="G36" s="1650">
        <f>IF(ISERROR(VLOOKUP($A36, 'E1 Categorization'!A33:E124, MATCH("Customer Component", 'E1 Categorization'!$A$33:$E$33,0), 0)),0, IF(VLOOKUP($A36, 'E1 Categorization'!A33:E124, MATCH("Customer Component", 'E1 Categorization'!$A$33:$E$33,0), 0)=0, 0, IF(AND(VLOOKUP($A36, 'E1 Categorization'!A33:E124, MATCH("Customer Component", 'E1 Categorization'!$A$33:$E$33,0), 0) &gt;0, VLOOKUP($A36, 'E1 Categorization'!A33:E124, MATCH("Customer Component", 'E1 Categorization'!$A$33:$E$33,0), 0)&lt;1), 'O5 Details by Class &amp; Accounts'!$E36*(VLOOKUP($A36, 'E1 Categorization'!A33:E124, MATCH("Customer Component", 'E1 Categorization'!$A$33:$E$33,0), 0)), 'O5 Details by Class &amp; Accounts'!$E36)))</f>
        <v>0</v>
      </c>
      <c r="H36" s="1322">
        <f>F36+G36</f>
        <v>0</v>
      </c>
      <c r="I36" s="1322">
        <f>IF(ISERROR(VLOOKUP(VLOOKUP($A36, 'E4 TB Allocation Details'!$A$18:$L$214, MATCH("Demand ID", 'E4 TB Allocation Details'!$A$18:$L$18, 0),FALSE), 'E2 Allocators'!$B$15:$W$358, MATCH('O5 Details by Class &amp; Accounts'!I$18, 'E2 Allocators'!$B$15:$W$15, 0),FALSE)*$F36), 0, VLOOKUP(VLOOKUP($A36, 'E4 TB Allocation Details'!$A$18:$L$214, MATCH("Demand ID", 'E4 TB Allocation Details'!$A$18:$L$18, 0),FALSE), 'E2 Allocators'!$B$15:$W$358, MATCH('O5 Details by Class &amp; Accounts'!I$18, 'E2 Allocators'!$B$15:$W$15, 0),FALSE)*$F36)</f>
        <v>0</v>
      </c>
      <c r="J36" s="1322">
        <f>IF(ISERROR(VLOOKUP(VLOOKUP($A36, 'E4 TB Allocation Details'!$A$18:$L$214, MATCH("Demand ID", 'E4 TB Allocation Details'!$A$18:$L$18, 0),FALSE), 'E2 Allocators'!$B$15:$W$358, MATCH('O5 Details by Class &amp; Accounts'!J$18, 'E2 Allocators'!$B$15:$W$15, 0),FALSE)*$F36), 0, VLOOKUP(VLOOKUP($A36, 'E4 TB Allocation Details'!$A$18:$L$214, MATCH("Demand ID", 'E4 TB Allocation Details'!$A$18:$L$18, 0),FALSE), 'E2 Allocators'!$B$15:$W$358, MATCH('O5 Details by Class &amp; Accounts'!J$18, 'E2 Allocators'!$B$15:$W$15, 0),FALSE)*$F36)</f>
        <v>0</v>
      </c>
      <c r="K36" s="1322">
        <f>IF(ISERROR(VLOOKUP(VLOOKUP($A36, 'E4 TB Allocation Details'!$A$18:$L$214, MATCH("Demand ID", 'E4 TB Allocation Details'!$A$18:$L$18, 0),FALSE), 'E2 Allocators'!$B$15:$W$358, MATCH('O5 Details by Class &amp; Accounts'!K$18, 'E2 Allocators'!$B$15:$W$15, 0),FALSE)*$F36), 0, VLOOKUP(VLOOKUP($A36, 'E4 TB Allocation Details'!$A$18:$L$214, MATCH("Demand ID", 'E4 TB Allocation Details'!$A$18:$L$18, 0),FALSE), 'E2 Allocators'!$B$15:$W$358, MATCH('O5 Details by Class &amp; Accounts'!K$18, 'E2 Allocators'!$B$15:$W$15, 0),FALSE)*$F36)</f>
        <v>0</v>
      </c>
      <c r="L36" s="1322">
        <f>IF(ISERROR(VLOOKUP(VLOOKUP($A36, 'E4 TB Allocation Details'!$A$18:$L$214, MATCH("Demand ID", 'E4 TB Allocation Details'!$A$18:$L$18, 0),FALSE), 'E2 Allocators'!$B$15:$W$358, MATCH('O5 Details by Class &amp; Accounts'!L$18, 'E2 Allocators'!$B$15:$W$15, 0),FALSE)*$F36), 0, VLOOKUP(VLOOKUP($A36, 'E4 TB Allocation Details'!$A$18:$L$214, MATCH("Demand ID", 'E4 TB Allocation Details'!$A$18:$L$18, 0),FALSE), 'E2 Allocators'!$B$15:$W$358, MATCH('O5 Details by Class &amp; Accounts'!L$18, 'E2 Allocators'!$B$15:$W$15, 0),FALSE)*$F36)</f>
        <v>0</v>
      </c>
      <c r="M36" s="1322">
        <f>IF(ISERROR(VLOOKUP(VLOOKUP($A36, 'E4 TB Allocation Details'!$A$18:$L$214, MATCH("Demand ID", 'E4 TB Allocation Details'!$A$18:$L$18, 0),FALSE), 'E2 Allocators'!$B$15:$W$358, MATCH('O5 Details by Class &amp; Accounts'!M$18, 'E2 Allocators'!$B$15:$W$15, 0),FALSE)*$F36), 0, VLOOKUP(VLOOKUP($A36, 'E4 TB Allocation Details'!$A$18:$L$214, MATCH("Demand ID", 'E4 TB Allocation Details'!$A$18:$L$18, 0),FALSE), 'E2 Allocators'!$B$15:$W$358, MATCH('O5 Details by Class &amp; Accounts'!M$18, 'E2 Allocators'!$B$15:$W$15, 0),FALSE)*$F36)</f>
        <v>0</v>
      </c>
      <c r="N36" s="1322">
        <f>IF(ISERROR(VLOOKUP(VLOOKUP($A36, 'E4 TB Allocation Details'!$A$18:$L$214, MATCH("Demand ID", 'E4 TB Allocation Details'!$A$18:$L$18, 0),FALSE), 'E2 Allocators'!$B$15:$W$358, MATCH('O5 Details by Class &amp; Accounts'!N$18, 'E2 Allocators'!$B$15:$W$15, 0),FALSE)*$F36), 0, VLOOKUP(VLOOKUP($A36, 'E4 TB Allocation Details'!$A$18:$L$214, MATCH("Demand ID", 'E4 TB Allocation Details'!$A$18:$L$18, 0),FALSE), 'E2 Allocators'!$B$15:$W$358, MATCH('O5 Details by Class &amp; Accounts'!N$18, 'E2 Allocators'!$B$15:$W$15, 0),FALSE)*$F36)</f>
        <v>0</v>
      </c>
      <c r="O36" s="1322">
        <f>IF(ISERROR(VLOOKUP(VLOOKUP($A36, 'E4 TB Allocation Details'!$A$18:$L$214, MATCH("Demand ID", 'E4 TB Allocation Details'!$A$18:$L$18, 0),FALSE), 'E2 Allocators'!$B$15:$W$358, MATCH('O5 Details by Class &amp; Accounts'!O$18, 'E2 Allocators'!$B$15:$W$15, 0),FALSE)*$F36), 0, VLOOKUP(VLOOKUP($A36, 'E4 TB Allocation Details'!$A$18:$L$214, MATCH("Demand ID", 'E4 TB Allocation Details'!$A$18:$L$18, 0),FALSE), 'E2 Allocators'!$B$15:$W$358, MATCH('O5 Details by Class &amp; Accounts'!O$18, 'E2 Allocators'!$B$15:$W$15, 0),FALSE)*$F36)</f>
        <v>0</v>
      </c>
      <c r="P36" s="1322">
        <f>IF(ISERROR(VLOOKUP(VLOOKUP($A36, 'E4 TB Allocation Details'!$A$18:$L$214, MATCH("Demand ID", 'E4 TB Allocation Details'!$A$18:$L$18, 0),FALSE), 'E2 Allocators'!$B$15:$W$358, MATCH('O5 Details by Class &amp; Accounts'!P$18, 'E2 Allocators'!$B$15:$W$15, 0),FALSE)*$F36), 0, VLOOKUP(VLOOKUP($A36, 'E4 TB Allocation Details'!$A$18:$L$214, MATCH("Demand ID", 'E4 TB Allocation Details'!$A$18:$L$18, 0),FALSE), 'E2 Allocators'!$B$15:$W$358, MATCH('O5 Details by Class &amp; Accounts'!P$18, 'E2 Allocators'!$B$15:$W$15, 0),FALSE)*$F36)</f>
        <v>0</v>
      </c>
      <c r="Q36" s="1322">
        <f>IF(ISERROR(VLOOKUP(VLOOKUP($A36, 'E4 TB Allocation Details'!$A$18:$L$214, MATCH("Demand ID", 'E4 TB Allocation Details'!$A$18:$L$18, 0),FALSE), 'E2 Allocators'!$B$15:$W$358, MATCH('O5 Details by Class &amp; Accounts'!Q$18, 'E2 Allocators'!$B$15:$W$15, 0),FALSE)*$F36), 0, VLOOKUP(VLOOKUP($A36, 'E4 TB Allocation Details'!$A$18:$L$214, MATCH("Demand ID", 'E4 TB Allocation Details'!$A$18:$L$18, 0),FALSE), 'E2 Allocators'!$B$15:$W$358, MATCH('O5 Details by Class &amp; Accounts'!Q$18, 'E2 Allocators'!$B$15:$W$15, 0),FALSE)*$F36)</f>
        <v>0</v>
      </c>
      <c r="R36" s="1322">
        <f>IF(ISERROR(VLOOKUP(VLOOKUP($A36, 'E4 TB Allocation Details'!$A$18:$L$214, MATCH("Demand ID", 'E4 TB Allocation Details'!$A$18:$L$18, 0),FALSE), 'E2 Allocators'!$B$15:$W$358, MATCH('O5 Details by Class &amp; Accounts'!R$18, 'E2 Allocators'!$B$15:$W$15, 0),FALSE)*$F36), 0, VLOOKUP(VLOOKUP($A36, 'E4 TB Allocation Details'!$A$18:$L$214, MATCH("Demand ID", 'E4 TB Allocation Details'!$A$18:$L$18, 0),FALSE), 'E2 Allocators'!$B$15:$W$358, MATCH('O5 Details by Class &amp; Accounts'!R$18, 'E2 Allocators'!$B$15:$W$15, 0),FALSE)*$F36)</f>
        <v>0</v>
      </c>
      <c r="S36" s="1322">
        <f>IF(ISERROR(VLOOKUP(VLOOKUP($A36, 'E4 TB Allocation Details'!$A$18:$L$214, MATCH("Demand ID", 'E4 TB Allocation Details'!$A$18:$L$18, 0),FALSE), 'E2 Allocators'!$B$15:$W$358, MATCH('O5 Details by Class &amp; Accounts'!S$18, 'E2 Allocators'!$B$15:$W$15, 0),FALSE)*$F36), 0, VLOOKUP(VLOOKUP($A36, 'E4 TB Allocation Details'!$A$18:$L$214, MATCH("Demand ID", 'E4 TB Allocation Details'!$A$18:$L$18, 0),FALSE), 'E2 Allocators'!$B$15:$W$358, MATCH('O5 Details by Class &amp; Accounts'!S$18, 'E2 Allocators'!$B$15:$W$15, 0),FALSE)*$F36)</f>
        <v>0</v>
      </c>
      <c r="T36" s="1322">
        <f>IF(ISERROR(VLOOKUP(VLOOKUP($A36, 'E4 TB Allocation Details'!$A$18:$L$214, MATCH("Demand ID", 'E4 TB Allocation Details'!$A$18:$L$18, 0),FALSE), 'E2 Allocators'!$B$15:$W$358, MATCH('O5 Details by Class &amp; Accounts'!T$18, 'E2 Allocators'!$B$15:$W$15, 0),FALSE)*$F36), 0, VLOOKUP(VLOOKUP($A36, 'E4 TB Allocation Details'!$A$18:$L$214, MATCH("Demand ID", 'E4 TB Allocation Details'!$A$18:$L$18, 0),FALSE), 'E2 Allocators'!$B$15:$W$358, MATCH('O5 Details by Class &amp; Accounts'!T$18, 'E2 Allocators'!$B$15:$W$15, 0),FALSE)*$F36)</f>
        <v>0</v>
      </c>
      <c r="U36" s="1322">
        <f>IF(ISERROR(VLOOKUP(VLOOKUP($A36, 'E4 TB Allocation Details'!$A$18:$L$214, MATCH("Demand ID", 'E4 TB Allocation Details'!$A$18:$L$18, 0),FALSE), 'E2 Allocators'!$B$15:$W$358, MATCH('O5 Details by Class &amp; Accounts'!U$18, 'E2 Allocators'!$B$15:$W$15, 0),FALSE)*$F36), 0, VLOOKUP(VLOOKUP($A36, 'E4 TB Allocation Details'!$A$18:$L$214, MATCH("Demand ID", 'E4 TB Allocation Details'!$A$18:$L$18, 0),FALSE), 'E2 Allocators'!$B$15:$W$358, MATCH('O5 Details by Class &amp; Accounts'!U$18, 'E2 Allocators'!$B$15:$W$15, 0),FALSE)*$F36)</f>
        <v>0</v>
      </c>
      <c r="V36" s="1322">
        <f>IF(ISERROR(VLOOKUP(VLOOKUP($A36, 'E4 TB Allocation Details'!$A$18:$L$214, MATCH("Demand ID", 'E4 TB Allocation Details'!$A$18:$L$18, 0),FALSE), 'E2 Allocators'!$B$15:$W$358, MATCH('O5 Details by Class &amp; Accounts'!V$18, 'E2 Allocators'!$B$15:$W$15, 0),FALSE)*$F36), 0, VLOOKUP(VLOOKUP($A36, 'E4 TB Allocation Details'!$A$18:$L$214, MATCH("Demand ID", 'E4 TB Allocation Details'!$A$18:$L$18, 0),FALSE), 'E2 Allocators'!$B$15:$W$358, MATCH('O5 Details by Class &amp; Accounts'!V$18, 'E2 Allocators'!$B$15:$W$15, 0),FALSE)*$F36)</f>
        <v>0</v>
      </c>
      <c r="W36" s="1322">
        <f>IF(ISERROR(VLOOKUP(VLOOKUP($A36, 'E4 TB Allocation Details'!$A$18:$L$214, MATCH("Demand ID", 'E4 TB Allocation Details'!$A$18:$L$18, 0),FALSE), 'E2 Allocators'!$B$15:$W$358, MATCH('O5 Details by Class &amp; Accounts'!W$18, 'E2 Allocators'!$B$15:$W$15, 0),FALSE)*$F36), 0, VLOOKUP(VLOOKUP($A36, 'E4 TB Allocation Details'!$A$18:$L$214, MATCH("Demand ID", 'E4 TB Allocation Details'!$A$18:$L$18, 0),FALSE), 'E2 Allocators'!$B$15:$W$358, MATCH('O5 Details by Class &amp; Accounts'!W$18, 'E2 Allocators'!$B$15:$W$15, 0),FALSE)*$F36)</f>
        <v>0</v>
      </c>
      <c r="X36" s="1322">
        <f>IF(ISERROR(VLOOKUP(VLOOKUP($A36, 'E4 TB Allocation Details'!$A$18:$L$214, MATCH("Demand ID", 'E4 TB Allocation Details'!$A$18:$L$18, 0),FALSE), 'E2 Allocators'!$B$15:$W$358, MATCH('O5 Details by Class &amp; Accounts'!X$18, 'E2 Allocators'!$B$15:$W$15, 0),FALSE)*$F36), 0, VLOOKUP(VLOOKUP($A36, 'E4 TB Allocation Details'!$A$18:$L$214, MATCH("Demand ID", 'E4 TB Allocation Details'!$A$18:$L$18, 0),FALSE), 'E2 Allocators'!$B$15:$W$358, MATCH('O5 Details by Class &amp; Accounts'!X$18, 'E2 Allocators'!$B$15:$W$15, 0),FALSE)*$F36)</f>
        <v>0</v>
      </c>
      <c r="Y36" s="1322">
        <f>IF(ISERROR(VLOOKUP(VLOOKUP($A36, 'E4 TB Allocation Details'!$A$18:$L$214, MATCH("Demand ID", 'E4 TB Allocation Details'!$A$18:$L$18, 0),FALSE), 'E2 Allocators'!$B$15:$W$358, MATCH('O5 Details by Class &amp; Accounts'!Y$18, 'E2 Allocators'!$B$15:$W$15, 0),FALSE)*$F36), 0, VLOOKUP(VLOOKUP($A36, 'E4 TB Allocation Details'!$A$18:$L$214, MATCH("Demand ID", 'E4 TB Allocation Details'!$A$18:$L$18, 0),FALSE), 'E2 Allocators'!$B$15:$W$358, MATCH('O5 Details by Class &amp; Accounts'!Y$18, 'E2 Allocators'!$B$15:$W$15, 0),FALSE)*$F36)</f>
        <v>0</v>
      </c>
      <c r="Z36" s="1322">
        <f>IF(ISERROR(VLOOKUP(VLOOKUP($A36, 'E4 TB Allocation Details'!$A$18:$L$214, MATCH("Demand ID", 'E4 TB Allocation Details'!$A$18:$L$18, 0),FALSE), 'E2 Allocators'!$B$15:$W$358, MATCH('O5 Details by Class &amp; Accounts'!Z$18, 'E2 Allocators'!$B$15:$W$15, 0),FALSE)*$F36), 0, VLOOKUP(VLOOKUP($A36, 'E4 TB Allocation Details'!$A$18:$L$214, MATCH("Demand ID", 'E4 TB Allocation Details'!$A$18:$L$18, 0),FALSE), 'E2 Allocators'!$B$15:$W$358, MATCH('O5 Details by Class &amp; Accounts'!Z$18, 'E2 Allocators'!$B$15:$W$15, 0),FALSE)*$F36)</f>
        <v>0</v>
      </c>
      <c r="AA36" s="1322">
        <f>IF(ISERROR(VLOOKUP(VLOOKUP($A36, 'E4 TB Allocation Details'!$A$18:$L$214, MATCH("Demand ID", 'E4 TB Allocation Details'!$A$18:$L$18, 0),FALSE), 'E2 Allocators'!$B$15:$W$358, MATCH('O5 Details by Class &amp; Accounts'!AA$18, 'E2 Allocators'!$B$15:$W$15, 0),FALSE)*$F36), 0, VLOOKUP(VLOOKUP($A36, 'E4 TB Allocation Details'!$A$18:$L$214, MATCH("Demand ID", 'E4 TB Allocation Details'!$A$18:$L$18, 0),FALSE), 'E2 Allocators'!$B$15:$W$358, MATCH('O5 Details by Class &amp; Accounts'!AA$18, 'E2 Allocators'!$B$15:$W$15, 0),FALSE)*$F36)</f>
        <v>0</v>
      </c>
      <c r="AB36" s="1322">
        <f>IF(ISERROR(VLOOKUP(VLOOKUP($A36, 'E4 TB Allocation Details'!$A$18:$L$214, MATCH("Demand ID", 'E4 TB Allocation Details'!$A$18:$L$18, 0),FALSE), 'E2 Allocators'!$B$15:$W$358, MATCH('O5 Details by Class &amp; Accounts'!AB$18, 'E2 Allocators'!$B$15:$W$15, 0),FALSE)*$F36), 0, VLOOKUP(VLOOKUP($A36, 'E4 TB Allocation Details'!$A$18:$L$214, MATCH("Demand ID", 'E4 TB Allocation Details'!$A$18:$L$18, 0),FALSE), 'E2 Allocators'!$B$15:$W$358, MATCH('O5 Details by Class &amp; Accounts'!AB$18, 'E2 Allocators'!$B$15:$W$15, 0),FALSE)*$F36)</f>
        <v>0</v>
      </c>
      <c r="AC36" s="1322">
        <f>SUM(I36:AB36)</f>
        <v>0</v>
      </c>
      <c r="AD36" s="1322">
        <f>IF(ISERROR(VLOOKUP(VLOOKUP($A36, 'E4 TB Allocation Details'!$A$18:$L$214, MATCH("Customer ID", 'E4 TB Allocation Details'!$A$18:$L$18, 0),FALSE), 'E2 Allocators'!$B$15:$W$358, MATCH('O5 Details by Class &amp; Accounts'!AD$18, 'E2 Allocators'!$B$15:$W$15, 0),FALSE)*$G36), 0, VLOOKUP(VLOOKUP($A36, 'E4 TB Allocation Details'!$A$18:$L$214, MATCH("Customer ID", 'E4 TB Allocation Details'!$A$18:$L$18, 0),FALSE), 'E2 Allocators'!$B$15:$W$358, MATCH('O5 Details by Class &amp; Accounts'!AD$18, 'E2 Allocators'!$B$15:$W$15, 0),FALSE)*$G36)</f>
        <v>0</v>
      </c>
      <c r="AE36" s="1322">
        <f>IF(ISERROR(VLOOKUP(VLOOKUP($A36, 'E4 TB Allocation Details'!$A$18:$L$214, MATCH("Customer ID", 'E4 TB Allocation Details'!$A$18:$L$18, 0),FALSE), 'E2 Allocators'!$B$15:$W$358, MATCH('O5 Details by Class &amp; Accounts'!AE$18, 'E2 Allocators'!$B$15:$W$15, 0),FALSE)*$G36), 0, VLOOKUP(VLOOKUP($A36, 'E4 TB Allocation Details'!$A$18:$L$214, MATCH("Customer ID", 'E4 TB Allocation Details'!$A$18:$L$18, 0),FALSE), 'E2 Allocators'!$B$15:$W$358, MATCH('O5 Details by Class &amp; Accounts'!AE$18, 'E2 Allocators'!$B$15:$W$15, 0),FALSE)*$G36)</f>
        <v>0</v>
      </c>
      <c r="AF36" s="1322">
        <f>IF(ISERROR(VLOOKUP(VLOOKUP($A36, 'E4 TB Allocation Details'!$A$18:$L$214, MATCH("Customer ID", 'E4 TB Allocation Details'!$A$18:$L$18, 0),FALSE), 'E2 Allocators'!$B$15:$W$358, MATCH('O5 Details by Class &amp; Accounts'!AF$18, 'E2 Allocators'!$B$15:$W$15, 0),FALSE)*$G36), 0, VLOOKUP(VLOOKUP($A36, 'E4 TB Allocation Details'!$A$18:$L$214, MATCH("Customer ID", 'E4 TB Allocation Details'!$A$18:$L$18, 0),FALSE), 'E2 Allocators'!$B$15:$W$358, MATCH('O5 Details by Class &amp; Accounts'!AF$18, 'E2 Allocators'!$B$15:$W$15, 0),FALSE)*$G36)</f>
        <v>0</v>
      </c>
      <c r="AG36" s="1322">
        <f>IF(ISERROR(VLOOKUP(VLOOKUP($A36, 'E4 TB Allocation Details'!$A$18:$L$214, MATCH("Customer ID", 'E4 TB Allocation Details'!$A$18:$L$18, 0),FALSE), 'E2 Allocators'!$B$15:$W$358, MATCH('O5 Details by Class &amp; Accounts'!AG$18, 'E2 Allocators'!$B$15:$W$15, 0),FALSE)*$G36), 0, VLOOKUP(VLOOKUP($A36, 'E4 TB Allocation Details'!$A$18:$L$214, MATCH("Customer ID", 'E4 TB Allocation Details'!$A$18:$L$18, 0),FALSE), 'E2 Allocators'!$B$15:$W$358, MATCH('O5 Details by Class &amp; Accounts'!AG$18, 'E2 Allocators'!$B$15:$W$15, 0),FALSE)*$G36)</f>
        <v>0</v>
      </c>
      <c r="AH36" s="1322">
        <f>IF(ISERROR(VLOOKUP(VLOOKUP($A36, 'E4 TB Allocation Details'!$A$18:$L$214, MATCH("Customer ID", 'E4 TB Allocation Details'!$A$18:$L$18, 0),FALSE), 'E2 Allocators'!$B$15:$W$358, MATCH('O5 Details by Class &amp; Accounts'!AH$18, 'E2 Allocators'!$B$15:$W$15, 0),FALSE)*$G36), 0, VLOOKUP(VLOOKUP($A36, 'E4 TB Allocation Details'!$A$18:$L$214, MATCH("Customer ID", 'E4 TB Allocation Details'!$A$18:$L$18, 0),FALSE), 'E2 Allocators'!$B$15:$W$358, MATCH('O5 Details by Class &amp; Accounts'!AH$18, 'E2 Allocators'!$B$15:$W$15, 0),FALSE)*$G36)</f>
        <v>0</v>
      </c>
      <c r="AI36" s="1322">
        <f>IF(ISERROR(VLOOKUP(VLOOKUP($A36, 'E4 TB Allocation Details'!$A$18:$L$214, MATCH("Customer ID", 'E4 TB Allocation Details'!$A$18:$L$18, 0),FALSE), 'E2 Allocators'!$B$15:$W$358, MATCH('O5 Details by Class &amp; Accounts'!AI$18, 'E2 Allocators'!$B$15:$W$15, 0),FALSE)*$G36), 0, VLOOKUP(VLOOKUP($A36, 'E4 TB Allocation Details'!$A$18:$L$214, MATCH("Customer ID", 'E4 TB Allocation Details'!$A$18:$L$18, 0),FALSE), 'E2 Allocators'!$B$15:$W$358, MATCH('O5 Details by Class &amp; Accounts'!AI$18, 'E2 Allocators'!$B$15:$W$15, 0),FALSE)*$G36)</f>
        <v>0</v>
      </c>
      <c r="AJ36" s="1322">
        <f>IF(ISERROR(VLOOKUP(VLOOKUP($A36, 'E4 TB Allocation Details'!$A$18:$L$214, MATCH("Customer ID", 'E4 TB Allocation Details'!$A$18:$L$18, 0),FALSE), 'E2 Allocators'!$B$15:$W$358, MATCH('O5 Details by Class &amp; Accounts'!AJ$18, 'E2 Allocators'!$B$15:$W$15, 0),FALSE)*$G36), 0, VLOOKUP(VLOOKUP($A36, 'E4 TB Allocation Details'!$A$18:$L$214, MATCH("Customer ID", 'E4 TB Allocation Details'!$A$18:$L$18, 0),FALSE), 'E2 Allocators'!$B$15:$W$358, MATCH('O5 Details by Class &amp; Accounts'!AJ$18, 'E2 Allocators'!$B$15:$W$15, 0),FALSE)*$G36)</f>
        <v>0</v>
      </c>
      <c r="AK36" s="1322">
        <f>IF(ISERROR(VLOOKUP(VLOOKUP($A36, 'E4 TB Allocation Details'!$A$18:$L$214, MATCH("Customer ID", 'E4 TB Allocation Details'!$A$18:$L$18, 0),FALSE), 'E2 Allocators'!$B$15:$W$358, MATCH('O5 Details by Class &amp; Accounts'!AK$18, 'E2 Allocators'!$B$15:$W$15, 0),FALSE)*$G36), 0, VLOOKUP(VLOOKUP($A36, 'E4 TB Allocation Details'!$A$18:$L$214, MATCH("Customer ID", 'E4 TB Allocation Details'!$A$18:$L$18, 0),FALSE), 'E2 Allocators'!$B$15:$W$358, MATCH('O5 Details by Class &amp; Accounts'!AK$18, 'E2 Allocators'!$B$15:$W$15, 0),FALSE)*$G36)</f>
        <v>0</v>
      </c>
      <c r="AL36" s="1322">
        <f>IF(ISERROR(VLOOKUP(VLOOKUP($A36, 'E4 TB Allocation Details'!$A$18:$L$214, MATCH("Customer ID", 'E4 TB Allocation Details'!$A$18:$L$18, 0),FALSE), 'E2 Allocators'!$B$15:$W$358, MATCH('O5 Details by Class &amp; Accounts'!AL$18, 'E2 Allocators'!$B$15:$W$15, 0),FALSE)*$G36), 0, VLOOKUP(VLOOKUP($A36, 'E4 TB Allocation Details'!$A$18:$L$214, MATCH("Customer ID", 'E4 TB Allocation Details'!$A$18:$L$18, 0),FALSE), 'E2 Allocators'!$B$15:$W$358, MATCH('O5 Details by Class &amp; Accounts'!AL$18, 'E2 Allocators'!$B$15:$W$15, 0),FALSE)*$G36)</f>
        <v>0</v>
      </c>
      <c r="AM36" s="1322">
        <f>IF(ISERROR(VLOOKUP(VLOOKUP($A36, 'E4 TB Allocation Details'!$A$18:$L$214, MATCH("Customer ID", 'E4 TB Allocation Details'!$A$18:$L$18, 0),FALSE), 'E2 Allocators'!$B$15:$W$358, MATCH('O5 Details by Class &amp; Accounts'!AM$18, 'E2 Allocators'!$B$15:$W$15, 0),FALSE)*$G36), 0, VLOOKUP(VLOOKUP($A36, 'E4 TB Allocation Details'!$A$18:$L$214, MATCH("Customer ID", 'E4 TB Allocation Details'!$A$18:$L$18, 0),FALSE), 'E2 Allocators'!$B$15:$W$358, MATCH('O5 Details by Class &amp; Accounts'!AM$18, 'E2 Allocators'!$B$15:$W$15, 0),FALSE)*$G36)</f>
        <v>0</v>
      </c>
      <c r="AN36" s="1322">
        <f>IF(ISERROR(VLOOKUP(VLOOKUP($A36, 'E4 TB Allocation Details'!$A$18:$L$214, MATCH("Customer ID", 'E4 TB Allocation Details'!$A$18:$L$18, 0),FALSE), 'E2 Allocators'!$B$15:$W$358, MATCH('O5 Details by Class &amp; Accounts'!AN$18, 'E2 Allocators'!$B$15:$W$15, 0),FALSE)*$G36), 0, VLOOKUP(VLOOKUP($A36, 'E4 TB Allocation Details'!$A$18:$L$214, MATCH("Customer ID", 'E4 TB Allocation Details'!$A$18:$L$18, 0),FALSE), 'E2 Allocators'!$B$15:$W$358, MATCH('O5 Details by Class &amp; Accounts'!AN$18, 'E2 Allocators'!$B$15:$W$15, 0),FALSE)*$G36)</f>
        <v>0</v>
      </c>
      <c r="AO36" s="1322">
        <f>IF(ISERROR(VLOOKUP(VLOOKUP($A36, 'E4 TB Allocation Details'!$A$18:$L$214, MATCH("Customer ID", 'E4 TB Allocation Details'!$A$18:$L$18, 0),FALSE), 'E2 Allocators'!$B$15:$W$358, MATCH('O5 Details by Class &amp; Accounts'!AO$18, 'E2 Allocators'!$B$15:$W$15, 0),FALSE)*$G36), 0, VLOOKUP(VLOOKUP($A36, 'E4 TB Allocation Details'!$A$18:$L$214, MATCH("Customer ID", 'E4 TB Allocation Details'!$A$18:$L$18, 0),FALSE), 'E2 Allocators'!$B$15:$W$358, MATCH('O5 Details by Class &amp; Accounts'!AO$18, 'E2 Allocators'!$B$15:$W$15, 0),FALSE)*$G36)</f>
        <v>0</v>
      </c>
      <c r="AP36" s="1322">
        <f>IF(ISERROR(VLOOKUP(VLOOKUP($A36, 'E4 TB Allocation Details'!$A$18:$L$214, MATCH("Customer ID", 'E4 TB Allocation Details'!$A$18:$L$18, 0),FALSE), 'E2 Allocators'!$B$15:$W$358, MATCH('O5 Details by Class &amp; Accounts'!AP$18, 'E2 Allocators'!$B$15:$W$15, 0),FALSE)*$G36), 0, VLOOKUP(VLOOKUP($A36, 'E4 TB Allocation Details'!$A$18:$L$214, MATCH("Customer ID", 'E4 TB Allocation Details'!$A$18:$L$18, 0),FALSE), 'E2 Allocators'!$B$15:$W$358, MATCH('O5 Details by Class &amp; Accounts'!AP$18, 'E2 Allocators'!$B$15:$W$15, 0),FALSE)*$G36)</f>
        <v>0</v>
      </c>
      <c r="AQ36" s="1322">
        <f>IF(ISERROR(VLOOKUP(VLOOKUP($A36, 'E4 TB Allocation Details'!$A$18:$L$214, MATCH("Customer ID", 'E4 TB Allocation Details'!$A$18:$L$18, 0),FALSE), 'E2 Allocators'!$B$15:$W$358, MATCH('O5 Details by Class &amp; Accounts'!AQ$18, 'E2 Allocators'!$B$15:$W$15, 0),FALSE)*$G36), 0, VLOOKUP(VLOOKUP($A36, 'E4 TB Allocation Details'!$A$18:$L$214, MATCH("Customer ID", 'E4 TB Allocation Details'!$A$18:$L$18, 0),FALSE), 'E2 Allocators'!$B$15:$W$358, MATCH('O5 Details by Class &amp; Accounts'!AQ$18, 'E2 Allocators'!$B$15:$W$15, 0),FALSE)*$G36)</f>
        <v>0</v>
      </c>
      <c r="AR36" s="1322">
        <f>IF(ISERROR(VLOOKUP(VLOOKUP($A36, 'E4 TB Allocation Details'!$A$18:$L$214, MATCH("Customer ID", 'E4 TB Allocation Details'!$A$18:$L$18, 0),FALSE), 'E2 Allocators'!$B$15:$W$358, MATCH('O5 Details by Class &amp; Accounts'!AR$18, 'E2 Allocators'!$B$15:$W$15, 0),FALSE)*$G36), 0, VLOOKUP(VLOOKUP($A36, 'E4 TB Allocation Details'!$A$18:$L$214, MATCH("Customer ID", 'E4 TB Allocation Details'!$A$18:$L$18, 0),FALSE), 'E2 Allocators'!$B$15:$W$358, MATCH('O5 Details by Class &amp; Accounts'!AR$18, 'E2 Allocators'!$B$15:$W$15, 0),FALSE)*$G36)</f>
        <v>0</v>
      </c>
      <c r="AS36" s="1322">
        <f>IF(ISERROR(VLOOKUP(VLOOKUP($A36, 'E4 TB Allocation Details'!$A$18:$L$214, MATCH("Customer ID", 'E4 TB Allocation Details'!$A$18:$L$18, 0),FALSE), 'E2 Allocators'!$B$15:$W$358, MATCH('O5 Details by Class &amp; Accounts'!AS$18, 'E2 Allocators'!$B$15:$W$15, 0),FALSE)*$G36), 0, VLOOKUP(VLOOKUP($A36, 'E4 TB Allocation Details'!$A$18:$L$214, MATCH("Customer ID", 'E4 TB Allocation Details'!$A$18:$L$18, 0),FALSE), 'E2 Allocators'!$B$15:$W$358, MATCH('O5 Details by Class &amp; Accounts'!AS$18, 'E2 Allocators'!$B$15:$W$15, 0),FALSE)*$G36)</f>
        <v>0</v>
      </c>
      <c r="AT36" s="1322">
        <f>IF(ISERROR(VLOOKUP(VLOOKUP($A36, 'E4 TB Allocation Details'!$A$18:$L$214, MATCH("Customer ID", 'E4 TB Allocation Details'!$A$18:$L$18, 0),FALSE), 'E2 Allocators'!$B$15:$W$358, MATCH('O5 Details by Class &amp; Accounts'!AT$18, 'E2 Allocators'!$B$15:$W$15, 0),FALSE)*$G36), 0, VLOOKUP(VLOOKUP($A36, 'E4 TB Allocation Details'!$A$18:$L$214, MATCH("Customer ID", 'E4 TB Allocation Details'!$A$18:$L$18, 0),FALSE), 'E2 Allocators'!$B$15:$W$358, MATCH('O5 Details by Class &amp; Accounts'!AT$18, 'E2 Allocators'!$B$15:$W$15, 0),FALSE)*$G36)</f>
        <v>0</v>
      </c>
      <c r="AU36" s="1322">
        <f>IF(ISERROR(VLOOKUP(VLOOKUP($A36, 'E4 TB Allocation Details'!$A$18:$L$214, MATCH("Customer ID", 'E4 TB Allocation Details'!$A$18:$L$18, 0),FALSE), 'E2 Allocators'!$B$15:$W$358, MATCH('O5 Details by Class &amp; Accounts'!AU$18, 'E2 Allocators'!$B$15:$W$15, 0),FALSE)*$G36), 0, VLOOKUP(VLOOKUP($A36, 'E4 TB Allocation Details'!$A$18:$L$214, MATCH("Customer ID", 'E4 TB Allocation Details'!$A$18:$L$18, 0),FALSE), 'E2 Allocators'!$B$15:$W$358, MATCH('O5 Details by Class &amp; Accounts'!AU$18, 'E2 Allocators'!$B$15:$W$15, 0),FALSE)*$G36)</f>
        <v>0</v>
      </c>
      <c r="AV36" s="1322">
        <f>IF(ISERROR(VLOOKUP(VLOOKUP($A36, 'E4 TB Allocation Details'!$A$18:$L$214, MATCH("Customer ID", 'E4 TB Allocation Details'!$A$18:$L$18, 0),FALSE), 'E2 Allocators'!$B$15:$W$358, MATCH('O5 Details by Class &amp; Accounts'!AV$18, 'E2 Allocators'!$B$15:$W$15, 0),FALSE)*$G36), 0, VLOOKUP(VLOOKUP($A36, 'E4 TB Allocation Details'!$A$18:$L$214, MATCH("Customer ID", 'E4 TB Allocation Details'!$A$18:$L$18, 0),FALSE), 'E2 Allocators'!$B$15:$W$358, MATCH('O5 Details by Class &amp; Accounts'!AV$18, 'E2 Allocators'!$B$15:$W$15, 0),FALSE)*$G36)</f>
        <v>0</v>
      </c>
      <c r="AW36" s="1322">
        <f>IF(ISERROR(VLOOKUP(VLOOKUP($A36, 'E4 TB Allocation Details'!$A$18:$L$214, MATCH("Customer ID", 'E4 TB Allocation Details'!$A$18:$L$18, 0),FALSE), 'E2 Allocators'!$B$15:$W$358, MATCH('O5 Details by Class &amp; Accounts'!AW$18, 'E2 Allocators'!$B$15:$W$15, 0),FALSE)*$G36), 0, VLOOKUP(VLOOKUP($A36, 'E4 TB Allocation Details'!$A$18:$L$214, MATCH("Customer ID", 'E4 TB Allocation Details'!$A$18:$L$18, 0),FALSE), 'E2 Allocators'!$B$15:$W$358, MATCH('O5 Details by Class &amp; Accounts'!AW$18, 'E2 Allocators'!$B$15:$W$15, 0),FALSE)*$G36)</f>
        <v>0</v>
      </c>
      <c r="AX36" s="1322">
        <f>SUM(AD36:AW36)</f>
        <v>0</v>
      </c>
      <c r="AY36" s="1322">
        <f>IF(ISERROR(VLOOKUP(VLOOKUP($A36, 'E4 TB Allocation Details'!$A$18:$L$214, MATCH("Misc ID", 'E4 TB Allocation Details'!$A$18:$L$18, 0),FALSE), 'E2 Allocators'!$B$15:$W$358, MATCH('O5 Details by Class &amp; Accounts'!AY$18, 'E2 Allocators'!$B$15:$W$15, 0),FALSE)*$E36), 0, VLOOKUP(VLOOKUP($A36, 'E4 TB Allocation Details'!$A$18:$L$214, MATCH("Misc ID", 'E4 TB Allocation Details'!$A$18:$L$18, 0),FALSE), 'E2 Allocators'!$B$15:$W$358, MATCH('O5 Details by Class &amp; Accounts'!AY$18, 'E2 Allocators'!$B$15:$W$15, 0),FALSE)*$E36)</f>
        <v>0</v>
      </c>
      <c r="AZ36" s="1322">
        <f>IF(ISERROR(VLOOKUP(VLOOKUP($A36, 'E4 TB Allocation Details'!$A$18:$L$214, MATCH("Misc ID", 'E4 TB Allocation Details'!$A$18:$L$18, 0),FALSE), 'E2 Allocators'!$B$15:$W$358, MATCH('O5 Details by Class &amp; Accounts'!AZ$18, 'E2 Allocators'!$B$15:$W$15, 0),FALSE)*$E36), 0, VLOOKUP(VLOOKUP($A36, 'E4 TB Allocation Details'!$A$18:$L$214, MATCH("Misc ID", 'E4 TB Allocation Details'!$A$18:$L$18, 0),FALSE), 'E2 Allocators'!$B$15:$W$358, MATCH('O5 Details by Class &amp; Accounts'!AZ$18, 'E2 Allocators'!$B$15:$W$15, 0),FALSE)*$E36)</f>
        <v>0</v>
      </c>
      <c r="BA36" s="1322">
        <f>IF(ISERROR(VLOOKUP(VLOOKUP($A36, 'E4 TB Allocation Details'!$A$18:$L$214, MATCH("Misc ID", 'E4 TB Allocation Details'!$A$18:$L$18, 0),FALSE), 'E2 Allocators'!$B$15:$W$358, MATCH('O5 Details by Class &amp; Accounts'!BA$18, 'E2 Allocators'!$B$15:$W$15, 0),FALSE)*$E36), 0, VLOOKUP(VLOOKUP($A36, 'E4 TB Allocation Details'!$A$18:$L$214, MATCH("Misc ID", 'E4 TB Allocation Details'!$A$18:$L$18, 0),FALSE), 'E2 Allocators'!$B$15:$W$358, MATCH('O5 Details by Class &amp; Accounts'!BA$18, 'E2 Allocators'!$B$15:$W$15, 0),FALSE)*$E36)</f>
        <v>0</v>
      </c>
      <c r="BB36" s="1322">
        <f>IF(ISERROR(VLOOKUP(VLOOKUP($A36, 'E4 TB Allocation Details'!$A$18:$L$214, MATCH("Misc ID", 'E4 TB Allocation Details'!$A$18:$L$18, 0),FALSE), 'E2 Allocators'!$B$15:$W$358, MATCH('O5 Details by Class &amp; Accounts'!BB$18, 'E2 Allocators'!$B$15:$W$15, 0),FALSE)*$E36), 0, VLOOKUP(VLOOKUP($A36, 'E4 TB Allocation Details'!$A$18:$L$214, MATCH("Misc ID", 'E4 TB Allocation Details'!$A$18:$L$18, 0),FALSE), 'E2 Allocators'!$B$15:$W$358, MATCH('O5 Details by Class &amp; Accounts'!BB$18, 'E2 Allocators'!$B$15:$W$15, 0),FALSE)*$E36)</f>
        <v>0</v>
      </c>
      <c r="BC36" s="1322">
        <f>IF(ISERROR(VLOOKUP(VLOOKUP($A36, 'E4 TB Allocation Details'!$A$18:$L$214, MATCH("Misc ID", 'E4 TB Allocation Details'!$A$18:$L$18, 0),FALSE), 'E2 Allocators'!$B$15:$W$358, MATCH('O5 Details by Class &amp; Accounts'!BC$18, 'E2 Allocators'!$B$15:$W$15, 0),FALSE)*$E36), 0, VLOOKUP(VLOOKUP($A36, 'E4 TB Allocation Details'!$A$18:$L$214, MATCH("Misc ID", 'E4 TB Allocation Details'!$A$18:$L$18, 0),FALSE), 'E2 Allocators'!$B$15:$W$358, MATCH('O5 Details by Class &amp; Accounts'!BC$18, 'E2 Allocators'!$B$15:$W$15, 0),FALSE)*$E36)</f>
        <v>0</v>
      </c>
      <c r="BD36" s="1322">
        <f>IF(ISERROR(VLOOKUP(VLOOKUP($A36, 'E4 TB Allocation Details'!$A$18:$L$214, MATCH("Misc ID", 'E4 TB Allocation Details'!$A$18:$L$18, 0),FALSE), 'E2 Allocators'!$B$15:$W$358, MATCH('O5 Details by Class &amp; Accounts'!BD$18, 'E2 Allocators'!$B$15:$W$15, 0),FALSE)*$E36), 0, VLOOKUP(VLOOKUP($A36, 'E4 TB Allocation Details'!$A$18:$L$214, MATCH("Misc ID", 'E4 TB Allocation Details'!$A$18:$L$18, 0),FALSE), 'E2 Allocators'!$B$15:$W$358, MATCH('O5 Details by Class &amp; Accounts'!BD$18, 'E2 Allocators'!$B$15:$W$15, 0),FALSE)*$E36)</f>
        <v>0</v>
      </c>
      <c r="BE36" s="1322">
        <f>IF(ISERROR(VLOOKUP(VLOOKUP($A36, 'E4 TB Allocation Details'!$A$18:$L$214, MATCH("Misc ID", 'E4 TB Allocation Details'!$A$18:$L$18, 0),FALSE), 'E2 Allocators'!$B$15:$W$358, MATCH('O5 Details by Class &amp; Accounts'!BE$18, 'E2 Allocators'!$B$15:$W$15, 0),FALSE)*$E36), 0, VLOOKUP(VLOOKUP($A36, 'E4 TB Allocation Details'!$A$18:$L$214, MATCH("Misc ID", 'E4 TB Allocation Details'!$A$18:$L$18, 0),FALSE), 'E2 Allocators'!$B$15:$W$358, MATCH('O5 Details by Class &amp; Accounts'!BE$18, 'E2 Allocators'!$B$15:$W$15, 0),FALSE)*$E36)</f>
        <v>0</v>
      </c>
      <c r="BF36" s="1322">
        <f>IF(ISERROR(VLOOKUP(VLOOKUP($A36, 'E4 TB Allocation Details'!$A$18:$L$214, MATCH("Misc ID", 'E4 TB Allocation Details'!$A$18:$L$18, 0),FALSE), 'E2 Allocators'!$B$15:$W$358, MATCH('O5 Details by Class &amp; Accounts'!BF$18, 'E2 Allocators'!$B$15:$W$15, 0),FALSE)*$E36), 0, VLOOKUP(VLOOKUP($A36, 'E4 TB Allocation Details'!$A$18:$L$214, MATCH("Misc ID", 'E4 TB Allocation Details'!$A$18:$L$18, 0),FALSE), 'E2 Allocators'!$B$15:$W$358, MATCH('O5 Details by Class &amp; Accounts'!BF$18, 'E2 Allocators'!$B$15:$W$15, 0),FALSE)*$E36)</f>
        <v>0</v>
      </c>
      <c r="BG36" s="1322">
        <f>IF(ISERROR(VLOOKUP(VLOOKUP($A36, 'E4 TB Allocation Details'!$A$18:$L$214, MATCH("Misc ID", 'E4 TB Allocation Details'!$A$18:$L$18, 0),FALSE), 'E2 Allocators'!$B$15:$W$358, MATCH('O5 Details by Class &amp; Accounts'!BG$18, 'E2 Allocators'!$B$15:$W$15, 0),FALSE)*$E36), 0, VLOOKUP(VLOOKUP($A36, 'E4 TB Allocation Details'!$A$18:$L$214, MATCH("Misc ID", 'E4 TB Allocation Details'!$A$18:$L$18, 0),FALSE), 'E2 Allocators'!$B$15:$W$358, MATCH('O5 Details by Class &amp; Accounts'!BG$18, 'E2 Allocators'!$B$15:$W$15, 0),FALSE)*$E36)</f>
        <v>0</v>
      </c>
      <c r="BH36" s="1322">
        <f>IF(ISERROR(VLOOKUP(VLOOKUP($A36, 'E4 TB Allocation Details'!$A$18:$L$214, MATCH("Misc ID", 'E4 TB Allocation Details'!$A$18:$L$18, 0),FALSE), 'E2 Allocators'!$B$15:$W$358, MATCH('O5 Details by Class &amp; Accounts'!BH$18, 'E2 Allocators'!$B$15:$W$15, 0),FALSE)*$E36), 0, VLOOKUP(VLOOKUP($A36, 'E4 TB Allocation Details'!$A$18:$L$214, MATCH("Misc ID", 'E4 TB Allocation Details'!$A$18:$L$18, 0),FALSE), 'E2 Allocators'!$B$15:$W$358, MATCH('O5 Details by Class &amp; Accounts'!BH$18, 'E2 Allocators'!$B$15:$W$15, 0),FALSE)*$E36)</f>
        <v>0</v>
      </c>
      <c r="BI36" s="1322">
        <f>IF(ISERROR(VLOOKUP(VLOOKUP($A36, 'E4 TB Allocation Details'!$A$18:$L$214, MATCH("Misc ID", 'E4 TB Allocation Details'!$A$18:$L$18, 0),FALSE), 'E2 Allocators'!$B$15:$W$358, MATCH('O5 Details by Class &amp; Accounts'!BI$18, 'E2 Allocators'!$B$15:$W$15, 0),FALSE)*$E36), 0, VLOOKUP(VLOOKUP($A36, 'E4 TB Allocation Details'!$A$18:$L$214, MATCH("Misc ID", 'E4 TB Allocation Details'!$A$18:$L$18, 0),FALSE), 'E2 Allocators'!$B$15:$W$358, MATCH('O5 Details by Class &amp; Accounts'!BI$18, 'E2 Allocators'!$B$15:$W$15, 0),FALSE)*$E36)</f>
        <v>0</v>
      </c>
      <c r="BJ36" s="1322">
        <f>IF(ISERROR(VLOOKUP(VLOOKUP($A36, 'E4 TB Allocation Details'!$A$18:$L$214, MATCH("Misc ID", 'E4 TB Allocation Details'!$A$18:$L$18, 0),FALSE), 'E2 Allocators'!$B$15:$W$358, MATCH('O5 Details by Class &amp; Accounts'!BJ$18, 'E2 Allocators'!$B$15:$W$15, 0),FALSE)*$E36), 0, VLOOKUP(VLOOKUP($A36, 'E4 TB Allocation Details'!$A$18:$L$214, MATCH("Misc ID", 'E4 TB Allocation Details'!$A$18:$L$18, 0),FALSE), 'E2 Allocators'!$B$15:$W$358, MATCH('O5 Details by Class &amp; Accounts'!BJ$18, 'E2 Allocators'!$B$15:$W$15, 0),FALSE)*$E36)</f>
        <v>0</v>
      </c>
      <c r="BK36" s="1322">
        <f>IF(ISERROR(VLOOKUP(VLOOKUP($A36, 'E4 TB Allocation Details'!$A$18:$L$214, MATCH("Misc ID", 'E4 TB Allocation Details'!$A$18:$L$18, 0),FALSE), 'E2 Allocators'!$B$15:$W$358, MATCH('O5 Details by Class &amp; Accounts'!BK$18, 'E2 Allocators'!$B$15:$W$15, 0),FALSE)*$E36), 0, VLOOKUP(VLOOKUP($A36, 'E4 TB Allocation Details'!$A$18:$L$214, MATCH("Misc ID", 'E4 TB Allocation Details'!$A$18:$L$18, 0),FALSE), 'E2 Allocators'!$B$15:$W$358, MATCH('O5 Details by Class &amp; Accounts'!BK$18, 'E2 Allocators'!$B$15:$W$15, 0),FALSE)*$E36)</f>
        <v>0</v>
      </c>
      <c r="BL36" s="1322">
        <f>IF(ISERROR(VLOOKUP(VLOOKUP($A36, 'E4 TB Allocation Details'!$A$18:$L$214, MATCH("Misc ID", 'E4 TB Allocation Details'!$A$18:$L$18, 0),FALSE), 'E2 Allocators'!$B$15:$W$358, MATCH('O5 Details by Class &amp; Accounts'!BL$18, 'E2 Allocators'!$B$15:$W$15, 0),FALSE)*$E36), 0, VLOOKUP(VLOOKUP($A36, 'E4 TB Allocation Details'!$A$18:$L$214, MATCH("Misc ID", 'E4 TB Allocation Details'!$A$18:$L$18, 0),FALSE), 'E2 Allocators'!$B$15:$W$358, MATCH('O5 Details by Class &amp; Accounts'!BL$18, 'E2 Allocators'!$B$15:$W$15, 0),FALSE)*$E36)</f>
        <v>0</v>
      </c>
      <c r="BM36" s="1322">
        <f>IF(ISERROR(VLOOKUP(VLOOKUP($A36, 'E4 TB Allocation Details'!$A$18:$L$214, MATCH("Misc ID", 'E4 TB Allocation Details'!$A$18:$L$18, 0),FALSE), 'E2 Allocators'!$B$15:$W$358, MATCH('O5 Details by Class &amp; Accounts'!BM$18, 'E2 Allocators'!$B$15:$W$15, 0),FALSE)*$E36), 0, VLOOKUP(VLOOKUP($A36, 'E4 TB Allocation Details'!$A$18:$L$214, MATCH("Misc ID", 'E4 TB Allocation Details'!$A$18:$L$18, 0),FALSE), 'E2 Allocators'!$B$15:$W$358, MATCH('O5 Details by Class &amp; Accounts'!BM$18, 'E2 Allocators'!$B$15:$W$15, 0),FALSE)*$E36)</f>
        <v>0</v>
      </c>
      <c r="BN36" s="1322">
        <f>IF(ISERROR(VLOOKUP(VLOOKUP($A36, 'E4 TB Allocation Details'!$A$18:$L$214, MATCH("Misc ID", 'E4 TB Allocation Details'!$A$18:$L$18, 0),FALSE), 'E2 Allocators'!$B$15:$W$358, MATCH('O5 Details by Class &amp; Accounts'!BN$18, 'E2 Allocators'!$B$15:$W$15, 0),FALSE)*$E36), 0, VLOOKUP(VLOOKUP($A36, 'E4 TB Allocation Details'!$A$18:$L$214, MATCH("Misc ID", 'E4 TB Allocation Details'!$A$18:$L$18, 0),FALSE), 'E2 Allocators'!$B$15:$W$358, MATCH('O5 Details by Class &amp; Accounts'!BN$18, 'E2 Allocators'!$B$15:$W$15, 0),FALSE)*$E36)</f>
        <v>0</v>
      </c>
      <c r="BO36" s="1322">
        <f>IF(ISERROR(VLOOKUP(VLOOKUP($A36, 'E4 TB Allocation Details'!$A$18:$L$214, MATCH("Misc ID", 'E4 TB Allocation Details'!$A$18:$L$18, 0),FALSE), 'E2 Allocators'!$B$15:$W$358, MATCH('O5 Details by Class &amp; Accounts'!BO$18, 'E2 Allocators'!$B$15:$W$15, 0),FALSE)*$E36), 0, VLOOKUP(VLOOKUP($A36, 'E4 TB Allocation Details'!$A$18:$L$214, MATCH("Misc ID", 'E4 TB Allocation Details'!$A$18:$L$18, 0),FALSE), 'E2 Allocators'!$B$15:$W$358, MATCH('O5 Details by Class &amp; Accounts'!BO$18, 'E2 Allocators'!$B$15:$W$15, 0),FALSE)*$E36)</f>
        <v>0</v>
      </c>
      <c r="BP36" s="1322">
        <f>IF(ISERROR(VLOOKUP(VLOOKUP($A36, 'E4 TB Allocation Details'!$A$18:$L$214, MATCH("Misc ID", 'E4 TB Allocation Details'!$A$18:$L$18, 0),FALSE), 'E2 Allocators'!$B$15:$W$358, MATCH('O5 Details by Class &amp; Accounts'!BP$18, 'E2 Allocators'!$B$15:$W$15, 0),FALSE)*$E36), 0, VLOOKUP(VLOOKUP($A36, 'E4 TB Allocation Details'!$A$18:$L$214, MATCH("Misc ID", 'E4 TB Allocation Details'!$A$18:$L$18, 0),FALSE), 'E2 Allocators'!$B$15:$W$358, MATCH('O5 Details by Class &amp; Accounts'!BP$18, 'E2 Allocators'!$B$15:$W$15, 0),FALSE)*$E36)</f>
        <v>0</v>
      </c>
      <c r="BQ36" s="1322">
        <f>IF(ISERROR(VLOOKUP(VLOOKUP($A36, 'E4 TB Allocation Details'!$A$18:$L$214, MATCH("Misc ID", 'E4 TB Allocation Details'!$A$18:$L$18, 0),FALSE), 'E2 Allocators'!$B$15:$W$358, MATCH('O5 Details by Class &amp; Accounts'!BQ$18, 'E2 Allocators'!$B$15:$W$15, 0),FALSE)*$E36), 0, VLOOKUP(VLOOKUP($A36, 'E4 TB Allocation Details'!$A$18:$L$214, MATCH("Misc ID", 'E4 TB Allocation Details'!$A$18:$L$18, 0),FALSE), 'E2 Allocators'!$B$15:$W$358, MATCH('O5 Details by Class &amp; Accounts'!BQ$18, 'E2 Allocators'!$B$15:$W$15, 0),FALSE)*$E36)</f>
        <v>0</v>
      </c>
      <c r="BR36" s="1322">
        <f>IF(ISERROR(VLOOKUP(VLOOKUP($A36, 'E4 TB Allocation Details'!$A$18:$L$214, MATCH("Misc ID", 'E4 TB Allocation Details'!$A$18:$L$18, 0),FALSE), 'E2 Allocators'!$B$15:$W$358, MATCH('O5 Details by Class &amp; Accounts'!BR$18, 'E2 Allocators'!$B$15:$W$15, 0),FALSE)*$E36), 0, VLOOKUP(VLOOKUP($A36, 'E4 TB Allocation Details'!$A$18:$L$214, MATCH("Misc ID", 'E4 TB Allocation Details'!$A$18:$L$18, 0),FALSE), 'E2 Allocators'!$B$15:$W$358, MATCH('O5 Details by Class &amp; Accounts'!BR$18, 'E2 Allocators'!$B$15:$W$15, 0),FALSE)*$E36)</f>
        <v>0</v>
      </c>
      <c r="BS36" s="1322">
        <f>SUM(AY36:BR36)</f>
        <v>0</v>
      </c>
      <c r="BT36" s="1322">
        <f>IF(ISERROR(VLOOKUP(VLOOKUP($A36, 'E4 TB Allocation Details'!$A$18:$L$214, MATCH("A &amp; G ID", 'E4 TB Allocation Details'!$A$18:$L$18, 0),FALSE), 'E2 Allocators'!$B$15:$W$358, MATCH('O5 Details by Class &amp; Accounts'!BT$18, 'E2 Allocators'!$B$15:$W$15, 0),FALSE)*$E36), 0, VLOOKUP(VLOOKUP($A36, 'E4 TB Allocation Details'!$A$18:$L$214, MATCH("A &amp; G ID", 'E4 TB Allocation Details'!$A$18:$L$18, 0),FALSE), 'E2 Allocators'!$B$15:$W$358, MATCH('O5 Details by Class &amp; Accounts'!BT$18, 'E2 Allocators'!$B$15:$W$15, 0),FALSE)*$E36)</f>
        <v>0</v>
      </c>
      <c r="BU36" s="1322">
        <f>IF(ISERROR(VLOOKUP(VLOOKUP($A36, 'E4 TB Allocation Details'!$A$18:$L$214, MATCH("A &amp; G ID", 'E4 TB Allocation Details'!$A$18:$L$18, 0),FALSE), 'E2 Allocators'!$B$15:$W$358, MATCH('O5 Details by Class &amp; Accounts'!BU$18, 'E2 Allocators'!$B$15:$W$15, 0),FALSE)*$E36), 0, VLOOKUP(VLOOKUP($A36, 'E4 TB Allocation Details'!$A$18:$L$214, MATCH("A &amp; G ID", 'E4 TB Allocation Details'!$A$18:$L$18, 0),FALSE), 'E2 Allocators'!$B$15:$W$358, MATCH('O5 Details by Class &amp; Accounts'!BU$18, 'E2 Allocators'!$B$15:$W$15, 0),FALSE)*$E36)</f>
        <v>0</v>
      </c>
      <c r="BV36" s="1322">
        <f>IF(ISERROR(VLOOKUP(VLOOKUP($A36, 'E4 TB Allocation Details'!$A$18:$L$214, MATCH("A &amp; G ID", 'E4 TB Allocation Details'!$A$18:$L$18, 0),FALSE), 'E2 Allocators'!$B$15:$W$358, MATCH('O5 Details by Class &amp; Accounts'!BV$18, 'E2 Allocators'!$B$15:$W$15, 0),FALSE)*$E36), 0, VLOOKUP(VLOOKUP($A36, 'E4 TB Allocation Details'!$A$18:$L$214, MATCH("A &amp; G ID", 'E4 TB Allocation Details'!$A$18:$L$18, 0),FALSE), 'E2 Allocators'!$B$15:$W$358, MATCH('O5 Details by Class &amp; Accounts'!BV$18, 'E2 Allocators'!$B$15:$W$15, 0),FALSE)*$E36)</f>
        <v>0</v>
      </c>
      <c r="BW36" s="1322">
        <f>IF(ISERROR(VLOOKUP(VLOOKUP($A36, 'E4 TB Allocation Details'!$A$18:$L$214, MATCH("A &amp; G ID", 'E4 TB Allocation Details'!$A$18:$L$18, 0),FALSE), 'E2 Allocators'!$B$15:$W$358, MATCH('O5 Details by Class &amp; Accounts'!BW$18, 'E2 Allocators'!$B$15:$W$15, 0),FALSE)*$E36), 0, VLOOKUP(VLOOKUP($A36, 'E4 TB Allocation Details'!$A$18:$L$214, MATCH("A &amp; G ID", 'E4 TB Allocation Details'!$A$18:$L$18, 0),FALSE), 'E2 Allocators'!$B$15:$W$358, MATCH('O5 Details by Class &amp; Accounts'!BW$18, 'E2 Allocators'!$B$15:$W$15, 0),FALSE)*$E36)</f>
        <v>0</v>
      </c>
      <c r="BX36" s="1322">
        <f>IF(ISERROR(VLOOKUP(VLOOKUP($A36, 'E4 TB Allocation Details'!$A$18:$L$214, MATCH("A &amp; G ID", 'E4 TB Allocation Details'!$A$18:$L$18, 0),FALSE), 'E2 Allocators'!$B$15:$W$358, MATCH('O5 Details by Class &amp; Accounts'!BX$18, 'E2 Allocators'!$B$15:$W$15, 0),FALSE)*$E36), 0, VLOOKUP(VLOOKUP($A36, 'E4 TB Allocation Details'!$A$18:$L$214, MATCH("A &amp; G ID", 'E4 TB Allocation Details'!$A$18:$L$18, 0),FALSE), 'E2 Allocators'!$B$15:$W$358, MATCH('O5 Details by Class &amp; Accounts'!BX$18, 'E2 Allocators'!$B$15:$W$15, 0),FALSE)*$E36)</f>
        <v>0</v>
      </c>
      <c r="BY36" s="1322">
        <f>IF(ISERROR(VLOOKUP(VLOOKUP($A36, 'E4 TB Allocation Details'!$A$18:$L$214, MATCH("A &amp; G ID", 'E4 TB Allocation Details'!$A$18:$L$18, 0),FALSE), 'E2 Allocators'!$B$15:$W$358, MATCH('O5 Details by Class &amp; Accounts'!BY$18, 'E2 Allocators'!$B$15:$W$15, 0),FALSE)*$E36), 0, VLOOKUP(VLOOKUP($A36, 'E4 TB Allocation Details'!$A$18:$L$214, MATCH("A &amp; G ID", 'E4 TB Allocation Details'!$A$18:$L$18, 0),FALSE), 'E2 Allocators'!$B$15:$W$358, MATCH('O5 Details by Class &amp; Accounts'!BY$18, 'E2 Allocators'!$B$15:$W$15, 0),FALSE)*$E36)</f>
        <v>0</v>
      </c>
      <c r="BZ36" s="1322">
        <f>IF(ISERROR(VLOOKUP(VLOOKUP($A36, 'E4 TB Allocation Details'!$A$18:$L$214, MATCH("A &amp; G ID", 'E4 TB Allocation Details'!$A$18:$L$18, 0),FALSE), 'E2 Allocators'!$B$15:$W$358, MATCH('O5 Details by Class &amp; Accounts'!BZ$18, 'E2 Allocators'!$B$15:$W$15, 0),FALSE)*$E36), 0, VLOOKUP(VLOOKUP($A36, 'E4 TB Allocation Details'!$A$18:$L$214, MATCH("A &amp; G ID", 'E4 TB Allocation Details'!$A$18:$L$18, 0),FALSE), 'E2 Allocators'!$B$15:$W$358, MATCH('O5 Details by Class &amp; Accounts'!BZ$18, 'E2 Allocators'!$B$15:$W$15, 0),FALSE)*$E36)</f>
        <v>0</v>
      </c>
      <c r="CA36" s="1322">
        <f>IF(ISERROR(VLOOKUP(VLOOKUP($A36, 'E4 TB Allocation Details'!$A$18:$L$214, MATCH("A &amp; G ID", 'E4 TB Allocation Details'!$A$18:$L$18, 0),FALSE), 'E2 Allocators'!$B$15:$W$358, MATCH('O5 Details by Class &amp; Accounts'!CA$18, 'E2 Allocators'!$B$15:$W$15, 0),FALSE)*$E36), 0, VLOOKUP(VLOOKUP($A36, 'E4 TB Allocation Details'!$A$18:$L$214, MATCH("A &amp; G ID", 'E4 TB Allocation Details'!$A$18:$L$18, 0),FALSE), 'E2 Allocators'!$B$15:$W$358, MATCH('O5 Details by Class &amp; Accounts'!CA$18, 'E2 Allocators'!$B$15:$W$15, 0),FALSE)*$E36)</f>
        <v>0</v>
      </c>
      <c r="CB36" s="1322">
        <f>IF(ISERROR(VLOOKUP(VLOOKUP($A36, 'E4 TB Allocation Details'!$A$18:$L$214, MATCH("A &amp; G ID", 'E4 TB Allocation Details'!$A$18:$L$18, 0),FALSE), 'E2 Allocators'!$B$15:$W$358, MATCH('O5 Details by Class &amp; Accounts'!CB$18, 'E2 Allocators'!$B$15:$W$15, 0),FALSE)*$E36), 0, VLOOKUP(VLOOKUP($A36, 'E4 TB Allocation Details'!$A$18:$L$214, MATCH("A &amp; G ID", 'E4 TB Allocation Details'!$A$18:$L$18, 0),FALSE), 'E2 Allocators'!$B$15:$W$358, MATCH('O5 Details by Class &amp; Accounts'!CB$18, 'E2 Allocators'!$B$15:$W$15, 0),FALSE)*$E36)</f>
        <v>0</v>
      </c>
      <c r="CC36" s="1322">
        <f>IF(ISERROR(VLOOKUP(VLOOKUP($A36, 'E4 TB Allocation Details'!$A$18:$L$214, MATCH("A &amp; G ID", 'E4 TB Allocation Details'!$A$18:$L$18, 0),FALSE), 'E2 Allocators'!$B$15:$W$358, MATCH('O5 Details by Class &amp; Accounts'!CC$18, 'E2 Allocators'!$B$15:$W$15, 0),FALSE)*$E36), 0, VLOOKUP(VLOOKUP($A36, 'E4 TB Allocation Details'!$A$18:$L$214, MATCH("A &amp; G ID", 'E4 TB Allocation Details'!$A$18:$L$18, 0),FALSE), 'E2 Allocators'!$B$15:$W$358, MATCH('O5 Details by Class &amp; Accounts'!CC$18, 'E2 Allocators'!$B$15:$W$15, 0),FALSE)*$E36)</f>
        <v>0</v>
      </c>
      <c r="CD36" s="1322">
        <f>IF(ISERROR(VLOOKUP(VLOOKUP($A36, 'E4 TB Allocation Details'!$A$18:$L$214, MATCH("A &amp; G ID", 'E4 TB Allocation Details'!$A$18:$L$18, 0),FALSE), 'E2 Allocators'!$B$15:$W$358, MATCH('O5 Details by Class &amp; Accounts'!CD$18, 'E2 Allocators'!$B$15:$W$15, 0),FALSE)*$E36), 0, VLOOKUP(VLOOKUP($A36, 'E4 TB Allocation Details'!$A$18:$L$214, MATCH("A &amp; G ID", 'E4 TB Allocation Details'!$A$18:$L$18, 0),FALSE), 'E2 Allocators'!$B$15:$W$358, MATCH('O5 Details by Class &amp; Accounts'!CD$18, 'E2 Allocators'!$B$15:$W$15, 0),FALSE)*$E36)</f>
        <v>0</v>
      </c>
      <c r="CE36" s="1322">
        <f>IF(ISERROR(VLOOKUP(VLOOKUP($A36, 'E4 TB Allocation Details'!$A$18:$L$214, MATCH("A &amp; G ID", 'E4 TB Allocation Details'!$A$18:$L$18, 0),FALSE), 'E2 Allocators'!$B$15:$W$358, MATCH('O5 Details by Class &amp; Accounts'!CE$18, 'E2 Allocators'!$B$15:$W$15, 0),FALSE)*$E36), 0, VLOOKUP(VLOOKUP($A36, 'E4 TB Allocation Details'!$A$18:$L$214, MATCH("A &amp; G ID", 'E4 TB Allocation Details'!$A$18:$L$18, 0),FALSE), 'E2 Allocators'!$B$15:$W$358, MATCH('O5 Details by Class &amp; Accounts'!CE$18, 'E2 Allocators'!$B$15:$W$15, 0),FALSE)*$E36)</f>
        <v>0</v>
      </c>
      <c r="CF36" s="1322">
        <f>IF(ISERROR(VLOOKUP(VLOOKUP($A36, 'E4 TB Allocation Details'!$A$18:$L$214, MATCH("A &amp; G ID", 'E4 TB Allocation Details'!$A$18:$L$18, 0),FALSE), 'E2 Allocators'!$B$15:$W$358, MATCH('O5 Details by Class &amp; Accounts'!CF$18, 'E2 Allocators'!$B$15:$W$15, 0),FALSE)*$E36), 0, VLOOKUP(VLOOKUP($A36, 'E4 TB Allocation Details'!$A$18:$L$214, MATCH("A &amp; G ID", 'E4 TB Allocation Details'!$A$18:$L$18, 0),FALSE), 'E2 Allocators'!$B$15:$W$358, MATCH('O5 Details by Class &amp; Accounts'!CF$18, 'E2 Allocators'!$B$15:$W$15, 0),FALSE)*$E36)</f>
        <v>0</v>
      </c>
      <c r="CG36" s="1322">
        <f>IF(ISERROR(VLOOKUP(VLOOKUP($A36, 'E4 TB Allocation Details'!$A$18:$L$214, MATCH("A &amp; G ID", 'E4 TB Allocation Details'!$A$18:$L$18, 0),FALSE), 'E2 Allocators'!$B$15:$W$358, MATCH('O5 Details by Class &amp; Accounts'!CG$18, 'E2 Allocators'!$B$15:$W$15, 0),FALSE)*$E36), 0, VLOOKUP(VLOOKUP($A36, 'E4 TB Allocation Details'!$A$18:$L$214, MATCH("A &amp; G ID", 'E4 TB Allocation Details'!$A$18:$L$18, 0),FALSE), 'E2 Allocators'!$B$15:$W$358, MATCH('O5 Details by Class &amp; Accounts'!CG$18, 'E2 Allocators'!$B$15:$W$15, 0),FALSE)*$E36)</f>
        <v>0</v>
      </c>
      <c r="CH36" s="1322">
        <f>IF(ISERROR(VLOOKUP(VLOOKUP($A36, 'E4 TB Allocation Details'!$A$18:$L$214, MATCH("A &amp; G ID", 'E4 TB Allocation Details'!$A$18:$L$18, 0),FALSE), 'E2 Allocators'!$B$15:$W$358, MATCH('O5 Details by Class &amp; Accounts'!CH$18, 'E2 Allocators'!$B$15:$W$15, 0),FALSE)*$E36), 0, VLOOKUP(VLOOKUP($A36, 'E4 TB Allocation Details'!$A$18:$L$214, MATCH("A &amp; G ID", 'E4 TB Allocation Details'!$A$18:$L$18, 0),FALSE), 'E2 Allocators'!$B$15:$W$358, MATCH('O5 Details by Class &amp; Accounts'!CH$18, 'E2 Allocators'!$B$15:$W$15, 0),FALSE)*$E36)</f>
        <v>0</v>
      </c>
      <c r="CI36" s="1322">
        <f>IF(ISERROR(VLOOKUP(VLOOKUP($A36, 'E4 TB Allocation Details'!$A$18:$L$214, MATCH("A &amp; G ID", 'E4 TB Allocation Details'!$A$18:$L$18, 0),FALSE), 'E2 Allocators'!$B$15:$W$358, MATCH('O5 Details by Class &amp; Accounts'!CI$18, 'E2 Allocators'!$B$15:$W$15, 0),FALSE)*$E36), 0, VLOOKUP(VLOOKUP($A36, 'E4 TB Allocation Details'!$A$18:$L$214, MATCH("A &amp; G ID", 'E4 TB Allocation Details'!$A$18:$L$18, 0),FALSE), 'E2 Allocators'!$B$15:$W$358, MATCH('O5 Details by Class &amp; Accounts'!CI$18, 'E2 Allocators'!$B$15:$W$15, 0),FALSE)*$E36)</f>
        <v>0</v>
      </c>
      <c r="CJ36" s="1322">
        <f>IF(ISERROR(VLOOKUP(VLOOKUP($A36, 'E4 TB Allocation Details'!$A$18:$L$214, MATCH("A &amp; G ID", 'E4 TB Allocation Details'!$A$18:$L$18, 0),FALSE), 'E2 Allocators'!$B$15:$W$358, MATCH('O5 Details by Class &amp; Accounts'!CJ$18, 'E2 Allocators'!$B$15:$W$15, 0),FALSE)*$E36), 0, VLOOKUP(VLOOKUP($A36, 'E4 TB Allocation Details'!$A$18:$L$214, MATCH("A &amp; G ID", 'E4 TB Allocation Details'!$A$18:$L$18, 0),FALSE), 'E2 Allocators'!$B$15:$W$358, MATCH('O5 Details by Class &amp; Accounts'!CJ$18, 'E2 Allocators'!$B$15:$W$15, 0),FALSE)*$E36)</f>
        <v>0</v>
      </c>
      <c r="CK36" s="1322">
        <f>IF(ISERROR(VLOOKUP(VLOOKUP($A36, 'E4 TB Allocation Details'!$A$18:$L$214, MATCH("A &amp; G ID", 'E4 TB Allocation Details'!$A$18:$L$18, 0),FALSE), 'E2 Allocators'!$B$15:$W$358, MATCH('O5 Details by Class &amp; Accounts'!CK$18, 'E2 Allocators'!$B$15:$W$15, 0),FALSE)*$E36), 0, VLOOKUP(VLOOKUP($A36, 'E4 TB Allocation Details'!$A$18:$L$214, MATCH("A &amp; G ID", 'E4 TB Allocation Details'!$A$18:$L$18, 0),FALSE), 'E2 Allocators'!$B$15:$W$358, MATCH('O5 Details by Class &amp; Accounts'!CK$18, 'E2 Allocators'!$B$15:$W$15, 0),FALSE)*$E36)</f>
        <v>0</v>
      </c>
      <c r="CL36" s="1322">
        <f>IF(ISERROR(VLOOKUP(VLOOKUP($A36, 'E4 TB Allocation Details'!$A$18:$L$214, MATCH("A &amp; G ID", 'E4 TB Allocation Details'!$A$18:$L$18, 0),FALSE), 'E2 Allocators'!$B$15:$W$358, MATCH('O5 Details by Class &amp; Accounts'!CL$18, 'E2 Allocators'!$B$15:$W$15, 0),FALSE)*$E36), 0, VLOOKUP(VLOOKUP($A36, 'E4 TB Allocation Details'!$A$18:$L$214, MATCH("A &amp; G ID", 'E4 TB Allocation Details'!$A$18:$L$18, 0),FALSE), 'E2 Allocators'!$B$15:$W$358, MATCH('O5 Details by Class &amp; Accounts'!CL$18, 'E2 Allocators'!$B$15:$W$15, 0),FALSE)*$E36)</f>
        <v>0</v>
      </c>
      <c r="CM36" s="1322">
        <f>IF(ISERROR(VLOOKUP(VLOOKUP($A36, 'E4 TB Allocation Details'!$A$18:$L$214, MATCH("A &amp; G ID", 'E4 TB Allocation Details'!$A$18:$L$18, 0),FALSE), 'E2 Allocators'!$B$15:$W$358, MATCH('O5 Details by Class &amp; Accounts'!CM$18, 'E2 Allocators'!$B$15:$W$15, 0),FALSE)*$E36), 0, VLOOKUP(VLOOKUP($A36, 'E4 TB Allocation Details'!$A$18:$L$214, MATCH("A &amp; G ID", 'E4 TB Allocation Details'!$A$18:$L$18, 0),FALSE), 'E2 Allocators'!$B$15:$W$358, MATCH('O5 Details by Class &amp; Accounts'!CM$18, 'E2 Allocators'!$B$15:$W$15, 0),FALSE)*$E36)</f>
        <v>0</v>
      </c>
      <c r="CN36" s="1322">
        <f>SUM(BT36:CM36)</f>
        <v>0</v>
      </c>
      <c r="CO36" s="1651">
        <f>+E36-AC36-AX36-BS36-CN36</f>
        <v>0</v>
      </c>
      <c r="CQ36" s="1899" t="inlineStr">
        <is>
          <t/>
        </is>
      </c>
    </row>
    <row r="37" spans="1:95" s="64" customFormat="1" ht="25.5" x14ac:dyDescent="0.2">
      <c r="A37" s="1088" t="s">
        <v>1267</v>
      </c>
      <c r="B37" s="1089" t="s">
        <v>1268</v>
      </c>
      <c r="C37" s="1648">
        <f>IF(ISERROR(VLOOKUP($A37,'I3 TB Data'!$A$19:$H$483,MATCH('O5 Details by Class &amp; Accounts'!$C$18, 'I3 TB Data'!$A$19:$H$19,0),0)), 0, VLOOKUP($A37,'I3 TB Data'!$A$19:$H$483,MATCH('O5 Details by Class &amp; Accounts'!$C$18,'I3 TB Data'!$A$19:$H$19,0),0))</f>
        <v>0</v>
      </c>
      <c r="D37" s="1649">
        <f>'I4 BO ASSETS'!E34</f>
        <v>0</v>
      </c>
      <c r="E37" s="1648">
        <f>C37+D37</f>
        <v>0</v>
      </c>
      <c r="F37" s="1650">
        <f>IF(ISERROR(VLOOKUP($A37, 'E1 Categorization'!A33:E124, MATCH("Customer Component", 'E1 Categorization'!$A$33:$E$33,0), 0)), 0, IF(VLOOKUP($A37, 'E1 Categorization'!A33:E124, MATCH("Customer Component", 'E1 Categorization'!$A$33:$E$33,0), 0)=0, 'O5 Details by Class &amp; Accounts'!$E37, IF(AND(VLOOKUP($A37, 'E1 Categorization'!A33:E124, MATCH("Customer Component", 'E1 Categorization'!$A$33:$E$33,0), 0) &gt;0, VLOOKUP($A37, 'E1 Categorization'!A33:E124, MATCH("Customer Component", 'E1 Categorization'!$A$33:$E$33,0), 0)&lt;1), 'O5 Details by Class &amp; Accounts'!$E37*(1-VLOOKUP($A37, 'E1 Categorization'!A33:E124, MATCH("Customer Component", 'E1 Categorization'!$A$33:$E$33,0), 0)), 0)))</f>
        <v>0</v>
      </c>
      <c r="G37" s="1650">
        <f>IF(ISERROR(VLOOKUP($A37, 'E1 Categorization'!A33:E124, MATCH("Customer Component", 'E1 Categorization'!$A$33:$E$33,0), 0)),0, IF(VLOOKUP($A37, 'E1 Categorization'!A33:E124, MATCH("Customer Component", 'E1 Categorization'!$A$33:$E$33,0), 0)=0, 0, IF(AND(VLOOKUP($A37, 'E1 Categorization'!A33:E124, MATCH("Customer Component", 'E1 Categorization'!$A$33:$E$33,0), 0) &gt;0, VLOOKUP($A37, 'E1 Categorization'!A33:E124, MATCH("Customer Component", 'E1 Categorization'!$A$33:$E$33,0), 0)&lt;1), 'O5 Details by Class &amp; Accounts'!$E37*(VLOOKUP($A37, 'E1 Categorization'!A33:E124, MATCH("Customer Component", 'E1 Categorization'!$A$33:$E$33,0), 0)), 'O5 Details by Class &amp; Accounts'!$E37)))</f>
        <v>0</v>
      </c>
      <c r="H37" s="1322">
        <f>F37+G37</f>
        <v>0</v>
      </c>
      <c r="I37" s="1322">
        <f>IF(ISERROR(VLOOKUP(VLOOKUP($A37, 'E4 TB Allocation Details'!$A$18:$L$214, MATCH("Demand ID", 'E4 TB Allocation Details'!$A$18:$L$18, 0),FALSE), 'E2 Allocators'!$B$15:$W$358, MATCH('O5 Details by Class &amp; Accounts'!I$18, 'E2 Allocators'!$B$15:$W$15, 0),FALSE)*$F37), 0, VLOOKUP(VLOOKUP($A37, 'E4 TB Allocation Details'!$A$18:$L$214, MATCH("Demand ID", 'E4 TB Allocation Details'!$A$18:$L$18, 0),FALSE), 'E2 Allocators'!$B$15:$W$358, MATCH('O5 Details by Class &amp; Accounts'!I$18, 'E2 Allocators'!$B$15:$W$15, 0),FALSE)*$F37)</f>
        <v>0</v>
      </c>
      <c r="J37" s="1322">
        <f>IF(ISERROR(VLOOKUP(VLOOKUP($A37, 'E4 TB Allocation Details'!$A$18:$L$214, MATCH("Demand ID", 'E4 TB Allocation Details'!$A$18:$L$18, 0),FALSE), 'E2 Allocators'!$B$15:$W$358, MATCH('O5 Details by Class &amp; Accounts'!J$18, 'E2 Allocators'!$B$15:$W$15, 0),FALSE)*$F37), 0, VLOOKUP(VLOOKUP($A37, 'E4 TB Allocation Details'!$A$18:$L$214, MATCH("Demand ID", 'E4 TB Allocation Details'!$A$18:$L$18, 0),FALSE), 'E2 Allocators'!$B$15:$W$358, MATCH('O5 Details by Class &amp; Accounts'!J$18, 'E2 Allocators'!$B$15:$W$15, 0),FALSE)*$F37)</f>
        <v>0</v>
      </c>
      <c r="K37" s="1322">
        <f>IF(ISERROR(VLOOKUP(VLOOKUP($A37, 'E4 TB Allocation Details'!$A$18:$L$214, MATCH("Demand ID", 'E4 TB Allocation Details'!$A$18:$L$18, 0),FALSE), 'E2 Allocators'!$B$15:$W$358, MATCH('O5 Details by Class &amp; Accounts'!K$18, 'E2 Allocators'!$B$15:$W$15, 0),FALSE)*$F37), 0, VLOOKUP(VLOOKUP($A37, 'E4 TB Allocation Details'!$A$18:$L$214, MATCH("Demand ID", 'E4 TB Allocation Details'!$A$18:$L$18, 0),FALSE), 'E2 Allocators'!$B$15:$W$358, MATCH('O5 Details by Class &amp; Accounts'!K$18, 'E2 Allocators'!$B$15:$W$15, 0),FALSE)*$F37)</f>
        <v>0</v>
      </c>
      <c r="L37" s="1322">
        <f>IF(ISERROR(VLOOKUP(VLOOKUP($A37, 'E4 TB Allocation Details'!$A$18:$L$214, MATCH("Demand ID", 'E4 TB Allocation Details'!$A$18:$L$18, 0),FALSE), 'E2 Allocators'!$B$15:$W$358, MATCH('O5 Details by Class &amp; Accounts'!L$18, 'E2 Allocators'!$B$15:$W$15, 0),FALSE)*$F37), 0, VLOOKUP(VLOOKUP($A37, 'E4 TB Allocation Details'!$A$18:$L$214, MATCH("Demand ID", 'E4 TB Allocation Details'!$A$18:$L$18, 0),FALSE), 'E2 Allocators'!$B$15:$W$358, MATCH('O5 Details by Class &amp; Accounts'!L$18, 'E2 Allocators'!$B$15:$W$15, 0),FALSE)*$F37)</f>
        <v>0</v>
      </c>
      <c r="M37" s="1322">
        <f>IF(ISERROR(VLOOKUP(VLOOKUP($A37, 'E4 TB Allocation Details'!$A$18:$L$214, MATCH("Demand ID", 'E4 TB Allocation Details'!$A$18:$L$18, 0),FALSE), 'E2 Allocators'!$B$15:$W$358, MATCH('O5 Details by Class &amp; Accounts'!M$18, 'E2 Allocators'!$B$15:$W$15, 0),FALSE)*$F37), 0, VLOOKUP(VLOOKUP($A37, 'E4 TB Allocation Details'!$A$18:$L$214, MATCH("Demand ID", 'E4 TB Allocation Details'!$A$18:$L$18, 0),FALSE), 'E2 Allocators'!$B$15:$W$358, MATCH('O5 Details by Class &amp; Accounts'!M$18, 'E2 Allocators'!$B$15:$W$15, 0),FALSE)*$F37)</f>
        <v>0</v>
      </c>
      <c r="N37" s="1322">
        <f>IF(ISERROR(VLOOKUP(VLOOKUP($A37, 'E4 TB Allocation Details'!$A$18:$L$214, MATCH("Demand ID", 'E4 TB Allocation Details'!$A$18:$L$18, 0),FALSE), 'E2 Allocators'!$B$15:$W$358, MATCH('O5 Details by Class &amp; Accounts'!N$18, 'E2 Allocators'!$B$15:$W$15, 0),FALSE)*$F37), 0, VLOOKUP(VLOOKUP($A37, 'E4 TB Allocation Details'!$A$18:$L$214, MATCH("Demand ID", 'E4 TB Allocation Details'!$A$18:$L$18, 0),FALSE), 'E2 Allocators'!$B$15:$W$358, MATCH('O5 Details by Class &amp; Accounts'!N$18, 'E2 Allocators'!$B$15:$W$15, 0),FALSE)*$F37)</f>
        <v>0</v>
      </c>
      <c r="O37" s="1322">
        <f>IF(ISERROR(VLOOKUP(VLOOKUP($A37, 'E4 TB Allocation Details'!$A$18:$L$214, MATCH("Demand ID", 'E4 TB Allocation Details'!$A$18:$L$18, 0),FALSE), 'E2 Allocators'!$B$15:$W$358, MATCH('O5 Details by Class &amp; Accounts'!O$18, 'E2 Allocators'!$B$15:$W$15, 0),FALSE)*$F37), 0, VLOOKUP(VLOOKUP($A37, 'E4 TB Allocation Details'!$A$18:$L$214, MATCH("Demand ID", 'E4 TB Allocation Details'!$A$18:$L$18, 0),FALSE), 'E2 Allocators'!$B$15:$W$358, MATCH('O5 Details by Class &amp; Accounts'!O$18, 'E2 Allocators'!$B$15:$W$15, 0),FALSE)*$F37)</f>
        <v>0</v>
      </c>
      <c r="P37" s="1322">
        <f>IF(ISERROR(VLOOKUP(VLOOKUP($A37, 'E4 TB Allocation Details'!$A$18:$L$214, MATCH("Demand ID", 'E4 TB Allocation Details'!$A$18:$L$18, 0),FALSE), 'E2 Allocators'!$B$15:$W$358, MATCH('O5 Details by Class &amp; Accounts'!P$18, 'E2 Allocators'!$B$15:$W$15, 0),FALSE)*$F37), 0, VLOOKUP(VLOOKUP($A37, 'E4 TB Allocation Details'!$A$18:$L$214, MATCH("Demand ID", 'E4 TB Allocation Details'!$A$18:$L$18, 0),FALSE), 'E2 Allocators'!$B$15:$W$358, MATCH('O5 Details by Class &amp; Accounts'!P$18, 'E2 Allocators'!$B$15:$W$15, 0),FALSE)*$F37)</f>
        <v>0</v>
      </c>
      <c r="Q37" s="1322">
        <f>IF(ISERROR(VLOOKUP(VLOOKUP($A37, 'E4 TB Allocation Details'!$A$18:$L$214, MATCH("Demand ID", 'E4 TB Allocation Details'!$A$18:$L$18, 0),FALSE), 'E2 Allocators'!$B$15:$W$358, MATCH('O5 Details by Class &amp; Accounts'!Q$18, 'E2 Allocators'!$B$15:$W$15, 0),FALSE)*$F37), 0, VLOOKUP(VLOOKUP($A37, 'E4 TB Allocation Details'!$A$18:$L$214, MATCH("Demand ID", 'E4 TB Allocation Details'!$A$18:$L$18, 0),FALSE), 'E2 Allocators'!$B$15:$W$358, MATCH('O5 Details by Class &amp; Accounts'!Q$18, 'E2 Allocators'!$B$15:$W$15, 0),FALSE)*$F37)</f>
        <v>0</v>
      </c>
      <c r="R37" s="1322">
        <f>IF(ISERROR(VLOOKUP(VLOOKUP($A37, 'E4 TB Allocation Details'!$A$18:$L$214, MATCH("Demand ID", 'E4 TB Allocation Details'!$A$18:$L$18, 0),FALSE), 'E2 Allocators'!$B$15:$W$358, MATCH('O5 Details by Class &amp; Accounts'!R$18, 'E2 Allocators'!$B$15:$W$15, 0),FALSE)*$F37), 0, VLOOKUP(VLOOKUP($A37, 'E4 TB Allocation Details'!$A$18:$L$214, MATCH("Demand ID", 'E4 TB Allocation Details'!$A$18:$L$18, 0),FALSE), 'E2 Allocators'!$B$15:$W$358, MATCH('O5 Details by Class &amp; Accounts'!R$18, 'E2 Allocators'!$B$15:$W$15, 0),FALSE)*$F37)</f>
        <v>0</v>
      </c>
      <c r="S37" s="1322">
        <f>IF(ISERROR(VLOOKUP(VLOOKUP($A37, 'E4 TB Allocation Details'!$A$18:$L$214, MATCH("Demand ID", 'E4 TB Allocation Details'!$A$18:$L$18, 0),FALSE), 'E2 Allocators'!$B$15:$W$358, MATCH('O5 Details by Class &amp; Accounts'!S$18, 'E2 Allocators'!$B$15:$W$15, 0),FALSE)*$F37), 0, VLOOKUP(VLOOKUP($A37, 'E4 TB Allocation Details'!$A$18:$L$214, MATCH("Demand ID", 'E4 TB Allocation Details'!$A$18:$L$18, 0),FALSE), 'E2 Allocators'!$B$15:$W$358, MATCH('O5 Details by Class &amp; Accounts'!S$18, 'E2 Allocators'!$B$15:$W$15, 0),FALSE)*$F37)</f>
        <v>0</v>
      </c>
      <c r="T37" s="1322">
        <f>IF(ISERROR(VLOOKUP(VLOOKUP($A37, 'E4 TB Allocation Details'!$A$18:$L$214, MATCH("Demand ID", 'E4 TB Allocation Details'!$A$18:$L$18, 0),FALSE), 'E2 Allocators'!$B$15:$W$358, MATCH('O5 Details by Class &amp; Accounts'!T$18, 'E2 Allocators'!$B$15:$W$15, 0),FALSE)*$F37), 0, VLOOKUP(VLOOKUP($A37, 'E4 TB Allocation Details'!$A$18:$L$214, MATCH("Demand ID", 'E4 TB Allocation Details'!$A$18:$L$18, 0),FALSE), 'E2 Allocators'!$B$15:$W$358, MATCH('O5 Details by Class &amp; Accounts'!T$18, 'E2 Allocators'!$B$15:$W$15, 0),FALSE)*$F37)</f>
        <v>0</v>
      </c>
      <c r="U37" s="1322">
        <f>IF(ISERROR(VLOOKUP(VLOOKUP($A37, 'E4 TB Allocation Details'!$A$18:$L$214, MATCH("Demand ID", 'E4 TB Allocation Details'!$A$18:$L$18, 0),FALSE), 'E2 Allocators'!$B$15:$W$358, MATCH('O5 Details by Class &amp; Accounts'!U$18, 'E2 Allocators'!$B$15:$W$15, 0),FALSE)*$F37), 0, VLOOKUP(VLOOKUP($A37, 'E4 TB Allocation Details'!$A$18:$L$214, MATCH("Demand ID", 'E4 TB Allocation Details'!$A$18:$L$18, 0),FALSE), 'E2 Allocators'!$B$15:$W$358, MATCH('O5 Details by Class &amp; Accounts'!U$18, 'E2 Allocators'!$B$15:$W$15, 0),FALSE)*$F37)</f>
        <v>0</v>
      </c>
      <c r="V37" s="1322">
        <f>IF(ISERROR(VLOOKUP(VLOOKUP($A37, 'E4 TB Allocation Details'!$A$18:$L$214, MATCH("Demand ID", 'E4 TB Allocation Details'!$A$18:$L$18, 0),FALSE), 'E2 Allocators'!$B$15:$W$358, MATCH('O5 Details by Class &amp; Accounts'!V$18, 'E2 Allocators'!$B$15:$W$15, 0),FALSE)*$F37), 0, VLOOKUP(VLOOKUP($A37, 'E4 TB Allocation Details'!$A$18:$L$214, MATCH("Demand ID", 'E4 TB Allocation Details'!$A$18:$L$18, 0),FALSE), 'E2 Allocators'!$B$15:$W$358, MATCH('O5 Details by Class &amp; Accounts'!V$18, 'E2 Allocators'!$B$15:$W$15, 0),FALSE)*$F37)</f>
        <v>0</v>
      </c>
      <c r="W37" s="1322">
        <f>IF(ISERROR(VLOOKUP(VLOOKUP($A37, 'E4 TB Allocation Details'!$A$18:$L$214, MATCH("Demand ID", 'E4 TB Allocation Details'!$A$18:$L$18, 0),FALSE), 'E2 Allocators'!$B$15:$W$358, MATCH('O5 Details by Class &amp; Accounts'!W$18, 'E2 Allocators'!$B$15:$W$15, 0),FALSE)*$F37), 0, VLOOKUP(VLOOKUP($A37, 'E4 TB Allocation Details'!$A$18:$L$214, MATCH("Demand ID", 'E4 TB Allocation Details'!$A$18:$L$18, 0),FALSE), 'E2 Allocators'!$B$15:$W$358, MATCH('O5 Details by Class &amp; Accounts'!W$18, 'E2 Allocators'!$B$15:$W$15, 0),FALSE)*$F37)</f>
        <v>0</v>
      </c>
      <c r="X37" s="1322">
        <f>IF(ISERROR(VLOOKUP(VLOOKUP($A37, 'E4 TB Allocation Details'!$A$18:$L$214, MATCH("Demand ID", 'E4 TB Allocation Details'!$A$18:$L$18, 0),FALSE), 'E2 Allocators'!$B$15:$W$358, MATCH('O5 Details by Class &amp; Accounts'!X$18, 'E2 Allocators'!$B$15:$W$15, 0),FALSE)*$F37), 0, VLOOKUP(VLOOKUP($A37, 'E4 TB Allocation Details'!$A$18:$L$214, MATCH("Demand ID", 'E4 TB Allocation Details'!$A$18:$L$18, 0),FALSE), 'E2 Allocators'!$B$15:$W$358, MATCH('O5 Details by Class &amp; Accounts'!X$18, 'E2 Allocators'!$B$15:$W$15, 0),FALSE)*$F37)</f>
        <v>0</v>
      </c>
      <c r="Y37" s="1322">
        <f>IF(ISERROR(VLOOKUP(VLOOKUP($A37, 'E4 TB Allocation Details'!$A$18:$L$214, MATCH("Demand ID", 'E4 TB Allocation Details'!$A$18:$L$18, 0),FALSE), 'E2 Allocators'!$B$15:$W$358, MATCH('O5 Details by Class &amp; Accounts'!Y$18, 'E2 Allocators'!$B$15:$W$15, 0),FALSE)*$F37), 0, VLOOKUP(VLOOKUP($A37, 'E4 TB Allocation Details'!$A$18:$L$214, MATCH("Demand ID", 'E4 TB Allocation Details'!$A$18:$L$18, 0),FALSE), 'E2 Allocators'!$B$15:$W$358, MATCH('O5 Details by Class &amp; Accounts'!Y$18, 'E2 Allocators'!$B$15:$W$15, 0),FALSE)*$F37)</f>
        <v>0</v>
      </c>
      <c r="Z37" s="1322">
        <f>IF(ISERROR(VLOOKUP(VLOOKUP($A37, 'E4 TB Allocation Details'!$A$18:$L$214, MATCH("Demand ID", 'E4 TB Allocation Details'!$A$18:$L$18, 0),FALSE), 'E2 Allocators'!$B$15:$W$358, MATCH('O5 Details by Class &amp; Accounts'!Z$18, 'E2 Allocators'!$B$15:$W$15, 0),FALSE)*$F37), 0, VLOOKUP(VLOOKUP($A37, 'E4 TB Allocation Details'!$A$18:$L$214, MATCH("Demand ID", 'E4 TB Allocation Details'!$A$18:$L$18, 0),FALSE), 'E2 Allocators'!$B$15:$W$358, MATCH('O5 Details by Class &amp; Accounts'!Z$18, 'E2 Allocators'!$B$15:$W$15, 0),FALSE)*$F37)</f>
        <v>0</v>
      </c>
      <c r="AA37" s="1322">
        <f>IF(ISERROR(VLOOKUP(VLOOKUP($A37, 'E4 TB Allocation Details'!$A$18:$L$214, MATCH("Demand ID", 'E4 TB Allocation Details'!$A$18:$L$18, 0),FALSE), 'E2 Allocators'!$B$15:$W$358, MATCH('O5 Details by Class &amp; Accounts'!AA$18, 'E2 Allocators'!$B$15:$W$15, 0),FALSE)*$F37), 0, VLOOKUP(VLOOKUP($A37, 'E4 TB Allocation Details'!$A$18:$L$214, MATCH("Demand ID", 'E4 TB Allocation Details'!$A$18:$L$18, 0),FALSE), 'E2 Allocators'!$B$15:$W$358, MATCH('O5 Details by Class &amp; Accounts'!AA$18, 'E2 Allocators'!$B$15:$W$15, 0),FALSE)*$F37)</f>
        <v>0</v>
      </c>
      <c r="AB37" s="1322">
        <f>IF(ISERROR(VLOOKUP(VLOOKUP($A37, 'E4 TB Allocation Details'!$A$18:$L$214, MATCH("Demand ID", 'E4 TB Allocation Details'!$A$18:$L$18, 0),FALSE), 'E2 Allocators'!$B$15:$W$358, MATCH('O5 Details by Class &amp; Accounts'!AB$18, 'E2 Allocators'!$B$15:$W$15, 0),FALSE)*$F37), 0, VLOOKUP(VLOOKUP($A37, 'E4 TB Allocation Details'!$A$18:$L$214, MATCH("Demand ID", 'E4 TB Allocation Details'!$A$18:$L$18, 0),FALSE), 'E2 Allocators'!$B$15:$W$358, MATCH('O5 Details by Class &amp; Accounts'!AB$18, 'E2 Allocators'!$B$15:$W$15, 0),FALSE)*$F37)</f>
        <v>0</v>
      </c>
      <c r="AC37" s="1322">
        <f>SUM(I37:AB37)</f>
        <v>0</v>
      </c>
      <c r="AD37" s="1322">
        <f>IF(ISERROR(VLOOKUP(VLOOKUP($A37, 'E4 TB Allocation Details'!$A$18:$L$214, MATCH("Customer ID", 'E4 TB Allocation Details'!$A$18:$L$18, 0),FALSE), 'E2 Allocators'!$B$15:$W$358, MATCH('O5 Details by Class &amp; Accounts'!AD$18, 'E2 Allocators'!$B$15:$W$15, 0),FALSE)*$G37), 0, VLOOKUP(VLOOKUP($A37, 'E4 TB Allocation Details'!$A$18:$L$214, MATCH("Customer ID", 'E4 TB Allocation Details'!$A$18:$L$18, 0),FALSE), 'E2 Allocators'!$B$15:$W$358, MATCH('O5 Details by Class &amp; Accounts'!AD$18, 'E2 Allocators'!$B$15:$W$15, 0),FALSE)*$G37)</f>
        <v>0</v>
      </c>
      <c r="AE37" s="1322">
        <f>IF(ISERROR(VLOOKUP(VLOOKUP($A37, 'E4 TB Allocation Details'!$A$18:$L$214, MATCH("Customer ID", 'E4 TB Allocation Details'!$A$18:$L$18, 0),FALSE), 'E2 Allocators'!$B$15:$W$358, MATCH('O5 Details by Class &amp; Accounts'!AE$18, 'E2 Allocators'!$B$15:$W$15, 0),FALSE)*$G37), 0, VLOOKUP(VLOOKUP($A37, 'E4 TB Allocation Details'!$A$18:$L$214, MATCH("Customer ID", 'E4 TB Allocation Details'!$A$18:$L$18, 0),FALSE), 'E2 Allocators'!$B$15:$W$358, MATCH('O5 Details by Class &amp; Accounts'!AE$18, 'E2 Allocators'!$B$15:$W$15, 0),FALSE)*$G37)</f>
        <v>0</v>
      </c>
      <c r="AF37" s="1322">
        <f>IF(ISERROR(VLOOKUP(VLOOKUP($A37, 'E4 TB Allocation Details'!$A$18:$L$214, MATCH("Customer ID", 'E4 TB Allocation Details'!$A$18:$L$18, 0),FALSE), 'E2 Allocators'!$B$15:$W$358, MATCH('O5 Details by Class &amp; Accounts'!AF$18, 'E2 Allocators'!$B$15:$W$15, 0),FALSE)*$G37), 0, VLOOKUP(VLOOKUP($A37, 'E4 TB Allocation Details'!$A$18:$L$214, MATCH("Customer ID", 'E4 TB Allocation Details'!$A$18:$L$18, 0),FALSE), 'E2 Allocators'!$B$15:$W$358, MATCH('O5 Details by Class &amp; Accounts'!AF$18, 'E2 Allocators'!$B$15:$W$15, 0),FALSE)*$G37)</f>
        <v>0</v>
      </c>
      <c r="AG37" s="1322">
        <f>IF(ISERROR(VLOOKUP(VLOOKUP($A37, 'E4 TB Allocation Details'!$A$18:$L$214, MATCH("Customer ID", 'E4 TB Allocation Details'!$A$18:$L$18, 0),FALSE), 'E2 Allocators'!$B$15:$W$358, MATCH('O5 Details by Class &amp; Accounts'!AG$18, 'E2 Allocators'!$B$15:$W$15, 0),FALSE)*$G37), 0, VLOOKUP(VLOOKUP($A37, 'E4 TB Allocation Details'!$A$18:$L$214, MATCH("Customer ID", 'E4 TB Allocation Details'!$A$18:$L$18, 0),FALSE), 'E2 Allocators'!$B$15:$W$358, MATCH('O5 Details by Class &amp; Accounts'!AG$18, 'E2 Allocators'!$B$15:$W$15, 0),FALSE)*$G37)</f>
        <v>0</v>
      </c>
      <c r="AH37" s="1322">
        <f>IF(ISERROR(VLOOKUP(VLOOKUP($A37, 'E4 TB Allocation Details'!$A$18:$L$214, MATCH("Customer ID", 'E4 TB Allocation Details'!$A$18:$L$18, 0),FALSE), 'E2 Allocators'!$B$15:$W$358, MATCH('O5 Details by Class &amp; Accounts'!AH$18, 'E2 Allocators'!$B$15:$W$15, 0),FALSE)*$G37), 0, VLOOKUP(VLOOKUP($A37, 'E4 TB Allocation Details'!$A$18:$L$214, MATCH("Customer ID", 'E4 TB Allocation Details'!$A$18:$L$18, 0),FALSE), 'E2 Allocators'!$B$15:$W$358, MATCH('O5 Details by Class &amp; Accounts'!AH$18, 'E2 Allocators'!$B$15:$W$15, 0),FALSE)*$G37)</f>
        <v>0</v>
      </c>
      <c r="AI37" s="1322">
        <f>IF(ISERROR(VLOOKUP(VLOOKUP($A37, 'E4 TB Allocation Details'!$A$18:$L$214, MATCH("Customer ID", 'E4 TB Allocation Details'!$A$18:$L$18, 0),FALSE), 'E2 Allocators'!$B$15:$W$358, MATCH('O5 Details by Class &amp; Accounts'!AI$18, 'E2 Allocators'!$B$15:$W$15, 0),FALSE)*$G37), 0, VLOOKUP(VLOOKUP($A37, 'E4 TB Allocation Details'!$A$18:$L$214, MATCH("Customer ID", 'E4 TB Allocation Details'!$A$18:$L$18, 0),FALSE), 'E2 Allocators'!$B$15:$W$358, MATCH('O5 Details by Class &amp; Accounts'!AI$18, 'E2 Allocators'!$B$15:$W$15, 0),FALSE)*$G37)</f>
        <v>0</v>
      </c>
      <c r="AJ37" s="1322">
        <f>IF(ISERROR(VLOOKUP(VLOOKUP($A37, 'E4 TB Allocation Details'!$A$18:$L$214, MATCH("Customer ID", 'E4 TB Allocation Details'!$A$18:$L$18, 0),FALSE), 'E2 Allocators'!$B$15:$W$358, MATCH('O5 Details by Class &amp; Accounts'!AJ$18, 'E2 Allocators'!$B$15:$W$15, 0),FALSE)*$G37), 0, VLOOKUP(VLOOKUP($A37, 'E4 TB Allocation Details'!$A$18:$L$214, MATCH("Customer ID", 'E4 TB Allocation Details'!$A$18:$L$18, 0),FALSE), 'E2 Allocators'!$B$15:$W$358, MATCH('O5 Details by Class &amp; Accounts'!AJ$18, 'E2 Allocators'!$B$15:$W$15, 0),FALSE)*$G37)</f>
        <v>0</v>
      </c>
      <c r="AK37" s="1322">
        <f>IF(ISERROR(VLOOKUP(VLOOKUP($A37, 'E4 TB Allocation Details'!$A$18:$L$214, MATCH("Customer ID", 'E4 TB Allocation Details'!$A$18:$L$18, 0),FALSE), 'E2 Allocators'!$B$15:$W$358, MATCH('O5 Details by Class &amp; Accounts'!AK$18, 'E2 Allocators'!$B$15:$W$15, 0),FALSE)*$G37), 0, VLOOKUP(VLOOKUP($A37, 'E4 TB Allocation Details'!$A$18:$L$214, MATCH("Customer ID", 'E4 TB Allocation Details'!$A$18:$L$18, 0),FALSE), 'E2 Allocators'!$B$15:$W$358, MATCH('O5 Details by Class &amp; Accounts'!AK$18, 'E2 Allocators'!$B$15:$W$15, 0),FALSE)*$G37)</f>
        <v>0</v>
      </c>
      <c r="AL37" s="1322">
        <f>IF(ISERROR(VLOOKUP(VLOOKUP($A37, 'E4 TB Allocation Details'!$A$18:$L$214, MATCH("Customer ID", 'E4 TB Allocation Details'!$A$18:$L$18, 0),FALSE), 'E2 Allocators'!$B$15:$W$358, MATCH('O5 Details by Class &amp; Accounts'!AL$18, 'E2 Allocators'!$B$15:$W$15, 0),FALSE)*$G37), 0, VLOOKUP(VLOOKUP($A37, 'E4 TB Allocation Details'!$A$18:$L$214, MATCH("Customer ID", 'E4 TB Allocation Details'!$A$18:$L$18, 0),FALSE), 'E2 Allocators'!$B$15:$W$358, MATCH('O5 Details by Class &amp; Accounts'!AL$18, 'E2 Allocators'!$B$15:$W$15, 0),FALSE)*$G37)</f>
        <v>0</v>
      </c>
      <c r="AM37" s="1322">
        <f>IF(ISERROR(VLOOKUP(VLOOKUP($A37, 'E4 TB Allocation Details'!$A$18:$L$214, MATCH("Customer ID", 'E4 TB Allocation Details'!$A$18:$L$18, 0),FALSE), 'E2 Allocators'!$B$15:$W$358, MATCH('O5 Details by Class &amp; Accounts'!AM$18, 'E2 Allocators'!$B$15:$W$15, 0),FALSE)*$G37), 0, VLOOKUP(VLOOKUP($A37, 'E4 TB Allocation Details'!$A$18:$L$214, MATCH("Customer ID", 'E4 TB Allocation Details'!$A$18:$L$18, 0),FALSE), 'E2 Allocators'!$B$15:$W$358, MATCH('O5 Details by Class &amp; Accounts'!AM$18, 'E2 Allocators'!$B$15:$W$15, 0),FALSE)*$G37)</f>
        <v>0</v>
      </c>
      <c r="AN37" s="1322">
        <f>IF(ISERROR(VLOOKUP(VLOOKUP($A37, 'E4 TB Allocation Details'!$A$18:$L$214, MATCH("Customer ID", 'E4 TB Allocation Details'!$A$18:$L$18, 0),FALSE), 'E2 Allocators'!$B$15:$W$358, MATCH('O5 Details by Class &amp; Accounts'!AN$18, 'E2 Allocators'!$B$15:$W$15, 0),FALSE)*$G37), 0, VLOOKUP(VLOOKUP($A37, 'E4 TB Allocation Details'!$A$18:$L$214, MATCH("Customer ID", 'E4 TB Allocation Details'!$A$18:$L$18, 0),FALSE), 'E2 Allocators'!$B$15:$W$358, MATCH('O5 Details by Class &amp; Accounts'!AN$18, 'E2 Allocators'!$B$15:$W$15, 0),FALSE)*$G37)</f>
        <v>0</v>
      </c>
      <c r="AO37" s="1322">
        <f>IF(ISERROR(VLOOKUP(VLOOKUP($A37, 'E4 TB Allocation Details'!$A$18:$L$214, MATCH("Customer ID", 'E4 TB Allocation Details'!$A$18:$L$18, 0),FALSE), 'E2 Allocators'!$B$15:$W$358, MATCH('O5 Details by Class &amp; Accounts'!AO$18, 'E2 Allocators'!$B$15:$W$15, 0),FALSE)*$G37), 0, VLOOKUP(VLOOKUP($A37, 'E4 TB Allocation Details'!$A$18:$L$214, MATCH("Customer ID", 'E4 TB Allocation Details'!$A$18:$L$18, 0),FALSE), 'E2 Allocators'!$B$15:$W$358, MATCH('O5 Details by Class &amp; Accounts'!AO$18, 'E2 Allocators'!$B$15:$W$15, 0),FALSE)*$G37)</f>
        <v>0</v>
      </c>
      <c r="AP37" s="1322">
        <f>IF(ISERROR(VLOOKUP(VLOOKUP($A37, 'E4 TB Allocation Details'!$A$18:$L$214, MATCH("Customer ID", 'E4 TB Allocation Details'!$A$18:$L$18, 0),FALSE), 'E2 Allocators'!$B$15:$W$358, MATCH('O5 Details by Class &amp; Accounts'!AP$18, 'E2 Allocators'!$B$15:$W$15, 0),FALSE)*$G37), 0, VLOOKUP(VLOOKUP($A37, 'E4 TB Allocation Details'!$A$18:$L$214, MATCH("Customer ID", 'E4 TB Allocation Details'!$A$18:$L$18, 0),FALSE), 'E2 Allocators'!$B$15:$W$358, MATCH('O5 Details by Class &amp; Accounts'!AP$18, 'E2 Allocators'!$B$15:$W$15, 0),FALSE)*$G37)</f>
        <v>0</v>
      </c>
      <c r="AQ37" s="1322">
        <f>IF(ISERROR(VLOOKUP(VLOOKUP($A37, 'E4 TB Allocation Details'!$A$18:$L$214, MATCH("Customer ID", 'E4 TB Allocation Details'!$A$18:$L$18, 0),FALSE), 'E2 Allocators'!$B$15:$W$358, MATCH('O5 Details by Class &amp; Accounts'!AQ$18, 'E2 Allocators'!$B$15:$W$15, 0),FALSE)*$G37), 0, VLOOKUP(VLOOKUP($A37, 'E4 TB Allocation Details'!$A$18:$L$214, MATCH("Customer ID", 'E4 TB Allocation Details'!$A$18:$L$18, 0),FALSE), 'E2 Allocators'!$B$15:$W$358, MATCH('O5 Details by Class &amp; Accounts'!AQ$18, 'E2 Allocators'!$B$15:$W$15, 0),FALSE)*$G37)</f>
        <v>0</v>
      </c>
      <c r="AR37" s="1322">
        <f>IF(ISERROR(VLOOKUP(VLOOKUP($A37, 'E4 TB Allocation Details'!$A$18:$L$214, MATCH("Customer ID", 'E4 TB Allocation Details'!$A$18:$L$18, 0),FALSE), 'E2 Allocators'!$B$15:$W$358, MATCH('O5 Details by Class &amp; Accounts'!AR$18, 'E2 Allocators'!$B$15:$W$15, 0),FALSE)*$G37), 0, VLOOKUP(VLOOKUP($A37, 'E4 TB Allocation Details'!$A$18:$L$214, MATCH("Customer ID", 'E4 TB Allocation Details'!$A$18:$L$18, 0),FALSE), 'E2 Allocators'!$B$15:$W$358, MATCH('O5 Details by Class &amp; Accounts'!AR$18, 'E2 Allocators'!$B$15:$W$15, 0),FALSE)*$G37)</f>
        <v>0</v>
      </c>
      <c r="AS37" s="1322">
        <f>IF(ISERROR(VLOOKUP(VLOOKUP($A37, 'E4 TB Allocation Details'!$A$18:$L$214, MATCH("Customer ID", 'E4 TB Allocation Details'!$A$18:$L$18, 0),FALSE), 'E2 Allocators'!$B$15:$W$358, MATCH('O5 Details by Class &amp; Accounts'!AS$18, 'E2 Allocators'!$B$15:$W$15, 0),FALSE)*$G37), 0, VLOOKUP(VLOOKUP($A37, 'E4 TB Allocation Details'!$A$18:$L$214, MATCH("Customer ID", 'E4 TB Allocation Details'!$A$18:$L$18, 0),FALSE), 'E2 Allocators'!$B$15:$W$358, MATCH('O5 Details by Class &amp; Accounts'!AS$18, 'E2 Allocators'!$B$15:$W$15, 0),FALSE)*$G37)</f>
        <v>0</v>
      </c>
      <c r="AT37" s="1322">
        <f>IF(ISERROR(VLOOKUP(VLOOKUP($A37, 'E4 TB Allocation Details'!$A$18:$L$214, MATCH("Customer ID", 'E4 TB Allocation Details'!$A$18:$L$18, 0),FALSE), 'E2 Allocators'!$B$15:$W$358, MATCH('O5 Details by Class &amp; Accounts'!AT$18, 'E2 Allocators'!$B$15:$W$15, 0),FALSE)*$G37), 0, VLOOKUP(VLOOKUP($A37, 'E4 TB Allocation Details'!$A$18:$L$214, MATCH("Customer ID", 'E4 TB Allocation Details'!$A$18:$L$18, 0),FALSE), 'E2 Allocators'!$B$15:$W$358, MATCH('O5 Details by Class &amp; Accounts'!AT$18, 'E2 Allocators'!$B$15:$W$15, 0),FALSE)*$G37)</f>
        <v>0</v>
      </c>
      <c r="AU37" s="1322">
        <f>IF(ISERROR(VLOOKUP(VLOOKUP($A37, 'E4 TB Allocation Details'!$A$18:$L$214, MATCH("Customer ID", 'E4 TB Allocation Details'!$A$18:$L$18, 0),FALSE), 'E2 Allocators'!$B$15:$W$358, MATCH('O5 Details by Class &amp; Accounts'!AU$18, 'E2 Allocators'!$B$15:$W$15, 0),FALSE)*$G37), 0, VLOOKUP(VLOOKUP($A37, 'E4 TB Allocation Details'!$A$18:$L$214, MATCH("Customer ID", 'E4 TB Allocation Details'!$A$18:$L$18, 0),FALSE), 'E2 Allocators'!$B$15:$W$358, MATCH('O5 Details by Class &amp; Accounts'!AU$18, 'E2 Allocators'!$B$15:$W$15, 0),FALSE)*$G37)</f>
        <v>0</v>
      </c>
      <c r="AV37" s="1322">
        <f>IF(ISERROR(VLOOKUP(VLOOKUP($A37, 'E4 TB Allocation Details'!$A$18:$L$214, MATCH("Customer ID", 'E4 TB Allocation Details'!$A$18:$L$18, 0),FALSE), 'E2 Allocators'!$B$15:$W$358, MATCH('O5 Details by Class &amp; Accounts'!AV$18, 'E2 Allocators'!$B$15:$W$15, 0),FALSE)*$G37), 0, VLOOKUP(VLOOKUP($A37, 'E4 TB Allocation Details'!$A$18:$L$214, MATCH("Customer ID", 'E4 TB Allocation Details'!$A$18:$L$18, 0),FALSE), 'E2 Allocators'!$B$15:$W$358, MATCH('O5 Details by Class &amp; Accounts'!AV$18, 'E2 Allocators'!$B$15:$W$15, 0),FALSE)*$G37)</f>
        <v>0</v>
      </c>
      <c r="AW37" s="1322">
        <f>IF(ISERROR(VLOOKUP(VLOOKUP($A37, 'E4 TB Allocation Details'!$A$18:$L$214, MATCH("Customer ID", 'E4 TB Allocation Details'!$A$18:$L$18, 0),FALSE), 'E2 Allocators'!$B$15:$W$358, MATCH('O5 Details by Class &amp; Accounts'!AW$18, 'E2 Allocators'!$B$15:$W$15, 0),FALSE)*$G37), 0, VLOOKUP(VLOOKUP($A37, 'E4 TB Allocation Details'!$A$18:$L$214, MATCH("Customer ID", 'E4 TB Allocation Details'!$A$18:$L$18, 0),FALSE), 'E2 Allocators'!$B$15:$W$358, MATCH('O5 Details by Class &amp; Accounts'!AW$18, 'E2 Allocators'!$B$15:$W$15, 0),FALSE)*$G37)</f>
        <v>0</v>
      </c>
      <c r="AX37" s="1322">
        <f>SUM(AD37:AW37)</f>
        <v>0</v>
      </c>
      <c r="AY37" s="1322">
        <f>IF(ISERROR(VLOOKUP(VLOOKUP($A37, 'E4 TB Allocation Details'!$A$18:$L$214, MATCH("Misc ID", 'E4 TB Allocation Details'!$A$18:$L$18, 0),FALSE), 'E2 Allocators'!$B$15:$W$358, MATCH('O5 Details by Class &amp; Accounts'!AY$18, 'E2 Allocators'!$B$15:$W$15, 0),FALSE)*$E37), 0, VLOOKUP(VLOOKUP($A37, 'E4 TB Allocation Details'!$A$18:$L$214, MATCH("Misc ID", 'E4 TB Allocation Details'!$A$18:$L$18, 0),FALSE), 'E2 Allocators'!$B$15:$W$358, MATCH('O5 Details by Class &amp; Accounts'!AY$18, 'E2 Allocators'!$B$15:$W$15, 0),FALSE)*$E37)</f>
        <v>0</v>
      </c>
      <c r="AZ37" s="1322">
        <f>IF(ISERROR(VLOOKUP(VLOOKUP($A37, 'E4 TB Allocation Details'!$A$18:$L$214, MATCH("Misc ID", 'E4 TB Allocation Details'!$A$18:$L$18, 0),FALSE), 'E2 Allocators'!$B$15:$W$358, MATCH('O5 Details by Class &amp; Accounts'!AZ$18, 'E2 Allocators'!$B$15:$W$15, 0),FALSE)*$E37), 0, VLOOKUP(VLOOKUP($A37, 'E4 TB Allocation Details'!$A$18:$L$214, MATCH("Misc ID", 'E4 TB Allocation Details'!$A$18:$L$18, 0),FALSE), 'E2 Allocators'!$B$15:$W$358, MATCH('O5 Details by Class &amp; Accounts'!AZ$18, 'E2 Allocators'!$B$15:$W$15, 0),FALSE)*$E37)</f>
        <v>0</v>
      </c>
      <c r="BA37" s="1322">
        <f>IF(ISERROR(VLOOKUP(VLOOKUP($A37, 'E4 TB Allocation Details'!$A$18:$L$214, MATCH("Misc ID", 'E4 TB Allocation Details'!$A$18:$L$18, 0),FALSE), 'E2 Allocators'!$B$15:$W$358, MATCH('O5 Details by Class &amp; Accounts'!BA$18, 'E2 Allocators'!$B$15:$W$15, 0),FALSE)*$E37), 0, VLOOKUP(VLOOKUP($A37, 'E4 TB Allocation Details'!$A$18:$L$214, MATCH("Misc ID", 'E4 TB Allocation Details'!$A$18:$L$18, 0),FALSE), 'E2 Allocators'!$B$15:$W$358, MATCH('O5 Details by Class &amp; Accounts'!BA$18, 'E2 Allocators'!$B$15:$W$15, 0),FALSE)*$E37)</f>
        <v>0</v>
      </c>
      <c r="BB37" s="1322">
        <f>IF(ISERROR(VLOOKUP(VLOOKUP($A37, 'E4 TB Allocation Details'!$A$18:$L$214, MATCH("Misc ID", 'E4 TB Allocation Details'!$A$18:$L$18, 0),FALSE), 'E2 Allocators'!$B$15:$W$358, MATCH('O5 Details by Class &amp; Accounts'!BB$18, 'E2 Allocators'!$B$15:$W$15, 0),FALSE)*$E37), 0, VLOOKUP(VLOOKUP($A37, 'E4 TB Allocation Details'!$A$18:$L$214, MATCH("Misc ID", 'E4 TB Allocation Details'!$A$18:$L$18, 0),FALSE), 'E2 Allocators'!$B$15:$W$358, MATCH('O5 Details by Class &amp; Accounts'!BB$18, 'E2 Allocators'!$B$15:$W$15, 0),FALSE)*$E37)</f>
        <v>0</v>
      </c>
      <c r="BC37" s="1322">
        <f>IF(ISERROR(VLOOKUP(VLOOKUP($A37, 'E4 TB Allocation Details'!$A$18:$L$214, MATCH("Misc ID", 'E4 TB Allocation Details'!$A$18:$L$18, 0),FALSE), 'E2 Allocators'!$B$15:$W$358, MATCH('O5 Details by Class &amp; Accounts'!BC$18, 'E2 Allocators'!$B$15:$W$15, 0),FALSE)*$E37), 0, VLOOKUP(VLOOKUP($A37, 'E4 TB Allocation Details'!$A$18:$L$214, MATCH("Misc ID", 'E4 TB Allocation Details'!$A$18:$L$18, 0),FALSE), 'E2 Allocators'!$B$15:$W$358, MATCH('O5 Details by Class &amp; Accounts'!BC$18, 'E2 Allocators'!$B$15:$W$15, 0),FALSE)*$E37)</f>
        <v>0</v>
      </c>
      <c r="BD37" s="1322">
        <f>IF(ISERROR(VLOOKUP(VLOOKUP($A37, 'E4 TB Allocation Details'!$A$18:$L$214, MATCH("Misc ID", 'E4 TB Allocation Details'!$A$18:$L$18, 0),FALSE), 'E2 Allocators'!$B$15:$W$358, MATCH('O5 Details by Class &amp; Accounts'!BD$18, 'E2 Allocators'!$B$15:$W$15, 0),FALSE)*$E37), 0, VLOOKUP(VLOOKUP($A37, 'E4 TB Allocation Details'!$A$18:$L$214, MATCH("Misc ID", 'E4 TB Allocation Details'!$A$18:$L$18, 0),FALSE), 'E2 Allocators'!$B$15:$W$358, MATCH('O5 Details by Class &amp; Accounts'!BD$18, 'E2 Allocators'!$B$15:$W$15, 0),FALSE)*$E37)</f>
        <v>0</v>
      </c>
      <c r="BE37" s="1322">
        <f>IF(ISERROR(VLOOKUP(VLOOKUP($A37, 'E4 TB Allocation Details'!$A$18:$L$214, MATCH("Misc ID", 'E4 TB Allocation Details'!$A$18:$L$18, 0),FALSE), 'E2 Allocators'!$B$15:$W$358, MATCH('O5 Details by Class &amp; Accounts'!BE$18, 'E2 Allocators'!$B$15:$W$15, 0),FALSE)*$E37), 0, VLOOKUP(VLOOKUP($A37, 'E4 TB Allocation Details'!$A$18:$L$214, MATCH("Misc ID", 'E4 TB Allocation Details'!$A$18:$L$18, 0),FALSE), 'E2 Allocators'!$B$15:$W$358, MATCH('O5 Details by Class &amp; Accounts'!BE$18, 'E2 Allocators'!$B$15:$W$15, 0),FALSE)*$E37)</f>
        <v>0</v>
      </c>
      <c r="BF37" s="1322">
        <f>IF(ISERROR(VLOOKUP(VLOOKUP($A37, 'E4 TB Allocation Details'!$A$18:$L$214, MATCH("Misc ID", 'E4 TB Allocation Details'!$A$18:$L$18, 0),FALSE), 'E2 Allocators'!$B$15:$W$358, MATCH('O5 Details by Class &amp; Accounts'!BF$18, 'E2 Allocators'!$B$15:$W$15, 0),FALSE)*$E37), 0, VLOOKUP(VLOOKUP($A37, 'E4 TB Allocation Details'!$A$18:$L$214, MATCH("Misc ID", 'E4 TB Allocation Details'!$A$18:$L$18, 0),FALSE), 'E2 Allocators'!$B$15:$W$358, MATCH('O5 Details by Class &amp; Accounts'!BF$18, 'E2 Allocators'!$B$15:$W$15, 0),FALSE)*$E37)</f>
        <v>0</v>
      </c>
      <c r="BG37" s="1322">
        <f>IF(ISERROR(VLOOKUP(VLOOKUP($A37, 'E4 TB Allocation Details'!$A$18:$L$214, MATCH("Misc ID", 'E4 TB Allocation Details'!$A$18:$L$18, 0),FALSE), 'E2 Allocators'!$B$15:$W$358, MATCH('O5 Details by Class &amp; Accounts'!BG$18, 'E2 Allocators'!$B$15:$W$15, 0),FALSE)*$E37), 0, VLOOKUP(VLOOKUP($A37, 'E4 TB Allocation Details'!$A$18:$L$214, MATCH("Misc ID", 'E4 TB Allocation Details'!$A$18:$L$18, 0),FALSE), 'E2 Allocators'!$B$15:$W$358, MATCH('O5 Details by Class &amp; Accounts'!BG$18, 'E2 Allocators'!$B$15:$W$15, 0),FALSE)*$E37)</f>
        <v>0</v>
      </c>
      <c r="BH37" s="1322">
        <f>IF(ISERROR(VLOOKUP(VLOOKUP($A37, 'E4 TB Allocation Details'!$A$18:$L$214, MATCH("Misc ID", 'E4 TB Allocation Details'!$A$18:$L$18, 0),FALSE), 'E2 Allocators'!$B$15:$W$358, MATCH('O5 Details by Class &amp; Accounts'!BH$18, 'E2 Allocators'!$B$15:$W$15, 0),FALSE)*$E37), 0, VLOOKUP(VLOOKUP($A37, 'E4 TB Allocation Details'!$A$18:$L$214, MATCH("Misc ID", 'E4 TB Allocation Details'!$A$18:$L$18, 0),FALSE), 'E2 Allocators'!$B$15:$W$358, MATCH('O5 Details by Class &amp; Accounts'!BH$18, 'E2 Allocators'!$B$15:$W$15, 0),FALSE)*$E37)</f>
        <v>0</v>
      </c>
      <c r="BI37" s="1322">
        <f>IF(ISERROR(VLOOKUP(VLOOKUP($A37, 'E4 TB Allocation Details'!$A$18:$L$214, MATCH("Misc ID", 'E4 TB Allocation Details'!$A$18:$L$18, 0),FALSE), 'E2 Allocators'!$B$15:$W$358, MATCH('O5 Details by Class &amp; Accounts'!BI$18, 'E2 Allocators'!$B$15:$W$15, 0),FALSE)*$E37), 0, VLOOKUP(VLOOKUP($A37, 'E4 TB Allocation Details'!$A$18:$L$214, MATCH("Misc ID", 'E4 TB Allocation Details'!$A$18:$L$18, 0),FALSE), 'E2 Allocators'!$B$15:$W$358, MATCH('O5 Details by Class &amp; Accounts'!BI$18, 'E2 Allocators'!$B$15:$W$15, 0),FALSE)*$E37)</f>
        <v>0</v>
      </c>
      <c r="BJ37" s="1322">
        <f>IF(ISERROR(VLOOKUP(VLOOKUP($A37, 'E4 TB Allocation Details'!$A$18:$L$214, MATCH("Misc ID", 'E4 TB Allocation Details'!$A$18:$L$18, 0),FALSE), 'E2 Allocators'!$B$15:$W$358, MATCH('O5 Details by Class &amp; Accounts'!BJ$18, 'E2 Allocators'!$B$15:$W$15, 0),FALSE)*$E37), 0, VLOOKUP(VLOOKUP($A37, 'E4 TB Allocation Details'!$A$18:$L$214, MATCH("Misc ID", 'E4 TB Allocation Details'!$A$18:$L$18, 0),FALSE), 'E2 Allocators'!$B$15:$W$358, MATCH('O5 Details by Class &amp; Accounts'!BJ$18, 'E2 Allocators'!$B$15:$W$15, 0),FALSE)*$E37)</f>
        <v>0</v>
      </c>
      <c r="BK37" s="1322">
        <f>IF(ISERROR(VLOOKUP(VLOOKUP($A37, 'E4 TB Allocation Details'!$A$18:$L$214, MATCH("Misc ID", 'E4 TB Allocation Details'!$A$18:$L$18, 0),FALSE), 'E2 Allocators'!$B$15:$W$358, MATCH('O5 Details by Class &amp; Accounts'!BK$18, 'E2 Allocators'!$B$15:$W$15, 0),FALSE)*$E37), 0, VLOOKUP(VLOOKUP($A37, 'E4 TB Allocation Details'!$A$18:$L$214, MATCH("Misc ID", 'E4 TB Allocation Details'!$A$18:$L$18, 0),FALSE), 'E2 Allocators'!$B$15:$W$358, MATCH('O5 Details by Class &amp; Accounts'!BK$18, 'E2 Allocators'!$B$15:$W$15, 0),FALSE)*$E37)</f>
        <v>0</v>
      </c>
      <c r="BL37" s="1322">
        <f>IF(ISERROR(VLOOKUP(VLOOKUP($A37, 'E4 TB Allocation Details'!$A$18:$L$214, MATCH("Misc ID", 'E4 TB Allocation Details'!$A$18:$L$18, 0),FALSE), 'E2 Allocators'!$B$15:$W$358, MATCH('O5 Details by Class &amp; Accounts'!BL$18, 'E2 Allocators'!$B$15:$W$15, 0),FALSE)*$E37), 0, VLOOKUP(VLOOKUP($A37, 'E4 TB Allocation Details'!$A$18:$L$214, MATCH("Misc ID", 'E4 TB Allocation Details'!$A$18:$L$18, 0),FALSE), 'E2 Allocators'!$B$15:$W$358, MATCH('O5 Details by Class &amp; Accounts'!BL$18, 'E2 Allocators'!$B$15:$W$15, 0),FALSE)*$E37)</f>
        <v>0</v>
      </c>
      <c r="BM37" s="1322">
        <f>IF(ISERROR(VLOOKUP(VLOOKUP($A37, 'E4 TB Allocation Details'!$A$18:$L$214, MATCH("Misc ID", 'E4 TB Allocation Details'!$A$18:$L$18, 0),FALSE), 'E2 Allocators'!$B$15:$W$358, MATCH('O5 Details by Class &amp; Accounts'!BM$18, 'E2 Allocators'!$B$15:$W$15, 0),FALSE)*$E37), 0, VLOOKUP(VLOOKUP($A37, 'E4 TB Allocation Details'!$A$18:$L$214, MATCH("Misc ID", 'E4 TB Allocation Details'!$A$18:$L$18, 0),FALSE), 'E2 Allocators'!$B$15:$W$358, MATCH('O5 Details by Class &amp; Accounts'!BM$18, 'E2 Allocators'!$B$15:$W$15, 0),FALSE)*$E37)</f>
        <v>0</v>
      </c>
      <c r="BN37" s="1322">
        <f>IF(ISERROR(VLOOKUP(VLOOKUP($A37, 'E4 TB Allocation Details'!$A$18:$L$214, MATCH("Misc ID", 'E4 TB Allocation Details'!$A$18:$L$18, 0),FALSE), 'E2 Allocators'!$B$15:$W$358, MATCH('O5 Details by Class &amp; Accounts'!BN$18, 'E2 Allocators'!$B$15:$W$15, 0),FALSE)*$E37), 0, VLOOKUP(VLOOKUP($A37, 'E4 TB Allocation Details'!$A$18:$L$214, MATCH("Misc ID", 'E4 TB Allocation Details'!$A$18:$L$18, 0),FALSE), 'E2 Allocators'!$B$15:$W$358, MATCH('O5 Details by Class &amp; Accounts'!BN$18, 'E2 Allocators'!$B$15:$W$15, 0),FALSE)*$E37)</f>
        <v>0</v>
      </c>
      <c r="BO37" s="1322">
        <f>IF(ISERROR(VLOOKUP(VLOOKUP($A37, 'E4 TB Allocation Details'!$A$18:$L$214, MATCH("Misc ID", 'E4 TB Allocation Details'!$A$18:$L$18, 0),FALSE), 'E2 Allocators'!$B$15:$W$358, MATCH('O5 Details by Class &amp; Accounts'!BO$18, 'E2 Allocators'!$B$15:$W$15, 0),FALSE)*$E37), 0, VLOOKUP(VLOOKUP($A37, 'E4 TB Allocation Details'!$A$18:$L$214, MATCH("Misc ID", 'E4 TB Allocation Details'!$A$18:$L$18, 0),FALSE), 'E2 Allocators'!$B$15:$W$358, MATCH('O5 Details by Class &amp; Accounts'!BO$18, 'E2 Allocators'!$B$15:$W$15, 0),FALSE)*$E37)</f>
        <v>0</v>
      </c>
      <c r="BP37" s="1322">
        <f>IF(ISERROR(VLOOKUP(VLOOKUP($A37, 'E4 TB Allocation Details'!$A$18:$L$214, MATCH("Misc ID", 'E4 TB Allocation Details'!$A$18:$L$18, 0),FALSE), 'E2 Allocators'!$B$15:$W$358, MATCH('O5 Details by Class &amp; Accounts'!BP$18, 'E2 Allocators'!$B$15:$W$15, 0),FALSE)*$E37), 0, VLOOKUP(VLOOKUP($A37, 'E4 TB Allocation Details'!$A$18:$L$214, MATCH("Misc ID", 'E4 TB Allocation Details'!$A$18:$L$18, 0),FALSE), 'E2 Allocators'!$B$15:$W$358, MATCH('O5 Details by Class &amp; Accounts'!BP$18, 'E2 Allocators'!$B$15:$W$15, 0),FALSE)*$E37)</f>
        <v>0</v>
      </c>
      <c r="BQ37" s="1322">
        <f>IF(ISERROR(VLOOKUP(VLOOKUP($A37, 'E4 TB Allocation Details'!$A$18:$L$214, MATCH("Misc ID", 'E4 TB Allocation Details'!$A$18:$L$18, 0),FALSE), 'E2 Allocators'!$B$15:$W$358, MATCH('O5 Details by Class &amp; Accounts'!BQ$18, 'E2 Allocators'!$B$15:$W$15, 0),FALSE)*$E37), 0, VLOOKUP(VLOOKUP($A37, 'E4 TB Allocation Details'!$A$18:$L$214, MATCH("Misc ID", 'E4 TB Allocation Details'!$A$18:$L$18, 0),FALSE), 'E2 Allocators'!$B$15:$W$358, MATCH('O5 Details by Class &amp; Accounts'!BQ$18, 'E2 Allocators'!$B$15:$W$15, 0),FALSE)*$E37)</f>
        <v>0</v>
      </c>
      <c r="BR37" s="1322">
        <f>IF(ISERROR(VLOOKUP(VLOOKUP($A37, 'E4 TB Allocation Details'!$A$18:$L$214, MATCH("Misc ID", 'E4 TB Allocation Details'!$A$18:$L$18, 0),FALSE), 'E2 Allocators'!$B$15:$W$358, MATCH('O5 Details by Class &amp; Accounts'!BR$18, 'E2 Allocators'!$B$15:$W$15, 0),FALSE)*$E37), 0, VLOOKUP(VLOOKUP($A37, 'E4 TB Allocation Details'!$A$18:$L$214, MATCH("Misc ID", 'E4 TB Allocation Details'!$A$18:$L$18, 0),FALSE), 'E2 Allocators'!$B$15:$W$358, MATCH('O5 Details by Class &amp; Accounts'!BR$18, 'E2 Allocators'!$B$15:$W$15, 0),FALSE)*$E37)</f>
        <v>0</v>
      </c>
      <c r="BS37" s="1322">
        <f>SUM(AY37:BR37)</f>
        <v>0</v>
      </c>
      <c r="BT37" s="1322">
        <f>IF(ISERROR(VLOOKUP(VLOOKUP($A37, 'E4 TB Allocation Details'!$A$18:$L$214, MATCH("A &amp; G ID", 'E4 TB Allocation Details'!$A$18:$L$18, 0),FALSE), 'E2 Allocators'!$B$15:$W$358, MATCH('O5 Details by Class &amp; Accounts'!BT$18, 'E2 Allocators'!$B$15:$W$15, 0),FALSE)*$E37), 0, VLOOKUP(VLOOKUP($A37, 'E4 TB Allocation Details'!$A$18:$L$214, MATCH("A &amp; G ID", 'E4 TB Allocation Details'!$A$18:$L$18, 0),FALSE), 'E2 Allocators'!$B$15:$W$358, MATCH('O5 Details by Class &amp; Accounts'!BT$18, 'E2 Allocators'!$B$15:$W$15, 0),FALSE)*$E37)</f>
        <v>0</v>
      </c>
      <c r="BU37" s="1322">
        <f>IF(ISERROR(VLOOKUP(VLOOKUP($A37, 'E4 TB Allocation Details'!$A$18:$L$214, MATCH("A &amp; G ID", 'E4 TB Allocation Details'!$A$18:$L$18, 0),FALSE), 'E2 Allocators'!$B$15:$W$358, MATCH('O5 Details by Class &amp; Accounts'!BU$18, 'E2 Allocators'!$B$15:$W$15, 0),FALSE)*$E37), 0, VLOOKUP(VLOOKUP($A37, 'E4 TB Allocation Details'!$A$18:$L$214, MATCH("A &amp; G ID", 'E4 TB Allocation Details'!$A$18:$L$18, 0),FALSE), 'E2 Allocators'!$B$15:$W$358, MATCH('O5 Details by Class &amp; Accounts'!BU$18, 'E2 Allocators'!$B$15:$W$15, 0),FALSE)*$E37)</f>
        <v>0</v>
      </c>
      <c r="BV37" s="1322">
        <f>IF(ISERROR(VLOOKUP(VLOOKUP($A37, 'E4 TB Allocation Details'!$A$18:$L$214, MATCH("A &amp; G ID", 'E4 TB Allocation Details'!$A$18:$L$18, 0),FALSE), 'E2 Allocators'!$B$15:$W$358, MATCH('O5 Details by Class &amp; Accounts'!BV$18, 'E2 Allocators'!$B$15:$W$15, 0),FALSE)*$E37), 0, VLOOKUP(VLOOKUP($A37, 'E4 TB Allocation Details'!$A$18:$L$214, MATCH("A &amp; G ID", 'E4 TB Allocation Details'!$A$18:$L$18, 0),FALSE), 'E2 Allocators'!$B$15:$W$358, MATCH('O5 Details by Class &amp; Accounts'!BV$18, 'E2 Allocators'!$B$15:$W$15, 0),FALSE)*$E37)</f>
        <v>0</v>
      </c>
      <c r="BW37" s="1322">
        <f>IF(ISERROR(VLOOKUP(VLOOKUP($A37, 'E4 TB Allocation Details'!$A$18:$L$214, MATCH("A &amp; G ID", 'E4 TB Allocation Details'!$A$18:$L$18, 0),FALSE), 'E2 Allocators'!$B$15:$W$358, MATCH('O5 Details by Class &amp; Accounts'!BW$18, 'E2 Allocators'!$B$15:$W$15, 0),FALSE)*$E37), 0, VLOOKUP(VLOOKUP($A37, 'E4 TB Allocation Details'!$A$18:$L$214, MATCH("A &amp; G ID", 'E4 TB Allocation Details'!$A$18:$L$18, 0),FALSE), 'E2 Allocators'!$B$15:$W$358, MATCH('O5 Details by Class &amp; Accounts'!BW$18, 'E2 Allocators'!$B$15:$W$15, 0),FALSE)*$E37)</f>
        <v>0</v>
      </c>
      <c r="BX37" s="1322">
        <f>IF(ISERROR(VLOOKUP(VLOOKUP($A37, 'E4 TB Allocation Details'!$A$18:$L$214, MATCH("A &amp; G ID", 'E4 TB Allocation Details'!$A$18:$L$18, 0),FALSE), 'E2 Allocators'!$B$15:$W$358, MATCH('O5 Details by Class &amp; Accounts'!BX$18, 'E2 Allocators'!$B$15:$W$15, 0),FALSE)*$E37), 0, VLOOKUP(VLOOKUP($A37, 'E4 TB Allocation Details'!$A$18:$L$214, MATCH("A &amp; G ID", 'E4 TB Allocation Details'!$A$18:$L$18, 0),FALSE), 'E2 Allocators'!$B$15:$W$358, MATCH('O5 Details by Class &amp; Accounts'!BX$18, 'E2 Allocators'!$B$15:$W$15, 0),FALSE)*$E37)</f>
        <v>0</v>
      </c>
      <c r="BY37" s="1322">
        <f>IF(ISERROR(VLOOKUP(VLOOKUP($A37, 'E4 TB Allocation Details'!$A$18:$L$214, MATCH("A &amp; G ID", 'E4 TB Allocation Details'!$A$18:$L$18, 0),FALSE), 'E2 Allocators'!$B$15:$W$358, MATCH('O5 Details by Class &amp; Accounts'!BY$18, 'E2 Allocators'!$B$15:$W$15, 0),FALSE)*$E37), 0, VLOOKUP(VLOOKUP($A37, 'E4 TB Allocation Details'!$A$18:$L$214, MATCH("A &amp; G ID", 'E4 TB Allocation Details'!$A$18:$L$18, 0),FALSE), 'E2 Allocators'!$B$15:$W$358, MATCH('O5 Details by Class &amp; Accounts'!BY$18, 'E2 Allocators'!$B$15:$W$15, 0),FALSE)*$E37)</f>
        <v>0</v>
      </c>
      <c r="BZ37" s="1322">
        <f>IF(ISERROR(VLOOKUP(VLOOKUP($A37, 'E4 TB Allocation Details'!$A$18:$L$214, MATCH("A &amp; G ID", 'E4 TB Allocation Details'!$A$18:$L$18, 0),FALSE), 'E2 Allocators'!$B$15:$W$358, MATCH('O5 Details by Class &amp; Accounts'!BZ$18, 'E2 Allocators'!$B$15:$W$15, 0),FALSE)*$E37), 0, VLOOKUP(VLOOKUP($A37, 'E4 TB Allocation Details'!$A$18:$L$214, MATCH("A &amp; G ID", 'E4 TB Allocation Details'!$A$18:$L$18, 0),FALSE), 'E2 Allocators'!$B$15:$W$358, MATCH('O5 Details by Class &amp; Accounts'!BZ$18, 'E2 Allocators'!$B$15:$W$15, 0),FALSE)*$E37)</f>
        <v>0</v>
      </c>
      <c r="CA37" s="1322">
        <f>IF(ISERROR(VLOOKUP(VLOOKUP($A37, 'E4 TB Allocation Details'!$A$18:$L$214, MATCH("A &amp; G ID", 'E4 TB Allocation Details'!$A$18:$L$18, 0),FALSE), 'E2 Allocators'!$B$15:$W$358, MATCH('O5 Details by Class &amp; Accounts'!CA$18, 'E2 Allocators'!$B$15:$W$15, 0),FALSE)*$E37), 0, VLOOKUP(VLOOKUP($A37, 'E4 TB Allocation Details'!$A$18:$L$214, MATCH("A &amp; G ID", 'E4 TB Allocation Details'!$A$18:$L$18, 0),FALSE), 'E2 Allocators'!$B$15:$W$358, MATCH('O5 Details by Class &amp; Accounts'!CA$18, 'E2 Allocators'!$B$15:$W$15, 0),FALSE)*$E37)</f>
        <v>0</v>
      </c>
      <c r="CB37" s="1322">
        <f>IF(ISERROR(VLOOKUP(VLOOKUP($A37, 'E4 TB Allocation Details'!$A$18:$L$214, MATCH("A &amp; G ID", 'E4 TB Allocation Details'!$A$18:$L$18, 0),FALSE), 'E2 Allocators'!$B$15:$W$358, MATCH('O5 Details by Class &amp; Accounts'!CB$18, 'E2 Allocators'!$B$15:$W$15, 0),FALSE)*$E37), 0, VLOOKUP(VLOOKUP($A37, 'E4 TB Allocation Details'!$A$18:$L$214, MATCH("A &amp; G ID", 'E4 TB Allocation Details'!$A$18:$L$18, 0),FALSE), 'E2 Allocators'!$B$15:$W$358, MATCH('O5 Details by Class &amp; Accounts'!CB$18, 'E2 Allocators'!$B$15:$W$15, 0),FALSE)*$E37)</f>
        <v>0</v>
      </c>
      <c r="CC37" s="1322">
        <f>IF(ISERROR(VLOOKUP(VLOOKUP($A37, 'E4 TB Allocation Details'!$A$18:$L$214, MATCH("A &amp; G ID", 'E4 TB Allocation Details'!$A$18:$L$18, 0),FALSE), 'E2 Allocators'!$B$15:$W$358, MATCH('O5 Details by Class &amp; Accounts'!CC$18, 'E2 Allocators'!$B$15:$W$15, 0),FALSE)*$E37), 0, VLOOKUP(VLOOKUP($A37, 'E4 TB Allocation Details'!$A$18:$L$214, MATCH("A &amp; G ID", 'E4 TB Allocation Details'!$A$18:$L$18, 0),FALSE), 'E2 Allocators'!$B$15:$W$358, MATCH('O5 Details by Class &amp; Accounts'!CC$18, 'E2 Allocators'!$B$15:$W$15, 0),FALSE)*$E37)</f>
        <v>0</v>
      </c>
      <c r="CD37" s="1322">
        <f>IF(ISERROR(VLOOKUP(VLOOKUP($A37, 'E4 TB Allocation Details'!$A$18:$L$214, MATCH("A &amp; G ID", 'E4 TB Allocation Details'!$A$18:$L$18, 0),FALSE), 'E2 Allocators'!$B$15:$W$358, MATCH('O5 Details by Class &amp; Accounts'!CD$18, 'E2 Allocators'!$B$15:$W$15, 0),FALSE)*$E37), 0, VLOOKUP(VLOOKUP($A37, 'E4 TB Allocation Details'!$A$18:$L$214, MATCH("A &amp; G ID", 'E4 TB Allocation Details'!$A$18:$L$18, 0),FALSE), 'E2 Allocators'!$B$15:$W$358, MATCH('O5 Details by Class &amp; Accounts'!CD$18, 'E2 Allocators'!$B$15:$W$15, 0),FALSE)*$E37)</f>
        <v>0</v>
      </c>
      <c r="CE37" s="1322">
        <f>IF(ISERROR(VLOOKUP(VLOOKUP($A37, 'E4 TB Allocation Details'!$A$18:$L$214, MATCH("A &amp; G ID", 'E4 TB Allocation Details'!$A$18:$L$18, 0),FALSE), 'E2 Allocators'!$B$15:$W$358, MATCH('O5 Details by Class &amp; Accounts'!CE$18, 'E2 Allocators'!$B$15:$W$15, 0),FALSE)*$E37), 0, VLOOKUP(VLOOKUP($A37, 'E4 TB Allocation Details'!$A$18:$L$214, MATCH("A &amp; G ID", 'E4 TB Allocation Details'!$A$18:$L$18, 0),FALSE), 'E2 Allocators'!$B$15:$W$358, MATCH('O5 Details by Class &amp; Accounts'!CE$18, 'E2 Allocators'!$B$15:$W$15, 0),FALSE)*$E37)</f>
        <v>0</v>
      </c>
      <c r="CF37" s="1322">
        <f>IF(ISERROR(VLOOKUP(VLOOKUP($A37, 'E4 TB Allocation Details'!$A$18:$L$214, MATCH("A &amp; G ID", 'E4 TB Allocation Details'!$A$18:$L$18, 0),FALSE), 'E2 Allocators'!$B$15:$W$358, MATCH('O5 Details by Class &amp; Accounts'!CF$18, 'E2 Allocators'!$B$15:$W$15, 0),FALSE)*$E37), 0, VLOOKUP(VLOOKUP($A37, 'E4 TB Allocation Details'!$A$18:$L$214, MATCH("A &amp; G ID", 'E4 TB Allocation Details'!$A$18:$L$18, 0),FALSE), 'E2 Allocators'!$B$15:$W$358, MATCH('O5 Details by Class &amp; Accounts'!CF$18, 'E2 Allocators'!$B$15:$W$15, 0),FALSE)*$E37)</f>
        <v>0</v>
      </c>
      <c r="CG37" s="1322">
        <f>IF(ISERROR(VLOOKUP(VLOOKUP($A37, 'E4 TB Allocation Details'!$A$18:$L$214, MATCH("A &amp; G ID", 'E4 TB Allocation Details'!$A$18:$L$18, 0),FALSE), 'E2 Allocators'!$B$15:$W$358, MATCH('O5 Details by Class &amp; Accounts'!CG$18, 'E2 Allocators'!$B$15:$W$15, 0),FALSE)*$E37), 0, VLOOKUP(VLOOKUP($A37, 'E4 TB Allocation Details'!$A$18:$L$214, MATCH("A &amp; G ID", 'E4 TB Allocation Details'!$A$18:$L$18, 0),FALSE), 'E2 Allocators'!$B$15:$W$358, MATCH('O5 Details by Class &amp; Accounts'!CG$18, 'E2 Allocators'!$B$15:$W$15, 0),FALSE)*$E37)</f>
        <v>0</v>
      </c>
      <c r="CH37" s="1322">
        <f>IF(ISERROR(VLOOKUP(VLOOKUP($A37, 'E4 TB Allocation Details'!$A$18:$L$214, MATCH("A &amp; G ID", 'E4 TB Allocation Details'!$A$18:$L$18, 0),FALSE), 'E2 Allocators'!$B$15:$W$358, MATCH('O5 Details by Class &amp; Accounts'!CH$18, 'E2 Allocators'!$B$15:$W$15, 0),FALSE)*$E37), 0, VLOOKUP(VLOOKUP($A37, 'E4 TB Allocation Details'!$A$18:$L$214, MATCH("A &amp; G ID", 'E4 TB Allocation Details'!$A$18:$L$18, 0),FALSE), 'E2 Allocators'!$B$15:$W$358, MATCH('O5 Details by Class &amp; Accounts'!CH$18, 'E2 Allocators'!$B$15:$W$15, 0),FALSE)*$E37)</f>
        <v>0</v>
      </c>
      <c r="CI37" s="1322">
        <f>IF(ISERROR(VLOOKUP(VLOOKUP($A37, 'E4 TB Allocation Details'!$A$18:$L$214, MATCH("A &amp; G ID", 'E4 TB Allocation Details'!$A$18:$L$18, 0),FALSE), 'E2 Allocators'!$B$15:$W$358, MATCH('O5 Details by Class &amp; Accounts'!CI$18, 'E2 Allocators'!$B$15:$W$15, 0),FALSE)*$E37), 0, VLOOKUP(VLOOKUP($A37, 'E4 TB Allocation Details'!$A$18:$L$214, MATCH("A &amp; G ID", 'E4 TB Allocation Details'!$A$18:$L$18, 0),FALSE), 'E2 Allocators'!$B$15:$W$358, MATCH('O5 Details by Class &amp; Accounts'!CI$18, 'E2 Allocators'!$B$15:$W$15, 0),FALSE)*$E37)</f>
        <v>0</v>
      </c>
      <c r="CJ37" s="1322">
        <f>IF(ISERROR(VLOOKUP(VLOOKUP($A37, 'E4 TB Allocation Details'!$A$18:$L$214, MATCH("A &amp; G ID", 'E4 TB Allocation Details'!$A$18:$L$18, 0),FALSE), 'E2 Allocators'!$B$15:$W$358, MATCH('O5 Details by Class &amp; Accounts'!CJ$18, 'E2 Allocators'!$B$15:$W$15, 0),FALSE)*$E37), 0, VLOOKUP(VLOOKUP($A37, 'E4 TB Allocation Details'!$A$18:$L$214, MATCH("A &amp; G ID", 'E4 TB Allocation Details'!$A$18:$L$18, 0),FALSE), 'E2 Allocators'!$B$15:$W$358, MATCH('O5 Details by Class &amp; Accounts'!CJ$18, 'E2 Allocators'!$B$15:$W$15, 0),FALSE)*$E37)</f>
        <v>0</v>
      </c>
      <c r="CK37" s="1322">
        <f>IF(ISERROR(VLOOKUP(VLOOKUP($A37, 'E4 TB Allocation Details'!$A$18:$L$214, MATCH("A &amp; G ID", 'E4 TB Allocation Details'!$A$18:$L$18, 0),FALSE), 'E2 Allocators'!$B$15:$W$358, MATCH('O5 Details by Class &amp; Accounts'!CK$18, 'E2 Allocators'!$B$15:$W$15, 0),FALSE)*$E37), 0, VLOOKUP(VLOOKUP($A37, 'E4 TB Allocation Details'!$A$18:$L$214, MATCH("A &amp; G ID", 'E4 TB Allocation Details'!$A$18:$L$18, 0),FALSE), 'E2 Allocators'!$B$15:$W$358, MATCH('O5 Details by Class &amp; Accounts'!CK$18, 'E2 Allocators'!$B$15:$W$15, 0),FALSE)*$E37)</f>
        <v>0</v>
      </c>
      <c r="CL37" s="1322">
        <f>IF(ISERROR(VLOOKUP(VLOOKUP($A37, 'E4 TB Allocation Details'!$A$18:$L$214, MATCH("A &amp; G ID", 'E4 TB Allocation Details'!$A$18:$L$18, 0),FALSE), 'E2 Allocators'!$B$15:$W$358, MATCH('O5 Details by Class &amp; Accounts'!CL$18, 'E2 Allocators'!$B$15:$W$15, 0),FALSE)*$E37), 0, VLOOKUP(VLOOKUP($A37, 'E4 TB Allocation Details'!$A$18:$L$214, MATCH("A &amp; G ID", 'E4 TB Allocation Details'!$A$18:$L$18, 0),FALSE), 'E2 Allocators'!$B$15:$W$358, MATCH('O5 Details by Class &amp; Accounts'!CL$18, 'E2 Allocators'!$B$15:$W$15, 0),FALSE)*$E37)</f>
        <v>0</v>
      </c>
      <c r="CM37" s="1322">
        <f>IF(ISERROR(VLOOKUP(VLOOKUP($A37, 'E4 TB Allocation Details'!$A$18:$L$214, MATCH("A &amp; G ID", 'E4 TB Allocation Details'!$A$18:$L$18, 0),FALSE), 'E2 Allocators'!$B$15:$W$358, MATCH('O5 Details by Class &amp; Accounts'!CM$18, 'E2 Allocators'!$B$15:$W$15, 0),FALSE)*$E37), 0, VLOOKUP(VLOOKUP($A37, 'E4 TB Allocation Details'!$A$18:$L$214, MATCH("A &amp; G ID", 'E4 TB Allocation Details'!$A$18:$L$18, 0),FALSE), 'E2 Allocators'!$B$15:$W$358, MATCH('O5 Details by Class &amp; Accounts'!CM$18, 'E2 Allocators'!$B$15:$W$15, 0),FALSE)*$E37)</f>
        <v>0</v>
      </c>
      <c r="CN37" s="1322">
        <f>SUM(BT37:CM37)</f>
        <v>0</v>
      </c>
      <c r="CO37" s="1651">
        <f>+E37-AC37-AX37-BS37-CN37</f>
        <v>0</v>
      </c>
      <c r="CQ37" s="1899" t="inlineStr">
        <is>
          <t/>
        </is>
      </c>
    </row>
    <row r="38" spans="1:95" s="64" customFormat="1" ht="12.75" x14ac:dyDescent="0.2">
      <c r="A38" s="1088">
        <v>1825</v>
      </c>
      <c r="B38" s="1089" t="s">
        <v>88</v>
      </c>
      <c r="C38" s="1648">
        <f>IF(ISERROR(VLOOKUP($A38,'I3 TB Data'!$A$19:$H$483,MATCH('O5 Details by Class &amp; Accounts'!$C$18, 'I3 TB Data'!$A$19:$H$19,0),0)), 0, VLOOKUP($A38,'I3 TB Data'!$A$19:$H$483,MATCH('O5 Details by Class &amp; Accounts'!$C$18,'I3 TB Data'!$A$19:$H$19,0),0))</f>
        <v>221170</v>
      </c>
      <c r="D38" s="1649">
        <f>'I4 BO ASSETS'!E35</f>
        <v>-221170</v>
      </c>
      <c r="E38" s="1648">
        <f t="shared" si="6"/>
        <v>0</v>
      </c>
      <c r="F38" s="1650">
        <f>IF(ISERROR(VLOOKUP($A38, 'E1 Categorization'!A33:E124, MATCH("Customer Component", 'E1 Categorization'!$A$33:$E$33,0), 0)), 0, IF(VLOOKUP($A38, 'E1 Categorization'!A33:E124, MATCH("Customer Component", 'E1 Categorization'!$A$33:$E$33,0), 0)=0, 'O5 Details by Class &amp; Accounts'!$E38, IF(AND(VLOOKUP($A38, 'E1 Categorization'!A33:E124, MATCH("Customer Component", 'E1 Categorization'!$A$33:$E$33,0), 0) &gt;0, VLOOKUP($A38, 'E1 Categorization'!A33:E124, MATCH("Customer Component", 'E1 Categorization'!$A$33:$E$33,0), 0)&lt;1), 'O5 Details by Class &amp; Accounts'!$E38*(1-VLOOKUP($A38, 'E1 Categorization'!A33:E124, MATCH("Customer Component", 'E1 Categorization'!$A$33:$E$33,0), 0)), 0)))</f>
        <v>0</v>
      </c>
      <c r="G38" s="1650">
        <f>IF(ISERROR(VLOOKUP($A38, 'E1 Categorization'!A33:E124, MATCH("Customer Component", 'E1 Categorization'!$A$33:$E$33,0), 0)),0, IF(VLOOKUP($A38, 'E1 Categorization'!A33:E124, MATCH("Customer Component", 'E1 Categorization'!$A$33:$E$33,0), 0)=0, 0, IF(AND(VLOOKUP($A38, 'E1 Categorization'!A33:E124, MATCH("Customer Component", 'E1 Categorization'!$A$33:$E$33,0), 0) &gt;0, VLOOKUP($A38, 'E1 Categorization'!A33:E124, MATCH("Customer Component", 'E1 Categorization'!$A$33:$E$33,0), 0)&lt;1), 'O5 Details by Class &amp; Accounts'!$E38*(VLOOKUP($A38, 'E1 Categorization'!A33:E124, MATCH("Customer Component", 'E1 Categorization'!$A$33:$E$33,0), 0)), 'O5 Details by Class &amp; Accounts'!$E38)))</f>
        <v>0</v>
      </c>
      <c r="H38" s="1322">
        <f t="shared" si="0"/>
        <v>0</v>
      </c>
      <c r="I38" s="1322">
        <f>IF(ISERROR(VLOOKUP(VLOOKUP($A38, 'E4 TB Allocation Details'!$A$18:$L$214, MATCH("Demand ID", 'E4 TB Allocation Details'!$A$18:$L$18, 0),FALSE), 'E2 Allocators'!$B$15:$W$358, MATCH('O5 Details by Class &amp; Accounts'!I$18, 'E2 Allocators'!$B$15:$W$15, 0),FALSE)*$F38), 0, VLOOKUP(VLOOKUP($A38, 'E4 TB Allocation Details'!$A$18:$L$214, MATCH("Demand ID", 'E4 TB Allocation Details'!$A$18:$L$18, 0),FALSE), 'E2 Allocators'!$B$15:$W$358, MATCH('O5 Details by Class &amp; Accounts'!I$18, 'E2 Allocators'!$B$15:$W$15, 0),FALSE)*$F38)</f>
        <v>0</v>
      </c>
      <c r="J38" s="1322">
        <f>IF(ISERROR(VLOOKUP(VLOOKUP($A38, 'E4 TB Allocation Details'!$A$18:$L$214, MATCH("Demand ID", 'E4 TB Allocation Details'!$A$18:$L$18, 0),FALSE), 'E2 Allocators'!$B$15:$W$358, MATCH('O5 Details by Class &amp; Accounts'!J$18, 'E2 Allocators'!$B$15:$W$15, 0),FALSE)*$F38), 0, VLOOKUP(VLOOKUP($A38, 'E4 TB Allocation Details'!$A$18:$L$214, MATCH("Demand ID", 'E4 TB Allocation Details'!$A$18:$L$18, 0),FALSE), 'E2 Allocators'!$B$15:$W$358, MATCH('O5 Details by Class &amp; Accounts'!J$18, 'E2 Allocators'!$B$15:$W$15, 0),FALSE)*$F38)</f>
        <v>0</v>
      </c>
      <c r="K38" s="1322">
        <f>IF(ISERROR(VLOOKUP(VLOOKUP($A38, 'E4 TB Allocation Details'!$A$18:$L$214, MATCH("Demand ID", 'E4 TB Allocation Details'!$A$18:$L$18, 0),FALSE), 'E2 Allocators'!$B$15:$W$358, MATCH('O5 Details by Class &amp; Accounts'!K$18, 'E2 Allocators'!$B$15:$W$15, 0),FALSE)*$F38), 0, VLOOKUP(VLOOKUP($A38, 'E4 TB Allocation Details'!$A$18:$L$214, MATCH("Demand ID", 'E4 TB Allocation Details'!$A$18:$L$18, 0),FALSE), 'E2 Allocators'!$B$15:$W$358, MATCH('O5 Details by Class &amp; Accounts'!K$18, 'E2 Allocators'!$B$15:$W$15, 0),FALSE)*$F38)</f>
        <v>0</v>
      </c>
      <c r="L38" s="1322">
        <f>IF(ISERROR(VLOOKUP(VLOOKUP($A38, 'E4 TB Allocation Details'!$A$18:$L$214, MATCH("Demand ID", 'E4 TB Allocation Details'!$A$18:$L$18, 0),FALSE), 'E2 Allocators'!$B$15:$W$358, MATCH('O5 Details by Class &amp; Accounts'!L$18, 'E2 Allocators'!$B$15:$W$15, 0),FALSE)*$F38), 0, VLOOKUP(VLOOKUP($A38, 'E4 TB Allocation Details'!$A$18:$L$214, MATCH("Demand ID", 'E4 TB Allocation Details'!$A$18:$L$18, 0),FALSE), 'E2 Allocators'!$B$15:$W$358, MATCH('O5 Details by Class &amp; Accounts'!L$18, 'E2 Allocators'!$B$15:$W$15, 0),FALSE)*$F38)</f>
        <v>0</v>
      </c>
      <c r="M38" s="1322">
        <f>IF(ISERROR(VLOOKUP(VLOOKUP($A38, 'E4 TB Allocation Details'!$A$18:$L$214, MATCH("Demand ID", 'E4 TB Allocation Details'!$A$18:$L$18, 0),FALSE), 'E2 Allocators'!$B$15:$W$358, MATCH('O5 Details by Class &amp; Accounts'!M$18, 'E2 Allocators'!$B$15:$W$15, 0),FALSE)*$F38), 0, VLOOKUP(VLOOKUP($A38, 'E4 TB Allocation Details'!$A$18:$L$214, MATCH("Demand ID", 'E4 TB Allocation Details'!$A$18:$L$18, 0),FALSE), 'E2 Allocators'!$B$15:$W$358, MATCH('O5 Details by Class &amp; Accounts'!M$18, 'E2 Allocators'!$B$15:$W$15, 0),FALSE)*$F38)</f>
        <v>0</v>
      </c>
      <c r="N38" s="1322">
        <f>IF(ISERROR(VLOOKUP(VLOOKUP($A38, 'E4 TB Allocation Details'!$A$18:$L$214, MATCH("Demand ID", 'E4 TB Allocation Details'!$A$18:$L$18, 0),FALSE), 'E2 Allocators'!$B$15:$W$358, MATCH('O5 Details by Class &amp; Accounts'!N$18, 'E2 Allocators'!$B$15:$W$15, 0),FALSE)*$F38), 0, VLOOKUP(VLOOKUP($A38, 'E4 TB Allocation Details'!$A$18:$L$214, MATCH("Demand ID", 'E4 TB Allocation Details'!$A$18:$L$18, 0),FALSE), 'E2 Allocators'!$B$15:$W$358, MATCH('O5 Details by Class &amp; Accounts'!N$18, 'E2 Allocators'!$B$15:$W$15, 0),FALSE)*$F38)</f>
        <v>0</v>
      </c>
      <c r="O38" s="1322">
        <f>IF(ISERROR(VLOOKUP(VLOOKUP($A38, 'E4 TB Allocation Details'!$A$18:$L$214, MATCH("Demand ID", 'E4 TB Allocation Details'!$A$18:$L$18, 0),FALSE), 'E2 Allocators'!$B$15:$W$358, MATCH('O5 Details by Class &amp; Accounts'!O$18, 'E2 Allocators'!$B$15:$W$15, 0),FALSE)*$F38), 0, VLOOKUP(VLOOKUP($A38, 'E4 TB Allocation Details'!$A$18:$L$214, MATCH("Demand ID", 'E4 TB Allocation Details'!$A$18:$L$18, 0),FALSE), 'E2 Allocators'!$B$15:$W$358, MATCH('O5 Details by Class &amp; Accounts'!O$18, 'E2 Allocators'!$B$15:$W$15, 0),FALSE)*$F38)</f>
        <v>0</v>
      </c>
      <c r="P38" s="1322">
        <f>IF(ISERROR(VLOOKUP(VLOOKUP($A38, 'E4 TB Allocation Details'!$A$18:$L$214, MATCH("Demand ID", 'E4 TB Allocation Details'!$A$18:$L$18, 0),FALSE), 'E2 Allocators'!$B$15:$W$358, MATCH('O5 Details by Class &amp; Accounts'!P$18, 'E2 Allocators'!$B$15:$W$15, 0),FALSE)*$F38), 0, VLOOKUP(VLOOKUP($A38, 'E4 TB Allocation Details'!$A$18:$L$214, MATCH("Demand ID", 'E4 TB Allocation Details'!$A$18:$L$18, 0),FALSE), 'E2 Allocators'!$B$15:$W$358, MATCH('O5 Details by Class &amp; Accounts'!P$18, 'E2 Allocators'!$B$15:$W$15, 0),FALSE)*$F38)</f>
        <v>0</v>
      </c>
      <c r="Q38" s="1322">
        <f>IF(ISERROR(VLOOKUP(VLOOKUP($A38, 'E4 TB Allocation Details'!$A$18:$L$214, MATCH("Demand ID", 'E4 TB Allocation Details'!$A$18:$L$18, 0),FALSE), 'E2 Allocators'!$B$15:$W$358, MATCH('O5 Details by Class &amp; Accounts'!Q$18, 'E2 Allocators'!$B$15:$W$15, 0),FALSE)*$F38), 0, VLOOKUP(VLOOKUP($A38, 'E4 TB Allocation Details'!$A$18:$L$214, MATCH("Demand ID", 'E4 TB Allocation Details'!$A$18:$L$18, 0),FALSE), 'E2 Allocators'!$B$15:$W$358, MATCH('O5 Details by Class &amp; Accounts'!Q$18, 'E2 Allocators'!$B$15:$W$15, 0),FALSE)*$F38)</f>
        <v>0</v>
      </c>
      <c r="R38" s="1322">
        <f>IF(ISERROR(VLOOKUP(VLOOKUP($A38, 'E4 TB Allocation Details'!$A$18:$L$214, MATCH("Demand ID", 'E4 TB Allocation Details'!$A$18:$L$18, 0),FALSE), 'E2 Allocators'!$B$15:$W$358, MATCH('O5 Details by Class &amp; Accounts'!R$18, 'E2 Allocators'!$B$15:$W$15, 0),FALSE)*$F38), 0, VLOOKUP(VLOOKUP($A38, 'E4 TB Allocation Details'!$A$18:$L$214, MATCH("Demand ID", 'E4 TB Allocation Details'!$A$18:$L$18, 0),FALSE), 'E2 Allocators'!$B$15:$W$358, MATCH('O5 Details by Class &amp; Accounts'!R$18, 'E2 Allocators'!$B$15:$W$15, 0),FALSE)*$F38)</f>
        <v>0</v>
      </c>
      <c r="S38" s="1322">
        <f>IF(ISERROR(VLOOKUP(VLOOKUP($A38, 'E4 TB Allocation Details'!$A$18:$L$214, MATCH("Demand ID", 'E4 TB Allocation Details'!$A$18:$L$18, 0),FALSE), 'E2 Allocators'!$B$15:$W$358, MATCH('O5 Details by Class &amp; Accounts'!S$18, 'E2 Allocators'!$B$15:$W$15, 0),FALSE)*$F38), 0, VLOOKUP(VLOOKUP($A38, 'E4 TB Allocation Details'!$A$18:$L$214, MATCH("Demand ID", 'E4 TB Allocation Details'!$A$18:$L$18, 0),FALSE), 'E2 Allocators'!$B$15:$W$358, MATCH('O5 Details by Class &amp; Accounts'!S$18, 'E2 Allocators'!$B$15:$W$15, 0),FALSE)*$F38)</f>
        <v>0</v>
      </c>
      <c r="T38" s="1322">
        <f>IF(ISERROR(VLOOKUP(VLOOKUP($A38, 'E4 TB Allocation Details'!$A$18:$L$214, MATCH("Demand ID", 'E4 TB Allocation Details'!$A$18:$L$18, 0),FALSE), 'E2 Allocators'!$B$15:$W$358, MATCH('O5 Details by Class &amp; Accounts'!T$18, 'E2 Allocators'!$B$15:$W$15, 0),FALSE)*$F38), 0, VLOOKUP(VLOOKUP($A38, 'E4 TB Allocation Details'!$A$18:$L$214, MATCH("Demand ID", 'E4 TB Allocation Details'!$A$18:$L$18, 0),FALSE), 'E2 Allocators'!$B$15:$W$358, MATCH('O5 Details by Class &amp; Accounts'!T$18, 'E2 Allocators'!$B$15:$W$15, 0),FALSE)*$F38)</f>
        <v>0</v>
      </c>
      <c r="U38" s="1322">
        <f>IF(ISERROR(VLOOKUP(VLOOKUP($A38, 'E4 TB Allocation Details'!$A$18:$L$214, MATCH("Demand ID", 'E4 TB Allocation Details'!$A$18:$L$18, 0),FALSE), 'E2 Allocators'!$B$15:$W$358, MATCH('O5 Details by Class &amp; Accounts'!U$18, 'E2 Allocators'!$B$15:$W$15, 0),FALSE)*$F38), 0, VLOOKUP(VLOOKUP($A38, 'E4 TB Allocation Details'!$A$18:$L$214, MATCH("Demand ID", 'E4 TB Allocation Details'!$A$18:$L$18, 0),FALSE), 'E2 Allocators'!$B$15:$W$358, MATCH('O5 Details by Class &amp; Accounts'!U$18, 'E2 Allocators'!$B$15:$W$15, 0),FALSE)*$F38)</f>
        <v>0</v>
      </c>
      <c r="V38" s="1322">
        <f>IF(ISERROR(VLOOKUP(VLOOKUP($A38, 'E4 TB Allocation Details'!$A$18:$L$214, MATCH("Demand ID", 'E4 TB Allocation Details'!$A$18:$L$18, 0),FALSE), 'E2 Allocators'!$B$15:$W$358, MATCH('O5 Details by Class &amp; Accounts'!V$18, 'E2 Allocators'!$B$15:$W$15, 0),FALSE)*$F38), 0, VLOOKUP(VLOOKUP($A38, 'E4 TB Allocation Details'!$A$18:$L$214, MATCH("Demand ID", 'E4 TB Allocation Details'!$A$18:$L$18, 0),FALSE), 'E2 Allocators'!$B$15:$W$358, MATCH('O5 Details by Class &amp; Accounts'!V$18, 'E2 Allocators'!$B$15:$W$15, 0),FALSE)*$F38)</f>
        <v>0</v>
      </c>
      <c r="W38" s="1322">
        <f>IF(ISERROR(VLOOKUP(VLOOKUP($A38, 'E4 TB Allocation Details'!$A$18:$L$214, MATCH("Demand ID", 'E4 TB Allocation Details'!$A$18:$L$18, 0),FALSE), 'E2 Allocators'!$B$15:$W$358, MATCH('O5 Details by Class &amp; Accounts'!W$18, 'E2 Allocators'!$B$15:$W$15, 0),FALSE)*$F38), 0, VLOOKUP(VLOOKUP($A38, 'E4 TB Allocation Details'!$A$18:$L$214, MATCH("Demand ID", 'E4 TB Allocation Details'!$A$18:$L$18, 0),FALSE), 'E2 Allocators'!$B$15:$W$358, MATCH('O5 Details by Class &amp; Accounts'!W$18, 'E2 Allocators'!$B$15:$W$15, 0),FALSE)*$F38)</f>
        <v>0</v>
      </c>
      <c r="X38" s="1322">
        <f>IF(ISERROR(VLOOKUP(VLOOKUP($A38, 'E4 TB Allocation Details'!$A$18:$L$214, MATCH("Demand ID", 'E4 TB Allocation Details'!$A$18:$L$18, 0),FALSE), 'E2 Allocators'!$B$15:$W$358, MATCH('O5 Details by Class &amp; Accounts'!X$18, 'E2 Allocators'!$B$15:$W$15, 0),FALSE)*$F38), 0, VLOOKUP(VLOOKUP($A38, 'E4 TB Allocation Details'!$A$18:$L$214, MATCH("Demand ID", 'E4 TB Allocation Details'!$A$18:$L$18, 0),FALSE), 'E2 Allocators'!$B$15:$W$358, MATCH('O5 Details by Class &amp; Accounts'!X$18, 'E2 Allocators'!$B$15:$W$15, 0),FALSE)*$F38)</f>
        <v>0</v>
      </c>
      <c r="Y38" s="1322">
        <f>IF(ISERROR(VLOOKUP(VLOOKUP($A38, 'E4 TB Allocation Details'!$A$18:$L$214, MATCH("Demand ID", 'E4 TB Allocation Details'!$A$18:$L$18, 0),FALSE), 'E2 Allocators'!$B$15:$W$358, MATCH('O5 Details by Class &amp; Accounts'!Y$18, 'E2 Allocators'!$B$15:$W$15, 0),FALSE)*$F38), 0, VLOOKUP(VLOOKUP($A38, 'E4 TB Allocation Details'!$A$18:$L$214, MATCH("Demand ID", 'E4 TB Allocation Details'!$A$18:$L$18, 0),FALSE), 'E2 Allocators'!$B$15:$W$358, MATCH('O5 Details by Class &amp; Accounts'!Y$18, 'E2 Allocators'!$B$15:$W$15, 0),FALSE)*$F38)</f>
        <v>0</v>
      </c>
      <c r="Z38" s="1322">
        <f>IF(ISERROR(VLOOKUP(VLOOKUP($A38, 'E4 TB Allocation Details'!$A$18:$L$214, MATCH("Demand ID", 'E4 TB Allocation Details'!$A$18:$L$18, 0),FALSE), 'E2 Allocators'!$B$15:$W$358, MATCH('O5 Details by Class &amp; Accounts'!Z$18, 'E2 Allocators'!$B$15:$W$15, 0),FALSE)*$F38), 0, VLOOKUP(VLOOKUP($A38, 'E4 TB Allocation Details'!$A$18:$L$214, MATCH("Demand ID", 'E4 TB Allocation Details'!$A$18:$L$18, 0),FALSE), 'E2 Allocators'!$B$15:$W$358, MATCH('O5 Details by Class &amp; Accounts'!Z$18, 'E2 Allocators'!$B$15:$W$15, 0),FALSE)*$F38)</f>
        <v>0</v>
      </c>
      <c r="AA38" s="1322">
        <f>IF(ISERROR(VLOOKUP(VLOOKUP($A38, 'E4 TB Allocation Details'!$A$18:$L$214, MATCH("Demand ID", 'E4 TB Allocation Details'!$A$18:$L$18, 0),FALSE), 'E2 Allocators'!$B$15:$W$358, MATCH('O5 Details by Class &amp; Accounts'!AA$18, 'E2 Allocators'!$B$15:$W$15, 0),FALSE)*$F38), 0, VLOOKUP(VLOOKUP($A38, 'E4 TB Allocation Details'!$A$18:$L$214, MATCH("Demand ID", 'E4 TB Allocation Details'!$A$18:$L$18, 0),FALSE), 'E2 Allocators'!$B$15:$W$358, MATCH('O5 Details by Class &amp; Accounts'!AA$18, 'E2 Allocators'!$B$15:$W$15, 0),FALSE)*$F38)</f>
        <v>0</v>
      </c>
      <c r="AB38" s="1322">
        <f>IF(ISERROR(VLOOKUP(VLOOKUP($A38, 'E4 TB Allocation Details'!$A$18:$L$214, MATCH("Demand ID", 'E4 TB Allocation Details'!$A$18:$L$18, 0),FALSE), 'E2 Allocators'!$B$15:$W$358, MATCH('O5 Details by Class &amp; Accounts'!AB$18, 'E2 Allocators'!$B$15:$W$15, 0),FALSE)*$F38), 0, VLOOKUP(VLOOKUP($A38, 'E4 TB Allocation Details'!$A$18:$L$214, MATCH("Demand ID", 'E4 TB Allocation Details'!$A$18:$L$18, 0),FALSE), 'E2 Allocators'!$B$15:$W$358, MATCH('O5 Details by Class &amp; Accounts'!AB$18, 'E2 Allocators'!$B$15:$W$15, 0),FALSE)*$F38)</f>
        <v>0</v>
      </c>
      <c r="AC38" s="1322">
        <f t="shared" si="1"/>
        <v>0</v>
      </c>
      <c r="AD38" s="1322">
        <f>IF(ISERROR(VLOOKUP(VLOOKUP($A38, 'E4 TB Allocation Details'!$A$18:$L$214, MATCH("Customer ID", 'E4 TB Allocation Details'!$A$18:$L$18, 0),FALSE), 'E2 Allocators'!$B$15:$W$358, MATCH('O5 Details by Class &amp; Accounts'!AD$18, 'E2 Allocators'!$B$15:$W$15, 0),FALSE)*$G38), 0, VLOOKUP(VLOOKUP($A38, 'E4 TB Allocation Details'!$A$18:$L$214, MATCH("Customer ID", 'E4 TB Allocation Details'!$A$18:$L$18, 0),FALSE), 'E2 Allocators'!$B$15:$W$358, MATCH('O5 Details by Class &amp; Accounts'!AD$18, 'E2 Allocators'!$B$15:$W$15, 0),FALSE)*$G38)</f>
        <v>0</v>
      </c>
      <c r="AE38" s="1322">
        <f>IF(ISERROR(VLOOKUP(VLOOKUP($A38, 'E4 TB Allocation Details'!$A$18:$L$214, MATCH("Customer ID", 'E4 TB Allocation Details'!$A$18:$L$18, 0),FALSE), 'E2 Allocators'!$B$15:$W$358, MATCH('O5 Details by Class &amp; Accounts'!AE$18, 'E2 Allocators'!$B$15:$W$15, 0),FALSE)*$G38), 0, VLOOKUP(VLOOKUP($A38, 'E4 TB Allocation Details'!$A$18:$L$214, MATCH("Customer ID", 'E4 TB Allocation Details'!$A$18:$L$18, 0),FALSE), 'E2 Allocators'!$B$15:$W$358, MATCH('O5 Details by Class &amp; Accounts'!AE$18, 'E2 Allocators'!$B$15:$W$15, 0),FALSE)*$G38)</f>
        <v>0</v>
      </c>
      <c r="AF38" s="1322">
        <f>IF(ISERROR(VLOOKUP(VLOOKUP($A38, 'E4 TB Allocation Details'!$A$18:$L$214, MATCH("Customer ID", 'E4 TB Allocation Details'!$A$18:$L$18, 0),FALSE), 'E2 Allocators'!$B$15:$W$358, MATCH('O5 Details by Class &amp; Accounts'!AF$18, 'E2 Allocators'!$B$15:$W$15, 0),FALSE)*$G38), 0, VLOOKUP(VLOOKUP($A38, 'E4 TB Allocation Details'!$A$18:$L$214, MATCH("Customer ID", 'E4 TB Allocation Details'!$A$18:$L$18, 0),FALSE), 'E2 Allocators'!$B$15:$W$358, MATCH('O5 Details by Class &amp; Accounts'!AF$18, 'E2 Allocators'!$B$15:$W$15, 0),FALSE)*$G38)</f>
        <v>0</v>
      </c>
      <c r="AG38" s="1322">
        <f>IF(ISERROR(VLOOKUP(VLOOKUP($A38, 'E4 TB Allocation Details'!$A$18:$L$214, MATCH("Customer ID", 'E4 TB Allocation Details'!$A$18:$L$18, 0),FALSE), 'E2 Allocators'!$B$15:$W$358, MATCH('O5 Details by Class &amp; Accounts'!AG$18, 'E2 Allocators'!$B$15:$W$15, 0),FALSE)*$G38), 0, VLOOKUP(VLOOKUP($A38, 'E4 TB Allocation Details'!$A$18:$L$214, MATCH("Customer ID", 'E4 TB Allocation Details'!$A$18:$L$18, 0),FALSE), 'E2 Allocators'!$B$15:$W$358, MATCH('O5 Details by Class &amp; Accounts'!AG$18, 'E2 Allocators'!$B$15:$W$15, 0),FALSE)*$G38)</f>
        <v>0</v>
      </c>
      <c r="AH38" s="1322">
        <f>IF(ISERROR(VLOOKUP(VLOOKUP($A38, 'E4 TB Allocation Details'!$A$18:$L$214, MATCH("Customer ID", 'E4 TB Allocation Details'!$A$18:$L$18, 0),FALSE), 'E2 Allocators'!$B$15:$W$358, MATCH('O5 Details by Class &amp; Accounts'!AH$18, 'E2 Allocators'!$B$15:$W$15, 0),FALSE)*$G38), 0, VLOOKUP(VLOOKUP($A38, 'E4 TB Allocation Details'!$A$18:$L$214, MATCH("Customer ID", 'E4 TB Allocation Details'!$A$18:$L$18, 0),FALSE), 'E2 Allocators'!$B$15:$W$358, MATCH('O5 Details by Class &amp; Accounts'!AH$18, 'E2 Allocators'!$B$15:$W$15, 0),FALSE)*$G38)</f>
        <v>0</v>
      </c>
      <c r="AI38" s="1322">
        <f>IF(ISERROR(VLOOKUP(VLOOKUP($A38, 'E4 TB Allocation Details'!$A$18:$L$214, MATCH("Customer ID", 'E4 TB Allocation Details'!$A$18:$L$18, 0),FALSE), 'E2 Allocators'!$B$15:$W$358, MATCH('O5 Details by Class &amp; Accounts'!AI$18, 'E2 Allocators'!$B$15:$W$15, 0),FALSE)*$G38), 0, VLOOKUP(VLOOKUP($A38, 'E4 TB Allocation Details'!$A$18:$L$214, MATCH("Customer ID", 'E4 TB Allocation Details'!$A$18:$L$18, 0),FALSE), 'E2 Allocators'!$B$15:$W$358, MATCH('O5 Details by Class &amp; Accounts'!AI$18, 'E2 Allocators'!$B$15:$W$15, 0),FALSE)*$G38)</f>
        <v>0</v>
      </c>
      <c r="AJ38" s="1322">
        <f>IF(ISERROR(VLOOKUP(VLOOKUP($A38, 'E4 TB Allocation Details'!$A$18:$L$214, MATCH("Customer ID", 'E4 TB Allocation Details'!$A$18:$L$18, 0),FALSE), 'E2 Allocators'!$B$15:$W$358, MATCH('O5 Details by Class &amp; Accounts'!AJ$18, 'E2 Allocators'!$B$15:$W$15, 0),FALSE)*$G38), 0, VLOOKUP(VLOOKUP($A38, 'E4 TB Allocation Details'!$A$18:$L$214, MATCH("Customer ID", 'E4 TB Allocation Details'!$A$18:$L$18, 0),FALSE), 'E2 Allocators'!$B$15:$W$358, MATCH('O5 Details by Class &amp; Accounts'!AJ$18, 'E2 Allocators'!$B$15:$W$15, 0),FALSE)*$G38)</f>
        <v>0</v>
      </c>
      <c r="AK38" s="1322">
        <f>IF(ISERROR(VLOOKUP(VLOOKUP($A38, 'E4 TB Allocation Details'!$A$18:$L$214, MATCH("Customer ID", 'E4 TB Allocation Details'!$A$18:$L$18, 0),FALSE), 'E2 Allocators'!$B$15:$W$358, MATCH('O5 Details by Class &amp; Accounts'!AK$18, 'E2 Allocators'!$B$15:$W$15, 0),FALSE)*$G38), 0, VLOOKUP(VLOOKUP($A38, 'E4 TB Allocation Details'!$A$18:$L$214, MATCH("Customer ID", 'E4 TB Allocation Details'!$A$18:$L$18, 0),FALSE), 'E2 Allocators'!$B$15:$W$358, MATCH('O5 Details by Class &amp; Accounts'!AK$18, 'E2 Allocators'!$B$15:$W$15, 0),FALSE)*$G38)</f>
        <v>0</v>
      </c>
      <c r="AL38" s="1322">
        <f>IF(ISERROR(VLOOKUP(VLOOKUP($A38, 'E4 TB Allocation Details'!$A$18:$L$214, MATCH("Customer ID", 'E4 TB Allocation Details'!$A$18:$L$18, 0),FALSE), 'E2 Allocators'!$B$15:$W$358, MATCH('O5 Details by Class &amp; Accounts'!AL$18, 'E2 Allocators'!$B$15:$W$15, 0),FALSE)*$G38), 0, VLOOKUP(VLOOKUP($A38, 'E4 TB Allocation Details'!$A$18:$L$214, MATCH("Customer ID", 'E4 TB Allocation Details'!$A$18:$L$18, 0),FALSE), 'E2 Allocators'!$B$15:$W$358, MATCH('O5 Details by Class &amp; Accounts'!AL$18, 'E2 Allocators'!$B$15:$W$15, 0),FALSE)*$G38)</f>
        <v>0</v>
      </c>
      <c r="AM38" s="1322">
        <f>IF(ISERROR(VLOOKUP(VLOOKUP($A38, 'E4 TB Allocation Details'!$A$18:$L$214, MATCH("Customer ID", 'E4 TB Allocation Details'!$A$18:$L$18, 0),FALSE), 'E2 Allocators'!$B$15:$W$358, MATCH('O5 Details by Class &amp; Accounts'!AM$18, 'E2 Allocators'!$B$15:$W$15, 0),FALSE)*$G38), 0, VLOOKUP(VLOOKUP($A38, 'E4 TB Allocation Details'!$A$18:$L$214, MATCH("Customer ID", 'E4 TB Allocation Details'!$A$18:$L$18, 0),FALSE), 'E2 Allocators'!$B$15:$W$358, MATCH('O5 Details by Class &amp; Accounts'!AM$18, 'E2 Allocators'!$B$15:$W$15, 0),FALSE)*$G38)</f>
        <v>0</v>
      </c>
      <c r="AN38" s="1322">
        <f>IF(ISERROR(VLOOKUP(VLOOKUP($A38, 'E4 TB Allocation Details'!$A$18:$L$214, MATCH("Customer ID", 'E4 TB Allocation Details'!$A$18:$L$18, 0),FALSE), 'E2 Allocators'!$B$15:$W$358, MATCH('O5 Details by Class &amp; Accounts'!AN$18, 'E2 Allocators'!$B$15:$W$15, 0),FALSE)*$G38), 0, VLOOKUP(VLOOKUP($A38, 'E4 TB Allocation Details'!$A$18:$L$214, MATCH("Customer ID", 'E4 TB Allocation Details'!$A$18:$L$18, 0),FALSE), 'E2 Allocators'!$B$15:$W$358, MATCH('O5 Details by Class &amp; Accounts'!AN$18, 'E2 Allocators'!$B$15:$W$15, 0),FALSE)*$G38)</f>
        <v>0</v>
      </c>
      <c r="AO38" s="1322">
        <f>IF(ISERROR(VLOOKUP(VLOOKUP($A38, 'E4 TB Allocation Details'!$A$18:$L$214, MATCH("Customer ID", 'E4 TB Allocation Details'!$A$18:$L$18, 0),FALSE), 'E2 Allocators'!$B$15:$W$358, MATCH('O5 Details by Class &amp; Accounts'!AO$18, 'E2 Allocators'!$B$15:$W$15, 0),FALSE)*$G38), 0, VLOOKUP(VLOOKUP($A38, 'E4 TB Allocation Details'!$A$18:$L$214, MATCH("Customer ID", 'E4 TB Allocation Details'!$A$18:$L$18, 0),FALSE), 'E2 Allocators'!$B$15:$W$358, MATCH('O5 Details by Class &amp; Accounts'!AO$18, 'E2 Allocators'!$B$15:$W$15, 0),FALSE)*$G38)</f>
        <v>0</v>
      </c>
      <c r="AP38" s="1322">
        <f>IF(ISERROR(VLOOKUP(VLOOKUP($A38, 'E4 TB Allocation Details'!$A$18:$L$214, MATCH("Customer ID", 'E4 TB Allocation Details'!$A$18:$L$18, 0),FALSE), 'E2 Allocators'!$B$15:$W$358, MATCH('O5 Details by Class &amp; Accounts'!AP$18, 'E2 Allocators'!$B$15:$W$15, 0),FALSE)*$G38), 0, VLOOKUP(VLOOKUP($A38, 'E4 TB Allocation Details'!$A$18:$L$214, MATCH("Customer ID", 'E4 TB Allocation Details'!$A$18:$L$18, 0),FALSE), 'E2 Allocators'!$B$15:$W$358, MATCH('O5 Details by Class &amp; Accounts'!AP$18, 'E2 Allocators'!$B$15:$W$15, 0),FALSE)*$G38)</f>
        <v>0</v>
      </c>
      <c r="AQ38" s="1322">
        <f>IF(ISERROR(VLOOKUP(VLOOKUP($A38, 'E4 TB Allocation Details'!$A$18:$L$214, MATCH("Customer ID", 'E4 TB Allocation Details'!$A$18:$L$18, 0),FALSE), 'E2 Allocators'!$B$15:$W$358, MATCH('O5 Details by Class &amp; Accounts'!AQ$18, 'E2 Allocators'!$B$15:$W$15, 0),FALSE)*$G38), 0, VLOOKUP(VLOOKUP($A38, 'E4 TB Allocation Details'!$A$18:$L$214, MATCH("Customer ID", 'E4 TB Allocation Details'!$A$18:$L$18, 0),FALSE), 'E2 Allocators'!$B$15:$W$358, MATCH('O5 Details by Class &amp; Accounts'!AQ$18, 'E2 Allocators'!$B$15:$W$15, 0),FALSE)*$G38)</f>
        <v>0</v>
      </c>
      <c r="AR38" s="1322">
        <f>IF(ISERROR(VLOOKUP(VLOOKUP($A38, 'E4 TB Allocation Details'!$A$18:$L$214, MATCH("Customer ID", 'E4 TB Allocation Details'!$A$18:$L$18, 0),FALSE), 'E2 Allocators'!$B$15:$W$358, MATCH('O5 Details by Class &amp; Accounts'!AR$18, 'E2 Allocators'!$B$15:$W$15, 0),FALSE)*$G38), 0, VLOOKUP(VLOOKUP($A38, 'E4 TB Allocation Details'!$A$18:$L$214, MATCH("Customer ID", 'E4 TB Allocation Details'!$A$18:$L$18, 0),FALSE), 'E2 Allocators'!$B$15:$W$358, MATCH('O5 Details by Class &amp; Accounts'!AR$18, 'E2 Allocators'!$B$15:$W$15, 0),FALSE)*$G38)</f>
        <v>0</v>
      </c>
      <c r="AS38" s="1322">
        <f>IF(ISERROR(VLOOKUP(VLOOKUP($A38, 'E4 TB Allocation Details'!$A$18:$L$214, MATCH("Customer ID", 'E4 TB Allocation Details'!$A$18:$L$18, 0),FALSE), 'E2 Allocators'!$B$15:$W$358, MATCH('O5 Details by Class &amp; Accounts'!AS$18, 'E2 Allocators'!$B$15:$W$15, 0),FALSE)*$G38), 0, VLOOKUP(VLOOKUP($A38, 'E4 TB Allocation Details'!$A$18:$L$214, MATCH("Customer ID", 'E4 TB Allocation Details'!$A$18:$L$18, 0),FALSE), 'E2 Allocators'!$B$15:$W$358, MATCH('O5 Details by Class &amp; Accounts'!AS$18, 'E2 Allocators'!$B$15:$W$15, 0),FALSE)*$G38)</f>
        <v>0</v>
      </c>
      <c r="AT38" s="1322">
        <f>IF(ISERROR(VLOOKUP(VLOOKUP($A38, 'E4 TB Allocation Details'!$A$18:$L$214, MATCH("Customer ID", 'E4 TB Allocation Details'!$A$18:$L$18, 0),FALSE), 'E2 Allocators'!$B$15:$W$358, MATCH('O5 Details by Class &amp; Accounts'!AT$18, 'E2 Allocators'!$B$15:$W$15, 0),FALSE)*$G38), 0, VLOOKUP(VLOOKUP($A38, 'E4 TB Allocation Details'!$A$18:$L$214, MATCH("Customer ID", 'E4 TB Allocation Details'!$A$18:$L$18, 0),FALSE), 'E2 Allocators'!$B$15:$W$358, MATCH('O5 Details by Class &amp; Accounts'!AT$18, 'E2 Allocators'!$B$15:$W$15, 0),FALSE)*$G38)</f>
        <v>0</v>
      </c>
      <c r="AU38" s="1322">
        <f>IF(ISERROR(VLOOKUP(VLOOKUP($A38, 'E4 TB Allocation Details'!$A$18:$L$214, MATCH("Customer ID", 'E4 TB Allocation Details'!$A$18:$L$18, 0),FALSE), 'E2 Allocators'!$B$15:$W$358, MATCH('O5 Details by Class &amp; Accounts'!AU$18, 'E2 Allocators'!$B$15:$W$15, 0),FALSE)*$G38), 0, VLOOKUP(VLOOKUP($A38, 'E4 TB Allocation Details'!$A$18:$L$214, MATCH("Customer ID", 'E4 TB Allocation Details'!$A$18:$L$18, 0),FALSE), 'E2 Allocators'!$B$15:$W$358, MATCH('O5 Details by Class &amp; Accounts'!AU$18, 'E2 Allocators'!$B$15:$W$15, 0),FALSE)*$G38)</f>
        <v>0</v>
      </c>
      <c r="AV38" s="1322">
        <f>IF(ISERROR(VLOOKUP(VLOOKUP($A38, 'E4 TB Allocation Details'!$A$18:$L$214, MATCH("Customer ID", 'E4 TB Allocation Details'!$A$18:$L$18, 0),FALSE), 'E2 Allocators'!$B$15:$W$358, MATCH('O5 Details by Class &amp; Accounts'!AV$18, 'E2 Allocators'!$B$15:$W$15, 0),FALSE)*$G38), 0, VLOOKUP(VLOOKUP($A38, 'E4 TB Allocation Details'!$A$18:$L$214, MATCH("Customer ID", 'E4 TB Allocation Details'!$A$18:$L$18, 0),FALSE), 'E2 Allocators'!$B$15:$W$358, MATCH('O5 Details by Class &amp; Accounts'!AV$18, 'E2 Allocators'!$B$15:$W$15, 0),FALSE)*$G38)</f>
        <v>0</v>
      </c>
      <c r="AW38" s="1322">
        <f>IF(ISERROR(VLOOKUP(VLOOKUP($A38, 'E4 TB Allocation Details'!$A$18:$L$214, MATCH("Customer ID", 'E4 TB Allocation Details'!$A$18:$L$18, 0),FALSE), 'E2 Allocators'!$B$15:$W$358, MATCH('O5 Details by Class &amp; Accounts'!AW$18, 'E2 Allocators'!$B$15:$W$15, 0),FALSE)*$G38), 0, VLOOKUP(VLOOKUP($A38, 'E4 TB Allocation Details'!$A$18:$L$214, MATCH("Customer ID", 'E4 TB Allocation Details'!$A$18:$L$18, 0),FALSE), 'E2 Allocators'!$B$15:$W$358, MATCH('O5 Details by Class &amp; Accounts'!AW$18, 'E2 Allocators'!$B$15:$W$15, 0),FALSE)*$G38)</f>
        <v>0</v>
      </c>
      <c r="AX38" s="1322">
        <f t="shared" si="2"/>
        <v>0</v>
      </c>
      <c r="AY38" s="1322">
        <f>IF(ISERROR(VLOOKUP(VLOOKUP($A38, 'E4 TB Allocation Details'!$A$18:$L$214, MATCH("Misc ID", 'E4 TB Allocation Details'!$A$18:$L$18, 0),FALSE), 'E2 Allocators'!$B$15:$W$358, MATCH('O5 Details by Class &amp; Accounts'!AY$18, 'E2 Allocators'!$B$15:$W$15, 0),FALSE)*$E38), 0, VLOOKUP(VLOOKUP($A38, 'E4 TB Allocation Details'!$A$18:$L$214, MATCH("Misc ID", 'E4 TB Allocation Details'!$A$18:$L$18, 0),FALSE), 'E2 Allocators'!$B$15:$W$358, MATCH('O5 Details by Class &amp; Accounts'!AY$18, 'E2 Allocators'!$B$15:$W$15, 0),FALSE)*$E38)</f>
        <v>0</v>
      </c>
      <c r="AZ38" s="1322">
        <f>IF(ISERROR(VLOOKUP(VLOOKUP($A38, 'E4 TB Allocation Details'!$A$18:$L$214, MATCH("Misc ID", 'E4 TB Allocation Details'!$A$18:$L$18, 0),FALSE), 'E2 Allocators'!$B$15:$W$358, MATCH('O5 Details by Class &amp; Accounts'!AZ$18, 'E2 Allocators'!$B$15:$W$15, 0),FALSE)*$E38), 0, VLOOKUP(VLOOKUP($A38, 'E4 TB Allocation Details'!$A$18:$L$214, MATCH("Misc ID", 'E4 TB Allocation Details'!$A$18:$L$18, 0),FALSE), 'E2 Allocators'!$B$15:$W$358, MATCH('O5 Details by Class &amp; Accounts'!AZ$18, 'E2 Allocators'!$B$15:$W$15, 0),FALSE)*$E38)</f>
        <v>0</v>
      </c>
      <c r="BA38" s="1322">
        <f>IF(ISERROR(VLOOKUP(VLOOKUP($A38, 'E4 TB Allocation Details'!$A$18:$L$214, MATCH("Misc ID", 'E4 TB Allocation Details'!$A$18:$L$18, 0),FALSE), 'E2 Allocators'!$B$15:$W$358, MATCH('O5 Details by Class &amp; Accounts'!BA$18, 'E2 Allocators'!$B$15:$W$15, 0),FALSE)*$E38), 0, VLOOKUP(VLOOKUP($A38, 'E4 TB Allocation Details'!$A$18:$L$214, MATCH("Misc ID", 'E4 TB Allocation Details'!$A$18:$L$18, 0),FALSE), 'E2 Allocators'!$B$15:$W$358, MATCH('O5 Details by Class &amp; Accounts'!BA$18, 'E2 Allocators'!$B$15:$W$15, 0),FALSE)*$E38)</f>
        <v>0</v>
      </c>
      <c r="BB38" s="1322">
        <f>IF(ISERROR(VLOOKUP(VLOOKUP($A38, 'E4 TB Allocation Details'!$A$18:$L$214, MATCH("Misc ID", 'E4 TB Allocation Details'!$A$18:$L$18, 0),FALSE), 'E2 Allocators'!$B$15:$W$358, MATCH('O5 Details by Class &amp; Accounts'!BB$18, 'E2 Allocators'!$B$15:$W$15, 0),FALSE)*$E38), 0, VLOOKUP(VLOOKUP($A38, 'E4 TB Allocation Details'!$A$18:$L$214, MATCH("Misc ID", 'E4 TB Allocation Details'!$A$18:$L$18, 0),FALSE), 'E2 Allocators'!$B$15:$W$358, MATCH('O5 Details by Class &amp; Accounts'!BB$18, 'E2 Allocators'!$B$15:$W$15, 0),FALSE)*$E38)</f>
        <v>0</v>
      </c>
      <c r="BC38" s="1322">
        <f>IF(ISERROR(VLOOKUP(VLOOKUP($A38, 'E4 TB Allocation Details'!$A$18:$L$214, MATCH("Misc ID", 'E4 TB Allocation Details'!$A$18:$L$18, 0),FALSE), 'E2 Allocators'!$B$15:$W$358, MATCH('O5 Details by Class &amp; Accounts'!BC$18, 'E2 Allocators'!$B$15:$W$15, 0),FALSE)*$E38), 0, VLOOKUP(VLOOKUP($A38, 'E4 TB Allocation Details'!$A$18:$L$214, MATCH("Misc ID", 'E4 TB Allocation Details'!$A$18:$L$18, 0),FALSE), 'E2 Allocators'!$B$15:$W$358, MATCH('O5 Details by Class &amp; Accounts'!BC$18, 'E2 Allocators'!$B$15:$W$15, 0),FALSE)*$E38)</f>
        <v>0</v>
      </c>
      <c r="BD38" s="1322">
        <f>IF(ISERROR(VLOOKUP(VLOOKUP($A38, 'E4 TB Allocation Details'!$A$18:$L$214, MATCH("Misc ID", 'E4 TB Allocation Details'!$A$18:$L$18, 0),FALSE), 'E2 Allocators'!$B$15:$W$358, MATCH('O5 Details by Class &amp; Accounts'!BD$18, 'E2 Allocators'!$B$15:$W$15, 0),FALSE)*$E38), 0, VLOOKUP(VLOOKUP($A38, 'E4 TB Allocation Details'!$A$18:$L$214, MATCH("Misc ID", 'E4 TB Allocation Details'!$A$18:$L$18, 0),FALSE), 'E2 Allocators'!$B$15:$W$358, MATCH('O5 Details by Class &amp; Accounts'!BD$18, 'E2 Allocators'!$B$15:$W$15, 0),FALSE)*$E38)</f>
        <v>0</v>
      </c>
      <c r="BE38" s="1322">
        <f>IF(ISERROR(VLOOKUP(VLOOKUP($A38, 'E4 TB Allocation Details'!$A$18:$L$214, MATCH("Misc ID", 'E4 TB Allocation Details'!$A$18:$L$18, 0),FALSE), 'E2 Allocators'!$B$15:$W$358, MATCH('O5 Details by Class &amp; Accounts'!BE$18, 'E2 Allocators'!$B$15:$W$15, 0),FALSE)*$E38), 0, VLOOKUP(VLOOKUP($A38, 'E4 TB Allocation Details'!$A$18:$L$214, MATCH("Misc ID", 'E4 TB Allocation Details'!$A$18:$L$18, 0),FALSE), 'E2 Allocators'!$B$15:$W$358, MATCH('O5 Details by Class &amp; Accounts'!BE$18, 'E2 Allocators'!$B$15:$W$15, 0),FALSE)*$E38)</f>
        <v>0</v>
      </c>
      <c r="BF38" s="1322">
        <f>IF(ISERROR(VLOOKUP(VLOOKUP($A38, 'E4 TB Allocation Details'!$A$18:$L$214, MATCH("Misc ID", 'E4 TB Allocation Details'!$A$18:$L$18, 0),FALSE), 'E2 Allocators'!$B$15:$W$358, MATCH('O5 Details by Class &amp; Accounts'!BF$18, 'E2 Allocators'!$B$15:$W$15, 0),FALSE)*$E38), 0, VLOOKUP(VLOOKUP($A38, 'E4 TB Allocation Details'!$A$18:$L$214, MATCH("Misc ID", 'E4 TB Allocation Details'!$A$18:$L$18, 0),FALSE), 'E2 Allocators'!$B$15:$W$358, MATCH('O5 Details by Class &amp; Accounts'!BF$18, 'E2 Allocators'!$B$15:$W$15, 0),FALSE)*$E38)</f>
        <v>0</v>
      </c>
      <c r="BG38" s="1322">
        <f>IF(ISERROR(VLOOKUP(VLOOKUP($A38, 'E4 TB Allocation Details'!$A$18:$L$214, MATCH("Misc ID", 'E4 TB Allocation Details'!$A$18:$L$18, 0),FALSE), 'E2 Allocators'!$B$15:$W$358, MATCH('O5 Details by Class &amp; Accounts'!BG$18, 'E2 Allocators'!$B$15:$W$15, 0),FALSE)*$E38), 0, VLOOKUP(VLOOKUP($A38, 'E4 TB Allocation Details'!$A$18:$L$214, MATCH("Misc ID", 'E4 TB Allocation Details'!$A$18:$L$18, 0),FALSE), 'E2 Allocators'!$B$15:$W$358, MATCH('O5 Details by Class &amp; Accounts'!BG$18, 'E2 Allocators'!$B$15:$W$15, 0),FALSE)*$E38)</f>
        <v>0</v>
      </c>
      <c r="BH38" s="1322">
        <f>IF(ISERROR(VLOOKUP(VLOOKUP($A38, 'E4 TB Allocation Details'!$A$18:$L$214, MATCH("Misc ID", 'E4 TB Allocation Details'!$A$18:$L$18, 0),FALSE), 'E2 Allocators'!$B$15:$W$358, MATCH('O5 Details by Class &amp; Accounts'!BH$18, 'E2 Allocators'!$B$15:$W$15, 0),FALSE)*$E38), 0, VLOOKUP(VLOOKUP($A38, 'E4 TB Allocation Details'!$A$18:$L$214, MATCH("Misc ID", 'E4 TB Allocation Details'!$A$18:$L$18, 0),FALSE), 'E2 Allocators'!$B$15:$W$358, MATCH('O5 Details by Class &amp; Accounts'!BH$18, 'E2 Allocators'!$B$15:$W$15, 0),FALSE)*$E38)</f>
        <v>0</v>
      </c>
      <c r="BI38" s="1322">
        <f>IF(ISERROR(VLOOKUP(VLOOKUP($A38, 'E4 TB Allocation Details'!$A$18:$L$214, MATCH("Misc ID", 'E4 TB Allocation Details'!$A$18:$L$18, 0),FALSE), 'E2 Allocators'!$B$15:$W$358, MATCH('O5 Details by Class &amp; Accounts'!BI$18, 'E2 Allocators'!$B$15:$W$15, 0),FALSE)*$E38), 0, VLOOKUP(VLOOKUP($A38, 'E4 TB Allocation Details'!$A$18:$L$214, MATCH("Misc ID", 'E4 TB Allocation Details'!$A$18:$L$18, 0),FALSE), 'E2 Allocators'!$B$15:$W$358, MATCH('O5 Details by Class &amp; Accounts'!BI$18, 'E2 Allocators'!$B$15:$W$15, 0),FALSE)*$E38)</f>
        <v>0</v>
      </c>
      <c r="BJ38" s="1322">
        <f>IF(ISERROR(VLOOKUP(VLOOKUP($A38, 'E4 TB Allocation Details'!$A$18:$L$214, MATCH("Misc ID", 'E4 TB Allocation Details'!$A$18:$L$18, 0),FALSE), 'E2 Allocators'!$B$15:$W$358, MATCH('O5 Details by Class &amp; Accounts'!BJ$18, 'E2 Allocators'!$B$15:$W$15, 0),FALSE)*$E38), 0, VLOOKUP(VLOOKUP($A38, 'E4 TB Allocation Details'!$A$18:$L$214, MATCH("Misc ID", 'E4 TB Allocation Details'!$A$18:$L$18, 0),FALSE), 'E2 Allocators'!$B$15:$W$358, MATCH('O5 Details by Class &amp; Accounts'!BJ$18, 'E2 Allocators'!$B$15:$W$15, 0),FALSE)*$E38)</f>
        <v>0</v>
      </c>
      <c r="BK38" s="1322">
        <f>IF(ISERROR(VLOOKUP(VLOOKUP($A38, 'E4 TB Allocation Details'!$A$18:$L$214, MATCH("Misc ID", 'E4 TB Allocation Details'!$A$18:$L$18, 0),FALSE), 'E2 Allocators'!$B$15:$W$358, MATCH('O5 Details by Class &amp; Accounts'!BK$18, 'E2 Allocators'!$B$15:$W$15, 0),FALSE)*$E38), 0, VLOOKUP(VLOOKUP($A38, 'E4 TB Allocation Details'!$A$18:$L$214, MATCH("Misc ID", 'E4 TB Allocation Details'!$A$18:$L$18, 0),FALSE), 'E2 Allocators'!$B$15:$W$358, MATCH('O5 Details by Class &amp; Accounts'!BK$18, 'E2 Allocators'!$B$15:$W$15, 0),FALSE)*$E38)</f>
        <v>0</v>
      </c>
      <c r="BL38" s="1322">
        <f>IF(ISERROR(VLOOKUP(VLOOKUP($A38, 'E4 TB Allocation Details'!$A$18:$L$214, MATCH("Misc ID", 'E4 TB Allocation Details'!$A$18:$L$18, 0),FALSE), 'E2 Allocators'!$B$15:$W$358, MATCH('O5 Details by Class &amp; Accounts'!BL$18, 'E2 Allocators'!$B$15:$W$15, 0),FALSE)*$E38), 0, VLOOKUP(VLOOKUP($A38, 'E4 TB Allocation Details'!$A$18:$L$214, MATCH("Misc ID", 'E4 TB Allocation Details'!$A$18:$L$18, 0),FALSE), 'E2 Allocators'!$B$15:$W$358, MATCH('O5 Details by Class &amp; Accounts'!BL$18, 'E2 Allocators'!$B$15:$W$15, 0),FALSE)*$E38)</f>
        <v>0</v>
      </c>
      <c r="BM38" s="1322">
        <f>IF(ISERROR(VLOOKUP(VLOOKUP($A38, 'E4 TB Allocation Details'!$A$18:$L$214, MATCH("Misc ID", 'E4 TB Allocation Details'!$A$18:$L$18, 0),FALSE), 'E2 Allocators'!$B$15:$W$358, MATCH('O5 Details by Class &amp; Accounts'!BM$18, 'E2 Allocators'!$B$15:$W$15, 0),FALSE)*$E38), 0, VLOOKUP(VLOOKUP($A38, 'E4 TB Allocation Details'!$A$18:$L$214, MATCH("Misc ID", 'E4 TB Allocation Details'!$A$18:$L$18, 0),FALSE), 'E2 Allocators'!$B$15:$W$358, MATCH('O5 Details by Class &amp; Accounts'!BM$18, 'E2 Allocators'!$B$15:$W$15, 0),FALSE)*$E38)</f>
        <v>0</v>
      </c>
      <c r="BN38" s="1322">
        <f>IF(ISERROR(VLOOKUP(VLOOKUP($A38, 'E4 TB Allocation Details'!$A$18:$L$214, MATCH("Misc ID", 'E4 TB Allocation Details'!$A$18:$L$18, 0),FALSE), 'E2 Allocators'!$B$15:$W$358, MATCH('O5 Details by Class &amp; Accounts'!BN$18, 'E2 Allocators'!$B$15:$W$15, 0),FALSE)*$E38), 0, VLOOKUP(VLOOKUP($A38, 'E4 TB Allocation Details'!$A$18:$L$214, MATCH("Misc ID", 'E4 TB Allocation Details'!$A$18:$L$18, 0),FALSE), 'E2 Allocators'!$B$15:$W$358, MATCH('O5 Details by Class &amp; Accounts'!BN$18, 'E2 Allocators'!$B$15:$W$15, 0),FALSE)*$E38)</f>
        <v>0</v>
      </c>
      <c r="BO38" s="1322">
        <f>IF(ISERROR(VLOOKUP(VLOOKUP($A38, 'E4 TB Allocation Details'!$A$18:$L$214, MATCH("Misc ID", 'E4 TB Allocation Details'!$A$18:$L$18, 0),FALSE), 'E2 Allocators'!$B$15:$W$358, MATCH('O5 Details by Class &amp; Accounts'!BO$18, 'E2 Allocators'!$B$15:$W$15, 0),FALSE)*$E38), 0, VLOOKUP(VLOOKUP($A38, 'E4 TB Allocation Details'!$A$18:$L$214, MATCH("Misc ID", 'E4 TB Allocation Details'!$A$18:$L$18, 0),FALSE), 'E2 Allocators'!$B$15:$W$358, MATCH('O5 Details by Class &amp; Accounts'!BO$18, 'E2 Allocators'!$B$15:$W$15, 0),FALSE)*$E38)</f>
        <v>0</v>
      </c>
      <c r="BP38" s="1322">
        <f>IF(ISERROR(VLOOKUP(VLOOKUP($A38, 'E4 TB Allocation Details'!$A$18:$L$214, MATCH("Misc ID", 'E4 TB Allocation Details'!$A$18:$L$18, 0),FALSE), 'E2 Allocators'!$B$15:$W$358, MATCH('O5 Details by Class &amp; Accounts'!BP$18, 'E2 Allocators'!$B$15:$W$15, 0),FALSE)*$E38), 0, VLOOKUP(VLOOKUP($A38, 'E4 TB Allocation Details'!$A$18:$L$214, MATCH("Misc ID", 'E4 TB Allocation Details'!$A$18:$L$18, 0),FALSE), 'E2 Allocators'!$B$15:$W$358, MATCH('O5 Details by Class &amp; Accounts'!BP$18, 'E2 Allocators'!$B$15:$W$15, 0),FALSE)*$E38)</f>
        <v>0</v>
      </c>
      <c r="BQ38" s="1322">
        <f>IF(ISERROR(VLOOKUP(VLOOKUP($A38, 'E4 TB Allocation Details'!$A$18:$L$214, MATCH("Misc ID", 'E4 TB Allocation Details'!$A$18:$L$18, 0),FALSE), 'E2 Allocators'!$B$15:$W$358, MATCH('O5 Details by Class &amp; Accounts'!BQ$18, 'E2 Allocators'!$B$15:$W$15, 0),FALSE)*$E38), 0, VLOOKUP(VLOOKUP($A38, 'E4 TB Allocation Details'!$A$18:$L$214, MATCH("Misc ID", 'E4 TB Allocation Details'!$A$18:$L$18, 0),FALSE), 'E2 Allocators'!$B$15:$W$358, MATCH('O5 Details by Class &amp; Accounts'!BQ$18, 'E2 Allocators'!$B$15:$W$15, 0),FALSE)*$E38)</f>
        <v>0</v>
      </c>
      <c r="BR38" s="1322">
        <f>IF(ISERROR(VLOOKUP(VLOOKUP($A38, 'E4 TB Allocation Details'!$A$18:$L$214, MATCH("Misc ID", 'E4 TB Allocation Details'!$A$18:$L$18, 0),FALSE), 'E2 Allocators'!$B$15:$W$358, MATCH('O5 Details by Class &amp; Accounts'!BR$18, 'E2 Allocators'!$B$15:$W$15, 0),FALSE)*$E38), 0, VLOOKUP(VLOOKUP($A38, 'E4 TB Allocation Details'!$A$18:$L$214, MATCH("Misc ID", 'E4 TB Allocation Details'!$A$18:$L$18, 0),FALSE), 'E2 Allocators'!$B$15:$W$358, MATCH('O5 Details by Class &amp; Accounts'!BR$18, 'E2 Allocators'!$B$15:$W$15, 0),FALSE)*$E38)</f>
        <v>0</v>
      </c>
      <c r="BS38" s="1322">
        <f t="shared" si="3"/>
        <v>0</v>
      </c>
      <c r="BT38" s="1322">
        <f>IF(ISERROR(VLOOKUP(VLOOKUP($A38, 'E4 TB Allocation Details'!$A$18:$L$214, MATCH("A &amp; G ID", 'E4 TB Allocation Details'!$A$18:$L$18, 0),FALSE), 'E2 Allocators'!$B$15:$W$358, MATCH('O5 Details by Class &amp; Accounts'!BT$18, 'E2 Allocators'!$B$15:$W$15, 0),FALSE)*$E38), 0, VLOOKUP(VLOOKUP($A38, 'E4 TB Allocation Details'!$A$18:$L$214, MATCH("A &amp; G ID", 'E4 TB Allocation Details'!$A$18:$L$18, 0),FALSE), 'E2 Allocators'!$B$15:$W$358, MATCH('O5 Details by Class &amp; Accounts'!BT$18, 'E2 Allocators'!$B$15:$W$15, 0),FALSE)*$E38)</f>
        <v>0</v>
      </c>
      <c r="BU38" s="1322">
        <f>IF(ISERROR(VLOOKUP(VLOOKUP($A38, 'E4 TB Allocation Details'!$A$18:$L$214, MATCH("A &amp; G ID", 'E4 TB Allocation Details'!$A$18:$L$18, 0),FALSE), 'E2 Allocators'!$B$15:$W$358, MATCH('O5 Details by Class &amp; Accounts'!BU$18, 'E2 Allocators'!$B$15:$W$15, 0),FALSE)*$E38), 0, VLOOKUP(VLOOKUP($A38, 'E4 TB Allocation Details'!$A$18:$L$214, MATCH("A &amp; G ID", 'E4 TB Allocation Details'!$A$18:$L$18, 0),FALSE), 'E2 Allocators'!$B$15:$W$358, MATCH('O5 Details by Class &amp; Accounts'!BU$18, 'E2 Allocators'!$B$15:$W$15, 0),FALSE)*$E38)</f>
        <v>0</v>
      </c>
      <c r="BV38" s="1322">
        <f>IF(ISERROR(VLOOKUP(VLOOKUP($A38, 'E4 TB Allocation Details'!$A$18:$L$214, MATCH("A &amp; G ID", 'E4 TB Allocation Details'!$A$18:$L$18, 0),FALSE), 'E2 Allocators'!$B$15:$W$358, MATCH('O5 Details by Class &amp; Accounts'!BV$18, 'E2 Allocators'!$B$15:$W$15, 0),FALSE)*$E38), 0, VLOOKUP(VLOOKUP($A38, 'E4 TB Allocation Details'!$A$18:$L$214, MATCH("A &amp; G ID", 'E4 TB Allocation Details'!$A$18:$L$18, 0),FALSE), 'E2 Allocators'!$B$15:$W$358, MATCH('O5 Details by Class &amp; Accounts'!BV$18, 'E2 Allocators'!$B$15:$W$15, 0),FALSE)*$E38)</f>
        <v>0</v>
      </c>
      <c r="BW38" s="1322">
        <f>IF(ISERROR(VLOOKUP(VLOOKUP($A38, 'E4 TB Allocation Details'!$A$18:$L$214, MATCH("A &amp; G ID", 'E4 TB Allocation Details'!$A$18:$L$18, 0),FALSE), 'E2 Allocators'!$B$15:$W$358, MATCH('O5 Details by Class &amp; Accounts'!BW$18, 'E2 Allocators'!$B$15:$W$15, 0),FALSE)*$E38), 0, VLOOKUP(VLOOKUP($A38, 'E4 TB Allocation Details'!$A$18:$L$214, MATCH("A &amp; G ID", 'E4 TB Allocation Details'!$A$18:$L$18, 0),FALSE), 'E2 Allocators'!$B$15:$W$358, MATCH('O5 Details by Class &amp; Accounts'!BW$18, 'E2 Allocators'!$B$15:$W$15, 0),FALSE)*$E38)</f>
        <v>0</v>
      </c>
      <c r="BX38" s="1322">
        <f>IF(ISERROR(VLOOKUP(VLOOKUP($A38, 'E4 TB Allocation Details'!$A$18:$L$214, MATCH("A &amp; G ID", 'E4 TB Allocation Details'!$A$18:$L$18, 0),FALSE), 'E2 Allocators'!$B$15:$W$358, MATCH('O5 Details by Class &amp; Accounts'!BX$18, 'E2 Allocators'!$B$15:$W$15, 0),FALSE)*$E38), 0, VLOOKUP(VLOOKUP($A38, 'E4 TB Allocation Details'!$A$18:$L$214, MATCH("A &amp; G ID", 'E4 TB Allocation Details'!$A$18:$L$18, 0),FALSE), 'E2 Allocators'!$B$15:$W$358, MATCH('O5 Details by Class &amp; Accounts'!BX$18, 'E2 Allocators'!$B$15:$W$15, 0),FALSE)*$E38)</f>
        <v>0</v>
      </c>
      <c r="BY38" s="1322">
        <f>IF(ISERROR(VLOOKUP(VLOOKUP($A38, 'E4 TB Allocation Details'!$A$18:$L$214, MATCH("A &amp; G ID", 'E4 TB Allocation Details'!$A$18:$L$18, 0),FALSE), 'E2 Allocators'!$B$15:$W$358, MATCH('O5 Details by Class &amp; Accounts'!BY$18, 'E2 Allocators'!$B$15:$W$15, 0),FALSE)*$E38), 0, VLOOKUP(VLOOKUP($A38, 'E4 TB Allocation Details'!$A$18:$L$214, MATCH("A &amp; G ID", 'E4 TB Allocation Details'!$A$18:$L$18, 0),FALSE), 'E2 Allocators'!$B$15:$W$358, MATCH('O5 Details by Class &amp; Accounts'!BY$18, 'E2 Allocators'!$B$15:$W$15, 0),FALSE)*$E38)</f>
        <v>0</v>
      </c>
      <c r="BZ38" s="1322">
        <f>IF(ISERROR(VLOOKUP(VLOOKUP($A38, 'E4 TB Allocation Details'!$A$18:$L$214, MATCH("A &amp; G ID", 'E4 TB Allocation Details'!$A$18:$L$18, 0),FALSE), 'E2 Allocators'!$B$15:$W$358, MATCH('O5 Details by Class &amp; Accounts'!BZ$18, 'E2 Allocators'!$B$15:$W$15, 0),FALSE)*$E38), 0, VLOOKUP(VLOOKUP($A38, 'E4 TB Allocation Details'!$A$18:$L$214, MATCH("A &amp; G ID", 'E4 TB Allocation Details'!$A$18:$L$18, 0),FALSE), 'E2 Allocators'!$B$15:$W$358, MATCH('O5 Details by Class &amp; Accounts'!BZ$18, 'E2 Allocators'!$B$15:$W$15, 0),FALSE)*$E38)</f>
        <v>0</v>
      </c>
      <c r="CA38" s="1322">
        <f>IF(ISERROR(VLOOKUP(VLOOKUP($A38, 'E4 TB Allocation Details'!$A$18:$L$214, MATCH("A &amp; G ID", 'E4 TB Allocation Details'!$A$18:$L$18, 0),FALSE), 'E2 Allocators'!$B$15:$W$358, MATCH('O5 Details by Class &amp; Accounts'!CA$18, 'E2 Allocators'!$B$15:$W$15, 0),FALSE)*$E38), 0, VLOOKUP(VLOOKUP($A38, 'E4 TB Allocation Details'!$A$18:$L$214, MATCH("A &amp; G ID", 'E4 TB Allocation Details'!$A$18:$L$18, 0),FALSE), 'E2 Allocators'!$B$15:$W$358, MATCH('O5 Details by Class &amp; Accounts'!CA$18, 'E2 Allocators'!$B$15:$W$15, 0),FALSE)*$E38)</f>
        <v>0</v>
      </c>
      <c r="CB38" s="1322">
        <f>IF(ISERROR(VLOOKUP(VLOOKUP($A38, 'E4 TB Allocation Details'!$A$18:$L$214, MATCH("A &amp; G ID", 'E4 TB Allocation Details'!$A$18:$L$18, 0),FALSE), 'E2 Allocators'!$B$15:$W$358, MATCH('O5 Details by Class &amp; Accounts'!CB$18, 'E2 Allocators'!$B$15:$W$15, 0),FALSE)*$E38), 0, VLOOKUP(VLOOKUP($A38, 'E4 TB Allocation Details'!$A$18:$L$214, MATCH("A &amp; G ID", 'E4 TB Allocation Details'!$A$18:$L$18, 0),FALSE), 'E2 Allocators'!$B$15:$W$358, MATCH('O5 Details by Class &amp; Accounts'!CB$18, 'E2 Allocators'!$B$15:$W$15, 0),FALSE)*$E38)</f>
        <v>0</v>
      </c>
      <c r="CC38" s="1322">
        <f>IF(ISERROR(VLOOKUP(VLOOKUP($A38, 'E4 TB Allocation Details'!$A$18:$L$214, MATCH("A &amp; G ID", 'E4 TB Allocation Details'!$A$18:$L$18, 0),FALSE), 'E2 Allocators'!$B$15:$W$358, MATCH('O5 Details by Class &amp; Accounts'!CC$18, 'E2 Allocators'!$B$15:$W$15, 0),FALSE)*$E38), 0, VLOOKUP(VLOOKUP($A38, 'E4 TB Allocation Details'!$A$18:$L$214, MATCH("A &amp; G ID", 'E4 TB Allocation Details'!$A$18:$L$18, 0),FALSE), 'E2 Allocators'!$B$15:$W$358, MATCH('O5 Details by Class &amp; Accounts'!CC$18, 'E2 Allocators'!$B$15:$W$15, 0),FALSE)*$E38)</f>
        <v>0</v>
      </c>
      <c r="CD38" s="1322">
        <f>IF(ISERROR(VLOOKUP(VLOOKUP($A38, 'E4 TB Allocation Details'!$A$18:$L$214, MATCH("A &amp; G ID", 'E4 TB Allocation Details'!$A$18:$L$18, 0),FALSE), 'E2 Allocators'!$B$15:$W$358, MATCH('O5 Details by Class &amp; Accounts'!CD$18, 'E2 Allocators'!$B$15:$W$15, 0),FALSE)*$E38), 0, VLOOKUP(VLOOKUP($A38, 'E4 TB Allocation Details'!$A$18:$L$214, MATCH("A &amp; G ID", 'E4 TB Allocation Details'!$A$18:$L$18, 0),FALSE), 'E2 Allocators'!$B$15:$W$358, MATCH('O5 Details by Class &amp; Accounts'!CD$18, 'E2 Allocators'!$B$15:$W$15, 0),FALSE)*$E38)</f>
        <v>0</v>
      </c>
      <c r="CE38" s="1322">
        <f>IF(ISERROR(VLOOKUP(VLOOKUP($A38, 'E4 TB Allocation Details'!$A$18:$L$214, MATCH("A &amp; G ID", 'E4 TB Allocation Details'!$A$18:$L$18, 0),FALSE), 'E2 Allocators'!$B$15:$W$358, MATCH('O5 Details by Class &amp; Accounts'!CE$18, 'E2 Allocators'!$B$15:$W$15, 0),FALSE)*$E38), 0, VLOOKUP(VLOOKUP($A38, 'E4 TB Allocation Details'!$A$18:$L$214, MATCH("A &amp; G ID", 'E4 TB Allocation Details'!$A$18:$L$18, 0),FALSE), 'E2 Allocators'!$B$15:$W$358, MATCH('O5 Details by Class &amp; Accounts'!CE$18, 'E2 Allocators'!$B$15:$W$15, 0),FALSE)*$E38)</f>
        <v>0</v>
      </c>
      <c r="CF38" s="1322">
        <f>IF(ISERROR(VLOOKUP(VLOOKUP($A38, 'E4 TB Allocation Details'!$A$18:$L$214, MATCH("A &amp; G ID", 'E4 TB Allocation Details'!$A$18:$L$18, 0),FALSE), 'E2 Allocators'!$B$15:$W$358, MATCH('O5 Details by Class &amp; Accounts'!CF$18, 'E2 Allocators'!$B$15:$W$15, 0),FALSE)*$E38), 0, VLOOKUP(VLOOKUP($A38, 'E4 TB Allocation Details'!$A$18:$L$214, MATCH("A &amp; G ID", 'E4 TB Allocation Details'!$A$18:$L$18, 0),FALSE), 'E2 Allocators'!$B$15:$W$358, MATCH('O5 Details by Class &amp; Accounts'!CF$18, 'E2 Allocators'!$B$15:$W$15, 0),FALSE)*$E38)</f>
        <v>0</v>
      </c>
      <c r="CG38" s="1322">
        <f>IF(ISERROR(VLOOKUP(VLOOKUP($A38, 'E4 TB Allocation Details'!$A$18:$L$214, MATCH("A &amp; G ID", 'E4 TB Allocation Details'!$A$18:$L$18, 0),FALSE), 'E2 Allocators'!$B$15:$W$358, MATCH('O5 Details by Class &amp; Accounts'!CG$18, 'E2 Allocators'!$B$15:$W$15, 0),FALSE)*$E38), 0, VLOOKUP(VLOOKUP($A38, 'E4 TB Allocation Details'!$A$18:$L$214, MATCH("A &amp; G ID", 'E4 TB Allocation Details'!$A$18:$L$18, 0),FALSE), 'E2 Allocators'!$B$15:$W$358, MATCH('O5 Details by Class &amp; Accounts'!CG$18, 'E2 Allocators'!$B$15:$W$15, 0),FALSE)*$E38)</f>
        <v>0</v>
      </c>
      <c r="CH38" s="1322">
        <f>IF(ISERROR(VLOOKUP(VLOOKUP($A38, 'E4 TB Allocation Details'!$A$18:$L$214, MATCH("A &amp; G ID", 'E4 TB Allocation Details'!$A$18:$L$18, 0),FALSE), 'E2 Allocators'!$B$15:$W$358, MATCH('O5 Details by Class &amp; Accounts'!CH$18, 'E2 Allocators'!$B$15:$W$15, 0),FALSE)*$E38), 0, VLOOKUP(VLOOKUP($A38, 'E4 TB Allocation Details'!$A$18:$L$214, MATCH("A &amp; G ID", 'E4 TB Allocation Details'!$A$18:$L$18, 0),FALSE), 'E2 Allocators'!$B$15:$W$358, MATCH('O5 Details by Class &amp; Accounts'!CH$18, 'E2 Allocators'!$B$15:$W$15, 0),FALSE)*$E38)</f>
        <v>0</v>
      </c>
      <c r="CI38" s="1322">
        <f>IF(ISERROR(VLOOKUP(VLOOKUP($A38, 'E4 TB Allocation Details'!$A$18:$L$214, MATCH("A &amp; G ID", 'E4 TB Allocation Details'!$A$18:$L$18, 0),FALSE), 'E2 Allocators'!$B$15:$W$358, MATCH('O5 Details by Class &amp; Accounts'!CI$18, 'E2 Allocators'!$B$15:$W$15, 0),FALSE)*$E38), 0, VLOOKUP(VLOOKUP($A38, 'E4 TB Allocation Details'!$A$18:$L$214, MATCH("A &amp; G ID", 'E4 TB Allocation Details'!$A$18:$L$18, 0),FALSE), 'E2 Allocators'!$B$15:$W$358, MATCH('O5 Details by Class &amp; Accounts'!CI$18, 'E2 Allocators'!$B$15:$W$15, 0),FALSE)*$E38)</f>
        <v>0</v>
      </c>
      <c r="CJ38" s="1322">
        <f>IF(ISERROR(VLOOKUP(VLOOKUP($A38, 'E4 TB Allocation Details'!$A$18:$L$214, MATCH("A &amp; G ID", 'E4 TB Allocation Details'!$A$18:$L$18, 0),FALSE), 'E2 Allocators'!$B$15:$W$358, MATCH('O5 Details by Class &amp; Accounts'!CJ$18, 'E2 Allocators'!$B$15:$W$15, 0),FALSE)*$E38), 0, VLOOKUP(VLOOKUP($A38, 'E4 TB Allocation Details'!$A$18:$L$214, MATCH("A &amp; G ID", 'E4 TB Allocation Details'!$A$18:$L$18, 0),FALSE), 'E2 Allocators'!$B$15:$W$358, MATCH('O5 Details by Class &amp; Accounts'!CJ$18, 'E2 Allocators'!$B$15:$W$15, 0),FALSE)*$E38)</f>
        <v>0</v>
      </c>
      <c r="CK38" s="1322">
        <f>IF(ISERROR(VLOOKUP(VLOOKUP($A38, 'E4 TB Allocation Details'!$A$18:$L$214, MATCH("A &amp; G ID", 'E4 TB Allocation Details'!$A$18:$L$18, 0),FALSE), 'E2 Allocators'!$B$15:$W$358, MATCH('O5 Details by Class &amp; Accounts'!CK$18, 'E2 Allocators'!$B$15:$W$15, 0),FALSE)*$E38), 0, VLOOKUP(VLOOKUP($A38, 'E4 TB Allocation Details'!$A$18:$L$214, MATCH("A &amp; G ID", 'E4 TB Allocation Details'!$A$18:$L$18, 0),FALSE), 'E2 Allocators'!$B$15:$W$358, MATCH('O5 Details by Class &amp; Accounts'!CK$18, 'E2 Allocators'!$B$15:$W$15, 0),FALSE)*$E38)</f>
        <v>0</v>
      </c>
      <c r="CL38" s="1322">
        <f>IF(ISERROR(VLOOKUP(VLOOKUP($A38, 'E4 TB Allocation Details'!$A$18:$L$214, MATCH("A &amp; G ID", 'E4 TB Allocation Details'!$A$18:$L$18, 0),FALSE), 'E2 Allocators'!$B$15:$W$358, MATCH('O5 Details by Class &amp; Accounts'!CL$18, 'E2 Allocators'!$B$15:$W$15, 0),FALSE)*$E38), 0, VLOOKUP(VLOOKUP($A38, 'E4 TB Allocation Details'!$A$18:$L$214, MATCH("A &amp; G ID", 'E4 TB Allocation Details'!$A$18:$L$18, 0),FALSE), 'E2 Allocators'!$B$15:$W$358, MATCH('O5 Details by Class &amp; Accounts'!CL$18, 'E2 Allocators'!$B$15:$W$15, 0),FALSE)*$E38)</f>
        <v>0</v>
      </c>
      <c r="CM38" s="1322">
        <f>IF(ISERROR(VLOOKUP(VLOOKUP($A38, 'E4 TB Allocation Details'!$A$18:$L$214, MATCH("A &amp; G ID", 'E4 TB Allocation Details'!$A$18:$L$18, 0),FALSE), 'E2 Allocators'!$B$15:$W$358, MATCH('O5 Details by Class &amp; Accounts'!CM$18, 'E2 Allocators'!$B$15:$W$15, 0),FALSE)*$E38), 0, VLOOKUP(VLOOKUP($A38, 'E4 TB Allocation Details'!$A$18:$L$214, MATCH("A &amp; G ID", 'E4 TB Allocation Details'!$A$18:$L$18, 0),FALSE), 'E2 Allocators'!$B$15:$W$358, MATCH('O5 Details by Class &amp; Accounts'!CM$18, 'E2 Allocators'!$B$15:$W$15, 0),FALSE)*$E38)</f>
        <v>0</v>
      </c>
      <c r="CN38" s="1322">
        <f t="shared" si="5"/>
        <v>0</v>
      </c>
      <c r="CO38" s="1651">
        <f t="shared" si="4"/>
        <v>0</v>
      </c>
      <c r="CQ38" s="1899" t="e">
        <v>#N/A</v>
      </c>
    </row>
    <row r="39" spans="1:95" s="64" customFormat="1" ht="12.75" x14ac:dyDescent="0.2">
      <c r="A39" s="1088" t="s">
        <v>823</v>
      </c>
      <c r="B39" s="1089" t="s">
        <v>365</v>
      </c>
      <c r="C39" s="1648">
        <f>IF(ISERROR(VLOOKUP($A39,'I3 TB Data'!$A$19:$H$483,MATCH('O5 Details by Class &amp; Accounts'!$C$18, 'I3 TB Data'!$A$19:$H$19,0),0)), 0, VLOOKUP($A39,'I3 TB Data'!$A$19:$H$483,MATCH('O5 Details by Class &amp; Accounts'!$C$18,'I3 TB Data'!$A$19:$H$19,0),0))</f>
        <v>0</v>
      </c>
      <c r="D39" s="1649">
        <f>'I4 BO ASSETS'!E36</f>
        <v>221170</v>
      </c>
      <c r="E39" s="1648">
        <f t="shared" si="6"/>
        <v>221170</v>
      </c>
      <c r="F39" s="1650">
        <f>IF(ISERROR(VLOOKUP($A39, 'E1 Categorization'!A33:E124, MATCH("Customer Component", 'E1 Categorization'!$A$33:$E$33,0), 0)), 0, IF(VLOOKUP($A39, 'E1 Categorization'!A33:E124, MATCH("Customer Component", 'E1 Categorization'!$A$33:$E$33,0), 0)=0, 'O5 Details by Class &amp; Accounts'!$E39, IF(AND(VLOOKUP($A39, 'E1 Categorization'!A33:E124, MATCH("Customer Component", 'E1 Categorization'!$A$33:$E$33,0), 0) &gt;0, VLOOKUP($A39, 'E1 Categorization'!A33:E124, MATCH("Customer Component", 'E1 Categorization'!$A$33:$E$33,0), 0)&lt;1), 'O5 Details by Class &amp; Accounts'!$E39*(1-VLOOKUP($A39, 'E1 Categorization'!A33:E124, MATCH("Customer Component", 'E1 Categorization'!$A$33:$E$33,0), 0)), 0)))</f>
        <v>221170</v>
      </c>
      <c r="G39" s="1650">
        <f>IF(ISERROR(VLOOKUP($A39, 'E1 Categorization'!A33:E124, MATCH("Customer Component", 'E1 Categorization'!$A$33:$E$33,0), 0)),0, IF(VLOOKUP($A39, 'E1 Categorization'!A33:E124, MATCH("Customer Component", 'E1 Categorization'!$A$33:$E$33,0), 0)=0, 0, IF(AND(VLOOKUP($A39, 'E1 Categorization'!A33:E124, MATCH("Customer Component", 'E1 Categorization'!$A$33:$E$33,0), 0) &gt;0, VLOOKUP($A39, 'E1 Categorization'!A33:E124, MATCH("Customer Component", 'E1 Categorization'!$A$33:$E$33,0), 0)&lt;1), 'O5 Details by Class &amp; Accounts'!$E39*(VLOOKUP($A39, 'E1 Categorization'!A33:E124, MATCH("Customer Component", 'E1 Categorization'!$A$33:$E$33,0), 0)), 'O5 Details by Class &amp; Accounts'!$E39)))</f>
        <v>0</v>
      </c>
      <c r="H39" s="1322">
        <f t="shared" si="0"/>
        <v>221170</v>
      </c>
      <c r="I39" s="1322">
        <f>IF(ISERROR(VLOOKUP(VLOOKUP($A39, 'E4 TB Allocation Details'!$A$18:$L$214, MATCH("Demand ID", 'E4 TB Allocation Details'!$A$18:$L$18, 0),FALSE), 'E2 Allocators'!$B$15:$W$358, MATCH('O5 Details by Class &amp; Accounts'!I$18, 'E2 Allocators'!$B$15:$W$15, 0),FALSE)*$F39), 0, VLOOKUP(VLOOKUP($A39, 'E4 TB Allocation Details'!$A$18:$L$214, MATCH("Demand ID", 'E4 TB Allocation Details'!$A$18:$L$18, 0),FALSE), 'E2 Allocators'!$B$15:$W$358, MATCH('O5 Details by Class &amp; Accounts'!I$18, 'E2 Allocators'!$B$15:$W$15, 0),FALSE)*$F39)</f>
        <v>69837.159595899095</v>
      </c>
      <c r="J39" s="1322">
        <f>IF(ISERROR(VLOOKUP(VLOOKUP($A39, 'E4 TB Allocation Details'!$A$18:$L$214, MATCH("Demand ID", 'E4 TB Allocation Details'!$A$18:$L$18, 0),FALSE), 'E2 Allocators'!$B$15:$W$358, MATCH('O5 Details by Class &amp; Accounts'!J$18, 'E2 Allocators'!$B$15:$W$15, 0),FALSE)*$F39), 0, VLOOKUP(VLOOKUP($A39, 'E4 TB Allocation Details'!$A$18:$L$214, MATCH("Demand ID", 'E4 TB Allocation Details'!$A$18:$L$18, 0),FALSE), 'E2 Allocators'!$B$15:$W$358, MATCH('O5 Details by Class &amp; Accounts'!J$18, 'E2 Allocators'!$B$15:$W$15, 0),FALSE)*$F39)</f>
        <v>59596.093350469491</v>
      </c>
      <c r="K39" s="1322">
        <f>IF(ISERROR(VLOOKUP(VLOOKUP($A39, 'E4 TB Allocation Details'!$A$18:$L$214, MATCH("Demand ID", 'E4 TB Allocation Details'!$A$18:$L$18, 0),FALSE), 'E2 Allocators'!$B$15:$W$358, MATCH('O5 Details by Class &amp; Accounts'!K$18, 'E2 Allocators'!$B$15:$W$15, 0),FALSE)*$F39), 0, VLOOKUP(VLOOKUP($A39, 'E4 TB Allocation Details'!$A$18:$L$214, MATCH("Demand ID", 'E4 TB Allocation Details'!$A$18:$L$18, 0),FALSE), 'E2 Allocators'!$B$15:$W$358, MATCH('O5 Details by Class &amp; Accounts'!K$18, 'E2 Allocators'!$B$15:$W$15, 0),FALSE)*$F39)</f>
        <v>70897.978432848467</v>
      </c>
      <c r="L39" s="1322">
        <f>IF(ISERROR(VLOOKUP(VLOOKUP($A39, 'E4 TB Allocation Details'!$A$18:$L$214, MATCH("Demand ID", 'E4 TB Allocation Details'!$A$18:$L$18, 0),FALSE), 'E2 Allocators'!$B$15:$W$358, MATCH('O5 Details by Class &amp; Accounts'!L$18, 'E2 Allocators'!$B$15:$W$15, 0),FALSE)*$F39), 0, VLOOKUP(VLOOKUP($A39, 'E4 TB Allocation Details'!$A$18:$L$214, MATCH("Demand ID", 'E4 TB Allocation Details'!$A$18:$L$18, 0),FALSE), 'E2 Allocators'!$B$15:$W$358, MATCH('O5 Details by Class &amp; Accounts'!L$18, 'E2 Allocators'!$B$15:$W$15, 0),FALSE)*$F39)</f>
        <v>0</v>
      </c>
      <c r="M39" s="1322">
        <f>IF(ISERROR(VLOOKUP(VLOOKUP($A39, 'E4 TB Allocation Details'!$A$18:$L$214, MATCH("Demand ID", 'E4 TB Allocation Details'!$A$18:$L$18, 0),FALSE), 'E2 Allocators'!$B$15:$W$358, MATCH('O5 Details by Class &amp; Accounts'!M$18, 'E2 Allocators'!$B$15:$W$15, 0),FALSE)*$F39), 0, VLOOKUP(VLOOKUP($A39, 'E4 TB Allocation Details'!$A$18:$L$214, MATCH("Demand ID", 'E4 TB Allocation Details'!$A$18:$L$18, 0),FALSE), 'E2 Allocators'!$B$15:$W$358, MATCH('O5 Details by Class &amp; Accounts'!M$18, 'E2 Allocators'!$B$15:$W$15, 0),FALSE)*$F39)</f>
        <v>0</v>
      </c>
      <c r="N39" s="1322">
        <f>IF(ISERROR(VLOOKUP(VLOOKUP($A39, 'E4 TB Allocation Details'!$A$18:$L$214, MATCH("Demand ID", 'E4 TB Allocation Details'!$A$18:$L$18, 0),FALSE), 'E2 Allocators'!$B$15:$W$358, MATCH('O5 Details by Class &amp; Accounts'!N$18, 'E2 Allocators'!$B$15:$W$15, 0),FALSE)*$F39), 0, VLOOKUP(VLOOKUP($A39, 'E4 TB Allocation Details'!$A$18:$L$214, MATCH("Demand ID", 'E4 TB Allocation Details'!$A$18:$L$18, 0),FALSE), 'E2 Allocators'!$B$15:$W$358, MATCH('O5 Details by Class &amp; Accounts'!N$18, 'E2 Allocators'!$B$15:$W$15, 0),FALSE)*$F39)</f>
        <v>20185.384436384527</v>
      </c>
      <c r="O39" s="1322">
        <f>IF(ISERROR(VLOOKUP(VLOOKUP($A39, 'E4 TB Allocation Details'!$A$18:$L$214, MATCH("Demand ID", 'E4 TB Allocation Details'!$A$18:$L$18, 0),FALSE), 'E2 Allocators'!$B$15:$W$358, MATCH('O5 Details by Class &amp; Accounts'!O$18, 'E2 Allocators'!$B$15:$W$15, 0),FALSE)*$F39), 0, VLOOKUP(VLOOKUP($A39, 'E4 TB Allocation Details'!$A$18:$L$214, MATCH("Demand ID", 'E4 TB Allocation Details'!$A$18:$L$18, 0),FALSE), 'E2 Allocators'!$B$15:$W$358, MATCH('O5 Details by Class &amp; Accounts'!O$18, 'E2 Allocators'!$B$15:$W$15, 0),FALSE)*$F39)</f>
        <v>475.87061017699097</v>
      </c>
      <c r="P39" s="1322">
        <f>IF(ISERROR(VLOOKUP(VLOOKUP($A39, 'E4 TB Allocation Details'!$A$18:$L$214, MATCH("Demand ID", 'E4 TB Allocation Details'!$A$18:$L$18, 0),FALSE), 'E2 Allocators'!$B$15:$W$358, MATCH('O5 Details by Class &amp; Accounts'!P$18, 'E2 Allocators'!$B$15:$W$15, 0),FALSE)*$F39), 0, VLOOKUP(VLOOKUP($A39, 'E4 TB Allocation Details'!$A$18:$L$214, MATCH("Demand ID", 'E4 TB Allocation Details'!$A$18:$L$18, 0),FALSE), 'E2 Allocators'!$B$15:$W$358, MATCH('O5 Details by Class &amp; Accounts'!P$18, 'E2 Allocators'!$B$15:$W$15, 0),FALSE)*$F39)</f>
        <v>0</v>
      </c>
      <c r="Q39" s="1322">
        <f>IF(ISERROR(VLOOKUP(VLOOKUP($A39, 'E4 TB Allocation Details'!$A$18:$L$214, MATCH("Demand ID", 'E4 TB Allocation Details'!$A$18:$L$18, 0),FALSE), 'E2 Allocators'!$B$15:$W$358, MATCH('O5 Details by Class &amp; Accounts'!Q$18, 'E2 Allocators'!$B$15:$W$15, 0),FALSE)*$F39), 0, VLOOKUP(VLOOKUP($A39, 'E4 TB Allocation Details'!$A$18:$L$214, MATCH("Demand ID", 'E4 TB Allocation Details'!$A$18:$L$18, 0),FALSE), 'E2 Allocators'!$B$15:$W$358, MATCH('O5 Details by Class &amp; Accounts'!Q$18, 'E2 Allocators'!$B$15:$W$15, 0),FALSE)*$F39)</f>
        <v>177.51357422144372</v>
      </c>
      <c r="R39" s="1322">
        <f>IF(ISERROR(VLOOKUP(VLOOKUP($A39, 'E4 TB Allocation Details'!$A$18:$L$214, MATCH("Demand ID", 'E4 TB Allocation Details'!$A$18:$L$18, 0),FALSE), 'E2 Allocators'!$B$15:$W$358, MATCH('O5 Details by Class &amp; Accounts'!R$18, 'E2 Allocators'!$B$15:$W$15, 0),FALSE)*$F39), 0, VLOOKUP(VLOOKUP($A39, 'E4 TB Allocation Details'!$A$18:$L$214, MATCH("Demand ID", 'E4 TB Allocation Details'!$A$18:$L$18, 0),FALSE), 'E2 Allocators'!$B$15:$W$358, MATCH('O5 Details by Class &amp; Accounts'!R$18, 'E2 Allocators'!$B$15:$W$15, 0),FALSE)*$F39)</f>
        <v>0</v>
      </c>
      <c r="S39" s="1322">
        <f>IF(ISERROR(VLOOKUP(VLOOKUP($A39, 'E4 TB Allocation Details'!$A$18:$L$214, MATCH("Demand ID", 'E4 TB Allocation Details'!$A$18:$L$18, 0),FALSE), 'E2 Allocators'!$B$15:$W$358, MATCH('O5 Details by Class &amp; Accounts'!S$18, 'E2 Allocators'!$B$15:$W$15, 0),FALSE)*$F39), 0, VLOOKUP(VLOOKUP($A39, 'E4 TB Allocation Details'!$A$18:$L$214, MATCH("Demand ID", 'E4 TB Allocation Details'!$A$18:$L$18, 0),FALSE), 'E2 Allocators'!$B$15:$W$358, MATCH('O5 Details by Class &amp; Accounts'!S$18, 'E2 Allocators'!$B$15:$W$15, 0),FALSE)*$F39)</f>
        <v>0</v>
      </c>
      <c r="T39" s="1322">
        <f>IF(ISERROR(VLOOKUP(VLOOKUP($A39, 'E4 TB Allocation Details'!$A$18:$L$214, MATCH("Demand ID", 'E4 TB Allocation Details'!$A$18:$L$18, 0),FALSE), 'E2 Allocators'!$B$15:$W$358, MATCH('O5 Details by Class &amp; Accounts'!T$18, 'E2 Allocators'!$B$15:$W$15, 0),FALSE)*$F39), 0, VLOOKUP(VLOOKUP($A39, 'E4 TB Allocation Details'!$A$18:$L$214, MATCH("Demand ID", 'E4 TB Allocation Details'!$A$18:$L$18, 0),FALSE), 'E2 Allocators'!$B$15:$W$358, MATCH('O5 Details by Class &amp; Accounts'!T$18, 'E2 Allocators'!$B$15:$W$15, 0),FALSE)*$F39)</f>
        <v>0</v>
      </c>
      <c r="U39" s="1322">
        <f>IF(ISERROR(VLOOKUP(VLOOKUP($A39, 'E4 TB Allocation Details'!$A$18:$L$214, MATCH("Demand ID", 'E4 TB Allocation Details'!$A$18:$L$18, 0),FALSE), 'E2 Allocators'!$B$15:$W$358, MATCH('O5 Details by Class &amp; Accounts'!U$18, 'E2 Allocators'!$B$15:$W$15, 0),FALSE)*$F39), 0, VLOOKUP(VLOOKUP($A39, 'E4 TB Allocation Details'!$A$18:$L$214, MATCH("Demand ID", 'E4 TB Allocation Details'!$A$18:$L$18, 0),FALSE), 'E2 Allocators'!$B$15:$W$358, MATCH('O5 Details by Class &amp; Accounts'!U$18, 'E2 Allocators'!$B$15:$W$15, 0),FALSE)*$F39)</f>
        <v>0</v>
      </c>
      <c r="V39" s="1322">
        <f>IF(ISERROR(VLOOKUP(VLOOKUP($A39, 'E4 TB Allocation Details'!$A$18:$L$214, MATCH("Demand ID", 'E4 TB Allocation Details'!$A$18:$L$18, 0),FALSE), 'E2 Allocators'!$B$15:$W$358, MATCH('O5 Details by Class &amp; Accounts'!V$18, 'E2 Allocators'!$B$15:$W$15, 0),FALSE)*$F39), 0, VLOOKUP(VLOOKUP($A39, 'E4 TB Allocation Details'!$A$18:$L$214, MATCH("Demand ID", 'E4 TB Allocation Details'!$A$18:$L$18, 0),FALSE), 'E2 Allocators'!$B$15:$W$358, MATCH('O5 Details by Class &amp; Accounts'!V$18, 'E2 Allocators'!$B$15:$W$15, 0),FALSE)*$F39)</f>
        <v>0</v>
      </c>
      <c r="W39" s="1322">
        <f>IF(ISERROR(VLOOKUP(VLOOKUP($A39, 'E4 TB Allocation Details'!$A$18:$L$214, MATCH("Demand ID", 'E4 TB Allocation Details'!$A$18:$L$18, 0),FALSE), 'E2 Allocators'!$B$15:$W$358, MATCH('O5 Details by Class &amp; Accounts'!W$18, 'E2 Allocators'!$B$15:$W$15, 0),FALSE)*$F39), 0, VLOOKUP(VLOOKUP($A39, 'E4 TB Allocation Details'!$A$18:$L$214, MATCH("Demand ID", 'E4 TB Allocation Details'!$A$18:$L$18, 0),FALSE), 'E2 Allocators'!$B$15:$W$358, MATCH('O5 Details by Class &amp; Accounts'!W$18, 'E2 Allocators'!$B$15:$W$15, 0),FALSE)*$F39)</f>
        <v>0</v>
      </c>
      <c r="X39" s="1322">
        <f>IF(ISERROR(VLOOKUP(VLOOKUP($A39, 'E4 TB Allocation Details'!$A$18:$L$214, MATCH("Demand ID", 'E4 TB Allocation Details'!$A$18:$L$18, 0),FALSE), 'E2 Allocators'!$B$15:$W$358, MATCH('O5 Details by Class &amp; Accounts'!X$18, 'E2 Allocators'!$B$15:$W$15, 0),FALSE)*$F39), 0, VLOOKUP(VLOOKUP($A39, 'E4 TB Allocation Details'!$A$18:$L$214, MATCH("Demand ID", 'E4 TB Allocation Details'!$A$18:$L$18, 0),FALSE), 'E2 Allocators'!$B$15:$W$358, MATCH('O5 Details by Class &amp; Accounts'!X$18, 'E2 Allocators'!$B$15:$W$15, 0),FALSE)*$F39)</f>
        <v>0</v>
      </c>
      <c r="Y39" s="1322">
        <f>IF(ISERROR(VLOOKUP(VLOOKUP($A39, 'E4 TB Allocation Details'!$A$18:$L$214, MATCH("Demand ID", 'E4 TB Allocation Details'!$A$18:$L$18, 0),FALSE), 'E2 Allocators'!$B$15:$W$358, MATCH('O5 Details by Class &amp; Accounts'!Y$18, 'E2 Allocators'!$B$15:$W$15, 0),FALSE)*$F39), 0, VLOOKUP(VLOOKUP($A39, 'E4 TB Allocation Details'!$A$18:$L$214, MATCH("Demand ID", 'E4 TB Allocation Details'!$A$18:$L$18, 0),FALSE), 'E2 Allocators'!$B$15:$W$358, MATCH('O5 Details by Class &amp; Accounts'!Y$18, 'E2 Allocators'!$B$15:$W$15, 0),FALSE)*$F39)</f>
        <v>0</v>
      </c>
      <c r="Z39" s="1322">
        <f>IF(ISERROR(VLOOKUP(VLOOKUP($A39, 'E4 TB Allocation Details'!$A$18:$L$214, MATCH("Demand ID", 'E4 TB Allocation Details'!$A$18:$L$18, 0),FALSE), 'E2 Allocators'!$B$15:$W$358, MATCH('O5 Details by Class &amp; Accounts'!Z$18, 'E2 Allocators'!$B$15:$W$15, 0),FALSE)*$F39), 0, VLOOKUP(VLOOKUP($A39, 'E4 TB Allocation Details'!$A$18:$L$214, MATCH("Demand ID", 'E4 TB Allocation Details'!$A$18:$L$18, 0),FALSE), 'E2 Allocators'!$B$15:$W$358, MATCH('O5 Details by Class &amp; Accounts'!Z$18, 'E2 Allocators'!$B$15:$W$15, 0),FALSE)*$F39)</f>
        <v>0</v>
      </c>
      <c r="AA39" s="1322">
        <f>IF(ISERROR(VLOOKUP(VLOOKUP($A39, 'E4 TB Allocation Details'!$A$18:$L$214, MATCH("Demand ID", 'E4 TB Allocation Details'!$A$18:$L$18, 0),FALSE), 'E2 Allocators'!$B$15:$W$358, MATCH('O5 Details by Class &amp; Accounts'!AA$18, 'E2 Allocators'!$B$15:$W$15, 0),FALSE)*$F39), 0, VLOOKUP(VLOOKUP($A39, 'E4 TB Allocation Details'!$A$18:$L$214, MATCH("Demand ID", 'E4 TB Allocation Details'!$A$18:$L$18, 0),FALSE), 'E2 Allocators'!$B$15:$W$358, MATCH('O5 Details by Class &amp; Accounts'!AA$18, 'E2 Allocators'!$B$15:$W$15, 0),FALSE)*$F39)</f>
        <v>0</v>
      </c>
      <c r="AB39" s="1322">
        <f>IF(ISERROR(VLOOKUP(VLOOKUP($A39, 'E4 TB Allocation Details'!$A$18:$L$214, MATCH("Demand ID", 'E4 TB Allocation Details'!$A$18:$L$18, 0),FALSE), 'E2 Allocators'!$B$15:$W$358, MATCH('O5 Details by Class &amp; Accounts'!AB$18, 'E2 Allocators'!$B$15:$W$15, 0),FALSE)*$F39), 0, VLOOKUP(VLOOKUP($A39, 'E4 TB Allocation Details'!$A$18:$L$214, MATCH("Demand ID", 'E4 TB Allocation Details'!$A$18:$L$18, 0),FALSE), 'E2 Allocators'!$B$15:$W$358, MATCH('O5 Details by Class &amp; Accounts'!AB$18, 'E2 Allocators'!$B$15:$W$15, 0),FALSE)*$F39)</f>
        <v>0</v>
      </c>
      <c r="AC39" s="1322">
        <f t="shared" si="1"/>
        <v>221170.00000000003</v>
      </c>
      <c r="AD39" s="1322">
        <f>IF(ISERROR(VLOOKUP(VLOOKUP($A39, 'E4 TB Allocation Details'!$A$18:$L$214, MATCH("Customer ID", 'E4 TB Allocation Details'!$A$18:$L$18, 0),FALSE), 'E2 Allocators'!$B$15:$W$358, MATCH('O5 Details by Class &amp; Accounts'!AD$18, 'E2 Allocators'!$B$15:$W$15, 0),FALSE)*$G39), 0, VLOOKUP(VLOOKUP($A39, 'E4 TB Allocation Details'!$A$18:$L$214, MATCH("Customer ID", 'E4 TB Allocation Details'!$A$18:$L$18, 0),FALSE), 'E2 Allocators'!$B$15:$W$358, MATCH('O5 Details by Class &amp; Accounts'!AD$18, 'E2 Allocators'!$B$15:$W$15, 0),FALSE)*$G39)</f>
        <v>0</v>
      </c>
      <c r="AE39" s="1322">
        <f>IF(ISERROR(VLOOKUP(VLOOKUP($A39, 'E4 TB Allocation Details'!$A$18:$L$214, MATCH("Customer ID", 'E4 TB Allocation Details'!$A$18:$L$18, 0),FALSE), 'E2 Allocators'!$B$15:$W$358, MATCH('O5 Details by Class &amp; Accounts'!AE$18, 'E2 Allocators'!$B$15:$W$15, 0),FALSE)*$G39), 0, VLOOKUP(VLOOKUP($A39, 'E4 TB Allocation Details'!$A$18:$L$214, MATCH("Customer ID", 'E4 TB Allocation Details'!$A$18:$L$18, 0),FALSE), 'E2 Allocators'!$B$15:$W$358, MATCH('O5 Details by Class &amp; Accounts'!AE$18, 'E2 Allocators'!$B$15:$W$15, 0),FALSE)*$G39)</f>
        <v>0</v>
      </c>
      <c r="AF39" s="1322">
        <f>IF(ISERROR(VLOOKUP(VLOOKUP($A39, 'E4 TB Allocation Details'!$A$18:$L$214, MATCH("Customer ID", 'E4 TB Allocation Details'!$A$18:$L$18, 0),FALSE), 'E2 Allocators'!$B$15:$W$358, MATCH('O5 Details by Class &amp; Accounts'!AF$18, 'E2 Allocators'!$B$15:$W$15, 0),FALSE)*$G39), 0, VLOOKUP(VLOOKUP($A39, 'E4 TB Allocation Details'!$A$18:$L$214, MATCH("Customer ID", 'E4 TB Allocation Details'!$A$18:$L$18, 0),FALSE), 'E2 Allocators'!$B$15:$W$358, MATCH('O5 Details by Class &amp; Accounts'!AF$18, 'E2 Allocators'!$B$15:$W$15, 0),FALSE)*$G39)</f>
        <v>0</v>
      </c>
      <c r="AG39" s="1322">
        <f>IF(ISERROR(VLOOKUP(VLOOKUP($A39, 'E4 TB Allocation Details'!$A$18:$L$214, MATCH("Customer ID", 'E4 TB Allocation Details'!$A$18:$L$18, 0),FALSE), 'E2 Allocators'!$B$15:$W$358, MATCH('O5 Details by Class &amp; Accounts'!AG$18, 'E2 Allocators'!$B$15:$W$15, 0),FALSE)*$G39), 0, VLOOKUP(VLOOKUP($A39, 'E4 TB Allocation Details'!$A$18:$L$214, MATCH("Customer ID", 'E4 TB Allocation Details'!$A$18:$L$18, 0),FALSE), 'E2 Allocators'!$B$15:$W$358, MATCH('O5 Details by Class &amp; Accounts'!AG$18, 'E2 Allocators'!$B$15:$W$15, 0),FALSE)*$G39)</f>
        <v>0</v>
      </c>
      <c r="AH39" s="1322">
        <f>IF(ISERROR(VLOOKUP(VLOOKUP($A39, 'E4 TB Allocation Details'!$A$18:$L$214, MATCH("Customer ID", 'E4 TB Allocation Details'!$A$18:$L$18, 0),FALSE), 'E2 Allocators'!$B$15:$W$358, MATCH('O5 Details by Class &amp; Accounts'!AH$18, 'E2 Allocators'!$B$15:$W$15, 0),FALSE)*$G39), 0, VLOOKUP(VLOOKUP($A39, 'E4 TB Allocation Details'!$A$18:$L$214, MATCH("Customer ID", 'E4 TB Allocation Details'!$A$18:$L$18, 0),FALSE), 'E2 Allocators'!$B$15:$W$358, MATCH('O5 Details by Class &amp; Accounts'!AH$18, 'E2 Allocators'!$B$15:$W$15, 0),FALSE)*$G39)</f>
        <v>0</v>
      </c>
      <c r="AI39" s="1322">
        <f>IF(ISERROR(VLOOKUP(VLOOKUP($A39, 'E4 TB Allocation Details'!$A$18:$L$214, MATCH("Customer ID", 'E4 TB Allocation Details'!$A$18:$L$18, 0),FALSE), 'E2 Allocators'!$B$15:$W$358, MATCH('O5 Details by Class &amp; Accounts'!AI$18, 'E2 Allocators'!$B$15:$W$15, 0),FALSE)*$G39), 0, VLOOKUP(VLOOKUP($A39, 'E4 TB Allocation Details'!$A$18:$L$214, MATCH("Customer ID", 'E4 TB Allocation Details'!$A$18:$L$18, 0),FALSE), 'E2 Allocators'!$B$15:$W$358, MATCH('O5 Details by Class &amp; Accounts'!AI$18, 'E2 Allocators'!$B$15:$W$15, 0),FALSE)*$G39)</f>
        <v>0</v>
      </c>
      <c r="AJ39" s="1322">
        <f>IF(ISERROR(VLOOKUP(VLOOKUP($A39, 'E4 TB Allocation Details'!$A$18:$L$214, MATCH("Customer ID", 'E4 TB Allocation Details'!$A$18:$L$18, 0),FALSE), 'E2 Allocators'!$B$15:$W$358, MATCH('O5 Details by Class &amp; Accounts'!AJ$18, 'E2 Allocators'!$B$15:$W$15, 0),FALSE)*$G39), 0, VLOOKUP(VLOOKUP($A39, 'E4 TB Allocation Details'!$A$18:$L$214, MATCH("Customer ID", 'E4 TB Allocation Details'!$A$18:$L$18, 0),FALSE), 'E2 Allocators'!$B$15:$W$358, MATCH('O5 Details by Class &amp; Accounts'!AJ$18, 'E2 Allocators'!$B$15:$W$15, 0),FALSE)*$G39)</f>
        <v>0</v>
      </c>
      <c r="AK39" s="1322">
        <f>IF(ISERROR(VLOOKUP(VLOOKUP($A39, 'E4 TB Allocation Details'!$A$18:$L$214, MATCH("Customer ID", 'E4 TB Allocation Details'!$A$18:$L$18, 0),FALSE), 'E2 Allocators'!$B$15:$W$358, MATCH('O5 Details by Class &amp; Accounts'!AK$18, 'E2 Allocators'!$B$15:$W$15, 0),FALSE)*$G39), 0, VLOOKUP(VLOOKUP($A39, 'E4 TB Allocation Details'!$A$18:$L$214, MATCH("Customer ID", 'E4 TB Allocation Details'!$A$18:$L$18, 0),FALSE), 'E2 Allocators'!$B$15:$W$358, MATCH('O5 Details by Class &amp; Accounts'!AK$18, 'E2 Allocators'!$B$15:$W$15, 0),FALSE)*$G39)</f>
        <v>0</v>
      </c>
      <c r="AL39" s="1322">
        <f>IF(ISERROR(VLOOKUP(VLOOKUP($A39, 'E4 TB Allocation Details'!$A$18:$L$214, MATCH("Customer ID", 'E4 TB Allocation Details'!$A$18:$L$18, 0),FALSE), 'E2 Allocators'!$B$15:$W$358, MATCH('O5 Details by Class &amp; Accounts'!AL$18, 'E2 Allocators'!$B$15:$W$15, 0),FALSE)*$G39), 0, VLOOKUP(VLOOKUP($A39, 'E4 TB Allocation Details'!$A$18:$L$214, MATCH("Customer ID", 'E4 TB Allocation Details'!$A$18:$L$18, 0),FALSE), 'E2 Allocators'!$B$15:$W$358, MATCH('O5 Details by Class &amp; Accounts'!AL$18, 'E2 Allocators'!$B$15:$W$15, 0),FALSE)*$G39)</f>
        <v>0</v>
      </c>
      <c r="AM39" s="1322">
        <f>IF(ISERROR(VLOOKUP(VLOOKUP($A39, 'E4 TB Allocation Details'!$A$18:$L$214, MATCH("Customer ID", 'E4 TB Allocation Details'!$A$18:$L$18, 0),FALSE), 'E2 Allocators'!$B$15:$W$358, MATCH('O5 Details by Class &amp; Accounts'!AM$18, 'E2 Allocators'!$B$15:$W$15, 0),FALSE)*$G39), 0, VLOOKUP(VLOOKUP($A39, 'E4 TB Allocation Details'!$A$18:$L$214, MATCH("Customer ID", 'E4 TB Allocation Details'!$A$18:$L$18, 0),FALSE), 'E2 Allocators'!$B$15:$W$358, MATCH('O5 Details by Class &amp; Accounts'!AM$18, 'E2 Allocators'!$B$15:$W$15, 0),FALSE)*$G39)</f>
        <v>0</v>
      </c>
      <c r="AN39" s="1322">
        <f>IF(ISERROR(VLOOKUP(VLOOKUP($A39, 'E4 TB Allocation Details'!$A$18:$L$214, MATCH("Customer ID", 'E4 TB Allocation Details'!$A$18:$L$18, 0),FALSE), 'E2 Allocators'!$B$15:$W$358, MATCH('O5 Details by Class &amp; Accounts'!AN$18, 'E2 Allocators'!$B$15:$W$15, 0),FALSE)*$G39), 0, VLOOKUP(VLOOKUP($A39, 'E4 TB Allocation Details'!$A$18:$L$214, MATCH("Customer ID", 'E4 TB Allocation Details'!$A$18:$L$18, 0),FALSE), 'E2 Allocators'!$B$15:$W$358, MATCH('O5 Details by Class &amp; Accounts'!AN$18, 'E2 Allocators'!$B$15:$W$15, 0),FALSE)*$G39)</f>
        <v>0</v>
      </c>
      <c r="AO39" s="1322">
        <f>IF(ISERROR(VLOOKUP(VLOOKUP($A39, 'E4 TB Allocation Details'!$A$18:$L$214, MATCH("Customer ID", 'E4 TB Allocation Details'!$A$18:$L$18, 0),FALSE), 'E2 Allocators'!$B$15:$W$358, MATCH('O5 Details by Class &amp; Accounts'!AO$18, 'E2 Allocators'!$B$15:$W$15, 0),FALSE)*$G39), 0, VLOOKUP(VLOOKUP($A39, 'E4 TB Allocation Details'!$A$18:$L$214, MATCH("Customer ID", 'E4 TB Allocation Details'!$A$18:$L$18, 0),FALSE), 'E2 Allocators'!$B$15:$W$358, MATCH('O5 Details by Class &amp; Accounts'!AO$18, 'E2 Allocators'!$B$15:$W$15, 0),FALSE)*$G39)</f>
        <v>0</v>
      </c>
      <c r="AP39" s="1322">
        <f>IF(ISERROR(VLOOKUP(VLOOKUP($A39, 'E4 TB Allocation Details'!$A$18:$L$214, MATCH("Customer ID", 'E4 TB Allocation Details'!$A$18:$L$18, 0),FALSE), 'E2 Allocators'!$B$15:$W$358, MATCH('O5 Details by Class &amp; Accounts'!AP$18, 'E2 Allocators'!$B$15:$W$15, 0),FALSE)*$G39), 0, VLOOKUP(VLOOKUP($A39, 'E4 TB Allocation Details'!$A$18:$L$214, MATCH("Customer ID", 'E4 TB Allocation Details'!$A$18:$L$18, 0),FALSE), 'E2 Allocators'!$B$15:$W$358, MATCH('O5 Details by Class &amp; Accounts'!AP$18, 'E2 Allocators'!$B$15:$W$15, 0),FALSE)*$G39)</f>
        <v>0</v>
      </c>
      <c r="AQ39" s="1322">
        <f>IF(ISERROR(VLOOKUP(VLOOKUP($A39, 'E4 TB Allocation Details'!$A$18:$L$214, MATCH("Customer ID", 'E4 TB Allocation Details'!$A$18:$L$18, 0),FALSE), 'E2 Allocators'!$B$15:$W$358, MATCH('O5 Details by Class &amp; Accounts'!AQ$18, 'E2 Allocators'!$B$15:$W$15, 0),FALSE)*$G39), 0, VLOOKUP(VLOOKUP($A39, 'E4 TB Allocation Details'!$A$18:$L$214, MATCH("Customer ID", 'E4 TB Allocation Details'!$A$18:$L$18, 0),FALSE), 'E2 Allocators'!$B$15:$W$358, MATCH('O5 Details by Class &amp; Accounts'!AQ$18, 'E2 Allocators'!$B$15:$W$15, 0),FALSE)*$G39)</f>
        <v>0</v>
      </c>
      <c r="AR39" s="1322">
        <f>IF(ISERROR(VLOOKUP(VLOOKUP($A39, 'E4 TB Allocation Details'!$A$18:$L$214, MATCH("Customer ID", 'E4 TB Allocation Details'!$A$18:$L$18, 0),FALSE), 'E2 Allocators'!$B$15:$W$358, MATCH('O5 Details by Class &amp; Accounts'!AR$18, 'E2 Allocators'!$B$15:$W$15, 0),FALSE)*$G39), 0, VLOOKUP(VLOOKUP($A39, 'E4 TB Allocation Details'!$A$18:$L$214, MATCH("Customer ID", 'E4 TB Allocation Details'!$A$18:$L$18, 0),FALSE), 'E2 Allocators'!$B$15:$W$358, MATCH('O5 Details by Class &amp; Accounts'!AR$18, 'E2 Allocators'!$B$15:$W$15, 0),FALSE)*$G39)</f>
        <v>0</v>
      </c>
      <c r="AS39" s="1322">
        <f>IF(ISERROR(VLOOKUP(VLOOKUP($A39, 'E4 TB Allocation Details'!$A$18:$L$214, MATCH("Customer ID", 'E4 TB Allocation Details'!$A$18:$L$18, 0),FALSE), 'E2 Allocators'!$B$15:$W$358, MATCH('O5 Details by Class &amp; Accounts'!AS$18, 'E2 Allocators'!$B$15:$W$15, 0),FALSE)*$G39), 0, VLOOKUP(VLOOKUP($A39, 'E4 TB Allocation Details'!$A$18:$L$214, MATCH("Customer ID", 'E4 TB Allocation Details'!$A$18:$L$18, 0),FALSE), 'E2 Allocators'!$B$15:$W$358, MATCH('O5 Details by Class &amp; Accounts'!AS$18, 'E2 Allocators'!$B$15:$W$15, 0),FALSE)*$G39)</f>
        <v>0</v>
      </c>
      <c r="AT39" s="1322">
        <f>IF(ISERROR(VLOOKUP(VLOOKUP($A39, 'E4 TB Allocation Details'!$A$18:$L$214, MATCH("Customer ID", 'E4 TB Allocation Details'!$A$18:$L$18, 0),FALSE), 'E2 Allocators'!$B$15:$W$358, MATCH('O5 Details by Class &amp; Accounts'!AT$18, 'E2 Allocators'!$B$15:$W$15, 0),FALSE)*$G39), 0, VLOOKUP(VLOOKUP($A39, 'E4 TB Allocation Details'!$A$18:$L$214, MATCH("Customer ID", 'E4 TB Allocation Details'!$A$18:$L$18, 0),FALSE), 'E2 Allocators'!$B$15:$W$358, MATCH('O5 Details by Class &amp; Accounts'!AT$18, 'E2 Allocators'!$B$15:$W$15, 0),FALSE)*$G39)</f>
        <v>0</v>
      </c>
      <c r="AU39" s="1322">
        <f>IF(ISERROR(VLOOKUP(VLOOKUP($A39, 'E4 TB Allocation Details'!$A$18:$L$214, MATCH("Customer ID", 'E4 TB Allocation Details'!$A$18:$L$18, 0),FALSE), 'E2 Allocators'!$B$15:$W$358, MATCH('O5 Details by Class &amp; Accounts'!AU$18, 'E2 Allocators'!$B$15:$W$15, 0),FALSE)*$G39), 0, VLOOKUP(VLOOKUP($A39, 'E4 TB Allocation Details'!$A$18:$L$214, MATCH("Customer ID", 'E4 TB Allocation Details'!$A$18:$L$18, 0),FALSE), 'E2 Allocators'!$B$15:$W$358, MATCH('O5 Details by Class &amp; Accounts'!AU$18, 'E2 Allocators'!$B$15:$W$15, 0),FALSE)*$G39)</f>
        <v>0</v>
      </c>
      <c r="AV39" s="1322">
        <f>IF(ISERROR(VLOOKUP(VLOOKUP($A39, 'E4 TB Allocation Details'!$A$18:$L$214, MATCH("Customer ID", 'E4 TB Allocation Details'!$A$18:$L$18, 0),FALSE), 'E2 Allocators'!$B$15:$W$358, MATCH('O5 Details by Class &amp; Accounts'!AV$18, 'E2 Allocators'!$B$15:$W$15, 0),FALSE)*$G39), 0, VLOOKUP(VLOOKUP($A39, 'E4 TB Allocation Details'!$A$18:$L$214, MATCH("Customer ID", 'E4 TB Allocation Details'!$A$18:$L$18, 0),FALSE), 'E2 Allocators'!$B$15:$W$358, MATCH('O5 Details by Class &amp; Accounts'!AV$18, 'E2 Allocators'!$B$15:$W$15, 0),FALSE)*$G39)</f>
        <v>0</v>
      </c>
      <c r="AW39" s="1322">
        <f>IF(ISERROR(VLOOKUP(VLOOKUP($A39, 'E4 TB Allocation Details'!$A$18:$L$214, MATCH("Customer ID", 'E4 TB Allocation Details'!$A$18:$L$18, 0),FALSE), 'E2 Allocators'!$B$15:$W$358, MATCH('O5 Details by Class &amp; Accounts'!AW$18, 'E2 Allocators'!$B$15:$W$15, 0),FALSE)*$G39), 0, VLOOKUP(VLOOKUP($A39, 'E4 TB Allocation Details'!$A$18:$L$214, MATCH("Customer ID", 'E4 TB Allocation Details'!$A$18:$L$18, 0),FALSE), 'E2 Allocators'!$B$15:$W$358, MATCH('O5 Details by Class &amp; Accounts'!AW$18, 'E2 Allocators'!$B$15:$W$15, 0),FALSE)*$G39)</f>
        <v>0</v>
      </c>
      <c r="AX39" s="1322">
        <f t="shared" si="2"/>
        <v>0</v>
      </c>
      <c r="AY39" s="1322">
        <f>IF(ISERROR(VLOOKUP(VLOOKUP($A39, 'E4 TB Allocation Details'!$A$18:$L$214, MATCH("Misc ID", 'E4 TB Allocation Details'!$A$18:$L$18, 0),FALSE), 'E2 Allocators'!$B$15:$W$358, MATCH('O5 Details by Class &amp; Accounts'!AY$18, 'E2 Allocators'!$B$15:$W$15, 0),FALSE)*$E39), 0, VLOOKUP(VLOOKUP($A39, 'E4 TB Allocation Details'!$A$18:$L$214, MATCH("Misc ID", 'E4 TB Allocation Details'!$A$18:$L$18, 0),FALSE), 'E2 Allocators'!$B$15:$W$358, MATCH('O5 Details by Class &amp; Accounts'!AY$18, 'E2 Allocators'!$B$15:$W$15, 0),FALSE)*$E39)</f>
        <v>0</v>
      </c>
      <c r="AZ39" s="1322">
        <f>IF(ISERROR(VLOOKUP(VLOOKUP($A39, 'E4 TB Allocation Details'!$A$18:$L$214, MATCH("Misc ID", 'E4 TB Allocation Details'!$A$18:$L$18, 0),FALSE), 'E2 Allocators'!$B$15:$W$358, MATCH('O5 Details by Class &amp; Accounts'!AZ$18, 'E2 Allocators'!$B$15:$W$15, 0),FALSE)*$E39), 0, VLOOKUP(VLOOKUP($A39, 'E4 TB Allocation Details'!$A$18:$L$214, MATCH("Misc ID", 'E4 TB Allocation Details'!$A$18:$L$18, 0),FALSE), 'E2 Allocators'!$B$15:$W$358, MATCH('O5 Details by Class &amp; Accounts'!AZ$18, 'E2 Allocators'!$B$15:$W$15, 0),FALSE)*$E39)</f>
        <v>0</v>
      </c>
      <c r="BA39" s="1322">
        <f>IF(ISERROR(VLOOKUP(VLOOKUP($A39, 'E4 TB Allocation Details'!$A$18:$L$214, MATCH("Misc ID", 'E4 TB Allocation Details'!$A$18:$L$18, 0),FALSE), 'E2 Allocators'!$B$15:$W$358, MATCH('O5 Details by Class &amp; Accounts'!BA$18, 'E2 Allocators'!$B$15:$W$15, 0),FALSE)*$E39), 0, VLOOKUP(VLOOKUP($A39, 'E4 TB Allocation Details'!$A$18:$L$214, MATCH("Misc ID", 'E4 TB Allocation Details'!$A$18:$L$18, 0),FALSE), 'E2 Allocators'!$B$15:$W$358, MATCH('O5 Details by Class &amp; Accounts'!BA$18, 'E2 Allocators'!$B$15:$W$15, 0),FALSE)*$E39)</f>
        <v>0</v>
      </c>
      <c r="BB39" s="1322">
        <f>IF(ISERROR(VLOOKUP(VLOOKUP($A39, 'E4 TB Allocation Details'!$A$18:$L$214, MATCH("Misc ID", 'E4 TB Allocation Details'!$A$18:$L$18, 0),FALSE), 'E2 Allocators'!$B$15:$W$358, MATCH('O5 Details by Class &amp; Accounts'!BB$18, 'E2 Allocators'!$B$15:$W$15, 0),FALSE)*$E39), 0, VLOOKUP(VLOOKUP($A39, 'E4 TB Allocation Details'!$A$18:$L$214, MATCH("Misc ID", 'E4 TB Allocation Details'!$A$18:$L$18, 0),FALSE), 'E2 Allocators'!$B$15:$W$358, MATCH('O5 Details by Class &amp; Accounts'!BB$18, 'E2 Allocators'!$B$15:$W$15, 0),FALSE)*$E39)</f>
        <v>0</v>
      </c>
      <c r="BC39" s="1322">
        <f>IF(ISERROR(VLOOKUP(VLOOKUP($A39, 'E4 TB Allocation Details'!$A$18:$L$214, MATCH("Misc ID", 'E4 TB Allocation Details'!$A$18:$L$18, 0),FALSE), 'E2 Allocators'!$B$15:$W$358, MATCH('O5 Details by Class &amp; Accounts'!BC$18, 'E2 Allocators'!$B$15:$W$15, 0),FALSE)*$E39), 0, VLOOKUP(VLOOKUP($A39, 'E4 TB Allocation Details'!$A$18:$L$214, MATCH("Misc ID", 'E4 TB Allocation Details'!$A$18:$L$18, 0),FALSE), 'E2 Allocators'!$B$15:$W$358, MATCH('O5 Details by Class &amp; Accounts'!BC$18, 'E2 Allocators'!$B$15:$W$15, 0),FALSE)*$E39)</f>
        <v>0</v>
      </c>
      <c r="BD39" s="1322">
        <f>IF(ISERROR(VLOOKUP(VLOOKUP($A39, 'E4 TB Allocation Details'!$A$18:$L$214, MATCH("Misc ID", 'E4 TB Allocation Details'!$A$18:$L$18, 0),FALSE), 'E2 Allocators'!$B$15:$W$358, MATCH('O5 Details by Class &amp; Accounts'!BD$18, 'E2 Allocators'!$B$15:$W$15, 0),FALSE)*$E39), 0, VLOOKUP(VLOOKUP($A39, 'E4 TB Allocation Details'!$A$18:$L$214, MATCH("Misc ID", 'E4 TB Allocation Details'!$A$18:$L$18, 0),FALSE), 'E2 Allocators'!$B$15:$W$358, MATCH('O5 Details by Class &amp; Accounts'!BD$18, 'E2 Allocators'!$B$15:$W$15, 0),FALSE)*$E39)</f>
        <v>0</v>
      </c>
      <c r="BE39" s="1322">
        <f>IF(ISERROR(VLOOKUP(VLOOKUP($A39, 'E4 TB Allocation Details'!$A$18:$L$214, MATCH("Misc ID", 'E4 TB Allocation Details'!$A$18:$L$18, 0),FALSE), 'E2 Allocators'!$B$15:$W$358, MATCH('O5 Details by Class &amp; Accounts'!BE$18, 'E2 Allocators'!$B$15:$W$15, 0),FALSE)*$E39), 0, VLOOKUP(VLOOKUP($A39, 'E4 TB Allocation Details'!$A$18:$L$214, MATCH("Misc ID", 'E4 TB Allocation Details'!$A$18:$L$18, 0),FALSE), 'E2 Allocators'!$B$15:$W$358, MATCH('O5 Details by Class &amp; Accounts'!BE$18, 'E2 Allocators'!$B$15:$W$15, 0),FALSE)*$E39)</f>
        <v>0</v>
      </c>
      <c r="BF39" s="1322">
        <f>IF(ISERROR(VLOOKUP(VLOOKUP($A39, 'E4 TB Allocation Details'!$A$18:$L$214, MATCH("Misc ID", 'E4 TB Allocation Details'!$A$18:$L$18, 0),FALSE), 'E2 Allocators'!$B$15:$W$358, MATCH('O5 Details by Class &amp; Accounts'!BF$18, 'E2 Allocators'!$B$15:$W$15, 0),FALSE)*$E39), 0, VLOOKUP(VLOOKUP($A39, 'E4 TB Allocation Details'!$A$18:$L$214, MATCH("Misc ID", 'E4 TB Allocation Details'!$A$18:$L$18, 0),FALSE), 'E2 Allocators'!$B$15:$W$358, MATCH('O5 Details by Class &amp; Accounts'!BF$18, 'E2 Allocators'!$B$15:$W$15, 0),FALSE)*$E39)</f>
        <v>0</v>
      </c>
      <c r="BG39" s="1322">
        <f>IF(ISERROR(VLOOKUP(VLOOKUP($A39, 'E4 TB Allocation Details'!$A$18:$L$214, MATCH("Misc ID", 'E4 TB Allocation Details'!$A$18:$L$18, 0),FALSE), 'E2 Allocators'!$B$15:$W$358, MATCH('O5 Details by Class &amp; Accounts'!BG$18, 'E2 Allocators'!$B$15:$W$15, 0),FALSE)*$E39), 0, VLOOKUP(VLOOKUP($A39, 'E4 TB Allocation Details'!$A$18:$L$214, MATCH("Misc ID", 'E4 TB Allocation Details'!$A$18:$L$18, 0),FALSE), 'E2 Allocators'!$B$15:$W$358, MATCH('O5 Details by Class &amp; Accounts'!BG$18, 'E2 Allocators'!$B$15:$W$15, 0),FALSE)*$E39)</f>
        <v>0</v>
      </c>
      <c r="BH39" s="1322">
        <f>IF(ISERROR(VLOOKUP(VLOOKUP($A39, 'E4 TB Allocation Details'!$A$18:$L$214, MATCH("Misc ID", 'E4 TB Allocation Details'!$A$18:$L$18, 0),FALSE), 'E2 Allocators'!$B$15:$W$358, MATCH('O5 Details by Class &amp; Accounts'!BH$18, 'E2 Allocators'!$B$15:$W$15, 0),FALSE)*$E39), 0, VLOOKUP(VLOOKUP($A39, 'E4 TB Allocation Details'!$A$18:$L$214, MATCH("Misc ID", 'E4 TB Allocation Details'!$A$18:$L$18, 0),FALSE), 'E2 Allocators'!$B$15:$W$358, MATCH('O5 Details by Class &amp; Accounts'!BH$18, 'E2 Allocators'!$B$15:$W$15, 0),FALSE)*$E39)</f>
        <v>0</v>
      </c>
      <c r="BI39" s="1322">
        <f>IF(ISERROR(VLOOKUP(VLOOKUP($A39, 'E4 TB Allocation Details'!$A$18:$L$214, MATCH("Misc ID", 'E4 TB Allocation Details'!$A$18:$L$18, 0),FALSE), 'E2 Allocators'!$B$15:$W$358, MATCH('O5 Details by Class &amp; Accounts'!BI$18, 'E2 Allocators'!$B$15:$W$15, 0),FALSE)*$E39), 0, VLOOKUP(VLOOKUP($A39, 'E4 TB Allocation Details'!$A$18:$L$214, MATCH("Misc ID", 'E4 TB Allocation Details'!$A$18:$L$18, 0),FALSE), 'E2 Allocators'!$B$15:$W$358, MATCH('O5 Details by Class &amp; Accounts'!BI$18, 'E2 Allocators'!$B$15:$W$15, 0),FALSE)*$E39)</f>
        <v>0</v>
      </c>
      <c r="BJ39" s="1322">
        <f>IF(ISERROR(VLOOKUP(VLOOKUP($A39, 'E4 TB Allocation Details'!$A$18:$L$214, MATCH("Misc ID", 'E4 TB Allocation Details'!$A$18:$L$18, 0),FALSE), 'E2 Allocators'!$B$15:$W$358, MATCH('O5 Details by Class &amp; Accounts'!BJ$18, 'E2 Allocators'!$B$15:$W$15, 0),FALSE)*$E39), 0, VLOOKUP(VLOOKUP($A39, 'E4 TB Allocation Details'!$A$18:$L$214, MATCH("Misc ID", 'E4 TB Allocation Details'!$A$18:$L$18, 0),FALSE), 'E2 Allocators'!$B$15:$W$358, MATCH('O5 Details by Class &amp; Accounts'!BJ$18, 'E2 Allocators'!$B$15:$W$15, 0),FALSE)*$E39)</f>
        <v>0</v>
      </c>
      <c r="BK39" s="1322">
        <f>IF(ISERROR(VLOOKUP(VLOOKUP($A39, 'E4 TB Allocation Details'!$A$18:$L$214, MATCH("Misc ID", 'E4 TB Allocation Details'!$A$18:$L$18, 0),FALSE), 'E2 Allocators'!$B$15:$W$358, MATCH('O5 Details by Class &amp; Accounts'!BK$18, 'E2 Allocators'!$B$15:$W$15, 0),FALSE)*$E39), 0, VLOOKUP(VLOOKUP($A39, 'E4 TB Allocation Details'!$A$18:$L$214, MATCH("Misc ID", 'E4 TB Allocation Details'!$A$18:$L$18, 0),FALSE), 'E2 Allocators'!$B$15:$W$358, MATCH('O5 Details by Class &amp; Accounts'!BK$18, 'E2 Allocators'!$B$15:$W$15, 0),FALSE)*$E39)</f>
        <v>0</v>
      </c>
      <c r="BL39" s="1322">
        <f>IF(ISERROR(VLOOKUP(VLOOKUP($A39, 'E4 TB Allocation Details'!$A$18:$L$214, MATCH("Misc ID", 'E4 TB Allocation Details'!$A$18:$L$18, 0),FALSE), 'E2 Allocators'!$B$15:$W$358, MATCH('O5 Details by Class &amp; Accounts'!BL$18, 'E2 Allocators'!$B$15:$W$15, 0),FALSE)*$E39), 0, VLOOKUP(VLOOKUP($A39, 'E4 TB Allocation Details'!$A$18:$L$214, MATCH("Misc ID", 'E4 TB Allocation Details'!$A$18:$L$18, 0),FALSE), 'E2 Allocators'!$B$15:$W$358, MATCH('O5 Details by Class &amp; Accounts'!BL$18, 'E2 Allocators'!$B$15:$W$15, 0),FALSE)*$E39)</f>
        <v>0</v>
      </c>
      <c r="BM39" s="1322">
        <f>IF(ISERROR(VLOOKUP(VLOOKUP($A39, 'E4 TB Allocation Details'!$A$18:$L$214, MATCH("Misc ID", 'E4 TB Allocation Details'!$A$18:$L$18, 0),FALSE), 'E2 Allocators'!$B$15:$W$358, MATCH('O5 Details by Class &amp; Accounts'!BM$18, 'E2 Allocators'!$B$15:$W$15, 0),FALSE)*$E39), 0, VLOOKUP(VLOOKUP($A39, 'E4 TB Allocation Details'!$A$18:$L$214, MATCH("Misc ID", 'E4 TB Allocation Details'!$A$18:$L$18, 0),FALSE), 'E2 Allocators'!$B$15:$W$358, MATCH('O5 Details by Class &amp; Accounts'!BM$18, 'E2 Allocators'!$B$15:$W$15, 0),FALSE)*$E39)</f>
        <v>0</v>
      </c>
      <c r="BN39" s="1322">
        <f>IF(ISERROR(VLOOKUP(VLOOKUP($A39, 'E4 TB Allocation Details'!$A$18:$L$214, MATCH("Misc ID", 'E4 TB Allocation Details'!$A$18:$L$18, 0),FALSE), 'E2 Allocators'!$B$15:$W$358, MATCH('O5 Details by Class &amp; Accounts'!BN$18, 'E2 Allocators'!$B$15:$W$15, 0),FALSE)*$E39), 0, VLOOKUP(VLOOKUP($A39, 'E4 TB Allocation Details'!$A$18:$L$214, MATCH("Misc ID", 'E4 TB Allocation Details'!$A$18:$L$18, 0),FALSE), 'E2 Allocators'!$B$15:$W$358, MATCH('O5 Details by Class &amp; Accounts'!BN$18, 'E2 Allocators'!$B$15:$W$15, 0),FALSE)*$E39)</f>
        <v>0</v>
      </c>
      <c r="BO39" s="1322">
        <f>IF(ISERROR(VLOOKUP(VLOOKUP($A39, 'E4 TB Allocation Details'!$A$18:$L$214, MATCH("Misc ID", 'E4 TB Allocation Details'!$A$18:$L$18, 0),FALSE), 'E2 Allocators'!$B$15:$W$358, MATCH('O5 Details by Class &amp; Accounts'!BO$18, 'E2 Allocators'!$B$15:$W$15, 0),FALSE)*$E39), 0, VLOOKUP(VLOOKUP($A39, 'E4 TB Allocation Details'!$A$18:$L$214, MATCH("Misc ID", 'E4 TB Allocation Details'!$A$18:$L$18, 0),FALSE), 'E2 Allocators'!$B$15:$W$358, MATCH('O5 Details by Class &amp; Accounts'!BO$18, 'E2 Allocators'!$B$15:$W$15, 0),FALSE)*$E39)</f>
        <v>0</v>
      </c>
      <c r="BP39" s="1322">
        <f>IF(ISERROR(VLOOKUP(VLOOKUP($A39, 'E4 TB Allocation Details'!$A$18:$L$214, MATCH("Misc ID", 'E4 TB Allocation Details'!$A$18:$L$18, 0),FALSE), 'E2 Allocators'!$B$15:$W$358, MATCH('O5 Details by Class &amp; Accounts'!BP$18, 'E2 Allocators'!$B$15:$W$15, 0),FALSE)*$E39), 0, VLOOKUP(VLOOKUP($A39, 'E4 TB Allocation Details'!$A$18:$L$214, MATCH("Misc ID", 'E4 TB Allocation Details'!$A$18:$L$18, 0),FALSE), 'E2 Allocators'!$B$15:$W$358, MATCH('O5 Details by Class &amp; Accounts'!BP$18, 'E2 Allocators'!$B$15:$W$15, 0),FALSE)*$E39)</f>
        <v>0</v>
      </c>
      <c r="BQ39" s="1322">
        <f>IF(ISERROR(VLOOKUP(VLOOKUP($A39, 'E4 TB Allocation Details'!$A$18:$L$214, MATCH("Misc ID", 'E4 TB Allocation Details'!$A$18:$L$18, 0),FALSE), 'E2 Allocators'!$B$15:$W$358, MATCH('O5 Details by Class &amp; Accounts'!BQ$18, 'E2 Allocators'!$B$15:$W$15, 0),FALSE)*$E39), 0, VLOOKUP(VLOOKUP($A39, 'E4 TB Allocation Details'!$A$18:$L$214, MATCH("Misc ID", 'E4 TB Allocation Details'!$A$18:$L$18, 0),FALSE), 'E2 Allocators'!$B$15:$W$358, MATCH('O5 Details by Class &amp; Accounts'!BQ$18, 'E2 Allocators'!$B$15:$W$15, 0),FALSE)*$E39)</f>
        <v>0</v>
      </c>
      <c r="BR39" s="1322">
        <f>IF(ISERROR(VLOOKUP(VLOOKUP($A39, 'E4 TB Allocation Details'!$A$18:$L$214, MATCH("Misc ID", 'E4 TB Allocation Details'!$A$18:$L$18, 0),FALSE), 'E2 Allocators'!$B$15:$W$358, MATCH('O5 Details by Class &amp; Accounts'!BR$18, 'E2 Allocators'!$B$15:$W$15, 0),FALSE)*$E39), 0, VLOOKUP(VLOOKUP($A39, 'E4 TB Allocation Details'!$A$18:$L$214, MATCH("Misc ID", 'E4 TB Allocation Details'!$A$18:$L$18, 0),FALSE), 'E2 Allocators'!$B$15:$W$358, MATCH('O5 Details by Class &amp; Accounts'!BR$18, 'E2 Allocators'!$B$15:$W$15, 0),FALSE)*$E39)</f>
        <v>0</v>
      </c>
      <c r="BS39" s="1322">
        <f t="shared" si="3"/>
        <v>0</v>
      </c>
      <c r="BT39" s="1322">
        <f>IF(ISERROR(VLOOKUP(VLOOKUP($A39, 'E4 TB Allocation Details'!$A$18:$L$214, MATCH("A &amp; G ID", 'E4 TB Allocation Details'!$A$18:$L$18, 0),FALSE), 'E2 Allocators'!$B$15:$W$358, MATCH('O5 Details by Class &amp; Accounts'!BT$18, 'E2 Allocators'!$B$15:$W$15, 0),FALSE)*$E39), 0, VLOOKUP(VLOOKUP($A39, 'E4 TB Allocation Details'!$A$18:$L$214, MATCH("A &amp; G ID", 'E4 TB Allocation Details'!$A$18:$L$18, 0),FALSE), 'E2 Allocators'!$B$15:$W$358, MATCH('O5 Details by Class &amp; Accounts'!BT$18, 'E2 Allocators'!$B$15:$W$15, 0),FALSE)*$E39)</f>
        <v>0</v>
      </c>
      <c r="BU39" s="1322">
        <f>IF(ISERROR(VLOOKUP(VLOOKUP($A39, 'E4 TB Allocation Details'!$A$18:$L$214, MATCH("A &amp; G ID", 'E4 TB Allocation Details'!$A$18:$L$18, 0),FALSE), 'E2 Allocators'!$B$15:$W$358, MATCH('O5 Details by Class &amp; Accounts'!BU$18, 'E2 Allocators'!$B$15:$W$15, 0),FALSE)*$E39), 0, VLOOKUP(VLOOKUP($A39, 'E4 TB Allocation Details'!$A$18:$L$214, MATCH("A &amp; G ID", 'E4 TB Allocation Details'!$A$18:$L$18, 0),FALSE), 'E2 Allocators'!$B$15:$W$358, MATCH('O5 Details by Class &amp; Accounts'!BU$18, 'E2 Allocators'!$B$15:$W$15, 0),FALSE)*$E39)</f>
        <v>0</v>
      </c>
      <c r="BV39" s="1322">
        <f>IF(ISERROR(VLOOKUP(VLOOKUP($A39, 'E4 TB Allocation Details'!$A$18:$L$214, MATCH("A &amp; G ID", 'E4 TB Allocation Details'!$A$18:$L$18, 0),FALSE), 'E2 Allocators'!$B$15:$W$358, MATCH('O5 Details by Class &amp; Accounts'!BV$18, 'E2 Allocators'!$B$15:$W$15, 0),FALSE)*$E39), 0, VLOOKUP(VLOOKUP($A39, 'E4 TB Allocation Details'!$A$18:$L$214, MATCH("A &amp; G ID", 'E4 TB Allocation Details'!$A$18:$L$18, 0),FALSE), 'E2 Allocators'!$B$15:$W$358, MATCH('O5 Details by Class &amp; Accounts'!BV$18, 'E2 Allocators'!$B$15:$W$15, 0),FALSE)*$E39)</f>
        <v>0</v>
      </c>
      <c r="BW39" s="1322">
        <f>IF(ISERROR(VLOOKUP(VLOOKUP($A39, 'E4 TB Allocation Details'!$A$18:$L$214, MATCH("A &amp; G ID", 'E4 TB Allocation Details'!$A$18:$L$18, 0),FALSE), 'E2 Allocators'!$B$15:$W$358, MATCH('O5 Details by Class &amp; Accounts'!BW$18, 'E2 Allocators'!$B$15:$W$15, 0),FALSE)*$E39), 0, VLOOKUP(VLOOKUP($A39, 'E4 TB Allocation Details'!$A$18:$L$214, MATCH("A &amp; G ID", 'E4 TB Allocation Details'!$A$18:$L$18, 0),FALSE), 'E2 Allocators'!$B$15:$W$358, MATCH('O5 Details by Class &amp; Accounts'!BW$18, 'E2 Allocators'!$B$15:$W$15, 0),FALSE)*$E39)</f>
        <v>0</v>
      </c>
      <c r="BX39" s="1322">
        <f>IF(ISERROR(VLOOKUP(VLOOKUP($A39, 'E4 TB Allocation Details'!$A$18:$L$214, MATCH("A &amp; G ID", 'E4 TB Allocation Details'!$A$18:$L$18, 0),FALSE), 'E2 Allocators'!$B$15:$W$358, MATCH('O5 Details by Class &amp; Accounts'!BX$18, 'E2 Allocators'!$B$15:$W$15, 0),FALSE)*$E39), 0, VLOOKUP(VLOOKUP($A39, 'E4 TB Allocation Details'!$A$18:$L$214, MATCH("A &amp; G ID", 'E4 TB Allocation Details'!$A$18:$L$18, 0),FALSE), 'E2 Allocators'!$B$15:$W$358, MATCH('O5 Details by Class &amp; Accounts'!BX$18, 'E2 Allocators'!$B$15:$W$15, 0),FALSE)*$E39)</f>
        <v>0</v>
      </c>
      <c r="BY39" s="1322">
        <f>IF(ISERROR(VLOOKUP(VLOOKUP($A39, 'E4 TB Allocation Details'!$A$18:$L$214, MATCH("A &amp; G ID", 'E4 TB Allocation Details'!$A$18:$L$18, 0),FALSE), 'E2 Allocators'!$B$15:$W$358, MATCH('O5 Details by Class &amp; Accounts'!BY$18, 'E2 Allocators'!$B$15:$W$15, 0),FALSE)*$E39), 0, VLOOKUP(VLOOKUP($A39, 'E4 TB Allocation Details'!$A$18:$L$214, MATCH("A &amp; G ID", 'E4 TB Allocation Details'!$A$18:$L$18, 0),FALSE), 'E2 Allocators'!$B$15:$W$358, MATCH('O5 Details by Class &amp; Accounts'!BY$18, 'E2 Allocators'!$B$15:$W$15, 0),FALSE)*$E39)</f>
        <v>0</v>
      </c>
      <c r="BZ39" s="1322">
        <f>IF(ISERROR(VLOOKUP(VLOOKUP($A39, 'E4 TB Allocation Details'!$A$18:$L$214, MATCH("A &amp; G ID", 'E4 TB Allocation Details'!$A$18:$L$18, 0),FALSE), 'E2 Allocators'!$B$15:$W$358, MATCH('O5 Details by Class &amp; Accounts'!BZ$18, 'E2 Allocators'!$B$15:$W$15, 0),FALSE)*$E39), 0, VLOOKUP(VLOOKUP($A39, 'E4 TB Allocation Details'!$A$18:$L$214, MATCH("A &amp; G ID", 'E4 TB Allocation Details'!$A$18:$L$18, 0),FALSE), 'E2 Allocators'!$B$15:$W$358, MATCH('O5 Details by Class &amp; Accounts'!BZ$18, 'E2 Allocators'!$B$15:$W$15, 0),FALSE)*$E39)</f>
        <v>0</v>
      </c>
      <c r="CA39" s="1322">
        <f>IF(ISERROR(VLOOKUP(VLOOKUP($A39, 'E4 TB Allocation Details'!$A$18:$L$214, MATCH("A &amp; G ID", 'E4 TB Allocation Details'!$A$18:$L$18, 0),FALSE), 'E2 Allocators'!$B$15:$W$358, MATCH('O5 Details by Class &amp; Accounts'!CA$18, 'E2 Allocators'!$B$15:$W$15, 0),FALSE)*$E39), 0, VLOOKUP(VLOOKUP($A39, 'E4 TB Allocation Details'!$A$18:$L$214, MATCH("A &amp; G ID", 'E4 TB Allocation Details'!$A$18:$L$18, 0),FALSE), 'E2 Allocators'!$B$15:$W$358, MATCH('O5 Details by Class &amp; Accounts'!CA$18, 'E2 Allocators'!$B$15:$W$15, 0),FALSE)*$E39)</f>
        <v>0</v>
      </c>
      <c r="CB39" s="1322">
        <f>IF(ISERROR(VLOOKUP(VLOOKUP($A39, 'E4 TB Allocation Details'!$A$18:$L$214, MATCH("A &amp; G ID", 'E4 TB Allocation Details'!$A$18:$L$18, 0),FALSE), 'E2 Allocators'!$B$15:$W$358, MATCH('O5 Details by Class &amp; Accounts'!CB$18, 'E2 Allocators'!$B$15:$W$15, 0),FALSE)*$E39), 0, VLOOKUP(VLOOKUP($A39, 'E4 TB Allocation Details'!$A$18:$L$214, MATCH("A &amp; G ID", 'E4 TB Allocation Details'!$A$18:$L$18, 0),FALSE), 'E2 Allocators'!$B$15:$W$358, MATCH('O5 Details by Class &amp; Accounts'!CB$18, 'E2 Allocators'!$B$15:$W$15, 0),FALSE)*$E39)</f>
        <v>0</v>
      </c>
      <c r="CC39" s="1322">
        <f>IF(ISERROR(VLOOKUP(VLOOKUP($A39, 'E4 TB Allocation Details'!$A$18:$L$214, MATCH("A &amp; G ID", 'E4 TB Allocation Details'!$A$18:$L$18, 0),FALSE), 'E2 Allocators'!$B$15:$W$358, MATCH('O5 Details by Class &amp; Accounts'!CC$18, 'E2 Allocators'!$B$15:$W$15, 0),FALSE)*$E39), 0, VLOOKUP(VLOOKUP($A39, 'E4 TB Allocation Details'!$A$18:$L$214, MATCH("A &amp; G ID", 'E4 TB Allocation Details'!$A$18:$L$18, 0),FALSE), 'E2 Allocators'!$B$15:$W$358, MATCH('O5 Details by Class &amp; Accounts'!CC$18, 'E2 Allocators'!$B$15:$W$15, 0),FALSE)*$E39)</f>
        <v>0</v>
      </c>
      <c r="CD39" s="1322">
        <f>IF(ISERROR(VLOOKUP(VLOOKUP($A39, 'E4 TB Allocation Details'!$A$18:$L$214, MATCH("A &amp; G ID", 'E4 TB Allocation Details'!$A$18:$L$18, 0),FALSE), 'E2 Allocators'!$B$15:$W$358, MATCH('O5 Details by Class &amp; Accounts'!CD$18, 'E2 Allocators'!$B$15:$W$15, 0),FALSE)*$E39), 0, VLOOKUP(VLOOKUP($A39, 'E4 TB Allocation Details'!$A$18:$L$214, MATCH("A &amp; G ID", 'E4 TB Allocation Details'!$A$18:$L$18, 0),FALSE), 'E2 Allocators'!$B$15:$W$358, MATCH('O5 Details by Class &amp; Accounts'!CD$18, 'E2 Allocators'!$B$15:$W$15, 0),FALSE)*$E39)</f>
        <v>0</v>
      </c>
      <c r="CE39" s="1322">
        <f>IF(ISERROR(VLOOKUP(VLOOKUP($A39, 'E4 TB Allocation Details'!$A$18:$L$214, MATCH("A &amp; G ID", 'E4 TB Allocation Details'!$A$18:$L$18, 0),FALSE), 'E2 Allocators'!$B$15:$W$358, MATCH('O5 Details by Class &amp; Accounts'!CE$18, 'E2 Allocators'!$B$15:$W$15, 0),FALSE)*$E39), 0, VLOOKUP(VLOOKUP($A39, 'E4 TB Allocation Details'!$A$18:$L$214, MATCH("A &amp; G ID", 'E4 TB Allocation Details'!$A$18:$L$18, 0),FALSE), 'E2 Allocators'!$B$15:$W$358, MATCH('O5 Details by Class &amp; Accounts'!CE$18, 'E2 Allocators'!$B$15:$W$15, 0),FALSE)*$E39)</f>
        <v>0</v>
      </c>
      <c r="CF39" s="1322">
        <f>IF(ISERROR(VLOOKUP(VLOOKUP($A39, 'E4 TB Allocation Details'!$A$18:$L$214, MATCH("A &amp; G ID", 'E4 TB Allocation Details'!$A$18:$L$18, 0),FALSE), 'E2 Allocators'!$B$15:$W$358, MATCH('O5 Details by Class &amp; Accounts'!CF$18, 'E2 Allocators'!$B$15:$W$15, 0),FALSE)*$E39), 0, VLOOKUP(VLOOKUP($A39, 'E4 TB Allocation Details'!$A$18:$L$214, MATCH("A &amp; G ID", 'E4 TB Allocation Details'!$A$18:$L$18, 0),FALSE), 'E2 Allocators'!$B$15:$W$358, MATCH('O5 Details by Class &amp; Accounts'!CF$18, 'E2 Allocators'!$B$15:$W$15, 0),FALSE)*$E39)</f>
        <v>0</v>
      </c>
      <c r="CG39" s="1322">
        <f>IF(ISERROR(VLOOKUP(VLOOKUP($A39, 'E4 TB Allocation Details'!$A$18:$L$214, MATCH("A &amp; G ID", 'E4 TB Allocation Details'!$A$18:$L$18, 0),FALSE), 'E2 Allocators'!$B$15:$W$358, MATCH('O5 Details by Class &amp; Accounts'!CG$18, 'E2 Allocators'!$B$15:$W$15, 0),FALSE)*$E39), 0, VLOOKUP(VLOOKUP($A39, 'E4 TB Allocation Details'!$A$18:$L$214, MATCH("A &amp; G ID", 'E4 TB Allocation Details'!$A$18:$L$18, 0),FALSE), 'E2 Allocators'!$B$15:$W$358, MATCH('O5 Details by Class &amp; Accounts'!CG$18, 'E2 Allocators'!$B$15:$W$15, 0),FALSE)*$E39)</f>
        <v>0</v>
      </c>
      <c r="CH39" s="1322">
        <f>IF(ISERROR(VLOOKUP(VLOOKUP($A39, 'E4 TB Allocation Details'!$A$18:$L$214, MATCH("A &amp; G ID", 'E4 TB Allocation Details'!$A$18:$L$18, 0),FALSE), 'E2 Allocators'!$B$15:$W$358, MATCH('O5 Details by Class &amp; Accounts'!CH$18, 'E2 Allocators'!$B$15:$W$15, 0),FALSE)*$E39), 0, VLOOKUP(VLOOKUP($A39, 'E4 TB Allocation Details'!$A$18:$L$214, MATCH("A &amp; G ID", 'E4 TB Allocation Details'!$A$18:$L$18, 0),FALSE), 'E2 Allocators'!$B$15:$W$358, MATCH('O5 Details by Class &amp; Accounts'!CH$18, 'E2 Allocators'!$B$15:$W$15, 0),FALSE)*$E39)</f>
        <v>0</v>
      </c>
      <c r="CI39" s="1322">
        <f>IF(ISERROR(VLOOKUP(VLOOKUP($A39, 'E4 TB Allocation Details'!$A$18:$L$214, MATCH("A &amp; G ID", 'E4 TB Allocation Details'!$A$18:$L$18, 0),FALSE), 'E2 Allocators'!$B$15:$W$358, MATCH('O5 Details by Class &amp; Accounts'!CI$18, 'E2 Allocators'!$B$15:$W$15, 0),FALSE)*$E39), 0, VLOOKUP(VLOOKUP($A39, 'E4 TB Allocation Details'!$A$18:$L$214, MATCH("A &amp; G ID", 'E4 TB Allocation Details'!$A$18:$L$18, 0),FALSE), 'E2 Allocators'!$B$15:$W$358, MATCH('O5 Details by Class &amp; Accounts'!CI$18, 'E2 Allocators'!$B$15:$W$15, 0),FALSE)*$E39)</f>
        <v>0</v>
      </c>
      <c r="CJ39" s="1322">
        <f>IF(ISERROR(VLOOKUP(VLOOKUP($A39, 'E4 TB Allocation Details'!$A$18:$L$214, MATCH("A &amp; G ID", 'E4 TB Allocation Details'!$A$18:$L$18, 0),FALSE), 'E2 Allocators'!$B$15:$W$358, MATCH('O5 Details by Class &amp; Accounts'!CJ$18, 'E2 Allocators'!$B$15:$W$15, 0),FALSE)*$E39), 0, VLOOKUP(VLOOKUP($A39, 'E4 TB Allocation Details'!$A$18:$L$214, MATCH("A &amp; G ID", 'E4 TB Allocation Details'!$A$18:$L$18, 0),FALSE), 'E2 Allocators'!$B$15:$W$358, MATCH('O5 Details by Class &amp; Accounts'!CJ$18, 'E2 Allocators'!$B$15:$W$15, 0),FALSE)*$E39)</f>
        <v>0</v>
      </c>
      <c r="CK39" s="1322">
        <f>IF(ISERROR(VLOOKUP(VLOOKUP($A39, 'E4 TB Allocation Details'!$A$18:$L$214, MATCH("A &amp; G ID", 'E4 TB Allocation Details'!$A$18:$L$18, 0),FALSE), 'E2 Allocators'!$B$15:$W$358, MATCH('O5 Details by Class &amp; Accounts'!CK$18, 'E2 Allocators'!$B$15:$W$15, 0),FALSE)*$E39), 0, VLOOKUP(VLOOKUP($A39, 'E4 TB Allocation Details'!$A$18:$L$214, MATCH("A &amp; G ID", 'E4 TB Allocation Details'!$A$18:$L$18, 0),FALSE), 'E2 Allocators'!$B$15:$W$358, MATCH('O5 Details by Class &amp; Accounts'!CK$18, 'E2 Allocators'!$B$15:$W$15, 0),FALSE)*$E39)</f>
        <v>0</v>
      </c>
      <c r="CL39" s="1322">
        <f>IF(ISERROR(VLOOKUP(VLOOKUP($A39, 'E4 TB Allocation Details'!$A$18:$L$214, MATCH("A &amp; G ID", 'E4 TB Allocation Details'!$A$18:$L$18, 0),FALSE), 'E2 Allocators'!$B$15:$W$358, MATCH('O5 Details by Class &amp; Accounts'!CL$18, 'E2 Allocators'!$B$15:$W$15, 0),FALSE)*$E39), 0, VLOOKUP(VLOOKUP($A39, 'E4 TB Allocation Details'!$A$18:$L$214, MATCH("A &amp; G ID", 'E4 TB Allocation Details'!$A$18:$L$18, 0),FALSE), 'E2 Allocators'!$B$15:$W$358, MATCH('O5 Details by Class &amp; Accounts'!CL$18, 'E2 Allocators'!$B$15:$W$15, 0),FALSE)*$E39)</f>
        <v>0</v>
      </c>
      <c r="CM39" s="1322">
        <f>IF(ISERROR(VLOOKUP(VLOOKUP($A39, 'E4 TB Allocation Details'!$A$18:$L$214, MATCH("A &amp; G ID", 'E4 TB Allocation Details'!$A$18:$L$18, 0),FALSE), 'E2 Allocators'!$B$15:$W$358, MATCH('O5 Details by Class &amp; Accounts'!CM$18, 'E2 Allocators'!$B$15:$W$15, 0),FALSE)*$E39), 0, VLOOKUP(VLOOKUP($A39, 'E4 TB Allocation Details'!$A$18:$L$214, MATCH("A &amp; G ID", 'E4 TB Allocation Details'!$A$18:$L$18, 0),FALSE), 'E2 Allocators'!$B$15:$W$358, MATCH('O5 Details by Class &amp; Accounts'!CM$18, 'E2 Allocators'!$B$15:$W$15, 0),FALSE)*$E39)</f>
        <v>0</v>
      </c>
      <c r="CN39" s="1322">
        <f t="shared" si="5"/>
        <v>0</v>
      </c>
      <c r="CO39" s="1651">
        <f t="shared" si="4"/>
        <v>-2.9103830456733704E-11</v>
      </c>
      <c r="CQ39" s="1899" t="inlineStr">
        <is>
          <t/>
        </is>
      </c>
    </row>
    <row r="40" spans="1:95" s="64" customFormat="1" ht="12.75" x14ac:dyDescent="0.2">
      <c r="A40" s="1088" t="s">
        <v>824</v>
      </c>
      <c r="B40" s="1089" t="s">
        <v>366</v>
      </c>
      <c r="C40" s="1648">
        <f>IF(ISERROR(VLOOKUP($A40,'I3 TB Data'!$A$19:$H$483,MATCH('O5 Details by Class &amp; Accounts'!$C$18, 'I3 TB Data'!$A$19:$H$19,0),0)), 0, VLOOKUP($A40,'I3 TB Data'!$A$19:$H$483,MATCH('O5 Details by Class &amp; Accounts'!$C$18,'I3 TB Data'!$A$19:$H$19,0),0))</f>
        <v>0</v>
      </c>
      <c r="D40" s="1649">
        <f>'I4 BO ASSETS'!E37</f>
        <v>0</v>
      </c>
      <c r="E40" s="1648">
        <f t="shared" si="6"/>
        <v>0</v>
      </c>
      <c r="F40" s="1650">
        <f>IF(ISERROR(VLOOKUP($A40, 'E1 Categorization'!A33:E124, MATCH("Customer Component", 'E1 Categorization'!$A$33:$E$33,0), 0)), 0, IF(VLOOKUP($A40, 'E1 Categorization'!A33:E124, MATCH("Customer Component", 'E1 Categorization'!$A$33:$E$33,0), 0)=0, 'O5 Details by Class &amp; Accounts'!$E40, IF(AND(VLOOKUP($A40, 'E1 Categorization'!A33:E124, MATCH("Customer Component", 'E1 Categorization'!$A$33:$E$33,0), 0) &gt;0, VLOOKUP($A40, 'E1 Categorization'!A33:E124, MATCH("Customer Component", 'E1 Categorization'!$A$33:$E$33,0), 0)&lt;1), 'O5 Details by Class &amp; Accounts'!$E40*(1-VLOOKUP($A40, 'E1 Categorization'!A33:E124, MATCH("Customer Component", 'E1 Categorization'!$A$33:$E$33,0), 0)), 0)))</f>
        <v>0</v>
      </c>
      <c r="G40" s="1650">
        <f>IF(ISERROR(VLOOKUP($A40, 'E1 Categorization'!A33:E124, MATCH("Customer Component", 'E1 Categorization'!$A$33:$E$33,0), 0)),0, IF(VLOOKUP($A40, 'E1 Categorization'!A33:E124, MATCH("Customer Component", 'E1 Categorization'!$A$33:$E$33,0), 0)=0, 0, IF(AND(VLOOKUP($A40, 'E1 Categorization'!A33:E124, MATCH("Customer Component", 'E1 Categorization'!$A$33:$E$33,0), 0) &gt;0, VLOOKUP($A40, 'E1 Categorization'!A33:E124, MATCH("Customer Component", 'E1 Categorization'!$A$33:$E$33,0), 0)&lt;1), 'O5 Details by Class &amp; Accounts'!$E40*(VLOOKUP($A40, 'E1 Categorization'!A33:E124, MATCH("Customer Component", 'E1 Categorization'!$A$33:$E$33,0), 0)), 'O5 Details by Class &amp; Accounts'!$E40)))</f>
        <v>0</v>
      </c>
      <c r="H40" s="1322">
        <f t="shared" si="0"/>
        <v>0</v>
      </c>
      <c r="I40" s="1322">
        <f>IF(ISERROR(VLOOKUP(VLOOKUP($A40, 'E4 TB Allocation Details'!$A$18:$L$214, MATCH("Demand ID", 'E4 TB Allocation Details'!$A$18:$L$18, 0),FALSE), 'E2 Allocators'!$B$15:$W$358, MATCH('O5 Details by Class &amp; Accounts'!I$18, 'E2 Allocators'!$B$15:$W$15, 0),FALSE)*$F40), 0, VLOOKUP(VLOOKUP($A40, 'E4 TB Allocation Details'!$A$18:$L$214, MATCH("Demand ID", 'E4 TB Allocation Details'!$A$18:$L$18, 0),FALSE), 'E2 Allocators'!$B$15:$W$358, MATCH('O5 Details by Class &amp; Accounts'!I$18, 'E2 Allocators'!$B$15:$W$15, 0),FALSE)*$F40)</f>
        <v>0</v>
      </c>
      <c r="J40" s="1322">
        <f>IF(ISERROR(VLOOKUP(VLOOKUP($A40, 'E4 TB Allocation Details'!$A$18:$L$214, MATCH("Demand ID", 'E4 TB Allocation Details'!$A$18:$L$18, 0),FALSE), 'E2 Allocators'!$B$15:$W$358, MATCH('O5 Details by Class &amp; Accounts'!J$18, 'E2 Allocators'!$B$15:$W$15, 0),FALSE)*$F40), 0, VLOOKUP(VLOOKUP($A40, 'E4 TB Allocation Details'!$A$18:$L$214, MATCH("Demand ID", 'E4 TB Allocation Details'!$A$18:$L$18, 0),FALSE), 'E2 Allocators'!$B$15:$W$358, MATCH('O5 Details by Class &amp; Accounts'!J$18, 'E2 Allocators'!$B$15:$W$15, 0),FALSE)*$F40)</f>
        <v>0</v>
      </c>
      <c r="K40" s="1322">
        <f>IF(ISERROR(VLOOKUP(VLOOKUP($A40, 'E4 TB Allocation Details'!$A$18:$L$214, MATCH("Demand ID", 'E4 TB Allocation Details'!$A$18:$L$18, 0),FALSE), 'E2 Allocators'!$B$15:$W$358, MATCH('O5 Details by Class &amp; Accounts'!K$18, 'E2 Allocators'!$B$15:$W$15, 0),FALSE)*$F40), 0, VLOOKUP(VLOOKUP($A40, 'E4 TB Allocation Details'!$A$18:$L$214, MATCH("Demand ID", 'E4 TB Allocation Details'!$A$18:$L$18, 0),FALSE), 'E2 Allocators'!$B$15:$W$358, MATCH('O5 Details by Class &amp; Accounts'!K$18, 'E2 Allocators'!$B$15:$W$15, 0),FALSE)*$F40)</f>
        <v>0</v>
      </c>
      <c r="L40" s="1322">
        <f>IF(ISERROR(VLOOKUP(VLOOKUP($A40, 'E4 TB Allocation Details'!$A$18:$L$214, MATCH("Demand ID", 'E4 TB Allocation Details'!$A$18:$L$18, 0),FALSE), 'E2 Allocators'!$B$15:$W$358, MATCH('O5 Details by Class &amp; Accounts'!L$18, 'E2 Allocators'!$B$15:$W$15, 0),FALSE)*$F40), 0, VLOOKUP(VLOOKUP($A40, 'E4 TB Allocation Details'!$A$18:$L$214, MATCH("Demand ID", 'E4 TB Allocation Details'!$A$18:$L$18, 0),FALSE), 'E2 Allocators'!$B$15:$W$358, MATCH('O5 Details by Class &amp; Accounts'!L$18, 'E2 Allocators'!$B$15:$W$15, 0),FALSE)*$F40)</f>
        <v>0</v>
      </c>
      <c r="M40" s="1322">
        <f>IF(ISERROR(VLOOKUP(VLOOKUP($A40, 'E4 TB Allocation Details'!$A$18:$L$214, MATCH("Demand ID", 'E4 TB Allocation Details'!$A$18:$L$18, 0),FALSE), 'E2 Allocators'!$B$15:$W$358, MATCH('O5 Details by Class &amp; Accounts'!M$18, 'E2 Allocators'!$B$15:$W$15, 0),FALSE)*$F40), 0, VLOOKUP(VLOOKUP($A40, 'E4 TB Allocation Details'!$A$18:$L$214, MATCH("Demand ID", 'E4 TB Allocation Details'!$A$18:$L$18, 0),FALSE), 'E2 Allocators'!$B$15:$W$358, MATCH('O5 Details by Class &amp; Accounts'!M$18, 'E2 Allocators'!$B$15:$W$15, 0),FALSE)*$F40)</f>
        <v>0</v>
      </c>
      <c r="N40" s="1322">
        <f>IF(ISERROR(VLOOKUP(VLOOKUP($A40, 'E4 TB Allocation Details'!$A$18:$L$214, MATCH("Demand ID", 'E4 TB Allocation Details'!$A$18:$L$18, 0),FALSE), 'E2 Allocators'!$B$15:$W$358, MATCH('O5 Details by Class &amp; Accounts'!N$18, 'E2 Allocators'!$B$15:$W$15, 0),FALSE)*$F40), 0, VLOOKUP(VLOOKUP($A40, 'E4 TB Allocation Details'!$A$18:$L$214, MATCH("Demand ID", 'E4 TB Allocation Details'!$A$18:$L$18, 0),FALSE), 'E2 Allocators'!$B$15:$W$358, MATCH('O5 Details by Class &amp; Accounts'!N$18, 'E2 Allocators'!$B$15:$W$15, 0),FALSE)*$F40)</f>
        <v>0</v>
      </c>
      <c r="O40" s="1322">
        <f>IF(ISERROR(VLOOKUP(VLOOKUP($A40, 'E4 TB Allocation Details'!$A$18:$L$214, MATCH("Demand ID", 'E4 TB Allocation Details'!$A$18:$L$18, 0),FALSE), 'E2 Allocators'!$B$15:$W$358, MATCH('O5 Details by Class &amp; Accounts'!O$18, 'E2 Allocators'!$B$15:$W$15, 0),FALSE)*$F40), 0, VLOOKUP(VLOOKUP($A40, 'E4 TB Allocation Details'!$A$18:$L$214, MATCH("Demand ID", 'E4 TB Allocation Details'!$A$18:$L$18, 0),FALSE), 'E2 Allocators'!$B$15:$W$358, MATCH('O5 Details by Class &amp; Accounts'!O$18, 'E2 Allocators'!$B$15:$W$15, 0),FALSE)*$F40)</f>
        <v>0</v>
      </c>
      <c r="P40" s="1322">
        <f>IF(ISERROR(VLOOKUP(VLOOKUP($A40, 'E4 TB Allocation Details'!$A$18:$L$214, MATCH("Demand ID", 'E4 TB Allocation Details'!$A$18:$L$18, 0),FALSE), 'E2 Allocators'!$B$15:$W$358, MATCH('O5 Details by Class &amp; Accounts'!P$18, 'E2 Allocators'!$B$15:$W$15, 0),FALSE)*$F40), 0, VLOOKUP(VLOOKUP($A40, 'E4 TB Allocation Details'!$A$18:$L$214, MATCH("Demand ID", 'E4 TB Allocation Details'!$A$18:$L$18, 0),FALSE), 'E2 Allocators'!$B$15:$W$358, MATCH('O5 Details by Class &amp; Accounts'!P$18, 'E2 Allocators'!$B$15:$W$15, 0),FALSE)*$F40)</f>
        <v>0</v>
      </c>
      <c r="Q40" s="1322">
        <f>IF(ISERROR(VLOOKUP(VLOOKUP($A40, 'E4 TB Allocation Details'!$A$18:$L$214, MATCH("Demand ID", 'E4 TB Allocation Details'!$A$18:$L$18, 0),FALSE), 'E2 Allocators'!$B$15:$W$358, MATCH('O5 Details by Class &amp; Accounts'!Q$18, 'E2 Allocators'!$B$15:$W$15, 0),FALSE)*$F40), 0, VLOOKUP(VLOOKUP($A40, 'E4 TB Allocation Details'!$A$18:$L$214, MATCH("Demand ID", 'E4 TB Allocation Details'!$A$18:$L$18, 0),FALSE), 'E2 Allocators'!$B$15:$W$358, MATCH('O5 Details by Class &amp; Accounts'!Q$18, 'E2 Allocators'!$B$15:$W$15, 0),FALSE)*$F40)</f>
        <v>0</v>
      </c>
      <c r="R40" s="1322">
        <f>IF(ISERROR(VLOOKUP(VLOOKUP($A40, 'E4 TB Allocation Details'!$A$18:$L$214, MATCH("Demand ID", 'E4 TB Allocation Details'!$A$18:$L$18, 0),FALSE), 'E2 Allocators'!$B$15:$W$358, MATCH('O5 Details by Class &amp; Accounts'!R$18, 'E2 Allocators'!$B$15:$W$15, 0),FALSE)*$F40), 0, VLOOKUP(VLOOKUP($A40, 'E4 TB Allocation Details'!$A$18:$L$214, MATCH("Demand ID", 'E4 TB Allocation Details'!$A$18:$L$18, 0),FALSE), 'E2 Allocators'!$B$15:$W$358, MATCH('O5 Details by Class &amp; Accounts'!R$18, 'E2 Allocators'!$B$15:$W$15, 0),FALSE)*$F40)</f>
        <v>0</v>
      </c>
      <c r="S40" s="1322">
        <f>IF(ISERROR(VLOOKUP(VLOOKUP($A40, 'E4 TB Allocation Details'!$A$18:$L$214, MATCH("Demand ID", 'E4 TB Allocation Details'!$A$18:$L$18, 0),FALSE), 'E2 Allocators'!$B$15:$W$358, MATCH('O5 Details by Class &amp; Accounts'!S$18, 'E2 Allocators'!$B$15:$W$15, 0),FALSE)*$F40), 0, VLOOKUP(VLOOKUP($A40, 'E4 TB Allocation Details'!$A$18:$L$214, MATCH("Demand ID", 'E4 TB Allocation Details'!$A$18:$L$18, 0),FALSE), 'E2 Allocators'!$B$15:$W$358, MATCH('O5 Details by Class &amp; Accounts'!S$18, 'E2 Allocators'!$B$15:$W$15, 0),FALSE)*$F40)</f>
        <v>0</v>
      </c>
      <c r="T40" s="1322">
        <f>IF(ISERROR(VLOOKUP(VLOOKUP($A40, 'E4 TB Allocation Details'!$A$18:$L$214, MATCH("Demand ID", 'E4 TB Allocation Details'!$A$18:$L$18, 0),FALSE), 'E2 Allocators'!$B$15:$W$358, MATCH('O5 Details by Class &amp; Accounts'!T$18, 'E2 Allocators'!$B$15:$W$15, 0),FALSE)*$F40), 0, VLOOKUP(VLOOKUP($A40, 'E4 TB Allocation Details'!$A$18:$L$214, MATCH("Demand ID", 'E4 TB Allocation Details'!$A$18:$L$18, 0),FALSE), 'E2 Allocators'!$B$15:$W$358, MATCH('O5 Details by Class &amp; Accounts'!T$18, 'E2 Allocators'!$B$15:$W$15, 0),FALSE)*$F40)</f>
        <v>0</v>
      </c>
      <c r="U40" s="1322">
        <f>IF(ISERROR(VLOOKUP(VLOOKUP($A40, 'E4 TB Allocation Details'!$A$18:$L$214, MATCH("Demand ID", 'E4 TB Allocation Details'!$A$18:$L$18, 0),FALSE), 'E2 Allocators'!$B$15:$W$358, MATCH('O5 Details by Class &amp; Accounts'!U$18, 'E2 Allocators'!$B$15:$W$15, 0),FALSE)*$F40), 0, VLOOKUP(VLOOKUP($A40, 'E4 TB Allocation Details'!$A$18:$L$214, MATCH("Demand ID", 'E4 TB Allocation Details'!$A$18:$L$18, 0),FALSE), 'E2 Allocators'!$B$15:$W$358, MATCH('O5 Details by Class &amp; Accounts'!U$18, 'E2 Allocators'!$B$15:$W$15, 0),FALSE)*$F40)</f>
        <v>0</v>
      </c>
      <c r="V40" s="1322">
        <f>IF(ISERROR(VLOOKUP(VLOOKUP($A40, 'E4 TB Allocation Details'!$A$18:$L$214, MATCH("Demand ID", 'E4 TB Allocation Details'!$A$18:$L$18, 0),FALSE), 'E2 Allocators'!$B$15:$W$358, MATCH('O5 Details by Class &amp; Accounts'!V$18, 'E2 Allocators'!$B$15:$W$15, 0),FALSE)*$F40), 0, VLOOKUP(VLOOKUP($A40, 'E4 TB Allocation Details'!$A$18:$L$214, MATCH("Demand ID", 'E4 TB Allocation Details'!$A$18:$L$18, 0),FALSE), 'E2 Allocators'!$B$15:$W$358, MATCH('O5 Details by Class &amp; Accounts'!V$18, 'E2 Allocators'!$B$15:$W$15, 0),FALSE)*$F40)</f>
        <v>0</v>
      </c>
      <c r="W40" s="1322">
        <f>IF(ISERROR(VLOOKUP(VLOOKUP($A40, 'E4 TB Allocation Details'!$A$18:$L$214, MATCH("Demand ID", 'E4 TB Allocation Details'!$A$18:$L$18, 0),FALSE), 'E2 Allocators'!$B$15:$W$358, MATCH('O5 Details by Class &amp; Accounts'!W$18, 'E2 Allocators'!$B$15:$W$15, 0),FALSE)*$F40), 0, VLOOKUP(VLOOKUP($A40, 'E4 TB Allocation Details'!$A$18:$L$214, MATCH("Demand ID", 'E4 TB Allocation Details'!$A$18:$L$18, 0),FALSE), 'E2 Allocators'!$B$15:$W$358, MATCH('O5 Details by Class &amp; Accounts'!W$18, 'E2 Allocators'!$B$15:$W$15, 0),FALSE)*$F40)</f>
        <v>0</v>
      </c>
      <c r="X40" s="1322">
        <f>IF(ISERROR(VLOOKUP(VLOOKUP($A40, 'E4 TB Allocation Details'!$A$18:$L$214, MATCH("Demand ID", 'E4 TB Allocation Details'!$A$18:$L$18, 0),FALSE), 'E2 Allocators'!$B$15:$W$358, MATCH('O5 Details by Class &amp; Accounts'!X$18, 'E2 Allocators'!$B$15:$W$15, 0),FALSE)*$F40), 0, VLOOKUP(VLOOKUP($A40, 'E4 TB Allocation Details'!$A$18:$L$214, MATCH("Demand ID", 'E4 TB Allocation Details'!$A$18:$L$18, 0),FALSE), 'E2 Allocators'!$B$15:$W$358, MATCH('O5 Details by Class &amp; Accounts'!X$18, 'E2 Allocators'!$B$15:$W$15, 0),FALSE)*$F40)</f>
        <v>0</v>
      </c>
      <c r="Y40" s="1322">
        <f>IF(ISERROR(VLOOKUP(VLOOKUP($A40, 'E4 TB Allocation Details'!$A$18:$L$214, MATCH("Demand ID", 'E4 TB Allocation Details'!$A$18:$L$18, 0),FALSE), 'E2 Allocators'!$B$15:$W$358, MATCH('O5 Details by Class &amp; Accounts'!Y$18, 'E2 Allocators'!$B$15:$W$15, 0),FALSE)*$F40), 0, VLOOKUP(VLOOKUP($A40, 'E4 TB Allocation Details'!$A$18:$L$214, MATCH("Demand ID", 'E4 TB Allocation Details'!$A$18:$L$18, 0),FALSE), 'E2 Allocators'!$B$15:$W$358, MATCH('O5 Details by Class &amp; Accounts'!Y$18, 'E2 Allocators'!$B$15:$W$15, 0),FALSE)*$F40)</f>
        <v>0</v>
      </c>
      <c r="Z40" s="1322">
        <f>IF(ISERROR(VLOOKUP(VLOOKUP($A40, 'E4 TB Allocation Details'!$A$18:$L$214, MATCH("Demand ID", 'E4 TB Allocation Details'!$A$18:$L$18, 0),FALSE), 'E2 Allocators'!$B$15:$W$358, MATCH('O5 Details by Class &amp; Accounts'!Z$18, 'E2 Allocators'!$B$15:$W$15, 0),FALSE)*$F40), 0, VLOOKUP(VLOOKUP($A40, 'E4 TB Allocation Details'!$A$18:$L$214, MATCH("Demand ID", 'E4 TB Allocation Details'!$A$18:$L$18, 0),FALSE), 'E2 Allocators'!$B$15:$W$358, MATCH('O5 Details by Class &amp; Accounts'!Z$18, 'E2 Allocators'!$B$15:$W$15, 0),FALSE)*$F40)</f>
        <v>0</v>
      </c>
      <c r="AA40" s="1322">
        <f>IF(ISERROR(VLOOKUP(VLOOKUP($A40, 'E4 TB Allocation Details'!$A$18:$L$214, MATCH("Demand ID", 'E4 TB Allocation Details'!$A$18:$L$18, 0),FALSE), 'E2 Allocators'!$B$15:$W$358, MATCH('O5 Details by Class &amp; Accounts'!AA$18, 'E2 Allocators'!$B$15:$W$15, 0),FALSE)*$F40), 0, VLOOKUP(VLOOKUP($A40, 'E4 TB Allocation Details'!$A$18:$L$214, MATCH("Demand ID", 'E4 TB Allocation Details'!$A$18:$L$18, 0),FALSE), 'E2 Allocators'!$B$15:$W$358, MATCH('O5 Details by Class &amp; Accounts'!AA$18, 'E2 Allocators'!$B$15:$W$15, 0),FALSE)*$F40)</f>
        <v>0</v>
      </c>
      <c r="AB40" s="1322">
        <f>IF(ISERROR(VLOOKUP(VLOOKUP($A40, 'E4 TB Allocation Details'!$A$18:$L$214, MATCH("Demand ID", 'E4 TB Allocation Details'!$A$18:$L$18, 0),FALSE), 'E2 Allocators'!$B$15:$W$358, MATCH('O5 Details by Class &amp; Accounts'!AB$18, 'E2 Allocators'!$B$15:$W$15, 0),FALSE)*$F40), 0, VLOOKUP(VLOOKUP($A40, 'E4 TB Allocation Details'!$A$18:$L$214, MATCH("Demand ID", 'E4 TB Allocation Details'!$A$18:$L$18, 0),FALSE), 'E2 Allocators'!$B$15:$W$358, MATCH('O5 Details by Class &amp; Accounts'!AB$18, 'E2 Allocators'!$B$15:$W$15, 0),FALSE)*$F40)</f>
        <v>0</v>
      </c>
      <c r="AC40" s="1322">
        <f t="shared" si="1"/>
        <v>0</v>
      </c>
      <c r="AD40" s="1322">
        <f>IF(ISERROR(VLOOKUP(VLOOKUP($A40, 'E4 TB Allocation Details'!$A$18:$L$214, MATCH("Customer ID", 'E4 TB Allocation Details'!$A$18:$L$18, 0),FALSE), 'E2 Allocators'!$B$15:$W$358, MATCH('O5 Details by Class &amp; Accounts'!AD$18, 'E2 Allocators'!$B$15:$W$15, 0),FALSE)*$G40), 0, VLOOKUP(VLOOKUP($A40, 'E4 TB Allocation Details'!$A$18:$L$214, MATCH("Customer ID", 'E4 TB Allocation Details'!$A$18:$L$18, 0),FALSE), 'E2 Allocators'!$B$15:$W$358, MATCH('O5 Details by Class &amp; Accounts'!AD$18, 'E2 Allocators'!$B$15:$W$15, 0),FALSE)*$G40)</f>
        <v>0</v>
      </c>
      <c r="AE40" s="1322">
        <f>IF(ISERROR(VLOOKUP(VLOOKUP($A40, 'E4 TB Allocation Details'!$A$18:$L$214, MATCH("Customer ID", 'E4 TB Allocation Details'!$A$18:$L$18, 0),FALSE), 'E2 Allocators'!$B$15:$W$358, MATCH('O5 Details by Class &amp; Accounts'!AE$18, 'E2 Allocators'!$B$15:$W$15, 0),FALSE)*$G40), 0, VLOOKUP(VLOOKUP($A40, 'E4 TB Allocation Details'!$A$18:$L$214, MATCH("Customer ID", 'E4 TB Allocation Details'!$A$18:$L$18, 0),FALSE), 'E2 Allocators'!$B$15:$W$358, MATCH('O5 Details by Class &amp; Accounts'!AE$18, 'E2 Allocators'!$B$15:$W$15, 0),FALSE)*$G40)</f>
        <v>0</v>
      </c>
      <c r="AF40" s="1322">
        <f>IF(ISERROR(VLOOKUP(VLOOKUP($A40, 'E4 TB Allocation Details'!$A$18:$L$214, MATCH("Customer ID", 'E4 TB Allocation Details'!$A$18:$L$18, 0),FALSE), 'E2 Allocators'!$B$15:$W$358, MATCH('O5 Details by Class &amp; Accounts'!AF$18, 'E2 Allocators'!$B$15:$W$15, 0),FALSE)*$G40), 0, VLOOKUP(VLOOKUP($A40, 'E4 TB Allocation Details'!$A$18:$L$214, MATCH("Customer ID", 'E4 TB Allocation Details'!$A$18:$L$18, 0),FALSE), 'E2 Allocators'!$B$15:$W$358, MATCH('O5 Details by Class &amp; Accounts'!AF$18, 'E2 Allocators'!$B$15:$W$15, 0),FALSE)*$G40)</f>
        <v>0</v>
      </c>
      <c r="AG40" s="1322">
        <f>IF(ISERROR(VLOOKUP(VLOOKUP($A40, 'E4 TB Allocation Details'!$A$18:$L$214, MATCH("Customer ID", 'E4 TB Allocation Details'!$A$18:$L$18, 0),FALSE), 'E2 Allocators'!$B$15:$W$358, MATCH('O5 Details by Class &amp; Accounts'!AG$18, 'E2 Allocators'!$B$15:$W$15, 0),FALSE)*$G40), 0, VLOOKUP(VLOOKUP($A40, 'E4 TB Allocation Details'!$A$18:$L$214, MATCH("Customer ID", 'E4 TB Allocation Details'!$A$18:$L$18, 0),FALSE), 'E2 Allocators'!$B$15:$W$358, MATCH('O5 Details by Class &amp; Accounts'!AG$18, 'E2 Allocators'!$B$15:$W$15, 0),FALSE)*$G40)</f>
        <v>0</v>
      </c>
      <c r="AH40" s="1322">
        <f>IF(ISERROR(VLOOKUP(VLOOKUP($A40, 'E4 TB Allocation Details'!$A$18:$L$214, MATCH("Customer ID", 'E4 TB Allocation Details'!$A$18:$L$18, 0),FALSE), 'E2 Allocators'!$B$15:$W$358, MATCH('O5 Details by Class &amp; Accounts'!AH$18, 'E2 Allocators'!$B$15:$W$15, 0),FALSE)*$G40), 0, VLOOKUP(VLOOKUP($A40, 'E4 TB Allocation Details'!$A$18:$L$214, MATCH("Customer ID", 'E4 TB Allocation Details'!$A$18:$L$18, 0),FALSE), 'E2 Allocators'!$B$15:$W$358, MATCH('O5 Details by Class &amp; Accounts'!AH$18, 'E2 Allocators'!$B$15:$W$15, 0),FALSE)*$G40)</f>
        <v>0</v>
      </c>
      <c r="AI40" s="1322">
        <f>IF(ISERROR(VLOOKUP(VLOOKUP($A40, 'E4 TB Allocation Details'!$A$18:$L$214, MATCH("Customer ID", 'E4 TB Allocation Details'!$A$18:$L$18, 0),FALSE), 'E2 Allocators'!$B$15:$W$358, MATCH('O5 Details by Class &amp; Accounts'!AI$18, 'E2 Allocators'!$B$15:$W$15, 0),FALSE)*$G40), 0, VLOOKUP(VLOOKUP($A40, 'E4 TB Allocation Details'!$A$18:$L$214, MATCH("Customer ID", 'E4 TB Allocation Details'!$A$18:$L$18, 0),FALSE), 'E2 Allocators'!$B$15:$W$358, MATCH('O5 Details by Class &amp; Accounts'!AI$18, 'E2 Allocators'!$B$15:$W$15, 0),FALSE)*$G40)</f>
        <v>0</v>
      </c>
      <c r="AJ40" s="1322">
        <f>IF(ISERROR(VLOOKUP(VLOOKUP($A40, 'E4 TB Allocation Details'!$A$18:$L$214, MATCH("Customer ID", 'E4 TB Allocation Details'!$A$18:$L$18, 0),FALSE), 'E2 Allocators'!$B$15:$W$358, MATCH('O5 Details by Class &amp; Accounts'!AJ$18, 'E2 Allocators'!$B$15:$W$15, 0),FALSE)*$G40), 0, VLOOKUP(VLOOKUP($A40, 'E4 TB Allocation Details'!$A$18:$L$214, MATCH("Customer ID", 'E4 TB Allocation Details'!$A$18:$L$18, 0),FALSE), 'E2 Allocators'!$B$15:$W$358, MATCH('O5 Details by Class &amp; Accounts'!AJ$18, 'E2 Allocators'!$B$15:$W$15, 0),FALSE)*$G40)</f>
        <v>0</v>
      </c>
      <c r="AK40" s="1322">
        <f>IF(ISERROR(VLOOKUP(VLOOKUP($A40, 'E4 TB Allocation Details'!$A$18:$L$214, MATCH("Customer ID", 'E4 TB Allocation Details'!$A$18:$L$18, 0),FALSE), 'E2 Allocators'!$B$15:$W$358, MATCH('O5 Details by Class &amp; Accounts'!AK$18, 'E2 Allocators'!$B$15:$W$15, 0),FALSE)*$G40), 0, VLOOKUP(VLOOKUP($A40, 'E4 TB Allocation Details'!$A$18:$L$214, MATCH("Customer ID", 'E4 TB Allocation Details'!$A$18:$L$18, 0),FALSE), 'E2 Allocators'!$B$15:$W$358, MATCH('O5 Details by Class &amp; Accounts'!AK$18, 'E2 Allocators'!$B$15:$W$15, 0),FALSE)*$G40)</f>
        <v>0</v>
      </c>
      <c r="AL40" s="1322">
        <f>IF(ISERROR(VLOOKUP(VLOOKUP($A40, 'E4 TB Allocation Details'!$A$18:$L$214, MATCH("Customer ID", 'E4 TB Allocation Details'!$A$18:$L$18, 0),FALSE), 'E2 Allocators'!$B$15:$W$358, MATCH('O5 Details by Class &amp; Accounts'!AL$18, 'E2 Allocators'!$B$15:$W$15, 0),FALSE)*$G40), 0, VLOOKUP(VLOOKUP($A40, 'E4 TB Allocation Details'!$A$18:$L$214, MATCH("Customer ID", 'E4 TB Allocation Details'!$A$18:$L$18, 0),FALSE), 'E2 Allocators'!$B$15:$W$358, MATCH('O5 Details by Class &amp; Accounts'!AL$18, 'E2 Allocators'!$B$15:$W$15, 0),FALSE)*$G40)</f>
        <v>0</v>
      </c>
      <c r="AM40" s="1322">
        <f>IF(ISERROR(VLOOKUP(VLOOKUP($A40, 'E4 TB Allocation Details'!$A$18:$L$214, MATCH("Customer ID", 'E4 TB Allocation Details'!$A$18:$L$18, 0),FALSE), 'E2 Allocators'!$B$15:$W$358, MATCH('O5 Details by Class &amp; Accounts'!AM$18, 'E2 Allocators'!$B$15:$W$15, 0),FALSE)*$G40), 0, VLOOKUP(VLOOKUP($A40, 'E4 TB Allocation Details'!$A$18:$L$214, MATCH("Customer ID", 'E4 TB Allocation Details'!$A$18:$L$18, 0),FALSE), 'E2 Allocators'!$B$15:$W$358, MATCH('O5 Details by Class &amp; Accounts'!AM$18, 'E2 Allocators'!$B$15:$W$15, 0),FALSE)*$G40)</f>
        <v>0</v>
      </c>
      <c r="AN40" s="1322">
        <f>IF(ISERROR(VLOOKUP(VLOOKUP($A40, 'E4 TB Allocation Details'!$A$18:$L$214, MATCH("Customer ID", 'E4 TB Allocation Details'!$A$18:$L$18, 0),FALSE), 'E2 Allocators'!$B$15:$W$358, MATCH('O5 Details by Class &amp; Accounts'!AN$18, 'E2 Allocators'!$B$15:$W$15, 0),FALSE)*$G40), 0, VLOOKUP(VLOOKUP($A40, 'E4 TB Allocation Details'!$A$18:$L$214, MATCH("Customer ID", 'E4 TB Allocation Details'!$A$18:$L$18, 0),FALSE), 'E2 Allocators'!$B$15:$W$358, MATCH('O5 Details by Class &amp; Accounts'!AN$18, 'E2 Allocators'!$B$15:$W$15, 0),FALSE)*$G40)</f>
        <v>0</v>
      </c>
      <c r="AO40" s="1322">
        <f>IF(ISERROR(VLOOKUP(VLOOKUP($A40, 'E4 TB Allocation Details'!$A$18:$L$214, MATCH("Customer ID", 'E4 TB Allocation Details'!$A$18:$L$18, 0),FALSE), 'E2 Allocators'!$B$15:$W$358, MATCH('O5 Details by Class &amp; Accounts'!AO$18, 'E2 Allocators'!$B$15:$W$15, 0),FALSE)*$G40), 0, VLOOKUP(VLOOKUP($A40, 'E4 TB Allocation Details'!$A$18:$L$214, MATCH("Customer ID", 'E4 TB Allocation Details'!$A$18:$L$18, 0),FALSE), 'E2 Allocators'!$B$15:$W$358, MATCH('O5 Details by Class &amp; Accounts'!AO$18, 'E2 Allocators'!$B$15:$W$15, 0),FALSE)*$G40)</f>
        <v>0</v>
      </c>
      <c r="AP40" s="1322">
        <f>IF(ISERROR(VLOOKUP(VLOOKUP($A40, 'E4 TB Allocation Details'!$A$18:$L$214, MATCH("Customer ID", 'E4 TB Allocation Details'!$A$18:$L$18, 0),FALSE), 'E2 Allocators'!$B$15:$W$358, MATCH('O5 Details by Class &amp; Accounts'!AP$18, 'E2 Allocators'!$B$15:$W$15, 0),FALSE)*$G40), 0, VLOOKUP(VLOOKUP($A40, 'E4 TB Allocation Details'!$A$18:$L$214, MATCH("Customer ID", 'E4 TB Allocation Details'!$A$18:$L$18, 0),FALSE), 'E2 Allocators'!$B$15:$W$358, MATCH('O5 Details by Class &amp; Accounts'!AP$18, 'E2 Allocators'!$B$15:$W$15, 0),FALSE)*$G40)</f>
        <v>0</v>
      </c>
      <c r="AQ40" s="1322">
        <f>IF(ISERROR(VLOOKUP(VLOOKUP($A40, 'E4 TB Allocation Details'!$A$18:$L$214, MATCH("Customer ID", 'E4 TB Allocation Details'!$A$18:$L$18, 0),FALSE), 'E2 Allocators'!$B$15:$W$358, MATCH('O5 Details by Class &amp; Accounts'!AQ$18, 'E2 Allocators'!$B$15:$W$15, 0),FALSE)*$G40), 0, VLOOKUP(VLOOKUP($A40, 'E4 TB Allocation Details'!$A$18:$L$214, MATCH("Customer ID", 'E4 TB Allocation Details'!$A$18:$L$18, 0),FALSE), 'E2 Allocators'!$B$15:$W$358, MATCH('O5 Details by Class &amp; Accounts'!AQ$18, 'E2 Allocators'!$B$15:$W$15, 0),FALSE)*$G40)</f>
        <v>0</v>
      </c>
      <c r="AR40" s="1322">
        <f>IF(ISERROR(VLOOKUP(VLOOKUP($A40, 'E4 TB Allocation Details'!$A$18:$L$214, MATCH("Customer ID", 'E4 TB Allocation Details'!$A$18:$L$18, 0),FALSE), 'E2 Allocators'!$B$15:$W$358, MATCH('O5 Details by Class &amp; Accounts'!AR$18, 'E2 Allocators'!$B$15:$W$15, 0),FALSE)*$G40), 0, VLOOKUP(VLOOKUP($A40, 'E4 TB Allocation Details'!$A$18:$L$214, MATCH("Customer ID", 'E4 TB Allocation Details'!$A$18:$L$18, 0),FALSE), 'E2 Allocators'!$B$15:$W$358, MATCH('O5 Details by Class &amp; Accounts'!AR$18, 'E2 Allocators'!$B$15:$W$15, 0),FALSE)*$G40)</f>
        <v>0</v>
      </c>
      <c r="AS40" s="1322">
        <f>IF(ISERROR(VLOOKUP(VLOOKUP($A40, 'E4 TB Allocation Details'!$A$18:$L$214, MATCH("Customer ID", 'E4 TB Allocation Details'!$A$18:$L$18, 0),FALSE), 'E2 Allocators'!$B$15:$W$358, MATCH('O5 Details by Class &amp; Accounts'!AS$18, 'E2 Allocators'!$B$15:$W$15, 0),FALSE)*$G40), 0, VLOOKUP(VLOOKUP($A40, 'E4 TB Allocation Details'!$A$18:$L$214, MATCH("Customer ID", 'E4 TB Allocation Details'!$A$18:$L$18, 0),FALSE), 'E2 Allocators'!$B$15:$W$358, MATCH('O5 Details by Class &amp; Accounts'!AS$18, 'E2 Allocators'!$B$15:$W$15, 0),FALSE)*$G40)</f>
        <v>0</v>
      </c>
      <c r="AT40" s="1322">
        <f>IF(ISERROR(VLOOKUP(VLOOKUP($A40, 'E4 TB Allocation Details'!$A$18:$L$214, MATCH("Customer ID", 'E4 TB Allocation Details'!$A$18:$L$18, 0),FALSE), 'E2 Allocators'!$B$15:$W$358, MATCH('O5 Details by Class &amp; Accounts'!AT$18, 'E2 Allocators'!$B$15:$W$15, 0),FALSE)*$G40), 0, VLOOKUP(VLOOKUP($A40, 'E4 TB Allocation Details'!$A$18:$L$214, MATCH("Customer ID", 'E4 TB Allocation Details'!$A$18:$L$18, 0),FALSE), 'E2 Allocators'!$B$15:$W$358, MATCH('O5 Details by Class &amp; Accounts'!AT$18, 'E2 Allocators'!$B$15:$W$15, 0),FALSE)*$G40)</f>
        <v>0</v>
      </c>
      <c r="AU40" s="1322">
        <f>IF(ISERROR(VLOOKUP(VLOOKUP($A40, 'E4 TB Allocation Details'!$A$18:$L$214, MATCH("Customer ID", 'E4 TB Allocation Details'!$A$18:$L$18, 0),FALSE), 'E2 Allocators'!$B$15:$W$358, MATCH('O5 Details by Class &amp; Accounts'!AU$18, 'E2 Allocators'!$B$15:$W$15, 0),FALSE)*$G40), 0, VLOOKUP(VLOOKUP($A40, 'E4 TB Allocation Details'!$A$18:$L$214, MATCH("Customer ID", 'E4 TB Allocation Details'!$A$18:$L$18, 0),FALSE), 'E2 Allocators'!$B$15:$W$358, MATCH('O5 Details by Class &amp; Accounts'!AU$18, 'E2 Allocators'!$B$15:$W$15, 0),FALSE)*$G40)</f>
        <v>0</v>
      </c>
      <c r="AV40" s="1322">
        <f>IF(ISERROR(VLOOKUP(VLOOKUP($A40, 'E4 TB Allocation Details'!$A$18:$L$214, MATCH("Customer ID", 'E4 TB Allocation Details'!$A$18:$L$18, 0),FALSE), 'E2 Allocators'!$B$15:$W$358, MATCH('O5 Details by Class &amp; Accounts'!AV$18, 'E2 Allocators'!$B$15:$W$15, 0),FALSE)*$G40), 0, VLOOKUP(VLOOKUP($A40, 'E4 TB Allocation Details'!$A$18:$L$214, MATCH("Customer ID", 'E4 TB Allocation Details'!$A$18:$L$18, 0),FALSE), 'E2 Allocators'!$B$15:$W$358, MATCH('O5 Details by Class &amp; Accounts'!AV$18, 'E2 Allocators'!$B$15:$W$15, 0),FALSE)*$G40)</f>
        <v>0</v>
      </c>
      <c r="AW40" s="1322">
        <f>IF(ISERROR(VLOOKUP(VLOOKUP($A40, 'E4 TB Allocation Details'!$A$18:$L$214, MATCH("Customer ID", 'E4 TB Allocation Details'!$A$18:$L$18, 0),FALSE), 'E2 Allocators'!$B$15:$W$358, MATCH('O5 Details by Class &amp; Accounts'!AW$18, 'E2 Allocators'!$B$15:$W$15, 0),FALSE)*$G40), 0, VLOOKUP(VLOOKUP($A40, 'E4 TB Allocation Details'!$A$18:$L$214, MATCH("Customer ID", 'E4 TB Allocation Details'!$A$18:$L$18, 0),FALSE), 'E2 Allocators'!$B$15:$W$358, MATCH('O5 Details by Class &amp; Accounts'!AW$18, 'E2 Allocators'!$B$15:$W$15, 0),FALSE)*$G40)</f>
        <v>0</v>
      </c>
      <c r="AX40" s="1322">
        <f t="shared" si="2"/>
        <v>0</v>
      </c>
      <c r="AY40" s="1322">
        <f>IF(ISERROR(VLOOKUP(VLOOKUP($A40, 'E4 TB Allocation Details'!$A$18:$L$214, MATCH("Misc ID", 'E4 TB Allocation Details'!$A$18:$L$18, 0),FALSE), 'E2 Allocators'!$B$15:$W$358, MATCH('O5 Details by Class &amp; Accounts'!AY$18, 'E2 Allocators'!$B$15:$W$15, 0),FALSE)*$E40), 0, VLOOKUP(VLOOKUP($A40, 'E4 TB Allocation Details'!$A$18:$L$214, MATCH("Misc ID", 'E4 TB Allocation Details'!$A$18:$L$18, 0),FALSE), 'E2 Allocators'!$B$15:$W$358, MATCH('O5 Details by Class &amp; Accounts'!AY$18, 'E2 Allocators'!$B$15:$W$15, 0),FALSE)*$E40)</f>
        <v>0</v>
      </c>
      <c r="AZ40" s="1322">
        <f>IF(ISERROR(VLOOKUP(VLOOKUP($A40, 'E4 TB Allocation Details'!$A$18:$L$214, MATCH("Misc ID", 'E4 TB Allocation Details'!$A$18:$L$18, 0),FALSE), 'E2 Allocators'!$B$15:$W$358, MATCH('O5 Details by Class &amp; Accounts'!AZ$18, 'E2 Allocators'!$B$15:$W$15, 0),FALSE)*$E40), 0, VLOOKUP(VLOOKUP($A40, 'E4 TB Allocation Details'!$A$18:$L$214, MATCH("Misc ID", 'E4 TB Allocation Details'!$A$18:$L$18, 0),FALSE), 'E2 Allocators'!$B$15:$W$358, MATCH('O5 Details by Class &amp; Accounts'!AZ$18, 'E2 Allocators'!$B$15:$W$15, 0),FALSE)*$E40)</f>
        <v>0</v>
      </c>
      <c r="BA40" s="1322">
        <f>IF(ISERROR(VLOOKUP(VLOOKUP($A40, 'E4 TB Allocation Details'!$A$18:$L$214, MATCH("Misc ID", 'E4 TB Allocation Details'!$A$18:$L$18, 0),FALSE), 'E2 Allocators'!$B$15:$W$358, MATCH('O5 Details by Class &amp; Accounts'!BA$18, 'E2 Allocators'!$B$15:$W$15, 0),FALSE)*$E40), 0, VLOOKUP(VLOOKUP($A40, 'E4 TB Allocation Details'!$A$18:$L$214, MATCH("Misc ID", 'E4 TB Allocation Details'!$A$18:$L$18, 0),FALSE), 'E2 Allocators'!$B$15:$W$358, MATCH('O5 Details by Class &amp; Accounts'!BA$18, 'E2 Allocators'!$B$15:$W$15, 0),FALSE)*$E40)</f>
        <v>0</v>
      </c>
      <c r="BB40" s="1322">
        <f>IF(ISERROR(VLOOKUP(VLOOKUP($A40, 'E4 TB Allocation Details'!$A$18:$L$214, MATCH("Misc ID", 'E4 TB Allocation Details'!$A$18:$L$18, 0),FALSE), 'E2 Allocators'!$B$15:$W$358, MATCH('O5 Details by Class &amp; Accounts'!BB$18, 'E2 Allocators'!$B$15:$W$15, 0),FALSE)*$E40), 0, VLOOKUP(VLOOKUP($A40, 'E4 TB Allocation Details'!$A$18:$L$214, MATCH("Misc ID", 'E4 TB Allocation Details'!$A$18:$L$18, 0),FALSE), 'E2 Allocators'!$B$15:$W$358, MATCH('O5 Details by Class &amp; Accounts'!BB$18, 'E2 Allocators'!$B$15:$W$15, 0),FALSE)*$E40)</f>
        <v>0</v>
      </c>
      <c r="BC40" s="1322">
        <f>IF(ISERROR(VLOOKUP(VLOOKUP($A40, 'E4 TB Allocation Details'!$A$18:$L$214, MATCH("Misc ID", 'E4 TB Allocation Details'!$A$18:$L$18, 0),FALSE), 'E2 Allocators'!$B$15:$W$358, MATCH('O5 Details by Class &amp; Accounts'!BC$18, 'E2 Allocators'!$B$15:$W$15, 0),FALSE)*$E40), 0, VLOOKUP(VLOOKUP($A40, 'E4 TB Allocation Details'!$A$18:$L$214, MATCH("Misc ID", 'E4 TB Allocation Details'!$A$18:$L$18, 0),FALSE), 'E2 Allocators'!$B$15:$W$358, MATCH('O5 Details by Class &amp; Accounts'!BC$18, 'E2 Allocators'!$B$15:$W$15, 0),FALSE)*$E40)</f>
        <v>0</v>
      </c>
      <c r="BD40" s="1322">
        <f>IF(ISERROR(VLOOKUP(VLOOKUP($A40, 'E4 TB Allocation Details'!$A$18:$L$214, MATCH("Misc ID", 'E4 TB Allocation Details'!$A$18:$L$18, 0),FALSE), 'E2 Allocators'!$B$15:$W$358, MATCH('O5 Details by Class &amp; Accounts'!BD$18, 'E2 Allocators'!$B$15:$W$15, 0),FALSE)*$E40), 0, VLOOKUP(VLOOKUP($A40, 'E4 TB Allocation Details'!$A$18:$L$214, MATCH("Misc ID", 'E4 TB Allocation Details'!$A$18:$L$18, 0),FALSE), 'E2 Allocators'!$B$15:$W$358, MATCH('O5 Details by Class &amp; Accounts'!BD$18, 'E2 Allocators'!$B$15:$W$15, 0),FALSE)*$E40)</f>
        <v>0</v>
      </c>
      <c r="BE40" s="1322">
        <f>IF(ISERROR(VLOOKUP(VLOOKUP($A40, 'E4 TB Allocation Details'!$A$18:$L$214, MATCH("Misc ID", 'E4 TB Allocation Details'!$A$18:$L$18, 0),FALSE), 'E2 Allocators'!$B$15:$W$358, MATCH('O5 Details by Class &amp; Accounts'!BE$18, 'E2 Allocators'!$B$15:$W$15, 0),FALSE)*$E40), 0, VLOOKUP(VLOOKUP($A40, 'E4 TB Allocation Details'!$A$18:$L$214, MATCH("Misc ID", 'E4 TB Allocation Details'!$A$18:$L$18, 0),FALSE), 'E2 Allocators'!$B$15:$W$358, MATCH('O5 Details by Class &amp; Accounts'!BE$18, 'E2 Allocators'!$B$15:$W$15, 0),FALSE)*$E40)</f>
        <v>0</v>
      </c>
      <c r="BF40" s="1322">
        <f>IF(ISERROR(VLOOKUP(VLOOKUP($A40, 'E4 TB Allocation Details'!$A$18:$L$214, MATCH("Misc ID", 'E4 TB Allocation Details'!$A$18:$L$18, 0),FALSE), 'E2 Allocators'!$B$15:$W$358, MATCH('O5 Details by Class &amp; Accounts'!BF$18, 'E2 Allocators'!$B$15:$W$15, 0),FALSE)*$E40), 0, VLOOKUP(VLOOKUP($A40, 'E4 TB Allocation Details'!$A$18:$L$214, MATCH("Misc ID", 'E4 TB Allocation Details'!$A$18:$L$18, 0),FALSE), 'E2 Allocators'!$B$15:$W$358, MATCH('O5 Details by Class &amp; Accounts'!BF$18, 'E2 Allocators'!$B$15:$W$15, 0),FALSE)*$E40)</f>
        <v>0</v>
      </c>
      <c r="BG40" s="1322">
        <f>IF(ISERROR(VLOOKUP(VLOOKUP($A40, 'E4 TB Allocation Details'!$A$18:$L$214, MATCH("Misc ID", 'E4 TB Allocation Details'!$A$18:$L$18, 0),FALSE), 'E2 Allocators'!$B$15:$W$358, MATCH('O5 Details by Class &amp; Accounts'!BG$18, 'E2 Allocators'!$B$15:$W$15, 0),FALSE)*$E40), 0, VLOOKUP(VLOOKUP($A40, 'E4 TB Allocation Details'!$A$18:$L$214, MATCH("Misc ID", 'E4 TB Allocation Details'!$A$18:$L$18, 0),FALSE), 'E2 Allocators'!$B$15:$W$358, MATCH('O5 Details by Class &amp; Accounts'!BG$18, 'E2 Allocators'!$B$15:$W$15, 0),FALSE)*$E40)</f>
        <v>0</v>
      </c>
      <c r="BH40" s="1322">
        <f>IF(ISERROR(VLOOKUP(VLOOKUP($A40, 'E4 TB Allocation Details'!$A$18:$L$214, MATCH("Misc ID", 'E4 TB Allocation Details'!$A$18:$L$18, 0),FALSE), 'E2 Allocators'!$B$15:$W$358, MATCH('O5 Details by Class &amp; Accounts'!BH$18, 'E2 Allocators'!$B$15:$W$15, 0),FALSE)*$E40), 0, VLOOKUP(VLOOKUP($A40, 'E4 TB Allocation Details'!$A$18:$L$214, MATCH("Misc ID", 'E4 TB Allocation Details'!$A$18:$L$18, 0),FALSE), 'E2 Allocators'!$B$15:$W$358, MATCH('O5 Details by Class &amp; Accounts'!BH$18, 'E2 Allocators'!$B$15:$W$15, 0),FALSE)*$E40)</f>
        <v>0</v>
      </c>
      <c r="BI40" s="1322">
        <f>IF(ISERROR(VLOOKUP(VLOOKUP($A40, 'E4 TB Allocation Details'!$A$18:$L$214, MATCH("Misc ID", 'E4 TB Allocation Details'!$A$18:$L$18, 0),FALSE), 'E2 Allocators'!$B$15:$W$358, MATCH('O5 Details by Class &amp; Accounts'!BI$18, 'E2 Allocators'!$B$15:$W$15, 0),FALSE)*$E40), 0, VLOOKUP(VLOOKUP($A40, 'E4 TB Allocation Details'!$A$18:$L$214, MATCH("Misc ID", 'E4 TB Allocation Details'!$A$18:$L$18, 0),FALSE), 'E2 Allocators'!$B$15:$W$358, MATCH('O5 Details by Class &amp; Accounts'!BI$18, 'E2 Allocators'!$B$15:$W$15, 0),FALSE)*$E40)</f>
        <v>0</v>
      </c>
      <c r="BJ40" s="1322">
        <f>IF(ISERROR(VLOOKUP(VLOOKUP($A40, 'E4 TB Allocation Details'!$A$18:$L$214, MATCH("Misc ID", 'E4 TB Allocation Details'!$A$18:$L$18, 0),FALSE), 'E2 Allocators'!$B$15:$W$358, MATCH('O5 Details by Class &amp; Accounts'!BJ$18, 'E2 Allocators'!$B$15:$W$15, 0),FALSE)*$E40), 0, VLOOKUP(VLOOKUP($A40, 'E4 TB Allocation Details'!$A$18:$L$214, MATCH("Misc ID", 'E4 TB Allocation Details'!$A$18:$L$18, 0),FALSE), 'E2 Allocators'!$B$15:$W$358, MATCH('O5 Details by Class &amp; Accounts'!BJ$18, 'E2 Allocators'!$B$15:$W$15, 0),FALSE)*$E40)</f>
        <v>0</v>
      </c>
      <c r="BK40" s="1322">
        <f>IF(ISERROR(VLOOKUP(VLOOKUP($A40, 'E4 TB Allocation Details'!$A$18:$L$214, MATCH("Misc ID", 'E4 TB Allocation Details'!$A$18:$L$18, 0),FALSE), 'E2 Allocators'!$B$15:$W$358, MATCH('O5 Details by Class &amp; Accounts'!BK$18, 'E2 Allocators'!$B$15:$W$15, 0),FALSE)*$E40), 0, VLOOKUP(VLOOKUP($A40, 'E4 TB Allocation Details'!$A$18:$L$214, MATCH("Misc ID", 'E4 TB Allocation Details'!$A$18:$L$18, 0),FALSE), 'E2 Allocators'!$B$15:$W$358, MATCH('O5 Details by Class &amp; Accounts'!BK$18, 'E2 Allocators'!$B$15:$W$15, 0),FALSE)*$E40)</f>
        <v>0</v>
      </c>
      <c r="BL40" s="1322">
        <f>IF(ISERROR(VLOOKUP(VLOOKUP($A40, 'E4 TB Allocation Details'!$A$18:$L$214, MATCH("Misc ID", 'E4 TB Allocation Details'!$A$18:$L$18, 0),FALSE), 'E2 Allocators'!$B$15:$W$358, MATCH('O5 Details by Class &amp; Accounts'!BL$18, 'E2 Allocators'!$B$15:$W$15, 0),FALSE)*$E40), 0, VLOOKUP(VLOOKUP($A40, 'E4 TB Allocation Details'!$A$18:$L$214, MATCH("Misc ID", 'E4 TB Allocation Details'!$A$18:$L$18, 0),FALSE), 'E2 Allocators'!$B$15:$W$358, MATCH('O5 Details by Class &amp; Accounts'!BL$18, 'E2 Allocators'!$B$15:$W$15, 0),FALSE)*$E40)</f>
        <v>0</v>
      </c>
      <c r="BM40" s="1322">
        <f>IF(ISERROR(VLOOKUP(VLOOKUP($A40, 'E4 TB Allocation Details'!$A$18:$L$214, MATCH("Misc ID", 'E4 TB Allocation Details'!$A$18:$L$18, 0),FALSE), 'E2 Allocators'!$B$15:$W$358, MATCH('O5 Details by Class &amp; Accounts'!BM$18, 'E2 Allocators'!$B$15:$W$15, 0),FALSE)*$E40), 0, VLOOKUP(VLOOKUP($A40, 'E4 TB Allocation Details'!$A$18:$L$214, MATCH("Misc ID", 'E4 TB Allocation Details'!$A$18:$L$18, 0),FALSE), 'E2 Allocators'!$B$15:$W$358, MATCH('O5 Details by Class &amp; Accounts'!BM$18, 'E2 Allocators'!$B$15:$W$15, 0),FALSE)*$E40)</f>
        <v>0</v>
      </c>
      <c r="BN40" s="1322">
        <f>IF(ISERROR(VLOOKUP(VLOOKUP($A40, 'E4 TB Allocation Details'!$A$18:$L$214, MATCH("Misc ID", 'E4 TB Allocation Details'!$A$18:$L$18, 0),FALSE), 'E2 Allocators'!$B$15:$W$358, MATCH('O5 Details by Class &amp; Accounts'!BN$18, 'E2 Allocators'!$B$15:$W$15, 0),FALSE)*$E40), 0, VLOOKUP(VLOOKUP($A40, 'E4 TB Allocation Details'!$A$18:$L$214, MATCH("Misc ID", 'E4 TB Allocation Details'!$A$18:$L$18, 0),FALSE), 'E2 Allocators'!$B$15:$W$358, MATCH('O5 Details by Class &amp; Accounts'!BN$18, 'E2 Allocators'!$B$15:$W$15, 0),FALSE)*$E40)</f>
        <v>0</v>
      </c>
      <c r="BO40" s="1322">
        <f>IF(ISERROR(VLOOKUP(VLOOKUP($A40, 'E4 TB Allocation Details'!$A$18:$L$214, MATCH("Misc ID", 'E4 TB Allocation Details'!$A$18:$L$18, 0),FALSE), 'E2 Allocators'!$B$15:$W$358, MATCH('O5 Details by Class &amp; Accounts'!BO$18, 'E2 Allocators'!$B$15:$W$15, 0),FALSE)*$E40), 0, VLOOKUP(VLOOKUP($A40, 'E4 TB Allocation Details'!$A$18:$L$214, MATCH("Misc ID", 'E4 TB Allocation Details'!$A$18:$L$18, 0),FALSE), 'E2 Allocators'!$B$15:$W$358, MATCH('O5 Details by Class &amp; Accounts'!BO$18, 'E2 Allocators'!$B$15:$W$15, 0),FALSE)*$E40)</f>
        <v>0</v>
      </c>
      <c r="BP40" s="1322">
        <f>IF(ISERROR(VLOOKUP(VLOOKUP($A40, 'E4 TB Allocation Details'!$A$18:$L$214, MATCH("Misc ID", 'E4 TB Allocation Details'!$A$18:$L$18, 0),FALSE), 'E2 Allocators'!$B$15:$W$358, MATCH('O5 Details by Class &amp; Accounts'!BP$18, 'E2 Allocators'!$B$15:$W$15, 0),FALSE)*$E40), 0, VLOOKUP(VLOOKUP($A40, 'E4 TB Allocation Details'!$A$18:$L$214, MATCH("Misc ID", 'E4 TB Allocation Details'!$A$18:$L$18, 0),FALSE), 'E2 Allocators'!$B$15:$W$358, MATCH('O5 Details by Class &amp; Accounts'!BP$18, 'E2 Allocators'!$B$15:$W$15, 0),FALSE)*$E40)</f>
        <v>0</v>
      </c>
      <c r="BQ40" s="1322">
        <f>IF(ISERROR(VLOOKUP(VLOOKUP($A40, 'E4 TB Allocation Details'!$A$18:$L$214, MATCH("Misc ID", 'E4 TB Allocation Details'!$A$18:$L$18, 0),FALSE), 'E2 Allocators'!$B$15:$W$358, MATCH('O5 Details by Class &amp; Accounts'!BQ$18, 'E2 Allocators'!$B$15:$W$15, 0),FALSE)*$E40), 0, VLOOKUP(VLOOKUP($A40, 'E4 TB Allocation Details'!$A$18:$L$214, MATCH("Misc ID", 'E4 TB Allocation Details'!$A$18:$L$18, 0),FALSE), 'E2 Allocators'!$B$15:$W$358, MATCH('O5 Details by Class &amp; Accounts'!BQ$18, 'E2 Allocators'!$B$15:$W$15, 0),FALSE)*$E40)</f>
        <v>0</v>
      </c>
      <c r="BR40" s="1322">
        <f>IF(ISERROR(VLOOKUP(VLOOKUP($A40, 'E4 TB Allocation Details'!$A$18:$L$214, MATCH("Misc ID", 'E4 TB Allocation Details'!$A$18:$L$18, 0),FALSE), 'E2 Allocators'!$B$15:$W$358, MATCH('O5 Details by Class &amp; Accounts'!BR$18, 'E2 Allocators'!$B$15:$W$15, 0),FALSE)*$E40), 0, VLOOKUP(VLOOKUP($A40, 'E4 TB Allocation Details'!$A$18:$L$214, MATCH("Misc ID", 'E4 TB Allocation Details'!$A$18:$L$18, 0),FALSE), 'E2 Allocators'!$B$15:$W$358, MATCH('O5 Details by Class &amp; Accounts'!BR$18, 'E2 Allocators'!$B$15:$W$15, 0),FALSE)*$E40)</f>
        <v>0</v>
      </c>
      <c r="BS40" s="1322">
        <f t="shared" si="3"/>
        <v>0</v>
      </c>
      <c r="BT40" s="1322">
        <f>IF(ISERROR(VLOOKUP(VLOOKUP($A40, 'E4 TB Allocation Details'!$A$18:$L$214, MATCH("A &amp; G ID", 'E4 TB Allocation Details'!$A$18:$L$18, 0),FALSE), 'E2 Allocators'!$B$15:$W$358, MATCH('O5 Details by Class &amp; Accounts'!BT$18, 'E2 Allocators'!$B$15:$W$15, 0),FALSE)*$E40), 0, VLOOKUP(VLOOKUP($A40, 'E4 TB Allocation Details'!$A$18:$L$214, MATCH("A &amp; G ID", 'E4 TB Allocation Details'!$A$18:$L$18, 0),FALSE), 'E2 Allocators'!$B$15:$W$358, MATCH('O5 Details by Class &amp; Accounts'!BT$18, 'E2 Allocators'!$B$15:$W$15, 0),FALSE)*$E40)</f>
        <v>0</v>
      </c>
      <c r="BU40" s="1322">
        <f>IF(ISERROR(VLOOKUP(VLOOKUP($A40, 'E4 TB Allocation Details'!$A$18:$L$214, MATCH("A &amp; G ID", 'E4 TB Allocation Details'!$A$18:$L$18, 0),FALSE), 'E2 Allocators'!$B$15:$W$358, MATCH('O5 Details by Class &amp; Accounts'!BU$18, 'E2 Allocators'!$B$15:$W$15, 0),FALSE)*$E40), 0, VLOOKUP(VLOOKUP($A40, 'E4 TB Allocation Details'!$A$18:$L$214, MATCH("A &amp; G ID", 'E4 TB Allocation Details'!$A$18:$L$18, 0),FALSE), 'E2 Allocators'!$B$15:$W$358, MATCH('O5 Details by Class &amp; Accounts'!BU$18, 'E2 Allocators'!$B$15:$W$15, 0),FALSE)*$E40)</f>
        <v>0</v>
      </c>
      <c r="BV40" s="1322">
        <f>IF(ISERROR(VLOOKUP(VLOOKUP($A40, 'E4 TB Allocation Details'!$A$18:$L$214, MATCH("A &amp; G ID", 'E4 TB Allocation Details'!$A$18:$L$18, 0),FALSE), 'E2 Allocators'!$B$15:$W$358, MATCH('O5 Details by Class &amp; Accounts'!BV$18, 'E2 Allocators'!$B$15:$W$15, 0),FALSE)*$E40), 0, VLOOKUP(VLOOKUP($A40, 'E4 TB Allocation Details'!$A$18:$L$214, MATCH("A &amp; G ID", 'E4 TB Allocation Details'!$A$18:$L$18, 0),FALSE), 'E2 Allocators'!$B$15:$W$358, MATCH('O5 Details by Class &amp; Accounts'!BV$18, 'E2 Allocators'!$B$15:$W$15, 0),FALSE)*$E40)</f>
        <v>0</v>
      </c>
      <c r="BW40" s="1322">
        <f>IF(ISERROR(VLOOKUP(VLOOKUP($A40, 'E4 TB Allocation Details'!$A$18:$L$214, MATCH("A &amp; G ID", 'E4 TB Allocation Details'!$A$18:$L$18, 0),FALSE), 'E2 Allocators'!$B$15:$W$358, MATCH('O5 Details by Class &amp; Accounts'!BW$18, 'E2 Allocators'!$B$15:$W$15, 0),FALSE)*$E40), 0, VLOOKUP(VLOOKUP($A40, 'E4 TB Allocation Details'!$A$18:$L$214, MATCH("A &amp; G ID", 'E4 TB Allocation Details'!$A$18:$L$18, 0),FALSE), 'E2 Allocators'!$B$15:$W$358, MATCH('O5 Details by Class &amp; Accounts'!BW$18, 'E2 Allocators'!$B$15:$W$15, 0),FALSE)*$E40)</f>
        <v>0</v>
      </c>
      <c r="BX40" s="1322">
        <f>IF(ISERROR(VLOOKUP(VLOOKUP($A40, 'E4 TB Allocation Details'!$A$18:$L$214, MATCH("A &amp; G ID", 'E4 TB Allocation Details'!$A$18:$L$18, 0),FALSE), 'E2 Allocators'!$B$15:$W$358, MATCH('O5 Details by Class &amp; Accounts'!BX$18, 'E2 Allocators'!$B$15:$W$15, 0),FALSE)*$E40), 0, VLOOKUP(VLOOKUP($A40, 'E4 TB Allocation Details'!$A$18:$L$214, MATCH("A &amp; G ID", 'E4 TB Allocation Details'!$A$18:$L$18, 0),FALSE), 'E2 Allocators'!$B$15:$W$358, MATCH('O5 Details by Class &amp; Accounts'!BX$18, 'E2 Allocators'!$B$15:$W$15, 0),FALSE)*$E40)</f>
        <v>0</v>
      </c>
      <c r="BY40" s="1322">
        <f>IF(ISERROR(VLOOKUP(VLOOKUP($A40, 'E4 TB Allocation Details'!$A$18:$L$214, MATCH("A &amp; G ID", 'E4 TB Allocation Details'!$A$18:$L$18, 0),FALSE), 'E2 Allocators'!$B$15:$W$358, MATCH('O5 Details by Class &amp; Accounts'!BY$18, 'E2 Allocators'!$B$15:$W$15, 0),FALSE)*$E40), 0, VLOOKUP(VLOOKUP($A40, 'E4 TB Allocation Details'!$A$18:$L$214, MATCH("A &amp; G ID", 'E4 TB Allocation Details'!$A$18:$L$18, 0),FALSE), 'E2 Allocators'!$B$15:$W$358, MATCH('O5 Details by Class &amp; Accounts'!BY$18, 'E2 Allocators'!$B$15:$W$15, 0),FALSE)*$E40)</f>
        <v>0</v>
      </c>
      <c r="BZ40" s="1322">
        <f>IF(ISERROR(VLOOKUP(VLOOKUP($A40, 'E4 TB Allocation Details'!$A$18:$L$214, MATCH("A &amp; G ID", 'E4 TB Allocation Details'!$A$18:$L$18, 0),FALSE), 'E2 Allocators'!$B$15:$W$358, MATCH('O5 Details by Class &amp; Accounts'!BZ$18, 'E2 Allocators'!$B$15:$W$15, 0),FALSE)*$E40), 0, VLOOKUP(VLOOKUP($A40, 'E4 TB Allocation Details'!$A$18:$L$214, MATCH("A &amp; G ID", 'E4 TB Allocation Details'!$A$18:$L$18, 0),FALSE), 'E2 Allocators'!$B$15:$W$358, MATCH('O5 Details by Class &amp; Accounts'!BZ$18, 'E2 Allocators'!$B$15:$W$15, 0),FALSE)*$E40)</f>
        <v>0</v>
      </c>
      <c r="CA40" s="1322">
        <f>IF(ISERROR(VLOOKUP(VLOOKUP($A40, 'E4 TB Allocation Details'!$A$18:$L$214, MATCH("A &amp; G ID", 'E4 TB Allocation Details'!$A$18:$L$18, 0),FALSE), 'E2 Allocators'!$B$15:$W$358, MATCH('O5 Details by Class &amp; Accounts'!CA$18, 'E2 Allocators'!$B$15:$W$15, 0),FALSE)*$E40), 0, VLOOKUP(VLOOKUP($A40, 'E4 TB Allocation Details'!$A$18:$L$214, MATCH("A &amp; G ID", 'E4 TB Allocation Details'!$A$18:$L$18, 0),FALSE), 'E2 Allocators'!$B$15:$W$358, MATCH('O5 Details by Class &amp; Accounts'!CA$18, 'E2 Allocators'!$B$15:$W$15, 0),FALSE)*$E40)</f>
        <v>0</v>
      </c>
      <c r="CB40" s="1322">
        <f>IF(ISERROR(VLOOKUP(VLOOKUP($A40, 'E4 TB Allocation Details'!$A$18:$L$214, MATCH("A &amp; G ID", 'E4 TB Allocation Details'!$A$18:$L$18, 0),FALSE), 'E2 Allocators'!$B$15:$W$358, MATCH('O5 Details by Class &amp; Accounts'!CB$18, 'E2 Allocators'!$B$15:$W$15, 0),FALSE)*$E40), 0, VLOOKUP(VLOOKUP($A40, 'E4 TB Allocation Details'!$A$18:$L$214, MATCH("A &amp; G ID", 'E4 TB Allocation Details'!$A$18:$L$18, 0),FALSE), 'E2 Allocators'!$B$15:$W$358, MATCH('O5 Details by Class &amp; Accounts'!CB$18, 'E2 Allocators'!$B$15:$W$15, 0),FALSE)*$E40)</f>
        <v>0</v>
      </c>
      <c r="CC40" s="1322">
        <f>IF(ISERROR(VLOOKUP(VLOOKUP($A40, 'E4 TB Allocation Details'!$A$18:$L$214, MATCH("A &amp; G ID", 'E4 TB Allocation Details'!$A$18:$L$18, 0),FALSE), 'E2 Allocators'!$B$15:$W$358, MATCH('O5 Details by Class &amp; Accounts'!CC$18, 'E2 Allocators'!$B$15:$W$15, 0),FALSE)*$E40), 0, VLOOKUP(VLOOKUP($A40, 'E4 TB Allocation Details'!$A$18:$L$214, MATCH("A &amp; G ID", 'E4 TB Allocation Details'!$A$18:$L$18, 0),FALSE), 'E2 Allocators'!$B$15:$W$358, MATCH('O5 Details by Class &amp; Accounts'!CC$18, 'E2 Allocators'!$B$15:$W$15, 0),FALSE)*$E40)</f>
        <v>0</v>
      </c>
      <c r="CD40" s="1322">
        <f>IF(ISERROR(VLOOKUP(VLOOKUP($A40, 'E4 TB Allocation Details'!$A$18:$L$214, MATCH("A &amp; G ID", 'E4 TB Allocation Details'!$A$18:$L$18, 0),FALSE), 'E2 Allocators'!$B$15:$W$358, MATCH('O5 Details by Class &amp; Accounts'!CD$18, 'E2 Allocators'!$B$15:$W$15, 0),FALSE)*$E40), 0, VLOOKUP(VLOOKUP($A40, 'E4 TB Allocation Details'!$A$18:$L$214, MATCH("A &amp; G ID", 'E4 TB Allocation Details'!$A$18:$L$18, 0),FALSE), 'E2 Allocators'!$B$15:$W$358, MATCH('O5 Details by Class &amp; Accounts'!CD$18, 'E2 Allocators'!$B$15:$W$15, 0),FALSE)*$E40)</f>
        <v>0</v>
      </c>
      <c r="CE40" s="1322">
        <f>IF(ISERROR(VLOOKUP(VLOOKUP($A40, 'E4 TB Allocation Details'!$A$18:$L$214, MATCH("A &amp; G ID", 'E4 TB Allocation Details'!$A$18:$L$18, 0),FALSE), 'E2 Allocators'!$B$15:$W$358, MATCH('O5 Details by Class &amp; Accounts'!CE$18, 'E2 Allocators'!$B$15:$W$15, 0),FALSE)*$E40), 0, VLOOKUP(VLOOKUP($A40, 'E4 TB Allocation Details'!$A$18:$L$214, MATCH("A &amp; G ID", 'E4 TB Allocation Details'!$A$18:$L$18, 0),FALSE), 'E2 Allocators'!$B$15:$W$358, MATCH('O5 Details by Class &amp; Accounts'!CE$18, 'E2 Allocators'!$B$15:$W$15, 0),FALSE)*$E40)</f>
        <v>0</v>
      </c>
      <c r="CF40" s="1322">
        <f>IF(ISERROR(VLOOKUP(VLOOKUP($A40, 'E4 TB Allocation Details'!$A$18:$L$214, MATCH("A &amp; G ID", 'E4 TB Allocation Details'!$A$18:$L$18, 0),FALSE), 'E2 Allocators'!$B$15:$W$358, MATCH('O5 Details by Class &amp; Accounts'!CF$18, 'E2 Allocators'!$B$15:$W$15, 0),FALSE)*$E40), 0, VLOOKUP(VLOOKUP($A40, 'E4 TB Allocation Details'!$A$18:$L$214, MATCH("A &amp; G ID", 'E4 TB Allocation Details'!$A$18:$L$18, 0),FALSE), 'E2 Allocators'!$B$15:$W$358, MATCH('O5 Details by Class &amp; Accounts'!CF$18, 'E2 Allocators'!$B$15:$W$15, 0),FALSE)*$E40)</f>
        <v>0</v>
      </c>
      <c r="CG40" s="1322">
        <f>IF(ISERROR(VLOOKUP(VLOOKUP($A40, 'E4 TB Allocation Details'!$A$18:$L$214, MATCH("A &amp; G ID", 'E4 TB Allocation Details'!$A$18:$L$18, 0),FALSE), 'E2 Allocators'!$B$15:$W$358, MATCH('O5 Details by Class &amp; Accounts'!CG$18, 'E2 Allocators'!$B$15:$W$15, 0),FALSE)*$E40), 0, VLOOKUP(VLOOKUP($A40, 'E4 TB Allocation Details'!$A$18:$L$214, MATCH("A &amp; G ID", 'E4 TB Allocation Details'!$A$18:$L$18, 0),FALSE), 'E2 Allocators'!$B$15:$W$358, MATCH('O5 Details by Class &amp; Accounts'!CG$18, 'E2 Allocators'!$B$15:$W$15, 0),FALSE)*$E40)</f>
        <v>0</v>
      </c>
      <c r="CH40" s="1322">
        <f>IF(ISERROR(VLOOKUP(VLOOKUP($A40, 'E4 TB Allocation Details'!$A$18:$L$214, MATCH("A &amp; G ID", 'E4 TB Allocation Details'!$A$18:$L$18, 0),FALSE), 'E2 Allocators'!$B$15:$W$358, MATCH('O5 Details by Class &amp; Accounts'!CH$18, 'E2 Allocators'!$B$15:$W$15, 0),FALSE)*$E40), 0, VLOOKUP(VLOOKUP($A40, 'E4 TB Allocation Details'!$A$18:$L$214, MATCH("A &amp; G ID", 'E4 TB Allocation Details'!$A$18:$L$18, 0),FALSE), 'E2 Allocators'!$B$15:$W$358, MATCH('O5 Details by Class &amp; Accounts'!CH$18, 'E2 Allocators'!$B$15:$W$15, 0),FALSE)*$E40)</f>
        <v>0</v>
      </c>
      <c r="CI40" s="1322">
        <f>IF(ISERROR(VLOOKUP(VLOOKUP($A40, 'E4 TB Allocation Details'!$A$18:$L$214, MATCH("A &amp; G ID", 'E4 TB Allocation Details'!$A$18:$L$18, 0),FALSE), 'E2 Allocators'!$B$15:$W$358, MATCH('O5 Details by Class &amp; Accounts'!CI$18, 'E2 Allocators'!$B$15:$W$15, 0),FALSE)*$E40), 0, VLOOKUP(VLOOKUP($A40, 'E4 TB Allocation Details'!$A$18:$L$214, MATCH("A &amp; G ID", 'E4 TB Allocation Details'!$A$18:$L$18, 0),FALSE), 'E2 Allocators'!$B$15:$W$358, MATCH('O5 Details by Class &amp; Accounts'!CI$18, 'E2 Allocators'!$B$15:$W$15, 0),FALSE)*$E40)</f>
        <v>0</v>
      </c>
      <c r="CJ40" s="1322">
        <f>IF(ISERROR(VLOOKUP(VLOOKUP($A40, 'E4 TB Allocation Details'!$A$18:$L$214, MATCH("A &amp; G ID", 'E4 TB Allocation Details'!$A$18:$L$18, 0),FALSE), 'E2 Allocators'!$B$15:$W$358, MATCH('O5 Details by Class &amp; Accounts'!CJ$18, 'E2 Allocators'!$B$15:$W$15, 0),FALSE)*$E40), 0, VLOOKUP(VLOOKUP($A40, 'E4 TB Allocation Details'!$A$18:$L$214, MATCH("A &amp; G ID", 'E4 TB Allocation Details'!$A$18:$L$18, 0),FALSE), 'E2 Allocators'!$B$15:$W$358, MATCH('O5 Details by Class &amp; Accounts'!CJ$18, 'E2 Allocators'!$B$15:$W$15, 0),FALSE)*$E40)</f>
        <v>0</v>
      </c>
      <c r="CK40" s="1322">
        <f>IF(ISERROR(VLOOKUP(VLOOKUP($A40, 'E4 TB Allocation Details'!$A$18:$L$214, MATCH("A &amp; G ID", 'E4 TB Allocation Details'!$A$18:$L$18, 0),FALSE), 'E2 Allocators'!$B$15:$W$358, MATCH('O5 Details by Class &amp; Accounts'!CK$18, 'E2 Allocators'!$B$15:$W$15, 0),FALSE)*$E40), 0, VLOOKUP(VLOOKUP($A40, 'E4 TB Allocation Details'!$A$18:$L$214, MATCH("A &amp; G ID", 'E4 TB Allocation Details'!$A$18:$L$18, 0),FALSE), 'E2 Allocators'!$B$15:$W$358, MATCH('O5 Details by Class &amp; Accounts'!CK$18, 'E2 Allocators'!$B$15:$W$15, 0),FALSE)*$E40)</f>
        <v>0</v>
      </c>
      <c r="CL40" s="1322">
        <f>IF(ISERROR(VLOOKUP(VLOOKUP($A40, 'E4 TB Allocation Details'!$A$18:$L$214, MATCH("A &amp; G ID", 'E4 TB Allocation Details'!$A$18:$L$18, 0),FALSE), 'E2 Allocators'!$B$15:$W$358, MATCH('O5 Details by Class &amp; Accounts'!CL$18, 'E2 Allocators'!$B$15:$W$15, 0),FALSE)*$E40), 0, VLOOKUP(VLOOKUP($A40, 'E4 TB Allocation Details'!$A$18:$L$214, MATCH("A &amp; G ID", 'E4 TB Allocation Details'!$A$18:$L$18, 0),FALSE), 'E2 Allocators'!$B$15:$W$358, MATCH('O5 Details by Class &amp; Accounts'!CL$18, 'E2 Allocators'!$B$15:$W$15, 0),FALSE)*$E40)</f>
        <v>0</v>
      </c>
      <c r="CM40" s="1322">
        <f>IF(ISERROR(VLOOKUP(VLOOKUP($A40, 'E4 TB Allocation Details'!$A$18:$L$214, MATCH("A &amp; G ID", 'E4 TB Allocation Details'!$A$18:$L$18, 0),FALSE), 'E2 Allocators'!$B$15:$W$358, MATCH('O5 Details by Class &amp; Accounts'!CM$18, 'E2 Allocators'!$B$15:$W$15, 0),FALSE)*$E40), 0, VLOOKUP(VLOOKUP($A40, 'E4 TB Allocation Details'!$A$18:$L$214, MATCH("A &amp; G ID", 'E4 TB Allocation Details'!$A$18:$L$18, 0),FALSE), 'E2 Allocators'!$B$15:$W$358, MATCH('O5 Details by Class &amp; Accounts'!CM$18, 'E2 Allocators'!$B$15:$W$15, 0),FALSE)*$E40)</f>
        <v>0</v>
      </c>
      <c r="CN40" s="1322">
        <f t="shared" si="5"/>
        <v>0</v>
      </c>
      <c r="CO40" s="1651">
        <f t="shared" si="4"/>
        <v>0</v>
      </c>
      <c r="CQ40" s="1899" t="inlineStr">
        <is>
          <t/>
        </is>
      </c>
    </row>
    <row r="41" spans="1:95" s="64" customFormat="1" ht="12.75" x14ac:dyDescent="0.2">
      <c r="A41" s="1088">
        <v>1830</v>
      </c>
      <c r="B41" s="1089" t="s">
        <v>89</v>
      </c>
      <c r="C41" s="1648">
        <f>IF(ISERROR(VLOOKUP($A41,'I3 TB Data'!$A$19:$H$483,MATCH('O5 Details by Class &amp; Accounts'!$C$18, 'I3 TB Data'!$A$19:$H$19,0),0)), 0, VLOOKUP($A41,'I3 TB Data'!$A$19:$H$483,MATCH('O5 Details by Class &amp; Accounts'!$C$18,'I3 TB Data'!$A$19:$H$19,0),0))</f>
        <v>6864309.6400000006</v>
      </c>
      <c r="D41" s="1649">
        <f>'I4 BO ASSETS'!E38</f>
        <v>-6864309.6400000006</v>
      </c>
      <c r="E41" s="1648">
        <f t="shared" si="6"/>
        <v>0</v>
      </c>
      <c r="F41" s="1650">
        <f>IF(ISERROR(VLOOKUP($A41, 'E1 Categorization'!A33:E124, MATCH("Customer Component", 'E1 Categorization'!$A$33:$E$33,0), 0)), 0, IF(VLOOKUP($A41, 'E1 Categorization'!A33:E124, MATCH("Customer Component", 'E1 Categorization'!$A$33:$E$33,0), 0)=0, 'O5 Details by Class &amp; Accounts'!$E41, IF(AND(VLOOKUP($A41, 'E1 Categorization'!A33:E124, MATCH("Customer Component", 'E1 Categorization'!$A$33:$E$33,0), 0) &gt;0, VLOOKUP($A41, 'E1 Categorization'!A33:E124, MATCH("Customer Component", 'E1 Categorization'!$A$33:$E$33,0), 0)&lt;1), 'O5 Details by Class &amp; Accounts'!$E41*(1-VLOOKUP($A41, 'E1 Categorization'!A33:E124, MATCH("Customer Component", 'E1 Categorization'!$A$33:$E$33,0), 0)), 0)))</f>
        <v>0</v>
      </c>
      <c r="G41" s="1650">
        <f>IF(ISERROR(VLOOKUP($A41, 'E1 Categorization'!A33:E124, MATCH("Customer Component", 'E1 Categorization'!$A$33:$E$33,0), 0)),0, IF(VLOOKUP($A41, 'E1 Categorization'!A33:E124, MATCH("Customer Component", 'E1 Categorization'!$A$33:$E$33,0), 0)=0, 0, IF(AND(VLOOKUP($A41, 'E1 Categorization'!A33:E124, MATCH("Customer Component", 'E1 Categorization'!$A$33:$E$33,0), 0) &gt;0, VLOOKUP($A41, 'E1 Categorization'!A33:E124, MATCH("Customer Component", 'E1 Categorization'!$A$33:$E$33,0), 0)&lt;1), 'O5 Details by Class &amp; Accounts'!$E41*(VLOOKUP($A41, 'E1 Categorization'!A33:E124, MATCH("Customer Component", 'E1 Categorization'!$A$33:$E$33,0), 0)), 'O5 Details by Class &amp; Accounts'!$E41)))</f>
        <v>0</v>
      </c>
      <c r="H41" s="1322">
        <f t="shared" si="0"/>
        <v>0</v>
      </c>
      <c r="I41" s="1322">
        <f>IF(ISERROR(VLOOKUP(VLOOKUP($A41, 'E4 TB Allocation Details'!$A$18:$L$214, MATCH("Demand ID", 'E4 TB Allocation Details'!$A$18:$L$18, 0),FALSE), 'E2 Allocators'!$B$15:$W$358, MATCH('O5 Details by Class &amp; Accounts'!I$18, 'E2 Allocators'!$B$15:$W$15, 0),FALSE)*$F41), 0, VLOOKUP(VLOOKUP($A41, 'E4 TB Allocation Details'!$A$18:$L$214, MATCH("Demand ID", 'E4 TB Allocation Details'!$A$18:$L$18, 0),FALSE), 'E2 Allocators'!$B$15:$W$358, MATCH('O5 Details by Class &amp; Accounts'!I$18, 'E2 Allocators'!$B$15:$W$15, 0),FALSE)*$F41)</f>
        <v>0</v>
      </c>
      <c r="J41" s="1322">
        <f>IF(ISERROR(VLOOKUP(VLOOKUP($A41, 'E4 TB Allocation Details'!$A$18:$L$214, MATCH("Demand ID", 'E4 TB Allocation Details'!$A$18:$L$18, 0),FALSE), 'E2 Allocators'!$B$15:$W$358, MATCH('O5 Details by Class &amp; Accounts'!J$18, 'E2 Allocators'!$B$15:$W$15, 0),FALSE)*$F41), 0, VLOOKUP(VLOOKUP($A41, 'E4 TB Allocation Details'!$A$18:$L$214, MATCH("Demand ID", 'E4 TB Allocation Details'!$A$18:$L$18, 0),FALSE), 'E2 Allocators'!$B$15:$W$358, MATCH('O5 Details by Class &amp; Accounts'!J$18, 'E2 Allocators'!$B$15:$W$15, 0),FALSE)*$F41)</f>
        <v>0</v>
      </c>
      <c r="K41" s="1322">
        <f>IF(ISERROR(VLOOKUP(VLOOKUP($A41, 'E4 TB Allocation Details'!$A$18:$L$214, MATCH("Demand ID", 'E4 TB Allocation Details'!$A$18:$L$18, 0),FALSE), 'E2 Allocators'!$B$15:$W$358, MATCH('O5 Details by Class &amp; Accounts'!K$18, 'E2 Allocators'!$B$15:$W$15, 0),FALSE)*$F41), 0, VLOOKUP(VLOOKUP($A41, 'E4 TB Allocation Details'!$A$18:$L$214, MATCH("Demand ID", 'E4 TB Allocation Details'!$A$18:$L$18, 0),FALSE), 'E2 Allocators'!$B$15:$W$358, MATCH('O5 Details by Class &amp; Accounts'!K$18, 'E2 Allocators'!$B$15:$W$15, 0),FALSE)*$F41)</f>
        <v>0</v>
      </c>
      <c r="L41" s="1322">
        <f>IF(ISERROR(VLOOKUP(VLOOKUP($A41, 'E4 TB Allocation Details'!$A$18:$L$214, MATCH("Demand ID", 'E4 TB Allocation Details'!$A$18:$L$18, 0),FALSE), 'E2 Allocators'!$B$15:$W$358, MATCH('O5 Details by Class &amp; Accounts'!L$18, 'E2 Allocators'!$B$15:$W$15, 0),FALSE)*$F41), 0, VLOOKUP(VLOOKUP($A41, 'E4 TB Allocation Details'!$A$18:$L$214, MATCH("Demand ID", 'E4 TB Allocation Details'!$A$18:$L$18, 0),FALSE), 'E2 Allocators'!$B$15:$W$358, MATCH('O5 Details by Class &amp; Accounts'!L$18, 'E2 Allocators'!$B$15:$W$15, 0),FALSE)*$F41)</f>
        <v>0</v>
      </c>
      <c r="M41" s="1322">
        <f>IF(ISERROR(VLOOKUP(VLOOKUP($A41, 'E4 TB Allocation Details'!$A$18:$L$214, MATCH("Demand ID", 'E4 TB Allocation Details'!$A$18:$L$18, 0),FALSE), 'E2 Allocators'!$B$15:$W$358, MATCH('O5 Details by Class &amp; Accounts'!M$18, 'E2 Allocators'!$B$15:$W$15, 0),FALSE)*$F41), 0, VLOOKUP(VLOOKUP($A41, 'E4 TB Allocation Details'!$A$18:$L$214, MATCH("Demand ID", 'E4 TB Allocation Details'!$A$18:$L$18, 0),FALSE), 'E2 Allocators'!$B$15:$W$358, MATCH('O5 Details by Class &amp; Accounts'!M$18, 'E2 Allocators'!$B$15:$W$15, 0),FALSE)*$F41)</f>
        <v>0</v>
      </c>
      <c r="N41" s="1322">
        <f>IF(ISERROR(VLOOKUP(VLOOKUP($A41, 'E4 TB Allocation Details'!$A$18:$L$214, MATCH("Demand ID", 'E4 TB Allocation Details'!$A$18:$L$18, 0),FALSE), 'E2 Allocators'!$B$15:$W$358, MATCH('O5 Details by Class &amp; Accounts'!N$18, 'E2 Allocators'!$B$15:$W$15, 0),FALSE)*$F41), 0, VLOOKUP(VLOOKUP($A41, 'E4 TB Allocation Details'!$A$18:$L$214, MATCH("Demand ID", 'E4 TB Allocation Details'!$A$18:$L$18, 0),FALSE), 'E2 Allocators'!$B$15:$W$358, MATCH('O5 Details by Class &amp; Accounts'!N$18, 'E2 Allocators'!$B$15:$W$15, 0),FALSE)*$F41)</f>
        <v>0</v>
      </c>
      <c r="O41" s="1322">
        <f>IF(ISERROR(VLOOKUP(VLOOKUP($A41, 'E4 TB Allocation Details'!$A$18:$L$214, MATCH("Demand ID", 'E4 TB Allocation Details'!$A$18:$L$18, 0),FALSE), 'E2 Allocators'!$B$15:$W$358, MATCH('O5 Details by Class &amp; Accounts'!O$18, 'E2 Allocators'!$B$15:$W$15, 0),FALSE)*$F41), 0, VLOOKUP(VLOOKUP($A41, 'E4 TB Allocation Details'!$A$18:$L$214, MATCH("Demand ID", 'E4 TB Allocation Details'!$A$18:$L$18, 0),FALSE), 'E2 Allocators'!$B$15:$W$358, MATCH('O5 Details by Class &amp; Accounts'!O$18, 'E2 Allocators'!$B$15:$W$15, 0),FALSE)*$F41)</f>
        <v>0</v>
      </c>
      <c r="P41" s="1322">
        <f>IF(ISERROR(VLOOKUP(VLOOKUP($A41, 'E4 TB Allocation Details'!$A$18:$L$214, MATCH("Demand ID", 'E4 TB Allocation Details'!$A$18:$L$18, 0),FALSE), 'E2 Allocators'!$B$15:$W$358, MATCH('O5 Details by Class &amp; Accounts'!P$18, 'E2 Allocators'!$B$15:$W$15, 0),FALSE)*$F41), 0, VLOOKUP(VLOOKUP($A41, 'E4 TB Allocation Details'!$A$18:$L$214, MATCH("Demand ID", 'E4 TB Allocation Details'!$A$18:$L$18, 0),FALSE), 'E2 Allocators'!$B$15:$W$358, MATCH('O5 Details by Class &amp; Accounts'!P$18, 'E2 Allocators'!$B$15:$W$15, 0),FALSE)*$F41)</f>
        <v>0</v>
      </c>
      <c r="Q41" s="1322">
        <f>IF(ISERROR(VLOOKUP(VLOOKUP($A41, 'E4 TB Allocation Details'!$A$18:$L$214, MATCH("Demand ID", 'E4 TB Allocation Details'!$A$18:$L$18, 0),FALSE), 'E2 Allocators'!$B$15:$W$358, MATCH('O5 Details by Class &amp; Accounts'!Q$18, 'E2 Allocators'!$B$15:$W$15, 0),FALSE)*$F41), 0, VLOOKUP(VLOOKUP($A41, 'E4 TB Allocation Details'!$A$18:$L$214, MATCH("Demand ID", 'E4 TB Allocation Details'!$A$18:$L$18, 0),FALSE), 'E2 Allocators'!$B$15:$W$358, MATCH('O5 Details by Class &amp; Accounts'!Q$18, 'E2 Allocators'!$B$15:$W$15, 0),FALSE)*$F41)</f>
        <v>0</v>
      </c>
      <c r="R41" s="1322">
        <f>IF(ISERROR(VLOOKUP(VLOOKUP($A41, 'E4 TB Allocation Details'!$A$18:$L$214, MATCH("Demand ID", 'E4 TB Allocation Details'!$A$18:$L$18, 0),FALSE), 'E2 Allocators'!$B$15:$W$358, MATCH('O5 Details by Class &amp; Accounts'!R$18, 'E2 Allocators'!$B$15:$W$15, 0),FALSE)*$F41), 0, VLOOKUP(VLOOKUP($A41, 'E4 TB Allocation Details'!$A$18:$L$214, MATCH("Demand ID", 'E4 TB Allocation Details'!$A$18:$L$18, 0),FALSE), 'E2 Allocators'!$B$15:$W$358, MATCH('O5 Details by Class &amp; Accounts'!R$18, 'E2 Allocators'!$B$15:$W$15, 0),FALSE)*$F41)</f>
        <v>0</v>
      </c>
      <c r="S41" s="1322">
        <f>IF(ISERROR(VLOOKUP(VLOOKUP($A41, 'E4 TB Allocation Details'!$A$18:$L$214, MATCH("Demand ID", 'E4 TB Allocation Details'!$A$18:$L$18, 0),FALSE), 'E2 Allocators'!$B$15:$W$358, MATCH('O5 Details by Class &amp; Accounts'!S$18, 'E2 Allocators'!$B$15:$W$15, 0),FALSE)*$F41), 0, VLOOKUP(VLOOKUP($A41, 'E4 TB Allocation Details'!$A$18:$L$214, MATCH("Demand ID", 'E4 TB Allocation Details'!$A$18:$L$18, 0),FALSE), 'E2 Allocators'!$B$15:$W$358, MATCH('O5 Details by Class &amp; Accounts'!S$18, 'E2 Allocators'!$B$15:$W$15, 0),FALSE)*$F41)</f>
        <v>0</v>
      </c>
      <c r="T41" s="1322">
        <f>IF(ISERROR(VLOOKUP(VLOOKUP($A41, 'E4 TB Allocation Details'!$A$18:$L$214, MATCH("Demand ID", 'E4 TB Allocation Details'!$A$18:$L$18, 0),FALSE), 'E2 Allocators'!$B$15:$W$358, MATCH('O5 Details by Class &amp; Accounts'!T$18, 'E2 Allocators'!$B$15:$W$15, 0),FALSE)*$F41), 0, VLOOKUP(VLOOKUP($A41, 'E4 TB Allocation Details'!$A$18:$L$214, MATCH("Demand ID", 'E4 TB Allocation Details'!$A$18:$L$18, 0),FALSE), 'E2 Allocators'!$B$15:$W$358, MATCH('O5 Details by Class &amp; Accounts'!T$18, 'E2 Allocators'!$B$15:$W$15, 0),FALSE)*$F41)</f>
        <v>0</v>
      </c>
      <c r="U41" s="1322">
        <f>IF(ISERROR(VLOOKUP(VLOOKUP($A41, 'E4 TB Allocation Details'!$A$18:$L$214, MATCH("Demand ID", 'E4 TB Allocation Details'!$A$18:$L$18, 0),FALSE), 'E2 Allocators'!$B$15:$W$358, MATCH('O5 Details by Class &amp; Accounts'!U$18, 'E2 Allocators'!$B$15:$W$15, 0),FALSE)*$F41), 0, VLOOKUP(VLOOKUP($A41, 'E4 TB Allocation Details'!$A$18:$L$214, MATCH("Demand ID", 'E4 TB Allocation Details'!$A$18:$L$18, 0),FALSE), 'E2 Allocators'!$B$15:$W$358, MATCH('O5 Details by Class &amp; Accounts'!U$18, 'E2 Allocators'!$B$15:$W$15, 0),FALSE)*$F41)</f>
        <v>0</v>
      </c>
      <c r="V41" s="1322">
        <f>IF(ISERROR(VLOOKUP(VLOOKUP($A41, 'E4 TB Allocation Details'!$A$18:$L$214, MATCH("Demand ID", 'E4 TB Allocation Details'!$A$18:$L$18, 0),FALSE), 'E2 Allocators'!$B$15:$W$358, MATCH('O5 Details by Class &amp; Accounts'!V$18, 'E2 Allocators'!$B$15:$W$15, 0),FALSE)*$F41), 0, VLOOKUP(VLOOKUP($A41, 'E4 TB Allocation Details'!$A$18:$L$214, MATCH("Demand ID", 'E4 TB Allocation Details'!$A$18:$L$18, 0),FALSE), 'E2 Allocators'!$B$15:$W$358, MATCH('O5 Details by Class &amp; Accounts'!V$18, 'E2 Allocators'!$B$15:$W$15, 0),FALSE)*$F41)</f>
        <v>0</v>
      </c>
      <c r="W41" s="1322">
        <f>IF(ISERROR(VLOOKUP(VLOOKUP($A41, 'E4 TB Allocation Details'!$A$18:$L$214, MATCH("Demand ID", 'E4 TB Allocation Details'!$A$18:$L$18, 0),FALSE), 'E2 Allocators'!$B$15:$W$358, MATCH('O5 Details by Class &amp; Accounts'!W$18, 'E2 Allocators'!$B$15:$W$15, 0),FALSE)*$F41), 0, VLOOKUP(VLOOKUP($A41, 'E4 TB Allocation Details'!$A$18:$L$214, MATCH("Demand ID", 'E4 TB Allocation Details'!$A$18:$L$18, 0),FALSE), 'E2 Allocators'!$B$15:$W$358, MATCH('O5 Details by Class &amp; Accounts'!W$18, 'E2 Allocators'!$B$15:$W$15, 0),FALSE)*$F41)</f>
        <v>0</v>
      </c>
      <c r="X41" s="1322">
        <f>IF(ISERROR(VLOOKUP(VLOOKUP($A41, 'E4 TB Allocation Details'!$A$18:$L$214, MATCH("Demand ID", 'E4 TB Allocation Details'!$A$18:$L$18, 0),FALSE), 'E2 Allocators'!$B$15:$W$358, MATCH('O5 Details by Class &amp; Accounts'!X$18, 'E2 Allocators'!$B$15:$W$15, 0),FALSE)*$F41), 0, VLOOKUP(VLOOKUP($A41, 'E4 TB Allocation Details'!$A$18:$L$214, MATCH("Demand ID", 'E4 TB Allocation Details'!$A$18:$L$18, 0),FALSE), 'E2 Allocators'!$B$15:$W$358, MATCH('O5 Details by Class &amp; Accounts'!X$18, 'E2 Allocators'!$B$15:$W$15, 0),FALSE)*$F41)</f>
        <v>0</v>
      </c>
      <c r="Y41" s="1322">
        <f>IF(ISERROR(VLOOKUP(VLOOKUP($A41, 'E4 TB Allocation Details'!$A$18:$L$214, MATCH("Demand ID", 'E4 TB Allocation Details'!$A$18:$L$18, 0),FALSE), 'E2 Allocators'!$B$15:$W$358, MATCH('O5 Details by Class &amp; Accounts'!Y$18, 'E2 Allocators'!$B$15:$W$15, 0),FALSE)*$F41), 0, VLOOKUP(VLOOKUP($A41, 'E4 TB Allocation Details'!$A$18:$L$214, MATCH("Demand ID", 'E4 TB Allocation Details'!$A$18:$L$18, 0),FALSE), 'E2 Allocators'!$B$15:$W$358, MATCH('O5 Details by Class &amp; Accounts'!Y$18, 'E2 Allocators'!$B$15:$W$15, 0),FALSE)*$F41)</f>
        <v>0</v>
      </c>
      <c r="Z41" s="1322">
        <f>IF(ISERROR(VLOOKUP(VLOOKUP($A41, 'E4 TB Allocation Details'!$A$18:$L$214, MATCH("Demand ID", 'E4 TB Allocation Details'!$A$18:$L$18, 0),FALSE), 'E2 Allocators'!$B$15:$W$358, MATCH('O5 Details by Class &amp; Accounts'!Z$18, 'E2 Allocators'!$B$15:$W$15, 0),FALSE)*$F41), 0, VLOOKUP(VLOOKUP($A41, 'E4 TB Allocation Details'!$A$18:$L$214, MATCH("Demand ID", 'E4 TB Allocation Details'!$A$18:$L$18, 0),FALSE), 'E2 Allocators'!$B$15:$W$358, MATCH('O5 Details by Class &amp; Accounts'!Z$18, 'E2 Allocators'!$B$15:$W$15, 0),FALSE)*$F41)</f>
        <v>0</v>
      </c>
      <c r="AA41" s="1322">
        <f>IF(ISERROR(VLOOKUP(VLOOKUP($A41, 'E4 TB Allocation Details'!$A$18:$L$214, MATCH("Demand ID", 'E4 TB Allocation Details'!$A$18:$L$18, 0),FALSE), 'E2 Allocators'!$B$15:$W$358, MATCH('O5 Details by Class &amp; Accounts'!AA$18, 'E2 Allocators'!$B$15:$W$15, 0),FALSE)*$F41), 0, VLOOKUP(VLOOKUP($A41, 'E4 TB Allocation Details'!$A$18:$L$214, MATCH("Demand ID", 'E4 TB Allocation Details'!$A$18:$L$18, 0),FALSE), 'E2 Allocators'!$B$15:$W$358, MATCH('O5 Details by Class &amp; Accounts'!AA$18, 'E2 Allocators'!$B$15:$W$15, 0),FALSE)*$F41)</f>
        <v>0</v>
      </c>
      <c r="AB41" s="1322">
        <f>IF(ISERROR(VLOOKUP(VLOOKUP($A41, 'E4 TB Allocation Details'!$A$18:$L$214, MATCH("Demand ID", 'E4 TB Allocation Details'!$A$18:$L$18, 0),FALSE), 'E2 Allocators'!$B$15:$W$358, MATCH('O5 Details by Class &amp; Accounts'!AB$18, 'E2 Allocators'!$B$15:$W$15, 0),FALSE)*$F41), 0, VLOOKUP(VLOOKUP($A41, 'E4 TB Allocation Details'!$A$18:$L$214, MATCH("Demand ID", 'E4 TB Allocation Details'!$A$18:$L$18, 0),FALSE), 'E2 Allocators'!$B$15:$W$358, MATCH('O5 Details by Class &amp; Accounts'!AB$18, 'E2 Allocators'!$B$15:$W$15, 0),FALSE)*$F41)</f>
        <v>0</v>
      </c>
      <c r="AC41" s="1322">
        <f t="shared" si="1"/>
        <v>0</v>
      </c>
      <c r="AD41" s="1322">
        <f>IF(ISERROR(VLOOKUP(VLOOKUP($A41, 'E4 TB Allocation Details'!$A$18:$L$214, MATCH("Customer ID", 'E4 TB Allocation Details'!$A$18:$L$18, 0),FALSE), 'E2 Allocators'!$B$15:$W$358, MATCH('O5 Details by Class &amp; Accounts'!AD$18, 'E2 Allocators'!$B$15:$W$15, 0),FALSE)*$G41), 0, VLOOKUP(VLOOKUP($A41, 'E4 TB Allocation Details'!$A$18:$L$214, MATCH("Customer ID", 'E4 TB Allocation Details'!$A$18:$L$18, 0),FALSE), 'E2 Allocators'!$B$15:$W$358, MATCH('O5 Details by Class &amp; Accounts'!AD$18, 'E2 Allocators'!$B$15:$W$15, 0),FALSE)*$G41)</f>
        <v>0</v>
      </c>
      <c r="AE41" s="1322">
        <f>IF(ISERROR(VLOOKUP(VLOOKUP($A41, 'E4 TB Allocation Details'!$A$18:$L$214, MATCH("Customer ID", 'E4 TB Allocation Details'!$A$18:$L$18, 0),FALSE), 'E2 Allocators'!$B$15:$W$358, MATCH('O5 Details by Class &amp; Accounts'!AE$18, 'E2 Allocators'!$B$15:$W$15, 0),FALSE)*$G41), 0, VLOOKUP(VLOOKUP($A41, 'E4 TB Allocation Details'!$A$18:$L$214, MATCH("Customer ID", 'E4 TB Allocation Details'!$A$18:$L$18, 0),FALSE), 'E2 Allocators'!$B$15:$W$358, MATCH('O5 Details by Class &amp; Accounts'!AE$18, 'E2 Allocators'!$B$15:$W$15, 0),FALSE)*$G41)</f>
        <v>0</v>
      </c>
      <c r="AF41" s="1322">
        <f>IF(ISERROR(VLOOKUP(VLOOKUP($A41, 'E4 TB Allocation Details'!$A$18:$L$214, MATCH("Customer ID", 'E4 TB Allocation Details'!$A$18:$L$18, 0),FALSE), 'E2 Allocators'!$B$15:$W$358, MATCH('O5 Details by Class &amp; Accounts'!AF$18, 'E2 Allocators'!$B$15:$W$15, 0),FALSE)*$G41), 0, VLOOKUP(VLOOKUP($A41, 'E4 TB Allocation Details'!$A$18:$L$214, MATCH("Customer ID", 'E4 TB Allocation Details'!$A$18:$L$18, 0),FALSE), 'E2 Allocators'!$B$15:$W$358, MATCH('O5 Details by Class &amp; Accounts'!AF$18, 'E2 Allocators'!$B$15:$W$15, 0),FALSE)*$G41)</f>
        <v>0</v>
      </c>
      <c r="AG41" s="1322">
        <f>IF(ISERROR(VLOOKUP(VLOOKUP($A41, 'E4 TB Allocation Details'!$A$18:$L$214, MATCH("Customer ID", 'E4 TB Allocation Details'!$A$18:$L$18, 0),FALSE), 'E2 Allocators'!$B$15:$W$358, MATCH('O5 Details by Class &amp; Accounts'!AG$18, 'E2 Allocators'!$B$15:$W$15, 0),FALSE)*$G41), 0, VLOOKUP(VLOOKUP($A41, 'E4 TB Allocation Details'!$A$18:$L$214, MATCH("Customer ID", 'E4 TB Allocation Details'!$A$18:$L$18, 0),FALSE), 'E2 Allocators'!$B$15:$W$358, MATCH('O5 Details by Class &amp; Accounts'!AG$18, 'E2 Allocators'!$B$15:$W$15, 0),FALSE)*$G41)</f>
        <v>0</v>
      </c>
      <c r="AH41" s="1322">
        <f>IF(ISERROR(VLOOKUP(VLOOKUP($A41, 'E4 TB Allocation Details'!$A$18:$L$214, MATCH("Customer ID", 'E4 TB Allocation Details'!$A$18:$L$18, 0),FALSE), 'E2 Allocators'!$B$15:$W$358, MATCH('O5 Details by Class &amp; Accounts'!AH$18, 'E2 Allocators'!$B$15:$W$15, 0),FALSE)*$G41), 0, VLOOKUP(VLOOKUP($A41, 'E4 TB Allocation Details'!$A$18:$L$214, MATCH("Customer ID", 'E4 TB Allocation Details'!$A$18:$L$18, 0),FALSE), 'E2 Allocators'!$B$15:$W$358, MATCH('O5 Details by Class &amp; Accounts'!AH$18, 'E2 Allocators'!$B$15:$W$15, 0),FALSE)*$G41)</f>
        <v>0</v>
      </c>
      <c r="AI41" s="1322">
        <f>IF(ISERROR(VLOOKUP(VLOOKUP($A41, 'E4 TB Allocation Details'!$A$18:$L$214, MATCH("Customer ID", 'E4 TB Allocation Details'!$A$18:$L$18, 0),FALSE), 'E2 Allocators'!$B$15:$W$358, MATCH('O5 Details by Class &amp; Accounts'!AI$18, 'E2 Allocators'!$B$15:$W$15, 0),FALSE)*$G41), 0, VLOOKUP(VLOOKUP($A41, 'E4 TB Allocation Details'!$A$18:$L$214, MATCH("Customer ID", 'E4 TB Allocation Details'!$A$18:$L$18, 0),FALSE), 'E2 Allocators'!$B$15:$W$358, MATCH('O5 Details by Class &amp; Accounts'!AI$18, 'E2 Allocators'!$B$15:$W$15, 0),FALSE)*$G41)</f>
        <v>0</v>
      </c>
      <c r="AJ41" s="1322">
        <f>IF(ISERROR(VLOOKUP(VLOOKUP($A41, 'E4 TB Allocation Details'!$A$18:$L$214, MATCH("Customer ID", 'E4 TB Allocation Details'!$A$18:$L$18, 0),FALSE), 'E2 Allocators'!$B$15:$W$358, MATCH('O5 Details by Class &amp; Accounts'!AJ$18, 'E2 Allocators'!$B$15:$W$15, 0),FALSE)*$G41), 0, VLOOKUP(VLOOKUP($A41, 'E4 TB Allocation Details'!$A$18:$L$214, MATCH("Customer ID", 'E4 TB Allocation Details'!$A$18:$L$18, 0),FALSE), 'E2 Allocators'!$B$15:$W$358, MATCH('O5 Details by Class &amp; Accounts'!AJ$18, 'E2 Allocators'!$B$15:$W$15, 0),FALSE)*$G41)</f>
        <v>0</v>
      </c>
      <c r="AK41" s="1322">
        <f>IF(ISERROR(VLOOKUP(VLOOKUP($A41, 'E4 TB Allocation Details'!$A$18:$L$214, MATCH("Customer ID", 'E4 TB Allocation Details'!$A$18:$L$18, 0),FALSE), 'E2 Allocators'!$B$15:$W$358, MATCH('O5 Details by Class &amp; Accounts'!AK$18, 'E2 Allocators'!$B$15:$W$15, 0),FALSE)*$G41), 0, VLOOKUP(VLOOKUP($A41, 'E4 TB Allocation Details'!$A$18:$L$214, MATCH("Customer ID", 'E4 TB Allocation Details'!$A$18:$L$18, 0),FALSE), 'E2 Allocators'!$B$15:$W$358, MATCH('O5 Details by Class &amp; Accounts'!AK$18, 'E2 Allocators'!$B$15:$W$15, 0),FALSE)*$G41)</f>
        <v>0</v>
      </c>
      <c r="AL41" s="1322">
        <f>IF(ISERROR(VLOOKUP(VLOOKUP($A41, 'E4 TB Allocation Details'!$A$18:$L$214, MATCH("Customer ID", 'E4 TB Allocation Details'!$A$18:$L$18, 0),FALSE), 'E2 Allocators'!$B$15:$W$358, MATCH('O5 Details by Class &amp; Accounts'!AL$18, 'E2 Allocators'!$B$15:$W$15, 0),FALSE)*$G41), 0, VLOOKUP(VLOOKUP($A41, 'E4 TB Allocation Details'!$A$18:$L$214, MATCH("Customer ID", 'E4 TB Allocation Details'!$A$18:$L$18, 0),FALSE), 'E2 Allocators'!$B$15:$W$358, MATCH('O5 Details by Class &amp; Accounts'!AL$18, 'E2 Allocators'!$B$15:$W$15, 0),FALSE)*$G41)</f>
        <v>0</v>
      </c>
      <c r="AM41" s="1322">
        <f>IF(ISERROR(VLOOKUP(VLOOKUP($A41, 'E4 TB Allocation Details'!$A$18:$L$214, MATCH("Customer ID", 'E4 TB Allocation Details'!$A$18:$L$18, 0),FALSE), 'E2 Allocators'!$B$15:$W$358, MATCH('O5 Details by Class &amp; Accounts'!AM$18, 'E2 Allocators'!$B$15:$W$15, 0),FALSE)*$G41), 0, VLOOKUP(VLOOKUP($A41, 'E4 TB Allocation Details'!$A$18:$L$214, MATCH("Customer ID", 'E4 TB Allocation Details'!$A$18:$L$18, 0),FALSE), 'E2 Allocators'!$B$15:$W$358, MATCH('O5 Details by Class &amp; Accounts'!AM$18, 'E2 Allocators'!$B$15:$W$15, 0),FALSE)*$G41)</f>
        <v>0</v>
      </c>
      <c r="AN41" s="1322">
        <f>IF(ISERROR(VLOOKUP(VLOOKUP($A41, 'E4 TB Allocation Details'!$A$18:$L$214, MATCH("Customer ID", 'E4 TB Allocation Details'!$A$18:$L$18, 0),FALSE), 'E2 Allocators'!$B$15:$W$358, MATCH('O5 Details by Class &amp; Accounts'!AN$18, 'E2 Allocators'!$B$15:$W$15, 0),FALSE)*$G41), 0, VLOOKUP(VLOOKUP($A41, 'E4 TB Allocation Details'!$A$18:$L$214, MATCH("Customer ID", 'E4 TB Allocation Details'!$A$18:$L$18, 0),FALSE), 'E2 Allocators'!$B$15:$W$358, MATCH('O5 Details by Class &amp; Accounts'!AN$18, 'E2 Allocators'!$B$15:$W$15, 0),FALSE)*$G41)</f>
        <v>0</v>
      </c>
      <c r="AO41" s="1322">
        <f>IF(ISERROR(VLOOKUP(VLOOKUP($A41, 'E4 TB Allocation Details'!$A$18:$L$214, MATCH("Customer ID", 'E4 TB Allocation Details'!$A$18:$L$18, 0),FALSE), 'E2 Allocators'!$B$15:$W$358, MATCH('O5 Details by Class &amp; Accounts'!AO$18, 'E2 Allocators'!$B$15:$W$15, 0),FALSE)*$G41), 0, VLOOKUP(VLOOKUP($A41, 'E4 TB Allocation Details'!$A$18:$L$214, MATCH("Customer ID", 'E4 TB Allocation Details'!$A$18:$L$18, 0),FALSE), 'E2 Allocators'!$B$15:$W$358, MATCH('O5 Details by Class &amp; Accounts'!AO$18, 'E2 Allocators'!$B$15:$W$15, 0),FALSE)*$G41)</f>
        <v>0</v>
      </c>
      <c r="AP41" s="1322">
        <f>IF(ISERROR(VLOOKUP(VLOOKUP($A41, 'E4 TB Allocation Details'!$A$18:$L$214, MATCH("Customer ID", 'E4 TB Allocation Details'!$A$18:$L$18, 0),FALSE), 'E2 Allocators'!$B$15:$W$358, MATCH('O5 Details by Class &amp; Accounts'!AP$18, 'E2 Allocators'!$B$15:$W$15, 0),FALSE)*$G41), 0, VLOOKUP(VLOOKUP($A41, 'E4 TB Allocation Details'!$A$18:$L$214, MATCH("Customer ID", 'E4 TB Allocation Details'!$A$18:$L$18, 0),FALSE), 'E2 Allocators'!$B$15:$W$358, MATCH('O5 Details by Class &amp; Accounts'!AP$18, 'E2 Allocators'!$B$15:$W$15, 0),FALSE)*$G41)</f>
        <v>0</v>
      </c>
      <c r="AQ41" s="1322">
        <f>IF(ISERROR(VLOOKUP(VLOOKUP($A41, 'E4 TB Allocation Details'!$A$18:$L$214, MATCH("Customer ID", 'E4 TB Allocation Details'!$A$18:$L$18, 0),FALSE), 'E2 Allocators'!$B$15:$W$358, MATCH('O5 Details by Class &amp; Accounts'!AQ$18, 'E2 Allocators'!$B$15:$W$15, 0),FALSE)*$G41), 0, VLOOKUP(VLOOKUP($A41, 'E4 TB Allocation Details'!$A$18:$L$214, MATCH("Customer ID", 'E4 TB Allocation Details'!$A$18:$L$18, 0),FALSE), 'E2 Allocators'!$B$15:$W$358, MATCH('O5 Details by Class &amp; Accounts'!AQ$18, 'E2 Allocators'!$B$15:$W$15, 0),FALSE)*$G41)</f>
        <v>0</v>
      </c>
      <c r="AR41" s="1322">
        <f>IF(ISERROR(VLOOKUP(VLOOKUP($A41, 'E4 TB Allocation Details'!$A$18:$L$214, MATCH("Customer ID", 'E4 TB Allocation Details'!$A$18:$L$18, 0),FALSE), 'E2 Allocators'!$B$15:$W$358, MATCH('O5 Details by Class &amp; Accounts'!AR$18, 'E2 Allocators'!$B$15:$W$15, 0),FALSE)*$G41), 0, VLOOKUP(VLOOKUP($A41, 'E4 TB Allocation Details'!$A$18:$L$214, MATCH("Customer ID", 'E4 TB Allocation Details'!$A$18:$L$18, 0),FALSE), 'E2 Allocators'!$B$15:$W$358, MATCH('O5 Details by Class &amp; Accounts'!AR$18, 'E2 Allocators'!$B$15:$W$15, 0),FALSE)*$G41)</f>
        <v>0</v>
      </c>
      <c r="AS41" s="1322">
        <f>IF(ISERROR(VLOOKUP(VLOOKUP($A41, 'E4 TB Allocation Details'!$A$18:$L$214, MATCH("Customer ID", 'E4 TB Allocation Details'!$A$18:$L$18, 0),FALSE), 'E2 Allocators'!$B$15:$W$358, MATCH('O5 Details by Class &amp; Accounts'!AS$18, 'E2 Allocators'!$B$15:$W$15, 0),FALSE)*$G41), 0, VLOOKUP(VLOOKUP($A41, 'E4 TB Allocation Details'!$A$18:$L$214, MATCH("Customer ID", 'E4 TB Allocation Details'!$A$18:$L$18, 0),FALSE), 'E2 Allocators'!$B$15:$W$358, MATCH('O5 Details by Class &amp; Accounts'!AS$18, 'E2 Allocators'!$B$15:$W$15, 0),FALSE)*$G41)</f>
        <v>0</v>
      </c>
      <c r="AT41" s="1322">
        <f>IF(ISERROR(VLOOKUP(VLOOKUP($A41, 'E4 TB Allocation Details'!$A$18:$L$214, MATCH("Customer ID", 'E4 TB Allocation Details'!$A$18:$L$18, 0),FALSE), 'E2 Allocators'!$B$15:$W$358, MATCH('O5 Details by Class &amp; Accounts'!AT$18, 'E2 Allocators'!$B$15:$W$15, 0),FALSE)*$G41), 0, VLOOKUP(VLOOKUP($A41, 'E4 TB Allocation Details'!$A$18:$L$214, MATCH("Customer ID", 'E4 TB Allocation Details'!$A$18:$L$18, 0),FALSE), 'E2 Allocators'!$B$15:$W$358, MATCH('O5 Details by Class &amp; Accounts'!AT$18, 'E2 Allocators'!$B$15:$W$15, 0),FALSE)*$G41)</f>
        <v>0</v>
      </c>
      <c r="AU41" s="1322">
        <f>IF(ISERROR(VLOOKUP(VLOOKUP($A41, 'E4 TB Allocation Details'!$A$18:$L$214, MATCH("Customer ID", 'E4 TB Allocation Details'!$A$18:$L$18, 0),FALSE), 'E2 Allocators'!$B$15:$W$358, MATCH('O5 Details by Class &amp; Accounts'!AU$18, 'E2 Allocators'!$B$15:$W$15, 0),FALSE)*$G41), 0, VLOOKUP(VLOOKUP($A41, 'E4 TB Allocation Details'!$A$18:$L$214, MATCH("Customer ID", 'E4 TB Allocation Details'!$A$18:$L$18, 0),FALSE), 'E2 Allocators'!$B$15:$W$358, MATCH('O5 Details by Class &amp; Accounts'!AU$18, 'E2 Allocators'!$B$15:$W$15, 0),FALSE)*$G41)</f>
        <v>0</v>
      </c>
      <c r="AV41" s="1322">
        <f>IF(ISERROR(VLOOKUP(VLOOKUP($A41, 'E4 TB Allocation Details'!$A$18:$L$214, MATCH("Customer ID", 'E4 TB Allocation Details'!$A$18:$L$18, 0),FALSE), 'E2 Allocators'!$B$15:$W$358, MATCH('O5 Details by Class &amp; Accounts'!AV$18, 'E2 Allocators'!$B$15:$W$15, 0),FALSE)*$G41), 0, VLOOKUP(VLOOKUP($A41, 'E4 TB Allocation Details'!$A$18:$L$214, MATCH("Customer ID", 'E4 TB Allocation Details'!$A$18:$L$18, 0),FALSE), 'E2 Allocators'!$B$15:$W$358, MATCH('O5 Details by Class &amp; Accounts'!AV$18, 'E2 Allocators'!$B$15:$W$15, 0),FALSE)*$G41)</f>
        <v>0</v>
      </c>
      <c r="AW41" s="1322">
        <f>IF(ISERROR(VLOOKUP(VLOOKUP($A41, 'E4 TB Allocation Details'!$A$18:$L$214, MATCH("Customer ID", 'E4 TB Allocation Details'!$A$18:$L$18, 0),FALSE), 'E2 Allocators'!$B$15:$W$358, MATCH('O5 Details by Class &amp; Accounts'!AW$18, 'E2 Allocators'!$B$15:$W$15, 0),FALSE)*$G41), 0, VLOOKUP(VLOOKUP($A41, 'E4 TB Allocation Details'!$A$18:$L$214, MATCH("Customer ID", 'E4 TB Allocation Details'!$A$18:$L$18, 0),FALSE), 'E2 Allocators'!$B$15:$W$358, MATCH('O5 Details by Class &amp; Accounts'!AW$18, 'E2 Allocators'!$B$15:$W$15, 0),FALSE)*$G41)</f>
        <v>0</v>
      </c>
      <c r="AX41" s="1322">
        <f t="shared" si="2"/>
        <v>0</v>
      </c>
      <c r="AY41" s="1322">
        <f>IF(ISERROR(VLOOKUP(VLOOKUP($A41, 'E4 TB Allocation Details'!$A$18:$L$214, MATCH("Misc ID", 'E4 TB Allocation Details'!$A$18:$L$18, 0),FALSE), 'E2 Allocators'!$B$15:$W$358, MATCH('O5 Details by Class &amp; Accounts'!AY$18, 'E2 Allocators'!$B$15:$W$15, 0),FALSE)*$E41), 0, VLOOKUP(VLOOKUP($A41, 'E4 TB Allocation Details'!$A$18:$L$214, MATCH("Misc ID", 'E4 TB Allocation Details'!$A$18:$L$18, 0),FALSE), 'E2 Allocators'!$B$15:$W$358, MATCH('O5 Details by Class &amp; Accounts'!AY$18, 'E2 Allocators'!$B$15:$W$15, 0),FALSE)*$E41)</f>
        <v>0</v>
      </c>
      <c r="AZ41" s="1322">
        <f>IF(ISERROR(VLOOKUP(VLOOKUP($A41, 'E4 TB Allocation Details'!$A$18:$L$214, MATCH("Misc ID", 'E4 TB Allocation Details'!$A$18:$L$18, 0),FALSE), 'E2 Allocators'!$B$15:$W$358, MATCH('O5 Details by Class &amp; Accounts'!AZ$18, 'E2 Allocators'!$B$15:$W$15, 0),FALSE)*$E41), 0, VLOOKUP(VLOOKUP($A41, 'E4 TB Allocation Details'!$A$18:$L$214, MATCH("Misc ID", 'E4 TB Allocation Details'!$A$18:$L$18, 0),FALSE), 'E2 Allocators'!$B$15:$W$358, MATCH('O5 Details by Class &amp; Accounts'!AZ$18, 'E2 Allocators'!$B$15:$W$15, 0),FALSE)*$E41)</f>
        <v>0</v>
      </c>
      <c r="BA41" s="1322">
        <f>IF(ISERROR(VLOOKUP(VLOOKUP($A41, 'E4 TB Allocation Details'!$A$18:$L$214, MATCH("Misc ID", 'E4 TB Allocation Details'!$A$18:$L$18, 0),FALSE), 'E2 Allocators'!$B$15:$W$358, MATCH('O5 Details by Class &amp; Accounts'!BA$18, 'E2 Allocators'!$B$15:$W$15, 0),FALSE)*$E41), 0, VLOOKUP(VLOOKUP($A41, 'E4 TB Allocation Details'!$A$18:$L$214, MATCH("Misc ID", 'E4 TB Allocation Details'!$A$18:$L$18, 0),FALSE), 'E2 Allocators'!$B$15:$W$358, MATCH('O5 Details by Class &amp; Accounts'!BA$18, 'E2 Allocators'!$B$15:$W$15, 0),FALSE)*$E41)</f>
        <v>0</v>
      </c>
      <c r="BB41" s="1322">
        <f>IF(ISERROR(VLOOKUP(VLOOKUP($A41, 'E4 TB Allocation Details'!$A$18:$L$214, MATCH("Misc ID", 'E4 TB Allocation Details'!$A$18:$L$18, 0),FALSE), 'E2 Allocators'!$B$15:$W$358, MATCH('O5 Details by Class &amp; Accounts'!BB$18, 'E2 Allocators'!$B$15:$W$15, 0),FALSE)*$E41), 0, VLOOKUP(VLOOKUP($A41, 'E4 TB Allocation Details'!$A$18:$L$214, MATCH("Misc ID", 'E4 TB Allocation Details'!$A$18:$L$18, 0),FALSE), 'E2 Allocators'!$B$15:$W$358, MATCH('O5 Details by Class &amp; Accounts'!BB$18, 'E2 Allocators'!$B$15:$W$15, 0),FALSE)*$E41)</f>
        <v>0</v>
      </c>
      <c r="BC41" s="1322">
        <f>IF(ISERROR(VLOOKUP(VLOOKUP($A41, 'E4 TB Allocation Details'!$A$18:$L$214, MATCH("Misc ID", 'E4 TB Allocation Details'!$A$18:$L$18, 0),FALSE), 'E2 Allocators'!$B$15:$W$358, MATCH('O5 Details by Class &amp; Accounts'!BC$18, 'E2 Allocators'!$B$15:$W$15, 0),FALSE)*$E41), 0, VLOOKUP(VLOOKUP($A41, 'E4 TB Allocation Details'!$A$18:$L$214, MATCH("Misc ID", 'E4 TB Allocation Details'!$A$18:$L$18, 0),FALSE), 'E2 Allocators'!$B$15:$W$358, MATCH('O5 Details by Class &amp; Accounts'!BC$18, 'E2 Allocators'!$B$15:$W$15, 0),FALSE)*$E41)</f>
        <v>0</v>
      </c>
      <c r="BD41" s="1322">
        <f>IF(ISERROR(VLOOKUP(VLOOKUP($A41, 'E4 TB Allocation Details'!$A$18:$L$214, MATCH("Misc ID", 'E4 TB Allocation Details'!$A$18:$L$18, 0),FALSE), 'E2 Allocators'!$B$15:$W$358, MATCH('O5 Details by Class &amp; Accounts'!BD$18, 'E2 Allocators'!$B$15:$W$15, 0),FALSE)*$E41), 0, VLOOKUP(VLOOKUP($A41, 'E4 TB Allocation Details'!$A$18:$L$214, MATCH("Misc ID", 'E4 TB Allocation Details'!$A$18:$L$18, 0),FALSE), 'E2 Allocators'!$B$15:$W$358, MATCH('O5 Details by Class &amp; Accounts'!BD$18, 'E2 Allocators'!$B$15:$W$15, 0),FALSE)*$E41)</f>
        <v>0</v>
      </c>
      <c r="BE41" s="1322">
        <f>IF(ISERROR(VLOOKUP(VLOOKUP($A41, 'E4 TB Allocation Details'!$A$18:$L$214, MATCH("Misc ID", 'E4 TB Allocation Details'!$A$18:$L$18, 0),FALSE), 'E2 Allocators'!$B$15:$W$358, MATCH('O5 Details by Class &amp; Accounts'!BE$18, 'E2 Allocators'!$B$15:$W$15, 0),FALSE)*$E41), 0, VLOOKUP(VLOOKUP($A41, 'E4 TB Allocation Details'!$A$18:$L$214, MATCH("Misc ID", 'E4 TB Allocation Details'!$A$18:$L$18, 0),FALSE), 'E2 Allocators'!$B$15:$W$358, MATCH('O5 Details by Class &amp; Accounts'!BE$18, 'E2 Allocators'!$B$15:$W$15, 0),FALSE)*$E41)</f>
        <v>0</v>
      </c>
      <c r="BF41" s="1322">
        <f>IF(ISERROR(VLOOKUP(VLOOKUP($A41, 'E4 TB Allocation Details'!$A$18:$L$214, MATCH("Misc ID", 'E4 TB Allocation Details'!$A$18:$L$18, 0),FALSE), 'E2 Allocators'!$B$15:$W$358, MATCH('O5 Details by Class &amp; Accounts'!BF$18, 'E2 Allocators'!$B$15:$W$15, 0),FALSE)*$E41), 0, VLOOKUP(VLOOKUP($A41, 'E4 TB Allocation Details'!$A$18:$L$214, MATCH("Misc ID", 'E4 TB Allocation Details'!$A$18:$L$18, 0),FALSE), 'E2 Allocators'!$B$15:$W$358, MATCH('O5 Details by Class &amp; Accounts'!BF$18, 'E2 Allocators'!$B$15:$W$15, 0),FALSE)*$E41)</f>
        <v>0</v>
      </c>
      <c r="BG41" s="1322">
        <f>IF(ISERROR(VLOOKUP(VLOOKUP($A41, 'E4 TB Allocation Details'!$A$18:$L$214, MATCH("Misc ID", 'E4 TB Allocation Details'!$A$18:$L$18, 0),FALSE), 'E2 Allocators'!$B$15:$W$358, MATCH('O5 Details by Class &amp; Accounts'!BG$18, 'E2 Allocators'!$B$15:$W$15, 0),FALSE)*$E41), 0, VLOOKUP(VLOOKUP($A41, 'E4 TB Allocation Details'!$A$18:$L$214, MATCH("Misc ID", 'E4 TB Allocation Details'!$A$18:$L$18, 0),FALSE), 'E2 Allocators'!$B$15:$W$358, MATCH('O5 Details by Class &amp; Accounts'!BG$18, 'E2 Allocators'!$B$15:$W$15, 0),FALSE)*$E41)</f>
        <v>0</v>
      </c>
      <c r="BH41" s="1322">
        <f>IF(ISERROR(VLOOKUP(VLOOKUP($A41, 'E4 TB Allocation Details'!$A$18:$L$214, MATCH("Misc ID", 'E4 TB Allocation Details'!$A$18:$L$18, 0),FALSE), 'E2 Allocators'!$B$15:$W$358, MATCH('O5 Details by Class &amp; Accounts'!BH$18, 'E2 Allocators'!$B$15:$W$15, 0),FALSE)*$E41), 0, VLOOKUP(VLOOKUP($A41, 'E4 TB Allocation Details'!$A$18:$L$214, MATCH("Misc ID", 'E4 TB Allocation Details'!$A$18:$L$18, 0),FALSE), 'E2 Allocators'!$B$15:$W$358, MATCH('O5 Details by Class &amp; Accounts'!BH$18, 'E2 Allocators'!$B$15:$W$15, 0),FALSE)*$E41)</f>
        <v>0</v>
      </c>
      <c r="BI41" s="1322">
        <f>IF(ISERROR(VLOOKUP(VLOOKUP($A41, 'E4 TB Allocation Details'!$A$18:$L$214, MATCH("Misc ID", 'E4 TB Allocation Details'!$A$18:$L$18, 0),FALSE), 'E2 Allocators'!$B$15:$W$358, MATCH('O5 Details by Class &amp; Accounts'!BI$18, 'E2 Allocators'!$B$15:$W$15, 0),FALSE)*$E41), 0, VLOOKUP(VLOOKUP($A41, 'E4 TB Allocation Details'!$A$18:$L$214, MATCH("Misc ID", 'E4 TB Allocation Details'!$A$18:$L$18, 0),FALSE), 'E2 Allocators'!$B$15:$W$358, MATCH('O5 Details by Class &amp; Accounts'!BI$18, 'E2 Allocators'!$B$15:$W$15, 0),FALSE)*$E41)</f>
        <v>0</v>
      </c>
      <c r="BJ41" s="1322">
        <f>IF(ISERROR(VLOOKUP(VLOOKUP($A41, 'E4 TB Allocation Details'!$A$18:$L$214, MATCH("Misc ID", 'E4 TB Allocation Details'!$A$18:$L$18, 0),FALSE), 'E2 Allocators'!$B$15:$W$358, MATCH('O5 Details by Class &amp; Accounts'!BJ$18, 'E2 Allocators'!$B$15:$W$15, 0),FALSE)*$E41), 0, VLOOKUP(VLOOKUP($A41, 'E4 TB Allocation Details'!$A$18:$L$214, MATCH("Misc ID", 'E4 TB Allocation Details'!$A$18:$L$18, 0),FALSE), 'E2 Allocators'!$B$15:$W$358, MATCH('O5 Details by Class &amp; Accounts'!BJ$18, 'E2 Allocators'!$B$15:$W$15, 0),FALSE)*$E41)</f>
        <v>0</v>
      </c>
      <c r="BK41" s="1322">
        <f>IF(ISERROR(VLOOKUP(VLOOKUP($A41, 'E4 TB Allocation Details'!$A$18:$L$214, MATCH("Misc ID", 'E4 TB Allocation Details'!$A$18:$L$18, 0),FALSE), 'E2 Allocators'!$B$15:$W$358, MATCH('O5 Details by Class &amp; Accounts'!BK$18, 'E2 Allocators'!$B$15:$W$15, 0),FALSE)*$E41), 0, VLOOKUP(VLOOKUP($A41, 'E4 TB Allocation Details'!$A$18:$L$214, MATCH("Misc ID", 'E4 TB Allocation Details'!$A$18:$L$18, 0),FALSE), 'E2 Allocators'!$B$15:$W$358, MATCH('O5 Details by Class &amp; Accounts'!BK$18, 'E2 Allocators'!$B$15:$W$15, 0),FALSE)*$E41)</f>
        <v>0</v>
      </c>
      <c r="BL41" s="1322">
        <f>IF(ISERROR(VLOOKUP(VLOOKUP($A41, 'E4 TB Allocation Details'!$A$18:$L$214, MATCH("Misc ID", 'E4 TB Allocation Details'!$A$18:$L$18, 0),FALSE), 'E2 Allocators'!$B$15:$W$358, MATCH('O5 Details by Class &amp; Accounts'!BL$18, 'E2 Allocators'!$B$15:$W$15, 0),FALSE)*$E41), 0, VLOOKUP(VLOOKUP($A41, 'E4 TB Allocation Details'!$A$18:$L$214, MATCH("Misc ID", 'E4 TB Allocation Details'!$A$18:$L$18, 0),FALSE), 'E2 Allocators'!$B$15:$W$358, MATCH('O5 Details by Class &amp; Accounts'!BL$18, 'E2 Allocators'!$B$15:$W$15, 0),FALSE)*$E41)</f>
        <v>0</v>
      </c>
      <c r="BM41" s="1322">
        <f>IF(ISERROR(VLOOKUP(VLOOKUP($A41, 'E4 TB Allocation Details'!$A$18:$L$214, MATCH("Misc ID", 'E4 TB Allocation Details'!$A$18:$L$18, 0),FALSE), 'E2 Allocators'!$B$15:$W$358, MATCH('O5 Details by Class &amp; Accounts'!BM$18, 'E2 Allocators'!$B$15:$W$15, 0),FALSE)*$E41), 0, VLOOKUP(VLOOKUP($A41, 'E4 TB Allocation Details'!$A$18:$L$214, MATCH("Misc ID", 'E4 TB Allocation Details'!$A$18:$L$18, 0),FALSE), 'E2 Allocators'!$B$15:$W$358, MATCH('O5 Details by Class &amp; Accounts'!BM$18, 'E2 Allocators'!$B$15:$W$15, 0),FALSE)*$E41)</f>
        <v>0</v>
      </c>
      <c r="BN41" s="1322">
        <f>IF(ISERROR(VLOOKUP(VLOOKUP($A41, 'E4 TB Allocation Details'!$A$18:$L$214, MATCH("Misc ID", 'E4 TB Allocation Details'!$A$18:$L$18, 0),FALSE), 'E2 Allocators'!$B$15:$W$358, MATCH('O5 Details by Class &amp; Accounts'!BN$18, 'E2 Allocators'!$B$15:$W$15, 0),FALSE)*$E41), 0, VLOOKUP(VLOOKUP($A41, 'E4 TB Allocation Details'!$A$18:$L$214, MATCH("Misc ID", 'E4 TB Allocation Details'!$A$18:$L$18, 0),FALSE), 'E2 Allocators'!$B$15:$W$358, MATCH('O5 Details by Class &amp; Accounts'!BN$18, 'E2 Allocators'!$B$15:$W$15, 0),FALSE)*$E41)</f>
        <v>0</v>
      </c>
      <c r="BO41" s="1322">
        <f>IF(ISERROR(VLOOKUP(VLOOKUP($A41, 'E4 TB Allocation Details'!$A$18:$L$214, MATCH("Misc ID", 'E4 TB Allocation Details'!$A$18:$L$18, 0),FALSE), 'E2 Allocators'!$B$15:$W$358, MATCH('O5 Details by Class &amp; Accounts'!BO$18, 'E2 Allocators'!$B$15:$W$15, 0),FALSE)*$E41), 0, VLOOKUP(VLOOKUP($A41, 'E4 TB Allocation Details'!$A$18:$L$214, MATCH("Misc ID", 'E4 TB Allocation Details'!$A$18:$L$18, 0),FALSE), 'E2 Allocators'!$B$15:$W$358, MATCH('O5 Details by Class &amp; Accounts'!BO$18, 'E2 Allocators'!$B$15:$W$15, 0),FALSE)*$E41)</f>
        <v>0</v>
      </c>
      <c r="BP41" s="1322">
        <f>IF(ISERROR(VLOOKUP(VLOOKUP($A41, 'E4 TB Allocation Details'!$A$18:$L$214, MATCH("Misc ID", 'E4 TB Allocation Details'!$A$18:$L$18, 0),FALSE), 'E2 Allocators'!$B$15:$W$358, MATCH('O5 Details by Class &amp; Accounts'!BP$18, 'E2 Allocators'!$B$15:$W$15, 0),FALSE)*$E41), 0, VLOOKUP(VLOOKUP($A41, 'E4 TB Allocation Details'!$A$18:$L$214, MATCH("Misc ID", 'E4 TB Allocation Details'!$A$18:$L$18, 0),FALSE), 'E2 Allocators'!$B$15:$W$358, MATCH('O5 Details by Class &amp; Accounts'!BP$18, 'E2 Allocators'!$B$15:$W$15, 0),FALSE)*$E41)</f>
        <v>0</v>
      </c>
      <c r="BQ41" s="1322">
        <f>IF(ISERROR(VLOOKUP(VLOOKUP($A41, 'E4 TB Allocation Details'!$A$18:$L$214, MATCH("Misc ID", 'E4 TB Allocation Details'!$A$18:$L$18, 0),FALSE), 'E2 Allocators'!$B$15:$W$358, MATCH('O5 Details by Class &amp; Accounts'!BQ$18, 'E2 Allocators'!$B$15:$W$15, 0),FALSE)*$E41), 0, VLOOKUP(VLOOKUP($A41, 'E4 TB Allocation Details'!$A$18:$L$214, MATCH("Misc ID", 'E4 TB Allocation Details'!$A$18:$L$18, 0),FALSE), 'E2 Allocators'!$B$15:$W$358, MATCH('O5 Details by Class &amp; Accounts'!BQ$18, 'E2 Allocators'!$B$15:$W$15, 0),FALSE)*$E41)</f>
        <v>0</v>
      </c>
      <c r="BR41" s="1322">
        <f>IF(ISERROR(VLOOKUP(VLOOKUP($A41, 'E4 TB Allocation Details'!$A$18:$L$214, MATCH("Misc ID", 'E4 TB Allocation Details'!$A$18:$L$18, 0),FALSE), 'E2 Allocators'!$B$15:$W$358, MATCH('O5 Details by Class &amp; Accounts'!BR$18, 'E2 Allocators'!$B$15:$W$15, 0),FALSE)*$E41), 0, VLOOKUP(VLOOKUP($A41, 'E4 TB Allocation Details'!$A$18:$L$214, MATCH("Misc ID", 'E4 TB Allocation Details'!$A$18:$L$18, 0),FALSE), 'E2 Allocators'!$B$15:$W$358, MATCH('O5 Details by Class &amp; Accounts'!BR$18, 'E2 Allocators'!$B$15:$W$15, 0),FALSE)*$E41)</f>
        <v>0</v>
      </c>
      <c r="BS41" s="1322">
        <f t="shared" si="3"/>
        <v>0</v>
      </c>
      <c r="BT41" s="1322">
        <f>IF(ISERROR(VLOOKUP(VLOOKUP($A41, 'E4 TB Allocation Details'!$A$18:$L$214, MATCH("A &amp; G ID", 'E4 TB Allocation Details'!$A$18:$L$18, 0),FALSE), 'E2 Allocators'!$B$15:$W$358, MATCH('O5 Details by Class &amp; Accounts'!BT$18, 'E2 Allocators'!$B$15:$W$15, 0),FALSE)*$E41), 0, VLOOKUP(VLOOKUP($A41, 'E4 TB Allocation Details'!$A$18:$L$214, MATCH("A &amp; G ID", 'E4 TB Allocation Details'!$A$18:$L$18, 0),FALSE), 'E2 Allocators'!$B$15:$W$358, MATCH('O5 Details by Class &amp; Accounts'!BT$18, 'E2 Allocators'!$B$15:$W$15, 0),FALSE)*$E41)</f>
        <v>0</v>
      </c>
      <c r="BU41" s="1322">
        <f>IF(ISERROR(VLOOKUP(VLOOKUP($A41, 'E4 TB Allocation Details'!$A$18:$L$214, MATCH("A &amp; G ID", 'E4 TB Allocation Details'!$A$18:$L$18, 0),FALSE), 'E2 Allocators'!$B$15:$W$358, MATCH('O5 Details by Class &amp; Accounts'!BU$18, 'E2 Allocators'!$B$15:$W$15, 0),FALSE)*$E41), 0, VLOOKUP(VLOOKUP($A41, 'E4 TB Allocation Details'!$A$18:$L$214, MATCH("A &amp; G ID", 'E4 TB Allocation Details'!$A$18:$L$18, 0),FALSE), 'E2 Allocators'!$B$15:$W$358, MATCH('O5 Details by Class &amp; Accounts'!BU$18, 'E2 Allocators'!$B$15:$W$15, 0),FALSE)*$E41)</f>
        <v>0</v>
      </c>
      <c r="BV41" s="1322">
        <f>IF(ISERROR(VLOOKUP(VLOOKUP($A41, 'E4 TB Allocation Details'!$A$18:$L$214, MATCH("A &amp; G ID", 'E4 TB Allocation Details'!$A$18:$L$18, 0),FALSE), 'E2 Allocators'!$B$15:$W$358, MATCH('O5 Details by Class &amp; Accounts'!BV$18, 'E2 Allocators'!$B$15:$W$15, 0),FALSE)*$E41), 0, VLOOKUP(VLOOKUP($A41, 'E4 TB Allocation Details'!$A$18:$L$214, MATCH("A &amp; G ID", 'E4 TB Allocation Details'!$A$18:$L$18, 0),FALSE), 'E2 Allocators'!$B$15:$W$358, MATCH('O5 Details by Class &amp; Accounts'!BV$18, 'E2 Allocators'!$B$15:$W$15, 0),FALSE)*$E41)</f>
        <v>0</v>
      </c>
      <c r="BW41" s="1322">
        <f>IF(ISERROR(VLOOKUP(VLOOKUP($A41, 'E4 TB Allocation Details'!$A$18:$L$214, MATCH("A &amp; G ID", 'E4 TB Allocation Details'!$A$18:$L$18, 0),FALSE), 'E2 Allocators'!$B$15:$W$358, MATCH('O5 Details by Class &amp; Accounts'!BW$18, 'E2 Allocators'!$B$15:$W$15, 0),FALSE)*$E41), 0, VLOOKUP(VLOOKUP($A41, 'E4 TB Allocation Details'!$A$18:$L$214, MATCH("A &amp; G ID", 'E4 TB Allocation Details'!$A$18:$L$18, 0),FALSE), 'E2 Allocators'!$B$15:$W$358, MATCH('O5 Details by Class &amp; Accounts'!BW$18, 'E2 Allocators'!$B$15:$W$15, 0),FALSE)*$E41)</f>
        <v>0</v>
      </c>
      <c r="BX41" s="1322">
        <f>IF(ISERROR(VLOOKUP(VLOOKUP($A41, 'E4 TB Allocation Details'!$A$18:$L$214, MATCH("A &amp; G ID", 'E4 TB Allocation Details'!$A$18:$L$18, 0),FALSE), 'E2 Allocators'!$B$15:$W$358, MATCH('O5 Details by Class &amp; Accounts'!BX$18, 'E2 Allocators'!$B$15:$W$15, 0),FALSE)*$E41), 0, VLOOKUP(VLOOKUP($A41, 'E4 TB Allocation Details'!$A$18:$L$214, MATCH("A &amp; G ID", 'E4 TB Allocation Details'!$A$18:$L$18, 0),FALSE), 'E2 Allocators'!$B$15:$W$358, MATCH('O5 Details by Class &amp; Accounts'!BX$18, 'E2 Allocators'!$B$15:$W$15, 0),FALSE)*$E41)</f>
        <v>0</v>
      </c>
      <c r="BY41" s="1322">
        <f>IF(ISERROR(VLOOKUP(VLOOKUP($A41, 'E4 TB Allocation Details'!$A$18:$L$214, MATCH("A &amp; G ID", 'E4 TB Allocation Details'!$A$18:$L$18, 0),FALSE), 'E2 Allocators'!$B$15:$W$358, MATCH('O5 Details by Class &amp; Accounts'!BY$18, 'E2 Allocators'!$B$15:$W$15, 0),FALSE)*$E41), 0, VLOOKUP(VLOOKUP($A41, 'E4 TB Allocation Details'!$A$18:$L$214, MATCH("A &amp; G ID", 'E4 TB Allocation Details'!$A$18:$L$18, 0),FALSE), 'E2 Allocators'!$B$15:$W$358, MATCH('O5 Details by Class &amp; Accounts'!BY$18, 'E2 Allocators'!$B$15:$W$15, 0),FALSE)*$E41)</f>
        <v>0</v>
      </c>
      <c r="BZ41" s="1322">
        <f>IF(ISERROR(VLOOKUP(VLOOKUP($A41, 'E4 TB Allocation Details'!$A$18:$L$214, MATCH("A &amp; G ID", 'E4 TB Allocation Details'!$A$18:$L$18, 0),FALSE), 'E2 Allocators'!$B$15:$W$358, MATCH('O5 Details by Class &amp; Accounts'!BZ$18, 'E2 Allocators'!$B$15:$W$15, 0),FALSE)*$E41), 0, VLOOKUP(VLOOKUP($A41, 'E4 TB Allocation Details'!$A$18:$L$214, MATCH("A &amp; G ID", 'E4 TB Allocation Details'!$A$18:$L$18, 0),FALSE), 'E2 Allocators'!$B$15:$W$358, MATCH('O5 Details by Class &amp; Accounts'!BZ$18, 'E2 Allocators'!$B$15:$W$15, 0),FALSE)*$E41)</f>
        <v>0</v>
      </c>
      <c r="CA41" s="1322">
        <f>IF(ISERROR(VLOOKUP(VLOOKUP($A41, 'E4 TB Allocation Details'!$A$18:$L$214, MATCH("A &amp; G ID", 'E4 TB Allocation Details'!$A$18:$L$18, 0),FALSE), 'E2 Allocators'!$B$15:$W$358, MATCH('O5 Details by Class &amp; Accounts'!CA$18, 'E2 Allocators'!$B$15:$W$15, 0),FALSE)*$E41), 0, VLOOKUP(VLOOKUP($A41, 'E4 TB Allocation Details'!$A$18:$L$214, MATCH("A &amp; G ID", 'E4 TB Allocation Details'!$A$18:$L$18, 0),FALSE), 'E2 Allocators'!$B$15:$W$358, MATCH('O5 Details by Class &amp; Accounts'!CA$18, 'E2 Allocators'!$B$15:$W$15, 0),FALSE)*$E41)</f>
        <v>0</v>
      </c>
      <c r="CB41" s="1322">
        <f>IF(ISERROR(VLOOKUP(VLOOKUP($A41, 'E4 TB Allocation Details'!$A$18:$L$214, MATCH("A &amp; G ID", 'E4 TB Allocation Details'!$A$18:$L$18, 0),FALSE), 'E2 Allocators'!$B$15:$W$358, MATCH('O5 Details by Class &amp; Accounts'!CB$18, 'E2 Allocators'!$B$15:$W$15, 0),FALSE)*$E41), 0, VLOOKUP(VLOOKUP($A41, 'E4 TB Allocation Details'!$A$18:$L$214, MATCH("A &amp; G ID", 'E4 TB Allocation Details'!$A$18:$L$18, 0),FALSE), 'E2 Allocators'!$B$15:$W$358, MATCH('O5 Details by Class &amp; Accounts'!CB$18, 'E2 Allocators'!$B$15:$W$15, 0),FALSE)*$E41)</f>
        <v>0</v>
      </c>
      <c r="CC41" s="1322">
        <f>IF(ISERROR(VLOOKUP(VLOOKUP($A41, 'E4 TB Allocation Details'!$A$18:$L$214, MATCH("A &amp; G ID", 'E4 TB Allocation Details'!$A$18:$L$18, 0),FALSE), 'E2 Allocators'!$B$15:$W$358, MATCH('O5 Details by Class &amp; Accounts'!CC$18, 'E2 Allocators'!$B$15:$W$15, 0),FALSE)*$E41), 0, VLOOKUP(VLOOKUP($A41, 'E4 TB Allocation Details'!$A$18:$L$214, MATCH("A &amp; G ID", 'E4 TB Allocation Details'!$A$18:$L$18, 0),FALSE), 'E2 Allocators'!$B$15:$W$358, MATCH('O5 Details by Class &amp; Accounts'!CC$18, 'E2 Allocators'!$B$15:$W$15, 0),FALSE)*$E41)</f>
        <v>0</v>
      </c>
      <c r="CD41" s="1322">
        <f>IF(ISERROR(VLOOKUP(VLOOKUP($A41, 'E4 TB Allocation Details'!$A$18:$L$214, MATCH("A &amp; G ID", 'E4 TB Allocation Details'!$A$18:$L$18, 0),FALSE), 'E2 Allocators'!$B$15:$W$358, MATCH('O5 Details by Class &amp; Accounts'!CD$18, 'E2 Allocators'!$B$15:$W$15, 0),FALSE)*$E41), 0, VLOOKUP(VLOOKUP($A41, 'E4 TB Allocation Details'!$A$18:$L$214, MATCH("A &amp; G ID", 'E4 TB Allocation Details'!$A$18:$L$18, 0),FALSE), 'E2 Allocators'!$B$15:$W$358, MATCH('O5 Details by Class &amp; Accounts'!CD$18, 'E2 Allocators'!$B$15:$W$15, 0),FALSE)*$E41)</f>
        <v>0</v>
      </c>
      <c r="CE41" s="1322">
        <f>IF(ISERROR(VLOOKUP(VLOOKUP($A41, 'E4 TB Allocation Details'!$A$18:$L$214, MATCH("A &amp; G ID", 'E4 TB Allocation Details'!$A$18:$L$18, 0),FALSE), 'E2 Allocators'!$B$15:$W$358, MATCH('O5 Details by Class &amp; Accounts'!CE$18, 'E2 Allocators'!$B$15:$W$15, 0),FALSE)*$E41), 0, VLOOKUP(VLOOKUP($A41, 'E4 TB Allocation Details'!$A$18:$L$214, MATCH("A &amp; G ID", 'E4 TB Allocation Details'!$A$18:$L$18, 0),FALSE), 'E2 Allocators'!$B$15:$W$358, MATCH('O5 Details by Class &amp; Accounts'!CE$18, 'E2 Allocators'!$B$15:$W$15, 0),FALSE)*$E41)</f>
        <v>0</v>
      </c>
      <c r="CF41" s="1322">
        <f>IF(ISERROR(VLOOKUP(VLOOKUP($A41, 'E4 TB Allocation Details'!$A$18:$L$214, MATCH("A &amp; G ID", 'E4 TB Allocation Details'!$A$18:$L$18, 0),FALSE), 'E2 Allocators'!$B$15:$W$358, MATCH('O5 Details by Class &amp; Accounts'!CF$18, 'E2 Allocators'!$B$15:$W$15, 0),FALSE)*$E41), 0, VLOOKUP(VLOOKUP($A41, 'E4 TB Allocation Details'!$A$18:$L$214, MATCH("A &amp; G ID", 'E4 TB Allocation Details'!$A$18:$L$18, 0),FALSE), 'E2 Allocators'!$B$15:$W$358, MATCH('O5 Details by Class &amp; Accounts'!CF$18, 'E2 Allocators'!$B$15:$W$15, 0),FALSE)*$E41)</f>
        <v>0</v>
      </c>
      <c r="CG41" s="1322">
        <f>IF(ISERROR(VLOOKUP(VLOOKUP($A41, 'E4 TB Allocation Details'!$A$18:$L$214, MATCH("A &amp; G ID", 'E4 TB Allocation Details'!$A$18:$L$18, 0),FALSE), 'E2 Allocators'!$B$15:$W$358, MATCH('O5 Details by Class &amp; Accounts'!CG$18, 'E2 Allocators'!$B$15:$W$15, 0),FALSE)*$E41), 0, VLOOKUP(VLOOKUP($A41, 'E4 TB Allocation Details'!$A$18:$L$214, MATCH("A &amp; G ID", 'E4 TB Allocation Details'!$A$18:$L$18, 0),FALSE), 'E2 Allocators'!$B$15:$W$358, MATCH('O5 Details by Class &amp; Accounts'!CG$18, 'E2 Allocators'!$B$15:$W$15, 0),FALSE)*$E41)</f>
        <v>0</v>
      </c>
      <c r="CH41" s="1322">
        <f>IF(ISERROR(VLOOKUP(VLOOKUP($A41, 'E4 TB Allocation Details'!$A$18:$L$214, MATCH("A &amp; G ID", 'E4 TB Allocation Details'!$A$18:$L$18, 0),FALSE), 'E2 Allocators'!$B$15:$W$358, MATCH('O5 Details by Class &amp; Accounts'!CH$18, 'E2 Allocators'!$B$15:$W$15, 0),FALSE)*$E41), 0, VLOOKUP(VLOOKUP($A41, 'E4 TB Allocation Details'!$A$18:$L$214, MATCH("A &amp; G ID", 'E4 TB Allocation Details'!$A$18:$L$18, 0),FALSE), 'E2 Allocators'!$B$15:$W$358, MATCH('O5 Details by Class &amp; Accounts'!CH$18, 'E2 Allocators'!$B$15:$W$15, 0),FALSE)*$E41)</f>
        <v>0</v>
      </c>
      <c r="CI41" s="1322">
        <f>IF(ISERROR(VLOOKUP(VLOOKUP($A41, 'E4 TB Allocation Details'!$A$18:$L$214, MATCH("A &amp; G ID", 'E4 TB Allocation Details'!$A$18:$L$18, 0),FALSE), 'E2 Allocators'!$B$15:$W$358, MATCH('O5 Details by Class &amp; Accounts'!CI$18, 'E2 Allocators'!$B$15:$W$15, 0),FALSE)*$E41), 0, VLOOKUP(VLOOKUP($A41, 'E4 TB Allocation Details'!$A$18:$L$214, MATCH("A &amp; G ID", 'E4 TB Allocation Details'!$A$18:$L$18, 0),FALSE), 'E2 Allocators'!$B$15:$W$358, MATCH('O5 Details by Class &amp; Accounts'!CI$18, 'E2 Allocators'!$B$15:$W$15, 0),FALSE)*$E41)</f>
        <v>0</v>
      </c>
      <c r="CJ41" s="1322">
        <f>IF(ISERROR(VLOOKUP(VLOOKUP($A41, 'E4 TB Allocation Details'!$A$18:$L$214, MATCH("A &amp; G ID", 'E4 TB Allocation Details'!$A$18:$L$18, 0),FALSE), 'E2 Allocators'!$B$15:$W$358, MATCH('O5 Details by Class &amp; Accounts'!CJ$18, 'E2 Allocators'!$B$15:$W$15, 0),FALSE)*$E41), 0, VLOOKUP(VLOOKUP($A41, 'E4 TB Allocation Details'!$A$18:$L$214, MATCH("A &amp; G ID", 'E4 TB Allocation Details'!$A$18:$L$18, 0),FALSE), 'E2 Allocators'!$B$15:$W$358, MATCH('O5 Details by Class &amp; Accounts'!CJ$18, 'E2 Allocators'!$B$15:$W$15, 0),FALSE)*$E41)</f>
        <v>0</v>
      </c>
      <c r="CK41" s="1322">
        <f>IF(ISERROR(VLOOKUP(VLOOKUP($A41, 'E4 TB Allocation Details'!$A$18:$L$214, MATCH("A &amp; G ID", 'E4 TB Allocation Details'!$A$18:$L$18, 0),FALSE), 'E2 Allocators'!$B$15:$W$358, MATCH('O5 Details by Class &amp; Accounts'!CK$18, 'E2 Allocators'!$B$15:$W$15, 0),FALSE)*$E41), 0, VLOOKUP(VLOOKUP($A41, 'E4 TB Allocation Details'!$A$18:$L$214, MATCH("A &amp; G ID", 'E4 TB Allocation Details'!$A$18:$L$18, 0),FALSE), 'E2 Allocators'!$B$15:$W$358, MATCH('O5 Details by Class &amp; Accounts'!CK$18, 'E2 Allocators'!$B$15:$W$15, 0),FALSE)*$E41)</f>
        <v>0</v>
      </c>
      <c r="CL41" s="1322">
        <f>IF(ISERROR(VLOOKUP(VLOOKUP($A41, 'E4 TB Allocation Details'!$A$18:$L$214, MATCH("A &amp; G ID", 'E4 TB Allocation Details'!$A$18:$L$18, 0),FALSE), 'E2 Allocators'!$B$15:$W$358, MATCH('O5 Details by Class &amp; Accounts'!CL$18, 'E2 Allocators'!$B$15:$W$15, 0),FALSE)*$E41), 0, VLOOKUP(VLOOKUP($A41, 'E4 TB Allocation Details'!$A$18:$L$214, MATCH("A &amp; G ID", 'E4 TB Allocation Details'!$A$18:$L$18, 0),FALSE), 'E2 Allocators'!$B$15:$W$358, MATCH('O5 Details by Class &amp; Accounts'!CL$18, 'E2 Allocators'!$B$15:$W$15, 0),FALSE)*$E41)</f>
        <v>0</v>
      </c>
      <c r="CM41" s="1322">
        <f>IF(ISERROR(VLOOKUP(VLOOKUP($A41, 'E4 TB Allocation Details'!$A$18:$L$214, MATCH("A &amp; G ID", 'E4 TB Allocation Details'!$A$18:$L$18, 0),FALSE), 'E2 Allocators'!$B$15:$W$358, MATCH('O5 Details by Class &amp; Accounts'!CM$18, 'E2 Allocators'!$B$15:$W$15, 0),FALSE)*$E41), 0, VLOOKUP(VLOOKUP($A41, 'E4 TB Allocation Details'!$A$18:$L$214, MATCH("A &amp; G ID", 'E4 TB Allocation Details'!$A$18:$L$18, 0),FALSE), 'E2 Allocators'!$B$15:$W$358, MATCH('O5 Details by Class &amp; Accounts'!CM$18, 'E2 Allocators'!$B$15:$W$15, 0),FALSE)*$E41)</f>
        <v>0</v>
      </c>
      <c r="CN41" s="1322">
        <f t="shared" si="5"/>
        <v>0</v>
      </c>
      <c r="CO41" s="1651">
        <f t="shared" si="4"/>
        <v>0</v>
      </c>
      <c r="CQ41" s="1899" t="e">
        <v>#N/A</v>
      </c>
    </row>
    <row r="42" spans="1:95" s="64" customFormat="1" ht="25.5" x14ac:dyDescent="0.2">
      <c r="A42" s="1088" t="s">
        <v>825</v>
      </c>
      <c r="B42" s="1089" t="s">
        <v>367</v>
      </c>
      <c r="C42" s="1648">
        <f>IF(ISERROR(VLOOKUP($A42,'I3 TB Data'!$A$19:$H$483,MATCH('O5 Details by Class &amp; Accounts'!$C$18, 'I3 TB Data'!$A$19:$H$19,0),0)), 0, VLOOKUP($A42,'I3 TB Data'!$A$19:$H$483,MATCH('O5 Details by Class &amp; Accounts'!$C$18,'I3 TB Data'!$A$19:$H$19,0),0))</f>
        <v>0</v>
      </c>
      <c r="D42" s="1649">
        <f>'I4 BO ASSETS'!E39</f>
        <v>0</v>
      </c>
      <c r="E42" s="1648">
        <f t="shared" si="6"/>
        <v>0</v>
      </c>
      <c r="F42" s="1650">
        <f>IF(ISERROR(VLOOKUP($A42, 'E1 Categorization'!A33:E124, MATCH("Customer Component", 'E1 Categorization'!$A$33:$E$33,0), 0)), 0, IF(VLOOKUP($A42, 'E1 Categorization'!A33:E124, MATCH("Customer Component", 'E1 Categorization'!$A$33:$E$33,0), 0)=0, 'O5 Details by Class &amp; Accounts'!$E42, IF(AND(VLOOKUP($A42, 'E1 Categorization'!A33:E124, MATCH("Customer Component", 'E1 Categorization'!$A$33:$E$33,0), 0) &gt;0, VLOOKUP($A42, 'E1 Categorization'!A33:E124, MATCH("Customer Component", 'E1 Categorization'!$A$33:$E$33,0), 0)&lt;1), 'O5 Details by Class &amp; Accounts'!$E42*(1-VLOOKUP($A42, 'E1 Categorization'!A33:E124, MATCH("Customer Component", 'E1 Categorization'!$A$33:$E$33,0), 0)), 0)))</f>
        <v>0</v>
      </c>
      <c r="G42" s="1650">
        <f>IF(ISERROR(VLOOKUP($A42, 'E1 Categorization'!A33:E124, MATCH("Customer Component", 'E1 Categorization'!$A$33:$E$33,0), 0)),0, IF(VLOOKUP($A42, 'E1 Categorization'!A33:E124, MATCH("Customer Component", 'E1 Categorization'!$A$33:$E$33,0), 0)=0, 0, IF(AND(VLOOKUP($A42, 'E1 Categorization'!A33:E124, MATCH("Customer Component", 'E1 Categorization'!$A$33:$E$33,0), 0) &gt;0, VLOOKUP($A42, 'E1 Categorization'!A33:E124, MATCH("Customer Component", 'E1 Categorization'!$A$33:$E$33,0), 0)&lt;1), 'O5 Details by Class &amp; Accounts'!$E42*(VLOOKUP($A42, 'E1 Categorization'!A33:E124, MATCH("Customer Component", 'E1 Categorization'!$A$33:$E$33,0), 0)), 'O5 Details by Class &amp; Accounts'!$E42)))</f>
        <v>0</v>
      </c>
      <c r="H42" s="1322">
        <f t="shared" si="0"/>
        <v>0</v>
      </c>
      <c r="I42" s="1322">
        <f>IF(ISERROR(VLOOKUP(VLOOKUP($A42, 'E4 TB Allocation Details'!$A$18:$L$214, MATCH("Demand ID", 'E4 TB Allocation Details'!$A$18:$L$18, 0),FALSE), 'E2 Allocators'!$B$15:$W$358, MATCH('O5 Details by Class &amp; Accounts'!I$18, 'E2 Allocators'!$B$15:$W$15, 0),FALSE)*$F42), 0, VLOOKUP(VLOOKUP($A42, 'E4 TB Allocation Details'!$A$18:$L$214, MATCH("Demand ID", 'E4 TB Allocation Details'!$A$18:$L$18, 0),FALSE), 'E2 Allocators'!$B$15:$W$358, MATCH('O5 Details by Class &amp; Accounts'!I$18, 'E2 Allocators'!$B$15:$W$15, 0),FALSE)*$F42)</f>
        <v>0</v>
      </c>
      <c r="J42" s="1322">
        <f>IF(ISERROR(VLOOKUP(VLOOKUP($A42, 'E4 TB Allocation Details'!$A$18:$L$214, MATCH("Demand ID", 'E4 TB Allocation Details'!$A$18:$L$18, 0),FALSE), 'E2 Allocators'!$B$15:$W$358, MATCH('O5 Details by Class &amp; Accounts'!J$18, 'E2 Allocators'!$B$15:$W$15, 0),FALSE)*$F42), 0, VLOOKUP(VLOOKUP($A42, 'E4 TB Allocation Details'!$A$18:$L$214, MATCH("Demand ID", 'E4 TB Allocation Details'!$A$18:$L$18, 0),FALSE), 'E2 Allocators'!$B$15:$W$358, MATCH('O5 Details by Class &amp; Accounts'!J$18, 'E2 Allocators'!$B$15:$W$15, 0),FALSE)*$F42)</f>
        <v>0</v>
      </c>
      <c r="K42" s="1322">
        <f>IF(ISERROR(VLOOKUP(VLOOKUP($A42, 'E4 TB Allocation Details'!$A$18:$L$214, MATCH("Demand ID", 'E4 TB Allocation Details'!$A$18:$L$18, 0),FALSE), 'E2 Allocators'!$B$15:$W$358, MATCH('O5 Details by Class &amp; Accounts'!K$18, 'E2 Allocators'!$B$15:$W$15, 0),FALSE)*$F42), 0, VLOOKUP(VLOOKUP($A42, 'E4 TB Allocation Details'!$A$18:$L$214, MATCH("Demand ID", 'E4 TB Allocation Details'!$A$18:$L$18, 0),FALSE), 'E2 Allocators'!$B$15:$W$358, MATCH('O5 Details by Class &amp; Accounts'!K$18, 'E2 Allocators'!$B$15:$W$15, 0),FALSE)*$F42)</f>
        <v>0</v>
      </c>
      <c r="L42" s="1322">
        <f>IF(ISERROR(VLOOKUP(VLOOKUP($A42, 'E4 TB Allocation Details'!$A$18:$L$214, MATCH("Demand ID", 'E4 TB Allocation Details'!$A$18:$L$18, 0),FALSE), 'E2 Allocators'!$B$15:$W$358, MATCH('O5 Details by Class &amp; Accounts'!L$18, 'E2 Allocators'!$B$15:$W$15, 0),FALSE)*$F42), 0, VLOOKUP(VLOOKUP($A42, 'E4 TB Allocation Details'!$A$18:$L$214, MATCH("Demand ID", 'E4 TB Allocation Details'!$A$18:$L$18, 0),FALSE), 'E2 Allocators'!$B$15:$W$358, MATCH('O5 Details by Class &amp; Accounts'!L$18, 'E2 Allocators'!$B$15:$W$15, 0),FALSE)*$F42)</f>
        <v>0</v>
      </c>
      <c r="M42" s="1322">
        <f>IF(ISERROR(VLOOKUP(VLOOKUP($A42, 'E4 TB Allocation Details'!$A$18:$L$214, MATCH("Demand ID", 'E4 TB Allocation Details'!$A$18:$L$18, 0),FALSE), 'E2 Allocators'!$B$15:$W$358, MATCH('O5 Details by Class &amp; Accounts'!M$18, 'E2 Allocators'!$B$15:$W$15, 0),FALSE)*$F42), 0, VLOOKUP(VLOOKUP($A42, 'E4 TB Allocation Details'!$A$18:$L$214, MATCH("Demand ID", 'E4 TB Allocation Details'!$A$18:$L$18, 0),FALSE), 'E2 Allocators'!$B$15:$W$358, MATCH('O5 Details by Class &amp; Accounts'!M$18, 'E2 Allocators'!$B$15:$W$15, 0),FALSE)*$F42)</f>
        <v>0</v>
      </c>
      <c r="N42" s="1322">
        <f>IF(ISERROR(VLOOKUP(VLOOKUP($A42, 'E4 TB Allocation Details'!$A$18:$L$214, MATCH("Demand ID", 'E4 TB Allocation Details'!$A$18:$L$18, 0),FALSE), 'E2 Allocators'!$B$15:$W$358, MATCH('O5 Details by Class &amp; Accounts'!N$18, 'E2 Allocators'!$B$15:$W$15, 0),FALSE)*$F42), 0, VLOOKUP(VLOOKUP($A42, 'E4 TB Allocation Details'!$A$18:$L$214, MATCH("Demand ID", 'E4 TB Allocation Details'!$A$18:$L$18, 0),FALSE), 'E2 Allocators'!$B$15:$W$358, MATCH('O5 Details by Class &amp; Accounts'!N$18, 'E2 Allocators'!$B$15:$W$15, 0),FALSE)*$F42)</f>
        <v>0</v>
      </c>
      <c r="O42" s="1322">
        <f>IF(ISERROR(VLOOKUP(VLOOKUP($A42, 'E4 TB Allocation Details'!$A$18:$L$214, MATCH("Demand ID", 'E4 TB Allocation Details'!$A$18:$L$18, 0),FALSE), 'E2 Allocators'!$B$15:$W$358, MATCH('O5 Details by Class &amp; Accounts'!O$18, 'E2 Allocators'!$B$15:$W$15, 0),FALSE)*$F42), 0, VLOOKUP(VLOOKUP($A42, 'E4 TB Allocation Details'!$A$18:$L$214, MATCH("Demand ID", 'E4 TB Allocation Details'!$A$18:$L$18, 0),FALSE), 'E2 Allocators'!$B$15:$W$358, MATCH('O5 Details by Class &amp; Accounts'!O$18, 'E2 Allocators'!$B$15:$W$15, 0),FALSE)*$F42)</f>
        <v>0</v>
      </c>
      <c r="P42" s="1322">
        <f>IF(ISERROR(VLOOKUP(VLOOKUP($A42, 'E4 TB Allocation Details'!$A$18:$L$214, MATCH("Demand ID", 'E4 TB Allocation Details'!$A$18:$L$18, 0),FALSE), 'E2 Allocators'!$B$15:$W$358, MATCH('O5 Details by Class &amp; Accounts'!P$18, 'E2 Allocators'!$B$15:$W$15, 0),FALSE)*$F42), 0, VLOOKUP(VLOOKUP($A42, 'E4 TB Allocation Details'!$A$18:$L$214, MATCH("Demand ID", 'E4 TB Allocation Details'!$A$18:$L$18, 0),FALSE), 'E2 Allocators'!$B$15:$W$358, MATCH('O5 Details by Class &amp; Accounts'!P$18, 'E2 Allocators'!$B$15:$W$15, 0),FALSE)*$F42)</f>
        <v>0</v>
      </c>
      <c r="Q42" s="1322">
        <f>IF(ISERROR(VLOOKUP(VLOOKUP($A42, 'E4 TB Allocation Details'!$A$18:$L$214, MATCH("Demand ID", 'E4 TB Allocation Details'!$A$18:$L$18, 0),FALSE), 'E2 Allocators'!$B$15:$W$358, MATCH('O5 Details by Class &amp; Accounts'!Q$18, 'E2 Allocators'!$B$15:$W$15, 0),FALSE)*$F42), 0, VLOOKUP(VLOOKUP($A42, 'E4 TB Allocation Details'!$A$18:$L$214, MATCH("Demand ID", 'E4 TB Allocation Details'!$A$18:$L$18, 0),FALSE), 'E2 Allocators'!$B$15:$W$358, MATCH('O5 Details by Class &amp; Accounts'!Q$18, 'E2 Allocators'!$B$15:$W$15, 0),FALSE)*$F42)</f>
        <v>0</v>
      </c>
      <c r="R42" s="1322">
        <f>IF(ISERROR(VLOOKUP(VLOOKUP($A42, 'E4 TB Allocation Details'!$A$18:$L$214, MATCH("Demand ID", 'E4 TB Allocation Details'!$A$18:$L$18, 0),FALSE), 'E2 Allocators'!$B$15:$W$358, MATCH('O5 Details by Class &amp; Accounts'!R$18, 'E2 Allocators'!$B$15:$W$15, 0),FALSE)*$F42), 0, VLOOKUP(VLOOKUP($A42, 'E4 TB Allocation Details'!$A$18:$L$214, MATCH("Demand ID", 'E4 TB Allocation Details'!$A$18:$L$18, 0),FALSE), 'E2 Allocators'!$B$15:$W$358, MATCH('O5 Details by Class &amp; Accounts'!R$18, 'E2 Allocators'!$B$15:$W$15, 0),FALSE)*$F42)</f>
        <v>0</v>
      </c>
      <c r="S42" s="1322">
        <f>IF(ISERROR(VLOOKUP(VLOOKUP($A42, 'E4 TB Allocation Details'!$A$18:$L$214, MATCH("Demand ID", 'E4 TB Allocation Details'!$A$18:$L$18, 0),FALSE), 'E2 Allocators'!$B$15:$W$358, MATCH('O5 Details by Class &amp; Accounts'!S$18, 'E2 Allocators'!$B$15:$W$15, 0),FALSE)*$F42), 0, VLOOKUP(VLOOKUP($A42, 'E4 TB Allocation Details'!$A$18:$L$214, MATCH("Demand ID", 'E4 TB Allocation Details'!$A$18:$L$18, 0),FALSE), 'E2 Allocators'!$B$15:$W$358, MATCH('O5 Details by Class &amp; Accounts'!S$18, 'E2 Allocators'!$B$15:$W$15, 0),FALSE)*$F42)</f>
        <v>0</v>
      </c>
      <c r="T42" s="1322">
        <f>IF(ISERROR(VLOOKUP(VLOOKUP($A42, 'E4 TB Allocation Details'!$A$18:$L$214, MATCH("Demand ID", 'E4 TB Allocation Details'!$A$18:$L$18, 0),FALSE), 'E2 Allocators'!$B$15:$W$358, MATCH('O5 Details by Class &amp; Accounts'!T$18, 'E2 Allocators'!$B$15:$W$15, 0),FALSE)*$F42), 0, VLOOKUP(VLOOKUP($A42, 'E4 TB Allocation Details'!$A$18:$L$214, MATCH("Demand ID", 'E4 TB Allocation Details'!$A$18:$L$18, 0),FALSE), 'E2 Allocators'!$B$15:$W$358, MATCH('O5 Details by Class &amp; Accounts'!T$18, 'E2 Allocators'!$B$15:$W$15, 0),FALSE)*$F42)</f>
        <v>0</v>
      </c>
      <c r="U42" s="1322">
        <f>IF(ISERROR(VLOOKUP(VLOOKUP($A42, 'E4 TB Allocation Details'!$A$18:$L$214, MATCH("Demand ID", 'E4 TB Allocation Details'!$A$18:$L$18, 0),FALSE), 'E2 Allocators'!$B$15:$W$358, MATCH('O5 Details by Class &amp; Accounts'!U$18, 'E2 Allocators'!$B$15:$W$15, 0),FALSE)*$F42), 0, VLOOKUP(VLOOKUP($A42, 'E4 TB Allocation Details'!$A$18:$L$214, MATCH("Demand ID", 'E4 TB Allocation Details'!$A$18:$L$18, 0),FALSE), 'E2 Allocators'!$B$15:$W$358, MATCH('O5 Details by Class &amp; Accounts'!U$18, 'E2 Allocators'!$B$15:$W$15, 0),FALSE)*$F42)</f>
        <v>0</v>
      </c>
      <c r="V42" s="1322">
        <f>IF(ISERROR(VLOOKUP(VLOOKUP($A42, 'E4 TB Allocation Details'!$A$18:$L$214, MATCH("Demand ID", 'E4 TB Allocation Details'!$A$18:$L$18, 0),FALSE), 'E2 Allocators'!$B$15:$W$358, MATCH('O5 Details by Class &amp; Accounts'!V$18, 'E2 Allocators'!$B$15:$W$15, 0),FALSE)*$F42), 0, VLOOKUP(VLOOKUP($A42, 'E4 TB Allocation Details'!$A$18:$L$214, MATCH("Demand ID", 'E4 TB Allocation Details'!$A$18:$L$18, 0),FALSE), 'E2 Allocators'!$B$15:$W$358, MATCH('O5 Details by Class &amp; Accounts'!V$18, 'E2 Allocators'!$B$15:$W$15, 0),FALSE)*$F42)</f>
        <v>0</v>
      </c>
      <c r="W42" s="1322">
        <f>IF(ISERROR(VLOOKUP(VLOOKUP($A42, 'E4 TB Allocation Details'!$A$18:$L$214, MATCH("Demand ID", 'E4 TB Allocation Details'!$A$18:$L$18, 0),FALSE), 'E2 Allocators'!$B$15:$W$358, MATCH('O5 Details by Class &amp; Accounts'!W$18, 'E2 Allocators'!$B$15:$W$15, 0),FALSE)*$F42), 0, VLOOKUP(VLOOKUP($A42, 'E4 TB Allocation Details'!$A$18:$L$214, MATCH("Demand ID", 'E4 TB Allocation Details'!$A$18:$L$18, 0),FALSE), 'E2 Allocators'!$B$15:$W$358, MATCH('O5 Details by Class &amp; Accounts'!W$18, 'E2 Allocators'!$B$15:$W$15, 0),FALSE)*$F42)</f>
        <v>0</v>
      </c>
      <c r="X42" s="1322">
        <f>IF(ISERROR(VLOOKUP(VLOOKUP($A42, 'E4 TB Allocation Details'!$A$18:$L$214, MATCH("Demand ID", 'E4 TB Allocation Details'!$A$18:$L$18, 0),FALSE), 'E2 Allocators'!$B$15:$W$358, MATCH('O5 Details by Class &amp; Accounts'!X$18, 'E2 Allocators'!$B$15:$W$15, 0),FALSE)*$F42), 0, VLOOKUP(VLOOKUP($A42, 'E4 TB Allocation Details'!$A$18:$L$214, MATCH("Demand ID", 'E4 TB Allocation Details'!$A$18:$L$18, 0),FALSE), 'E2 Allocators'!$B$15:$W$358, MATCH('O5 Details by Class &amp; Accounts'!X$18, 'E2 Allocators'!$B$15:$W$15, 0),FALSE)*$F42)</f>
        <v>0</v>
      </c>
      <c r="Y42" s="1322">
        <f>IF(ISERROR(VLOOKUP(VLOOKUP($A42, 'E4 TB Allocation Details'!$A$18:$L$214, MATCH("Demand ID", 'E4 TB Allocation Details'!$A$18:$L$18, 0),FALSE), 'E2 Allocators'!$B$15:$W$358, MATCH('O5 Details by Class &amp; Accounts'!Y$18, 'E2 Allocators'!$B$15:$W$15, 0),FALSE)*$F42), 0, VLOOKUP(VLOOKUP($A42, 'E4 TB Allocation Details'!$A$18:$L$214, MATCH("Demand ID", 'E4 TB Allocation Details'!$A$18:$L$18, 0),FALSE), 'E2 Allocators'!$B$15:$W$358, MATCH('O5 Details by Class &amp; Accounts'!Y$18, 'E2 Allocators'!$B$15:$W$15, 0),FALSE)*$F42)</f>
        <v>0</v>
      </c>
      <c r="Z42" s="1322">
        <f>IF(ISERROR(VLOOKUP(VLOOKUP($A42, 'E4 TB Allocation Details'!$A$18:$L$214, MATCH("Demand ID", 'E4 TB Allocation Details'!$A$18:$L$18, 0),FALSE), 'E2 Allocators'!$B$15:$W$358, MATCH('O5 Details by Class &amp; Accounts'!Z$18, 'E2 Allocators'!$B$15:$W$15, 0),FALSE)*$F42), 0, VLOOKUP(VLOOKUP($A42, 'E4 TB Allocation Details'!$A$18:$L$214, MATCH("Demand ID", 'E4 TB Allocation Details'!$A$18:$L$18, 0),FALSE), 'E2 Allocators'!$B$15:$W$358, MATCH('O5 Details by Class &amp; Accounts'!Z$18, 'E2 Allocators'!$B$15:$W$15, 0),FALSE)*$F42)</f>
        <v>0</v>
      </c>
      <c r="AA42" s="1322">
        <f>IF(ISERROR(VLOOKUP(VLOOKUP($A42, 'E4 TB Allocation Details'!$A$18:$L$214, MATCH("Demand ID", 'E4 TB Allocation Details'!$A$18:$L$18, 0),FALSE), 'E2 Allocators'!$B$15:$W$358, MATCH('O5 Details by Class &amp; Accounts'!AA$18, 'E2 Allocators'!$B$15:$W$15, 0),FALSE)*$F42), 0, VLOOKUP(VLOOKUP($A42, 'E4 TB Allocation Details'!$A$18:$L$214, MATCH("Demand ID", 'E4 TB Allocation Details'!$A$18:$L$18, 0),FALSE), 'E2 Allocators'!$B$15:$W$358, MATCH('O5 Details by Class &amp; Accounts'!AA$18, 'E2 Allocators'!$B$15:$W$15, 0),FALSE)*$F42)</f>
        <v>0</v>
      </c>
      <c r="AB42" s="1322">
        <f>IF(ISERROR(VLOOKUP(VLOOKUP($A42, 'E4 TB Allocation Details'!$A$18:$L$214, MATCH("Demand ID", 'E4 TB Allocation Details'!$A$18:$L$18, 0),FALSE), 'E2 Allocators'!$B$15:$W$358, MATCH('O5 Details by Class &amp; Accounts'!AB$18, 'E2 Allocators'!$B$15:$W$15, 0),FALSE)*$F42), 0, VLOOKUP(VLOOKUP($A42, 'E4 TB Allocation Details'!$A$18:$L$214, MATCH("Demand ID", 'E4 TB Allocation Details'!$A$18:$L$18, 0),FALSE), 'E2 Allocators'!$B$15:$W$358, MATCH('O5 Details by Class &amp; Accounts'!AB$18, 'E2 Allocators'!$B$15:$W$15, 0),FALSE)*$F42)</f>
        <v>0</v>
      </c>
      <c r="AC42" s="1322">
        <f t="shared" si="1"/>
        <v>0</v>
      </c>
      <c r="AD42" s="1322">
        <f>IF(ISERROR(VLOOKUP(VLOOKUP($A42, 'E4 TB Allocation Details'!$A$18:$L$214, MATCH("Customer ID", 'E4 TB Allocation Details'!$A$18:$L$18, 0),FALSE), 'E2 Allocators'!$B$15:$W$358, MATCH('O5 Details by Class &amp; Accounts'!AD$18, 'E2 Allocators'!$B$15:$W$15, 0),FALSE)*$G42), 0, VLOOKUP(VLOOKUP($A42, 'E4 TB Allocation Details'!$A$18:$L$214, MATCH("Customer ID", 'E4 TB Allocation Details'!$A$18:$L$18, 0),FALSE), 'E2 Allocators'!$B$15:$W$358, MATCH('O5 Details by Class &amp; Accounts'!AD$18, 'E2 Allocators'!$B$15:$W$15, 0),FALSE)*$G42)</f>
        <v>0</v>
      </c>
      <c r="AE42" s="1322">
        <f>IF(ISERROR(VLOOKUP(VLOOKUP($A42, 'E4 TB Allocation Details'!$A$18:$L$214, MATCH("Customer ID", 'E4 TB Allocation Details'!$A$18:$L$18, 0),FALSE), 'E2 Allocators'!$B$15:$W$358, MATCH('O5 Details by Class &amp; Accounts'!AE$18, 'E2 Allocators'!$B$15:$W$15, 0),FALSE)*$G42), 0, VLOOKUP(VLOOKUP($A42, 'E4 TB Allocation Details'!$A$18:$L$214, MATCH("Customer ID", 'E4 TB Allocation Details'!$A$18:$L$18, 0),FALSE), 'E2 Allocators'!$B$15:$W$358, MATCH('O5 Details by Class &amp; Accounts'!AE$18, 'E2 Allocators'!$B$15:$W$15, 0),FALSE)*$G42)</f>
        <v>0</v>
      </c>
      <c r="AF42" s="1322">
        <f>IF(ISERROR(VLOOKUP(VLOOKUP($A42, 'E4 TB Allocation Details'!$A$18:$L$214, MATCH("Customer ID", 'E4 TB Allocation Details'!$A$18:$L$18, 0),FALSE), 'E2 Allocators'!$B$15:$W$358, MATCH('O5 Details by Class &amp; Accounts'!AF$18, 'E2 Allocators'!$B$15:$W$15, 0),FALSE)*$G42), 0, VLOOKUP(VLOOKUP($A42, 'E4 TB Allocation Details'!$A$18:$L$214, MATCH("Customer ID", 'E4 TB Allocation Details'!$A$18:$L$18, 0),FALSE), 'E2 Allocators'!$B$15:$W$358, MATCH('O5 Details by Class &amp; Accounts'!AF$18, 'E2 Allocators'!$B$15:$W$15, 0),FALSE)*$G42)</f>
        <v>0</v>
      </c>
      <c r="AG42" s="1322">
        <f>IF(ISERROR(VLOOKUP(VLOOKUP($A42, 'E4 TB Allocation Details'!$A$18:$L$214, MATCH("Customer ID", 'E4 TB Allocation Details'!$A$18:$L$18, 0),FALSE), 'E2 Allocators'!$B$15:$W$358, MATCH('O5 Details by Class &amp; Accounts'!AG$18, 'E2 Allocators'!$B$15:$W$15, 0),FALSE)*$G42), 0, VLOOKUP(VLOOKUP($A42, 'E4 TB Allocation Details'!$A$18:$L$214, MATCH("Customer ID", 'E4 TB Allocation Details'!$A$18:$L$18, 0),FALSE), 'E2 Allocators'!$B$15:$W$358, MATCH('O5 Details by Class &amp; Accounts'!AG$18, 'E2 Allocators'!$B$15:$W$15, 0),FALSE)*$G42)</f>
        <v>0</v>
      </c>
      <c r="AH42" s="1322">
        <f>IF(ISERROR(VLOOKUP(VLOOKUP($A42, 'E4 TB Allocation Details'!$A$18:$L$214, MATCH("Customer ID", 'E4 TB Allocation Details'!$A$18:$L$18, 0),FALSE), 'E2 Allocators'!$B$15:$W$358, MATCH('O5 Details by Class &amp; Accounts'!AH$18, 'E2 Allocators'!$B$15:$W$15, 0),FALSE)*$G42), 0, VLOOKUP(VLOOKUP($A42, 'E4 TB Allocation Details'!$A$18:$L$214, MATCH("Customer ID", 'E4 TB Allocation Details'!$A$18:$L$18, 0),FALSE), 'E2 Allocators'!$B$15:$W$358, MATCH('O5 Details by Class &amp; Accounts'!AH$18, 'E2 Allocators'!$B$15:$W$15, 0),FALSE)*$G42)</f>
        <v>0</v>
      </c>
      <c r="AI42" s="1322">
        <f>IF(ISERROR(VLOOKUP(VLOOKUP($A42, 'E4 TB Allocation Details'!$A$18:$L$214, MATCH("Customer ID", 'E4 TB Allocation Details'!$A$18:$L$18, 0),FALSE), 'E2 Allocators'!$B$15:$W$358, MATCH('O5 Details by Class &amp; Accounts'!AI$18, 'E2 Allocators'!$B$15:$W$15, 0),FALSE)*$G42), 0, VLOOKUP(VLOOKUP($A42, 'E4 TB Allocation Details'!$A$18:$L$214, MATCH("Customer ID", 'E4 TB Allocation Details'!$A$18:$L$18, 0),FALSE), 'E2 Allocators'!$B$15:$W$358, MATCH('O5 Details by Class &amp; Accounts'!AI$18, 'E2 Allocators'!$B$15:$W$15, 0),FALSE)*$G42)</f>
        <v>0</v>
      </c>
      <c r="AJ42" s="1322">
        <f>IF(ISERROR(VLOOKUP(VLOOKUP($A42, 'E4 TB Allocation Details'!$A$18:$L$214, MATCH("Customer ID", 'E4 TB Allocation Details'!$A$18:$L$18, 0),FALSE), 'E2 Allocators'!$B$15:$W$358, MATCH('O5 Details by Class &amp; Accounts'!AJ$18, 'E2 Allocators'!$B$15:$W$15, 0),FALSE)*$G42), 0, VLOOKUP(VLOOKUP($A42, 'E4 TB Allocation Details'!$A$18:$L$214, MATCH("Customer ID", 'E4 TB Allocation Details'!$A$18:$L$18, 0),FALSE), 'E2 Allocators'!$B$15:$W$358, MATCH('O5 Details by Class &amp; Accounts'!AJ$18, 'E2 Allocators'!$B$15:$W$15, 0),FALSE)*$G42)</f>
        <v>0</v>
      </c>
      <c r="AK42" s="1322">
        <f>IF(ISERROR(VLOOKUP(VLOOKUP($A42, 'E4 TB Allocation Details'!$A$18:$L$214, MATCH("Customer ID", 'E4 TB Allocation Details'!$A$18:$L$18, 0),FALSE), 'E2 Allocators'!$B$15:$W$358, MATCH('O5 Details by Class &amp; Accounts'!AK$18, 'E2 Allocators'!$B$15:$W$15, 0),FALSE)*$G42), 0, VLOOKUP(VLOOKUP($A42, 'E4 TB Allocation Details'!$A$18:$L$214, MATCH("Customer ID", 'E4 TB Allocation Details'!$A$18:$L$18, 0),FALSE), 'E2 Allocators'!$B$15:$W$358, MATCH('O5 Details by Class &amp; Accounts'!AK$18, 'E2 Allocators'!$B$15:$W$15, 0),FALSE)*$G42)</f>
        <v>0</v>
      </c>
      <c r="AL42" s="1322">
        <f>IF(ISERROR(VLOOKUP(VLOOKUP($A42, 'E4 TB Allocation Details'!$A$18:$L$214, MATCH("Customer ID", 'E4 TB Allocation Details'!$A$18:$L$18, 0),FALSE), 'E2 Allocators'!$B$15:$W$358, MATCH('O5 Details by Class &amp; Accounts'!AL$18, 'E2 Allocators'!$B$15:$W$15, 0),FALSE)*$G42), 0, VLOOKUP(VLOOKUP($A42, 'E4 TB Allocation Details'!$A$18:$L$214, MATCH("Customer ID", 'E4 TB Allocation Details'!$A$18:$L$18, 0),FALSE), 'E2 Allocators'!$B$15:$W$358, MATCH('O5 Details by Class &amp; Accounts'!AL$18, 'E2 Allocators'!$B$15:$W$15, 0),FALSE)*$G42)</f>
        <v>0</v>
      </c>
      <c r="AM42" s="1322">
        <f>IF(ISERROR(VLOOKUP(VLOOKUP($A42, 'E4 TB Allocation Details'!$A$18:$L$214, MATCH("Customer ID", 'E4 TB Allocation Details'!$A$18:$L$18, 0),FALSE), 'E2 Allocators'!$B$15:$W$358, MATCH('O5 Details by Class &amp; Accounts'!AM$18, 'E2 Allocators'!$B$15:$W$15, 0),FALSE)*$G42), 0, VLOOKUP(VLOOKUP($A42, 'E4 TB Allocation Details'!$A$18:$L$214, MATCH("Customer ID", 'E4 TB Allocation Details'!$A$18:$L$18, 0),FALSE), 'E2 Allocators'!$B$15:$W$358, MATCH('O5 Details by Class &amp; Accounts'!AM$18, 'E2 Allocators'!$B$15:$W$15, 0),FALSE)*$G42)</f>
        <v>0</v>
      </c>
      <c r="AN42" s="1322">
        <f>IF(ISERROR(VLOOKUP(VLOOKUP($A42, 'E4 TB Allocation Details'!$A$18:$L$214, MATCH("Customer ID", 'E4 TB Allocation Details'!$A$18:$L$18, 0),FALSE), 'E2 Allocators'!$B$15:$W$358, MATCH('O5 Details by Class &amp; Accounts'!AN$18, 'E2 Allocators'!$B$15:$W$15, 0),FALSE)*$G42), 0, VLOOKUP(VLOOKUP($A42, 'E4 TB Allocation Details'!$A$18:$L$214, MATCH("Customer ID", 'E4 TB Allocation Details'!$A$18:$L$18, 0),FALSE), 'E2 Allocators'!$B$15:$W$358, MATCH('O5 Details by Class &amp; Accounts'!AN$18, 'E2 Allocators'!$B$15:$W$15, 0),FALSE)*$G42)</f>
        <v>0</v>
      </c>
      <c r="AO42" s="1322">
        <f>IF(ISERROR(VLOOKUP(VLOOKUP($A42, 'E4 TB Allocation Details'!$A$18:$L$214, MATCH("Customer ID", 'E4 TB Allocation Details'!$A$18:$L$18, 0),FALSE), 'E2 Allocators'!$B$15:$W$358, MATCH('O5 Details by Class &amp; Accounts'!AO$18, 'E2 Allocators'!$B$15:$W$15, 0),FALSE)*$G42), 0, VLOOKUP(VLOOKUP($A42, 'E4 TB Allocation Details'!$A$18:$L$214, MATCH("Customer ID", 'E4 TB Allocation Details'!$A$18:$L$18, 0),FALSE), 'E2 Allocators'!$B$15:$W$358, MATCH('O5 Details by Class &amp; Accounts'!AO$18, 'E2 Allocators'!$B$15:$W$15, 0),FALSE)*$G42)</f>
        <v>0</v>
      </c>
      <c r="AP42" s="1322">
        <f>IF(ISERROR(VLOOKUP(VLOOKUP($A42, 'E4 TB Allocation Details'!$A$18:$L$214, MATCH("Customer ID", 'E4 TB Allocation Details'!$A$18:$L$18, 0),FALSE), 'E2 Allocators'!$B$15:$W$358, MATCH('O5 Details by Class &amp; Accounts'!AP$18, 'E2 Allocators'!$B$15:$W$15, 0),FALSE)*$G42), 0, VLOOKUP(VLOOKUP($A42, 'E4 TB Allocation Details'!$A$18:$L$214, MATCH("Customer ID", 'E4 TB Allocation Details'!$A$18:$L$18, 0),FALSE), 'E2 Allocators'!$B$15:$W$358, MATCH('O5 Details by Class &amp; Accounts'!AP$18, 'E2 Allocators'!$B$15:$W$15, 0),FALSE)*$G42)</f>
        <v>0</v>
      </c>
      <c r="AQ42" s="1322">
        <f>IF(ISERROR(VLOOKUP(VLOOKUP($A42, 'E4 TB Allocation Details'!$A$18:$L$214, MATCH("Customer ID", 'E4 TB Allocation Details'!$A$18:$L$18, 0),FALSE), 'E2 Allocators'!$B$15:$W$358, MATCH('O5 Details by Class &amp; Accounts'!AQ$18, 'E2 Allocators'!$B$15:$W$15, 0),FALSE)*$G42), 0, VLOOKUP(VLOOKUP($A42, 'E4 TB Allocation Details'!$A$18:$L$214, MATCH("Customer ID", 'E4 TB Allocation Details'!$A$18:$L$18, 0),FALSE), 'E2 Allocators'!$B$15:$W$358, MATCH('O5 Details by Class &amp; Accounts'!AQ$18, 'E2 Allocators'!$B$15:$W$15, 0),FALSE)*$G42)</f>
        <v>0</v>
      </c>
      <c r="AR42" s="1322">
        <f>IF(ISERROR(VLOOKUP(VLOOKUP($A42, 'E4 TB Allocation Details'!$A$18:$L$214, MATCH("Customer ID", 'E4 TB Allocation Details'!$A$18:$L$18, 0),FALSE), 'E2 Allocators'!$B$15:$W$358, MATCH('O5 Details by Class &amp; Accounts'!AR$18, 'E2 Allocators'!$B$15:$W$15, 0),FALSE)*$G42), 0, VLOOKUP(VLOOKUP($A42, 'E4 TB Allocation Details'!$A$18:$L$214, MATCH("Customer ID", 'E4 TB Allocation Details'!$A$18:$L$18, 0),FALSE), 'E2 Allocators'!$B$15:$W$358, MATCH('O5 Details by Class &amp; Accounts'!AR$18, 'E2 Allocators'!$B$15:$W$15, 0),FALSE)*$G42)</f>
        <v>0</v>
      </c>
      <c r="AS42" s="1322">
        <f>IF(ISERROR(VLOOKUP(VLOOKUP($A42, 'E4 TB Allocation Details'!$A$18:$L$214, MATCH("Customer ID", 'E4 TB Allocation Details'!$A$18:$L$18, 0),FALSE), 'E2 Allocators'!$B$15:$W$358, MATCH('O5 Details by Class &amp; Accounts'!AS$18, 'E2 Allocators'!$B$15:$W$15, 0),FALSE)*$G42), 0, VLOOKUP(VLOOKUP($A42, 'E4 TB Allocation Details'!$A$18:$L$214, MATCH("Customer ID", 'E4 TB Allocation Details'!$A$18:$L$18, 0),FALSE), 'E2 Allocators'!$B$15:$W$358, MATCH('O5 Details by Class &amp; Accounts'!AS$18, 'E2 Allocators'!$B$15:$W$15, 0),FALSE)*$G42)</f>
        <v>0</v>
      </c>
      <c r="AT42" s="1322">
        <f>IF(ISERROR(VLOOKUP(VLOOKUP($A42, 'E4 TB Allocation Details'!$A$18:$L$214, MATCH("Customer ID", 'E4 TB Allocation Details'!$A$18:$L$18, 0),FALSE), 'E2 Allocators'!$B$15:$W$358, MATCH('O5 Details by Class &amp; Accounts'!AT$18, 'E2 Allocators'!$B$15:$W$15, 0),FALSE)*$G42), 0, VLOOKUP(VLOOKUP($A42, 'E4 TB Allocation Details'!$A$18:$L$214, MATCH("Customer ID", 'E4 TB Allocation Details'!$A$18:$L$18, 0),FALSE), 'E2 Allocators'!$B$15:$W$358, MATCH('O5 Details by Class &amp; Accounts'!AT$18, 'E2 Allocators'!$B$15:$W$15, 0),FALSE)*$G42)</f>
        <v>0</v>
      </c>
      <c r="AU42" s="1322">
        <f>IF(ISERROR(VLOOKUP(VLOOKUP($A42, 'E4 TB Allocation Details'!$A$18:$L$214, MATCH("Customer ID", 'E4 TB Allocation Details'!$A$18:$L$18, 0),FALSE), 'E2 Allocators'!$B$15:$W$358, MATCH('O5 Details by Class &amp; Accounts'!AU$18, 'E2 Allocators'!$B$15:$W$15, 0),FALSE)*$G42), 0, VLOOKUP(VLOOKUP($A42, 'E4 TB Allocation Details'!$A$18:$L$214, MATCH("Customer ID", 'E4 TB Allocation Details'!$A$18:$L$18, 0),FALSE), 'E2 Allocators'!$B$15:$W$358, MATCH('O5 Details by Class &amp; Accounts'!AU$18, 'E2 Allocators'!$B$15:$W$15, 0),FALSE)*$G42)</f>
        <v>0</v>
      </c>
      <c r="AV42" s="1322">
        <f>IF(ISERROR(VLOOKUP(VLOOKUP($A42, 'E4 TB Allocation Details'!$A$18:$L$214, MATCH("Customer ID", 'E4 TB Allocation Details'!$A$18:$L$18, 0),FALSE), 'E2 Allocators'!$B$15:$W$358, MATCH('O5 Details by Class &amp; Accounts'!AV$18, 'E2 Allocators'!$B$15:$W$15, 0),FALSE)*$G42), 0, VLOOKUP(VLOOKUP($A42, 'E4 TB Allocation Details'!$A$18:$L$214, MATCH("Customer ID", 'E4 TB Allocation Details'!$A$18:$L$18, 0),FALSE), 'E2 Allocators'!$B$15:$W$358, MATCH('O5 Details by Class &amp; Accounts'!AV$18, 'E2 Allocators'!$B$15:$W$15, 0),FALSE)*$G42)</f>
        <v>0</v>
      </c>
      <c r="AW42" s="1322">
        <f>IF(ISERROR(VLOOKUP(VLOOKUP($A42, 'E4 TB Allocation Details'!$A$18:$L$214, MATCH("Customer ID", 'E4 TB Allocation Details'!$A$18:$L$18, 0),FALSE), 'E2 Allocators'!$B$15:$W$358, MATCH('O5 Details by Class &amp; Accounts'!AW$18, 'E2 Allocators'!$B$15:$W$15, 0),FALSE)*$G42), 0, VLOOKUP(VLOOKUP($A42, 'E4 TB Allocation Details'!$A$18:$L$214, MATCH("Customer ID", 'E4 TB Allocation Details'!$A$18:$L$18, 0),FALSE), 'E2 Allocators'!$B$15:$W$358, MATCH('O5 Details by Class &amp; Accounts'!AW$18, 'E2 Allocators'!$B$15:$W$15, 0),FALSE)*$G42)</f>
        <v>0</v>
      </c>
      <c r="AX42" s="1322">
        <f t="shared" si="2"/>
        <v>0</v>
      </c>
      <c r="AY42" s="1322">
        <f>IF(ISERROR(VLOOKUP(VLOOKUP($A42, 'E4 TB Allocation Details'!$A$18:$L$214, MATCH("Misc ID", 'E4 TB Allocation Details'!$A$18:$L$18, 0),FALSE), 'E2 Allocators'!$B$15:$W$358, MATCH('O5 Details by Class &amp; Accounts'!AY$18, 'E2 Allocators'!$B$15:$W$15, 0),FALSE)*$E42), 0, VLOOKUP(VLOOKUP($A42, 'E4 TB Allocation Details'!$A$18:$L$214, MATCH("Misc ID", 'E4 TB Allocation Details'!$A$18:$L$18, 0),FALSE), 'E2 Allocators'!$B$15:$W$358, MATCH('O5 Details by Class &amp; Accounts'!AY$18, 'E2 Allocators'!$B$15:$W$15, 0),FALSE)*$E42)</f>
        <v>0</v>
      </c>
      <c r="AZ42" s="1322">
        <f>IF(ISERROR(VLOOKUP(VLOOKUP($A42, 'E4 TB Allocation Details'!$A$18:$L$214, MATCH("Misc ID", 'E4 TB Allocation Details'!$A$18:$L$18, 0),FALSE), 'E2 Allocators'!$B$15:$W$358, MATCH('O5 Details by Class &amp; Accounts'!AZ$18, 'E2 Allocators'!$B$15:$W$15, 0),FALSE)*$E42), 0, VLOOKUP(VLOOKUP($A42, 'E4 TB Allocation Details'!$A$18:$L$214, MATCH("Misc ID", 'E4 TB Allocation Details'!$A$18:$L$18, 0),FALSE), 'E2 Allocators'!$B$15:$W$358, MATCH('O5 Details by Class &amp; Accounts'!AZ$18, 'E2 Allocators'!$B$15:$W$15, 0),FALSE)*$E42)</f>
        <v>0</v>
      </c>
      <c r="BA42" s="1322">
        <f>IF(ISERROR(VLOOKUP(VLOOKUP($A42, 'E4 TB Allocation Details'!$A$18:$L$214, MATCH("Misc ID", 'E4 TB Allocation Details'!$A$18:$L$18, 0),FALSE), 'E2 Allocators'!$B$15:$W$358, MATCH('O5 Details by Class &amp; Accounts'!BA$18, 'E2 Allocators'!$B$15:$W$15, 0),FALSE)*$E42), 0, VLOOKUP(VLOOKUP($A42, 'E4 TB Allocation Details'!$A$18:$L$214, MATCH("Misc ID", 'E4 TB Allocation Details'!$A$18:$L$18, 0),FALSE), 'E2 Allocators'!$B$15:$W$358, MATCH('O5 Details by Class &amp; Accounts'!BA$18, 'E2 Allocators'!$B$15:$W$15, 0),FALSE)*$E42)</f>
        <v>0</v>
      </c>
      <c r="BB42" s="1322">
        <f>IF(ISERROR(VLOOKUP(VLOOKUP($A42, 'E4 TB Allocation Details'!$A$18:$L$214, MATCH("Misc ID", 'E4 TB Allocation Details'!$A$18:$L$18, 0),FALSE), 'E2 Allocators'!$B$15:$W$358, MATCH('O5 Details by Class &amp; Accounts'!BB$18, 'E2 Allocators'!$B$15:$W$15, 0),FALSE)*$E42), 0, VLOOKUP(VLOOKUP($A42, 'E4 TB Allocation Details'!$A$18:$L$214, MATCH("Misc ID", 'E4 TB Allocation Details'!$A$18:$L$18, 0),FALSE), 'E2 Allocators'!$B$15:$W$358, MATCH('O5 Details by Class &amp; Accounts'!BB$18, 'E2 Allocators'!$B$15:$W$15, 0),FALSE)*$E42)</f>
        <v>0</v>
      </c>
      <c r="BC42" s="1322">
        <f>IF(ISERROR(VLOOKUP(VLOOKUP($A42, 'E4 TB Allocation Details'!$A$18:$L$214, MATCH("Misc ID", 'E4 TB Allocation Details'!$A$18:$L$18, 0),FALSE), 'E2 Allocators'!$B$15:$W$358, MATCH('O5 Details by Class &amp; Accounts'!BC$18, 'E2 Allocators'!$B$15:$W$15, 0),FALSE)*$E42), 0, VLOOKUP(VLOOKUP($A42, 'E4 TB Allocation Details'!$A$18:$L$214, MATCH("Misc ID", 'E4 TB Allocation Details'!$A$18:$L$18, 0),FALSE), 'E2 Allocators'!$B$15:$W$358, MATCH('O5 Details by Class &amp; Accounts'!BC$18, 'E2 Allocators'!$B$15:$W$15, 0),FALSE)*$E42)</f>
        <v>0</v>
      </c>
      <c r="BD42" s="1322">
        <f>IF(ISERROR(VLOOKUP(VLOOKUP($A42, 'E4 TB Allocation Details'!$A$18:$L$214, MATCH("Misc ID", 'E4 TB Allocation Details'!$A$18:$L$18, 0),FALSE), 'E2 Allocators'!$B$15:$W$358, MATCH('O5 Details by Class &amp; Accounts'!BD$18, 'E2 Allocators'!$B$15:$W$15, 0),FALSE)*$E42), 0, VLOOKUP(VLOOKUP($A42, 'E4 TB Allocation Details'!$A$18:$L$214, MATCH("Misc ID", 'E4 TB Allocation Details'!$A$18:$L$18, 0),FALSE), 'E2 Allocators'!$B$15:$W$358, MATCH('O5 Details by Class &amp; Accounts'!BD$18, 'E2 Allocators'!$B$15:$W$15, 0),FALSE)*$E42)</f>
        <v>0</v>
      </c>
      <c r="BE42" s="1322">
        <f>IF(ISERROR(VLOOKUP(VLOOKUP($A42, 'E4 TB Allocation Details'!$A$18:$L$214, MATCH("Misc ID", 'E4 TB Allocation Details'!$A$18:$L$18, 0),FALSE), 'E2 Allocators'!$B$15:$W$358, MATCH('O5 Details by Class &amp; Accounts'!BE$18, 'E2 Allocators'!$B$15:$W$15, 0),FALSE)*$E42), 0, VLOOKUP(VLOOKUP($A42, 'E4 TB Allocation Details'!$A$18:$L$214, MATCH("Misc ID", 'E4 TB Allocation Details'!$A$18:$L$18, 0),FALSE), 'E2 Allocators'!$B$15:$W$358, MATCH('O5 Details by Class &amp; Accounts'!BE$18, 'E2 Allocators'!$B$15:$W$15, 0),FALSE)*$E42)</f>
        <v>0</v>
      </c>
      <c r="BF42" s="1322">
        <f>IF(ISERROR(VLOOKUP(VLOOKUP($A42, 'E4 TB Allocation Details'!$A$18:$L$214, MATCH("Misc ID", 'E4 TB Allocation Details'!$A$18:$L$18, 0),FALSE), 'E2 Allocators'!$B$15:$W$358, MATCH('O5 Details by Class &amp; Accounts'!BF$18, 'E2 Allocators'!$B$15:$W$15, 0),FALSE)*$E42), 0, VLOOKUP(VLOOKUP($A42, 'E4 TB Allocation Details'!$A$18:$L$214, MATCH("Misc ID", 'E4 TB Allocation Details'!$A$18:$L$18, 0),FALSE), 'E2 Allocators'!$B$15:$W$358, MATCH('O5 Details by Class &amp; Accounts'!BF$18, 'E2 Allocators'!$B$15:$W$15, 0),FALSE)*$E42)</f>
        <v>0</v>
      </c>
      <c r="BG42" s="1322">
        <f>IF(ISERROR(VLOOKUP(VLOOKUP($A42, 'E4 TB Allocation Details'!$A$18:$L$214, MATCH("Misc ID", 'E4 TB Allocation Details'!$A$18:$L$18, 0),FALSE), 'E2 Allocators'!$B$15:$W$358, MATCH('O5 Details by Class &amp; Accounts'!BG$18, 'E2 Allocators'!$B$15:$W$15, 0),FALSE)*$E42), 0, VLOOKUP(VLOOKUP($A42, 'E4 TB Allocation Details'!$A$18:$L$214, MATCH("Misc ID", 'E4 TB Allocation Details'!$A$18:$L$18, 0),FALSE), 'E2 Allocators'!$B$15:$W$358, MATCH('O5 Details by Class &amp; Accounts'!BG$18, 'E2 Allocators'!$B$15:$W$15, 0),FALSE)*$E42)</f>
        <v>0</v>
      </c>
      <c r="BH42" s="1322">
        <f>IF(ISERROR(VLOOKUP(VLOOKUP($A42, 'E4 TB Allocation Details'!$A$18:$L$214, MATCH("Misc ID", 'E4 TB Allocation Details'!$A$18:$L$18, 0),FALSE), 'E2 Allocators'!$B$15:$W$358, MATCH('O5 Details by Class &amp; Accounts'!BH$18, 'E2 Allocators'!$B$15:$W$15, 0),FALSE)*$E42), 0, VLOOKUP(VLOOKUP($A42, 'E4 TB Allocation Details'!$A$18:$L$214, MATCH("Misc ID", 'E4 TB Allocation Details'!$A$18:$L$18, 0),FALSE), 'E2 Allocators'!$B$15:$W$358, MATCH('O5 Details by Class &amp; Accounts'!BH$18, 'E2 Allocators'!$B$15:$W$15, 0),FALSE)*$E42)</f>
        <v>0</v>
      </c>
      <c r="BI42" s="1322">
        <f>IF(ISERROR(VLOOKUP(VLOOKUP($A42, 'E4 TB Allocation Details'!$A$18:$L$214, MATCH("Misc ID", 'E4 TB Allocation Details'!$A$18:$L$18, 0),FALSE), 'E2 Allocators'!$B$15:$W$358, MATCH('O5 Details by Class &amp; Accounts'!BI$18, 'E2 Allocators'!$B$15:$W$15, 0),FALSE)*$E42), 0, VLOOKUP(VLOOKUP($A42, 'E4 TB Allocation Details'!$A$18:$L$214, MATCH("Misc ID", 'E4 TB Allocation Details'!$A$18:$L$18, 0),FALSE), 'E2 Allocators'!$B$15:$W$358, MATCH('O5 Details by Class &amp; Accounts'!BI$18, 'E2 Allocators'!$B$15:$W$15, 0),FALSE)*$E42)</f>
        <v>0</v>
      </c>
      <c r="BJ42" s="1322">
        <f>IF(ISERROR(VLOOKUP(VLOOKUP($A42, 'E4 TB Allocation Details'!$A$18:$L$214, MATCH("Misc ID", 'E4 TB Allocation Details'!$A$18:$L$18, 0),FALSE), 'E2 Allocators'!$B$15:$W$358, MATCH('O5 Details by Class &amp; Accounts'!BJ$18, 'E2 Allocators'!$B$15:$W$15, 0),FALSE)*$E42), 0, VLOOKUP(VLOOKUP($A42, 'E4 TB Allocation Details'!$A$18:$L$214, MATCH("Misc ID", 'E4 TB Allocation Details'!$A$18:$L$18, 0),FALSE), 'E2 Allocators'!$B$15:$W$358, MATCH('O5 Details by Class &amp; Accounts'!BJ$18, 'E2 Allocators'!$B$15:$W$15, 0),FALSE)*$E42)</f>
        <v>0</v>
      </c>
      <c r="BK42" s="1322">
        <f>IF(ISERROR(VLOOKUP(VLOOKUP($A42, 'E4 TB Allocation Details'!$A$18:$L$214, MATCH("Misc ID", 'E4 TB Allocation Details'!$A$18:$L$18, 0),FALSE), 'E2 Allocators'!$B$15:$W$358, MATCH('O5 Details by Class &amp; Accounts'!BK$18, 'E2 Allocators'!$B$15:$W$15, 0),FALSE)*$E42), 0, VLOOKUP(VLOOKUP($A42, 'E4 TB Allocation Details'!$A$18:$L$214, MATCH("Misc ID", 'E4 TB Allocation Details'!$A$18:$L$18, 0),FALSE), 'E2 Allocators'!$B$15:$W$358, MATCH('O5 Details by Class &amp; Accounts'!BK$18, 'E2 Allocators'!$B$15:$W$15, 0),FALSE)*$E42)</f>
        <v>0</v>
      </c>
      <c r="BL42" s="1322">
        <f>IF(ISERROR(VLOOKUP(VLOOKUP($A42, 'E4 TB Allocation Details'!$A$18:$L$214, MATCH("Misc ID", 'E4 TB Allocation Details'!$A$18:$L$18, 0),FALSE), 'E2 Allocators'!$B$15:$W$358, MATCH('O5 Details by Class &amp; Accounts'!BL$18, 'E2 Allocators'!$B$15:$W$15, 0),FALSE)*$E42), 0, VLOOKUP(VLOOKUP($A42, 'E4 TB Allocation Details'!$A$18:$L$214, MATCH("Misc ID", 'E4 TB Allocation Details'!$A$18:$L$18, 0),FALSE), 'E2 Allocators'!$B$15:$W$358, MATCH('O5 Details by Class &amp; Accounts'!BL$18, 'E2 Allocators'!$B$15:$W$15, 0),FALSE)*$E42)</f>
        <v>0</v>
      </c>
      <c r="BM42" s="1322">
        <f>IF(ISERROR(VLOOKUP(VLOOKUP($A42, 'E4 TB Allocation Details'!$A$18:$L$214, MATCH("Misc ID", 'E4 TB Allocation Details'!$A$18:$L$18, 0),FALSE), 'E2 Allocators'!$B$15:$W$358, MATCH('O5 Details by Class &amp; Accounts'!BM$18, 'E2 Allocators'!$B$15:$W$15, 0),FALSE)*$E42), 0, VLOOKUP(VLOOKUP($A42, 'E4 TB Allocation Details'!$A$18:$L$214, MATCH("Misc ID", 'E4 TB Allocation Details'!$A$18:$L$18, 0),FALSE), 'E2 Allocators'!$B$15:$W$358, MATCH('O5 Details by Class &amp; Accounts'!BM$18, 'E2 Allocators'!$B$15:$W$15, 0),FALSE)*$E42)</f>
        <v>0</v>
      </c>
      <c r="BN42" s="1322">
        <f>IF(ISERROR(VLOOKUP(VLOOKUP($A42, 'E4 TB Allocation Details'!$A$18:$L$214, MATCH("Misc ID", 'E4 TB Allocation Details'!$A$18:$L$18, 0),FALSE), 'E2 Allocators'!$B$15:$W$358, MATCH('O5 Details by Class &amp; Accounts'!BN$18, 'E2 Allocators'!$B$15:$W$15, 0),FALSE)*$E42), 0, VLOOKUP(VLOOKUP($A42, 'E4 TB Allocation Details'!$A$18:$L$214, MATCH("Misc ID", 'E4 TB Allocation Details'!$A$18:$L$18, 0),FALSE), 'E2 Allocators'!$B$15:$W$358, MATCH('O5 Details by Class &amp; Accounts'!BN$18, 'E2 Allocators'!$B$15:$W$15, 0),FALSE)*$E42)</f>
        <v>0</v>
      </c>
      <c r="BO42" s="1322">
        <f>IF(ISERROR(VLOOKUP(VLOOKUP($A42, 'E4 TB Allocation Details'!$A$18:$L$214, MATCH("Misc ID", 'E4 TB Allocation Details'!$A$18:$L$18, 0),FALSE), 'E2 Allocators'!$B$15:$W$358, MATCH('O5 Details by Class &amp; Accounts'!BO$18, 'E2 Allocators'!$B$15:$W$15, 0),FALSE)*$E42), 0, VLOOKUP(VLOOKUP($A42, 'E4 TB Allocation Details'!$A$18:$L$214, MATCH("Misc ID", 'E4 TB Allocation Details'!$A$18:$L$18, 0),FALSE), 'E2 Allocators'!$B$15:$W$358, MATCH('O5 Details by Class &amp; Accounts'!BO$18, 'E2 Allocators'!$B$15:$W$15, 0),FALSE)*$E42)</f>
        <v>0</v>
      </c>
      <c r="BP42" s="1322">
        <f>IF(ISERROR(VLOOKUP(VLOOKUP($A42, 'E4 TB Allocation Details'!$A$18:$L$214, MATCH("Misc ID", 'E4 TB Allocation Details'!$A$18:$L$18, 0),FALSE), 'E2 Allocators'!$B$15:$W$358, MATCH('O5 Details by Class &amp; Accounts'!BP$18, 'E2 Allocators'!$B$15:$W$15, 0),FALSE)*$E42), 0, VLOOKUP(VLOOKUP($A42, 'E4 TB Allocation Details'!$A$18:$L$214, MATCH("Misc ID", 'E4 TB Allocation Details'!$A$18:$L$18, 0),FALSE), 'E2 Allocators'!$B$15:$W$358, MATCH('O5 Details by Class &amp; Accounts'!BP$18, 'E2 Allocators'!$B$15:$W$15, 0),FALSE)*$E42)</f>
        <v>0</v>
      </c>
      <c r="BQ42" s="1322">
        <f>IF(ISERROR(VLOOKUP(VLOOKUP($A42, 'E4 TB Allocation Details'!$A$18:$L$214, MATCH("Misc ID", 'E4 TB Allocation Details'!$A$18:$L$18, 0),FALSE), 'E2 Allocators'!$B$15:$W$358, MATCH('O5 Details by Class &amp; Accounts'!BQ$18, 'E2 Allocators'!$B$15:$W$15, 0),FALSE)*$E42), 0, VLOOKUP(VLOOKUP($A42, 'E4 TB Allocation Details'!$A$18:$L$214, MATCH("Misc ID", 'E4 TB Allocation Details'!$A$18:$L$18, 0),FALSE), 'E2 Allocators'!$B$15:$W$358, MATCH('O5 Details by Class &amp; Accounts'!BQ$18, 'E2 Allocators'!$B$15:$W$15, 0),FALSE)*$E42)</f>
        <v>0</v>
      </c>
      <c r="BR42" s="1322">
        <f>IF(ISERROR(VLOOKUP(VLOOKUP($A42, 'E4 TB Allocation Details'!$A$18:$L$214, MATCH("Misc ID", 'E4 TB Allocation Details'!$A$18:$L$18, 0),FALSE), 'E2 Allocators'!$B$15:$W$358, MATCH('O5 Details by Class &amp; Accounts'!BR$18, 'E2 Allocators'!$B$15:$W$15, 0),FALSE)*$E42), 0, VLOOKUP(VLOOKUP($A42, 'E4 TB Allocation Details'!$A$18:$L$214, MATCH("Misc ID", 'E4 TB Allocation Details'!$A$18:$L$18, 0),FALSE), 'E2 Allocators'!$B$15:$W$358, MATCH('O5 Details by Class &amp; Accounts'!BR$18, 'E2 Allocators'!$B$15:$W$15, 0),FALSE)*$E42)</f>
        <v>0</v>
      </c>
      <c r="BS42" s="1322">
        <f t="shared" si="3"/>
        <v>0</v>
      </c>
      <c r="BT42" s="1322">
        <f>IF(ISERROR(VLOOKUP(VLOOKUP($A42, 'E4 TB Allocation Details'!$A$18:$L$214, MATCH("A &amp; G ID", 'E4 TB Allocation Details'!$A$18:$L$18, 0),FALSE), 'E2 Allocators'!$B$15:$W$358, MATCH('O5 Details by Class &amp; Accounts'!BT$18, 'E2 Allocators'!$B$15:$W$15, 0),FALSE)*$E42), 0, VLOOKUP(VLOOKUP($A42, 'E4 TB Allocation Details'!$A$18:$L$214, MATCH("A &amp; G ID", 'E4 TB Allocation Details'!$A$18:$L$18, 0),FALSE), 'E2 Allocators'!$B$15:$W$358, MATCH('O5 Details by Class &amp; Accounts'!BT$18, 'E2 Allocators'!$B$15:$W$15, 0),FALSE)*$E42)</f>
        <v>0</v>
      </c>
      <c r="BU42" s="1322">
        <f>IF(ISERROR(VLOOKUP(VLOOKUP($A42, 'E4 TB Allocation Details'!$A$18:$L$214, MATCH("A &amp; G ID", 'E4 TB Allocation Details'!$A$18:$L$18, 0),FALSE), 'E2 Allocators'!$B$15:$W$358, MATCH('O5 Details by Class &amp; Accounts'!BU$18, 'E2 Allocators'!$B$15:$W$15, 0),FALSE)*$E42), 0, VLOOKUP(VLOOKUP($A42, 'E4 TB Allocation Details'!$A$18:$L$214, MATCH("A &amp; G ID", 'E4 TB Allocation Details'!$A$18:$L$18, 0),FALSE), 'E2 Allocators'!$B$15:$W$358, MATCH('O5 Details by Class &amp; Accounts'!BU$18, 'E2 Allocators'!$B$15:$W$15, 0),FALSE)*$E42)</f>
        <v>0</v>
      </c>
      <c r="BV42" s="1322">
        <f>IF(ISERROR(VLOOKUP(VLOOKUP($A42, 'E4 TB Allocation Details'!$A$18:$L$214, MATCH("A &amp; G ID", 'E4 TB Allocation Details'!$A$18:$L$18, 0),FALSE), 'E2 Allocators'!$B$15:$W$358, MATCH('O5 Details by Class &amp; Accounts'!BV$18, 'E2 Allocators'!$B$15:$W$15, 0),FALSE)*$E42), 0, VLOOKUP(VLOOKUP($A42, 'E4 TB Allocation Details'!$A$18:$L$214, MATCH("A &amp; G ID", 'E4 TB Allocation Details'!$A$18:$L$18, 0),FALSE), 'E2 Allocators'!$B$15:$W$358, MATCH('O5 Details by Class &amp; Accounts'!BV$18, 'E2 Allocators'!$B$15:$W$15, 0),FALSE)*$E42)</f>
        <v>0</v>
      </c>
      <c r="BW42" s="1322">
        <f>IF(ISERROR(VLOOKUP(VLOOKUP($A42, 'E4 TB Allocation Details'!$A$18:$L$214, MATCH("A &amp; G ID", 'E4 TB Allocation Details'!$A$18:$L$18, 0),FALSE), 'E2 Allocators'!$B$15:$W$358, MATCH('O5 Details by Class &amp; Accounts'!BW$18, 'E2 Allocators'!$B$15:$W$15, 0),FALSE)*$E42), 0, VLOOKUP(VLOOKUP($A42, 'E4 TB Allocation Details'!$A$18:$L$214, MATCH("A &amp; G ID", 'E4 TB Allocation Details'!$A$18:$L$18, 0),FALSE), 'E2 Allocators'!$B$15:$W$358, MATCH('O5 Details by Class &amp; Accounts'!BW$18, 'E2 Allocators'!$B$15:$W$15, 0),FALSE)*$E42)</f>
        <v>0</v>
      </c>
      <c r="BX42" s="1322">
        <f>IF(ISERROR(VLOOKUP(VLOOKUP($A42, 'E4 TB Allocation Details'!$A$18:$L$214, MATCH("A &amp; G ID", 'E4 TB Allocation Details'!$A$18:$L$18, 0),FALSE), 'E2 Allocators'!$B$15:$W$358, MATCH('O5 Details by Class &amp; Accounts'!BX$18, 'E2 Allocators'!$B$15:$W$15, 0),FALSE)*$E42), 0, VLOOKUP(VLOOKUP($A42, 'E4 TB Allocation Details'!$A$18:$L$214, MATCH("A &amp; G ID", 'E4 TB Allocation Details'!$A$18:$L$18, 0),FALSE), 'E2 Allocators'!$B$15:$W$358, MATCH('O5 Details by Class &amp; Accounts'!BX$18, 'E2 Allocators'!$B$15:$W$15, 0),FALSE)*$E42)</f>
        <v>0</v>
      </c>
      <c r="BY42" s="1322">
        <f>IF(ISERROR(VLOOKUP(VLOOKUP($A42, 'E4 TB Allocation Details'!$A$18:$L$214, MATCH("A &amp; G ID", 'E4 TB Allocation Details'!$A$18:$L$18, 0),FALSE), 'E2 Allocators'!$B$15:$W$358, MATCH('O5 Details by Class &amp; Accounts'!BY$18, 'E2 Allocators'!$B$15:$W$15, 0),FALSE)*$E42), 0, VLOOKUP(VLOOKUP($A42, 'E4 TB Allocation Details'!$A$18:$L$214, MATCH("A &amp; G ID", 'E4 TB Allocation Details'!$A$18:$L$18, 0),FALSE), 'E2 Allocators'!$B$15:$W$358, MATCH('O5 Details by Class &amp; Accounts'!BY$18, 'E2 Allocators'!$B$15:$W$15, 0),FALSE)*$E42)</f>
        <v>0</v>
      </c>
      <c r="BZ42" s="1322">
        <f>IF(ISERROR(VLOOKUP(VLOOKUP($A42, 'E4 TB Allocation Details'!$A$18:$L$214, MATCH("A &amp; G ID", 'E4 TB Allocation Details'!$A$18:$L$18, 0),FALSE), 'E2 Allocators'!$B$15:$W$358, MATCH('O5 Details by Class &amp; Accounts'!BZ$18, 'E2 Allocators'!$B$15:$W$15, 0),FALSE)*$E42), 0, VLOOKUP(VLOOKUP($A42, 'E4 TB Allocation Details'!$A$18:$L$214, MATCH("A &amp; G ID", 'E4 TB Allocation Details'!$A$18:$L$18, 0),FALSE), 'E2 Allocators'!$B$15:$W$358, MATCH('O5 Details by Class &amp; Accounts'!BZ$18, 'E2 Allocators'!$B$15:$W$15, 0),FALSE)*$E42)</f>
        <v>0</v>
      </c>
      <c r="CA42" s="1322">
        <f>IF(ISERROR(VLOOKUP(VLOOKUP($A42, 'E4 TB Allocation Details'!$A$18:$L$214, MATCH("A &amp; G ID", 'E4 TB Allocation Details'!$A$18:$L$18, 0),FALSE), 'E2 Allocators'!$B$15:$W$358, MATCH('O5 Details by Class &amp; Accounts'!CA$18, 'E2 Allocators'!$B$15:$W$15, 0),FALSE)*$E42), 0, VLOOKUP(VLOOKUP($A42, 'E4 TB Allocation Details'!$A$18:$L$214, MATCH("A &amp; G ID", 'E4 TB Allocation Details'!$A$18:$L$18, 0),FALSE), 'E2 Allocators'!$B$15:$W$358, MATCH('O5 Details by Class &amp; Accounts'!CA$18, 'E2 Allocators'!$B$15:$W$15, 0),FALSE)*$E42)</f>
        <v>0</v>
      </c>
      <c r="CB42" s="1322">
        <f>IF(ISERROR(VLOOKUP(VLOOKUP($A42, 'E4 TB Allocation Details'!$A$18:$L$214, MATCH("A &amp; G ID", 'E4 TB Allocation Details'!$A$18:$L$18, 0),FALSE), 'E2 Allocators'!$B$15:$W$358, MATCH('O5 Details by Class &amp; Accounts'!CB$18, 'E2 Allocators'!$B$15:$W$15, 0),FALSE)*$E42), 0, VLOOKUP(VLOOKUP($A42, 'E4 TB Allocation Details'!$A$18:$L$214, MATCH("A &amp; G ID", 'E4 TB Allocation Details'!$A$18:$L$18, 0),FALSE), 'E2 Allocators'!$B$15:$W$358, MATCH('O5 Details by Class &amp; Accounts'!CB$18, 'E2 Allocators'!$B$15:$W$15, 0),FALSE)*$E42)</f>
        <v>0</v>
      </c>
      <c r="CC42" s="1322">
        <f>IF(ISERROR(VLOOKUP(VLOOKUP($A42, 'E4 TB Allocation Details'!$A$18:$L$214, MATCH("A &amp; G ID", 'E4 TB Allocation Details'!$A$18:$L$18, 0),FALSE), 'E2 Allocators'!$B$15:$W$358, MATCH('O5 Details by Class &amp; Accounts'!CC$18, 'E2 Allocators'!$B$15:$W$15, 0),FALSE)*$E42), 0, VLOOKUP(VLOOKUP($A42, 'E4 TB Allocation Details'!$A$18:$L$214, MATCH("A &amp; G ID", 'E4 TB Allocation Details'!$A$18:$L$18, 0),FALSE), 'E2 Allocators'!$B$15:$W$358, MATCH('O5 Details by Class &amp; Accounts'!CC$18, 'E2 Allocators'!$B$15:$W$15, 0),FALSE)*$E42)</f>
        <v>0</v>
      </c>
      <c r="CD42" s="1322">
        <f>IF(ISERROR(VLOOKUP(VLOOKUP($A42, 'E4 TB Allocation Details'!$A$18:$L$214, MATCH("A &amp; G ID", 'E4 TB Allocation Details'!$A$18:$L$18, 0),FALSE), 'E2 Allocators'!$B$15:$W$358, MATCH('O5 Details by Class &amp; Accounts'!CD$18, 'E2 Allocators'!$B$15:$W$15, 0),FALSE)*$E42), 0, VLOOKUP(VLOOKUP($A42, 'E4 TB Allocation Details'!$A$18:$L$214, MATCH("A &amp; G ID", 'E4 TB Allocation Details'!$A$18:$L$18, 0),FALSE), 'E2 Allocators'!$B$15:$W$358, MATCH('O5 Details by Class &amp; Accounts'!CD$18, 'E2 Allocators'!$B$15:$W$15, 0),FALSE)*$E42)</f>
        <v>0</v>
      </c>
      <c r="CE42" s="1322">
        <f>IF(ISERROR(VLOOKUP(VLOOKUP($A42, 'E4 TB Allocation Details'!$A$18:$L$214, MATCH("A &amp; G ID", 'E4 TB Allocation Details'!$A$18:$L$18, 0),FALSE), 'E2 Allocators'!$B$15:$W$358, MATCH('O5 Details by Class &amp; Accounts'!CE$18, 'E2 Allocators'!$B$15:$W$15, 0),FALSE)*$E42), 0, VLOOKUP(VLOOKUP($A42, 'E4 TB Allocation Details'!$A$18:$L$214, MATCH("A &amp; G ID", 'E4 TB Allocation Details'!$A$18:$L$18, 0),FALSE), 'E2 Allocators'!$B$15:$W$358, MATCH('O5 Details by Class &amp; Accounts'!CE$18, 'E2 Allocators'!$B$15:$W$15, 0),FALSE)*$E42)</f>
        <v>0</v>
      </c>
      <c r="CF42" s="1322">
        <f>IF(ISERROR(VLOOKUP(VLOOKUP($A42, 'E4 TB Allocation Details'!$A$18:$L$214, MATCH("A &amp; G ID", 'E4 TB Allocation Details'!$A$18:$L$18, 0),FALSE), 'E2 Allocators'!$B$15:$W$358, MATCH('O5 Details by Class &amp; Accounts'!CF$18, 'E2 Allocators'!$B$15:$W$15, 0),FALSE)*$E42), 0, VLOOKUP(VLOOKUP($A42, 'E4 TB Allocation Details'!$A$18:$L$214, MATCH("A &amp; G ID", 'E4 TB Allocation Details'!$A$18:$L$18, 0),FALSE), 'E2 Allocators'!$B$15:$W$358, MATCH('O5 Details by Class &amp; Accounts'!CF$18, 'E2 Allocators'!$B$15:$W$15, 0),FALSE)*$E42)</f>
        <v>0</v>
      </c>
      <c r="CG42" s="1322">
        <f>IF(ISERROR(VLOOKUP(VLOOKUP($A42, 'E4 TB Allocation Details'!$A$18:$L$214, MATCH("A &amp; G ID", 'E4 TB Allocation Details'!$A$18:$L$18, 0),FALSE), 'E2 Allocators'!$B$15:$W$358, MATCH('O5 Details by Class &amp; Accounts'!CG$18, 'E2 Allocators'!$B$15:$W$15, 0),FALSE)*$E42), 0, VLOOKUP(VLOOKUP($A42, 'E4 TB Allocation Details'!$A$18:$L$214, MATCH("A &amp; G ID", 'E4 TB Allocation Details'!$A$18:$L$18, 0),FALSE), 'E2 Allocators'!$B$15:$W$358, MATCH('O5 Details by Class &amp; Accounts'!CG$18, 'E2 Allocators'!$B$15:$W$15, 0),FALSE)*$E42)</f>
        <v>0</v>
      </c>
      <c r="CH42" s="1322">
        <f>IF(ISERROR(VLOOKUP(VLOOKUP($A42, 'E4 TB Allocation Details'!$A$18:$L$214, MATCH("A &amp; G ID", 'E4 TB Allocation Details'!$A$18:$L$18, 0),FALSE), 'E2 Allocators'!$B$15:$W$358, MATCH('O5 Details by Class &amp; Accounts'!CH$18, 'E2 Allocators'!$B$15:$W$15, 0),FALSE)*$E42), 0, VLOOKUP(VLOOKUP($A42, 'E4 TB Allocation Details'!$A$18:$L$214, MATCH("A &amp; G ID", 'E4 TB Allocation Details'!$A$18:$L$18, 0),FALSE), 'E2 Allocators'!$B$15:$W$358, MATCH('O5 Details by Class &amp; Accounts'!CH$18, 'E2 Allocators'!$B$15:$W$15, 0),FALSE)*$E42)</f>
        <v>0</v>
      </c>
      <c r="CI42" s="1322">
        <f>IF(ISERROR(VLOOKUP(VLOOKUP($A42, 'E4 TB Allocation Details'!$A$18:$L$214, MATCH("A &amp; G ID", 'E4 TB Allocation Details'!$A$18:$L$18, 0),FALSE), 'E2 Allocators'!$B$15:$W$358, MATCH('O5 Details by Class &amp; Accounts'!CI$18, 'E2 Allocators'!$B$15:$W$15, 0),FALSE)*$E42), 0, VLOOKUP(VLOOKUP($A42, 'E4 TB Allocation Details'!$A$18:$L$214, MATCH("A &amp; G ID", 'E4 TB Allocation Details'!$A$18:$L$18, 0),FALSE), 'E2 Allocators'!$B$15:$W$358, MATCH('O5 Details by Class &amp; Accounts'!CI$18, 'E2 Allocators'!$B$15:$W$15, 0),FALSE)*$E42)</f>
        <v>0</v>
      </c>
      <c r="CJ42" s="1322">
        <f>IF(ISERROR(VLOOKUP(VLOOKUP($A42, 'E4 TB Allocation Details'!$A$18:$L$214, MATCH("A &amp; G ID", 'E4 TB Allocation Details'!$A$18:$L$18, 0),FALSE), 'E2 Allocators'!$B$15:$W$358, MATCH('O5 Details by Class &amp; Accounts'!CJ$18, 'E2 Allocators'!$B$15:$W$15, 0),FALSE)*$E42), 0, VLOOKUP(VLOOKUP($A42, 'E4 TB Allocation Details'!$A$18:$L$214, MATCH("A &amp; G ID", 'E4 TB Allocation Details'!$A$18:$L$18, 0),FALSE), 'E2 Allocators'!$B$15:$W$358, MATCH('O5 Details by Class &amp; Accounts'!CJ$18, 'E2 Allocators'!$B$15:$W$15, 0),FALSE)*$E42)</f>
        <v>0</v>
      </c>
      <c r="CK42" s="1322">
        <f>IF(ISERROR(VLOOKUP(VLOOKUP($A42, 'E4 TB Allocation Details'!$A$18:$L$214, MATCH("A &amp; G ID", 'E4 TB Allocation Details'!$A$18:$L$18, 0),FALSE), 'E2 Allocators'!$B$15:$W$358, MATCH('O5 Details by Class &amp; Accounts'!CK$18, 'E2 Allocators'!$B$15:$W$15, 0),FALSE)*$E42), 0, VLOOKUP(VLOOKUP($A42, 'E4 TB Allocation Details'!$A$18:$L$214, MATCH("A &amp; G ID", 'E4 TB Allocation Details'!$A$18:$L$18, 0),FALSE), 'E2 Allocators'!$B$15:$W$358, MATCH('O5 Details by Class &amp; Accounts'!CK$18, 'E2 Allocators'!$B$15:$W$15, 0),FALSE)*$E42)</f>
        <v>0</v>
      </c>
      <c r="CL42" s="1322">
        <f>IF(ISERROR(VLOOKUP(VLOOKUP($A42, 'E4 TB Allocation Details'!$A$18:$L$214, MATCH("A &amp; G ID", 'E4 TB Allocation Details'!$A$18:$L$18, 0),FALSE), 'E2 Allocators'!$B$15:$W$358, MATCH('O5 Details by Class &amp; Accounts'!CL$18, 'E2 Allocators'!$B$15:$W$15, 0),FALSE)*$E42), 0, VLOOKUP(VLOOKUP($A42, 'E4 TB Allocation Details'!$A$18:$L$214, MATCH("A &amp; G ID", 'E4 TB Allocation Details'!$A$18:$L$18, 0),FALSE), 'E2 Allocators'!$B$15:$W$358, MATCH('O5 Details by Class &amp; Accounts'!CL$18, 'E2 Allocators'!$B$15:$W$15, 0),FALSE)*$E42)</f>
        <v>0</v>
      </c>
      <c r="CM42" s="1322">
        <f>IF(ISERROR(VLOOKUP(VLOOKUP($A42, 'E4 TB Allocation Details'!$A$18:$L$214, MATCH("A &amp; G ID", 'E4 TB Allocation Details'!$A$18:$L$18, 0),FALSE), 'E2 Allocators'!$B$15:$W$358, MATCH('O5 Details by Class &amp; Accounts'!CM$18, 'E2 Allocators'!$B$15:$W$15, 0),FALSE)*$E42), 0, VLOOKUP(VLOOKUP($A42, 'E4 TB Allocation Details'!$A$18:$L$214, MATCH("A &amp; G ID", 'E4 TB Allocation Details'!$A$18:$L$18, 0),FALSE), 'E2 Allocators'!$B$15:$W$358, MATCH('O5 Details by Class &amp; Accounts'!CM$18, 'E2 Allocators'!$B$15:$W$15, 0),FALSE)*$E42)</f>
        <v>0</v>
      </c>
      <c r="CN42" s="1322">
        <f t="shared" si="5"/>
        <v>0</v>
      </c>
      <c r="CO42" s="1651">
        <f t="shared" si="4"/>
        <v>0</v>
      </c>
      <c r="CQ42" s="1899" t="inlineStr">
        <is>
          <t/>
        </is>
      </c>
    </row>
    <row r="43" spans="1:95" s="64" customFormat="1" ht="12.75" x14ac:dyDescent="0.2">
      <c r="A43" s="1088" t="s">
        <v>826</v>
      </c>
      <c r="B43" s="1089" t="s">
        <v>368</v>
      </c>
      <c r="C43" s="1648">
        <f>IF(ISERROR(VLOOKUP($A43,'I3 TB Data'!$A$19:$H$483,MATCH('O5 Details by Class &amp; Accounts'!$C$18, 'I3 TB Data'!$A$19:$H$19,0),0)), 0, VLOOKUP($A43,'I3 TB Data'!$A$19:$H$483,MATCH('O5 Details by Class &amp; Accounts'!$C$18,'I3 TB Data'!$A$19:$H$19,0),0))</f>
        <v>0</v>
      </c>
      <c r="D43" s="1649">
        <f>'I4 BO ASSETS'!E40</f>
        <v>5001888.9163551359</v>
      </c>
      <c r="E43" s="1648">
        <f t="shared" si="6"/>
        <v>5001888.9163551359</v>
      </c>
      <c r="F43" s="1650">
        <f>IF(ISERROR(VLOOKUP($A43, 'E1 Categorization'!A33:E124, MATCH("Customer Component", 'E1 Categorization'!$A$33:$E$33,0), 0)), 0, IF(VLOOKUP($A43, 'E1 Categorization'!A33:E124, MATCH("Customer Component", 'E1 Categorization'!$A$33:$E$33,0), 0)=0, 'O5 Details by Class &amp; Accounts'!$E43, IF(AND(VLOOKUP($A43, 'E1 Categorization'!A33:E124, MATCH("Customer Component", 'E1 Categorization'!$A$33:$E$33,0), 0) &gt;0, VLOOKUP($A43, 'E1 Categorization'!A33:E124, MATCH("Customer Component", 'E1 Categorization'!$A$33:$E$33,0), 0)&lt;1), 'O5 Details by Class &amp; Accounts'!$E43*(1-VLOOKUP($A43, 'E1 Categorization'!A33:E124, MATCH("Customer Component", 'E1 Categorization'!$A$33:$E$33,0), 0)), 0)))</f>
        <v>2000755.5665420545</v>
      </c>
      <c r="G43" s="1650">
        <f>IF(ISERROR(VLOOKUP($A43, 'E1 Categorization'!A33:E124, MATCH("Customer Component", 'E1 Categorization'!$A$33:$E$33,0), 0)),0, IF(VLOOKUP($A43, 'E1 Categorization'!A33:E124, MATCH("Customer Component", 'E1 Categorization'!$A$33:$E$33,0), 0)=0, 0, IF(AND(VLOOKUP($A43, 'E1 Categorization'!A33:E124, MATCH("Customer Component", 'E1 Categorization'!$A$33:$E$33,0), 0) &gt;0, VLOOKUP($A43, 'E1 Categorization'!A33:E124, MATCH("Customer Component", 'E1 Categorization'!$A$33:$E$33,0), 0)&lt;1), 'O5 Details by Class &amp; Accounts'!$E43*(VLOOKUP($A43, 'E1 Categorization'!A33:E124, MATCH("Customer Component", 'E1 Categorization'!$A$33:$E$33,0), 0)), 'O5 Details by Class &amp; Accounts'!$E43)))</f>
        <v>3001133.3498130813</v>
      </c>
      <c r="H43" s="1322">
        <f t="shared" si="0"/>
        <v>5001888.9163551359</v>
      </c>
      <c r="I43" s="1322">
        <f>IF(ISERROR(VLOOKUP(VLOOKUP($A43, 'E4 TB Allocation Details'!$A$18:$L$214, MATCH("Demand ID", 'E4 TB Allocation Details'!$A$18:$L$18, 0),FALSE), 'E2 Allocators'!$B$15:$W$358, MATCH('O5 Details by Class &amp; Accounts'!I$18, 'E2 Allocators'!$B$15:$W$15, 0),FALSE)*$F43), 0, VLOOKUP(VLOOKUP($A43, 'E4 TB Allocation Details'!$A$18:$L$214, MATCH("Demand ID", 'E4 TB Allocation Details'!$A$18:$L$18, 0),FALSE), 'E2 Allocators'!$B$15:$W$358, MATCH('O5 Details by Class &amp; Accounts'!I$18, 'E2 Allocators'!$B$15:$W$15, 0),FALSE)*$F43)</f>
        <v>502459.24964961602</v>
      </c>
      <c r="J43" s="1322">
        <f>IF(ISERROR(VLOOKUP(VLOOKUP($A43, 'E4 TB Allocation Details'!$A$18:$L$214, MATCH("Demand ID", 'E4 TB Allocation Details'!$A$18:$L$18, 0),FALSE), 'E2 Allocators'!$B$15:$W$358, MATCH('O5 Details by Class &amp; Accounts'!J$18, 'E2 Allocators'!$B$15:$W$15, 0),FALSE)*$F43), 0, VLOOKUP(VLOOKUP($A43, 'E4 TB Allocation Details'!$A$18:$L$214, MATCH("Demand ID", 'E4 TB Allocation Details'!$A$18:$L$18, 0),FALSE), 'E2 Allocators'!$B$15:$W$358, MATCH('O5 Details by Class &amp; Accounts'!J$18, 'E2 Allocators'!$B$15:$W$15, 0),FALSE)*$F43)</f>
        <v>574171.69746306632</v>
      </c>
      <c r="K43" s="1322">
        <f>IF(ISERROR(VLOOKUP(VLOOKUP($A43, 'E4 TB Allocation Details'!$A$18:$L$214, MATCH("Demand ID", 'E4 TB Allocation Details'!$A$18:$L$18, 0),FALSE), 'E2 Allocators'!$B$15:$W$358, MATCH('O5 Details by Class &amp; Accounts'!K$18, 'E2 Allocators'!$B$15:$W$15, 0),FALSE)*$F43), 0, VLOOKUP(VLOOKUP($A43, 'E4 TB Allocation Details'!$A$18:$L$214, MATCH("Demand ID", 'E4 TB Allocation Details'!$A$18:$L$18, 0),FALSE), 'E2 Allocators'!$B$15:$W$358, MATCH('O5 Details by Class &amp; Accounts'!K$18, 'E2 Allocators'!$B$15:$W$15, 0),FALSE)*$F43)</f>
        <v>640060.27523200796</v>
      </c>
      <c r="L43" s="1322">
        <f>IF(ISERROR(VLOOKUP(VLOOKUP($A43, 'E4 TB Allocation Details'!$A$18:$L$214, MATCH("Demand ID", 'E4 TB Allocation Details'!$A$18:$L$18, 0),FALSE), 'E2 Allocators'!$B$15:$W$358, MATCH('O5 Details by Class &amp; Accounts'!L$18, 'E2 Allocators'!$B$15:$W$15, 0),FALSE)*$F43), 0, VLOOKUP(VLOOKUP($A43, 'E4 TB Allocation Details'!$A$18:$L$214, MATCH("Demand ID", 'E4 TB Allocation Details'!$A$18:$L$18, 0),FALSE), 'E2 Allocators'!$B$15:$W$358, MATCH('O5 Details by Class &amp; Accounts'!L$18, 'E2 Allocators'!$B$15:$W$15, 0),FALSE)*$F43)</f>
        <v>0</v>
      </c>
      <c r="M43" s="1322">
        <f>IF(ISERROR(VLOOKUP(VLOOKUP($A43, 'E4 TB Allocation Details'!$A$18:$L$214, MATCH("Demand ID", 'E4 TB Allocation Details'!$A$18:$L$18, 0),FALSE), 'E2 Allocators'!$B$15:$W$358, MATCH('O5 Details by Class &amp; Accounts'!M$18, 'E2 Allocators'!$B$15:$W$15, 0),FALSE)*$F43), 0, VLOOKUP(VLOOKUP($A43, 'E4 TB Allocation Details'!$A$18:$L$214, MATCH("Demand ID", 'E4 TB Allocation Details'!$A$18:$L$18, 0),FALSE), 'E2 Allocators'!$B$15:$W$358, MATCH('O5 Details by Class &amp; Accounts'!M$18, 'E2 Allocators'!$B$15:$W$15, 0),FALSE)*$F43)</f>
        <v>0</v>
      </c>
      <c r="N43" s="1322">
        <f>IF(ISERROR(VLOOKUP(VLOOKUP($A43, 'E4 TB Allocation Details'!$A$18:$L$214, MATCH("Demand ID", 'E4 TB Allocation Details'!$A$18:$L$18, 0),FALSE), 'E2 Allocators'!$B$15:$W$358, MATCH('O5 Details by Class &amp; Accounts'!N$18, 'E2 Allocators'!$B$15:$W$15, 0),FALSE)*$F43), 0, VLOOKUP(VLOOKUP($A43, 'E4 TB Allocation Details'!$A$18:$L$214, MATCH("Demand ID", 'E4 TB Allocation Details'!$A$18:$L$18, 0),FALSE), 'E2 Allocators'!$B$15:$W$358, MATCH('O5 Details by Class &amp; Accounts'!N$18, 'E2 Allocators'!$B$15:$W$15, 0),FALSE)*$F43)</f>
        <v>276279.40701634024</v>
      </c>
      <c r="O43" s="1322">
        <f>IF(ISERROR(VLOOKUP(VLOOKUP($A43, 'E4 TB Allocation Details'!$A$18:$L$214, MATCH("Demand ID", 'E4 TB Allocation Details'!$A$18:$L$18, 0),FALSE), 'E2 Allocators'!$B$15:$W$358, MATCH('O5 Details by Class &amp; Accounts'!O$18, 'E2 Allocators'!$B$15:$W$15, 0),FALSE)*$F43), 0, VLOOKUP(VLOOKUP($A43, 'E4 TB Allocation Details'!$A$18:$L$214, MATCH("Demand ID", 'E4 TB Allocation Details'!$A$18:$L$18, 0),FALSE), 'E2 Allocators'!$B$15:$W$358, MATCH('O5 Details by Class &amp; Accounts'!O$18, 'E2 Allocators'!$B$15:$W$15, 0),FALSE)*$F43)</f>
        <v>6905.4204625239017</v>
      </c>
      <c r="P43" s="1322">
        <f>IF(ISERROR(VLOOKUP(VLOOKUP($A43, 'E4 TB Allocation Details'!$A$18:$L$214, MATCH("Demand ID", 'E4 TB Allocation Details'!$A$18:$L$18, 0),FALSE), 'E2 Allocators'!$B$15:$W$358, MATCH('O5 Details by Class &amp; Accounts'!P$18, 'E2 Allocators'!$B$15:$W$15, 0),FALSE)*$F43), 0, VLOOKUP(VLOOKUP($A43, 'E4 TB Allocation Details'!$A$18:$L$214, MATCH("Demand ID", 'E4 TB Allocation Details'!$A$18:$L$18, 0),FALSE), 'E2 Allocators'!$B$15:$W$358, MATCH('O5 Details by Class &amp; Accounts'!P$18, 'E2 Allocators'!$B$15:$W$15, 0),FALSE)*$F43)</f>
        <v>0</v>
      </c>
      <c r="Q43" s="1322">
        <f>IF(ISERROR(VLOOKUP(VLOOKUP($A43, 'E4 TB Allocation Details'!$A$18:$L$214, MATCH("Demand ID", 'E4 TB Allocation Details'!$A$18:$L$18, 0),FALSE), 'E2 Allocators'!$B$15:$W$358, MATCH('O5 Details by Class &amp; Accounts'!Q$18, 'E2 Allocators'!$B$15:$W$15, 0),FALSE)*$F43), 0, VLOOKUP(VLOOKUP($A43, 'E4 TB Allocation Details'!$A$18:$L$214, MATCH("Demand ID", 'E4 TB Allocation Details'!$A$18:$L$18, 0),FALSE), 'E2 Allocators'!$B$15:$W$358, MATCH('O5 Details by Class &amp; Accounts'!Q$18, 'E2 Allocators'!$B$15:$W$15, 0),FALSE)*$F43)</f>
        <v>879.51671849985132</v>
      </c>
      <c r="R43" s="1322">
        <f>IF(ISERROR(VLOOKUP(VLOOKUP($A43, 'E4 TB Allocation Details'!$A$18:$L$214, MATCH("Demand ID", 'E4 TB Allocation Details'!$A$18:$L$18, 0),FALSE), 'E2 Allocators'!$B$15:$W$358, MATCH('O5 Details by Class &amp; Accounts'!R$18, 'E2 Allocators'!$B$15:$W$15, 0),FALSE)*$F43), 0, VLOOKUP(VLOOKUP($A43, 'E4 TB Allocation Details'!$A$18:$L$214, MATCH("Demand ID", 'E4 TB Allocation Details'!$A$18:$L$18, 0),FALSE), 'E2 Allocators'!$B$15:$W$358, MATCH('O5 Details by Class &amp; Accounts'!R$18, 'E2 Allocators'!$B$15:$W$15, 0),FALSE)*$F43)</f>
        <v>0</v>
      </c>
      <c r="S43" s="1322">
        <f>IF(ISERROR(VLOOKUP(VLOOKUP($A43, 'E4 TB Allocation Details'!$A$18:$L$214, MATCH("Demand ID", 'E4 TB Allocation Details'!$A$18:$L$18, 0),FALSE), 'E2 Allocators'!$B$15:$W$358, MATCH('O5 Details by Class &amp; Accounts'!S$18, 'E2 Allocators'!$B$15:$W$15, 0),FALSE)*$F43), 0, VLOOKUP(VLOOKUP($A43, 'E4 TB Allocation Details'!$A$18:$L$214, MATCH("Demand ID", 'E4 TB Allocation Details'!$A$18:$L$18, 0),FALSE), 'E2 Allocators'!$B$15:$W$358, MATCH('O5 Details by Class &amp; Accounts'!S$18, 'E2 Allocators'!$B$15:$W$15, 0),FALSE)*$F43)</f>
        <v>0</v>
      </c>
      <c r="T43" s="1322">
        <f>IF(ISERROR(VLOOKUP(VLOOKUP($A43, 'E4 TB Allocation Details'!$A$18:$L$214, MATCH("Demand ID", 'E4 TB Allocation Details'!$A$18:$L$18, 0),FALSE), 'E2 Allocators'!$B$15:$W$358, MATCH('O5 Details by Class &amp; Accounts'!T$18, 'E2 Allocators'!$B$15:$W$15, 0),FALSE)*$F43), 0, VLOOKUP(VLOOKUP($A43, 'E4 TB Allocation Details'!$A$18:$L$214, MATCH("Demand ID", 'E4 TB Allocation Details'!$A$18:$L$18, 0),FALSE), 'E2 Allocators'!$B$15:$W$358, MATCH('O5 Details by Class &amp; Accounts'!T$18, 'E2 Allocators'!$B$15:$W$15, 0),FALSE)*$F43)</f>
        <v>0</v>
      </c>
      <c r="U43" s="1322">
        <f>IF(ISERROR(VLOOKUP(VLOOKUP($A43, 'E4 TB Allocation Details'!$A$18:$L$214, MATCH("Demand ID", 'E4 TB Allocation Details'!$A$18:$L$18, 0),FALSE), 'E2 Allocators'!$B$15:$W$358, MATCH('O5 Details by Class &amp; Accounts'!U$18, 'E2 Allocators'!$B$15:$W$15, 0),FALSE)*$F43), 0, VLOOKUP(VLOOKUP($A43, 'E4 TB Allocation Details'!$A$18:$L$214, MATCH("Demand ID", 'E4 TB Allocation Details'!$A$18:$L$18, 0),FALSE), 'E2 Allocators'!$B$15:$W$358, MATCH('O5 Details by Class &amp; Accounts'!U$18, 'E2 Allocators'!$B$15:$W$15, 0),FALSE)*$F43)</f>
        <v>0</v>
      </c>
      <c r="V43" s="1322">
        <f>IF(ISERROR(VLOOKUP(VLOOKUP($A43, 'E4 TB Allocation Details'!$A$18:$L$214, MATCH("Demand ID", 'E4 TB Allocation Details'!$A$18:$L$18, 0),FALSE), 'E2 Allocators'!$B$15:$W$358, MATCH('O5 Details by Class &amp; Accounts'!V$18, 'E2 Allocators'!$B$15:$W$15, 0),FALSE)*$F43), 0, VLOOKUP(VLOOKUP($A43, 'E4 TB Allocation Details'!$A$18:$L$214, MATCH("Demand ID", 'E4 TB Allocation Details'!$A$18:$L$18, 0),FALSE), 'E2 Allocators'!$B$15:$W$358, MATCH('O5 Details by Class &amp; Accounts'!V$18, 'E2 Allocators'!$B$15:$W$15, 0),FALSE)*$F43)</f>
        <v>0</v>
      </c>
      <c r="W43" s="1322">
        <f>IF(ISERROR(VLOOKUP(VLOOKUP($A43, 'E4 TB Allocation Details'!$A$18:$L$214, MATCH("Demand ID", 'E4 TB Allocation Details'!$A$18:$L$18, 0),FALSE), 'E2 Allocators'!$B$15:$W$358, MATCH('O5 Details by Class &amp; Accounts'!W$18, 'E2 Allocators'!$B$15:$W$15, 0),FALSE)*$F43), 0, VLOOKUP(VLOOKUP($A43, 'E4 TB Allocation Details'!$A$18:$L$214, MATCH("Demand ID", 'E4 TB Allocation Details'!$A$18:$L$18, 0),FALSE), 'E2 Allocators'!$B$15:$W$358, MATCH('O5 Details by Class &amp; Accounts'!W$18, 'E2 Allocators'!$B$15:$W$15, 0),FALSE)*$F43)</f>
        <v>0</v>
      </c>
      <c r="X43" s="1322">
        <f>IF(ISERROR(VLOOKUP(VLOOKUP($A43, 'E4 TB Allocation Details'!$A$18:$L$214, MATCH("Demand ID", 'E4 TB Allocation Details'!$A$18:$L$18, 0),FALSE), 'E2 Allocators'!$B$15:$W$358, MATCH('O5 Details by Class &amp; Accounts'!X$18, 'E2 Allocators'!$B$15:$W$15, 0),FALSE)*$F43), 0, VLOOKUP(VLOOKUP($A43, 'E4 TB Allocation Details'!$A$18:$L$214, MATCH("Demand ID", 'E4 TB Allocation Details'!$A$18:$L$18, 0),FALSE), 'E2 Allocators'!$B$15:$W$358, MATCH('O5 Details by Class &amp; Accounts'!X$18, 'E2 Allocators'!$B$15:$W$15, 0),FALSE)*$F43)</f>
        <v>0</v>
      </c>
      <c r="Y43" s="1322">
        <f>IF(ISERROR(VLOOKUP(VLOOKUP($A43, 'E4 TB Allocation Details'!$A$18:$L$214, MATCH("Demand ID", 'E4 TB Allocation Details'!$A$18:$L$18, 0),FALSE), 'E2 Allocators'!$B$15:$W$358, MATCH('O5 Details by Class &amp; Accounts'!Y$18, 'E2 Allocators'!$B$15:$W$15, 0),FALSE)*$F43), 0, VLOOKUP(VLOOKUP($A43, 'E4 TB Allocation Details'!$A$18:$L$214, MATCH("Demand ID", 'E4 TB Allocation Details'!$A$18:$L$18, 0),FALSE), 'E2 Allocators'!$B$15:$W$358, MATCH('O5 Details by Class &amp; Accounts'!Y$18, 'E2 Allocators'!$B$15:$W$15, 0),FALSE)*$F43)</f>
        <v>0</v>
      </c>
      <c r="Z43" s="1322">
        <f>IF(ISERROR(VLOOKUP(VLOOKUP($A43, 'E4 TB Allocation Details'!$A$18:$L$214, MATCH("Demand ID", 'E4 TB Allocation Details'!$A$18:$L$18, 0),FALSE), 'E2 Allocators'!$B$15:$W$358, MATCH('O5 Details by Class &amp; Accounts'!Z$18, 'E2 Allocators'!$B$15:$W$15, 0),FALSE)*$F43), 0, VLOOKUP(VLOOKUP($A43, 'E4 TB Allocation Details'!$A$18:$L$214, MATCH("Demand ID", 'E4 TB Allocation Details'!$A$18:$L$18, 0),FALSE), 'E2 Allocators'!$B$15:$W$358, MATCH('O5 Details by Class &amp; Accounts'!Z$18, 'E2 Allocators'!$B$15:$W$15, 0),FALSE)*$F43)</f>
        <v>0</v>
      </c>
      <c r="AA43" s="1322">
        <f>IF(ISERROR(VLOOKUP(VLOOKUP($A43, 'E4 TB Allocation Details'!$A$18:$L$214, MATCH("Demand ID", 'E4 TB Allocation Details'!$A$18:$L$18, 0),FALSE), 'E2 Allocators'!$B$15:$W$358, MATCH('O5 Details by Class &amp; Accounts'!AA$18, 'E2 Allocators'!$B$15:$W$15, 0),FALSE)*$F43), 0, VLOOKUP(VLOOKUP($A43, 'E4 TB Allocation Details'!$A$18:$L$214, MATCH("Demand ID", 'E4 TB Allocation Details'!$A$18:$L$18, 0),FALSE), 'E2 Allocators'!$B$15:$W$358, MATCH('O5 Details by Class &amp; Accounts'!AA$18, 'E2 Allocators'!$B$15:$W$15, 0),FALSE)*$F43)</f>
        <v>0</v>
      </c>
      <c r="AB43" s="1322">
        <f>IF(ISERROR(VLOOKUP(VLOOKUP($A43, 'E4 TB Allocation Details'!$A$18:$L$214, MATCH("Demand ID", 'E4 TB Allocation Details'!$A$18:$L$18, 0),FALSE), 'E2 Allocators'!$B$15:$W$358, MATCH('O5 Details by Class &amp; Accounts'!AB$18, 'E2 Allocators'!$B$15:$W$15, 0),FALSE)*$F43), 0, VLOOKUP(VLOOKUP($A43, 'E4 TB Allocation Details'!$A$18:$L$214, MATCH("Demand ID", 'E4 TB Allocation Details'!$A$18:$L$18, 0),FALSE), 'E2 Allocators'!$B$15:$W$358, MATCH('O5 Details by Class &amp; Accounts'!AB$18, 'E2 Allocators'!$B$15:$W$15, 0),FALSE)*$F43)</f>
        <v>0</v>
      </c>
      <c r="AC43" s="1322">
        <f t="shared" si="1"/>
        <v>2000755.5665420541</v>
      </c>
      <c r="AD43" s="1322">
        <f>IF(ISERROR(VLOOKUP(VLOOKUP($A43, 'E4 TB Allocation Details'!$A$18:$L$214, MATCH("Customer ID", 'E4 TB Allocation Details'!$A$18:$L$18, 0),FALSE), 'E2 Allocators'!$B$15:$W$358, MATCH('O5 Details by Class &amp; Accounts'!AD$18, 'E2 Allocators'!$B$15:$W$15, 0),FALSE)*$G43), 0, VLOOKUP(VLOOKUP($A43, 'E4 TB Allocation Details'!$A$18:$L$214, MATCH("Customer ID", 'E4 TB Allocation Details'!$A$18:$L$18, 0),FALSE), 'E2 Allocators'!$B$15:$W$358, MATCH('O5 Details by Class &amp; Accounts'!AD$18, 'E2 Allocators'!$B$15:$W$15, 0),FALSE)*$G43)</f>
        <v>2505751.7045051949</v>
      </c>
      <c r="AE43" s="1322">
        <f>IF(ISERROR(VLOOKUP(VLOOKUP($A43, 'E4 TB Allocation Details'!$A$18:$L$214, MATCH("Customer ID", 'E4 TB Allocation Details'!$A$18:$L$18, 0),FALSE), 'E2 Allocators'!$B$15:$W$358, MATCH('O5 Details by Class &amp; Accounts'!AE$18, 'E2 Allocators'!$B$15:$W$15, 0),FALSE)*$G43), 0, VLOOKUP(VLOOKUP($A43, 'E4 TB Allocation Details'!$A$18:$L$214, MATCH("Customer ID", 'E4 TB Allocation Details'!$A$18:$L$18, 0),FALSE), 'E2 Allocators'!$B$15:$W$358, MATCH('O5 Details by Class &amp; Accounts'!AE$18, 'E2 Allocators'!$B$15:$W$15, 0),FALSE)*$G43)</f>
        <v>412380.87512875738</v>
      </c>
      <c r="AF43" s="1322">
        <f>IF(ISERROR(VLOOKUP(VLOOKUP($A43, 'E4 TB Allocation Details'!$A$18:$L$214, MATCH("Customer ID", 'E4 TB Allocation Details'!$A$18:$L$18, 0),FALSE), 'E2 Allocators'!$B$15:$W$358, MATCH('O5 Details by Class &amp; Accounts'!AF$18, 'E2 Allocators'!$B$15:$W$15, 0),FALSE)*$G43), 0, VLOOKUP(VLOOKUP($A43, 'E4 TB Allocation Details'!$A$18:$L$214, MATCH("Customer ID", 'E4 TB Allocation Details'!$A$18:$L$18, 0),FALSE), 'E2 Allocators'!$B$15:$W$358, MATCH('O5 Details by Class &amp; Accounts'!AF$18, 'E2 Allocators'!$B$15:$W$15, 0),FALSE)*$G43)</f>
        <v>40264.766192696065</v>
      </c>
      <c r="AG43" s="1322">
        <f>IF(ISERROR(VLOOKUP(VLOOKUP($A43, 'E4 TB Allocation Details'!$A$18:$L$214, MATCH("Customer ID", 'E4 TB Allocation Details'!$A$18:$L$18, 0),FALSE), 'E2 Allocators'!$B$15:$W$358, MATCH('O5 Details by Class &amp; Accounts'!AG$18, 'E2 Allocators'!$B$15:$W$15, 0),FALSE)*$G43), 0, VLOOKUP(VLOOKUP($A43, 'E4 TB Allocation Details'!$A$18:$L$214, MATCH("Customer ID", 'E4 TB Allocation Details'!$A$18:$L$18, 0),FALSE), 'E2 Allocators'!$B$15:$W$358, MATCH('O5 Details by Class &amp; Accounts'!AG$18, 'E2 Allocators'!$B$15:$W$15, 0),FALSE)*$G43)</f>
        <v>0</v>
      </c>
      <c r="AH43" s="1322">
        <f>IF(ISERROR(VLOOKUP(VLOOKUP($A43, 'E4 TB Allocation Details'!$A$18:$L$214, MATCH("Customer ID", 'E4 TB Allocation Details'!$A$18:$L$18, 0),FALSE), 'E2 Allocators'!$B$15:$W$358, MATCH('O5 Details by Class &amp; Accounts'!AH$18, 'E2 Allocators'!$B$15:$W$15, 0),FALSE)*$G43), 0, VLOOKUP(VLOOKUP($A43, 'E4 TB Allocation Details'!$A$18:$L$214, MATCH("Customer ID", 'E4 TB Allocation Details'!$A$18:$L$18, 0),FALSE), 'E2 Allocators'!$B$15:$W$358, MATCH('O5 Details by Class &amp; Accounts'!AH$18, 'E2 Allocators'!$B$15:$W$15, 0),FALSE)*$G43)</f>
        <v>0</v>
      </c>
      <c r="AI43" s="1322">
        <f>IF(ISERROR(VLOOKUP(VLOOKUP($A43, 'E4 TB Allocation Details'!$A$18:$L$214, MATCH("Customer ID", 'E4 TB Allocation Details'!$A$18:$L$18, 0),FALSE), 'E2 Allocators'!$B$15:$W$358, MATCH('O5 Details by Class &amp; Accounts'!AI$18, 'E2 Allocators'!$B$15:$W$15, 0),FALSE)*$G43), 0, VLOOKUP(VLOOKUP($A43, 'E4 TB Allocation Details'!$A$18:$L$214, MATCH("Customer ID", 'E4 TB Allocation Details'!$A$18:$L$18, 0),FALSE), 'E2 Allocators'!$B$15:$W$358, MATCH('O5 Details by Class &amp; Accounts'!AI$18, 'E2 Allocators'!$B$15:$W$15, 0),FALSE)*$G43)</f>
        <v>307.36462742516079</v>
      </c>
      <c r="AJ43" s="1322">
        <f>IF(ISERROR(VLOOKUP(VLOOKUP($A43, 'E4 TB Allocation Details'!$A$18:$L$214, MATCH("Customer ID", 'E4 TB Allocation Details'!$A$18:$L$18, 0),FALSE), 'E2 Allocators'!$B$15:$W$358, MATCH('O5 Details by Class &amp; Accounts'!AJ$18, 'E2 Allocators'!$B$15:$W$15, 0),FALSE)*$G43), 0, VLOOKUP(VLOOKUP($A43, 'E4 TB Allocation Details'!$A$18:$L$214, MATCH("Customer ID", 'E4 TB Allocation Details'!$A$18:$L$18, 0),FALSE), 'E2 Allocators'!$B$15:$W$358, MATCH('O5 Details by Class &amp; Accounts'!AJ$18, 'E2 Allocators'!$B$15:$W$15, 0),FALSE)*$G43)</f>
        <v>34437.159045953573</v>
      </c>
      <c r="AK43" s="1322">
        <f>IF(ISERROR(VLOOKUP(VLOOKUP($A43, 'E4 TB Allocation Details'!$A$18:$L$214, MATCH("Customer ID", 'E4 TB Allocation Details'!$A$18:$L$18, 0),FALSE), 'E2 Allocators'!$B$15:$W$358, MATCH('O5 Details by Class &amp; Accounts'!AK$18, 'E2 Allocators'!$B$15:$W$15, 0),FALSE)*$G43), 0, VLOOKUP(VLOOKUP($A43, 'E4 TB Allocation Details'!$A$18:$L$214, MATCH("Customer ID", 'E4 TB Allocation Details'!$A$18:$L$18, 0),FALSE), 'E2 Allocators'!$B$15:$W$358, MATCH('O5 Details by Class &amp; Accounts'!AK$18, 'E2 Allocators'!$B$15:$W$15, 0),FALSE)*$G43)</f>
        <v>0</v>
      </c>
      <c r="AL43" s="1322">
        <f>IF(ISERROR(VLOOKUP(VLOOKUP($A43, 'E4 TB Allocation Details'!$A$18:$L$214, MATCH("Customer ID", 'E4 TB Allocation Details'!$A$18:$L$18, 0),FALSE), 'E2 Allocators'!$B$15:$W$358, MATCH('O5 Details by Class &amp; Accounts'!AL$18, 'E2 Allocators'!$B$15:$W$15, 0),FALSE)*$G43), 0, VLOOKUP(VLOOKUP($A43, 'E4 TB Allocation Details'!$A$18:$L$214, MATCH("Customer ID", 'E4 TB Allocation Details'!$A$18:$L$18, 0),FALSE), 'E2 Allocators'!$B$15:$W$358, MATCH('O5 Details by Class &amp; Accounts'!AL$18, 'E2 Allocators'!$B$15:$W$15, 0),FALSE)*$G43)</f>
        <v>7991.4803130541804</v>
      </c>
      <c r="AM43" s="1322">
        <f>IF(ISERROR(VLOOKUP(VLOOKUP($A43, 'E4 TB Allocation Details'!$A$18:$L$214, MATCH("Customer ID", 'E4 TB Allocation Details'!$A$18:$L$18, 0),FALSE), 'E2 Allocators'!$B$15:$W$358, MATCH('O5 Details by Class &amp; Accounts'!AM$18, 'E2 Allocators'!$B$15:$W$15, 0),FALSE)*$G43), 0, VLOOKUP(VLOOKUP($A43, 'E4 TB Allocation Details'!$A$18:$L$214, MATCH("Customer ID", 'E4 TB Allocation Details'!$A$18:$L$18, 0),FALSE), 'E2 Allocators'!$B$15:$W$358, MATCH('O5 Details by Class &amp; Accounts'!AM$18, 'E2 Allocators'!$B$15:$W$15, 0),FALSE)*$G43)</f>
        <v>0</v>
      </c>
      <c r="AN43" s="1322">
        <f>IF(ISERROR(VLOOKUP(VLOOKUP($A43, 'E4 TB Allocation Details'!$A$18:$L$214, MATCH("Customer ID", 'E4 TB Allocation Details'!$A$18:$L$18, 0),FALSE), 'E2 Allocators'!$B$15:$W$358, MATCH('O5 Details by Class &amp; Accounts'!AN$18, 'E2 Allocators'!$B$15:$W$15, 0),FALSE)*$G43), 0, VLOOKUP(VLOOKUP($A43, 'E4 TB Allocation Details'!$A$18:$L$214, MATCH("Customer ID", 'E4 TB Allocation Details'!$A$18:$L$18, 0),FALSE), 'E2 Allocators'!$B$15:$W$358, MATCH('O5 Details by Class &amp; Accounts'!AN$18, 'E2 Allocators'!$B$15:$W$15, 0),FALSE)*$G43)</f>
        <v>0</v>
      </c>
      <c r="AO43" s="1322">
        <f>IF(ISERROR(VLOOKUP(VLOOKUP($A43, 'E4 TB Allocation Details'!$A$18:$L$214, MATCH("Customer ID", 'E4 TB Allocation Details'!$A$18:$L$18, 0),FALSE), 'E2 Allocators'!$B$15:$W$358, MATCH('O5 Details by Class &amp; Accounts'!AO$18, 'E2 Allocators'!$B$15:$W$15, 0),FALSE)*$G43), 0, VLOOKUP(VLOOKUP($A43, 'E4 TB Allocation Details'!$A$18:$L$214, MATCH("Customer ID", 'E4 TB Allocation Details'!$A$18:$L$18, 0),FALSE), 'E2 Allocators'!$B$15:$W$358, MATCH('O5 Details by Class &amp; Accounts'!AO$18, 'E2 Allocators'!$B$15:$W$15, 0),FALSE)*$G43)</f>
        <v>0</v>
      </c>
      <c r="AP43" s="1322">
        <f>IF(ISERROR(VLOOKUP(VLOOKUP($A43, 'E4 TB Allocation Details'!$A$18:$L$214, MATCH("Customer ID", 'E4 TB Allocation Details'!$A$18:$L$18, 0),FALSE), 'E2 Allocators'!$B$15:$W$358, MATCH('O5 Details by Class &amp; Accounts'!AP$18, 'E2 Allocators'!$B$15:$W$15, 0),FALSE)*$G43), 0, VLOOKUP(VLOOKUP($A43, 'E4 TB Allocation Details'!$A$18:$L$214, MATCH("Customer ID", 'E4 TB Allocation Details'!$A$18:$L$18, 0),FALSE), 'E2 Allocators'!$B$15:$W$358, MATCH('O5 Details by Class &amp; Accounts'!AP$18, 'E2 Allocators'!$B$15:$W$15, 0),FALSE)*$G43)</f>
        <v>0</v>
      </c>
      <c r="AQ43" s="1322">
        <f>IF(ISERROR(VLOOKUP(VLOOKUP($A43, 'E4 TB Allocation Details'!$A$18:$L$214, MATCH("Customer ID", 'E4 TB Allocation Details'!$A$18:$L$18, 0),FALSE), 'E2 Allocators'!$B$15:$W$358, MATCH('O5 Details by Class &amp; Accounts'!AQ$18, 'E2 Allocators'!$B$15:$W$15, 0),FALSE)*$G43), 0, VLOOKUP(VLOOKUP($A43, 'E4 TB Allocation Details'!$A$18:$L$214, MATCH("Customer ID", 'E4 TB Allocation Details'!$A$18:$L$18, 0),FALSE), 'E2 Allocators'!$B$15:$W$358, MATCH('O5 Details by Class &amp; Accounts'!AQ$18, 'E2 Allocators'!$B$15:$W$15, 0),FALSE)*$G43)</f>
        <v>0</v>
      </c>
      <c r="AR43" s="1322">
        <f>IF(ISERROR(VLOOKUP(VLOOKUP($A43, 'E4 TB Allocation Details'!$A$18:$L$214, MATCH("Customer ID", 'E4 TB Allocation Details'!$A$18:$L$18, 0),FALSE), 'E2 Allocators'!$B$15:$W$358, MATCH('O5 Details by Class &amp; Accounts'!AR$18, 'E2 Allocators'!$B$15:$W$15, 0),FALSE)*$G43), 0, VLOOKUP(VLOOKUP($A43, 'E4 TB Allocation Details'!$A$18:$L$214, MATCH("Customer ID", 'E4 TB Allocation Details'!$A$18:$L$18, 0),FALSE), 'E2 Allocators'!$B$15:$W$358, MATCH('O5 Details by Class &amp; Accounts'!AR$18, 'E2 Allocators'!$B$15:$W$15, 0),FALSE)*$G43)</f>
        <v>0</v>
      </c>
      <c r="AS43" s="1322">
        <f>IF(ISERROR(VLOOKUP(VLOOKUP($A43, 'E4 TB Allocation Details'!$A$18:$L$214, MATCH("Customer ID", 'E4 TB Allocation Details'!$A$18:$L$18, 0),FALSE), 'E2 Allocators'!$B$15:$W$358, MATCH('O5 Details by Class &amp; Accounts'!AS$18, 'E2 Allocators'!$B$15:$W$15, 0),FALSE)*$G43), 0, VLOOKUP(VLOOKUP($A43, 'E4 TB Allocation Details'!$A$18:$L$214, MATCH("Customer ID", 'E4 TB Allocation Details'!$A$18:$L$18, 0),FALSE), 'E2 Allocators'!$B$15:$W$358, MATCH('O5 Details by Class &amp; Accounts'!AS$18, 'E2 Allocators'!$B$15:$W$15, 0),FALSE)*$G43)</f>
        <v>0</v>
      </c>
      <c r="AT43" s="1322">
        <f>IF(ISERROR(VLOOKUP(VLOOKUP($A43, 'E4 TB Allocation Details'!$A$18:$L$214, MATCH("Customer ID", 'E4 TB Allocation Details'!$A$18:$L$18, 0),FALSE), 'E2 Allocators'!$B$15:$W$358, MATCH('O5 Details by Class &amp; Accounts'!AT$18, 'E2 Allocators'!$B$15:$W$15, 0),FALSE)*$G43), 0, VLOOKUP(VLOOKUP($A43, 'E4 TB Allocation Details'!$A$18:$L$214, MATCH("Customer ID", 'E4 TB Allocation Details'!$A$18:$L$18, 0),FALSE), 'E2 Allocators'!$B$15:$W$358, MATCH('O5 Details by Class &amp; Accounts'!AT$18, 'E2 Allocators'!$B$15:$W$15, 0),FALSE)*$G43)</f>
        <v>0</v>
      </c>
      <c r="AU43" s="1322">
        <f>IF(ISERROR(VLOOKUP(VLOOKUP($A43, 'E4 TB Allocation Details'!$A$18:$L$214, MATCH("Customer ID", 'E4 TB Allocation Details'!$A$18:$L$18, 0),FALSE), 'E2 Allocators'!$B$15:$W$358, MATCH('O5 Details by Class &amp; Accounts'!AU$18, 'E2 Allocators'!$B$15:$W$15, 0),FALSE)*$G43), 0, VLOOKUP(VLOOKUP($A43, 'E4 TB Allocation Details'!$A$18:$L$214, MATCH("Customer ID", 'E4 TB Allocation Details'!$A$18:$L$18, 0),FALSE), 'E2 Allocators'!$B$15:$W$358, MATCH('O5 Details by Class &amp; Accounts'!AU$18, 'E2 Allocators'!$B$15:$W$15, 0),FALSE)*$G43)</f>
        <v>0</v>
      </c>
      <c r="AV43" s="1322">
        <f>IF(ISERROR(VLOOKUP(VLOOKUP($A43, 'E4 TB Allocation Details'!$A$18:$L$214, MATCH("Customer ID", 'E4 TB Allocation Details'!$A$18:$L$18, 0),FALSE), 'E2 Allocators'!$B$15:$W$358, MATCH('O5 Details by Class &amp; Accounts'!AV$18, 'E2 Allocators'!$B$15:$W$15, 0),FALSE)*$G43), 0, VLOOKUP(VLOOKUP($A43, 'E4 TB Allocation Details'!$A$18:$L$214, MATCH("Customer ID", 'E4 TB Allocation Details'!$A$18:$L$18, 0),FALSE), 'E2 Allocators'!$B$15:$W$358, MATCH('O5 Details by Class &amp; Accounts'!AV$18, 'E2 Allocators'!$B$15:$W$15, 0),FALSE)*$G43)</f>
        <v>0</v>
      </c>
      <c r="AW43" s="1322">
        <f>IF(ISERROR(VLOOKUP(VLOOKUP($A43, 'E4 TB Allocation Details'!$A$18:$L$214, MATCH("Customer ID", 'E4 TB Allocation Details'!$A$18:$L$18, 0),FALSE), 'E2 Allocators'!$B$15:$W$358, MATCH('O5 Details by Class &amp; Accounts'!AW$18, 'E2 Allocators'!$B$15:$W$15, 0),FALSE)*$G43), 0, VLOOKUP(VLOOKUP($A43, 'E4 TB Allocation Details'!$A$18:$L$214, MATCH("Customer ID", 'E4 TB Allocation Details'!$A$18:$L$18, 0),FALSE), 'E2 Allocators'!$B$15:$W$358, MATCH('O5 Details by Class &amp; Accounts'!AW$18, 'E2 Allocators'!$B$15:$W$15, 0),FALSE)*$G43)</f>
        <v>0</v>
      </c>
      <c r="AX43" s="1322">
        <f t="shared" si="2"/>
        <v>3001133.3498130813</v>
      </c>
      <c r="AY43" s="1322">
        <f>IF(ISERROR(VLOOKUP(VLOOKUP($A43, 'E4 TB Allocation Details'!$A$18:$L$214, MATCH("Misc ID", 'E4 TB Allocation Details'!$A$18:$L$18, 0),FALSE), 'E2 Allocators'!$B$15:$W$358, MATCH('O5 Details by Class &amp; Accounts'!AY$18, 'E2 Allocators'!$B$15:$W$15, 0),FALSE)*$E43), 0, VLOOKUP(VLOOKUP($A43, 'E4 TB Allocation Details'!$A$18:$L$214, MATCH("Misc ID", 'E4 TB Allocation Details'!$A$18:$L$18, 0),FALSE), 'E2 Allocators'!$B$15:$W$358, MATCH('O5 Details by Class &amp; Accounts'!AY$18, 'E2 Allocators'!$B$15:$W$15, 0),FALSE)*$E43)</f>
        <v>0</v>
      </c>
      <c r="AZ43" s="1322">
        <f>IF(ISERROR(VLOOKUP(VLOOKUP($A43, 'E4 TB Allocation Details'!$A$18:$L$214, MATCH("Misc ID", 'E4 TB Allocation Details'!$A$18:$L$18, 0),FALSE), 'E2 Allocators'!$B$15:$W$358, MATCH('O5 Details by Class &amp; Accounts'!AZ$18, 'E2 Allocators'!$B$15:$W$15, 0),FALSE)*$E43), 0, VLOOKUP(VLOOKUP($A43, 'E4 TB Allocation Details'!$A$18:$L$214, MATCH("Misc ID", 'E4 TB Allocation Details'!$A$18:$L$18, 0),FALSE), 'E2 Allocators'!$B$15:$W$358, MATCH('O5 Details by Class &amp; Accounts'!AZ$18, 'E2 Allocators'!$B$15:$W$15, 0),FALSE)*$E43)</f>
        <v>0</v>
      </c>
      <c r="BA43" s="1322">
        <f>IF(ISERROR(VLOOKUP(VLOOKUP($A43, 'E4 TB Allocation Details'!$A$18:$L$214, MATCH("Misc ID", 'E4 TB Allocation Details'!$A$18:$L$18, 0),FALSE), 'E2 Allocators'!$B$15:$W$358, MATCH('O5 Details by Class &amp; Accounts'!BA$18, 'E2 Allocators'!$B$15:$W$15, 0),FALSE)*$E43), 0, VLOOKUP(VLOOKUP($A43, 'E4 TB Allocation Details'!$A$18:$L$214, MATCH("Misc ID", 'E4 TB Allocation Details'!$A$18:$L$18, 0),FALSE), 'E2 Allocators'!$B$15:$W$358, MATCH('O5 Details by Class &amp; Accounts'!BA$18, 'E2 Allocators'!$B$15:$W$15, 0),FALSE)*$E43)</f>
        <v>0</v>
      </c>
      <c r="BB43" s="1322">
        <f>IF(ISERROR(VLOOKUP(VLOOKUP($A43, 'E4 TB Allocation Details'!$A$18:$L$214, MATCH("Misc ID", 'E4 TB Allocation Details'!$A$18:$L$18, 0),FALSE), 'E2 Allocators'!$B$15:$W$358, MATCH('O5 Details by Class &amp; Accounts'!BB$18, 'E2 Allocators'!$B$15:$W$15, 0),FALSE)*$E43), 0, VLOOKUP(VLOOKUP($A43, 'E4 TB Allocation Details'!$A$18:$L$214, MATCH("Misc ID", 'E4 TB Allocation Details'!$A$18:$L$18, 0),FALSE), 'E2 Allocators'!$B$15:$W$358, MATCH('O5 Details by Class &amp; Accounts'!BB$18, 'E2 Allocators'!$B$15:$W$15, 0),FALSE)*$E43)</f>
        <v>0</v>
      </c>
      <c r="BC43" s="1322">
        <f>IF(ISERROR(VLOOKUP(VLOOKUP($A43, 'E4 TB Allocation Details'!$A$18:$L$214, MATCH("Misc ID", 'E4 TB Allocation Details'!$A$18:$L$18, 0),FALSE), 'E2 Allocators'!$B$15:$W$358, MATCH('O5 Details by Class &amp; Accounts'!BC$18, 'E2 Allocators'!$B$15:$W$15, 0),FALSE)*$E43), 0, VLOOKUP(VLOOKUP($A43, 'E4 TB Allocation Details'!$A$18:$L$214, MATCH("Misc ID", 'E4 TB Allocation Details'!$A$18:$L$18, 0),FALSE), 'E2 Allocators'!$B$15:$W$358, MATCH('O5 Details by Class &amp; Accounts'!BC$18, 'E2 Allocators'!$B$15:$W$15, 0),FALSE)*$E43)</f>
        <v>0</v>
      </c>
      <c r="BD43" s="1322">
        <f>IF(ISERROR(VLOOKUP(VLOOKUP($A43, 'E4 TB Allocation Details'!$A$18:$L$214, MATCH("Misc ID", 'E4 TB Allocation Details'!$A$18:$L$18, 0),FALSE), 'E2 Allocators'!$B$15:$W$358, MATCH('O5 Details by Class &amp; Accounts'!BD$18, 'E2 Allocators'!$B$15:$W$15, 0),FALSE)*$E43), 0, VLOOKUP(VLOOKUP($A43, 'E4 TB Allocation Details'!$A$18:$L$214, MATCH("Misc ID", 'E4 TB Allocation Details'!$A$18:$L$18, 0),FALSE), 'E2 Allocators'!$B$15:$W$358, MATCH('O5 Details by Class &amp; Accounts'!BD$18, 'E2 Allocators'!$B$15:$W$15, 0),FALSE)*$E43)</f>
        <v>0</v>
      </c>
      <c r="BE43" s="1322">
        <f>IF(ISERROR(VLOOKUP(VLOOKUP($A43, 'E4 TB Allocation Details'!$A$18:$L$214, MATCH("Misc ID", 'E4 TB Allocation Details'!$A$18:$L$18, 0),FALSE), 'E2 Allocators'!$B$15:$W$358, MATCH('O5 Details by Class &amp; Accounts'!BE$18, 'E2 Allocators'!$B$15:$W$15, 0),FALSE)*$E43), 0, VLOOKUP(VLOOKUP($A43, 'E4 TB Allocation Details'!$A$18:$L$214, MATCH("Misc ID", 'E4 TB Allocation Details'!$A$18:$L$18, 0),FALSE), 'E2 Allocators'!$B$15:$W$358, MATCH('O5 Details by Class &amp; Accounts'!BE$18, 'E2 Allocators'!$B$15:$W$15, 0),FALSE)*$E43)</f>
        <v>0</v>
      </c>
      <c r="BF43" s="1322">
        <f>IF(ISERROR(VLOOKUP(VLOOKUP($A43, 'E4 TB Allocation Details'!$A$18:$L$214, MATCH("Misc ID", 'E4 TB Allocation Details'!$A$18:$L$18, 0),FALSE), 'E2 Allocators'!$B$15:$W$358, MATCH('O5 Details by Class &amp; Accounts'!BF$18, 'E2 Allocators'!$B$15:$W$15, 0),FALSE)*$E43), 0, VLOOKUP(VLOOKUP($A43, 'E4 TB Allocation Details'!$A$18:$L$214, MATCH("Misc ID", 'E4 TB Allocation Details'!$A$18:$L$18, 0),FALSE), 'E2 Allocators'!$B$15:$W$358, MATCH('O5 Details by Class &amp; Accounts'!BF$18, 'E2 Allocators'!$B$15:$W$15, 0),FALSE)*$E43)</f>
        <v>0</v>
      </c>
      <c r="BG43" s="1322">
        <f>IF(ISERROR(VLOOKUP(VLOOKUP($A43, 'E4 TB Allocation Details'!$A$18:$L$214, MATCH("Misc ID", 'E4 TB Allocation Details'!$A$18:$L$18, 0),FALSE), 'E2 Allocators'!$B$15:$W$358, MATCH('O5 Details by Class &amp; Accounts'!BG$18, 'E2 Allocators'!$B$15:$W$15, 0),FALSE)*$E43), 0, VLOOKUP(VLOOKUP($A43, 'E4 TB Allocation Details'!$A$18:$L$214, MATCH("Misc ID", 'E4 TB Allocation Details'!$A$18:$L$18, 0),FALSE), 'E2 Allocators'!$B$15:$W$358, MATCH('O5 Details by Class &amp; Accounts'!BG$18, 'E2 Allocators'!$B$15:$W$15, 0),FALSE)*$E43)</f>
        <v>0</v>
      </c>
      <c r="BH43" s="1322">
        <f>IF(ISERROR(VLOOKUP(VLOOKUP($A43, 'E4 TB Allocation Details'!$A$18:$L$214, MATCH("Misc ID", 'E4 TB Allocation Details'!$A$18:$L$18, 0),FALSE), 'E2 Allocators'!$B$15:$W$358, MATCH('O5 Details by Class &amp; Accounts'!BH$18, 'E2 Allocators'!$B$15:$W$15, 0),FALSE)*$E43), 0, VLOOKUP(VLOOKUP($A43, 'E4 TB Allocation Details'!$A$18:$L$214, MATCH("Misc ID", 'E4 TB Allocation Details'!$A$18:$L$18, 0),FALSE), 'E2 Allocators'!$B$15:$W$358, MATCH('O5 Details by Class &amp; Accounts'!BH$18, 'E2 Allocators'!$B$15:$W$15, 0),FALSE)*$E43)</f>
        <v>0</v>
      </c>
      <c r="BI43" s="1322">
        <f>IF(ISERROR(VLOOKUP(VLOOKUP($A43, 'E4 TB Allocation Details'!$A$18:$L$214, MATCH("Misc ID", 'E4 TB Allocation Details'!$A$18:$L$18, 0),FALSE), 'E2 Allocators'!$B$15:$W$358, MATCH('O5 Details by Class &amp; Accounts'!BI$18, 'E2 Allocators'!$B$15:$W$15, 0),FALSE)*$E43), 0, VLOOKUP(VLOOKUP($A43, 'E4 TB Allocation Details'!$A$18:$L$214, MATCH("Misc ID", 'E4 TB Allocation Details'!$A$18:$L$18, 0),FALSE), 'E2 Allocators'!$B$15:$W$358, MATCH('O5 Details by Class &amp; Accounts'!BI$18, 'E2 Allocators'!$B$15:$W$15, 0),FALSE)*$E43)</f>
        <v>0</v>
      </c>
      <c r="BJ43" s="1322">
        <f>IF(ISERROR(VLOOKUP(VLOOKUP($A43, 'E4 TB Allocation Details'!$A$18:$L$214, MATCH("Misc ID", 'E4 TB Allocation Details'!$A$18:$L$18, 0),FALSE), 'E2 Allocators'!$B$15:$W$358, MATCH('O5 Details by Class &amp; Accounts'!BJ$18, 'E2 Allocators'!$B$15:$W$15, 0),FALSE)*$E43), 0, VLOOKUP(VLOOKUP($A43, 'E4 TB Allocation Details'!$A$18:$L$214, MATCH("Misc ID", 'E4 TB Allocation Details'!$A$18:$L$18, 0),FALSE), 'E2 Allocators'!$B$15:$W$358, MATCH('O5 Details by Class &amp; Accounts'!BJ$18, 'E2 Allocators'!$B$15:$W$15, 0),FALSE)*$E43)</f>
        <v>0</v>
      </c>
      <c r="BK43" s="1322">
        <f>IF(ISERROR(VLOOKUP(VLOOKUP($A43, 'E4 TB Allocation Details'!$A$18:$L$214, MATCH("Misc ID", 'E4 TB Allocation Details'!$A$18:$L$18, 0),FALSE), 'E2 Allocators'!$B$15:$W$358, MATCH('O5 Details by Class &amp; Accounts'!BK$18, 'E2 Allocators'!$B$15:$W$15, 0),FALSE)*$E43), 0, VLOOKUP(VLOOKUP($A43, 'E4 TB Allocation Details'!$A$18:$L$214, MATCH("Misc ID", 'E4 TB Allocation Details'!$A$18:$L$18, 0),FALSE), 'E2 Allocators'!$B$15:$W$358, MATCH('O5 Details by Class &amp; Accounts'!BK$18, 'E2 Allocators'!$B$15:$W$15, 0),FALSE)*$E43)</f>
        <v>0</v>
      </c>
      <c r="BL43" s="1322">
        <f>IF(ISERROR(VLOOKUP(VLOOKUP($A43, 'E4 TB Allocation Details'!$A$18:$L$214, MATCH("Misc ID", 'E4 TB Allocation Details'!$A$18:$L$18, 0),FALSE), 'E2 Allocators'!$B$15:$W$358, MATCH('O5 Details by Class &amp; Accounts'!BL$18, 'E2 Allocators'!$B$15:$W$15, 0),FALSE)*$E43), 0, VLOOKUP(VLOOKUP($A43, 'E4 TB Allocation Details'!$A$18:$L$214, MATCH("Misc ID", 'E4 TB Allocation Details'!$A$18:$L$18, 0),FALSE), 'E2 Allocators'!$B$15:$W$358, MATCH('O5 Details by Class &amp; Accounts'!BL$18, 'E2 Allocators'!$B$15:$W$15, 0),FALSE)*$E43)</f>
        <v>0</v>
      </c>
      <c r="BM43" s="1322">
        <f>IF(ISERROR(VLOOKUP(VLOOKUP($A43, 'E4 TB Allocation Details'!$A$18:$L$214, MATCH("Misc ID", 'E4 TB Allocation Details'!$A$18:$L$18, 0),FALSE), 'E2 Allocators'!$B$15:$W$358, MATCH('O5 Details by Class &amp; Accounts'!BM$18, 'E2 Allocators'!$B$15:$W$15, 0),FALSE)*$E43), 0, VLOOKUP(VLOOKUP($A43, 'E4 TB Allocation Details'!$A$18:$L$214, MATCH("Misc ID", 'E4 TB Allocation Details'!$A$18:$L$18, 0),FALSE), 'E2 Allocators'!$B$15:$W$358, MATCH('O5 Details by Class &amp; Accounts'!BM$18, 'E2 Allocators'!$B$15:$W$15, 0),FALSE)*$E43)</f>
        <v>0</v>
      </c>
      <c r="BN43" s="1322">
        <f>IF(ISERROR(VLOOKUP(VLOOKUP($A43, 'E4 TB Allocation Details'!$A$18:$L$214, MATCH("Misc ID", 'E4 TB Allocation Details'!$A$18:$L$18, 0),FALSE), 'E2 Allocators'!$B$15:$W$358, MATCH('O5 Details by Class &amp; Accounts'!BN$18, 'E2 Allocators'!$B$15:$W$15, 0),FALSE)*$E43), 0, VLOOKUP(VLOOKUP($A43, 'E4 TB Allocation Details'!$A$18:$L$214, MATCH("Misc ID", 'E4 TB Allocation Details'!$A$18:$L$18, 0),FALSE), 'E2 Allocators'!$B$15:$W$358, MATCH('O5 Details by Class &amp; Accounts'!BN$18, 'E2 Allocators'!$B$15:$W$15, 0),FALSE)*$E43)</f>
        <v>0</v>
      </c>
      <c r="BO43" s="1322">
        <f>IF(ISERROR(VLOOKUP(VLOOKUP($A43, 'E4 TB Allocation Details'!$A$18:$L$214, MATCH("Misc ID", 'E4 TB Allocation Details'!$A$18:$L$18, 0),FALSE), 'E2 Allocators'!$B$15:$W$358, MATCH('O5 Details by Class &amp; Accounts'!BO$18, 'E2 Allocators'!$B$15:$W$15, 0),FALSE)*$E43), 0, VLOOKUP(VLOOKUP($A43, 'E4 TB Allocation Details'!$A$18:$L$214, MATCH("Misc ID", 'E4 TB Allocation Details'!$A$18:$L$18, 0),FALSE), 'E2 Allocators'!$B$15:$W$358, MATCH('O5 Details by Class &amp; Accounts'!BO$18, 'E2 Allocators'!$B$15:$W$15, 0),FALSE)*$E43)</f>
        <v>0</v>
      </c>
      <c r="BP43" s="1322">
        <f>IF(ISERROR(VLOOKUP(VLOOKUP($A43, 'E4 TB Allocation Details'!$A$18:$L$214, MATCH("Misc ID", 'E4 TB Allocation Details'!$A$18:$L$18, 0),FALSE), 'E2 Allocators'!$B$15:$W$358, MATCH('O5 Details by Class &amp; Accounts'!BP$18, 'E2 Allocators'!$B$15:$W$15, 0),FALSE)*$E43), 0, VLOOKUP(VLOOKUP($A43, 'E4 TB Allocation Details'!$A$18:$L$214, MATCH("Misc ID", 'E4 TB Allocation Details'!$A$18:$L$18, 0),FALSE), 'E2 Allocators'!$B$15:$W$358, MATCH('O5 Details by Class &amp; Accounts'!BP$18, 'E2 Allocators'!$B$15:$W$15, 0),FALSE)*$E43)</f>
        <v>0</v>
      </c>
      <c r="BQ43" s="1322">
        <f>IF(ISERROR(VLOOKUP(VLOOKUP($A43, 'E4 TB Allocation Details'!$A$18:$L$214, MATCH("Misc ID", 'E4 TB Allocation Details'!$A$18:$L$18, 0),FALSE), 'E2 Allocators'!$B$15:$W$358, MATCH('O5 Details by Class &amp; Accounts'!BQ$18, 'E2 Allocators'!$B$15:$W$15, 0),FALSE)*$E43), 0, VLOOKUP(VLOOKUP($A43, 'E4 TB Allocation Details'!$A$18:$L$214, MATCH("Misc ID", 'E4 TB Allocation Details'!$A$18:$L$18, 0),FALSE), 'E2 Allocators'!$B$15:$W$358, MATCH('O5 Details by Class &amp; Accounts'!BQ$18, 'E2 Allocators'!$B$15:$W$15, 0),FALSE)*$E43)</f>
        <v>0</v>
      </c>
      <c r="BR43" s="1322">
        <f>IF(ISERROR(VLOOKUP(VLOOKUP($A43, 'E4 TB Allocation Details'!$A$18:$L$214, MATCH("Misc ID", 'E4 TB Allocation Details'!$A$18:$L$18, 0),FALSE), 'E2 Allocators'!$B$15:$W$358, MATCH('O5 Details by Class &amp; Accounts'!BR$18, 'E2 Allocators'!$B$15:$W$15, 0),FALSE)*$E43), 0, VLOOKUP(VLOOKUP($A43, 'E4 TB Allocation Details'!$A$18:$L$214, MATCH("Misc ID", 'E4 TB Allocation Details'!$A$18:$L$18, 0),FALSE), 'E2 Allocators'!$B$15:$W$358, MATCH('O5 Details by Class &amp; Accounts'!BR$18, 'E2 Allocators'!$B$15:$W$15, 0),FALSE)*$E43)</f>
        <v>0</v>
      </c>
      <c r="BS43" s="1322">
        <f t="shared" si="3"/>
        <v>0</v>
      </c>
      <c r="BT43" s="1322">
        <f>IF(ISERROR(VLOOKUP(VLOOKUP($A43, 'E4 TB Allocation Details'!$A$18:$L$214, MATCH("A &amp; G ID", 'E4 TB Allocation Details'!$A$18:$L$18, 0),FALSE), 'E2 Allocators'!$B$15:$W$358, MATCH('O5 Details by Class &amp; Accounts'!BT$18, 'E2 Allocators'!$B$15:$W$15, 0),FALSE)*$E43), 0, VLOOKUP(VLOOKUP($A43, 'E4 TB Allocation Details'!$A$18:$L$214, MATCH("A &amp; G ID", 'E4 TB Allocation Details'!$A$18:$L$18, 0),FALSE), 'E2 Allocators'!$B$15:$W$358, MATCH('O5 Details by Class &amp; Accounts'!BT$18, 'E2 Allocators'!$B$15:$W$15, 0),FALSE)*$E43)</f>
        <v>0</v>
      </c>
      <c r="BU43" s="1322">
        <f>IF(ISERROR(VLOOKUP(VLOOKUP($A43, 'E4 TB Allocation Details'!$A$18:$L$214, MATCH("A &amp; G ID", 'E4 TB Allocation Details'!$A$18:$L$18, 0),FALSE), 'E2 Allocators'!$B$15:$W$358, MATCH('O5 Details by Class &amp; Accounts'!BU$18, 'E2 Allocators'!$B$15:$W$15, 0),FALSE)*$E43), 0, VLOOKUP(VLOOKUP($A43, 'E4 TB Allocation Details'!$A$18:$L$214, MATCH("A &amp; G ID", 'E4 TB Allocation Details'!$A$18:$L$18, 0),FALSE), 'E2 Allocators'!$B$15:$W$358, MATCH('O5 Details by Class &amp; Accounts'!BU$18, 'E2 Allocators'!$B$15:$W$15, 0),FALSE)*$E43)</f>
        <v>0</v>
      </c>
      <c r="BV43" s="1322">
        <f>IF(ISERROR(VLOOKUP(VLOOKUP($A43, 'E4 TB Allocation Details'!$A$18:$L$214, MATCH("A &amp; G ID", 'E4 TB Allocation Details'!$A$18:$L$18, 0),FALSE), 'E2 Allocators'!$B$15:$W$358, MATCH('O5 Details by Class &amp; Accounts'!BV$18, 'E2 Allocators'!$B$15:$W$15, 0),FALSE)*$E43), 0, VLOOKUP(VLOOKUP($A43, 'E4 TB Allocation Details'!$A$18:$L$214, MATCH("A &amp; G ID", 'E4 TB Allocation Details'!$A$18:$L$18, 0),FALSE), 'E2 Allocators'!$B$15:$W$358, MATCH('O5 Details by Class &amp; Accounts'!BV$18, 'E2 Allocators'!$B$15:$W$15, 0),FALSE)*$E43)</f>
        <v>0</v>
      </c>
      <c r="BW43" s="1322">
        <f>IF(ISERROR(VLOOKUP(VLOOKUP($A43, 'E4 TB Allocation Details'!$A$18:$L$214, MATCH("A &amp; G ID", 'E4 TB Allocation Details'!$A$18:$L$18, 0),FALSE), 'E2 Allocators'!$B$15:$W$358, MATCH('O5 Details by Class &amp; Accounts'!BW$18, 'E2 Allocators'!$B$15:$W$15, 0),FALSE)*$E43), 0, VLOOKUP(VLOOKUP($A43, 'E4 TB Allocation Details'!$A$18:$L$214, MATCH("A &amp; G ID", 'E4 TB Allocation Details'!$A$18:$L$18, 0),FALSE), 'E2 Allocators'!$B$15:$W$358, MATCH('O5 Details by Class &amp; Accounts'!BW$18, 'E2 Allocators'!$B$15:$W$15, 0),FALSE)*$E43)</f>
        <v>0</v>
      </c>
      <c r="BX43" s="1322">
        <f>IF(ISERROR(VLOOKUP(VLOOKUP($A43, 'E4 TB Allocation Details'!$A$18:$L$214, MATCH("A &amp; G ID", 'E4 TB Allocation Details'!$A$18:$L$18, 0),FALSE), 'E2 Allocators'!$B$15:$W$358, MATCH('O5 Details by Class &amp; Accounts'!BX$18, 'E2 Allocators'!$B$15:$W$15, 0),FALSE)*$E43), 0, VLOOKUP(VLOOKUP($A43, 'E4 TB Allocation Details'!$A$18:$L$214, MATCH("A &amp; G ID", 'E4 TB Allocation Details'!$A$18:$L$18, 0),FALSE), 'E2 Allocators'!$B$15:$W$358, MATCH('O5 Details by Class &amp; Accounts'!BX$18, 'E2 Allocators'!$B$15:$W$15, 0),FALSE)*$E43)</f>
        <v>0</v>
      </c>
      <c r="BY43" s="1322">
        <f>IF(ISERROR(VLOOKUP(VLOOKUP($A43, 'E4 TB Allocation Details'!$A$18:$L$214, MATCH("A &amp; G ID", 'E4 TB Allocation Details'!$A$18:$L$18, 0),FALSE), 'E2 Allocators'!$B$15:$W$358, MATCH('O5 Details by Class &amp; Accounts'!BY$18, 'E2 Allocators'!$B$15:$W$15, 0),FALSE)*$E43), 0, VLOOKUP(VLOOKUP($A43, 'E4 TB Allocation Details'!$A$18:$L$214, MATCH("A &amp; G ID", 'E4 TB Allocation Details'!$A$18:$L$18, 0),FALSE), 'E2 Allocators'!$B$15:$W$358, MATCH('O5 Details by Class &amp; Accounts'!BY$18, 'E2 Allocators'!$B$15:$W$15, 0),FALSE)*$E43)</f>
        <v>0</v>
      </c>
      <c r="BZ43" s="1322">
        <f>IF(ISERROR(VLOOKUP(VLOOKUP($A43, 'E4 TB Allocation Details'!$A$18:$L$214, MATCH("A &amp; G ID", 'E4 TB Allocation Details'!$A$18:$L$18, 0),FALSE), 'E2 Allocators'!$B$15:$W$358, MATCH('O5 Details by Class &amp; Accounts'!BZ$18, 'E2 Allocators'!$B$15:$W$15, 0),FALSE)*$E43), 0, VLOOKUP(VLOOKUP($A43, 'E4 TB Allocation Details'!$A$18:$L$214, MATCH("A &amp; G ID", 'E4 TB Allocation Details'!$A$18:$L$18, 0),FALSE), 'E2 Allocators'!$B$15:$W$358, MATCH('O5 Details by Class &amp; Accounts'!BZ$18, 'E2 Allocators'!$B$15:$W$15, 0),FALSE)*$E43)</f>
        <v>0</v>
      </c>
      <c r="CA43" s="1322">
        <f>IF(ISERROR(VLOOKUP(VLOOKUP($A43, 'E4 TB Allocation Details'!$A$18:$L$214, MATCH("A &amp; G ID", 'E4 TB Allocation Details'!$A$18:$L$18, 0),FALSE), 'E2 Allocators'!$B$15:$W$358, MATCH('O5 Details by Class &amp; Accounts'!CA$18, 'E2 Allocators'!$B$15:$W$15, 0),FALSE)*$E43), 0, VLOOKUP(VLOOKUP($A43, 'E4 TB Allocation Details'!$A$18:$L$214, MATCH("A &amp; G ID", 'E4 TB Allocation Details'!$A$18:$L$18, 0),FALSE), 'E2 Allocators'!$B$15:$W$358, MATCH('O5 Details by Class &amp; Accounts'!CA$18, 'E2 Allocators'!$B$15:$W$15, 0),FALSE)*$E43)</f>
        <v>0</v>
      </c>
      <c r="CB43" s="1322">
        <f>IF(ISERROR(VLOOKUP(VLOOKUP($A43, 'E4 TB Allocation Details'!$A$18:$L$214, MATCH("A &amp; G ID", 'E4 TB Allocation Details'!$A$18:$L$18, 0),FALSE), 'E2 Allocators'!$B$15:$W$358, MATCH('O5 Details by Class &amp; Accounts'!CB$18, 'E2 Allocators'!$B$15:$W$15, 0),FALSE)*$E43), 0, VLOOKUP(VLOOKUP($A43, 'E4 TB Allocation Details'!$A$18:$L$214, MATCH("A &amp; G ID", 'E4 TB Allocation Details'!$A$18:$L$18, 0),FALSE), 'E2 Allocators'!$B$15:$W$358, MATCH('O5 Details by Class &amp; Accounts'!CB$18, 'E2 Allocators'!$B$15:$W$15, 0),FALSE)*$E43)</f>
        <v>0</v>
      </c>
      <c r="CC43" s="1322">
        <f>IF(ISERROR(VLOOKUP(VLOOKUP($A43, 'E4 TB Allocation Details'!$A$18:$L$214, MATCH("A &amp; G ID", 'E4 TB Allocation Details'!$A$18:$L$18, 0),FALSE), 'E2 Allocators'!$B$15:$W$358, MATCH('O5 Details by Class &amp; Accounts'!CC$18, 'E2 Allocators'!$B$15:$W$15, 0),FALSE)*$E43), 0, VLOOKUP(VLOOKUP($A43, 'E4 TB Allocation Details'!$A$18:$L$214, MATCH("A &amp; G ID", 'E4 TB Allocation Details'!$A$18:$L$18, 0),FALSE), 'E2 Allocators'!$B$15:$W$358, MATCH('O5 Details by Class &amp; Accounts'!CC$18, 'E2 Allocators'!$B$15:$W$15, 0),FALSE)*$E43)</f>
        <v>0</v>
      </c>
      <c r="CD43" s="1322">
        <f>IF(ISERROR(VLOOKUP(VLOOKUP($A43, 'E4 TB Allocation Details'!$A$18:$L$214, MATCH("A &amp; G ID", 'E4 TB Allocation Details'!$A$18:$L$18, 0),FALSE), 'E2 Allocators'!$B$15:$W$358, MATCH('O5 Details by Class &amp; Accounts'!CD$18, 'E2 Allocators'!$B$15:$W$15, 0),FALSE)*$E43), 0, VLOOKUP(VLOOKUP($A43, 'E4 TB Allocation Details'!$A$18:$L$214, MATCH("A &amp; G ID", 'E4 TB Allocation Details'!$A$18:$L$18, 0),FALSE), 'E2 Allocators'!$B$15:$W$358, MATCH('O5 Details by Class &amp; Accounts'!CD$18, 'E2 Allocators'!$B$15:$W$15, 0),FALSE)*$E43)</f>
        <v>0</v>
      </c>
      <c r="CE43" s="1322">
        <f>IF(ISERROR(VLOOKUP(VLOOKUP($A43, 'E4 TB Allocation Details'!$A$18:$L$214, MATCH("A &amp; G ID", 'E4 TB Allocation Details'!$A$18:$L$18, 0),FALSE), 'E2 Allocators'!$B$15:$W$358, MATCH('O5 Details by Class &amp; Accounts'!CE$18, 'E2 Allocators'!$B$15:$W$15, 0),FALSE)*$E43), 0, VLOOKUP(VLOOKUP($A43, 'E4 TB Allocation Details'!$A$18:$L$214, MATCH("A &amp; G ID", 'E4 TB Allocation Details'!$A$18:$L$18, 0),FALSE), 'E2 Allocators'!$B$15:$W$358, MATCH('O5 Details by Class &amp; Accounts'!CE$18, 'E2 Allocators'!$B$15:$W$15, 0),FALSE)*$E43)</f>
        <v>0</v>
      </c>
      <c r="CF43" s="1322">
        <f>IF(ISERROR(VLOOKUP(VLOOKUP($A43, 'E4 TB Allocation Details'!$A$18:$L$214, MATCH("A &amp; G ID", 'E4 TB Allocation Details'!$A$18:$L$18, 0),FALSE), 'E2 Allocators'!$B$15:$W$358, MATCH('O5 Details by Class &amp; Accounts'!CF$18, 'E2 Allocators'!$B$15:$W$15, 0),FALSE)*$E43), 0, VLOOKUP(VLOOKUP($A43, 'E4 TB Allocation Details'!$A$18:$L$214, MATCH("A &amp; G ID", 'E4 TB Allocation Details'!$A$18:$L$18, 0),FALSE), 'E2 Allocators'!$B$15:$W$358, MATCH('O5 Details by Class &amp; Accounts'!CF$18, 'E2 Allocators'!$B$15:$W$15, 0),FALSE)*$E43)</f>
        <v>0</v>
      </c>
      <c r="CG43" s="1322">
        <f>IF(ISERROR(VLOOKUP(VLOOKUP($A43, 'E4 TB Allocation Details'!$A$18:$L$214, MATCH("A &amp; G ID", 'E4 TB Allocation Details'!$A$18:$L$18, 0),FALSE), 'E2 Allocators'!$B$15:$W$358, MATCH('O5 Details by Class &amp; Accounts'!CG$18, 'E2 Allocators'!$B$15:$W$15, 0),FALSE)*$E43), 0, VLOOKUP(VLOOKUP($A43, 'E4 TB Allocation Details'!$A$18:$L$214, MATCH("A &amp; G ID", 'E4 TB Allocation Details'!$A$18:$L$18, 0),FALSE), 'E2 Allocators'!$B$15:$W$358, MATCH('O5 Details by Class &amp; Accounts'!CG$18, 'E2 Allocators'!$B$15:$W$15, 0),FALSE)*$E43)</f>
        <v>0</v>
      </c>
      <c r="CH43" s="1322">
        <f>IF(ISERROR(VLOOKUP(VLOOKUP($A43, 'E4 TB Allocation Details'!$A$18:$L$214, MATCH("A &amp; G ID", 'E4 TB Allocation Details'!$A$18:$L$18, 0),FALSE), 'E2 Allocators'!$B$15:$W$358, MATCH('O5 Details by Class &amp; Accounts'!CH$18, 'E2 Allocators'!$B$15:$W$15, 0),FALSE)*$E43), 0, VLOOKUP(VLOOKUP($A43, 'E4 TB Allocation Details'!$A$18:$L$214, MATCH("A &amp; G ID", 'E4 TB Allocation Details'!$A$18:$L$18, 0),FALSE), 'E2 Allocators'!$B$15:$W$358, MATCH('O5 Details by Class &amp; Accounts'!CH$18, 'E2 Allocators'!$B$15:$W$15, 0),FALSE)*$E43)</f>
        <v>0</v>
      </c>
      <c r="CI43" s="1322">
        <f>IF(ISERROR(VLOOKUP(VLOOKUP($A43, 'E4 TB Allocation Details'!$A$18:$L$214, MATCH("A &amp; G ID", 'E4 TB Allocation Details'!$A$18:$L$18, 0),FALSE), 'E2 Allocators'!$B$15:$W$358, MATCH('O5 Details by Class &amp; Accounts'!CI$18, 'E2 Allocators'!$B$15:$W$15, 0),FALSE)*$E43), 0, VLOOKUP(VLOOKUP($A43, 'E4 TB Allocation Details'!$A$18:$L$214, MATCH("A &amp; G ID", 'E4 TB Allocation Details'!$A$18:$L$18, 0),FALSE), 'E2 Allocators'!$B$15:$W$358, MATCH('O5 Details by Class &amp; Accounts'!CI$18, 'E2 Allocators'!$B$15:$W$15, 0),FALSE)*$E43)</f>
        <v>0</v>
      </c>
      <c r="CJ43" s="1322">
        <f>IF(ISERROR(VLOOKUP(VLOOKUP($A43, 'E4 TB Allocation Details'!$A$18:$L$214, MATCH("A &amp; G ID", 'E4 TB Allocation Details'!$A$18:$L$18, 0),FALSE), 'E2 Allocators'!$B$15:$W$358, MATCH('O5 Details by Class &amp; Accounts'!CJ$18, 'E2 Allocators'!$B$15:$W$15, 0),FALSE)*$E43), 0, VLOOKUP(VLOOKUP($A43, 'E4 TB Allocation Details'!$A$18:$L$214, MATCH("A &amp; G ID", 'E4 TB Allocation Details'!$A$18:$L$18, 0),FALSE), 'E2 Allocators'!$B$15:$W$358, MATCH('O5 Details by Class &amp; Accounts'!CJ$18, 'E2 Allocators'!$B$15:$W$15, 0),FALSE)*$E43)</f>
        <v>0</v>
      </c>
      <c r="CK43" s="1322">
        <f>IF(ISERROR(VLOOKUP(VLOOKUP($A43, 'E4 TB Allocation Details'!$A$18:$L$214, MATCH("A &amp; G ID", 'E4 TB Allocation Details'!$A$18:$L$18, 0),FALSE), 'E2 Allocators'!$B$15:$W$358, MATCH('O5 Details by Class &amp; Accounts'!CK$18, 'E2 Allocators'!$B$15:$W$15, 0),FALSE)*$E43), 0, VLOOKUP(VLOOKUP($A43, 'E4 TB Allocation Details'!$A$18:$L$214, MATCH("A &amp; G ID", 'E4 TB Allocation Details'!$A$18:$L$18, 0),FALSE), 'E2 Allocators'!$B$15:$W$358, MATCH('O5 Details by Class &amp; Accounts'!CK$18, 'E2 Allocators'!$B$15:$W$15, 0),FALSE)*$E43)</f>
        <v>0</v>
      </c>
      <c r="CL43" s="1322">
        <f>IF(ISERROR(VLOOKUP(VLOOKUP($A43, 'E4 TB Allocation Details'!$A$18:$L$214, MATCH("A &amp; G ID", 'E4 TB Allocation Details'!$A$18:$L$18, 0),FALSE), 'E2 Allocators'!$B$15:$W$358, MATCH('O5 Details by Class &amp; Accounts'!CL$18, 'E2 Allocators'!$B$15:$W$15, 0),FALSE)*$E43), 0, VLOOKUP(VLOOKUP($A43, 'E4 TB Allocation Details'!$A$18:$L$214, MATCH("A &amp; G ID", 'E4 TB Allocation Details'!$A$18:$L$18, 0),FALSE), 'E2 Allocators'!$B$15:$W$358, MATCH('O5 Details by Class &amp; Accounts'!CL$18, 'E2 Allocators'!$B$15:$W$15, 0),FALSE)*$E43)</f>
        <v>0</v>
      </c>
      <c r="CM43" s="1322">
        <f>IF(ISERROR(VLOOKUP(VLOOKUP($A43, 'E4 TB Allocation Details'!$A$18:$L$214, MATCH("A &amp; G ID", 'E4 TB Allocation Details'!$A$18:$L$18, 0),FALSE), 'E2 Allocators'!$B$15:$W$358, MATCH('O5 Details by Class &amp; Accounts'!CM$18, 'E2 Allocators'!$B$15:$W$15, 0),FALSE)*$E43), 0, VLOOKUP(VLOOKUP($A43, 'E4 TB Allocation Details'!$A$18:$L$214, MATCH("A &amp; G ID", 'E4 TB Allocation Details'!$A$18:$L$18, 0),FALSE), 'E2 Allocators'!$B$15:$W$358, MATCH('O5 Details by Class &amp; Accounts'!CM$18, 'E2 Allocators'!$B$15:$W$15, 0),FALSE)*$E43)</f>
        <v>0</v>
      </c>
      <c r="CN43" s="1322">
        <f t="shared" si="5"/>
        <v>0</v>
      </c>
      <c r="CO43" s="1651">
        <f t="shared" si="4"/>
        <v>4.6566128730773926E-10</v>
      </c>
      <c r="CQ43" s="1899" t="inlineStr">
        <is>
          <t/>
        </is>
      </c>
    </row>
    <row r="44" spans="1:95" s="64" customFormat="1" ht="12.75" x14ac:dyDescent="0.2">
      <c r="A44" s="1088" t="s">
        <v>827</v>
      </c>
      <c r="B44" s="1089" t="s">
        <v>391</v>
      </c>
      <c r="C44" s="1648">
        <f>IF(ISERROR(VLOOKUP($A44,'I3 TB Data'!$A$19:$H$483,MATCH('O5 Details by Class &amp; Accounts'!$C$18, 'I3 TB Data'!$A$19:$H$19,0),0)), 0, VLOOKUP($A44,'I3 TB Data'!$A$19:$H$483,MATCH('O5 Details by Class &amp; Accounts'!$C$18,'I3 TB Data'!$A$19:$H$19,0),0))</f>
        <v>0</v>
      </c>
      <c r="D44" s="1649">
        <f>'I4 BO ASSETS'!E41</f>
        <v>1862420.7236448652</v>
      </c>
      <c r="E44" s="1648">
        <f t="shared" si="6"/>
        <v>1862420.7236448652</v>
      </c>
      <c r="F44" s="1650">
        <f>IF(ISERROR(VLOOKUP($A44, 'E1 Categorization'!A33:E124, MATCH("Customer Component", 'E1 Categorization'!$A$33:$E$33,0), 0)), 0, IF(VLOOKUP($A44, 'E1 Categorization'!A33:E124, MATCH("Customer Component", 'E1 Categorization'!$A$33:$E$33,0), 0)=0, 'O5 Details by Class &amp; Accounts'!$E44, IF(AND(VLOOKUP($A44, 'E1 Categorization'!A33:E124, MATCH("Customer Component", 'E1 Categorization'!$A$33:$E$33,0), 0) &gt;0, VLOOKUP($A44, 'E1 Categorization'!A33:E124, MATCH("Customer Component", 'E1 Categorization'!$A$33:$E$33,0), 0)&lt;1), 'O5 Details by Class &amp; Accounts'!$E44*(1-VLOOKUP($A44, 'E1 Categorization'!A33:E124, MATCH("Customer Component", 'E1 Categorization'!$A$33:$E$33,0), 0)), 0)))</f>
        <v>744968.28945794608</v>
      </c>
      <c r="G44" s="1650">
        <f>IF(ISERROR(VLOOKUP($A44, 'E1 Categorization'!A33:E124, MATCH("Customer Component", 'E1 Categorization'!$A$33:$E$33,0), 0)),0, IF(VLOOKUP($A44, 'E1 Categorization'!A33:E124, MATCH("Customer Component", 'E1 Categorization'!$A$33:$E$33,0), 0)=0, 0, IF(AND(VLOOKUP($A44, 'E1 Categorization'!A33:E124, MATCH("Customer Component", 'E1 Categorization'!$A$33:$E$33,0), 0) &gt;0, VLOOKUP($A44, 'E1 Categorization'!A33:E124, MATCH("Customer Component", 'E1 Categorization'!$A$33:$E$33,0), 0)&lt;1), 'O5 Details by Class &amp; Accounts'!$E44*(VLOOKUP($A44, 'E1 Categorization'!A33:E124, MATCH("Customer Component", 'E1 Categorization'!$A$33:$E$33,0), 0)), 'O5 Details by Class &amp; Accounts'!$E44)))</f>
        <v>1117452.4341869191</v>
      </c>
      <c r="H44" s="1322">
        <f t="shared" si="0"/>
        <v>1862420.7236448652</v>
      </c>
      <c r="I44" s="1322">
        <f>IF(ISERROR(VLOOKUP(VLOOKUP($A44, 'E4 TB Allocation Details'!$A$18:$L$214, MATCH("Demand ID", 'E4 TB Allocation Details'!$A$18:$L$18, 0),FALSE), 'E2 Allocators'!$B$15:$W$358, MATCH('O5 Details by Class &amp; Accounts'!I$18, 'E2 Allocators'!$B$15:$W$15, 0),FALSE)*$F44), 0, VLOOKUP(VLOOKUP($A44, 'E4 TB Allocation Details'!$A$18:$L$214, MATCH("Demand ID", 'E4 TB Allocation Details'!$A$18:$L$18, 0),FALSE), 'E2 Allocators'!$B$15:$W$358, MATCH('O5 Details by Class &amp; Accounts'!I$18, 'E2 Allocators'!$B$15:$W$15, 0),FALSE)*$F44)</f>
        <v>230432.10123168002</v>
      </c>
      <c r="J44" s="1322">
        <f>IF(ISERROR(VLOOKUP(VLOOKUP($A44, 'E4 TB Allocation Details'!$A$18:$L$214, MATCH("Demand ID", 'E4 TB Allocation Details'!$A$18:$L$18, 0),FALSE), 'E2 Allocators'!$B$15:$W$358, MATCH('O5 Details by Class &amp; Accounts'!J$18, 'E2 Allocators'!$B$15:$W$15, 0),FALSE)*$F44), 0, VLOOKUP(VLOOKUP($A44, 'E4 TB Allocation Details'!$A$18:$L$214, MATCH("Demand ID", 'E4 TB Allocation Details'!$A$18:$L$18, 0),FALSE), 'E2 Allocators'!$B$15:$W$358, MATCH('O5 Details by Class &amp; Accounts'!J$18, 'E2 Allocators'!$B$15:$W$15, 0),FALSE)*$F44)</f>
        <v>263320.04198636598</v>
      </c>
      <c r="K44" s="1322">
        <f>IF(ISERROR(VLOOKUP(VLOOKUP($A44, 'E4 TB Allocation Details'!$A$18:$L$214, MATCH("Demand ID", 'E4 TB Allocation Details'!$A$18:$L$18, 0),FALSE), 'E2 Allocators'!$B$15:$W$358, MATCH('O5 Details by Class &amp; Accounts'!K$18, 'E2 Allocators'!$B$15:$W$15, 0),FALSE)*$F44), 0, VLOOKUP(VLOOKUP($A44, 'E4 TB Allocation Details'!$A$18:$L$214, MATCH("Demand ID", 'E4 TB Allocation Details'!$A$18:$L$18, 0),FALSE), 'E2 Allocators'!$B$15:$W$358, MATCH('O5 Details by Class &amp; Accounts'!K$18, 'E2 Allocators'!$B$15:$W$15, 0),FALSE)*$F44)</f>
        <v>250812.79236462823</v>
      </c>
      <c r="L44" s="1322">
        <f>IF(ISERROR(VLOOKUP(VLOOKUP($A44, 'E4 TB Allocation Details'!$A$18:$L$214, MATCH("Demand ID", 'E4 TB Allocation Details'!$A$18:$L$18, 0),FALSE), 'E2 Allocators'!$B$15:$W$358, MATCH('O5 Details by Class &amp; Accounts'!L$18, 'E2 Allocators'!$B$15:$W$15, 0),FALSE)*$F44), 0, VLOOKUP(VLOOKUP($A44, 'E4 TB Allocation Details'!$A$18:$L$214, MATCH("Demand ID", 'E4 TB Allocation Details'!$A$18:$L$18, 0),FALSE), 'E2 Allocators'!$B$15:$W$358, MATCH('O5 Details by Class &amp; Accounts'!L$18, 'E2 Allocators'!$B$15:$W$15, 0),FALSE)*$F44)</f>
        <v>0</v>
      </c>
      <c r="M44" s="1322">
        <f>IF(ISERROR(VLOOKUP(VLOOKUP($A44, 'E4 TB Allocation Details'!$A$18:$L$214, MATCH("Demand ID", 'E4 TB Allocation Details'!$A$18:$L$18, 0),FALSE), 'E2 Allocators'!$B$15:$W$358, MATCH('O5 Details by Class &amp; Accounts'!M$18, 'E2 Allocators'!$B$15:$W$15, 0),FALSE)*$F44), 0, VLOOKUP(VLOOKUP($A44, 'E4 TB Allocation Details'!$A$18:$L$214, MATCH("Demand ID", 'E4 TB Allocation Details'!$A$18:$L$18, 0),FALSE), 'E2 Allocators'!$B$15:$W$358, MATCH('O5 Details by Class &amp; Accounts'!M$18, 'E2 Allocators'!$B$15:$W$15, 0),FALSE)*$F44)</f>
        <v>0</v>
      </c>
      <c r="N44" s="1322">
        <f>IF(ISERROR(VLOOKUP(VLOOKUP($A44, 'E4 TB Allocation Details'!$A$18:$L$214, MATCH("Demand ID", 'E4 TB Allocation Details'!$A$18:$L$18, 0),FALSE), 'E2 Allocators'!$B$15:$W$358, MATCH('O5 Details by Class &amp; Accounts'!N$18, 'E2 Allocators'!$B$15:$W$15, 0),FALSE)*$F44), 0, VLOOKUP(VLOOKUP($A44, 'E4 TB Allocation Details'!$A$18:$L$214, MATCH("Demand ID", 'E4 TB Allocation Details'!$A$18:$L$18, 0),FALSE), 'E2 Allocators'!$B$15:$W$358, MATCH('O5 Details by Class &amp; Accounts'!N$18, 'E2 Allocators'!$B$15:$W$15, 0),FALSE)*$F44)</f>
        <v>0</v>
      </c>
      <c r="O44" s="1322">
        <f>IF(ISERROR(VLOOKUP(VLOOKUP($A44, 'E4 TB Allocation Details'!$A$18:$L$214, MATCH("Demand ID", 'E4 TB Allocation Details'!$A$18:$L$18, 0),FALSE), 'E2 Allocators'!$B$15:$W$358, MATCH('O5 Details by Class &amp; Accounts'!O$18, 'E2 Allocators'!$B$15:$W$15, 0),FALSE)*$F44), 0, VLOOKUP(VLOOKUP($A44, 'E4 TB Allocation Details'!$A$18:$L$214, MATCH("Demand ID", 'E4 TB Allocation Details'!$A$18:$L$18, 0),FALSE), 'E2 Allocators'!$B$15:$W$358, MATCH('O5 Details by Class &amp; Accounts'!O$18, 'E2 Allocators'!$B$15:$W$15, 0),FALSE)*$F44)</f>
        <v>0</v>
      </c>
      <c r="P44" s="1322">
        <f>IF(ISERROR(VLOOKUP(VLOOKUP($A44, 'E4 TB Allocation Details'!$A$18:$L$214, MATCH("Demand ID", 'E4 TB Allocation Details'!$A$18:$L$18, 0),FALSE), 'E2 Allocators'!$B$15:$W$358, MATCH('O5 Details by Class &amp; Accounts'!P$18, 'E2 Allocators'!$B$15:$W$15, 0),FALSE)*$F44), 0, VLOOKUP(VLOOKUP($A44, 'E4 TB Allocation Details'!$A$18:$L$214, MATCH("Demand ID", 'E4 TB Allocation Details'!$A$18:$L$18, 0),FALSE), 'E2 Allocators'!$B$15:$W$358, MATCH('O5 Details by Class &amp; Accounts'!P$18, 'E2 Allocators'!$B$15:$W$15, 0),FALSE)*$F44)</f>
        <v>0</v>
      </c>
      <c r="Q44" s="1322">
        <f>IF(ISERROR(VLOOKUP(VLOOKUP($A44, 'E4 TB Allocation Details'!$A$18:$L$214, MATCH("Demand ID", 'E4 TB Allocation Details'!$A$18:$L$18, 0),FALSE), 'E2 Allocators'!$B$15:$W$358, MATCH('O5 Details by Class &amp; Accounts'!Q$18, 'E2 Allocators'!$B$15:$W$15, 0),FALSE)*$F44), 0, VLOOKUP(VLOOKUP($A44, 'E4 TB Allocation Details'!$A$18:$L$214, MATCH("Demand ID", 'E4 TB Allocation Details'!$A$18:$L$18, 0),FALSE), 'E2 Allocators'!$B$15:$W$358, MATCH('O5 Details by Class &amp; Accounts'!Q$18, 'E2 Allocators'!$B$15:$W$15, 0),FALSE)*$F44)</f>
        <v>403.35387527175885</v>
      </c>
      <c r="R44" s="1322">
        <f>IF(ISERROR(VLOOKUP(VLOOKUP($A44, 'E4 TB Allocation Details'!$A$18:$L$214, MATCH("Demand ID", 'E4 TB Allocation Details'!$A$18:$L$18, 0),FALSE), 'E2 Allocators'!$B$15:$W$358, MATCH('O5 Details by Class &amp; Accounts'!R$18, 'E2 Allocators'!$B$15:$W$15, 0),FALSE)*$F44), 0, VLOOKUP(VLOOKUP($A44, 'E4 TB Allocation Details'!$A$18:$L$214, MATCH("Demand ID", 'E4 TB Allocation Details'!$A$18:$L$18, 0),FALSE), 'E2 Allocators'!$B$15:$W$358, MATCH('O5 Details by Class &amp; Accounts'!R$18, 'E2 Allocators'!$B$15:$W$15, 0),FALSE)*$F44)</f>
        <v>0</v>
      </c>
      <c r="S44" s="1322">
        <f>IF(ISERROR(VLOOKUP(VLOOKUP($A44, 'E4 TB Allocation Details'!$A$18:$L$214, MATCH("Demand ID", 'E4 TB Allocation Details'!$A$18:$L$18, 0),FALSE), 'E2 Allocators'!$B$15:$W$358, MATCH('O5 Details by Class &amp; Accounts'!S$18, 'E2 Allocators'!$B$15:$W$15, 0),FALSE)*$F44), 0, VLOOKUP(VLOOKUP($A44, 'E4 TB Allocation Details'!$A$18:$L$214, MATCH("Demand ID", 'E4 TB Allocation Details'!$A$18:$L$18, 0),FALSE), 'E2 Allocators'!$B$15:$W$358, MATCH('O5 Details by Class &amp; Accounts'!S$18, 'E2 Allocators'!$B$15:$W$15, 0),FALSE)*$F44)</f>
        <v>0</v>
      </c>
      <c r="T44" s="1322">
        <f>IF(ISERROR(VLOOKUP(VLOOKUP($A44, 'E4 TB Allocation Details'!$A$18:$L$214, MATCH("Demand ID", 'E4 TB Allocation Details'!$A$18:$L$18, 0),FALSE), 'E2 Allocators'!$B$15:$W$358, MATCH('O5 Details by Class &amp; Accounts'!T$18, 'E2 Allocators'!$B$15:$W$15, 0),FALSE)*$F44), 0, VLOOKUP(VLOOKUP($A44, 'E4 TB Allocation Details'!$A$18:$L$214, MATCH("Demand ID", 'E4 TB Allocation Details'!$A$18:$L$18, 0),FALSE), 'E2 Allocators'!$B$15:$W$358, MATCH('O5 Details by Class &amp; Accounts'!T$18, 'E2 Allocators'!$B$15:$W$15, 0),FALSE)*$F44)</f>
        <v>0</v>
      </c>
      <c r="U44" s="1322">
        <f>IF(ISERROR(VLOOKUP(VLOOKUP($A44, 'E4 TB Allocation Details'!$A$18:$L$214, MATCH("Demand ID", 'E4 TB Allocation Details'!$A$18:$L$18, 0),FALSE), 'E2 Allocators'!$B$15:$W$358, MATCH('O5 Details by Class &amp; Accounts'!U$18, 'E2 Allocators'!$B$15:$W$15, 0),FALSE)*$F44), 0, VLOOKUP(VLOOKUP($A44, 'E4 TB Allocation Details'!$A$18:$L$214, MATCH("Demand ID", 'E4 TB Allocation Details'!$A$18:$L$18, 0),FALSE), 'E2 Allocators'!$B$15:$W$358, MATCH('O5 Details by Class &amp; Accounts'!U$18, 'E2 Allocators'!$B$15:$W$15, 0),FALSE)*$F44)</f>
        <v>0</v>
      </c>
      <c r="V44" s="1322">
        <f>IF(ISERROR(VLOOKUP(VLOOKUP($A44, 'E4 TB Allocation Details'!$A$18:$L$214, MATCH("Demand ID", 'E4 TB Allocation Details'!$A$18:$L$18, 0),FALSE), 'E2 Allocators'!$B$15:$W$358, MATCH('O5 Details by Class &amp; Accounts'!V$18, 'E2 Allocators'!$B$15:$W$15, 0),FALSE)*$F44), 0, VLOOKUP(VLOOKUP($A44, 'E4 TB Allocation Details'!$A$18:$L$214, MATCH("Demand ID", 'E4 TB Allocation Details'!$A$18:$L$18, 0),FALSE), 'E2 Allocators'!$B$15:$W$358, MATCH('O5 Details by Class &amp; Accounts'!V$18, 'E2 Allocators'!$B$15:$W$15, 0),FALSE)*$F44)</f>
        <v>0</v>
      </c>
      <c r="W44" s="1322">
        <f>IF(ISERROR(VLOOKUP(VLOOKUP($A44, 'E4 TB Allocation Details'!$A$18:$L$214, MATCH("Demand ID", 'E4 TB Allocation Details'!$A$18:$L$18, 0),FALSE), 'E2 Allocators'!$B$15:$W$358, MATCH('O5 Details by Class &amp; Accounts'!W$18, 'E2 Allocators'!$B$15:$W$15, 0),FALSE)*$F44), 0, VLOOKUP(VLOOKUP($A44, 'E4 TB Allocation Details'!$A$18:$L$214, MATCH("Demand ID", 'E4 TB Allocation Details'!$A$18:$L$18, 0),FALSE), 'E2 Allocators'!$B$15:$W$358, MATCH('O5 Details by Class &amp; Accounts'!W$18, 'E2 Allocators'!$B$15:$W$15, 0),FALSE)*$F44)</f>
        <v>0</v>
      </c>
      <c r="X44" s="1322">
        <f>IF(ISERROR(VLOOKUP(VLOOKUP($A44, 'E4 TB Allocation Details'!$A$18:$L$214, MATCH("Demand ID", 'E4 TB Allocation Details'!$A$18:$L$18, 0),FALSE), 'E2 Allocators'!$B$15:$W$358, MATCH('O5 Details by Class &amp; Accounts'!X$18, 'E2 Allocators'!$B$15:$W$15, 0),FALSE)*$F44), 0, VLOOKUP(VLOOKUP($A44, 'E4 TB Allocation Details'!$A$18:$L$214, MATCH("Demand ID", 'E4 TB Allocation Details'!$A$18:$L$18, 0),FALSE), 'E2 Allocators'!$B$15:$W$358, MATCH('O5 Details by Class &amp; Accounts'!X$18, 'E2 Allocators'!$B$15:$W$15, 0),FALSE)*$F44)</f>
        <v>0</v>
      </c>
      <c r="Y44" s="1322">
        <f>IF(ISERROR(VLOOKUP(VLOOKUP($A44, 'E4 TB Allocation Details'!$A$18:$L$214, MATCH("Demand ID", 'E4 TB Allocation Details'!$A$18:$L$18, 0),FALSE), 'E2 Allocators'!$B$15:$W$358, MATCH('O5 Details by Class &amp; Accounts'!Y$18, 'E2 Allocators'!$B$15:$W$15, 0),FALSE)*$F44), 0, VLOOKUP(VLOOKUP($A44, 'E4 TB Allocation Details'!$A$18:$L$214, MATCH("Demand ID", 'E4 TB Allocation Details'!$A$18:$L$18, 0),FALSE), 'E2 Allocators'!$B$15:$W$358, MATCH('O5 Details by Class &amp; Accounts'!Y$18, 'E2 Allocators'!$B$15:$W$15, 0),FALSE)*$F44)</f>
        <v>0</v>
      </c>
      <c r="Z44" s="1322">
        <f>IF(ISERROR(VLOOKUP(VLOOKUP($A44, 'E4 TB Allocation Details'!$A$18:$L$214, MATCH("Demand ID", 'E4 TB Allocation Details'!$A$18:$L$18, 0),FALSE), 'E2 Allocators'!$B$15:$W$358, MATCH('O5 Details by Class &amp; Accounts'!Z$18, 'E2 Allocators'!$B$15:$W$15, 0),FALSE)*$F44), 0, VLOOKUP(VLOOKUP($A44, 'E4 TB Allocation Details'!$A$18:$L$214, MATCH("Demand ID", 'E4 TB Allocation Details'!$A$18:$L$18, 0),FALSE), 'E2 Allocators'!$B$15:$W$358, MATCH('O5 Details by Class &amp; Accounts'!Z$18, 'E2 Allocators'!$B$15:$W$15, 0),FALSE)*$F44)</f>
        <v>0</v>
      </c>
      <c r="AA44" s="1322">
        <f>IF(ISERROR(VLOOKUP(VLOOKUP($A44, 'E4 TB Allocation Details'!$A$18:$L$214, MATCH("Demand ID", 'E4 TB Allocation Details'!$A$18:$L$18, 0),FALSE), 'E2 Allocators'!$B$15:$W$358, MATCH('O5 Details by Class &amp; Accounts'!AA$18, 'E2 Allocators'!$B$15:$W$15, 0),FALSE)*$F44), 0, VLOOKUP(VLOOKUP($A44, 'E4 TB Allocation Details'!$A$18:$L$214, MATCH("Demand ID", 'E4 TB Allocation Details'!$A$18:$L$18, 0),FALSE), 'E2 Allocators'!$B$15:$W$358, MATCH('O5 Details by Class &amp; Accounts'!AA$18, 'E2 Allocators'!$B$15:$W$15, 0),FALSE)*$F44)</f>
        <v>0</v>
      </c>
      <c r="AB44" s="1322">
        <f>IF(ISERROR(VLOOKUP(VLOOKUP($A44, 'E4 TB Allocation Details'!$A$18:$L$214, MATCH("Demand ID", 'E4 TB Allocation Details'!$A$18:$L$18, 0),FALSE), 'E2 Allocators'!$B$15:$W$358, MATCH('O5 Details by Class &amp; Accounts'!AB$18, 'E2 Allocators'!$B$15:$W$15, 0),FALSE)*$F44), 0, VLOOKUP(VLOOKUP($A44, 'E4 TB Allocation Details'!$A$18:$L$214, MATCH("Demand ID", 'E4 TB Allocation Details'!$A$18:$L$18, 0),FALSE), 'E2 Allocators'!$B$15:$W$358, MATCH('O5 Details by Class &amp; Accounts'!AB$18, 'E2 Allocators'!$B$15:$W$15, 0),FALSE)*$F44)</f>
        <v>0</v>
      </c>
      <c r="AC44" s="1322">
        <f t="shared" si="1"/>
        <v>744968.28945794597</v>
      </c>
      <c r="AD44" s="1322">
        <f>IF(ISERROR(VLOOKUP(VLOOKUP($A44, 'E4 TB Allocation Details'!$A$18:$L$214, MATCH("Customer ID", 'E4 TB Allocation Details'!$A$18:$L$18, 0),FALSE), 'E2 Allocators'!$B$15:$W$358, MATCH('O5 Details by Class &amp; Accounts'!AD$18, 'E2 Allocators'!$B$15:$W$15, 0),FALSE)*$G44), 0, VLOOKUP(VLOOKUP($A44, 'E4 TB Allocation Details'!$A$18:$L$214, MATCH("Customer ID", 'E4 TB Allocation Details'!$A$18:$L$18, 0),FALSE), 'E2 Allocators'!$B$15:$W$358, MATCH('O5 Details by Class &amp; Accounts'!AD$18, 'E2 Allocators'!$B$15:$W$15, 0),FALSE)*$G44)</f>
        <v>769493.97213882185</v>
      </c>
      <c r="AE44" s="1322">
        <f>IF(ISERROR(VLOOKUP(VLOOKUP($A44, 'E4 TB Allocation Details'!$A$18:$L$214, MATCH("Customer ID", 'E4 TB Allocation Details'!$A$18:$L$18, 0),FALSE), 'E2 Allocators'!$B$15:$W$358, MATCH('O5 Details by Class &amp; Accounts'!AE$18, 'E2 Allocators'!$B$15:$W$15, 0),FALSE)*$G44), 0, VLOOKUP(VLOOKUP($A44, 'E4 TB Allocation Details'!$A$18:$L$214, MATCH("Customer ID", 'E4 TB Allocation Details'!$A$18:$L$18, 0),FALSE), 'E2 Allocators'!$B$15:$W$358, MATCH('O5 Details by Class &amp; Accounts'!AE$18, 'E2 Allocators'!$B$15:$W$15, 0),FALSE)*$G44)</f>
        <v>126638.48419872565</v>
      </c>
      <c r="AF44" s="1322">
        <f>IF(ISERROR(VLOOKUP(VLOOKUP($A44, 'E4 TB Allocation Details'!$A$18:$L$214, MATCH("Customer ID", 'E4 TB Allocation Details'!$A$18:$L$18, 0),FALSE), 'E2 Allocators'!$B$15:$W$358, MATCH('O5 Details by Class &amp; Accounts'!AF$18, 'E2 Allocators'!$B$15:$W$15, 0),FALSE)*$G44), 0, VLOOKUP(VLOOKUP($A44, 'E4 TB Allocation Details'!$A$18:$L$214, MATCH("Customer ID", 'E4 TB Allocation Details'!$A$18:$L$18, 0),FALSE), 'E2 Allocators'!$B$15:$W$358, MATCH('O5 Details by Class &amp; Accounts'!AF$18, 'E2 Allocators'!$B$15:$W$15, 0),FALSE)*$G44)</f>
        <v>12364.950134186131</v>
      </c>
      <c r="AG44" s="1322">
        <f>IF(ISERROR(VLOOKUP(VLOOKUP($A44, 'E4 TB Allocation Details'!$A$18:$L$214, MATCH("Customer ID", 'E4 TB Allocation Details'!$A$18:$L$18, 0),FALSE), 'E2 Allocators'!$B$15:$W$358, MATCH('O5 Details by Class &amp; Accounts'!AG$18, 'E2 Allocators'!$B$15:$W$15, 0),FALSE)*$G44), 0, VLOOKUP(VLOOKUP($A44, 'E4 TB Allocation Details'!$A$18:$L$214, MATCH("Customer ID", 'E4 TB Allocation Details'!$A$18:$L$18, 0),FALSE), 'E2 Allocators'!$B$15:$W$358, MATCH('O5 Details by Class &amp; Accounts'!AG$18, 'E2 Allocators'!$B$15:$W$15, 0),FALSE)*$G44)</f>
        <v>0</v>
      </c>
      <c r="AH44" s="1322">
        <f>IF(ISERROR(VLOOKUP(VLOOKUP($A44, 'E4 TB Allocation Details'!$A$18:$L$214, MATCH("Customer ID", 'E4 TB Allocation Details'!$A$18:$L$18, 0),FALSE), 'E2 Allocators'!$B$15:$W$358, MATCH('O5 Details by Class &amp; Accounts'!AH$18, 'E2 Allocators'!$B$15:$W$15, 0),FALSE)*$G44), 0, VLOOKUP(VLOOKUP($A44, 'E4 TB Allocation Details'!$A$18:$L$214, MATCH("Customer ID", 'E4 TB Allocation Details'!$A$18:$L$18, 0),FALSE), 'E2 Allocators'!$B$15:$W$358, MATCH('O5 Details by Class &amp; Accounts'!AH$18, 'E2 Allocators'!$B$15:$W$15, 0),FALSE)*$G44)</f>
        <v>0</v>
      </c>
      <c r="AI44" s="1322">
        <f>IF(ISERROR(VLOOKUP(VLOOKUP($A44, 'E4 TB Allocation Details'!$A$18:$L$214, MATCH("Customer ID", 'E4 TB Allocation Details'!$A$18:$L$18, 0),FALSE), 'E2 Allocators'!$B$15:$W$358, MATCH('O5 Details by Class &amp; Accounts'!AI$18, 'E2 Allocators'!$B$15:$W$15, 0),FALSE)*$G44), 0, VLOOKUP(VLOOKUP($A44, 'E4 TB Allocation Details'!$A$18:$L$214, MATCH("Customer ID", 'E4 TB Allocation Details'!$A$18:$L$18, 0),FALSE), 'E2 Allocators'!$B$15:$W$358, MATCH('O5 Details by Class &amp; Accounts'!AI$18, 'E2 Allocators'!$B$15:$W$15, 0),FALSE)*$G44)</f>
        <v>94.388932322031536</v>
      </c>
      <c r="AJ44" s="1322">
        <f>IF(ISERROR(VLOOKUP(VLOOKUP($A44, 'E4 TB Allocation Details'!$A$18:$L$214, MATCH("Customer ID", 'E4 TB Allocation Details'!$A$18:$L$18, 0),FALSE), 'E2 Allocators'!$B$15:$W$358, MATCH('O5 Details by Class &amp; Accounts'!AJ$18, 'E2 Allocators'!$B$15:$W$15, 0),FALSE)*$G44), 0, VLOOKUP(VLOOKUP($A44, 'E4 TB Allocation Details'!$A$18:$L$214, MATCH("Customer ID", 'E4 TB Allocation Details'!$A$18:$L$18, 0),FALSE), 'E2 Allocators'!$B$15:$W$358, MATCH('O5 Details by Class &amp; Accounts'!AJ$18, 'E2 Allocators'!$B$15:$W$15, 0),FALSE)*$G44)</f>
        <v>206406.52654249078</v>
      </c>
      <c r="AK44" s="1322">
        <f>IF(ISERROR(VLOOKUP(VLOOKUP($A44, 'E4 TB Allocation Details'!$A$18:$L$214, MATCH("Customer ID", 'E4 TB Allocation Details'!$A$18:$L$18, 0),FALSE), 'E2 Allocators'!$B$15:$W$358, MATCH('O5 Details by Class &amp; Accounts'!AK$18, 'E2 Allocators'!$B$15:$W$15, 0),FALSE)*$G44), 0, VLOOKUP(VLOOKUP($A44, 'E4 TB Allocation Details'!$A$18:$L$214, MATCH("Customer ID", 'E4 TB Allocation Details'!$A$18:$L$18, 0),FALSE), 'E2 Allocators'!$B$15:$W$358, MATCH('O5 Details by Class &amp; Accounts'!AK$18, 'E2 Allocators'!$B$15:$W$15, 0),FALSE)*$G44)</f>
        <v>0</v>
      </c>
      <c r="AL44" s="1322">
        <f>IF(ISERROR(VLOOKUP(VLOOKUP($A44, 'E4 TB Allocation Details'!$A$18:$L$214, MATCH("Customer ID", 'E4 TB Allocation Details'!$A$18:$L$18, 0),FALSE), 'E2 Allocators'!$B$15:$W$358, MATCH('O5 Details by Class &amp; Accounts'!AL$18, 'E2 Allocators'!$B$15:$W$15, 0),FALSE)*$G44), 0, VLOOKUP(VLOOKUP($A44, 'E4 TB Allocation Details'!$A$18:$L$214, MATCH("Customer ID", 'E4 TB Allocation Details'!$A$18:$L$18, 0),FALSE), 'E2 Allocators'!$B$15:$W$358, MATCH('O5 Details by Class &amp; Accounts'!AL$18, 'E2 Allocators'!$B$15:$W$15, 0),FALSE)*$G44)</f>
        <v>2454.1122403728195</v>
      </c>
      <c r="AM44" s="1322">
        <f>IF(ISERROR(VLOOKUP(VLOOKUP($A44, 'E4 TB Allocation Details'!$A$18:$L$214, MATCH("Customer ID", 'E4 TB Allocation Details'!$A$18:$L$18, 0),FALSE), 'E2 Allocators'!$B$15:$W$358, MATCH('O5 Details by Class &amp; Accounts'!AM$18, 'E2 Allocators'!$B$15:$W$15, 0),FALSE)*$G44), 0, VLOOKUP(VLOOKUP($A44, 'E4 TB Allocation Details'!$A$18:$L$214, MATCH("Customer ID", 'E4 TB Allocation Details'!$A$18:$L$18, 0),FALSE), 'E2 Allocators'!$B$15:$W$358, MATCH('O5 Details by Class &amp; Accounts'!AM$18, 'E2 Allocators'!$B$15:$W$15, 0),FALSE)*$G44)</f>
        <v>0</v>
      </c>
      <c r="AN44" s="1322">
        <f>IF(ISERROR(VLOOKUP(VLOOKUP($A44, 'E4 TB Allocation Details'!$A$18:$L$214, MATCH("Customer ID", 'E4 TB Allocation Details'!$A$18:$L$18, 0),FALSE), 'E2 Allocators'!$B$15:$W$358, MATCH('O5 Details by Class &amp; Accounts'!AN$18, 'E2 Allocators'!$B$15:$W$15, 0),FALSE)*$G44), 0, VLOOKUP(VLOOKUP($A44, 'E4 TB Allocation Details'!$A$18:$L$214, MATCH("Customer ID", 'E4 TB Allocation Details'!$A$18:$L$18, 0),FALSE), 'E2 Allocators'!$B$15:$W$358, MATCH('O5 Details by Class &amp; Accounts'!AN$18, 'E2 Allocators'!$B$15:$W$15, 0),FALSE)*$G44)</f>
        <v>0</v>
      </c>
      <c r="AO44" s="1322">
        <f>IF(ISERROR(VLOOKUP(VLOOKUP($A44, 'E4 TB Allocation Details'!$A$18:$L$214, MATCH("Customer ID", 'E4 TB Allocation Details'!$A$18:$L$18, 0),FALSE), 'E2 Allocators'!$B$15:$W$358, MATCH('O5 Details by Class &amp; Accounts'!AO$18, 'E2 Allocators'!$B$15:$W$15, 0),FALSE)*$G44), 0, VLOOKUP(VLOOKUP($A44, 'E4 TB Allocation Details'!$A$18:$L$214, MATCH("Customer ID", 'E4 TB Allocation Details'!$A$18:$L$18, 0),FALSE), 'E2 Allocators'!$B$15:$W$358, MATCH('O5 Details by Class &amp; Accounts'!AO$18, 'E2 Allocators'!$B$15:$W$15, 0),FALSE)*$G44)</f>
        <v>0</v>
      </c>
      <c r="AP44" s="1322">
        <f>IF(ISERROR(VLOOKUP(VLOOKUP($A44, 'E4 TB Allocation Details'!$A$18:$L$214, MATCH("Customer ID", 'E4 TB Allocation Details'!$A$18:$L$18, 0),FALSE), 'E2 Allocators'!$B$15:$W$358, MATCH('O5 Details by Class &amp; Accounts'!AP$18, 'E2 Allocators'!$B$15:$W$15, 0),FALSE)*$G44), 0, VLOOKUP(VLOOKUP($A44, 'E4 TB Allocation Details'!$A$18:$L$214, MATCH("Customer ID", 'E4 TB Allocation Details'!$A$18:$L$18, 0),FALSE), 'E2 Allocators'!$B$15:$W$358, MATCH('O5 Details by Class &amp; Accounts'!AP$18, 'E2 Allocators'!$B$15:$W$15, 0),FALSE)*$G44)</f>
        <v>0</v>
      </c>
      <c r="AQ44" s="1322">
        <f>IF(ISERROR(VLOOKUP(VLOOKUP($A44, 'E4 TB Allocation Details'!$A$18:$L$214, MATCH("Customer ID", 'E4 TB Allocation Details'!$A$18:$L$18, 0),FALSE), 'E2 Allocators'!$B$15:$W$358, MATCH('O5 Details by Class &amp; Accounts'!AQ$18, 'E2 Allocators'!$B$15:$W$15, 0),FALSE)*$G44), 0, VLOOKUP(VLOOKUP($A44, 'E4 TB Allocation Details'!$A$18:$L$214, MATCH("Customer ID", 'E4 TB Allocation Details'!$A$18:$L$18, 0),FALSE), 'E2 Allocators'!$B$15:$W$358, MATCH('O5 Details by Class &amp; Accounts'!AQ$18, 'E2 Allocators'!$B$15:$W$15, 0),FALSE)*$G44)</f>
        <v>0</v>
      </c>
      <c r="AR44" s="1322">
        <f>IF(ISERROR(VLOOKUP(VLOOKUP($A44, 'E4 TB Allocation Details'!$A$18:$L$214, MATCH("Customer ID", 'E4 TB Allocation Details'!$A$18:$L$18, 0),FALSE), 'E2 Allocators'!$B$15:$W$358, MATCH('O5 Details by Class &amp; Accounts'!AR$18, 'E2 Allocators'!$B$15:$W$15, 0),FALSE)*$G44), 0, VLOOKUP(VLOOKUP($A44, 'E4 TB Allocation Details'!$A$18:$L$214, MATCH("Customer ID", 'E4 TB Allocation Details'!$A$18:$L$18, 0),FALSE), 'E2 Allocators'!$B$15:$W$358, MATCH('O5 Details by Class &amp; Accounts'!AR$18, 'E2 Allocators'!$B$15:$W$15, 0),FALSE)*$G44)</f>
        <v>0</v>
      </c>
      <c r="AS44" s="1322">
        <f>IF(ISERROR(VLOOKUP(VLOOKUP($A44, 'E4 TB Allocation Details'!$A$18:$L$214, MATCH("Customer ID", 'E4 TB Allocation Details'!$A$18:$L$18, 0),FALSE), 'E2 Allocators'!$B$15:$W$358, MATCH('O5 Details by Class &amp; Accounts'!AS$18, 'E2 Allocators'!$B$15:$W$15, 0),FALSE)*$G44), 0, VLOOKUP(VLOOKUP($A44, 'E4 TB Allocation Details'!$A$18:$L$214, MATCH("Customer ID", 'E4 TB Allocation Details'!$A$18:$L$18, 0),FALSE), 'E2 Allocators'!$B$15:$W$358, MATCH('O5 Details by Class &amp; Accounts'!AS$18, 'E2 Allocators'!$B$15:$W$15, 0),FALSE)*$G44)</f>
        <v>0</v>
      </c>
      <c r="AT44" s="1322">
        <f>IF(ISERROR(VLOOKUP(VLOOKUP($A44, 'E4 TB Allocation Details'!$A$18:$L$214, MATCH("Customer ID", 'E4 TB Allocation Details'!$A$18:$L$18, 0),FALSE), 'E2 Allocators'!$B$15:$W$358, MATCH('O5 Details by Class &amp; Accounts'!AT$18, 'E2 Allocators'!$B$15:$W$15, 0),FALSE)*$G44), 0, VLOOKUP(VLOOKUP($A44, 'E4 TB Allocation Details'!$A$18:$L$214, MATCH("Customer ID", 'E4 TB Allocation Details'!$A$18:$L$18, 0),FALSE), 'E2 Allocators'!$B$15:$W$358, MATCH('O5 Details by Class &amp; Accounts'!AT$18, 'E2 Allocators'!$B$15:$W$15, 0),FALSE)*$G44)</f>
        <v>0</v>
      </c>
      <c r="AU44" s="1322">
        <f>IF(ISERROR(VLOOKUP(VLOOKUP($A44, 'E4 TB Allocation Details'!$A$18:$L$214, MATCH("Customer ID", 'E4 TB Allocation Details'!$A$18:$L$18, 0),FALSE), 'E2 Allocators'!$B$15:$W$358, MATCH('O5 Details by Class &amp; Accounts'!AU$18, 'E2 Allocators'!$B$15:$W$15, 0),FALSE)*$G44), 0, VLOOKUP(VLOOKUP($A44, 'E4 TB Allocation Details'!$A$18:$L$214, MATCH("Customer ID", 'E4 TB Allocation Details'!$A$18:$L$18, 0),FALSE), 'E2 Allocators'!$B$15:$W$358, MATCH('O5 Details by Class &amp; Accounts'!AU$18, 'E2 Allocators'!$B$15:$W$15, 0),FALSE)*$G44)</f>
        <v>0</v>
      </c>
      <c r="AV44" s="1322">
        <f>IF(ISERROR(VLOOKUP(VLOOKUP($A44, 'E4 TB Allocation Details'!$A$18:$L$214, MATCH("Customer ID", 'E4 TB Allocation Details'!$A$18:$L$18, 0),FALSE), 'E2 Allocators'!$B$15:$W$358, MATCH('O5 Details by Class &amp; Accounts'!AV$18, 'E2 Allocators'!$B$15:$W$15, 0),FALSE)*$G44), 0, VLOOKUP(VLOOKUP($A44, 'E4 TB Allocation Details'!$A$18:$L$214, MATCH("Customer ID", 'E4 TB Allocation Details'!$A$18:$L$18, 0),FALSE), 'E2 Allocators'!$B$15:$W$358, MATCH('O5 Details by Class &amp; Accounts'!AV$18, 'E2 Allocators'!$B$15:$W$15, 0),FALSE)*$G44)</f>
        <v>0</v>
      </c>
      <c r="AW44" s="1322">
        <f>IF(ISERROR(VLOOKUP(VLOOKUP($A44, 'E4 TB Allocation Details'!$A$18:$L$214, MATCH("Customer ID", 'E4 TB Allocation Details'!$A$18:$L$18, 0),FALSE), 'E2 Allocators'!$B$15:$W$358, MATCH('O5 Details by Class &amp; Accounts'!AW$18, 'E2 Allocators'!$B$15:$W$15, 0),FALSE)*$G44), 0, VLOOKUP(VLOOKUP($A44, 'E4 TB Allocation Details'!$A$18:$L$214, MATCH("Customer ID", 'E4 TB Allocation Details'!$A$18:$L$18, 0),FALSE), 'E2 Allocators'!$B$15:$W$358, MATCH('O5 Details by Class &amp; Accounts'!AW$18, 'E2 Allocators'!$B$15:$W$15, 0),FALSE)*$G44)</f>
        <v>0</v>
      </c>
      <c r="AX44" s="1322">
        <f t="shared" si="2"/>
        <v>1117452.4341869194</v>
      </c>
      <c r="AY44" s="1322">
        <f>IF(ISERROR(VLOOKUP(VLOOKUP($A44, 'E4 TB Allocation Details'!$A$18:$L$214, MATCH("Misc ID", 'E4 TB Allocation Details'!$A$18:$L$18, 0),FALSE), 'E2 Allocators'!$B$15:$W$358, MATCH('O5 Details by Class &amp; Accounts'!AY$18, 'E2 Allocators'!$B$15:$W$15, 0),FALSE)*$E44), 0, VLOOKUP(VLOOKUP($A44, 'E4 TB Allocation Details'!$A$18:$L$214, MATCH("Misc ID", 'E4 TB Allocation Details'!$A$18:$L$18, 0),FALSE), 'E2 Allocators'!$B$15:$W$358, MATCH('O5 Details by Class &amp; Accounts'!AY$18, 'E2 Allocators'!$B$15:$W$15, 0),FALSE)*$E44)</f>
        <v>0</v>
      </c>
      <c r="AZ44" s="1322">
        <f>IF(ISERROR(VLOOKUP(VLOOKUP($A44, 'E4 TB Allocation Details'!$A$18:$L$214, MATCH("Misc ID", 'E4 TB Allocation Details'!$A$18:$L$18, 0),FALSE), 'E2 Allocators'!$B$15:$W$358, MATCH('O5 Details by Class &amp; Accounts'!AZ$18, 'E2 Allocators'!$B$15:$W$15, 0),FALSE)*$E44), 0, VLOOKUP(VLOOKUP($A44, 'E4 TB Allocation Details'!$A$18:$L$214, MATCH("Misc ID", 'E4 TB Allocation Details'!$A$18:$L$18, 0),FALSE), 'E2 Allocators'!$B$15:$W$358, MATCH('O5 Details by Class &amp; Accounts'!AZ$18, 'E2 Allocators'!$B$15:$W$15, 0),FALSE)*$E44)</f>
        <v>0</v>
      </c>
      <c r="BA44" s="1322">
        <f>IF(ISERROR(VLOOKUP(VLOOKUP($A44, 'E4 TB Allocation Details'!$A$18:$L$214, MATCH("Misc ID", 'E4 TB Allocation Details'!$A$18:$L$18, 0),FALSE), 'E2 Allocators'!$B$15:$W$358, MATCH('O5 Details by Class &amp; Accounts'!BA$18, 'E2 Allocators'!$B$15:$W$15, 0),FALSE)*$E44), 0, VLOOKUP(VLOOKUP($A44, 'E4 TB Allocation Details'!$A$18:$L$214, MATCH("Misc ID", 'E4 TB Allocation Details'!$A$18:$L$18, 0),FALSE), 'E2 Allocators'!$B$15:$W$358, MATCH('O5 Details by Class &amp; Accounts'!BA$18, 'E2 Allocators'!$B$15:$W$15, 0),FALSE)*$E44)</f>
        <v>0</v>
      </c>
      <c r="BB44" s="1322">
        <f>IF(ISERROR(VLOOKUP(VLOOKUP($A44, 'E4 TB Allocation Details'!$A$18:$L$214, MATCH("Misc ID", 'E4 TB Allocation Details'!$A$18:$L$18, 0),FALSE), 'E2 Allocators'!$B$15:$W$358, MATCH('O5 Details by Class &amp; Accounts'!BB$18, 'E2 Allocators'!$B$15:$W$15, 0),FALSE)*$E44), 0, VLOOKUP(VLOOKUP($A44, 'E4 TB Allocation Details'!$A$18:$L$214, MATCH("Misc ID", 'E4 TB Allocation Details'!$A$18:$L$18, 0),FALSE), 'E2 Allocators'!$B$15:$W$358, MATCH('O5 Details by Class &amp; Accounts'!BB$18, 'E2 Allocators'!$B$15:$W$15, 0),FALSE)*$E44)</f>
        <v>0</v>
      </c>
      <c r="BC44" s="1322">
        <f>IF(ISERROR(VLOOKUP(VLOOKUP($A44, 'E4 TB Allocation Details'!$A$18:$L$214, MATCH("Misc ID", 'E4 TB Allocation Details'!$A$18:$L$18, 0),FALSE), 'E2 Allocators'!$B$15:$W$358, MATCH('O5 Details by Class &amp; Accounts'!BC$18, 'E2 Allocators'!$B$15:$W$15, 0),FALSE)*$E44), 0, VLOOKUP(VLOOKUP($A44, 'E4 TB Allocation Details'!$A$18:$L$214, MATCH("Misc ID", 'E4 TB Allocation Details'!$A$18:$L$18, 0),FALSE), 'E2 Allocators'!$B$15:$W$358, MATCH('O5 Details by Class &amp; Accounts'!BC$18, 'E2 Allocators'!$B$15:$W$15, 0),FALSE)*$E44)</f>
        <v>0</v>
      </c>
      <c r="BD44" s="1322">
        <f>IF(ISERROR(VLOOKUP(VLOOKUP($A44, 'E4 TB Allocation Details'!$A$18:$L$214, MATCH("Misc ID", 'E4 TB Allocation Details'!$A$18:$L$18, 0),FALSE), 'E2 Allocators'!$B$15:$W$358, MATCH('O5 Details by Class &amp; Accounts'!BD$18, 'E2 Allocators'!$B$15:$W$15, 0),FALSE)*$E44), 0, VLOOKUP(VLOOKUP($A44, 'E4 TB Allocation Details'!$A$18:$L$214, MATCH("Misc ID", 'E4 TB Allocation Details'!$A$18:$L$18, 0),FALSE), 'E2 Allocators'!$B$15:$W$358, MATCH('O5 Details by Class &amp; Accounts'!BD$18, 'E2 Allocators'!$B$15:$W$15, 0),FALSE)*$E44)</f>
        <v>0</v>
      </c>
      <c r="BE44" s="1322">
        <f>IF(ISERROR(VLOOKUP(VLOOKUP($A44, 'E4 TB Allocation Details'!$A$18:$L$214, MATCH("Misc ID", 'E4 TB Allocation Details'!$A$18:$L$18, 0),FALSE), 'E2 Allocators'!$B$15:$W$358, MATCH('O5 Details by Class &amp; Accounts'!BE$18, 'E2 Allocators'!$B$15:$W$15, 0),FALSE)*$E44), 0, VLOOKUP(VLOOKUP($A44, 'E4 TB Allocation Details'!$A$18:$L$214, MATCH("Misc ID", 'E4 TB Allocation Details'!$A$18:$L$18, 0),FALSE), 'E2 Allocators'!$B$15:$W$358, MATCH('O5 Details by Class &amp; Accounts'!BE$18, 'E2 Allocators'!$B$15:$W$15, 0),FALSE)*$E44)</f>
        <v>0</v>
      </c>
      <c r="BF44" s="1322">
        <f>IF(ISERROR(VLOOKUP(VLOOKUP($A44, 'E4 TB Allocation Details'!$A$18:$L$214, MATCH("Misc ID", 'E4 TB Allocation Details'!$A$18:$L$18, 0),FALSE), 'E2 Allocators'!$B$15:$W$358, MATCH('O5 Details by Class &amp; Accounts'!BF$18, 'E2 Allocators'!$B$15:$W$15, 0),FALSE)*$E44), 0, VLOOKUP(VLOOKUP($A44, 'E4 TB Allocation Details'!$A$18:$L$214, MATCH("Misc ID", 'E4 TB Allocation Details'!$A$18:$L$18, 0),FALSE), 'E2 Allocators'!$B$15:$W$358, MATCH('O5 Details by Class &amp; Accounts'!BF$18, 'E2 Allocators'!$B$15:$W$15, 0),FALSE)*$E44)</f>
        <v>0</v>
      </c>
      <c r="BG44" s="1322">
        <f>IF(ISERROR(VLOOKUP(VLOOKUP($A44, 'E4 TB Allocation Details'!$A$18:$L$214, MATCH("Misc ID", 'E4 TB Allocation Details'!$A$18:$L$18, 0),FALSE), 'E2 Allocators'!$B$15:$W$358, MATCH('O5 Details by Class &amp; Accounts'!BG$18, 'E2 Allocators'!$B$15:$W$15, 0),FALSE)*$E44), 0, VLOOKUP(VLOOKUP($A44, 'E4 TB Allocation Details'!$A$18:$L$214, MATCH("Misc ID", 'E4 TB Allocation Details'!$A$18:$L$18, 0),FALSE), 'E2 Allocators'!$B$15:$W$358, MATCH('O5 Details by Class &amp; Accounts'!BG$18, 'E2 Allocators'!$B$15:$W$15, 0),FALSE)*$E44)</f>
        <v>0</v>
      </c>
      <c r="BH44" s="1322">
        <f>IF(ISERROR(VLOOKUP(VLOOKUP($A44, 'E4 TB Allocation Details'!$A$18:$L$214, MATCH("Misc ID", 'E4 TB Allocation Details'!$A$18:$L$18, 0),FALSE), 'E2 Allocators'!$B$15:$W$358, MATCH('O5 Details by Class &amp; Accounts'!BH$18, 'E2 Allocators'!$B$15:$W$15, 0),FALSE)*$E44), 0, VLOOKUP(VLOOKUP($A44, 'E4 TB Allocation Details'!$A$18:$L$214, MATCH("Misc ID", 'E4 TB Allocation Details'!$A$18:$L$18, 0),FALSE), 'E2 Allocators'!$B$15:$W$358, MATCH('O5 Details by Class &amp; Accounts'!BH$18, 'E2 Allocators'!$B$15:$W$15, 0),FALSE)*$E44)</f>
        <v>0</v>
      </c>
      <c r="BI44" s="1322">
        <f>IF(ISERROR(VLOOKUP(VLOOKUP($A44, 'E4 TB Allocation Details'!$A$18:$L$214, MATCH("Misc ID", 'E4 TB Allocation Details'!$A$18:$L$18, 0),FALSE), 'E2 Allocators'!$B$15:$W$358, MATCH('O5 Details by Class &amp; Accounts'!BI$18, 'E2 Allocators'!$B$15:$W$15, 0),FALSE)*$E44), 0, VLOOKUP(VLOOKUP($A44, 'E4 TB Allocation Details'!$A$18:$L$214, MATCH("Misc ID", 'E4 TB Allocation Details'!$A$18:$L$18, 0),FALSE), 'E2 Allocators'!$B$15:$W$358, MATCH('O5 Details by Class &amp; Accounts'!BI$18, 'E2 Allocators'!$B$15:$W$15, 0),FALSE)*$E44)</f>
        <v>0</v>
      </c>
      <c r="BJ44" s="1322">
        <f>IF(ISERROR(VLOOKUP(VLOOKUP($A44, 'E4 TB Allocation Details'!$A$18:$L$214, MATCH("Misc ID", 'E4 TB Allocation Details'!$A$18:$L$18, 0),FALSE), 'E2 Allocators'!$B$15:$W$358, MATCH('O5 Details by Class &amp; Accounts'!BJ$18, 'E2 Allocators'!$B$15:$W$15, 0),FALSE)*$E44), 0, VLOOKUP(VLOOKUP($A44, 'E4 TB Allocation Details'!$A$18:$L$214, MATCH("Misc ID", 'E4 TB Allocation Details'!$A$18:$L$18, 0),FALSE), 'E2 Allocators'!$B$15:$W$358, MATCH('O5 Details by Class &amp; Accounts'!BJ$18, 'E2 Allocators'!$B$15:$W$15, 0),FALSE)*$E44)</f>
        <v>0</v>
      </c>
      <c r="BK44" s="1322">
        <f>IF(ISERROR(VLOOKUP(VLOOKUP($A44, 'E4 TB Allocation Details'!$A$18:$L$214, MATCH("Misc ID", 'E4 TB Allocation Details'!$A$18:$L$18, 0),FALSE), 'E2 Allocators'!$B$15:$W$358, MATCH('O5 Details by Class &amp; Accounts'!BK$18, 'E2 Allocators'!$B$15:$W$15, 0),FALSE)*$E44), 0, VLOOKUP(VLOOKUP($A44, 'E4 TB Allocation Details'!$A$18:$L$214, MATCH("Misc ID", 'E4 TB Allocation Details'!$A$18:$L$18, 0),FALSE), 'E2 Allocators'!$B$15:$W$358, MATCH('O5 Details by Class &amp; Accounts'!BK$18, 'E2 Allocators'!$B$15:$W$15, 0),FALSE)*$E44)</f>
        <v>0</v>
      </c>
      <c r="BL44" s="1322">
        <f>IF(ISERROR(VLOOKUP(VLOOKUP($A44, 'E4 TB Allocation Details'!$A$18:$L$214, MATCH("Misc ID", 'E4 TB Allocation Details'!$A$18:$L$18, 0),FALSE), 'E2 Allocators'!$B$15:$W$358, MATCH('O5 Details by Class &amp; Accounts'!BL$18, 'E2 Allocators'!$B$15:$W$15, 0),FALSE)*$E44), 0, VLOOKUP(VLOOKUP($A44, 'E4 TB Allocation Details'!$A$18:$L$214, MATCH("Misc ID", 'E4 TB Allocation Details'!$A$18:$L$18, 0),FALSE), 'E2 Allocators'!$B$15:$W$358, MATCH('O5 Details by Class &amp; Accounts'!BL$18, 'E2 Allocators'!$B$15:$W$15, 0),FALSE)*$E44)</f>
        <v>0</v>
      </c>
      <c r="BM44" s="1322">
        <f>IF(ISERROR(VLOOKUP(VLOOKUP($A44, 'E4 TB Allocation Details'!$A$18:$L$214, MATCH("Misc ID", 'E4 TB Allocation Details'!$A$18:$L$18, 0),FALSE), 'E2 Allocators'!$B$15:$W$358, MATCH('O5 Details by Class &amp; Accounts'!BM$18, 'E2 Allocators'!$B$15:$W$15, 0),FALSE)*$E44), 0, VLOOKUP(VLOOKUP($A44, 'E4 TB Allocation Details'!$A$18:$L$214, MATCH("Misc ID", 'E4 TB Allocation Details'!$A$18:$L$18, 0),FALSE), 'E2 Allocators'!$B$15:$W$358, MATCH('O5 Details by Class &amp; Accounts'!BM$18, 'E2 Allocators'!$B$15:$W$15, 0),FALSE)*$E44)</f>
        <v>0</v>
      </c>
      <c r="BN44" s="1322">
        <f>IF(ISERROR(VLOOKUP(VLOOKUP($A44, 'E4 TB Allocation Details'!$A$18:$L$214, MATCH("Misc ID", 'E4 TB Allocation Details'!$A$18:$L$18, 0),FALSE), 'E2 Allocators'!$B$15:$W$358, MATCH('O5 Details by Class &amp; Accounts'!BN$18, 'E2 Allocators'!$B$15:$W$15, 0),FALSE)*$E44), 0, VLOOKUP(VLOOKUP($A44, 'E4 TB Allocation Details'!$A$18:$L$214, MATCH("Misc ID", 'E4 TB Allocation Details'!$A$18:$L$18, 0),FALSE), 'E2 Allocators'!$B$15:$W$358, MATCH('O5 Details by Class &amp; Accounts'!BN$18, 'E2 Allocators'!$B$15:$W$15, 0),FALSE)*$E44)</f>
        <v>0</v>
      </c>
      <c r="BO44" s="1322">
        <f>IF(ISERROR(VLOOKUP(VLOOKUP($A44, 'E4 TB Allocation Details'!$A$18:$L$214, MATCH("Misc ID", 'E4 TB Allocation Details'!$A$18:$L$18, 0),FALSE), 'E2 Allocators'!$B$15:$W$358, MATCH('O5 Details by Class &amp; Accounts'!BO$18, 'E2 Allocators'!$B$15:$W$15, 0),FALSE)*$E44), 0, VLOOKUP(VLOOKUP($A44, 'E4 TB Allocation Details'!$A$18:$L$214, MATCH("Misc ID", 'E4 TB Allocation Details'!$A$18:$L$18, 0),FALSE), 'E2 Allocators'!$B$15:$W$358, MATCH('O5 Details by Class &amp; Accounts'!BO$18, 'E2 Allocators'!$B$15:$W$15, 0),FALSE)*$E44)</f>
        <v>0</v>
      </c>
      <c r="BP44" s="1322">
        <f>IF(ISERROR(VLOOKUP(VLOOKUP($A44, 'E4 TB Allocation Details'!$A$18:$L$214, MATCH("Misc ID", 'E4 TB Allocation Details'!$A$18:$L$18, 0),FALSE), 'E2 Allocators'!$B$15:$W$358, MATCH('O5 Details by Class &amp; Accounts'!BP$18, 'E2 Allocators'!$B$15:$W$15, 0),FALSE)*$E44), 0, VLOOKUP(VLOOKUP($A44, 'E4 TB Allocation Details'!$A$18:$L$214, MATCH("Misc ID", 'E4 TB Allocation Details'!$A$18:$L$18, 0),FALSE), 'E2 Allocators'!$B$15:$W$358, MATCH('O5 Details by Class &amp; Accounts'!BP$18, 'E2 Allocators'!$B$15:$W$15, 0),FALSE)*$E44)</f>
        <v>0</v>
      </c>
      <c r="BQ44" s="1322">
        <f>IF(ISERROR(VLOOKUP(VLOOKUP($A44, 'E4 TB Allocation Details'!$A$18:$L$214, MATCH("Misc ID", 'E4 TB Allocation Details'!$A$18:$L$18, 0),FALSE), 'E2 Allocators'!$B$15:$W$358, MATCH('O5 Details by Class &amp; Accounts'!BQ$18, 'E2 Allocators'!$B$15:$W$15, 0),FALSE)*$E44), 0, VLOOKUP(VLOOKUP($A44, 'E4 TB Allocation Details'!$A$18:$L$214, MATCH("Misc ID", 'E4 TB Allocation Details'!$A$18:$L$18, 0),FALSE), 'E2 Allocators'!$B$15:$W$358, MATCH('O5 Details by Class &amp; Accounts'!BQ$18, 'E2 Allocators'!$B$15:$W$15, 0),FALSE)*$E44)</f>
        <v>0</v>
      </c>
      <c r="BR44" s="1322">
        <f>IF(ISERROR(VLOOKUP(VLOOKUP($A44, 'E4 TB Allocation Details'!$A$18:$L$214, MATCH("Misc ID", 'E4 TB Allocation Details'!$A$18:$L$18, 0),FALSE), 'E2 Allocators'!$B$15:$W$358, MATCH('O5 Details by Class &amp; Accounts'!BR$18, 'E2 Allocators'!$B$15:$W$15, 0),FALSE)*$E44), 0, VLOOKUP(VLOOKUP($A44, 'E4 TB Allocation Details'!$A$18:$L$214, MATCH("Misc ID", 'E4 TB Allocation Details'!$A$18:$L$18, 0),FALSE), 'E2 Allocators'!$B$15:$W$358, MATCH('O5 Details by Class &amp; Accounts'!BR$18, 'E2 Allocators'!$B$15:$W$15, 0),FALSE)*$E44)</f>
        <v>0</v>
      </c>
      <c r="BS44" s="1322">
        <f t="shared" si="3"/>
        <v>0</v>
      </c>
      <c r="BT44" s="1322">
        <f>IF(ISERROR(VLOOKUP(VLOOKUP($A44, 'E4 TB Allocation Details'!$A$18:$L$214, MATCH("A &amp; G ID", 'E4 TB Allocation Details'!$A$18:$L$18, 0),FALSE), 'E2 Allocators'!$B$15:$W$358, MATCH('O5 Details by Class &amp; Accounts'!BT$18, 'E2 Allocators'!$B$15:$W$15, 0),FALSE)*$E44), 0, VLOOKUP(VLOOKUP($A44, 'E4 TB Allocation Details'!$A$18:$L$214, MATCH("A &amp; G ID", 'E4 TB Allocation Details'!$A$18:$L$18, 0),FALSE), 'E2 Allocators'!$B$15:$W$358, MATCH('O5 Details by Class &amp; Accounts'!BT$18, 'E2 Allocators'!$B$15:$W$15, 0),FALSE)*$E44)</f>
        <v>0</v>
      </c>
      <c r="BU44" s="1322">
        <f>IF(ISERROR(VLOOKUP(VLOOKUP($A44, 'E4 TB Allocation Details'!$A$18:$L$214, MATCH("A &amp; G ID", 'E4 TB Allocation Details'!$A$18:$L$18, 0),FALSE), 'E2 Allocators'!$B$15:$W$358, MATCH('O5 Details by Class &amp; Accounts'!BU$18, 'E2 Allocators'!$B$15:$W$15, 0),FALSE)*$E44), 0, VLOOKUP(VLOOKUP($A44, 'E4 TB Allocation Details'!$A$18:$L$214, MATCH("A &amp; G ID", 'E4 TB Allocation Details'!$A$18:$L$18, 0),FALSE), 'E2 Allocators'!$B$15:$W$358, MATCH('O5 Details by Class &amp; Accounts'!BU$18, 'E2 Allocators'!$B$15:$W$15, 0),FALSE)*$E44)</f>
        <v>0</v>
      </c>
      <c r="BV44" s="1322">
        <f>IF(ISERROR(VLOOKUP(VLOOKUP($A44, 'E4 TB Allocation Details'!$A$18:$L$214, MATCH("A &amp; G ID", 'E4 TB Allocation Details'!$A$18:$L$18, 0),FALSE), 'E2 Allocators'!$B$15:$W$358, MATCH('O5 Details by Class &amp; Accounts'!BV$18, 'E2 Allocators'!$B$15:$W$15, 0),FALSE)*$E44), 0, VLOOKUP(VLOOKUP($A44, 'E4 TB Allocation Details'!$A$18:$L$214, MATCH("A &amp; G ID", 'E4 TB Allocation Details'!$A$18:$L$18, 0),FALSE), 'E2 Allocators'!$B$15:$W$358, MATCH('O5 Details by Class &amp; Accounts'!BV$18, 'E2 Allocators'!$B$15:$W$15, 0),FALSE)*$E44)</f>
        <v>0</v>
      </c>
      <c r="BW44" s="1322">
        <f>IF(ISERROR(VLOOKUP(VLOOKUP($A44, 'E4 TB Allocation Details'!$A$18:$L$214, MATCH("A &amp; G ID", 'E4 TB Allocation Details'!$A$18:$L$18, 0),FALSE), 'E2 Allocators'!$B$15:$W$358, MATCH('O5 Details by Class &amp; Accounts'!BW$18, 'E2 Allocators'!$B$15:$W$15, 0),FALSE)*$E44), 0, VLOOKUP(VLOOKUP($A44, 'E4 TB Allocation Details'!$A$18:$L$214, MATCH("A &amp; G ID", 'E4 TB Allocation Details'!$A$18:$L$18, 0),FALSE), 'E2 Allocators'!$B$15:$W$358, MATCH('O5 Details by Class &amp; Accounts'!BW$18, 'E2 Allocators'!$B$15:$W$15, 0),FALSE)*$E44)</f>
        <v>0</v>
      </c>
      <c r="BX44" s="1322">
        <f>IF(ISERROR(VLOOKUP(VLOOKUP($A44, 'E4 TB Allocation Details'!$A$18:$L$214, MATCH("A &amp; G ID", 'E4 TB Allocation Details'!$A$18:$L$18, 0),FALSE), 'E2 Allocators'!$B$15:$W$358, MATCH('O5 Details by Class &amp; Accounts'!BX$18, 'E2 Allocators'!$B$15:$W$15, 0),FALSE)*$E44), 0, VLOOKUP(VLOOKUP($A44, 'E4 TB Allocation Details'!$A$18:$L$214, MATCH("A &amp; G ID", 'E4 TB Allocation Details'!$A$18:$L$18, 0),FALSE), 'E2 Allocators'!$B$15:$W$358, MATCH('O5 Details by Class &amp; Accounts'!BX$18, 'E2 Allocators'!$B$15:$W$15, 0),FALSE)*$E44)</f>
        <v>0</v>
      </c>
      <c r="BY44" s="1322">
        <f>IF(ISERROR(VLOOKUP(VLOOKUP($A44, 'E4 TB Allocation Details'!$A$18:$L$214, MATCH("A &amp; G ID", 'E4 TB Allocation Details'!$A$18:$L$18, 0),FALSE), 'E2 Allocators'!$B$15:$W$358, MATCH('O5 Details by Class &amp; Accounts'!BY$18, 'E2 Allocators'!$B$15:$W$15, 0),FALSE)*$E44), 0, VLOOKUP(VLOOKUP($A44, 'E4 TB Allocation Details'!$A$18:$L$214, MATCH("A &amp; G ID", 'E4 TB Allocation Details'!$A$18:$L$18, 0),FALSE), 'E2 Allocators'!$B$15:$W$358, MATCH('O5 Details by Class &amp; Accounts'!BY$18, 'E2 Allocators'!$B$15:$W$15, 0),FALSE)*$E44)</f>
        <v>0</v>
      </c>
      <c r="BZ44" s="1322">
        <f>IF(ISERROR(VLOOKUP(VLOOKUP($A44, 'E4 TB Allocation Details'!$A$18:$L$214, MATCH("A &amp; G ID", 'E4 TB Allocation Details'!$A$18:$L$18, 0),FALSE), 'E2 Allocators'!$B$15:$W$358, MATCH('O5 Details by Class &amp; Accounts'!BZ$18, 'E2 Allocators'!$B$15:$W$15, 0),FALSE)*$E44), 0, VLOOKUP(VLOOKUP($A44, 'E4 TB Allocation Details'!$A$18:$L$214, MATCH("A &amp; G ID", 'E4 TB Allocation Details'!$A$18:$L$18, 0),FALSE), 'E2 Allocators'!$B$15:$W$358, MATCH('O5 Details by Class &amp; Accounts'!BZ$18, 'E2 Allocators'!$B$15:$W$15, 0),FALSE)*$E44)</f>
        <v>0</v>
      </c>
      <c r="CA44" s="1322">
        <f>IF(ISERROR(VLOOKUP(VLOOKUP($A44, 'E4 TB Allocation Details'!$A$18:$L$214, MATCH("A &amp; G ID", 'E4 TB Allocation Details'!$A$18:$L$18, 0),FALSE), 'E2 Allocators'!$B$15:$W$358, MATCH('O5 Details by Class &amp; Accounts'!CA$18, 'E2 Allocators'!$B$15:$W$15, 0),FALSE)*$E44), 0, VLOOKUP(VLOOKUP($A44, 'E4 TB Allocation Details'!$A$18:$L$214, MATCH("A &amp; G ID", 'E4 TB Allocation Details'!$A$18:$L$18, 0),FALSE), 'E2 Allocators'!$B$15:$W$358, MATCH('O5 Details by Class &amp; Accounts'!CA$18, 'E2 Allocators'!$B$15:$W$15, 0),FALSE)*$E44)</f>
        <v>0</v>
      </c>
      <c r="CB44" s="1322">
        <f>IF(ISERROR(VLOOKUP(VLOOKUP($A44, 'E4 TB Allocation Details'!$A$18:$L$214, MATCH("A &amp; G ID", 'E4 TB Allocation Details'!$A$18:$L$18, 0),FALSE), 'E2 Allocators'!$B$15:$W$358, MATCH('O5 Details by Class &amp; Accounts'!CB$18, 'E2 Allocators'!$B$15:$W$15, 0),FALSE)*$E44), 0, VLOOKUP(VLOOKUP($A44, 'E4 TB Allocation Details'!$A$18:$L$214, MATCH("A &amp; G ID", 'E4 TB Allocation Details'!$A$18:$L$18, 0),FALSE), 'E2 Allocators'!$B$15:$W$358, MATCH('O5 Details by Class &amp; Accounts'!CB$18, 'E2 Allocators'!$B$15:$W$15, 0),FALSE)*$E44)</f>
        <v>0</v>
      </c>
      <c r="CC44" s="1322">
        <f>IF(ISERROR(VLOOKUP(VLOOKUP($A44, 'E4 TB Allocation Details'!$A$18:$L$214, MATCH("A &amp; G ID", 'E4 TB Allocation Details'!$A$18:$L$18, 0),FALSE), 'E2 Allocators'!$B$15:$W$358, MATCH('O5 Details by Class &amp; Accounts'!CC$18, 'E2 Allocators'!$B$15:$W$15, 0),FALSE)*$E44), 0, VLOOKUP(VLOOKUP($A44, 'E4 TB Allocation Details'!$A$18:$L$214, MATCH("A &amp; G ID", 'E4 TB Allocation Details'!$A$18:$L$18, 0),FALSE), 'E2 Allocators'!$B$15:$W$358, MATCH('O5 Details by Class &amp; Accounts'!CC$18, 'E2 Allocators'!$B$15:$W$15, 0),FALSE)*$E44)</f>
        <v>0</v>
      </c>
      <c r="CD44" s="1322">
        <f>IF(ISERROR(VLOOKUP(VLOOKUP($A44, 'E4 TB Allocation Details'!$A$18:$L$214, MATCH("A &amp; G ID", 'E4 TB Allocation Details'!$A$18:$L$18, 0),FALSE), 'E2 Allocators'!$B$15:$W$358, MATCH('O5 Details by Class &amp; Accounts'!CD$18, 'E2 Allocators'!$B$15:$W$15, 0),FALSE)*$E44), 0, VLOOKUP(VLOOKUP($A44, 'E4 TB Allocation Details'!$A$18:$L$214, MATCH("A &amp; G ID", 'E4 TB Allocation Details'!$A$18:$L$18, 0),FALSE), 'E2 Allocators'!$B$15:$W$358, MATCH('O5 Details by Class &amp; Accounts'!CD$18, 'E2 Allocators'!$B$15:$W$15, 0),FALSE)*$E44)</f>
        <v>0</v>
      </c>
      <c r="CE44" s="1322">
        <f>IF(ISERROR(VLOOKUP(VLOOKUP($A44, 'E4 TB Allocation Details'!$A$18:$L$214, MATCH("A &amp; G ID", 'E4 TB Allocation Details'!$A$18:$L$18, 0),FALSE), 'E2 Allocators'!$B$15:$W$358, MATCH('O5 Details by Class &amp; Accounts'!CE$18, 'E2 Allocators'!$B$15:$W$15, 0),FALSE)*$E44), 0, VLOOKUP(VLOOKUP($A44, 'E4 TB Allocation Details'!$A$18:$L$214, MATCH("A &amp; G ID", 'E4 TB Allocation Details'!$A$18:$L$18, 0),FALSE), 'E2 Allocators'!$B$15:$W$358, MATCH('O5 Details by Class &amp; Accounts'!CE$18, 'E2 Allocators'!$B$15:$W$15, 0),FALSE)*$E44)</f>
        <v>0</v>
      </c>
      <c r="CF44" s="1322">
        <f>IF(ISERROR(VLOOKUP(VLOOKUP($A44, 'E4 TB Allocation Details'!$A$18:$L$214, MATCH("A &amp; G ID", 'E4 TB Allocation Details'!$A$18:$L$18, 0),FALSE), 'E2 Allocators'!$B$15:$W$358, MATCH('O5 Details by Class &amp; Accounts'!CF$18, 'E2 Allocators'!$B$15:$W$15, 0),FALSE)*$E44), 0, VLOOKUP(VLOOKUP($A44, 'E4 TB Allocation Details'!$A$18:$L$214, MATCH("A &amp; G ID", 'E4 TB Allocation Details'!$A$18:$L$18, 0),FALSE), 'E2 Allocators'!$B$15:$W$358, MATCH('O5 Details by Class &amp; Accounts'!CF$18, 'E2 Allocators'!$B$15:$W$15, 0),FALSE)*$E44)</f>
        <v>0</v>
      </c>
      <c r="CG44" s="1322">
        <f>IF(ISERROR(VLOOKUP(VLOOKUP($A44, 'E4 TB Allocation Details'!$A$18:$L$214, MATCH("A &amp; G ID", 'E4 TB Allocation Details'!$A$18:$L$18, 0),FALSE), 'E2 Allocators'!$B$15:$W$358, MATCH('O5 Details by Class &amp; Accounts'!CG$18, 'E2 Allocators'!$B$15:$W$15, 0),FALSE)*$E44), 0, VLOOKUP(VLOOKUP($A44, 'E4 TB Allocation Details'!$A$18:$L$214, MATCH("A &amp; G ID", 'E4 TB Allocation Details'!$A$18:$L$18, 0),FALSE), 'E2 Allocators'!$B$15:$W$358, MATCH('O5 Details by Class &amp; Accounts'!CG$18, 'E2 Allocators'!$B$15:$W$15, 0),FALSE)*$E44)</f>
        <v>0</v>
      </c>
      <c r="CH44" s="1322">
        <f>IF(ISERROR(VLOOKUP(VLOOKUP($A44, 'E4 TB Allocation Details'!$A$18:$L$214, MATCH("A &amp; G ID", 'E4 TB Allocation Details'!$A$18:$L$18, 0),FALSE), 'E2 Allocators'!$B$15:$W$358, MATCH('O5 Details by Class &amp; Accounts'!CH$18, 'E2 Allocators'!$B$15:$W$15, 0),FALSE)*$E44), 0, VLOOKUP(VLOOKUP($A44, 'E4 TB Allocation Details'!$A$18:$L$214, MATCH("A &amp; G ID", 'E4 TB Allocation Details'!$A$18:$L$18, 0),FALSE), 'E2 Allocators'!$B$15:$W$358, MATCH('O5 Details by Class &amp; Accounts'!CH$18, 'E2 Allocators'!$B$15:$W$15, 0),FALSE)*$E44)</f>
        <v>0</v>
      </c>
      <c r="CI44" s="1322">
        <f>IF(ISERROR(VLOOKUP(VLOOKUP($A44, 'E4 TB Allocation Details'!$A$18:$L$214, MATCH("A &amp; G ID", 'E4 TB Allocation Details'!$A$18:$L$18, 0),FALSE), 'E2 Allocators'!$B$15:$W$358, MATCH('O5 Details by Class &amp; Accounts'!CI$18, 'E2 Allocators'!$B$15:$W$15, 0),FALSE)*$E44), 0, VLOOKUP(VLOOKUP($A44, 'E4 TB Allocation Details'!$A$18:$L$214, MATCH("A &amp; G ID", 'E4 TB Allocation Details'!$A$18:$L$18, 0),FALSE), 'E2 Allocators'!$B$15:$W$358, MATCH('O5 Details by Class &amp; Accounts'!CI$18, 'E2 Allocators'!$B$15:$W$15, 0),FALSE)*$E44)</f>
        <v>0</v>
      </c>
      <c r="CJ44" s="1322">
        <f>IF(ISERROR(VLOOKUP(VLOOKUP($A44, 'E4 TB Allocation Details'!$A$18:$L$214, MATCH("A &amp; G ID", 'E4 TB Allocation Details'!$A$18:$L$18, 0),FALSE), 'E2 Allocators'!$B$15:$W$358, MATCH('O5 Details by Class &amp; Accounts'!CJ$18, 'E2 Allocators'!$B$15:$W$15, 0),FALSE)*$E44), 0, VLOOKUP(VLOOKUP($A44, 'E4 TB Allocation Details'!$A$18:$L$214, MATCH("A &amp; G ID", 'E4 TB Allocation Details'!$A$18:$L$18, 0),FALSE), 'E2 Allocators'!$B$15:$W$358, MATCH('O5 Details by Class &amp; Accounts'!CJ$18, 'E2 Allocators'!$B$15:$W$15, 0),FALSE)*$E44)</f>
        <v>0</v>
      </c>
      <c r="CK44" s="1322">
        <f>IF(ISERROR(VLOOKUP(VLOOKUP($A44, 'E4 TB Allocation Details'!$A$18:$L$214, MATCH("A &amp; G ID", 'E4 TB Allocation Details'!$A$18:$L$18, 0),FALSE), 'E2 Allocators'!$B$15:$W$358, MATCH('O5 Details by Class &amp; Accounts'!CK$18, 'E2 Allocators'!$B$15:$W$15, 0),FALSE)*$E44), 0, VLOOKUP(VLOOKUP($A44, 'E4 TB Allocation Details'!$A$18:$L$214, MATCH("A &amp; G ID", 'E4 TB Allocation Details'!$A$18:$L$18, 0),FALSE), 'E2 Allocators'!$B$15:$W$358, MATCH('O5 Details by Class &amp; Accounts'!CK$18, 'E2 Allocators'!$B$15:$W$15, 0),FALSE)*$E44)</f>
        <v>0</v>
      </c>
      <c r="CL44" s="1322">
        <f>IF(ISERROR(VLOOKUP(VLOOKUP($A44, 'E4 TB Allocation Details'!$A$18:$L$214, MATCH("A &amp; G ID", 'E4 TB Allocation Details'!$A$18:$L$18, 0),FALSE), 'E2 Allocators'!$B$15:$W$358, MATCH('O5 Details by Class &amp; Accounts'!CL$18, 'E2 Allocators'!$B$15:$W$15, 0),FALSE)*$E44), 0, VLOOKUP(VLOOKUP($A44, 'E4 TB Allocation Details'!$A$18:$L$214, MATCH("A &amp; G ID", 'E4 TB Allocation Details'!$A$18:$L$18, 0),FALSE), 'E2 Allocators'!$B$15:$W$358, MATCH('O5 Details by Class &amp; Accounts'!CL$18, 'E2 Allocators'!$B$15:$W$15, 0),FALSE)*$E44)</f>
        <v>0</v>
      </c>
      <c r="CM44" s="1322">
        <f>IF(ISERROR(VLOOKUP(VLOOKUP($A44, 'E4 TB Allocation Details'!$A$18:$L$214, MATCH("A &amp; G ID", 'E4 TB Allocation Details'!$A$18:$L$18, 0),FALSE), 'E2 Allocators'!$B$15:$W$358, MATCH('O5 Details by Class &amp; Accounts'!CM$18, 'E2 Allocators'!$B$15:$W$15, 0),FALSE)*$E44), 0, VLOOKUP(VLOOKUP($A44, 'E4 TB Allocation Details'!$A$18:$L$214, MATCH("A &amp; G ID", 'E4 TB Allocation Details'!$A$18:$L$18, 0),FALSE), 'E2 Allocators'!$B$15:$W$358, MATCH('O5 Details by Class &amp; Accounts'!CM$18, 'E2 Allocators'!$B$15:$W$15, 0),FALSE)*$E44)</f>
        <v>0</v>
      </c>
      <c r="CN44" s="1322">
        <f t="shared" si="5"/>
        <v>0</v>
      </c>
      <c r="CO44" s="1651">
        <f t="shared" si="4"/>
        <v>-2.3283064365386963E-10</v>
      </c>
      <c r="CQ44" s="1899" t="inlineStr">
        <is>
          <t/>
        </is>
      </c>
    </row>
    <row r="45" spans="1:95" s="64" customFormat="1" ht="12.75" x14ac:dyDescent="0.2">
      <c r="A45" s="1088">
        <v>1835</v>
      </c>
      <c r="B45" s="1089" t="s">
        <v>75</v>
      </c>
      <c r="C45" s="1648">
        <f>IF(ISERROR(VLOOKUP($A45,'I3 TB Data'!$A$19:$H$483,MATCH('O5 Details by Class &amp; Accounts'!$C$18, 'I3 TB Data'!$A$19:$H$19,0),0)), 0, VLOOKUP($A45,'I3 TB Data'!$A$19:$H$483,MATCH('O5 Details by Class &amp; Accounts'!$C$18,'I3 TB Data'!$A$19:$H$19,0),0))</f>
        <v>7958529.2770000007</v>
      </c>
      <c r="D45" s="1649">
        <f>'I4 BO ASSETS'!E42</f>
        <v>-7958529.2770000007</v>
      </c>
      <c r="E45" s="1648">
        <f t="shared" si="6"/>
        <v>0</v>
      </c>
      <c r="F45" s="1650">
        <f>IF(ISERROR(VLOOKUP($A45, 'E1 Categorization'!A33:E124, MATCH("Customer Component", 'E1 Categorization'!$A$33:$E$33,0), 0)), 0, IF(VLOOKUP($A45, 'E1 Categorization'!A33:E124, MATCH("Customer Component", 'E1 Categorization'!$A$33:$E$33,0), 0)=0, 'O5 Details by Class &amp; Accounts'!$E45, IF(AND(VLOOKUP($A45, 'E1 Categorization'!A33:E124, MATCH("Customer Component", 'E1 Categorization'!$A$33:$E$33,0), 0) &gt;0, VLOOKUP($A45, 'E1 Categorization'!A33:E124, MATCH("Customer Component", 'E1 Categorization'!$A$33:$E$33,0), 0)&lt;1), 'O5 Details by Class &amp; Accounts'!$E45*(1-VLOOKUP($A45, 'E1 Categorization'!A33:E124, MATCH("Customer Component", 'E1 Categorization'!$A$33:$E$33,0), 0)), 0)))</f>
        <v>0</v>
      </c>
      <c r="G45" s="1650">
        <f>IF(ISERROR(VLOOKUP($A45, 'E1 Categorization'!A33:E124, MATCH("Customer Component", 'E1 Categorization'!$A$33:$E$33,0), 0)),0, IF(VLOOKUP($A45, 'E1 Categorization'!A33:E124, MATCH("Customer Component", 'E1 Categorization'!$A$33:$E$33,0), 0)=0, 0, IF(AND(VLOOKUP($A45, 'E1 Categorization'!A33:E124, MATCH("Customer Component", 'E1 Categorization'!$A$33:$E$33,0), 0) &gt;0, VLOOKUP($A45, 'E1 Categorization'!A33:E124, MATCH("Customer Component", 'E1 Categorization'!$A$33:$E$33,0), 0)&lt;1), 'O5 Details by Class &amp; Accounts'!$E45*(VLOOKUP($A45, 'E1 Categorization'!A33:E124, MATCH("Customer Component", 'E1 Categorization'!$A$33:$E$33,0), 0)), 'O5 Details by Class &amp; Accounts'!$E45)))</f>
        <v>0</v>
      </c>
      <c r="H45" s="1322">
        <f t="shared" si="0"/>
        <v>0</v>
      </c>
      <c r="I45" s="1322">
        <f>IF(ISERROR(VLOOKUP(VLOOKUP($A45, 'E4 TB Allocation Details'!$A$18:$L$214, MATCH("Demand ID", 'E4 TB Allocation Details'!$A$18:$L$18, 0),FALSE), 'E2 Allocators'!$B$15:$W$358, MATCH('O5 Details by Class &amp; Accounts'!I$18, 'E2 Allocators'!$B$15:$W$15, 0),FALSE)*$F45), 0, VLOOKUP(VLOOKUP($A45, 'E4 TB Allocation Details'!$A$18:$L$214, MATCH("Demand ID", 'E4 TB Allocation Details'!$A$18:$L$18, 0),FALSE), 'E2 Allocators'!$B$15:$W$358, MATCH('O5 Details by Class &amp; Accounts'!I$18, 'E2 Allocators'!$B$15:$W$15, 0),FALSE)*$F45)</f>
        <v>0</v>
      </c>
      <c r="J45" s="1322">
        <f>IF(ISERROR(VLOOKUP(VLOOKUP($A45, 'E4 TB Allocation Details'!$A$18:$L$214, MATCH("Demand ID", 'E4 TB Allocation Details'!$A$18:$L$18, 0),FALSE), 'E2 Allocators'!$B$15:$W$358, MATCH('O5 Details by Class &amp; Accounts'!J$18, 'E2 Allocators'!$B$15:$W$15, 0),FALSE)*$F45), 0, VLOOKUP(VLOOKUP($A45, 'E4 TB Allocation Details'!$A$18:$L$214, MATCH("Demand ID", 'E4 TB Allocation Details'!$A$18:$L$18, 0),FALSE), 'E2 Allocators'!$B$15:$W$358, MATCH('O5 Details by Class &amp; Accounts'!J$18, 'E2 Allocators'!$B$15:$W$15, 0),FALSE)*$F45)</f>
        <v>0</v>
      </c>
      <c r="K45" s="1322">
        <f>IF(ISERROR(VLOOKUP(VLOOKUP($A45, 'E4 TB Allocation Details'!$A$18:$L$214, MATCH("Demand ID", 'E4 TB Allocation Details'!$A$18:$L$18, 0),FALSE), 'E2 Allocators'!$B$15:$W$358, MATCH('O5 Details by Class &amp; Accounts'!K$18, 'E2 Allocators'!$B$15:$W$15, 0),FALSE)*$F45), 0, VLOOKUP(VLOOKUP($A45, 'E4 TB Allocation Details'!$A$18:$L$214, MATCH("Demand ID", 'E4 TB Allocation Details'!$A$18:$L$18, 0),FALSE), 'E2 Allocators'!$B$15:$W$358, MATCH('O5 Details by Class &amp; Accounts'!K$18, 'E2 Allocators'!$B$15:$W$15, 0),FALSE)*$F45)</f>
        <v>0</v>
      </c>
      <c r="L45" s="1322">
        <f>IF(ISERROR(VLOOKUP(VLOOKUP($A45, 'E4 TB Allocation Details'!$A$18:$L$214, MATCH("Demand ID", 'E4 TB Allocation Details'!$A$18:$L$18, 0),FALSE), 'E2 Allocators'!$B$15:$W$358, MATCH('O5 Details by Class &amp; Accounts'!L$18, 'E2 Allocators'!$B$15:$W$15, 0),FALSE)*$F45), 0, VLOOKUP(VLOOKUP($A45, 'E4 TB Allocation Details'!$A$18:$L$214, MATCH("Demand ID", 'E4 TB Allocation Details'!$A$18:$L$18, 0),FALSE), 'E2 Allocators'!$B$15:$W$358, MATCH('O5 Details by Class &amp; Accounts'!L$18, 'E2 Allocators'!$B$15:$W$15, 0),FALSE)*$F45)</f>
        <v>0</v>
      </c>
      <c r="M45" s="1322">
        <f>IF(ISERROR(VLOOKUP(VLOOKUP($A45, 'E4 TB Allocation Details'!$A$18:$L$214, MATCH("Demand ID", 'E4 TB Allocation Details'!$A$18:$L$18, 0),FALSE), 'E2 Allocators'!$B$15:$W$358, MATCH('O5 Details by Class &amp; Accounts'!M$18, 'E2 Allocators'!$B$15:$W$15, 0),FALSE)*$F45), 0, VLOOKUP(VLOOKUP($A45, 'E4 TB Allocation Details'!$A$18:$L$214, MATCH("Demand ID", 'E4 TB Allocation Details'!$A$18:$L$18, 0),FALSE), 'E2 Allocators'!$B$15:$W$358, MATCH('O5 Details by Class &amp; Accounts'!M$18, 'E2 Allocators'!$B$15:$W$15, 0),FALSE)*$F45)</f>
        <v>0</v>
      </c>
      <c r="N45" s="1322">
        <f>IF(ISERROR(VLOOKUP(VLOOKUP($A45, 'E4 TB Allocation Details'!$A$18:$L$214, MATCH("Demand ID", 'E4 TB Allocation Details'!$A$18:$L$18, 0),FALSE), 'E2 Allocators'!$B$15:$W$358, MATCH('O5 Details by Class &amp; Accounts'!N$18, 'E2 Allocators'!$B$15:$W$15, 0),FALSE)*$F45), 0, VLOOKUP(VLOOKUP($A45, 'E4 TB Allocation Details'!$A$18:$L$214, MATCH("Demand ID", 'E4 TB Allocation Details'!$A$18:$L$18, 0),FALSE), 'E2 Allocators'!$B$15:$W$358, MATCH('O5 Details by Class &amp; Accounts'!N$18, 'E2 Allocators'!$B$15:$W$15, 0),FALSE)*$F45)</f>
        <v>0</v>
      </c>
      <c r="O45" s="1322">
        <f>IF(ISERROR(VLOOKUP(VLOOKUP($A45, 'E4 TB Allocation Details'!$A$18:$L$214, MATCH("Demand ID", 'E4 TB Allocation Details'!$A$18:$L$18, 0),FALSE), 'E2 Allocators'!$B$15:$W$358, MATCH('O5 Details by Class &amp; Accounts'!O$18, 'E2 Allocators'!$B$15:$W$15, 0),FALSE)*$F45), 0, VLOOKUP(VLOOKUP($A45, 'E4 TB Allocation Details'!$A$18:$L$214, MATCH("Demand ID", 'E4 TB Allocation Details'!$A$18:$L$18, 0),FALSE), 'E2 Allocators'!$B$15:$W$358, MATCH('O5 Details by Class &amp; Accounts'!O$18, 'E2 Allocators'!$B$15:$W$15, 0),FALSE)*$F45)</f>
        <v>0</v>
      </c>
      <c r="P45" s="1322">
        <f>IF(ISERROR(VLOOKUP(VLOOKUP($A45, 'E4 TB Allocation Details'!$A$18:$L$214, MATCH("Demand ID", 'E4 TB Allocation Details'!$A$18:$L$18, 0),FALSE), 'E2 Allocators'!$B$15:$W$358, MATCH('O5 Details by Class &amp; Accounts'!P$18, 'E2 Allocators'!$B$15:$W$15, 0),FALSE)*$F45), 0, VLOOKUP(VLOOKUP($A45, 'E4 TB Allocation Details'!$A$18:$L$214, MATCH("Demand ID", 'E4 TB Allocation Details'!$A$18:$L$18, 0),FALSE), 'E2 Allocators'!$B$15:$W$358, MATCH('O5 Details by Class &amp; Accounts'!P$18, 'E2 Allocators'!$B$15:$W$15, 0),FALSE)*$F45)</f>
        <v>0</v>
      </c>
      <c r="Q45" s="1322">
        <f>IF(ISERROR(VLOOKUP(VLOOKUP($A45, 'E4 TB Allocation Details'!$A$18:$L$214, MATCH("Demand ID", 'E4 TB Allocation Details'!$A$18:$L$18, 0),FALSE), 'E2 Allocators'!$B$15:$W$358, MATCH('O5 Details by Class &amp; Accounts'!Q$18, 'E2 Allocators'!$B$15:$W$15, 0),FALSE)*$F45), 0, VLOOKUP(VLOOKUP($A45, 'E4 TB Allocation Details'!$A$18:$L$214, MATCH("Demand ID", 'E4 TB Allocation Details'!$A$18:$L$18, 0),FALSE), 'E2 Allocators'!$B$15:$W$358, MATCH('O5 Details by Class &amp; Accounts'!Q$18, 'E2 Allocators'!$B$15:$W$15, 0),FALSE)*$F45)</f>
        <v>0</v>
      </c>
      <c r="R45" s="1322">
        <f>IF(ISERROR(VLOOKUP(VLOOKUP($A45, 'E4 TB Allocation Details'!$A$18:$L$214, MATCH("Demand ID", 'E4 TB Allocation Details'!$A$18:$L$18, 0),FALSE), 'E2 Allocators'!$B$15:$W$358, MATCH('O5 Details by Class &amp; Accounts'!R$18, 'E2 Allocators'!$B$15:$W$15, 0),FALSE)*$F45), 0, VLOOKUP(VLOOKUP($A45, 'E4 TB Allocation Details'!$A$18:$L$214, MATCH("Demand ID", 'E4 TB Allocation Details'!$A$18:$L$18, 0),FALSE), 'E2 Allocators'!$B$15:$W$358, MATCH('O5 Details by Class &amp; Accounts'!R$18, 'E2 Allocators'!$B$15:$W$15, 0),FALSE)*$F45)</f>
        <v>0</v>
      </c>
      <c r="S45" s="1322">
        <f>IF(ISERROR(VLOOKUP(VLOOKUP($A45, 'E4 TB Allocation Details'!$A$18:$L$214, MATCH("Demand ID", 'E4 TB Allocation Details'!$A$18:$L$18, 0),FALSE), 'E2 Allocators'!$B$15:$W$358, MATCH('O5 Details by Class &amp; Accounts'!S$18, 'E2 Allocators'!$B$15:$W$15, 0),FALSE)*$F45), 0, VLOOKUP(VLOOKUP($A45, 'E4 TB Allocation Details'!$A$18:$L$214, MATCH("Demand ID", 'E4 TB Allocation Details'!$A$18:$L$18, 0),FALSE), 'E2 Allocators'!$B$15:$W$358, MATCH('O5 Details by Class &amp; Accounts'!S$18, 'E2 Allocators'!$B$15:$W$15, 0),FALSE)*$F45)</f>
        <v>0</v>
      </c>
      <c r="T45" s="1322">
        <f>IF(ISERROR(VLOOKUP(VLOOKUP($A45, 'E4 TB Allocation Details'!$A$18:$L$214, MATCH("Demand ID", 'E4 TB Allocation Details'!$A$18:$L$18, 0),FALSE), 'E2 Allocators'!$B$15:$W$358, MATCH('O5 Details by Class &amp; Accounts'!T$18, 'E2 Allocators'!$B$15:$W$15, 0),FALSE)*$F45), 0, VLOOKUP(VLOOKUP($A45, 'E4 TB Allocation Details'!$A$18:$L$214, MATCH("Demand ID", 'E4 TB Allocation Details'!$A$18:$L$18, 0),FALSE), 'E2 Allocators'!$B$15:$W$358, MATCH('O5 Details by Class &amp; Accounts'!T$18, 'E2 Allocators'!$B$15:$W$15, 0),FALSE)*$F45)</f>
        <v>0</v>
      </c>
      <c r="U45" s="1322">
        <f>IF(ISERROR(VLOOKUP(VLOOKUP($A45, 'E4 TB Allocation Details'!$A$18:$L$214, MATCH("Demand ID", 'E4 TB Allocation Details'!$A$18:$L$18, 0),FALSE), 'E2 Allocators'!$B$15:$W$358, MATCH('O5 Details by Class &amp; Accounts'!U$18, 'E2 Allocators'!$B$15:$W$15, 0),FALSE)*$F45), 0, VLOOKUP(VLOOKUP($A45, 'E4 TB Allocation Details'!$A$18:$L$214, MATCH("Demand ID", 'E4 TB Allocation Details'!$A$18:$L$18, 0),FALSE), 'E2 Allocators'!$B$15:$W$358, MATCH('O5 Details by Class &amp; Accounts'!U$18, 'E2 Allocators'!$B$15:$W$15, 0),FALSE)*$F45)</f>
        <v>0</v>
      </c>
      <c r="V45" s="1322">
        <f>IF(ISERROR(VLOOKUP(VLOOKUP($A45, 'E4 TB Allocation Details'!$A$18:$L$214, MATCH("Demand ID", 'E4 TB Allocation Details'!$A$18:$L$18, 0),FALSE), 'E2 Allocators'!$B$15:$W$358, MATCH('O5 Details by Class &amp; Accounts'!V$18, 'E2 Allocators'!$B$15:$W$15, 0),FALSE)*$F45), 0, VLOOKUP(VLOOKUP($A45, 'E4 TB Allocation Details'!$A$18:$L$214, MATCH("Demand ID", 'E4 TB Allocation Details'!$A$18:$L$18, 0),FALSE), 'E2 Allocators'!$B$15:$W$358, MATCH('O5 Details by Class &amp; Accounts'!V$18, 'E2 Allocators'!$B$15:$W$15, 0),FALSE)*$F45)</f>
        <v>0</v>
      </c>
      <c r="W45" s="1322">
        <f>IF(ISERROR(VLOOKUP(VLOOKUP($A45, 'E4 TB Allocation Details'!$A$18:$L$214, MATCH("Demand ID", 'E4 TB Allocation Details'!$A$18:$L$18, 0),FALSE), 'E2 Allocators'!$B$15:$W$358, MATCH('O5 Details by Class &amp; Accounts'!W$18, 'E2 Allocators'!$B$15:$W$15, 0),FALSE)*$F45), 0, VLOOKUP(VLOOKUP($A45, 'E4 TB Allocation Details'!$A$18:$L$214, MATCH("Demand ID", 'E4 TB Allocation Details'!$A$18:$L$18, 0),FALSE), 'E2 Allocators'!$B$15:$W$358, MATCH('O5 Details by Class &amp; Accounts'!W$18, 'E2 Allocators'!$B$15:$W$15, 0),FALSE)*$F45)</f>
        <v>0</v>
      </c>
      <c r="X45" s="1322">
        <f>IF(ISERROR(VLOOKUP(VLOOKUP($A45, 'E4 TB Allocation Details'!$A$18:$L$214, MATCH("Demand ID", 'E4 TB Allocation Details'!$A$18:$L$18, 0),FALSE), 'E2 Allocators'!$B$15:$W$358, MATCH('O5 Details by Class &amp; Accounts'!X$18, 'E2 Allocators'!$B$15:$W$15, 0),FALSE)*$F45), 0, VLOOKUP(VLOOKUP($A45, 'E4 TB Allocation Details'!$A$18:$L$214, MATCH("Demand ID", 'E4 TB Allocation Details'!$A$18:$L$18, 0),FALSE), 'E2 Allocators'!$B$15:$W$358, MATCH('O5 Details by Class &amp; Accounts'!X$18, 'E2 Allocators'!$B$15:$W$15, 0),FALSE)*$F45)</f>
        <v>0</v>
      </c>
      <c r="Y45" s="1322">
        <f>IF(ISERROR(VLOOKUP(VLOOKUP($A45, 'E4 TB Allocation Details'!$A$18:$L$214, MATCH("Demand ID", 'E4 TB Allocation Details'!$A$18:$L$18, 0),FALSE), 'E2 Allocators'!$B$15:$W$358, MATCH('O5 Details by Class &amp; Accounts'!Y$18, 'E2 Allocators'!$B$15:$W$15, 0),FALSE)*$F45), 0, VLOOKUP(VLOOKUP($A45, 'E4 TB Allocation Details'!$A$18:$L$214, MATCH("Demand ID", 'E4 TB Allocation Details'!$A$18:$L$18, 0),FALSE), 'E2 Allocators'!$B$15:$W$358, MATCH('O5 Details by Class &amp; Accounts'!Y$18, 'E2 Allocators'!$B$15:$W$15, 0),FALSE)*$F45)</f>
        <v>0</v>
      </c>
      <c r="Z45" s="1322">
        <f>IF(ISERROR(VLOOKUP(VLOOKUP($A45, 'E4 TB Allocation Details'!$A$18:$L$214, MATCH("Demand ID", 'E4 TB Allocation Details'!$A$18:$L$18, 0),FALSE), 'E2 Allocators'!$B$15:$W$358, MATCH('O5 Details by Class &amp; Accounts'!Z$18, 'E2 Allocators'!$B$15:$W$15, 0),FALSE)*$F45), 0, VLOOKUP(VLOOKUP($A45, 'E4 TB Allocation Details'!$A$18:$L$214, MATCH("Demand ID", 'E4 TB Allocation Details'!$A$18:$L$18, 0),FALSE), 'E2 Allocators'!$B$15:$W$358, MATCH('O5 Details by Class &amp; Accounts'!Z$18, 'E2 Allocators'!$B$15:$W$15, 0),FALSE)*$F45)</f>
        <v>0</v>
      </c>
      <c r="AA45" s="1322">
        <f>IF(ISERROR(VLOOKUP(VLOOKUP($A45, 'E4 TB Allocation Details'!$A$18:$L$214, MATCH("Demand ID", 'E4 TB Allocation Details'!$A$18:$L$18, 0),FALSE), 'E2 Allocators'!$B$15:$W$358, MATCH('O5 Details by Class &amp; Accounts'!AA$18, 'E2 Allocators'!$B$15:$W$15, 0),FALSE)*$F45), 0, VLOOKUP(VLOOKUP($A45, 'E4 TB Allocation Details'!$A$18:$L$214, MATCH("Demand ID", 'E4 TB Allocation Details'!$A$18:$L$18, 0),FALSE), 'E2 Allocators'!$B$15:$W$358, MATCH('O5 Details by Class &amp; Accounts'!AA$18, 'E2 Allocators'!$B$15:$W$15, 0),FALSE)*$F45)</f>
        <v>0</v>
      </c>
      <c r="AB45" s="1322">
        <f>IF(ISERROR(VLOOKUP(VLOOKUP($A45, 'E4 TB Allocation Details'!$A$18:$L$214, MATCH("Demand ID", 'E4 TB Allocation Details'!$A$18:$L$18, 0),FALSE), 'E2 Allocators'!$B$15:$W$358, MATCH('O5 Details by Class &amp; Accounts'!AB$18, 'E2 Allocators'!$B$15:$W$15, 0),FALSE)*$F45), 0, VLOOKUP(VLOOKUP($A45, 'E4 TB Allocation Details'!$A$18:$L$214, MATCH("Demand ID", 'E4 TB Allocation Details'!$A$18:$L$18, 0),FALSE), 'E2 Allocators'!$B$15:$W$358, MATCH('O5 Details by Class &amp; Accounts'!AB$18, 'E2 Allocators'!$B$15:$W$15, 0),FALSE)*$F45)</f>
        <v>0</v>
      </c>
      <c r="AC45" s="1322">
        <f t="shared" si="1"/>
        <v>0</v>
      </c>
      <c r="AD45" s="1322">
        <f>IF(ISERROR(VLOOKUP(VLOOKUP($A45, 'E4 TB Allocation Details'!$A$18:$L$214, MATCH("Customer ID", 'E4 TB Allocation Details'!$A$18:$L$18, 0),FALSE), 'E2 Allocators'!$B$15:$W$358, MATCH('O5 Details by Class &amp; Accounts'!AD$18, 'E2 Allocators'!$B$15:$W$15, 0),FALSE)*$G45), 0, VLOOKUP(VLOOKUP($A45, 'E4 TB Allocation Details'!$A$18:$L$214, MATCH("Customer ID", 'E4 TB Allocation Details'!$A$18:$L$18, 0),FALSE), 'E2 Allocators'!$B$15:$W$358, MATCH('O5 Details by Class &amp; Accounts'!AD$18, 'E2 Allocators'!$B$15:$W$15, 0),FALSE)*$G45)</f>
        <v>0</v>
      </c>
      <c r="AE45" s="1322">
        <f>IF(ISERROR(VLOOKUP(VLOOKUP($A45, 'E4 TB Allocation Details'!$A$18:$L$214, MATCH("Customer ID", 'E4 TB Allocation Details'!$A$18:$L$18, 0),FALSE), 'E2 Allocators'!$B$15:$W$358, MATCH('O5 Details by Class &amp; Accounts'!AE$18, 'E2 Allocators'!$B$15:$W$15, 0),FALSE)*$G45), 0, VLOOKUP(VLOOKUP($A45, 'E4 TB Allocation Details'!$A$18:$L$214, MATCH("Customer ID", 'E4 TB Allocation Details'!$A$18:$L$18, 0),FALSE), 'E2 Allocators'!$B$15:$W$358, MATCH('O5 Details by Class &amp; Accounts'!AE$18, 'E2 Allocators'!$B$15:$W$15, 0),FALSE)*$G45)</f>
        <v>0</v>
      </c>
      <c r="AF45" s="1322">
        <f>IF(ISERROR(VLOOKUP(VLOOKUP($A45, 'E4 TB Allocation Details'!$A$18:$L$214, MATCH("Customer ID", 'E4 TB Allocation Details'!$A$18:$L$18, 0),FALSE), 'E2 Allocators'!$B$15:$W$358, MATCH('O5 Details by Class &amp; Accounts'!AF$18, 'E2 Allocators'!$B$15:$W$15, 0),FALSE)*$G45), 0, VLOOKUP(VLOOKUP($A45, 'E4 TB Allocation Details'!$A$18:$L$214, MATCH("Customer ID", 'E4 TB Allocation Details'!$A$18:$L$18, 0),FALSE), 'E2 Allocators'!$B$15:$W$358, MATCH('O5 Details by Class &amp; Accounts'!AF$18, 'E2 Allocators'!$B$15:$W$15, 0),FALSE)*$G45)</f>
        <v>0</v>
      </c>
      <c r="AG45" s="1322">
        <f>IF(ISERROR(VLOOKUP(VLOOKUP($A45, 'E4 TB Allocation Details'!$A$18:$L$214, MATCH("Customer ID", 'E4 TB Allocation Details'!$A$18:$L$18, 0),FALSE), 'E2 Allocators'!$B$15:$W$358, MATCH('O5 Details by Class &amp; Accounts'!AG$18, 'E2 Allocators'!$B$15:$W$15, 0),FALSE)*$G45), 0, VLOOKUP(VLOOKUP($A45, 'E4 TB Allocation Details'!$A$18:$L$214, MATCH("Customer ID", 'E4 TB Allocation Details'!$A$18:$L$18, 0),FALSE), 'E2 Allocators'!$B$15:$W$358, MATCH('O5 Details by Class &amp; Accounts'!AG$18, 'E2 Allocators'!$B$15:$W$15, 0),FALSE)*$G45)</f>
        <v>0</v>
      </c>
      <c r="AH45" s="1322">
        <f>IF(ISERROR(VLOOKUP(VLOOKUP($A45, 'E4 TB Allocation Details'!$A$18:$L$214, MATCH("Customer ID", 'E4 TB Allocation Details'!$A$18:$L$18, 0),FALSE), 'E2 Allocators'!$B$15:$W$358, MATCH('O5 Details by Class &amp; Accounts'!AH$18, 'E2 Allocators'!$B$15:$W$15, 0),FALSE)*$G45), 0, VLOOKUP(VLOOKUP($A45, 'E4 TB Allocation Details'!$A$18:$L$214, MATCH("Customer ID", 'E4 TB Allocation Details'!$A$18:$L$18, 0),FALSE), 'E2 Allocators'!$B$15:$W$358, MATCH('O5 Details by Class &amp; Accounts'!AH$18, 'E2 Allocators'!$B$15:$W$15, 0),FALSE)*$G45)</f>
        <v>0</v>
      </c>
      <c r="AI45" s="1322">
        <f>IF(ISERROR(VLOOKUP(VLOOKUP($A45, 'E4 TB Allocation Details'!$A$18:$L$214, MATCH("Customer ID", 'E4 TB Allocation Details'!$A$18:$L$18, 0),FALSE), 'E2 Allocators'!$B$15:$W$358, MATCH('O5 Details by Class &amp; Accounts'!AI$18, 'E2 Allocators'!$B$15:$W$15, 0),FALSE)*$G45), 0, VLOOKUP(VLOOKUP($A45, 'E4 TB Allocation Details'!$A$18:$L$214, MATCH("Customer ID", 'E4 TB Allocation Details'!$A$18:$L$18, 0),FALSE), 'E2 Allocators'!$B$15:$W$358, MATCH('O5 Details by Class &amp; Accounts'!AI$18, 'E2 Allocators'!$B$15:$W$15, 0),FALSE)*$G45)</f>
        <v>0</v>
      </c>
      <c r="AJ45" s="1322">
        <f>IF(ISERROR(VLOOKUP(VLOOKUP($A45, 'E4 TB Allocation Details'!$A$18:$L$214, MATCH("Customer ID", 'E4 TB Allocation Details'!$A$18:$L$18, 0),FALSE), 'E2 Allocators'!$B$15:$W$358, MATCH('O5 Details by Class &amp; Accounts'!AJ$18, 'E2 Allocators'!$B$15:$W$15, 0),FALSE)*$G45), 0, VLOOKUP(VLOOKUP($A45, 'E4 TB Allocation Details'!$A$18:$L$214, MATCH("Customer ID", 'E4 TB Allocation Details'!$A$18:$L$18, 0),FALSE), 'E2 Allocators'!$B$15:$W$358, MATCH('O5 Details by Class &amp; Accounts'!AJ$18, 'E2 Allocators'!$B$15:$W$15, 0),FALSE)*$G45)</f>
        <v>0</v>
      </c>
      <c r="AK45" s="1322">
        <f>IF(ISERROR(VLOOKUP(VLOOKUP($A45, 'E4 TB Allocation Details'!$A$18:$L$214, MATCH("Customer ID", 'E4 TB Allocation Details'!$A$18:$L$18, 0),FALSE), 'E2 Allocators'!$B$15:$W$358, MATCH('O5 Details by Class &amp; Accounts'!AK$18, 'E2 Allocators'!$B$15:$W$15, 0),FALSE)*$G45), 0, VLOOKUP(VLOOKUP($A45, 'E4 TB Allocation Details'!$A$18:$L$214, MATCH("Customer ID", 'E4 TB Allocation Details'!$A$18:$L$18, 0),FALSE), 'E2 Allocators'!$B$15:$W$358, MATCH('O5 Details by Class &amp; Accounts'!AK$18, 'E2 Allocators'!$B$15:$W$15, 0),FALSE)*$G45)</f>
        <v>0</v>
      </c>
      <c r="AL45" s="1322">
        <f>IF(ISERROR(VLOOKUP(VLOOKUP($A45, 'E4 TB Allocation Details'!$A$18:$L$214, MATCH("Customer ID", 'E4 TB Allocation Details'!$A$18:$L$18, 0),FALSE), 'E2 Allocators'!$B$15:$W$358, MATCH('O5 Details by Class &amp; Accounts'!AL$18, 'E2 Allocators'!$B$15:$W$15, 0),FALSE)*$G45), 0, VLOOKUP(VLOOKUP($A45, 'E4 TB Allocation Details'!$A$18:$L$214, MATCH("Customer ID", 'E4 TB Allocation Details'!$A$18:$L$18, 0),FALSE), 'E2 Allocators'!$B$15:$W$358, MATCH('O5 Details by Class &amp; Accounts'!AL$18, 'E2 Allocators'!$B$15:$W$15, 0),FALSE)*$G45)</f>
        <v>0</v>
      </c>
      <c r="AM45" s="1322">
        <f>IF(ISERROR(VLOOKUP(VLOOKUP($A45, 'E4 TB Allocation Details'!$A$18:$L$214, MATCH("Customer ID", 'E4 TB Allocation Details'!$A$18:$L$18, 0),FALSE), 'E2 Allocators'!$B$15:$W$358, MATCH('O5 Details by Class &amp; Accounts'!AM$18, 'E2 Allocators'!$B$15:$W$15, 0),FALSE)*$G45), 0, VLOOKUP(VLOOKUP($A45, 'E4 TB Allocation Details'!$A$18:$L$214, MATCH("Customer ID", 'E4 TB Allocation Details'!$A$18:$L$18, 0),FALSE), 'E2 Allocators'!$B$15:$W$358, MATCH('O5 Details by Class &amp; Accounts'!AM$18, 'E2 Allocators'!$B$15:$W$15, 0),FALSE)*$G45)</f>
        <v>0</v>
      </c>
      <c r="AN45" s="1322">
        <f>IF(ISERROR(VLOOKUP(VLOOKUP($A45, 'E4 TB Allocation Details'!$A$18:$L$214, MATCH("Customer ID", 'E4 TB Allocation Details'!$A$18:$L$18, 0),FALSE), 'E2 Allocators'!$B$15:$W$358, MATCH('O5 Details by Class &amp; Accounts'!AN$18, 'E2 Allocators'!$B$15:$W$15, 0),FALSE)*$G45), 0, VLOOKUP(VLOOKUP($A45, 'E4 TB Allocation Details'!$A$18:$L$214, MATCH("Customer ID", 'E4 TB Allocation Details'!$A$18:$L$18, 0),FALSE), 'E2 Allocators'!$B$15:$W$358, MATCH('O5 Details by Class &amp; Accounts'!AN$18, 'E2 Allocators'!$B$15:$W$15, 0),FALSE)*$G45)</f>
        <v>0</v>
      </c>
      <c r="AO45" s="1322">
        <f>IF(ISERROR(VLOOKUP(VLOOKUP($A45, 'E4 TB Allocation Details'!$A$18:$L$214, MATCH("Customer ID", 'E4 TB Allocation Details'!$A$18:$L$18, 0),FALSE), 'E2 Allocators'!$B$15:$W$358, MATCH('O5 Details by Class &amp; Accounts'!AO$18, 'E2 Allocators'!$B$15:$W$15, 0),FALSE)*$G45), 0, VLOOKUP(VLOOKUP($A45, 'E4 TB Allocation Details'!$A$18:$L$214, MATCH("Customer ID", 'E4 TB Allocation Details'!$A$18:$L$18, 0),FALSE), 'E2 Allocators'!$B$15:$W$358, MATCH('O5 Details by Class &amp; Accounts'!AO$18, 'E2 Allocators'!$B$15:$W$15, 0),FALSE)*$G45)</f>
        <v>0</v>
      </c>
      <c r="AP45" s="1322">
        <f>IF(ISERROR(VLOOKUP(VLOOKUP($A45, 'E4 TB Allocation Details'!$A$18:$L$214, MATCH("Customer ID", 'E4 TB Allocation Details'!$A$18:$L$18, 0),FALSE), 'E2 Allocators'!$B$15:$W$358, MATCH('O5 Details by Class &amp; Accounts'!AP$18, 'E2 Allocators'!$B$15:$W$15, 0),FALSE)*$G45), 0, VLOOKUP(VLOOKUP($A45, 'E4 TB Allocation Details'!$A$18:$L$214, MATCH("Customer ID", 'E4 TB Allocation Details'!$A$18:$L$18, 0),FALSE), 'E2 Allocators'!$B$15:$W$358, MATCH('O5 Details by Class &amp; Accounts'!AP$18, 'E2 Allocators'!$B$15:$W$15, 0),FALSE)*$G45)</f>
        <v>0</v>
      </c>
      <c r="AQ45" s="1322">
        <f>IF(ISERROR(VLOOKUP(VLOOKUP($A45, 'E4 TB Allocation Details'!$A$18:$L$214, MATCH("Customer ID", 'E4 TB Allocation Details'!$A$18:$L$18, 0),FALSE), 'E2 Allocators'!$B$15:$W$358, MATCH('O5 Details by Class &amp; Accounts'!AQ$18, 'E2 Allocators'!$B$15:$W$15, 0),FALSE)*$G45), 0, VLOOKUP(VLOOKUP($A45, 'E4 TB Allocation Details'!$A$18:$L$214, MATCH("Customer ID", 'E4 TB Allocation Details'!$A$18:$L$18, 0),FALSE), 'E2 Allocators'!$B$15:$W$358, MATCH('O5 Details by Class &amp; Accounts'!AQ$18, 'E2 Allocators'!$B$15:$W$15, 0),FALSE)*$G45)</f>
        <v>0</v>
      </c>
      <c r="AR45" s="1322">
        <f>IF(ISERROR(VLOOKUP(VLOOKUP($A45, 'E4 TB Allocation Details'!$A$18:$L$214, MATCH("Customer ID", 'E4 TB Allocation Details'!$A$18:$L$18, 0),FALSE), 'E2 Allocators'!$B$15:$W$358, MATCH('O5 Details by Class &amp; Accounts'!AR$18, 'E2 Allocators'!$B$15:$W$15, 0),FALSE)*$G45), 0, VLOOKUP(VLOOKUP($A45, 'E4 TB Allocation Details'!$A$18:$L$214, MATCH("Customer ID", 'E4 TB Allocation Details'!$A$18:$L$18, 0),FALSE), 'E2 Allocators'!$B$15:$W$358, MATCH('O5 Details by Class &amp; Accounts'!AR$18, 'E2 Allocators'!$B$15:$W$15, 0),FALSE)*$G45)</f>
        <v>0</v>
      </c>
      <c r="AS45" s="1322">
        <f>IF(ISERROR(VLOOKUP(VLOOKUP($A45, 'E4 TB Allocation Details'!$A$18:$L$214, MATCH("Customer ID", 'E4 TB Allocation Details'!$A$18:$L$18, 0),FALSE), 'E2 Allocators'!$B$15:$W$358, MATCH('O5 Details by Class &amp; Accounts'!AS$18, 'E2 Allocators'!$B$15:$W$15, 0),FALSE)*$G45), 0, VLOOKUP(VLOOKUP($A45, 'E4 TB Allocation Details'!$A$18:$L$214, MATCH("Customer ID", 'E4 TB Allocation Details'!$A$18:$L$18, 0),FALSE), 'E2 Allocators'!$B$15:$W$358, MATCH('O5 Details by Class &amp; Accounts'!AS$18, 'E2 Allocators'!$B$15:$W$15, 0),FALSE)*$G45)</f>
        <v>0</v>
      </c>
      <c r="AT45" s="1322">
        <f>IF(ISERROR(VLOOKUP(VLOOKUP($A45, 'E4 TB Allocation Details'!$A$18:$L$214, MATCH("Customer ID", 'E4 TB Allocation Details'!$A$18:$L$18, 0),FALSE), 'E2 Allocators'!$B$15:$W$358, MATCH('O5 Details by Class &amp; Accounts'!AT$18, 'E2 Allocators'!$B$15:$W$15, 0),FALSE)*$G45), 0, VLOOKUP(VLOOKUP($A45, 'E4 TB Allocation Details'!$A$18:$L$214, MATCH("Customer ID", 'E4 TB Allocation Details'!$A$18:$L$18, 0),FALSE), 'E2 Allocators'!$B$15:$W$358, MATCH('O5 Details by Class &amp; Accounts'!AT$18, 'E2 Allocators'!$B$15:$W$15, 0),FALSE)*$G45)</f>
        <v>0</v>
      </c>
      <c r="AU45" s="1322">
        <f>IF(ISERROR(VLOOKUP(VLOOKUP($A45, 'E4 TB Allocation Details'!$A$18:$L$214, MATCH("Customer ID", 'E4 TB Allocation Details'!$A$18:$L$18, 0),FALSE), 'E2 Allocators'!$B$15:$W$358, MATCH('O5 Details by Class &amp; Accounts'!AU$18, 'E2 Allocators'!$B$15:$W$15, 0),FALSE)*$G45), 0, VLOOKUP(VLOOKUP($A45, 'E4 TB Allocation Details'!$A$18:$L$214, MATCH("Customer ID", 'E4 TB Allocation Details'!$A$18:$L$18, 0),FALSE), 'E2 Allocators'!$B$15:$W$358, MATCH('O5 Details by Class &amp; Accounts'!AU$18, 'E2 Allocators'!$B$15:$W$15, 0),FALSE)*$G45)</f>
        <v>0</v>
      </c>
      <c r="AV45" s="1322">
        <f>IF(ISERROR(VLOOKUP(VLOOKUP($A45, 'E4 TB Allocation Details'!$A$18:$L$214, MATCH("Customer ID", 'E4 TB Allocation Details'!$A$18:$L$18, 0),FALSE), 'E2 Allocators'!$B$15:$W$358, MATCH('O5 Details by Class &amp; Accounts'!AV$18, 'E2 Allocators'!$B$15:$W$15, 0),FALSE)*$G45), 0, VLOOKUP(VLOOKUP($A45, 'E4 TB Allocation Details'!$A$18:$L$214, MATCH("Customer ID", 'E4 TB Allocation Details'!$A$18:$L$18, 0),FALSE), 'E2 Allocators'!$B$15:$W$358, MATCH('O5 Details by Class &amp; Accounts'!AV$18, 'E2 Allocators'!$B$15:$W$15, 0),FALSE)*$G45)</f>
        <v>0</v>
      </c>
      <c r="AW45" s="1322">
        <f>IF(ISERROR(VLOOKUP(VLOOKUP($A45, 'E4 TB Allocation Details'!$A$18:$L$214, MATCH("Customer ID", 'E4 TB Allocation Details'!$A$18:$L$18, 0),FALSE), 'E2 Allocators'!$B$15:$W$358, MATCH('O5 Details by Class &amp; Accounts'!AW$18, 'E2 Allocators'!$B$15:$W$15, 0),FALSE)*$G45), 0, VLOOKUP(VLOOKUP($A45, 'E4 TB Allocation Details'!$A$18:$L$214, MATCH("Customer ID", 'E4 TB Allocation Details'!$A$18:$L$18, 0),FALSE), 'E2 Allocators'!$B$15:$W$358, MATCH('O5 Details by Class &amp; Accounts'!AW$18, 'E2 Allocators'!$B$15:$W$15, 0),FALSE)*$G45)</f>
        <v>0</v>
      </c>
      <c r="AX45" s="1322">
        <f t="shared" si="2"/>
        <v>0</v>
      </c>
      <c r="AY45" s="1322">
        <f>IF(ISERROR(VLOOKUP(VLOOKUP($A45, 'E4 TB Allocation Details'!$A$18:$L$214, MATCH("Misc ID", 'E4 TB Allocation Details'!$A$18:$L$18, 0),FALSE), 'E2 Allocators'!$B$15:$W$358, MATCH('O5 Details by Class &amp; Accounts'!AY$18, 'E2 Allocators'!$B$15:$W$15, 0),FALSE)*$E45), 0, VLOOKUP(VLOOKUP($A45, 'E4 TB Allocation Details'!$A$18:$L$214, MATCH("Misc ID", 'E4 TB Allocation Details'!$A$18:$L$18, 0),FALSE), 'E2 Allocators'!$B$15:$W$358, MATCH('O5 Details by Class &amp; Accounts'!AY$18, 'E2 Allocators'!$B$15:$W$15, 0),FALSE)*$E45)</f>
        <v>0</v>
      </c>
      <c r="AZ45" s="1322">
        <f>IF(ISERROR(VLOOKUP(VLOOKUP($A45, 'E4 TB Allocation Details'!$A$18:$L$214, MATCH("Misc ID", 'E4 TB Allocation Details'!$A$18:$L$18, 0),FALSE), 'E2 Allocators'!$B$15:$W$358, MATCH('O5 Details by Class &amp; Accounts'!AZ$18, 'E2 Allocators'!$B$15:$W$15, 0),FALSE)*$E45), 0, VLOOKUP(VLOOKUP($A45, 'E4 TB Allocation Details'!$A$18:$L$214, MATCH("Misc ID", 'E4 TB Allocation Details'!$A$18:$L$18, 0),FALSE), 'E2 Allocators'!$B$15:$W$358, MATCH('O5 Details by Class &amp; Accounts'!AZ$18, 'E2 Allocators'!$B$15:$W$15, 0),FALSE)*$E45)</f>
        <v>0</v>
      </c>
      <c r="BA45" s="1322">
        <f>IF(ISERROR(VLOOKUP(VLOOKUP($A45, 'E4 TB Allocation Details'!$A$18:$L$214, MATCH("Misc ID", 'E4 TB Allocation Details'!$A$18:$L$18, 0),FALSE), 'E2 Allocators'!$B$15:$W$358, MATCH('O5 Details by Class &amp; Accounts'!BA$18, 'E2 Allocators'!$B$15:$W$15, 0),FALSE)*$E45), 0, VLOOKUP(VLOOKUP($A45, 'E4 TB Allocation Details'!$A$18:$L$214, MATCH("Misc ID", 'E4 TB Allocation Details'!$A$18:$L$18, 0),FALSE), 'E2 Allocators'!$B$15:$W$358, MATCH('O5 Details by Class &amp; Accounts'!BA$18, 'E2 Allocators'!$B$15:$W$15, 0),FALSE)*$E45)</f>
        <v>0</v>
      </c>
      <c r="BB45" s="1322">
        <f>IF(ISERROR(VLOOKUP(VLOOKUP($A45, 'E4 TB Allocation Details'!$A$18:$L$214, MATCH("Misc ID", 'E4 TB Allocation Details'!$A$18:$L$18, 0),FALSE), 'E2 Allocators'!$B$15:$W$358, MATCH('O5 Details by Class &amp; Accounts'!BB$18, 'E2 Allocators'!$B$15:$W$15, 0),FALSE)*$E45), 0, VLOOKUP(VLOOKUP($A45, 'E4 TB Allocation Details'!$A$18:$L$214, MATCH("Misc ID", 'E4 TB Allocation Details'!$A$18:$L$18, 0),FALSE), 'E2 Allocators'!$B$15:$W$358, MATCH('O5 Details by Class &amp; Accounts'!BB$18, 'E2 Allocators'!$B$15:$W$15, 0),FALSE)*$E45)</f>
        <v>0</v>
      </c>
      <c r="BC45" s="1322">
        <f>IF(ISERROR(VLOOKUP(VLOOKUP($A45, 'E4 TB Allocation Details'!$A$18:$L$214, MATCH("Misc ID", 'E4 TB Allocation Details'!$A$18:$L$18, 0),FALSE), 'E2 Allocators'!$B$15:$W$358, MATCH('O5 Details by Class &amp; Accounts'!BC$18, 'E2 Allocators'!$B$15:$W$15, 0),FALSE)*$E45), 0, VLOOKUP(VLOOKUP($A45, 'E4 TB Allocation Details'!$A$18:$L$214, MATCH("Misc ID", 'E4 TB Allocation Details'!$A$18:$L$18, 0),FALSE), 'E2 Allocators'!$B$15:$W$358, MATCH('O5 Details by Class &amp; Accounts'!BC$18, 'E2 Allocators'!$B$15:$W$15, 0),FALSE)*$E45)</f>
        <v>0</v>
      </c>
      <c r="BD45" s="1322">
        <f>IF(ISERROR(VLOOKUP(VLOOKUP($A45, 'E4 TB Allocation Details'!$A$18:$L$214, MATCH("Misc ID", 'E4 TB Allocation Details'!$A$18:$L$18, 0),FALSE), 'E2 Allocators'!$B$15:$W$358, MATCH('O5 Details by Class &amp; Accounts'!BD$18, 'E2 Allocators'!$B$15:$W$15, 0),FALSE)*$E45), 0, VLOOKUP(VLOOKUP($A45, 'E4 TB Allocation Details'!$A$18:$L$214, MATCH("Misc ID", 'E4 TB Allocation Details'!$A$18:$L$18, 0),FALSE), 'E2 Allocators'!$B$15:$W$358, MATCH('O5 Details by Class &amp; Accounts'!BD$18, 'E2 Allocators'!$B$15:$W$15, 0),FALSE)*$E45)</f>
        <v>0</v>
      </c>
      <c r="BE45" s="1322">
        <f>IF(ISERROR(VLOOKUP(VLOOKUP($A45, 'E4 TB Allocation Details'!$A$18:$L$214, MATCH("Misc ID", 'E4 TB Allocation Details'!$A$18:$L$18, 0),FALSE), 'E2 Allocators'!$B$15:$W$358, MATCH('O5 Details by Class &amp; Accounts'!BE$18, 'E2 Allocators'!$B$15:$W$15, 0),FALSE)*$E45), 0, VLOOKUP(VLOOKUP($A45, 'E4 TB Allocation Details'!$A$18:$L$214, MATCH("Misc ID", 'E4 TB Allocation Details'!$A$18:$L$18, 0),FALSE), 'E2 Allocators'!$B$15:$W$358, MATCH('O5 Details by Class &amp; Accounts'!BE$18, 'E2 Allocators'!$B$15:$W$15, 0),FALSE)*$E45)</f>
        <v>0</v>
      </c>
      <c r="BF45" s="1322">
        <f>IF(ISERROR(VLOOKUP(VLOOKUP($A45, 'E4 TB Allocation Details'!$A$18:$L$214, MATCH("Misc ID", 'E4 TB Allocation Details'!$A$18:$L$18, 0),FALSE), 'E2 Allocators'!$B$15:$W$358, MATCH('O5 Details by Class &amp; Accounts'!BF$18, 'E2 Allocators'!$B$15:$W$15, 0),FALSE)*$E45), 0, VLOOKUP(VLOOKUP($A45, 'E4 TB Allocation Details'!$A$18:$L$214, MATCH("Misc ID", 'E4 TB Allocation Details'!$A$18:$L$18, 0),FALSE), 'E2 Allocators'!$B$15:$W$358, MATCH('O5 Details by Class &amp; Accounts'!BF$18, 'E2 Allocators'!$B$15:$W$15, 0),FALSE)*$E45)</f>
        <v>0</v>
      </c>
      <c r="BG45" s="1322">
        <f>IF(ISERROR(VLOOKUP(VLOOKUP($A45, 'E4 TB Allocation Details'!$A$18:$L$214, MATCH("Misc ID", 'E4 TB Allocation Details'!$A$18:$L$18, 0),FALSE), 'E2 Allocators'!$B$15:$W$358, MATCH('O5 Details by Class &amp; Accounts'!BG$18, 'E2 Allocators'!$B$15:$W$15, 0),FALSE)*$E45), 0, VLOOKUP(VLOOKUP($A45, 'E4 TB Allocation Details'!$A$18:$L$214, MATCH("Misc ID", 'E4 TB Allocation Details'!$A$18:$L$18, 0),FALSE), 'E2 Allocators'!$B$15:$W$358, MATCH('O5 Details by Class &amp; Accounts'!BG$18, 'E2 Allocators'!$B$15:$W$15, 0),FALSE)*$E45)</f>
        <v>0</v>
      </c>
      <c r="BH45" s="1322">
        <f>IF(ISERROR(VLOOKUP(VLOOKUP($A45, 'E4 TB Allocation Details'!$A$18:$L$214, MATCH("Misc ID", 'E4 TB Allocation Details'!$A$18:$L$18, 0),FALSE), 'E2 Allocators'!$B$15:$W$358, MATCH('O5 Details by Class &amp; Accounts'!BH$18, 'E2 Allocators'!$B$15:$W$15, 0),FALSE)*$E45), 0, VLOOKUP(VLOOKUP($A45, 'E4 TB Allocation Details'!$A$18:$L$214, MATCH("Misc ID", 'E4 TB Allocation Details'!$A$18:$L$18, 0),FALSE), 'E2 Allocators'!$B$15:$W$358, MATCH('O5 Details by Class &amp; Accounts'!BH$18, 'E2 Allocators'!$B$15:$W$15, 0),FALSE)*$E45)</f>
        <v>0</v>
      </c>
      <c r="BI45" s="1322">
        <f>IF(ISERROR(VLOOKUP(VLOOKUP($A45, 'E4 TB Allocation Details'!$A$18:$L$214, MATCH("Misc ID", 'E4 TB Allocation Details'!$A$18:$L$18, 0),FALSE), 'E2 Allocators'!$B$15:$W$358, MATCH('O5 Details by Class &amp; Accounts'!BI$18, 'E2 Allocators'!$B$15:$W$15, 0),FALSE)*$E45), 0, VLOOKUP(VLOOKUP($A45, 'E4 TB Allocation Details'!$A$18:$L$214, MATCH("Misc ID", 'E4 TB Allocation Details'!$A$18:$L$18, 0),FALSE), 'E2 Allocators'!$B$15:$W$358, MATCH('O5 Details by Class &amp; Accounts'!BI$18, 'E2 Allocators'!$B$15:$W$15, 0),FALSE)*$E45)</f>
        <v>0</v>
      </c>
      <c r="BJ45" s="1322">
        <f>IF(ISERROR(VLOOKUP(VLOOKUP($A45, 'E4 TB Allocation Details'!$A$18:$L$214, MATCH("Misc ID", 'E4 TB Allocation Details'!$A$18:$L$18, 0),FALSE), 'E2 Allocators'!$B$15:$W$358, MATCH('O5 Details by Class &amp; Accounts'!BJ$18, 'E2 Allocators'!$B$15:$W$15, 0),FALSE)*$E45), 0, VLOOKUP(VLOOKUP($A45, 'E4 TB Allocation Details'!$A$18:$L$214, MATCH("Misc ID", 'E4 TB Allocation Details'!$A$18:$L$18, 0),FALSE), 'E2 Allocators'!$B$15:$W$358, MATCH('O5 Details by Class &amp; Accounts'!BJ$18, 'E2 Allocators'!$B$15:$W$15, 0),FALSE)*$E45)</f>
        <v>0</v>
      </c>
      <c r="BK45" s="1322">
        <f>IF(ISERROR(VLOOKUP(VLOOKUP($A45, 'E4 TB Allocation Details'!$A$18:$L$214, MATCH("Misc ID", 'E4 TB Allocation Details'!$A$18:$L$18, 0),FALSE), 'E2 Allocators'!$B$15:$W$358, MATCH('O5 Details by Class &amp; Accounts'!BK$18, 'E2 Allocators'!$B$15:$W$15, 0),FALSE)*$E45), 0, VLOOKUP(VLOOKUP($A45, 'E4 TB Allocation Details'!$A$18:$L$214, MATCH("Misc ID", 'E4 TB Allocation Details'!$A$18:$L$18, 0),FALSE), 'E2 Allocators'!$B$15:$W$358, MATCH('O5 Details by Class &amp; Accounts'!BK$18, 'E2 Allocators'!$B$15:$W$15, 0),FALSE)*$E45)</f>
        <v>0</v>
      </c>
      <c r="BL45" s="1322">
        <f>IF(ISERROR(VLOOKUP(VLOOKUP($A45, 'E4 TB Allocation Details'!$A$18:$L$214, MATCH("Misc ID", 'E4 TB Allocation Details'!$A$18:$L$18, 0),FALSE), 'E2 Allocators'!$B$15:$W$358, MATCH('O5 Details by Class &amp; Accounts'!BL$18, 'E2 Allocators'!$B$15:$W$15, 0),FALSE)*$E45), 0, VLOOKUP(VLOOKUP($A45, 'E4 TB Allocation Details'!$A$18:$L$214, MATCH("Misc ID", 'E4 TB Allocation Details'!$A$18:$L$18, 0),FALSE), 'E2 Allocators'!$B$15:$W$358, MATCH('O5 Details by Class &amp; Accounts'!BL$18, 'E2 Allocators'!$B$15:$W$15, 0),FALSE)*$E45)</f>
        <v>0</v>
      </c>
      <c r="BM45" s="1322">
        <f>IF(ISERROR(VLOOKUP(VLOOKUP($A45, 'E4 TB Allocation Details'!$A$18:$L$214, MATCH("Misc ID", 'E4 TB Allocation Details'!$A$18:$L$18, 0),FALSE), 'E2 Allocators'!$B$15:$W$358, MATCH('O5 Details by Class &amp; Accounts'!BM$18, 'E2 Allocators'!$B$15:$W$15, 0),FALSE)*$E45), 0, VLOOKUP(VLOOKUP($A45, 'E4 TB Allocation Details'!$A$18:$L$214, MATCH("Misc ID", 'E4 TB Allocation Details'!$A$18:$L$18, 0),FALSE), 'E2 Allocators'!$B$15:$W$358, MATCH('O5 Details by Class &amp; Accounts'!BM$18, 'E2 Allocators'!$B$15:$W$15, 0),FALSE)*$E45)</f>
        <v>0</v>
      </c>
      <c r="BN45" s="1322">
        <f>IF(ISERROR(VLOOKUP(VLOOKUP($A45, 'E4 TB Allocation Details'!$A$18:$L$214, MATCH("Misc ID", 'E4 TB Allocation Details'!$A$18:$L$18, 0),FALSE), 'E2 Allocators'!$B$15:$W$358, MATCH('O5 Details by Class &amp; Accounts'!BN$18, 'E2 Allocators'!$B$15:$W$15, 0),FALSE)*$E45), 0, VLOOKUP(VLOOKUP($A45, 'E4 TB Allocation Details'!$A$18:$L$214, MATCH("Misc ID", 'E4 TB Allocation Details'!$A$18:$L$18, 0),FALSE), 'E2 Allocators'!$B$15:$W$358, MATCH('O5 Details by Class &amp; Accounts'!BN$18, 'E2 Allocators'!$B$15:$W$15, 0),FALSE)*$E45)</f>
        <v>0</v>
      </c>
      <c r="BO45" s="1322">
        <f>IF(ISERROR(VLOOKUP(VLOOKUP($A45, 'E4 TB Allocation Details'!$A$18:$L$214, MATCH("Misc ID", 'E4 TB Allocation Details'!$A$18:$L$18, 0),FALSE), 'E2 Allocators'!$B$15:$W$358, MATCH('O5 Details by Class &amp; Accounts'!BO$18, 'E2 Allocators'!$B$15:$W$15, 0),FALSE)*$E45), 0, VLOOKUP(VLOOKUP($A45, 'E4 TB Allocation Details'!$A$18:$L$214, MATCH("Misc ID", 'E4 TB Allocation Details'!$A$18:$L$18, 0),FALSE), 'E2 Allocators'!$B$15:$W$358, MATCH('O5 Details by Class &amp; Accounts'!BO$18, 'E2 Allocators'!$B$15:$W$15, 0),FALSE)*$E45)</f>
        <v>0</v>
      </c>
      <c r="BP45" s="1322">
        <f>IF(ISERROR(VLOOKUP(VLOOKUP($A45, 'E4 TB Allocation Details'!$A$18:$L$214, MATCH("Misc ID", 'E4 TB Allocation Details'!$A$18:$L$18, 0),FALSE), 'E2 Allocators'!$B$15:$W$358, MATCH('O5 Details by Class &amp; Accounts'!BP$18, 'E2 Allocators'!$B$15:$W$15, 0),FALSE)*$E45), 0, VLOOKUP(VLOOKUP($A45, 'E4 TB Allocation Details'!$A$18:$L$214, MATCH("Misc ID", 'E4 TB Allocation Details'!$A$18:$L$18, 0),FALSE), 'E2 Allocators'!$B$15:$W$358, MATCH('O5 Details by Class &amp; Accounts'!BP$18, 'E2 Allocators'!$B$15:$W$15, 0),FALSE)*$E45)</f>
        <v>0</v>
      </c>
      <c r="BQ45" s="1322">
        <f>IF(ISERROR(VLOOKUP(VLOOKUP($A45, 'E4 TB Allocation Details'!$A$18:$L$214, MATCH("Misc ID", 'E4 TB Allocation Details'!$A$18:$L$18, 0),FALSE), 'E2 Allocators'!$B$15:$W$358, MATCH('O5 Details by Class &amp; Accounts'!BQ$18, 'E2 Allocators'!$B$15:$W$15, 0),FALSE)*$E45), 0, VLOOKUP(VLOOKUP($A45, 'E4 TB Allocation Details'!$A$18:$L$214, MATCH("Misc ID", 'E4 TB Allocation Details'!$A$18:$L$18, 0),FALSE), 'E2 Allocators'!$B$15:$W$358, MATCH('O5 Details by Class &amp; Accounts'!BQ$18, 'E2 Allocators'!$B$15:$W$15, 0),FALSE)*$E45)</f>
        <v>0</v>
      </c>
      <c r="BR45" s="1322">
        <f>IF(ISERROR(VLOOKUP(VLOOKUP($A45, 'E4 TB Allocation Details'!$A$18:$L$214, MATCH("Misc ID", 'E4 TB Allocation Details'!$A$18:$L$18, 0),FALSE), 'E2 Allocators'!$B$15:$W$358, MATCH('O5 Details by Class &amp; Accounts'!BR$18, 'E2 Allocators'!$B$15:$W$15, 0),FALSE)*$E45), 0, VLOOKUP(VLOOKUP($A45, 'E4 TB Allocation Details'!$A$18:$L$214, MATCH("Misc ID", 'E4 TB Allocation Details'!$A$18:$L$18, 0),FALSE), 'E2 Allocators'!$B$15:$W$358, MATCH('O5 Details by Class &amp; Accounts'!BR$18, 'E2 Allocators'!$B$15:$W$15, 0),FALSE)*$E45)</f>
        <v>0</v>
      </c>
      <c r="BS45" s="1322">
        <f t="shared" si="3"/>
        <v>0</v>
      </c>
      <c r="BT45" s="1322">
        <f>IF(ISERROR(VLOOKUP(VLOOKUP($A45, 'E4 TB Allocation Details'!$A$18:$L$214, MATCH("A &amp; G ID", 'E4 TB Allocation Details'!$A$18:$L$18, 0),FALSE), 'E2 Allocators'!$B$15:$W$358, MATCH('O5 Details by Class &amp; Accounts'!BT$18, 'E2 Allocators'!$B$15:$W$15, 0),FALSE)*$E45), 0, VLOOKUP(VLOOKUP($A45, 'E4 TB Allocation Details'!$A$18:$L$214, MATCH("A &amp; G ID", 'E4 TB Allocation Details'!$A$18:$L$18, 0),FALSE), 'E2 Allocators'!$B$15:$W$358, MATCH('O5 Details by Class &amp; Accounts'!BT$18, 'E2 Allocators'!$B$15:$W$15, 0),FALSE)*$E45)</f>
        <v>0</v>
      </c>
      <c r="BU45" s="1322">
        <f>IF(ISERROR(VLOOKUP(VLOOKUP($A45, 'E4 TB Allocation Details'!$A$18:$L$214, MATCH("A &amp; G ID", 'E4 TB Allocation Details'!$A$18:$L$18, 0),FALSE), 'E2 Allocators'!$B$15:$W$358, MATCH('O5 Details by Class &amp; Accounts'!BU$18, 'E2 Allocators'!$B$15:$W$15, 0),FALSE)*$E45), 0, VLOOKUP(VLOOKUP($A45, 'E4 TB Allocation Details'!$A$18:$L$214, MATCH("A &amp; G ID", 'E4 TB Allocation Details'!$A$18:$L$18, 0),FALSE), 'E2 Allocators'!$B$15:$W$358, MATCH('O5 Details by Class &amp; Accounts'!BU$18, 'E2 Allocators'!$B$15:$W$15, 0),FALSE)*$E45)</f>
        <v>0</v>
      </c>
      <c r="BV45" s="1322">
        <f>IF(ISERROR(VLOOKUP(VLOOKUP($A45, 'E4 TB Allocation Details'!$A$18:$L$214, MATCH("A &amp; G ID", 'E4 TB Allocation Details'!$A$18:$L$18, 0),FALSE), 'E2 Allocators'!$B$15:$W$358, MATCH('O5 Details by Class &amp; Accounts'!BV$18, 'E2 Allocators'!$B$15:$W$15, 0),FALSE)*$E45), 0, VLOOKUP(VLOOKUP($A45, 'E4 TB Allocation Details'!$A$18:$L$214, MATCH("A &amp; G ID", 'E4 TB Allocation Details'!$A$18:$L$18, 0),FALSE), 'E2 Allocators'!$B$15:$W$358, MATCH('O5 Details by Class &amp; Accounts'!BV$18, 'E2 Allocators'!$B$15:$W$15, 0),FALSE)*$E45)</f>
        <v>0</v>
      </c>
      <c r="BW45" s="1322">
        <f>IF(ISERROR(VLOOKUP(VLOOKUP($A45, 'E4 TB Allocation Details'!$A$18:$L$214, MATCH("A &amp; G ID", 'E4 TB Allocation Details'!$A$18:$L$18, 0),FALSE), 'E2 Allocators'!$B$15:$W$358, MATCH('O5 Details by Class &amp; Accounts'!BW$18, 'E2 Allocators'!$B$15:$W$15, 0),FALSE)*$E45), 0, VLOOKUP(VLOOKUP($A45, 'E4 TB Allocation Details'!$A$18:$L$214, MATCH("A &amp; G ID", 'E4 TB Allocation Details'!$A$18:$L$18, 0),FALSE), 'E2 Allocators'!$B$15:$W$358, MATCH('O5 Details by Class &amp; Accounts'!BW$18, 'E2 Allocators'!$B$15:$W$15, 0),FALSE)*$E45)</f>
        <v>0</v>
      </c>
      <c r="BX45" s="1322">
        <f>IF(ISERROR(VLOOKUP(VLOOKUP($A45, 'E4 TB Allocation Details'!$A$18:$L$214, MATCH("A &amp; G ID", 'E4 TB Allocation Details'!$A$18:$L$18, 0),FALSE), 'E2 Allocators'!$B$15:$W$358, MATCH('O5 Details by Class &amp; Accounts'!BX$18, 'E2 Allocators'!$B$15:$W$15, 0),FALSE)*$E45), 0, VLOOKUP(VLOOKUP($A45, 'E4 TB Allocation Details'!$A$18:$L$214, MATCH("A &amp; G ID", 'E4 TB Allocation Details'!$A$18:$L$18, 0),FALSE), 'E2 Allocators'!$B$15:$W$358, MATCH('O5 Details by Class &amp; Accounts'!BX$18, 'E2 Allocators'!$B$15:$W$15, 0),FALSE)*$E45)</f>
        <v>0</v>
      </c>
      <c r="BY45" s="1322">
        <f>IF(ISERROR(VLOOKUP(VLOOKUP($A45, 'E4 TB Allocation Details'!$A$18:$L$214, MATCH("A &amp; G ID", 'E4 TB Allocation Details'!$A$18:$L$18, 0),FALSE), 'E2 Allocators'!$B$15:$W$358, MATCH('O5 Details by Class &amp; Accounts'!BY$18, 'E2 Allocators'!$B$15:$W$15, 0),FALSE)*$E45), 0, VLOOKUP(VLOOKUP($A45, 'E4 TB Allocation Details'!$A$18:$L$214, MATCH("A &amp; G ID", 'E4 TB Allocation Details'!$A$18:$L$18, 0),FALSE), 'E2 Allocators'!$B$15:$W$358, MATCH('O5 Details by Class &amp; Accounts'!BY$18, 'E2 Allocators'!$B$15:$W$15, 0),FALSE)*$E45)</f>
        <v>0</v>
      </c>
      <c r="BZ45" s="1322">
        <f>IF(ISERROR(VLOOKUP(VLOOKUP($A45, 'E4 TB Allocation Details'!$A$18:$L$214, MATCH("A &amp; G ID", 'E4 TB Allocation Details'!$A$18:$L$18, 0),FALSE), 'E2 Allocators'!$B$15:$W$358, MATCH('O5 Details by Class &amp; Accounts'!BZ$18, 'E2 Allocators'!$B$15:$W$15, 0),FALSE)*$E45), 0, VLOOKUP(VLOOKUP($A45, 'E4 TB Allocation Details'!$A$18:$L$214, MATCH("A &amp; G ID", 'E4 TB Allocation Details'!$A$18:$L$18, 0),FALSE), 'E2 Allocators'!$B$15:$W$358, MATCH('O5 Details by Class &amp; Accounts'!BZ$18, 'E2 Allocators'!$B$15:$W$15, 0),FALSE)*$E45)</f>
        <v>0</v>
      </c>
      <c r="CA45" s="1322">
        <f>IF(ISERROR(VLOOKUP(VLOOKUP($A45, 'E4 TB Allocation Details'!$A$18:$L$214, MATCH("A &amp; G ID", 'E4 TB Allocation Details'!$A$18:$L$18, 0),FALSE), 'E2 Allocators'!$B$15:$W$358, MATCH('O5 Details by Class &amp; Accounts'!CA$18, 'E2 Allocators'!$B$15:$W$15, 0),FALSE)*$E45), 0, VLOOKUP(VLOOKUP($A45, 'E4 TB Allocation Details'!$A$18:$L$214, MATCH("A &amp; G ID", 'E4 TB Allocation Details'!$A$18:$L$18, 0),FALSE), 'E2 Allocators'!$B$15:$W$358, MATCH('O5 Details by Class &amp; Accounts'!CA$18, 'E2 Allocators'!$B$15:$W$15, 0),FALSE)*$E45)</f>
        <v>0</v>
      </c>
      <c r="CB45" s="1322">
        <f>IF(ISERROR(VLOOKUP(VLOOKUP($A45, 'E4 TB Allocation Details'!$A$18:$L$214, MATCH("A &amp; G ID", 'E4 TB Allocation Details'!$A$18:$L$18, 0),FALSE), 'E2 Allocators'!$B$15:$W$358, MATCH('O5 Details by Class &amp; Accounts'!CB$18, 'E2 Allocators'!$B$15:$W$15, 0),FALSE)*$E45), 0, VLOOKUP(VLOOKUP($A45, 'E4 TB Allocation Details'!$A$18:$L$214, MATCH("A &amp; G ID", 'E4 TB Allocation Details'!$A$18:$L$18, 0),FALSE), 'E2 Allocators'!$B$15:$W$358, MATCH('O5 Details by Class &amp; Accounts'!CB$18, 'E2 Allocators'!$B$15:$W$15, 0),FALSE)*$E45)</f>
        <v>0</v>
      </c>
      <c r="CC45" s="1322">
        <f>IF(ISERROR(VLOOKUP(VLOOKUP($A45, 'E4 TB Allocation Details'!$A$18:$L$214, MATCH("A &amp; G ID", 'E4 TB Allocation Details'!$A$18:$L$18, 0),FALSE), 'E2 Allocators'!$B$15:$W$358, MATCH('O5 Details by Class &amp; Accounts'!CC$18, 'E2 Allocators'!$B$15:$W$15, 0),FALSE)*$E45), 0, VLOOKUP(VLOOKUP($A45, 'E4 TB Allocation Details'!$A$18:$L$214, MATCH("A &amp; G ID", 'E4 TB Allocation Details'!$A$18:$L$18, 0),FALSE), 'E2 Allocators'!$B$15:$W$358, MATCH('O5 Details by Class &amp; Accounts'!CC$18, 'E2 Allocators'!$B$15:$W$15, 0),FALSE)*$E45)</f>
        <v>0</v>
      </c>
      <c r="CD45" s="1322">
        <f>IF(ISERROR(VLOOKUP(VLOOKUP($A45, 'E4 TB Allocation Details'!$A$18:$L$214, MATCH("A &amp; G ID", 'E4 TB Allocation Details'!$A$18:$L$18, 0),FALSE), 'E2 Allocators'!$B$15:$W$358, MATCH('O5 Details by Class &amp; Accounts'!CD$18, 'E2 Allocators'!$B$15:$W$15, 0),FALSE)*$E45), 0, VLOOKUP(VLOOKUP($A45, 'E4 TB Allocation Details'!$A$18:$L$214, MATCH("A &amp; G ID", 'E4 TB Allocation Details'!$A$18:$L$18, 0),FALSE), 'E2 Allocators'!$B$15:$W$358, MATCH('O5 Details by Class &amp; Accounts'!CD$18, 'E2 Allocators'!$B$15:$W$15, 0),FALSE)*$E45)</f>
        <v>0</v>
      </c>
      <c r="CE45" s="1322">
        <f>IF(ISERROR(VLOOKUP(VLOOKUP($A45, 'E4 TB Allocation Details'!$A$18:$L$214, MATCH("A &amp; G ID", 'E4 TB Allocation Details'!$A$18:$L$18, 0),FALSE), 'E2 Allocators'!$B$15:$W$358, MATCH('O5 Details by Class &amp; Accounts'!CE$18, 'E2 Allocators'!$B$15:$W$15, 0),FALSE)*$E45), 0, VLOOKUP(VLOOKUP($A45, 'E4 TB Allocation Details'!$A$18:$L$214, MATCH("A &amp; G ID", 'E4 TB Allocation Details'!$A$18:$L$18, 0),FALSE), 'E2 Allocators'!$B$15:$W$358, MATCH('O5 Details by Class &amp; Accounts'!CE$18, 'E2 Allocators'!$B$15:$W$15, 0),FALSE)*$E45)</f>
        <v>0</v>
      </c>
      <c r="CF45" s="1322">
        <f>IF(ISERROR(VLOOKUP(VLOOKUP($A45, 'E4 TB Allocation Details'!$A$18:$L$214, MATCH("A &amp; G ID", 'E4 TB Allocation Details'!$A$18:$L$18, 0),FALSE), 'E2 Allocators'!$B$15:$W$358, MATCH('O5 Details by Class &amp; Accounts'!CF$18, 'E2 Allocators'!$B$15:$W$15, 0),FALSE)*$E45), 0, VLOOKUP(VLOOKUP($A45, 'E4 TB Allocation Details'!$A$18:$L$214, MATCH("A &amp; G ID", 'E4 TB Allocation Details'!$A$18:$L$18, 0),FALSE), 'E2 Allocators'!$B$15:$W$358, MATCH('O5 Details by Class &amp; Accounts'!CF$18, 'E2 Allocators'!$B$15:$W$15, 0),FALSE)*$E45)</f>
        <v>0</v>
      </c>
      <c r="CG45" s="1322">
        <f>IF(ISERROR(VLOOKUP(VLOOKUP($A45, 'E4 TB Allocation Details'!$A$18:$L$214, MATCH("A &amp; G ID", 'E4 TB Allocation Details'!$A$18:$L$18, 0),FALSE), 'E2 Allocators'!$B$15:$W$358, MATCH('O5 Details by Class &amp; Accounts'!CG$18, 'E2 Allocators'!$B$15:$W$15, 0),FALSE)*$E45), 0, VLOOKUP(VLOOKUP($A45, 'E4 TB Allocation Details'!$A$18:$L$214, MATCH("A &amp; G ID", 'E4 TB Allocation Details'!$A$18:$L$18, 0),FALSE), 'E2 Allocators'!$B$15:$W$358, MATCH('O5 Details by Class &amp; Accounts'!CG$18, 'E2 Allocators'!$B$15:$W$15, 0),FALSE)*$E45)</f>
        <v>0</v>
      </c>
      <c r="CH45" s="1322">
        <f>IF(ISERROR(VLOOKUP(VLOOKUP($A45, 'E4 TB Allocation Details'!$A$18:$L$214, MATCH("A &amp; G ID", 'E4 TB Allocation Details'!$A$18:$L$18, 0),FALSE), 'E2 Allocators'!$B$15:$W$358, MATCH('O5 Details by Class &amp; Accounts'!CH$18, 'E2 Allocators'!$B$15:$W$15, 0),FALSE)*$E45), 0, VLOOKUP(VLOOKUP($A45, 'E4 TB Allocation Details'!$A$18:$L$214, MATCH("A &amp; G ID", 'E4 TB Allocation Details'!$A$18:$L$18, 0),FALSE), 'E2 Allocators'!$B$15:$W$358, MATCH('O5 Details by Class &amp; Accounts'!CH$18, 'E2 Allocators'!$B$15:$W$15, 0),FALSE)*$E45)</f>
        <v>0</v>
      </c>
      <c r="CI45" s="1322">
        <f>IF(ISERROR(VLOOKUP(VLOOKUP($A45, 'E4 TB Allocation Details'!$A$18:$L$214, MATCH("A &amp; G ID", 'E4 TB Allocation Details'!$A$18:$L$18, 0),FALSE), 'E2 Allocators'!$B$15:$W$358, MATCH('O5 Details by Class &amp; Accounts'!CI$18, 'E2 Allocators'!$B$15:$W$15, 0),FALSE)*$E45), 0, VLOOKUP(VLOOKUP($A45, 'E4 TB Allocation Details'!$A$18:$L$214, MATCH("A &amp; G ID", 'E4 TB Allocation Details'!$A$18:$L$18, 0),FALSE), 'E2 Allocators'!$B$15:$W$358, MATCH('O5 Details by Class &amp; Accounts'!CI$18, 'E2 Allocators'!$B$15:$W$15, 0),FALSE)*$E45)</f>
        <v>0</v>
      </c>
      <c r="CJ45" s="1322">
        <f>IF(ISERROR(VLOOKUP(VLOOKUP($A45, 'E4 TB Allocation Details'!$A$18:$L$214, MATCH("A &amp; G ID", 'E4 TB Allocation Details'!$A$18:$L$18, 0),FALSE), 'E2 Allocators'!$B$15:$W$358, MATCH('O5 Details by Class &amp; Accounts'!CJ$18, 'E2 Allocators'!$B$15:$W$15, 0),FALSE)*$E45), 0, VLOOKUP(VLOOKUP($A45, 'E4 TB Allocation Details'!$A$18:$L$214, MATCH("A &amp; G ID", 'E4 TB Allocation Details'!$A$18:$L$18, 0),FALSE), 'E2 Allocators'!$B$15:$W$358, MATCH('O5 Details by Class &amp; Accounts'!CJ$18, 'E2 Allocators'!$B$15:$W$15, 0),FALSE)*$E45)</f>
        <v>0</v>
      </c>
      <c r="CK45" s="1322">
        <f>IF(ISERROR(VLOOKUP(VLOOKUP($A45, 'E4 TB Allocation Details'!$A$18:$L$214, MATCH("A &amp; G ID", 'E4 TB Allocation Details'!$A$18:$L$18, 0),FALSE), 'E2 Allocators'!$B$15:$W$358, MATCH('O5 Details by Class &amp; Accounts'!CK$18, 'E2 Allocators'!$B$15:$W$15, 0),FALSE)*$E45), 0, VLOOKUP(VLOOKUP($A45, 'E4 TB Allocation Details'!$A$18:$L$214, MATCH("A &amp; G ID", 'E4 TB Allocation Details'!$A$18:$L$18, 0),FALSE), 'E2 Allocators'!$B$15:$W$358, MATCH('O5 Details by Class &amp; Accounts'!CK$18, 'E2 Allocators'!$B$15:$W$15, 0),FALSE)*$E45)</f>
        <v>0</v>
      </c>
      <c r="CL45" s="1322">
        <f>IF(ISERROR(VLOOKUP(VLOOKUP($A45, 'E4 TB Allocation Details'!$A$18:$L$214, MATCH("A &amp; G ID", 'E4 TB Allocation Details'!$A$18:$L$18, 0),FALSE), 'E2 Allocators'!$B$15:$W$358, MATCH('O5 Details by Class &amp; Accounts'!CL$18, 'E2 Allocators'!$B$15:$W$15, 0),FALSE)*$E45), 0, VLOOKUP(VLOOKUP($A45, 'E4 TB Allocation Details'!$A$18:$L$214, MATCH("A &amp; G ID", 'E4 TB Allocation Details'!$A$18:$L$18, 0),FALSE), 'E2 Allocators'!$B$15:$W$358, MATCH('O5 Details by Class &amp; Accounts'!CL$18, 'E2 Allocators'!$B$15:$W$15, 0),FALSE)*$E45)</f>
        <v>0</v>
      </c>
      <c r="CM45" s="1322">
        <f>IF(ISERROR(VLOOKUP(VLOOKUP($A45, 'E4 TB Allocation Details'!$A$18:$L$214, MATCH("A &amp; G ID", 'E4 TB Allocation Details'!$A$18:$L$18, 0),FALSE), 'E2 Allocators'!$B$15:$W$358, MATCH('O5 Details by Class &amp; Accounts'!CM$18, 'E2 Allocators'!$B$15:$W$15, 0),FALSE)*$E45), 0, VLOOKUP(VLOOKUP($A45, 'E4 TB Allocation Details'!$A$18:$L$214, MATCH("A &amp; G ID", 'E4 TB Allocation Details'!$A$18:$L$18, 0),FALSE), 'E2 Allocators'!$B$15:$W$358, MATCH('O5 Details by Class &amp; Accounts'!CM$18, 'E2 Allocators'!$B$15:$W$15, 0),FALSE)*$E45)</f>
        <v>0</v>
      </c>
      <c r="CN45" s="1322">
        <f t="shared" si="5"/>
        <v>0</v>
      </c>
      <c r="CO45" s="1651">
        <f t="shared" si="4"/>
        <v>0</v>
      </c>
      <c r="CQ45" s="1899" t="e">
        <v>#N/A</v>
      </c>
    </row>
    <row r="46" spans="1:95" s="64" customFormat="1" ht="25.5" x14ac:dyDescent="0.2">
      <c r="A46" s="1088" t="s">
        <v>828</v>
      </c>
      <c r="B46" s="1089" t="s">
        <v>392</v>
      </c>
      <c r="C46" s="1648">
        <f>IF(ISERROR(VLOOKUP($A46,'I3 TB Data'!$A$19:$H$483,MATCH('O5 Details by Class &amp; Accounts'!$C$18, 'I3 TB Data'!$A$19:$H$19,0),0)), 0, VLOOKUP($A46,'I3 TB Data'!$A$19:$H$483,MATCH('O5 Details by Class &amp; Accounts'!$C$18,'I3 TB Data'!$A$19:$H$19,0),0))</f>
        <v>0</v>
      </c>
      <c r="D46" s="1649">
        <f>'I4 BO ASSETS'!E43</f>
        <v>0</v>
      </c>
      <c r="E46" s="1648">
        <f t="shared" si="6"/>
        <v>0</v>
      </c>
      <c r="F46" s="1650">
        <f>IF(ISERROR(VLOOKUP($A46, 'E1 Categorization'!A33:E124, MATCH("Customer Component", 'E1 Categorization'!$A$33:$E$33,0), 0)), 0, IF(VLOOKUP($A46, 'E1 Categorization'!A33:E124, MATCH("Customer Component", 'E1 Categorization'!$A$33:$E$33,0), 0)=0, 'O5 Details by Class &amp; Accounts'!$E46, IF(AND(VLOOKUP($A46, 'E1 Categorization'!A33:E124, MATCH("Customer Component", 'E1 Categorization'!$A$33:$E$33,0), 0) &gt;0, VLOOKUP($A46, 'E1 Categorization'!A33:E124, MATCH("Customer Component", 'E1 Categorization'!$A$33:$E$33,0), 0)&lt;1), 'O5 Details by Class &amp; Accounts'!$E46*(1-VLOOKUP($A46, 'E1 Categorization'!A33:E124, MATCH("Customer Component", 'E1 Categorization'!$A$33:$E$33,0), 0)), 0)))</f>
        <v>0</v>
      </c>
      <c r="G46" s="1650">
        <f>IF(ISERROR(VLOOKUP($A46, 'E1 Categorization'!A33:E124, MATCH("Customer Component", 'E1 Categorization'!$A$33:$E$33,0), 0)),0, IF(VLOOKUP($A46, 'E1 Categorization'!A33:E124, MATCH("Customer Component", 'E1 Categorization'!$A$33:$E$33,0), 0)=0, 0, IF(AND(VLOOKUP($A46, 'E1 Categorization'!A33:E124, MATCH("Customer Component", 'E1 Categorization'!$A$33:$E$33,0), 0) &gt;0, VLOOKUP($A46, 'E1 Categorization'!A33:E124, MATCH("Customer Component", 'E1 Categorization'!$A$33:$E$33,0), 0)&lt;1), 'O5 Details by Class &amp; Accounts'!$E46*(VLOOKUP($A46, 'E1 Categorization'!A33:E124, MATCH("Customer Component", 'E1 Categorization'!$A$33:$E$33,0), 0)), 'O5 Details by Class &amp; Accounts'!$E46)))</f>
        <v>0</v>
      </c>
      <c r="H46" s="1322">
        <f t="shared" si="0"/>
        <v>0</v>
      </c>
      <c r="I46" s="1322">
        <f>IF(ISERROR(VLOOKUP(VLOOKUP($A46, 'E4 TB Allocation Details'!$A$18:$L$214, MATCH("Demand ID", 'E4 TB Allocation Details'!$A$18:$L$18, 0),FALSE), 'E2 Allocators'!$B$15:$W$358, MATCH('O5 Details by Class &amp; Accounts'!I$18, 'E2 Allocators'!$B$15:$W$15, 0),FALSE)*$F46), 0, VLOOKUP(VLOOKUP($A46, 'E4 TB Allocation Details'!$A$18:$L$214, MATCH("Demand ID", 'E4 TB Allocation Details'!$A$18:$L$18, 0),FALSE), 'E2 Allocators'!$B$15:$W$358, MATCH('O5 Details by Class &amp; Accounts'!I$18, 'E2 Allocators'!$B$15:$W$15, 0),FALSE)*$F46)</f>
        <v>0</v>
      </c>
      <c r="J46" s="1322">
        <f>IF(ISERROR(VLOOKUP(VLOOKUP($A46, 'E4 TB Allocation Details'!$A$18:$L$214, MATCH("Demand ID", 'E4 TB Allocation Details'!$A$18:$L$18, 0),FALSE), 'E2 Allocators'!$B$15:$W$358, MATCH('O5 Details by Class &amp; Accounts'!J$18, 'E2 Allocators'!$B$15:$W$15, 0),FALSE)*$F46), 0, VLOOKUP(VLOOKUP($A46, 'E4 TB Allocation Details'!$A$18:$L$214, MATCH("Demand ID", 'E4 TB Allocation Details'!$A$18:$L$18, 0),FALSE), 'E2 Allocators'!$B$15:$W$358, MATCH('O5 Details by Class &amp; Accounts'!J$18, 'E2 Allocators'!$B$15:$W$15, 0),FALSE)*$F46)</f>
        <v>0</v>
      </c>
      <c r="K46" s="1322">
        <f>IF(ISERROR(VLOOKUP(VLOOKUP($A46, 'E4 TB Allocation Details'!$A$18:$L$214, MATCH("Demand ID", 'E4 TB Allocation Details'!$A$18:$L$18, 0),FALSE), 'E2 Allocators'!$B$15:$W$358, MATCH('O5 Details by Class &amp; Accounts'!K$18, 'E2 Allocators'!$B$15:$W$15, 0),FALSE)*$F46), 0, VLOOKUP(VLOOKUP($A46, 'E4 TB Allocation Details'!$A$18:$L$214, MATCH("Demand ID", 'E4 TB Allocation Details'!$A$18:$L$18, 0),FALSE), 'E2 Allocators'!$B$15:$W$358, MATCH('O5 Details by Class &amp; Accounts'!K$18, 'E2 Allocators'!$B$15:$W$15, 0),FALSE)*$F46)</f>
        <v>0</v>
      </c>
      <c r="L46" s="1322">
        <f>IF(ISERROR(VLOOKUP(VLOOKUP($A46, 'E4 TB Allocation Details'!$A$18:$L$214, MATCH("Demand ID", 'E4 TB Allocation Details'!$A$18:$L$18, 0),FALSE), 'E2 Allocators'!$B$15:$W$358, MATCH('O5 Details by Class &amp; Accounts'!L$18, 'E2 Allocators'!$B$15:$W$15, 0),FALSE)*$F46), 0, VLOOKUP(VLOOKUP($A46, 'E4 TB Allocation Details'!$A$18:$L$214, MATCH("Demand ID", 'E4 TB Allocation Details'!$A$18:$L$18, 0),FALSE), 'E2 Allocators'!$B$15:$W$358, MATCH('O5 Details by Class &amp; Accounts'!L$18, 'E2 Allocators'!$B$15:$W$15, 0),FALSE)*$F46)</f>
        <v>0</v>
      </c>
      <c r="M46" s="1322">
        <f>IF(ISERROR(VLOOKUP(VLOOKUP($A46, 'E4 TB Allocation Details'!$A$18:$L$214, MATCH("Demand ID", 'E4 TB Allocation Details'!$A$18:$L$18, 0),FALSE), 'E2 Allocators'!$B$15:$W$358, MATCH('O5 Details by Class &amp; Accounts'!M$18, 'E2 Allocators'!$B$15:$W$15, 0),FALSE)*$F46), 0, VLOOKUP(VLOOKUP($A46, 'E4 TB Allocation Details'!$A$18:$L$214, MATCH("Demand ID", 'E4 TB Allocation Details'!$A$18:$L$18, 0),FALSE), 'E2 Allocators'!$B$15:$W$358, MATCH('O5 Details by Class &amp; Accounts'!M$18, 'E2 Allocators'!$B$15:$W$15, 0),FALSE)*$F46)</f>
        <v>0</v>
      </c>
      <c r="N46" s="1322">
        <f>IF(ISERROR(VLOOKUP(VLOOKUP($A46, 'E4 TB Allocation Details'!$A$18:$L$214, MATCH("Demand ID", 'E4 TB Allocation Details'!$A$18:$L$18, 0),FALSE), 'E2 Allocators'!$B$15:$W$358, MATCH('O5 Details by Class &amp; Accounts'!N$18, 'E2 Allocators'!$B$15:$W$15, 0),FALSE)*$F46), 0, VLOOKUP(VLOOKUP($A46, 'E4 TB Allocation Details'!$A$18:$L$214, MATCH("Demand ID", 'E4 TB Allocation Details'!$A$18:$L$18, 0),FALSE), 'E2 Allocators'!$B$15:$W$358, MATCH('O5 Details by Class &amp; Accounts'!N$18, 'E2 Allocators'!$B$15:$W$15, 0),FALSE)*$F46)</f>
        <v>0</v>
      </c>
      <c r="O46" s="1322">
        <f>IF(ISERROR(VLOOKUP(VLOOKUP($A46, 'E4 TB Allocation Details'!$A$18:$L$214, MATCH("Demand ID", 'E4 TB Allocation Details'!$A$18:$L$18, 0),FALSE), 'E2 Allocators'!$B$15:$W$358, MATCH('O5 Details by Class &amp; Accounts'!O$18, 'E2 Allocators'!$B$15:$W$15, 0),FALSE)*$F46), 0, VLOOKUP(VLOOKUP($A46, 'E4 TB Allocation Details'!$A$18:$L$214, MATCH("Demand ID", 'E4 TB Allocation Details'!$A$18:$L$18, 0),FALSE), 'E2 Allocators'!$B$15:$W$358, MATCH('O5 Details by Class &amp; Accounts'!O$18, 'E2 Allocators'!$B$15:$W$15, 0),FALSE)*$F46)</f>
        <v>0</v>
      </c>
      <c r="P46" s="1322">
        <f>IF(ISERROR(VLOOKUP(VLOOKUP($A46, 'E4 TB Allocation Details'!$A$18:$L$214, MATCH("Demand ID", 'E4 TB Allocation Details'!$A$18:$L$18, 0),FALSE), 'E2 Allocators'!$B$15:$W$358, MATCH('O5 Details by Class &amp; Accounts'!P$18, 'E2 Allocators'!$B$15:$W$15, 0),FALSE)*$F46), 0, VLOOKUP(VLOOKUP($A46, 'E4 TB Allocation Details'!$A$18:$L$214, MATCH("Demand ID", 'E4 TB Allocation Details'!$A$18:$L$18, 0),FALSE), 'E2 Allocators'!$B$15:$W$358, MATCH('O5 Details by Class &amp; Accounts'!P$18, 'E2 Allocators'!$B$15:$W$15, 0),FALSE)*$F46)</f>
        <v>0</v>
      </c>
      <c r="Q46" s="1322">
        <f>IF(ISERROR(VLOOKUP(VLOOKUP($A46, 'E4 TB Allocation Details'!$A$18:$L$214, MATCH("Demand ID", 'E4 TB Allocation Details'!$A$18:$L$18, 0),FALSE), 'E2 Allocators'!$B$15:$W$358, MATCH('O5 Details by Class &amp; Accounts'!Q$18, 'E2 Allocators'!$B$15:$W$15, 0),FALSE)*$F46), 0, VLOOKUP(VLOOKUP($A46, 'E4 TB Allocation Details'!$A$18:$L$214, MATCH("Demand ID", 'E4 TB Allocation Details'!$A$18:$L$18, 0),FALSE), 'E2 Allocators'!$B$15:$W$358, MATCH('O5 Details by Class &amp; Accounts'!Q$18, 'E2 Allocators'!$B$15:$W$15, 0),FALSE)*$F46)</f>
        <v>0</v>
      </c>
      <c r="R46" s="1322">
        <f>IF(ISERROR(VLOOKUP(VLOOKUP($A46, 'E4 TB Allocation Details'!$A$18:$L$214, MATCH("Demand ID", 'E4 TB Allocation Details'!$A$18:$L$18, 0),FALSE), 'E2 Allocators'!$B$15:$W$358, MATCH('O5 Details by Class &amp; Accounts'!R$18, 'E2 Allocators'!$B$15:$W$15, 0),FALSE)*$F46), 0, VLOOKUP(VLOOKUP($A46, 'E4 TB Allocation Details'!$A$18:$L$214, MATCH("Demand ID", 'E4 TB Allocation Details'!$A$18:$L$18, 0),FALSE), 'E2 Allocators'!$B$15:$W$358, MATCH('O5 Details by Class &amp; Accounts'!R$18, 'E2 Allocators'!$B$15:$W$15, 0),FALSE)*$F46)</f>
        <v>0</v>
      </c>
      <c r="S46" s="1322">
        <f>IF(ISERROR(VLOOKUP(VLOOKUP($A46, 'E4 TB Allocation Details'!$A$18:$L$214, MATCH("Demand ID", 'E4 TB Allocation Details'!$A$18:$L$18, 0),FALSE), 'E2 Allocators'!$B$15:$W$358, MATCH('O5 Details by Class &amp; Accounts'!S$18, 'E2 Allocators'!$B$15:$W$15, 0),FALSE)*$F46), 0, VLOOKUP(VLOOKUP($A46, 'E4 TB Allocation Details'!$A$18:$L$214, MATCH("Demand ID", 'E4 TB Allocation Details'!$A$18:$L$18, 0),FALSE), 'E2 Allocators'!$B$15:$W$358, MATCH('O5 Details by Class &amp; Accounts'!S$18, 'E2 Allocators'!$B$15:$W$15, 0),FALSE)*$F46)</f>
        <v>0</v>
      </c>
      <c r="T46" s="1322">
        <f>IF(ISERROR(VLOOKUP(VLOOKUP($A46, 'E4 TB Allocation Details'!$A$18:$L$214, MATCH("Demand ID", 'E4 TB Allocation Details'!$A$18:$L$18, 0),FALSE), 'E2 Allocators'!$B$15:$W$358, MATCH('O5 Details by Class &amp; Accounts'!T$18, 'E2 Allocators'!$B$15:$W$15, 0),FALSE)*$F46), 0, VLOOKUP(VLOOKUP($A46, 'E4 TB Allocation Details'!$A$18:$L$214, MATCH("Demand ID", 'E4 TB Allocation Details'!$A$18:$L$18, 0),FALSE), 'E2 Allocators'!$B$15:$W$358, MATCH('O5 Details by Class &amp; Accounts'!T$18, 'E2 Allocators'!$B$15:$W$15, 0),FALSE)*$F46)</f>
        <v>0</v>
      </c>
      <c r="U46" s="1322">
        <f>IF(ISERROR(VLOOKUP(VLOOKUP($A46, 'E4 TB Allocation Details'!$A$18:$L$214, MATCH("Demand ID", 'E4 TB Allocation Details'!$A$18:$L$18, 0),FALSE), 'E2 Allocators'!$B$15:$W$358, MATCH('O5 Details by Class &amp; Accounts'!U$18, 'E2 Allocators'!$B$15:$W$15, 0),FALSE)*$F46), 0, VLOOKUP(VLOOKUP($A46, 'E4 TB Allocation Details'!$A$18:$L$214, MATCH("Demand ID", 'E4 TB Allocation Details'!$A$18:$L$18, 0),FALSE), 'E2 Allocators'!$B$15:$W$358, MATCH('O5 Details by Class &amp; Accounts'!U$18, 'E2 Allocators'!$B$15:$W$15, 0),FALSE)*$F46)</f>
        <v>0</v>
      </c>
      <c r="V46" s="1322">
        <f>IF(ISERROR(VLOOKUP(VLOOKUP($A46, 'E4 TB Allocation Details'!$A$18:$L$214, MATCH("Demand ID", 'E4 TB Allocation Details'!$A$18:$L$18, 0),FALSE), 'E2 Allocators'!$B$15:$W$358, MATCH('O5 Details by Class &amp; Accounts'!V$18, 'E2 Allocators'!$B$15:$W$15, 0),FALSE)*$F46), 0, VLOOKUP(VLOOKUP($A46, 'E4 TB Allocation Details'!$A$18:$L$214, MATCH("Demand ID", 'E4 TB Allocation Details'!$A$18:$L$18, 0),FALSE), 'E2 Allocators'!$B$15:$W$358, MATCH('O5 Details by Class &amp; Accounts'!V$18, 'E2 Allocators'!$B$15:$W$15, 0),FALSE)*$F46)</f>
        <v>0</v>
      </c>
      <c r="W46" s="1322">
        <f>IF(ISERROR(VLOOKUP(VLOOKUP($A46, 'E4 TB Allocation Details'!$A$18:$L$214, MATCH("Demand ID", 'E4 TB Allocation Details'!$A$18:$L$18, 0),FALSE), 'E2 Allocators'!$B$15:$W$358, MATCH('O5 Details by Class &amp; Accounts'!W$18, 'E2 Allocators'!$B$15:$W$15, 0),FALSE)*$F46), 0, VLOOKUP(VLOOKUP($A46, 'E4 TB Allocation Details'!$A$18:$L$214, MATCH("Demand ID", 'E4 TB Allocation Details'!$A$18:$L$18, 0),FALSE), 'E2 Allocators'!$B$15:$W$358, MATCH('O5 Details by Class &amp; Accounts'!W$18, 'E2 Allocators'!$B$15:$W$15, 0),FALSE)*$F46)</f>
        <v>0</v>
      </c>
      <c r="X46" s="1322">
        <f>IF(ISERROR(VLOOKUP(VLOOKUP($A46, 'E4 TB Allocation Details'!$A$18:$L$214, MATCH("Demand ID", 'E4 TB Allocation Details'!$A$18:$L$18, 0),FALSE), 'E2 Allocators'!$B$15:$W$358, MATCH('O5 Details by Class &amp; Accounts'!X$18, 'E2 Allocators'!$B$15:$W$15, 0),FALSE)*$F46), 0, VLOOKUP(VLOOKUP($A46, 'E4 TB Allocation Details'!$A$18:$L$214, MATCH("Demand ID", 'E4 TB Allocation Details'!$A$18:$L$18, 0),FALSE), 'E2 Allocators'!$B$15:$W$358, MATCH('O5 Details by Class &amp; Accounts'!X$18, 'E2 Allocators'!$B$15:$W$15, 0),FALSE)*$F46)</f>
        <v>0</v>
      </c>
      <c r="Y46" s="1322">
        <f>IF(ISERROR(VLOOKUP(VLOOKUP($A46, 'E4 TB Allocation Details'!$A$18:$L$214, MATCH("Demand ID", 'E4 TB Allocation Details'!$A$18:$L$18, 0),FALSE), 'E2 Allocators'!$B$15:$W$358, MATCH('O5 Details by Class &amp; Accounts'!Y$18, 'E2 Allocators'!$B$15:$W$15, 0),FALSE)*$F46), 0, VLOOKUP(VLOOKUP($A46, 'E4 TB Allocation Details'!$A$18:$L$214, MATCH("Demand ID", 'E4 TB Allocation Details'!$A$18:$L$18, 0),FALSE), 'E2 Allocators'!$B$15:$W$358, MATCH('O5 Details by Class &amp; Accounts'!Y$18, 'E2 Allocators'!$B$15:$W$15, 0),FALSE)*$F46)</f>
        <v>0</v>
      </c>
      <c r="Z46" s="1322">
        <f>IF(ISERROR(VLOOKUP(VLOOKUP($A46, 'E4 TB Allocation Details'!$A$18:$L$214, MATCH("Demand ID", 'E4 TB Allocation Details'!$A$18:$L$18, 0),FALSE), 'E2 Allocators'!$B$15:$W$358, MATCH('O5 Details by Class &amp; Accounts'!Z$18, 'E2 Allocators'!$B$15:$W$15, 0),FALSE)*$F46), 0, VLOOKUP(VLOOKUP($A46, 'E4 TB Allocation Details'!$A$18:$L$214, MATCH("Demand ID", 'E4 TB Allocation Details'!$A$18:$L$18, 0),FALSE), 'E2 Allocators'!$B$15:$W$358, MATCH('O5 Details by Class &amp; Accounts'!Z$18, 'E2 Allocators'!$B$15:$W$15, 0),FALSE)*$F46)</f>
        <v>0</v>
      </c>
      <c r="AA46" s="1322">
        <f>IF(ISERROR(VLOOKUP(VLOOKUP($A46, 'E4 TB Allocation Details'!$A$18:$L$214, MATCH("Demand ID", 'E4 TB Allocation Details'!$A$18:$L$18, 0),FALSE), 'E2 Allocators'!$B$15:$W$358, MATCH('O5 Details by Class &amp; Accounts'!AA$18, 'E2 Allocators'!$B$15:$W$15, 0),FALSE)*$F46), 0, VLOOKUP(VLOOKUP($A46, 'E4 TB Allocation Details'!$A$18:$L$214, MATCH("Demand ID", 'E4 TB Allocation Details'!$A$18:$L$18, 0),FALSE), 'E2 Allocators'!$B$15:$W$358, MATCH('O5 Details by Class &amp; Accounts'!AA$18, 'E2 Allocators'!$B$15:$W$15, 0),FALSE)*$F46)</f>
        <v>0</v>
      </c>
      <c r="AB46" s="1322">
        <f>IF(ISERROR(VLOOKUP(VLOOKUP($A46, 'E4 TB Allocation Details'!$A$18:$L$214, MATCH("Demand ID", 'E4 TB Allocation Details'!$A$18:$L$18, 0),FALSE), 'E2 Allocators'!$B$15:$W$358, MATCH('O5 Details by Class &amp; Accounts'!AB$18, 'E2 Allocators'!$B$15:$W$15, 0),FALSE)*$F46), 0, VLOOKUP(VLOOKUP($A46, 'E4 TB Allocation Details'!$A$18:$L$214, MATCH("Demand ID", 'E4 TB Allocation Details'!$A$18:$L$18, 0),FALSE), 'E2 Allocators'!$B$15:$W$358, MATCH('O5 Details by Class &amp; Accounts'!AB$18, 'E2 Allocators'!$B$15:$W$15, 0),FALSE)*$F46)</f>
        <v>0</v>
      </c>
      <c r="AC46" s="1322">
        <f t="shared" si="1"/>
        <v>0</v>
      </c>
      <c r="AD46" s="1322">
        <f>IF(ISERROR(VLOOKUP(VLOOKUP($A46, 'E4 TB Allocation Details'!$A$18:$L$214, MATCH("Customer ID", 'E4 TB Allocation Details'!$A$18:$L$18, 0),FALSE), 'E2 Allocators'!$B$15:$W$358, MATCH('O5 Details by Class &amp; Accounts'!AD$18, 'E2 Allocators'!$B$15:$W$15, 0),FALSE)*$G46), 0, VLOOKUP(VLOOKUP($A46, 'E4 TB Allocation Details'!$A$18:$L$214, MATCH("Customer ID", 'E4 TB Allocation Details'!$A$18:$L$18, 0),FALSE), 'E2 Allocators'!$B$15:$W$358, MATCH('O5 Details by Class &amp; Accounts'!AD$18, 'E2 Allocators'!$B$15:$W$15, 0),FALSE)*$G46)</f>
        <v>0</v>
      </c>
      <c r="AE46" s="1322">
        <f>IF(ISERROR(VLOOKUP(VLOOKUP($A46, 'E4 TB Allocation Details'!$A$18:$L$214, MATCH("Customer ID", 'E4 TB Allocation Details'!$A$18:$L$18, 0),FALSE), 'E2 Allocators'!$B$15:$W$358, MATCH('O5 Details by Class &amp; Accounts'!AE$18, 'E2 Allocators'!$B$15:$W$15, 0),FALSE)*$G46), 0, VLOOKUP(VLOOKUP($A46, 'E4 TB Allocation Details'!$A$18:$L$214, MATCH("Customer ID", 'E4 TB Allocation Details'!$A$18:$L$18, 0),FALSE), 'E2 Allocators'!$B$15:$W$358, MATCH('O5 Details by Class &amp; Accounts'!AE$18, 'E2 Allocators'!$B$15:$W$15, 0),FALSE)*$G46)</f>
        <v>0</v>
      </c>
      <c r="AF46" s="1322">
        <f>IF(ISERROR(VLOOKUP(VLOOKUP($A46, 'E4 TB Allocation Details'!$A$18:$L$214, MATCH("Customer ID", 'E4 TB Allocation Details'!$A$18:$L$18, 0),FALSE), 'E2 Allocators'!$B$15:$W$358, MATCH('O5 Details by Class &amp; Accounts'!AF$18, 'E2 Allocators'!$B$15:$W$15, 0),FALSE)*$G46), 0, VLOOKUP(VLOOKUP($A46, 'E4 TB Allocation Details'!$A$18:$L$214, MATCH("Customer ID", 'E4 TB Allocation Details'!$A$18:$L$18, 0),FALSE), 'E2 Allocators'!$B$15:$W$358, MATCH('O5 Details by Class &amp; Accounts'!AF$18, 'E2 Allocators'!$B$15:$W$15, 0),FALSE)*$G46)</f>
        <v>0</v>
      </c>
      <c r="AG46" s="1322">
        <f>IF(ISERROR(VLOOKUP(VLOOKUP($A46, 'E4 TB Allocation Details'!$A$18:$L$214, MATCH("Customer ID", 'E4 TB Allocation Details'!$A$18:$L$18, 0),FALSE), 'E2 Allocators'!$B$15:$W$358, MATCH('O5 Details by Class &amp; Accounts'!AG$18, 'E2 Allocators'!$B$15:$W$15, 0),FALSE)*$G46), 0, VLOOKUP(VLOOKUP($A46, 'E4 TB Allocation Details'!$A$18:$L$214, MATCH("Customer ID", 'E4 TB Allocation Details'!$A$18:$L$18, 0),FALSE), 'E2 Allocators'!$B$15:$W$358, MATCH('O5 Details by Class &amp; Accounts'!AG$18, 'E2 Allocators'!$B$15:$W$15, 0),FALSE)*$G46)</f>
        <v>0</v>
      </c>
      <c r="AH46" s="1322">
        <f>IF(ISERROR(VLOOKUP(VLOOKUP($A46, 'E4 TB Allocation Details'!$A$18:$L$214, MATCH("Customer ID", 'E4 TB Allocation Details'!$A$18:$L$18, 0),FALSE), 'E2 Allocators'!$B$15:$W$358, MATCH('O5 Details by Class &amp; Accounts'!AH$18, 'E2 Allocators'!$B$15:$W$15, 0),FALSE)*$G46), 0, VLOOKUP(VLOOKUP($A46, 'E4 TB Allocation Details'!$A$18:$L$214, MATCH("Customer ID", 'E4 TB Allocation Details'!$A$18:$L$18, 0),FALSE), 'E2 Allocators'!$B$15:$W$358, MATCH('O5 Details by Class &amp; Accounts'!AH$18, 'E2 Allocators'!$B$15:$W$15, 0),FALSE)*$G46)</f>
        <v>0</v>
      </c>
      <c r="AI46" s="1322">
        <f>IF(ISERROR(VLOOKUP(VLOOKUP($A46, 'E4 TB Allocation Details'!$A$18:$L$214, MATCH("Customer ID", 'E4 TB Allocation Details'!$A$18:$L$18, 0),FALSE), 'E2 Allocators'!$B$15:$W$358, MATCH('O5 Details by Class &amp; Accounts'!AI$18, 'E2 Allocators'!$B$15:$W$15, 0),FALSE)*$G46), 0, VLOOKUP(VLOOKUP($A46, 'E4 TB Allocation Details'!$A$18:$L$214, MATCH("Customer ID", 'E4 TB Allocation Details'!$A$18:$L$18, 0),FALSE), 'E2 Allocators'!$B$15:$W$358, MATCH('O5 Details by Class &amp; Accounts'!AI$18, 'E2 Allocators'!$B$15:$W$15, 0),FALSE)*$G46)</f>
        <v>0</v>
      </c>
      <c r="AJ46" s="1322">
        <f>IF(ISERROR(VLOOKUP(VLOOKUP($A46, 'E4 TB Allocation Details'!$A$18:$L$214, MATCH("Customer ID", 'E4 TB Allocation Details'!$A$18:$L$18, 0),FALSE), 'E2 Allocators'!$B$15:$W$358, MATCH('O5 Details by Class &amp; Accounts'!AJ$18, 'E2 Allocators'!$B$15:$W$15, 0),FALSE)*$G46), 0, VLOOKUP(VLOOKUP($A46, 'E4 TB Allocation Details'!$A$18:$L$214, MATCH("Customer ID", 'E4 TB Allocation Details'!$A$18:$L$18, 0),FALSE), 'E2 Allocators'!$B$15:$W$358, MATCH('O5 Details by Class &amp; Accounts'!AJ$18, 'E2 Allocators'!$B$15:$W$15, 0),FALSE)*$G46)</f>
        <v>0</v>
      </c>
      <c r="AK46" s="1322">
        <f>IF(ISERROR(VLOOKUP(VLOOKUP($A46, 'E4 TB Allocation Details'!$A$18:$L$214, MATCH("Customer ID", 'E4 TB Allocation Details'!$A$18:$L$18, 0),FALSE), 'E2 Allocators'!$B$15:$W$358, MATCH('O5 Details by Class &amp; Accounts'!AK$18, 'E2 Allocators'!$B$15:$W$15, 0),FALSE)*$G46), 0, VLOOKUP(VLOOKUP($A46, 'E4 TB Allocation Details'!$A$18:$L$214, MATCH("Customer ID", 'E4 TB Allocation Details'!$A$18:$L$18, 0),FALSE), 'E2 Allocators'!$B$15:$W$358, MATCH('O5 Details by Class &amp; Accounts'!AK$18, 'E2 Allocators'!$B$15:$W$15, 0),FALSE)*$G46)</f>
        <v>0</v>
      </c>
      <c r="AL46" s="1322">
        <f>IF(ISERROR(VLOOKUP(VLOOKUP($A46, 'E4 TB Allocation Details'!$A$18:$L$214, MATCH("Customer ID", 'E4 TB Allocation Details'!$A$18:$L$18, 0),FALSE), 'E2 Allocators'!$B$15:$W$358, MATCH('O5 Details by Class &amp; Accounts'!AL$18, 'E2 Allocators'!$B$15:$W$15, 0),FALSE)*$G46), 0, VLOOKUP(VLOOKUP($A46, 'E4 TB Allocation Details'!$A$18:$L$214, MATCH("Customer ID", 'E4 TB Allocation Details'!$A$18:$L$18, 0),FALSE), 'E2 Allocators'!$B$15:$W$358, MATCH('O5 Details by Class &amp; Accounts'!AL$18, 'E2 Allocators'!$B$15:$W$15, 0),FALSE)*$G46)</f>
        <v>0</v>
      </c>
      <c r="AM46" s="1322">
        <f>IF(ISERROR(VLOOKUP(VLOOKUP($A46, 'E4 TB Allocation Details'!$A$18:$L$214, MATCH("Customer ID", 'E4 TB Allocation Details'!$A$18:$L$18, 0),FALSE), 'E2 Allocators'!$B$15:$W$358, MATCH('O5 Details by Class &amp; Accounts'!AM$18, 'E2 Allocators'!$B$15:$W$15, 0),FALSE)*$G46), 0, VLOOKUP(VLOOKUP($A46, 'E4 TB Allocation Details'!$A$18:$L$214, MATCH("Customer ID", 'E4 TB Allocation Details'!$A$18:$L$18, 0),FALSE), 'E2 Allocators'!$B$15:$W$358, MATCH('O5 Details by Class &amp; Accounts'!AM$18, 'E2 Allocators'!$B$15:$W$15, 0),FALSE)*$G46)</f>
        <v>0</v>
      </c>
      <c r="AN46" s="1322">
        <f>IF(ISERROR(VLOOKUP(VLOOKUP($A46, 'E4 TB Allocation Details'!$A$18:$L$214, MATCH("Customer ID", 'E4 TB Allocation Details'!$A$18:$L$18, 0),FALSE), 'E2 Allocators'!$B$15:$W$358, MATCH('O5 Details by Class &amp; Accounts'!AN$18, 'E2 Allocators'!$B$15:$W$15, 0),FALSE)*$G46), 0, VLOOKUP(VLOOKUP($A46, 'E4 TB Allocation Details'!$A$18:$L$214, MATCH("Customer ID", 'E4 TB Allocation Details'!$A$18:$L$18, 0),FALSE), 'E2 Allocators'!$B$15:$W$358, MATCH('O5 Details by Class &amp; Accounts'!AN$18, 'E2 Allocators'!$B$15:$W$15, 0),FALSE)*$G46)</f>
        <v>0</v>
      </c>
      <c r="AO46" s="1322">
        <f>IF(ISERROR(VLOOKUP(VLOOKUP($A46, 'E4 TB Allocation Details'!$A$18:$L$214, MATCH("Customer ID", 'E4 TB Allocation Details'!$A$18:$L$18, 0),FALSE), 'E2 Allocators'!$B$15:$W$358, MATCH('O5 Details by Class &amp; Accounts'!AO$18, 'E2 Allocators'!$B$15:$W$15, 0),FALSE)*$G46), 0, VLOOKUP(VLOOKUP($A46, 'E4 TB Allocation Details'!$A$18:$L$214, MATCH("Customer ID", 'E4 TB Allocation Details'!$A$18:$L$18, 0),FALSE), 'E2 Allocators'!$B$15:$W$358, MATCH('O5 Details by Class &amp; Accounts'!AO$18, 'E2 Allocators'!$B$15:$W$15, 0),FALSE)*$G46)</f>
        <v>0</v>
      </c>
      <c r="AP46" s="1322">
        <f>IF(ISERROR(VLOOKUP(VLOOKUP($A46, 'E4 TB Allocation Details'!$A$18:$L$214, MATCH("Customer ID", 'E4 TB Allocation Details'!$A$18:$L$18, 0),FALSE), 'E2 Allocators'!$B$15:$W$358, MATCH('O5 Details by Class &amp; Accounts'!AP$18, 'E2 Allocators'!$B$15:$W$15, 0),FALSE)*$G46), 0, VLOOKUP(VLOOKUP($A46, 'E4 TB Allocation Details'!$A$18:$L$214, MATCH("Customer ID", 'E4 TB Allocation Details'!$A$18:$L$18, 0),FALSE), 'E2 Allocators'!$B$15:$W$358, MATCH('O5 Details by Class &amp; Accounts'!AP$18, 'E2 Allocators'!$B$15:$W$15, 0),FALSE)*$G46)</f>
        <v>0</v>
      </c>
      <c r="AQ46" s="1322">
        <f>IF(ISERROR(VLOOKUP(VLOOKUP($A46, 'E4 TB Allocation Details'!$A$18:$L$214, MATCH("Customer ID", 'E4 TB Allocation Details'!$A$18:$L$18, 0),FALSE), 'E2 Allocators'!$B$15:$W$358, MATCH('O5 Details by Class &amp; Accounts'!AQ$18, 'E2 Allocators'!$B$15:$W$15, 0),FALSE)*$G46), 0, VLOOKUP(VLOOKUP($A46, 'E4 TB Allocation Details'!$A$18:$L$214, MATCH("Customer ID", 'E4 TB Allocation Details'!$A$18:$L$18, 0),FALSE), 'E2 Allocators'!$B$15:$W$358, MATCH('O5 Details by Class &amp; Accounts'!AQ$18, 'E2 Allocators'!$B$15:$W$15, 0),FALSE)*$G46)</f>
        <v>0</v>
      </c>
      <c r="AR46" s="1322">
        <f>IF(ISERROR(VLOOKUP(VLOOKUP($A46, 'E4 TB Allocation Details'!$A$18:$L$214, MATCH("Customer ID", 'E4 TB Allocation Details'!$A$18:$L$18, 0),FALSE), 'E2 Allocators'!$B$15:$W$358, MATCH('O5 Details by Class &amp; Accounts'!AR$18, 'E2 Allocators'!$B$15:$W$15, 0),FALSE)*$G46), 0, VLOOKUP(VLOOKUP($A46, 'E4 TB Allocation Details'!$A$18:$L$214, MATCH("Customer ID", 'E4 TB Allocation Details'!$A$18:$L$18, 0),FALSE), 'E2 Allocators'!$B$15:$W$358, MATCH('O5 Details by Class &amp; Accounts'!AR$18, 'E2 Allocators'!$B$15:$W$15, 0),FALSE)*$G46)</f>
        <v>0</v>
      </c>
      <c r="AS46" s="1322">
        <f>IF(ISERROR(VLOOKUP(VLOOKUP($A46, 'E4 TB Allocation Details'!$A$18:$L$214, MATCH("Customer ID", 'E4 TB Allocation Details'!$A$18:$L$18, 0),FALSE), 'E2 Allocators'!$B$15:$W$358, MATCH('O5 Details by Class &amp; Accounts'!AS$18, 'E2 Allocators'!$B$15:$W$15, 0),FALSE)*$G46), 0, VLOOKUP(VLOOKUP($A46, 'E4 TB Allocation Details'!$A$18:$L$214, MATCH("Customer ID", 'E4 TB Allocation Details'!$A$18:$L$18, 0),FALSE), 'E2 Allocators'!$B$15:$W$358, MATCH('O5 Details by Class &amp; Accounts'!AS$18, 'E2 Allocators'!$B$15:$W$15, 0),FALSE)*$G46)</f>
        <v>0</v>
      </c>
      <c r="AT46" s="1322">
        <f>IF(ISERROR(VLOOKUP(VLOOKUP($A46, 'E4 TB Allocation Details'!$A$18:$L$214, MATCH("Customer ID", 'E4 TB Allocation Details'!$A$18:$L$18, 0),FALSE), 'E2 Allocators'!$B$15:$W$358, MATCH('O5 Details by Class &amp; Accounts'!AT$18, 'E2 Allocators'!$B$15:$W$15, 0),FALSE)*$G46), 0, VLOOKUP(VLOOKUP($A46, 'E4 TB Allocation Details'!$A$18:$L$214, MATCH("Customer ID", 'E4 TB Allocation Details'!$A$18:$L$18, 0),FALSE), 'E2 Allocators'!$B$15:$W$358, MATCH('O5 Details by Class &amp; Accounts'!AT$18, 'E2 Allocators'!$B$15:$W$15, 0),FALSE)*$G46)</f>
        <v>0</v>
      </c>
      <c r="AU46" s="1322">
        <f>IF(ISERROR(VLOOKUP(VLOOKUP($A46, 'E4 TB Allocation Details'!$A$18:$L$214, MATCH("Customer ID", 'E4 TB Allocation Details'!$A$18:$L$18, 0),FALSE), 'E2 Allocators'!$B$15:$W$358, MATCH('O5 Details by Class &amp; Accounts'!AU$18, 'E2 Allocators'!$B$15:$W$15, 0),FALSE)*$G46), 0, VLOOKUP(VLOOKUP($A46, 'E4 TB Allocation Details'!$A$18:$L$214, MATCH("Customer ID", 'E4 TB Allocation Details'!$A$18:$L$18, 0),FALSE), 'E2 Allocators'!$B$15:$W$358, MATCH('O5 Details by Class &amp; Accounts'!AU$18, 'E2 Allocators'!$B$15:$W$15, 0),FALSE)*$G46)</f>
        <v>0</v>
      </c>
      <c r="AV46" s="1322">
        <f>IF(ISERROR(VLOOKUP(VLOOKUP($A46, 'E4 TB Allocation Details'!$A$18:$L$214, MATCH("Customer ID", 'E4 TB Allocation Details'!$A$18:$L$18, 0),FALSE), 'E2 Allocators'!$B$15:$W$358, MATCH('O5 Details by Class &amp; Accounts'!AV$18, 'E2 Allocators'!$B$15:$W$15, 0),FALSE)*$G46), 0, VLOOKUP(VLOOKUP($A46, 'E4 TB Allocation Details'!$A$18:$L$214, MATCH("Customer ID", 'E4 TB Allocation Details'!$A$18:$L$18, 0),FALSE), 'E2 Allocators'!$B$15:$W$358, MATCH('O5 Details by Class &amp; Accounts'!AV$18, 'E2 Allocators'!$B$15:$W$15, 0),FALSE)*$G46)</f>
        <v>0</v>
      </c>
      <c r="AW46" s="1322">
        <f>IF(ISERROR(VLOOKUP(VLOOKUP($A46, 'E4 TB Allocation Details'!$A$18:$L$214, MATCH("Customer ID", 'E4 TB Allocation Details'!$A$18:$L$18, 0),FALSE), 'E2 Allocators'!$B$15:$W$358, MATCH('O5 Details by Class &amp; Accounts'!AW$18, 'E2 Allocators'!$B$15:$W$15, 0),FALSE)*$G46), 0, VLOOKUP(VLOOKUP($A46, 'E4 TB Allocation Details'!$A$18:$L$214, MATCH("Customer ID", 'E4 TB Allocation Details'!$A$18:$L$18, 0),FALSE), 'E2 Allocators'!$B$15:$W$358, MATCH('O5 Details by Class &amp; Accounts'!AW$18, 'E2 Allocators'!$B$15:$W$15, 0),FALSE)*$G46)</f>
        <v>0</v>
      </c>
      <c r="AX46" s="1322">
        <f t="shared" si="2"/>
        <v>0</v>
      </c>
      <c r="AY46" s="1322">
        <f>IF(ISERROR(VLOOKUP(VLOOKUP($A46, 'E4 TB Allocation Details'!$A$18:$L$214, MATCH("Misc ID", 'E4 TB Allocation Details'!$A$18:$L$18, 0),FALSE), 'E2 Allocators'!$B$15:$W$358, MATCH('O5 Details by Class &amp; Accounts'!AY$18, 'E2 Allocators'!$B$15:$W$15, 0),FALSE)*$E46), 0, VLOOKUP(VLOOKUP($A46, 'E4 TB Allocation Details'!$A$18:$L$214, MATCH("Misc ID", 'E4 TB Allocation Details'!$A$18:$L$18, 0),FALSE), 'E2 Allocators'!$B$15:$W$358, MATCH('O5 Details by Class &amp; Accounts'!AY$18, 'E2 Allocators'!$B$15:$W$15, 0),FALSE)*$E46)</f>
        <v>0</v>
      </c>
      <c r="AZ46" s="1322">
        <f>IF(ISERROR(VLOOKUP(VLOOKUP($A46, 'E4 TB Allocation Details'!$A$18:$L$214, MATCH("Misc ID", 'E4 TB Allocation Details'!$A$18:$L$18, 0),FALSE), 'E2 Allocators'!$B$15:$W$358, MATCH('O5 Details by Class &amp; Accounts'!AZ$18, 'E2 Allocators'!$B$15:$W$15, 0),FALSE)*$E46), 0, VLOOKUP(VLOOKUP($A46, 'E4 TB Allocation Details'!$A$18:$L$214, MATCH("Misc ID", 'E4 TB Allocation Details'!$A$18:$L$18, 0),FALSE), 'E2 Allocators'!$B$15:$W$358, MATCH('O5 Details by Class &amp; Accounts'!AZ$18, 'E2 Allocators'!$B$15:$W$15, 0),FALSE)*$E46)</f>
        <v>0</v>
      </c>
      <c r="BA46" s="1322">
        <f>IF(ISERROR(VLOOKUP(VLOOKUP($A46, 'E4 TB Allocation Details'!$A$18:$L$214, MATCH("Misc ID", 'E4 TB Allocation Details'!$A$18:$L$18, 0),FALSE), 'E2 Allocators'!$B$15:$W$358, MATCH('O5 Details by Class &amp; Accounts'!BA$18, 'E2 Allocators'!$B$15:$W$15, 0),FALSE)*$E46), 0, VLOOKUP(VLOOKUP($A46, 'E4 TB Allocation Details'!$A$18:$L$214, MATCH("Misc ID", 'E4 TB Allocation Details'!$A$18:$L$18, 0),FALSE), 'E2 Allocators'!$B$15:$W$358, MATCH('O5 Details by Class &amp; Accounts'!BA$18, 'E2 Allocators'!$B$15:$W$15, 0),FALSE)*$E46)</f>
        <v>0</v>
      </c>
      <c r="BB46" s="1322">
        <f>IF(ISERROR(VLOOKUP(VLOOKUP($A46, 'E4 TB Allocation Details'!$A$18:$L$214, MATCH("Misc ID", 'E4 TB Allocation Details'!$A$18:$L$18, 0),FALSE), 'E2 Allocators'!$B$15:$W$358, MATCH('O5 Details by Class &amp; Accounts'!BB$18, 'E2 Allocators'!$B$15:$W$15, 0),FALSE)*$E46), 0, VLOOKUP(VLOOKUP($A46, 'E4 TB Allocation Details'!$A$18:$L$214, MATCH("Misc ID", 'E4 TB Allocation Details'!$A$18:$L$18, 0),FALSE), 'E2 Allocators'!$B$15:$W$358, MATCH('O5 Details by Class &amp; Accounts'!BB$18, 'E2 Allocators'!$B$15:$W$15, 0),FALSE)*$E46)</f>
        <v>0</v>
      </c>
      <c r="BC46" s="1322">
        <f>IF(ISERROR(VLOOKUP(VLOOKUP($A46, 'E4 TB Allocation Details'!$A$18:$L$214, MATCH("Misc ID", 'E4 TB Allocation Details'!$A$18:$L$18, 0),FALSE), 'E2 Allocators'!$B$15:$W$358, MATCH('O5 Details by Class &amp; Accounts'!BC$18, 'E2 Allocators'!$B$15:$W$15, 0),FALSE)*$E46), 0, VLOOKUP(VLOOKUP($A46, 'E4 TB Allocation Details'!$A$18:$L$214, MATCH("Misc ID", 'E4 TB Allocation Details'!$A$18:$L$18, 0),FALSE), 'E2 Allocators'!$B$15:$W$358, MATCH('O5 Details by Class &amp; Accounts'!BC$18, 'E2 Allocators'!$B$15:$W$15, 0),FALSE)*$E46)</f>
        <v>0</v>
      </c>
      <c r="BD46" s="1322">
        <f>IF(ISERROR(VLOOKUP(VLOOKUP($A46, 'E4 TB Allocation Details'!$A$18:$L$214, MATCH("Misc ID", 'E4 TB Allocation Details'!$A$18:$L$18, 0),FALSE), 'E2 Allocators'!$B$15:$W$358, MATCH('O5 Details by Class &amp; Accounts'!BD$18, 'E2 Allocators'!$B$15:$W$15, 0),FALSE)*$E46), 0, VLOOKUP(VLOOKUP($A46, 'E4 TB Allocation Details'!$A$18:$L$214, MATCH("Misc ID", 'E4 TB Allocation Details'!$A$18:$L$18, 0),FALSE), 'E2 Allocators'!$B$15:$W$358, MATCH('O5 Details by Class &amp; Accounts'!BD$18, 'E2 Allocators'!$B$15:$W$15, 0),FALSE)*$E46)</f>
        <v>0</v>
      </c>
      <c r="BE46" s="1322">
        <f>IF(ISERROR(VLOOKUP(VLOOKUP($A46, 'E4 TB Allocation Details'!$A$18:$L$214, MATCH("Misc ID", 'E4 TB Allocation Details'!$A$18:$L$18, 0),FALSE), 'E2 Allocators'!$B$15:$W$358, MATCH('O5 Details by Class &amp; Accounts'!BE$18, 'E2 Allocators'!$B$15:$W$15, 0),FALSE)*$E46), 0, VLOOKUP(VLOOKUP($A46, 'E4 TB Allocation Details'!$A$18:$L$214, MATCH("Misc ID", 'E4 TB Allocation Details'!$A$18:$L$18, 0),FALSE), 'E2 Allocators'!$B$15:$W$358, MATCH('O5 Details by Class &amp; Accounts'!BE$18, 'E2 Allocators'!$B$15:$W$15, 0),FALSE)*$E46)</f>
        <v>0</v>
      </c>
      <c r="BF46" s="1322">
        <f>IF(ISERROR(VLOOKUP(VLOOKUP($A46, 'E4 TB Allocation Details'!$A$18:$L$214, MATCH("Misc ID", 'E4 TB Allocation Details'!$A$18:$L$18, 0),FALSE), 'E2 Allocators'!$B$15:$W$358, MATCH('O5 Details by Class &amp; Accounts'!BF$18, 'E2 Allocators'!$B$15:$W$15, 0),FALSE)*$E46), 0, VLOOKUP(VLOOKUP($A46, 'E4 TB Allocation Details'!$A$18:$L$214, MATCH("Misc ID", 'E4 TB Allocation Details'!$A$18:$L$18, 0),FALSE), 'E2 Allocators'!$B$15:$W$358, MATCH('O5 Details by Class &amp; Accounts'!BF$18, 'E2 Allocators'!$B$15:$W$15, 0),FALSE)*$E46)</f>
        <v>0</v>
      </c>
      <c r="BG46" s="1322">
        <f>IF(ISERROR(VLOOKUP(VLOOKUP($A46, 'E4 TB Allocation Details'!$A$18:$L$214, MATCH("Misc ID", 'E4 TB Allocation Details'!$A$18:$L$18, 0),FALSE), 'E2 Allocators'!$B$15:$W$358, MATCH('O5 Details by Class &amp; Accounts'!BG$18, 'E2 Allocators'!$B$15:$W$15, 0),FALSE)*$E46), 0, VLOOKUP(VLOOKUP($A46, 'E4 TB Allocation Details'!$A$18:$L$214, MATCH("Misc ID", 'E4 TB Allocation Details'!$A$18:$L$18, 0),FALSE), 'E2 Allocators'!$B$15:$W$358, MATCH('O5 Details by Class &amp; Accounts'!BG$18, 'E2 Allocators'!$B$15:$W$15, 0),FALSE)*$E46)</f>
        <v>0</v>
      </c>
      <c r="BH46" s="1322">
        <f>IF(ISERROR(VLOOKUP(VLOOKUP($A46, 'E4 TB Allocation Details'!$A$18:$L$214, MATCH("Misc ID", 'E4 TB Allocation Details'!$A$18:$L$18, 0),FALSE), 'E2 Allocators'!$B$15:$W$358, MATCH('O5 Details by Class &amp; Accounts'!BH$18, 'E2 Allocators'!$B$15:$W$15, 0),FALSE)*$E46), 0, VLOOKUP(VLOOKUP($A46, 'E4 TB Allocation Details'!$A$18:$L$214, MATCH("Misc ID", 'E4 TB Allocation Details'!$A$18:$L$18, 0),FALSE), 'E2 Allocators'!$B$15:$W$358, MATCH('O5 Details by Class &amp; Accounts'!BH$18, 'E2 Allocators'!$B$15:$W$15, 0),FALSE)*$E46)</f>
        <v>0</v>
      </c>
      <c r="BI46" s="1322">
        <f>IF(ISERROR(VLOOKUP(VLOOKUP($A46, 'E4 TB Allocation Details'!$A$18:$L$214, MATCH("Misc ID", 'E4 TB Allocation Details'!$A$18:$L$18, 0),FALSE), 'E2 Allocators'!$B$15:$W$358, MATCH('O5 Details by Class &amp; Accounts'!BI$18, 'E2 Allocators'!$B$15:$W$15, 0),FALSE)*$E46), 0, VLOOKUP(VLOOKUP($A46, 'E4 TB Allocation Details'!$A$18:$L$214, MATCH("Misc ID", 'E4 TB Allocation Details'!$A$18:$L$18, 0),FALSE), 'E2 Allocators'!$B$15:$W$358, MATCH('O5 Details by Class &amp; Accounts'!BI$18, 'E2 Allocators'!$B$15:$W$15, 0),FALSE)*$E46)</f>
        <v>0</v>
      </c>
      <c r="BJ46" s="1322">
        <f>IF(ISERROR(VLOOKUP(VLOOKUP($A46, 'E4 TB Allocation Details'!$A$18:$L$214, MATCH("Misc ID", 'E4 TB Allocation Details'!$A$18:$L$18, 0),FALSE), 'E2 Allocators'!$B$15:$W$358, MATCH('O5 Details by Class &amp; Accounts'!BJ$18, 'E2 Allocators'!$B$15:$W$15, 0),FALSE)*$E46), 0, VLOOKUP(VLOOKUP($A46, 'E4 TB Allocation Details'!$A$18:$L$214, MATCH("Misc ID", 'E4 TB Allocation Details'!$A$18:$L$18, 0),FALSE), 'E2 Allocators'!$B$15:$W$358, MATCH('O5 Details by Class &amp; Accounts'!BJ$18, 'E2 Allocators'!$B$15:$W$15, 0),FALSE)*$E46)</f>
        <v>0</v>
      </c>
      <c r="BK46" s="1322">
        <f>IF(ISERROR(VLOOKUP(VLOOKUP($A46, 'E4 TB Allocation Details'!$A$18:$L$214, MATCH("Misc ID", 'E4 TB Allocation Details'!$A$18:$L$18, 0),FALSE), 'E2 Allocators'!$B$15:$W$358, MATCH('O5 Details by Class &amp; Accounts'!BK$18, 'E2 Allocators'!$B$15:$W$15, 0),FALSE)*$E46), 0, VLOOKUP(VLOOKUP($A46, 'E4 TB Allocation Details'!$A$18:$L$214, MATCH("Misc ID", 'E4 TB Allocation Details'!$A$18:$L$18, 0),FALSE), 'E2 Allocators'!$B$15:$W$358, MATCH('O5 Details by Class &amp; Accounts'!BK$18, 'E2 Allocators'!$B$15:$W$15, 0),FALSE)*$E46)</f>
        <v>0</v>
      </c>
      <c r="BL46" s="1322">
        <f>IF(ISERROR(VLOOKUP(VLOOKUP($A46, 'E4 TB Allocation Details'!$A$18:$L$214, MATCH("Misc ID", 'E4 TB Allocation Details'!$A$18:$L$18, 0),FALSE), 'E2 Allocators'!$B$15:$W$358, MATCH('O5 Details by Class &amp; Accounts'!BL$18, 'E2 Allocators'!$B$15:$W$15, 0),FALSE)*$E46), 0, VLOOKUP(VLOOKUP($A46, 'E4 TB Allocation Details'!$A$18:$L$214, MATCH("Misc ID", 'E4 TB Allocation Details'!$A$18:$L$18, 0),FALSE), 'E2 Allocators'!$B$15:$W$358, MATCH('O5 Details by Class &amp; Accounts'!BL$18, 'E2 Allocators'!$B$15:$W$15, 0),FALSE)*$E46)</f>
        <v>0</v>
      </c>
      <c r="BM46" s="1322">
        <f>IF(ISERROR(VLOOKUP(VLOOKUP($A46, 'E4 TB Allocation Details'!$A$18:$L$214, MATCH("Misc ID", 'E4 TB Allocation Details'!$A$18:$L$18, 0),FALSE), 'E2 Allocators'!$B$15:$W$358, MATCH('O5 Details by Class &amp; Accounts'!BM$18, 'E2 Allocators'!$B$15:$W$15, 0),FALSE)*$E46), 0, VLOOKUP(VLOOKUP($A46, 'E4 TB Allocation Details'!$A$18:$L$214, MATCH("Misc ID", 'E4 TB Allocation Details'!$A$18:$L$18, 0),FALSE), 'E2 Allocators'!$B$15:$W$358, MATCH('O5 Details by Class &amp; Accounts'!BM$18, 'E2 Allocators'!$B$15:$W$15, 0),FALSE)*$E46)</f>
        <v>0</v>
      </c>
      <c r="BN46" s="1322">
        <f>IF(ISERROR(VLOOKUP(VLOOKUP($A46, 'E4 TB Allocation Details'!$A$18:$L$214, MATCH("Misc ID", 'E4 TB Allocation Details'!$A$18:$L$18, 0),FALSE), 'E2 Allocators'!$B$15:$W$358, MATCH('O5 Details by Class &amp; Accounts'!BN$18, 'E2 Allocators'!$B$15:$W$15, 0),FALSE)*$E46), 0, VLOOKUP(VLOOKUP($A46, 'E4 TB Allocation Details'!$A$18:$L$214, MATCH("Misc ID", 'E4 TB Allocation Details'!$A$18:$L$18, 0),FALSE), 'E2 Allocators'!$B$15:$W$358, MATCH('O5 Details by Class &amp; Accounts'!BN$18, 'E2 Allocators'!$B$15:$W$15, 0),FALSE)*$E46)</f>
        <v>0</v>
      </c>
      <c r="BO46" s="1322">
        <f>IF(ISERROR(VLOOKUP(VLOOKUP($A46, 'E4 TB Allocation Details'!$A$18:$L$214, MATCH("Misc ID", 'E4 TB Allocation Details'!$A$18:$L$18, 0),FALSE), 'E2 Allocators'!$B$15:$W$358, MATCH('O5 Details by Class &amp; Accounts'!BO$18, 'E2 Allocators'!$B$15:$W$15, 0),FALSE)*$E46), 0, VLOOKUP(VLOOKUP($A46, 'E4 TB Allocation Details'!$A$18:$L$214, MATCH("Misc ID", 'E4 TB Allocation Details'!$A$18:$L$18, 0),FALSE), 'E2 Allocators'!$B$15:$W$358, MATCH('O5 Details by Class &amp; Accounts'!BO$18, 'E2 Allocators'!$B$15:$W$15, 0),FALSE)*$E46)</f>
        <v>0</v>
      </c>
      <c r="BP46" s="1322">
        <f>IF(ISERROR(VLOOKUP(VLOOKUP($A46, 'E4 TB Allocation Details'!$A$18:$L$214, MATCH("Misc ID", 'E4 TB Allocation Details'!$A$18:$L$18, 0),FALSE), 'E2 Allocators'!$B$15:$W$358, MATCH('O5 Details by Class &amp; Accounts'!BP$18, 'E2 Allocators'!$B$15:$W$15, 0),FALSE)*$E46), 0, VLOOKUP(VLOOKUP($A46, 'E4 TB Allocation Details'!$A$18:$L$214, MATCH("Misc ID", 'E4 TB Allocation Details'!$A$18:$L$18, 0),FALSE), 'E2 Allocators'!$B$15:$W$358, MATCH('O5 Details by Class &amp; Accounts'!BP$18, 'E2 Allocators'!$B$15:$W$15, 0),FALSE)*$E46)</f>
        <v>0</v>
      </c>
      <c r="BQ46" s="1322">
        <f>IF(ISERROR(VLOOKUP(VLOOKUP($A46, 'E4 TB Allocation Details'!$A$18:$L$214, MATCH("Misc ID", 'E4 TB Allocation Details'!$A$18:$L$18, 0),FALSE), 'E2 Allocators'!$B$15:$W$358, MATCH('O5 Details by Class &amp; Accounts'!BQ$18, 'E2 Allocators'!$B$15:$W$15, 0),FALSE)*$E46), 0, VLOOKUP(VLOOKUP($A46, 'E4 TB Allocation Details'!$A$18:$L$214, MATCH("Misc ID", 'E4 TB Allocation Details'!$A$18:$L$18, 0),FALSE), 'E2 Allocators'!$B$15:$W$358, MATCH('O5 Details by Class &amp; Accounts'!BQ$18, 'E2 Allocators'!$B$15:$W$15, 0),FALSE)*$E46)</f>
        <v>0</v>
      </c>
      <c r="BR46" s="1322">
        <f>IF(ISERROR(VLOOKUP(VLOOKUP($A46, 'E4 TB Allocation Details'!$A$18:$L$214, MATCH("Misc ID", 'E4 TB Allocation Details'!$A$18:$L$18, 0),FALSE), 'E2 Allocators'!$B$15:$W$358, MATCH('O5 Details by Class &amp; Accounts'!BR$18, 'E2 Allocators'!$B$15:$W$15, 0),FALSE)*$E46), 0, VLOOKUP(VLOOKUP($A46, 'E4 TB Allocation Details'!$A$18:$L$214, MATCH("Misc ID", 'E4 TB Allocation Details'!$A$18:$L$18, 0),FALSE), 'E2 Allocators'!$B$15:$W$358, MATCH('O5 Details by Class &amp; Accounts'!BR$18, 'E2 Allocators'!$B$15:$W$15, 0),FALSE)*$E46)</f>
        <v>0</v>
      </c>
      <c r="BS46" s="1322">
        <f t="shared" si="3"/>
        <v>0</v>
      </c>
      <c r="BT46" s="1322">
        <f>IF(ISERROR(VLOOKUP(VLOOKUP($A46, 'E4 TB Allocation Details'!$A$18:$L$214, MATCH("A &amp; G ID", 'E4 TB Allocation Details'!$A$18:$L$18, 0),FALSE), 'E2 Allocators'!$B$15:$W$358, MATCH('O5 Details by Class &amp; Accounts'!BT$18, 'E2 Allocators'!$B$15:$W$15, 0),FALSE)*$E46), 0, VLOOKUP(VLOOKUP($A46, 'E4 TB Allocation Details'!$A$18:$L$214, MATCH("A &amp; G ID", 'E4 TB Allocation Details'!$A$18:$L$18, 0),FALSE), 'E2 Allocators'!$B$15:$W$358, MATCH('O5 Details by Class &amp; Accounts'!BT$18, 'E2 Allocators'!$B$15:$W$15, 0),FALSE)*$E46)</f>
        <v>0</v>
      </c>
      <c r="BU46" s="1322">
        <f>IF(ISERROR(VLOOKUP(VLOOKUP($A46, 'E4 TB Allocation Details'!$A$18:$L$214, MATCH("A &amp; G ID", 'E4 TB Allocation Details'!$A$18:$L$18, 0),FALSE), 'E2 Allocators'!$B$15:$W$358, MATCH('O5 Details by Class &amp; Accounts'!BU$18, 'E2 Allocators'!$B$15:$W$15, 0),FALSE)*$E46), 0, VLOOKUP(VLOOKUP($A46, 'E4 TB Allocation Details'!$A$18:$L$214, MATCH("A &amp; G ID", 'E4 TB Allocation Details'!$A$18:$L$18, 0),FALSE), 'E2 Allocators'!$B$15:$W$358, MATCH('O5 Details by Class &amp; Accounts'!BU$18, 'E2 Allocators'!$B$15:$W$15, 0),FALSE)*$E46)</f>
        <v>0</v>
      </c>
      <c r="BV46" s="1322">
        <f>IF(ISERROR(VLOOKUP(VLOOKUP($A46, 'E4 TB Allocation Details'!$A$18:$L$214, MATCH("A &amp; G ID", 'E4 TB Allocation Details'!$A$18:$L$18, 0),FALSE), 'E2 Allocators'!$B$15:$W$358, MATCH('O5 Details by Class &amp; Accounts'!BV$18, 'E2 Allocators'!$B$15:$W$15, 0),FALSE)*$E46), 0, VLOOKUP(VLOOKUP($A46, 'E4 TB Allocation Details'!$A$18:$L$214, MATCH("A &amp; G ID", 'E4 TB Allocation Details'!$A$18:$L$18, 0),FALSE), 'E2 Allocators'!$B$15:$W$358, MATCH('O5 Details by Class &amp; Accounts'!BV$18, 'E2 Allocators'!$B$15:$W$15, 0),FALSE)*$E46)</f>
        <v>0</v>
      </c>
      <c r="BW46" s="1322">
        <f>IF(ISERROR(VLOOKUP(VLOOKUP($A46, 'E4 TB Allocation Details'!$A$18:$L$214, MATCH("A &amp; G ID", 'E4 TB Allocation Details'!$A$18:$L$18, 0),FALSE), 'E2 Allocators'!$B$15:$W$358, MATCH('O5 Details by Class &amp; Accounts'!BW$18, 'E2 Allocators'!$B$15:$W$15, 0),FALSE)*$E46), 0, VLOOKUP(VLOOKUP($A46, 'E4 TB Allocation Details'!$A$18:$L$214, MATCH("A &amp; G ID", 'E4 TB Allocation Details'!$A$18:$L$18, 0),FALSE), 'E2 Allocators'!$B$15:$W$358, MATCH('O5 Details by Class &amp; Accounts'!BW$18, 'E2 Allocators'!$B$15:$W$15, 0),FALSE)*$E46)</f>
        <v>0</v>
      </c>
      <c r="BX46" s="1322">
        <f>IF(ISERROR(VLOOKUP(VLOOKUP($A46, 'E4 TB Allocation Details'!$A$18:$L$214, MATCH("A &amp; G ID", 'E4 TB Allocation Details'!$A$18:$L$18, 0),FALSE), 'E2 Allocators'!$B$15:$W$358, MATCH('O5 Details by Class &amp; Accounts'!BX$18, 'E2 Allocators'!$B$15:$W$15, 0),FALSE)*$E46), 0, VLOOKUP(VLOOKUP($A46, 'E4 TB Allocation Details'!$A$18:$L$214, MATCH("A &amp; G ID", 'E4 TB Allocation Details'!$A$18:$L$18, 0),FALSE), 'E2 Allocators'!$B$15:$W$358, MATCH('O5 Details by Class &amp; Accounts'!BX$18, 'E2 Allocators'!$B$15:$W$15, 0),FALSE)*$E46)</f>
        <v>0</v>
      </c>
      <c r="BY46" s="1322">
        <f>IF(ISERROR(VLOOKUP(VLOOKUP($A46, 'E4 TB Allocation Details'!$A$18:$L$214, MATCH("A &amp; G ID", 'E4 TB Allocation Details'!$A$18:$L$18, 0),FALSE), 'E2 Allocators'!$B$15:$W$358, MATCH('O5 Details by Class &amp; Accounts'!BY$18, 'E2 Allocators'!$B$15:$W$15, 0),FALSE)*$E46), 0, VLOOKUP(VLOOKUP($A46, 'E4 TB Allocation Details'!$A$18:$L$214, MATCH("A &amp; G ID", 'E4 TB Allocation Details'!$A$18:$L$18, 0),FALSE), 'E2 Allocators'!$B$15:$W$358, MATCH('O5 Details by Class &amp; Accounts'!BY$18, 'E2 Allocators'!$B$15:$W$15, 0),FALSE)*$E46)</f>
        <v>0</v>
      </c>
      <c r="BZ46" s="1322">
        <f>IF(ISERROR(VLOOKUP(VLOOKUP($A46, 'E4 TB Allocation Details'!$A$18:$L$214, MATCH("A &amp; G ID", 'E4 TB Allocation Details'!$A$18:$L$18, 0),FALSE), 'E2 Allocators'!$B$15:$W$358, MATCH('O5 Details by Class &amp; Accounts'!BZ$18, 'E2 Allocators'!$B$15:$W$15, 0),FALSE)*$E46), 0, VLOOKUP(VLOOKUP($A46, 'E4 TB Allocation Details'!$A$18:$L$214, MATCH("A &amp; G ID", 'E4 TB Allocation Details'!$A$18:$L$18, 0),FALSE), 'E2 Allocators'!$B$15:$W$358, MATCH('O5 Details by Class &amp; Accounts'!BZ$18, 'E2 Allocators'!$B$15:$W$15, 0),FALSE)*$E46)</f>
        <v>0</v>
      </c>
      <c r="CA46" s="1322">
        <f>IF(ISERROR(VLOOKUP(VLOOKUP($A46, 'E4 TB Allocation Details'!$A$18:$L$214, MATCH("A &amp; G ID", 'E4 TB Allocation Details'!$A$18:$L$18, 0),FALSE), 'E2 Allocators'!$B$15:$W$358, MATCH('O5 Details by Class &amp; Accounts'!CA$18, 'E2 Allocators'!$B$15:$W$15, 0),FALSE)*$E46), 0, VLOOKUP(VLOOKUP($A46, 'E4 TB Allocation Details'!$A$18:$L$214, MATCH("A &amp; G ID", 'E4 TB Allocation Details'!$A$18:$L$18, 0),FALSE), 'E2 Allocators'!$B$15:$W$358, MATCH('O5 Details by Class &amp; Accounts'!CA$18, 'E2 Allocators'!$B$15:$W$15, 0),FALSE)*$E46)</f>
        <v>0</v>
      </c>
      <c r="CB46" s="1322">
        <f>IF(ISERROR(VLOOKUP(VLOOKUP($A46, 'E4 TB Allocation Details'!$A$18:$L$214, MATCH("A &amp; G ID", 'E4 TB Allocation Details'!$A$18:$L$18, 0),FALSE), 'E2 Allocators'!$B$15:$W$358, MATCH('O5 Details by Class &amp; Accounts'!CB$18, 'E2 Allocators'!$B$15:$W$15, 0),FALSE)*$E46), 0, VLOOKUP(VLOOKUP($A46, 'E4 TB Allocation Details'!$A$18:$L$214, MATCH("A &amp; G ID", 'E4 TB Allocation Details'!$A$18:$L$18, 0),FALSE), 'E2 Allocators'!$B$15:$W$358, MATCH('O5 Details by Class &amp; Accounts'!CB$18, 'E2 Allocators'!$B$15:$W$15, 0),FALSE)*$E46)</f>
        <v>0</v>
      </c>
      <c r="CC46" s="1322">
        <f>IF(ISERROR(VLOOKUP(VLOOKUP($A46, 'E4 TB Allocation Details'!$A$18:$L$214, MATCH("A &amp; G ID", 'E4 TB Allocation Details'!$A$18:$L$18, 0),FALSE), 'E2 Allocators'!$B$15:$W$358, MATCH('O5 Details by Class &amp; Accounts'!CC$18, 'E2 Allocators'!$B$15:$W$15, 0),FALSE)*$E46), 0, VLOOKUP(VLOOKUP($A46, 'E4 TB Allocation Details'!$A$18:$L$214, MATCH("A &amp; G ID", 'E4 TB Allocation Details'!$A$18:$L$18, 0),FALSE), 'E2 Allocators'!$B$15:$W$358, MATCH('O5 Details by Class &amp; Accounts'!CC$18, 'E2 Allocators'!$B$15:$W$15, 0),FALSE)*$E46)</f>
        <v>0</v>
      </c>
      <c r="CD46" s="1322">
        <f>IF(ISERROR(VLOOKUP(VLOOKUP($A46, 'E4 TB Allocation Details'!$A$18:$L$214, MATCH("A &amp; G ID", 'E4 TB Allocation Details'!$A$18:$L$18, 0),FALSE), 'E2 Allocators'!$B$15:$W$358, MATCH('O5 Details by Class &amp; Accounts'!CD$18, 'E2 Allocators'!$B$15:$W$15, 0),FALSE)*$E46), 0, VLOOKUP(VLOOKUP($A46, 'E4 TB Allocation Details'!$A$18:$L$214, MATCH("A &amp; G ID", 'E4 TB Allocation Details'!$A$18:$L$18, 0),FALSE), 'E2 Allocators'!$B$15:$W$358, MATCH('O5 Details by Class &amp; Accounts'!CD$18, 'E2 Allocators'!$B$15:$W$15, 0),FALSE)*$E46)</f>
        <v>0</v>
      </c>
      <c r="CE46" s="1322">
        <f>IF(ISERROR(VLOOKUP(VLOOKUP($A46, 'E4 TB Allocation Details'!$A$18:$L$214, MATCH("A &amp; G ID", 'E4 TB Allocation Details'!$A$18:$L$18, 0),FALSE), 'E2 Allocators'!$B$15:$W$358, MATCH('O5 Details by Class &amp; Accounts'!CE$18, 'E2 Allocators'!$B$15:$W$15, 0),FALSE)*$E46), 0, VLOOKUP(VLOOKUP($A46, 'E4 TB Allocation Details'!$A$18:$L$214, MATCH("A &amp; G ID", 'E4 TB Allocation Details'!$A$18:$L$18, 0),FALSE), 'E2 Allocators'!$B$15:$W$358, MATCH('O5 Details by Class &amp; Accounts'!CE$18, 'E2 Allocators'!$B$15:$W$15, 0),FALSE)*$E46)</f>
        <v>0</v>
      </c>
      <c r="CF46" s="1322">
        <f>IF(ISERROR(VLOOKUP(VLOOKUP($A46, 'E4 TB Allocation Details'!$A$18:$L$214, MATCH("A &amp; G ID", 'E4 TB Allocation Details'!$A$18:$L$18, 0),FALSE), 'E2 Allocators'!$B$15:$W$358, MATCH('O5 Details by Class &amp; Accounts'!CF$18, 'E2 Allocators'!$B$15:$W$15, 0),FALSE)*$E46), 0, VLOOKUP(VLOOKUP($A46, 'E4 TB Allocation Details'!$A$18:$L$214, MATCH("A &amp; G ID", 'E4 TB Allocation Details'!$A$18:$L$18, 0),FALSE), 'E2 Allocators'!$B$15:$W$358, MATCH('O5 Details by Class &amp; Accounts'!CF$18, 'E2 Allocators'!$B$15:$W$15, 0),FALSE)*$E46)</f>
        <v>0</v>
      </c>
      <c r="CG46" s="1322">
        <f>IF(ISERROR(VLOOKUP(VLOOKUP($A46, 'E4 TB Allocation Details'!$A$18:$L$214, MATCH("A &amp; G ID", 'E4 TB Allocation Details'!$A$18:$L$18, 0),FALSE), 'E2 Allocators'!$B$15:$W$358, MATCH('O5 Details by Class &amp; Accounts'!CG$18, 'E2 Allocators'!$B$15:$W$15, 0),FALSE)*$E46), 0, VLOOKUP(VLOOKUP($A46, 'E4 TB Allocation Details'!$A$18:$L$214, MATCH("A &amp; G ID", 'E4 TB Allocation Details'!$A$18:$L$18, 0),FALSE), 'E2 Allocators'!$B$15:$W$358, MATCH('O5 Details by Class &amp; Accounts'!CG$18, 'E2 Allocators'!$B$15:$W$15, 0),FALSE)*$E46)</f>
        <v>0</v>
      </c>
      <c r="CH46" s="1322">
        <f>IF(ISERROR(VLOOKUP(VLOOKUP($A46, 'E4 TB Allocation Details'!$A$18:$L$214, MATCH("A &amp; G ID", 'E4 TB Allocation Details'!$A$18:$L$18, 0),FALSE), 'E2 Allocators'!$B$15:$W$358, MATCH('O5 Details by Class &amp; Accounts'!CH$18, 'E2 Allocators'!$B$15:$W$15, 0),FALSE)*$E46), 0, VLOOKUP(VLOOKUP($A46, 'E4 TB Allocation Details'!$A$18:$L$214, MATCH("A &amp; G ID", 'E4 TB Allocation Details'!$A$18:$L$18, 0),FALSE), 'E2 Allocators'!$B$15:$W$358, MATCH('O5 Details by Class &amp; Accounts'!CH$18, 'E2 Allocators'!$B$15:$W$15, 0),FALSE)*$E46)</f>
        <v>0</v>
      </c>
      <c r="CI46" s="1322">
        <f>IF(ISERROR(VLOOKUP(VLOOKUP($A46, 'E4 TB Allocation Details'!$A$18:$L$214, MATCH("A &amp; G ID", 'E4 TB Allocation Details'!$A$18:$L$18, 0),FALSE), 'E2 Allocators'!$B$15:$W$358, MATCH('O5 Details by Class &amp; Accounts'!CI$18, 'E2 Allocators'!$B$15:$W$15, 0),FALSE)*$E46), 0, VLOOKUP(VLOOKUP($A46, 'E4 TB Allocation Details'!$A$18:$L$214, MATCH("A &amp; G ID", 'E4 TB Allocation Details'!$A$18:$L$18, 0),FALSE), 'E2 Allocators'!$B$15:$W$358, MATCH('O5 Details by Class &amp; Accounts'!CI$18, 'E2 Allocators'!$B$15:$W$15, 0),FALSE)*$E46)</f>
        <v>0</v>
      </c>
      <c r="CJ46" s="1322">
        <f>IF(ISERROR(VLOOKUP(VLOOKUP($A46, 'E4 TB Allocation Details'!$A$18:$L$214, MATCH("A &amp; G ID", 'E4 TB Allocation Details'!$A$18:$L$18, 0),FALSE), 'E2 Allocators'!$B$15:$W$358, MATCH('O5 Details by Class &amp; Accounts'!CJ$18, 'E2 Allocators'!$B$15:$W$15, 0),FALSE)*$E46), 0, VLOOKUP(VLOOKUP($A46, 'E4 TB Allocation Details'!$A$18:$L$214, MATCH("A &amp; G ID", 'E4 TB Allocation Details'!$A$18:$L$18, 0),FALSE), 'E2 Allocators'!$B$15:$W$358, MATCH('O5 Details by Class &amp; Accounts'!CJ$18, 'E2 Allocators'!$B$15:$W$15, 0),FALSE)*$E46)</f>
        <v>0</v>
      </c>
      <c r="CK46" s="1322">
        <f>IF(ISERROR(VLOOKUP(VLOOKUP($A46, 'E4 TB Allocation Details'!$A$18:$L$214, MATCH("A &amp; G ID", 'E4 TB Allocation Details'!$A$18:$L$18, 0),FALSE), 'E2 Allocators'!$B$15:$W$358, MATCH('O5 Details by Class &amp; Accounts'!CK$18, 'E2 Allocators'!$B$15:$W$15, 0),FALSE)*$E46), 0, VLOOKUP(VLOOKUP($A46, 'E4 TB Allocation Details'!$A$18:$L$214, MATCH("A &amp; G ID", 'E4 TB Allocation Details'!$A$18:$L$18, 0),FALSE), 'E2 Allocators'!$B$15:$W$358, MATCH('O5 Details by Class &amp; Accounts'!CK$18, 'E2 Allocators'!$B$15:$W$15, 0),FALSE)*$E46)</f>
        <v>0</v>
      </c>
      <c r="CL46" s="1322">
        <f>IF(ISERROR(VLOOKUP(VLOOKUP($A46, 'E4 TB Allocation Details'!$A$18:$L$214, MATCH("A &amp; G ID", 'E4 TB Allocation Details'!$A$18:$L$18, 0),FALSE), 'E2 Allocators'!$B$15:$W$358, MATCH('O5 Details by Class &amp; Accounts'!CL$18, 'E2 Allocators'!$B$15:$W$15, 0),FALSE)*$E46), 0, VLOOKUP(VLOOKUP($A46, 'E4 TB Allocation Details'!$A$18:$L$214, MATCH("A &amp; G ID", 'E4 TB Allocation Details'!$A$18:$L$18, 0),FALSE), 'E2 Allocators'!$B$15:$W$358, MATCH('O5 Details by Class &amp; Accounts'!CL$18, 'E2 Allocators'!$B$15:$W$15, 0),FALSE)*$E46)</f>
        <v>0</v>
      </c>
      <c r="CM46" s="1322">
        <f>IF(ISERROR(VLOOKUP(VLOOKUP($A46, 'E4 TB Allocation Details'!$A$18:$L$214, MATCH("A &amp; G ID", 'E4 TB Allocation Details'!$A$18:$L$18, 0),FALSE), 'E2 Allocators'!$B$15:$W$358, MATCH('O5 Details by Class &amp; Accounts'!CM$18, 'E2 Allocators'!$B$15:$W$15, 0),FALSE)*$E46), 0, VLOOKUP(VLOOKUP($A46, 'E4 TB Allocation Details'!$A$18:$L$214, MATCH("A &amp; G ID", 'E4 TB Allocation Details'!$A$18:$L$18, 0),FALSE), 'E2 Allocators'!$B$15:$W$358, MATCH('O5 Details by Class &amp; Accounts'!CM$18, 'E2 Allocators'!$B$15:$W$15, 0),FALSE)*$E46)</f>
        <v>0</v>
      </c>
      <c r="CN46" s="1322">
        <f t="shared" si="5"/>
        <v>0</v>
      </c>
      <c r="CO46" s="1651">
        <f t="shared" si="4"/>
        <v>0</v>
      </c>
      <c r="CQ46" s="1899" t="inlineStr">
        <is>
          <t/>
        </is>
      </c>
    </row>
    <row r="47" spans="1:95" s="64" customFormat="1" ht="12.75" x14ac:dyDescent="0.2">
      <c r="A47" s="1088" t="s">
        <v>829</v>
      </c>
      <c r="B47" s="1089" t="s">
        <v>393</v>
      </c>
      <c r="C47" s="1648">
        <f>IF(ISERROR(VLOOKUP($A47,'I3 TB Data'!$A$19:$H$483,MATCH('O5 Details by Class &amp; Accounts'!$C$18, 'I3 TB Data'!$A$19:$H$19,0),0)), 0, VLOOKUP($A47,'I3 TB Data'!$A$19:$H$483,MATCH('O5 Details by Class &amp; Accounts'!$C$18,'I3 TB Data'!$A$19:$H$19,0),0))</f>
        <v>0</v>
      </c>
      <c r="D47" s="1649">
        <f>'I4 BO ASSETS'!E44</f>
        <v>4507916.0507305386</v>
      </c>
      <c r="E47" s="1648">
        <f t="shared" si="6"/>
        <v>4507916.0507305386</v>
      </c>
      <c r="F47" s="1650">
        <f>IF(ISERROR(VLOOKUP($A47, 'E1 Categorization'!A33:E124, MATCH("Customer Component", 'E1 Categorization'!$A$33:$E$33,0), 0)), 0, IF(VLOOKUP($A47, 'E1 Categorization'!A33:E124, MATCH("Customer Component", 'E1 Categorization'!$A$33:$E$33,0), 0)=0, 'O5 Details by Class &amp; Accounts'!$E47, IF(AND(VLOOKUP($A47, 'E1 Categorization'!A33:E124, MATCH("Customer Component", 'E1 Categorization'!$A$33:$E$33,0), 0) &gt;0, VLOOKUP($A47, 'E1 Categorization'!A33:E124, MATCH("Customer Component", 'E1 Categorization'!$A$33:$E$33,0), 0)&lt;1), 'O5 Details by Class &amp; Accounts'!$E47*(1-VLOOKUP($A47, 'E1 Categorization'!A33:E124, MATCH("Customer Component", 'E1 Categorization'!$A$33:$E$33,0), 0)), 0)))</f>
        <v>1803166.4202922154</v>
      </c>
      <c r="G47" s="1650">
        <f>IF(ISERROR(VLOOKUP($A47, 'E1 Categorization'!A33:E124, MATCH("Customer Component", 'E1 Categorization'!$A$33:$E$33,0), 0)),0, IF(VLOOKUP($A47, 'E1 Categorization'!A33:E124, MATCH("Customer Component", 'E1 Categorization'!$A$33:$E$33,0), 0)=0, 0, IF(AND(VLOOKUP($A47, 'E1 Categorization'!A33:E124, MATCH("Customer Component", 'E1 Categorization'!$A$33:$E$33,0), 0) &gt;0, VLOOKUP($A47, 'E1 Categorization'!A33:E124, MATCH("Customer Component", 'E1 Categorization'!$A$33:$E$33,0), 0)&lt;1), 'O5 Details by Class &amp; Accounts'!$E47*(VLOOKUP($A47, 'E1 Categorization'!A33:E124, MATCH("Customer Component", 'E1 Categorization'!$A$33:$E$33,0), 0)), 'O5 Details by Class &amp; Accounts'!$E47)))</f>
        <v>2704749.6304383231</v>
      </c>
      <c r="H47" s="1322">
        <f t="shared" si="0"/>
        <v>4507916.0507305386</v>
      </c>
      <c r="I47" s="1322">
        <f>IF(ISERROR(VLOOKUP(VLOOKUP($A47, 'E4 TB Allocation Details'!$A$18:$L$214, MATCH("Demand ID", 'E4 TB Allocation Details'!$A$18:$L$18, 0),FALSE), 'E2 Allocators'!$B$15:$W$358, MATCH('O5 Details by Class &amp; Accounts'!I$18, 'E2 Allocators'!$B$15:$W$15, 0),FALSE)*$F47), 0, VLOOKUP(VLOOKUP($A47, 'E4 TB Allocation Details'!$A$18:$L$214, MATCH("Demand ID", 'E4 TB Allocation Details'!$A$18:$L$18, 0),FALSE), 'E2 Allocators'!$B$15:$W$358, MATCH('O5 Details by Class &amp; Accounts'!I$18, 'E2 Allocators'!$B$15:$W$15, 0),FALSE)*$F47)</f>
        <v>452837.74874074146</v>
      </c>
      <c r="J47" s="1322">
        <f>IF(ISERROR(VLOOKUP(VLOOKUP($A47, 'E4 TB Allocation Details'!$A$18:$L$214, MATCH("Demand ID", 'E4 TB Allocation Details'!$A$18:$L$18, 0),FALSE), 'E2 Allocators'!$B$15:$W$358, MATCH('O5 Details by Class &amp; Accounts'!J$18, 'E2 Allocators'!$B$15:$W$15, 0),FALSE)*$F47), 0, VLOOKUP(VLOOKUP($A47, 'E4 TB Allocation Details'!$A$18:$L$214, MATCH("Demand ID", 'E4 TB Allocation Details'!$A$18:$L$18, 0),FALSE), 'E2 Allocators'!$B$15:$W$358, MATCH('O5 Details by Class &amp; Accounts'!J$18, 'E2 Allocators'!$B$15:$W$15, 0),FALSE)*$F47)</f>
        <v>517468.07139312796</v>
      </c>
      <c r="K47" s="1322">
        <f>IF(ISERROR(VLOOKUP(VLOOKUP($A47, 'E4 TB Allocation Details'!$A$18:$L$214, MATCH("Demand ID", 'E4 TB Allocation Details'!$A$18:$L$18, 0),FALSE), 'E2 Allocators'!$B$15:$W$358, MATCH('O5 Details by Class &amp; Accounts'!K$18, 'E2 Allocators'!$B$15:$W$15, 0),FALSE)*$F47), 0, VLOOKUP(VLOOKUP($A47, 'E4 TB Allocation Details'!$A$18:$L$214, MATCH("Demand ID", 'E4 TB Allocation Details'!$A$18:$L$18, 0),FALSE), 'E2 Allocators'!$B$15:$W$358, MATCH('O5 Details by Class &amp; Accounts'!K$18, 'E2 Allocators'!$B$15:$W$15, 0),FALSE)*$F47)</f>
        <v>576849.67347413895</v>
      </c>
      <c r="L47" s="1322">
        <f>IF(ISERROR(VLOOKUP(VLOOKUP($A47, 'E4 TB Allocation Details'!$A$18:$L$214, MATCH("Demand ID", 'E4 TB Allocation Details'!$A$18:$L$18, 0),FALSE), 'E2 Allocators'!$B$15:$W$358, MATCH('O5 Details by Class &amp; Accounts'!L$18, 'E2 Allocators'!$B$15:$W$15, 0),FALSE)*$F47), 0, VLOOKUP(VLOOKUP($A47, 'E4 TB Allocation Details'!$A$18:$L$214, MATCH("Demand ID", 'E4 TB Allocation Details'!$A$18:$L$18, 0),FALSE), 'E2 Allocators'!$B$15:$W$358, MATCH('O5 Details by Class &amp; Accounts'!L$18, 'E2 Allocators'!$B$15:$W$15, 0),FALSE)*$F47)</f>
        <v>0</v>
      </c>
      <c r="M47" s="1322">
        <f>IF(ISERROR(VLOOKUP(VLOOKUP($A47, 'E4 TB Allocation Details'!$A$18:$L$214, MATCH("Demand ID", 'E4 TB Allocation Details'!$A$18:$L$18, 0),FALSE), 'E2 Allocators'!$B$15:$W$358, MATCH('O5 Details by Class &amp; Accounts'!M$18, 'E2 Allocators'!$B$15:$W$15, 0),FALSE)*$F47), 0, VLOOKUP(VLOOKUP($A47, 'E4 TB Allocation Details'!$A$18:$L$214, MATCH("Demand ID", 'E4 TB Allocation Details'!$A$18:$L$18, 0),FALSE), 'E2 Allocators'!$B$15:$W$358, MATCH('O5 Details by Class &amp; Accounts'!M$18, 'E2 Allocators'!$B$15:$W$15, 0),FALSE)*$F47)</f>
        <v>0</v>
      </c>
      <c r="N47" s="1322">
        <f>IF(ISERROR(VLOOKUP(VLOOKUP($A47, 'E4 TB Allocation Details'!$A$18:$L$214, MATCH("Demand ID", 'E4 TB Allocation Details'!$A$18:$L$18, 0),FALSE), 'E2 Allocators'!$B$15:$W$358, MATCH('O5 Details by Class &amp; Accounts'!N$18, 'E2 Allocators'!$B$15:$W$15, 0),FALSE)*$F47), 0, VLOOKUP(VLOOKUP($A47, 'E4 TB Allocation Details'!$A$18:$L$214, MATCH("Demand ID", 'E4 TB Allocation Details'!$A$18:$L$18, 0),FALSE), 'E2 Allocators'!$B$15:$W$358, MATCH('O5 Details by Class &amp; Accounts'!N$18, 'E2 Allocators'!$B$15:$W$15, 0),FALSE)*$F47)</f>
        <v>248994.80860179273</v>
      </c>
      <c r="O47" s="1322">
        <f>IF(ISERROR(VLOOKUP(VLOOKUP($A47, 'E4 TB Allocation Details'!$A$18:$L$214, MATCH("Demand ID", 'E4 TB Allocation Details'!$A$18:$L$18, 0),FALSE), 'E2 Allocators'!$B$15:$W$358, MATCH('O5 Details by Class &amp; Accounts'!O$18, 'E2 Allocators'!$B$15:$W$15, 0),FALSE)*$F47), 0, VLOOKUP(VLOOKUP($A47, 'E4 TB Allocation Details'!$A$18:$L$214, MATCH("Demand ID", 'E4 TB Allocation Details'!$A$18:$L$18, 0),FALSE), 'E2 Allocators'!$B$15:$W$358, MATCH('O5 Details by Class &amp; Accounts'!O$18, 'E2 Allocators'!$B$15:$W$15, 0),FALSE)*$F47)</f>
        <v>6223.4600289240843</v>
      </c>
      <c r="P47" s="1322">
        <f>IF(ISERROR(VLOOKUP(VLOOKUP($A47, 'E4 TB Allocation Details'!$A$18:$L$214, MATCH("Demand ID", 'E4 TB Allocation Details'!$A$18:$L$18, 0),FALSE), 'E2 Allocators'!$B$15:$W$358, MATCH('O5 Details by Class &amp; Accounts'!P$18, 'E2 Allocators'!$B$15:$W$15, 0),FALSE)*$F47), 0, VLOOKUP(VLOOKUP($A47, 'E4 TB Allocation Details'!$A$18:$L$214, MATCH("Demand ID", 'E4 TB Allocation Details'!$A$18:$L$18, 0),FALSE), 'E2 Allocators'!$B$15:$W$358, MATCH('O5 Details by Class &amp; Accounts'!P$18, 'E2 Allocators'!$B$15:$W$15, 0),FALSE)*$F47)</f>
        <v>0</v>
      </c>
      <c r="Q47" s="1322">
        <f>IF(ISERROR(VLOOKUP(VLOOKUP($A47, 'E4 TB Allocation Details'!$A$18:$L$214, MATCH("Demand ID", 'E4 TB Allocation Details'!$A$18:$L$18, 0),FALSE), 'E2 Allocators'!$B$15:$W$358, MATCH('O5 Details by Class &amp; Accounts'!Q$18, 'E2 Allocators'!$B$15:$W$15, 0),FALSE)*$F47), 0, VLOOKUP(VLOOKUP($A47, 'E4 TB Allocation Details'!$A$18:$L$214, MATCH("Demand ID", 'E4 TB Allocation Details'!$A$18:$L$18, 0),FALSE), 'E2 Allocators'!$B$15:$W$358, MATCH('O5 Details by Class &amp; Accounts'!Q$18, 'E2 Allocators'!$B$15:$W$15, 0),FALSE)*$F47)</f>
        <v>792.65805349001289</v>
      </c>
      <c r="R47" s="1322">
        <f>IF(ISERROR(VLOOKUP(VLOOKUP($A47, 'E4 TB Allocation Details'!$A$18:$L$214, MATCH("Demand ID", 'E4 TB Allocation Details'!$A$18:$L$18, 0),FALSE), 'E2 Allocators'!$B$15:$W$358, MATCH('O5 Details by Class &amp; Accounts'!R$18, 'E2 Allocators'!$B$15:$W$15, 0),FALSE)*$F47), 0, VLOOKUP(VLOOKUP($A47, 'E4 TB Allocation Details'!$A$18:$L$214, MATCH("Demand ID", 'E4 TB Allocation Details'!$A$18:$L$18, 0),FALSE), 'E2 Allocators'!$B$15:$W$358, MATCH('O5 Details by Class &amp; Accounts'!R$18, 'E2 Allocators'!$B$15:$W$15, 0),FALSE)*$F47)</f>
        <v>0</v>
      </c>
      <c r="S47" s="1322">
        <f>IF(ISERROR(VLOOKUP(VLOOKUP($A47, 'E4 TB Allocation Details'!$A$18:$L$214, MATCH("Demand ID", 'E4 TB Allocation Details'!$A$18:$L$18, 0),FALSE), 'E2 Allocators'!$B$15:$W$358, MATCH('O5 Details by Class &amp; Accounts'!S$18, 'E2 Allocators'!$B$15:$W$15, 0),FALSE)*$F47), 0, VLOOKUP(VLOOKUP($A47, 'E4 TB Allocation Details'!$A$18:$L$214, MATCH("Demand ID", 'E4 TB Allocation Details'!$A$18:$L$18, 0),FALSE), 'E2 Allocators'!$B$15:$W$358, MATCH('O5 Details by Class &amp; Accounts'!S$18, 'E2 Allocators'!$B$15:$W$15, 0),FALSE)*$F47)</f>
        <v>0</v>
      </c>
      <c r="T47" s="1322">
        <f>IF(ISERROR(VLOOKUP(VLOOKUP($A47, 'E4 TB Allocation Details'!$A$18:$L$214, MATCH("Demand ID", 'E4 TB Allocation Details'!$A$18:$L$18, 0),FALSE), 'E2 Allocators'!$B$15:$W$358, MATCH('O5 Details by Class &amp; Accounts'!T$18, 'E2 Allocators'!$B$15:$W$15, 0),FALSE)*$F47), 0, VLOOKUP(VLOOKUP($A47, 'E4 TB Allocation Details'!$A$18:$L$214, MATCH("Demand ID", 'E4 TB Allocation Details'!$A$18:$L$18, 0),FALSE), 'E2 Allocators'!$B$15:$W$358, MATCH('O5 Details by Class &amp; Accounts'!T$18, 'E2 Allocators'!$B$15:$W$15, 0),FALSE)*$F47)</f>
        <v>0</v>
      </c>
      <c r="U47" s="1322">
        <f>IF(ISERROR(VLOOKUP(VLOOKUP($A47, 'E4 TB Allocation Details'!$A$18:$L$214, MATCH("Demand ID", 'E4 TB Allocation Details'!$A$18:$L$18, 0),FALSE), 'E2 Allocators'!$B$15:$W$358, MATCH('O5 Details by Class &amp; Accounts'!U$18, 'E2 Allocators'!$B$15:$W$15, 0),FALSE)*$F47), 0, VLOOKUP(VLOOKUP($A47, 'E4 TB Allocation Details'!$A$18:$L$214, MATCH("Demand ID", 'E4 TB Allocation Details'!$A$18:$L$18, 0),FALSE), 'E2 Allocators'!$B$15:$W$358, MATCH('O5 Details by Class &amp; Accounts'!U$18, 'E2 Allocators'!$B$15:$W$15, 0),FALSE)*$F47)</f>
        <v>0</v>
      </c>
      <c r="V47" s="1322">
        <f>IF(ISERROR(VLOOKUP(VLOOKUP($A47, 'E4 TB Allocation Details'!$A$18:$L$214, MATCH("Demand ID", 'E4 TB Allocation Details'!$A$18:$L$18, 0),FALSE), 'E2 Allocators'!$B$15:$W$358, MATCH('O5 Details by Class &amp; Accounts'!V$18, 'E2 Allocators'!$B$15:$W$15, 0),FALSE)*$F47), 0, VLOOKUP(VLOOKUP($A47, 'E4 TB Allocation Details'!$A$18:$L$214, MATCH("Demand ID", 'E4 TB Allocation Details'!$A$18:$L$18, 0),FALSE), 'E2 Allocators'!$B$15:$W$358, MATCH('O5 Details by Class &amp; Accounts'!V$18, 'E2 Allocators'!$B$15:$W$15, 0),FALSE)*$F47)</f>
        <v>0</v>
      </c>
      <c r="W47" s="1322">
        <f>IF(ISERROR(VLOOKUP(VLOOKUP($A47, 'E4 TB Allocation Details'!$A$18:$L$214, MATCH("Demand ID", 'E4 TB Allocation Details'!$A$18:$L$18, 0),FALSE), 'E2 Allocators'!$B$15:$W$358, MATCH('O5 Details by Class &amp; Accounts'!W$18, 'E2 Allocators'!$B$15:$W$15, 0),FALSE)*$F47), 0, VLOOKUP(VLOOKUP($A47, 'E4 TB Allocation Details'!$A$18:$L$214, MATCH("Demand ID", 'E4 TB Allocation Details'!$A$18:$L$18, 0),FALSE), 'E2 Allocators'!$B$15:$W$358, MATCH('O5 Details by Class &amp; Accounts'!W$18, 'E2 Allocators'!$B$15:$W$15, 0),FALSE)*$F47)</f>
        <v>0</v>
      </c>
      <c r="X47" s="1322">
        <f>IF(ISERROR(VLOOKUP(VLOOKUP($A47, 'E4 TB Allocation Details'!$A$18:$L$214, MATCH("Demand ID", 'E4 TB Allocation Details'!$A$18:$L$18, 0),FALSE), 'E2 Allocators'!$B$15:$W$358, MATCH('O5 Details by Class &amp; Accounts'!X$18, 'E2 Allocators'!$B$15:$W$15, 0),FALSE)*$F47), 0, VLOOKUP(VLOOKUP($A47, 'E4 TB Allocation Details'!$A$18:$L$214, MATCH("Demand ID", 'E4 TB Allocation Details'!$A$18:$L$18, 0),FALSE), 'E2 Allocators'!$B$15:$W$358, MATCH('O5 Details by Class &amp; Accounts'!X$18, 'E2 Allocators'!$B$15:$W$15, 0),FALSE)*$F47)</f>
        <v>0</v>
      </c>
      <c r="Y47" s="1322">
        <f>IF(ISERROR(VLOOKUP(VLOOKUP($A47, 'E4 TB Allocation Details'!$A$18:$L$214, MATCH("Demand ID", 'E4 TB Allocation Details'!$A$18:$L$18, 0),FALSE), 'E2 Allocators'!$B$15:$W$358, MATCH('O5 Details by Class &amp; Accounts'!Y$18, 'E2 Allocators'!$B$15:$W$15, 0),FALSE)*$F47), 0, VLOOKUP(VLOOKUP($A47, 'E4 TB Allocation Details'!$A$18:$L$214, MATCH("Demand ID", 'E4 TB Allocation Details'!$A$18:$L$18, 0),FALSE), 'E2 Allocators'!$B$15:$W$358, MATCH('O5 Details by Class &amp; Accounts'!Y$18, 'E2 Allocators'!$B$15:$W$15, 0),FALSE)*$F47)</f>
        <v>0</v>
      </c>
      <c r="Z47" s="1322">
        <f>IF(ISERROR(VLOOKUP(VLOOKUP($A47, 'E4 TB Allocation Details'!$A$18:$L$214, MATCH("Demand ID", 'E4 TB Allocation Details'!$A$18:$L$18, 0),FALSE), 'E2 Allocators'!$B$15:$W$358, MATCH('O5 Details by Class &amp; Accounts'!Z$18, 'E2 Allocators'!$B$15:$W$15, 0),FALSE)*$F47), 0, VLOOKUP(VLOOKUP($A47, 'E4 TB Allocation Details'!$A$18:$L$214, MATCH("Demand ID", 'E4 TB Allocation Details'!$A$18:$L$18, 0),FALSE), 'E2 Allocators'!$B$15:$W$358, MATCH('O5 Details by Class &amp; Accounts'!Z$18, 'E2 Allocators'!$B$15:$W$15, 0),FALSE)*$F47)</f>
        <v>0</v>
      </c>
      <c r="AA47" s="1322">
        <f>IF(ISERROR(VLOOKUP(VLOOKUP($A47, 'E4 TB Allocation Details'!$A$18:$L$214, MATCH("Demand ID", 'E4 TB Allocation Details'!$A$18:$L$18, 0),FALSE), 'E2 Allocators'!$B$15:$W$358, MATCH('O5 Details by Class &amp; Accounts'!AA$18, 'E2 Allocators'!$B$15:$W$15, 0),FALSE)*$F47), 0, VLOOKUP(VLOOKUP($A47, 'E4 TB Allocation Details'!$A$18:$L$214, MATCH("Demand ID", 'E4 TB Allocation Details'!$A$18:$L$18, 0),FALSE), 'E2 Allocators'!$B$15:$W$358, MATCH('O5 Details by Class &amp; Accounts'!AA$18, 'E2 Allocators'!$B$15:$W$15, 0),FALSE)*$F47)</f>
        <v>0</v>
      </c>
      <c r="AB47" s="1322">
        <f>IF(ISERROR(VLOOKUP(VLOOKUP($A47, 'E4 TB Allocation Details'!$A$18:$L$214, MATCH("Demand ID", 'E4 TB Allocation Details'!$A$18:$L$18, 0),FALSE), 'E2 Allocators'!$B$15:$W$358, MATCH('O5 Details by Class &amp; Accounts'!AB$18, 'E2 Allocators'!$B$15:$W$15, 0),FALSE)*$F47), 0, VLOOKUP(VLOOKUP($A47, 'E4 TB Allocation Details'!$A$18:$L$214, MATCH("Demand ID", 'E4 TB Allocation Details'!$A$18:$L$18, 0),FALSE), 'E2 Allocators'!$B$15:$W$358, MATCH('O5 Details by Class &amp; Accounts'!AB$18, 'E2 Allocators'!$B$15:$W$15, 0),FALSE)*$F47)</f>
        <v>0</v>
      </c>
      <c r="AC47" s="1322">
        <f t="shared" si="1"/>
        <v>1803166.4202922152</v>
      </c>
      <c r="AD47" s="1322">
        <f>IF(ISERROR(VLOOKUP(VLOOKUP($A47, 'E4 TB Allocation Details'!$A$18:$L$214, MATCH("Customer ID", 'E4 TB Allocation Details'!$A$18:$L$18, 0),FALSE), 'E2 Allocators'!$B$15:$W$358, MATCH('O5 Details by Class &amp; Accounts'!AD$18, 'E2 Allocators'!$B$15:$W$15, 0),FALSE)*$G47), 0, VLOOKUP(VLOOKUP($A47, 'E4 TB Allocation Details'!$A$18:$L$214, MATCH("Customer ID", 'E4 TB Allocation Details'!$A$18:$L$18, 0),FALSE), 'E2 Allocators'!$B$15:$W$358, MATCH('O5 Details by Class &amp; Accounts'!AD$18, 'E2 Allocators'!$B$15:$W$15, 0),FALSE)*$G47)</f>
        <v>2258290.5211968473</v>
      </c>
      <c r="AE47" s="1322">
        <f>IF(ISERROR(VLOOKUP(VLOOKUP($A47, 'E4 TB Allocation Details'!$A$18:$L$214, MATCH("Customer ID", 'E4 TB Allocation Details'!$A$18:$L$18, 0),FALSE), 'E2 Allocators'!$B$15:$W$358, MATCH('O5 Details by Class &amp; Accounts'!AE$18, 'E2 Allocators'!$B$15:$W$15, 0),FALSE)*$G47), 0, VLOOKUP(VLOOKUP($A47, 'E4 TB Allocation Details'!$A$18:$L$214, MATCH("Customer ID", 'E4 TB Allocation Details'!$A$18:$L$18, 0),FALSE), 'E2 Allocators'!$B$15:$W$358, MATCH('O5 Details by Class &amp; Accounts'!AE$18, 'E2 Allocators'!$B$15:$W$15, 0),FALSE)*$G47)</f>
        <v>371655.2680585846</v>
      </c>
      <c r="AF47" s="1322">
        <f>IF(ISERROR(VLOOKUP(VLOOKUP($A47, 'E4 TB Allocation Details'!$A$18:$L$214, MATCH("Customer ID", 'E4 TB Allocation Details'!$A$18:$L$18, 0),FALSE), 'E2 Allocators'!$B$15:$W$358, MATCH('O5 Details by Class &amp; Accounts'!AF$18, 'E2 Allocators'!$B$15:$W$15, 0),FALSE)*$G47), 0, VLOOKUP(VLOOKUP($A47, 'E4 TB Allocation Details'!$A$18:$L$214, MATCH("Customer ID", 'E4 TB Allocation Details'!$A$18:$L$18, 0),FALSE), 'E2 Allocators'!$B$15:$W$358, MATCH('O5 Details by Class &amp; Accounts'!AF$18, 'E2 Allocators'!$B$15:$W$15, 0),FALSE)*$G47)</f>
        <v>36288.328036527644</v>
      </c>
      <c r="AG47" s="1322">
        <f>IF(ISERROR(VLOOKUP(VLOOKUP($A47, 'E4 TB Allocation Details'!$A$18:$L$214, MATCH("Customer ID", 'E4 TB Allocation Details'!$A$18:$L$18, 0),FALSE), 'E2 Allocators'!$B$15:$W$358, MATCH('O5 Details by Class &amp; Accounts'!AG$18, 'E2 Allocators'!$B$15:$W$15, 0),FALSE)*$G47), 0, VLOOKUP(VLOOKUP($A47, 'E4 TB Allocation Details'!$A$18:$L$214, MATCH("Customer ID", 'E4 TB Allocation Details'!$A$18:$L$18, 0),FALSE), 'E2 Allocators'!$B$15:$W$358, MATCH('O5 Details by Class &amp; Accounts'!AG$18, 'E2 Allocators'!$B$15:$W$15, 0),FALSE)*$G47)</f>
        <v>0</v>
      </c>
      <c r="AH47" s="1322">
        <f>IF(ISERROR(VLOOKUP(VLOOKUP($A47, 'E4 TB Allocation Details'!$A$18:$L$214, MATCH("Customer ID", 'E4 TB Allocation Details'!$A$18:$L$18, 0),FALSE), 'E2 Allocators'!$B$15:$W$358, MATCH('O5 Details by Class &amp; Accounts'!AH$18, 'E2 Allocators'!$B$15:$W$15, 0),FALSE)*$G47), 0, VLOOKUP(VLOOKUP($A47, 'E4 TB Allocation Details'!$A$18:$L$214, MATCH("Customer ID", 'E4 TB Allocation Details'!$A$18:$L$18, 0),FALSE), 'E2 Allocators'!$B$15:$W$358, MATCH('O5 Details by Class &amp; Accounts'!AH$18, 'E2 Allocators'!$B$15:$W$15, 0),FALSE)*$G47)</f>
        <v>0</v>
      </c>
      <c r="AI47" s="1322">
        <f>IF(ISERROR(VLOOKUP(VLOOKUP($A47, 'E4 TB Allocation Details'!$A$18:$L$214, MATCH("Customer ID", 'E4 TB Allocation Details'!$A$18:$L$18, 0),FALSE), 'E2 Allocators'!$B$15:$W$358, MATCH('O5 Details by Class &amp; Accounts'!AI$18, 'E2 Allocators'!$B$15:$W$15, 0),FALSE)*$G47), 0, VLOOKUP(VLOOKUP($A47, 'E4 TB Allocation Details'!$A$18:$L$214, MATCH("Customer ID", 'E4 TB Allocation Details'!$A$18:$L$18, 0),FALSE), 'E2 Allocators'!$B$15:$W$358, MATCH('O5 Details by Class &amp; Accounts'!AI$18, 'E2 Allocators'!$B$15:$W$15, 0),FALSE)*$G47)</f>
        <v>277.0101376834171</v>
      </c>
      <c r="AJ47" s="1322">
        <f>IF(ISERROR(VLOOKUP(VLOOKUP($A47, 'E4 TB Allocation Details'!$A$18:$L$214, MATCH("Customer ID", 'E4 TB Allocation Details'!$A$18:$L$18, 0),FALSE), 'E2 Allocators'!$B$15:$W$358, MATCH('O5 Details by Class &amp; Accounts'!AJ$18, 'E2 Allocators'!$B$15:$W$15, 0),FALSE)*$G47), 0, VLOOKUP(VLOOKUP($A47, 'E4 TB Allocation Details'!$A$18:$L$214, MATCH("Customer ID", 'E4 TB Allocation Details'!$A$18:$L$18, 0),FALSE), 'E2 Allocators'!$B$15:$W$358, MATCH('O5 Details by Class &amp; Accounts'!AJ$18, 'E2 Allocators'!$B$15:$W$15, 0),FALSE)*$G47)</f>
        <v>31036.239428911063</v>
      </c>
      <c r="AK47" s="1322">
        <f>IF(ISERROR(VLOOKUP(VLOOKUP($A47, 'E4 TB Allocation Details'!$A$18:$L$214, MATCH("Customer ID", 'E4 TB Allocation Details'!$A$18:$L$18, 0),FALSE), 'E2 Allocators'!$B$15:$W$358, MATCH('O5 Details by Class &amp; Accounts'!AK$18, 'E2 Allocators'!$B$15:$W$15, 0),FALSE)*$G47), 0, VLOOKUP(VLOOKUP($A47, 'E4 TB Allocation Details'!$A$18:$L$214, MATCH("Customer ID", 'E4 TB Allocation Details'!$A$18:$L$18, 0),FALSE), 'E2 Allocators'!$B$15:$W$358, MATCH('O5 Details by Class &amp; Accounts'!AK$18, 'E2 Allocators'!$B$15:$W$15, 0),FALSE)*$G47)</f>
        <v>0</v>
      </c>
      <c r="AL47" s="1322">
        <f>IF(ISERROR(VLOOKUP(VLOOKUP($A47, 'E4 TB Allocation Details'!$A$18:$L$214, MATCH("Customer ID", 'E4 TB Allocation Details'!$A$18:$L$18, 0),FALSE), 'E2 Allocators'!$B$15:$W$358, MATCH('O5 Details by Class &amp; Accounts'!AL$18, 'E2 Allocators'!$B$15:$W$15, 0),FALSE)*$G47), 0, VLOOKUP(VLOOKUP($A47, 'E4 TB Allocation Details'!$A$18:$L$214, MATCH("Customer ID", 'E4 TB Allocation Details'!$A$18:$L$18, 0),FALSE), 'E2 Allocators'!$B$15:$W$358, MATCH('O5 Details by Class &amp; Accounts'!AL$18, 'E2 Allocators'!$B$15:$W$15, 0),FALSE)*$G47)</f>
        <v>7202.2635797688454</v>
      </c>
      <c r="AM47" s="1322">
        <f>IF(ISERROR(VLOOKUP(VLOOKUP($A47, 'E4 TB Allocation Details'!$A$18:$L$214, MATCH("Customer ID", 'E4 TB Allocation Details'!$A$18:$L$18, 0),FALSE), 'E2 Allocators'!$B$15:$W$358, MATCH('O5 Details by Class &amp; Accounts'!AM$18, 'E2 Allocators'!$B$15:$W$15, 0),FALSE)*$G47), 0, VLOOKUP(VLOOKUP($A47, 'E4 TB Allocation Details'!$A$18:$L$214, MATCH("Customer ID", 'E4 TB Allocation Details'!$A$18:$L$18, 0),FALSE), 'E2 Allocators'!$B$15:$W$358, MATCH('O5 Details by Class &amp; Accounts'!AM$18, 'E2 Allocators'!$B$15:$W$15, 0),FALSE)*$G47)</f>
        <v>0</v>
      </c>
      <c r="AN47" s="1322">
        <f>IF(ISERROR(VLOOKUP(VLOOKUP($A47, 'E4 TB Allocation Details'!$A$18:$L$214, MATCH("Customer ID", 'E4 TB Allocation Details'!$A$18:$L$18, 0),FALSE), 'E2 Allocators'!$B$15:$W$358, MATCH('O5 Details by Class &amp; Accounts'!AN$18, 'E2 Allocators'!$B$15:$W$15, 0),FALSE)*$G47), 0, VLOOKUP(VLOOKUP($A47, 'E4 TB Allocation Details'!$A$18:$L$214, MATCH("Customer ID", 'E4 TB Allocation Details'!$A$18:$L$18, 0),FALSE), 'E2 Allocators'!$B$15:$W$358, MATCH('O5 Details by Class &amp; Accounts'!AN$18, 'E2 Allocators'!$B$15:$W$15, 0),FALSE)*$G47)</f>
        <v>0</v>
      </c>
      <c r="AO47" s="1322">
        <f>IF(ISERROR(VLOOKUP(VLOOKUP($A47, 'E4 TB Allocation Details'!$A$18:$L$214, MATCH("Customer ID", 'E4 TB Allocation Details'!$A$18:$L$18, 0),FALSE), 'E2 Allocators'!$B$15:$W$358, MATCH('O5 Details by Class &amp; Accounts'!AO$18, 'E2 Allocators'!$B$15:$W$15, 0),FALSE)*$G47), 0, VLOOKUP(VLOOKUP($A47, 'E4 TB Allocation Details'!$A$18:$L$214, MATCH("Customer ID", 'E4 TB Allocation Details'!$A$18:$L$18, 0),FALSE), 'E2 Allocators'!$B$15:$W$358, MATCH('O5 Details by Class &amp; Accounts'!AO$18, 'E2 Allocators'!$B$15:$W$15, 0),FALSE)*$G47)</f>
        <v>0</v>
      </c>
      <c r="AP47" s="1322">
        <f>IF(ISERROR(VLOOKUP(VLOOKUP($A47, 'E4 TB Allocation Details'!$A$18:$L$214, MATCH("Customer ID", 'E4 TB Allocation Details'!$A$18:$L$18, 0),FALSE), 'E2 Allocators'!$B$15:$W$358, MATCH('O5 Details by Class &amp; Accounts'!AP$18, 'E2 Allocators'!$B$15:$W$15, 0),FALSE)*$G47), 0, VLOOKUP(VLOOKUP($A47, 'E4 TB Allocation Details'!$A$18:$L$214, MATCH("Customer ID", 'E4 TB Allocation Details'!$A$18:$L$18, 0),FALSE), 'E2 Allocators'!$B$15:$W$358, MATCH('O5 Details by Class &amp; Accounts'!AP$18, 'E2 Allocators'!$B$15:$W$15, 0),FALSE)*$G47)</f>
        <v>0</v>
      </c>
      <c r="AQ47" s="1322">
        <f>IF(ISERROR(VLOOKUP(VLOOKUP($A47, 'E4 TB Allocation Details'!$A$18:$L$214, MATCH("Customer ID", 'E4 TB Allocation Details'!$A$18:$L$18, 0),FALSE), 'E2 Allocators'!$B$15:$W$358, MATCH('O5 Details by Class &amp; Accounts'!AQ$18, 'E2 Allocators'!$B$15:$W$15, 0),FALSE)*$G47), 0, VLOOKUP(VLOOKUP($A47, 'E4 TB Allocation Details'!$A$18:$L$214, MATCH("Customer ID", 'E4 TB Allocation Details'!$A$18:$L$18, 0),FALSE), 'E2 Allocators'!$B$15:$W$358, MATCH('O5 Details by Class &amp; Accounts'!AQ$18, 'E2 Allocators'!$B$15:$W$15, 0),FALSE)*$G47)</f>
        <v>0</v>
      </c>
      <c r="AR47" s="1322">
        <f>IF(ISERROR(VLOOKUP(VLOOKUP($A47, 'E4 TB Allocation Details'!$A$18:$L$214, MATCH("Customer ID", 'E4 TB Allocation Details'!$A$18:$L$18, 0),FALSE), 'E2 Allocators'!$B$15:$W$358, MATCH('O5 Details by Class &amp; Accounts'!AR$18, 'E2 Allocators'!$B$15:$W$15, 0),FALSE)*$G47), 0, VLOOKUP(VLOOKUP($A47, 'E4 TB Allocation Details'!$A$18:$L$214, MATCH("Customer ID", 'E4 TB Allocation Details'!$A$18:$L$18, 0),FALSE), 'E2 Allocators'!$B$15:$W$358, MATCH('O5 Details by Class &amp; Accounts'!AR$18, 'E2 Allocators'!$B$15:$W$15, 0),FALSE)*$G47)</f>
        <v>0</v>
      </c>
      <c r="AS47" s="1322">
        <f>IF(ISERROR(VLOOKUP(VLOOKUP($A47, 'E4 TB Allocation Details'!$A$18:$L$214, MATCH("Customer ID", 'E4 TB Allocation Details'!$A$18:$L$18, 0),FALSE), 'E2 Allocators'!$B$15:$W$358, MATCH('O5 Details by Class &amp; Accounts'!AS$18, 'E2 Allocators'!$B$15:$W$15, 0),FALSE)*$G47), 0, VLOOKUP(VLOOKUP($A47, 'E4 TB Allocation Details'!$A$18:$L$214, MATCH("Customer ID", 'E4 TB Allocation Details'!$A$18:$L$18, 0),FALSE), 'E2 Allocators'!$B$15:$W$358, MATCH('O5 Details by Class &amp; Accounts'!AS$18, 'E2 Allocators'!$B$15:$W$15, 0),FALSE)*$G47)</f>
        <v>0</v>
      </c>
      <c r="AT47" s="1322">
        <f>IF(ISERROR(VLOOKUP(VLOOKUP($A47, 'E4 TB Allocation Details'!$A$18:$L$214, MATCH("Customer ID", 'E4 TB Allocation Details'!$A$18:$L$18, 0),FALSE), 'E2 Allocators'!$B$15:$W$358, MATCH('O5 Details by Class &amp; Accounts'!AT$18, 'E2 Allocators'!$B$15:$W$15, 0),FALSE)*$G47), 0, VLOOKUP(VLOOKUP($A47, 'E4 TB Allocation Details'!$A$18:$L$214, MATCH("Customer ID", 'E4 TB Allocation Details'!$A$18:$L$18, 0),FALSE), 'E2 Allocators'!$B$15:$W$358, MATCH('O5 Details by Class &amp; Accounts'!AT$18, 'E2 Allocators'!$B$15:$W$15, 0),FALSE)*$G47)</f>
        <v>0</v>
      </c>
      <c r="AU47" s="1322">
        <f>IF(ISERROR(VLOOKUP(VLOOKUP($A47, 'E4 TB Allocation Details'!$A$18:$L$214, MATCH("Customer ID", 'E4 TB Allocation Details'!$A$18:$L$18, 0),FALSE), 'E2 Allocators'!$B$15:$W$358, MATCH('O5 Details by Class &amp; Accounts'!AU$18, 'E2 Allocators'!$B$15:$W$15, 0),FALSE)*$G47), 0, VLOOKUP(VLOOKUP($A47, 'E4 TB Allocation Details'!$A$18:$L$214, MATCH("Customer ID", 'E4 TB Allocation Details'!$A$18:$L$18, 0),FALSE), 'E2 Allocators'!$B$15:$W$358, MATCH('O5 Details by Class &amp; Accounts'!AU$18, 'E2 Allocators'!$B$15:$W$15, 0),FALSE)*$G47)</f>
        <v>0</v>
      </c>
      <c r="AV47" s="1322">
        <f>IF(ISERROR(VLOOKUP(VLOOKUP($A47, 'E4 TB Allocation Details'!$A$18:$L$214, MATCH("Customer ID", 'E4 TB Allocation Details'!$A$18:$L$18, 0),FALSE), 'E2 Allocators'!$B$15:$W$358, MATCH('O5 Details by Class &amp; Accounts'!AV$18, 'E2 Allocators'!$B$15:$W$15, 0),FALSE)*$G47), 0, VLOOKUP(VLOOKUP($A47, 'E4 TB Allocation Details'!$A$18:$L$214, MATCH("Customer ID", 'E4 TB Allocation Details'!$A$18:$L$18, 0),FALSE), 'E2 Allocators'!$B$15:$W$358, MATCH('O5 Details by Class &amp; Accounts'!AV$18, 'E2 Allocators'!$B$15:$W$15, 0),FALSE)*$G47)</f>
        <v>0</v>
      </c>
      <c r="AW47" s="1322">
        <f>IF(ISERROR(VLOOKUP(VLOOKUP($A47, 'E4 TB Allocation Details'!$A$18:$L$214, MATCH("Customer ID", 'E4 TB Allocation Details'!$A$18:$L$18, 0),FALSE), 'E2 Allocators'!$B$15:$W$358, MATCH('O5 Details by Class &amp; Accounts'!AW$18, 'E2 Allocators'!$B$15:$W$15, 0),FALSE)*$G47), 0, VLOOKUP(VLOOKUP($A47, 'E4 TB Allocation Details'!$A$18:$L$214, MATCH("Customer ID", 'E4 TB Allocation Details'!$A$18:$L$18, 0),FALSE), 'E2 Allocators'!$B$15:$W$358, MATCH('O5 Details by Class &amp; Accounts'!AW$18, 'E2 Allocators'!$B$15:$W$15, 0),FALSE)*$G47)</f>
        <v>0</v>
      </c>
      <c r="AX47" s="1322">
        <f t="shared" si="2"/>
        <v>2704749.6304383227</v>
      </c>
      <c r="AY47" s="1322">
        <f>IF(ISERROR(VLOOKUP(VLOOKUP($A47, 'E4 TB Allocation Details'!$A$18:$L$214, MATCH("Misc ID", 'E4 TB Allocation Details'!$A$18:$L$18, 0),FALSE), 'E2 Allocators'!$B$15:$W$358, MATCH('O5 Details by Class &amp; Accounts'!AY$18, 'E2 Allocators'!$B$15:$W$15, 0),FALSE)*$E47), 0, VLOOKUP(VLOOKUP($A47, 'E4 TB Allocation Details'!$A$18:$L$214, MATCH("Misc ID", 'E4 TB Allocation Details'!$A$18:$L$18, 0),FALSE), 'E2 Allocators'!$B$15:$W$358, MATCH('O5 Details by Class &amp; Accounts'!AY$18, 'E2 Allocators'!$B$15:$W$15, 0),FALSE)*$E47)</f>
        <v>0</v>
      </c>
      <c r="AZ47" s="1322">
        <f>IF(ISERROR(VLOOKUP(VLOOKUP($A47, 'E4 TB Allocation Details'!$A$18:$L$214, MATCH("Misc ID", 'E4 TB Allocation Details'!$A$18:$L$18, 0),FALSE), 'E2 Allocators'!$B$15:$W$358, MATCH('O5 Details by Class &amp; Accounts'!AZ$18, 'E2 Allocators'!$B$15:$W$15, 0),FALSE)*$E47), 0, VLOOKUP(VLOOKUP($A47, 'E4 TB Allocation Details'!$A$18:$L$214, MATCH("Misc ID", 'E4 TB Allocation Details'!$A$18:$L$18, 0),FALSE), 'E2 Allocators'!$B$15:$W$358, MATCH('O5 Details by Class &amp; Accounts'!AZ$18, 'E2 Allocators'!$B$15:$W$15, 0),FALSE)*$E47)</f>
        <v>0</v>
      </c>
      <c r="BA47" s="1322">
        <f>IF(ISERROR(VLOOKUP(VLOOKUP($A47, 'E4 TB Allocation Details'!$A$18:$L$214, MATCH("Misc ID", 'E4 TB Allocation Details'!$A$18:$L$18, 0),FALSE), 'E2 Allocators'!$B$15:$W$358, MATCH('O5 Details by Class &amp; Accounts'!BA$18, 'E2 Allocators'!$B$15:$W$15, 0),FALSE)*$E47), 0, VLOOKUP(VLOOKUP($A47, 'E4 TB Allocation Details'!$A$18:$L$214, MATCH("Misc ID", 'E4 TB Allocation Details'!$A$18:$L$18, 0),FALSE), 'E2 Allocators'!$B$15:$W$358, MATCH('O5 Details by Class &amp; Accounts'!BA$18, 'E2 Allocators'!$B$15:$W$15, 0),FALSE)*$E47)</f>
        <v>0</v>
      </c>
      <c r="BB47" s="1322">
        <f>IF(ISERROR(VLOOKUP(VLOOKUP($A47, 'E4 TB Allocation Details'!$A$18:$L$214, MATCH("Misc ID", 'E4 TB Allocation Details'!$A$18:$L$18, 0),FALSE), 'E2 Allocators'!$B$15:$W$358, MATCH('O5 Details by Class &amp; Accounts'!BB$18, 'E2 Allocators'!$B$15:$W$15, 0),FALSE)*$E47), 0, VLOOKUP(VLOOKUP($A47, 'E4 TB Allocation Details'!$A$18:$L$214, MATCH("Misc ID", 'E4 TB Allocation Details'!$A$18:$L$18, 0),FALSE), 'E2 Allocators'!$B$15:$W$358, MATCH('O5 Details by Class &amp; Accounts'!BB$18, 'E2 Allocators'!$B$15:$W$15, 0),FALSE)*$E47)</f>
        <v>0</v>
      </c>
      <c r="BC47" s="1322">
        <f>IF(ISERROR(VLOOKUP(VLOOKUP($A47, 'E4 TB Allocation Details'!$A$18:$L$214, MATCH("Misc ID", 'E4 TB Allocation Details'!$A$18:$L$18, 0),FALSE), 'E2 Allocators'!$B$15:$W$358, MATCH('O5 Details by Class &amp; Accounts'!BC$18, 'E2 Allocators'!$B$15:$W$15, 0),FALSE)*$E47), 0, VLOOKUP(VLOOKUP($A47, 'E4 TB Allocation Details'!$A$18:$L$214, MATCH("Misc ID", 'E4 TB Allocation Details'!$A$18:$L$18, 0),FALSE), 'E2 Allocators'!$B$15:$W$358, MATCH('O5 Details by Class &amp; Accounts'!BC$18, 'E2 Allocators'!$B$15:$W$15, 0),FALSE)*$E47)</f>
        <v>0</v>
      </c>
      <c r="BD47" s="1322">
        <f>IF(ISERROR(VLOOKUP(VLOOKUP($A47, 'E4 TB Allocation Details'!$A$18:$L$214, MATCH("Misc ID", 'E4 TB Allocation Details'!$A$18:$L$18, 0),FALSE), 'E2 Allocators'!$B$15:$W$358, MATCH('O5 Details by Class &amp; Accounts'!BD$18, 'E2 Allocators'!$B$15:$W$15, 0),FALSE)*$E47), 0, VLOOKUP(VLOOKUP($A47, 'E4 TB Allocation Details'!$A$18:$L$214, MATCH("Misc ID", 'E4 TB Allocation Details'!$A$18:$L$18, 0),FALSE), 'E2 Allocators'!$B$15:$W$358, MATCH('O5 Details by Class &amp; Accounts'!BD$18, 'E2 Allocators'!$B$15:$W$15, 0),FALSE)*$E47)</f>
        <v>0</v>
      </c>
      <c r="BE47" s="1322">
        <f>IF(ISERROR(VLOOKUP(VLOOKUP($A47, 'E4 TB Allocation Details'!$A$18:$L$214, MATCH("Misc ID", 'E4 TB Allocation Details'!$A$18:$L$18, 0),FALSE), 'E2 Allocators'!$B$15:$W$358, MATCH('O5 Details by Class &amp; Accounts'!BE$18, 'E2 Allocators'!$B$15:$W$15, 0),FALSE)*$E47), 0, VLOOKUP(VLOOKUP($A47, 'E4 TB Allocation Details'!$A$18:$L$214, MATCH("Misc ID", 'E4 TB Allocation Details'!$A$18:$L$18, 0),FALSE), 'E2 Allocators'!$B$15:$W$358, MATCH('O5 Details by Class &amp; Accounts'!BE$18, 'E2 Allocators'!$B$15:$W$15, 0),FALSE)*$E47)</f>
        <v>0</v>
      </c>
      <c r="BF47" s="1322">
        <f>IF(ISERROR(VLOOKUP(VLOOKUP($A47, 'E4 TB Allocation Details'!$A$18:$L$214, MATCH("Misc ID", 'E4 TB Allocation Details'!$A$18:$L$18, 0),FALSE), 'E2 Allocators'!$B$15:$W$358, MATCH('O5 Details by Class &amp; Accounts'!BF$18, 'E2 Allocators'!$B$15:$W$15, 0),FALSE)*$E47), 0, VLOOKUP(VLOOKUP($A47, 'E4 TB Allocation Details'!$A$18:$L$214, MATCH("Misc ID", 'E4 TB Allocation Details'!$A$18:$L$18, 0),FALSE), 'E2 Allocators'!$B$15:$W$358, MATCH('O5 Details by Class &amp; Accounts'!BF$18, 'E2 Allocators'!$B$15:$W$15, 0),FALSE)*$E47)</f>
        <v>0</v>
      </c>
      <c r="BG47" s="1322">
        <f>IF(ISERROR(VLOOKUP(VLOOKUP($A47, 'E4 TB Allocation Details'!$A$18:$L$214, MATCH("Misc ID", 'E4 TB Allocation Details'!$A$18:$L$18, 0),FALSE), 'E2 Allocators'!$B$15:$W$358, MATCH('O5 Details by Class &amp; Accounts'!BG$18, 'E2 Allocators'!$B$15:$W$15, 0),FALSE)*$E47), 0, VLOOKUP(VLOOKUP($A47, 'E4 TB Allocation Details'!$A$18:$L$214, MATCH("Misc ID", 'E4 TB Allocation Details'!$A$18:$L$18, 0),FALSE), 'E2 Allocators'!$B$15:$W$358, MATCH('O5 Details by Class &amp; Accounts'!BG$18, 'E2 Allocators'!$B$15:$W$15, 0),FALSE)*$E47)</f>
        <v>0</v>
      </c>
      <c r="BH47" s="1322">
        <f>IF(ISERROR(VLOOKUP(VLOOKUP($A47, 'E4 TB Allocation Details'!$A$18:$L$214, MATCH("Misc ID", 'E4 TB Allocation Details'!$A$18:$L$18, 0),FALSE), 'E2 Allocators'!$B$15:$W$358, MATCH('O5 Details by Class &amp; Accounts'!BH$18, 'E2 Allocators'!$B$15:$W$15, 0),FALSE)*$E47), 0, VLOOKUP(VLOOKUP($A47, 'E4 TB Allocation Details'!$A$18:$L$214, MATCH("Misc ID", 'E4 TB Allocation Details'!$A$18:$L$18, 0),FALSE), 'E2 Allocators'!$B$15:$W$358, MATCH('O5 Details by Class &amp; Accounts'!BH$18, 'E2 Allocators'!$B$15:$W$15, 0),FALSE)*$E47)</f>
        <v>0</v>
      </c>
      <c r="BI47" s="1322">
        <f>IF(ISERROR(VLOOKUP(VLOOKUP($A47, 'E4 TB Allocation Details'!$A$18:$L$214, MATCH("Misc ID", 'E4 TB Allocation Details'!$A$18:$L$18, 0),FALSE), 'E2 Allocators'!$B$15:$W$358, MATCH('O5 Details by Class &amp; Accounts'!BI$18, 'E2 Allocators'!$B$15:$W$15, 0),FALSE)*$E47), 0, VLOOKUP(VLOOKUP($A47, 'E4 TB Allocation Details'!$A$18:$L$214, MATCH("Misc ID", 'E4 TB Allocation Details'!$A$18:$L$18, 0),FALSE), 'E2 Allocators'!$B$15:$W$358, MATCH('O5 Details by Class &amp; Accounts'!BI$18, 'E2 Allocators'!$B$15:$W$15, 0),FALSE)*$E47)</f>
        <v>0</v>
      </c>
      <c r="BJ47" s="1322">
        <f>IF(ISERROR(VLOOKUP(VLOOKUP($A47, 'E4 TB Allocation Details'!$A$18:$L$214, MATCH("Misc ID", 'E4 TB Allocation Details'!$A$18:$L$18, 0),FALSE), 'E2 Allocators'!$B$15:$W$358, MATCH('O5 Details by Class &amp; Accounts'!BJ$18, 'E2 Allocators'!$B$15:$W$15, 0),FALSE)*$E47), 0, VLOOKUP(VLOOKUP($A47, 'E4 TB Allocation Details'!$A$18:$L$214, MATCH("Misc ID", 'E4 TB Allocation Details'!$A$18:$L$18, 0),FALSE), 'E2 Allocators'!$B$15:$W$358, MATCH('O5 Details by Class &amp; Accounts'!BJ$18, 'E2 Allocators'!$B$15:$W$15, 0),FALSE)*$E47)</f>
        <v>0</v>
      </c>
      <c r="BK47" s="1322">
        <f>IF(ISERROR(VLOOKUP(VLOOKUP($A47, 'E4 TB Allocation Details'!$A$18:$L$214, MATCH("Misc ID", 'E4 TB Allocation Details'!$A$18:$L$18, 0),FALSE), 'E2 Allocators'!$B$15:$W$358, MATCH('O5 Details by Class &amp; Accounts'!BK$18, 'E2 Allocators'!$B$15:$W$15, 0),FALSE)*$E47), 0, VLOOKUP(VLOOKUP($A47, 'E4 TB Allocation Details'!$A$18:$L$214, MATCH("Misc ID", 'E4 TB Allocation Details'!$A$18:$L$18, 0),FALSE), 'E2 Allocators'!$B$15:$W$358, MATCH('O5 Details by Class &amp; Accounts'!BK$18, 'E2 Allocators'!$B$15:$W$15, 0),FALSE)*$E47)</f>
        <v>0</v>
      </c>
      <c r="BL47" s="1322">
        <f>IF(ISERROR(VLOOKUP(VLOOKUP($A47, 'E4 TB Allocation Details'!$A$18:$L$214, MATCH("Misc ID", 'E4 TB Allocation Details'!$A$18:$L$18, 0),FALSE), 'E2 Allocators'!$B$15:$W$358, MATCH('O5 Details by Class &amp; Accounts'!BL$18, 'E2 Allocators'!$B$15:$W$15, 0),FALSE)*$E47), 0, VLOOKUP(VLOOKUP($A47, 'E4 TB Allocation Details'!$A$18:$L$214, MATCH("Misc ID", 'E4 TB Allocation Details'!$A$18:$L$18, 0),FALSE), 'E2 Allocators'!$B$15:$W$358, MATCH('O5 Details by Class &amp; Accounts'!BL$18, 'E2 Allocators'!$B$15:$W$15, 0),FALSE)*$E47)</f>
        <v>0</v>
      </c>
      <c r="BM47" s="1322">
        <f>IF(ISERROR(VLOOKUP(VLOOKUP($A47, 'E4 TB Allocation Details'!$A$18:$L$214, MATCH("Misc ID", 'E4 TB Allocation Details'!$A$18:$L$18, 0),FALSE), 'E2 Allocators'!$B$15:$W$358, MATCH('O5 Details by Class &amp; Accounts'!BM$18, 'E2 Allocators'!$B$15:$W$15, 0),FALSE)*$E47), 0, VLOOKUP(VLOOKUP($A47, 'E4 TB Allocation Details'!$A$18:$L$214, MATCH("Misc ID", 'E4 TB Allocation Details'!$A$18:$L$18, 0),FALSE), 'E2 Allocators'!$B$15:$W$358, MATCH('O5 Details by Class &amp; Accounts'!BM$18, 'E2 Allocators'!$B$15:$W$15, 0),FALSE)*$E47)</f>
        <v>0</v>
      </c>
      <c r="BN47" s="1322">
        <f>IF(ISERROR(VLOOKUP(VLOOKUP($A47, 'E4 TB Allocation Details'!$A$18:$L$214, MATCH("Misc ID", 'E4 TB Allocation Details'!$A$18:$L$18, 0),FALSE), 'E2 Allocators'!$B$15:$W$358, MATCH('O5 Details by Class &amp; Accounts'!BN$18, 'E2 Allocators'!$B$15:$W$15, 0),FALSE)*$E47), 0, VLOOKUP(VLOOKUP($A47, 'E4 TB Allocation Details'!$A$18:$L$214, MATCH("Misc ID", 'E4 TB Allocation Details'!$A$18:$L$18, 0),FALSE), 'E2 Allocators'!$B$15:$W$358, MATCH('O5 Details by Class &amp; Accounts'!BN$18, 'E2 Allocators'!$B$15:$W$15, 0),FALSE)*$E47)</f>
        <v>0</v>
      </c>
      <c r="BO47" s="1322">
        <f>IF(ISERROR(VLOOKUP(VLOOKUP($A47, 'E4 TB Allocation Details'!$A$18:$L$214, MATCH("Misc ID", 'E4 TB Allocation Details'!$A$18:$L$18, 0),FALSE), 'E2 Allocators'!$B$15:$W$358, MATCH('O5 Details by Class &amp; Accounts'!BO$18, 'E2 Allocators'!$B$15:$W$15, 0),FALSE)*$E47), 0, VLOOKUP(VLOOKUP($A47, 'E4 TB Allocation Details'!$A$18:$L$214, MATCH("Misc ID", 'E4 TB Allocation Details'!$A$18:$L$18, 0),FALSE), 'E2 Allocators'!$B$15:$W$358, MATCH('O5 Details by Class &amp; Accounts'!BO$18, 'E2 Allocators'!$B$15:$W$15, 0),FALSE)*$E47)</f>
        <v>0</v>
      </c>
      <c r="BP47" s="1322">
        <f>IF(ISERROR(VLOOKUP(VLOOKUP($A47, 'E4 TB Allocation Details'!$A$18:$L$214, MATCH("Misc ID", 'E4 TB Allocation Details'!$A$18:$L$18, 0),FALSE), 'E2 Allocators'!$B$15:$W$358, MATCH('O5 Details by Class &amp; Accounts'!BP$18, 'E2 Allocators'!$B$15:$W$15, 0),FALSE)*$E47), 0, VLOOKUP(VLOOKUP($A47, 'E4 TB Allocation Details'!$A$18:$L$214, MATCH("Misc ID", 'E4 TB Allocation Details'!$A$18:$L$18, 0),FALSE), 'E2 Allocators'!$B$15:$W$358, MATCH('O5 Details by Class &amp; Accounts'!BP$18, 'E2 Allocators'!$B$15:$W$15, 0),FALSE)*$E47)</f>
        <v>0</v>
      </c>
      <c r="BQ47" s="1322">
        <f>IF(ISERROR(VLOOKUP(VLOOKUP($A47, 'E4 TB Allocation Details'!$A$18:$L$214, MATCH("Misc ID", 'E4 TB Allocation Details'!$A$18:$L$18, 0),FALSE), 'E2 Allocators'!$B$15:$W$358, MATCH('O5 Details by Class &amp; Accounts'!BQ$18, 'E2 Allocators'!$B$15:$W$15, 0),FALSE)*$E47), 0, VLOOKUP(VLOOKUP($A47, 'E4 TB Allocation Details'!$A$18:$L$214, MATCH("Misc ID", 'E4 TB Allocation Details'!$A$18:$L$18, 0),FALSE), 'E2 Allocators'!$B$15:$W$358, MATCH('O5 Details by Class &amp; Accounts'!BQ$18, 'E2 Allocators'!$B$15:$W$15, 0),FALSE)*$E47)</f>
        <v>0</v>
      </c>
      <c r="BR47" s="1322">
        <f>IF(ISERROR(VLOOKUP(VLOOKUP($A47, 'E4 TB Allocation Details'!$A$18:$L$214, MATCH("Misc ID", 'E4 TB Allocation Details'!$A$18:$L$18, 0),FALSE), 'E2 Allocators'!$B$15:$W$358, MATCH('O5 Details by Class &amp; Accounts'!BR$18, 'E2 Allocators'!$B$15:$W$15, 0),FALSE)*$E47), 0, VLOOKUP(VLOOKUP($A47, 'E4 TB Allocation Details'!$A$18:$L$214, MATCH("Misc ID", 'E4 TB Allocation Details'!$A$18:$L$18, 0),FALSE), 'E2 Allocators'!$B$15:$W$358, MATCH('O5 Details by Class &amp; Accounts'!BR$18, 'E2 Allocators'!$B$15:$W$15, 0),FALSE)*$E47)</f>
        <v>0</v>
      </c>
      <c r="BS47" s="1322">
        <f t="shared" si="3"/>
        <v>0</v>
      </c>
      <c r="BT47" s="1322">
        <f>IF(ISERROR(VLOOKUP(VLOOKUP($A47, 'E4 TB Allocation Details'!$A$18:$L$214, MATCH("A &amp; G ID", 'E4 TB Allocation Details'!$A$18:$L$18, 0),FALSE), 'E2 Allocators'!$B$15:$W$358, MATCH('O5 Details by Class &amp; Accounts'!BT$18, 'E2 Allocators'!$B$15:$W$15, 0),FALSE)*$E47), 0, VLOOKUP(VLOOKUP($A47, 'E4 TB Allocation Details'!$A$18:$L$214, MATCH("A &amp; G ID", 'E4 TB Allocation Details'!$A$18:$L$18, 0),FALSE), 'E2 Allocators'!$B$15:$W$358, MATCH('O5 Details by Class &amp; Accounts'!BT$18, 'E2 Allocators'!$B$15:$W$15, 0),FALSE)*$E47)</f>
        <v>0</v>
      </c>
      <c r="BU47" s="1322">
        <f>IF(ISERROR(VLOOKUP(VLOOKUP($A47, 'E4 TB Allocation Details'!$A$18:$L$214, MATCH("A &amp; G ID", 'E4 TB Allocation Details'!$A$18:$L$18, 0),FALSE), 'E2 Allocators'!$B$15:$W$358, MATCH('O5 Details by Class &amp; Accounts'!BU$18, 'E2 Allocators'!$B$15:$W$15, 0),FALSE)*$E47), 0, VLOOKUP(VLOOKUP($A47, 'E4 TB Allocation Details'!$A$18:$L$214, MATCH("A &amp; G ID", 'E4 TB Allocation Details'!$A$18:$L$18, 0),FALSE), 'E2 Allocators'!$B$15:$W$358, MATCH('O5 Details by Class &amp; Accounts'!BU$18, 'E2 Allocators'!$B$15:$W$15, 0),FALSE)*$E47)</f>
        <v>0</v>
      </c>
      <c r="BV47" s="1322">
        <f>IF(ISERROR(VLOOKUP(VLOOKUP($A47, 'E4 TB Allocation Details'!$A$18:$L$214, MATCH("A &amp; G ID", 'E4 TB Allocation Details'!$A$18:$L$18, 0),FALSE), 'E2 Allocators'!$B$15:$W$358, MATCH('O5 Details by Class &amp; Accounts'!BV$18, 'E2 Allocators'!$B$15:$W$15, 0),FALSE)*$E47), 0, VLOOKUP(VLOOKUP($A47, 'E4 TB Allocation Details'!$A$18:$L$214, MATCH("A &amp; G ID", 'E4 TB Allocation Details'!$A$18:$L$18, 0),FALSE), 'E2 Allocators'!$B$15:$W$358, MATCH('O5 Details by Class &amp; Accounts'!BV$18, 'E2 Allocators'!$B$15:$W$15, 0),FALSE)*$E47)</f>
        <v>0</v>
      </c>
      <c r="BW47" s="1322">
        <f>IF(ISERROR(VLOOKUP(VLOOKUP($A47, 'E4 TB Allocation Details'!$A$18:$L$214, MATCH("A &amp; G ID", 'E4 TB Allocation Details'!$A$18:$L$18, 0),FALSE), 'E2 Allocators'!$B$15:$W$358, MATCH('O5 Details by Class &amp; Accounts'!BW$18, 'E2 Allocators'!$B$15:$W$15, 0),FALSE)*$E47), 0, VLOOKUP(VLOOKUP($A47, 'E4 TB Allocation Details'!$A$18:$L$214, MATCH("A &amp; G ID", 'E4 TB Allocation Details'!$A$18:$L$18, 0),FALSE), 'E2 Allocators'!$B$15:$W$358, MATCH('O5 Details by Class &amp; Accounts'!BW$18, 'E2 Allocators'!$B$15:$W$15, 0),FALSE)*$E47)</f>
        <v>0</v>
      </c>
      <c r="BX47" s="1322">
        <f>IF(ISERROR(VLOOKUP(VLOOKUP($A47, 'E4 TB Allocation Details'!$A$18:$L$214, MATCH("A &amp; G ID", 'E4 TB Allocation Details'!$A$18:$L$18, 0),FALSE), 'E2 Allocators'!$B$15:$W$358, MATCH('O5 Details by Class &amp; Accounts'!BX$18, 'E2 Allocators'!$B$15:$W$15, 0),FALSE)*$E47), 0, VLOOKUP(VLOOKUP($A47, 'E4 TB Allocation Details'!$A$18:$L$214, MATCH("A &amp; G ID", 'E4 TB Allocation Details'!$A$18:$L$18, 0),FALSE), 'E2 Allocators'!$B$15:$W$358, MATCH('O5 Details by Class &amp; Accounts'!BX$18, 'E2 Allocators'!$B$15:$W$15, 0),FALSE)*$E47)</f>
        <v>0</v>
      </c>
      <c r="BY47" s="1322">
        <f>IF(ISERROR(VLOOKUP(VLOOKUP($A47, 'E4 TB Allocation Details'!$A$18:$L$214, MATCH("A &amp; G ID", 'E4 TB Allocation Details'!$A$18:$L$18, 0),FALSE), 'E2 Allocators'!$B$15:$W$358, MATCH('O5 Details by Class &amp; Accounts'!BY$18, 'E2 Allocators'!$B$15:$W$15, 0),FALSE)*$E47), 0, VLOOKUP(VLOOKUP($A47, 'E4 TB Allocation Details'!$A$18:$L$214, MATCH("A &amp; G ID", 'E4 TB Allocation Details'!$A$18:$L$18, 0),FALSE), 'E2 Allocators'!$B$15:$W$358, MATCH('O5 Details by Class &amp; Accounts'!BY$18, 'E2 Allocators'!$B$15:$W$15, 0),FALSE)*$E47)</f>
        <v>0</v>
      </c>
      <c r="BZ47" s="1322">
        <f>IF(ISERROR(VLOOKUP(VLOOKUP($A47, 'E4 TB Allocation Details'!$A$18:$L$214, MATCH("A &amp; G ID", 'E4 TB Allocation Details'!$A$18:$L$18, 0),FALSE), 'E2 Allocators'!$B$15:$W$358, MATCH('O5 Details by Class &amp; Accounts'!BZ$18, 'E2 Allocators'!$B$15:$W$15, 0),FALSE)*$E47), 0, VLOOKUP(VLOOKUP($A47, 'E4 TB Allocation Details'!$A$18:$L$214, MATCH("A &amp; G ID", 'E4 TB Allocation Details'!$A$18:$L$18, 0),FALSE), 'E2 Allocators'!$B$15:$W$358, MATCH('O5 Details by Class &amp; Accounts'!BZ$18, 'E2 Allocators'!$B$15:$W$15, 0),FALSE)*$E47)</f>
        <v>0</v>
      </c>
      <c r="CA47" s="1322">
        <f>IF(ISERROR(VLOOKUP(VLOOKUP($A47, 'E4 TB Allocation Details'!$A$18:$L$214, MATCH("A &amp; G ID", 'E4 TB Allocation Details'!$A$18:$L$18, 0),FALSE), 'E2 Allocators'!$B$15:$W$358, MATCH('O5 Details by Class &amp; Accounts'!CA$18, 'E2 Allocators'!$B$15:$W$15, 0),FALSE)*$E47), 0, VLOOKUP(VLOOKUP($A47, 'E4 TB Allocation Details'!$A$18:$L$214, MATCH("A &amp; G ID", 'E4 TB Allocation Details'!$A$18:$L$18, 0),FALSE), 'E2 Allocators'!$B$15:$W$358, MATCH('O5 Details by Class &amp; Accounts'!CA$18, 'E2 Allocators'!$B$15:$W$15, 0),FALSE)*$E47)</f>
        <v>0</v>
      </c>
      <c r="CB47" s="1322">
        <f>IF(ISERROR(VLOOKUP(VLOOKUP($A47, 'E4 TB Allocation Details'!$A$18:$L$214, MATCH("A &amp; G ID", 'E4 TB Allocation Details'!$A$18:$L$18, 0),FALSE), 'E2 Allocators'!$B$15:$W$358, MATCH('O5 Details by Class &amp; Accounts'!CB$18, 'E2 Allocators'!$B$15:$W$15, 0),FALSE)*$E47), 0, VLOOKUP(VLOOKUP($A47, 'E4 TB Allocation Details'!$A$18:$L$214, MATCH("A &amp; G ID", 'E4 TB Allocation Details'!$A$18:$L$18, 0),FALSE), 'E2 Allocators'!$B$15:$W$358, MATCH('O5 Details by Class &amp; Accounts'!CB$18, 'E2 Allocators'!$B$15:$W$15, 0),FALSE)*$E47)</f>
        <v>0</v>
      </c>
      <c r="CC47" s="1322">
        <f>IF(ISERROR(VLOOKUP(VLOOKUP($A47, 'E4 TB Allocation Details'!$A$18:$L$214, MATCH("A &amp; G ID", 'E4 TB Allocation Details'!$A$18:$L$18, 0),FALSE), 'E2 Allocators'!$B$15:$W$358, MATCH('O5 Details by Class &amp; Accounts'!CC$18, 'E2 Allocators'!$B$15:$W$15, 0),FALSE)*$E47), 0, VLOOKUP(VLOOKUP($A47, 'E4 TB Allocation Details'!$A$18:$L$214, MATCH("A &amp; G ID", 'E4 TB Allocation Details'!$A$18:$L$18, 0),FALSE), 'E2 Allocators'!$B$15:$W$358, MATCH('O5 Details by Class &amp; Accounts'!CC$18, 'E2 Allocators'!$B$15:$W$15, 0),FALSE)*$E47)</f>
        <v>0</v>
      </c>
      <c r="CD47" s="1322">
        <f>IF(ISERROR(VLOOKUP(VLOOKUP($A47, 'E4 TB Allocation Details'!$A$18:$L$214, MATCH("A &amp; G ID", 'E4 TB Allocation Details'!$A$18:$L$18, 0),FALSE), 'E2 Allocators'!$B$15:$W$358, MATCH('O5 Details by Class &amp; Accounts'!CD$18, 'E2 Allocators'!$B$15:$W$15, 0),FALSE)*$E47), 0, VLOOKUP(VLOOKUP($A47, 'E4 TB Allocation Details'!$A$18:$L$214, MATCH("A &amp; G ID", 'E4 TB Allocation Details'!$A$18:$L$18, 0),FALSE), 'E2 Allocators'!$B$15:$W$358, MATCH('O5 Details by Class &amp; Accounts'!CD$18, 'E2 Allocators'!$B$15:$W$15, 0),FALSE)*$E47)</f>
        <v>0</v>
      </c>
      <c r="CE47" s="1322">
        <f>IF(ISERROR(VLOOKUP(VLOOKUP($A47, 'E4 TB Allocation Details'!$A$18:$L$214, MATCH("A &amp; G ID", 'E4 TB Allocation Details'!$A$18:$L$18, 0),FALSE), 'E2 Allocators'!$B$15:$W$358, MATCH('O5 Details by Class &amp; Accounts'!CE$18, 'E2 Allocators'!$B$15:$W$15, 0),FALSE)*$E47), 0, VLOOKUP(VLOOKUP($A47, 'E4 TB Allocation Details'!$A$18:$L$214, MATCH("A &amp; G ID", 'E4 TB Allocation Details'!$A$18:$L$18, 0),FALSE), 'E2 Allocators'!$B$15:$W$358, MATCH('O5 Details by Class &amp; Accounts'!CE$18, 'E2 Allocators'!$B$15:$W$15, 0),FALSE)*$E47)</f>
        <v>0</v>
      </c>
      <c r="CF47" s="1322">
        <f>IF(ISERROR(VLOOKUP(VLOOKUP($A47, 'E4 TB Allocation Details'!$A$18:$L$214, MATCH("A &amp; G ID", 'E4 TB Allocation Details'!$A$18:$L$18, 0),FALSE), 'E2 Allocators'!$B$15:$W$358, MATCH('O5 Details by Class &amp; Accounts'!CF$18, 'E2 Allocators'!$B$15:$W$15, 0),FALSE)*$E47), 0, VLOOKUP(VLOOKUP($A47, 'E4 TB Allocation Details'!$A$18:$L$214, MATCH("A &amp; G ID", 'E4 TB Allocation Details'!$A$18:$L$18, 0),FALSE), 'E2 Allocators'!$B$15:$W$358, MATCH('O5 Details by Class &amp; Accounts'!CF$18, 'E2 Allocators'!$B$15:$W$15, 0),FALSE)*$E47)</f>
        <v>0</v>
      </c>
      <c r="CG47" s="1322">
        <f>IF(ISERROR(VLOOKUP(VLOOKUP($A47, 'E4 TB Allocation Details'!$A$18:$L$214, MATCH("A &amp; G ID", 'E4 TB Allocation Details'!$A$18:$L$18, 0),FALSE), 'E2 Allocators'!$B$15:$W$358, MATCH('O5 Details by Class &amp; Accounts'!CG$18, 'E2 Allocators'!$B$15:$W$15, 0),FALSE)*$E47), 0, VLOOKUP(VLOOKUP($A47, 'E4 TB Allocation Details'!$A$18:$L$214, MATCH("A &amp; G ID", 'E4 TB Allocation Details'!$A$18:$L$18, 0),FALSE), 'E2 Allocators'!$B$15:$W$358, MATCH('O5 Details by Class &amp; Accounts'!CG$18, 'E2 Allocators'!$B$15:$W$15, 0),FALSE)*$E47)</f>
        <v>0</v>
      </c>
      <c r="CH47" s="1322">
        <f>IF(ISERROR(VLOOKUP(VLOOKUP($A47, 'E4 TB Allocation Details'!$A$18:$L$214, MATCH("A &amp; G ID", 'E4 TB Allocation Details'!$A$18:$L$18, 0),FALSE), 'E2 Allocators'!$B$15:$W$358, MATCH('O5 Details by Class &amp; Accounts'!CH$18, 'E2 Allocators'!$B$15:$W$15, 0),FALSE)*$E47), 0, VLOOKUP(VLOOKUP($A47, 'E4 TB Allocation Details'!$A$18:$L$214, MATCH("A &amp; G ID", 'E4 TB Allocation Details'!$A$18:$L$18, 0),FALSE), 'E2 Allocators'!$B$15:$W$358, MATCH('O5 Details by Class &amp; Accounts'!CH$18, 'E2 Allocators'!$B$15:$W$15, 0),FALSE)*$E47)</f>
        <v>0</v>
      </c>
      <c r="CI47" s="1322">
        <f>IF(ISERROR(VLOOKUP(VLOOKUP($A47, 'E4 TB Allocation Details'!$A$18:$L$214, MATCH("A &amp; G ID", 'E4 TB Allocation Details'!$A$18:$L$18, 0),FALSE), 'E2 Allocators'!$B$15:$W$358, MATCH('O5 Details by Class &amp; Accounts'!CI$18, 'E2 Allocators'!$B$15:$W$15, 0),FALSE)*$E47), 0, VLOOKUP(VLOOKUP($A47, 'E4 TB Allocation Details'!$A$18:$L$214, MATCH("A &amp; G ID", 'E4 TB Allocation Details'!$A$18:$L$18, 0),FALSE), 'E2 Allocators'!$B$15:$W$358, MATCH('O5 Details by Class &amp; Accounts'!CI$18, 'E2 Allocators'!$B$15:$W$15, 0),FALSE)*$E47)</f>
        <v>0</v>
      </c>
      <c r="CJ47" s="1322">
        <f>IF(ISERROR(VLOOKUP(VLOOKUP($A47, 'E4 TB Allocation Details'!$A$18:$L$214, MATCH("A &amp; G ID", 'E4 TB Allocation Details'!$A$18:$L$18, 0),FALSE), 'E2 Allocators'!$B$15:$W$358, MATCH('O5 Details by Class &amp; Accounts'!CJ$18, 'E2 Allocators'!$B$15:$W$15, 0),FALSE)*$E47), 0, VLOOKUP(VLOOKUP($A47, 'E4 TB Allocation Details'!$A$18:$L$214, MATCH("A &amp; G ID", 'E4 TB Allocation Details'!$A$18:$L$18, 0),FALSE), 'E2 Allocators'!$B$15:$W$358, MATCH('O5 Details by Class &amp; Accounts'!CJ$18, 'E2 Allocators'!$B$15:$W$15, 0),FALSE)*$E47)</f>
        <v>0</v>
      </c>
      <c r="CK47" s="1322">
        <f>IF(ISERROR(VLOOKUP(VLOOKUP($A47, 'E4 TB Allocation Details'!$A$18:$L$214, MATCH("A &amp; G ID", 'E4 TB Allocation Details'!$A$18:$L$18, 0),FALSE), 'E2 Allocators'!$B$15:$W$358, MATCH('O5 Details by Class &amp; Accounts'!CK$18, 'E2 Allocators'!$B$15:$W$15, 0),FALSE)*$E47), 0, VLOOKUP(VLOOKUP($A47, 'E4 TB Allocation Details'!$A$18:$L$214, MATCH("A &amp; G ID", 'E4 TB Allocation Details'!$A$18:$L$18, 0),FALSE), 'E2 Allocators'!$B$15:$W$358, MATCH('O5 Details by Class &amp; Accounts'!CK$18, 'E2 Allocators'!$B$15:$W$15, 0),FALSE)*$E47)</f>
        <v>0</v>
      </c>
      <c r="CL47" s="1322">
        <f>IF(ISERROR(VLOOKUP(VLOOKUP($A47, 'E4 TB Allocation Details'!$A$18:$L$214, MATCH("A &amp; G ID", 'E4 TB Allocation Details'!$A$18:$L$18, 0),FALSE), 'E2 Allocators'!$B$15:$W$358, MATCH('O5 Details by Class &amp; Accounts'!CL$18, 'E2 Allocators'!$B$15:$W$15, 0),FALSE)*$E47), 0, VLOOKUP(VLOOKUP($A47, 'E4 TB Allocation Details'!$A$18:$L$214, MATCH("A &amp; G ID", 'E4 TB Allocation Details'!$A$18:$L$18, 0),FALSE), 'E2 Allocators'!$B$15:$W$358, MATCH('O5 Details by Class &amp; Accounts'!CL$18, 'E2 Allocators'!$B$15:$W$15, 0),FALSE)*$E47)</f>
        <v>0</v>
      </c>
      <c r="CM47" s="1322">
        <f>IF(ISERROR(VLOOKUP(VLOOKUP($A47, 'E4 TB Allocation Details'!$A$18:$L$214, MATCH("A &amp; G ID", 'E4 TB Allocation Details'!$A$18:$L$18, 0),FALSE), 'E2 Allocators'!$B$15:$W$358, MATCH('O5 Details by Class &amp; Accounts'!CM$18, 'E2 Allocators'!$B$15:$W$15, 0),FALSE)*$E47), 0, VLOOKUP(VLOOKUP($A47, 'E4 TB Allocation Details'!$A$18:$L$214, MATCH("A &amp; G ID", 'E4 TB Allocation Details'!$A$18:$L$18, 0),FALSE), 'E2 Allocators'!$B$15:$W$358, MATCH('O5 Details by Class &amp; Accounts'!CM$18, 'E2 Allocators'!$B$15:$W$15, 0),FALSE)*$E47)</f>
        <v>0</v>
      </c>
      <c r="CN47" s="1322">
        <f t="shared" si="5"/>
        <v>0</v>
      </c>
      <c r="CO47" s="1651">
        <f t="shared" si="4"/>
        <v>4.6566128730773926E-10</v>
      </c>
      <c r="CQ47" s="1899" t="inlineStr">
        <is>
          <t/>
        </is>
      </c>
    </row>
    <row r="48" spans="1:95" s="64" customFormat="1" ht="25.5" x14ac:dyDescent="0.2">
      <c r="A48" s="1088" t="s">
        <v>830</v>
      </c>
      <c r="B48" s="1089" t="s">
        <v>394</v>
      </c>
      <c r="C48" s="1648">
        <f>IF(ISERROR(VLOOKUP($A48,'I3 TB Data'!$A$19:$H$483,MATCH('O5 Details by Class &amp; Accounts'!$C$18, 'I3 TB Data'!$A$19:$H$19,0),0)), 0, VLOOKUP($A48,'I3 TB Data'!$A$19:$H$483,MATCH('O5 Details by Class &amp; Accounts'!$C$18,'I3 TB Data'!$A$19:$H$19,0),0))</f>
        <v>0</v>
      </c>
      <c r="D48" s="1649">
        <f>'I4 BO ASSETS'!E45</f>
        <v>3450613.2262694621</v>
      </c>
      <c r="E48" s="1648">
        <f t="shared" si="6"/>
        <v>3450613.2262694621</v>
      </c>
      <c r="F48" s="1650">
        <f>IF(ISERROR(VLOOKUP($A48, 'E1 Categorization'!A33:E124, MATCH("Customer Component", 'E1 Categorization'!$A$33:$E$33,0), 0)), 0, IF(VLOOKUP($A48, 'E1 Categorization'!A33:E124, MATCH("Customer Component", 'E1 Categorization'!$A$33:$E$33,0), 0)=0, 'O5 Details by Class &amp; Accounts'!$E48, IF(AND(VLOOKUP($A48, 'E1 Categorization'!A33:E124, MATCH("Customer Component", 'E1 Categorization'!$A$33:$E$33,0), 0) &gt;0, VLOOKUP($A48, 'E1 Categorization'!A33:E124, MATCH("Customer Component", 'E1 Categorization'!$A$33:$E$33,0), 0)&lt;1), 'O5 Details by Class &amp; Accounts'!$E48*(1-VLOOKUP($A48, 'E1 Categorization'!A33:E124, MATCH("Customer Component", 'E1 Categorization'!$A$33:$E$33,0), 0)), 0)))</f>
        <v>1380245.290507785</v>
      </c>
      <c r="G48" s="1650">
        <f>IF(ISERROR(VLOOKUP($A48, 'E1 Categorization'!A33:E124, MATCH("Customer Component", 'E1 Categorization'!$A$33:$E$33,0), 0)),0, IF(VLOOKUP($A48, 'E1 Categorization'!A33:E124, MATCH("Customer Component", 'E1 Categorization'!$A$33:$E$33,0), 0)=0, 0, IF(AND(VLOOKUP($A48, 'E1 Categorization'!A33:E124, MATCH("Customer Component", 'E1 Categorization'!$A$33:$E$33,0), 0) &gt;0, VLOOKUP($A48, 'E1 Categorization'!A33:E124, MATCH("Customer Component", 'E1 Categorization'!$A$33:$E$33,0), 0)&lt;1), 'O5 Details by Class &amp; Accounts'!$E48*(VLOOKUP($A48, 'E1 Categorization'!A33:E124, MATCH("Customer Component", 'E1 Categorization'!$A$33:$E$33,0), 0)), 'O5 Details by Class &amp; Accounts'!$E48)))</f>
        <v>2070367.9357616771</v>
      </c>
      <c r="H48" s="1322">
        <f t="shared" si="0"/>
        <v>3450613.2262694621</v>
      </c>
      <c r="I48" s="1322">
        <f>IF(ISERROR(VLOOKUP(VLOOKUP($A48, 'E4 TB Allocation Details'!$A$18:$L$214, MATCH("Demand ID", 'E4 TB Allocation Details'!$A$18:$L$18, 0),FALSE), 'E2 Allocators'!$B$15:$W$358, MATCH('O5 Details by Class &amp; Accounts'!I$18, 'E2 Allocators'!$B$15:$W$15, 0),FALSE)*$F48), 0, VLOOKUP(VLOOKUP($A48, 'E4 TB Allocation Details'!$A$18:$L$214, MATCH("Demand ID", 'E4 TB Allocation Details'!$A$18:$L$18, 0),FALSE), 'E2 Allocators'!$B$15:$W$358, MATCH('O5 Details by Class &amp; Accounts'!I$18, 'E2 Allocators'!$B$15:$W$15, 0),FALSE)*$F48)</f>
        <v>426934.71253422229</v>
      </c>
      <c r="J48" s="1322">
        <f>IF(ISERROR(VLOOKUP(VLOOKUP($A48, 'E4 TB Allocation Details'!$A$18:$L$214, MATCH("Demand ID", 'E4 TB Allocation Details'!$A$18:$L$18, 0),FALSE), 'E2 Allocators'!$B$15:$W$358, MATCH('O5 Details by Class &amp; Accounts'!J$18, 'E2 Allocators'!$B$15:$W$15, 0),FALSE)*$F48), 0, VLOOKUP(VLOOKUP($A48, 'E4 TB Allocation Details'!$A$18:$L$214, MATCH("Demand ID", 'E4 TB Allocation Details'!$A$18:$L$18, 0),FALSE), 'E2 Allocators'!$B$15:$W$358, MATCH('O5 Details by Class &amp; Accounts'!J$18, 'E2 Allocators'!$B$15:$W$15, 0),FALSE)*$F48)</f>
        <v>487868.07840162527</v>
      </c>
      <c r="K48" s="1322">
        <f>IF(ISERROR(VLOOKUP(VLOOKUP($A48, 'E4 TB Allocation Details'!$A$18:$L$214, MATCH("Demand ID", 'E4 TB Allocation Details'!$A$18:$L$18, 0),FALSE), 'E2 Allocators'!$B$15:$W$358, MATCH('O5 Details by Class &amp; Accounts'!K$18, 'E2 Allocators'!$B$15:$W$15, 0),FALSE)*$F48), 0, VLOOKUP(VLOOKUP($A48, 'E4 TB Allocation Details'!$A$18:$L$214, MATCH("Demand ID", 'E4 TB Allocation Details'!$A$18:$L$18, 0),FALSE), 'E2 Allocators'!$B$15:$W$358, MATCH('O5 Details by Class &amp; Accounts'!K$18, 'E2 Allocators'!$B$15:$W$15, 0),FALSE)*$F48)</f>
        <v>464695.1828141234</v>
      </c>
      <c r="L48" s="1322">
        <f>IF(ISERROR(VLOOKUP(VLOOKUP($A48, 'E4 TB Allocation Details'!$A$18:$L$214, MATCH("Demand ID", 'E4 TB Allocation Details'!$A$18:$L$18, 0),FALSE), 'E2 Allocators'!$B$15:$W$358, MATCH('O5 Details by Class &amp; Accounts'!L$18, 'E2 Allocators'!$B$15:$W$15, 0),FALSE)*$F48), 0, VLOOKUP(VLOOKUP($A48, 'E4 TB Allocation Details'!$A$18:$L$214, MATCH("Demand ID", 'E4 TB Allocation Details'!$A$18:$L$18, 0),FALSE), 'E2 Allocators'!$B$15:$W$358, MATCH('O5 Details by Class &amp; Accounts'!L$18, 'E2 Allocators'!$B$15:$W$15, 0),FALSE)*$F48)</f>
        <v>0</v>
      </c>
      <c r="M48" s="1322">
        <f>IF(ISERROR(VLOOKUP(VLOOKUP($A48, 'E4 TB Allocation Details'!$A$18:$L$214, MATCH("Demand ID", 'E4 TB Allocation Details'!$A$18:$L$18, 0),FALSE), 'E2 Allocators'!$B$15:$W$358, MATCH('O5 Details by Class &amp; Accounts'!M$18, 'E2 Allocators'!$B$15:$W$15, 0),FALSE)*$F48), 0, VLOOKUP(VLOOKUP($A48, 'E4 TB Allocation Details'!$A$18:$L$214, MATCH("Demand ID", 'E4 TB Allocation Details'!$A$18:$L$18, 0),FALSE), 'E2 Allocators'!$B$15:$W$358, MATCH('O5 Details by Class &amp; Accounts'!M$18, 'E2 Allocators'!$B$15:$W$15, 0),FALSE)*$F48)</f>
        <v>0</v>
      </c>
      <c r="N48" s="1322">
        <f>IF(ISERROR(VLOOKUP(VLOOKUP($A48, 'E4 TB Allocation Details'!$A$18:$L$214, MATCH("Demand ID", 'E4 TB Allocation Details'!$A$18:$L$18, 0),FALSE), 'E2 Allocators'!$B$15:$W$358, MATCH('O5 Details by Class &amp; Accounts'!N$18, 'E2 Allocators'!$B$15:$W$15, 0),FALSE)*$F48), 0, VLOOKUP(VLOOKUP($A48, 'E4 TB Allocation Details'!$A$18:$L$214, MATCH("Demand ID", 'E4 TB Allocation Details'!$A$18:$L$18, 0),FALSE), 'E2 Allocators'!$B$15:$W$358, MATCH('O5 Details by Class &amp; Accounts'!N$18, 'E2 Allocators'!$B$15:$W$15, 0),FALSE)*$F48)</f>
        <v>0</v>
      </c>
      <c r="O48" s="1322">
        <f>IF(ISERROR(VLOOKUP(VLOOKUP($A48, 'E4 TB Allocation Details'!$A$18:$L$214, MATCH("Demand ID", 'E4 TB Allocation Details'!$A$18:$L$18, 0),FALSE), 'E2 Allocators'!$B$15:$W$358, MATCH('O5 Details by Class &amp; Accounts'!O$18, 'E2 Allocators'!$B$15:$W$15, 0),FALSE)*$F48), 0, VLOOKUP(VLOOKUP($A48, 'E4 TB Allocation Details'!$A$18:$L$214, MATCH("Demand ID", 'E4 TB Allocation Details'!$A$18:$L$18, 0),FALSE), 'E2 Allocators'!$B$15:$W$358, MATCH('O5 Details by Class &amp; Accounts'!O$18, 'E2 Allocators'!$B$15:$W$15, 0),FALSE)*$F48)</f>
        <v>0</v>
      </c>
      <c r="P48" s="1322">
        <f>IF(ISERROR(VLOOKUP(VLOOKUP($A48, 'E4 TB Allocation Details'!$A$18:$L$214, MATCH("Demand ID", 'E4 TB Allocation Details'!$A$18:$L$18, 0),FALSE), 'E2 Allocators'!$B$15:$W$358, MATCH('O5 Details by Class &amp; Accounts'!P$18, 'E2 Allocators'!$B$15:$W$15, 0),FALSE)*$F48), 0, VLOOKUP(VLOOKUP($A48, 'E4 TB Allocation Details'!$A$18:$L$214, MATCH("Demand ID", 'E4 TB Allocation Details'!$A$18:$L$18, 0),FALSE), 'E2 Allocators'!$B$15:$W$358, MATCH('O5 Details by Class &amp; Accounts'!P$18, 'E2 Allocators'!$B$15:$W$15, 0),FALSE)*$F48)</f>
        <v>0</v>
      </c>
      <c r="Q48" s="1322">
        <f>IF(ISERROR(VLOOKUP(VLOOKUP($A48, 'E4 TB Allocation Details'!$A$18:$L$214, MATCH("Demand ID", 'E4 TB Allocation Details'!$A$18:$L$18, 0),FALSE), 'E2 Allocators'!$B$15:$W$358, MATCH('O5 Details by Class &amp; Accounts'!Q$18, 'E2 Allocators'!$B$15:$W$15, 0),FALSE)*$F48), 0, VLOOKUP(VLOOKUP($A48, 'E4 TB Allocation Details'!$A$18:$L$214, MATCH("Demand ID", 'E4 TB Allocation Details'!$A$18:$L$18, 0),FALSE), 'E2 Allocators'!$B$15:$W$358, MATCH('O5 Details by Class &amp; Accounts'!Q$18, 'E2 Allocators'!$B$15:$W$15, 0),FALSE)*$F48)</f>
        <v>747.31675781394085</v>
      </c>
      <c r="R48" s="1322">
        <f>IF(ISERROR(VLOOKUP(VLOOKUP($A48, 'E4 TB Allocation Details'!$A$18:$L$214, MATCH("Demand ID", 'E4 TB Allocation Details'!$A$18:$L$18, 0),FALSE), 'E2 Allocators'!$B$15:$W$358, MATCH('O5 Details by Class &amp; Accounts'!R$18, 'E2 Allocators'!$B$15:$W$15, 0),FALSE)*$F48), 0, VLOOKUP(VLOOKUP($A48, 'E4 TB Allocation Details'!$A$18:$L$214, MATCH("Demand ID", 'E4 TB Allocation Details'!$A$18:$L$18, 0),FALSE), 'E2 Allocators'!$B$15:$W$358, MATCH('O5 Details by Class &amp; Accounts'!R$18, 'E2 Allocators'!$B$15:$W$15, 0),FALSE)*$F48)</f>
        <v>0</v>
      </c>
      <c r="S48" s="1322">
        <f>IF(ISERROR(VLOOKUP(VLOOKUP($A48, 'E4 TB Allocation Details'!$A$18:$L$214, MATCH("Demand ID", 'E4 TB Allocation Details'!$A$18:$L$18, 0),FALSE), 'E2 Allocators'!$B$15:$W$358, MATCH('O5 Details by Class &amp; Accounts'!S$18, 'E2 Allocators'!$B$15:$W$15, 0),FALSE)*$F48), 0, VLOOKUP(VLOOKUP($A48, 'E4 TB Allocation Details'!$A$18:$L$214, MATCH("Demand ID", 'E4 TB Allocation Details'!$A$18:$L$18, 0),FALSE), 'E2 Allocators'!$B$15:$W$358, MATCH('O5 Details by Class &amp; Accounts'!S$18, 'E2 Allocators'!$B$15:$W$15, 0),FALSE)*$F48)</f>
        <v>0</v>
      </c>
      <c r="T48" s="1322">
        <f>IF(ISERROR(VLOOKUP(VLOOKUP($A48, 'E4 TB Allocation Details'!$A$18:$L$214, MATCH("Demand ID", 'E4 TB Allocation Details'!$A$18:$L$18, 0),FALSE), 'E2 Allocators'!$B$15:$W$358, MATCH('O5 Details by Class &amp; Accounts'!T$18, 'E2 Allocators'!$B$15:$W$15, 0),FALSE)*$F48), 0, VLOOKUP(VLOOKUP($A48, 'E4 TB Allocation Details'!$A$18:$L$214, MATCH("Demand ID", 'E4 TB Allocation Details'!$A$18:$L$18, 0),FALSE), 'E2 Allocators'!$B$15:$W$358, MATCH('O5 Details by Class &amp; Accounts'!T$18, 'E2 Allocators'!$B$15:$W$15, 0),FALSE)*$F48)</f>
        <v>0</v>
      </c>
      <c r="U48" s="1322">
        <f>IF(ISERROR(VLOOKUP(VLOOKUP($A48, 'E4 TB Allocation Details'!$A$18:$L$214, MATCH("Demand ID", 'E4 TB Allocation Details'!$A$18:$L$18, 0),FALSE), 'E2 Allocators'!$B$15:$W$358, MATCH('O5 Details by Class &amp; Accounts'!U$18, 'E2 Allocators'!$B$15:$W$15, 0),FALSE)*$F48), 0, VLOOKUP(VLOOKUP($A48, 'E4 TB Allocation Details'!$A$18:$L$214, MATCH("Demand ID", 'E4 TB Allocation Details'!$A$18:$L$18, 0),FALSE), 'E2 Allocators'!$B$15:$W$358, MATCH('O5 Details by Class &amp; Accounts'!U$18, 'E2 Allocators'!$B$15:$W$15, 0),FALSE)*$F48)</f>
        <v>0</v>
      </c>
      <c r="V48" s="1322">
        <f>IF(ISERROR(VLOOKUP(VLOOKUP($A48, 'E4 TB Allocation Details'!$A$18:$L$214, MATCH("Demand ID", 'E4 TB Allocation Details'!$A$18:$L$18, 0),FALSE), 'E2 Allocators'!$B$15:$W$358, MATCH('O5 Details by Class &amp; Accounts'!V$18, 'E2 Allocators'!$B$15:$W$15, 0),FALSE)*$F48), 0, VLOOKUP(VLOOKUP($A48, 'E4 TB Allocation Details'!$A$18:$L$214, MATCH("Demand ID", 'E4 TB Allocation Details'!$A$18:$L$18, 0),FALSE), 'E2 Allocators'!$B$15:$W$358, MATCH('O5 Details by Class &amp; Accounts'!V$18, 'E2 Allocators'!$B$15:$W$15, 0),FALSE)*$F48)</f>
        <v>0</v>
      </c>
      <c r="W48" s="1322">
        <f>IF(ISERROR(VLOOKUP(VLOOKUP($A48, 'E4 TB Allocation Details'!$A$18:$L$214, MATCH("Demand ID", 'E4 TB Allocation Details'!$A$18:$L$18, 0),FALSE), 'E2 Allocators'!$B$15:$W$358, MATCH('O5 Details by Class &amp; Accounts'!W$18, 'E2 Allocators'!$B$15:$W$15, 0),FALSE)*$F48), 0, VLOOKUP(VLOOKUP($A48, 'E4 TB Allocation Details'!$A$18:$L$214, MATCH("Demand ID", 'E4 TB Allocation Details'!$A$18:$L$18, 0),FALSE), 'E2 Allocators'!$B$15:$W$358, MATCH('O5 Details by Class &amp; Accounts'!W$18, 'E2 Allocators'!$B$15:$W$15, 0),FALSE)*$F48)</f>
        <v>0</v>
      </c>
      <c r="X48" s="1322">
        <f>IF(ISERROR(VLOOKUP(VLOOKUP($A48, 'E4 TB Allocation Details'!$A$18:$L$214, MATCH("Demand ID", 'E4 TB Allocation Details'!$A$18:$L$18, 0),FALSE), 'E2 Allocators'!$B$15:$W$358, MATCH('O5 Details by Class &amp; Accounts'!X$18, 'E2 Allocators'!$B$15:$W$15, 0),FALSE)*$F48), 0, VLOOKUP(VLOOKUP($A48, 'E4 TB Allocation Details'!$A$18:$L$214, MATCH("Demand ID", 'E4 TB Allocation Details'!$A$18:$L$18, 0),FALSE), 'E2 Allocators'!$B$15:$W$358, MATCH('O5 Details by Class &amp; Accounts'!X$18, 'E2 Allocators'!$B$15:$W$15, 0),FALSE)*$F48)</f>
        <v>0</v>
      </c>
      <c r="Y48" s="1322">
        <f>IF(ISERROR(VLOOKUP(VLOOKUP($A48, 'E4 TB Allocation Details'!$A$18:$L$214, MATCH("Demand ID", 'E4 TB Allocation Details'!$A$18:$L$18, 0),FALSE), 'E2 Allocators'!$B$15:$W$358, MATCH('O5 Details by Class &amp; Accounts'!Y$18, 'E2 Allocators'!$B$15:$W$15, 0),FALSE)*$F48), 0, VLOOKUP(VLOOKUP($A48, 'E4 TB Allocation Details'!$A$18:$L$214, MATCH("Demand ID", 'E4 TB Allocation Details'!$A$18:$L$18, 0),FALSE), 'E2 Allocators'!$B$15:$W$358, MATCH('O5 Details by Class &amp; Accounts'!Y$18, 'E2 Allocators'!$B$15:$W$15, 0),FALSE)*$F48)</f>
        <v>0</v>
      </c>
      <c r="Z48" s="1322">
        <f>IF(ISERROR(VLOOKUP(VLOOKUP($A48, 'E4 TB Allocation Details'!$A$18:$L$214, MATCH("Demand ID", 'E4 TB Allocation Details'!$A$18:$L$18, 0),FALSE), 'E2 Allocators'!$B$15:$W$358, MATCH('O5 Details by Class &amp; Accounts'!Z$18, 'E2 Allocators'!$B$15:$W$15, 0),FALSE)*$F48), 0, VLOOKUP(VLOOKUP($A48, 'E4 TB Allocation Details'!$A$18:$L$214, MATCH("Demand ID", 'E4 TB Allocation Details'!$A$18:$L$18, 0),FALSE), 'E2 Allocators'!$B$15:$W$358, MATCH('O5 Details by Class &amp; Accounts'!Z$18, 'E2 Allocators'!$B$15:$W$15, 0),FALSE)*$F48)</f>
        <v>0</v>
      </c>
      <c r="AA48" s="1322">
        <f>IF(ISERROR(VLOOKUP(VLOOKUP($A48, 'E4 TB Allocation Details'!$A$18:$L$214, MATCH("Demand ID", 'E4 TB Allocation Details'!$A$18:$L$18, 0),FALSE), 'E2 Allocators'!$B$15:$W$358, MATCH('O5 Details by Class &amp; Accounts'!AA$18, 'E2 Allocators'!$B$15:$W$15, 0),FALSE)*$F48), 0, VLOOKUP(VLOOKUP($A48, 'E4 TB Allocation Details'!$A$18:$L$214, MATCH("Demand ID", 'E4 TB Allocation Details'!$A$18:$L$18, 0),FALSE), 'E2 Allocators'!$B$15:$W$358, MATCH('O5 Details by Class &amp; Accounts'!AA$18, 'E2 Allocators'!$B$15:$W$15, 0),FALSE)*$F48)</f>
        <v>0</v>
      </c>
      <c r="AB48" s="1322">
        <f>IF(ISERROR(VLOOKUP(VLOOKUP($A48, 'E4 TB Allocation Details'!$A$18:$L$214, MATCH("Demand ID", 'E4 TB Allocation Details'!$A$18:$L$18, 0),FALSE), 'E2 Allocators'!$B$15:$W$358, MATCH('O5 Details by Class &amp; Accounts'!AB$18, 'E2 Allocators'!$B$15:$W$15, 0),FALSE)*$F48), 0, VLOOKUP(VLOOKUP($A48, 'E4 TB Allocation Details'!$A$18:$L$214, MATCH("Demand ID", 'E4 TB Allocation Details'!$A$18:$L$18, 0),FALSE), 'E2 Allocators'!$B$15:$W$358, MATCH('O5 Details by Class &amp; Accounts'!AB$18, 'E2 Allocators'!$B$15:$W$15, 0),FALSE)*$F48)</f>
        <v>0</v>
      </c>
      <c r="AC48" s="1322">
        <f t="shared" si="1"/>
        <v>1380245.290507785</v>
      </c>
      <c r="AD48" s="1322">
        <f>IF(ISERROR(VLOOKUP(VLOOKUP($A48, 'E4 TB Allocation Details'!$A$18:$L$214, MATCH("Customer ID", 'E4 TB Allocation Details'!$A$18:$L$18, 0),FALSE), 'E2 Allocators'!$B$15:$W$358, MATCH('O5 Details by Class &amp; Accounts'!AD$18, 'E2 Allocators'!$B$15:$W$15, 0),FALSE)*$G48), 0, VLOOKUP(VLOOKUP($A48, 'E4 TB Allocation Details'!$A$18:$L$214, MATCH("Customer ID", 'E4 TB Allocation Details'!$A$18:$L$18, 0),FALSE), 'E2 Allocators'!$B$15:$W$358, MATCH('O5 Details by Class &amp; Accounts'!AD$18, 'E2 Allocators'!$B$15:$W$15, 0),FALSE)*$G48)</f>
        <v>1425685.4233239053</v>
      </c>
      <c r="AE48" s="1322">
        <f>IF(ISERROR(VLOOKUP(VLOOKUP($A48, 'E4 TB Allocation Details'!$A$18:$L$214, MATCH("Customer ID", 'E4 TB Allocation Details'!$A$18:$L$18, 0),FALSE), 'E2 Allocators'!$B$15:$W$358, MATCH('O5 Details by Class &amp; Accounts'!AE$18, 'E2 Allocators'!$B$15:$W$15, 0),FALSE)*$G48), 0, VLOOKUP(VLOOKUP($A48, 'E4 TB Allocation Details'!$A$18:$L$214, MATCH("Customer ID", 'E4 TB Allocation Details'!$A$18:$L$18, 0),FALSE), 'E2 Allocators'!$B$15:$W$358, MATCH('O5 Details by Class &amp; Accounts'!AE$18, 'E2 Allocators'!$B$15:$W$15, 0),FALSE)*$G48)</f>
        <v>234630.35123215496</v>
      </c>
      <c r="AF48" s="1322">
        <f>IF(ISERROR(VLOOKUP(VLOOKUP($A48, 'E4 TB Allocation Details'!$A$18:$L$214, MATCH("Customer ID", 'E4 TB Allocation Details'!$A$18:$L$18, 0),FALSE), 'E2 Allocators'!$B$15:$W$358, MATCH('O5 Details by Class &amp; Accounts'!AF$18, 'E2 Allocators'!$B$15:$W$15, 0),FALSE)*$G48), 0, VLOOKUP(VLOOKUP($A48, 'E4 TB Allocation Details'!$A$18:$L$214, MATCH("Customer ID", 'E4 TB Allocation Details'!$A$18:$L$18, 0),FALSE), 'E2 Allocators'!$B$15:$W$358, MATCH('O5 Details by Class &amp; Accounts'!AF$18, 'E2 Allocators'!$B$15:$W$15, 0),FALSE)*$G48)</f>
        <v>22909.249201052648</v>
      </c>
      <c r="AG48" s="1322">
        <f>IF(ISERROR(VLOOKUP(VLOOKUP($A48, 'E4 TB Allocation Details'!$A$18:$L$214, MATCH("Customer ID", 'E4 TB Allocation Details'!$A$18:$L$18, 0),FALSE), 'E2 Allocators'!$B$15:$W$358, MATCH('O5 Details by Class &amp; Accounts'!AG$18, 'E2 Allocators'!$B$15:$W$15, 0),FALSE)*$G48), 0, VLOOKUP(VLOOKUP($A48, 'E4 TB Allocation Details'!$A$18:$L$214, MATCH("Customer ID", 'E4 TB Allocation Details'!$A$18:$L$18, 0),FALSE), 'E2 Allocators'!$B$15:$W$358, MATCH('O5 Details by Class &amp; Accounts'!AG$18, 'E2 Allocators'!$B$15:$W$15, 0),FALSE)*$G48)</f>
        <v>0</v>
      </c>
      <c r="AH48" s="1322">
        <f>IF(ISERROR(VLOOKUP(VLOOKUP($A48, 'E4 TB Allocation Details'!$A$18:$L$214, MATCH("Customer ID", 'E4 TB Allocation Details'!$A$18:$L$18, 0),FALSE), 'E2 Allocators'!$B$15:$W$358, MATCH('O5 Details by Class &amp; Accounts'!AH$18, 'E2 Allocators'!$B$15:$W$15, 0),FALSE)*$G48), 0, VLOOKUP(VLOOKUP($A48, 'E4 TB Allocation Details'!$A$18:$L$214, MATCH("Customer ID", 'E4 TB Allocation Details'!$A$18:$L$18, 0),FALSE), 'E2 Allocators'!$B$15:$W$358, MATCH('O5 Details by Class &amp; Accounts'!AH$18, 'E2 Allocators'!$B$15:$W$15, 0),FALSE)*$G48)</f>
        <v>0</v>
      </c>
      <c r="AI48" s="1322">
        <f>IF(ISERROR(VLOOKUP(VLOOKUP($A48, 'E4 TB Allocation Details'!$A$18:$L$214, MATCH("Customer ID", 'E4 TB Allocation Details'!$A$18:$L$18, 0),FALSE), 'E2 Allocators'!$B$15:$W$358, MATCH('O5 Details by Class &amp; Accounts'!AI$18, 'E2 Allocators'!$B$15:$W$15, 0),FALSE)*$G48), 0, VLOOKUP(VLOOKUP($A48, 'E4 TB Allocation Details'!$A$18:$L$214, MATCH("Customer ID", 'E4 TB Allocation Details'!$A$18:$L$18, 0),FALSE), 'E2 Allocators'!$B$15:$W$358, MATCH('O5 Details by Class &amp; Accounts'!AI$18, 'E2 Allocators'!$B$15:$W$15, 0),FALSE)*$G48)</f>
        <v>174.87976489353167</v>
      </c>
      <c r="AJ48" s="1322">
        <f>IF(ISERROR(VLOOKUP(VLOOKUP($A48, 'E4 TB Allocation Details'!$A$18:$L$214, MATCH("Customer ID", 'E4 TB Allocation Details'!$A$18:$L$18, 0),FALSE), 'E2 Allocators'!$B$15:$W$358, MATCH('O5 Details by Class &amp; Accounts'!AJ$18, 'E2 Allocators'!$B$15:$W$15, 0),FALSE)*$G48), 0, VLOOKUP(VLOOKUP($A48, 'E4 TB Allocation Details'!$A$18:$L$214, MATCH("Customer ID", 'E4 TB Allocation Details'!$A$18:$L$18, 0),FALSE), 'E2 Allocators'!$B$15:$W$358, MATCH('O5 Details by Class &amp; Accounts'!AJ$18, 'E2 Allocators'!$B$15:$W$15, 0),FALSE)*$G48)</f>
        <v>382421.15835243918</v>
      </c>
      <c r="AK48" s="1322">
        <f>IF(ISERROR(VLOOKUP(VLOOKUP($A48, 'E4 TB Allocation Details'!$A$18:$L$214, MATCH("Customer ID", 'E4 TB Allocation Details'!$A$18:$L$18, 0),FALSE), 'E2 Allocators'!$B$15:$W$358, MATCH('O5 Details by Class &amp; Accounts'!AK$18, 'E2 Allocators'!$B$15:$W$15, 0),FALSE)*$G48), 0, VLOOKUP(VLOOKUP($A48, 'E4 TB Allocation Details'!$A$18:$L$214, MATCH("Customer ID", 'E4 TB Allocation Details'!$A$18:$L$18, 0),FALSE), 'E2 Allocators'!$B$15:$W$358, MATCH('O5 Details by Class &amp; Accounts'!AK$18, 'E2 Allocators'!$B$15:$W$15, 0),FALSE)*$G48)</f>
        <v>0</v>
      </c>
      <c r="AL48" s="1322">
        <f>IF(ISERROR(VLOOKUP(VLOOKUP($A48, 'E4 TB Allocation Details'!$A$18:$L$214, MATCH("Customer ID", 'E4 TB Allocation Details'!$A$18:$L$18, 0),FALSE), 'E2 Allocators'!$B$15:$W$358, MATCH('O5 Details by Class &amp; Accounts'!AL$18, 'E2 Allocators'!$B$15:$W$15, 0),FALSE)*$G48), 0, VLOOKUP(VLOOKUP($A48, 'E4 TB Allocation Details'!$A$18:$L$214, MATCH("Customer ID", 'E4 TB Allocation Details'!$A$18:$L$18, 0),FALSE), 'E2 Allocators'!$B$15:$W$358, MATCH('O5 Details by Class &amp; Accounts'!AL$18, 'E2 Allocators'!$B$15:$W$15, 0),FALSE)*$G48)</f>
        <v>4546.8738872318227</v>
      </c>
      <c r="AM48" s="1322">
        <f>IF(ISERROR(VLOOKUP(VLOOKUP($A48, 'E4 TB Allocation Details'!$A$18:$L$214, MATCH("Customer ID", 'E4 TB Allocation Details'!$A$18:$L$18, 0),FALSE), 'E2 Allocators'!$B$15:$W$358, MATCH('O5 Details by Class &amp; Accounts'!AM$18, 'E2 Allocators'!$B$15:$W$15, 0),FALSE)*$G48), 0, VLOOKUP(VLOOKUP($A48, 'E4 TB Allocation Details'!$A$18:$L$214, MATCH("Customer ID", 'E4 TB Allocation Details'!$A$18:$L$18, 0),FALSE), 'E2 Allocators'!$B$15:$W$358, MATCH('O5 Details by Class &amp; Accounts'!AM$18, 'E2 Allocators'!$B$15:$W$15, 0),FALSE)*$G48)</f>
        <v>0</v>
      </c>
      <c r="AN48" s="1322">
        <f>IF(ISERROR(VLOOKUP(VLOOKUP($A48, 'E4 TB Allocation Details'!$A$18:$L$214, MATCH("Customer ID", 'E4 TB Allocation Details'!$A$18:$L$18, 0),FALSE), 'E2 Allocators'!$B$15:$W$358, MATCH('O5 Details by Class &amp; Accounts'!AN$18, 'E2 Allocators'!$B$15:$W$15, 0),FALSE)*$G48), 0, VLOOKUP(VLOOKUP($A48, 'E4 TB Allocation Details'!$A$18:$L$214, MATCH("Customer ID", 'E4 TB Allocation Details'!$A$18:$L$18, 0),FALSE), 'E2 Allocators'!$B$15:$W$358, MATCH('O5 Details by Class &amp; Accounts'!AN$18, 'E2 Allocators'!$B$15:$W$15, 0),FALSE)*$G48)</f>
        <v>0</v>
      </c>
      <c r="AO48" s="1322">
        <f>IF(ISERROR(VLOOKUP(VLOOKUP($A48, 'E4 TB Allocation Details'!$A$18:$L$214, MATCH("Customer ID", 'E4 TB Allocation Details'!$A$18:$L$18, 0),FALSE), 'E2 Allocators'!$B$15:$W$358, MATCH('O5 Details by Class &amp; Accounts'!AO$18, 'E2 Allocators'!$B$15:$W$15, 0),FALSE)*$G48), 0, VLOOKUP(VLOOKUP($A48, 'E4 TB Allocation Details'!$A$18:$L$214, MATCH("Customer ID", 'E4 TB Allocation Details'!$A$18:$L$18, 0),FALSE), 'E2 Allocators'!$B$15:$W$358, MATCH('O5 Details by Class &amp; Accounts'!AO$18, 'E2 Allocators'!$B$15:$W$15, 0),FALSE)*$G48)</f>
        <v>0</v>
      </c>
      <c r="AP48" s="1322">
        <f>IF(ISERROR(VLOOKUP(VLOOKUP($A48, 'E4 TB Allocation Details'!$A$18:$L$214, MATCH("Customer ID", 'E4 TB Allocation Details'!$A$18:$L$18, 0),FALSE), 'E2 Allocators'!$B$15:$W$358, MATCH('O5 Details by Class &amp; Accounts'!AP$18, 'E2 Allocators'!$B$15:$W$15, 0),FALSE)*$G48), 0, VLOOKUP(VLOOKUP($A48, 'E4 TB Allocation Details'!$A$18:$L$214, MATCH("Customer ID", 'E4 TB Allocation Details'!$A$18:$L$18, 0),FALSE), 'E2 Allocators'!$B$15:$W$358, MATCH('O5 Details by Class &amp; Accounts'!AP$18, 'E2 Allocators'!$B$15:$W$15, 0),FALSE)*$G48)</f>
        <v>0</v>
      </c>
      <c r="AQ48" s="1322">
        <f>IF(ISERROR(VLOOKUP(VLOOKUP($A48, 'E4 TB Allocation Details'!$A$18:$L$214, MATCH("Customer ID", 'E4 TB Allocation Details'!$A$18:$L$18, 0),FALSE), 'E2 Allocators'!$B$15:$W$358, MATCH('O5 Details by Class &amp; Accounts'!AQ$18, 'E2 Allocators'!$B$15:$W$15, 0),FALSE)*$G48), 0, VLOOKUP(VLOOKUP($A48, 'E4 TB Allocation Details'!$A$18:$L$214, MATCH("Customer ID", 'E4 TB Allocation Details'!$A$18:$L$18, 0),FALSE), 'E2 Allocators'!$B$15:$W$358, MATCH('O5 Details by Class &amp; Accounts'!AQ$18, 'E2 Allocators'!$B$15:$W$15, 0),FALSE)*$G48)</f>
        <v>0</v>
      </c>
      <c r="AR48" s="1322">
        <f>IF(ISERROR(VLOOKUP(VLOOKUP($A48, 'E4 TB Allocation Details'!$A$18:$L$214, MATCH("Customer ID", 'E4 TB Allocation Details'!$A$18:$L$18, 0),FALSE), 'E2 Allocators'!$B$15:$W$358, MATCH('O5 Details by Class &amp; Accounts'!AR$18, 'E2 Allocators'!$B$15:$W$15, 0),FALSE)*$G48), 0, VLOOKUP(VLOOKUP($A48, 'E4 TB Allocation Details'!$A$18:$L$214, MATCH("Customer ID", 'E4 TB Allocation Details'!$A$18:$L$18, 0),FALSE), 'E2 Allocators'!$B$15:$W$358, MATCH('O5 Details by Class &amp; Accounts'!AR$18, 'E2 Allocators'!$B$15:$W$15, 0),FALSE)*$G48)</f>
        <v>0</v>
      </c>
      <c r="AS48" s="1322">
        <f>IF(ISERROR(VLOOKUP(VLOOKUP($A48, 'E4 TB Allocation Details'!$A$18:$L$214, MATCH("Customer ID", 'E4 TB Allocation Details'!$A$18:$L$18, 0),FALSE), 'E2 Allocators'!$B$15:$W$358, MATCH('O5 Details by Class &amp; Accounts'!AS$18, 'E2 Allocators'!$B$15:$W$15, 0),FALSE)*$G48), 0, VLOOKUP(VLOOKUP($A48, 'E4 TB Allocation Details'!$A$18:$L$214, MATCH("Customer ID", 'E4 TB Allocation Details'!$A$18:$L$18, 0),FALSE), 'E2 Allocators'!$B$15:$W$358, MATCH('O5 Details by Class &amp; Accounts'!AS$18, 'E2 Allocators'!$B$15:$W$15, 0),FALSE)*$G48)</f>
        <v>0</v>
      </c>
      <c r="AT48" s="1322">
        <f>IF(ISERROR(VLOOKUP(VLOOKUP($A48, 'E4 TB Allocation Details'!$A$18:$L$214, MATCH("Customer ID", 'E4 TB Allocation Details'!$A$18:$L$18, 0),FALSE), 'E2 Allocators'!$B$15:$W$358, MATCH('O5 Details by Class &amp; Accounts'!AT$18, 'E2 Allocators'!$B$15:$W$15, 0),FALSE)*$G48), 0, VLOOKUP(VLOOKUP($A48, 'E4 TB Allocation Details'!$A$18:$L$214, MATCH("Customer ID", 'E4 TB Allocation Details'!$A$18:$L$18, 0),FALSE), 'E2 Allocators'!$B$15:$W$358, MATCH('O5 Details by Class &amp; Accounts'!AT$18, 'E2 Allocators'!$B$15:$W$15, 0),FALSE)*$G48)</f>
        <v>0</v>
      </c>
      <c r="AU48" s="1322">
        <f>IF(ISERROR(VLOOKUP(VLOOKUP($A48, 'E4 TB Allocation Details'!$A$18:$L$214, MATCH("Customer ID", 'E4 TB Allocation Details'!$A$18:$L$18, 0),FALSE), 'E2 Allocators'!$B$15:$W$358, MATCH('O5 Details by Class &amp; Accounts'!AU$18, 'E2 Allocators'!$B$15:$W$15, 0),FALSE)*$G48), 0, VLOOKUP(VLOOKUP($A48, 'E4 TB Allocation Details'!$A$18:$L$214, MATCH("Customer ID", 'E4 TB Allocation Details'!$A$18:$L$18, 0),FALSE), 'E2 Allocators'!$B$15:$W$358, MATCH('O5 Details by Class &amp; Accounts'!AU$18, 'E2 Allocators'!$B$15:$W$15, 0),FALSE)*$G48)</f>
        <v>0</v>
      </c>
      <c r="AV48" s="1322">
        <f>IF(ISERROR(VLOOKUP(VLOOKUP($A48, 'E4 TB Allocation Details'!$A$18:$L$214, MATCH("Customer ID", 'E4 TB Allocation Details'!$A$18:$L$18, 0),FALSE), 'E2 Allocators'!$B$15:$W$358, MATCH('O5 Details by Class &amp; Accounts'!AV$18, 'E2 Allocators'!$B$15:$W$15, 0),FALSE)*$G48), 0, VLOOKUP(VLOOKUP($A48, 'E4 TB Allocation Details'!$A$18:$L$214, MATCH("Customer ID", 'E4 TB Allocation Details'!$A$18:$L$18, 0),FALSE), 'E2 Allocators'!$B$15:$W$358, MATCH('O5 Details by Class &amp; Accounts'!AV$18, 'E2 Allocators'!$B$15:$W$15, 0),FALSE)*$G48)</f>
        <v>0</v>
      </c>
      <c r="AW48" s="1322">
        <f>IF(ISERROR(VLOOKUP(VLOOKUP($A48, 'E4 TB Allocation Details'!$A$18:$L$214, MATCH("Customer ID", 'E4 TB Allocation Details'!$A$18:$L$18, 0),FALSE), 'E2 Allocators'!$B$15:$W$358, MATCH('O5 Details by Class &amp; Accounts'!AW$18, 'E2 Allocators'!$B$15:$W$15, 0),FALSE)*$G48), 0, VLOOKUP(VLOOKUP($A48, 'E4 TB Allocation Details'!$A$18:$L$214, MATCH("Customer ID", 'E4 TB Allocation Details'!$A$18:$L$18, 0),FALSE), 'E2 Allocators'!$B$15:$W$358, MATCH('O5 Details by Class &amp; Accounts'!AW$18, 'E2 Allocators'!$B$15:$W$15, 0),FALSE)*$G48)</f>
        <v>0</v>
      </c>
      <c r="AX48" s="1322">
        <f t="shared" si="2"/>
        <v>2070367.9357616773</v>
      </c>
      <c r="AY48" s="1322">
        <f>IF(ISERROR(VLOOKUP(VLOOKUP($A48, 'E4 TB Allocation Details'!$A$18:$L$214, MATCH("Misc ID", 'E4 TB Allocation Details'!$A$18:$L$18, 0),FALSE), 'E2 Allocators'!$B$15:$W$358, MATCH('O5 Details by Class &amp; Accounts'!AY$18, 'E2 Allocators'!$B$15:$W$15, 0),FALSE)*$E48), 0, VLOOKUP(VLOOKUP($A48, 'E4 TB Allocation Details'!$A$18:$L$214, MATCH("Misc ID", 'E4 TB Allocation Details'!$A$18:$L$18, 0),FALSE), 'E2 Allocators'!$B$15:$W$358, MATCH('O5 Details by Class &amp; Accounts'!AY$18, 'E2 Allocators'!$B$15:$W$15, 0),FALSE)*$E48)</f>
        <v>0</v>
      </c>
      <c r="AZ48" s="1322">
        <f>IF(ISERROR(VLOOKUP(VLOOKUP($A48, 'E4 TB Allocation Details'!$A$18:$L$214, MATCH("Misc ID", 'E4 TB Allocation Details'!$A$18:$L$18, 0),FALSE), 'E2 Allocators'!$B$15:$W$358, MATCH('O5 Details by Class &amp; Accounts'!AZ$18, 'E2 Allocators'!$B$15:$W$15, 0),FALSE)*$E48), 0, VLOOKUP(VLOOKUP($A48, 'E4 TB Allocation Details'!$A$18:$L$214, MATCH("Misc ID", 'E4 TB Allocation Details'!$A$18:$L$18, 0),FALSE), 'E2 Allocators'!$B$15:$W$358, MATCH('O5 Details by Class &amp; Accounts'!AZ$18, 'E2 Allocators'!$B$15:$W$15, 0),FALSE)*$E48)</f>
        <v>0</v>
      </c>
      <c r="BA48" s="1322">
        <f>IF(ISERROR(VLOOKUP(VLOOKUP($A48, 'E4 TB Allocation Details'!$A$18:$L$214, MATCH("Misc ID", 'E4 TB Allocation Details'!$A$18:$L$18, 0),FALSE), 'E2 Allocators'!$B$15:$W$358, MATCH('O5 Details by Class &amp; Accounts'!BA$18, 'E2 Allocators'!$B$15:$W$15, 0),FALSE)*$E48), 0, VLOOKUP(VLOOKUP($A48, 'E4 TB Allocation Details'!$A$18:$L$214, MATCH("Misc ID", 'E4 TB Allocation Details'!$A$18:$L$18, 0),FALSE), 'E2 Allocators'!$B$15:$W$358, MATCH('O5 Details by Class &amp; Accounts'!BA$18, 'E2 Allocators'!$B$15:$W$15, 0),FALSE)*$E48)</f>
        <v>0</v>
      </c>
      <c r="BB48" s="1322">
        <f>IF(ISERROR(VLOOKUP(VLOOKUP($A48, 'E4 TB Allocation Details'!$A$18:$L$214, MATCH("Misc ID", 'E4 TB Allocation Details'!$A$18:$L$18, 0),FALSE), 'E2 Allocators'!$B$15:$W$358, MATCH('O5 Details by Class &amp; Accounts'!BB$18, 'E2 Allocators'!$B$15:$W$15, 0),FALSE)*$E48), 0, VLOOKUP(VLOOKUP($A48, 'E4 TB Allocation Details'!$A$18:$L$214, MATCH("Misc ID", 'E4 TB Allocation Details'!$A$18:$L$18, 0),FALSE), 'E2 Allocators'!$B$15:$W$358, MATCH('O5 Details by Class &amp; Accounts'!BB$18, 'E2 Allocators'!$B$15:$W$15, 0),FALSE)*$E48)</f>
        <v>0</v>
      </c>
      <c r="BC48" s="1322">
        <f>IF(ISERROR(VLOOKUP(VLOOKUP($A48, 'E4 TB Allocation Details'!$A$18:$L$214, MATCH("Misc ID", 'E4 TB Allocation Details'!$A$18:$L$18, 0),FALSE), 'E2 Allocators'!$B$15:$W$358, MATCH('O5 Details by Class &amp; Accounts'!BC$18, 'E2 Allocators'!$B$15:$W$15, 0),FALSE)*$E48), 0, VLOOKUP(VLOOKUP($A48, 'E4 TB Allocation Details'!$A$18:$L$214, MATCH("Misc ID", 'E4 TB Allocation Details'!$A$18:$L$18, 0),FALSE), 'E2 Allocators'!$B$15:$W$358, MATCH('O5 Details by Class &amp; Accounts'!BC$18, 'E2 Allocators'!$B$15:$W$15, 0),FALSE)*$E48)</f>
        <v>0</v>
      </c>
      <c r="BD48" s="1322">
        <f>IF(ISERROR(VLOOKUP(VLOOKUP($A48, 'E4 TB Allocation Details'!$A$18:$L$214, MATCH("Misc ID", 'E4 TB Allocation Details'!$A$18:$L$18, 0),FALSE), 'E2 Allocators'!$B$15:$W$358, MATCH('O5 Details by Class &amp; Accounts'!BD$18, 'E2 Allocators'!$B$15:$W$15, 0),FALSE)*$E48), 0, VLOOKUP(VLOOKUP($A48, 'E4 TB Allocation Details'!$A$18:$L$214, MATCH("Misc ID", 'E4 TB Allocation Details'!$A$18:$L$18, 0),FALSE), 'E2 Allocators'!$B$15:$W$358, MATCH('O5 Details by Class &amp; Accounts'!BD$18, 'E2 Allocators'!$B$15:$W$15, 0),FALSE)*$E48)</f>
        <v>0</v>
      </c>
      <c r="BE48" s="1322">
        <f>IF(ISERROR(VLOOKUP(VLOOKUP($A48, 'E4 TB Allocation Details'!$A$18:$L$214, MATCH("Misc ID", 'E4 TB Allocation Details'!$A$18:$L$18, 0),FALSE), 'E2 Allocators'!$B$15:$W$358, MATCH('O5 Details by Class &amp; Accounts'!BE$18, 'E2 Allocators'!$B$15:$W$15, 0),FALSE)*$E48), 0, VLOOKUP(VLOOKUP($A48, 'E4 TB Allocation Details'!$A$18:$L$214, MATCH("Misc ID", 'E4 TB Allocation Details'!$A$18:$L$18, 0),FALSE), 'E2 Allocators'!$B$15:$W$358, MATCH('O5 Details by Class &amp; Accounts'!BE$18, 'E2 Allocators'!$B$15:$W$15, 0),FALSE)*$E48)</f>
        <v>0</v>
      </c>
      <c r="BF48" s="1322">
        <f>IF(ISERROR(VLOOKUP(VLOOKUP($A48, 'E4 TB Allocation Details'!$A$18:$L$214, MATCH("Misc ID", 'E4 TB Allocation Details'!$A$18:$L$18, 0),FALSE), 'E2 Allocators'!$B$15:$W$358, MATCH('O5 Details by Class &amp; Accounts'!BF$18, 'E2 Allocators'!$B$15:$W$15, 0),FALSE)*$E48), 0, VLOOKUP(VLOOKUP($A48, 'E4 TB Allocation Details'!$A$18:$L$214, MATCH("Misc ID", 'E4 TB Allocation Details'!$A$18:$L$18, 0),FALSE), 'E2 Allocators'!$B$15:$W$358, MATCH('O5 Details by Class &amp; Accounts'!BF$18, 'E2 Allocators'!$B$15:$W$15, 0),FALSE)*$E48)</f>
        <v>0</v>
      </c>
      <c r="BG48" s="1322">
        <f>IF(ISERROR(VLOOKUP(VLOOKUP($A48, 'E4 TB Allocation Details'!$A$18:$L$214, MATCH("Misc ID", 'E4 TB Allocation Details'!$A$18:$L$18, 0),FALSE), 'E2 Allocators'!$B$15:$W$358, MATCH('O5 Details by Class &amp; Accounts'!BG$18, 'E2 Allocators'!$B$15:$W$15, 0),FALSE)*$E48), 0, VLOOKUP(VLOOKUP($A48, 'E4 TB Allocation Details'!$A$18:$L$214, MATCH("Misc ID", 'E4 TB Allocation Details'!$A$18:$L$18, 0),FALSE), 'E2 Allocators'!$B$15:$W$358, MATCH('O5 Details by Class &amp; Accounts'!BG$18, 'E2 Allocators'!$B$15:$W$15, 0),FALSE)*$E48)</f>
        <v>0</v>
      </c>
      <c r="BH48" s="1322">
        <f>IF(ISERROR(VLOOKUP(VLOOKUP($A48, 'E4 TB Allocation Details'!$A$18:$L$214, MATCH("Misc ID", 'E4 TB Allocation Details'!$A$18:$L$18, 0),FALSE), 'E2 Allocators'!$B$15:$W$358, MATCH('O5 Details by Class &amp; Accounts'!BH$18, 'E2 Allocators'!$B$15:$W$15, 0),FALSE)*$E48), 0, VLOOKUP(VLOOKUP($A48, 'E4 TB Allocation Details'!$A$18:$L$214, MATCH("Misc ID", 'E4 TB Allocation Details'!$A$18:$L$18, 0),FALSE), 'E2 Allocators'!$B$15:$W$358, MATCH('O5 Details by Class &amp; Accounts'!BH$18, 'E2 Allocators'!$B$15:$W$15, 0),FALSE)*$E48)</f>
        <v>0</v>
      </c>
      <c r="BI48" s="1322">
        <f>IF(ISERROR(VLOOKUP(VLOOKUP($A48, 'E4 TB Allocation Details'!$A$18:$L$214, MATCH("Misc ID", 'E4 TB Allocation Details'!$A$18:$L$18, 0),FALSE), 'E2 Allocators'!$B$15:$W$358, MATCH('O5 Details by Class &amp; Accounts'!BI$18, 'E2 Allocators'!$B$15:$W$15, 0),FALSE)*$E48), 0, VLOOKUP(VLOOKUP($A48, 'E4 TB Allocation Details'!$A$18:$L$214, MATCH("Misc ID", 'E4 TB Allocation Details'!$A$18:$L$18, 0),FALSE), 'E2 Allocators'!$B$15:$W$358, MATCH('O5 Details by Class &amp; Accounts'!BI$18, 'E2 Allocators'!$B$15:$W$15, 0),FALSE)*$E48)</f>
        <v>0</v>
      </c>
      <c r="BJ48" s="1322">
        <f>IF(ISERROR(VLOOKUP(VLOOKUP($A48, 'E4 TB Allocation Details'!$A$18:$L$214, MATCH("Misc ID", 'E4 TB Allocation Details'!$A$18:$L$18, 0),FALSE), 'E2 Allocators'!$B$15:$W$358, MATCH('O5 Details by Class &amp; Accounts'!BJ$18, 'E2 Allocators'!$B$15:$W$15, 0),FALSE)*$E48), 0, VLOOKUP(VLOOKUP($A48, 'E4 TB Allocation Details'!$A$18:$L$214, MATCH("Misc ID", 'E4 TB Allocation Details'!$A$18:$L$18, 0),FALSE), 'E2 Allocators'!$B$15:$W$358, MATCH('O5 Details by Class &amp; Accounts'!BJ$18, 'E2 Allocators'!$B$15:$W$15, 0),FALSE)*$E48)</f>
        <v>0</v>
      </c>
      <c r="BK48" s="1322">
        <f>IF(ISERROR(VLOOKUP(VLOOKUP($A48, 'E4 TB Allocation Details'!$A$18:$L$214, MATCH("Misc ID", 'E4 TB Allocation Details'!$A$18:$L$18, 0),FALSE), 'E2 Allocators'!$B$15:$W$358, MATCH('O5 Details by Class &amp; Accounts'!BK$18, 'E2 Allocators'!$B$15:$W$15, 0),FALSE)*$E48), 0, VLOOKUP(VLOOKUP($A48, 'E4 TB Allocation Details'!$A$18:$L$214, MATCH("Misc ID", 'E4 TB Allocation Details'!$A$18:$L$18, 0),FALSE), 'E2 Allocators'!$B$15:$W$358, MATCH('O5 Details by Class &amp; Accounts'!BK$18, 'E2 Allocators'!$B$15:$W$15, 0),FALSE)*$E48)</f>
        <v>0</v>
      </c>
      <c r="BL48" s="1322">
        <f>IF(ISERROR(VLOOKUP(VLOOKUP($A48, 'E4 TB Allocation Details'!$A$18:$L$214, MATCH("Misc ID", 'E4 TB Allocation Details'!$A$18:$L$18, 0),FALSE), 'E2 Allocators'!$B$15:$W$358, MATCH('O5 Details by Class &amp; Accounts'!BL$18, 'E2 Allocators'!$B$15:$W$15, 0),FALSE)*$E48), 0, VLOOKUP(VLOOKUP($A48, 'E4 TB Allocation Details'!$A$18:$L$214, MATCH("Misc ID", 'E4 TB Allocation Details'!$A$18:$L$18, 0),FALSE), 'E2 Allocators'!$B$15:$W$358, MATCH('O5 Details by Class &amp; Accounts'!BL$18, 'E2 Allocators'!$B$15:$W$15, 0),FALSE)*$E48)</f>
        <v>0</v>
      </c>
      <c r="BM48" s="1322">
        <f>IF(ISERROR(VLOOKUP(VLOOKUP($A48, 'E4 TB Allocation Details'!$A$18:$L$214, MATCH("Misc ID", 'E4 TB Allocation Details'!$A$18:$L$18, 0),FALSE), 'E2 Allocators'!$B$15:$W$358, MATCH('O5 Details by Class &amp; Accounts'!BM$18, 'E2 Allocators'!$B$15:$W$15, 0),FALSE)*$E48), 0, VLOOKUP(VLOOKUP($A48, 'E4 TB Allocation Details'!$A$18:$L$214, MATCH("Misc ID", 'E4 TB Allocation Details'!$A$18:$L$18, 0),FALSE), 'E2 Allocators'!$B$15:$W$358, MATCH('O5 Details by Class &amp; Accounts'!BM$18, 'E2 Allocators'!$B$15:$W$15, 0),FALSE)*$E48)</f>
        <v>0</v>
      </c>
      <c r="BN48" s="1322">
        <f>IF(ISERROR(VLOOKUP(VLOOKUP($A48, 'E4 TB Allocation Details'!$A$18:$L$214, MATCH("Misc ID", 'E4 TB Allocation Details'!$A$18:$L$18, 0),FALSE), 'E2 Allocators'!$B$15:$W$358, MATCH('O5 Details by Class &amp; Accounts'!BN$18, 'E2 Allocators'!$B$15:$W$15, 0),FALSE)*$E48), 0, VLOOKUP(VLOOKUP($A48, 'E4 TB Allocation Details'!$A$18:$L$214, MATCH("Misc ID", 'E4 TB Allocation Details'!$A$18:$L$18, 0),FALSE), 'E2 Allocators'!$B$15:$W$358, MATCH('O5 Details by Class &amp; Accounts'!BN$18, 'E2 Allocators'!$B$15:$W$15, 0),FALSE)*$E48)</f>
        <v>0</v>
      </c>
      <c r="BO48" s="1322">
        <f>IF(ISERROR(VLOOKUP(VLOOKUP($A48, 'E4 TB Allocation Details'!$A$18:$L$214, MATCH("Misc ID", 'E4 TB Allocation Details'!$A$18:$L$18, 0),FALSE), 'E2 Allocators'!$B$15:$W$358, MATCH('O5 Details by Class &amp; Accounts'!BO$18, 'E2 Allocators'!$B$15:$W$15, 0),FALSE)*$E48), 0, VLOOKUP(VLOOKUP($A48, 'E4 TB Allocation Details'!$A$18:$L$214, MATCH("Misc ID", 'E4 TB Allocation Details'!$A$18:$L$18, 0),FALSE), 'E2 Allocators'!$B$15:$W$358, MATCH('O5 Details by Class &amp; Accounts'!BO$18, 'E2 Allocators'!$B$15:$W$15, 0),FALSE)*$E48)</f>
        <v>0</v>
      </c>
      <c r="BP48" s="1322">
        <f>IF(ISERROR(VLOOKUP(VLOOKUP($A48, 'E4 TB Allocation Details'!$A$18:$L$214, MATCH("Misc ID", 'E4 TB Allocation Details'!$A$18:$L$18, 0),FALSE), 'E2 Allocators'!$B$15:$W$358, MATCH('O5 Details by Class &amp; Accounts'!BP$18, 'E2 Allocators'!$B$15:$W$15, 0),FALSE)*$E48), 0, VLOOKUP(VLOOKUP($A48, 'E4 TB Allocation Details'!$A$18:$L$214, MATCH("Misc ID", 'E4 TB Allocation Details'!$A$18:$L$18, 0),FALSE), 'E2 Allocators'!$B$15:$W$358, MATCH('O5 Details by Class &amp; Accounts'!BP$18, 'E2 Allocators'!$B$15:$W$15, 0),FALSE)*$E48)</f>
        <v>0</v>
      </c>
      <c r="BQ48" s="1322">
        <f>IF(ISERROR(VLOOKUP(VLOOKUP($A48, 'E4 TB Allocation Details'!$A$18:$L$214, MATCH("Misc ID", 'E4 TB Allocation Details'!$A$18:$L$18, 0),FALSE), 'E2 Allocators'!$B$15:$W$358, MATCH('O5 Details by Class &amp; Accounts'!BQ$18, 'E2 Allocators'!$B$15:$W$15, 0),FALSE)*$E48), 0, VLOOKUP(VLOOKUP($A48, 'E4 TB Allocation Details'!$A$18:$L$214, MATCH("Misc ID", 'E4 TB Allocation Details'!$A$18:$L$18, 0),FALSE), 'E2 Allocators'!$B$15:$W$358, MATCH('O5 Details by Class &amp; Accounts'!BQ$18, 'E2 Allocators'!$B$15:$W$15, 0),FALSE)*$E48)</f>
        <v>0</v>
      </c>
      <c r="BR48" s="1322">
        <f>IF(ISERROR(VLOOKUP(VLOOKUP($A48, 'E4 TB Allocation Details'!$A$18:$L$214, MATCH("Misc ID", 'E4 TB Allocation Details'!$A$18:$L$18, 0),FALSE), 'E2 Allocators'!$B$15:$W$358, MATCH('O5 Details by Class &amp; Accounts'!BR$18, 'E2 Allocators'!$B$15:$W$15, 0),FALSE)*$E48), 0, VLOOKUP(VLOOKUP($A48, 'E4 TB Allocation Details'!$A$18:$L$214, MATCH("Misc ID", 'E4 TB Allocation Details'!$A$18:$L$18, 0),FALSE), 'E2 Allocators'!$B$15:$W$358, MATCH('O5 Details by Class &amp; Accounts'!BR$18, 'E2 Allocators'!$B$15:$W$15, 0),FALSE)*$E48)</f>
        <v>0</v>
      </c>
      <c r="BS48" s="1322">
        <f t="shared" si="3"/>
        <v>0</v>
      </c>
      <c r="BT48" s="1322">
        <f>IF(ISERROR(VLOOKUP(VLOOKUP($A48, 'E4 TB Allocation Details'!$A$18:$L$214, MATCH("A &amp; G ID", 'E4 TB Allocation Details'!$A$18:$L$18, 0),FALSE), 'E2 Allocators'!$B$15:$W$358, MATCH('O5 Details by Class &amp; Accounts'!BT$18, 'E2 Allocators'!$B$15:$W$15, 0),FALSE)*$E48), 0, VLOOKUP(VLOOKUP($A48, 'E4 TB Allocation Details'!$A$18:$L$214, MATCH("A &amp; G ID", 'E4 TB Allocation Details'!$A$18:$L$18, 0),FALSE), 'E2 Allocators'!$B$15:$W$358, MATCH('O5 Details by Class &amp; Accounts'!BT$18, 'E2 Allocators'!$B$15:$W$15, 0),FALSE)*$E48)</f>
        <v>0</v>
      </c>
      <c r="BU48" s="1322">
        <f>IF(ISERROR(VLOOKUP(VLOOKUP($A48, 'E4 TB Allocation Details'!$A$18:$L$214, MATCH("A &amp; G ID", 'E4 TB Allocation Details'!$A$18:$L$18, 0),FALSE), 'E2 Allocators'!$B$15:$W$358, MATCH('O5 Details by Class &amp; Accounts'!BU$18, 'E2 Allocators'!$B$15:$W$15, 0),FALSE)*$E48), 0, VLOOKUP(VLOOKUP($A48, 'E4 TB Allocation Details'!$A$18:$L$214, MATCH("A &amp; G ID", 'E4 TB Allocation Details'!$A$18:$L$18, 0),FALSE), 'E2 Allocators'!$B$15:$W$358, MATCH('O5 Details by Class &amp; Accounts'!BU$18, 'E2 Allocators'!$B$15:$W$15, 0),FALSE)*$E48)</f>
        <v>0</v>
      </c>
      <c r="BV48" s="1322">
        <f>IF(ISERROR(VLOOKUP(VLOOKUP($A48, 'E4 TB Allocation Details'!$A$18:$L$214, MATCH("A &amp; G ID", 'E4 TB Allocation Details'!$A$18:$L$18, 0),FALSE), 'E2 Allocators'!$B$15:$W$358, MATCH('O5 Details by Class &amp; Accounts'!BV$18, 'E2 Allocators'!$B$15:$W$15, 0),FALSE)*$E48), 0, VLOOKUP(VLOOKUP($A48, 'E4 TB Allocation Details'!$A$18:$L$214, MATCH("A &amp; G ID", 'E4 TB Allocation Details'!$A$18:$L$18, 0),FALSE), 'E2 Allocators'!$B$15:$W$358, MATCH('O5 Details by Class &amp; Accounts'!BV$18, 'E2 Allocators'!$B$15:$W$15, 0),FALSE)*$E48)</f>
        <v>0</v>
      </c>
      <c r="BW48" s="1322">
        <f>IF(ISERROR(VLOOKUP(VLOOKUP($A48, 'E4 TB Allocation Details'!$A$18:$L$214, MATCH("A &amp; G ID", 'E4 TB Allocation Details'!$A$18:$L$18, 0),FALSE), 'E2 Allocators'!$B$15:$W$358, MATCH('O5 Details by Class &amp; Accounts'!BW$18, 'E2 Allocators'!$B$15:$W$15, 0),FALSE)*$E48), 0, VLOOKUP(VLOOKUP($A48, 'E4 TB Allocation Details'!$A$18:$L$214, MATCH("A &amp; G ID", 'E4 TB Allocation Details'!$A$18:$L$18, 0),FALSE), 'E2 Allocators'!$B$15:$W$358, MATCH('O5 Details by Class &amp; Accounts'!BW$18, 'E2 Allocators'!$B$15:$W$15, 0),FALSE)*$E48)</f>
        <v>0</v>
      </c>
      <c r="BX48" s="1322">
        <f>IF(ISERROR(VLOOKUP(VLOOKUP($A48, 'E4 TB Allocation Details'!$A$18:$L$214, MATCH("A &amp; G ID", 'E4 TB Allocation Details'!$A$18:$L$18, 0),FALSE), 'E2 Allocators'!$B$15:$W$358, MATCH('O5 Details by Class &amp; Accounts'!BX$18, 'E2 Allocators'!$B$15:$W$15, 0),FALSE)*$E48), 0, VLOOKUP(VLOOKUP($A48, 'E4 TB Allocation Details'!$A$18:$L$214, MATCH("A &amp; G ID", 'E4 TB Allocation Details'!$A$18:$L$18, 0),FALSE), 'E2 Allocators'!$B$15:$W$358, MATCH('O5 Details by Class &amp; Accounts'!BX$18, 'E2 Allocators'!$B$15:$W$15, 0),FALSE)*$E48)</f>
        <v>0</v>
      </c>
      <c r="BY48" s="1322">
        <f>IF(ISERROR(VLOOKUP(VLOOKUP($A48, 'E4 TB Allocation Details'!$A$18:$L$214, MATCH("A &amp; G ID", 'E4 TB Allocation Details'!$A$18:$L$18, 0),FALSE), 'E2 Allocators'!$B$15:$W$358, MATCH('O5 Details by Class &amp; Accounts'!BY$18, 'E2 Allocators'!$B$15:$W$15, 0),FALSE)*$E48), 0, VLOOKUP(VLOOKUP($A48, 'E4 TB Allocation Details'!$A$18:$L$214, MATCH("A &amp; G ID", 'E4 TB Allocation Details'!$A$18:$L$18, 0),FALSE), 'E2 Allocators'!$B$15:$W$358, MATCH('O5 Details by Class &amp; Accounts'!BY$18, 'E2 Allocators'!$B$15:$W$15, 0),FALSE)*$E48)</f>
        <v>0</v>
      </c>
      <c r="BZ48" s="1322">
        <f>IF(ISERROR(VLOOKUP(VLOOKUP($A48, 'E4 TB Allocation Details'!$A$18:$L$214, MATCH("A &amp; G ID", 'E4 TB Allocation Details'!$A$18:$L$18, 0),FALSE), 'E2 Allocators'!$B$15:$W$358, MATCH('O5 Details by Class &amp; Accounts'!BZ$18, 'E2 Allocators'!$B$15:$W$15, 0),FALSE)*$E48), 0, VLOOKUP(VLOOKUP($A48, 'E4 TB Allocation Details'!$A$18:$L$214, MATCH("A &amp; G ID", 'E4 TB Allocation Details'!$A$18:$L$18, 0),FALSE), 'E2 Allocators'!$B$15:$W$358, MATCH('O5 Details by Class &amp; Accounts'!BZ$18, 'E2 Allocators'!$B$15:$W$15, 0),FALSE)*$E48)</f>
        <v>0</v>
      </c>
      <c r="CA48" s="1322">
        <f>IF(ISERROR(VLOOKUP(VLOOKUP($A48, 'E4 TB Allocation Details'!$A$18:$L$214, MATCH("A &amp; G ID", 'E4 TB Allocation Details'!$A$18:$L$18, 0),FALSE), 'E2 Allocators'!$B$15:$W$358, MATCH('O5 Details by Class &amp; Accounts'!CA$18, 'E2 Allocators'!$B$15:$W$15, 0),FALSE)*$E48), 0, VLOOKUP(VLOOKUP($A48, 'E4 TB Allocation Details'!$A$18:$L$214, MATCH("A &amp; G ID", 'E4 TB Allocation Details'!$A$18:$L$18, 0),FALSE), 'E2 Allocators'!$B$15:$W$358, MATCH('O5 Details by Class &amp; Accounts'!CA$18, 'E2 Allocators'!$B$15:$W$15, 0),FALSE)*$E48)</f>
        <v>0</v>
      </c>
      <c r="CB48" s="1322">
        <f>IF(ISERROR(VLOOKUP(VLOOKUP($A48, 'E4 TB Allocation Details'!$A$18:$L$214, MATCH("A &amp; G ID", 'E4 TB Allocation Details'!$A$18:$L$18, 0),FALSE), 'E2 Allocators'!$B$15:$W$358, MATCH('O5 Details by Class &amp; Accounts'!CB$18, 'E2 Allocators'!$B$15:$W$15, 0),FALSE)*$E48), 0, VLOOKUP(VLOOKUP($A48, 'E4 TB Allocation Details'!$A$18:$L$214, MATCH("A &amp; G ID", 'E4 TB Allocation Details'!$A$18:$L$18, 0),FALSE), 'E2 Allocators'!$B$15:$W$358, MATCH('O5 Details by Class &amp; Accounts'!CB$18, 'E2 Allocators'!$B$15:$W$15, 0),FALSE)*$E48)</f>
        <v>0</v>
      </c>
      <c r="CC48" s="1322">
        <f>IF(ISERROR(VLOOKUP(VLOOKUP($A48, 'E4 TB Allocation Details'!$A$18:$L$214, MATCH("A &amp; G ID", 'E4 TB Allocation Details'!$A$18:$L$18, 0),FALSE), 'E2 Allocators'!$B$15:$W$358, MATCH('O5 Details by Class &amp; Accounts'!CC$18, 'E2 Allocators'!$B$15:$W$15, 0),FALSE)*$E48), 0, VLOOKUP(VLOOKUP($A48, 'E4 TB Allocation Details'!$A$18:$L$214, MATCH("A &amp; G ID", 'E4 TB Allocation Details'!$A$18:$L$18, 0),FALSE), 'E2 Allocators'!$B$15:$W$358, MATCH('O5 Details by Class &amp; Accounts'!CC$18, 'E2 Allocators'!$B$15:$W$15, 0),FALSE)*$E48)</f>
        <v>0</v>
      </c>
      <c r="CD48" s="1322">
        <f>IF(ISERROR(VLOOKUP(VLOOKUP($A48, 'E4 TB Allocation Details'!$A$18:$L$214, MATCH("A &amp; G ID", 'E4 TB Allocation Details'!$A$18:$L$18, 0),FALSE), 'E2 Allocators'!$B$15:$W$358, MATCH('O5 Details by Class &amp; Accounts'!CD$18, 'E2 Allocators'!$B$15:$W$15, 0),FALSE)*$E48), 0, VLOOKUP(VLOOKUP($A48, 'E4 TB Allocation Details'!$A$18:$L$214, MATCH("A &amp; G ID", 'E4 TB Allocation Details'!$A$18:$L$18, 0),FALSE), 'E2 Allocators'!$B$15:$W$358, MATCH('O5 Details by Class &amp; Accounts'!CD$18, 'E2 Allocators'!$B$15:$W$15, 0),FALSE)*$E48)</f>
        <v>0</v>
      </c>
      <c r="CE48" s="1322">
        <f>IF(ISERROR(VLOOKUP(VLOOKUP($A48, 'E4 TB Allocation Details'!$A$18:$L$214, MATCH("A &amp; G ID", 'E4 TB Allocation Details'!$A$18:$L$18, 0),FALSE), 'E2 Allocators'!$B$15:$W$358, MATCH('O5 Details by Class &amp; Accounts'!CE$18, 'E2 Allocators'!$B$15:$W$15, 0),FALSE)*$E48), 0, VLOOKUP(VLOOKUP($A48, 'E4 TB Allocation Details'!$A$18:$L$214, MATCH("A &amp; G ID", 'E4 TB Allocation Details'!$A$18:$L$18, 0),FALSE), 'E2 Allocators'!$B$15:$W$358, MATCH('O5 Details by Class &amp; Accounts'!CE$18, 'E2 Allocators'!$B$15:$W$15, 0),FALSE)*$E48)</f>
        <v>0</v>
      </c>
      <c r="CF48" s="1322">
        <f>IF(ISERROR(VLOOKUP(VLOOKUP($A48, 'E4 TB Allocation Details'!$A$18:$L$214, MATCH("A &amp; G ID", 'E4 TB Allocation Details'!$A$18:$L$18, 0),FALSE), 'E2 Allocators'!$B$15:$W$358, MATCH('O5 Details by Class &amp; Accounts'!CF$18, 'E2 Allocators'!$B$15:$W$15, 0),FALSE)*$E48), 0, VLOOKUP(VLOOKUP($A48, 'E4 TB Allocation Details'!$A$18:$L$214, MATCH("A &amp; G ID", 'E4 TB Allocation Details'!$A$18:$L$18, 0),FALSE), 'E2 Allocators'!$B$15:$W$358, MATCH('O5 Details by Class &amp; Accounts'!CF$18, 'E2 Allocators'!$B$15:$W$15, 0),FALSE)*$E48)</f>
        <v>0</v>
      </c>
      <c r="CG48" s="1322">
        <f>IF(ISERROR(VLOOKUP(VLOOKUP($A48, 'E4 TB Allocation Details'!$A$18:$L$214, MATCH("A &amp; G ID", 'E4 TB Allocation Details'!$A$18:$L$18, 0),FALSE), 'E2 Allocators'!$B$15:$W$358, MATCH('O5 Details by Class &amp; Accounts'!CG$18, 'E2 Allocators'!$B$15:$W$15, 0),FALSE)*$E48), 0, VLOOKUP(VLOOKUP($A48, 'E4 TB Allocation Details'!$A$18:$L$214, MATCH("A &amp; G ID", 'E4 TB Allocation Details'!$A$18:$L$18, 0),FALSE), 'E2 Allocators'!$B$15:$W$358, MATCH('O5 Details by Class &amp; Accounts'!CG$18, 'E2 Allocators'!$B$15:$W$15, 0),FALSE)*$E48)</f>
        <v>0</v>
      </c>
      <c r="CH48" s="1322">
        <f>IF(ISERROR(VLOOKUP(VLOOKUP($A48, 'E4 TB Allocation Details'!$A$18:$L$214, MATCH("A &amp; G ID", 'E4 TB Allocation Details'!$A$18:$L$18, 0),FALSE), 'E2 Allocators'!$B$15:$W$358, MATCH('O5 Details by Class &amp; Accounts'!CH$18, 'E2 Allocators'!$B$15:$W$15, 0),FALSE)*$E48), 0, VLOOKUP(VLOOKUP($A48, 'E4 TB Allocation Details'!$A$18:$L$214, MATCH("A &amp; G ID", 'E4 TB Allocation Details'!$A$18:$L$18, 0),FALSE), 'E2 Allocators'!$B$15:$W$358, MATCH('O5 Details by Class &amp; Accounts'!CH$18, 'E2 Allocators'!$B$15:$W$15, 0),FALSE)*$E48)</f>
        <v>0</v>
      </c>
      <c r="CI48" s="1322">
        <f>IF(ISERROR(VLOOKUP(VLOOKUP($A48, 'E4 TB Allocation Details'!$A$18:$L$214, MATCH("A &amp; G ID", 'E4 TB Allocation Details'!$A$18:$L$18, 0),FALSE), 'E2 Allocators'!$B$15:$W$358, MATCH('O5 Details by Class &amp; Accounts'!CI$18, 'E2 Allocators'!$B$15:$W$15, 0),FALSE)*$E48), 0, VLOOKUP(VLOOKUP($A48, 'E4 TB Allocation Details'!$A$18:$L$214, MATCH("A &amp; G ID", 'E4 TB Allocation Details'!$A$18:$L$18, 0),FALSE), 'E2 Allocators'!$B$15:$W$358, MATCH('O5 Details by Class &amp; Accounts'!CI$18, 'E2 Allocators'!$B$15:$W$15, 0),FALSE)*$E48)</f>
        <v>0</v>
      </c>
      <c r="CJ48" s="1322">
        <f>IF(ISERROR(VLOOKUP(VLOOKUP($A48, 'E4 TB Allocation Details'!$A$18:$L$214, MATCH("A &amp; G ID", 'E4 TB Allocation Details'!$A$18:$L$18, 0),FALSE), 'E2 Allocators'!$B$15:$W$358, MATCH('O5 Details by Class &amp; Accounts'!CJ$18, 'E2 Allocators'!$B$15:$W$15, 0),FALSE)*$E48), 0, VLOOKUP(VLOOKUP($A48, 'E4 TB Allocation Details'!$A$18:$L$214, MATCH("A &amp; G ID", 'E4 TB Allocation Details'!$A$18:$L$18, 0),FALSE), 'E2 Allocators'!$B$15:$W$358, MATCH('O5 Details by Class &amp; Accounts'!CJ$18, 'E2 Allocators'!$B$15:$W$15, 0),FALSE)*$E48)</f>
        <v>0</v>
      </c>
      <c r="CK48" s="1322">
        <f>IF(ISERROR(VLOOKUP(VLOOKUP($A48, 'E4 TB Allocation Details'!$A$18:$L$214, MATCH("A &amp; G ID", 'E4 TB Allocation Details'!$A$18:$L$18, 0),FALSE), 'E2 Allocators'!$B$15:$W$358, MATCH('O5 Details by Class &amp; Accounts'!CK$18, 'E2 Allocators'!$B$15:$W$15, 0),FALSE)*$E48), 0, VLOOKUP(VLOOKUP($A48, 'E4 TB Allocation Details'!$A$18:$L$214, MATCH("A &amp; G ID", 'E4 TB Allocation Details'!$A$18:$L$18, 0),FALSE), 'E2 Allocators'!$B$15:$W$358, MATCH('O5 Details by Class &amp; Accounts'!CK$18, 'E2 Allocators'!$B$15:$W$15, 0),FALSE)*$E48)</f>
        <v>0</v>
      </c>
      <c r="CL48" s="1322">
        <f>IF(ISERROR(VLOOKUP(VLOOKUP($A48, 'E4 TB Allocation Details'!$A$18:$L$214, MATCH("A &amp; G ID", 'E4 TB Allocation Details'!$A$18:$L$18, 0),FALSE), 'E2 Allocators'!$B$15:$W$358, MATCH('O5 Details by Class &amp; Accounts'!CL$18, 'E2 Allocators'!$B$15:$W$15, 0),FALSE)*$E48), 0, VLOOKUP(VLOOKUP($A48, 'E4 TB Allocation Details'!$A$18:$L$214, MATCH("A &amp; G ID", 'E4 TB Allocation Details'!$A$18:$L$18, 0),FALSE), 'E2 Allocators'!$B$15:$W$358, MATCH('O5 Details by Class &amp; Accounts'!CL$18, 'E2 Allocators'!$B$15:$W$15, 0),FALSE)*$E48)</f>
        <v>0</v>
      </c>
      <c r="CM48" s="1322">
        <f>IF(ISERROR(VLOOKUP(VLOOKUP($A48, 'E4 TB Allocation Details'!$A$18:$L$214, MATCH("A &amp; G ID", 'E4 TB Allocation Details'!$A$18:$L$18, 0),FALSE), 'E2 Allocators'!$B$15:$W$358, MATCH('O5 Details by Class &amp; Accounts'!CM$18, 'E2 Allocators'!$B$15:$W$15, 0),FALSE)*$E48), 0, VLOOKUP(VLOOKUP($A48, 'E4 TB Allocation Details'!$A$18:$L$214, MATCH("A &amp; G ID", 'E4 TB Allocation Details'!$A$18:$L$18, 0),FALSE), 'E2 Allocators'!$B$15:$W$358, MATCH('O5 Details by Class &amp; Accounts'!CM$18, 'E2 Allocators'!$B$15:$W$15, 0),FALSE)*$E48)</f>
        <v>0</v>
      </c>
      <c r="CN48" s="1322">
        <f t="shared" si="5"/>
        <v>0</v>
      </c>
      <c r="CO48" s="1651">
        <f t="shared" si="4"/>
        <v>-2.3283064365386963E-10</v>
      </c>
      <c r="CQ48" s="1899" t="inlineStr">
        <is>
          <t/>
        </is>
      </c>
    </row>
    <row r="49" spans="1:95" s="64" customFormat="1" ht="12.75" x14ac:dyDescent="0.2">
      <c r="A49" s="1088">
        <v>1840</v>
      </c>
      <c r="B49" s="1089" t="s">
        <v>76</v>
      </c>
      <c r="C49" s="1648">
        <f>IF(ISERROR(VLOOKUP($A49,'I3 TB Data'!$A$19:$H$483,MATCH('O5 Details by Class &amp; Accounts'!$C$18, 'I3 TB Data'!$A$19:$H$19,0),0)), 0, VLOOKUP($A49,'I3 TB Data'!$A$19:$H$483,MATCH('O5 Details by Class &amp; Accounts'!$C$18,'I3 TB Data'!$A$19:$H$19,0),0))</f>
        <v>6575378.3494999986</v>
      </c>
      <c r="D49" s="1649">
        <f>'I4 BO ASSETS'!E46</f>
        <v>-6575378.3494999986</v>
      </c>
      <c r="E49" s="1648">
        <f t="shared" si="6"/>
        <v>0</v>
      </c>
      <c r="F49" s="1650">
        <f>IF(ISERROR(VLOOKUP($A49, 'E1 Categorization'!A33:E124, MATCH("Customer Component", 'E1 Categorization'!$A$33:$E$33,0), 0)), 0, IF(VLOOKUP($A49, 'E1 Categorization'!A33:E124, MATCH("Customer Component", 'E1 Categorization'!$A$33:$E$33,0), 0)=0, 'O5 Details by Class &amp; Accounts'!$E49, IF(AND(VLOOKUP($A49, 'E1 Categorization'!A33:E124, MATCH("Customer Component", 'E1 Categorization'!$A$33:$E$33,0), 0) &gt;0, VLOOKUP($A49, 'E1 Categorization'!A33:E124, MATCH("Customer Component", 'E1 Categorization'!$A$33:$E$33,0), 0)&lt;1), 'O5 Details by Class &amp; Accounts'!$E49*(1-VLOOKUP($A49, 'E1 Categorization'!A33:E124, MATCH("Customer Component", 'E1 Categorization'!$A$33:$E$33,0), 0)), 0)))</f>
        <v>0</v>
      </c>
      <c r="G49" s="1650">
        <f>IF(ISERROR(VLOOKUP($A49, 'E1 Categorization'!A33:E124, MATCH("Customer Component", 'E1 Categorization'!$A$33:$E$33,0), 0)),0, IF(VLOOKUP($A49, 'E1 Categorization'!A33:E124, MATCH("Customer Component", 'E1 Categorization'!$A$33:$E$33,0), 0)=0, 0, IF(AND(VLOOKUP($A49, 'E1 Categorization'!A33:E124, MATCH("Customer Component", 'E1 Categorization'!$A$33:$E$33,0), 0) &gt;0, VLOOKUP($A49, 'E1 Categorization'!A33:E124, MATCH("Customer Component", 'E1 Categorization'!$A$33:$E$33,0), 0)&lt;1), 'O5 Details by Class &amp; Accounts'!$E49*(VLOOKUP($A49, 'E1 Categorization'!A33:E124, MATCH("Customer Component", 'E1 Categorization'!$A$33:$E$33,0), 0)), 'O5 Details by Class &amp; Accounts'!$E49)))</f>
        <v>0</v>
      </c>
      <c r="H49" s="1322">
        <f t="shared" si="0"/>
        <v>0</v>
      </c>
      <c r="I49" s="1322">
        <f>IF(ISERROR(VLOOKUP(VLOOKUP($A49, 'E4 TB Allocation Details'!$A$18:$L$214, MATCH("Demand ID", 'E4 TB Allocation Details'!$A$18:$L$18, 0),FALSE), 'E2 Allocators'!$B$15:$W$358, MATCH('O5 Details by Class &amp; Accounts'!I$18, 'E2 Allocators'!$B$15:$W$15, 0),FALSE)*$F49), 0, VLOOKUP(VLOOKUP($A49, 'E4 TB Allocation Details'!$A$18:$L$214, MATCH("Demand ID", 'E4 TB Allocation Details'!$A$18:$L$18, 0),FALSE), 'E2 Allocators'!$B$15:$W$358, MATCH('O5 Details by Class &amp; Accounts'!I$18, 'E2 Allocators'!$B$15:$W$15, 0),FALSE)*$F49)</f>
        <v>0</v>
      </c>
      <c r="J49" s="1322">
        <f>IF(ISERROR(VLOOKUP(VLOOKUP($A49, 'E4 TB Allocation Details'!$A$18:$L$214, MATCH("Demand ID", 'E4 TB Allocation Details'!$A$18:$L$18, 0),FALSE), 'E2 Allocators'!$B$15:$W$358, MATCH('O5 Details by Class &amp; Accounts'!J$18, 'E2 Allocators'!$B$15:$W$15, 0),FALSE)*$F49), 0, VLOOKUP(VLOOKUP($A49, 'E4 TB Allocation Details'!$A$18:$L$214, MATCH("Demand ID", 'E4 TB Allocation Details'!$A$18:$L$18, 0),FALSE), 'E2 Allocators'!$B$15:$W$358, MATCH('O5 Details by Class &amp; Accounts'!J$18, 'E2 Allocators'!$B$15:$W$15, 0),FALSE)*$F49)</f>
        <v>0</v>
      </c>
      <c r="K49" s="1322">
        <f>IF(ISERROR(VLOOKUP(VLOOKUP($A49, 'E4 TB Allocation Details'!$A$18:$L$214, MATCH("Demand ID", 'E4 TB Allocation Details'!$A$18:$L$18, 0),FALSE), 'E2 Allocators'!$B$15:$W$358, MATCH('O5 Details by Class &amp; Accounts'!K$18, 'E2 Allocators'!$B$15:$W$15, 0),FALSE)*$F49), 0, VLOOKUP(VLOOKUP($A49, 'E4 TB Allocation Details'!$A$18:$L$214, MATCH("Demand ID", 'E4 TB Allocation Details'!$A$18:$L$18, 0),FALSE), 'E2 Allocators'!$B$15:$W$358, MATCH('O5 Details by Class &amp; Accounts'!K$18, 'E2 Allocators'!$B$15:$W$15, 0),FALSE)*$F49)</f>
        <v>0</v>
      </c>
      <c r="L49" s="1322">
        <f>IF(ISERROR(VLOOKUP(VLOOKUP($A49, 'E4 TB Allocation Details'!$A$18:$L$214, MATCH("Demand ID", 'E4 TB Allocation Details'!$A$18:$L$18, 0),FALSE), 'E2 Allocators'!$B$15:$W$358, MATCH('O5 Details by Class &amp; Accounts'!L$18, 'E2 Allocators'!$B$15:$W$15, 0),FALSE)*$F49), 0, VLOOKUP(VLOOKUP($A49, 'E4 TB Allocation Details'!$A$18:$L$214, MATCH("Demand ID", 'E4 TB Allocation Details'!$A$18:$L$18, 0),FALSE), 'E2 Allocators'!$B$15:$W$358, MATCH('O5 Details by Class &amp; Accounts'!L$18, 'E2 Allocators'!$B$15:$W$15, 0),FALSE)*$F49)</f>
        <v>0</v>
      </c>
      <c r="M49" s="1322">
        <f>IF(ISERROR(VLOOKUP(VLOOKUP($A49, 'E4 TB Allocation Details'!$A$18:$L$214, MATCH("Demand ID", 'E4 TB Allocation Details'!$A$18:$L$18, 0),FALSE), 'E2 Allocators'!$B$15:$W$358, MATCH('O5 Details by Class &amp; Accounts'!M$18, 'E2 Allocators'!$B$15:$W$15, 0),FALSE)*$F49), 0, VLOOKUP(VLOOKUP($A49, 'E4 TB Allocation Details'!$A$18:$L$214, MATCH("Demand ID", 'E4 TB Allocation Details'!$A$18:$L$18, 0),FALSE), 'E2 Allocators'!$B$15:$W$358, MATCH('O5 Details by Class &amp; Accounts'!M$18, 'E2 Allocators'!$B$15:$W$15, 0),FALSE)*$F49)</f>
        <v>0</v>
      </c>
      <c r="N49" s="1322">
        <f>IF(ISERROR(VLOOKUP(VLOOKUP($A49, 'E4 TB Allocation Details'!$A$18:$L$214, MATCH("Demand ID", 'E4 TB Allocation Details'!$A$18:$L$18, 0),FALSE), 'E2 Allocators'!$B$15:$W$358, MATCH('O5 Details by Class &amp; Accounts'!N$18, 'E2 Allocators'!$B$15:$W$15, 0),FALSE)*$F49), 0, VLOOKUP(VLOOKUP($A49, 'E4 TB Allocation Details'!$A$18:$L$214, MATCH("Demand ID", 'E4 TB Allocation Details'!$A$18:$L$18, 0),FALSE), 'E2 Allocators'!$B$15:$W$358, MATCH('O5 Details by Class &amp; Accounts'!N$18, 'E2 Allocators'!$B$15:$W$15, 0),FALSE)*$F49)</f>
        <v>0</v>
      </c>
      <c r="O49" s="1322">
        <f>IF(ISERROR(VLOOKUP(VLOOKUP($A49, 'E4 TB Allocation Details'!$A$18:$L$214, MATCH("Demand ID", 'E4 TB Allocation Details'!$A$18:$L$18, 0),FALSE), 'E2 Allocators'!$B$15:$W$358, MATCH('O5 Details by Class &amp; Accounts'!O$18, 'E2 Allocators'!$B$15:$W$15, 0),FALSE)*$F49), 0, VLOOKUP(VLOOKUP($A49, 'E4 TB Allocation Details'!$A$18:$L$214, MATCH("Demand ID", 'E4 TB Allocation Details'!$A$18:$L$18, 0),FALSE), 'E2 Allocators'!$B$15:$W$358, MATCH('O5 Details by Class &amp; Accounts'!O$18, 'E2 Allocators'!$B$15:$W$15, 0),FALSE)*$F49)</f>
        <v>0</v>
      </c>
      <c r="P49" s="1322">
        <f>IF(ISERROR(VLOOKUP(VLOOKUP($A49, 'E4 TB Allocation Details'!$A$18:$L$214, MATCH("Demand ID", 'E4 TB Allocation Details'!$A$18:$L$18, 0),FALSE), 'E2 Allocators'!$B$15:$W$358, MATCH('O5 Details by Class &amp; Accounts'!P$18, 'E2 Allocators'!$B$15:$W$15, 0),FALSE)*$F49), 0, VLOOKUP(VLOOKUP($A49, 'E4 TB Allocation Details'!$A$18:$L$214, MATCH("Demand ID", 'E4 TB Allocation Details'!$A$18:$L$18, 0),FALSE), 'E2 Allocators'!$B$15:$W$358, MATCH('O5 Details by Class &amp; Accounts'!P$18, 'E2 Allocators'!$B$15:$W$15, 0),FALSE)*$F49)</f>
        <v>0</v>
      </c>
      <c r="Q49" s="1322">
        <f>IF(ISERROR(VLOOKUP(VLOOKUP($A49, 'E4 TB Allocation Details'!$A$18:$L$214, MATCH("Demand ID", 'E4 TB Allocation Details'!$A$18:$L$18, 0),FALSE), 'E2 Allocators'!$B$15:$W$358, MATCH('O5 Details by Class &amp; Accounts'!Q$18, 'E2 Allocators'!$B$15:$W$15, 0),FALSE)*$F49), 0, VLOOKUP(VLOOKUP($A49, 'E4 TB Allocation Details'!$A$18:$L$214, MATCH("Demand ID", 'E4 TB Allocation Details'!$A$18:$L$18, 0),FALSE), 'E2 Allocators'!$B$15:$W$358, MATCH('O5 Details by Class &amp; Accounts'!Q$18, 'E2 Allocators'!$B$15:$W$15, 0),FALSE)*$F49)</f>
        <v>0</v>
      </c>
      <c r="R49" s="1322">
        <f>IF(ISERROR(VLOOKUP(VLOOKUP($A49, 'E4 TB Allocation Details'!$A$18:$L$214, MATCH("Demand ID", 'E4 TB Allocation Details'!$A$18:$L$18, 0),FALSE), 'E2 Allocators'!$B$15:$W$358, MATCH('O5 Details by Class &amp; Accounts'!R$18, 'E2 Allocators'!$B$15:$W$15, 0),FALSE)*$F49), 0, VLOOKUP(VLOOKUP($A49, 'E4 TB Allocation Details'!$A$18:$L$214, MATCH("Demand ID", 'E4 TB Allocation Details'!$A$18:$L$18, 0),FALSE), 'E2 Allocators'!$B$15:$W$358, MATCH('O5 Details by Class &amp; Accounts'!R$18, 'E2 Allocators'!$B$15:$W$15, 0),FALSE)*$F49)</f>
        <v>0</v>
      </c>
      <c r="S49" s="1322">
        <f>IF(ISERROR(VLOOKUP(VLOOKUP($A49, 'E4 TB Allocation Details'!$A$18:$L$214, MATCH("Demand ID", 'E4 TB Allocation Details'!$A$18:$L$18, 0),FALSE), 'E2 Allocators'!$B$15:$W$358, MATCH('O5 Details by Class &amp; Accounts'!S$18, 'E2 Allocators'!$B$15:$W$15, 0),FALSE)*$F49), 0, VLOOKUP(VLOOKUP($A49, 'E4 TB Allocation Details'!$A$18:$L$214, MATCH("Demand ID", 'E4 TB Allocation Details'!$A$18:$L$18, 0),FALSE), 'E2 Allocators'!$B$15:$W$358, MATCH('O5 Details by Class &amp; Accounts'!S$18, 'E2 Allocators'!$B$15:$W$15, 0),FALSE)*$F49)</f>
        <v>0</v>
      </c>
      <c r="T49" s="1322">
        <f>IF(ISERROR(VLOOKUP(VLOOKUP($A49, 'E4 TB Allocation Details'!$A$18:$L$214, MATCH("Demand ID", 'E4 TB Allocation Details'!$A$18:$L$18, 0),FALSE), 'E2 Allocators'!$B$15:$W$358, MATCH('O5 Details by Class &amp; Accounts'!T$18, 'E2 Allocators'!$B$15:$W$15, 0),FALSE)*$F49), 0, VLOOKUP(VLOOKUP($A49, 'E4 TB Allocation Details'!$A$18:$L$214, MATCH("Demand ID", 'E4 TB Allocation Details'!$A$18:$L$18, 0),FALSE), 'E2 Allocators'!$B$15:$W$358, MATCH('O5 Details by Class &amp; Accounts'!T$18, 'E2 Allocators'!$B$15:$W$15, 0),FALSE)*$F49)</f>
        <v>0</v>
      </c>
      <c r="U49" s="1322">
        <f>IF(ISERROR(VLOOKUP(VLOOKUP($A49, 'E4 TB Allocation Details'!$A$18:$L$214, MATCH("Demand ID", 'E4 TB Allocation Details'!$A$18:$L$18, 0),FALSE), 'E2 Allocators'!$B$15:$W$358, MATCH('O5 Details by Class &amp; Accounts'!U$18, 'E2 Allocators'!$B$15:$W$15, 0),FALSE)*$F49), 0, VLOOKUP(VLOOKUP($A49, 'E4 TB Allocation Details'!$A$18:$L$214, MATCH("Demand ID", 'E4 TB Allocation Details'!$A$18:$L$18, 0),FALSE), 'E2 Allocators'!$B$15:$W$358, MATCH('O5 Details by Class &amp; Accounts'!U$18, 'E2 Allocators'!$B$15:$W$15, 0),FALSE)*$F49)</f>
        <v>0</v>
      </c>
      <c r="V49" s="1322">
        <f>IF(ISERROR(VLOOKUP(VLOOKUP($A49, 'E4 TB Allocation Details'!$A$18:$L$214, MATCH("Demand ID", 'E4 TB Allocation Details'!$A$18:$L$18, 0),FALSE), 'E2 Allocators'!$B$15:$W$358, MATCH('O5 Details by Class &amp; Accounts'!V$18, 'E2 Allocators'!$B$15:$W$15, 0),FALSE)*$F49), 0, VLOOKUP(VLOOKUP($A49, 'E4 TB Allocation Details'!$A$18:$L$214, MATCH("Demand ID", 'E4 TB Allocation Details'!$A$18:$L$18, 0),FALSE), 'E2 Allocators'!$B$15:$W$358, MATCH('O5 Details by Class &amp; Accounts'!V$18, 'E2 Allocators'!$B$15:$W$15, 0),FALSE)*$F49)</f>
        <v>0</v>
      </c>
      <c r="W49" s="1322">
        <f>IF(ISERROR(VLOOKUP(VLOOKUP($A49, 'E4 TB Allocation Details'!$A$18:$L$214, MATCH("Demand ID", 'E4 TB Allocation Details'!$A$18:$L$18, 0),FALSE), 'E2 Allocators'!$B$15:$W$358, MATCH('O5 Details by Class &amp; Accounts'!W$18, 'E2 Allocators'!$B$15:$W$15, 0),FALSE)*$F49), 0, VLOOKUP(VLOOKUP($A49, 'E4 TB Allocation Details'!$A$18:$L$214, MATCH("Demand ID", 'E4 TB Allocation Details'!$A$18:$L$18, 0),FALSE), 'E2 Allocators'!$B$15:$W$358, MATCH('O5 Details by Class &amp; Accounts'!W$18, 'E2 Allocators'!$B$15:$W$15, 0),FALSE)*$F49)</f>
        <v>0</v>
      </c>
      <c r="X49" s="1322">
        <f>IF(ISERROR(VLOOKUP(VLOOKUP($A49, 'E4 TB Allocation Details'!$A$18:$L$214, MATCH("Demand ID", 'E4 TB Allocation Details'!$A$18:$L$18, 0),FALSE), 'E2 Allocators'!$B$15:$W$358, MATCH('O5 Details by Class &amp; Accounts'!X$18, 'E2 Allocators'!$B$15:$W$15, 0),FALSE)*$F49), 0, VLOOKUP(VLOOKUP($A49, 'E4 TB Allocation Details'!$A$18:$L$214, MATCH("Demand ID", 'E4 TB Allocation Details'!$A$18:$L$18, 0),FALSE), 'E2 Allocators'!$B$15:$W$358, MATCH('O5 Details by Class &amp; Accounts'!X$18, 'E2 Allocators'!$B$15:$W$15, 0),FALSE)*$F49)</f>
        <v>0</v>
      </c>
      <c r="Y49" s="1322">
        <f>IF(ISERROR(VLOOKUP(VLOOKUP($A49, 'E4 TB Allocation Details'!$A$18:$L$214, MATCH("Demand ID", 'E4 TB Allocation Details'!$A$18:$L$18, 0),FALSE), 'E2 Allocators'!$B$15:$W$358, MATCH('O5 Details by Class &amp; Accounts'!Y$18, 'E2 Allocators'!$B$15:$W$15, 0),FALSE)*$F49), 0, VLOOKUP(VLOOKUP($A49, 'E4 TB Allocation Details'!$A$18:$L$214, MATCH("Demand ID", 'E4 TB Allocation Details'!$A$18:$L$18, 0),FALSE), 'E2 Allocators'!$B$15:$W$358, MATCH('O5 Details by Class &amp; Accounts'!Y$18, 'E2 Allocators'!$B$15:$W$15, 0),FALSE)*$F49)</f>
        <v>0</v>
      </c>
      <c r="Z49" s="1322">
        <f>IF(ISERROR(VLOOKUP(VLOOKUP($A49, 'E4 TB Allocation Details'!$A$18:$L$214, MATCH("Demand ID", 'E4 TB Allocation Details'!$A$18:$L$18, 0),FALSE), 'E2 Allocators'!$B$15:$W$358, MATCH('O5 Details by Class &amp; Accounts'!Z$18, 'E2 Allocators'!$B$15:$W$15, 0),FALSE)*$F49), 0, VLOOKUP(VLOOKUP($A49, 'E4 TB Allocation Details'!$A$18:$L$214, MATCH("Demand ID", 'E4 TB Allocation Details'!$A$18:$L$18, 0),FALSE), 'E2 Allocators'!$B$15:$W$358, MATCH('O5 Details by Class &amp; Accounts'!Z$18, 'E2 Allocators'!$B$15:$W$15, 0),FALSE)*$F49)</f>
        <v>0</v>
      </c>
      <c r="AA49" s="1322">
        <f>IF(ISERROR(VLOOKUP(VLOOKUP($A49, 'E4 TB Allocation Details'!$A$18:$L$214, MATCH("Demand ID", 'E4 TB Allocation Details'!$A$18:$L$18, 0),FALSE), 'E2 Allocators'!$B$15:$W$358, MATCH('O5 Details by Class &amp; Accounts'!AA$18, 'E2 Allocators'!$B$15:$W$15, 0),FALSE)*$F49), 0, VLOOKUP(VLOOKUP($A49, 'E4 TB Allocation Details'!$A$18:$L$214, MATCH("Demand ID", 'E4 TB Allocation Details'!$A$18:$L$18, 0),FALSE), 'E2 Allocators'!$B$15:$W$358, MATCH('O5 Details by Class &amp; Accounts'!AA$18, 'E2 Allocators'!$B$15:$W$15, 0),FALSE)*$F49)</f>
        <v>0</v>
      </c>
      <c r="AB49" s="1322">
        <f>IF(ISERROR(VLOOKUP(VLOOKUP($A49, 'E4 TB Allocation Details'!$A$18:$L$214, MATCH("Demand ID", 'E4 TB Allocation Details'!$A$18:$L$18, 0),FALSE), 'E2 Allocators'!$B$15:$W$358, MATCH('O5 Details by Class &amp; Accounts'!AB$18, 'E2 Allocators'!$B$15:$W$15, 0),FALSE)*$F49), 0, VLOOKUP(VLOOKUP($A49, 'E4 TB Allocation Details'!$A$18:$L$214, MATCH("Demand ID", 'E4 TB Allocation Details'!$A$18:$L$18, 0),FALSE), 'E2 Allocators'!$B$15:$W$358, MATCH('O5 Details by Class &amp; Accounts'!AB$18, 'E2 Allocators'!$B$15:$W$15, 0),FALSE)*$F49)</f>
        <v>0</v>
      </c>
      <c r="AC49" s="1322">
        <f t="shared" si="1"/>
        <v>0</v>
      </c>
      <c r="AD49" s="1322">
        <f>IF(ISERROR(VLOOKUP(VLOOKUP($A49, 'E4 TB Allocation Details'!$A$18:$L$214, MATCH("Customer ID", 'E4 TB Allocation Details'!$A$18:$L$18, 0),FALSE), 'E2 Allocators'!$B$15:$W$358, MATCH('O5 Details by Class &amp; Accounts'!AD$18, 'E2 Allocators'!$B$15:$W$15, 0),FALSE)*$G49), 0, VLOOKUP(VLOOKUP($A49, 'E4 TB Allocation Details'!$A$18:$L$214, MATCH("Customer ID", 'E4 TB Allocation Details'!$A$18:$L$18, 0),FALSE), 'E2 Allocators'!$B$15:$W$358, MATCH('O5 Details by Class &amp; Accounts'!AD$18, 'E2 Allocators'!$B$15:$W$15, 0),FALSE)*$G49)</f>
        <v>0</v>
      </c>
      <c r="AE49" s="1322">
        <f>IF(ISERROR(VLOOKUP(VLOOKUP($A49, 'E4 TB Allocation Details'!$A$18:$L$214, MATCH("Customer ID", 'E4 TB Allocation Details'!$A$18:$L$18, 0),FALSE), 'E2 Allocators'!$B$15:$W$358, MATCH('O5 Details by Class &amp; Accounts'!AE$18, 'E2 Allocators'!$B$15:$W$15, 0),FALSE)*$G49), 0, VLOOKUP(VLOOKUP($A49, 'E4 TB Allocation Details'!$A$18:$L$214, MATCH("Customer ID", 'E4 TB Allocation Details'!$A$18:$L$18, 0),FALSE), 'E2 Allocators'!$B$15:$W$358, MATCH('O5 Details by Class &amp; Accounts'!AE$18, 'E2 Allocators'!$B$15:$W$15, 0),FALSE)*$G49)</f>
        <v>0</v>
      </c>
      <c r="AF49" s="1322">
        <f>IF(ISERROR(VLOOKUP(VLOOKUP($A49, 'E4 TB Allocation Details'!$A$18:$L$214, MATCH("Customer ID", 'E4 TB Allocation Details'!$A$18:$L$18, 0),FALSE), 'E2 Allocators'!$B$15:$W$358, MATCH('O5 Details by Class &amp; Accounts'!AF$18, 'E2 Allocators'!$B$15:$W$15, 0),FALSE)*$G49), 0, VLOOKUP(VLOOKUP($A49, 'E4 TB Allocation Details'!$A$18:$L$214, MATCH("Customer ID", 'E4 TB Allocation Details'!$A$18:$L$18, 0),FALSE), 'E2 Allocators'!$B$15:$W$358, MATCH('O5 Details by Class &amp; Accounts'!AF$18, 'E2 Allocators'!$B$15:$W$15, 0),FALSE)*$G49)</f>
        <v>0</v>
      </c>
      <c r="AG49" s="1322">
        <f>IF(ISERROR(VLOOKUP(VLOOKUP($A49, 'E4 TB Allocation Details'!$A$18:$L$214, MATCH("Customer ID", 'E4 TB Allocation Details'!$A$18:$L$18, 0),FALSE), 'E2 Allocators'!$B$15:$W$358, MATCH('O5 Details by Class &amp; Accounts'!AG$18, 'E2 Allocators'!$B$15:$W$15, 0),FALSE)*$G49), 0, VLOOKUP(VLOOKUP($A49, 'E4 TB Allocation Details'!$A$18:$L$214, MATCH("Customer ID", 'E4 TB Allocation Details'!$A$18:$L$18, 0),FALSE), 'E2 Allocators'!$B$15:$W$358, MATCH('O5 Details by Class &amp; Accounts'!AG$18, 'E2 Allocators'!$B$15:$W$15, 0),FALSE)*$G49)</f>
        <v>0</v>
      </c>
      <c r="AH49" s="1322">
        <f>IF(ISERROR(VLOOKUP(VLOOKUP($A49, 'E4 TB Allocation Details'!$A$18:$L$214, MATCH("Customer ID", 'E4 TB Allocation Details'!$A$18:$L$18, 0),FALSE), 'E2 Allocators'!$B$15:$W$358, MATCH('O5 Details by Class &amp; Accounts'!AH$18, 'E2 Allocators'!$B$15:$W$15, 0),FALSE)*$G49), 0, VLOOKUP(VLOOKUP($A49, 'E4 TB Allocation Details'!$A$18:$L$214, MATCH("Customer ID", 'E4 TB Allocation Details'!$A$18:$L$18, 0),FALSE), 'E2 Allocators'!$B$15:$W$358, MATCH('O5 Details by Class &amp; Accounts'!AH$18, 'E2 Allocators'!$B$15:$W$15, 0),FALSE)*$G49)</f>
        <v>0</v>
      </c>
      <c r="AI49" s="1322">
        <f>IF(ISERROR(VLOOKUP(VLOOKUP($A49, 'E4 TB Allocation Details'!$A$18:$L$214, MATCH("Customer ID", 'E4 TB Allocation Details'!$A$18:$L$18, 0),FALSE), 'E2 Allocators'!$B$15:$W$358, MATCH('O5 Details by Class &amp; Accounts'!AI$18, 'E2 Allocators'!$B$15:$W$15, 0),FALSE)*$G49), 0, VLOOKUP(VLOOKUP($A49, 'E4 TB Allocation Details'!$A$18:$L$214, MATCH("Customer ID", 'E4 TB Allocation Details'!$A$18:$L$18, 0),FALSE), 'E2 Allocators'!$B$15:$W$358, MATCH('O5 Details by Class &amp; Accounts'!AI$18, 'E2 Allocators'!$B$15:$W$15, 0),FALSE)*$G49)</f>
        <v>0</v>
      </c>
      <c r="AJ49" s="1322">
        <f>IF(ISERROR(VLOOKUP(VLOOKUP($A49, 'E4 TB Allocation Details'!$A$18:$L$214, MATCH("Customer ID", 'E4 TB Allocation Details'!$A$18:$L$18, 0),FALSE), 'E2 Allocators'!$B$15:$W$358, MATCH('O5 Details by Class &amp; Accounts'!AJ$18, 'E2 Allocators'!$B$15:$W$15, 0),FALSE)*$G49), 0, VLOOKUP(VLOOKUP($A49, 'E4 TB Allocation Details'!$A$18:$L$214, MATCH("Customer ID", 'E4 TB Allocation Details'!$A$18:$L$18, 0),FALSE), 'E2 Allocators'!$B$15:$W$358, MATCH('O5 Details by Class &amp; Accounts'!AJ$18, 'E2 Allocators'!$B$15:$W$15, 0),FALSE)*$G49)</f>
        <v>0</v>
      </c>
      <c r="AK49" s="1322">
        <f>IF(ISERROR(VLOOKUP(VLOOKUP($A49, 'E4 TB Allocation Details'!$A$18:$L$214, MATCH("Customer ID", 'E4 TB Allocation Details'!$A$18:$L$18, 0),FALSE), 'E2 Allocators'!$B$15:$W$358, MATCH('O5 Details by Class &amp; Accounts'!AK$18, 'E2 Allocators'!$B$15:$W$15, 0),FALSE)*$G49), 0, VLOOKUP(VLOOKUP($A49, 'E4 TB Allocation Details'!$A$18:$L$214, MATCH("Customer ID", 'E4 TB Allocation Details'!$A$18:$L$18, 0),FALSE), 'E2 Allocators'!$B$15:$W$358, MATCH('O5 Details by Class &amp; Accounts'!AK$18, 'E2 Allocators'!$B$15:$W$15, 0),FALSE)*$G49)</f>
        <v>0</v>
      </c>
      <c r="AL49" s="1322">
        <f>IF(ISERROR(VLOOKUP(VLOOKUP($A49, 'E4 TB Allocation Details'!$A$18:$L$214, MATCH("Customer ID", 'E4 TB Allocation Details'!$A$18:$L$18, 0),FALSE), 'E2 Allocators'!$B$15:$W$358, MATCH('O5 Details by Class &amp; Accounts'!AL$18, 'E2 Allocators'!$B$15:$W$15, 0),FALSE)*$G49), 0, VLOOKUP(VLOOKUP($A49, 'E4 TB Allocation Details'!$A$18:$L$214, MATCH("Customer ID", 'E4 TB Allocation Details'!$A$18:$L$18, 0),FALSE), 'E2 Allocators'!$B$15:$W$358, MATCH('O5 Details by Class &amp; Accounts'!AL$18, 'E2 Allocators'!$B$15:$W$15, 0),FALSE)*$G49)</f>
        <v>0</v>
      </c>
      <c r="AM49" s="1322">
        <f>IF(ISERROR(VLOOKUP(VLOOKUP($A49, 'E4 TB Allocation Details'!$A$18:$L$214, MATCH("Customer ID", 'E4 TB Allocation Details'!$A$18:$L$18, 0),FALSE), 'E2 Allocators'!$B$15:$W$358, MATCH('O5 Details by Class &amp; Accounts'!AM$18, 'E2 Allocators'!$B$15:$W$15, 0),FALSE)*$G49), 0, VLOOKUP(VLOOKUP($A49, 'E4 TB Allocation Details'!$A$18:$L$214, MATCH("Customer ID", 'E4 TB Allocation Details'!$A$18:$L$18, 0),FALSE), 'E2 Allocators'!$B$15:$W$358, MATCH('O5 Details by Class &amp; Accounts'!AM$18, 'E2 Allocators'!$B$15:$W$15, 0),FALSE)*$G49)</f>
        <v>0</v>
      </c>
      <c r="AN49" s="1322">
        <f>IF(ISERROR(VLOOKUP(VLOOKUP($A49, 'E4 TB Allocation Details'!$A$18:$L$214, MATCH("Customer ID", 'E4 TB Allocation Details'!$A$18:$L$18, 0),FALSE), 'E2 Allocators'!$B$15:$W$358, MATCH('O5 Details by Class &amp; Accounts'!AN$18, 'E2 Allocators'!$B$15:$W$15, 0),FALSE)*$G49), 0, VLOOKUP(VLOOKUP($A49, 'E4 TB Allocation Details'!$A$18:$L$214, MATCH("Customer ID", 'E4 TB Allocation Details'!$A$18:$L$18, 0),FALSE), 'E2 Allocators'!$B$15:$W$358, MATCH('O5 Details by Class &amp; Accounts'!AN$18, 'E2 Allocators'!$B$15:$W$15, 0),FALSE)*$G49)</f>
        <v>0</v>
      </c>
      <c r="AO49" s="1322">
        <f>IF(ISERROR(VLOOKUP(VLOOKUP($A49, 'E4 TB Allocation Details'!$A$18:$L$214, MATCH("Customer ID", 'E4 TB Allocation Details'!$A$18:$L$18, 0),FALSE), 'E2 Allocators'!$B$15:$W$358, MATCH('O5 Details by Class &amp; Accounts'!AO$18, 'E2 Allocators'!$B$15:$W$15, 0),FALSE)*$G49), 0, VLOOKUP(VLOOKUP($A49, 'E4 TB Allocation Details'!$A$18:$L$214, MATCH("Customer ID", 'E4 TB Allocation Details'!$A$18:$L$18, 0),FALSE), 'E2 Allocators'!$B$15:$W$358, MATCH('O5 Details by Class &amp; Accounts'!AO$18, 'E2 Allocators'!$B$15:$W$15, 0),FALSE)*$G49)</f>
        <v>0</v>
      </c>
      <c r="AP49" s="1322">
        <f>IF(ISERROR(VLOOKUP(VLOOKUP($A49, 'E4 TB Allocation Details'!$A$18:$L$214, MATCH("Customer ID", 'E4 TB Allocation Details'!$A$18:$L$18, 0),FALSE), 'E2 Allocators'!$B$15:$W$358, MATCH('O5 Details by Class &amp; Accounts'!AP$18, 'E2 Allocators'!$B$15:$W$15, 0),FALSE)*$G49), 0, VLOOKUP(VLOOKUP($A49, 'E4 TB Allocation Details'!$A$18:$L$214, MATCH("Customer ID", 'E4 TB Allocation Details'!$A$18:$L$18, 0),FALSE), 'E2 Allocators'!$B$15:$W$358, MATCH('O5 Details by Class &amp; Accounts'!AP$18, 'E2 Allocators'!$B$15:$W$15, 0),FALSE)*$G49)</f>
        <v>0</v>
      </c>
      <c r="AQ49" s="1322">
        <f>IF(ISERROR(VLOOKUP(VLOOKUP($A49, 'E4 TB Allocation Details'!$A$18:$L$214, MATCH("Customer ID", 'E4 TB Allocation Details'!$A$18:$L$18, 0),FALSE), 'E2 Allocators'!$B$15:$W$358, MATCH('O5 Details by Class &amp; Accounts'!AQ$18, 'E2 Allocators'!$B$15:$W$15, 0),FALSE)*$G49), 0, VLOOKUP(VLOOKUP($A49, 'E4 TB Allocation Details'!$A$18:$L$214, MATCH("Customer ID", 'E4 TB Allocation Details'!$A$18:$L$18, 0),FALSE), 'E2 Allocators'!$B$15:$W$358, MATCH('O5 Details by Class &amp; Accounts'!AQ$18, 'E2 Allocators'!$B$15:$W$15, 0),FALSE)*$G49)</f>
        <v>0</v>
      </c>
      <c r="AR49" s="1322">
        <f>IF(ISERROR(VLOOKUP(VLOOKUP($A49, 'E4 TB Allocation Details'!$A$18:$L$214, MATCH("Customer ID", 'E4 TB Allocation Details'!$A$18:$L$18, 0),FALSE), 'E2 Allocators'!$B$15:$W$358, MATCH('O5 Details by Class &amp; Accounts'!AR$18, 'E2 Allocators'!$B$15:$W$15, 0),FALSE)*$G49), 0, VLOOKUP(VLOOKUP($A49, 'E4 TB Allocation Details'!$A$18:$L$214, MATCH("Customer ID", 'E4 TB Allocation Details'!$A$18:$L$18, 0),FALSE), 'E2 Allocators'!$B$15:$W$358, MATCH('O5 Details by Class &amp; Accounts'!AR$18, 'E2 Allocators'!$B$15:$W$15, 0),FALSE)*$G49)</f>
        <v>0</v>
      </c>
      <c r="AS49" s="1322">
        <f>IF(ISERROR(VLOOKUP(VLOOKUP($A49, 'E4 TB Allocation Details'!$A$18:$L$214, MATCH("Customer ID", 'E4 TB Allocation Details'!$A$18:$L$18, 0),FALSE), 'E2 Allocators'!$B$15:$W$358, MATCH('O5 Details by Class &amp; Accounts'!AS$18, 'E2 Allocators'!$B$15:$W$15, 0),FALSE)*$G49), 0, VLOOKUP(VLOOKUP($A49, 'E4 TB Allocation Details'!$A$18:$L$214, MATCH("Customer ID", 'E4 TB Allocation Details'!$A$18:$L$18, 0),FALSE), 'E2 Allocators'!$B$15:$W$358, MATCH('O5 Details by Class &amp; Accounts'!AS$18, 'E2 Allocators'!$B$15:$W$15, 0),FALSE)*$G49)</f>
        <v>0</v>
      </c>
      <c r="AT49" s="1322">
        <f>IF(ISERROR(VLOOKUP(VLOOKUP($A49, 'E4 TB Allocation Details'!$A$18:$L$214, MATCH("Customer ID", 'E4 TB Allocation Details'!$A$18:$L$18, 0),FALSE), 'E2 Allocators'!$B$15:$W$358, MATCH('O5 Details by Class &amp; Accounts'!AT$18, 'E2 Allocators'!$B$15:$W$15, 0),FALSE)*$G49), 0, VLOOKUP(VLOOKUP($A49, 'E4 TB Allocation Details'!$A$18:$L$214, MATCH("Customer ID", 'E4 TB Allocation Details'!$A$18:$L$18, 0),FALSE), 'E2 Allocators'!$B$15:$W$358, MATCH('O5 Details by Class &amp; Accounts'!AT$18, 'E2 Allocators'!$B$15:$W$15, 0),FALSE)*$G49)</f>
        <v>0</v>
      </c>
      <c r="AU49" s="1322">
        <f>IF(ISERROR(VLOOKUP(VLOOKUP($A49, 'E4 TB Allocation Details'!$A$18:$L$214, MATCH("Customer ID", 'E4 TB Allocation Details'!$A$18:$L$18, 0),FALSE), 'E2 Allocators'!$B$15:$W$358, MATCH('O5 Details by Class &amp; Accounts'!AU$18, 'E2 Allocators'!$B$15:$W$15, 0),FALSE)*$G49), 0, VLOOKUP(VLOOKUP($A49, 'E4 TB Allocation Details'!$A$18:$L$214, MATCH("Customer ID", 'E4 TB Allocation Details'!$A$18:$L$18, 0),FALSE), 'E2 Allocators'!$B$15:$W$358, MATCH('O5 Details by Class &amp; Accounts'!AU$18, 'E2 Allocators'!$B$15:$W$15, 0),FALSE)*$G49)</f>
        <v>0</v>
      </c>
      <c r="AV49" s="1322">
        <f>IF(ISERROR(VLOOKUP(VLOOKUP($A49, 'E4 TB Allocation Details'!$A$18:$L$214, MATCH("Customer ID", 'E4 TB Allocation Details'!$A$18:$L$18, 0),FALSE), 'E2 Allocators'!$B$15:$W$358, MATCH('O5 Details by Class &amp; Accounts'!AV$18, 'E2 Allocators'!$B$15:$W$15, 0),FALSE)*$G49), 0, VLOOKUP(VLOOKUP($A49, 'E4 TB Allocation Details'!$A$18:$L$214, MATCH("Customer ID", 'E4 TB Allocation Details'!$A$18:$L$18, 0),FALSE), 'E2 Allocators'!$B$15:$W$358, MATCH('O5 Details by Class &amp; Accounts'!AV$18, 'E2 Allocators'!$B$15:$W$15, 0),FALSE)*$G49)</f>
        <v>0</v>
      </c>
      <c r="AW49" s="1322">
        <f>IF(ISERROR(VLOOKUP(VLOOKUP($A49, 'E4 TB Allocation Details'!$A$18:$L$214, MATCH("Customer ID", 'E4 TB Allocation Details'!$A$18:$L$18, 0),FALSE), 'E2 Allocators'!$B$15:$W$358, MATCH('O5 Details by Class &amp; Accounts'!AW$18, 'E2 Allocators'!$B$15:$W$15, 0),FALSE)*$G49), 0, VLOOKUP(VLOOKUP($A49, 'E4 TB Allocation Details'!$A$18:$L$214, MATCH("Customer ID", 'E4 TB Allocation Details'!$A$18:$L$18, 0),FALSE), 'E2 Allocators'!$B$15:$W$358, MATCH('O5 Details by Class &amp; Accounts'!AW$18, 'E2 Allocators'!$B$15:$W$15, 0),FALSE)*$G49)</f>
        <v>0</v>
      </c>
      <c r="AX49" s="1322">
        <f t="shared" si="2"/>
        <v>0</v>
      </c>
      <c r="AY49" s="1322">
        <f>IF(ISERROR(VLOOKUP(VLOOKUP($A49, 'E4 TB Allocation Details'!$A$18:$L$214, MATCH("Misc ID", 'E4 TB Allocation Details'!$A$18:$L$18, 0),FALSE), 'E2 Allocators'!$B$15:$W$358, MATCH('O5 Details by Class &amp; Accounts'!AY$18, 'E2 Allocators'!$B$15:$W$15, 0),FALSE)*$E49), 0, VLOOKUP(VLOOKUP($A49, 'E4 TB Allocation Details'!$A$18:$L$214, MATCH("Misc ID", 'E4 TB Allocation Details'!$A$18:$L$18, 0),FALSE), 'E2 Allocators'!$B$15:$W$358, MATCH('O5 Details by Class &amp; Accounts'!AY$18, 'E2 Allocators'!$B$15:$W$15, 0),FALSE)*$E49)</f>
        <v>0</v>
      </c>
      <c r="AZ49" s="1322">
        <f>IF(ISERROR(VLOOKUP(VLOOKUP($A49, 'E4 TB Allocation Details'!$A$18:$L$214, MATCH("Misc ID", 'E4 TB Allocation Details'!$A$18:$L$18, 0),FALSE), 'E2 Allocators'!$B$15:$W$358, MATCH('O5 Details by Class &amp; Accounts'!AZ$18, 'E2 Allocators'!$B$15:$W$15, 0),FALSE)*$E49), 0, VLOOKUP(VLOOKUP($A49, 'E4 TB Allocation Details'!$A$18:$L$214, MATCH("Misc ID", 'E4 TB Allocation Details'!$A$18:$L$18, 0),FALSE), 'E2 Allocators'!$B$15:$W$358, MATCH('O5 Details by Class &amp; Accounts'!AZ$18, 'E2 Allocators'!$B$15:$W$15, 0),FALSE)*$E49)</f>
        <v>0</v>
      </c>
      <c r="BA49" s="1322">
        <f>IF(ISERROR(VLOOKUP(VLOOKUP($A49, 'E4 TB Allocation Details'!$A$18:$L$214, MATCH("Misc ID", 'E4 TB Allocation Details'!$A$18:$L$18, 0),FALSE), 'E2 Allocators'!$B$15:$W$358, MATCH('O5 Details by Class &amp; Accounts'!BA$18, 'E2 Allocators'!$B$15:$W$15, 0),FALSE)*$E49), 0, VLOOKUP(VLOOKUP($A49, 'E4 TB Allocation Details'!$A$18:$L$214, MATCH("Misc ID", 'E4 TB Allocation Details'!$A$18:$L$18, 0),FALSE), 'E2 Allocators'!$B$15:$W$358, MATCH('O5 Details by Class &amp; Accounts'!BA$18, 'E2 Allocators'!$B$15:$W$15, 0),FALSE)*$E49)</f>
        <v>0</v>
      </c>
      <c r="BB49" s="1322">
        <f>IF(ISERROR(VLOOKUP(VLOOKUP($A49, 'E4 TB Allocation Details'!$A$18:$L$214, MATCH("Misc ID", 'E4 TB Allocation Details'!$A$18:$L$18, 0),FALSE), 'E2 Allocators'!$B$15:$W$358, MATCH('O5 Details by Class &amp; Accounts'!BB$18, 'E2 Allocators'!$B$15:$W$15, 0),FALSE)*$E49), 0, VLOOKUP(VLOOKUP($A49, 'E4 TB Allocation Details'!$A$18:$L$214, MATCH("Misc ID", 'E4 TB Allocation Details'!$A$18:$L$18, 0),FALSE), 'E2 Allocators'!$B$15:$W$358, MATCH('O5 Details by Class &amp; Accounts'!BB$18, 'E2 Allocators'!$B$15:$W$15, 0),FALSE)*$E49)</f>
        <v>0</v>
      </c>
      <c r="BC49" s="1322">
        <f>IF(ISERROR(VLOOKUP(VLOOKUP($A49, 'E4 TB Allocation Details'!$A$18:$L$214, MATCH("Misc ID", 'E4 TB Allocation Details'!$A$18:$L$18, 0),FALSE), 'E2 Allocators'!$B$15:$W$358, MATCH('O5 Details by Class &amp; Accounts'!BC$18, 'E2 Allocators'!$B$15:$W$15, 0),FALSE)*$E49), 0, VLOOKUP(VLOOKUP($A49, 'E4 TB Allocation Details'!$A$18:$L$214, MATCH("Misc ID", 'E4 TB Allocation Details'!$A$18:$L$18, 0),FALSE), 'E2 Allocators'!$B$15:$W$358, MATCH('O5 Details by Class &amp; Accounts'!BC$18, 'E2 Allocators'!$B$15:$W$15, 0),FALSE)*$E49)</f>
        <v>0</v>
      </c>
      <c r="BD49" s="1322">
        <f>IF(ISERROR(VLOOKUP(VLOOKUP($A49, 'E4 TB Allocation Details'!$A$18:$L$214, MATCH("Misc ID", 'E4 TB Allocation Details'!$A$18:$L$18, 0),FALSE), 'E2 Allocators'!$B$15:$W$358, MATCH('O5 Details by Class &amp; Accounts'!BD$18, 'E2 Allocators'!$B$15:$W$15, 0),FALSE)*$E49), 0, VLOOKUP(VLOOKUP($A49, 'E4 TB Allocation Details'!$A$18:$L$214, MATCH("Misc ID", 'E4 TB Allocation Details'!$A$18:$L$18, 0),FALSE), 'E2 Allocators'!$B$15:$W$358, MATCH('O5 Details by Class &amp; Accounts'!BD$18, 'E2 Allocators'!$B$15:$W$15, 0),FALSE)*$E49)</f>
        <v>0</v>
      </c>
      <c r="BE49" s="1322">
        <f>IF(ISERROR(VLOOKUP(VLOOKUP($A49, 'E4 TB Allocation Details'!$A$18:$L$214, MATCH("Misc ID", 'E4 TB Allocation Details'!$A$18:$L$18, 0),FALSE), 'E2 Allocators'!$B$15:$W$358, MATCH('O5 Details by Class &amp; Accounts'!BE$18, 'E2 Allocators'!$B$15:$W$15, 0),FALSE)*$E49), 0, VLOOKUP(VLOOKUP($A49, 'E4 TB Allocation Details'!$A$18:$L$214, MATCH("Misc ID", 'E4 TB Allocation Details'!$A$18:$L$18, 0),FALSE), 'E2 Allocators'!$B$15:$W$358, MATCH('O5 Details by Class &amp; Accounts'!BE$18, 'E2 Allocators'!$B$15:$W$15, 0),FALSE)*$E49)</f>
        <v>0</v>
      </c>
      <c r="BF49" s="1322">
        <f>IF(ISERROR(VLOOKUP(VLOOKUP($A49, 'E4 TB Allocation Details'!$A$18:$L$214, MATCH("Misc ID", 'E4 TB Allocation Details'!$A$18:$L$18, 0),FALSE), 'E2 Allocators'!$B$15:$W$358, MATCH('O5 Details by Class &amp; Accounts'!BF$18, 'E2 Allocators'!$B$15:$W$15, 0),FALSE)*$E49), 0, VLOOKUP(VLOOKUP($A49, 'E4 TB Allocation Details'!$A$18:$L$214, MATCH("Misc ID", 'E4 TB Allocation Details'!$A$18:$L$18, 0),FALSE), 'E2 Allocators'!$B$15:$W$358, MATCH('O5 Details by Class &amp; Accounts'!BF$18, 'E2 Allocators'!$B$15:$W$15, 0),FALSE)*$E49)</f>
        <v>0</v>
      </c>
      <c r="BG49" s="1322">
        <f>IF(ISERROR(VLOOKUP(VLOOKUP($A49, 'E4 TB Allocation Details'!$A$18:$L$214, MATCH("Misc ID", 'E4 TB Allocation Details'!$A$18:$L$18, 0),FALSE), 'E2 Allocators'!$B$15:$W$358, MATCH('O5 Details by Class &amp; Accounts'!BG$18, 'E2 Allocators'!$B$15:$W$15, 0),FALSE)*$E49), 0, VLOOKUP(VLOOKUP($A49, 'E4 TB Allocation Details'!$A$18:$L$214, MATCH("Misc ID", 'E4 TB Allocation Details'!$A$18:$L$18, 0),FALSE), 'E2 Allocators'!$B$15:$W$358, MATCH('O5 Details by Class &amp; Accounts'!BG$18, 'E2 Allocators'!$B$15:$W$15, 0),FALSE)*$E49)</f>
        <v>0</v>
      </c>
      <c r="BH49" s="1322">
        <f>IF(ISERROR(VLOOKUP(VLOOKUP($A49, 'E4 TB Allocation Details'!$A$18:$L$214, MATCH("Misc ID", 'E4 TB Allocation Details'!$A$18:$L$18, 0),FALSE), 'E2 Allocators'!$B$15:$W$358, MATCH('O5 Details by Class &amp; Accounts'!BH$18, 'E2 Allocators'!$B$15:$W$15, 0),FALSE)*$E49), 0, VLOOKUP(VLOOKUP($A49, 'E4 TB Allocation Details'!$A$18:$L$214, MATCH("Misc ID", 'E4 TB Allocation Details'!$A$18:$L$18, 0),FALSE), 'E2 Allocators'!$B$15:$W$358, MATCH('O5 Details by Class &amp; Accounts'!BH$18, 'E2 Allocators'!$B$15:$W$15, 0),FALSE)*$E49)</f>
        <v>0</v>
      </c>
      <c r="BI49" s="1322">
        <f>IF(ISERROR(VLOOKUP(VLOOKUP($A49, 'E4 TB Allocation Details'!$A$18:$L$214, MATCH("Misc ID", 'E4 TB Allocation Details'!$A$18:$L$18, 0),FALSE), 'E2 Allocators'!$B$15:$W$358, MATCH('O5 Details by Class &amp; Accounts'!BI$18, 'E2 Allocators'!$B$15:$W$15, 0),FALSE)*$E49), 0, VLOOKUP(VLOOKUP($A49, 'E4 TB Allocation Details'!$A$18:$L$214, MATCH("Misc ID", 'E4 TB Allocation Details'!$A$18:$L$18, 0),FALSE), 'E2 Allocators'!$B$15:$W$358, MATCH('O5 Details by Class &amp; Accounts'!BI$18, 'E2 Allocators'!$B$15:$W$15, 0),FALSE)*$E49)</f>
        <v>0</v>
      </c>
      <c r="BJ49" s="1322">
        <f>IF(ISERROR(VLOOKUP(VLOOKUP($A49, 'E4 TB Allocation Details'!$A$18:$L$214, MATCH("Misc ID", 'E4 TB Allocation Details'!$A$18:$L$18, 0),FALSE), 'E2 Allocators'!$B$15:$W$358, MATCH('O5 Details by Class &amp; Accounts'!BJ$18, 'E2 Allocators'!$B$15:$W$15, 0),FALSE)*$E49), 0, VLOOKUP(VLOOKUP($A49, 'E4 TB Allocation Details'!$A$18:$L$214, MATCH("Misc ID", 'E4 TB Allocation Details'!$A$18:$L$18, 0),FALSE), 'E2 Allocators'!$B$15:$W$358, MATCH('O5 Details by Class &amp; Accounts'!BJ$18, 'E2 Allocators'!$B$15:$W$15, 0),FALSE)*$E49)</f>
        <v>0</v>
      </c>
      <c r="BK49" s="1322">
        <f>IF(ISERROR(VLOOKUP(VLOOKUP($A49, 'E4 TB Allocation Details'!$A$18:$L$214, MATCH("Misc ID", 'E4 TB Allocation Details'!$A$18:$L$18, 0),FALSE), 'E2 Allocators'!$B$15:$W$358, MATCH('O5 Details by Class &amp; Accounts'!BK$18, 'E2 Allocators'!$B$15:$W$15, 0),FALSE)*$E49), 0, VLOOKUP(VLOOKUP($A49, 'E4 TB Allocation Details'!$A$18:$L$214, MATCH("Misc ID", 'E4 TB Allocation Details'!$A$18:$L$18, 0),FALSE), 'E2 Allocators'!$B$15:$W$358, MATCH('O5 Details by Class &amp; Accounts'!BK$18, 'E2 Allocators'!$B$15:$W$15, 0),FALSE)*$E49)</f>
        <v>0</v>
      </c>
      <c r="BL49" s="1322">
        <f>IF(ISERROR(VLOOKUP(VLOOKUP($A49, 'E4 TB Allocation Details'!$A$18:$L$214, MATCH("Misc ID", 'E4 TB Allocation Details'!$A$18:$L$18, 0),FALSE), 'E2 Allocators'!$B$15:$W$358, MATCH('O5 Details by Class &amp; Accounts'!BL$18, 'E2 Allocators'!$B$15:$W$15, 0),FALSE)*$E49), 0, VLOOKUP(VLOOKUP($A49, 'E4 TB Allocation Details'!$A$18:$L$214, MATCH("Misc ID", 'E4 TB Allocation Details'!$A$18:$L$18, 0),FALSE), 'E2 Allocators'!$B$15:$W$358, MATCH('O5 Details by Class &amp; Accounts'!BL$18, 'E2 Allocators'!$B$15:$W$15, 0),FALSE)*$E49)</f>
        <v>0</v>
      </c>
      <c r="BM49" s="1322">
        <f>IF(ISERROR(VLOOKUP(VLOOKUP($A49, 'E4 TB Allocation Details'!$A$18:$L$214, MATCH("Misc ID", 'E4 TB Allocation Details'!$A$18:$L$18, 0),FALSE), 'E2 Allocators'!$B$15:$W$358, MATCH('O5 Details by Class &amp; Accounts'!BM$18, 'E2 Allocators'!$B$15:$W$15, 0),FALSE)*$E49), 0, VLOOKUP(VLOOKUP($A49, 'E4 TB Allocation Details'!$A$18:$L$214, MATCH("Misc ID", 'E4 TB Allocation Details'!$A$18:$L$18, 0),FALSE), 'E2 Allocators'!$B$15:$W$358, MATCH('O5 Details by Class &amp; Accounts'!BM$18, 'E2 Allocators'!$B$15:$W$15, 0),FALSE)*$E49)</f>
        <v>0</v>
      </c>
      <c r="BN49" s="1322">
        <f>IF(ISERROR(VLOOKUP(VLOOKUP($A49, 'E4 TB Allocation Details'!$A$18:$L$214, MATCH("Misc ID", 'E4 TB Allocation Details'!$A$18:$L$18, 0),FALSE), 'E2 Allocators'!$B$15:$W$358, MATCH('O5 Details by Class &amp; Accounts'!BN$18, 'E2 Allocators'!$B$15:$W$15, 0),FALSE)*$E49), 0, VLOOKUP(VLOOKUP($A49, 'E4 TB Allocation Details'!$A$18:$L$214, MATCH("Misc ID", 'E4 TB Allocation Details'!$A$18:$L$18, 0),FALSE), 'E2 Allocators'!$B$15:$W$358, MATCH('O5 Details by Class &amp; Accounts'!BN$18, 'E2 Allocators'!$B$15:$W$15, 0),FALSE)*$E49)</f>
        <v>0</v>
      </c>
      <c r="BO49" s="1322">
        <f>IF(ISERROR(VLOOKUP(VLOOKUP($A49, 'E4 TB Allocation Details'!$A$18:$L$214, MATCH("Misc ID", 'E4 TB Allocation Details'!$A$18:$L$18, 0),FALSE), 'E2 Allocators'!$B$15:$W$358, MATCH('O5 Details by Class &amp; Accounts'!BO$18, 'E2 Allocators'!$B$15:$W$15, 0),FALSE)*$E49), 0, VLOOKUP(VLOOKUP($A49, 'E4 TB Allocation Details'!$A$18:$L$214, MATCH("Misc ID", 'E4 TB Allocation Details'!$A$18:$L$18, 0),FALSE), 'E2 Allocators'!$B$15:$W$358, MATCH('O5 Details by Class &amp; Accounts'!BO$18, 'E2 Allocators'!$B$15:$W$15, 0),FALSE)*$E49)</f>
        <v>0</v>
      </c>
      <c r="BP49" s="1322">
        <f>IF(ISERROR(VLOOKUP(VLOOKUP($A49, 'E4 TB Allocation Details'!$A$18:$L$214, MATCH("Misc ID", 'E4 TB Allocation Details'!$A$18:$L$18, 0),FALSE), 'E2 Allocators'!$B$15:$W$358, MATCH('O5 Details by Class &amp; Accounts'!BP$18, 'E2 Allocators'!$B$15:$W$15, 0),FALSE)*$E49), 0, VLOOKUP(VLOOKUP($A49, 'E4 TB Allocation Details'!$A$18:$L$214, MATCH("Misc ID", 'E4 TB Allocation Details'!$A$18:$L$18, 0),FALSE), 'E2 Allocators'!$B$15:$W$358, MATCH('O5 Details by Class &amp; Accounts'!BP$18, 'E2 Allocators'!$B$15:$W$15, 0),FALSE)*$E49)</f>
        <v>0</v>
      </c>
      <c r="BQ49" s="1322">
        <f>IF(ISERROR(VLOOKUP(VLOOKUP($A49, 'E4 TB Allocation Details'!$A$18:$L$214, MATCH("Misc ID", 'E4 TB Allocation Details'!$A$18:$L$18, 0),FALSE), 'E2 Allocators'!$B$15:$W$358, MATCH('O5 Details by Class &amp; Accounts'!BQ$18, 'E2 Allocators'!$B$15:$W$15, 0),FALSE)*$E49), 0, VLOOKUP(VLOOKUP($A49, 'E4 TB Allocation Details'!$A$18:$L$214, MATCH("Misc ID", 'E4 TB Allocation Details'!$A$18:$L$18, 0),FALSE), 'E2 Allocators'!$B$15:$W$358, MATCH('O5 Details by Class &amp; Accounts'!BQ$18, 'E2 Allocators'!$B$15:$W$15, 0),FALSE)*$E49)</f>
        <v>0</v>
      </c>
      <c r="BR49" s="1322">
        <f>IF(ISERROR(VLOOKUP(VLOOKUP($A49, 'E4 TB Allocation Details'!$A$18:$L$214, MATCH("Misc ID", 'E4 TB Allocation Details'!$A$18:$L$18, 0),FALSE), 'E2 Allocators'!$B$15:$W$358, MATCH('O5 Details by Class &amp; Accounts'!BR$18, 'E2 Allocators'!$B$15:$W$15, 0),FALSE)*$E49), 0, VLOOKUP(VLOOKUP($A49, 'E4 TB Allocation Details'!$A$18:$L$214, MATCH("Misc ID", 'E4 TB Allocation Details'!$A$18:$L$18, 0),FALSE), 'E2 Allocators'!$B$15:$W$358, MATCH('O5 Details by Class &amp; Accounts'!BR$18, 'E2 Allocators'!$B$15:$W$15, 0),FALSE)*$E49)</f>
        <v>0</v>
      </c>
      <c r="BS49" s="1322">
        <f t="shared" si="3"/>
        <v>0</v>
      </c>
      <c r="BT49" s="1322">
        <f>IF(ISERROR(VLOOKUP(VLOOKUP($A49, 'E4 TB Allocation Details'!$A$18:$L$214, MATCH("A &amp; G ID", 'E4 TB Allocation Details'!$A$18:$L$18, 0),FALSE), 'E2 Allocators'!$B$15:$W$358, MATCH('O5 Details by Class &amp; Accounts'!BT$18, 'E2 Allocators'!$B$15:$W$15, 0),FALSE)*$E49), 0, VLOOKUP(VLOOKUP($A49, 'E4 TB Allocation Details'!$A$18:$L$214, MATCH("A &amp; G ID", 'E4 TB Allocation Details'!$A$18:$L$18, 0),FALSE), 'E2 Allocators'!$B$15:$W$358, MATCH('O5 Details by Class &amp; Accounts'!BT$18, 'E2 Allocators'!$B$15:$W$15, 0),FALSE)*$E49)</f>
        <v>0</v>
      </c>
      <c r="BU49" s="1322">
        <f>IF(ISERROR(VLOOKUP(VLOOKUP($A49, 'E4 TB Allocation Details'!$A$18:$L$214, MATCH("A &amp; G ID", 'E4 TB Allocation Details'!$A$18:$L$18, 0),FALSE), 'E2 Allocators'!$B$15:$W$358, MATCH('O5 Details by Class &amp; Accounts'!BU$18, 'E2 Allocators'!$B$15:$W$15, 0),FALSE)*$E49), 0, VLOOKUP(VLOOKUP($A49, 'E4 TB Allocation Details'!$A$18:$L$214, MATCH("A &amp; G ID", 'E4 TB Allocation Details'!$A$18:$L$18, 0),FALSE), 'E2 Allocators'!$B$15:$W$358, MATCH('O5 Details by Class &amp; Accounts'!BU$18, 'E2 Allocators'!$B$15:$W$15, 0),FALSE)*$E49)</f>
        <v>0</v>
      </c>
      <c r="BV49" s="1322">
        <f>IF(ISERROR(VLOOKUP(VLOOKUP($A49, 'E4 TB Allocation Details'!$A$18:$L$214, MATCH("A &amp; G ID", 'E4 TB Allocation Details'!$A$18:$L$18, 0),FALSE), 'E2 Allocators'!$B$15:$W$358, MATCH('O5 Details by Class &amp; Accounts'!BV$18, 'E2 Allocators'!$B$15:$W$15, 0),FALSE)*$E49), 0, VLOOKUP(VLOOKUP($A49, 'E4 TB Allocation Details'!$A$18:$L$214, MATCH("A &amp; G ID", 'E4 TB Allocation Details'!$A$18:$L$18, 0),FALSE), 'E2 Allocators'!$B$15:$W$358, MATCH('O5 Details by Class &amp; Accounts'!BV$18, 'E2 Allocators'!$B$15:$W$15, 0),FALSE)*$E49)</f>
        <v>0</v>
      </c>
      <c r="BW49" s="1322">
        <f>IF(ISERROR(VLOOKUP(VLOOKUP($A49, 'E4 TB Allocation Details'!$A$18:$L$214, MATCH("A &amp; G ID", 'E4 TB Allocation Details'!$A$18:$L$18, 0),FALSE), 'E2 Allocators'!$B$15:$W$358, MATCH('O5 Details by Class &amp; Accounts'!BW$18, 'E2 Allocators'!$B$15:$W$15, 0),FALSE)*$E49), 0, VLOOKUP(VLOOKUP($A49, 'E4 TB Allocation Details'!$A$18:$L$214, MATCH("A &amp; G ID", 'E4 TB Allocation Details'!$A$18:$L$18, 0),FALSE), 'E2 Allocators'!$B$15:$W$358, MATCH('O5 Details by Class &amp; Accounts'!BW$18, 'E2 Allocators'!$B$15:$W$15, 0),FALSE)*$E49)</f>
        <v>0</v>
      </c>
      <c r="BX49" s="1322">
        <f>IF(ISERROR(VLOOKUP(VLOOKUP($A49, 'E4 TB Allocation Details'!$A$18:$L$214, MATCH("A &amp; G ID", 'E4 TB Allocation Details'!$A$18:$L$18, 0),FALSE), 'E2 Allocators'!$B$15:$W$358, MATCH('O5 Details by Class &amp; Accounts'!BX$18, 'E2 Allocators'!$B$15:$W$15, 0),FALSE)*$E49), 0, VLOOKUP(VLOOKUP($A49, 'E4 TB Allocation Details'!$A$18:$L$214, MATCH("A &amp; G ID", 'E4 TB Allocation Details'!$A$18:$L$18, 0),FALSE), 'E2 Allocators'!$B$15:$W$358, MATCH('O5 Details by Class &amp; Accounts'!BX$18, 'E2 Allocators'!$B$15:$W$15, 0),FALSE)*$E49)</f>
        <v>0</v>
      </c>
      <c r="BY49" s="1322">
        <f>IF(ISERROR(VLOOKUP(VLOOKUP($A49, 'E4 TB Allocation Details'!$A$18:$L$214, MATCH("A &amp; G ID", 'E4 TB Allocation Details'!$A$18:$L$18, 0),FALSE), 'E2 Allocators'!$B$15:$W$358, MATCH('O5 Details by Class &amp; Accounts'!BY$18, 'E2 Allocators'!$B$15:$W$15, 0),FALSE)*$E49), 0, VLOOKUP(VLOOKUP($A49, 'E4 TB Allocation Details'!$A$18:$L$214, MATCH("A &amp; G ID", 'E4 TB Allocation Details'!$A$18:$L$18, 0),FALSE), 'E2 Allocators'!$B$15:$W$358, MATCH('O5 Details by Class &amp; Accounts'!BY$18, 'E2 Allocators'!$B$15:$W$15, 0),FALSE)*$E49)</f>
        <v>0</v>
      </c>
      <c r="BZ49" s="1322">
        <f>IF(ISERROR(VLOOKUP(VLOOKUP($A49, 'E4 TB Allocation Details'!$A$18:$L$214, MATCH("A &amp; G ID", 'E4 TB Allocation Details'!$A$18:$L$18, 0),FALSE), 'E2 Allocators'!$B$15:$W$358, MATCH('O5 Details by Class &amp; Accounts'!BZ$18, 'E2 Allocators'!$B$15:$W$15, 0),FALSE)*$E49), 0, VLOOKUP(VLOOKUP($A49, 'E4 TB Allocation Details'!$A$18:$L$214, MATCH("A &amp; G ID", 'E4 TB Allocation Details'!$A$18:$L$18, 0),FALSE), 'E2 Allocators'!$B$15:$W$358, MATCH('O5 Details by Class &amp; Accounts'!BZ$18, 'E2 Allocators'!$B$15:$W$15, 0),FALSE)*$E49)</f>
        <v>0</v>
      </c>
      <c r="CA49" s="1322">
        <f>IF(ISERROR(VLOOKUP(VLOOKUP($A49, 'E4 TB Allocation Details'!$A$18:$L$214, MATCH("A &amp; G ID", 'E4 TB Allocation Details'!$A$18:$L$18, 0),FALSE), 'E2 Allocators'!$B$15:$W$358, MATCH('O5 Details by Class &amp; Accounts'!CA$18, 'E2 Allocators'!$B$15:$W$15, 0),FALSE)*$E49), 0, VLOOKUP(VLOOKUP($A49, 'E4 TB Allocation Details'!$A$18:$L$214, MATCH("A &amp; G ID", 'E4 TB Allocation Details'!$A$18:$L$18, 0),FALSE), 'E2 Allocators'!$B$15:$W$358, MATCH('O5 Details by Class &amp; Accounts'!CA$18, 'E2 Allocators'!$B$15:$W$15, 0),FALSE)*$E49)</f>
        <v>0</v>
      </c>
      <c r="CB49" s="1322">
        <f>IF(ISERROR(VLOOKUP(VLOOKUP($A49, 'E4 TB Allocation Details'!$A$18:$L$214, MATCH("A &amp; G ID", 'E4 TB Allocation Details'!$A$18:$L$18, 0),FALSE), 'E2 Allocators'!$B$15:$W$358, MATCH('O5 Details by Class &amp; Accounts'!CB$18, 'E2 Allocators'!$B$15:$W$15, 0),FALSE)*$E49), 0, VLOOKUP(VLOOKUP($A49, 'E4 TB Allocation Details'!$A$18:$L$214, MATCH("A &amp; G ID", 'E4 TB Allocation Details'!$A$18:$L$18, 0),FALSE), 'E2 Allocators'!$B$15:$W$358, MATCH('O5 Details by Class &amp; Accounts'!CB$18, 'E2 Allocators'!$B$15:$W$15, 0),FALSE)*$E49)</f>
        <v>0</v>
      </c>
      <c r="CC49" s="1322">
        <f>IF(ISERROR(VLOOKUP(VLOOKUP($A49, 'E4 TB Allocation Details'!$A$18:$L$214, MATCH("A &amp; G ID", 'E4 TB Allocation Details'!$A$18:$L$18, 0),FALSE), 'E2 Allocators'!$B$15:$W$358, MATCH('O5 Details by Class &amp; Accounts'!CC$18, 'E2 Allocators'!$B$15:$W$15, 0),FALSE)*$E49), 0, VLOOKUP(VLOOKUP($A49, 'E4 TB Allocation Details'!$A$18:$L$214, MATCH("A &amp; G ID", 'E4 TB Allocation Details'!$A$18:$L$18, 0),FALSE), 'E2 Allocators'!$B$15:$W$358, MATCH('O5 Details by Class &amp; Accounts'!CC$18, 'E2 Allocators'!$B$15:$W$15, 0),FALSE)*$E49)</f>
        <v>0</v>
      </c>
      <c r="CD49" s="1322">
        <f>IF(ISERROR(VLOOKUP(VLOOKUP($A49, 'E4 TB Allocation Details'!$A$18:$L$214, MATCH("A &amp; G ID", 'E4 TB Allocation Details'!$A$18:$L$18, 0),FALSE), 'E2 Allocators'!$B$15:$W$358, MATCH('O5 Details by Class &amp; Accounts'!CD$18, 'E2 Allocators'!$B$15:$W$15, 0),FALSE)*$E49), 0, VLOOKUP(VLOOKUP($A49, 'E4 TB Allocation Details'!$A$18:$L$214, MATCH("A &amp; G ID", 'E4 TB Allocation Details'!$A$18:$L$18, 0),FALSE), 'E2 Allocators'!$B$15:$W$358, MATCH('O5 Details by Class &amp; Accounts'!CD$18, 'E2 Allocators'!$B$15:$W$15, 0),FALSE)*$E49)</f>
        <v>0</v>
      </c>
      <c r="CE49" s="1322">
        <f>IF(ISERROR(VLOOKUP(VLOOKUP($A49, 'E4 TB Allocation Details'!$A$18:$L$214, MATCH("A &amp; G ID", 'E4 TB Allocation Details'!$A$18:$L$18, 0),FALSE), 'E2 Allocators'!$B$15:$W$358, MATCH('O5 Details by Class &amp; Accounts'!CE$18, 'E2 Allocators'!$B$15:$W$15, 0),FALSE)*$E49), 0, VLOOKUP(VLOOKUP($A49, 'E4 TB Allocation Details'!$A$18:$L$214, MATCH("A &amp; G ID", 'E4 TB Allocation Details'!$A$18:$L$18, 0),FALSE), 'E2 Allocators'!$B$15:$W$358, MATCH('O5 Details by Class &amp; Accounts'!CE$18, 'E2 Allocators'!$B$15:$W$15, 0),FALSE)*$E49)</f>
        <v>0</v>
      </c>
      <c r="CF49" s="1322">
        <f>IF(ISERROR(VLOOKUP(VLOOKUP($A49, 'E4 TB Allocation Details'!$A$18:$L$214, MATCH("A &amp; G ID", 'E4 TB Allocation Details'!$A$18:$L$18, 0),FALSE), 'E2 Allocators'!$B$15:$W$358, MATCH('O5 Details by Class &amp; Accounts'!CF$18, 'E2 Allocators'!$B$15:$W$15, 0),FALSE)*$E49), 0, VLOOKUP(VLOOKUP($A49, 'E4 TB Allocation Details'!$A$18:$L$214, MATCH("A &amp; G ID", 'E4 TB Allocation Details'!$A$18:$L$18, 0),FALSE), 'E2 Allocators'!$B$15:$W$358, MATCH('O5 Details by Class &amp; Accounts'!CF$18, 'E2 Allocators'!$B$15:$W$15, 0),FALSE)*$E49)</f>
        <v>0</v>
      </c>
      <c r="CG49" s="1322">
        <f>IF(ISERROR(VLOOKUP(VLOOKUP($A49, 'E4 TB Allocation Details'!$A$18:$L$214, MATCH("A &amp; G ID", 'E4 TB Allocation Details'!$A$18:$L$18, 0),FALSE), 'E2 Allocators'!$B$15:$W$358, MATCH('O5 Details by Class &amp; Accounts'!CG$18, 'E2 Allocators'!$B$15:$W$15, 0),FALSE)*$E49), 0, VLOOKUP(VLOOKUP($A49, 'E4 TB Allocation Details'!$A$18:$L$214, MATCH("A &amp; G ID", 'E4 TB Allocation Details'!$A$18:$L$18, 0),FALSE), 'E2 Allocators'!$B$15:$W$358, MATCH('O5 Details by Class &amp; Accounts'!CG$18, 'E2 Allocators'!$B$15:$W$15, 0),FALSE)*$E49)</f>
        <v>0</v>
      </c>
      <c r="CH49" s="1322">
        <f>IF(ISERROR(VLOOKUP(VLOOKUP($A49, 'E4 TB Allocation Details'!$A$18:$L$214, MATCH("A &amp; G ID", 'E4 TB Allocation Details'!$A$18:$L$18, 0),FALSE), 'E2 Allocators'!$B$15:$W$358, MATCH('O5 Details by Class &amp; Accounts'!CH$18, 'E2 Allocators'!$B$15:$W$15, 0),FALSE)*$E49), 0, VLOOKUP(VLOOKUP($A49, 'E4 TB Allocation Details'!$A$18:$L$214, MATCH("A &amp; G ID", 'E4 TB Allocation Details'!$A$18:$L$18, 0),FALSE), 'E2 Allocators'!$B$15:$W$358, MATCH('O5 Details by Class &amp; Accounts'!CH$18, 'E2 Allocators'!$B$15:$W$15, 0),FALSE)*$E49)</f>
        <v>0</v>
      </c>
      <c r="CI49" s="1322">
        <f>IF(ISERROR(VLOOKUP(VLOOKUP($A49, 'E4 TB Allocation Details'!$A$18:$L$214, MATCH("A &amp; G ID", 'E4 TB Allocation Details'!$A$18:$L$18, 0),FALSE), 'E2 Allocators'!$B$15:$W$358, MATCH('O5 Details by Class &amp; Accounts'!CI$18, 'E2 Allocators'!$B$15:$W$15, 0),FALSE)*$E49), 0, VLOOKUP(VLOOKUP($A49, 'E4 TB Allocation Details'!$A$18:$L$214, MATCH("A &amp; G ID", 'E4 TB Allocation Details'!$A$18:$L$18, 0),FALSE), 'E2 Allocators'!$B$15:$W$358, MATCH('O5 Details by Class &amp; Accounts'!CI$18, 'E2 Allocators'!$B$15:$W$15, 0),FALSE)*$E49)</f>
        <v>0</v>
      </c>
      <c r="CJ49" s="1322">
        <f>IF(ISERROR(VLOOKUP(VLOOKUP($A49, 'E4 TB Allocation Details'!$A$18:$L$214, MATCH("A &amp; G ID", 'E4 TB Allocation Details'!$A$18:$L$18, 0),FALSE), 'E2 Allocators'!$B$15:$W$358, MATCH('O5 Details by Class &amp; Accounts'!CJ$18, 'E2 Allocators'!$B$15:$W$15, 0),FALSE)*$E49), 0, VLOOKUP(VLOOKUP($A49, 'E4 TB Allocation Details'!$A$18:$L$214, MATCH("A &amp; G ID", 'E4 TB Allocation Details'!$A$18:$L$18, 0),FALSE), 'E2 Allocators'!$B$15:$W$358, MATCH('O5 Details by Class &amp; Accounts'!CJ$18, 'E2 Allocators'!$B$15:$W$15, 0),FALSE)*$E49)</f>
        <v>0</v>
      </c>
      <c r="CK49" s="1322">
        <f>IF(ISERROR(VLOOKUP(VLOOKUP($A49, 'E4 TB Allocation Details'!$A$18:$L$214, MATCH("A &amp; G ID", 'E4 TB Allocation Details'!$A$18:$L$18, 0),FALSE), 'E2 Allocators'!$B$15:$W$358, MATCH('O5 Details by Class &amp; Accounts'!CK$18, 'E2 Allocators'!$B$15:$W$15, 0),FALSE)*$E49), 0, VLOOKUP(VLOOKUP($A49, 'E4 TB Allocation Details'!$A$18:$L$214, MATCH("A &amp; G ID", 'E4 TB Allocation Details'!$A$18:$L$18, 0),FALSE), 'E2 Allocators'!$B$15:$W$358, MATCH('O5 Details by Class &amp; Accounts'!CK$18, 'E2 Allocators'!$B$15:$W$15, 0),FALSE)*$E49)</f>
        <v>0</v>
      </c>
      <c r="CL49" s="1322">
        <f>IF(ISERROR(VLOOKUP(VLOOKUP($A49, 'E4 TB Allocation Details'!$A$18:$L$214, MATCH("A &amp; G ID", 'E4 TB Allocation Details'!$A$18:$L$18, 0),FALSE), 'E2 Allocators'!$B$15:$W$358, MATCH('O5 Details by Class &amp; Accounts'!CL$18, 'E2 Allocators'!$B$15:$W$15, 0),FALSE)*$E49), 0, VLOOKUP(VLOOKUP($A49, 'E4 TB Allocation Details'!$A$18:$L$214, MATCH("A &amp; G ID", 'E4 TB Allocation Details'!$A$18:$L$18, 0),FALSE), 'E2 Allocators'!$B$15:$W$358, MATCH('O5 Details by Class &amp; Accounts'!CL$18, 'E2 Allocators'!$B$15:$W$15, 0),FALSE)*$E49)</f>
        <v>0</v>
      </c>
      <c r="CM49" s="1322">
        <f>IF(ISERROR(VLOOKUP(VLOOKUP($A49, 'E4 TB Allocation Details'!$A$18:$L$214, MATCH("A &amp; G ID", 'E4 TB Allocation Details'!$A$18:$L$18, 0),FALSE), 'E2 Allocators'!$B$15:$W$358, MATCH('O5 Details by Class &amp; Accounts'!CM$18, 'E2 Allocators'!$B$15:$W$15, 0),FALSE)*$E49), 0, VLOOKUP(VLOOKUP($A49, 'E4 TB Allocation Details'!$A$18:$L$214, MATCH("A &amp; G ID", 'E4 TB Allocation Details'!$A$18:$L$18, 0),FALSE), 'E2 Allocators'!$B$15:$W$358, MATCH('O5 Details by Class &amp; Accounts'!CM$18, 'E2 Allocators'!$B$15:$W$15, 0),FALSE)*$E49)</f>
        <v>0</v>
      </c>
      <c r="CN49" s="1322">
        <f t="shared" si="5"/>
        <v>0</v>
      </c>
      <c r="CO49" s="1651">
        <f t="shared" si="4"/>
        <v>0</v>
      </c>
      <c r="CQ49" s="1899" t="e">
        <v>#N/A</v>
      </c>
    </row>
    <row r="50" spans="1:95" s="64" customFormat="1" ht="12.75" x14ac:dyDescent="0.2">
      <c r="A50" s="1088" t="s">
        <v>831</v>
      </c>
      <c r="B50" s="1089" t="s">
        <v>395</v>
      </c>
      <c r="C50" s="1648">
        <f>IF(ISERROR(VLOOKUP($A50,'I3 TB Data'!$A$19:$H$483,MATCH('O5 Details by Class &amp; Accounts'!$C$18, 'I3 TB Data'!$A$19:$H$19,0),0)), 0, VLOOKUP($A50,'I3 TB Data'!$A$19:$H$483,MATCH('O5 Details by Class &amp; Accounts'!$C$18,'I3 TB Data'!$A$19:$H$19,0),0))</f>
        <v>0</v>
      </c>
      <c r="D50" s="1649">
        <f>'I4 BO ASSETS'!E47</f>
        <v>0</v>
      </c>
      <c r="E50" s="1648">
        <f t="shared" si="6"/>
        <v>0</v>
      </c>
      <c r="F50" s="1650">
        <f>IF(ISERROR(VLOOKUP($A50, 'E1 Categorization'!A33:E124, MATCH("Customer Component", 'E1 Categorization'!$A$33:$E$33,0), 0)), 0, IF(VLOOKUP($A50, 'E1 Categorization'!A33:E124, MATCH("Customer Component", 'E1 Categorization'!$A$33:$E$33,0), 0)=0, 'O5 Details by Class &amp; Accounts'!$E50, IF(AND(VLOOKUP($A50, 'E1 Categorization'!A33:E124, MATCH("Customer Component", 'E1 Categorization'!$A$33:$E$33,0), 0) &gt;0, VLOOKUP($A50, 'E1 Categorization'!A33:E124, MATCH("Customer Component", 'E1 Categorization'!$A$33:$E$33,0), 0)&lt;1), 'O5 Details by Class &amp; Accounts'!$E50*(1-VLOOKUP($A50, 'E1 Categorization'!A33:E124, MATCH("Customer Component", 'E1 Categorization'!$A$33:$E$33,0), 0)), 0)))</f>
        <v>0</v>
      </c>
      <c r="G50" s="1650">
        <f>IF(ISERROR(VLOOKUP($A50, 'E1 Categorization'!A33:E124, MATCH("Customer Component", 'E1 Categorization'!$A$33:$E$33,0), 0)),0, IF(VLOOKUP($A50, 'E1 Categorization'!A33:E124, MATCH("Customer Component", 'E1 Categorization'!$A$33:$E$33,0), 0)=0, 0, IF(AND(VLOOKUP($A50, 'E1 Categorization'!A33:E124, MATCH("Customer Component", 'E1 Categorization'!$A$33:$E$33,0), 0) &gt;0, VLOOKUP($A50, 'E1 Categorization'!A33:E124, MATCH("Customer Component", 'E1 Categorization'!$A$33:$E$33,0), 0)&lt;1), 'O5 Details by Class &amp; Accounts'!$E50*(VLOOKUP($A50, 'E1 Categorization'!A33:E124, MATCH("Customer Component", 'E1 Categorization'!$A$33:$E$33,0), 0)), 'O5 Details by Class &amp; Accounts'!$E50)))</f>
        <v>0</v>
      </c>
      <c r="H50" s="1322">
        <f t="shared" si="0"/>
        <v>0</v>
      </c>
      <c r="I50" s="1322">
        <f>IF(ISERROR(VLOOKUP(VLOOKUP($A50, 'E4 TB Allocation Details'!$A$18:$L$214, MATCH("Demand ID", 'E4 TB Allocation Details'!$A$18:$L$18, 0),FALSE), 'E2 Allocators'!$B$15:$W$358, MATCH('O5 Details by Class &amp; Accounts'!I$18, 'E2 Allocators'!$B$15:$W$15, 0),FALSE)*$F50), 0, VLOOKUP(VLOOKUP($A50, 'E4 TB Allocation Details'!$A$18:$L$214, MATCH("Demand ID", 'E4 TB Allocation Details'!$A$18:$L$18, 0),FALSE), 'E2 Allocators'!$B$15:$W$358, MATCH('O5 Details by Class &amp; Accounts'!I$18, 'E2 Allocators'!$B$15:$W$15, 0),FALSE)*$F50)</f>
        <v>0</v>
      </c>
      <c r="J50" s="1322">
        <f>IF(ISERROR(VLOOKUP(VLOOKUP($A50, 'E4 TB Allocation Details'!$A$18:$L$214, MATCH("Demand ID", 'E4 TB Allocation Details'!$A$18:$L$18, 0),FALSE), 'E2 Allocators'!$B$15:$W$358, MATCH('O5 Details by Class &amp; Accounts'!J$18, 'E2 Allocators'!$B$15:$W$15, 0),FALSE)*$F50), 0, VLOOKUP(VLOOKUP($A50, 'E4 TB Allocation Details'!$A$18:$L$214, MATCH("Demand ID", 'E4 TB Allocation Details'!$A$18:$L$18, 0),FALSE), 'E2 Allocators'!$B$15:$W$358, MATCH('O5 Details by Class &amp; Accounts'!J$18, 'E2 Allocators'!$B$15:$W$15, 0),FALSE)*$F50)</f>
        <v>0</v>
      </c>
      <c r="K50" s="1322">
        <f>IF(ISERROR(VLOOKUP(VLOOKUP($A50, 'E4 TB Allocation Details'!$A$18:$L$214, MATCH("Demand ID", 'E4 TB Allocation Details'!$A$18:$L$18, 0),FALSE), 'E2 Allocators'!$B$15:$W$358, MATCH('O5 Details by Class &amp; Accounts'!K$18, 'E2 Allocators'!$B$15:$W$15, 0),FALSE)*$F50), 0, VLOOKUP(VLOOKUP($A50, 'E4 TB Allocation Details'!$A$18:$L$214, MATCH("Demand ID", 'E4 TB Allocation Details'!$A$18:$L$18, 0),FALSE), 'E2 Allocators'!$B$15:$W$358, MATCH('O5 Details by Class &amp; Accounts'!K$18, 'E2 Allocators'!$B$15:$W$15, 0),FALSE)*$F50)</f>
        <v>0</v>
      </c>
      <c r="L50" s="1322">
        <f>IF(ISERROR(VLOOKUP(VLOOKUP($A50, 'E4 TB Allocation Details'!$A$18:$L$214, MATCH("Demand ID", 'E4 TB Allocation Details'!$A$18:$L$18, 0),FALSE), 'E2 Allocators'!$B$15:$W$358, MATCH('O5 Details by Class &amp; Accounts'!L$18, 'E2 Allocators'!$B$15:$W$15, 0),FALSE)*$F50), 0, VLOOKUP(VLOOKUP($A50, 'E4 TB Allocation Details'!$A$18:$L$214, MATCH("Demand ID", 'E4 TB Allocation Details'!$A$18:$L$18, 0),FALSE), 'E2 Allocators'!$B$15:$W$358, MATCH('O5 Details by Class &amp; Accounts'!L$18, 'E2 Allocators'!$B$15:$W$15, 0),FALSE)*$F50)</f>
        <v>0</v>
      </c>
      <c r="M50" s="1322">
        <f>IF(ISERROR(VLOOKUP(VLOOKUP($A50, 'E4 TB Allocation Details'!$A$18:$L$214, MATCH("Demand ID", 'E4 TB Allocation Details'!$A$18:$L$18, 0),FALSE), 'E2 Allocators'!$B$15:$W$358, MATCH('O5 Details by Class &amp; Accounts'!M$18, 'E2 Allocators'!$B$15:$W$15, 0),FALSE)*$F50), 0, VLOOKUP(VLOOKUP($A50, 'E4 TB Allocation Details'!$A$18:$L$214, MATCH("Demand ID", 'E4 TB Allocation Details'!$A$18:$L$18, 0),FALSE), 'E2 Allocators'!$B$15:$W$358, MATCH('O5 Details by Class &amp; Accounts'!M$18, 'E2 Allocators'!$B$15:$W$15, 0),FALSE)*$F50)</f>
        <v>0</v>
      </c>
      <c r="N50" s="1322">
        <f>IF(ISERROR(VLOOKUP(VLOOKUP($A50, 'E4 TB Allocation Details'!$A$18:$L$214, MATCH("Demand ID", 'E4 TB Allocation Details'!$A$18:$L$18, 0),FALSE), 'E2 Allocators'!$B$15:$W$358, MATCH('O5 Details by Class &amp; Accounts'!N$18, 'E2 Allocators'!$B$15:$W$15, 0),FALSE)*$F50), 0, VLOOKUP(VLOOKUP($A50, 'E4 TB Allocation Details'!$A$18:$L$214, MATCH("Demand ID", 'E4 TB Allocation Details'!$A$18:$L$18, 0),FALSE), 'E2 Allocators'!$B$15:$W$358, MATCH('O5 Details by Class &amp; Accounts'!N$18, 'E2 Allocators'!$B$15:$W$15, 0),FALSE)*$F50)</f>
        <v>0</v>
      </c>
      <c r="O50" s="1322">
        <f>IF(ISERROR(VLOOKUP(VLOOKUP($A50, 'E4 TB Allocation Details'!$A$18:$L$214, MATCH("Demand ID", 'E4 TB Allocation Details'!$A$18:$L$18, 0),FALSE), 'E2 Allocators'!$B$15:$W$358, MATCH('O5 Details by Class &amp; Accounts'!O$18, 'E2 Allocators'!$B$15:$W$15, 0),FALSE)*$F50), 0, VLOOKUP(VLOOKUP($A50, 'E4 TB Allocation Details'!$A$18:$L$214, MATCH("Demand ID", 'E4 TB Allocation Details'!$A$18:$L$18, 0),FALSE), 'E2 Allocators'!$B$15:$W$358, MATCH('O5 Details by Class &amp; Accounts'!O$18, 'E2 Allocators'!$B$15:$W$15, 0),FALSE)*$F50)</f>
        <v>0</v>
      </c>
      <c r="P50" s="1322">
        <f>IF(ISERROR(VLOOKUP(VLOOKUP($A50, 'E4 TB Allocation Details'!$A$18:$L$214, MATCH("Demand ID", 'E4 TB Allocation Details'!$A$18:$L$18, 0),FALSE), 'E2 Allocators'!$B$15:$W$358, MATCH('O5 Details by Class &amp; Accounts'!P$18, 'E2 Allocators'!$B$15:$W$15, 0),FALSE)*$F50), 0, VLOOKUP(VLOOKUP($A50, 'E4 TB Allocation Details'!$A$18:$L$214, MATCH("Demand ID", 'E4 TB Allocation Details'!$A$18:$L$18, 0),FALSE), 'E2 Allocators'!$B$15:$W$358, MATCH('O5 Details by Class &amp; Accounts'!P$18, 'E2 Allocators'!$B$15:$W$15, 0),FALSE)*$F50)</f>
        <v>0</v>
      </c>
      <c r="Q50" s="1322">
        <f>IF(ISERROR(VLOOKUP(VLOOKUP($A50, 'E4 TB Allocation Details'!$A$18:$L$214, MATCH("Demand ID", 'E4 TB Allocation Details'!$A$18:$L$18, 0),FALSE), 'E2 Allocators'!$B$15:$W$358, MATCH('O5 Details by Class &amp; Accounts'!Q$18, 'E2 Allocators'!$B$15:$W$15, 0),FALSE)*$F50), 0, VLOOKUP(VLOOKUP($A50, 'E4 TB Allocation Details'!$A$18:$L$214, MATCH("Demand ID", 'E4 TB Allocation Details'!$A$18:$L$18, 0),FALSE), 'E2 Allocators'!$B$15:$W$358, MATCH('O5 Details by Class &amp; Accounts'!Q$18, 'E2 Allocators'!$B$15:$W$15, 0),FALSE)*$F50)</f>
        <v>0</v>
      </c>
      <c r="R50" s="1322">
        <f>IF(ISERROR(VLOOKUP(VLOOKUP($A50, 'E4 TB Allocation Details'!$A$18:$L$214, MATCH("Demand ID", 'E4 TB Allocation Details'!$A$18:$L$18, 0),FALSE), 'E2 Allocators'!$B$15:$W$358, MATCH('O5 Details by Class &amp; Accounts'!R$18, 'E2 Allocators'!$B$15:$W$15, 0),FALSE)*$F50), 0, VLOOKUP(VLOOKUP($A50, 'E4 TB Allocation Details'!$A$18:$L$214, MATCH("Demand ID", 'E4 TB Allocation Details'!$A$18:$L$18, 0),FALSE), 'E2 Allocators'!$B$15:$W$358, MATCH('O5 Details by Class &amp; Accounts'!R$18, 'E2 Allocators'!$B$15:$W$15, 0),FALSE)*$F50)</f>
        <v>0</v>
      </c>
      <c r="S50" s="1322">
        <f>IF(ISERROR(VLOOKUP(VLOOKUP($A50, 'E4 TB Allocation Details'!$A$18:$L$214, MATCH("Demand ID", 'E4 TB Allocation Details'!$A$18:$L$18, 0),FALSE), 'E2 Allocators'!$B$15:$W$358, MATCH('O5 Details by Class &amp; Accounts'!S$18, 'E2 Allocators'!$B$15:$W$15, 0),FALSE)*$F50), 0, VLOOKUP(VLOOKUP($A50, 'E4 TB Allocation Details'!$A$18:$L$214, MATCH("Demand ID", 'E4 TB Allocation Details'!$A$18:$L$18, 0),FALSE), 'E2 Allocators'!$B$15:$W$358, MATCH('O5 Details by Class &amp; Accounts'!S$18, 'E2 Allocators'!$B$15:$W$15, 0),FALSE)*$F50)</f>
        <v>0</v>
      </c>
      <c r="T50" s="1322">
        <f>IF(ISERROR(VLOOKUP(VLOOKUP($A50, 'E4 TB Allocation Details'!$A$18:$L$214, MATCH("Demand ID", 'E4 TB Allocation Details'!$A$18:$L$18, 0),FALSE), 'E2 Allocators'!$B$15:$W$358, MATCH('O5 Details by Class &amp; Accounts'!T$18, 'E2 Allocators'!$B$15:$W$15, 0),FALSE)*$F50), 0, VLOOKUP(VLOOKUP($A50, 'E4 TB Allocation Details'!$A$18:$L$214, MATCH("Demand ID", 'E4 TB Allocation Details'!$A$18:$L$18, 0),FALSE), 'E2 Allocators'!$B$15:$W$358, MATCH('O5 Details by Class &amp; Accounts'!T$18, 'E2 Allocators'!$B$15:$W$15, 0),FALSE)*$F50)</f>
        <v>0</v>
      </c>
      <c r="U50" s="1322">
        <f>IF(ISERROR(VLOOKUP(VLOOKUP($A50, 'E4 TB Allocation Details'!$A$18:$L$214, MATCH("Demand ID", 'E4 TB Allocation Details'!$A$18:$L$18, 0),FALSE), 'E2 Allocators'!$B$15:$W$358, MATCH('O5 Details by Class &amp; Accounts'!U$18, 'E2 Allocators'!$B$15:$W$15, 0),FALSE)*$F50), 0, VLOOKUP(VLOOKUP($A50, 'E4 TB Allocation Details'!$A$18:$L$214, MATCH("Demand ID", 'E4 TB Allocation Details'!$A$18:$L$18, 0),FALSE), 'E2 Allocators'!$B$15:$W$358, MATCH('O5 Details by Class &amp; Accounts'!U$18, 'E2 Allocators'!$B$15:$W$15, 0),FALSE)*$F50)</f>
        <v>0</v>
      </c>
      <c r="V50" s="1322">
        <f>IF(ISERROR(VLOOKUP(VLOOKUP($A50, 'E4 TB Allocation Details'!$A$18:$L$214, MATCH("Demand ID", 'E4 TB Allocation Details'!$A$18:$L$18, 0),FALSE), 'E2 Allocators'!$B$15:$W$358, MATCH('O5 Details by Class &amp; Accounts'!V$18, 'E2 Allocators'!$B$15:$W$15, 0),FALSE)*$F50), 0, VLOOKUP(VLOOKUP($A50, 'E4 TB Allocation Details'!$A$18:$L$214, MATCH("Demand ID", 'E4 TB Allocation Details'!$A$18:$L$18, 0),FALSE), 'E2 Allocators'!$B$15:$W$358, MATCH('O5 Details by Class &amp; Accounts'!V$18, 'E2 Allocators'!$B$15:$W$15, 0),FALSE)*$F50)</f>
        <v>0</v>
      </c>
      <c r="W50" s="1322">
        <f>IF(ISERROR(VLOOKUP(VLOOKUP($A50, 'E4 TB Allocation Details'!$A$18:$L$214, MATCH("Demand ID", 'E4 TB Allocation Details'!$A$18:$L$18, 0),FALSE), 'E2 Allocators'!$B$15:$W$358, MATCH('O5 Details by Class &amp; Accounts'!W$18, 'E2 Allocators'!$B$15:$W$15, 0),FALSE)*$F50), 0, VLOOKUP(VLOOKUP($A50, 'E4 TB Allocation Details'!$A$18:$L$214, MATCH("Demand ID", 'E4 TB Allocation Details'!$A$18:$L$18, 0),FALSE), 'E2 Allocators'!$B$15:$W$358, MATCH('O5 Details by Class &amp; Accounts'!W$18, 'E2 Allocators'!$B$15:$W$15, 0),FALSE)*$F50)</f>
        <v>0</v>
      </c>
      <c r="X50" s="1322">
        <f>IF(ISERROR(VLOOKUP(VLOOKUP($A50, 'E4 TB Allocation Details'!$A$18:$L$214, MATCH("Demand ID", 'E4 TB Allocation Details'!$A$18:$L$18, 0),FALSE), 'E2 Allocators'!$B$15:$W$358, MATCH('O5 Details by Class &amp; Accounts'!X$18, 'E2 Allocators'!$B$15:$W$15, 0),FALSE)*$F50), 0, VLOOKUP(VLOOKUP($A50, 'E4 TB Allocation Details'!$A$18:$L$214, MATCH("Demand ID", 'E4 TB Allocation Details'!$A$18:$L$18, 0),FALSE), 'E2 Allocators'!$B$15:$W$358, MATCH('O5 Details by Class &amp; Accounts'!X$18, 'E2 Allocators'!$B$15:$W$15, 0),FALSE)*$F50)</f>
        <v>0</v>
      </c>
      <c r="Y50" s="1322">
        <f>IF(ISERROR(VLOOKUP(VLOOKUP($A50, 'E4 TB Allocation Details'!$A$18:$L$214, MATCH("Demand ID", 'E4 TB Allocation Details'!$A$18:$L$18, 0),FALSE), 'E2 Allocators'!$B$15:$W$358, MATCH('O5 Details by Class &amp; Accounts'!Y$18, 'E2 Allocators'!$B$15:$W$15, 0),FALSE)*$F50), 0, VLOOKUP(VLOOKUP($A50, 'E4 TB Allocation Details'!$A$18:$L$214, MATCH("Demand ID", 'E4 TB Allocation Details'!$A$18:$L$18, 0),FALSE), 'E2 Allocators'!$B$15:$W$358, MATCH('O5 Details by Class &amp; Accounts'!Y$18, 'E2 Allocators'!$B$15:$W$15, 0),FALSE)*$F50)</f>
        <v>0</v>
      </c>
      <c r="Z50" s="1322">
        <f>IF(ISERROR(VLOOKUP(VLOOKUP($A50, 'E4 TB Allocation Details'!$A$18:$L$214, MATCH("Demand ID", 'E4 TB Allocation Details'!$A$18:$L$18, 0),FALSE), 'E2 Allocators'!$B$15:$W$358, MATCH('O5 Details by Class &amp; Accounts'!Z$18, 'E2 Allocators'!$B$15:$W$15, 0),FALSE)*$F50), 0, VLOOKUP(VLOOKUP($A50, 'E4 TB Allocation Details'!$A$18:$L$214, MATCH("Demand ID", 'E4 TB Allocation Details'!$A$18:$L$18, 0),FALSE), 'E2 Allocators'!$B$15:$W$358, MATCH('O5 Details by Class &amp; Accounts'!Z$18, 'E2 Allocators'!$B$15:$W$15, 0),FALSE)*$F50)</f>
        <v>0</v>
      </c>
      <c r="AA50" s="1322">
        <f>IF(ISERROR(VLOOKUP(VLOOKUP($A50, 'E4 TB Allocation Details'!$A$18:$L$214, MATCH("Demand ID", 'E4 TB Allocation Details'!$A$18:$L$18, 0),FALSE), 'E2 Allocators'!$B$15:$W$358, MATCH('O5 Details by Class &amp; Accounts'!AA$18, 'E2 Allocators'!$B$15:$W$15, 0),FALSE)*$F50), 0, VLOOKUP(VLOOKUP($A50, 'E4 TB Allocation Details'!$A$18:$L$214, MATCH("Demand ID", 'E4 TB Allocation Details'!$A$18:$L$18, 0),FALSE), 'E2 Allocators'!$B$15:$W$358, MATCH('O5 Details by Class &amp; Accounts'!AA$18, 'E2 Allocators'!$B$15:$W$15, 0),FALSE)*$F50)</f>
        <v>0</v>
      </c>
      <c r="AB50" s="1322">
        <f>IF(ISERROR(VLOOKUP(VLOOKUP($A50, 'E4 TB Allocation Details'!$A$18:$L$214, MATCH("Demand ID", 'E4 TB Allocation Details'!$A$18:$L$18, 0),FALSE), 'E2 Allocators'!$B$15:$W$358, MATCH('O5 Details by Class &amp; Accounts'!AB$18, 'E2 Allocators'!$B$15:$W$15, 0),FALSE)*$F50), 0, VLOOKUP(VLOOKUP($A50, 'E4 TB Allocation Details'!$A$18:$L$214, MATCH("Demand ID", 'E4 TB Allocation Details'!$A$18:$L$18, 0),FALSE), 'E2 Allocators'!$B$15:$W$358, MATCH('O5 Details by Class &amp; Accounts'!AB$18, 'E2 Allocators'!$B$15:$W$15, 0),FALSE)*$F50)</f>
        <v>0</v>
      </c>
      <c r="AC50" s="1322">
        <f t="shared" si="1"/>
        <v>0</v>
      </c>
      <c r="AD50" s="1322">
        <f>IF(ISERROR(VLOOKUP(VLOOKUP($A50, 'E4 TB Allocation Details'!$A$18:$L$214, MATCH("Customer ID", 'E4 TB Allocation Details'!$A$18:$L$18, 0),FALSE), 'E2 Allocators'!$B$15:$W$358, MATCH('O5 Details by Class &amp; Accounts'!AD$18, 'E2 Allocators'!$B$15:$W$15, 0),FALSE)*$G50), 0, VLOOKUP(VLOOKUP($A50, 'E4 TB Allocation Details'!$A$18:$L$214, MATCH("Customer ID", 'E4 TB Allocation Details'!$A$18:$L$18, 0),FALSE), 'E2 Allocators'!$B$15:$W$358, MATCH('O5 Details by Class &amp; Accounts'!AD$18, 'E2 Allocators'!$B$15:$W$15, 0),FALSE)*$G50)</f>
        <v>0</v>
      </c>
      <c r="AE50" s="1322">
        <f>IF(ISERROR(VLOOKUP(VLOOKUP($A50, 'E4 TB Allocation Details'!$A$18:$L$214, MATCH("Customer ID", 'E4 TB Allocation Details'!$A$18:$L$18, 0),FALSE), 'E2 Allocators'!$B$15:$W$358, MATCH('O5 Details by Class &amp; Accounts'!AE$18, 'E2 Allocators'!$B$15:$W$15, 0),FALSE)*$G50), 0, VLOOKUP(VLOOKUP($A50, 'E4 TB Allocation Details'!$A$18:$L$214, MATCH("Customer ID", 'E4 TB Allocation Details'!$A$18:$L$18, 0),FALSE), 'E2 Allocators'!$B$15:$W$358, MATCH('O5 Details by Class &amp; Accounts'!AE$18, 'E2 Allocators'!$B$15:$W$15, 0),FALSE)*$G50)</f>
        <v>0</v>
      </c>
      <c r="AF50" s="1322">
        <f>IF(ISERROR(VLOOKUP(VLOOKUP($A50, 'E4 TB Allocation Details'!$A$18:$L$214, MATCH("Customer ID", 'E4 TB Allocation Details'!$A$18:$L$18, 0),FALSE), 'E2 Allocators'!$B$15:$W$358, MATCH('O5 Details by Class &amp; Accounts'!AF$18, 'E2 Allocators'!$B$15:$W$15, 0),FALSE)*$G50), 0, VLOOKUP(VLOOKUP($A50, 'E4 TB Allocation Details'!$A$18:$L$214, MATCH("Customer ID", 'E4 TB Allocation Details'!$A$18:$L$18, 0),FALSE), 'E2 Allocators'!$B$15:$W$358, MATCH('O5 Details by Class &amp; Accounts'!AF$18, 'E2 Allocators'!$B$15:$W$15, 0),FALSE)*$G50)</f>
        <v>0</v>
      </c>
      <c r="AG50" s="1322">
        <f>IF(ISERROR(VLOOKUP(VLOOKUP($A50, 'E4 TB Allocation Details'!$A$18:$L$214, MATCH("Customer ID", 'E4 TB Allocation Details'!$A$18:$L$18, 0),FALSE), 'E2 Allocators'!$B$15:$W$358, MATCH('O5 Details by Class &amp; Accounts'!AG$18, 'E2 Allocators'!$B$15:$W$15, 0),FALSE)*$G50), 0, VLOOKUP(VLOOKUP($A50, 'E4 TB Allocation Details'!$A$18:$L$214, MATCH("Customer ID", 'E4 TB Allocation Details'!$A$18:$L$18, 0),FALSE), 'E2 Allocators'!$B$15:$W$358, MATCH('O5 Details by Class &amp; Accounts'!AG$18, 'E2 Allocators'!$B$15:$W$15, 0),FALSE)*$G50)</f>
        <v>0</v>
      </c>
      <c r="AH50" s="1322">
        <f>IF(ISERROR(VLOOKUP(VLOOKUP($A50, 'E4 TB Allocation Details'!$A$18:$L$214, MATCH("Customer ID", 'E4 TB Allocation Details'!$A$18:$L$18, 0),FALSE), 'E2 Allocators'!$B$15:$W$358, MATCH('O5 Details by Class &amp; Accounts'!AH$18, 'E2 Allocators'!$B$15:$W$15, 0),FALSE)*$G50), 0, VLOOKUP(VLOOKUP($A50, 'E4 TB Allocation Details'!$A$18:$L$214, MATCH("Customer ID", 'E4 TB Allocation Details'!$A$18:$L$18, 0),FALSE), 'E2 Allocators'!$B$15:$W$358, MATCH('O5 Details by Class &amp; Accounts'!AH$18, 'E2 Allocators'!$B$15:$W$15, 0),FALSE)*$G50)</f>
        <v>0</v>
      </c>
      <c r="AI50" s="1322">
        <f>IF(ISERROR(VLOOKUP(VLOOKUP($A50, 'E4 TB Allocation Details'!$A$18:$L$214, MATCH("Customer ID", 'E4 TB Allocation Details'!$A$18:$L$18, 0),FALSE), 'E2 Allocators'!$B$15:$W$358, MATCH('O5 Details by Class &amp; Accounts'!AI$18, 'E2 Allocators'!$B$15:$W$15, 0),FALSE)*$G50), 0, VLOOKUP(VLOOKUP($A50, 'E4 TB Allocation Details'!$A$18:$L$214, MATCH("Customer ID", 'E4 TB Allocation Details'!$A$18:$L$18, 0),FALSE), 'E2 Allocators'!$B$15:$W$358, MATCH('O5 Details by Class &amp; Accounts'!AI$18, 'E2 Allocators'!$B$15:$W$15, 0),FALSE)*$G50)</f>
        <v>0</v>
      </c>
      <c r="AJ50" s="1322">
        <f>IF(ISERROR(VLOOKUP(VLOOKUP($A50, 'E4 TB Allocation Details'!$A$18:$L$214, MATCH("Customer ID", 'E4 TB Allocation Details'!$A$18:$L$18, 0),FALSE), 'E2 Allocators'!$B$15:$W$358, MATCH('O5 Details by Class &amp; Accounts'!AJ$18, 'E2 Allocators'!$B$15:$W$15, 0),FALSE)*$G50), 0, VLOOKUP(VLOOKUP($A50, 'E4 TB Allocation Details'!$A$18:$L$214, MATCH("Customer ID", 'E4 TB Allocation Details'!$A$18:$L$18, 0),FALSE), 'E2 Allocators'!$B$15:$W$358, MATCH('O5 Details by Class &amp; Accounts'!AJ$18, 'E2 Allocators'!$B$15:$W$15, 0),FALSE)*$G50)</f>
        <v>0</v>
      </c>
      <c r="AK50" s="1322">
        <f>IF(ISERROR(VLOOKUP(VLOOKUP($A50, 'E4 TB Allocation Details'!$A$18:$L$214, MATCH("Customer ID", 'E4 TB Allocation Details'!$A$18:$L$18, 0),FALSE), 'E2 Allocators'!$B$15:$W$358, MATCH('O5 Details by Class &amp; Accounts'!AK$18, 'E2 Allocators'!$B$15:$W$15, 0),FALSE)*$G50), 0, VLOOKUP(VLOOKUP($A50, 'E4 TB Allocation Details'!$A$18:$L$214, MATCH("Customer ID", 'E4 TB Allocation Details'!$A$18:$L$18, 0),FALSE), 'E2 Allocators'!$B$15:$W$358, MATCH('O5 Details by Class &amp; Accounts'!AK$18, 'E2 Allocators'!$B$15:$W$15, 0),FALSE)*$G50)</f>
        <v>0</v>
      </c>
      <c r="AL50" s="1322">
        <f>IF(ISERROR(VLOOKUP(VLOOKUP($A50, 'E4 TB Allocation Details'!$A$18:$L$214, MATCH("Customer ID", 'E4 TB Allocation Details'!$A$18:$L$18, 0),FALSE), 'E2 Allocators'!$B$15:$W$358, MATCH('O5 Details by Class &amp; Accounts'!AL$18, 'E2 Allocators'!$B$15:$W$15, 0),FALSE)*$G50), 0, VLOOKUP(VLOOKUP($A50, 'E4 TB Allocation Details'!$A$18:$L$214, MATCH("Customer ID", 'E4 TB Allocation Details'!$A$18:$L$18, 0),FALSE), 'E2 Allocators'!$B$15:$W$358, MATCH('O5 Details by Class &amp; Accounts'!AL$18, 'E2 Allocators'!$B$15:$W$15, 0),FALSE)*$G50)</f>
        <v>0</v>
      </c>
      <c r="AM50" s="1322">
        <f>IF(ISERROR(VLOOKUP(VLOOKUP($A50, 'E4 TB Allocation Details'!$A$18:$L$214, MATCH("Customer ID", 'E4 TB Allocation Details'!$A$18:$L$18, 0),FALSE), 'E2 Allocators'!$B$15:$W$358, MATCH('O5 Details by Class &amp; Accounts'!AM$18, 'E2 Allocators'!$B$15:$W$15, 0),FALSE)*$G50), 0, VLOOKUP(VLOOKUP($A50, 'E4 TB Allocation Details'!$A$18:$L$214, MATCH("Customer ID", 'E4 TB Allocation Details'!$A$18:$L$18, 0),FALSE), 'E2 Allocators'!$B$15:$W$358, MATCH('O5 Details by Class &amp; Accounts'!AM$18, 'E2 Allocators'!$B$15:$W$15, 0),FALSE)*$G50)</f>
        <v>0</v>
      </c>
      <c r="AN50" s="1322">
        <f>IF(ISERROR(VLOOKUP(VLOOKUP($A50, 'E4 TB Allocation Details'!$A$18:$L$214, MATCH("Customer ID", 'E4 TB Allocation Details'!$A$18:$L$18, 0),FALSE), 'E2 Allocators'!$B$15:$W$358, MATCH('O5 Details by Class &amp; Accounts'!AN$18, 'E2 Allocators'!$B$15:$W$15, 0),FALSE)*$G50), 0, VLOOKUP(VLOOKUP($A50, 'E4 TB Allocation Details'!$A$18:$L$214, MATCH("Customer ID", 'E4 TB Allocation Details'!$A$18:$L$18, 0),FALSE), 'E2 Allocators'!$B$15:$W$358, MATCH('O5 Details by Class &amp; Accounts'!AN$18, 'E2 Allocators'!$B$15:$W$15, 0),FALSE)*$G50)</f>
        <v>0</v>
      </c>
      <c r="AO50" s="1322">
        <f>IF(ISERROR(VLOOKUP(VLOOKUP($A50, 'E4 TB Allocation Details'!$A$18:$L$214, MATCH("Customer ID", 'E4 TB Allocation Details'!$A$18:$L$18, 0),FALSE), 'E2 Allocators'!$B$15:$W$358, MATCH('O5 Details by Class &amp; Accounts'!AO$18, 'E2 Allocators'!$B$15:$W$15, 0),FALSE)*$G50), 0, VLOOKUP(VLOOKUP($A50, 'E4 TB Allocation Details'!$A$18:$L$214, MATCH("Customer ID", 'E4 TB Allocation Details'!$A$18:$L$18, 0),FALSE), 'E2 Allocators'!$B$15:$W$358, MATCH('O5 Details by Class &amp; Accounts'!AO$18, 'E2 Allocators'!$B$15:$W$15, 0),FALSE)*$G50)</f>
        <v>0</v>
      </c>
      <c r="AP50" s="1322">
        <f>IF(ISERROR(VLOOKUP(VLOOKUP($A50, 'E4 TB Allocation Details'!$A$18:$L$214, MATCH("Customer ID", 'E4 TB Allocation Details'!$A$18:$L$18, 0),FALSE), 'E2 Allocators'!$B$15:$W$358, MATCH('O5 Details by Class &amp; Accounts'!AP$18, 'E2 Allocators'!$B$15:$W$15, 0),FALSE)*$G50), 0, VLOOKUP(VLOOKUP($A50, 'E4 TB Allocation Details'!$A$18:$L$214, MATCH("Customer ID", 'E4 TB Allocation Details'!$A$18:$L$18, 0),FALSE), 'E2 Allocators'!$B$15:$W$358, MATCH('O5 Details by Class &amp; Accounts'!AP$18, 'E2 Allocators'!$B$15:$W$15, 0),FALSE)*$G50)</f>
        <v>0</v>
      </c>
      <c r="AQ50" s="1322">
        <f>IF(ISERROR(VLOOKUP(VLOOKUP($A50, 'E4 TB Allocation Details'!$A$18:$L$214, MATCH("Customer ID", 'E4 TB Allocation Details'!$A$18:$L$18, 0),FALSE), 'E2 Allocators'!$B$15:$W$358, MATCH('O5 Details by Class &amp; Accounts'!AQ$18, 'E2 Allocators'!$B$15:$W$15, 0),FALSE)*$G50), 0, VLOOKUP(VLOOKUP($A50, 'E4 TB Allocation Details'!$A$18:$L$214, MATCH("Customer ID", 'E4 TB Allocation Details'!$A$18:$L$18, 0),FALSE), 'E2 Allocators'!$B$15:$W$358, MATCH('O5 Details by Class &amp; Accounts'!AQ$18, 'E2 Allocators'!$B$15:$W$15, 0),FALSE)*$G50)</f>
        <v>0</v>
      </c>
      <c r="AR50" s="1322">
        <f>IF(ISERROR(VLOOKUP(VLOOKUP($A50, 'E4 TB Allocation Details'!$A$18:$L$214, MATCH("Customer ID", 'E4 TB Allocation Details'!$A$18:$L$18, 0),FALSE), 'E2 Allocators'!$B$15:$W$358, MATCH('O5 Details by Class &amp; Accounts'!AR$18, 'E2 Allocators'!$B$15:$W$15, 0),FALSE)*$G50), 0, VLOOKUP(VLOOKUP($A50, 'E4 TB Allocation Details'!$A$18:$L$214, MATCH("Customer ID", 'E4 TB Allocation Details'!$A$18:$L$18, 0),FALSE), 'E2 Allocators'!$B$15:$W$358, MATCH('O5 Details by Class &amp; Accounts'!AR$18, 'E2 Allocators'!$B$15:$W$15, 0),FALSE)*$G50)</f>
        <v>0</v>
      </c>
      <c r="AS50" s="1322">
        <f>IF(ISERROR(VLOOKUP(VLOOKUP($A50, 'E4 TB Allocation Details'!$A$18:$L$214, MATCH("Customer ID", 'E4 TB Allocation Details'!$A$18:$L$18, 0),FALSE), 'E2 Allocators'!$B$15:$W$358, MATCH('O5 Details by Class &amp; Accounts'!AS$18, 'E2 Allocators'!$B$15:$W$15, 0),FALSE)*$G50), 0, VLOOKUP(VLOOKUP($A50, 'E4 TB Allocation Details'!$A$18:$L$214, MATCH("Customer ID", 'E4 TB Allocation Details'!$A$18:$L$18, 0),FALSE), 'E2 Allocators'!$B$15:$W$358, MATCH('O5 Details by Class &amp; Accounts'!AS$18, 'E2 Allocators'!$B$15:$W$15, 0),FALSE)*$G50)</f>
        <v>0</v>
      </c>
      <c r="AT50" s="1322">
        <f>IF(ISERROR(VLOOKUP(VLOOKUP($A50, 'E4 TB Allocation Details'!$A$18:$L$214, MATCH("Customer ID", 'E4 TB Allocation Details'!$A$18:$L$18, 0),FALSE), 'E2 Allocators'!$B$15:$W$358, MATCH('O5 Details by Class &amp; Accounts'!AT$18, 'E2 Allocators'!$B$15:$W$15, 0),FALSE)*$G50), 0, VLOOKUP(VLOOKUP($A50, 'E4 TB Allocation Details'!$A$18:$L$214, MATCH("Customer ID", 'E4 TB Allocation Details'!$A$18:$L$18, 0),FALSE), 'E2 Allocators'!$B$15:$W$358, MATCH('O5 Details by Class &amp; Accounts'!AT$18, 'E2 Allocators'!$B$15:$W$15, 0),FALSE)*$G50)</f>
        <v>0</v>
      </c>
      <c r="AU50" s="1322">
        <f>IF(ISERROR(VLOOKUP(VLOOKUP($A50, 'E4 TB Allocation Details'!$A$18:$L$214, MATCH("Customer ID", 'E4 TB Allocation Details'!$A$18:$L$18, 0),FALSE), 'E2 Allocators'!$B$15:$W$358, MATCH('O5 Details by Class &amp; Accounts'!AU$18, 'E2 Allocators'!$B$15:$W$15, 0),FALSE)*$G50), 0, VLOOKUP(VLOOKUP($A50, 'E4 TB Allocation Details'!$A$18:$L$214, MATCH("Customer ID", 'E4 TB Allocation Details'!$A$18:$L$18, 0),FALSE), 'E2 Allocators'!$B$15:$W$358, MATCH('O5 Details by Class &amp; Accounts'!AU$18, 'E2 Allocators'!$B$15:$W$15, 0),FALSE)*$G50)</f>
        <v>0</v>
      </c>
      <c r="AV50" s="1322">
        <f>IF(ISERROR(VLOOKUP(VLOOKUP($A50, 'E4 TB Allocation Details'!$A$18:$L$214, MATCH("Customer ID", 'E4 TB Allocation Details'!$A$18:$L$18, 0),FALSE), 'E2 Allocators'!$B$15:$W$358, MATCH('O5 Details by Class &amp; Accounts'!AV$18, 'E2 Allocators'!$B$15:$W$15, 0),FALSE)*$G50), 0, VLOOKUP(VLOOKUP($A50, 'E4 TB Allocation Details'!$A$18:$L$214, MATCH("Customer ID", 'E4 TB Allocation Details'!$A$18:$L$18, 0),FALSE), 'E2 Allocators'!$B$15:$W$358, MATCH('O5 Details by Class &amp; Accounts'!AV$18, 'E2 Allocators'!$B$15:$W$15, 0),FALSE)*$G50)</f>
        <v>0</v>
      </c>
      <c r="AW50" s="1322">
        <f>IF(ISERROR(VLOOKUP(VLOOKUP($A50, 'E4 TB Allocation Details'!$A$18:$L$214, MATCH("Customer ID", 'E4 TB Allocation Details'!$A$18:$L$18, 0),FALSE), 'E2 Allocators'!$B$15:$W$358, MATCH('O5 Details by Class &amp; Accounts'!AW$18, 'E2 Allocators'!$B$15:$W$15, 0),FALSE)*$G50), 0, VLOOKUP(VLOOKUP($A50, 'E4 TB Allocation Details'!$A$18:$L$214, MATCH("Customer ID", 'E4 TB Allocation Details'!$A$18:$L$18, 0),FALSE), 'E2 Allocators'!$B$15:$W$358, MATCH('O5 Details by Class &amp; Accounts'!AW$18, 'E2 Allocators'!$B$15:$W$15, 0),FALSE)*$G50)</f>
        <v>0</v>
      </c>
      <c r="AX50" s="1322">
        <f t="shared" si="2"/>
        <v>0</v>
      </c>
      <c r="AY50" s="1322">
        <f>IF(ISERROR(VLOOKUP(VLOOKUP($A50, 'E4 TB Allocation Details'!$A$18:$L$214, MATCH("Misc ID", 'E4 TB Allocation Details'!$A$18:$L$18, 0),FALSE), 'E2 Allocators'!$B$15:$W$358, MATCH('O5 Details by Class &amp; Accounts'!AY$18, 'E2 Allocators'!$B$15:$W$15, 0),FALSE)*$E50), 0, VLOOKUP(VLOOKUP($A50, 'E4 TB Allocation Details'!$A$18:$L$214, MATCH("Misc ID", 'E4 TB Allocation Details'!$A$18:$L$18, 0),FALSE), 'E2 Allocators'!$B$15:$W$358, MATCH('O5 Details by Class &amp; Accounts'!AY$18, 'E2 Allocators'!$B$15:$W$15, 0),FALSE)*$E50)</f>
        <v>0</v>
      </c>
      <c r="AZ50" s="1322">
        <f>IF(ISERROR(VLOOKUP(VLOOKUP($A50, 'E4 TB Allocation Details'!$A$18:$L$214, MATCH("Misc ID", 'E4 TB Allocation Details'!$A$18:$L$18, 0),FALSE), 'E2 Allocators'!$B$15:$W$358, MATCH('O5 Details by Class &amp; Accounts'!AZ$18, 'E2 Allocators'!$B$15:$W$15, 0),FALSE)*$E50), 0, VLOOKUP(VLOOKUP($A50, 'E4 TB Allocation Details'!$A$18:$L$214, MATCH("Misc ID", 'E4 TB Allocation Details'!$A$18:$L$18, 0),FALSE), 'E2 Allocators'!$B$15:$W$358, MATCH('O5 Details by Class &amp; Accounts'!AZ$18, 'E2 Allocators'!$B$15:$W$15, 0),FALSE)*$E50)</f>
        <v>0</v>
      </c>
      <c r="BA50" s="1322">
        <f>IF(ISERROR(VLOOKUP(VLOOKUP($A50, 'E4 TB Allocation Details'!$A$18:$L$214, MATCH("Misc ID", 'E4 TB Allocation Details'!$A$18:$L$18, 0),FALSE), 'E2 Allocators'!$B$15:$W$358, MATCH('O5 Details by Class &amp; Accounts'!BA$18, 'E2 Allocators'!$B$15:$W$15, 0),FALSE)*$E50), 0, VLOOKUP(VLOOKUP($A50, 'E4 TB Allocation Details'!$A$18:$L$214, MATCH("Misc ID", 'E4 TB Allocation Details'!$A$18:$L$18, 0),FALSE), 'E2 Allocators'!$B$15:$W$358, MATCH('O5 Details by Class &amp; Accounts'!BA$18, 'E2 Allocators'!$B$15:$W$15, 0),FALSE)*$E50)</f>
        <v>0</v>
      </c>
      <c r="BB50" s="1322">
        <f>IF(ISERROR(VLOOKUP(VLOOKUP($A50, 'E4 TB Allocation Details'!$A$18:$L$214, MATCH("Misc ID", 'E4 TB Allocation Details'!$A$18:$L$18, 0),FALSE), 'E2 Allocators'!$B$15:$W$358, MATCH('O5 Details by Class &amp; Accounts'!BB$18, 'E2 Allocators'!$B$15:$W$15, 0),FALSE)*$E50), 0, VLOOKUP(VLOOKUP($A50, 'E4 TB Allocation Details'!$A$18:$L$214, MATCH("Misc ID", 'E4 TB Allocation Details'!$A$18:$L$18, 0),FALSE), 'E2 Allocators'!$B$15:$W$358, MATCH('O5 Details by Class &amp; Accounts'!BB$18, 'E2 Allocators'!$B$15:$W$15, 0),FALSE)*$E50)</f>
        <v>0</v>
      </c>
      <c r="BC50" s="1322">
        <f>IF(ISERROR(VLOOKUP(VLOOKUP($A50, 'E4 TB Allocation Details'!$A$18:$L$214, MATCH("Misc ID", 'E4 TB Allocation Details'!$A$18:$L$18, 0),FALSE), 'E2 Allocators'!$B$15:$W$358, MATCH('O5 Details by Class &amp; Accounts'!BC$18, 'E2 Allocators'!$B$15:$W$15, 0),FALSE)*$E50), 0, VLOOKUP(VLOOKUP($A50, 'E4 TB Allocation Details'!$A$18:$L$214, MATCH("Misc ID", 'E4 TB Allocation Details'!$A$18:$L$18, 0),FALSE), 'E2 Allocators'!$B$15:$W$358, MATCH('O5 Details by Class &amp; Accounts'!BC$18, 'E2 Allocators'!$B$15:$W$15, 0),FALSE)*$E50)</f>
        <v>0</v>
      </c>
      <c r="BD50" s="1322">
        <f>IF(ISERROR(VLOOKUP(VLOOKUP($A50, 'E4 TB Allocation Details'!$A$18:$L$214, MATCH("Misc ID", 'E4 TB Allocation Details'!$A$18:$L$18, 0),FALSE), 'E2 Allocators'!$B$15:$W$358, MATCH('O5 Details by Class &amp; Accounts'!BD$18, 'E2 Allocators'!$B$15:$W$15, 0),FALSE)*$E50), 0, VLOOKUP(VLOOKUP($A50, 'E4 TB Allocation Details'!$A$18:$L$214, MATCH("Misc ID", 'E4 TB Allocation Details'!$A$18:$L$18, 0),FALSE), 'E2 Allocators'!$B$15:$W$358, MATCH('O5 Details by Class &amp; Accounts'!BD$18, 'E2 Allocators'!$B$15:$W$15, 0),FALSE)*$E50)</f>
        <v>0</v>
      </c>
      <c r="BE50" s="1322">
        <f>IF(ISERROR(VLOOKUP(VLOOKUP($A50, 'E4 TB Allocation Details'!$A$18:$L$214, MATCH("Misc ID", 'E4 TB Allocation Details'!$A$18:$L$18, 0),FALSE), 'E2 Allocators'!$B$15:$W$358, MATCH('O5 Details by Class &amp; Accounts'!BE$18, 'E2 Allocators'!$B$15:$W$15, 0),FALSE)*$E50), 0, VLOOKUP(VLOOKUP($A50, 'E4 TB Allocation Details'!$A$18:$L$214, MATCH("Misc ID", 'E4 TB Allocation Details'!$A$18:$L$18, 0),FALSE), 'E2 Allocators'!$B$15:$W$358, MATCH('O5 Details by Class &amp; Accounts'!BE$18, 'E2 Allocators'!$B$15:$W$15, 0),FALSE)*$E50)</f>
        <v>0</v>
      </c>
      <c r="BF50" s="1322">
        <f>IF(ISERROR(VLOOKUP(VLOOKUP($A50, 'E4 TB Allocation Details'!$A$18:$L$214, MATCH("Misc ID", 'E4 TB Allocation Details'!$A$18:$L$18, 0),FALSE), 'E2 Allocators'!$B$15:$W$358, MATCH('O5 Details by Class &amp; Accounts'!BF$18, 'E2 Allocators'!$B$15:$W$15, 0),FALSE)*$E50), 0, VLOOKUP(VLOOKUP($A50, 'E4 TB Allocation Details'!$A$18:$L$214, MATCH("Misc ID", 'E4 TB Allocation Details'!$A$18:$L$18, 0),FALSE), 'E2 Allocators'!$B$15:$W$358, MATCH('O5 Details by Class &amp; Accounts'!BF$18, 'E2 Allocators'!$B$15:$W$15, 0),FALSE)*$E50)</f>
        <v>0</v>
      </c>
      <c r="BG50" s="1322">
        <f>IF(ISERROR(VLOOKUP(VLOOKUP($A50, 'E4 TB Allocation Details'!$A$18:$L$214, MATCH("Misc ID", 'E4 TB Allocation Details'!$A$18:$L$18, 0),FALSE), 'E2 Allocators'!$B$15:$W$358, MATCH('O5 Details by Class &amp; Accounts'!BG$18, 'E2 Allocators'!$B$15:$W$15, 0),FALSE)*$E50), 0, VLOOKUP(VLOOKUP($A50, 'E4 TB Allocation Details'!$A$18:$L$214, MATCH("Misc ID", 'E4 TB Allocation Details'!$A$18:$L$18, 0),FALSE), 'E2 Allocators'!$B$15:$W$358, MATCH('O5 Details by Class &amp; Accounts'!BG$18, 'E2 Allocators'!$B$15:$W$15, 0),FALSE)*$E50)</f>
        <v>0</v>
      </c>
      <c r="BH50" s="1322">
        <f>IF(ISERROR(VLOOKUP(VLOOKUP($A50, 'E4 TB Allocation Details'!$A$18:$L$214, MATCH("Misc ID", 'E4 TB Allocation Details'!$A$18:$L$18, 0),FALSE), 'E2 Allocators'!$B$15:$W$358, MATCH('O5 Details by Class &amp; Accounts'!BH$18, 'E2 Allocators'!$B$15:$W$15, 0),FALSE)*$E50), 0, VLOOKUP(VLOOKUP($A50, 'E4 TB Allocation Details'!$A$18:$L$214, MATCH("Misc ID", 'E4 TB Allocation Details'!$A$18:$L$18, 0),FALSE), 'E2 Allocators'!$B$15:$W$358, MATCH('O5 Details by Class &amp; Accounts'!BH$18, 'E2 Allocators'!$B$15:$W$15, 0),FALSE)*$E50)</f>
        <v>0</v>
      </c>
      <c r="BI50" s="1322">
        <f>IF(ISERROR(VLOOKUP(VLOOKUP($A50, 'E4 TB Allocation Details'!$A$18:$L$214, MATCH("Misc ID", 'E4 TB Allocation Details'!$A$18:$L$18, 0),FALSE), 'E2 Allocators'!$B$15:$W$358, MATCH('O5 Details by Class &amp; Accounts'!BI$18, 'E2 Allocators'!$B$15:$W$15, 0),FALSE)*$E50), 0, VLOOKUP(VLOOKUP($A50, 'E4 TB Allocation Details'!$A$18:$L$214, MATCH("Misc ID", 'E4 TB Allocation Details'!$A$18:$L$18, 0),FALSE), 'E2 Allocators'!$B$15:$W$358, MATCH('O5 Details by Class &amp; Accounts'!BI$18, 'E2 Allocators'!$B$15:$W$15, 0),FALSE)*$E50)</f>
        <v>0</v>
      </c>
      <c r="BJ50" s="1322">
        <f>IF(ISERROR(VLOOKUP(VLOOKUP($A50, 'E4 TB Allocation Details'!$A$18:$L$214, MATCH("Misc ID", 'E4 TB Allocation Details'!$A$18:$L$18, 0),FALSE), 'E2 Allocators'!$B$15:$W$358, MATCH('O5 Details by Class &amp; Accounts'!BJ$18, 'E2 Allocators'!$B$15:$W$15, 0),FALSE)*$E50), 0, VLOOKUP(VLOOKUP($A50, 'E4 TB Allocation Details'!$A$18:$L$214, MATCH("Misc ID", 'E4 TB Allocation Details'!$A$18:$L$18, 0),FALSE), 'E2 Allocators'!$B$15:$W$358, MATCH('O5 Details by Class &amp; Accounts'!BJ$18, 'E2 Allocators'!$B$15:$W$15, 0),FALSE)*$E50)</f>
        <v>0</v>
      </c>
      <c r="BK50" s="1322">
        <f>IF(ISERROR(VLOOKUP(VLOOKUP($A50, 'E4 TB Allocation Details'!$A$18:$L$214, MATCH("Misc ID", 'E4 TB Allocation Details'!$A$18:$L$18, 0),FALSE), 'E2 Allocators'!$B$15:$W$358, MATCH('O5 Details by Class &amp; Accounts'!BK$18, 'E2 Allocators'!$B$15:$W$15, 0),FALSE)*$E50), 0, VLOOKUP(VLOOKUP($A50, 'E4 TB Allocation Details'!$A$18:$L$214, MATCH("Misc ID", 'E4 TB Allocation Details'!$A$18:$L$18, 0),FALSE), 'E2 Allocators'!$B$15:$W$358, MATCH('O5 Details by Class &amp; Accounts'!BK$18, 'E2 Allocators'!$B$15:$W$15, 0),FALSE)*$E50)</f>
        <v>0</v>
      </c>
      <c r="BL50" s="1322">
        <f>IF(ISERROR(VLOOKUP(VLOOKUP($A50, 'E4 TB Allocation Details'!$A$18:$L$214, MATCH("Misc ID", 'E4 TB Allocation Details'!$A$18:$L$18, 0),FALSE), 'E2 Allocators'!$B$15:$W$358, MATCH('O5 Details by Class &amp; Accounts'!BL$18, 'E2 Allocators'!$B$15:$W$15, 0),FALSE)*$E50), 0, VLOOKUP(VLOOKUP($A50, 'E4 TB Allocation Details'!$A$18:$L$214, MATCH("Misc ID", 'E4 TB Allocation Details'!$A$18:$L$18, 0),FALSE), 'E2 Allocators'!$B$15:$W$358, MATCH('O5 Details by Class &amp; Accounts'!BL$18, 'E2 Allocators'!$B$15:$W$15, 0),FALSE)*$E50)</f>
        <v>0</v>
      </c>
      <c r="BM50" s="1322">
        <f>IF(ISERROR(VLOOKUP(VLOOKUP($A50, 'E4 TB Allocation Details'!$A$18:$L$214, MATCH("Misc ID", 'E4 TB Allocation Details'!$A$18:$L$18, 0),FALSE), 'E2 Allocators'!$B$15:$W$358, MATCH('O5 Details by Class &amp; Accounts'!BM$18, 'E2 Allocators'!$B$15:$W$15, 0),FALSE)*$E50), 0, VLOOKUP(VLOOKUP($A50, 'E4 TB Allocation Details'!$A$18:$L$214, MATCH("Misc ID", 'E4 TB Allocation Details'!$A$18:$L$18, 0),FALSE), 'E2 Allocators'!$B$15:$W$358, MATCH('O5 Details by Class &amp; Accounts'!BM$18, 'E2 Allocators'!$B$15:$W$15, 0),FALSE)*$E50)</f>
        <v>0</v>
      </c>
      <c r="BN50" s="1322">
        <f>IF(ISERROR(VLOOKUP(VLOOKUP($A50, 'E4 TB Allocation Details'!$A$18:$L$214, MATCH("Misc ID", 'E4 TB Allocation Details'!$A$18:$L$18, 0),FALSE), 'E2 Allocators'!$B$15:$W$358, MATCH('O5 Details by Class &amp; Accounts'!BN$18, 'E2 Allocators'!$B$15:$W$15, 0),FALSE)*$E50), 0, VLOOKUP(VLOOKUP($A50, 'E4 TB Allocation Details'!$A$18:$L$214, MATCH("Misc ID", 'E4 TB Allocation Details'!$A$18:$L$18, 0),FALSE), 'E2 Allocators'!$B$15:$W$358, MATCH('O5 Details by Class &amp; Accounts'!BN$18, 'E2 Allocators'!$B$15:$W$15, 0),FALSE)*$E50)</f>
        <v>0</v>
      </c>
      <c r="BO50" s="1322">
        <f>IF(ISERROR(VLOOKUP(VLOOKUP($A50, 'E4 TB Allocation Details'!$A$18:$L$214, MATCH("Misc ID", 'E4 TB Allocation Details'!$A$18:$L$18, 0),FALSE), 'E2 Allocators'!$B$15:$W$358, MATCH('O5 Details by Class &amp; Accounts'!BO$18, 'E2 Allocators'!$B$15:$W$15, 0),FALSE)*$E50), 0, VLOOKUP(VLOOKUP($A50, 'E4 TB Allocation Details'!$A$18:$L$214, MATCH("Misc ID", 'E4 TB Allocation Details'!$A$18:$L$18, 0),FALSE), 'E2 Allocators'!$B$15:$W$358, MATCH('O5 Details by Class &amp; Accounts'!BO$18, 'E2 Allocators'!$B$15:$W$15, 0),FALSE)*$E50)</f>
        <v>0</v>
      </c>
      <c r="BP50" s="1322">
        <f>IF(ISERROR(VLOOKUP(VLOOKUP($A50, 'E4 TB Allocation Details'!$A$18:$L$214, MATCH("Misc ID", 'E4 TB Allocation Details'!$A$18:$L$18, 0),FALSE), 'E2 Allocators'!$B$15:$W$358, MATCH('O5 Details by Class &amp; Accounts'!BP$18, 'E2 Allocators'!$B$15:$W$15, 0),FALSE)*$E50), 0, VLOOKUP(VLOOKUP($A50, 'E4 TB Allocation Details'!$A$18:$L$214, MATCH("Misc ID", 'E4 TB Allocation Details'!$A$18:$L$18, 0),FALSE), 'E2 Allocators'!$B$15:$W$358, MATCH('O5 Details by Class &amp; Accounts'!BP$18, 'E2 Allocators'!$B$15:$W$15, 0),FALSE)*$E50)</f>
        <v>0</v>
      </c>
      <c r="BQ50" s="1322">
        <f>IF(ISERROR(VLOOKUP(VLOOKUP($A50, 'E4 TB Allocation Details'!$A$18:$L$214, MATCH("Misc ID", 'E4 TB Allocation Details'!$A$18:$L$18, 0),FALSE), 'E2 Allocators'!$B$15:$W$358, MATCH('O5 Details by Class &amp; Accounts'!BQ$18, 'E2 Allocators'!$B$15:$W$15, 0),FALSE)*$E50), 0, VLOOKUP(VLOOKUP($A50, 'E4 TB Allocation Details'!$A$18:$L$214, MATCH("Misc ID", 'E4 TB Allocation Details'!$A$18:$L$18, 0),FALSE), 'E2 Allocators'!$B$15:$W$358, MATCH('O5 Details by Class &amp; Accounts'!BQ$18, 'E2 Allocators'!$B$15:$W$15, 0),FALSE)*$E50)</f>
        <v>0</v>
      </c>
      <c r="BR50" s="1322">
        <f>IF(ISERROR(VLOOKUP(VLOOKUP($A50, 'E4 TB Allocation Details'!$A$18:$L$214, MATCH("Misc ID", 'E4 TB Allocation Details'!$A$18:$L$18, 0),FALSE), 'E2 Allocators'!$B$15:$W$358, MATCH('O5 Details by Class &amp; Accounts'!BR$18, 'E2 Allocators'!$B$15:$W$15, 0),FALSE)*$E50), 0, VLOOKUP(VLOOKUP($A50, 'E4 TB Allocation Details'!$A$18:$L$214, MATCH("Misc ID", 'E4 TB Allocation Details'!$A$18:$L$18, 0),FALSE), 'E2 Allocators'!$B$15:$W$358, MATCH('O5 Details by Class &amp; Accounts'!BR$18, 'E2 Allocators'!$B$15:$W$15, 0),FALSE)*$E50)</f>
        <v>0</v>
      </c>
      <c r="BS50" s="1322">
        <f t="shared" si="3"/>
        <v>0</v>
      </c>
      <c r="BT50" s="1322">
        <f>IF(ISERROR(VLOOKUP(VLOOKUP($A50, 'E4 TB Allocation Details'!$A$18:$L$214, MATCH("A &amp; G ID", 'E4 TB Allocation Details'!$A$18:$L$18, 0),FALSE), 'E2 Allocators'!$B$15:$W$358, MATCH('O5 Details by Class &amp; Accounts'!BT$18, 'E2 Allocators'!$B$15:$W$15, 0),FALSE)*$E50), 0, VLOOKUP(VLOOKUP($A50, 'E4 TB Allocation Details'!$A$18:$L$214, MATCH("A &amp; G ID", 'E4 TB Allocation Details'!$A$18:$L$18, 0),FALSE), 'E2 Allocators'!$B$15:$W$358, MATCH('O5 Details by Class &amp; Accounts'!BT$18, 'E2 Allocators'!$B$15:$W$15, 0),FALSE)*$E50)</f>
        <v>0</v>
      </c>
      <c r="BU50" s="1322">
        <f>IF(ISERROR(VLOOKUP(VLOOKUP($A50, 'E4 TB Allocation Details'!$A$18:$L$214, MATCH("A &amp; G ID", 'E4 TB Allocation Details'!$A$18:$L$18, 0),FALSE), 'E2 Allocators'!$B$15:$W$358, MATCH('O5 Details by Class &amp; Accounts'!BU$18, 'E2 Allocators'!$B$15:$W$15, 0),FALSE)*$E50), 0, VLOOKUP(VLOOKUP($A50, 'E4 TB Allocation Details'!$A$18:$L$214, MATCH("A &amp; G ID", 'E4 TB Allocation Details'!$A$18:$L$18, 0),FALSE), 'E2 Allocators'!$B$15:$W$358, MATCH('O5 Details by Class &amp; Accounts'!BU$18, 'E2 Allocators'!$B$15:$W$15, 0),FALSE)*$E50)</f>
        <v>0</v>
      </c>
      <c r="BV50" s="1322">
        <f>IF(ISERROR(VLOOKUP(VLOOKUP($A50, 'E4 TB Allocation Details'!$A$18:$L$214, MATCH("A &amp; G ID", 'E4 TB Allocation Details'!$A$18:$L$18, 0),FALSE), 'E2 Allocators'!$B$15:$W$358, MATCH('O5 Details by Class &amp; Accounts'!BV$18, 'E2 Allocators'!$B$15:$W$15, 0),FALSE)*$E50), 0, VLOOKUP(VLOOKUP($A50, 'E4 TB Allocation Details'!$A$18:$L$214, MATCH("A &amp; G ID", 'E4 TB Allocation Details'!$A$18:$L$18, 0),FALSE), 'E2 Allocators'!$B$15:$W$358, MATCH('O5 Details by Class &amp; Accounts'!BV$18, 'E2 Allocators'!$B$15:$W$15, 0),FALSE)*$E50)</f>
        <v>0</v>
      </c>
      <c r="BW50" s="1322">
        <f>IF(ISERROR(VLOOKUP(VLOOKUP($A50, 'E4 TB Allocation Details'!$A$18:$L$214, MATCH("A &amp; G ID", 'E4 TB Allocation Details'!$A$18:$L$18, 0),FALSE), 'E2 Allocators'!$B$15:$W$358, MATCH('O5 Details by Class &amp; Accounts'!BW$18, 'E2 Allocators'!$B$15:$W$15, 0),FALSE)*$E50), 0, VLOOKUP(VLOOKUP($A50, 'E4 TB Allocation Details'!$A$18:$L$214, MATCH("A &amp; G ID", 'E4 TB Allocation Details'!$A$18:$L$18, 0),FALSE), 'E2 Allocators'!$B$15:$W$358, MATCH('O5 Details by Class &amp; Accounts'!BW$18, 'E2 Allocators'!$B$15:$W$15, 0),FALSE)*$E50)</f>
        <v>0</v>
      </c>
      <c r="BX50" s="1322">
        <f>IF(ISERROR(VLOOKUP(VLOOKUP($A50, 'E4 TB Allocation Details'!$A$18:$L$214, MATCH("A &amp; G ID", 'E4 TB Allocation Details'!$A$18:$L$18, 0),FALSE), 'E2 Allocators'!$B$15:$W$358, MATCH('O5 Details by Class &amp; Accounts'!BX$18, 'E2 Allocators'!$B$15:$W$15, 0),FALSE)*$E50), 0, VLOOKUP(VLOOKUP($A50, 'E4 TB Allocation Details'!$A$18:$L$214, MATCH("A &amp; G ID", 'E4 TB Allocation Details'!$A$18:$L$18, 0),FALSE), 'E2 Allocators'!$B$15:$W$358, MATCH('O5 Details by Class &amp; Accounts'!BX$18, 'E2 Allocators'!$B$15:$W$15, 0),FALSE)*$E50)</f>
        <v>0</v>
      </c>
      <c r="BY50" s="1322">
        <f>IF(ISERROR(VLOOKUP(VLOOKUP($A50, 'E4 TB Allocation Details'!$A$18:$L$214, MATCH("A &amp; G ID", 'E4 TB Allocation Details'!$A$18:$L$18, 0),FALSE), 'E2 Allocators'!$B$15:$W$358, MATCH('O5 Details by Class &amp; Accounts'!BY$18, 'E2 Allocators'!$B$15:$W$15, 0),FALSE)*$E50), 0, VLOOKUP(VLOOKUP($A50, 'E4 TB Allocation Details'!$A$18:$L$214, MATCH("A &amp; G ID", 'E4 TB Allocation Details'!$A$18:$L$18, 0),FALSE), 'E2 Allocators'!$B$15:$W$358, MATCH('O5 Details by Class &amp; Accounts'!BY$18, 'E2 Allocators'!$B$15:$W$15, 0),FALSE)*$E50)</f>
        <v>0</v>
      </c>
      <c r="BZ50" s="1322">
        <f>IF(ISERROR(VLOOKUP(VLOOKUP($A50, 'E4 TB Allocation Details'!$A$18:$L$214, MATCH("A &amp; G ID", 'E4 TB Allocation Details'!$A$18:$L$18, 0),FALSE), 'E2 Allocators'!$B$15:$W$358, MATCH('O5 Details by Class &amp; Accounts'!BZ$18, 'E2 Allocators'!$B$15:$W$15, 0),FALSE)*$E50), 0, VLOOKUP(VLOOKUP($A50, 'E4 TB Allocation Details'!$A$18:$L$214, MATCH("A &amp; G ID", 'E4 TB Allocation Details'!$A$18:$L$18, 0),FALSE), 'E2 Allocators'!$B$15:$W$358, MATCH('O5 Details by Class &amp; Accounts'!BZ$18, 'E2 Allocators'!$B$15:$W$15, 0),FALSE)*$E50)</f>
        <v>0</v>
      </c>
      <c r="CA50" s="1322">
        <f>IF(ISERROR(VLOOKUP(VLOOKUP($A50, 'E4 TB Allocation Details'!$A$18:$L$214, MATCH("A &amp; G ID", 'E4 TB Allocation Details'!$A$18:$L$18, 0),FALSE), 'E2 Allocators'!$B$15:$W$358, MATCH('O5 Details by Class &amp; Accounts'!CA$18, 'E2 Allocators'!$B$15:$W$15, 0),FALSE)*$E50), 0, VLOOKUP(VLOOKUP($A50, 'E4 TB Allocation Details'!$A$18:$L$214, MATCH("A &amp; G ID", 'E4 TB Allocation Details'!$A$18:$L$18, 0),FALSE), 'E2 Allocators'!$B$15:$W$358, MATCH('O5 Details by Class &amp; Accounts'!CA$18, 'E2 Allocators'!$B$15:$W$15, 0),FALSE)*$E50)</f>
        <v>0</v>
      </c>
      <c r="CB50" s="1322">
        <f>IF(ISERROR(VLOOKUP(VLOOKUP($A50, 'E4 TB Allocation Details'!$A$18:$L$214, MATCH("A &amp; G ID", 'E4 TB Allocation Details'!$A$18:$L$18, 0),FALSE), 'E2 Allocators'!$B$15:$W$358, MATCH('O5 Details by Class &amp; Accounts'!CB$18, 'E2 Allocators'!$B$15:$W$15, 0),FALSE)*$E50), 0, VLOOKUP(VLOOKUP($A50, 'E4 TB Allocation Details'!$A$18:$L$214, MATCH("A &amp; G ID", 'E4 TB Allocation Details'!$A$18:$L$18, 0),FALSE), 'E2 Allocators'!$B$15:$W$358, MATCH('O5 Details by Class &amp; Accounts'!CB$18, 'E2 Allocators'!$B$15:$W$15, 0),FALSE)*$E50)</f>
        <v>0</v>
      </c>
      <c r="CC50" s="1322">
        <f>IF(ISERROR(VLOOKUP(VLOOKUP($A50, 'E4 TB Allocation Details'!$A$18:$L$214, MATCH("A &amp; G ID", 'E4 TB Allocation Details'!$A$18:$L$18, 0),FALSE), 'E2 Allocators'!$B$15:$W$358, MATCH('O5 Details by Class &amp; Accounts'!CC$18, 'E2 Allocators'!$B$15:$W$15, 0),FALSE)*$E50), 0, VLOOKUP(VLOOKUP($A50, 'E4 TB Allocation Details'!$A$18:$L$214, MATCH("A &amp; G ID", 'E4 TB Allocation Details'!$A$18:$L$18, 0),FALSE), 'E2 Allocators'!$B$15:$W$358, MATCH('O5 Details by Class &amp; Accounts'!CC$18, 'E2 Allocators'!$B$15:$W$15, 0),FALSE)*$E50)</f>
        <v>0</v>
      </c>
      <c r="CD50" s="1322">
        <f>IF(ISERROR(VLOOKUP(VLOOKUP($A50, 'E4 TB Allocation Details'!$A$18:$L$214, MATCH("A &amp; G ID", 'E4 TB Allocation Details'!$A$18:$L$18, 0),FALSE), 'E2 Allocators'!$B$15:$W$358, MATCH('O5 Details by Class &amp; Accounts'!CD$18, 'E2 Allocators'!$B$15:$W$15, 0),FALSE)*$E50), 0, VLOOKUP(VLOOKUP($A50, 'E4 TB Allocation Details'!$A$18:$L$214, MATCH("A &amp; G ID", 'E4 TB Allocation Details'!$A$18:$L$18, 0),FALSE), 'E2 Allocators'!$B$15:$W$358, MATCH('O5 Details by Class &amp; Accounts'!CD$18, 'E2 Allocators'!$B$15:$W$15, 0),FALSE)*$E50)</f>
        <v>0</v>
      </c>
      <c r="CE50" s="1322">
        <f>IF(ISERROR(VLOOKUP(VLOOKUP($A50, 'E4 TB Allocation Details'!$A$18:$L$214, MATCH("A &amp; G ID", 'E4 TB Allocation Details'!$A$18:$L$18, 0),FALSE), 'E2 Allocators'!$B$15:$W$358, MATCH('O5 Details by Class &amp; Accounts'!CE$18, 'E2 Allocators'!$B$15:$W$15, 0),FALSE)*$E50), 0, VLOOKUP(VLOOKUP($A50, 'E4 TB Allocation Details'!$A$18:$L$214, MATCH("A &amp; G ID", 'E4 TB Allocation Details'!$A$18:$L$18, 0),FALSE), 'E2 Allocators'!$B$15:$W$358, MATCH('O5 Details by Class &amp; Accounts'!CE$18, 'E2 Allocators'!$B$15:$W$15, 0),FALSE)*$E50)</f>
        <v>0</v>
      </c>
      <c r="CF50" s="1322">
        <f>IF(ISERROR(VLOOKUP(VLOOKUP($A50, 'E4 TB Allocation Details'!$A$18:$L$214, MATCH("A &amp; G ID", 'E4 TB Allocation Details'!$A$18:$L$18, 0),FALSE), 'E2 Allocators'!$B$15:$W$358, MATCH('O5 Details by Class &amp; Accounts'!CF$18, 'E2 Allocators'!$B$15:$W$15, 0),FALSE)*$E50), 0, VLOOKUP(VLOOKUP($A50, 'E4 TB Allocation Details'!$A$18:$L$214, MATCH("A &amp; G ID", 'E4 TB Allocation Details'!$A$18:$L$18, 0),FALSE), 'E2 Allocators'!$B$15:$W$358, MATCH('O5 Details by Class &amp; Accounts'!CF$18, 'E2 Allocators'!$B$15:$W$15, 0),FALSE)*$E50)</f>
        <v>0</v>
      </c>
      <c r="CG50" s="1322">
        <f>IF(ISERROR(VLOOKUP(VLOOKUP($A50, 'E4 TB Allocation Details'!$A$18:$L$214, MATCH("A &amp; G ID", 'E4 TB Allocation Details'!$A$18:$L$18, 0),FALSE), 'E2 Allocators'!$B$15:$W$358, MATCH('O5 Details by Class &amp; Accounts'!CG$18, 'E2 Allocators'!$B$15:$W$15, 0),FALSE)*$E50), 0, VLOOKUP(VLOOKUP($A50, 'E4 TB Allocation Details'!$A$18:$L$214, MATCH("A &amp; G ID", 'E4 TB Allocation Details'!$A$18:$L$18, 0),FALSE), 'E2 Allocators'!$B$15:$W$358, MATCH('O5 Details by Class &amp; Accounts'!CG$18, 'E2 Allocators'!$B$15:$W$15, 0),FALSE)*$E50)</f>
        <v>0</v>
      </c>
      <c r="CH50" s="1322">
        <f>IF(ISERROR(VLOOKUP(VLOOKUP($A50, 'E4 TB Allocation Details'!$A$18:$L$214, MATCH("A &amp; G ID", 'E4 TB Allocation Details'!$A$18:$L$18, 0),FALSE), 'E2 Allocators'!$B$15:$W$358, MATCH('O5 Details by Class &amp; Accounts'!CH$18, 'E2 Allocators'!$B$15:$W$15, 0),FALSE)*$E50), 0, VLOOKUP(VLOOKUP($A50, 'E4 TB Allocation Details'!$A$18:$L$214, MATCH("A &amp; G ID", 'E4 TB Allocation Details'!$A$18:$L$18, 0),FALSE), 'E2 Allocators'!$B$15:$W$358, MATCH('O5 Details by Class &amp; Accounts'!CH$18, 'E2 Allocators'!$B$15:$W$15, 0),FALSE)*$E50)</f>
        <v>0</v>
      </c>
      <c r="CI50" s="1322">
        <f>IF(ISERROR(VLOOKUP(VLOOKUP($A50, 'E4 TB Allocation Details'!$A$18:$L$214, MATCH("A &amp; G ID", 'E4 TB Allocation Details'!$A$18:$L$18, 0),FALSE), 'E2 Allocators'!$B$15:$W$358, MATCH('O5 Details by Class &amp; Accounts'!CI$18, 'E2 Allocators'!$B$15:$W$15, 0),FALSE)*$E50), 0, VLOOKUP(VLOOKUP($A50, 'E4 TB Allocation Details'!$A$18:$L$214, MATCH("A &amp; G ID", 'E4 TB Allocation Details'!$A$18:$L$18, 0),FALSE), 'E2 Allocators'!$B$15:$W$358, MATCH('O5 Details by Class &amp; Accounts'!CI$18, 'E2 Allocators'!$B$15:$W$15, 0),FALSE)*$E50)</f>
        <v>0</v>
      </c>
      <c r="CJ50" s="1322">
        <f>IF(ISERROR(VLOOKUP(VLOOKUP($A50, 'E4 TB Allocation Details'!$A$18:$L$214, MATCH("A &amp; G ID", 'E4 TB Allocation Details'!$A$18:$L$18, 0),FALSE), 'E2 Allocators'!$B$15:$W$358, MATCH('O5 Details by Class &amp; Accounts'!CJ$18, 'E2 Allocators'!$B$15:$W$15, 0),FALSE)*$E50), 0, VLOOKUP(VLOOKUP($A50, 'E4 TB Allocation Details'!$A$18:$L$214, MATCH("A &amp; G ID", 'E4 TB Allocation Details'!$A$18:$L$18, 0),FALSE), 'E2 Allocators'!$B$15:$W$358, MATCH('O5 Details by Class &amp; Accounts'!CJ$18, 'E2 Allocators'!$B$15:$W$15, 0),FALSE)*$E50)</f>
        <v>0</v>
      </c>
      <c r="CK50" s="1322">
        <f>IF(ISERROR(VLOOKUP(VLOOKUP($A50, 'E4 TB Allocation Details'!$A$18:$L$214, MATCH("A &amp; G ID", 'E4 TB Allocation Details'!$A$18:$L$18, 0),FALSE), 'E2 Allocators'!$B$15:$W$358, MATCH('O5 Details by Class &amp; Accounts'!CK$18, 'E2 Allocators'!$B$15:$W$15, 0),FALSE)*$E50), 0, VLOOKUP(VLOOKUP($A50, 'E4 TB Allocation Details'!$A$18:$L$214, MATCH("A &amp; G ID", 'E4 TB Allocation Details'!$A$18:$L$18, 0),FALSE), 'E2 Allocators'!$B$15:$W$358, MATCH('O5 Details by Class &amp; Accounts'!CK$18, 'E2 Allocators'!$B$15:$W$15, 0),FALSE)*$E50)</f>
        <v>0</v>
      </c>
      <c r="CL50" s="1322">
        <f>IF(ISERROR(VLOOKUP(VLOOKUP($A50, 'E4 TB Allocation Details'!$A$18:$L$214, MATCH("A &amp; G ID", 'E4 TB Allocation Details'!$A$18:$L$18, 0),FALSE), 'E2 Allocators'!$B$15:$W$358, MATCH('O5 Details by Class &amp; Accounts'!CL$18, 'E2 Allocators'!$B$15:$W$15, 0),FALSE)*$E50), 0, VLOOKUP(VLOOKUP($A50, 'E4 TB Allocation Details'!$A$18:$L$214, MATCH("A &amp; G ID", 'E4 TB Allocation Details'!$A$18:$L$18, 0),FALSE), 'E2 Allocators'!$B$15:$W$358, MATCH('O5 Details by Class &amp; Accounts'!CL$18, 'E2 Allocators'!$B$15:$W$15, 0),FALSE)*$E50)</f>
        <v>0</v>
      </c>
      <c r="CM50" s="1322">
        <f>IF(ISERROR(VLOOKUP(VLOOKUP($A50, 'E4 TB Allocation Details'!$A$18:$L$214, MATCH("A &amp; G ID", 'E4 TB Allocation Details'!$A$18:$L$18, 0),FALSE), 'E2 Allocators'!$B$15:$W$358, MATCH('O5 Details by Class &amp; Accounts'!CM$18, 'E2 Allocators'!$B$15:$W$15, 0),FALSE)*$E50), 0, VLOOKUP(VLOOKUP($A50, 'E4 TB Allocation Details'!$A$18:$L$214, MATCH("A &amp; G ID", 'E4 TB Allocation Details'!$A$18:$L$18, 0),FALSE), 'E2 Allocators'!$B$15:$W$358, MATCH('O5 Details by Class &amp; Accounts'!CM$18, 'E2 Allocators'!$B$15:$W$15, 0),FALSE)*$E50)</f>
        <v>0</v>
      </c>
      <c r="CN50" s="1322">
        <f t="shared" si="5"/>
        <v>0</v>
      </c>
      <c r="CO50" s="1651">
        <f t="shared" si="4"/>
        <v>0</v>
      </c>
      <c r="CQ50" s="1899" t="inlineStr">
        <is>
          <t/>
        </is>
      </c>
    </row>
    <row r="51" spans="1:95" s="64" customFormat="1" ht="12.75" x14ac:dyDescent="0.2">
      <c r="A51" s="1088" t="s">
        <v>832</v>
      </c>
      <c r="B51" s="1089" t="s">
        <v>396</v>
      </c>
      <c r="C51" s="1648">
        <f>IF(ISERROR(VLOOKUP($A51,'I3 TB Data'!$A$19:$H$483,MATCH('O5 Details by Class &amp; Accounts'!$C$18, 'I3 TB Data'!$A$19:$H$19,0),0)), 0, VLOOKUP($A51,'I3 TB Data'!$A$19:$H$483,MATCH('O5 Details by Class &amp; Accounts'!$C$18,'I3 TB Data'!$A$19:$H$19,0),0))</f>
        <v>0</v>
      </c>
      <c r="D51" s="1649">
        <f>'I4 BO ASSETS'!E48</f>
        <v>3067439.0331407245</v>
      </c>
      <c r="E51" s="1648">
        <f t="shared" si="6"/>
        <v>3067439.0331407245</v>
      </c>
      <c r="F51" s="1650">
        <f>IF(ISERROR(VLOOKUP($A51, 'E1 Categorization'!A33:E124, MATCH("Customer Component", 'E1 Categorization'!$A$33:$E$33,0), 0)), 0, IF(VLOOKUP($A51, 'E1 Categorization'!A33:E124, MATCH("Customer Component", 'E1 Categorization'!$A$33:$E$33,0), 0)=0, 'O5 Details by Class &amp; Accounts'!$E51, IF(AND(VLOOKUP($A51, 'E1 Categorization'!A33:E124, MATCH("Customer Component", 'E1 Categorization'!$A$33:$E$33,0), 0) &gt;0, VLOOKUP($A51, 'E1 Categorization'!A33:E124, MATCH("Customer Component", 'E1 Categorization'!$A$33:$E$33,0), 0)&lt;1), 'O5 Details by Class &amp; Accounts'!$E51*(1-VLOOKUP($A51, 'E1 Categorization'!A33:E124, MATCH("Customer Component", 'E1 Categorization'!$A$33:$E$33,0), 0)), 0)))</f>
        <v>1226975.6132562899</v>
      </c>
      <c r="G51" s="1650">
        <f>IF(ISERROR(VLOOKUP($A51, 'E1 Categorization'!A33:E124, MATCH("Customer Component", 'E1 Categorization'!$A$33:$E$33,0), 0)),0, IF(VLOOKUP($A51, 'E1 Categorization'!A33:E124, MATCH("Customer Component", 'E1 Categorization'!$A$33:$E$33,0), 0)=0, 0, IF(AND(VLOOKUP($A51, 'E1 Categorization'!A33:E124, MATCH("Customer Component", 'E1 Categorization'!$A$33:$E$33,0), 0) &gt;0, VLOOKUP($A51, 'E1 Categorization'!A33:E124, MATCH("Customer Component", 'E1 Categorization'!$A$33:$E$33,0), 0)&lt;1), 'O5 Details by Class &amp; Accounts'!$E51*(VLOOKUP($A51, 'E1 Categorization'!A33:E124, MATCH("Customer Component", 'E1 Categorization'!$A$33:$E$33,0), 0)), 'O5 Details by Class &amp; Accounts'!$E51)))</f>
        <v>1840463.4198844347</v>
      </c>
      <c r="H51" s="1322">
        <f t="shared" si="0"/>
        <v>3067439.0331407245</v>
      </c>
      <c r="I51" s="1322">
        <f>IF(ISERROR(VLOOKUP(VLOOKUP($A51, 'E4 TB Allocation Details'!$A$18:$L$214, MATCH("Demand ID", 'E4 TB Allocation Details'!$A$18:$L$18, 0),FALSE), 'E2 Allocators'!$B$15:$W$358, MATCH('O5 Details by Class &amp; Accounts'!I$18, 'E2 Allocators'!$B$15:$W$15, 0),FALSE)*$F51), 0, VLOOKUP(VLOOKUP($A51, 'E4 TB Allocation Details'!$A$18:$L$214, MATCH("Demand ID", 'E4 TB Allocation Details'!$A$18:$L$18, 0),FALSE), 'E2 Allocators'!$B$15:$W$358, MATCH('O5 Details by Class &amp; Accounts'!I$18, 'E2 Allocators'!$B$15:$W$15, 0),FALSE)*$F51)</f>
        <v>308136.21428061352</v>
      </c>
      <c r="J51" s="1322">
        <f>IF(ISERROR(VLOOKUP(VLOOKUP($A51, 'E4 TB Allocation Details'!$A$18:$L$214, MATCH("Demand ID", 'E4 TB Allocation Details'!$A$18:$L$18, 0),FALSE), 'E2 Allocators'!$B$15:$W$358, MATCH('O5 Details by Class &amp; Accounts'!J$18, 'E2 Allocators'!$B$15:$W$15, 0),FALSE)*$F51), 0, VLOOKUP(VLOOKUP($A51, 'E4 TB Allocation Details'!$A$18:$L$214, MATCH("Demand ID", 'E4 TB Allocation Details'!$A$18:$L$18, 0),FALSE), 'E2 Allocators'!$B$15:$W$358, MATCH('O5 Details by Class &amp; Accounts'!J$18, 'E2 Allocators'!$B$15:$W$15, 0),FALSE)*$F51)</f>
        <v>352114.31240785838</v>
      </c>
      <c r="K51" s="1322">
        <f>IF(ISERROR(VLOOKUP(VLOOKUP($A51, 'E4 TB Allocation Details'!$A$18:$L$214, MATCH("Demand ID", 'E4 TB Allocation Details'!$A$18:$L$18, 0),FALSE), 'E2 Allocators'!$B$15:$W$358, MATCH('O5 Details by Class &amp; Accounts'!K$18, 'E2 Allocators'!$B$15:$W$15, 0),FALSE)*$F51), 0, VLOOKUP(VLOOKUP($A51, 'E4 TB Allocation Details'!$A$18:$L$214, MATCH("Demand ID", 'E4 TB Allocation Details'!$A$18:$L$18, 0),FALSE), 'E2 Allocators'!$B$15:$W$358, MATCH('O5 Details by Class &amp; Accounts'!K$18, 'E2 Allocators'!$B$15:$W$15, 0),FALSE)*$F51)</f>
        <v>392520.88653742871</v>
      </c>
      <c r="L51" s="1322">
        <f>IF(ISERROR(VLOOKUP(VLOOKUP($A51, 'E4 TB Allocation Details'!$A$18:$L$214, MATCH("Demand ID", 'E4 TB Allocation Details'!$A$18:$L$18, 0),FALSE), 'E2 Allocators'!$B$15:$W$358, MATCH('O5 Details by Class &amp; Accounts'!L$18, 'E2 Allocators'!$B$15:$W$15, 0),FALSE)*$F51), 0, VLOOKUP(VLOOKUP($A51, 'E4 TB Allocation Details'!$A$18:$L$214, MATCH("Demand ID", 'E4 TB Allocation Details'!$A$18:$L$18, 0),FALSE), 'E2 Allocators'!$B$15:$W$358, MATCH('O5 Details by Class &amp; Accounts'!L$18, 'E2 Allocators'!$B$15:$W$15, 0),FALSE)*$F51)</f>
        <v>0</v>
      </c>
      <c r="M51" s="1322">
        <f>IF(ISERROR(VLOOKUP(VLOOKUP($A51, 'E4 TB Allocation Details'!$A$18:$L$214, MATCH("Demand ID", 'E4 TB Allocation Details'!$A$18:$L$18, 0),FALSE), 'E2 Allocators'!$B$15:$W$358, MATCH('O5 Details by Class &amp; Accounts'!M$18, 'E2 Allocators'!$B$15:$W$15, 0),FALSE)*$F51), 0, VLOOKUP(VLOOKUP($A51, 'E4 TB Allocation Details'!$A$18:$L$214, MATCH("Demand ID", 'E4 TB Allocation Details'!$A$18:$L$18, 0),FALSE), 'E2 Allocators'!$B$15:$W$358, MATCH('O5 Details by Class &amp; Accounts'!M$18, 'E2 Allocators'!$B$15:$W$15, 0),FALSE)*$F51)</f>
        <v>0</v>
      </c>
      <c r="N51" s="1322">
        <f>IF(ISERROR(VLOOKUP(VLOOKUP($A51, 'E4 TB Allocation Details'!$A$18:$L$214, MATCH("Demand ID", 'E4 TB Allocation Details'!$A$18:$L$18, 0),FALSE), 'E2 Allocators'!$B$15:$W$358, MATCH('O5 Details by Class &amp; Accounts'!N$18, 'E2 Allocators'!$B$15:$W$15, 0),FALSE)*$F51), 0, VLOOKUP(VLOOKUP($A51, 'E4 TB Allocation Details'!$A$18:$L$214, MATCH("Demand ID", 'E4 TB Allocation Details'!$A$18:$L$18, 0),FALSE), 'E2 Allocators'!$B$15:$W$358, MATCH('O5 Details by Class &amp; Accounts'!N$18, 'E2 Allocators'!$B$15:$W$15, 0),FALSE)*$F51)</f>
        <v>169430.0395924116</v>
      </c>
      <c r="O51" s="1322">
        <f>IF(ISERROR(VLOOKUP(VLOOKUP($A51, 'E4 TB Allocation Details'!$A$18:$L$214, MATCH("Demand ID", 'E4 TB Allocation Details'!$A$18:$L$18, 0),FALSE), 'E2 Allocators'!$B$15:$W$358, MATCH('O5 Details by Class &amp; Accounts'!O$18, 'E2 Allocators'!$B$15:$W$15, 0),FALSE)*$F51), 0, VLOOKUP(VLOOKUP($A51, 'E4 TB Allocation Details'!$A$18:$L$214, MATCH("Demand ID", 'E4 TB Allocation Details'!$A$18:$L$18, 0),FALSE), 'E2 Allocators'!$B$15:$W$358, MATCH('O5 Details by Class &amp; Accounts'!O$18, 'E2 Allocators'!$B$15:$W$15, 0),FALSE)*$F51)</f>
        <v>4234.7914200441155</v>
      </c>
      <c r="P51" s="1322">
        <f>IF(ISERROR(VLOOKUP(VLOOKUP($A51, 'E4 TB Allocation Details'!$A$18:$L$214, MATCH("Demand ID", 'E4 TB Allocation Details'!$A$18:$L$18, 0),FALSE), 'E2 Allocators'!$B$15:$W$358, MATCH('O5 Details by Class &amp; Accounts'!P$18, 'E2 Allocators'!$B$15:$W$15, 0),FALSE)*$F51), 0, VLOOKUP(VLOOKUP($A51, 'E4 TB Allocation Details'!$A$18:$L$214, MATCH("Demand ID", 'E4 TB Allocation Details'!$A$18:$L$18, 0),FALSE), 'E2 Allocators'!$B$15:$W$358, MATCH('O5 Details by Class &amp; Accounts'!P$18, 'E2 Allocators'!$B$15:$W$15, 0),FALSE)*$F51)</f>
        <v>0</v>
      </c>
      <c r="Q51" s="1322">
        <f>IF(ISERROR(VLOOKUP(VLOOKUP($A51, 'E4 TB Allocation Details'!$A$18:$L$214, MATCH("Demand ID", 'E4 TB Allocation Details'!$A$18:$L$18, 0),FALSE), 'E2 Allocators'!$B$15:$W$358, MATCH('O5 Details by Class &amp; Accounts'!Q$18, 'E2 Allocators'!$B$15:$W$15, 0),FALSE)*$F51), 0, VLOOKUP(VLOOKUP($A51, 'E4 TB Allocation Details'!$A$18:$L$214, MATCH("Demand ID", 'E4 TB Allocation Details'!$A$18:$L$18, 0),FALSE), 'E2 Allocators'!$B$15:$W$358, MATCH('O5 Details by Class &amp; Accounts'!Q$18, 'E2 Allocators'!$B$15:$W$15, 0),FALSE)*$F51)</f>
        <v>539.36901793337177</v>
      </c>
      <c r="R51" s="1322">
        <f>IF(ISERROR(VLOOKUP(VLOOKUP($A51, 'E4 TB Allocation Details'!$A$18:$L$214, MATCH("Demand ID", 'E4 TB Allocation Details'!$A$18:$L$18, 0),FALSE), 'E2 Allocators'!$B$15:$W$358, MATCH('O5 Details by Class &amp; Accounts'!R$18, 'E2 Allocators'!$B$15:$W$15, 0),FALSE)*$F51), 0, VLOOKUP(VLOOKUP($A51, 'E4 TB Allocation Details'!$A$18:$L$214, MATCH("Demand ID", 'E4 TB Allocation Details'!$A$18:$L$18, 0),FALSE), 'E2 Allocators'!$B$15:$W$358, MATCH('O5 Details by Class &amp; Accounts'!R$18, 'E2 Allocators'!$B$15:$W$15, 0),FALSE)*$F51)</f>
        <v>0</v>
      </c>
      <c r="S51" s="1322">
        <f>IF(ISERROR(VLOOKUP(VLOOKUP($A51, 'E4 TB Allocation Details'!$A$18:$L$214, MATCH("Demand ID", 'E4 TB Allocation Details'!$A$18:$L$18, 0),FALSE), 'E2 Allocators'!$B$15:$W$358, MATCH('O5 Details by Class &amp; Accounts'!S$18, 'E2 Allocators'!$B$15:$W$15, 0),FALSE)*$F51), 0, VLOOKUP(VLOOKUP($A51, 'E4 TB Allocation Details'!$A$18:$L$214, MATCH("Demand ID", 'E4 TB Allocation Details'!$A$18:$L$18, 0),FALSE), 'E2 Allocators'!$B$15:$W$358, MATCH('O5 Details by Class &amp; Accounts'!S$18, 'E2 Allocators'!$B$15:$W$15, 0),FALSE)*$F51)</f>
        <v>0</v>
      </c>
      <c r="T51" s="1322">
        <f>IF(ISERROR(VLOOKUP(VLOOKUP($A51, 'E4 TB Allocation Details'!$A$18:$L$214, MATCH("Demand ID", 'E4 TB Allocation Details'!$A$18:$L$18, 0),FALSE), 'E2 Allocators'!$B$15:$W$358, MATCH('O5 Details by Class &amp; Accounts'!T$18, 'E2 Allocators'!$B$15:$W$15, 0),FALSE)*$F51), 0, VLOOKUP(VLOOKUP($A51, 'E4 TB Allocation Details'!$A$18:$L$214, MATCH("Demand ID", 'E4 TB Allocation Details'!$A$18:$L$18, 0),FALSE), 'E2 Allocators'!$B$15:$W$358, MATCH('O5 Details by Class &amp; Accounts'!T$18, 'E2 Allocators'!$B$15:$W$15, 0),FALSE)*$F51)</f>
        <v>0</v>
      </c>
      <c r="U51" s="1322">
        <f>IF(ISERROR(VLOOKUP(VLOOKUP($A51, 'E4 TB Allocation Details'!$A$18:$L$214, MATCH("Demand ID", 'E4 TB Allocation Details'!$A$18:$L$18, 0),FALSE), 'E2 Allocators'!$B$15:$W$358, MATCH('O5 Details by Class &amp; Accounts'!U$18, 'E2 Allocators'!$B$15:$W$15, 0),FALSE)*$F51), 0, VLOOKUP(VLOOKUP($A51, 'E4 TB Allocation Details'!$A$18:$L$214, MATCH("Demand ID", 'E4 TB Allocation Details'!$A$18:$L$18, 0),FALSE), 'E2 Allocators'!$B$15:$W$358, MATCH('O5 Details by Class &amp; Accounts'!U$18, 'E2 Allocators'!$B$15:$W$15, 0),FALSE)*$F51)</f>
        <v>0</v>
      </c>
      <c r="V51" s="1322">
        <f>IF(ISERROR(VLOOKUP(VLOOKUP($A51, 'E4 TB Allocation Details'!$A$18:$L$214, MATCH("Demand ID", 'E4 TB Allocation Details'!$A$18:$L$18, 0),FALSE), 'E2 Allocators'!$B$15:$W$358, MATCH('O5 Details by Class &amp; Accounts'!V$18, 'E2 Allocators'!$B$15:$W$15, 0),FALSE)*$F51), 0, VLOOKUP(VLOOKUP($A51, 'E4 TB Allocation Details'!$A$18:$L$214, MATCH("Demand ID", 'E4 TB Allocation Details'!$A$18:$L$18, 0),FALSE), 'E2 Allocators'!$B$15:$W$358, MATCH('O5 Details by Class &amp; Accounts'!V$18, 'E2 Allocators'!$B$15:$W$15, 0),FALSE)*$F51)</f>
        <v>0</v>
      </c>
      <c r="W51" s="1322">
        <f>IF(ISERROR(VLOOKUP(VLOOKUP($A51, 'E4 TB Allocation Details'!$A$18:$L$214, MATCH("Demand ID", 'E4 TB Allocation Details'!$A$18:$L$18, 0),FALSE), 'E2 Allocators'!$B$15:$W$358, MATCH('O5 Details by Class &amp; Accounts'!W$18, 'E2 Allocators'!$B$15:$W$15, 0),FALSE)*$F51), 0, VLOOKUP(VLOOKUP($A51, 'E4 TB Allocation Details'!$A$18:$L$214, MATCH("Demand ID", 'E4 TB Allocation Details'!$A$18:$L$18, 0),FALSE), 'E2 Allocators'!$B$15:$W$358, MATCH('O5 Details by Class &amp; Accounts'!W$18, 'E2 Allocators'!$B$15:$W$15, 0),FALSE)*$F51)</f>
        <v>0</v>
      </c>
      <c r="X51" s="1322">
        <f>IF(ISERROR(VLOOKUP(VLOOKUP($A51, 'E4 TB Allocation Details'!$A$18:$L$214, MATCH("Demand ID", 'E4 TB Allocation Details'!$A$18:$L$18, 0),FALSE), 'E2 Allocators'!$B$15:$W$358, MATCH('O5 Details by Class &amp; Accounts'!X$18, 'E2 Allocators'!$B$15:$W$15, 0),FALSE)*$F51), 0, VLOOKUP(VLOOKUP($A51, 'E4 TB Allocation Details'!$A$18:$L$214, MATCH("Demand ID", 'E4 TB Allocation Details'!$A$18:$L$18, 0),FALSE), 'E2 Allocators'!$B$15:$W$358, MATCH('O5 Details by Class &amp; Accounts'!X$18, 'E2 Allocators'!$B$15:$W$15, 0),FALSE)*$F51)</f>
        <v>0</v>
      </c>
      <c r="Y51" s="1322">
        <f>IF(ISERROR(VLOOKUP(VLOOKUP($A51, 'E4 TB Allocation Details'!$A$18:$L$214, MATCH("Demand ID", 'E4 TB Allocation Details'!$A$18:$L$18, 0),FALSE), 'E2 Allocators'!$B$15:$W$358, MATCH('O5 Details by Class &amp; Accounts'!Y$18, 'E2 Allocators'!$B$15:$W$15, 0),FALSE)*$F51), 0, VLOOKUP(VLOOKUP($A51, 'E4 TB Allocation Details'!$A$18:$L$214, MATCH("Demand ID", 'E4 TB Allocation Details'!$A$18:$L$18, 0),FALSE), 'E2 Allocators'!$B$15:$W$358, MATCH('O5 Details by Class &amp; Accounts'!Y$18, 'E2 Allocators'!$B$15:$W$15, 0),FALSE)*$F51)</f>
        <v>0</v>
      </c>
      <c r="Z51" s="1322">
        <f>IF(ISERROR(VLOOKUP(VLOOKUP($A51, 'E4 TB Allocation Details'!$A$18:$L$214, MATCH("Demand ID", 'E4 TB Allocation Details'!$A$18:$L$18, 0),FALSE), 'E2 Allocators'!$B$15:$W$358, MATCH('O5 Details by Class &amp; Accounts'!Z$18, 'E2 Allocators'!$B$15:$W$15, 0),FALSE)*$F51), 0, VLOOKUP(VLOOKUP($A51, 'E4 TB Allocation Details'!$A$18:$L$214, MATCH("Demand ID", 'E4 TB Allocation Details'!$A$18:$L$18, 0),FALSE), 'E2 Allocators'!$B$15:$W$358, MATCH('O5 Details by Class &amp; Accounts'!Z$18, 'E2 Allocators'!$B$15:$W$15, 0),FALSE)*$F51)</f>
        <v>0</v>
      </c>
      <c r="AA51" s="1322">
        <f>IF(ISERROR(VLOOKUP(VLOOKUP($A51, 'E4 TB Allocation Details'!$A$18:$L$214, MATCH("Demand ID", 'E4 TB Allocation Details'!$A$18:$L$18, 0),FALSE), 'E2 Allocators'!$B$15:$W$358, MATCH('O5 Details by Class &amp; Accounts'!AA$18, 'E2 Allocators'!$B$15:$W$15, 0),FALSE)*$F51), 0, VLOOKUP(VLOOKUP($A51, 'E4 TB Allocation Details'!$A$18:$L$214, MATCH("Demand ID", 'E4 TB Allocation Details'!$A$18:$L$18, 0),FALSE), 'E2 Allocators'!$B$15:$W$358, MATCH('O5 Details by Class &amp; Accounts'!AA$18, 'E2 Allocators'!$B$15:$W$15, 0),FALSE)*$F51)</f>
        <v>0</v>
      </c>
      <c r="AB51" s="1322">
        <f>IF(ISERROR(VLOOKUP(VLOOKUP($A51, 'E4 TB Allocation Details'!$A$18:$L$214, MATCH("Demand ID", 'E4 TB Allocation Details'!$A$18:$L$18, 0),FALSE), 'E2 Allocators'!$B$15:$W$358, MATCH('O5 Details by Class &amp; Accounts'!AB$18, 'E2 Allocators'!$B$15:$W$15, 0),FALSE)*$F51), 0, VLOOKUP(VLOOKUP($A51, 'E4 TB Allocation Details'!$A$18:$L$214, MATCH("Demand ID", 'E4 TB Allocation Details'!$A$18:$L$18, 0),FALSE), 'E2 Allocators'!$B$15:$W$358, MATCH('O5 Details by Class &amp; Accounts'!AB$18, 'E2 Allocators'!$B$15:$W$15, 0),FALSE)*$F51)</f>
        <v>0</v>
      </c>
      <c r="AC51" s="1322">
        <f t="shared" si="1"/>
        <v>1226975.6132562896</v>
      </c>
      <c r="AD51" s="1322">
        <f>IF(ISERROR(VLOOKUP(VLOOKUP($A51, 'E4 TB Allocation Details'!$A$18:$L$214, MATCH("Customer ID", 'E4 TB Allocation Details'!$A$18:$L$18, 0),FALSE), 'E2 Allocators'!$B$15:$W$358, MATCH('O5 Details by Class &amp; Accounts'!AD$18, 'E2 Allocators'!$B$15:$W$15, 0),FALSE)*$G51), 0, VLOOKUP(VLOOKUP($A51, 'E4 TB Allocation Details'!$A$18:$L$214, MATCH("Customer ID", 'E4 TB Allocation Details'!$A$18:$L$18, 0),FALSE), 'E2 Allocators'!$B$15:$W$358, MATCH('O5 Details by Class &amp; Accounts'!AD$18, 'E2 Allocators'!$B$15:$W$15, 0),FALSE)*$G51)</f>
        <v>1536667.5898430552</v>
      </c>
      <c r="AE51" s="1322">
        <f>IF(ISERROR(VLOOKUP(VLOOKUP($A51, 'E4 TB Allocation Details'!$A$18:$L$214, MATCH("Customer ID", 'E4 TB Allocation Details'!$A$18:$L$18, 0),FALSE), 'E2 Allocators'!$B$15:$W$358, MATCH('O5 Details by Class &amp; Accounts'!AE$18, 'E2 Allocators'!$B$15:$W$15, 0),FALSE)*$G51), 0, VLOOKUP(VLOOKUP($A51, 'E4 TB Allocation Details'!$A$18:$L$214, MATCH("Customer ID", 'E4 TB Allocation Details'!$A$18:$L$18, 0),FALSE), 'E2 Allocators'!$B$15:$W$358, MATCH('O5 Details by Class &amp; Accounts'!AE$18, 'E2 Allocators'!$B$15:$W$15, 0),FALSE)*$G51)</f>
        <v>252895.09904039407</v>
      </c>
      <c r="AF51" s="1322">
        <f>IF(ISERROR(VLOOKUP(VLOOKUP($A51, 'E4 TB Allocation Details'!$A$18:$L$214, MATCH("Customer ID", 'E4 TB Allocation Details'!$A$18:$L$18, 0),FALSE), 'E2 Allocators'!$B$15:$W$358, MATCH('O5 Details by Class &amp; Accounts'!AF$18, 'E2 Allocators'!$B$15:$W$15, 0),FALSE)*$G51), 0, VLOOKUP(VLOOKUP($A51, 'E4 TB Allocation Details'!$A$18:$L$214, MATCH("Customer ID", 'E4 TB Allocation Details'!$A$18:$L$18, 0),FALSE), 'E2 Allocators'!$B$15:$W$358, MATCH('O5 Details by Class &amp; Accounts'!AF$18, 'E2 Allocators'!$B$15:$W$15, 0),FALSE)*$G51)</f>
        <v>24692.614639223571</v>
      </c>
      <c r="AG51" s="1322">
        <f>IF(ISERROR(VLOOKUP(VLOOKUP($A51, 'E4 TB Allocation Details'!$A$18:$L$214, MATCH("Customer ID", 'E4 TB Allocation Details'!$A$18:$L$18, 0),FALSE), 'E2 Allocators'!$B$15:$W$358, MATCH('O5 Details by Class &amp; Accounts'!AG$18, 'E2 Allocators'!$B$15:$W$15, 0),FALSE)*$G51), 0, VLOOKUP(VLOOKUP($A51, 'E4 TB Allocation Details'!$A$18:$L$214, MATCH("Customer ID", 'E4 TB Allocation Details'!$A$18:$L$18, 0),FALSE), 'E2 Allocators'!$B$15:$W$358, MATCH('O5 Details by Class &amp; Accounts'!AG$18, 'E2 Allocators'!$B$15:$W$15, 0),FALSE)*$G51)</f>
        <v>0</v>
      </c>
      <c r="AH51" s="1322">
        <f>IF(ISERROR(VLOOKUP(VLOOKUP($A51, 'E4 TB Allocation Details'!$A$18:$L$214, MATCH("Customer ID", 'E4 TB Allocation Details'!$A$18:$L$18, 0),FALSE), 'E2 Allocators'!$B$15:$W$358, MATCH('O5 Details by Class &amp; Accounts'!AH$18, 'E2 Allocators'!$B$15:$W$15, 0),FALSE)*$G51), 0, VLOOKUP(VLOOKUP($A51, 'E4 TB Allocation Details'!$A$18:$L$214, MATCH("Customer ID", 'E4 TB Allocation Details'!$A$18:$L$18, 0),FALSE), 'E2 Allocators'!$B$15:$W$358, MATCH('O5 Details by Class &amp; Accounts'!AH$18, 'E2 Allocators'!$B$15:$W$15, 0),FALSE)*$G51)</f>
        <v>0</v>
      </c>
      <c r="AI51" s="1322">
        <f>IF(ISERROR(VLOOKUP(VLOOKUP($A51, 'E4 TB Allocation Details'!$A$18:$L$214, MATCH("Customer ID", 'E4 TB Allocation Details'!$A$18:$L$18, 0),FALSE), 'E2 Allocators'!$B$15:$W$358, MATCH('O5 Details by Class &amp; Accounts'!AI$18, 'E2 Allocators'!$B$15:$W$15, 0),FALSE)*$G51), 0, VLOOKUP(VLOOKUP($A51, 'E4 TB Allocation Details'!$A$18:$L$214, MATCH("Customer ID", 'E4 TB Allocation Details'!$A$18:$L$18, 0),FALSE), 'E2 Allocators'!$B$15:$W$358, MATCH('O5 Details by Class &amp; Accounts'!AI$18, 'E2 Allocators'!$B$15:$W$15, 0),FALSE)*$G51)</f>
        <v>188.4932415207906</v>
      </c>
      <c r="AJ51" s="1322">
        <f>IF(ISERROR(VLOOKUP(VLOOKUP($A51, 'E4 TB Allocation Details'!$A$18:$L$214, MATCH("Customer ID", 'E4 TB Allocation Details'!$A$18:$L$18, 0),FALSE), 'E2 Allocators'!$B$15:$W$358, MATCH('O5 Details by Class &amp; Accounts'!AJ$18, 'E2 Allocators'!$B$15:$W$15, 0),FALSE)*$G51), 0, VLOOKUP(VLOOKUP($A51, 'E4 TB Allocation Details'!$A$18:$L$214, MATCH("Customer ID", 'E4 TB Allocation Details'!$A$18:$L$18, 0),FALSE), 'E2 Allocators'!$B$15:$W$358, MATCH('O5 Details by Class &amp; Accounts'!AJ$18, 'E2 Allocators'!$B$15:$W$15, 0),FALSE)*$G51)</f>
        <v>21118.798840700434</v>
      </c>
      <c r="AK51" s="1322">
        <f>IF(ISERROR(VLOOKUP(VLOOKUP($A51, 'E4 TB Allocation Details'!$A$18:$L$214, MATCH("Customer ID", 'E4 TB Allocation Details'!$A$18:$L$18, 0),FALSE), 'E2 Allocators'!$B$15:$W$358, MATCH('O5 Details by Class &amp; Accounts'!AK$18, 'E2 Allocators'!$B$15:$W$15, 0),FALSE)*$G51), 0, VLOOKUP(VLOOKUP($A51, 'E4 TB Allocation Details'!$A$18:$L$214, MATCH("Customer ID", 'E4 TB Allocation Details'!$A$18:$L$18, 0),FALSE), 'E2 Allocators'!$B$15:$W$358, MATCH('O5 Details by Class &amp; Accounts'!AK$18, 'E2 Allocators'!$B$15:$W$15, 0),FALSE)*$G51)</f>
        <v>0</v>
      </c>
      <c r="AL51" s="1322">
        <f>IF(ISERROR(VLOOKUP(VLOOKUP($A51, 'E4 TB Allocation Details'!$A$18:$L$214, MATCH("Customer ID", 'E4 TB Allocation Details'!$A$18:$L$18, 0),FALSE), 'E2 Allocators'!$B$15:$W$358, MATCH('O5 Details by Class &amp; Accounts'!AL$18, 'E2 Allocators'!$B$15:$W$15, 0),FALSE)*$G51), 0, VLOOKUP(VLOOKUP($A51, 'E4 TB Allocation Details'!$A$18:$L$214, MATCH("Customer ID", 'E4 TB Allocation Details'!$A$18:$L$18, 0),FALSE), 'E2 Allocators'!$B$15:$W$358, MATCH('O5 Details by Class &amp; Accounts'!AL$18, 'E2 Allocators'!$B$15:$W$15, 0),FALSE)*$G51)</f>
        <v>4900.8242795405558</v>
      </c>
      <c r="AM51" s="1322">
        <f>IF(ISERROR(VLOOKUP(VLOOKUP($A51, 'E4 TB Allocation Details'!$A$18:$L$214, MATCH("Customer ID", 'E4 TB Allocation Details'!$A$18:$L$18, 0),FALSE), 'E2 Allocators'!$B$15:$W$358, MATCH('O5 Details by Class &amp; Accounts'!AM$18, 'E2 Allocators'!$B$15:$W$15, 0),FALSE)*$G51), 0, VLOOKUP(VLOOKUP($A51, 'E4 TB Allocation Details'!$A$18:$L$214, MATCH("Customer ID", 'E4 TB Allocation Details'!$A$18:$L$18, 0),FALSE), 'E2 Allocators'!$B$15:$W$358, MATCH('O5 Details by Class &amp; Accounts'!AM$18, 'E2 Allocators'!$B$15:$W$15, 0),FALSE)*$G51)</f>
        <v>0</v>
      </c>
      <c r="AN51" s="1322">
        <f>IF(ISERROR(VLOOKUP(VLOOKUP($A51, 'E4 TB Allocation Details'!$A$18:$L$214, MATCH("Customer ID", 'E4 TB Allocation Details'!$A$18:$L$18, 0),FALSE), 'E2 Allocators'!$B$15:$W$358, MATCH('O5 Details by Class &amp; Accounts'!AN$18, 'E2 Allocators'!$B$15:$W$15, 0),FALSE)*$G51), 0, VLOOKUP(VLOOKUP($A51, 'E4 TB Allocation Details'!$A$18:$L$214, MATCH("Customer ID", 'E4 TB Allocation Details'!$A$18:$L$18, 0),FALSE), 'E2 Allocators'!$B$15:$W$358, MATCH('O5 Details by Class &amp; Accounts'!AN$18, 'E2 Allocators'!$B$15:$W$15, 0),FALSE)*$G51)</f>
        <v>0</v>
      </c>
      <c r="AO51" s="1322">
        <f>IF(ISERROR(VLOOKUP(VLOOKUP($A51, 'E4 TB Allocation Details'!$A$18:$L$214, MATCH("Customer ID", 'E4 TB Allocation Details'!$A$18:$L$18, 0),FALSE), 'E2 Allocators'!$B$15:$W$358, MATCH('O5 Details by Class &amp; Accounts'!AO$18, 'E2 Allocators'!$B$15:$W$15, 0),FALSE)*$G51), 0, VLOOKUP(VLOOKUP($A51, 'E4 TB Allocation Details'!$A$18:$L$214, MATCH("Customer ID", 'E4 TB Allocation Details'!$A$18:$L$18, 0),FALSE), 'E2 Allocators'!$B$15:$W$358, MATCH('O5 Details by Class &amp; Accounts'!AO$18, 'E2 Allocators'!$B$15:$W$15, 0),FALSE)*$G51)</f>
        <v>0</v>
      </c>
      <c r="AP51" s="1322">
        <f>IF(ISERROR(VLOOKUP(VLOOKUP($A51, 'E4 TB Allocation Details'!$A$18:$L$214, MATCH("Customer ID", 'E4 TB Allocation Details'!$A$18:$L$18, 0),FALSE), 'E2 Allocators'!$B$15:$W$358, MATCH('O5 Details by Class &amp; Accounts'!AP$18, 'E2 Allocators'!$B$15:$W$15, 0),FALSE)*$G51), 0, VLOOKUP(VLOOKUP($A51, 'E4 TB Allocation Details'!$A$18:$L$214, MATCH("Customer ID", 'E4 TB Allocation Details'!$A$18:$L$18, 0),FALSE), 'E2 Allocators'!$B$15:$W$358, MATCH('O5 Details by Class &amp; Accounts'!AP$18, 'E2 Allocators'!$B$15:$W$15, 0),FALSE)*$G51)</f>
        <v>0</v>
      </c>
      <c r="AQ51" s="1322">
        <f>IF(ISERROR(VLOOKUP(VLOOKUP($A51, 'E4 TB Allocation Details'!$A$18:$L$214, MATCH("Customer ID", 'E4 TB Allocation Details'!$A$18:$L$18, 0),FALSE), 'E2 Allocators'!$B$15:$W$358, MATCH('O5 Details by Class &amp; Accounts'!AQ$18, 'E2 Allocators'!$B$15:$W$15, 0),FALSE)*$G51), 0, VLOOKUP(VLOOKUP($A51, 'E4 TB Allocation Details'!$A$18:$L$214, MATCH("Customer ID", 'E4 TB Allocation Details'!$A$18:$L$18, 0),FALSE), 'E2 Allocators'!$B$15:$W$358, MATCH('O5 Details by Class &amp; Accounts'!AQ$18, 'E2 Allocators'!$B$15:$W$15, 0),FALSE)*$G51)</f>
        <v>0</v>
      </c>
      <c r="AR51" s="1322">
        <f>IF(ISERROR(VLOOKUP(VLOOKUP($A51, 'E4 TB Allocation Details'!$A$18:$L$214, MATCH("Customer ID", 'E4 TB Allocation Details'!$A$18:$L$18, 0),FALSE), 'E2 Allocators'!$B$15:$W$358, MATCH('O5 Details by Class &amp; Accounts'!AR$18, 'E2 Allocators'!$B$15:$W$15, 0),FALSE)*$G51), 0, VLOOKUP(VLOOKUP($A51, 'E4 TB Allocation Details'!$A$18:$L$214, MATCH("Customer ID", 'E4 TB Allocation Details'!$A$18:$L$18, 0),FALSE), 'E2 Allocators'!$B$15:$W$358, MATCH('O5 Details by Class &amp; Accounts'!AR$18, 'E2 Allocators'!$B$15:$W$15, 0),FALSE)*$G51)</f>
        <v>0</v>
      </c>
      <c r="AS51" s="1322">
        <f>IF(ISERROR(VLOOKUP(VLOOKUP($A51, 'E4 TB Allocation Details'!$A$18:$L$214, MATCH("Customer ID", 'E4 TB Allocation Details'!$A$18:$L$18, 0),FALSE), 'E2 Allocators'!$B$15:$W$358, MATCH('O5 Details by Class &amp; Accounts'!AS$18, 'E2 Allocators'!$B$15:$W$15, 0),FALSE)*$G51), 0, VLOOKUP(VLOOKUP($A51, 'E4 TB Allocation Details'!$A$18:$L$214, MATCH("Customer ID", 'E4 TB Allocation Details'!$A$18:$L$18, 0),FALSE), 'E2 Allocators'!$B$15:$W$358, MATCH('O5 Details by Class &amp; Accounts'!AS$18, 'E2 Allocators'!$B$15:$W$15, 0),FALSE)*$G51)</f>
        <v>0</v>
      </c>
      <c r="AT51" s="1322">
        <f>IF(ISERROR(VLOOKUP(VLOOKUP($A51, 'E4 TB Allocation Details'!$A$18:$L$214, MATCH("Customer ID", 'E4 TB Allocation Details'!$A$18:$L$18, 0),FALSE), 'E2 Allocators'!$B$15:$W$358, MATCH('O5 Details by Class &amp; Accounts'!AT$18, 'E2 Allocators'!$B$15:$W$15, 0),FALSE)*$G51), 0, VLOOKUP(VLOOKUP($A51, 'E4 TB Allocation Details'!$A$18:$L$214, MATCH("Customer ID", 'E4 TB Allocation Details'!$A$18:$L$18, 0),FALSE), 'E2 Allocators'!$B$15:$W$358, MATCH('O5 Details by Class &amp; Accounts'!AT$18, 'E2 Allocators'!$B$15:$W$15, 0),FALSE)*$G51)</f>
        <v>0</v>
      </c>
      <c r="AU51" s="1322">
        <f>IF(ISERROR(VLOOKUP(VLOOKUP($A51, 'E4 TB Allocation Details'!$A$18:$L$214, MATCH("Customer ID", 'E4 TB Allocation Details'!$A$18:$L$18, 0),FALSE), 'E2 Allocators'!$B$15:$W$358, MATCH('O5 Details by Class &amp; Accounts'!AU$18, 'E2 Allocators'!$B$15:$W$15, 0),FALSE)*$G51), 0, VLOOKUP(VLOOKUP($A51, 'E4 TB Allocation Details'!$A$18:$L$214, MATCH("Customer ID", 'E4 TB Allocation Details'!$A$18:$L$18, 0),FALSE), 'E2 Allocators'!$B$15:$W$358, MATCH('O5 Details by Class &amp; Accounts'!AU$18, 'E2 Allocators'!$B$15:$W$15, 0),FALSE)*$G51)</f>
        <v>0</v>
      </c>
      <c r="AV51" s="1322">
        <f>IF(ISERROR(VLOOKUP(VLOOKUP($A51, 'E4 TB Allocation Details'!$A$18:$L$214, MATCH("Customer ID", 'E4 TB Allocation Details'!$A$18:$L$18, 0),FALSE), 'E2 Allocators'!$B$15:$W$358, MATCH('O5 Details by Class &amp; Accounts'!AV$18, 'E2 Allocators'!$B$15:$W$15, 0),FALSE)*$G51), 0, VLOOKUP(VLOOKUP($A51, 'E4 TB Allocation Details'!$A$18:$L$214, MATCH("Customer ID", 'E4 TB Allocation Details'!$A$18:$L$18, 0),FALSE), 'E2 Allocators'!$B$15:$W$358, MATCH('O5 Details by Class &amp; Accounts'!AV$18, 'E2 Allocators'!$B$15:$W$15, 0),FALSE)*$G51)</f>
        <v>0</v>
      </c>
      <c r="AW51" s="1322">
        <f>IF(ISERROR(VLOOKUP(VLOOKUP($A51, 'E4 TB Allocation Details'!$A$18:$L$214, MATCH("Customer ID", 'E4 TB Allocation Details'!$A$18:$L$18, 0),FALSE), 'E2 Allocators'!$B$15:$W$358, MATCH('O5 Details by Class &amp; Accounts'!AW$18, 'E2 Allocators'!$B$15:$W$15, 0),FALSE)*$G51), 0, VLOOKUP(VLOOKUP($A51, 'E4 TB Allocation Details'!$A$18:$L$214, MATCH("Customer ID", 'E4 TB Allocation Details'!$A$18:$L$18, 0),FALSE), 'E2 Allocators'!$B$15:$W$358, MATCH('O5 Details by Class &amp; Accounts'!AW$18, 'E2 Allocators'!$B$15:$W$15, 0),FALSE)*$G51)</f>
        <v>0</v>
      </c>
      <c r="AX51" s="1322">
        <f t="shared" si="2"/>
        <v>1840463.4198844347</v>
      </c>
      <c r="AY51" s="1322">
        <f>IF(ISERROR(VLOOKUP(VLOOKUP($A51, 'E4 TB Allocation Details'!$A$18:$L$214, MATCH("Misc ID", 'E4 TB Allocation Details'!$A$18:$L$18, 0),FALSE), 'E2 Allocators'!$B$15:$W$358, MATCH('O5 Details by Class &amp; Accounts'!AY$18, 'E2 Allocators'!$B$15:$W$15, 0),FALSE)*$E51), 0, VLOOKUP(VLOOKUP($A51, 'E4 TB Allocation Details'!$A$18:$L$214, MATCH("Misc ID", 'E4 TB Allocation Details'!$A$18:$L$18, 0),FALSE), 'E2 Allocators'!$B$15:$W$358, MATCH('O5 Details by Class &amp; Accounts'!AY$18, 'E2 Allocators'!$B$15:$W$15, 0),FALSE)*$E51)</f>
        <v>0</v>
      </c>
      <c r="AZ51" s="1322">
        <f>IF(ISERROR(VLOOKUP(VLOOKUP($A51, 'E4 TB Allocation Details'!$A$18:$L$214, MATCH("Misc ID", 'E4 TB Allocation Details'!$A$18:$L$18, 0),FALSE), 'E2 Allocators'!$B$15:$W$358, MATCH('O5 Details by Class &amp; Accounts'!AZ$18, 'E2 Allocators'!$B$15:$W$15, 0),FALSE)*$E51), 0, VLOOKUP(VLOOKUP($A51, 'E4 TB Allocation Details'!$A$18:$L$214, MATCH("Misc ID", 'E4 TB Allocation Details'!$A$18:$L$18, 0),FALSE), 'E2 Allocators'!$B$15:$W$358, MATCH('O5 Details by Class &amp; Accounts'!AZ$18, 'E2 Allocators'!$B$15:$W$15, 0),FALSE)*$E51)</f>
        <v>0</v>
      </c>
      <c r="BA51" s="1322">
        <f>IF(ISERROR(VLOOKUP(VLOOKUP($A51, 'E4 TB Allocation Details'!$A$18:$L$214, MATCH("Misc ID", 'E4 TB Allocation Details'!$A$18:$L$18, 0),FALSE), 'E2 Allocators'!$B$15:$W$358, MATCH('O5 Details by Class &amp; Accounts'!BA$18, 'E2 Allocators'!$B$15:$W$15, 0),FALSE)*$E51), 0, VLOOKUP(VLOOKUP($A51, 'E4 TB Allocation Details'!$A$18:$L$214, MATCH("Misc ID", 'E4 TB Allocation Details'!$A$18:$L$18, 0),FALSE), 'E2 Allocators'!$B$15:$W$358, MATCH('O5 Details by Class &amp; Accounts'!BA$18, 'E2 Allocators'!$B$15:$W$15, 0),FALSE)*$E51)</f>
        <v>0</v>
      </c>
      <c r="BB51" s="1322">
        <f>IF(ISERROR(VLOOKUP(VLOOKUP($A51, 'E4 TB Allocation Details'!$A$18:$L$214, MATCH("Misc ID", 'E4 TB Allocation Details'!$A$18:$L$18, 0),FALSE), 'E2 Allocators'!$B$15:$W$358, MATCH('O5 Details by Class &amp; Accounts'!BB$18, 'E2 Allocators'!$B$15:$W$15, 0),FALSE)*$E51), 0, VLOOKUP(VLOOKUP($A51, 'E4 TB Allocation Details'!$A$18:$L$214, MATCH("Misc ID", 'E4 TB Allocation Details'!$A$18:$L$18, 0),FALSE), 'E2 Allocators'!$B$15:$W$358, MATCH('O5 Details by Class &amp; Accounts'!BB$18, 'E2 Allocators'!$B$15:$W$15, 0),FALSE)*$E51)</f>
        <v>0</v>
      </c>
      <c r="BC51" s="1322">
        <f>IF(ISERROR(VLOOKUP(VLOOKUP($A51, 'E4 TB Allocation Details'!$A$18:$L$214, MATCH("Misc ID", 'E4 TB Allocation Details'!$A$18:$L$18, 0),FALSE), 'E2 Allocators'!$B$15:$W$358, MATCH('O5 Details by Class &amp; Accounts'!BC$18, 'E2 Allocators'!$B$15:$W$15, 0),FALSE)*$E51), 0, VLOOKUP(VLOOKUP($A51, 'E4 TB Allocation Details'!$A$18:$L$214, MATCH("Misc ID", 'E4 TB Allocation Details'!$A$18:$L$18, 0),FALSE), 'E2 Allocators'!$B$15:$W$358, MATCH('O5 Details by Class &amp; Accounts'!BC$18, 'E2 Allocators'!$B$15:$W$15, 0),FALSE)*$E51)</f>
        <v>0</v>
      </c>
      <c r="BD51" s="1322">
        <f>IF(ISERROR(VLOOKUP(VLOOKUP($A51, 'E4 TB Allocation Details'!$A$18:$L$214, MATCH("Misc ID", 'E4 TB Allocation Details'!$A$18:$L$18, 0),FALSE), 'E2 Allocators'!$B$15:$W$358, MATCH('O5 Details by Class &amp; Accounts'!BD$18, 'E2 Allocators'!$B$15:$W$15, 0),FALSE)*$E51), 0, VLOOKUP(VLOOKUP($A51, 'E4 TB Allocation Details'!$A$18:$L$214, MATCH("Misc ID", 'E4 TB Allocation Details'!$A$18:$L$18, 0),FALSE), 'E2 Allocators'!$B$15:$W$358, MATCH('O5 Details by Class &amp; Accounts'!BD$18, 'E2 Allocators'!$B$15:$W$15, 0),FALSE)*$E51)</f>
        <v>0</v>
      </c>
      <c r="BE51" s="1322">
        <f>IF(ISERROR(VLOOKUP(VLOOKUP($A51, 'E4 TB Allocation Details'!$A$18:$L$214, MATCH("Misc ID", 'E4 TB Allocation Details'!$A$18:$L$18, 0),FALSE), 'E2 Allocators'!$B$15:$W$358, MATCH('O5 Details by Class &amp; Accounts'!BE$18, 'E2 Allocators'!$B$15:$W$15, 0),FALSE)*$E51), 0, VLOOKUP(VLOOKUP($A51, 'E4 TB Allocation Details'!$A$18:$L$214, MATCH("Misc ID", 'E4 TB Allocation Details'!$A$18:$L$18, 0),FALSE), 'E2 Allocators'!$B$15:$W$358, MATCH('O5 Details by Class &amp; Accounts'!BE$18, 'E2 Allocators'!$B$15:$W$15, 0),FALSE)*$E51)</f>
        <v>0</v>
      </c>
      <c r="BF51" s="1322">
        <f>IF(ISERROR(VLOOKUP(VLOOKUP($A51, 'E4 TB Allocation Details'!$A$18:$L$214, MATCH("Misc ID", 'E4 TB Allocation Details'!$A$18:$L$18, 0),FALSE), 'E2 Allocators'!$B$15:$W$358, MATCH('O5 Details by Class &amp; Accounts'!BF$18, 'E2 Allocators'!$B$15:$W$15, 0),FALSE)*$E51), 0, VLOOKUP(VLOOKUP($A51, 'E4 TB Allocation Details'!$A$18:$L$214, MATCH("Misc ID", 'E4 TB Allocation Details'!$A$18:$L$18, 0),FALSE), 'E2 Allocators'!$B$15:$W$358, MATCH('O5 Details by Class &amp; Accounts'!BF$18, 'E2 Allocators'!$B$15:$W$15, 0),FALSE)*$E51)</f>
        <v>0</v>
      </c>
      <c r="BG51" s="1322">
        <f>IF(ISERROR(VLOOKUP(VLOOKUP($A51, 'E4 TB Allocation Details'!$A$18:$L$214, MATCH("Misc ID", 'E4 TB Allocation Details'!$A$18:$L$18, 0),FALSE), 'E2 Allocators'!$B$15:$W$358, MATCH('O5 Details by Class &amp; Accounts'!BG$18, 'E2 Allocators'!$B$15:$W$15, 0),FALSE)*$E51), 0, VLOOKUP(VLOOKUP($A51, 'E4 TB Allocation Details'!$A$18:$L$214, MATCH("Misc ID", 'E4 TB Allocation Details'!$A$18:$L$18, 0),FALSE), 'E2 Allocators'!$B$15:$W$358, MATCH('O5 Details by Class &amp; Accounts'!BG$18, 'E2 Allocators'!$B$15:$W$15, 0),FALSE)*$E51)</f>
        <v>0</v>
      </c>
      <c r="BH51" s="1322">
        <f>IF(ISERROR(VLOOKUP(VLOOKUP($A51, 'E4 TB Allocation Details'!$A$18:$L$214, MATCH("Misc ID", 'E4 TB Allocation Details'!$A$18:$L$18, 0),FALSE), 'E2 Allocators'!$B$15:$W$358, MATCH('O5 Details by Class &amp; Accounts'!BH$18, 'E2 Allocators'!$B$15:$W$15, 0),FALSE)*$E51), 0, VLOOKUP(VLOOKUP($A51, 'E4 TB Allocation Details'!$A$18:$L$214, MATCH("Misc ID", 'E4 TB Allocation Details'!$A$18:$L$18, 0),FALSE), 'E2 Allocators'!$B$15:$W$358, MATCH('O5 Details by Class &amp; Accounts'!BH$18, 'E2 Allocators'!$B$15:$W$15, 0),FALSE)*$E51)</f>
        <v>0</v>
      </c>
      <c r="BI51" s="1322">
        <f>IF(ISERROR(VLOOKUP(VLOOKUP($A51, 'E4 TB Allocation Details'!$A$18:$L$214, MATCH("Misc ID", 'E4 TB Allocation Details'!$A$18:$L$18, 0),FALSE), 'E2 Allocators'!$B$15:$W$358, MATCH('O5 Details by Class &amp; Accounts'!BI$18, 'E2 Allocators'!$B$15:$W$15, 0),FALSE)*$E51), 0, VLOOKUP(VLOOKUP($A51, 'E4 TB Allocation Details'!$A$18:$L$214, MATCH("Misc ID", 'E4 TB Allocation Details'!$A$18:$L$18, 0),FALSE), 'E2 Allocators'!$B$15:$W$358, MATCH('O5 Details by Class &amp; Accounts'!BI$18, 'E2 Allocators'!$B$15:$W$15, 0),FALSE)*$E51)</f>
        <v>0</v>
      </c>
      <c r="BJ51" s="1322">
        <f>IF(ISERROR(VLOOKUP(VLOOKUP($A51, 'E4 TB Allocation Details'!$A$18:$L$214, MATCH("Misc ID", 'E4 TB Allocation Details'!$A$18:$L$18, 0),FALSE), 'E2 Allocators'!$B$15:$W$358, MATCH('O5 Details by Class &amp; Accounts'!BJ$18, 'E2 Allocators'!$B$15:$W$15, 0),FALSE)*$E51), 0, VLOOKUP(VLOOKUP($A51, 'E4 TB Allocation Details'!$A$18:$L$214, MATCH("Misc ID", 'E4 TB Allocation Details'!$A$18:$L$18, 0),FALSE), 'E2 Allocators'!$B$15:$W$358, MATCH('O5 Details by Class &amp; Accounts'!BJ$18, 'E2 Allocators'!$B$15:$W$15, 0),FALSE)*$E51)</f>
        <v>0</v>
      </c>
      <c r="BK51" s="1322">
        <f>IF(ISERROR(VLOOKUP(VLOOKUP($A51, 'E4 TB Allocation Details'!$A$18:$L$214, MATCH("Misc ID", 'E4 TB Allocation Details'!$A$18:$L$18, 0),FALSE), 'E2 Allocators'!$B$15:$W$358, MATCH('O5 Details by Class &amp; Accounts'!BK$18, 'E2 Allocators'!$B$15:$W$15, 0),FALSE)*$E51), 0, VLOOKUP(VLOOKUP($A51, 'E4 TB Allocation Details'!$A$18:$L$214, MATCH("Misc ID", 'E4 TB Allocation Details'!$A$18:$L$18, 0),FALSE), 'E2 Allocators'!$B$15:$W$358, MATCH('O5 Details by Class &amp; Accounts'!BK$18, 'E2 Allocators'!$B$15:$W$15, 0),FALSE)*$E51)</f>
        <v>0</v>
      </c>
      <c r="BL51" s="1322">
        <f>IF(ISERROR(VLOOKUP(VLOOKUP($A51, 'E4 TB Allocation Details'!$A$18:$L$214, MATCH("Misc ID", 'E4 TB Allocation Details'!$A$18:$L$18, 0),FALSE), 'E2 Allocators'!$B$15:$W$358, MATCH('O5 Details by Class &amp; Accounts'!BL$18, 'E2 Allocators'!$B$15:$W$15, 0),FALSE)*$E51), 0, VLOOKUP(VLOOKUP($A51, 'E4 TB Allocation Details'!$A$18:$L$214, MATCH("Misc ID", 'E4 TB Allocation Details'!$A$18:$L$18, 0),FALSE), 'E2 Allocators'!$B$15:$W$358, MATCH('O5 Details by Class &amp; Accounts'!BL$18, 'E2 Allocators'!$B$15:$W$15, 0),FALSE)*$E51)</f>
        <v>0</v>
      </c>
      <c r="BM51" s="1322">
        <f>IF(ISERROR(VLOOKUP(VLOOKUP($A51, 'E4 TB Allocation Details'!$A$18:$L$214, MATCH("Misc ID", 'E4 TB Allocation Details'!$A$18:$L$18, 0),FALSE), 'E2 Allocators'!$B$15:$W$358, MATCH('O5 Details by Class &amp; Accounts'!BM$18, 'E2 Allocators'!$B$15:$W$15, 0),FALSE)*$E51), 0, VLOOKUP(VLOOKUP($A51, 'E4 TB Allocation Details'!$A$18:$L$214, MATCH("Misc ID", 'E4 TB Allocation Details'!$A$18:$L$18, 0),FALSE), 'E2 Allocators'!$B$15:$W$358, MATCH('O5 Details by Class &amp; Accounts'!BM$18, 'E2 Allocators'!$B$15:$W$15, 0),FALSE)*$E51)</f>
        <v>0</v>
      </c>
      <c r="BN51" s="1322">
        <f>IF(ISERROR(VLOOKUP(VLOOKUP($A51, 'E4 TB Allocation Details'!$A$18:$L$214, MATCH("Misc ID", 'E4 TB Allocation Details'!$A$18:$L$18, 0),FALSE), 'E2 Allocators'!$B$15:$W$358, MATCH('O5 Details by Class &amp; Accounts'!BN$18, 'E2 Allocators'!$B$15:$W$15, 0),FALSE)*$E51), 0, VLOOKUP(VLOOKUP($A51, 'E4 TB Allocation Details'!$A$18:$L$214, MATCH("Misc ID", 'E4 TB Allocation Details'!$A$18:$L$18, 0),FALSE), 'E2 Allocators'!$B$15:$W$358, MATCH('O5 Details by Class &amp; Accounts'!BN$18, 'E2 Allocators'!$B$15:$W$15, 0),FALSE)*$E51)</f>
        <v>0</v>
      </c>
      <c r="BO51" s="1322">
        <f>IF(ISERROR(VLOOKUP(VLOOKUP($A51, 'E4 TB Allocation Details'!$A$18:$L$214, MATCH("Misc ID", 'E4 TB Allocation Details'!$A$18:$L$18, 0),FALSE), 'E2 Allocators'!$B$15:$W$358, MATCH('O5 Details by Class &amp; Accounts'!BO$18, 'E2 Allocators'!$B$15:$W$15, 0),FALSE)*$E51), 0, VLOOKUP(VLOOKUP($A51, 'E4 TB Allocation Details'!$A$18:$L$214, MATCH("Misc ID", 'E4 TB Allocation Details'!$A$18:$L$18, 0),FALSE), 'E2 Allocators'!$B$15:$W$358, MATCH('O5 Details by Class &amp; Accounts'!BO$18, 'E2 Allocators'!$B$15:$W$15, 0),FALSE)*$E51)</f>
        <v>0</v>
      </c>
      <c r="BP51" s="1322">
        <f>IF(ISERROR(VLOOKUP(VLOOKUP($A51, 'E4 TB Allocation Details'!$A$18:$L$214, MATCH("Misc ID", 'E4 TB Allocation Details'!$A$18:$L$18, 0),FALSE), 'E2 Allocators'!$B$15:$W$358, MATCH('O5 Details by Class &amp; Accounts'!BP$18, 'E2 Allocators'!$B$15:$W$15, 0),FALSE)*$E51), 0, VLOOKUP(VLOOKUP($A51, 'E4 TB Allocation Details'!$A$18:$L$214, MATCH("Misc ID", 'E4 TB Allocation Details'!$A$18:$L$18, 0),FALSE), 'E2 Allocators'!$B$15:$W$358, MATCH('O5 Details by Class &amp; Accounts'!BP$18, 'E2 Allocators'!$B$15:$W$15, 0),FALSE)*$E51)</f>
        <v>0</v>
      </c>
      <c r="BQ51" s="1322">
        <f>IF(ISERROR(VLOOKUP(VLOOKUP($A51, 'E4 TB Allocation Details'!$A$18:$L$214, MATCH("Misc ID", 'E4 TB Allocation Details'!$A$18:$L$18, 0),FALSE), 'E2 Allocators'!$B$15:$W$358, MATCH('O5 Details by Class &amp; Accounts'!BQ$18, 'E2 Allocators'!$B$15:$W$15, 0),FALSE)*$E51), 0, VLOOKUP(VLOOKUP($A51, 'E4 TB Allocation Details'!$A$18:$L$214, MATCH("Misc ID", 'E4 TB Allocation Details'!$A$18:$L$18, 0),FALSE), 'E2 Allocators'!$B$15:$W$358, MATCH('O5 Details by Class &amp; Accounts'!BQ$18, 'E2 Allocators'!$B$15:$W$15, 0),FALSE)*$E51)</f>
        <v>0</v>
      </c>
      <c r="BR51" s="1322">
        <f>IF(ISERROR(VLOOKUP(VLOOKUP($A51, 'E4 TB Allocation Details'!$A$18:$L$214, MATCH("Misc ID", 'E4 TB Allocation Details'!$A$18:$L$18, 0),FALSE), 'E2 Allocators'!$B$15:$W$358, MATCH('O5 Details by Class &amp; Accounts'!BR$18, 'E2 Allocators'!$B$15:$W$15, 0),FALSE)*$E51), 0, VLOOKUP(VLOOKUP($A51, 'E4 TB Allocation Details'!$A$18:$L$214, MATCH("Misc ID", 'E4 TB Allocation Details'!$A$18:$L$18, 0),FALSE), 'E2 Allocators'!$B$15:$W$358, MATCH('O5 Details by Class &amp; Accounts'!BR$18, 'E2 Allocators'!$B$15:$W$15, 0),FALSE)*$E51)</f>
        <v>0</v>
      </c>
      <c r="BS51" s="1322">
        <f t="shared" si="3"/>
        <v>0</v>
      </c>
      <c r="BT51" s="1322">
        <f>IF(ISERROR(VLOOKUP(VLOOKUP($A51, 'E4 TB Allocation Details'!$A$18:$L$214, MATCH("A &amp; G ID", 'E4 TB Allocation Details'!$A$18:$L$18, 0),FALSE), 'E2 Allocators'!$B$15:$W$358, MATCH('O5 Details by Class &amp; Accounts'!BT$18, 'E2 Allocators'!$B$15:$W$15, 0),FALSE)*$E51), 0, VLOOKUP(VLOOKUP($A51, 'E4 TB Allocation Details'!$A$18:$L$214, MATCH("A &amp; G ID", 'E4 TB Allocation Details'!$A$18:$L$18, 0),FALSE), 'E2 Allocators'!$B$15:$W$358, MATCH('O5 Details by Class &amp; Accounts'!BT$18, 'E2 Allocators'!$B$15:$W$15, 0),FALSE)*$E51)</f>
        <v>0</v>
      </c>
      <c r="BU51" s="1322">
        <f>IF(ISERROR(VLOOKUP(VLOOKUP($A51, 'E4 TB Allocation Details'!$A$18:$L$214, MATCH("A &amp; G ID", 'E4 TB Allocation Details'!$A$18:$L$18, 0),FALSE), 'E2 Allocators'!$B$15:$W$358, MATCH('O5 Details by Class &amp; Accounts'!BU$18, 'E2 Allocators'!$B$15:$W$15, 0),FALSE)*$E51), 0, VLOOKUP(VLOOKUP($A51, 'E4 TB Allocation Details'!$A$18:$L$214, MATCH("A &amp; G ID", 'E4 TB Allocation Details'!$A$18:$L$18, 0),FALSE), 'E2 Allocators'!$B$15:$W$358, MATCH('O5 Details by Class &amp; Accounts'!BU$18, 'E2 Allocators'!$B$15:$W$15, 0),FALSE)*$E51)</f>
        <v>0</v>
      </c>
      <c r="BV51" s="1322">
        <f>IF(ISERROR(VLOOKUP(VLOOKUP($A51, 'E4 TB Allocation Details'!$A$18:$L$214, MATCH("A &amp; G ID", 'E4 TB Allocation Details'!$A$18:$L$18, 0),FALSE), 'E2 Allocators'!$B$15:$W$358, MATCH('O5 Details by Class &amp; Accounts'!BV$18, 'E2 Allocators'!$B$15:$W$15, 0),FALSE)*$E51), 0, VLOOKUP(VLOOKUP($A51, 'E4 TB Allocation Details'!$A$18:$L$214, MATCH("A &amp; G ID", 'E4 TB Allocation Details'!$A$18:$L$18, 0),FALSE), 'E2 Allocators'!$B$15:$W$358, MATCH('O5 Details by Class &amp; Accounts'!BV$18, 'E2 Allocators'!$B$15:$W$15, 0),FALSE)*$E51)</f>
        <v>0</v>
      </c>
      <c r="BW51" s="1322">
        <f>IF(ISERROR(VLOOKUP(VLOOKUP($A51, 'E4 TB Allocation Details'!$A$18:$L$214, MATCH("A &amp; G ID", 'E4 TB Allocation Details'!$A$18:$L$18, 0),FALSE), 'E2 Allocators'!$B$15:$W$358, MATCH('O5 Details by Class &amp; Accounts'!BW$18, 'E2 Allocators'!$B$15:$W$15, 0),FALSE)*$E51), 0, VLOOKUP(VLOOKUP($A51, 'E4 TB Allocation Details'!$A$18:$L$214, MATCH("A &amp; G ID", 'E4 TB Allocation Details'!$A$18:$L$18, 0),FALSE), 'E2 Allocators'!$B$15:$W$358, MATCH('O5 Details by Class &amp; Accounts'!BW$18, 'E2 Allocators'!$B$15:$W$15, 0),FALSE)*$E51)</f>
        <v>0</v>
      </c>
      <c r="BX51" s="1322">
        <f>IF(ISERROR(VLOOKUP(VLOOKUP($A51, 'E4 TB Allocation Details'!$A$18:$L$214, MATCH("A &amp; G ID", 'E4 TB Allocation Details'!$A$18:$L$18, 0),FALSE), 'E2 Allocators'!$B$15:$W$358, MATCH('O5 Details by Class &amp; Accounts'!BX$18, 'E2 Allocators'!$B$15:$W$15, 0),FALSE)*$E51), 0, VLOOKUP(VLOOKUP($A51, 'E4 TB Allocation Details'!$A$18:$L$214, MATCH("A &amp; G ID", 'E4 TB Allocation Details'!$A$18:$L$18, 0),FALSE), 'E2 Allocators'!$B$15:$W$358, MATCH('O5 Details by Class &amp; Accounts'!BX$18, 'E2 Allocators'!$B$15:$W$15, 0),FALSE)*$E51)</f>
        <v>0</v>
      </c>
      <c r="BY51" s="1322">
        <f>IF(ISERROR(VLOOKUP(VLOOKUP($A51, 'E4 TB Allocation Details'!$A$18:$L$214, MATCH("A &amp; G ID", 'E4 TB Allocation Details'!$A$18:$L$18, 0),FALSE), 'E2 Allocators'!$B$15:$W$358, MATCH('O5 Details by Class &amp; Accounts'!BY$18, 'E2 Allocators'!$B$15:$W$15, 0),FALSE)*$E51), 0, VLOOKUP(VLOOKUP($A51, 'E4 TB Allocation Details'!$A$18:$L$214, MATCH("A &amp; G ID", 'E4 TB Allocation Details'!$A$18:$L$18, 0),FALSE), 'E2 Allocators'!$B$15:$W$358, MATCH('O5 Details by Class &amp; Accounts'!BY$18, 'E2 Allocators'!$B$15:$W$15, 0),FALSE)*$E51)</f>
        <v>0</v>
      </c>
      <c r="BZ51" s="1322">
        <f>IF(ISERROR(VLOOKUP(VLOOKUP($A51, 'E4 TB Allocation Details'!$A$18:$L$214, MATCH("A &amp; G ID", 'E4 TB Allocation Details'!$A$18:$L$18, 0),FALSE), 'E2 Allocators'!$B$15:$W$358, MATCH('O5 Details by Class &amp; Accounts'!BZ$18, 'E2 Allocators'!$B$15:$W$15, 0),FALSE)*$E51), 0, VLOOKUP(VLOOKUP($A51, 'E4 TB Allocation Details'!$A$18:$L$214, MATCH("A &amp; G ID", 'E4 TB Allocation Details'!$A$18:$L$18, 0),FALSE), 'E2 Allocators'!$B$15:$W$358, MATCH('O5 Details by Class &amp; Accounts'!BZ$18, 'E2 Allocators'!$B$15:$W$15, 0),FALSE)*$E51)</f>
        <v>0</v>
      </c>
      <c r="CA51" s="1322">
        <f>IF(ISERROR(VLOOKUP(VLOOKUP($A51, 'E4 TB Allocation Details'!$A$18:$L$214, MATCH("A &amp; G ID", 'E4 TB Allocation Details'!$A$18:$L$18, 0),FALSE), 'E2 Allocators'!$B$15:$W$358, MATCH('O5 Details by Class &amp; Accounts'!CA$18, 'E2 Allocators'!$B$15:$W$15, 0),FALSE)*$E51), 0, VLOOKUP(VLOOKUP($A51, 'E4 TB Allocation Details'!$A$18:$L$214, MATCH("A &amp; G ID", 'E4 TB Allocation Details'!$A$18:$L$18, 0),FALSE), 'E2 Allocators'!$B$15:$W$358, MATCH('O5 Details by Class &amp; Accounts'!CA$18, 'E2 Allocators'!$B$15:$W$15, 0),FALSE)*$E51)</f>
        <v>0</v>
      </c>
      <c r="CB51" s="1322">
        <f>IF(ISERROR(VLOOKUP(VLOOKUP($A51, 'E4 TB Allocation Details'!$A$18:$L$214, MATCH("A &amp; G ID", 'E4 TB Allocation Details'!$A$18:$L$18, 0),FALSE), 'E2 Allocators'!$B$15:$W$358, MATCH('O5 Details by Class &amp; Accounts'!CB$18, 'E2 Allocators'!$B$15:$W$15, 0),FALSE)*$E51), 0, VLOOKUP(VLOOKUP($A51, 'E4 TB Allocation Details'!$A$18:$L$214, MATCH("A &amp; G ID", 'E4 TB Allocation Details'!$A$18:$L$18, 0),FALSE), 'E2 Allocators'!$B$15:$W$358, MATCH('O5 Details by Class &amp; Accounts'!CB$18, 'E2 Allocators'!$B$15:$W$15, 0),FALSE)*$E51)</f>
        <v>0</v>
      </c>
      <c r="CC51" s="1322">
        <f>IF(ISERROR(VLOOKUP(VLOOKUP($A51, 'E4 TB Allocation Details'!$A$18:$L$214, MATCH("A &amp; G ID", 'E4 TB Allocation Details'!$A$18:$L$18, 0),FALSE), 'E2 Allocators'!$B$15:$W$358, MATCH('O5 Details by Class &amp; Accounts'!CC$18, 'E2 Allocators'!$B$15:$W$15, 0),FALSE)*$E51), 0, VLOOKUP(VLOOKUP($A51, 'E4 TB Allocation Details'!$A$18:$L$214, MATCH("A &amp; G ID", 'E4 TB Allocation Details'!$A$18:$L$18, 0),FALSE), 'E2 Allocators'!$B$15:$W$358, MATCH('O5 Details by Class &amp; Accounts'!CC$18, 'E2 Allocators'!$B$15:$W$15, 0),FALSE)*$E51)</f>
        <v>0</v>
      </c>
      <c r="CD51" s="1322">
        <f>IF(ISERROR(VLOOKUP(VLOOKUP($A51, 'E4 TB Allocation Details'!$A$18:$L$214, MATCH("A &amp; G ID", 'E4 TB Allocation Details'!$A$18:$L$18, 0),FALSE), 'E2 Allocators'!$B$15:$W$358, MATCH('O5 Details by Class &amp; Accounts'!CD$18, 'E2 Allocators'!$B$15:$W$15, 0),FALSE)*$E51), 0, VLOOKUP(VLOOKUP($A51, 'E4 TB Allocation Details'!$A$18:$L$214, MATCH("A &amp; G ID", 'E4 TB Allocation Details'!$A$18:$L$18, 0),FALSE), 'E2 Allocators'!$B$15:$W$358, MATCH('O5 Details by Class &amp; Accounts'!CD$18, 'E2 Allocators'!$B$15:$W$15, 0),FALSE)*$E51)</f>
        <v>0</v>
      </c>
      <c r="CE51" s="1322">
        <f>IF(ISERROR(VLOOKUP(VLOOKUP($A51, 'E4 TB Allocation Details'!$A$18:$L$214, MATCH("A &amp; G ID", 'E4 TB Allocation Details'!$A$18:$L$18, 0),FALSE), 'E2 Allocators'!$B$15:$W$358, MATCH('O5 Details by Class &amp; Accounts'!CE$18, 'E2 Allocators'!$B$15:$W$15, 0),FALSE)*$E51), 0, VLOOKUP(VLOOKUP($A51, 'E4 TB Allocation Details'!$A$18:$L$214, MATCH("A &amp; G ID", 'E4 TB Allocation Details'!$A$18:$L$18, 0),FALSE), 'E2 Allocators'!$B$15:$W$358, MATCH('O5 Details by Class &amp; Accounts'!CE$18, 'E2 Allocators'!$B$15:$W$15, 0),FALSE)*$E51)</f>
        <v>0</v>
      </c>
      <c r="CF51" s="1322">
        <f>IF(ISERROR(VLOOKUP(VLOOKUP($A51, 'E4 TB Allocation Details'!$A$18:$L$214, MATCH("A &amp; G ID", 'E4 TB Allocation Details'!$A$18:$L$18, 0),FALSE), 'E2 Allocators'!$B$15:$W$358, MATCH('O5 Details by Class &amp; Accounts'!CF$18, 'E2 Allocators'!$B$15:$W$15, 0),FALSE)*$E51), 0, VLOOKUP(VLOOKUP($A51, 'E4 TB Allocation Details'!$A$18:$L$214, MATCH("A &amp; G ID", 'E4 TB Allocation Details'!$A$18:$L$18, 0),FALSE), 'E2 Allocators'!$B$15:$W$358, MATCH('O5 Details by Class &amp; Accounts'!CF$18, 'E2 Allocators'!$B$15:$W$15, 0),FALSE)*$E51)</f>
        <v>0</v>
      </c>
      <c r="CG51" s="1322">
        <f>IF(ISERROR(VLOOKUP(VLOOKUP($A51, 'E4 TB Allocation Details'!$A$18:$L$214, MATCH("A &amp; G ID", 'E4 TB Allocation Details'!$A$18:$L$18, 0),FALSE), 'E2 Allocators'!$B$15:$W$358, MATCH('O5 Details by Class &amp; Accounts'!CG$18, 'E2 Allocators'!$B$15:$W$15, 0),FALSE)*$E51), 0, VLOOKUP(VLOOKUP($A51, 'E4 TB Allocation Details'!$A$18:$L$214, MATCH("A &amp; G ID", 'E4 TB Allocation Details'!$A$18:$L$18, 0),FALSE), 'E2 Allocators'!$B$15:$W$358, MATCH('O5 Details by Class &amp; Accounts'!CG$18, 'E2 Allocators'!$B$15:$W$15, 0),FALSE)*$E51)</f>
        <v>0</v>
      </c>
      <c r="CH51" s="1322">
        <f>IF(ISERROR(VLOOKUP(VLOOKUP($A51, 'E4 TB Allocation Details'!$A$18:$L$214, MATCH("A &amp; G ID", 'E4 TB Allocation Details'!$A$18:$L$18, 0),FALSE), 'E2 Allocators'!$B$15:$W$358, MATCH('O5 Details by Class &amp; Accounts'!CH$18, 'E2 Allocators'!$B$15:$W$15, 0),FALSE)*$E51), 0, VLOOKUP(VLOOKUP($A51, 'E4 TB Allocation Details'!$A$18:$L$214, MATCH("A &amp; G ID", 'E4 TB Allocation Details'!$A$18:$L$18, 0),FALSE), 'E2 Allocators'!$B$15:$W$358, MATCH('O5 Details by Class &amp; Accounts'!CH$18, 'E2 Allocators'!$B$15:$W$15, 0),FALSE)*$E51)</f>
        <v>0</v>
      </c>
      <c r="CI51" s="1322">
        <f>IF(ISERROR(VLOOKUP(VLOOKUP($A51, 'E4 TB Allocation Details'!$A$18:$L$214, MATCH("A &amp; G ID", 'E4 TB Allocation Details'!$A$18:$L$18, 0),FALSE), 'E2 Allocators'!$B$15:$W$358, MATCH('O5 Details by Class &amp; Accounts'!CI$18, 'E2 Allocators'!$B$15:$W$15, 0),FALSE)*$E51), 0, VLOOKUP(VLOOKUP($A51, 'E4 TB Allocation Details'!$A$18:$L$214, MATCH("A &amp; G ID", 'E4 TB Allocation Details'!$A$18:$L$18, 0),FALSE), 'E2 Allocators'!$B$15:$W$358, MATCH('O5 Details by Class &amp; Accounts'!CI$18, 'E2 Allocators'!$B$15:$W$15, 0),FALSE)*$E51)</f>
        <v>0</v>
      </c>
      <c r="CJ51" s="1322">
        <f>IF(ISERROR(VLOOKUP(VLOOKUP($A51, 'E4 TB Allocation Details'!$A$18:$L$214, MATCH("A &amp; G ID", 'E4 TB Allocation Details'!$A$18:$L$18, 0),FALSE), 'E2 Allocators'!$B$15:$W$358, MATCH('O5 Details by Class &amp; Accounts'!CJ$18, 'E2 Allocators'!$B$15:$W$15, 0),FALSE)*$E51), 0, VLOOKUP(VLOOKUP($A51, 'E4 TB Allocation Details'!$A$18:$L$214, MATCH("A &amp; G ID", 'E4 TB Allocation Details'!$A$18:$L$18, 0),FALSE), 'E2 Allocators'!$B$15:$W$358, MATCH('O5 Details by Class &amp; Accounts'!CJ$18, 'E2 Allocators'!$B$15:$W$15, 0),FALSE)*$E51)</f>
        <v>0</v>
      </c>
      <c r="CK51" s="1322">
        <f>IF(ISERROR(VLOOKUP(VLOOKUP($A51, 'E4 TB Allocation Details'!$A$18:$L$214, MATCH("A &amp; G ID", 'E4 TB Allocation Details'!$A$18:$L$18, 0),FALSE), 'E2 Allocators'!$B$15:$W$358, MATCH('O5 Details by Class &amp; Accounts'!CK$18, 'E2 Allocators'!$B$15:$W$15, 0),FALSE)*$E51), 0, VLOOKUP(VLOOKUP($A51, 'E4 TB Allocation Details'!$A$18:$L$214, MATCH("A &amp; G ID", 'E4 TB Allocation Details'!$A$18:$L$18, 0),FALSE), 'E2 Allocators'!$B$15:$W$358, MATCH('O5 Details by Class &amp; Accounts'!CK$18, 'E2 Allocators'!$B$15:$W$15, 0),FALSE)*$E51)</f>
        <v>0</v>
      </c>
      <c r="CL51" s="1322">
        <f>IF(ISERROR(VLOOKUP(VLOOKUP($A51, 'E4 TB Allocation Details'!$A$18:$L$214, MATCH("A &amp; G ID", 'E4 TB Allocation Details'!$A$18:$L$18, 0),FALSE), 'E2 Allocators'!$B$15:$W$358, MATCH('O5 Details by Class &amp; Accounts'!CL$18, 'E2 Allocators'!$B$15:$W$15, 0),FALSE)*$E51), 0, VLOOKUP(VLOOKUP($A51, 'E4 TB Allocation Details'!$A$18:$L$214, MATCH("A &amp; G ID", 'E4 TB Allocation Details'!$A$18:$L$18, 0),FALSE), 'E2 Allocators'!$B$15:$W$358, MATCH('O5 Details by Class &amp; Accounts'!CL$18, 'E2 Allocators'!$B$15:$W$15, 0),FALSE)*$E51)</f>
        <v>0</v>
      </c>
      <c r="CM51" s="1322">
        <f>IF(ISERROR(VLOOKUP(VLOOKUP($A51, 'E4 TB Allocation Details'!$A$18:$L$214, MATCH("A &amp; G ID", 'E4 TB Allocation Details'!$A$18:$L$18, 0),FALSE), 'E2 Allocators'!$B$15:$W$358, MATCH('O5 Details by Class &amp; Accounts'!CM$18, 'E2 Allocators'!$B$15:$W$15, 0),FALSE)*$E51), 0, VLOOKUP(VLOOKUP($A51, 'E4 TB Allocation Details'!$A$18:$L$214, MATCH("A &amp; G ID", 'E4 TB Allocation Details'!$A$18:$L$18, 0),FALSE), 'E2 Allocators'!$B$15:$W$358, MATCH('O5 Details by Class &amp; Accounts'!CM$18, 'E2 Allocators'!$B$15:$W$15, 0),FALSE)*$E51)</f>
        <v>0</v>
      </c>
      <c r="CN51" s="1322">
        <f t="shared" si="5"/>
        <v>0</v>
      </c>
      <c r="CO51" s="1651">
        <f t="shared" si="4"/>
        <v>2.3283064365386963E-10</v>
      </c>
      <c r="CQ51" s="1899" t="inlineStr">
        <is>
          <t/>
        </is>
      </c>
    </row>
    <row r="52" spans="1:95" s="64" customFormat="1" ht="12.75" x14ac:dyDescent="0.2">
      <c r="A52" s="1088" t="s">
        <v>833</v>
      </c>
      <c r="B52" s="1089" t="s">
        <v>397</v>
      </c>
      <c r="C52" s="1648">
        <f>IF(ISERROR(VLOOKUP($A52,'I3 TB Data'!$A$19:$H$483,MATCH('O5 Details by Class &amp; Accounts'!$C$18, 'I3 TB Data'!$A$19:$H$19,0),0)), 0, VLOOKUP($A52,'I3 TB Data'!$A$19:$H$483,MATCH('O5 Details by Class &amp; Accounts'!$C$18,'I3 TB Data'!$A$19:$H$19,0),0))</f>
        <v>0</v>
      </c>
      <c r="D52" s="1649">
        <f>'I4 BO ASSETS'!E49</f>
        <v>3507939.3163592746</v>
      </c>
      <c r="E52" s="1648">
        <f t="shared" si="6"/>
        <v>3507939.3163592746</v>
      </c>
      <c r="F52" s="1650">
        <f>IF(ISERROR(VLOOKUP($A52, 'E1 Categorization'!A33:E124, MATCH("Customer Component", 'E1 Categorization'!$A$33:$E$33,0), 0)), 0, IF(VLOOKUP($A52, 'E1 Categorization'!A33:E124, MATCH("Customer Component", 'E1 Categorization'!$A$33:$E$33,0), 0)=0, 'O5 Details by Class &amp; Accounts'!$E52, IF(AND(VLOOKUP($A52, 'E1 Categorization'!A33:E124, MATCH("Customer Component", 'E1 Categorization'!$A$33:$E$33,0), 0) &gt;0, VLOOKUP($A52, 'E1 Categorization'!A33:E124, MATCH("Customer Component", 'E1 Categorization'!$A$33:$E$33,0), 0)&lt;1), 'O5 Details by Class &amp; Accounts'!$E52*(1-VLOOKUP($A52, 'E1 Categorization'!A33:E124, MATCH("Customer Component", 'E1 Categorization'!$A$33:$E$33,0), 0)), 0)))</f>
        <v>1403175.7265437099</v>
      </c>
      <c r="G52" s="1650">
        <f>IF(ISERROR(VLOOKUP($A52, 'E1 Categorization'!A33:E124, MATCH("Customer Component", 'E1 Categorization'!$A$33:$E$33,0), 0)),0, IF(VLOOKUP($A52, 'E1 Categorization'!A33:E124, MATCH("Customer Component", 'E1 Categorization'!$A$33:$E$33,0), 0)=0, 0, IF(AND(VLOOKUP($A52, 'E1 Categorization'!A33:E124, MATCH("Customer Component", 'E1 Categorization'!$A$33:$E$33,0), 0) &gt;0, VLOOKUP($A52, 'E1 Categorization'!A33:E124, MATCH("Customer Component", 'E1 Categorization'!$A$33:$E$33,0), 0)&lt;1), 'O5 Details by Class &amp; Accounts'!$E52*(VLOOKUP($A52, 'E1 Categorization'!A33:E124, MATCH("Customer Component", 'E1 Categorization'!$A$33:$E$33,0), 0)), 'O5 Details by Class &amp; Accounts'!$E52)))</f>
        <v>2104763.5898155645</v>
      </c>
      <c r="H52" s="1322">
        <f t="shared" si="0"/>
        <v>3507939.3163592741</v>
      </c>
      <c r="I52" s="1322">
        <f>IF(ISERROR(VLOOKUP(VLOOKUP($A52, 'E4 TB Allocation Details'!$A$18:$L$214, MATCH("Demand ID", 'E4 TB Allocation Details'!$A$18:$L$18, 0),FALSE), 'E2 Allocators'!$B$15:$W$358, MATCH('O5 Details by Class &amp; Accounts'!I$18, 'E2 Allocators'!$B$15:$W$15, 0),FALSE)*$F52), 0, VLOOKUP(VLOOKUP($A52, 'E4 TB Allocation Details'!$A$18:$L$214, MATCH("Demand ID", 'E4 TB Allocation Details'!$A$18:$L$18, 0),FALSE), 'E2 Allocators'!$B$15:$W$358, MATCH('O5 Details by Class &amp; Accounts'!I$18, 'E2 Allocators'!$B$15:$W$15, 0),FALSE)*$F52)</f>
        <v>434027.50914407731</v>
      </c>
      <c r="J52" s="1322">
        <f>IF(ISERROR(VLOOKUP(VLOOKUP($A52, 'E4 TB Allocation Details'!$A$18:$L$214, MATCH("Demand ID", 'E4 TB Allocation Details'!$A$18:$L$18, 0),FALSE), 'E2 Allocators'!$B$15:$W$358, MATCH('O5 Details by Class &amp; Accounts'!J$18, 'E2 Allocators'!$B$15:$W$15, 0),FALSE)*$F52), 0, VLOOKUP(VLOOKUP($A52, 'E4 TB Allocation Details'!$A$18:$L$214, MATCH("Demand ID", 'E4 TB Allocation Details'!$A$18:$L$18, 0),FALSE), 'E2 Allocators'!$B$15:$W$358, MATCH('O5 Details by Class &amp; Accounts'!J$18, 'E2 Allocators'!$B$15:$W$15, 0),FALSE)*$F52)</f>
        <v>495973.17960551515</v>
      </c>
      <c r="K52" s="1322">
        <f>IF(ISERROR(VLOOKUP(VLOOKUP($A52, 'E4 TB Allocation Details'!$A$18:$L$214, MATCH("Demand ID", 'E4 TB Allocation Details'!$A$18:$L$18, 0),FALSE), 'E2 Allocators'!$B$15:$W$358, MATCH('O5 Details by Class &amp; Accounts'!K$18, 'E2 Allocators'!$B$15:$W$15, 0),FALSE)*$F52), 0, VLOOKUP(VLOOKUP($A52, 'E4 TB Allocation Details'!$A$18:$L$214, MATCH("Demand ID", 'E4 TB Allocation Details'!$A$18:$L$18, 0),FALSE), 'E2 Allocators'!$B$15:$W$358, MATCH('O5 Details by Class &amp; Accounts'!K$18, 'E2 Allocators'!$B$15:$W$15, 0),FALSE)*$F52)</f>
        <v>472415.30563504715</v>
      </c>
      <c r="L52" s="1322">
        <f>IF(ISERROR(VLOOKUP(VLOOKUP($A52, 'E4 TB Allocation Details'!$A$18:$L$214, MATCH("Demand ID", 'E4 TB Allocation Details'!$A$18:$L$18, 0),FALSE), 'E2 Allocators'!$B$15:$W$358, MATCH('O5 Details by Class &amp; Accounts'!L$18, 'E2 Allocators'!$B$15:$W$15, 0),FALSE)*$F52), 0, VLOOKUP(VLOOKUP($A52, 'E4 TB Allocation Details'!$A$18:$L$214, MATCH("Demand ID", 'E4 TB Allocation Details'!$A$18:$L$18, 0),FALSE), 'E2 Allocators'!$B$15:$W$358, MATCH('O5 Details by Class &amp; Accounts'!L$18, 'E2 Allocators'!$B$15:$W$15, 0),FALSE)*$F52)</f>
        <v>0</v>
      </c>
      <c r="M52" s="1322">
        <f>IF(ISERROR(VLOOKUP(VLOOKUP($A52, 'E4 TB Allocation Details'!$A$18:$L$214, MATCH("Demand ID", 'E4 TB Allocation Details'!$A$18:$L$18, 0),FALSE), 'E2 Allocators'!$B$15:$W$358, MATCH('O5 Details by Class &amp; Accounts'!M$18, 'E2 Allocators'!$B$15:$W$15, 0),FALSE)*$F52), 0, VLOOKUP(VLOOKUP($A52, 'E4 TB Allocation Details'!$A$18:$L$214, MATCH("Demand ID", 'E4 TB Allocation Details'!$A$18:$L$18, 0),FALSE), 'E2 Allocators'!$B$15:$W$358, MATCH('O5 Details by Class &amp; Accounts'!M$18, 'E2 Allocators'!$B$15:$W$15, 0),FALSE)*$F52)</f>
        <v>0</v>
      </c>
      <c r="N52" s="1322">
        <f>IF(ISERROR(VLOOKUP(VLOOKUP($A52, 'E4 TB Allocation Details'!$A$18:$L$214, MATCH("Demand ID", 'E4 TB Allocation Details'!$A$18:$L$18, 0),FALSE), 'E2 Allocators'!$B$15:$W$358, MATCH('O5 Details by Class &amp; Accounts'!N$18, 'E2 Allocators'!$B$15:$W$15, 0),FALSE)*$F52), 0, VLOOKUP(VLOOKUP($A52, 'E4 TB Allocation Details'!$A$18:$L$214, MATCH("Demand ID", 'E4 TB Allocation Details'!$A$18:$L$18, 0),FALSE), 'E2 Allocators'!$B$15:$W$358, MATCH('O5 Details by Class &amp; Accounts'!N$18, 'E2 Allocators'!$B$15:$W$15, 0),FALSE)*$F52)</f>
        <v>0</v>
      </c>
      <c r="O52" s="1322">
        <f>IF(ISERROR(VLOOKUP(VLOOKUP($A52, 'E4 TB Allocation Details'!$A$18:$L$214, MATCH("Demand ID", 'E4 TB Allocation Details'!$A$18:$L$18, 0),FALSE), 'E2 Allocators'!$B$15:$W$358, MATCH('O5 Details by Class &amp; Accounts'!O$18, 'E2 Allocators'!$B$15:$W$15, 0),FALSE)*$F52), 0, VLOOKUP(VLOOKUP($A52, 'E4 TB Allocation Details'!$A$18:$L$214, MATCH("Demand ID", 'E4 TB Allocation Details'!$A$18:$L$18, 0),FALSE), 'E2 Allocators'!$B$15:$W$358, MATCH('O5 Details by Class &amp; Accounts'!O$18, 'E2 Allocators'!$B$15:$W$15, 0),FALSE)*$F52)</f>
        <v>0</v>
      </c>
      <c r="P52" s="1322">
        <f>IF(ISERROR(VLOOKUP(VLOOKUP($A52, 'E4 TB Allocation Details'!$A$18:$L$214, MATCH("Demand ID", 'E4 TB Allocation Details'!$A$18:$L$18, 0),FALSE), 'E2 Allocators'!$B$15:$W$358, MATCH('O5 Details by Class &amp; Accounts'!P$18, 'E2 Allocators'!$B$15:$W$15, 0),FALSE)*$F52), 0, VLOOKUP(VLOOKUP($A52, 'E4 TB Allocation Details'!$A$18:$L$214, MATCH("Demand ID", 'E4 TB Allocation Details'!$A$18:$L$18, 0),FALSE), 'E2 Allocators'!$B$15:$W$358, MATCH('O5 Details by Class &amp; Accounts'!P$18, 'E2 Allocators'!$B$15:$W$15, 0),FALSE)*$F52)</f>
        <v>0</v>
      </c>
      <c r="Q52" s="1322">
        <f>IF(ISERROR(VLOOKUP(VLOOKUP($A52, 'E4 TB Allocation Details'!$A$18:$L$214, MATCH("Demand ID", 'E4 TB Allocation Details'!$A$18:$L$18, 0),FALSE), 'E2 Allocators'!$B$15:$W$358, MATCH('O5 Details by Class &amp; Accounts'!Q$18, 'E2 Allocators'!$B$15:$W$15, 0),FALSE)*$F52), 0, VLOOKUP(VLOOKUP($A52, 'E4 TB Allocation Details'!$A$18:$L$214, MATCH("Demand ID", 'E4 TB Allocation Details'!$A$18:$L$18, 0),FALSE), 'E2 Allocators'!$B$15:$W$358, MATCH('O5 Details by Class &amp; Accounts'!Q$18, 'E2 Allocators'!$B$15:$W$15, 0),FALSE)*$F52)</f>
        <v>759.73215907013571</v>
      </c>
      <c r="R52" s="1322">
        <f>IF(ISERROR(VLOOKUP(VLOOKUP($A52, 'E4 TB Allocation Details'!$A$18:$L$214, MATCH("Demand ID", 'E4 TB Allocation Details'!$A$18:$L$18, 0),FALSE), 'E2 Allocators'!$B$15:$W$358, MATCH('O5 Details by Class &amp; Accounts'!R$18, 'E2 Allocators'!$B$15:$W$15, 0),FALSE)*$F52), 0, VLOOKUP(VLOOKUP($A52, 'E4 TB Allocation Details'!$A$18:$L$214, MATCH("Demand ID", 'E4 TB Allocation Details'!$A$18:$L$18, 0),FALSE), 'E2 Allocators'!$B$15:$W$358, MATCH('O5 Details by Class &amp; Accounts'!R$18, 'E2 Allocators'!$B$15:$W$15, 0),FALSE)*$F52)</f>
        <v>0</v>
      </c>
      <c r="S52" s="1322">
        <f>IF(ISERROR(VLOOKUP(VLOOKUP($A52, 'E4 TB Allocation Details'!$A$18:$L$214, MATCH("Demand ID", 'E4 TB Allocation Details'!$A$18:$L$18, 0),FALSE), 'E2 Allocators'!$B$15:$W$358, MATCH('O5 Details by Class &amp; Accounts'!S$18, 'E2 Allocators'!$B$15:$W$15, 0),FALSE)*$F52), 0, VLOOKUP(VLOOKUP($A52, 'E4 TB Allocation Details'!$A$18:$L$214, MATCH("Demand ID", 'E4 TB Allocation Details'!$A$18:$L$18, 0),FALSE), 'E2 Allocators'!$B$15:$W$358, MATCH('O5 Details by Class &amp; Accounts'!S$18, 'E2 Allocators'!$B$15:$W$15, 0),FALSE)*$F52)</f>
        <v>0</v>
      </c>
      <c r="T52" s="1322">
        <f>IF(ISERROR(VLOOKUP(VLOOKUP($A52, 'E4 TB Allocation Details'!$A$18:$L$214, MATCH("Demand ID", 'E4 TB Allocation Details'!$A$18:$L$18, 0),FALSE), 'E2 Allocators'!$B$15:$W$358, MATCH('O5 Details by Class &amp; Accounts'!T$18, 'E2 Allocators'!$B$15:$W$15, 0),FALSE)*$F52), 0, VLOOKUP(VLOOKUP($A52, 'E4 TB Allocation Details'!$A$18:$L$214, MATCH("Demand ID", 'E4 TB Allocation Details'!$A$18:$L$18, 0),FALSE), 'E2 Allocators'!$B$15:$W$358, MATCH('O5 Details by Class &amp; Accounts'!T$18, 'E2 Allocators'!$B$15:$W$15, 0),FALSE)*$F52)</f>
        <v>0</v>
      </c>
      <c r="U52" s="1322">
        <f>IF(ISERROR(VLOOKUP(VLOOKUP($A52, 'E4 TB Allocation Details'!$A$18:$L$214, MATCH("Demand ID", 'E4 TB Allocation Details'!$A$18:$L$18, 0),FALSE), 'E2 Allocators'!$B$15:$W$358, MATCH('O5 Details by Class &amp; Accounts'!U$18, 'E2 Allocators'!$B$15:$W$15, 0),FALSE)*$F52), 0, VLOOKUP(VLOOKUP($A52, 'E4 TB Allocation Details'!$A$18:$L$214, MATCH("Demand ID", 'E4 TB Allocation Details'!$A$18:$L$18, 0),FALSE), 'E2 Allocators'!$B$15:$W$358, MATCH('O5 Details by Class &amp; Accounts'!U$18, 'E2 Allocators'!$B$15:$W$15, 0),FALSE)*$F52)</f>
        <v>0</v>
      </c>
      <c r="V52" s="1322">
        <f>IF(ISERROR(VLOOKUP(VLOOKUP($A52, 'E4 TB Allocation Details'!$A$18:$L$214, MATCH("Demand ID", 'E4 TB Allocation Details'!$A$18:$L$18, 0),FALSE), 'E2 Allocators'!$B$15:$W$358, MATCH('O5 Details by Class &amp; Accounts'!V$18, 'E2 Allocators'!$B$15:$W$15, 0),FALSE)*$F52), 0, VLOOKUP(VLOOKUP($A52, 'E4 TB Allocation Details'!$A$18:$L$214, MATCH("Demand ID", 'E4 TB Allocation Details'!$A$18:$L$18, 0),FALSE), 'E2 Allocators'!$B$15:$W$358, MATCH('O5 Details by Class &amp; Accounts'!V$18, 'E2 Allocators'!$B$15:$W$15, 0),FALSE)*$F52)</f>
        <v>0</v>
      </c>
      <c r="W52" s="1322">
        <f>IF(ISERROR(VLOOKUP(VLOOKUP($A52, 'E4 TB Allocation Details'!$A$18:$L$214, MATCH("Demand ID", 'E4 TB Allocation Details'!$A$18:$L$18, 0),FALSE), 'E2 Allocators'!$B$15:$W$358, MATCH('O5 Details by Class &amp; Accounts'!W$18, 'E2 Allocators'!$B$15:$W$15, 0),FALSE)*$F52), 0, VLOOKUP(VLOOKUP($A52, 'E4 TB Allocation Details'!$A$18:$L$214, MATCH("Demand ID", 'E4 TB Allocation Details'!$A$18:$L$18, 0),FALSE), 'E2 Allocators'!$B$15:$W$358, MATCH('O5 Details by Class &amp; Accounts'!W$18, 'E2 Allocators'!$B$15:$W$15, 0),FALSE)*$F52)</f>
        <v>0</v>
      </c>
      <c r="X52" s="1322">
        <f>IF(ISERROR(VLOOKUP(VLOOKUP($A52, 'E4 TB Allocation Details'!$A$18:$L$214, MATCH("Demand ID", 'E4 TB Allocation Details'!$A$18:$L$18, 0),FALSE), 'E2 Allocators'!$B$15:$W$358, MATCH('O5 Details by Class &amp; Accounts'!X$18, 'E2 Allocators'!$B$15:$W$15, 0),FALSE)*$F52), 0, VLOOKUP(VLOOKUP($A52, 'E4 TB Allocation Details'!$A$18:$L$214, MATCH("Demand ID", 'E4 TB Allocation Details'!$A$18:$L$18, 0),FALSE), 'E2 Allocators'!$B$15:$W$358, MATCH('O5 Details by Class &amp; Accounts'!X$18, 'E2 Allocators'!$B$15:$W$15, 0),FALSE)*$F52)</f>
        <v>0</v>
      </c>
      <c r="Y52" s="1322">
        <f>IF(ISERROR(VLOOKUP(VLOOKUP($A52, 'E4 TB Allocation Details'!$A$18:$L$214, MATCH("Demand ID", 'E4 TB Allocation Details'!$A$18:$L$18, 0),FALSE), 'E2 Allocators'!$B$15:$W$358, MATCH('O5 Details by Class &amp; Accounts'!Y$18, 'E2 Allocators'!$B$15:$W$15, 0),FALSE)*$F52), 0, VLOOKUP(VLOOKUP($A52, 'E4 TB Allocation Details'!$A$18:$L$214, MATCH("Demand ID", 'E4 TB Allocation Details'!$A$18:$L$18, 0),FALSE), 'E2 Allocators'!$B$15:$W$358, MATCH('O5 Details by Class &amp; Accounts'!Y$18, 'E2 Allocators'!$B$15:$W$15, 0),FALSE)*$F52)</f>
        <v>0</v>
      </c>
      <c r="Z52" s="1322">
        <f>IF(ISERROR(VLOOKUP(VLOOKUP($A52, 'E4 TB Allocation Details'!$A$18:$L$214, MATCH("Demand ID", 'E4 TB Allocation Details'!$A$18:$L$18, 0),FALSE), 'E2 Allocators'!$B$15:$W$358, MATCH('O5 Details by Class &amp; Accounts'!Z$18, 'E2 Allocators'!$B$15:$W$15, 0),FALSE)*$F52), 0, VLOOKUP(VLOOKUP($A52, 'E4 TB Allocation Details'!$A$18:$L$214, MATCH("Demand ID", 'E4 TB Allocation Details'!$A$18:$L$18, 0),FALSE), 'E2 Allocators'!$B$15:$W$358, MATCH('O5 Details by Class &amp; Accounts'!Z$18, 'E2 Allocators'!$B$15:$W$15, 0),FALSE)*$F52)</f>
        <v>0</v>
      </c>
      <c r="AA52" s="1322">
        <f>IF(ISERROR(VLOOKUP(VLOOKUP($A52, 'E4 TB Allocation Details'!$A$18:$L$214, MATCH("Demand ID", 'E4 TB Allocation Details'!$A$18:$L$18, 0),FALSE), 'E2 Allocators'!$B$15:$W$358, MATCH('O5 Details by Class &amp; Accounts'!AA$18, 'E2 Allocators'!$B$15:$W$15, 0),FALSE)*$F52), 0, VLOOKUP(VLOOKUP($A52, 'E4 TB Allocation Details'!$A$18:$L$214, MATCH("Demand ID", 'E4 TB Allocation Details'!$A$18:$L$18, 0),FALSE), 'E2 Allocators'!$B$15:$W$358, MATCH('O5 Details by Class &amp; Accounts'!AA$18, 'E2 Allocators'!$B$15:$W$15, 0),FALSE)*$F52)</f>
        <v>0</v>
      </c>
      <c r="AB52" s="1322">
        <f>IF(ISERROR(VLOOKUP(VLOOKUP($A52, 'E4 TB Allocation Details'!$A$18:$L$214, MATCH("Demand ID", 'E4 TB Allocation Details'!$A$18:$L$18, 0),FALSE), 'E2 Allocators'!$B$15:$W$358, MATCH('O5 Details by Class &amp; Accounts'!AB$18, 'E2 Allocators'!$B$15:$W$15, 0),FALSE)*$F52), 0, VLOOKUP(VLOOKUP($A52, 'E4 TB Allocation Details'!$A$18:$L$214, MATCH("Demand ID", 'E4 TB Allocation Details'!$A$18:$L$18, 0),FALSE), 'E2 Allocators'!$B$15:$W$358, MATCH('O5 Details by Class &amp; Accounts'!AB$18, 'E2 Allocators'!$B$15:$W$15, 0),FALSE)*$F52)</f>
        <v>0</v>
      </c>
      <c r="AC52" s="1322">
        <f t="shared" si="1"/>
        <v>1403175.7265437099</v>
      </c>
      <c r="AD52" s="1322">
        <f>IF(ISERROR(VLOOKUP(VLOOKUP($A52, 'E4 TB Allocation Details'!$A$18:$L$214, MATCH("Customer ID", 'E4 TB Allocation Details'!$A$18:$L$18, 0),FALSE), 'E2 Allocators'!$B$15:$W$358, MATCH('O5 Details by Class &amp; Accounts'!AD$18, 'E2 Allocators'!$B$15:$W$15, 0),FALSE)*$G52), 0, VLOOKUP(VLOOKUP($A52, 'E4 TB Allocation Details'!$A$18:$L$214, MATCH("Customer ID", 'E4 TB Allocation Details'!$A$18:$L$18, 0),FALSE), 'E2 Allocators'!$B$15:$W$358, MATCH('O5 Details by Class &amp; Accounts'!AD$18, 'E2 Allocators'!$B$15:$W$15, 0),FALSE)*$G52)</f>
        <v>1449370.7701471879</v>
      </c>
      <c r="AE52" s="1322">
        <f>IF(ISERROR(VLOOKUP(VLOOKUP($A52, 'E4 TB Allocation Details'!$A$18:$L$214, MATCH("Customer ID", 'E4 TB Allocation Details'!$A$18:$L$18, 0),FALSE), 'E2 Allocators'!$B$15:$W$358, MATCH('O5 Details by Class &amp; Accounts'!AE$18, 'E2 Allocators'!$B$15:$W$15, 0),FALSE)*$G52), 0, VLOOKUP(VLOOKUP($A52, 'E4 TB Allocation Details'!$A$18:$L$214, MATCH("Customer ID", 'E4 TB Allocation Details'!$A$18:$L$18, 0),FALSE), 'E2 Allocators'!$B$15:$W$358, MATCH('O5 Details by Class &amp; Accounts'!AE$18, 'E2 Allocators'!$B$15:$W$15, 0),FALSE)*$G52)</f>
        <v>238528.33682791542</v>
      </c>
      <c r="AF52" s="1322">
        <f>IF(ISERROR(VLOOKUP(VLOOKUP($A52, 'E4 TB Allocation Details'!$A$18:$L$214, MATCH("Customer ID", 'E4 TB Allocation Details'!$A$18:$L$18, 0),FALSE), 'E2 Allocators'!$B$15:$W$358, MATCH('O5 Details by Class &amp; Accounts'!AF$18, 'E2 Allocators'!$B$15:$W$15, 0),FALSE)*$G52), 0, VLOOKUP(VLOOKUP($A52, 'E4 TB Allocation Details'!$A$18:$L$214, MATCH("Customer ID", 'E4 TB Allocation Details'!$A$18:$L$18, 0),FALSE), 'E2 Allocators'!$B$15:$W$358, MATCH('O5 Details by Class &amp; Accounts'!AF$18, 'E2 Allocators'!$B$15:$W$15, 0),FALSE)*$G52)</f>
        <v>23289.847546179069</v>
      </c>
      <c r="AG52" s="1322">
        <f>IF(ISERROR(VLOOKUP(VLOOKUP($A52, 'E4 TB Allocation Details'!$A$18:$L$214, MATCH("Customer ID", 'E4 TB Allocation Details'!$A$18:$L$18, 0),FALSE), 'E2 Allocators'!$B$15:$W$358, MATCH('O5 Details by Class &amp; Accounts'!AG$18, 'E2 Allocators'!$B$15:$W$15, 0),FALSE)*$G52), 0, VLOOKUP(VLOOKUP($A52, 'E4 TB Allocation Details'!$A$18:$L$214, MATCH("Customer ID", 'E4 TB Allocation Details'!$A$18:$L$18, 0),FALSE), 'E2 Allocators'!$B$15:$W$358, MATCH('O5 Details by Class &amp; Accounts'!AG$18, 'E2 Allocators'!$B$15:$W$15, 0),FALSE)*$G52)</f>
        <v>0</v>
      </c>
      <c r="AH52" s="1322">
        <f>IF(ISERROR(VLOOKUP(VLOOKUP($A52, 'E4 TB Allocation Details'!$A$18:$L$214, MATCH("Customer ID", 'E4 TB Allocation Details'!$A$18:$L$18, 0),FALSE), 'E2 Allocators'!$B$15:$W$358, MATCH('O5 Details by Class &amp; Accounts'!AH$18, 'E2 Allocators'!$B$15:$W$15, 0),FALSE)*$G52), 0, VLOOKUP(VLOOKUP($A52, 'E4 TB Allocation Details'!$A$18:$L$214, MATCH("Customer ID", 'E4 TB Allocation Details'!$A$18:$L$18, 0),FALSE), 'E2 Allocators'!$B$15:$W$358, MATCH('O5 Details by Class &amp; Accounts'!AH$18, 'E2 Allocators'!$B$15:$W$15, 0),FALSE)*$G52)</f>
        <v>0</v>
      </c>
      <c r="AI52" s="1322">
        <f>IF(ISERROR(VLOOKUP(VLOOKUP($A52, 'E4 TB Allocation Details'!$A$18:$L$214, MATCH("Customer ID", 'E4 TB Allocation Details'!$A$18:$L$18, 0),FALSE), 'E2 Allocators'!$B$15:$W$358, MATCH('O5 Details by Class &amp; Accounts'!AI$18, 'E2 Allocators'!$B$15:$W$15, 0),FALSE)*$G52), 0, VLOOKUP(VLOOKUP($A52, 'E4 TB Allocation Details'!$A$18:$L$214, MATCH("Customer ID", 'E4 TB Allocation Details'!$A$18:$L$18, 0),FALSE), 'E2 Allocators'!$B$15:$W$358, MATCH('O5 Details by Class &amp; Accounts'!AI$18, 'E2 Allocators'!$B$15:$W$15, 0),FALSE)*$G52)</f>
        <v>177.78509577235931</v>
      </c>
      <c r="AJ52" s="1322">
        <f>IF(ISERROR(VLOOKUP(VLOOKUP($A52, 'E4 TB Allocation Details'!$A$18:$L$214, MATCH("Customer ID", 'E4 TB Allocation Details'!$A$18:$L$18, 0),FALSE), 'E2 Allocators'!$B$15:$W$358, MATCH('O5 Details by Class &amp; Accounts'!AJ$18, 'E2 Allocators'!$B$15:$W$15, 0),FALSE)*$G52), 0, VLOOKUP(VLOOKUP($A52, 'E4 TB Allocation Details'!$A$18:$L$214, MATCH("Customer ID", 'E4 TB Allocation Details'!$A$18:$L$18, 0),FALSE), 'E2 Allocators'!$B$15:$W$358, MATCH('O5 Details by Class &amp; Accounts'!AJ$18, 'E2 Allocators'!$B$15:$W$15, 0),FALSE)*$G52)</f>
        <v>388774.43770842877</v>
      </c>
      <c r="AK52" s="1322">
        <f>IF(ISERROR(VLOOKUP(VLOOKUP($A52, 'E4 TB Allocation Details'!$A$18:$L$214, MATCH("Customer ID", 'E4 TB Allocation Details'!$A$18:$L$18, 0),FALSE), 'E2 Allocators'!$B$15:$W$358, MATCH('O5 Details by Class &amp; Accounts'!AK$18, 'E2 Allocators'!$B$15:$W$15, 0),FALSE)*$G52), 0, VLOOKUP(VLOOKUP($A52, 'E4 TB Allocation Details'!$A$18:$L$214, MATCH("Customer ID", 'E4 TB Allocation Details'!$A$18:$L$18, 0),FALSE), 'E2 Allocators'!$B$15:$W$358, MATCH('O5 Details by Class &amp; Accounts'!AK$18, 'E2 Allocators'!$B$15:$W$15, 0),FALSE)*$G52)</f>
        <v>0</v>
      </c>
      <c r="AL52" s="1322">
        <f>IF(ISERROR(VLOOKUP(VLOOKUP($A52, 'E4 TB Allocation Details'!$A$18:$L$214, MATCH("Customer ID", 'E4 TB Allocation Details'!$A$18:$L$18, 0),FALSE), 'E2 Allocators'!$B$15:$W$358, MATCH('O5 Details by Class &amp; Accounts'!AL$18, 'E2 Allocators'!$B$15:$W$15, 0),FALSE)*$G52), 0, VLOOKUP(VLOOKUP($A52, 'E4 TB Allocation Details'!$A$18:$L$214, MATCH("Customer ID", 'E4 TB Allocation Details'!$A$18:$L$18, 0),FALSE), 'E2 Allocators'!$B$15:$W$358, MATCH('O5 Details by Class &amp; Accounts'!AL$18, 'E2 Allocators'!$B$15:$W$15, 0),FALSE)*$G52)</f>
        <v>4622.4124900813413</v>
      </c>
      <c r="AM52" s="1322">
        <f>IF(ISERROR(VLOOKUP(VLOOKUP($A52, 'E4 TB Allocation Details'!$A$18:$L$214, MATCH("Customer ID", 'E4 TB Allocation Details'!$A$18:$L$18, 0),FALSE), 'E2 Allocators'!$B$15:$W$358, MATCH('O5 Details by Class &amp; Accounts'!AM$18, 'E2 Allocators'!$B$15:$W$15, 0),FALSE)*$G52), 0, VLOOKUP(VLOOKUP($A52, 'E4 TB Allocation Details'!$A$18:$L$214, MATCH("Customer ID", 'E4 TB Allocation Details'!$A$18:$L$18, 0),FALSE), 'E2 Allocators'!$B$15:$W$358, MATCH('O5 Details by Class &amp; Accounts'!AM$18, 'E2 Allocators'!$B$15:$W$15, 0),FALSE)*$G52)</f>
        <v>0</v>
      </c>
      <c r="AN52" s="1322">
        <f>IF(ISERROR(VLOOKUP(VLOOKUP($A52, 'E4 TB Allocation Details'!$A$18:$L$214, MATCH("Customer ID", 'E4 TB Allocation Details'!$A$18:$L$18, 0),FALSE), 'E2 Allocators'!$B$15:$W$358, MATCH('O5 Details by Class &amp; Accounts'!AN$18, 'E2 Allocators'!$B$15:$W$15, 0),FALSE)*$G52), 0, VLOOKUP(VLOOKUP($A52, 'E4 TB Allocation Details'!$A$18:$L$214, MATCH("Customer ID", 'E4 TB Allocation Details'!$A$18:$L$18, 0),FALSE), 'E2 Allocators'!$B$15:$W$358, MATCH('O5 Details by Class &amp; Accounts'!AN$18, 'E2 Allocators'!$B$15:$W$15, 0),FALSE)*$G52)</f>
        <v>0</v>
      </c>
      <c r="AO52" s="1322">
        <f>IF(ISERROR(VLOOKUP(VLOOKUP($A52, 'E4 TB Allocation Details'!$A$18:$L$214, MATCH("Customer ID", 'E4 TB Allocation Details'!$A$18:$L$18, 0),FALSE), 'E2 Allocators'!$B$15:$W$358, MATCH('O5 Details by Class &amp; Accounts'!AO$18, 'E2 Allocators'!$B$15:$W$15, 0),FALSE)*$G52), 0, VLOOKUP(VLOOKUP($A52, 'E4 TB Allocation Details'!$A$18:$L$214, MATCH("Customer ID", 'E4 TB Allocation Details'!$A$18:$L$18, 0),FALSE), 'E2 Allocators'!$B$15:$W$358, MATCH('O5 Details by Class &amp; Accounts'!AO$18, 'E2 Allocators'!$B$15:$W$15, 0),FALSE)*$G52)</f>
        <v>0</v>
      </c>
      <c r="AP52" s="1322">
        <f>IF(ISERROR(VLOOKUP(VLOOKUP($A52, 'E4 TB Allocation Details'!$A$18:$L$214, MATCH("Customer ID", 'E4 TB Allocation Details'!$A$18:$L$18, 0),FALSE), 'E2 Allocators'!$B$15:$W$358, MATCH('O5 Details by Class &amp; Accounts'!AP$18, 'E2 Allocators'!$B$15:$W$15, 0),FALSE)*$G52), 0, VLOOKUP(VLOOKUP($A52, 'E4 TB Allocation Details'!$A$18:$L$214, MATCH("Customer ID", 'E4 TB Allocation Details'!$A$18:$L$18, 0),FALSE), 'E2 Allocators'!$B$15:$W$358, MATCH('O5 Details by Class &amp; Accounts'!AP$18, 'E2 Allocators'!$B$15:$W$15, 0),FALSE)*$G52)</f>
        <v>0</v>
      </c>
      <c r="AQ52" s="1322">
        <f>IF(ISERROR(VLOOKUP(VLOOKUP($A52, 'E4 TB Allocation Details'!$A$18:$L$214, MATCH("Customer ID", 'E4 TB Allocation Details'!$A$18:$L$18, 0),FALSE), 'E2 Allocators'!$B$15:$W$358, MATCH('O5 Details by Class &amp; Accounts'!AQ$18, 'E2 Allocators'!$B$15:$W$15, 0),FALSE)*$G52), 0, VLOOKUP(VLOOKUP($A52, 'E4 TB Allocation Details'!$A$18:$L$214, MATCH("Customer ID", 'E4 TB Allocation Details'!$A$18:$L$18, 0),FALSE), 'E2 Allocators'!$B$15:$W$358, MATCH('O5 Details by Class &amp; Accounts'!AQ$18, 'E2 Allocators'!$B$15:$W$15, 0),FALSE)*$G52)</f>
        <v>0</v>
      </c>
      <c r="AR52" s="1322">
        <f>IF(ISERROR(VLOOKUP(VLOOKUP($A52, 'E4 TB Allocation Details'!$A$18:$L$214, MATCH("Customer ID", 'E4 TB Allocation Details'!$A$18:$L$18, 0),FALSE), 'E2 Allocators'!$B$15:$W$358, MATCH('O5 Details by Class &amp; Accounts'!AR$18, 'E2 Allocators'!$B$15:$W$15, 0),FALSE)*$G52), 0, VLOOKUP(VLOOKUP($A52, 'E4 TB Allocation Details'!$A$18:$L$214, MATCH("Customer ID", 'E4 TB Allocation Details'!$A$18:$L$18, 0),FALSE), 'E2 Allocators'!$B$15:$W$358, MATCH('O5 Details by Class &amp; Accounts'!AR$18, 'E2 Allocators'!$B$15:$W$15, 0),FALSE)*$G52)</f>
        <v>0</v>
      </c>
      <c r="AS52" s="1322">
        <f>IF(ISERROR(VLOOKUP(VLOOKUP($A52, 'E4 TB Allocation Details'!$A$18:$L$214, MATCH("Customer ID", 'E4 TB Allocation Details'!$A$18:$L$18, 0),FALSE), 'E2 Allocators'!$B$15:$W$358, MATCH('O5 Details by Class &amp; Accounts'!AS$18, 'E2 Allocators'!$B$15:$W$15, 0),FALSE)*$G52), 0, VLOOKUP(VLOOKUP($A52, 'E4 TB Allocation Details'!$A$18:$L$214, MATCH("Customer ID", 'E4 TB Allocation Details'!$A$18:$L$18, 0),FALSE), 'E2 Allocators'!$B$15:$W$358, MATCH('O5 Details by Class &amp; Accounts'!AS$18, 'E2 Allocators'!$B$15:$W$15, 0),FALSE)*$G52)</f>
        <v>0</v>
      </c>
      <c r="AT52" s="1322">
        <f>IF(ISERROR(VLOOKUP(VLOOKUP($A52, 'E4 TB Allocation Details'!$A$18:$L$214, MATCH("Customer ID", 'E4 TB Allocation Details'!$A$18:$L$18, 0),FALSE), 'E2 Allocators'!$B$15:$W$358, MATCH('O5 Details by Class &amp; Accounts'!AT$18, 'E2 Allocators'!$B$15:$W$15, 0),FALSE)*$G52), 0, VLOOKUP(VLOOKUP($A52, 'E4 TB Allocation Details'!$A$18:$L$214, MATCH("Customer ID", 'E4 TB Allocation Details'!$A$18:$L$18, 0),FALSE), 'E2 Allocators'!$B$15:$W$358, MATCH('O5 Details by Class &amp; Accounts'!AT$18, 'E2 Allocators'!$B$15:$W$15, 0),FALSE)*$G52)</f>
        <v>0</v>
      </c>
      <c r="AU52" s="1322">
        <f>IF(ISERROR(VLOOKUP(VLOOKUP($A52, 'E4 TB Allocation Details'!$A$18:$L$214, MATCH("Customer ID", 'E4 TB Allocation Details'!$A$18:$L$18, 0),FALSE), 'E2 Allocators'!$B$15:$W$358, MATCH('O5 Details by Class &amp; Accounts'!AU$18, 'E2 Allocators'!$B$15:$W$15, 0),FALSE)*$G52), 0, VLOOKUP(VLOOKUP($A52, 'E4 TB Allocation Details'!$A$18:$L$214, MATCH("Customer ID", 'E4 TB Allocation Details'!$A$18:$L$18, 0),FALSE), 'E2 Allocators'!$B$15:$W$358, MATCH('O5 Details by Class &amp; Accounts'!AU$18, 'E2 Allocators'!$B$15:$W$15, 0),FALSE)*$G52)</f>
        <v>0</v>
      </c>
      <c r="AV52" s="1322">
        <f>IF(ISERROR(VLOOKUP(VLOOKUP($A52, 'E4 TB Allocation Details'!$A$18:$L$214, MATCH("Customer ID", 'E4 TB Allocation Details'!$A$18:$L$18, 0),FALSE), 'E2 Allocators'!$B$15:$W$358, MATCH('O5 Details by Class &amp; Accounts'!AV$18, 'E2 Allocators'!$B$15:$W$15, 0),FALSE)*$G52), 0, VLOOKUP(VLOOKUP($A52, 'E4 TB Allocation Details'!$A$18:$L$214, MATCH("Customer ID", 'E4 TB Allocation Details'!$A$18:$L$18, 0),FALSE), 'E2 Allocators'!$B$15:$W$358, MATCH('O5 Details by Class &amp; Accounts'!AV$18, 'E2 Allocators'!$B$15:$W$15, 0),FALSE)*$G52)</f>
        <v>0</v>
      </c>
      <c r="AW52" s="1322">
        <f>IF(ISERROR(VLOOKUP(VLOOKUP($A52, 'E4 TB Allocation Details'!$A$18:$L$214, MATCH("Customer ID", 'E4 TB Allocation Details'!$A$18:$L$18, 0),FALSE), 'E2 Allocators'!$B$15:$W$358, MATCH('O5 Details by Class &amp; Accounts'!AW$18, 'E2 Allocators'!$B$15:$W$15, 0),FALSE)*$G52), 0, VLOOKUP(VLOOKUP($A52, 'E4 TB Allocation Details'!$A$18:$L$214, MATCH("Customer ID", 'E4 TB Allocation Details'!$A$18:$L$18, 0),FALSE), 'E2 Allocators'!$B$15:$W$358, MATCH('O5 Details by Class &amp; Accounts'!AW$18, 'E2 Allocators'!$B$15:$W$15, 0),FALSE)*$G52)</f>
        <v>0</v>
      </c>
      <c r="AX52" s="1322">
        <f t="shared" si="2"/>
        <v>2104763.5898155649</v>
      </c>
      <c r="AY52" s="1322">
        <f>IF(ISERROR(VLOOKUP(VLOOKUP($A52, 'E4 TB Allocation Details'!$A$18:$L$214, MATCH("Misc ID", 'E4 TB Allocation Details'!$A$18:$L$18, 0),FALSE), 'E2 Allocators'!$B$15:$W$358, MATCH('O5 Details by Class &amp; Accounts'!AY$18, 'E2 Allocators'!$B$15:$W$15, 0),FALSE)*$E52), 0, VLOOKUP(VLOOKUP($A52, 'E4 TB Allocation Details'!$A$18:$L$214, MATCH("Misc ID", 'E4 TB Allocation Details'!$A$18:$L$18, 0),FALSE), 'E2 Allocators'!$B$15:$W$358, MATCH('O5 Details by Class &amp; Accounts'!AY$18, 'E2 Allocators'!$B$15:$W$15, 0),FALSE)*$E52)</f>
        <v>0</v>
      </c>
      <c r="AZ52" s="1322">
        <f>IF(ISERROR(VLOOKUP(VLOOKUP($A52, 'E4 TB Allocation Details'!$A$18:$L$214, MATCH("Misc ID", 'E4 TB Allocation Details'!$A$18:$L$18, 0),FALSE), 'E2 Allocators'!$B$15:$W$358, MATCH('O5 Details by Class &amp; Accounts'!AZ$18, 'E2 Allocators'!$B$15:$W$15, 0),FALSE)*$E52), 0, VLOOKUP(VLOOKUP($A52, 'E4 TB Allocation Details'!$A$18:$L$214, MATCH("Misc ID", 'E4 TB Allocation Details'!$A$18:$L$18, 0),FALSE), 'E2 Allocators'!$B$15:$W$358, MATCH('O5 Details by Class &amp; Accounts'!AZ$18, 'E2 Allocators'!$B$15:$W$15, 0),FALSE)*$E52)</f>
        <v>0</v>
      </c>
      <c r="BA52" s="1322">
        <f>IF(ISERROR(VLOOKUP(VLOOKUP($A52, 'E4 TB Allocation Details'!$A$18:$L$214, MATCH("Misc ID", 'E4 TB Allocation Details'!$A$18:$L$18, 0),FALSE), 'E2 Allocators'!$B$15:$W$358, MATCH('O5 Details by Class &amp; Accounts'!BA$18, 'E2 Allocators'!$B$15:$W$15, 0),FALSE)*$E52), 0, VLOOKUP(VLOOKUP($A52, 'E4 TB Allocation Details'!$A$18:$L$214, MATCH("Misc ID", 'E4 TB Allocation Details'!$A$18:$L$18, 0),FALSE), 'E2 Allocators'!$B$15:$W$358, MATCH('O5 Details by Class &amp; Accounts'!BA$18, 'E2 Allocators'!$B$15:$W$15, 0),FALSE)*$E52)</f>
        <v>0</v>
      </c>
      <c r="BB52" s="1322">
        <f>IF(ISERROR(VLOOKUP(VLOOKUP($A52, 'E4 TB Allocation Details'!$A$18:$L$214, MATCH("Misc ID", 'E4 TB Allocation Details'!$A$18:$L$18, 0),FALSE), 'E2 Allocators'!$B$15:$W$358, MATCH('O5 Details by Class &amp; Accounts'!BB$18, 'E2 Allocators'!$B$15:$W$15, 0),FALSE)*$E52), 0, VLOOKUP(VLOOKUP($A52, 'E4 TB Allocation Details'!$A$18:$L$214, MATCH("Misc ID", 'E4 TB Allocation Details'!$A$18:$L$18, 0),FALSE), 'E2 Allocators'!$B$15:$W$358, MATCH('O5 Details by Class &amp; Accounts'!BB$18, 'E2 Allocators'!$B$15:$W$15, 0),FALSE)*$E52)</f>
        <v>0</v>
      </c>
      <c r="BC52" s="1322">
        <f>IF(ISERROR(VLOOKUP(VLOOKUP($A52, 'E4 TB Allocation Details'!$A$18:$L$214, MATCH("Misc ID", 'E4 TB Allocation Details'!$A$18:$L$18, 0),FALSE), 'E2 Allocators'!$B$15:$W$358, MATCH('O5 Details by Class &amp; Accounts'!BC$18, 'E2 Allocators'!$B$15:$W$15, 0),FALSE)*$E52), 0, VLOOKUP(VLOOKUP($A52, 'E4 TB Allocation Details'!$A$18:$L$214, MATCH("Misc ID", 'E4 TB Allocation Details'!$A$18:$L$18, 0),FALSE), 'E2 Allocators'!$B$15:$W$358, MATCH('O5 Details by Class &amp; Accounts'!BC$18, 'E2 Allocators'!$B$15:$W$15, 0),FALSE)*$E52)</f>
        <v>0</v>
      </c>
      <c r="BD52" s="1322">
        <f>IF(ISERROR(VLOOKUP(VLOOKUP($A52, 'E4 TB Allocation Details'!$A$18:$L$214, MATCH("Misc ID", 'E4 TB Allocation Details'!$A$18:$L$18, 0),FALSE), 'E2 Allocators'!$B$15:$W$358, MATCH('O5 Details by Class &amp; Accounts'!BD$18, 'E2 Allocators'!$B$15:$W$15, 0),FALSE)*$E52), 0, VLOOKUP(VLOOKUP($A52, 'E4 TB Allocation Details'!$A$18:$L$214, MATCH("Misc ID", 'E4 TB Allocation Details'!$A$18:$L$18, 0),FALSE), 'E2 Allocators'!$B$15:$W$358, MATCH('O5 Details by Class &amp; Accounts'!BD$18, 'E2 Allocators'!$B$15:$W$15, 0),FALSE)*$E52)</f>
        <v>0</v>
      </c>
      <c r="BE52" s="1322">
        <f>IF(ISERROR(VLOOKUP(VLOOKUP($A52, 'E4 TB Allocation Details'!$A$18:$L$214, MATCH("Misc ID", 'E4 TB Allocation Details'!$A$18:$L$18, 0),FALSE), 'E2 Allocators'!$B$15:$W$358, MATCH('O5 Details by Class &amp; Accounts'!BE$18, 'E2 Allocators'!$B$15:$W$15, 0),FALSE)*$E52), 0, VLOOKUP(VLOOKUP($A52, 'E4 TB Allocation Details'!$A$18:$L$214, MATCH("Misc ID", 'E4 TB Allocation Details'!$A$18:$L$18, 0),FALSE), 'E2 Allocators'!$B$15:$W$358, MATCH('O5 Details by Class &amp; Accounts'!BE$18, 'E2 Allocators'!$B$15:$W$15, 0),FALSE)*$E52)</f>
        <v>0</v>
      </c>
      <c r="BF52" s="1322">
        <f>IF(ISERROR(VLOOKUP(VLOOKUP($A52, 'E4 TB Allocation Details'!$A$18:$L$214, MATCH("Misc ID", 'E4 TB Allocation Details'!$A$18:$L$18, 0),FALSE), 'E2 Allocators'!$B$15:$W$358, MATCH('O5 Details by Class &amp; Accounts'!BF$18, 'E2 Allocators'!$B$15:$W$15, 0),FALSE)*$E52), 0, VLOOKUP(VLOOKUP($A52, 'E4 TB Allocation Details'!$A$18:$L$214, MATCH("Misc ID", 'E4 TB Allocation Details'!$A$18:$L$18, 0),FALSE), 'E2 Allocators'!$B$15:$W$358, MATCH('O5 Details by Class &amp; Accounts'!BF$18, 'E2 Allocators'!$B$15:$W$15, 0),FALSE)*$E52)</f>
        <v>0</v>
      </c>
      <c r="BG52" s="1322">
        <f>IF(ISERROR(VLOOKUP(VLOOKUP($A52, 'E4 TB Allocation Details'!$A$18:$L$214, MATCH("Misc ID", 'E4 TB Allocation Details'!$A$18:$L$18, 0),FALSE), 'E2 Allocators'!$B$15:$W$358, MATCH('O5 Details by Class &amp; Accounts'!BG$18, 'E2 Allocators'!$B$15:$W$15, 0),FALSE)*$E52), 0, VLOOKUP(VLOOKUP($A52, 'E4 TB Allocation Details'!$A$18:$L$214, MATCH("Misc ID", 'E4 TB Allocation Details'!$A$18:$L$18, 0),FALSE), 'E2 Allocators'!$B$15:$W$358, MATCH('O5 Details by Class &amp; Accounts'!BG$18, 'E2 Allocators'!$B$15:$W$15, 0),FALSE)*$E52)</f>
        <v>0</v>
      </c>
      <c r="BH52" s="1322">
        <f>IF(ISERROR(VLOOKUP(VLOOKUP($A52, 'E4 TB Allocation Details'!$A$18:$L$214, MATCH("Misc ID", 'E4 TB Allocation Details'!$A$18:$L$18, 0),FALSE), 'E2 Allocators'!$B$15:$W$358, MATCH('O5 Details by Class &amp; Accounts'!BH$18, 'E2 Allocators'!$B$15:$W$15, 0),FALSE)*$E52), 0, VLOOKUP(VLOOKUP($A52, 'E4 TB Allocation Details'!$A$18:$L$214, MATCH("Misc ID", 'E4 TB Allocation Details'!$A$18:$L$18, 0),FALSE), 'E2 Allocators'!$B$15:$W$358, MATCH('O5 Details by Class &amp; Accounts'!BH$18, 'E2 Allocators'!$B$15:$W$15, 0),FALSE)*$E52)</f>
        <v>0</v>
      </c>
      <c r="BI52" s="1322">
        <f>IF(ISERROR(VLOOKUP(VLOOKUP($A52, 'E4 TB Allocation Details'!$A$18:$L$214, MATCH("Misc ID", 'E4 TB Allocation Details'!$A$18:$L$18, 0),FALSE), 'E2 Allocators'!$B$15:$W$358, MATCH('O5 Details by Class &amp; Accounts'!BI$18, 'E2 Allocators'!$B$15:$W$15, 0),FALSE)*$E52), 0, VLOOKUP(VLOOKUP($A52, 'E4 TB Allocation Details'!$A$18:$L$214, MATCH("Misc ID", 'E4 TB Allocation Details'!$A$18:$L$18, 0),FALSE), 'E2 Allocators'!$B$15:$W$358, MATCH('O5 Details by Class &amp; Accounts'!BI$18, 'E2 Allocators'!$B$15:$W$15, 0),FALSE)*$E52)</f>
        <v>0</v>
      </c>
      <c r="BJ52" s="1322">
        <f>IF(ISERROR(VLOOKUP(VLOOKUP($A52, 'E4 TB Allocation Details'!$A$18:$L$214, MATCH("Misc ID", 'E4 TB Allocation Details'!$A$18:$L$18, 0),FALSE), 'E2 Allocators'!$B$15:$W$358, MATCH('O5 Details by Class &amp; Accounts'!BJ$18, 'E2 Allocators'!$B$15:$W$15, 0),FALSE)*$E52), 0, VLOOKUP(VLOOKUP($A52, 'E4 TB Allocation Details'!$A$18:$L$214, MATCH("Misc ID", 'E4 TB Allocation Details'!$A$18:$L$18, 0),FALSE), 'E2 Allocators'!$B$15:$W$358, MATCH('O5 Details by Class &amp; Accounts'!BJ$18, 'E2 Allocators'!$B$15:$W$15, 0),FALSE)*$E52)</f>
        <v>0</v>
      </c>
      <c r="BK52" s="1322">
        <f>IF(ISERROR(VLOOKUP(VLOOKUP($A52, 'E4 TB Allocation Details'!$A$18:$L$214, MATCH("Misc ID", 'E4 TB Allocation Details'!$A$18:$L$18, 0),FALSE), 'E2 Allocators'!$B$15:$W$358, MATCH('O5 Details by Class &amp; Accounts'!BK$18, 'E2 Allocators'!$B$15:$W$15, 0),FALSE)*$E52), 0, VLOOKUP(VLOOKUP($A52, 'E4 TB Allocation Details'!$A$18:$L$214, MATCH("Misc ID", 'E4 TB Allocation Details'!$A$18:$L$18, 0),FALSE), 'E2 Allocators'!$B$15:$W$358, MATCH('O5 Details by Class &amp; Accounts'!BK$18, 'E2 Allocators'!$B$15:$W$15, 0),FALSE)*$E52)</f>
        <v>0</v>
      </c>
      <c r="BL52" s="1322">
        <f>IF(ISERROR(VLOOKUP(VLOOKUP($A52, 'E4 TB Allocation Details'!$A$18:$L$214, MATCH("Misc ID", 'E4 TB Allocation Details'!$A$18:$L$18, 0),FALSE), 'E2 Allocators'!$B$15:$W$358, MATCH('O5 Details by Class &amp; Accounts'!BL$18, 'E2 Allocators'!$B$15:$W$15, 0),FALSE)*$E52), 0, VLOOKUP(VLOOKUP($A52, 'E4 TB Allocation Details'!$A$18:$L$214, MATCH("Misc ID", 'E4 TB Allocation Details'!$A$18:$L$18, 0),FALSE), 'E2 Allocators'!$B$15:$W$358, MATCH('O5 Details by Class &amp; Accounts'!BL$18, 'E2 Allocators'!$B$15:$W$15, 0),FALSE)*$E52)</f>
        <v>0</v>
      </c>
      <c r="BM52" s="1322">
        <f>IF(ISERROR(VLOOKUP(VLOOKUP($A52, 'E4 TB Allocation Details'!$A$18:$L$214, MATCH("Misc ID", 'E4 TB Allocation Details'!$A$18:$L$18, 0),FALSE), 'E2 Allocators'!$B$15:$W$358, MATCH('O5 Details by Class &amp; Accounts'!BM$18, 'E2 Allocators'!$B$15:$W$15, 0),FALSE)*$E52), 0, VLOOKUP(VLOOKUP($A52, 'E4 TB Allocation Details'!$A$18:$L$214, MATCH("Misc ID", 'E4 TB Allocation Details'!$A$18:$L$18, 0),FALSE), 'E2 Allocators'!$B$15:$W$358, MATCH('O5 Details by Class &amp; Accounts'!BM$18, 'E2 Allocators'!$B$15:$W$15, 0),FALSE)*$E52)</f>
        <v>0</v>
      </c>
      <c r="BN52" s="1322">
        <f>IF(ISERROR(VLOOKUP(VLOOKUP($A52, 'E4 TB Allocation Details'!$A$18:$L$214, MATCH("Misc ID", 'E4 TB Allocation Details'!$A$18:$L$18, 0),FALSE), 'E2 Allocators'!$B$15:$W$358, MATCH('O5 Details by Class &amp; Accounts'!BN$18, 'E2 Allocators'!$B$15:$W$15, 0),FALSE)*$E52), 0, VLOOKUP(VLOOKUP($A52, 'E4 TB Allocation Details'!$A$18:$L$214, MATCH("Misc ID", 'E4 TB Allocation Details'!$A$18:$L$18, 0),FALSE), 'E2 Allocators'!$B$15:$W$358, MATCH('O5 Details by Class &amp; Accounts'!BN$18, 'E2 Allocators'!$B$15:$W$15, 0),FALSE)*$E52)</f>
        <v>0</v>
      </c>
      <c r="BO52" s="1322">
        <f>IF(ISERROR(VLOOKUP(VLOOKUP($A52, 'E4 TB Allocation Details'!$A$18:$L$214, MATCH("Misc ID", 'E4 TB Allocation Details'!$A$18:$L$18, 0),FALSE), 'E2 Allocators'!$B$15:$W$358, MATCH('O5 Details by Class &amp; Accounts'!BO$18, 'E2 Allocators'!$B$15:$W$15, 0),FALSE)*$E52), 0, VLOOKUP(VLOOKUP($A52, 'E4 TB Allocation Details'!$A$18:$L$214, MATCH("Misc ID", 'E4 TB Allocation Details'!$A$18:$L$18, 0),FALSE), 'E2 Allocators'!$B$15:$W$358, MATCH('O5 Details by Class &amp; Accounts'!BO$18, 'E2 Allocators'!$B$15:$W$15, 0),FALSE)*$E52)</f>
        <v>0</v>
      </c>
      <c r="BP52" s="1322">
        <f>IF(ISERROR(VLOOKUP(VLOOKUP($A52, 'E4 TB Allocation Details'!$A$18:$L$214, MATCH("Misc ID", 'E4 TB Allocation Details'!$A$18:$L$18, 0),FALSE), 'E2 Allocators'!$B$15:$W$358, MATCH('O5 Details by Class &amp; Accounts'!BP$18, 'E2 Allocators'!$B$15:$W$15, 0),FALSE)*$E52), 0, VLOOKUP(VLOOKUP($A52, 'E4 TB Allocation Details'!$A$18:$L$214, MATCH("Misc ID", 'E4 TB Allocation Details'!$A$18:$L$18, 0),FALSE), 'E2 Allocators'!$B$15:$W$358, MATCH('O5 Details by Class &amp; Accounts'!BP$18, 'E2 Allocators'!$B$15:$W$15, 0),FALSE)*$E52)</f>
        <v>0</v>
      </c>
      <c r="BQ52" s="1322">
        <f>IF(ISERROR(VLOOKUP(VLOOKUP($A52, 'E4 TB Allocation Details'!$A$18:$L$214, MATCH("Misc ID", 'E4 TB Allocation Details'!$A$18:$L$18, 0),FALSE), 'E2 Allocators'!$B$15:$W$358, MATCH('O5 Details by Class &amp; Accounts'!BQ$18, 'E2 Allocators'!$B$15:$W$15, 0),FALSE)*$E52), 0, VLOOKUP(VLOOKUP($A52, 'E4 TB Allocation Details'!$A$18:$L$214, MATCH("Misc ID", 'E4 TB Allocation Details'!$A$18:$L$18, 0),FALSE), 'E2 Allocators'!$B$15:$W$358, MATCH('O5 Details by Class &amp; Accounts'!BQ$18, 'E2 Allocators'!$B$15:$W$15, 0),FALSE)*$E52)</f>
        <v>0</v>
      </c>
      <c r="BR52" s="1322">
        <f>IF(ISERROR(VLOOKUP(VLOOKUP($A52, 'E4 TB Allocation Details'!$A$18:$L$214, MATCH("Misc ID", 'E4 TB Allocation Details'!$A$18:$L$18, 0),FALSE), 'E2 Allocators'!$B$15:$W$358, MATCH('O5 Details by Class &amp; Accounts'!BR$18, 'E2 Allocators'!$B$15:$W$15, 0),FALSE)*$E52), 0, VLOOKUP(VLOOKUP($A52, 'E4 TB Allocation Details'!$A$18:$L$214, MATCH("Misc ID", 'E4 TB Allocation Details'!$A$18:$L$18, 0),FALSE), 'E2 Allocators'!$B$15:$W$358, MATCH('O5 Details by Class &amp; Accounts'!BR$18, 'E2 Allocators'!$B$15:$W$15, 0),FALSE)*$E52)</f>
        <v>0</v>
      </c>
      <c r="BS52" s="1322">
        <f t="shared" si="3"/>
        <v>0</v>
      </c>
      <c r="BT52" s="1322">
        <f>IF(ISERROR(VLOOKUP(VLOOKUP($A52, 'E4 TB Allocation Details'!$A$18:$L$214, MATCH("A &amp; G ID", 'E4 TB Allocation Details'!$A$18:$L$18, 0),FALSE), 'E2 Allocators'!$B$15:$W$358, MATCH('O5 Details by Class &amp; Accounts'!BT$18, 'E2 Allocators'!$B$15:$W$15, 0),FALSE)*$E52), 0, VLOOKUP(VLOOKUP($A52, 'E4 TB Allocation Details'!$A$18:$L$214, MATCH("A &amp; G ID", 'E4 TB Allocation Details'!$A$18:$L$18, 0),FALSE), 'E2 Allocators'!$B$15:$W$358, MATCH('O5 Details by Class &amp; Accounts'!BT$18, 'E2 Allocators'!$B$15:$W$15, 0),FALSE)*$E52)</f>
        <v>0</v>
      </c>
      <c r="BU52" s="1322">
        <f>IF(ISERROR(VLOOKUP(VLOOKUP($A52, 'E4 TB Allocation Details'!$A$18:$L$214, MATCH("A &amp; G ID", 'E4 TB Allocation Details'!$A$18:$L$18, 0),FALSE), 'E2 Allocators'!$B$15:$W$358, MATCH('O5 Details by Class &amp; Accounts'!BU$18, 'E2 Allocators'!$B$15:$W$15, 0),FALSE)*$E52), 0, VLOOKUP(VLOOKUP($A52, 'E4 TB Allocation Details'!$A$18:$L$214, MATCH("A &amp; G ID", 'E4 TB Allocation Details'!$A$18:$L$18, 0),FALSE), 'E2 Allocators'!$B$15:$W$358, MATCH('O5 Details by Class &amp; Accounts'!BU$18, 'E2 Allocators'!$B$15:$W$15, 0),FALSE)*$E52)</f>
        <v>0</v>
      </c>
      <c r="BV52" s="1322">
        <f>IF(ISERROR(VLOOKUP(VLOOKUP($A52, 'E4 TB Allocation Details'!$A$18:$L$214, MATCH("A &amp; G ID", 'E4 TB Allocation Details'!$A$18:$L$18, 0),FALSE), 'E2 Allocators'!$B$15:$W$358, MATCH('O5 Details by Class &amp; Accounts'!BV$18, 'E2 Allocators'!$B$15:$W$15, 0),FALSE)*$E52), 0, VLOOKUP(VLOOKUP($A52, 'E4 TB Allocation Details'!$A$18:$L$214, MATCH("A &amp; G ID", 'E4 TB Allocation Details'!$A$18:$L$18, 0),FALSE), 'E2 Allocators'!$B$15:$W$358, MATCH('O5 Details by Class &amp; Accounts'!BV$18, 'E2 Allocators'!$B$15:$W$15, 0),FALSE)*$E52)</f>
        <v>0</v>
      </c>
      <c r="BW52" s="1322">
        <f>IF(ISERROR(VLOOKUP(VLOOKUP($A52, 'E4 TB Allocation Details'!$A$18:$L$214, MATCH("A &amp; G ID", 'E4 TB Allocation Details'!$A$18:$L$18, 0),FALSE), 'E2 Allocators'!$B$15:$W$358, MATCH('O5 Details by Class &amp; Accounts'!BW$18, 'E2 Allocators'!$B$15:$W$15, 0),FALSE)*$E52), 0, VLOOKUP(VLOOKUP($A52, 'E4 TB Allocation Details'!$A$18:$L$214, MATCH("A &amp; G ID", 'E4 TB Allocation Details'!$A$18:$L$18, 0),FALSE), 'E2 Allocators'!$B$15:$W$358, MATCH('O5 Details by Class &amp; Accounts'!BW$18, 'E2 Allocators'!$B$15:$W$15, 0),FALSE)*$E52)</f>
        <v>0</v>
      </c>
      <c r="BX52" s="1322">
        <f>IF(ISERROR(VLOOKUP(VLOOKUP($A52, 'E4 TB Allocation Details'!$A$18:$L$214, MATCH("A &amp; G ID", 'E4 TB Allocation Details'!$A$18:$L$18, 0),FALSE), 'E2 Allocators'!$B$15:$W$358, MATCH('O5 Details by Class &amp; Accounts'!BX$18, 'E2 Allocators'!$B$15:$W$15, 0),FALSE)*$E52), 0, VLOOKUP(VLOOKUP($A52, 'E4 TB Allocation Details'!$A$18:$L$214, MATCH("A &amp; G ID", 'E4 TB Allocation Details'!$A$18:$L$18, 0),FALSE), 'E2 Allocators'!$B$15:$W$358, MATCH('O5 Details by Class &amp; Accounts'!BX$18, 'E2 Allocators'!$B$15:$W$15, 0),FALSE)*$E52)</f>
        <v>0</v>
      </c>
      <c r="BY52" s="1322">
        <f>IF(ISERROR(VLOOKUP(VLOOKUP($A52, 'E4 TB Allocation Details'!$A$18:$L$214, MATCH("A &amp; G ID", 'E4 TB Allocation Details'!$A$18:$L$18, 0),FALSE), 'E2 Allocators'!$B$15:$W$358, MATCH('O5 Details by Class &amp; Accounts'!BY$18, 'E2 Allocators'!$B$15:$W$15, 0),FALSE)*$E52), 0, VLOOKUP(VLOOKUP($A52, 'E4 TB Allocation Details'!$A$18:$L$214, MATCH("A &amp; G ID", 'E4 TB Allocation Details'!$A$18:$L$18, 0),FALSE), 'E2 Allocators'!$B$15:$W$358, MATCH('O5 Details by Class &amp; Accounts'!BY$18, 'E2 Allocators'!$B$15:$W$15, 0),FALSE)*$E52)</f>
        <v>0</v>
      </c>
      <c r="BZ52" s="1322">
        <f>IF(ISERROR(VLOOKUP(VLOOKUP($A52, 'E4 TB Allocation Details'!$A$18:$L$214, MATCH("A &amp; G ID", 'E4 TB Allocation Details'!$A$18:$L$18, 0),FALSE), 'E2 Allocators'!$B$15:$W$358, MATCH('O5 Details by Class &amp; Accounts'!BZ$18, 'E2 Allocators'!$B$15:$W$15, 0),FALSE)*$E52), 0, VLOOKUP(VLOOKUP($A52, 'E4 TB Allocation Details'!$A$18:$L$214, MATCH("A &amp; G ID", 'E4 TB Allocation Details'!$A$18:$L$18, 0),FALSE), 'E2 Allocators'!$B$15:$W$358, MATCH('O5 Details by Class &amp; Accounts'!BZ$18, 'E2 Allocators'!$B$15:$W$15, 0),FALSE)*$E52)</f>
        <v>0</v>
      </c>
      <c r="CA52" s="1322">
        <f>IF(ISERROR(VLOOKUP(VLOOKUP($A52, 'E4 TB Allocation Details'!$A$18:$L$214, MATCH("A &amp; G ID", 'E4 TB Allocation Details'!$A$18:$L$18, 0),FALSE), 'E2 Allocators'!$B$15:$W$358, MATCH('O5 Details by Class &amp; Accounts'!CA$18, 'E2 Allocators'!$B$15:$W$15, 0),FALSE)*$E52), 0, VLOOKUP(VLOOKUP($A52, 'E4 TB Allocation Details'!$A$18:$L$214, MATCH("A &amp; G ID", 'E4 TB Allocation Details'!$A$18:$L$18, 0),FALSE), 'E2 Allocators'!$B$15:$W$358, MATCH('O5 Details by Class &amp; Accounts'!CA$18, 'E2 Allocators'!$B$15:$W$15, 0),FALSE)*$E52)</f>
        <v>0</v>
      </c>
      <c r="CB52" s="1322">
        <f>IF(ISERROR(VLOOKUP(VLOOKUP($A52, 'E4 TB Allocation Details'!$A$18:$L$214, MATCH("A &amp; G ID", 'E4 TB Allocation Details'!$A$18:$L$18, 0),FALSE), 'E2 Allocators'!$B$15:$W$358, MATCH('O5 Details by Class &amp; Accounts'!CB$18, 'E2 Allocators'!$B$15:$W$15, 0),FALSE)*$E52), 0, VLOOKUP(VLOOKUP($A52, 'E4 TB Allocation Details'!$A$18:$L$214, MATCH("A &amp; G ID", 'E4 TB Allocation Details'!$A$18:$L$18, 0),FALSE), 'E2 Allocators'!$B$15:$W$358, MATCH('O5 Details by Class &amp; Accounts'!CB$18, 'E2 Allocators'!$B$15:$W$15, 0),FALSE)*$E52)</f>
        <v>0</v>
      </c>
      <c r="CC52" s="1322">
        <f>IF(ISERROR(VLOOKUP(VLOOKUP($A52, 'E4 TB Allocation Details'!$A$18:$L$214, MATCH("A &amp; G ID", 'E4 TB Allocation Details'!$A$18:$L$18, 0),FALSE), 'E2 Allocators'!$B$15:$W$358, MATCH('O5 Details by Class &amp; Accounts'!CC$18, 'E2 Allocators'!$B$15:$W$15, 0),FALSE)*$E52), 0, VLOOKUP(VLOOKUP($A52, 'E4 TB Allocation Details'!$A$18:$L$214, MATCH("A &amp; G ID", 'E4 TB Allocation Details'!$A$18:$L$18, 0),FALSE), 'E2 Allocators'!$B$15:$W$358, MATCH('O5 Details by Class &amp; Accounts'!CC$18, 'E2 Allocators'!$B$15:$W$15, 0),FALSE)*$E52)</f>
        <v>0</v>
      </c>
      <c r="CD52" s="1322">
        <f>IF(ISERROR(VLOOKUP(VLOOKUP($A52, 'E4 TB Allocation Details'!$A$18:$L$214, MATCH("A &amp; G ID", 'E4 TB Allocation Details'!$A$18:$L$18, 0),FALSE), 'E2 Allocators'!$B$15:$W$358, MATCH('O5 Details by Class &amp; Accounts'!CD$18, 'E2 Allocators'!$B$15:$W$15, 0),FALSE)*$E52), 0, VLOOKUP(VLOOKUP($A52, 'E4 TB Allocation Details'!$A$18:$L$214, MATCH("A &amp; G ID", 'E4 TB Allocation Details'!$A$18:$L$18, 0),FALSE), 'E2 Allocators'!$B$15:$W$358, MATCH('O5 Details by Class &amp; Accounts'!CD$18, 'E2 Allocators'!$B$15:$W$15, 0),FALSE)*$E52)</f>
        <v>0</v>
      </c>
      <c r="CE52" s="1322">
        <f>IF(ISERROR(VLOOKUP(VLOOKUP($A52, 'E4 TB Allocation Details'!$A$18:$L$214, MATCH("A &amp; G ID", 'E4 TB Allocation Details'!$A$18:$L$18, 0),FALSE), 'E2 Allocators'!$B$15:$W$358, MATCH('O5 Details by Class &amp; Accounts'!CE$18, 'E2 Allocators'!$B$15:$W$15, 0),FALSE)*$E52), 0, VLOOKUP(VLOOKUP($A52, 'E4 TB Allocation Details'!$A$18:$L$214, MATCH("A &amp; G ID", 'E4 TB Allocation Details'!$A$18:$L$18, 0),FALSE), 'E2 Allocators'!$B$15:$W$358, MATCH('O5 Details by Class &amp; Accounts'!CE$18, 'E2 Allocators'!$B$15:$W$15, 0),FALSE)*$E52)</f>
        <v>0</v>
      </c>
      <c r="CF52" s="1322">
        <f>IF(ISERROR(VLOOKUP(VLOOKUP($A52, 'E4 TB Allocation Details'!$A$18:$L$214, MATCH("A &amp; G ID", 'E4 TB Allocation Details'!$A$18:$L$18, 0),FALSE), 'E2 Allocators'!$B$15:$W$358, MATCH('O5 Details by Class &amp; Accounts'!CF$18, 'E2 Allocators'!$B$15:$W$15, 0),FALSE)*$E52), 0, VLOOKUP(VLOOKUP($A52, 'E4 TB Allocation Details'!$A$18:$L$214, MATCH("A &amp; G ID", 'E4 TB Allocation Details'!$A$18:$L$18, 0),FALSE), 'E2 Allocators'!$B$15:$W$358, MATCH('O5 Details by Class &amp; Accounts'!CF$18, 'E2 Allocators'!$B$15:$W$15, 0),FALSE)*$E52)</f>
        <v>0</v>
      </c>
      <c r="CG52" s="1322">
        <f>IF(ISERROR(VLOOKUP(VLOOKUP($A52, 'E4 TB Allocation Details'!$A$18:$L$214, MATCH("A &amp; G ID", 'E4 TB Allocation Details'!$A$18:$L$18, 0),FALSE), 'E2 Allocators'!$B$15:$W$358, MATCH('O5 Details by Class &amp; Accounts'!CG$18, 'E2 Allocators'!$B$15:$W$15, 0),FALSE)*$E52), 0, VLOOKUP(VLOOKUP($A52, 'E4 TB Allocation Details'!$A$18:$L$214, MATCH("A &amp; G ID", 'E4 TB Allocation Details'!$A$18:$L$18, 0),FALSE), 'E2 Allocators'!$B$15:$W$358, MATCH('O5 Details by Class &amp; Accounts'!CG$18, 'E2 Allocators'!$B$15:$W$15, 0),FALSE)*$E52)</f>
        <v>0</v>
      </c>
      <c r="CH52" s="1322">
        <f>IF(ISERROR(VLOOKUP(VLOOKUP($A52, 'E4 TB Allocation Details'!$A$18:$L$214, MATCH("A &amp; G ID", 'E4 TB Allocation Details'!$A$18:$L$18, 0),FALSE), 'E2 Allocators'!$B$15:$W$358, MATCH('O5 Details by Class &amp; Accounts'!CH$18, 'E2 Allocators'!$B$15:$W$15, 0),FALSE)*$E52), 0, VLOOKUP(VLOOKUP($A52, 'E4 TB Allocation Details'!$A$18:$L$214, MATCH("A &amp; G ID", 'E4 TB Allocation Details'!$A$18:$L$18, 0),FALSE), 'E2 Allocators'!$B$15:$W$358, MATCH('O5 Details by Class &amp; Accounts'!CH$18, 'E2 Allocators'!$B$15:$W$15, 0),FALSE)*$E52)</f>
        <v>0</v>
      </c>
      <c r="CI52" s="1322">
        <f>IF(ISERROR(VLOOKUP(VLOOKUP($A52, 'E4 TB Allocation Details'!$A$18:$L$214, MATCH("A &amp; G ID", 'E4 TB Allocation Details'!$A$18:$L$18, 0),FALSE), 'E2 Allocators'!$B$15:$W$358, MATCH('O5 Details by Class &amp; Accounts'!CI$18, 'E2 Allocators'!$B$15:$W$15, 0),FALSE)*$E52), 0, VLOOKUP(VLOOKUP($A52, 'E4 TB Allocation Details'!$A$18:$L$214, MATCH("A &amp; G ID", 'E4 TB Allocation Details'!$A$18:$L$18, 0),FALSE), 'E2 Allocators'!$B$15:$W$358, MATCH('O5 Details by Class &amp; Accounts'!CI$18, 'E2 Allocators'!$B$15:$W$15, 0),FALSE)*$E52)</f>
        <v>0</v>
      </c>
      <c r="CJ52" s="1322">
        <f>IF(ISERROR(VLOOKUP(VLOOKUP($A52, 'E4 TB Allocation Details'!$A$18:$L$214, MATCH("A &amp; G ID", 'E4 TB Allocation Details'!$A$18:$L$18, 0),FALSE), 'E2 Allocators'!$B$15:$W$358, MATCH('O5 Details by Class &amp; Accounts'!CJ$18, 'E2 Allocators'!$B$15:$W$15, 0),FALSE)*$E52), 0, VLOOKUP(VLOOKUP($A52, 'E4 TB Allocation Details'!$A$18:$L$214, MATCH("A &amp; G ID", 'E4 TB Allocation Details'!$A$18:$L$18, 0),FALSE), 'E2 Allocators'!$B$15:$W$358, MATCH('O5 Details by Class &amp; Accounts'!CJ$18, 'E2 Allocators'!$B$15:$W$15, 0),FALSE)*$E52)</f>
        <v>0</v>
      </c>
      <c r="CK52" s="1322">
        <f>IF(ISERROR(VLOOKUP(VLOOKUP($A52, 'E4 TB Allocation Details'!$A$18:$L$214, MATCH("A &amp; G ID", 'E4 TB Allocation Details'!$A$18:$L$18, 0),FALSE), 'E2 Allocators'!$B$15:$W$358, MATCH('O5 Details by Class &amp; Accounts'!CK$18, 'E2 Allocators'!$B$15:$W$15, 0),FALSE)*$E52), 0, VLOOKUP(VLOOKUP($A52, 'E4 TB Allocation Details'!$A$18:$L$214, MATCH("A &amp; G ID", 'E4 TB Allocation Details'!$A$18:$L$18, 0),FALSE), 'E2 Allocators'!$B$15:$W$358, MATCH('O5 Details by Class &amp; Accounts'!CK$18, 'E2 Allocators'!$B$15:$W$15, 0),FALSE)*$E52)</f>
        <v>0</v>
      </c>
      <c r="CL52" s="1322">
        <f>IF(ISERROR(VLOOKUP(VLOOKUP($A52, 'E4 TB Allocation Details'!$A$18:$L$214, MATCH("A &amp; G ID", 'E4 TB Allocation Details'!$A$18:$L$18, 0),FALSE), 'E2 Allocators'!$B$15:$W$358, MATCH('O5 Details by Class &amp; Accounts'!CL$18, 'E2 Allocators'!$B$15:$W$15, 0),FALSE)*$E52), 0, VLOOKUP(VLOOKUP($A52, 'E4 TB Allocation Details'!$A$18:$L$214, MATCH("A &amp; G ID", 'E4 TB Allocation Details'!$A$18:$L$18, 0),FALSE), 'E2 Allocators'!$B$15:$W$358, MATCH('O5 Details by Class &amp; Accounts'!CL$18, 'E2 Allocators'!$B$15:$W$15, 0),FALSE)*$E52)</f>
        <v>0</v>
      </c>
      <c r="CM52" s="1322">
        <f>IF(ISERROR(VLOOKUP(VLOOKUP($A52, 'E4 TB Allocation Details'!$A$18:$L$214, MATCH("A &amp; G ID", 'E4 TB Allocation Details'!$A$18:$L$18, 0),FALSE), 'E2 Allocators'!$B$15:$W$358, MATCH('O5 Details by Class &amp; Accounts'!CM$18, 'E2 Allocators'!$B$15:$W$15, 0),FALSE)*$E52), 0, VLOOKUP(VLOOKUP($A52, 'E4 TB Allocation Details'!$A$18:$L$214, MATCH("A &amp; G ID", 'E4 TB Allocation Details'!$A$18:$L$18, 0),FALSE), 'E2 Allocators'!$B$15:$W$358, MATCH('O5 Details by Class &amp; Accounts'!CM$18, 'E2 Allocators'!$B$15:$W$15, 0),FALSE)*$E52)</f>
        <v>0</v>
      </c>
      <c r="CN52" s="1322">
        <f t="shared" si="5"/>
        <v>0</v>
      </c>
      <c r="CO52" s="1651">
        <f t="shared" si="4"/>
        <v>-4.6566128730773926E-10</v>
      </c>
      <c r="CQ52" s="1899" t="inlineStr">
        <is>
          <t/>
        </is>
      </c>
    </row>
    <row r="53" spans="1:95" s="64" customFormat="1" ht="12.75" x14ac:dyDescent="0.2">
      <c r="A53" s="1088">
        <v>1845</v>
      </c>
      <c r="B53" s="1089" t="s">
        <v>84</v>
      </c>
      <c r="C53" s="1648">
        <f>IF(ISERROR(VLOOKUP($A53,'I3 TB Data'!$A$19:$H$483,MATCH('O5 Details by Class &amp; Accounts'!$C$18, 'I3 TB Data'!$A$19:$H$19,0),0)), 0, VLOOKUP($A53,'I3 TB Data'!$A$19:$H$483,MATCH('O5 Details by Class &amp; Accounts'!$C$18,'I3 TB Data'!$A$19:$H$19,0),0))</f>
        <v>11190445.820500001</v>
      </c>
      <c r="D53" s="1649">
        <f>'I4 BO ASSETS'!E50</f>
        <v>-11190445.820500001</v>
      </c>
      <c r="E53" s="1648">
        <f t="shared" si="6"/>
        <v>0</v>
      </c>
      <c r="F53" s="1650">
        <f>IF(ISERROR(VLOOKUP($A53, 'E1 Categorization'!A33:E124, MATCH("Customer Component", 'E1 Categorization'!$A$33:$E$33,0), 0)), 0, IF(VLOOKUP($A53, 'E1 Categorization'!A33:E124, MATCH("Customer Component", 'E1 Categorization'!$A$33:$E$33,0), 0)=0, 'O5 Details by Class &amp; Accounts'!$E53, IF(AND(VLOOKUP($A53, 'E1 Categorization'!A33:E124, MATCH("Customer Component", 'E1 Categorization'!$A$33:$E$33,0), 0) &gt;0, VLOOKUP($A53, 'E1 Categorization'!A33:E124, MATCH("Customer Component", 'E1 Categorization'!$A$33:$E$33,0), 0)&lt;1), 'O5 Details by Class &amp; Accounts'!$E53*(1-VLOOKUP($A53, 'E1 Categorization'!A33:E124, MATCH("Customer Component", 'E1 Categorization'!$A$33:$E$33,0), 0)), 0)))</f>
        <v>0</v>
      </c>
      <c r="G53" s="1650">
        <f>IF(ISERROR(VLOOKUP($A53, 'E1 Categorization'!A33:E124, MATCH("Customer Component", 'E1 Categorization'!$A$33:$E$33,0), 0)),0, IF(VLOOKUP($A53, 'E1 Categorization'!A33:E124, MATCH("Customer Component", 'E1 Categorization'!$A$33:$E$33,0), 0)=0, 0, IF(AND(VLOOKUP($A53, 'E1 Categorization'!A33:E124, MATCH("Customer Component", 'E1 Categorization'!$A$33:$E$33,0), 0) &gt;0, VLOOKUP($A53, 'E1 Categorization'!A33:E124, MATCH("Customer Component", 'E1 Categorization'!$A$33:$E$33,0), 0)&lt;1), 'O5 Details by Class &amp; Accounts'!$E53*(VLOOKUP($A53, 'E1 Categorization'!A33:E124, MATCH("Customer Component", 'E1 Categorization'!$A$33:$E$33,0), 0)), 'O5 Details by Class &amp; Accounts'!$E53)))</f>
        <v>0</v>
      </c>
      <c r="H53" s="1322">
        <f t="shared" si="0"/>
        <v>0</v>
      </c>
      <c r="I53" s="1322">
        <f>IF(ISERROR(VLOOKUP(VLOOKUP($A53, 'E4 TB Allocation Details'!$A$18:$L$214, MATCH("Demand ID", 'E4 TB Allocation Details'!$A$18:$L$18, 0),FALSE), 'E2 Allocators'!$B$15:$W$358, MATCH('O5 Details by Class &amp; Accounts'!I$18, 'E2 Allocators'!$B$15:$W$15, 0),FALSE)*$F53), 0, VLOOKUP(VLOOKUP($A53, 'E4 TB Allocation Details'!$A$18:$L$214, MATCH("Demand ID", 'E4 TB Allocation Details'!$A$18:$L$18, 0),FALSE), 'E2 Allocators'!$B$15:$W$358, MATCH('O5 Details by Class &amp; Accounts'!I$18, 'E2 Allocators'!$B$15:$W$15, 0),FALSE)*$F53)</f>
        <v>0</v>
      </c>
      <c r="J53" s="1322">
        <f>IF(ISERROR(VLOOKUP(VLOOKUP($A53, 'E4 TB Allocation Details'!$A$18:$L$214, MATCH("Demand ID", 'E4 TB Allocation Details'!$A$18:$L$18, 0),FALSE), 'E2 Allocators'!$B$15:$W$358, MATCH('O5 Details by Class &amp; Accounts'!J$18, 'E2 Allocators'!$B$15:$W$15, 0),FALSE)*$F53), 0, VLOOKUP(VLOOKUP($A53, 'E4 TB Allocation Details'!$A$18:$L$214, MATCH("Demand ID", 'E4 TB Allocation Details'!$A$18:$L$18, 0),FALSE), 'E2 Allocators'!$B$15:$W$358, MATCH('O5 Details by Class &amp; Accounts'!J$18, 'E2 Allocators'!$B$15:$W$15, 0),FALSE)*$F53)</f>
        <v>0</v>
      </c>
      <c r="K53" s="1322">
        <f>IF(ISERROR(VLOOKUP(VLOOKUP($A53, 'E4 TB Allocation Details'!$A$18:$L$214, MATCH("Demand ID", 'E4 TB Allocation Details'!$A$18:$L$18, 0),FALSE), 'E2 Allocators'!$B$15:$W$358, MATCH('O5 Details by Class &amp; Accounts'!K$18, 'E2 Allocators'!$B$15:$W$15, 0),FALSE)*$F53), 0, VLOOKUP(VLOOKUP($A53, 'E4 TB Allocation Details'!$A$18:$L$214, MATCH("Demand ID", 'E4 TB Allocation Details'!$A$18:$L$18, 0),FALSE), 'E2 Allocators'!$B$15:$W$358, MATCH('O5 Details by Class &amp; Accounts'!K$18, 'E2 Allocators'!$B$15:$W$15, 0),FALSE)*$F53)</f>
        <v>0</v>
      </c>
      <c r="L53" s="1322">
        <f>IF(ISERROR(VLOOKUP(VLOOKUP($A53, 'E4 TB Allocation Details'!$A$18:$L$214, MATCH("Demand ID", 'E4 TB Allocation Details'!$A$18:$L$18, 0),FALSE), 'E2 Allocators'!$B$15:$W$358, MATCH('O5 Details by Class &amp; Accounts'!L$18, 'E2 Allocators'!$B$15:$W$15, 0),FALSE)*$F53), 0, VLOOKUP(VLOOKUP($A53, 'E4 TB Allocation Details'!$A$18:$L$214, MATCH("Demand ID", 'E4 TB Allocation Details'!$A$18:$L$18, 0),FALSE), 'E2 Allocators'!$B$15:$W$358, MATCH('O5 Details by Class &amp; Accounts'!L$18, 'E2 Allocators'!$B$15:$W$15, 0),FALSE)*$F53)</f>
        <v>0</v>
      </c>
      <c r="M53" s="1322">
        <f>IF(ISERROR(VLOOKUP(VLOOKUP($A53, 'E4 TB Allocation Details'!$A$18:$L$214, MATCH("Demand ID", 'E4 TB Allocation Details'!$A$18:$L$18, 0),FALSE), 'E2 Allocators'!$B$15:$W$358, MATCH('O5 Details by Class &amp; Accounts'!M$18, 'E2 Allocators'!$B$15:$W$15, 0),FALSE)*$F53), 0, VLOOKUP(VLOOKUP($A53, 'E4 TB Allocation Details'!$A$18:$L$214, MATCH("Demand ID", 'E4 TB Allocation Details'!$A$18:$L$18, 0),FALSE), 'E2 Allocators'!$B$15:$W$358, MATCH('O5 Details by Class &amp; Accounts'!M$18, 'E2 Allocators'!$B$15:$W$15, 0),FALSE)*$F53)</f>
        <v>0</v>
      </c>
      <c r="N53" s="1322">
        <f>IF(ISERROR(VLOOKUP(VLOOKUP($A53, 'E4 TB Allocation Details'!$A$18:$L$214, MATCH("Demand ID", 'E4 TB Allocation Details'!$A$18:$L$18, 0),FALSE), 'E2 Allocators'!$B$15:$W$358, MATCH('O5 Details by Class &amp; Accounts'!N$18, 'E2 Allocators'!$B$15:$W$15, 0),FALSE)*$F53), 0, VLOOKUP(VLOOKUP($A53, 'E4 TB Allocation Details'!$A$18:$L$214, MATCH("Demand ID", 'E4 TB Allocation Details'!$A$18:$L$18, 0),FALSE), 'E2 Allocators'!$B$15:$W$358, MATCH('O5 Details by Class &amp; Accounts'!N$18, 'E2 Allocators'!$B$15:$W$15, 0),FALSE)*$F53)</f>
        <v>0</v>
      </c>
      <c r="O53" s="1322">
        <f>IF(ISERROR(VLOOKUP(VLOOKUP($A53, 'E4 TB Allocation Details'!$A$18:$L$214, MATCH("Demand ID", 'E4 TB Allocation Details'!$A$18:$L$18, 0),FALSE), 'E2 Allocators'!$B$15:$W$358, MATCH('O5 Details by Class &amp; Accounts'!O$18, 'E2 Allocators'!$B$15:$W$15, 0),FALSE)*$F53), 0, VLOOKUP(VLOOKUP($A53, 'E4 TB Allocation Details'!$A$18:$L$214, MATCH("Demand ID", 'E4 TB Allocation Details'!$A$18:$L$18, 0),FALSE), 'E2 Allocators'!$B$15:$W$358, MATCH('O5 Details by Class &amp; Accounts'!O$18, 'E2 Allocators'!$B$15:$W$15, 0),FALSE)*$F53)</f>
        <v>0</v>
      </c>
      <c r="P53" s="1322">
        <f>IF(ISERROR(VLOOKUP(VLOOKUP($A53, 'E4 TB Allocation Details'!$A$18:$L$214, MATCH("Demand ID", 'E4 TB Allocation Details'!$A$18:$L$18, 0),FALSE), 'E2 Allocators'!$B$15:$W$358, MATCH('O5 Details by Class &amp; Accounts'!P$18, 'E2 Allocators'!$B$15:$W$15, 0),FALSE)*$F53), 0, VLOOKUP(VLOOKUP($A53, 'E4 TB Allocation Details'!$A$18:$L$214, MATCH("Demand ID", 'E4 TB Allocation Details'!$A$18:$L$18, 0),FALSE), 'E2 Allocators'!$B$15:$W$358, MATCH('O5 Details by Class &amp; Accounts'!P$18, 'E2 Allocators'!$B$15:$W$15, 0),FALSE)*$F53)</f>
        <v>0</v>
      </c>
      <c r="Q53" s="1322">
        <f>IF(ISERROR(VLOOKUP(VLOOKUP($A53, 'E4 TB Allocation Details'!$A$18:$L$214, MATCH("Demand ID", 'E4 TB Allocation Details'!$A$18:$L$18, 0),FALSE), 'E2 Allocators'!$B$15:$W$358, MATCH('O5 Details by Class &amp; Accounts'!Q$18, 'E2 Allocators'!$B$15:$W$15, 0),FALSE)*$F53), 0, VLOOKUP(VLOOKUP($A53, 'E4 TB Allocation Details'!$A$18:$L$214, MATCH("Demand ID", 'E4 TB Allocation Details'!$A$18:$L$18, 0),FALSE), 'E2 Allocators'!$B$15:$W$358, MATCH('O5 Details by Class &amp; Accounts'!Q$18, 'E2 Allocators'!$B$15:$W$15, 0),FALSE)*$F53)</f>
        <v>0</v>
      </c>
      <c r="R53" s="1322">
        <f>IF(ISERROR(VLOOKUP(VLOOKUP($A53, 'E4 TB Allocation Details'!$A$18:$L$214, MATCH("Demand ID", 'E4 TB Allocation Details'!$A$18:$L$18, 0),FALSE), 'E2 Allocators'!$B$15:$W$358, MATCH('O5 Details by Class &amp; Accounts'!R$18, 'E2 Allocators'!$B$15:$W$15, 0),FALSE)*$F53), 0, VLOOKUP(VLOOKUP($A53, 'E4 TB Allocation Details'!$A$18:$L$214, MATCH("Demand ID", 'E4 TB Allocation Details'!$A$18:$L$18, 0),FALSE), 'E2 Allocators'!$B$15:$W$358, MATCH('O5 Details by Class &amp; Accounts'!R$18, 'E2 Allocators'!$B$15:$W$15, 0),FALSE)*$F53)</f>
        <v>0</v>
      </c>
      <c r="S53" s="1322">
        <f>IF(ISERROR(VLOOKUP(VLOOKUP($A53, 'E4 TB Allocation Details'!$A$18:$L$214, MATCH("Demand ID", 'E4 TB Allocation Details'!$A$18:$L$18, 0),FALSE), 'E2 Allocators'!$B$15:$W$358, MATCH('O5 Details by Class &amp; Accounts'!S$18, 'E2 Allocators'!$B$15:$W$15, 0),FALSE)*$F53), 0, VLOOKUP(VLOOKUP($A53, 'E4 TB Allocation Details'!$A$18:$L$214, MATCH("Demand ID", 'E4 TB Allocation Details'!$A$18:$L$18, 0),FALSE), 'E2 Allocators'!$B$15:$W$358, MATCH('O5 Details by Class &amp; Accounts'!S$18, 'E2 Allocators'!$B$15:$W$15, 0),FALSE)*$F53)</f>
        <v>0</v>
      </c>
      <c r="T53" s="1322">
        <f>IF(ISERROR(VLOOKUP(VLOOKUP($A53, 'E4 TB Allocation Details'!$A$18:$L$214, MATCH("Demand ID", 'E4 TB Allocation Details'!$A$18:$L$18, 0),FALSE), 'E2 Allocators'!$B$15:$W$358, MATCH('O5 Details by Class &amp; Accounts'!T$18, 'E2 Allocators'!$B$15:$W$15, 0),FALSE)*$F53), 0, VLOOKUP(VLOOKUP($A53, 'E4 TB Allocation Details'!$A$18:$L$214, MATCH("Demand ID", 'E4 TB Allocation Details'!$A$18:$L$18, 0),FALSE), 'E2 Allocators'!$B$15:$W$358, MATCH('O5 Details by Class &amp; Accounts'!T$18, 'E2 Allocators'!$B$15:$W$15, 0),FALSE)*$F53)</f>
        <v>0</v>
      </c>
      <c r="U53" s="1322">
        <f>IF(ISERROR(VLOOKUP(VLOOKUP($A53, 'E4 TB Allocation Details'!$A$18:$L$214, MATCH("Demand ID", 'E4 TB Allocation Details'!$A$18:$L$18, 0),FALSE), 'E2 Allocators'!$B$15:$W$358, MATCH('O5 Details by Class &amp; Accounts'!U$18, 'E2 Allocators'!$B$15:$W$15, 0),FALSE)*$F53), 0, VLOOKUP(VLOOKUP($A53, 'E4 TB Allocation Details'!$A$18:$L$214, MATCH("Demand ID", 'E4 TB Allocation Details'!$A$18:$L$18, 0),FALSE), 'E2 Allocators'!$B$15:$W$358, MATCH('O5 Details by Class &amp; Accounts'!U$18, 'E2 Allocators'!$B$15:$W$15, 0),FALSE)*$F53)</f>
        <v>0</v>
      </c>
      <c r="V53" s="1322">
        <f>IF(ISERROR(VLOOKUP(VLOOKUP($A53, 'E4 TB Allocation Details'!$A$18:$L$214, MATCH("Demand ID", 'E4 TB Allocation Details'!$A$18:$L$18, 0),FALSE), 'E2 Allocators'!$B$15:$W$358, MATCH('O5 Details by Class &amp; Accounts'!V$18, 'E2 Allocators'!$B$15:$W$15, 0),FALSE)*$F53), 0, VLOOKUP(VLOOKUP($A53, 'E4 TB Allocation Details'!$A$18:$L$214, MATCH("Demand ID", 'E4 TB Allocation Details'!$A$18:$L$18, 0),FALSE), 'E2 Allocators'!$B$15:$W$358, MATCH('O5 Details by Class &amp; Accounts'!V$18, 'E2 Allocators'!$B$15:$W$15, 0),FALSE)*$F53)</f>
        <v>0</v>
      </c>
      <c r="W53" s="1322">
        <f>IF(ISERROR(VLOOKUP(VLOOKUP($A53, 'E4 TB Allocation Details'!$A$18:$L$214, MATCH("Demand ID", 'E4 TB Allocation Details'!$A$18:$L$18, 0),FALSE), 'E2 Allocators'!$B$15:$W$358, MATCH('O5 Details by Class &amp; Accounts'!W$18, 'E2 Allocators'!$B$15:$W$15, 0),FALSE)*$F53), 0, VLOOKUP(VLOOKUP($A53, 'E4 TB Allocation Details'!$A$18:$L$214, MATCH("Demand ID", 'E4 TB Allocation Details'!$A$18:$L$18, 0),FALSE), 'E2 Allocators'!$B$15:$W$358, MATCH('O5 Details by Class &amp; Accounts'!W$18, 'E2 Allocators'!$B$15:$W$15, 0),FALSE)*$F53)</f>
        <v>0</v>
      </c>
      <c r="X53" s="1322">
        <f>IF(ISERROR(VLOOKUP(VLOOKUP($A53, 'E4 TB Allocation Details'!$A$18:$L$214, MATCH("Demand ID", 'E4 TB Allocation Details'!$A$18:$L$18, 0),FALSE), 'E2 Allocators'!$B$15:$W$358, MATCH('O5 Details by Class &amp; Accounts'!X$18, 'E2 Allocators'!$B$15:$W$15, 0),FALSE)*$F53), 0, VLOOKUP(VLOOKUP($A53, 'E4 TB Allocation Details'!$A$18:$L$214, MATCH("Demand ID", 'E4 TB Allocation Details'!$A$18:$L$18, 0),FALSE), 'E2 Allocators'!$B$15:$W$358, MATCH('O5 Details by Class &amp; Accounts'!X$18, 'E2 Allocators'!$B$15:$W$15, 0),FALSE)*$F53)</f>
        <v>0</v>
      </c>
      <c r="Y53" s="1322">
        <f>IF(ISERROR(VLOOKUP(VLOOKUP($A53, 'E4 TB Allocation Details'!$A$18:$L$214, MATCH("Demand ID", 'E4 TB Allocation Details'!$A$18:$L$18, 0),FALSE), 'E2 Allocators'!$B$15:$W$358, MATCH('O5 Details by Class &amp; Accounts'!Y$18, 'E2 Allocators'!$B$15:$W$15, 0),FALSE)*$F53), 0, VLOOKUP(VLOOKUP($A53, 'E4 TB Allocation Details'!$A$18:$L$214, MATCH("Demand ID", 'E4 TB Allocation Details'!$A$18:$L$18, 0),FALSE), 'E2 Allocators'!$B$15:$W$358, MATCH('O5 Details by Class &amp; Accounts'!Y$18, 'E2 Allocators'!$B$15:$W$15, 0),FALSE)*$F53)</f>
        <v>0</v>
      </c>
      <c r="Z53" s="1322">
        <f>IF(ISERROR(VLOOKUP(VLOOKUP($A53, 'E4 TB Allocation Details'!$A$18:$L$214, MATCH("Demand ID", 'E4 TB Allocation Details'!$A$18:$L$18, 0),FALSE), 'E2 Allocators'!$B$15:$W$358, MATCH('O5 Details by Class &amp; Accounts'!Z$18, 'E2 Allocators'!$B$15:$W$15, 0),FALSE)*$F53), 0, VLOOKUP(VLOOKUP($A53, 'E4 TB Allocation Details'!$A$18:$L$214, MATCH("Demand ID", 'E4 TB Allocation Details'!$A$18:$L$18, 0),FALSE), 'E2 Allocators'!$B$15:$W$358, MATCH('O5 Details by Class &amp; Accounts'!Z$18, 'E2 Allocators'!$B$15:$W$15, 0),FALSE)*$F53)</f>
        <v>0</v>
      </c>
      <c r="AA53" s="1322">
        <f>IF(ISERROR(VLOOKUP(VLOOKUP($A53, 'E4 TB Allocation Details'!$A$18:$L$214, MATCH("Demand ID", 'E4 TB Allocation Details'!$A$18:$L$18, 0),FALSE), 'E2 Allocators'!$B$15:$W$358, MATCH('O5 Details by Class &amp; Accounts'!AA$18, 'E2 Allocators'!$B$15:$W$15, 0),FALSE)*$F53), 0, VLOOKUP(VLOOKUP($A53, 'E4 TB Allocation Details'!$A$18:$L$214, MATCH("Demand ID", 'E4 TB Allocation Details'!$A$18:$L$18, 0),FALSE), 'E2 Allocators'!$B$15:$W$358, MATCH('O5 Details by Class &amp; Accounts'!AA$18, 'E2 Allocators'!$B$15:$W$15, 0),FALSE)*$F53)</f>
        <v>0</v>
      </c>
      <c r="AB53" s="1322">
        <f>IF(ISERROR(VLOOKUP(VLOOKUP($A53, 'E4 TB Allocation Details'!$A$18:$L$214, MATCH("Demand ID", 'E4 TB Allocation Details'!$A$18:$L$18, 0),FALSE), 'E2 Allocators'!$B$15:$W$358, MATCH('O5 Details by Class &amp; Accounts'!AB$18, 'E2 Allocators'!$B$15:$W$15, 0),FALSE)*$F53), 0, VLOOKUP(VLOOKUP($A53, 'E4 TB Allocation Details'!$A$18:$L$214, MATCH("Demand ID", 'E4 TB Allocation Details'!$A$18:$L$18, 0),FALSE), 'E2 Allocators'!$B$15:$W$358, MATCH('O5 Details by Class &amp; Accounts'!AB$18, 'E2 Allocators'!$B$15:$W$15, 0),FALSE)*$F53)</f>
        <v>0</v>
      </c>
      <c r="AC53" s="1322">
        <f t="shared" si="1"/>
        <v>0</v>
      </c>
      <c r="AD53" s="1322">
        <f>IF(ISERROR(VLOOKUP(VLOOKUP($A53, 'E4 TB Allocation Details'!$A$18:$L$214, MATCH("Customer ID", 'E4 TB Allocation Details'!$A$18:$L$18, 0),FALSE), 'E2 Allocators'!$B$15:$W$358, MATCH('O5 Details by Class &amp; Accounts'!AD$18, 'E2 Allocators'!$B$15:$W$15, 0),FALSE)*$G53), 0, VLOOKUP(VLOOKUP($A53, 'E4 TB Allocation Details'!$A$18:$L$214, MATCH("Customer ID", 'E4 TB Allocation Details'!$A$18:$L$18, 0),FALSE), 'E2 Allocators'!$B$15:$W$358, MATCH('O5 Details by Class &amp; Accounts'!AD$18, 'E2 Allocators'!$B$15:$W$15, 0),FALSE)*$G53)</f>
        <v>0</v>
      </c>
      <c r="AE53" s="1322">
        <f>IF(ISERROR(VLOOKUP(VLOOKUP($A53, 'E4 TB Allocation Details'!$A$18:$L$214, MATCH("Customer ID", 'E4 TB Allocation Details'!$A$18:$L$18, 0),FALSE), 'E2 Allocators'!$B$15:$W$358, MATCH('O5 Details by Class &amp; Accounts'!AE$18, 'E2 Allocators'!$B$15:$W$15, 0),FALSE)*$G53), 0, VLOOKUP(VLOOKUP($A53, 'E4 TB Allocation Details'!$A$18:$L$214, MATCH("Customer ID", 'E4 TB Allocation Details'!$A$18:$L$18, 0),FALSE), 'E2 Allocators'!$B$15:$W$358, MATCH('O5 Details by Class &amp; Accounts'!AE$18, 'E2 Allocators'!$B$15:$W$15, 0),FALSE)*$G53)</f>
        <v>0</v>
      </c>
      <c r="AF53" s="1322">
        <f>IF(ISERROR(VLOOKUP(VLOOKUP($A53, 'E4 TB Allocation Details'!$A$18:$L$214, MATCH("Customer ID", 'E4 TB Allocation Details'!$A$18:$L$18, 0),FALSE), 'E2 Allocators'!$B$15:$W$358, MATCH('O5 Details by Class &amp; Accounts'!AF$18, 'E2 Allocators'!$B$15:$W$15, 0),FALSE)*$G53), 0, VLOOKUP(VLOOKUP($A53, 'E4 TB Allocation Details'!$A$18:$L$214, MATCH("Customer ID", 'E4 TB Allocation Details'!$A$18:$L$18, 0),FALSE), 'E2 Allocators'!$B$15:$W$358, MATCH('O5 Details by Class &amp; Accounts'!AF$18, 'E2 Allocators'!$B$15:$W$15, 0),FALSE)*$G53)</f>
        <v>0</v>
      </c>
      <c r="AG53" s="1322">
        <f>IF(ISERROR(VLOOKUP(VLOOKUP($A53, 'E4 TB Allocation Details'!$A$18:$L$214, MATCH("Customer ID", 'E4 TB Allocation Details'!$A$18:$L$18, 0),FALSE), 'E2 Allocators'!$B$15:$W$358, MATCH('O5 Details by Class &amp; Accounts'!AG$18, 'E2 Allocators'!$B$15:$W$15, 0),FALSE)*$G53), 0, VLOOKUP(VLOOKUP($A53, 'E4 TB Allocation Details'!$A$18:$L$214, MATCH("Customer ID", 'E4 TB Allocation Details'!$A$18:$L$18, 0),FALSE), 'E2 Allocators'!$B$15:$W$358, MATCH('O5 Details by Class &amp; Accounts'!AG$18, 'E2 Allocators'!$B$15:$W$15, 0),FALSE)*$G53)</f>
        <v>0</v>
      </c>
      <c r="AH53" s="1322">
        <f>IF(ISERROR(VLOOKUP(VLOOKUP($A53, 'E4 TB Allocation Details'!$A$18:$L$214, MATCH("Customer ID", 'E4 TB Allocation Details'!$A$18:$L$18, 0),FALSE), 'E2 Allocators'!$B$15:$W$358, MATCH('O5 Details by Class &amp; Accounts'!AH$18, 'E2 Allocators'!$B$15:$W$15, 0),FALSE)*$G53), 0, VLOOKUP(VLOOKUP($A53, 'E4 TB Allocation Details'!$A$18:$L$214, MATCH("Customer ID", 'E4 TB Allocation Details'!$A$18:$L$18, 0),FALSE), 'E2 Allocators'!$B$15:$W$358, MATCH('O5 Details by Class &amp; Accounts'!AH$18, 'E2 Allocators'!$B$15:$W$15, 0),FALSE)*$G53)</f>
        <v>0</v>
      </c>
      <c r="AI53" s="1322">
        <f>IF(ISERROR(VLOOKUP(VLOOKUP($A53, 'E4 TB Allocation Details'!$A$18:$L$214, MATCH("Customer ID", 'E4 TB Allocation Details'!$A$18:$L$18, 0),FALSE), 'E2 Allocators'!$B$15:$W$358, MATCH('O5 Details by Class &amp; Accounts'!AI$18, 'E2 Allocators'!$B$15:$W$15, 0),FALSE)*$G53), 0, VLOOKUP(VLOOKUP($A53, 'E4 TB Allocation Details'!$A$18:$L$214, MATCH("Customer ID", 'E4 TB Allocation Details'!$A$18:$L$18, 0),FALSE), 'E2 Allocators'!$B$15:$W$358, MATCH('O5 Details by Class &amp; Accounts'!AI$18, 'E2 Allocators'!$B$15:$W$15, 0),FALSE)*$G53)</f>
        <v>0</v>
      </c>
      <c r="AJ53" s="1322">
        <f>IF(ISERROR(VLOOKUP(VLOOKUP($A53, 'E4 TB Allocation Details'!$A$18:$L$214, MATCH("Customer ID", 'E4 TB Allocation Details'!$A$18:$L$18, 0),FALSE), 'E2 Allocators'!$B$15:$W$358, MATCH('O5 Details by Class &amp; Accounts'!AJ$18, 'E2 Allocators'!$B$15:$W$15, 0),FALSE)*$G53), 0, VLOOKUP(VLOOKUP($A53, 'E4 TB Allocation Details'!$A$18:$L$214, MATCH("Customer ID", 'E4 TB Allocation Details'!$A$18:$L$18, 0),FALSE), 'E2 Allocators'!$B$15:$W$358, MATCH('O5 Details by Class &amp; Accounts'!AJ$18, 'E2 Allocators'!$B$15:$W$15, 0),FALSE)*$G53)</f>
        <v>0</v>
      </c>
      <c r="AK53" s="1322">
        <f>IF(ISERROR(VLOOKUP(VLOOKUP($A53, 'E4 TB Allocation Details'!$A$18:$L$214, MATCH("Customer ID", 'E4 TB Allocation Details'!$A$18:$L$18, 0),FALSE), 'E2 Allocators'!$B$15:$W$358, MATCH('O5 Details by Class &amp; Accounts'!AK$18, 'E2 Allocators'!$B$15:$W$15, 0),FALSE)*$G53), 0, VLOOKUP(VLOOKUP($A53, 'E4 TB Allocation Details'!$A$18:$L$214, MATCH("Customer ID", 'E4 TB Allocation Details'!$A$18:$L$18, 0),FALSE), 'E2 Allocators'!$B$15:$W$358, MATCH('O5 Details by Class &amp; Accounts'!AK$18, 'E2 Allocators'!$B$15:$W$15, 0),FALSE)*$G53)</f>
        <v>0</v>
      </c>
      <c r="AL53" s="1322">
        <f>IF(ISERROR(VLOOKUP(VLOOKUP($A53, 'E4 TB Allocation Details'!$A$18:$L$214, MATCH("Customer ID", 'E4 TB Allocation Details'!$A$18:$L$18, 0),FALSE), 'E2 Allocators'!$B$15:$W$358, MATCH('O5 Details by Class &amp; Accounts'!AL$18, 'E2 Allocators'!$B$15:$W$15, 0),FALSE)*$G53), 0, VLOOKUP(VLOOKUP($A53, 'E4 TB Allocation Details'!$A$18:$L$214, MATCH("Customer ID", 'E4 TB Allocation Details'!$A$18:$L$18, 0),FALSE), 'E2 Allocators'!$B$15:$W$358, MATCH('O5 Details by Class &amp; Accounts'!AL$18, 'E2 Allocators'!$B$15:$W$15, 0),FALSE)*$G53)</f>
        <v>0</v>
      </c>
      <c r="AM53" s="1322">
        <f>IF(ISERROR(VLOOKUP(VLOOKUP($A53, 'E4 TB Allocation Details'!$A$18:$L$214, MATCH("Customer ID", 'E4 TB Allocation Details'!$A$18:$L$18, 0),FALSE), 'E2 Allocators'!$B$15:$W$358, MATCH('O5 Details by Class &amp; Accounts'!AM$18, 'E2 Allocators'!$B$15:$W$15, 0),FALSE)*$G53), 0, VLOOKUP(VLOOKUP($A53, 'E4 TB Allocation Details'!$A$18:$L$214, MATCH("Customer ID", 'E4 TB Allocation Details'!$A$18:$L$18, 0),FALSE), 'E2 Allocators'!$B$15:$W$358, MATCH('O5 Details by Class &amp; Accounts'!AM$18, 'E2 Allocators'!$B$15:$W$15, 0),FALSE)*$G53)</f>
        <v>0</v>
      </c>
      <c r="AN53" s="1322">
        <f>IF(ISERROR(VLOOKUP(VLOOKUP($A53, 'E4 TB Allocation Details'!$A$18:$L$214, MATCH("Customer ID", 'E4 TB Allocation Details'!$A$18:$L$18, 0),FALSE), 'E2 Allocators'!$B$15:$W$358, MATCH('O5 Details by Class &amp; Accounts'!AN$18, 'E2 Allocators'!$B$15:$W$15, 0),FALSE)*$G53), 0, VLOOKUP(VLOOKUP($A53, 'E4 TB Allocation Details'!$A$18:$L$214, MATCH("Customer ID", 'E4 TB Allocation Details'!$A$18:$L$18, 0),FALSE), 'E2 Allocators'!$B$15:$W$358, MATCH('O5 Details by Class &amp; Accounts'!AN$18, 'E2 Allocators'!$B$15:$W$15, 0),FALSE)*$G53)</f>
        <v>0</v>
      </c>
      <c r="AO53" s="1322">
        <f>IF(ISERROR(VLOOKUP(VLOOKUP($A53, 'E4 TB Allocation Details'!$A$18:$L$214, MATCH("Customer ID", 'E4 TB Allocation Details'!$A$18:$L$18, 0),FALSE), 'E2 Allocators'!$B$15:$W$358, MATCH('O5 Details by Class &amp; Accounts'!AO$18, 'E2 Allocators'!$B$15:$W$15, 0),FALSE)*$G53), 0, VLOOKUP(VLOOKUP($A53, 'E4 TB Allocation Details'!$A$18:$L$214, MATCH("Customer ID", 'E4 TB Allocation Details'!$A$18:$L$18, 0),FALSE), 'E2 Allocators'!$B$15:$W$358, MATCH('O5 Details by Class &amp; Accounts'!AO$18, 'E2 Allocators'!$B$15:$W$15, 0),FALSE)*$G53)</f>
        <v>0</v>
      </c>
      <c r="AP53" s="1322">
        <f>IF(ISERROR(VLOOKUP(VLOOKUP($A53, 'E4 TB Allocation Details'!$A$18:$L$214, MATCH("Customer ID", 'E4 TB Allocation Details'!$A$18:$L$18, 0),FALSE), 'E2 Allocators'!$B$15:$W$358, MATCH('O5 Details by Class &amp; Accounts'!AP$18, 'E2 Allocators'!$B$15:$W$15, 0),FALSE)*$G53), 0, VLOOKUP(VLOOKUP($A53, 'E4 TB Allocation Details'!$A$18:$L$214, MATCH("Customer ID", 'E4 TB Allocation Details'!$A$18:$L$18, 0),FALSE), 'E2 Allocators'!$B$15:$W$358, MATCH('O5 Details by Class &amp; Accounts'!AP$18, 'E2 Allocators'!$B$15:$W$15, 0),FALSE)*$G53)</f>
        <v>0</v>
      </c>
      <c r="AQ53" s="1322">
        <f>IF(ISERROR(VLOOKUP(VLOOKUP($A53, 'E4 TB Allocation Details'!$A$18:$L$214, MATCH("Customer ID", 'E4 TB Allocation Details'!$A$18:$L$18, 0),FALSE), 'E2 Allocators'!$B$15:$W$358, MATCH('O5 Details by Class &amp; Accounts'!AQ$18, 'E2 Allocators'!$B$15:$W$15, 0),FALSE)*$G53), 0, VLOOKUP(VLOOKUP($A53, 'E4 TB Allocation Details'!$A$18:$L$214, MATCH("Customer ID", 'E4 TB Allocation Details'!$A$18:$L$18, 0),FALSE), 'E2 Allocators'!$B$15:$W$358, MATCH('O5 Details by Class &amp; Accounts'!AQ$18, 'E2 Allocators'!$B$15:$W$15, 0),FALSE)*$G53)</f>
        <v>0</v>
      </c>
      <c r="AR53" s="1322">
        <f>IF(ISERROR(VLOOKUP(VLOOKUP($A53, 'E4 TB Allocation Details'!$A$18:$L$214, MATCH("Customer ID", 'E4 TB Allocation Details'!$A$18:$L$18, 0),FALSE), 'E2 Allocators'!$B$15:$W$358, MATCH('O5 Details by Class &amp; Accounts'!AR$18, 'E2 Allocators'!$B$15:$W$15, 0),FALSE)*$G53), 0, VLOOKUP(VLOOKUP($A53, 'E4 TB Allocation Details'!$A$18:$L$214, MATCH("Customer ID", 'E4 TB Allocation Details'!$A$18:$L$18, 0),FALSE), 'E2 Allocators'!$B$15:$W$358, MATCH('O5 Details by Class &amp; Accounts'!AR$18, 'E2 Allocators'!$B$15:$W$15, 0),FALSE)*$G53)</f>
        <v>0</v>
      </c>
      <c r="AS53" s="1322">
        <f>IF(ISERROR(VLOOKUP(VLOOKUP($A53, 'E4 TB Allocation Details'!$A$18:$L$214, MATCH("Customer ID", 'E4 TB Allocation Details'!$A$18:$L$18, 0),FALSE), 'E2 Allocators'!$B$15:$W$358, MATCH('O5 Details by Class &amp; Accounts'!AS$18, 'E2 Allocators'!$B$15:$W$15, 0),FALSE)*$G53), 0, VLOOKUP(VLOOKUP($A53, 'E4 TB Allocation Details'!$A$18:$L$214, MATCH("Customer ID", 'E4 TB Allocation Details'!$A$18:$L$18, 0),FALSE), 'E2 Allocators'!$B$15:$W$358, MATCH('O5 Details by Class &amp; Accounts'!AS$18, 'E2 Allocators'!$B$15:$W$15, 0),FALSE)*$G53)</f>
        <v>0</v>
      </c>
      <c r="AT53" s="1322">
        <f>IF(ISERROR(VLOOKUP(VLOOKUP($A53, 'E4 TB Allocation Details'!$A$18:$L$214, MATCH("Customer ID", 'E4 TB Allocation Details'!$A$18:$L$18, 0),FALSE), 'E2 Allocators'!$B$15:$W$358, MATCH('O5 Details by Class &amp; Accounts'!AT$18, 'E2 Allocators'!$B$15:$W$15, 0),FALSE)*$G53), 0, VLOOKUP(VLOOKUP($A53, 'E4 TB Allocation Details'!$A$18:$L$214, MATCH("Customer ID", 'E4 TB Allocation Details'!$A$18:$L$18, 0),FALSE), 'E2 Allocators'!$B$15:$W$358, MATCH('O5 Details by Class &amp; Accounts'!AT$18, 'E2 Allocators'!$B$15:$W$15, 0),FALSE)*$G53)</f>
        <v>0</v>
      </c>
      <c r="AU53" s="1322">
        <f>IF(ISERROR(VLOOKUP(VLOOKUP($A53, 'E4 TB Allocation Details'!$A$18:$L$214, MATCH("Customer ID", 'E4 TB Allocation Details'!$A$18:$L$18, 0),FALSE), 'E2 Allocators'!$B$15:$W$358, MATCH('O5 Details by Class &amp; Accounts'!AU$18, 'E2 Allocators'!$B$15:$W$15, 0),FALSE)*$G53), 0, VLOOKUP(VLOOKUP($A53, 'E4 TB Allocation Details'!$A$18:$L$214, MATCH("Customer ID", 'E4 TB Allocation Details'!$A$18:$L$18, 0),FALSE), 'E2 Allocators'!$B$15:$W$358, MATCH('O5 Details by Class &amp; Accounts'!AU$18, 'E2 Allocators'!$B$15:$W$15, 0),FALSE)*$G53)</f>
        <v>0</v>
      </c>
      <c r="AV53" s="1322">
        <f>IF(ISERROR(VLOOKUP(VLOOKUP($A53, 'E4 TB Allocation Details'!$A$18:$L$214, MATCH("Customer ID", 'E4 TB Allocation Details'!$A$18:$L$18, 0),FALSE), 'E2 Allocators'!$B$15:$W$358, MATCH('O5 Details by Class &amp; Accounts'!AV$18, 'E2 Allocators'!$B$15:$W$15, 0),FALSE)*$G53), 0, VLOOKUP(VLOOKUP($A53, 'E4 TB Allocation Details'!$A$18:$L$214, MATCH("Customer ID", 'E4 TB Allocation Details'!$A$18:$L$18, 0),FALSE), 'E2 Allocators'!$B$15:$W$358, MATCH('O5 Details by Class &amp; Accounts'!AV$18, 'E2 Allocators'!$B$15:$W$15, 0),FALSE)*$G53)</f>
        <v>0</v>
      </c>
      <c r="AW53" s="1322">
        <f>IF(ISERROR(VLOOKUP(VLOOKUP($A53, 'E4 TB Allocation Details'!$A$18:$L$214, MATCH("Customer ID", 'E4 TB Allocation Details'!$A$18:$L$18, 0),FALSE), 'E2 Allocators'!$B$15:$W$358, MATCH('O5 Details by Class &amp; Accounts'!AW$18, 'E2 Allocators'!$B$15:$W$15, 0),FALSE)*$G53), 0, VLOOKUP(VLOOKUP($A53, 'E4 TB Allocation Details'!$A$18:$L$214, MATCH("Customer ID", 'E4 TB Allocation Details'!$A$18:$L$18, 0),FALSE), 'E2 Allocators'!$B$15:$W$358, MATCH('O5 Details by Class &amp; Accounts'!AW$18, 'E2 Allocators'!$B$15:$W$15, 0),FALSE)*$G53)</f>
        <v>0</v>
      </c>
      <c r="AX53" s="1322">
        <f t="shared" si="2"/>
        <v>0</v>
      </c>
      <c r="AY53" s="1322">
        <f>IF(ISERROR(VLOOKUP(VLOOKUP($A53, 'E4 TB Allocation Details'!$A$18:$L$214, MATCH("Misc ID", 'E4 TB Allocation Details'!$A$18:$L$18, 0),FALSE), 'E2 Allocators'!$B$15:$W$358, MATCH('O5 Details by Class &amp; Accounts'!AY$18, 'E2 Allocators'!$B$15:$W$15, 0),FALSE)*$E53), 0, VLOOKUP(VLOOKUP($A53, 'E4 TB Allocation Details'!$A$18:$L$214, MATCH("Misc ID", 'E4 TB Allocation Details'!$A$18:$L$18, 0),FALSE), 'E2 Allocators'!$B$15:$W$358, MATCH('O5 Details by Class &amp; Accounts'!AY$18, 'E2 Allocators'!$B$15:$W$15, 0),FALSE)*$E53)</f>
        <v>0</v>
      </c>
      <c r="AZ53" s="1322">
        <f>IF(ISERROR(VLOOKUP(VLOOKUP($A53, 'E4 TB Allocation Details'!$A$18:$L$214, MATCH("Misc ID", 'E4 TB Allocation Details'!$A$18:$L$18, 0),FALSE), 'E2 Allocators'!$B$15:$W$358, MATCH('O5 Details by Class &amp; Accounts'!AZ$18, 'E2 Allocators'!$B$15:$W$15, 0),FALSE)*$E53), 0, VLOOKUP(VLOOKUP($A53, 'E4 TB Allocation Details'!$A$18:$L$214, MATCH("Misc ID", 'E4 TB Allocation Details'!$A$18:$L$18, 0),FALSE), 'E2 Allocators'!$B$15:$W$358, MATCH('O5 Details by Class &amp; Accounts'!AZ$18, 'E2 Allocators'!$B$15:$W$15, 0),FALSE)*$E53)</f>
        <v>0</v>
      </c>
      <c r="BA53" s="1322">
        <f>IF(ISERROR(VLOOKUP(VLOOKUP($A53, 'E4 TB Allocation Details'!$A$18:$L$214, MATCH("Misc ID", 'E4 TB Allocation Details'!$A$18:$L$18, 0),FALSE), 'E2 Allocators'!$B$15:$W$358, MATCH('O5 Details by Class &amp; Accounts'!BA$18, 'E2 Allocators'!$B$15:$W$15, 0),FALSE)*$E53), 0, VLOOKUP(VLOOKUP($A53, 'E4 TB Allocation Details'!$A$18:$L$214, MATCH("Misc ID", 'E4 TB Allocation Details'!$A$18:$L$18, 0),FALSE), 'E2 Allocators'!$B$15:$W$358, MATCH('O5 Details by Class &amp; Accounts'!BA$18, 'E2 Allocators'!$B$15:$W$15, 0),FALSE)*$E53)</f>
        <v>0</v>
      </c>
      <c r="BB53" s="1322">
        <f>IF(ISERROR(VLOOKUP(VLOOKUP($A53, 'E4 TB Allocation Details'!$A$18:$L$214, MATCH("Misc ID", 'E4 TB Allocation Details'!$A$18:$L$18, 0),FALSE), 'E2 Allocators'!$B$15:$W$358, MATCH('O5 Details by Class &amp; Accounts'!BB$18, 'E2 Allocators'!$B$15:$W$15, 0),FALSE)*$E53), 0, VLOOKUP(VLOOKUP($A53, 'E4 TB Allocation Details'!$A$18:$L$214, MATCH("Misc ID", 'E4 TB Allocation Details'!$A$18:$L$18, 0),FALSE), 'E2 Allocators'!$B$15:$W$358, MATCH('O5 Details by Class &amp; Accounts'!BB$18, 'E2 Allocators'!$B$15:$W$15, 0),FALSE)*$E53)</f>
        <v>0</v>
      </c>
      <c r="BC53" s="1322">
        <f>IF(ISERROR(VLOOKUP(VLOOKUP($A53, 'E4 TB Allocation Details'!$A$18:$L$214, MATCH("Misc ID", 'E4 TB Allocation Details'!$A$18:$L$18, 0),FALSE), 'E2 Allocators'!$B$15:$W$358, MATCH('O5 Details by Class &amp; Accounts'!BC$18, 'E2 Allocators'!$B$15:$W$15, 0),FALSE)*$E53), 0, VLOOKUP(VLOOKUP($A53, 'E4 TB Allocation Details'!$A$18:$L$214, MATCH("Misc ID", 'E4 TB Allocation Details'!$A$18:$L$18, 0),FALSE), 'E2 Allocators'!$B$15:$W$358, MATCH('O5 Details by Class &amp; Accounts'!BC$18, 'E2 Allocators'!$B$15:$W$15, 0),FALSE)*$E53)</f>
        <v>0</v>
      </c>
      <c r="BD53" s="1322">
        <f>IF(ISERROR(VLOOKUP(VLOOKUP($A53, 'E4 TB Allocation Details'!$A$18:$L$214, MATCH("Misc ID", 'E4 TB Allocation Details'!$A$18:$L$18, 0),FALSE), 'E2 Allocators'!$B$15:$W$358, MATCH('O5 Details by Class &amp; Accounts'!BD$18, 'E2 Allocators'!$B$15:$W$15, 0),FALSE)*$E53), 0, VLOOKUP(VLOOKUP($A53, 'E4 TB Allocation Details'!$A$18:$L$214, MATCH("Misc ID", 'E4 TB Allocation Details'!$A$18:$L$18, 0),FALSE), 'E2 Allocators'!$B$15:$W$358, MATCH('O5 Details by Class &amp; Accounts'!BD$18, 'E2 Allocators'!$B$15:$W$15, 0),FALSE)*$E53)</f>
        <v>0</v>
      </c>
      <c r="BE53" s="1322">
        <f>IF(ISERROR(VLOOKUP(VLOOKUP($A53, 'E4 TB Allocation Details'!$A$18:$L$214, MATCH("Misc ID", 'E4 TB Allocation Details'!$A$18:$L$18, 0),FALSE), 'E2 Allocators'!$B$15:$W$358, MATCH('O5 Details by Class &amp; Accounts'!BE$18, 'E2 Allocators'!$B$15:$W$15, 0),FALSE)*$E53), 0, VLOOKUP(VLOOKUP($A53, 'E4 TB Allocation Details'!$A$18:$L$214, MATCH("Misc ID", 'E4 TB Allocation Details'!$A$18:$L$18, 0),FALSE), 'E2 Allocators'!$B$15:$W$358, MATCH('O5 Details by Class &amp; Accounts'!BE$18, 'E2 Allocators'!$B$15:$W$15, 0),FALSE)*$E53)</f>
        <v>0</v>
      </c>
      <c r="BF53" s="1322">
        <f>IF(ISERROR(VLOOKUP(VLOOKUP($A53, 'E4 TB Allocation Details'!$A$18:$L$214, MATCH("Misc ID", 'E4 TB Allocation Details'!$A$18:$L$18, 0),FALSE), 'E2 Allocators'!$B$15:$W$358, MATCH('O5 Details by Class &amp; Accounts'!BF$18, 'E2 Allocators'!$B$15:$W$15, 0),FALSE)*$E53), 0, VLOOKUP(VLOOKUP($A53, 'E4 TB Allocation Details'!$A$18:$L$214, MATCH("Misc ID", 'E4 TB Allocation Details'!$A$18:$L$18, 0),FALSE), 'E2 Allocators'!$B$15:$W$358, MATCH('O5 Details by Class &amp; Accounts'!BF$18, 'E2 Allocators'!$B$15:$W$15, 0),FALSE)*$E53)</f>
        <v>0</v>
      </c>
      <c r="BG53" s="1322">
        <f>IF(ISERROR(VLOOKUP(VLOOKUP($A53, 'E4 TB Allocation Details'!$A$18:$L$214, MATCH("Misc ID", 'E4 TB Allocation Details'!$A$18:$L$18, 0),FALSE), 'E2 Allocators'!$B$15:$W$358, MATCH('O5 Details by Class &amp; Accounts'!BG$18, 'E2 Allocators'!$B$15:$W$15, 0),FALSE)*$E53), 0, VLOOKUP(VLOOKUP($A53, 'E4 TB Allocation Details'!$A$18:$L$214, MATCH("Misc ID", 'E4 TB Allocation Details'!$A$18:$L$18, 0),FALSE), 'E2 Allocators'!$B$15:$W$358, MATCH('O5 Details by Class &amp; Accounts'!BG$18, 'E2 Allocators'!$B$15:$W$15, 0),FALSE)*$E53)</f>
        <v>0</v>
      </c>
      <c r="BH53" s="1322">
        <f>IF(ISERROR(VLOOKUP(VLOOKUP($A53, 'E4 TB Allocation Details'!$A$18:$L$214, MATCH("Misc ID", 'E4 TB Allocation Details'!$A$18:$L$18, 0),FALSE), 'E2 Allocators'!$B$15:$W$358, MATCH('O5 Details by Class &amp; Accounts'!BH$18, 'E2 Allocators'!$B$15:$W$15, 0),FALSE)*$E53), 0, VLOOKUP(VLOOKUP($A53, 'E4 TB Allocation Details'!$A$18:$L$214, MATCH("Misc ID", 'E4 TB Allocation Details'!$A$18:$L$18, 0),FALSE), 'E2 Allocators'!$B$15:$W$358, MATCH('O5 Details by Class &amp; Accounts'!BH$18, 'E2 Allocators'!$B$15:$W$15, 0),FALSE)*$E53)</f>
        <v>0</v>
      </c>
      <c r="BI53" s="1322">
        <f>IF(ISERROR(VLOOKUP(VLOOKUP($A53, 'E4 TB Allocation Details'!$A$18:$L$214, MATCH("Misc ID", 'E4 TB Allocation Details'!$A$18:$L$18, 0),FALSE), 'E2 Allocators'!$B$15:$W$358, MATCH('O5 Details by Class &amp; Accounts'!BI$18, 'E2 Allocators'!$B$15:$W$15, 0),FALSE)*$E53), 0, VLOOKUP(VLOOKUP($A53, 'E4 TB Allocation Details'!$A$18:$L$214, MATCH("Misc ID", 'E4 TB Allocation Details'!$A$18:$L$18, 0),FALSE), 'E2 Allocators'!$B$15:$W$358, MATCH('O5 Details by Class &amp; Accounts'!BI$18, 'E2 Allocators'!$B$15:$W$15, 0),FALSE)*$E53)</f>
        <v>0</v>
      </c>
      <c r="BJ53" s="1322">
        <f>IF(ISERROR(VLOOKUP(VLOOKUP($A53, 'E4 TB Allocation Details'!$A$18:$L$214, MATCH("Misc ID", 'E4 TB Allocation Details'!$A$18:$L$18, 0),FALSE), 'E2 Allocators'!$B$15:$W$358, MATCH('O5 Details by Class &amp; Accounts'!BJ$18, 'E2 Allocators'!$B$15:$W$15, 0),FALSE)*$E53), 0, VLOOKUP(VLOOKUP($A53, 'E4 TB Allocation Details'!$A$18:$L$214, MATCH("Misc ID", 'E4 TB Allocation Details'!$A$18:$L$18, 0),FALSE), 'E2 Allocators'!$B$15:$W$358, MATCH('O5 Details by Class &amp; Accounts'!BJ$18, 'E2 Allocators'!$B$15:$W$15, 0),FALSE)*$E53)</f>
        <v>0</v>
      </c>
      <c r="BK53" s="1322">
        <f>IF(ISERROR(VLOOKUP(VLOOKUP($A53, 'E4 TB Allocation Details'!$A$18:$L$214, MATCH("Misc ID", 'E4 TB Allocation Details'!$A$18:$L$18, 0),FALSE), 'E2 Allocators'!$B$15:$W$358, MATCH('O5 Details by Class &amp; Accounts'!BK$18, 'E2 Allocators'!$B$15:$W$15, 0),FALSE)*$E53), 0, VLOOKUP(VLOOKUP($A53, 'E4 TB Allocation Details'!$A$18:$L$214, MATCH("Misc ID", 'E4 TB Allocation Details'!$A$18:$L$18, 0),FALSE), 'E2 Allocators'!$B$15:$W$358, MATCH('O5 Details by Class &amp; Accounts'!BK$18, 'E2 Allocators'!$B$15:$W$15, 0),FALSE)*$E53)</f>
        <v>0</v>
      </c>
      <c r="BL53" s="1322">
        <f>IF(ISERROR(VLOOKUP(VLOOKUP($A53, 'E4 TB Allocation Details'!$A$18:$L$214, MATCH("Misc ID", 'E4 TB Allocation Details'!$A$18:$L$18, 0),FALSE), 'E2 Allocators'!$B$15:$W$358, MATCH('O5 Details by Class &amp; Accounts'!BL$18, 'E2 Allocators'!$B$15:$W$15, 0),FALSE)*$E53), 0, VLOOKUP(VLOOKUP($A53, 'E4 TB Allocation Details'!$A$18:$L$214, MATCH("Misc ID", 'E4 TB Allocation Details'!$A$18:$L$18, 0),FALSE), 'E2 Allocators'!$B$15:$W$358, MATCH('O5 Details by Class &amp; Accounts'!BL$18, 'E2 Allocators'!$B$15:$W$15, 0),FALSE)*$E53)</f>
        <v>0</v>
      </c>
      <c r="BM53" s="1322">
        <f>IF(ISERROR(VLOOKUP(VLOOKUP($A53, 'E4 TB Allocation Details'!$A$18:$L$214, MATCH("Misc ID", 'E4 TB Allocation Details'!$A$18:$L$18, 0),FALSE), 'E2 Allocators'!$B$15:$W$358, MATCH('O5 Details by Class &amp; Accounts'!BM$18, 'E2 Allocators'!$B$15:$W$15, 0),FALSE)*$E53), 0, VLOOKUP(VLOOKUP($A53, 'E4 TB Allocation Details'!$A$18:$L$214, MATCH("Misc ID", 'E4 TB Allocation Details'!$A$18:$L$18, 0),FALSE), 'E2 Allocators'!$B$15:$W$358, MATCH('O5 Details by Class &amp; Accounts'!BM$18, 'E2 Allocators'!$B$15:$W$15, 0),FALSE)*$E53)</f>
        <v>0</v>
      </c>
      <c r="BN53" s="1322">
        <f>IF(ISERROR(VLOOKUP(VLOOKUP($A53, 'E4 TB Allocation Details'!$A$18:$L$214, MATCH("Misc ID", 'E4 TB Allocation Details'!$A$18:$L$18, 0),FALSE), 'E2 Allocators'!$B$15:$W$358, MATCH('O5 Details by Class &amp; Accounts'!BN$18, 'E2 Allocators'!$B$15:$W$15, 0),FALSE)*$E53), 0, VLOOKUP(VLOOKUP($A53, 'E4 TB Allocation Details'!$A$18:$L$214, MATCH("Misc ID", 'E4 TB Allocation Details'!$A$18:$L$18, 0),FALSE), 'E2 Allocators'!$B$15:$W$358, MATCH('O5 Details by Class &amp; Accounts'!BN$18, 'E2 Allocators'!$B$15:$W$15, 0),FALSE)*$E53)</f>
        <v>0</v>
      </c>
      <c r="BO53" s="1322">
        <f>IF(ISERROR(VLOOKUP(VLOOKUP($A53, 'E4 TB Allocation Details'!$A$18:$L$214, MATCH("Misc ID", 'E4 TB Allocation Details'!$A$18:$L$18, 0),FALSE), 'E2 Allocators'!$B$15:$W$358, MATCH('O5 Details by Class &amp; Accounts'!BO$18, 'E2 Allocators'!$B$15:$W$15, 0),FALSE)*$E53), 0, VLOOKUP(VLOOKUP($A53, 'E4 TB Allocation Details'!$A$18:$L$214, MATCH("Misc ID", 'E4 TB Allocation Details'!$A$18:$L$18, 0),FALSE), 'E2 Allocators'!$B$15:$W$358, MATCH('O5 Details by Class &amp; Accounts'!BO$18, 'E2 Allocators'!$B$15:$W$15, 0),FALSE)*$E53)</f>
        <v>0</v>
      </c>
      <c r="BP53" s="1322">
        <f>IF(ISERROR(VLOOKUP(VLOOKUP($A53, 'E4 TB Allocation Details'!$A$18:$L$214, MATCH("Misc ID", 'E4 TB Allocation Details'!$A$18:$L$18, 0),FALSE), 'E2 Allocators'!$B$15:$W$358, MATCH('O5 Details by Class &amp; Accounts'!BP$18, 'E2 Allocators'!$B$15:$W$15, 0),FALSE)*$E53), 0, VLOOKUP(VLOOKUP($A53, 'E4 TB Allocation Details'!$A$18:$L$214, MATCH("Misc ID", 'E4 TB Allocation Details'!$A$18:$L$18, 0),FALSE), 'E2 Allocators'!$B$15:$W$358, MATCH('O5 Details by Class &amp; Accounts'!BP$18, 'E2 Allocators'!$B$15:$W$15, 0),FALSE)*$E53)</f>
        <v>0</v>
      </c>
      <c r="BQ53" s="1322">
        <f>IF(ISERROR(VLOOKUP(VLOOKUP($A53, 'E4 TB Allocation Details'!$A$18:$L$214, MATCH("Misc ID", 'E4 TB Allocation Details'!$A$18:$L$18, 0),FALSE), 'E2 Allocators'!$B$15:$W$358, MATCH('O5 Details by Class &amp; Accounts'!BQ$18, 'E2 Allocators'!$B$15:$W$15, 0),FALSE)*$E53), 0, VLOOKUP(VLOOKUP($A53, 'E4 TB Allocation Details'!$A$18:$L$214, MATCH("Misc ID", 'E4 TB Allocation Details'!$A$18:$L$18, 0),FALSE), 'E2 Allocators'!$B$15:$W$358, MATCH('O5 Details by Class &amp; Accounts'!BQ$18, 'E2 Allocators'!$B$15:$W$15, 0),FALSE)*$E53)</f>
        <v>0</v>
      </c>
      <c r="BR53" s="1322">
        <f>IF(ISERROR(VLOOKUP(VLOOKUP($A53, 'E4 TB Allocation Details'!$A$18:$L$214, MATCH("Misc ID", 'E4 TB Allocation Details'!$A$18:$L$18, 0),FALSE), 'E2 Allocators'!$B$15:$W$358, MATCH('O5 Details by Class &amp; Accounts'!BR$18, 'E2 Allocators'!$B$15:$W$15, 0),FALSE)*$E53), 0, VLOOKUP(VLOOKUP($A53, 'E4 TB Allocation Details'!$A$18:$L$214, MATCH("Misc ID", 'E4 TB Allocation Details'!$A$18:$L$18, 0),FALSE), 'E2 Allocators'!$B$15:$W$358, MATCH('O5 Details by Class &amp; Accounts'!BR$18, 'E2 Allocators'!$B$15:$W$15, 0),FALSE)*$E53)</f>
        <v>0</v>
      </c>
      <c r="BS53" s="1322">
        <f t="shared" si="3"/>
        <v>0</v>
      </c>
      <c r="BT53" s="1322">
        <f>IF(ISERROR(VLOOKUP(VLOOKUP($A53, 'E4 TB Allocation Details'!$A$18:$L$214, MATCH("A &amp; G ID", 'E4 TB Allocation Details'!$A$18:$L$18, 0),FALSE), 'E2 Allocators'!$B$15:$W$358, MATCH('O5 Details by Class &amp; Accounts'!BT$18, 'E2 Allocators'!$B$15:$W$15, 0),FALSE)*$E53), 0, VLOOKUP(VLOOKUP($A53, 'E4 TB Allocation Details'!$A$18:$L$214, MATCH("A &amp; G ID", 'E4 TB Allocation Details'!$A$18:$L$18, 0),FALSE), 'E2 Allocators'!$B$15:$W$358, MATCH('O5 Details by Class &amp; Accounts'!BT$18, 'E2 Allocators'!$B$15:$W$15, 0),FALSE)*$E53)</f>
        <v>0</v>
      </c>
      <c r="BU53" s="1322">
        <f>IF(ISERROR(VLOOKUP(VLOOKUP($A53, 'E4 TB Allocation Details'!$A$18:$L$214, MATCH("A &amp; G ID", 'E4 TB Allocation Details'!$A$18:$L$18, 0),FALSE), 'E2 Allocators'!$B$15:$W$358, MATCH('O5 Details by Class &amp; Accounts'!BU$18, 'E2 Allocators'!$B$15:$W$15, 0),FALSE)*$E53), 0, VLOOKUP(VLOOKUP($A53, 'E4 TB Allocation Details'!$A$18:$L$214, MATCH("A &amp; G ID", 'E4 TB Allocation Details'!$A$18:$L$18, 0),FALSE), 'E2 Allocators'!$B$15:$W$358, MATCH('O5 Details by Class &amp; Accounts'!BU$18, 'E2 Allocators'!$B$15:$W$15, 0),FALSE)*$E53)</f>
        <v>0</v>
      </c>
      <c r="BV53" s="1322">
        <f>IF(ISERROR(VLOOKUP(VLOOKUP($A53, 'E4 TB Allocation Details'!$A$18:$L$214, MATCH("A &amp; G ID", 'E4 TB Allocation Details'!$A$18:$L$18, 0),FALSE), 'E2 Allocators'!$B$15:$W$358, MATCH('O5 Details by Class &amp; Accounts'!BV$18, 'E2 Allocators'!$B$15:$W$15, 0),FALSE)*$E53), 0, VLOOKUP(VLOOKUP($A53, 'E4 TB Allocation Details'!$A$18:$L$214, MATCH("A &amp; G ID", 'E4 TB Allocation Details'!$A$18:$L$18, 0),FALSE), 'E2 Allocators'!$B$15:$W$358, MATCH('O5 Details by Class &amp; Accounts'!BV$18, 'E2 Allocators'!$B$15:$W$15, 0),FALSE)*$E53)</f>
        <v>0</v>
      </c>
      <c r="BW53" s="1322">
        <f>IF(ISERROR(VLOOKUP(VLOOKUP($A53, 'E4 TB Allocation Details'!$A$18:$L$214, MATCH("A &amp; G ID", 'E4 TB Allocation Details'!$A$18:$L$18, 0),FALSE), 'E2 Allocators'!$B$15:$W$358, MATCH('O5 Details by Class &amp; Accounts'!BW$18, 'E2 Allocators'!$B$15:$W$15, 0),FALSE)*$E53), 0, VLOOKUP(VLOOKUP($A53, 'E4 TB Allocation Details'!$A$18:$L$214, MATCH("A &amp; G ID", 'E4 TB Allocation Details'!$A$18:$L$18, 0),FALSE), 'E2 Allocators'!$B$15:$W$358, MATCH('O5 Details by Class &amp; Accounts'!BW$18, 'E2 Allocators'!$B$15:$W$15, 0),FALSE)*$E53)</f>
        <v>0</v>
      </c>
      <c r="BX53" s="1322">
        <f>IF(ISERROR(VLOOKUP(VLOOKUP($A53, 'E4 TB Allocation Details'!$A$18:$L$214, MATCH("A &amp; G ID", 'E4 TB Allocation Details'!$A$18:$L$18, 0),FALSE), 'E2 Allocators'!$B$15:$W$358, MATCH('O5 Details by Class &amp; Accounts'!BX$18, 'E2 Allocators'!$B$15:$W$15, 0),FALSE)*$E53), 0, VLOOKUP(VLOOKUP($A53, 'E4 TB Allocation Details'!$A$18:$L$214, MATCH("A &amp; G ID", 'E4 TB Allocation Details'!$A$18:$L$18, 0),FALSE), 'E2 Allocators'!$B$15:$W$358, MATCH('O5 Details by Class &amp; Accounts'!BX$18, 'E2 Allocators'!$B$15:$W$15, 0),FALSE)*$E53)</f>
        <v>0</v>
      </c>
      <c r="BY53" s="1322">
        <f>IF(ISERROR(VLOOKUP(VLOOKUP($A53, 'E4 TB Allocation Details'!$A$18:$L$214, MATCH("A &amp; G ID", 'E4 TB Allocation Details'!$A$18:$L$18, 0),FALSE), 'E2 Allocators'!$B$15:$W$358, MATCH('O5 Details by Class &amp; Accounts'!BY$18, 'E2 Allocators'!$B$15:$W$15, 0),FALSE)*$E53), 0, VLOOKUP(VLOOKUP($A53, 'E4 TB Allocation Details'!$A$18:$L$214, MATCH("A &amp; G ID", 'E4 TB Allocation Details'!$A$18:$L$18, 0),FALSE), 'E2 Allocators'!$B$15:$W$358, MATCH('O5 Details by Class &amp; Accounts'!BY$18, 'E2 Allocators'!$B$15:$W$15, 0),FALSE)*$E53)</f>
        <v>0</v>
      </c>
      <c r="BZ53" s="1322">
        <f>IF(ISERROR(VLOOKUP(VLOOKUP($A53, 'E4 TB Allocation Details'!$A$18:$L$214, MATCH("A &amp; G ID", 'E4 TB Allocation Details'!$A$18:$L$18, 0),FALSE), 'E2 Allocators'!$B$15:$W$358, MATCH('O5 Details by Class &amp; Accounts'!BZ$18, 'E2 Allocators'!$B$15:$W$15, 0),FALSE)*$E53), 0, VLOOKUP(VLOOKUP($A53, 'E4 TB Allocation Details'!$A$18:$L$214, MATCH("A &amp; G ID", 'E4 TB Allocation Details'!$A$18:$L$18, 0),FALSE), 'E2 Allocators'!$B$15:$W$358, MATCH('O5 Details by Class &amp; Accounts'!BZ$18, 'E2 Allocators'!$B$15:$W$15, 0),FALSE)*$E53)</f>
        <v>0</v>
      </c>
      <c r="CA53" s="1322">
        <f>IF(ISERROR(VLOOKUP(VLOOKUP($A53, 'E4 TB Allocation Details'!$A$18:$L$214, MATCH("A &amp; G ID", 'E4 TB Allocation Details'!$A$18:$L$18, 0),FALSE), 'E2 Allocators'!$B$15:$W$358, MATCH('O5 Details by Class &amp; Accounts'!CA$18, 'E2 Allocators'!$B$15:$W$15, 0),FALSE)*$E53), 0, VLOOKUP(VLOOKUP($A53, 'E4 TB Allocation Details'!$A$18:$L$214, MATCH("A &amp; G ID", 'E4 TB Allocation Details'!$A$18:$L$18, 0),FALSE), 'E2 Allocators'!$B$15:$W$358, MATCH('O5 Details by Class &amp; Accounts'!CA$18, 'E2 Allocators'!$B$15:$W$15, 0),FALSE)*$E53)</f>
        <v>0</v>
      </c>
      <c r="CB53" s="1322">
        <f>IF(ISERROR(VLOOKUP(VLOOKUP($A53, 'E4 TB Allocation Details'!$A$18:$L$214, MATCH("A &amp; G ID", 'E4 TB Allocation Details'!$A$18:$L$18, 0),FALSE), 'E2 Allocators'!$B$15:$W$358, MATCH('O5 Details by Class &amp; Accounts'!CB$18, 'E2 Allocators'!$B$15:$W$15, 0),FALSE)*$E53), 0, VLOOKUP(VLOOKUP($A53, 'E4 TB Allocation Details'!$A$18:$L$214, MATCH("A &amp; G ID", 'E4 TB Allocation Details'!$A$18:$L$18, 0),FALSE), 'E2 Allocators'!$B$15:$W$358, MATCH('O5 Details by Class &amp; Accounts'!CB$18, 'E2 Allocators'!$B$15:$W$15, 0),FALSE)*$E53)</f>
        <v>0</v>
      </c>
      <c r="CC53" s="1322">
        <f>IF(ISERROR(VLOOKUP(VLOOKUP($A53, 'E4 TB Allocation Details'!$A$18:$L$214, MATCH("A &amp; G ID", 'E4 TB Allocation Details'!$A$18:$L$18, 0),FALSE), 'E2 Allocators'!$B$15:$W$358, MATCH('O5 Details by Class &amp; Accounts'!CC$18, 'E2 Allocators'!$B$15:$W$15, 0),FALSE)*$E53), 0, VLOOKUP(VLOOKUP($A53, 'E4 TB Allocation Details'!$A$18:$L$214, MATCH("A &amp; G ID", 'E4 TB Allocation Details'!$A$18:$L$18, 0),FALSE), 'E2 Allocators'!$B$15:$W$358, MATCH('O5 Details by Class &amp; Accounts'!CC$18, 'E2 Allocators'!$B$15:$W$15, 0),FALSE)*$E53)</f>
        <v>0</v>
      </c>
      <c r="CD53" s="1322">
        <f>IF(ISERROR(VLOOKUP(VLOOKUP($A53, 'E4 TB Allocation Details'!$A$18:$L$214, MATCH("A &amp; G ID", 'E4 TB Allocation Details'!$A$18:$L$18, 0),FALSE), 'E2 Allocators'!$B$15:$W$358, MATCH('O5 Details by Class &amp; Accounts'!CD$18, 'E2 Allocators'!$B$15:$W$15, 0),FALSE)*$E53), 0, VLOOKUP(VLOOKUP($A53, 'E4 TB Allocation Details'!$A$18:$L$214, MATCH("A &amp; G ID", 'E4 TB Allocation Details'!$A$18:$L$18, 0),FALSE), 'E2 Allocators'!$B$15:$W$358, MATCH('O5 Details by Class &amp; Accounts'!CD$18, 'E2 Allocators'!$B$15:$W$15, 0),FALSE)*$E53)</f>
        <v>0</v>
      </c>
      <c r="CE53" s="1322">
        <f>IF(ISERROR(VLOOKUP(VLOOKUP($A53, 'E4 TB Allocation Details'!$A$18:$L$214, MATCH("A &amp; G ID", 'E4 TB Allocation Details'!$A$18:$L$18, 0),FALSE), 'E2 Allocators'!$B$15:$W$358, MATCH('O5 Details by Class &amp; Accounts'!CE$18, 'E2 Allocators'!$B$15:$W$15, 0),FALSE)*$E53), 0, VLOOKUP(VLOOKUP($A53, 'E4 TB Allocation Details'!$A$18:$L$214, MATCH("A &amp; G ID", 'E4 TB Allocation Details'!$A$18:$L$18, 0),FALSE), 'E2 Allocators'!$B$15:$W$358, MATCH('O5 Details by Class &amp; Accounts'!CE$18, 'E2 Allocators'!$B$15:$W$15, 0),FALSE)*$E53)</f>
        <v>0</v>
      </c>
      <c r="CF53" s="1322">
        <f>IF(ISERROR(VLOOKUP(VLOOKUP($A53, 'E4 TB Allocation Details'!$A$18:$L$214, MATCH("A &amp; G ID", 'E4 TB Allocation Details'!$A$18:$L$18, 0),FALSE), 'E2 Allocators'!$B$15:$W$358, MATCH('O5 Details by Class &amp; Accounts'!CF$18, 'E2 Allocators'!$B$15:$W$15, 0),FALSE)*$E53), 0, VLOOKUP(VLOOKUP($A53, 'E4 TB Allocation Details'!$A$18:$L$214, MATCH("A &amp; G ID", 'E4 TB Allocation Details'!$A$18:$L$18, 0),FALSE), 'E2 Allocators'!$B$15:$W$358, MATCH('O5 Details by Class &amp; Accounts'!CF$18, 'E2 Allocators'!$B$15:$W$15, 0),FALSE)*$E53)</f>
        <v>0</v>
      </c>
      <c r="CG53" s="1322">
        <f>IF(ISERROR(VLOOKUP(VLOOKUP($A53, 'E4 TB Allocation Details'!$A$18:$L$214, MATCH("A &amp; G ID", 'E4 TB Allocation Details'!$A$18:$L$18, 0),FALSE), 'E2 Allocators'!$B$15:$W$358, MATCH('O5 Details by Class &amp; Accounts'!CG$18, 'E2 Allocators'!$B$15:$W$15, 0),FALSE)*$E53), 0, VLOOKUP(VLOOKUP($A53, 'E4 TB Allocation Details'!$A$18:$L$214, MATCH("A &amp; G ID", 'E4 TB Allocation Details'!$A$18:$L$18, 0),FALSE), 'E2 Allocators'!$B$15:$W$358, MATCH('O5 Details by Class &amp; Accounts'!CG$18, 'E2 Allocators'!$B$15:$W$15, 0),FALSE)*$E53)</f>
        <v>0</v>
      </c>
      <c r="CH53" s="1322">
        <f>IF(ISERROR(VLOOKUP(VLOOKUP($A53, 'E4 TB Allocation Details'!$A$18:$L$214, MATCH("A &amp; G ID", 'E4 TB Allocation Details'!$A$18:$L$18, 0),FALSE), 'E2 Allocators'!$B$15:$W$358, MATCH('O5 Details by Class &amp; Accounts'!CH$18, 'E2 Allocators'!$B$15:$W$15, 0),FALSE)*$E53), 0, VLOOKUP(VLOOKUP($A53, 'E4 TB Allocation Details'!$A$18:$L$214, MATCH("A &amp; G ID", 'E4 TB Allocation Details'!$A$18:$L$18, 0),FALSE), 'E2 Allocators'!$B$15:$W$358, MATCH('O5 Details by Class &amp; Accounts'!CH$18, 'E2 Allocators'!$B$15:$W$15, 0),FALSE)*$E53)</f>
        <v>0</v>
      </c>
      <c r="CI53" s="1322">
        <f>IF(ISERROR(VLOOKUP(VLOOKUP($A53, 'E4 TB Allocation Details'!$A$18:$L$214, MATCH("A &amp; G ID", 'E4 TB Allocation Details'!$A$18:$L$18, 0),FALSE), 'E2 Allocators'!$B$15:$W$358, MATCH('O5 Details by Class &amp; Accounts'!CI$18, 'E2 Allocators'!$B$15:$W$15, 0),FALSE)*$E53), 0, VLOOKUP(VLOOKUP($A53, 'E4 TB Allocation Details'!$A$18:$L$214, MATCH("A &amp; G ID", 'E4 TB Allocation Details'!$A$18:$L$18, 0),FALSE), 'E2 Allocators'!$B$15:$W$358, MATCH('O5 Details by Class &amp; Accounts'!CI$18, 'E2 Allocators'!$B$15:$W$15, 0),FALSE)*$E53)</f>
        <v>0</v>
      </c>
      <c r="CJ53" s="1322">
        <f>IF(ISERROR(VLOOKUP(VLOOKUP($A53, 'E4 TB Allocation Details'!$A$18:$L$214, MATCH("A &amp; G ID", 'E4 TB Allocation Details'!$A$18:$L$18, 0),FALSE), 'E2 Allocators'!$B$15:$W$358, MATCH('O5 Details by Class &amp; Accounts'!CJ$18, 'E2 Allocators'!$B$15:$W$15, 0),FALSE)*$E53), 0, VLOOKUP(VLOOKUP($A53, 'E4 TB Allocation Details'!$A$18:$L$214, MATCH("A &amp; G ID", 'E4 TB Allocation Details'!$A$18:$L$18, 0),FALSE), 'E2 Allocators'!$B$15:$W$358, MATCH('O5 Details by Class &amp; Accounts'!CJ$18, 'E2 Allocators'!$B$15:$W$15, 0),FALSE)*$E53)</f>
        <v>0</v>
      </c>
      <c r="CK53" s="1322">
        <f>IF(ISERROR(VLOOKUP(VLOOKUP($A53, 'E4 TB Allocation Details'!$A$18:$L$214, MATCH("A &amp; G ID", 'E4 TB Allocation Details'!$A$18:$L$18, 0),FALSE), 'E2 Allocators'!$B$15:$W$358, MATCH('O5 Details by Class &amp; Accounts'!CK$18, 'E2 Allocators'!$B$15:$W$15, 0),FALSE)*$E53), 0, VLOOKUP(VLOOKUP($A53, 'E4 TB Allocation Details'!$A$18:$L$214, MATCH("A &amp; G ID", 'E4 TB Allocation Details'!$A$18:$L$18, 0),FALSE), 'E2 Allocators'!$B$15:$W$358, MATCH('O5 Details by Class &amp; Accounts'!CK$18, 'E2 Allocators'!$B$15:$W$15, 0),FALSE)*$E53)</f>
        <v>0</v>
      </c>
      <c r="CL53" s="1322">
        <f>IF(ISERROR(VLOOKUP(VLOOKUP($A53, 'E4 TB Allocation Details'!$A$18:$L$214, MATCH("A &amp; G ID", 'E4 TB Allocation Details'!$A$18:$L$18, 0),FALSE), 'E2 Allocators'!$B$15:$W$358, MATCH('O5 Details by Class &amp; Accounts'!CL$18, 'E2 Allocators'!$B$15:$W$15, 0),FALSE)*$E53), 0, VLOOKUP(VLOOKUP($A53, 'E4 TB Allocation Details'!$A$18:$L$214, MATCH("A &amp; G ID", 'E4 TB Allocation Details'!$A$18:$L$18, 0),FALSE), 'E2 Allocators'!$B$15:$W$358, MATCH('O5 Details by Class &amp; Accounts'!CL$18, 'E2 Allocators'!$B$15:$W$15, 0),FALSE)*$E53)</f>
        <v>0</v>
      </c>
      <c r="CM53" s="1322">
        <f>IF(ISERROR(VLOOKUP(VLOOKUP($A53, 'E4 TB Allocation Details'!$A$18:$L$214, MATCH("A &amp; G ID", 'E4 TB Allocation Details'!$A$18:$L$18, 0),FALSE), 'E2 Allocators'!$B$15:$W$358, MATCH('O5 Details by Class &amp; Accounts'!CM$18, 'E2 Allocators'!$B$15:$W$15, 0),FALSE)*$E53), 0, VLOOKUP(VLOOKUP($A53, 'E4 TB Allocation Details'!$A$18:$L$214, MATCH("A &amp; G ID", 'E4 TB Allocation Details'!$A$18:$L$18, 0),FALSE), 'E2 Allocators'!$B$15:$W$358, MATCH('O5 Details by Class &amp; Accounts'!CM$18, 'E2 Allocators'!$B$15:$W$15, 0),FALSE)*$E53)</f>
        <v>0</v>
      </c>
      <c r="CN53" s="1322">
        <f t="shared" si="5"/>
        <v>0</v>
      </c>
      <c r="CO53" s="1651">
        <f t="shared" si="4"/>
        <v>0</v>
      </c>
      <c r="CQ53" s="1899" t="e">
        <v>#N/A</v>
      </c>
    </row>
    <row r="54" spans="1:95" s="64" customFormat="1" ht="25.5" x14ac:dyDescent="0.2">
      <c r="A54" s="1088" t="s">
        <v>834</v>
      </c>
      <c r="B54" s="1089" t="s">
        <v>398</v>
      </c>
      <c r="C54" s="1648">
        <f>IF(ISERROR(VLOOKUP($A54,'I3 TB Data'!$A$19:$H$483,MATCH('O5 Details by Class &amp; Accounts'!$C$18, 'I3 TB Data'!$A$19:$H$19,0),0)), 0, VLOOKUP($A54,'I3 TB Data'!$A$19:$H$483,MATCH('O5 Details by Class &amp; Accounts'!$C$18,'I3 TB Data'!$A$19:$H$19,0),0))</f>
        <v>0</v>
      </c>
      <c r="D54" s="1649">
        <f>'I4 BO ASSETS'!E51</f>
        <v>0</v>
      </c>
      <c r="E54" s="1648">
        <f t="shared" si="6"/>
        <v>0</v>
      </c>
      <c r="F54" s="1650">
        <f>IF(ISERROR(VLOOKUP($A54, 'E1 Categorization'!A33:E124, MATCH("Customer Component", 'E1 Categorization'!$A$33:$E$33,0), 0)), 0, IF(VLOOKUP($A54, 'E1 Categorization'!A33:E124, MATCH("Customer Component", 'E1 Categorization'!$A$33:$E$33,0), 0)=0, 'O5 Details by Class &amp; Accounts'!$E54, IF(AND(VLOOKUP($A54, 'E1 Categorization'!A33:E124, MATCH("Customer Component", 'E1 Categorization'!$A$33:$E$33,0), 0) &gt;0, VLOOKUP($A54, 'E1 Categorization'!A33:E124, MATCH("Customer Component", 'E1 Categorization'!$A$33:$E$33,0), 0)&lt;1), 'O5 Details by Class &amp; Accounts'!$E54*(1-VLOOKUP($A54, 'E1 Categorization'!A33:E124, MATCH("Customer Component", 'E1 Categorization'!$A$33:$E$33,0), 0)), 0)))</f>
        <v>0</v>
      </c>
      <c r="G54" s="1650">
        <f>IF(ISERROR(VLOOKUP($A54, 'E1 Categorization'!A33:E124, MATCH("Customer Component", 'E1 Categorization'!$A$33:$E$33,0), 0)),0, IF(VLOOKUP($A54, 'E1 Categorization'!A33:E124, MATCH("Customer Component", 'E1 Categorization'!$A$33:$E$33,0), 0)=0, 0, IF(AND(VLOOKUP($A54, 'E1 Categorization'!A33:E124, MATCH("Customer Component", 'E1 Categorization'!$A$33:$E$33,0), 0) &gt;0, VLOOKUP($A54, 'E1 Categorization'!A33:E124, MATCH("Customer Component", 'E1 Categorization'!$A$33:$E$33,0), 0)&lt;1), 'O5 Details by Class &amp; Accounts'!$E54*(VLOOKUP($A54, 'E1 Categorization'!A33:E124, MATCH("Customer Component", 'E1 Categorization'!$A$33:$E$33,0), 0)), 'O5 Details by Class &amp; Accounts'!$E54)))</f>
        <v>0</v>
      </c>
      <c r="H54" s="1322">
        <f t="shared" si="0"/>
        <v>0</v>
      </c>
      <c r="I54" s="1322">
        <f>IF(ISERROR(VLOOKUP(VLOOKUP($A54, 'E4 TB Allocation Details'!$A$18:$L$214, MATCH("Demand ID", 'E4 TB Allocation Details'!$A$18:$L$18, 0),FALSE), 'E2 Allocators'!$B$15:$W$358, MATCH('O5 Details by Class &amp; Accounts'!I$18, 'E2 Allocators'!$B$15:$W$15, 0),FALSE)*$F54), 0, VLOOKUP(VLOOKUP($A54, 'E4 TB Allocation Details'!$A$18:$L$214, MATCH("Demand ID", 'E4 TB Allocation Details'!$A$18:$L$18, 0),FALSE), 'E2 Allocators'!$B$15:$W$358, MATCH('O5 Details by Class &amp; Accounts'!I$18, 'E2 Allocators'!$B$15:$W$15, 0),FALSE)*$F54)</f>
        <v>0</v>
      </c>
      <c r="J54" s="1322">
        <f>IF(ISERROR(VLOOKUP(VLOOKUP($A54, 'E4 TB Allocation Details'!$A$18:$L$214, MATCH("Demand ID", 'E4 TB Allocation Details'!$A$18:$L$18, 0),FALSE), 'E2 Allocators'!$B$15:$W$358, MATCH('O5 Details by Class &amp; Accounts'!J$18, 'E2 Allocators'!$B$15:$W$15, 0),FALSE)*$F54), 0, VLOOKUP(VLOOKUP($A54, 'E4 TB Allocation Details'!$A$18:$L$214, MATCH("Demand ID", 'E4 TB Allocation Details'!$A$18:$L$18, 0),FALSE), 'E2 Allocators'!$B$15:$W$358, MATCH('O5 Details by Class &amp; Accounts'!J$18, 'E2 Allocators'!$B$15:$W$15, 0),FALSE)*$F54)</f>
        <v>0</v>
      </c>
      <c r="K54" s="1322">
        <f>IF(ISERROR(VLOOKUP(VLOOKUP($A54, 'E4 TB Allocation Details'!$A$18:$L$214, MATCH("Demand ID", 'E4 TB Allocation Details'!$A$18:$L$18, 0),FALSE), 'E2 Allocators'!$B$15:$W$358, MATCH('O5 Details by Class &amp; Accounts'!K$18, 'E2 Allocators'!$B$15:$W$15, 0),FALSE)*$F54), 0, VLOOKUP(VLOOKUP($A54, 'E4 TB Allocation Details'!$A$18:$L$214, MATCH("Demand ID", 'E4 TB Allocation Details'!$A$18:$L$18, 0),FALSE), 'E2 Allocators'!$B$15:$W$358, MATCH('O5 Details by Class &amp; Accounts'!K$18, 'E2 Allocators'!$B$15:$W$15, 0),FALSE)*$F54)</f>
        <v>0</v>
      </c>
      <c r="L54" s="1322">
        <f>IF(ISERROR(VLOOKUP(VLOOKUP($A54, 'E4 TB Allocation Details'!$A$18:$L$214, MATCH("Demand ID", 'E4 TB Allocation Details'!$A$18:$L$18, 0),FALSE), 'E2 Allocators'!$B$15:$W$358, MATCH('O5 Details by Class &amp; Accounts'!L$18, 'E2 Allocators'!$B$15:$W$15, 0),FALSE)*$F54), 0, VLOOKUP(VLOOKUP($A54, 'E4 TB Allocation Details'!$A$18:$L$214, MATCH("Demand ID", 'E4 TB Allocation Details'!$A$18:$L$18, 0),FALSE), 'E2 Allocators'!$B$15:$W$358, MATCH('O5 Details by Class &amp; Accounts'!L$18, 'E2 Allocators'!$B$15:$W$15, 0),FALSE)*$F54)</f>
        <v>0</v>
      </c>
      <c r="M54" s="1322">
        <f>IF(ISERROR(VLOOKUP(VLOOKUP($A54, 'E4 TB Allocation Details'!$A$18:$L$214, MATCH("Demand ID", 'E4 TB Allocation Details'!$A$18:$L$18, 0),FALSE), 'E2 Allocators'!$B$15:$W$358, MATCH('O5 Details by Class &amp; Accounts'!M$18, 'E2 Allocators'!$B$15:$W$15, 0),FALSE)*$F54), 0, VLOOKUP(VLOOKUP($A54, 'E4 TB Allocation Details'!$A$18:$L$214, MATCH("Demand ID", 'E4 TB Allocation Details'!$A$18:$L$18, 0),FALSE), 'E2 Allocators'!$B$15:$W$358, MATCH('O5 Details by Class &amp; Accounts'!M$18, 'E2 Allocators'!$B$15:$W$15, 0),FALSE)*$F54)</f>
        <v>0</v>
      </c>
      <c r="N54" s="1322">
        <f>IF(ISERROR(VLOOKUP(VLOOKUP($A54, 'E4 TB Allocation Details'!$A$18:$L$214, MATCH("Demand ID", 'E4 TB Allocation Details'!$A$18:$L$18, 0),FALSE), 'E2 Allocators'!$B$15:$W$358, MATCH('O5 Details by Class &amp; Accounts'!N$18, 'E2 Allocators'!$B$15:$W$15, 0),FALSE)*$F54), 0, VLOOKUP(VLOOKUP($A54, 'E4 TB Allocation Details'!$A$18:$L$214, MATCH("Demand ID", 'E4 TB Allocation Details'!$A$18:$L$18, 0),FALSE), 'E2 Allocators'!$B$15:$W$358, MATCH('O5 Details by Class &amp; Accounts'!N$18, 'E2 Allocators'!$B$15:$W$15, 0),FALSE)*$F54)</f>
        <v>0</v>
      </c>
      <c r="O54" s="1322">
        <f>IF(ISERROR(VLOOKUP(VLOOKUP($A54, 'E4 TB Allocation Details'!$A$18:$L$214, MATCH("Demand ID", 'E4 TB Allocation Details'!$A$18:$L$18, 0),FALSE), 'E2 Allocators'!$B$15:$W$358, MATCH('O5 Details by Class &amp; Accounts'!O$18, 'E2 Allocators'!$B$15:$W$15, 0),FALSE)*$F54), 0, VLOOKUP(VLOOKUP($A54, 'E4 TB Allocation Details'!$A$18:$L$214, MATCH("Demand ID", 'E4 TB Allocation Details'!$A$18:$L$18, 0),FALSE), 'E2 Allocators'!$B$15:$W$358, MATCH('O5 Details by Class &amp; Accounts'!O$18, 'E2 Allocators'!$B$15:$W$15, 0),FALSE)*$F54)</f>
        <v>0</v>
      </c>
      <c r="P54" s="1322">
        <f>IF(ISERROR(VLOOKUP(VLOOKUP($A54, 'E4 TB Allocation Details'!$A$18:$L$214, MATCH("Demand ID", 'E4 TB Allocation Details'!$A$18:$L$18, 0),FALSE), 'E2 Allocators'!$B$15:$W$358, MATCH('O5 Details by Class &amp; Accounts'!P$18, 'E2 Allocators'!$B$15:$W$15, 0),FALSE)*$F54), 0, VLOOKUP(VLOOKUP($A54, 'E4 TB Allocation Details'!$A$18:$L$214, MATCH("Demand ID", 'E4 TB Allocation Details'!$A$18:$L$18, 0),FALSE), 'E2 Allocators'!$B$15:$W$358, MATCH('O5 Details by Class &amp; Accounts'!P$18, 'E2 Allocators'!$B$15:$W$15, 0),FALSE)*$F54)</f>
        <v>0</v>
      </c>
      <c r="Q54" s="1322">
        <f>IF(ISERROR(VLOOKUP(VLOOKUP($A54, 'E4 TB Allocation Details'!$A$18:$L$214, MATCH("Demand ID", 'E4 TB Allocation Details'!$A$18:$L$18, 0),FALSE), 'E2 Allocators'!$B$15:$W$358, MATCH('O5 Details by Class &amp; Accounts'!Q$18, 'E2 Allocators'!$B$15:$W$15, 0),FALSE)*$F54), 0, VLOOKUP(VLOOKUP($A54, 'E4 TB Allocation Details'!$A$18:$L$214, MATCH("Demand ID", 'E4 TB Allocation Details'!$A$18:$L$18, 0),FALSE), 'E2 Allocators'!$B$15:$W$358, MATCH('O5 Details by Class &amp; Accounts'!Q$18, 'E2 Allocators'!$B$15:$W$15, 0),FALSE)*$F54)</f>
        <v>0</v>
      </c>
      <c r="R54" s="1322">
        <f>IF(ISERROR(VLOOKUP(VLOOKUP($A54, 'E4 TB Allocation Details'!$A$18:$L$214, MATCH("Demand ID", 'E4 TB Allocation Details'!$A$18:$L$18, 0),FALSE), 'E2 Allocators'!$B$15:$W$358, MATCH('O5 Details by Class &amp; Accounts'!R$18, 'E2 Allocators'!$B$15:$W$15, 0),FALSE)*$F54), 0, VLOOKUP(VLOOKUP($A54, 'E4 TB Allocation Details'!$A$18:$L$214, MATCH("Demand ID", 'E4 TB Allocation Details'!$A$18:$L$18, 0),FALSE), 'E2 Allocators'!$B$15:$W$358, MATCH('O5 Details by Class &amp; Accounts'!R$18, 'E2 Allocators'!$B$15:$W$15, 0),FALSE)*$F54)</f>
        <v>0</v>
      </c>
      <c r="S54" s="1322">
        <f>IF(ISERROR(VLOOKUP(VLOOKUP($A54, 'E4 TB Allocation Details'!$A$18:$L$214, MATCH("Demand ID", 'E4 TB Allocation Details'!$A$18:$L$18, 0),FALSE), 'E2 Allocators'!$B$15:$W$358, MATCH('O5 Details by Class &amp; Accounts'!S$18, 'E2 Allocators'!$B$15:$W$15, 0),FALSE)*$F54), 0, VLOOKUP(VLOOKUP($A54, 'E4 TB Allocation Details'!$A$18:$L$214, MATCH("Demand ID", 'E4 TB Allocation Details'!$A$18:$L$18, 0),FALSE), 'E2 Allocators'!$B$15:$W$358, MATCH('O5 Details by Class &amp; Accounts'!S$18, 'E2 Allocators'!$B$15:$W$15, 0),FALSE)*$F54)</f>
        <v>0</v>
      </c>
      <c r="T54" s="1322">
        <f>IF(ISERROR(VLOOKUP(VLOOKUP($A54, 'E4 TB Allocation Details'!$A$18:$L$214, MATCH("Demand ID", 'E4 TB Allocation Details'!$A$18:$L$18, 0),FALSE), 'E2 Allocators'!$B$15:$W$358, MATCH('O5 Details by Class &amp; Accounts'!T$18, 'E2 Allocators'!$B$15:$W$15, 0),FALSE)*$F54), 0, VLOOKUP(VLOOKUP($A54, 'E4 TB Allocation Details'!$A$18:$L$214, MATCH("Demand ID", 'E4 TB Allocation Details'!$A$18:$L$18, 0),FALSE), 'E2 Allocators'!$B$15:$W$358, MATCH('O5 Details by Class &amp; Accounts'!T$18, 'E2 Allocators'!$B$15:$W$15, 0),FALSE)*$F54)</f>
        <v>0</v>
      </c>
      <c r="U54" s="1322">
        <f>IF(ISERROR(VLOOKUP(VLOOKUP($A54, 'E4 TB Allocation Details'!$A$18:$L$214, MATCH("Demand ID", 'E4 TB Allocation Details'!$A$18:$L$18, 0),FALSE), 'E2 Allocators'!$B$15:$W$358, MATCH('O5 Details by Class &amp; Accounts'!U$18, 'E2 Allocators'!$B$15:$W$15, 0),FALSE)*$F54), 0, VLOOKUP(VLOOKUP($A54, 'E4 TB Allocation Details'!$A$18:$L$214, MATCH("Demand ID", 'E4 TB Allocation Details'!$A$18:$L$18, 0),FALSE), 'E2 Allocators'!$B$15:$W$358, MATCH('O5 Details by Class &amp; Accounts'!U$18, 'E2 Allocators'!$B$15:$W$15, 0),FALSE)*$F54)</f>
        <v>0</v>
      </c>
      <c r="V54" s="1322">
        <f>IF(ISERROR(VLOOKUP(VLOOKUP($A54, 'E4 TB Allocation Details'!$A$18:$L$214, MATCH("Demand ID", 'E4 TB Allocation Details'!$A$18:$L$18, 0),FALSE), 'E2 Allocators'!$B$15:$W$358, MATCH('O5 Details by Class &amp; Accounts'!V$18, 'E2 Allocators'!$B$15:$W$15, 0),FALSE)*$F54), 0, VLOOKUP(VLOOKUP($A54, 'E4 TB Allocation Details'!$A$18:$L$214, MATCH("Demand ID", 'E4 TB Allocation Details'!$A$18:$L$18, 0),FALSE), 'E2 Allocators'!$B$15:$W$358, MATCH('O5 Details by Class &amp; Accounts'!V$18, 'E2 Allocators'!$B$15:$W$15, 0),FALSE)*$F54)</f>
        <v>0</v>
      </c>
      <c r="W54" s="1322">
        <f>IF(ISERROR(VLOOKUP(VLOOKUP($A54, 'E4 TB Allocation Details'!$A$18:$L$214, MATCH("Demand ID", 'E4 TB Allocation Details'!$A$18:$L$18, 0),FALSE), 'E2 Allocators'!$B$15:$W$358, MATCH('O5 Details by Class &amp; Accounts'!W$18, 'E2 Allocators'!$B$15:$W$15, 0),FALSE)*$F54), 0, VLOOKUP(VLOOKUP($A54, 'E4 TB Allocation Details'!$A$18:$L$214, MATCH("Demand ID", 'E4 TB Allocation Details'!$A$18:$L$18, 0),FALSE), 'E2 Allocators'!$B$15:$W$358, MATCH('O5 Details by Class &amp; Accounts'!W$18, 'E2 Allocators'!$B$15:$W$15, 0),FALSE)*$F54)</f>
        <v>0</v>
      </c>
      <c r="X54" s="1322">
        <f>IF(ISERROR(VLOOKUP(VLOOKUP($A54, 'E4 TB Allocation Details'!$A$18:$L$214, MATCH("Demand ID", 'E4 TB Allocation Details'!$A$18:$L$18, 0),FALSE), 'E2 Allocators'!$B$15:$W$358, MATCH('O5 Details by Class &amp; Accounts'!X$18, 'E2 Allocators'!$B$15:$W$15, 0),FALSE)*$F54), 0, VLOOKUP(VLOOKUP($A54, 'E4 TB Allocation Details'!$A$18:$L$214, MATCH("Demand ID", 'E4 TB Allocation Details'!$A$18:$L$18, 0),FALSE), 'E2 Allocators'!$B$15:$W$358, MATCH('O5 Details by Class &amp; Accounts'!X$18, 'E2 Allocators'!$B$15:$W$15, 0),FALSE)*$F54)</f>
        <v>0</v>
      </c>
      <c r="Y54" s="1322">
        <f>IF(ISERROR(VLOOKUP(VLOOKUP($A54, 'E4 TB Allocation Details'!$A$18:$L$214, MATCH("Demand ID", 'E4 TB Allocation Details'!$A$18:$L$18, 0),FALSE), 'E2 Allocators'!$B$15:$W$358, MATCH('O5 Details by Class &amp; Accounts'!Y$18, 'E2 Allocators'!$B$15:$W$15, 0),FALSE)*$F54), 0, VLOOKUP(VLOOKUP($A54, 'E4 TB Allocation Details'!$A$18:$L$214, MATCH("Demand ID", 'E4 TB Allocation Details'!$A$18:$L$18, 0),FALSE), 'E2 Allocators'!$B$15:$W$358, MATCH('O5 Details by Class &amp; Accounts'!Y$18, 'E2 Allocators'!$B$15:$W$15, 0),FALSE)*$F54)</f>
        <v>0</v>
      </c>
      <c r="Z54" s="1322">
        <f>IF(ISERROR(VLOOKUP(VLOOKUP($A54, 'E4 TB Allocation Details'!$A$18:$L$214, MATCH("Demand ID", 'E4 TB Allocation Details'!$A$18:$L$18, 0),FALSE), 'E2 Allocators'!$B$15:$W$358, MATCH('O5 Details by Class &amp; Accounts'!Z$18, 'E2 Allocators'!$B$15:$W$15, 0),FALSE)*$F54), 0, VLOOKUP(VLOOKUP($A54, 'E4 TB Allocation Details'!$A$18:$L$214, MATCH("Demand ID", 'E4 TB Allocation Details'!$A$18:$L$18, 0),FALSE), 'E2 Allocators'!$B$15:$W$358, MATCH('O5 Details by Class &amp; Accounts'!Z$18, 'E2 Allocators'!$B$15:$W$15, 0),FALSE)*$F54)</f>
        <v>0</v>
      </c>
      <c r="AA54" s="1322">
        <f>IF(ISERROR(VLOOKUP(VLOOKUP($A54, 'E4 TB Allocation Details'!$A$18:$L$214, MATCH("Demand ID", 'E4 TB Allocation Details'!$A$18:$L$18, 0),FALSE), 'E2 Allocators'!$B$15:$W$358, MATCH('O5 Details by Class &amp; Accounts'!AA$18, 'E2 Allocators'!$B$15:$W$15, 0),FALSE)*$F54), 0, VLOOKUP(VLOOKUP($A54, 'E4 TB Allocation Details'!$A$18:$L$214, MATCH("Demand ID", 'E4 TB Allocation Details'!$A$18:$L$18, 0),FALSE), 'E2 Allocators'!$B$15:$W$358, MATCH('O5 Details by Class &amp; Accounts'!AA$18, 'E2 Allocators'!$B$15:$W$15, 0),FALSE)*$F54)</f>
        <v>0</v>
      </c>
      <c r="AB54" s="1322">
        <f>IF(ISERROR(VLOOKUP(VLOOKUP($A54, 'E4 TB Allocation Details'!$A$18:$L$214, MATCH("Demand ID", 'E4 TB Allocation Details'!$A$18:$L$18, 0),FALSE), 'E2 Allocators'!$B$15:$W$358, MATCH('O5 Details by Class &amp; Accounts'!AB$18, 'E2 Allocators'!$B$15:$W$15, 0),FALSE)*$F54), 0, VLOOKUP(VLOOKUP($A54, 'E4 TB Allocation Details'!$A$18:$L$214, MATCH("Demand ID", 'E4 TB Allocation Details'!$A$18:$L$18, 0),FALSE), 'E2 Allocators'!$B$15:$W$358, MATCH('O5 Details by Class &amp; Accounts'!AB$18, 'E2 Allocators'!$B$15:$W$15, 0),FALSE)*$F54)</f>
        <v>0</v>
      </c>
      <c r="AC54" s="1322">
        <f t="shared" si="1"/>
        <v>0</v>
      </c>
      <c r="AD54" s="1322">
        <f>IF(ISERROR(VLOOKUP(VLOOKUP($A54, 'E4 TB Allocation Details'!$A$18:$L$214, MATCH("Customer ID", 'E4 TB Allocation Details'!$A$18:$L$18, 0),FALSE), 'E2 Allocators'!$B$15:$W$358, MATCH('O5 Details by Class &amp; Accounts'!AD$18, 'E2 Allocators'!$B$15:$W$15, 0),FALSE)*$G54), 0, VLOOKUP(VLOOKUP($A54, 'E4 TB Allocation Details'!$A$18:$L$214, MATCH("Customer ID", 'E4 TB Allocation Details'!$A$18:$L$18, 0),FALSE), 'E2 Allocators'!$B$15:$W$358, MATCH('O5 Details by Class &amp; Accounts'!AD$18, 'E2 Allocators'!$B$15:$W$15, 0),FALSE)*$G54)</f>
        <v>0</v>
      </c>
      <c r="AE54" s="1322">
        <f>IF(ISERROR(VLOOKUP(VLOOKUP($A54, 'E4 TB Allocation Details'!$A$18:$L$214, MATCH("Customer ID", 'E4 TB Allocation Details'!$A$18:$L$18, 0),FALSE), 'E2 Allocators'!$B$15:$W$358, MATCH('O5 Details by Class &amp; Accounts'!AE$18, 'E2 Allocators'!$B$15:$W$15, 0),FALSE)*$G54), 0, VLOOKUP(VLOOKUP($A54, 'E4 TB Allocation Details'!$A$18:$L$214, MATCH("Customer ID", 'E4 TB Allocation Details'!$A$18:$L$18, 0),FALSE), 'E2 Allocators'!$B$15:$W$358, MATCH('O5 Details by Class &amp; Accounts'!AE$18, 'E2 Allocators'!$B$15:$W$15, 0),FALSE)*$G54)</f>
        <v>0</v>
      </c>
      <c r="AF54" s="1322">
        <f>IF(ISERROR(VLOOKUP(VLOOKUP($A54, 'E4 TB Allocation Details'!$A$18:$L$214, MATCH("Customer ID", 'E4 TB Allocation Details'!$A$18:$L$18, 0),FALSE), 'E2 Allocators'!$B$15:$W$358, MATCH('O5 Details by Class &amp; Accounts'!AF$18, 'E2 Allocators'!$B$15:$W$15, 0),FALSE)*$G54), 0, VLOOKUP(VLOOKUP($A54, 'E4 TB Allocation Details'!$A$18:$L$214, MATCH("Customer ID", 'E4 TB Allocation Details'!$A$18:$L$18, 0),FALSE), 'E2 Allocators'!$B$15:$W$358, MATCH('O5 Details by Class &amp; Accounts'!AF$18, 'E2 Allocators'!$B$15:$W$15, 0),FALSE)*$G54)</f>
        <v>0</v>
      </c>
      <c r="AG54" s="1322">
        <f>IF(ISERROR(VLOOKUP(VLOOKUP($A54, 'E4 TB Allocation Details'!$A$18:$L$214, MATCH("Customer ID", 'E4 TB Allocation Details'!$A$18:$L$18, 0),FALSE), 'E2 Allocators'!$B$15:$W$358, MATCH('O5 Details by Class &amp; Accounts'!AG$18, 'E2 Allocators'!$B$15:$W$15, 0),FALSE)*$G54), 0, VLOOKUP(VLOOKUP($A54, 'E4 TB Allocation Details'!$A$18:$L$214, MATCH("Customer ID", 'E4 TB Allocation Details'!$A$18:$L$18, 0),FALSE), 'E2 Allocators'!$B$15:$W$358, MATCH('O5 Details by Class &amp; Accounts'!AG$18, 'E2 Allocators'!$B$15:$W$15, 0),FALSE)*$G54)</f>
        <v>0</v>
      </c>
      <c r="AH54" s="1322">
        <f>IF(ISERROR(VLOOKUP(VLOOKUP($A54, 'E4 TB Allocation Details'!$A$18:$L$214, MATCH("Customer ID", 'E4 TB Allocation Details'!$A$18:$L$18, 0),FALSE), 'E2 Allocators'!$B$15:$W$358, MATCH('O5 Details by Class &amp; Accounts'!AH$18, 'E2 Allocators'!$B$15:$W$15, 0),FALSE)*$G54), 0, VLOOKUP(VLOOKUP($A54, 'E4 TB Allocation Details'!$A$18:$L$214, MATCH("Customer ID", 'E4 TB Allocation Details'!$A$18:$L$18, 0),FALSE), 'E2 Allocators'!$B$15:$W$358, MATCH('O5 Details by Class &amp; Accounts'!AH$18, 'E2 Allocators'!$B$15:$W$15, 0),FALSE)*$G54)</f>
        <v>0</v>
      </c>
      <c r="AI54" s="1322">
        <f>IF(ISERROR(VLOOKUP(VLOOKUP($A54, 'E4 TB Allocation Details'!$A$18:$L$214, MATCH("Customer ID", 'E4 TB Allocation Details'!$A$18:$L$18, 0),FALSE), 'E2 Allocators'!$B$15:$W$358, MATCH('O5 Details by Class &amp; Accounts'!AI$18, 'E2 Allocators'!$B$15:$W$15, 0),FALSE)*$G54), 0, VLOOKUP(VLOOKUP($A54, 'E4 TB Allocation Details'!$A$18:$L$214, MATCH("Customer ID", 'E4 TB Allocation Details'!$A$18:$L$18, 0),FALSE), 'E2 Allocators'!$B$15:$W$358, MATCH('O5 Details by Class &amp; Accounts'!AI$18, 'E2 Allocators'!$B$15:$W$15, 0),FALSE)*$G54)</f>
        <v>0</v>
      </c>
      <c r="AJ54" s="1322">
        <f>IF(ISERROR(VLOOKUP(VLOOKUP($A54, 'E4 TB Allocation Details'!$A$18:$L$214, MATCH("Customer ID", 'E4 TB Allocation Details'!$A$18:$L$18, 0),FALSE), 'E2 Allocators'!$B$15:$W$358, MATCH('O5 Details by Class &amp; Accounts'!AJ$18, 'E2 Allocators'!$B$15:$W$15, 0),FALSE)*$G54), 0, VLOOKUP(VLOOKUP($A54, 'E4 TB Allocation Details'!$A$18:$L$214, MATCH("Customer ID", 'E4 TB Allocation Details'!$A$18:$L$18, 0),FALSE), 'E2 Allocators'!$B$15:$W$358, MATCH('O5 Details by Class &amp; Accounts'!AJ$18, 'E2 Allocators'!$B$15:$W$15, 0),FALSE)*$G54)</f>
        <v>0</v>
      </c>
      <c r="AK54" s="1322">
        <f>IF(ISERROR(VLOOKUP(VLOOKUP($A54, 'E4 TB Allocation Details'!$A$18:$L$214, MATCH("Customer ID", 'E4 TB Allocation Details'!$A$18:$L$18, 0),FALSE), 'E2 Allocators'!$B$15:$W$358, MATCH('O5 Details by Class &amp; Accounts'!AK$18, 'E2 Allocators'!$B$15:$W$15, 0),FALSE)*$G54), 0, VLOOKUP(VLOOKUP($A54, 'E4 TB Allocation Details'!$A$18:$L$214, MATCH("Customer ID", 'E4 TB Allocation Details'!$A$18:$L$18, 0),FALSE), 'E2 Allocators'!$B$15:$W$358, MATCH('O5 Details by Class &amp; Accounts'!AK$18, 'E2 Allocators'!$B$15:$W$15, 0),FALSE)*$G54)</f>
        <v>0</v>
      </c>
      <c r="AL54" s="1322">
        <f>IF(ISERROR(VLOOKUP(VLOOKUP($A54, 'E4 TB Allocation Details'!$A$18:$L$214, MATCH("Customer ID", 'E4 TB Allocation Details'!$A$18:$L$18, 0),FALSE), 'E2 Allocators'!$B$15:$W$358, MATCH('O5 Details by Class &amp; Accounts'!AL$18, 'E2 Allocators'!$B$15:$W$15, 0),FALSE)*$G54), 0, VLOOKUP(VLOOKUP($A54, 'E4 TB Allocation Details'!$A$18:$L$214, MATCH("Customer ID", 'E4 TB Allocation Details'!$A$18:$L$18, 0),FALSE), 'E2 Allocators'!$B$15:$W$358, MATCH('O5 Details by Class &amp; Accounts'!AL$18, 'E2 Allocators'!$B$15:$W$15, 0),FALSE)*$G54)</f>
        <v>0</v>
      </c>
      <c r="AM54" s="1322">
        <f>IF(ISERROR(VLOOKUP(VLOOKUP($A54, 'E4 TB Allocation Details'!$A$18:$L$214, MATCH("Customer ID", 'E4 TB Allocation Details'!$A$18:$L$18, 0),FALSE), 'E2 Allocators'!$B$15:$W$358, MATCH('O5 Details by Class &amp; Accounts'!AM$18, 'E2 Allocators'!$B$15:$W$15, 0),FALSE)*$G54), 0, VLOOKUP(VLOOKUP($A54, 'E4 TB Allocation Details'!$A$18:$L$214, MATCH("Customer ID", 'E4 TB Allocation Details'!$A$18:$L$18, 0),FALSE), 'E2 Allocators'!$B$15:$W$358, MATCH('O5 Details by Class &amp; Accounts'!AM$18, 'E2 Allocators'!$B$15:$W$15, 0),FALSE)*$G54)</f>
        <v>0</v>
      </c>
      <c r="AN54" s="1322">
        <f>IF(ISERROR(VLOOKUP(VLOOKUP($A54, 'E4 TB Allocation Details'!$A$18:$L$214, MATCH("Customer ID", 'E4 TB Allocation Details'!$A$18:$L$18, 0),FALSE), 'E2 Allocators'!$B$15:$W$358, MATCH('O5 Details by Class &amp; Accounts'!AN$18, 'E2 Allocators'!$B$15:$W$15, 0),FALSE)*$G54), 0, VLOOKUP(VLOOKUP($A54, 'E4 TB Allocation Details'!$A$18:$L$214, MATCH("Customer ID", 'E4 TB Allocation Details'!$A$18:$L$18, 0),FALSE), 'E2 Allocators'!$B$15:$W$358, MATCH('O5 Details by Class &amp; Accounts'!AN$18, 'E2 Allocators'!$B$15:$W$15, 0),FALSE)*$G54)</f>
        <v>0</v>
      </c>
      <c r="AO54" s="1322">
        <f>IF(ISERROR(VLOOKUP(VLOOKUP($A54, 'E4 TB Allocation Details'!$A$18:$L$214, MATCH("Customer ID", 'E4 TB Allocation Details'!$A$18:$L$18, 0),FALSE), 'E2 Allocators'!$B$15:$W$358, MATCH('O5 Details by Class &amp; Accounts'!AO$18, 'E2 Allocators'!$B$15:$W$15, 0),FALSE)*$G54), 0, VLOOKUP(VLOOKUP($A54, 'E4 TB Allocation Details'!$A$18:$L$214, MATCH("Customer ID", 'E4 TB Allocation Details'!$A$18:$L$18, 0),FALSE), 'E2 Allocators'!$B$15:$W$358, MATCH('O5 Details by Class &amp; Accounts'!AO$18, 'E2 Allocators'!$B$15:$W$15, 0),FALSE)*$G54)</f>
        <v>0</v>
      </c>
      <c r="AP54" s="1322">
        <f>IF(ISERROR(VLOOKUP(VLOOKUP($A54, 'E4 TB Allocation Details'!$A$18:$L$214, MATCH("Customer ID", 'E4 TB Allocation Details'!$A$18:$L$18, 0),FALSE), 'E2 Allocators'!$B$15:$W$358, MATCH('O5 Details by Class &amp; Accounts'!AP$18, 'E2 Allocators'!$B$15:$W$15, 0),FALSE)*$G54), 0, VLOOKUP(VLOOKUP($A54, 'E4 TB Allocation Details'!$A$18:$L$214, MATCH("Customer ID", 'E4 TB Allocation Details'!$A$18:$L$18, 0),FALSE), 'E2 Allocators'!$B$15:$W$358, MATCH('O5 Details by Class &amp; Accounts'!AP$18, 'E2 Allocators'!$B$15:$W$15, 0),FALSE)*$G54)</f>
        <v>0</v>
      </c>
      <c r="AQ54" s="1322">
        <f>IF(ISERROR(VLOOKUP(VLOOKUP($A54, 'E4 TB Allocation Details'!$A$18:$L$214, MATCH("Customer ID", 'E4 TB Allocation Details'!$A$18:$L$18, 0),FALSE), 'E2 Allocators'!$B$15:$W$358, MATCH('O5 Details by Class &amp; Accounts'!AQ$18, 'E2 Allocators'!$B$15:$W$15, 0),FALSE)*$G54), 0, VLOOKUP(VLOOKUP($A54, 'E4 TB Allocation Details'!$A$18:$L$214, MATCH("Customer ID", 'E4 TB Allocation Details'!$A$18:$L$18, 0),FALSE), 'E2 Allocators'!$B$15:$W$358, MATCH('O5 Details by Class &amp; Accounts'!AQ$18, 'E2 Allocators'!$B$15:$W$15, 0),FALSE)*$G54)</f>
        <v>0</v>
      </c>
      <c r="AR54" s="1322">
        <f>IF(ISERROR(VLOOKUP(VLOOKUP($A54, 'E4 TB Allocation Details'!$A$18:$L$214, MATCH("Customer ID", 'E4 TB Allocation Details'!$A$18:$L$18, 0),FALSE), 'E2 Allocators'!$B$15:$W$358, MATCH('O5 Details by Class &amp; Accounts'!AR$18, 'E2 Allocators'!$B$15:$W$15, 0),FALSE)*$G54), 0, VLOOKUP(VLOOKUP($A54, 'E4 TB Allocation Details'!$A$18:$L$214, MATCH("Customer ID", 'E4 TB Allocation Details'!$A$18:$L$18, 0),FALSE), 'E2 Allocators'!$B$15:$W$358, MATCH('O5 Details by Class &amp; Accounts'!AR$18, 'E2 Allocators'!$B$15:$W$15, 0),FALSE)*$G54)</f>
        <v>0</v>
      </c>
      <c r="AS54" s="1322">
        <f>IF(ISERROR(VLOOKUP(VLOOKUP($A54, 'E4 TB Allocation Details'!$A$18:$L$214, MATCH("Customer ID", 'E4 TB Allocation Details'!$A$18:$L$18, 0),FALSE), 'E2 Allocators'!$B$15:$W$358, MATCH('O5 Details by Class &amp; Accounts'!AS$18, 'E2 Allocators'!$B$15:$W$15, 0),FALSE)*$G54), 0, VLOOKUP(VLOOKUP($A54, 'E4 TB Allocation Details'!$A$18:$L$214, MATCH("Customer ID", 'E4 TB Allocation Details'!$A$18:$L$18, 0),FALSE), 'E2 Allocators'!$B$15:$W$358, MATCH('O5 Details by Class &amp; Accounts'!AS$18, 'E2 Allocators'!$B$15:$W$15, 0),FALSE)*$G54)</f>
        <v>0</v>
      </c>
      <c r="AT54" s="1322">
        <f>IF(ISERROR(VLOOKUP(VLOOKUP($A54, 'E4 TB Allocation Details'!$A$18:$L$214, MATCH("Customer ID", 'E4 TB Allocation Details'!$A$18:$L$18, 0),FALSE), 'E2 Allocators'!$B$15:$W$358, MATCH('O5 Details by Class &amp; Accounts'!AT$18, 'E2 Allocators'!$B$15:$W$15, 0),FALSE)*$G54), 0, VLOOKUP(VLOOKUP($A54, 'E4 TB Allocation Details'!$A$18:$L$214, MATCH("Customer ID", 'E4 TB Allocation Details'!$A$18:$L$18, 0),FALSE), 'E2 Allocators'!$B$15:$W$358, MATCH('O5 Details by Class &amp; Accounts'!AT$18, 'E2 Allocators'!$B$15:$W$15, 0),FALSE)*$G54)</f>
        <v>0</v>
      </c>
      <c r="AU54" s="1322">
        <f>IF(ISERROR(VLOOKUP(VLOOKUP($A54, 'E4 TB Allocation Details'!$A$18:$L$214, MATCH("Customer ID", 'E4 TB Allocation Details'!$A$18:$L$18, 0),FALSE), 'E2 Allocators'!$B$15:$W$358, MATCH('O5 Details by Class &amp; Accounts'!AU$18, 'E2 Allocators'!$B$15:$W$15, 0),FALSE)*$G54), 0, VLOOKUP(VLOOKUP($A54, 'E4 TB Allocation Details'!$A$18:$L$214, MATCH("Customer ID", 'E4 TB Allocation Details'!$A$18:$L$18, 0),FALSE), 'E2 Allocators'!$B$15:$W$358, MATCH('O5 Details by Class &amp; Accounts'!AU$18, 'E2 Allocators'!$B$15:$W$15, 0),FALSE)*$G54)</f>
        <v>0</v>
      </c>
      <c r="AV54" s="1322">
        <f>IF(ISERROR(VLOOKUP(VLOOKUP($A54, 'E4 TB Allocation Details'!$A$18:$L$214, MATCH("Customer ID", 'E4 TB Allocation Details'!$A$18:$L$18, 0),FALSE), 'E2 Allocators'!$B$15:$W$358, MATCH('O5 Details by Class &amp; Accounts'!AV$18, 'E2 Allocators'!$B$15:$W$15, 0),FALSE)*$G54), 0, VLOOKUP(VLOOKUP($A54, 'E4 TB Allocation Details'!$A$18:$L$214, MATCH("Customer ID", 'E4 TB Allocation Details'!$A$18:$L$18, 0),FALSE), 'E2 Allocators'!$B$15:$W$358, MATCH('O5 Details by Class &amp; Accounts'!AV$18, 'E2 Allocators'!$B$15:$W$15, 0),FALSE)*$G54)</f>
        <v>0</v>
      </c>
      <c r="AW54" s="1322">
        <f>IF(ISERROR(VLOOKUP(VLOOKUP($A54, 'E4 TB Allocation Details'!$A$18:$L$214, MATCH("Customer ID", 'E4 TB Allocation Details'!$A$18:$L$18, 0),FALSE), 'E2 Allocators'!$B$15:$W$358, MATCH('O5 Details by Class &amp; Accounts'!AW$18, 'E2 Allocators'!$B$15:$W$15, 0),FALSE)*$G54), 0, VLOOKUP(VLOOKUP($A54, 'E4 TB Allocation Details'!$A$18:$L$214, MATCH("Customer ID", 'E4 TB Allocation Details'!$A$18:$L$18, 0),FALSE), 'E2 Allocators'!$B$15:$W$358, MATCH('O5 Details by Class &amp; Accounts'!AW$18, 'E2 Allocators'!$B$15:$W$15, 0),FALSE)*$G54)</f>
        <v>0</v>
      </c>
      <c r="AX54" s="1322">
        <f t="shared" si="2"/>
        <v>0</v>
      </c>
      <c r="AY54" s="1322">
        <f>IF(ISERROR(VLOOKUP(VLOOKUP($A54, 'E4 TB Allocation Details'!$A$18:$L$214, MATCH("Misc ID", 'E4 TB Allocation Details'!$A$18:$L$18, 0),FALSE), 'E2 Allocators'!$B$15:$W$358, MATCH('O5 Details by Class &amp; Accounts'!AY$18, 'E2 Allocators'!$B$15:$W$15, 0),FALSE)*$E54), 0, VLOOKUP(VLOOKUP($A54, 'E4 TB Allocation Details'!$A$18:$L$214, MATCH("Misc ID", 'E4 TB Allocation Details'!$A$18:$L$18, 0),FALSE), 'E2 Allocators'!$B$15:$W$358, MATCH('O5 Details by Class &amp; Accounts'!AY$18, 'E2 Allocators'!$B$15:$W$15, 0),FALSE)*$E54)</f>
        <v>0</v>
      </c>
      <c r="AZ54" s="1322">
        <f>IF(ISERROR(VLOOKUP(VLOOKUP($A54, 'E4 TB Allocation Details'!$A$18:$L$214, MATCH("Misc ID", 'E4 TB Allocation Details'!$A$18:$L$18, 0),FALSE), 'E2 Allocators'!$B$15:$W$358, MATCH('O5 Details by Class &amp; Accounts'!AZ$18, 'E2 Allocators'!$B$15:$W$15, 0),FALSE)*$E54), 0, VLOOKUP(VLOOKUP($A54, 'E4 TB Allocation Details'!$A$18:$L$214, MATCH("Misc ID", 'E4 TB Allocation Details'!$A$18:$L$18, 0),FALSE), 'E2 Allocators'!$B$15:$W$358, MATCH('O5 Details by Class &amp; Accounts'!AZ$18, 'E2 Allocators'!$B$15:$W$15, 0),FALSE)*$E54)</f>
        <v>0</v>
      </c>
      <c r="BA54" s="1322">
        <f>IF(ISERROR(VLOOKUP(VLOOKUP($A54, 'E4 TB Allocation Details'!$A$18:$L$214, MATCH("Misc ID", 'E4 TB Allocation Details'!$A$18:$L$18, 0),FALSE), 'E2 Allocators'!$B$15:$W$358, MATCH('O5 Details by Class &amp; Accounts'!BA$18, 'E2 Allocators'!$B$15:$W$15, 0),FALSE)*$E54), 0, VLOOKUP(VLOOKUP($A54, 'E4 TB Allocation Details'!$A$18:$L$214, MATCH("Misc ID", 'E4 TB Allocation Details'!$A$18:$L$18, 0),FALSE), 'E2 Allocators'!$B$15:$W$358, MATCH('O5 Details by Class &amp; Accounts'!BA$18, 'E2 Allocators'!$B$15:$W$15, 0),FALSE)*$E54)</f>
        <v>0</v>
      </c>
      <c r="BB54" s="1322">
        <f>IF(ISERROR(VLOOKUP(VLOOKUP($A54, 'E4 TB Allocation Details'!$A$18:$L$214, MATCH("Misc ID", 'E4 TB Allocation Details'!$A$18:$L$18, 0),FALSE), 'E2 Allocators'!$B$15:$W$358, MATCH('O5 Details by Class &amp; Accounts'!BB$18, 'E2 Allocators'!$B$15:$W$15, 0),FALSE)*$E54), 0, VLOOKUP(VLOOKUP($A54, 'E4 TB Allocation Details'!$A$18:$L$214, MATCH("Misc ID", 'E4 TB Allocation Details'!$A$18:$L$18, 0),FALSE), 'E2 Allocators'!$B$15:$W$358, MATCH('O5 Details by Class &amp; Accounts'!BB$18, 'E2 Allocators'!$B$15:$W$15, 0),FALSE)*$E54)</f>
        <v>0</v>
      </c>
      <c r="BC54" s="1322">
        <f>IF(ISERROR(VLOOKUP(VLOOKUP($A54, 'E4 TB Allocation Details'!$A$18:$L$214, MATCH("Misc ID", 'E4 TB Allocation Details'!$A$18:$L$18, 0),FALSE), 'E2 Allocators'!$B$15:$W$358, MATCH('O5 Details by Class &amp; Accounts'!BC$18, 'E2 Allocators'!$B$15:$W$15, 0),FALSE)*$E54), 0, VLOOKUP(VLOOKUP($A54, 'E4 TB Allocation Details'!$A$18:$L$214, MATCH("Misc ID", 'E4 TB Allocation Details'!$A$18:$L$18, 0),FALSE), 'E2 Allocators'!$B$15:$W$358, MATCH('O5 Details by Class &amp; Accounts'!BC$18, 'E2 Allocators'!$B$15:$W$15, 0),FALSE)*$E54)</f>
        <v>0</v>
      </c>
      <c r="BD54" s="1322">
        <f>IF(ISERROR(VLOOKUP(VLOOKUP($A54, 'E4 TB Allocation Details'!$A$18:$L$214, MATCH("Misc ID", 'E4 TB Allocation Details'!$A$18:$L$18, 0),FALSE), 'E2 Allocators'!$B$15:$W$358, MATCH('O5 Details by Class &amp; Accounts'!BD$18, 'E2 Allocators'!$B$15:$W$15, 0),FALSE)*$E54), 0, VLOOKUP(VLOOKUP($A54, 'E4 TB Allocation Details'!$A$18:$L$214, MATCH("Misc ID", 'E4 TB Allocation Details'!$A$18:$L$18, 0),FALSE), 'E2 Allocators'!$B$15:$W$358, MATCH('O5 Details by Class &amp; Accounts'!BD$18, 'E2 Allocators'!$B$15:$W$15, 0),FALSE)*$E54)</f>
        <v>0</v>
      </c>
      <c r="BE54" s="1322">
        <f>IF(ISERROR(VLOOKUP(VLOOKUP($A54, 'E4 TB Allocation Details'!$A$18:$L$214, MATCH("Misc ID", 'E4 TB Allocation Details'!$A$18:$L$18, 0),FALSE), 'E2 Allocators'!$B$15:$W$358, MATCH('O5 Details by Class &amp; Accounts'!BE$18, 'E2 Allocators'!$B$15:$W$15, 0),FALSE)*$E54), 0, VLOOKUP(VLOOKUP($A54, 'E4 TB Allocation Details'!$A$18:$L$214, MATCH("Misc ID", 'E4 TB Allocation Details'!$A$18:$L$18, 0),FALSE), 'E2 Allocators'!$B$15:$W$358, MATCH('O5 Details by Class &amp; Accounts'!BE$18, 'E2 Allocators'!$B$15:$W$15, 0),FALSE)*$E54)</f>
        <v>0</v>
      </c>
      <c r="BF54" s="1322">
        <f>IF(ISERROR(VLOOKUP(VLOOKUP($A54, 'E4 TB Allocation Details'!$A$18:$L$214, MATCH("Misc ID", 'E4 TB Allocation Details'!$A$18:$L$18, 0),FALSE), 'E2 Allocators'!$B$15:$W$358, MATCH('O5 Details by Class &amp; Accounts'!BF$18, 'E2 Allocators'!$B$15:$W$15, 0),FALSE)*$E54), 0, VLOOKUP(VLOOKUP($A54, 'E4 TB Allocation Details'!$A$18:$L$214, MATCH("Misc ID", 'E4 TB Allocation Details'!$A$18:$L$18, 0),FALSE), 'E2 Allocators'!$B$15:$W$358, MATCH('O5 Details by Class &amp; Accounts'!BF$18, 'E2 Allocators'!$B$15:$W$15, 0),FALSE)*$E54)</f>
        <v>0</v>
      </c>
      <c r="BG54" s="1322">
        <f>IF(ISERROR(VLOOKUP(VLOOKUP($A54, 'E4 TB Allocation Details'!$A$18:$L$214, MATCH("Misc ID", 'E4 TB Allocation Details'!$A$18:$L$18, 0),FALSE), 'E2 Allocators'!$B$15:$W$358, MATCH('O5 Details by Class &amp; Accounts'!BG$18, 'E2 Allocators'!$B$15:$W$15, 0),FALSE)*$E54), 0, VLOOKUP(VLOOKUP($A54, 'E4 TB Allocation Details'!$A$18:$L$214, MATCH("Misc ID", 'E4 TB Allocation Details'!$A$18:$L$18, 0),FALSE), 'E2 Allocators'!$B$15:$W$358, MATCH('O5 Details by Class &amp; Accounts'!BG$18, 'E2 Allocators'!$B$15:$W$15, 0),FALSE)*$E54)</f>
        <v>0</v>
      </c>
      <c r="BH54" s="1322">
        <f>IF(ISERROR(VLOOKUP(VLOOKUP($A54, 'E4 TB Allocation Details'!$A$18:$L$214, MATCH("Misc ID", 'E4 TB Allocation Details'!$A$18:$L$18, 0),FALSE), 'E2 Allocators'!$B$15:$W$358, MATCH('O5 Details by Class &amp; Accounts'!BH$18, 'E2 Allocators'!$B$15:$W$15, 0),FALSE)*$E54), 0, VLOOKUP(VLOOKUP($A54, 'E4 TB Allocation Details'!$A$18:$L$214, MATCH("Misc ID", 'E4 TB Allocation Details'!$A$18:$L$18, 0),FALSE), 'E2 Allocators'!$B$15:$W$358, MATCH('O5 Details by Class &amp; Accounts'!BH$18, 'E2 Allocators'!$B$15:$W$15, 0),FALSE)*$E54)</f>
        <v>0</v>
      </c>
      <c r="BI54" s="1322">
        <f>IF(ISERROR(VLOOKUP(VLOOKUP($A54, 'E4 TB Allocation Details'!$A$18:$L$214, MATCH("Misc ID", 'E4 TB Allocation Details'!$A$18:$L$18, 0),FALSE), 'E2 Allocators'!$B$15:$W$358, MATCH('O5 Details by Class &amp; Accounts'!BI$18, 'E2 Allocators'!$B$15:$W$15, 0),FALSE)*$E54), 0, VLOOKUP(VLOOKUP($A54, 'E4 TB Allocation Details'!$A$18:$L$214, MATCH("Misc ID", 'E4 TB Allocation Details'!$A$18:$L$18, 0),FALSE), 'E2 Allocators'!$B$15:$W$358, MATCH('O5 Details by Class &amp; Accounts'!BI$18, 'E2 Allocators'!$B$15:$W$15, 0),FALSE)*$E54)</f>
        <v>0</v>
      </c>
      <c r="BJ54" s="1322">
        <f>IF(ISERROR(VLOOKUP(VLOOKUP($A54, 'E4 TB Allocation Details'!$A$18:$L$214, MATCH("Misc ID", 'E4 TB Allocation Details'!$A$18:$L$18, 0),FALSE), 'E2 Allocators'!$B$15:$W$358, MATCH('O5 Details by Class &amp; Accounts'!BJ$18, 'E2 Allocators'!$B$15:$W$15, 0),FALSE)*$E54), 0, VLOOKUP(VLOOKUP($A54, 'E4 TB Allocation Details'!$A$18:$L$214, MATCH("Misc ID", 'E4 TB Allocation Details'!$A$18:$L$18, 0),FALSE), 'E2 Allocators'!$B$15:$W$358, MATCH('O5 Details by Class &amp; Accounts'!BJ$18, 'E2 Allocators'!$B$15:$W$15, 0),FALSE)*$E54)</f>
        <v>0</v>
      </c>
      <c r="BK54" s="1322">
        <f>IF(ISERROR(VLOOKUP(VLOOKUP($A54, 'E4 TB Allocation Details'!$A$18:$L$214, MATCH("Misc ID", 'E4 TB Allocation Details'!$A$18:$L$18, 0),FALSE), 'E2 Allocators'!$B$15:$W$358, MATCH('O5 Details by Class &amp; Accounts'!BK$18, 'E2 Allocators'!$B$15:$W$15, 0),FALSE)*$E54), 0, VLOOKUP(VLOOKUP($A54, 'E4 TB Allocation Details'!$A$18:$L$214, MATCH("Misc ID", 'E4 TB Allocation Details'!$A$18:$L$18, 0),FALSE), 'E2 Allocators'!$B$15:$W$358, MATCH('O5 Details by Class &amp; Accounts'!BK$18, 'E2 Allocators'!$B$15:$W$15, 0),FALSE)*$E54)</f>
        <v>0</v>
      </c>
      <c r="BL54" s="1322">
        <f>IF(ISERROR(VLOOKUP(VLOOKUP($A54, 'E4 TB Allocation Details'!$A$18:$L$214, MATCH("Misc ID", 'E4 TB Allocation Details'!$A$18:$L$18, 0),FALSE), 'E2 Allocators'!$B$15:$W$358, MATCH('O5 Details by Class &amp; Accounts'!BL$18, 'E2 Allocators'!$B$15:$W$15, 0),FALSE)*$E54), 0, VLOOKUP(VLOOKUP($A54, 'E4 TB Allocation Details'!$A$18:$L$214, MATCH("Misc ID", 'E4 TB Allocation Details'!$A$18:$L$18, 0),FALSE), 'E2 Allocators'!$B$15:$W$358, MATCH('O5 Details by Class &amp; Accounts'!BL$18, 'E2 Allocators'!$B$15:$W$15, 0),FALSE)*$E54)</f>
        <v>0</v>
      </c>
      <c r="BM54" s="1322">
        <f>IF(ISERROR(VLOOKUP(VLOOKUP($A54, 'E4 TB Allocation Details'!$A$18:$L$214, MATCH("Misc ID", 'E4 TB Allocation Details'!$A$18:$L$18, 0),FALSE), 'E2 Allocators'!$B$15:$W$358, MATCH('O5 Details by Class &amp; Accounts'!BM$18, 'E2 Allocators'!$B$15:$W$15, 0),FALSE)*$E54), 0, VLOOKUP(VLOOKUP($A54, 'E4 TB Allocation Details'!$A$18:$L$214, MATCH("Misc ID", 'E4 TB Allocation Details'!$A$18:$L$18, 0),FALSE), 'E2 Allocators'!$B$15:$W$358, MATCH('O5 Details by Class &amp; Accounts'!BM$18, 'E2 Allocators'!$B$15:$W$15, 0),FALSE)*$E54)</f>
        <v>0</v>
      </c>
      <c r="BN54" s="1322">
        <f>IF(ISERROR(VLOOKUP(VLOOKUP($A54, 'E4 TB Allocation Details'!$A$18:$L$214, MATCH("Misc ID", 'E4 TB Allocation Details'!$A$18:$L$18, 0),FALSE), 'E2 Allocators'!$B$15:$W$358, MATCH('O5 Details by Class &amp; Accounts'!BN$18, 'E2 Allocators'!$B$15:$W$15, 0),FALSE)*$E54), 0, VLOOKUP(VLOOKUP($A54, 'E4 TB Allocation Details'!$A$18:$L$214, MATCH("Misc ID", 'E4 TB Allocation Details'!$A$18:$L$18, 0),FALSE), 'E2 Allocators'!$B$15:$W$358, MATCH('O5 Details by Class &amp; Accounts'!BN$18, 'E2 Allocators'!$B$15:$W$15, 0),FALSE)*$E54)</f>
        <v>0</v>
      </c>
      <c r="BO54" s="1322">
        <f>IF(ISERROR(VLOOKUP(VLOOKUP($A54, 'E4 TB Allocation Details'!$A$18:$L$214, MATCH("Misc ID", 'E4 TB Allocation Details'!$A$18:$L$18, 0),FALSE), 'E2 Allocators'!$B$15:$W$358, MATCH('O5 Details by Class &amp; Accounts'!BO$18, 'E2 Allocators'!$B$15:$W$15, 0),FALSE)*$E54), 0, VLOOKUP(VLOOKUP($A54, 'E4 TB Allocation Details'!$A$18:$L$214, MATCH("Misc ID", 'E4 TB Allocation Details'!$A$18:$L$18, 0),FALSE), 'E2 Allocators'!$B$15:$W$358, MATCH('O5 Details by Class &amp; Accounts'!BO$18, 'E2 Allocators'!$B$15:$W$15, 0),FALSE)*$E54)</f>
        <v>0</v>
      </c>
      <c r="BP54" s="1322">
        <f>IF(ISERROR(VLOOKUP(VLOOKUP($A54, 'E4 TB Allocation Details'!$A$18:$L$214, MATCH("Misc ID", 'E4 TB Allocation Details'!$A$18:$L$18, 0),FALSE), 'E2 Allocators'!$B$15:$W$358, MATCH('O5 Details by Class &amp; Accounts'!BP$18, 'E2 Allocators'!$B$15:$W$15, 0),FALSE)*$E54), 0, VLOOKUP(VLOOKUP($A54, 'E4 TB Allocation Details'!$A$18:$L$214, MATCH("Misc ID", 'E4 TB Allocation Details'!$A$18:$L$18, 0),FALSE), 'E2 Allocators'!$B$15:$W$358, MATCH('O5 Details by Class &amp; Accounts'!BP$18, 'E2 Allocators'!$B$15:$W$15, 0),FALSE)*$E54)</f>
        <v>0</v>
      </c>
      <c r="BQ54" s="1322">
        <f>IF(ISERROR(VLOOKUP(VLOOKUP($A54, 'E4 TB Allocation Details'!$A$18:$L$214, MATCH("Misc ID", 'E4 TB Allocation Details'!$A$18:$L$18, 0),FALSE), 'E2 Allocators'!$B$15:$W$358, MATCH('O5 Details by Class &amp; Accounts'!BQ$18, 'E2 Allocators'!$B$15:$W$15, 0),FALSE)*$E54), 0, VLOOKUP(VLOOKUP($A54, 'E4 TB Allocation Details'!$A$18:$L$214, MATCH("Misc ID", 'E4 TB Allocation Details'!$A$18:$L$18, 0),FALSE), 'E2 Allocators'!$B$15:$W$358, MATCH('O5 Details by Class &amp; Accounts'!BQ$18, 'E2 Allocators'!$B$15:$W$15, 0),FALSE)*$E54)</f>
        <v>0</v>
      </c>
      <c r="BR54" s="1322">
        <f>IF(ISERROR(VLOOKUP(VLOOKUP($A54, 'E4 TB Allocation Details'!$A$18:$L$214, MATCH("Misc ID", 'E4 TB Allocation Details'!$A$18:$L$18, 0),FALSE), 'E2 Allocators'!$B$15:$W$358, MATCH('O5 Details by Class &amp; Accounts'!BR$18, 'E2 Allocators'!$B$15:$W$15, 0),FALSE)*$E54), 0, VLOOKUP(VLOOKUP($A54, 'E4 TB Allocation Details'!$A$18:$L$214, MATCH("Misc ID", 'E4 TB Allocation Details'!$A$18:$L$18, 0),FALSE), 'E2 Allocators'!$B$15:$W$358, MATCH('O5 Details by Class &amp; Accounts'!BR$18, 'E2 Allocators'!$B$15:$W$15, 0),FALSE)*$E54)</f>
        <v>0</v>
      </c>
      <c r="BS54" s="1322">
        <f t="shared" si="3"/>
        <v>0</v>
      </c>
      <c r="BT54" s="1322">
        <f>IF(ISERROR(VLOOKUP(VLOOKUP($A54, 'E4 TB Allocation Details'!$A$18:$L$214, MATCH("A &amp; G ID", 'E4 TB Allocation Details'!$A$18:$L$18, 0),FALSE), 'E2 Allocators'!$B$15:$W$358, MATCH('O5 Details by Class &amp; Accounts'!BT$18, 'E2 Allocators'!$B$15:$W$15, 0),FALSE)*$E54), 0, VLOOKUP(VLOOKUP($A54, 'E4 TB Allocation Details'!$A$18:$L$214, MATCH("A &amp; G ID", 'E4 TB Allocation Details'!$A$18:$L$18, 0),FALSE), 'E2 Allocators'!$B$15:$W$358, MATCH('O5 Details by Class &amp; Accounts'!BT$18, 'E2 Allocators'!$B$15:$W$15, 0),FALSE)*$E54)</f>
        <v>0</v>
      </c>
      <c r="BU54" s="1322">
        <f>IF(ISERROR(VLOOKUP(VLOOKUP($A54, 'E4 TB Allocation Details'!$A$18:$L$214, MATCH("A &amp; G ID", 'E4 TB Allocation Details'!$A$18:$L$18, 0),FALSE), 'E2 Allocators'!$B$15:$W$358, MATCH('O5 Details by Class &amp; Accounts'!BU$18, 'E2 Allocators'!$B$15:$W$15, 0),FALSE)*$E54), 0, VLOOKUP(VLOOKUP($A54, 'E4 TB Allocation Details'!$A$18:$L$214, MATCH("A &amp; G ID", 'E4 TB Allocation Details'!$A$18:$L$18, 0),FALSE), 'E2 Allocators'!$B$15:$W$358, MATCH('O5 Details by Class &amp; Accounts'!BU$18, 'E2 Allocators'!$B$15:$W$15, 0),FALSE)*$E54)</f>
        <v>0</v>
      </c>
      <c r="BV54" s="1322">
        <f>IF(ISERROR(VLOOKUP(VLOOKUP($A54, 'E4 TB Allocation Details'!$A$18:$L$214, MATCH("A &amp; G ID", 'E4 TB Allocation Details'!$A$18:$L$18, 0),FALSE), 'E2 Allocators'!$B$15:$W$358, MATCH('O5 Details by Class &amp; Accounts'!BV$18, 'E2 Allocators'!$B$15:$W$15, 0),FALSE)*$E54), 0, VLOOKUP(VLOOKUP($A54, 'E4 TB Allocation Details'!$A$18:$L$214, MATCH("A &amp; G ID", 'E4 TB Allocation Details'!$A$18:$L$18, 0),FALSE), 'E2 Allocators'!$B$15:$W$358, MATCH('O5 Details by Class &amp; Accounts'!BV$18, 'E2 Allocators'!$B$15:$W$15, 0),FALSE)*$E54)</f>
        <v>0</v>
      </c>
      <c r="BW54" s="1322">
        <f>IF(ISERROR(VLOOKUP(VLOOKUP($A54, 'E4 TB Allocation Details'!$A$18:$L$214, MATCH("A &amp; G ID", 'E4 TB Allocation Details'!$A$18:$L$18, 0),FALSE), 'E2 Allocators'!$B$15:$W$358, MATCH('O5 Details by Class &amp; Accounts'!BW$18, 'E2 Allocators'!$B$15:$W$15, 0),FALSE)*$E54), 0, VLOOKUP(VLOOKUP($A54, 'E4 TB Allocation Details'!$A$18:$L$214, MATCH("A &amp; G ID", 'E4 TB Allocation Details'!$A$18:$L$18, 0),FALSE), 'E2 Allocators'!$B$15:$W$358, MATCH('O5 Details by Class &amp; Accounts'!BW$18, 'E2 Allocators'!$B$15:$W$15, 0),FALSE)*$E54)</f>
        <v>0</v>
      </c>
      <c r="BX54" s="1322">
        <f>IF(ISERROR(VLOOKUP(VLOOKUP($A54, 'E4 TB Allocation Details'!$A$18:$L$214, MATCH("A &amp; G ID", 'E4 TB Allocation Details'!$A$18:$L$18, 0),FALSE), 'E2 Allocators'!$B$15:$W$358, MATCH('O5 Details by Class &amp; Accounts'!BX$18, 'E2 Allocators'!$B$15:$W$15, 0),FALSE)*$E54), 0, VLOOKUP(VLOOKUP($A54, 'E4 TB Allocation Details'!$A$18:$L$214, MATCH("A &amp; G ID", 'E4 TB Allocation Details'!$A$18:$L$18, 0),FALSE), 'E2 Allocators'!$B$15:$W$358, MATCH('O5 Details by Class &amp; Accounts'!BX$18, 'E2 Allocators'!$B$15:$W$15, 0),FALSE)*$E54)</f>
        <v>0</v>
      </c>
      <c r="BY54" s="1322">
        <f>IF(ISERROR(VLOOKUP(VLOOKUP($A54, 'E4 TB Allocation Details'!$A$18:$L$214, MATCH("A &amp; G ID", 'E4 TB Allocation Details'!$A$18:$L$18, 0),FALSE), 'E2 Allocators'!$B$15:$W$358, MATCH('O5 Details by Class &amp; Accounts'!BY$18, 'E2 Allocators'!$B$15:$W$15, 0),FALSE)*$E54), 0, VLOOKUP(VLOOKUP($A54, 'E4 TB Allocation Details'!$A$18:$L$214, MATCH("A &amp; G ID", 'E4 TB Allocation Details'!$A$18:$L$18, 0),FALSE), 'E2 Allocators'!$B$15:$W$358, MATCH('O5 Details by Class &amp; Accounts'!BY$18, 'E2 Allocators'!$B$15:$W$15, 0),FALSE)*$E54)</f>
        <v>0</v>
      </c>
      <c r="BZ54" s="1322">
        <f>IF(ISERROR(VLOOKUP(VLOOKUP($A54, 'E4 TB Allocation Details'!$A$18:$L$214, MATCH("A &amp; G ID", 'E4 TB Allocation Details'!$A$18:$L$18, 0),FALSE), 'E2 Allocators'!$B$15:$W$358, MATCH('O5 Details by Class &amp; Accounts'!BZ$18, 'E2 Allocators'!$B$15:$W$15, 0),FALSE)*$E54), 0, VLOOKUP(VLOOKUP($A54, 'E4 TB Allocation Details'!$A$18:$L$214, MATCH("A &amp; G ID", 'E4 TB Allocation Details'!$A$18:$L$18, 0),FALSE), 'E2 Allocators'!$B$15:$W$358, MATCH('O5 Details by Class &amp; Accounts'!BZ$18, 'E2 Allocators'!$B$15:$W$15, 0),FALSE)*$E54)</f>
        <v>0</v>
      </c>
      <c r="CA54" s="1322">
        <f>IF(ISERROR(VLOOKUP(VLOOKUP($A54, 'E4 TB Allocation Details'!$A$18:$L$214, MATCH("A &amp; G ID", 'E4 TB Allocation Details'!$A$18:$L$18, 0),FALSE), 'E2 Allocators'!$B$15:$W$358, MATCH('O5 Details by Class &amp; Accounts'!CA$18, 'E2 Allocators'!$B$15:$W$15, 0),FALSE)*$E54), 0, VLOOKUP(VLOOKUP($A54, 'E4 TB Allocation Details'!$A$18:$L$214, MATCH("A &amp; G ID", 'E4 TB Allocation Details'!$A$18:$L$18, 0),FALSE), 'E2 Allocators'!$B$15:$W$358, MATCH('O5 Details by Class &amp; Accounts'!CA$18, 'E2 Allocators'!$B$15:$W$15, 0),FALSE)*$E54)</f>
        <v>0</v>
      </c>
      <c r="CB54" s="1322">
        <f>IF(ISERROR(VLOOKUP(VLOOKUP($A54, 'E4 TB Allocation Details'!$A$18:$L$214, MATCH("A &amp; G ID", 'E4 TB Allocation Details'!$A$18:$L$18, 0),FALSE), 'E2 Allocators'!$B$15:$W$358, MATCH('O5 Details by Class &amp; Accounts'!CB$18, 'E2 Allocators'!$B$15:$W$15, 0),FALSE)*$E54), 0, VLOOKUP(VLOOKUP($A54, 'E4 TB Allocation Details'!$A$18:$L$214, MATCH("A &amp; G ID", 'E4 TB Allocation Details'!$A$18:$L$18, 0),FALSE), 'E2 Allocators'!$B$15:$W$358, MATCH('O5 Details by Class &amp; Accounts'!CB$18, 'E2 Allocators'!$B$15:$W$15, 0),FALSE)*$E54)</f>
        <v>0</v>
      </c>
      <c r="CC54" s="1322">
        <f>IF(ISERROR(VLOOKUP(VLOOKUP($A54, 'E4 TB Allocation Details'!$A$18:$L$214, MATCH("A &amp; G ID", 'E4 TB Allocation Details'!$A$18:$L$18, 0),FALSE), 'E2 Allocators'!$B$15:$W$358, MATCH('O5 Details by Class &amp; Accounts'!CC$18, 'E2 Allocators'!$B$15:$W$15, 0),FALSE)*$E54), 0, VLOOKUP(VLOOKUP($A54, 'E4 TB Allocation Details'!$A$18:$L$214, MATCH("A &amp; G ID", 'E4 TB Allocation Details'!$A$18:$L$18, 0),FALSE), 'E2 Allocators'!$B$15:$W$358, MATCH('O5 Details by Class &amp; Accounts'!CC$18, 'E2 Allocators'!$B$15:$W$15, 0),FALSE)*$E54)</f>
        <v>0</v>
      </c>
      <c r="CD54" s="1322">
        <f>IF(ISERROR(VLOOKUP(VLOOKUP($A54, 'E4 TB Allocation Details'!$A$18:$L$214, MATCH("A &amp; G ID", 'E4 TB Allocation Details'!$A$18:$L$18, 0),FALSE), 'E2 Allocators'!$B$15:$W$358, MATCH('O5 Details by Class &amp; Accounts'!CD$18, 'E2 Allocators'!$B$15:$W$15, 0),FALSE)*$E54), 0, VLOOKUP(VLOOKUP($A54, 'E4 TB Allocation Details'!$A$18:$L$214, MATCH("A &amp; G ID", 'E4 TB Allocation Details'!$A$18:$L$18, 0),FALSE), 'E2 Allocators'!$B$15:$W$358, MATCH('O5 Details by Class &amp; Accounts'!CD$18, 'E2 Allocators'!$B$15:$W$15, 0),FALSE)*$E54)</f>
        <v>0</v>
      </c>
      <c r="CE54" s="1322">
        <f>IF(ISERROR(VLOOKUP(VLOOKUP($A54, 'E4 TB Allocation Details'!$A$18:$L$214, MATCH("A &amp; G ID", 'E4 TB Allocation Details'!$A$18:$L$18, 0),FALSE), 'E2 Allocators'!$B$15:$W$358, MATCH('O5 Details by Class &amp; Accounts'!CE$18, 'E2 Allocators'!$B$15:$W$15, 0),FALSE)*$E54), 0, VLOOKUP(VLOOKUP($A54, 'E4 TB Allocation Details'!$A$18:$L$214, MATCH("A &amp; G ID", 'E4 TB Allocation Details'!$A$18:$L$18, 0),FALSE), 'E2 Allocators'!$B$15:$W$358, MATCH('O5 Details by Class &amp; Accounts'!CE$18, 'E2 Allocators'!$B$15:$W$15, 0),FALSE)*$E54)</f>
        <v>0</v>
      </c>
      <c r="CF54" s="1322">
        <f>IF(ISERROR(VLOOKUP(VLOOKUP($A54, 'E4 TB Allocation Details'!$A$18:$L$214, MATCH("A &amp; G ID", 'E4 TB Allocation Details'!$A$18:$L$18, 0),FALSE), 'E2 Allocators'!$B$15:$W$358, MATCH('O5 Details by Class &amp; Accounts'!CF$18, 'E2 Allocators'!$B$15:$W$15, 0),FALSE)*$E54), 0, VLOOKUP(VLOOKUP($A54, 'E4 TB Allocation Details'!$A$18:$L$214, MATCH("A &amp; G ID", 'E4 TB Allocation Details'!$A$18:$L$18, 0),FALSE), 'E2 Allocators'!$B$15:$W$358, MATCH('O5 Details by Class &amp; Accounts'!CF$18, 'E2 Allocators'!$B$15:$W$15, 0),FALSE)*$E54)</f>
        <v>0</v>
      </c>
      <c r="CG54" s="1322">
        <f>IF(ISERROR(VLOOKUP(VLOOKUP($A54, 'E4 TB Allocation Details'!$A$18:$L$214, MATCH("A &amp; G ID", 'E4 TB Allocation Details'!$A$18:$L$18, 0),FALSE), 'E2 Allocators'!$B$15:$W$358, MATCH('O5 Details by Class &amp; Accounts'!CG$18, 'E2 Allocators'!$B$15:$W$15, 0),FALSE)*$E54), 0, VLOOKUP(VLOOKUP($A54, 'E4 TB Allocation Details'!$A$18:$L$214, MATCH("A &amp; G ID", 'E4 TB Allocation Details'!$A$18:$L$18, 0),FALSE), 'E2 Allocators'!$B$15:$W$358, MATCH('O5 Details by Class &amp; Accounts'!CG$18, 'E2 Allocators'!$B$15:$W$15, 0),FALSE)*$E54)</f>
        <v>0</v>
      </c>
      <c r="CH54" s="1322">
        <f>IF(ISERROR(VLOOKUP(VLOOKUP($A54, 'E4 TB Allocation Details'!$A$18:$L$214, MATCH("A &amp; G ID", 'E4 TB Allocation Details'!$A$18:$L$18, 0),FALSE), 'E2 Allocators'!$B$15:$W$358, MATCH('O5 Details by Class &amp; Accounts'!CH$18, 'E2 Allocators'!$B$15:$W$15, 0),FALSE)*$E54), 0, VLOOKUP(VLOOKUP($A54, 'E4 TB Allocation Details'!$A$18:$L$214, MATCH("A &amp; G ID", 'E4 TB Allocation Details'!$A$18:$L$18, 0),FALSE), 'E2 Allocators'!$B$15:$W$358, MATCH('O5 Details by Class &amp; Accounts'!CH$18, 'E2 Allocators'!$B$15:$W$15, 0),FALSE)*$E54)</f>
        <v>0</v>
      </c>
      <c r="CI54" s="1322">
        <f>IF(ISERROR(VLOOKUP(VLOOKUP($A54, 'E4 TB Allocation Details'!$A$18:$L$214, MATCH("A &amp; G ID", 'E4 TB Allocation Details'!$A$18:$L$18, 0),FALSE), 'E2 Allocators'!$B$15:$W$358, MATCH('O5 Details by Class &amp; Accounts'!CI$18, 'E2 Allocators'!$B$15:$W$15, 0),FALSE)*$E54), 0, VLOOKUP(VLOOKUP($A54, 'E4 TB Allocation Details'!$A$18:$L$214, MATCH("A &amp; G ID", 'E4 TB Allocation Details'!$A$18:$L$18, 0),FALSE), 'E2 Allocators'!$B$15:$W$358, MATCH('O5 Details by Class &amp; Accounts'!CI$18, 'E2 Allocators'!$B$15:$W$15, 0),FALSE)*$E54)</f>
        <v>0</v>
      </c>
      <c r="CJ54" s="1322">
        <f>IF(ISERROR(VLOOKUP(VLOOKUP($A54, 'E4 TB Allocation Details'!$A$18:$L$214, MATCH("A &amp; G ID", 'E4 TB Allocation Details'!$A$18:$L$18, 0),FALSE), 'E2 Allocators'!$B$15:$W$358, MATCH('O5 Details by Class &amp; Accounts'!CJ$18, 'E2 Allocators'!$B$15:$W$15, 0),FALSE)*$E54), 0, VLOOKUP(VLOOKUP($A54, 'E4 TB Allocation Details'!$A$18:$L$214, MATCH("A &amp; G ID", 'E4 TB Allocation Details'!$A$18:$L$18, 0),FALSE), 'E2 Allocators'!$B$15:$W$358, MATCH('O5 Details by Class &amp; Accounts'!CJ$18, 'E2 Allocators'!$B$15:$W$15, 0),FALSE)*$E54)</f>
        <v>0</v>
      </c>
      <c r="CK54" s="1322">
        <f>IF(ISERROR(VLOOKUP(VLOOKUP($A54, 'E4 TB Allocation Details'!$A$18:$L$214, MATCH("A &amp; G ID", 'E4 TB Allocation Details'!$A$18:$L$18, 0),FALSE), 'E2 Allocators'!$B$15:$W$358, MATCH('O5 Details by Class &amp; Accounts'!CK$18, 'E2 Allocators'!$B$15:$W$15, 0),FALSE)*$E54), 0, VLOOKUP(VLOOKUP($A54, 'E4 TB Allocation Details'!$A$18:$L$214, MATCH("A &amp; G ID", 'E4 TB Allocation Details'!$A$18:$L$18, 0),FALSE), 'E2 Allocators'!$B$15:$W$358, MATCH('O5 Details by Class &amp; Accounts'!CK$18, 'E2 Allocators'!$B$15:$W$15, 0),FALSE)*$E54)</f>
        <v>0</v>
      </c>
      <c r="CL54" s="1322">
        <f>IF(ISERROR(VLOOKUP(VLOOKUP($A54, 'E4 TB Allocation Details'!$A$18:$L$214, MATCH("A &amp; G ID", 'E4 TB Allocation Details'!$A$18:$L$18, 0),FALSE), 'E2 Allocators'!$B$15:$W$358, MATCH('O5 Details by Class &amp; Accounts'!CL$18, 'E2 Allocators'!$B$15:$W$15, 0),FALSE)*$E54), 0, VLOOKUP(VLOOKUP($A54, 'E4 TB Allocation Details'!$A$18:$L$214, MATCH("A &amp; G ID", 'E4 TB Allocation Details'!$A$18:$L$18, 0),FALSE), 'E2 Allocators'!$B$15:$W$358, MATCH('O5 Details by Class &amp; Accounts'!CL$18, 'E2 Allocators'!$B$15:$W$15, 0),FALSE)*$E54)</f>
        <v>0</v>
      </c>
      <c r="CM54" s="1322">
        <f>IF(ISERROR(VLOOKUP(VLOOKUP($A54, 'E4 TB Allocation Details'!$A$18:$L$214, MATCH("A &amp; G ID", 'E4 TB Allocation Details'!$A$18:$L$18, 0),FALSE), 'E2 Allocators'!$B$15:$W$358, MATCH('O5 Details by Class &amp; Accounts'!CM$18, 'E2 Allocators'!$B$15:$W$15, 0),FALSE)*$E54), 0, VLOOKUP(VLOOKUP($A54, 'E4 TB Allocation Details'!$A$18:$L$214, MATCH("A &amp; G ID", 'E4 TB Allocation Details'!$A$18:$L$18, 0),FALSE), 'E2 Allocators'!$B$15:$W$358, MATCH('O5 Details by Class &amp; Accounts'!CM$18, 'E2 Allocators'!$B$15:$W$15, 0),FALSE)*$E54)</f>
        <v>0</v>
      </c>
      <c r="CN54" s="1322">
        <f t="shared" si="5"/>
        <v>0</v>
      </c>
      <c r="CO54" s="1651">
        <f t="shared" si="4"/>
        <v>0</v>
      </c>
      <c r="CQ54" s="1899" t="inlineStr">
        <is>
          <t/>
        </is>
      </c>
    </row>
    <row r="55" spans="1:95" s="64" customFormat="1" ht="25.5" x14ac:dyDescent="0.2">
      <c r="A55" s="1088" t="s">
        <v>835</v>
      </c>
      <c r="B55" s="1089" t="s">
        <v>399</v>
      </c>
      <c r="C55" s="1648">
        <f>IF(ISERROR(VLOOKUP($A55,'I3 TB Data'!$A$19:$H$483,MATCH('O5 Details by Class &amp; Accounts'!$C$18, 'I3 TB Data'!$A$19:$H$19,0),0)), 0, VLOOKUP($A55,'I3 TB Data'!$A$19:$H$483,MATCH('O5 Details by Class &amp; Accounts'!$C$18,'I3 TB Data'!$A$19:$H$19,0),0))</f>
        <v>0</v>
      </c>
      <c r="D55" s="1649">
        <f>'I4 BO ASSETS'!E52</f>
        <v>4555712.4845187804</v>
      </c>
      <c r="E55" s="1648">
        <f t="shared" si="6"/>
        <v>4555712.4845187804</v>
      </c>
      <c r="F55" s="1650">
        <f>IF(ISERROR(VLOOKUP($A55, 'E1 Categorization'!A33:E124, MATCH("Customer Component", 'E1 Categorization'!$A$33:$E$33,0), 0)), 0, IF(VLOOKUP($A55, 'E1 Categorization'!A33:E124, MATCH("Customer Component", 'E1 Categorization'!$A$33:$E$33,0), 0)=0, 'O5 Details by Class &amp; Accounts'!$E55, IF(AND(VLOOKUP($A55, 'E1 Categorization'!A33:E124, MATCH("Customer Component", 'E1 Categorization'!$A$33:$E$33,0), 0) &gt;0, VLOOKUP($A55, 'E1 Categorization'!A33:E124, MATCH("Customer Component", 'E1 Categorization'!$A$33:$E$33,0), 0)&lt;1), 'O5 Details by Class &amp; Accounts'!$E55*(1-VLOOKUP($A55, 'E1 Categorization'!A33:E124, MATCH("Customer Component", 'E1 Categorization'!$A$33:$E$33,0), 0)), 0)))</f>
        <v>1822284.9938075123</v>
      </c>
      <c r="G55" s="1650">
        <f>IF(ISERROR(VLOOKUP($A55, 'E1 Categorization'!A33:E124, MATCH("Customer Component", 'E1 Categorization'!$A$33:$E$33,0), 0)),0, IF(VLOOKUP($A55, 'E1 Categorization'!A33:E124, MATCH("Customer Component", 'E1 Categorization'!$A$33:$E$33,0), 0)=0, 0, IF(AND(VLOOKUP($A55, 'E1 Categorization'!A33:E124, MATCH("Customer Component", 'E1 Categorization'!$A$33:$E$33,0), 0) &gt;0, VLOOKUP($A55, 'E1 Categorization'!A33:E124, MATCH("Customer Component", 'E1 Categorization'!$A$33:$E$33,0), 0)&lt;1), 'O5 Details by Class &amp; Accounts'!$E55*(VLOOKUP($A55, 'E1 Categorization'!A33:E124, MATCH("Customer Component", 'E1 Categorization'!$A$33:$E$33,0), 0)), 'O5 Details by Class &amp; Accounts'!$E55)))</f>
        <v>2733427.490711268</v>
      </c>
      <c r="H55" s="1322">
        <f t="shared" si="0"/>
        <v>4555712.4845187804</v>
      </c>
      <c r="I55" s="1322">
        <f>IF(ISERROR(VLOOKUP(VLOOKUP($A55, 'E4 TB Allocation Details'!$A$18:$L$214, MATCH("Demand ID", 'E4 TB Allocation Details'!$A$18:$L$18, 0),FALSE), 'E2 Allocators'!$B$15:$W$358, MATCH('O5 Details by Class &amp; Accounts'!I$18, 'E2 Allocators'!$B$15:$W$15, 0),FALSE)*$F55), 0, VLOOKUP(VLOOKUP($A55, 'E4 TB Allocation Details'!$A$18:$L$214, MATCH("Demand ID", 'E4 TB Allocation Details'!$A$18:$L$18, 0),FALSE), 'E2 Allocators'!$B$15:$W$358, MATCH('O5 Details by Class &amp; Accounts'!I$18, 'E2 Allocators'!$B$15:$W$15, 0),FALSE)*$F55)</f>
        <v>457639.08692692971</v>
      </c>
      <c r="J55" s="1322">
        <f>IF(ISERROR(VLOOKUP(VLOOKUP($A55, 'E4 TB Allocation Details'!$A$18:$L$214, MATCH("Demand ID", 'E4 TB Allocation Details'!$A$18:$L$18, 0),FALSE), 'E2 Allocators'!$B$15:$W$358, MATCH('O5 Details by Class &amp; Accounts'!J$18, 'E2 Allocators'!$B$15:$W$15, 0),FALSE)*$F55), 0, VLOOKUP(VLOOKUP($A55, 'E4 TB Allocation Details'!$A$18:$L$214, MATCH("Demand ID", 'E4 TB Allocation Details'!$A$18:$L$18, 0),FALSE), 'E2 Allocators'!$B$15:$W$358, MATCH('O5 Details by Class &amp; Accounts'!J$18, 'E2 Allocators'!$B$15:$W$15, 0),FALSE)*$F55)</f>
        <v>522954.67055192619</v>
      </c>
      <c r="K55" s="1322">
        <f>IF(ISERROR(VLOOKUP(VLOOKUP($A55, 'E4 TB Allocation Details'!$A$18:$L$214, MATCH("Demand ID", 'E4 TB Allocation Details'!$A$18:$L$18, 0),FALSE), 'E2 Allocators'!$B$15:$W$358, MATCH('O5 Details by Class &amp; Accounts'!K$18, 'E2 Allocators'!$B$15:$W$15, 0),FALSE)*$F55), 0, VLOOKUP(VLOOKUP($A55, 'E4 TB Allocation Details'!$A$18:$L$214, MATCH("Demand ID", 'E4 TB Allocation Details'!$A$18:$L$18, 0),FALSE), 'E2 Allocators'!$B$15:$W$358, MATCH('O5 Details by Class &amp; Accounts'!K$18, 'E2 Allocators'!$B$15:$W$15, 0),FALSE)*$F55)</f>
        <v>582965.88258577662</v>
      </c>
      <c r="L55" s="1322">
        <f>IF(ISERROR(VLOOKUP(VLOOKUP($A55, 'E4 TB Allocation Details'!$A$18:$L$214, MATCH("Demand ID", 'E4 TB Allocation Details'!$A$18:$L$18, 0),FALSE), 'E2 Allocators'!$B$15:$W$358, MATCH('O5 Details by Class &amp; Accounts'!L$18, 'E2 Allocators'!$B$15:$W$15, 0),FALSE)*$F55), 0, VLOOKUP(VLOOKUP($A55, 'E4 TB Allocation Details'!$A$18:$L$214, MATCH("Demand ID", 'E4 TB Allocation Details'!$A$18:$L$18, 0),FALSE), 'E2 Allocators'!$B$15:$W$358, MATCH('O5 Details by Class &amp; Accounts'!L$18, 'E2 Allocators'!$B$15:$W$15, 0),FALSE)*$F55)</f>
        <v>0</v>
      </c>
      <c r="M55" s="1322">
        <f>IF(ISERROR(VLOOKUP(VLOOKUP($A55, 'E4 TB Allocation Details'!$A$18:$L$214, MATCH("Demand ID", 'E4 TB Allocation Details'!$A$18:$L$18, 0),FALSE), 'E2 Allocators'!$B$15:$W$358, MATCH('O5 Details by Class &amp; Accounts'!M$18, 'E2 Allocators'!$B$15:$W$15, 0),FALSE)*$F55), 0, VLOOKUP(VLOOKUP($A55, 'E4 TB Allocation Details'!$A$18:$L$214, MATCH("Demand ID", 'E4 TB Allocation Details'!$A$18:$L$18, 0),FALSE), 'E2 Allocators'!$B$15:$W$358, MATCH('O5 Details by Class &amp; Accounts'!M$18, 'E2 Allocators'!$B$15:$W$15, 0),FALSE)*$F55)</f>
        <v>0</v>
      </c>
      <c r="N55" s="1322">
        <f>IF(ISERROR(VLOOKUP(VLOOKUP($A55, 'E4 TB Allocation Details'!$A$18:$L$214, MATCH("Demand ID", 'E4 TB Allocation Details'!$A$18:$L$18, 0),FALSE), 'E2 Allocators'!$B$15:$W$358, MATCH('O5 Details by Class &amp; Accounts'!N$18, 'E2 Allocators'!$B$15:$W$15, 0),FALSE)*$F55), 0, VLOOKUP(VLOOKUP($A55, 'E4 TB Allocation Details'!$A$18:$L$214, MATCH("Demand ID", 'E4 TB Allocation Details'!$A$18:$L$18, 0),FALSE), 'E2 Allocators'!$B$15:$W$358, MATCH('O5 Details by Class &amp; Accounts'!N$18, 'E2 Allocators'!$B$15:$W$15, 0),FALSE)*$F55)</f>
        <v>251634.84531698909</v>
      </c>
      <c r="O55" s="1322">
        <f>IF(ISERROR(VLOOKUP(VLOOKUP($A55, 'E4 TB Allocation Details'!$A$18:$L$214, MATCH("Demand ID", 'E4 TB Allocation Details'!$A$18:$L$18, 0),FALSE), 'E2 Allocators'!$B$15:$W$358, MATCH('O5 Details by Class &amp; Accounts'!O$18, 'E2 Allocators'!$B$15:$W$15, 0),FALSE)*$F55), 0, VLOOKUP(VLOOKUP($A55, 'E4 TB Allocation Details'!$A$18:$L$214, MATCH("Demand ID", 'E4 TB Allocation Details'!$A$18:$L$18, 0),FALSE), 'E2 Allocators'!$B$15:$W$358, MATCH('O5 Details by Class &amp; Accounts'!O$18, 'E2 Allocators'!$B$15:$W$15, 0),FALSE)*$F55)</f>
        <v>6289.4459949134107</v>
      </c>
      <c r="P55" s="1322">
        <f>IF(ISERROR(VLOOKUP(VLOOKUP($A55, 'E4 TB Allocation Details'!$A$18:$L$214, MATCH("Demand ID", 'E4 TB Allocation Details'!$A$18:$L$18, 0),FALSE), 'E2 Allocators'!$B$15:$W$358, MATCH('O5 Details by Class &amp; Accounts'!P$18, 'E2 Allocators'!$B$15:$W$15, 0),FALSE)*$F55), 0, VLOOKUP(VLOOKUP($A55, 'E4 TB Allocation Details'!$A$18:$L$214, MATCH("Demand ID", 'E4 TB Allocation Details'!$A$18:$L$18, 0),FALSE), 'E2 Allocators'!$B$15:$W$358, MATCH('O5 Details by Class &amp; Accounts'!P$18, 'E2 Allocators'!$B$15:$W$15, 0),FALSE)*$F55)</f>
        <v>0</v>
      </c>
      <c r="Q55" s="1322">
        <f>IF(ISERROR(VLOOKUP(VLOOKUP($A55, 'E4 TB Allocation Details'!$A$18:$L$214, MATCH("Demand ID", 'E4 TB Allocation Details'!$A$18:$L$18, 0),FALSE), 'E2 Allocators'!$B$15:$W$358, MATCH('O5 Details by Class &amp; Accounts'!Q$18, 'E2 Allocators'!$B$15:$W$15, 0),FALSE)*$F55), 0, VLOOKUP(VLOOKUP($A55, 'E4 TB Allocation Details'!$A$18:$L$214, MATCH("Demand ID", 'E4 TB Allocation Details'!$A$18:$L$18, 0),FALSE), 'E2 Allocators'!$B$15:$W$358, MATCH('O5 Details by Class &amp; Accounts'!Q$18, 'E2 Allocators'!$B$15:$W$15, 0),FALSE)*$F55)</f>
        <v>801.06243097708102</v>
      </c>
      <c r="R55" s="1322">
        <f>IF(ISERROR(VLOOKUP(VLOOKUP($A55, 'E4 TB Allocation Details'!$A$18:$L$214, MATCH("Demand ID", 'E4 TB Allocation Details'!$A$18:$L$18, 0),FALSE), 'E2 Allocators'!$B$15:$W$358, MATCH('O5 Details by Class &amp; Accounts'!R$18, 'E2 Allocators'!$B$15:$W$15, 0),FALSE)*$F55), 0, VLOOKUP(VLOOKUP($A55, 'E4 TB Allocation Details'!$A$18:$L$214, MATCH("Demand ID", 'E4 TB Allocation Details'!$A$18:$L$18, 0),FALSE), 'E2 Allocators'!$B$15:$W$358, MATCH('O5 Details by Class &amp; Accounts'!R$18, 'E2 Allocators'!$B$15:$W$15, 0),FALSE)*$F55)</f>
        <v>0</v>
      </c>
      <c r="S55" s="1322">
        <f>IF(ISERROR(VLOOKUP(VLOOKUP($A55, 'E4 TB Allocation Details'!$A$18:$L$214, MATCH("Demand ID", 'E4 TB Allocation Details'!$A$18:$L$18, 0),FALSE), 'E2 Allocators'!$B$15:$W$358, MATCH('O5 Details by Class &amp; Accounts'!S$18, 'E2 Allocators'!$B$15:$W$15, 0),FALSE)*$F55), 0, VLOOKUP(VLOOKUP($A55, 'E4 TB Allocation Details'!$A$18:$L$214, MATCH("Demand ID", 'E4 TB Allocation Details'!$A$18:$L$18, 0),FALSE), 'E2 Allocators'!$B$15:$W$358, MATCH('O5 Details by Class &amp; Accounts'!S$18, 'E2 Allocators'!$B$15:$W$15, 0),FALSE)*$F55)</f>
        <v>0</v>
      </c>
      <c r="T55" s="1322">
        <f>IF(ISERROR(VLOOKUP(VLOOKUP($A55, 'E4 TB Allocation Details'!$A$18:$L$214, MATCH("Demand ID", 'E4 TB Allocation Details'!$A$18:$L$18, 0),FALSE), 'E2 Allocators'!$B$15:$W$358, MATCH('O5 Details by Class &amp; Accounts'!T$18, 'E2 Allocators'!$B$15:$W$15, 0),FALSE)*$F55), 0, VLOOKUP(VLOOKUP($A55, 'E4 TB Allocation Details'!$A$18:$L$214, MATCH("Demand ID", 'E4 TB Allocation Details'!$A$18:$L$18, 0),FALSE), 'E2 Allocators'!$B$15:$W$358, MATCH('O5 Details by Class &amp; Accounts'!T$18, 'E2 Allocators'!$B$15:$W$15, 0),FALSE)*$F55)</f>
        <v>0</v>
      </c>
      <c r="U55" s="1322">
        <f>IF(ISERROR(VLOOKUP(VLOOKUP($A55, 'E4 TB Allocation Details'!$A$18:$L$214, MATCH("Demand ID", 'E4 TB Allocation Details'!$A$18:$L$18, 0),FALSE), 'E2 Allocators'!$B$15:$W$358, MATCH('O5 Details by Class &amp; Accounts'!U$18, 'E2 Allocators'!$B$15:$W$15, 0),FALSE)*$F55), 0, VLOOKUP(VLOOKUP($A55, 'E4 TB Allocation Details'!$A$18:$L$214, MATCH("Demand ID", 'E4 TB Allocation Details'!$A$18:$L$18, 0),FALSE), 'E2 Allocators'!$B$15:$W$358, MATCH('O5 Details by Class &amp; Accounts'!U$18, 'E2 Allocators'!$B$15:$W$15, 0),FALSE)*$F55)</f>
        <v>0</v>
      </c>
      <c r="V55" s="1322">
        <f>IF(ISERROR(VLOOKUP(VLOOKUP($A55, 'E4 TB Allocation Details'!$A$18:$L$214, MATCH("Demand ID", 'E4 TB Allocation Details'!$A$18:$L$18, 0),FALSE), 'E2 Allocators'!$B$15:$W$358, MATCH('O5 Details by Class &amp; Accounts'!V$18, 'E2 Allocators'!$B$15:$W$15, 0),FALSE)*$F55), 0, VLOOKUP(VLOOKUP($A55, 'E4 TB Allocation Details'!$A$18:$L$214, MATCH("Demand ID", 'E4 TB Allocation Details'!$A$18:$L$18, 0),FALSE), 'E2 Allocators'!$B$15:$W$358, MATCH('O5 Details by Class &amp; Accounts'!V$18, 'E2 Allocators'!$B$15:$W$15, 0),FALSE)*$F55)</f>
        <v>0</v>
      </c>
      <c r="W55" s="1322">
        <f>IF(ISERROR(VLOOKUP(VLOOKUP($A55, 'E4 TB Allocation Details'!$A$18:$L$214, MATCH("Demand ID", 'E4 TB Allocation Details'!$A$18:$L$18, 0),FALSE), 'E2 Allocators'!$B$15:$W$358, MATCH('O5 Details by Class &amp; Accounts'!W$18, 'E2 Allocators'!$B$15:$W$15, 0),FALSE)*$F55), 0, VLOOKUP(VLOOKUP($A55, 'E4 TB Allocation Details'!$A$18:$L$214, MATCH("Demand ID", 'E4 TB Allocation Details'!$A$18:$L$18, 0),FALSE), 'E2 Allocators'!$B$15:$W$358, MATCH('O5 Details by Class &amp; Accounts'!W$18, 'E2 Allocators'!$B$15:$W$15, 0),FALSE)*$F55)</f>
        <v>0</v>
      </c>
      <c r="X55" s="1322">
        <f>IF(ISERROR(VLOOKUP(VLOOKUP($A55, 'E4 TB Allocation Details'!$A$18:$L$214, MATCH("Demand ID", 'E4 TB Allocation Details'!$A$18:$L$18, 0),FALSE), 'E2 Allocators'!$B$15:$W$358, MATCH('O5 Details by Class &amp; Accounts'!X$18, 'E2 Allocators'!$B$15:$W$15, 0),FALSE)*$F55), 0, VLOOKUP(VLOOKUP($A55, 'E4 TB Allocation Details'!$A$18:$L$214, MATCH("Demand ID", 'E4 TB Allocation Details'!$A$18:$L$18, 0),FALSE), 'E2 Allocators'!$B$15:$W$358, MATCH('O5 Details by Class &amp; Accounts'!X$18, 'E2 Allocators'!$B$15:$W$15, 0),FALSE)*$F55)</f>
        <v>0</v>
      </c>
      <c r="Y55" s="1322">
        <f>IF(ISERROR(VLOOKUP(VLOOKUP($A55, 'E4 TB Allocation Details'!$A$18:$L$214, MATCH("Demand ID", 'E4 TB Allocation Details'!$A$18:$L$18, 0),FALSE), 'E2 Allocators'!$B$15:$W$358, MATCH('O5 Details by Class &amp; Accounts'!Y$18, 'E2 Allocators'!$B$15:$W$15, 0),FALSE)*$F55), 0, VLOOKUP(VLOOKUP($A55, 'E4 TB Allocation Details'!$A$18:$L$214, MATCH("Demand ID", 'E4 TB Allocation Details'!$A$18:$L$18, 0),FALSE), 'E2 Allocators'!$B$15:$W$358, MATCH('O5 Details by Class &amp; Accounts'!Y$18, 'E2 Allocators'!$B$15:$W$15, 0),FALSE)*$F55)</f>
        <v>0</v>
      </c>
      <c r="Z55" s="1322">
        <f>IF(ISERROR(VLOOKUP(VLOOKUP($A55, 'E4 TB Allocation Details'!$A$18:$L$214, MATCH("Demand ID", 'E4 TB Allocation Details'!$A$18:$L$18, 0),FALSE), 'E2 Allocators'!$B$15:$W$358, MATCH('O5 Details by Class &amp; Accounts'!Z$18, 'E2 Allocators'!$B$15:$W$15, 0),FALSE)*$F55), 0, VLOOKUP(VLOOKUP($A55, 'E4 TB Allocation Details'!$A$18:$L$214, MATCH("Demand ID", 'E4 TB Allocation Details'!$A$18:$L$18, 0),FALSE), 'E2 Allocators'!$B$15:$W$358, MATCH('O5 Details by Class &amp; Accounts'!Z$18, 'E2 Allocators'!$B$15:$W$15, 0),FALSE)*$F55)</f>
        <v>0</v>
      </c>
      <c r="AA55" s="1322">
        <f>IF(ISERROR(VLOOKUP(VLOOKUP($A55, 'E4 TB Allocation Details'!$A$18:$L$214, MATCH("Demand ID", 'E4 TB Allocation Details'!$A$18:$L$18, 0),FALSE), 'E2 Allocators'!$B$15:$W$358, MATCH('O5 Details by Class &amp; Accounts'!AA$18, 'E2 Allocators'!$B$15:$W$15, 0),FALSE)*$F55), 0, VLOOKUP(VLOOKUP($A55, 'E4 TB Allocation Details'!$A$18:$L$214, MATCH("Demand ID", 'E4 TB Allocation Details'!$A$18:$L$18, 0),FALSE), 'E2 Allocators'!$B$15:$W$358, MATCH('O5 Details by Class &amp; Accounts'!AA$18, 'E2 Allocators'!$B$15:$W$15, 0),FALSE)*$F55)</f>
        <v>0</v>
      </c>
      <c r="AB55" s="1322">
        <f>IF(ISERROR(VLOOKUP(VLOOKUP($A55, 'E4 TB Allocation Details'!$A$18:$L$214, MATCH("Demand ID", 'E4 TB Allocation Details'!$A$18:$L$18, 0),FALSE), 'E2 Allocators'!$B$15:$W$358, MATCH('O5 Details by Class &amp; Accounts'!AB$18, 'E2 Allocators'!$B$15:$W$15, 0),FALSE)*$F55), 0, VLOOKUP(VLOOKUP($A55, 'E4 TB Allocation Details'!$A$18:$L$214, MATCH("Demand ID", 'E4 TB Allocation Details'!$A$18:$L$18, 0),FALSE), 'E2 Allocators'!$B$15:$W$358, MATCH('O5 Details by Class &amp; Accounts'!AB$18, 'E2 Allocators'!$B$15:$W$15, 0),FALSE)*$F55)</f>
        <v>0</v>
      </c>
      <c r="AC55" s="1322">
        <f t="shared" si="1"/>
        <v>1822284.9938075121</v>
      </c>
      <c r="AD55" s="1322">
        <f>IF(ISERROR(VLOOKUP(VLOOKUP($A55, 'E4 TB Allocation Details'!$A$18:$L$214, MATCH("Customer ID", 'E4 TB Allocation Details'!$A$18:$L$18, 0),FALSE), 'E2 Allocators'!$B$15:$W$358, MATCH('O5 Details by Class &amp; Accounts'!AD$18, 'E2 Allocators'!$B$15:$W$15, 0),FALSE)*$G55), 0, VLOOKUP(VLOOKUP($A55, 'E4 TB Allocation Details'!$A$18:$L$214, MATCH("Customer ID", 'E4 TB Allocation Details'!$A$18:$L$18, 0),FALSE), 'E2 Allocators'!$B$15:$W$358, MATCH('O5 Details by Class &amp; Accounts'!AD$18, 'E2 Allocators'!$B$15:$W$15, 0),FALSE)*$G55)</f>
        <v>2282234.6745830905</v>
      </c>
      <c r="AE55" s="1322">
        <f>IF(ISERROR(VLOOKUP(VLOOKUP($A55, 'E4 TB Allocation Details'!$A$18:$L$214, MATCH("Customer ID", 'E4 TB Allocation Details'!$A$18:$L$18, 0),FALSE), 'E2 Allocators'!$B$15:$W$358, MATCH('O5 Details by Class &amp; Accounts'!AE$18, 'E2 Allocators'!$B$15:$W$15, 0),FALSE)*$G55), 0, VLOOKUP(VLOOKUP($A55, 'E4 TB Allocation Details'!$A$18:$L$214, MATCH("Customer ID", 'E4 TB Allocation Details'!$A$18:$L$18, 0),FALSE), 'E2 Allocators'!$B$15:$W$358, MATCH('O5 Details by Class &amp; Accounts'!AE$18, 'E2 Allocators'!$B$15:$W$15, 0),FALSE)*$G55)</f>
        <v>375595.84641273</v>
      </c>
      <c r="AF55" s="1322">
        <f>IF(ISERROR(VLOOKUP(VLOOKUP($A55, 'E4 TB Allocation Details'!$A$18:$L$214, MATCH("Customer ID", 'E4 TB Allocation Details'!$A$18:$L$18, 0),FALSE), 'E2 Allocators'!$B$15:$W$358, MATCH('O5 Details by Class &amp; Accounts'!AF$18, 'E2 Allocators'!$B$15:$W$15, 0),FALSE)*$G55), 0, VLOOKUP(VLOOKUP($A55, 'E4 TB Allocation Details'!$A$18:$L$214, MATCH("Customer ID", 'E4 TB Allocation Details'!$A$18:$L$18, 0),FALSE), 'E2 Allocators'!$B$15:$W$358, MATCH('O5 Details by Class &amp; Accounts'!AF$18, 'E2 Allocators'!$B$15:$W$15, 0),FALSE)*$G55)</f>
        <v>36673.085128000719</v>
      </c>
      <c r="AG55" s="1322">
        <f>IF(ISERROR(VLOOKUP(VLOOKUP($A55, 'E4 TB Allocation Details'!$A$18:$L$214, MATCH("Customer ID", 'E4 TB Allocation Details'!$A$18:$L$18, 0),FALSE), 'E2 Allocators'!$B$15:$W$358, MATCH('O5 Details by Class &amp; Accounts'!AG$18, 'E2 Allocators'!$B$15:$W$15, 0),FALSE)*$G55), 0, VLOOKUP(VLOOKUP($A55, 'E4 TB Allocation Details'!$A$18:$L$214, MATCH("Customer ID", 'E4 TB Allocation Details'!$A$18:$L$18, 0),FALSE), 'E2 Allocators'!$B$15:$W$358, MATCH('O5 Details by Class &amp; Accounts'!AG$18, 'E2 Allocators'!$B$15:$W$15, 0),FALSE)*$G55)</f>
        <v>0</v>
      </c>
      <c r="AH55" s="1322">
        <f>IF(ISERROR(VLOOKUP(VLOOKUP($A55, 'E4 TB Allocation Details'!$A$18:$L$214, MATCH("Customer ID", 'E4 TB Allocation Details'!$A$18:$L$18, 0),FALSE), 'E2 Allocators'!$B$15:$W$358, MATCH('O5 Details by Class &amp; Accounts'!AH$18, 'E2 Allocators'!$B$15:$W$15, 0),FALSE)*$G55), 0, VLOOKUP(VLOOKUP($A55, 'E4 TB Allocation Details'!$A$18:$L$214, MATCH("Customer ID", 'E4 TB Allocation Details'!$A$18:$L$18, 0),FALSE), 'E2 Allocators'!$B$15:$W$358, MATCH('O5 Details by Class &amp; Accounts'!AH$18, 'E2 Allocators'!$B$15:$W$15, 0),FALSE)*$G55)</f>
        <v>0</v>
      </c>
      <c r="AI55" s="1322">
        <f>IF(ISERROR(VLOOKUP(VLOOKUP($A55, 'E4 TB Allocation Details'!$A$18:$L$214, MATCH("Customer ID", 'E4 TB Allocation Details'!$A$18:$L$18, 0),FALSE), 'E2 Allocators'!$B$15:$W$358, MATCH('O5 Details by Class &amp; Accounts'!AI$18, 'E2 Allocators'!$B$15:$W$15, 0),FALSE)*$G55), 0, VLOOKUP(VLOOKUP($A55, 'E4 TB Allocation Details'!$A$18:$L$214, MATCH("Customer ID", 'E4 TB Allocation Details'!$A$18:$L$18, 0),FALSE), 'E2 Allocators'!$B$15:$W$358, MATCH('O5 Details by Class &amp; Accounts'!AI$18, 'E2 Allocators'!$B$15:$W$15, 0),FALSE)*$G55)</f>
        <v>279.94721471756276</v>
      </c>
      <c r="AJ55" s="1322">
        <f>IF(ISERROR(VLOOKUP(VLOOKUP($A55, 'E4 TB Allocation Details'!$A$18:$L$214, MATCH("Customer ID", 'E4 TB Allocation Details'!$A$18:$L$18, 0),FALSE), 'E2 Allocators'!$B$15:$W$358, MATCH('O5 Details by Class &amp; Accounts'!AJ$18, 'E2 Allocators'!$B$15:$W$15, 0),FALSE)*$G55), 0, VLOOKUP(VLOOKUP($A55, 'E4 TB Allocation Details'!$A$18:$L$214, MATCH("Customer ID", 'E4 TB Allocation Details'!$A$18:$L$18, 0),FALSE), 'E2 Allocators'!$B$15:$W$358, MATCH('O5 Details by Class &amp; Accounts'!AJ$18, 'E2 Allocators'!$B$15:$W$15, 0),FALSE)*$G55)</f>
        <v>31365.309790072635</v>
      </c>
      <c r="AK55" s="1322">
        <f>IF(ISERROR(VLOOKUP(VLOOKUP($A55, 'E4 TB Allocation Details'!$A$18:$L$214, MATCH("Customer ID", 'E4 TB Allocation Details'!$A$18:$L$18, 0),FALSE), 'E2 Allocators'!$B$15:$W$358, MATCH('O5 Details by Class &amp; Accounts'!AK$18, 'E2 Allocators'!$B$15:$W$15, 0),FALSE)*$G55), 0, VLOOKUP(VLOOKUP($A55, 'E4 TB Allocation Details'!$A$18:$L$214, MATCH("Customer ID", 'E4 TB Allocation Details'!$A$18:$L$18, 0),FALSE), 'E2 Allocators'!$B$15:$W$358, MATCH('O5 Details by Class &amp; Accounts'!AK$18, 'E2 Allocators'!$B$15:$W$15, 0),FALSE)*$G55)</f>
        <v>0</v>
      </c>
      <c r="AL55" s="1322">
        <f>IF(ISERROR(VLOOKUP(VLOOKUP($A55, 'E4 TB Allocation Details'!$A$18:$L$214, MATCH("Customer ID", 'E4 TB Allocation Details'!$A$18:$L$18, 0),FALSE), 'E2 Allocators'!$B$15:$W$358, MATCH('O5 Details by Class &amp; Accounts'!AL$18, 'E2 Allocators'!$B$15:$W$15, 0),FALSE)*$G55), 0, VLOOKUP(VLOOKUP($A55, 'E4 TB Allocation Details'!$A$18:$L$214, MATCH("Customer ID", 'E4 TB Allocation Details'!$A$18:$L$18, 0),FALSE), 'E2 Allocators'!$B$15:$W$358, MATCH('O5 Details by Class &amp; Accounts'!AL$18, 'E2 Allocators'!$B$15:$W$15, 0),FALSE)*$G55)</f>
        <v>7278.6275826566316</v>
      </c>
      <c r="AM55" s="1322">
        <f>IF(ISERROR(VLOOKUP(VLOOKUP($A55, 'E4 TB Allocation Details'!$A$18:$L$214, MATCH("Customer ID", 'E4 TB Allocation Details'!$A$18:$L$18, 0),FALSE), 'E2 Allocators'!$B$15:$W$358, MATCH('O5 Details by Class &amp; Accounts'!AM$18, 'E2 Allocators'!$B$15:$W$15, 0),FALSE)*$G55), 0, VLOOKUP(VLOOKUP($A55, 'E4 TB Allocation Details'!$A$18:$L$214, MATCH("Customer ID", 'E4 TB Allocation Details'!$A$18:$L$18, 0),FALSE), 'E2 Allocators'!$B$15:$W$358, MATCH('O5 Details by Class &amp; Accounts'!AM$18, 'E2 Allocators'!$B$15:$W$15, 0),FALSE)*$G55)</f>
        <v>0</v>
      </c>
      <c r="AN55" s="1322">
        <f>IF(ISERROR(VLOOKUP(VLOOKUP($A55, 'E4 TB Allocation Details'!$A$18:$L$214, MATCH("Customer ID", 'E4 TB Allocation Details'!$A$18:$L$18, 0),FALSE), 'E2 Allocators'!$B$15:$W$358, MATCH('O5 Details by Class &amp; Accounts'!AN$18, 'E2 Allocators'!$B$15:$W$15, 0),FALSE)*$G55), 0, VLOOKUP(VLOOKUP($A55, 'E4 TB Allocation Details'!$A$18:$L$214, MATCH("Customer ID", 'E4 TB Allocation Details'!$A$18:$L$18, 0),FALSE), 'E2 Allocators'!$B$15:$W$358, MATCH('O5 Details by Class &amp; Accounts'!AN$18, 'E2 Allocators'!$B$15:$W$15, 0),FALSE)*$G55)</f>
        <v>0</v>
      </c>
      <c r="AO55" s="1322">
        <f>IF(ISERROR(VLOOKUP(VLOOKUP($A55, 'E4 TB Allocation Details'!$A$18:$L$214, MATCH("Customer ID", 'E4 TB Allocation Details'!$A$18:$L$18, 0),FALSE), 'E2 Allocators'!$B$15:$W$358, MATCH('O5 Details by Class &amp; Accounts'!AO$18, 'E2 Allocators'!$B$15:$W$15, 0),FALSE)*$G55), 0, VLOOKUP(VLOOKUP($A55, 'E4 TB Allocation Details'!$A$18:$L$214, MATCH("Customer ID", 'E4 TB Allocation Details'!$A$18:$L$18, 0),FALSE), 'E2 Allocators'!$B$15:$W$358, MATCH('O5 Details by Class &amp; Accounts'!AO$18, 'E2 Allocators'!$B$15:$W$15, 0),FALSE)*$G55)</f>
        <v>0</v>
      </c>
      <c r="AP55" s="1322">
        <f>IF(ISERROR(VLOOKUP(VLOOKUP($A55, 'E4 TB Allocation Details'!$A$18:$L$214, MATCH("Customer ID", 'E4 TB Allocation Details'!$A$18:$L$18, 0),FALSE), 'E2 Allocators'!$B$15:$W$358, MATCH('O5 Details by Class &amp; Accounts'!AP$18, 'E2 Allocators'!$B$15:$W$15, 0),FALSE)*$G55), 0, VLOOKUP(VLOOKUP($A55, 'E4 TB Allocation Details'!$A$18:$L$214, MATCH("Customer ID", 'E4 TB Allocation Details'!$A$18:$L$18, 0),FALSE), 'E2 Allocators'!$B$15:$W$358, MATCH('O5 Details by Class &amp; Accounts'!AP$18, 'E2 Allocators'!$B$15:$W$15, 0),FALSE)*$G55)</f>
        <v>0</v>
      </c>
      <c r="AQ55" s="1322">
        <f>IF(ISERROR(VLOOKUP(VLOOKUP($A55, 'E4 TB Allocation Details'!$A$18:$L$214, MATCH("Customer ID", 'E4 TB Allocation Details'!$A$18:$L$18, 0),FALSE), 'E2 Allocators'!$B$15:$W$358, MATCH('O5 Details by Class &amp; Accounts'!AQ$18, 'E2 Allocators'!$B$15:$W$15, 0),FALSE)*$G55), 0, VLOOKUP(VLOOKUP($A55, 'E4 TB Allocation Details'!$A$18:$L$214, MATCH("Customer ID", 'E4 TB Allocation Details'!$A$18:$L$18, 0),FALSE), 'E2 Allocators'!$B$15:$W$358, MATCH('O5 Details by Class &amp; Accounts'!AQ$18, 'E2 Allocators'!$B$15:$W$15, 0),FALSE)*$G55)</f>
        <v>0</v>
      </c>
      <c r="AR55" s="1322">
        <f>IF(ISERROR(VLOOKUP(VLOOKUP($A55, 'E4 TB Allocation Details'!$A$18:$L$214, MATCH("Customer ID", 'E4 TB Allocation Details'!$A$18:$L$18, 0),FALSE), 'E2 Allocators'!$B$15:$W$358, MATCH('O5 Details by Class &amp; Accounts'!AR$18, 'E2 Allocators'!$B$15:$W$15, 0),FALSE)*$G55), 0, VLOOKUP(VLOOKUP($A55, 'E4 TB Allocation Details'!$A$18:$L$214, MATCH("Customer ID", 'E4 TB Allocation Details'!$A$18:$L$18, 0),FALSE), 'E2 Allocators'!$B$15:$W$358, MATCH('O5 Details by Class &amp; Accounts'!AR$18, 'E2 Allocators'!$B$15:$W$15, 0),FALSE)*$G55)</f>
        <v>0</v>
      </c>
      <c r="AS55" s="1322">
        <f>IF(ISERROR(VLOOKUP(VLOOKUP($A55, 'E4 TB Allocation Details'!$A$18:$L$214, MATCH("Customer ID", 'E4 TB Allocation Details'!$A$18:$L$18, 0),FALSE), 'E2 Allocators'!$B$15:$W$358, MATCH('O5 Details by Class &amp; Accounts'!AS$18, 'E2 Allocators'!$B$15:$W$15, 0),FALSE)*$G55), 0, VLOOKUP(VLOOKUP($A55, 'E4 TB Allocation Details'!$A$18:$L$214, MATCH("Customer ID", 'E4 TB Allocation Details'!$A$18:$L$18, 0),FALSE), 'E2 Allocators'!$B$15:$W$358, MATCH('O5 Details by Class &amp; Accounts'!AS$18, 'E2 Allocators'!$B$15:$W$15, 0),FALSE)*$G55)</f>
        <v>0</v>
      </c>
      <c r="AT55" s="1322">
        <f>IF(ISERROR(VLOOKUP(VLOOKUP($A55, 'E4 TB Allocation Details'!$A$18:$L$214, MATCH("Customer ID", 'E4 TB Allocation Details'!$A$18:$L$18, 0),FALSE), 'E2 Allocators'!$B$15:$W$358, MATCH('O5 Details by Class &amp; Accounts'!AT$18, 'E2 Allocators'!$B$15:$W$15, 0),FALSE)*$G55), 0, VLOOKUP(VLOOKUP($A55, 'E4 TB Allocation Details'!$A$18:$L$214, MATCH("Customer ID", 'E4 TB Allocation Details'!$A$18:$L$18, 0),FALSE), 'E2 Allocators'!$B$15:$W$358, MATCH('O5 Details by Class &amp; Accounts'!AT$18, 'E2 Allocators'!$B$15:$W$15, 0),FALSE)*$G55)</f>
        <v>0</v>
      </c>
      <c r="AU55" s="1322">
        <f>IF(ISERROR(VLOOKUP(VLOOKUP($A55, 'E4 TB Allocation Details'!$A$18:$L$214, MATCH("Customer ID", 'E4 TB Allocation Details'!$A$18:$L$18, 0),FALSE), 'E2 Allocators'!$B$15:$W$358, MATCH('O5 Details by Class &amp; Accounts'!AU$18, 'E2 Allocators'!$B$15:$W$15, 0),FALSE)*$G55), 0, VLOOKUP(VLOOKUP($A55, 'E4 TB Allocation Details'!$A$18:$L$214, MATCH("Customer ID", 'E4 TB Allocation Details'!$A$18:$L$18, 0),FALSE), 'E2 Allocators'!$B$15:$W$358, MATCH('O5 Details by Class &amp; Accounts'!AU$18, 'E2 Allocators'!$B$15:$W$15, 0),FALSE)*$G55)</f>
        <v>0</v>
      </c>
      <c r="AV55" s="1322">
        <f>IF(ISERROR(VLOOKUP(VLOOKUP($A55, 'E4 TB Allocation Details'!$A$18:$L$214, MATCH("Customer ID", 'E4 TB Allocation Details'!$A$18:$L$18, 0),FALSE), 'E2 Allocators'!$B$15:$W$358, MATCH('O5 Details by Class &amp; Accounts'!AV$18, 'E2 Allocators'!$B$15:$W$15, 0),FALSE)*$G55), 0, VLOOKUP(VLOOKUP($A55, 'E4 TB Allocation Details'!$A$18:$L$214, MATCH("Customer ID", 'E4 TB Allocation Details'!$A$18:$L$18, 0),FALSE), 'E2 Allocators'!$B$15:$W$358, MATCH('O5 Details by Class &amp; Accounts'!AV$18, 'E2 Allocators'!$B$15:$W$15, 0),FALSE)*$G55)</f>
        <v>0</v>
      </c>
      <c r="AW55" s="1322">
        <f>IF(ISERROR(VLOOKUP(VLOOKUP($A55, 'E4 TB Allocation Details'!$A$18:$L$214, MATCH("Customer ID", 'E4 TB Allocation Details'!$A$18:$L$18, 0),FALSE), 'E2 Allocators'!$B$15:$W$358, MATCH('O5 Details by Class &amp; Accounts'!AW$18, 'E2 Allocators'!$B$15:$W$15, 0),FALSE)*$G55), 0, VLOOKUP(VLOOKUP($A55, 'E4 TB Allocation Details'!$A$18:$L$214, MATCH("Customer ID", 'E4 TB Allocation Details'!$A$18:$L$18, 0),FALSE), 'E2 Allocators'!$B$15:$W$358, MATCH('O5 Details by Class &amp; Accounts'!AW$18, 'E2 Allocators'!$B$15:$W$15, 0),FALSE)*$G55)</f>
        <v>0</v>
      </c>
      <c r="AX55" s="1322">
        <f t="shared" si="2"/>
        <v>2733427.490711268</v>
      </c>
      <c r="AY55" s="1322">
        <f>IF(ISERROR(VLOOKUP(VLOOKUP($A55, 'E4 TB Allocation Details'!$A$18:$L$214, MATCH("Misc ID", 'E4 TB Allocation Details'!$A$18:$L$18, 0),FALSE), 'E2 Allocators'!$B$15:$W$358, MATCH('O5 Details by Class &amp; Accounts'!AY$18, 'E2 Allocators'!$B$15:$W$15, 0),FALSE)*$E55), 0, VLOOKUP(VLOOKUP($A55, 'E4 TB Allocation Details'!$A$18:$L$214, MATCH("Misc ID", 'E4 TB Allocation Details'!$A$18:$L$18, 0),FALSE), 'E2 Allocators'!$B$15:$W$358, MATCH('O5 Details by Class &amp; Accounts'!AY$18, 'E2 Allocators'!$B$15:$W$15, 0),FALSE)*$E55)</f>
        <v>0</v>
      </c>
      <c r="AZ55" s="1322">
        <f>IF(ISERROR(VLOOKUP(VLOOKUP($A55, 'E4 TB Allocation Details'!$A$18:$L$214, MATCH("Misc ID", 'E4 TB Allocation Details'!$A$18:$L$18, 0),FALSE), 'E2 Allocators'!$B$15:$W$358, MATCH('O5 Details by Class &amp; Accounts'!AZ$18, 'E2 Allocators'!$B$15:$W$15, 0),FALSE)*$E55), 0, VLOOKUP(VLOOKUP($A55, 'E4 TB Allocation Details'!$A$18:$L$214, MATCH("Misc ID", 'E4 TB Allocation Details'!$A$18:$L$18, 0),FALSE), 'E2 Allocators'!$B$15:$W$358, MATCH('O5 Details by Class &amp; Accounts'!AZ$18, 'E2 Allocators'!$B$15:$W$15, 0),FALSE)*$E55)</f>
        <v>0</v>
      </c>
      <c r="BA55" s="1322">
        <f>IF(ISERROR(VLOOKUP(VLOOKUP($A55, 'E4 TB Allocation Details'!$A$18:$L$214, MATCH("Misc ID", 'E4 TB Allocation Details'!$A$18:$L$18, 0),FALSE), 'E2 Allocators'!$B$15:$W$358, MATCH('O5 Details by Class &amp; Accounts'!BA$18, 'E2 Allocators'!$B$15:$W$15, 0),FALSE)*$E55), 0, VLOOKUP(VLOOKUP($A55, 'E4 TB Allocation Details'!$A$18:$L$214, MATCH("Misc ID", 'E4 TB Allocation Details'!$A$18:$L$18, 0),FALSE), 'E2 Allocators'!$B$15:$W$358, MATCH('O5 Details by Class &amp; Accounts'!BA$18, 'E2 Allocators'!$B$15:$W$15, 0),FALSE)*$E55)</f>
        <v>0</v>
      </c>
      <c r="BB55" s="1322">
        <f>IF(ISERROR(VLOOKUP(VLOOKUP($A55, 'E4 TB Allocation Details'!$A$18:$L$214, MATCH("Misc ID", 'E4 TB Allocation Details'!$A$18:$L$18, 0),FALSE), 'E2 Allocators'!$B$15:$W$358, MATCH('O5 Details by Class &amp; Accounts'!BB$18, 'E2 Allocators'!$B$15:$W$15, 0),FALSE)*$E55), 0, VLOOKUP(VLOOKUP($A55, 'E4 TB Allocation Details'!$A$18:$L$214, MATCH("Misc ID", 'E4 TB Allocation Details'!$A$18:$L$18, 0),FALSE), 'E2 Allocators'!$B$15:$W$358, MATCH('O5 Details by Class &amp; Accounts'!BB$18, 'E2 Allocators'!$B$15:$W$15, 0),FALSE)*$E55)</f>
        <v>0</v>
      </c>
      <c r="BC55" s="1322">
        <f>IF(ISERROR(VLOOKUP(VLOOKUP($A55, 'E4 TB Allocation Details'!$A$18:$L$214, MATCH("Misc ID", 'E4 TB Allocation Details'!$A$18:$L$18, 0),FALSE), 'E2 Allocators'!$B$15:$W$358, MATCH('O5 Details by Class &amp; Accounts'!BC$18, 'E2 Allocators'!$B$15:$W$15, 0),FALSE)*$E55), 0, VLOOKUP(VLOOKUP($A55, 'E4 TB Allocation Details'!$A$18:$L$214, MATCH("Misc ID", 'E4 TB Allocation Details'!$A$18:$L$18, 0),FALSE), 'E2 Allocators'!$B$15:$W$358, MATCH('O5 Details by Class &amp; Accounts'!BC$18, 'E2 Allocators'!$B$15:$W$15, 0),FALSE)*$E55)</f>
        <v>0</v>
      </c>
      <c r="BD55" s="1322">
        <f>IF(ISERROR(VLOOKUP(VLOOKUP($A55, 'E4 TB Allocation Details'!$A$18:$L$214, MATCH("Misc ID", 'E4 TB Allocation Details'!$A$18:$L$18, 0),FALSE), 'E2 Allocators'!$B$15:$W$358, MATCH('O5 Details by Class &amp; Accounts'!BD$18, 'E2 Allocators'!$B$15:$W$15, 0),FALSE)*$E55), 0, VLOOKUP(VLOOKUP($A55, 'E4 TB Allocation Details'!$A$18:$L$214, MATCH("Misc ID", 'E4 TB Allocation Details'!$A$18:$L$18, 0),FALSE), 'E2 Allocators'!$B$15:$W$358, MATCH('O5 Details by Class &amp; Accounts'!BD$18, 'E2 Allocators'!$B$15:$W$15, 0),FALSE)*$E55)</f>
        <v>0</v>
      </c>
      <c r="BE55" s="1322">
        <f>IF(ISERROR(VLOOKUP(VLOOKUP($A55, 'E4 TB Allocation Details'!$A$18:$L$214, MATCH("Misc ID", 'E4 TB Allocation Details'!$A$18:$L$18, 0),FALSE), 'E2 Allocators'!$B$15:$W$358, MATCH('O5 Details by Class &amp; Accounts'!BE$18, 'E2 Allocators'!$B$15:$W$15, 0),FALSE)*$E55), 0, VLOOKUP(VLOOKUP($A55, 'E4 TB Allocation Details'!$A$18:$L$214, MATCH("Misc ID", 'E4 TB Allocation Details'!$A$18:$L$18, 0),FALSE), 'E2 Allocators'!$B$15:$W$358, MATCH('O5 Details by Class &amp; Accounts'!BE$18, 'E2 Allocators'!$B$15:$W$15, 0),FALSE)*$E55)</f>
        <v>0</v>
      </c>
      <c r="BF55" s="1322">
        <f>IF(ISERROR(VLOOKUP(VLOOKUP($A55, 'E4 TB Allocation Details'!$A$18:$L$214, MATCH("Misc ID", 'E4 TB Allocation Details'!$A$18:$L$18, 0),FALSE), 'E2 Allocators'!$B$15:$W$358, MATCH('O5 Details by Class &amp; Accounts'!BF$18, 'E2 Allocators'!$B$15:$W$15, 0),FALSE)*$E55), 0, VLOOKUP(VLOOKUP($A55, 'E4 TB Allocation Details'!$A$18:$L$214, MATCH("Misc ID", 'E4 TB Allocation Details'!$A$18:$L$18, 0),FALSE), 'E2 Allocators'!$B$15:$W$358, MATCH('O5 Details by Class &amp; Accounts'!BF$18, 'E2 Allocators'!$B$15:$W$15, 0),FALSE)*$E55)</f>
        <v>0</v>
      </c>
      <c r="BG55" s="1322">
        <f>IF(ISERROR(VLOOKUP(VLOOKUP($A55, 'E4 TB Allocation Details'!$A$18:$L$214, MATCH("Misc ID", 'E4 TB Allocation Details'!$A$18:$L$18, 0),FALSE), 'E2 Allocators'!$B$15:$W$358, MATCH('O5 Details by Class &amp; Accounts'!BG$18, 'E2 Allocators'!$B$15:$W$15, 0),FALSE)*$E55), 0, VLOOKUP(VLOOKUP($A55, 'E4 TB Allocation Details'!$A$18:$L$214, MATCH("Misc ID", 'E4 TB Allocation Details'!$A$18:$L$18, 0),FALSE), 'E2 Allocators'!$B$15:$W$358, MATCH('O5 Details by Class &amp; Accounts'!BG$18, 'E2 Allocators'!$B$15:$W$15, 0),FALSE)*$E55)</f>
        <v>0</v>
      </c>
      <c r="BH55" s="1322">
        <f>IF(ISERROR(VLOOKUP(VLOOKUP($A55, 'E4 TB Allocation Details'!$A$18:$L$214, MATCH("Misc ID", 'E4 TB Allocation Details'!$A$18:$L$18, 0),FALSE), 'E2 Allocators'!$B$15:$W$358, MATCH('O5 Details by Class &amp; Accounts'!BH$18, 'E2 Allocators'!$B$15:$W$15, 0),FALSE)*$E55), 0, VLOOKUP(VLOOKUP($A55, 'E4 TB Allocation Details'!$A$18:$L$214, MATCH("Misc ID", 'E4 TB Allocation Details'!$A$18:$L$18, 0),FALSE), 'E2 Allocators'!$B$15:$W$358, MATCH('O5 Details by Class &amp; Accounts'!BH$18, 'E2 Allocators'!$B$15:$W$15, 0),FALSE)*$E55)</f>
        <v>0</v>
      </c>
      <c r="BI55" s="1322">
        <f>IF(ISERROR(VLOOKUP(VLOOKUP($A55, 'E4 TB Allocation Details'!$A$18:$L$214, MATCH("Misc ID", 'E4 TB Allocation Details'!$A$18:$L$18, 0),FALSE), 'E2 Allocators'!$B$15:$W$358, MATCH('O5 Details by Class &amp; Accounts'!BI$18, 'E2 Allocators'!$B$15:$W$15, 0),FALSE)*$E55), 0, VLOOKUP(VLOOKUP($A55, 'E4 TB Allocation Details'!$A$18:$L$214, MATCH("Misc ID", 'E4 TB Allocation Details'!$A$18:$L$18, 0),FALSE), 'E2 Allocators'!$B$15:$W$358, MATCH('O5 Details by Class &amp; Accounts'!BI$18, 'E2 Allocators'!$B$15:$W$15, 0),FALSE)*$E55)</f>
        <v>0</v>
      </c>
      <c r="BJ55" s="1322">
        <f>IF(ISERROR(VLOOKUP(VLOOKUP($A55, 'E4 TB Allocation Details'!$A$18:$L$214, MATCH("Misc ID", 'E4 TB Allocation Details'!$A$18:$L$18, 0),FALSE), 'E2 Allocators'!$B$15:$W$358, MATCH('O5 Details by Class &amp; Accounts'!BJ$18, 'E2 Allocators'!$B$15:$W$15, 0),FALSE)*$E55), 0, VLOOKUP(VLOOKUP($A55, 'E4 TB Allocation Details'!$A$18:$L$214, MATCH("Misc ID", 'E4 TB Allocation Details'!$A$18:$L$18, 0),FALSE), 'E2 Allocators'!$B$15:$W$358, MATCH('O5 Details by Class &amp; Accounts'!BJ$18, 'E2 Allocators'!$B$15:$W$15, 0),FALSE)*$E55)</f>
        <v>0</v>
      </c>
      <c r="BK55" s="1322">
        <f>IF(ISERROR(VLOOKUP(VLOOKUP($A55, 'E4 TB Allocation Details'!$A$18:$L$214, MATCH("Misc ID", 'E4 TB Allocation Details'!$A$18:$L$18, 0),FALSE), 'E2 Allocators'!$B$15:$W$358, MATCH('O5 Details by Class &amp; Accounts'!BK$18, 'E2 Allocators'!$B$15:$W$15, 0),FALSE)*$E55), 0, VLOOKUP(VLOOKUP($A55, 'E4 TB Allocation Details'!$A$18:$L$214, MATCH("Misc ID", 'E4 TB Allocation Details'!$A$18:$L$18, 0),FALSE), 'E2 Allocators'!$B$15:$W$358, MATCH('O5 Details by Class &amp; Accounts'!BK$18, 'E2 Allocators'!$B$15:$W$15, 0),FALSE)*$E55)</f>
        <v>0</v>
      </c>
      <c r="BL55" s="1322">
        <f>IF(ISERROR(VLOOKUP(VLOOKUP($A55, 'E4 TB Allocation Details'!$A$18:$L$214, MATCH("Misc ID", 'E4 TB Allocation Details'!$A$18:$L$18, 0),FALSE), 'E2 Allocators'!$B$15:$W$358, MATCH('O5 Details by Class &amp; Accounts'!BL$18, 'E2 Allocators'!$B$15:$W$15, 0),FALSE)*$E55), 0, VLOOKUP(VLOOKUP($A55, 'E4 TB Allocation Details'!$A$18:$L$214, MATCH("Misc ID", 'E4 TB Allocation Details'!$A$18:$L$18, 0),FALSE), 'E2 Allocators'!$B$15:$W$358, MATCH('O5 Details by Class &amp; Accounts'!BL$18, 'E2 Allocators'!$B$15:$W$15, 0),FALSE)*$E55)</f>
        <v>0</v>
      </c>
      <c r="BM55" s="1322">
        <f>IF(ISERROR(VLOOKUP(VLOOKUP($A55, 'E4 TB Allocation Details'!$A$18:$L$214, MATCH("Misc ID", 'E4 TB Allocation Details'!$A$18:$L$18, 0),FALSE), 'E2 Allocators'!$B$15:$W$358, MATCH('O5 Details by Class &amp; Accounts'!BM$18, 'E2 Allocators'!$B$15:$W$15, 0),FALSE)*$E55), 0, VLOOKUP(VLOOKUP($A55, 'E4 TB Allocation Details'!$A$18:$L$214, MATCH("Misc ID", 'E4 TB Allocation Details'!$A$18:$L$18, 0),FALSE), 'E2 Allocators'!$B$15:$W$358, MATCH('O5 Details by Class &amp; Accounts'!BM$18, 'E2 Allocators'!$B$15:$W$15, 0),FALSE)*$E55)</f>
        <v>0</v>
      </c>
      <c r="BN55" s="1322">
        <f>IF(ISERROR(VLOOKUP(VLOOKUP($A55, 'E4 TB Allocation Details'!$A$18:$L$214, MATCH("Misc ID", 'E4 TB Allocation Details'!$A$18:$L$18, 0),FALSE), 'E2 Allocators'!$B$15:$W$358, MATCH('O5 Details by Class &amp; Accounts'!BN$18, 'E2 Allocators'!$B$15:$W$15, 0),FALSE)*$E55), 0, VLOOKUP(VLOOKUP($A55, 'E4 TB Allocation Details'!$A$18:$L$214, MATCH("Misc ID", 'E4 TB Allocation Details'!$A$18:$L$18, 0),FALSE), 'E2 Allocators'!$B$15:$W$358, MATCH('O5 Details by Class &amp; Accounts'!BN$18, 'E2 Allocators'!$B$15:$W$15, 0),FALSE)*$E55)</f>
        <v>0</v>
      </c>
      <c r="BO55" s="1322">
        <f>IF(ISERROR(VLOOKUP(VLOOKUP($A55, 'E4 TB Allocation Details'!$A$18:$L$214, MATCH("Misc ID", 'E4 TB Allocation Details'!$A$18:$L$18, 0),FALSE), 'E2 Allocators'!$B$15:$W$358, MATCH('O5 Details by Class &amp; Accounts'!BO$18, 'E2 Allocators'!$B$15:$W$15, 0),FALSE)*$E55), 0, VLOOKUP(VLOOKUP($A55, 'E4 TB Allocation Details'!$A$18:$L$214, MATCH("Misc ID", 'E4 TB Allocation Details'!$A$18:$L$18, 0),FALSE), 'E2 Allocators'!$B$15:$W$358, MATCH('O5 Details by Class &amp; Accounts'!BO$18, 'E2 Allocators'!$B$15:$W$15, 0),FALSE)*$E55)</f>
        <v>0</v>
      </c>
      <c r="BP55" s="1322">
        <f>IF(ISERROR(VLOOKUP(VLOOKUP($A55, 'E4 TB Allocation Details'!$A$18:$L$214, MATCH("Misc ID", 'E4 TB Allocation Details'!$A$18:$L$18, 0),FALSE), 'E2 Allocators'!$B$15:$W$358, MATCH('O5 Details by Class &amp; Accounts'!BP$18, 'E2 Allocators'!$B$15:$W$15, 0),FALSE)*$E55), 0, VLOOKUP(VLOOKUP($A55, 'E4 TB Allocation Details'!$A$18:$L$214, MATCH("Misc ID", 'E4 TB Allocation Details'!$A$18:$L$18, 0),FALSE), 'E2 Allocators'!$B$15:$W$358, MATCH('O5 Details by Class &amp; Accounts'!BP$18, 'E2 Allocators'!$B$15:$W$15, 0),FALSE)*$E55)</f>
        <v>0</v>
      </c>
      <c r="BQ55" s="1322">
        <f>IF(ISERROR(VLOOKUP(VLOOKUP($A55, 'E4 TB Allocation Details'!$A$18:$L$214, MATCH("Misc ID", 'E4 TB Allocation Details'!$A$18:$L$18, 0),FALSE), 'E2 Allocators'!$B$15:$W$358, MATCH('O5 Details by Class &amp; Accounts'!BQ$18, 'E2 Allocators'!$B$15:$W$15, 0),FALSE)*$E55), 0, VLOOKUP(VLOOKUP($A55, 'E4 TB Allocation Details'!$A$18:$L$214, MATCH("Misc ID", 'E4 TB Allocation Details'!$A$18:$L$18, 0),FALSE), 'E2 Allocators'!$B$15:$W$358, MATCH('O5 Details by Class &amp; Accounts'!BQ$18, 'E2 Allocators'!$B$15:$W$15, 0),FALSE)*$E55)</f>
        <v>0</v>
      </c>
      <c r="BR55" s="1322">
        <f>IF(ISERROR(VLOOKUP(VLOOKUP($A55, 'E4 TB Allocation Details'!$A$18:$L$214, MATCH("Misc ID", 'E4 TB Allocation Details'!$A$18:$L$18, 0),FALSE), 'E2 Allocators'!$B$15:$W$358, MATCH('O5 Details by Class &amp; Accounts'!BR$18, 'E2 Allocators'!$B$15:$W$15, 0),FALSE)*$E55), 0, VLOOKUP(VLOOKUP($A55, 'E4 TB Allocation Details'!$A$18:$L$214, MATCH("Misc ID", 'E4 TB Allocation Details'!$A$18:$L$18, 0),FALSE), 'E2 Allocators'!$B$15:$W$358, MATCH('O5 Details by Class &amp; Accounts'!BR$18, 'E2 Allocators'!$B$15:$W$15, 0),FALSE)*$E55)</f>
        <v>0</v>
      </c>
      <c r="BS55" s="1322">
        <f t="shared" si="3"/>
        <v>0</v>
      </c>
      <c r="BT55" s="1322">
        <f>IF(ISERROR(VLOOKUP(VLOOKUP($A55, 'E4 TB Allocation Details'!$A$18:$L$214, MATCH("A &amp; G ID", 'E4 TB Allocation Details'!$A$18:$L$18, 0),FALSE), 'E2 Allocators'!$B$15:$W$358, MATCH('O5 Details by Class &amp; Accounts'!BT$18, 'E2 Allocators'!$B$15:$W$15, 0),FALSE)*$E55), 0, VLOOKUP(VLOOKUP($A55, 'E4 TB Allocation Details'!$A$18:$L$214, MATCH("A &amp; G ID", 'E4 TB Allocation Details'!$A$18:$L$18, 0),FALSE), 'E2 Allocators'!$B$15:$W$358, MATCH('O5 Details by Class &amp; Accounts'!BT$18, 'E2 Allocators'!$B$15:$W$15, 0),FALSE)*$E55)</f>
        <v>0</v>
      </c>
      <c r="BU55" s="1322">
        <f>IF(ISERROR(VLOOKUP(VLOOKUP($A55, 'E4 TB Allocation Details'!$A$18:$L$214, MATCH("A &amp; G ID", 'E4 TB Allocation Details'!$A$18:$L$18, 0),FALSE), 'E2 Allocators'!$B$15:$W$358, MATCH('O5 Details by Class &amp; Accounts'!BU$18, 'E2 Allocators'!$B$15:$W$15, 0),FALSE)*$E55), 0, VLOOKUP(VLOOKUP($A55, 'E4 TB Allocation Details'!$A$18:$L$214, MATCH("A &amp; G ID", 'E4 TB Allocation Details'!$A$18:$L$18, 0),FALSE), 'E2 Allocators'!$B$15:$W$358, MATCH('O5 Details by Class &amp; Accounts'!BU$18, 'E2 Allocators'!$B$15:$W$15, 0),FALSE)*$E55)</f>
        <v>0</v>
      </c>
      <c r="BV55" s="1322">
        <f>IF(ISERROR(VLOOKUP(VLOOKUP($A55, 'E4 TB Allocation Details'!$A$18:$L$214, MATCH("A &amp; G ID", 'E4 TB Allocation Details'!$A$18:$L$18, 0),FALSE), 'E2 Allocators'!$B$15:$W$358, MATCH('O5 Details by Class &amp; Accounts'!BV$18, 'E2 Allocators'!$B$15:$W$15, 0),FALSE)*$E55), 0, VLOOKUP(VLOOKUP($A55, 'E4 TB Allocation Details'!$A$18:$L$214, MATCH("A &amp; G ID", 'E4 TB Allocation Details'!$A$18:$L$18, 0),FALSE), 'E2 Allocators'!$B$15:$W$358, MATCH('O5 Details by Class &amp; Accounts'!BV$18, 'E2 Allocators'!$B$15:$W$15, 0),FALSE)*$E55)</f>
        <v>0</v>
      </c>
      <c r="BW55" s="1322">
        <f>IF(ISERROR(VLOOKUP(VLOOKUP($A55, 'E4 TB Allocation Details'!$A$18:$L$214, MATCH("A &amp; G ID", 'E4 TB Allocation Details'!$A$18:$L$18, 0),FALSE), 'E2 Allocators'!$B$15:$W$358, MATCH('O5 Details by Class &amp; Accounts'!BW$18, 'E2 Allocators'!$B$15:$W$15, 0),FALSE)*$E55), 0, VLOOKUP(VLOOKUP($A55, 'E4 TB Allocation Details'!$A$18:$L$214, MATCH("A &amp; G ID", 'E4 TB Allocation Details'!$A$18:$L$18, 0),FALSE), 'E2 Allocators'!$B$15:$W$358, MATCH('O5 Details by Class &amp; Accounts'!BW$18, 'E2 Allocators'!$B$15:$W$15, 0),FALSE)*$E55)</f>
        <v>0</v>
      </c>
      <c r="BX55" s="1322">
        <f>IF(ISERROR(VLOOKUP(VLOOKUP($A55, 'E4 TB Allocation Details'!$A$18:$L$214, MATCH("A &amp; G ID", 'E4 TB Allocation Details'!$A$18:$L$18, 0),FALSE), 'E2 Allocators'!$B$15:$W$358, MATCH('O5 Details by Class &amp; Accounts'!BX$18, 'E2 Allocators'!$B$15:$W$15, 0),FALSE)*$E55), 0, VLOOKUP(VLOOKUP($A55, 'E4 TB Allocation Details'!$A$18:$L$214, MATCH("A &amp; G ID", 'E4 TB Allocation Details'!$A$18:$L$18, 0),FALSE), 'E2 Allocators'!$B$15:$W$358, MATCH('O5 Details by Class &amp; Accounts'!BX$18, 'E2 Allocators'!$B$15:$W$15, 0),FALSE)*$E55)</f>
        <v>0</v>
      </c>
      <c r="BY55" s="1322">
        <f>IF(ISERROR(VLOOKUP(VLOOKUP($A55, 'E4 TB Allocation Details'!$A$18:$L$214, MATCH("A &amp; G ID", 'E4 TB Allocation Details'!$A$18:$L$18, 0),FALSE), 'E2 Allocators'!$B$15:$W$358, MATCH('O5 Details by Class &amp; Accounts'!BY$18, 'E2 Allocators'!$B$15:$W$15, 0),FALSE)*$E55), 0, VLOOKUP(VLOOKUP($A55, 'E4 TB Allocation Details'!$A$18:$L$214, MATCH("A &amp; G ID", 'E4 TB Allocation Details'!$A$18:$L$18, 0),FALSE), 'E2 Allocators'!$B$15:$W$358, MATCH('O5 Details by Class &amp; Accounts'!BY$18, 'E2 Allocators'!$B$15:$W$15, 0),FALSE)*$E55)</f>
        <v>0</v>
      </c>
      <c r="BZ55" s="1322">
        <f>IF(ISERROR(VLOOKUP(VLOOKUP($A55, 'E4 TB Allocation Details'!$A$18:$L$214, MATCH("A &amp; G ID", 'E4 TB Allocation Details'!$A$18:$L$18, 0),FALSE), 'E2 Allocators'!$B$15:$W$358, MATCH('O5 Details by Class &amp; Accounts'!BZ$18, 'E2 Allocators'!$B$15:$W$15, 0),FALSE)*$E55), 0, VLOOKUP(VLOOKUP($A55, 'E4 TB Allocation Details'!$A$18:$L$214, MATCH("A &amp; G ID", 'E4 TB Allocation Details'!$A$18:$L$18, 0),FALSE), 'E2 Allocators'!$B$15:$W$358, MATCH('O5 Details by Class &amp; Accounts'!BZ$18, 'E2 Allocators'!$B$15:$W$15, 0),FALSE)*$E55)</f>
        <v>0</v>
      </c>
      <c r="CA55" s="1322">
        <f>IF(ISERROR(VLOOKUP(VLOOKUP($A55, 'E4 TB Allocation Details'!$A$18:$L$214, MATCH("A &amp; G ID", 'E4 TB Allocation Details'!$A$18:$L$18, 0),FALSE), 'E2 Allocators'!$B$15:$W$358, MATCH('O5 Details by Class &amp; Accounts'!CA$18, 'E2 Allocators'!$B$15:$W$15, 0),FALSE)*$E55), 0, VLOOKUP(VLOOKUP($A55, 'E4 TB Allocation Details'!$A$18:$L$214, MATCH("A &amp; G ID", 'E4 TB Allocation Details'!$A$18:$L$18, 0),FALSE), 'E2 Allocators'!$B$15:$W$358, MATCH('O5 Details by Class &amp; Accounts'!CA$18, 'E2 Allocators'!$B$15:$W$15, 0),FALSE)*$E55)</f>
        <v>0</v>
      </c>
      <c r="CB55" s="1322">
        <f>IF(ISERROR(VLOOKUP(VLOOKUP($A55, 'E4 TB Allocation Details'!$A$18:$L$214, MATCH("A &amp; G ID", 'E4 TB Allocation Details'!$A$18:$L$18, 0),FALSE), 'E2 Allocators'!$B$15:$W$358, MATCH('O5 Details by Class &amp; Accounts'!CB$18, 'E2 Allocators'!$B$15:$W$15, 0),FALSE)*$E55), 0, VLOOKUP(VLOOKUP($A55, 'E4 TB Allocation Details'!$A$18:$L$214, MATCH("A &amp; G ID", 'E4 TB Allocation Details'!$A$18:$L$18, 0),FALSE), 'E2 Allocators'!$B$15:$W$358, MATCH('O5 Details by Class &amp; Accounts'!CB$18, 'E2 Allocators'!$B$15:$W$15, 0),FALSE)*$E55)</f>
        <v>0</v>
      </c>
      <c r="CC55" s="1322">
        <f>IF(ISERROR(VLOOKUP(VLOOKUP($A55, 'E4 TB Allocation Details'!$A$18:$L$214, MATCH("A &amp; G ID", 'E4 TB Allocation Details'!$A$18:$L$18, 0),FALSE), 'E2 Allocators'!$B$15:$W$358, MATCH('O5 Details by Class &amp; Accounts'!CC$18, 'E2 Allocators'!$B$15:$W$15, 0),FALSE)*$E55), 0, VLOOKUP(VLOOKUP($A55, 'E4 TB Allocation Details'!$A$18:$L$214, MATCH("A &amp; G ID", 'E4 TB Allocation Details'!$A$18:$L$18, 0),FALSE), 'E2 Allocators'!$B$15:$W$358, MATCH('O5 Details by Class &amp; Accounts'!CC$18, 'E2 Allocators'!$B$15:$W$15, 0),FALSE)*$E55)</f>
        <v>0</v>
      </c>
      <c r="CD55" s="1322">
        <f>IF(ISERROR(VLOOKUP(VLOOKUP($A55, 'E4 TB Allocation Details'!$A$18:$L$214, MATCH("A &amp; G ID", 'E4 TB Allocation Details'!$A$18:$L$18, 0),FALSE), 'E2 Allocators'!$B$15:$W$358, MATCH('O5 Details by Class &amp; Accounts'!CD$18, 'E2 Allocators'!$B$15:$W$15, 0),FALSE)*$E55), 0, VLOOKUP(VLOOKUP($A55, 'E4 TB Allocation Details'!$A$18:$L$214, MATCH("A &amp; G ID", 'E4 TB Allocation Details'!$A$18:$L$18, 0),FALSE), 'E2 Allocators'!$B$15:$W$358, MATCH('O5 Details by Class &amp; Accounts'!CD$18, 'E2 Allocators'!$B$15:$W$15, 0),FALSE)*$E55)</f>
        <v>0</v>
      </c>
      <c r="CE55" s="1322">
        <f>IF(ISERROR(VLOOKUP(VLOOKUP($A55, 'E4 TB Allocation Details'!$A$18:$L$214, MATCH("A &amp; G ID", 'E4 TB Allocation Details'!$A$18:$L$18, 0),FALSE), 'E2 Allocators'!$B$15:$W$358, MATCH('O5 Details by Class &amp; Accounts'!CE$18, 'E2 Allocators'!$B$15:$W$15, 0),FALSE)*$E55), 0, VLOOKUP(VLOOKUP($A55, 'E4 TB Allocation Details'!$A$18:$L$214, MATCH("A &amp; G ID", 'E4 TB Allocation Details'!$A$18:$L$18, 0),FALSE), 'E2 Allocators'!$B$15:$W$358, MATCH('O5 Details by Class &amp; Accounts'!CE$18, 'E2 Allocators'!$B$15:$W$15, 0),FALSE)*$E55)</f>
        <v>0</v>
      </c>
      <c r="CF55" s="1322">
        <f>IF(ISERROR(VLOOKUP(VLOOKUP($A55, 'E4 TB Allocation Details'!$A$18:$L$214, MATCH("A &amp; G ID", 'E4 TB Allocation Details'!$A$18:$L$18, 0),FALSE), 'E2 Allocators'!$B$15:$W$358, MATCH('O5 Details by Class &amp; Accounts'!CF$18, 'E2 Allocators'!$B$15:$W$15, 0),FALSE)*$E55), 0, VLOOKUP(VLOOKUP($A55, 'E4 TB Allocation Details'!$A$18:$L$214, MATCH("A &amp; G ID", 'E4 TB Allocation Details'!$A$18:$L$18, 0),FALSE), 'E2 Allocators'!$B$15:$W$358, MATCH('O5 Details by Class &amp; Accounts'!CF$18, 'E2 Allocators'!$B$15:$W$15, 0),FALSE)*$E55)</f>
        <v>0</v>
      </c>
      <c r="CG55" s="1322">
        <f>IF(ISERROR(VLOOKUP(VLOOKUP($A55, 'E4 TB Allocation Details'!$A$18:$L$214, MATCH("A &amp; G ID", 'E4 TB Allocation Details'!$A$18:$L$18, 0),FALSE), 'E2 Allocators'!$B$15:$W$358, MATCH('O5 Details by Class &amp; Accounts'!CG$18, 'E2 Allocators'!$B$15:$W$15, 0),FALSE)*$E55), 0, VLOOKUP(VLOOKUP($A55, 'E4 TB Allocation Details'!$A$18:$L$214, MATCH("A &amp; G ID", 'E4 TB Allocation Details'!$A$18:$L$18, 0),FALSE), 'E2 Allocators'!$B$15:$W$358, MATCH('O5 Details by Class &amp; Accounts'!CG$18, 'E2 Allocators'!$B$15:$W$15, 0),FALSE)*$E55)</f>
        <v>0</v>
      </c>
      <c r="CH55" s="1322">
        <f>IF(ISERROR(VLOOKUP(VLOOKUP($A55, 'E4 TB Allocation Details'!$A$18:$L$214, MATCH("A &amp; G ID", 'E4 TB Allocation Details'!$A$18:$L$18, 0),FALSE), 'E2 Allocators'!$B$15:$W$358, MATCH('O5 Details by Class &amp; Accounts'!CH$18, 'E2 Allocators'!$B$15:$W$15, 0),FALSE)*$E55), 0, VLOOKUP(VLOOKUP($A55, 'E4 TB Allocation Details'!$A$18:$L$214, MATCH("A &amp; G ID", 'E4 TB Allocation Details'!$A$18:$L$18, 0),FALSE), 'E2 Allocators'!$B$15:$W$358, MATCH('O5 Details by Class &amp; Accounts'!CH$18, 'E2 Allocators'!$B$15:$W$15, 0),FALSE)*$E55)</f>
        <v>0</v>
      </c>
      <c r="CI55" s="1322">
        <f>IF(ISERROR(VLOOKUP(VLOOKUP($A55, 'E4 TB Allocation Details'!$A$18:$L$214, MATCH("A &amp; G ID", 'E4 TB Allocation Details'!$A$18:$L$18, 0),FALSE), 'E2 Allocators'!$B$15:$W$358, MATCH('O5 Details by Class &amp; Accounts'!CI$18, 'E2 Allocators'!$B$15:$W$15, 0),FALSE)*$E55), 0, VLOOKUP(VLOOKUP($A55, 'E4 TB Allocation Details'!$A$18:$L$214, MATCH("A &amp; G ID", 'E4 TB Allocation Details'!$A$18:$L$18, 0),FALSE), 'E2 Allocators'!$B$15:$W$358, MATCH('O5 Details by Class &amp; Accounts'!CI$18, 'E2 Allocators'!$B$15:$W$15, 0),FALSE)*$E55)</f>
        <v>0</v>
      </c>
      <c r="CJ55" s="1322">
        <f>IF(ISERROR(VLOOKUP(VLOOKUP($A55, 'E4 TB Allocation Details'!$A$18:$L$214, MATCH("A &amp; G ID", 'E4 TB Allocation Details'!$A$18:$L$18, 0),FALSE), 'E2 Allocators'!$B$15:$W$358, MATCH('O5 Details by Class &amp; Accounts'!CJ$18, 'E2 Allocators'!$B$15:$W$15, 0),FALSE)*$E55), 0, VLOOKUP(VLOOKUP($A55, 'E4 TB Allocation Details'!$A$18:$L$214, MATCH("A &amp; G ID", 'E4 TB Allocation Details'!$A$18:$L$18, 0),FALSE), 'E2 Allocators'!$B$15:$W$358, MATCH('O5 Details by Class &amp; Accounts'!CJ$18, 'E2 Allocators'!$B$15:$W$15, 0),FALSE)*$E55)</f>
        <v>0</v>
      </c>
      <c r="CK55" s="1322">
        <f>IF(ISERROR(VLOOKUP(VLOOKUP($A55, 'E4 TB Allocation Details'!$A$18:$L$214, MATCH("A &amp; G ID", 'E4 TB Allocation Details'!$A$18:$L$18, 0),FALSE), 'E2 Allocators'!$B$15:$W$358, MATCH('O5 Details by Class &amp; Accounts'!CK$18, 'E2 Allocators'!$B$15:$W$15, 0),FALSE)*$E55), 0, VLOOKUP(VLOOKUP($A55, 'E4 TB Allocation Details'!$A$18:$L$214, MATCH("A &amp; G ID", 'E4 TB Allocation Details'!$A$18:$L$18, 0),FALSE), 'E2 Allocators'!$B$15:$W$358, MATCH('O5 Details by Class &amp; Accounts'!CK$18, 'E2 Allocators'!$B$15:$W$15, 0),FALSE)*$E55)</f>
        <v>0</v>
      </c>
      <c r="CL55" s="1322">
        <f>IF(ISERROR(VLOOKUP(VLOOKUP($A55, 'E4 TB Allocation Details'!$A$18:$L$214, MATCH("A &amp; G ID", 'E4 TB Allocation Details'!$A$18:$L$18, 0),FALSE), 'E2 Allocators'!$B$15:$W$358, MATCH('O5 Details by Class &amp; Accounts'!CL$18, 'E2 Allocators'!$B$15:$W$15, 0),FALSE)*$E55), 0, VLOOKUP(VLOOKUP($A55, 'E4 TB Allocation Details'!$A$18:$L$214, MATCH("A &amp; G ID", 'E4 TB Allocation Details'!$A$18:$L$18, 0),FALSE), 'E2 Allocators'!$B$15:$W$358, MATCH('O5 Details by Class &amp; Accounts'!CL$18, 'E2 Allocators'!$B$15:$W$15, 0),FALSE)*$E55)</f>
        <v>0</v>
      </c>
      <c r="CM55" s="1322">
        <f>IF(ISERROR(VLOOKUP(VLOOKUP($A55, 'E4 TB Allocation Details'!$A$18:$L$214, MATCH("A &amp; G ID", 'E4 TB Allocation Details'!$A$18:$L$18, 0),FALSE), 'E2 Allocators'!$B$15:$W$358, MATCH('O5 Details by Class &amp; Accounts'!CM$18, 'E2 Allocators'!$B$15:$W$15, 0),FALSE)*$E55), 0, VLOOKUP(VLOOKUP($A55, 'E4 TB Allocation Details'!$A$18:$L$214, MATCH("A &amp; G ID", 'E4 TB Allocation Details'!$A$18:$L$18, 0),FALSE), 'E2 Allocators'!$B$15:$W$358, MATCH('O5 Details by Class &amp; Accounts'!CM$18, 'E2 Allocators'!$B$15:$W$15, 0),FALSE)*$E55)</f>
        <v>0</v>
      </c>
      <c r="CN55" s="1322">
        <f t="shared" si="5"/>
        <v>0</v>
      </c>
      <c r="CO55" s="1651">
        <f t="shared" si="4"/>
        <v>0</v>
      </c>
      <c r="CQ55" s="1899" t="inlineStr">
        <is>
          <t/>
        </is>
      </c>
    </row>
    <row r="56" spans="1:95" s="64" customFormat="1" ht="25.5" x14ac:dyDescent="0.2">
      <c r="A56" s="1088" t="s">
        <v>836</v>
      </c>
      <c r="B56" s="1089" t="s">
        <v>631</v>
      </c>
      <c r="C56" s="1648">
        <f>IF(ISERROR(VLOOKUP($A56,'I3 TB Data'!$A$19:$H$483,MATCH('O5 Details by Class &amp; Accounts'!$C$18, 'I3 TB Data'!$A$19:$H$19,0),0)), 0, VLOOKUP($A56,'I3 TB Data'!$A$19:$H$483,MATCH('O5 Details by Class &amp; Accounts'!$C$18,'I3 TB Data'!$A$19:$H$19,0),0))</f>
        <v>0</v>
      </c>
      <c r="D56" s="1649">
        <f>'I4 BO ASSETS'!E53</f>
        <v>6634733.3359812219</v>
      </c>
      <c r="E56" s="1648">
        <f t="shared" si="6"/>
        <v>6634733.3359812219</v>
      </c>
      <c r="F56" s="1650">
        <f>IF(ISERROR(VLOOKUP($A56, 'E1 Categorization'!A33:E124, MATCH("Customer Component", 'E1 Categorization'!$A$33:$E$33,0), 0)), 0, IF(VLOOKUP($A56, 'E1 Categorization'!A33:E124, MATCH("Customer Component", 'E1 Categorization'!$A$33:$E$33,0), 0)=0, 'O5 Details by Class &amp; Accounts'!$E56, IF(AND(VLOOKUP($A56, 'E1 Categorization'!A33:E124, MATCH("Customer Component", 'E1 Categorization'!$A$33:$E$33,0), 0) &gt;0, VLOOKUP($A56, 'E1 Categorization'!A33:E124, MATCH("Customer Component", 'E1 Categorization'!$A$33:$E$33,0), 0)&lt;1), 'O5 Details by Class &amp; Accounts'!$E56*(1-VLOOKUP($A56, 'E1 Categorization'!A33:E124, MATCH("Customer Component", 'E1 Categorization'!$A$33:$E$33,0), 0)), 0)))</f>
        <v>2653893.3343924889</v>
      </c>
      <c r="G56" s="1650">
        <f>IF(ISERROR(VLOOKUP($A56, 'E1 Categorization'!A33:E124, MATCH("Customer Component", 'E1 Categorization'!$A$33:$E$33,0), 0)),0, IF(VLOOKUP($A56, 'E1 Categorization'!A33:E124, MATCH("Customer Component", 'E1 Categorization'!$A$33:$E$33,0), 0)=0, 0, IF(AND(VLOOKUP($A56, 'E1 Categorization'!A33:E124, MATCH("Customer Component", 'E1 Categorization'!$A$33:$E$33,0), 0) &gt;0, VLOOKUP($A56, 'E1 Categorization'!A33:E124, MATCH("Customer Component", 'E1 Categorization'!$A$33:$E$33,0), 0)&lt;1), 'O5 Details by Class &amp; Accounts'!$E56*(VLOOKUP($A56, 'E1 Categorization'!A33:E124, MATCH("Customer Component", 'E1 Categorization'!$A$33:$E$33,0), 0)), 'O5 Details by Class &amp; Accounts'!$E56)))</f>
        <v>3980840.0015887329</v>
      </c>
      <c r="H56" s="1322">
        <f t="shared" si="0"/>
        <v>6634733.3359812219</v>
      </c>
      <c r="I56" s="1322">
        <f>IF(ISERROR(VLOOKUP(VLOOKUP($A56, 'E4 TB Allocation Details'!$A$18:$L$214, MATCH("Demand ID", 'E4 TB Allocation Details'!$A$18:$L$18, 0),FALSE), 'E2 Allocators'!$B$15:$W$358, MATCH('O5 Details by Class &amp; Accounts'!I$18, 'E2 Allocators'!$B$15:$W$15, 0),FALSE)*$F56), 0, VLOOKUP(VLOOKUP($A56, 'E4 TB Allocation Details'!$A$18:$L$214, MATCH("Demand ID", 'E4 TB Allocation Details'!$A$18:$L$18, 0),FALSE), 'E2 Allocators'!$B$15:$W$358, MATCH('O5 Details by Class &amp; Accounts'!I$18, 'E2 Allocators'!$B$15:$W$15, 0),FALSE)*$F56)</f>
        <v>820896.97795564053</v>
      </c>
      <c r="J56" s="1322">
        <f>IF(ISERROR(VLOOKUP(VLOOKUP($A56, 'E4 TB Allocation Details'!$A$18:$L$214, MATCH("Demand ID", 'E4 TB Allocation Details'!$A$18:$L$18, 0),FALSE), 'E2 Allocators'!$B$15:$W$358, MATCH('O5 Details by Class &amp; Accounts'!J$18, 'E2 Allocators'!$B$15:$W$15, 0),FALSE)*$F56), 0, VLOOKUP(VLOOKUP($A56, 'E4 TB Allocation Details'!$A$18:$L$214, MATCH("Demand ID", 'E4 TB Allocation Details'!$A$18:$L$18, 0),FALSE), 'E2 Allocators'!$B$15:$W$358, MATCH('O5 Details by Class &amp; Accounts'!J$18, 'E2 Allocators'!$B$15:$W$15, 0),FALSE)*$F56)</f>
        <v>938057.78598716587</v>
      </c>
      <c r="K56" s="1322">
        <f>IF(ISERROR(VLOOKUP(VLOOKUP($A56, 'E4 TB Allocation Details'!$A$18:$L$214, MATCH("Demand ID", 'E4 TB Allocation Details'!$A$18:$L$18, 0),FALSE), 'E2 Allocators'!$B$15:$W$358, MATCH('O5 Details by Class &amp; Accounts'!K$18, 'E2 Allocators'!$B$15:$W$15, 0),FALSE)*$F56), 0, VLOOKUP(VLOOKUP($A56, 'E4 TB Allocation Details'!$A$18:$L$214, MATCH("Demand ID", 'E4 TB Allocation Details'!$A$18:$L$18, 0),FALSE), 'E2 Allocators'!$B$15:$W$358, MATCH('O5 Details by Class &amp; Accounts'!K$18, 'E2 Allocators'!$B$15:$W$15, 0),FALSE)*$F56)</f>
        <v>893501.65269609028</v>
      </c>
      <c r="L56" s="1322">
        <f>IF(ISERROR(VLOOKUP(VLOOKUP($A56, 'E4 TB Allocation Details'!$A$18:$L$214, MATCH("Demand ID", 'E4 TB Allocation Details'!$A$18:$L$18, 0),FALSE), 'E2 Allocators'!$B$15:$W$358, MATCH('O5 Details by Class &amp; Accounts'!L$18, 'E2 Allocators'!$B$15:$W$15, 0),FALSE)*$F56), 0, VLOOKUP(VLOOKUP($A56, 'E4 TB Allocation Details'!$A$18:$L$214, MATCH("Demand ID", 'E4 TB Allocation Details'!$A$18:$L$18, 0),FALSE), 'E2 Allocators'!$B$15:$W$358, MATCH('O5 Details by Class &amp; Accounts'!L$18, 'E2 Allocators'!$B$15:$W$15, 0),FALSE)*$F56)</f>
        <v>0</v>
      </c>
      <c r="M56" s="1322">
        <f>IF(ISERROR(VLOOKUP(VLOOKUP($A56, 'E4 TB Allocation Details'!$A$18:$L$214, MATCH("Demand ID", 'E4 TB Allocation Details'!$A$18:$L$18, 0),FALSE), 'E2 Allocators'!$B$15:$W$358, MATCH('O5 Details by Class &amp; Accounts'!M$18, 'E2 Allocators'!$B$15:$W$15, 0),FALSE)*$F56), 0, VLOOKUP(VLOOKUP($A56, 'E4 TB Allocation Details'!$A$18:$L$214, MATCH("Demand ID", 'E4 TB Allocation Details'!$A$18:$L$18, 0),FALSE), 'E2 Allocators'!$B$15:$W$358, MATCH('O5 Details by Class &amp; Accounts'!M$18, 'E2 Allocators'!$B$15:$W$15, 0),FALSE)*$F56)</f>
        <v>0</v>
      </c>
      <c r="N56" s="1322">
        <f>IF(ISERROR(VLOOKUP(VLOOKUP($A56, 'E4 TB Allocation Details'!$A$18:$L$214, MATCH("Demand ID", 'E4 TB Allocation Details'!$A$18:$L$18, 0),FALSE), 'E2 Allocators'!$B$15:$W$358, MATCH('O5 Details by Class &amp; Accounts'!N$18, 'E2 Allocators'!$B$15:$W$15, 0),FALSE)*$F56), 0, VLOOKUP(VLOOKUP($A56, 'E4 TB Allocation Details'!$A$18:$L$214, MATCH("Demand ID", 'E4 TB Allocation Details'!$A$18:$L$18, 0),FALSE), 'E2 Allocators'!$B$15:$W$358, MATCH('O5 Details by Class &amp; Accounts'!N$18, 'E2 Allocators'!$B$15:$W$15, 0),FALSE)*$F56)</f>
        <v>0</v>
      </c>
      <c r="O56" s="1322">
        <f>IF(ISERROR(VLOOKUP(VLOOKUP($A56, 'E4 TB Allocation Details'!$A$18:$L$214, MATCH("Demand ID", 'E4 TB Allocation Details'!$A$18:$L$18, 0),FALSE), 'E2 Allocators'!$B$15:$W$358, MATCH('O5 Details by Class &amp; Accounts'!O$18, 'E2 Allocators'!$B$15:$W$15, 0),FALSE)*$F56), 0, VLOOKUP(VLOOKUP($A56, 'E4 TB Allocation Details'!$A$18:$L$214, MATCH("Demand ID", 'E4 TB Allocation Details'!$A$18:$L$18, 0),FALSE), 'E2 Allocators'!$B$15:$W$358, MATCH('O5 Details by Class &amp; Accounts'!O$18, 'E2 Allocators'!$B$15:$W$15, 0),FALSE)*$F56)</f>
        <v>0</v>
      </c>
      <c r="P56" s="1322">
        <f>IF(ISERROR(VLOOKUP(VLOOKUP($A56, 'E4 TB Allocation Details'!$A$18:$L$214, MATCH("Demand ID", 'E4 TB Allocation Details'!$A$18:$L$18, 0),FALSE), 'E2 Allocators'!$B$15:$W$358, MATCH('O5 Details by Class &amp; Accounts'!P$18, 'E2 Allocators'!$B$15:$W$15, 0),FALSE)*$F56), 0, VLOOKUP(VLOOKUP($A56, 'E4 TB Allocation Details'!$A$18:$L$214, MATCH("Demand ID", 'E4 TB Allocation Details'!$A$18:$L$18, 0),FALSE), 'E2 Allocators'!$B$15:$W$358, MATCH('O5 Details by Class &amp; Accounts'!P$18, 'E2 Allocators'!$B$15:$W$15, 0),FALSE)*$F56)</f>
        <v>0</v>
      </c>
      <c r="Q56" s="1322">
        <f>IF(ISERROR(VLOOKUP(VLOOKUP($A56, 'E4 TB Allocation Details'!$A$18:$L$214, MATCH("Demand ID", 'E4 TB Allocation Details'!$A$18:$L$18, 0),FALSE), 'E2 Allocators'!$B$15:$W$358, MATCH('O5 Details by Class &amp; Accounts'!Q$18, 'E2 Allocators'!$B$15:$W$15, 0),FALSE)*$F56), 0, VLOOKUP(VLOOKUP($A56, 'E4 TB Allocation Details'!$A$18:$L$214, MATCH("Demand ID", 'E4 TB Allocation Details'!$A$18:$L$18, 0),FALSE), 'E2 Allocators'!$B$15:$W$358, MATCH('O5 Details by Class &amp; Accounts'!Q$18, 'E2 Allocators'!$B$15:$W$15, 0),FALSE)*$F56)</f>
        <v>1436.9177535918839</v>
      </c>
      <c r="R56" s="1322">
        <f>IF(ISERROR(VLOOKUP(VLOOKUP($A56, 'E4 TB Allocation Details'!$A$18:$L$214, MATCH("Demand ID", 'E4 TB Allocation Details'!$A$18:$L$18, 0),FALSE), 'E2 Allocators'!$B$15:$W$358, MATCH('O5 Details by Class &amp; Accounts'!R$18, 'E2 Allocators'!$B$15:$W$15, 0),FALSE)*$F56), 0, VLOOKUP(VLOOKUP($A56, 'E4 TB Allocation Details'!$A$18:$L$214, MATCH("Demand ID", 'E4 TB Allocation Details'!$A$18:$L$18, 0),FALSE), 'E2 Allocators'!$B$15:$W$358, MATCH('O5 Details by Class &amp; Accounts'!R$18, 'E2 Allocators'!$B$15:$W$15, 0),FALSE)*$F56)</f>
        <v>0</v>
      </c>
      <c r="S56" s="1322">
        <f>IF(ISERROR(VLOOKUP(VLOOKUP($A56, 'E4 TB Allocation Details'!$A$18:$L$214, MATCH("Demand ID", 'E4 TB Allocation Details'!$A$18:$L$18, 0),FALSE), 'E2 Allocators'!$B$15:$W$358, MATCH('O5 Details by Class &amp; Accounts'!S$18, 'E2 Allocators'!$B$15:$W$15, 0),FALSE)*$F56), 0, VLOOKUP(VLOOKUP($A56, 'E4 TB Allocation Details'!$A$18:$L$214, MATCH("Demand ID", 'E4 TB Allocation Details'!$A$18:$L$18, 0),FALSE), 'E2 Allocators'!$B$15:$W$358, MATCH('O5 Details by Class &amp; Accounts'!S$18, 'E2 Allocators'!$B$15:$W$15, 0),FALSE)*$F56)</f>
        <v>0</v>
      </c>
      <c r="T56" s="1322">
        <f>IF(ISERROR(VLOOKUP(VLOOKUP($A56, 'E4 TB Allocation Details'!$A$18:$L$214, MATCH("Demand ID", 'E4 TB Allocation Details'!$A$18:$L$18, 0),FALSE), 'E2 Allocators'!$B$15:$W$358, MATCH('O5 Details by Class &amp; Accounts'!T$18, 'E2 Allocators'!$B$15:$W$15, 0),FALSE)*$F56), 0, VLOOKUP(VLOOKUP($A56, 'E4 TB Allocation Details'!$A$18:$L$214, MATCH("Demand ID", 'E4 TB Allocation Details'!$A$18:$L$18, 0),FALSE), 'E2 Allocators'!$B$15:$W$358, MATCH('O5 Details by Class &amp; Accounts'!T$18, 'E2 Allocators'!$B$15:$W$15, 0),FALSE)*$F56)</f>
        <v>0</v>
      </c>
      <c r="U56" s="1322">
        <f>IF(ISERROR(VLOOKUP(VLOOKUP($A56, 'E4 TB Allocation Details'!$A$18:$L$214, MATCH("Demand ID", 'E4 TB Allocation Details'!$A$18:$L$18, 0),FALSE), 'E2 Allocators'!$B$15:$W$358, MATCH('O5 Details by Class &amp; Accounts'!U$18, 'E2 Allocators'!$B$15:$W$15, 0),FALSE)*$F56), 0, VLOOKUP(VLOOKUP($A56, 'E4 TB Allocation Details'!$A$18:$L$214, MATCH("Demand ID", 'E4 TB Allocation Details'!$A$18:$L$18, 0),FALSE), 'E2 Allocators'!$B$15:$W$358, MATCH('O5 Details by Class &amp; Accounts'!U$18, 'E2 Allocators'!$B$15:$W$15, 0),FALSE)*$F56)</f>
        <v>0</v>
      </c>
      <c r="V56" s="1322">
        <f>IF(ISERROR(VLOOKUP(VLOOKUP($A56, 'E4 TB Allocation Details'!$A$18:$L$214, MATCH("Demand ID", 'E4 TB Allocation Details'!$A$18:$L$18, 0),FALSE), 'E2 Allocators'!$B$15:$W$358, MATCH('O5 Details by Class &amp; Accounts'!V$18, 'E2 Allocators'!$B$15:$W$15, 0),FALSE)*$F56), 0, VLOOKUP(VLOOKUP($A56, 'E4 TB Allocation Details'!$A$18:$L$214, MATCH("Demand ID", 'E4 TB Allocation Details'!$A$18:$L$18, 0),FALSE), 'E2 Allocators'!$B$15:$W$358, MATCH('O5 Details by Class &amp; Accounts'!V$18, 'E2 Allocators'!$B$15:$W$15, 0),FALSE)*$F56)</f>
        <v>0</v>
      </c>
      <c r="W56" s="1322">
        <f>IF(ISERROR(VLOOKUP(VLOOKUP($A56, 'E4 TB Allocation Details'!$A$18:$L$214, MATCH("Demand ID", 'E4 TB Allocation Details'!$A$18:$L$18, 0),FALSE), 'E2 Allocators'!$B$15:$W$358, MATCH('O5 Details by Class &amp; Accounts'!W$18, 'E2 Allocators'!$B$15:$W$15, 0),FALSE)*$F56), 0, VLOOKUP(VLOOKUP($A56, 'E4 TB Allocation Details'!$A$18:$L$214, MATCH("Demand ID", 'E4 TB Allocation Details'!$A$18:$L$18, 0),FALSE), 'E2 Allocators'!$B$15:$W$358, MATCH('O5 Details by Class &amp; Accounts'!W$18, 'E2 Allocators'!$B$15:$W$15, 0),FALSE)*$F56)</f>
        <v>0</v>
      </c>
      <c r="X56" s="1322">
        <f>IF(ISERROR(VLOOKUP(VLOOKUP($A56, 'E4 TB Allocation Details'!$A$18:$L$214, MATCH("Demand ID", 'E4 TB Allocation Details'!$A$18:$L$18, 0),FALSE), 'E2 Allocators'!$B$15:$W$358, MATCH('O5 Details by Class &amp; Accounts'!X$18, 'E2 Allocators'!$B$15:$W$15, 0),FALSE)*$F56), 0, VLOOKUP(VLOOKUP($A56, 'E4 TB Allocation Details'!$A$18:$L$214, MATCH("Demand ID", 'E4 TB Allocation Details'!$A$18:$L$18, 0),FALSE), 'E2 Allocators'!$B$15:$W$358, MATCH('O5 Details by Class &amp; Accounts'!X$18, 'E2 Allocators'!$B$15:$W$15, 0),FALSE)*$F56)</f>
        <v>0</v>
      </c>
      <c r="Y56" s="1322">
        <f>IF(ISERROR(VLOOKUP(VLOOKUP($A56, 'E4 TB Allocation Details'!$A$18:$L$214, MATCH("Demand ID", 'E4 TB Allocation Details'!$A$18:$L$18, 0),FALSE), 'E2 Allocators'!$B$15:$W$358, MATCH('O5 Details by Class &amp; Accounts'!Y$18, 'E2 Allocators'!$B$15:$W$15, 0),FALSE)*$F56), 0, VLOOKUP(VLOOKUP($A56, 'E4 TB Allocation Details'!$A$18:$L$214, MATCH("Demand ID", 'E4 TB Allocation Details'!$A$18:$L$18, 0),FALSE), 'E2 Allocators'!$B$15:$W$358, MATCH('O5 Details by Class &amp; Accounts'!Y$18, 'E2 Allocators'!$B$15:$W$15, 0),FALSE)*$F56)</f>
        <v>0</v>
      </c>
      <c r="Z56" s="1322">
        <f>IF(ISERROR(VLOOKUP(VLOOKUP($A56, 'E4 TB Allocation Details'!$A$18:$L$214, MATCH("Demand ID", 'E4 TB Allocation Details'!$A$18:$L$18, 0),FALSE), 'E2 Allocators'!$B$15:$W$358, MATCH('O5 Details by Class &amp; Accounts'!Z$18, 'E2 Allocators'!$B$15:$W$15, 0),FALSE)*$F56), 0, VLOOKUP(VLOOKUP($A56, 'E4 TB Allocation Details'!$A$18:$L$214, MATCH("Demand ID", 'E4 TB Allocation Details'!$A$18:$L$18, 0),FALSE), 'E2 Allocators'!$B$15:$W$358, MATCH('O5 Details by Class &amp; Accounts'!Z$18, 'E2 Allocators'!$B$15:$W$15, 0),FALSE)*$F56)</f>
        <v>0</v>
      </c>
      <c r="AA56" s="1322">
        <f>IF(ISERROR(VLOOKUP(VLOOKUP($A56, 'E4 TB Allocation Details'!$A$18:$L$214, MATCH("Demand ID", 'E4 TB Allocation Details'!$A$18:$L$18, 0),FALSE), 'E2 Allocators'!$B$15:$W$358, MATCH('O5 Details by Class &amp; Accounts'!AA$18, 'E2 Allocators'!$B$15:$W$15, 0),FALSE)*$F56), 0, VLOOKUP(VLOOKUP($A56, 'E4 TB Allocation Details'!$A$18:$L$214, MATCH("Demand ID", 'E4 TB Allocation Details'!$A$18:$L$18, 0),FALSE), 'E2 Allocators'!$B$15:$W$358, MATCH('O5 Details by Class &amp; Accounts'!AA$18, 'E2 Allocators'!$B$15:$W$15, 0),FALSE)*$F56)</f>
        <v>0</v>
      </c>
      <c r="AB56" s="1322">
        <f>IF(ISERROR(VLOOKUP(VLOOKUP($A56, 'E4 TB Allocation Details'!$A$18:$L$214, MATCH("Demand ID", 'E4 TB Allocation Details'!$A$18:$L$18, 0),FALSE), 'E2 Allocators'!$B$15:$W$358, MATCH('O5 Details by Class &amp; Accounts'!AB$18, 'E2 Allocators'!$B$15:$W$15, 0),FALSE)*$F56), 0, VLOOKUP(VLOOKUP($A56, 'E4 TB Allocation Details'!$A$18:$L$214, MATCH("Demand ID", 'E4 TB Allocation Details'!$A$18:$L$18, 0),FALSE), 'E2 Allocators'!$B$15:$W$358, MATCH('O5 Details by Class &amp; Accounts'!AB$18, 'E2 Allocators'!$B$15:$W$15, 0),FALSE)*$F56)</f>
        <v>0</v>
      </c>
      <c r="AC56" s="1322">
        <f t="shared" si="1"/>
        <v>2653893.3343924885</v>
      </c>
      <c r="AD56" s="1322">
        <f>IF(ISERROR(VLOOKUP(VLOOKUP($A56, 'E4 TB Allocation Details'!$A$18:$L$214, MATCH("Customer ID", 'E4 TB Allocation Details'!$A$18:$L$18, 0),FALSE), 'E2 Allocators'!$B$15:$W$358, MATCH('O5 Details by Class &amp; Accounts'!AD$18, 'E2 Allocators'!$B$15:$W$15, 0),FALSE)*$G56), 0, VLOOKUP(VLOOKUP($A56, 'E4 TB Allocation Details'!$A$18:$L$214, MATCH("Customer ID", 'E4 TB Allocation Details'!$A$18:$L$18, 0),FALSE), 'E2 Allocators'!$B$15:$W$358, MATCH('O5 Details by Class &amp; Accounts'!AD$18, 'E2 Allocators'!$B$15:$W$15, 0),FALSE)*$G56)</f>
        <v>2741264.2288443334</v>
      </c>
      <c r="AE56" s="1322">
        <f>IF(ISERROR(VLOOKUP(VLOOKUP($A56, 'E4 TB Allocation Details'!$A$18:$L$214, MATCH("Customer ID", 'E4 TB Allocation Details'!$A$18:$L$18, 0),FALSE), 'E2 Allocators'!$B$15:$W$358, MATCH('O5 Details by Class &amp; Accounts'!AE$18, 'E2 Allocators'!$B$15:$W$15, 0),FALSE)*$G56), 0, VLOOKUP(VLOOKUP($A56, 'E4 TB Allocation Details'!$A$18:$L$214, MATCH("Customer ID", 'E4 TB Allocation Details'!$A$18:$L$18, 0),FALSE), 'E2 Allocators'!$B$15:$W$358, MATCH('O5 Details by Class &amp; Accounts'!AE$18, 'E2 Allocators'!$B$15:$W$15, 0),FALSE)*$G56)</f>
        <v>451140.04696375562</v>
      </c>
      <c r="AF56" s="1322">
        <f>IF(ISERROR(VLOOKUP(VLOOKUP($A56, 'E4 TB Allocation Details'!$A$18:$L$214, MATCH("Customer ID", 'E4 TB Allocation Details'!$A$18:$L$18, 0),FALSE), 'E2 Allocators'!$B$15:$W$358, MATCH('O5 Details by Class &amp; Accounts'!AF$18, 'E2 Allocators'!$B$15:$W$15, 0),FALSE)*$G56), 0, VLOOKUP(VLOOKUP($A56, 'E4 TB Allocation Details'!$A$18:$L$214, MATCH("Customer ID", 'E4 TB Allocation Details'!$A$18:$L$18, 0),FALSE), 'E2 Allocators'!$B$15:$W$358, MATCH('O5 Details by Class &amp; Accounts'!AF$18, 'E2 Allocators'!$B$15:$W$15, 0),FALSE)*$G56)</f>
        <v>44049.202101057381</v>
      </c>
      <c r="AG56" s="1322">
        <f>IF(ISERROR(VLOOKUP(VLOOKUP($A56, 'E4 TB Allocation Details'!$A$18:$L$214, MATCH("Customer ID", 'E4 TB Allocation Details'!$A$18:$L$18, 0),FALSE), 'E2 Allocators'!$B$15:$W$358, MATCH('O5 Details by Class &amp; Accounts'!AG$18, 'E2 Allocators'!$B$15:$W$15, 0),FALSE)*$G56), 0, VLOOKUP(VLOOKUP($A56, 'E4 TB Allocation Details'!$A$18:$L$214, MATCH("Customer ID", 'E4 TB Allocation Details'!$A$18:$L$18, 0),FALSE), 'E2 Allocators'!$B$15:$W$358, MATCH('O5 Details by Class &amp; Accounts'!AG$18, 'E2 Allocators'!$B$15:$W$15, 0),FALSE)*$G56)</f>
        <v>0</v>
      </c>
      <c r="AH56" s="1322">
        <f>IF(ISERROR(VLOOKUP(VLOOKUP($A56, 'E4 TB Allocation Details'!$A$18:$L$214, MATCH("Customer ID", 'E4 TB Allocation Details'!$A$18:$L$18, 0),FALSE), 'E2 Allocators'!$B$15:$W$358, MATCH('O5 Details by Class &amp; Accounts'!AH$18, 'E2 Allocators'!$B$15:$W$15, 0),FALSE)*$G56), 0, VLOOKUP(VLOOKUP($A56, 'E4 TB Allocation Details'!$A$18:$L$214, MATCH("Customer ID", 'E4 TB Allocation Details'!$A$18:$L$18, 0),FALSE), 'E2 Allocators'!$B$15:$W$358, MATCH('O5 Details by Class &amp; Accounts'!AH$18, 'E2 Allocators'!$B$15:$W$15, 0),FALSE)*$G56)</f>
        <v>0</v>
      </c>
      <c r="AI56" s="1322">
        <f>IF(ISERROR(VLOOKUP(VLOOKUP($A56, 'E4 TB Allocation Details'!$A$18:$L$214, MATCH("Customer ID", 'E4 TB Allocation Details'!$A$18:$L$18, 0),FALSE), 'E2 Allocators'!$B$15:$W$358, MATCH('O5 Details by Class &amp; Accounts'!AI$18, 'E2 Allocators'!$B$15:$W$15, 0),FALSE)*$G56), 0, VLOOKUP(VLOOKUP($A56, 'E4 TB Allocation Details'!$A$18:$L$214, MATCH("Customer ID", 'E4 TB Allocation Details'!$A$18:$L$18, 0),FALSE), 'E2 Allocators'!$B$15:$W$358, MATCH('O5 Details by Class &amp; Accounts'!AI$18, 'E2 Allocators'!$B$15:$W$15, 0),FALSE)*$G56)</f>
        <v>336.25345115310978</v>
      </c>
      <c r="AJ56" s="1322">
        <f>IF(ISERROR(VLOOKUP(VLOOKUP($A56, 'E4 TB Allocation Details'!$A$18:$L$214, MATCH("Customer ID", 'E4 TB Allocation Details'!$A$18:$L$18, 0),FALSE), 'E2 Allocators'!$B$15:$W$358, MATCH('O5 Details by Class &amp; Accounts'!AJ$18, 'E2 Allocators'!$B$15:$W$15, 0),FALSE)*$G56), 0, VLOOKUP(VLOOKUP($A56, 'E4 TB Allocation Details'!$A$18:$L$214, MATCH("Customer ID", 'E4 TB Allocation Details'!$A$18:$L$18, 0),FALSE), 'E2 Allocators'!$B$15:$W$358, MATCH('O5 Details by Class &amp; Accounts'!AJ$18, 'E2 Allocators'!$B$15:$W$15, 0),FALSE)*$G56)</f>
        <v>735307.68049845309</v>
      </c>
      <c r="AK56" s="1322">
        <f>IF(ISERROR(VLOOKUP(VLOOKUP($A56, 'E4 TB Allocation Details'!$A$18:$L$214, MATCH("Customer ID", 'E4 TB Allocation Details'!$A$18:$L$18, 0),FALSE), 'E2 Allocators'!$B$15:$W$358, MATCH('O5 Details by Class &amp; Accounts'!AK$18, 'E2 Allocators'!$B$15:$W$15, 0),FALSE)*$G56), 0, VLOOKUP(VLOOKUP($A56, 'E4 TB Allocation Details'!$A$18:$L$214, MATCH("Customer ID", 'E4 TB Allocation Details'!$A$18:$L$18, 0),FALSE), 'E2 Allocators'!$B$15:$W$358, MATCH('O5 Details by Class &amp; Accounts'!AK$18, 'E2 Allocators'!$B$15:$W$15, 0),FALSE)*$G56)</f>
        <v>0</v>
      </c>
      <c r="AL56" s="1322">
        <f>IF(ISERROR(VLOOKUP(VLOOKUP($A56, 'E4 TB Allocation Details'!$A$18:$L$214, MATCH("Customer ID", 'E4 TB Allocation Details'!$A$18:$L$18, 0),FALSE), 'E2 Allocators'!$B$15:$W$358, MATCH('O5 Details by Class &amp; Accounts'!AL$18, 'E2 Allocators'!$B$15:$W$15, 0),FALSE)*$G56), 0, VLOOKUP(VLOOKUP($A56, 'E4 TB Allocation Details'!$A$18:$L$214, MATCH("Customer ID", 'E4 TB Allocation Details'!$A$18:$L$18, 0),FALSE), 'E2 Allocators'!$B$15:$W$358, MATCH('O5 Details by Class &amp; Accounts'!AL$18, 'E2 Allocators'!$B$15:$W$15, 0),FALSE)*$G56)</f>
        <v>8742.589729980853</v>
      </c>
      <c r="AM56" s="1322">
        <f>IF(ISERROR(VLOOKUP(VLOOKUP($A56, 'E4 TB Allocation Details'!$A$18:$L$214, MATCH("Customer ID", 'E4 TB Allocation Details'!$A$18:$L$18, 0),FALSE), 'E2 Allocators'!$B$15:$W$358, MATCH('O5 Details by Class &amp; Accounts'!AM$18, 'E2 Allocators'!$B$15:$W$15, 0),FALSE)*$G56), 0, VLOOKUP(VLOOKUP($A56, 'E4 TB Allocation Details'!$A$18:$L$214, MATCH("Customer ID", 'E4 TB Allocation Details'!$A$18:$L$18, 0),FALSE), 'E2 Allocators'!$B$15:$W$358, MATCH('O5 Details by Class &amp; Accounts'!AM$18, 'E2 Allocators'!$B$15:$W$15, 0),FALSE)*$G56)</f>
        <v>0</v>
      </c>
      <c r="AN56" s="1322">
        <f>IF(ISERROR(VLOOKUP(VLOOKUP($A56, 'E4 TB Allocation Details'!$A$18:$L$214, MATCH("Customer ID", 'E4 TB Allocation Details'!$A$18:$L$18, 0),FALSE), 'E2 Allocators'!$B$15:$W$358, MATCH('O5 Details by Class &amp; Accounts'!AN$18, 'E2 Allocators'!$B$15:$W$15, 0),FALSE)*$G56), 0, VLOOKUP(VLOOKUP($A56, 'E4 TB Allocation Details'!$A$18:$L$214, MATCH("Customer ID", 'E4 TB Allocation Details'!$A$18:$L$18, 0),FALSE), 'E2 Allocators'!$B$15:$W$358, MATCH('O5 Details by Class &amp; Accounts'!AN$18, 'E2 Allocators'!$B$15:$W$15, 0),FALSE)*$G56)</f>
        <v>0</v>
      </c>
      <c r="AO56" s="1322">
        <f>IF(ISERROR(VLOOKUP(VLOOKUP($A56, 'E4 TB Allocation Details'!$A$18:$L$214, MATCH("Customer ID", 'E4 TB Allocation Details'!$A$18:$L$18, 0),FALSE), 'E2 Allocators'!$B$15:$W$358, MATCH('O5 Details by Class &amp; Accounts'!AO$18, 'E2 Allocators'!$B$15:$W$15, 0),FALSE)*$G56), 0, VLOOKUP(VLOOKUP($A56, 'E4 TB Allocation Details'!$A$18:$L$214, MATCH("Customer ID", 'E4 TB Allocation Details'!$A$18:$L$18, 0),FALSE), 'E2 Allocators'!$B$15:$W$358, MATCH('O5 Details by Class &amp; Accounts'!AO$18, 'E2 Allocators'!$B$15:$W$15, 0),FALSE)*$G56)</f>
        <v>0</v>
      </c>
      <c r="AP56" s="1322">
        <f>IF(ISERROR(VLOOKUP(VLOOKUP($A56, 'E4 TB Allocation Details'!$A$18:$L$214, MATCH("Customer ID", 'E4 TB Allocation Details'!$A$18:$L$18, 0),FALSE), 'E2 Allocators'!$B$15:$W$358, MATCH('O5 Details by Class &amp; Accounts'!AP$18, 'E2 Allocators'!$B$15:$W$15, 0),FALSE)*$G56), 0, VLOOKUP(VLOOKUP($A56, 'E4 TB Allocation Details'!$A$18:$L$214, MATCH("Customer ID", 'E4 TB Allocation Details'!$A$18:$L$18, 0),FALSE), 'E2 Allocators'!$B$15:$W$358, MATCH('O5 Details by Class &amp; Accounts'!AP$18, 'E2 Allocators'!$B$15:$W$15, 0),FALSE)*$G56)</f>
        <v>0</v>
      </c>
      <c r="AQ56" s="1322">
        <f>IF(ISERROR(VLOOKUP(VLOOKUP($A56, 'E4 TB Allocation Details'!$A$18:$L$214, MATCH("Customer ID", 'E4 TB Allocation Details'!$A$18:$L$18, 0),FALSE), 'E2 Allocators'!$B$15:$W$358, MATCH('O5 Details by Class &amp; Accounts'!AQ$18, 'E2 Allocators'!$B$15:$W$15, 0),FALSE)*$G56), 0, VLOOKUP(VLOOKUP($A56, 'E4 TB Allocation Details'!$A$18:$L$214, MATCH("Customer ID", 'E4 TB Allocation Details'!$A$18:$L$18, 0),FALSE), 'E2 Allocators'!$B$15:$W$358, MATCH('O5 Details by Class &amp; Accounts'!AQ$18, 'E2 Allocators'!$B$15:$W$15, 0),FALSE)*$G56)</f>
        <v>0</v>
      </c>
      <c r="AR56" s="1322">
        <f>IF(ISERROR(VLOOKUP(VLOOKUP($A56, 'E4 TB Allocation Details'!$A$18:$L$214, MATCH("Customer ID", 'E4 TB Allocation Details'!$A$18:$L$18, 0),FALSE), 'E2 Allocators'!$B$15:$W$358, MATCH('O5 Details by Class &amp; Accounts'!AR$18, 'E2 Allocators'!$B$15:$W$15, 0),FALSE)*$G56), 0, VLOOKUP(VLOOKUP($A56, 'E4 TB Allocation Details'!$A$18:$L$214, MATCH("Customer ID", 'E4 TB Allocation Details'!$A$18:$L$18, 0),FALSE), 'E2 Allocators'!$B$15:$W$358, MATCH('O5 Details by Class &amp; Accounts'!AR$18, 'E2 Allocators'!$B$15:$W$15, 0),FALSE)*$G56)</f>
        <v>0</v>
      </c>
      <c r="AS56" s="1322">
        <f>IF(ISERROR(VLOOKUP(VLOOKUP($A56, 'E4 TB Allocation Details'!$A$18:$L$214, MATCH("Customer ID", 'E4 TB Allocation Details'!$A$18:$L$18, 0),FALSE), 'E2 Allocators'!$B$15:$W$358, MATCH('O5 Details by Class &amp; Accounts'!AS$18, 'E2 Allocators'!$B$15:$W$15, 0),FALSE)*$G56), 0, VLOOKUP(VLOOKUP($A56, 'E4 TB Allocation Details'!$A$18:$L$214, MATCH("Customer ID", 'E4 TB Allocation Details'!$A$18:$L$18, 0),FALSE), 'E2 Allocators'!$B$15:$W$358, MATCH('O5 Details by Class &amp; Accounts'!AS$18, 'E2 Allocators'!$B$15:$W$15, 0),FALSE)*$G56)</f>
        <v>0</v>
      </c>
      <c r="AT56" s="1322">
        <f>IF(ISERROR(VLOOKUP(VLOOKUP($A56, 'E4 TB Allocation Details'!$A$18:$L$214, MATCH("Customer ID", 'E4 TB Allocation Details'!$A$18:$L$18, 0),FALSE), 'E2 Allocators'!$B$15:$W$358, MATCH('O5 Details by Class &amp; Accounts'!AT$18, 'E2 Allocators'!$B$15:$W$15, 0),FALSE)*$G56), 0, VLOOKUP(VLOOKUP($A56, 'E4 TB Allocation Details'!$A$18:$L$214, MATCH("Customer ID", 'E4 TB Allocation Details'!$A$18:$L$18, 0),FALSE), 'E2 Allocators'!$B$15:$W$358, MATCH('O5 Details by Class &amp; Accounts'!AT$18, 'E2 Allocators'!$B$15:$W$15, 0),FALSE)*$G56)</f>
        <v>0</v>
      </c>
      <c r="AU56" s="1322">
        <f>IF(ISERROR(VLOOKUP(VLOOKUP($A56, 'E4 TB Allocation Details'!$A$18:$L$214, MATCH("Customer ID", 'E4 TB Allocation Details'!$A$18:$L$18, 0),FALSE), 'E2 Allocators'!$B$15:$W$358, MATCH('O5 Details by Class &amp; Accounts'!AU$18, 'E2 Allocators'!$B$15:$W$15, 0),FALSE)*$G56), 0, VLOOKUP(VLOOKUP($A56, 'E4 TB Allocation Details'!$A$18:$L$214, MATCH("Customer ID", 'E4 TB Allocation Details'!$A$18:$L$18, 0),FALSE), 'E2 Allocators'!$B$15:$W$358, MATCH('O5 Details by Class &amp; Accounts'!AU$18, 'E2 Allocators'!$B$15:$W$15, 0),FALSE)*$G56)</f>
        <v>0</v>
      </c>
      <c r="AV56" s="1322">
        <f>IF(ISERROR(VLOOKUP(VLOOKUP($A56, 'E4 TB Allocation Details'!$A$18:$L$214, MATCH("Customer ID", 'E4 TB Allocation Details'!$A$18:$L$18, 0),FALSE), 'E2 Allocators'!$B$15:$W$358, MATCH('O5 Details by Class &amp; Accounts'!AV$18, 'E2 Allocators'!$B$15:$W$15, 0),FALSE)*$G56), 0, VLOOKUP(VLOOKUP($A56, 'E4 TB Allocation Details'!$A$18:$L$214, MATCH("Customer ID", 'E4 TB Allocation Details'!$A$18:$L$18, 0),FALSE), 'E2 Allocators'!$B$15:$W$358, MATCH('O5 Details by Class &amp; Accounts'!AV$18, 'E2 Allocators'!$B$15:$W$15, 0),FALSE)*$G56)</f>
        <v>0</v>
      </c>
      <c r="AW56" s="1322">
        <f>IF(ISERROR(VLOOKUP(VLOOKUP($A56, 'E4 TB Allocation Details'!$A$18:$L$214, MATCH("Customer ID", 'E4 TB Allocation Details'!$A$18:$L$18, 0),FALSE), 'E2 Allocators'!$B$15:$W$358, MATCH('O5 Details by Class &amp; Accounts'!AW$18, 'E2 Allocators'!$B$15:$W$15, 0),FALSE)*$G56), 0, VLOOKUP(VLOOKUP($A56, 'E4 TB Allocation Details'!$A$18:$L$214, MATCH("Customer ID", 'E4 TB Allocation Details'!$A$18:$L$18, 0),FALSE), 'E2 Allocators'!$B$15:$W$358, MATCH('O5 Details by Class &amp; Accounts'!AW$18, 'E2 Allocators'!$B$15:$W$15, 0),FALSE)*$G56)</f>
        <v>0</v>
      </c>
      <c r="AX56" s="1322">
        <f t="shared" si="2"/>
        <v>3980840.0015887334</v>
      </c>
      <c r="AY56" s="1322">
        <f>IF(ISERROR(VLOOKUP(VLOOKUP($A56, 'E4 TB Allocation Details'!$A$18:$L$214, MATCH("Misc ID", 'E4 TB Allocation Details'!$A$18:$L$18, 0),FALSE), 'E2 Allocators'!$B$15:$W$358, MATCH('O5 Details by Class &amp; Accounts'!AY$18, 'E2 Allocators'!$B$15:$W$15, 0),FALSE)*$E56), 0, VLOOKUP(VLOOKUP($A56, 'E4 TB Allocation Details'!$A$18:$L$214, MATCH("Misc ID", 'E4 TB Allocation Details'!$A$18:$L$18, 0),FALSE), 'E2 Allocators'!$B$15:$W$358, MATCH('O5 Details by Class &amp; Accounts'!AY$18, 'E2 Allocators'!$B$15:$W$15, 0),FALSE)*$E56)</f>
        <v>0</v>
      </c>
      <c r="AZ56" s="1322">
        <f>IF(ISERROR(VLOOKUP(VLOOKUP($A56, 'E4 TB Allocation Details'!$A$18:$L$214, MATCH("Misc ID", 'E4 TB Allocation Details'!$A$18:$L$18, 0),FALSE), 'E2 Allocators'!$B$15:$W$358, MATCH('O5 Details by Class &amp; Accounts'!AZ$18, 'E2 Allocators'!$B$15:$W$15, 0),FALSE)*$E56), 0, VLOOKUP(VLOOKUP($A56, 'E4 TB Allocation Details'!$A$18:$L$214, MATCH("Misc ID", 'E4 TB Allocation Details'!$A$18:$L$18, 0),FALSE), 'E2 Allocators'!$B$15:$W$358, MATCH('O5 Details by Class &amp; Accounts'!AZ$18, 'E2 Allocators'!$B$15:$W$15, 0),FALSE)*$E56)</f>
        <v>0</v>
      </c>
      <c r="BA56" s="1322">
        <f>IF(ISERROR(VLOOKUP(VLOOKUP($A56, 'E4 TB Allocation Details'!$A$18:$L$214, MATCH("Misc ID", 'E4 TB Allocation Details'!$A$18:$L$18, 0),FALSE), 'E2 Allocators'!$B$15:$W$358, MATCH('O5 Details by Class &amp; Accounts'!BA$18, 'E2 Allocators'!$B$15:$W$15, 0),FALSE)*$E56), 0, VLOOKUP(VLOOKUP($A56, 'E4 TB Allocation Details'!$A$18:$L$214, MATCH("Misc ID", 'E4 TB Allocation Details'!$A$18:$L$18, 0),FALSE), 'E2 Allocators'!$B$15:$W$358, MATCH('O5 Details by Class &amp; Accounts'!BA$18, 'E2 Allocators'!$B$15:$W$15, 0),FALSE)*$E56)</f>
        <v>0</v>
      </c>
      <c r="BB56" s="1322">
        <f>IF(ISERROR(VLOOKUP(VLOOKUP($A56, 'E4 TB Allocation Details'!$A$18:$L$214, MATCH("Misc ID", 'E4 TB Allocation Details'!$A$18:$L$18, 0),FALSE), 'E2 Allocators'!$B$15:$W$358, MATCH('O5 Details by Class &amp; Accounts'!BB$18, 'E2 Allocators'!$B$15:$W$15, 0),FALSE)*$E56), 0, VLOOKUP(VLOOKUP($A56, 'E4 TB Allocation Details'!$A$18:$L$214, MATCH("Misc ID", 'E4 TB Allocation Details'!$A$18:$L$18, 0),FALSE), 'E2 Allocators'!$B$15:$W$358, MATCH('O5 Details by Class &amp; Accounts'!BB$18, 'E2 Allocators'!$B$15:$W$15, 0),FALSE)*$E56)</f>
        <v>0</v>
      </c>
      <c r="BC56" s="1322">
        <f>IF(ISERROR(VLOOKUP(VLOOKUP($A56, 'E4 TB Allocation Details'!$A$18:$L$214, MATCH("Misc ID", 'E4 TB Allocation Details'!$A$18:$L$18, 0),FALSE), 'E2 Allocators'!$B$15:$W$358, MATCH('O5 Details by Class &amp; Accounts'!BC$18, 'E2 Allocators'!$B$15:$W$15, 0),FALSE)*$E56), 0, VLOOKUP(VLOOKUP($A56, 'E4 TB Allocation Details'!$A$18:$L$214, MATCH("Misc ID", 'E4 TB Allocation Details'!$A$18:$L$18, 0),FALSE), 'E2 Allocators'!$B$15:$W$358, MATCH('O5 Details by Class &amp; Accounts'!BC$18, 'E2 Allocators'!$B$15:$W$15, 0),FALSE)*$E56)</f>
        <v>0</v>
      </c>
      <c r="BD56" s="1322">
        <f>IF(ISERROR(VLOOKUP(VLOOKUP($A56, 'E4 TB Allocation Details'!$A$18:$L$214, MATCH("Misc ID", 'E4 TB Allocation Details'!$A$18:$L$18, 0),FALSE), 'E2 Allocators'!$B$15:$W$358, MATCH('O5 Details by Class &amp; Accounts'!BD$18, 'E2 Allocators'!$B$15:$W$15, 0),FALSE)*$E56), 0, VLOOKUP(VLOOKUP($A56, 'E4 TB Allocation Details'!$A$18:$L$214, MATCH("Misc ID", 'E4 TB Allocation Details'!$A$18:$L$18, 0),FALSE), 'E2 Allocators'!$B$15:$W$358, MATCH('O5 Details by Class &amp; Accounts'!BD$18, 'E2 Allocators'!$B$15:$W$15, 0),FALSE)*$E56)</f>
        <v>0</v>
      </c>
      <c r="BE56" s="1322">
        <f>IF(ISERROR(VLOOKUP(VLOOKUP($A56, 'E4 TB Allocation Details'!$A$18:$L$214, MATCH("Misc ID", 'E4 TB Allocation Details'!$A$18:$L$18, 0),FALSE), 'E2 Allocators'!$B$15:$W$358, MATCH('O5 Details by Class &amp; Accounts'!BE$18, 'E2 Allocators'!$B$15:$W$15, 0),FALSE)*$E56), 0, VLOOKUP(VLOOKUP($A56, 'E4 TB Allocation Details'!$A$18:$L$214, MATCH("Misc ID", 'E4 TB Allocation Details'!$A$18:$L$18, 0),FALSE), 'E2 Allocators'!$B$15:$W$358, MATCH('O5 Details by Class &amp; Accounts'!BE$18, 'E2 Allocators'!$B$15:$W$15, 0),FALSE)*$E56)</f>
        <v>0</v>
      </c>
      <c r="BF56" s="1322">
        <f>IF(ISERROR(VLOOKUP(VLOOKUP($A56, 'E4 TB Allocation Details'!$A$18:$L$214, MATCH("Misc ID", 'E4 TB Allocation Details'!$A$18:$L$18, 0),FALSE), 'E2 Allocators'!$B$15:$W$358, MATCH('O5 Details by Class &amp; Accounts'!BF$18, 'E2 Allocators'!$B$15:$W$15, 0),FALSE)*$E56), 0, VLOOKUP(VLOOKUP($A56, 'E4 TB Allocation Details'!$A$18:$L$214, MATCH("Misc ID", 'E4 TB Allocation Details'!$A$18:$L$18, 0),FALSE), 'E2 Allocators'!$B$15:$W$358, MATCH('O5 Details by Class &amp; Accounts'!BF$18, 'E2 Allocators'!$B$15:$W$15, 0),FALSE)*$E56)</f>
        <v>0</v>
      </c>
      <c r="BG56" s="1322">
        <f>IF(ISERROR(VLOOKUP(VLOOKUP($A56, 'E4 TB Allocation Details'!$A$18:$L$214, MATCH("Misc ID", 'E4 TB Allocation Details'!$A$18:$L$18, 0),FALSE), 'E2 Allocators'!$B$15:$W$358, MATCH('O5 Details by Class &amp; Accounts'!BG$18, 'E2 Allocators'!$B$15:$W$15, 0),FALSE)*$E56), 0, VLOOKUP(VLOOKUP($A56, 'E4 TB Allocation Details'!$A$18:$L$214, MATCH("Misc ID", 'E4 TB Allocation Details'!$A$18:$L$18, 0),FALSE), 'E2 Allocators'!$B$15:$W$358, MATCH('O5 Details by Class &amp; Accounts'!BG$18, 'E2 Allocators'!$B$15:$W$15, 0),FALSE)*$E56)</f>
        <v>0</v>
      </c>
      <c r="BH56" s="1322">
        <f>IF(ISERROR(VLOOKUP(VLOOKUP($A56, 'E4 TB Allocation Details'!$A$18:$L$214, MATCH("Misc ID", 'E4 TB Allocation Details'!$A$18:$L$18, 0),FALSE), 'E2 Allocators'!$B$15:$W$358, MATCH('O5 Details by Class &amp; Accounts'!BH$18, 'E2 Allocators'!$B$15:$W$15, 0),FALSE)*$E56), 0, VLOOKUP(VLOOKUP($A56, 'E4 TB Allocation Details'!$A$18:$L$214, MATCH("Misc ID", 'E4 TB Allocation Details'!$A$18:$L$18, 0),FALSE), 'E2 Allocators'!$B$15:$W$358, MATCH('O5 Details by Class &amp; Accounts'!BH$18, 'E2 Allocators'!$B$15:$W$15, 0),FALSE)*$E56)</f>
        <v>0</v>
      </c>
      <c r="BI56" s="1322">
        <f>IF(ISERROR(VLOOKUP(VLOOKUP($A56, 'E4 TB Allocation Details'!$A$18:$L$214, MATCH("Misc ID", 'E4 TB Allocation Details'!$A$18:$L$18, 0),FALSE), 'E2 Allocators'!$B$15:$W$358, MATCH('O5 Details by Class &amp; Accounts'!BI$18, 'E2 Allocators'!$B$15:$W$15, 0),FALSE)*$E56), 0, VLOOKUP(VLOOKUP($A56, 'E4 TB Allocation Details'!$A$18:$L$214, MATCH("Misc ID", 'E4 TB Allocation Details'!$A$18:$L$18, 0),FALSE), 'E2 Allocators'!$B$15:$W$358, MATCH('O5 Details by Class &amp; Accounts'!BI$18, 'E2 Allocators'!$B$15:$W$15, 0),FALSE)*$E56)</f>
        <v>0</v>
      </c>
      <c r="BJ56" s="1322">
        <f>IF(ISERROR(VLOOKUP(VLOOKUP($A56, 'E4 TB Allocation Details'!$A$18:$L$214, MATCH("Misc ID", 'E4 TB Allocation Details'!$A$18:$L$18, 0),FALSE), 'E2 Allocators'!$B$15:$W$358, MATCH('O5 Details by Class &amp; Accounts'!BJ$18, 'E2 Allocators'!$B$15:$W$15, 0),FALSE)*$E56), 0, VLOOKUP(VLOOKUP($A56, 'E4 TB Allocation Details'!$A$18:$L$214, MATCH("Misc ID", 'E4 TB Allocation Details'!$A$18:$L$18, 0),FALSE), 'E2 Allocators'!$B$15:$W$358, MATCH('O5 Details by Class &amp; Accounts'!BJ$18, 'E2 Allocators'!$B$15:$W$15, 0),FALSE)*$E56)</f>
        <v>0</v>
      </c>
      <c r="BK56" s="1322">
        <f>IF(ISERROR(VLOOKUP(VLOOKUP($A56, 'E4 TB Allocation Details'!$A$18:$L$214, MATCH("Misc ID", 'E4 TB Allocation Details'!$A$18:$L$18, 0),FALSE), 'E2 Allocators'!$B$15:$W$358, MATCH('O5 Details by Class &amp; Accounts'!BK$18, 'E2 Allocators'!$B$15:$W$15, 0),FALSE)*$E56), 0, VLOOKUP(VLOOKUP($A56, 'E4 TB Allocation Details'!$A$18:$L$214, MATCH("Misc ID", 'E4 TB Allocation Details'!$A$18:$L$18, 0),FALSE), 'E2 Allocators'!$B$15:$W$358, MATCH('O5 Details by Class &amp; Accounts'!BK$18, 'E2 Allocators'!$B$15:$W$15, 0),FALSE)*$E56)</f>
        <v>0</v>
      </c>
      <c r="BL56" s="1322">
        <f>IF(ISERROR(VLOOKUP(VLOOKUP($A56, 'E4 TB Allocation Details'!$A$18:$L$214, MATCH("Misc ID", 'E4 TB Allocation Details'!$A$18:$L$18, 0),FALSE), 'E2 Allocators'!$B$15:$W$358, MATCH('O5 Details by Class &amp; Accounts'!BL$18, 'E2 Allocators'!$B$15:$W$15, 0),FALSE)*$E56), 0, VLOOKUP(VLOOKUP($A56, 'E4 TB Allocation Details'!$A$18:$L$214, MATCH("Misc ID", 'E4 TB Allocation Details'!$A$18:$L$18, 0),FALSE), 'E2 Allocators'!$B$15:$W$358, MATCH('O5 Details by Class &amp; Accounts'!BL$18, 'E2 Allocators'!$B$15:$W$15, 0),FALSE)*$E56)</f>
        <v>0</v>
      </c>
      <c r="BM56" s="1322">
        <f>IF(ISERROR(VLOOKUP(VLOOKUP($A56, 'E4 TB Allocation Details'!$A$18:$L$214, MATCH("Misc ID", 'E4 TB Allocation Details'!$A$18:$L$18, 0),FALSE), 'E2 Allocators'!$B$15:$W$358, MATCH('O5 Details by Class &amp; Accounts'!BM$18, 'E2 Allocators'!$B$15:$W$15, 0),FALSE)*$E56), 0, VLOOKUP(VLOOKUP($A56, 'E4 TB Allocation Details'!$A$18:$L$214, MATCH("Misc ID", 'E4 TB Allocation Details'!$A$18:$L$18, 0),FALSE), 'E2 Allocators'!$B$15:$W$358, MATCH('O5 Details by Class &amp; Accounts'!BM$18, 'E2 Allocators'!$B$15:$W$15, 0),FALSE)*$E56)</f>
        <v>0</v>
      </c>
      <c r="BN56" s="1322">
        <f>IF(ISERROR(VLOOKUP(VLOOKUP($A56, 'E4 TB Allocation Details'!$A$18:$L$214, MATCH("Misc ID", 'E4 TB Allocation Details'!$A$18:$L$18, 0),FALSE), 'E2 Allocators'!$B$15:$W$358, MATCH('O5 Details by Class &amp; Accounts'!BN$18, 'E2 Allocators'!$B$15:$W$15, 0),FALSE)*$E56), 0, VLOOKUP(VLOOKUP($A56, 'E4 TB Allocation Details'!$A$18:$L$214, MATCH("Misc ID", 'E4 TB Allocation Details'!$A$18:$L$18, 0),FALSE), 'E2 Allocators'!$B$15:$W$358, MATCH('O5 Details by Class &amp; Accounts'!BN$18, 'E2 Allocators'!$B$15:$W$15, 0),FALSE)*$E56)</f>
        <v>0</v>
      </c>
      <c r="BO56" s="1322">
        <f>IF(ISERROR(VLOOKUP(VLOOKUP($A56, 'E4 TB Allocation Details'!$A$18:$L$214, MATCH("Misc ID", 'E4 TB Allocation Details'!$A$18:$L$18, 0),FALSE), 'E2 Allocators'!$B$15:$W$358, MATCH('O5 Details by Class &amp; Accounts'!BO$18, 'E2 Allocators'!$B$15:$W$15, 0),FALSE)*$E56), 0, VLOOKUP(VLOOKUP($A56, 'E4 TB Allocation Details'!$A$18:$L$214, MATCH("Misc ID", 'E4 TB Allocation Details'!$A$18:$L$18, 0),FALSE), 'E2 Allocators'!$B$15:$W$358, MATCH('O5 Details by Class &amp; Accounts'!BO$18, 'E2 Allocators'!$B$15:$W$15, 0),FALSE)*$E56)</f>
        <v>0</v>
      </c>
      <c r="BP56" s="1322">
        <f>IF(ISERROR(VLOOKUP(VLOOKUP($A56, 'E4 TB Allocation Details'!$A$18:$L$214, MATCH("Misc ID", 'E4 TB Allocation Details'!$A$18:$L$18, 0),FALSE), 'E2 Allocators'!$B$15:$W$358, MATCH('O5 Details by Class &amp; Accounts'!BP$18, 'E2 Allocators'!$B$15:$W$15, 0),FALSE)*$E56), 0, VLOOKUP(VLOOKUP($A56, 'E4 TB Allocation Details'!$A$18:$L$214, MATCH("Misc ID", 'E4 TB Allocation Details'!$A$18:$L$18, 0),FALSE), 'E2 Allocators'!$B$15:$W$358, MATCH('O5 Details by Class &amp; Accounts'!BP$18, 'E2 Allocators'!$B$15:$W$15, 0),FALSE)*$E56)</f>
        <v>0</v>
      </c>
      <c r="BQ56" s="1322">
        <f>IF(ISERROR(VLOOKUP(VLOOKUP($A56, 'E4 TB Allocation Details'!$A$18:$L$214, MATCH("Misc ID", 'E4 TB Allocation Details'!$A$18:$L$18, 0),FALSE), 'E2 Allocators'!$B$15:$W$358, MATCH('O5 Details by Class &amp; Accounts'!BQ$18, 'E2 Allocators'!$B$15:$W$15, 0),FALSE)*$E56), 0, VLOOKUP(VLOOKUP($A56, 'E4 TB Allocation Details'!$A$18:$L$214, MATCH("Misc ID", 'E4 TB Allocation Details'!$A$18:$L$18, 0),FALSE), 'E2 Allocators'!$B$15:$W$358, MATCH('O5 Details by Class &amp; Accounts'!BQ$18, 'E2 Allocators'!$B$15:$W$15, 0),FALSE)*$E56)</f>
        <v>0</v>
      </c>
      <c r="BR56" s="1322">
        <f>IF(ISERROR(VLOOKUP(VLOOKUP($A56, 'E4 TB Allocation Details'!$A$18:$L$214, MATCH("Misc ID", 'E4 TB Allocation Details'!$A$18:$L$18, 0),FALSE), 'E2 Allocators'!$B$15:$W$358, MATCH('O5 Details by Class &amp; Accounts'!BR$18, 'E2 Allocators'!$B$15:$W$15, 0),FALSE)*$E56), 0, VLOOKUP(VLOOKUP($A56, 'E4 TB Allocation Details'!$A$18:$L$214, MATCH("Misc ID", 'E4 TB Allocation Details'!$A$18:$L$18, 0),FALSE), 'E2 Allocators'!$B$15:$W$358, MATCH('O5 Details by Class &amp; Accounts'!BR$18, 'E2 Allocators'!$B$15:$W$15, 0),FALSE)*$E56)</f>
        <v>0</v>
      </c>
      <c r="BS56" s="1322">
        <f t="shared" si="3"/>
        <v>0</v>
      </c>
      <c r="BT56" s="1322">
        <f>IF(ISERROR(VLOOKUP(VLOOKUP($A56, 'E4 TB Allocation Details'!$A$18:$L$214, MATCH("A &amp; G ID", 'E4 TB Allocation Details'!$A$18:$L$18, 0),FALSE), 'E2 Allocators'!$B$15:$W$358, MATCH('O5 Details by Class &amp; Accounts'!BT$18, 'E2 Allocators'!$B$15:$W$15, 0),FALSE)*$E56), 0, VLOOKUP(VLOOKUP($A56, 'E4 TB Allocation Details'!$A$18:$L$214, MATCH("A &amp; G ID", 'E4 TB Allocation Details'!$A$18:$L$18, 0),FALSE), 'E2 Allocators'!$B$15:$W$358, MATCH('O5 Details by Class &amp; Accounts'!BT$18, 'E2 Allocators'!$B$15:$W$15, 0),FALSE)*$E56)</f>
        <v>0</v>
      </c>
      <c r="BU56" s="1322">
        <f>IF(ISERROR(VLOOKUP(VLOOKUP($A56, 'E4 TB Allocation Details'!$A$18:$L$214, MATCH("A &amp; G ID", 'E4 TB Allocation Details'!$A$18:$L$18, 0),FALSE), 'E2 Allocators'!$B$15:$W$358, MATCH('O5 Details by Class &amp; Accounts'!BU$18, 'E2 Allocators'!$B$15:$W$15, 0),FALSE)*$E56), 0, VLOOKUP(VLOOKUP($A56, 'E4 TB Allocation Details'!$A$18:$L$214, MATCH("A &amp; G ID", 'E4 TB Allocation Details'!$A$18:$L$18, 0),FALSE), 'E2 Allocators'!$B$15:$W$358, MATCH('O5 Details by Class &amp; Accounts'!BU$18, 'E2 Allocators'!$B$15:$W$15, 0),FALSE)*$E56)</f>
        <v>0</v>
      </c>
      <c r="BV56" s="1322">
        <f>IF(ISERROR(VLOOKUP(VLOOKUP($A56, 'E4 TB Allocation Details'!$A$18:$L$214, MATCH("A &amp; G ID", 'E4 TB Allocation Details'!$A$18:$L$18, 0),FALSE), 'E2 Allocators'!$B$15:$W$358, MATCH('O5 Details by Class &amp; Accounts'!BV$18, 'E2 Allocators'!$B$15:$W$15, 0),FALSE)*$E56), 0, VLOOKUP(VLOOKUP($A56, 'E4 TB Allocation Details'!$A$18:$L$214, MATCH("A &amp; G ID", 'E4 TB Allocation Details'!$A$18:$L$18, 0),FALSE), 'E2 Allocators'!$B$15:$W$358, MATCH('O5 Details by Class &amp; Accounts'!BV$18, 'E2 Allocators'!$B$15:$W$15, 0),FALSE)*$E56)</f>
        <v>0</v>
      </c>
      <c r="BW56" s="1322">
        <f>IF(ISERROR(VLOOKUP(VLOOKUP($A56, 'E4 TB Allocation Details'!$A$18:$L$214, MATCH("A &amp; G ID", 'E4 TB Allocation Details'!$A$18:$L$18, 0),FALSE), 'E2 Allocators'!$B$15:$W$358, MATCH('O5 Details by Class &amp; Accounts'!BW$18, 'E2 Allocators'!$B$15:$W$15, 0),FALSE)*$E56), 0, VLOOKUP(VLOOKUP($A56, 'E4 TB Allocation Details'!$A$18:$L$214, MATCH("A &amp; G ID", 'E4 TB Allocation Details'!$A$18:$L$18, 0),FALSE), 'E2 Allocators'!$B$15:$W$358, MATCH('O5 Details by Class &amp; Accounts'!BW$18, 'E2 Allocators'!$B$15:$W$15, 0),FALSE)*$E56)</f>
        <v>0</v>
      </c>
      <c r="BX56" s="1322">
        <f>IF(ISERROR(VLOOKUP(VLOOKUP($A56, 'E4 TB Allocation Details'!$A$18:$L$214, MATCH("A &amp; G ID", 'E4 TB Allocation Details'!$A$18:$L$18, 0),FALSE), 'E2 Allocators'!$B$15:$W$358, MATCH('O5 Details by Class &amp; Accounts'!BX$18, 'E2 Allocators'!$B$15:$W$15, 0),FALSE)*$E56), 0, VLOOKUP(VLOOKUP($A56, 'E4 TB Allocation Details'!$A$18:$L$214, MATCH("A &amp; G ID", 'E4 TB Allocation Details'!$A$18:$L$18, 0),FALSE), 'E2 Allocators'!$B$15:$W$358, MATCH('O5 Details by Class &amp; Accounts'!BX$18, 'E2 Allocators'!$B$15:$W$15, 0),FALSE)*$E56)</f>
        <v>0</v>
      </c>
      <c r="BY56" s="1322">
        <f>IF(ISERROR(VLOOKUP(VLOOKUP($A56, 'E4 TB Allocation Details'!$A$18:$L$214, MATCH("A &amp; G ID", 'E4 TB Allocation Details'!$A$18:$L$18, 0),FALSE), 'E2 Allocators'!$B$15:$W$358, MATCH('O5 Details by Class &amp; Accounts'!BY$18, 'E2 Allocators'!$B$15:$W$15, 0),FALSE)*$E56), 0, VLOOKUP(VLOOKUP($A56, 'E4 TB Allocation Details'!$A$18:$L$214, MATCH("A &amp; G ID", 'E4 TB Allocation Details'!$A$18:$L$18, 0),FALSE), 'E2 Allocators'!$B$15:$W$358, MATCH('O5 Details by Class &amp; Accounts'!BY$18, 'E2 Allocators'!$B$15:$W$15, 0),FALSE)*$E56)</f>
        <v>0</v>
      </c>
      <c r="BZ56" s="1322">
        <f>IF(ISERROR(VLOOKUP(VLOOKUP($A56, 'E4 TB Allocation Details'!$A$18:$L$214, MATCH("A &amp; G ID", 'E4 TB Allocation Details'!$A$18:$L$18, 0),FALSE), 'E2 Allocators'!$B$15:$W$358, MATCH('O5 Details by Class &amp; Accounts'!BZ$18, 'E2 Allocators'!$B$15:$W$15, 0),FALSE)*$E56), 0, VLOOKUP(VLOOKUP($A56, 'E4 TB Allocation Details'!$A$18:$L$214, MATCH("A &amp; G ID", 'E4 TB Allocation Details'!$A$18:$L$18, 0),FALSE), 'E2 Allocators'!$B$15:$W$358, MATCH('O5 Details by Class &amp; Accounts'!BZ$18, 'E2 Allocators'!$B$15:$W$15, 0),FALSE)*$E56)</f>
        <v>0</v>
      </c>
      <c r="CA56" s="1322">
        <f>IF(ISERROR(VLOOKUP(VLOOKUP($A56, 'E4 TB Allocation Details'!$A$18:$L$214, MATCH("A &amp; G ID", 'E4 TB Allocation Details'!$A$18:$L$18, 0),FALSE), 'E2 Allocators'!$B$15:$W$358, MATCH('O5 Details by Class &amp; Accounts'!CA$18, 'E2 Allocators'!$B$15:$W$15, 0),FALSE)*$E56), 0, VLOOKUP(VLOOKUP($A56, 'E4 TB Allocation Details'!$A$18:$L$214, MATCH("A &amp; G ID", 'E4 TB Allocation Details'!$A$18:$L$18, 0),FALSE), 'E2 Allocators'!$B$15:$W$358, MATCH('O5 Details by Class &amp; Accounts'!CA$18, 'E2 Allocators'!$B$15:$W$15, 0),FALSE)*$E56)</f>
        <v>0</v>
      </c>
      <c r="CB56" s="1322">
        <f>IF(ISERROR(VLOOKUP(VLOOKUP($A56, 'E4 TB Allocation Details'!$A$18:$L$214, MATCH("A &amp; G ID", 'E4 TB Allocation Details'!$A$18:$L$18, 0),FALSE), 'E2 Allocators'!$B$15:$W$358, MATCH('O5 Details by Class &amp; Accounts'!CB$18, 'E2 Allocators'!$B$15:$W$15, 0),FALSE)*$E56), 0, VLOOKUP(VLOOKUP($A56, 'E4 TB Allocation Details'!$A$18:$L$214, MATCH("A &amp; G ID", 'E4 TB Allocation Details'!$A$18:$L$18, 0),FALSE), 'E2 Allocators'!$B$15:$W$358, MATCH('O5 Details by Class &amp; Accounts'!CB$18, 'E2 Allocators'!$B$15:$W$15, 0),FALSE)*$E56)</f>
        <v>0</v>
      </c>
      <c r="CC56" s="1322">
        <f>IF(ISERROR(VLOOKUP(VLOOKUP($A56, 'E4 TB Allocation Details'!$A$18:$L$214, MATCH("A &amp; G ID", 'E4 TB Allocation Details'!$A$18:$L$18, 0),FALSE), 'E2 Allocators'!$B$15:$W$358, MATCH('O5 Details by Class &amp; Accounts'!CC$18, 'E2 Allocators'!$B$15:$W$15, 0),FALSE)*$E56), 0, VLOOKUP(VLOOKUP($A56, 'E4 TB Allocation Details'!$A$18:$L$214, MATCH("A &amp; G ID", 'E4 TB Allocation Details'!$A$18:$L$18, 0),FALSE), 'E2 Allocators'!$B$15:$W$358, MATCH('O5 Details by Class &amp; Accounts'!CC$18, 'E2 Allocators'!$B$15:$W$15, 0),FALSE)*$E56)</f>
        <v>0</v>
      </c>
      <c r="CD56" s="1322">
        <f>IF(ISERROR(VLOOKUP(VLOOKUP($A56, 'E4 TB Allocation Details'!$A$18:$L$214, MATCH("A &amp; G ID", 'E4 TB Allocation Details'!$A$18:$L$18, 0),FALSE), 'E2 Allocators'!$B$15:$W$358, MATCH('O5 Details by Class &amp; Accounts'!CD$18, 'E2 Allocators'!$B$15:$W$15, 0),FALSE)*$E56), 0, VLOOKUP(VLOOKUP($A56, 'E4 TB Allocation Details'!$A$18:$L$214, MATCH("A &amp; G ID", 'E4 TB Allocation Details'!$A$18:$L$18, 0),FALSE), 'E2 Allocators'!$B$15:$W$358, MATCH('O5 Details by Class &amp; Accounts'!CD$18, 'E2 Allocators'!$B$15:$W$15, 0),FALSE)*$E56)</f>
        <v>0</v>
      </c>
      <c r="CE56" s="1322">
        <f>IF(ISERROR(VLOOKUP(VLOOKUP($A56, 'E4 TB Allocation Details'!$A$18:$L$214, MATCH("A &amp; G ID", 'E4 TB Allocation Details'!$A$18:$L$18, 0),FALSE), 'E2 Allocators'!$B$15:$W$358, MATCH('O5 Details by Class &amp; Accounts'!CE$18, 'E2 Allocators'!$B$15:$W$15, 0),FALSE)*$E56), 0, VLOOKUP(VLOOKUP($A56, 'E4 TB Allocation Details'!$A$18:$L$214, MATCH("A &amp; G ID", 'E4 TB Allocation Details'!$A$18:$L$18, 0),FALSE), 'E2 Allocators'!$B$15:$W$358, MATCH('O5 Details by Class &amp; Accounts'!CE$18, 'E2 Allocators'!$B$15:$W$15, 0),FALSE)*$E56)</f>
        <v>0</v>
      </c>
      <c r="CF56" s="1322">
        <f>IF(ISERROR(VLOOKUP(VLOOKUP($A56, 'E4 TB Allocation Details'!$A$18:$L$214, MATCH("A &amp; G ID", 'E4 TB Allocation Details'!$A$18:$L$18, 0),FALSE), 'E2 Allocators'!$B$15:$W$358, MATCH('O5 Details by Class &amp; Accounts'!CF$18, 'E2 Allocators'!$B$15:$W$15, 0),FALSE)*$E56), 0, VLOOKUP(VLOOKUP($A56, 'E4 TB Allocation Details'!$A$18:$L$214, MATCH("A &amp; G ID", 'E4 TB Allocation Details'!$A$18:$L$18, 0),FALSE), 'E2 Allocators'!$B$15:$W$358, MATCH('O5 Details by Class &amp; Accounts'!CF$18, 'E2 Allocators'!$B$15:$W$15, 0),FALSE)*$E56)</f>
        <v>0</v>
      </c>
      <c r="CG56" s="1322">
        <f>IF(ISERROR(VLOOKUP(VLOOKUP($A56, 'E4 TB Allocation Details'!$A$18:$L$214, MATCH("A &amp; G ID", 'E4 TB Allocation Details'!$A$18:$L$18, 0),FALSE), 'E2 Allocators'!$B$15:$W$358, MATCH('O5 Details by Class &amp; Accounts'!CG$18, 'E2 Allocators'!$B$15:$W$15, 0),FALSE)*$E56), 0, VLOOKUP(VLOOKUP($A56, 'E4 TB Allocation Details'!$A$18:$L$214, MATCH("A &amp; G ID", 'E4 TB Allocation Details'!$A$18:$L$18, 0),FALSE), 'E2 Allocators'!$B$15:$W$358, MATCH('O5 Details by Class &amp; Accounts'!CG$18, 'E2 Allocators'!$B$15:$W$15, 0),FALSE)*$E56)</f>
        <v>0</v>
      </c>
      <c r="CH56" s="1322">
        <f>IF(ISERROR(VLOOKUP(VLOOKUP($A56, 'E4 TB Allocation Details'!$A$18:$L$214, MATCH("A &amp; G ID", 'E4 TB Allocation Details'!$A$18:$L$18, 0),FALSE), 'E2 Allocators'!$B$15:$W$358, MATCH('O5 Details by Class &amp; Accounts'!CH$18, 'E2 Allocators'!$B$15:$W$15, 0),FALSE)*$E56), 0, VLOOKUP(VLOOKUP($A56, 'E4 TB Allocation Details'!$A$18:$L$214, MATCH("A &amp; G ID", 'E4 TB Allocation Details'!$A$18:$L$18, 0),FALSE), 'E2 Allocators'!$B$15:$W$358, MATCH('O5 Details by Class &amp; Accounts'!CH$18, 'E2 Allocators'!$B$15:$W$15, 0),FALSE)*$E56)</f>
        <v>0</v>
      </c>
      <c r="CI56" s="1322">
        <f>IF(ISERROR(VLOOKUP(VLOOKUP($A56, 'E4 TB Allocation Details'!$A$18:$L$214, MATCH("A &amp; G ID", 'E4 TB Allocation Details'!$A$18:$L$18, 0),FALSE), 'E2 Allocators'!$B$15:$W$358, MATCH('O5 Details by Class &amp; Accounts'!CI$18, 'E2 Allocators'!$B$15:$W$15, 0),FALSE)*$E56), 0, VLOOKUP(VLOOKUP($A56, 'E4 TB Allocation Details'!$A$18:$L$214, MATCH("A &amp; G ID", 'E4 TB Allocation Details'!$A$18:$L$18, 0),FALSE), 'E2 Allocators'!$B$15:$W$358, MATCH('O5 Details by Class &amp; Accounts'!CI$18, 'E2 Allocators'!$B$15:$W$15, 0),FALSE)*$E56)</f>
        <v>0</v>
      </c>
      <c r="CJ56" s="1322">
        <f>IF(ISERROR(VLOOKUP(VLOOKUP($A56, 'E4 TB Allocation Details'!$A$18:$L$214, MATCH("A &amp; G ID", 'E4 TB Allocation Details'!$A$18:$L$18, 0),FALSE), 'E2 Allocators'!$B$15:$W$358, MATCH('O5 Details by Class &amp; Accounts'!CJ$18, 'E2 Allocators'!$B$15:$W$15, 0),FALSE)*$E56), 0, VLOOKUP(VLOOKUP($A56, 'E4 TB Allocation Details'!$A$18:$L$214, MATCH("A &amp; G ID", 'E4 TB Allocation Details'!$A$18:$L$18, 0),FALSE), 'E2 Allocators'!$B$15:$W$358, MATCH('O5 Details by Class &amp; Accounts'!CJ$18, 'E2 Allocators'!$B$15:$W$15, 0),FALSE)*$E56)</f>
        <v>0</v>
      </c>
      <c r="CK56" s="1322">
        <f>IF(ISERROR(VLOOKUP(VLOOKUP($A56, 'E4 TB Allocation Details'!$A$18:$L$214, MATCH("A &amp; G ID", 'E4 TB Allocation Details'!$A$18:$L$18, 0),FALSE), 'E2 Allocators'!$B$15:$W$358, MATCH('O5 Details by Class &amp; Accounts'!CK$18, 'E2 Allocators'!$B$15:$W$15, 0),FALSE)*$E56), 0, VLOOKUP(VLOOKUP($A56, 'E4 TB Allocation Details'!$A$18:$L$214, MATCH("A &amp; G ID", 'E4 TB Allocation Details'!$A$18:$L$18, 0),FALSE), 'E2 Allocators'!$B$15:$W$358, MATCH('O5 Details by Class &amp; Accounts'!CK$18, 'E2 Allocators'!$B$15:$W$15, 0),FALSE)*$E56)</f>
        <v>0</v>
      </c>
      <c r="CL56" s="1322">
        <f>IF(ISERROR(VLOOKUP(VLOOKUP($A56, 'E4 TB Allocation Details'!$A$18:$L$214, MATCH("A &amp; G ID", 'E4 TB Allocation Details'!$A$18:$L$18, 0),FALSE), 'E2 Allocators'!$B$15:$W$358, MATCH('O5 Details by Class &amp; Accounts'!CL$18, 'E2 Allocators'!$B$15:$W$15, 0),FALSE)*$E56), 0, VLOOKUP(VLOOKUP($A56, 'E4 TB Allocation Details'!$A$18:$L$214, MATCH("A &amp; G ID", 'E4 TB Allocation Details'!$A$18:$L$18, 0),FALSE), 'E2 Allocators'!$B$15:$W$358, MATCH('O5 Details by Class &amp; Accounts'!CL$18, 'E2 Allocators'!$B$15:$W$15, 0),FALSE)*$E56)</f>
        <v>0</v>
      </c>
      <c r="CM56" s="1322">
        <f>IF(ISERROR(VLOOKUP(VLOOKUP($A56, 'E4 TB Allocation Details'!$A$18:$L$214, MATCH("A &amp; G ID", 'E4 TB Allocation Details'!$A$18:$L$18, 0),FALSE), 'E2 Allocators'!$B$15:$W$358, MATCH('O5 Details by Class &amp; Accounts'!CM$18, 'E2 Allocators'!$B$15:$W$15, 0),FALSE)*$E56), 0, VLOOKUP(VLOOKUP($A56, 'E4 TB Allocation Details'!$A$18:$L$214, MATCH("A &amp; G ID", 'E4 TB Allocation Details'!$A$18:$L$18, 0),FALSE), 'E2 Allocators'!$B$15:$W$358, MATCH('O5 Details by Class &amp; Accounts'!CM$18, 'E2 Allocators'!$B$15:$W$15, 0),FALSE)*$E56)</f>
        <v>0</v>
      </c>
      <c r="CN56" s="1322">
        <f t="shared" si="5"/>
        <v>0</v>
      </c>
      <c r="CO56" s="1651">
        <f t="shared" si="4"/>
        <v>0</v>
      </c>
      <c r="CQ56" s="1899" t="inlineStr">
        <is>
          <t/>
        </is>
      </c>
    </row>
    <row r="57" spans="1:95" s="64" customFormat="1" ht="12.75" x14ac:dyDescent="0.2">
      <c r="A57" s="1088">
        <v>1850</v>
      </c>
      <c r="B57" s="1089" t="s">
        <v>90</v>
      </c>
      <c r="C57" s="1648">
        <f>IF(ISERROR(VLOOKUP($A57,'I3 TB Data'!$A$19:$H$483,MATCH('O5 Details by Class &amp; Accounts'!$C$18, 'I3 TB Data'!$A$19:$H$19,0),0)), 0, VLOOKUP($A57,'I3 TB Data'!$A$19:$H$483,MATCH('O5 Details by Class &amp; Accounts'!$C$18,'I3 TB Data'!$A$19:$H$19,0),0))</f>
        <v>9579537.4420000035</v>
      </c>
      <c r="D57" s="1649">
        <f>'I4 BO ASSETS'!E54</f>
        <v>0</v>
      </c>
      <c r="E57" s="1648">
        <f t="shared" si="6"/>
        <v>9579537.4420000035</v>
      </c>
      <c r="F57" s="1650">
        <f>IF(ISERROR(VLOOKUP($A57, 'E1 Categorization'!A33:E124, MATCH("Customer Component", 'E1 Categorization'!$A$33:$E$33,0), 0)), 0, IF(VLOOKUP($A57, 'E1 Categorization'!A33:E124, MATCH("Customer Component", 'E1 Categorization'!$A$33:$E$33,0), 0)=0, 'O5 Details by Class &amp; Accounts'!$E57, IF(AND(VLOOKUP($A57, 'E1 Categorization'!A33:E124, MATCH("Customer Component", 'E1 Categorization'!$A$33:$E$33,0), 0) &gt;0, VLOOKUP($A57, 'E1 Categorization'!A33:E124, MATCH("Customer Component", 'E1 Categorization'!$A$33:$E$33,0), 0)&lt;1), 'O5 Details by Class &amp; Accounts'!$E57*(1-VLOOKUP($A57, 'E1 Categorization'!A33:E124, MATCH("Customer Component", 'E1 Categorization'!$A$33:$E$33,0), 0)), 0)))</f>
        <v>3831814.9768000017</v>
      </c>
      <c r="G57" s="1650">
        <f>IF(ISERROR(VLOOKUP($A57, 'E1 Categorization'!A33:E124, MATCH("Customer Component", 'E1 Categorization'!$A$33:$E$33,0), 0)),0, IF(VLOOKUP($A57, 'E1 Categorization'!A33:E124, MATCH("Customer Component", 'E1 Categorization'!$A$33:$E$33,0), 0)=0, 0, IF(AND(VLOOKUP($A57, 'E1 Categorization'!A33:E124, MATCH("Customer Component", 'E1 Categorization'!$A$33:$E$33,0), 0) &gt;0, VLOOKUP($A57, 'E1 Categorization'!A33:E124, MATCH("Customer Component", 'E1 Categorization'!$A$33:$E$33,0), 0)&lt;1), 'O5 Details by Class &amp; Accounts'!$E57*(VLOOKUP($A57, 'E1 Categorization'!A33:E124, MATCH("Customer Component", 'E1 Categorization'!$A$33:$E$33,0), 0)), 'O5 Details by Class &amp; Accounts'!$E57)))</f>
        <v>5747722.4652000023</v>
      </c>
      <c r="H57" s="1322">
        <f>F57+G57</f>
        <v>9579537.4420000035</v>
      </c>
      <c r="I57" s="1322">
        <f>IF(ISERROR(VLOOKUP(VLOOKUP($A57, 'E4 TB Allocation Details'!$A$18:$L$214, MATCH("Demand ID", 'E4 TB Allocation Details'!$A$18:$L$18, 0),FALSE), 'E2 Allocators'!$B$15:$W$358, MATCH('O5 Details by Class &amp; Accounts'!I$18, 'E2 Allocators'!$B$15:$W$15, 0),FALSE)*$F57), 0, VLOOKUP(VLOOKUP($A57, 'E4 TB Allocation Details'!$A$18:$L$214, MATCH("Demand ID", 'E4 TB Allocation Details'!$A$18:$L$18, 0),FALSE), 'E2 Allocators'!$B$15:$W$358, MATCH('O5 Details by Class &amp; Accounts'!I$18, 'E2 Allocators'!$B$15:$W$15, 0),FALSE)*$F57)</f>
        <v>1180232.1385864592</v>
      </c>
      <c r="J57" s="1322">
        <f>IF(ISERROR(VLOOKUP(VLOOKUP($A57, 'E4 TB Allocation Details'!$A$18:$L$214, MATCH("Demand ID", 'E4 TB Allocation Details'!$A$18:$L$18, 0),FALSE), 'E2 Allocators'!$B$15:$W$358, MATCH('O5 Details by Class &amp; Accounts'!J$18, 'E2 Allocators'!$B$15:$W$15, 0),FALSE)*$F57), 0, VLOOKUP(VLOOKUP($A57, 'E4 TB Allocation Details'!$A$18:$L$214, MATCH("Demand ID", 'E4 TB Allocation Details'!$A$18:$L$18, 0),FALSE), 'E2 Allocators'!$B$15:$W$358, MATCH('O5 Details by Class &amp; Accounts'!J$18, 'E2 Allocators'!$B$15:$W$15, 0),FALSE)*$F57)</f>
        <v>1348678.3075149027</v>
      </c>
      <c r="K57" s="1322">
        <f>IF(ISERROR(VLOOKUP(VLOOKUP($A57, 'E4 TB Allocation Details'!$A$18:$L$214, MATCH("Demand ID", 'E4 TB Allocation Details'!$A$18:$L$18, 0),FALSE), 'E2 Allocators'!$B$15:$W$358, MATCH('O5 Details by Class &amp; Accounts'!K$18, 'E2 Allocators'!$B$15:$W$15, 0),FALSE)*$F57), 0, VLOOKUP(VLOOKUP($A57, 'E4 TB Allocation Details'!$A$18:$L$214, MATCH("Demand ID", 'E4 TB Allocation Details'!$A$18:$L$18, 0),FALSE), 'E2 Allocators'!$B$15:$W$358, MATCH('O5 Details by Class &amp; Accounts'!K$18, 'E2 Allocators'!$B$15:$W$15, 0),FALSE)*$F57)</f>
        <v>1284618.4048798231</v>
      </c>
      <c r="L57" s="1322">
        <f>IF(ISERROR(VLOOKUP(VLOOKUP($A57, 'E4 TB Allocation Details'!$A$18:$L$214, MATCH("Demand ID", 'E4 TB Allocation Details'!$A$18:$L$18, 0),FALSE), 'E2 Allocators'!$B$15:$W$358, MATCH('O5 Details by Class &amp; Accounts'!L$18, 'E2 Allocators'!$B$15:$W$15, 0),FALSE)*$F57), 0, VLOOKUP(VLOOKUP($A57, 'E4 TB Allocation Details'!$A$18:$L$214, MATCH("Demand ID", 'E4 TB Allocation Details'!$A$18:$L$18, 0),FALSE), 'E2 Allocators'!$B$15:$W$358, MATCH('O5 Details by Class &amp; Accounts'!L$18, 'E2 Allocators'!$B$15:$W$15, 0),FALSE)*$F57)</f>
        <v>0</v>
      </c>
      <c r="M57" s="1322">
        <f>IF(ISERROR(VLOOKUP(VLOOKUP($A57, 'E4 TB Allocation Details'!$A$18:$L$214, MATCH("Demand ID", 'E4 TB Allocation Details'!$A$18:$L$18, 0),FALSE), 'E2 Allocators'!$B$15:$W$358, MATCH('O5 Details by Class &amp; Accounts'!M$18, 'E2 Allocators'!$B$15:$W$15, 0),FALSE)*$F57), 0, VLOOKUP(VLOOKUP($A57, 'E4 TB Allocation Details'!$A$18:$L$214, MATCH("Demand ID", 'E4 TB Allocation Details'!$A$18:$L$18, 0),FALSE), 'E2 Allocators'!$B$15:$W$358, MATCH('O5 Details by Class &amp; Accounts'!M$18, 'E2 Allocators'!$B$15:$W$15, 0),FALSE)*$F57)</f>
        <v>0</v>
      </c>
      <c r="N57" s="1322">
        <f>IF(ISERROR(VLOOKUP(VLOOKUP($A57, 'E4 TB Allocation Details'!$A$18:$L$214, MATCH("Demand ID", 'E4 TB Allocation Details'!$A$18:$L$18, 0),FALSE), 'E2 Allocators'!$B$15:$W$358, MATCH('O5 Details by Class &amp; Accounts'!N$18, 'E2 Allocators'!$B$15:$W$15, 0),FALSE)*$F57), 0, VLOOKUP(VLOOKUP($A57, 'E4 TB Allocation Details'!$A$18:$L$214, MATCH("Demand ID", 'E4 TB Allocation Details'!$A$18:$L$18, 0),FALSE), 'E2 Allocators'!$B$15:$W$358, MATCH('O5 Details by Class &amp; Accounts'!N$18, 'E2 Allocators'!$B$15:$W$15, 0),FALSE)*$F57)</f>
        <v>0</v>
      </c>
      <c r="O57" s="1322">
        <f>IF(ISERROR(VLOOKUP(VLOOKUP($A57, 'E4 TB Allocation Details'!$A$18:$L$214, MATCH("Demand ID", 'E4 TB Allocation Details'!$A$18:$L$18, 0),FALSE), 'E2 Allocators'!$B$15:$W$358, MATCH('O5 Details by Class &amp; Accounts'!O$18, 'E2 Allocators'!$B$15:$W$15, 0),FALSE)*$F57), 0, VLOOKUP(VLOOKUP($A57, 'E4 TB Allocation Details'!$A$18:$L$214, MATCH("Demand ID", 'E4 TB Allocation Details'!$A$18:$L$18, 0),FALSE), 'E2 Allocators'!$B$15:$W$358, MATCH('O5 Details by Class &amp; Accounts'!O$18, 'E2 Allocators'!$B$15:$W$15, 0),FALSE)*$F57)</f>
        <v>16220.219183956879</v>
      </c>
      <c r="P57" s="1322">
        <f>IF(ISERROR(VLOOKUP(VLOOKUP($A57, 'E4 TB Allocation Details'!$A$18:$L$214, MATCH("Demand ID", 'E4 TB Allocation Details'!$A$18:$L$18, 0),FALSE), 'E2 Allocators'!$B$15:$W$358, MATCH('O5 Details by Class &amp; Accounts'!P$18, 'E2 Allocators'!$B$15:$W$15, 0),FALSE)*$F57), 0, VLOOKUP(VLOOKUP($A57, 'E4 TB Allocation Details'!$A$18:$L$214, MATCH("Demand ID", 'E4 TB Allocation Details'!$A$18:$L$18, 0),FALSE), 'E2 Allocators'!$B$15:$W$358, MATCH('O5 Details by Class &amp; Accounts'!P$18, 'E2 Allocators'!$B$15:$W$15, 0),FALSE)*$F57)</f>
        <v>0</v>
      </c>
      <c r="Q57" s="1322">
        <f>IF(ISERROR(VLOOKUP(VLOOKUP($A57, 'E4 TB Allocation Details'!$A$18:$L$214, MATCH("Demand ID", 'E4 TB Allocation Details'!$A$18:$L$18, 0),FALSE), 'E2 Allocators'!$B$15:$W$358, MATCH('O5 Details by Class &amp; Accounts'!Q$18, 'E2 Allocators'!$B$15:$W$15, 0),FALSE)*$F57), 0, VLOOKUP(VLOOKUP($A57, 'E4 TB Allocation Details'!$A$18:$L$214, MATCH("Demand ID", 'E4 TB Allocation Details'!$A$18:$L$18, 0),FALSE), 'E2 Allocators'!$B$15:$W$358, MATCH('O5 Details by Class &amp; Accounts'!Q$18, 'E2 Allocators'!$B$15:$W$15, 0),FALSE)*$F57)</f>
        <v>2065.9066348594138</v>
      </c>
      <c r="R57" s="1322">
        <f>IF(ISERROR(VLOOKUP(VLOOKUP($A57, 'E4 TB Allocation Details'!$A$18:$L$214, MATCH("Demand ID", 'E4 TB Allocation Details'!$A$18:$L$18, 0),FALSE), 'E2 Allocators'!$B$15:$W$358, MATCH('O5 Details by Class &amp; Accounts'!R$18, 'E2 Allocators'!$B$15:$W$15, 0),FALSE)*$F57), 0, VLOOKUP(VLOOKUP($A57, 'E4 TB Allocation Details'!$A$18:$L$214, MATCH("Demand ID", 'E4 TB Allocation Details'!$A$18:$L$18, 0),FALSE), 'E2 Allocators'!$B$15:$W$358, MATCH('O5 Details by Class &amp; Accounts'!R$18, 'E2 Allocators'!$B$15:$W$15, 0),FALSE)*$F57)</f>
        <v>0</v>
      </c>
      <c r="S57" s="1322">
        <f>IF(ISERROR(VLOOKUP(VLOOKUP($A57, 'E4 TB Allocation Details'!$A$18:$L$214, MATCH("Demand ID", 'E4 TB Allocation Details'!$A$18:$L$18, 0),FALSE), 'E2 Allocators'!$B$15:$W$358, MATCH('O5 Details by Class &amp; Accounts'!S$18, 'E2 Allocators'!$B$15:$W$15, 0),FALSE)*$F57), 0, VLOOKUP(VLOOKUP($A57, 'E4 TB Allocation Details'!$A$18:$L$214, MATCH("Demand ID", 'E4 TB Allocation Details'!$A$18:$L$18, 0),FALSE), 'E2 Allocators'!$B$15:$W$358, MATCH('O5 Details by Class &amp; Accounts'!S$18, 'E2 Allocators'!$B$15:$W$15, 0),FALSE)*$F57)</f>
        <v>0</v>
      </c>
      <c r="T57" s="1322">
        <f>IF(ISERROR(VLOOKUP(VLOOKUP($A57, 'E4 TB Allocation Details'!$A$18:$L$214, MATCH("Demand ID", 'E4 TB Allocation Details'!$A$18:$L$18, 0),FALSE), 'E2 Allocators'!$B$15:$W$358, MATCH('O5 Details by Class &amp; Accounts'!T$18, 'E2 Allocators'!$B$15:$W$15, 0),FALSE)*$F57), 0, VLOOKUP(VLOOKUP($A57, 'E4 TB Allocation Details'!$A$18:$L$214, MATCH("Demand ID", 'E4 TB Allocation Details'!$A$18:$L$18, 0),FALSE), 'E2 Allocators'!$B$15:$W$358, MATCH('O5 Details by Class &amp; Accounts'!T$18, 'E2 Allocators'!$B$15:$W$15, 0),FALSE)*$F57)</f>
        <v>0</v>
      </c>
      <c r="U57" s="1322">
        <f>IF(ISERROR(VLOOKUP(VLOOKUP($A57, 'E4 TB Allocation Details'!$A$18:$L$214, MATCH("Demand ID", 'E4 TB Allocation Details'!$A$18:$L$18, 0),FALSE), 'E2 Allocators'!$B$15:$W$358, MATCH('O5 Details by Class &amp; Accounts'!U$18, 'E2 Allocators'!$B$15:$W$15, 0),FALSE)*$F57), 0, VLOOKUP(VLOOKUP($A57, 'E4 TB Allocation Details'!$A$18:$L$214, MATCH("Demand ID", 'E4 TB Allocation Details'!$A$18:$L$18, 0),FALSE), 'E2 Allocators'!$B$15:$W$358, MATCH('O5 Details by Class &amp; Accounts'!U$18, 'E2 Allocators'!$B$15:$W$15, 0),FALSE)*$F57)</f>
        <v>0</v>
      </c>
      <c r="V57" s="1322">
        <f>IF(ISERROR(VLOOKUP(VLOOKUP($A57, 'E4 TB Allocation Details'!$A$18:$L$214, MATCH("Demand ID", 'E4 TB Allocation Details'!$A$18:$L$18, 0),FALSE), 'E2 Allocators'!$B$15:$W$358, MATCH('O5 Details by Class &amp; Accounts'!V$18, 'E2 Allocators'!$B$15:$W$15, 0),FALSE)*$F57), 0, VLOOKUP(VLOOKUP($A57, 'E4 TB Allocation Details'!$A$18:$L$214, MATCH("Demand ID", 'E4 TB Allocation Details'!$A$18:$L$18, 0),FALSE), 'E2 Allocators'!$B$15:$W$358, MATCH('O5 Details by Class &amp; Accounts'!V$18, 'E2 Allocators'!$B$15:$W$15, 0),FALSE)*$F57)</f>
        <v>0</v>
      </c>
      <c r="W57" s="1322">
        <f>IF(ISERROR(VLOOKUP(VLOOKUP($A57, 'E4 TB Allocation Details'!$A$18:$L$214, MATCH("Demand ID", 'E4 TB Allocation Details'!$A$18:$L$18, 0),FALSE), 'E2 Allocators'!$B$15:$W$358, MATCH('O5 Details by Class &amp; Accounts'!W$18, 'E2 Allocators'!$B$15:$W$15, 0),FALSE)*$F57), 0, VLOOKUP(VLOOKUP($A57, 'E4 TB Allocation Details'!$A$18:$L$214, MATCH("Demand ID", 'E4 TB Allocation Details'!$A$18:$L$18, 0),FALSE), 'E2 Allocators'!$B$15:$W$358, MATCH('O5 Details by Class &amp; Accounts'!W$18, 'E2 Allocators'!$B$15:$W$15, 0),FALSE)*$F57)</f>
        <v>0</v>
      </c>
      <c r="X57" s="1322">
        <f>IF(ISERROR(VLOOKUP(VLOOKUP($A57, 'E4 TB Allocation Details'!$A$18:$L$214, MATCH("Demand ID", 'E4 TB Allocation Details'!$A$18:$L$18, 0),FALSE), 'E2 Allocators'!$B$15:$W$358, MATCH('O5 Details by Class &amp; Accounts'!X$18, 'E2 Allocators'!$B$15:$W$15, 0),FALSE)*$F57), 0, VLOOKUP(VLOOKUP($A57, 'E4 TB Allocation Details'!$A$18:$L$214, MATCH("Demand ID", 'E4 TB Allocation Details'!$A$18:$L$18, 0),FALSE), 'E2 Allocators'!$B$15:$W$358, MATCH('O5 Details by Class &amp; Accounts'!X$18, 'E2 Allocators'!$B$15:$W$15, 0),FALSE)*$F57)</f>
        <v>0</v>
      </c>
      <c r="Y57" s="1322">
        <f>IF(ISERROR(VLOOKUP(VLOOKUP($A57, 'E4 TB Allocation Details'!$A$18:$L$214, MATCH("Demand ID", 'E4 TB Allocation Details'!$A$18:$L$18, 0),FALSE), 'E2 Allocators'!$B$15:$W$358, MATCH('O5 Details by Class &amp; Accounts'!Y$18, 'E2 Allocators'!$B$15:$W$15, 0),FALSE)*$F57), 0, VLOOKUP(VLOOKUP($A57, 'E4 TB Allocation Details'!$A$18:$L$214, MATCH("Demand ID", 'E4 TB Allocation Details'!$A$18:$L$18, 0),FALSE), 'E2 Allocators'!$B$15:$W$358, MATCH('O5 Details by Class &amp; Accounts'!Y$18, 'E2 Allocators'!$B$15:$W$15, 0),FALSE)*$F57)</f>
        <v>0</v>
      </c>
      <c r="Z57" s="1322">
        <f>IF(ISERROR(VLOOKUP(VLOOKUP($A57, 'E4 TB Allocation Details'!$A$18:$L$214, MATCH("Demand ID", 'E4 TB Allocation Details'!$A$18:$L$18, 0),FALSE), 'E2 Allocators'!$B$15:$W$358, MATCH('O5 Details by Class &amp; Accounts'!Z$18, 'E2 Allocators'!$B$15:$W$15, 0),FALSE)*$F57), 0, VLOOKUP(VLOOKUP($A57, 'E4 TB Allocation Details'!$A$18:$L$214, MATCH("Demand ID", 'E4 TB Allocation Details'!$A$18:$L$18, 0),FALSE), 'E2 Allocators'!$B$15:$W$358, MATCH('O5 Details by Class &amp; Accounts'!Z$18, 'E2 Allocators'!$B$15:$W$15, 0),FALSE)*$F57)</f>
        <v>0</v>
      </c>
      <c r="AA57" s="1322">
        <f>IF(ISERROR(VLOOKUP(VLOOKUP($A57, 'E4 TB Allocation Details'!$A$18:$L$214, MATCH("Demand ID", 'E4 TB Allocation Details'!$A$18:$L$18, 0),FALSE), 'E2 Allocators'!$B$15:$W$358, MATCH('O5 Details by Class &amp; Accounts'!AA$18, 'E2 Allocators'!$B$15:$W$15, 0),FALSE)*$F57), 0, VLOOKUP(VLOOKUP($A57, 'E4 TB Allocation Details'!$A$18:$L$214, MATCH("Demand ID", 'E4 TB Allocation Details'!$A$18:$L$18, 0),FALSE), 'E2 Allocators'!$B$15:$W$358, MATCH('O5 Details by Class &amp; Accounts'!AA$18, 'E2 Allocators'!$B$15:$W$15, 0),FALSE)*$F57)</f>
        <v>0</v>
      </c>
      <c r="AB57" s="1322">
        <f>IF(ISERROR(VLOOKUP(VLOOKUP($A57, 'E4 TB Allocation Details'!$A$18:$L$214, MATCH("Demand ID", 'E4 TB Allocation Details'!$A$18:$L$18, 0),FALSE), 'E2 Allocators'!$B$15:$W$358, MATCH('O5 Details by Class &amp; Accounts'!AB$18, 'E2 Allocators'!$B$15:$W$15, 0),FALSE)*$F57), 0, VLOOKUP(VLOOKUP($A57, 'E4 TB Allocation Details'!$A$18:$L$214, MATCH("Demand ID", 'E4 TB Allocation Details'!$A$18:$L$18, 0),FALSE), 'E2 Allocators'!$B$15:$W$358, MATCH('O5 Details by Class &amp; Accounts'!AB$18, 'E2 Allocators'!$B$15:$W$15, 0),FALSE)*$F57)</f>
        <v>0</v>
      </c>
      <c r="AC57" s="1322">
        <f t="shared" si="1"/>
        <v>3831814.9768000012</v>
      </c>
      <c r="AD57" s="1322">
        <f>IF(ISERROR(VLOOKUP(VLOOKUP($A57, 'E4 TB Allocation Details'!$A$18:$L$214, MATCH("Customer ID", 'E4 TB Allocation Details'!$A$18:$L$18, 0),FALSE), 'E2 Allocators'!$B$15:$W$358, MATCH('O5 Details by Class &amp; Accounts'!AD$18, 'E2 Allocators'!$B$15:$W$15, 0),FALSE)*$G57), 0, VLOOKUP(VLOOKUP($A57, 'E4 TB Allocation Details'!$A$18:$L$214, MATCH("Customer ID", 'E4 TB Allocation Details'!$A$18:$L$18, 0),FALSE), 'E2 Allocators'!$B$15:$W$358, MATCH('O5 Details by Class &amp; Accounts'!AD$18, 'E2 Allocators'!$B$15:$W$15, 0),FALSE)*$G57)</f>
        <v>4798975.4820773713</v>
      </c>
      <c r="AE57" s="1322">
        <f>IF(ISERROR(VLOOKUP(VLOOKUP($A57, 'E4 TB Allocation Details'!$A$18:$L$214, MATCH("Customer ID", 'E4 TB Allocation Details'!$A$18:$L$18, 0),FALSE), 'E2 Allocators'!$B$15:$W$358, MATCH('O5 Details by Class &amp; Accounts'!AE$18, 'E2 Allocators'!$B$15:$W$15, 0),FALSE)*$G57), 0, VLOOKUP(VLOOKUP($A57, 'E4 TB Allocation Details'!$A$18:$L$214, MATCH("Customer ID", 'E4 TB Allocation Details'!$A$18:$L$18, 0),FALSE), 'E2 Allocators'!$B$15:$W$358, MATCH('O5 Details by Class &amp; Accounts'!AE$18, 'E2 Allocators'!$B$15:$W$15, 0),FALSE)*$G57)</f>
        <v>789785.23908110289</v>
      </c>
      <c r="AF57" s="1322">
        <f>IF(ISERROR(VLOOKUP(VLOOKUP($A57, 'E4 TB Allocation Details'!$A$18:$L$214, MATCH("Customer ID", 'E4 TB Allocation Details'!$A$18:$L$18, 0),FALSE), 'E2 Allocators'!$B$15:$W$358, MATCH('O5 Details by Class &amp; Accounts'!AF$18, 'E2 Allocators'!$B$15:$W$15, 0),FALSE)*$G57), 0, VLOOKUP(VLOOKUP($A57, 'E4 TB Allocation Details'!$A$18:$L$214, MATCH("Customer ID", 'E4 TB Allocation Details'!$A$18:$L$18, 0),FALSE), 'E2 Allocators'!$B$15:$W$358, MATCH('O5 Details by Class &amp; Accounts'!AF$18, 'E2 Allocators'!$B$15:$W$15, 0),FALSE)*$G57)</f>
        <v>77114.43452394371</v>
      </c>
      <c r="AG57" s="1322">
        <f>IF(ISERROR(VLOOKUP(VLOOKUP($A57, 'E4 TB Allocation Details'!$A$18:$L$214, MATCH("Customer ID", 'E4 TB Allocation Details'!$A$18:$L$18, 0),FALSE), 'E2 Allocators'!$B$15:$W$358, MATCH('O5 Details by Class &amp; Accounts'!AG$18, 'E2 Allocators'!$B$15:$W$15, 0),FALSE)*$G57), 0, VLOOKUP(VLOOKUP($A57, 'E4 TB Allocation Details'!$A$18:$L$214, MATCH("Customer ID", 'E4 TB Allocation Details'!$A$18:$L$18, 0),FALSE), 'E2 Allocators'!$B$15:$W$358, MATCH('O5 Details by Class &amp; Accounts'!AG$18, 'E2 Allocators'!$B$15:$W$15, 0),FALSE)*$G57)</f>
        <v>0</v>
      </c>
      <c r="AH57" s="1322">
        <f>IF(ISERROR(VLOOKUP(VLOOKUP($A57, 'E4 TB Allocation Details'!$A$18:$L$214, MATCH("Customer ID", 'E4 TB Allocation Details'!$A$18:$L$18, 0),FALSE), 'E2 Allocators'!$B$15:$W$358, MATCH('O5 Details by Class &amp; Accounts'!AH$18, 'E2 Allocators'!$B$15:$W$15, 0),FALSE)*$G57), 0, VLOOKUP(VLOOKUP($A57, 'E4 TB Allocation Details'!$A$18:$L$214, MATCH("Customer ID", 'E4 TB Allocation Details'!$A$18:$L$18, 0),FALSE), 'E2 Allocators'!$B$15:$W$358, MATCH('O5 Details by Class &amp; Accounts'!AH$18, 'E2 Allocators'!$B$15:$W$15, 0),FALSE)*$G57)</f>
        <v>0</v>
      </c>
      <c r="AI57" s="1322">
        <f>IF(ISERROR(VLOOKUP(VLOOKUP($A57, 'E4 TB Allocation Details'!$A$18:$L$214, MATCH("Customer ID", 'E4 TB Allocation Details'!$A$18:$L$18, 0),FALSE), 'E2 Allocators'!$B$15:$W$358, MATCH('O5 Details by Class &amp; Accounts'!AI$18, 'E2 Allocators'!$B$15:$W$15, 0),FALSE)*$G57), 0, VLOOKUP(VLOOKUP($A57, 'E4 TB Allocation Details'!$A$18:$L$214, MATCH("Customer ID", 'E4 TB Allocation Details'!$A$18:$L$18, 0),FALSE), 'E2 Allocators'!$B$15:$W$358, MATCH('O5 Details by Class &amp; Accounts'!AI$18, 'E2 Allocators'!$B$15:$W$15, 0),FALSE)*$G57)</f>
        <v>588.65980552628787</v>
      </c>
      <c r="AJ57" s="1322">
        <f>IF(ISERROR(VLOOKUP(VLOOKUP($A57, 'E4 TB Allocation Details'!$A$18:$L$214, MATCH("Customer ID", 'E4 TB Allocation Details'!$A$18:$L$18, 0),FALSE), 'E2 Allocators'!$B$15:$W$358, MATCH('O5 Details by Class &amp; Accounts'!AJ$18, 'E2 Allocators'!$B$15:$W$15, 0),FALSE)*$G57), 0, VLOOKUP(VLOOKUP($A57, 'E4 TB Allocation Details'!$A$18:$L$214, MATCH("Customer ID", 'E4 TB Allocation Details'!$A$18:$L$18, 0),FALSE), 'E2 Allocators'!$B$15:$W$358, MATCH('O5 Details by Class &amp; Accounts'!AJ$18, 'E2 Allocators'!$B$15:$W$15, 0),FALSE)*$G57)</f>
        <v>65953.494768375022</v>
      </c>
      <c r="AK57" s="1322">
        <f>IF(ISERROR(VLOOKUP(VLOOKUP($A57, 'E4 TB Allocation Details'!$A$18:$L$214, MATCH("Customer ID", 'E4 TB Allocation Details'!$A$18:$L$18, 0),FALSE), 'E2 Allocators'!$B$15:$W$358, MATCH('O5 Details by Class &amp; Accounts'!AK$18, 'E2 Allocators'!$B$15:$W$15, 0),FALSE)*$G57), 0, VLOOKUP(VLOOKUP($A57, 'E4 TB Allocation Details'!$A$18:$L$214, MATCH("Customer ID", 'E4 TB Allocation Details'!$A$18:$L$18, 0),FALSE), 'E2 Allocators'!$B$15:$W$358, MATCH('O5 Details by Class &amp; Accounts'!AK$18, 'E2 Allocators'!$B$15:$W$15, 0),FALSE)*$G57)</f>
        <v>0</v>
      </c>
      <c r="AL57" s="1322">
        <f>IF(ISERROR(VLOOKUP(VLOOKUP($A57, 'E4 TB Allocation Details'!$A$18:$L$214, MATCH("Customer ID", 'E4 TB Allocation Details'!$A$18:$L$18, 0),FALSE), 'E2 Allocators'!$B$15:$W$358, MATCH('O5 Details by Class &amp; Accounts'!AL$18, 'E2 Allocators'!$B$15:$W$15, 0),FALSE)*$G57), 0, VLOOKUP(VLOOKUP($A57, 'E4 TB Allocation Details'!$A$18:$L$214, MATCH("Customer ID", 'E4 TB Allocation Details'!$A$18:$L$18, 0),FALSE), 'E2 Allocators'!$B$15:$W$358, MATCH('O5 Details by Class &amp; Accounts'!AL$18, 'E2 Allocators'!$B$15:$W$15, 0),FALSE)*$G57)</f>
        <v>15305.154943683485</v>
      </c>
      <c r="AM57" s="1322">
        <f>IF(ISERROR(VLOOKUP(VLOOKUP($A57, 'E4 TB Allocation Details'!$A$18:$L$214, MATCH("Customer ID", 'E4 TB Allocation Details'!$A$18:$L$18, 0),FALSE), 'E2 Allocators'!$B$15:$W$358, MATCH('O5 Details by Class &amp; Accounts'!AM$18, 'E2 Allocators'!$B$15:$W$15, 0),FALSE)*$G57), 0, VLOOKUP(VLOOKUP($A57, 'E4 TB Allocation Details'!$A$18:$L$214, MATCH("Customer ID", 'E4 TB Allocation Details'!$A$18:$L$18, 0),FALSE), 'E2 Allocators'!$B$15:$W$358, MATCH('O5 Details by Class &amp; Accounts'!AM$18, 'E2 Allocators'!$B$15:$W$15, 0),FALSE)*$G57)</f>
        <v>0</v>
      </c>
      <c r="AN57" s="1322">
        <f>IF(ISERROR(VLOOKUP(VLOOKUP($A57, 'E4 TB Allocation Details'!$A$18:$L$214, MATCH("Customer ID", 'E4 TB Allocation Details'!$A$18:$L$18, 0),FALSE), 'E2 Allocators'!$B$15:$W$358, MATCH('O5 Details by Class &amp; Accounts'!AN$18, 'E2 Allocators'!$B$15:$W$15, 0),FALSE)*$G57), 0, VLOOKUP(VLOOKUP($A57, 'E4 TB Allocation Details'!$A$18:$L$214, MATCH("Customer ID", 'E4 TB Allocation Details'!$A$18:$L$18, 0),FALSE), 'E2 Allocators'!$B$15:$W$358, MATCH('O5 Details by Class &amp; Accounts'!AN$18, 'E2 Allocators'!$B$15:$W$15, 0),FALSE)*$G57)</f>
        <v>0</v>
      </c>
      <c r="AO57" s="1322">
        <f>IF(ISERROR(VLOOKUP(VLOOKUP($A57, 'E4 TB Allocation Details'!$A$18:$L$214, MATCH("Customer ID", 'E4 TB Allocation Details'!$A$18:$L$18, 0),FALSE), 'E2 Allocators'!$B$15:$W$358, MATCH('O5 Details by Class &amp; Accounts'!AO$18, 'E2 Allocators'!$B$15:$W$15, 0),FALSE)*$G57), 0, VLOOKUP(VLOOKUP($A57, 'E4 TB Allocation Details'!$A$18:$L$214, MATCH("Customer ID", 'E4 TB Allocation Details'!$A$18:$L$18, 0),FALSE), 'E2 Allocators'!$B$15:$W$358, MATCH('O5 Details by Class &amp; Accounts'!AO$18, 'E2 Allocators'!$B$15:$W$15, 0),FALSE)*$G57)</f>
        <v>0</v>
      </c>
      <c r="AP57" s="1322">
        <f>IF(ISERROR(VLOOKUP(VLOOKUP($A57, 'E4 TB Allocation Details'!$A$18:$L$214, MATCH("Customer ID", 'E4 TB Allocation Details'!$A$18:$L$18, 0),FALSE), 'E2 Allocators'!$B$15:$W$358, MATCH('O5 Details by Class &amp; Accounts'!AP$18, 'E2 Allocators'!$B$15:$W$15, 0),FALSE)*$G57), 0, VLOOKUP(VLOOKUP($A57, 'E4 TB Allocation Details'!$A$18:$L$214, MATCH("Customer ID", 'E4 TB Allocation Details'!$A$18:$L$18, 0),FALSE), 'E2 Allocators'!$B$15:$W$358, MATCH('O5 Details by Class &amp; Accounts'!AP$18, 'E2 Allocators'!$B$15:$W$15, 0),FALSE)*$G57)</f>
        <v>0</v>
      </c>
      <c r="AQ57" s="1322">
        <f>IF(ISERROR(VLOOKUP(VLOOKUP($A57, 'E4 TB Allocation Details'!$A$18:$L$214, MATCH("Customer ID", 'E4 TB Allocation Details'!$A$18:$L$18, 0),FALSE), 'E2 Allocators'!$B$15:$W$358, MATCH('O5 Details by Class &amp; Accounts'!AQ$18, 'E2 Allocators'!$B$15:$W$15, 0),FALSE)*$G57), 0, VLOOKUP(VLOOKUP($A57, 'E4 TB Allocation Details'!$A$18:$L$214, MATCH("Customer ID", 'E4 TB Allocation Details'!$A$18:$L$18, 0),FALSE), 'E2 Allocators'!$B$15:$W$358, MATCH('O5 Details by Class &amp; Accounts'!AQ$18, 'E2 Allocators'!$B$15:$W$15, 0),FALSE)*$G57)</f>
        <v>0</v>
      </c>
      <c r="AR57" s="1322">
        <f>IF(ISERROR(VLOOKUP(VLOOKUP($A57, 'E4 TB Allocation Details'!$A$18:$L$214, MATCH("Customer ID", 'E4 TB Allocation Details'!$A$18:$L$18, 0),FALSE), 'E2 Allocators'!$B$15:$W$358, MATCH('O5 Details by Class &amp; Accounts'!AR$18, 'E2 Allocators'!$B$15:$W$15, 0),FALSE)*$G57), 0, VLOOKUP(VLOOKUP($A57, 'E4 TB Allocation Details'!$A$18:$L$214, MATCH("Customer ID", 'E4 TB Allocation Details'!$A$18:$L$18, 0),FALSE), 'E2 Allocators'!$B$15:$W$358, MATCH('O5 Details by Class &amp; Accounts'!AR$18, 'E2 Allocators'!$B$15:$W$15, 0),FALSE)*$G57)</f>
        <v>0</v>
      </c>
      <c r="AS57" s="1322">
        <f>IF(ISERROR(VLOOKUP(VLOOKUP($A57, 'E4 TB Allocation Details'!$A$18:$L$214, MATCH("Customer ID", 'E4 TB Allocation Details'!$A$18:$L$18, 0),FALSE), 'E2 Allocators'!$B$15:$W$358, MATCH('O5 Details by Class &amp; Accounts'!AS$18, 'E2 Allocators'!$B$15:$W$15, 0),FALSE)*$G57), 0, VLOOKUP(VLOOKUP($A57, 'E4 TB Allocation Details'!$A$18:$L$214, MATCH("Customer ID", 'E4 TB Allocation Details'!$A$18:$L$18, 0),FALSE), 'E2 Allocators'!$B$15:$W$358, MATCH('O5 Details by Class &amp; Accounts'!AS$18, 'E2 Allocators'!$B$15:$W$15, 0),FALSE)*$G57)</f>
        <v>0</v>
      </c>
      <c r="AT57" s="1322">
        <f>IF(ISERROR(VLOOKUP(VLOOKUP($A57, 'E4 TB Allocation Details'!$A$18:$L$214, MATCH("Customer ID", 'E4 TB Allocation Details'!$A$18:$L$18, 0),FALSE), 'E2 Allocators'!$B$15:$W$358, MATCH('O5 Details by Class &amp; Accounts'!AT$18, 'E2 Allocators'!$B$15:$W$15, 0),FALSE)*$G57), 0, VLOOKUP(VLOOKUP($A57, 'E4 TB Allocation Details'!$A$18:$L$214, MATCH("Customer ID", 'E4 TB Allocation Details'!$A$18:$L$18, 0),FALSE), 'E2 Allocators'!$B$15:$W$358, MATCH('O5 Details by Class &amp; Accounts'!AT$18, 'E2 Allocators'!$B$15:$W$15, 0),FALSE)*$G57)</f>
        <v>0</v>
      </c>
      <c r="AU57" s="1322">
        <f>IF(ISERROR(VLOOKUP(VLOOKUP($A57, 'E4 TB Allocation Details'!$A$18:$L$214, MATCH("Customer ID", 'E4 TB Allocation Details'!$A$18:$L$18, 0),FALSE), 'E2 Allocators'!$B$15:$W$358, MATCH('O5 Details by Class &amp; Accounts'!AU$18, 'E2 Allocators'!$B$15:$W$15, 0),FALSE)*$G57), 0, VLOOKUP(VLOOKUP($A57, 'E4 TB Allocation Details'!$A$18:$L$214, MATCH("Customer ID", 'E4 TB Allocation Details'!$A$18:$L$18, 0),FALSE), 'E2 Allocators'!$B$15:$W$358, MATCH('O5 Details by Class &amp; Accounts'!AU$18, 'E2 Allocators'!$B$15:$W$15, 0),FALSE)*$G57)</f>
        <v>0</v>
      </c>
      <c r="AV57" s="1322">
        <f>IF(ISERROR(VLOOKUP(VLOOKUP($A57, 'E4 TB Allocation Details'!$A$18:$L$214, MATCH("Customer ID", 'E4 TB Allocation Details'!$A$18:$L$18, 0),FALSE), 'E2 Allocators'!$B$15:$W$358, MATCH('O5 Details by Class &amp; Accounts'!AV$18, 'E2 Allocators'!$B$15:$W$15, 0),FALSE)*$G57), 0, VLOOKUP(VLOOKUP($A57, 'E4 TB Allocation Details'!$A$18:$L$214, MATCH("Customer ID", 'E4 TB Allocation Details'!$A$18:$L$18, 0),FALSE), 'E2 Allocators'!$B$15:$W$358, MATCH('O5 Details by Class &amp; Accounts'!AV$18, 'E2 Allocators'!$B$15:$W$15, 0),FALSE)*$G57)</f>
        <v>0</v>
      </c>
      <c r="AW57" s="1322">
        <f>IF(ISERROR(VLOOKUP(VLOOKUP($A57, 'E4 TB Allocation Details'!$A$18:$L$214, MATCH("Customer ID", 'E4 TB Allocation Details'!$A$18:$L$18, 0),FALSE), 'E2 Allocators'!$B$15:$W$358, MATCH('O5 Details by Class &amp; Accounts'!AW$18, 'E2 Allocators'!$B$15:$W$15, 0),FALSE)*$G57), 0, VLOOKUP(VLOOKUP($A57, 'E4 TB Allocation Details'!$A$18:$L$214, MATCH("Customer ID", 'E4 TB Allocation Details'!$A$18:$L$18, 0),FALSE), 'E2 Allocators'!$B$15:$W$358, MATCH('O5 Details by Class &amp; Accounts'!AW$18, 'E2 Allocators'!$B$15:$W$15, 0),FALSE)*$G57)</f>
        <v>0</v>
      </c>
      <c r="AX57" s="1322">
        <f t="shared" si="2"/>
        <v>5747722.4652000023</v>
      </c>
      <c r="AY57" s="1322">
        <f>IF(ISERROR(VLOOKUP(VLOOKUP($A57, 'E4 TB Allocation Details'!$A$18:$L$214, MATCH("Misc ID", 'E4 TB Allocation Details'!$A$18:$L$18, 0),FALSE), 'E2 Allocators'!$B$15:$W$358, MATCH('O5 Details by Class &amp; Accounts'!AY$18, 'E2 Allocators'!$B$15:$W$15, 0),FALSE)*$E57), 0, VLOOKUP(VLOOKUP($A57, 'E4 TB Allocation Details'!$A$18:$L$214, MATCH("Misc ID", 'E4 TB Allocation Details'!$A$18:$L$18, 0),FALSE), 'E2 Allocators'!$B$15:$W$358, MATCH('O5 Details by Class &amp; Accounts'!AY$18, 'E2 Allocators'!$B$15:$W$15, 0),FALSE)*$E57)</f>
        <v>0</v>
      </c>
      <c r="AZ57" s="1322">
        <f>IF(ISERROR(VLOOKUP(VLOOKUP($A57, 'E4 TB Allocation Details'!$A$18:$L$214, MATCH("Misc ID", 'E4 TB Allocation Details'!$A$18:$L$18, 0),FALSE), 'E2 Allocators'!$B$15:$W$358, MATCH('O5 Details by Class &amp; Accounts'!AZ$18, 'E2 Allocators'!$B$15:$W$15, 0),FALSE)*$E57), 0, VLOOKUP(VLOOKUP($A57, 'E4 TB Allocation Details'!$A$18:$L$214, MATCH("Misc ID", 'E4 TB Allocation Details'!$A$18:$L$18, 0),FALSE), 'E2 Allocators'!$B$15:$W$358, MATCH('O5 Details by Class &amp; Accounts'!AZ$18, 'E2 Allocators'!$B$15:$W$15, 0),FALSE)*$E57)</f>
        <v>0</v>
      </c>
      <c r="BA57" s="1322">
        <f>IF(ISERROR(VLOOKUP(VLOOKUP($A57, 'E4 TB Allocation Details'!$A$18:$L$214, MATCH("Misc ID", 'E4 TB Allocation Details'!$A$18:$L$18, 0),FALSE), 'E2 Allocators'!$B$15:$W$358, MATCH('O5 Details by Class &amp; Accounts'!BA$18, 'E2 Allocators'!$B$15:$W$15, 0),FALSE)*$E57), 0, VLOOKUP(VLOOKUP($A57, 'E4 TB Allocation Details'!$A$18:$L$214, MATCH("Misc ID", 'E4 TB Allocation Details'!$A$18:$L$18, 0),FALSE), 'E2 Allocators'!$B$15:$W$358, MATCH('O5 Details by Class &amp; Accounts'!BA$18, 'E2 Allocators'!$B$15:$W$15, 0),FALSE)*$E57)</f>
        <v>0</v>
      </c>
      <c r="BB57" s="1322">
        <f>IF(ISERROR(VLOOKUP(VLOOKUP($A57, 'E4 TB Allocation Details'!$A$18:$L$214, MATCH("Misc ID", 'E4 TB Allocation Details'!$A$18:$L$18, 0),FALSE), 'E2 Allocators'!$B$15:$W$358, MATCH('O5 Details by Class &amp; Accounts'!BB$18, 'E2 Allocators'!$B$15:$W$15, 0),FALSE)*$E57), 0, VLOOKUP(VLOOKUP($A57, 'E4 TB Allocation Details'!$A$18:$L$214, MATCH("Misc ID", 'E4 TB Allocation Details'!$A$18:$L$18, 0),FALSE), 'E2 Allocators'!$B$15:$W$358, MATCH('O5 Details by Class &amp; Accounts'!BB$18, 'E2 Allocators'!$B$15:$W$15, 0),FALSE)*$E57)</f>
        <v>0</v>
      </c>
      <c r="BC57" s="1322">
        <f>IF(ISERROR(VLOOKUP(VLOOKUP($A57, 'E4 TB Allocation Details'!$A$18:$L$214, MATCH("Misc ID", 'E4 TB Allocation Details'!$A$18:$L$18, 0),FALSE), 'E2 Allocators'!$B$15:$W$358, MATCH('O5 Details by Class &amp; Accounts'!BC$18, 'E2 Allocators'!$B$15:$W$15, 0),FALSE)*$E57), 0, VLOOKUP(VLOOKUP($A57, 'E4 TB Allocation Details'!$A$18:$L$214, MATCH("Misc ID", 'E4 TB Allocation Details'!$A$18:$L$18, 0),FALSE), 'E2 Allocators'!$B$15:$W$358, MATCH('O5 Details by Class &amp; Accounts'!BC$18, 'E2 Allocators'!$B$15:$W$15, 0),FALSE)*$E57)</f>
        <v>0</v>
      </c>
      <c r="BD57" s="1322">
        <f>IF(ISERROR(VLOOKUP(VLOOKUP($A57, 'E4 TB Allocation Details'!$A$18:$L$214, MATCH("Misc ID", 'E4 TB Allocation Details'!$A$18:$L$18, 0),FALSE), 'E2 Allocators'!$B$15:$W$358, MATCH('O5 Details by Class &amp; Accounts'!BD$18, 'E2 Allocators'!$B$15:$W$15, 0),FALSE)*$E57), 0, VLOOKUP(VLOOKUP($A57, 'E4 TB Allocation Details'!$A$18:$L$214, MATCH("Misc ID", 'E4 TB Allocation Details'!$A$18:$L$18, 0),FALSE), 'E2 Allocators'!$B$15:$W$358, MATCH('O5 Details by Class &amp; Accounts'!BD$18, 'E2 Allocators'!$B$15:$W$15, 0),FALSE)*$E57)</f>
        <v>0</v>
      </c>
      <c r="BE57" s="1322">
        <f>IF(ISERROR(VLOOKUP(VLOOKUP($A57, 'E4 TB Allocation Details'!$A$18:$L$214, MATCH("Misc ID", 'E4 TB Allocation Details'!$A$18:$L$18, 0),FALSE), 'E2 Allocators'!$B$15:$W$358, MATCH('O5 Details by Class &amp; Accounts'!BE$18, 'E2 Allocators'!$B$15:$W$15, 0),FALSE)*$E57), 0, VLOOKUP(VLOOKUP($A57, 'E4 TB Allocation Details'!$A$18:$L$214, MATCH("Misc ID", 'E4 TB Allocation Details'!$A$18:$L$18, 0),FALSE), 'E2 Allocators'!$B$15:$W$358, MATCH('O5 Details by Class &amp; Accounts'!BE$18, 'E2 Allocators'!$B$15:$W$15, 0),FALSE)*$E57)</f>
        <v>0</v>
      </c>
      <c r="BF57" s="1322">
        <f>IF(ISERROR(VLOOKUP(VLOOKUP($A57, 'E4 TB Allocation Details'!$A$18:$L$214, MATCH("Misc ID", 'E4 TB Allocation Details'!$A$18:$L$18, 0),FALSE), 'E2 Allocators'!$B$15:$W$358, MATCH('O5 Details by Class &amp; Accounts'!BF$18, 'E2 Allocators'!$B$15:$W$15, 0),FALSE)*$E57), 0, VLOOKUP(VLOOKUP($A57, 'E4 TB Allocation Details'!$A$18:$L$214, MATCH("Misc ID", 'E4 TB Allocation Details'!$A$18:$L$18, 0),FALSE), 'E2 Allocators'!$B$15:$W$358, MATCH('O5 Details by Class &amp; Accounts'!BF$18, 'E2 Allocators'!$B$15:$W$15, 0),FALSE)*$E57)</f>
        <v>0</v>
      </c>
      <c r="BG57" s="1322">
        <f>IF(ISERROR(VLOOKUP(VLOOKUP($A57, 'E4 TB Allocation Details'!$A$18:$L$214, MATCH("Misc ID", 'E4 TB Allocation Details'!$A$18:$L$18, 0),FALSE), 'E2 Allocators'!$B$15:$W$358, MATCH('O5 Details by Class &amp; Accounts'!BG$18, 'E2 Allocators'!$B$15:$W$15, 0),FALSE)*$E57), 0, VLOOKUP(VLOOKUP($A57, 'E4 TB Allocation Details'!$A$18:$L$214, MATCH("Misc ID", 'E4 TB Allocation Details'!$A$18:$L$18, 0),FALSE), 'E2 Allocators'!$B$15:$W$358, MATCH('O5 Details by Class &amp; Accounts'!BG$18, 'E2 Allocators'!$B$15:$W$15, 0),FALSE)*$E57)</f>
        <v>0</v>
      </c>
      <c r="BH57" s="1322">
        <f>IF(ISERROR(VLOOKUP(VLOOKUP($A57, 'E4 TB Allocation Details'!$A$18:$L$214, MATCH("Misc ID", 'E4 TB Allocation Details'!$A$18:$L$18, 0),FALSE), 'E2 Allocators'!$B$15:$W$358, MATCH('O5 Details by Class &amp; Accounts'!BH$18, 'E2 Allocators'!$B$15:$W$15, 0),FALSE)*$E57), 0, VLOOKUP(VLOOKUP($A57, 'E4 TB Allocation Details'!$A$18:$L$214, MATCH("Misc ID", 'E4 TB Allocation Details'!$A$18:$L$18, 0),FALSE), 'E2 Allocators'!$B$15:$W$358, MATCH('O5 Details by Class &amp; Accounts'!BH$18, 'E2 Allocators'!$B$15:$W$15, 0),FALSE)*$E57)</f>
        <v>0</v>
      </c>
      <c r="BI57" s="1322">
        <f>IF(ISERROR(VLOOKUP(VLOOKUP($A57, 'E4 TB Allocation Details'!$A$18:$L$214, MATCH("Misc ID", 'E4 TB Allocation Details'!$A$18:$L$18, 0),FALSE), 'E2 Allocators'!$B$15:$W$358, MATCH('O5 Details by Class &amp; Accounts'!BI$18, 'E2 Allocators'!$B$15:$W$15, 0),FALSE)*$E57), 0, VLOOKUP(VLOOKUP($A57, 'E4 TB Allocation Details'!$A$18:$L$214, MATCH("Misc ID", 'E4 TB Allocation Details'!$A$18:$L$18, 0),FALSE), 'E2 Allocators'!$B$15:$W$358, MATCH('O5 Details by Class &amp; Accounts'!BI$18, 'E2 Allocators'!$B$15:$W$15, 0),FALSE)*$E57)</f>
        <v>0</v>
      </c>
      <c r="BJ57" s="1322">
        <f>IF(ISERROR(VLOOKUP(VLOOKUP($A57, 'E4 TB Allocation Details'!$A$18:$L$214, MATCH("Misc ID", 'E4 TB Allocation Details'!$A$18:$L$18, 0),FALSE), 'E2 Allocators'!$B$15:$W$358, MATCH('O5 Details by Class &amp; Accounts'!BJ$18, 'E2 Allocators'!$B$15:$W$15, 0),FALSE)*$E57), 0, VLOOKUP(VLOOKUP($A57, 'E4 TB Allocation Details'!$A$18:$L$214, MATCH("Misc ID", 'E4 TB Allocation Details'!$A$18:$L$18, 0),FALSE), 'E2 Allocators'!$B$15:$W$358, MATCH('O5 Details by Class &amp; Accounts'!BJ$18, 'E2 Allocators'!$B$15:$W$15, 0),FALSE)*$E57)</f>
        <v>0</v>
      </c>
      <c r="BK57" s="1322">
        <f>IF(ISERROR(VLOOKUP(VLOOKUP($A57, 'E4 TB Allocation Details'!$A$18:$L$214, MATCH("Misc ID", 'E4 TB Allocation Details'!$A$18:$L$18, 0),FALSE), 'E2 Allocators'!$B$15:$W$358, MATCH('O5 Details by Class &amp; Accounts'!BK$18, 'E2 Allocators'!$B$15:$W$15, 0),FALSE)*$E57), 0, VLOOKUP(VLOOKUP($A57, 'E4 TB Allocation Details'!$A$18:$L$214, MATCH("Misc ID", 'E4 TB Allocation Details'!$A$18:$L$18, 0),FALSE), 'E2 Allocators'!$B$15:$W$358, MATCH('O5 Details by Class &amp; Accounts'!BK$18, 'E2 Allocators'!$B$15:$W$15, 0),FALSE)*$E57)</f>
        <v>0</v>
      </c>
      <c r="BL57" s="1322">
        <f>IF(ISERROR(VLOOKUP(VLOOKUP($A57, 'E4 TB Allocation Details'!$A$18:$L$214, MATCH("Misc ID", 'E4 TB Allocation Details'!$A$18:$L$18, 0),FALSE), 'E2 Allocators'!$B$15:$W$358, MATCH('O5 Details by Class &amp; Accounts'!BL$18, 'E2 Allocators'!$B$15:$W$15, 0),FALSE)*$E57), 0, VLOOKUP(VLOOKUP($A57, 'E4 TB Allocation Details'!$A$18:$L$214, MATCH("Misc ID", 'E4 TB Allocation Details'!$A$18:$L$18, 0),FALSE), 'E2 Allocators'!$B$15:$W$358, MATCH('O5 Details by Class &amp; Accounts'!BL$18, 'E2 Allocators'!$B$15:$W$15, 0),FALSE)*$E57)</f>
        <v>0</v>
      </c>
      <c r="BM57" s="1322">
        <f>IF(ISERROR(VLOOKUP(VLOOKUP($A57, 'E4 TB Allocation Details'!$A$18:$L$214, MATCH("Misc ID", 'E4 TB Allocation Details'!$A$18:$L$18, 0),FALSE), 'E2 Allocators'!$B$15:$W$358, MATCH('O5 Details by Class &amp; Accounts'!BM$18, 'E2 Allocators'!$B$15:$W$15, 0),FALSE)*$E57), 0, VLOOKUP(VLOOKUP($A57, 'E4 TB Allocation Details'!$A$18:$L$214, MATCH("Misc ID", 'E4 TB Allocation Details'!$A$18:$L$18, 0),FALSE), 'E2 Allocators'!$B$15:$W$358, MATCH('O5 Details by Class &amp; Accounts'!BM$18, 'E2 Allocators'!$B$15:$W$15, 0),FALSE)*$E57)</f>
        <v>0</v>
      </c>
      <c r="BN57" s="1322">
        <f>IF(ISERROR(VLOOKUP(VLOOKUP($A57, 'E4 TB Allocation Details'!$A$18:$L$214, MATCH("Misc ID", 'E4 TB Allocation Details'!$A$18:$L$18, 0),FALSE), 'E2 Allocators'!$B$15:$W$358, MATCH('O5 Details by Class &amp; Accounts'!BN$18, 'E2 Allocators'!$B$15:$W$15, 0),FALSE)*$E57), 0, VLOOKUP(VLOOKUP($A57, 'E4 TB Allocation Details'!$A$18:$L$214, MATCH("Misc ID", 'E4 TB Allocation Details'!$A$18:$L$18, 0),FALSE), 'E2 Allocators'!$B$15:$W$358, MATCH('O5 Details by Class &amp; Accounts'!BN$18, 'E2 Allocators'!$B$15:$W$15, 0),FALSE)*$E57)</f>
        <v>0</v>
      </c>
      <c r="BO57" s="1322">
        <f>IF(ISERROR(VLOOKUP(VLOOKUP($A57, 'E4 TB Allocation Details'!$A$18:$L$214, MATCH("Misc ID", 'E4 TB Allocation Details'!$A$18:$L$18, 0),FALSE), 'E2 Allocators'!$B$15:$W$358, MATCH('O5 Details by Class &amp; Accounts'!BO$18, 'E2 Allocators'!$B$15:$W$15, 0),FALSE)*$E57), 0, VLOOKUP(VLOOKUP($A57, 'E4 TB Allocation Details'!$A$18:$L$214, MATCH("Misc ID", 'E4 TB Allocation Details'!$A$18:$L$18, 0),FALSE), 'E2 Allocators'!$B$15:$W$358, MATCH('O5 Details by Class &amp; Accounts'!BO$18, 'E2 Allocators'!$B$15:$W$15, 0),FALSE)*$E57)</f>
        <v>0</v>
      </c>
      <c r="BP57" s="1322">
        <f>IF(ISERROR(VLOOKUP(VLOOKUP($A57, 'E4 TB Allocation Details'!$A$18:$L$214, MATCH("Misc ID", 'E4 TB Allocation Details'!$A$18:$L$18, 0),FALSE), 'E2 Allocators'!$B$15:$W$358, MATCH('O5 Details by Class &amp; Accounts'!BP$18, 'E2 Allocators'!$B$15:$W$15, 0),FALSE)*$E57), 0, VLOOKUP(VLOOKUP($A57, 'E4 TB Allocation Details'!$A$18:$L$214, MATCH("Misc ID", 'E4 TB Allocation Details'!$A$18:$L$18, 0),FALSE), 'E2 Allocators'!$B$15:$W$358, MATCH('O5 Details by Class &amp; Accounts'!BP$18, 'E2 Allocators'!$B$15:$W$15, 0),FALSE)*$E57)</f>
        <v>0</v>
      </c>
      <c r="BQ57" s="1322">
        <f>IF(ISERROR(VLOOKUP(VLOOKUP($A57, 'E4 TB Allocation Details'!$A$18:$L$214, MATCH("Misc ID", 'E4 TB Allocation Details'!$A$18:$L$18, 0),FALSE), 'E2 Allocators'!$B$15:$W$358, MATCH('O5 Details by Class &amp; Accounts'!BQ$18, 'E2 Allocators'!$B$15:$W$15, 0),FALSE)*$E57), 0, VLOOKUP(VLOOKUP($A57, 'E4 TB Allocation Details'!$A$18:$L$214, MATCH("Misc ID", 'E4 TB Allocation Details'!$A$18:$L$18, 0),FALSE), 'E2 Allocators'!$B$15:$W$358, MATCH('O5 Details by Class &amp; Accounts'!BQ$18, 'E2 Allocators'!$B$15:$W$15, 0),FALSE)*$E57)</f>
        <v>0</v>
      </c>
      <c r="BR57" s="1322">
        <f>IF(ISERROR(VLOOKUP(VLOOKUP($A57, 'E4 TB Allocation Details'!$A$18:$L$214, MATCH("Misc ID", 'E4 TB Allocation Details'!$A$18:$L$18, 0),FALSE), 'E2 Allocators'!$B$15:$W$358, MATCH('O5 Details by Class &amp; Accounts'!BR$18, 'E2 Allocators'!$B$15:$W$15, 0),FALSE)*$E57), 0, VLOOKUP(VLOOKUP($A57, 'E4 TB Allocation Details'!$A$18:$L$214, MATCH("Misc ID", 'E4 TB Allocation Details'!$A$18:$L$18, 0),FALSE), 'E2 Allocators'!$B$15:$W$358, MATCH('O5 Details by Class &amp; Accounts'!BR$18, 'E2 Allocators'!$B$15:$W$15, 0),FALSE)*$E57)</f>
        <v>0</v>
      </c>
      <c r="BS57" s="1322">
        <f t="shared" si="3"/>
        <v>0</v>
      </c>
      <c r="BT57" s="1322">
        <f>IF(ISERROR(VLOOKUP(VLOOKUP($A57, 'E4 TB Allocation Details'!$A$18:$L$214, MATCH("A &amp; G ID", 'E4 TB Allocation Details'!$A$18:$L$18, 0),FALSE), 'E2 Allocators'!$B$15:$W$358, MATCH('O5 Details by Class &amp; Accounts'!BT$18, 'E2 Allocators'!$B$15:$W$15, 0),FALSE)*$E57), 0, VLOOKUP(VLOOKUP($A57, 'E4 TB Allocation Details'!$A$18:$L$214, MATCH("A &amp; G ID", 'E4 TB Allocation Details'!$A$18:$L$18, 0),FALSE), 'E2 Allocators'!$B$15:$W$358, MATCH('O5 Details by Class &amp; Accounts'!BT$18, 'E2 Allocators'!$B$15:$W$15, 0),FALSE)*$E57)</f>
        <v>0</v>
      </c>
      <c r="BU57" s="1322">
        <f>IF(ISERROR(VLOOKUP(VLOOKUP($A57, 'E4 TB Allocation Details'!$A$18:$L$214, MATCH("A &amp; G ID", 'E4 TB Allocation Details'!$A$18:$L$18, 0),FALSE), 'E2 Allocators'!$B$15:$W$358, MATCH('O5 Details by Class &amp; Accounts'!BU$18, 'E2 Allocators'!$B$15:$W$15, 0),FALSE)*$E57), 0, VLOOKUP(VLOOKUP($A57, 'E4 TB Allocation Details'!$A$18:$L$214, MATCH("A &amp; G ID", 'E4 TB Allocation Details'!$A$18:$L$18, 0),FALSE), 'E2 Allocators'!$B$15:$W$358, MATCH('O5 Details by Class &amp; Accounts'!BU$18, 'E2 Allocators'!$B$15:$W$15, 0),FALSE)*$E57)</f>
        <v>0</v>
      </c>
      <c r="BV57" s="1322">
        <f>IF(ISERROR(VLOOKUP(VLOOKUP($A57, 'E4 TB Allocation Details'!$A$18:$L$214, MATCH("A &amp; G ID", 'E4 TB Allocation Details'!$A$18:$L$18, 0),FALSE), 'E2 Allocators'!$B$15:$W$358, MATCH('O5 Details by Class &amp; Accounts'!BV$18, 'E2 Allocators'!$B$15:$W$15, 0),FALSE)*$E57), 0, VLOOKUP(VLOOKUP($A57, 'E4 TB Allocation Details'!$A$18:$L$214, MATCH("A &amp; G ID", 'E4 TB Allocation Details'!$A$18:$L$18, 0),FALSE), 'E2 Allocators'!$B$15:$W$358, MATCH('O5 Details by Class &amp; Accounts'!BV$18, 'E2 Allocators'!$B$15:$W$15, 0),FALSE)*$E57)</f>
        <v>0</v>
      </c>
      <c r="BW57" s="1322">
        <f>IF(ISERROR(VLOOKUP(VLOOKUP($A57, 'E4 TB Allocation Details'!$A$18:$L$214, MATCH("A &amp; G ID", 'E4 TB Allocation Details'!$A$18:$L$18, 0),FALSE), 'E2 Allocators'!$B$15:$W$358, MATCH('O5 Details by Class &amp; Accounts'!BW$18, 'E2 Allocators'!$B$15:$W$15, 0),FALSE)*$E57), 0, VLOOKUP(VLOOKUP($A57, 'E4 TB Allocation Details'!$A$18:$L$214, MATCH("A &amp; G ID", 'E4 TB Allocation Details'!$A$18:$L$18, 0),FALSE), 'E2 Allocators'!$B$15:$W$358, MATCH('O5 Details by Class &amp; Accounts'!BW$18, 'E2 Allocators'!$B$15:$W$15, 0),FALSE)*$E57)</f>
        <v>0</v>
      </c>
      <c r="BX57" s="1322">
        <f>IF(ISERROR(VLOOKUP(VLOOKUP($A57, 'E4 TB Allocation Details'!$A$18:$L$214, MATCH("A &amp; G ID", 'E4 TB Allocation Details'!$A$18:$L$18, 0),FALSE), 'E2 Allocators'!$B$15:$W$358, MATCH('O5 Details by Class &amp; Accounts'!BX$18, 'E2 Allocators'!$B$15:$W$15, 0),FALSE)*$E57), 0, VLOOKUP(VLOOKUP($A57, 'E4 TB Allocation Details'!$A$18:$L$214, MATCH("A &amp; G ID", 'E4 TB Allocation Details'!$A$18:$L$18, 0),FALSE), 'E2 Allocators'!$B$15:$W$358, MATCH('O5 Details by Class &amp; Accounts'!BX$18, 'E2 Allocators'!$B$15:$W$15, 0),FALSE)*$E57)</f>
        <v>0</v>
      </c>
      <c r="BY57" s="1322">
        <f>IF(ISERROR(VLOOKUP(VLOOKUP($A57, 'E4 TB Allocation Details'!$A$18:$L$214, MATCH("A &amp; G ID", 'E4 TB Allocation Details'!$A$18:$L$18, 0),FALSE), 'E2 Allocators'!$B$15:$W$358, MATCH('O5 Details by Class &amp; Accounts'!BY$18, 'E2 Allocators'!$B$15:$W$15, 0),FALSE)*$E57), 0, VLOOKUP(VLOOKUP($A57, 'E4 TB Allocation Details'!$A$18:$L$214, MATCH("A &amp; G ID", 'E4 TB Allocation Details'!$A$18:$L$18, 0),FALSE), 'E2 Allocators'!$B$15:$W$358, MATCH('O5 Details by Class &amp; Accounts'!BY$18, 'E2 Allocators'!$B$15:$W$15, 0),FALSE)*$E57)</f>
        <v>0</v>
      </c>
      <c r="BZ57" s="1322">
        <f>IF(ISERROR(VLOOKUP(VLOOKUP($A57, 'E4 TB Allocation Details'!$A$18:$L$214, MATCH("A &amp; G ID", 'E4 TB Allocation Details'!$A$18:$L$18, 0),FALSE), 'E2 Allocators'!$B$15:$W$358, MATCH('O5 Details by Class &amp; Accounts'!BZ$18, 'E2 Allocators'!$B$15:$W$15, 0),FALSE)*$E57), 0, VLOOKUP(VLOOKUP($A57, 'E4 TB Allocation Details'!$A$18:$L$214, MATCH("A &amp; G ID", 'E4 TB Allocation Details'!$A$18:$L$18, 0),FALSE), 'E2 Allocators'!$B$15:$W$358, MATCH('O5 Details by Class &amp; Accounts'!BZ$18, 'E2 Allocators'!$B$15:$W$15, 0),FALSE)*$E57)</f>
        <v>0</v>
      </c>
      <c r="CA57" s="1322">
        <f>IF(ISERROR(VLOOKUP(VLOOKUP($A57, 'E4 TB Allocation Details'!$A$18:$L$214, MATCH("A &amp; G ID", 'E4 TB Allocation Details'!$A$18:$L$18, 0),FALSE), 'E2 Allocators'!$B$15:$W$358, MATCH('O5 Details by Class &amp; Accounts'!CA$18, 'E2 Allocators'!$B$15:$W$15, 0),FALSE)*$E57), 0, VLOOKUP(VLOOKUP($A57, 'E4 TB Allocation Details'!$A$18:$L$214, MATCH("A &amp; G ID", 'E4 TB Allocation Details'!$A$18:$L$18, 0),FALSE), 'E2 Allocators'!$B$15:$W$358, MATCH('O5 Details by Class &amp; Accounts'!CA$18, 'E2 Allocators'!$B$15:$W$15, 0),FALSE)*$E57)</f>
        <v>0</v>
      </c>
      <c r="CB57" s="1322">
        <f>IF(ISERROR(VLOOKUP(VLOOKUP($A57, 'E4 TB Allocation Details'!$A$18:$L$214, MATCH("A &amp; G ID", 'E4 TB Allocation Details'!$A$18:$L$18, 0),FALSE), 'E2 Allocators'!$B$15:$W$358, MATCH('O5 Details by Class &amp; Accounts'!CB$18, 'E2 Allocators'!$B$15:$W$15, 0),FALSE)*$E57), 0, VLOOKUP(VLOOKUP($A57, 'E4 TB Allocation Details'!$A$18:$L$214, MATCH("A &amp; G ID", 'E4 TB Allocation Details'!$A$18:$L$18, 0),FALSE), 'E2 Allocators'!$B$15:$W$358, MATCH('O5 Details by Class &amp; Accounts'!CB$18, 'E2 Allocators'!$B$15:$W$15, 0),FALSE)*$E57)</f>
        <v>0</v>
      </c>
      <c r="CC57" s="1322">
        <f>IF(ISERROR(VLOOKUP(VLOOKUP($A57, 'E4 TB Allocation Details'!$A$18:$L$214, MATCH("A &amp; G ID", 'E4 TB Allocation Details'!$A$18:$L$18, 0),FALSE), 'E2 Allocators'!$B$15:$W$358, MATCH('O5 Details by Class &amp; Accounts'!CC$18, 'E2 Allocators'!$B$15:$W$15, 0),FALSE)*$E57), 0, VLOOKUP(VLOOKUP($A57, 'E4 TB Allocation Details'!$A$18:$L$214, MATCH("A &amp; G ID", 'E4 TB Allocation Details'!$A$18:$L$18, 0),FALSE), 'E2 Allocators'!$B$15:$W$358, MATCH('O5 Details by Class &amp; Accounts'!CC$18, 'E2 Allocators'!$B$15:$W$15, 0),FALSE)*$E57)</f>
        <v>0</v>
      </c>
      <c r="CD57" s="1322">
        <f>IF(ISERROR(VLOOKUP(VLOOKUP($A57, 'E4 TB Allocation Details'!$A$18:$L$214, MATCH("A &amp; G ID", 'E4 TB Allocation Details'!$A$18:$L$18, 0),FALSE), 'E2 Allocators'!$B$15:$W$358, MATCH('O5 Details by Class &amp; Accounts'!CD$18, 'E2 Allocators'!$B$15:$W$15, 0),FALSE)*$E57), 0, VLOOKUP(VLOOKUP($A57, 'E4 TB Allocation Details'!$A$18:$L$214, MATCH("A &amp; G ID", 'E4 TB Allocation Details'!$A$18:$L$18, 0),FALSE), 'E2 Allocators'!$B$15:$W$358, MATCH('O5 Details by Class &amp; Accounts'!CD$18, 'E2 Allocators'!$B$15:$W$15, 0),FALSE)*$E57)</f>
        <v>0</v>
      </c>
      <c r="CE57" s="1322">
        <f>IF(ISERROR(VLOOKUP(VLOOKUP($A57, 'E4 TB Allocation Details'!$A$18:$L$214, MATCH("A &amp; G ID", 'E4 TB Allocation Details'!$A$18:$L$18, 0),FALSE), 'E2 Allocators'!$B$15:$W$358, MATCH('O5 Details by Class &amp; Accounts'!CE$18, 'E2 Allocators'!$B$15:$W$15, 0),FALSE)*$E57), 0, VLOOKUP(VLOOKUP($A57, 'E4 TB Allocation Details'!$A$18:$L$214, MATCH("A &amp; G ID", 'E4 TB Allocation Details'!$A$18:$L$18, 0),FALSE), 'E2 Allocators'!$B$15:$W$358, MATCH('O5 Details by Class &amp; Accounts'!CE$18, 'E2 Allocators'!$B$15:$W$15, 0),FALSE)*$E57)</f>
        <v>0</v>
      </c>
      <c r="CF57" s="1322">
        <f>IF(ISERROR(VLOOKUP(VLOOKUP($A57, 'E4 TB Allocation Details'!$A$18:$L$214, MATCH("A &amp; G ID", 'E4 TB Allocation Details'!$A$18:$L$18, 0),FALSE), 'E2 Allocators'!$B$15:$W$358, MATCH('O5 Details by Class &amp; Accounts'!CF$18, 'E2 Allocators'!$B$15:$W$15, 0),FALSE)*$E57), 0, VLOOKUP(VLOOKUP($A57, 'E4 TB Allocation Details'!$A$18:$L$214, MATCH("A &amp; G ID", 'E4 TB Allocation Details'!$A$18:$L$18, 0),FALSE), 'E2 Allocators'!$B$15:$W$358, MATCH('O5 Details by Class &amp; Accounts'!CF$18, 'E2 Allocators'!$B$15:$W$15, 0),FALSE)*$E57)</f>
        <v>0</v>
      </c>
      <c r="CG57" s="1322">
        <f>IF(ISERROR(VLOOKUP(VLOOKUP($A57, 'E4 TB Allocation Details'!$A$18:$L$214, MATCH("A &amp; G ID", 'E4 TB Allocation Details'!$A$18:$L$18, 0),FALSE), 'E2 Allocators'!$B$15:$W$358, MATCH('O5 Details by Class &amp; Accounts'!CG$18, 'E2 Allocators'!$B$15:$W$15, 0),FALSE)*$E57), 0, VLOOKUP(VLOOKUP($A57, 'E4 TB Allocation Details'!$A$18:$L$214, MATCH("A &amp; G ID", 'E4 TB Allocation Details'!$A$18:$L$18, 0),FALSE), 'E2 Allocators'!$B$15:$W$358, MATCH('O5 Details by Class &amp; Accounts'!CG$18, 'E2 Allocators'!$B$15:$W$15, 0),FALSE)*$E57)</f>
        <v>0</v>
      </c>
      <c r="CH57" s="1322">
        <f>IF(ISERROR(VLOOKUP(VLOOKUP($A57, 'E4 TB Allocation Details'!$A$18:$L$214, MATCH("A &amp; G ID", 'E4 TB Allocation Details'!$A$18:$L$18, 0),FALSE), 'E2 Allocators'!$B$15:$W$358, MATCH('O5 Details by Class &amp; Accounts'!CH$18, 'E2 Allocators'!$B$15:$W$15, 0),FALSE)*$E57), 0, VLOOKUP(VLOOKUP($A57, 'E4 TB Allocation Details'!$A$18:$L$214, MATCH("A &amp; G ID", 'E4 TB Allocation Details'!$A$18:$L$18, 0),FALSE), 'E2 Allocators'!$B$15:$W$358, MATCH('O5 Details by Class &amp; Accounts'!CH$18, 'E2 Allocators'!$B$15:$W$15, 0),FALSE)*$E57)</f>
        <v>0</v>
      </c>
      <c r="CI57" s="1322">
        <f>IF(ISERROR(VLOOKUP(VLOOKUP($A57, 'E4 TB Allocation Details'!$A$18:$L$214, MATCH("A &amp; G ID", 'E4 TB Allocation Details'!$A$18:$L$18, 0),FALSE), 'E2 Allocators'!$B$15:$W$358, MATCH('O5 Details by Class &amp; Accounts'!CI$18, 'E2 Allocators'!$B$15:$W$15, 0),FALSE)*$E57), 0, VLOOKUP(VLOOKUP($A57, 'E4 TB Allocation Details'!$A$18:$L$214, MATCH("A &amp; G ID", 'E4 TB Allocation Details'!$A$18:$L$18, 0),FALSE), 'E2 Allocators'!$B$15:$W$358, MATCH('O5 Details by Class &amp; Accounts'!CI$18, 'E2 Allocators'!$B$15:$W$15, 0),FALSE)*$E57)</f>
        <v>0</v>
      </c>
      <c r="CJ57" s="1322">
        <f>IF(ISERROR(VLOOKUP(VLOOKUP($A57, 'E4 TB Allocation Details'!$A$18:$L$214, MATCH("A &amp; G ID", 'E4 TB Allocation Details'!$A$18:$L$18, 0),FALSE), 'E2 Allocators'!$B$15:$W$358, MATCH('O5 Details by Class &amp; Accounts'!CJ$18, 'E2 Allocators'!$B$15:$W$15, 0),FALSE)*$E57), 0, VLOOKUP(VLOOKUP($A57, 'E4 TB Allocation Details'!$A$18:$L$214, MATCH("A &amp; G ID", 'E4 TB Allocation Details'!$A$18:$L$18, 0),FALSE), 'E2 Allocators'!$B$15:$W$358, MATCH('O5 Details by Class &amp; Accounts'!CJ$18, 'E2 Allocators'!$B$15:$W$15, 0),FALSE)*$E57)</f>
        <v>0</v>
      </c>
      <c r="CK57" s="1322">
        <f>IF(ISERROR(VLOOKUP(VLOOKUP($A57, 'E4 TB Allocation Details'!$A$18:$L$214, MATCH("A &amp; G ID", 'E4 TB Allocation Details'!$A$18:$L$18, 0),FALSE), 'E2 Allocators'!$B$15:$W$358, MATCH('O5 Details by Class &amp; Accounts'!CK$18, 'E2 Allocators'!$B$15:$W$15, 0),FALSE)*$E57), 0, VLOOKUP(VLOOKUP($A57, 'E4 TB Allocation Details'!$A$18:$L$214, MATCH("A &amp; G ID", 'E4 TB Allocation Details'!$A$18:$L$18, 0),FALSE), 'E2 Allocators'!$B$15:$W$358, MATCH('O5 Details by Class &amp; Accounts'!CK$18, 'E2 Allocators'!$B$15:$W$15, 0),FALSE)*$E57)</f>
        <v>0</v>
      </c>
      <c r="CL57" s="1322">
        <f>IF(ISERROR(VLOOKUP(VLOOKUP($A57, 'E4 TB Allocation Details'!$A$18:$L$214, MATCH("A &amp; G ID", 'E4 TB Allocation Details'!$A$18:$L$18, 0),FALSE), 'E2 Allocators'!$B$15:$W$358, MATCH('O5 Details by Class &amp; Accounts'!CL$18, 'E2 Allocators'!$B$15:$W$15, 0),FALSE)*$E57), 0, VLOOKUP(VLOOKUP($A57, 'E4 TB Allocation Details'!$A$18:$L$214, MATCH("A &amp; G ID", 'E4 TB Allocation Details'!$A$18:$L$18, 0),FALSE), 'E2 Allocators'!$B$15:$W$358, MATCH('O5 Details by Class &amp; Accounts'!CL$18, 'E2 Allocators'!$B$15:$W$15, 0),FALSE)*$E57)</f>
        <v>0</v>
      </c>
      <c r="CM57" s="1322">
        <f>IF(ISERROR(VLOOKUP(VLOOKUP($A57, 'E4 TB Allocation Details'!$A$18:$L$214, MATCH("A &amp; G ID", 'E4 TB Allocation Details'!$A$18:$L$18, 0),FALSE), 'E2 Allocators'!$B$15:$W$358, MATCH('O5 Details by Class &amp; Accounts'!CM$18, 'E2 Allocators'!$B$15:$W$15, 0),FALSE)*$E57), 0, VLOOKUP(VLOOKUP($A57, 'E4 TB Allocation Details'!$A$18:$L$214, MATCH("A &amp; G ID", 'E4 TB Allocation Details'!$A$18:$L$18, 0),FALSE), 'E2 Allocators'!$B$15:$W$358, MATCH('O5 Details by Class &amp; Accounts'!CM$18, 'E2 Allocators'!$B$15:$W$15, 0),FALSE)*$E57)</f>
        <v>0</v>
      </c>
      <c r="CN57" s="1322">
        <f t="shared" si="5"/>
        <v>0</v>
      </c>
      <c r="CO57" s="1651">
        <f t="shared" ref="CO57:CO80" si="7">+E57-AC57-AX57-BS57-CN57</f>
        <v>0</v>
      </c>
      <c r="CQ57" s="1899" t="inlineStr">
        <is>
          <t/>
        </is>
      </c>
    </row>
    <row r="58" spans="1:95" s="64" customFormat="1" ht="12.75" x14ac:dyDescent="0.2">
      <c r="A58" s="1088">
        <v>1855</v>
      </c>
      <c r="B58" s="1089" t="s">
        <v>92</v>
      </c>
      <c r="C58" s="1648">
        <f>IF(ISERROR(VLOOKUP($A58,'I3 TB Data'!$A$19:$H$483,MATCH('O5 Details by Class &amp; Accounts'!$C$18, 'I3 TB Data'!$A$19:$H$19,0),0)), 0, VLOOKUP($A58,'I3 TB Data'!$A$19:$H$483,MATCH('O5 Details by Class &amp; Accounts'!$C$18,'I3 TB Data'!$A$19:$H$19,0),0))</f>
        <v>5170396.2280000001</v>
      </c>
      <c r="D58" s="1649">
        <f>'I4 BO ASSETS'!E55</f>
        <v>0</v>
      </c>
      <c r="E58" s="1648">
        <f t="shared" si="6"/>
        <v>5170396.2280000001</v>
      </c>
      <c r="F58" s="1650">
        <f>IF(ISERROR(VLOOKUP($A58, 'E1 Categorization'!A33:E124, MATCH("Customer Component", 'E1 Categorization'!$A$33:$E$33,0), 0)), 0, IF(VLOOKUP($A58, 'E1 Categorization'!A33:E124, MATCH("Customer Component", 'E1 Categorization'!$A$33:$E$33,0), 0)=0, 'O5 Details by Class &amp; Accounts'!$E58, IF(AND(VLOOKUP($A58, 'E1 Categorization'!A33:E124, MATCH("Customer Component", 'E1 Categorization'!$A$33:$E$33,0), 0) &gt;0, VLOOKUP($A58, 'E1 Categorization'!A33:E124, MATCH("Customer Component", 'E1 Categorization'!$A$33:$E$33,0), 0)&lt;1), 'O5 Details by Class &amp; Accounts'!$E58*(1-VLOOKUP($A58, 'E1 Categorization'!A33:E124, MATCH("Customer Component", 'E1 Categorization'!$A$33:$E$33,0), 0)), 0)))</f>
        <v>0</v>
      </c>
      <c r="G58" s="1650">
        <f>IF(ISERROR(VLOOKUP($A58, 'E1 Categorization'!A33:E124, MATCH("Customer Component", 'E1 Categorization'!$A$33:$E$33,0), 0)),0, IF(VLOOKUP($A58, 'E1 Categorization'!A33:E124, MATCH("Customer Component", 'E1 Categorization'!$A$33:$E$33,0), 0)=0, 0, IF(AND(VLOOKUP($A58, 'E1 Categorization'!A33:E124, MATCH("Customer Component", 'E1 Categorization'!$A$33:$E$33,0), 0) &gt;0, VLOOKUP($A58, 'E1 Categorization'!A33:E124, MATCH("Customer Component", 'E1 Categorization'!$A$33:$E$33,0), 0)&lt;1), 'O5 Details by Class &amp; Accounts'!$E58*(VLOOKUP($A58, 'E1 Categorization'!A33:E124, MATCH("Customer Component", 'E1 Categorization'!$A$33:$E$33,0), 0)), 'O5 Details by Class &amp; Accounts'!$E58)))</f>
        <v>5170396.2280000001</v>
      </c>
      <c r="H58" s="1322">
        <f>F58+G58</f>
        <v>5170396.2280000001</v>
      </c>
      <c r="I58" s="1322">
        <f>IF(ISERROR(VLOOKUP(VLOOKUP($A58, 'E4 TB Allocation Details'!$A$18:$L$214, MATCH("Demand ID", 'E4 TB Allocation Details'!$A$18:$L$18, 0),FALSE), 'E2 Allocators'!$B$15:$W$358, MATCH('O5 Details by Class &amp; Accounts'!I$18, 'E2 Allocators'!$B$15:$W$15, 0),FALSE)*$F58), 0, VLOOKUP(VLOOKUP($A58, 'E4 TB Allocation Details'!$A$18:$L$214, MATCH("Demand ID", 'E4 TB Allocation Details'!$A$18:$L$18, 0),FALSE), 'E2 Allocators'!$B$15:$W$358, MATCH('O5 Details by Class &amp; Accounts'!I$18, 'E2 Allocators'!$B$15:$W$15, 0),FALSE)*$F58)</f>
        <v>0</v>
      </c>
      <c r="J58" s="1322">
        <f>IF(ISERROR(VLOOKUP(VLOOKUP($A58, 'E4 TB Allocation Details'!$A$18:$L$214, MATCH("Demand ID", 'E4 TB Allocation Details'!$A$18:$L$18, 0),FALSE), 'E2 Allocators'!$B$15:$W$358, MATCH('O5 Details by Class &amp; Accounts'!J$18, 'E2 Allocators'!$B$15:$W$15, 0),FALSE)*$F58), 0, VLOOKUP(VLOOKUP($A58, 'E4 TB Allocation Details'!$A$18:$L$214, MATCH("Demand ID", 'E4 TB Allocation Details'!$A$18:$L$18, 0),FALSE), 'E2 Allocators'!$B$15:$W$358, MATCH('O5 Details by Class &amp; Accounts'!J$18, 'E2 Allocators'!$B$15:$W$15, 0),FALSE)*$F58)</f>
        <v>0</v>
      </c>
      <c r="K58" s="1322">
        <f>IF(ISERROR(VLOOKUP(VLOOKUP($A58, 'E4 TB Allocation Details'!$A$18:$L$214, MATCH("Demand ID", 'E4 TB Allocation Details'!$A$18:$L$18, 0),FALSE), 'E2 Allocators'!$B$15:$W$358, MATCH('O5 Details by Class &amp; Accounts'!K$18, 'E2 Allocators'!$B$15:$W$15, 0),FALSE)*$F58), 0, VLOOKUP(VLOOKUP($A58, 'E4 TB Allocation Details'!$A$18:$L$214, MATCH("Demand ID", 'E4 TB Allocation Details'!$A$18:$L$18, 0),FALSE), 'E2 Allocators'!$B$15:$W$358, MATCH('O5 Details by Class &amp; Accounts'!K$18, 'E2 Allocators'!$B$15:$W$15, 0),FALSE)*$F58)</f>
        <v>0</v>
      </c>
      <c r="L58" s="1322">
        <f>IF(ISERROR(VLOOKUP(VLOOKUP($A58, 'E4 TB Allocation Details'!$A$18:$L$214, MATCH("Demand ID", 'E4 TB Allocation Details'!$A$18:$L$18, 0),FALSE), 'E2 Allocators'!$B$15:$W$358, MATCH('O5 Details by Class &amp; Accounts'!L$18, 'E2 Allocators'!$B$15:$W$15, 0),FALSE)*$F58), 0, VLOOKUP(VLOOKUP($A58, 'E4 TB Allocation Details'!$A$18:$L$214, MATCH("Demand ID", 'E4 TB Allocation Details'!$A$18:$L$18, 0),FALSE), 'E2 Allocators'!$B$15:$W$358, MATCH('O5 Details by Class &amp; Accounts'!L$18, 'E2 Allocators'!$B$15:$W$15, 0),FALSE)*$F58)</f>
        <v>0</v>
      </c>
      <c r="M58" s="1322">
        <f>IF(ISERROR(VLOOKUP(VLOOKUP($A58, 'E4 TB Allocation Details'!$A$18:$L$214, MATCH("Demand ID", 'E4 TB Allocation Details'!$A$18:$L$18, 0),FALSE), 'E2 Allocators'!$B$15:$W$358, MATCH('O5 Details by Class &amp; Accounts'!M$18, 'E2 Allocators'!$B$15:$W$15, 0),FALSE)*$F58), 0, VLOOKUP(VLOOKUP($A58, 'E4 TB Allocation Details'!$A$18:$L$214, MATCH("Demand ID", 'E4 TB Allocation Details'!$A$18:$L$18, 0),FALSE), 'E2 Allocators'!$B$15:$W$358, MATCH('O5 Details by Class &amp; Accounts'!M$18, 'E2 Allocators'!$B$15:$W$15, 0),FALSE)*$F58)</f>
        <v>0</v>
      </c>
      <c r="N58" s="1322">
        <f>IF(ISERROR(VLOOKUP(VLOOKUP($A58, 'E4 TB Allocation Details'!$A$18:$L$214, MATCH("Demand ID", 'E4 TB Allocation Details'!$A$18:$L$18, 0),FALSE), 'E2 Allocators'!$B$15:$W$358, MATCH('O5 Details by Class &amp; Accounts'!N$18, 'E2 Allocators'!$B$15:$W$15, 0),FALSE)*$F58), 0, VLOOKUP(VLOOKUP($A58, 'E4 TB Allocation Details'!$A$18:$L$214, MATCH("Demand ID", 'E4 TB Allocation Details'!$A$18:$L$18, 0),FALSE), 'E2 Allocators'!$B$15:$W$358, MATCH('O5 Details by Class &amp; Accounts'!N$18, 'E2 Allocators'!$B$15:$W$15, 0),FALSE)*$F58)</f>
        <v>0</v>
      </c>
      <c r="O58" s="1322">
        <f>IF(ISERROR(VLOOKUP(VLOOKUP($A58, 'E4 TB Allocation Details'!$A$18:$L$214, MATCH("Demand ID", 'E4 TB Allocation Details'!$A$18:$L$18, 0),FALSE), 'E2 Allocators'!$B$15:$W$358, MATCH('O5 Details by Class &amp; Accounts'!O$18, 'E2 Allocators'!$B$15:$W$15, 0),FALSE)*$F58), 0, VLOOKUP(VLOOKUP($A58, 'E4 TB Allocation Details'!$A$18:$L$214, MATCH("Demand ID", 'E4 TB Allocation Details'!$A$18:$L$18, 0),FALSE), 'E2 Allocators'!$B$15:$W$358, MATCH('O5 Details by Class &amp; Accounts'!O$18, 'E2 Allocators'!$B$15:$W$15, 0),FALSE)*$F58)</f>
        <v>0</v>
      </c>
      <c r="P58" s="1322">
        <f>IF(ISERROR(VLOOKUP(VLOOKUP($A58, 'E4 TB Allocation Details'!$A$18:$L$214, MATCH("Demand ID", 'E4 TB Allocation Details'!$A$18:$L$18, 0),FALSE), 'E2 Allocators'!$B$15:$W$358, MATCH('O5 Details by Class &amp; Accounts'!P$18, 'E2 Allocators'!$B$15:$W$15, 0),FALSE)*$F58), 0, VLOOKUP(VLOOKUP($A58, 'E4 TB Allocation Details'!$A$18:$L$214, MATCH("Demand ID", 'E4 TB Allocation Details'!$A$18:$L$18, 0),FALSE), 'E2 Allocators'!$B$15:$W$358, MATCH('O5 Details by Class &amp; Accounts'!P$18, 'E2 Allocators'!$B$15:$W$15, 0),FALSE)*$F58)</f>
        <v>0</v>
      </c>
      <c r="Q58" s="1322">
        <f>IF(ISERROR(VLOOKUP(VLOOKUP($A58, 'E4 TB Allocation Details'!$A$18:$L$214, MATCH("Demand ID", 'E4 TB Allocation Details'!$A$18:$L$18, 0),FALSE), 'E2 Allocators'!$B$15:$W$358, MATCH('O5 Details by Class &amp; Accounts'!Q$18, 'E2 Allocators'!$B$15:$W$15, 0),FALSE)*$F58), 0, VLOOKUP(VLOOKUP($A58, 'E4 TB Allocation Details'!$A$18:$L$214, MATCH("Demand ID", 'E4 TB Allocation Details'!$A$18:$L$18, 0),FALSE), 'E2 Allocators'!$B$15:$W$358, MATCH('O5 Details by Class &amp; Accounts'!Q$18, 'E2 Allocators'!$B$15:$W$15, 0),FALSE)*$F58)</f>
        <v>0</v>
      </c>
      <c r="R58" s="1322">
        <f>IF(ISERROR(VLOOKUP(VLOOKUP($A58, 'E4 TB Allocation Details'!$A$18:$L$214, MATCH("Demand ID", 'E4 TB Allocation Details'!$A$18:$L$18, 0),FALSE), 'E2 Allocators'!$B$15:$W$358, MATCH('O5 Details by Class &amp; Accounts'!R$18, 'E2 Allocators'!$B$15:$W$15, 0),FALSE)*$F58), 0, VLOOKUP(VLOOKUP($A58, 'E4 TB Allocation Details'!$A$18:$L$214, MATCH("Demand ID", 'E4 TB Allocation Details'!$A$18:$L$18, 0),FALSE), 'E2 Allocators'!$B$15:$W$358, MATCH('O5 Details by Class &amp; Accounts'!R$18, 'E2 Allocators'!$B$15:$W$15, 0),FALSE)*$F58)</f>
        <v>0</v>
      </c>
      <c r="S58" s="1322">
        <f>IF(ISERROR(VLOOKUP(VLOOKUP($A58, 'E4 TB Allocation Details'!$A$18:$L$214, MATCH("Demand ID", 'E4 TB Allocation Details'!$A$18:$L$18, 0),FALSE), 'E2 Allocators'!$B$15:$W$358, MATCH('O5 Details by Class &amp; Accounts'!S$18, 'E2 Allocators'!$B$15:$W$15, 0),FALSE)*$F58), 0, VLOOKUP(VLOOKUP($A58, 'E4 TB Allocation Details'!$A$18:$L$214, MATCH("Demand ID", 'E4 TB Allocation Details'!$A$18:$L$18, 0),FALSE), 'E2 Allocators'!$B$15:$W$358, MATCH('O5 Details by Class &amp; Accounts'!S$18, 'E2 Allocators'!$B$15:$W$15, 0),FALSE)*$F58)</f>
        <v>0</v>
      </c>
      <c r="T58" s="1322">
        <f>IF(ISERROR(VLOOKUP(VLOOKUP($A58, 'E4 TB Allocation Details'!$A$18:$L$214, MATCH("Demand ID", 'E4 TB Allocation Details'!$A$18:$L$18, 0),FALSE), 'E2 Allocators'!$B$15:$W$358, MATCH('O5 Details by Class &amp; Accounts'!T$18, 'E2 Allocators'!$B$15:$W$15, 0),FALSE)*$F58), 0, VLOOKUP(VLOOKUP($A58, 'E4 TB Allocation Details'!$A$18:$L$214, MATCH("Demand ID", 'E4 TB Allocation Details'!$A$18:$L$18, 0),FALSE), 'E2 Allocators'!$B$15:$W$358, MATCH('O5 Details by Class &amp; Accounts'!T$18, 'E2 Allocators'!$B$15:$W$15, 0),FALSE)*$F58)</f>
        <v>0</v>
      </c>
      <c r="U58" s="1322">
        <f>IF(ISERROR(VLOOKUP(VLOOKUP($A58, 'E4 TB Allocation Details'!$A$18:$L$214, MATCH("Demand ID", 'E4 TB Allocation Details'!$A$18:$L$18, 0),FALSE), 'E2 Allocators'!$B$15:$W$358, MATCH('O5 Details by Class &amp; Accounts'!U$18, 'E2 Allocators'!$B$15:$W$15, 0),FALSE)*$F58), 0, VLOOKUP(VLOOKUP($A58, 'E4 TB Allocation Details'!$A$18:$L$214, MATCH("Demand ID", 'E4 TB Allocation Details'!$A$18:$L$18, 0),FALSE), 'E2 Allocators'!$B$15:$W$358, MATCH('O5 Details by Class &amp; Accounts'!U$18, 'E2 Allocators'!$B$15:$W$15, 0),FALSE)*$F58)</f>
        <v>0</v>
      </c>
      <c r="V58" s="1322">
        <f>IF(ISERROR(VLOOKUP(VLOOKUP($A58, 'E4 TB Allocation Details'!$A$18:$L$214, MATCH("Demand ID", 'E4 TB Allocation Details'!$A$18:$L$18, 0),FALSE), 'E2 Allocators'!$B$15:$W$358, MATCH('O5 Details by Class &amp; Accounts'!V$18, 'E2 Allocators'!$B$15:$W$15, 0),FALSE)*$F58), 0, VLOOKUP(VLOOKUP($A58, 'E4 TB Allocation Details'!$A$18:$L$214, MATCH("Demand ID", 'E4 TB Allocation Details'!$A$18:$L$18, 0),FALSE), 'E2 Allocators'!$B$15:$W$358, MATCH('O5 Details by Class &amp; Accounts'!V$18, 'E2 Allocators'!$B$15:$W$15, 0),FALSE)*$F58)</f>
        <v>0</v>
      </c>
      <c r="W58" s="1322">
        <f>IF(ISERROR(VLOOKUP(VLOOKUP($A58, 'E4 TB Allocation Details'!$A$18:$L$214, MATCH("Demand ID", 'E4 TB Allocation Details'!$A$18:$L$18, 0),FALSE), 'E2 Allocators'!$B$15:$W$358, MATCH('O5 Details by Class &amp; Accounts'!W$18, 'E2 Allocators'!$B$15:$W$15, 0),FALSE)*$F58), 0, VLOOKUP(VLOOKUP($A58, 'E4 TB Allocation Details'!$A$18:$L$214, MATCH("Demand ID", 'E4 TB Allocation Details'!$A$18:$L$18, 0),FALSE), 'E2 Allocators'!$B$15:$W$358, MATCH('O5 Details by Class &amp; Accounts'!W$18, 'E2 Allocators'!$B$15:$W$15, 0),FALSE)*$F58)</f>
        <v>0</v>
      </c>
      <c r="X58" s="1322">
        <f>IF(ISERROR(VLOOKUP(VLOOKUP($A58, 'E4 TB Allocation Details'!$A$18:$L$214, MATCH("Demand ID", 'E4 TB Allocation Details'!$A$18:$L$18, 0),FALSE), 'E2 Allocators'!$B$15:$W$358, MATCH('O5 Details by Class &amp; Accounts'!X$18, 'E2 Allocators'!$B$15:$W$15, 0),FALSE)*$F58), 0, VLOOKUP(VLOOKUP($A58, 'E4 TB Allocation Details'!$A$18:$L$214, MATCH("Demand ID", 'E4 TB Allocation Details'!$A$18:$L$18, 0),FALSE), 'E2 Allocators'!$B$15:$W$358, MATCH('O5 Details by Class &amp; Accounts'!X$18, 'E2 Allocators'!$B$15:$W$15, 0),FALSE)*$F58)</f>
        <v>0</v>
      </c>
      <c r="Y58" s="1322">
        <f>IF(ISERROR(VLOOKUP(VLOOKUP($A58, 'E4 TB Allocation Details'!$A$18:$L$214, MATCH("Demand ID", 'E4 TB Allocation Details'!$A$18:$L$18, 0),FALSE), 'E2 Allocators'!$B$15:$W$358, MATCH('O5 Details by Class &amp; Accounts'!Y$18, 'E2 Allocators'!$B$15:$W$15, 0),FALSE)*$F58), 0, VLOOKUP(VLOOKUP($A58, 'E4 TB Allocation Details'!$A$18:$L$214, MATCH("Demand ID", 'E4 TB Allocation Details'!$A$18:$L$18, 0),FALSE), 'E2 Allocators'!$B$15:$W$358, MATCH('O5 Details by Class &amp; Accounts'!Y$18, 'E2 Allocators'!$B$15:$W$15, 0),FALSE)*$F58)</f>
        <v>0</v>
      </c>
      <c r="Z58" s="1322">
        <f>IF(ISERROR(VLOOKUP(VLOOKUP($A58, 'E4 TB Allocation Details'!$A$18:$L$214, MATCH("Demand ID", 'E4 TB Allocation Details'!$A$18:$L$18, 0),FALSE), 'E2 Allocators'!$B$15:$W$358, MATCH('O5 Details by Class &amp; Accounts'!Z$18, 'E2 Allocators'!$B$15:$W$15, 0),FALSE)*$F58), 0, VLOOKUP(VLOOKUP($A58, 'E4 TB Allocation Details'!$A$18:$L$214, MATCH("Demand ID", 'E4 TB Allocation Details'!$A$18:$L$18, 0),FALSE), 'E2 Allocators'!$B$15:$W$358, MATCH('O5 Details by Class &amp; Accounts'!Z$18, 'E2 Allocators'!$B$15:$W$15, 0),FALSE)*$F58)</f>
        <v>0</v>
      </c>
      <c r="AA58" s="1322">
        <f>IF(ISERROR(VLOOKUP(VLOOKUP($A58, 'E4 TB Allocation Details'!$A$18:$L$214, MATCH("Demand ID", 'E4 TB Allocation Details'!$A$18:$L$18, 0),FALSE), 'E2 Allocators'!$B$15:$W$358, MATCH('O5 Details by Class &amp; Accounts'!AA$18, 'E2 Allocators'!$B$15:$W$15, 0),FALSE)*$F58), 0, VLOOKUP(VLOOKUP($A58, 'E4 TB Allocation Details'!$A$18:$L$214, MATCH("Demand ID", 'E4 TB Allocation Details'!$A$18:$L$18, 0),FALSE), 'E2 Allocators'!$B$15:$W$358, MATCH('O5 Details by Class &amp; Accounts'!AA$18, 'E2 Allocators'!$B$15:$W$15, 0),FALSE)*$F58)</f>
        <v>0</v>
      </c>
      <c r="AB58" s="1322">
        <f>IF(ISERROR(VLOOKUP(VLOOKUP($A58, 'E4 TB Allocation Details'!$A$18:$L$214, MATCH("Demand ID", 'E4 TB Allocation Details'!$A$18:$L$18, 0),FALSE), 'E2 Allocators'!$B$15:$W$358, MATCH('O5 Details by Class &amp; Accounts'!AB$18, 'E2 Allocators'!$B$15:$W$15, 0),FALSE)*$F58), 0, VLOOKUP(VLOOKUP($A58, 'E4 TB Allocation Details'!$A$18:$L$214, MATCH("Demand ID", 'E4 TB Allocation Details'!$A$18:$L$18, 0),FALSE), 'E2 Allocators'!$B$15:$W$358, MATCH('O5 Details by Class &amp; Accounts'!AB$18, 'E2 Allocators'!$B$15:$W$15, 0),FALSE)*$F58)</f>
        <v>0</v>
      </c>
      <c r="AC58" s="1322">
        <f>SUM(I58:AB58)</f>
        <v>0</v>
      </c>
      <c r="AD58" s="1322">
        <f>IF(ISERROR(VLOOKUP(VLOOKUP($A58, 'E4 TB Allocation Details'!$A$18:$L$214, MATCH("Customer ID", 'E4 TB Allocation Details'!$A$18:$L$18, 0),FALSE), 'E2 Allocators'!$B$15:$W$358, MATCH('O5 Details by Class &amp; Accounts'!AD$18, 'E2 Allocators'!$B$15:$W$15, 0),FALSE)*$G58), 0, VLOOKUP(VLOOKUP($A58, 'E4 TB Allocation Details'!$A$18:$L$214, MATCH("Customer ID", 'E4 TB Allocation Details'!$A$18:$L$18, 0),FALSE), 'E2 Allocators'!$B$15:$W$358, MATCH('O5 Details by Class &amp; Accounts'!AD$18, 'E2 Allocators'!$B$15:$W$15, 0),FALSE)*$G58)</f>
        <v>4757793.3460764484</v>
      </c>
      <c r="AE58" s="1322">
        <f>IF(ISERROR(VLOOKUP(VLOOKUP($A58, 'E4 TB Allocation Details'!$A$18:$L$214, MATCH("Customer ID", 'E4 TB Allocation Details'!$A$18:$L$18, 0),FALSE), 'E2 Allocators'!$B$15:$W$358, MATCH('O5 Details by Class &amp; Accounts'!AE$18, 'E2 Allocators'!$B$15:$W$15, 0),FALSE)*$G58), 0, VLOOKUP(VLOOKUP($A58, 'E4 TB Allocation Details'!$A$18:$L$214, MATCH("Customer ID", 'E4 TB Allocation Details'!$A$18:$L$18, 0),FALSE), 'E2 Allocators'!$B$15:$W$358, MATCH('O5 Details by Class &amp; Accounts'!AE$18, 'E2 Allocators'!$B$15:$W$15, 0),FALSE)*$G58)</f>
        <v>412602.88192355155</v>
      </c>
      <c r="AF58" s="1322">
        <f>IF(ISERROR(VLOOKUP(VLOOKUP($A58, 'E4 TB Allocation Details'!$A$18:$L$214, MATCH("Customer ID", 'E4 TB Allocation Details'!$A$18:$L$18, 0),FALSE), 'E2 Allocators'!$B$15:$W$358, MATCH('O5 Details by Class &amp; Accounts'!AF$18, 'E2 Allocators'!$B$15:$W$15, 0),FALSE)*$G58), 0, VLOOKUP(VLOOKUP($A58, 'E4 TB Allocation Details'!$A$18:$L$214, MATCH("Customer ID", 'E4 TB Allocation Details'!$A$18:$L$18, 0),FALSE), 'E2 Allocators'!$B$15:$W$358, MATCH('O5 Details by Class &amp; Accounts'!AF$18, 'E2 Allocators'!$B$15:$W$15, 0),FALSE)*$G58)</f>
        <v>0</v>
      </c>
      <c r="AG58" s="1322">
        <f>IF(ISERROR(VLOOKUP(VLOOKUP($A58, 'E4 TB Allocation Details'!$A$18:$L$214, MATCH("Customer ID", 'E4 TB Allocation Details'!$A$18:$L$18, 0),FALSE), 'E2 Allocators'!$B$15:$W$358, MATCH('O5 Details by Class &amp; Accounts'!AG$18, 'E2 Allocators'!$B$15:$W$15, 0),FALSE)*$G58), 0, VLOOKUP(VLOOKUP($A58, 'E4 TB Allocation Details'!$A$18:$L$214, MATCH("Customer ID", 'E4 TB Allocation Details'!$A$18:$L$18, 0),FALSE), 'E2 Allocators'!$B$15:$W$358, MATCH('O5 Details by Class &amp; Accounts'!AG$18, 'E2 Allocators'!$B$15:$W$15, 0),FALSE)*$G58)</f>
        <v>0</v>
      </c>
      <c r="AH58" s="1322">
        <f>IF(ISERROR(VLOOKUP(VLOOKUP($A58, 'E4 TB Allocation Details'!$A$18:$L$214, MATCH("Customer ID", 'E4 TB Allocation Details'!$A$18:$L$18, 0),FALSE), 'E2 Allocators'!$B$15:$W$358, MATCH('O5 Details by Class &amp; Accounts'!AH$18, 'E2 Allocators'!$B$15:$W$15, 0),FALSE)*$G58), 0, VLOOKUP(VLOOKUP($A58, 'E4 TB Allocation Details'!$A$18:$L$214, MATCH("Customer ID", 'E4 TB Allocation Details'!$A$18:$L$18, 0),FALSE), 'E2 Allocators'!$B$15:$W$358, MATCH('O5 Details by Class &amp; Accounts'!AH$18, 'E2 Allocators'!$B$15:$W$15, 0),FALSE)*$G58)</f>
        <v>0</v>
      </c>
      <c r="AI58" s="1322">
        <f>IF(ISERROR(VLOOKUP(VLOOKUP($A58, 'E4 TB Allocation Details'!$A$18:$L$214, MATCH("Customer ID", 'E4 TB Allocation Details'!$A$18:$L$18, 0),FALSE), 'E2 Allocators'!$B$15:$W$358, MATCH('O5 Details by Class &amp; Accounts'!AI$18, 'E2 Allocators'!$B$15:$W$15, 0),FALSE)*$G58), 0, VLOOKUP(VLOOKUP($A58, 'E4 TB Allocation Details'!$A$18:$L$214, MATCH("Customer ID", 'E4 TB Allocation Details'!$A$18:$L$18, 0),FALSE), 'E2 Allocators'!$B$15:$W$358, MATCH('O5 Details by Class &amp; Accounts'!AI$18, 'E2 Allocators'!$B$15:$W$15, 0),FALSE)*$G58)</f>
        <v>0</v>
      </c>
      <c r="AJ58" s="1322">
        <f>IF(ISERROR(VLOOKUP(VLOOKUP($A58, 'E4 TB Allocation Details'!$A$18:$L$214, MATCH("Customer ID", 'E4 TB Allocation Details'!$A$18:$L$18, 0),FALSE), 'E2 Allocators'!$B$15:$W$358, MATCH('O5 Details by Class &amp; Accounts'!AJ$18, 'E2 Allocators'!$B$15:$W$15, 0),FALSE)*$G58), 0, VLOOKUP(VLOOKUP($A58, 'E4 TB Allocation Details'!$A$18:$L$214, MATCH("Customer ID", 'E4 TB Allocation Details'!$A$18:$L$18, 0),FALSE), 'E2 Allocators'!$B$15:$W$358, MATCH('O5 Details by Class &amp; Accounts'!AJ$18, 'E2 Allocators'!$B$15:$W$15, 0),FALSE)*$G58)</f>
        <v>0</v>
      </c>
      <c r="AK58" s="1322">
        <f>IF(ISERROR(VLOOKUP(VLOOKUP($A58, 'E4 TB Allocation Details'!$A$18:$L$214, MATCH("Customer ID", 'E4 TB Allocation Details'!$A$18:$L$18, 0),FALSE), 'E2 Allocators'!$B$15:$W$358, MATCH('O5 Details by Class &amp; Accounts'!AK$18, 'E2 Allocators'!$B$15:$W$15, 0),FALSE)*$G58), 0, VLOOKUP(VLOOKUP($A58, 'E4 TB Allocation Details'!$A$18:$L$214, MATCH("Customer ID", 'E4 TB Allocation Details'!$A$18:$L$18, 0),FALSE), 'E2 Allocators'!$B$15:$W$358, MATCH('O5 Details by Class &amp; Accounts'!AK$18, 'E2 Allocators'!$B$15:$W$15, 0),FALSE)*$G58)</f>
        <v>0</v>
      </c>
      <c r="AL58" s="1322">
        <f>IF(ISERROR(VLOOKUP(VLOOKUP($A58, 'E4 TB Allocation Details'!$A$18:$L$214, MATCH("Customer ID", 'E4 TB Allocation Details'!$A$18:$L$18, 0),FALSE), 'E2 Allocators'!$B$15:$W$358, MATCH('O5 Details by Class &amp; Accounts'!AL$18, 'E2 Allocators'!$B$15:$W$15, 0),FALSE)*$G58), 0, VLOOKUP(VLOOKUP($A58, 'E4 TB Allocation Details'!$A$18:$L$214, MATCH("Customer ID", 'E4 TB Allocation Details'!$A$18:$L$18, 0),FALSE), 'E2 Allocators'!$B$15:$W$358, MATCH('O5 Details by Class &amp; Accounts'!AL$18, 'E2 Allocators'!$B$15:$W$15, 0),FALSE)*$G58)</f>
        <v>0</v>
      </c>
      <c r="AM58" s="1322">
        <f>IF(ISERROR(VLOOKUP(VLOOKUP($A58, 'E4 TB Allocation Details'!$A$18:$L$214, MATCH("Customer ID", 'E4 TB Allocation Details'!$A$18:$L$18, 0),FALSE), 'E2 Allocators'!$B$15:$W$358, MATCH('O5 Details by Class &amp; Accounts'!AM$18, 'E2 Allocators'!$B$15:$W$15, 0),FALSE)*$G58), 0, VLOOKUP(VLOOKUP($A58, 'E4 TB Allocation Details'!$A$18:$L$214, MATCH("Customer ID", 'E4 TB Allocation Details'!$A$18:$L$18, 0),FALSE), 'E2 Allocators'!$B$15:$W$358, MATCH('O5 Details by Class &amp; Accounts'!AM$18, 'E2 Allocators'!$B$15:$W$15, 0),FALSE)*$G58)</f>
        <v>0</v>
      </c>
      <c r="AN58" s="1322">
        <f>IF(ISERROR(VLOOKUP(VLOOKUP($A58, 'E4 TB Allocation Details'!$A$18:$L$214, MATCH("Customer ID", 'E4 TB Allocation Details'!$A$18:$L$18, 0),FALSE), 'E2 Allocators'!$B$15:$W$358, MATCH('O5 Details by Class &amp; Accounts'!AN$18, 'E2 Allocators'!$B$15:$W$15, 0),FALSE)*$G58), 0, VLOOKUP(VLOOKUP($A58, 'E4 TB Allocation Details'!$A$18:$L$214, MATCH("Customer ID", 'E4 TB Allocation Details'!$A$18:$L$18, 0),FALSE), 'E2 Allocators'!$B$15:$W$358, MATCH('O5 Details by Class &amp; Accounts'!AN$18, 'E2 Allocators'!$B$15:$W$15, 0),FALSE)*$G58)</f>
        <v>0</v>
      </c>
      <c r="AO58" s="1322">
        <f>IF(ISERROR(VLOOKUP(VLOOKUP($A58, 'E4 TB Allocation Details'!$A$18:$L$214, MATCH("Customer ID", 'E4 TB Allocation Details'!$A$18:$L$18, 0),FALSE), 'E2 Allocators'!$B$15:$W$358, MATCH('O5 Details by Class &amp; Accounts'!AO$18, 'E2 Allocators'!$B$15:$W$15, 0),FALSE)*$G58), 0, VLOOKUP(VLOOKUP($A58, 'E4 TB Allocation Details'!$A$18:$L$214, MATCH("Customer ID", 'E4 TB Allocation Details'!$A$18:$L$18, 0),FALSE), 'E2 Allocators'!$B$15:$W$358, MATCH('O5 Details by Class &amp; Accounts'!AO$18, 'E2 Allocators'!$B$15:$W$15, 0),FALSE)*$G58)</f>
        <v>0</v>
      </c>
      <c r="AP58" s="1322">
        <f>IF(ISERROR(VLOOKUP(VLOOKUP($A58, 'E4 TB Allocation Details'!$A$18:$L$214, MATCH("Customer ID", 'E4 TB Allocation Details'!$A$18:$L$18, 0),FALSE), 'E2 Allocators'!$B$15:$W$358, MATCH('O5 Details by Class &amp; Accounts'!AP$18, 'E2 Allocators'!$B$15:$W$15, 0),FALSE)*$G58), 0, VLOOKUP(VLOOKUP($A58, 'E4 TB Allocation Details'!$A$18:$L$214, MATCH("Customer ID", 'E4 TB Allocation Details'!$A$18:$L$18, 0),FALSE), 'E2 Allocators'!$B$15:$W$358, MATCH('O5 Details by Class &amp; Accounts'!AP$18, 'E2 Allocators'!$B$15:$W$15, 0),FALSE)*$G58)</f>
        <v>0</v>
      </c>
      <c r="AQ58" s="1322">
        <f>IF(ISERROR(VLOOKUP(VLOOKUP($A58, 'E4 TB Allocation Details'!$A$18:$L$214, MATCH("Customer ID", 'E4 TB Allocation Details'!$A$18:$L$18, 0),FALSE), 'E2 Allocators'!$B$15:$W$358, MATCH('O5 Details by Class &amp; Accounts'!AQ$18, 'E2 Allocators'!$B$15:$W$15, 0),FALSE)*$G58), 0, VLOOKUP(VLOOKUP($A58, 'E4 TB Allocation Details'!$A$18:$L$214, MATCH("Customer ID", 'E4 TB Allocation Details'!$A$18:$L$18, 0),FALSE), 'E2 Allocators'!$B$15:$W$358, MATCH('O5 Details by Class &amp; Accounts'!AQ$18, 'E2 Allocators'!$B$15:$W$15, 0),FALSE)*$G58)</f>
        <v>0</v>
      </c>
      <c r="AR58" s="1322">
        <f>IF(ISERROR(VLOOKUP(VLOOKUP($A58, 'E4 TB Allocation Details'!$A$18:$L$214, MATCH("Customer ID", 'E4 TB Allocation Details'!$A$18:$L$18, 0),FALSE), 'E2 Allocators'!$B$15:$W$358, MATCH('O5 Details by Class &amp; Accounts'!AR$18, 'E2 Allocators'!$B$15:$W$15, 0),FALSE)*$G58), 0, VLOOKUP(VLOOKUP($A58, 'E4 TB Allocation Details'!$A$18:$L$214, MATCH("Customer ID", 'E4 TB Allocation Details'!$A$18:$L$18, 0),FALSE), 'E2 Allocators'!$B$15:$W$358, MATCH('O5 Details by Class &amp; Accounts'!AR$18, 'E2 Allocators'!$B$15:$W$15, 0),FALSE)*$G58)</f>
        <v>0</v>
      </c>
      <c r="AS58" s="1322">
        <f>IF(ISERROR(VLOOKUP(VLOOKUP($A58, 'E4 TB Allocation Details'!$A$18:$L$214, MATCH("Customer ID", 'E4 TB Allocation Details'!$A$18:$L$18, 0),FALSE), 'E2 Allocators'!$B$15:$W$358, MATCH('O5 Details by Class &amp; Accounts'!AS$18, 'E2 Allocators'!$B$15:$W$15, 0),FALSE)*$G58), 0, VLOOKUP(VLOOKUP($A58, 'E4 TB Allocation Details'!$A$18:$L$214, MATCH("Customer ID", 'E4 TB Allocation Details'!$A$18:$L$18, 0),FALSE), 'E2 Allocators'!$B$15:$W$358, MATCH('O5 Details by Class &amp; Accounts'!AS$18, 'E2 Allocators'!$B$15:$W$15, 0),FALSE)*$G58)</f>
        <v>0</v>
      </c>
      <c r="AT58" s="1322">
        <f>IF(ISERROR(VLOOKUP(VLOOKUP($A58, 'E4 TB Allocation Details'!$A$18:$L$214, MATCH("Customer ID", 'E4 TB Allocation Details'!$A$18:$L$18, 0),FALSE), 'E2 Allocators'!$B$15:$W$358, MATCH('O5 Details by Class &amp; Accounts'!AT$18, 'E2 Allocators'!$B$15:$W$15, 0),FALSE)*$G58), 0, VLOOKUP(VLOOKUP($A58, 'E4 TB Allocation Details'!$A$18:$L$214, MATCH("Customer ID", 'E4 TB Allocation Details'!$A$18:$L$18, 0),FALSE), 'E2 Allocators'!$B$15:$W$358, MATCH('O5 Details by Class &amp; Accounts'!AT$18, 'E2 Allocators'!$B$15:$W$15, 0),FALSE)*$G58)</f>
        <v>0</v>
      </c>
      <c r="AU58" s="1322">
        <f>IF(ISERROR(VLOOKUP(VLOOKUP($A58, 'E4 TB Allocation Details'!$A$18:$L$214, MATCH("Customer ID", 'E4 TB Allocation Details'!$A$18:$L$18, 0),FALSE), 'E2 Allocators'!$B$15:$W$358, MATCH('O5 Details by Class &amp; Accounts'!AU$18, 'E2 Allocators'!$B$15:$W$15, 0),FALSE)*$G58), 0, VLOOKUP(VLOOKUP($A58, 'E4 TB Allocation Details'!$A$18:$L$214, MATCH("Customer ID", 'E4 TB Allocation Details'!$A$18:$L$18, 0),FALSE), 'E2 Allocators'!$B$15:$W$358, MATCH('O5 Details by Class &amp; Accounts'!AU$18, 'E2 Allocators'!$B$15:$W$15, 0),FALSE)*$G58)</f>
        <v>0</v>
      </c>
      <c r="AV58" s="1322">
        <f>IF(ISERROR(VLOOKUP(VLOOKUP($A58, 'E4 TB Allocation Details'!$A$18:$L$214, MATCH("Customer ID", 'E4 TB Allocation Details'!$A$18:$L$18, 0),FALSE), 'E2 Allocators'!$B$15:$W$358, MATCH('O5 Details by Class &amp; Accounts'!AV$18, 'E2 Allocators'!$B$15:$W$15, 0),FALSE)*$G58), 0, VLOOKUP(VLOOKUP($A58, 'E4 TB Allocation Details'!$A$18:$L$214, MATCH("Customer ID", 'E4 TB Allocation Details'!$A$18:$L$18, 0),FALSE), 'E2 Allocators'!$B$15:$W$358, MATCH('O5 Details by Class &amp; Accounts'!AV$18, 'E2 Allocators'!$B$15:$W$15, 0),FALSE)*$G58)</f>
        <v>0</v>
      </c>
      <c r="AW58" s="1322">
        <f>IF(ISERROR(VLOOKUP(VLOOKUP($A58, 'E4 TB Allocation Details'!$A$18:$L$214, MATCH("Customer ID", 'E4 TB Allocation Details'!$A$18:$L$18, 0),FALSE), 'E2 Allocators'!$B$15:$W$358, MATCH('O5 Details by Class &amp; Accounts'!AW$18, 'E2 Allocators'!$B$15:$W$15, 0),FALSE)*$G58), 0, VLOOKUP(VLOOKUP($A58, 'E4 TB Allocation Details'!$A$18:$L$214, MATCH("Customer ID", 'E4 TB Allocation Details'!$A$18:$L$18, 0),FALSE), 'E2 Allocators'!$B$15:$W$358, MATCH('O5 Details by Class &amp; Accounts'!AW$18, 'E2 Allocators'!$B$15:$W$15, 0),FALSE)*$G58)</f>
        <v>0</v>
      </c>
      <c r="AX58" s="1322">
        <f>SUM(AD58:AW58)</f>
        <v>5170396.2280000001</v>
      </c>
      <c r="AY58" s="1322">
        <f>IF(ISERROR(VLOOKUP(VLOOKUP($A58, 'E4 TB Allocation Details'!$A$18:$L$214, MATCH("Misc ID", 'E4 TB Allocation Details'!$A$18:$L$18, 0),FALSE), 'E2 Allocators'!$B$15:$W$358, MATCH('O5 Details by Class &amp; Accounts'!AY$18, 'E2 Allocators'!$B$15:$W$15, 0),FALSE)*$E58), 0, VLOOKUP(VLOOKUP($A58, 'E4 TB Allocation Details'!$A$18:$L$214, MATCH("Misc ID", 'E4 TB Allocation Details'!$A$18:$L$18, 0),FALSE), 'E2 Allocators'!$B$15:$W$358, MATCH('O5 Details by Class &amp; Accounts'!AY$18, 'E2 Allocators'!$B$15:$W$15, 0),FALSE)*$E58)</f>
        <v>0</v>
      </c>
      <c r="AZ58" s="1322">
        <f>IF(ISERROR(VLOOKUP(VLOOKUP($A58, 'E4 TB Allocation Details'!$A$18:$L$214, MATCH("Misc ID", 'E4 TB Allocation Details'!$A$18:$L$18, 0),FALSE), 'E2 Allocators'!$B$15:$W$358, MATCH('O5 Details by Class &amp; Accounts'!AZ$18, 'E2 Allocators'!$B$15:$W$15, 0),FALSE)*$E58), 0, VLOOKUP(VLOOKUP($A58, 'E4 TB Allocation Details'!$A$18:$L$214, MATCH("Misc ID", 'E4 TB Allocation Details'!$A$18:$L$18, 0),FALSE), 'E2 Allocators'!$B$15:$W$358, MATCH('O5 Details by Class &amp; Accounts'!AZ$18, 'E2 Allocators'!$B$15:$W$15, 0),FALSE)*$E58)</f>
        <v>0</v>
      </c>
      <c r="BA58" s="1322">
        <f>IF(ISERROR(VLOOKUP(VLOOKUP($A58, 'E4 TB Allocation Details'!$A$18:$L$214, MATCH("Misc ID", 'E4 TB Allocation Details'!$A$18:$L$18, 0),FALSE), 'E2 Allocators'!$B$15:$W$358, MATCH('O5 Details by Class &amp; Accounts'!BA$18, 'E2 Allocators'!$B$15:$W$15, 0),FALSE)*$E58), 0, VLOOKUP(VLOOKUP($A58, 'E4 TB Allocation Details'!$A$18:$L$214, MATCH("Misc ID", 'E4 TB Allocation Details'!$A$18:$L$18, 0),FALSE), 'E2 Allocators'!$B$15:$W$358, MATCH('O5 Details by Class &amp; Accounts'!BA$18, 'E2 Allocators'!$B$15:$W$15, 0),FALSE)*$E58)</f>
        <v>0</v>
      </c>
      <c r="BB58" s="1322">
        <f>IF(ISERROR(VLOOKUP(VLOOKUP($A58, 'E4 TB Allocation Details'!$A$18:$L$214, MATCH("Misc ID", 'E4 TB Allocation Details'!$A$18:$L$18, 0),FALSE), 'E2 Allocators'!$B$15:$W$358, MATCH('O5 Details by Class &amp; Accounts'!BB$18, 'E2 Allocators'!$B$15:$W$15, 0),FALSE)*$E58), 0, VLOOKUP(VLOOKUP($A58, 'E4 TB Allocation Details'!$A$18:$L$214, MATCH("Misc ID", 'E4 TB Allocation Details'!$A$18:$L$18, 0),FALSE), 'E2 Allocators'!$B$15:$W$358, MATCH('O5 Details by Class &amp; Accounts'!BB$18, 'E2 Allocators'!$B$15:$W$15, 0),FALSE)*$E58)</f>
        <v>0</v>
      </c>
      <c r="BC58" s="1322">
        <f>IF(ISERROR(VLOOKUP(VLOOKUP($A58, 'E4 TB Allocation Details'!$A$18:$L$214, MATCH("Misc ID", 'E4 TB Allocation Details'!$A$18:$L$18, 0),FALSE), 'E2 Allocators'!$B$15:$W$358, MATCH('O5 Details by Class &amp; Accounts'!BC$18, 'E2 Allocators'!$B$15:$W$15, 0),FALSE)*$E58), 0, VLOOKUP(VLOOKUP($A58, 'E4 TB Allocation Details'!$A$18:$L$214, MATCH("Misc ID", 'E4 TB Allocation Details'!$A$18:$L$18, 0),FALSE), 'E2 Allocators'!$B$15:$W$358, MATCH('O5 Details by Class &amp; Accounts'!BC$18, 'E2 Allocators'!$B$15:$W$15, 0),FALSE)*$E58)</f>
        <v>0</v>
      </c>
      <c r="BD58" s="1322">
        <f>IF(ISERROR(VLOOKUP(VLOOKUP($A58, 'E4 TB Allocation Details'!$A$18:$L$214, MATCH("Misc ID", 'E4 TB Allocation Details'!$A$18:$L$18, 0),FALSE), 'E2 Allocators'!$B$15:$W$358, MATCH('O5 Details by Class &amp; Accounts'!BD$18, 'E2 Allocators'!$B$15:$W$15, 0),FALSE)*$E58), 0, VLOOKUP(VLOOKUP($A58, 'E4 TB Allocation Details'!$A$18:$L$214, MATCH("Misc ID", 'E4 TB Allocation Details'!$A$18:$L$18, 0),FALSE), 'E2 Allocators'!$B$15:$W$358, MATCH('O5 Details by Class &amp; Accounts'!BD$18, 'E2 Allocators'!$B$15:$W$15, 0),FALSE)*$E58)</f>
        <v>0</v>
      </c>
      <c r="BE58" s="1322">
        <f>IF(ISERROR(VLOOKUP(VLOOKUP($A58, 'E4 TB Allocation Details'!$A$18:$L$214, MATCH("Misc ID", 'E4 TB Allocation Details'!$A$18:$L$18, 0),FALSE), 'E2 Allocators'!$B$15:$W$358, MATCH('O5 Details by Class &amp; Accounts'!BE$18, 'E2 Allocators'!$B$15:$W$15, 0),FALSE)*$E58), 0, VLOOKUP(VLOOKUP($A58, 'E4 TB Allocation Details'!$A$18:$L$214, MATCH("Misc ID", 'E4 TB Allocation Details'!$A$18:$L$18, 0),FALSE), 'E2 Allocators'!$B$15:$W$358, MATCH('O5 Details by Class &amp; Accounts'!BE$18, 'E2 Allocators'!$B$15:$W$15, 0),FALSE)*$E58)</f>
        <v>0</v>
      </c>
      <c r="BF58" s="1322">
        <f>IF(ISERROR(VLOOKUP(VLOOKUP($A58, 'E4 TB Allocation Details'!$A$18:$L$214, MATCH("Misc ID", 'E4 TB Allocation Details'!$A$18:$L$18, 0),FALSE), 'E2 Allocators'!$B$15:$W$358, MATCH('O5 Details by Class &amp; Accounts'!BF$18, 'E2 Allocators'!$B$15:$W$15, 0),FALSE)*$E58), 0, VLOOKUP(VLOOKUP($A58, 'E4 TB Allocation Details'!$A$18:$L$214, MATCH("Misc ID", 'E4 TB Allocation Details'!$A$18:$L$18, 0),FALSE), 'E2 Allocators'!$B$15:$W$358, MATCH('O5 Details by Class &amp; Accounts'!BF$18, 'E2 Allocators'!$B$15:$W$15, 0),FALSE)*$E58)</f>
        <v>0</v>
      </c>
      <c r="BG58" s="1322">
        <f>IF(ISERROR(VLOOKUP(VLOOKUP($A58, 'E4 TB Allocation Details'!$A$18:$L$214, MATCH("Misc ID", 'E4 TB Allocation Details'!$A$18:$L$18, 0),FALSE), 'E2 Allocators'!$B$15:$W$358, MATCH('O5 Details by Class &amp; Accounts'!BG$18, 'E2 Allocators'!$B$15:$W$15, 0),FALSE)*$E58), 0, VLOOKUP(VLOOKUP($A58, 'E4 TB Allocation Details'!$A$18:$L$214, MATCH("Misc ID", 'E4 TB Allocation Details'!$A$18:$L$18, 0),FALSE), 'E2 Allocators'!$B$15:$W$358, MATCH('O5 Details by Class &amp; Accounts'!BG$18, 'E2 Allocators'!$B$15:$W$15, 0),FALSE)*$E58)</f>
        <v>0</v>
      </c>
      <c r="BH58" s="1322">
        <f>IF(ISERROR(VLOOKUP(VLOOKUP($A58, 'E4 TB Allocation Details'!$A$18:$L$214, MATCH("Misc ID", 'E4 TB Allocation Details'!$A$18:$L$18, 0),FALSE), 'E2 Allocators'!$B$15:$W$358, MATCH('O5 Details by Class &amp; Accounts'!BH$18, 'E2 Allocators'!$B$15:$W$15, 0),FALSE)*$E58), 0, VLOOKUP(VLOOKUP($A58, 'E4 TB Allocation Details'!$A$18:$L$214, MATCH("Misc ID", 'E4 TB Allocation Details'!$A$18:$L$18, 0),FALSE), 'E2 Allocators'!$B$15:$W$358, MATCH('O5 Details by Class &amp; Accounts'!BH$18, 'E2 Allocators'!$B$15:$W$15, 0),FALSE)*$E58)</f>
        <v>0</v>
      </c>
      <c r="BI58" s="1322">
        <f>IF(ISERROR(VLOOKUP(VLOOKUP($A58, 'E4 TB Allocation Details'!$A$18:$L$214, MATCH("Misc ID", 'E4 TB Allocation Details'!$A$18:$L$18, 0),FALSE), 'E2 Allocators'!$B$15:$W$358, MATCH('O5 Details by Class &amp; Accounts'!BI$18, 'E2 Allocators'!$B$15:$W$15, 0),FALSE)*$E58), 0, VLOOKUP(VLOOKUP($A58, 'E4 TB Allocation Details'!$A$18:$L$214, MATCH("Misc ID", 'E4 TB Allocation Details'!$A$18:$L$18, 0),FALSE), 'E2 Allocators'!$B$15:$W$358, MATCH('O5 Details by Class &amp; Accounts'!BI$18, 'E2 Allocators'!$B$15:$W$15, 0),FALSE)*$E58)</f>
        <v>0</v>
      </c>
      <c r="BJ58" s="1322">
        <f>IF(ISERROR(VLOOKUP(VLOOKUP($A58, 'E4 TB Allocation Details'!$A$18:$L$214, MATCH("Misc ID", 'E4 TB Allocation Details'!$A$18:$L$18, 0),FALSE), 'E2 Allocators'!$B$15:$W$358, MATCH('O5 Details by Class &amp; Accounts'!BJ$18, 'E2 Allocators'!$B$15:$W$15, 0),FALSE)*$E58), 0, VLOOKUP(VLOOKUP($A58, 'E4 TB Allocation Details'!$A$18:$L$214, MATCH("Misc ID", 'E4 TB Allocation Details'!$A$18:$L$18, 0),FALSE), 'E2 Allocators'!$B$15:$W$358, MATCH('O5 Details by Class &amp; Accounts'!BJ$18, 'E2 Allocators'!$B$15:$W$15, 0),FALSE)*$E58)</f>
        <v>0</v>
      </c>
      <c r="BK58" s="1322">
        <f>IF(ISERROR(VLOOKUP(VLOOKUP($A58, 'E4 TB Allocation Details'!$A$18:$L$214, MATCH("Misc ID", 'E4 TB Allocation Details'!$A$18:$L$18, 0),FALSE), 'E2 Allocators'!$B$15:$W$358, MATCH('O5 Details by Class &amp; Accounts'!BK$18, 'E2 Allocators'!$B$15:$W$15, 0),FALSE)*$E58), 0, VLOOKUP(VLOOKUP($A58, 'E4 TB Allocation Details'!$A$18:$L$214, MATCH("Misc ID", 'E4 TB Allocation Details'!$A$18:$L$18, 0),FALSE), 'E2 Allocators'!$B$15:$W$358, MATCH('O5 Details by Class &amp; Accounts'!BK$18, 'E2 Allocators'!$B$15:$W$15, 0),FALSE)*$E58)</f>
        <v>0</v>
      </c>
      <c r="BL58" s="1322">
        <f>IF(ISERROR(VLOOKUP(VLOOKUP($A58, 'E4 TB Allocation Details'!$A$18:$L$214, MATCH("Misc ID", 'E4 TB Allocation Details'!$A$18:$L$18, 0),FALSE), 'E2 Allocators'!$B$15:$W$358, MATCH('O5 Details by Class &amp; Accounts'!BL$18, 'E2 Allocators'!$B$15:$W$15, 0),FALSE)*$E58), 0, VLOOKUP(VLOOKUP($A58, 'E4 TB Allocation Details'!$A$18:$L$214, MATCH("Misc ID", 'E4 TB Allocation Details'!$A$18:$L$18, 0),FALSE), 'E2 Allocators'!$B$15:$W$358, MATCH('O5 Details by Class &amp; Accounts'!BL$18, 'E2 Allocators'!$B$15:$W$15, 0),FALSE)*$E58)</f>
        <v>0</v>
      </c>
      <c r="BM58" s="1322">
        <f>IF(ISERROR(VLOOKUP(VLOOKUP($A58, 'E4 TB Allocation Details'!$A$18:$L$214, MATCH("Misc ID", 'E4 TB Allocation Details'!$A$18:$L$18, 0),FALSE), 'E2 Allocators'!$B$15:$W$358, MATCH('O5 Details by Class &amp; Accounts'!BM$18, 'E2 Allocators'!$B$15:$W$15, 0),FALSE)*$E58), 0, VLOOKUP(VLOOKUP($A58, 'E4 TB Allocation Details'!$A$18:$L$214, MATCH("Misc ID", 'E4 TB Allocation Details'!$A$18:$L$18, 0),FALSE), 'E2 Allocators'!$B$15:$W$358, MATCH('O5 Details by Class &amp; Accounts'!BM$18, 'E2 Allocators'!$B$15:$W$15, 0),FALSE)*$E58)</f>
        <v>0</v>
      </c>
      <c r="BN58" s="1322">
        <f>IF(ISERROR(VLOOKUP(VLOOKUP($A58, 'E4 TB Allocation Details'!$A$18:$L$214, MATCH("Misc ID", 'E4 TB Allocation Details'!$A$18:$L$18, 0),FALSE), 'E2 Allocators'!$B$15:$W$358, MATCH('O5 Details by Class &amp; Accounts'!BN$18, 'E2 Allocators'!$B$15:$W$15, 0),FALSE)*$E58), 0, VLOOKUP(VLOOKUP($A58, 'E4 TB Allocation Details'!$A$18:$L$214, MATCH("Misc ID", 'E4 TB Allocation Details'!$A$18:$L$18, 0),FALSE), 'E2 Allocators'!$B$15:$W$358, MATCH('O5 Details by Class &amp; Accounts'!BN$18, 'E2 Allocators'!$B$15:$W$15, 0),FALSE)*$E58)</f>
        <v>0</v>
      </c>
      <c r="BO58" s="1322">
        <f>IF(ISERROR(VLOOKUP(VLOOKUP($A58, 'E4 TB Allocation Details'!$A$18:$L$214, MATCH("Misc ID", 'E4 TB Allocation Details'!$A$18:$L$18, 0),FALSE), 'E2 Allocators'!$B$15:$W$358, MATCH('O5 Details by Class &amp; Accounts'!BO$18, 'E2 Allocators'!$B$15:$W$15, 0),FALSE)*$E58), 0, VLOOKUP(VLOOKUP($A58, 'E4 TB Allocation Details'!$A$18:$L$214, MATCH("Misc ID", 'E4 TB Allocation Details'!$A$18:$L$18, 0),FALSE), 'E2 Allocators'!$B$15:$W$358, MATCH('O5 Details by Class &amp; Accounts'!BO$18, 'E2 Allocators'!$B$15:$W$15, 0),FALSE)*$E58)</f>
        <v>0</v>
      </c>
      <c r="BP58" s="1322">
        <f>IF(ISERROR(VLOOKUP(VLOOKUP($A58, 'E4 TB Allocation Details'!$A$18:$L$214, MATCH("Misc ID", 'E4 TB Allocation Details'!$A$18:$L$18, 0),FALSE), 'E2 Allocators'!$B$15:$W$358, MATCH('O5 Details by Class &amp; Accounts'!BP$18, 'E2 Allocators'!$B$15:$W$15, 0),FALSE)*$E58), 0, VLOOKUP(VLOOKUP($A58, 'E4 TB Allocation Details'!$A$18:$L$214, MATCH("Misc ID", 'E4 TB Allocation Details'!$A$18:$L$18, 0),FALSE), 'E2 Allocators'!$B$15:$W$358, MATCH('O5 Details by Class &amp; Accounts'!BP$18, 'E2 Allocators'!$B$15:$W$15, 0),FALSE)*$E58)</f>
        <v>0</v>
      </c>
      <c r="BQ58" s="1322">
        <f>IF(ISERROR(VLOOKUP(VLOOKUP($A58, 'E4 TB Allocation Details'!$A$18:$L$214, MATCH("Misc ID", 'E4 TB Allocation Details'!$A$18:$L$18, 0),FALSE), 'E2 Allocators'!$B$15:$W$358, MATCH('O5 Details by Class &amp; Accounts'!BQ$18, 'E2 Allocators'!$B$15:$W$15, 0),FALSE)*$E58), 0, VLOOKUP(VLOOKUP($A58, 'E4 TB Allocation Details'!$A$18:$L$214, MATCH("Misc ID", 'E4 TB Allocation Details'!$A$18:$L$18, 0),FALSE), 'E2 Allocators'!$B$15:$W$358, MATCH('O5 Details by Class &amp; Accounts'!BQ$18, 'E2 Allocators'!$B$15:$W$15, 0),FALSE)*$E58)</f>
        <v>0</v>
      </c>
      <c r="BR58" s="1322">
        <f>IF(ISERROR(VLOOKUP(VLOOKUP($A58, 'E4 TB Allocation Details'!$A$18:$L$214, MATCH("Misc ID", 'E4 TB Allocation Details'!$A$18:$L$18, 0),FALSE), 'E2 Allocators'!$B$15:$W$358, MATCH('O5 Details by Class &amp; Accounts'!BR$18, 'E2 Allocators'!$B$15:$W$15, 0),FALSE)*$E58), 0, VLOOKUP(VLOOKUP($A58, 'E4 TB Allocation Details'!$A$18:$L$214, MATCH("Misc ID", 'E4 TB Allocation Details'!$A$18:$L$18, 0),FALSE), 'E2 Allocators'!$B$15:$W$358, MATCH('O5 Details by Class &amp; Accounts'!BR$18, 'E2 Allocators'!$B$15:$W$15, 0),FALSE)*$E58)</f>
        <v>0</v>
      </c>
      <c r="BS58" s="1322">
        <f>SUM(AY58:BR58)</f>
        <v>0</v>
      </c>
      <c r="BT58" s="1322">
        <f>IF(ISERROR(VLOOKUP(VLOOKUP($A58, 'E4 TB Allocation Details'!$A$18:$L$214, MATCH("A &amp; G ID", 'E4 TB Allocation Details'!$A$18:$L$18, 0),FALSE), 'E2 Allocators'!$B$15:$W$358, MATCH('O5 Details by Class &amp; Accounts'!BT$18, 'E2 Allocators'!$B$15:$W$15, 0),FALSE)*$E58), 0, VLOOKUP(VLOOKUP($A58, 'E4 TB Allocation Details'!$A$18:$L$214, MATCH("A &amp; G ID", 'E4 TB Allocation Details'!$A$18:$L$18, 0),FALSE), 'E2 Allocators'!$B$15:$W$358, MATCH('O5 Details by Class &amp; Accounts'!BT$18, 'E2 Allocators'!$B$15:$W$15, 0),FALSE)*$E58)</f>
        <v>0</v>
      </c>
      <c r="BU58" s="1322">
        <f>IF(ISERROR(VLOOKUP(VLOOKUP($A58, 'E4 TB Allocation Details'!$A$18:$L$214, MATCH("A &amp; G ID", 'E4 TB Allocation Details'!$A$18:$L$18, 0),FALSE), 'E2 Allocators'!$B$15:$W$358, MATCH('O5 Details by Class &amp; Accounts'!BU$18, 'E2 Allocators'!$B$15:$W$15, 0),FALSE)*$E58), 0, VLOOKUP(VLOOKUP($A58, 'E4 TB Allocation Details'!$A$18:$L$214, MATCH("A &amp; G ID", 'E4 TB Allocation Details'!$A$18:$L$18, 0),FALSE), 'E2 Allocators'!$B$15:$W$358, MATCH('O5 Details by Class &amp; Accounts'!BU$18, 'E2 Allocators'!$B$15:$W$15, 0),FALSE)*$E58)</f>
        <v>0</v>
      </c>
      <c r="BV58" s="1322">
        <f>IF(ISERROR(VLOOKUP(VLOOKUP($A58, 'E4 TB Allocation Details'!$A$18:$L$214, MATCH("A &amp; G ID", 'E4 TB Allocation Details'!$A$18:$L$18, 0),FALSE), 'E2 Allocators'!$B$15:$W$358, MATCH('O5 Details by Class &amp; Accounts'!BV$18, 'E2 Allocators'!$B$15:$W$15, 0),FALSE)*$E58), 0, VLOOKUP(VLOOKUP($A58, 'E4 TB Allocation Details'!$A$18:$L$214, MATCH("A &amp; G ID", 'E4 TB Allocation Details'!$A$18:$L$18, 0),FALSE), 'E2 Allocators'!$B$15:$W$358, MATCH('O5 Details by Class &amp; Accounts'!BV$18, 'E2 Allocators'!$B$15:$W$15, 0),FALSE)*$E58)</f>
        <v>0</v>
      </c>
      <c r="BW58" s="1322">
        <f>IF(ISERROR(VLOOKUP(VLOOKUP($A58, 'E4 TB Allocation Details'!$A$18:$L$214, MATCH("A &amp; G ID", 'E4 TB Allocation Details'!$A$18:$L$18, 0),FALSE), 'E2 Allocators'!$B$15:$W$358, MATCH('O5 Details by Class &amp; Accounts'!BW$18, 'E2 Allocators'!$B$15:$W$15, 0),FALSE)*$E58), 0, VLOOKUP(VLOOKUP($A58, 'E4 TB Allocation Details'!$A$18:$L$214, MATCH("A &amp; G ID", 'E4 TB Allocation Details'!$A$18:$L$18, 0),FALSE), 'E2 Allocators'!$B$15:$W$358, MATCH('O5 Details by Class &amp; Accounts'!BW$18, 'E2 Allocators'!$B$15:$W$15, 0),FALSE)*$E58)</f>
        <v>0</v>
      </c>
      <c r="BX58" s="1322">
        <f>IF(ISERROR(VLOOKUP(VLOOKUP($A58, 'E4 TB Allocation Details'!$A$18:$L$214, MATCH("A &amp; G ID", 'E4 TB Allocation Details'!$A$18:$L$18, 0),FALSE), 'E2 Allocators'!$B$15:$W$358, MATCH('O5 Details by Class &amp; Accounts'!BX$18, 'E2 Allocators'!$B$15:$W$15, 0),FALSE)*$E58), 0, VLOOKUP(VLOOKUP($A58, 'E4 TB Allocation Details'!$A$18:$L$214, MATCH("A &amp; G ID", 'E4 TB Allocation Details'!$A$18:$L$18, 0),FALSE), 'E2 Allocators'!$B$15:$W$358, MATCH('O5 Details by Class &amp; Accounts'!BX$18, 'E2 Allocators'!$B$15:$W$15, 0),FALSE)*$E58)</f>
        <v>0</v>
      </c>
      <c r="BY58" s="1322">
        <f>IF(ISERROR(VLOOKUP(VLOOKUP($A58, 'E4 TB Allocation Details'!$A$18:$L$214, MATCH("A &amp; G ID", 'E4 TB Allocation Details'!$A$18:$L$18, 0),FALSE), 'E2 Allocators'!$B$15:$W$358, MATCH('O5 Details by Class &amp; Accounts'!BY$18, 'E2 Allocators'!$B$15:$W$15, 0),FALSE)*$E58), 0, VLOOKUP(VLOOKUP($A58, 'E4 TB Allocation Details'!$A$18:$L$214, MATCH("A &amp; G ID", 'E4 TB Allocation Details'!$A$18:$L$18, 0),FALSE), 'E2 Allocators'!$B$15:$W$358, MATCH('O5 Details by Class &amp; Accounts'!BY$18, 'E2 Allocators'!$B$15:$W$15, 0),FALSE)*$E58)</f>
        <v>0</v>
      </c>
      <c r="BZ58" s="1322">
        <f>IF(ISERROR(VLOOKUP(VLOOKUP($A58, 'E4 TB Allocation Details'!$A$18:$L$214, MATCH("A &amp; G ID", 'E4 TB Allocation Details'!$A$18:$L$18, 0),FALSE), 'E2 Allocators'!$B$15:$W$358, MATCH('O5 Details by Class &amp; Accounts'!BZ$18, 'E2 Allocators'!$B$15:$W$15, 0),FALSE)*$E58), 0, VLOOKUP(VLOOKUP($A58, 'E4 TB Allocation Details'!$A$18:$L$214, MATCH("A &amp; G ID", 'E4 TB Allocation Details'!$A$18:$L$18, 0),FALSE), 'E2 Allocators'!$B$15:$W$358, MATCH('O5 Details by Class &amp; Accounts'!BZ$18, 'E2 Allocators'!$B$15:$W$15, 0),FALSE)*$E58)</f>
        <v>0</v>
      </c>
      <c r="CA58" s="1322">
        <f>IF(ISERROR(VLOOKUP(VLOOKUP($A58, 'E4 TB Allocation Details'!$A$18:$L$214, MATCH("A &amp; G ID", 'E4 TB Allocation Details'!$A$18:$L$18, 0),FALSE), 'E2 Allocators'!$B$15:$W$358, MATCH('O5 Details by Class &amp; Accounts'!CA$18, 'E2 Allocators'!$B$15:$W$15, 0),FALSE)*$E58), 0, VLOOKUP(VLOOKUP($A58, 'E4 TB Allocation Details'!$A$18:$L$214, MATCH("A &amp; G ID", 'E4 TB Allocation Details'!$A$18:$L$18, 0),FALSE), 'E2 Allocators'!$B$15:$W$358, MATCH('O5 Details by Class &amp; Accounts'!CA$18, 'E2 Allocators'!$B$15:$W$15, 0),FALSE)*$E58)</f>
        <v>0</v>
      </c>
      <c r="CB58" s="1322">
        <f>IF(ISERROR(VLOOKUP(VLOOKUP($A58, 'E4 TB Allocation Details'!$A$18:$L$214, MATCH("A &amp; G ID", 'E4 TB Allocation Details'!$A$18:$L$18, 0),FALSE), 'E2 Allocators'!$B$15:$W$358, MATCH('O5 Details by Class &amp; Accounts'!CB$18, 'E2 Allocators'!$B$15:$W$15, 0),FALSE)*$E58), 0, VLOOKUP(VLOOKUP($A58, 'E4 TB Allocation Details'!$A$18:$L$214, MATCH("A &amp; G ID", 'E4 TB Allocation Details'!$A$18:$L$18, 0),FALSE), 'E2 Allocators'!$B$15:$W$358, MATCH('O5 Details by Class &amp; Accounts'!CB$18, 'E2 Allocators'!$B$15:$W$15, 0),FALSE)*$E58)</f>
        <v>0</v>
      </c>
      <c r="CC58" s="1322">
        <f>IF(ISERROR(VLOOKUP(VLOOKUP($A58, 'E4 TB Allocation Details'!$A$18:$L$214, MATCH("A &amp; G ID", 'E4 TB Allocation Details'!$A$18:$L$18, 0),FALSE), 'E2 Allocators'!$B$15:$W$358, MATCH('O5 Details by Class &amp; Accounts'!CC$18, 'E2 Allocators'!$B$15:$W$15, 0),FALSE)*$E58), 0, VLOOKUP(VLOOKUP($A58, 'E4 TB Allocation Details'!$A$18:$L$214, MATCH("A &amp; G ID", 'E4 TB Allocation Details'!$A$18:$L$18, 0),FALSE), 'E2 Allocators'!$B$15:$W$358, MATCH('O5 Details by Class &amp; Accounts'!CC$18, 'E2 Allocators'!$B$15:$W$15, 0),FALSE)*$E58)</f>
        <v>0</v>
      </c>
      <c r="CD58" s="1322">
        <f>IF(ISERROR(VLOOKUP(VLOOKUP($A58, 'E4 TB Allocation Details'!$A$18:$L$214, MATCH("A &amp; G ID", 'E4 TB Allocation Details'!$A$18:$L$18, 0),FALSE), 'E2 Allocators'!$B$15:$W$358, MATCH('O5 Details by Class &amp; Accounts'!CD$18, 'E2 Allocators'!$B$15:$W$15, 0),FALSE)*$E58), 0, VLOOKUP(VLOOKUP($A58, 'E4 TB Allocation Details'!$A$18:$L$214, MATCH("A &amp; G ID", 'E4 TB Allocation Details'!$A$18:$L$18, 0),FALSE), 'E2 Allocators'!$B$15:$W$358, MATCH('O5 Details by Class &amp; Accounts'!CD$18, 'E2 Allocators'!$B$15:$W$15, 0),FALSE)*$E58)</f>
        <v>0</v>
      </c>
      <c r="CE58" s="1322">
        <f>IF(ISERROR(VLOOKUP(VLOOKUP($A58, 'E4 TB Allocation Details'!$A$18:$L$214, MATCH("A &amp; G ID", 'E4 TB Allocation Details'!$A$18:$L$18, 0),FALSE), 'E2 Allocators'!$B$15:$W$358, MATCH('O5 Details by Class &amp; Accounts'!CE$18, 'E2 Allocators'!$B$15:$W$15, 0),FALSE)*$E58), 0, VLOOKUP(VLOOKUP($A58, 'E4 TB Allocation Details'!$A$18:$L$214, MATCH("A &amp; G ID", 'E4 TB Allocation Details'!$A$18:$L$18, 0),FALSE), 'E2 Allocators'!$B$15:$W$358, MATCH('O5 Details by Class &amp; Accounts'!CE$18, 'E2 Allocators'!$B$15:$W$15, 0),FALSE)*$E58)</f>
        <v>0</v>
      </c>
      <c r="CF58" s="1322">
        <f>IF(ISERROR(VLOOKUP(VLOOKUP($A58, 'E4 TB Allocation Details'!$A$18:$L$214, MATCH("A &amp; G ID", 'E4 TB Allocation Details'!$A$18:$L$18, 0),FALSE), 'E2 Allocators'!$B$15:$W$358, MATCH('O5 Details by Class &amp; Accounts'!CF$18, 'E2 Allocators'!$B$15:$W$15, 0),FALSE)*$E58), 0, VLOOKUP(VLOOKUP($A58, 'E4 TB Allocation Details'!$A$18:$L$214, MATCH("A &amp; G ID", 'E4 TB Allocation Details'!$A$18:$L$18, 0),FALSE), 'E2 Allocators'!$B$15:$W$358, MATCH('O5 Details by Class &amp; Accounts'!CF$18, 'E2 Allocators'!$B$15:$W$15, 0),FALSE)*$E58)</f>
        <v>0</v>
      </c>
      <c r="CG58" s="1322">
        <f>IF(ISERROR(VLOOKUP(VLOOKUP($A58, 'E4 TB Allocation Details'!$A$18:$L$214, MATCH("A &amp; G ID", 'E4 TB Allocation Details'!$A$18:$L$18, 0),FALSE), 'E2 Allocators'!$B$15:$W$358, MATCH('O5 Details by Class &amp; Accounts'!CG$18, 'E2 Allocators'!$B$15:$W$15, 0),FALSE)*$E58), 0, VLOOKUP(VLOOKUP($A58, 'E4 TB Allocation Details'!$A$18:$L$214, MATCH("A &amp; G ID", 'E4 TB Allocation Details'!$A$18:$L$18, 0),FALSE), 'E2 Allocators'!$B$15:$W$358, MATCH('O5 Details by Class &amp; Accounts'!CG$18, 'E2 Allocators'!$B$15:$W$15, 0),FALSE)*$E58)</f>
        <v>0</v>
      </c>
      <c r="CH58" s="1322">
        <f>IF(ISERROR(VLOOKUP(VLOOKUP($A58, 'E4 TB Allocation Details'!$A$18:$L$214, MATCH("A &amp; G ID", 'E4 TB Allocation Details'!$A$18:$L$18, 0),FALSE), 'E2 Allocators'!$B$15:$W$358, MATCH('O5 Details by Class &amp; Accounts'!CH$18, 'E2 Allocators'!$B$15:$W$15, 0),FALSE)*$E58), 0, VLOOKUP(VLOOKUP($A58, 'E4 TB Allocation Details'!$A$18:$L$214, MATCH("A &amp; G ID", 'E4 TB Allocation Details'!$A$18:$L$18, 0),FALSE), 'E2 Allocators'!$B$15:$W$358, MATCH('O5 Details by Class &amp; Accounts'!CH$18, 'E2 Allocators'!$B$15:$W$15, 0),FALSE)*$E58)</f>
        <v>0</v>
      </c>
      <c r="CI58" s="1322">
        <f>IF(ISERROR(VLOOKUP(VLOOKUP($A58, 'E4 TB Allocation Details'!$A$18:$L$214, MATCH("A &amp; G ID", 'E4 TB Allocation Details'!$A$18:$L$18, 0),FALSE), 'E2 Allocators'!$B$15:$W$358, MATCH('O5 Details by Class &amp; Accounts'!CI$18, 'E2 Allocators'!$B$15:$W$15, 0),FALSE)*$E58), 0, VLOOKUP(VLOOKUP($A58, 'E4 TB Allocation Details'!$A$18:$L$214, MATCH("A &amp; G ID", 'E4 TB Allocation Details'!$A$18:$L$18, 0),FALSE), 'E2 Allocators'!$B$15:$W$358, MATCH('O5 Details by Class &amp; Accounts'!CI$18, 'E2 Allocators'!$B$15:$W$15, 0),FALSE)*$E58)</f>
        <v>0</v>
      </c>
      <c r="CJ58" s="1322">
        <f>IF(ISERROR(VLOOKUP(VLOOKUP($A58, 'E4 TB Allocation Details'!$A$18:$L$214, MATCH("A &amp; G ID", 'E4 TB Allocation Details'!$A$18:$L$18, 0),FALSE), 'E2 Allocators'!$B$15:$W$358, MATCH('O5 Details by Class &amp; Accounts'!CJ$18, 'E2 Allocators'!$B$15:$W$15, 0),FALSE)*$E58), 0, VLOOKUP(VLOOKUP($A58, 'E4 TB Allocation Details'!$A$18:$L$214, MATCH("A &amp; G ID", 'E4 TB Allocation Details'!$A$18:$L$18, 0),FALSE), 'E2 Allocators'!$B$15:$W$358, MATCH('O5 Details by Class &amp; Accounts'!CJ$18, 'E2 Allocators'!$B$15:$W$15, 0),FALSE)*$E58)</f>
        <v>0</v>
      </c>
      <c r="CK58" s="1322">
        <f>IF(ISERROR(VLOOKUP(VLOOKUP($A58, 'E4 TB Allocation Details'!$A$18:$L$214, MATCH("A &amp; G ID", 'E4 TB Allocation Details'!$A$18:$L$18, 0),FALSE), 'E2 Allocators'!$B$15:$W$358, MATCH('O5 Details by Class &amp; Accounts'!CK$18, 'E2 Allocators'!$B$15:$W$15, 0),FALSE)*$E58), 0, VLOOKUP(VLOOKUP($A58, 'E4 TB Allocation Details'!$A$18:$L$214, MATCH("A &amp; G ID", 'E4 TB Allocation Details'!$A$18:$L$18, 0),FALSE), 'E2 Allocators'!$B$15:$W$358, MATCH('O5 Details by Class &amp; Accounts'!CK$18, 'E2 Allocators'!$B$15:$W$15, 0),FALSE)*$E58)</f>
        <v>0</v>
      </c>
      <c r="CL58" s="1322">
        <f>IF(ISERROR(VLOOKUP(VLOOKUP($A58, 'E4 TB Allocation Details'!$A$18:$L$214, MATCH("A &amp; G ID", 'E4 TB Allocation Details'!$A$18:$L$18, 0),FALSE), 'E2 Allocators'!$B$15:$W$358, MATCH('O5 Details by Class &amp; Accounts'!CL$18, 'E2 Allocators'!$B$15:$W$15, 0),FALSE)*$E58), 0, VLOOKUP(VLOOKUP($A58, 'E4 TB Allocation Details'!$A$18:$L$214, MATCH("A &amp; G ID", 'E4 TB Allocation Details'!$A$18:$L$18, 0),FALSE), 'E2 Allocators'!$B$15:$W$358, MATCH('O5 Details by Class &amp; Accounts'!CL$18, 'E2 Allocators'!$B$15:$W$15, 0),FALSE)*$E58)</f>
        <v>0</v>
      </c>
      <c r="CM58" s="1322">
        <f>IF(ISERROR(VLOOKUP(VLOOKUP($A58, 'E4 TB Allocation Details'!$A$18:$L$214, MATCH("A &amp; G ID", 'E4 TB Allocation Details'!$A$18:$L$18, 0),FALSE), 'E2 Allocators'!$B$15:$W$358, MATCH('O5 Details by Class &amp; Accounts'!CM$18, 'E2 Allocators'!$B$15:$W$15, 0),FALSE)*$E58), 0, VLOOKUP(VLOOKUP($A58, 'E4 TB Allocation Details'!$A$18:$L$214, MATCH("A &amp; G ID", 'E4 TB Allocation Details'!$A$18:$L$18, 0),FALSE), 'E2 Allocators'!$B$15:$W$358, MATCH('O5 Details by Class &amp; Accounts'!CM$18, 'E2 Allocators'!$B$15:$W$15, 0),FALSE)*$E58)</f>
        <v>0</v>
      </c>
      <c r="CN58" s="1322">
        <f t="shared" si="5"/>
        <v>0</v>
      </c>
      <c r="CO58" s="1651">
        <f t="shared" si="7"/>
        <v>0</v>
      </c>
      <c r="CQ58" s="1899" t="inlineStr">
        <is>
          <t/>
        </is>
      </c>
    </row>
    <row r="59" spans="1:95" s="64" customFormat="1" ht="12.75" x14ac:dyDescent="0.2">
      <c r="A59" s="1088">
        <v>1860</v>
      </c>
      <c r="B59" s="1089" t="s">
        <v>93</v>
      </c>
      <c r="C59" s="1648">
        <f>IF(ISERROR(VLOOKUP($A59,'I3 TB Data'!$A$19:$H$483,MATCH('O5 Details by Class &amp; Accounts'!$C$18, 'I3 TB Data'!$A$19:$H$19,0),0)), 0, VLOOKUP($A59,'I3 TB Data'!$A$19:$H$483,MATCH('O5 Details by Class &amp; Accounts'!$C$18,'I3 TB Data'!$A$19:$H$19,0),0))</f>
        <v>2877327.6529999995</v>
      </c>
      <c r="D59" s="1649">
        <f>'I4 BO ASSETS'!E56</f>
        <v>0</v>
      </c>
      <c r="E59" s="1648">
        <f t="shared" si="6"/>
        <v>2877327.6529999995</v>
      </c>
      <c r="F59" s="1650">
        <f>IF(ISERROR(VLOOKUP($A59, 'E1 Categorization'!A33:E124, MATCH("Customer Component", 'E1 Categorization'!$A$33:$E$33,0), 0)), 0, IF(VLOOKUP($A59, 'E1 Categorization'!A33:E124, MATCH("Customer Component", 'E1 Categorization'!$A$33:$E$33,0), 0)=0, 'O5 Details by Class &amp; Accounts'!$E59, IF(AND(VLOOKUP($A59, 'E1 Categorization'!A33:E124, MATCH("Customer Component", 'E1 Categorization'!$A$33:$E$33,0), 0) &gt;0, VLOOKUP($A59, 'E1 Categorization'!A33:E124, MATCH("Customer Component", 'E1 Categorization'!$A$33:$E$33,0), 0)&lt;1), 'O5 Details by Class &amp; Accounts'!$E59*(1-VLOOKUP($A59, 'E1 Categorization'!A33:E124, MATCH("Customer Component", 'E1 Categorization'!$A$33:$E$33,0), 0)), 0)))</f>
        <v>0</v>
      </c>
      <c r="G59" s="1650">
        <f>IF(ISERROR(VLOOKUP($A59, 'E1 Categorization'!A33:E124, MATCH("Customer Component", 'E1 Categorization'!$A$33:$E$33,0), 0)),0, IF(VLOOKUP($A59, 'E1 Categorization'!A33:E124, MATCH("Customer Component", 'E1 Categorization'!$A$33:$E$33,0), 0)=0, 0, IF(AND(VLOOKUP($A59, 'E1 Categorization'!A33:E124, MATCH("Customer Component", 'E1 Categorization'!$A$33:$E$33,0), 0) &gt;0, VLOOKUP($A59, 'E1 Categorization'!A33:E124, MATCH("Customer Component", 'E1 Categorization'!$A$33:$E$33,0), 0)&lt;1), 'O5 Details by Class &amp; Accounts'!$E59*(VLOOKUP($A59, 'E1 Categorization'!A33:E124, MATCH("Customer Component", 'E1 Categorization'!$A$33:$E$33,0), 0)), 'O5 Details by Class &amp; Accounts'!$E59)))</f>
        <v>2877327.6529999995</v>
      </c>
      <c r="H59" s="1322">
        <f>F59+G59</f>
        <v>2877327.6529999995</v>
      </c>
      <c r="I59" s="1322">
        <f>IF(ISERROR(VLOOKUP(VLOOKUP($A59, 'E4 TB Allocation Details'!$A$18:$L$214, MATCH("Demand ID", 'E4 TB Allocation Details'!$A$18:$L$18, 0),FALSE), 'E2 Allocators'!$B$15:$W$358, MATCH('O5 Details by Class &amp; Accounts'!I$18, 'E2 Allocators'!$B$15:$W$15, 0),FALSE)*$F59), 0, VLOOKUP(VLOOKUP($A59, 'E4 TB Allocation Details'!$A$18:$L$214, MATCH("Demand ID", 'E4 TB Allocation Details'!$A$18:$L$18, 0),FALSE), 'E2 Allocators'!$B$15:$W$358, MATCH('O5 Details by Class &amp; Accounts'!I$18, 'E2 Allocators'!$B$15:$W$15, 0),FALSE)*$F59)</f>
        <v>0</v>
      </c>
      <c r="J59" s="1322">
        <f>IF(ISERROR(VLOOKUP(VLOOKUP($A59, 'E4 TB Allocation Details'!$A$18:$L$214, MATCH("Demand ID", 'E4 TB Allocation Details'!$A$18:$L$18, 0),FALSE), 'E2 Allocators'!$B$15:$W$358, MATCH('O5 Details by Class &amp; Accounts'!J$18, 'E2 Allocators'!$B$15:$W$15, 0),FALSE)*$F59), 0, VLOOKUP(VLOOKUP($A59, 'E4 TB Allocation Details'!$A$18:$L$214, MATCH("Demand ID", 'E4 TB Allocation Details'!$A$18:$L$18, 0),FALSE), 'E2 Allocators'!$B$15:$W$358, MATCH('O5 Details by Class &amp; Accounts'!J$18, 'E2 Allocators'!$B$15:$W$15, 0),FALSE)*$F59)</f>
        <v>0</v>
      </c>
      <c r="K59" s="1322">
        <f>IF(ISERROR(VLOOKUP(VLOOKUP($A59, 'E4 TB Allocation Details'!$A$18:$L$214, MATCH("Demand ID", 'E4 TB Allocation Details'!$A$18:$L$18, 0),FALSE), 'E2 Allocators'!$B$15:$W$358, MATCH('O5 Details by Class &amp; Accounts'!K$18, 'E2 Allocators'!$B$15:$W$15, 0),FALSE)*$F59), 0, VLOOKUP(VLOOKUP($A59, 'E4 TB Allocation Details'!$A$18:$L$214, MATCH("Demand ID", 'E4 TB Allocation Details'!$A$18:$L$18, 0),FALSE), 'E2 Allocators'!$B$15:$W$358, MATCH('O5 Details by Class &amp; Accounts'!K$18, 'E2 Allocators'!$B$15:$W$15, 0),FALSE)*$F59)</f>
        <v>0</v>
      </c>
      <c r="L59" s="1322">
        <f>IF(ISERROR(VLOOKUP(VLOOKUP($A59, 'E4 TB Allocation Details'!$A$18:$L$214, MATCH("Demand ID", 'E4 TB Allocation Details'!$A$18:$L$18, 0),FALSE), 'E2 Allocators'!$B$15:$W$358, MATCH('O5 Details by Class &amp; Accounts'!L$18, 'E2 Allocators'!$B$15:$W$15, 0),FALSE)*$F59), 0, VLOOKUP(VLOOKUP($A59, 'E4 TB Allocation Details'!$A$18:$L$214, MATCH("Demand ID", 'E4 TB Allocation Details'!$A$18:$L$18, 0),FALSE), 'E2 Allocators'!$B$15:$W$358, MATCH('O5 Details by Class &amp; Accounts'!L$18, 'E2 Allocators'!$B$15:$W$15, 0),FALSE)*$F59)</f>
        <v>0</v>
      </c>
      <c r="M59" s="1322">
        <f>IF(ISERROR(VLOOKUP(VLOOKUP($A59, 'E4 TB Allocation Details'!$A$18:$L$214, MATCH("Demand ID", 'E4 TB Allocation Details'!$A$18:$L$18, 0),FALSE), 'E2 Allocators'!$B$15:$W$358, MATCH('O5 Details by Class &amp; Accounts'!M$18, 'E2 Allocators'!$B$15:$W$15, 0),FALSE)*$F59), 0, VLOOKUP(VLOOKUP($A59, 'E4 TB Allocation Details'!$A$18:$L$214, MATCH("Demand ID", 'E4 TB Allocation Details'!$A$18:$L$18, 0),FALSE), 'E2 Allocators'!$B$15:$W$358, MATCH('O5 Details by Class &amp; Accounts'!M$18, 'E2 Allocators'!$B$15:$W$15, 0),FALSE)*$F59)</f>
        <v>0</v>
      </c>
      <c r="N59" s="1322">
        <f>IF(ISERROR(VLOOKUP(VLOOKUP($A59, 'E4 TB Allocation Details'!$A$18:$L$214, MATCH("Demand ID", 'E4 TB Allocation Details'!$A$18:$L$18, 0),FALSE), 'E2 Allocators'!$B$15:$W$358, MATCH('O5 Details by Class &amp; Accounts'!N$18, 'E2 Allocators'!$B$15:$W$15, 0),FALSE)*$F59), 0, VLOOKUP(VLOOKUP($A59, 'E4 TB Allocation Details'!$A$18:$L$214, MATCH("Demand ID", 'E4 TB Allocation Details'!$A$18:$L$18, 0),FALSE), 'E2 Allocators'!$B$15:$W$358, MATCH('O5 Details by Class &amp; Accounts'!N$18, 'E2 Allocators'!$B$15:$W$15, 0),FALSE)*$F59)</f>
        <v>0</v>
      </c>
      <c r="O59" s="1322">
        <f>IF(ISERROR(VLOOKUP(VLOOKUP($A59, 'E4 TB Allocation Details'!$A$18:$L$214, MATCH("Demand ID", 'E4 TB Allocation Details'!$A$18:$L$18, 0),FALSE), 'E2 Allocators'!$B$15:$W$358, MATCH('O5 Details by Class &amp; Accounts'!O$18, 'E2 Allocators'!$B$15:$W$15, 0),FALSE)*$F59), 0, VLOOKUP(VLOOKUP($A59, 'E4 TB Allocation Details'!$A$18:$L$214, MATCH("Demand ID", 'E4 TB Allocation Details'!$A$18:$L$18, 0),FALSE), 'E2 Allocators'!$B$15:$W$358, MATCH('O5 Details by Class &amp; Accounts'!O$18, 'E2 Allocators'!$B$15:$W$15, 0),FALSE)*$F59)</f>
        <v>0</v>
      </c>
      <c r="P59" s="1322">
        <f>IF(ISERROR(VLOOKUP(VLOOKUP($A59, 'E4 TB Allocation Details'!$A$18:$L$214, MATCH("Demand ID", 'E4 TB Allocation Details'!$A$18:$L$18, 0),FALSE), 'E2 Allocators'!$B$15:$W$358, MATCH('O5 Details by Class &amp; Accounts'!P$18, 'E2 Allocators'!$B$15:$W$15, 0),FALSE)*$F59), 0, VLOOKUP(VLOOKUP($A59, 'E4 TB Allocation Details'!$A$18:$L$214, MATCH("Demand ID", 'E4 TB Allocation Details'!$A$18:$L$18, 0),FALSE), 'E2 Allocators'!$B$15:$W$358, MATCH('O5 Details by Class &amp; Accounts'!P$18, 'E2 Allocators'!$B$15:$W$15, 0),FALSE)*$F59)</f>
        <v>0</v>
      </c>
      <c r="Q59" s="1322">
        <f>IF(ISERROR(VLOOKUP(VLOOKUP($A59, 'E4 TB Allocation Details'!$A$18:$L$214, MATCH("Demand ID", 'E4 TB Allocation Details'!$A$18:$L$18, 0),FALSE), 'E2 Allocators'!$B$15:$W$358, MATCH('O5 Details by Class &amp; Accounts'!Q$18, 'E2 Allocators'!$B$15:$W$15, 0),FALSE)*$F59), 0, VLOOKUP(VLOOKUP($A59, 'E4 TB Allocation Details'!$A$18:$L$214, MATCH("Demand ID", 'E4 TB Allocation Details'!$A$18:$L$18, 0),FALSE), 'E2 Allocators'!$B$15:$W$358, MATCH('O5 Details by Class &amp; Accounts'!Q$18, 'E2 Allocators'!$B$15:$W$15, 0),FALSE)*$F59)</f>
        <v>0</v>
      </c>
      <c r="R59" s="1322">
        <f>IF(ISERROR(VLOOKUP(VLOOKUP($A59, 'E4 TB Allocation Details'!$A$18:$L$214, MATCH("Demand ID", 'E4 TB Allocation Details'!$A$18:$L$18, 0),FALSE), 'E2 Allocators'!$B$15:$W$358, MATCH('O5 Details by Class &amp; Accounts'!R$18, 'E2 Allocators'!$B$15:$W$15, 0),FALSE)*$F59), 0, VLOOKUP(VLOOKUP($A59, 'E4 TB Allocation Details'!$A$18:$L$214, MATCH("Demand ID", 'E4 TB Allocation Details'!$A$18:$L$18, 0),FALSE), 'E2 Allocators'!$B$15:$W$358, MATCH('O5 Details by Class &amp; Accounts'!R$18, 'E2 Allocators'!$B$15:$W$15, 0),FALSE)*$F59)</f>
        <v>0</v>
      </c>
      <c r="S59" s="1322">
        <f>IF(ISERROR(VLOOKUP(VLOOKUP($A59, 'E4 TB Allocation Details'!$A$18:$L$214, MATCH("Demand ID", 'E4 TB Allocation Details'!$A$18:$L$18, 0),FALSE), 'E2 Allocators'!$B$15:$W$358, MATCH('O5 Details by Class &amp; Accounts'!S$18, 'E2 Allocators'!$B$15:$W$15, 0),FALSE)*$F59), 0, VLOOKUP(VLOOKUP($A59, 'E4 TB Allocation Details'!$A$18:$L$214, MATCH("Demand ID", 'E4 TB Allocation Details'!$A$18:$L$18, 0),FALSE), 'E2 Allocators'!$B$15:$W$358, MATCH('O5 Details by Class &amp; Accounts'!S$18, 'E2 Allocators'!$B$15:$W$15, 0),FALSE)*$F59)</f>
        <v>0</v>
      </c>
      <c r="T59" s="1322">
        <f>IF(ISERROR(VLOOKUP(VLOOKUP($A59, 'E4 TB Allocation Details'!$A$18:$L$214, MATCH("Demand ID", 'E4 TB Allocation Details'!$A$18:$L$18, 0),FALSE), 'E2 Allocators'!$B$15:$W$358, MATCH('O5 Details by Class &amp; Accounts'!T$18, 'E2 Allocators'!$B$15:$W$15, 0),FALSE)*$F59), 0, VLOOKUP(VLOOKUP($A59, 'E4 TB Allocation Details'!$A$18:$L$214, MATCH("Demand ID", 'E4 TB Allocation Details'!$A$18:$L$18, 0),FALSE), 'E2 Allocators'!$B$15:$W$358, MATCH('O5 Details by Class &amp; Accounts'!T$18, 'E2 Allocators'!$B$15:$W$15, 0),FALSE)*$F59)</f>
        <v>0</v>
      </c>
      <c r="U59" s="1322">
        <f>IF(ISERROR(VLOOKUP(VLOOKUP($A59, 'E4 TB Allocation Details'!$A$18:$L$214, MATCH("Demand ID", 'E4 TB Allocation Details'!$A$18:$L$18, 0),FALSE), 'E2 Allocators'!$B$15:$W$358, MATCH('O5 Details by Class &amp; Accounts'!U$18, 'E2 Allocators'!$B$15:$W$15, 0),FALSE)*$F59), 0, VLOOKUP(VLOOKUP($A59, 'E4 TB Allocation Details'!$A$18:$L$214, MATCH("Demand ID", 'E4 TB Allocation Details'!$A$18:$L$18, 0),FALSE), 'E2 Allocators'!$B$15:$W$358, MATCH('O5 Details by Class &amp; Accounts'!U$18, 'E2 Allocators'!$B$15:$W$15, 0),FALSE)*$F59)</f>
        <v>0</v>
      </c>
      <c r="V59" s="1322">
        <f>IF(ISERROR(VLOOKUP(VLOOKUP($A59, 'E4 TB Allocation Details'!$A$18:$L$214, MATCH("Demand ID", 'E4 TB Allocation Details'!$A$18:$L$18, 0),FALSE), 'E2 Allocators'!$B$15:$W$358, MATCH('O5 Details by Class &amp; Accounts'!V$18, 'E2 Allocators'!$B$15:$W$15, 0),FALSE)*$F59), 0, VLOOKUP(VLOOKUP($A59, 'E4 TB Allocation Details'!$A$18:$L$214, MATCH("Demand ID", 'E4 TB Allocation Details'!$A$18:$L$18, 0),FALSE), 'E2 Allocators'!$B$15:$W$358, MATCH('O5 Details by Class &amp; Accounts'!V$18, 'E2 Allocators'!$B$15:$W$15, 0),FALSE)*$F59)</f>
        <v>0</v>
      </c>
      <c r="W59" s="1322">
        <f>IF(ISERROR(VLOOKUP(VLOOKUP($A59, 'E4 TB Allocation Details'!$A$18:$L$214, MATCH("Demand ID", 'E4 TB Allocation Details'!$A$18:$L$18, 0),FALSE), 'E2 Allocators'!$B$15:$W$358, MATCH('O5 Details by Class &amp; Accounts'!W$18, 'E2 Allocators'!$B$15:$W$15, 0),FALSE)*$F59), 0, VLOOKUP(VLOOKUP($A59, 'E4 TB Allocation Details'!$A$18:$L$214, MATCH("Demand ID", 'E4 TB Allocation Details'!$A$18:$L$18, 0),FALSE), 'E2 Allocators'!$B$15:$W$358, MATCH('O5 Details by Class &amp; Accounts'!W$18, 'E2 Allocators'!$B$15:$W$15, 0),FALSE)*$F59)</f>
        <v>0</v>
      </c>
      <c r="X59" s="1322">
        <f>IF(ISERROR(VLOOKUP(VLOOKUP($A59, 'E4 TB Allocation Details'!$A$18:$L$214, MATCH("Demand ID", 'E4 TB Allocation Details'!$A$18:$L$18, 0),FALSE), 'E2 Allocators'!$B$15:$W$358, MATCH('O5 Details by Class &amp; Accounts'!X$18, 'E2 Allocators'!$B$15:$W$15, 0),FALSE)*$F59), 0, VLOOKUP(VLOOKUP($A59, 'E4 TB Allocation Details'!$A$18:$L$214, MATCH("Demand ID", 'E4 TB Allocation Details'!$A$18:$L$18, 0),FALSE), 'E2 Allocators'!$B$15:$W$358, MATCH('O5 Details by Class &amp; Accounts'!X$18, 'E2 Allocators'!$B$15:$W$15, 0),FALSE)*$F59)</f>
        <v>0</v>
      </c>
      <c r="Y59" s="1322">
        <f>IF(ISERROR(VLOOKUP(VLOOKUP($A59, 'E4 TB Allocation Details'!$A$18:$L$214, MATCH("Demand ID", 'E4 TB Allocation Details'!$A$18:$L$18, 0),FALSE), 'E2 Allocators'!$B$15:$W$358, MATCH('O5 Details by Class &amp; Accounts'!Y$18, 'E2 Allocators'!$B$15:$W$15, 0),FALSE)*$F59), 0, VLOOKUP(VLOOKUP($A59, 'E4 TB Allocation Details'!$A$18:$L$214, MATCH("Demand ID", 'E4 TB Allocation Details'!$A$18:$L$18, 0),FALSE), 'E2 Allocators'!$B$15:$W$358, MATCH('O5 Details by Class &amp; Accounts'!Y$18, 'E2 Allocators'!$B$15:$W$15, 0),FALSE)*$F59)</f>
        <v>0</v>
      </c>
      <c r="Z59" s="1322">
        <f>IF(ISERROR(VLOOKUP(VLOOKUP($A59, 'E4 TB Allocation Details'!$A$18:$L$214, MATCH("Demand ID", 'E4 TB Allocation Details'!$A$18:$L$18, 0),FALSE), 'E2 Allocators'!$B$15:$W$358, MATCH('O5 Details by Class &amp; Accounts'!Z$18, 'E2 Allocators'!$B$15:$W$15, 0),FALSE)*$F59), 0, VLOOKUP(VLOOKUP($A59, 'E4 TB Allocation Details'!$A$18:$L$214, MATCH("Demand ID", 'E4 TB Allocation Details'!$A$18:$L$18, 0),FALSE), 'E2 Allocators'!$B$15:$W$358, MATCH('O5 Details by Class &amp; Accounts'!Z$18, 'E2 Allocators'!$B$15:$W$15, 0),FALSE)*$F59)</f>
        <v>0</v>
      </c>
      <c r="AA59" s="1322">
        <f>IF(ISERROR(VLOOKUP(VLOOKUP($A59, 'E4 TB Allocation Details'!$A$18:$L$214, MATCH("Demand ID", 'E4 TB Allocation Details'!$A$18:$L$18, 0),FALSE), 'E2 Allocators'!$B$15:$W$358, MATCH('O5 Details by Class &amp; Accounts'!AA$18, 'E2 Allocators'!$B$15:$W$15, 0),FALSE)*$F59), 0, VLOOKUP(VLOOKUP($A59, 'E4 TB Allocation Details'!$A$18:$L$214, MATCH("Demand ID", 'E4 TB Allocation Details'!$A$18:$L$18, 0),FALSE), 'E2 Allocators'!$B$15:$W$358, MATCH('O5 Details by Class &amp; Accounts'!AA$18, 'E2 Allocators'!$B$15:$W$15, 0),FALSE)*$F59)</f>
        <v>0</v>
      </c>
      <c r="AB59" s="1322">
        <f>IF(ISERROR(VLOOKUP(VLOOKUP($A59, 'E4 TB Allocation Details'!$A$18:$L$214, MATCH("Demand ID", 'E4 TB Allocation Details'!$A$18:$L$18, 0),FALSE), 'E2 Allocators'!$B$15:$W$358, MATCH('O5 Details by Class &amp; Accounts'!AB$18, 'E2 Allocators'!$B$15:$W$15, 0),FALSE)*$F59), 0, VLOOKUP(VLOOKUP($A59, 'E4 TB Allocation Details'!$A$18:$L$214, MATCH("Demand ID", 'E4 TB Allocation Details'!$A$18:$L$18, 0),FALSE), 'E2 Allocators'!$B$15:$W$358, MATCH('O5 Details by Class &amp; Accounts'!AB$18, 'E2 Allocators'!$B$15:$W$15, 0),FALSE)*$F59)</f>
        <v>0</v>
      </c>
      <c r="AC59" s="1322">
        <f>SUM(I59:AB59)</f>
        <v>0</v>
      </c>
      <c r="AD59" s="1322">
        <f>IF(ISERROR(VLOOKUP(VLOOKUP($A59, 'E4 TB Allocation Details'!$A$18:$L$214, MATCH("Customer ID", 'E4 TB Allocation Details'!$A$18:$L$18, 0),FALSE), 'E2 Allocators'!$B$15:$W$358, MATCH('O5 Details by Class &amp; Accounts'!AD$18, 'E2 Allocators'!$B$15:$W$15, 0),FALSE)*$G59), 0, VLOOKUP(VLOOKUP($A59, 'E4 TB Allocation Details'!$A$18:$L$214, MATCH("Customer ID", 'E4 TB Allocation Details'!$A$18:$L$18, 0),FALSE), 'E2 Allocators'!$B$15:$W$358, MATCH('O5 Details by Class &amp; Accounts'!AD$18, 'E2 Allocators'!$B$15:$W$15, 0),FALSE)*$G59)</f>
        <v>1896637.7926204791</v>
      </c>
      <c r="AE59" s="1322">
        <f>IF(ISERROR(VLOOKUP(VLOOKUP($A59, 'E4 TB Allocation Details'!$A$18:$L$214, MATCH("Customer ID", 'E4 TB Allocation Details'!$A$18:$L$18, 0),FALSE), 'E2 Allocators'!$B$15:$W$358, MATCH('O5 Details by Class &amp; Accounts'!AE$18, 'E2 Allocators'!$B$15:$W$15, 0),FALSE)*$G59), 0, VLOOKUP(VLOOKUP($A59, 'E4 TB Allocation Details'!$A$18:$L$214, MATCH("Customer ID", 'E4 TB Allocation Details'!$A$18:$L$18, 0),FALSE), 'E2 Allocators'!$B$15:$W$358, MATCH('O5 Details by Class &amp; Accounts'!AE$18, 'E2 Allocators'!$B$15:$W$15, 0),FALSE)*$G59)</f>
        <v>548285.58263574878</v>
      </c>
      <c r="AF59" s="1322">
        <f>IF(ISERROR(VLOOKUP(VLOOKUP($A59, 'E4 TB Allocation Details'!$A$18:$L$214, MATCH("Customer ID", 'E4 TB Allocation Details'!$A$18:$L$18, 0),FALSE), 'E2 Allocators'!$B$15:$W$358, MATCH('O5 Details by Class &amp; Accounts'!AF$18, 'E2 Allocators'!$B$15:$W$15, 0),FALSE)*$G59), 0, VLOOKUP(VLOOKUP($A59, 'E4 TB Allocation Details'!$A$18:$L$214, MATCH("Customer ID", 'E4 TB Allocation Details'!$A$18:$L$18, 0),FALSE), 'E2 Allocators'!$B$15:$W$358, MATCH('O5 Details by Class &amp; Accounts'!AF$18, 'E2 Allocators'!$B$15:$W$15, 0),FALSE)*$G59)</f>
        <v>428879.48882315698</v>
      </c>
      <c r="AG59" s="1322">
        <f>IF(ISERROR(VLOOKUP(VLOOKUP($A59, 'E4 TB Allocation Details'!$A$18:$L$214, MATCH("Customer ID", 'E4 TB Allocation Details'!$A$18:$L$18, 0),FALSE), 'E2 Allocators'!$B$15:$W$358, MATCH('O5 Details by Class &amp; Accounts'!AG$18, 'E2 Allocators'!$B$15:$W$15, 0),FALSE)*$G59), 0, VLOOKUP(VLOOKUP($A59, 'E4 TB Allocation Details'!$A$18:$L$214, MATCH("Customer ID", 'E4 TB Allocation Details'!$A$18:$L$18, 0),FALSE), 'E2 Allocators'!$B$15:$W$358, MATCH('O5 Details by Class &amp; Accounts'!AG$18, 'E2 Allocators'!$B$15:$W$15, 0),FALSE)*$G59)</f>
        <v>0</v>
      </c>
      <c r="AH59" s="1322">
        <f>IF(ISERROR(VLOOKUP(VLOOKUP($A59, 'E4 TB Allocation Details'!$A$18:$L$214, MATCH("Customer ID", 'E4 TB Allocation Details'!$A$18:$L$18, 0),FALSE), 'E2 Allocators'!$B$15:$W$358, MATCH('O5 Details by Class &amp; Accounts'!AH$18, 'E2 Allocators'!$B$15:$W$15, 0),FALSE)*$G59), 0, VLOOKUP(VLOOKUP($A59, 'E4 TB Allocation Details'!$A$18:$L$214, MATCH("Customer ID", 'E4 TB Allocation Details'!$A$18:$L$18, 0),FALSE), 'E2 Allocators'!$B$15:$W$358, MATCH('O5 Details by Class &amp; Accounts'!AH$18, 'E2 Allocators'!$B$15:$W$15, 0),FALSE)*$G59)</f>
        <v>0</v>
      </c>
      <c r="AI59" s="1322">
        <f>IF(ISERROR(VLOOKUP(VLOOKUP($A59, 'E4 TB Allocation Details'!$A$18:$L$214, MATCH("Customer ID", 'E4 TB Allocation Details'!$A$18:$L$18, 0),FALSE), 'E2 Allocators'!$B$15:$W$358, MATCH('O5 Details by Class &amp; Accounts'!AI$18, 'E2 Allocators'!$B$15:$W$15, 0),FALSE)*$G59), 0, VLOOKUP(VLOOKUP($A59, 'E4 TB Allocation Details'!$A$18:$L$214, MATCH("Customer ID", 'E4 TB Allocation Details'!$A$18:$L$18, 0),FALSE), 'E2 Allocators'!$B$15:$W$358, MATCH('O5 Details by Class &amp; Accounts'!AI$18, 'E2 Allocators'!$B$15:$W$15, 0),FALSE)*$G59)</f>
        <v>3524.7889206144441</v>
      </c>
      <c r="AJ59" s="1322">
        <f>IF(ISERROR(VLOOKUP(VLOOKUP($A59, 'E4 TB Allocation Details'!$A$18:$L$214, MATCH("Customer ID", 'E4 TB Allocation Details'!$A$18:$L$18, 0),FALSE), 'E2 Allocators'!$B$15:$W$358, MATCH('O5 Details by Class &amp; Accounts'!AJ$18, 'E2 Allocators'!$B$15:$W$15, 0),FALSE)*$G59), 0, VLOOKUP(VLOOKUP($A59, 'E4 TB Allocation Details'!$A$18:$L$214, MATCH("Customer ID", 'E4 TB Allocation Details'!$A$18:$L$18, 0),FALSE), 'E2 Allocators'!$B$15:$W$358, MATCH('O5 Details by Class &amp; Accounts'!AJ$18, 'E2 Allocators'!$B$15:$W$15, 0),FALSE)*$G59)</f>
        <v>0</v>
      </c>
      <c r="AK59" s="1322">
        <f>IF(ISERROR(VLOOKUP(VLOOKUP($A59, 'E4 TB Allocation Details'!$A$18:$L$214, MATCH("Customer ID", 'E4 TB Allocation Details'!$A$18:$L$18, 0),FALSE), 'E2 Allocators'!$B$15:$W$358, MATCH('O5 Details by Class &amp; Accounts'!AK$18, 'E2 Allocators'!$B$15:$W$15, 0),FALSE)*$G59), 0, VLOOKUP(VLOOKUP($A59, 'E4 TB Allocation Details'!$A$18:$L$214, MATCH("Customer ID", 'E4 TB Allocation Details'!$A$18:$L$18, 0),FALSE), 'E2 Allocators'!$B$15:$W$358, MATCH('O5 Details by Class &amp; Accounts'!AK$18, 'E2 Allocators'!$B$15:$W$15, 0),FALSE)*$G59)</f>
        <v>0</v>
      </c>
      <c r="AL59" s="1322">
        <f>IF(ISERROR(VLOOKUP(VLOOKUP($A59, 'E4 TB Allocation Details'!$A$18:$L$214, MATCH("Customer ID", 'E4 TB Allocation Details'!$A$18:$L$18, 0),FALSE), 'E2 Allocators'!$B$15:$W$358, MATCH('O5 Details by Class &amp; Accounts'!AL$18, 'E2 Allocators'!$B$15:$W$15, 0),FALSE)*$G59), 0, VLOOKUP(VLOOKUP($A59, 'E4 TB Allocation Details'!$A$18:$L$214, MATCH("Customer ID", 'E4 TB Allocation Details'!$A$18:$L$18, 0),FALSE), 'E2 Allocators'!$B$15:$W$358, MATCH('O5 Details by Class &amp; Accounts'!AL$18, 'E2 Allocators'!$B$15:$W$15, 0),FALSE)*$G59)</f>
        <v>0</v>
      </c>
      <c r="AM59" s="1322">
        <f>IF(ISERROR(VLOOKUP(VLOOKUP($A59, 'E4 TB Allocation Details'!$A$18:$L$214, MATCH("Customer ID", 'E4 TB Allocation Details'!$A$18:$L$18, 0),FALSE), 'E2 Allocators'!$B$15:$W$358, MATCH('O5 Details by Class &amp; Accounts'!AM$18, 'E2 Allocators'!$B$15:$W$15, 0),FALSE)*$G59), 0, VLOOKUP(VLOOKUP($A59, 'E4 TB Allocation Details'!$A$18:$L$214, MATCH("Customer ID", 'E4 TB Allocation Details'!$A$18:$L$18, 0),FALSE), 'E2 Allocators'!$B$15:$W$358, MATCH('O5 Details by Class &amp; Accounts'!AM$18, 'E2 Allocators'!$B$15:$W$15, 0),FALSE)*$G59)</f>
        <v>0</v>
      </c>
      <c r="AN59" s="1322">
        <f>IF(ISERROR(VLOOKUP(VLOOKUP($A59, 'E4 TB Allocation Details'!$A$18:$L$214, MATCH("Customer ID", 'E4 TB Allocation Details'!$A$18:$L$18, 0),FALSE), 'E2 Allocators'!$B$15:$W$358, MATCH('O5 Details by Class &amp; Accounts'!AN$18, 'E2 Allocators'!$B$15:$W$15, 0),FALSE)*$G59), 0, VLOOKUP(VLOOKUP($A59, 'E4 TB Allocation Details'!$A$18:$L$214, MATCH("Customer ID", 'E4 TB Allocation Details'!$A$18:$L$18, 0),FALSE), 'E2 Allocators'!$B$15:$W$358, MATCH('O5 Details by Class &amp; Accounts'!AN$18, 'E2 Allocators'!$B$15:$W$15, 0),FALSE)*$G59)</f>
        <v>0</v>
      </c>
      <c r="AO59" s="1322">
        <f>IF(ISERROR(VLOOKUP(VLOOKUP($A59, 'E4 TB Allocation Details'!$A$18:$L$214, MATCH("Customer ID", 'E4 TB Allocation Details'!$A$18:$L$18, 0),FALSE), 'E2 Allocators'!$B$15:$W$358, MATCH('O5 Details by Class &amp; Accounts'!AO$18, 'E2 Allocators'!$B$15:$W$15, 0),FALSE)*$G59), 0, VLOOKUP(VLOOKUP($A59, 'E4 TB Allocation Details'!$A$18:$L$214, MATCH("Customer ID", 'E4 TB Allocation Details'!$A$18:$L$18, 0),FALSE), 'E2 Allocators'!$B$15:$W$358, MATCH('O5 Details by Class &amp; Accounts'!AO$18, 'E2 Allocators'!$B$15:$W$15, 0),FALSE)*$G59)</f>
        <v>0</v>
      </c>
      <c r="AP59" s="1322">
        <f>IF(ISERROR(VLOOKUP(VLOOKUP($A59, 'E4 TB Allocation Details'!$A$18:$L$214, MATCH("Customer ID", 'E4 TB Allocation Details'!$A$18:$L$18, 0),FALSE), 'E2 Allocators'!$B$15:$W$358, MATCH('O5 Details by Class &amp; Accounts'!AP$18, 'E2 Allocators'!$B$15:$W$15, 0),FALSE)*$G59), 0, VLOOKUP(VLOOKUP($A59, 'E4 TB Allocation Details'!$A$18:$L$214, MATCH("Customer ID", 'E4 TB Allocation Details'!$A$18:$L$18, 0),FALSE), 'E2 Allocators'!$B$15:$W$358, MATCH('O5 Details by Class &amp; Accounts'!AP$18, 'E2 Allocators'!$B$15:$W$15, 0),FALSE)*$G59)</f>
        <v>0</v>
      </c>
      <c r="AQ59" s="1322">
        <f>IF(ISERROR(VLOOKUP(VLOOKUP($A59, 'E4 TB Allocation Details'!$A$18:$L$214, MATCH("Customer ID", 'E4 TB Allocation Details'!$A$18:$L$18, 0),FALSE), 'E2 Allocators'!$B$15:$W$358, MATCH('O5 Details by Class &amp; Accounts'!AQ$18, 'E2 Allocators'!$B$15:$W$15, 0),FALSE)*$G59), 0, VLOOKUP(VLOOKUP($A59, 'E4 TB Allocation Details'!$A$18:$L$214, MATCH("Customer ID", 'E4 TB Allocation Details'!$A$18:$L$18, 0),FALSE), 'E2 Allocators'!$B$15:$W$358, MATCH('O5 Details by Class &amp; Accounts'!AQ$18, 'E2 Allocators'!$B$15:$W$15, 0),FALSE)*$G59)</f>
        <v>0</v>
      </c>
      <c r="AR59" s="1322">
        <f>IF(ISERROR(VLOOKUP(VLOOKUP($A59, 'E4 TB Allocation Details'!$A$18:$L$214, MATCH("Customer ID", 'E4 TB Allocation Details'!$A$18:$L$18, 0),FALSE), 'E2 Allocators'!$B$15:$W$358, MATCH('O5 Details by Class &amp; Accounts'!AR$18, 'E2 Allocators'!$B$15:$W$15, 0),FALSE)*$G59), 0, VLOOKUP(VLOOKUP($A59, 'E4 TB Allocation Details'!$A$18:$L$214, MATCH("Customer ID", 'E4 TB Allocation Details'!$A$18:$L$18, 0),FALSE), 'E2 Allocators'!$B$15:$W$358, MATCH('O5 Details by Class &amp; Accounts'!AR$18, 'E2 Allocators'!$B$15:$W$15, 0),FALSE)*$G59)</f>
        <v>0</v>
      </c>
      <c r="AS59" s="1322">
        <f>IF(ISERROR(VLOOKUP(VLOOKUP($A59, 'E4 TB Allocation Details'!$A$18:$L$214, MATCH("Customer ID", 'E4 TB Allocation Details'!$A$18:$L$18, 0),FALSE), 'E2 Allocators'!$B$15:$W$358, MATCH('O5 Details by Class &amp; Accounts'!AS$18, 'E2 Allocators'!$B$15:$W$15, 0),FALSE)*$G59), 0, VLOOKUP(VLOOKUP($A59, 'E4 TB Allocation Details'!$A$18:$L$214, MATCH("Customer ID", 'E4 TB Allocation Details'!$A$18:$L$18, 0),FALSE), 'E2 Allocators'!$B$15:$W$358, MATCH('O5 Details by Class &amp; Accounts'!AS$18, 'E2 Allocators'!$B$15:$W$15, 0),FALSE)*$G59)</f>
        <v>0</v>
      </c>
      <c r="AT59" s="1322">
        <f>IF(ISERROR(VLOOKUP(VLOOKUP($A59, 'E4 TB Allocation Details'!$A$18:$L$214, MATCH("Customer ID", 'E4 TB Allocation Details'!$A$18:$L$18, 0),FALSE), 'E2 Allocators'!$B$15:$W$358, MATCH('O5 Details by Class &amp; Accounts'!AT$18, 'E2 Allocators'!$B$15:$W$15, 0),FALSE)*$G59), 0, VLOOKUP(VLOOKUP($A59, 'E4 TB Allocation Details'!$A$18:$L$214, MATCH("Customer ID", 'E4 TB Allocation Details'!$A$18:$L$18, 0),FALSE), 'E2 Allocators'!$B$15:$W$358, MATCH('O5 Details by Class &amp; Accounts'!AT$18, 'E2 Allocators'!$B$15:$W$15, 0),FALSE)*$G59)</f>
        <v>0</v>
      </c>
      <c r="AU59" s="1322">
        <f>IF(ISERROR(VLOOKUP(VLOOKUP($A59, 'E4 TB Allocation Details'!$A$18:$L$214, MATCH("Customer ID", 'E4 TB Allocation Details'!$A$18:$L$18, 0),FALSE), 'E2 Allocators'!$B$15:$W$358, MATCH('O5 Details by Class &amp; Accounts'!AU$18, 'E2 Allocators'!$B$15:$W$15, 0),FALSE)*$G59), 0, VLOOKUP(VLOOKUP($A59, 'E4 TB Allocation Details'!$A$18:$L$214, MATCH("Customer ID", 'E4 TB Allocation Details'!$A$18:$L$18, 0),FALSE), 'E2 Allocators'!$B$15:$W$358, MATCH('O5 Details by Class &amp; Accounts'!AU$18, 'E2 Allocators'!$B$15:$W$15, 0),FALSE)*$G59)</f>
        <v>0</v>
      </c>
      <c r="AV59" s="1322">
        <f>IF(ISERROR(VLOOKUP(VLOOKUP($A59, 'E4 TB Allocation Details'!$A$18:$L$214, MATCH("Customer ID", 'E4 TB Allocation Details'!$A$18:$L$18, 0),FALSE), 'E2 Allocators'!$B$15:$W$358, MATCH('O5 Details by Class &amp; Accounts'!AV$18, 'E2 Allocators'!$B$15:$W$15, 0),FALSE)*$G59), 0, VLOOKUP(VLOOKUP($A59, 'E4 TB Allocation Details'!$A$18:$L$214, MATCH("Customer ID", 'E4 TB Allocation Details'!$A$18:$L$18, 0),FALSE), 'E2 Allocators'!$B$15:$W$358, MATCH('O5 Details by Class &amp; Accounts'!AV$18, 'E2 Allocators'!$B$15:$W$15, 0),FALSE)*$G59)</f>
        <v>0</v>
      </c>
      <c r="AW59" s="1322">
        <f>IF(ISERROR(VLOOKUP(VLOOKUP($A59, 'E4 TB Allocation Details'!$A$18:$L$214, MATCH("Customer ID", 'E4 TB Allocation Details'!$A$18:$L$18, 0),FALSE), 'E2 Allocators'!$B$15:$W$358, MATCH('O5 Details by Class &amp; Accounts'!AW$18, 'E2 Allocators'!$B$15:$W$15, 0),FALSE)*$G59), 0, VLOOKUP(VLOOKUP($A59, 'E4 TB Allocation Details'!$A$18:$L$214, MATCH("Customer ID", 'E4 TB Allocation Details'!$A$18:$L$18, 0),FALSE), 'E2 Allocators'!$B$15:$W$358, MATCH('O5 Details by Class &amp; Accounts'!AW$18, 'E2 Allocators'!$B$15:$W$15, 0),FALSE)*$G59)</f>
        <v>0</v>
      </c>
      <c r="AX59" s="1322">
        <f>SUM(AD59:AW59)</f>
        <v>2877327.652999999</v>
      </c>
      <c r="AY59" s="1322">
        <f>IF(ISERROR(VLOOKUP(VLOOKUP($A59, 'E4 TB Allocation Details'!$A$18:$L$214, MATCH("Misc ID", 'E4 TB Allocation Details'!$A$18:$L$18, 0),FALSE), 'E2 Allocators'!$B$15:$W$358, MATCH('O5 Details by Class &amp; Accounts'!AY$18, 'E2 Allocators'!$B$15:$W$15, 0),FALSE)*$E59), 0, VLOOKUP(VLOOKUP($A59, 'E4 TB Allocation Details'!$A$18:$L$214, MATCH("Misc ID", 'E4 TB Allocation Details'!$A$18:$L$18, 0),FALSE), 'E2 Allocators'!$B$15:$W$358, MATCH('O5 Details by Class &amp; Accounts'!AY$18, 'E2 Allocators'!$B$15:$W$15, 0),FALSE)*$E59)</f>
        <v>0</v>
      </c>
      <c r="AZ59" s="1322">
        <f>IF(ISERROR(VLOOKUP(VLOOKUP($A59, 'E4 TB Allocation Details'!$A$18:$L$214, MATCH("Misc ID", 'E4 TB Allocation Details'!$A$18:$L$18, 0),FALSE), 'E2 Allocators'!$B$15:$W$358, MATCH('O5 Details by Class &amp; Accounts'!AZ$18, 'E2 Allocators'!$B$15:$W$15, 0),FALSE)*$E59), 0, VLOOKUP(VLOOKUP($A59, 'E4 TB Allocation Details'!$A$18:$L$214, MATCH("Misc ID", 'E4 TB Allocation Details'!$A$18:$L$18, 0),FALSE), 'E2 Allocators'!$B$15:$W$358, MATCH('O5 Details by Class &amp; Accounts'!AZ$18, 'E2 Allocators'!$B$15:$W$15, 0),FALSE)*$E59)</f>
        <v>0</v>
      </c>
      <c r="BA59" s="1322">
        <f>IF(ISERROR(VLOOKUP(VLOOKUP($A59, 'E4 TB Allocation Details'!$A$18:$L$214, MATCH("Misc ID", 'E4 TB Allocation Details'!$A$18:$L$18, 0),FALSE), 'E2 Allocators'!$B$15:$W$358, MATCH('O5 Details by Class &amp; Accounts'!BA$18, 'E2 Allocators'!$B$15:$W$15, 0),FALSE)*$E59), 0, VLOOKUP(VLOOKUP($A59, 'E4 TB Allocation Details'!$A$18:$L$214, MATCH("Misc ID", 'E4 TB Allocation Details'!$A$18:$L$18, 0),FALSE), 'E2 Allocators'!$B$15:$W$358, MATCH('O5 Details by Class &amp; Accounts'!BA$18, 'E2 Allocators'!$B$15:$W$15, 0),FALSE)*$E59)</f>
        <v>0</v>
      </c>
      <c r="BB59" s="1322">
        <f>IF(ISERROR(VLOOKUP(VLOOKUP($A59, 'E4 TB Allocation Details'!$A$18:$L$214, MATCH("Misc ID", 'E4 TB Allocation Details'!$A$18:$L$18, 0),FALSE), 'E2 Allocators'!$B$15:$W$358, MATCH('O5 Details by Class &amp; Accounts'!BB$18, 'E2 Allocators'!$B$15:$W$15, 0),FALSE)*$E59), 0, VLOOKUP(VLOOKUP($A59, 'E4 TB Allocation Details'!$A$18:$L$214, MATCH("Misc ID", 'E4 TB Allocation Details'!$A$18:$L$18, 0),FALSE), 'E2 Allocators'!$B$15:$W$358, MATCH('O5 Details by Class &amp; Accounts'!BB$18, 'E2 Allocators'!$B$15:$W$15, 0),FALSE)*$E59)</f>
        <v>0</v>
      </c>
      <c r="BC59" s="1322">
        <f>IF(ISERROR(VLOOKUP(VLOOKUP($A59, 'E4 TB Allocation Details'!$A$18:$L$214, MATCH("Misc ID", 'E4 TB Allocation Details'!$A$18:$L$18, 0),FALSE), 'E2 Allocators'!$B$15:$W$358, MATCH('O5 Details by Class &amp; Accounts'!BC$18, 'E2 Allocators'!$B$15:$W$15, 0),FALSE)*$E59), 0, VLOOKUP(VLOOKUP($A59, 'E4 TB Allocation Details'!$A$18:$L$214, MATCH("Misc ID", 'E4 TB Allocation Details'!$A$18:$L$18, 0),FALSE), 'E2 Allocators'!$B$15:$W$358, MATCH('O5 Details by Class &amp; Accounts'!BC$18, 'E2 Allocators'!$B$15:$W$15, 0),FALSE)*$E59)</f>
        <v>0</v>
      </c>
      <c r="BD59" s="1322">
        <f>IF(ISERROR(VLOOKUP(VLOOKUP($A59, 'E4 TB Allocation Details'!$A$18:$L$214, MATCH("Misc ID", 'E4 TB Allocation Details'!$A$18:$L$18, 0),FALSE), 'E2 Allocators'!$B$15:$W$358, MATCH('O5 Details by Class &amp; Accounts'!BD$18, 'E2 Allocators'!$B$15:$W$15, 0),FALSE)*$E59), 0, VLOOKUP(VLOOKUP($A59, 'E4 TB Allocation Details'!$A$18:$L$214, MATCH("Misc ID", 'E4 TB Allocation Details'!$A$18:$L$18, 0),FALSE), 'E2 Allocators'!$B$15:$W$358, MATCH('O5 Details by Class &amp; Accounts'!BD$18, 'E2 Allocators'!$B$15:$W$15, 0),FALSE)*$E59)</f>
        <v>0</v>
      </c>
      <c r="BE59" s="1322">
        <f>IF(ISERROR(VLOOKUP(VLOOKUP($A59, 'E4 TB Allocation Details'!$A$18:$L$214, MATCH("Misc ID", 'E4 TB Allocation Details'!$A$18:$L$18, 0),FALSE), 'E2 Allocators'!$B$15:$W$358, MATCH('O5 Details by Class &amp; Accounts'!BE$18, 'E2 Allocators'!$B$15:$W$15, 0),FALSE)*$E59), 0, VLOOKUP(VLOOKUP($A59, 'E4 TB Allocation Details'!$A$18:$L$214, MATCH("Misc ID", 'E4 TB Allocation Details'!$A$18:$L$18, 0),FALSE), 'E2 Allocators'!$B$15:$W$358, MATCH('O5 Details by Class &amp; Accounts'!BE$18, 'E2 Allocators'!$B$15:$W$15, 0),FALSE)*$E59)</f>
        <v>0</v>
      </c>
      <c r="BF59" s="1322">
        <f>IF(ISERROR(VLOOKUP(VLOOKUP($A59, 'E4 TB Allocation Details'!$A$18:$L$214, MATCH("Misc ID", 'E4 TB Allocation Details'!$A$18:$L$18, 0),FALSE), 'E2 Allocators'!$B$15:$W$358, MATCH('O5 Details by Class &amp; Accounts'!BF$18, 'E2 Allocators'!$B$15:$W$15, 0),FALSE)*$E59), 0, VLOOKUP(VLOOKUP($A59, 'E4 TB Allocation Details'!$A$18:$L$214, MATCH("Misc ID", 'E4 TB Allocation Details'!$A$18:$L$18, 0),FALSE), 'E2 Allocators'!$B$15:$W$358, MATCH('O5 Details by Class &amp; Accounts'!BF$18, 'E2 Allocators'!$B$15:$W$15, 0),FALSE)*$E59)</f>
        <v>0</v>
      </c>
      <c r="BG59" s="1322">
        <f>IF(ISERROR(VLOOKUP(VLOOKUP($A59, 'E4 TB Allocation Details'!$A$18:$L$214, MATCH("Misc ID", 'E4 TB Allocation Details'!$A$18:$L$18, 0),FALSE), 'E2 Allocators'!$B$15:$W$358, MATCH('O5 Details by Class &amp; Accounts'!BG$18, 'E2 Allocators'!$B$15:$W$15, 0),FALSE)*$E59), 0, VLOOKUP(VLOOKUP($A59, 'E4 TB Allocation Details'!$A$18:$L$214, MATCH("Misc ID", 'E4 TB Allocation Details'!$A$18:$L$18, 0),FALSE), 'E2 Allocators'!$B$15:$W$358, MATCH('O5 Details by Class &amp; Accounts'!BG$18, 'E2 Allocators'!$B$15:$W$15, 0),FALSE)*$E59)</f>
        <v>0</v>
      </c>
      <c r="BH59" s="1322">
        <f>IF(ISERROR(VLOOKUP(VLOOKUP($A59, 'E4 TB Allocation Details'!$A$18:$L$214, MATCH("Misc ID", 'E4 TB Allocation Details'!$A$18:$L$18, 0),FALSE), 'E2 Allocators'!$B$15:$W$358, MATCH('O5 Details by Class &amp; Accounts'!BH$18, 'E2 Allocators'!$B$15:$W$15, 0),FALSE)*$E59), 0, VLOOKUP(VLOOKUP($A59, 'E4 TB Allocation Details'!$A$18:$L$214, MATCH("Misc ID", 'E4 TB Allocation Details'!$A$18:$L$18, 0),FALSE), 'E2 Allocators'!$B$15:$W$358, MATCH('O5 Details by Class &amp; Accounts'!BH$18, 'E2 Allocators'!$B$15:$W$15, 0),FALSE)*$E59)</f>
        <v>0</v>
      </c>
      <c r="BI59" s="1322">
        <f>IF(ISERROR(VLOOKUP(VLOOKUP($A59, 'E4 TB Allocation Details'!$A$18:$L$214, MATCH("Misc ID", 'E4 TB Allocation Details'!$A$18:$L$18, 0),FALSE), 'E2 Allocators'!$B$15:$W$358, MATCH('O5 Details by Class &amp; Accounts'!BI$18, 'E2 Allocators'!$B$15:$W$15, 0),FALSE)*$E59), 0, VLOOKUP(VLOOKUP($A59, 'E4 TB Allocation Details'!$A$18:$L$214, MATCH("Misc ID", 'E4 TB Allocation Details'!$A$18:$L$18, 0),FALSE), 'E2 Allocators'!$B$15:$W$358, MATCH('O5 Details by Class &amp; Accounts'!BI$18, 'E2 Allocators'!$B$15:$W$15, 0),FALSE)*$E59)</f>
        <v>0</v>
      </c>
      <c r="BJ59" s="1322">
        <f>IF(ISERROR(VLOOKUP(VLOOKUP($A59, 'E4 TB Allocation Details'!$A$18:$L$214, MATCH("Misc ID", 'E4 TB Allocation Details'!$A$18:$L$18, 0),FALSE), 'E2 Allocators'!$B$15:$W$358, MATCH('O5 Details by Class &amp; Accounts'!BJ$18, 'E2 Allocators'!$B$15:$W$15, 0),FALSE)*$E59), 0, VLOOKUP(VLOOKUP($A59, 'E4 TB Allocation Details'!$A$18:$L$214, MATCH("Misc ID", 'E4 TB Allocation Details'!$A$18:$L$18, 0),FALSE), 'E2 Allocators'!$B$15:$W$358, MATCH('O5 Details by Class &amp; Accounts'!BJ$18, 'E2 Allocators'!$B$15:$W$15, 0),FALSE)*$E59)</f>
        <v>0</v>
      </c>
      <c r="BK59" s="1322">
        <f>IF(ISERROR(VLOOKUP(VLOOKUP($A59, 'E4 TB Allocation Details'!$A$18:$L$214, MATCH("Misc ID", 'E4 TB Allocation Details'!$A$18:$L$18, 0),FALSE), 'E2 Allocators'!$B$15:$W$358, MATCH('O5 Details by Class &amp; Accounts'!BK$18, 'E2 Allocators'!$B$15:$W$15, 0),FALSE)*$E59), 0, VLOOKUP(VLOOKUP($A59, 'E4 TB Allocation Details'!$A$18:$L$214, MATCH("Misc ID", 'E4 TB Allocation Details'!$A$18:$L$18, 0),FALSE), 'E2 Allocators'!$B$15:$W$358, MATCH('O5 Details by Class &amp; Accounts'!BK$18, 'E2 Allocators'!$B$15:$W$15, 0),FALSE)*$E59)</f>
        <v>0</v>
      </c>
      <c r="BL59" s="1322">
        <f>IF(ISERROR(VLOOKUP(VLOOKUP($A59, 'E4 TB Allocation Details'!$A$18:$L$214, MATCH("Misc ID", 'E4 TB Allocation Details'!$A$18:$L$18, 0),FALSE), 'E2 Allocators'!$B$15:$W$358, MATCH('O5 Details by Class &amp; Accounts'!BL$18, 'E2 Allocators'!$B$15:$W$15, 0),FALSE)*$E59), 0, VLOOKUP(VLOOKUP($A59, 'E4 TB Allocation Details'!$A$18:$L$214, MATCH("Misc ID", 'E4 TB Allocation Details'!$A$18:$L$18, 0),FALSE), 'E2 Allocators'!$B$15:$W$358, MATCH('O5 Details by Class &amp; Accounts'!BL$18, 'E2 Allocators'!$B$15:$W$15, 0),FALSE)*$E59)</f>
        <v>0</v>
      </c>
      <c r="BM59" s="1322">
        <f>IF(ISERROR(VLOOKUP(VLOOKUP($A59, 'E4 TB Allocation Details'!$A$18:$L$214, MATCH("Misc ID", 'E4 TB Allocation Details'!$A$18:$L$18, 0),FALSE), 'E2 Allocators'!$B$15:$W$358, MATCH('O5 Details by Class &amp; Accounts'!BM$18, 'E2 Allocators'!$B$15:$W$15, 0),FALSE)*$E59), 0, VLOOKUP(VLOOKUP($A59, 'E4 TB Allocation Details'!$A$18:$L$214, MATCH("Misc ID", 'E4 TB Allocation Details'!$A$18:$L$18, 0),FALSE), 'E2 Allocators'!$B$15:$W$358, MATCH('O5 Details by Class &amp; Accounts'!BM$18, 'E2 Allocators'!$B$15:$W$15, 0),FALSE)*$E59)</f>
        <v>0</v>
      </c>
      <c r="BN59" s="1322">
        <f>IF(ISERROR(VLOOKUP(VLOOKUP($A59, 'E4 TB Allocation Details'!$A$18:$L$214, MATCH("Misc ID", 'E4 TB Allocation Details'!$A$18:$L$18, 0),FALSE), 'E2 Allocators'!$B$15:$W$358, MATCH('O5 Details by Class &amp; Accounts'!BN$18, 'E2 Allocators'!$B$15:$W$15, 0),FALSE)*$E59), 0, VLOOKUP(VLOOKUP($A59, 'E4 TB Allocation Details'!$A$18:$L$214, MATCH("Misc ID", 'E4 TB Allocation Details'!$A$18:$L$18, 0),FALSE), 'E2 Allocators'!$B$15:$W$358, MATCH('O5 Details by Class &amp; Accounts'!BN$18, 'E2 Allocators'!$B$15:$W$15, 0),FALSE)*$E59)</f>
        <v>0</v>
      </c>
      <c r="BO59" s="1322">
        <f>IF(ISERROR(VLOOKUP(VLOOKUP($A59, 'E4 TB Allocation Details'!$A$18:$L$214, MATCH("Misc ID", 'E4 TB Allocation Details'!$A$18:$L$18, 0),FALSE), 'E2 Allocators'!$B$15:$W$358, MATCH('O5 Details by Class &amp; Accounts'!BO$18, 'E2 Allocators'!$B$15:$W$15, 0),FALSE)*$E59), 0, VLOOKUP(VLOOKUP($A59, 'E4 TB Allocation Details'!$A$18:$L$214, MATCH("Misc ID", 'E4 TB Allocation Details'!$A$18:$L$18, 0),FALSE), 'E2 Allocators'!$B$15:$W$358, MATCH('O5 Details by Class &amp; Accounts'!BO$18, 'E2 Allocators'!$B$15:$W$15, 0),FALSE)*$E59)</f>
        <v>0</v>
      </c>
      <c r="BP59" s="1322">
        <f>IF(ISERROR(VLOOKUP(VLOOKUP($A59, 'E4 TB Allocation Details'!$A$18:$L$214, MATCH("Misc ID", 'E4 TB Allocation Details'!$A$18:$L$18, 0),FALSE), 'E2 Allocators'!$B$15:$W$358, MATCH('O5 Details by Class &amp; Accounts'!BP$18, 'E2 Allocators'!$B$15:$W$15, 0),FALSE)*$E59), 0, VLOOKUP(VLOOKUP($A59, 'E4 TB Allocation Details'!$A$18:$L$214, MATCH("Misc ID", 'E4 TB Allocation Details'!$A$18:$L$18, 0),FALSE), 'E2 Allocators'!$B$15:$W$358, MATCH('O5 Details by Class &amp; Accounts'!BP$18, 'E2 Allocators'!$B$15:$W$15, 0),FALSE)*$E59)</f>
        <v>0</v>
      </c>
      <c r="BQ59" s="1322">
        <f>IF(ISERROR(VLOOKUP(VLOOKUP($A59, 'E4 TB Allocation Details'!$A$18:$L$214, MATCH("Misc ID", 'E4 TB Allocation Details'!$A$18:$L$18, 0),FALSE), 'E2 Allocators'!$B$15:$W$358, MATCH('O5 Details by Class &amp; Accounts'!BQ$18, 'E2 Allocators'!$B$15:$W$15, 0),FALSE)*$E59), 0, VLOOKUP(VLOOKUP($A59, 'E4 TB Allocation Details'!$A$18:$L$214, MATCH("Misc ID", 'E4 TB Allocation Details'!$A$18:$L$18, 0),FALSE), 'E2 Allocators'!$B$15:$W$358, MATCH('O5 Details by Class &amp; Accounts'!BQ$18, 'E2 Allocators'!$B$15:$W$15, 0),FALSE)*$E59)</f>
        <v>0</v>
      </c>
      <c r="BR59" s="1322">
        <f>IF(ISERROR(VLOOKUP(VLOOKUP($A59, 'E4 TB Allocation Details'!$A$18:$L$214, MATCH("Misc ID", 'E4 TB Allocation Details'!$A$18:$L$18, 0),FALSE), 'E2 Allocators'!$B$15:$W$358, MATCH('O5 Details by Class &amp; Accounts'!BR$18, 'E2 Allocators'!$B$15:$W$15, 0),FALSE)*$E59), 0, VLOOKUP(VLOOKUP($A59, 'E4 TB Allocation Details'!$A$18:$L$214, MATCH("Misc ID", 'E4 TB Allocation Details'!$A$18:$L$18, 0),FALSE), 'E2 Allocators'!$B$15:$W$358, MATCH('O5 Details by Class &amp; Accounts'!BR$18, 'E2 Allocators'!$B$15:$W$15, 0),FALSE)*$E59)</f>
        <v>0</v>
      </c>
      <c r="BS59" s="1322">
        <f>SUM(AY59:BR59)</f>
        <v>0</v>
      </c>
      <c r="BT59" s="1322">
        <f>IF(ISERROR(VLOOKUP(VLOOKUP($A59, 'E4 TB Allocation Details'!$A$18:$L$214, MATCH("A &amp; G ID", 'E4 TB Allocation Details'!$A$18:$L$18, 0),FALSE), 'E2 Allocators'!$B$15:$W$358, MATCH('O5 Details by Class &amp; Accounts'!BT$18, 'E2 Allocators'!$B$15:$W$15, 0),FALSE)*$E59), 0, VLOOKUP(VLOOKUP($A59, 'E4 TB Allocation Details'!$A$18:$L$214, MATCH("A &amp; G ID", 'E4 TB Allocation Details'!$A$18:$L$18, 0),FALSE), 'E2 Allocators'!$B$15:$W$358, MATCH('O5 Details by Class &amp; Accounts'!BT$18, 'E2 Allocators'!$B$15:$W$15, 0),FALSE)*$E59)</f>
        <v>0</v>
      </c>
      <c r="BU59" s="1322">
        <f>IF(ISERROR(VLOOKUP(VLOOKUP($A59, 'E4 TB Allocation Details'!$A$18:$L$214, MATCH("A &amp; G ID", 'E4 TB Allocation Details'!$A$18:$L$18, 0),FALSE), 'E2 Allocators'!$B$15:$W$358, MATCH('O5 Details by Class &amp; Accounts'!BU$18, 'E2 Allocators'!$B$15:$W$15, 0),FALSE)*$E59), 0, VLOOKUP(VLOOKUP($A59, 'E4 TB Allocation Details'!$A$18:$L$214, MATCH("A &amp; G ID", 'E4 TB Allocation Details'!$A$18:$L$18, 0),FALSE), 'E2 Allocators'!$B$15:$W$358, MATCH('O5 Details by Class &amp; Accounts'!BU$18, 'E2 Allocators'!$B$15:$W$15, 0),FALSE)*$E59)</f>
        <v>0</v>
      </c>
      <c r="BV59" s="1322">
        <f>IF(ISERROR(VLOOKUP(VLOOKUP($A59, 'E4 TB Allocation Details'!$A$18:$L$214, MATCH("A &amp; G ID", 'E4 TB Allocation Details'!$A$18:$L$18, 0),FALSE), 'E2 Allocators'!$B$15:$W$358, MATCH('O5 Details by Class &amp; Accounts'!BV$18, 'E2 Allocators'!$B$15:$W$15, 0),FALSE)*$E59), 0, VLOOKUP(VLOOKUP($A59, 'E4 TB Allocation Details'!$A$18:$L$214, MATCH("A &amp; G ID", 'E4 TB Allocation Details'!$A$18:$L$18, 0),FALSE), 'E2 Allocators'!$B$15:$W$358, MATCH('O5 Details by Class &amp; Accounts'!BV$18, 'E2 Allocators'!$B$15:$W$15, 0),FALSE)*$E59)</f>
        <v>0</v>
      </c>
      <c r="BW59" s="1322">
        <f>IF(ISERROR(VLOOKUP(VLOOKUP($A59, 'E4 TB Allocation Details'!$A$18:$L$214, MATCH("A &amp; G ID", 'E4 TB Allocation Details'!$A$18:$L$18, 0),FALSE), 'E2 Allocators'!$B$15:$W$358, MATCH('O5 Details by Class &amp; Accounts'!BW$18, 'E2 Allocators'!$B$15:$W$15, 0),FALSE)*$E59), 0, VLOOKUP(VLOOKUP($A59, 'E4 TB Allocation Details'!$A$18:$L$214, MATCH("A &amp; G ID", 'E4 TB Allocation Details'!$A$18:$L$18, 0),FALSE), 'E2 Allocators'!$B$15:$W$358, MATCH('O5 Details by Class &amp; Accounts'!BW$18, 'E2 Allocators'!$B$15:$W$15, 0),FALSE)*$E59)</f>
        <v>0</v>
      </c>
      <c r="BX59" s="1322">
        <f>IF(ISERROR(VLOOKUP(VLOOKUP($A59, 'E4 TB Allocation Details'!$A$18:$L$214, MATCH("A &amp; G ID", 'E4 TB Allocation Details'!$A$18:$L$18, 0),FALSE), 'E2 Allocators'!$B$15:$W$358, MATCH('O5 Details by Class &amp; Accounts'!BX$18, 'E2 Allocators'!$B$15:$W$15, 0),FALSE)*$E59), 0, VLOOKUP(VLOOKUP($A59, 'E4 TB Allocation Details'!$A$18:$L$214, MATCH("A &amp; G ID", 'E4 TB Allocation Details'!$A$18:$L$18, 0),FALSE), 'E2 Allocators'!$B$15:$W$358, MATCH('O5 Details by Class &amp; Accounts'!BX$18, 'E2 Allocators'!$B$15:$W$15, 0),FALSE)*$E59)</f>
        <v>0</v>
      </c>
      <c r="BY59" s="1322">
        <f>IF(ISERROR(VLOOKUP(VLOOKUP($A59, 'E4 TB Allocation Details'!$A$18:$L$214, MATCH("A &amp; G ID", 'E4 TB Allocation Details'!$A$18:$L$18, 0),FALSE), 'E2 Allocators'!$B$15:$W$358, MATCH('O5 Details by Class &amp; Accounts'!BY$18, 'E2 Allocators'!$B$15:$W$15, 0),FALSE)*$E59), 0, VLOOKUP(VLOOKUP($A59, 'E4 TB Allocation Details'!$A$18:$L$214, MATCH("A &amp; G ID", 'E4 TB Allocation Details'!$A$18:$L$18, 0),FALSE), 'E2 Allocators'!$B$15:$W$358, MATCH('O5 Details by Class &amp; Accounts'!BY$18, 'E2 Allocators'!$B$15:$W$15, 0),FALSE)*$E59)</f>
        <v>0</v>
      </c>
      <c r="BZ59" s="1322">
        <f>IF(ISERROR(VLOOKUP(VLOOKUP($A59, 'E4 TB Allocation Details'!$A$18:$L$214, MATCH("A &amp; G ID", 'E4 TB Allocation Details'!$A$18:$L$18, 0),FALSE), 'E2 Allocators'!$B$15:$W$358, MATCH('O5 Details by Class &amp; Accounts'!BZ$18, 'E2 Allocators'!$B$15:$W$15, 0),FALSE)*$E59), 0, VLOOKUP(VLOOKUP($A59, 'E4 TB Allocation Details'!$A$18:$L$214, MATCH("A &amp; G ID", 'E4 TB Allocation Details'!$A$18:$L$18, 0),FALSE), 'E2 Allocators'!$B$15:$W$358, MATCH('O5 Details by Class &amp; Accounts'!BZ$18, 'E2 Allocators'!$B$15:$W$15, 0),FALSE)*$E59)</f>
        <v>0</v>
      </c>
      <c r="CA59" s="1322">
        <f>IF(ISERROR(VLOOKUP(VLOOKUP($A59, 'E4 TB Allocation Details'!$A$18:$L$214, MATCH("A &amp; G ID", 'E4 TB Allocation Details'!$A$18:$L$18, 0),FALSE), 'E2 Allocators'!$B$15:$W$358, MATCH('O5 Details by Class &amp; Accounts'!CA$18, 'E2 Allocators'!$B$15:$W$15, 0),FALSE)*$E59), 0, VLOOKUP(VLOOKUP($A59, 'E4 TB Allocation Details'!$A$18:$L$214, MATCH("A &amp; G ID", 'E4 TB Allocation Details'!$A$18:$L$18, 0),FALSE), 'E2 Allocators'!$B$15:$W$358, MATCH('O5 Details by Class &amp; Accounts'!CA$18, 'E2 Allocators'!$B$15:$W$15, 0),FALSE)*$E59)</f>
        <v>0</v>
      </c>
      <c r="CB59" s="1322">
        <f>IF(ISERROR(VLOOKUP(VLOOKUP($A59, 'E4 TB Allocation Details'!$A$18:$L$214, MATCH("A &amp; G ID", 'E4 TB Allocation Details'!$A$18:$L$18, 0),FALSE), 'E2 Allocators'!$B$15:$W$358, MATCH('O5 Details by Class &amp; Accounts'!CB$18, 'E2 Allocators'!$B$15:$W$15, 0),FALSE)*$E59), 0, VLOOKUP(VLOOKUP($A59, 'E4 TB Allocation Details'!$A$18:$L$214, MATCH("A &amp; G ID", 'E4 TB Allocation Details'!$A$18:$L$18, 0),FALSE), 'E2 Allocators'!$B$15:$W$358, MATCH('O5 Details by Class &amp; Accounts'!CB$18, 'E2 Allocators'!$B$15:$W$15, 0),FALSE)*$E59)</f>
        <v>0</v>
      </c>
      <c r="CC59" s="1322">
        <f>IF(ISERROR(VLOOKUP(VLOOKUP($A59, 'E4 TB Allocation Details'!$A$18:$L$214, MATCH("A &amp; G ID", 'E4 TB Allocation Details'!$A$18:$L$18, 0),FALSE), 'E2 Allocators'!$B$15:$W$358, MATCH('O5 Details by Class &amp; Accounts'!CC$18, 'E2 Allocators'!$B$15:$W$15, 0),FALSE)*$E59), 0, VLOOKUP(VLOOKUP($A59, 'E4 TB Allocation Details'!$A$18:$L$214, MATCH("A &amp; G ID", 'E4 TB Allocation Details'!$A$18:$L$18, 0),FALSE), 'E2 Allocators'!$B$15:$W$358, MATCH('O5 Details by Class &amp; Accounts'!CC$18, 'E2 Allocators'!$B$15:$W$15, 0),FALSE)*$E59)</f>
        <v>0</v>
      </c>
      <c r="CD59" s="1322">
        <f>IF(ISERROR(VLOOKUP(VLOOKUP($A59, 'E4 TB Allocation Details'!$A$18:$L$214, MATCH("A &amp; G ID", 'E4 TB Allocation Details'!$A$18:$L$18, 0),FALSE), 'E2 Allocators'!$B$15:$W$358, MATCH('O5 Details by Class &amp; Accounts'!CD$18, 'E2 Allocators'!$B$15:$W$15, 0),FALSE)*$E59), 0, VLOOKUP(VLOOKUP($A59, 'E4 TB Allocation Details'!$A$18:$L$214, MATCH("A &amp; G ID", 'E4 TB Allocation Details'!$A$18:$L$18, 0),FALSE), 'E2 Allocators'!$B$15:$W$358, MATCH('O5 Details by Class &amp; Accounts'!CD$18, 'E2 Allocators'!$B$15:$W$15, 0),FALSE)*$E59)</f>
        <v>0</v>
      </c>
      <c r="CE59" s="1322">
        <f>IF(ISERROR(VLOOKUP(VLOOKUP($A59, 'E4 TB Allocation Details'!$A$18:$L$214, MATCH("A &amp; G ID", 'E4 TB Allocation Details'!$A$18:$L$18, 0),FALSE), 'E2 Allocators'!$B$15:$W$358, MATCH('O5 Details by Class &amp; Accounts'!CE$18, 'E2 Allocators'!$B$15:$W$15, 0),FALSE)*$E59), 0, VLOOKUP(VLOOKUP($A59, 'E4 TB Allocation Details'!$A$18:$L$214, MATCH("A &amp; G ID", 'E4 TB Allocation Details'!$A$18:$L$18, 0),FALSE), 'E2 Allocators'!$B$15:$W$358, MATCH('O5 Details by Class &amp; Accounts'!CE$18, 'E2 Allocators'!$B$15:$W$15, 0),FALSE)*$E59)</f>
        <v>0</v>
      </c>
      <c r="CF59" s="1322">
        <f>IF(ISERROR(VLOOKUP(VLOOKUP($A59, 'E4 TB Allocation Details'!$A$18:$L$214, MATCH("A &amp; G ID", 'E4 TB Allocation Details'!$A$18:$L$18, 0),FALSE), 'E2 Allocators'!$B$15:$W$358, MATCH('O5 Details by Class &amp; Accounts'!CF$18, 'E2 Allocators'!$B$15:$W$15, 0),FALSE)*$E59), 0, VLOOKUP(VLOOKUP($A59, 'E4 TB Allocation Details'!$A$18:$L$214, MATCH("A &amp; G ID", 'E4 TB Allocation Details'!$A$18:$L$18, 0),FALSE), 'E2 Allocators'!$B$15:$W$358, MATCH('O5 Details by Class &amp; Accounts'!CF$18, 'E2 Allocators'!$B$15:$W$15, 0),FALSE)*$E59)</f>
        <v>0</v>
      </c>
      <c r="CG59" s="1322">
        <f>IF(ISERROR(VLOOKUP(VLOOKUP($A59, 'E4 TB Allocation Details'!$A$18:$L$214, MATCH("A &amp; G ID", 'E4 TB Allocation Details'!$A$18:$L$18, 0),FALSE), 'E2 Allocators'!$B$15:$W$358, MATCH('O5 Details by Class &amp; Accounts'!CG$18, 'E2 Allocators'!$B$15:$W$15, 0),FALSE)*$E59), 0, VLOOKUP(VLOOKUP($A59, 'E4 TB Allocation Details'!$A$18:$L$214, MATCH("A &amp; G ID", 'E4 TB Allocation Details'!$A$18:$L$18, 0),FALSE), 'E2 Allocators'!$B$15:$W$358, MATCH('O5 Details by Class &amp; Accounts'!CG$18, 'E2 Allocators'!$B$15:$W$15, 0),FALSE)*$E59)</f>
        <v>0</v>
      </c>
      <c r="CH59" s="1322">
        <f>IF(ISERROR(VLOOKUP(VLOOKUP($A59, 'E4 TB Allocation Details'!$A$18:$L$214, MATCH("A &amp; G ID", 'E4 TB Allocation Details'!$A$18:$L$18, 0),FALSE), 'E2 Allocators'!$B$15:$W$358, MATCH('O5 Details by Class &amp; Accounts'!CH$18, 'E2 Allocators'!$B$15:$W$15, 0),FALSE)*$E59), 0, VLOOKUP(VLOOKUP($A59, 'E4 TB Allocation Details'!$A$18:$L$214, MATCH("A &amp; G ID", 'E4 TB Allocation Details'!$A$18:$L$18, 0),FALSE), 'E2 Allocators'!$B$15:$W$358, MATCH('O5 Details by Class &amp; Accounts'!CH$18, 'E2 Allocators'!$B$15:$W$15, 0),FALSE)*$E59)</f>
        <v>0</v>
      </c>
      <c r="CI59" s="1322">
        <f>IF(ISERROR(VLOOKUP(VLOOKUP($A59, 'E4 TB Allocation Details'!$A$18:$L$214, MATCH("A &amp; G ID", 'E4 TB Allocation Details'!$A$18:$L$18, 0),FALSE), 'E2 Allocators'!$B$15:$W$358, MATCH('O5 Details by Class &amp; Accounts'!CI$18, 'E2 Allocators'!$B$15:$W$15, 0),FALSE)*$E59), 0, VLOOKUP(VLOOKUP($A59, 'E4 TB Allocation Details'!$A$18:$L$214, MATCH("A &amp; G ID", 'E4 TB Allocation Details'!$A$18:$L$18, 0),FALSE), 'E2 Allocators'!$B$15:$W$358, MATCH('O5 Details by Class &amp; Accounts'!CI$18, 'E2 Allocators'!$B$15:$W$15, 0),FALSE)*$E59)</f>
        <v>0</v>
      </c>
      <c r="CJ59" s="1322">
        <f>IF(ISERROR(VLOOKUP(VLOOKUP($A59, 'E4 TB Allocation Details'!$A$18:$L$214, MATCH("A &amp; G ID", 'E4 TB Allocation Details'!$A$18:$L$18, 0),FALSE), 'E2 Allocators'!$B$15:$W$358, MATCH('O5 Details by Class &amp; Accounts'!CJ$18, 'E2 Allocators'!$B$15:$W$15, 0),FALSE)*$E59), 0, VLOOKUP(VLOOKUP($A59, 'E4 TB Allocation Details'!$A$18:$L$214, MATCH("A &amp; G ID", 'E4 TB Allocation Details'!$A$18:$L$18, 0),FALSE), 'E2 Allocators'!$B$15:$W$358, MATCH('O5 Details by Class &amp; Accounts'!CJ$18, 'E2 Allocators'!$B$15:$W$15, 0),FALSE)*$E59)</f>
        <v>0</v>
      </c>
      <c r="CK59" s="1322">
        <f>IF(ISERROR(VLOOKUP(VLOOKUP($A59, 'E4 TB Allocation Details'!$A$18:$L$214, MATCH("A &amp; G ID", 'E4 TB Allocation Details'!$A$18:$L$18, 0),FALSE), 'E2 Allocators'!$B$15:$W$358, MATCH('O5 Details by Class &amp; Accounts'!CK$18, 'E2 Allocators'!$B$15:$W$15, 0),FALSE)*$E59), 0, VLOOKUP(VLOOKUP($A59, 'E4 TB Allocation Details'!$A$18:$L$214, MATCH("A &amp; G ID", 'E4 TB Allocation Details'!$A$18:$L$18, 0),FALSE), 'E2 Allocators'!$B$15:$W$358, MATCH('O5 Details by Class &amp; Accounts'!CK$18, 'E2 Allocators'!$B$15:$W$15, 0),FALSE)*$E59)</f>
        <v>0</v>
      </c>
      <c r="CL59" s="1322">
        <f>IF(ISERROR(VLOOKUP(VLOOKUP($A59, 'E4 TB Allocation Details'!$A$18:$L$214, MATCH("A &amp; G ID", 'E4 TB Allocation Details'!$A$18:$L$18, 0),FALSE), 'E2 Allocators'!$B$15:$W$358, MATCH('O5 Details by Class &amp; Accounts'!CL$18, 'E2 Allocators'!$B$15:$W$15, 0),FALSE)*$E59), 0, VLOOKUP(VLOOKUP($A59, 'E4 TB Allocation Details'!$A$18:$L$214, MATCH("A &amp; G ID", 'E4 TB Allocation Details'!$A$18:$L$18, 0),FALSE), 'E2 Allocators'!$B$15:$W$358, MATCH('O5 Details by Class &amp; Accounts'!CL$18, 'E2 Allocators'!$B$15:$W$15, 0),FALSE)*$E59)</f>
        <v>0</v>
      </c>
      <c r="CM59" s="1322">
        <f>IF(ISERROR(VLOOKUP(VLOOKUP($A59, 'E4 TB Allocation Details'!$A$18:$L$214, MATCH("A &amp; G ID", 'E4 TB Allocation Details'!$A$18:$L$18, 0),FALSE), 'E2 Allocators'!$B$15:$W$358, MATCH('O5 Details by Class &amp; Accounts'!CM$18, 'E2 Allocators'!$B$15:$W$15, 0),FALSE)*$E59), 0, VLOOKUP(VLOOKUP($A59, 'E4 TB Allocation Details'!$A$18:$L$214, MATCH("A &amp; G ID", 'E4 TB Allocation Details'!$A$18:$L$18, 0),FALSE), 'E2 Allocators'!$B$15:$W$358, MATCH('O5 Details by Class &amp; Accounts'!CM$18, 'E2 Allocators'!$B$15:$W$15, 0),FALSE)*$E59)</f>
        <v>0</v>
      </c>
      <c r="CN59" s="1322">
        <f t="shared" si="5"/>
        <v>0</v>
      </c>
      <c r="CO59" s="1651">
        <f t="shared" si="7"/>
        <v>4.6566128730773926E-10</v>
      </c>
      <c r="CQ59" s="1899" t="inlineStr">
        <is>
          <t/>
        </is>
      </c>
    </row>
    <row r="60" spans="1:95" s="64" customFormat="1" ht="12.75" x14ac:dyDescent="0.2">
      <c r="A60" s="2146">
        <v>1905</v>
      </c>
      <c r="B60" s="2112" t="s">
        <v>282</v>
      </c>
      <c r="C60" s="1648">
        <f>IF(ISERROR(VLOOKUP($A60,'I3 TB Data'!$A$19:$H$483,MATCH('O5 Details by Class &amp; Accounts'!$C$18, 'I3 TB Data'!$A$19:$H$19,0),0)), 0, VLOOKUP($A60,'I3 TB Data'!$A$19:$H$483,MATCH('O5 Details by Class &amp; Accounts'!$C$18,'I3 TB Data'!$A$19:$H$19,0),0))</f>
        <v>49000</v>
      </c>
      <c r="D60" s="1649">
        <f>'I4 BO ASSETS'!E62</f>
        <v>0</v>
      </c>
      <c r="E60" s="1648">
        <f t="shared" si="6"/>
        <v>49000</v>
      </c>
      <c r="F60" s="1650">
        <f>IF(ISERROR(VLOOKUP($A60, 'E1 Categorization'!A33:E124, MATCH("Customer Component", 'E1 Categorization'!$A$33:$E$33,0), 0)), 0, IF(VLOOKUP($A60, 'E1 Categorization'!A33:E124, MATCH("Customer Component", 'E1 Categorization'!$A$33:$E$33,0), 0)=0, 'O5 Details by Class &amp; Accounts'!$E60, IF(AND(VLOOKUP($A60, 'E1 Categorization'!A33:E124, MATCH("Customer Component", 'E1 Categorization'!$A$33:$E$33,0), 0) &gt;0, VLOOKUP($A60, 'E1 Categorization'!A33:E124, MATCH("Customer Component", 'E1 Categorization'!$A$33:$E$33,0), 0)&lt;1), 'O5 Details by Class &amp; Accounts'!$E60*(1-VLOOKUP($A60, 'E1 Categorization'!A33:E124, MATCH("Customer Component", 'E1 Categorization'!$A$33:$E$33,0), 0)), 0)))</f>
        <v>0</v>
      </c>
      <c r="G60" s="1650">
        <f>IF(ISERROR(VLOOKUP($A60, 'E1 Categorization'!A33:E124, MATCH("Customer Component", 'E1 Categorization'!$A$33:$E$33,0), 0)),0, IF(VLOOKUP($A60, 'E1 Categorization'!A33:E124, MATCH("Customer Component", 'E1 Categorization'!$A$33:$E$33,0), 0)=0, 0, IF(AND(VLOOKUP($A60, 'E1 Categorization'!A33:E124, MATCH("Customer Component", 'E1 Categorization'!$A$33:$E$33,0), 0) &gt;0, VLOOKUP($A60, 'E1 Categorization'!A33:E124, MATCH("Customer Component", 'E1 Categorization'!$A$33:$E$33,0), 0)&lt;1), 'O5 Details by Class &amp; Accounts'!$E60*(VLOOKUP($A60, 'E1 Categorization'!A33:E124, MATCH("Customer Component", 'E1 Categorization'!$A$33:$E$33,0), 0)), 'O5 Details by Class &amp; Accounts'!$E60)))</f>
        <v>0</v>
      </c>
      <c r="H60" s="1322">
        <f t="shared" ref="H60:H80" si="8">F60+G60</f>
        <v>0</v>
      </c>
      <c r="I60" s="1322">
        <f>IF(ISERROR(VLOOKUP(VLOOKUP($A60, 'E4 TB Allocation Details'!$A$18:$L$214, MATCH("Demand ID", 'E4 TB Allocation Details'!$A$18:$L$18, 0),FALSE), 'E2 Allocators'!$B$15:$W$358, MATCH('O5 Details by Class &amp; Accounts'!I$18, 'E2 Allocators'!$B$15:$W$15, 0),FALSE)*$F60), 0, VLOOKUP(VLOOKUP($A60, 'E4 TB Allocation Details'!$A$18:$L$214, MATCH("Demand ID", 'E4 TB Allocation Details'!$A$18:$L$18, 0),FALSE), 'E2 Allocators'!$B$15:$W$358, MATCH('O5 Details by Class &amp; Accounts'!I$18, 'E2 Allocators'!$B$15:$W$15, 0),FALSE)*$F60)</f>
        <v>0</v>
      </c>
      <c r="J60" s="1322">
        <f>IF(ISERROR(VLOOKUP(VLOOKUP($A60, 'E4 TB Allocation Details'!$A$18:$L$214, MATCH("Demand ID", 'E4 TB Allocation Details'!$A$18:$L$18, 0),FALSE), 'E2 Allocators'!$B$15:$W$358, MATCH('O5 Details by Class &amp; Accounts'!J$18, 'E2 Allocators'!$B$15:$W$15, 0),FALSE)*$F60), 0, VLOOKUP(VLOOKUP($A60, 'E4 TB Allocation Details'!$A$18:$L$214, MATCH("Demand ID", 'E4 TB Allocation Details'!$A$18:$L$18, 0),FALSE), 'E2 Allocators'!$B$15:$W$358, MATCH('O5 Details by Class &amp; Accounts'!J$18, 'E2 Allocators'!$B$15:$W$15, 0),FALSE)*$F60)</f>
        <v>0</v>
      </c>
      <c r="K60" s="1322">
        <f>IF(ISERROR(VLOOKUP(VLOOKUP($A60, 'E4 TB Allocation Details'!$A$18:$L$214, MATCH("Demand ID", 'E4 TB Allocation Details'!$A$18:$L$18, 0),FALSE), 'E2 Allocators'!$B$15:$W$358, MATCH('O5 Details by Class &amp; Accounts'!K$18, 'E2 Allocators'!$B$15:$W$15, 0),FALSE)*$F60), 0, VLOOKUP(VLOOKUP($A60, 'E4 TB Allocation Details'!$A$18:$L$214, MATCH("Demand ID", 'E4 TB Allocation Details'!$A$18:$L$18, 0),FALSE), 'E2 Allocators'!$B$15:$W$358, MATCH('O5 Details by Class &amp; Accounts'!K$18, 'E2 Allocators'!$B$15:$W$15, 0),FALSE)*$F60)</f>
        <v>0</v>
      </c>
      <c r="L60" s="1322">
        <f>IF(ISERROR(VLOOKUP(VLOOKUP($A60, 'E4 TB Allocation Details'!$A$18:$L$214, MATCH("Demand ID", 'E4 TB Allocation Details'!$A$18:$L$18, 0),FALSE), 'E2 Allocators'!$B$15:$W$358, MATCH('O5 Details by Class &amp; Accounts'!L$18, 'E2 Allocators'!$B$15:$W$15, 0),FALSE)*$F60), 0, VLOOKUP(VLOOKUP($A60, 'E4 TB Allocation Details'!$A$18:$L$214, MATCH("Demand ID", 'E4 TB Allocation Details'!$A$18:$L$18, 0),FALSE), 'E2 Allocators'!$B$15:$W$358, MATCH('O5 Details by Class &amp; Accounts'!L$18, 'E2 Allocators'!$B$15:$W$15, 0),FALSE)*$F60)</f>
        <v>0</v>
      </c>
      <c r="M60" s="1322">
        <f>IF(ISERROR(VLOOKUP(VLOOKUP($A60, 'E4 TB Allocation Details'!$A$18:$L$214, MATCH("Demand ID", 'E4 TB Allocation Details'!$A$18:$L$18, 0),FALSE), 'E2 Allocators'!$B$15:$W$358, MATCH('O5 Details by Class &amp; Accounts'!M$18, 'E2 Allocators'!$B$15:$W$15, 0),FALSE)*$F60), 0, VLOOKUP(VLOOKUP($A60, 'E4 TB Allocation Details'!$A$18:$L$214, MATCH("Demand ID", 'E4 TB Allocation Details'!$A$18:$L$18, 0),FALSE), 'E2 Allocators'!$B$15:$W$358, MATCH('O5 Details by Class &amp; Accounts'!M$18, 'E2 Allocators'!$B$15:$W$15, 0),FALSE)*$F60)</f>
        <v>0</v>
      </c>
      <c r="N60" s="1322">
        <f>IF(ISERROR(VLOOKUP(VLOOKUP($A60, 'E4 TB Allocation Details'!$A$18:$L$214, MATCH("Demand ID", 'E4 TB Allocation Details'!$A$18:$L$18, 0),FALSE), 'E2 Allocators'!$B$15:$W$358, MATCH('O5 Details by Class &amp; Accounts'!N$18, 'E2 Allocators'!$B$15:$W$15, 0),FALSE)*$F60), 0, VLOOKUP(VLOOKUP($A60, 'E4 TB Allocation Details'!$A$18:$L$214, MATCH("Demand ID", 'E4 TB Allocation Details'!$A$18:$L$18, 0),FALSE), 'E2 Allocators'!$B$15:$W$358, MATCH('O5 Details by Class &amp; Accounts'!N$18, 'E2 Allocators'!$B$15:$W$15, 0),FALSE)*$F60)</f>
        <v>0</v>
      </c>
      <c r="O60" s="1322">
        <f>IF(ISERROR(VLOOKUP(VLOOKUP($A60, 'E4 TB Allocation Details'!$A$18:$L$214, MATCH("Demand ID", 'E4 TB Allocation Details'!$A$18:$L$18, 0),FALSE), 'E2 Allocators'!$B$15:$W$358, MATCH('O5 Details by Class &amp; Accounts'!O$18, 'E2 Allocators'!$B$15:$W$15, 0),FALSE)*$F60), 0, VLOOKUP(VLOOKUP($A60, 'E4 TB Allocation Details'!$A$18:$L$214, MATCH("Demand ID", 'E4 TB Allocation Details'!$A$18:$L$18, 0),FALSE), 'E2 Allocators'!$B$15:$W$358, MATCH('O5 Details by Class &amp; Accounts'!O$18, 'E2 Allocators'!$B$15:$W$15, 0),FALSE)*$F60)</f>
        <v>0</v>
      </c>
      <c r="P60" s="1322">
        <f>IF(ISERROR(VLOOKUP(VLOOKUP($A60, 'E4 TB Allocation Details'!$A$18:$L$214, MATCH("Demand ID", 'E4 TB Allocation Details'!$A$18:$L$18, 0),FALSE), 'E2 Allocators'!$B$15:$W$358, MATCH('O5 Details by Class &amp; Accounts'!P$18, 'E2 Allocators'!$B$15:$W$15, 0),FALSE)*$F60), 0, VLOOKUP(VLOOKUP($A60, 'E4 TB Allocation Details'!$A$18:$L$214, MATCH("Demand ID", 'E4 TB Allocation Details'!$A$18:$L$18, 0),FALSE), 'E2 Allocators'!$B$15:$W$358, MATCH('O5 Details by Class &amp; Accounts'!P$18, 'E2 Allocators'!$B$15:$W$15, 0),FALSE)*$F60)</f>
        <v>0</v>
      </c>
      <c r="Q60" s="1322">
        <f>IF(ISERROR(VLOOKUP(VLOOKUP($A60, 'E4 TB Allocation Details'!$A$18:$L$214, MATCH("Demand ID", 'E4 TB Allocation Details'!$A$18:$L$18, 0),FALSE), 'E2 Allocators'!$B$15:$W$358, MATCH('O5 Details by Class &amp; Accounts'!Q$18, 'E2 Allocators'!$B$15:$W$15, 0),FALSE)*$F60), 0, VLOOKUP(VLOOKUP($A60, 'E4 TB Allocation Details'!$A$18:$L$214, MATCH("Demand ID", 'E4 TB Allocation Details'!$A$18:$L$18, 0),FALSE), 'E2 Allocators'!$B$15:$W$358, MATCH('O5 Details by Class &amp; Accounts'!Q$18, 'E2 Allocators'!$B$15:$W$15, 0),FALSE)*$F60)</f>
        <v>0</v>
      </c>
      <c r="R60" s="1322">
        <f>IF(ISERROR(VLOOKUP(VLOOKUP($A60, 'E4 TB Allocation Details'!$A$18:$L$214, MATCH("Demand ID", 'E4 TB Allocation Details'!$A$18:$L$18, 0),FALSE), 'E2 Allocators'!$B$15:$W$358, MATCH('O5 Details by Class &amp; Accounts'!R$18, 'E2 Allocators'!$B$15:$W$15, 0),FALSE)*$F60), 0, VLOOKUP(VLOOKUP($A60, 'E4 TB Allocation Details'!$A$18:$L$214, MATCH("Demand ID", 'E4 TB Allocation Details'!$A$18:$L$18, 0),FALSE), 'E2 Allocators'!$B$15:$W$358, MATCH('O5 Details by Class &amp; Accounts'!R$18, 'E2 Allocators'!$B$15:$W$15, 0),FALSE)*$F60)</f>
        <v>0</v>
      </c>
      <c r="S60" s="1322">
        <f>IF(ISERROR(VLOOKUP(VLOOKUP($A60, 'E4 TB Allocation Details'!$A$18:$L$214, MATCH("Demand ID", 'E4 TB Allocation Details'!$A$18:$L$18, 0),FALSE), 'E2 Allocators'!$B$15:$W$358, MATCH('O5 Details by Class &amp; Accounts'!S$18, 'E2 Allocators'!$B$15:$W$15, 0),FALSE)*$F60), 0, VLOOKUP(VLOOKUP($A60, 'E4 TB Allocation Details'!$A$18:$L$214, MATCH("Demand ID", 'E4 TB Allocation Details'!$A$18:$L$18, 0),FALSE), 'E2 Allocators'!$B$15:$W$358, MATCH('O5 Details by Class &amp; Accounts'!S$18, 'E2 Allocators'!$B$15:$W$15, 0),FALSE)*$F60)</f>
        <v>0</v>
      </c>
      <c r="T60" s="1322">
        <f>IF(ISERROR(VLOOKUP(VLOOKUP($A60, 'E4 TB Allocation Details'!$A$18:$L$214, MATCH("Demand ID", 'E4 TB Allocation Details'!$A$18:$L$18, 0),FALSE), 'E2 Allocators'!$B$15:$W$358, MATCH('O5 Details by Class &amp; Accounts'!T$18, 'E2 Allocators'!$B$15:$W$15, 0),FALSE)*$F60), 0, VLOOKUP(VLOOKUP($A60, 'E4 TB Allocation Details'!$A$18:$L$214, MATCH("Demand ID", 'E4 TB Allocation Details'!$A$18:$L$18, 0),FALSE), 'E2 Allocators'!$B$15:$W$358, MATCH('O5 Details by Class &amp; Accounts'!T$18, 'E2 Allocators'!$B$15:$W$15, 0),FALSE)*$F60)</f>
        <v>0</v>
      </c>
      <c r="U60" s="1322">
        <f>IF(ISERROR(VLOOKUP(VLOOKUP($A60, 'E4 TB Allocation Details'!$A$18:$L$214, MATCH("Demand ID", 'E4 TB Allocation Details'!$A$18:$L$18, 0),FALSE), 'E2 Allocators'!$B$15:$W$358, MATCH('O5 Details by Class &amp; Accounts'!U$18, 'E2 Allocators'!$B$15:$W$15, 0),FALSE)*$F60), 0, VLOOKUP(VLOOKUP($A60, 'E4 TB Allocation Details'!$A$18:$L$214, MATCH("Demand ID", 'E4 TB Allocation Details'!$A$18:$L$18, 0),FALSE), 'E2 Allocators'!$B$15:$W$358, MATCH('O5 Details by Class &amp; Accounts'!U$18, 'E2 Allocators'!$B$15:$W$15, 0),FALSE)*$F60)</f>
        <v>0</v>
      </c>
      <c r="V60" s="1322">
        <f>IF(ISERROR(VLOOKUP(VLOOKUP($A60, 'E4 TB Allocation Details'!$A$18:$L$214, MATCH("Demand ID", 'E4 TB Allocation Details'!$A$18:$L$18, 0),FALSE), 'E2 Allocators'!$B$15:$W$358, MATCH('O5 Details by Class &amp; Accounts'!V$18, 'E2 Allocators'!$B$15:$W$15, 0),FALSE)*$F60), 0, VLOOKUP(VLOOKUP($A60, 'E4 TB Allocation Details'!$A$18:$L$214, MATCH("Demand ID", 'E4 TB Allocation Details'!$A$18:$L$18, 0),FALSE), 'E2 Allocators'!$B$15:$W$358, MATCH('O5 Details by Class &amp; Accounts'!V$18, 'E2 Allocators'!$B$15:$W$15, 0),FALSE)*$F60)</f>
        <v>0</v>
      </c>
      <c r="W60" s="1322">
        <f>IF(ISERROR(VLOOKUP(VLOOKUP($A60, 'E4 TB Allocation Details'!$A$18:$L$214, MATCH("Demand ID", 'E4 TB Allocation Details'!$A$18:$L$18, 0),FALSE), 'E2 Allocators'!$B$15:$W$358, MATCH('O5 Details by Class &amp; Accounts'!W$18, 'E2 Allocators'!$B$15:$W$15, 0),FALSE)*$F60), 0, VLOOKUP(VLOOKUP($A60, 'E4 TB Allocation Details'!$A$18:$L$214, MATCH("Demand ID", 'E4 TB Allocation Details'!$A$18:$L$18, 0),FALSE), 'E2 Allocators'!$B$15:$W$358, MATCH('O5 Details by Class &amp; Accounts'!W$18, 'E2 Allocators'!$B$15:$W$15, 0),FALSE)*$F60)</f>
        <v>0</v>
      </c>
      <c r="X60" s="1322">
        <f>IF(ISERROR(VLOOKUP(VLOOKUP($A60, 'E4 TB Allocation Details'!$A$18:$L$214, MATCH("Demand ID", 'E4 TB Allocation Details'!$A$18:$L$18, 0),FALSE), 'E2 Allocators'!$B$15:$W$358, MATCH('O5 Details by Class &amp; Accounts'!X$18, 'E2 Allocators'!$B$15:$W$15, 0),FALSE)*$F60), 0, VLOOKUP(VLOOKUP($A60, 'E4 TB Allocation Details'!$A$18:$L$214, MATCH("Demand ID", 'E4 TB Allocation Details'!$A$18:$L$18, 0),FALSE), 'E2 Allocators'!$B$15:$W$358, MATCH('O5 Details by Class &amp; Accounts'!X$18, 'E2 Allocators'!$B$15:$W$15, 0),FALSE)*$F60)</f>
        <v>0</v>
      </c>
      <c r="Y60" s="1322">
        <f>IF(ISERROR(VLOOKUP(VLOOKUP($A60, 'E4 TB Allocation Details'!$A$18:$L$214, MATCH("Demand ID", 'E4 TB Allocation Details'!$A$18:$L$18, 0),FALSE), 'E2 Allocators'!$B$15:$W$358, MATCH('O5 Details by Class &amp; Accounts'!Y$18, 'E2 Allocators'!$B$15:$W$15, 0),FALSE)*$F60), 0, VLOOKUP(VLOOKUP($A60, 'E4 TB Allocation Details'!$A$18:$L$214, MATCH("Demand ID", 'E4 TB Allocation Details'!$A$18:$L$18, 0),FALSE), 'E2 Allocators'!$B$15:$W$358, MATCH('O5 Details by Class &amp; Accounts'!Y$18, 'E2 Allocators'!$B$15:$W$15, 0),FALSE)*$F60)</f>
        <v>0</v>
      </c>
      <c r="Z60" s="1322">
        <f>IF(ISERROR(VLOOKUP(VLOOKUP($A60, 'E4 TB Allocation Details'!$A$18:$L$214, MATCH("Demand ID", 'E4 TB Allocation Details'!$A$18:$L$18, 0),FALSE), 'E2 Allocators'!$B$15:$W$358, MATCH('O5 Details by Class &amp; Accounts'!Z$18, 'E2 Allocators'!$B$15:$W$15, 0),FALSE)*$F60), 0, VLOOKUP(VLOOKUP($A60, 'E4 TB Allocation Details'!$A$18:$L$214, MATCH("Demand ID", 'E4 TB Allocation Details'!$A$18:$L$18, 0),FALSE), 'E2 Allocators'!$B$15:$W$358, MATCH('O5 Details by Class &amp; Accounts'!Z$18, 'E2 Allocators'!$B$15:$W$15, 0),FALSE)*$F60)</f>
        <v>0</v>
      </c>
      <c r="AA60" s="1322">
        <f>IF(ISERROR(VLOOKUP(VLOOKUP($A60, 'E4 TB Allocation Details'!$A$18:$L$214, MATCH("Demand ID", 'E4 TB Allocation Details'!$A$18:$L$18, 0),FALSE), 'E2 Allocators'!$B$15:$W$358, MATCH('O5 Details by Class &amp; Accounts'!AA$18, 'E2 Allocators'!$B$15:$W$15, 0),FALSE)*$F60), 0, VLOOKUP(VLOOKUP($A60, 'E4 TB Allocation Details'!$A$18:$L$214, MATCH("Demand ID", 'E4 TB Allocation Details'!$A$18:$L$18, 0),FALSE), 'E2 Allocators'!$B$15:$W$358, MATCH('O5 Details by Class &amp; Accounts'!AA$18, 'E2 Allocators'!$B$15:$W$15, 0),FALSE)*$F60)</f>
        <v>0</v>
      </c>
      <c r="AB60" s="1322">
        <f>IF(ISERROR(VLOOKUP(VLOOKUP($A60, 'E4 TB Allocation Details'!$A$18:$L$214, MATCH("Demand ID", 'E4 TB Allocation Details'!$A$18:$L$18, 0),FALSE), 'E2 Allocators'!$B$15:$W$358, MATCH('O5 Details by Class &amp; Accounts'!AB$18, 'E2 Allocators'!$B$15:$W$15, 0),FALSE)*$F60), 0, VLOOKUP(VLOOKUP($A60, 'E4 TB Allocation Details'!$A$18:$L$214, MATCH("Demand ID", 'E4 TB Allocation Details'!$A$18:$L$18, 0),FALSE), 'E2 Allocators'!$B$15:$W$358, MATCH('O5 Details by Class &amp; Accounts'!AB$18, 'E2 Allocators'!$B$15:$W$15, 0),FALSE)*$F60)</f>
        <v>0</v>
      </c>
      <c r="AC60" s="1322">
        <f t="shared" ref="AC60:AC80" si="9">SUM(I60:AB60)</f>
        <v>0</v>
      </c>
      <c r="AD60" s="1322">
        <f>IF(ISERROR(VLOOKUP(VLOOKUP($A60, 'E4 TB Allocation Details'!$A$18:$L$214, MATCH("Customer ID", 'E4 TB Allocation Details'!$A$18:$L$18, 0),FALSE), 'E2 Allocators'!$B$15:$W$358, MATCH('O5 Details by Class &amp; Accounts'!AD$18, 'E2 Allocators'!$B$15:$W$15, 0),FALSE)*$G60), 0, VLOOKUP(VLOOKUP($A60, 'E4 TB Allocation Details'!$A$18:$L$214, MATCH("Customer ID", 'E4 TB Allocation Details'!$A$18:$L$18, 0),FALSE), 'E2 Allocators'!$B$15:$W$358, MATCH('O5 Details by Class &amp; Accounts'!AD$18, 'E2 Allocators'!$B$15:$W$15, 0),FALSE)*$G60)</f>
        <v>0</v>
      </c>
      <c r="AE60" s="1322">
        <f>IF(ISERROR(VLOOKUP(VLOOKUP($A60, 'E4 TB Allocation Details'!$A$18:$L$214, MATCH("Customer ID", 'E4 TB Allocation Details'!$A$18:$L$18, 0),FALSE), 'E2 Allocators'!$B$15:$W$358, MATCH('O5 Details by Class &amp; Accounts'!AE$18, 'E2 Allocators'!$B$15:$W$15, 0),FALSE)*$G60), 0, VLOOKUP(VLOOKUP($A60, 'E4 TB Allocation Details'!$A$18:$L$214, MATCH("Customer ID", 'E4 TB Allocation Details'!$A$18:$L$18, 0),FALSE), 'E2 Allocators'!$B$15:$W$358, MATCH('O5 Details by Class &amp; Accounts'!AE$18, 'E2 Allocators'!$B$15:$W$15, 0),FALSE)*$G60)</f>
        <v>0</v>
      </c>
      <c r="AF60" s="1322">
        <f>IF(ISERROR(VLOOKUP(VLOOKUP($A60, 'E4 TB Allocation Details'!$A$18:$L$214, MATCH("Customer ID", 'E4 TB Allocation Details'!$A$18:$L$18, 0),FALSE), 'E2 Allocators'!$B$15:$W$358, MATCH('O5 Details by Class &amp; Accounts'!AF$18, 'E2 Allocators'!$B$15:$W$15, 0),FALSE)*$G60), 0, VLOOKUP(VLOOKUP($A60, 'E4 TB Allocation Details'!$A$18:$L$214, MATCH("Customer ID", 'E4 TB Allocation Details'!$A$18:$L$18, 0),FALSE), 'E2 Allocators'!$B$15:$W$358, MATCH('O5 Details by Class &amp; Accounts'!AF$18, 'E2 Allocators'!$B$15:$W$15, 0),FALSE)*$G60)</f>
        <v>0</v>
      </c>
      <c r="AG60" s="1322">
        <f>IF(ISERROR(VLOOKUP(VLOOKUP($A60, 'E4 TB Allocation Details'!$A$18:$L$214, MATCH("Customer ID", 'E4 TB Allocation Details'!$A$18:$L$18, 0),FALSE), 'E2 Allocators'!$B$15:$W$358, MATCH('O5 Details by Class &amp; Accounts'!AG$18, 'E2 Allocators'!$B$15:$W$15, 0),FALSE)*$G60), 0, VLOOKUP(VLOOKUP($A60, 'E4 TB Allocation Details'!$A$18:$L$214, MATCH("Customer ID", 'E4 TB Allocation Details'!$A$18:$L$18, 0),FALSE), 'E2 Allocators'!$B$15:$W$358, MATCH('O5 Details by Class &amp; Accounts'!AG$18, 'E2 Allocators'!$B$15:$W$15, 0),FALSE)*$G60)</f>
        <v>0</v>
      </c>
      <c r="AH60" s="1322">
        <f>IF(ISERROR(VLOOKUP(VLOOKUP($A60, 'E4 TB Allocation Details'!$A$18:$L$214, MATCH("Customer ID", 'E4 TB Allocation Details'!$A$18:$L$18, 0),FALSE), 'E2 Allocators'!$B$15:$W$358, MATCH('O5 Details by Class &amp; Accounts'!AH$18, 'E2 Allocators'!$B$15:$W$15, 0),FALSE)*$G60), 0, VLOOKUP(VLOOKUP($A60, 'E4 TB Allocation Details'!$A$18:$L$214, MATCH("Customer ID", 'E4 TB Allocation Details'!$A$18:$L$18, 0),FALSE), 'E2 Allocators'!$B$15:$W$358, MATCH('O5 Details by Class &amp; Accounts'!AH$18, 'E2 Allocators'!$B$15:$W$15, 0),FALSE)*$G60)</f>
        <v>0</v>
      </c>
      <c r="AI60" s="1322">
        <f>IF(ISERROR(VLOOKUP(VLOOKUP($A60, 'E4 TB Allocation Details'!$A$18:$L$214, MATCH("Customer ID", 'E4 TB Allocation Details'!$A$18:$L$18, 0),FALSE), 'E2 Allocators'!$B$15:$W$358, MATCH('O5 Details by Class &amp; Accounts'!AI$18, 'E2 Allocators'!$B$15:$W$15, 0),FALSE)*$G60), 0, VLOOKUP(VLOOKUP($A60, 'E4 TB Allocation Details'!$A$18:$L$214, MATCH("Customer ID", 'E4 TB Allocation Details'!$A$18:$L$18, 0),FALSE), 'E2 Allocators'!$B$15:$W$358, MATCH('O5 Details by Class &amp; Accounts'!AI$18, 'E2 Allocators'!$B$15:$W$15, 0),FALSE)*$G60)</f>
        <v>0</v>
      </c>
      <c r="AJ60" s="1322">
        <f>IF(ISERROR(VLOOKUP(VLOOKUP($A60, 'E4 TB Allocation Details'!$A$18:$L$214, MATCH("Customer ID", 'E4 TB Allocation Details'!$A$18:$L$18, 0),FALSE), 'E2 Allocators'!$B$15:$W$358, MATCH('O5 Details by Class &amp; Accounts'!AJ$18, 'E2 Allocators'!$B$15:$W$15, 0),FALSE)*$G60), 0, VLOOKUP(VLOOKUP($A60, 'E4 TB Allocation Details'!$A$18:$L$214, MATCH("Customer ID", 'E4 TB Allocation Details'!$A$18:$L$18, 0),FALSE), 'E2 Allocators'!$B$15:$W$358, MATCH('O5 Details by Class &amp; Accounts'!AJ$18, 'E2 Allocators'!$B$15:$W$15, 0),FALSE)*$G60)</f>
        <v>0</v>
      </c>
      <c r="AK60" s="1322">
        <f>IF(ISERROR(VLOOKUP(VLOOKUP($A60, 'E4 TB Allocation Details'!$A$18:$L$214, MATCH("Customer ID", 'E4 TB Allocation Details'!$A$18:$L$18, 0),FALSE), 'E2 Allocators'!$B$15:$W$358, MATCH('O5 Details by Class &amp; Accounts'!AK$18, 'E2 Allocators'!$B$15:$W$15, 0),FALSE)*$G60), 0, VLOOKUP(VLOOKUP($A60, 'E4 TB Allocation Details'!$A$18:$L$214, MATCH("Customer ID", 'E4 TB Allocation Details'!$A$18:$L$18, 0),FALSE), 'E2 Allocators'!$B$15:$W$358, MATCH('O5 Details by Class &amp; Accounts'!AK$18, 'E2 Allocators'!$B$15:$W$15, 0),FALSE)*$G60)</f>
        <v>0</v>
      </c>
      <c r="AL60" s="1322">
        <f>IF(ISERROR(VLOOKUP(VLOOKUP($A60, 'E4 TB Allocation Details'!$A$18:$L$214, MATCH("Customer ID", 'E4 TB Allocation Details'!$A$18:$L$18, 0),FALSE), 'E2 Allocators'!$B$15:$W$358, MATCH('O5 Details by Class &amp; Accounts'!AL$18, 'E2 Allocators'!$B$15:$W$15, 0),FALSE)*$G60), 0, VLOOKUP(VLOOKUP($A60, 'E4 TB Allocation Details'!$A$18:$L$214, MATCH("Customer ID", 'E4 TB Allocation Details'!$A$18:$L$18, 0),FALSE), 'E2 Allocators'!$B$15:$W$358, MATCH('O5 Details by Class &amp; Accounts'!AL$18, 'E2 Allocators'!$B$15:$W$15, 0),FALSE)*$G60)</f>
        <v>0</v>
      </c>
      <c r="AM60" s="1322">
        <f>IF(ISERROR(VLOOKUP(VLOOKUP($A60, 'E4 TB Allocation Details'!$A$18:$L$214, MATCH("Customer ID", 'E4 TB Allocation Details'!$A$18:$L$18, 0),FALSE), 'E2 Allocators'!$B$15:$W$358, MATCH('O5 Details by Class &amp; Accounts'!AM$18, 'E2 Allocators'!$B$15:$W$15, 0),FALSE)*$G60), 0, VLOOKUP(VLOOKUP($A60, 'E4 TB Allocation Details'!$A$18:$L$214, MATCH("Customer ID", 'E4 TB Allocation Details'!$A$18:$L$18, 0),FALSE), 'E2 Allocators'!$B$15:$W$358, MATCH('O5 Details by Class &amp; Accounts'!AM$18, 'E2 Allocators'!$B$15:$W$15, 0),FALSE)*$G60)</f>
        <v>0</v>
      </c>
      <c r="AN60" s="1322">
        <f>IF(ISERROR(VLOOKUP(VLOOKUP($A60, 'E4 TB Allocation Details'!$A$18:$L$214, MATCH("Customer ID", 'E4 TB Allocation Details'!$A$18:$L$18, 0),FALSE), 'E2 Allocators'!$B$15:$W$358, MATCH('O5 Details by Class &amp; Accounts'!AN$18, 'E2 Allocators'!$B$15:$W$15, 0),FALSE)*$G60), 0, VLOOKUP(VLOOKUP($A60, 'E4 TB Allocation Details'!$A$18:$L$214, MATCH("Customer ID", 'E4 TB Allocation Details'!$A$18:$L$18, 0),FALSE), 'E2 Allocators'!$B$15:$W$358, MATCH('O5 Details by Class &amp; Accounts'!AN$18, 'E2 Allocators'!$B$15:$W$15, 0),FALSE)*$G60)</f>
        <v>0</v>
      </c>
      <c r="AO60" s="1322">
        <f>IF(ISERROR(VLOOKUP(VLOOKUP($A60, 'E4 TB Allocation Details'!$A$18:$L$214, MATCH("Customer ID", 'E4 TB Allocation Details'!$A$18:$L$18, 0),FALSE), 'E2 Allocators'!$B$15:$W$358, MATCH('O5 Details by Class &amp; Accounts'!AO$18, 'E2 Allocators'!$B$15:$W$15, 0),FALSE)*$G60), 0, VLOOKUP(VLOOKUP($A60, 'E4 TB Allocation Details'!$A$18:$L$214, MATCH("Customer ID", 'E4 TB Allocation Details'!$A$18:$L$18, 0),FALSE), 'E2 Allocators'!$B$15:$W$358, MATCH('O5 Details by Class &amp; Accounts'!AO$18, 'E2 Allocators'!$B$15:$W$15, 0),FALSE)*$G60)</f>
        <v>0</v>
      </c>
      <c r="AP60" s="1322">
        <f>IF(ISERROR(VLOOKUP(VLOOKUP($A60, 'E4 TB Allocation Details'!$A$18:$L$214, MATCH("Customer ID", 'E4 TB Allocation Details'!$A$18:$L$18, 0),FALSE), 'E2 Allocators'!$B$15:$W$358, MATCH('O5 Details by Class &amp; Accounts'!AP$18, 'E2 Allocators'!$B$15:$W$15, 0),FALSE)*$G60), 0, VLOOKUP(VLOOKUP($A60, 'E4 TB Allocation Details'!$A$18:$L$214, MATCH("Customer ID", 'E4 TB Allocation Details'!$A$18:$L$18, 0),FALSE), 'E2 Allocators'!$B$15:$W$358, MATCH('O5 Details by Class &amp; Accounts'!AP$18, 'E2 Allocators'!$B$15:$W$15, 0),FALSE)*$G60)</f>
        <v>0</v>
      </c>
      <c r="AQ60" s="1322">
        <f>IF(ISERROR(VLOOKUP(VLOOKUP($A60, 'E4 TB Allocation Details'!$A$18:$L$214, MATCH("Customer ID", 'E4 TB Allocation Details'!$A$18:$L$18, 0),FALSE), 'E2 Allocators'!$B$15:$W$358, MATCH('O5 Details by Class &amp; Accounts'!AQ$18, 'E2 Allocators'!$B$15:$W$15, 0),FALSE)*$G60), 0, VLOOKUP(VLOOKUP($A60, 'E4 TB Allocation Details'!$A$18:$L$214, MATCH("Customer ID", 'E4 TB Allocation Details'!$A$18:$L$18, 0),FALSE), 'E2 Allocators'!$B$15:$W$358, MATCH('O5 Details by Class &amp; Accounts'!AQ$18, 'E2 Allocators'!$B$15:$W$15, 0),FALSE)*$G60)</f>
        <v>0</v>
      </c>
      <c r="AR60" s="1322">
        <f>IF(ISERROR(VLOOKUP(VLOOKUP($A60, 'E4 TB Allocation Details'!$A$18:$L$214, MATCH("Customer ID", 'E4 TB Allocation Details'!$A$18:$L$18, 0),FALSE), 'E2 Allocators'!$B$15:$W$358, MATCH('O5 Details by Class &amp; Accounts'!AR$18, 'E2 Allocators'!$B$15:$W$15, 0),FALSE)*$G60), 0, VLOOKUP(VLOOKUP($A60, 'E4 TB Allocation Details'!$A$18:$L$214, MATCH("Customer ID", 'E4 TB Allocation Details'!$A$18:$L$18, 0),FALSE), 'E2 Allocators'!$B$15:$W$358, MATCH('O5 Details by Class &amp; Accounts'!AR$18, 'E2 Allocators'!$B$15:$W$15, 0),FALSE)*$G60)</f>
        <v>0</v>
      </c>
      <c r="AS60" s="1322">
        <f>IF(ISERROR(VLOOKUP(VLOOKUP($A60, 'E4 TB Allocation Details'!$A$18:$L$214, MATCH("Customer ID", 'E4 TB Allocation Details'!$A$18:$L$18, 0),FALSE), 'E2 Allocators'!$B$15:$W$358, MATCH('O5 Details by Class &amp; Accounts'!AS$18, 'E2 Allocators'!$B$15:$W$15, 0),FALSE)*$G60), 0, VLOOKUP(VLOOKUP($A60, 'E4 TB Allocation Details'!$A$18:$L$214, MATCH("Customer ID", 'E4 TB Allocation Details'!$A$18:$L$18, 0),FALSE), 'E2 Allocators'!$B$15:$W$358, MATCH('O5 Details by Class &amp; Accounts'!AS$18, 'E2 Allocators'!$B$15:$W$15, 0),FALSE)*$G60)</f>
        <v>0</v>
      </c>
      <c r="AT60" s="1322">
        <f>IF(ISERROR(VLOOKUP(VLOOKUP($A60, 'E4 TB Allocation Details'!$A$18:$L$214, MATCH("Customer ID", 'E4 TB Allocation Details'!$A$18:$L$18, 0),FALSE), 'E2 Allocators'!$B$15:$W$358, MATCH('O5 Details by Class &amp; Accounts'!AT$18, 'E2 Allocators'!$B$15:$W$15, 0),FALSE)*$G60), 0, VLOOKUP(VLOOKUP($A60, 'E4 TB Allocation Details'!$A$18:$L$214, MATCH("Customer ID", 'E4 TB Allocation Details'!$A$18:$L$18, 0),FALSE), 'E2 Allocators'!$B$15:$W$358, MATCH('O5 Details by Class &amp; Accounts'!AT$18, 'E2 Allocators'!$B$15:$W$15, 0),FALSE)*$G60)</f>
        <v>0</v>
      </c>
      <c r="AU60" s="1322">
        <f>IF(ISERROR(VLOOKUP(VLOOKUP($A60, 'E4 TB Allocation Details'!$A$18:$L$214, MATCH("Customer ID", 'E4 TB Allocation Details'!$A$18:$L$18, 0),FALSE), 'E2 Allocators'!$B$15:$W$358, MATCH('O5 Details by Class &amp; Accounts'!AU$18, 'E2 Allocators'!$B$15:$W$15, 0),FALSE)*$G60), 0, VLOOKUP(VLOOKUP($A60, 'E4 TB Allocation Details'!$A$18:$L$214, MATCH("Customer ID", 'E4 TB Allocation Details'!$A$18:$L$18, 0),FALSE), 'E2 Allocators'!$B$15:$W$358, MATCH('O5 Details by Class &amp; Accounts'!AU$18, 'E2 Allocators'!$B$15:$W$15, 0),FALSE)*$G60)</f>
        <v>0</v>
      </c>
      <c r="AV60" s="1322">
        <f>IF(ISERROR(VLOOKUP(VLOOKUP($A60, 'E4 TB Allocation Details'!$A$18:$L$214, MATCH("Customer ID", 'E4 TB Allocation Details'!$A$18:$L$18, 0),FALSE), 'E2 Allocators'!$B$15:$W$358, MATCH('O5 Details by Class &amp; Accounts'!AV$18, 'E2 Allocators'!$B$15:$W$15, 0),FALSE)*$G60), 0, VLOOKUP(VLOOKUP($A60, 'E4 TB Allocation Details'!$A$18:$L$214, MATCH("Customer ID", 'E4 TB Allocation Details'!$A$18:$L$18, 0),FALSE), 'E2 Allocators'!$B$15:$W$358, MATCH('O5 Details by Class &amp; Accounts'!AV$18, 'E2 Allocators'!$B$15:$W$15, 0),FALSE)*$G60)</f>
        <v>0</v>
      </c>
      <c r="AW60" s="1322">
        <f>IF(ISERROR(VLOOKUP(VLOOKUP($A60, 'E4 TB Allocation Details'!$A$18:$L$214, MATCH("Customer ID", 'E4 TB Allocation Details'!$A$18:$L$18, 0),FALSE), 'E2 Allocators'!$B$15:$W$358, MATCH('O5 Details by Class &amp; Accounts'!AW$18, 'E2 Allocators'!$B$15:$W$15, 0),FALSE)*$G60), 0, VLOOKUP(VLOOKUP($A60, 'E4 TB Allocation Details'!$A$18:$L$214, MATCH("Customer ID", 'E4 TB Allocation Details'!$A$18:$L$18, 0),FALSE), 'E2 Allocators'!$B$15:$W$358, MATCH('O5 Details by Class &amp; Accounts'!AW$18, 'E2 Allocators'!$B$15:$W$15, 0),FALSE)*$G60)</f>
        <v>0</v>
      </c>
      <c r="AX60" s="1322">
        <f t="shared" ref="AX60:AX80" si="10">SUM(AD60:AW60)</f>
        <v>0</v>
      </c>
      <c r="AY60" s="1322">
        <f>IF(ISERROR(VLOOKUP(VLOOKUP($A60, 'E4 TB Allocation Details'!$A$18:$L$214, MATCH("Misc ID", 'E4 TB Allocation Details'!$A$18:$L$18, 0),FALSE), 'E2 Allocators'!$B$15:$W$358, MATCH('O5 Details by Class &amp; Accounts'!AY$18, 'E2 Allocators'!$B$15:$W$15, 0),FALSE)*$E60), 0, VLOOKUP(VLOOKUP($A60, 'E4 TB Allocation Details'!$A$18:$L$214, MATCH("Misc ID", 'E4 TB Allocation Details'!$A$18:$L$18, 0),FALSE), 'E2 Allocators'!$B$15:$W$358, MATCH('O5 Details by Class &amp; Accounts'!AY$18, 'E2 Allocators'!$B$15:$W$15, 0),FALSE)*$E60)</f>
        <v>0</v>
      </c>
      <c r="AZ60" s="1322">
        <f>IF(ISERROR(VLOOKUP(VLOOKUP($A60, 'E4 TB Allocation Details'!$A$18:$L$214, MATCH("Misc ID", 'E4 TB Allocation Details'!$A$18:$L$18, 0),FALSE), 'E2 Allocators'!$B$15:$W$358, MATCH('O5 Details by Class &amp; Accounts'!AZ$18, 'E2 Allocators'!$B$15:$W$15, 0),FALSE)*$E60), 0, VLOOKUP(VLOOKUP($A60, 'E4 TB Allocation Details'!$A$18:$L$214, MATCH("Misc ID", 'E4 TB Allocation Details'!$A$18:$L$18, 0),FALSE), 'E2 Allocators'!$B$15:$W$358, MATCH('O5 Details by Class &amp; Accounts'!AZ$18, 'E2 Allocators'!$B$15:$W$15, 0),FALSE)*$E60)</f>
        <v>0</v>
      </c>
      <c r="BA60" s="1322">
        <f>IF(ISERROR(VLOOKUP(VLOOKUP($A60, 'E4 TB Allocation Details'!$A$18:$L$214, MATCH("Misc ID", 'E4 TB Allocation Details'!$A$18:$L$18, 0),FALSE), 'E2 Allocators'!$B$15:$W$358, MATCH('O5 Details by Class &amp; Accounts'!BA$18, 'E2 Allocators'!$B$15:$W$15, 0),FALSE)*$E60), 0, VLOOKUP(VLOOKUP($A60, 'E4 TB Allocation Details'!$A$18:$L$214, MATCH("Misc ID", 'E4 TB Allocation Details'!$A$18:$L$18, 0),FALSE), 'E2 Allocators'!$B$15:$W$358, MATCH('O5 Details by Class &amp; Accounts'!BA$18, 'E2 Allocators'!$B$15:$W$15, 0),FALSE)*$E60)</f>
        <v>0</v>
      </c>
      <c r="BB60" s="1322">
        <f>IF(ISERROR(VLOOKUP(VLOOKUP($A60, 'E4 TB Allocation Details'!$A$18:$L$214, MATCH("Misc ID", 'E4 TB Allocation Details'!$A$18:$L$18, 0),FALSE), 'E2 Allocators'!$B$15:$W$358, MATCH('O5 Details by Class &amp; Accounts'!BB$18, 'E2 Allocators'!$B$15:$W$15, 0),FALSE)*$E60), 0, VLOOKUP(VLOOKUP($A60, 'E4 TB Allocation Details'!$A$18:$L$214, MATCH("Misc ID", 'E4 TB Allocation Details'!$A$18:$L$18, 0),FALSE), 'E2 Allocators'!$B$15:$W$358, MATCH('O5 Details by Class &amp; Accounts'!BB$18, 'E2 Allocators'!$B$15:$W$15, 0),FALSE)*$E60)</f>
        <v>0</v>
      </c>
      <c r="BC60" s="1322">
        <f>IF(ISERROR(VLOOKUP(VLOOKUP($A60, 'E4 TB Allocation Details'!$A$18:$L$214, MATCH("Misc ID", 'E4 TB Allocation Details'!$A$18:$L$18, 0),FALSE), 'E2 Allocators'!$B$15:$W$358, MATCH('O5 Details by Class &amp; Accounts'!BC$18, 'E2 Allocators'!$B$15:$W$15, 0),FALSE)*$E60), 0, VLOOKUP(VLOOKUP($A60, 'E4 TB Allocation Details'!$A$18:$L$214, MATCH("Misc ID", 'E4 TB Allocation Details'!$A$18:$L$18, 0),FALSE), 'E2 Allocators'!$B$15:$W$358, MATCH('O5 Details by Class &amp; Accounts'!BC$18, 'E2 Allocators'!$B$15:$W$15, 0),FALSE)*$E60)</f>
        <v>0</v>
      </c>
      <c r="BD60" s="1322">
        <f>IF(ISERROR(VLOOKUP(VLOOKUP($A60, 'E4 TB Allocation Details'!$A$18:$L$214, MATCH("Misc ID", 'E4 TB Allocation Details'!$A$18:$L$18, 0),FALSE), 'E2 Allocators'!$B$15:$W$358, MATCH('O5 Details by Class &amp; Accounts'!BD$18, 'E2 Allocators'!$B$15:$W$15, 0),FALSE)*$E60), 0, VLOOKUP(VLOOKUP($A60, 'E4 TB Allocation Details'!$A$18:$L$214, MATCH("Misc ID", 'E4 TB Allocation Details'!$A$18:$L$18, 0),FALSE), 'E2 Allocators'!$B$15:$W$358, MATCH('O5 Details by Class &amp; Accounts'!BD$18, 'E2 Allocators'!$B$15:$W$15, 0),FALSE)*$E60)</f>
        <v>0</v>
      </c>
      <c r="BE60" s="1322">
        <f>IF(ISERROR(VLOOKUP(VLOOKUP($A60, 'E4 TB Allocation Details'!$A$18:$L$214, MATCH("Misc ID", 'E4 TB Allocation Details'!$A$18:$L$18, 0),FALSE), 'E2 Allocators'!$B$15:$W$358, MATCH('O5 Details by Class &amp; Accounts'!BE$18, 'E2 Allocators'!$B$15:$W$15, 0),FALSE)*$E60), 0, VLOOKUP(VLOOKUP($A60, 'E4 TB Allocation Details'!$A$18:$L$214, MATCH("Misc ID", 'E4 TB Allocation Details'!$A$18:$L$18, 0),FALSE), 'E2 Allocators'!$B$15:$W$358, MATCH('O5 Details by Class &amp; Accounts'!BE$18, 'E2 Allocators'!$B$15:$W$15, 0),FALSE)*$E60)</f>
        <v>0</v>
      </c>
      <c r="BF60" s="1322">
        <f>IF(ISERROR(VLOOKUP(VLOOKUP($A60, 'E4 TB Allocation Details'!$A$18:$L$214, MATCH("Misc ID", 'E4 TB Allocation Details'!$A$18:$L$18, 0),FALSE), 'E2 Allocators'!$B$15:$W$358, MATCH('O5 Details by Class &amp; Accounts'!BF$18, 'E2 Allocators'!$B$15:$W$15, 0),FALSE)*$E60), 0, VLOOKUP(VLOOKUP($A60, 'E4 TB Allocation Details'!$A$18:$L$214, MATCH("Misc ID", 'E4 TB Allocation Details'!$A$18:$L$18, 0),FALSE), 'E2 Allocators'!$B$15:$W$358, MATCH('O5 Details by Class &amp; Accounts'!BF$18, 'E2 Allocators'!$B$15:$W$15, 0),FALSE)*$E60)</f>
        <v>0</v>
      </c>
      <c r="BG60" s="1322">
        <f>IF(ISERROR(VLOOKUP(VLOOKUP($A60, 'E4 TB Allocation Details'!$A$18:$L$214, MATCH("Misc ID", 'E4 TB Allocation Details'!$A$18:$L$18, 0),FALSE), 'E2 Allocators'!$B$15:$W$358, MATCH('O5 Details by Class &amp; Accounts'!BG$18, 'E2 Allocators'!$B$15:$W$15, 0),FALSE)*$E60), 0, VLOOKUP(VLOOKUP($A60, 'E4 TB Allocation Details'!$A$18:$L$214, MATCH("Misc ID", 'E4 TB Allocation Details'!$A$18:$L$18, 0),FALSE), 'E2 Allocators'!$B$15:$W$358, MATCH('O5 Details by Class &amp; Accounts'!BG$18, 'E2 Allocators'!$B$15:$W$15, 0),FALSE)*$E60)</f>
        <v>0</v>
      </c>
      <c r="BH60" s="1322">
        <f>IF(ISERROR(VLOOKUP(VLOOKUP($A60, 'E4 TB Allocation Details'!$A$18:$L$214, MATCH("Misc ID", 'E4 TB Allocation Details'!$A$18:$L$18, 0),FALSE), 'E2 Allocators'!$B$15:$W$358, MATCH('O5 Details by Class &amp; Accounts'!BH$18, 'E2 Allocators'!$B$15:$W$15, 0),FALSE)*$E60), 0, VLOOKUP(VLOOKUP($A60, 'E4 TB Allocation Details'!$A$18:$L$214, MATCH("Misc ID", 'E4 TB Allocation Details'!$A$18:$L$18, 0),FALSE), 'E2 Allocators'!$B$15:$W$358, MATCH('O5 Details by Class &amp; Accounts'!BH$18, 'E2 Allocators'!$B$15:$W$15, 0),FALSE)*$E60)</f>
        <v>0</v>
      </c>
      <c r="BI60" s="1322">
        <f>IF(ISERROR(VLOOKUP(VLOOKUP($A60, 'E4 TB Allocation Details'!$A$18:$L$214, MATCH("Misc ID", 'E4 TB Allocation Details'!$A$18:$L$18, 0),FALSE), 'E2 Allocators'!$B$15:$W$358, MATCH('O5 Details by Class &amp; Accounts'!BI$18, 'E2 Allocators'!$B$15:$W$15, 0),FALSE)*$E60), 0, VLOOKUP(VLOOKUP($A60, 'E4 TB Allocation Details'!$A$18:$L$214, MATCH("Misc ID", 'E4 TB Allocation Details'!$A$18:$L$18, 0),FALSE), 'E2 Allocators'!$B$15:$W$358, MATCH('O5 Details by Class &amp; Accounts'!BI$18, 'E2 Allocators'!$B$15:$W$15, 0),FALSE)*$E60)</f>
        <v>0</v>
      </c>
      <c r="BJ60" s="1322">
        <f>IF(ISERROR(VLOOKUP(VLOOKUP($A60, 'E4 TB Allocation Details'!$A$18:$L$214, MATCH("Misc ID", 'E4 TB Allocation Details'!$A$18:$L$18, 0),FALSE), 'E2 Allocators'!$B$15:$W$358, MATCH('O5 Details by Class &amp; Accounts'!BJ$18, 'E2 Allocators'!$B$15:$W$15, 0),FALSE)*$E60), 0, VLOOKUP(VLOOKUP($A60, 'E4 TB Allocation Details'!$A$18:$L$214, MATCH("Misc ID", 'E4 TB Allocation Details'!$A$18:$L$18, 0),FALSE), 'E2 Allocators'!$B$15:$W$358, MATCH('O5 Details by Class &amp; Accounts'!BJ$18, 'E2 Allocators'!$B$15:$W$15, 0),FALSE)*$E60)</f>
        <v>0</v>
      </c>
      <c r="BK60" s="1322">
        <f>IF(ISERROR(VLOOKUP(VLOOKUP($A60, 'E4 TB Allocation Details'!$A$18:$L$214, MATCH("Misc ID", 'E4 TB Allocation Details'!$A$18:$L$18, 0),FALSE), 'E2 Allocators'!$B$15:$W$358, MATCH('O5 Details by Class &amp; Accounts'!BK$18, 'E2 Allocators'!$B$15:$W$15, 0),FALSE)*$E60), 0, VLOOKUP(VLOOKUP($A60, 'E4 TB Allocation Details'!$A$18:$L$214, MATCH("Misc ID", 'E4 TB Allocation Details'!$A$18:$L$18, 0),FALSE), 'E2 Allocators'!$B$15:$W$358, MATCH('O5 Details by Class &amp; Accounts'!BK$18, 'E2 Allocators'!$B$15:$W$15, 0),FALSE)*$E60)</f>
        <v>0</v>
      </c>
      <c r="BL60" s="1322">
        <f>IF(ISERROR(VLOOKUP(VLOOKUP($A60, 'E4 TB Allocation Details'!$A$18:$L$214, MATCH("Misc ID", 'E4 TB Allocation Details'!$A$18:$L$18, 0),FALSE), 'E2 Allocators'!$B$15:$W$358, MATCH('O5 Details by Class &amp; Accounts'!BL$18, 'E2 Allocators'!$B$15:$W$15, 0),FALSE)*$E60), 0, VLOOKUP(VLOOKUP($A60, 'E4 TB Allocation Details'!$A$18:$L$214, MATCH("Misc ID", 'E4 TB Allocation Details'!$A$18:$L$18, 0),FALSE), 'E2 Allocators'!$B$15:$W$358, MATCH('O5 Details by Class &amp; Accounts'!BL$18, 'E2 Allocators'!$B$15:$W$15, 0),FALSE)*$E60)</f>
        <v>0</v>
      </c>
      <c r="BM60" s="1322">
        <f>IF(ISERROR(VLOOKUP(VLOOKUP($A60, 'E4 TB Allocation Details'!$A$18:$L$214, MATCH("Misc ID", 'E4 TB Allocation Details'!$A$18:$L$18, 0),FALSE), 'E2 Allocators'!$B$15:$W$358, MATCH('O5 Details by Class &amp; Accounts'!BM$18, 'E2 Allocators'!$B$15:$W$15, 0),FALSE)*$E60), 0, VLOOKUP(VLOOKUP($A60, 'E4 TB Allocation Details'!$A$18:$L$214, MATCH("Misc ID", 'E4 TB Allocation Details'!$A$18:$L$18, 0),FALSE), 'E2 Allocators'!$B$15:$W$358, MATCH('O5 Details by Class &amp; Accounts'!BM$18, 'E2 Allocators'!$B$15:$W$15, 0),FALSE)*$E60)</f>
        <v>0</v>
      </c>
      <c r="BN60" s="1322">
        <f>IF(ISERROR(VLOOKUP(VLOOKUP($A60, 'E4 TB Allocation Details'!$A$18:$L$214, MATCH("Misc ID", 'E4 TB Allocation Details'!$A$18:$L$18, 0),FALSE), 'E2 Allocators'!$B$15:$W$358, MATCH('O5 Details by Class &amp; Accounts'!BN$18, 'E2 Allocators'!$B$15:$W$15, 0),FALSE)*$E60), 0, VLOOKUP(VLOOKUP($A60, 'E4 TB Allocation Details'!$A$18:$L$214, MATCH("Misc ID", 'E4 TB Allocation Details'!$A$18:$L$18, 0),FALSE), 'E2 Allocators'!$B$15:$W$358, MATCH('O5 Details by Class &amp; Accounts'!BN$18, 'E2 Allocators'!$B$15:$W$15, 0),FALSE)*$E60)</f>
        <v>0</v>
      </c>
      <c r="BO60" s="1322">
        <f>IF(ISERROR(VLOOKUP(VLOOKUP($A60, 'E4 TB Allocation Details'!$A$18:$L$214, MATCH("Misc ID", 'E4 TB Allocation Details'!$A$18:$L$18, 0),FALSE), 'E2 Allocators'!$B$15:$W$358, MATCH('O5 Details by Class &amp; Accounts'!BO$18, 'E2 Allocators'!$B$15:$W$15, 0),FALSE)*$E60), 0, VLOOKUP(VLOOKUP($A60, 'E4 TB Allocation Details'!$A$18:$L$214, MATCH("Misc ID", 'E4 TB Allocation Details'!$A$18:$L$18, 0),FALSE), 'E2 Allocators'!$B$15:$W$358, MATCH('O5 Details by Class &amp; Accounts'!BO$18, 'E2 Allocators'!$B$15:$W$15, 0),FALSE)*$E60)</f>
        <v>0</v>
      </c>
      <c r="BP60" s="1322">
        <f>IF(ISERROR(VLOOKUP(VLOOKUP($A60, 'E4 TB Allocation Details'!$A$18:$L$214, MATCH("Misc ID", 'E4 TB Allocation Details'!$A$18:$L$18, 0),FALSE), 'E2 Allocators'!$B$15:$W$358, MATCH('O5 Details by Class &amp; Accounts'!BP$18, 'E2 Allocators'!$B$15:$W$15, 0),FALSE)*$E60), 0, VLOOKUP(VLOOKUP($A60, 'E4 TB Allocation Details'!$A$18:$L$214, MATCH("Misc ID", 'E4 TB Allocation Details'!$A$18:$L$18, 0),FALSE), 'E2 Allocators'!$B$15:$W$358, MATCH('O5 Details by Class &amp; Accounts'!BP$18, 'E2 Allocators'!$B$15:$W$15, 0),FALSE)*$E60)</f>
        <v>0</v>
      </c>
      <c r="BQ60" s="1322">
        <f>IF(ISERROR(VLOOKUP(VLOOKUP($A60, 'E4 TB Allocation Details'!$A$18:$L$214, MATCH("Misc ID", 'E4 TB Allocation Details'!$A$18:$L$18, 0),FALSE), 'E2 Allocators'!$B$15:$W$358, MATCH('O5 Details by Class &amp; Accounts'!BQ$18, 'E2 Allocators'!$B$15:$W$15, 0),FALSE)*$E60), 0, VLOOKUP(VLOOKUP($A60, 'E4 TB Allocation Details'!$A$18:$L$214, MATCH("Misc ID", 'E4 TB Allocation Details'!$A$18:$L$18, 0),FALSE), 'E2 Allocators'!$B$15:$W$358, MATCH('O5 Details by Class &amp; Accounts'!BQ$18, 'E2 Allocators'!$B$15:$W$15, 0),FALSE)*$E60)</f>
        <v>0</v>
      </c>
      <c r="BR60" s="1322">
        <f>IF(ISERROR(VLOOKUP(VLOOKUP($A60, 'E4 TB Allocation Details'!$A$18:$L$214, MATCH("Misc ID", 'E4 TB Allocation Details'!$A$18:$L$18, 0),FALSE), 'E2 Allocators'!$B$15:$W$358, MATCH('O5 Details by Class &amp; Accounts'!BR$18, 'E2 Allocators'!$B$15:$W$15, 0),FALSE)*$E60), 0, VLOOKUP(VLOOKUP($A60, 'E4 TB Allocation Details'!$A$18:$L$214, MATCH("Misc ID", 'E4 TB Allocation Details'!$A$18:$L$18, 0),FALSE), 'E2 Allocators'!$B$15:$W$358, MATCH('O5 Details by Class &amp; Accounts'!BR$18, 'E2 Allocators'!$B$15:$W$15, 0),FALSE)*$E60)</f>
        <v>0</v>
      </c>
      <c r="BS60" s="1322">
        <f t="shared" ref="BS60:BS80" si="11">SUM(AY60:BR60)</f>
        <v>0</v>
      </c>
      <c r="BT60" s="1322">
        <f>IF(ISERROR(VLOOKUP(VLOOKUP($A60, 'E4 TB Allocation Details'!$A$18:$L$214, MATCH("A &amp; G ID", 'E4 TB Allocation Details'!$A$18:$L$18, 0),FALSE), 'E2 Allocators'!$B$15:$W$358, MATCH('O5 Details by Class &amp; Accounts'!BT$18, 'E2 Allocators'!$B$15:$W$15, 0),FALSE)*$E60), 0, VLOOKUP(VLOOKUP($A60, 'E4 TB Allocation Details'!$A$18:$L$214, MATCH("A &amp; G ID", 'E4 TB Allocation Details'!$A$18:$L$18, 0),FALSE), 'E2 Allocators'!$B$15:$W$358, MATCH('O5 Details by Class &amp; Accounts'!BT$18, 'E2 Allocators'!$B$15:$W$15, 0),FALSE)*$E60)</f>
        <v>27490.200154440903</v>
      </c>
      <c r="BU60" s="1322">
        <f>IF(ISERROR(VLOOKUP(VLOOKUP($A60, 'E4 TB Allocation Details'!$A$18:$L$214, MATCH("A &amp; G ID", 'E4 TB Allocation Details'!$A$18:$L$18, 0),FALSE), 'E2 Allocators'!$B$15:$W$358, MATCH('O5 Details by Class &amp; Accounts'!BU$18, 'E2 Allocators'!$B$15:$W$15, 0),FALSE)*$E60), 0, VLOOKUP(VLOOKUP($A60, 'E4 TB Allocation Details'!$A$18:$L$214, MATCH("A &amp; G ID", 'E4 TB Allocation Details'!$A$18:$L$18, 0),FALSE), 'E2 Allocators'!$B$15:$W$358, MATCH('O5 Details by Class &amp; Accounts'!BU$18, 'E2 Allocators'!$B$15:$W$15, 0),FALSE)*$E60)</f>
        <v>10155.956210056702</v>
      </c>
      <c r="BV60" s="1322">
        <f>IF(ISERROR(VLOOKUP(VLOOKUP($A60, 'E4 TB Allocation Details'!$A$18:$L$214, MATCH("A &amp; G ID", 'E4 TB Allocation Details'!$A$18:$L$18, 0),FALSE), 'E2 Allocators'!$B$15:$W$358, MATCH('O5 Details by Class &amp; Accounts'!BV$18, 'E2 Allocators'!$B$15:$W$15, 0),FALSE)*$E60), 0, VLOOKUP(VLOOKUP($A60, 'E4 TB Allocation Details'!$A$18:$L$214, MATCH("A &amp; G ID", 'E4 TB Allocation Details'!$A$18:$L$18, 0),FALSE), 'E2 Allocators'!$B$15:$W$358, MATCH('O5 Details by Class &amp; Accounts'!BV$18, 'E2 Allocators'!$B$15:$W$15, 0),FALSE)*$E60)</f>
        <v>8142.5089138769863</v>
      </c>
      <c r="BW60" s="1322">
        <f>IF(ISERROR(VLOOKUP(VLOOKUP($A60, 'E4 TB Allocation Details'!$A$18:$L$214, MATCH("A &amp; G ID", 'E4 TB Allocation Details'!$A$18:$L$18, 0),FALSE), 'E2 Allocators'!$B$15:$W$358, MATCH('O5 Details by Class &amp; Accounts'!BW$18, 'E2 Allocators'!$B$15:$W$15, 0),FALSE)*$E60), 0, VLOOKUP(VLOOKUP($A60, 'E4 TB Allocation Details'!$A$18:$L$214, MATCH("A &amp; G ID", 'E4 TB Allocation Details'!$A$18:$L$18, 0),FALSE), 'E2 Allocators'!$B$15:$W$358, MATCH('O5 Details by Class &amp; Accounts'!BW$18, 'E2 Allocators'!$B$15:$W$15, 0),FALSE)*$E60)</f>
        <v>0</v>
      </c>
      <c r="BX60" s="1322">
        <f>IF(ISERROR(VLOOKUP(VLOOKUP($A60, 'E4 TB Allocation Details'!$A$18:$L$214, MATCH("A &amp; G ID", 'E4 TB Allocation Details'!$A$18:$L$18, 0),FALSE), 'E2 Allocators'!$B$15:$W$358, MATCH('O5 Details by Class &amp; Accounts'!BX$18, 'E2 Allocators'!$B$15:$W$15, 0),FALSE)*$E60), 0, VLOOKUP(VLOOKUP($A60, 'E4 TB Allocation Details'!$A$18:$L$214, MATCH("A &amp; G ID", 'E4 TB Allocation Details'!$A$18:$L$18, 0),FALSE), 'E2 Allocators'!$B$15:$W$358, MATCH('O5 Details by Class &amp; Accounts'!BX$18, 'E2 Allocators'!$B$15:$W$15, 0),FALSE)*$E60)</f>
        <v>0</v>
      </c>
      <c r="BY60" s="1322">
        <f>IF(ISERROR(VLOOKUP(VLOOKUP($A60, 'E4 TB Allocation Details'!$A$18:$L$214, MATCH("A &amp; G ID", 'E4 TB Allocation Details'!$A$18:$L$18, 0),FALSE), 'E2 Allocators'!$B$15:$W$358, MATCH('O5 Details by Class &amp; Accounts'!BY$18, 'E2 Allocators'!$B$15:$W$15, 0),FALSE)*$E60), 0, VLOOKUP(VLOOKUP($A60, 'E4 TB Allocation Details'!$A$18:$L$214, MATCH("A &amp; G ID", 'E4 TB Allocation Details'!$A$18:$L$18, 0),FALSE), 'E2 Allocators'!$B$15:$W$358, MATCH('O5 Details by Class &amp; Accounts'!BY$18, 'E2 Allocators'!$B$15:$W$15, 0),FALSE)*$E60)</f>
        <v>1728.7967404880862</v>
      </c>
      <c r="BZ60" s="1322">
        <f>IF(ISERROR(VLOOKUP(VLOOKUP($A60, 'E4 TB Allocation Details'!$A$18:$L$214, MATCH("A &amp; G ID", 'E4 TB Allocation Details'!$A$18:$L$18, 0),FALSE), 'E2 Allocators'!$B$15:$W$358, MATCH('O5 Details by Class &amp; Accounts'!BZ$18, 'E2 Allocators'!$B$15:$W$15, 0),FALSE)*$E60), 0, VLOOKUP(VLOOKUP($A60, 'E4 TB Allocation Details'!$A$18:$L$214, MATCH("A &amp; G ID", 'E4 TB Allocation Details'!$A$18:$L$18, 0),FALSE), 'E2 Allocators'!$B$15:$W$358, MATCH('O5 Details by Class &amp; Accounts'!BZ$18, 'E2 Allocators'!$B$15:$W$15, 0),FALSE)*$E60)</f>
        <v>1421.4391460213635</v>
      </c>
      <c r="CA60" s="1322">
        <f>IF(ISERROR(VLOOKUP(VLOOKUP($A60, 'E4 TB Allocation Details'!$A$18:$L$214, MATCH("A &amp; G ID", 'E4 TB Allocation Details'!$A$18:$L$18, 0),FALSE), 'E2 Allocators'!$B$15:$W$358, MATCH('O5 Details by Class &amp; Accounts'!CA$18, 'E2 Allocators'!$B$15:$W$15, 0),FALSE)*$E60), 0, VLOOKUP(VLOOKUP($A60, 'E4 TB Allocation Details'!$A$18:$L$214, MATCH("A &amp; G ID", 'E4 TB Allocation Details'!$A$18:$L$18, 0),FALSE), 'E2 Allocators'!$B$15:$W$358, MATCH('O5 Details by Class &amp; Accounts'!CA$18, 'E2 Allocators'!$B$15:$W$15, 0),FALSE)*$E60)</f>
        <v>0</v>
      </c>
      <c r="CB60" s="1322">
        <f>IF(ISERROR(VLOOKUP(VLOOKUP($A60, 'E4 TB Allocation Details'!$A$18:$L$214, MATCH("A &amp; G ID", 'E4 TB Allocation Details'!$A$18:$L$18, 0),FALSE), 'E2 Allocators'!$B$15:$W$358, MATCH('O5 Details by Class &amp; Accounts'!CB$18, 'E2 Allocators'!$B$15:$W$15, 0),FALSE)*$E60), 0, VLOOKUP(VLOOKUP($A60, 'E4 TB Allocation Details'!$A$18:$L$214, MATCH("A &amp; G ID", 'E4 TB Allocation Details'!$A$18:$L$18, 0),FALSE), 'E2 Allocators'!$B$15:$W$358, MATCH('O5 Details by Class &amp; Accounts'!CB$18, 'E2 Allocators'!$B$15:$W$15, 0),FALSE)*$E60)</f>
        <v>61.098835115962373</v>
      </c>
      <c r="CC60" s="1322">
        <f>IF(ISERROR(VLOOKUP(VLOOKUP($A60, 'E4 TB Allocation Details'!$A$18:$L$214, MATCH("A &amp; G ID", 'E4 TB Allocation Details'!$A$18:$L$18, 0),FALSE), 'E2 Allocators'!$B$15:$W$358, MATCH('O5 Details by Class &amp; Accounts'!CC$18, 'E2 Allocators'!$B$15:$W$15, 0),FALSE)*$E60), 0, VLOOKUP(VLOOKUP($A60, 'E4 TB Allocation Details'!$A$18:$L$214, MATCH("A &amp; G ID", 'E4 TB Allocation Details'!$A$18:$L$18, 0),FALSE), 'E2 Allocators'!$B$15:$W$358, MATCH('O5 Details by Class &amp; Accounts'!CC$18, 'E2 Allocators'!$B$15:$W$15, 0),FALSE)*$E60)</f>
        <v>0</v>
      </c>
      <c r="CD60" s="1322">
        <f>IF(ISERROR(VLOOKUP(VLOOKUP($A60, 'E4 TB Allocation Details'!$A$18:$L$214, MATCH("A &amp; G ID", 'E4 TB Allocation Details'!$A$18:$L$18, 0),FALSE), 'E2 Allocators'!$B$15:$W$358, MATCH('O5 Details by Class &amp; Accounts'!CD$18, 'E2 Allocators'!$B$15:$W$15, 0),FALSE)*$E60), 0, VLOOKUP(VLOOKUP($A60, 'E4 TB Allocation Details'!$A$18:$L$214, MATCH("A &amp; G ID", 'E4 TB Allocation Details'!$A$18:$L$18, 0),FALSE), 'E2 Allocators'!$B$15:$W$358, MATCH('O5 Details by Class &amp; Accounts'!CD$18, 'E2 Allocators'!$B$15:$W$15, 0),FALSE)*$E60)</f>
        <v>0</v>
      </c>
      <c r="CE60" s="1322">
        <f>IF(ISERROR(VLOOKUP(VLOOKUP($A60, 'E4 TB Allocation Details'!$A$18:$L$214, MATCH("A &amp; G ID", 'E4 TB Allocation Details'!$A$18:$L$18, 0),FALSE), 'E2 Allocators'!$B$15:$W$358, MATCH('O5 Details by Class &amp; Accounts'!CE$18, 'E2 Allocators'!$B$15:$W$15, 0),FALSE)*$E60), 0, VLOOKUP(VLOOKUP($A60, 'E4 TB Allocation Details'!$A$18:$L$214, MATCH("A &amp; G ID", 'E4 TB Allocation Details'!$A$18:$L$18, 0),FALSE), 'E2 Allocators'!$B$15:$W$358, MATCH('O5 Details by Class &amp; Accounts'!CE$18, 'E2 Allocators'!$B$15:$W$15, 0),FALSE)*$E60)</f>
        <v>0</v>
      </c>
      <c r="CF60" s="1322">
        <f>IF(ISERROR(VLOOKUP(VLOOKUP($A60, 'E4 TB Allocation Details'!$A$18:$L$214, MATCH("A &amp; G ID", 'E4 TB Allocation Details'!$A$18:$L$18, 0),FALSE), 'E2 Allocators'!$B$15:$W$358, MATCH('O5 Details by Class &amp; Accounts'!CF$18, 'E2 Allocators'!$B$15:$W$15, 0),FALSE)*$E60), 0, VLOOKUP(VLOOKUP($A60, 'E4 TB Allocation Details'!$A$18:$L$214, MATCH("A &amp; G ID", 'E4 TB Allocation Details'!$A$18:$L$18, 0),FALSE), 'E2 Allocators'!$B$15:$W$358, MATCH('O5 Details by Class &amp; Accounts'!CF$18, 'E2 Allocators'!$B$15:$W$15, 0),FALSE)*$E60)</f>
        <v>0</v>
      </c>
      <c r="CG60" s="1322">
        <f>IF(ISERROR(VLOOKUP(VLOOKUP($A60, 'E4 TB Allocation Details'!$A$18:$L$214, MATCH("A &amp; G ID", 'E4 TB Allocation Details'!$A$18:$L$18, 0),FALSE), 'E2 Allocators'!$B$15:$W$358, MATCH('O5 Details by Class &amp; Accounts'!CG$18, 'E2 Allocators'!$B$15:$W$15, 0),FALSE)*$E60), 0, VLOOKUP(VLOOKUP($A60, 'E4 TB Allocation Details'!$A$18:$L$214, MATCH("A &amp; G ID", 'E4 TB Allocation Details'!$A$18:$L$18, 0),FALSE), 'E2 Allocators'!$B$15:$W$358, MATCH('O5 Details by Class &amp; Accounts'!CG$18, 'E2 Allocators'!$B$15:$W$15, 0),FALSE)*$E60)</f>
        <v>0</v>
      </c>
      <c r="CH60" s="1322">
        <f>IF(ISERROR(VLOOKUP(VLOOKUP($A60, 'E4 TB Allocation Details'!$A$18:$L$214, MATCH("A &amp; G ID", 'E4 TB Allocation Details'!$A$18:$L$18, 0),FALSE), 'E2 Allocators'!$B$15:$W$358, MATCH('O5 Details by Class &amp; Accounts'!CH$18, 'E2 Allocators'!$B$15:$W$15, 0),FALSE)*$E60), 0, VLOOKUP(VLOOKUP($A60, 'E4 TB Allocation Details'!$A$18:$L$214, MATCH("A &amp; G ID", 'E4 TB Allocation Details'!$A$18:$L$18, 0),FALSE), 'E2 Allocators'!$B$15:$W$358, MATCH('O5 Details by Class &amp; Accounts'!CH$18, 'E2 Allocators'!$B$15:$W$15, 0),FALSE)*$E60)</f>
        <v>0</v>
      </c>
      <c r="CI60" s="1322">
        <f>IF(ISERROR(VLOOKUP(VLOOKUP($A60, 'E4 TB Allocation Details'!$A$18:$L$214, MATCH("A &amp; G ID", 'E4 TB Allocation Details'!$A$18:$L$18, 0),FALSE), 'E2 Allocators'!$B$15:$W$358, MATCH('O5 Details by Class &amp; Accounts'!CI$18, 'E2 Allocators'!$B$15:$W$15, 0),FALSE)*$E60), 0, VLOOKUP(VLOOKUP($A60, 'E4 TB Allocation Details'!$A$18:$L$214, MATCH("A &amp; G ID", 'E4 TB Allocation Details'!$A$18:$L$18, 0),FALSE), 'E2 Allocators'!$B$15:$W$358, MATCH('O5 Details by Class &amp; Accounts'!CI$18, 'E2 Allocators'!$B$15:$W$15, 0),FALSE)*$E60)</f>
        <v>0</v>
      </c>
      <c r="CJ60" s="1322">
        <f>IF(ISERROR(VLOOKUP(VLOOKUP($A60, 'E4 TB Allocation Details'!$A$18:$L$214, MATCH("A &amp; G ID", 'E4 TB Allocation Details'!$A$18:$L$18, 0),FALSE), 'E2 Allocators'!$B$15:$W$358, MATCH('O5 Details by Class &amp; Accounts'!CJ$18, 'E2 Allocators'!$B$15:$W$15, 0),FALSE)*$E60), 0, VLOOKUP(VLOOKUP($A60, 'E4 TB Allocation Details'!$A$18:$L$214, MATCH("A &amp; G ID", 'E4 TB Allocation Details'!$A$18:$L$18, 0),FALSE), 'E2 Allocators'!$B$15:$W$358, MATCH('O5 Details by Class &amp; Accounts'!CJ$18, 'E2 Allocators'!$B$15:$W$15, 0),FALSE)*$E60)</f>
        <v>0</v>
      </c>
      <c r="CK60" s="1322">
        <f>IF(ISERROR(VLOOKUP(VLOOKUP($A60, 'E4 TB Allocation Details'!$A$18:$L$214, MATCH("A &amp; G ID", 'E4 TB Allocation Details'!$A$18:$L$18, 0),FALSE), 'E2 Allocators'!$B$15:$W$358, MATCH('O5 Details by Class &amp; Accounts'!CK$18, 'E2 Allocators'!$B$15:$W$15, 0),FALSE)*$E60), 0, VLOOKUP(VLOOKUP($A60, 'E4 TB Allocation Details'!$A$18:$L$214, MATCH("A &amp; G ID", 'E4 TB Allocation Details'!$A$18:$L$18, 0),FALSE), 'E2 Allocators'!$B$15:$W$358, MATCH('O5 Details by Class &amp; Accounts'!CK$18, 'E2 Allocators'!$B$15:$W$15, 0),FALSE)*$E60)</f>
        <v>0</v>
      </c>
      <c r="CL60" s="1322">
        <f>IF(ISERROR(VLOOKUP(VLOOKUP($A60, 'E4 TB Allocation Details'!$A$18:$L$214, MATCH("A &amp; G ID", 'E4 TB Allocation Details'!$A$18:$L$18, 0),FALSE), 'E2 Allocators'!$B$15:$W$358, MATCH('O5 Details by Class &amp; Accounts'!CL$18, 'E2 Allocators'!$B$15:$W$15, 0),FALSE)*$E60), 0, VLOOKUP(VLOOKUP($A60, 'E4 TB Allocation Details'!$A$18:$L$214, MATCH("A &amp; G ID", 'E4 TB Allocation Details'!$A$18:$L$18, 0),FALSE), 'E2 Allocators'!$B$15:$W$358, MATCH('O5 Details by Class &amp; Accounts'!CL$18, 'E2 Allocators'!$B$15:$W$15, 0),FALSE)*$E60)</f>
        <v>0</v>
      </c>
      <c r="CM60" s="1322">
        <f>IF(ISERROR(VLOOKUP(VLOOKUP($A60, 'E4 TB Allocation Details'!$A$18:$L$214, MATCH("A &amp; G ID", 'E4 TB Allocation Details'!$A$18:$L$18, 0),FALSE), 'E2 Allocators'!$B$15:$W$358, MATCH('O5 Details by Class &amp; Accounts'!CM$18, 'E2 Allocators'!$B$15:$W$15, 0),FALSE)*$E60), 0, VLOOKUP(VLOOKUP($A60, 'E4 TB Allocation Details'!$A$18:$L$214, MATCH("A &amp; G ID", 'E4 TB Allocation Details'!$A$18:$L$18, 0),FALSE), 'E2 Allocators'!$B$15:$W$358, MATCH('O5 Details by Class &amp; Accounts'!CM$18, 'E2 Allocators'!$B$15:$W$15, 0),FALSE)*$E60)</f>
        <v>0</v>
      </c>
      <c r="CN60" s="1322">
        <f t="shared" ref="CN60:CN80" si="12">SUM(BT60:CM60)</f>
        <v>49000</v>
      </c>
      <c r="CO60" s="1651">
        <f t="shared" si="7"/>
        <v>0</v>
      </c>
      <c r="CQ60" s="1899" t="inlineStr">
        <is>
          <t/>
        </is>
      </c>
    </row>
    <row r="61" spans="1:95" s="64" customFormat="1" ht="12.75" x14ac:dyDescent="0.2">
      <c r="A61" s="2146">
        <v>1906</v>
      </c>
      <c r="B61" s="2112" t="s">
        <v>283</v>
      </c>
      <c r="C61" s="1648">
        <f>IF(ISERROR(VLOOKUP($A61,'I3 TB Data'!$A$19:$H$483,MATCH('O5 Details by Class &amp; Accounts'!$C$18, 'I3 TB Data'!$A$19:$H$19,0),0)), 0, VLOOKUP($A61,'I3 TB Data'!$A$19:$H$483,MATCH('O5 Details by Class &amp; Accounts'!$C$18,'I3 TB Data'!$A$19:$H$19,0),0))</f>
        <v>0</v>
      </c>
      <c r="D61" s="1649">
        <f>'I4 BO ASSETS'!E63</f>
        <v>0</v>
      </c>
      <c r="E61" s="1648">
        <f t="shared" si="6"/>
        <v>0</v>
      </c>
      <c r="F61" s="1650">
        <f>IF(ISERROR(VLOOKUP($A61, 'E1 Categorization'!A33:E124, MATCH("Customer Component", 'E1 Categorization'!$A$33:$E$33,0), 0)), 0, IF(VLOOKUP($A61, 'E1 Categorization'!A33:E124, MATCH("Customer Component", 'E1 Categorization'!$A$33:$E$33,0), 0)=0, 'O5 Details by Class &amp; Accounts'!$E61, IF(AND(VLOOKUP($A61, 'E1 Categorization'!A33:E124, MATCH("Customer Component", 'E1 Categorization'!$A$33:$E$33,0), 0) &gt;0, VLOOKUP($A61, 'E1 Categorization'!A33:E124, MATCH("Customer Component", 'E1 Categorization'!$A$33:$E$33,0), 0)&lt;1), 'O5 Details by Class &amp; Accounts'!$E61*(1-VLOOKUP($A61, 'E1 Categorization'!A33:E124, MATCH("Customer Component", 'E1 Categorization'!$A$33:$E$33,0), 0)), 0)))</f>
        <v>0</v>
      </c>
      <c r="G61" s="1650">
        <f>IF(ISERROR(VLOOKUP($A61, 'E1 Categorization'!A33:E124, MATCH("Customer Component", 'E1 Categorization'!$A$33:$E$33,0), 0)),0, IF(VLOOKUP($A61, 'E1 Categorization'!A33:E124, MATCH("Customer Component", 'E1 Categorization'!$A$33:$E$33,0), 0)=0, 0, IF(AND(VLOOKUP($A61, 'E1 Categorization'!A33:E124, MATCH("Customer Component", 'E1 Categorization'!$A$33:$E$33,0), 0) &gt;0, VLOOKUP($A61, 'E1 Categorization'!A33:E124, MATCH("Customer Component", 'E1 Categorization'!$A$33:$E$33,0), 0)&lt;1), 'O5 Details by Class &amp; Accounts'!$E61*(VLOOKUP($A61, 'E1 Categorization'!A33:E124, MATCH("Customer Component", 'E1 Categorization'!$A$33:$E$33,0), 0)), 'O5 Details by Class &amp; Accounts'!$E61)))</f>
        <v>0</v>
      </c>
      <c r="H61" s="1322">
        <f t="shared" si="8"/>
        <v>0</v>
      </c>
      <c r="I61" s="1322">
        <f>IF(ISERROR(VLOOKUP(VLOOKUP($A61, 'E4 TB Allocation Details'!$A$18:$L$214, MATCH("Demand ID", 'E4 TB Allocation Details'!$A$18:$L$18, 0),FALSE), 'E2 Allocators'!$B$15:$W$358, MATCH('O5 Details by Class &amp; Accounts'!I$18, 'E2 Allocators'!$B$15:$W$15, 0),FALSE)*$F61), 0, VLOOKUP(VLOOKUP($A61, 'E4 TB Allocation Details'!$A$18:$L$214, MATCH("Demand ID", 'E4 TB Allocation Details'!$A$18:$L$18, 0),FALSE), 'E2 Allocators'!$B$15:$W$358, MATCH('O5 Details by Class &amp; Accounts'!I$18, 'E2 Allocators'!$B$15:$W$15, 0),FALSE)*$F61)</f>
        <v>0</v>
      </c>
      <c r="J61" s="1322">
        <f>IF(ISERROR(VLOOKUP(VLOOKUP($A61, 'E4 TB Allocation Details'!$A$18:$L$214, MATCH("Demand ID", 'E4 TB Allocation Details'!$A$18:$L$18, 0),FALSE), 'E2 Allocators'!$B$15:$W$358, MATCH('O5 Details by Class &amp; Accounts'!J$18, 'E2 Allocators'!$B$15:$W$15, 0),FALSE)*$F61), 0, VLOOKUP(VLOOKUP($A61, 'E4 TB Allocation Details'!$A$18:$L$214, MATCH("Demand ID", 'E4 TB Allocation Details'!$A$18:$L$18, 0),FALSE), 'E2 Allocators'!$B$15:$W$358, MATCH('O5 Details by Class &amp; Accounts'!J$18, 'E2 Allocators'!$B$15:$W$15, 0),FALSE)*$F61)</f>
        <v>0</v>
      </c>
      <c r="K61" s="1322">
        <f>IF(ISERROR(VLOOKUP(VLOOKUP($A61, 'E4 TB Allocation Details'!$A$18:$L$214, MATCH("Demand ID", 'E4 TB Allocation Details'!$A$18:$L$18, 0),FALSE), 'E2 Allocators'!$B$15:$W$358, MATCH('O5 Details by Class &amp; Accounts'!K$18, 'E2 Allocators'!$B$15:$W$15, 0),FALSE)*$F61), 0, VLOOKUP(VLOOKUP($A61, 'E4 TB Allocation Details'!$A$18:$L$214, MATCH("Demand ID", 'E4 TB Allocation Details'!$A$18:$L$18, 0),FALSE), 'E2 Allocators'!$B$15:$W$358, MATCH('O5 Details by Class &amp; Accounts'!K$18, 'E2 Allocators'!$B$15:$W$15, 0),FALSE)*$F61)</f>
        <v>0</v>
      </c>
      <c r="L61" s="1322">
        <f>IF(ISERROR(VLOOKUP(VLOOKUP($A61, 'E4 TB Allocation Details'!$A$18:$L$214, MATCH("Demand ID", 'E4 TB Allocation Details'!$A$18:$L$18, 0),FALSE), 'E2 Allocators'!$B$15:$W$358, MATCH('O5 Details by Class &amp; Accounts'!L$18, 'E2 Allocators'!$B$15:$W$15, 0),FALSE)*$F61), 0, VLOOKUP(VLOOKUP($A61, 'E4 TB Allocation Details'!$A$18:$L$214, MATCH("Demand ID", 'E4 TB Allocation Details'!$A$18:$L$18, 0),FALSE), 'E2 Allocators'!$B$15:$W$358, MATCH('O5 Details by Class &amp; Accounts'!L$18, 'E2 Allocators'!$B$15:$W$15, 0),FALSE)*$F61)</f>
        <v>0</v>
      </c>
      <c r="M61" s="1322">
        <f>IF(ISERROR(VLOOKUP(VLOOKUP($A61, 'E4 TB Allocation Details'!$A$18:$L$214, MATCH("Demand ID", 'E4 TB Allocation Details'!$A$18:$L$18, 0),FALSE), 'E2 Allocators'!$B$15:$W$358, MATCH('O5 Details by Class &amp; Accounts'!M$18, 'E2 Allocators'!$B$15:$W$15, 0),FALSE)*$F61), 0, VLOOKUP(VLOOKUP($A61, 'E4 TB Allocation Details'!$A$18:$L$214, MATCH("Demand ID", 'E4 TB Allocation Details'!$A$18:$L$18, 0),FALSE), 'E2 Allocators'!$B$15:$W$358, MATCH('O5 Details by Class &amp; Accounts'!M$18, 'E2 Allocators'!$B$15:$W$15, 0),FALSE)*$F61)</f>
        <v>0</v>
      </c>
      <c r="N61" s="1322">
        <f>IF(ISERROR(VLOOKUP(VLOOKUP($A61, 'E4 TB Allocation Details'!$A$18:$L$214, MATCH("Demand ID", 'E4 TB Allocation Details'!$A$18:$L$18, 0),FALSE), 'E2 Allocators'!$B$15:$W$358, MATCH('O5 Details by Class &amp; Accounts'!N$18, 'E2 Allocators'!$B$15:$W$15, 0),FALSE)*$F61), 0, VLOOKUP(VLOOKUP($A61, 'E4 TB Allocation Details'!$A$18:$L$214, MATCH("Demand ID", 'E4 TB Allocation Details'!$A$18:$L$18, 0),FALSE), 'E2 Allocators'!$B$15:$W$358, MATCH('O5 Details by Class &amp; Accounts'!N$18, 'E2 Allocators'!$B$15:$W$15, 0),FALSE)*$F61)</f>
        <v>0</v>
      </c>
      <c r="O61" s="1322">
        <f>IF(ISERROR(VLOOKUP(VLOOKUP($A61, 'E4 TB Allocation Details'!$A$18:$L$214, MATCH("Demand ID", 'E4 TB Allocation Details'!$A$18:$L$18, 0),FALSE), 'E2 Allocators'!$B$15:$W$358, MATCH('O5 Details by Class &amp; Accounts'!O$18, 'E2 Allocators'!$B$15:$W$15, 0),FALSE)*$F61), 0, VLOOKUP(VLOOKUP($A61, 'E4 TB Allocation Details'!$A$18:$L$214, MATCH("Demand ID", 'E4 TB Allocation Details'!$A$18:$L$18, 0),FALSE), 'E2 Allocators'!$B$15:$W$358, MATCH('O5 Details by Class &amp; Accounts'!O$18, 'E2 Allocators'!$B$15:$W$15, 0),FALSE)*$F61)</f>
        <v>0</v>
      </c>
      <c r="P61" s="1322">
        <f>IF(ISERROR(VLOOKUP(VLOOKUP($A61, 'E4 TB Allocation Details'!$A$18:$L$214, MATCH("Demand ID", 'E4 TB Allocation Details'!$A$18:$L$18, 0),FALSE), 'E2 Allocators'!$B$15:$W$358, MATCH('O5 Details by Class &amp; Accounts'!P$18, 'E2 Allocators'!$B$15:$W$15, 0),FALSE)*$F61), 0, VLOOKUP(VLOOKUP($A61, 'E4 TB Allocation Details'!$A$18:$L$214, MATCH("Demand ID", 'E4 TB Allocation Details'!$A$18:$L$18, 0),FALSE), 'E2 Allocators'!$B$15:$W$358, MATCH('O5 Details by Class &amp; Accounts'!P$18, 'E2 Allocators'!$B$15:$W$15, 0),FALSE)*$F61)</f>
        <v>0</v>
      </c>
      <c r="Q61" s="1322">
        <f>IF(ISERROR(VLOOKUP(VLOOKUP($A61, 'E4 TB Allocation Details'!$A$18:$L$214, MATCH("Demand ID", 'E4 TB Allocation Details'!$A$18:$L$18, 0),FALSE), 'E2 Allocators'!$B$15:$W$358, MATCH('O5 Details by Class &amp; Accounts'!Q$18, 'E2 Allocators'!$B$15:$W$15, 0),FALSE)*$F61), 0, VLOOKUP(VLOOKUP($A61, 'E4 TB Allocation Details'!$A$18:$L$214, MATCH("Demand ID", 'E4 TB Allocation Details'!$A$18:$L$18, 0),FALSE), 'E2 Allocators'!$B$15:$W$358, MATCH('O5 Details by Class &amp; Accounts'!Q$18, 'E2 Allocators'!$B$15:$W$15, 0),FALSE)*$F61)</f>
        <v>0</v>
      </c>
      <c r="R61" s="1322">
        <f>IF(ISERROR(VLOOKUP(VLOOKUP($A61, 'E4 TB Allocation Details'!$A$18:$L$214, MATCH("Demand ID", 'E4 TB Allocation Details'!$A$18:$L$18, 0),FALSE), 'E2 Allocators'!$B$15:$W$358, MATCH('O5 Details by Class &amp; Accounts'!R$18, 'E2 Allocators'!$B$15:$W$15, 0),FALSE)*$F61), 0, VLOOKUP(VLOOKUP($A61, 'E4 TB Allocation Details'!$A$18:$L$214, MATCH("Demand ID", 'E4 TB Allocation Details'!$A$18:$L$18, 0),FALSE), 'E2 Allocators'!$B$15:$W$358, MATCH('O5 Details by Class &amp; Accounts'!R$18, 'E2 Allocators'!$B$15:$W$15, 0),FALSE)*$F61)</f>
        <v>0</v>
      </c>
      <c r="S61" s="1322">
        <f>IF(ISERROR(VLOOKUP(VLOOKUP($A61, 'E4 TB Allocation Details'!$A$18:$L$214, MATCH("Demand ID", 'E4 TB Allocation Details'!$A$18:$L$18, 0),FALSE), 'E2 Allocators'!$B$15:$W$358, MATCH('O5 Details by Class &amp; Accounts'!S$18, 'E2 Allocators'!$B$15:$W$15, 0),FALSE)*$F61), 0, VLOOKUP(VLOOKUP($A61, 'E4 TB Allocation Details'!$A$18:$L$214, MATCH("Demand ID", 'E4 TB Allocation Details'!$A$18:$L$18, 0),FALSE), 'E2 Allocators'!$B$15:$W$358, MATCH('O5 Details by Class &amp; Accounts'!S$18, 'E2 Allocators'!$B$15:$W$15, 0),FALSE)*$F61)</f>
        <v>0</v>
      </c>
      <c r="T61" s="1322">
        <f>IF(ISERROR(VLOOKUP(VLOOKUP($A61, 'E4 TB Allocation Details'!$A$18:$L$214, MATCH("Demand ID", 'E4 TB Allocation Details'!$A$18:$L$18, 0),FALSE), 'E2 Allocators'!$B$15:$W$358, MATCH('O5 Details by Class &amp; Accounts'!T$18, 'E2 Allocators'!$B$15:$W$15, 0),FALSE)*$F61), 0, VLOOKUP(VLOOKUP($A61, 'E4 TB Allocation Details'!$A$18:$L$214, MATCH("Demand ID", 'E4 TB Allocation Details'!$A$18:$L$18, 0),FALSE), 'E2 Allocators'!$B$15:$W$358, MATCH('O5 Details by Class &amp; Accounts'!T$18, 'E2 Allocators'!$B$15:$W$15, 0),FALSE)*$F61)</f>
        <v>0</v>
      </c>
      <c r="U61" s="1322">
        <f>IF(ISERROR(VLOOKUP(VLOOKUP($A61, 'E4 TB Allocation Details'!$A$18:$L$214, MATCH("Demand ID", 'E4 TB Allocation Details'!$A$18:$L$18, 0),FALSE), 'E2 Allocators'!$B$15:$W$358, MATCH('O5 Details by Class &amp; Accounts'!U$18, 'E2 Allocators'!$B$15:$W$15, 0),FALSE)*$F61), 0, VLOOKUP(VLOOKUP($A61, 'E4 TB Allocation Details'!$A$18:$L$214, MATCH("Demand ID", 'E4 TB Allocation Details'!$A$18:$L$18, 0),FALSE), 'E2 Allocators'!$B$15:$W$358, MATCH('O5 Details by Class &amp; Accounts'!U$18, 'E2 Allocators'!$B$15:$W$15, 0),FALSE)*$F61)</f>
        <v>0</v>
      </c>
      <c r="V61" s="1322">
        <f>IF(ISERROR(VLOOKUP(VLOOKUP($A61, 'E4 TB Allocation Details'!$A$18:$L$214, MATCH("Demand ID", 'E4 TB Allocation Details'!$A$18:$L$18, 0),FALSE), 'E2 Allocators'!$B$15:$W$358, MATCH('O5 Details by Class &amp; Accounts'!V$18, 'E2 Allocators'!$B$15:$W$15, 0),FALSE)*$F61), 0, VLOOKUP(VLOOKUP($A61, 'E4 TB Allocation Details'!$A$18:$L$214, MATCH("Demand ID", 'E4 TB Allocation Details'!$A$18:$L$18, 0),FALSE), 'E2 Allocators'!$B$15:$W$358, MATCH('O5 Details by Class &amp; Accounts'!V$18, 'E2 Allocators'!$B$15:$W$15, 0),FALSE)*$F61)</f>
        <v>0</v>
      </c>
      <c r="W61" s="1322">
        <f>IF(ISERROR(VLOOKUP(VLOOKUP($A61, 'E4 TB Allocation Details'!$A$18:$L$214, MATCH("Demand ID", 'E4 TB Allocation Details'!$A$18:$L$18, 0),FALSE), 'E2 Allocators'!$B$15:$W$358, MATCH('O5 Details by Class &amp; Accounts'!W$18, 'E2 Allocators'!$B$15:$W$15, 0),FALSE)*$F61), 0, VLOOKUP(VLOOKUP($A61, 'E4 TB Allocation Details'!$A$18:$L$214, MATCH("Demand ID", 'E4 TB Allocation Details'!$A$18:$L$18, 0),FALSE), 'E2 Allocators'!$B$15:$W$358, MATCH('O5 Details by Class &amp; Accounts'!W$18, 'E2 Allocators'!$B$15:$W$15, 0),FALSE)*$F61)</f>
        <v>0</v>
      </c>
      <c r="X61" s="1322">
        <f>IF(ISERROR(VLOOKUP(VLOOKUP($A61, 'E4 TB Allocation Details'!$A$18:$L$214, MATCH("Demand ID", 'E4 TB Allocation Details'!$A$18:$L$18, 0),FALSE), 'E2 Allocators'!$B$15:$W$358, MATCH('O5 Details by Class &amp; Accounts'!X$18, 'E2 Allocators'!$B$15:$W$15, 0),FALSE)*$F61), 0, VLOOKUP(VLOOKUP($A61, 'E4 TB Allocation Details'!$A$18:$L$214, MATCH("Demand ID", 'E4 TB Allocation Details'!$A$18:$L$18, 0),FALSE), 'E2 Allocators'!$B$15:$W$358, MATCH('O5 Details by Class &amp; Accounts'!X$18, 'E2 Allocators'!$B$15:$W$15, 0),FALSE)*$F61)</f>
        <v>0</v>
      </c>
      <c r="Y61" s="1322">
        <f>IF(ISERROR(VLOOKUP(VLOOKUP($A61, 'E4 TB Allocation Details'!$A$18:$L$214, MATCH("Demand ID", 'E4 TB Allocation Details'!$A$18:$L$18, 0),FALSE), 'E2 Allocators'!$B$15:$W$358, MATCH('O5 Details by Class &amp; Accounts'!Y$18, 'E2 Allocators'!$B$15:$W$15, 0),FALSE)*$F61), 0, VLOOKUP(VLOOKUP($A61, 'E4 TB Allocation Details'!$A$18:$L$214, MATCH("Demand ID", 'E4 TB Allocation Details'!$A$18:$L$18, 0),FALSE), 'E2 Allocators'!$B$15:$W$358, MATCH('O5 Details by Class &amp; Accounts'!Y$18, 'E2 Allocators'!$B$15:$W$15, 0),FALSE)*$F61)</f>
        <v>0</v>
      </c>
      <c r="Z61" s="1322">
        <f>IF(ISERROR(VLOOKUP(VLOOKUP($A61, 'E4 TB Allocation Details'!$A$18:$L$214, MATCH("Demand ID", 'E4 TB Allocation Details'!$A$18:$L$18, 0),FALSE), 'E2 Allocators'!$B$15:$W$358, MATCH('O5 Details by Class &amp; Accounts'!Z$18, 'E2 Allocators'!$B$15:$W$15, 0),FALSE)*$F61), 0, VLOOKUP(VLOOKUP($A61, 'E4 TB Allocation Details'!$A$18:$L$214, MATCH("Demand ID", 'E4 TB Allocation Details'!$A$18:$L$18, 0),FALSE), 'E2 Allocators'!$B$15:$W$358, MATCH('O5 Details by Class &amp; Accounts'!Z$18, 'E2 Allocators'!$B$15:$W$15, 0),FALSE)*$F61)</f>
        <v>0</v>
      </c>
      <c r="AA61" s="1322">
        <f>IF(ISERROR(VLOOKUP(VLOOKUP($A61, 'E4 TB Allocation Details'!$A$18:$L$214, MATCH("Demand ID", 'E4 TB Allocation Details'!$A$18:$L$18, 0),FALSE), 'E2 Allocators'!$B$15:$W$358, MATCH('O5 Details by Class &amp; Accounts'!AA$18, 'E2 Allocators'!$B$15:$W$15, 0),FALSE)*$F61), 0, VLOOKUP(VLOOKUP($A61, 'E4 TB Allocation Details'!$A$18:$L$214, MATCH("Demand ID", 'E4 TB Allocation Details'!$A$18:$L$18, 0),FALSE), 'E2 Allocators'!$B$15:$W$358, MATCH('O5 Details by Class &amp; Accounts'!AA$18, 'E2 Allocators'!$B$15:$W$15, 0),FALSE)*$F61)</f>
        <v>0</v>
      </c>
      <c r="AB61" s="1322">
        <f>IF(ISERROR(VLOOKUP(VLOOKUP($A61, 'E4 TB Allocation Details'!$A$18:$L$214, MATCH("Demand ID", 'E4 TB Allocation Details'!$A$18:$L$18, 0),FALSE), 'E2 Allocators'!$B$15:$W$358, MATCH('O5 Details by Class &amp; Accounts'!AB$18, 'E2 Allocators'!$B$15:$W$15, 0),FALSE)*$F61), 0, VLOOKUP(VLOOKUP($A61, 'E4 TB Allocation Details'!$A$18:$L$214, MATCH("Demand ID", 'E4 TB Allocation Details'!$A$18:$L$18, 0),FALSE), 'E2 Allocators'!$B$15:$W$358, MATCH('O5 Details by Class &amp; Accounts'!AB$18, 'E2 Allocators'!$B$15:$W$15, 0),FALSE)*$F61)</f>
        <v>0</v>
      </c>
      <c r="AC61" s="1322">
        <f t="shared" si="9"/>
        <v>0</v>
      </c>
      <c r="AD61" s="1322">
        <f>IF(ISERROR(VLOOKUP(VLOOKUP($A61, 'E4 TB Allocation Details'!$A$18:$L$214, MATCH("Customer ID", 'E4 TB Allocation Details'!$A$18:$L$18, 0),FALSE), 'E2 Allocators'!$B$15:$W$358, MATCH('O5 Details by Class &amp; Accounts'!AD$18, 'E2 Allocators'!$B$15:$W$15, 0),FALSE)*$G61), 0, VLOOKUP(VLOOKUP($A61, 'E4 TB Allocation Details'!$A$18:$L$214, MATCH("Customer ID", 'E4 TB Allocation Details'!$A$18:$L$18, 0),FALSE), 'E2 Allocators'!$B$15:$W$358, MATCH('O5 Details by Class &amp; Accounts'!AD$18, 'E2 Allocators'!$B$15:$W$15, 0),FALSE)*$G61)</f>
        <v>0</v>
      </c>
      <c r="AE61" s="1322">
        <f>IF(ISERROR(VLOOKUP(VLOOKUP($A61, 'E4 TB Allocation Details'!$A$18:$L$214, MATCH("Customer ID", 'E4 TB Allocation Details'!$A$18:$L$18, 0),FALSE), 'E2 Allocators'!$B$15:$W$358, MATCH('O5 Details by Class &amp; Accounts'!AE$18, 'E2 Allocators'!$B$15:$W$15, 0),FALSE)*$G61), 0, VLOOKUP(VLOOKUP($A61, 'E4 TB Allocation Details'!$A$18:$L$214, MATCH("Customer ID", 'E4 TB Allocation Details'!$A$18:$L$18, 0),FALSE), 'E2 Allocators'!$B$15:$W$358, MATCH('O5 Details by Class &amp; Accounts'!AE$18, 'E2 Allocators'!$B$15:$W$15, 0),FALSE)*$G61)</f>
        <v>0</v>
      </c>
      <c r="AF61" s="1322">
        <f>IF(ISERROR(VLOOKUP(VLOOKUP($A61, 'E4 TB Allocation Details'!$A$18:$L$214, MATCH("Customer ID", 'E4 TB Allocation Details'!$A$18:$L$18, 0),FALSE), 'E2 Allocators'!$B$15:$W$358, MATCH('O5 Details by Class &amp; Accounts'!AF$18, 'E2 Allocators'!$B$15:$W$15, 0),FALSE)*$G61), 0, VLOOKUP(VLOOKUP($A61, 'E4 TB Allocation Details'!$A$18:$L$214, MATCH("Customer ID", 'E4 TB Allocation Details'!$A$18:$L$18, 0),FALSE), 'E2 Allocators'!$B$15:$W$358, MATCH('O5 Details by Class &amp; Accounts'!AF$18, 'E2 Allocators'!$B$15:$W$15, 0),FALSE)*$G61)</f>
        <v>0</v>
      </c>
      <c r="AG61" s="1322">
        <f>IF(ISERROR(VLOOKUP(VLOOKUP($A61, 'E4 TB Allocation Details'!$A$18:$L$214, MATCH("Customer ID", 'E4 TB Allocation Details'!$A$18:$L$18, 0),FALSE), 'E2 Allocators'!$B$15:$W$358, MATCH('O5 Details by Class &amp; Accounts'!AG$18, 'E2 Allocators'!$B$15:$W$15, 0),FALSE)*$G61), 0, VLOOKUP(VLOOKUP($A61, 'E4 TB Allocation Details'!$A$18:$L$214, MATCH("Customer ID", 'E4 TB Allocation Details'!$A$18:$L$18, 0),FALSE), 'E2 Allocators'!$B$15:$W$358, MATCH('O5 Details by Class &amp; Accounts'!AG$18, 'E2 Allocators'!$B$15:$W$15, 0),FALSE)*$G61)</f>
        <v>0</v>
      </c>
      <c r="AH61" s="1322">
        <f>IF(ISERROR(VLOOKUP(VLOOKUP($A61, 'E4 TB Allocation Details'!$A$18:$L$214, MATCH("Customer ID", 'E4 TB Allocation Details'!$A$18:$L$18, 0),FALSE), 'E2 Allocators'!$B$15:$W$358, MATCH('O5 Details by Class &amp; Accounts'!AH$18, 'E2 Allocators'!$B$15:$W$15, 0),FALSE)*$G61), 0, VLOOKUP(VLOOKUP($A61, 'E4 TB Allocation Details'!$A$18:$L$214, MATCH("Customer ID", 'E4 TB Allocation Details'!$A$18:$L$18, 0),FALSE), 'E2 Allocators'!$B$15:$W$358, MATCH('O5 Details by Class &amp; Accounts'!AH$18, 'E2 Allocators'!$B$15:$W$15, 0),FALSE)*$G61)</f>
        <v>0</v>
      </c>
      <c r="AI61" s="1322">
        <f>IF(ISERROR(VLOOKUP(VLOOKUP($A61, 'E4 TB Allocation Details'!$A$18:$L$214, MATCH("Customer ID", 'E4 TB Allocation Details'!$A$18:$L$18, 0),FALSE), 'E2 Allocators'!$B$15:$W$358, MATCH('O5 Details by Class &amp; Accounts'!AI$18, 'E2 Allocators'!$B$15:$W$15, 0),FALSE)*$G61), 0, VLOOKUP(VLOOKUP($A61, 'E4 TB Allocation Details'!$A$18:$L$214, MATCH("Customer ID", 'E4 TB Allocation Details'!$A$18:$L$18, 0),FALSE), 'E2 Allocators'!$B$15:$W$358, MATCH('O5 Details by Class &amp; Accounts'!AI$18, 'E2 Allocators'!$B$15:$W$15, 0),FALSE)*$G61)</f>
        <v>0</v>
      </c>
      <c r="AJ61" s="1322">
        <f>IF(ISERROR(VLOOKUP(VLOOKUP($A61, 'E4 TB Allocation Details'!$A$18:$L$214, MATCH("Customer ID", 'E4 TB Allocation Details'!$A$18:$L$18, 0),FALSE), 'E2 Allocators'!$B$15:$W$358, MATCH('O5 Details by Class &amp; Accounts'!AJ$18, 'E2 Allocators'!$B$15:$W$15, 0),FALSE)*$G61), 0, VLOOKUP(VLOOKUP($A61, 'E4 TB Allocation Details'!$A$18:$L$214, MATCH("Customer ID", 'E4 TB Allocation Details'!$A$18:$L$18, 0),FALSE), 'E2 Allocators'!$B$15:$W$358, MATCH('O5 Details by Class &amp; Accounts'!AJ$18, 'E2 Allocators'!$B$15:$W$15, 0),FALSE)*$G61)</f>
        <v>0</v>
      </c>
      <c r="AK61" s="1322">
        <f>IF(ISERROR(VLOOKUP(VLOOKUP($A61, 'E4 TB Allocation Details'!$A$18:$L$214, MATCH("Customer ID", 'E4 TB Allocation Details'!$A$18:$L$18, 0),FALSE), 'E2 Allocators'!$B$15:$W$358, MATCH('O5 Details by Class &amp; Accounts'!AK$18, 'E2 Allocators'!$B$15:$W$15, 0),FALSE)*$G61), 0, VLOOKUP(VLOOKUP($A61, 'E4 TB Allocation Details'!$A$18:$L$214, MATCH("Customer ID", 'E4 TB Allocation Details'!$A$18:$L$18, 0),FALSE), 'E2 Allocators'!$B$15:$W$358, MATCH('O5 Details by Class &amp; Accounts'!AK$18, 'E2 Allocators'!$B$15:$W$15, 0),FALSE)*$G61)</f>
        <v>0</v>
      </c>
      <c r="AL61" s="1322">
        <f>IF(ISERROR(VLOOKUP(VLOOKUP($A61, 'E4 TB Allocation Details'!$A$18:$L$214, MATCH("Customer ID", 'E4 TB Allocation Details'!$A$18:$L$18, 0),FALSE), 'E2 Allocators'!$B$15:$W$358, MATCH('O5 Details by Class &amp; Accounts'!AL$18, 'E2 Allocators'!$B$15:$W$15, 0),FALSE)*$G61), 0, VLOOKUP(VLOOKUP($A61, 'E4 TB Allocation Details'!$A$18:$L$214, MATCH("Customer ID", 'E4 TB Allocation Details'!$A$18:$L$18, 0),FALSE), 'E2 Allocators'!$B$15:$W$358, MATCH('O5 Details by Class &amp; Accounts'!AL$18, 'E2 Allocators'!$B$15:$W$15, 0),FALSE)*$G61)</f>
        <v>0</v>
      </c>
      <c r="AM61" s="1322">
        <f>IF(ISERROR(VLOOKUP(VLOOKUP($A61, 'E4 TB Allocation Details'!$A$18:$L$214, MATCH("Customer ID", 'E4 TB Allocation Details'!$A$18:$L$18, 0),FALSE), 'E2 Allocators'!$B$15:$W$358, MATCH('O5 Details by Class &amp; Accounts'!AM$18, 'E2 Allocators'!$B$15:$W$15, 0),FALSE)*$G61), 0, VLOOKUP(VLOOKUP($A61, 'E4 TB Allocation Details'!$A$18:$L$214, MATCH("Customer ID", 'E4 TB Allocation Details'!$A$18:$L$18, 0),FALSE), 'E2 Allocators'!$B$15:$W$358, MATCH('O5 Details by Class &amp; Accounts'!AM$18, 'E2 Allocators'!$B$15:$W$15, 0),FALSE)*$G61)</f>
        <v>0</v>
      </c>
      <c r="AN61" s="1322">
        <f>IF(ISERROR(VLOOKUP(VLOOKUP($A61, 'E4 TB Allocation Details'!$A$18:$L$214, MATCH("Customer ID", 'E4 TB Allocation Details'!$A$18:$L$18, 0),FALSE), 'E2 Allocators'!$B$15:$W$358, MATCH('O5 Details by Class &amp; Accounts'!AN$18, 'E2 Allocators'!$B$15:$W$15, 0),FALSE)*$G61), 0, VLOOKUP(VLOOKUP($A61, 'E4 TB Allocation Details'!$A$18:$L$214, MATCH("Customer ID", 'E4 TB Allocation Details'!$A$18:$L$18, 0),FALSE), 'E2 Allocators'!$B$15:$W$358, MATCH('O5 Details by Class &amp; Accounts'!AN$18, 'E2 Allocators'!$B$15:$W$15, 0),FALSE)*$G61)</f>
        <v>0</v>
      </c>
      <c r="AO61" s="1322">
        <f>IF(ISERROR(VLOOKUP(VLOOKUP($A61, 'E4 TB Allocation Details'!$A$18:$L$214, MATCH("Customer ID", 'E4 TB Allocation Details'!$A$18:$L$18, 0),FALSE), 'E2 Allocators'!$B$15:$W$358, MATCH('O5 Details by Class &amp; Accounts'!AO$18, 'E2 Allocators'!$B$15:$W$15, 0),FALSE)*$G61), 0, VLOOKUP(VLOOKUP($A61, 'E4 TB Allocation Details'!$A$18:$L$214, MATCH("Customer ID", 'E4 TB Allocation Details'!$A$18:$L$18, 0),FALSE), 'E2 Allocators'!$B$15:$W$358, MATCH('O5 Details by Class &amp; Accounts'!AO$18, 'E2 Allocators'!$B$15:$W$15, 0),FALSE)*$G61)</f>
        <v>0</v>
      </c>
      <c r="AP61" s="1322">
        <f>IF(ISERROR(VLOOKUP(VLOOKUP($A61, 'E4 TB Allocation Details'!$A$18:$L$214, MATCH("Customer ID", 'E4 TB Allocation Details'!$A$18:$L$18, 0),FALSE), 'E2 Allocators'!$B$15:$W$358, MATCH('O5 Details by Class &amp; Accounts'!AP$18, 'E2 Allocators'!$B$15:$W$15, 0),FALSE)*$G61), 0, VLOOKUP(VLOOKUP($A61, 'E4 TB Allocation Details'!$A$18:$L$214, MATCH("Customer ID", 'E4 TB Allocation Details'!$A$18:$L$18, 0),FALSE), 'E2 Allocators'!$B$15:$W$358, MATCH('O5 Details by Class &amp; Accounts'!AP$18, 'E2 Allocators'!$B$15:$W$15, 0),FALSE)*$G61)</f>
        <v>0</v>
      </c>
      <c r="AQ61" s="1322">
        <f>IF(ISERROR(VLOOKUP(VLOOKUP($A61, 'E4 TB Allocation Details'!$A$18:$L$214, MATCH("Customer ID", 'E4 TB Allocation Details'!$A$18:$L$18, 0),FALSE), 'E2 Allocators'!$B$15:$W$358, MATCH('O5 Details by Class &amp; Accounts'!AQ$18, 'E2 Allocators'!$B$15:$W$15, 0),FALSE)*$G61), 0, VLOOKUP(VLOOKUP($A61, 'E4 TB Allocation Details'!$A$18:$L$214, MATCH("Customer ID", 'E4 TB Allocation Details'!$A$18:$L$18, 0),FALSE), 'E2 Allocators'!$B$15:$W$358, MATCH('O5 Details by Class &amp; Accounts'!AQ$18, 'E2 Allocators'!$B$15:$W$15, 0),FALSE)*$G61)</f>
        <v>0</v>
      </c>
      <c r="AR61" s="1322">
        <f>IF(ISERROR(VLOOKUP(VLOOKUP($A61, 'E4 TB Allocation Details'!$A$18:$L$214, MATCH("Customer ID", 'E4 TB Allocation Details'!$A$18:$L$18, 0),FALSE), 'E2 Allocators'!$B$15:$W$358, MATCH('O5 Details by Class &amp; Accounts'!AR$18, 'E2 Allocators'!$B$15:$W$15, 0),FALSE)*$G61), 0, VLOOKUP(VLOOKUP($A61, 'E4 TB Allocation Details'!$A$18:$L$214, MATCH("Customer ID", 'E4 TB Allocation Details'!$A$18:$L$18, 0),FALSE), 'E2 Allocators'!$B$15:$W$358, MATCH('O5 Details by Class &amp; Accounts'!AR$18, 'E2 Allocators'!$B$15:$W$15, 0),FALSE)*$G61)</f>
        <v>0</v>
      </c>
      <c r="AS61" s="1322">
        <f>IF(ISERROR(VLOOKUP(VLOOKUP($A61, 'E4 TB Allocation Details'!$A$18:$L$214, MATCH("Customer ID", 'E4 TB Allocation Details'!$A$18:$L$18, 0),FALSE), 'E2 Allocators'!$B$15:$W$358, MATCH('O5 Details by Class &amp; Accounts'!AS$18, 'E2 Allocators'!$B$15:$W$15, 0),FALSE)*$G61), 0, VLOOKUP(VLOOKUP($A61, 'E4 TB Allocation Details'!$A$18:$L$214, MATCH("Customer ID", 'E4 TB Allocation Details'!$A$18:$L$18, 0),FALSE), 'E2 Allocators'!$B$15:$W$358, MATCH('O5 Details by Class &amp; Accounts'!AS$18, 'E2 Allocators'!$B$15:$W$15, 0),FALSE)*$G61)</f>
        <v>0</v>
      </c>
      <c r="AT61" s="1322">
        <f>IF(ISERROR(VLOOKUP(VLOOKUP($A61, 'E4 TB Allocation Details'!$A$18:$L$214, MATCH("Customer ID", 'E4 TB Allocation Details'!$A$18:$L$18, 0),FALSE), 'E2 Allocators'!$B$15:$W$358, MATCH('O5 Details by Class &amp; Accounts'!AT$18, 'E2 Allocators'!$B$15:$W$15, 0),FALSE)*$G61), 0, VLOOKUP(VLOOKUP($A61, 'E4 TB Allocation Details'!$A$18:$L$214, MATCH("Customer ID", 'E4 TB Allocation Details'!$A$18:$L$18, 0),FALSE), 'E2 Allocators'!$B$15:$W$358, MATCH('O5 Details by Class &amp; Accounts'!AT$18, 'E2 Allocators'!$B$15:$W$15, 0),FALSE)*$G61)</f>
        <v>0</v>
      </c>
      <c r="AU61" s="1322">
        <f>IF(ISERROR(VLOOKUP(VLOOKUP($A61, 'E4 TB Allocation Details'!$A$18:$L$214, MATCH("Customer ID", 'E4 TB Allocation Details'!$A$18:$L$18, 0),FALSE), 'E2 Allocators'!$B$15:$W$358, MATCH('O5 Details by Class &amp; Accounts'!AU$18, 'E2 Allocators'!$B$15:$W$15, 0),FALSE)*$G61), 0, VLOOKUP(VLOOKUP($A61, 'E4 TB Allocation Details'!$A$18:$L$214, MATCH("Customer ID", 'E4 TB Allocation Details'!$A$18:$L$18, 0),FALSE), 'E2 Allocators'!$B$15:$W$358, MATCH('O5 Details by Class &amp; Accounts'!AU$18, 'E2 Allocators'!$B$15:$W$15, 0),FALSE)*$G61)</f>
        <v>0</v>
      </c>
      <c r="AV61" s="1322">
        <f>IF(ISERROR(VLOOKUP(VLOOKUP($A61, 'E4 TB Allocation Details'!$A$18:$L$214, MATCH("Customer ID", 'E4 TB Allocation Details'!$A$18:$L$18, 0),FALSE), 'E2 Allocators'!$B$15:$W$358, MATCH('O5 Details by Class &amp; Accounts'!AV$18, 'E2 Allocators'!$B$15:$W$15, 0),FALSE)*$G61), 0, VLOOKUP(VLOOKUP($A61, 'E4 TB Allocation Details'!$A$18:$L$214, MATCH("Customer ID", 'E4 TB Allocation Details'!$A$18:$L$18, 0),FALSE), 'E2 Allocators'!$B$15:$W$358, MATCH('O5 Details by Class &amp; Accounts'!AV$18, 'E2 Allocators'!$B$15:$W$15, 0),FALSE)*$G61)</f>
        <v>0</v>
      </c>
      <c r="AW61" s="1322">
        <f>IF(ISERROR(VLOOKUP(VLOOKUP($A61, 'E4 TB Allocation Details'!$A$18:$L$214, MATCH("Customer ID", 'E4 TB Allocation Details'!$A$18:$L$18, 0),FALSE), 'E2 Allocators'!$B$15:$W$358, MATCH('O5 Details by Class &amp; Accounts'!AW$18, 'E2 Allocators'!$B$15:$W$15, 0),FALSE)*$G61), 0, VLOOKUP(VLOOKUP($A61, 'E4 TB Allocation Details'!$A$18:$L$214, MATCH("Customer ID", 'E4 TB Allocation Details'!$A$18:$L$18, 0),FALSE), 'E2 Allocators'!$B$15:$W$358, MATCH('O5 Details by Class &amp; Accounts'!AW$18, 'E2 Allocators'!$B$15:$W$15, 0),FALSE)*$G61)</f>
        <v>0</v>
      </c>
      <c r="AX61" s="1322">
        <f t="shared" si="10"/>
        <v>0</v>
      </c>
      <c r="AY61" s="1322">
        <f>IF(ISERROR(VLOOKUP(VLOOKUP($A61, 'E4 TB Allocation Details'!$A$18:$L$214, MATCH("Misc ID", 'E4 TB Allocation Details'!$A$18:$L$18, 0),FALSE), 'E2 Allocators'!$B$15:$W$358, MATCH('O5 Details by Class &amp; Accounts'!AY$18, 'E2 Allocators'!$B$15:$W$15, 0),FALSE)*$E61), 0, VLOOKUP(VLOOKUP($A61, 'E4 TB Allocation Details'!$A$18:$L$214, MATCH("Misc ID", 'E4 TB Allocation Details'!$A$18:$L$18, 0),FALSE), 'E2 Allocators'!$B$15:$W$358, MATCH('O5 Details by Class &amp; Accounts'!AY$18, 'E2 Allocators'!$B$15:$W$15, 0),FALSE)*$E61)</f>
        <v>0</v>
      </c>
      <c r="AZ61" s="1322">
        <f>IF(ISERROR(VLOOKUP(VLOOKUP($A61, 'E4 TB Allocation Details'!$A$18:$L$214, MATCH("Misc ID", 'E4 TB Allocation Details'!$A$18:$L$18, 0),FALSE), 'E2 Allocators'!$B$15:$W$358, MATCH('O5 Details by Class &amp; Accounts'!AZ$18, 'E2 Allocators'!$B$15:$W$15, 0),FALSE)*$E61), 0, VLOOKUP(VLOOKUP($A61, 'E4 TB Allocation Details'!$A$18:$L$214, MATCH("Misc ID", 'E4 TB Allocation Details'!$A$18:$L$18, 0),FALSE), 'E2 Allocators'!$B$15:$W$358, MATCH('O5 Details by Class &amp; Accounts'!AZ$18, 'E2 Allocators'!$B$15:$W$15, 0),FALSE)*$E61)</f>
        <v>0</v>
      </c>
      <c r="BA61" s="1322">
        <f>IF(ISERROR(VLOOKUP(VLOOKUP($A61, 'E4 TB Allocation Details'!$A$18:$L$214, MATCH("Misc ID", 'E4 TB Allocation Details'!$A$18:$L$18, 0),FALSE), 'E2 Allocators'!$B$15:$W$358, MATCH('O5 Details by Class &amp; Accounts'!BA$18, 'E2 Allocators'!$B$15:$W$15, 0),FALSE)*$E61), 0, VLOOKUP(VLOOKUP($A61, 'E4 TB Allocation Details'!$A$18:$L$214, MATCH("Misc ID", 'E4 TB Allocation Details'!$A$18:$L$18, 0),FALSE), 'E2 Allocators'!$B$15:$W$358, MATCH('O5 Details by Class &amp; Accounts'!BA$18, 'E2 Allocators'!$B$15:$W$15, 0),FALSE)*$E61)</f>
        <v>0</v>
      </c>
      <c r="BB61" s="1322">
        <f>IF(ISERROR(VLOOKUP(VLOOKUP($A61, 'E4 TB Allocation Details'!$A$18:$L$214, MATCH("Misc ID", 'E4 TB Allocation Details'!$A$18:$L$18, 0),FALSE), 'E2 Allocators'!$B$15:$W$358, MATCH('O5 Details by Class &amp; Accounts'!BB$18, 'E2 Allocators'!$B$15:$W$15, 0),FALSE)*$E61), 0, VLOOKUP(VLOOKUP($A61, 'E4 TB Allocation Details'!$A$18:$L$214, MATCH("Misc ID", 'E4 TB Allocation Details'!$A$18:$L$18, 0),FALSE), 'E2 Allocators'!$B$15:$W$358, MATCH('O5 Details by Class &amp; Accounts'!BB$18, 'E2 Allocators'!$B$15:$W$15, 0),FALSE)*$E61)</f>
        <v>0</v>
      </c>
      <c r="BC61" s="1322">
        <f>IF(ISERROR(VLOOKUP(VLOOKUP($A61, 'E4 TB Allocation Details'!$A$18:$L$214, MATCH("Misc ID", 'E4 TB Allocation Details'!$A$18:$L$18, 0),FALSE), 'E2 Allocators'!$B$15:$W$358, MATCH('O5 Details by Class &amp; Accounts'!BC$18, 'E2 Allocators'!$B$15:$W$15, 0),FALSE)*$E61), 0, VLOOKUP(VLOOKUP($A61, 'E4 TB Allocation Details'!$A$18:$L$214, MATCH("Misc ID", 'E4 TB Allocation Details'!$A$18:$L$18, 0),FALSE), 'E2 Allocators'!$B$15:$W$358, MATCH('O5 Details by Class &amp; Accounts'!BC$18, 'E2 Allocators'!$B$15:$W$15, 0),FALSE)*$E61)</f>
        <v>0</v>
      </c>
      <c r="BD61" s="1322">
        <f>IF(ISERROR(VLOOKUP(VLOOKUP($A61, 'E4 TB Allocation Details'!$A$18:$L$214, MATCH("Misc ID", 'E4 TB Allocation Details'!$A$18:$L$18, 0),FALSE), 'E2 Allocators'!$B$15:$W$358, MATCH('O5 Details by Class &amp; Accounts'!BD$18, 'E2 Allocators'!$B$15:$W$15, 0),FALSE)*$E61), 0, VLOOKUP(VLOOKUP($A61, 'E4 TB Allocation Details'!$A$18:$L$214, MATCH("Misc ID", 'E4 TB Allocation Details'!$A$18:$L$18, 0),FALSE), 'E2 Allocators'!$B$15:$W$358, MATCH('O5 Details by Class &amp; Accounts'!BD$18, 'E2 Allocators'!$B$15:$W$15, 0),FALSE)*$E61)</f>
        <v>0</v>
      </c>
      <c r="BE61" s="1322">
        <f>IF(ISERROR(VLOOKUP(VLOOKUP($A61, 'E4 TB Allocation Details'!$A$18:$L$214, MATCH("Misc ID", 'E4 TB Allocation Details'!$A$18:$L$18, 0),FALSE), 'E2 Allocators'!$B$15:$W$358, MATCH('O5 Details by Class &amp; Accounts'!BE$18, 'E2 Allocators'!$B$15:$W$15, 0),FALSE)*$E61), 0, VLOOKUP(VLOOKUP($A61, 'E4 TB Allocation Details'!$A$18:$L$214, MATCH("Misc ID", 'E4 TB Allocation Details'!$A$18:$L$18, 0),FALSE), 'E2 Allocators'!$B$15:$W$358, MATCH('O5 Details by Class &amp; Accounts'!BE$18, 'E2 Allocators'!$B$15:$W$15, 0),FALSE)*$E61)</f>
        <v>0</v>
      </c>
      <c r="BF61" s="1322">
        <f>IF(ISERROR(VLOOKUP(VLOOKUP($A61, 'E4 TB Allocation Details'!$A$18:$L$214, MATCH("Misc ID", 'E4 TB Allocation Details'!$A$18:$L$18, 0),FALSE), 'E2 Allocators'!$B$15:$W$358, MATCH('O5 Details by Class &amp; Accounts'!BF$18, 'E2 Allocators'!$B$15:$W$15, 0),FALSE)*$E61), 0, VLOOKUP(VLOOKUP($A61, 'E4 TB Allocation Details'!$A$18:$L$214, MATCH("Misc ID", 'E4 TB Allocation Details'!$A$18:$L$18, 0),FALSE), 'E2 Allocators'!$B$15:$W$358, MATCH('O5 Details by Class &amp; Accounts'!BF$18, 'E2 Allocators'!$B$15:$W$15, 0),FALSE)*$E61)</f>
        <v>0</v>
      </c>
      <c r="BG61" s="1322">
        <f>IF(ISERROR(VLOOKUP(VLOOKUP($A61, 'E4 TB Allocation Details'!$A$18:$L$214, MATCH("Misc ID", 'E4 TB Allocation Details'!$A$18:$L$18, 0),FALSE), 'E2 Allocators'!$B$15:$W$358, MATCH('O5 Details by Class &amp; Accounts'!BG$18, 'E2 Allocators'!$B$15:$W$15, 0),FALSE)*$E61), 0, VLOOKUP(VLOOKUP($A61, 'E4 TB Allocation Details'!$A$18:$L$214, MATCH("Misc ID", 'E4 TB Allocation Details'!$A$18:$L$18, 0),FALSE), 'E2 Allocators'!$B$15:$W$358, MATCH('O5 Details by Class &amp; Accounts'!BG$18, 'E2 Allocators'!$B$15:$W$15, 0),FALSE)*$E61)</f>
        <v>0</v>
      </c>
      <c r="BH61" s="1322">
        <f>IF(ISERROR(VLOOKUP(VLOOKUP($A61, 'E4 TB Allocation Details'!$A$18:$L$214, MATCH("Misc ID", 'E4 TB Allocation Details'!$A$18:$L$18, 0),FALSE), 'E2 Allocators'!$B$15:$W$358, MATCH('O5 Details by Class &amp; Accounts'!BH$18, 'E2 Allocators'!$B$15:$W$15, 0),FALSE)*$E61), 0, VLOOKUP(VLOOKUP($A61, 'E4 TB Allocation Details'!$A$18:$L$214, MATCH("Misc ID", 'E4 TB Allocation Details'!$A$18:$L$18, 0),FALSE), 'E2 Allocators'!$B$15:$W$358, MATCH('O5 Details by Class &amp; Accounts'!BH$18, 'E2 Allocators'!$B$15:$W$15, 0),FALSE)*$E61)</f>
        <v>0</v>
      </c>
      <c r="BI61" s="1322">
        <f>IF(ISERROR(VLOOKUP(VLOOKUP($A61, 'E4 TB Allocation Details'!$A$18:$L$214, MATCH("Misc ID", 'E4 TB Allocation Details'!$A$18:$L$18, 0),FALSE), 'E2 Allocators'!$B$15:$W$358, MATCH('O5 Details by Class &amp; Accounts'!BI$18, 'E2 Allocators'!$B$15:$W$15, 0),FALSE)*$E61), 0, VLOOKUP(VLOOKUP($A61, 'E4 TB Allocation Details'!$A$18:$L$214, MATCH("Misc ID", 'E4 TB Allocation Details'!$A$18:$L$18, 0),FALSE), 'E2 Allocators'!$B$15:$W$358, MATCH('O5 Details by Class &amp; Accounts'!BI$18, 'E2 Allocators'!$B$15:$W$15, 0),FALSE)*$E61)</f>
        <v>0</v>
      </c>
      <c r="BJ61" s="1322">
        <f>IF(ISERROR(VLOOKUP(VLOOKUP($A61, 'E4 TB Allocation Details'!$A$18:$L$214, MATCH("Misc ID", 'E4 TB Allocation Details'!$A$18:$L$18, 0),FALSE), 'E2 Allocators'!$B$15:$W$358, MATCH('O5 Details by Class &amp; Accounts'!BJ$18, 'E2 Allocators'!$B$15:$W$15, 0),FALSE)*$E61), 0, VLOOKUP(VLOOKUP($A61, 'E4 TB Allocation Details'!$A$18:$L$214, MATCH("Misc ID", 'E4 TB Allocation Details'!$A$18:$L$18, 0),FALSE), 'E2 Allocators'!$B$15:$W$358, MATCH('O5 Details by Class &amp; Accounts'!BJ$18, 'E2 Allocators'!$B$15:$W$15, 0),FALSE)*$E61)</f>
        <v>0</v>
      </c>
      <c r="BK61" s="1322">
        <f>IF(ISERROR(VLOOKUP(VLOOKUP($A61, 'E4 TB Allocation Details'!$A$18:$L$214, MATCH("Misc ID", 'E4 TB Allocation Details'!$A$18:$L$18, 0),FALSE), 'E2 Allocators'!$B$15:$W$358, MATCH('O5 Details by Class &amp; Accounts'!BK$18, 'E2 Allocators'!$B$15:$W$15, 0),FALSE)*$E61), 0, VLOOKUP(VLOOKUP($A61, 'E4 TB Allocation Details'!$A$18:$L$214, MATCH("Misc ID", 'E4 TB Allocation Details'!$A$18:$L$18, 0),FALSE), 'E2 Allocators'!$B$15:$W$358, MATCH('O5 Details by Class &amp; Accounts'!BK$18, 'E2 Allocators'!$B$15:$W$15, 0),FALSE)*$E61)</f>
        <v>0</v>
      </c>
      <c r="BL61" s="1322">
        <f>IF(ISERROR(VLOOKUP(VLOOKUP($A61, 'E4 TB Allocation Details'!$A$18:$L$214, MATCH("Misc ID", 'E4 TB Allocation Details'!$A$18:$L$18, 0),FALSE), 'E2 Allocators'!$B$15:$W$358, MATCH('O5 Details by Class &amp; Accounts'!BL$18, 'E2 Allocators'!$B$15:$W$15, 0),FALSE)*$E61), 0, VLOOKUP(VLOOKUP($A61, 'E4 TB Allocation Details'!$A$18:$L$214, MATCH("Misc ID", 'E4 TB Allocation Details'!$A$18:$L$18, 0),FALSE), 'E2 Allocators'!$B$15:$W$358, MATCH('O5 Details by Class &amp; Accounts'!BL$18, 'E2 Allocators'!$B$15:$W$15, 0),FALSE)*$E61)</f>
        <v>0</v>
      </c>
      <c r="BM61" s="1322">
        <f>IF(ISERROR(VLOOKUP(VLOOKUP($A61, 'E4 TB Allocation Details'!$A$18:$L$214, MATCH("Misc ID", 'E4 TB Allocation Details'!$A$18:$L$18, 0),FALSE), 'E2 Allocators'!$B$15:$W$358, MATCH('O5 Details by Class &amp; Accounts'!BM$18, 'E2 Allocators'!$B$15:$W$15, 0),FALSE)*$E61), 0, VLOOKUP(VLOOKUP($A61, 'E4 TB Allocation Details'!$A$18:$L$214, MATCH("Misc ID", 'E4 TB Allocation Details'!$A$18:$L$18, 0),FALSE), 'E2 Allocators'!$B$15:$W$358, MATCH('O5 Details by Class &amp; Accounts'!BM$18, 'E2 Allocators'!$B$15:$W$15, 0),FALSE)*$E61)</f>
        <v>0</v>
      </c>
      <c r="BN61" s="1322">
        <f>IF(ISERROR(VLOOKUP(VLOOKUP($A61, 'E4 TB Allocation Details'!$A$18:$L$214, MATCH("Misc ID", 'E4 TB Allocation Details'!$A$18:$L$18, 0),FALSE), 'E2 Allocators'!$B$15:$W$358, MATCH('O5 Details by Class &amp; Accounts'!BN$18, 'E2 Allocators'!$B$15:$W$15, 0),FALSE)*$E61), 0, VLOOKUP(VLOOKUP($A61, 'E4 TB Allocation Details'!$A$18:$L$214, MATCH("Misc ID", 'E4 TB Allocation Details'!$A$18:$L$18, 0),FALSE), 'E2 Allocators'!$B$15:$W$358, MATCH('O5 Details by Class &amp; Accounts'!BN$18, 'E2 Allocators'!$B$15:$W$15, 0),FALSE)*$E61)</f>
        <v>0</v>
      </c>
      <c r="BO61" s="1322">
        <f>IF(ISERROR(VLOOKUP(VLOOKUP($A61, 'E4 TB Allocation Details'!$A$18:$L$214, MATCH("Misc ID", 'E4 TB Allocation Details'!$A$18:$L$18, 0),FALSE), 'E2 Allocators'!$B$15:$W$358, MATCH('O5 Details by Class &amp; Accounts'!BO$18, 'E2 Allocators'!$B$15:$W$15, 0),FALSE)*$E61), 0, VLOOKUP(VLOOKUP($A61, 'E4 TB Allocation Details'!$A$18:$L$214, MATCH("Misc ID", 'E4 TB Allocation Details'!$A$18:$L$18, 0),FALSE), 'E2 Allocators'!$B$15:$W$358, MATCH('O5 Details by Class &amp; Accounts'!BO$18, 'E2 Allocators'!$B$15:$W$15, 0),FALSE)*$E61)</f>
        <v>0</v>
      </c>
      <c r="BP61" s="1322">
        <f>IF(ISERROR(VLOOKUP(VLOOKUP($A61, 'E4 TB Allocation Details'!$A$18:$L$214, MATCH("Misc ID", 'E4 TB Allocation Details'!$A$18:$L$18, 0),FALSE), 'E2 Allocators'!$B$15:$W$358, MATCH('O5 Details by Class &amp; Accounts'!BP$18, 'E2 Allocators'!$B$15:$W$15, 0),FALSE)*$E61), 0, VLOOKUP(VLOOKUP($A61, 'E4 TB Allocation Details'!$A$18:$L$214, MATCH("Misc ID", 'E4 TB Allocation Details'!$A$18:$L$18, 0),FALSE), 'E2 Allocators'!$B$15:$W$358, MATCH('O5 Details by Class &amp; Accounts'!BP$18, 'E2 Allocators'!$B$15:$W$15, 0),FALSE)*$E61)</f>
        <v>0</v>
      </c>
      <c r="BQ61" s="1322">
        <f>IF(ISERROR(VLOOKUP(VLOOKUP($A61, 'E4 TB Allocation Details'!$A$18:$L$214, MATCH("Misc ID", 'E4 TB Allocation Details'!$A$18:$L$18, 0),FALSE), 'E2 Allocators'!$B$15:$W$358, MATCH('O5 Details by Class &amp; Accounts'!BQ$18, 'E2 Allocators'!$B$15:$W$15, 0),FALSE)*$E61), 0, VLOOKUP(VLOOKUP($A61, 'E4 TB Allocation Details'!$A$18:$L$214, MATCH("Misc ID", 'E4 TB Allocation Details'!$A$18:$L$18, 0),FALSE), 'E2 Allocators'!$B$15:$W$358, MATCH('O5 Details by Class &amp; Accounts'!BQ$18, 'E2 Allocators'!$B$15:$W$15, 0),FALSE)*$E61)</f>
        <v>0</v>
      </c>
      <c r="BR61" s="1322">
        <f>IF(ISERROR(VLOOKUP(VLOOKUP($A61, 'E4 TB Allocation Details'!$A$18:$L$214, MATCH("Misc ID", 'E4 TB Allocation Details'!$A$18:$L$18, 0),FALSE), 'E2 Allocators'!$B$15:$W$358, MATCH('O5 Details by Class &amp; Accounts'!BR$18, 'E2 Allocators'!$B$15:$W$15, 0),FALSE)*$E61), 0, VLOOKUP(VLOOKUP($A61, 'E4 TB Allocation Details'!$A$18:$L$214, MATCH("Misc ID", 'E4 TB Allocation Details'!$A$18:$L$18, 0),FALSE), 'E2 Allocators'!$B$15:$W$358, MATCH('O5 Details by Class &amp; Accounts'!BR$18, 'E2 Allocators'!$B$15:$W$15, 0),FALSE)*$E61)</f>
        <v>0</v>
      </c>
      <c r="BS61" s="1322">
        <f t="shared" si="11"/>
        <v>0</v>
      </c>
      <c r="BT61" s="1322">
        <f>IF(ISERROR(VLOOKUP(VLOOKUP($A61, 'E4 TB Allocation Details'!$A$18:$L$214, MATCH("A &amp; G ID", 'E4 TB Allocation Details'!$A$18:$L$18, 0),FALSE), 'E2 Allocators'!$B$15:$W$358, MATCH('O5 Details by Class &amp; Accounts'!BT$18, 'E2 Allocators'!$B$15:$W$15, 0),FALSE)*$E61), 0, VLOOKUP(VLOOKUP($A61, 'E4 TB Allocation Details'!$A$18:$L$214, MATCH("A &amp; G ID", 'E4 TB Allocation Details'!$A$18:$L$18, 0),FALSE), 'E2 Allocators'!$B$15:$W$358, MATCH('O5 Details by Class &amp; Accounts'!BT$18, 'E2 Allocators'!$B$15:$W$15, 0),FALSE)*$E61)</f>
        <v>0</v>
      </c>
      <c r="BU61" s="1322">
        <f>IF(ISERROR(VLOOKUP(VLOOKUP($A61, 'E4 TB Allocation Details'!$A$18:$L$214, MATCH("A &amp; G ID", 'E4 TB Allocation Details'!$A$18:$L$18, 0),FALSE), 'E2 Allocators'!$B$15:$W$358, MATCH('O5 Details by Class &amp; Accounts'!BU$18, 'E2 Allocators'!$B$15:$W$15, 0),FALSE)*$E61), 0, VLOOKUP(VLOOKUP($A61, 'E4 TB Allocation Details'!$A$18:$L$214, MATCH("A &amp; G ID", 'E4 TB Allocation Details'!$A$18:$L$18, 0),FALSE), 'E2 Allocators'!$B$15:$W$358, MATCH('O5 Details by Class &amp; Accounts'!BU$18, 'E2 Allocators'!$B$15:$W$15, 0),FALSE)*$E61)</f>
        <v>0</v>
      </c>
      <c r="BV61" s="1322">
        <f>IF(ISERROR(VLOOKUP(VLOOKUP($A61, 'E4 TB Allocation Details'!$A$18:$L$214, MATCH("A &amp; G ID", 'E4 TB Allocation Details'!$A$18:$L$18, 0),FALSE), 'E2 Allocators'!$B$15:$W$358, MATCH('O5 Details by Class &amp; Accounts'!BV$18, 'E2 Allocators'!$B$15:$W$15, 0),FALSE)*$E61), 0, VLOOKUP(VLOOKUP($A61, 'E4 TB Allocation Details'!$A$18:$L$214, MATCH("A &amp; G ID", 'E4 TB Allocation Details'!$A$18:$L$18, 0),FALSE), 'E2 Allocators'!$B$15:$W$358, MATCH('O5 Details by Class &amp; Accounts'!BV$18, 'E2 Allocators'!$B$15:$W$15, 0),FALSE)*$E61)</f>
        <v>0</v>
      </c>
      <c r="BW61" s="1322">
        <f>IF(ISERROR(VLOOKUP(VLOOKUP($A61, 'E4 TB Allocation Details'!$A$18:$L$214, MATCH("A &amp; G ID", 'E4 TB Allocation Details'!$A$18:$L$18, 0),FALSE), 'E2 Allocators'!$B$15:$W$358, MATCH('O5 Details by Class &amp; Accounts'!BW$18, 'E2 Allocators'!$B$15:$W$15, 0),FALSE)*$E61), 0, VLOOKUP(VLOOKUP($A61, 'E4 TB Allocation Details'!$A$18:$L$214, MATCH("A &amp; G ID", 'E4 TB Allocation Details'!$A$18:$L$18, 0),FALSE), 'E2 Allocators'!$B$15:$W$358, MATCH('O5 Details by Class &amp; Accounts'!BW$18, 'E2 Allocators'!$B$15:$W$15, 0),FALSE)*$E61)</f>
        <v>0</v>
      </c>
      <c r="BX61" s="1322">
        <f>IF(ISERROR(VLOOKUP(VLOOKUP($A61, 'E4 TB Allocation Details'!$A$18:$L$214, MATCH("A &amp; G ID", 'E4 TB Allocation Details'!$A$18:$L$18, 0),FALSE), 'E2 Allocators'!$B$15:$W$358, MATCH('O5 Details by Class &amp; Accounts'!BX$18, 'E2 Allocators'!$B$15:$W$15, 0),FALSE)*$E61), 0, VLOOKUP(VLOOKUP($A61, 'E4 TB Allocation Details'!$A$18:$L$214, MATCH("A &amp; G ID", 'E4 TB Allocation Details'!$A$18:$L$18, 0),FALSE), 'E2 Allocators'!$B$15:$W$358, MATCH('O5 Details by Class &amp; Accounts'!BX$18, 'E2 Allocators'!$B$15:$W$15, 0),FALSE)*$E61)</f>
        <v>0</v>
      </c>
      <c r="BY61" s="1322">
        <f>IF(ISERROR(VLOOKUP(VLOOKUP($A61, 'E4 TB Allocation Details'!$A$18:$L$214, MATCH("A &amp; G ID", 'E4 TB Allocation Details'!$A$18:$L$18, 0),FALSE), 'E2 Allocators'!$B$15:$W$358, MATCH('O5 Details by Class &amp; Accounts'!BY$18, 'E2 Allocators'!$B$15:$W$15, 0),FALSE)*$E61), 0, VLOOKUP(VLOOKUP($A61, 'E4 TB Allocation Details'!$A$18:$L$214, MATCH("A &amp; G ID", 'E4 TB Allocation Details'!$A$18:$L$18, 0),FALSE), 'E2 Allocators'!$B$15:$W$358, MATCH('O5 Details by Class &amp; Accounts'!BY$18, 'E2 Allocators'!$B$15:$W$15, 0),FALSE)*$E61)</f>
        <v>0</v>
      </c>
      <c r="BZ61" s="1322">
        <f>IF(ISERROR(VLOOKUP(VLOOKUP($A61, 'E4 TB Allocation Details'!$A$18:$L$214, MATCH("A &amp; G ID", 'E4 TB Allocation Details'!$A$18:$L$18, 0),FALSE), 'E2 Allocators'!$B$15:$W$358, MATCH('O5 Details by Class &amp; Accounts'!BZ$18, 'E2 Allocators'!$B$15:$W$15, 0),FALSE)*$E61), 0, VLOOKUP(VLOOKUP($A61, 'E4 TB Allocation Details'!$A$18:$L$214, MATCH("A &amp; G ID", 'E4 TB Allocation Details'!$A$18:$L$18, 0),FALSE), 'E2 Allocators'!$B$15:$W$358, MATCH('O5 Details by Class &amp; Accounts'!BZ$18, 'E2 Allocators'!$B$15:$W$15, 0),FALSE)*$E61)</f>
        <v>0</v>
      </c>
      <c r="CA61" s="1322">
        <f>IF(ISERROR(VLOOKUP(VLOOKUP($A61, 'E4 TB Allocation Details'!$A$18:$L$214, MATCH("A &amp; G ID", 'E4 TB Allocation Details'!$A$18:$L$18, 0),FALSE), 'E2 Allocators'!$B$15:$W$358, MATCH('O5 Details by Class &amp; Accounts'!CA$18, 'E2 Allocators'!$B$15:$W$15, 0),FALSE)*$E61), 0, VLOOKUP(VLOOKUP($A61, 'E4 TB Allocation Details'!$A$18:$L$214, MATCH("A &amp; G ID", 'E4 TB Allocation Details'!$A$18:$L$18, 0),FALSE), 'E2 Allocators'!$B$15:$W$358, MATCH('O5 Details by Class &amp; Accounts'!CA$18, 'E2 Allocators'!$B$15:$W$15, 0),FALSE)*$E61)</f>
        <v>0</v>
      </c>
      <c r="CB61" s="1322">
        <f>IF(ISERROR(VLOOKUP(VLOOKUP($A61, 'E4 TB Allocation Details'!$A$18:$L$214, MATCH("A &amp; G ID", 'E4 TB Allocation Details'!$A$18:$L$18, 0),FALSE), 'E2 Allocators'!$B$15:$W$358, MATCH('O5 Details by Class &amp; Accounts'!CB$18, 'E2 Allocators'!$B$15:$W$15, 0),FALSE)*$E61), 0, VLOOKUP(VLOOKUP($A61, 'E4 TB Allocation Details'!$A$18:$L$214, MATCH("A &amp; G ID", 'E4 TB Allocation Details'!$A$18:$L$18, 0),FALSE), 'E2 Allocators'!$B$15:$W$358, MATCH('O5 Details by Class &amp; Accounts'!CB$18, 'E2 Allocators'!$B$15:$W$15, 0),FALSE)*$E61)</f>
        <v>0</v>
      </c>
      <c r="CC61" s="1322">
        <f>IF(ISERROR(VLOOKUP(VLOOKUP($A61, 'E4 TB Allocation Details'!$A$18:$L$214, MATCH("A &amp; G ID", 'E4 TB Allocation Details'!$A$18:$L$18, 0),FALSE), 'E2 Allocators'!$B$15:$W$358, MATCH('O5 Details by Class &amp; Accounts'!CC$18, 'E2 Allocators'!$B$15:$W$15, 0),FALSE)*$E61), 0, VLOOKUP(VLOOKUP($A61, 'E4 TB Allocation Details'!$A$18:$L$214, MATCH("A &amp; G ID", 'E4 TB Allocation Details'!$A$18:$L$18, 0),FALSE), 'E2 Allocators'!$B$15:$W$358, MATCH('O5 Details by Class &amp; Accounts'!CC$18, 'E2 Allocators'!$B$15:$W$15, 0),FALSE)*$E61)</f>
        <v>0</v>
      </c>
      <c r="CD61" s="1322">
        <f>IF(ISERROR(VLOOKUP(VLOOKUP($A61, 'E4 TB Allocation Details'!$A$18:$L$214, MATCH("A &amp; G ID", 'E4 TB Allocation Details'!$A$18:$L$18, 0),FALSE), 'E2 Allocators'!$B$15:$W$358, MATCH('O5 Details by Class &amp; Accounts'!CD$18, 'E2 Allocators'!$B$15:$W$15, 0),FALSE)*$E61), 0, VLOOKUP(VLOOKUP($A61, 'E4 TB Allocation Details'!$A$18:$L$214, MATCH("A &amp; G ID", 'E4 TB Allocation Details'!$A$18:$L$18, 0),FALSE), 'E2 Allocators'!$B$15:$W$358, MATCH('O5 Details by Class &amp; Accounts'!CD$18, 'E2 Allocators'!$B$15:$W$15, 0),FALSE)*$E61)</f>
        <v>0</v>
      </c>
      <c r="CE61" s="1322">
        <f>IF(ISERROR(VLOOKUP(VLOOKUP($A61, 'E4 TB Allocation Details'!$A$18:$L$214, MATCH("A &amp; G ID", 'E4 TB Allocation Details'!$A$18:$L$18, 0),FALSE), 'E2 Allocators'!$B$15:$W$358, MATCH('O5 Details by Class &amp; Accounts'!CE$18, 'E2 Allocators'!$B$15:$W$15, 0),FALSE)*$E61), 0, VLOOKUP(VLOOKUP($A61, 'E4 TB Allocation Details'!$A$18:$L$214, MATCH("A &amp; G ID", 'E4 TB Allocation Details'!$A$18:$L$18, 0),FALSE), 'E2 Allocators'!$B$15:$W$358, MATCH('O5 Details by Class &amp; Accounts'!CE$18, 'E2 Allocators'!$B$15:$W$15, 0),FALSE)*$E61)</f>
        <v>0</v>
      </c>
      <c r="CF61" s="1322">
        <f>IF(ISERROR(VLOOKUP(VLOOKUP($A61, 'E4 TB Allocation Details'!$A$18:$L$214, MATCH("A &amp; G ID", 'E4 TB Allocation Details'!$A$18:$L$18, 0),FALSE), 'E2 Allocators'!$B$15:$W$358, MATCH('O5 Details by Class &amp; Accounts'!CF$18, 'E2 Allocators'!$B$15:$W$15, 0),FALSE)*$E61), 0, VLOOKUP(VLOOKUP($A61, 'E4 TB Allocation Details'!$A$18:$L$214, MATCH("A &amp; G ID", 'E4 TB Allocation Details'!$A$18:$L$18, 0),FALSE), 'E2 Allocators'!$B$15:$W$358, MATCH('O5 Details by Class &amp; Accounts'!CF$18, 'E2 Allocators'!$B$15:$W$15, 0),FALSE)*$E61)</f>
        <v>0</v>
      </c>
      <c r="CG61" s="1322">
        <f>IF(ISERROR(VLOOKUP(VLOOKUP($A61, 'E4 TB Allocation Details'!$A$18:$L$214, MATCH("A &amp; G ID", 'E4 TB Allocation Details'!$A$18:$L$18, 0),FALSE), 'E2 Allocators'!$B$15:$W$358, MATCH('O5 Details by Class &amp; Accounts'!CG$18, 'E2 Allocators'!$B$15:$W$15, 0),FALSE)*$E61), 0, VLOOKUP(VLOOKUP($A61, 'E4 TB Allocation Details'!$A$18:$L$214, MATCH("A &amp; G ID", 'E4 TB Allocation Details'!$A$18:$L$18, 0),FALSE), 'E2 Allocators'!$B$15:$W$358, MATCH('O5 Details by Class &amp; Accounts'!CG$18, 'E2 Allocators'!$B$15:$W$15, 0),FALSE)*$E61)</f>
        <v>0</v>
      </c>
      <c r="CH61" s="1322">
        <f>IF(ISERROR(VLOOKUP(VLOOKUP($A61, 'E4 TB Allocation Details'!$A$18:$L$214, MATCH("A &amp; G ID", 'E4 TB Allocation Details'!$A$18:$L$18, 0),FALSE), 'E2 Allocators'!$B$15:$W$358, MATCH('O5 Details by Class &amp; Accounts'!CH$18, 'E2 Allocators'!$B$15:$W$15, 0),FALSE)*$E61), 0, VLOOKUP(VLOOKUP($A61, 'E4 TB Allocation Details'!$A$18:$L$214, MATCH("A &amp; G ID", 'E4 TB Allocation Details'!$A$18:$L$18, 0),FALSE), 'E2 Allocators'!$B$15:$W$358, MATCH('O5 Details by Class &amp; Accounts'!CH$18, 'E2 Allocators'!$B$15:$W$15, 0),FALSE)*$E61)</f>
        <v>0</v>
      </c>
      <c r="CI61" s="1322">
        <f>IF(ISERROR(VLOOKUP(VLOOKUP($A61, 'E4 TB Allocation Details'!$A$18:$L$214, MATCH("A &amp; G ID", 'E4 TB Allocation Details'!$A$18:$L$18, 0),FALSE), 'E2 Allocators'!$B$15:$W$358, MATCH('O5 Details by Class &amp; Accounts'!CI$18, 'E2 Allocators'!$B$15:$W$15, 0),FALSE)*$E61), 0, VLOOKUP(VLOOKUP($A61, 'E4 TB Allocation Details'!$A$18:$L$214, MATCH("A &amp; G ID", 'E4 TB Allocation Details'!$A$18:$L$18, 0),FALSE), 'E2 Allocators'!$B$15:$W$358, MATCH('O5 Details by Class &amp; Accounts'!CI$18, 'E2 Allocators'!$B$15:$W$15, 0),FALSE)*$E61)</f>
        <v>0</v>
      </c>
      <c r="CJ61" s="1322">
        <f>IF(ISERROR(VLOOKUP(VLOOKUP($A61, 'E4 TB Allocation Details'!$A$18:$L$214, MATCH("A &amp; G ID", 'E4 TB Allocation Details'!$A$18:$L$18, 0),FALSE), 'E2 Allocators'!$B$15:$W$358, MATCH('O5 Details by Class &amp; Accounts'!CJ$18, 'E2 Allocators'!$B$15:$W$15, 0),FALSE)*$E61), 0, VLOOKUP(VLOOKUP($A61, 'E4 TB Allocation Details'!$A$18:$L$214, MATCH("A &amp; G ID", 'E4 TB Allocation Details'!$A$18:$L$18, 0),FALSE), 'E2 Allocators'!$B$15:$W$358, MATCH('O5 Details by Class &amp; Accounts'!CJ$18, 'E2 Allocators'!$B$15:$W$15, 0),FALSE)*$E61)</f>
        <v>0</v>
      </c>
      <c r="CK61" s="1322">
        <f>IF(ISERROR(VLOOKUP(VLOOKUP($A61, 'E4 TB Allocation Details'!$A$18:$L$214, MATCH("A &amp; G ID", 'E4 TB Allocation Details'!$A$18:$L$18, 0),FALSE), 'E2 Allocators'!$B$15:$W$358, MATCH('O5 Details by Class &amp; Accounts'!CK$18, 'E2 Allocators'!$B$15:$W$15, 0),FALSE)*$E61), 0, VLOOKUP(VLOOKUP($A61, 'E4 TB Allocation Details'!$A$18:$L$214, MATCH("A &amp; G ID", 'E4 TB Allocation Details'!$A$18:$L$18, 0),FALSE), 'E2 Allocators'!$B$15:$W$358, MATCH('O5 Details by Class &amp; Accounts'!CK$18, 'E2 Allocators'!$B$15:$W$15, 0),FALSE)*$E61)</f>
        <v>0</v>
      </c>
      <c r="CL61" s="1322">
        <f>IF(ISERROR(VLOOKUP(VLOOKUP($A61, 'E4 TB Allocation Details'!$A$18:$L$214, MATCH("A &amp; G ID", 'E4 TB Allocation Details'!$A$18:$L$18, 0),FALSE), 'E2 Allocators'!$B$15:$W$358, MATCH('O5 Details by Class &amp; Accounts'!CL$18, 'E2 Allocators'!$B$15:$W$15, 0),FALSE)*$E61), 0, VLOOKUP(VLOOKUP($A61, 'E4 TB Allocation Details'!$A$18:$L$214, MATCH("A &amp; G ID", 'E4 TB Allocation Details'!$A$18:$L$18, 0),FALSE), 'E2 Allocators'!$B$15:$W$358, MATCH('O5 Details by Class &amp; Accounts'!CL$18, 'E2 Allocators'!$B$15:$W$15, 0),FALSE)*$E61)</f>
        <v>0</v>
      </c>
      <c r="CM61" s="1322">
        <f>IF(ISERROR(VLOOKUP(VLOOKUP($A61, 'E4 TB Allocation Details'!$A$18:$L$214, MATCH("A &amp; G ID", 'E4 TB Allocation Details'!$A$18:$L$18, 0),FALSE), 'E2 Allocators'!$B$15:$W$358, MATCH('O5 Details by Class &amp; Accounts'!CM$18, 'E2 Allocators'!$B$15:$W$15, 0),FALSE)*$E61), 0, VLOOKUP(VLOOKUP($A61, 'E4 TB Allocation Details'!$A$18:$L$214, MATCH("A &amp; G ID", 'E4 TB Allocation Details'!$A$18:$L$18, 0),FALSE), 'E2 Allocators'!$B$15:$W$358, MATCH('O5 Details by Class &amp; Accounts'!CM$18, 'E2 Allocators'!$B$15:$W$15, 0),FALSE)*$E61)</f>
        <v>0</v>
      </c>
      <c r="CN61" s="1322">
        <f t="shared" si="12"/>
        <v>0</v>
      </c>
      <c r="CO61" s="1651">
        <f t="shared" si="7"/>
        <v>0</v>
      </c>
      <c r="CQ61" s="1899" t="inlineStr">
        <is>
          <t/>
        </is>
      </c>
    </row>
    <row r="62" spans="1:95" s="64" customFormat="1" ht="12.75" x14ac:dyDescent="0.2">
      <c r="A62" s="2146">
        <v>1908</v>
      </c>
      <c r="B62" s="2112" t="s">
        <v>284</v>
      </c>
      <c r="C62" s="1648">
        <f>IF(ISERROR(VLOOKUP($A62,'I3 TB Data'!$A$19:$H$483,MATCH('O5 Details by Class &amp; Accounts'!$C$18, 'I3 TB Data'!$A$19:$H$19,0),0)), 0, VLOOKUP($A62,'I3 TB Data'!$A$19:$H$483,MATCH('O5 Details by Class &amp; Accounts'!$C$18,'I3 TB Data'!$A$19:$H$19,0),0))</f>
        <v>1261350.6299999999</v>
      </c>
      <c r="D62" s="1649">
        <f>'I4 BO ASSETS'!E64</f>
        <v>0</v>
      </c>
      <c r="E62" s="1648">
        <f t="shared" si="6"/>
        <v>1261350.6299999999</v>
      </c>
      <c r="F62" s="1650">
        <f>IF(ISERROR(VLOOKUP($A62, 'E1 Categorization'!A33:E124, MATCH("Customer Component", 'E1 Categorization'!$A$33:$E$33,0), 0)), 0, IF(VLOOKUP($A62, 'E1 Categorization'!A33:E124, MATCH("Customer Component", 'E1 Categorization'!$A$33:$E$33,0), 0)=0, 'O5 Details by Class &amp; Accounts'!$E62, IF(AND(VLOOKUP($A62, 'E1 Categorization'!A33:E124, MATCH("Customer Component", 'E1 Categorization'!$A$33:$E$33,0), 0) &gt;0, VLOOKUP($A62, 'E1 Categorization'!A33:E124, MATCH("Customer Component", 'E1 Categorization'!$A$33:$E$33,0), 0)&lt;1), 'O5 Details by Class &amp; Accounts'!$E62*(1-VLOOKUP($A62, 'E1 Categorization'!A33:E124, MATCH("Customer Component", 'E1 Categorization'!$A$33:$E$33,0), 0)), 0)))</f>
        <v>0</v>
      </c>
      <c r="G62" s="1650">
        <f>IF(ISERROR(VLOOKUP($A62, 'E1 Categorization'!A33:E124, MATCH("Customer Component", 'E1 Categorization'!$A$33:$E$33,0), 0)),0, IF(VLOOKUP($A62, 'E1 Categorization'!A33:E124, MATCH("Customer Component", 'E1 Categorization'!$A$33:$E$33,0), 0)=0, 0, IF(AND(VLOOKUP($A62, 'E1 Categorization'!A33:E124, MATCH("Customer Component", 'E1 Categorization'!$A$33:$E$33,0), 0) &gt;0, VLOOKUP($A62, 'E1 Categorization'!A33:E124, MATCH("Customer Component", 'E1 Categorization'!$A$33:$E$33,0), 0)&lt;1), 'O5 Details by Class &amp; Accounts'!$E62*(VLOOKUP($A62, 'E1 Categorization'!A33:E124, MATCH("Customer Component", 'E1 Categorization'!$A$33:$E$33,0), 0)), 'O5 Details by Class &amp; Accounts'!$E62)))</f>
        <v>0</v>
      </c>
      <c r="H62" s="1322">
        <f t="shared" si="8"/>
        <v>0</v>
      </c>
      <c r="I62" s="1322">
        <f>IF(ISERROR(VLOOKUP(VLOOKUP($A62, 'E4 TB Allocation Details'!$A$18:$L$214, MATCH("Demand ID", 'E4 TB Allocation Details'!$A$18:$L$18, 0),FALSE), 'E2 Allocators'!$B$15:$W$358, MATCH('O5 Details by Class &amp; Accounts'!I$18, 'E2 Allocators'!$B$15:$W$15, 0),FALSE)*$F62), 0, VLOOKUP(VLOOKUP($A62, 'E4 TB Allocation Details'!$A$18:$L$214, MATCH("Demand ID", 'E4 TB Allocation Details'!$A$18:$L$18, 0),FALSE), 'E2 Allocators'!$B$15:$W$358, MATCH('O5 Details by Class &amp; Accounts'!I$18, 'E2 Allocators'!$B$15:$W$15, 0),FALSE)*$F62)</f>
        <v>0</v>
      </c>
      <c r="J62" s="1322">
        <f>IF(ISERROR(VLOOKUP(VLOOKUP($A62, 'E4 TB Allocation Details'!$A$18:$L$214, MATCH("Demand ID", 'E4 TB Allocation Details'!$A$18:$L$18, 0),FALSE), 'E2 Allocators'!$B$15:$W$358, MATCH('O5 Details by Class &amp; Accounts'!J$18, 'E2 Allocators'!$B$15:$W$15, 0),FALSE)*$F62), 0, VLOOKUP(VLOOKUP($A62, 'E4 TB Allocation Details'!$A$18:$L$214, MATCH("Demand ID", 'E4 TB Allocation Details'!$A$18:$L$18, 0),FALSE), 'E2 Allocators'!$B$15:$W$358, MATCH('O5 Details by Class &amp; Accounts'!J$18, 'E2 Allocators'!$B$15:$W$15, 0),FALSE)*$F62)</f>
        <v>0</v>
      </c>
      <c r="K62" s="1322">
        <f>IF(ISERROR(VLOOKUP(VLOOKUP($A62, 'E4 TB Allocation Details'!$A$18:$L$214, MATCH("Demand ID", 'E4 TB Allocation Details'!$A$18:$L$18, 0),FALSE), 'E2 Allocators'!$B$15:$W$358, MATCH('O5 Details by Class &amp; Accounts'!K$18, 'E2 Allocators'!$B$15:$W$15, 0),FALSE)*$F62), 0, VLOOKUP(VLOOKUP($A62, 'E4 TB Allocation Details'!$A$18:$L$214, MATCH("Demand ID", 'E4 TB Allocation Details'!$A$18:$L$18, 0),FALSE), 'E2 Allocators'!$B$15:$W$358, MATCH('O5 Details by Class &amp; Accounts'!K$18, 'E2 Allocators'!$B$15:$W$15, 0),FALSE)*$F62)</f>
        <v>0</v>
      </c>
      <c r="L62" s="1322">
        <f>IF(ISERROR(VLOOKUP(VLOOKUP($A62, 'E4 TB Allocation Details'!$A$18:$L$214, MATCH("Demand ID", 'E4 TB Allocation Details'!$A$18:$L$18, 0),FALSE), 'E2 Allocators'!$B$15:$W$358, MATCH('O5 Details by Class &amp; Accounts'!L$18, 'E2 Allocators'!$B$15:$W$15, 0),FALSE)*$F62), 0, VLOOKUP(VLOOKUP($A62, 'E4 TB Allocation Details'!$A$18:$L$214, MATCH("Demand ID", 'E4 TB Allocation Details'!$A$18:$L$18, 0),FALSE), 'E2 Allocators'!$B$15:$W$358, MATCH('O5 Details by Class &amp; Accounts'!L$18, 'E2 Allocators'!$B$15:$W$15, 0),FALSE)*$F62)</f>
        <v>0</v>
      </c>
      <c r="M62" s="1322">
        <f>IF(ISERROR(VLOOKUP(VLOOKUP($A62, 'E4 TB Allocation Details'!$A$18:$L$214, MATCH("Demand ID", 'E4 TB Allocation Details'!$A$18:$L$18, 0),FALSE), 'E2 Allocators'!$B$15:$W$358, MATCH('O5 Details by Class &amp; Accounts'!M$18, 'E2 Allocators'!$B$15:$W$15, 0),FALSE)*$F62), 0, VLOOKUP(VLOOKUP($A62, 'E4 TB Allocation Details'!$A$18:$L$214, MATCH("Demand ID", 'E4 TB Allocation Details'!$A$18:$L$18, 0),FALSE), 'E2 Allocators'!$B$15:$W$358, MATCH('O5 Details by Class &amp; Accounts'!M$18, 'E2 Allocators'!$B$15:$W$15, 0),FALSE)*$F62)</f>
        <v>0</v>
      </c>
      <c r="N62" s="1322">
        <f>IF(ISERROR(VLOOKUP(VLOOKUP($A62, 'E4 TB Allocation Details'!$A$18:$L$214, MATCH("Demand ID", 'E4 TB Allocation Details'!$A$18:$L$18, 0),FALSE), 'E2 Allocators'!$B$15:$W$358, MATCH('O5 Details by Class &amp; Accounts'!N$18, 'E2 Allocators'!$B$15:$W$15, 0),FALSE)*$F62), 0, VLOOKUP(VLOOKUP($A62, 'E4 TB Allocation Details'!$A$18:$L$214, MATCH("Demand ID", 'E4 TB Allocation Details'!$A$18:$L$18, 0),FALSE), 'E2 Allocators'!$B$15:$W$358, MATCH('O5 Details by Class &amp; Accounts'!N$18, 'E2 Allocators'!$B$15:$W$15, 0),FALSE)*$F62)</f>
        <v>0</v>
      </c>
      <c r="O62" s="1322">
        <f>IF(ISERROR(VLOOKUP(VLOOKUP($A62, 'E4 TB Allocation Details'!$A$18:$L$214, MATCH("Demand ID", 'E4 TB Allocation Details'!$A$18:$L$18, 0),FALSE), 'E2 Allocators'!$B$15:$W$358, MATCH('O5 Details by Class &amp; Accounts'!O$18, 'E2 Allocators'!$B$15:$W$15, 0),FALSE)*$F62), 0, VLOOKUP(VLOOKUP($A62, 'E4 TB Allocation Details'!$A$18:$L$214, MATCH("Demand ID", 'E4 TB Allocation Details'!$A$18:$L$18, 0),FALSE), 'E2 Allocators'!$B$15:$W$358, MATCH('O5 Details by Class &amp; Accounts'!O$18, 'E2 Allocators'!$B$15:$W$15, 0),FALSE)*$F62)</f>
        <v>0</v>
      </c>
      <c r="P62" s="1322">
        <f>IF(ISERROR(VLOOKUP(VLOOKUP($A62, 'E4 TB Allocation Details'!$A$18:$L$214, MATCH("Demand ID", 'E4 TB Allocation Details'!$A$18:$L$18, 0),FALSE), 'E2 Allocators'!$B$15:$W$358, MATCH('O5 Details by Class &amp; Accounts'!P$18, 'E2 Allocators'!$B$15:$W$15, 0),FALSE)*$F62), 0, VLOOKUP(VLOOKUP($A62, 'E4 TB Allocation Details'!$A$18:$L$214, MATCH("Demand ID", 'E4 TB Allocation Details'!$A$18:$L$18, 0),FALSE), 'E2 Allocators'!$B$15:$W$358, MATCH('O5 Details by Class &amp; Accounts'!P$18, 'E2 Allocators'!$B$15:$W$15, 0),FALSE)*$F62)</f>
        <v>0</v>
      </c>
      <c r="Q62" s="1322">
        <f>IF(ISERROR(VLOOKUP(VLOOKUP($A62, 'E4 TB Allocation Details'!$A$18:$L$214, MATCH("Demand ID", 'E4 TB Allocation Details'!$A$18:$L$18, 0),FALSE), 'E2 Allocators'!$B$15:$W$358, MATCH('O5 Details by Class &amp; Accounts'!Q$18, 'E2 Allocators'!$B$15:$W$15, 0),FALSE)*$F62), 0, VLOOKUP(VLOOKUP($A62, 'E4 TB Allocation Details'!$A$18:$L$214, MATCH("Demand ID", 'E4 TB Allocation Details'!$A$18:$L$18, 0),FALSE), 'E2 Allocators'!$B$15:$W$358, MATCH('O5 Details by Class &amp; Accounts'!Q$18, 'E2 Allocators'!$B$15:$W$15, 0),FALSE)*$F62)</f>
        <v>0</v>
      </c>
      <c r="R62" s="1322">
        <f>IF(ISERROR(VLOOKUP(VLOOKUP($A62, 'E4 TB Allocation Details'!$A$18:$L$214, MATCH("Demand ID", 'E4 TB Allocation Details'!$A$18:$L$18, 0),FALSE), 'E2 Allocators'!$B$15:$W$358, MATCH('O5 Details by Class &amp; Accounts'!R$18, 'E2 Allocators'!$B$15:$W$15, 0),FALSE)*$F62), 0, VLOOKUP(VLOOKUP($A62, 'E4 TB Allocation Details'!$A$18:$L$214, MATCH("Demand ID", 'E4 TB Allocation Details'!$A$18:$L$18, 0),FALSE), 'E2 Allocators'!$B$15:$W$358, MATCH('O5 Details by Class &amp; Accounts'!R$18, 'E2 Allocators'!$B$15:$W$15, 0),FALSE)*$F62)</f>
        <v>0</v>
      </c>
      <c r="S62" s="1322">
        <f>IF(ISERROR(VLOOKUP(VLOOKUP($A62, 'E4 TB Allocation Details'!$A$18:$L$214, MATCH("Demand ID", 'E4 TB Allocation Details'!$A$18:$L$18, 0),FALSE), 'E2 Allocators'!$B$15:$W$358, MATCH('O5 Details by Class &amp; Accounts'!S$18, 'E2 Allocators'!$B$15:$W$15, 0),FALSE)*$F62), 0, VLOOKUP(VLOOKUP($A62, 'E4 TB Allocation Details'!$A$18:$L$214, MATCH("Demand ID", 'E4 TB Allocation Details'!$A$18:$L$18, 0),FALSE), 'E2 Allocators'!$B$15:$W$358, MATCH('O5 Details by Class &amp; Accounts'!S$18, 'E2 Allocators'!$B$15:$W$15, 0),FALSE)*$F62)</f>
        <v>0</v>
      </c>
      <c r="T62" s="1322">
        <f>IF(ISERROR(VLOOKUP(VLOOKUP($A62, 'E4 TB Allocation Details'!$A$18:$L$214, MATCH("Demand ID", 'E4 TB Allocation Details'!$A$18:$L$18, 0),FALSE), 'E2 Allocators'!$B$15:$W$358, MATCH('O5 Details by Class &amp; Accounts'!T$18, 'E2 Allocators'!$B$15:$W$15, 0),FALSE)*$F62), 0, VLOOKUP(VLOOKUP($A62, 'E4 TB Allocation Details'!$A$18:$L$214, MATCH("Demand ID", 'E4 TB Allocation Details'!$A$18:$L$18, 0),FALSE), 'E2 Allocators'!$B$15:$W$358, MATCH('O5 Details by Class &amp; Accounts'!T$18, 'E2 Allocators'!$B$15:$W$15, 0),FALSE)*$F62)</f>
        <v>0</v>
      </c>
      <c r="U62" s="1322">
        <f>IF(ISERROR(VLOOKUP(VLOOKUP($A62, 'E4 TB Allocation Details'!$A$18:$L$214, MATCH("Demand ID", 'E4 TB Allocation Details'!$A$18:$L$18, 0),FALSE), 'E2 Allocators'!$B$15:$W$358, MATCH('O5 Details by Class &amp; Accounts'!U$18, 'E2 Allocators'!$B$15:$W$15, 0),FALSE)*$F62), 0, VLOOKUP(VLOOKUP($A62, 'E4 TB Allocation Details'!$A$18:$L$214, MATCH("Demand ID", 'E4 TB Allocation Details'!$A$18:$L$18, 0),FALSE), 'E2 Allocators'!$B$15:$W$358, MATCH('O5 Details by Class &amp; Accounts'!U$18, 'E2 Allocators'!$B$15:$W$15, 0),FALSE)*$F62)</f>
        <v>0</v>
      </c>
      <c r="V62" s="1322">
        <f>IF(ISERROR(VLOOKUP(VLOOKUP($A62, 'E4 TB Allocation Details'!$A$18:$L$214, MATCH("Demand ID", 'E4 TB Allocation Details'!$A$18:$L$18, 0),FALSE), 'E2 Allocators'!$B$15:$W$358, MATCH('O5 Details by Class &amp; Accounts'!V$18, 'E2 Allocators'!$B$15:$W$15, 0),FALSE)*$F62), 0, VLOOKUP(VLOOKUP($A62, 'E4 TB Allocation Details'!$A$18:$L$214, MATCH("Demand ID", 'E4 TB Allocation Details'!$A$18:$L$18, 0),FALSE), 'E2 Allocators'!$B$15:$W$358, MATCH('O5 Details by Class &amp; Accounts'!V$18, 'E2 Allocators'!$B$15:$W$15, 0),FALSE)*$F62)</f>
        <v>0</v>
      </c>
      <c r="W62" s="1322">
        <f>IF(ISERROR(VLOOKUP(VLOOKUP($A62, 'E4 TB Allocation Details'!$A$18:$L$214, MATCH("Demand ID", 'E4 TB Allocation Details'!$A$18:$L$18, 0),FALSE), 'E2 Allocators'!$B$15:$W$358, MATCH('O5 Details by Class &amp; Accounts'!W$18, 'E2 Allocators'!$B$15:$W$15, 0),FALSE)*$F62), 0, VLOOKUP(VLOOKUP($A62, 'E4 TB Allocation Details'!$A$18:$L$214, MATCH("Demand ID", 'E4 TB Allocation Details'!$A$18:$L$18, 0),FALSE), 'E2 Allocators'!$B$15:$W$358, MATCH('O5 Details by Class &amp; Accounts'!W$18, 'E2 Allocators'!$B$15:$W$15, 0),FALSE)*$F62)</f>
        <v>0</v>
      </c>
      <c r="X62" s="1322">
        <f>IF(ISERROR(VLOOKUP(VLOOKUP($A62, 'E4 TB Allocation Details'!$A$18:$L$214, MATCH("Demand ID", 'E4 TB Allocation Details'!$A$18:$L$18, 0),FALSE), 'E2 Allocators'!$B$15:$W$358, MATCH('O5 Details by Class &amp; Accounts'!X$18, 'E2 Allocators'!$B$15:$W$15, 0),FALSE)*$F62), 0, VLOOKUP(VLOOKUP($A62, 'E4 TB Allocation Details'!$A$18:$L$214, MATCH("Demand ID", 'E4 TB Allocation Details'!$A$18:$L$18, 0),FALSE), 'E2 Allocators'!$B$15:$W$358, MATCH('O5 Details by Class &amp; Accounts'!X$18, 'E2 Allocators'!$B$15:$W$15, 0),FALSE)*$F62)</f>
        <v>0</v>
      </c>
      <c r="Y62" s="1322">
        <f>IF(ISERROR(VLOOKUP(VLOOKUP($A62, 'E4 TB Allocation Details'!$A$18:$L$214, MATCH("Demand ID", 'E4 TB Allocation Details'!$A$18:$L$18, 0),FALSE), 'E2 Allocators'!$B$15:$W$358, MATCH('O5 Details by Class &amp; Accounts'!Y$18, 'E2 Allocators'!$B$15:$W$15, 0),FALSE)*$F62), 0, VLOOKUP(VLOOKUP($A62, 'E4 TB Allocation Details'!$A$18:$L$214, MATCH("Demand ID", 'E4 TB Allocation Details'!$A$18:$L$18, 0),FALSE), 'E2 Allocators'!$B$15:$W$358, MATCH('O5 Details by Class &amp; Accounts'!Y$18, 'E2 Allocators'!$B$15:$W$15, 0),FALSE)*$F62)</f>
        <v>0</v>
      </c>
      <c r="Z62" s="1322">
        <f>IF(ISERROR(VLOOKUP(VLOOKUP($A62, 'E4 TB Allocation Details'!$A$18:$L$214, MATCH("Demand ID", 'E4 TB Allocation Details'!$A$18:$L$18, 0),FALSE), 'E2 Allocators'!$B$15:$W$358, MATCH('O5 Details by Class &amp; Accounts'!Z$18, 'E2 Allocators'!$B$15:$W$15, 0),FALSE)*$F62), 0, VLOOKUP(VLOOKUP($A62, 'E4 TB Allocation Details'!$A$18:$L$214, MATCH("Demand ID", 'E4 TB Allocation Details'!$A$18:$L$18, 0),FALSE), 'E2 Allocators'!$B$15:$W$358, MATCH('O5 Details by Class &amp; Accounts'!Z$18, 'E2 Allocators'!$B$15:$W$15, 0),FALSE)*$F62)</f>
        <v>0</v>
      </c>
      <c r="AA62" s="1322">
        <f>IF(ISERROR(VLOOKUP(VLOOKUP($A62, 'E4 TB Allocation Details'!$A$18:$L$214, MATCH("Demand ID", 'E4 TB Allocation Details'!$A$18:$L$18, 0),FALSE), 'E2 Allocators'!$B$15:$W$358, MATCH('O5 Details by Class &amp; Accounts'!AA$18, 'E2 Allocators'!$B$15:$W$15, 0),FALSE)*$F62), 0, VLOOKUP(VLOOKUP($A62, 'E4 TB Allocation Details'!$A$18:$L$214, MATCH("Demand ID", 'E4 TB Allocation Details'!$A$18:$L$18, 0),FALSE), 'E2 Allocators'!$B$15:$W$358, MATCH('O5 Details by Class &amp; Accounts'!AA$18, 'E2 Allocators'!$B$15:$W$15, 0),FALSE)*$F62)</f>
        <v>0</v>
      </c>
      <c r="AB62" s="1322">
        <f>IF(ISERROR(VLOOKUP(VLOOKUP($A62, 'E4 TB Allocation Details'!$A$18:$L$214, MATCH("Demand ID", 'E4 TB Allocation Details'!$A$18:$L$18, 0),FALSE), 'E2 Allocators'!$B$15:$W$358, MATCH('O5 Details by Class &amp; Accounts'!AB$18, 'E2 Allocators'!$B$15:$W$15, 0),FALSE)*$F62), 0, VLOOKUP(VLOOKUP($A62, 'E4 TB Allocation Details'!$A$18:$L$214, MATCH("Demand ID", 'E4 TB Allocation Details'!$A$18:$L$18, 0),FALSE), 'E2 Allocators'!$B$15:$W$358, MATCH('O5 Details by Class &amp; Accounts'!AB$18, 'E2 Allocators'!$B$15:$W$15, 0),FALSE)*$F62)</f>
        <v>0</v>
      </c>
      <c r="AC62" s="1322">
        <f t="shared" si="9"/>
        <v>0</v>
      </c>
      <c r="AD62" s="1322">
        <f>IF(ISERROR(VLOOKUP(VLOOKUP($A62, 'E4 TB Allocation Details'!$A$18:$L$214, MATCH("Customer ID", 'E4 TB Allocation Details'!$A$18:$L$18, 0),FALSE), 'E2 Allocators'!$B$15:$W$358, MATCH('O5 Details by Class &amp; Accounts'!AD$18, 'E2 Allocators'!$B$15:$W$15, 0),FALSE)*$G62), 0, VLOOKUP(VLOOKUP($A62, 'E4 TB Allocation Details'!$A$18:$L$214, MATCH("Customer ID", 'E4 TB Allocation Details'!$A$18:$L$18, 0),FALSE), 'E2 Allocators'!$B$15:$W$358, MATCH('O5 Details by Class &amp; Accounts'!AD$18, 'E2 Allocators'!$B$15:$W$15, 0),FALSE)*$G62)</f>
        <v>0</v>
      </c>
      <c r="AE62" s="1322">
        <f>IF(ISERROR(VLOOKUP(VLOOKUP($A62, 'E4 TB Allocation Details'!$A$18:$L$214, MATCH("Customer ID", 'E4 TB Allocation Details'!$A$18:$L$18, 0),FALSE), 'E2 Allocators'!$B$15:$W$358, MATCH('O5 Details by Class &amp; Accounts'!AE$18, 'E2 Allocators'!$B$15:$W$15, 0),FALSE)*$G62), 0, VLOOKUP(VLOOKUP($A62, 'E4 TB Allocation Details'!$A$18:$L$214, MATCH("Customer ID", 'E4 TB Allocation Details'!$A$18:$L$18, 0),FALSE), 'E2 Allocators'!$B$15:$W$358, MATCH('O5 Details by Class &amp; Accounts'!AE$18, 'E2 Allocators'!$B$15:$W$15, 0),FALSE)*$G62)</f>
        <v>0</v>
      </c>
      <c r="AF62" s="1322">
        <f>IF(ISERROR(VLOOKUP(VLOOKUP($A62, 'E4 TB Allocation Details'!$A$18:$L$214, MATCH("Customer ID", 'E4 TB Allocation Details'!$A$18:$L$18, 0),FALSE), 'E2 Allocators'!$B$15:$W$358, MATCH('O5 Details by Class &amp; Accounts'!AF$18, 'E2 Allocators'!$B$15:$W$15, 0),FALSE)*$G62), 0, VLOOKUP(VLOOKUP($A62, 'E4 TB Allocation Details'!$A$18:$L$214, MATCH("Customer ID", 'E4 TB Allocation Details'!$A$18:$L$18, 0),FALSE), 'E2 Allocators'!$B$15:$W$358, MATCH('O5 Details by Class &amp; Accounts'!AF$18, 'E2 Allocators'!$B$15:$W$15, 0),FALSE)*$G62)</f>
        <v>0</v>
      </c>
      <c r="AG62" s="1322">
        <f>IF(ISERROR(VLOOKUP(VLOOKUP($A62, 'E4 TB Allocation Details'!$A$18:$L$214, MATCH("Customer ID", 'E4 TB Allocation Details'!$A$18:$L$18, 0),FALSE), 'E2 Allocators'!$B$15:$W$358, MATCH('O5 Details by Class &amp; Accounts'!AG$18, 'E2 Allocators'!$B$15:$W$15, 0),FALSE)*$G62), 0, VLOOKUP(VLOOKUP($A62, 'E4 TB Allocation Details'!$A$18:$L$214, MATCH("Customer ID", 'E4 TB Allocation Details'!$A$18:$L$18, 0),FALSE), 'E2 Allocators'!$B$15:$W$358, MATCH('O5 Details by Class &amp; Accounts'!AG$18, 'E2 Allocators'!$B$15:$W$15, 0),FALSE)*$G62)</f>
        <v>0</v>
      </c>
      <c r="AH62" s="1322">
        <f>IF(ISERROR(VLOOKUP(VLOOKUP($A62, 'E4 TB Allocation Details'!$A$18:$L$214, MATCH("Customer ID", 'E4 TB Allocation Details'!$A$18:$L$18, 0),FALSE), 'E2 Allocators'!$B$15:$W$358, MATCH('O5 Details by Class &amp; Accounts'!AH$18, 'E2 Allocators'!$B$15:$W$15, 0),FALSE)*$G62), 0, VLOOKUP(VLOOKUP($A62, 'E4 TB Allocation Details'!$A$18:$L$214, MATCH("Customer ID", 'E4 TB Allocation Details'!$A$18:$L$18, 0),FALSE), 'E2 Allocators'!$B$15:$W$358, MATCH('O5 Details by Class &amp; Accounts'!AH$18, 'E2 Allocators'!$B$15:$W$15, 0),FALSE)*$G62)</f>
        <v>0</v>
      </c>
      <c r="AI62" s="1322">
        <f>IF(ISERROR(VLOOKUP(VLOOKUP($A62, 'E4 TB Allocation Details'!$A$18:$L$214, MATCH("Customer ID", 'E4 TB Allocation Details'!$A$18:$L$18, 0),FALSE), 'E2 Allocators'!$B$15:$W$358, MATCH('O5 Details by Class &amp; Accounts'!AI$18, 'E2 Allocators'!$B$15:$W$15, 0),FALSE)*$G62), 0, VLOOKUP(VLOOKUP($A62, 'E4 TB Allocation Details'!$A$18:$L$214, MATCH("Customer ID", 'E4 TB Allocation Details'!$A$18:$L$18, 0),FALSE), 'E2 Allocators'!$B$15:$W$358, MATCH('O5 Details by Class &amp; Accounts'!AI$18, 'E2 Allocators'!$B$15:$W$15, 0),FALSE)*$G62)</f>
        <v>0</v>
      </c>
      <c r="AJ62" s="1322">
        <f>IF(ISERROR(VLOOKUP(VLOOKUP($A62, 'E4 TB Allocation Details'!$A$18:$L$214, MATCH("Customer ID", 'E4 TB Allocation Details'!$A$18:$L$18, 0),FALSE), 'E2 Allocators'!$B$15:$W$358, MATCH('O5 Details by Class &amp; Accounts'!AJ$18, 'E2 Allocators'!$B$15:$W$15, 0),FALSE)*$G62), 0, VLOOKUP(VLOOKUP($A62, 'E4 TB Allocation Details'!$A$18:$L$214, MATCH("Customer ID", 'E4 TB Allocation Details'!$A$18:$L$18, 0),FALSE), 'E2 Allocators'!$B$15:$W$358, MATCH('O5 Details by Class &amp; Accounts'!AJ$18, 'E2 Allocators'!$B$15:$W$15, 0),FALSE)*$G62)</f>
        <v>0</v>
      </c>
      <c r="AK62" s="1322">
        <f>IF(ISERROR(VLOOKUP(VLOOKUP($A62, 'E4 TB Allocation Details'!$A$18:$L$214, MATCH("Customer ID", 'E4 TB Allocation Details'!$A$18:$L$18, 0),FALSE), 'E2 Allocators'!$B$15:$W$358, MATCH('O5 Details by Class &amp; Accounts'!AK$18, 'E2 Allocators'!$B$15:$W$15, 0),FALSE)*$G62), 0, VLOOKUP(VLOOKUP($A62, 'E4 TB Allocation Details'!$A$18:$L$214, MATCH("Customer ID", 'E4 TB Allocation Details'!$A$18:$L$18, 0),FALSE), 'E2 Allocators'!$B$15:$W$358, MATCH('O5 Details by Class &amp; Accounts'!AK$18, 'E2 Allocators'!$B$15:$W$15, 0),FALSE)*$G62)</f>
        <v>0</v>
      </c>
      <c r="AL62" s="1322">
        <f>IF(ISERROR(VLOOKUP(VLOOKUP($A62, 'E4 TB Allocation Details'!$A$18:$L$214, MATCH("Customer ID", 'E4 TB Allocation Details'!$A$18:$L$18, 0),FALSE), 'E2 Allocators'!$B$15:$W$358, MATCH('O5 Details by Class &amp; Accounts'!AL$18, 'E2 Allocators'!$B$15:$W$15, 0),FALSE)*$G62), 0, VLOOKUP(VLOOKUP($A62, 'E4 TB Allocation Details'!$A$18:$L$214, MATCH("Customer ID", 'E4 TB Allocation Details'!$A$18:$L$18, 0),FALSE), 'E2 Allocators'!$B$15:$W$358, MATCH('O5 Details by Class &amp; Accounts'!AL$18, 'E2 Allocators'!$B$15:$W$15, 0),FALSE)*$G62)</f>
        <v>0</v>
      </c>
      <c r="AM62" s="1322">
        <f>IF(ISERROR(VLOOKUP(VLOOKUP($A62, 'E4 TB Allocation Details'!$A$18:$L$214, MATCH("Customer ID", 'E4 TB Allocation Details'!$A$18:$L$18, 0),FALSE), 'E2 Allocators'!$B$15:$W$358, MATCH('O5 Details by Class &amp; Accounts'!AM$18, 'E2 Allocators'!$B$15:$W$15, 0),FALSE)*$G62), 0, VLOOKUP(VLOOKUP($A62, 'E4 TB Allocation Details'!$A$18:$L$214, MATCH("Customer ID", 'E4 TB Allocation Details'!$A$18:$L$18, 0),FALSE), 'E2 Allocators'!$B$15:$W$358, MATCH('O5 Details by Class &amp; Accounts'!AM$18, 'E2 Allocators'!$B$15:$W$15, 0),FALSE)*$G62)</f>
        <v>0</v>
      </c>
      <c r="AN62" s="1322">
        <f>IF(ISERROR(VLOOKUP(VLOOKUP($A62, 'E4 TB Allocation Details'!$A$18:$L$214, MATCH("Customer ID", 'E4 TB Allocation Details'!$A$18:$L$18, 0),FALSE), 'E2 Allocators'!$B$15:$W$358, MATCH('O5 Details by Class &amp; Accounts'!AN$18, 'E2 Allocators'!$B$15:$W$15, 0),FALSE)*$G62), 0, VLOOKUP(VLOOKUP($A62, 'E4 TB Allocation Details'!$A$18:$L$214, MATCH("Customer ID", 'E4 TB Allocation Details'!$A$18:$L$18, 0),FALSE), 'E2 Allocators'!$B$15:$W$358, MATCH('O5 Details by Class &amp; Accounts'!AN$18, 'E2 Allocators'!$B$15:$W$15, 0),FALSE)*$G62)</f>
        <v>0</v>
      </c>
      <c r="AO62" s="1322">
        <f>IF(ISERROR(VLOOKUP(VLOOKUP($A62, 'E4 TB Allocation Details'!$A$18:$L$214, MATCH("Customer ID", 'E4 TB Allocation Details'!$A$18:$L$18, 0),FALSE), 'E2 Allocators'!$B$15:$W$358, MATCH('O5 Details by Class &amp; Accounts'!AO$18, 'E2 Allocators'!$B$15:$W$15, 0),FALSE)*$G62), 0, VLOOKUP(VLOOKUP($A62, 'E4 TB Allocation Details'!$A$18:$L$214, MATCH("Customer ID", 'E4 TB Allocation Details'!$A$18:$L$18, 0),FALSE), 'E2 Allocators'!$B$15:$W$358, MATCH('O5 Details by Class &amp; Accounts'!AO$18, 'E2 Allocators'!$B$15:$W$15, 0),FALSE)*$G62)</f>
        <v>0</v>
      </c>
      <c r="AP62" s="1322">
        <f>IF(ISERROR(VLOOKUP(VLOOKUP($A62, 'E4 TB Allocation Details'!$A$18:$L$214, MATCH("Customer ID", 'E4 TB Allocation Details'!$A$18:$L$18, 0),FALSE), 'E2 Allocators'!$B$15:$W$358, MATCH('O5 Details by Class &amp; Accounts'!AP$18, 'E2 Allocators'!$B$15:$W$15, 0),FALSE)*$G62), 0, VLOOKUP(VLOOKUP($A62, 'E4 TB Allocation Details'!$A$18:$L$214, MATCH("Customer ID", 'E4 TB Allocation Details'!$A$18:$L$18, 0),FALSE), 'E2 Allocators'!$B$15:$W$358, MATCH('O5 Details by Class &amp; Accounts'!AP$18, 'E2 Allocators'!$B$15:$W$15, 0),FALSE)*$G62)</f>
        <v>0</v>
      </c>
      <c r="AQ62" s="1322">
        <f>IF(ISERROR(VLOOKUP(VLOOKUP($A62, 'E4 TB Allocation Details'!$A$18:$L$214, MATCH("Customer ID", 'E4 TB Allocation Details'!$A$18:$L$18, 0),FALSE), 'E2 Allocators'!$B$15:$W$358, MATCH('O5 Details by Class &amp; Accounts'!AQ$18, 'E2 Allocators'!$B$15:$W$15, 0),FALSE)*$G62), 0, VLOOKUP(VLOOKUP($A62, 'E4 TB Allocation Details'!$A$18:$L$214, MATCH("Customer ID", 'E4 TB Allocation Details'!$A$18:$L$18, 0),FALSE), 'E2 Allocators'!$B$15:$W$358, MATCH('O5 Details by Class &amp; Accounts'!AQ$18, 'E2 Allocators'!$B$15:$W$15, 0),FALSE)*$G62)</f>
        <v>0</v>
      </c>
      <c r="AR62" s="1322">
        <f>IF(ISERROR(VLOOKUP(VLOOKUP($A62, 'E4 TB Allocation Details'!$A$18:$L$214, MATCH("Customer ID", 'E4 TB Allocation Details'!$A$18:$L$18, 0),FALSE), 'E2 Allocators'!$B$15:$W$358, MATCH('O5 Details by Class &amp; Accounts'!AR$18, 'E2 Allocators'!$B$15:$W$15, 0),FALSE)*$G62), 0, VLOOKUP(VLOOKUP($A62, 'E4 TB Allocation Details'!$A$18:$L$214, MATCH("Customer ID", 'E4 TB Allocation Details'!$A$18:$L$18, 0),FALSE), 'E2 Allocators'!$B$15:$W$358, MATCH('O5 Details by Class &amp; Accounts'!AR$18, 'E2 Allocators'!$B$15:$W$15, 0),FALSE)*$G62)</f>
        <v>0</v>
      </c>
      <c r="AS62" s="1322">
        <f>IF(ISERROR(VLOOKUP(VLOOKUP($A62, 'E4 TB Allocation Details'!$A$18:$L$214, MATCH("Customer ID", 'E4 TB Allocation Details'!$A$18:$L$18, 0),FALSE), 'E2 Allocators'!$B$15:$W$358, MATCH('O5 Details by Class &amp; Accounts'!AS$18, 'E2 Allocators'!$B$15:$W$15, 0),FALSE)*$G62), 0, VLOOKUP(VLOOKUP($A62, 'E4 TB Allocation Details'!$A$18:$L$214, MATCH("Customer ID", 'E4 TB Allocation Details'!$A$18:$L$18, 0),FALSE), 'E2 Allocators'!$B$15:$W$358, MATCH('O5 Details by Class &amp; Accounts'!AS$18, 'E2 Allocators'!$B$15:$W$15, 0),FALSE)*$G62)</f>
        <v>0</v>
      </c>
      <c r="AT62" s="1322">
        <f>IF(ISERROR(VLOOKUP(VLOOKUP($A62, 'E4 TB Allocation Details'!$A$18:$L$214, MATCH("Customer ID", 'E4 TB Allocation Details'!$A$18:$L$18, 0),FALSE), 'E2 Allocators'!$B$15:$W$358, MATCH('O5 Details by Class &amp; Accounts'!AT$18, 'E2 Allocators'!$B$15:$W$15, 0),FALSE)*$G62), 0, VLOOKUP(VLOOKUP($A62, 'E4 TB Allocation Details'!$A$18:$L$214, MATCH("Customer ID", 'E4 TB Allocation Details'!$A$18:$L$18, 0),FALSE), 'E2 Allocators'!$B$15:$W$358, MATCH('O5 Details by Class &amp; Accounts'!AT$18, 'E2 Allocators'!$B$15:$W$15, 0),FALSE)*$G62)</f>
        <v>0</v>
      </c>
      <c r="AU62" s="1322">
        <f>IF(ISERROR(VLOOKUP(VLOOKUP($A62, 'E4 TB Allocation Details'!$A$18:$L$214, MATCH("Customer ID", 'E4 TB Allocation Details'!$A$18:$L$18, 0),FALSE), 'E2 Allocators'!$B$15:$W$358, MATCH('O5 Details by Class &amp; Accounts'!AU$18, 'E2 Allocators'!$B$15:$W$15, 0),FALSE)*$G62), 0, VLOOKUP(VLOOKUP($A62, 'E4 TB Allocation Details'!$A$18:$L$214, MATCH("Customer ID", 'E4 TB Allocation Details'!$A$18:$L$18, 0),FALSE), 'E2 Allocators'!$B$15:$W$358, MATCH('O5 Details by Class &amp; Accounts'!AU$18, 'E2 Allocators'!$B$15:$W$15, 0),FALSE)*$G62)</f>
        <v>0</v>
      </c>
      <c r="AV62" s="1322">
        <f>IF(ISERROR(VLOOKUP(VLOOKUP($A62, 'E4 TB Allocation Details'!$A$18:$L$214, MATCH("Customer ID", 'E4 TB Allocation Details'!$A$18:$L$18, 0),FALSE), 'E2 Allocators'!$B$15:$W$358, MATCH('O5 Details by Class &amp; Accounts'!AV$18, 'E2 Allocators'!$B$15:$W$15, 0),FALSE)*$G62), 0, VLOOKUP(VLOOKUP($A62, 'E4 TB Allocation Details'!$A$18:$L$214, MATCH("Customer ID", 'E4 TB Allocation Details'!$A$18:$L$18, 0),FALSE), 'E2 Allocators'!$B$15:$W$358, MATCH('O5 Details by Class &amp; Accounts'!AV$18, 'E2 Allocators'!$B$15:$W$15, 0),FALSE)*$G62)</f>
        <v>0</v>
      </c>
      <c r="AW62" s="1322">
        <f>IF(ISERROR(VLOOKUP(VLOOKUP($A62, 'E4 TB Allocation Details'!$A$18:$L$214, MATCH("Customer ID", 'E4 TB Allocation Details'!$A$18:$L$18, 0),FALSE), 'E2 Allocators'!$B$15:$W$358, MATCH('O5 Details by Class &amp; Accounts'!AW$18, 'E2 Allocators'!$B$15:$W$15, 0),FALSE)*$G62), 0, VLOOKUP(VLOOKUP($A62, 'E4 TB Allocation Details'!$A$18:$L$214, MATCH("Customer ID", 'E4 TB Allocation Details'!$A$18:$L$18, 0),FALSE), 'E2 Allocators'!$B$15:$W$358, MATCH('O5 Details by Class &amp; Accounts'!AW$18, 'E2 Allocators'!$B$15:$W$15, 0),FALSE)*$G62)</f>
        <v>0</v>
      </c>
      <c r="AX62" s="1322">
        <f t="shared" si="10"/>
        <v>0</v>
      </c>
      <c r="AY62" s="1322">
        <f>IF(ISERROR(VLOOKUP(VLOOKUP($A62, 'E4 TB Allocation Details'!$A$18:$L$214, MATCH("Misc ID", 'E4 TB Allocation Details'!$A$18:$L$18, 0),FALSE), 'E2 Allocators'!$B$15:$W$358, MATCH('O5 Details by Class &amp; Accounts'!AY$18, 'E2 Allocators'!$B$15:$W$15, 0),FALSE)*$E62), 0, VLOOKUP(VLOOKUP($A62, 'E4 TB Allocation Details'!$A$18:$L$214, MATCH("Misc ID", 'E4 TB Allocation Details'!$A$18:$L$18, 0),FALSE), 'E2 Allocators'!$B$15:$W$358, MATCH('O5 Details by Class &amp; Accounts'!AY$18, 'E2 Allocators'!$B$15:$W$15, 0),FALSE)*$E62)</f>
        <v>0</v>
      </c>
      <c r="AZ62" s="1322">
        <f>IF(ISERROR(VLOOKUP(VLOOKUP($A62, 'E4 TB Allocation Details'!$A$18:$L$214, MATCH("Misc ID", 'E4 TB Allocation Details'!$A$18:$L$18, 0),FALSE), 'E2 Allocators'!$B$15:$W$358, MATCH('O5 Details by Class &amp; Accounts'!AZ$18, 'E2 Allocators'!$B$15:$W$15, 0),FALSE)*$E62), 0, VLOOKUP(VLOOKUP($A62, 'E4 TB Allocation Details'!$A$18:$L$214, MATCH("Misc ID", 'E4 TB Allocation Details'!$A$18:$L$18, 0),FALSE), 'E2 Allocators'!$B$15:$W$358, MATCH('O5 Details by Class &amp; Accounts'!AZ$18, 'E2 Allocators'!$B$15:$W$15, 0),FALSE)*$E62)</f>
        <v>0</v>
      </c>
      <c r="BA62" s="1322">
        <f>IF(ISERROR(VLOOKUP(VLOOKUP($A62, 'E4 TB Allocation Details'!$A$18:$L$214, MATCH("Misc ID", 'E4 TB Allocation Details'!$A$18:$L$18, 0),FALSE), 'E2 Allocators'!$B$15:$W$358, MATCH('O5 Details by Class &amp; Accounts'!BA$18, 'E2 Allocators'!$B$15:$W$15, 0),FALSE)*$E62), 0, VLOOKUP(VLOOKUP($A62, 'E4 TB Allocation Details'!$A$18:$L$214, MATCH("Misc ID", 'E4 TB Allocation Details'!$A$18:$L$18, 0),FALSE), 'E2 Allocators'!$B$15:$W$358, MATCH('O5 Details by Class &amp; Accounts'!BA$18, 'E2 Allocators'!$B$15:$W$15, 0),FALSE)*$E62)</f>
        <v>0</v>
      </c>
      <c r="BB62" s="1322">
        <f>IF(ISERROR(VLOOKUP(VLOOKUP($A62, 'E4 TB Allocation Details'!$A$18:$L$214, MATCH("Misc ID", 'E4 TB Allocation Details'!$A$18:$L$18, 0),FALSE), 'E2 Allocators'!$B$15:$W$358, MATCH('O5 Details by Class &amp; Accounts'!BB$18, 'E2 Allocators'!$B$15:$W$15, 0),FALSE)*$E62), 0, VLOOKUP(VLOOKUP($A62, 'E4 TB Allocation Details'!$A$18:$L$214, MATCH("Misc ID", 'E4 TB Allocation Details'!$A$18:$L$18, 0),FALSE), 'E2 Allocators'!$B$15:$W$358, MATCH('O5 Details by Class &amp; Accounts'!BB$18, 'E2 Allocators'!$B$15:$W$15, 0),FALSE)*$E62)</f>
        <v>0</v>
      </c>
      <c r="BC62" s="1322">
        <f>IF(ISERROR(VLOOKUP(VLOOKUP($A62, 'E4 TB Allocation Details'!$A$18:$L$214, MATCH("Misc ID", 'E4 TB Allocation Details'!$A$18:$L$18, 0),FALSE), 'E2 Allocators'!$B$15:$W$358, MATCH('O5 Details by Class &amp; Accounts'!BC$18, 'E2 Allocators'!$B$15:$W$15, 0),FALSE)*$E62), 0, VLOOKUP(VLOOKUP($A62, 'E4 TB Allocation Details'!$A$18:$L$214, MATCH("Misc ID", 'E4 TB Allocation Details'!$A$18:$L$18, 0),FALSE), 'E2 Allocators'!$B$15:$W$358, MATCH('O5 Details by Class &amp; Accounts'!BC$18, 'E2 Allocators'!$B$15:$W$15, 0),FALSE)*$E62)</f>
        <v>0</v>
      </c>
      <c r="BD62" s="1322">
        <f>IF(ISERROR(VLOOKUP(VLOOKUP($A62, 'E4 TB Allocation Details'!$A$18:$L$214, MATCH("Misc ID", 'E4 TB Allocation Details'!$A$18:$L$18, 0),FALSE), 'E2 Allocators'!$B$15:$W$358, MATCH('O5 Details by Class &amp; Accounts'!BD$18, 'E2 Allocators'!$B$15:$W$15, 0),FALSE)*$E62), 0, VLOOKUP(VLOOKUP($A62, 'E4 TB Allocation Details'!$A$18:$L$214, MATCH("Misc ID", 'E4 TB Allocation Details'!$A$18:$L$18, 0),FALSE), 'E2 Allocators'!$B$15:$W$358, MATCH('O5 Details by Class &amp; Accounts'!BD$18, 'E2 Allocators'!$B$15:$W$15, 0),FALSE)*$E62)</f>
        <v>0</v>
      </c>
      <c r="BE62" s="1322">
        <f>IF(ISERROR(VLOOKUP(VLOOKUP($A62, 'E4 TB Allocation Details'!$A$18:$L$214, MATCH("Misc ID", 'E4 TB Allocation Details'!$A$18:$L$18, 0),FALSE), 'E2 Allocators'!$B$15:$W$358, MATCH('O5 Details by Class &amp; Accounts'!BE$18, 'E2 Allocators'!$B$15:$W$15, 0),FALSE)*$E62), 0, VLOOKUP(VLOOKUP($A62, 'E4 TB Allocation Details'!$A$18:$L$214, MATCH("Misc ID", 'E4 TB Allocation Details'!$A$18:$L$18, 0),FALSE), 'E2 Allocators'!$B$15:$W$358, MATCH('O5 Details by Class &amp; Accounts'!BE$18, 'E2 Allocators'!$B$15:$W$15, 0),FALSE)*$E62)</f>
        <v>0</v>
      </c>
      <c r="BF62" s="1322">
        <f>IF(ISERROR(VLOOKUP(VLOOKUP($A62, 'E4 TB Allocation Details'!$A$18:$L$214, MATCH("Misc ID", 'E4 TB Allocation Details'!$A$18:$L$18, 0),FALSE), 'E2 Allocators'!$B$15:$W$358, MATCH('O5 Details by Class &amp; Accounts'!BF$18, 'E2 Allocators'!$B$15:$W$15, 0),FALSE)*$E62), 0, VLOOKUP(VLOOKUP($A62, 'E4 TB Allocation Details'!$A$18:$L$214, MATCH("Misc ID", 'E4 TB Allocation Details'!$A$18:$L$18, 0),FALSE), 'E2 Allocators'!$B$15:$W$358, MATCH('O5 Details by Class &amp; Accounts'!BF$18, 'E2 Allocators'!$B$15:$W$15, 0),FALSE)*$E62)</f>
        <v>0</v>
      </c>
      <c r="BG62" s="1322">
        <f>IF(ISERROR(VLOOKUP(VLOOKUP($A62, 'E4 TB Allocation Details'!$A$18:$L$214, MATCH("Misc ID", 'E4 TB Allocation Details'!$A$18:$L$18, 0),FALSE), 'E2 Allocators'!$B$15:$W$358, MATCH('O5 Details by Class &amp; Accounts'!BG$18, 'E2 Allocators'!$B$15:$W$15, 0),FALSE)*$E62), 0, VLOOKUP(VLOOKUP($A62, 'E4 TB Allocation Details'!$A$18:$L$214, MATCH("Misc ID", 'E4 TB Allocation Details'!$A$18:$L$18, 0),FALSE), 'E2 Allocators'!$B$15:$W$358, MATCH('O5 Details by Class &amp; Accounts'!BG$18, 'E2 Allocators'!$B$15:$W$15, 0),FALSE)*$E62)</f>
        <v>0</v>
      </c>
      <c r="BH62" s="1322">
        <f>IF(ISERROR(VLOOKUP(VLOOKUP($A62, 'E4 TB Allocation Details'!$A$18:$L$214, MATCH("Misc ID", 'E4 TB Allocation Details'!$A$18:$L$18, 0),FALSE), 'E2 Allocators'!$B$15:$W$358, MATCH('O5 Details by Class &amp; Accounts'!BH$18, 'E2 Allocators'!$B$15:$W$15, 0),FALSE)*$E62), 0, VLOOKUP(VLOOKUP($A62, 'E4 TB Allocation Details'!$A$18:$L$214, MATCH("Misc ID", 'E4 TB Allocation Details'!$A$18:$L$18, 0),FALSE), 'E2 Allocators'!$B$15:$W$358, MATCH('O5 Details by Class &amp; Accounts'!BH$18, 'E2 Allocators'!$B$15:$W$15, 0),FALSE)*$E62)</f>
        <v>0</v>
      </c>
      <c r="BI62" s="1322">
        <f>IF(ISERROR(VLOOKUP(VLOOKUP($A62, 'E4 TB Allocation Details'!$A$18:$L$214, MATCH("Misc ID", 'E4 TB Allocation Details'!$A$18:$L$18, 0),FALSE), 'E2 Allocators'!$B$15:$W$358, MATCH('O5 Details by Class &amp; Accounts'!BI$18, 'E2 Allocators'!$B$15:$W$15, 0),FALSE)*$E62), 0, VLOOKUP(VLOOKUP($A62, 'E4 TB Allocation Details'!$A$18:$L$214, MATCH("Misc ID", 'E4 TB Allocation Details'!$A$18:$L$18, 0),FALSE), 'E2 Allocators'!$B$15:$W$358, MATCH('O5 Details by Class &amp; Accounts'!BI$18, 'E2 Allocators'!$B$15:$W$15, 0),FALSE)*$E62)</f>
        <v>0</v>
      </c>
      <c r="BJ62" s="1322">
        <f>IF(ISERROR(VLOOKUP(VLOOKUP($A62, 'E4 TB Allocation Details'!$A$18:$L$214, MATCH("Misc ID", 'E4 TB Allocation Details'!$A$18:$L$18, 0),FALSE), 'E2 Allocators'!$B$15:$W$358, MATCH('O5 Details by Class &amp; Accounts'!BJ$18, 'E2 Allocators'!$B$15:$W$15, 0),FALSE)*$E62), 0, VLOOKUP(VLOOKUP($A62, 'E4 TB Allocation Details'!$A$18:$L$214, MATCH("Misc ID", 'E4 TB Allocation Details'!$A$18:$L$18, 0),FALSE), 'E2 Allocators'!$B$15:$W$358, MATCH('O5 Details by Class &amp; Accounts'!BJ$18, 'E2 Allocators'!$B$15:$W$15, 0),FALSE)*$E62)</f>
        <v>0</v>
      </c>
      <c r="BK62" s="1322">
        <f>IF(ISERROR(VLOOKUP(VLOOKUP($A62, 'E4 TB Allocation Details'!$A$18:$L$214, MATCH("Misc ID", 'E4 TB Allocation Details'!$A$18:$L$18, 0),FALSE), 'E2 Allocators'!$B$15:$W$358, MATCH('O5 Details by Class &amp; Accounts'!BK$18, 'E2 Allocators'!$B$15:$W$15, 0),FALSE)*$E62), 0, VLOOKUP(VLOOKUP($A62, 'E4 TB Allocation Details'!$A$18:$L$214, MATCH("Misc ID", 'E4 TB Allocation Details'!$A$18:$L$18, 0),FALSE), 'E2 Allocators'!$B$15:$W$358, MATCH('O5 Details by Class &amp; Accounts'!BK$18, 'E2 Allocators'!$B$15:$W$15, 0),FALSE)*$E62)</f>
        <v>0</v>
      </c>
      <c r="BL62" s="1322">
        <f>IF(ISERROR(VLOOKUP(VLOOKUP($A62, 'E4 TB Allocation Details'!$A$18:$L$214, MATCH("Misc ID", 'E4 TB Allocation Details'!$A$18:$L$18, 0),FALSE), 'E2 Allocators'!$B$15:$W$358, MATCH('O5 Details by Class &amp; Accounts'!BL$18, 'E2 Allocators'!$B$15:$W$15, 0),FALSE)*$E62), 0, VLOOKUP(VLOOKUP($A62, 'E4 TB Allocation Details'!$A$18:$L$214, MATCH("Misc ID", 'E4 TB Allocation Details'!$A$18:$L$18, 0),FALSE), 'E2 Allocators'!$B$15:$W$358, MATCH('O5 Details by Class &amp; Accounts'!BL$18, 'E2 Allocators'!$B$15:$W$15, 0),FALSE)*$E62)</f>
        <v>0</v>
      </c>
      <c r="BM62" s="1322">
        <f>IF(ISERROR(VLOOKUP(VLOOKUP($A62, 'E4 TB Allocation Details'!$A$18:$L$214, MATCH("Misc ID", 'E4 TB Allocation Details'!$A$18:$L$18, 0),FALSE), 'E2 Allocators'!$B$15:$W$358, MATCH('O5 Details by Class &amp; Accounts'!BM$18, 'E2 Allocators'!$B$15:$W$15, 0),FALSE)*$E62), 0, VLOOKUP(VLOOKUP($A62, 'E4 TB Allocation Details'!$A$18:$L$214, MATCH("Misc ID", 'E4 TB Allocation Details'!$A$18:$L$18, 0),FALSE), 'E2 Allocators'!$B$15:$W$358, MATCH('O5 Details by Class &amp; Accounts'!BM$18, 'E2 Allocators'!$B$15:$W$15, 0),FALSE)*$E62)</f>
        <v>0</v>
      </c>
      <c r="BN62" s="1322">
        <f>IF(ISERROR(VLOOKUP(VLOOKUP($A62, 'E4 TB Allocation Details'!$A$18:$L$214, MATCH("Misc ID", 'E4 TB Allocation Details'!$A$18:$L$18, 0),FALSE), 'E2 Allocators'!$B$15:$W$358, MATCH('O5 Details by Class &amp; Accounts'!BN$18, 'E2 Allocators'!$B$15:$W$15, 0),FALSE)*$E62), 0, VLOOKUP(VLOOKUP($A62, 'E4 TB Allocation Details'!$A$18:$L$214, MATCH("Misc ID", 'E4 TB Allocation Details'!$A$18:$L$18, 0),FALSE), 'E2 Allocators'!$B$15:$W$358, MATCH('O5 Details by Class &amp; Accounts'!BN$18, 'E2 Allocators'!$B$15:$W$15, 0),FALSE)*$E62)</f>
        <v>0</v>
      </c>
      <c r="BO62" s="1322">
        <f>IF(ISERROR(VLOOKUP(VLOOKUP($A62, 'E4 TB Allocation Details'!$A$18:$L$214, MATCH("Misc ID", 'E4 TB Allocation Details'!$A$18:$L$18, 0),FALSE), 'E2 Allocators'!$B$15:$W$358, MATCH('O5 Details by Class &amp; Accounts'!BO$18, 'E2 Allocators'!$B$15:$W$15, 0),FALSE)*$E62), 0, VLOOKUP(VLOOKUP($A62, 'E4 TB Allocation Details'!$A$18:$L$214, MATCH("Misc ID", 'E4 TB Allocation Details'!$A$18:$L$18, 0),FALSE), 'E2 Allocators'!$B$15:$W$358, MATCH('O5 Details by Class &amp; Accounts'!BO$18, 'E2 Allocators'!$B$15:$W$15, 0),FALSE)*$E62)</f>
        <v>0</v>
      </c>
      <c r="BP62" s="1322">
        <f>IF(ISERROR(VLOOKUP(VLOOKUP($A62, 'E4 TB Allocation Details'!$A$18:$L$214, MATCH("Misc ID", 'E4 TB Allocation Details'!$A$18:$L$18, 0),FALSE), 'E2 Allocators'!$B$15:$W$358, MATCH('O5 Details by Class &amp; Accounts'!BP$18, 'E2 Allocators'!$B$15:$W$15, 0),FALSE)*$E62), 0, VLOOKUP(VLOOKUP($A62, 'E4 TB Allocation Details'!$A$18:$L$214, MATCH("Misc ID", 'E4 TB Allocation Details'!$A$18:$L$18, 0),FALSE), 'E2 Allocators'!$B$15:$W$358, MATCH('O5 Details by Class &amp; Accounts'!BP$18, 'E2 Allocators'!$B$15:$W$15, 0),FALSE)*$E62)</f>
        <v>0</v>
      </c>
      <c r="BQ62" s="1322">
        <f>IF(ISERROR(VLOOKUP(VLOOKUP($A62, 'E4 TB Allocation Details'!$A$18:$L$214, MATCH("Misc ID", 'E4 TB Allocation Details'!$A$18:$L$18, 0),FALSE), 'E2 Allocators'!$B$15:$W$358, MATCH('O5 Details by Class &amp; Accounts'!BQ$18, 'E2 Allocators'!$B$15:$W$15, 0),FALSE)*$E62), 0, VLOOKUP(VLOOKUP($A62, 'E4 TB Allocation Details'!$A$18:$L$214, MATCH("Misc ID", 'E4 TB Allocation Details'!$A$18:$L$18, 0),FALSE), 'E2 Allocators'!$B$15:$W$358, MATCH('O5 Details by Class &amp; Accounts'!BQ$18, 'E2 Allocators'!$B$15:$W$15, 0),FALSE)*$E62)</f>
        <v>0</v>
      </c>
      <c r="BR62" s="1322">
        <f>IF(ISERROR(VLOOKUP(VLOOKUP($A62, 'E4 TB Allocation Details'!$A$18:$L$214, MATCH("Misc ID", 'E4 TB Allocation Details'!$A$18:$L$18, 0),FALSE), 'E2 Allocators'!$B$15:$W$358, MATCH('O5 Details by Class &amp; Accounts'!BR$18, 'E2 Allocators'!$B$15:$W$15, 0),FALSE)*$E62), 0, VLOOKUP(VLOOKUP($A62, 'E4 TB Allocation Details'!$A$18:$L$214, MATCH("Misc ID", 'E4 TB Allocation Details'!$A$18:$L$18, 0),FALSE), 'E2 Allocators'!$B$15:$W$358, MATCH('O5 Details by Class &amp; Accounts'!BR$18, 'E2 Allocators'!$B$15:$W$15, 0),FALSE)*$E62)</f>
        <v>0</v>
      </c>
      <c r="BS62" s="1322">
        <f t="shared" si="11"/>
        <v>0</v>
      </c>
      <c r="BT62" s="1322">
        <f>IF(ISERROR(VLOOKUP(VLOOKUP($A62, 'E4 TB Allocation Details'!$A$18:$L$214, MATCH("A &amp; G ID", 'E4 TB Allocation Details'!$A$18:$L$18, 0),FALSE), 'E2 Allocators'!$B$15:$W$358, MATCH('O5 Details by Class &amp; Accounts'!BT$18, 'E2 Allocators'!$B$15:$W$15, 0),FALSE)*$E62), 0, VLOOKUP(VLOOKUP($A62, 'E4 TB Allocation Details'!$A$18:$L$214, MATCH("A &amp; G ID", 'E4 TB Allocation Details'!$A$18:$L$18, 0),FALSE), 'E2 Allocators'!$B$15:$W$358, MATCH('O5 Details by Class &amp; Accounts'!BT$18, 'E2 Allocators'!$B$15:$W$15, 0),FALSE)*$E62)</f>
        <v>707648.59762510471</v>
      </c>
      <c r="BU62" s="1322">
        <f>IF(ISERROR(VLOOKUP(VLOOKUP($A62, 'E4 TB Allocation Details'!$A$18:$L$214, MATCH("A &amp; G ID", 'E4 TB Allocation Details'!$A$18:$L$18, 0),FALSE), 'E2 Allocators'!$B$15:$W$358, MATCH('O5 Details by Class &amp; Accounts'!BU$18, 'E2 Allocators'!$B$15:$W$15, 0),FALSE)*$E62), 0, VLOOKUP(VLOOKUP($A62, 'E4 TB Allocation Details'!$A$18:$L$214, MATCH("A &amp; G ID", 'E4 TB Allocation Details'!$A$18:$L$18, 0),FALSE), 'E2 Allocators'!$B$15:$W$358, MATCH('O5 Details by Class &amp; Accounts'!BU$18, 'E2 Allocators'!$B$15:$W$15, 0),FALSE)*$E62)</f>
        <v>261433.09722055984</v>
      </c>
      <c r="BV62" s="1322">
        <f>IF(ISERROR(VLOOKUP(VLOOKUP($A62, 'E4 TB Allocation Details'!$A$18:$L$214, MATCH("A &amp; G ID", 'E4 TB Allocation Details'!$A$18:$L$18, 0),FALSE), 'E2 Allocators'!$B$15:$W$358, MATCH('O5 Details by Class &amp; Accounts'!BV$18, 'E2 Allocators'!$B$15:$W$15, 0),FALSE)*$E62), 0, VLOOKUP(VLOOKUP($A62, 'E4 TB Allocation Details'!$A$18:$L$214, MATCH("A &amp; G ID", 'E4 TB Allocation Details'!$A$18:$L$18, 0),FALSE), 'E2 Allocators'!$B$15:$W$358, MATCH('O5 Details by Class &amp; Accounts'!BV$18, 'E2 Allocators'!$B$15:$W$15, 0),FALSE)*$E62)</f>
        <v>209603.23976121127</v>
      </c>
      <c r="BW62" s="1322">
        <f>IF(ISERROR(VLOOKUP(VLOOKUP($A62, 'E4 TB Allocation Details'!$A$18:$L$214, MATCH("A &amp; G ID", 'E4 TB Allocation Details'!$A$18:$L$18, 0),FALSE), 'E2 Allocators'!$B$15:$W$358, MATCH('O5 Details by Class &amp; Accounts'!BW$18, 'E2 Allocators'!$B$15:$W$15, 0),FALSE)*$E62), 0, VLOOKUP(VLOOKUP($A62, 'E4 TB Allocation Details'!$A$18:$L$214, MATCH("A &amp; G ID", 'E4 TB Allocation Details'!$A$18:$L$18, 0),FALSE), 'E2 Allocators'!$B$15:$W$358, MATCH('O5 Details by Class &amp; Accounts'!BW$18, 'E2 Allocators'!$B$15:$W$15, 0),FALSE)*$E62)</f>
        <v>0</v>
      </c>
      <c r="BX62" s="1322">
        <f>IF(ISERROR(VLOOKUP(VLOOKUP($A62, 'E4 TB Allocation Details'!$A$18:$L$214, MATCH("A &amp; G ID", 'E4 TB Allocation Details'!$A$18:$L$18, 0),FALSE), 'E2 Allocators'!$B$15:$W$358, MATCH('O5 Details by Class &amp; Accounts'!BX$18, 'E2 Allocators'!$B$15:$W$15, 0),FALSE)*$E62), 0, VLOOKUP(VLOOKUP($A62, 'E4 TB Allocation Details'!$A$18:$L$214, MATCH("A &amp; G ID", 'E4 TB Allocation Details'!$A$18:$L$18, 0),FALSE), 'E2 Allocators'!$B$15:$W$358, MATCH('O5 Details by Class &amp; Accounts'!BX$18, 'E2 Allocators'!$B$15:$W$15, 0),FALSE)*$E62)</f>
        <v>0</v>
      </c>
      <c r="BY62" s="1322">
        <f>IF(ISERROR(VLOOKUP(VLOOKUP($A62, 'E4 TB Allocation Details'!$A$18:$L$214, MATCH("A &amp; G ID", 'E4 TB Allocation Details'!$A$18:$L$18, 0),FALSE), 'E2 Allocators'!$B$15:$W$358, MATCH('O5 Details by Class &amp; Accounts'!BY$18, 'E2 Allocators'!$B$15:$W$15, 0),FALSE)*$E62), 0, VLOOKUP(VLOOKUP($A62, 'E4 TB Allocation Details'!$A$18:$L$214, MATCH("A &amp; G ID", 'E4 TB Allocation Details'!$A$18:$L$18, 0),FALSE), 'E2 Allocators'!$B$15:$W$358, MATCH('O5 Details by Class &amp; Accounts'!BY$18, 'E2 Allocators'!$B$15:$W$15, 0),FALSE)*$E62)</f>
        <v>44502.425668501914</v>
      </c>
      <c r="BZ62" s="1322">
        <f>IF(ISERROR(VLOOKUP(VLOOKUP($A62, 'E4 TB Allocation Details'!$A$18:$L$214, MATCH("A &amp; G ID", 'E4 TB Allocation Details'!$A$18:$L$18, 0),FALSE), 'E2 Allocators'!$B$15:$W$358, MATCH('O5 Details by Class &amp; Accounts'!BZ$18, 'E2 Allocators'!$B$15:$W$15, 0),FALSE)*$E62), 0, VLOOKUP(VLOOKUP($A62, 'E4 TB Allocation Details'!$A$18:$L$214, MATCH("A &amp; G ID", 'E4 TB Allocation Details'!$A$18:$L$18, 0),FALSE), 'E2 Allocators'!$B$15:$W$358, MATCH('O5 Details by Class &amp; Accounts'!BZ$18, 'E2 Allocators'!$B$15:$W$15, 0),FALSE)*$E62)</f>
        <v>36590.472700830789</v>
      </c>
      <c r="CA62" s="1322">
        <f>IF(ISERROR(VLOOKUP(VLOOKUP($A62, 'E4 TB Allocation Details'!$A$18:$L$214, MATCH("A &amp; G ID", 'E4 TB Allocation Details'!$A$18:$L$18, 0),FALSE), 'E2 Allocators'!$B$15:$W$358, MATCH('O5 Details by Class &amp; Accounts'!CA$18, 'E2 Allocators'!$B$15:$W$15, 0),FALSE)*$E62), 0, VLOOKUP(VLOOKUP($A62, 'E4 TB Allocation Details'!$A$18:$L$214, MATCH("A &amp; G ID", 'E4 TB Allocation Details'!$A$18:$L$18, 0),FALSE), 'E2 Allocators'!$B$15:$W$358, MATCH('O5 Details by Class &amp; Accounts'!CA$18, 'E2 Allocators'!$B$15:$W$15, 0),FALSE)*$E62)</f>
        <v>0</v>
      </c>
      <c r="CB62" s="1322">
        <f>IF(ISERROR(VLOOKUP(VLOOKUP($A62, 'E4 TB Allocation Details'!$A$18:$L$214, MATCH("A &amp; G ID", 'E4 TB Allocation Details'!$A$18:$L$18, 0),FALSE), 'E2 Allocators'!$B$15:$W$358, MATCH('O5 Details by Class &amp; Accounts'!CB$18, 'E2 Allocators'!$B$15:$W$15, 0),FALSE)*$E62), 0, VLOOKUP(VLOOKUP($A62, 'E4 TB Allocation Details'!$A$18:$L$214, MATCH("A &amp; G ID", 'E4 TB Allocation Details'!$A$18:$L$18, 0),FALSE), 'E2 Allocators'!$B$15:$W$358, MATCH('O5 Details by Class &amp; Accounts'!CB$18, 'E2 Allocators'!$B$15:$W$15, 0),FALSE)*$E62)</f>
        <v>1572.7970237915358</v>
      </c>
      <c r="CC62" s="1322">
        <f>IF(ISERROR(VLOOKUP(VLOOKUP($A62, 'E4 TB Allocation Details'!$A$18:$L$214, MATCH("A &amp; G ID", 'E4 TB Allocation Details'!$A$18:$L$18, 0),FALSE), 'E2 Allocators'!$B$15:$W$358, MATCH('O5 Details by Class &amp; Accounts'!CC$18, 'E2 Allocators'!$B$15:$W$15, 0),FALSE)*$E62), 0, VLOOKUP(VLOOKUP($A62, 'E4 TB Allocation Details'!$A$18:$L$214, MATCH("A &amp; G ID", 'E4 TB Allocation Details'!$A$18:$L$18, 0),FALSE), 'E2 Allocators'!$B$15:$W$358, MATCH('O5 Details by Class &amp; Accounts'!CC$18, 'E2 Allocators'!$B$15:$W$15, 0),FALSE)*$E62)</f>
        <v>0</v>
      </c>
      <c r="CD62" s="1322">
        <f>IF(ISERROR(VLOOKUP(VLOOKUP($A62, 'E4 TB Allocation Details'!$A$18:$L$214, MATCH("A &amp; G ID", 'E4 TB Allocation Details'!$A$18:$L$18, 0),FALSE), 'E2 Allocators'!$B$15:$W$358, MATCH('O5 Details by Class &amp; Accounts'!CD$18, 'E2 Allocators'!$B$15:$W$15, 0),FALSE)*$E62), 0, VLOOKUP(VLOOKUP($A62, 'E4 TB Allocation Details'!$A$18:$L$214, MATCH("A &amp; G ID", 'E4 TB Allocation Details'!$A$18:$L$18, 0),FALSE), 'E2 Allocators'!$B$15:$W$358, MATCH('O5 Details by Class &amp; Accounts'!CD$18, 'E2 Allocators'!$B$15:$W$15, 0),FALSE)*$E62)</f>
        <v>0</v>
      </c>
      <c r="CE62" s="1322">
        <f>IF(ISERROR(VLOOKUP(VLOOKUP($A62, 'E4 TB Allocation Details'!$A$18:$L$214, MATCH("A &amp; G ID", 'E4 TB Allocation Details'!$A$18:$L$18, 0),FALSE), 'E2 Allocators'!$B$15:$W$358, MATCH('O5 Details by Class &amp; Accounts'!CE$18, 'E2 Allocators'!$B$15:$W$15, 0),FALSE)*$E62), 0, VLOOKUP(VLOOKUP($A62, 'E4 TB Allocation Details'!$A$18:$L$214, MATCH("A &amp; G ID", 'E4 TB Allocation Details'!$A$18:$L$18, 0),FALSE), 'E2 Allocators'!$B$15:$W$358, MATCH('O5 Details by Class &amp; Accounts'!CE$18, 'E2 Allocators'!$B$15:$W$15, 0),FALSE)*$E62)</f>
        <v>0</v>
      </c>
      <c r="CF62" s="1322">
        <f>IF(ISERROR(VLOOKUP(VLOOKUP($A62, 'E4 TB Allocation Details'!$A$18:$L$214, MATCH("A &amp; G ID", 'E4 TB Allocation Details'!$A$18:$L$18, 0),FALSE), 'E2 Allocators'!$B$15:$W$358, MATCH('O5 Details by Class &amp; Accounts'!CF$18, 'E2 Allocators'!$B$15:$W$15, 0),FALSE)*$E62), 0, VLOOKUP(VLOOKUP($A62, 'E4 TB Allocation Details'!$A$18:$L$214, MATCH("A &amp; G ID", 'E4 TB Allocation Details'!$A$18:$L$18, 0),FALSE), 'E2 Allocators'!$B$15:$W$358, MATCH('O5 Details by Class &amp; Accounts'!CF$18, 'E2 Allocators'!$B$15:$W$15, 0),FALSE)*$E62)</f>
        <v>0</v>
      </c>
      <c r="CG62" s="1322">
        <f>IF(ISERROR(VLOOKUP(VLOOKUP($A62, 'E4 TB Allocation Details'!$A$18:$L$214, MATCH("A &amp; G ID", 'E4 TB Allocation Details'!$A$18:$L$18, 0),FALSE), 'E2 Allocators'!$B$15:$W$358, MATCH('O5 Details by Class &amp; Accounts'!CG$18, 'E2 Allocators'!$B$15:$W$15, 0),FALSE)*$E62), 0, VLOOKUP(VLOOKUP($A62, 'E4 TB Allocation Details'!$A$18:$L$214, MATCH("A &amp; G ID", 'E4 TB Allocation Details'!$A$18:$L$18, 0),FALSE), 'E2 Allocators'!$B$15:$W$358, MATCH('O5 Details by Class &amp; Accounts'!CG$18, 'E2 Allocators'!$B$15:$W$15, 0),FALSE)*$E62)</f>
        <v>0</v>
      </c>
      <c r="CH62" s="1322">
        <f>IF(ISERROR(VLOOKUP(VLOOKUP($A62, 'E4 TB Allocation Details'!$A$18:$L$214, MATCH("A &amp; G ID", 'E4 TB Allocation Details'!$A$18:$L$18, 0),FALSE), 'E2 Allocators'!$B$15:$W$358, MATCH('O5 Details by Class &amp; Accounts'!CH$18, 'E2 Allocators'!$B$15:$W$15, 0),FALSE)*$E62), 0, VLOOKUP(VLOOKUP($A62, 'E4 TB Allocation Details'!$A$18:$L$214, MATCH("A &amp; G ID", 'E4 TB Allocation Details'!$A$18:$L$18, 0),FALSE), 'E2 Allocators'!$B$15:$W$358, MATCH('O5 Details by Class &amp; Accounts'!CH$18, 'E2 Allocators'!$B$15:$W$15, 0),FALSE)*$E62)</f>
        <v>0</v>
      </c>
      <c r="CI62" s="1322">
        <f>IF(ISERROR(VLOOKUP(VLOOKUP($A62, 'E4 TB Allocation Details'!$A$18:$L$214, MATCH("A &amp; G ID", 'E4 TB Allocation Details'!$A$18:$L$18, 0),FALSE), 'E2 Allocators'!$B$15:$W$358, MATCH('O5 Details by Class &amp; Accounts'!CI$18, 'E2 Allocators'!$B$15:$W$15, 0),FALSE)*$E62), 0, VLOOKUP(VLOOKUP($A62, 'E4 TB Allocation Details'!$A$18:$L$214, MATCH("A &amp; G ID", 'E4 TB Allocation Details'!$A$18:$L$18, 0),FALSE), 'E2 Allocators'!$B$15:$W$358, MATCH('O5 Details by Class &amp; Accounts'!CI$18, 'E2 Allocators'!$B$15:$W$15, 0),FALSE)*$E62)</f>
        <v>0</v>
      </c>
      <c r="CJ62" s="1322">
        <f>IF(ISERROR(VLOOKUP(VLOOKUP($A62, 'E4 TB Allocation Details'!$A$18:$L$214, MATCH("A &amp; G ID", 'E4 TB Allocation Details'!$A$18:$L$18, 0),FALSE), 'E2 Allocators'!$B$15:$W$358, MATCH('O5 Details by Class &amp; Accounts'!CJ$18, 'E2 Allocators'!$B$15:$W$15, 0),FALSE)*$E62), 0, VLOOKUP(VLOOKUP($A62, 'E4 TB Allocation Details'!$A$18:$L$214, MATCH("A &amp; G ID", 'E4 TB Allocation Details'!$A$18:$L$18, 0),FALSE), 'E2 Allocators'!$B$15:$W$358, MATCH('O5 Details by Class &amp; Accounts'!CJ$18, 'E2 Allocators'!$B$15:$W$15, 0),FALSE)*$E62)</f>
        <v>0</v>
      </c>
      <c r="CK62" s="1322">
        <f>IF(ISERROR(VLOOKUP(VLOOKUP($A62, 'E4 TB Allocation Details'!$A$18:$L$214, MATCH("A &amp; G ID", 'E4 TB Allocation Details'!$A$18:$L$18, 0),FALSE), 'E2 Allocators'!$B$15:$W$358, MATCH('O5 Details by Class &amp; Accounts'!CK$18, 'E2 Allocators'!$B$15:$W$15, 0),FALSE)*$E62), 0, VLOOKUP(VLOOKUP($A62, 'E4 TB Allocation Details'!$A$18:$L$214, MATCH("A &amp; G ID", 'E4 TB Allocation Details'!$A$18:$L$18, 0),FALSE), 'E2 Allocators'!$B$15:$W$358, MATCH('O5 Details by Class &amp; Accounts'!CK$18, 'E2 Allocators'!$B$15:$W$15, 0),FALSE)*$E62)</f>
        <v>0</v>
      </c>
      <c r="CL62" s="1322">
        <f>IF(ISERROR(VLOOKUP(VLOOKUP($A62, 'E4 TB Allocation Details'!$A$18:$L$214, MATCH("A &amp; G ID", 'E4 TB Allocation Details'!$A$18:$L$18, 0),FALSE), 'E2 Allocators'!$B$15:$W$358, MATCH('O5 Details by Class &amp; Accounts'!CL$18, 'E2 Allocators'!$B$15:$W$15, 0),FALSE)*$E62), 0, VLOOKUP(VLOOKUP($A62, 'E4 TB Allocation Details'!$A$18:$L$214, MATCH("A &amp; G ID", 'E4 TB Allocation Details'!$A$18:$L$18, 0),FALSE), 'E2 Allocators'!$B$15:$W$358, MATCH('O5 Details by Class &amp; Accounts'!CL$18, 'E2 Allocators'!$B$15:$W$15, 0),FALSE)*$E62)</f>
        <v>0</v>
      </c>
      <c r="CM62" s="1322">
        <f>IF(ISERROR(VLOOKUP(VLOOKUP($A62, 'E4 TB Allocation Details'!$A$18:$L$214, MATCH("A &amp; G ID", 'E4 TB Allocation Details'!$A$18:$L$18, 0),FALSE), 'E2 Allocators'!$B$15:$W$358, MATCH('O5 Details by Class &amp; Accounts'!CM$18, 'E2 Allocators'!$B$15:$W$15, 0),FALSE)*$E62), 0, VLOOKUP(VLOOKUP($A62, 'E4 TB Allocation Details'!$A$18:$L$214, MATCH("A &amp; G ID", 'E4 TB Allocation Details'!$A$18:$L$18, 0),FALSE), 'E2 Allocators'!$B$15:$W$358, MATCH('O5 Details by Class &amp; Accounts'!CM$18, 'E2 Allocators'!$B$15:$W$15, 0),FALSE)*$E62)</f>
        <v>0</v>
      </c>
      <c r="CN62" s="1322">
        <f t="shared" si="12"/>
        <v>1261350.6300000001</v>
      </c>
      <c r="CO62" s="1651">
        <f t="shared" si="7"/>
        <v>0</v>
      </c>
      <c r="CQ62" s="1899" t="inlineStr">
        <is>
          <t/>
        </is>
      </c>
    </row>
    <row r="63" spans="1:95" s="64" customFormat="1" ht="12.75" x14ac:dyDescent="0.2">
      <c r="A63" s="2146">
        <v>1910</v>
      </c>
      <c r="B63" s="2112" t="s">
        <v>285</v>
      </c>
      <c r="C63" s="1648">
        <f>IF(ISERROR(VLOOKUP($A63,'I3 TB Data'!$A$19:$H$483,MATCH('O5 Details by Class &amp; Accounts'!$C$18, 'I3 TB Data'!$A$19:$H$19,0),0)), 0, VLOOKUP($A63,'I3 TB Data'!$A$19:$H$483,MATCH('O5 Details by Class &amp; Accounts'!$C$18,'I3 TB Data'!$A$19:$H$19,0),0))</f>
        <v>0</v>
      </c>
      <c r="D63" s="1649">
        <f>'I4 BO ASSETS'!E65</f>
        <v>0</v>
      </c>
      <c r="E63" s="1648">
        <f t="shared" si="6"/>
        <v>0</v>
      </c>
      <c r="F63" s="1650">
        <f>IF(ISERROR(VLOOKUP($A63, 'E1 Categorization'!A33:E124, MATCH("Customer Component", 'E1 Categorization'!$A$33:$E$33,0), 0)), 0, IF(VLOOKUP($A63, 'E1 Categorization'!A33:E124, MATCH("Customer Component", 'E1 Categorization'!$A$33:$E$33,0), 0)=0, 'O5 Details by Class &amp; Accounts'!$E63, IF(AND(VLOOKUP($A63, 'E1 Categorization'!A33:E124, MATCH("Customer Component", 'E1 Categorization'!$A$33:$E$33,0), 0) &gt;0, VLOOKUP($A63, 'E1 Categorization'!A33:E124, MATCH("Customer Component", 'E1 Categorization'!$A$33:$E$33,0), 0)&lt;1), 'O5 Details by Class &amp; Accounts'!$E63*(1-VLOOKUP($A63, 'E1 Categorization'!A33:E124, MATCH("Customer Component", 'E1 Categorization'!$A$33:$E$33,0), 0)), 0)))</f>
        <v>0</v>
      </c>
      <c r="G63" s="1650">
        <f>IF(ISERROR(VLOOKUP($A63, 'E1 Categorization'!A33:E124, MATCH("Customer Component", 'E1 Categorization'!$A$33:$E$33,0), 0)),0, IF(VLOOKUP($A63, 'E1 Categorization'!A33:E124, MATCH("Customer Component", 'E1 Categorization'!$A$33:$E$33,0), 0)=0, 0, IF(AND(VLOOKUP($A63, 'E1 Categorization'!A33:E124, MATCH("Customer Component", 'E1 Categorization'!$A$33:$E$33,0), 0) &gt;0, VLOOKUP($A63, 'E1 Categorization'!A33:E124, MATCH("Customer Component", 'E1 Categorization'!$A$33:$E$33,0), 0)&lt;1), 'O5 Details by Class &amp; Accounts'!$E63*(VLOOKUP($A63, 'E1 Categorization'!A33:E124, MATCH("Customer Component", 'E1 Categorization'!$A$33:$E$33,0), 0)), 'O5 Details by Class &amp; Accounts'!$E63)))</f>
        <v>0</v>
      </c>
      <c r="H63" s="1322">
        <f t="shared" si="8"/>
        <v>0</v>
      </c>
      <c r="I63" s="1322">
        <f>IF(ISERROR(VLOOKUP(VLOOKUP($A63, 'E4 TB Allocation Details'!$A$18:$L$214, MATCH("Demand ID", 'E4 TB Allocation Details'!$A$18:$L$18, 0),FALSE), 'E2 Allocators'!$B$15:$W$358, MATCH('O5 Details by Class &amp; Accounts'!I$18, 'E2 Allocators'!$B$15:$W$15, 0),FALSE)*$F63), 0, VLOOKUP(VLOOKUP($A63, 'E4 TB Allocation Details'!$A$18:$L$214, MATCH("Demand ID", 'E4 TB Allocation Details'!$A$18:$L$18, 0),FALSE), 'E2 Allocators'!$B$15:$W$358, MATCH('O5 Details by Class &amp; Accounts'!I$18, 'E2 Allocators'!$B$15:$W$15, 0),FALSE)*$F63)</f>
        <v>0</v>
      </c>
      <c r="J63" s="1322">
        <f>IF(ISERROR(VLOOKUP(VLOOKUP($A63, 'E4 TB Allocation Details'!$A$18:$L$214, MATCH("Demand ID", 'E4 TB Allocation Details'!$A$18:$L$18, 0),FALSE), 'E2 Allocators'!$B$15:$W$358, MATCH('O5 Details by Class &amp; Accounts'!J$18, 'E2 Allocators'!$B$15:$W$15, 0),FALSE)*$F63), 0, VLOOKUP(VLOOKUP($A63, 'E4 TB Allocation Details'!$A$18:$L$214, MATCH("Demand ID", 'E4 TB Allocation Details'!$A$18:$L$18, 0),FALSE), 'E2 Allocators'!$B$15:$W$358, MATCH('O5 Details by Class &amp; Accounts'!J$18, 'E2 Allocators'!$B$15:$W$15, 0),FALSE)*$F63)</f>
        <v>0</v>
      </c>
      <c r="K63" s="1322">
        <f>IF(ISERROR(VLOOKUP(VLOOKUP($A63, 'E4 TB Allocation Details'!$A$18:$L$214, MATCH("Demand ID", 'E4 TB Allocation Details'!$A$18:$L$18, 0),FALSE), 'E2 Allocators'!$B$15:$W$358, MATCH('O5 Details by Class &amp; Accounts'!K$18, 'E2 Allocators'!$B$15:$W$15, 0),FALSE)*$F63), 0, VLOOKUP(VLOOKUP($A63, 'E4 TB Allocation Details'!$A$18:$L$214, MATCH("Demand ID", 'E4 TB Allocation Details'!$A$18:$L$18, 0),FALSE), 'E2 Allocators'!$B$15:$W$358, MATCH('O5 Details by Class &amp; Accounts'!K$18, 'E2 Allocators'!$B$15:$W$15, 0),FALSE)*$F63)</f>
        <v>0</v>
      </c>
      <c r="L63" s="1322">
        <f>IF(ISERROR(VLOOKUP(VLOOKUP($A63, 'E4 TB Allocation Details'!$A$18:$L$214, MATCH("Demand ID", 'E4 TB Allocation Details'!$A$18:$L$18, 0),FALSE), 'E2 Allocators'!$B$15:$W$358, MATCH('O5 Details by Class &amp; Accounts'!L$18, 'E2 Allocators'!$B$15:$W$15, 0),FALSE)*$F63), 0, VLOOKUP(VLOOKUP($A63, 'E4 TB Allocation Details'!$A$18:$L$214, MATCH("Demand ID", 'E4 TB Allocation Details'!$A$18:$L$18, 0),FALSE), 'E2 Allocators'!$B$15:$W$358, MATCH('O5 Details by Class &amp; Accounts'!L$18, 'E2 Allocators'!$B$15:$W$15, 0),FALSE)*$F63)</f>
        <v>0</v>
      </c>
      <c r="M63" s="1322">
        <f>IF(ISERROR(VLOOKUP(VLOOKUP($A63, 'E4 TB Allocation Details'!$A$18:$L$214, MATCH("Demand ID", 'E4 TB Allocation Details'!$A$18:$L$18, 0),FALSE), 'E2 Allocators'!$B$15:$W$358, MATCH('O5 Details by Class &amp; Accounts'!M$18, 'E2 Allocators'!$B$15:$W$15, 0),FALSE)*$F63), 0, VLOOKUP(VLOOKUP($A63, 'E4 TB Allocation Details'!$A$18:$L$214, MATCH("Demand ID", 'E4 TB Allocation Details'!$A$18:$L$18, 0),FALSE), 'E2 Allocators'!$B$15:$W$358, MATCH('O5 Details by Class &amp; Accounts'!M$18, 'E2 Allocators'!$B$15:$W$15, 0),FALSE)*$F63)</f>
        <v>0</v>
      </c>
      <c r="N63" s="1322">
        <f>IF(ISERROR(VLOOKUP(VLOOKUP($A63, 'E4 TB Allocation Details'!$A$18:$L$214, MATCH("Demand ID", 'E4 TB Allocation Details'!$A$18:$L$18, 0),FALSE), 'E2 Allocators'!$B$15:$W$358, MATCH('O5 Details by Class &amp; Accounts'!N$18, 'E2 Allocators'!$B$15:$W$15, 0),FALSE)*$F63), 0, VLOOKUP(VLOOKUP($A63, 'E4 TB Allocation Details'!$A$18:$L$214, MATCH("Demand ID", 'E4 TB Allocation Details'!$A$18:$L$18, 0),FALSE), 'E2 Allocators'!$B$15:$W$358, MATCH('O5 Details by Class &amp; Accounts'!N$18, 'E2 Allocators'!$B$15:$W$15, 0),FALSE)*$F63)</f>
        <v>0</v>
      </c>
      <c r="O63" s="1322">
        <f>IF(ISERROR(VLOOKUP(VLOOKUP($A63, 'E4 TB Allocation Details'!$A$18:$L$214, MATCH("Demand ID", 'E4 TB Allocation Details'!$A$18:$L$18, 0),FALSE), 'E2 Allocators'!$B$15:$W$358, MATCH('O5 Details by Class &amp; Accounts'!O$18, 'E2 Allocators'!$B$15:$W$15, 0),FALSE)*$F63), 0, VLOOKUP(VLOOKUP($A63, 'E4 TB Allocation Details'!$A$18:$L$214, MATCH("Demand ID", 'E4 TB Allocation Details'!$A$18:$L$18, 0),FALSE), 'E2 Allocators'!$B$15:$W$358, MATCH('O5 Details by Class &amp; Accounts'!O$18, 'E2 Allocators'!$B$15:$W$15, 0),FALSE)*$F63)</f>
        <v>0</v>
      </c>
      <c r="P63" s="1322">
        <f>IF(ISERROR(VLOOKUP(VLOOKUP($A63, 'E4 TB Allocation Details'!$A$18:$L$214, MATCH("Demand ID", 'E4 TB Allocation Details'!$A$18:$L$18, 0),FALSE), 'E2 Allocators'!$B$15:$W$358, MATCH('O5 Details by Class &amp; Accounts'!P$18, 'E2 Allocators'!$B$15:$W$15, 0),FALSE)*$F63), 0, VLOOKUP(VLOOKUP($A63, 'E4 TB Allocation Details'!$A$18:$L$214, MATCH("Demand ID", 'E4 TB Allocation Details'!$A$18:$L$18, 0),FALSE), 'E2 Allocators'!$B$15:$W$358, MATCH('O5 Details by Class &amp; Accounts'!P$18, 'E2 Allocators'!$B$15:$W$15, 0),FALSE)*$F63)</f>
        <v>0</v>
      </c>
      <c r="Q63" s="1322">
        <f>IF(ISERROR(VLOOKUP(VLOOKUP($A63, 'E4 TB Allocation Details'!$A$18:$L$214, MATCH("Demand ID", 'E4 TB Allocation Details'!$A$18:$L$18, 0),FALSE), 'E2 Allocators'!$B$15:$W$358, MATCH('O5 Details by Class &amp; Accounts'!Q$18, 'E2 Allocators'!$B$15:$W$15, 0),FALSE)*$F63), 0, VLOOKUP(VLOOKUP($A63, 'E4 TB Allocation Details'!$A$18:$L$214, MATCH("Demand ID", 'E4 TB Allocation Details'!$A$18:$L$18, 0),FALSE), 'E2 Allocators'!$B$15:$W$358, MATCH('O5 Details by Class &amp; Accounts'!Q$18, 'E2 Allocators'!$B$15:$W$15, 0),FALSE)*$F63)</f>
        <v>0</v>
      </c>
      <c r="R63" s="1322">
        <f>IF(ISERROR(VLOOKUP(VLOOKUP($A63, 'E4 TB Allocation Details'!$A$18:$L$214, MATCH("Demand ID", 'E4 TB Allocation Details'!$A$18:$L$18, 0),FALSE), 'E2 Allocators'!$B$15:$W$358, MATCH('O5 Details by Class &amp; Accounts'!R$18, 'E2 Allocators'!$B$15:$W$15, 0),FALSE)*$F63), 0, VLOOKUP(VLOOKUP($A63, 'E4 TB Allocation Details'!$A$18:$L$214, MATCH("Demand ID", 'E4 TB Allocation Details'!$A$18:$L$18, 0),FALSE), 'E2 Allocators'!$B$15:$W$358, MATCH('O5 Details by Class &amp; Accounts'!R$18, 'E2 Allocators'!$B$15:$W$15, 0),FALSE)*$F63)</f>
        <v>0</v>
      </c>
      <c r="S63" s="1322">
        <f>IF(ISERROR(VLOOKUP(VLOOKUP($A63, 'E4 TB Allocation Details'!$A$18:$L$214, MATCH("Demand ID", 'E4 TB Allocation Details'!$A$18:$L$18, 0),FALSE), 'E2 Allocators'!$B$15:$W$358, MATCH('O5 Details by Class &amp; Accounts'!S$18, 'E2 Allocators'!$B$15:$W$15, 0),FALSE)*$F63), 0, VLOOKUP(VLOOKUP($A63, 'E4 TB Allocation Details'!$A$18:$L$214, MATCH("Demand ID", 'E4 TB Allocation Details'!$A$18:$L$18, 0),FALSE), 'E2 Allocators'!$B$15:$W$358, MATCH('O5 Details by Class &amp; Accounts'!S$18, 'E2 Allocators'!$B$15:$W$15, 0),FALSE)*$F63)</f>
        <v>0</v>
      </c>
      <c r="T63" s="1322">
        <f>IF(ISERROR(VLOOKUP(VLOOKUP($A63, 'E4 TB Allocation Details'!$A$18:$L$214, MATCH("Demand ID", 'E4 TB Allocation Details'!$A$18:$L$18, 0),FALSE), 'E2 Allocators'!$B$15:$W$358, MATCH('O5 Details by Class &amp; Accounts'!T$18, 'E2 Allocators'!$B$15:$W$15, 0),FALSE)*$F63), 0, VLOOKUP(VLOOKUP($A63, 'E4 TB Allocation Details'!$A$18:$L$214, MATCH("Demand ID", 'E4 TB Allocation Details'!$A$18:$L$18, 0),FALSE), 'E2 Allocators'!$B$15:$W$358, MATCH('O5 Details by Class &amp; Accounts'!T$18, 'E2 Allocators'!$B$15:$W$15, 0),FALSE)*$F63)</f>
        <v>0</v>
      </c>
      <c r="U63" s="1322">
        <f>IF(ISERROR(VLOOKUP(VLOOKUP($A63, 'E4 TB Allocation Details'!$A$18:$L$214, MATCH("Demand ID", 'E4 TB Allocation Details'!$A$18:$L$18, 0),FALSE), 'E2 Allocators'!$B$15:$W$358, MATCH('O5 Details by Class &amp; Accounts'!U$18, 'E2 Allocators'!$B$15:$W$15, 0),FALSE)*$F63), 0, VLOOKUP(VLOOKUP($A63, 'E4 TB Allocation Details'!$A$18:$L$214, MATCH("Demand ID", 'E4 TB Allocation Details'!$A$18:$L$18, 0),FALSE), 'E2 Allocators'!$B$15:$W$358, MATCH('O5 Details by Class &amp; Accounts'!U$18, 'E2 Allocators'!$B$15:$W$15, 0),FALSE)*$F63)</f>
        <v>0</v>
      </c>
      <c r="V63" s="1322">
        <f>IF(ISERROR(VLOOKUP(VLOOKUP($A63, 'E4 TB Allocation Details'!$A$18:$L$214, MATCH("Demand ID", 'E4 TB Allocation Details'!$A$18:$L$18, 0),FALSE), 'E2 Allocators'!$B$15:$W$358, MATCH('O5 Details by Class &amp; Accounts'!V$18, 'E2 Allocators'!$B$15:$W$15, 0),FALSE)*$F63), 0, VLOOKUP(VLOOKUP($A63, 'E4 TB Allocation Details'!$A$18:$L$214, MATCH("Demand ID", 'E4 TB Allocation Details'!$A$18:$L$18, 0),FALSE), 'E2 Allocators'!$B$15:$W$358, MATCH('O5 Details by Class &amp; Accounts'!V$18, 'E2 Allocators'!$B$15:$W$15, 0),FALSE)*$F63)</f>
        <v>0</v>
      </c>
      <c r="W63" s="1322">
        <f>IF(ISERROR(VLOOKUP(VLOOKUP($A63, 'E4 TB Allocation Details'!$A$18:$L$214, MATCH("Demand ID", 'E4 TB Allocation Details'!$A$18:$L$18, 0),FALSE), 'E2 Allocators'!$B$15:$W$358, MATCH('O5 Details by Class &amp; Accounts'!W$18, 'E2 Allocators'!$B$15:$W$15, 0),FALSE)*$F63), 0, VLOOKUP(VLOOKUP($A63, 'E4 TB Allocation Details'!$A$18:$L$214, MATCH("Demand ID", 'E4 TB Allocation Details'!$A$18:$L$18, 0),FALSE), 'E2 Allocators'!$B$15:$W$358, MATCH('O5 Details by Class &amp; Accounts'!W$18, 'E2 Allocators'!$B$15:$W$15, 0),FALSE)*$F63)</f>
        <v>0</v>
      </c>
      <c r="X63" s="1322">
        <f>IF(ISERROR(VLOOKUP(VLOOKUP($A63, 'E4 TB Allocation Details'!$A$18:$L$214, MATCH("Demand ID", 'E4 TB Allocation Details'!$A$18:$L$18, 0),FALSE), 'E2 Allocators'!$B$15:$W$358, MATCH('O5 Details by Class &amp; Accounts'!X$18, 'E2 Allocators'!$B$15:$W$15, 0),FALSE)*$F63), 0, VLOOKUP(VLOOKUP($A63, 'E4 TB Allocation Details'!$A$18:$L$214, MATCH("Demand ID", 'E4 TB Allocation Details'!$A$18:$L$18, 0),FALSE), 'E2 Allocators'!$B$15:$W$358, MATCH('O5 Details by Class &amp; Accounts'!X$18, 'E2 Allocators'!$B$15:$W$15, 0),FALSE)*$F63)</f>
        <v>0</v>
      </c>
      <c r="Y63" s="1322">
        <f>IF(ISERROR(VLOOKUP(VLOOKUP($A63, 'E4 TB Allocation Details'!$A$18:$L$214, MATCH("Demand ID", 'E4 TB Allocation Details'!$A$18:$L$18, 0),FALSE), 'E2 Allocators'!$B$15:$W$358, MATCH('O5 Details by Class &amp; Accounts'!Y$18, 'E2 Allocators'!$B$15:$W$15, 0),FALSE)*$F63), 0, VLOOKUP(VLOOKUP($A63, 'E4 TB Allocation Details'!$A$18:$L$214, MATCH("Demand ID", 'E4 TB Allocation Details'!$A$18:$L$18, 0),FALSE), 'E2 Allocators'!$B$15:$W$358, MATCH('O5 Details by Class &amp; Accounts'!Y$18, 'E2 Allocators'!$B$15:$W$15, 0),FALSE)*$F63)</f>
        <v>0</v>
      </c>
      <c r="Z63" s="1322">
        <f>IF(ISERROR(VLOOKUP(VLOOKUP($A63, 'E4 TB Allocation Details'!$A$18:$L$214, MATCH("Demand ID", 'E4 TB Allocation Details'!$A$18:$L$18, 0),FALSE), 'E2 Allocators'!$B$15:$W$358, MATCH('O5 Details by Class &amp; Accounts'!Z$18, 'E2 Allocators'!$B$15:$W$15, 0),FALSE)*$F63), 0, VLOOKUP(VLOOKUP($A63, 'E4 TB Allocation Details'!$A$18:$L$214, MATCH("Demand ID", 'E4 TB Allocation Details'!$A$18:$L$18, 0),FALSE), 'E2 Allocators'!$B$15:$W$358, MATCH('O5 Details by Class &amp; Accounts'!Z$18, 'E2 Allocators'!$B$15:$W$15, 0),FALSE)*$F63)</f>
        <v>0</v>
      </c>
      <c r="AA63" s="1322">
        <f>IF(ISERROR(VLOOKUP(VLOOKUP($A63, 'E4 TB Allocation Details'!$A$18:$L$214, MATCH("Demand ID", 'E4 TB Allocation Details'!$A$18:$L$18, 0),FALSE), 'E2 Allocators'!$B$15:$W$358, MATCH('O5 Details by Class &amp; Accounts'!AA$18, 'E2 Allocators'!$B$15:$W$15, 0),FALSE)*$F63), 0, VLOOKUP(VLOOKUP($A63, 'E4 TB Allocation Details'!$A$18:$L$214, MATCH("Demand ID", 'E4 TB Allocation Details'!$A$18:$L$18, 0),FALSE), 'E2 Allocators'!$B$15:$W$358, MATCH('O5 Details by Class &amp; Accounts'!AA$18, 'E2 Allocators'!$B$15:$W$15, 0),FALSE)*$F63)</f>
        <v>0</v>
      </c>
      <c r="AB63" s="1322">
        <f>IF(ISERROR(VLOOKUP(VLOOKUP($A63, 'E4 TB Allocation Details'!$A$18:$L$214, MATCH("Demand ID", 'E4 TB Allocation Details'!$A$18:$L$18, 0),FALSE), 'E2 Allocators'!$B$15:$W$358, MATCH('O5 Details by Class &amp; Accounts'!AB$18, 'E2 Allocators'!$B$15:$W$15, 0),FALSE)*$F63), 0, VLOOKUP(VLOOKUP($A63, 'E4 TB Allocation Details'!$A$18:$L$214, MATCH("Demand ID", 'E4 TB Allocation Details'!$A$18:$L$18, 0),FALSE), 'E2 Allocators'!$B$15:$W$358, MATCH('O5 Details by Class &amp; Accounts'!AB$18, 'E2 Allocators'!$B$15:$W$15, 0),FALSE)*$F63)</f>
        <v>0</v>
      </c>
      <c r="AC63" s="1322">
        <f t="shared" si="9"/>
        <v>0</v>
      </c>
      <c r="AD63" s="1322">
        <f>IF(ISERROR(VLOOKUP(VLOOKUP($A63, 'E4 TB Allocation Details'!$A$18:$L$214, MATCH("Customer ID", 'E4 TB Allocation Details'!$A$18:$L$18, 0),FALSE), 'E2 Allocators'!$B$15:$W$358, MATCH('O5 Details by Class &amp; Accounts'!AD$18, 'E2 Allocators'!$B$15:$W$15, 0),FALSE)*$G63), 0, VLOOKUP(VLOOKUP($A63, 'E4 TB Allocation Details'!$A$18:$L$214, MATCH("Customer ID", 'E4 TB Allocation Details'!$A$18:$L$18, 0),FALSE), 'E2 Allocators'!$B$15:$W$358, MATCH('O5 Details by Class &amp; Accounts'!AD$18, 'E2 Allocators'!$B$15:$W$15, 0),FALSE)*$G63)</f>
        <v>0</v>
      </c>
      <c r="AE63" s="1322">
        <f>IF(ISERROR(VLOOKUP(VLOOKUP($A63, 'E4 TB Allocation Details'!$A$18:$L$214, MATCH("Customer ID", 'E4 TB Allocation Details'!$A$18:$L$18, 0),FALSE), 'E2 Allocators'!$B$15:$W$358, MATCH('O5 Details by Class &amp; Accounts'!AE$18, 'E2 Allocators'!$B$15:$W$15, 0),FALSE)*$G63), 0, VLOOKUP(VLOOKUP($A63, 'E4 TB Allocation Details'!$A$18:$L$214, MATCH("Customer ID", 'E4 TB Allocation Details'!$A$18:$L$18, 0),FALSE), 'E2 Allocators'!$B$15:$W$358, MATCH('O5 Details by Class &amp; Accounts'!AE$18, 'E2 Allocators'!$B$15:$W$15, 0),FALSE)*$G63)</f>
        <v>0</v>
      </c>
      <c r="AF63" s="1322">
        <f>IF(ISERROR(VLOOKUP(VLOOKUP($A63, 'E4 TB Allocation Details'!$A$18:$L$214, MATCH("Customer ID", 'E4 TB Allocation Details'!$A$18:$L$18, 0),FALSE), 'E2 Allocators'!$B$15:$W$358, MATCH('O5 Details by Class &amp; Accounts'!AF$18, 'E2 Allocators'!$B$15:$W$15, 0),FALSE)*$G63), 0, VLOOKUP(VLOOKUP($A63, 'E4 TB Allocation Details'!$A$18:$L$214, MATCH("Customer ID", 'E4 TB Allocation Details'!$A$18:$L$18, 0),FALSE), 'E2 Allocators'!$B$15:$W$358, MATCH('O5 Details by Class &amp; Accounts'!AF$18, 'E2 Allocators'!$B$15:$W$15, 0),FALSE)*$G63)</f>
        <v>0</v>
      </c>
      <c r="AG63" s="1322">
        <f>IF(ISERROR(VLOOKUP(VLOOKUP($A63, 'E4 TB Allocation Details'!$A$18:$L$214, MATCH("Customer ID", 'E4 TB Allocation Details'!$A$18:$L$18, 0),FALSE), 'E2 Allocators'!$B$15:$W$358, MATCH('O5 Details by Class &amp; Accounts'!AG$18, 'E2 Allocators'!$B$15:$W$15, 0),FALSE)*$G63), 0, VLOOKUP(VLOOKUP($A63, 'E4 TB Allocation Details'!$A$18:$L$214, MATCH("Customer ID", 'E4 TB Allocation Details'!$A$18:$L$18, 0),FALSE), 'E2 Allocators'!$B$15:$W$358, MATCH('O5 Details by Class &amp; Accounts'!AG$18, 'E2 Allocators'!$B$15:$W$15, 0),FALSE)*$G63)</f>
        <v>0</v>
      </c>
      <c r="AH63" s="1322">
        <f>IF(ISERROR(VLOOKUP(VLOOKUP($A63, 'E4 TB Allocation Details'!$A$18:$L$214, MATCH("Customer ID", 'E4 TB Allocation Details'!$A$18:$L$18, 0),FALSE), 'E2 Allocators'!$B$15:$W$358, MATCH('O5 Details by Class &amp; Accounts'!AH$18, 'E2 Allocators'!$B$15:$W$15, 0),FALSE)*$G63), 0, VLOOKUP(VLOOKUP($A63, 'E4 TB Allocation Details'!$A$18:$L$214, MATCH("Customer ID", 'E4 TB Allocation Details'!$A$18:$L$18, 0),FALSE), 'E2 Allocators'!$B$15:$W$358, MATCH('O5 Details by Class &amp; Accounts'!AH$18, 'E2 Allocators'!$B$15:$W$15, 0),FALSE)*$G63)</f>
        <v>0</v>
      </c>
      <c r="AI63" s="1322">
        <f>IF(ISERROR(VLOOKUP(VLOOKUP($A63, 'E4 TB Allocation Details'!$A$18:$L$214, MATCH("Customer ID", 'E4 TB Allocation Details'!$A$18:$L$18, 0),FALSE), 'E2 Allocators'!$B$15:$W$358, MATCH('O5 Details by Class &amp; Accounts'!AI$18, 'E2 Allocators'!$B$15:$W$15, 0),FALSE)*$G63), 0, VLOOKUP(VLOOKUP($A63, 'E4 TB Allocation Details'!$A$18:$L$214, MATCH("Customer ID", 'E4 TB Allocation Details'!$A$18:$L$18, 0),FALSE), 'E2 Allocators'!$B$15:$W$358, MATCH('O5 Details by Class &amp; Accounts'!AI$18, 'E2 Allocators'!$B$15:$W$15, 0),FALSE)*$G63)</f>
        <v>0</v>
      </c>
      <c r="AJ63" s="1322">
        <f>IF(ISERROR(VLOOKUP(VLOOKUP($A63, 'E4 TB Allocation Details'!$A$18:$L$214, MATCH("Customer ID", 'E4 TB Allocation Details'!$A$18:$L$18, 0),FALSE), 'E2 Allocators'!$B$15:$W$358, MATCH('O5 Details by Class &amp; Accounts'!AJ$18, 'E2 Allocators'!$B$15:$W$15, 0),FALSE)*$G63), 0, VLOOKUP(VLOOKUP($A63, 'E4 TB Allocation Details'!$A$18:$L$214, MATCH("Customer ID", 'E4 TB Allocation Details'!$A$18:$L$18, 0),FALSE), 'E2 Allocators'!$B$15:$W$358, MATCH('O5 Details by Class &amp; Accounts'!AJ$18, 'E2 Allocators'!$B$15:$W$15, 0),FALSE)*$G63)</f>
        <v>0</v>
      </c>
      <c r="AK63" s="1322">
        <f>IF(ISERROR(VLOOKUP(VLOOKUP($A63, 'E4 TB Allocation Details'!$A$18:$L$214, MATCH("Customer ID", 'E4 TB Allocation Details'!$A$18:$L$18, 0),FALSE), 'E2 Allocators'!$B$15:$W$358, MATCH('O5 Details by Class &amp; Accounts'!AK$18, 'E2 Allocators'!$B$15:$W$15, 0),FALSE)*$G63), 0, VLOOKUP(VLOOKUP($A63, 'E4 TB Allocation Details'!$A$18:$L$214, MATCH("Customer ID", 'E4 TB Allocation Details'!$A$18:$L$18, 0),FALSE), 'E2 Allocators'!$B$15:$W$358, MATCH('O5 Details by Class &amp; Accounts'!AK$18, 'E2 Allocators'!$B$15:$W$15, 0),FALSE)*$G63)</f>
        <v>0</v>
      </c>
      <c r="AL63" s="1322">
        <f>IF(ISERROR(VLOOKUP(VLOOKUP($A63, 'E4 TB Allocation Details'!$A$18:$L$214, MATCH("Customer ID", 'E4 TB Allocation Details'!$A$18:$L$18, 0),FALSE), 'E2 Allocators'!$B$15:$W$358, MATCH('O5 Details by Class &amp; Accounts'!AL$18, 'E2 Allocators'!$B$15:$W$15, 0),FALSE)*$G63), 0, VLOOKUP(VLOOKUP($A63, 'E4 TB Allocation Details'!$A$18:$L$214, MATCH("Customer ID", 'E4 TB Allocation Details'!$A$18:$L$18, 0),FALSE), 'E2 Allocators'!$B$15:$W$358, MATCH('O5 Details by Class &amp; Accounts'!AL$18, 'E2 Allocators'!$B$15:$W$15, 0),FALSE)*$G63)</f>
        <v>0</v>
      </c>
      <c r="AM63" s="1322">
        <f>IF(ISERROR(VLOOKUP(VLOOKUP($A63, 'E4 TB Allocation Details'!$A$18:$L$214, MATCH("Customer ID", 'E4 TB Allocation Details'!$A$18:$L$18, 0),FALSE), 'E2 Allocators'!$B$15:$W$358, MATCH('O5 Details by Class &amp; Accounts'!AM$18, 'E2 Allocators'!$B$15:$W$15, 0),FALSE)*$G63), 0, VLOOKUP(VLOOKUP($A63, 'E4 TB Allocation Details'!$A$18:$L$214, MATCH("Customer ID", 'E4 TB Allocation Details'!$A$18:$L$18, 0),FALSE), 'E2 Allocators'!$B$15:$W$358, MATCH('O5 Details by Class &amp; Accounts'!AM$18, 'E2 Allocators'!$B$15:$W$15, 0),FALSE)*$G63)</f>
        <v>0</v>
      </c>
      <c r="AN63" s="1322">
        <f>IF(ISERROR(VLOOKUP(VLOOKUP($A63, 'E4 TB Allocation Details'!$A$18:$L$214, MATCH("Customer ID", 'E4 TB Allocation Details'!$A$18:$L$18, 0),FALSE), 'E2 Allocators'!$B$15:$W$358, MATCH('O5 Details by Class &amp; Accounts'!AN$18, 'E2 Allocators'!$B$15:$W$15, 0),FALSE)*$G63), 0, VLOOKUP(VLOOKUP($A63, 'E4 TB Allocation Details'!$A$18:$L$214, MATCH("Customer ID", 'E4 TB Allocation Details'!$A$18:$L$18, 0),FALSE), 'E2 Allocators'!$B$15:$W$358, MATCH('O5 Details by Class &amp; Accounts'!AN$18, 'E2 Allocators'!$B$15:$W$15, 0),FALSE)*$G63)</f>
        <v>0</v>
      </c>
      <c r="AO63" s="1322">
        <f>IF(ISERROR(VLOOKUP(VLOOKUP($A63, 'E4 TB Allocation Details'!$A$18:$L$214, MATCH("Customer ID", 'E4 TB Allocation Details'!$A$18:$L$18, 0),FALSE), 'E2 Allocators'!$B$15:$W$358, MATCH('O5 Details by Class &amp; Accounts'!AO$18, 'E2 Allocators'!$B$15:$W$15, 0),FALSE)*$G63), 0, VLOOKUP(VLOOKUP($A63, 'E4 TB Allocation Details'!$A$18:$L$214, MATCH("Customer ID", 'E4 TB Allocation Details'!$A$18:$L$18, 0),FALSE), 'E2 Allocators'!$B$15:$W$358, MATCH('O5 Details by Class &amp; Accounts'!AO$18, 'E2 Allocators'!$B$15:$W$15, 0),FALSE)*$G63)</f>
        <v>0</v>
      </c>
      <c r="AP63" s="1322">
        <f>IF(ISERROR(VLOOKUP(VLOOKUP($A63, 'E4 TB Allocation Details'!$A$18:$L$214, MATCH("Customer ID", 'E4 TB Allocation Details'!$A$18:$L$18, 0),FALSE), 'E2 Allocators'!$B$15:$W$358, MATCH('O5 Details by Class &amp; Accounts'!AP$18, 'E2 Allocators'!$B$15:$W$15, 0),FALSE)*$G63), 0, VLOOKUP(VLOOKUP($A63, 'E4 TB Allocation Details'!$A$18:$L$214, MATCH("Customer ID", 'E4 TB Allocation Details'!$A$18:$L$18, 0),FALSE), 'E2 Allocators'!$B$15:$W$358, MATCH('O5 Details by Class &amp; Accounts'!AP$18, 'E2 Allocators'!$B$15:$W$15, 0),FALSE)*$G63)</f>
        <v>0</v>
      </c>
      <c r="AQ63" s="1322">
        <f>IF(ISERROR(VLOOKUP(VLOOKUP($A63, 'E4 TB Allocation Details'!$A$18:$L$214, MATCH("Customer ID", 'E4 TB Allocation Details'!$A$18:$L$18, 0),FALSE), 'E2 Allocators'!$B$15:$W$358, MATCH('O5 Details by Class &amp; Accounts'!AQ$18, 'E2 Allocators'!$B$15:$W$15, 0),FALSE)*$G63), 0, VLOOKUP(VLOOKUP($A63, 'E4 TB Allocation Details'!$A$18:$L$214, MATCH("Customer ID", 'E4 TB Allocation Details'!$A$18:$L$18, 0),FALSE), 'E2 Allocators'!$B$15:$W$358, MATCH('O5 Details by Class &amp; Accounts'!AQ$18, 'E2 Allocators'!$B$15:$W$15, 0),FALSE)*$G63)</f>
        <v>0</v>
      </c>
      <c r="AR63" s="1322">
        <f>IF(ISERROR(VLOOKUP(VLOOKUP($A63, 'E4 TB Allocation Details'!$A$18:$L$214, MATCH("Customer ID", 'E4 TB Allocation Details'!$A$18:$L$18, 0),FALSE), 'E2 Allocators'!$B$15:$W$358, MATCH('O5 Details by Class &amp; Accounts'!AR$18, 'E2 Allocators'!$B$15:$W$15, 0),FALSE)*$G63), 0, VLOOKUP(VLOOKUP($A63, 'E4 TB Allocation Details'!$A$18:$L$214, MATCH("Customer ID", 'E4 TB Allocation Details'!$A$18:$L$18, 0),FALSE), 'E2 Allocators'!$B$15:$W$358, MATCH('O5 Details by Class &amp; Accounts'!AR$18, 'E2 Allocators'!$B$15:$W$15, 0),FALSE)*$G63)</f>
        <v>0</v>
      </c>
      <c r="AS63" s="1322">
        <f>IF(ISERROR(VLOOKUP(VLOOKUP($A63, 'E4 TB Allocation Details'!$A$18:$L$214, MATCH("Customer ID", 'E4 TB Allocation Details'!$A$18:$L$18, 0),FALSE), 'E2 Allocators'!$B$15:$W$358, MATCH('O5 Details by Class &amp; Accounts'!AS$18, 'E2 Allocators'!$B$15:$W$15, 0),FALSE)*$G63), 0, VLOOKUP(VLOOKUP($A63, 'E4 TB Allocation Details'!$A$18:$L$214, MATCH("Customer ID", 'E4 TB Allocation Details'!$A$18:$L$18, 0),FALSE), 'E2 Allocators'!$B$15:$W$358, MATCH('O5 Details by Class &amp; Accounts'!AS$18, 'E2 Allocators'!$B$15:$W$15, 0),FALSE)*$G63)</f>
        <v>0</v>
      </c>
      <c r="AT63" s="1322">
        <f>IF(ISERROR(VLOOKUP(VLOOKUP($A63, 'E4 TB Allocation Details'!$A$18:$L$214, MATCH("Customer ID", 'E4 TB Allocation Details'!$A$18:$L$18, 0),FALSE), 'E2 Allocators'!$B$15:$W$358, MATCH('O5 Details by Class &amp; Accounts'!AT$18, 'E2 Allocators'!$B$15:$W$15, 0),FALSE)*$G63), 0, VLOOKUP(VLOOKUP($A63, 'E4 TB Allocation Details'!$A$18:$L$214, MATCH("Customer ID", 'E4 TB Allocation Details'!$A$18:$L$18, 0),FALSE), 'E2 Allocators'!$B$15:$W$358, MATCH('O5 Details by Class &amp; Accounts'!AT$18, 'E2 Allocators'!$B$15:$W$15, 0),FALSE)*$G63)</f>
        <v>0</v>
      </c>
      <c r="AU63" s="1322">
        <f>IF(ISERROR(VLOOKUP(VLOOKUP($A63, 'E4 TB Allocation Details'!$A$18:$L$214, MATCH("Customer ID", 'E4 TB Allocation Details'!$A$18:$L$18, 0),FALSE), 'E2 Allocators'!$B$15:$W$358, MATCH('O5 Details by Class &amp; Accounts'!AU$18, 'E2 Allocators'!$B$15:$W$15, 0),FALSE)*$G63), 0, VLOOKUP(VLOOKUP($A63, 'E4 TB Allocation Details'!$A$18:$L$214, MATCH("Customer ID", 'E4 TB Allocation Details'!$A$18:$L$18, 0),FALSE), 'E2 Allocators'!$B$15:$W$358, MATCH('O5 Details by Class &amp; Accounts'!AU$18, 'E2 Allocators'!$B$15:$W$15, 0),FALSE)*$G63)</f>
        <v>0</v>
      </c>
      <c r="AV63" s="1322">
        <f>IF(ISERROR(VLOOKUP(VLOOKUP($A63, 'E4 TB Allocation Details'!$A$18:$L$214, MATCH("Customer ID", 'E4 TB Allocation Details'!$A$18:$L$18, 0),FALSE), 'E2 Allocators'!$B$15:$W$358, MATCH('O5 Details by Class &amp; Accounts'!AV$18, 'E2 Allocators'!$B$15:$W$15, 0),FALSE)*$G63), 0, VLOOKUP(VLOOKUP($A63, 'E4 TB Allocation Details'!$A$18:$L$214, MATCH("Customer ID", 'E4 TB Allocation Details'!$A$18:$L$18, 0),FALSE), 'E2 Allocators'!$B$15:$W$358, MATCH('O5 Details by Class &amp; Accounts'!AV$18, 'E2 Allocators'!$B$15:$W$15, 0),FALSE)*$G63)</f>
        <v>0</v>
      </c>
      <c r="AW63" s="1322">
        <f>IF(ISERROR(VLOOKUP(VLOOKUP($A63, 'E4 TB Allocation Details'!$A$18:$L$214, MATCH("Customer ID", 'E4 TB Allocation Details'!$A$18:$L$18, 0),FALSE), 'E2 Allocators'!$B$15:$W$358, MATCH('O5 Details by Class &amp; Accounts'!AW$18, 'E2 Allocators'!$B$15:$W$15, 0),FALSE)*$G63), 0, VLOOKUP(VLOOKUP($A63, 'E4 TB Allocation Details'!$A$18:$L$214, MATCH("Customer ID", 'E4 TB Allocation Details'!$A$18:$L$18, 0),FALSE), 'E2 Allocators'!$B$15:$W$358, MATCH('O5 Details by Class &amp; Accounts'!AW$18, 'E2 Allocators'!$B$15:$W$15, 0),FALSE)*$G63)</f>
        <v>0</v>
      </c>
      <c r="AX63" s="1322">
        <f t="shared" si="10"/>
        <v>0</v>
      </c>
      <c r="AY63" s="1322">
        <f>IF(ISERROR(VLOOKUP(VLOOKUP($A63, 'E4 TB Allocation Details'!$A$18:$L$214, MATCH("Misc ID", 'E4 TB Allocation Details'!$A$18:$L$18, 0),FALSE), 'E2 Allocators'!$B$15:$W$358, MATCH('O5 Details by Class &amp; Accounts'!AY$18, 'E2 Allocators'!$B$15:$W$15, 0),FALSE)*$E63), 0, VLOOKUP(VLOOKUP($A63, 'E4 TB Allocation Details'!$A$18:$L$214, MATCH("Misc ID", 'E4 TB Allocation Details'!$A$18:$L$18, 0),FALSE), 'E2 Allocators'!$B$15:$W$358, MATCH('O5 Details by Class &amp; Accounts'!AY$18, 'E2 Allocators'!$B$15:$W$15, 0),FALSE)*$E63)</f>
        <v>0</v>
      </c>
      <c r="AZ63" s="1322">
        <f>IF(ISERROR(VLOOKUP(VLOOKUP($A63, 'E4 TB Allocation Details'!$A$18:$L$214, MATCH("Misc ID", 'E4 TB Allocation Details'!$A$18:$L$18, 0),FALSE), 'E2 Allocators'!$B$15:$W$358, MATCH('O5 Details by Class &amp; Accounts'!AZ$18, 'E2 Allocators'!$B$15:$W$15, 0),FALSE)*$E63), 0, VLOOKUP(VLOOKUP($A63, 'E4 TB Allocation Details'!$A$18:$L$214, MATCH("Misc ID", 'E4 TB Allocation Details'!$A$18:$L$18, 0),FALSE), 'E2 Allocators'!$B$15:$W$358, MATCH('O5 Details by Class &amp; Accounts'!AZ$18, 'E2 Allocators'!$B$15:$W$15, 0),FALSE)*$E63)</f>
        <v>0</v>
      </c>
      <c r="BA63" s="1322">
        <f>IF(ISERROR(VLOOKUP(VLOOKUP($A63, 'E4 TB Allocation Details'!$A$18:$L$214, MATCH("Misc ID", 'E4 TB Allocation Details'!$A$18:$L$18, 0),FALSE), 'E2 Allocators'!$B$15:$W$358, MATCH('O5 Details by Class &amp; Accounts'!BA$18, 'E2 Allocators'!$B$15:$W$15, 0),FALSE)*$E63), 0, VLOOKUP(VLOOKUP($A63, 'E4 TB Allocation Details'!$A$18:$L$214, MATCH("Misc ID", 'E4 TB Allocation Details'!$A$18:$L$18, 0),FALSE), 'E2 Allocators'!$B$15:$W$358, MATCH('O5 Details by Class &amp; Accounts'!BA$18, 'E2 Allocators'!$B$15:$W$15, 0),FALSE)*$E63)</f>
        <v>0</v>
      </c>
      <c r="BB63" s="1322">
        <f>IF(ISERROR(VLOOKUP(VLOOKUP($A63, 'E4 TB Allocation Details'!$A$18:$L$214, MATCH("Misc ID", 'E4 TB Allocation Details'!$A$18:$L$18, 0),FALSE), 'E2 Allocators'!$B$15:$W$358, MATCH('O5 Details by Class &amp; Accounts'!BB$18, 'E2 Allocators'!$B$15:$W$15, 0),FALSE)*$E63), 0, VLOOKUP(VLOOKUP($A63, 'E4 TB Allocation Details'!$A$18:$L$214, MATCH("Misc ID", 'E4 TB Allocation Details'!$A$18:$L$18, 0),FALSE), 'E2 Allocators'!$B$15:$W$358, MATCH('O5 Details by Class &amp; Accounts'!BB$18, 'E2 Allocators'!$B$15:$W$15, 0),FALSE)*$E63)</f>
        <v>0</v>
      </c>
      <c r="BC63" s="1322">
        <f>IF(ISERROR(VLOOKUP(VLOOKUP($A63, 'E4 TB Allocation Details'!$A$18:$L$214, MATCH("Misc ID", 'E4 TB Allocation Details'!$A$18:$L$18, 0),FALSE), 'E2 Allocators'!$B$15:$W$358, MATCH('O5 Details by Class &amp; Accounts'!BC$18, 'E2 Allocators'!$B$15:$W$15, 0),FALSE)*$E63), 0, VLOOKUP(VLOOKUP($A63, 'E4 TB Allocation Details'!$A$18:$L$214, MATCH("Misc ID", 'E4 TB Allocation Details'!$A$18:$L$18, 0),FALSE), 'E2 Allocators'!$B$15:$W$358, MATCH('O5 Details by Class &amp; Accounts'!BC$18, 'E2 Allocators'!$B$15:$W$15, 0),FALSE)*$E63)</f>
        <v>0</v>
      </c>
      <c r="BD63" s="1322">
        <f>IF(ISERROR(VLOOKUP(VLOOKUP($A63, 'E4 TB Allocation Details'!$A$18:$L$214, MATCH("Misc ID", 'E4 TB Allocation Details'!$A$18:$L$18, 0),FALSE), 'E2 Allocators'!$B$15:$W$358, MATCH('O5 Details by Class &amp; Accounts'!BD$18, 'E2 Allocators'!$B$15:$W$15, 0),FALSE)*$E63), 0, VLOOKUP(VLOOKUP($A63, 'E4 TB Allocation Details'!$A$18:$L$214, MATCH("Misc ID", 'E4 TB Allocation Details'!$A$18:$L$18, 0),FALSE), 'E2 Allocators'!$B$15:$W$358, MATCH('O5 Details by Class &amp; Accounts'!BD$18, 'E2 Allocators'!$B$15:$W$15, 0),FALSE)*$E63)</f>
        <v>0</v>
      </c>
      <c r="BE63" s="1322">
        <f>IF(ISERROR(VLOOKUP(VLOOKUP($A63, 'E4 TB Allocation Details'!$A$18:$L$214, MATCH("Misc ID", 'E4 TB Allocation Details'!$A$18:$L$18, 0),FALSE), 'E2 Allocators'!$B$15:$W$358, MATCH('O5 Details by Class &amp; Accounts'!BE$18, 'E2 Allocators'!$B$15:$W$15, 0),FALSE)*$E63), 0, VLOOKUP(VLOOKUP($A63, 'E4 TB Allocation Details'!$A$18:$L$214, MATCH("Misc ID", 'E4 TB Allocation Details'!$A$18:$L$18, 0),FALSE), 'E2 Allocators'!$B$15:$W$358, MATCH('O5 Details by Class &amp; Accounts'!BE$18, 'E2 Allocators'!$B$15:$W$15, 0),FALSE)*$E63)</f>
        <v>0</v>
      </c>
      <c r="BF63" s="1322">
        <f>IF(ISERROR(VLOOKUP(VLOOKUP($A63, 'E4 TB Allocation Details'!$A$18:$L$214, MATCH("Misc ID", 'E4 TB Allocation Details'!$A$18:$L$18, 0),FALSE), 'E2 Allocators'!$B$15:$W$358, MATCH('O5 Details by Class &amp; Accounts'!BF$18, 'E2 Allocators'!$B$15:$W$15, 0),FALSE)*$E63), 0, VLOOKUP(VLOOKUP($A63, 'E4 TB Allocation Details'!$A$18:$L$214, MATCH("Misc ID", 'E4 TB Allocation Details'!$A$18:$L$18, 0),FALSE), 'E2 Allocators'!$B$15:$W$358, MATCH('O5 Details by Class &amp; Accounts'!BF$18, 'E2 Allocators'!$B$15:$W$15, 0),FALSE)*$E63)</f>
        <v>0</v>
      </c>
      <c r="BG63" s="1322">
        <f>IF(ISERROR(VLOOKUP(VLOOKUP($A63, 'E4 TB Allocation Details'!$A$18:$L$214, MATCH("Misc ID", 'E4 TB Allocation Details'!$A$18:$L$18, 0),FALSE), 'E2 Allocators'!$B$15:$W$358, MATCH('O5 Details by Class &amp; Accounts'!BG$18, 'E2 Allocators'!$B$15:$W$15, 0),FALSE)*$E63), 0, VLOOKUP(VLOOKUP($A63, 'E4 TB Allocation Details'!$A$18:$L$214, MATCH("Misc ID", 'E4 TB Allocation Details'!$A$18:$L$18, 0),FALSE), 'E2 Allocators'!$B$15:$W$358, MATCH('O5 Details by Class &amp; Accounts'!BG$18, 'E2 Allocators'!$B$15:$W$15, 0),FALSE)*$E63)</f>
        <v>0</v>
      </c>
      <c r="BH63" s="1322">
        <f>IF(ISERROR(VLOOKUP(VLOOKUP($A63, 'E4 TB Allocation Details'!$A$18:$L$214, MATCH("Misc ID", 'E4 TB Allocation Details'!$A$18:$L$18, 0),FALSE), 'E2 Allocators'!$B$15:$W$358, MATCH('O5 Details by Class &amp; Accounts'!BH$18, 'E2 Allocators'!$B$15:$W$15, 0),FALSE)*$E63), 0, VLOOKUP(VLOOKUP($A63, 'E4 TB Allocation Details'!$A$18:$L$214, MATCH("Misc ID", 'E4 TB Allocation Details'!$A$18:$L$18, 0),FALSE), 'E2 Allocators'!$B$15:$W$358, MATCH('O5 Details by Class &amp; Accounts'!BH$18, 'E2 Allocators'!$B$15:$W$15, 0),FALSE)*$E63)</f>
        <v>0</v>
      </c>
      <c r="BI63" s="1322">
        <f>IF(ISERROR(VLOOKUP(VLOOKUP($A63, 'E4 TB Allocation Details'!$A$18:$L$214, MATCH("Misc ID", 'E4 TB Allocation Details'!$A$18:$L$18, 0),FALSE), 'E2 Allocators'!$B$15:$W$358, MATCH('O5 Details by Class &amp; Accounts'!BI$18, 'E2 Allocators'!$B$15:$W$15, 0),FALSE)*$E63), 0, VLOOKUP(VLOOKUP($A63, 'E4 TB Allocation Details'!$A$18:$L$214, MATCH("Misc ID", 'E4 TB Allocation Details'!$A$18:$L$18, 0),FALSE), 'E2 Allocators'!$B$15:$W$358, MATCH('O5 Details by Class &amp; Accounts'!BI$18, 'E2 Allocators'!$B$15:$W$15, 0),FALSE)*$E63)</f>
        <v>0</v>
      </c>
      <c r="BJ63" s="1322">
        <f>IF(ISERROR(VLOOKUP(VLOOKUP($A63, 'E4 TB Allocation Details'!$A$18:$L$214, MATCH("Misc ID", 'E4 TB Allocation Details'!$A$18:$L$18, 0),FALSE), 'E2 Allocators'!$B$15:$W$358, MATCH('O5 Details by Class &amp; Accounts'!BJ$18, 'E2 Allocators'!$B$15:$W$15, 0),FALSE)*$E63), 0, VLOOKUP(VLOOKUP($A63, 'E4 TB Allocation Details'!$A$18:$L$214, MATCH("Misc ID", 'E4 TB Allocation Details'!$A$18:$L$18, 0),FALSE), 'E2 Allocators'!$B$15:$W$358, MATCH('O5 Details by Class &amp; Accounts'!BJ$18, 'E2 Allocators'!$B$15:$W$15, 0),FALSE)*$E63)</f>
        <v>0</v>
      </c>
      <c r="BK63" s="1322">
        <f>IF(ISERROR(VLOOKUP(VLOOKUP($A63, 'E4 TB Allocation Details'!$A$18:$L$214, MATCH("Misc ID", 'E4 TB Allocation Details'!$A$18:$L$18, 0),FALSE), 'E2 Allocators'!$B$15:$W$358, MATCH('O5 Details by Class &amp; Accounts'!BK$18, 'E2 Allocators'!$B$15:$W$15, 0),FALSE)*$E63), 0, VLOOKUP(VLOOKUP($A63, 'E4 TB Allocation Details'!$A$18:$L$214, MATCH("Misc ID", 'E4 TB Allocation Details'!$A$18:$L$18, 0),FALSE), 'E2 Allocators'!$B$15:$W$358, MATCH('O5 Details by Class &amp; Accounts'!BK$18, 'E2 Allocators'!$B$15:$W$15, 0),FALSE)*$E63)</f>
        <v>0</v>
      </c>
      <c r="BL63" s="1322">
        <f>IF(ISERROR(VLOOKUP(VLOOKUP($A63, 'E4 TB Allocation Details'!$A$18:$L$214, MATCH("Misc ID", 'E4 TB Allocation Details'!$A$18:$L$18, 0),FALSE), 'E2 Allocators'!$B$15:$W$358, MATCH('O5 Details by Class &amp; Accounts'!BL$18, 'E2 Allocators'!$B$15:$W$15, 0),FALSE)*$E63), 0, VLOOKUP(VLOOKUP($A63, 'E4 TB Allocation Details'!$A$18:$L$214, MATCH("Misc ID", 'E4 TB Allocation Details'!$A$18:$L$18, 0),FALSE), 'E2 Allocators'!$B$15:$W$358, MATCH('O5 Details by Class &amp; Accounts'!BL$18, 'E2 Allocators'!$B$15:$W$15, 0),FALSE)*$E63)</f>
        <v>0</v>
      </c>
      <c r="BM63" s="1322">
        <f>IF(ISERROR(VLOOKUP(VLOOKUP($A63, 'E4 TB Allocation Details'!$A$18:$L$214, MATCH("Misc ID", 'E4 TB Allocation Details'!$A$18:$L$18, 0),FALSE), 'E2 Allocators'!$B$15:$W$358, MATCH('O5 Details by Class &amp; Accounts'!BM$18, 'E2 Allocators'!$B$15:$W$15, 0),FALSE)*$E63), 0, VLOOKUP(VLOOKUP($A63, 'E4 TB Allocation Details'!$A$18:$L$214, MATCH("Misc ID", 'E4 TB Allocation Details'!$A$18:$L$18, 0),FALSE), 'E2 Allocators'!$B$15:$W$358, MATCH('O5 Details by Class &amp; Accounts'!BM$18, 'E2 Allocators'!$B$15:$W$15, 0),FALSE)*$E63)</f>
        <v>0</v>
      </c>
      <c r="BN63" s="1322">
        <f>IF(ISERROR(VLOOKUP(VLOOKUP($A63, 'E4 TB Allocation Details'!$A$18:$L$214, MATCH("Misc ID", 'E4 TB Allocation Details'!$A$18:$L$18, 0),FALSE), 'E2 Allocators'!$B$15:$W$358, MATCH('O5 Details by Class &amp; Accounts'!BN$18, 'E2 Allocators'!$B$15:$W$15, 0),FALSE)*$E63), 0, VLOOKUP(VLOOKUP($A63, 'E4 TB Allocation Details'!$A$18:$L$214, MATCH("Misc ID", 'E4 TB Allocation Details'!$A$18:$L$18, 0),FALSE), 'E2 Allocators'!$B$15:$W$358, MATCH('O5 Details by Class &amp; Accounts'!BN$18, 'E2 Allocators'!$B$15:$W$15, 0),FALSE)*$E63)</f>
        <v>0</v>
      </c>
      <c r="BO63" s="1322">
        <f>IF(ISERROR(VLOOKUP(VLOOKUP($A63, 'E4 TB Allocation Details'!$A$18:$L$214, MATCH("Misc ID", 'E4 TB Allocation Details'!$A$18:$L$18, 0),FALSE), 'E2 Allocators'!$B$15:$W$358, MATCH('O5 Details by Class &amp; Accounts'!BO$18, 'E2 Allocators'!$B$15:$W$15, 0),FALSE)*$E63), 0, VLOOKUP(VLOOKUP($A63, 'E4 TB Allocation Details'!$A$18:$L$214, MATCH("Misc ID", 'E4 TB Allocation Details'!$A$18:$L$18, 0),FALSE), 'E2 Allocators'!$B$15:$W$358, MATCH('O5 Details by Class &amp; Accounts'!BO$18, 'E2 Allocators'!$B$15:$W$15, 0),FALSE)*$E63)</f>
        <v>0</v>
      </c>
      <c r="BP63" s="1322">
        <f>IF(ISERROR(VLOOKUP(VLOOKUP($A63, 'E4 TB Allocation Details'!$A$18:$L$214, MATCH("Misc ID", 'E4 TB Allocation Details'!$A$18:$L$18, 0),FALSE), 'E2 Allocators'!$B$15:$W$358, MATCH('O5 Details by Class &amp; Accounts'!BP$18, 'E2 Allocators'!$B$15:$W$15, 0),FALSE)*$E63), 0, VLOOKUP(VLOOKUP($A63, 'E4 TB Allocation Details'!$A$18:$L$214, MATCH("Misc ID", 'E4 TB Allocation Details'!$A$18:$L$18, 0),FALSE), 'E2 Allocators'!$B$15:$W$358, MATCH('O5 Details by Class &amp; Accounts'!BP$18, 'E2 Allocators'!$B$15:$W$15, 0),FALSE)*$E63)</f>
        <v>0</v>
      </c>
      <c r="BQ63" s="1322">
        <f>IF(ISERROR(VLOOKUP(VLOOKUP($A63, 'E4 TB Allocation Details'!$A$18:$L$214, MATCH("Misc ID", 'E4 TB Allocation Details'!$A$18:$L$18, 0),FALSE), 'E2 Allocators'!$B$15:$W$358, MATCH('O5 Details by Class &amp; Accounts'!BQ$18, 'E2 Allocators'!$B$15:$W$15, 0),FALSE)*$E63), 0, VLOOKUP(VLOOKUP($A63, 'E4 TB Allocation Details'!$A$18:$L$214, MATCH("Misc ID", 'E4 TB Allocation Details'!$A$18:$L$18, 0),FALSE), 'E2 Allocators'!$B$15:$W$358, MATCH('O5 Details by Class &amp; Accounts'!BQ$18, 'E2 Allocators'!$B$15:$W$15, 0),FALSE)*$E63)</f>
        <v>0</v>
      </c>
      <c r="BR63" s="1322">
        <f>IF(ISERROR(VLOOKUP(VLOOKUP($A63, 'E4 TB Allocation Details'!$A$18:$L$214, MATCH("Misc ID", 'E4 TB Allocation Details'!$A$18:$L$18, 0),FALSE), 'E2 Allocators'!$B$15:$W$358, MATCH('O5 Details by Class &amp; Accounts'!BR$18, 'E2 Allocators'!$B$15:$W$15, 0),FALSE)*$E63), 0, VLOOKUP(VLOOKUP($A63, 'E4 TB Allocation Details'!$A$18:$L$214, MATCH("Misc ID", 'E4 TB Allocation Details'!$A$18:$L$18, 0),FALSE), 'E2 Allocators'!$B$15:$W$358, MATCH('O5 Details by Class &amp; Accounts'!BR$18, 'E2 Allocators'!$B$15:$W$15, 0),FALSE)*$E63)</f>
        <v>0</v>
      </c>
      <c r="BS63" s="1322">
        <f t="shared" si="11"/>
        <v>0</v>
      </c>
      <c r="BT63" s="1322">
        <f>IF(ISERROR(VLOOKUP(VLOOKUP($A63, 'E4 TB Allocation Details'!$A$18:$L$214, MATCH("A &amp; G ID", 'E4 TB Allocation Details'!$A$18:$L$18, 0),FALSE), 'E2 Allocators'!$B$15:$W$358, MATCH('O5 Details by Class &amp; Accounts'!BT$18, 'E2 Allocators'!$B$15:$W$15, 0),FALSE)*$E63), 0, VLOOKUP(VLOOKUP($A63, 'E4 TB Allocation Details'!$A$18:$L$214, MATCH("A &amp; G ID", 'E4 TB Allocation Details'!$A$18:$L$18, 0),FALSE), 'E2 Allocators'!$B$15:$W$358, MATCH('O5 Details by Class &amp; Accounts'!BT$18, 'E2 Allocators'!$B$15:$W$15, 0),FALSE)*$E63)</f>
        <v>0</v>
      </c>
      <c r="BU63" s="1322">
        <f>IF(ISERROR(VLOOKUP(VLOOKUP($A63, 'E4 TB Allocation Details'!$A$18:$L$214, MATCH("A &amp; G ID", 'E4 TB Allocation Details'!$A$18:$L$18, 0),FALSE), 'E2 Allocators'!$B$15:$W$358, MATCH('O5 Details by Class &amp; Accounts'!BU$18, 'E2 Allocators'!$B$15:$W$15, 0),FALSE)*$E63), 0, VLOOKUP(VLOOKUP($A63, 'E4 TB Allocation Details'!$A$18:$L$214, MATCH("A &amp; G ID", 'E4 TB Allocation Details'!$A$18:$L$18, 0),FALSE), 'E2 Allocators'!$B$15:$W$358, MATCH('O5 Details by Class &amp; Accounts'!BU$18, 'E2 Allocators'!$B$15:$W$15, 0),FALSE)*$E63)</f>
        <v>0</v>
      </c>
      <c r="BV63" s="1322">
        <f>IF(ISERROR(VLOOKUP(VLOOKUP($A63, 'E4 TB Allocation Details'!$A$18:$L$214, MATCH("A &amp; G ID", 'E4 TB Allocation Details'!$A$18:$L$18, 0),FALSE), 'E2 Allocators'!$B$15:$W$358, MATCH('O5 Details by Class &amp; Accounts'!BV$18, 'E2 Allocators'!$B$15:$W$15, 0),FALSE)*$E63), 0, VLOOKUP(VLOOKUP($A63, 'E4 TB Allocation Details'!$A$18:$L$214, MATCH("A &amp; G ID", 'E4 TB Allocation Details'!$A$18:$L$18, 0),FALSE), 'E2 Allocators'!$B$15:$W$358, MATCH('O5 Details by Class &amp; Accounts'!BV$18, 'E2 Allocators'!$B$15:$W$15, 0),FALSE)*$E63)</f>
        <v>0</v>
      </c>
      <c r="BW63" s="1322">
        <f>IF(ISERROR(VLOOKUP(VLOOKUP($A63, 'E4 TB Allocation Details'!$A$18:$L$214, MATCH("A &amp; G ID", 'E4 TB Allocation Details'!$A$18:$L$18, 0),FALSE), 'E2 Allocators'!$B$15:$W$358, MATCH('O5 Details by Class &amp; Accounts'!BW$18, 'E2 Allocators'!$B$15:$W$15, 0),FALSE)*$E63), 0, VLOOKUP(VLOOKUP($A63, 'E4 TB Allocation Details'!$A$18:$L$214, MATCH("A &amp; G ID", 'E4 TB Allocation Details'!$A$18:$L$18, 0),FALSE), 'E2 Allocators'!$B$15:$W$358, MATCH('O5 Details by Class &amp; Accounts'!BW$18, 'E2 Allocators'!$B$15:$W$15, 0),FALSE)*$E63)</f>
        <v>0</v>
      </c>
      <c r="BX63" s="1322">
        <f>IF(ISERROR(VLOOKUP(VLOOKUP($A63, 'E4 TB Allocation Details'!$A$18:$L$214, MATCH("A &amp; G ID", 'E4 TB Allocation Details'!$A$18:$L$18, 0),FALSE), 'E2 Allocators'!$B$15:$W$358, MATCH('O5 Details by Class &amp; Accounts'!BX$18, 'E2 Allocators'!$B$15:$W$15, 0),FALSE)*$E63), 0, VLOOKUP(VLOOKUP($A63, 'E4 TB Allocation Details'!$A$18:$L$214, MATCH("A &amp; G ID", 'E4 TB Allocation Details'!$A$18:$L$18, 0),FALSE), 'E2 Allocators'!$B$15:$W$358, MATCH('O5 Details by Class &amp; Accounts'!BX$18, 'E2 Allocators'!$B$15:$W$15, 0),FALSE)*$E63)</f>
        <v>0</v>
      </c>
      <c r="BY63" s="1322">
        <f>IF(ISERROR(VLOOKUP(VLOOKUP($A63, 'E4 TB Allocation Details'!$A$18:$L$214, MATCH("A &amp; G ID", 'E4 TB Allocation Details'!$A$18:$L$18, 0),FALSE), 'E2 Allocators'!$B$15:$W$358, MATCH('O5 Details by Class &amp; Accounts'!BY$18, 'E2 Allocators'!$B$15:$W$15, 0),FALSE)*$E63), 0, VLOOKUP(VLOOKUP($A63, 'E4 TB Allocation Details'!$A$18:$L$214, MATCH("A &amp; G ID", 'E4 TB Allocation Details'!$A$18:$L$18, 0),FALSE), 'E2 Allocators'!$B$15:$W$358, MATCH('O5 Details by Class &amp; Accounts'!BY$18, 'E2 Allocators'!$B$15:$W$15, 0),FALSE)*$E63)</f>
        <v>0</v>
      </c>
      <c r="BZ63" s="1322">
        <f>IF(ISERROR(VLOOKUP(VLOOKUP($A63, 'E4 TB Allocation Details'!$A$18:$L$214, MATCH("A &amp; G ID", 'E4 TB Allocation Details'!$A$18:$L$18, 0),FALSE), 'E2 Allocators'!$B$15:$W$358, MATCH('O5 Details by Class &amp; Accounts'!BZ$18, 'E2 Allocators'!$B$15:$W$15, 0),FALSE)*$E63), 0, VLOOKUP(VLOOKUP($A63, 'E4 TB Allocation Details'!$A$18:$L$214, MATCH("A &amp; G ID", 'E4 TB Allocation Details'!$A$18:$L$18, 0),FALSE), 'E2 Allocators'!$B$15:$W$358, MATCH('O5 Details by Class &amp; Accounts'!BZ$18, 'E2 Allocators'!$B$15:$W$15, 0),FALSE)*$E63)</f>
        <v>0</v>
      </c>
      <c r="CA63" s="1322">
        <f>IF(ISERROR(VLOOKUP(VLOOKUP($A63, 'E4 TB Allocation Details'!$A$18:$L$214, MATCH("A &amp; G ID", 'E4 TB Allocation Details'!$A$18:$L$18, 0),FALSE), 'E2 Allocators'!$B$15:$W$358, MATCH('O5 Details by Class &amp; Accounts'!CA$18, 'E2 Allocators'!$B$15:$W$15, 0),FALSE)*$E63), 0, VLOOKUP(VLOOKUP($A63, 'E4 TB Allocation Details'!$A$18:$L$214, MATCH("A &amp; G ID", 'E4 TB Allocation Details'!$A$18:$L$18, 0),FALSE), 'E2 Allocators'!$B$15:$W$358, MATCH('O5 Details by Class &amp; Accounts'!CA$18, 'E2 Allocators'!$B$15:$W$15, 0),FALSE)*$E63)</f>
        <v>0</v>
      </c>
      <c r="CB63" s="1322">
        <f>IF(ISERROR(VLOOKUP(VLOOKUP($A63, 'E4 TB Allocation Details'!$A$18:$L$214, MATCH("A &amp; G ID", 'E4 TB Allocation Details'!$A$18:$L$18, 0),FALSE), 'E2 Allocators'!$B$15:$W$358, MATCH('O5 Details by Class &amp; Accounts'!CB$18, 'E2 Allocators'!$B$15:$W$15, 0),FALSE)*$E63), 0, VLOOKUP(VLOOKUP($A63, 'E4 TB Allocation Details'!$A$18:$L$214, MATCH("A &amp; G ID", 'E4 TB Allocation Details'!$A$18:$L$18, 0),FALSE), 'E2 Allocators'!$B$15:$W$358, MATCH('O5 Details by Class &amp; Accounts'!CB$18, 'E2 Allocators'!$B$15:$W$15, 0),FALSE)*$E63)</f>
        <v>0</v>
      </c>
      <c r="CC63" s="1322">
        <f>IF(ISERROR(VLOOKUP(VLOOKUP($A63, 'E4 TB Allocation Details'!$A$18:$L$214, MATCH("A &amp; G ID", 'E4 TB Allocation Details'!$A$18:$L$18, 0),FALSE), 'E2 Allocators'!$B$15:$W$358, MATCH('O5 Details by Class &amp; Accounts'!CC$18, 'E2 Allocators'!$B$15:$W$15, 0),FALSE)*$E63), 0, VLOOKUP(VLOOKUP($A63, 'E4 TB Allocation Details'!$A$18:$L$214, MATCH("A &amp; G ID", 'E4 TB Allocation Details'!$A$18:$L$18, 0),FALSE), 'E2 Allocators'!$B$15:$W$358, MATCH('O5 Details by Class &amp; Accounts'!CC$18, 'E2 Allocators'!$B$15:$W$15, 0),FALSE)*$E63)</f>
        <v>0</v>
      </c>
      <c r="CD63" s="1322">
        <f>IF(ISERROR(VLOOKUP(VLOOKUP($A63, 'E4 TB Allocation Details'!$A$18:$L$214, MATCH("A &amp; G ID", 'E4 TB Allocation Details'!$A$18:$L$18, 0),FALSE), 'E2 Allocators'!$B$15:$W$358, MATCH('O5 Details by Class &amp; Accounts'!CD$18, 'E2 Allocators'!$B$15:$W$15, 0),FALSE)*$E63), 0, VLOOKUP(VLOOKUP($A63, 'E4 TB Allocation Details'!$A$18:$L$214, MATCH("A &amp; G ID", 'E4 TB Allocation Details'!$A$18:$L$18, 0),FALSE), 'E2 Allocators'!$B$15:$W$358, MATCH('O5 Details by Class &amp; Accounts'!CD$18, 'E2 Allocators'!$B$15:$W$15, 0),FALSE)*$E63)</f>
        <v>0</v>
      </c>
      <c r="CE63" s="1322">
        <f>IF(ISERROR(VLOOKUP(VLOOKUP($A63, 'E4 TB Allocation Details'!$A$18:$L$214, MATCH("A &amp; G ID", 'E4 TB Allocation Details'!$A$18:$L$18, 0),FALSE), 'E2 Allocators'!$B$15:$W$358, MATCH('O5 Details by Class &amp; Accounts'!CE$18, 'E2 Allocators'!$B$15:$W$15, 0),FALSE)*$E63), 0, VLOOKUP(VLOOKUP($A63, 'E4 TB Allocation Details'!$A$18:$L$214, MATCH("A &amp; G ID", 'E4 TB Allocation Details'!$A$18:$L$18, 0),FALSE), 'E2 Allocators'!$B$15:$W$358, MATCH('O5 Details by Class &amp; Accounts'!CE$18, 'E2 Allocators'!$B$15:$W$15, 0),FALSE)*$E63)</f>
        <v>0</v>
      </c>
      <c r="CF63" s="1322">
        <f>IF(ISERROR(VLOOKUP(VLOOKUP($A63, 'E4 TB Allocation Details'!$A$18:$L$214, MATCH("A &amp; G ID", 'E4 TB Allocation Details'!$A$18:$L$18, 0),FALSE), 'E2 Allocators'!$B$15:$W$358, MATCH('O5 Details by Class &amp; Accounts'!CF$18, 'E2 Allocators'!$B$15:$W$15, 0),FALSE)*$E63), 0, VLOOKUP(VLOOKUP($A63, 'E4 TB Allocation Details'!$A$18:$L$214, MATCH("A &amp; G ID", 'E4 TB Allocation Details'!$A$18:$L$18, 0),FALSE), 'E2 Allocators'!$B$15:$W$358, MATCH('O5 Details by Class &amp; Accounts'!CF$18, 'E2 Allocators'!$B$15:$W$15, 0),FALSE)*$E63)</f>
        <v>0</v>
      </c>
      <c r="CG63" s="1322">
        <f>IF(ISERROR(VLOOKUP(VLOOKUP($A63, 'E4 TB Allocation Details'!$A$18:$L$214, MATCH("A &amp; G ID", 'E4 TB Allocation Details'!$A$18:$L$18, 0),FALSE), 'E2 Allocators'!$B$15:$W$358, MATCH('O5 Details by Class &amp; Accounts'!CG$18, 'E2 Allocators'!$B$15:$W$15, 0),FALSE)*$E63), 0, VLOOKUP(VLOOKUP($A63, 'E4 TB Allocation Details'!$A$18:$L$214, MATCH("A &amp; G ID", 'E4 TB Allocation Details'!$A$18:$L$18, 0),FALSE), 'E2 Allocators'!$B$15:$W$358, MATCH('O5 Details by Class &amp; Accounts'!CG$18, 'E2 Allocators'!$B$15:$W$15, 0),FALSE)*$E63)</f>
        <v>0</v>
      </c>
      <c r="CH63" s="1322">
        <f>IF(ISERROR(VLOOKUP(VLOOKUP($A63, 'E4 TB Allocation Details'!$A$18:$L$214, MATCH("A &amp; G ID", 'E4 TB Allocation Details'!$A$18:$L$18, 0),FALSE), 'E2 Allocators'!$B$15:$W$358, MATCH('O5 Details by Class &amp; Accounts'!CH$18, 'E2 Allocators'!$B$15:$W$15, 0),FALSE)*$E63), 0, VLOOKUP(VLOOKUP($A63, 'E4 TB Allocation Details'!$A$18:$L$214, MATCH("A &amp; G ID", 'E4 TB Allocation Details'!$A$18:$L$18, 0),FALSE), 'E2 Allocators'!$B$15:$W$358, MATCH('O5 Details by Class &amp; Accounts'!CH$18, 'E2 Allocators'!$B$15:$W$15, 0),FALSE)*$E63)</f>
        <v>0</v>
      </c>
      <c r="CI63" s="1322">
        <f>IF(ISERROR(VLOOKUP(VLOOKUP($A63, 'E4 TB Allocation Details'!$A$18:$L$214, MATCH("A &amp; G ID", 'E4 TB Allocation Details'!$A$18:$L$18, 0),FALSE), 'E2 Allocators'!$B$15:$W$358, MATCH('O5 Details by Class &amp; Accounts'!CI$18, 'E2 Allocators'!$B$15:$W$15, 0),FALSE)*$E63), 0, VLOOKUP(VLOOKUP($A63, 'E4 TB Allocation Details'!$A$18:$L$214, MATCH("A &amp; G ID", 'E4 TB Allocation Details'!$A$18:$L$18, 0),FALSE), 'E2 Allocators'!$B$15:$W$358, MATCH('O5 Details by Class &amp; Accounts'!CI$18, 'E2 Allocators'!$B$15:$W$15, 0),FALSE)*$E63)</f>
        <v>0</v>
      </c>
      <c r="CJ63" s="1322">
        <f>IF(ISERROR(VLOOKUP(VLOOKUP($A63, 'E4 TB Allocation Details'!$A$18:$L$214, MATCH("A &amp; G ID", 'E4 TB Allocation Details'!$A$18:$L$18, 0),FALSE), 'E2 Allocators'!$B$15:$W$358, MATCH('O5 Details by Class &amp; Accounts'!CJ$18, 'E2 Allocators'!$B$15:$W$15, 0),FALSE)*$E63), 0, VLOOKUP(VLOOKUP($A63, 'E4 TB Allocation Details'!$A$18:$L$214, MATCH("A &amp; G ID", 'E4 TB Allocation Details'!$A$18:$L$18, 0),FALSE), 'E2 Allocators'!$B$15:$W$358, MATCH('O5 Details by Class &amp; Accounts'!CJ$18, 'E2 Allocators'!$B$15:$W$15, 0),FALSE)*$E63)</f>
        <v>0</v>
      </c>
      <c r="CK63" s="1322">
        <f>IF(ISERROR(VLOOKUP(VLOOKUP($A63, 'E4 TB Allocation Details'!$A$18:$L$214, MATCH("A &amp; G ID", 'E4 TB Allocation Details'!$A$18:$L$18, 0),FALSE), 'E2 Allocators'!$B$15:$W$358, MATCH('O5 Details by Class &amp; Accounts'!CK$18, 'E2 Allocators'!$B$15:$W$15, 0),FALSE)*$E63), 0, VLOOKUP(VLOOKUP($A63, 'E4 TB Allocation Details'!$A$18:$L$214, MATCH("A &amp; G ID", 'E4 TB Allocation Details'!$A$18:$L$18, 0),FALSE), 'E2 Allocators'!$B$15:$W$358, MATCH('O5 Details by Class &amp; Accounts'!CK$18, 'E2 Allocators'!$B$15:$W$15, 0),FALSE)*$E63)</f>
        <v>0</v>
      </c>
      <c r="CL63" s="1322">
        <f>IF(ISERROR(VLOOKUP(VLOOKUP($A63, 'E4 TB Allocation Details'!$A$18:$L$214, MATCH("A &amp; G ID", 'E4 TB Allocation Details'!$A$18:$L$18, 0),FALSE), 'E2 Allocators'!$B$15:$W$358, MATCH('O5 Details by Class &amp; Accounts'!CL$18, 'E2 Allocators'!$B$15:$W$15, 0),FALSE)*$E63), 0, VLOOKUP(VLOOKUP($A63, 'E4 TB Allocation Details'!$A$18:$L$214, MATCH("A &amp; G ID", 'E4 TB Allocation Details'!$A$18:$L$18, 0),FALSE), 'E2 Allocators'!$B$15:$W$358, MATCH('O5 Details by Class &amp; Accounts'!CL$18, 'E2 Allocators'!$B$15:$W$15, 0),FALSE)*$E63)</f>
        <v>0</v>
      </c>
      <c r="CM63" s="1322">
        <f>IF(ISERROR(VLOOKUP(VLOOKUP($A63, 'E4 TB Allocation Details'!$A$18:$L$214, MATCH("A &amp; G ID", 'E4 TB Allocation Details'!$A$18:$L$18, 0),FALSE), 'E2 Allocators'!$B$15:$W$358, MATCH('O5 Details by Class &amp; Accounts'!CM$18, 'E2 Allocators'!$B$15:$W$15, 0),FALSE)*$E63), 0, VLOOKUP(VLOOKUP($A63, 'E4 TB Allocation Details'!$A$18:$L$214, MATCH("A &amp; G ID", 'E4 TB Allocation Details'!$A$18:$L$18, 0),FALSE), 'E2 Allocators'!$B$15:$W$358, MATCH('O5 Details by Class &amp; Accounts'!CM$18, 'E2 Allocators'!$B$15:$W$15, 0),FALSE)*$E63)</f>
        <v>0</v>
      </c>
      <c r="CN63" s="1322">
        <f t="shared" si="12"/>
        <v>0</v>
      </c>
      <c r="CO63" s="1651">
        <f t="shared" si="7"/>
        <v>0</v>
      </c>
      <c r="CQ63" s="1899" t="inlineStr">
        <is>
          <t/>
        </is>
      </c>
    </row>
    <row r="64" spans="1:95" s="64" customFormat="1" ht="12.75" x14ac:dyDescent="0.2">
      <c r="A64" s="2146">
        <v>1915</v>
      </c>
      <c r="B64" s="2112" t="s">
        <v>509</v>
      </c>
      <c r="C64" s="1648">
        <f>IF(ISERROR(VLOOKUP($A64,'I3 TB Data'!$A$19:$H$483,MATCH('O5 Details by Class &amp; Accounts'!$C$18, 'I3 TB Data'!$A$19:$H$19,0),0)), 0, VLOOKUP($A64,'I3 TB Data'!$A$19:$H$483,MATCH('O5 Details by Class &amp; Accounts'!$C$18,'I3 TB Data'!$A$19:$H$19,0),0))</f>
        <v>235909.44000000003</v>
      </c>
      <c r="D64" s="1649">
        <f>'I4 BO ASSETS'!E66</f>
        <v>0</v>
      </c>
      <c r="E64" s="1648">
        <f t="shared" si="6"/>
        <v>235909.44000000003</v>
      </c>
      <c r="F64" s="1650">
        <f>IF(ISERROR(VLOOKUP($A64, 'E1 Categorization'!A33:E124, MATCH("Customer Component", 'E1 Categorization'!$A$33:$E$33,0), 0)), 0, IF(VLOOKUP($A64, 'E1 Categorization'!A33:E124, MATCH("Customer Component", 'E1 Categorization'!$A$33:$E$33,0), 0)=0, 'O5 Details by Class &amp; Accounts'!$E64, IF(AND(VLOOKUP($A64, 'E1 Categorization'!A33:E124, MATCH("Customer Component", 'E1 Categorization'!$A$33:$E$33,0), 0) &gt;0, VLOOKUP($A64, 'E1 Categorization'!A33:E124, MATCH("Customer Component", 'E1 Categorization'!$A$33:$E$33,0), 0)&lt;1), 'O5 Details by Class &amp; Accounts'!$E64*(1-VLOOKUP($A64, 'E1 Categorization'!A33:E124, MATCH("Customer Component", 'E1 Categorization'!$A$33:$E$33,0), 0)), 0)))</f>
        <v>0</v>
      </c>
      <c r="G64" s="1650">
        <f>IF(ISERROR(VLOOKUP($A64, 'E1 Categorization'!A33:E124, MATCH("Customer Component", 'E1 Categorization'!$A$33:$E$33,0), 0)),0, IF(VLOOKUP($A64, 'E1 Categorization'!A33:E124, MATCH("Customer Component", 'E1 Categorization'!$A$33:$E$33,0), 0)=0, 0, IF(AND(VLOOKUP($A64, 'E1 Categorization'!A33:E124, MATCH("Customer Component", 'E1 Categorization'!$A$33:$E$33,0), 0) &gt;0, VLOOKUP($A64, 'E1 Categorization'!A33:E124, MATCH("Customer Component", 'E1 Categorization'!$A$33:$E$33,0), 0)&lt;1), 'O5 Details by Class &amp; Accounts'!$E64*(VLOOKUP($A64, 'E1 Categorization'!A33:E124, MATCH("Customer Component", 'E1 Categorization'!$A$33:$E$33,0), 0)), 'O5 Details by Class &amp; Accounts'!$E64)))</f>
        <v>0</v>
      </c>
      <c r="H64" s="1322">
        <f t="shared" si="8"/>
        <v>0</v>
      </c>
      <c r="I64" s="1322">
        <f>IF(ISERROR(VLOOKUP(VLOOKUP($A64, 'E4 TB Allocation Details'!$A$18:$L$214, MATCH("Demand ID", 'E4 TB Allocation Details'!$A$18:$L$18, 0),FALSE), 'E2 Allocators'!$B$15:$W$358, MATCH('O5 Details by Class &amp; Accounts'!I$18, 'E2 Allocators'!$B$15:$W$15, 0),FALSE)*$F64), 0, VLOOKUP(VLOOKUP($A64, 'E4 TB Allocation Details'!$A$18:$L$214, MATCH("Demand ID", 'E4 TB Allocation Details'!$A$18:$L$18, 0),FALSE), 'E2 Allocators'!$B$15:$W$358, MATCH('O5 Details by Class &amp; Accounts'!I$18, 'E2 Allocators'!$B$15:$W$15, 0),FALSE)*$F64)</f>
        <v>0</v>
      </c>
      <c r="J64" s="1322">
        <f>IF(ISERROR(VLOOKUP(VLOOKUP($A64, 'E4 TB Allocation Details'!$A$18:$L$214, MATCH("Demand ID", 'E4 TB Allocation Details'!$A$18:$L$18, 0),FALSE), 'E2 Allocators'!$B$15:$W$358, MATCH('O5 Details by Class &amp; Accounts'!J$18, 'E2 Allocators'!$B$15:$W$15, 0),FALSE)*$F64), 0, VLOOKUP(VLOOKUP($A64, 'E4 TB Allocation Details'!$A$18:$L$214, MATCH("Demand ID", 'E4 TB Allocation Details'!$A$18:$L$18, 0),FALSE), 'E2 Allocators'!$B$15:$W$358, MATCH('O5 Details by Class &amp; Accounts'!J$18, 'E2 Allocators'!$B$15:$W$15, 0),FALSE)*$F64)</f>
        <v>0</v>
      </c>
      <c r="K64" s="1322">
        <f>IF(ISERROR(VLOOKUP(VLOOKUP($A64, 'E4 TB Allocation Details'!$A$18:$L$214, MATCH("Demand ID", 'E4 TB Allocation Details'!$A$18:$L$18, 0),FALSE), 'E2 Allocators'!$B$15:$W$358, MATCH('O5 Details by Class &amp; Accounts'!K$18, 'E2 Allocators'!$B$15:$W$15, 0),FALSE)*$F64), 0, VLOOKUP(VLOOKUP($A64, 'E4 TB Allocation Details'!$A$18:$L$214, MATCH("Demand ID", 'E4 TB Allocation Details'!$A$18:$L$18, 0),FALSE), 'E2 Allocators'!$B$15:$W$358, MATCH('O5 Details by Class &amp; Accounts'!K$18, 'E2 Allocators'!$B$15:$W$15, 0),FALSE)*$F64)</f>
        <v>0</v>
      </c>
      <c r="L64" s="1322">
        <f>IF(ISERROR(VLOOKUP(VLOOKUP($A64, 'E4 TB Allocation Details'!$A$18:$L$214, MATCH("Demand ID", 'E4 TB Allocation Details'!$A$18:$L$18, 0),FALSE), 'E2 Allocators'!$B$15:$W$358, MATCH('O5 Details by Class &amp; Accounts'!L$18, 'E2 Allocators'!$B$15:$W$15, 0),FALSE)*$F64), 0, VLOOKUP(VLOOKUP($A64, 'E4 TB Allocation Details'!$A$18:$L$214, MATCH("Demand ID", 'E4 TB Allocation Details'!$A$18:$L$18, 0),FALSE), 'E2 Allocators'!$B$15:$W$358, MATCH('O5 Details by Class &amp; Accounts'!L$18, 'E2 Allocators'!$B$15:$W$15, 0),FALSE)*$F64)</f>
        <v>0</v>
      </c>
      <c r="M64" s="1322">
        <f>IF(ISERROR(VLOOKUP(VLOOKUP($A64, 'E4 TB Allocation Details'!$A$18:$L$214, MATCH("Demand ID", 'E4 TB Allocation Details'!$A$18:$L$18, 0),FALSE), 'E2 Allocators'!$B$15:$W$358, MATCH('O5 Details by Class &amp; Accounts'!M$18, 'E2 Allocators'!$B$15:$W$15, 0),FALSE)*$F64), 0, VLOOKUP(VLOOKUP($A64, 'E4 TB Allocation Details'!$A$18:$L$214, MATCH("Demand ID", 'E4 TB Allocation Details'!$A$18:$L$18, 0),FALSE), 'E2 Allocators'!$B$15:$W$358, MATCH('O5 Details by Class &amp; Accounts'!M$18, 'E2 Allocators'!$B$15:$W$15, 0),FALSE)*$F64)</f>
        <v>0</v>
      </c>
      <c r="N64" s="1322">
        <f>IF(ISERROR(VLOOKUP(VLOOKUP($A64, 'E4 TB Allocation Details'!$A$18:$L$214, MATCH("Demand ID", 'E4 TB Allocation Details'!$A$18:$L$18, 0),FALSE), 'E2 Allocators'!$B$15:$W$358, MATCH('O5 Details by Class &amp; Accounts'!N$18, 'E2 Allocators'!$B$15:$W$15, 0),FALSE)*$F64), 0, VLOOKUP(VLOOKUP($A64, 'E4 TB Allocation Details'!$A$18:$L$214, MATCH("Demand ID", 'E4 TB Allocation Details'!$A$18:$L$18, 0),FALSE), 'E2 Allocators'!$B$15:$W$358, MATCH('O5 Details by Class &amp; Accounts'!N$18, 'E2 Allocators'!$B$15:$W$15, 0),FALSE)*$F64)</f>
        <v>0</v>
      </c>
      <c r="O64" s="1322">
        <f>IF(ISERROR(VLOOKUP(VLOOKUP($A64, 'E4 TB Allocation Details'!$A$18:$L$214, MATCH("Demand ID", 'E4 TB Allocation Details'!$A$18:$L$18, 0),FALSE), 'E2 Allocators'!$B$15:$W$358, MATCH('O5 Details by Class &amp; Accounts'!O$18, 'E2 Allocators'!$B$15:$W$15, 0),FALSE)*$F64), 0, VLOOKUP(VLOOKUP($A64, 'E4 TB Allocation Details'!$A$18:$L$214, MATCH("Demand ID", 'E4 TB Allocation Details'!$A$18:$L$18, 0),FALSE), 'E2 Allocators'!$B$15:$W$358, MATCH('O5 Details by Class &amp; Accounts'!O$18, 'E2 Allocators'!$B$15:$W$15, 0),FALSE)*$F64)</f>
        <v>0</v>
      </c>
      <c r="P64" s="1322">
        <f>IF(ISERROR(VLOOKUP(VLOOKUP($A64, 'E4 TB Allocation Details'!$A$18:$L$214, MATCH("Demand ID", 'E4 TB Allocation Details'!$A$18:$L$18, 0),FALSE), 'E2 Allocators'!$B$15:$W$358, MATCH('O5 Details by Class &amp; Accounts'!P$18, 'E2 Allocators'!$B$15:$W$15, 0),FALSE)*$F64), 0, VLOOKUP(VLOOKUP($A64, 'E4 TB Allocation Details'!$A$18:$L$214, MATCH("Demand ID", 'E4 TB Allocation Details'!$A$18:$L$18, 0),FALSE), 'E2 Allocators'!$B$15:$W$358, MATCH('O5 Details by Class &amp; Accounts'!P$18, 'E2 Allocators'!$B$15:$W$15, 0),FALSE)*$F64)</f>
        <v>0</v>
      </c>
      <c r="Q64" s="1322">
        <f>IF(ISERROR(VLOOKUP(VLOOKUP($A64, 'E4 TB Allocation Details'!$A$18:$L$214, MATCH("Demand ID", 'E4 TB Allocation Details'!$A$18:$L$18, 0),FALSE), 'E2 Allocators'!$B$15:$W$358, MATCH('O5 Details by Class &amp; Accounts'!Q$18, 'E2 Allocators'!$B$15:$W$15, 0),FALSE)*$F64), 0, VLOOKUP(VLOOKUP($A64, 'E4 TB Allocation Details'!$A$18:$L$214, MATCH("Demand ID", 'E4 TB Allocation Details'!$A$18:$L$18, 0),FALSE), 'E2 Allocators'!$B$15:$W$358, MATCH('O5 Details by Class &amp; Accounts'!Q$18, 'E2 Allocators'!$B$15:$W$15, 0),FALSE)*$F64)</f>
        <v>0</v>
      </c>
      <c r="R64" s="1322">
        <f>IF(ISERROR(VLOOKUP(VLOOKUP($A64, 'E4 TB Allocation Details'!$A$18:$L$214, MATCH("Demand ID", 'E4 TB Allocation Details'!$A$18:$L$18, 0),FALSE), 'E2 Allocators'!$B$15:$W$358, MATCH('O5 Details by Class &amp; Accounts'!R$18, 'E2 Allocators'!$B$15:$W$15, 0),FALSE)*$F64), 0, VLOOKUP(VLOOKUP($A64, 'E4 TB Allocation Details'!$A$18:$L$214, MATCH("Demand ID", 'E4 TB Allocation Details'!$A$18:$L$18, 0),FALSE), 'E2 Allocators'!$B$15:$W$358, MATCH('O5 Details by Class &amp; Accounts'!R$18, 'E2 Allocators'!$B$15:$W$15, 0),FALSE)*$F64)</f>
        <v>0</v>
      </c>
      <c r="S64" s="1322">
        <f>IF(ISERROR(VLOOKUP(VLOOKUP($A64, 'E4 TB Allocation Details'!$A$18:$L$214, MATCH("Demand ID", 'E4 TB Allocation Details'!$A$18:$L$18, 0),FALSE), 'E2 Allocators'!$B$15:$W$358, MATCH('O5 Details by Class &amp; Accounts'!S$18, 'E2 Allocators'!$B$15:$W$15, 0),FALSE)*$F64), 0, VLOOKUP(VLOOKUP($A64, 'E4 TB Allocation Details'!$A$18:$L$214, MATCH("Demand ID", 'E4 TB Allocation Details'!$A$18:$L$18, 0),FALSE), 'E2 Allocators'!$B$15:$W$358, MATCH('O5 Details by Class &amp; Accounts'!S$18, 'E2 Allocators'!$B$15:$W$15, 0),FALSE)*$F64)</f>
        <v>0</v>
      </c>
      <c r="T64" s="1322">
        <f>IF(ISERROR(VLOOKUP(VLOOKUP($A64, 'E4 TB Allocation Details'!$A$18:$L$214, MATCH("Demand ID", 'E4 TB Allocation Details'!$A$18:$L$18, 0),FALSE), 'E2 Allocators'!$B$15:$W$358, MATCH('O5 Details by Class &amp; Accounts'!T$18, 'E2 Allocators'!$B$15:$W$15, 0),FALSE)*$F64), 0, VLOOKUP(VLOOKUP($A64, 'E4 TB Allocation Details'!$A$18:$L$214, MATCH("Demand ID", 'E4 TB Allocation Details'!$A$18:$L$18, 0),FALSE), 'E2 Allocators'!$B$15:$W$358, MATCH('O5 Details by Class &amp; Accounts'!T$18, 'E2 Allocators'!$B$15:$W$15, 0),FALSE)*$F64)</f>
        <v>0</v>
      </c>
      <c r="U64" s="1322">
        <f>IF(ISERROR(VLOOKUP(VLOOKUP($A64, 'E4 TB Allocation Details'!$A$18:$L$214, MATCH("Demand ID", 'E4 TB Allocation Details'!$A$18:$L$18, 0),FALSE), 'E2 Allocators'!$B$15:$W$358, MATCH('O5 Details by Class &amp; Accounts'!U$18, 'E2 Allocators'!$B$15:$W$15, 0),FALSE)*$F64), 0, VLOOKUP(VLOOKUP($A64, 'E4 TB Allocation Details'!$A$18:$L$214, MATCH("Demand ID", 'E4 TB Allocation Details'!$A$18:$L$18, 0),FALSE), 'E2 Allocators'!$B$15:$W$358, MATCH('O5 Details by Class &amp; Accounts'!U$18, 'E2 Allocators'!$B$15:$W$15, 0),FALSE)*$F64)</f>
        <v>0</v>
      </c>
      <c r="V64" s="1322">
        <f>IF(ISERROR(VLOOKUP(VLOOKUP($A64, 'E4 TB Allocation Details'!$A$18:$L$214, MATCH("Demand ID", 'E4 TB Allocation Details'!$A$18:$L$18, 0),FALSE), 'E2 Allocators'!$B$15:$W$358, MATCH('O5 Details by Class &amp; Accounts'!V$18, 'E2 Allocators'!$B$15:$W$15, 0),FALSE)*$F64), 0, VLOOKUP(VLOOKUP($A64, 'E4 TB Allocation Details'!$A$18:$L$214, MATCH("Demand ID", 'E4 TB Allocation Details'!$A$18:$L$18, 0),FALSE), 'E2 Allocators'!$B$15:$W$358, MATCH('O5 Details by Class &amp; Accounts'!V$18, 'E2 Allocators'!$B$15:$W$15, 0),FALSE)*$F64)</f>
        <v>0</v>
      </c>
      <c r="W64" s="1322">
        <f>IF(ISERROR(VLOOKUP(VLOOKUP($A64, 'E4 TB Allocation Details'!$A$18:$L$214, MATCH("Demand ID", 'E4 TB Allocation Details'!$A$18:$L$18, 0),FALSE), 'E2 Allocators'!$B$15:$W$358, MATCH('O5 Details by Class &amp; Accounts'!W$18, 'E2 Allocators'!$B$15:$W$15, 0),FALSE)*$F64), 0, VLOOKUP(VLOOKUP($A64, 'E4 TB Allocation Details'!$A$18:$L$214, MATCH("Demand ID", 'E4 TB Allocation Details'!$A$18:$L$18, 0),FALSE), 'E2 Allocators'!$B$15:$W$358, MATCH('O5 Details by Class &amp; Accounts'!W$18, 'E2 Allocators'!$B$15:$W$15, 0),FALSE)*$F64)</f>
        <v>0</v>
      </c>
      <c r="X64" s="1322">
        <f>IF(ISERROR(VLOOKUP(VLOOKUP($A64, 'E4 TB Allocation Details'!$A$18:$L$214, MATCH("Demand ID", 'E4 TB Allocation Details'!$A$18:$L$18, 0),FALSE), 'E2 Allocators'!$B$15:$W$358, MATCH('O5 Details by Class &amp; Accounts'!X$18, 'E2 Allocators'!$B$15:$W$15, 0),FALSE)*$F64), 0, VLOOKUP(VLOOKUP($A64, 'E4 TB Allocation Details'!$A$18:$L$214, MATCH("Demand ID", 'E4 TB Allocation Details'!$A$18:$L$18, 0),FALSE), 'E2 Allocators'!$B$15:$W$358, MATCH('O5 Details by Class &amp; Accounts'!X$18, 'E2 Allocators'!$B$15:$W$15, 0),FALSE)*$F64)</f>
        <v>0</v>
      </c>
      <c r="Y64" s="1322">
        <f>IF(ISERROR(VLOOKUP(VLOOKUP($A64, 'E4 TB Allocation Details'!$A$18:$L$214, MATCH("Demand ID", 'E4 TB Allocation Details'!$A$18:$L$18, 0),FALSE), 'E2 Allocators'!$B$15:$W$358, MATCH('O5 Details by Class &amp; Accounts'!Y$18, 'E2 Allocators'!$B$15:$W$15, 0),FALSE)*$F64), 0, VLOOKUP(VLOOKUP($A64, 'E4 TB Allocation Details'!$A$18:$L$214, MATCH("Demand ID", 'E4 TB Allocation Details'!$A$18:$L$18, 0),FALSE), 'E2 Allocators'!$B$15:$W$358, MATCH('O5 Details by Class &amp; Accounts'!Y$18, 'E2 Allocators'!$B$15:$W$15, 0),FALSE)*$F64)</f>
        <v>0</v>
      </c>
      <c r="Z64" s="1322">
        <f>IF(ISERROR(VLOOKUP(VLOOKUP($A64, 'E4 TB Allocation Details'!$A$18:$L$214, MATCH("Demand ID", 'E4 TB Allocation Details'!$A$18:$L$18, 0),FALSE), 'E2 Allocators'!$B$15:$W$358, MATCH('O5 Details by Class &amp; Accounts'!Z$18, 'E2 Allocators'!$B$15:$W$15, 0),FALSE)*$F64), 0, VLOOKUP(VLOOKUP($A64, 'E4 TB Allocation Details'!$A$18:$L$214, MATCH("Demand ID", 'E4 TB Allocation Details'!$A$18:$L$18, 0),FALSE), 'E2 Allocators'!$B$15:$W$358, MATCH('O5 Details by Class &amp; Accounts'!Z$18, 'E2 Allocators'!$B$15:$W$15, 0),FALSE)*$F64)</f>
        <v>0</v>
      </c>
      <c r="AA64" s="1322">
        <f>IF(ISERROR(VLOOKUP(VLOOKUP($A64, 'E4 TB Allocation Details'!$A$18:$L$214, MATCH("Demand ID", 'E4 TB Allocation Details'!$A$18:$L$18, 0),FALSE), 'E2 Allocators'!$B$15:$W$358, MATCH('O5 Details by Class &amp; Accounts'!AA$18, 'E2 Allocators'!$B$15:$W$15, 0),FALSE)*$F64), 0, VLOOKUP(VLOOKUP($A64, 'E4 TB Allocation Details'!$A$18:$L$214, MATCH("Demand ID", 'E4 TB Allocation Details'!$A$18:$L$18, 0),FALSE), 'E2 Allocators'!$B$15:$W$358, MATCH('O5 Details by Class &amp; Accounts'!AA$18, 'E2 Allocators'!$B$15:$W$15, 0),FALSE)*$F64)</f>
        <v>0</v>
      </c>
      <c r="AB64" s="1322">
        <f>IF(ISERROR(VLOOKUP(VLOOKUP($A64, 'E4 TB Allocation Details'!$A$18:$L$214, MATCH("Demand ID", 'E4 TB Allocation Details'!$A$18:$L$18, 0),FALSE), 'E2 Allocators'!$B$15:$W$358, MATCH('O5 Details by Class &amp; Accounts'!AB$18, 'E2 Allocators'!$B$15:$W$15, 0),FALSE)*$F64), 0, VLOOKUP(VLOOKUP($A64, 'E4 TB Allocation Details'!$A$18:$L$214, MATCH("Demand ID", 'E4 TB Allocation Details'!$A$18:$L$18, 0),FALSE), 'E2 Allocators'!$B$15:$W$358, MATCH('O5 Details by Class &amp; Accounts'!AB$18, 'E2 Allocators'!$B$15:$W$15, 0),FALSE)*$F64)</f>
        <v>0</v>
      </c>
      <c r="AC64" s="1322">
        <f t="shared" si="9"/>
        <v>0</v>
      </c>
      <c r="AD64" s="1322">
        <f>IF(ISERROR(VLOOKUP(VLOOKUP($A64, 'E4 TB Allocation Details'!$A$18:$L$214, MATCH("Customer ID", 'E4 TB Allocation Details'!$A$18:$L$18, 0),FALSE), 'E2 Allocators'!$B$15:$W$358, MATCH('O5 Details by Class &amp; Accounts'!AD$18, 'E2 Allocators'!$B$15:$W$15, 0),FALSE)*$G64), 0, VLOOKUP(VLOOKUP($A64, 'E4 TB Allocation Details'!$A$18:$L$214, MATCH("Customer ID", 'E4 TB Allocation Details'!$A$18:$L$18, 0),FALSE), 'E2 Allocators'!$B$15:$W$358, MATCH('O5 Details by Class &amp; Accounts'!AD$18, 'E2 Allocators'!$B$15:$W$15, 0),FALSE)*$G64)</f>
        <v>0</v>
      </c>
      <c r="AE64" s="1322">
        <f>IF(ISERROR(VLOOKUP(VLOOKUP($A64, 'E4 TB Allocation Details'!$A$18:$L$214, MATCH("Customer ID", 'E4 TB Allocation Details'!$A$18:$L$18, 0),FALSE), 'E2 Allocators'!$B$15:$W$358, MATCH('O5 Details by Class &amp; Accounts'!AE$18, 'E2 Allocators'!$B$15:$W$15, 0),FALSE)*$G64), 0, VLOOKUP(VLOOKUP($A64, 'E4 TB Allocation Details'!$A$18:$L$214, MATCH("Customer ID", 'E4 TB Allocation Details'!$A$18:$L$18, 0),FALSE), 'E2 Allocators'!$B$15:$W$358, MATCH('O5 Details by Class &amp; Accounts'!AE$18, 'E2 Allocators'!$B$15:$W$15, 0),FALSE)*$G64)</f>
        <v>0</v>
      </c>
      <c r="AF64" s="1322">
        <f>IF(ISERROR(VLOOKUP(VLOOKUP($A64, 'E4 TB Allocation Details'!$A$18:$L$214, MATCH("Customer ID", 'E4 TB Allocation Details'!$A$18:$L$18, 0),FALSE), 'E2 Allocators'!$B$15:$W$358, MATCH('O5 Details by Class &amp; Accounts'!AF$18, 'E2 Allocators'!$B$15:$W$15, 0),FALSE)*$G64), 0, VLOOKUP(VLOOKUP($A64, 'E4 TB Allocation Details'!$A$18:$L$214, MATCH("Customer ID", 'E4 TB Allocation Details'!$A$18:$L$18, 0),FALSE), 'E2 Allocators'!$B$15:$W$358, MATCH('O5 Details by Class &amp; Accounts'!AF$18, 'E2 Allocators'!$B$15:$W$15, 0),FALSE)*$G64)</f>
        <v>0</v>
      </c>
      <c r="AG64" s="1322">
        <f>IF(ISERROR(VLOOKUP(VLOOKUP($A64, 'E4 TB Allocation Details'!$A$18:$L$214, MATCH("Customer ID", 'E4 TB Allocation Details'!$A$18:$L$18, 0),FALSE), 'E2 Allocators'!$B$15:$W$358, MATCH('O5 Details by Class &amp; Accounts'!AG$18, 'E2 Allocators'!$B$15:$W$15, 0),FALSE)*$G64), 0, VLOOKUP(VLOOKUP($A64, 'E4 TB Allocation Details'!$A$18:$L$214, MATCH("Customer ID", 'E4 TB Allocation Details'!$A$18:$L$18, 0),FALSE), 'E2 Allocators'!$B$15:$W$358, MATCH('O5 Details by Class &amp; Accounts'!AG$18, 'E2 Allocators'!$B$15:$W$15, 0),FALSE)*$G64)</f>
        <v>0</v>
      </c>
      <c r="AH64" s="1322">
        <f>IF(ISERROR(VLOOKUP(VLOOKUP($A64, 'E4 TB Allocation Details'!$A$18:$L$214, MATCH("Customer ID", 'E4 TB Allocation Details'!$A$18:$L$18, 0),FALSE), 'E2 Allocators'!$B$15:$W$358, MATCH('O5 Details by Class &amp; Accounts'!AH$18, 'E2 Allocators'!$B$15:$W$15, 0),FALSE)*$G64), 0, VLOOKUP(VLOOKUP($A64, 'E4 TB Allocation Details'!$A$18:$L$214, MATCH("Customer ID", 'E4 TB Allocation Details'!$A$18:$L$18, 0),FALSE), 'E2 Allocators'!$B$15:$W$358, MATCH('O5 Details by Class &amp; Accounts'!AH$18, 'E2 Allocators'!$B$15:$W$15, 0),FALSE)*$G64)</f>
        <v>0</v>
      </c>
      <c r="AI64" s="1322">
        <f>IF(ISERROR(VLOOKUP(VLOOKUP($A64, 'E4 TB Allocation Details'!$A$18:$L$214, MATCH("Customer ID", 'E4 TB Allocation Details'!$A$18:$L$18, 0),FALSE), 'E2 Allocators'!$B$15:$W$358, MATCH('O5 Details by Class &amp; Accounts'!AI$18, 'E2 Allocators'!$B$15:$W$15, 0),FALSE)*$G64), 0, VLOOKUP(VLOOKUP($A64, 'E4 TB Allocation Details'!$A$18:$L$214, MATCH("Customer ID", 'E4 TB Allocation Details'!$A$18:$L$18, 0),FALSE), 'E2 Allocators'!$B$15:$W$358, MATCH('O5 Details by Class &amp; Accounts'!AI$18, 'E2 Allocators'!$B$15:$W$15, 0),FALSE)*$G64)</f>
        <v>0</v>
      </c>
      <c r="AJ64" s="1322">
        <f>IF(ISERROR(VLOOKUP(VLOOKUP($A64, 'E4 TB Allocation Details'!$A$18:$L$214, MATCH("Customer ID", 'E4 TB Allocation Details'!$A$18:$L$18, 0),FALSE), 'E2 Allocators'!$B$15:$W$358, MATCH('O5 Details by Class &amp; Accounts'!AJ$18, 'E2 Allocators'!$B$15:$W$15, 0),FALSE)*$G64), 0, VLOOKUP(VLOOKUP($A64, 'E4 TB Allocation Details'!$A$18:$L$214, MATCH("Customer ID", 'E4 TB Allocation Details'!$A$18:$L$18, 0),FALSE), 'E2 Allocators'!$B$15:$W$358, MATCH('O5 Details by Class &amp; Accounts'!AJ$18, 'E2 Allocators'!$B$15:$W$15, 0),FALSE)*$G64)</f>
        <v>0</v>
      </c>
      <c r="AK64" s="1322">
        <f>IF(ISERROR(VLOOKUP(VLOOKUP($A64, 'E4 TB Allocation Details'!$A$18:$L$214, MATCH("Customer ID", 'E4 TB Allocation Details'!$A$18:$L$18, 0),FALSE), 'E2 Allocators'!$B$15:$W$358, MATCH('O5 Details by Class &amp; Accounts'!AK$18, 'E2 Allocators'!$B$15:$W$15, 0),FALSE)*$G64), 0, VLOOKUP(VLOOKUP($A64, 'E4 TB Allocation Details'!$A$18:$L$214, MATCH("Customer ID", 'E4 TB Allocation Details'!$A$18:$L$18, 0),FALSE), 'E2 Allocators'!$B$15:$W$358, MATCH('O5 Details by Class &amp; Accounts'!AK$18, 'E2 Allocators'!$B$15:$W$15, 0),FALSE)*$G64)</f>
        <v>0</v>
      </c>
      <c r="AL64" s="1322">
        <f>IF(ISERROR(VLOOKUP(VLOOKUP($A64, 'E4 TB Allocation Details'!$A$18:$L$214, MATCH("Customer ID", 'E4 TB Allocation Details'!$A$18:$L$18, 0),FALSE), 'E2 Allocators'!$B$15:$W$358, MATCH('O5 Details by Class &amp; Accounts'!AL$18, 'E2 Allocators'!$B$15:$W$15, 0),FALSE)*$G64), 0, VLOOKUP(VLOOKUP($A64, 'E4 TB Allocation Details'!$A$18:$L$214, MATCH("Customer ID", 'E4 TB Allocation Details'!$A$18:$L$18, 0),FALSE), 'E2 Allocators'!$B$15:$W$358, MATCH('O5 Details by Class &amp; Accounts'!AL$18, 'E2 Allocators'!$B$15:$W$15, 0),FALSE)*$G64)</f>
        <v>0</v>
      </c>
      <c r="AM64" s="1322">
        <f>IF(ISERROR(VLOOKUP(VLOOKUP($A64, 'E4 TB Allocation Details'!$A$18:$L$214, MATCH("Customer ID", 'E4 TB Allocation Details'!$A$18:$L$18, 0),FALSE), 'E2 Allocators'!$B$15:$W$358, MATCH('O5 Details by Class &amp; Accounts'!AM$18, 'E2 Allocators'!$B$15:$W$15, 0),FALSE)*$G64), 0, VLOOKUP(VLOOKUP($A64, 'E4 TB Allocation Details'!$A$18:$L$214, MATCH("Customer ID", 'E4 TB Allocation Details'!$A$18:$L$18, 0),FALSE), 'E2 Allocators'!$B$15:$W$358, MATCH('O5 Details by Class &amp; Accounts'!AM$18, 'E2 Allocators'!$B$15:$W$15, 0),FALSE)*$G64)</f>
        <v>0</v>
      </c>
      <c r="AN64" s="1322">
        <f>IF(ISERROR(VLOOKUP(VLOOKUP($A64, 'E4 TB Allocation Details'!$A$18:$L$214, MATCH("Customer ID", 'E4 TB Allocation Details'!$A$18:$L$18, 0),FALSE), 'E2 Allocators'!$B$15:$W$358, MATCH('O5 Details by Class &amp; Accounts'!AN$18, 'E2 Allocators'!$B$15:$W$15, 0),FALSE)*$G64), 0, VLOOKUP(VLOOKUP($A64, 'E4 TB Allocation Details'!$A$18:$L$214, MATCH("Customer ID", 'E4 TB Allocation Details'!$A$18:$L$18, 0),FALSE), 'E2 Allocators'!$B$15:$W$358, MATCH('O5 Details by Class &amp; Accounts'!AN$18, 'E2 Allocators'!$B$15:$W$15, 0),FALSE)*$G64)</f>
        <v>0</v>
      </c>
      <c r="AO64" s="1322">
        <f>IF(ISERROR(VLOOKUP(VLOOKUP($A64, 'E4 TB Allocation Details'!$A$18:$L$214, MATCH("Customer ID", 'E4 TB Allocation Details'!$A$18:$L$18, 0),FALSE), 'E2 Allocators'!$B$15:$W$358, MATCH('O5 Details by Class &amp; Accounts'!AO$18, 'E2 Allocators'!$B$15:$W$15, 0),FALSE)*$G64), 0, VLOOKUP(VLOOKUP($A64, 'E4 TB Allocation Details'!$A$18:$L$214, MATCH("Customer ID", 'E4 TB Allocation Details'!$A$18:$L$18, 0),FALSE), 'E2 Allocators'!$B$15:$W$358, MATCH('O5 Details by Class &amp; Accounts'!AO$18, 'E2 Allocators'!$B$15:$W$15, 0),FALSE)*$G64)</f>
        <v>0</v>
      </c>
      <c r="AP64" s="1322">
        <f>IF(ISERROR(VLOOKUP(VLOOKUP($A64, 'E4 TB Allocation Details'!$A$18:$L$214, MATCH("Customer ID", 'E4 TB Allocation Details'!$A$18:$L$18, 0),FALSE), 'E2 Allocators'!$B$15:$W$358, MATCH('O5 Details by Class &amp; Accounts'!AP$18, 'E2 Allocators'!$B$15:$W$15, 0),FALSE)*$G64), 0, VLOOKUP(VLOOKUP($A64, 'E4 TB Allocation Details'!$A$18:$L$214, MATCH("Customer ID", 'E4 TB Allocation Details'!$A$18:$L$18, 0),FALSE), 'E2 Allocators'!$B$15:$W$358, MATCH('O5 Details by Class &amp; Accounts'!AP$18, 'E2 Allocators'!$B$15:$W$15, 0),FALSE)*$G64)</f>
        <v>0</v>
      </c>
      <c r="AQ64" s="1322">
        <f>IF(ISERROR(VLOOKUP(VLOOKUP($A64, 'E4 TB Allocation Details'!$A$18:$L$214, MATCH("Customer ID", 'E4 TB Allocation Details'!$A$18:$L$18, 0),FALSE), 'E2 Allocators'!$B$15:$W$358, MATCH('O5 Details by Class &amp; Accounts'!AQ$18, 'E2 Allocators'!$B$15:$W$15, 0),FALSE)*$G64), 0, VLOOKUP(VLOOKUP($A64, 'E4 TB Allocation Details'!$A$18:$L$214, MATCH("Customer ID", 'E4 TB Allocation Details'!$A$18:$L$18, 0),FALSE), 'E2 Allocators'!$B$15:$W$358, MATCH('O5 Details by Class &amp; Accounts'!AQ$18, 'E2 Allocators'!$B$15:$W$15, 0),FALSE)*$G64)</f>
        <v>0</v>
      </c>
      <c r="AR64" s="1322">
        <f>IF(ISERROR(VLOOKUP(VLOOKUP($A64, 'E4 TB Allocation Details'!$A$18:$L$214, MATCH("Customer ID", 'E4 TB Allocation Details'!$A$18:$L$18, 0),FALSE), 'E2 Allocators'!$B$15:$W$358, MATCH('O5 Details by Class &amp; Accounts'!AR$18, 'E2 Allocators'!$B$15:$W$15, 0),FALSE)*$G64), 0, VLOOKUP(VLOOKUP($A64, 'E4 TB Allocation Details'!$A$18:$L$214, MATCH("Customer ID", 'E4 TB Allocation Details'!$A$18:$L$18, 0),FALSE), 'E2 Allocators'!$B$15:$W$358, MATCH('O5 Details by Class &amp; Accounts'!AR$18, 'E2 Allocators'!$B$15:$W$15, 0),FALSE)*$G64)</f>
        <v>0</v>
      </c>
      <c r="AS64" s="1322">
        <f>IF(ISERROR(VLOOKUP(VLOOKUP($A64, 'E4 TB Allocation Details'!$A$18:$L$214, MATCH("Customer ID", 'E4 TB Allocation Details'!$A$18:$L$18, 0),FALSE), 'E2 Allocators'!$B$15:$W$358, MATCH('O5 Details by Class &amp; Accounts'!AS$18, 'E2 Allocators'!$B$15:$W$15, 0),FALSE)*$G64), 0, VLOOKUP(VLOOKUP($A64, 'E4 TB Allocation Details'!$A$18:$L$214, MATCH("Customer ID", 'E4 TB Allocation Details'!$A$18:$L$18, 0),FALSE), 'E2 Allocators'!$B$15:$W$358, MATCH('O5 Details by Class &amp; Accounts'!AS$18, 'E2 Allocators'!$B$15:$W$15, 0),FALSE)*$G64)</f>
        <v>0</v>
      </c>
      <c r="AT64" s="1322">
        <f>IF(ISERROR(VLOOKUP(VLOOKUP($A64, 'E4 TB Allocation Details'!$A$18:$L$214, MATCH("Customer ID", 'E4 TB Allocation Details'!$A$18:$L$18, 0),FALSE), 'E2 Allocators'!$B$15:$W$358, MATCH('O5 Details by Class &amp; Accounts'!AT$18, 'E2 Allocators'!$B$15:$W$15, 0),FALSE)*$G64), 0, VLOOKUP(VLOOKUP($A64, 'E4 TB Allocation Details'!$A$18:$L$214, MATCH("Customer ID", 'E4 TB Allocation Details'!$A$18:$L$18, 0),FALSE), 'E2 Allocators'!$B$15:$W$358, MATCH('O5 Details by Class &amp; Accounts'!AT$18, 'E2 Allocators'!$B$15:$W$15, 0),FALSE)*$G64)</f>
        <v>0</v>
      </c>
      <c r="AU64" s="1322">
        <f>IF(ISERROR(VLOOKUP(VLOOKUP($A64, 'E4 TB Allocation Details'!$A$18:$L$214, MATCH("Customer ID", 'E4 TB Allocation Details'!$A$18:$L$18, 0),FALSE), 'E2 Allocators'!$B$15:$W$358, MATCH('O5 Details by Class &amp; Accounts'!AU$18, 'E2 Allocators'!$B$15:$W$15, 0),FALSE)*$G64), 0, VLOOKUP(VLOOKUP($A64, 'E4 TB Allocation Details'!$A$18:$L$214, MATCH("Customer ID", 'E4 TB Allocation Details'!$A$18:$L$18, 0),FALSE), 'E2 Allocators'!$B$15:$W$358, MATCH('O5 Details by Class &amp; Accounts'!AU$18, 'E2 Allocators'!$B$15:$W$15, 0),FALSE)*$G64)</f>
        <v>0</v>
      </c>
      <c r="AV64" s="1322">
        <f>IF(ISERROR(VLOOKUP(VLOOKUP($A64, 'E4 TB Allocation Details'!$A$18:$L$214, MATCH("Customer ID", 'E4 TB Allocation Details'!$A$18:$L$18, 0),FALSE), 'E2 Allocators'!$B$15:$W$358, MATCH('O5 Details by Class &amp; Accounts'!AV$18, 'E2 Allocators'!$B$15:$W$15, 0),FALSE)*$G64), 0, VLOOKUP(VLOOKUP($A64, 'E4 TB Allocation Details'!$A$18:$L$214, MATCH("Customer ID", 'E4 TB Allocation Details'!$A$18:$L$18, 0),FALSE), 'E2 Allocators'!$B$15:$W$358, MATCH('O5 Details by Class &amp; Accounts'!AV$18, 'E2 Allocators'!$B$15:$W$15, 0),FALSE)*$G64)</f>
        <v>0</v>
      </c>
      <c r="AW64" s="1322">
        <f>IF(ISERROR(VLOOKUP(VLOOKUP($A64, 'E4 TB Allocation Details'!$A$18:$L$214, MATCH("Customer ID", 'E4 TB Allocation Details'!$A$18:$L$18, 0),FALSE), 'E2 Allocators'!$B$15:$W$358, MATCH('O5 Details by Class &amp; Accounts'!AW$18, 'E2 Allocators'!$B$15:$W$15, 0),FALSE)*$G64), 0, VLOOKUP(VLOOKUP($A64, 'E4 TB Allocation Details'!$A$18:$L$214, MATCH("Customer ID", 'E4 TB Allocation Details'!$A$18:$L$18, 0),FALSE), 'E2 Allocators'!$B$15:$W$358, MATCH('O5 Details by Class &amp; Accounts'!AW$18, 'E2 Allocators'!$B$15:$W$15, 0),FALSE)*$G64)</f>
        <v>0</v>
      </c>
      <c r="AX64" s="1322">
        <f t="shared" si="10"/>
        <v>0</v>
      </c>
      <c r="AY64" s="1322">
        <f>IF(ISERROR(VLOOKUP(VLOOKUP($A64, 'E4 TB Allocation Details'!$A$18:$L$214, MATCH("Misc ID", 'E4 TB Allocation Details'!$A$18:$L$18, 0),FALSE), 'E2 Allocators'!$B$15:$W$358, MATCH('O5 Details by Class &amp; Accounts'!AY$18, 'E2 Allocators'!$B$15:$W$15, 0),FALSE)*$E64), 0, VLOOKUP(VLOOKUP($A64, 'E4 TB Allocation Details'!$A$18:$L$214, MATCH("Misc ID", 'E4 TB Allocation Details'!$A$18:$L$18, 0),FALSE), 'E2 Allocators'!$B$15:$W$358, MATCH('O5 Details by Class &amp; Accounts'!AY$18, 'E2 Allocators'!$B$15:$W$15, 0),FALSE)*$E64)</f>
        <v>0</v>
      </c>
      <c r="AZ64" s="1322">
        <f>IF(ISERROR(VLOOKUP(VLOOKUP($A64, 'E4 TB Allocation Details'!$A$18:$L$214, MATCH("Misc ID", 'E4 TB Allocation Details'!$A$18:$L$18, 0),FALSE), 'E2 Allocators'!$B$15:$W$358, MATCH('O5 Details by Class &amp; Accounts'!AZ$18, 'E2 Allocators'!$B$15:$W$15, 0),FALSE)*$E64), 0, VLOOKUP(VLOOKUP($A64, 'E4 TB Allocation Details'!$A$18:$L$214, MATCH("Misc ID", 'E4 TB Allocation Details'!$A$18:$L$18, 0),FALSE), 'E2 Allocators'!$B$15:$W$358, MATCH('O5 Details by Class &amp; Accounts'!AZ$18, 'E2 Allocators'!$B$15:$W$15, 0),FALSE)*$E64)</f>
        <v>0</v>
      </c>
      <c r="BA64" s="1322">
        <f>IF(ISERROR(VLOOKUP(VLOOKUP($A64, 'E4 TB Allocation Details'!$A$18:$L$214, MATCH("Misc ID", 'E4 TB Allocation Details'!$A$18:$L$18, 0),FALSE), 'E2 Allocators'!$B$15:$W$358, MATCH('O5 Details by Class &amp; Accounts'!BA$18, 'E2 Allocators'!$B$15:$W$15, 0),FALSE)*$E64), 0, VLOOKUP(VLOOKUP($A64, 'E4 TB Allocation Details'!$A$18:$L$214, MATCH("Misc ID", 'E4 TB Allocation Details'!$A$18:$L$18, 0),FALSE), 'E2 Allocators'!$B$15:$W$358, MATCH('O5 Details by Class &amp; Accounts'!BA$18, 'E2 Allocators'!$B$15:$W$15, 0),FALSE)*$E64)</f>
        <v>0</v>
      </c>
      <c r="BB64" s="1322">
        <f>IF(ISERROR(VLOOKUP(VLOOKUP($A64, 'E4 TB Allocation Details'!$A$18:$L$214, MATCH("Misc ID", 'E4 TB Allocation Details'!$A$18:$L$18, 0),FALSE), 'E2 Allocators'!$B$15:$W$358, MATCH('O5 Details by Class &amp; Accounts'!BB$18, 'E2 Allocators'!$B$15:$W$15, 0),FALSE)*$E64), 0, VLOOKUP(VLOOKUP($A64, 'E4 TB Allocation Details'!$A$18:$L$214, MATCH("Misc ID", 'E4 TB Allocation Details'!$A$18:$L$18, 0),FALSE), 'E2 Allocators'!$B$15:$W$358, MATCH('O5 Details by Class &amp; Accounts'!BB$18, 'E2 Allocators'!$B$15:$W$15, 0),FALSE)*$E64)</f>
        <v>0</v>
      </c>
      <c r="BC64" s="1322">
        <f>IF(ISERROR(VLOOKUP(VLOOKUP($A64, 'E4 TB Allocation Details'!$A$18:$L$214, MATCH("Misc ID", 'E4 TB Allocation Details'!$A$18:$L$18, 0),FALSE), 'E2 Allocators'!$B$15:$W$358, MATCH('O5 Details by Class &amp; Accounts'!BC$18, 'E2 Allocators'!$B$15:$W$15, 0),FALSE)*$E64), 0, VLOOKUP(VLOOKUP($A64, 'E4 TB Allocation Details'!$A$18:$L$214, MATCH("Misc ID", 'E4 TB Allocation Details'!$A$18:$L$18, 0),FALSE), 'E2 Allocators'!$B$15:$W$358, MATCH('O5 Details by Class &amp; Accounts'!BC$18, 'E2 Allocators'!$B$15:$W$15, 0),FALSE)*$E64)</f>
        <v>0</v>
      </c>
      <c r="BD64" s="1322">
        <f>IF(ISERROR(VLOOKUP(VLOOKUP($A64, 'E4 TB Allocation Details'!$A$18:$L$214, MATCH("Misc ID", 'E4 TB Allocation Details'!$A$18:$L$18, 0),FALSE), 'E2 Allocators'!$B$15:$W$358, MATCH('O5 Details by Class &amp; Accounts'!BD$18, 'E2 Allocators'!$B$15:$W$15, 0),FALSE)*$E64), 0, VLOOKUP(VLOOKUP($A64, 'E4 TB Allocation Details'!$A$18:$L$214, MATCH("Misc ID", 'E4 TB Allocation Details'!$A$18:$L$18, 0),FALSE), 'E2 Allocators'!$B$15:$W$358, MATCH('O5 Details by Class &amp; Accounts'!BD$18, 'E2 Allocators'!$B$15:$W$15, 0),FALSE)*$E64)</f>
        <v>0</v>
      </c>
      <c r="BE64" s="1322">
        <f>IF(ISERROR(VLOOKUP(VLOOKUP($A64, 'E4 TB Allocation Details'!$A$18:$L$214, MATCH("Misc ID", 'E4 TB Allocation Details'!$A$18:$L$18, 0),FALSE), 'E2 Allocators'!$B$15:$W$358, MATCH('O5 Details by Class &amp; Accounts'!BE$18, 'E2 Allocators'!$B$15:$W$15, 0),FALSE)*$E64), 0, VLOOKUP(VLOOKUP($A64, 'E4 TB Allocation Details'!$A$18:$L$214, MATCH("Misc ID", 'E4 TB Allocation Details'!$A$18:$L$18, 0),FALSE), 'E2 Allocators'!$B$15:$W$358, MATCH('O5 Details by Class &amp; Accounts'!BE$18, 'E2 Allocators'!$B$15:$W$15, 0),FALSE)*$E64)</f>
        <v>0</v>
      </c>
      <c r="BF64" s="1322">
        <f>IF(ISERROR(VLOOKUP(VLOOKUP($A64, 'E4 TB Allocation Details'!$A$18:$L$214, MATCH("Misc ID", 'E4 TB Allocation Details'!$A$18:$L$18, 0),FALSE), 'E2 Allocators'!$B$15:$W$358, MATCH('O5 Details by Class &amp; Accounts'!BF$18, 'E2 Allocators'!$B$15:$W$15, 0),FALSE)*$E64), 0, VLOOKUP(VLOOKUP($A64, 'E4 TB Allocation Details'!$A$18:$L$214, MATCH("Misc ID", 'E4 TB Allocation Details'!$A$18:$L$18, 0),FALSE), 'E2 Allocators'!$B$15:$W$358, MATCH('O5 Details by Class &amp; Accounts'!BF$18, 'E2 Allocators'!$B$15:$W$15, 0),FALSE)*$E64)</f>
        <v>0</v>
      </c>
      <c r="BG64" s="1322">
        <f>IF(ISERROR(VLOOKUP(VLOOKUP($A64, 'E4 TB Allocation Details'!$A$18:$L$214, MATCH("Misc ID", 'E4 TB Allocation Details'!$A$18:$L$18, 0),FALSE), 'E2 Allocators'!$B$15:$W$358, MATCH('O5 Details by Class &amp; Accounts'!BG$18, 'E2 Allocators'!$B$15:$W$15, 0),FALSE)*$E64), 0, VLOOKUP(VLOOKUP($A64, 'E4 TB Allocation Details'!$A$18:$L$214, MATCH("Misc ID", 'E4 TB Allocation Details'!$A$18:$L$18, 0),FALSE), 'E2 Allocators'!$B$15:$W$358, MATCH('O5 Details by Class &amp; Accounts'!BG$18, 'E2 Allocators'!$B$15:$W$15, 0),FALSE)*$E64)</f>
        <v>0</v>
      </c>
      <c r="BH64" s="1322">
        <f>IF(ISERROR(VLOOKUP(VLOOKUP($A64, 'E4 TB Allocation Details'!$A$18:$L$214, MATCH("Misc ID", 'E4 TB Allocation Details'!$A$18:$L$18, 0),FALSE), 'E2 Allocators'!$B$15:$W$358, MATCH('O5 Details by Class &amp; Accounts'!BH$18, 'E2 Allocators'!$B$15:$W$15, 0),FALSE)*$E64), 0, VLOOKUP(VLOOKUP($A64, 'E4 TB Allocation Details'!$A$18:$L$214, MATCH("Misc ID", 'E4 TB Allocation Details'!$A$18:$L$18, 0),FALSE), 'E2 Allocators'!$B$15:$W$358, MATCH('O5 Details by Class &amp; Accounts'!BH$18, 'E2 Allocators'!$B$15:$W$15, 0),FALSE)*$E64)</f>
        <v>0</v>
      </c>
      <c r="BI64" s="1322">
        <f>IF(ISERROR(VLOOKUP(VLOOKUP($A64, 'E4 TB Allocation Details'!$A$18:$L$214, MATCH("Misc ID", 'E4 TB Allocation Details'!$A$18:$L$18, 0),FALSE), 'E2 Allocators'!$B$15:$W$358, MATCH('O5 Details by Class &amp; Accounts'!BI$18, 'E2 Allocators'!$B$15:$W$15, 0),FALSE)*$E64), 0, VLOOKUP(VLOOKUP($A64, 'E4 TB Allocation Details'!$A$18:$L$214, MATCH("Misc ID", 'E4 TB Allocation Details'!$A$18:$L$18, 0),FALSE), 'E2 Allocators'!$B$15:$W$358, MATCH('O5 Details by Class &amp; Accounts'!BI$18, 'E2 Allocators'!$B$15:$W$15, 0),FALSE)*$E64)</f>
        <v>0</v>
      </c>
      <c r="BJ64" s="1322">
        <f>IF(ISERROR(VLOOKUP(VLOOKUP($A64, 'E4 TB Allocation Details'!$A$18:$L$214, MATCH("Misc ID", 'E4 TB Allocation Details'!$A$18:$L$18, 0),FALSE), 'E2 Allocators'!$B$15:$W$358, MATCH('O5 Details by Class &amp; Accounts'!BJ$18, 'E2 Allocators'!$B$15:$W$15, 0),FALSE)*$E64), 0, VLOOKUP(VLOOKUP($A64, 'E4 TB Allocation Details'!$A$18:$L$214, MATCH("Misc ID", 'E4 TB Allocation Details'!$A$18:$L$18, 0),FALSE), 'E2 Allocators'!$B$15:$W$358, MATCH('O5 Details by Class &amp; Accounts'!BJ$18, 'E2 Allocators'!$B$15:$W$15, 0),FALSE)*$E64)</f>
        <v>0</v>
      </c>
      <c r="BK64" s="1322">
        <f>IF(ISERROR(VLOOKUP(VLOOKUP($A64, 'E4 TB Allocation Details'!$A$18:$L$214, MATCH("Misc ID", 'E4 TB Allocation Details'!$A$18:$L$18, 0),FALSE), 'E2 Allocators'!$B$15:$W$358, MATCH('O5 Details by Class &amp; Accounts'!BK$18, 'E2 Allocators'!$B$15:$W$15, 0),FALSE)*$E64), 0, VLOOKUP(VLOOKUP($A64, 'E4 TB Allocation Details'!$A$18:$L$214, MATCH("Misc ID", 'E4 TB Allocation Details'!$A$18:$L$18, 0),FALSE), 'E2 Allocators'!$B$15:$W$358, MATCH('O5 Details by Class &amp; Accounts'!BK$18, 'E2 Allocators'!$B$15:$W$15, 0),FALSE)*$E64)</f>
        <v>0</v>
      </c>
      <c r="BL64" s="1322">
        <f>IF(ISERROR(VLOOKUP(VLOOKUP($A64, 'E4 TB Allocation Details'!$A$18:$L$214, MATCH("Misc ID", 'E4 TB Allocation Details'!$A$18:$L$18, 0),FALSE), 'E2 Allocators'!$B$15:$W$358, MATCH('O5 Details by Class &amp; Accounts'!BL$18, 'E2 Allocators'!$B$15:$W$15, 0),FALSE)*$E64), 0, VLOOKUP(VLOOKUP($A64, 'E4 TB Allocation Details'!$A$18:$L$214, MATCH("Misc ID", 'E4 TB Allocation Details'!$A$18:$L$18, 0),FALSE), 'E2 Allocators'!$B$15:$W$358, MATCH('O5 Details by Class &amp; Accounts'!BL$18, 'E2 Allocators'!$B$15:$W$15, 0),FALSE)*$E64)</f>
        <v>0</v>
      </c>
      <c r="BM64" s="1322">
        <f>IF(ISERROR(VLOOKUP(VLOOKUP($A64, 'E4 TB Allocation Details'!$A$18:$L$214, MATCH("Misc ID", 'E4 TB Allocation Details'!$A$18:$L$18, 0),FALSE), 'E2 Allocators'!$B$15:$W$358, MATCH('O5 Details by Class &amp; Accounts'!BM$18, 'E2 Allocators'!$B$15:$W$15, 0),FALSE)*$E64), 0, VLOOKUP(VLOOKUP($A64, 'E4 TB Allocation Details'!$A$18:$L$214, MATCH("Misc ID", 'E4 TB Allocation Details'!$A$18:$L$18, 0),FALSE), 'E2 Allocators'!$B$15:$W$358, MATCH('O5 Details by Class &amp; Accounts'!BM$18, 'E2 Allocators'!$B$15:$W$15, 0),FALSE)*$E64)</f>
        <v>0</v>
      </c>
      <c r="BN64" s="1322">
        <f>IF(ISERROR(VLOOKUP(VLOOKUP($A64, 'E4 TB Allocation Details'!$A$18:$L$214, MATCH("Misc ID", 'E4 TB Allocation Details'!$A$18:$L$18, 0),FALSE), 'E2 Allocators'!$B$15:$W$358, MATCH('O5 Details by Class &amp; Accounts'!BN$18, 'E2 Allocators'!$B$15:$W$15, 0),FALSE)*$E64), 0, VLOOKUP(VLOOKUP($A64, 'E4 TB Allocation Details'!$A$18:$L$214, MATCH("Misc ID", 'E4 TB Allocation Details'!$A$18:$L$18, 0),FALSE), 'E2 Allocators'!$B$15:$W$358, MATCH('O5 Details by Class &amp; Accounts'!BN$18, 'E2 Allocators'!$B$15:$W$15, 0),FALSE)*$E64)</f>
        <v>0</v>
      </c>
      <c r="BO64" s="1322">
        <f>IF(ISERROR(VLOOKUP(VLOOKUP($A64, 'E4 TB Allocation Details'!$A$18:$L$214, MATCH("Misc ID", 'E4 TB Allocation Details'!$A$18:$L$18, 0),FALSE), 'E2 Allocators'!$B$15:$W$358, MATCH('O5 Details by Class &amp; Accounts'!BO$18, 'E2 Allocators'!$B$15:$W$15, 0),FALSE)*$E64), 0, VLOOKUP(VLOOKUP($A64, 'E4 TB Allocation Details'!$A$18:$L$214, MATCH("Misc ID", 'E4 TB Allocation Details'!$A$18:$L$18, 0),FALSE), 'E2 Allocators'!$B$15:$W$358, MATCH('O5 Details by Class &amp; Accounts'!BO$18, 'E2 Allocators'!$B$15:$W$15, 0),FALSE)*$E64)</f>
        <v>0</v>
      </c>
      <c r="BP64" s="1322">
        <f>IF(ISERROR(VLOOKUP(VLOOKUP($A64, 'E4 TB Allocation Details'!$A$18:$L$214, MATCH("Misc ID", 'E4 TB Allocation Details'!$A$18:$L$18, 0),FALSE), 'E2 Allocators'!$B$15:$W$358, MATCH('O5 Details by Class &amp; Accounts'!BP$18, 'E2 Allocators'!$B$15:$W$15, 0),FALSE)*$E64), 0, VLOOKUP(VLOOKUP($A64, 'E4 TB Allocation Details'!$A$18:$L$214, MATCH("Misc ID", 'E4 TB Allocation Details'!$A$18:$L$18, 0),FALSE), 'E2 Allocators'!$B$15:$W$358, MATCH('O5 Details by Class &amp; Accounts'!BP$18, 'E2 Allocators'!$B$15:$W$15, 0),FALSE)*$E64)</f>
        <v>0</v>
      </c>
      <c r="BQ64" s="1322">
        <f>IF(ISERROR(VLOOKUP(VLOOKUP($A64, 'E4 TB Allocation Details'!$A$18:$L$214, MATCH("Misc ID", 'E4 TB Allocation Details'!$A$18:$L$18, 0),FALSE), 'E2 Allocators'!$B$15:$W$358, MATCH('O5 Details by Class &amp; Accounts'!BQ$18, 'E2 Allocators'!$B$15:$W$15, 0),FALSE)*$E64), 0, VLOOKUP(VLOOKUP($A64, 'E4 TB Allocation Details'!$A$18:$L$214, MATCH("Misc ID", 'E4 TB Allocation Details'!$A$18:$L$18, 0),FALSE), 'E2 Allocators'!$B$15:$W$358, MATCH('O5 Details by Class &amp; Accounts'!BQ$18, 'E2 Allocators'!$B$15:$W$15, 0),FALSE)*$E64)</f>
        <v>0</v>
      </c>
      <c r="BR64" s="1322">
        <f>IF(ISERROR(VLOOKUP(VLOOKUP($A64, 'E4 TB Allocation Details'!$A$18:$L$214, MATCH("Misc ID", 'E4 TB Allocation Details'!$A$18:$L$18, 0),FALSE), 'E2 Allocators'!$B$15:$W$358, MATCH('O5 Details by Class &amp; Accounts'!BR$18, 'E2 Allocators'!$B$15:$W$15, 0),FALSE)*$E64), 0, VLOOKUP(VLOOKUP($A64, 'E4 TB Allocation Details'!$A$18:$L$214, MATCH("Misc ID", 'E4 TB Allocation Details'!$A$18:$L$18, 0),FALSE), 'E2 Allocators'!$B$15:$W$358, MATCH('O5 Details by Class &amp; Accounts'!BR$18, 'E2 Allocators'!$B$15:$W$15, 0),FALSE)*$E64)</f>
        <v>0</v>
      </c>
      <c r="BS64" s="1322">
        <f t="shared" si="11"/>
        <v>0</v>
      </c>
      <c r="BT64" s="1322">
        <f>IF(ISERROR(VLOOKUP(VLOOKUP($A64, 'E4 TB Allocation Details'!$A$18:$L$214, MATCH("A &amp; G ID", 'E4 TB Allocation Details'!$A$18:$L$18, 0),FALSE), 'E2 Allocators'!$B$15:$W$358, MATCH('O5 Details by Class &amp; Accounts'!BT$18, 'E2 Allocators'!$B$15:$W$15, 0),FALSE)*$E64), 0, VLOOKUP(VLOOKUP($A64, 'E4 TB Allocation Details'!$A$18:$L$214, MATCH("A &amp; G ID", 'E4 TB Allocation Details'!$A$18:$L$18, 0),FALSE), 'E2 Allocators'!$B$15:$W$358, MATCH('O5 Details by Class &amp; Accounts'!BT$18, 'E2 Allocators'!$B$15:$W$15, 0),FALSE)*$E64)</f>
        <v>132350.97395759323</v>
      </c>
      <c r="BU64" s="1322">
        <f>IF(ISERROR(VLOOKUP(VLOOKUP($A64, 'E4 TB Allocation Details'!$A$18:$L$214, MATCH("A &amp; G ID", 'E4 TB Allocation Details'!$A$18:$L$18, 0),FALSE), 'E2 Allocators'!$B$15:$W$358, MATCH('O5 Details by Class &amp; Accounts'!BU$18, 'E2 Allocators'!$B$15:$W$15, 0),FALSE)*$E64), 0, VLOOKUP(VLOOKUP($A64, 'E4 TB Allocation Details'!$A$18:$L$214, MATCH("A &amp; G ID", 'E4 TB Allocation Details'!$A$18:$L$18, 0),FALSE), 'E2 Allocators'!$B$15:$W$358, MATCH('O5 Details by Class &amp; Accounts'!BU$18, 'E2 Allocators'!$B$15:$W$15, 0),FALSE)*$E64)</f>
        <v>48895.631473040798</v>
      </c>
      <c r="BV64" s="1322">
        <f>IF(ISERROR(VLOOKUP(VLOOKUP($A64, 'E4 TB Allocation Details'!$A$18:$L$214, MATCH("A &amp; G ID", 'E4 TB Allocation Details'!$A$18:$L$18, 0),FALSE), 'E2 Allocators'!$B$15:$W$358, MATCH('O5 Details by Class &amp; Accounts'!BV$18, 'E2 Allocators'!$B$15:$W$15, 0),FALSE)*$E64), 0, VLOOKUP(VLOOKUP($A64, 'E4 TB Allocation Details'!$A$18:$L$214, MATCH("A &amp; G ID", 'E4 TB Allocation Details'!$A$18:$L$18, 0),FALSE), 'E2 Allocators'!$B$15:$W$358, MATCH('O5 Details by Class &amp; Accounts'!BV$18, 'E2 Allocators'!$B$15:$W$15, 0),FALSE)*$E64)</f>
        <v>39201.933021790377</v>
      </c>
      <c r="BW64" s="1322">
        <f>IF(ISERROR(VLOOKUP(VLOOKUP($A64, 'E4 TB Allocation Details'!$A$18:$L$214, MATCH("A &amp; G ID", 'E4 TB Allocation Details'!$A$18:$L$18, 0),FALSE), 'E2 Allocators'!$B$15:$W$358, MATCH('O5 Details by Class &amp; Accounts'!BW$18, 'E2 Allocators'!$B$15:$W$15, 0),FALSE)*$E64), 0, VLOOKUP(VLOOKUP($A64, 'E4 TB Allocation Details'!$A$18:$L$214, MATCH("A &amp; G ID", 'E4 TB Allocation Details'!$A$18:$L$18, 0),FALSE), 'E2 Allocators'!$B$15:$W$358, MATCH('O5 Details by Class &amp; Accounts'!BW$18, 'E2 Allocators'!$B$15:$W$15, 0),FALSE)*$E64)</f>
        <v>0</v>
      </c>
      <c r="BX64" s="1322">
        <f>IF(ISERROR(VLOOKUP(VLOOKUP($A64, 'E4 TB Allocation Details'!$A$18:$L$214, MATCH("A &amp; G ID", 'E4 TB Allocation Details'!$A$18:$L$18, 0),FALSE), 'E2 Allocators'!$B$15:$W$358, MATCH('O5 Details by Class &amp; Accounts'!BX$18, 'E2 Allocators'!$B$15:$W$15, 0),FALSE)*$E64), 0, VLOOKUP(VLOOKUP($A64, 'E4 TB Allocation Details'!$A$18:$L$214, MATCH("A &amp; G ID", 'E4 TB Allocation Details'!$A$18:$L$18, 0),FALSE), 'E2 Allocators'!$B$15:$W$358, MATCH('O5 Details by Class &amp; Accounts'!BX$18, 'E2 Allocators'!$B$15:$W$15, 0),FALSE)*$E64)</f>
        <v>0</v>
      </c>
      <c r="BY64" s="1322">
        <f>IF(ISERROR(VLOOKUP(VLOOKUP($A64, 'E4 TB Allocation Details'!$A$18:$L$214, MATCH("A &amp; G ID", 'E4 TB Allocation Details'!$A$18:$L$18, 0),FALSE), 'E2 Allocators'!$B$15:$W$358, MATCH('O5 Details by Class &amp; Accounts'!BY$18, 'E2 Allocators'!$B$15:$W$15, 0),FALSE)*$E64), 0, VLOOKUP(VLOOKUP($A64, 'E4 TB Allocation Details'!$A$18:$L$214, MATCH("A &amp; G ID", 'E4 TB Allocation Details'!$A$18:$L$18, 0),FALSE), 'E2 Allocators'!$B$15:$W$358, MATCH('O5 Details by Class &amp; Accounts'!BY$18, 'E2 Allocators'!$B$15:$W$15, 0),FALSE)*$E64)</f>
        <v>8323.2545086197915</v>
      </c>
      <c r="BZ64" s="1322">
        <f>IF(ISERROR(VLOOKUP(VLOOKUP($A64, 'E4 TB Allocation Details'!$A$18:$L$214, MATCH("A &amp; G ID", 'E4 TB Allocation Details'!$A$18:$L$18, 0),FALSE), 'E2 Allocators'!$B$15:$W$358, MATCH('O5 Details by Class &amp; Accounts'!BZ$18, 'E2 Allocators'!$B$15:$W$15, 0),FALSE)*$E64), 0, VLOOKUP(VLOOKUP($A64, 'E4 TB Allocation Details'!$A$18:$L$214, MATCH("A &amp; G ID", 'E4 TB Allocation Details'!$A$18:$L$18, 0),FALSE), 'E2 Allocators'!$B$15:$W$358, MATCH('O5 Details by Class &amp; Accounts'!BZ$18, 'E2 Allocators'!$B$15:$W$15, 0),FALSE)*$E64)</f>
        <v>6843.4880190199619</v>
      </c>
      <c r="CA64" s="1322">
        <f>IF(ISERROR(VLOOKUP(VLOOKUP($A64, 'E4 TB Allocation Details'!$A$18:$L$214, MATCH("A &amp; G ID", 'E4 TB Allocation Details'!$A$18:$L$18, 0),FALSE), 'E2 Allocators'!$B$15:$W$358, MATCH('O5 Details by Class &amp; Accounts'!CA$18, 'E2 Allocators'!$B$15:$W$15, 0),FALSE)*$E64), 0, VLOOKUP(VLOOKUP($A64, 'E4 TB Allocation Details'!$A$18:$L$214, MATCH("A &amp; G ID", 'E4 TB Allocation Details'!$A$18:$L$18, 0),FALSE), 'E2 Allocators'!$B$15:$W$358, MATCH('O5 Details by Class &amp; Accounts'!CA$18, 'E2 Allocators'!$B$15:$W$15, 0),FALSE)*$E64)</f>
        <v>0</v>
      </c>
      <c r="CB64" s="1322">
        <f>IF(ISERROR(VLOOKUP(VLOOKUP($A64, 'E4 TB Allocation Details'!$A$18:$L$214, MATCH("A &amp; G ID", 'E4 TB Allocation Details'!$A$18:$L$18, 0),FALSE), 'E2 Allocators'!$B$15:$W$358, MATCH('O5 Details by Class &amp; Accounts'!CB$18, 'E2 Allocators'!$B$15:$W$15, 0),FALSE)*$E64), 0, VLOOKUP(VLOOKUP($A64, 'E4 TB Allocation Details'!$A$18:$L$214, MATCH("A &amp; G ID", 'E4 TB Allocation Details'!$A$18:$L$18, 0),FALSE), 'E2 Allocators'!$B$15:$W$358, MATCH('O5 Details by Class &amp; Accounts'!CB$18, 'E2 Allocators'!$B$15:$W$15, 0),FALSE)*$E64)</f>
        <v>294.15901993589836</v>
      </c>
      <c r="CC64" s="1322">
        <f>IF(ISERROR(VLOOKUP(VLOOKUP($A64, 'E4 TB Allocation Details'!$A$18:$L$214, MATCH("A &amp; G ID", 'E4 TB Allocation Details'!$A$18:$L$18, 0),FALSE), 'E2 Allocators'!$B$15:$W$358, MATCH('O5 Details by Class &amp; Accounts'!CC$18, 'E2 Allocators'!$B$15:$W$15, 0),FALSE)*$E64), 0, VLOOKUP(VLOOKUP($A64, 'E4 TB Allocation Details'!$A$18:$L$214, MATCH("A &amp; G ID", 'E4 TB Allocation Details'!$A$18:$L$18, 0),FALSE), 'E2 Allocators'!$B$15:$W$358, MATCH('O5 Details by Class &amp; Accounts'!CC$18, 'E2 Allocators'!$B$15:$W$15, 0),FALSE)*$E64)</f>
        <v>0</v>
      </c>
      <c r="CD64" s="1322">
        <f>IF(ISERROR(VLOOKUP(VLOOKUP($A64, 'E4 TB Allocation Details'!$A$18:$L$214, MATCH("A &amp; G ID", 'E4 TB Allocation Details'!$A$18:$L$18, 0),FALSE), 'E2 Allocators'!$B$15:$W$358, MATCH('O5 Details by Class &amp; Accounts'!CD$18, 'E2 Allocators'!$B$15:$W$15, 0),FALSE)*$E64), 0, VLOOKUP(VLOOKUP($A64, 'E4 TB Allocation Details'!$A$18:$L$214, MATCH("A &amp; G ID", 'E4 TB Allocation Details'!$A$18:$L$18, 0),FALSE), 'E2 Allocators'!$B$15:$W$358, MATCH('O5 Details by Class &amp; Accounts'!CD$18, 'E2 Allocators'!$B$15:$W$15, 0),FALSE)*$E64)</f>
        <v>0</v>
      </c>
      <c r="CE64" s="1322">
        <f>IF(ISERROR(VLOOKUP(VLOOKUP($A64, 'E4 TB Allocation Details'!$A$18:$L$214, MATCH("A &amp; G ID", 'E4 TB Allocation Details'!$A$18:$L$18, 0),FALSE), 'E2 Allocators'!$B$15:$W$358, MATCH('O5 Details by Class &amp; Accounts'!CE$18, 'E2 Allocators'!$B$15:$W$15, 0),FALSE)*$E64), 0, VLOOKUP(VLOOKUP($A64, 'E4 TB Allocation Details'!$A$18:$L$214, MATCH("A &amp; G ID", 'E4 TB Allocation Details'!$A$18:$L$18, 0),FALSE), 'E2 Allocators'!$B$15:$W$358, MATCH('O5 Details by Class &amp; Accounts'!CE$18, 'E2 Allocators'!$B$15:$W$15, 0),FALSE)*$E64)</f>
        <v>0</v>
      </c>
      <c r="CF64" s="1322">
        <f>IF(ISERROR(VLOOKUP(VLOOKUP($A64, 'E4 TB Allocation Details'!$A$18:$L$214, MATCH("A &amp; G ID", 'E4 TB Allocation Details'!$A$18:$L$18, 0),FALSE), 'E2 Allocators'!$B$15:$W$358, MATCH('O5 Details by Class &amp; Accounts'!CF$18, 'E2 Allocators'!$B$15:$W$15, 0),FALSE)*$E64), 0, VLOOKUP(VLOOKUP($A64, 'E4 TB Allocation Details'!$A$18:$L$214, MATCH("A &amp; G ID", 'E4 TB Allocation Details'!$A$18:$L$18, 0),FALSE), 'E2 Allocators'!$B$15:$W$358, MATCH('O5 Details by Class &amp; Accounts'!CF$18, 'E2 Allocators'!$B$15:$W$15, 0),FALSE)*$E64)</f>
        <v>0</v>
      </c>
      <c r="CG64" s="1322">
        <f>IF(ISERROR(VLOOKUP(VLOOKUP($A64, 'E4 TB Allocation Details'!$A$18:$L$214, MATCH("A &amp; G ID", 'E4 TB Allocation Details'!$A$18:$L$18, 0),FALSE), 'E2 Allocators'!$B$15:$W$358, MATCH('O5 Details by Class &amp; Accounts'!CG$18, 'E2 Allocators'!$B$15:$W$15, 0),FALSE)*$E64), 0, VLOOKUP(VLOOKUP($A64, 'E4 TB Allocation Details'!$A$18:$L$214, MATCH("A &amp; G ID", 'E4 TB Allocation Details'!$A$18:$L$18, 0),FALSE), 'E2 Allocators'!$B$15:$W$358, MATCH('O5 Details by Class &amp; Accounts'!CG$18, 'E2 Allocators'!$B$15:$W$15, 0),FALSE)*$E64)</f>
        <v>0</v>
      </c>
      <c r="CH64" s="1322">
        <f>IF(ISERROR(VLOOKUP(VLOOKUP($A64, 'E4 TB Allocation Details'!$A$18:$L$214, MATCH("A &amp; G ID", 'E4 TB Allocation Details'!$A$18:$L$18, 0),FALSE), 'E2 Allocators'!$B$15:$W$358, MATCH('O5 Details by Class &amp; Accounts'!CH$18, 'E2 Allocators'!$B$15:$W$15, 0),FALSE)*$E64), 0, VLOOKUP(VLOOKUP($A64, 'E4 TB Allocation Details'!$A$18:$L$214, MATCH("A &amp; G ID", 'E4 TB Allocation Details'!$A$18:$L$18, 0),FALSE), 'E2 Allocators'!$B$15:$W$358, MATCH('O5 Details by Class &amp; Accounts'!CH$18, 'E2 Allocators'!$B$15:$W$15, 0),FALSE)*$E64)</f>
        <v>0</v>
      </c>
      <c r="CI64" s="1322">
        <f>IF(ISERROR(VLOOKUP(VLOOKUP($A64, 'E4 TB Allocation Details'!$A$18:$L$214, MATCH("A &amp; G ID", 'E4 TB Allocation Details'!$A$18:$L$18, 0),FALSE), 'E2 Allocators'!$B$15:$W$358, MATCH('O5 Details by Class &amp; Accounts'!CI$18, 'E2 Allocators'!$B$15:$W$15, 0),FALSE)*$E64), 0, VLOOKUP(VLOOKUP($A64, 'E4 TB Allocation Details'!$A$18:$L$214, MATCH("A &amp; G ID", 'E4 TB Allocation Details'!$A$18:$L$18, 0),FALSE), 'E2 Allocators'!$B$15:$W$358, MATCH('O5 Details by Class &amp; Accounts'!CI$18, 'E2 Allocators'!$B$15:$W$15, 0),FALSE)*$E64)</f>
        <v>0</v>
      </c>
      <c r="CJ64" s="1322">
        <f>IF(ISERROR(VLOOKUP(VLOOKUP($A64, 'E4 TB Allocation Details'!$A$18:$L$214, MATCH("A &amp; G ID", 'E4 TB Allocation Details'!$A$18:$L$18, 0),FALSE), 'E2 Allocators'!$B$15:$W$358, MATCH('O5 Details by Class &amp; Accounts'!CJ$18, 'E2 Allocators'!$B$15:$W$15, 0),FALSE)*$E64), 0, VLOOKUP(VLOOKUP($A64, 'E4 TB Allocation Details'!$A$18:$L$214, MATCH("A &amp; G ID", 'E4 TB Allocation Details'!$A$18:$L$18, 0),FALSE), 'E2 Allocators'!$B$15:$W$358, MATCH('O5 Details by Class &amp; Accounts'!CJ$18, 'E2 Allocators'!$B$15:$W$15, 0),FALSE)*$E64)</f>
        <v>0</v>
      </c>
      <c r="CK64" s="1322">
        <f>IF(ISERROR(VLOOKUP(VLOOKUP($A64, 'E4 TB Allocation Details'!$A$18:$L$214, MATCH("A &amp; G ID", 'E4 TB Allocation Details'!$A$18:$L$18, 0),FALSE), 'E2 Allocators'!$B$15:$W$358, MATCH('O5 Details by Class &amp; Accounts'!CK$18, 'E2 Allocators'!$B$15:$W$15, 0),FALSE)*$E64), 0, VLOOKUP(VLOOKUP($A64, 'E4 TB Allocation Details'!$A$18:$L$214, MATCH("A &amp; G ID", 'E4 TB Allocation Details'!$A$18:$L$18, 0),FALSE), 'E2 Allocators'!$B$15:$W$358, MATCH('O5 Details by Class &amp; Accounts'!CK$18, 'E2 Allocators'!$B$15:$W$15, 0),FALSE)*$E64)</f>
        <v>0</v>
      </c>
      <c r="CL64" s="1322">
        <f>IF(ISERROR(VLOOKUP(VLOOKUP($A64, 'E4 TB Allocation Details'!$A$18:$L$214, MATCH("A &amp; G ID", 'E4 TB Allocation Details'!$A$18:$L$18, 0),FALSE), 'E2 Allocators'!$B$15:$W$358, MATCH('O5 Details by Class &amp; Accounts'!CL$18, 'E2 Allocators'!$B$15:$W$15, 0),FALSE)*$E64), 0, VLOOKUP(VLOOKUP($A64, 'E4 TB Allocation Details'!$A$18:$L$214, MATCH("A &amp; G ID", 'E4 TB Allocation Details'!$A$18:$L$18, 0),FALSE), 'E2 Allocators'!$B$15:$W$358, MATCH('O5 Details by Class &amp; Accounts'!CL$18, 'E2 Allocators'!$B$15:$W$15, 0),FALSE)*$E64)</f>
        <v>0</v>
      </c>
      <c r="CM64" s="1322">
        <f>IF(ISERROR(VLOOKUP(VLOOKUP($A64, 'E4 TB Allocation Details'!$A$18:$L$214, MATCH("A &amp; G ID", 'E4 TB Allocation Details'!$A$18:$L$18, 0),FALSE), 'E2 Allocators'!$B$15:$W$358, MATCH('O5 Details by Class &amp; Accounts'!CM$18, 'E2 Allocators'!$B$15:$W$15, 0),FALSE)*$E64), 0, VLOOKUP(VLOOKUP($A64, 'E4 TB Allocation Details'!$A$18:$L$214, MATCH("A &amp; G ID", 'E4 TB Allocation Details'!$A$18:$L$18, 0),FALSE), 'E2 Allocators'!$B$15:$W$358, MATCH('O5 Details by Class &amp; Accounts'!CM$18, 'E2 Allocators'!$B$15:$W$15, 0),FALSE)*$E64)</f>
        <v>0</v>
      </c>
      <c r="CN64" s="1322">
        <f t="shared" si="12"/>
        <v>235909.44000000003</v>
      </c>
      <c r="CO64" s="1651">
        <f t="shared" si="7"/>
        <v>0</v>
      </c>
      <c r="CQ64" s="1899" t="inlineStr">
        <is>
          <t/>
        </is>
      </c>
    </row>
    <row r="65" spans="1:95" s="64" customFormat="1" ht="12.75" x14ac:dyDescent="0.2">
      <c r="A65" s="2146">
        <v>1920</v>
      </c>
      <c r="B65" s="2112" t="s">
        <v>510</v>
      </c>
      <c r="C65" s="1648">
        <f>IF(ISERROR(VLOOKUP($A65,'I3 TB Data'!$A$19:$H$483,MATCH('O5 Details by Class &amp; Accounts'!$C$18, 'I3 TB Data'!$A$19:$H$19,0),0)), 0, VLOOKUP($A65,'I3 TB Data'!$A$19:$H$483,MATCH('O5 Details by Class &amp; Accounts'!$C$18,'I3 TB Data'!$A$19:$H$19,0),0))</f>
        <v>484823.32999999996</v>
      </c>
      <c r="D65" s="1649">
        <f>'I4 BO ASSETS'!E67</f>
        <v>0</v>
      </c>
      <c r="E65" s="1648">
        <f t="shared" si="6"/>
        <v>484823.32999999996</v>
      </c>
      <c r="F65" s="1650">
        <f>IF(ISERROR(VLOOKUP($A65, 'E1 Categorization'!A33:E124, MATCH("Customer Component", 'E1 Categorization'!$A$33:$E$33,0), 0)), 0, IF(VLOOKUP($A65, 'E1 Categorization'!A33:E124, MATCH("Customer Component", 'E1 Categorization'!$A$33:$E$33,0), 0)=0, 'O5 Details by Class &amp; Accounts'!$E65, IF(AND(VLOOKUP($A65, 'E1 Categorization'!A33:E124, MATCH("Customer Component", 'E1 Categorization'!$A$33:$E$33,0), 0) &gt;0, VLOOKUP($A65, 'E1 Categorization'!A33:E124, MATCH("Customer Component", 'E1 Categorization'!$A$33:$E$33,0), 0)&lt;1), 'O5 Details by Class &amp; Accounts'!$E65*(1-VLOOKUP($A65, 'E1 Categorization'!A33:E124, MATCH("Customer Component", 'E1 Categorization'!$A$33:$E$33,0), 0)), 0)))</f>
        <v>0</v>
      </c>
      <c r="G65" s="1650">
        <f>IF(ISERROR(VLOOKUP($A65, 'E1 Categorization'!A33:E124, MATCH("Customer Component", 'E1 Categorization'!$A$33:$E$33,0), 0)),0, IF(VLOOKUP($A65, 'E1 Categorization'!A33:E124, MATCH("Customer Component", 'E1 Categorization'!$A$33:$E$33,0), 0)=0, 0, IF(AND(VLOOKUP($A65, 'E1 Categorization'!A33:E124, MATCH("Customer Component", 'E1 Categorization'!$A$33:$E$33,0), 0) &gt;0, VLOOKUP($A65, 'E1 Categorization'!A33:E124, MATCH("Customer Component", 'E1 Categorization'!$A$33:$E$33,0), 0)&lt;1), 'O5 Details by Class &amp; Accounts'!$E65*(VLOOKUP($A65, 'E1 Categorization'!A33:E124, MATCH("Customer Component", 'E1 Categorization'!$A$33:$E$33,0), 0)), 'O5 Details by Class &amp; Accounts'!$E65)))</f>
        <v>0</v>
      </c>
      <c r="H65" s="1322">
        <f t="shared" si="8"/>
        <v>0</v>
      </c>
      <c r="I65" s="1322">
        <f>IF(ISERROR(VLOOKUP(VLOOKUP($A65, 'E4 TB Allocation Details'!$A$18:$L$214, MATCH("Demand ID", 'E4 TB Allocation Details'!$A$18:$L$18, 0),FALSE), 'E2 Allocators'!$B$15:$W$358, MATCH('O5 Details by Class &amp; Accounts'!I$18, 'E2 Allocators'!$B$15:$W$15, 0),FALSE)*$F65), 0, VLOOKUP(VLOOKUP($A65, 'E4 TB Allocation Details'!$A$18:$L$214, MATCH("Demand ID", 'E4 TB Allocation Details'!$A$18:$L$18, 0),FALSE), 'E2 Allocators'!$B$15:$W$358, MATCH('O5 Details by Class &amp; Accounts'!I$18, 'E2 Allocators'!$B$15:$W$15, 0),FALSE)*$F65)</f>
        <v>0</v>
      </c>
      <c r="J65" s="1322">
        <f>IF(ISERROR(VLOOKUP(VLOOKUP($A65, 'E4 TB Allocation Details'!$A$18:$L$214, MATCH("Demand ID", 'E4 TB Allocation Details'!$A$18:$L$18, 0),FALSE), 'E2 Allocators'!$B$15:$W$358, MATCH('O5 Details by Class &amp; Accounts'!J$18, 'E2 Allocators'!$B$15:$W$15, 0),FALSE)*$F65), 0, VLOOKUP(VLOOKUP($A65, 'E4 TB Allocation Details'!$A$18:$L$214, MATCH("Demand ID", 'E4 TB Allocation Details'!$A$18:$L$18, 0),FALSE), 'E2 Allocators'!$B$15:$W$358, MATCH('O5 Details by Class &amp; Accounts'!J$18, 'E2 Allocators'!$B$15:$W$15, 0),FALSE)*$F65)</f>
        <v>0</v>
      </c>
      <c r="K65" s="1322">
        <f>IF(ISERROR(VLOOKUP(VLOOKUP($A65, 'E4 TB Allocation Details'!$A$18:$L$214, MATCH("Demand ID", 'E4 TB Allocation Details'!$A$18:$L$18, 0),FALSE), 'E2 Allocators'!$B$15:$W$358, MATCH('O5 Details by Class &amp; Accounts'!K$18, 'E2 Allocators'!$B$15:$W$15, 0),FALSE)*$F65), 0, VLOOKUP(VLOOKUP($A65, 'E4 TB Allocation Details'!$A$18:$L$214, MATCH("Demand ID", 'E4 TB Allocation Details'!$A$18:$L$18, 0),FALSE), 'E2 Allocators'!$B$15:$W$358, MATCH('O5 Details by Class &amp; Accounts'!K$18, 'E2 Allocators'!$B$15:$W$15, 0),FALSE)*$F65)</f>
        <v>0</v>
      </c>
      <c r="L65" s="1322">
        <f>IF(ISERROR(VLOOKUP(VLOOKUP($A65, 'E4 TB Allocation Details'!$A$18:$L$214, MATCH("Demand ID", 'E4 TB Allocation Details'!$A$18:$L$18, 0),FALSE), 'E2 Allocators'!$B$15:$W$358, MATCH('O5 Details by Class &amp; Accounts'!L$18, 'E2 Allocators'!$B$15:$W$15, 0),FALSE)*$F65), 0, VLOOKUP(VLOOKUP($A65, 'E4 TB Allocation Details'!$A$18:$L$214, MATCH("Demand ID", 'E4 TB Allocation Details'!$A$18:$L$18, 0),FALSE), 'E2 Allocators'!$B$15:$W$358, MATCH('O5 Details by Class &amp; Accounts'!L$18, 'E2 Allocators'!$B$15:$W$15, 0),FALSE)*$F65)</f>
        <v>0</v>
      </c>
      <c r="M65" s="1322">
        <f>IF(ISERROR(VLOOKUP(VLOOKUP($A65, 'E4 TB Allocation Details'!$A$18:$L$214, MATCH("Demand ID", 'E4 TB Allocation Details'!$A$18:$L$18, 0),FALSE), 'E2 Allocators'!$B$15:$W$358, MATCH('O5 Details by Class &amp; Accounts'!M$18, 'E2 Allocators'!$B$15:$W$15, 0),FALSE)*$F65), 0, VLOOKUP(VLOOKUP($A65, 'E4 TB Allocation Details'!$A$18:$L$214, MATCH("Demand ID", 'E4 TB Allocation Details'!$A$18:$L$18, 0),FALSE), 'E2 Allocators'!$B$15:$W$358, MATCH('O5 Details by Class &amp; Accounts'!M$18, 'E2 Allocators'!$B$15:$W$15, 0),FALSE)*$F65)</f>
        <v>0</v>
      </c>
      <c r="N65" s="1322">
        <f>IF(ISERROR(VLOOKUP(VLOOKUP($A65, 'E4 TB Allocation Details'!$A$18:$L$214, MATCH("Demand ID", 'E4 TB Allocation Details'!$A$18:$L$18, 0),FALSE), 'E2 Allocators'!$B$15:$W$358, MATCH('O5 Details by Class &amp; Accounts'!N$18, 'E2 Allocators'!$B$15:$W$15, 0),FALSE)*$F65), 0, VLOOKUP(VLOOKUP($A65, 'E4 TB Allocation Details'!$A$18:$L$214, MATCH("Demand ID", 'E4 TB Allocation Details'!$A$18:$L$18, 0),FALSE), 'E2 Allocators'!$B$15:$W$358, MATCH('O5 Details by Class &amp; Accounts'!N$18, 'E2 Allocators'!$B$15:$W$15, 0),FALSE)*$F65)</f>
        <v>0</v>
      </c>
      <c r="O65" s="1322">
        <f>IF(ISERROR(VLOOKUP(VLOOKUP($A65, 'E4 TB Allocation Details'!$A$18:$L$214, MATCH("Demand ID", 'E4 TB Allocation Details'!$A$18:$L$18, 0),FALSE), 'E2 Allocators'!$B$15:$W$358, MATCH('O5 Details by Class &amp; Accounts'!O$18, 'E2 Allocators'!$B$15:$W$15, 0),FALSE)*$F65), 0, VLOOKUP(VLOOKUP($A65, 'E4 TB Allocation Details'!$A$18:$L$214, MATCH("Demand ID", 'E4 TB Allocation Details'!$A$18:$L$18, 0),FALSE), 'E2 Allocators'!$B$15:$W$358, MATCH('O5 Details by Class &amp; Accounts'!O$18, 'E2 Allocators'!$B$15:$W$15, 0),FALSE)*$F65)</f>
        <v>0</v>
      </c>
      <c r="P65" s="1322">
        <f>IF(ISERROR(VLOOKUP(VLOOKUP($A65, 'E4 TB Allocation Details'!$A$18:$L$214, MATCH("Demand ID", 'E4 TB Allocation Details'!$A$18:$L$18, 0),FALSE), 'E2 Allocators'!$B$15:$W$358, MATCH('O5 Details by Class &amp; Accounts'!P$18, 'E2 Allocators'!$B$15:$W$15, 0),FALSE)*$F65), 0, VLOOKUP(VLOOKUP($A65, 'E4 TB Allocation Details'!$A$18:$L$214, MATCH("Demand ID", 'E4 TB Allocation Details'!$A$18:$L$18, 0),FALSE), 'E2 Allocators'!$B$15:$W$358, MATCH('O5 Details by Class &amp; Accounts'!P$18, 'E2 Allocators'!$B$15:$W$15, 0),FALSE)*$F65)</f>
        <v>0</v>
      </c>
      <c r="Q65" s="1322">
        <f>IF(ISERROR(VLOOKUP(VLOOKUP($A65, 'E4 TB Allocation Details'!$A$18:$L$214, MATCH("Demand ID", 'E4 TB Allocation Details'!$A$18:$L$18, 0),FALSE), 'E2 Allocators'!$B$15:$W$358, MATCH('O5 Details by Class &amp; Accounts'!Q$18, 'E2 Allocators'!$B$15:$W$15, 0),FALSE)*$F65), 0, VLOOKUP(VLOOKUP($A65, 'E4 TB Allocation Details'!$A$18:$L$214, MATCH("Demand ID", 'E4 TB Allocation Details'!$A$18:$L$18, 0),FALSE), 'E2 Allocators'!$B$15:$W$358, MATCH('O5 Details by Class &amp; Accounts'!Q$18, 'E2 Allocators'!$B$15:$W$15, 0),FALSE)*$F65)</f>
        <v>0</v>
      </c>
      <c r="R65" s="1322">
        <f>IF(ISERROR(VLOOKUP(VLOOKUP($A65, 'E4 TB Allocation Details'!$A$18:$L$214, MATCH("Demand ID", 'E4 TB Allocation Details'!$A$18:$L$18, 0),FALSE), 'E2 Allocators'!$B$15:$W$358, MATCH('O5 Details by Class &amp; Accounts'!R$18, 'E2 Allocators'!$B$15:$W$15, 0),FALSE)*$F65), 0, VLOOKUP(VLOOKUP($A65, 'E4 TB Allocation Details'!$A$18:$L$214, MATCH("Demand ID", 'E4 TB Allocation Details'!$A$18:$L$18, 0),FALSE), 'E2 Allocators'!$B$15:$W$358, MATCH('O5 Details by Class &amp; Accounts'!R$18, 'E2 Allocators'!$B$15:$W$15, 0),FALSE)*$F65)</f>
        <v>0</v>
      </c>
      <c r="S65" s="1322">
        <f>IF(ISERROR(VLOOKUP(VLOOKUP($A65, 'E4 TB Allocation Details'!$A$18:$L$214, MATCH("Demand ID", 'E4 TB Allocation Details'!$A$18:$L$18, 0),FALSE), 'E2 Allocators'!$B$15:$W$358, MATCH('O5 Details by Class &amp; Accounts'!S$18, 'E2 Allocators'!$B$15:$W$15, 0),FALSE)*$F65), 0, VLOOKUP(VLOOKUP($A65, 'E4 TB Allocation Details'!$A$18:$L$214, MATCH("Demand ID", 'E4 TB Allocation Details'!$A$18:$L$18, 0),FALSE), 'E2 Allocators'!$B$15:$W$358, MATCH('O5 Details by Class &amp; Accounts'!S$18, 'E2 Allocators'!$B$15:$W$15, 0),FALSE)*$F65)</f>
        <v>0</v>
      </c>
      <c r="T65" s="1322">
        <f>IF(ISERROR(VLOOKUP(VLOOKUP($A65, 'E4 TB Allocation Details'!$A$18:$L$214, MATCH("Demand ID", 'E4 TB Allocation Details'!$A$18:$L$18, 0),FALSE), 'E2 Allocators'!$B$15:$W$358, MATCH('O5 Details by Class &amp; Accounts'!T$18, 'E2 Allocators'!$B$15:$W$15, 0),FALSE)*$F65), 0, VLOOKUP(VLOOKUP($A65, 'E4 TB Allocation Details'!$A$18:$L$214, MATCH("Demand ID", 'E4 TB Allocation Details'!$A$18:$L$18, 0),FALSE), 'E2 Allocators'!$B$15:$W$358, MATCH('O5 Details by Class &amp; Accounts'!T$18, 'E2 Allocators'!$B$15:$W$15, 0),FALSE)*$F65)</f>
        <v>0</v>
      </c>
      <c r="U65" s="1322">
        <f>IF(ISERROR(VLOOKUP(VLOOKUP($A65, 'E4 TB Allocation Details'!$A$18:$L$214, MATCH("Demand ID", 'E4 TB Allocation Details'!$A$18:$L$18, 0),FALSE), 'E2 Allocators'!$B$15:$W$358, MATCH('O5 Details by Class &amp; Accounts'!U$18, 'E2 Allocators'!$B$15:$W$15, 0),FALSE)*$F65), 0, VLOOKUP(VLOOKUP($A65, 'E4 TB Allocation Details'!$A$18:$L$214, MATCH("Demand ID", 'E4 TB Allocation Details'!$A$18:$L$18, 0),FALSE), 'E2 Allocators'!$B$15:$W$358, MATCH('O5 Details by Class &amp; Accounts'!U$18, 'E2 Allocators'!$B$15:$W$15, 0),FALSE)*$F65)</f>
        <v>0</v>
      </c>
      <c r="V65" s="1322">
        <f>IF(ISERROR(VLOOKUP(VLOOKUP($A65, 'E4 TB Allocation Details'!$A$18:$L$214, MATCH("Demand ID", 'E4 TB Allocation Details'!$A$18:$L$18, 0),FALSE), 'E2 Allocators'!$B$15:$W$358, MATCH('O5 Details by Class &amp; Accounts'!V$18, 'E2 Allocators'!$B$15:$W$15, 0),FALSE)*$F65), 0, VLOOKUP(VLOOKUP($A65, 'E4 TB Allocation Details'!$A$18:$L$214, MATCH("Demand ID", 'E4 TB Allocation Details'!$A$18:$L$18, 0),FALSE), 'E2 Allocators'!$B$15:$W$358, MATCH('O5 Details by Class &amp; Accounts'!V$18, 'E2 Allocators'!$B$15:$W$15, 0),FALSE)*$F65)</f>
        <v>0</v>
      </c>
      <c r="W65" s="1322">
        <f>IF(ISERROR(VLOOKUP(VLOOKUP($A65, 'E4 TB Allocation Details'!$A$18:$L$214, MATCH("Demand ID", 'E4 TB Allocation Details'!$A$18:$L$18, 0),FALSE), 'E2 Allocators'!$B$15:$W$358, MATCH('O5 Details by Class &amp; Accounts'!W$18, 'E2 Allocators'!$B$15:$W$15, 0),FALSE)*$F65), 0, VLOOKUP(VLOOKUP($A65, 'E4 TB Allocation Details'!$A$18:$L$214, MATCH("Demand ID", 'E4 TB Allocation Details'!$A$18:$L$18, 0),FALSE), 'E2 Allocators'!$B$15:$W$358, MATCH('O5 Details by Class &amp; Accounts'!W$18, 'E2 Allocators'!$B$15:$W$15, 0),FALSE)*$F65)</f>
        <v>0</v>
      </c>
      <c r="X65" s="1322">
        <f>IF(ISERROR(VLOOKUP(VLOOKUP($A65, 'E4 TB Allocation Details'!$A$18:$L$214, MATCH("Demand ID", 'E4 TB Allocation Details'!$A$18:$L$18, 0),FALSE), 'E2 Allocators'!$B$15:$W$358, MATCH('O5 Details by Class &amp; Accounts'!X$18, 'E2 Allocators'!$B$15:$W$15, 0),FALSE)*$F65), 0, VLOOKUP(VLOOKUP($A65, 'E4 TB Allocation Details'!$A$18:$L$214, MATCH("Demand ID", 'E4 TB Allocation Details'!$A$18:$L$18, 0),FALSE), 'E2 Allocators'!$B$15:$W$358, MATCH('O5 Details by Class &amp; Accounts'!X$18, 'E2 Allocators'!$B$15:$W$15, 0),FALSE)*$F65)</f>
        <v>0</v>
      </c>
      <c r="Y65" s="1322">
        <f>IF(ISERROR(VLOOKUP(VLOOKUP($A65, 'E4 TB Allocation Details'!$A$18:$L$214, MATCH("Demand ID", 'E4 TB Allocation Details'!$A$18:$L$18, 0),FALSE), 'E2 Allocators'!$B$15:$W$358, MATCH('O5 Details by Class &amp; Accounts'!Y$18, 'E2 Allocators'!$B$15:$W$15, 0),FALSE)*$F65), 0, VLOOKUP(VLOOKUP($A65, 'E4 TB Allocation Details'!$A$18:$L$214, MATCH("Demand ID", 'E4 TB Allocation Details'!$A$18:$L$18, 0),FALSE), 'E2 Allocators'!$B$15:$W$358, MATCH('O5 Details by Class &amp; Accounts'!Y$18, 'E2 Allocators'!$B$15:$W$15, 0),FALSE)*$F65)</f>
        <v>0</v>
      </c>
      <c r="Z65" s="1322">
        <f>IF(ISERROR(VLOOKUP(VLOOKUP($A65, 'E4 TB Allocation Details'!$A$18:$L$214, MATCH("Demand ID", 'E4 TB Allocation Details'!$A$18:$L$18, 0),FALSE), 'E2 Allocators'!$B$15:$W$358, MATCH('O5 Details by Class &amp; Accounts'!Z$18, 'E2 Allocators'!$B$15:$W$15, 0),FALSE)*$F65), 0, VLOOKUP(VLOOKUP($A65, 'E4 TB Allocation Details'!$A$18:$L$214, MATCH("Demand ID", 'E4 TB Allocation Details'!$A$18:$L$18, 0),FALSE), 'E2 Allocators'!$B$15:$W$358, MATCH('O5 Details by Class &amp; Accounts'!Z$18, 'E2 Allocators'!$B$15:$W$15, 0),FALSE)*$F65)</f>
        <v>0</v>
      </c>
      <c r="AA65" s="1322">
        <f>IF(ISERROR(VLOOKUP(VLOOKUP($A65, 'E4 TB Allocation Details'!$A$18:$L$214, MATCH("Demand ID", 'E4 TB Allocation Details'!$A$18:$L$18, 0),FALSE), 'E2 Allocators'!$B$15:$W$358, MATCH('O5 Details by Class &amp; Accounts'!AA$18, 'E2 Allocators'!$B$15:$W$15, 0),FALSE)*$F65), 0, VLOOKUP(VLOOKUP($A65, 'E4 TB Allocation Details'!$A$18:$L$214, MATCH("Demand ID", 'E4 TB Allocation Details'!$A$18:$L$18, 0),FALSE), 'E2 Allocators'!$B$15:$W$358, MATCH('O5 Details by Class &amp; Accounts'!AA$18, 'E2 Allocators'!$B$15:$W$15, 0),FALSE)*$F65)</f>
        <v>0</v>
      </c>
      <c r="AB65" s="1322">
        <f>IF(ISERROR(VLOOKUP(VLOOKUP($A65, 'E4 TB Allocation Details'!$A$18:$L$214, MATCH("Demand ID", 'E4 TB Allocation Details'!$A$18:$L$18, 0),FALSE), 'E2 Allocators'!$B$15:$W$358, MATCH('O5 Details by Class &amp; Accounts'!AB$18, 'E2 Allocators'!$B$15:$W$15, 0),FALSE)*$F65), 0, VLOOKUP(VLOOKUP($A65, 'E4 TB Allocation Details'!$A$18:$L$214, MATCH("Demand ID", 'E4 TB Allocation Details'!$A$18:$L$18, 0),FALSE), 'E2 Allocators'!$B$15:$W$358, MATCH('O5 Details by Class &amp; Accounts'!AB$18, 'E2 Allocators'!$B$15:$W$15, 0),FALSE)*$F65)</f>
        <v>0</v>
      </c>
      <c r="AC65" s="1322">
        <f t="shared" si="9"/>
        <v>0</v>
      </c>
      <c r="AD65" s="1322">
        <f>IF(ISERROR(VLOOKUP(VLOOKUP($A65, 'E4 TB Allocation Details'!$A$18:$L$214, MATCH("Customer ID", 'E4 TB Allocation Details'!$A$18:$L$18, 0),FALSE), 'E2 Allocators'!$B$15:$W$358, MATCH('O5 Details by Class &amp; Accounts'!AD$18, 'E2 Allocators'!$B$15:$W$15, 0),FALSE)*$G65), 0, VLOOKUP(VLOOKUP($A65, 'E4 TB Allocation Details'!$A$18:$L$214, MATCH("Customer ID", 'E4 TB Allocation Details'!$A$18:$L$18, 0),FALSE), 'E2 Allocators'!$B$15:$W$358, MATCH('O5 Details by Class &amp; Accounts'!AD$18, 'E2 Allocators'!$B$15:$W$15, 0),FALSE)*$G65)</f>
        <v>0</v>
      </c>
      <c r="AE65" s="1322">
        <f>IF(ISERROR(VLOOKUP(VLOOKUP($A65, 'E4 TB Allocation Details'!$A$18:$L$214, MATCH("Customer ID", 'E4 TB Allocation Details'!$A$18:$L$18, 0),FALSE), 'E2 Allocators'!$B$15:$W$358, MATCH('O5 Details by Class &amp; Accounts'!AE$18, 'E2 Allocators'!$B$15:$W$15, 0),FALSE)*$G65), 0, VLOOKUP(VLOOKUP($A65, 'E4 TB Allocation Details'!$A$18:$L$214, MATCH("Customer ID", 'E4 TB Allocation Details'!$A$18:$L$18, 0),FALSE), 'E2 Allocators'!$B$15:$W$358, MATCH('O5 Details by Class &amp; Accounts'!AE$18, 'E2 Allocators'!$B$15:$W$15, 0),FALSE)*$G65)</f>
        <v>0</v>
      </c>
      <c r="AF65" s="1322">
        <f>IF(ISERROR(VLOOKUP(VLOOKUP($A65, 'E4 TB Allocation Details'!$A$18:$L$214, MATCH("Customer ID", 'E4 TB Allocation Details'!$A$18:$L$18, 0),FALSE), 'E2 Allocators'!$B$15:$W$358, MATCH('O5 Details by Class &amp; Accounts'!AF$18, 'E2 Allocators'!$B$15:$W$15, 0),FALSE)*$G65), 0, VLOOKUP(VLOOKUP($A65, 'E4 TB Allocation Details'!$A$18:$L$214, MATCH("Customer ID", 'E4 TB Allocation Details'!$A$18:$L$18, 0),FALSE), 'E2 Allocators'!$B$15:$W$358, MATCH('O5 Details by Class &amp; Accounts'!AF$18, 'E2 Allocators'!$B$15:$W$15, 0),FALSE)*$G65)</f>
        <v>0</v>
      </c>
      <c r="AG65" s="1322">
        <f>IF(ISERROR(VLOOKUP(VLOOKUP($A65, 'E4 TB Allocation Details'!$A$18:$L$214, MATCH("Customer ID", 'E4 TB Allocation Details'!$A$18:$L$18, 0),FALSE), 'E2 Allocators'!$B$15:$W$358, MATCH('O5 Details by Class &amp; Accounts'!AG$18, 'E2 Allocators'!$B$15:$W$15, 0),FALSE)*$G65), 0, VLOOKUP(VLOOKUP($A65, 'E4 TB Allocation Details'!$A$18:$L$214, MATCH("Customer ID", 'E4 TB Allocation Details'!$A$18:$L$18, 0),FALSE), 'E2 Allocators'!$B$15:$W$358, MATCH('O5 Details by Class &amp; Accounts'!AG$18, 'E2 Allocators'!$B$15:$W$15, 0),FALSE)*$G65)</f>
        <v>0</v>
      </c>
      <c r="AH65" s="1322">
        <f>IF(ISERROR(VLOOKUP(VLOOKUP($A65, 'E4 TB Allocation Details'!$A$18:$L$214, MATCH("Customer ID", 'E4 TB Allocation Details'!$A$18:$L$18, 0),FALSE), 'E2 Allocators'!$B$15:$W$358, MATCH('O5 Details by Class &amp; Accounts'!AH$18, 'E2 Allocators'!$B$15:$W$15, 0),FALSE)*$G65), 0, VLOOKUP(VLOOKUP($A65, 'E4 TB Allocation Details'!$A$18:$L$214, MATCH("Customer ID", 'E4 TB Allocation Details'!$A$18:$L$18, 0),FALSE), 'E2 Allocators'!$B$15:$W$358, MATCH('O5 Details by Class &amp; Accounts'!AH$18, 'E2 Allocators'!$B$15:$W$15, 0),FALSE)*$G65)</f>
        <v>0</v>
      </c>
      <c r="AI65" s="1322">
        <f>IF(ISERROR(VLOOKUP(VLOOKUP($A65, 'E4 TB Allocation Details'!$A$18:$L$214, MATCH("Customer ID", 'E4 TB Allocation Details'!$A$18:$L$18, 0),FALSE), 'E2 Allocators'!$B$15:$W$358, MATCH('O5 Details by Class &amp; Accounts'!AI$18, 'E2 Allocators'!$B$15:$W$15, 0),FALSE)*$G65), 0, VLOOKUP(VLOOKUP($A65, 'E4 TB Allocation Details'!$A$18:$L$214, MATCH("Customer ID", 'E4 TB Allocation Details'!$A$18:$L$18, 0),FALSE), 'E2 Allocators'!$B$15:$W$358, MATCH('O5 Details by Class &amp; Accounts'!AI$18, 'E2 Allocators'!$B$15:$W$15, 0),FALSE)*$G65)</f>
        <v>0</v>
      </c>
      <c r="AJ65" s="1322">
        <f>IF(ISERROR(VLOOKUP(VLOOKUP($A65, 'E4 TB Allocation Details'!$A$18:$L$214, MATCH("Customer ID", 'E4 TB Allocation Details'!$A$18:$L$18, 0),FALSE), 'E2 Allocators'!$B$15:$W$358, MATCH('O5 Details by Class &amp; Accounts'!AJ$18, 'E2 Allocators'!$B$15:$W$15, 0),FALSE)*$G65), 0, VLOOKUP(VLOOKUP($A65, 'E4 TB Allocation Details'!$A$18:$L$214, MATCH("Customer ID", 'E4 TB Allocation Details'!$A$18:$L$18, 0),FALSE), 'E2 Allocators'!$B$15:$W$358, MATCH('O5 Details by Class &amp; Accounts'!AJ$18, 'E2 Allocators'!$B$15:$W$15, 0),FALSE)*$G65)</f>
        <v>0</v>
      </c>
      <c r="AK65" s="1322">
        <f>IF(ISERROR(VLOOKUP(VLOOKUP($A65, 'E4 TB Allocation Details'!$A$18:$L$214, MATCH("Customer ID", 'E4 TB Allocation Details'!$A$18:$L$18, 0),FALSE), 'E2 Allocators'!$B$15:$W$358, MATCH('O5 Details by Class &amp; Accounts'!AK$18, 'E2 Allocators'!$B$15:$W$15, 0),FALSE)*$G65), 0, VLOOKUP(VLOOKUP($A65, 'E4 TB Allocation Details'!$A$18:$L$214, MATCH("Customer ID", 'E4 TB Allocation Details'!$A$18:$L$18, 0),FALSE), 'E2 Allocators'!$B$15:$W$358, MATCH('O5 Details by Class &amp; Accounts'!AK$18, 'E2 Allocators'!$B$15:$W$15, 0),FALSE)*$G65)</f>
        <v>0</v>
      </c>
      <c r="AL65" s="1322">
        <f>IF(ISERROR(VLOOKUP(VLOOKUP($A65, 'E4 TB Allocation Details'!$A$18:$L$214, MATCH("Customer ID", 'E4 TB Allocation Details'!$A$18:$L$18, 0),FALSE), 'E2 Allocators'!$B$15:$W$358, MATCH('O5 Details by Class &amp; Accounts'!AL$18, 'E2 Allocators'!$B$15:$W$15, 0),FALSE)*$G65), 0, VLOOKUP(VLOOKUP($A65, 'E4 TB Allocation Details'!$A$18:$L$214, MATCH("Customer ID", 'E4 TB Allocation Details'!$A$18:$L$18, 0),FALSE), 'E2 Allocators'!$B$15:$W$358, MATCH('O5 Details by Class &amp; Accounts'!AL$18, 'E2 Allocators'!$B$15:$W$15, 0),FALSE)*$G65)</f>
        <v>0</v>
      </c>
      <c r="AM65" s="1322">
        <f>IF(ISERROR(VLOOKUP(VLOOKUP($A65, 'E4 TB Allocation Details'!$A$18:$L$214, MATCH("Customer ID", 'E4 TB Allocation Details'!$A$18:$L$18, 0),FALSE), 'E2 Allocators'!$B$15:$W$358, MATCH('O5 Details by Class &amp; Accounts'!AM$18, 'E2 Allocators'!$B$15:$W$15, 0),FALSE)*$G65), 0, VLOOKUP(VLOOKUP($A65, 'E4 TB Allocation Details'!$A$18:$L$214, MATCH("Customer ID", 'E4 TB Allocation Details'!$A$18:$L$18, 0),FALSE), 'E2 Allocators'!$B$15:$W$358, MATCH('O5 Details by Class &amp; Accounts'!AM$18, 'E2 Allocators'!$B$15:$W$15, 0),FALSE)*$G65)</f>
        <v>0</v>
      </c>
      <c r="AN65" s="1322">
        <f>IF(ISERROR(VLOOKUP(VLOOKUP($A65, 'E4 TB Allocation Details'!$A$18:$L$214, MATCH("Customer ID", 'E4 TB Allocation Details'!$A$18:$L$18, 0),FALSE), 'E2 Allocators'!$B$15:$W$358, MATCH('O5 Details by Class &amp; Accounts'!AN$18, 'E2 Allocators'!$B$15:$W$15, 0),FALSE)*$G65), 0, VLOOKUP(VLOOKUP($A65, 'E4 TB Allocation Details'!$A$18:$L$214, MATCH("Customer ID", 'E4 TB Allocation Details'!$A$18:$L$18, 0),FALSE), 'E2 Allocators'!$B$15:$W$358, MATCH('O5 Details by Class &amp; Accounts'!AN$18, 'E2 Allocators'!$B$15:$W$15, 0),FALSE)*$G65)</f>
        <v>0</v>
      </c>
      <c r="AO65" s="1322">
        <f>IF(ISERROR(VLOOKUP(VLOOKUP($A65, 'E4 TB Allocation Details'!$A$18:$L$214, MATCH("Customer ID", 'E4 TB Allocation Details'!$A$18:$L$18, 0),FALSE), 'E2 Allocators'!$B$15:$W$358, MATCH('O5 Details by Class &amp; Accounts'!AO$18, 'E2 Allocators'!$B$15:$W$15, 0),FALSE)*$G65), 0, VLOOKUP(VLOOKUP($A65, 'E4 TB Allocation Details'!$A$18:$L$214, MATCH("Customer ID", 'E4 TB Allocation Details'!$A$18:$L$18, 0),FALSE), 'E2 Allocators'!$B$15:$W$358, MATCH('O5 Details by Class &amp; Accounts'!AO$18, 'E2 Allocators'!$B$15:$W$15, 0),FALSE)*$G65)</f>
        <v>0</v>
      </c>
      <c r="AP65" s="1322">
        <f>IF(ISERROR(VLOOKUP(VLOOKUP($A65, 'E4 TB Allocation Details'!$A$18:$L$214, MATCH("Customer ID", 'E4 TB Allocation Details'!$A$18:$L$18, 0),FALSE), 'E2 Allocators'!$B$15:$W$358, MATCH('O5 Details by Class &amp; Accounts'!AP$18, 'E2 Allocators'!$B$15:$W$15, 0),FALSE)*$G65), 0, VLOOKUP(VLOOKUP($A65, 'E4 TB Allocation Details'!$A$18:$L$214, MATCH("Customer ID", 'E4 TB Allocation Details'!$A$18:$L$18, 0),FALSE), 'E2 Allocators'!$B$15:$W$358, MATCH('O5 Details by Class &amp; Accounts'!AP$18, 'E2 Allocators'!$B$15:$W$15, 0),FALSE)*$G65)</f>
        <v>0</v>
      </c>
      <c r="AQ65" s="1322">
        <f>IF(ISERROR(VLOOKUP(VLOOKUP($A65, 'E4 TB Allocation Details'!$A$18:$L$214, MATCH("Customer ID", 'E4 TB Allocation Details'!$A$18:$L$18, 0),FALSE), 'E2 Allocators'!$B$15:$W$358, MATCH('O5 Details by Class &amp; Accounts'!AQ$18, 'E2 Allocators'!$B$15:$W$15, 0),FALSE)*$G65), 0, VLOOKUP(VLOOKUP($A65, 'E4 TB Allocation Details'!$A$18:$L$214, MATCH("Customer ID", 'E4 TB Allocation Details'!$A$18:$L$18, 0),FALSE), 'E2 Allocators'!$B$15:$W$358, MATCH('O5 Details by Class &amp; Accounts'!AQ$18, 'E2 Allocators'!$B$15:$W$15, 0),FALSE)*$G65)</f>
        <v>0</v>
      </c>
      <c r="AR65" s="1322">
        <f>IF(ISERROR(VLOOKUP(VLOOKUP($A65, 'E4 TB Allocation Details'!$A$18:$L$214, MATCH("Customer ID", 'E4 TB Allocation Details'!$A$18:$L$18, 0),FALSE), 'E2 Allocators'!$B$15:$W$358, MATCH('O5 Details by Class &amp; Accounts'!AR$18, 'E2 Allocators'!$B$15:$W$15, 0),FALSE)*$G65), 0, VLOOKUP(VLOOKUP($A65, 'E4 TB Allocation Details'!$A$18:$L$214, MATCH("Customer ID", 'E4 TB Allocation Details'!$A$18:$L$18, 0),FALSE), 'E2 Allocators'!$B$15:$W$358, MATCH('O5 Details by Class &amp; Accounts'!AR$18, 'E2 Allocators'!$B$15:$W$15, 0),FALSE)*$G65)</f>
        <v>0</v>
      </c>
      <c r="AS65" s="1322">
        <f>IF(ISERROR(VLOOKUP(VLOOKUP($A65, 'E4 TB Allocation Details'!$A$18:$L$214, MATCH("Customer ID", 'E4 TB Allocation Details'!$A$18:$L$18, 0),FALSE), 'E2 Allocators'!$B$15:$W$358, MATCH('O5 Details by Class &amp; Accounts'!AS$18, 'E2 Allocators'!$B$15:$W$15, 0),FALSE)*$G65), 0, VLOOKUP(VLOOKUP($A65, 'E4 TB Allocation Details'!$A$18:$L$214, MATCH("Customer ID", 'E4 TB Allocation Details'!$A$18:$L$18, 0),FALSE), 'E2 Allocators'!$B$15:$W$358, MATCH('O5 Details by Class &amp; Accounts'!AS$18, 'E2 Allocators'!$B$15:$W$15, 0),FALSE)*$G65)</f>
        <v>0</v>
      </c>
      <c r="AT65" s="1322">
        <f>IF(ISERROR(VLOOKUP(VLOOKUP($A65, 'E4 TB Allocation Details'!$A$18:$L$214, MATCH("Customer ID", 'E4 TB Allocation Details'!$A$18:$L$18, 0),FALSE), 'E2 Allocators'!$B$15:$W$358, MATCH('O5 Details by Class &amp; Accounts'!AT$18, 'E2 Allocators'!$B$15:$W$15, 0),FALSE)*$G65), 0, VLOOKUP(VLOOKUP($A65, 'E4 TB Allocation Details'!$A$18:$L$214, MATCH("Customer ID", 'E4 TB Allocation Details'!$A$18:$L$18, 0),FALSE), 'E2 Allocators'!$B$15:$W$358, MATCH('O5 Details by Class &amp; Accounts'!AT$18, 'E2 Allocators'!$B$15:$W$15, 0),FALSE)*$G65)</f>
        <v>0</v>
      </c>
      <c r="AU65" s="1322">
        <f>IF(ISERROR(VLOOKUP(VLOOKUP($A65, 'E4 TB Allocation Details'!$A$18:$L$214, MATCH("Customer ID", 'E4 TB Allocation Details'!$A$18:$L$18, 0),FALSE), 'E2 Allocators'!$B$15:$W$358, MATCH('O5 Details by Class &amp; Accounts'!AU$18, 'E2 Allocators'!$B$15:$W$15, 0),FALSE)*$G65), 0, VLOOKUP(VLOOKUP($A65, 'E4 TB Allocation Details'!$A$18:$L$214, MATCH("Customer ID", 'E4 TB Allocation Details'!$A$18:$L$18, 0),FALSE), 'E2 Allocators'!$B$15:$W$358, MATCH('O5 Details by Class &amp; Accounts'!AU$18, 'E2 Allocators'!$B$15:$W$15, 0),FALSE)*$G65)</f>
        <v>0</v>
      </c>
      <c r="AV65" s="1322">
        <f>IF(ISERROR(VLOOKUP(VLOOKUP($A65, 'E4 TB Allocation Details'!$A$18:$L$214, MATCH("Customer ID", 'E4 TB Allocation Details'!$A$18:$L$18, 0),FALSE), 'E2 Allocators'!$B$15:$W$358, MATCH('O5 Details by Class &amp; Accounts'!AV$18, 'E2 Allocators'!$B$15:$W$15, 0),FALSE)*$G65), 0, VLOOKUP(VLOOKUP($A65, 'E4 TB Allocation Details'!$A$18:$L$214, MATCH("Customer ID", 'E4 TB Allocation Details'!$A$18:$L$18, 0),FALSE), 'E2 Allocators'!$B$15:$W$358, MATCH('O5 Details by Class &amp; Accounts'!AV$18, 'E2 Allocators'!$B$15:$W$15, 0),FALSE)*$G65)</f>
        <v>0</v>
      </c>
      <c r="AW65" s="1322">
        <f>IF(ISERROR(VLOOKUP(VLOOKUP($A65, 'E4 TB Allocation Details'!$A$18:$L$214, MATCH("Customer ID", 'E4 TB Allocation Details'!$A$18:$L$18, 0),FALSE), 'E2 Allocators'!$B$15:$W$358, MATCH('O5 Details by Class &amp; Accounts'!AW$18, 'E2 Allocators'!$B$15:$W$15, 0),FALSE)*$G65), 0, VLOOKUP(VLOOKUP($A65, 'E4 TB Allocation Details'!$A$18:$L$214, MATCH("Customer ID", 'E4 TB Allocation Details'!$A$18:$L$18, 0),FALSE), 'E2 Allocators'!$B$15:$W$358, MATCH('O5 Details by Class &amp; Accounts'!AW$18, 'E2 Allocators'!$B$15:$W$15, 0),FALSE)*$G65)</f>
        <v>0</v>
      </c>
      <c r="AX65" s="1322">
        <f t="shared" si="10"/>
        <v>0</v>
      </c>
      <c r="AY65" s="1322">
        <f>IF(ISERROR(VLOOKUP(VLOOKUP($A65, 'E4 TB Allocation Details'!$A$18:$L$214, MATCH("Misc ID", 'E4 TB Allocation Details'!$A$18:$L$18, 0),FALSE), 'E2 Allocators'!$B$15:$W$358, MATCH('O5 Details by Class &amp; Accounts'!AY$18, 'E2 Allocators'!$B$15:$W$15, 0),FALSE)*$E65), 0, VLOOKUP(VLOOKUP($A65, 'E4 TB Allocation Details'!$A$18:$L$214, MATCH("Misc ID", 'E4 TB Allocation Details'!$A$18:$L$18, 0),FALSE), 'E2 Allocators'!$B$15:$W$358, MATCH('O5 Details by Class &amp; Accounts'!AY$18, 'E2 Allocators'!$B$15:$W$15, 0),FALSE)*$E65)</f>
        <v>0</v>
      </c>
      <c r="AZ65" s="1322">
        <f>IF(ISERROR(VLOOKUP(VLOOKUP($A65, 'E4 TB Allocation Details'!$A$18:$L$214, MATCH("Misc ID", 'E4 TB Allocation Details'!$A$18:$L$18, 0),FALSE), 'E2 Allocators'!$B$15:$W$358, MATCH('O5 Details by Class &amp; Accounts'!AZ$18, 'E2 Allocators'!$B$15:$W$15, 0),FALSE)*$E65), 0, VLOOKUP(VLOOKUP($A65, 'E4 TB Allocation Details'!$A$18:$L$214, MATCH("Misc ID", 'E4 TB Allocation Details'!$A$18:$L$18, 0),FALSE), 'E2 Allocators'!$B$15:$W$358, MATCH('O5 Details by Class &amp; Accounts'!AZ$18, 'E2 Allocators'!$B$15:$W$15, 0),FALSE)*$E65)</f>
        <v>0</v>
      </c>
      <c r="BA65" s="1322">
        <f>IF(ISERROR(VLOOKUP(VLOOKUP($A65, 'E4 TB Allocation Details'!$A$18:$L$214, MATCH("Misc ID", 'E4 TB Allocation Details'!$A$18:$L$18, 0),FALSE), 'E2 Allocators'!$B$15:$W$358, MATCH('O5 Details by Class &amp; Accounts'!BA$18, 'E2 Allocators'!$B$15:$W$15, 0),FALSE)*$E65), 0, VLOOKUP(VLOOKUP($A65, 'E4 TB Allocation Details'!$A$18:$L$214, MATCH("Misc ID", 'E4 TB Allocation Details'!$A$18:$L$18, 0),FALSE), 'E2 Allocators'!$B$15:$W$358, MATCH('O5 Details by Class &amp; Accounts'!BA$18, 'E2 Allocators'!$B$15:$W$15, 0),FALSE)*$E65)</f>
        <v>0</v>
      </c>
      <c r="BB65" s="1322">
        <f>IF(ISERROR(VLOOKUP(VLOOKUP($A65, 'E4 TB Allocation Details'!$A$18:$L$214, MATCH("Misc ID", 'E4 TB Allocation Details'!$A$18:$L$18, 0),FALSE), 'E2 Allocators'!$B$15:$W$358, MATCH('O5 Details by Class &amp; Accounts'!BB$18, 'E2 Allocators'!$B$15:$W$15, 0),FALSE)*$E65), 0, VLOOKUP(VLOOKUP($A65, 'E4 TB Allocation Details'!$A$18:$L$214, MATCH("Misc ID", 'E4 TB Allocation Details'!$A$18:$L$18, 0),FALSE), 'E2 Allocators'!$B$15:$W$358, MATCH('O5 Details by Class &amp; Accounts'!BB$18, 'E2 Allocators'!$B$15:$W$15, 0),FALSE)*$E65)</f>
        <v>0</v>
      </c>
      <c r="BC65" s="1322">
        <f>IF(ISERROR(VLOOKUP(VLOOKUP($A65, 'E4 TB Allocation Details'!$A$18:$L$214, MATCH("Misc ID", 'E4 TB Allocation Details'!$A$18:$L$18, 0),FALSE), 'E2 Allocators'!$B$15:$W$358, MATCH('O5 Details by Class &amp; Accounts'!BC$18, 'E2 Allocators'!$B$15:$W$15, 0),FALSE)*$E65), 0, VLOOKUP(VLOOKUP($A65, 'E4 TB Allocation Details'!$A$18:$L$214, MATCH("Misc ID", 'E4 TB Allocation Details'!$A$18:$L$18, 0),FALSE), 'E2 Allocators'!$B$15:$W$358, MATCH('O5 Details by Class &amp; Accounts'!BC$18, 'E2 Allocators'!$B$15:$W$15, 0),FALSE)*$E65)</f>
        <v>0</v>
      </c>
      <c r="BD65" s="1322">
        <f>IF(ISERROR(VLOOKUP(VLOOKUP($A65, 'E4 TB Allocation Details'!$A$18:$L$214, MATCH("Misc ID", 'E4 TB Allocation Details'!$A$18:$L$18, 0),FALSE), 'E2 Allocators'!$B$15:$W$358, MATCH('O5 Details by Class &amp; Accounts'!BD$18, 'E2 Allocators'!$B$15:$W$15, 0),FALSE)*$E65), 0, VLOOKUP(VLOOKUP($A65, 'E4 TB Allocation Details'!$A$18:$L$214, MATCH("Misc ID", 'E4 TB Allocation Details'!$A$18:$L$18, 0),FALSE), 'E2 Allocators'!$B$15:$W$358, MATCH('O5 Details by Class &amp; Accounts'!BD$18, 'E2 Allocators'!$B$15:$W$15, 0),FALSE)*$E65)</f>
        <v>0</v>
      </c>
      <c r="BE65" s="1322">
        <f>IF(ISERROR(VLOOKUP(VLOOKUP($A65, 'E4 TB Allocation Details'!$A$18:$L$214, MATCH("Misc ID", 'E4 TB Allocation Details'!$A$18:$L$18, 0),FALSE), 'E2 Allocators'!$B$15:$W$358, MATCH('O5 Details by Class &amp; Accounts'!BE$18, 'E2 Allocators'!$B$15:$W$15, 0),FALSE)*$E65), 0, VLOOKUP(VLOOKUP($A65, 'E4 TB Allocation Details'!$A$18:$L$214, MATCH("Misc ID", 'E4 TB Allocation Details'!$A$18:$L$18, 0),FALSE), 'E2 Allocators'!$B$15:$W$358, MATCH('O5 Details by Class &amp; Accounts'!BE$18, 'E2 Allocators'!$B$15:$W$15, 0),FALSE)*$E65)</f>
        <v>0</v>
      </c>
      <c r="BF65" s="1322">
        <f>IF(ISERROR(VLOOKUP(VLOOKUP($A65, 'E4 TB Allocation Details'!$A$18:$L$214, MATCH("Misc ID", 'E4 TB Allocation Details'!$A$18:$L$18, 0),FALSE), 'E2 Allocators'!$B$15:$W$358, MATCH('O5 Details by Class &amp; Accounts'!BF$18, 'E2 Allocators'!$B$15:$W$15, 0),FALSE)*$E65), 0, VLOOKUP(VLOOKUP($A65, 'E4 TB Allocation Details'!$A$18:$L$214, MATCH("Misc ID", 'E4 TB Allocation Details'!$A$18:$L$18, 0),FALSE), 'E2 Allocators'!$B$15:$W$358, MATCH('O5 Details by Class &amp; Accounts'!BF$18, 'E2 Allocators'!$B$15:$W$15, 0),FALSE)*$E65)</f>
        <v>0</v>
      </c>
      <c r="BG65" s="1322">
        <f>IF(ISERROR(VLOOKUP(VLOOKUP($A65, 'E4 TB Allocation Details'!$A$18:$L$214, MATCH("Misc ID", 'E4 TB Allocation Details'!$A$18:$L$18, 0),FALSE), 'E2 Allocators'!$B$15:$W$358, MATCH('O5 Details by Class &amp; Accounts'!BG$18, 'E2 Allocators'!$B$15:$W$15, 0),FALSE)*$E65), 0, VLOOKUP(VLOOKUP($A65, 'E4 TB Allocation Details'!$A$18:$L$214, MATCH("Misc ID", 'E4 TB Allocation Details'!$A$18:$L$18, 0),FALSE), 'E2 Allocators'!$B$15:$W$358, MATCH('O5 Details by Class &amp; Accounts'!BG$18, 'E2 Allocators'!$B$15:$W$15, 0),FALSE)*$E65)</f>
        <v>0</v>
      </c>
      <c r="BH65" s="1322">
        <f>IF(ISERROR(VLOOKUP(VLOOKUP($A65, 'E4 TB Allocation Details'!$A$18:$L$214, MATCH("Misc ID", 'E4 TB Allocation Details'!$A$18:$L$18, 0),FALSE), 'E2 Allocators'!$B$15:$W$358, MATCH('O5 Details by Class &amp; Accounts'!BH$18, 'E2 Allocators'!$B$15:$W$15, 0),FALSE)*$E65), 0, VLOOKUP(VLOOKUP($A65, 'E4 TB Allocation Details'!$A$18:$L$214, MATCH("Misc ID", 'E4 TB Allocation Details'!$A$18:$L$18, 0),FALSE), 'E2 Allocators'!$B$15:$W$358, MATCH('O5 Details by Class &amp; Accounts'!BH$18, 'E2 Allocators'!$B$15:$W$15, 0),FALSE)*$E65)</f>
        <v>0</v>
      </c>
      <c r="BI65" s="1322">
        <f>IF(ISERROR(VLOOKUP(VLOOKUP($A65, 'E4 TB Allocation Details'!$A$18:$L$214, MATCH("Misc ID", 'E4 TB Allocation Details'!$A$18:$L$18, 0),FALSE), 'E2 Allocators'!$B$15:$W$358, MATCH('O5 Details by Class &amp; Accounts'!BI$18, 'E2 Allocators'!$B$15:$W$15, 0),FALSE)*$E65), 0, VLOOKUP(VLOOKUP($A65, 'E4 TB Allocation Details'!$A$18:$L$214, MATCH("Misc ID", 'E4 TB Allocation Details'!$A$18:$L$18, 0),FALSE), 'E2 Allocators'!$B$15:$W$358, MATCH('O5 Details by Class &amp; Accounts'!BI$18, 'E2 Allocators'!$B$15:$W$15, 0),FALSE)*$E65)</f>
        <v>0</v>
      </c>
      <c r="BJ65" s="1322">
        <f>IF(ISERROR(VLOOKUP(VLOOKUP($A65, 'E4 TB Allocation Details'!$A$18:$L$214, MATCH("Misc ID", 'E4 TB Allocation Details'!$A$18:$L$18, 0),FALSE), 'E2 Allocators'!$B$15:$W$358, MATCH('O5 Details by Class &amp; Accounts'!BJ$18, 'E2 Allocators'!$B$15:$W$15, 0),FALSE)*$E65), 0, VLOOKUP(VLOOKUP($A65, 'E4 TB Allocation Details'!$A$18:$L$214, MATCH("Misc ID", 'E4 TB Allocation Details'!$A$18:$L$18, 0),FALSE), 'E2 Allocators'!$B$15:$W$358, MATCH('O5 Details by Class &amp; Accounts'!BJ$18, 'E2 Allocators'!$B$15:$W$15, 0),FALSE)*$E65)</f>
        <v>0</v>
      </c>
      <c r="BK65" s="1322">
        <f>IF(ISERROR(VLOOKUP(VLOOKUP($A65, 'E4 TB Allocation Details'!$A$18:$L$214, MATCH("Misc ID", 'E4 TB Allocation Details'!$A$18:$L$18, 0),FALSE), 'E2 Allocators'!$B$15:$W$358, MATCH('O5 Details by Class &amp; Accounts'!BK$18, 'E2 Allocators'!$B$15:$W$15, 0),FALSE)*$E65), 0, VLOOKUP(VLOOKUP($A65, 'E4 TB Allocation Details'!$A$18:$L$214, MATCH("Misc ID", 'E4 TB Allocation Details'!$A$18:$L$18, 0),FALSE), 'E2 Allocators'!$B$15:$W$358, MATCH('O5 Details by Class &amp; Accounts'!BK$18, 'E2 Allocators'!$B$15:$W$15, 0),FALSE)*$E65)</f>
        <v>0</v>
      </c>
      <c r="BL65" s="1322">
        <f>IF(ISERROR(VLOOKUP(VLOOKUP($A65, 'E4 TB Allocation Details'!$A$18:$L$214, MATCH("Misc ID", 'E4 TB Allocation Details'!$A$18:$L$18, 0),FALSE), 'E2 Allocators'!$B$15:$W$358, MATCH('O5 Details by Class &amp; Accounts'!BL$18, 'E2 Allocators'!$B$15:$W$15, 0),FALSE)*$E65), 0, VLOOKUP(VLOOKUP($A65, 'E4 TB Allocation Details'!$A$18:$L$214, MATCH("Misc ID", 'E4 TB Allocation Details'!$A$18:$L$18, 0),FALSE), 'E2 Allocators'!$B$15:$W$358, MATCH('O5 Details by Class &amp; Accounts'!BL$18, 'E2 Allocators'!$B$15:$W$15, 0),FALSE)*$E65)</f>
        <v>0</v>
      </c>
      <c r="BM65" s="1322">
        <f>IF(ISERROR(VLOOKUP(VLOOKUP($A65, 'E4 TB Allocation Details'!$A$18:$L$214, MATCH("Misc ID", 'E4 TB Allocation Details'!$A$18:$L$18, 0),FALSE), 'E2 Allocators'!$B$15:$W$358, MATCH('O5 Details by Class &amp; Accounts'!BM$18, 'E2 Allocators'!$B$15:$W$15, 0),FALSE)*$E65), 0, VLOOKUP(VLOOKUP($A65, 'E4 TB Allocation Details'!$A$18:$L$214, MATCH("Misc ID", 'E4 TB Allocation Details'!$A$18:$L$18, 0),FALSE), 'E2 Allocators'!$B$15:$W$358, MATCH('O5 Details by Class &amp; Accounts'!BM$18, 'E2 Allocators'!$B$15:$W$15, 0),FALSE)*$E65)</f>
        <v>0</v>
      </c>
      <c r="BN65" s="1322">
        <f>IF(ISERROR(VLOOKUP(VLOOKUP($A65, 'E4 TB Allocation Details'!$A$18:$L$214, MATCH("Misc ID", 'E4 TB Allocation Details'!$A$18:$L$18, 0),FALSE), 'E2 Allocators'!$B$15:$W$358, MATCH('O5 Details by Class &amp; Accounts'!BN$18, 'E2 Allocators'!$B$15:$W$15, 0),FALSE)*$E65), 0, VLOOKUP(VLOOKUP($A65, 'E4 TB Allocation Details'!$A$18:$L$214, MATCH("Misc ID", 'E4 TB Allocation Details'!$A$18:$L$18, 0),FALSE), 'E2 Allocators'!$B$15:$W$358, MATCH('O5 Details by Class &amp; Accounts'!BN$18, 'E2 Allocators'!$B$15:$W$15, 0),FALSE)*$E65)</f>
        <v>0</v>
      </c>
      <c r="BO65" s="1322">
        <f>IF(ISERROR(VLOOKUP(VLOOKUP($A65, 'E4 TB Allocation Details'!$A$18:$L$214, MATCH("Misc ID", 'E4 TB Allocation Details'!$A$18:$L$18, 0),FALSE), 'E2 Allocators'!$B$15:$W$358, MATCH('O5 Details by Class &amp; Accounts'!BO$18, 'E2 Allocators'!$B$15:$W$15, 0),FALSE)*$E65), 0, VLOOKUP(VLOOKUP($A65, 'E4 TB Allocation Details'!$A$18:$L$214, MATCH("Misc ID", 'E4 TB Allocation Details'!$A$18:$L$18, 0),FALSE), 'E2 Allocators'!$B$15:$W$358, MATCH('O5 Details by Class &amp; Accounts'!BO$18, 'E2 Allocators'!$B$15:$W$15, 0),FALSE)*$E65)</f>
        <v>0</v>
      </c>
      <c r="BP65" s="1322">
        <f>IF(ISERROR(VLOOKUP(VLOOKUP($A65, 'E4 TB Allocation Details'!$A$18:$L$214, MATCH("Misc ID", 'E4 TB Allocation Details'!$A$18:$L$18, 0),FALSE), 'E2 Allocators'!$B$15:$W$358, MATCH('O5 Details by Class &amp; Accounts'!BP$18, 'E2 Allocators'!$B$15:$W$15, 0),FALSE)*$E65), 0, VLOOKUP(VLOOKUP($A65, 'E4 TB Allocation Details'!$A$18:$L$214, MATCH("Misc ID", 'E4 TB Allocation Details'!$A$18:$L$18, 0),FALSE), 'E2 Allocators'!$B$15:$W$358, MATCH('O5 Details by Class &amp; Accounts'!BP$18, 'E2 Allocators'!$B$15:$W$15, 0),FALSE)*$E65)</f>
        <v>0</v>
      </c>
      <c r="BQ65" s="1322">
        <f>IF(ISERROR(VLOOKUP(VLOOKUP($A65, 'E4 TB Allocation Details'!$A$18:$L$214, MATCH("Misc ID", 'E4 TB Allocation Details'!$A$18:$L$18, 0),FALSE), 'E2 Allocators'!$B$15:$W$358, MATCH('O5 Details by Class &amp; Accounts'!BQ$18, 'E2 Allocators'!$B$15:$W$15, 0),FALSE)*$E65), 0, VLOOKUP(VLOOKUP($A65, 'E4 TB Allocation Details'!$A$18:$L$214, MATCH("Misc ID", 'E4 TB Allocation Details'!$A$18:$L$18, 0),FALSE), 'E2 Allocators'!$B$15:$W$358, MATCH('O5 Details by Class &amp; Accounts'!BQ$18, 'E2 Allocators'!$B$15:$W$15, 0),FALSE)*$E65)</f>
        <v>0</v>
      </c>
      <c r="BR65" s="1322">
        <f>IF(ISERROR(VLOOKUP(VLOOKUP($A65, 'E4 TB Allocation Details'!$A$18:$L$214, MATCH("Misc ID", 'E4 TB Allocation Details'!$A$18:$L$18, 0),FALSE), 'E2 Allocators'!$B$15:$W$358, MATCH('O5 Details by Class &amp; Accounts'!BR$18, 'E2 Allocators'!$B$15:$W$15, 0),FALSE)*$E65), 0, VLOOKUP(VLOOKUP($A65, 'E4 TB Allocation Details'!$A$18:$L$214, MATCH("Misc ID", 'E4 TB Allocation Details'!$A$18:$L$18, 0),FALSE), 'E2 Allocators'!$B$15:$W$358, MATCH('O5 Details by Class &amp; Accounts'!BR$18, 'E2 Allocators'!$B$15:$W$15, 0),FALSE)*$E65)</f>
        <v>0</v>
      </c>
      <c r="BS65" s="1322">
        <f t="shared" si="11"/>
        <v>0</v>
      </c>
      <c r="BT65" s="1322">
        <f>IF(ISERROR(VLOOKUP(VLOOKUP($A65, 'E4 TB Allocation Details'!$A$18:$L$214, MATCH("A &amp; G ID", 'E4 TB Allocation Details'!$A$18:$L$18, 0),FALSE), 'E2 Allocators'!$B$15:$W$358, MATCH('O5 Details by Class &amp; Accounts'!BT$18, 'E2 Allocators'!$B$15:$W$15, 0),FALSE)*$E65), 0, VLOOKUP(VLOOKUP($A65, 'E4 TB Allocation Details'!$A$18:$L$214, MATCH("A &amp; G ID", 'E4 TB Allocation Details'!$A$18:$L$18, 0),FALSE), 'E2 Allocators'!$B$15:$W$358, MATCH('O5 Details by Class &amp; Accounts'!BT$18, 'E2 Allocators'!$B$15:$W$15, 0),FALSE)*$E65)</f>
        <v>271997.76288250106</v>
      </c>
      <c r="BU65" s="1322">
        <f>IF(ISERROR(VLOOKUP(VLOOKUP($A65, 'E4 TB Allocation Details'!$A$18:$L$214, MATCH("A &amp; G ID", 'E4 TB Allocation Details'!$A$18:$L$18, 0),FALSE), 'E2 Allocators'!$B$15:$W$358, MATCH('O5 Details by Class &amp; Accounts'!BU$18, 'E2 Allocators'!$B$15:$W$15, 0),FALSE)*$E65), 0, VLOOKUP(VLOOKUP($A65, 'E4 TB Allocation Details'!$A$18:$L$214, MATCH("A &amp; G ID", 'E4 TB Allocation Details'!$A$18:$L$18, 0),FALSE), 'E2 Allocators'!$B$15:$W$358, MATCH('O5 Details by Class &amp; Accounts'!BU$18, 'E2 Allocators'!$B$15:$W$15, 0),FALSE)*$E65)</f>
        <v>100486.62263456876</v>
      </c>
      <c r="BV65" s="1322">
        <f>IF(ISERROR(VLOOKUP(VLOOKUP($A65, 'E4 TB Allocation Details'!$A$18:$L$214, MATCH("A &amp; G ID", 'E4 TB Allocation Details'!$A$18:$L$18, 0),FALSE), 'E2 Allocators'!$B$15:$W$358, MATCH('O5 Details by Class &amp; Accounts'!BV$18, 'E2 Allocators'!$B$15:$W$15, 0),FALSE)*$E65), 0, VLOOKUP(VLOOKUP($A65, 'E4 TB Allocation Details'!$A$18:$L$214, MATCH("A &amp; G ID", 'E4 TB Allocation Details'!$A$18:$L$18, 0),FALSE), 'E2 Allocators'!$B$15:$W$358, MATCH('O5 Details by Class &amp; Accounts'!BV$18, 'E2 Allocators'!$B$15:$W$15, 0),FALSE)*$E65)</f>
        <v>80564.862983275991</v>
      </c>
      <c r="BW65" s="1322">
        <f>IF(ISERROR(VLOOKUP(VLOOKUP($A65, 'E4 TB Allocation Details'!$A$18:$L$214, MATCH("A &amp; G ID", 'E4 TB Allocation Details'!$A$18:$L$18, 0),FALSE), 'E2 Allocators'!$B$15:$W$358, MATCH('O5 Details by Class &amp; Accounts'!BW$18, 'E2 Allocators'!$B$15:$W$15, 0),FALSE)*$E65), 0, VLOOKUP(VLOOKUP($A65, 'E4 TB Allocation Details'!$A$18:$L$214, MATCH("A &amp; G ID", 'E4 TB Allocation Details'!$A$18:$L$18, 0),FALSE), 'E2 Allocators'!$B$15:$W$358, MATCH('O5 Details by Class &amp; Accounts'!BW$18, 'E2 Allocators'!$B$15:$W$15, 0),FALSE)*$E65)</f>
        <v>0</v>
      </c>
      <c r="BX65" s="1322">
        <f>IF(ISERROR(VLOOKUP(VLOOKUP($A65, 'E4 TB Allocation Details'!$A$18:$L$214, MATCH("A &amp; G ID", 'E4 TB Allocation Details'!$A$18:$L$18, 0),FALSE), 'E2 Allocators'!$B$15:$W$358, MATCH('O5 Details by Class &amp; Accounts'!BX$18, 'E2 Allocators'!$B$15:$W$15, 0),FALSE)*$E65), 0, VLOOKUP(VLOOKUP($A65, 'E4 TB Allocation Details'!$A$18:$L$214, MATCH("A &amp; G ID", 'E4 TB Allocation Details'!$A$18:$L$18, 0),FALSE), 'E2 Allocators'!$B$15:$W$358, MATCH('O5 Details by Class &amp; Accounts'!BX$18, 'E2 Allocators'!$B$15:$W$15, 0),FALSE)*$E65)</f>
        <v>0</v>
      </c>
      <c r="BY65" s="1322">
        <f>IF(ISERROR(VLOOKUP(VLOOKUP($A65, 'E4 TB Allocation Details'!$A$18:$L$214, MATCH("A &amp; G ID", 'E4 TB Allocation Details'!$A$18:$L$18, 0),FALSE), 'E2 Allocators'!$B$15:$W$358, MATCH('O5 Details by Class &amp; Accounts'!BY$18, 'E2 Allocators'!$B$15:$W$15, 0),FALSE)*$E65), 0, VLOOKUP(VLOOKUP($A65, 'E4 TB Allocation Details'!$A$18:$L$214, MATCH("A &amp; G ID", 'E4 TB Allocation Details'!$A$18:$L$18, 0),FALSE), 'E2 Allocators'!$B$15:$W$358, MATCH('O5 Details by Class &amp; Accounts'!BY$18, 'E2 Allocators'!$B$15:$W$15, 0),FALSE)*$E65)</f>
        <v>17105.3263799302</v>
      </c>
      <c r="BZ65" s="1322">
        <f>IF(ISERROR(VLOOKUP(VLOOKUP($A65, 'E4 TB Allocation Details'!$A$18:$L$214, MATCH("A &amp; G ID", 'E4 TB Allocation Details'!$A$18:$L$18, 0),FALSE), 'E2 Allocators'!$B$15:$W$358, MATCH('O5 Details by Class &amp; Accounts'!BZ$18, 'E2 Allocators'!$B$15:$W$15, 0),FALSE)*$E65), 0, VLOOKUP(VLOOKUP($A65, 'E4 TB Allocation Details'!$A$18:$L$214, MATCH("A &amp; G ID", 'E4 TB Allocation Details'!$A$18:$L$18, 0),FALSE), 'E2 Allocators'!$B$15:$W$358, MATCH('O5 Details by Class &amp; Accounts'!BZ$18, 'E2 Allocators'!$B$15:$W$15, 0),FALSE)*$E65)</f>
        <v>14064.221636049666</v>
      </c>
      <c r="CA65" s="1322">
        <f>IF(ISERROR(VLOOKUP(VLOOKUP($A65, 'E4 TB Allocation Details'!$A$18:$L$214, MATCH("A &amp; G ID", 'E4 TB Allocation Details'!$A$18:$L$18, 0),FALSE), 'E2 Allocators'!$B$15:$W$358, MATCH('O5 Details by Class &amp; Accounts'!CA$18, 'E2 Allocators'!$B$15:$W$15, 0),FALSE)*$E65), 0, VLOOKUP(VLOOKUP($A65, 'E4 TB Allocation Details'!$A$18:$L$214, MATCH("A &amp; G ID", 'E4 TB Allocation Details'!$A$18:$L$18, 0),FALSE), 'E2 Allocators'!$B$15:$W$358, MATCH('O5 Details by Class &amp; Accounts'!CA$18, 'E2 Allocators'!$B$15:$W$15, 0),FALSE)*$E65)</f>
        <v>0</v>
      </c>
      <c r="CB65" s="1322">
        <f>IF(ISERROR(VLOOKUP(VLOOKUP($A65, 'E4 TB Allocation Details'!$A$18:$L$214, MATCH("A &amp; G ID", 'E4 TB Allocation Details'!$A$18:$L$18, 0),FALSE), 'E2 Allocators'!$B$15:$W$358, MATCH('O5 Details by Class &amp; Accounts'!CB$18, 'E2 Allocators'!$B$15:$W$15, 0),FALSE)*$E65), 0, VLOOKUP(VLOOKUP($A65, 'E4 TB Allocation Details'!$A$18:$L$214, MATCH("A &amp; G ID", 'E4 TB Allocation Details'!$A$18:$L$18, 0),FALSE), 'E2 Allocators'!$B$15:$W$358, MATCH('O5 Details by Class &amp; Accounts'!CB$18, 'E2 Allocators'!$B$15:$W$15, 0),FALSE)*$E65)</f>
        <v>604.53348367432272</v>
      </c>
      <c r="CC65" s="1322">
        <f>IF(ISERROR(VLOOKUP(VLOOKUP($A65, 'E4 TB Allocation Details'!$A$18:$L$214, MATCH("A &amp; G ID", 'E4 TB Allocation Details'!$A$18:$L$18, 0),FALSE), 'E2 Allocators'!$B$15:$W$358, MATCH('O5 Details by Class &amp; Accounts'!CC$18, 'E2 Allocators'!$B$15:$W$15, 0),FALSE)*$E65), 0, VLOOKUP(VLOOKUP($A65, 'E4 TB Allocation Details'!$A$18:$L$214, MATCH("A &amp; G ID", 'E4 TB Allocation Details'!$A$18:$L$18, 0),FALSE), 'E2 Allocators'!$B$15:$W$358, MATCH('O5 Details by Class &amp; Accounts'!CC$18, 'E2 Allocators'!$B$15:$W$15, 0),FALSE)*$E65)</f>
        <v>0</v>
      </c>
      <c r="CD65" s="1322">
        <f>IF(ISERROR(VLOOKUP(VLOOKUP($A65, 'E4 TB Allocation Details'!$A$18:$L$214, MATCH("A &amp; G ID", 'E4 TB Allocation Details'!$A$18:$L$18, 0),FALSE), 'E2 Allocators'!$B$15:$W$358, MATCH('O5 Details by Class &amp; Accounts'!CD$18, 'E2 Allocators'!$B$15:$W$15, 0),FALSE)*$E65), 0, VLOOKUP(VLOOKUP($A65, 'E4 TB Allocation Details'!$A$18:$L$214, MATCH("A &amp; G ID", 'E4 TB Allocation Details'!$A$18:$L$18, 0),FALSE), 'E2 Allocators'!$B$15:$W$358, MATCH('O5 Details by Class &amp; Accounts'!CD$18, 'E2 Allocators'!$B$15:$W$15, 0),FALSE)*$E65)</f>
        <v>0</v>
      </c>
      <c r="CE65" s="1322">
        <f>IF(ISERROR(VLOOKUP(VLOOKUP($A65, 'E4 TB Allocation Details'!$A$18:$L$214, MATCH("A &amp; G ID", 'E4 TB Allocation Details'!$A$18:$L$18, 0),FALSE), 'E2 Allocators'!$B$15:$W$358, MATCH('O5 Details by Class &amp; Accounts'!CE$18, 'E2 Allocators'!$B$15:$W$15, 0),FALSE)*$E65), 0, VLOOKUP(VLOOKUP($A65, 'E4 TB Allocation Details'!$A$18:$L$214, MATCH("A &amp; G ID", 'E4 TB Allocation Details'!$A$18:$L$18, 0),FALSE), 'E2 Allocators'!$B$15:$W$358, MATCH('O5 Details by Class &amp; Accounts'!CE$18, 'E2 Allocators'!$B$15:$W$15, 0),FALSE)*$E65)</f>
        <v>0</v>
      </c>
      <c r="CF65" s="1322">
        <f>IF(ISERROR(VLOOKUP(VLOOKUP($A65, 'E4 TB Allocation Details'!$A$18:$L$214, MATCH("A &amp; G ID", 'E4 TB Allocation Details'!$A$18:$L$18, 0),FALSE), 'E2 Allocators'!$B$15:$W$358, MATCH('O5 Details by Class &amp; Accounts'!CF$18, 'E2 Allocators'!$B$15:$W$15, 0),FALSE)*$E65), 0, VLOOKUP(VLOOKUP($A65, 'E4 TB Allocation Details'!$A$18:$L$214, MATCH("A &amp; G ID", 'E4 TB Allocation Details'!$A$18:$L$18, 0),FALSE), 'E2 Allocators'!$B$15:$W$358, MATCH('O5 Details by Class &amp; Accounts'!CF$18, 'E2 Allocators'!$B$15:$W$15, 0),FALSE)*$E65)</f>
        <v>0</v>
      </c>
      <c r="CG65" s="1322">
        <f>IF(ISERROR(VLOOKUP(VLOOKUP($A65, 'E4 TB Allocation Details'!$A$18:$L$214, MATCH("A &amp; G ID", 'E4 TB Allocation Details'!$A$18:$L$18, 0),FALSE), 'E2 Allocators'!$B$15:$W$358, MATCH('O5 Details by Class &amp; Accounts'!CG$18, 'E2 Allocators'!$B$15:$W$15, 0),FALSE)*$E65), 0, VLOOKUP(VLOOKUP($A65, 'E4 TB Allocation Details'!$A$18:$L$214, MATCH("A &amp; G ID", 'E4 TB Allocation Details'!$A$18:$L$18, 0),FALSE), 'E2 Allocators'!$B$15:$W$358, MATCH('O5 Details by Class &amp; Accounts'!CG$18, 'E2 Allocators'!$B$15:$W$15, 0),FALSE)*$E65)</f>
        <v>0</v>
      </c>
      <c r="CH65" s="1322">
        <f>IF(ISERROR(VLOOKUP(VLOOKUP($A65, 'E4 TB Allocation Details'!$A$18:$L$214, MATCH("A &amp; G ID", 'E4 TB Allocation Details'!$A$18:$L$18, 0),FALSE), 'E2 Allocators'!$B$15:$W$358, MATCH('O5 Details by Class &amp; Accounts'!CH$18, 'E2 Allocators'!$B$15:$W$15, 0),FALSE)*$E65), 0, VLOOKUP(VLOOKUP($A65, 'E4 TB Allocation Details'!$A$18:$L$214, MATCH("A &amp; G ID", 'E4 TB Allocation Details'!$A$18:$L$18, 0),FALSE), 'E2 Allocators'!$B$15:$W$358, MATCH('O5 Details by Class &amp; Accounts'!CH$18, 'E2 Allocators'!$B$15:$W$15, 0),FALSE)*$E65)</f>
        <v>0</v>
      </c>
      <c r="CI65" s="1322">
        <f>IF(ISERROR(VLOOKUP(VLOOKUP($A65, 'E4 TB Allocation Details'!$A$18:$L$214, MATCH("A &amp; G ID", 'E4 TB Allocation Details'!$A$18:$L$18, 0),FALSE), 'E2 Allocators'!$B$15:$W$358, MATCH('O5 Details by Class &amp; Accounts'!CI$18, 'E2 Allocators'!$B$15:$W$15, 0),FALSE)*$E65), 0, VLOOKUP(VLOOKUP($A65, 'E4 TB Allocation Details'!$A$18:$L$214, MATCH("A &amp; G ID", 'E4 TB Allocation Details'!$A$18:$L$18, 0),FALSE), 'E2 Allocators'!$B$15:$W$358, MATCH('O5 Details by Class &amp; Accounts'!CI$18, 'E2 Allocators'!$B$15:$W$15, 0),FALSE)*$E65)</f>
        <v>0</v>
      </c>
      <c r="CJ65" s="1322">
        <f>IF(ISERROR(VLOOKUP(VLOOKUP($A65, 'E4 TB Allocation Details'!$A$18:$L$214, MATCH("A &amp; G ID", 'E4 TB Allocation Details'!$A$18:$L$18, 0),FALSE), 'E2 Allocators'!$B$15:$W$358, MATCH('O5 Details by Class &amp; Accounts'!CJ$18, 'E2 Allocators'!$B$15:$W$15, 0),FALSE)*$E65), 0, VLOOKUP(VLOOKUP($A65, 'E4 TB Allocation Details'!$A$18:$L$214, MATCH("A &amp; G ID", 'E4 TB Allocation Details'!$A$18:$L$18, 0),FALSE), 'E2 Allocators'!$B$15:$W$358, MATCH('O5 Details by Class &amp; Accounts'!CJ$18, 'E2 Allocators'!$B$15:$W$15, 0),FALSE)*$E65)</f>
        <v>0</v>
      </c>
      <c r="CK65" s="1322">
        <f>IF(ISERROR(VLOOKUP(VLOOKUP($A65, 'E4 TB Allocation Details'!$A$18:$L$214, MATCH("A &amp; G ID", 'E4 TB Allocation Details'!$A$18:$L$18, 0),FALSE), 'E2 Allocators'!$B$15:$W$358, MATCH('O5 Details by Class &amp; Accounts'!CK$18, 'E2 Allocators'!$B$15:$W$15, 0),FALSE)*$E65), 0, VLOOKUP(VLOOKUP($A65, 'E4 TB Allocation Details'!$A$18:$L$214, MATCH("A &amp; G ID", 'E4 TB Allocation Details'!$A$18:$L$18, 0),FALSE), 'E2 Allocators'!$B$15:$W$358, MATCH('O5 Details by Class &amp; Accounts'!CK$18, 'E2 Allocators'!$B$15:$W$15, 0),FALSE)*$E65)</f>
        <v>0</v>
      </c>
      <c r="CL65" s="1322">
        <f>IF(ISERROR(VLOOKUP(VLOOKUP($A65, 'E4 TB Allocation Details'!$A$18:$L$214, MATCH("A &amp; G ID", 'E4 TB Allocation Details'!$A$18:$L$18, 0),FALSE), 'E2 Allocators'!$B$15:$W$358, MATCH('O5 Details by Class &amp; Accounts'!CL$18, 'E2 Allocators'!$B$15:$W$15, 0),FALSE)*$E65), 0, VLOOKUP(VLOOKUP($A65, 'E4 TB Allocation Details'!$A$18:$L$214, MATCH("A &amp; G ID", 'E4 TB Allocation Details'!$A$18:$L$18, 0),FALSE), 'E2 Allocators'!$B$15:$W$358, MATCH('O5 Details by Class &amp; Accounts'!CL$18, 'E2 Allocators'!$B$15:$W$15, 0),FALSE)*$E65)</f>
        <v>0</v>
      </c>
      <c r="CM65" s="1322">
        <f>IF(ISERROR(VLOOKUP(VLOOKUP($A65, 'E4 TB Allocation Details'!$A$18:$L$214, MATCH("A &amp; G ID", 'E4 TB Allocation Details'!$A$18:$L$18, 0),FALSE), 'E2 Allocators'!$B$15:$W$358, MATCH('O5 Details by Class &amp; Accounts'!CM$18, 'E2 Allocators'!$B$15:$W$15, 0),FALSE)*$E65), 0, VLOOKUP(VLOOKUP($A65, 'E4 TB Allocation Details'!$A$18:$L$214, MATCH("A &amp; G ID", 'E4 TB Allocation Details'!$A$18:$L$18, 0),FALSE), 'E2 Allocators'!$B$15:$W$358, MATCH('O5 Details by Class &amp; Accounts'!CM$18, 'E2 Allocators'!$B$15:$W$15, 0),FALSE)*$E65)</f>
        <v>0</v>
      </c>
      <c r="CN65" s="1322">
        <f t="shared" si="12"/>
        <v>484823.33000000007</v>
      </c>
      <c r="CO65" s="1651">
        <f t="shared" si="7"/>
        <v>0</v>
      </c>
      <c r="CQ65" s="1899" t="inlineStr">
        <is>
          <t/>
        </is>
      </c>
    </row>
    <row r="66" spans="1:95" s="64" customFormat="1" ht="12.75" x14ac:dyDescent="0.2">
      <c r="A66" s="2146">
        <v>1925</v>
      </c>
      <c r="B66" s="2112" t="s">
        <v>511</v>
      </c>
      <c r="C66" s="1648">
        <f>IF(ISERROR(VLOOKUP($A66,'I3 TB Data'!$A$19:$H$483,MATCH('O5 Details by Class &amp; Accounts'!$C$18, 'I3 TB Data'!$A$19:$H$19,0),0)), 0, VLOOKUP($A66,'I3 TB Data'!$A$19:$H$483,MATCH('O5 Details by Class &amp; Accounts'!$C$18,'I3 TB Data'!$A$19:$H$19,0),0))</f>
        <v>2483364.9299999997</v>
      </c>
      <c r="D66" s="1649">
        <f>'I4 BO ASSETS'!E68</f>
        <v>0</v>
      </c>
      <c r="E66" s="1648">
        <f t="shared" si="6"/>
        <v>2483364.9299999997</v>
      </c>
      <c r="F66" s="1650">
        <f>IF(ISERROR(VLOOKUP($A66, 'E1 Categorization'!A33:E124, MATCH("Customer Component", 'E1 Categorization'!$A$33:$E$33,0), 0)), 0, IF(VLOOKUP($A66, 'E1 Categorization'!A33:E124, MATCH("Customer Component", 'E1 Categorization'!$A$33:$E$33,0), 0)=0, 'O5 Details by Class &amp; Accounts'!$E66, IF(AND(VLOOKUP($A66, 'E1 Categorization'!A33:E124, MATCH("Customer Component", 'E1 Categorization'!$A$33:$E$33,0), 0) &gt;0, VLOOKUP($A66, 'E1 Categorization'!A33:E124, MATCH("Customer Component", 'E1 Categorization'!$A$33:$E$33,0), 0)&lt;1), 'O5 Details by Class &amp; Accounts'!$E66*(1-VLOOKUP($A66, 'E1 Categorization'!A33:E124, MATCH("Customer Component", 'E1 Categorization'!$A$33:$E$33,0), 0)), 0)))</f>
        <v>0</v>
      </c>
      <c r="G66" s="1650">
        <f>IF(ISERROR(VLOOKUP($A66, 'E1 Categorization'!A33:E124, MATCH("Customer Component", 'E1 Categorization'!$A$33:$E$33,0), 0)),0, IF(VLOOKUP($A66, 'E1 Categorization'!A33:E124, MATCH("Customer Component", 'E1 Categorization'!$A$33:$E$33,0), 0)=0, 0, IF(AND(VLOOKUP($A66, 'E1 Categorization'!A33:E124, MATCH("Customer Component", 'E1 Categorization'!$A$33:$E$33,0), 0) &gt;0, VLOOKUP($A66, 'E1 Categorization'!A33:E124, MATCH("Customer Component", 'E1 Categorization'!$A$33:$E$33,0), 0)&lt;1), 'O5 Details by Class &amp; Accounts'!$E66*(VLOOKUP($A66, 'E1 Categorization'!A33:E124, MATCH("Customer Component", 'E1 Categorization'!$A$33:$E$33,0), 0)), 'O5 Details by Class &amp; Accounts'!$E66)))</f>
        <v>0</v>
      </c>
      <c r="H66" s="1322">
        <f t="shared" si="8"/>
        <v>0</v>
      </c>
      <c r="I66" s="1322">
        <f>IF(ISERROR(VLOOKUP(VLOOKUP($A66, 'E4 TB Allocation Details'!$A$18:$L$214, MATCH("Demand ID", 'E4 TB Allocation Details'!$A$18:$L$18, 0),FALSE), 'E2 Allocators'!$B$15:$W$358, MATCH('O5 Details by Class &amp; Accounts'!I$18, 'E2 Allocators'!$B$15:$W$15, 0),FALSE)*$F66), 0, VLOOKUP(VLOOKUP($A66, 'E4 TB Allocation Details'!$A$18:$L$214, MATCH("Demand ID", 'E4 TB Allocation Details'!$A$18:$L$18, 0),FALSE), 'E2 Allocators'!$B$15:$W$358, MATCH('O5 Details by Class &amp; Accounts'!I$18, 'E2 Allocators'!$B$15:$W$15, 0),FALSE)*$F66)</f>
        <v>0</v>
      </c>
      <c r="J66" s="1322">
        <f>IF(ISERROR(VLOOKUP(VLOOKUP($A66, 'E4 TB Allocation Details'!$A$18:$L$214, MATCH("Demand ID", 'E4 TB Allocation Details'!$A$18:$L$18, 0),FALSE), 'E2 Allocators'!$B$15:$W$358, MATCH('O5 Details by Class &amp; Accounts'!J$18, 'E2 Allocators'!$B$15:$W$15, 0),FALSE)*$F66), 0, VLOOKUP(VLOOKUP($A66, 'E4 TB Allocation Details'!$A$18:$L$214, MATCH("Demand ID", 'E4 TB Allocation Details'!$A$18:$L$18, 0),FALSE), 'E2 Allocators'!$B$15:$W$358, MATCH('O5 Details by Class &amp; Accounts'!J$18, 'E2 Allocators'!$B$15:$W$15, 0),FALSE)*$F66)</f>
        <v>0</v>
      </c>
      <c r="K66" s="1322">
        <f>IF(ISERROR(VLOOKUP(VLOOKUP($A66, 'E4 TB Allocation Details'!$A$18:$L$214, MATCH("Demand ID", 'E4 TB Allocation Details'!$A$18:$L$18, 0),FALSE), 'E2 Allocators'!$B$15:$W$358, MATCH('O5 Details by Class &amp; Accounts'!K$18, 'E2 Allocators'!$B$15:$W$15, 0),FALSE)*$F66), 0, VLOOKUP(VLOOKUP($A66, 'E4 TB Allocation Details'!$A$18:$L$214, MATCH("Demand ID", 'E4 TB Allocation Details'!$A$18:$L$18, 0),FALSE), 'E2 Allocators'!$B$15:$W$358, MATCH('O5 Details by Class &amp; Accounts'!K$18, 'E2 Allocators'!$B$15:$W$15, 0),FALSE)*$F66)</f>
        <v>0</v>
      </c>
      <c r="L66" s="1322">
        <f>IF(ISERROR(VLOOKUP(VLOOKUP($A66, 'E4 TB Allocation Details'!$A$18:$L$214, MATCH("Demand ID", 'E4 TB Allocation Details'!$A$18:$L$18, 0),FALSE), 'E2 Allocators'!$B$15:$W$358, MATCH('O5 Details by Class &amp; Accounts'!L$18, 'E2 Allocators'!$B$15:$W$15, 0),FALSE)*$F66), 0, VLOOKUP(VLOOKUP($A66, 'E4 TB Allocation Details'!$A$18:$L$214, MATCH("Demand ID", 'E4 TB Allocation Details'!$A$18:$L$18, 0),FALSE), 'E2 Allocators'!$B$15:$W$358, MATCH('O5 Details by Class &amp; Accounts'!L$18, 'E2 Allocators'!$B$15:$W$15, 0),FALSE)*$F66)</f>
        <v>0</v>
      </c>
      <c r="M66" s="1322">
        <f>IF(ISERROR(VLOOKUP(VLOOKUP($A66, 'E4 TB Allocation Details'!$A$18:$L$214, MATCH("Demand ID", 'E4 TB Allocation Details'!$A$18:$L$18, 0),FALSE), 'E2 Allocators'!$B$15:$W$358, MATCH('O5 Details by Class &amp; Accounts'!M$18, 'E2 Allocators'!$B$15:$W$15, 0),FALSE)*$F66), 0, VLOOKUP(VLOOKUP($A66, 'E4 TB Allocation Details'!$A$18:$L$214, MATCH("Demand ID", 'E4 TB Allocation Details'!$A$18:$L$18, 0),FALSE), 'E2 Allocators'!$B$15:$W$358, MATCH('O5 Details by Class &amp; Accounts'!M$18, 'E2 Allocators'!$B$15:$W$15, 0),FALSE)*$F66)</f>
        <v>0</v>
      </c>
      <c r="N66" s="1322">
        <f>IF(ISERROR(VLOOKUP(VLOOKUP($A66, 'E4 TB Allocation Details'!$A$18:$L$214, MATCH("Demand ID", 'E4 TB Allocation Details'!$A$18:$L$18, 0),FALSE), 'E2 Allocators'!$B$15:$W$358, MATCH('O5 Details by Class &amp; Accounts'!N$18, 'E2 Allocators'!$B$15:$W$15, 0),FALSE)*$F66), 0, VLOOKUP(VLOOKUP($A66, 'E4 TB Allocation Details'!$A$18:$L$214, MATCH("Demand ID", 'E4 TB Allocation Details'!$A$18:$L$18, 0),FALSE), 'E2 Allocators'!$B$15:$W$358, MATCH('O5 Details by Class &amp; Accounts'!N$18, 'E2 Allocators'!$B$15:$W$15, 0),FALSE)*$F66)</f>
        <v>0</v>
      </c>
      <c r="O66" s="1322">
        <f>IF(ISERROR(VLOOKUP(VLOOKUP($A66, 'E4 TB Allocation Details'!$A$18:$L$214, MATCH("Demand ID", 'E4 TB Allocation Details'!$A$18:$L$18, 0),FALSE), 'E2 Allocators'!$B$15:$W$358, MATCH('O5 Details by Class &amp; Accounts'!O$18, 'E2 Allocators'!$B$15:$W$15, 0),FALSE)*$F66), 0, VLOOKUP(VLOOKUP($A66, 'E4 TB Allocation Details'!$A$18:$L$214, MATCH("Demand ID", 'E4 TB Allocation Details'!$A$18:$L$18, 0),FALSE), 'E2 Allocators'!$B$15:$W$358, MATCH('O5 Details by Class &amp; Accounts'!O$18, 'E2 Allocators'!$B$15:$W$15, 0),FALSE)*$F66)</f>
        <v>0</v>
      </c>
      <c r="P66" s="1322">
        <f>IF(ISERROR(VLOOKUP(VLOOKUP($A66, 'E4 TB Allocation Details'!$A$18:$L$214, MATCH("Demand ID", 'E4 TB Allocation Details'!$A$18:$L$18, 0),FALSE), 'E2 Allocators'!$B$15:$W$358, MATCH('O5 Details by Class &amp; Accounts'!P$18, 'E2 Allocators'!$B$15:$W$15, 0),FALSE)*$F66), 0, VLOOKUP(VLOOKUP($A66, 'E4 TB Allocation Details'!$A$18:$L$214, MATCH("Demand ID", 'E4 TB Allocation Details'!$A$18:$L$18, 0),FALSE), 'E2 Allocators'!$B$15:$W$358, MATCH('O5 Details by Class &amp; Accounts'!P$18, 'E2 Allocators'!$B$15:$W$15, 0),FALSE)*$F66)</f>
        <v>0</v>
      </c>
      <c r="Q66" s="1322">
        <f>IF(ISERROR(VLOOKUP(VLOOKUP($A66, 'E4 TB Allocation Details'!$A$18:$L$214, MATCH("Demand ID", 'E4 TB Allocation Details'!$A$18:$L$18, 0),FALSE), 'E2 Allocators'!$B$15:$W$358, MATCH('O5 Details by Class &amp; Accounts'!Q$18, 'E2 Allocators'!$B$15:$W$15, 0),FALSE)*$F66), 0, VLOOKUP(VLOOKUP($A66, 'E4 TB Allocation Details'!$A$18:$L$214, MATCH("Demand ID", 'E4 TB Allocation Details'!$A$18:$L$18, 0),FALSE), 'E2 Allocators'!$B$15:$W$358, MATCH('O5 Details by Class &amp; Accounts'!Q$18, 'E2 Allocators'!$B$15:$W$15, 0),FALSE)*$F66)</f>
        <v>0</v>
      </c>
      <c r="R66" s="1322">
        <f>IF(ISERROR(VLOOKUP(VLOOKUP($A66, 'E4 TB Allocation Details'!$A$18:$L$214, MATCH("Demand ID", 'E4 TB Allocation Details'!$A$18:$L$18, 0),FALSE), 'E2 Allocators'!$B$15:$W$358, MATCH('O5 Details by Class &amp; Accounts'!R$18, 'E2 Allocators'!$B$15:$W$15, 0),FALSE)*$F66), 0, VLOOKUP(VLOOKUP($A66, 'E4 TB Allocation Details'!$A$18:$L$214, MATCH("Demand ID", 'E4 TB Allocation Details'!$A$18:$L$18, 0),FALSE), 'E2 Allocators'!$B$15:$W$358, MATCH('O5 Details by Class &amp; Accounts'!R$18, 'E2 Allocators'!$B$15:$W$15, 0),FALSE)*$F66)</f>
        <v>0</v>
      </c>
      <c r="S66" s="1322">
        <f>IF(ISERROR(VLOOKUP(VLOOKUP($A66, 'E4 TB Allocation Details'!$A$18:$L$214, MATCH("Demand ID", 'E4 TB Allocation Details'!$A$18:$L$18, 0),FALSE), 'E2 Allocators'!$B$15:$W$358, MATCH('O5 Details by Class &amp; Accounts'!S$18, 'E2 Allocators'!$B$15:$W$15, 0),FALSE)*$F66), 0, VLOOKUP(VLOOKUP($A66, 'E4 TB Allocation Details'!$A$18:$L$214, MATCH("Demand ID", 'E4 TB Allocation Details'!$A$18:$L$18, 0),FALSE), 'E2 Allocators'!$B$15:$W$358, MATCH('O5 Details by Class &amp; Accounts'!S$18, 'E2 Allocators'!$B$15:$W$15, 0),FALSE)*$F66)</f>
        <v>0</v>
      </c>
      <c r="T66" s="1322">
        <f>IF(ISERROR(VLOOKUP(VLOOKUP($A66, 'E4 TB Allocation Details'!$A$18:$L$214, MATCH("Demand ID", 'E4 TB Allocation Details'!$A$18:$L$18, 0),FALSE), 'E2 Allocators'!$B$15:$W$358, MATCH('O5 Details by Class &amp; Accounts'!T$18, 'E2 Allocators'!$B$15:$W$15, 0),FALSE)*$F66), 0, VLOOKUP(VLOOKUP($A66, 'E4 TB Allocation Details'!$A$18:$L$214, MATCH("Demand ID", 'E4 TB Allocation Details'!$A$18:$L$18, 0),FALSE), 'E2 Allocators'!$B$15:$W$358, MATCH('O5 Details by Class &amp; Accounts'!T$18, 'E2 Allocators'!$B$15:$W$15, 0),FALSE)*$F66)</f>
        <v>0</v>
      </c>
      <c r="U66" s="1322">
        <f>IF(ISERROR(VLOOKUP(VLOOKUP($A66, 'E4 TB Allocation Details'!$A$18:$L$214, MATCH("Demand ID", 'E4 TB Allocation Details'!$A$18:$L$18, 0),FALSE), 'E2 Allocators'!$B$15:$W$358, MATCH('O5 Details by Class &amp; Accounts'!U$18, 'E2 Allocators'!$B$15:$W$15, 0),FALSE)*$F66), 0, VLOOKUP(VLOOKUP($A66, 'E4 TB Allocation Details'!$A$18:$L$214, MATCH("Demand ID", 'E4 TB Allocation Details'!$A$18:$L$18, 0),FALSE), 'E2 Allocators'!$B$15:$W$358, MATCH('O5 Details by Class &amp; Accounts'!U$18, 'E2 Allocators'!$B$15:$W$15, 0),FALSE)*$F66)</f>
        <v>0</v>
      </c>
      <c r="V66" s="1322">
        <f>IF(ISERROR(VLOOKUP(VLOOKUP($A66, 'E4 TB Allocation Details'!$A$18:$L$214, MATCH("Demand ID", 'E4 TB Allocation Details'!$A$18:$L$18, 0),FALSE), 'E2 Allocators'!$B$15:$W$358, MATCH('O5 Details by Class &amp; Accounts'!V$18, 'E2 Allocators'!$B$15:$W$15, 0),FALSE)*$F66), 0, VLOOKUP(VLOOKUP($A66, 'E4 TB Allocation Details'!$A$18:$L$214, MATCH("Demand ID", 'E4 TB Allocation Details'!$A$18:$L$18, 0),FALSE), 'E2 Allocators'!$B$15:$W$358, MATCH('O5 Details by Class &amp; Accounts'!V$18, 'E2 Allocators'!$B$15:$W$15, 0),FALSE)*$F66)</f>
        <v>0</v>
      </c>
      <c r="W66" s="1322">
        <f>IF(ISERROR(VLOOKUP(VLOOKUP($A66, 'E4 TB Allocation Details'!$A$18:$L$214, MATCH("Demand ID", 'E4 TB Allocation Details'!$A$18:$L$18, 0),FALSE), 'E2 Allocators'!$B$15:$W$358, MATCH('O5 Details by Class &amp; Accounts'!W$18, 'E2 Allocators'!$B$15:$W$15, 0),FALSE)*$F66), 0, VLOOKUP(VLOOKUP($A66, 'E4 TB Allocation Details'!$A$18:$L$214, MATCH("Demand ID", 'E4 TB Allocation Details'!$A$18:$L$18, 0),FALSE), 'E2 Allocators'!$B$15:$W$358, MATCH('O5 Details by Class &amp; Accounts'!W$18, 'E2 Allocators'!$B$15:$W$15, 0),FALSE)*$F66)</f>
        <v>0</v>
      </c>
      <c r="X66" s="1322">
        <f>IF(ISERROR(VLOOKUP(VLOOKUP($A66, 'E4 TB Allocation Details'!$A$18:$L$214, MATCH("Demand ID", 'E4 TB Allocation Details'!$A$18:$L$18, 0),FALSE), 'E2 Allocators'!$B$15:$W$358, MATCH('O5 Details by Class &amp; Accounts'!X$18, 'E2 Allocators'!$B$15:$W$15, 0),FALSE)*$F66), 0, VLOOKUP(VLOOKUP($A66, 'E4 TB Allocation Details'!$A$18:$L$214, MATCH("Demand ID", 'E4 TB Allocation Details'!$A$18:$L$18, 0),FALSE), 'E2 Allocators'!$B$15:$W$358, MATCH('O5 Details by Class &amp; Accounts'!X$18, 'E2 Allocators'!$B$15:$W$15, 0),FALSE)*$F66)</f>
        <v>0</v>
      </c>
      <c r="Y66" s="1322">
        <f>IF(ISERROR(VLOOKUP(VLOOKUP($A66, 'E4 TB Allocation Details'!$A$18:$L$214, MATCH("Demand ID", 'E4 TB Allocation Details'!$A$18:$L$18, 0),FALSE), 'E2 Allocators'!$B$15:$W$358, MATCH('O5 Details by Class &amp; Accounts'!Y$18, 'E2 Allocators'!$B$15:$W$15, 0),FALSE)*$F66), 0, VLOOKUP(VLOOKUP($A66, 'E4 TB Allocation Details'!$A$18:$L$214, MATCH("Demand ID", 'E4 TB Allocation Details'!$A$18:$L$18, 0),FALSE), 'E2 Allocators'!$B$15:$W$358, MATCH('O5 Details by Class &amp; Accounts'!Y$18, 'E2 Allocators'!$B$15:$W$15, 0),FALSE)*$F66)</f>
        <v>0</v>
      </c>
      <c r="Z66" s="1322">
        <f>IF(ISERROR(VLOOKUP(VLOOKUP($A66, 'E4 TB Allocation Details'!$A$18:$L$214, MATCH("Demand ID", 'E4 TB Allocation Details'!$A$18:$L$18, 0),FALSE), 'E2 Allocators'!$B$15:$W$358, MATCH('O5 Details by Class &amp; Accounts'!Z$18, 'E2 Allocators'!$B$15:$W$15, 0),FALSE)*$F66), 0, VLOOKUP(VLOOKUP($A66, 'E4 TB Allocation Details'!$A$18:$L$214, MATCH("Demand ID", 'E4 TB Allocation Details'!$A$18:$L$18, 0),FALSE), 'E2 Allocators'!$B$15:$W$358, MATCH('O5 Details by Class &amp; Accounts'!Z$18, 'E2 Allocators'!$B$15:$W$15, 0),FALSE)*$F66)</f>
        <v>0</v>
      </c>
      <c r="AA66" s="1322">
        <f>IF(ISERROR(VLOOKUP(VLOOKUP($A66, 'E4 TB Allocation Details'!$A$18:$L$214, MATCH("Demand ID", 'E4 TB Allocation Details'!$A$18:$L$18, 0),FALSE), 'E2 Allocators'!$B$15:$W$358, MATCH('O5 Details by Class &amp; Accounts'!AA$18, 'E2 Allocators'!$B$15:$W$15, 0),FALSE)*$F66), 0, VLOOKUP(VLOOKUP($A66, 'E4 TB Allocation Details'!$A$18:$L$214, MATCH("Demand ID", 'E4 TB Allocation Details'!$A$18:$L$18, 0),FALSE), 'E2 Allocators'!$B$15:$W$358, MATCH('O5 Details by Class &amp; Accounts'!AA$18, 'E2 Allocators'!$B$15:$W$15, 0),FALSE)*$F66)</f>
        <v>0</v>
      </c>
      <c r="AB66" s="1322">
        <f>IF(ISERROR(VLOOKUP(VLOOKUP($A66, 'E4 TB Allocation Details'!$A$18:$L$214, MATCH("Demand ID", 'E4 TB Allocation Details'!$A$18:$L$18, 0),FALSE), 'E2 Allocators'!$B$15:$W$358, MATCH('O5 Details by Class &amp; Accounts'!AB$18, 'E2 Allocators'!$B$15:$W$15, 0),FALSE)*$F66), 0, VLOOKUP(VLOOKUP($A66, 'E4 TB Allocation Details'!$A$18:$L$214, MATCH("Demand ID", 'E4 TB Allocation Details'!$A$18:$L$18, 0),FALSE), 'E2 Allocators'!$B$15:$W$358, MATCH('O5 Details by Class &amp; Accounts'!AB$18, 'E2 Allocators'!$B$15:$W$15, 0),FALSE)*$F66)</f>
        <v>0</v>
      </c>
      <c r="AC66" s="1322">
        <f t="shared" si="9"/>
        <v>0</v>
      </c>
      <c r="AD66" s="1322">
        <f>IF(ISERROR(VLOOKUP(VLOOKUP($A66, 'E4 TB Allocation Details'!$A$18:$L$214, MATCH("Customer ID", 'E4 TB Allocation Details'!$A$18:$L$18, 0),FALSE), 'E2 Allocators'!$B$15:$W$358, MATCH('O5 Details by Class &amp; Accounts'!AD$18, 'E2 Allocators'!$B$15:$W$15, 0),FALSE)*$G66), 0, VLOOKUP(VLOOKUP($A66, 'E4 TB Allocation Details'!$A$18:$L$214, MATCH("Customer ID", 'E4 TB Allocation Details'!$A$18:$L$18, 0),FALSE), 'E2 Allocators'!$B$15:$W$358, MATCH('O5 Details by Class &amp; Accounts'!AD$18, 'E2 Allocators'!$B$15:$W$15, 0),FALSE)*$G66)</f>
        <v>0</v>
      </c>
      <c r="AE66" s="1322">
        <f>IF(ISERROR(VLOOKUP(VLOOKUP($A66, 'E4 TB Allocation Details'!$A$18:$L$214, MATCH("Customer ID", 'E4 TB Allocation Details'!$A$18:$L$18, 0),FALSE), 'E2 Allocators'!$B$15:$W$358, MATCH('O5 Details by Class &amp; Accounts'!AE$18, 'E2 Allocators'!$B$15:$W$15, 0),FALSE)*$G66), 0, VLOOKUP(VLOOKUP($A66, 'E4 TB Allocation Details'!$A$18:$L$214, MATCH("Customer ID", 'E4 TB Allocation Details'!$A$18:$L$18, 0),FALSE), 'E2 Allocators'!$B$15:$W$358, MATCH('O5 Details by Class &amp; Accounts'!AE$18, 'E2 Allocators'!$B$15:$W$15, 0),FALSE)*$G66)</f>
        <v>0</v>
      </c>
      <c r="AF66" s="1322">
        <f>IF(ISERROR(VLOOKUP(VLOOKUP($A66, 'E4 TB Allocation Details'!$A$18:$L$214, MATCH("Customer ID", 'E4 TB Allocation Details'!$A$18:$L$18, 0),FALSE), 'E2 Allocators'!$B$15:$W$358, MATCH('O5 Details by Class &amp; Accounts'!AF$18, 'E2 Allocators'!$B$15:$W$15, 0),FALSE)*$G66), 0, VLOOKUP(VLOOKUP($A66, 'E4 TB Allocation Details'!$A$18:$L$214, MATCH("Customer ID", 'E4 TB Allocation Details'!$A$18:$L$18, 0),FALSE), 'E2 Allocators'!$B$15:$W$358, MATCH('O5 Details by Class &amp; Accounts'!AF$18, 'E2 Allocators'!$B$15:$W$15, 0),FALSE)*$G66)</f>
        <v>0</v>
      </c>
      <c r="AG66" s="1322">
        <f>IF(ISERROR(VLOOKUP(VLOOKUP($A66, 'E4 TB Allocation Details'!$A$18:$L$214, MATCH("Customer ID", 'E4 TB Allocation Details'!$A$18:$L$18, 0),FALSE), 'E2 Allocators'!$B$15:$W$358, MATCH('O5 Details by Class &amp; Accounts'!AG$18, 'E2 Allocators'!$B$15:$W$15, 0),FALSE)*$G66), 0, VLOOKUP(VLOOKUP($A66, 'E4 TB Allocation Details'!$A$18:$L$214, MATCH("Customer ID", 'E4 TB Allocation Details'!$A$18:$L$18, 0),FALSE), 'E2 Allocators'!$B$15:$W$358, MATCH('O5 Details by Class &amp; Accounts'!AG$18, 'E2 Allocators'!$B$15:$W$15, 0),FALSE)*$G66)</f>
        <v>0</v>
      </c>
      <c r="AH66" s="1322">
        <f>IF(ISERROR(VLOOKUP(VLOOKUP($A66, 'E4 TB Allocation Details'!$A$18:$L$214, MATCH("Customer ID", 'E4 TB Allocation Details'!$A$18:$L$18, 0),FALSE), 'E2 Allocators'!$B$15:$W$358, MATCH('O5 Details by Class &amp; Accounts'!AH$18, 'E2 Allocators'!$B$15:$W$15, 0),FALSE)*$G66), 0, VLOOKUP(VLOOKUP($A66, 'E4 TB Allocation Details'!$A$18:$L$214, MATCH("Customer ID", 'E4 TB Allocation Details'!$A$18:$L$18, 0),FALSE), 'E2 Allocators'!$B$15:$W$358, MATCH('O5 Details by Class &amp; Accounts'!AH$18, 'E2 Allocators'!$B$15:$W$15, 0),FALSE)*$G66)</f>
        <v>0</v>
      </c>
      <c r="AI66" s="1322">
        <f>IF(ISERROR(VLOOKUP(VLOOKUP($A66, 'E4 TB Allocation Details'!$A$18:$L$214, MATCH("Customer ID", 'E4 TB Allocation Details'!$A$18:$L$18, 0),FALSE), 'E2 Allocators'!$B$15:$W$358, MATCH('O5 Details by Class &amp; Accounts'!AI$18, 'E2 Allocators'!$B$15:$W$15, 0),FALSE)*$G66), 0, VLOOKUP(VLOOKUP($A66, 'E4 TB Allocation Details'!$A$18:$L$214, MATCH("Customer ID", 'E4 TB Allocation Details'!$A$18:$L$18, 0),FALSE), 'E2 Allocators'!$B$15:$W$358, MATCH('O5 Details by Class &amp; Accounts'!AI$18, 'E2 Allocators'!$B$15:$W$15, 0),FALSE)*$G66)</f>
        <v>0</v>
      </c>
      <c r="AJ66" s="1322">
        <f>IF(ISERROR(VLOOKUP(VLOOKUP($A66, 'E4 TB Allocation Details'!$A$18:$L$214, MATCH("Customer ID", 'E4 TB Allocation Details'!$A$18:$L$18, 0),FALSE), 'E2 Allocators'!$B$15:$W$358, MATCH('O5 Details by Class &amp; Accounts'!AJ$18, 'E2 Allocators'!$B$15:$W$15, 0),FALSE)*$G66), 0, VLOOKUP(VLOOKUP($A66, 'E4 TB Allocation Details'!$A$18:$L$214, MATCH("Customer ID", 'E4 TB Allocation Details'!$A$18:$L$18, 0),FALSE), 'E2 Allocators'!$B$15:$W$358, MATCH('O5 Details by Class &amp; Accounts'!AJ$18, 'E2 Allocators'!$B$15:$W$15, 0),FALSE)*$G66)</f>
        <v>0</v>
      </c>
      <c r="AK66" s="1322">
        <f>IF(ISERROR(VLOOKUP(VLOOKUP($A66, 'E4 TB Allocation Details'!$A$18:$L$214, MATCH("Customer ID", 'E4 TB Allocation Details'!$A$18:$L$18, 0),FALSE), 'E2 Allocators'!$B$15:$W$358, MATCH('O5 Details by Class &amp; Accounts'!AK$18, 'E2 Allocators'!$B$15:$W$15, 0),FALSE)*$G66), 0, VLOOKUP(VLOOKUP($A66, 'E4 TB Allocation Details'!$A$18:$L$214, MATCH("Customer ID", 'E4 TB Allocation Details'!$A$18:$L$18, 0),FALSE), 'E2 Allocators'!$B$15:$W$358, MATCH('O5 Details by Class &amp; Accounts'!AK$18, 'E2 Allocators'!$B$15:$W$15, 0),FALSE)*$G66)</f>
        <v>0</v>
      </c>
      <c r="AL66" s="1322">
        <f>IF(ISERROR(VLOOKUP(VLOOKUP($A66, 'E4 TB Allocation Details'!$A$18:$L$214, MATCH("Customer ID", 'E4 TB Allocation Details'!$A$18:$L$18, 0),FALSE), 'E2 Allocators'!$B$15:$W$358, MATCH('O5 Details by Class &amp; Accounts'!AL$18, 'E2 Allocators'!$B$15:$W$15, 0),FALSE)*$G66), 0, VLOOKUP(VLOOKUP($A66, 'E4 TB Allocation Details'!$A$18:$L$214, MATCH("Customer ID", 'E4 TB Allocation Details'!$A$18:$L$18, 0),FALSE), 'E2 Allocators'!$B$15:$W$358, MATCH('O5 Details by Class &amp; Accounts'!AL$18, 'E2 Allocators'!$B$15:$W$15, 0),FALSE)*$G66)</f>
        <v>0</v>
      </c>
      <c r="AM66" s="1322">
        <f>IF(ISERROR(VLOOKUP(VLOOKUP($A66, 'E4 TB Allocation Details'!$A$18:$L$214, MATCH("Customer ID", 'E4 TB Allocation Details'!$A$18:$L$18, 0),FALSE), 'E2 Allocators'!$B$15:$W$358, MATCH('O5 Details by Class &amp; Accounts'!AM$18, 'E2 Allocators'!$B$15:$W$15, 0),FALSE)*$G66), 0, VLOOKUP(VLOOKUP($A66, 'E4 TB Allocation Details'!$A$18:$L$214, MATCH("Customer ID", 'E4 TB Allocation Details'!$A$18:$L$18, 0),FALSE), 'E2 Allocators'!$B$15:$W$358, MATCH('O5 Details by Class &amp; Accounts'!AM$18, 'E2 Allocators'!$B$15:$W$15, 0),FALSE)*$G66)</f>
        <v>0</v>
      </c>
      <c r="AN66" s="1322">
        <f>IF(ISERROR(VLOOKUP(VLOOKUP($A66, 'E4 TB Allocation Details'!$A$18:$L$214, MATCH("Customer ID", 'E4 TB Allocation Details'!$A$18:$L$18, 0),FALSE), 'E2 Allocators'!$B$15:$W$358, MATCH('O5 Details by Class &amp; Accounts'!AN$18, 'E2 Allocators'!$B$15:$W$15, 0),FALSE)*$G66), 0, VLOOKUP(VLOOKUP($A66, 'E4 TB Allocation Details'!$A$18:$L$214, MATCH("Customer ID", 'E4 TB Allocation Details'!$A$18:$L$18, 0),FALSE), 'E2 Allocators'!$B$15:$W$358, MATCH('O5 Details by Class &amp; Accounts'!AN$18, 'E2 Allocators'!$B$15:$W$15, 0),FALSE)*$G66)</f>
        <v>0</v>
      </c>
      <c r="AO66" s="1322">
        <f>IF(ISERROR(VLOOKUP(VLOOKUP($A66, 'E4 TB Allocation Details'!$A$18:$L$214, MATCH("Customer ID", 'E4 TB Allocation Details'!$A$18:$L$18, 0),FALSE), 'E2 Allocators'!$B$15:$W$358, MATCH('O5 Details by Class &amp; Accounts'!AO$18, 'E2 Allocators'!$B$15:$W$15, 0),FALSE)*$G66), 0, VLOOKUP(VLOOKUP($A66, 'E4 TB Allocation Details'!$A$18:$L$214, MATCH("Customer ID", 'E4 TB Allocation Details'!$A$18:$L$18, 0),FALSE), 'E2 Allocators'!$B$15:$W$358, MATCH('O5 Details by Class &amp; Accounts'!AO$18, 'E2 Allocators'!$B$15:$W$15, 0),FALSE)*$G66)</f>
        <v>0</v>
      </c>
      <c r="AP66" s="1322">
        <f>IF(ISERROR(VLOOKUP(VLOOKUP($A66, 'E4 TB Allocation Details'!$A$18:$L$214, MATCH("Customer ID", 'E4 TB Allocation Details'!$A$18:$L$18, 0),FALSE), 'E2 Allocators'!$B$15:$W$358, MATCH('O5 Details by Class &amp; Accounts'!AP$18, 'E2 Allocators'!$B$15:$W$15, 0),FALSE)*$G66), 0, VLOOKUP(VLOOKUP($A66, 'E4 TB Allocation Details'!$A$18:$L$214, MATCH("Customer ID", 'E4 TB Allocation Details'!$A$18:$L$18, 0),FALSE), 'E2 Allocators'!$B$15:$W$358, MATCH('O5 Details by Class &amp; Accounts'!AP$18, 'E2 Allocators'!$B$15:$W$15, 0),FALSE)*$G66)</f>
        <v>0</v>
      </c>
      <c r="AQ66" s="1322">
        <f>IF(ISERROR(VLOOKUP(VLOOKUP($A66, 'E4 TB Allocation Details'!$A$18:$L$214, MATCH("Customer ID", 'E4 TB Allocation Details'!$A$18:$L$18, 0),FALSE), 'E2 Allocators'!$B$15:$W$358, MATCH('O5 Details by Class &amp; Accounts'!AQ$18, 'E2 Allocators'!$B$15:$W$15, 0),FALSE)*$G66), 0, VLOOKUP(VLOOKUP($A66, 'E4 TB Allocation Details'!$A$18:$L$214, MATCH("Customer ID", 'E4 TB Allocation Details'!$A$18:$L$18, 0),FALSE), 'E2 Allocators'!$B$15:$W$358, MATCH('O5 Details by Class &amp; Accounts'!AQ$18, 'E2 Allocators'!$B$15:$W$15, 0),FALSE)*$G66)</f>
        <v>0</v>
      </c>
      <c r="AR66" s="1322">
        <f>IF(ISERROR(VLOOKUP(VLOOKUP($A66, 'E4 TB Allocation Details'!$A$18:$L$214, MATCH("Customer ID", 'E4 TB Allocation Details'!$A$18:$L$18, 0),FALSE), 'E2 Allocators'!$B$15:$W$358, MATCH('O5 Details by Class &amp; Accounts'!AR$18, 'E2 Allocators'!$B$15:$W$15, 0),FALSE)*$G66), 0, VLOOKUP(VLOOKUP($A66, 'E4 TB Allocation Details'!$A$18:$L$214, MATCH("Customer ID", 'E4 TB Allocation Details'!$A$18:$L$18, 0),FALSE), 'E2 Allocators'!$B$15:$W$358, MATCH('O5 Details by Class &amp; Accounts'!AR$18, 'E2 Allocators'!$B$15:$W$15, 0),FALSE)*$G66)</f>
        <v>0</v>
      </c>
      <c r="AS66" s="1322">
        <f>IF(ISERROR(VLOOKUP(VLOOKUP($A66, 'E4 TB Allocation Details'!$A$18:$L$214, MATCH("Customer ID", 'E4 TB Allocation Details'!$A$18:$L$18, 0),FALSE), 'E2 Allocators'!$B$15:$W$358, MATCH('O5 Details by Class &amp; Accounts'!AS$18, 'E2 Allocators'!$B$15:$W$15, 0),FALSE)*$G66), 0, VLOOKUP(VLOOKUP($A66, 'E4 TB Allocation Details'!$A$18:$L$214, MATCH("Customer ID", 'E4 TB Allocation Details'!$A$18:$L$18, 0),FALSE), 'E2 Allocators'!$B$15:$W$358, MATCH('O5 Details by Class &amp; Accounts'!AS$18, 'E2 Allocators'!$B$15:$W$15, 0),FALSE)*$G66)</f>
        <v>0</v>
      </c>
      <c r="AT66" s="1322">
        <f>IF(ISERROR(VLOOKUP(VLOOKUP($A66, 'E4 TB Allocation Details'!$A$18:$L$214, MATCH("Customer ID", 'E4 TB Allocation Details'!$A$18:$L$18, 0),FALSE), 'E2 Allocators'!$B$15:$W$358, MATCH('O5 Details by Class &amp; Accounts'!AT$18, 'E2 Allocators'!$B$15:$W$15, 0),FALSE)*$G66), 0, VLOOKUP(VLOOKUP($A66, 'E4 TB Allocation Details'!$A$18:$L$214, MATCH("Customer ID", 'E4 TB Allocation Details'!$A$18:$L$18, 0),FALSE), 'E2 Allocators'!$B$15:$W$358, MATCH('O5 Details by Class &amp; Accounts'!AT$18, 'E2 Allocators'!$B$15:$W$15, 0),FALSE)*$G66)</f>
        <v>0</v>
      </c>
      <c r="AU66" s="1322">
        <f>IF(ISERROR(VLOOKUP(VLOOKUP($A66, 'E4 TB Allocation Details'!$A$18:$L$214, MATCH("Customer ID", 'E4 TB Allocation Details'!$A$18:$L$18, 0),FALSE), 'E2 Allocators'!$B$15:$W$358, MATCH('O5 Details by Class &amp; Accounts'!AU$18, 'E2 Allocators'!$B$15:$W$15, 0),FALSE)*$G66), 0, VLOOKUP(VLOOKUP($A66, 'E4 TB Allocation Details'!$A$18:$L$214, MATCH("Customer ID", 'E4 TB Allocation Details'!$A$18:$L$18, 0),FALSE), 'E2 Allocators'!$B$15:$W$358, MATCH('O5 Details by Class &amp; Accounts'!AU$18, 'E2 Allocators'!$B$15:$W$15, 0),FALSE)*$G66)</f>
        <v>0</v>
      </c>
      <c r="AV66" s="1322">
        <f>IF(ISERROR(VLOOKUP(VLOOKUP($A66, 'E4 TB Allocation Details'!$A$18:$L$214, MATCH("Customer ID", 'E4 TB Allocation Details'!$A$18:$L$18, 0),FALSE), 'E2 Allocators'!$B$15:$W$358, MATCH('O5 Details by Class &amp; Accounts'!AV$18, 'E2 Allocators'!$B$15:$W$15, 0),FALSE)*$G66), 0, VLOOKUP(VLOOKUP($A66, 'E4 TB Allocation Details'!$A$18:$L$214, MATCH("Customer ID", 'E4 TB Allocation Details'!$A$18:$L$18, 0),FALSE), 'E2 Allocators'!$B$15:$W$358, MATCH('O5 Details by Class &amp; Accounts'!AV$18, 'E2 Allocators'!$B$15:$W$15, 0),FALSE)*$G66)</f>
        <v>0</v>
      </c>
      <c r="AW66" s="1322">
        <f>IF(ISERROR(VLOOKUP(VLOOKUP($A66, 'E4 TB Allocation Details'!$A$18:$L$214, MATCH("Customer ID", 'E4 TB Allocation Details'!$A$18:$L$18, 0),FALSE), 'E2 Allocators'!$B$15:$W$358, MATCH('O5 Details by Class &amp; Accounts'!AW$18, 'E2 Allocators'!$B$15:$W$15, 0),FALSE)*$G66), 0, VLOOKUP(VLOOKUP($A66, 'E4 TB Allocation Details'!$A$18:$L$214, MATCH("Customer ID", 'E4 TB Allocation Details'!$A$18:$L$18, 0),FALSE), 'E2 Allocators'!$B$15:$W$358, MATCH('O5 Details by Class &amp; Accounts'!AW$18, 'E2 Allocators'!$B$15:$W$15, 0),FALSE)*$G66)</f>
        <v>0</v>
      </c>
      <c r="AX66" s="1322">
        <f t="shared" si="10"/>
        <v>0</v>
      </c>
      <c r="AY66" s="1322">
        <f>IF(ISERROR(VLOOKUP(VLOOKUP($A66, 'E4 TB Allocation Details'!$A$18:$L$214, MATCH("Misc ID", 'E4 TB Allocation Details'!$A$18:$L$18, 0),FALSE), 'E2 Allocators'!$B$15:$W$358, MATCH('O5 Details by Class &amp; Accounts'!AY$18, 'E2 Allocators'!$B$15:$W$15, 0),FALSE)*$E66), 0, VLOOKUP(VLOOKUP($A66, 'E4 TB Allocation Details'!$A$18:$L$214, MATCH("Misc ID", 'E4 TB Allocation Details'!$A$18:$L$18, 0),FALSE), 'E2 Allocators'!$B$15:$W$358, MATCH('O5 Details by Class &amp; Accounts'!AY$18, 'E2 Allocators'!$B$15:$W$15, 0),FALSE)*$E66)</f>
        <v>0</v>
      </c>
      <c r="AZ66" s="1322">
        <f>IF(ISERROR(VLOOKUP(VLOOKUP($A66, 'E4 TB Allocation Details'!$A$18:$L$214, MATCH("Misc ID", 'E4 TB Allocation Details'!$A$18:$L$18, 0),FALSE), 'E2 Allocators'!$B$15:$W$358, MATCH('O5 Details by Class &amp; Accounts'!AZ$18, 'E2 Allocators'!$B$15:$W$15, 0),FALSE)*$E66), 0, VLOOKUP(VLOOKUP($A66, 'E4 TB Allocation Details'!$A$18:$L$214, MATCH("Misc ID", 'E4 TB Allocation Details'!$A$18:$L$18, 0),FALSE), 'E2 Allocators'!$B$15:$W$358, MATCH('O5 Details by Class &amp; Accounts'!AZ$18, 'E2 Allocators'!$B$15:$W$15, 0),FALSE)*$E66)</f>
        <v>0</v>
      </c>
      <c r="BA66" s="1322">
        <f>IF(ISERROR(VLOOKUP(VLOOKUP($A66, 'E4 TB Allocation Details'!$A$18:$L$214, MATCH("Misc ID", 'E4 TB Allocation Details'!$A$18:$L$18, 0),FALSE), 'E2 Allocators'!$B$15:$W$358, MATCH('O5 Details by Class &amp; Accounts'!BA$18, 'E2 Allocators'!$B$15:$W$15, 0),FALSE)*$E66), 0, VLOOKUP(VLOOKUP($A66, 'E4 TB Allocation Details'!$A$18:$L$214, MATCH("Misc ID", 'E4 TB Allocation Details'!$A$18:$L$18, 0),FALSE), 'E2 Allocators'!$B$15:$W$358, MATCH('O5 Details by Class &amp; Accounts'!BA$18, 'E2 Allocators'!$B$15:$W$15, 0),FALSE)*$E66)</f>
        <v>0</v>
      </c>
      <c r="BB66" s="1322">
        <f>IF(ISERROR(VLOOKUP(VLOOKUP($A66, 'E4 TB Allocation Details'!$A$18:$L$214, MATCH("Misc ID", 'E4 TB Allocation Details'!$A$18:$L$18, 0),FALSE), 'E2 Allocators'!$B$15:$W$358, MATCH('O5 Details by Class &amp; Accounts'!BB$18, 'E2 Allocators'!$B$15:$W$15, 0),FALSE)*$E66), 0, VLOOKUP(VLOOKUP($A66, 'E4 TB Allocation Details'!$A$18:$L$214, MATCH("Misc ID", 'E4 TB Allocation Details'!$A$18:$L$18, 0),FALSE), 'E2 Allocators'!$B$15:$W$358, MATCH('O5 Details by Class &amp; Accounts'!BB$18, 'E2 Allocators'!$B$15:$W$15, 0),FALSE)*$E66)</f>
        <v>0</v>
      </c>
      <c r="BC66" s="1322">
        <f>IF(ISERROR(VLOOKUP(VLOOKUP($A66, 'E4 TB Allocation Details'!$A$18:$L$214, MATCH("Misc ID", 'E4 TB Allocation Details'!$A$18:$L$18, 0),FALSE), 'E2 Allocators'!$B$15:$W$358, MATCH('O5 Details by Class &amp; Accounts'!BC$18, 'E2 Allocators'!$B$15:$W$15, 0),FALSE)*$E66), 0, VLOOKUP(VLOOKUP($A66, 'E4 TB Allocation Details'!$A$18:$L$214, MATCH("Misc ID", 'E4 TB Allocation Details'!$A$18:$L$18, 0),FALSE), 'E2 Allocators'!$B$15:$W$358, MATCH('O5 Details by Class &amp; Accounts'!BC$18, 'E2 Allocators'!$B$15:$W$15, 0),FALSE)*$E66)</f>
        <v>0</v>
      </c>
      <c r="BD66" s="1322">
        <f>IF(ISERROR(VLOOKUP(VLOOKUP($A66, 'E4 TB Allocation Details'!$A$18:$L$214, MATCH("Misc ID", 'E4 TB Allocation Details'!$A$18:$L$18, 0),FALSE), 'E2 Allocators'!$B$15:$W$358, MATCH('O5 Details by Class &amp; Accounts'!BD$18, 'E2 Allocators'!$B$15:$W$15, 0),FALSE)*$E66), 0, VLOOKUP(VLOOKUP($A66, 'E4 TB Allocation Details'!$A$18:$L$214, MATCH("Misc ID", 'E4 TB Allocation Details'!$A$18:$L$18, 0),FALSE), 'E2 Allocators'!$B$15:$W$358, MATCH('O5 Details by Class &amp; Accounts'!BD$18, 'E2 Allocators'!$B$15:$W$15, 0),FALSE)*$E66)</f>
        <v>0</v>
      </c>
      <c r="BE66" s="1322">
        <f>IF(ISERROR(VLOOKUP(VLOOKUP($A66, 'E4 TB Allocation Details'!$A$18:$L$214, MATCH("Misc ID", 'E4 TB Allocation Details'!$A$18:$L$18, 0),FALSE), 'E2 Allocators'!$B$15:$W$358, MATCH('O5 Details by Class &amp; Accounts'!BE$18, 'E2 Allocators'!$B$15:$W$15, 0),FALSE)*$E66), 0, VLOOKUP(VLOOKUP($A66, 'E4 TB Allocation Details'!$A$18:$L$214, MATCH("Misc ID", 'E4 TB Allocation Details'!$A$18:$L$18, 0),FALSE), 'E2 Allocators'!$B$15:$W$358, MATCH('O5 Details by Class &amp; Accounts'!BE$18, 'E2 Allocators'!$B$15:$W$15, 0),FALSE)*$E66)</f>
        <v>0</v>
      </c>
      <c r="BF66" s="1322">
        <f>IF(ISERROR(VLOOKUP(VLOOKUP($A66, 'E4 TB Allocation Details'!$A$18:$L$214, MATCH("Misc ID", 'E4 TB Allocation Details'!$A$18:$L$18, 0),FALSE), 'E2 Allocators'!$B$15:$W$358, MATCH('O5 Details by Class &amp; Accounts'!BF$18, 'E2 Allocators'!$B$15:$W$15, 0),FALSE)*$E66), 0, VLOOKUP(VLOOKUP($A66, 'E4 TB Allocation Details'!$A$18:$L$214, MATCH("Misc ID", 'E4 TB Allocation Details'!$A$18:$L$18, 0),FALSE), 'E2 Allocators'!$B$15:$W$358, MATCH('O5 Details by Class &amp; Accounts'!BF$18, 'E2 Allocators'!$B$15:$W$15, 0),FALSE)*$E66)</f>
        <v>0</v>
      </c>
      <c r="BG66" s="1322">
        <f>IF(ISERROR(VLOOKUP(VLOOKUP($A66, 'E4 TB Allocation Details'!$A$18:$L$214, MATCH("Misc ID", 'E4 TB Allocation Details'!$A$18:$L$18, 0),FALSE), 'E2 Allocators'!$B$15:$W$358, MATCH('O5 Details by Class &amp; Accounts'!BG$18, 'E2 Allocators'!$B$15:$W$15, 0),FALSE)*$E66), 0, VLOOKUP(VLOOKUP($A66, 'E4 TB Allocation Details'!$A$18:$L$214, MATCH("Misc ID", 'E4 TB Allocation Details'!$A$18:$L$18, 0),FALSE), 'E2 Allocators'!$B$15:$W$358, MATCH('O5 Details by Class &amp; Accounts'!BG$18, 'E2 Allocators'!$B$15:$W$15, 0),FALSE)*$E66)</f>
        <v>0</v>
      </c>
      <c r="BH66" s="1322">
        <f>IF(ISERROR(VLOOKUP(VLOOKUP($A66, 'E4 TB Allocation Details'!$A$18:$L$214, MATCH("Misc ID", 'E4 TB Allocation Details'!$A$18:$L$18, 0),FALSE), 'E2 Allocators'!$B$15:$W$358, MATCH('O5 Details by Class &amp; Accounts'!BH$18, 'E2 Allocators'!$B$15:$W$15, 0),FALSE)*$E66), 0, VLOOKUP(VLOOKUP($A66, 'E4 TB Allocation Details'!$A$18:$L$214, MATCH("Misc ID", 'E4 TB Allocation Details'!$A$18:$L$18, 0),FALSE), 'E2 Allocators'!$B$15:$W$358, MATCH('O5 Details by Class &amp; Accounts'!BH$18, 'E2 Allocators'!$B$15:$W$15, 0),FALSE)*$E66)</f>
        <v>0</v>
      </c>
      <c r="BI66" s="1322">
        <f>IF(ISERROR(VLOOKUP(VLOOKUP($A66, 'E4 TB Allocation Details'!$A$18:$L$214, MATCH("Misc ID", 'E4 TB Allocation Details'!$A$18:$L$18, 0),FALSE), 'E2 Allocators'!$B$15:$W$358, MATCH('O5 Details by Class &amp; Accounts'!BI$18, 'E2 Allocators'!$B$15:$W$15, 0),FALSE)*$E66), 0, VLOOKUP(VLOOKUP($A66, 'E4 TB Allocation Details'!$A$18:$L$214, MATCH("Misc ID", 'E4 TB Allocation Details'!$A$18:$L$18, 0),FALSE), 'E2 Allocators'!$B$15:$W$358, MATCH('O5 Details by Class &amp; Accounts'!BI$18, 'E2 Allocators'!$B$15:$W$15, 0),FALSE)*$E66)</f>
        <v>0</v>
      </c>
      <c r="BJ66" s="1322">
        <f>IF(ISERROR(VLOOKUP(VLOOKUP($A66, 'E4 TB Allocation Details'!$A$18:$L$214, MATCH("Misc ID", 'E4 TB Allocation Details'!$A$18:$L$18, 0),FALSE), 'E2 Allocators'!$B$15:$W$358, MATCH('O5 Details by Class &amp; Accounts'!BJ$18, 'E2 Allocators'!$B$15:$W$15, 0),FALSE)*$E66), 0, VLOOKUP(VLOOKUP($A66, 'E4 TB Allocation Details'!$A$18:$L$214, MATCH("Misc ID", 'E4 TB Allocation Details'!$A$18:$L$18, 0),FALSE), 'E2 Allocators'!$B$15:$W$358, MATCH('O5 Details by Class &amp; Accounts'!BJ$18, 'E2 Allocators'!$B$15:$W$15, 0),FALSE)*$E66)</f>
        <v>0</v>
      </c>
      <c r="BK66" s="1322">
        <f>IF(ISERROR(VLOOKUP(VLOOKUP($A66, 'E4 TB Allocation Details'!$A$18:$L$214, MATCH("Misc ID", 'E4 TB Allocation Details'!$A$18:$L$18, 0),FALSE), 'E2 Allocators'!$B$15:$W$358, MATCH('O5 Details by Class &amp; Accounts'!BK$18, 'E2 Allocators'!$B$15:$W$15, 0),FALSE)*$E66), 0, VLOOKUP(VLOOKUP($A66, 'E4 TB Allocation Details'!$A$18:$L$214, MATCH("Misc ID", 'E4 TB Allocation Details'!$A$18:$L$18, 0),FALSE), 'E2 Allocators'!$B$15:$W$358, MATCH('O5 Details by Class &amp; Accounts'!BK$18, 'E2 Allocators'!$B$15:$W$15, 0),FALSE)*$E66)</f>
        <v>0</v>
      </c>
      <c r="BL66" s="1322">
        <f>IF(ISERROR(VLOOKUP(VLOOKUP($A66, 'E4 TB Allocation Details'!$A$18:$L$214, MATCH("Misc ID", 'E4 TB Allocation Details'!$A$18:$L$18, 0),FALSE), 'E2 Allocators'!$B$15:$W$358, MATCH('O5 Details by Class &amp; Accounts'!BL$18, 'E2 Allocators'!$B$15:$W$15, 0),FALSE)*$E66), 0, VLOOKUP(VLOOKUP($A66, 'E4 TB Allocation Details'!$A$18:$L$214, MATCH("Misc ID", 'E4 TB Allocation Details'!$A$18:$L$18, 0),FALSE), 'E2 Allocators'!$B$15:$W$358, MATCH('O5 Details by Class &amp; Accounts'!BL$18, 'E2 Allocators'!$B$15:$W$15, 0),FALSE)*$E66)</f>
        <v>0</v>
      </c>
      <c r="BM66" s="1322">
        <f>IF(ISERROR(VLOOKUP(VLOOKUP($A66, 'E4 TB Allocation Details'!$A$18:$L$214, MATCH("Misc ID", 'E4 TB Allocation Details'!$A$18:$L$18, 0),FALSE), 'E2 Allocators'!$B$15:$W$358, MATCH('O5 Details by Class &amp; Accounts'!BM$18, 'E2 Allocators'!$B$15:$W$15, 0),FALSE)*$E66), 0, VLOOKUP(VLOOKUP($A66, 'E4 TB Allocation Details'!$A$18:$L$214, MATCH("Misc ID", 'E4 TB Allocation Details'!$A$18:$L$18, 0),FALSE), 'E2 Allocators'!$B$15:$W$358, MATCH('O5 Details by Class &amp; Accounts'!BM$18, 'E2 Allocators'!$B$15:$W$15, 0),FALSE)*$E66)</f>
        <v>0</v>
      </c>
      <c r="BN66" s="1322">
        <f>IF(ISERROR(VLOOKUP(VLOOKUP($A66, 'E4 TB Allocation Details'!$A$18:$L$214, MATCH("Misc ID", 'E4 TB Allocation Details'!$A$18:$L$18, 0),FALSE), 'E2 Allocators'!$B$15:$W$358, MATCH('O5 Details by Class &amp; Accounts'!BN$18, 'E2 Allocators'!$B$15:$W$15, 0),FALSE)*$E66), 0, VLOOKUP(VLOOKUP($A66, 'E4 TB Allocation Details'!$A$18:$L$214, MATCH("Misc ID", 'E4 TB Allocation Details'!$A$18:$L$18, 0),FALSE), 'E2 Allocators'!$B$15:$W$358, MATCH('O5 Details by Class &amp; Accounts'!BN$18, 'E2 Allocators'!$B$15:$W$15, 0),FALSE)*$E66)</f>
        <v>0</v>
      </c>
      <c r="BO66" s="1322">
        <f>IF(ISERROR(VLOOKUP(VLOOKUP($A66, 'E4 TB Allocation Details'!$A$18:$L$214, MATCH("Misc ID", 'E4 TB Allocation Details'!$A$18:$L$18, 0),FALSE), 'E2 Allocators'!$B$15:$W$358, MATCH('O5 Details by Class &amp; Accounts'!BO$18, 'E2 Allocators'!$B$15:$W$15, 0),FALSE)*$E66), 0, VLOOKUP(VLOOKUP($A66, 'E4 TB Allocation Details'!$A$18:$L$214, MATCH("Misc ID", 'E4 TB Allocation Details'!$A$18:$L$18, 0),FALSE), 'E2 Allocators'!$B$15:$W$358, MATCH('O5 Details by Class &amp; Accounts'!BO$18, 'E2 Allocators'!$B$15:$W$15, 0),FALSE)*$E66)</f>
        <v>0</v>
      </c>
      <c r="BP66" s="1322">
        <f>IF(ISERROR(VLOOKUP(VLOOKUP($A66, 'E4 TB Allocation Details'!$A$18:$L$214, MATCH("Misc ID", 'E4 TB Allocation Details'!$A$18:$L$18, 0),FALSE), 'E2 Allocators'!$B$15:$W$358, MATCH('O5 Details by Class &amp; Accounts'!BP$18, 'E2 Allocators'!$B$15:$W$15, 0),FALSE)*$E66), 0, VLOOKUP(VLOOKUP($A66, 'E4 TB Allocation Details'!$A$18:$L$214, MATCH("Misc ID", 'E4 TB Allocation Details'!$A$18:$L$18, 0),FALSE), 'E2 Allocators'!$B$15:$W$358, MATCH('O5 Details by Class &amp; Accounts'!BP$18, 'E2 Allocators'!$B$15:$W$15, 0),FALSE)*$E66)</f>
        <v>0</v>
      </c>
      <c r="BQ66" s="1322">
        <f>IF(ISERROR(VLOOKUP(VLOOKUP($A66, 'E4 TB Allocation Details'!$A$18:$L$214, MATCH("Misc ID", 'E4 TB Allocation Details'!$A$18:$L$18, 0),FALSE), 'E2 Allocators'!$B$15:$W$358, MATCH('O5 Details by Class &amp; Accounts'!BQ$18, 'E2 Allocators'!$B$15:$W$15, 0),FALSE)*$E66), 0, VLOOKUP(VLOOKUP($A66, 'E4 TB Allocation Details'!$A$18:$L$214, MATCH("Misc ID", 'E4 TB Allocation Details'!$A$18:$L$18, 0),FALSE), 'E2 Allocators'!$B$15:$W$358, MATCH('O5 Details by Class &amp; Accounts'!BQ$18, 'E2 Allocators'!$B$15:$W$15, 0),FALSE)*$E66)</f>
        <v>0</v>
      </c>
      <c r="BR66" s="1322">
        <f>IF(ISERROR(VLOOKUP(VLOOKUP($A66, 'E4 TB Allocation Details'!$A$18:$L$214, MATCH("Misc ID", 'E4 TB Allocation Details'!$A$18:$L$18, 0),FALSE), 'E2 Allocators'!$B$15:$W$358, MATCH('O5 Details by Class &amp; Accounts'!BR$18, 'E2 Allocators'!$B$15:$W$15, 0),FALSE)*$E66), 0, VLOOKUP(VLOOKUP($A66, 'E4 TB Allocation Details'!$A$18:$L$214, MATCH("Misc ID", 'E4 TB Allocation Details'!$A$18:$L$18, 0),FALSE), 'E2 Allocators'!$B$15:$W$358, MATCH('O5 Details by Class &amp; Accounts'!BR$18, 'E2 Allocators'!$B$15:$W$15, 0),FALSE)*$E66)</f>
        <v>0</v>
      </c>
      <c r="BS66" s="1322">
        <f t="shared" si="11"/>
        <v>0</v>
      </c>
      <c r="BT66" s="1322">
        <f>IF(ISERROR(VLOOKUP(VLOOKUP($A66, 'E4 TB Allocation Details'!$A$18:$L$214, MATCH("A &amp; G ID", 'E4 TB Allocation Details'!$A$18:$L$18, 0),FALSE), 'E2 Allocators'!$B$15:$W$358, MATCH('O5 Details by Class &amp; Accounts'!BT$18, 'E2 Allocators'!$B$15:$W$15, 0),FALSE)*$E66), 0, VLOOKUP(VLOOKUP($A66, 'E4 TB Allocation Details'!$A$18:$L$214, MATCH("A &amp; G ID", 'E4 TB Allocation Details'!$A$18:$L$18, 0),FALSE), 'E2 Allocators'!$B$15:$W$358, MATCH('O5 Details by Class &amp; Accounts'!BT$18, 'E2 Allocators'!$B$15:$W$15, 0),FALSE)*$E66)</f>
        <v>1393228.5506575331</v>
      </c>
      <c r="BU66" s="1322">
        <f>IF(ISERROR(VLOOKUP(VLOOKUP($A66, 'E4 TB Allocation Details'!$A$18:$L$214, MATCH("A &amp; G ID", 'E4 TB Allocation Details'!$A$18:$L$18, 0),FALSE), 'E2 Allocators'!$B$15:$W$358, MATCH('O5 Details by Class &amp; Accounts'!BU$18, 'E2 Allocators'!$B$15:$W$15, 0),FALSE)*$E66), 0, VLOOKUP(VLOOKUP($A66, 'E4 TB Allocation Details'!$A$18:$L$214, MATCH("A &amp; G ID", 'E4 TB Allocation Details'!$A$18:$L$18, 0),FALSE), 'E2 Allocators'!$B$15:$W$358, MATCH('O5 Details by Class &amp; Accounts'!BU$18, 'E2 Allocators'!$B$15:$W$15, 0),FALSE)*$E66)</f>
        <v>514713.17311572499</v>
      </c>
      <c r="BV66" s="1322">
        <f>IF(ISERROR(VLOOKUP(VLOOKUP($A66, 'E4 TB Allocation Details'!$A$18:$L$214, MATCH("A &amp; G ID", 'E4 TB Allocation Details'!$A$18:$L$18, 0),FALSE), 'E2 Allocators'!$B$15:$W$358, MATCH('O5 Details by Class &amp; Accounts'!BV$18, 'E2 Allocators'!$B$15:$W$15, 0),FALSE)*$E66), 0, VLOOKUP(VLOOKUP($A66, 'E4 TB Allocation Details'!$A$18:$L$214, MATCH("A &amp; G ID", 'E4 TB Allocation Details'!$A$18:$L$18, 0),FALSE), 'E2 Allocators'!$B$15:$W$358, MATCH('O5 Details by Class &amp; Accounts'!BV$18, 'E2 Allocators'!$B$15:$W$15, 0),FALSE)*$E66)</f>
        <v>412669.81793743873</v>
      </c>
      <c r="BW66" s="1322">
        <f>IF(ISERROR(VLOOKUP(VLOOKUP($A66, 'E4 TB Allocation Details'!$A$18:$L$214, MATCH("A &amp; G ID", 'E4 TB Allocation Details'!$A$18:$L$18, 0),FALSE), 'E2 Allocators'!$B$15:$W$358, MATCH('O5 Details by Class &amp; Accounts'!BW$18, 'E2 Allocators'!$B$15:$W$15, 0),FALSE)*$E66), 0, VLOOKUP(VLOOKUP($A66, 'E4 TB Allocation Details'!$A$18:$L$214, MATCH("A &amp; G ID", 'E4 TB Allocation Details'!$A$18:$L$18, 0),FALSE), 'E2 Allocators'!$B$15:$W$358, MATCH('O5 Details by Class &amp; Accounts'!BW$18, 'E2 Allocators'!$B$15:$W$15, 0),FALSE)*$E66)</f>
        <v>0</v>
      </c>
      <c r="BX66" s="1322">
        <f>IF(ISERROR(VLOOKUP(VLOOKUP($A66, 'E4 TB Allocation Details'!$A$18:$L$214, MATCH("A &amp; G ID", 'E4 TB Allocation Details'!$A$18:$L$18, 0),FALSE), 'E2 Allocators'!$B$15:$W$358, MATCH('O5 Details by Class &amp; Accounts'!BX$18, 'E2 Allocators'!$B$15:$W$15, 0),FALSE)*$E66), 0, VLOOKUP(VLOOKUP($A66, 'E4 TB Allocation Details'!$A$18:$L$214, MATCH("A &amp; G ID", 'E4 TB Allocation Details'!$A$18:$L$18, 0),FALSE), 'E2 Allocators'!$B$15:$W$358, MATCH('O5 Details by Class &amp; Accounts'!BX$18, 'E2 Allocators'!$B$15:$W$15, 0),FALSE)*$E66)</f>
        <v>0</v>
      </c>
      <c r="BY66" s="1322">
        <f>IF(ISERROR(VLOOKUP(VLOOKUP($A66, 'E4 TB Allocation Details'!$A$18:$L$214, MATCH("A &amp; G ID", 'E4 TB Allocation Details'!$A$18:$L$18, 0),FALSE), 'E2 Allocators'!$B$15:$W$358, MATCH('O5 Details by Class &amp; Accounts'!BY$18, 'E2 Allocators'!$B$15:$W$15, 0),FALSE)*$E66), 0, VLOOKUP(VLOOKUP($A66, 'E4 TB Allocation Details'!$A$18:$L$214, MATCH("A &amp; G ID", 'E4 TB Allocation Details'!$A$18:$L$18, 0),FALSE), 'E2 Allocators'!$B$15:$W$358, MATCH('O5 Details by Class &amp; Accounts'!BY$18, 'E2 Allocators'!$B$15:$W$15, 0),FALSE)*$E66)</f>
        <v>87617.004008702526</v>
      </c>
      <c r="BZ66" s="1322">
        <f>IF(ISERROR(VLOOKUP(VLOOKUP($A66, 'E4 TB Allocation Details'!$A$18:$L$214, MATCH("A &amp; G ID", 'E4 TB Allocation Details'!$A$18:$L$18, 0),FALSE), 'E2 Allocators'!$B$15:$W$358, MATCH('O5 Details by Class &amp; Accounts'!BZ$18, 'E2 Allocators'!$B$15:$W$15, 0),FALSE)*$E66), 0, VLOOKUP(VLOOKUP($A66, 'E4 TB Allocation Details'!$A$18:$L$214, MATCH("A &amp; G ID", 'E4 TB Allocation Details'!$A$18:$L$18, 0),FALSE), 'E2 Allocators'!$B$15:$W$358, MATCH('O5 Details by Class &amp; Accounts'!BZ$18, 'E2 Allocators'!$B$15:$W$15, 0),FALSE)*$E66)</f>
        <v>72039.83929303271</v>
      </c>
      <c r="CA66" s="1322">
        <f>IF(ISERROR(VLOOKUP(VLOOKUP($A66, 'E4 TB Allocation Details'!$A$18:$L$214, MATCH("A &amp; G ID", 'E4 TB Allocation Details'!$A$18:$L$18, 0),FALSE), 'E2 Allocators'!$B$15:$W$358, MATCH('O5 Details by Class &amp; Accounts'!CA$18, 'E2 Allocators'!$B$15:$W$15, 0),FALSE)*$E66), 0, VLOOKUP(VLOOKUP($A66, 'E4 TB Allocation Details'!$A$18:$L$214, MATCH("A &amp; G ID", 'E4 TB Allocation Details'!$A$18:$L$18, 0),FALSE), 'E2 Allocators'!$B$15:$W$358, MATCH('O5 Details by Class &amp; Accounts'!CA$18, 'E2 Allocators'!$B$15:$W$15, 0),FALSE)*$E66)</f>
        <v>0</v>
      </c>
      <c r="CB66" s="1322">
        <f>IF(ISERROR(VLOOKUP(VLOOKUP($A66, 'E4 TB Allocation Details'!$A$18:$L$214, MATCH("A &amp; G ID", 'E4 TB Allocation Details'!$A$18:$L$18, 0),FALSE), 'E2 Allocators'!$B$15:$W$358, MATCH('O5 Details by Class &amp; Accounts'!CB$18, 'E2 Allocators'!$B$15:$W$15, 0),FALSE)*$E66), 0, VLOOKUP(VLOOKUP($A66, 'E4 TB Allocation Details'!$A$18:$L$214, MATCH("A &amp; G ID", 'E4 TB Allocation Details'!$A$18:$L$18, 0),FALSE), 'E2 Allocators'!$B$15:$W$358, MATCH('O5 Details by Class &amp; Accounts'!CB$18, 'E2 Allocators'!$B$15:$W$15, 0),FALSE)*$E66)</f>
        <v>3096.5449875680292</v>
      </c>
      <c r="CC66" s="1322">
        <f>IF(ISERROR(VLOOKUP(VLOOKUP($A66, 'E4 TB Allocation Details'!$A$18:$L$214, MATCH("A &amp; G ID", 'E4 TB Allocation Details'!$A$18:$L$18, 0),FALSE), 'E2 Allocators'!$B$15:$W$358, MATCH('O5 Details by Class &amp; Accounts'!CC$18, 'E2 Allocators'!$B$15:$W$15, 0),FALSE)*$E66), 0, VLOOKUP(VLOOKUP($A66, 'E4 TB Allocation Details'!$A$18:$L$214, MATCH("A &amp; G ID", 'E4 TB Allocation Details'!$A$18:$L$18, 0),FALSE), 'E2 Allocators'!$B$15:$W$358, MATCH('O5 Details by Class &amp; Accounts'!CC$18, 'E2 Allocators'!$B$15:$W$15, 0),FALSE)*$E66)</f>
        <v>0</v>
      </c>
      <c r="CD66" s="1322">
        <f>IF(ISERROR(VLOOKUP(VLOOKUP($A66, 'E4 TB Allocation Details'!$A$18:$L$214, MATCH("A &amp; G ID", 'E4 TB Allocation Details'!$A$18:$L$18, 0),FALSE), 'E2 Allocators'!$B$15:$W$358, MATCH('O5 Details by Class &amp; Accounts'!CD$18, 'E2 Allocators'!$B$15:$W$15, 0),FALSE)*$E66), 0, VLOOKUP(VLOOKUP($A66, 'E4 TB Allocation Details'!$A$18:$L$214, MATCH("A &amp; G ID", 'E4 TB Allocation Details'!$A$18:$L$18, 0),FALSE), 'E2 Allocators'!$B$15:$W$358, MATCH('O5 Details by Class &amp; Accounts'!CD$18, 'E2 Allocators'!$B$15:$W$15, 0),FALSE)*$E66)</f>
        <v>0</v>
      </c>
      <c r="CE66" s="1322">
        <f>IF(ISERROR(VLOOKUP(VLOOKUP($A66, 'E4 TB Allocation Details'!$A$18:$L$214, MATCH("A &amp; G ID", 'E4 TB Allocation Details'!$A$18:$L$18, 0),FALSE), 'E2 Allocators'!$B$15:$W$358, MATCH('O5 Details by Class &amp; Accounts'!CE$18, 'E2 Allocators'!$B$15:$W$15, 0),FALSE)*$E66), 0, VLOOKUP(VLOOKUP($A66, 'E4 TB Allocation Details'!$A$18:$L$214, MATCH("A &amp; G ID", 'E4 TB Allocation Details'!$A$18:$L$18, 0),FALSE), 'E2 Allocators'!$B$15:$W$358, MATCH('O5 Details by Class &amp; Accounts'!CE$18, 'E2 Allocators'!$B$15:$W$15, 0),FALSE)*$E66)</f>
        <v>0</v>
      </c>
      <c r="CF66" s="1322">
        <f>IF(ISERROR(VLOOKUP(VLOOKUP($A66, 'E4 TB Allocation Details'!$A$18:$L$214, MATCH("A &amp; G ID", 'E4 TB Allocation Details'!$A$18:$L$18, 0),FALSE), 'E2 Allocators'!$B$15:$W$358, MATCH('O5 Details by Class &amp; Accounts'!CF$18, 'E2 Allocators'!$B$15:$W$15, 0),FALSE)*$E66), 0, VLOOKUP(VLOOKUP($A66, 'E4 TB Allocation Details'!$A$18:$L$214, MATCH("A &amp; G ID", 'E4 TB Allocation Details'!$A$18:$L$18, 0),FALSE), 'E2 Allocators'!$B$15:$W$358, MATCH('O5 Details by Class &amp; Accounts'!CF$18, 'E2 Allocators'!$B$15:$W$15, 0),FALSE)*$E66)</f>
        <v>0</v>
      </c>
      <c r="CG66" s="1322">
        <f>IF(ISERROR(VLOOKUP(VLOOKUP($A66, 'E4 TB Allocation Details'!$A$18:$L$214, MATCH("A &amp; G ID", 'E4 TB Allocation Details'!$A$18:$L$18, 0),FALSE), 'E2 Allocators'!$B$15:$W$358, MATCH('O5 Details by Class &amp; Accounts'!CG$18, 'E2 Allocators'!$B$15:$W$15, 0),FALSE)*$E66), 0, VLOOKUP(VLOOKUP($A66, 'E4 TB Allocation Details'!$A$18:$L$214, MATCH("A &amp; G ID", 'E4 TB Allocation Details'!$A$18:$L$18, 0),FALSE), 'E2 Allocators'!$B$15:$W$358, MATCH('O5 Details by Class &amp; Accounts'!CG$18, 'E2 Allocators'!$B$15:$W$15, 0),FALSE)*$E66)</f>
        <v>0</v>
      </c>
      <c r="CH66" s="1322">
        <f>IF(ISERROR(VLOOKUP(VLOOKUP($A66, 'E4 TB Allocation Details'!$A$18:$L$214, MATCH("A &amp; G ID", 'E4 TB Allocation Details'!$A$18:$L$18, 0),FALSE), 'E2 Allocators'!$B$15:$W$358, MATCH('O5 Details by Class &amp; Accounts'!CH$18, 'E2 Allocators'!$B$15:$W$15, 0),FALSE)*$E66), 0, VLOOKUP(VLOOKUP($A66, 'E4 TB Allocation Details'!$A$18:$L$214, MATCH("A &amp; G ID", 'E4 TB Allocation Details'!$A$18:$L$18, 0),FALSE), 'E2 Allocators'!$B$15:$W$358, MATCH('O5 Details by Class &amp; Accounts'!CH$18, 'E2 Allocators'!$B$15:$W$15, 0),FALSE)*$E66)</f>
        <v>0</v>
      </c>
      <c r="CI66" s="1322">
        <f>IF(ISERROR(VLOOKUP(VLOOKUP($A66, 'E4 TB Allocation Details'!$A$18:$L$214, MATCH("A &amp; G ID", 'E4 TB Allocation Details'!$A$18:$L$18, 0),FALSE), 'E2 Allocators'!$B$15:$W$358, MATCH('O5 Details by Class &amp; Accounts'!CI$18, 'E2 Allocators'!$B$15:$W$15, 0),FALSE)*$E66), 0, VLOOKUP(VLOOKUP($A66, 'E4 TB Allocation Details'!$A$18:$L$214, MATCH("A &amp; G ID", 'E4 TB Allocation Details'!$A$18:$L$18, 0),FALSE), 'E2 Allocators'!$B$15:$W$358, MATCH('O5 Details by Class &amp; Accounts'!CI$18, 'E2 Allocators'!$B$15:$W$15, 0),FALSE)*$E66)</f>
        <v>0</v>
      </c>
      <c r="CJ66" s="1322">
        <f>IF(ISERROR(VLOOKUP(VLOOKUP($A66, 'E4 TB Allocation Details'!$A$18:$L$214, MATCH("A &amp; G ID", 'E4 TB Allocation Details'!$A$18:$L$18, 0),FALSE), 'E2 Allocators'!$B$15:$W$358, MATCH('O5 Details by Class &amp; Accounts'!CJ$18, 'E2 Allocators'!$B$15:$W$15, 0),FALSE)*$E66), 0, VLOOKUP(VLOOKUP($A66, 'E4 TB Allocation Details'!$A$18:$L$214, MATCH("A &amp; G ID", 'E4 TB Allocation Details'!$A$18:$L$18, 0),FALSE), 'E2 Allocators'!$B$15:$W$358, MATCH('O5 Details by Class &amp; Accounts'!CJ$18, 'E2 Allocators'!$B$15:$W$15, 0),FALSE)*$E66)</f>
        <v>0</v>
      </c>
      <c r="CK66" s="1322">
        <f>IF(ISERROR(VLOOKUP(VLOOKUP($A66, 'E4 TB Allocation Details'!$A$18:$L$214, MATCH("A &amp; G ID", 'E4 TB Allocation Details'!$A$18:$L$18, 0),FALSE), 'E2 Allocators'!$B$15:$W$358, MATCH('O5 Details by Class &amp; Accounts'!CK$18, 'E2 Allocators'!$B$15:$W$15, 0),FALSE)*$E66), 0, VLOOKUP(VLOOKUP($A66, 'E4 TB Allocation Details'!$A$18:$L$214, MATCH("A &amp; G ID", 'E4 TB Allocation Details'!$A$18:$L$18, 0),FALSE), 'E2 Allocators'!$B$15:$W$358, MATCH('O5 Details by Class &amp; Accounts'!CK$18, 'E2 Allocators'!$B$15:$W$15, 0),FALSE)*$E66)</f>
        <v>0</v>
      </c>
      <c r="CL66" s="1322">
        <f>IF(ISERROR(VLOOKUP(VLOOKUP($A66, 'E4 TB Allocation Details'!$A$18:$L$214, MATCH("A &amp; G ID", 'E4 TB Allocation Details'!$A$18:$L$18, 0),FALSE), 'E2 Allocators'!$B$15:$W$358, MATCH('O5 Details by Class &amp; Accounts'!CL$18, 'E2 Allocators'!$B$15:$W$15, 0),FALSE)*$E66), 0, VLOOKUP(VLOOKUP($A66, 'E4 TB Allocation Details'!$A$18:$L$214, MATCH("A &amp; G ID", 'E4 TB Allocation Details'!$A$18:$L$18, 0),FALSE), 'E2 Allocators'!$B$15:$W$358, MATCH('O5 Details by Class &amp; Accounts'!CL$18, 'E2 Allocators'!$B$15:$W$15, 0),FALSE)*$E66)</f>
        <v>0</v>
      </c>
      <c r="CM66" s="1322">
        <f>IF(ISERROR(VLOOKUP(VLOOKUP($A66, 'E4 TB Allocation Details'!$A$18:$L$214, MATCH("A &amp; G ID", 'E4 TB Allocation Details'!$A$18:$L$18, 0),FALSE), 'E2 Allocators'!$B$15:$W$358, MATCH('O5 Details by Class &amp; Accounts'!CM$18, 'E2 Allocators'!$B$15:$W$15, 0),FALSE)*$E66), 0, VLOOKUP(VLOOKUP($A66, 'E4 TB Allocation Details'!$A$18:$L$214, MATCH("A &amp; G ID", 'E4 TB Allocation Details'!$A$18:$L$18, 0),FALSE), 'E2 Allocators'!$B$15:$W$358, MATCH('O5 Details by Class &amp; Accounts'!CM$18, 'E2 Allocators'!$B$15:$W$15, 0),FALSE)*$E66)</f>
        <v>0</v>
      </c>
      <c r="CN66" s="1322">
        <f t="shared" si="12"/>
        <v>2483364.9300000002</v>
      </c>
      <c r="CO66" s="1651">
        <f t="shared" si="7"/>
        <v>0</v>
      </c>
      <c r="CQ66" s="1899" t="inlineStr">
        <is>
          <t/>
        </is>
      </c>
    </row>
    <row r="67" spans="1:95" s="64" customFormat="1" ht="12.75" x14ac:dyDescent="0.2">
      <c r="A67" s="2146">
        <v>1930</v>
      </c>
      <c r="B67" s="2112" t="s">
        <v>512</v>
      </c>
      <c r="C67" s="1648">
        <f>IF(ISERROR(VLOOKUP($A67,'I3 TB Data'!$A$19:$H$483,MATCH('O5 Details by Class &amp; Accounts'!$C$18, 'I3 TB Data'!$A$19:$H$19,0),0)), 0, VLOOKUP($A67,'I3 TB Data'!$A$19:$H$483,MATCH('O5 Details by Class &amp; Accounts'!$C$18,'I3 TB Data'!$A$19:$H$19,0),0))</f>
        <v>1323352.5199999998</v>
      </c>
      <c r="D67" s="1649">
        <f>'I4 BO ASSETS'!E69</f>
        <v>0</v>
      </c>
      <c r="E67" s="1648">
        <f t="shared" si="6"/>
        <v>1323352.5199999998</v>
      </c>
      <c r="F67" s="1650">
        <f>IF(ISERROR(VLOOKUP($A67, 'E1 Categorization'!A33:E124, MATCH("Customer Component", 'E1 Categorization'!$A$33:$E$33,0), 0)), 0, IF(VLOOKUP($A67, 'E1 Categorization'!A33:E124, MATCH("Customer Component", 'E1 Categorization'!$A$33:$E$33,0), 0)=0, 'O5 Details by Class &amp; Accounts'!$E67, IF(AND(VLOOKUP($A67, 'E1 Categorization'!A33:E124, MATCH("Customer Component", 'E1 Categorization'!$A$33:$E$33,0), 0) &gt;0, VLOOKUP($A67, 'E1 Categorization'!A33:E124, MATCH("Customer Component", 'E1 Categorization'!$A$33:$E$33,0), 0)&lt;1), 'O5 Details by Class &amp; Accounts'!$E67*(1-VLOOKUP($A67, 'E1 Categorization'!A33:E124, MATCH("Customer Component", 'E1 Categorization'!$A$33:$E$33,0), 0)), 0)))</f>
        <v>0</v>
      </c>
      <c r="G67" s="1650">
        <f>IF(ISERROR(VLOOKUP($A67, 'E1 Categorization'!A33:E124, MATCH("Customer Component", 'E1 Categorization'!$A$33:$E$33,0), 0)),0, IF(VLOOKUP($A67, 'E1 Categorization'!A33:E124, MATCH("Customer Component", 'E1 Categorization'!$A$33:$E$33,0), 0)=0, 0, IF(AND(VLOOKUP($A67, 'E1 Categorization'!A33:E124, MATCH("Customer Component", 'E1 Categorization'!$A$33:$E$33,0), 0) &gt;0, VLOOKUP($A67, 'E1 Categorization'!A33:E124, MATCH("Customer Component", 'E1 Categorization'!$A$33:$E$33,0), 0)&lt;1), 'O5 Details by Class &amp; Accounts'!$E67*(VLOOKUP($A67, 'E1 Categorization'!A33:E124, MATCH("Customer Component", 'E1 Categorization'!$A$33:$E$33,0), 0)), 'O5 Details by Class &amp; Accounts'!$E67)))</f>
        <v>0</v>
      </c>
      <c r="H67" s="1322">
        <f t="shared" si="8"/>
        <v>0</v>
      </c>
      <c r="I67" s="1322">
        <f>IF(ISERROR(VLOOKUP(VLOOKUP($A67, 'E4 TB Allocation Details'!$A$18:$L$214, MATCH("Demand ID", 'E4 TB Allocation Details'!$A$18:$L$18, 0),FALSE), 'E2 Allocators'!$B$15:$W$358, MATCH('O5 Details by Class &amp; Accounts'!I$18, 'E2 Allocators'!$B$15:$W$15, 0),FALSE)*$F67), 0, VLOOKUP(VLOOKUP($A67, 'E4 TB Allocation Details'!$A$18:$L$214, MATCH("Demand ID", 'E4 TB Allocation Details'!$A$18:$L$18, 0),FALSE), 'E2 Allocators'!$B$15:$W$358, MATCH('O5 Details by Class &amp; Accounts'!I$18, 'E2 Allocators'!$B$15:$W$15, 0),FALSE)*$F67)</f>
        <v>0</v>
      </c>
      <c r="J67" s="1322">
        <f>IF(ISERROR(VLOOKUP(VLOOKUP($A67, 'E4 TB Allocation Details'!$A$18:$L$214, MATCH("Demand ID", 'E4 TB Allocation Details'!$A$18:$L$18, 0),FALSE), 'E2 Allocators'!$B$15:$W$358, MATCH('O5 Details by Class &amp; Accounts'!J$18, 'E2 Allocators'!$B$15:$W$15, 0),FALSE)*$F67), 0, VLOOKUP(VLOOKUP($A67, 'E4 TB Allocation Details'!$A$18:$L$214, MATCH("Demand ID", 'E4 TB Allocation Details'!$A$18:$L$18, 0),FALSE), 'E2 Allocators'!$B$15:$W$358, MATCH('O5 Details by Class &amp; Accounts'!J$18, 'E2 Allocators'!$B$15:$W$15, 0),FALSE)*$F67)</f>
        <v>0</v>
      </c>
      <c r="K67" s="1322">
        <f>IF(ISERROR(VLOOKUP(VLOOKUP($A67, 'E4 TB Allocation Details'!$A$18:$L$214, MATCH("Demand ID", 'E4 TB Allocation Details'!$A$18:$L$18, 0),FALSE), 'E2 Allocators'!$B$15:$W$358, MATCH('O5 Details by Class &amp; Accounts'!K$18, 'E2 Allocators'!$B$15:$W$15, 0),FALSE)*$F67), 0, VLOOKUP(VLOOKUP($A67, 'E4 TB Allocation Details'!$A$18:$L$214, MATCH("Demand ID", 'E4 TB Allocation Details'!$A$18:$L$18, 0),FALSE), 'E2 Allocators'!$B$15:$W$358, MATCH('O5 Details by Class &amp; Accounts'!K$18, 'E2 Allocators'!$B$15:$W$15, 0),FALSE)*$F67)</f>
        <v>0</v>
      </c>
      <c r="L67" s="1322">
        <f>IF(ISERROR(VLOOKUP(VLOOKUP($A67, 'E4 TB Allocation Details'!$A$18:$L$214, MATCH("Demand ID", 'E4 TB Allocation Details'!$A$18:$L$18, 0),FALSE), 'E2 Allocators'!$B$15:$W$358, MATCH('O5 Details by Class &amp; Accounts'!L$18, 'E2 Allocators'!$B$15:$W$15, 0),FALSE)*$F67), 0, VLOOKUP(VLOOKUP($A67, 'E4 TB Allocation Details'!$A$18:$L$214, MATCH("Demand ID", 'E4 TB Allocation Details'!$A$18:$L$18, 0),FALSE), 'E2 Allocators'!$B$15:$W$358, MATCH('O5 Details by Class &amp; Accounts'!L$18, 'E2 Allocators'!$B$15:$W$15, 0),FALSE)*$F67)</f>
        <v>0</v>
      </c>
      <c r="M67" s="1322">
        <f>IF(ISERROR(VLOOKUP(VLOOKUP($A67, 'E4 TB Allocation Details'!$A$18:$L$214, MATCH("Demand ID", 'E4 TB Allocation Details'!$A$18:$L$18, 0),FALSE), 'E2 Allocators'!$B$15:$W$358, MATCH('O5 Details by Class &amp; Accounts'!M$18, 'E2 Allocators'!$B$15:$W$15, 0),FALSE)*$F67), 0, VLOOKUP(VLOOKUP($A67, 'E4 TB Allocation Details'!$A$18:$L$214, MATCH("Demand ID", 'E4 TB Allocation Details'!$A$18:$L$18, 0),FALSE), 'E2 Allocators'!$B$15:$W$358, MATCH('O5 Details by Class &amp; Accounts'!M$18, 'E2 Allocators'!$B$15:$W$15, 0),FALSE)*$F67)</f>
        <v>0</v>
      </c>
      <c r="N67" s="1322">
        <f>IF(ISERROR(VLOOKUP(VLOOKUP($A67, 'E4 TB Allocation Details'!$A$18:$L$214, MATCH("Demand ID", 'E4 TB Allocation Details'!$A$18:$L$18, 0),FALSE), 'E2 Allocators'!$B$15:$W$358, MATCH('O5 Details by Class &amp; Accounts'!N$18, 'E2 Allocators'!$B$15:$W$15, 0),FALSE)*$F67), 0, VLOOKUP(VLOOKUP($A67, 'E4 TB Allocation Details'!$A$18:$L$214, MATCH("Demand ID", 'E4 TB Allocation Details'!$A$18:$L$18, 0),FALSE), 'E2 Allocators'!$B$15:$W$358, MATCH('O5 Details by Class &amp; Accounts'!N$18, 'E2 Allocators'!$B$15:$W$15, 0),FALSE)*$F67)</f>
        <v>0</v>
      </c>
      <c r="O67" s="1322">
        <f>IF(ISERROR(VLOOKUP(VLOOKUP($A67, 'E4 TB Allocation Details'!$A$18:$L$214, MATCH("Demand ID", 'E4 TB Allocation Details'!$A$18:$L$18, 0),FALSE), 'E2 Allocators'!$B$15:$W$358, MATCH('O5 Details by Class &amp; Accounts'!O$18, 'E2 Allocators'!$B$15:$W$15, 0),FALSE)*$F67), 0, VLOOKUP(VLOOKUP($A67, 'E4 TB Allocation Details'!$A$18:$L$214, MATCH("Demand ID", 'E4 TB Allocation Details'!$A$18:$L$18, 0),FALSE), 'E2 Allocators'!$B$15:$W$358, MATCH('O5 Details by Class &amp; Accounts'!O$18, 'E2 Allocators'!$B$15:$W$15, 0),FALSE)*$F67)</f>
        <v>0</v>
      </c>
      <c r="P67" s="1322">
        <f>IF(ISERROR(VLOOKUP(VLOOKUP($A67, 'E4 TB Allocation Details'!$A$18:$L$214, MATCH("Demand ID", 'E4 TB Allocation Details'!$A$18:$L$18, 0),FALSE), 'E2 Allocators'!$B$15:$W$358, MATCH('O5 Details by Class &amp; Accounts'!P$18, 'E2 Allocators'!$B$15:$W$15, 0),FALSE)*$F67), 0, VLOOKUP(VLOOKUP($A67, 'E4 TB Allocation Details'!$A$18:$L$214, MATCH("Demand ID", 'E4 TB Allocation Details'!$A$18:$L$18, 0),FALSE), 'E2 Allocators'!$B$15:$W$358, MATCH('O5 Details by Class &amp; Accounts'!P$18, 'E2 Allocators'!$B$15:$W$15, 0),FALSE)*$F67)</f>
        <v>0</v>
      </c>
      <c r="Q67" s="1322">
        <f>IF(ISERROR(VLOOKUP(VLOOKUP($A67, 'E4 TB Allocation Details'!$A$18:$L$214, MATCH("Demand ID", 'E4 TB Allocation Details'!$A$18:$L$18, 0),FALSE), 'E2 Allocators'!$B$15:$W$358, MATCH('O5 Details by Class &amp; Accounts'!Q$18, 'E2 Allocators'!$B$15:$W$15, 0),FALSE)*$F67), 0, VLOOKUP(VLOOKUP($A67, 'E4 TB Allocation Details'!$A$18:$L$214, MATCH("Demand ID", 'E4 TB Allocation Details'!$A$18:$L$18, 0),FALSE), 'E2 Allocators'!$B$15:$W$358, MATCH('O5 Details by Class &amp; Accounts'!Q$18, 'E2 Allocators'!$B$15:$W$15, 0),FALSE)*$F67)</f>
        <v>0</v>
      </c>
      <c r="R67" s="1322">
        <f>IF(ISERROR(VLOOKUP(VLOOKUP($A67, 'E4 TB Allocation Details'!$A$18:$L$214, MATCH("Demand ID", 'E4 TB Allocation Details'!$A$18:$L$18, 0),FALSE), 'E2 Allocators'!$B$15:$W$358, MATCH('O5 Details by Class &amp; Accounts'!R$18, 'E2 Allocators'!$B$15:$W$15, 0),FALSE)*$F67), 0, VLOOKUP(VLOOKUP($A67, 'E4 TB Allocation Details'!$A$18:$L$214, MATCH("Demand ID", 'E4 TB Allocation Details'!$A$18:$L$18, 0),FALSE), 'E2 Allocators'!$B$15:$W$358, MATCH('O5 Details by Class &amp; Accounts'!R$18, 'E2 Allocators'!$B$15:$W$15, 0),FALSE)*$F67)</f>
        <v>0</v>
      </c>
      <c r="S67" s="1322">
        <f>IF(ISERROR(VLOOKUP(VLOOKUP($A67, 'E4 TB Allocation Details'!$A$18:$L$214, MATCH("Demand ID", 'E4 TB Allocation Details'!$A$18:$L$18, 0),FALSE), 'E2 Allocators'!$B$15:$W$358, MATCH('O5 Details by Class &amp; Accounts'!S$18, 'E2 Allocators'!$B$15:$W$15, 0),FALSE)*$F67), 0, VLOOKUP(VLOOKUP($A67, 'E4 TB Allocation Details'!$A$18:$L$214, MATCH("Demand ID", 'E4 TB Allocation Details'!$A$18:$L$18, 0),FALSE), 'E2 Allocators'!$B$15:$W$358, MATCH('O5 Details by Class &amp; Accounts'!S$18, 'E2 Allocators'!$B$15:$W$15, 0),FALSE)*$F67)</f>
        <v>0</v>
      </c>
      <c r="T67" s="1322">
        <f>IF(ISERROR(VLOOKUP(VLOOKUP($A67, 'E4 TB Allocation Details'!$A$18:$L$214, MATCH("Demand ID", 'E4 TB Allocation Details'!$A$18:$L$18, 0),FALSE), 'E2 Allocators'!$B$15:$W$358, MATCH('O5 Details by Class &amp; Accounts'!T$18, 'E2 Allocators'!$B$15:$W$15, 0),FALSE)*$F67), 0, VLOOKUP(VLOOKUP($A67, 'E4 TB Allocation Details'!$A$18:$L$214, MATCH("Demand ID", 'E4 TB Allocation Details'!$A$18:$L$18, 0),FALSE), 'E2 Allocators'!$B$15:$W$358, MATCH('O5 Details by Class &amp; Accounts'!T$18, 'E2 Allocators'!$B$15:$W$15, 0),FALSE)*$F67)</f>
        <v>0</v>
      </c>
      <c r="U67" s="1322">
        <f>IF(ISERROR(VLOOKUP(VLOOKUP($A67, 'E4 TB Allocation Details'!$A$18:$L$214, MATCH("Demand ID", 'E4 TB Allocation Details'!$A$18:$L$18, 0),FALSE), 'E2 Allocators'!$B$15:$W$358, MATCH('O5 Details by Class &amp; Accounts'!U$18, 'E2 Allocators'!$B$15:$W$15, 0),FALSE)*$F67), 0, VLOOKUP(VLOOKUP($A67, 'E4 TB Allocation Details'!$A$18:$L$214, MATCH("Demand ID", 'E4 TB Allocation Details'!$A$18:$L$18, 0),FALSE), 'E2 Allocators'!$B$15:$W$358, MATCH('O5 Details by Class &amp; Accounts'!U$18, 'E2 Allocators'!$B$15:$W$15, 0),FALSE)*$F67)</f>
        <v>0</v>
      </c>
      <c r="V67" s="1322">
        <f>IF(ISERROR(VLOOKUP(VLOOKUP($A67, 'E4 TB Allocation Details'!$A$18:$L$214, MATCH("Demand ID", 'E4 TB Allocation Details'!$A$18:$L$18, 0),FALSE), 'E2 Allocators'!$B$15:$W$358, MATCH('O5 Details by Class &amp; Accounts'!V$18, 'E2 Allocators'!$B$15:$W$15, 0),FALSE)*$F67), 0, VLOOKUP(VLOOKUP($A67, 'E4 TB Allocation Details'!$A$18:$L$214, MATCH("Demand ID", 'E4 TB Allocation Details'!$A$18:$L$18, 0),FALSE), 'E2 Allocators'!$B$15:$W$358, MATCH('O5 Details by Class &amp; Accounts'!V$18, 'E2 Allocators'!$B$15:$W$15, 0),FALSE)*$F67)</f>
        <v>0</v>
      </c>
      <c r="W67" s="1322">
        <f>IF(ISERROR(VLOOKUP(VLOOKUP($A67, 'E4 TB Allocation Details'!$A$18:$L$214, MATCH("Demand ID", 'E4 TB Allocation Details'!$A$18:$L$18, 0),FALSE), 'E2 Allocators'!$B$15:$W$358, MATCH('O5 Details by Class &amp; Accounts'!W$18, 'E2 Allocators'!$B$15:$W$15, 0),FALSE)*$F67), 0, VLOOKUP(VLOOKUP($A67, 'E4 TB Allocation Details'!$A$18:$L$214, MATCH("Demand ID", 'E4 TB Allocation Details'!$A$18:$L$18, 0),FALSE), 'E2 Allocators'!$B$15:$W$358, MATCH('O5 Details by Class &amp; Accounts'!W$18, 'E2 Allocators'!$B$15:$W$15, 0),FALSE)*$F67)</f>
        <v>0</v>
      </c>
      <c r="X67" s="1322">
        <f>IF(ISERROR(VLOOKUP(VLOOKUP($A67, 'E4 TB Allocation Details'!$A$18:$L$214, MATCH("Demand ID", 'E4 TB Allocation Details'!$A$18:$L$18, 0),FALSE), 'E2 Allocators'!$B$15:$W$358, MATCH('O5 Details by Class &amp; Accounts'!X$18, 'E2 Allocators'!$B$15:$W$15, 0),FALSE)*$F67), 0, VLOOKUP(VLOOKUP($A67, 'E4 TB Allocation Details'!$A$18:$L$214, MATCH("Demand ID", 'E4 TB Allocation Details'!$A$18:$L$18, 0),FALSE), 'E2 Allocators'!$B$15:$W$358, MATCH('O5 Details by Class &amp; Accounts'!X$18, 'E2 Allocators'!$B$15:$W$15, 0),FALSE)*$F67)</f>
        <v>0</v>
      </c>
      <c r="Y67" s="1322">
        <f>IF(ISERROR(VLOOKUP(VLOOKUP($A67, 'E4 TB Allocation Details'!$A$18:$L$214, MATCH("Demand ID", 'E4 TB Allocation Details'!$A$18:$L$18, 0),FALSE), 'E2 Allocators'!$B$15:$W$358, MATCH('O5 Details by Class &amp; Accounts'!Y$18, 'E2 Allocators'!$B$15:$W$15, 0),FALSE)*$F67), 0, VLOOKUP(VLOOKUP($A67, 'E4 TB Allocation Details'!$A$18:$L$214, MATCH("Demand ID", 'E4 TB Allocation Details'!$A$18:$L$18, 0),FALSE), 'E2 Allocators'!$B$15:$W$358, MATCH('O5 Details by Class &amp; Accounts'!Y$18, 'E2 Allocators'!$B$15:$W$15, 0),FALSE)*$F67)</f>
        <v>0</v>
      </c>
      <c r="Z67" s="1322">
        <f>IF(ISERROR(VLOOKUP(VLOOKUP($A67, 'E4 TB Allocation Details'!$A$18:$L$214, MATCH("Demand ID", 'E4 TB Allocation Details'!$A$18:$L$18, 0),FALSE), 'E2 Allocators'!$B$15:$W$358, MATCH('O5 Details by Class &amp; Accounts'!Z$18, 'E2 Allocators'!$B$15:$W$15, 0),FALSE)*$F67), 0, VLOOKUP(VLOOKUP($A67, 'E4 TB Allocation Details'!$A$18:$L$214, MATCH("Demand ID", 'E4 TB Allocation Details'!$A$18:$L$18, 0),FALSE), 'E2 Allocators'!$B$15:$W$358, MATCH('O5 Details by Class &amp; Accounts'!Z$18, 'E2 Allocators'!$B$15:$W$15, 0),FALSE)*$F67)</f>
        <v>0</v>
      </c>
      <c r="AA67" s="1322">
        <f>IF(ISERROR(VLOOKUP(VLOOKUP($A67, 'E4 TB Allocation Details'!$A$18:$L$214, MATCH("Demand ID", 'E4 TB Allocation Details'!$A$18:$L$18, 0),FALSE), 'E2 Allocators'!$B$15:$W$358, MATCH('O5 Details by Class &amp; Accounts'!AA$18, 'E2 Allocators'!$B$15:$W$15, 0),FALSE)*$F67), 0, VLOOKUP(VLOOKUP($A67, 'E4 TB Allocation Details'!$A$18:$L$214, MATCH("Demand ID", 'E4 TB Allocation Details'!$A$18:$L$18, 0),FALSE), 'E2 Allocators'!$B$15:$W$358, MATCH('O5 Details by Class &amp; Accounts'!AA$18, 'E2 Allocators'!$B$15:$W$15, 0),FALSE)*$F67)</f>
        <v>0</v>
      </c>
      <c r="AB67" s="1322">
        <f>IF(ISERROR(VLOOKUP(VLOOKUP($A67, 'E4 TB Allocation Details'!$A$18:$L$214, MATCH("Demand ID", 'E4 TB Allocation Details'!$A$18:$L$18, 0),FALSE), 'E2 Allocators'!$B$15:$W$358, MATCH('O5 Details by Class &amp; Accounts'!AB$18, 'E2 Allocators'!$B$15:$W$15, 0),FALSE)*$F67), 0, VLOOKUP(VLOOKUP($A67, 'E4 TB Allocation Details'!$A$18:$L$214, MATCH("Demand ID", 'E4 TB Allocation Details'!$A$18:$L$18, 0),FALSE), 'E2 Allocators'!$B$15:$W$358, MATCH('O5 Details by Class &amp; Accounts'!AB$18, 'E2 Allocators'!$B$15:$W$15, 0),FALSE)*$F67)</f>
        <v>0</v>
      </c>
      <c r="AC67" s="1322">
        <f t="shared" si="9"/>
        <v>0</v>
      </c>
      <c r="AD67" s="1322">
        <f>IF(ISERROR(VLOOKUP(VLOOKUP($A67, 'E4 TB Allocation Details'!$A$18:$L$214, MATCH("Customer ID", 'E4 TB Allocation Details'!$A$18:$L$18, 0),FALSE), 'E2 Allocators'!$B$15:$W$358, MATCH('O5 Details by Class &amp; Accounts'!AD$18, 'E2 Allocators'!$B$15:$W$15, 0),FALSE)*$G67), 0, VLOOKUP(VLOOKUP($A67, 'E4 TB Allocation Details'!$A$18:$L$214, MATCH("Customer ID", 'E4 TB Allocation Details'!$A$18:$L$18, 0),FALSE), 'E2 Allocators'!$B$15:$W$358, MATCH('O5 Details by Class &amp; Accounts'!AD$18, 'E2 Allocators'!$B$15:$W$15, 0),FALSE)*$G67)</f>
        <v>0</v>
      </c>
      <c r="AE67" s="1322">
        <f>IF(ISERROR(VLOOKUP(VLOOKUP($A67, 'E4 TB Allocation Details'!$A$18:$L$214, MATCH("Customer ID", 'E4 TB Allocation Details'!$A$18:$L$18, 0),FALSE), 'E2 Allocators'!$B$15:$W$358, MATCH('O5 Details by Class &amp; Accounts'!AE$18, 'E2 Allocators'!$B$15:$W$15, 0),FALSE)*$G67), 0, VLOOKUP(VLOOKUP($A67, 'E4 TB Allocation Details'!$A$18:$L$214, MATCH("Customer ID", 'E4 TB Allocation Details'!$A$18:$L$18, 0),FALSE), 'E2 Allocators'!$B$15:$W$358, MATCH('O5 Details by Class &amp; Accounts'!AE$18, 'E2 Allocators'!$B$15:$W$15, 0),FALSE)*$G67)</f>
        <v>0</v>
      </c>
      <c r="AF67" s="1322">
        <f>IF(ISERROR(VLOOKUP(VLOOKUP($A67, 'E4 TB Allocation Details'!$A$18:$L$214, MATCH("Customer ID", 'E4 TB Allocation Details'!$A$18:$L$18, 0),FALSE), 'E2 Allocators'!$B$15:$W$358, MATCH('O5 Details by Class &amp; Accounts'!AF$18, 'E2 Allocators'!$B$15:$W$15, 0),FALSE)*$G67), 0, VLOOKUP(VLOOKUP($A67, 'E4 TB Allocation Details'!$A$18:$L$214, MATCH("Customer ID", 'E4 TB Allocation Details'!$A$18:$L$18, 0),FALSE), 'E2 Allocators'!$B$15:$W$358, MATCH('O5 Details by Class &amp; Accounts'!AF$18, 'E2 Allocators'!$B$15:$W$15, 0),FALSE)*$G67)</f>
        <v>0</v>
      </c>
      <c r="AG67" s="1322">
        <f>IF(ISERROR(VLOOKUP(VLOOKUP($A67, 'E4 TB Allocation Details'!$A$18:$L$214, MATCH("Customer ID", 'E4 TB Allocation Details'!$A$18:$L$18, 0),FALSE), 'E2 Allocators'!$B$15:$W$358, MATCH('O5 Details by Class &amp; Accounts'!AG$18, 'E2 Allocators'!$B$15:$W$15, 0),FALSE)*$G67), 0, VLOOKUP(VLOOKUP($A67, 'E4 TB Allocation Details'!$A$18:$L$214, MATCH("Customer ID", 'E4 TB Allocation Details'!$A$18:$L$18, 0),FALSE), 'E2 Allocators'!$B$15:$W$358, MATCH('O5 Details by Class &amp; Accounts'!AG$18, 'E2 Allocators'!$B$15:$W$15, 0),FALSE)*$G67)</f>
        <v>0</v>
      </c>
      <c r="AH67" s="1322">
        <f>IF(ISERROR(VLOOKUP(VLOOKUP($A67, 'E4 TB Allocation Details'!$A$18:$L$214, MATCH("Customer ID", 'E4 TB Allocation Details'!$A$18:$L$18, 0),FALSE), 'E2 Allocators'!$B$15:$W$358, MATCH('O5 Details by Class &amp; Accounts'!AH$18, 'E2 Allocators'!$B$15:$W$15, 0),FALSE)*$G67), 0, VLOOKUP(VLOOKUP($A67, 'E4 TB Allocation Details'!$A$18:$L$214, MATCH("Customer ID", 'E4 TB Allocation Details'!$A$18:$L$18, 0),FALSE), 'E2 Allocators'!$B$15:$W$358, MATCH('O5 Details by Class &amp; Accounts'!AH$18, 'E2 Allocators'!$B$15:$W$15, 0),FALSE)*$G67)</f>
        <v>0</v>
      </c>
      <c r="AI67" s="1322">
        <f>IF(ISERROR(VLOOKUP(VLOOKUP($A67, 'E4 TB Allocation Details'!$A$18:$L$214, MATCH("Customer ID", 'E4 TB Allocation Details'!$A$18:$L$18, 0),FALSE), 'E2 Allocators'!$B$15:$W$358, MATCH('O5 Details by Class &amp; Accounts'!AI$18, 'E2 Allocators'!$B$15:$W$15, 0),FALSE)*$G67), 0, VLOOKUP(VLOOKUP($A67, 'E4 TB Allocation Details'!$A$18:$L$214, MATCH("Customer ID", 'E4 TB Allocation Details'!$A$18:$L$18, 0),FALSE), 'E2 Allocators'!$B$15:$W$358, MATCH('O5 Details by Class &amp; Accounts'!AI$18, 'E2 Allocators'!$B$15:$W$15, 0),FALSE)*$G67)</f>
        <v>0</v>
      </c>
      <c r="AJ67" s="1322">
        <f>IF(ISERROR(VLOOKUP(VLOOKUP($A67, 'E4 TB Allocation Details'!$A$18:$L$214, MATCH("Customer ID", 'E4 TB Allocation Details'!$A$18:$L$18, 0),FALSE), 'E2 Allocators'!$B$15:$W$358, MATCH('O5 Details by Class &amp; Accounts'!AJ$18, 'E2 Allocators'!$B$15:$W$15, 0),FALSE)*$G67), 0, VLOOKUP(VLOOKUP($A67, 'E4 TB Allocation Details'!$A$18:$L$214, MATCH("Customer ID", 'E4 TB Allocation Details'!$A$18:$L$18, 0),FALSE), 'E2 Allocators'!$B$15:$W$358, MATCH('O5 Details by Class &amp; Accounts'!AJ$18, 'E2 Allocators'!$B$15:$W$15, 0),FALSE)*$G67)</f>
        <v>0</v>
      </c>
      <c r="AK67" s="1322">
        <f>IF(ISERROR(VLOOKUP(VLOOKUP($A67, 'E4 TB Allocation Details'!$A$18:$L$214, MATCH("Customer ID", 'E4 TB Allocation Details'!$A$18:$L$18, 0),FALSE), 'E2 Allocators'!$B$15:$W$358, MATCH('O5 Details by Class &amp; Accounts'!AK$18, 'E2 Allocators'!$B$15:$W$15, 0),FALSE)*$G67), 0, VLOOKUP(VLOOKUP($A67, 'E4 TB Allocation Details'!$A$18:$L$214, MATCH("Customer ID", 'E4 TB Allocation Details'!$A$18:$L$18, 0),FALSE), 'E2 Allocators'!$B$15:$W$358, MATCH('O5 Details by Class &amp; Accounts'!AK$18, 'E2 Allocators'!$B$15:$W$15, 0),FALSE)*$G67)</f>
        <v>0</v>
      </c>
      <c r="AL67" s="1322">
        <f>IF(ISERROR(VLOOKUP(VLOOKUP($A67, 'E4 TB Allocation Details'!$A$18:$L$214, MATCH("Customer ID", 'E4 TB Allocation Details'!$A$18:$L$18, 0),FALSE), 'E2 Allocators'!$B$15:$W$358, MATCH('O5 Details by Class &amp; Accounts'!AL$18, 'E2 Allocators'!$B$15:$W$15, 0),FALSE)*$G67), 0, VLOOKUP(VLOOKUP($A67, 'E4 TB Allocation Details'!$A$18:$L$214, MATCH("Customer ID", 'E4 TB Allocation Details'!$A$18:$L$18, 0),FALSE), 'E2 Allocators'!$B$15:$W$358, MATCH('O5 Details by Class &amp; Accounts'!AL$18, 'E2 Allocators'!$B$15:$W$15, 0),FALSE)*$G67)</f>
        <v>0</v>
      </c>
      <c r="AM67" s="1322">
        <f>IF(ISERROR(VLOOKUP(VLOOKUP($A67, 'E4 TB Allocation Details'!$A$18:$L$214, MATCH("Customer ID", 'E4 TB Allocation Details'!$A$18:$L$18, 0),FALSE), 'E2 Allocators'!$B$15:$W$358, MATCH('O5 Details by Class &amp; Accounts'!AM$18, 'E2 Allocators'!$B$15:$W$15, 0),FALSE)*$G67), 0, VLOOKUP(VLOOKUP($A67, 'E4 TB Allocation Details'!$A$18:$L$214, MATCH("Customer ID", 'E4 TB Allocation Details'!$A$18:$L$18, 0),FALSE), 'E2 Allocators'!$B$15:$W$358, MATCH('O5 Details by Class &amp; Accounts'!AM$18, 'E2 Allocators'!$B$15:$W$15, 0),FALSE)*$G67)</f>
        <v>0</v>
      </c>
      <c r="AN67" s="1322">
        <f>IF(ISERROR(VLOOKUP(VLOOKUP($A67, 'E4 TB Allocation Details'!$A$18:$L$214, MATCH("Customer ID", 'E4 TB Allocation Details'!$A$18:$L$18, 0),FALSE), 'E2 Allocators'!$B$15:$W$358, MATCH('O5 Details by Class &amp; Accounts'!AN$18, 'E2 Allocators'!$B$15:$W$15, 0),FALSE)*$G67), 0, VLOOKUP(VLOOKUP($A67, 'E4 TB Allocation Details'!$A$18:$L$214, MATCH("Customer ID", 'E4 TB Allocation Details'!$A$18:$L$18, 0),FALSE), 'E2 Allocators'!$B$15:$W$358, MATCH('O5 Details by Class &amp; Accounts'!AN$18, 'E2 Allocators'!$B$15:$W$15, 0),FALSE)*$G67)</f>
        <v>0</v>
      </c>
      <c r="AO67" s="1322">
        <f>IF(ISERROR(VLOOKUP(VLOOKUP($A67, 'E4 TB Allocation Details'!$A$18:$L$214, MATCH("Customer ID", 'E4 TB Allocation Details'!$A$18:$L$18, 0),FALSE), 'E2 Allocators'!$B$15:$W$358, MATCH('O5 Details by Class &amp; Accounts'!AO$18, 'E2 Allocators'!$B$15:$W$15, 0),FALSE)*$G67), 0, VLOOKUP(VLOOKUP($A67, 'E4 TB Allocation Details'!$A$18:$L$214, MATCH("Customer ID", 'E4 TB Allocation Details'!$A$18:$L$18, 0),FALSE), 'E2 Allocators'!$B$15:$W$358, MATCH('O5 Details by Class &amp; Accounts'!AO$18, 'E2 Allocators'!$B$15:$W$15, 0),FALSE)*$G67)</f>
        <v>0</v>
      </c>
      <c r="AP67" s="1322">
        <f>IF(ISERROR(VLOOKUP(VLOOKUP($A67, 'E4 TB Allocation Details'!$A$18:$L$214, MATCH("Customer ID", 'E4 TB Allocation Details'!$A$18:$L$18, 0),FALSE), 'E2 Allocators'!$B$15:$W$358, MATCH('O5 Details by Class &amp; Accounts'!AP$18, 'E2 Allocators'!$B$15:$W$15, 0),FALSE)*$G67), 0, VLOOKUP(VLOOKUP($A67, 'E4 TB Allocation Details'!$A$18:$L$214, MATCH("Customer ID", 'E4 TB Allocation Details'!$A$18:$L$18, 0),FALSE), 'E2 Allocators'!$B$15:$W$358, MATCH('O5 Details by Class &amp; Accounts'!AP$18, 'E2 Allocators'!$B$15:$W$15, 0),FALSE)*$G67)</f>
        <v>0</v>
      </c>
      <c r="AQ67" s="1322">
        <f>IF(ISERROR(VLOOKUP(VLOOKUP($A67, 'E4 TB Allocation Details'!$A$18:$L$214, MATCH("Customer ID", 'E4 TB Allocation Details'!$A$18:$L$18, 0),FALSE), 'E2 Allocators'!$B$15:$W$358, MATCH('O5 Details by Class &amp; Accounts'!AQ$18, 'E2 Allocators'!$B$15:$W$15, 0),FALSE)*$G67), 0, VLOOKUP(VLOOKUP($A67, 'E4 TB Allocation Details'!$A$18:$L$214, MATCH("Customer ID", 'E4 TB Allocation Details'!$A$18:$L$18, 0),FALSE), 'E2 Allocators'!$B$15:$W$358, MATCH('O5 Details by Class &amp; Accounts'!AQ$18, 'E2 Allocators'!$B$15:$W$15, 0),FALSE)*$G67)</f>
        <v>0</v>
      </c>
      <c r="AR67" s="1322">
        <f>IF(ISERROR(VLOOKUP(VLOOKUP($A67, 'E4 TB Allocation Details'!$A$18:$L$214, MATCH("Customer ID", 'E4 TB Allocation Details'!$A$18:$L$18, 0),FALSE), 'E2 Allocators'!$B$15:$W$358, MATCH('O5 Details by Class &amp; Accounts'!AR$18, 'E2 Allocators'!$B$15:$W$15, 0),FALSE)*$G67), 0, VLOOKUP(VLOOKUP($A67, 'E4 TB Allocation Details'!$A$18:$L$214, MATCH("Customer ID", 'E4 TB Allocation Details'!$A$18:$L$18, 0),FALSE), 'E2 Allocators'!$B$15:$W$358, MATCH('O5 Details by Class &amp; Accounts'!AR$18, 'E2 Allocators'!$B$15:$W$15, 0),FALSE)*$G67)</f>
        <v>0</v>
      </c>
      <c r="AS67" s="1322">
        <f>IF(ISERROR(VLOOKUP(VLOOKUP($A67, 'E4 TB Allocation Details'!$A$18:$L$214, MATCH("Customer ID", 'E4 TB Allocation Details'!$A$18:$L$18, 0),FALSE), 'E2 Allocators'!$B$15:$W$358, MATCH('O5 Details by Class &amp; Accounts'!AS$18, 'E2 Allocators'!$B$15:$W$15, 0),FALSE)*$G67), 0, VLOOKUP(VLOOKUP($A67, 'E4 TB Allocation Details'!$A$18:$L$214, MATCH("Customer ID", 'E4 TB Allocation Details'!$A$18:$L$18, 0),FALSE), 'E2 Allocators'!$B$15:$W$358, MATCH('O5 Details by Class &amp; Accounts'!AS$18, 'E2 Allocators'!$B$15:$W$15, 0),FALSE)*$G67)</f>
        <v>0</v>
      </c>
      <c r="AT67" s="1322">
        <f>IF(ISERROR(VLOOKUP(VLOOKUP($A67, 'E4 TB Allocation Details'!$A$18:$L$214, MATCH("Customer ID", 'E4 TB Allocation Details'!$A$18:$L$18, 0),FALSE), 'E2 Allocators'!$B$15:$W$358, MATCH('O5 Details by Class &amp; Accounts'!AT$18, 'E2 Allocators'!$B$15:$W$15, 0),FALSE)*$G67), 0, VLOOKUP(VLOOKUP($A67, 'E4 TB Allocation Details'!$A$18:$L$214, MATCH("Customer ID", 'E4 TB Allocation Details'!$A$18:$L$18, 0),FALSE), 'E2 Allocators'!$B$15:$W$358, MATCH('O5 Details by Class &amp; Accounts'!AT$18, 'E2 Allocators'!$B$15:$W$15, 0),FALSE)*$G67)</f>
        <v>0</v>
      </c>
      <c r="AU67" s="1322">
        <f>IF(ISERROR(VLOOKUP(VLOOKUP($A67, 'E4 TB Allocation Details'!$A$18:$L$214, MATCH("Customer ID", 'E4 TB Allocation Details'!$A$18:$L$18, 0),FALSE), 'E2 Allocators'!$B$15:$W$358, MATCH('O5 Details by Class &amp; Accounts'!AU$18, 'E2 Allocators'!$B$15:$W$15, 0),FALSE)*$G67), 0, VLOOKUP(VLOOKUP($A67, 'E4 TB Allocation Details'!$A$18:$L$214, MATCH("Customer ID", 'E4 TB Allocation Details'!$A$18:$L$18, 0),FALSE), 'E2 Allocators'!$B$15:$W$358, MATCH('O5 Details by Class &amp; Accounts'!AU$18, 'E2 Allocators'!$B$15:$W$15, 0),FALSE)*$G67)</f>
        <v>0</v>
      </c>
      <c r="AV67" s="1322">
        <f>IF(ISERROR(VLOOKUP(VLOOKUP($A67, 'E4 TB Allocation Details'!$A$18:$L$214, MATCH("Customer ID", 'E4 TB Allocation Details'!$A$18:$L$18, 0),FALSE), 'E2 Allocators'!$B$15:$W$358, MATCH('O5 Details by Class &amp; Accounts'!AV$18, 'E2 Allocators'!$B$15:$W$15, 0),FALSE)*$G67), 0, VLOOKUP(VLOOKUP($A67, 'E4 TB Allocation Details'!$A$18:$L$214, MATCH("Customer ID", 'E4 TB Allocation Details'!$A$18:$L$18, 0),FALSE), 'E2 Allocators'!$B$15:$W$358, MATCH('O5 Details by Class &amp; Accounts'!AV$18, 'E2 Allocators'!$B$15:$W$15, 0),FALSE)*$G67)</f>
        <v>0</v>
      </c>
      <c r="AW67" s="1322">
        <f>IF(ISERROR(VLOOKUP(VLOOKUP($A67, 'E4 TB Allocation Details'!$A$18:$L$214, MATCH("Customer ID", 'E4 TB Allocation Details'!$A$18:$L$18, 0),FALSE), 'E2 Allocators'!$B$15:$W$358, MATCH('O5 Details by Class &amp; Accounts'!AW$18, 'E2 Allocators'!$B$15:$W$15, 0),FALSE)*$G67), 0, VLOOKUP(VLOOKUP($A67, 'E4 TB Allocation Details'!$A$18:$L$214, MATCH("Customer ID", 'E4 TB Allocation Details'!$A$18:$L$18, 0),FALSE), 'E2 Allocators'!$B$15:$W$358, MATCH('O5 Details by Class &amp; Accounts'!AW$18, 'E2 Allocators'!$B$15:$W$15, 0),FALSE)*$G67)</f>
        <v>0</v>
      </c>
      <c r="AX67" s="1322">
        <f t="shared" si="10"/>
        <v>0</v>
      </c>
      <c r="AY67" s="1322">
        <f>IF(ISERROR(VLOOKUP(VLOOKUP($A67, 'E4 TB Allocation Details'!$A$18:$L$214, MATCH("Misc ID", 'E4 TB Allocation Details'!$A$18:$L$18, 0),FALSE), 'E2 Allocators'!$B$15:$W$358, MATCH('O5 Details by Class &amp; Accounts'!AY$18, 'E2 Allocators'!$B$15:$W$15, 0),FALSE)*$E67), 0, VLOOKUP(VLOOKUP($A67, 'E4 TB Allocation Details'!$A$18:$L$214, MATCH("Misc ID", 'E4 TB Allocation Details'!$A$18:$L$18, 0),FALSE), 'E2 Allocators'!$B$15:$W$358, MATCH('O5 Details by Class &amp; Accounts'!AY$18, 'E2 Allocators'!$B$15:$W$15, 0),FALSE)*$E67)</f>
        <v>0</v>
      </c>
      <c r="AZ67" s="1322">
        <f>IF(ISERROR(VLOOKUP(VLOOKUP($A67, 'E4 TB Allocation Details'!$A$18:$L$214, MATCH("Misc ID", 'E4 TB Allocation Details'!$A$18:$L$18, 0),FALSE), 'E2 Allocators'!$B$15:$W$358, MATCH('O5 Details by Class &amp; Accounts'!AZ$18, 'E2 Allocators'!$B$15:$W$15, 0),FALSE)*$E67), 0, VLOOKUP(VLOOKUP($A67, 'E4 TB Allocation Details'!$A$18:$L$214, MATCH("Misc ID", 'E4 TB Allocation Details'!$A$18:$L$18, 0),FALSE), 'E2 Allocators'!$B$15:$W$358, MATCH('O5 Details by Class &amp; Accounts'!AZ$18, 'E2 Allocators'!$B$15:$W$15, 0),FALSE)*$E67)</f>
        <v>0</v>
      </c>
      <c r="BA67" s="1322">
        <f>IF(ISERROR(VLOOKUP(VLOOKUP($A67, 'E4 TB Allocation Details'!$A$18:$L$214, MATCH("Misc ID", 'E4 TB Allocation Details'!$A$18:$L$18, 0),FALSE), 'E2 Allocators'!$B$15:$W$358, MATCH('O5 Details by Class &amp; Accounts'!BA$18, 'E2 Allocators'!$B$15:$W$15, 0),FALSE)*$E67), 0, VLOOKUP(VLOOKUP($A67, 'E4 TB Allocation Details'!$A$18:$L$214, MATCH("Misc ID", 'E4 TB Allocation Details'!$A$18:$L$18, 0),FALSE), 'E2 Allocators'!$B$15:$W$358, MATCH('O5 Details by Class &amp; Accounts'!BA$18, 'E2 Allocators'!$B$15:$W$15, 0),FALSE)*$E67)</f>
        <v>0</v>
      </c>
      <c r="BB67" s="1322">
        <f>IF(ISERROR(VLOOKUP(VLOOKUP($A67, 'E4 TB Allocation Details'!$A$18:$L$214, MATCH("Misc ID", 'E4 TB Allocation Details'!$A$18:$L$18, 0),FALSE), 'E2 Allocators'!$B$15:$W$358, MATCH('O5 Details by Class &amp; Accounts'!BB$18, 'E2 Allocators'!$B$15:$W$15, 0),FALSE)*$E67), 0, VLOOKUP(VLOOKUP($A67, 'E4 TB Allocation Details'!$A$18:$L$214, MATCH("Misc ID", 'E4 TB Allocation Details'!$A$18:$L$18, 0),FALSE), 'E2 Allocators'!$B$15:$W$358, MATCH('O5 Details by Class &amp; Accounts'!BB$18, 'E2 Allocators'!$B$15:$W$15, 0),FALSE)*$E67)</f>
        <v>0</v>
      </c>
      <c r="BC67" s="1322">
        <f>IF(ISERROR(VLOOKUP(VLOOKUP($A67, 'E4 TB Allocation Details'!$A$18:$L$214, MATCH("Misc ID", 'E4 TB Allocation Details'!$A$18:$L$18, 0),FALSE), 'E2 Allocators'!$B$15:$W$358, MATCH('O5 Details by Class &amp; Accounts'!BC$18, 'E2 Allocators'!$B$15:$W$15, 0),FALSE)*$E67), 0, VLOOKUP(VLOOKUP($A67, 'E4 TB Allocation Details'!$A$18:$L$214, MATCH("Misc ID", 'E4 TB Allocation Details'!$A$18:$L$18, 0),FALSE), 'E2 Allocators'!$B$15:$W$358, MATCH('O5 Details by Class &amp; Accounts'!BC$18, 'E2 Allocators'!$B$15:$W$15, 0),FALSE)*$E67)</f>
        <v>0</v>
      </c>
      <c r="BD67" s="1322">
        <f>IF(ISERROR(VLOOKUP(VLOOKUP($A67, 'E4 TB Allocation Details'!$A$18:$L$214, MATCH("Misc ID", 'E4 TB Allocation Details'!$A$18:$L$18, 0),FALSE), 'E2 Allocators'!$B$15:$W$358, MATCH('O5 Details by Class &amp; Accounts'!BD$18, 'E2 Allocators'!$B$15:$W$15, 0),FALSE)*$E67), 0, VLOOKUP(VLOOKUP($A67, 'E4 TB Allocation Details'!$A$18:$L$214, MATCH("Misc ID", 'E4 TB Allocation Details'!$A$18:$L$18, 0),FALSE), 'E2 Allocators'!$B$15:$W$358, MATCH('O5 Details by Class &amp; Accounts'!BD$18, 'E2 Allocators'!$B$15:$W$15, 0),FALSE)*$E67)</f>
        <v>0</v>
      </c>
      <c r="BE67" s="1322">
        <f>IF(ISERROR(VLOOKUP(VLOOKUP($A67, 'E4 TB Allocation Details'!$A$18:$L$214, MATCH("Misc ID", 'E4 TB Allocation Details'!$A$18:$L$18, 0),FALSE), 'E2 Allocators'!$B$15:$W$358, MATCH('O5 Details by Class &amp; Accounts'!BE$18, 'E2 Allocators'!$B$15:$W$15, 0),FALSE)*$E67), 0, VLOOKUP(VLOOKUP($A67, 'E4 TB Allocation Details'!$A$18:$L$214, MATCH("Misc ID", 'E4 TB Allocation Details'!$A$18:$L$18, 0),FALSE), 'E2 Allocators'!$B$15:$W$358, MATCH('O5 Details by Class &amp; Accounts'!BE$18, 'E2 Allocators'!$B$15:$W$15, 0),FALSE)*$E67)</f>
        <v>0</v>
      </c>
      <c r="BF67" s="1322">
        <f>IF(ISERROR(VLOOKUP(VLOOKUP($A67, 'E4 TB Allocation Details'!$A$18:$L$214, MATCH("Misc ID", 'E4 TB Allocation Details'!$A$18:$L$18, 0),FALSE), 'E2 Allocators'!$B$15:$W$358, MATCH('O5 Details by Class &amp; Accounts'!BF$18, 'E2 Allocators'!$B$15:$W$15, 0),FALSE)*$E67), 0, VLOOKUP(VLOOKUP($A67, 'E4 TB Allocation Details'!$A$18:$L$214, MATCH("Misc ID", 'E4 TB Allocation Details'!$A$18:$L$18, 0),FALSE), 'E2 Allocators'!$B$15:$W$358, MATCH('O5 Details by Class &amp; Accounts'!BF$18, 'E2 Allocators'!$B$15:$W$15, 0),FALSE)*$E67)</f>
        <v>0</v>
      </c>
      <c r="BG67" s="1322">
        <f>IF(ISERROR(VLOOKUP(VLOOKUP($A67, 'E4 TB Allocation Details'!$A$18:$L$214, MATCH("Misc ID", 'E4 TB Allocation Details'!$A$18:$L$18, 0),FALSE), 'E2 Allocators'!$B$15:$W$358, MATCH('O5 Details by Class &amp; Accounts'!BG$18, 'E2 Allocators'!$B$15:$W$15, 0),FALSE)*$E67), 0, VLOOKUP(VLOOKUP($A67, 'E4 TB Allocation Details'!$A$18:$L$214, MATCH("Misc ID", 'E4 TB Allocation Details'!$A$18:$L$18, 0),FALSE), 'E2 Allocators'!$B$15:$W$358, MATCH('O5 Details by Class &amp; Accounts'!BG$18, 'E2 Allocators'!$B$15:$W$15, 0),FALSE)*$E67)</f>
        <v>0</v>
      </c>
      <c r="BH67" s="1322">
        <f>IF(ISERROR(VLOOKUP(VLOOKUP($A67, 'E4 TB Allocation Details'!$A$18:$L$214, MATCH("Misc ID", 'E4 TB Allocation Details'!$A$18:$L$18, 0),FALSE), 'E2 Allocators'!$B$15:$W$358, MATCH('O5 Details by Class &amp; Accounts'!BH$18, 'E2 Allocators'!$B$15:$W$15, 0),FALSE)*$E67), 0, VLOOKUP(VLOOKUP($A67, 'E4 TB Allocation Details'!$A$18:$L$214, MATCH("Misc ID", 'E4 TB Allocation Details'!$A$18:$L$18, 0),FALSE), 'E2 Allocators'!$B$15:$W$358, MATCH('O5 Details by Class &amp; Accounts'!BH$18, 'E2 Allocators'!$B$15:$W$15, 0),FALSE)*$E67)</f>
        <v>0</v>
      </c>
      <c r="BI67" s="1322">
        <f>IF(ISERROR(VLOOKUP(VLOOKUP($A67, 'E4 TB Allocation Details'!$A$18:$L$214, MATCH("Misc ID", 'E4 TB Allocation Details'!$A$18:$L$18, 0),FALSE), 'E2 Allocators'!$B$15:$W$358, MATCH('O5 Details by Class &amp; Accounts'!BI$18, 'E2 Allocators'!$B$15:$W$15, 0),FALSE)*$E67), 0, VLOOKUP(VLOOKUP($A67, 'E4 TB Allocation Details'!$A$18:$L$214, MATCH("Misc ID", 'E4 TB Allocation Details'!$A$18:$L$18, 0),FALSE), 'E2 Allocators'!$B$15:$W$358, MATCH('O5 Details by Class &amp; Accounts'!BI$18, 'E2 Allocators'!$B$15:$W$15, 0),FALSE)*$E67)</f>
        <v>0</v>
      </c>
      <c r="BJ67" s="1322">
        <f>IF(ISERROR(VLOOKUP(VLOOKUP($A67, 'E4 TB Allocation Details'!$A$18:$L$214, MATCH("Misc ID", 'E4 TB Allocation Details'!$A$18:$L$18, 0),FALSE), 'E2 Allocators'!$B$15:$W$358, MATCH('O5 Details by Class &amp; Accounts'!BJ$18, 'E2 Allocators'!$B$15:$W$15, 0),FALSE)*$E67), 0, VLOOKUP(VLOOKUP($A67, 'E4 TB Allocation Details'!$A$18:$L$214, MATCH("Misc ID", 'E4 TB Allocation Details'!$A$18:$L$18, 0),FALSE), 'E2 Allocators'!$B$15:$W$358, MATCH('O5 Details by Class &amp; Accounts'!BJ$18, 'E2 Allocators'!$B$15:$W$15, 0),FALSE)*$E67)</f>
        <v>0</v>
      </c>
      <c r="BK67" s="1322">
        <f>IF(ISERROR(VLOOKUP(VLOOKUP($A67, 'E4 TB Allocation Details'!$A$18:$L$214, MATCH("Misc ID", 'E4 TB Allocation Details'!$A$18:$L$18, 0),FALSE), 'E2 Allocators'!$B$15:$W$358, MATCH('O5 Details by Class &amp; Accounts'!BK$18, 'E2 Allocators'!$B$15:$W$15, 0),FALSE)*$E67), 0, VLOOKUP(VLOOKUP($A67, 'E4 TB Allocation Details'!$A$18:$L$214, MATCH("Misc ID", 'E4 TB Allocation Details'!$A$18:$L$18, 0),FALSE), 'E2 Allocators'!$B$15:$W$358, MATCH('O5 Details by Class &amp; Accounts'!BK$18, 'E2 Allocators'!$B$15:$W$15, 0),FALSE)*$E67)</f>
        <v>0</v>
      </c>
      <c r="BL67" s="1322">
        <f>IF(ISERROR(VLOOKUP(VLOOKUP($A67, 'E4 TB Allocation Details'!$A$18:$L$214, MATCH("Misc ID", 'E4 TB Allocation Details'!$A$18:$L$18, 0),FALSE), 'E2 Allocators'!$B$15:$W$358, MATCH('O5 Details by Class &amp; Accounts'!BL$18, 'E2 Allocators'!$B$15:$W$15, 0),FALSE)*$E67), 0, VLOOKUP(VLOOKUP($A67, 'E4 TB Allocation Details'!$A$18:$L$214, MATCH("Misc ID", 'E4 TB Allocation Details'!$A$18:$L$18, 0),FALSE), 'E2 Allocators'!$B$15:$W$358, MATCH('O5 Details by Class &amp; Accounts'!BL$18, 'E2 Allocators'!$B$15:$W$15, 0),FALSE)*$E67)</f>
        <v>0</v>
      </c>
      <c r="BM67" s="1322">
        <f>IF(ISERROR(VLOOKUP(VLOOKUP($A67, 'E4 TB Allocation Details'!$A$18:$L$214, MATCH("Misc ID", 'E4 TB Allocation Details'!$A$18:$L$18, 0),FALSE), 'E2 Allocators'!$B$15:$W$358, MATCH('O5 Details by Class &amp; Accounts'!BM$18, 'E2 Allocators'!$B$15:$W$15, 0),FALSE)*$E67), 0, VLOOKUP(VLOOKUP($A67, 'E4 TB Allocation Details'!$A$18:$L$214, MATCH("Misc ID", 'E4 TB Allocation Details'!$A$18:$L$18, 0),FALSE), 'E2 Allocators'!$B$15:$W$358, MATCH('O5 Details by Class &amp; Accounts'!BM$18, 'E2 Allocators'!$B$15:$W$15, 0),FALSE)*$E67)</f>
        <v>0</v>
      </c>
      <c r="BN67" s="1322">
        <f>IF(ISERROR(VLOOKUP(VLOOKUP($A67, 'E4 TB Allocation Details'!$A$18:$L$214, MATCH("Misc ID", 'E4 TB Allocation Details'!$A$18:$L$18, 0),FALSE), 'E2 Allocators'!$B$15:$W$358, MATCH('O5 Details by Class &amp; Accounts'!BN$18, 'E2 Allocators'!$B$15:$W$15, 0),FALSE)*$E67), 0, VLOOKUP(VLOOKUP($A67, 'E4 TB Allocation Details'!$A$18:$L$214, MATCH("Misc ID", 'E4 TB Allocation Details'!$A$18:$L$18, 0),FALSE), 'E2 Allocators'!$B$15:$W$358, MATCH('O5 Details by Class &amp; Accounts'!BN$18, 'E2 Allocators'!$B$15:$W$15, 0),FALSE)*$E67)</f>
        <v>0</v>
      </c>
      <c r="BO67" s="1322">
        <f>IF(ISERROR(VLOOKUP(VLOOKUP($A67, 'E4 TB Allocation Details'!$A$18:$L$214, MATCH("Misc ID", 'E4 TB Allocation Details'!$A$18:$L$18, 0),FALSE), 'E2 Allocators'!$B$15:$W$358, MATCH('O5 Details by Class &amp; Accounts'!BO$18, 'E2 Allocators'!$B$15:$W$15, 0),FALSE)*$E67), 0, VLOOKUP(VLOOKUP($A67, 'E4 TB Allocation Details'!$A$18:$L$214, MATCH("Misc ID", 'E4 TB Allocation Details'!$A$18:$L$18, 0),FALSE), 'E2 Allocators'!$B$15:$W$358, MATCH('O5 Details by Class &amp; Accounts'!BO$18, 'E2 Allocators'!$B$15:$W$15, 0),FALSE)*$E67)</f>
        <v>0</v>
      </c>
      <c r="BP67" s="1322">
        <f>IF(ISERROR(VLOOKUP(VLOOKUP($A67, 'E4 TB Allocation Details'!$A$18:$L$214, MATCH("Misc ID", 'E4 TB Allocation Details'!$A$18:$L$18, 0),FALSE), 'E2 Allocators'!$B$15:$W$358, MATCH('O5 Details by Class &amp; Accounts'!BP$18, 'E2 Allocators'!$B$15:$W$15, 0),FALSE)*$E67), 0, VLOOKUP(VLOOKUP($A67, 'E4 TB Allocation Details'!$A$18:$L$214, MATCH("Misc ID", 'E4 TB Allocation Details'!$A$18:$L$18, 0),FALSE), 'E2 Allocators'!$B$15:$W$358, MATCH('O5 Details by Class &amp; Accounts'!BP$18, 'E2 Allocators'!$B$15:$W$15, 0),FALSE)*$E67)</f>
        <v>0</v>
      </c>
      <c r="BQ67" s="1322">
        <f>IF(ISERROR(VLOOKUP(VLOOKUP($A67, 'E4 TB Allocation Details'!$A$18:$L$214, MATCH("Misc ID", 'E4 TB Allocation Details'!$A$18:$L$18, 0),FALSE), 'E2 Allocators'!$B$15:$W$358, MATCH('O5 Details by Class &amp; Accounts'!BQ$18, 'E2 Allocators'!$B$15:$W$15, 0),FALSE)*$E67), 0, VLOOKUP(VLOOKUP($A67, 'E4 TB Allocation Details'!$A$18:$L$214, MATCH("Misc ID", 'E4 TB Allocation Details'!$A$18:$L$18, 0),FALSE), 'E2 Allocators'!$B$15:$W$358, MATCH('O5 Details by Class &amp; Accounts'!BQ$18, 'E2 Allocators'!$B$15:$W$15, 0),FALSE)*$E67)</f>
        <v>0</v>
      </c>
      <c r="BR67" s="1322">
        <f>IF(ISERROR(VLOOKUP(VLOOKUP($A67, 'E4 TB Allocation Details'!$A$18:$L$214, MATCH("Misc ID", 'E4 TB Allocation Details'!$A$18:$L$18, 0),FALSE), 'E2 Allocators'!$B$15:$W$358, MATCH('O5 Details by Class &amp; Accounts'!BR$18, 'E2 Allocators'!$B$15:$W$15, 0),FALSE)*$E67), 0, VLOOKUP(VLOOKUP($A67, 'E4 TB Allocation Details'!$A$18:$L$214, MATCH("Misc ID", 'E4 TB Allocation Details'!$A$18:$L$18, 0),FALSE), 'E2 Allocators'!$B$15:$W$358, MATCH('O5 Details by Class &amp; Accounts'!BR$18, 'E2 Allocators'!$B$15:$W$15, 0),FALSE)*$E67)</f>
        <v>0</v>
      </c>
      <c r="BS67" s="1322">
        <f t="shared" si="11"/>
        <v>0</v>
      </c>
      <c r="BT67" s="1322">
        <f>IF(ISERROR(VLOOKUP(VLOOKUP($A67, 'E4 TB Allocation Details'!$A$18:$L$214, MATCH("A &amp; G ID", 'E4 TB Allocation Details'!$A$18:$L$18, 0),FALSE), 'E2 Allocators'!$B$15:$W$358, MATCH('O5 Details by Class &amp; Accounts'!BT$18, 'E2 Allocators'!$B$15:$W$15, 0),FALSE)*$E67), 0, VLOOKUP(VLOOKUP($A67, 'E4 TB Allocation Details'!$A$18:$L$214, MATCH("A &amp; G ID", 'E4 TB Allocation Details'!$A$18:$L$18, 0),FALSE), 'E2 Allocators'!$B$15:$W$358, MATCH('O5 Details by Class &amp; Accounts'!BT$18, 'E2 Allocators'!$B$15:$W$15, 0),FALSE)*$E67)</f>
        <v>742433.17652415822</v>
      </c>
      <c r="BU67" s="1322">
        <f>IF(ISERROR(VLOOKUP(VLOOKUP($A67, 'E4 TB Allocation Details'!$A$18:$L$214, MATCH("A &amp; G ID", 'E4 TB Allocation Details'!$A$18:$L$18, 0),FALSE), 'E2 Allocators'!$B$15:$W$358, MATCH('O5 Details by Class &amp; Accounts'!BU$18, 'E2 Allocators'!$B$15:$W$15, 0),FALSE)*$E67), 0, VLOOKUP(VLOOKUP($A67, 'E4 TB Allocation Details'!$A$18:$L$214, MATCH("A &amp; G ID", 'E4 TB Allocation Details'!$A$18:$L$18, 0),FALSE), 'E2 Allocators'!$B$15:$W$358, MATCH('O5 Details by Class &amp; Accounts'!BU$18, 'E2 Allocators'!$B$15:$W$15, 0),FALSE)*$E67)</f>
        <v>274283.8825222078</v>
      </c>
      <c r="BV67" s="1322">
        <f>IF(ISERROR(VLOOKUP(VLOOKUP($A67, 'E4 TB Allocation Details'!$A$18:$L$214, MATCH("A &amp; G ID", 'E4 TB Allocation Details'!$A$18:$L$18, 0),FALSE), 'E2 Allocators'!$B$15:$W$358, MATCH('O5 Details by Class &amp; Accounts'!BV$18, 'E2 Allocators'!$B$15:$W$15, 0),FALSE)*$E67), 0, VLOOKUP(VLOOKUP($A67, 'E4 TB Allocation Details'!$A$18:$L$214, MATCH("A &amp; G ID", 'E4 TB Allocation Details'!$A$18:$L$18, 0),FALSE), 'E2 Allocators'!$B$15:$W$358, MATCH('O5 Details by Class &amp; Accounts'!BV$18, 'E2 Allocators'!$B$15:$W$15, 0),FALSE)*$E67)</f>
        <v>219906.32021023615</v>
      </c>
      <c r="BW67" s="1322">
        <f>IF(ISERROR(VLOOKUP(VLOOKUP($A67, 'E4 TB Allocation Details'!$A$18:$L$214, MATCH("A &amp; G ID", 'E4 TB Allocation Details'!$A$18:$L$18, 0),FALSE), 'E2 Allocators'!$B$15:$W$358, MATCH('O5 Details by Class &amp; Accounts'!BW$18, 'E2 Allocators'!$B$15:$W$15, 0),FALSE)*$E67), 0, VLOOKUP(VLOOKUP($A67, 'E4 TB Allocation Details'!$A$18:$L$214, MATCH("A &amp; G ID", 'E4 TB Allocation Details'!$A$18:$L$18, 0),FALSE), 'E2 Allocators'!$B$15:$W$358, MATCH('O5 Details by Class &amp; Accounts'!BW$18, 'E2 Allocators'!$B$15:$W$15, 0),FALSE)*$E67)</f>
        <v>0</v>
      </c>
      <c r="BX67" s="1322">
        <f>IF(ISERROR(VLOOKUP(VLOOKUP($A67, 'E4 TB Allocation Details'!$A$18:$L$214, MATCH("A &amp; G ID", 'E4 TB Allocation Details'!$A$18:$L$18, 0),FALSE), 'E2 Allocators'!$B$15:$W$358, MATCH('O5 Details by Class &amp; Accounts'!BX$18, 'E2 Allocators'!$B$15:$W$15, 0),FALSE)*$E67), 0, VLOOKUP(VLOOKUP($A67, 'E4 TB Allocation Details'!$A$18:$L$214, MATCH("A &amp; G ID", 'E4 TB Allocation Details'!$A$18:$L$18, 0),FALSE), 'E2 Allocators'!$B$15:$W$358, MATCH('O5 Details by Class &amp; Accounts'!BX$18, 'E2 Allocators'!$B$15:$W$15, 0),FALSE)*$E67)</f>
        <v>0</v>
      </c>
      <c r="BY67" s="1322">
        <f>IF(ISERROR(VLOOKUP(VLOOKUP($A67, 'E4 TB Allocation Details'!$A$18:$L$214, MATCH("A &amp; G ID", 'E4 TB Allocation Details'!$A$18:$L$18, 0),FALSE), 'E2 Allocators'!$B$15:$W$358, MATCH('O5 Details by Class &amp; Accounts'!BY$18, 'E2 Allocators'!$B$15:$W$15, 0),FALSE)*$E67), 0, VLOOKUP(VLOOKUP($A67, 'E4 TB Allocation Details'!$A$18:$L$214, MATCH("A &amp; G ID", 'E4 TB Allocation Details'!$A$18:$L$18, 0),FALSE), 'E2 Allocators'!$B$15:$W$358, MATCH('O5 Details by Class &amp; Accounts'!BY$18, 'E2 Allocators'!$B$15:$W$15, 0),FALSE)*$E67)</f>
        <v>46689.949450871318</v>
      </c>
      <c r="BZ67" s="1322">
        <f>IF(ISERROR(VLOOKUP(VLOOKUP($A67, 'E4 TB Allocation Details'!$A$18:$L$214, MATCH("A &amp; G ID", 'E4 TB Allocation Details'!$A$18:$L$18, 0),FALSE), 'E2 Allocators'!$B$15:$W$358, MATCH('O5 Details by Class &amp; Accounts'!BZ$18, 'E2 Allocators'!$B$15:$W$15, 0),FALSE)*$E67), 0, VLOOKUP(VLOOKUP($A67, 'E4 TB Allocation Details'!$A$18:$L$214, MATCH("A &amp; G ID", 'E4 TB Allocation Details'!$A$18:$L$18, 0),FALSE), 'E2 Allocators'!$B$15:$W$358, MATCH('O5 Details by Class &amp; Accounts'!BZ$18, 'E2 Allocators'!$B$15:$W$15, 0),FALSE)*$E67)</f>
        <v>38389.083181918752</v>
      </c>
      <c r="CA67" s="1322">
        <f>IF(ISERROR(VLOOKUP(VLOOKUP($A67, 'E4 TB Allocation Details'!$A$18:$L$214, MATCH("A &amp; G ID", 'E4 TB Allocation Details'!$A$18:$L$18, 0),FALSE), 'E2 Allocators'!$B$15:$W$358, MATCH('O5 Details by Class &amp; Accounts'!CA$18, 'E2 Allocators'!$B$15:$W$15, 0),FALSE)*$E67), 0, VLOOKUP(VLOOKUP($A67, 'E4 TB Allocation Details'!$A$18:$L$214, MATCH("A &amp; G ID", 'E4 TB Allocation Details'!$A$18:$L$18, 0),FALSE), 'E2 Allocators'!$B$15:$W$358, MATCH('O5 Details by Class &amp; Accounts'!CA$18, 'E2 Allocators'!$B$15:$W$15, 0),FALSE)*$E67)</f>
        <v>0</v>
      </c>
      <c r="CB67" s="1322">
        <f>IF(ISERROR(VLOOKUP(VLOOKUP($A67, 'E4 TB Allocation Details'!$A$18:$L$214, MATCH("A &amp; G ID", 'E4 TB Allocation Details'!$A$18:$L$18, 0),FALSE), 'E2 Allocators'!$B$15:$W$358, MATCH('O5 Details by Class &amp; Accounts'!CB$18, 'E2 Allocators'!$B$15:$W$15, 0),FALSE)*$E67), 0, VLOOKUP(VLOOKUP($A67, 'E4 TB Allocation Details'!$A$18:$L$214, MATCH("A &amp; G ID", 'E4 TB Allocation Details'!$A$18:$L$18, 0),FALSE), 'E2 Allocators'!$B$15:$W$358, MATCH('O5 Details by Class &amp; Accounts'!CB$18, 'E2 Allocators'!$B$15:$W$15, 0),FALSE)*$E67)</f>
        <v>1650.1081106076181</v>
      </c>
      <c r="CC67" s="1322">
        <f>IF(ISERROR(VLOOKUP(VLOOKUP($A67, 'E4 TB Allocation Details'!$A$18:$L$214, MATCH("A &amp; G ID", 'E4 TB Allocation Details'!$A$18:$L$18, 0),FALSE), 'E2 Allocators'!$B$15:$W$358, MATCH('O5 Details by Class &amp; Accounts'!CC$18, 'E2 Allocators'!$B$15:$W$15, 0),FALSE)*$E67), 0, VLOOKUP(VLOOKUP($A67, 'E4 TB Allocation Details'!$A$18:$L$214, MATCH("A &amp; G ID", 'E4 TB Allocation Details'!$A$18:$L$18, 0),FALSE), 'E2 Allocators'!$B$15:$W$358, MATCH('O5 Details by Class &amp; Accounts'!CC$18, 'E2 Allocators'!$B$15:$W$15, 0),FALSE)*$E67)</f>
        <v>0</v>
      </c>
      <c r="CD67" s="1322">
        <f>IF(ISERROR(VLOOKUP(VLOOKUP($A67, 'E4 TB Allocation Details'!$A$18:$L$214, MATCH("A &amp; G ID", 'E4 TB Allocation Details'!$A$18:$L$18, 0),FALSE), 'E2 Allocators'!$B$15:$W$358, MATCH('O5 Details by Class &amp; Accounts'!CD$18, 'E2 Allocators'!$B$15:$W$15, 0),FALSE)*$E67), 0, VLOOKUP(VLOOKUP($A67, 'E4 TB Allocation Details'!$A$18:$L$214, MATCH("A &amp; G ID", 'E4 TB Allocation Details'!$A$18:$L$18, 0),FALSE), 'E2 Allocators'!$B$15:$W$358, MATCH('O5 Details by Class &amp; Accounts'!CD$18, 'E2 Allocators'!$B$15:$W$15, 0),FALSE)*$E67)</f>
        <v>0</v>
      </c>
      <c r="CE67" s="1322">
        <f>IF(ISERROR(VLOOKUP(VLOOKUP($A67, 'E4 TB Allocation Details'!$A$18:$L$214, MATCH("A &amp; G ID", 'E4 TB Allocation Details'!$A$18:$L$18, 0),FALSE), 'E2 Allocators'!$B$15:$W$358, MATCH('O5 Details by Class &amp; Accounts'!CE$18, 'E2 Allocators'!$B$15:$W$15, 0),FALSE)*$E67), 0, VLOOKUP(VLOOKUP($A67, 'E4 TB Allocation Details'!$A$18:$L$214, MATCH("A &amp; G ID", 'E4 TB Allocation Details'!$A$18:$L$18, 0),FALSE), 'E2 Allocators'!$B$15:$W$358, MATCH('O5 Details by Class &amp; Accounts'!CE$18, 'E2 Allocators'!$B$15:$W$15, 0),FALSE)*$E67)</f>
        <v>0</v>
      </c>
      <c r="CF67" s="1322">
        <f>IF(ISERROR(VLOOKUP(VLOOKUP($A67, 'E4 TB Allocation Details'!$A$18:$L$214, MATCH("A &amp; G ID", 'E4 TB Allocation Details'!$A$18:$L$18, 0),FALSE), 'E2 Allocators'!$B$15:$W$358, MATCH('O5 Details by Class &amp; Accounts'!CF$18, 'E2 Allocators'!$B$15:$W$15, 0),FALSE)*$E67), 0, VLOOKUP(VLOOKUP($A67, 'E4 TB Allocation Details'!$A$18:$L$214, MATCH("A &amp; G ID", 'E4 TB Allocation Details'!$A$18:$L$18, 0),FALSE), 'E2 Allocators'!$B$15:$W$358, MATCH('O5 Details by Class &amp; Accounts'!CF$18, 'E2 Allocators'!$B$15:$W$15, 0),FALSE)*$E67)</f>
        <v>0</v>
      </c>
      <c r="CG67" s="1322">
        <f>IF(ISERROR(VLOOKUP(VLOOKUP($A67, 'E4 TB Allocation Details'!$A$18:$L$214, MATCH("A &amp; G ID", 'E4 TB Allocation Details'!$A$18:$L$18, 0),FALSE), 'E2 Allocators'!$B$15:$W$358, MATCH('O5 Details by Class &amp; Accounts'!CG$18, 'E2 Allocators'!$B$15:$W$15, 0),FALSE)*$E67), 0, VLOOKUP(VLOOKUP($A67, 'E4 TB Allocation Details'!$A$18:$L$214, MATCH("A &amp; G ID", 'E4 TB Allocation Details'!$A$18:$L$18, 0),FALSE), 'E2 Allocators'!$B$15:$W$358, MATCH('O5 Details by Class &amp; Accounts'!CG$18, 'E2 Allocators'!$B$15:$W$15, 0),FALSE)*$E67)</f>
        <v>0</v>
      </c>
      <c r="CH67" s="1322">
        <f>IF(ISERROR(VLOOKUP(VLOOKUP($A67, 'E4 TB Allocation Details'!$A$18:$L$214, MATCH("A &amp; G ID", 'E4 TB Allocation Details'!$A$18:$L$18, 0),FALSE), 'E2 Allocators'!$B$15:$W$358, MATCH('O5 Details by Class &amp; Accounts'!CH$18, 'E2 Allocators'!$B$15:$W$15, 0),FALSE)*$E67), 0, VLOOKUP(VLOOKUP($A67, 'E4 TB Allocation Details'!$A$18:$L$214, MATCH("A &amp; G ID", 'E4 TB Allocation Details'!$A$18:$L$18, 0),FALSE), 'E2 Allocators'!$B$15:$W$358, MATCH('O5 Details by Class &amp; Accounts'!CH$18, 'E2 Allocators'!$B$15:$W$15, 0),FALSE)*$E67)</f>
        <v>0</v>
      </c>
      <c r="CI67" s="1322">
        <f>IF(ISERROR(VLOOKUP(VLOOKUP($A67, 'E4 TB Allocation Details'!$A$18:$L$214, MATCH("A &amp; G ID", 'E4 TB Allocation Details'!$A$18:$L$18, 0),FALSE), 'E2 Allocators'!$B$15:$W$358, MATCH('O5 Details by Class &amp; Accounts'!CI$18, 'E2 Allocators'!$B$15:$W$15, 0),FALSE)*$E67), 0, VLOOKUP(VLOOKUP($A67, 'E4 TB Allocation Details'!$A$18:$L$214, MATCH("A &amp; G ID", 'E4 TB Allocation Details'!$A$18:$L$18, 0),FALSE), 'E2 Allocators'!$B$15:$W$358, MATCH('O5 Details by Class &amp; Accounts'!CI$18, 'E2 Allocators'!$B$15:$W$15, 0),FALSE)*$E67)</f>
        <v>0</v>
      </c>
      <c r="CJ67" s="1322">
        <f>IF(ISERROR(VLOOKUP(VLOOKUP($A67, 'E4 TB Allocation Details'!$A$18:$L$214, MATCH("A &amp; G ID", 'E4 TB Allocation Details'!$A$18:$L$18, 0),FALSE), 'E2 Allocators'!$B$15:$W$358, MATCH('O5 Details by Class &amp; Accounts'!CJ$18, 'E2 Allocators'!$B$15:$W$15, 0),FALSE)*$E67), 0, VLOOKUP(VLOOKUP($A67, 'E4 TB Allocation Details'!$A$18:$L$214, MATCH("A &amp; G ID", 'E4 TB Allocation Details'!$A$18:$L$18, 0),FALSE), 'E2 Allocators'!$B$15:$W$358, MATCH('O5 Details by Class &amp; Accounts'!CJ$18, 'E2 Allocators'!$B$15:$W$15, 0),FALSE)*$E67)</f>
        <v>0</v>
      </c>
      <c r="CK67" s="1322">
        <f>IF(ISERROR(VLOOKUP(VLOOKUP($A67, 'E4 TB Allocation Details'!$A$18:$L$214, MATCH("A &amp; G ID", 'E4 TB Allocation Details'!$A$18:$L$18, 0),FALSE), 'E2 Allocators'!$B$15:$W$358, MATCH('O5 Details by Class &amp; Accounts'!CK$18, 'E2 Allocators'!$B$15:$W$15, 0),FALSE)*$E67), 0, VLOOKUP(VLOOKUP($A67, 'E4 TB Allocation Details'!$A$18:$L$214, MATCH("A &amp; G ID", 'E4 TB Allocation Details'!$A$18:$L$18, 0),FALSE), 'E2 Allocators'!$B$15:$W$358, MATCH('O5 Details by Class &amp; Accounts'!CK$18, 'E2 Allocators'!$B$15:$W$15, 0),FALSE)*$E67)</f>
        <v>0</v>
      </c>
      <c r="CL67" s="1322">
        <f>IF(ISERROR(VLOOKUP(VLOOKUP($A67, 'E4 TB Allocation Details'!$A$18:$L$214, MATCH("A &amp; G ID", 'E4 TB Allocation Details'!$A$18:$L$18, 0),FALSE), 'E2 Allocators'!$B$15:$W$358, MATCH('O5 Details by Class &amp; Accounts'!CL$18, 'E2 Allocators'!$B$15:$W$15, 0),FALSE)*$E67), 0, VLOOKUP(VLOOKUP($A67, 'E4 TB Allocation Details'!$A$18:$L$214, MATCH("A &amp; G ID", 'E4 TB Allocation Details'!$A$18:$L$18, 0),FALSE), 'E2 Allocators'!$B$15:$W$358, MATCH('O5 Details by Class &amp; Accounts'!CL$18, 'E2 Allocators'!$B$15:$W$15, 0),FALSE)*$E67)</f>
        <v>0</v>
      </c>
      <c r="CM67" s="1322">
        <f>IF(ISERROR(VLOOKUP(VLOOKUP($A67, 'E4 TB Allocation Details'!$A$18:$L$214, MATCH("A &amp; G ID", 'E4 TB Allocation Details'!$A$18:$L$18, 0),FALSE), 'E2 Allocators'!$B$15:$W$358, MATCH('O5 Details by Class &amp; Accounts'!CM$18, 'E2 Allocators'!$B$15:$W$15, 0),FALSE)*$E67), 0, VLOOKUP(VLOOKUP($A67, 'E4 TB Allocation Details'!$A$18:$L$214, MATCH("A &amp; G ID", 'E4 TB Allocation Details'!$A$18:$L$18, 0),FALSE), 'E2 Allocators'!$B$15:$W$358, MATCH('O5 Details by Class &amp; Accounts'!CM$18, 'E2 Allocators'!$B$15:$W$15, 0),FALSE)*$E67)</f>
        <v>0</v>
      </c>
      <c r="CN67" s="1322">
        <f t="shared" si="12"/>
        <v>1323352.5199999998</v>
      </c>
      <c r="CO67" s="1651">
        <f t="shared" si="7"/>
        <v>0</v>
      </c>
      <c r="CQ67" s="1899" t="inlineStr">
        <is>
          <t/>
        </is>
      </c>
    </row>
    <row r="68" spans="1:95" s="64" customFormat="1" ht="12.75" x14ac:dyDescent="0.2">
      <c r="A68" s="2146">
        <v>1935</v>
      </c>
      <c r="B68" s="2112" t="s">
        <v>513</v>
      </c>
      <c r="C68" s="1648">
        <f>IF(ISERROR(VLOOKUP($A68,'I3 TB Data'!$A$19:$H$483,MATCH('O5 Details by Class &amp; Accounts'!$C$18, 'I3 TB Data'!$A$19:$H$19,0),0)), 0, VLOOKUP($A68,'I3 TB Data'!$A$19:$H$483,MATCH('O5 Details by Class &amp; Accounts'!$C$18,'I3 TB Data'!$A$19:$H$19,0),0))</f>
        <v>24683.61</v>
      </c>
      <c r="D68" s="1649">
        <f>'I4 BO ASSETS'!E70</f>
        <v>0</v>
      </c>
      <c r="E68" s="1648">
        <f t="shared" si="6"/>
        <v>24683.61</v>
      </c>
      <c r="F68" s="1650">
        <f>IF(ISERROR(VLOOKUP($A68, 'E1 Categorization'!A33:E124, MATCH("Customer Component", 'E1 Categorization'!$A$33:$E$33,0), 0)), 0, IF(VLOOKUP($A68, 'E1 Categorization'!A33:E124, MATCH("Customer Component", 'E1 Categorization'!$A$33:$E$33,0), 0)=0, 'O5 Details by Class &amp; Accounts'!$E68, IF(AND(VLOOKUP($A68, 'E1 Categorization'!A33:E124, MATCH("Customer Component", 'E1 Categorization'!$A$33:$E$33,0), 0) &gt;0, VLOOKUP($A68, 'E1 Categorization'!A33:E124, MATCH("Customer Component", 'E1 Categorization'!$A$33:$E$33,0), 0)&lt;1), 'O5 Details by Class &amp; Accounts'!$E68*(1-VLOOKUP($A68, 'E1 Categorization'!A33:E124, MATCH("Customer Component", 'E1 Categorization'!$A$33:$E$33,0), 0)), 0)))</f>
        <v>0</v>
      </c>
      <c r="G68" s="1650">
        <f>IF(ISERROR(VLOOKUP($A68, 'E1 Categorization'!A33:E124, MATCH("Customer Component", 'E1 Categorization'!$A$33:$E$33,0), 0)),0, IF(VLOOKUP($A68, 'E1 Categorization'!A33:E124, MATCH("Customer Component", 'E1 Categorization'!$A$33:$E$33,0), 0)=0, 0, IF(AND(VLOOKUP($A68, 'E1 Categorization'!A33:E124, MATCH("Customer Component", 'E1 Categorization'!$A$33:$E$33,0), 0) &gt;0, VLOOKUP($A68, 'E1 Categorization'!A33:E124, MATCH("Customer Component", 'E1 Categorization'!$A$33:$E$33,0), 0)&lt;1), 'O5 Details by Class &amp; Accounts'!$E68*(VLOOKUP($A68, 'E1 Categorization'!A33:E124, MATCH("Customer Component", 'E1 Categorization'!$A$33:$E$33,0), 0)), 'O5 Details by Class &amp; Accounts'!$E68)))</f>
        <v>0</v>
      </c>
      <c r="H68" s="1322">
        <f t="shared" si="8"/>
        <v>0</v>
      </c>
      <c r="I68" s="1322">
        <f>IF(ISERROR(VLOOKUP(VLOOKUP($A68, 'E4 TB Allocation Details'!$A$18:$L$214, MATCH("Demand ID", 'E4 TB Allocation Details'!$A$18:$L$18, 0),FALSE), 'E2 Allocators'!$B$15:$W$358, MATCH('O5 Details by Class &amp; Accounts'!I$18, 'E2 Allocators'!$B$15:$W$15, 0),FALSE)*$F68), 0, VLOOKUP(VLOOKUP($A68, 'E4 TB Allocation Details'!$A$18:$L$214, MATCH("Demand ID", 'E4 TB Allocation Details'!$A$18:$L$18, 0),FALSE), 'E2 Allocators'!$B$15:$W$358, MATCH('O5 Details by Class &amp; Accounts'!I$18, 'E2 Allocators'!$B$15:$W$15, 0),FALSE)*$F68)</f>
        <v>0</v>
      </c>
      <c r="J68" s="1322">
        <f>IF(ISERROR(VLOOKUP(VLOOKUP($A68, 'E4 TB Allocation Details'!$A$18:$L$214, MATCH("Demand ID", 'E4 TB Allocation Details'!$A$18:$L$18, 0),FALSE), 'E2 Allocators'!$B$15:$W$358, MATCH('O5 Details by Class &amp; Accounts'!J$18, 'E2 Allocators'!$B$15:$W$15, 0),FALSE)*$F68), 0, VLOOKUP(VLOOKUP($A68, 'E4 TB Allocation Details'!$A$18:$L$214, MATCH("Demand ID", 'E4 TB Allocation Details'!$A$18:$L$18, 0),FALSE), 'E2 Allocators'!$B$15:$W$358, MATCH('O5 Details by Class &amp; Accounts'!J$18, 'E2 Allocators'!$B$15:$W$15, 0),FALSE)*$F68)</f>
        <v>0</v>
      </c>
      <c r="K68" s="1322">
        <f>IF(ISERROR(VLOOKUP(VLOOKUP($A68, 'E4 TB Allocation Details'!$A$18:$L$214, MATCH("Demand ID", 'E4 TB Allocation Details'!$A$18:$L$18, 0),FALSE), 'E2 Allocators'!$B$15:$W$358, MATCH('O5 Details by Class &amp; Accounts'!K$18, 'E2 Allocators'!$B$15:$W$15, 0),FALSE)*$F68), 0, VLOOKUP(VLOOKUP($A68, 'E4 TB Allocation Details'!$A$18:$L$214, MATCH("Demand ID", 'E4 TB Allocation Details'!$A$18:$L$18, 0),FALSE), 'E2 Allocators'!$B$15:$W$358, MATCH('O5 Details by Class &amp; Accounts'!K$18, 'E2 Allocators'!$B$15:$W$15, 0),FALSE)*$F68)</f>
        <v>0</v>
      </c>
      <c r="L68" s="1322">
        <f>IF(ISERROR(VLOOKUP(VLOOKUP($A68, 'E4 TB Allocation Details'!$A$18:$L$214, MATCH("Demand ID", 'E4 TB Allocation Details'!$A$18:$L$18, 0),FALSE), 'E2 Allocators'!$B$15:$W$358, MATCH('O5 Details by Class &amp; Accounts'!L$18, 'E2 Allocators'!$B$15:$W$15, 0),FALSE)*$F68), 0, VLOOKUP(VLOOKUP($A68, 'E4 TB Allocation Details'!$A$18:$L$214, MATCH("Demand ID", 'E4 TB Allocation Details'!$A$18:$L$18, 0),FALSE), 'E2 Allocators'!$B$15:$W$358, MATCH('O5 Details by Class &amp; Accounts'!L$18, 'E2 Allocators'!$B$15:$W$15, 0),FALSE)*$F68)</f>
        <v>0</v>
      </c>
      <c r="M68" s="1322">
        <f>IF(ISERROR(VLOOKUP(VLOOKUP($A68, 'E4 TB Allocation Details'!$A$18:$L$214, MATCH("Demand ID", 'E4 TB Allocation Details'!$A$18:$L$18, 0),FALSE), 'E2 Allocators'!$B$15:$W$358, MATCH('O5 Details by Class &amp; Accounts'!M$18, 'E2 Allocators'!$B$15:$W$15, 0),FALSE)*$F68), 0, VLOOKUP(VLOOKUP($A68, 'E4 TB Allocation Details'!$A$18:$L$214, MATCH("Demand ID", 'E4 TB Allocation Details'!$A$18:$L$18, 0),FALSE), 'E2 Allocators'!$B$15:$W$358, MATCH('O5 Details by Class &amp; Accounts'!M$18, 'E2 Allocators'!$B$15:$W$15, 0),FALSE)*$F68)</f>
        <v>0</v>
      </c>
      <c r="N68" s="1322">
        <f>IF(ISERROR(VLOOKUP(VLOOKUP($A68, 'E4 TB Allocation Details'!$A$18:$L$214, MATCH("Demand ID", 'E4 TB Allocation Details'!$A$18:$L$18, 0),FALSE), 'E2 Allocators'!$B$15:$W$358, MATCH('O5 Details by Class &amp; Accounts'!N$18, 'E2 Allocators'!$B$15:$W$15, 0),FALSE)*$F68), 0, VLOOKUP(VLOOKUP($A68, 'E4 TB Allocation Details'!$A$18:$L$214, MATCH("Demand ID", 'E4 TB Allocation Details'!$A$18:$L$18, 0),FALSE), 'E2 Allocators'!$B$15:$W$358, MATCH('O5 Details by Class &amp; Accounts'!N$18, 'E2 Allocators'!$B$15:$W$15, 0),FALSE)*$F68)</f>
        <v>0</v>
      </c>
      <c r="O68" s="1322">
        <f>IF(ISERROR(VLOOKUP(VLOOKUP($A68, 'E4 TB Allocation Details'!$A$18:$L$214, MATCH("Demand ID", 'E4 TB Allocation Details'!$A$18:$L$18, 0),FALSE), 'E2 Allocators'!$B$15:$W$358, MATCH('O5 Details by Class &amp; Accounts'!O$18, 'E2 Allocators'!$B$15:$W$15, 0),FALSE)*$F68), 0, VLOOKUP(VLOOKUP($A68, 'E4 TB Allocation Details'!$A$18:$L$214, MATCH("Demand ID", 'E4 TB Allocation Details'!$A$18:$L$18, 0),FALSE), 'E2 Allocators'!$B$15:$W$358, MATCH('O5 Details by Class &amp; Accounts'!O$18, 'E2 Allocators'!$B$15:$W$15, 0),FALSE)*$F68)</f>
        <v>0</v>
      </c>
      <c r="P68" s="1322">
        <f>IF(ISERROR(VLOOKUP(VLOOKUP($A68, 'E4 TB Allocation Details'!$A$18:$L$214, MATCH("Demand ID", 'E4 TB Allocation Details'!$A$18:$L$18, 0),FALSE), 'E2 Allocators'!$B$15:$W$358, MATCH('O5 Details by Class &amp; Accounts'!P$18, 'E2 Allocators'!$B$15:$W$15, 0),FALSE)*$F68), 0, VLOOKUP(VLOOKUP($A68, 'E4 TB Allocation Details'!$A$18:$L$214, MATCH("Demand ID", 'E4 TB Allocation Details'!$A$18:$L$18, 0),FALSE), 'E2 Allocators'!$B$15:$W$358, MATCH('O5 Details by Class &amp; Accounts'!P$18, 'E2 Allocators'!$B$15:$W$15, 0),FALSE)*$F68)</f>
        <v>0</v>
      </c>
      <c r="Q68" s="1322">
        <f>IF(ISERROR(VLOOKUP(VLOOKUP($A68, 'E4 TB Allocation Details'!$A$18:$L$214, MATCH("Demand ID", 'E4 TB Allocation Details'!$A$18:$L$18, 0),FALSE), 'E2 Allocators'!$B$15:$W$358, MATCH('O5 Details by Class &amp; Accounts'!Q$18, 'E2 Allocators'!$B$15:$W$15, 0),FALSE)*$F68), 0, VLOOKUP(VLOOKUP($A68, 'E4 TB Allocation Details'!$A$18:$L$214, MATCH("Demand ID", 'E4 TB Allocation Details'!$A$18:$L$18, 0),FALSE), 'E2 Allocators'!$B$15:$W$358, MATCH('O5 Details by Class &amp; Accounts'!Q$18, 'E2 Allocators'!$B$15:$W$15, 0),FALSE)*$F68)</f>
        <v>0</v>
      </c>
      <c r="R68" s="1322">
        <f>IF(ISERROR(VLOOKUP(VLOOKUP($A68, 'E4 TB Allocation Details'!$A$18:$L$214, MATCH("Demand ID", 'E4 TB Allocation Details'!$A$18:$L$18, 0),FALSE), 'E2 Allocators'!$B$15:$W$358, MATCH('O5 Details by Class &amp; Accounts'!R$18, 'E2 Allocators'!$B$15:$W$15, 0),FALSE)*$F68), 0, VLOOKUP(VLOOKUP($A68, 'E4 TB Allocation Details'!$A$18:$L$214, MATCH("Demand ID", 'E4 TB Allocation Details'!$A$18:$L$18, 0),FALSE), 'E2 Allocators'!$B$15:$W$358, MATCH('O5 Details by Class &amp; Accounts'!R$18, 'E2 Allocators'!$B$15:$W$15, 0),FALSE)*$F68)</f>
        <v>0</v>
      </c>
      <c r="S68" s="1322">
        <f>IF(ISERROR(VLOOKUP(VLOOKUP($A68, 'E4 TB Allocation Details'!$A$18:$L$214, MATCH("Demand ID", 'E4 TB Allocation Details'!$A$18:$L$18, 0),FALSE), 'E2 Allocators'!$B$15:$W$358, MATCH('O5 Details by Class &amp; Accounts'!S$18, 'E2 Allocators'!$B$15:$W$15, 0),FALSE)*$F68), 0, VLOOKUP(VLOOKUP($A68, 'E4 TB Allocation Details'!$A$18:$L$214, MATCH("Demand ID", 'E4 TB Allocation Details'!$A$18:$L$18, 0),FALSE), 'E2 Allocators'!$B$15:$W$358, MATCH('O5 Details by Class &amp; Accounts'!S$18, 'E2 Allocators'!$B$15:$W$15, 0),FALSE)*$F68)</f>
        <v>0</v>
      </c>
      <c r="T68" s="1322">
        <f>IF(ISERROR(VLOOKUP(VLOOKUP($A68, 'E4 TB Allocation Details'!$A$18:$L$214, MATCH("Demand ID", 'E4 TB Allocation Details'!$A$18:$L$18, 0),FALSE), 'E2 Allocators'!$B$15:$W$358, MATCH('O5 Details by Class &amp; Accounts'!T$18, 'E2 Allocators'!$B$15:$W$15, 0),FALSE)*$F68), 0, VLOOKUP(VLOOKUP($A68, 'E4 TB Allocation Details'!$A$18:$L$214, MATCH("Demand ID", 'E4 TB Allocation Details'!$A$18:$L$18, 0),FALSE), 'E2 Allocators'!$B$15:$W$358, MATCH('O5 Details by Class &amp; Accounts'!T$18, 'E2 Allocators'!$B$15:$W$15, 0),FALSE)*$F68)</f>
        <v>0</v>
      </c>
      <c r="U68" s="1322">
        <f>IF(ISERROR(VLOOKUP(VLOOKUP($A68, 'E4 TB Allocation Details'!$A$18:$L$214, MATCH("Demand ID", 'E4 TB Allocation Details'!$A$18:$L$18, 0),FALSE), 'E2 Allocators'!$B$15:$W$358, MATCH('O5 Details by Class &amp; Accounts'!U$18, 'E2 Allocators'!$B$15:$W$15, 0),FALSE)*$F68), 0, VLOOKUP(VLOOKUP($A68, 'E4 TB Allocation Details'!$A$18:$L$214, MATCH("Demand ID", 'E4 TB Allocation Details'!$A$18:$L$18, 0),FALSE), 'E2 Allocators'!$B$15:$W$358, MATCH('O5 Details by Class &amp; Accounts'!U$18, 'E2 Allocators'!$B$15:$W$15, 0),FALSE)*$F68)</f>
        <v>0</v>
      </c>
      <c r="V68" s="1322">
        <f>IF(ISERROR(VLOOKUP(VLOOKUP($A68, 'E4 TB Allocation Details'!$A$18:$L$214, MATCH("Demand ID", 'E4 TB Allocation Details'!$A$18:$L$18, 0),FALSE), 'E2 Allocators'!$B$15:$W$358, MATCH('O5 Details by Class &amp; Accounts'!V$18, 'E2 Allocators'!$B$15:$W$15, 0),FALSE)*$F68), 0, VLOOKUP(VLOOKUP($A68, 'E4 TB Allocation Details'!$A$18:$L$214, MATCH("Demand ID", 'E4 TB Allocation Details'!$A$18:$L$18, 0),FALSE), 'E2 Allocators'!$B$15:$W$358, MATCH('O5 Details by Class &amp; Accounts'!V$18, 'E2 Allocators'!$B$15:$W$15, 0),FALSE)*$F68)</f>
        <v>0</v>
      </c>
      <c r="W68" s="1322">
        <f>IF(ISERROR(VLOOKUP(VLOOKUP($A68, 'E4 TB Allocation Details'!$A$18:$L$214, MATCH("Demand ID", 'E4 TB Allocation Details'!$A$18:$L$18, 0),FALSE), 'E2 Allocators'!$B$15:$W$358, MATCH('O5 Details by Class &amp; Accounts'!W$18, 'E2 Allocators'!$B$15:$W$15, 0),FALSE)*$F68), 0, VLOOKUP(VLOOKUP($A68, 'E4 TB Allocation Details'!$A$18:$L$214, MATCH("Demand ID", 'E4 TB Allocation Details'!$A$18:$L$18, 0),FALSE), 'E2 Allocators'!$B$15:$W$358, MATCH('O5 Details by Class &amp; Accounts'!W$18, 'E2 Allocators'!$B$15:$W$15, 0),FALSE)*$F68)</f>
        <v>0</v>
      </c>
      <c r="X68" s="1322">
        <f>IF(ISERROR(VLOOKUP(VLOOKUP($A68, 'E4 TB Allocation Details'!$A$18:$L$214, MATCH("Demand ID", 'E4 TB Allocation Details'!$A$18:$L$18, 0),FALSE), 'E2 Allocators'!$B$15:$W$358, MATCH('O5 Details by Class &amp; Accounts'!X$18, 'E2 Allocators'!$B$15:$W$15, 0),FALSE)*$F68), 0, VLOOKUP(VLOOKUP($A68, 'E4 TB Allocation Details'!$A$18:$L$214, MATCH("Demand ID", 'E4 TB Allocation Details'!$A$18:$L$18, 0),FALSE), 'E2 Allocators'!$B$15:$W$358, MATCH('O5 Details by Class &amp; Accounts'!X$18, 'E2 Allocators'!$B$15:$W$15, 0),FALSE)*$F68)</f>
        <v>0</v>
      </c>
      <c r="Y68" s="1322">
        <f>IF(ISERROR(VLOOKUP(VLOOKUP($A68, 'E4 TB Allocation Details'!$A$18:$L$214, MATCH("Demand ID", 'E4 TB Allocation Details'!$A$18:$L$18, 0),FALSE), 'E2 Allocators'!$B$15:$W$358, MATCH('O5 Details by Class &amp; Accounts'!Y$18, 'E2 Allocators'!$B$15:$W$15, 0),FALSE)*$F68), 0, VLOOKUP(VLOOKUP($A68, 'E4 TB Allocation Details'!$A$18:$L$214, MATCH("Demand ID", 'E4 TB Allocation Details'!$A$18:$L$18, 0),FALSE), 'E2 Allocators'!$B$15:$W$358, MATCH('O5 Details by Class &amp; Accounts'!Y$18, 'E2 Allocators'!$B$15:$W$15, 0),FALSE)*$F68)</f>
        <v>0</v>
      </c>
      <c r="Z68" s="1322">
        <f>IF(ISERROR(VLOOKUP(VLOOKUP($A68, 'E4 TB Allocation Details'!$A$18:$L$214, MATCH("Demand ID", 'E4 TB Allocation Details'!$A$18:$L$18, 0),FALSE), 'E2 Allocators'!$B$15:$W$358, MATCH('O5 Details by Class &amp; Accounts'!Z$18, 'E2 Allocators'!$B$15:$W$15, 0),FALSE)*$F68), 0, VLOOKUP(VLOOKUP($A68, 'E4 TB Allocation Details'!$A$18:$L$214, MATCH("Demand ID", 'E4 TB Allocation Details'!$A$18:$L$18, 0),FALSE), 'E2 Allocators'!$B$15:$W$358, MATCH('O5 Details by Class &amp; Accounts'!Z$18, 'E2 Allocators'!$B$15:$W$15, 0),FALSE)*$F68)</f>
        <v>0</v>
      </c>
      <c r="AA68" s="1322">
        <f>IF(ISERROR(VLOOKUP(VLOOKUP($A68, 'E4 TB Allocation Details'!$A$18:$L$214, MATCH("Demand ID", 'E4 TB Allocation Details'!$A$18:$L$18, 0),FALSE), 'E2 Allocators'!$B$15:$W$358, MATCH('O5 Details by Class &amp; Accounts'!AA$18, 'E2 Allocators'!$B$15:$W$15, 0),FALSE)*$F68), 0, VLOOKUP(VLOOKUP($A68, 'E4 TB Allocation Details'!$A$18:$L$214, MATCH("Demand ID", 'E4 TB Allocation Details'!$A$18:$L$18, 0),FALSE), 'E2 Allocators'!$B$15:$W$358, MATCH('O5 Details by Class &amp; Accounts'!AA$18, 'E2 Allocators'!$B$15:$W$15, 0),FALSE)*$F68)</f>
        <v>0</v>
      </c>
      <c r="AB68" s="1322">
        <f>IF(ISERROR(VLOOKUP(VLOOKUP($A68, 'E4 TB Allocation Details'!$A$18:$L$214, MATCH("Demand ID", 'E4 TB Allocation Details'!$A$18:$L$18, 0),FALSE), 'E2 Allocators'!$B$15:$W$358, MATCH('O5 Details by Class &amp; Accounts'!AB$18, 'E2 Allocators'!$B$15:$W$15, 0),FALSE)*$F68), 0, VLOOKUP(VLOOKUP($A68, 'E4 TB Allocation Details'!$A$18:$L$214, MATCH("Demand ID", 'E4 TB Allocation Details'!$A$18:$L$18, 0),FALSE), 'E2 Allocators'!$B$15:$W$358, MATCH('O5 Details by Class &amp; Accounts'!AB$18, 'E2 Allocators'!$B$15:$W$15, 0),FALSE)*$F68)</f>
        <v>0</v>
      </c>
      <c r="AC68" s="1322">
        <f t="shared" si="9"/>
        <v>0</v>
      </c>
      <c r="AD68" s="1322">
        <f>IF(ISERROR(VLOOKUP(VLOOKUP($A68, 'E4 TB Allocation Details'!$A$18:$L$214, MATCH("Customer ID", 'E4 TB Allocation Details'!$A$18:$L$18, 0),FALSE), 'E2 Allocators'!$B$15:$W$358, MATCH('O5 Details by Class &amp; Accounts'!AD$18, 'E2 Allocators'!$B$15:$W$15, 0),FALSE)*$G68), 0, VLOOKUP(VLOOKUP($A68, 'E4 TB Allocation Details'!$A$18:$L$214, MATCH("Customer ID", 'E4 TB Allocation Details'!$A$18:$L$18, 0),FALSE), 'E2 Allocators'!$B$15:$W$358, MATCH('O5 Details by Class &amp; Accounts'!AD$18, 'E2 Allocators'!$B$15:$W$15, 0),FALSE)*$G68)</f>
        <v>0</v>
      </c>
      <c r="AE68" s="1322">
        <f>IF(ISERROR(VLOOKUP(VLOOKUP($A68, 'E4 TB Allocation Details'!$A$18:$L$214, MATCH("Customer ID", 'E4 TB Allocation Details'!$A$18:$L$18, 0),FALSE), 'E2 Allocators'!$B$15:$W$358, MATCH('O5 Details by Class &amp; Accounts'!AE$18, 'E2 Allocators'!$B$15:$W$15, 0),FALSE)*$G68), 0, VLOOKUP(VLOOKUP($A68, 'E4 TB Allocation Details'!$A$18:$L$214, MATCH("Customer ID", 'E4 TB Allocation Details'!$A$18:$L$18, 0),FALSE), 'E2 Allocators'!$B$15:$W$358, MATCH('O5 Details by Class &amp; Accounts'!AE$18, 'E2 Allocators'!$B$15:$W$15, 0),FALSE)*$G68)</f>
        <v>0</v>
      </c>
      <c r="AF68" s="1322">
        <f>IF(ISERROR(VLOOKUP(VLOOKUP($A68, 'E4 TB Allocation Details'!$A$18:$L$214, MATCH("Customer ID", 'E4 TB Allocation Details'!$A$18:$L$18, 0),FALSE), 'E2 Allocators'!$B$15:$W$358, MATCH('O5 Details by Class &amp; Accounts'!AF$18, 'E2 Allocators'!$B$15:$W$15, 0),FALSE)*$G68), 0, VLOOKUP(VLOOKUP($A68, 'E4 TB Allocation Details'!$A$18:$L$214, MATCH("Customer ID", 'E4 TB Allocation Details'!$A$18:$L$18, 0),FALSE), 'E2 Allocators'!$B$15:$W$358, MATCH('O5 Details by Class &amp; Accounts'!AF$18, 'E2 Allocators'!$B$15:$W$15, 0),FALSE)*$G68)</f>
        <v>0</v>
      </c>
      <c r="AG68" s="1322">
        <f>IF(ISERROR(VLOOKUP(VLOOKUP($A68, 'E4 TB Allocation Details'!$A$18:$L$214, MATCH("Customer ID", 'E4 TB Allocation Details'!$A$18:$L$18, 0),FALSE), 'E2 Allocators'!$B$15:$W$358, MATCH('O5 Details by Class &amp; Accounts'!AG$18, 'E2 Allocators'!$B$15:$W$15, 0),FALSE)*$G68), 0, VLOOKUP(VLOOKUP($A68, 'E4 TB Allocation Details'!$A$18:$L$214, MATCH("Customer ID", 'E4 TB Allocation Details'!$A$18:$L$18, 0),FALSE), 'E2 Allocators'!$B$15:$W$358, MATCH('O5 Details by Class &amp; Accounts'!AG$18, 'E2 Allocators'!$B$15:$W$15, 0),FALSE)*$G68)</f>
        <v>0</v>
      </c>
      <c r="AH68" s="1322">
        <f>IF(ISERROR(VLOOKUP(VLOOKUP($A68, 'E4 TB Allocation Details'!$A$18:$L$214, MATCH("Customer ID", 'E4 TB Allocation Details'!$A$18:$L$18, 0),FALSE), 'E2 Allocators'!$B$15:$W$358, MATCH('O5 Details by Class &amp; Accounts'!AH$18, 'E2 Allocators'!$B$15:$W$15, 0),FALSE)*$G68), 0, VLOOKUP(VLOOKUP($A68, 'E4 TB Allocation Details'!$A$18:$L$214, MATCH("Customer ID", 'E4 TB Allocation Details'!$A$18:$L$18, 0),FALSE), 'E2 Allocators'!$B$15:$W$358, MATCH('O5 Details by Class &amp; Accounts'!AH$18, 'E2 Allocators'!$B$15:$W$15, 0),FALSE)*$G68)</f>
        <v>0</v>
      </c>
      <c r="AI68" s="1322">
        <f>IF(ISERROR(VLOOKUP(VLOOKUP($A68, 'E4 TB Allocation Details'!$A$18:$L$214, MATCH("Customer ID", 'E4 TB Allocation Details'!$A$18:$L$18, 0),FALSE), 'E2 Allocators'!$B$15:$W$358, MATCH('O5 Details by Class &amp; Accounts'!AI$18, 'E2 Allocators'!$B$15:$W$15, 0),FALSE)*$G68), 0, VLOOKUP(VLOOKUP($A68, 'E4 TB Allocation Details'!$A$18:$L$214, MATCH("Customer ID", 'E4 TB Allocation Details'!$A$18:$L$18, 0),FALSE), 'E2 Allocators'!$B$15:$W$358, MATCH('O5 Details by Class &amp; Accounts'!AI$18, 'E2 Allocators'!$B$15:$W$15, 0),FALSE)*$G68)</f>
        <v>0</v>
      </c>
      <c r="AJ68" s="1322">
        <f>IF(ISERROR(VLOOKUP(VLOOKUP($A68, 'E4 TB Allocation Details'!$A$18:$L$214, MATCH("Customer ID", 'E4 TB Allocation Details'!$A$18:$L$18, 0),FALSE), 'E2 Allocators'!$B$15:$W$358, MATCH('O5 Details by Class &amp; Accounts'!AJ$18, 'E2 Allocators'!$B$15:$W$15, 0),FALSE)*$G68), 0, VLOOKUP(VLOOKUP($A68, 'E4 TB Allocation Details'!$A$18:$L$214, MATCH("Customer ID", 'E4 TB Allocation Details'!$A$18:$L$18, 0),FALSE), 'E2 Allocators'!$B$15:$W$358, MATCH('O5 Details by Class &amp; Accounts'!AJ$18, 'E2 Allocators'!$B$15:$W$15, 0),FALSE)*$G68)</f>
        <v>0</v>
      </c>
      <c r="AK68" s="1322">
        <f>IF(ISERROR(VLOOKUP(VLOOKUP($A68, 'E4 TB Allocation Details'!$A$18:$L$214, MATCH("Customer ID", 'E4 TB Allocation Details'!$A$18:$L$18, 0),FALSE), 'E2 Allocators'!$B$15:$W$358, MATCH('O5 Details by Class &amp; Accounts'!AK$18, 'E2 Allocators'!$B$15:$W$15, 0),FALSE)*$G68), 0, VLOOKUP(VLOOKUP($A68, 'E4 TB Allocation Details'!$A$18:$L$214, MATCH("Customer ID", 'E4 TB Allocation Details'!$A$18:$L$18, 0),FALSE), 'E2 Allocators'!$B$15:$W$358, MATCH('O5 Details by Class &amp; Accounts'!AK$18, 'E2 Allocators'!$B$15:$W$15, 0),FALSE)*$G68)</f>
        <v>0</v>
      </c>
      <c r="AL68" s="1322">
        <f>IF(ISERROR(VLOOKUP(VLOOKUP($A68, 'E4 TB Allocation Details'!$A$18:$L$214, MATCH("Customer ID", 'E4 TB Allocation Details'!$A$18:$L$18, 0),FALSE), 'E2 Allocators'!$B$15:$W$358, MATCH('O5 Details by Class &amp; Accounts'!AL$18, 'E2 Allocators'!$B$15:$W$15, 0),FALSE)*$G68), 0, VLOOKUP(VLOOKUP($A68, 'E4 TB Allocation Details'!$A$18:$L$214, MATCH("Customer ID", 'E4 TB Allocation Details'!$A$18:$L$18, 0),FALSE), 'E2 Allocators'!$B$15:$W$358, MATCH('O5 Details by Class &amp; Accounts'!AL$18, 'E2 Allocators'!$B$15:$W$15, 0),FALSE)*$G68)</f>
        <v>0</v>
      </c>
      <c r="AM68" s="1322">
        <f>IF(ISERROR(VLOOKUP(VLOOKUP($A68, 'E4 TB Allocation Details'!$A$18:$L$214, MATCH("Customer ID", 'E4 TB Allocation Details'!$A$18:$L$18, 0),FALSE), 'E2 Allocators'!$B$15:$W$358, MATCH('O5 Details by Class &amp; Accounts'!AM$18, 'E2 Allocators'!$B$15:$W$15, 0),FALSE)*$G68), 0, VLOOKUP(VLOOKUP($A68, 'E4 TB Allocation Details'!$A$18:$L$214, MATCH("Customer ID", 'E4 TB Allocation Details'!$A$18:$L$18, 0),FALSE), 'E2 Allocators'!$B$15:$W$358, MATCH('O5 Details by Class &amp; Accounts'!AM$18, 'E2 Allocators'!$B$15:$W$15, 0),FALSE)*$G68)</f>
        <v>0</v>
      </c>
      <c r="AN68" s="1322">
        <f>IF(ISERROR(VLOOKUP(VLOOKUP($A68, 'E4 TB Allocation Details'!$A$18:$L$214, MATCH("Customer ID", 'E4 TB Allocation Details'!$A$18:$L$18, 0),FALSE), 'E2 Allocators'!$B$15:$W$358, MATCH('O5 Details by Class &amp; Accounts'!AN$18, 'E2 Allocators'!$B$15:$W$15, 0),FALSE)*$G68), 0, VLOOKUP(VLOOKUP($A68, 'E4 TB Allocation Details'!$A$18:$L$214, MATCH("Customer ID", 'E4 TB Allocation Details'!$A$18:$L$18, 0),FALSE), 'E2 Allocators'!$B$15:$W$358, MATCH('O5 Details by Class &amp; Accounts'!AN$18, 'E2 Allocators'!$B$15:$W$15, 0),FALSE)*$G68)</f>
        <v>0</v>
      </c>
      <c r="AO68" s="1322">
        <f>IF(ISERROR(VLOOKUP(VLOOKUP($A68, 'E4 TB Allocation Details'!$A$18:$L$214, MATCH("Customer ID", 'E4 TB Allocation Details'!$A$18:$L$18, 0),FALSE), 'E2 Allocators'!$B$15:$W$358, MATCH('O5 Details by Class &amp; Accounts'!AO$18, 'E2 Allocators'!$B$15:$W$15, 0),FALSE)*$G68), 0, VLOOKUP(VLOOKUP($A68, 'E4 TB Allocation Details'!$A$18:$L$214, MATCH("Customer ID", 'E4 TB Allocation Details'!$A$18:$L$18, 0),FALSE), 'E2 Allocators'!$B$15:$W$358, MATCH('O5 Details by Class &amp; Accounts'!AO$18, 'E2 Allocators'!$B$15:$W$15, 0),FALSE)*$G68)</f>
        <v>0</v>
      </c>
      <c r="AP68" s="1322">
        <f>IF(ISERROR(VLOOKUP(VLOOKUP($A68, 'E4 TB Allocation Details'!$A$18:$L$214, MATCH("Customer ID", 'E4 TB Allocation Details'!$A$18:$L$18, 0),FALSE), 'E2 Allocators'!$B$15:$W$358, MATCH('O5 Details by Class &amp; Accounts'!AP$18, 'E2 Allocators'!$B$15:$W$15, 0),FALSE)*$G68), 0, VLOOKUP(VLOOKUP($A68, 'E4 TB Allocation Details'!$A$18:$L$214, MATCH("Customer ID", 'E4 TB Allocation Details'!$A$18:$L$18, 0),FALSE), 'E2 Allocators'!$B$15:$W$358, MATCH('O5 Details by Class &amp; Accounts'!AP$18, 'E2 Allocators'!$B$15:$W$15, 0),FALSE)*$G68)</f>
        <v>0</v>
      </c>
      <c r="AQ68" s="1322">
        <f>IF(ISERROR(VLOOKUP(VLOOKUP($A68, 'E4 TB Allocation Details'!$A$18:$L$214, MATCH("Customer ID", 'E4 TB Allocation Details'!$A$18:$L$18, 0),FALSE), 'E2 Allocators'!$B$15:$W$358, MATCH('O5 Details by Class &amp; Accounts'!AQ$18, 'E2 Allocators'!$B$15:$W$15, 0),FALSE)*$G68), 0, VLOOKUP(VLOOKUP($A68, 'E4 TB Allocation Details'!$A$18:$L$214, MATCH("Customer ID", 'E4 TB Allocation Details'!$A$18:$L$18, 0),FALSE), 'E2 Allocators'!$B$15:$W$358, MATCH('O5 Details by Class &amp; Accounts'!AQ$18, 'E2 Allocators'!$B$15:$W$15, 0),FALSE)*$G68)</f>
        <v>0</v>
      </c>
      <c r="AR68" s="1322">
        <f>IF(ISERROR(VLOOKUP(VLOOKUP($A68, 'E4 TB Allocation Details'!$A$18:$L$214, MATCH("Customer ID", 'E4 TB Allocation Details'!$A$18:$L$18, 0),FALSE), 'E2 Allocators'!$B$15:$W$358, MATCH('O5 Details by Class &amp; Accounts'!AR$18, 'E2 Allocators'!$B$15:$W$15, 0),FALSE)*$G68), 0, VLOOKUP(VLOOKUP($A68, 'E4 TB Allocation Details'!$A$18:$L$214, MATCH("Customer ID", 'E4 TB Allocation Details'!$A$18:$L$18, 0),FALSE), 'E2 Allocators'!$B$15:$W$358, MATCH('O5 Details by Class &amp; Accounts'!AR$18, 'E2 Allocators'!$B$15:$W$15, 0),FALSE)*$G68)</f>
        <v>0</v>
      </c>
      <c r="AS68" s="1322">
        <f>IF(ISERROR(VLOOKUP(VLOOKUP($A68, 'E4 TB Allocation Details'!$A$18:$L$214, MATCH("Customer ID", 'E4 TB Allocation Details'!$A$18:$L$18, 0),FALSE), 'E2 Allocators'!$B$15:$W$358, MATCH('O5 Details by Class &amp; Accounts'!AS$18, 'E2 Allocators'!$B$15:$W$15, 0),FALSE)*$G68), 0, VLOOKUP(VLOOKUP($A68, 'E4 TB Allocation Details'!$A$18:$L$214, MATCH("Customer ID", 'E4 TB Allocation Details'!$A$18:$L$18, 0),FALSE), 'E2 Allocators'!$B$15:$W$358, MATCH('O5 Details by Class &amp; Accounts'!AS$18, 'E2 Allocators'!$B$15:$W$15, 0),FALSE)*$G68)</f>
        <v>0</v>
      </c>
      <c r="AT68" s="1322">
        <f>IF(ISERROR(VLOOKUP(VLOOKUP($A68, 'E4 TB Allocation Details'!$A$18:$L$214, MATCH("Customer ID", 'E4 TB Allocation Details'!$A$18:$L$18, 0),FALSE), 'E2 Allocators'!$B$15:$W$358, MATCH('O5 Details by Class &amp; Accounts'!AT$18, 'E2 Allocators'!$B$15:$W$15, 0),FALSE)*$G68), 0, VLOOKUP(VLOOKUP($A68, 'E4 TB Allocation Details'!$A$18:$L$214, MATCH("Customer ID", 'E4 TB Allocation Details'!$A$18:$L$18, 0),FALSE), 'E2 Allocators'!$B$15:$W$358, MATCH('O5 Details by Class &amp; Accounts'!AT$18, 'E2 Allocators'!$B$15:$W$15, 0),FALSE)*$G68)</f>
        <v>0</v>
      </c>
      <c r="AU68" s="1322">
        <f>IF(ISERROR(VLOOKUP(VLOOKUP($A68, 'E4 TB Allocation Details'!$A$18:$L$214, MATCH("Customer ID", 'E4 TB Allocation Details'!$A$18:$L$18, 0),FALSE), 'E2 Allocators'!$B$15:$W$358, MATCH('O5 Details by Class &amp; Accounts'!AU$18, 'E2 Allocators'!$B$15:$W$15, 0),FALSE)*$G68), 0, VLOOKUP(VLOOKUP($A68, 'E4 TB Allocation Details'!$A$18:$L$214, MATCH("Customer ID", 'E4 TB Allocation Details'!$A$18:$L$18, 0),FALSE), 'E2 Allocators'!$B$15:$W$358, MATCH('O5 Details by Class &amp; Accounts'!AU$18, 'E2 Allocators'!$B$15:$W$15, 0),FALSE)*$G68)</f>
        <v>0</v>
      </c>
      <c r="AV68" s="1322">
        <f>IF(ISERROR(VLOOKUP(VLOOKUP($A68, 'E4 TB Allocation Details'!$A$18:$L$214, MATCH("Customer ID", 'E4 TB Allocation Details'!$A$18:$L$18, 0),FALSE), 'E2 Allocators'!$B$15:$W$358, MATCH('O5 Details by Class &amp; Accounts'!AV$18, 'E2 Allocators'!$B$15:$W$15, 0),FALSE)*$G68), 0, VLOOKUP(VLOOKUP($A68, 'E4 TB Allocation Details'!$A$18:$L$214, MATCH("Customer ID", 'E4 TB Allocation Details'!$A$18:$L$18, 0),FALSE), 'E2 Allocators'!$B$15:$W$358, MATCH('O5 Details by Class &amp; Accounts'!AV$18, 'E2 Allocators'!$B$15:$W$15, 0),FALSE)*$G68)</f>
        <v>0</v>
      </c>
      <c r="AW68" s="1322">
        <f>IF(ISERROR(VLOOKUP(VLOOKUP($A68, 'E4 TB Allocation Details'!$A$18:$L$214, MATCH("Customer ID", 'E4 TB Allocation Details'!$A$18:$L$18, 0),FALSE), 'E2 Allocators'!$B$15:$W$358, MATCH('O5 Details by Class &amp; Accounts'!AW$18, 'E2 Allocators'!$B$15:$W$15, 0),FALSE)*$G68), 0, VLOOKUP(VLOOKUP($A68, 'E4 TB Allocation Details'!$A$18:$L$214, MATCH("Customer ID", 'E4 TB Allocation Details'!$A$18:$L$18, 0),FALSE), 'E2 Allocators'!$B$15:$W$358, MATCH('O5 Details by Class &amp; Accounts'!AW$18, 'E2 Allocators'!$B$15:$W$15, 0),FALSE)*$G68)</f>
        <v>0</v>
      </c>
      <c r="AX68" s="1322">
        <f t="shared" si="10"/>
        <v>0</v>
      </c>
      <c r="AY68" s="1322">
        <f>IF(ISERROR(VLOOKUP(VLOOKUP($A68, 'E4 TB Allocation Details'!$A$18:$L$214, MATCH("Misc ID", 'E4 TB Allocation Details'!$A$18:$L$18, 0),FALSE), 'E2 Allocators'!$B$15:$W$358, MATCH('O5 Details by Class &amp; Accounts'!AY$18, 'E2 Allocators'!$B$15:$W$15, 0),FALSE)*$E68), 0, VLOOKUP(VLOOKUP($A68, 'E4 TB Allocation Details'!$A$18:$L$214, MATCH("Misc ID", 'E4 TB Allocation Details'!$A$18:$L$18, 0),FALSE), 'E2 Allocators'!$B$15:$W$358, MATCH('O5 Details by Class &amp; Accounts'!AY$18, 'E2 Allocators'!$B$15:$W$15, 0),FALSE)*$E68)</f>
        <v>0</v>
      </c>
      <c r="AZ68" s="1322">
        <f>IF(ISERROR(VLOOKUP(VLOOKUP($A68, 'E4 TB Allocation Details'!$A$18:$L$214, MATCH("Misc ID", 'E4 TB Allocation Details'!$A$18:$L$18, 0),FALSE), 'E2 Allocators'!$B$15:$W$358, MATCH('O5 Details by Class &amp; Accounts'!AZ$18, 'E2 Allocators'!$B$15:$W$15, 0),FALSE)*$E68), 0, VLOOKUP(VLOOKUP($A68, 'E4 TB Allocation Details'!$A$18:$L$214, MATCH("Misc ID", 'E4 TB Allocation Details'!$A$18:$L$18, 0),FALSE), 'E2 Allocators'!$B$15:$W$358, MATCH('O5 Details by Class &amp; Accounts'!AZ$18, 'E2 Allocators'!$B$15:$W$15, 0),FALSE)*$E68)</f>
        <v>0</v>
      </c>
      <c r="BA68" s="1322">
        <f>IF(ISERROR(VLOOKUP(VLOOKUP($A68, 'E4 TB Allocation Details'!$A$18:$L$214, MATCH("Misc ID", 'E4 TB Allocation Details'!$A$18:$L$18, 0),FALSE), 'E2 Allocators'!$B$15:$W$358, MATCH('O5 Details by Class &amp; Accounts'!BA$18, 'E2 Allocators'!$B$15:$W$15, 0),FALSE)*$E68), 0, VLOOKUP(VLOOKUP($A68, 'E4 TB Allocation Details'!$A$18:$L$214, MATCH("Misc ID", 'E4 TB Allocation Details'!$A$18:$L$18, 0),FALSE), 'E2 Allocators'!$B$15:$W$358, MATCH('O5 Details by Class &amp; Accounts'!BA$18, 'E2 Allocators'!$B$15:$W$15, 0),FALSE)*$E68)</f>
        <v>0</v>
      </c>
      <c r="BB68" s="1322">
        <f>IF(ISERROR(VLOOKUP(VLOOKUP($A68, 'E4 TB Allocation Details'!$A$18:$L$214, MATCH("Misc ID", 'E4 TB Allocation Details'!$A$18:$L$18, 0),FALSE), 'E2 Allocators'!$B$15:$W$358, MATCH('O5 Details by Class &amp; Accounts'!BB$18, 'E2 Allocators'!$B$15:$W$15, 0),FALSE)*$E68), 0, VLOOKUP(VLOOKUP($A68, 'E4 TB Allocation Details'!$A$18:$L$214, MATCH("Misc ID", 'E4 TB Allocation Details'!$A$18:$L$18, 0),FALSE), 'E2 Allocators'!$B$15:$W$358, MATCH('O5 Details by Class &amp; Accounts'!BB$18, 'E2 Allocators'!$B$15:$W$15, 0),FALSE)*$E68)</f>
        <v>0</v>
      </c>
      <c r="BC68" s="1322">
        <f>IF(ISERROR(VLOOKUP(VLOOKUP($A68, 'E4 TB Allocation Details'!$A$18:$L$214, MATCH("Misc ID", 'E4 TB Allocation Details'!$A$18:$L$18, 0),FALSE), 'E2 Allocators'!$B$15:$W$358, MATCH('O5 Details by Class &amp; Accounts'!BC$18, 'E2 Allocators'!$B$15:$W$15, 0),FALSE)*$E68), 0, VLOOKUP(VLOOKUP($A68, 'E4 TB Allocation Details'!$A$18:$L$214, MATCH("Misc ID", 'E4 TB Allocation Details'!$A$18:$L$18, 0),FALSE), 'E2 Allocators'!$B$15:$W$358, MATCH('O5 Details by Class &amp; Accounts'!BC$18, 'E2 Allocators'!$B$15:$W$15, 0),FALSE)*$E68)</f>
        <v>0</v>
      </c>
      <c r="BD68" s="1322">
        <f>IF(ISERROR(VLOOKUP(VLOOKUP($A68, 'E4 TB Allocation Details'!$A$18:$L$214, MATCH("Misc ID", 'E4 TB Allocation Details'!$A$18:$L$18, 0),FALSE), 'E2 Allocators'!$B$15:$W$358, MATCH('O5 Details by Class &amp; Accounts'!BD$18, 'E2 Allocators'!$B$15:$W$15, 0),FALSE)*$E68), 0, VLOOKUP(VLOOKUP($A68, 'E4 TB Allocation Details'!$A$18:$L$214, MATCH("Misc ID", 'E4 TB Allocation Details'!$A$18:$L$18, 0),FALSE), 'E2 Allocators'!$B$15:$W$358, MATCH('O5 Details by Class &amp; Accounts'!BD$18, 'E2 Allocators'!$B$15:$W$15, 0),FALSE)*$E68)</f>
        <v>0</v>
      </c>
      <c r="BE68" s="1322">
        <f>IF(ISERROR(VLOOKUP(VLOOKUP($A68, 'E4 TB Allocation Details'!$A$18:$L$214, MATCH("Misc ID", 'E4 TB Allocation Details'!$A$18:$L$18, 0),FALSE), 'E2 Allocators'!$B$15:$W$358, MATCH('O5 Details by Class &amp; Accounts'!BE$18, 'E2 Allocators'!$B$15:$W$15, 0),FALSE)*$E68), 0, VLOOKUP(VLOOKUP($A68, 'E4 TB Allocation Details'!$A$18:$L$214, MATCH("Misc ID", 'E4 TB Allocation Details'!$A$18:$L$18, 0),FALSE), 'E2 Allocators'!$B$15:$W$358, MATCH('O5 Details by Class &amp; Accounts'!BE$18, 'E2 Allocators'!$B$15:$W$15, 0),FALSE)*$E68)</f>
        <v>0</v>
      </c>
      <c r="BF68" s="1322">
        <f>IF(ISERROR(VLOOKUP(VLOOKUP($A68, 'E4 TB Allocation Details'!$A$18:$L$214, MATCH("Misc ID", 'E4 TB Allocation Details'!$A$18:$L$18, 0),FALSE), 'E2 Allocators'!$B$15:$W$358, MATCH('O5 Details by Class &amp; Accounts'!BF$18, 'E2 Allocators'!$B$15:$W$15, 0),FALSE)*$E68), 0, VLOOKUP(VLOOKUP($A68, 'E4 TB Allocation Details'!$A$18:$L$214, MATCH("Misc ID", 'E4 TB Allocation Details'!$A$18:$L$18, 0),FALSE), 'E2 Allocators'!$B$15:$W$358, MATCH('O5 Details by Class &amp; Accounts'!BF$18, 'E2 Allocators'!$B$15:$W$15, 0),FALSE)*$E68)</f>
        <v>0</v>
      </c>
      <c r="BG68" s="1322">
        <f>IF(ISERROR(VLOOKUP(VLOOKUP($A68, 'E4 TB Allocation Details'!$A$18:$L$214, MATCH("Misc ID", 'E4 TB Allocation Details'!$A$18:$L$18, 0),FALSE), 'E2 Allocators'!$B$15:$W$358, MATCH('O5 Details by Class &amp; Accounts'!BG$18, 'E2 Allocators'!$B$15:$W$15, 0),FALSE)*$E68), 0, VLOOKUP(VLOOKUP($A68, 'E4 TB Allocation Details'!$A$18:$L$214, MATCH("Misc ID", 'E4 TB Allocation Details'!$A$18:$L$18, 0),FALSE), 'E2 Allocators'!$B$15:$W$358, MATCH('O5 Details by Class &amp; Accounts'!BG$18, 'E2 Allocators'!$B$15:$W$15, 0),FALSE)*$E68)</f>
        <v>0</v>
      </c>
      <c r="BH68" s="1322">
        <f>IF(ISERROR(VLOOKUP(VLOOKUP($A68, 'E4 TB Allocation Details'!$A$18:$L$214, MATCH("Misc ID", 'E4 TB Allocation Details'!$A$18:$L$18, 0),FALSE), 'E2 Allocators'!$B$15:$W$358, MATCH('O5 Details by Class &amp; Accounts'!BH$18, 'E2 Allocators'!$B$15:$W$15, 0),FALSE)*$E68), 0, VLOOKUP(VLOOKUP($A68, 'E4 TB Allocation Details'!$A$18:$L$214, MATCH("Misc ID", 'E4 TB Allocation Details'!$A$18:$L$18, 0),FALSE), 'E2 Allocators'!$B$15:$W$358, MATCH('O5 Details by Class &amp; Accounts'!BH$18, 'E2 Allocators'!$B$15:$W$15, 0),FALSE)*$E68)</f>
        <v>0</v>
      </c>
      <c r="BI68" s="1322">
        <f>IF(ISERROR(VLOOKUP(VLOOKUP($A68, 'E4 TB Allocation Details'!$A$18:$L$214, MATCH("Misc ID", 'E4 TB Allocation Details'!$A$18:$L$18, 0),FALSE), 'E2 Allocators'!$B$15:$W$358, MATCH('O5 Details by Class &amp; Accounts'!BI$18, 'E2 Allocators'!$B$15:$W$15, 0),FALSE)*$E68), 0, VLOOKUP(VLOOKUP($A68, 'E4 TB Allocation Details'!$A$18:$L$214, MATCH("Misc ID", 'E4 TB Allocation Details'!$A$18:$L$18, 0),FALSE), 'E2 Allocators'!$B$15:$W$358, MATCH('O5 Details by Class &amp; Accounts'!BI$18, 'E2 Allocators'!$B$15:$W$15, 0),FALSE)*$E68)</f>
        <v>0</v>
      </c>
      <c r="BJ68" s="1322">
        <f>IF(ISERROR(VLOOKUP(VLOOKUP($A68, 'E4 TB Allocation Details'!$A$18:$L$214, MATCH("Misc ID", 'E4 TB Allocation Details'!$A$18:$L$18, 0),FALSE), 'E2 Allocators'!$B$15:$W$358, MATCH('O5 Details by Class &amp; Accounts'!BJ$18, 'E2 Allocators'!$B$15:$W$15, 0),FALSE)*$E68), 0, VLOOKUP(VLOOKUP($A68, 'E4 TB Allocation Details'!$A$18:$L$214, MATCH("Misc ID", 'E4 TB Allocation Details'!$A$18:$L$18, 0),FALSE), 'E2 Allocators'!$B$15:$W$358, MATCH('O5 Details by Class &amp; Accounts'!BJ$18, 'E2 Allocators'!$B$15:$W$15, 0),FALSE)*$E68)</f>
        <v>0</v>
      </c>
      <c r="BK68" s="1322">
        <f>IF(ISERROR(VLOOKUP(VLOOKUP($A68, 'E4 TB Allocation Details'!$A$18:$L$214, MATCH("Misc ID", 'E4 TB Allocation Details'!$A$18:$L$18, 0),FALSE), 'E2 Allocators'!$B$15:$W$358, MATCH('O5 Details by Class &amp; Accounts'!BK$18, 'E2 Allocators'!$B$15:$W$15, 0),FALSE)*$E68), 0, VLOOKUP(VLOOKUP($A68, 'E4 TB Allocation Details'!$A$18:$L$214, MATCH("Misc ID", 'E4 TB Allocation Details'!$A$18:$L$18, 0),FALSE), 'E2 Allocators'!$B$15:$W$358, MATCH('O5 Details by Class &amp; Accounts'!BK$18, 'E2 Allocators'!$B$15:$W$15, 0),FALSE)*$E68)</f>
        <v>0</v>
      </c>
      <c r="BL68" s="1322">
        <f>IF(ISERROR(VLOOKUP(VLOOKUP($A68, 'E4 TB Allocation Details'!$A$18:$L$214, MATCH("Misc ID", 'E4 TB Allocation Details'!$A$18:$L$18, 0),FALSE), 'E2 Allocators'!$B$15:$W$358, MATCH('O5 Details by Class &amp; Accounts'!BL$18, 'E2 Allocators'!$B$15:$W$15, 0),FALSE)*$E68), 0, VLOOKUP(VLOOKUP($A68, 'E4 TB Allocation Details'!$A$18:$L$214, MATCH("Misc ID", 'E4 TB Allocation Details'!$A$18:$L$18, 0),FALSE), 'E2 Allocators'!$B$15:$W$358, MATCH('O5 Details by Class &amp; Accounts'!BL$18, 'E2 Allocators'!$B$15:$W$15, 0),FALSE)*$E68)</f>
        <v>0</v>
      </c>
      <c r="BM68" s="1322">
        <f>IF(ISERROR(VLOOKUP(VLOOKUP($A68, 'E4 TB Allocation Details'!$A$18:$L$214, MATCH("Misc ID", 'E4 TB Allocation Details'!$A$18:$L$18, 0),FALSE), 'E2 Allocators'!$B$15:$W$358, MATCH('O5 Details by Class &amp; Accounts'!BM$18, 'E2 Allocators'!$B$15:$W$15, 0),FALSE)*$E68), 0, VLOOKUP(VLOOKUP($A68, 'E4 TB Allocation Details'!$A$18:$L$214, MATCH("Misc ID", 'E4 TB Allocation Details'!$A$18:$L$18, 0),FALSE), 'E2 Allocators'!$B$15:$W$358, MATCH('O5 Details by Class &amp; Accounts'!BM$18, 'E2 Allocators'!$B$15:$W$15, 0),FALSE)*$E68)</f>
        <v>0</v>
      </c>
      <c r="BN68" s="1322">
        <f>IF(ISERROR(VLOOKUP(VLOOKUP($A68, 'E4 TB Allocation Details'!$A$18:$L$214, MATCH("Misc ID", 'E4 TB Allocation Details'!$A$18:$L$18, 0),FALSE), 'E2 Allocators'!$B$15:$W$358, MATCH('O5 Details by Class &amp; Accounts'!BN$18, 'E2 Allocators'!$B$15:$W$15, 0),FALSE)*$E68), 0, VLOOKUP(VLOOKUP($A68, 'E4 TB Allocation Details'!$A$18:$L$214, MATCH("Misc ID", 'E4 TB Allocation Details'!$A$18:$L$18, 0),FALSE), 'E2 Allocators'!$B$15:$W$358, MATCH('O5 Details by Class &amp; Accounts'!BN$18, 'E2 Allocators'!$B$15:$W$15, 0),FALSE)*$E68)</f>
        <v>0</v>
      </c>
      <c r="BO68" s="1322">
        <f>IF(ISERROR(VLOOKUP(VLOOKUP($A68, 'E4 TB Allocation Details'!$A$18:$L$214, MATCH("Misc ID", 'E4 TB Allocation Details'!$A$18:$L$18, 0),FALSE), 'E2 Allocators'!$B$15:$W$358, MATCH('O5 Details by Class &amp; Accounts'!BO$18, 'E2 Allocators'!$B$15:$W$15, 0),FALSE)*$E68), 0, VLOOKUP(VLOOKUP($A68, 'E4 TB Allocation Details'!$A$18:$L$214, MATCH("Misc ID", 'E4 TB Allocation Details'!$A$18:$L$18, 0),FALSE), 'E2 Allocators'!$B$15:$W$358, MATCH('O5 Details by Class &amp; Accounts'!BO$18, 'E2 Allocators'!$B$15:$W$15, 0),FALSE)*$E68)</f>
        <v>0</v>
      </c>
      <c r="BP68" s="1322">
        <f>IF(ISERROR(VLOOKUP(VLOOKUP($A68, 'E4 TB Allocation Details'!$A$18:$L$214, MATCH("Misc ID", 'E4 TB Allocation Details'!$A$18:$L$18, 0),FALSE), 'E2 Allocators'!$B$15:$W$358, MATCH('O5 Details by Class &amp; Accounts'!BP$18, 'E2 Allocators'!$B$15:$W$15, 0),FALSE)*$E68), 0, VLOOKUP(VLOOKUP($A68, 'E4 TB Allocation Details'!$A$18:$L$214, MATCH("Misc ID", 'E4 TB Allocation Details'!$A$18:$L$18, 0),FALSE), 'E2 Allocators'!$B$15:$W$358, MATCH('O5 Details by Class &amp; Accounts'!BP$18, 'E2 Allocators'!$B$15:$W$15, 0),FALSE)*$E68)</f>
        <v>0</v>
      </c>
      <c r="BQ68" s="1322">
        <f>IF(ISERROR(VLOOKUP(VLOOKUP($A68, 'E4 TB Allocation Details'!$A$18:$L$214, MATCH("Misc ID", 'E4 TB Allocation Details'!$A$18:$L$18, 0),FALSE), 'E2 Allocators'!$B$15:$W$358, MATCH('O5 Details by Class &amp; Accounts'!BQ$18, 'E2 Allocators'!$B$15:$W$15, 0),FALSE)*$E68), 0, VLOOKUP(VLOOKUP($A68, 'E4 TB Allocation Details'!$A$18:$L$214, MATCH("Misc ID", 'E4 TB Allocation Details'!$A$18:$L$18, 0),FALSE), 'E2 Allocators'!$B$15:$W$358, MATCH('O5 Details by Class &amp; Accounts'!BQ$18, 'E2 Allocators'!$B$15:$W$15, 0),FALSE)*$E68)</f>
        <v>0</v>
      </c>
      <c r="BR68" s="1322">
        <f>IF(ISERROR(VLOOKUP(VLOOKUP($A68, 'E4 TB Allocation Details'!$A$18:$L$214, MATCH("Misc ID", 'E4 TB Allocation Details'!$A$18:$L$18, 0),FALSE), 'E2 Allocators'!$B$15:$W$358, MATCH('O5 Details by Class &amp; Accounts'!BR$18, 'E2 Allocators'!$B$15:$W$15, 0),FALSE)*$E68), 0, VLOOKUP(VLOOKUP($A68, 'E4 TB Allocation Details'!$A$18:$L$214, MATCH("Misc ID", 'E4 TB Allocation Details'!$A$18:$L$18, 0),FALSE), 'E2 Allocators'!$B$15:$W$358, MATCH('O5 Details by Class &amp; Accounts'!BR$18, 'E2 Allocators'!$B$15:$W$15, 0),FALSE)*$E68)</f>
        <v>0</v>
      </c>
      <c r="BS68" s="1322">
        <f t="shared" si="11"/>
        <v>0</v>
      </c>
      <c r="BT68" s="1322">
        <f>IF(ISERROR(VLOOKUP(VLOOKUP($A68, 'E4 TB Allocation Details'!$A$18:$L$214, MATCH("A &amp; G ID", 'E4 TB Allocation Details'!$A$18:$L$18, 0),FALSE), 'E2 Allocators'!$B$15:$W$358, MATCH('O5 Details by Class &amp; Accounts'!BT$18, 'E2 Allocators'!$B$15:$W$15, 0),FALSE)*$E68), 0, VLOOKUP(VLOOKUP($A68, 'E4 TB Allocation Details'!$A$18:$L$214, MATCH("A &amp; G ID", 'E4 TB Allocation Details'!$A$18:$L$18, 0),FALSE), 'E2 Allocators'!$B$15:$W$358, MATCH('O5 Details by Class &amp; Accounts'!BT$18, 'E2 Allocators'!$B$15:$W$15, 0),FALSE)*$E68)</f>
        <v>13848.109784370594</v>
      </c>
      <c r="BU68" s="1322">
        <f>IF(ISERROR(VLOOKUP(VLOOKUP($A68, 'E4 TB Allocation Details'!$A$18:$L$214, MATCH("A &amp; G ID", 'E4 TB Allocation Details'!$A$18:$L$18, 0),FALSE), 'E2 Allocators'!$B$15:$W$358, MATCH('O5 Details by Class &amp; Accounts'!BU$18, 'E2 Allocators'!$B$15:$W$15, 0),FALSE)*$E68), 0, VLOOKUP(VLOOKUP($A68, 'E4 TB Allocation Details'!$A$18:$L$214, MATCH("A &amp; G ID", 'E4 TB Allocation Details'!$A$18:$L$18, 0),FALSE), 'E2 Allocators'!$B$15:$W$358, MATCH('O5 Details by Class &amp; Accounts'!BU$18, 'E2 Allocators'!$B$15:$W$15, 0),FALSE)*$E68)</f>
        <v>5116.0339237983208</v>
      </c>
      <c r="BV68" s="1322">
        <f>IF(ISERROR(VLOOKUP(VLOOKUP($A68, 'E4 TB Allocation Details'!$A$18:$L$214, MATCH("A &amp; G ID", 'E4 TB Allocation Details'!$A$18:$L$18, 0),FALSE), 'E2 Allocators'!$B$15:$W$358, MATCH('O5 Details by Class &amp; Accounts'!BV$18, 'E2 Allocators'!$B$15:$W$15, 0),FALSE)*$E68), 0, VLOOKUP(VLOOKUP($A68, 'E4 TB Allocation Details'!$A$18:$L$214, MATCH("A &amp; G ID", 'E4 TB Allocation Details'!$A$18:$L$18, 0),FALSE), 'E2 Allocators'!$B$15:$W$358, MATCH('O5 Details by Class &amp; Accounts'!BV$18, 'E2 Allocators'!$B$15:$W$15, 0),FALSE)*$E68)</f>
        <v>4101.7656010543496</v>
      </c>
      <c r="BW68" s="1322">
        <f>IF(ISERROR(VLOOKUP(VLOOKUP($A68, 'E4 TB Allocation Details'!$A$18:$L$214, MATCH("A &amp; G ID", 'E4 TB Allocation Details'!$A$18:$L$18, 0),FALSE), 'E2 Allocators'!$B$15:$W$358, MATCH('O5 Details by Class &amp; Accounts'!BW$18, 'E2 Allocators'!$B$15:$W$15, 0),FALSE)*$E68), 0, VLOOKUP(VLOOKUP($A68, 'E4 TB Allocation Details'!$A$18:$L$214, MATCH("A &amp; G ID", 'E4 TB Allocation Details'!$A$18:$L$18, 0),FALSE), 'E2 Allocators'!$B$15:$W$358, MATCH('O5 Details by Class &amp; Accounts'!BW$18, 'E2 Allocators'!$B$15:$W$15, 0),FALSE)*$E68)</f>
        <v>0</v>
      </c>
      <c r="BX68" s="1322">
        <f>IF(ISERROR(VLOOKUP(VLOOKUP($A68, 'E4 TB Allocation Details'!$A$18:$L$214, MATCH("A &amp; G ID", 'E4 TB Allocation Details'!$A$18:$L$18, 0),FALSE), 'E2 Allocators'!$B$15:$W$358, MATCH('O5 Details by Class &amp; Accounts'!BX$18, 'E2 Allocators'!$B$15:$W$15, 0),FALSE)*$E68), 0, VLOOKUP(VLOOKUP($A68, 'E4 TB Allocation Details'!$A$18:$L$214, MATCH("A &amp; G ID", 'E4 TB Allocation Details'!$A$18:$L$18, 0),FALSE), 'E2 Allocators'!$B$15:$W$358, MATCH('O5 Details by Class &amp; Accounts'!BX$18, 'E2 Allocators'!$B$15:$W$15, 0),FALSE)*$E68)</f>
        <v>0</v>
      </c>
      <c r="BY68" s="1322">
        <f>IF(ISERROR(VLOOKUP(VLOOKUP($A68, 'E4 TB Allocation Details'!$A$18:$L$214, MATCH("A &amp; G ID", 'E4 TB Allocation Details'!$A$18:$L$18, 0),FALSE), 'E2 Allocators'!$B$15:$W$358, MATCH('O5 Details by Class &amp; Accounts'!BY$18, 'E2 Allocators'!$B$15:$W$15, 0),FALSE)*$E68), 0, VLOOKUP(VLOOKUP($A68, 'E4 TB Allocation Details'!$A$18:$L$214, MATCH("A &amp; G ID", 'E4 TB Allocation Details'!$A$18:$L$18, 0),FALSE), 'E2 Allocators'!$B$15:$W$358, MATCH('O5 Details by Class &amp; Accounts'!BY$18, 'E2 Allocators'!$B$15:$W$15, 0),FALSE)*$E68)</f>
        <v>870.87641860161489</v>
      </c>
      <c r="BZ68" s="1322">
        <f>IF(ISERROR(VLOOKUP(VLOOKUP($A68, 'E4 TB Allocation Details'!$A$18:$L$214, MATCH("A &amp; G ID", 'E4 TB Allocation Details'!$A$18:$L$18, 0),FALSE), 'E2 Allocators'!$B$15:$W$358, MATCH('O5 Details by Class &amp; Accounts'!BZ$18, 'E2 Allocators'!$B$15:$W$15, 0),FALSE)*$E68), 0, VLOOKUP(VLOOKUP($A68, 'E4 TB Allocation Details'!$A$18:$L$214, MATCH("A &amp; G ID", 'E4 TB Allocation Details'!$A$18:$L$18, 0),FALSE), 'E2 Allocators'!$B$15:$W$358, MATCH('O5 Details by Class &amp; Accounts'!BZ$18, 'E2 Allocators'!$B$15:$W$15, 0),FALSE)*$E68)</f>
        <v>716.04590855355889</v>
      </c>
      <c r="CA68" s="1322">
        <f>IF(ISERROR(VLOOKUP(VLOOKUP($A68, 'E4 TB Allocation Details'!$A$18:$L$214, MATCH("A &amp; G ID", 'E4 TB Allocation Details'!$A$18:$L$18, 0),FALSE), 'E2 Allocators'!$B$15:$W$358, MATCH('O5 Details by Class &amp; Accounts'!CA$18, 'E2 Allocators'!$B$15:$W$15, 0),FALSE)*$E68), 0, VLOOKUP(VLOOKUP($A68, 'E4 TB Allocation Details'!$A$18:$L$214, MATCH("A &amp; G ID", 'E4 TB Allocation Details'!$A$18:$L$18, 0),FALSE), 'E2 Allocators'!$B$15:$W$358, MATCH('O5 Details by Class &amp; Accounts'!CA$18, 'E2 Allocators'!$B$15:$W$15, 0),FALSE)*$E68)</f>
        <v>0</v>
      </c>
      <c r="CB68" s="1322">
        <f>IF(ISERROR(VLOOKUP(VLOOKUP($A68, 'E4 TB Allocation Details'!$A$18:$L$214, MATCH("A &amp; G ID", 'E4 TB Allocation Details'!$A$18:$L$18, 0),FALSE), 'E2 Allocators'!$B$15:$W$358, MATCH('O5 Details by Class &amp; Accounts'!CB$18, 'E2 Allocators'!$B$15:$W$15, 0),FALSE)*$E68), 0, VLOOKUP(VLOOKUP($A68, 'E4 TB Allocation Details'!$A$18:$L$214, MATCH("A &amp; G ID", 'E4 TB Allocation Details'!$A$18:$L$18, 0),FALSE), 'E2 Allocators'!$B$15:$W$358, MATCH('O5 Details by Class &amp; Accounts'!CB$18, 'E2 Allocators'!$B$15:$W$15, 0),FALSE)*$E68)</f>
        <v>30.778363621565717</v>
      </c>
      <c r="CC68" s="1322">
        <f>IF(ISERROR(VLOOKUP(VLOOKUP($A68, 'E4 TB Allocation Details'!$A$18:$L$214, MATCH("A &amp; G ID", 'E4 TB Allocation Details'!$A$18:$L$18, 0),FALSE), 'E2 Allocators'!$B$15:$W$358, MATCH('O5 Details by Class &amp; Accounts'!CC$18, 'E2 Allocators'!$B$15:$W$15, 0),FALSE)*$E68), 0, VLOOKUP(VLOOKUP($A68, 'E4 TB Allocation Details'!$A$18:$L$214, MATCH("A &amp; G ID", 'E4 TB Allocation Details'!$A$18:$L$18, 0),FALSE), 'E2 Allocators'!$B$15:$W$358, MATCH('O5 Details by Class &amp; Accounts'!CC$18, 'E2 Allocators'!$B$15:$W$15, 0),FALSE)*$E68)</f>
        <v>0</v>
      </c>
      <c r="CD68" s="1322">
        <f>IF(ISERROR(VLOOKUP(VLOOKUP($A68, 'E4 TB Allocation Details'!$A$18:$L$214, MATCH("A &amp; G ID", 'E4 TB Allocation Details'!$A$18:$L$18, 0),FALSE), 'E2 Allocators'!$B$15:$W$358, MATCH('O5 Details by Class &amp; Accounts'!CD$18, 'E2 Allocators'!$B$15:$W$15, 0),FALSE)*$E68), 0, VLOOKUP(VLOOKUP($A68, 'E4 TB Allocation Details'!$A$18:$L$214, MATCH("A &amp; G ID", 'E4 TB Allocation Details'!$A$18:$L$18, 0),FALSE), 'E2 Allocators'!$B$15:$W$358, MATCH('O5 Details by Class &amp; Accounts'!CD$18, 'E2 Allocators'!$B$15:$W$15, 0),FALSE)*$E68)</f>
        <v>0</v>
      </c>
      <c r="CE68" s="1322">
        <f>IF(ISERROR(VLOOKUP(VLOOKUP($A68, 'E4 TB Allocation Details'!$A$18:$L$214, MATCH("A &amp; G ID", 'E4 TB Allocation Details'!$A$18:$L$18, 0),FALSE), 'E2 Allocators'!$B$15:$W$358, MATCH('O5 Details by Class &amp; Accounts'!CE$18, 'E2 Allocators'!$B$15:$W$15, 0),FALSE)*$E68), 0, VLOOKUP(VLOOKUP($A68, 'E4 TB Allocation Details'!$A$18:$L$214, MATCH("A &amp; G ID", 'E4 TB Allocation Details'!$A$18:$L$18, 0),FALSE), 'E2 Allocators'!$B$15:$W$358, MATCH('O5 Details by Class &amp; Accounts'!CE$18, 'E2 Allocators'!$B$15:$W$15, 0),FALSE)*$E68)</f>
        <v>0</v>
      </c>
      <c r="CF68" s="1322">
        <f>IF(ISERROR(VLOOKUP(VLOOKUP($A68, 'E4 TB Allocation Details'!$A$18:$L$214, MATCH("A &amp; G ID", 'E4 TB Allocation Details'!$A$18:$L$18, 0),FALSE), 'E2 Allocators'!$B$15:$W$358, MATCH('O5 Details by Class &amp; Accounts'!CF$18, 'E2 Allocators'!$B$15:$W$15, 0),FALSE)*$E68), 0, VLOOKUP(VLOOKUP($A68, 'E4 TB Allocation Details'!$A$18:$L$214, MATCH("A &amp; G ID", 'E4 TB Allocation Details'!$A$18:$L$18, 0),FALSE), 'E2 Allocators'!$B$15:$W$358, MATCH('O5 Details by Class &amp; Accounts'!CF$18, 'E2 Allocators'!$B$15:$W$15, 0),FALSE)*$E68)</f>
        <v>0</v>
      </c>
      <c r="CG68" s="1322">
        <f>IF(ISERROR(VLOOKUP(VLOOKUP($A68, 'E4 TB Allocation Details'!$A$18:$L$214, MATCH("A &amp; G ID", 'E4 TB Allocation Details'!$A$18:$L$18, 0),FALSE), 'E2 Allocators'!$B$15:$W$358, MATCH('O5 Details by Class &amp; Accounts'!CG$18, 'E2 Allocators'!$B$15:$W$15, 0),FALSE)*$E68), 0, VLOOKUP(VLOOKUP($A68, 'E4 TB Allocation Details'!$A$18:$L$214, MATCH("A &amp; G ID", 'E4 TB Allocation Details'!$A$18:$L$18, 0),FALSE), 'E2 Allocators'!$B$15:$W$358, MATCH('O5 Details by Class &amp; Accounts'!CG$18, 'E2 Allocators'!$B$15:$W$15, 0),FALSE)*$E68)</f>
        <v>0</v>
      </c>
      <c r="CH68" s="1322">
        <f>IF(ISERROR(VLOOKUP(VLOOKUP($A68, 'E4 TB Allocation Details'!$A$18:$L$214, MATCH("A &amp; G ID", 'E4 TB Allocation Details'!$A$18:$L$18, 0),FALSE), 'E2 Allocators'!$B$15:$W$358, MATCH('O5 Details by Class &amp; Accounts'!CH$18, 'E2 Allocators'!$B$15:$W$15, 0),FALSE)*$E68), 0, VLOOKUP(VLOOKUP($A68, 'E4 TB Allocation Details'!$A$18:$L$214, MATCH("A &amp; G ID", 'E4 TB Allocation Details'!$A$18:$L$18, 0),FALSE), 'E2 Allocators'!$B$15:$W$358, MATCH('O5 Details by Class &amp; Accounts'!CH$18, 'E2 Allocators'!$B$15:$W$15, 0),FALSE)*$E68)</f>
        <v>0</v>
      </c>
      <c r="CI68" s="1322">
        <f>IF(ISERROR(VLOOKUP(VLOOKUP($A68, 'E4 TB Allocation Details'!$A$18:$L$214, MATCH("A &amp; G ID", 'E4 TB Allocation Details'!$A$18:$L$18, 0),FALSE), 'E2 Allocators'!$B$15:$W$358, MATCH('O5 Details by Class &amp; Accounts'!CI$18, 'E2 Allocators'!$B$15:$W$15, 0),FALSE)*$E68), 0, VLOOKUP(VLOOKUP($A68, 'E4 TB Allocation Details'!$A$18:$L$214, MATCH("A &amp; G ID", 'E4 TB Allocation Details'!$A$18:$L$18, 0),FALSE), 'E2 Allocators'!$B$15:$W$358, MATCH('O5 Details by Class &amp; Accounts'!CI$18, 'E2 Allocators'!$B$15:$W$15, 0),FALSE)*$E68)</f>
        <v>0</v>
      </c>
      <c r="CJ68" s="1322">
        <f>IF(ISERROR(VLOOKUP(VLOOKUP($A68, 'E4 TB Allocation Details'!$A$18:$L$214, MATCH("A &amp; G ID", 'E4 TB Allocation Details'!$A$18:$L$18, 0),FALSE), 'E2 Allocators'!$B$15:$W$358, MATCH('O5 Details by Class &amp; Accounts'!CJ$18, 'E2 Allocators'!$B$15:$W$15, 0),FALSE)*$E68), 0, VLOOKUP(VLOOKUP($A68, 'E4 TB Allocation Details'!$A$18:$L$214, MATCH("A &amp; G ID", 'E4 TB Allocation Details'!$A$18:$L$18, 0),FALSE), 'E2 Allocators'!$B$15:$W$358, MATCH('O5 Details by Class &amp; Accounts'!CJ$18, 'E2 Allocators'!$B$15:$W$15, 0),FALSE)*$E68)</f>
        <v>0</v>
      </c>
      <c r="CK68" s="1322">
        <f>IF(ISERROR(VLOOKUP(VLOOKUP($A68, 'E4 TB Allocation Details'!$A$18:$L$214, MATCH("A &amp; G ID", 'E4 TB Allocation Details'!$A$18:$L$18, 0),FALSE), 'E2 Allocators'!$B$15:$W$358, MATCH('O5 Details by Class &amp; Accounts'!CK$18, 'E2 Allocators'!$B$15:$W$15, 0),FALSE)*$E68), 0, VLOOKUP(VLOOKUP($A68, 'E4 TB Allocation Details'!$A$18:$L$214, MATCH("A &amp; G ID", 'E4 TB Allocation Details'!$A$18:$L$18, 0),FALSE), 'E2 Allocators'!$B$15:$W$358, MATCH('O5 Details by Class &amp; Accounts'!CK$18, 'E2 Allocators'!$B$15:$W$15, 0),FALSE)*$E68)</f>
        <v>0</v>
      </c>
      <c r="CL68" s="1322">
        <f>IF(ISERROR(VLOOKUP(VLOOKUP($A68, 'E4 TB Allocation Details'!$A$18:$L$214, MATCH("A &amp; G ID", 'E4 TB Allocation Details'!$A$18:$L$18, 0),FALSE), 'E2 Allocators'!$B$15:$W$358, MATCH('O5 Details by Class &amp; Accounts'!CL$18, 'E2 Allocators'!$B$15:$W$15, 0),FALSE)*$E68), 0, VLOOKUP(VLOOKUP($A68, 'E4 TB Allocation Details'!$A$18:$L$214, MATCH("A &amp; G ID", 'E4 TB Allocation Details'!$A$18:$L$18, 0),FALSE), 'E2 Allocators'!$B$15:$W$358, MATCH('O5 Details by Class &amp; Accounts'!CL$18, 'E2 Allocators'!$B$15:$W$15, 0),FALSE)*$E68)</f>
        <v>0</v>
      </c>
      <c r="CM68" s="1322">
        <f>IF(ISERROR(VLOOKUP(VLOOKUP($A68, 'E4 TB Allocation Details'!$A$18:$L$214, MATCH("A &amp; G ID", 'E4 TB Allocation Details'!$A$18:$L$18, 0),FALSE), 'E2 Allocators'!$B$15:$W$358, MATCH('O5 Details by Class &amp; Accounts'!CM$18, 'E2 Allocators'!$B$15:$W$15, 0),FALSE)*$E68), 0, VLOOKUP(VLOOKUP($A68, 'E4 TB Allocation Details'!$A$18:$L$214, MATCH("A &amp; G ID", 'E4 TB Allocation Details'!$A$18:$L$18, 0),FALSE), 'E2 Allocators'!$B$15:$W$358, MATCH('O5 Details by Class &amp; Accounts'!CM$18, 'E2 Allocators'!$B$15:$W$15, 0),FALSE)*$E68)</f>
        <v>0</v>
      </c>
      <c r="CN68" s="1322">
        <f t="shared" si="12"/>
        <v>24683.610000000004</v>
      </c>
      <c r="CO68" s="1651">
        <f t="shared" si="7"/>
        <v>0</v>
      </c>
      <c r="CQ68" s="1899" t="inlineStr">
        <is>
          <t/>
        </is>
      </c>
    </row>
    <row r="69" spans="1:95" s="64" customFormat="1" ht="12.75" x14ac:dyDescent="0.2">
      <c r="A69" s="2146">
        <v>1940</v>
      </c>
      <c r="B69" s="2112" t="s">
        <v>514</v>
      </c>
      <c r="C69" s="1648">
        <f>IF(ISERROR(VLOOKUP($A69,'I3 TB Data'!$A$19:$H$483,MATCH('O5 Details by Class &amp; Accounts'!$C$18, 'I3 TB Data'!$A$19:$H$19,0),0)), 0, VLOOKUP($A69,'I3 TB Data'!$A$19:$H$483,MATCH('O5 Details by Class &amp; Accounts'!$C$18,'I3 TB Data'!$A$19:$H$19,0),0))</f>
        <v>551770.88</v>
      </c>
      <c r="D69" s="1649">
        <f>'I4 BO ASSETS'!E71</f>
        <v>0</v>
      </c>
      <c r="E69" s="1648">
        <f t="shared" si="6"/>
        <v>551770.88</v>
      </c>
      <c r="F69" s="1650">
        <f>IF(ISERROR(VLOOKUP($A69, 'E1 Categorization'!A33:E124, MATCH("Customer Component", 'E1 Categorization'!$A$33:$E$33,0), 0)), 0, IF(VLOOKUP($A69, 'E1 Categorization'!A33:E124, MATCH("Customer Component", 'E1 Categorization'!$A$33:$E$33,0), 0)=0, 'O5 Details by Class &amp; Accounts'!$E69, IF(AND(VLOOKUP($A69, 'E1 Categorization'!A33:E124, MATCH("Customer Component", 'E1 Categorization'!$A$33:$E$33,0), 0) &gt;0, VLOOKUP($A69, 'E1 Categorization'!A33:E124, MATCH("Customer Component", 'E1 Categorization'!$A$33:$E$33,0), 0)&lt;1), 'O5 Details by Class &amp; Accounts'!$E69*(1-VLOOKUP($A69, 'E1 Categorization'!A33:E124, MATCH("Customer Component", 'E1 Categorization'!$A$33:$E$33,0), 0)), 0)))</f>
        <v>0</v>
      </c>
      <c r="G69" s="1650">
        <f>IF(ISERROR(VLOOKUP($A69, 'E1 Categorization'!A33:E124, MATCH("Customer Component", 'E1 Categorization'!$A$33:$E$33,0), 0)),0, IF(VLOOKUP($A69, 'E1 Categorization'!A33:E124, MATCH("Customer Component", 'E1 Categorization'!$A$33:$E$33,0), 0)=0, 0, IF(AND(VLOOKUP($A69, 'E1 Categorization'!A33:E124, MATCH("Customer Component", 'E1 Categorization'!$A$33:$E$33,0), 0) &gt;0, VLOOKUP($A69, 'E1 Categorization'!A33:E124, MATCH("Customer Component", 'E1 Categorization'!$A$33:$E$33,0), 0)&lt;1), 'O5 Details by Class &amp; Accounts'!$E69*(VLOOKUP($A69, 'E1 Categorization'!A33:E124, MATCH("Customer Component", 'E1 Categorization'!$A$33:$E$33,0), 0)), 'O5 Details by Class &amp; Accounts'!$E69)))</f>
        <v>0</v>
      </c>
      <c r="H69" s="1322">
        <f t="shared" si="8"/>
        <v>0</v>
      </c>
      <c r="I69" s="1322">
        <f>IF(ISERROR(VLOOKUP(VLOOKUP($A69, 'E4 TB Allocation Details'!$A$18:$L$214, MATCH("Demand ID", 'E4 TB Allocation Details'!$A$18:$L$18, 0),FALSE), 'E2 Allocators'!$B$15:$W$358, MATCH('O5 Details by Class &amp; Accounts'!I$18, 'E2 Allocators'!$B$15:$W$15, 0),FALSE)*$F69), 0, VLOOKUP(VLOOKUP($A69, 'E4 TB Allocation Details'!$A$18:$L$214, MATCH("Demand ID", 'E4 TB Allocation Details'!$A$18:$L$18, 0),FALSE), 'E2 Allocators'!$B$15:$W$358, MATCH('O5 Details by Class &amp; Accounts'!I$18, 'E2 Allocators'!$B$15:$W$15, 0),FALSE)*$F69)</f>
        <v>0</v>
      </c>
      <c r="J69" s="1322">
        <f>IF(ISERROR(VLOOKUP(VLOOKUP($A69, 'E4 TB Allocation Details'!$A$18:$L$214, MATCH("Demand ID", 'E4 TB Allocation Details'!$A$18:$L$18, 0),FALSE), 'E2 Allocators'!$B$15:$W$358, MATCH('O5 Details by Class &amp; Accounts'!J$18, 'E2 Allocators'!$B$15:$W$15, 0),FALSE)*$F69), 0, VLOOKUP(VLOOKUP($A69, 'E4 TB Allocation Details'!$A$18:$L$214, MATCH("Demand ID", 'E4 TB Allocation Details'!$A$18:$L$18, 0),FALSE), 'E2 Allocators'!$B$15:$W$358, MATCH('O5 Details by Class &amp; Accounts'!J$18, 'E2 Allocators'!$B$15:$W$15, 0),FALSE)*$F69)</f>
        <v>0</v>
      </c>
      <c r="K69" s="1322">
        <f>IF(ISERROR(VLOOKUP(VLOOKUP($A69, 'E4 TB Allocation Details'!$A$18:$L$214, MATCH("Demand ID", 'E4 TB Allocation Details'!$A$18:$L$18, 0),FALSE), 'E2 Allocators'!$B$15:$W$358, MATCH('O5 Details by Class &amp; Accounts'!K$18, 'E2 Allocators'!$B$15:$W$15, 0),FALSE)*$F69), 0, VLOOKUP(VLOOKUP($A69, 'E4 TB Allocation Details'!$A$18:$L$214, MATCH("Demand ID", 'E4 TB Allocation Details'!$A$18:$L$18, 0),FALSE), 'E2 Allocators'!$B$15:$W$358, MATCH('O5 Details by Class &amp; Accounts'!K$18, 'E2 Allocators'!$B$15:$W$15, 0),FALSE)*$F69)</f>
        <v>0</v>
      </c>
      <c r="L69" s="1322">
        <f>IF(ISERROR(VLOOKUP(VLOOKUP($A69, 'E4 TB Allocation Details'!$A$18:$L$214, MATCH("Demand ID", 'E4 TB Allocation Details'!$A$18:$L$18, 0),FALSE), 'E2 Allocators'!$B$15:$W$358, MATCH('O5 Details by Class &amp; Accounts'!L$18, 'E2 Allocators'!$B$15:$W$15, 0),FALSE)*$F69), 0, VLOOKUP(VLOOKUP($A69, 'E4 TB Allocation Details'!$A$18:$L$214, MATCH("Demand ID", 'E4 TB Allocation Details'!$A$18:$L$18, 0),FALSE), 'E2 Allocators'!$B$15:$W$358, MATCH('O5 Details by Class &amp; Accounts'!L$18, 'E2 Allocators'!$B$15:$W$15, 0),FALSE)*$F69)</f>
        <v>0</v>
      </c>
      <c r="M69" s="1322">
        <f>IF(ISERROR(VLOOKUP(VLOOKUP($A69, 'E4 TB Allocation Details'!$A$18:$L$214, MATCH("Demand ID", 'E4 TB Allocation Details'!$A$18:$L$18, 0),FALSE), 'E2 Allocators'!$B$15:$W$358, MATCH('O5 Details by Class &amp; Accounts'!M$18, 'E2 Allocators'!$B$15:$W$15, 0),FALSE)*$F69), 0, VLOOKUP(VLOOKUP($A69, 'E4 TB Allocation Details'!$A$18:$L$214, MATCH("Demand ID", 'E4 TB Allocation Details'!$A$18:$L$18, 0),FALSE), 'E2 Allocators'!$B$15:$W$358, MATCH('O5 Details by Class &amp; Accounts'!M$18, 'E2 Allocators'!$B$15:$W$15, 0),FALSE)*$F69)</f>
        <v>0</v>
      </c>
      <c r="N69" s="1322">
        <f>IF(ISERROR(VLOOKUP(VLOOKUP($A69, 'E4 TB Allocation Details'!$A$18:$L$214, MATCH("Demand ID", 'E4 TB Allocation Details'!$A$18:$L$18, 0),FALSE), 'E2 Allocators'!$B$15:$W$358, MATCH('O5 Details by Class &amp; Accounts'!N$18, 'E2 Allocators'!$B$15:$W$15, 0),FALSE)*$F69), 0, VLOOKUP(VLOOKUP($A69, 'E4 TB Allocation Details'!$A$18:$L$214, MATCH("Demand ID", 'E4 TB Allocation Details'!$A$18:$L$18, 0),FALSE), 'E2 Allocators'!$B$15:$W$358, MATCH('O5 Details by Class &amp; Accounts'!N$18, 'E2 Allocators'!$B$15:$W$15, 0),FALSE)*$F69)</f>
        <v>0</v>
      </c>
      <c r="O69" s="1322">
        <f>IF(ISERROR(VLOOKUP(VLOOKUP($A69, 'E4 TB Allocation Details'!$A$18:$L$214, MATCH("Demand ID", 'E4 TB Allocation Details'!$A$18:$L$18, 0),FALSE), 'E2 Allocators'!$B$15:$W$358, MATCH('O5 Details by Class &amp; Accounts'!O$18, 'E2 Allocators'!$B$15:$W$15, 0),FALSE)*$F69), 0, VLOOKUP(VLOOKUP($A69, 'E4 TB Allocation Details'!$A$18:$L$214, MATCH("Demand ID", 'E4 TB Allocation Details'!$A$18:$L$18, 0),FALSE), 'E2 Allocators'!$B$15:$W$358, MATCH('O5 Details by Class &amp; Accounts'!O$18, 'E2 Allocators'!$B$15:$W$15, 0),FALSE)*$F69)</f>
        <v>0</v>
      </c>
      <c r="P69" s="1322">
        <f>IF(ISERROR(VLOOKUP(VLOOKUP($A69, 'E4 TB Allocation Details'!$A$18:$L$214, MATCH("Demand ID", 'E4 TB Allocation Details'!$A$18:$L$18, 0),FALSE), 'E2 Allocators'!$B$15:$W$358, MATCH('O5 Details by Class &amp; Accounts'!P$18, 'E2 Allocators'!$B$15:$W$15, 0),FALSE)*$F69), 0, VLOOKUP(VLOOKUP($A69, 'E4 TB Allocation Details'!$A$18:$L$214, MATCH("Demand ID", 'E4 TB Allocation Details'!$A$18:$L$18, 0),FALSE), 'E2 Allocators'!$B$15:$W$358, MATCH('O5 Details by Class &amp; Accounts'!P$18, 'E2 Allocators'!$B$15:$W$15, 0),FALSE)*$F69)</f>
        <v>0</v>
      </c>
      <c r="Q69" s="1322">
        <f>IF(ISERROR(VLOOKUP(VLOOKUP($A69, 'E4 TB Allocation Details'!$A$18:$L$214, MATCH("Demand ID", 'E4 TB Allocation Details'!$A$18:$L$18, 0),FALSE), 'E2 Allocators'!$B$15:$W$358, MATCH('O5 Details by Class &amp; Accounts'!Q$18, 'E2 Allocators'!$B$15:$W$15, 0),FALSE)*$F69), 0, VLOOKUP(VLOOKUP($A69, 'E4 TB Allocation Details'!$A$18:$L$214, MATCH("Demand ID", 'E4 TB Allocation Details'!$A$18:$L$18, 0),FALSE), 'E2 Allocators'!$B$15:$W$358, MATCH('O5 Details by Class &amp; Accounts'!Q$18, 'E2 Allocators'!$B$15:$W$15, 0),FALSE)*$F69)</f>
        <v>0</v>
      </c>
      <c r="R69" s="1322">
        <f>IF(ISERROR(VLOOKUP(VLOOKUP($A69, 'E4 TB Allocation Details'!$A$18:$L$214, MATCH("Demand ID", 'E4 TB Allocation Details'!$A$18:$L$18, 0),FALSE), 'E2 Allocators'!$B$15:$W$358, MATCH('O5 Details by Class &amp; Accounts'!R$18, 'E2 Allocators'!$B$15:$W$15, 0),FALSE)*$F69), 0, VLOOKUP(VLOOKUP($A69, 'E4 TB Allocation Details'!$A$18:$L$214, MATCH("Demand ID", 'E4 TB Allocation Details'!$A$18:$L$18, 0),FALSE), 'E2 Allocators'!$B$15:$W$358, MATCH('O5 Details by Class &amp; Accounts'!R$18, 'E2 Allocators'!$B$15:$W$15, 0),FALSE)*$F69)</f>
        <v>0</v>
      </c>
      <c r="S69" s="1322">
        <f>IF(ISERROR(VLOOKUP(VLOOKUP($A69, 'E4 TB Allocation Details'!$A$18:$L$214, MATCH("Demand ID", 'E4 TB Allocation Details'!$A$18:$L$18, 0),FALSE), 'E2 Allocators'!$B$15:$W$358, MATCH('O5 Details by Class &amp; Accounts'!S$18, 'E2 Allocators'!$B$15:$W$15, 0),FALSE)*$F69), 0, VLOOKUP(VLOOKUP($A69, 'E4 TB Allocation Details'!$A$18:$L$214, MATCH("Demand ID", 'E4 TB Allocation Details'!$A$18:$L$18, 0),FALSE), 'E2 Allocators'!$B$15:$W$358, MATCH('O5 Details by Class &amp; Accounts'!S$18, 'E2 Allocators'!$B$15:$W$15, 0),FALSE)*$F69)</f>
        <v>0</v>
      </c>
      <c r="T69" s="1322">
        <f>IF(ISERROR(VLOOKUP(VLOOKUP($A69, 'E4 TB Allocation Details'!$A$18:$L$214, MATCH("Demand ID", 'E4 TB Allocation Details'!$A$18:$L$18, 0),FALSE), 'E2 Allocators'!$B$15:$W$358, MATCH('O5 Details by Class &amp; Accounts'!T$18, 'E2 Allocators'!$B$15:$W$15, 0),FALSE)*$F69), 0, VLOOKUP(VLOOKUP($A69, 'E4 TB Allocation Details'!$A$18:$L$214, MATCH("Demand ID", 'E4 TB Allocation Details'!$A$18:$L$18, 0),FALSE), 'E2 Allocators'!$B$15:$W$358, MATCH('O5 Details by Class &amp; Accounts'!T$18, 'E2 Allocators'!$B$15:$W$15, 0),FALSE)*$F69)</f>
        <v>0</v>
      </c>
      <c r="U69" s="1322">
        <f>IF(ISERROR(VLOOKUP(VLOOKUP($A69, 'E4 TB Allocation Details'!$A$18:$L$214, MATCH("Demand ID", 'E4 TB Allocation Details'!$A$18:$L$18, 0),FALSE), 'E2 Allocators'!$B$15:$W$358, MATCH('O5 Details by Class &amp; Accounts'!U$18, 'E2 Allocators'!$B$15:$W$15, 0),FALSE)*$F69), 0, VLOOKUP(VLOOKUP($A69, 'E4 TB Allocation Details'!$A$18:$L$214, MATCH("Demand ID", 'E4 TB Allocation Details'!$A$18:$L$18, 0),FALSE), 'E2 Allocators'!$B$15:$W$358, MATCH('O5 Details by Class &amp; Accounts'!U$18, 'E2 Allocators'!$B$15:$W$15, 0),FALSE)*$F69)</f>
        <v>0</v>
      </c>
      <c r="V69" s="1322">
        <f>IF(ISERROR(VLOOKUP(VLOOKUP($A69, 'E4 TB Allocation Details'!$A$18:$L$214, MATCH("Demand ID", 'E4 TB Allocation Details'!$A$18:$L$18, 0),FALSE), 'E2 Allocators'!$B$15:$W$358, MATCH('O5 Details by Class &amp; Accounts'!V$18, 'E2 Allocators'!$B$15:$W$15, 0),FALSE)*$F69), 0, VLOOKUP(VLOOKUP($A69, 'E4 TB Allocation Details'!$A$18:$L$214, MATCH("Demand ID", 'E4 TB Allocation Details'!$A$18:$L$18, 0),FALSE), 'E2 Allocators'!$B$15:$W$358, MATCH('O5 Details by Class &amp; Accounts'!V$18, 'E2 Allocators'!$B$15:$W$15, 0),FALSE)*$F69)</f>
        <v>0</v>
      </c>
      <c r="W69" s="1322">
        <f>IF(ISERROR(VLOOKUP(VLOOKUP($A69, 'E4 TB Allocation Details'!$A$18:$L$214, MATCH("Demand ID", 'E4 TB Allocation Details'!$A$18:$L$18, 0),FALSE), 'E2 Allocators'!$B$15:$W$358, MATCH('O5 Details by Class &amp; Accounts'!W$18, 'E2 Allocators'!$B$15:$W$15, 0),FALSE)*$F69), 0, VLOOKUP(VLOOKUP($A69, 'E4 TB Allocation Details'!$A$18:$L$214, MATCH("Demand ID", 'E4 TB Allocation Details'!$A$18:$L$18, 0),FALSE), 'E2 Allocators'!$B$15:$W$358, MATCH('O5 Details by Class &amp; Accounts'!W$18, 'E2 Allocators'!$B$15:$W$15, 0),FALSE)*$F69)</f>
        <v>0</v>
      </c>
      <c r="X69" s="1322">
        <f>IF(ISERROR(VLOOKUP(VLOOKUP($A69, 'E4 TB Allocation Details'!$A$18:$L$214, MATCH("Demand ID", 'E4 TB Allocation Details'!$A$18:$L$18, 0),FALSE), 'E2 Allocators'!$B$15:$W$358, MATCH('O5 Details by Class &amp; Accounts'!X$18, 'E2 Allocators'!$B$15:$W$15, 0),FALSE)*$F69), 0, VLOOKUP(VLOOKUP($A69, 'E4 TB Allocation Details'!$A$18:$L$214, MATCH("Demand ID", 'E4 TB Allocation Details'!$A$18:$L$18, 0),FALSE), 'E2 Allocators'!$B$15:$W$358, MATCH('O5 Details by Class &amp; Accounts'!X$18, 'E2 Allocators'!$B$15:$W$15, 0),FALSE)*$F69)</f>
        <v>0</v>
      </c>
      <c r="Y69" s="1322">
        <f>IF(ISERROR(VLOOKUP(VLOOKUP($A69, 'E4 TB Allocation Details'!$A$18:$L$214, MATCH("Demand ID", 'E4 TB Allocation Details'!$A$18:$L$18, 0),FALSE), 'E2 Allocators'!$B$15:$W$358, MATCH('O5 Details by Class &amp; Accounts'!Y$18, 'E2 Allocators'!$B$15:$W$15, 0),FALSE)*$F69), 0, VLOOKUP(VLOOKUP($A69, 'E4 TB Allocation Details'!$A$18:$L$214, MATCH("Demand ID", 'E4 TB Allocation Details'!$A$18:$L$18, 0),FALSE), 'E2 Allocators'!$B$15:$W$358, MATCH('O5 Details by Class &amp; Accounts'!Y$18, 'E2 Allocators'!$B$15:$W$15, 0),FALSE)*$F69)</f>
        <v>0</v>
      </c>
      <c r="Z69" s="1322">
        <f>IF(ISERROR(VLOOKUP(VLOOKUP($A69, 'E4 TB Allocation Details'!$A$18:$L$214, MATCH("Demand ID", 'E4 TB Allocation Details'!$A$18:$L$18, 0),FALSE), 'E2 Allocators'!$B$15:$W$358, MATCH('O5 Details by Class &amp; Accounts'!Z$18, 'E2 Allocators'!$B$15:$W$15, 0),FALSE)*$F69), 0, VLOOKUP(VLOOKUP($A69, 'E4 TB Allocation Details'!$A$18:$L$214, MATCH("Demand ID", 'E4 TB Allocation Details'!$A$18:$L$18, 0),FALSE), 'E2 Allocators'!$B$15:$W$358, MATCH('O5 Details by Class &amp; Accounts'!Z$18, 'E2 Allocators'!$B$15:$W$15, 0),FALSE)*$F69)</f>
        <v>0</v>
      </c>
      <c r="AA69" s="1322">
        <f>IF(ISERROR(VLOOKUP(VLOOKUP($A69, 'E4 TB Allocation Details'!$A$18:$L$214, MATCH("Demand ID", 'E4 TB Allocation Details'!$A$18:$L$18, 0),FALSE), 'E2 Allocators'!$B$15:$W$358, MATCH('O5 Details by Class &amp; Accounts'!AA$18, 'E2 Allocators'!$B$15:$W$15, 0),FALSE)*$F69), 0, VLOOKUP(VLOOKUP($A69, 'E4 TB Allocation Details'!$A$18:$L$214, MATCH("Demand ID", 'E4 TB Allocation Details'!$A$18:$L$18, 0),FALSE), 'E2 Allocators'!$B$15:$W$358, MATCH('O5 Details by Class &amp; Accounts'!AA$18, 'E2 Allocators'!$B$15:$W$15, 0),FALSE)*$F69)</f>
        <v>0</v>
      </c>
      <c r="AB69" s="1322">
        <f>IF(ISERROR(VLOOKUP(VLOOKUP($A69, 'E4 TB Allocation Details'!$A$18:$L$214, MATCH("Demand ID", 'E4 TB Allocation Details'!$A$18:$L$18, 0),FALSE), 'E2 Allocators'!$B$15:$W$358, MATCH('O5 Details by Class &amp; Accounts'!AB$18, 'E2 Allocators'!$B$15:$W$15, 0),FALSE)*$F69), 0, VLOOKUP(VLOOKUP($A69, 'E4 TB Allocation Details'!$A$18:$L$214, MATCH("Demand ID", 'E4 TB Allocation Details'!$A$18:$L$18, 0),FALSE), 'E2 Allocators'!$B$15:$W$358, MATCH('O5 Details by Class &amp; Accounts'!AB$18, 'E2 Allocators'!$B$15:$W$15, 0),FALSE)*$F69)</f>
        <v>0</v>
      </c>
      <c r="AC69" s="1322">
        <f t="shared" si="9"/>
        <v>0</v>
      </c>
      <c r="AD69" s="1322">
        <f>IF(ISERROR(VLOOKUP(VLOOKUP($A69, 'E4 TB Allocation Details'!$A$18:$L$214, MATCH("Customer ID", 'E4 TB Allocation Details'!$A$18:$L$18, 0),FALSE), 'E2 Allocators'!$B$15:$W$358, MATCH('O5 Details by Class &amp; Accounts'!AD$18, 'E2 Allocators'!$B$15:$W$15, 0),FALSE)*$G69), 0, VLOOKUP(VLOOKUP($A69, 'E4 TB Allocation Details'!$A$18:$L$214, MATCH("Customer ID", 'E4 TB Allocation Details'!$A$18:$L$18, 0),FALSE), 'E2 Allocators'!$B$15:$W$358, MATCH('O5 Details by Class &amp; Accounts'!AD$18, 'E2 Allocators'!$B$15:$W$15, 0),FALSE)*$G69)</f>
        <v>0</v>
      </c>
      <c r="AE69" s="1322">
        <f>IF(ISERROR(VLOOKUP(VLOOKUP($A69, 'E4 TB Allocation Details'!$A$18:$L$214, MATCH("Customer ID", 'E4 TB Allocation Details'!$A$18:$L$18, 0),FALSE), 'E2 Allocators'!$B$15:$W$358, MATCH('O5 Details by Class &amp; Accounts'!AE$18, 'E2 Allocators'!$B$15:$W$15, 0),FALSE)*$G69), 0, VLOOKUP(VLOOKUP($A69, 'E4 TB Allocation Details'!$A$18:$L$214, MATCH("Customer ID", 'E4 TB Allocation Details'!$A$18:$L$18, 0),FALSE), 'E2 Allocators'!$B$15:$W$358, MATCH('O5 Details by Class &amp; Accounts'!AE$18, 'E2 Allocators'!$B$15:$W$15, 0),FALSE)*$G69)</f>
        <v>0</v>
      </c>
      <c r="AF69" s="1322">
        <f>IF(ISERROR(VLOOKUP(VLOOKUP($A69, 'E4 TB Allocation Details'!$A$18:$L$214, MATCH("Customer ID", 'E4 TB Allocation Details'!$A$18:$L$18, 0),FALSE), 'E2 Allocators'!$B$15:$W$358, MATCH('O5 Details by Class &amp; Accounts'!AF$18, 'E2 Allocators'!$B$15:$W$15, 0),FALSE)*$G69), 0, VLOOKUP(VLOOKUP($A69, 'E4 TB Allocation Details'!$A$18:$L$214, MATCH("Customer ID", 'E4 TB Allocation Details'!$A$18:$L$18, 0),FALSE), 'E2 Allocators'!$B$15:$W$358, MATCH('O5 Details by Class &amp; Accounts'!AF$18, 'E2 Allocators'!$B$15:$W$15, 0),FALSE)*$G69)</f>
        <v>0</v>
      </c>
      <c r="AG69" s="1322">
        <f>IF(ISERROR(VLOOKUP(VLOOKUP($A69, 'E4 TB Allocation Details'!$A$18:$L$214, MATCH("Customer ID", 'E4 TB Allocation Details'!$A$18:$L$18, 0),FALSE), 'E2 Allocators'!$B$15:$W$358, MATCH('O5 Details by Class &amp; Accounts'!AG$18, 'E2 Allocators'!$B$15:$W$15, 0),FALSE)*$G69), 0, VLOOKUP(VLOOKUP($A69, 'E4 TB Allocation Details'!$A$18:$L$214, MATCH("Customer ID", 'E4 TB Allocation Details'!$A$18:$L$18, 0),FALSE), 'E2 Allocators'!$B$15:$W$358, MATCH('O5 Details by Class &amp; Accounts'!AG$18, 'E2 Allocators'!$B$15:$W$15, 0),FALSE)*$G69)</f>
        <v>0</v>
      </c>
      <c r="AH69" s="1322">
        <f>IF(ISERROR(VLOOKUP(VLOOKUP($A69, 'E4 TB Allocation Details'!$A$18:$L$214, MATCH("Customer ID", 'E4 TB Allocation Details'!$A$18:$L$18, 0),FALSE), 'E2 Allocators'!$B$15:$W$358, MATCH('O5 Details by Class &amp; Accounts'!AH$18, 'E2 Allocators'!$B$15:$W$15, 0),FALSE)*$G69), 0, VLOOKUP(VLOOKUP($A69, 'E4 TB Allocation Details'!$A$18:$L$214, MATCH("Customer ID", 'E4 TB Allocation Details'!$A$18:$L$18, 0),FALSE), 'E2 Allocators'!$B$15:$W$358, MATCH('O5 Details by Class &amp; Accounts'!AH$18, 'E2 Allocators'!$B$15:$W$15, 0),FALSE)*$G69)</f>
        <v>0</v>
      </c>
      <c r="AI69" s="1322">
        <f>IF(ISERROR(VLOOKUP(VLOOKUP($A69, 'E4 TB Allocation Details'!$A$18:$L$214, MATCH("Customer ID", 'E4 TB Allocation Details'!$A$18:$L$18, 0),FALSE), 'E2 Allocators'!$B$15:$W$358, MATCH('O5 Details by Class &amp; Accounts'!AI$18, 'E2 Allocators'!$B$15:$W$15, 0),FALSE)*$G69), 0, VLOOKUP(VLOOKUP($A69, 'E4 TB Allocation Details'!$A$18:$L$214, MATCH("Customer ID", 'E4 TB Allocation Details'!$A$18:$L$18, 0),FALSE), 'E2 Allocators'!$B$15:$W$358, MATCH('O5 Details by Class &amp; Accounts'!AI$18, 'E2 Allocators'!$B$15:$W$15, 0),FALSE)*$G69)</f>
        <v>0</v>
      </c>
      <c r="AJ69" s="1322">
        <f>IF(ISERROR(VLOOKUP(VLOOKUP($A69, 'E4 TB Allocation Details'!$A$18:$L$214, MATCH("Customer ID", 'E4 TB Allocation Details'!$A$18:$L$18, 0),FALSE), 'E2 Allocators'!$B$15:$W$358, MATCH('O5 Details by Class &amp; Accounts'!AJ$18, 'E2 Allocators'!$B$15:$W$15, 0),FALSE)*$G69), 0, VLOOKUP(VLOOKUP($A69, 'E4 TB Allocation Details'!$A$18:$L$214, MATCH("Customer ID", 'E4 TB Allocation Details'!$A$18:$L$18, 0),FALSE), 'E2 Allocators'!$B$15:$W$358, MATCH('O5 Details by Class &amp; Accounts'!AJ$18, 'E2 Allocators'!$B$15:$W$15, 0),FALSE)*$G69)</f>
        <v>0</v>
      </c>
      <c r="AK69" s="1322">
        <f>IF(ISERROR(VLOOKUP(VLOOKUP($A69, 'E4 TB Allocation Details'!$A$18:$L$214, MATCH("Customer ID", 'E4 TB Allocation Details'!$A$18:$L$18, 0),FALSE), 'E2 Allocators'!$B$15:$W$358, MATCH('O5 Details by Class &amp; Accounts'!AK$18, 'E2 Allocators'!$B$15:$W$15, 0),FALSE)*$G69), 0, VLOOKUP(VLOOKUP($A69, 'E4 TB Allocation Details'!$A$18:$L$214, MATCH("Customer ID", 'E4 TB Allocation Details'!$A$18:$L$18, 0),FALSE), 'E2 Allocators'!$B$15:$W$358, MATCH('O5 Details by Class &amp; Accounts'!AK$18, 'E2 Allocators'!$B$15:$W$15, 0),FALSE)*$G69)</f>
        <v>0</v>
      </c>
      <c r="AL69" s="1322">
        <f>IF(ISERROR(VLOOKUP(VLOOKUP($A69, 'E4 TB Allocation Details'!$A$18:$L$214, MATCH("Customer ID", 'E4 TB Allocation Details'!$A$18:$L$18, 0),FALSE), 'E2 Allocators'!$B$15:$W$358, MATCH('O5 Details by Class &amp; Accounts'!AL$18, 'E2 Allocators'!$B$15:$W$15, 0),FALSE)*$G69), 0, VLOOKUP(VLOOKUP($A69, 'E4 TB Allocation Details'!$A$18:$L$214, MATCH("Customer ID", 'E4 TB Allocation Details'!$A$18:$L$18, 0),FALSE), 'E2 Allocators'!$B$15:$W$358, MATCH('O5 Details by Class &amp; Accounts'!AL$18, 'E2 Allocators'!$B$15:$W$15, 0),FALSE)*$G69)</f>
        <v>0</v>
      </c>
      <c r="AM69" s="1322">
        <f>IF(ISERROR(VLOOKUP(VLOOKUP($A69, 'E4 TB Allocation Details'!$A$18:$L$214, MATCH("Customer ID", 'E4 TB Allocation Details'!$A$18:$L$18, 0),FALSE), 'E2 Allocators'!$B$15:$W$358, MATCH('O5 Details by Class &amp; Accounts'!AM$18, 'E2 Allocators'!$B$15:$W$15, 0),FALSE)*$G69), 0, VLOOKUP(VLOOKUP($A69, 'E4 TB Allocation Details'!$A$18:$L$214, MATCH("Customer ID", 'E4 TB Allocation Details'!$A$18:$L$18, 0),FALSE), 'E2 Allocators'!$B$15:$W$358, MATCH('O5 Details by Class &amp; Accounts'!AM$18, 'E2 Allocators'!$B$15:$W$15, 0),FALSE)*$G69)</f>
        <v>0</v>
      </c>
      <c r="AN69" s="1322">
        <f>IF(ISERROR(VLOOKUP(VLOOKUP($A69, 'E4 TB Allocation Details'!$A$18:$L$214, MATCH("Customer ID", 'E4 TB Allocation Details'!$A$18:$L$18, 0),FALSE), 'E2 Allocators'!$B$15:$W$358, MATCH('O5 Details by Class &amp; Accounts'!AN$18, 'E2 Allocators'!$B$15:$W$15, 0),FALSE)*$G69), 0, VLOOKUP(VLOOKUP($A69, 'E4 TB Allocation Details'!$A$18:$L$214, MATCH("Customer ID", 'E4 TB Allocation Details'!$A$18:$L$18, 0),FALSE), 'E2 Allocators'!$B$15:$W$358, MATCH('O5 Details by Class &amp; Accounts'!AN$18, 'E2 Allocators'!$B$15:$W$15, 0),FALSE)*$G69)</f>
        <v>0</v>
      </c>
      <c r="AO69" s="1322">
        <f>IF(ISERROR(VLOOKUP(VLOOKUP($A69, 'E4 TB Allocation Details'!$A$18:$L$214, MATCH("Customer ID", 'E4 TB Allocation Details'!$A$18:$L$18, 0),FALSE), 'E2 Allocators'!$B$15:$W$358, MATCH('O5 Details by Class &amp; Accounts'!AO$18, 'E2 Allocators'!$B$15:$W$15, 0),FALSE)*$G69), 0, VLOOKUP(VLOOKUP($A69, 'E4 TB Allocation Details'!$A$18:$L$214, MATCH("Customer ID", 'E4 TB Allocation Details'!$A$18:$L$18, 0),FALSE), 'E2 Allocators'!$B$15:$W$358, MATCH('O5 Details by Class &amp; Accounts'!AO$18, 'E2 Allocators'!$B$15:$W$15, 0),FALSE)*$G69)</f>
        <v>0</v>
      </c>
      <c r="AP69" s="1322">
        <f>IF(ISERROR(VLOOKUP(VLOOKUP($A69, 'E4 TB Allocation Details'!$A$18:$L$214, MATCH("Customer ID", 'E4 TB Allocation Details'!$A$18:$L$18, 0),FALSE), 'E2 Allocators'!$B$15:$W$358, MATCH('O5 Details by Class &amp; Accounts'!AP$18, 'E2 Allocators'!$B$15:$W$15, 0),FALSE)*$G69), 0, VLOOKUP(VLOOKUP($A69, 'E4 TB Allocation Details'!$A$18:$L$214, MATCH("Customer ID", 'E4 TB Allocation Details'!$A$18:$L$18, 0),FALSE), 'E2 Allocators'!$B$15:$W$358, MATCH('O5 Details by Class &amp; Accounts'!AP$18, 'E2 Allocators'!$B$15:$W$15, 0),FALSE)*$G69)</f>
        <v>0</v>
      </c>
      <c r="AQ69" s="1322">
        <f>IF(ISERROR(VLOOKUP(VLOOKUP($A69, 'E4 TB Allocation Details'!$A$18:$L$214, MATCH("Customer ID", 'E4 TB Allocation Details'!$A$18:$L$18, 0),FALSE), 'E2 Allocators'!$B$15:$W$358, MATCH('O5 Details by Class &amp; Accounts'!AQ$18, 'E2 Allocators'!$B$15:$W$15, 0),FALSE)*$G69), 0, VLOOKUP(VLOOKUP($A69, 'E4 TB Allocation Details'!$A$18:$L$214, MATCH("Customer ID", 'E4 TB Allocation Details'!$A$18:$L$18, 0),FALSE), 'E2 Allocators'!$B$15:$W$358, MATCH('O5 Details by Class &amp; Accounts'!AQ$18, 'E2 Allocators'!$B$15:$W$15, 0),FALSE)*$G69)</f>
        <v>0</v>
      </c>
      <c r="AR69" s="1322">
        <f>IF(ISERROR(VLOOKUP(VLOOKUP($A69, 'E4 TB Allocation Details'!$A$18:$L$214, MATCH("Customer ID", 'E4 TB Allocation Details'!$A$18:$L$18, 0),FALSE), 'E2 Allocators'!$B$15:$W$358, MATCH('O5 Details by Class &amp; Accounts'!AR$18, 'E2 Allocators'!$B$15:$W$15, 0),FALSE)*$G69), 0, VLOOKUP(VLOOKUP($A69, 'E4 TB Allocation Details'!$A$18:$L$214, MATCH("Customer ID", 'E4 TB Allocation Details'!$A$18:$L$18, 0),FALSE), 'E2 Allocators'!$B$15:$W$358, MATCH('O5 Details by Class &amp; Accounts'!AR$18, 'E2 Allocators'!$B$15:$W$15, 0),FALSE)*$G69)</f>
        <v>0</v>
      </c>
      <c r="AS69" s="1322">
        <f>IF(ISERROR(VLOOKUP(VLOOKUP($A69, 'E4 TB Allocation Details'!$A$18:$L$214, MATCH("Customer ID", 'E4 TB Allocation Details'!$A$18:$L$18, 0),FALSE), 'E2 Allocators'!$B$15:$W$358, MATCH('O5 Details by Class &amp; Accounts'!AS$18, 'E2 Allocators'!$B$15:$W$15, 0),FALSE)*$G69), 0, VLOOKUP(VLOOKUP($A69, 'E4 TB Allocation Details'!$A$18:$L$214, MATCH("Customer ID", 'E4 TB Allocation Details'!$A$18:$L$18, 0),FALSE), 'E2 Allocators'!$B$15:$W$358, MATCH('O5 Details by Class &amp; Accounts'!AS$18, 'E2 Allocators'!$B$15:$W$15, 0),FALSE)*$G69)</f>
        <v>0</v>
      </c>
      <c r="AT69" s="1322">
        <f>IF(ISERROR(VLOOKUP(VLOOKUP($A69, 'E4 TB Allocation Details'!$A$18:$L$214, MATCH("Customer ID", 'E4 TB Allocation Details'!$A$18:$L$18, 0),FALSE), 'E2 Allocators'!$B$15:$W$358, MATCH('O5 Details by Class &amp; Accounts'!AT$18, 'E2 Allocators'!$B$15:$W$15, 0),FALSE)*$G69), 0, VLOOKUP(VLOOKUP($A69, 'E4 TB Allocation Details'!$A$18:$L$214, MATCH("Customer ID", 'E4 TB Allocation Details'!$A$18:$L$18, 0),FALSE), 'E2 Allocators'!$B$15:$W$358, MATCH('O5 Details by Class &amp; Accounts'!AT$18, 'E2 Allocators'!$B$15:$W$15, 0),FALSE)*$G69)</f>
        <v>0</v>
      </c>
      <c r="AU69" s="1322">
        <f>IF(ISERROR(VLOOKUP(VLOOKUP($A69, 'E4 TB Allocation Details'!$A$18:$L$214, MATCH("Customer ID", 'E4 TB Allocation Details'!$A$18:$L$18, 0),FALSE), 'E2 Allocators'!$B$15:$W$358, MATCH('O5 Details by Class &amp; Accounts'!AU$18, 'E2 Allocators'!$B$15:$W$15, 0),FALSE)*$G69), 0, VLOOKUP(VLOOKUP($A69, 'E4 TB Allocation Details'!$A$18:$L$214, MATCH("Customer ID", 'E4 TB Allocation Details'!$A$18:$L$18, 0),FALSE), 'E2 Allocators'!$B$15:$W$358, MATCH('O5 Details by Class &amp; Accounts'!AU$18, 'E2 Allocators'!$B$15:$W$15, 0),FALSE)*$G69)</f>
        <v>0</v>
      </c>
      <c r="AV69" s="1322">
        <f>IF(ISERROR(VLOOKUP(VLOOKUP($A69, 'E4 TB Allocation Details'!$A$18:$L$214, MATCH("Customer ID", 'E4 TB Allocation Details'!$A$18:$L$18, 0),FALSE), 'E2 Allocators'!$B$15:$W$358, MATCH('O5 Details by Class &amp; Accounts'!AV$18, 'E2 Allocators'!$B$15:$W$15, 0),FALSE)*$G69), 0, VLOOKUP(VLOOKUP($A69, 'E4 TB Allocation Details'!$A$18:$L$214, MATCH("Customer ID", 'E4 TB Allocation Details'!$A$18:$L$18, 0),FALSE), 'E2 Allocators'!$B$15:$W$358, MATCH('O5 Details by Class &amp; Accounts'!AV$18, 'E2 Allocators'!$B$15:$W$15, 0),FALSE)*$G69)</f>
        <v>0</v>
      </c>
      <c r="AW69" s="1322">
        <f>IF(ISERROR(VLOOKUP(VLOOKUP($A69, 'E4 TB Allocation Details'!$A$18:$L$214, MATCH("Customer ID", 'E4 TB Allocation Details'!$A$18:$L$18, 0),FALSE), 'E2 Allocators'!$B$15:$W$358, MATCH('O5 Details by Class &amp; Accounts'!AW$18, 'E2 Allocators'!$B$15:$W$15, 0),FALSE)*$G69), 0, VLOOKUP(VLOOKUP($A69, 'E4 TB Allocation Details'!$A$18:$L$214, MATCH("Customer ID", 'E4 TB Allocation Details'!$A$18:$L$18, 0),FALSE), 'E2 Allocators'!$B$15:$W$358, MATCH('O5 Details by Class &amp; Accounts'!AW$18, 'E2 Allocators'!$B$15:$W$15, 0),FALSE)*$G69)</f>
        <v>0</v>
      </c>
      <c r="AX69" s="1322">
        <f t="shared" si="10"/>
        <v>0</v>
      </c>
      <c r="AY69" s="1322">
        <f>IF(ISERROR(VLOOKUP(VLOOKUP($A69, 'E4 TB Allocation Details'!$A$18:$L$214, MATCH("Misc ID", 'E4 TB Allocation Details'!$A$18:$L$18, 0),FALSE), 'E2 Allocators'!$B$15:$W$358, MATCH('O5 Details by Class &amp; Accounts'!AY$18, 'E2 Allocators'!$B$15:$W$15, 0),FALSE)*$E69), 0, VLOOKUP(VLOOKUP($A69, 'E4 TB Allocation Details'!$A$18:$L$214, MATCH("Misc ID", 'E4 TB Allocation Details'!$A$18:$L$18, 0),FALSE), 'E2 Allocators'!$B$15:$W$358, MATCH('O5 Details by Class &amp; Accounts'!AY$18, 'E2 Allocators'!$B$15:$W$15, 0),FALSE)*$E69)</f>
        <v>0</v>
      </c>
      <c r="AZ69" s="1322">
        <f>IF(ISERROR(VLOOKUP(VLOOKUP($A69, 'E4 TB Allocation Details'!$A$18:$L$214, MATCH("Misc ID", 'E4 TB Allocation Details'!$A$18:$L$18, 0),FALSE), 'E2 Allocators'!$B$15:$W$358, MATCH('O5 Details by Class &amp; Accounts'!AZ$18, 'E2 Allocators'!$B$15:$W$15, 0),FALSE)*$E69), 0, VLOOKUP(VLOOKUP($A69, 'E4 TB Allocation Details'!$A$18:$L$214, MATCH("Misc ID", 'E4 TB Allocation Details'!$A$18:$L$18, 0),FALSE), 'E2 Allocators'!$B$15:$W$358, MATCH('O5 Details by Class &amp; Accounts'!AZ$18, 'E2 Allocators'!$B$15:$W$15, 0),FALSE)*$E69)</f>
        <v>0</v>
      </c>
      <c r="BA69" s="1322">
        <f>IF(ISERROR(VLOOKUP(VLOOKUP($A69, 'E4 TB Allocation Details'!$A$18:$L$214, MATCH("Misc ID", 'E4 TB Allocation Details'!$A$18:$L$18, 0),FALSE), 'E2 Allocators'!$B$15:$W$358, MATCH('O5 Details by Class &amp; Accounts'!BA$18, 'E2 Allocators'!$B$15:$W$15, 0),FALSE)*$E69), 0, VLOOKUP(VLOOKUP($A69, 'E4 TB Allocation Details'!$A$18:$L$214, MATCH("Misc ID", 'E4 TB Allocation Details'!$A$18:$L$18, 0),FALSE), 'E2 Allocators'!$B$15:$W$358, MATCH('O5 Details by Class &amp; Accounts'!BA$18, 'E2 Allocators'!$B$15:$W$15, 0),FALSE)*$E69)</f>
        <v>0</v>
      </c>
      <c r="BB69" s="1322">
        <f>IF(ISERROR(VLOOKUP(VLOOKUP($A69, 'E4 TB Allocation Details'!$A$18:$L$214, MATCH("Misc ID", 'E4 TB Allocation Details'!$A$18:$L$18, 0),FALSE), 'E2 Allocators'!$B$15:$W$358, MATCH('O5 Details by Class &amp; Accounts'!BB$18, 'E2 Allocators'!$B$15:$W$15, 0),FALSE)*$E69), 0, VLOOKUP(VLOOKUP($A69, 'E4 TB Allocation Details'!$A$18:$L$214, MATCH("Misc ID", 'E4 TB Allocation Details'!$A$18:$L$18, 0),FALSE), 'E2 Allocators'!$B$15:$W$358, MATCH('O5 Details by Class &amp; Accounts'!BB$18, 'E2 Allocators'!$B$15:$W$15, 0),FALSE)*$E69)</f>
        <v>0</v>
      </c>
      <c r="BC69" s="1322">
        <f>IF(ISERROR(VLOOKUP(VLOOKUP($A69, 'E4 TB Allocation Details'!$A$18:$L$214, MATCH("Misc ID", 'E4 TB Allocation Details'!$A$18:$L$18, 0),FALSE), 'E2 Allocators'!$B$15:$W$358, MATCH('O5 Details by Class &amp; Accounts'!BC$18, 'E2 Allocators'!$B$15:$W$15, 0),FALSE)*$E69), 0, VLOOKUP(VLOOKUP($A69, 'E4 TB Allocation Details'!$A$18:$L$214, MATCH("Misc ID", 'E4 TB Allocation Details'!$A$18:$L$18, 0),FALSE), 'E2 Allocators'!$B$15:$W$358, MATCH('O5 Details by Class &amp; Accounts'!BC$18, 'E2 Allocators'!$B$15:$W$15, 0),FALSE)*$E69)</f>
        <v>0</v>
      </c>
      <c r="BD69" s="1322">
        <f>IF(ISERROR(VLOOKUP(VLOOKUP($A69, 'E4 TB Allocation Details'!$A$18:$L$214, MATCH("Misc ID", 'E4 TB Allocation Details'!$A$18:$L$18, 0),FALSE), 'E2 Allocators'!$B$15:$W$358, MATCH('O5 Details by Class &amp; Accounts'!BD$18, 'E2 Allocators'!$B$15:$W$15, 0),FALSE)*$E69), 0, VLOOKUP(VLOOKUP($A69, 'E4 TB Allocation Details'!$A$18:$L$214, MATCH("Misc ID", 'E4 TB Allocation Details'!$A$18:$L$18, 0),FALSE), 'E2 Allocators'!$B$15:$W$358, MATCH('O5 Details by Class &amp; Accounts'!BD$18, 'E2 Allocators'!$B$15:$W$15, 0),FALSE)*$E69)</f>
        <v>0</v>
      </c>
      <c r="BE69" s="1322">
        <f>IF(ISERROR(VLOOKUP(VLOOKUP($A69, 'E4 TB Allocation Details'!$A$18:$L$214, MATCH("Misc ID", 'E4 TB Allocation Details'!$A$18:$L$18, 0),FALSE), 'E2 Allocators'!$B$15:$W$358, MATCH('O5 Details by Class &amp; Accounts'!BE$18, 'E2 Allocators'!$B$15:$W$15, 0),FALSE)*$E69), 0, VLOOKUP(VLOOKUP($A69, 'E4 TB Allocation Details'!$A$18:$L$214, MATCH("Misc ID", 'E4 TB Allocation Details'!$A$18:$L$18, 0),FALSE), 'E2 Allocators'!$B$15:$W$358, MATCH('O5 Details by Class &amp; Accounts'!BE$18, 'E2 Allocators'!$B$15:$W$15, 0),FALSE)*$E69)</f>
        <v>0</v>
      </c>
      <c r="BF69" s="1322">
        <f>IF(ISERROR(VLOOKUP(VLOOKUP($A69, 'E4 TB Allocation Details'!$A$18:$L$214, MATCH("Misc ID", 'E4 TB Allocation Details'!$A$18:$L$18, 0),FALSE), 'E2 Allocators'!$B$15:$W$358, MATCH('O5 Details by Class &amp; Accounts'!BF$18, 'E2 Allocators'!$B$15:$W$15, 0),FALSE)*$E69), 0, VLOOKUP(VLOOKUP($A69, 'E4 TB Allocation Details'!$A$18:$L$214, MATCH("Misc ID", 'E4 TB Allocation Details'!$A$18:$L$18, 0),FALSE), 'E2 Allocators'!$B$15:$W$358, MATCH('O5 Details by Class &amp; Accounts'!BF$18, 'E2 Allocators'!$B$15:$W$15, 0),FALSE)*$E69)</f>
        <v>0</v>
      </c>
      <c r="BG69" s="1322">
        <f>IF(ISERROR(VLOOKUP(VLOOKUP($A69, 'E4 TB Allocation Details'!$A$18:$L$214, MATCH("Misc ID", 'E4 TB Allocation Details'!$A$18:$L$18, 0),FALSE), 'E2 Allocators'!$B$15:$W$358, MATCH('O5 Details by Class &amp; Accounts'!BG$18, 'E2 Allocators'!$B$15:$W$15, 0),FALSE)*$E69), 0, VLOOKUP(VLOOKUP($A69, 'E4 TB Allocation Details'!$A$18:$L$214, MATCH("Misc ID", 'E4 TB Allocation Details'!$A$18:$L$18, 0),FALSE), 'E2 Allocators'!$B$15:$W$358, MATCH('O5 Details by Class &amp; Accounts'!BG$18, 'E2 Allocators'!$B$15:$W$15, 0),FALSE)*$E69)</f>
        <v>0</v>
      </c>
      <c r="BH69" s="1322">
        <f>IF(ISERROR(VLOOKUP(VLOOKUP($A69, 'E4 TB Allocation Details'!$A$18:$L$214, MATCH("Misc ID", 'E4 TB Allocation Details'!$A$18:$L$18, 0),FALSE), 'E2 Allocators'!$B$15:$W$358, MATCH('O5 Details by Class &amp; Accounts'!BH$18, 'E2 Allocators'!$B$15:$W$15, 0),FALSE)*$E69), 0, VLOOKUP(VLOOKUP($A69, 'E4 TB Allocation Details'!$A$18:$L$214, MATCH("Misc ID", 'E4 TB Allocation Details'!$A$18:$L$18, 0),FALSE), 'E2 Allocators'!$B$15:$W$358, MATCH('O5 Details by Class &amp; Accounts'!BH$18, 'E2 Allocators'!$B$15:$W$15, 0),FALSE)*$E69)</f>
        <v>0</v>
      </c>
      <c r="BI69" s="1322">
        <f>IF(ISERROR(VLOOKUP(VLOOKUP($A69, 'E4 TB Allocation Details'!$A$18:$L$214, MATCH("Misc ID", 'E4 TB Allocation Details'!$A$18:$L$18, 0),FALSE), 'E2 Allocators'!$B$15:$W$358, MATCH('O5 Details by Class &amp; Accounts'!BI$18, 'E2 Allocators'!$B$15:$W$15, 0),FALSE)*$E69), 0, VLOOKUP(VLOOKUP($A69, 'E4 TB Allocation Details'!$A$18:$L$214, MATCH("Misc ID", 'E4 TB Allocation Details'!$A$18:$L$18, 0),FALSE), 'E2 Allocators'!$B$15:$W$358, MATCH('O5 Details by Class &amp; Accounts'!BI$18, 'E2 Allocators'!$B$15:$W$15, 0),FALSE)*$E69)</f>
        <v>0</v>
      </c>
      <c r="BJ69" s="1322">
        <f>IF(ISERROR(VLOOKUP(VLOOKUP($A69, 'E4 TB Allocation Details'!$A$18:$L$214, MATCH("Misc ID", 'E4 TB Allocation Details'!$A$18:$L$18, 0),FALSE), 'E2 Allocators'!$B$15:$W$358, MATCH('O5 Details by Class &amp; Accounts'!BJ$18, 'E2 Allocators'!$B$15:$W$15, 0),FALSE)*$E69), 0, VLOOKUP(VLOOKUP($A69, 'E4 TB Allocation Details'!$A$18:$L$214, MATCH("Misc ID", 'E4 TB Allocation Details'!$A$18:$L$18, 0),FALSE), 'E2 Allocators'!$B$15:$W$358, MATCH('O5 Details by Class &amp; Accounts'!BJ$18, 'E2 Allocators'!$B$15:$W$15, 0),FALSE)*$E69)</f>
        <v>0</v>
      </c>
      <c r="BK69" s="1322">
        <f>IF(ISERROR(VLOOKUP(VLOOKUP($A69, 'E4 TB Allocation Details'!$A$18:$L$214, MATCH("Misc ID", 'E4 TB Allocation Details'!$A$18:$L$18, 0),FALSE), 'E2 Allocators'!$B$15:$W$358, MATCH('O5 Details by Class &amp; Accounts'!BK$18, 'E2 Allocators'!$B$15:$W$15, 0),FALSE)*$E69), 0, VLOOKUP(VLOOKUP($A69, 'E4 TB Allocation Details'!$A$18:$L$214, MATCH("Misc ID", 'E4 TB Allocation Details'!$A$18:$L$18, 0),FALSE), 'E2 Allocators'!$B$15:$W$358, MATCH('O5 Details by Class &amp; Accounts'!BK$18, 'E2 Allocators'!$B$15:$W$15, 0),FALSE)*$E69)</f>
        <v>0</v>
      </c>
      <c r="BL69" s="1322">
        <f>IF(ISERROR(VLOOKUP(VLOOKUP($A69, 'E4 TB Allocation Details'!$A$18:$L$214, MATCH("Misc ID", 'E4 TB Allocation Details'!$A$18:$L$18, 0),FALSE), 'E2 Allocators'!$B$15:$W$358, MATCH('O5 Details by Class &amp; Accounts'!BL$18, 'E2 Allocators'!$B$15:$W$15, 0),FALSE)*$E69), 0, VLOOKUP(VLOOKUP($A69, 'E4 TB Allocation Details'!$A$18:$L$214, MATCH("Misc ID", 'E4 TB Allocation Details'!$A$18:$L$18, 0),FALSE), 'E2 Allocators'!$B$15:$W$358, MATCH('O5 Details by Class &amp; Accounts'!BL$18, 'E2 Allocators'!$B$15:$W$15, 0),FALSE)*$E69)</f>
        <v>0</v>
      </c>
      <c r="BM69" s="1322">
        <f>IF(ISERROR(VLOOKUP(VLOOKUP($A69, 'E4 TB Allocation Details'!$A$18:$L$214, MATCH("Misc ID", 'E4 TB Allocation Details'!$A$18:$L$18, 0),FALSE), 'E2 Allocators'!$B$15:$W$358, MATCH('O5 Details by Class &amp; Accounts'!BM$18, 'E2 Allocators'!$B$15:$W$15, 0),FALSE)*$E69), 0, VLOOKUP(VLOOKUP($A69, 'E4 TB Allocation Details'!$A$18:$L$214, MATCH("Misc ID", 'E4 TB Allocation Details'!$A$18:$L$18, 0),FALSE), 'E2 Allocators'!$B$15:$W$358, MATCH('O5 Details by Class &amp; Accounts'!BM$18, 'E2 Allocators'!$B$15:$W$15, 0),FALSE)*$E69)</f>
        <v>0</v>
      </c>
      <c r="BN69" s="1322">
        <f>IF(ISERROR(VLOOKUP(VLOOKUP($A69, 'E4 TB Allocation Details'!$A$18:$L$214, MATCH("Misc ID", 'E4 TB Allocation Details'!$A$18:$L$18, 0),FALSE), 'E2 Allocators'!$B$15:$W$358, MATCH('O5 Details by Class &amp; Accounts'!BN$18, 'E2 Allocators'!$B$15:$W$15, 0),FALSE)*$E69), 0, VLOOKUP(VLOOKUP($A69, 'E4 TB Allocation Details'!$A$18:$L$214, MATCH("Misc ID", 'E4 TB Allocation Details'!$A$18:$L$18, 0),FALSE), 'E2 Allocators'!$B$15:$W$358, MATCH('O5 Details by Class &amp; Accounts'!BN$18, 'E2 Allocators'!$B$15:$W$15, 0),FALSE)*$E69)</f>
        <v>0</v>
      </c>
      <c r="BO69" s="1322">
        <f>IF(ISERROR(VLOOKUP(VLOOKUP($A69, 'E4 TB Allocation Details'!$A$18:$L$214, MATCH("Misc ID", 'E4 TB Allocation Details'!$A$18:$L$18, 0),FALSE), 'E2 Allocators'!$B$15:$W$358, MATCH('O5 Details by Class &amp; Accounts'!BO$18, 'E2 Allocators'!$B$15:$W$15, 0),FALSE)*$E69), 0, VLOOKUP(VLOOKUP($A69, 'E4 TB Allocation Details'!$A$18:$L$214, MATCH("Misc ID", 'E4 TB Allocation Details'!$A$18:$L$18, 0),FALSE), 'E2 Allocators'!$B$15:$W$358, MATCH('O5 Details by Class &amp; Accounts'!BO$18, 'E2 Allocators'!$B$15:$W$15, 0),FALSE)*$E69)</f>
        <v>0</v>
      </c>
      <c r="BP69" s="1322">
        <f>IF(ISERROR(VLOOKUP(VLOOKUP($A69, 'E4 TB Allocation Details'!$A$18:$L$214, MATCH("Misc ID", 'E4 TB Allocation Details'!$A$18:$L$18, 0),FALSE), 'E2 Allocators'!$B$15:$W$358, MATCH('O5 Details by Class &amp; Accounts'!BP$18, 'E2 Allocators'!$B$15:$W$15, 0),FALSE)*$E69), 0, VLOOKUP(VLOOKUP($A69, 'E4 TB Allocation Details'!$A$18:$L$214, MATCH("Misc ID", 'E4 TB Allocation Details'!$A$18:$L$18, 0),FALSE), 'E2 Allocators'!$B$15:$W$358, MATCH('O5 Details by Class &amp; Accounts'!BP$18, 'E2 Allocators'!$B$15:$W$15, 0),FALSE)*$E69)</f>
        <v>0</v>
      </c>
      <c r="BQ69" s="1322">
        <f>IF(ISERROR(VLOOKUP(VLOOKUP($A69, 'E4 TB Allocation Details'!$A$18:$L$214, MATCH("Misc ID", 'E4 TB Allocation Details'!$A$18:$L$18, 0),FALSE), 'E2 Allocators'!$B$15:$W$358, MATCH('O5 Details by Class &amp; Accounts'!BQ$18, 'E2 Allocators'!$B$15:$W$15, 0),FALSE)*$E69), 0, VLOOKUP(VLOOKUP($A69, 'E4 TB Allocation Details'!$A$18:$L$214, MATCH("Misc ID", 'E4 TB Allocation Details'!$A$18:$L$18, 0),FALSE), 'E2 Allocators'!$B$15:$W$358, MATCH('O5 Details by Class &amp; Accounts'!BQ$18, 'E2 Allocators'!$B$15:$W$15, 0),FALSE)*$E69)</f>
        <v>0</v>
      </c>
      <c r="BR69" s="1322">
        <f>IF(ISERROR(VLOOKUP(VLOOKUP($A69, 'E4 TB Allocation Details'!$A$18:$L$214, MATCH("Misc ID", 'E4 TB Allocation Details'!$A$18:$L$18, 0),FALSE), 'E2 Allocators'!$B$15:$W$358, MATCH('O5 Details by Class &amp; Accounts'!BR$18, 'E2 Allocators'!$B$15:$W$15, 0),FALSE)*$E69), 0, VLOOKUP(VLOOKUP($A69, 'E4 TB Allocation Details'!$A$18:$L$214, MATCH("Misc ID", 'E4 TB Allocation Details'!$A$18:$L$18, 0),FALSE), 'E2 Allocators'!$B$15:$W$358, MATCH('O5 Details by Class &amp; Accounts'!BR$18, 'E2 Allocators'!$B$15:$W$15, 0),FALSE)*$E69)</f>
        <v>0</v>
      </c>
      <c r="BS69" s="1322">
        <f t="shared" si="11"/>
        <v>0</v>
      </c>
      <c r="BT69" s="1322">
        <f>IF(ISERROR(VLOOKUP(VLOOKUP($A69, 'E4 TB Allocation Details'!$A$18:$L$214, MATCH("A &amp; G ID", 'E4 TB Allocation Details'!$A$18:$L$18, 0),FALSE), 'E2 Allocators'!$B$15:$W$358, MATCH('O5 Details by Class &amp; Accounts'!BT$18, 'E2 Allocators'!$B$15:$W$15, 0),FALSE)*$E69), 0, VLOOKUP(VLOOKUP($A69, 'E4 TB Allocation Details'!$A$18:$L$214, MATCH("A &amp; G ID", 'E4 TB Allocation Details'!$A$18:$L$18, 0),FALSE), 'E2 Allocators'!$B$15:$W$358, MATCH('O5 Details by Class &amp; Accounts'!BT$18, 'E2 Allocators'!$B$15:$W$15, 0),FALSE)*$E69)</f>
        <v>309556.9781753468</v>
      </c>
      <c r="BU69" s="1322">
        <f>IF(ISERROR(VLOOKUP(VLOOKUP($A69, 'E4 TB Allocation Details'!$A$18:$L$214, MATCH("A &amp; G ID", 'E4 TB Allocation Details'!$A$18:$L$18, 0),FALSE), 'E2 Allocators'!$B$15:$W$358, MATCH('O5 Details by Class &amp; Accounts'!BU$18, 'E2 Allocators'!$B$15:$W$15, 0),FALSE)*$E69), 0, VLOOKUP(VLOOKUP($A69, 'E4 TB Allocation Details'!$A$18:$L$214, MATCH("A &amp; G ID", 'E4 TB Allocation Details'!$A$18:$L$18, 0),FALSE), 'E2 Allocators'!$B$15:$W$358, MATCH('O5 Details by Class &amp; Accounts'!BU$18, 'E2 Allocators'!$B$15:$W$15, 0),FALSE)*$E69)</f>
        <v>114362.46725029493</v>
      </c>
      <c r="BV69" s="1322">
        <f>IF(ISERROR(VLOOKUP(VLOOKUP($A69, 'E4 TB Allocation Details'!$A$18:$L$214, MATCH("A &amp; G ID", 'E4 TB Allocation Details'!$A$18:$L$18, 0),FALSE), 'E2 Allocators'!$B$15:$W$358, MATCH('O5 Details by Class &amp; Accounts'!BV$18, 'E2 Allocators'!$B$15:$W$15, 0),FALSE)*$E69), 0, VLOOKUP(VLOOKUP($A69, 'E4 TB Allocation Details'!$A$18:$L$214, MATCH("A &amp; G ID", 'E4 TB Allocation Details'!$A$18:$L$18, 0),FALSE), 'E2 Allocators'!$B$15:$W$358, MATCH('O5 Details by Class &amp; Accounts'!BV$18, 'E2 Allocators'!$B$15:$W$15, 0),FALSE)*$E69)</f>
        <v>91689.781812607122</v>
      </c>
      <c r="BW69" s="1322">
        <f>IF(ISERROR(VLOOKUP(VLOOKUP($A69, 'E4 TB Allocation Details'!$A$18:$L$214, MATCH("A &amp; G ID", 'E4 TB Allocation Details'!$A$18:$L$18, 0),FALSE), 'E2 Allocators'!$B$15:$W$358, MATCH('O5 Details by Class &amp; Accounts'!BW$18, 'E2 Allocators'!$B$15:$W$15, 0),FALSE)*$E69), 0, VLOOKUP(VLOOKUP($A69, 'E4 TB Allocation Details'!$A$18:$L$214, MATCH("A &amp; G ID", 'E4 TB Allocation Details'!$A$18:$L$18, 0),FALSE), 'E2 Allocators'!$B$15:$W$358, MATCH('O5 Details by Class &amp; Accounts'!BW$18, 'E2 Allocators'!$B$15:$W$15, 0),FALSE)*$E69)</f>
        <v>0</v>
      </c>
      <c r="BX69" s="1322">
        <f>IF(ISERROR(VLOOKUP(VLOOKUP($A69, 'E4 TB Allocation Details'!$A$18:$L$214, MATCH("A &amp; G ID", 'E4 TB Allocation Details'!$A$18:$L$18, 0),FALSE), 'E2 Allocators'!$B$15:$W$358, MATCH('O5 Details by Class &amp; Accounts'!BX$18, 'E2 Allocators'!$B$15:$W$15, 0),FALSE)*$E69), 0, VLOOKUP(VLOOKUP($A69, 'E4 TB Allocation Details'!$A$18:$L$214, MATCH("A &amp; G ID", 'E4 TB Allocation Details'!$A$18:$L$18, 0),FALSE), 'E2 Allocators'!$B$15:$W$358, MATCH('O5 Details by Class &amp; Accounts'!BX$18, 'E2 Allocators'!$B$15:$W$15, 0),FALSE)*$E69)</f>
        <v>0</v>
      </c>
      <c r="BY69" s="1322">
        <f>IF(ISERROR(VLOOKUP(VLOOKUP($A69, 'E4 TB Allocation Details'!$A$18:$L$214, MATCH("A &amp; G ID", 'E4 TB Allocation Details'!$A$18:$L$18, 0),FALSE), 'E2 Allocators'!$B$15:$W$358, MATCH('O5 Details by Class &amp; Accounts'!BY$18, 'E2 Allocators'!$B$15:$W$15, 0),FALSE)*$E69), 0, VLOOKUP(VLOOKUP($A69, 'E4 TB Allocation Details'!$A$18:$L$214, MATCH("A &amp; G ID", 'E4 TB Allocation Details'!$A$18:$L$18, 0),FALSE), 'E2 Allocators'!$B$15:$W$358, MATCH('O5 Details by Class &amp; Accounts'!BY$18, 'E2 Allocators'!$B$15:$W$15, 0),FALSE)*$E69)</f>
        <v>19467.340792658018</v>
      </c>
      <c r="BZ69" s="1322">
        <f>IF(ISERROR(VLOOKUP(VLOOKUP($A69, 'E4 TB Allocation Details'!$A$18:$L$214, MATCH("A &amp; G ID", 'E4 TB Allocation Details'!$A$18:$L$18, 0),FALSE), 'E2 Allocators'!$B$15:$W$358, MATCH('O5 Details by Class &amp; Accounts'!BZ$18, 'E2 Allocators'!$B$15:$W$15, 0),FALSE)*$E69), 0, VLOOKUP(VLOOKUP($A69, 'E4 TB Allocation Details'!$A$18:$L$214, MATCH("A &amp; G ID", 'E4 TB Allocation Details'!$A$18:$L$18, 0),FALSE), 'E2 Allocators'!$B$15:$W$358, MATCH('O5 Details by Class &amp; Accounts'!BZ$18, 'E2 Allocators'!$B$15:$W$15, 0),FALSE)*$E69)</f>
        <v>16006.300580952167</v>
      </c>
      <c r="CA69" s="1322">
        <f>IF(ISERROR(VLOOKUP(VLOOKUP($A69, 'E4 TB Allocation Details'!$A$18:$L$214, MATCH("A &amp; G ID", 'E4 TB Allocation Details'!$A$18:$L$18, 0),FALSE), 'E2 Allocators'!$B$15:$W$358, MATCH('O5 Details by Class &amp; Accounts'!CA$18, 'E2 Allocators'!$B$15:$W$15, 0),FALSE)*$E69), 0, VLOOKUP(VLOOKUP($A69, 'E4 TB Allocation Details'!$A$18:$L$214, MATCH("A &amp; G ID", 'E4 TB Allocation Details'!$A$18:$L$18, 0),FALSE), 'E2 Allocators'!$B$15:$W$358, MATCH('O5 Details by Class &amp; Accounts'!CA$18, 'E2 Allocators'!$B$15:$W$15, 0),FALSE)*$E69)</f>
        <v>0</v>
      </c>
      <c r="CB69" s="1322">
        <f>IF(ISERROR(VLOOKUP(VLOOKUP($A69, 'E4 TB Allocation Details'!$A$18:$L$214, MATCH("A &amp; G ID", 'E4 TB Allocation Details'!$A$18:$L$18, 0),FALSE), 'E2 Allocators'!$B$15:$W$358, MATCH('O5 Details by Class &amp; Accounts'!CB$18, 'E2 Allocators'!$B$15:$W$15, 0),FALSE)*$E69), 0, VLOOKUP(VLOOKUP($A69, 'E4 TB Allocation Details'!$A$18:$L$214, MATCH("A &amp; G ID", 'E4 TB Allocation Details'!$A$18:$L$18, 0),FALSE), 'E2 Allocators'!$B$15:$W$358, MATCH('O5 Details by Class &amp; Accounts'!CB$18, 'E2 Allocators'!$B$15:$W$15, 0),FALSE)*$E69)</f>
        <v>688.01138814100943</v>
      </c>
      <c r="CC69" s="1322">
        <f>IF(ISERROR(VLOOKUP(VLOOKUP($A69, 'E4 TB Allocation Details'!$A$18:$L$214, MATCH("A &amp; G ID", 'E4 TB Allocation Details'!$A$18:$L$18, 0),FALSE), 'E2 Allocators'!$B$15:$W$358, MATCH('O5 Details by Class &amp; Accounts'!CC$18, 'E2 Allocators'!$B$15:$W$15, 0),FALSE)*$E69), 0, VLOOKUP(VLOOKUP($A69, 'E4 TB Allocation Details'!$A$18:$L$214, MATCH("A &amp; G ID", 'E4 TB Allocation Details'!$A$18:$L$18, 0),FALSE), 'E2 Allocators'!$B$15:$W$358, MATCH('O5 Details by Class &amp; Accounts'!CC$18, 'E2 Allocators'!$B$15:$W$15, 0),FALSE)*$E69)</f>
        <v>0</v>
      </c>
      <c r="CD69" s="1322">
        <f>IF(ISERROR(VLOOKUP(VLOOKUP($A69, 'E4 TB Allocation Details'!$A$18:$L$214, MATCH("A &amp; G ID", 'E4 TB Allocation Details'!$A$18:$L$18, 0),FALSE), 'E2 Allocators'!$B$15:$W$358, MATCH('O5 Details by Class &amp; Accounts'!CD$18, 'E2 Allocators'!$B$15:$W$15, 0),FALSE)*$E69), 0, VLOOKUP(VLOOKUP($A69, 'E4 TB Allocation Details'!$A$18:$L$214, MATCH("A &amp; G ID", 'E4 TB Allocation Details'!$A$18:$L$18, 0),FALSE), 'E2 Allocators'!$B$15:$W$358, MATCH('O5 Details by Class &amp; Accounts'!CD$18, 'E2 Allocators'!$B$15:$W$15, 0),FALSE)*$E69)</f>
        <v>0</v>
      </c>
      <c r="CE69" s="1322">
        <f>IF(ISERROR(VLOOKUP(VLOOKUP($A69, 'E4 TB Allocation Details'!$A$18:$L$214, MATCH("A &amp; G ID", 'E4 TB Allocation Details'!$A$18:$L$18, 0),FALSE), 'E2 Allocators'!$B$15:$W$358, MATCH('O5 Details by Class &amp; Accounts'!CE$18, 'E2 Allocators'!$B$15:$W$15, 0),FALSE)*$E69), 0, VLOOKUP(VLOOKUP($A69, 'E4 TB Allocation Details'!$A$18:$L$214, MATCH("A &amp; G ID", 'E4 TB Allocation Details'!$A$18:$L$18, 0),FALSE), 'E2 Allocators'!$B$15:$W$358, MATCH('O5 Details by Class &amp; Accounts'!CE$18, 'E2 Allocators'!$B$15:$W$15, 0),FALSE)*$E69)</f>
        <v>0</v>
      </c>
      <c r="CF69" s="1322">
        <f>IF(ISERROR(VLOOKUP(VLOOKUP($A69, 'E4 TB Allocation Details'!$A$18:$L$214, MATCH("A &amp; G ID", 'E4 TB Allocation Details'!$A$18:$L$18, 0),FALSE), 'E2 Allocators'!$B$15:$W$358, MATCH('O5 Details by Class &amp; Accounts'!CF$18, 'E2 Allocators'!$B$15:$W$15, 0),FALSE)*$E69), 0, VLOOKUP(VLOOKUP($A69, 'E4 TB Allocation Details'!$A$18:$L$214, MATCH("A &amp; G ID", 'E4 TB Allocation Details'!$A$18:$L$18, 0),FALSE), 'E2 Allocators'!$B$15:$W$358, MATCH('O5 Details by Class &amp; Accounts'!CF$18, 'E2 Allocators'!$B$15:$W$15, 0),FALSE)*$E69)</f>
        <v>0</v>
      </c>
      <c r="CG69" s="1322">
        <f>IF(ISERROR(VLOOKUP(VLOOKUP($A69, 'E4 TB Allocation Details'!$A$18:$L$214, MATCH("A &amp; G ID", 'E4 TB Allocation Details'!$A$18:$L$18, 0),FALSE), 'E2 Allocators'!$B$15:$W$358, MATCH('O5 Details by Class &amp; Accounts'!CG$18, 'E2 Allocators'!$B$15:$W$15, 0),FALSE)*$E69), 0, VLOOKUP(VLOOKUP($A69, 'E4 TB Allocation Details'!$A$18:$L$214, MATCH("A &amp; G ID", 'E4 TB Allocation Details'!$A$18:$L$18, 0),FALSE), 'E2 Allocators'!$B$15:$W$358, MATCH('O5 Details by Class &amp; Accounts'!CG$18, 'E2 Allocators'!$B$15:$W$15, 0),FALSE)*$E69)</f>
        <v>0</v>
      </c>
      <c r="CH69" s="1322">
        <f>IF(ISERROR(VLOOKUP(VLOOKUP($A69, 'E4 TB Allocation Details'!$A$18:$L$214, MATCH("A &amp; G ID", 'E4 TB Allocation Details'!$A$18:$L$18, 0),FALSE), 'E2 Allocators'!$B$15:$W$358, MATCH('O5 Details by Class &amp; Accounts'!CH$18, 'E2 Allocators'!$B$15:$W$15, 0),FALSE)*$E69), 0, VLOOKUP(VLOOKUP($A69, 'E4 TB Allocation Details'!$A$18:$L$214, MATCH("A &amp; G ID", 'E4 TB Allocation Details'!$A$18:$L$18, 0),FALSE), 'E2 Allocators'!$B$15:$W$358, MATCH('O5 Details by Class &amp; Accounts'!CH$18, 'E2 Allocators'!$B$15:$W$15, 0),FALSE)*$E69)</f>
        <v>0</v>
      </c>
      <c r="CI69" s="1322">
        <f>IF(ISERROR(VLOOKUP(VLOOKUP($A69, 'E4 TB Allocation Details'!$A$18:$L$214, MATCH("A &amp; G ID", 'E4 TB Allocation Details'!$A$18:$L$18, 0),FALSE), 'E2 Allocators'!$B$15:$W$358, MATCH('O5 Details by Class &amp; Accounts'!CI$18, 'E2 Allocators'!$B$15:$W$15, 0),FALSE)*$E69), 0, VLOOKUP(VLOOKUP($A69, 'E4 TB Allocation Details'!$A$18:$L$214, MATCH("A &amp; G ID", 'E4 TB Allocation Details'!$A$18:$L$18, 0),FALSE), 'E2 Allocators'!$B$15:$W$358, MATCH('O5 Details by Class &amp; Accounts'!CI$18, 'E2 Allocators'!$B$15:$W$15, 0),FALSE)*$E69)</f>
        <v>0</v>
      </c>
      <c r="CJ69" s="1322">
        <f>IF(ISERROR(VLOOKUP(VLOOKUP($A69, 'E4 TB Allocation Details'!$A$18:$L$214, MATCH("A &amp; G ID", 'E4 TB Allocation Details'!$A$18:$L$18, 0),FALSE), 'E2 Allocators'!$B$15:$W$358, MATCH('O5 Details by Class &amp; Accounts'!CJ$18, 'E2 Allocators'!$B$15:$W$15, 0),FALSE)*$E69), 0, VLOOKUP(VLOOKUP($A69, 'E4 TB Allocation Details'!$A$18:$L$214, MATCH("A &amp; G ID", 'E4 TB Allocation Details'!$A$18:$L$18, 0),FALSE), 'E2 Allocators'!$B$15:$W$358, MATCH('O5 Details by Class &amp; Accounts'!CJ$18, 'E2 Allocators'!$B$15:$W$15, 0),FALSE)*$E69)</f>
        <v>0</v>
      </c>
      <c r="CK69" s="1322">
        <f>IF(ISERROR(VLOOKUP(VLOOKUP($A69, 'E4 TB Allocation Details'!$A$18:$L$214, MATCH("A &amp; G ID", 'E4 TB Allocation Details'!$A$18:$L$18, 0),FALSE), 'E2 Allocators'!$B$15:$W$358, MATCH('O5 Details by Class &amp; Accounts'!CK$18, 'E2 Allocators'!$B$15:$W$15, 0),FALSE)*$E69), 0, VLOOKUP(VLOOKUP($A69, 'E4 TB Allocation Details'!$A$18:$L$214, MATCH("A &amp; G ID", 'E4 TB Allocation Details'!$A$18:$L$18, 0),FALSE), 'E2 Allocators'!$B$15:$W$358, MATCH('O5 Details by Class &amp; Accounts'!CK$18, 'E2 Allocators'!$B$15:$W$15, 0),FALSE)*$E69)</f>
        <v>0</v>
      </c>
      <c r="CL69" s="1322">
        <f>IF(ISERROR(VLOOKUP(VLOOKUP($A69, 'E4 TB Allocation Details'!$A$18:$L$214, MATCH("A &amp; G ID", 'E4 TB Allocation Details'!$A$18:$L$18, 0),FALSE), 'E2 Allocators'!$B$15:$W$358, MATCH('O5 Details by Class &amp; Accounts'!CL$18, 'E2 Allocators'!$B$15:$W$15, 0),FALSE)*$E69), 0, VLOOKUP(VLOOKUP($A69, 'E4 TB Allocation Details'!$A$18:$L$214, MATCH("A &amp; G ID", 'E4 TB Allocation Details'!$A$18:$L$18, 0),FALSE), 'E2 Allocators'!$B$15:$W$358, MATCH('O5 Details by Class &amp; Accounts'!CL$18, 'E2 Allocators'!$B$15:$W$15, 0),FALSE)*$E69)</f>
        <v>0</v>
      </c>
      <c r="CM69" s="1322">
        <f>IF(ISERROR(VLOOKUP(VLOOKUP($A69, 'E4 TB Allocation Details'!$A$18:$L$214, MATCH("A &amp; G ID", 'E4 TB Allocation Details'!$A$18:$L$18, 0),FALSE), 'E2 Allocators'!$B$15:$W$358, MATCH('O5 Details by Class &amp; Accounts'!CM$18, 'E2 Allocators'!$B$15:$W$15, 0),FALSE)*$E69), 0, VLOOKUP(VLOOKUP($A69, 'E4 TB Allocation Details'!$A$18:$L$214, MATCH("A &amp; G ID", 'E4 TB Allocation Details'!$A$18:$L$18, 0),FALSE), 'E2 Allocators'!$B$15:$W$358, MATCH('O5 Details by Class &amp; Accounts'!CM$18, 'E2 Allocators'!$B$15:$W$15, 0),FALSE)*$E69)</f>
        <v>0</v>
      </c>
      <c r="CN69" s="1322">
        <f t="shared" si="12"/>
        <v>551770.88</v>
      </c>
      <c r="CO69" s="1651">
        <f t="shared" si="7"/>
        <v>0</v>
      </c>
      <c r="CQ69" s="1899" t="inlineStr">
        <is>
          <t/>
        </is>
      </c>
    </row>
    <row r="70" spans="1:95" s="64" customFormat="1" ht="12.75" x14ac:dyDescent="0.2">
      <c r="A70" s="2146">
        <v>1945</v>
      </c>
      <c r="B70" s="2112" t="s">
        <v>515</v>
      </c>
      <c r="C70" s="1648">
        <f>IF(ISERROR(VLOOKUP($A70,'I3 TB Data'!$A$19:$H$483,MATCH('O5 Details by Class &amp; Accounts'!$C$18, 'I3 TB Data'!$A$19:$H$19,0),0)), 0, VLOOKUP($A70,'I3 TB Data'!$A$19:$H$483,MATCH('O5 Details by Class &amp; Accounts'!$C$18,'I3 TB Data'!$A$19:$H$19,0),0))</f>
        <v>0</v>
      </c>
      <c r="D70" s="1649">
        <f>'I4 BO ASSETS'!E72</f>
        <v>0</v>
      </c>
      <c r="E70" s="1648">
        <f t="shared" si="6"/>
        <v>0</v>
      </c>
      <c r="F70" s="1650">
        <f>IF(ISERROR(VLOOKUP($A70, 'E1 Categorization'!A33:E124, MATCH("Customer Component", 'E1 Categorization'!$A$33:$E$33,0), 0)), 0, IF(VLOOKUP($A70, 'E1 Categorization'!A33:E124, MATCH("Customer Component", 'E1 Categorization'!$A$33:$E$33,0), 0)=0, 'O5 Details by Class &amp; Accounts'!$E70, IF(AND(VLOOKUP($A70, 'E1 Categorization'!A33:E124, MATCH("Customer Component", 'E1 Categorization'!$A$33:$E$33,0), 0) &gt;0, VLOOKUP($A70, 'E1 Categorization'!A33:E124, MATCH("Customer Component", 'E1 Categorization'!$A$33:$E$33,0), 0)&lt;1), 'O5 Details by Class &amp; Accounts'!$E70*(1-VLOOKUP($A70, 'E1 Categorization'!A33:E124, MATCH("Customer Component", 'E1 Categorization'!$A$33:$E$33,0), 0)), 0)))</f>
        <v>0</v>
      </c>
      <c r="G70" s="1650">
        <f>IF(ISERROR(VLOOKUP($A70, 'E1 Categorization'!A33:E124, MATCH("Customer Component", 'E1 Categorization'!$A$33:$E$33,0), 0)),0, IF(VLOOKUP($A70, 'E1 Categorization'!A33:E124, MATCH("Customer Component", 'E1 Categorization'!$A$33:$E$33,0), 0)=0, 0, IF(AND(VLOOKUP($A70, 'E1 Categorization'!A33:E124, MATCH("Customer Component", 'E1 Categorization'!$A$33:$E$33,0), 0) &gt;0, VLOOKUP($A70, 'E1 Categorization'!A33:E124, MATCH("Customer Component", 'E1 Categorization'!$A$33:$E$33,0), 0)&lt;1), 'O5 Details by Class &amp; Accounts'!$E70*(VLOOKUP($A70, 'E1 Categorization'!A33:E124, MATCH("Customer Component", 'E1 Categorization'!$A$33:$E$33,0), 0)), 'O5 Details by Class &amp; Accounts'!$E70)))</f>
        <v>0</v>
      </c>
      <c r="H70" s="1322">
        <f t="shared" si="8"/>
        <v>0</v>
      </c>
      <c r="I70" s="1322">
        <f>IF(ISERROR(VLOOKUP(VLOOKUP($A70, 'E4 TB Allocation Details'!$A$18:$L$214, MATCH("Demand ID", 'E4 TB Allocation Details'!$A$18:$L$18, 0),FALSE), 'E2 Allocators'!$B$15:$W$358, MATCH('O5 Details by Class &amp; Accounts'!I$18, 'E2 Allocators'!$B$15:$W$15, 0),FALSE)*$F70), 0, VLOOKUP(VLOOKUP($A70, 'E4 TB Allocation Details'!$A$18:$L$214, MATCH("Demand ID", 'E4 TB Allocation Details'!$A$18:$L$18, 0),FALSE), 'E2 Allocators'!$B$15:$W$358, MATCH('O5 Details by Class &amp; Accounts'!I$18, 'E2 Allocators'!$B$15:$W$15, 0),FALSE)*$F70)</f>
        <v>0</v>
      </c>
      <c r="J70" s="1322">
        <f>IF(ISERROR(VLOOKUP(VLOOKUP($A70, 'E4 TB Allocation Details'!$A$18:$L$214, MATCH("Demand ID", 'E4 TB Allocation Details'!$A$18:$L$18, 0),FALSE), 'E2 Allocators'!$B$15:$W$358, MATCH('O5 Details by Class &amp; Accounts'!J$18, 'E2 Allocators'!$B$15:$W$15, 0),FALSE)*$F70), 0, VLOOKUP(VLOOKUP($A70, 'E4 TB Allocation Details'!$A$18:$L$214, MATCH("Demand ID", 'E4 TB Allocation Details'!$A$18:$L$18, 0),FALSE), 'E2 Allocators'!$B$15:$W$358, MATCH('O5 Details by Class &amp; Accounts'!J$18, 'E2 Allocators'!$B$15:$W$15, 0),FALSE)*$F70)</f>
        <v>0</v>
      </c>
      <c r="K70" s="1322">
        <f>IF(ISERROR(VLOOKUP(VLOOKUP($A70, 'E4 TB Allocation Details'!$A$18:$L$214, MATCH("Demand ID", 'E4 TB Allocation Details'!$A$18:$L$18, 0),FALSE), 'E2 Allocators'!$B$15:$W$358, MATCH('O5 Details by Class &amp; Accounts'!K$18, 'E2 Allocators'!$B$15:$W$15, 0),FALSE)*$F70), 0, VLOOKUP(VLOOKUP($A70, 'E4 TB Allocation Details'!$A$18:$L$214, MATCH("Demand ID", 'E4 TB Allocation Details'!$A$18:$L$18, 0),FALSE), 'E2 Allocators'!$B$15:$W$358, MATCH('O5 Details by Class &amp; Accounts'!K$18, 'E2 Allocators'!$B$15:$W$15, 0),FALSE)*$F70)</f>
        <v>0</v>
      </c>
      <c r="L70" s="1322">
        <f>IF(ISERROR(VLOOKUP(VLOOKUP($A70, 'E4 TB Allocation Details'!$A$18:$L$214, MATCH("Demand ID", 'E4 TB Allocation Details'!$A$18:$L$18, 0),FALSE), 'E2 Allocators'!$B$15:$W$358, MATCH('O5 Details by Class &amp; Accounts'!L$18, 'E2 Allocators'!$B$15:$W$15, 0),FALSE)*$F70), 0, VLOOKUP(VLOOKUP($A70, 'E4 TB Allocation Details'!$A$18:$L$214, MATCH("Demand ID", 'E4 TB Allocation Details'!$A$18:$L$18, 0),FALSE), 'E2 Allocators'!$B$15:$W$358, MATCH('O5 Details by Class &amp; Accounts'!L$18, 'E2 Allocators'!$B$15:$W$15, 0),FALSE)*$F70)</f>
        <v>0</v>
      </c>
      <c r="M70" s="1322">
        <f>IF(ISERROR(VLOOKUP(VLOOKUP($A70, 'E4 TB Allocation Details'!$A$18:$L$214, MATCH("Demand ID", 'E4 TB Allocation Details'!$A$18:$L$18, 0),FALSE), 'E2 Allocators'!$B$15:$W$358, MATCH('O5 Details by Class &amp; Accounts'!M$18, 'E2 Allocators'!$B$15:$W$15, 0),FALSE)*$F70), 0, VLOOKUP(VLOOKUP($A70, 'E4 TB Allocation Details'!$A$18:$L$214, MATCH("Demand ID", 'E4 TB Allocation Details'!$A$18:$L$18, 0),FALSE), 'E2 Allocators'!$B$15:$W$358, MATCH('O5 Details by Class &amp; Accounts'!M$18, 'E2 Allocators'!$B$15:$W$15, 0),FALSE)*$F70)</f>
        <v>0</v>
      </c>
      <c r="N70" s="1322">
        <f>IF(ISERROR(VLOOKUP(VLOOKUP($A70, 'E4 TB Allocation Details'!$A$18:$L$214, MATCH("Demand ID", 'E4 TB Allocation Details'!$A$18:$L$18, 0),FALSE), 'E2 Allocators'!$B$15:$W$358, MATCH('O5 Details by Class &amp; Accounts'!N$18, 'E2 Allocators'!$B$15:$W$15, 0),FALSE)*$F70), 0, VLOOKUP(VLOOKUP($A70, 'E4 TB Allocation Details'!$A$18:$L$214, MATCH("Demand ID", 'E4 TB Allocation Details'!$A$18:$L$18, 0),FALSE), 'E2 Allocators'!$B$15:$W$358, MATCH('O5 Details by Class &amp; Accounts'!N$18, 'E2 Allocators'!$B$15:$W$15, 0),FALSE)*$F70)</f>
        <v>0</v>
      </c>
      <c r="O70" s="1322">
        <f>IF(ISERROR(VLOOKUP(VLOOKUP($A70, 'E4 TB Allocation Details'!$A$18:$L$214, MATCH("Demand ID", 'E4 TB Allocation Details'!$A$18:$L$18, 0),FALSE), 'E2 Allocators'!$B$15:$W$358, MATCH('O5 Details by Class &amp; Accounts'!O$18, 'E2 Allocators'!$B$15:$W$15, 0),FALSE)*$F70), 0, VLOOKUP(VLOOKUP($A70, 'E4 TB Allocation Details'!$A$18:$L$214, MATCH("Demand ID", 'E4 TB Allocation Details'!$A$18:$L$18, 0),FALSE), 'E2 Allocators'!$B$15:$W$358, MATCH('O5 Details by Class &amp; Accounts'!O$18, 'E2 Allocators'!$B$15:$W$15, 0),FALSE)*$F70)</f>
        <v>0</v>
      </c>
      <c r="P70" s="1322">
        <f>IF(ISERROR(VLOOKUP(VLOOKUP($A70, 'E4 TB Allocation Details'!$A$18:$L$214, MATCH("Demand ID", 'E4 TB Allocation Details'!$A$18:$L$18, 0),FALSE), 'E2 Allocators'!$B$15:$W$358, MATCH('O5 Details by Class &amp; Accounts'!P$18, 'E2 Allocators'!$B$15:$W$15, 0),FALSE)*$F70), 0, VLOOKUP(VLOOKUP($A70, 'E4 TB Allocation Details'!$A$18:$L$214, MATCH("Demand ID", 'E4 TB Allocation Details'!$A$18:$L$18, 0),FALSE), 'E2 Allocators'!$B$15:$W$358, MATCH('O5 Details by Class &amp; Accounts'!P$18, 'E2 Allocators'!$B$15:$W$15, 0),FALSE)*$F70)</f>
        <v>0</v>
      </c>
      <c r="Q70" s="1322">
        <f>IF(ISERROR(VLOOKUP(VLOOKUP($A70, 'E4 TB Allocation Details'!$A$18:$L$214, MATCH("Demand ID", 'E4 TB Allocation Details'!$A$18:$L$18, 0),FALSE), 'E2 Allocators'!$B$15:$W$358, MATCH('O5 Details by Class &amp; Accounts'!Q$18, 'E2 Allocators'!$B$15:$W$15, 0),FALSE)*$F70), 0, VLOOKUP(VLOOKUP($A70, 'E4 TB Allocation Details'!$A$18:$L$214, MATCH("Demand ID", 'E4 TB Allocation Details'!$A$18:$L$18, 0),FALSE), 'E2 Allocators'!$B$15:$W$358, MATCH('O5 Details by Class &amp; Accounts'!Q$18, 'E2 Allocators'!$B$15:$W$15, 0),FALSE)*$F70)</f>
        <v>0</v>
      </c>
      <c r="R70" s="1322">
        <f>IF(ISERROR(VLOOKUP(VLOOKUP($A70, 'E4 TB Allocation Details'!$A$18:$L$214, MATCH("Demand ID", 'E4 TB Allocation Details'!$A$18:$L$18, 0),FALSE), 'E2 Allocators'!$B$15:$W$358, MATCH('O5 Details by Class &amp; Accounts'!R$18, 'E2 Allocators'!$B$15:$W$15, 0),FALSE)*$F70), 0, VLOOKUP(VLOOKUP($A70, 'E4 TB Allocation Details'!$A$18:$L$214, MATCH("Demand ID", 'E4 TB Allocation Details'!$A$18:$L$18, 0),FALSE), 'E2 Allocators'!$B$15:$W$358, MATCH('O5 Details by Class &amp; Accounts'!R$18, 'E2 Allocators'!$B$15:$W$15, 0),FALSE)*$F70)</f>
        <v>0</v>
      </c>
      <c r="S70" s="1322">
        <f>IF(ISERROR(VLOOKUP(VLOOKUP($A70, 'E4 TB Allocation Details'!$A$18:$L$214, MATCH("Demand ID", 'E4 TB Allocation Details'!$A$18:$L$18, 0),FALSE), 'E2 Allocators'!$B$15:$W$358, MATCH('O5 Details by Class &amp; Accounts'!S$18, 'E2 Allocators'!$B$15:$W$15, 0),FALSE)*$F70), 0, VLOOKUP(VLOOKUP($A70, 'E4 TB Allocation Details'!$A$18:$L$214, MATCH("Demand ID", 'E4 TB Allocation Details'!$A$18:$L$18, 0),FALSE), 'E2 Allocators'!$B$15:$W$358, MATCH('O5 Details by Class &amp; Accounts'!S$18, 'E2 Allocators'!$B$15:$W$15, 0),FALSE)*$F70)</f>
        <v>0</v>
      </c>
      <c r="T70" s="1322">
        <f>IF(ISERROR(VLOOKUP(VLOOKUP($A70, 'E4 TB Allocation Details'!$A$18:$L$214, MATCH("Demand ID", 'E4 TB Allocation Details'!$A$18:$L$18, 0),FALSE), 'E2 Allocators'!$B$15:$W$358, MATCH('O5 Details by Class &amp; Accounts'!T$18, 'E2 Allocators'!$B$15:$W$15, 0),FALSE)*$F70), 0, VLOOKUP(VLOOKUP($A70, 'E4 TB Allocation Details'!$A$18:$L$214, MATCH("Demand ID", 'E4 TB Allocation Details'!$A$18:$L$18, 0),FALSE), 'E2 Allocators'!$B$15:$W$358, MATCH('O5 Details by Class &amp; Accounts'!T$18, 'E2 Allocators'!$B$15:$W$15, 0),FALSE)*$F70)</f>
        <v>0</v>
      </c>
      <c r="U70" s="1322">
        <f>IF(ISERROR(VLOOKUP(VLOOKUP($A70, 'E4 TB Allocation Details'!$A$18:$L$214, MATCH("Demand ID", 'E4 TB Allocation Details'!$A$18:$L$18, 0),FALSE), 'E2 Allocators'!$B$15:$W$358, MATCH('O5 Details by Class &amp; Accounts'!U$18, 'E2 Allocators'!$B$15:$W$15, 0),FALSE)*$F70), 0, VLOOKUP(VLOOKUP($A70, 'E4 TB Allocation Details'!$A$18:$L$214, MATCH("Demand ID", 'E4 TB Allocation Details'!$A$18:$L$18, 0),FALSE), 'E2 Allocators'!$B$15:$W$358, MATCH('O5 Details by Class &amp; Accounts'!U$18, 'E2 Allocators'!$B$15:$W$15, 0),FALSE)*$F70)</f>
        <v>0</v>
      </c>
      <c r="V70" s="1322">
        <f>IF(ISERROR(VLOOKUP(VLOOKUP($A70, 'E4 TB Allocation Details'!$A$18:$L$214, MATCH("Demand ID", 'E4 TB Allocation Details'!$A$18:$L$18, 0),FALSE), 'E2 Allocators'!$B$15:$W$358, MATCH('O5 Details by Class &amp; Accounts'!V$18, 'E2 Allocators'!$B$15:$W$15, 0),FALSE)*$F70), 0, VLOOKUP(VLOOKUP($A70, 'E4 TB Allocation Details'!$A$18:$L$214, MATCH("Demand ID", 'E4 TB Allocation Details'!$A$18:$L$18, 0),FALSE), 'E2 Allocators'!$B$15:$W$358, MATCH('O5 Details by Class &amp; Accounts'!V$18, 'E2 Allocators'!$B$15:$W$15, 0),FALSE)*$F70)</f>
        <v>0</v>
      </c>
      <c r="W70" s="1322">
        <f>IF(ISERROR(VLOOKUP(VLOOKUP($A70, 'E4 TB Allocation Details'!$A$18:$L$214, MATCH("Demand ID", 'E4 TB Allocation Details'!$A$18:$L$18, 0),FALSE), 'E2 Allocators'!$B$15:$W$358, MATCH('O5 Details by Class &amp; Accounts'!W$18, 'E2 Allocators'!$B$15:$W$15, 0),FALSE)*$F70), 0, VLOOKUP(VLOOKUP($A70, 'E4 TB Allocation Details'!$A$18:$L$214, MATCH("Demand ID", 'E4 TB Allocation Details'!$A$18:$L$18, 0),FALSE), 'E2 Allocators'!$B$15:$W$358, MATCH('O5 Details by Class &amp; Accounts'!W$18, 'E2 Allocators'!$B$15:$W$15, 0),FALSE)*$F70)</f>
        <v>0</v>
      </c>
      <c r="X70" s="1322">
        <f>IF(ISERROR(VLOOKUP(VLOOKUP($A70, 'E4 TB Allocation Details'!$A$18:$L$214, MATCH("Demand ID", 'E4 TB Allocation Details'!$A$18:$L$18, 0),FALSE), 'E2 Allocators'!$B$15:$W$358, MATCH('O5 Details by Class &amp; Accounts'!X$18, 'E2 Allocators'!$B$15:$W$15, 0),FALSE)*$F70), 0, VLOOKUP(VLOOKUP($A70, 'E4 TB Allocation Details'!$A$18:$L$214, MATCH("Demand ID", 'E4 TB Allocation Details'!$A$18:$L$18, 0),FALSE), 'E2 Allocators'!$B$15:$W$358, MATCH('O5 Details by Class &amp; Accounts'!X$18, 'E2 Allocators'!$B$15:$W$15, 0),FALSE)*$F70)</f>
        <v>0</v>
      </c>
      <c r="Y70" s="1322">
        <f>IF(ISERROR(VLOOKUP(VLOOKUP($A70, 'E4 TB Allocation Details'!$A$18:$L$214, MATCH("Demand ID", 'E4 TB Allocation Details'!$A$18:$L$18, 0),FALSE), 'E2 Allocators'!$B$15:$W$358, MATCH('O5 Details by Class &amp; Accounts'!Y$18, 'E2 Allocators'!$B$15:$W$15, 0),FALSE)*$F70), 0, VLOOKUP(VLOOKUP($A70, 'E4 TB Allocation Details'!$A$18:$L$214, MATCH("Demand ID", 'E4 TB Allocation Details'!$A$18:$L$18, 0),FALSE), 'E2 Allocators'!$B$15:$W$358, MATCH('O5 Details by Class &amp; Accounts'!Y$18, 'E2 Allocators'!$B$15:$W$15, 0),FALSE)*$F70)</f>
        <v>0</v>
      </c>
      <c r="Z70" s="1322">
        <f>IF(ISERROR(VLOOKUP(VLOOKUP($A70, 'E4 TB Allocation Details'!$A$18:$L$214, MATCH("Demand ID", 'E4 TB Allocation Details'!$A$18:$L$18, 0),FALSE), 'E2 Allocators'!$B$15:$W$358, MATCH('O5 Details by Class &amp; Accounts'!Z$18, 'E2 Allocators'!$B$15:$W$15, 0),FALSE)*$F70), 0, VLOOKUP(VLOOKUP($A70, 'E4 TB Allocation Details'!$A$18:$L$214, MATCH("Demand ID", 'E4 TB Allocation Details'!$A$18:$L$18, 0),FALSE), 'E2 Allocators'!$B$15:$W$358, MATCH('O5 Details by Class &amp; Accounts'!Z$18, 'E2 Allocators'!$B$15:$W$15, 0),FALSE)*$F70)</f>
        <v>0</v>
      </c>
      <c r="AA70" s="1322">
        <f>IF(ISERROR(VLOOKUP(VLOOKUP($A70, 'E4 TB Allocation Details'!$A$18:$L$214, MATCH("Demand ID", 'E4 TB Allocation Details'!$A$18:$L$18, 0),FALSE), 'E2 Allocators'!$B$15:$W$358, MATCH('O5 Details by Class &amp; Accounts'!AA$18, 'E2 Allocators'!$B$15:$W$15, 0),FALSE)*$F70), 0, VLOOKUP(VLOOKUP($A70, 'E4 TB Allocation Details'!$A$18:$L$214, MATCH("Demand ID", 'E4 TB Allocation Details'!$A$18:$L$18, 0),FALSE), 'E2 Allocators'!$B$15:$W$358, MATCH('O5 Details by Class &amp; Accounts'!AA$18, 'E2 Allocators'!$B$15:$W$15, 0),FALSE)*$F70)</f>
        <v>0</v>
      </c>
      <c r="AB70" s="1322">
        <f>IF(ISERROR(VLOOKUP(VLOOKUP($A70, 'E4 TB Allocation Details'!$A$18:$L$214, MATCH("Demand ID", 'E4 TB Allocation Details'!$A$18:$L$18, 0),FALSE), 'E2 Allocators'!$B$15:$W$358, MATCH('O5 Details by Class &amp; Accounts'!AB$18, 'E2 Allocators'!$B$15:$W$15, 0),FALSE)*$F70), 0, VLOOKUP(VLOOKUP($A70, 'E4 TB Allocation Details'!$A$18:$L$214, MATCH("Demand ID", 'E4 TB Allocation Details'!$A$18:$L$18, 0),FALSE), 'E2 Allocators'!$B$15:$W$358, MATCH('O5 Details by Class &amp; Accounts'!AB$18, 'E2 Allocators'!$B$15:$W$15, 0),FALSE)*$F70)</f>
        <v>0</v>
      </c>
      <c r="AC70" s="1322">
        <f t="shared" si="9"/>
        <v>0</v>
      </c>
      <c r="AD70" s="1322">
        <f>IF(ISERROR(VLOOKUP(VLOOKUP($A70, 'E4 TB Allocation Details'!$A$18:$L$214, MATCH("Customer ID", 'E4 TB Allocation Details'!$A$18:$L$18, 0),FALSE), 'E2 Allocators'!$B$15:$W$358, MATCH('O5 Details by Class &amp; Accounts'!AD$18, 'E2 Allocators'!$B$15:$W$15, 0),FALSE)*$G70), 0, VLOOKUP(VLOOKUP($A70, 'E4 TB Allocation Details'!$A$18:$L$214, MATCH("Customer ID", 'E4 TB Allocation Details'!$A$18:$L$18, 0),FALSE), 'E2 Allocators'!$B$15:$W$358, MATCH('O5 Details by Class &amp; Accounts'!AD$18, 'E2 Allocators'!$B$15:$W$15, 0),FALSE)*$G70)</f>
        <v>0</v>
      </c>
      <c r="AE70" s="1322">
        <f>IF(ISERROR(VLOOKUP(VLOOKUP($A70, 'E4 TB Allocation Details'!$A$18:$L$214, MATCH("Customer ID", 'E4 TB Allocation Details'!$A$18:$L$18, 0),FALSE), 'E2 Allocators'!$B$15:$W$358, MATCH('O5 Details by Class &amp; Accounts'!AE$18, 'E2 Allocators'!$B$15:$W$15, 0),FALSE)*$G70), 0, VLOOKUP(VLOOKUP($A70, 'E4 TB Allocation Details'!$A$18:$L$214, MATCH("Customer ID", 'E4 TB Allocation Details'!$A$18:$L$18, 0),FALSE), 'E2 Allocators'!$B$15:$W$358, MATCH('O5 Details by Class &amp; Accounts'!AE$18, 'E2 Allocators'!$B$15:$W$15, 0),FALSE)*$G70)</f>
        <v>0</v>
      </c>
      <c r="AF70" s="1322">
        <f>IF(ISERROR(VLOOKUP(VLOOKUP($A70, 'E4 TB Allocation Details'!$A$18:$L$214, MATCH("Customer ID", 'E4 TB Allocation Details'!$A$18:$L$18, 0),FALSE), 'E2 Allocators'!$B$15:$W$358, MATCH('O5 Details by Class &amp; Accounts'!AF$18, 'E2 Allocators'!$B$15:$W$15, 0),FALSE)*$G70), 0, VLOOKUP(VLOOKUP($A70, 'E4 TB Allocation Details'!$A$18:$L$214, MATCH("Customer ID", 'E4 TB Allocation Details'!$A$18:$L$18, 0),FALSE), 'E2 Allocators'!$B$15:$W$358, MATCH('O5 Details by Class &amp; Accounts'!AF$18, 'E2 Allocators'!$B$15:$W$15, 0),FALSE)*$G70)</f>
        <v>0</v>
      </c>
      <c r="AG70" s="1322">
        <f>IF(ISERROR(VLOOKUP(VLOOKUP($A70, 'E4 TB Allocation Details'!$A$18:$L$214, MATCH("Customer ID", 'E4 TB Allocation Details'!$A$18:$L$18, 0),FALSE), 'E2 Allocators'!$B$15:$W$358, MATCH('O5 Details by Class &amp; Accounts'!AG$18, 'E2 Allocators'!$B$15:$W$15, 0),FALSE)*$G70), 0, VLOOKUP(VLOOKUP($A70, 'E4 TB Allocation Details'!$A$18:$L$214, MATCH("Customer ID", 'E4 TB Allocation Details'!$A$18:$L$18, 0),FALSE), 'E2 Allocators'!$B$15:$W$358, MATCH('O5 Details by Class &amp; Accounts'!AG$18, 'E2 Allocators'!$B$15:$W$15, 0),FALSE)*$G70)</f>
        <v>0</v>
      </c>
      <c r="AH70" s="1322">
        <f>IF(ISERROR(VLOOKUP(VLOOKUP($A70, 'E4 TB Allocation Details'!$A$18:$L$214, MATCH("Customer ID", 'E4 TB Allocation Details'!$A$18:$L$18, 0),FALSE), 'E2 Allocators'!$B$15:$W$358, MATCH('O5 Details by Class &amp; Accounts'!AH$18, 'E2 Allocators'!$B$15:$W$15, 0),FALSE)*$G70), 0, VLOOKUP(VLOOKUP($A70, 'E4 TB Allocation Details'!$A$18:$L$214, MATCH("Customer ID", 'E4 TB Allocation Details'!$A$18:$L$18, 0),FALSE), 'E2 Allocators'!$B$15:$W$358, MATCH('O5 Details by Class &amp; Accounts'!AH$18, 'E2 Allocators'!$B$15:$W$15, 0),FALSE)*$G70)</f>
        <v>0</v>
      </c>
      <c r="AI70" s="1322">
        <f>IF(ISERROR(VLOOKUP(VLOOKUP($A70, 'E4 TB Allocation Details'!$A$18:$L$214, MATCH("Customer ID", 'E4 TB Allocation Details'!$A$18:$L$18, 0),FALSE), 'E2 Allocators'!$B$15:$W$358, MATCH('O5 Details by Class &amp; Accounts'!AI$18, 'E2 Allocators'!$B$15:$W$15, 0),FALSE)*$G70), 0, VLOOKUP(VLOOKUP($A70, 'E4 TB Allocation Details'!$A$18:$L$214, MATCH("Customer ID", 'E4 TB Allocation Details'!$A$18:$L$18, 0),FALSE), 'E2 Allocators'!$B$15:$W$358, MATCH('O5 Details by Class &amp; Accounts'!AI$18, 'E2 Allocators'!$B$15:$W$15, 0),FALSE)*$G70)</f>
        <v>0</v>
      </c>
      <c r="AJ70" s="1322">
        <f>IF(ISERROR(VLOOKUP(VLOOKUP($A70, 'E4 TB Allocation Details'!$A$18:$L$214, MATCH("Customer ID", 'E4 TB Allocation Details'!$A$18:$L$18, 0),FALSE), 'E2 Allocators'!$B$15:$W$358, MATCH('O5 Details by Class &amp; Accounts'!AJ$18, 'E2 Allocators'!$B$15:$W$15, 0),FALSE)*$G70), 0, VLOOKUP(VLOOKUP($A70, 'E4 TB Allocation Details'!$A$18:$L$214, MATCH("Customer ID", 'E4 TB Allocation Details'!$A$18:$L$18, 0),FALSE), 'E2 Allocators'!$B$15:$W$358, MATCH('O5 Details by Class &amp; Accounts'!AJ$18, 'E2 Allocators'!$B$15:$W$15, 0),FALSE)*$G70)</f>
        <v>0</v>
      </c>
      <c r="AK70" s="1322">
        <f>IF(ISERROR(VLOOKUP(VLOOKUP($A70, 'E4 TB Allocation Details'!$A$18:$L$214, MATCH("Customer ID", 'E4 TB Allocation Details'!$A$18:$L$18, 0),FALSE), 'E2 Allocators'!$B$15:$W$358, MATCH('O5 Details by Class &amp; Accounts'!AK$18, 'E2 Allocators'!$B$15:$W$15, 0),FALSE)*$G70), 0, VLOOKUP(VLOOKUP($A70, 'E4 TB Allocation Details'!$A$18:$L$214, MATCH("Customer ID", 'E4 TB Allocation Details'!$A$18:$L$18, 0),FALSE), 'E2 Allocators'!$B$15:$W$358, MATCH('O5 Details by Class &amp; Accounts'!AK$18, 'E2 Allocators'!$B$15:$W$15, 0),FALSE)*$G70)</f>
        <v>0</v>
      </c>
      <c r="AL70" s="1322">
        <f>IF(ISERROR(VLOOKUP(VLOOKUP($A70, 'E4 TB Allocation Details'!$A$18:$L$214, MATCH("Customer ID", 'E4 TB Allocation Details'!$A$18:$L$18, 0),FALSE), 'E2 Allocators'!$B$15:$W$358, MATCH('O5 Details by Class &amp; Accounts'!AL$18, 'E2 Allocators'!$B$15:$W$15, 0),FALSE)*$G70), 0, VLOOKUP(VLOOKUP($A70, 'E4 TB Allocation Details'!$A$18:$L$214, MATCH("Customer ID", 'E4 TB Allocation Details'!$A$18:$L$18, 0),FALSE), 'E2 Allocators'!$B$15:$W$358, MATCH('O5 Details by Class &amp; Accounts'!AL$18, 'E2 Allocators'!$B$15:$W$15, 0),FALSE)*$G70)</f>
        <v>0</v>
      </c>
      <c r="AM70" s="1322">
        <f>IF(ISERROR(VLOOKUP(VLOOKUP($A70, 'E4 TB Allocation Details'!$A$18:$L$214, MATCH("Customer ID", 'E4 TB Allocation Details'!$A$18:$L$18, 0),FALSE), 'E2 Allocators'!$B$15:$W$358, MATCH('O5 Details by Class &amp; Accounts'!AM$18, 'E2 Allocators'!$B$15:$W$15, 0),FALSE)*$G70), 0, VLOOKUP(VLOOKUP($A70, 'E4 TB Allocation Details'!$A$18:$L$214, MATCH("Customer ID", 'E4 TB Allocation Details'!$A$18:$L$18, 0),FALSE), 'E2 Allocators'!$B$15:$W$358, MATCH('O5 Details by Class &amp; Accounts'!AM$18, 'E2 Allocators'!$B$15:$W$15, 0),FALSE)*$G70)</f>
        <v>0</v>
      </c>
      <c r="AN70" s="1322">
        <f>IF(ISERROR(VLOOKUP(VLOOKUP($A70, 'E4 TB Allocation Details'!$A$18:$L$214, MATCH("Customer ID", 'E4 TB Allocation Details'!$A$18:$L$18, 0),FALSE), 'E2 Allocators'!$B$15:$W$358, MATCH('O5 Details by Class &amp; Accounts'!AN$18, 'E2 Allocators'!$B$15:$W$15, 0),FALSE)*$G70), 0, VLOOKUP(VLOOKUP($A70, 'E4 TB Allocation Details'!$A$18:$L$214, MATCH("Customer ID", 'E4 TB Allocation Details'!$A$18:$L$18, 0),FALSE), 'E2 Allocators'!$B$15:$W$358, MATCH('O5 Details by Class &amp; Accounts'!AN$18, 'E2 Allocators'!$B$15:$W$15, 0),FALSE)*$G70)</f>
        <v>0</v>
      </c>
      <c r="AO70" s="1322">
        <f>IF(ISERROR(VLOOKUP(VLOOKUP($A70, 'E4 TB Allocation Details'!$A$18:$L$214, MATCH("Customer ID", 'E4 TB Allocation Details'!$A$18:$L$18, 0),FALSE), 'E2 Allocators'!$B$15:$W$358, MATCH('O5 Details by Class &amp; Accounts'!AO$18, 'E2 Allocators'!$B$15:$W$15, 0),FALSE)*$G70), 0, VLOOKUP(VLOOKUP($A70, 'E4 TB Allocation Details'!$A$18:$L$214, MATCH("Customer ID", 'E4 TB Allocation Details'!$A$18:$L$18, 0),FALSE), 'E2 Allocators'!$B$15:$W$358, MATCH('O5 Details by Class &amp; Accounts'!AO$18, 'E2 Allocators'!$B$15:$W$15, 0),FALSE)*$G70)</f>
        <v>0</v>
      </c>
      <c r="AP70" s="1322">
        <f>IF(ISERROR(VLOOKUP(VLOOKUP($A70, 'E4 TB Allocation Details'!$A$18:$L$214, MATCH("Customer ID", 'E4 TB Allocation Details'!$A$18:$L$18, 0),FALSE), 'E2 Allocators'!$B$15:$W$358, MATCH('O5 Details by Class &amp; Accounts'!AP$18, 'E2 Allocators'!$B$15:$W$15, 0),FALSE)*$G70), 0, VLOOKUP(VLOOKUP($A70, 'E4 TB Allocation Details'!$A$18:$L$214, MATCH("Customer ID", 'E4 TB Allocation Details'!$A$18:$L$18, 0),FALSE), 'E2 Allocators'!$B$15:$W$358, MATCH('O5 Details by Class &amp; Accounts'!AP$18, 'E2 Allocators'!$B$15:$W$15, 0),FALSE)*$G70)</f>
        <v>0</v>
      </c>
      <c r="AQ70" s="1322">
        <f>IF(ISERROR(VLOOKUP(VLOOKUP($A70, 'E4 TB Allocation Details'!$A$18:$L$214, MATCH("Customer ID", 'E4 TB Allocation Details'!$A$18:$L$18, 0),FALSE), 'E2 Allocators'!$B$15:$W$358, MATCH('O5 Details by Class &amp; Accounts'!AQ$18, 'E2 Allocators'!$B$15:$W$15, 0),FALSE)*$G70), 0, VLOOKUP(VLOOKUP($A70, 'E4 TB Allocation Details'!$A$18:$L$214, MATCH("Customer ID", 'E4 TB Allocation Details'!$A$18:$L$18, 0),FALSE), 'E2 Allocators'!$B$15:$W$358, MATCH('O5 Details by Class &amp; Accounts'!AQ$18, 'E2 Allocators'!$B$15:$W$15, 0),FALSE)*$G70)</f>
        <v>0</v>
      </c>
      <c r="AR70" s="1322">
        <f>IF(ISERROR(VLOOKUP(VLOOKUP($A70, 'E4 TB Allocation Details'!$A$18:$L$214, MATCH("Customer ID", 'E4 TB Allocation Details'!$A$18:$L$18, 0),FALSE), 'E2 Allocators'!$B$15:$W$358, MATCH('O5 Details by Class &amp; Accounts'!AR$18, 'E2 Allocators'!$B$15:$W$15, 0),FALSE)*$G70), 0, VLOOKUP(VLOOKUP($A70, 'E4 TB Allocation Details'!$A$18:$L$214, MATCH("Customer ID", 'E4 TB Allocation Details'!$A$18:$L$18, 0),FALSE), 'E2 Allocators'!$B$15:$W$358, MATCH('O5 Details by Class &amp; Accounts'!AR$18, 'E2 Allocators'!$B$15:$W$15, 0),FALSE)*$G70)</f>
        <v>0</v>
      </c>
      <c r="AS70" s="1322">
        <f>IF(ISERROR(VLOOKUP(VLOOKUP($A70, 'E4 TB Allocation Details'!$A$18:$L$214, MATCH("Customer ID", 'E4 TB Allocation Details'!$A$18:$L$18, 0),FALSE), 'E2 Allocators'!$B$15:$W$358, MATCH('O5 Details by Class &amp; Accounts'!AS$18, 'E2 Allocators'!$B$15:$W$15, 0),FALSE)*$G70), 0, VLOOKUP(VLOOKUP($A70, 'E4 TB Allocation Details'!$A$18:$L$214, MATCH("Customer ID", 'E4 TB Allocation Details'!$A$18:$L$18, 0),FALSE), 'E2 Allocators'!$B$15:$W$358, MATCH('O5 Details by Class &amp; Accounts'!AS$18, 'E2 Allocators'!$B$15:$W$15, 0),FALSE)*$G70)</f>
        <v>0</v>
      </c>
      <c r="AT70" s="1322">
        <f>IF(ISERROR(VLOOKUP(VLOOKUP($A70, 'E4 TB Allocation Details'!$A$18:$L$214, MATCH("Customer ID", 'E4 TB Allocation Details'!$A$18:$L$18, 0),FALSE), 'E2 Allocators'!$B$15:$W$358, MATCH('O5 Details by Class &amp; Accounts'!AT$18, 'E2 Allocators'!$B$15:$W$15, 0),FALSE)*$G70), 0, VLOOKUP(VLOOKUP($A70, 'E4 TB Allocation Details'!$A$18:$L$214, MATCH("Customer ID", 'E4 TB Allocation Details'!$A$18:$L$18, 0),FALSE), 'E2 Allocators'!$B$15:$W$358, MATCH('O5 Details by Class &amp; Accounts'!AT$18, 'E2 Allocators'!$B$15:$W$15, 0),FALSE)*$G70)</f>
        <v>0</v>
      </c>
      <c r="AU70" s="1322">
        <f>IF(ISERROR(VLOOKUP(VLOOKUP($A70, 'E4 TB Allocation Details'!$A$18:$L$214, MATCH("Customer ID", 'E4 TB Allocation Details'!$A$18:$L$18, 0),FALSE), 'E2 Allocators'!$B$15:$W$358, MATCH('O5 Details by Class &amp; Accounts'!AU$18, 'E2 Allocators'!$B$15:$W$15, 0),FALSE)*$G70), 0, VLOOKUP(VLOOKUP($A70, 'E4 TB Allocation Details'!$A$18:$L$214, MATCH("Customer ID", 'E4 TB Allocation Details'!$A$18:$L$18, 0),FALSE), 'E2 Allocators'!$B$15:$W$358, MATCH('O5 Details by Class &amp; Accounts'!AU$18, 'E2 Allocators'!$B$15:$W$15, 0),FALSE)*$G70)</f>
        <v>0</v>
      </c>
      <c r="AV70" s="1322">
        <f>IF(ISERROR(VLOOKUP(VLOOKUP($A70, 'E4 TB Allocation Details'!$A$18:$L$214, MATCH("Customer ID", 'E4 TB Allocation Details'!$A$18:$L$18, 0),FALSE), 'E2 Allocators'!$B$15:$W$358, MATCH('O5 Details by Class &amp; Accounts'!AV$18, 'E2 Allocators'!$B$15:$W$15, 0),FALSE)*$G70), 0, VLOOKUP(VLOOKUP($A70, 'E4 TB Allocation Details'!$A$18:$L$214, MATCH("Customer ID", 'E4 TB Allocation Details'!$A$18:$L$18, 0),FALSE), 'E2 Allocators'!$B$15:$W$358, MATCH('O5 Details by Class &amp; Accounts'!AV$18, 'E2 Allocators'!$B$15:$W$15, 0),FALSE)*$G70)</f>
        <v>0</v>
      </c>
      <c r="AW70" s="1322">
        <f>IF(ISERROR(VLOOKUP(VLOOKUP($A70, 'E4 TB Allocation Details'!$A$18:$L$214, MATCH("Customer ID", 'E4 TB Allocation Details'!$A$18:$L$18, 0),FALSE), 'E2 Allocators'!$B$15:$W$358, MATCH('O5 Details by Class &amp; Accounts'!AW$18, 'E2 Allocators'!$B$15:$W$15, 0),FALSE)*$G70), 0, VLOOKUP(VLOOKUP($A70, 'E4 TB Allocation Details'!$A$18:$L$214, MATCH("Customer ID", 'E4 TB Allocation Details'!$A$18:$L$18, 0),FALSE), 'E2 Allocators'!$B$15:$W$358, MATCH('O5 Details by Class &amp; Accounts'!AW$18, 'E2 Allocators'!$B$15:$W$15, 0),FALSE)*$G70)</f>
        <v>0</v>
      </c>
      <c r="AX70" s="1322">
        <f t="shared" si="10"/>
        <v>0</v>
      </c>
      <c r="AY70" s="1322">
        <f>IF(ISERROR(VLOOKUP(VLOOKUP($A70, 'E4 TB Allocation Details'!$A$18:$L$214, MATCH("Misc ID", 'E4 TB Allocation Details'!$A$18:$L$18, 0),FALSE), 'E2 Allocators'!$B$15:$W$358, MATCH('O5 Details by Class &amp; Accounts'!AY$18, 'E2 Allocators'!$B$15:$W$15, 0),FALSE)*$E70), 0, VLOOKUP(VLOOKUP($A70, 'E4 TB Allocation Details'!$A$18:$L$214, MATCH("Misc ID", 'E4 TB Allocation Details'!$A$18:$L$18, 0),FALSE), 'E2 Allocators'!$B$15:$W$358, MATCH('O5 Details by Class &amp; Accounts'!AY$18, 'E2 Allocators'!$B$15:$W$15, 0),FALSE)*$E70)</f>
        <v>0</v>
      </c>
      <c r="AZ70" s="1322">
        <f>IF(ISERROR(VLOOKUP(VLOOKUP($A70, 'E4 TB Allocation Details'!$A$18:$L$214, MATCH("Misc ID", 'E4 TB Allocation Details'!$A$18:$L$18, 0),FALSE), 'E2 Allocators'!$B$15:$W$358, MATCH('O5 Details by Class &amp; Accounts'!AZ$18, 'E2 Allocators'!$B$15:$W$15, 0),FALSE)*$E70), 0, VLOOKUP(VLOOKUP($A70, 'E4 TB Allocation Details'!$A$18:$L$214, MATCH("Misc ID", 'E4 TB Allocation Details'!$A$18:$L$18, 0),FALSE), 'E2 Allocators'!$B$15:$W$358, MATCH('O5 Details by Class &amp; Accounts'!AZ$18, 'E2 Allocators'!$B$15:$W$15, 0),FALSE)*$E70)</f>
        <v>0</v>
      </c>
      <c r="BA70" s="1322">
        <f>IF(ISERROR(VLOOKUP(VLOOKUP($A70, 'E4 TB Allocation Details'!$A$18:$L$214, MATCH("Misc ID", 'E4 TB Allocation Details'!$A$18:$L$18, 0),FALSE), 'E2 Allocators'!$B$15:$W$358, MATCH('O5 Details by Class &amp; Accounts'!BA$18, 'E2 Allocators'!$B$15:$W$15, 0),FALSE)*$E70), 0, VLOOKUP(VLOOKUP($A70, 'E4 TB Allocation Details'!$A$18:$L$214, MATCH("Misc ID", 'E4 TB Allocation Details'!$A$18:$L$18, 0),FALSE), 'E2 Allocators'!$B$15:$W$358, MATCH('O5 Details by Class &amp; Accounts'!BA$18, 'E2 Allocators'!$B$15:$W$15, 0),FALSE)*$E70)</f>
        <v>0</v>
      </c>
      <c r="BB70" s="1322">
        <f>IF(ISERROR(VLOOKUP(VLOOKUP($A70, 'E4 TB Allocation Details'!$A$18:$L$214, MATCH("Misc ID", 'E4 TB Allocation Details'!$A$18:$L$18, 0),FALSE), 'E2 Allocators'!$B$15:$W$358, MATCH('O5 Details by Class &amp; Accounts'!BB$18, 'E2 Allocators'!$B$15:$W$15, 0),FALSE)*$E70), 0, VLOOKUP(VLOOKUP($A70, 'E4 TB Allocation Details'!$A$18:$L$214, MATCH("Misc ID", 'E4 TB Allocation Details'!$A$18:$L$18, 0),FALSE), 'E2 Allocators'!$B$15:$W$358, MATCH('O5 Details by Class &amp; Accounts'!BB$18, 'E2 Allocators'!$B$15:$W$15, 0),FALSE)*$E70)</f>
        <v>0</v>
      </c>
      <c r="BC70" s="1322">
        <f>IF(ISERROR(VLOOKUP(VLOOKUP($A70, 'E4 TB Allocation Details'!$A$18:$L$214, MATCH("Misc ID", 'E4 TB Allocation Details'!$A$18:$L$18, 0),FALSE), 'E2 Allocators'!$B$15:$W$358, MATCH('O5 Details by Class &amp; Accounts'!BC$18, 'E2 Allocators'!$B$15:$W$15, 0),FALSE)*$E70), 0, VLOOKUP(VLOOKUP($A70, 'E4 TB Allocation Details'!$A$18:$L$214, MATCH("Misc ID", 'E4 TB Allocation Details'!$A$18:$L$18, 0),FALSE), 'E2 Allocators'!$B$15:$W$358, MATCH('O5 Details by Class &amp; Accounts'!BC$18, 'E2 Allocators'!$B$15:$W$15, 0),FALSE)*$E70)</f>
        <v>0</v>
      </c>
      <c r="BD70" s="1322">
        <f>IF(ISERROR(VLOOKUP(VLOOKUP($A70, 'E4 TB Allocation Details'!$A$18:$L$214, MATCH("Misc ID", 'E4 TB Allocation Details'!$A$18:$L$18, 0),FALSE), 'E2 Allocators'!$B$15:$W$358, MATCH('O5 Details by Class &amp; Accounts'!BD$18, 'E2 Allocators'!$B$15:$W$15, 0),FALSE)*$E70), 0, VLOOKUP(VLOOKUP($A70, 'E4 TB Allocation Details'!$A$18:$L$214, MATCH("Misc ID", 'E4 TB Allocation Details'!$A$18:$L$18, 0),FALSE), 'E2 Allocators'!$B$15:$W$358, MATCH('O5 Details by Class &amp; Accounts'!BD$18, 'E2 Allocators'!$B$15:$W$15, 0),FALSE)*$E70)</f>
        <v>0</v>
      </c>
      <c r="BE70" s="1322">
        <f>IF(ISERROR(VLOOKUP(VLOOKUP($A70, 'E4 TB Allocation Details'!$A$18:$L$214, MATCH("Misc ID", 'E4 TB Allocation Details'!$A$18:$L$18, 0),FALSE), 'E2 Allocators'!$B$15:$W$358, MATCH('O5 Details by Class &amp; Accounts'!BE$18, 'E2 Allocators'!$B$15:$W$15, 0),FALSE)*$E70), 0, VLOOKUP(VLOOKUP($A70, 'E4 TB Allocation Details'!$A$18:$L$214, MATCH("Misc ID", 'E4 TB Allocation Details'!$A$18:$L$18, 0),FALSE), 'E2 Allocators'!$B$15:$W$358, MATCH('O5 Details by Class &amp; Accounts'!BE$18, 'E2 Allocators'!$B$15:$W$15, 0),FALSE)*$E70)</f>
        <v>0</v>
      </c>
      <c r="BF70" s="1322">
        <f>IF(ISERROR(VLOOKUP(VLOOKUP($A70, 'E4 TB Allocation Details'!$A$18:$L$214, MATCH("Misc ID", 'E4 TB Allocation Details'!$A$18:$L$18, 0),FALSE), 'E2 Allocators'!$B$15:$W$358, MATCH('O5 Details by Class &amp; Accounts'!BF$18, 'E2 Allocators'!$B$15:$W$15, 0),FALSE)*$E70), 0, VLOOKUP(VLOOKUP($A70, 'E4 TB Allocation Details'!$A$18:$L$214, MATCH("Misc ID", 'E4 TB Allocation Details'!$A$18:$L$18, 0),FALSE), 'E2 Allocators'!$B$15:$W$358, MATCH('O5 Details by Class &amp; Accounts'!BF$18, 'E2 Allocators'!$B$15:$W$15, 0),FALSE)*$E70)</f>
        <v>0</v>
      </c>
      <c r="BG70" s="1322">
        <f>IF(ISERROR(VLOOKUP(VLOOKUP($A70, 'E4 TB Allocation Details'!$A$18:$L$214, MATCH("Misc ID", 'E4 TB Allocation Details'!$A$18:$L$18, 0),FALSE), 'E2 Allocators'!$B$15:$W$358, MATCH('O5 Details by Class &amp; Accounts'!BG$18, 'E2 Allocators'!$B$15:$W$15, 0),FALSE)*$E70), 0, VLOOKUP(VLOOKUP($A70, 'E4 TB Allocation Details'!$A$18:$L$214, MATCH("Misc ID", 'E4 TB Allocation Details'!$A$18:$L$18, 0),FALSE), 'E2 Allocators'!$B$15:$W$358, MATCH('O5 Details by Class &amp; Accounts'!BG$18, 'E2 Allocators'!$B$15:$W$15, 0),FALSE)*$E70)</f>
        <v>0</v>
      </c>
      <c r="BH70" s="1322">
        <f>IF(ISERROR(VLOOKUP(VLOOKUP($A70, 'E4 TB Allocation Details'!$A$18:$L$214, MATCH("Misc ID", 'E4 TB Allocation Details'!$A$18:$L$18, 0),FALSE), 'E2 Allocators'!$B$15:$W$358, MATCH('O5 Details by Class &amp; Accounts'!BH$18, 'E2 Allocators'!$B$15:$W$15, 0),FALSE)*$E70), 0, VLOOKUP(VLOOKUP($A70, 'E4 TB Allocation Details'!$A$18:$L$214, MATCH("Misc ID", 'E4 TB Allocation Details'!$A$18:$L$18, 0),FALSE), 'E2 Allocators'!$B$15:$W$358, MATCH('O5 Details by Class &amp; Accounts'!BH$18, 'E2 Allocators'!$B$15:$W$15, 0),FALSE)*$E70)</f>
        <v>0</v>
      </c>
      <c r="BI70" s="1322">
        <f>IF(ISERROR(VLOOKUP(VLOOKUP($A70, 'E4 TB Allocation Details'!$A$18:$L$214, MATCH("Misc ID", 'E4 TB Allocation Details'!$A$18:$L$18, 0),FALSE), 'E2 Allocators'!$B$15:$W$358, MATCH('O5 Details by Class &amp; Accounts'!BI$18, 'E2 Allocators'!$B$15:$W$15, 0),FALSE)*$E70), 0, VLOOKUP(VLOOKUP($A70, 'E4 TB Allocation Details'!$A$18:$L$214, MATCH("Misc ID", 'E4 TB Allocation Details'!$A$18:$L$18, 0),FALSE), 'E2 Allocators'!$B$15:$W$358, MATCH('O5 Details by Class &amp; Accounts'!BI$18, 'E2 Allocators'!$B$15:$W$15, 0),FALSE)*$E70)</f>
        <v>0</v>
      </c>
      <c r="BJ70" s="1322">
        <f>IF(ISERROR(VLOOKUP(VLOOKUP($A70, 'E4 TB Allocation Details'!$A$18:$L$214, MATCH("Misc ID", 'E4 TB Allocation Details'!$A$18:$L$18, 0),FALSE), 'E2 Allocators'!$B$15:$W$358, MATCH('O5 Details by Class &amp; Accounts'!BJ$18, 'E2 Allocators'!$B$15:$W$15, 0),FALSE)*$E70), 0, VLOOKUP(VLOOKUP($A70, 'E4 TB Allocation Details'!$A$18:$L$214, MATCH("Misc ID", 'E4 TB Allocation Details'!$A$18:$L$18, 0),FALSE), 'E2 Allocators'!$B$15:$W$358, MATCH('O5 Details by Class &amp; Accounts'!BJ$18, 'E2 Allocators'!$B$15:$W$15, 0),FALSE)*$E70)</f>
        <v>0</v>
      </c>
      <c r="BK70" s="1322">
        <f>IF(ISERROR(VLOOKUP(VLOOKUP($A70, 'E4 TB Allocation Details'!$A$18:$L$214, MATCH("Misc ID", 'E4 TB Allocation Details'!$A$18:$L$18, 0),FALSE), 'E2 Allocators'!$B$15:$W$358, MATCH('O5 Details by Class &amp; Accounts'!BK$18, 'E2 Allocators'!$B$15:$W$15, 0),FALSE)*$E70), 0, VLOOKUP(VLOOKUP($A70, 'E4 TB Allocation Details'!$A$18:$L$214, MATCH("Misc ID", 'E4 TB Allocation Details'!$A$18:$L$18, 0),FALSE), 'E2 Allocators'!$B$15:$W$358, MATCH('O5 Details by Class &amp; Accounts'!BK$18, 'E2 Allocators'!$B$15:$W$15, 0),FALSE)*$E70)</f>
        <v>0</v>
      </c>
      <c r="BL70" s="1322">
        <f>IF(ISERROR(VLOOKUP(VLOOKUP($A70, 'E4 TB Allocation Details'!$A$18:$L$214, MATCH("Misc ID", 'E4 TB Allocation Details'!$A$18:$L$18, 0),FALSE), 'E2 Allocators'!$B$15:$W$358, MATCH('O5 Details by Class &amp; Accounts'!BL$18, 'E2 Allocators'!$B$15:$W$15, 0),FALSE)*$E70), 0, VLOOKUP(VLOOKUP($A70, 'E4 TB Allocation Details'!$A$18:$L$214, MATCH("Misc ID", 'E4 TB Allocation Details'!$A$18:$L$18, 0),FALSE), 'E2 Allocators'!$B$15:$W$358, MATCH('O5 Details by Class &amp; Accounts'!BL$18, 'E2 Allocators'!$B$15:$W$15, 0),FALSE)*$E70)</f>
        <v>0</v>
      </c>
      <c r="BM70" s="1322">
        <f>IF(ISERROR(VLOOKUP(VLOOKUP($A70, 'E4 TB Allocation Details'!$A$18:$L$214, MATCH("Misc ID", 'E4 TB Allocation Details'!$A$18:$L$18, 0),FALSE), 'E2 Allocators'!$B$15:$W$358, MATCH('O5 Details by Class &amp; Accounts'!BM$18, 'E2 Allocators'!$B$15:$W$15, 0),FALSE)*$E70), 0, VLOOKUP(VLOOKUP($A70, 'E4 TB Allocation Details'!$A$18:$L$214, MATCH("Misc ID", 'E4 TB Allocation Details'!$A$18:$L$18, 0),FALSE), 'E2 Allocators'!$B$15:$W$358, MATCH('O5 Details by Class &amp; Accounts'!BM$18, 'E2 Allocators'!$B$15:$W$15, 0),FALSE)*$E70)</f>
        <v>0</v>
      </c>
      <c r="BN70" s="1322">
        <f>IF(ISERROR(VLOOKUP(VLOOKUP($A70, 'E4 TB Allocation Details'!$A$18:$L$214, MATCH("Misc ID", 'E4 TB Allocation Details'!$A$18:$L$18, 0),FALSE), 'E2 Allocators'!$B$15:$W$358, MATCH('O5 Details by Class &amp; Accounts'!BN$18, 'E2 Allocators'!$B$15:$W$15, 0),FALSE)*$E70), 0, VLOOKUP(VLOOKUP($A70, 'E4 TB Allocation Details'!$A$18:$L$214, MATCH("Misc ID", 'E4 TB Allocation Details'!$A$18:$L$18, 0),FALSE), 'E2 Allocators'!$B$15:$W$358, MATCH('O5 Details by Class &amp; Accounts'!BN$18, 'E2 Allocators'!$B$15:$W$15, 0),FALSE)*$E70)</f>
        <v>0</v>
      </c>
      <c r="BO70" s="1322">
        <f>IF(ISERROR(VLOOKUP(VLOOKUP($A70, 'E4 TB Allocation Details'!$A$18:$L$214, MATCH("Misc ID", 'E4 TB Allocation Details'!$A$18:$L$18, 0),FALSE), 'E2 Allocators'!$B$15:$W$358, MATCH('O5 Details by Class &amp; Accounts'!BO$18, 'E2 Allocators'!$B$15:$W$15, 0),FALSE)*$E70), 0, VLOOKUP(VLOOKUP($A70, 'E4 TB Allocation Details'!$A$18:$L$214, MATCH("Misc ID", 'E4 TB Allocation Details'!$A$18:$L$18, 0),FALSE), 'E2 Allocators'!$B$15:$W$358, MATCH('O5 Details by Class &amp; Accounts'!BO$18, 'E2 Allocators'!$B$15:$W$15, 0),FALSE)*$E70)</f>
        <v>0</v>
      </c>
      <c r="BP70" s="1322">
        <f>IF(ISERROR(VLOOKUP(VLOOKUP($A70, 'E4 TB Allocation Details'!$A$18:$L$214, MATCH("Misc ID", 'E4 TB Allocation Details'!$A$18:$L$18, 0),FALSE), 'E2 Allocators'!$B$15:$W$358, MATCH('O5 Details by Class &amp; Accounts'!BP$18, 'E2 Allocators'!$B$15:$W$15, 0),FALSE)*$E70), 0, VLOOKUP(VLOOKUP($A70, 'E4 TB Allocation Details'!$A$18:$L$214, MATCH("Misc ID", 'E4 TB Allocation Details'!$A$18:$L$18, 0),FALSE), 'E2 Allocators'!$B$15:$W$358, MATCH('O5 Details by Class &amp; Accounts'!BP$18, 'E2 Allocators'!$B$15:$W$15, 0),FALSE)*$E70)</f>
        <v>0</v>
      </c>
      <c r="BQ70" s="1322">
        <f>IF(ISERROR(VLOOKUP(VLOOKUP($A70, 'E4 TB Allocation Details'!$A$18:$L$214, MATCH("Misc ID", 'E4 TB Allocation Details'!$A$18:$L$18, 0),FALSE), 'E2 Allocators'!$B$15:$W$358, MATCH('O5 Details by Class &amp; Accounts'!BQ$18, 'E2 Allocators'!$B$15:$W$15, 0),FALSE)*$E70), 0, VLOOKUP(VLOOKUP($A70, 'E4 TB Allocation Details'!$A$18:$L$214, MATCH("Misc ID", 'E4 TB Allocation Details'!$A$18:$L$18, 0),FALSE), 'E2 Allocators'!$B$15:$W$358, MATCH('O5 Details by Class &amp; Accounts'!BQ$18, 'E2 Allocators'!$B$15:$W$15, 0),FALSE)*$E70)</f>
        <v>0</v>
      </c>
      <c r="BR70" s="1322">
        <f>IF(ISERROR(VLOOKUP(VLOOKUP($A70, 'E4 TB Allocation Details'!$A$18:$L$214, MATCH("Misc ID", 'E4 TB Allocation Details'!$A$18:$L$18, 0),FALSE), 'E2 Allocators'!$B$15:$W$358, MATCH('O5 Details by Class &amp; Accounts'!BR$18, 'E2 Allocators'!$B$15:$W$15, 0),FALSE)*$E70), 0, VLOOKUP(VLOOKUP($A70, 'E4 TB Allocation Details'!$A$18:$L$214, MATCH("Misc ID", 'E4 TB Allocation Details'!$A$18:$L$18, 0),FALSE), 'E2 Allocators'!$B$15:$W$358, MATCH('O5 Details by Class &amp; Accounts'!BR$18, 'E2 Allocators'!$B$15:$W$15, 0),FALSE)*$E70)</f>
        <v>0</v>
      </c>
      <c r="BS70" s="1322">
        <f t="shared" si="11"/>
        <v>0</v>
      </c>
      <c r="BT70" s="1322">
        <f>IF(ISERROR(VLOOKUP(VLOOKUP($A70, 'E4 TB Allocation Details'!$A$18:$L$214, MATCH("A &amp; G ID", 'E4 TB Allocation Details'!$A$18:$L$18, 0),FALSE), 'E2 Allocators'!$B$15:$W$358, MATCH('O5 Details by Class &amp; Accounts'!BT$18, 'E2 Allocators'!$B$15:$W$15, 0),FALSE)*$E70), 0, VLOOKUP(VLOOKUP($A70, 'E4 TB Allocation Details'!$A$18:$L$214, MATCH("A &amp; G ID", 'E4 TB Allocation Details'!$A$18:$L$18, 0),FALSE), 'E2 Allocators'!$B$15:$W$358, MATCH('O5 Details by Class &amp; Accounts'!BT$18, 'E2 Allocators'!$B$15:$W$15, 0),FALSE)*$E70)</f>
        <v>0</v>
      </c>
      <c r="BU70" s="1322">
        <f>IF(ISERROR(VLOOKUP(VLOOKUP($A70, 'E4 TB Allocation Details'!$A$18:$L$214, MATCH("A &amp; G ID", 'E4 TB Allocation Details'!$A$18:$L$18, 0),FALSE), 'E2 Allocators'!$B$15:$W$358, MATCH('O5 Details by Class &amp; Accounts'!BU$18, 'E2 Allocators'!$B$15:$W$15, 0),FALSE)*$E70), 0, VLOOKUP(VLOOKUP($A70, 'E4 TB Allocation Details'!$A$18:$L$214, MATCH("A &amp; G ID", 'E4 TB Allocation Details'!$A$18:$L$18, 0),FALSE), 'E2 Allocators'!$B$15:$W$358, MATCH('O5 Details by Class &amp; Accounts'!BU$18, 'E2 Allocators'!$B$15:$W$15, 0),FALSE)*$E70)</f>
        <v>0</v>
      </c>
      <c r="BV70" s="1322">
        <f>IF(ISERROR(VLOOKUP(VLOOKUP($A70, 'E4 TB Allocation Details'!$A$18:$L$214, MATCH("A &amp; G ID", 'E4 TB Allocation Details'!$A$18:$L$18, 0),FALSE), 'E2 Allocators'!$B$15:$W$358, MATCH('O5 Details by Class &amp; Accounts'!BV$18, 'E2 Allocators'!$B$15:$W$15, 0),FALSE)*$E70), 0, VLOOKUP(VLOOKUP($A70, 'E4 TB Allocation Details'!$A$18:$L$214, MATCH("A &amp; G ID", 'E4 TB Allocation Details'!$A$18:$L$18, 0),FALSE), 'E2 Allocators'!$B$15:$W$358, MATCH('O5 Details by Class &amp; Accounts'!BV$18, 'E2 Allocators'!$B$15:$W$15, 0),FALSE)*$E70)</f>
        <v>0</v>
      </c>
      <c r="BW70" s="1322">
        <f>IF(ISERROR(VLOOKUP(VLOOKUP($A70, 'E4 TB Allocation Details'!$A$18:$L$214, MATCH("A &amp; G ID", 'E4 TB Allocation Details'!$A$18:$L$18, 0),FALSE), 'E2 Allocators'!$B$15:$W$358, MATCH('O5 Details by Class &amp; Accounts'!BW$18, 'E2 Allocators'!$B$15:$W$15, 0),FALSE)*$E70), 0, VLOOKUP(VLOOKUP($A70, 'E4 TB Allocation Details'!$A$18:$L$214, MATCH("A &amp; G ID", 'E4 TB Allocation Details'!$A$18:$L$18, 0),FALSE), 'E2 Allocators'!$B$15:$W$358, MATCH('O5 Details by Class &amp; Accounts'!BW$18, 'E2 Allocators'!$B$15:$W$15, 0),FALSE)*$E70)</f>
        <v>0</v>
      </c>
      <c r="BX70" s="1322">
        <f>IF(ISERROR(VLOOKUP(VLOOKUP($A70, 'E4 TB Allocation Details'!$A$18:$L$214, MATCH("A &amp; G ID", 'E4 TB Allocation Details'!$A$18:$L$18, 0),FALSE), 'E2 Allocators'!$B$15:$W$358, MATCH('O5 Details by Class &amp; Accounts'!BX$18, 'E2 Allocators'!$B$15:$W$15, 0),FALSE)*$E70), 0, VLOOKUP(VLOOKUP($A70, 'E4 TB Allocation Details'!$A$18:$L$214, MATCH("A &amp; G ID", 'E4 TB Allocation Details'!$A$18:$L$18, 0),FALSE), 'E2 Allocators'!$B$15:$W$358, MATCH('O5 Details by Class &amp; Accounts'!BX$18, 'E2 Allocators'!$B$15:$W$15, 0),FALSE)*$E70)</f>
        <v>0</v>
      </c>
      <c r="BY70" s="1322">
        <f>IF(ISERROR(VLOOKUP(VLOOKUP($A70, 'E4 TB Allocation Details'!$A$18:$L$214, MATCH("A &amp; G ID", 'E4 TB Allocation Details'!$A$18:$L$18, 0),FALSE), 'E2 Allocators'!$B$15:$W$358, MATCH('O5 Details by Class &amp; Accounts'!BY$18, 'E2 Allocators'!$B$15:$W$15, 0),FALSE)*$E70), 0, VLOOKUP(VLOOKUP($A70, 'E4 TB Allocation Details'!$A$18:$L$214, MATCH("A &amp; G ID", 'E4 TB Allocation Details'!$A$18:$L$18, 0),FALSE), 'E2 Allocators'!$B$15:$W$358, MATCH('O5 Details by Class &amp; Accounts'!BY$18, 'E2 Allocators'!$B$15:$W$15, 0),FALSE)*$E70)</f>
        <v>0</v>
      </c>
      <c r="BZ70" s="1322">
        <f>IF(ISERROR(VLOOKUP(VLOOKUP($A70, 'E4 TB Allocation Details'!$A$18:$L$214, MATCH("A &amp; G ID", 'E4 TB Allocation Details'!$A$18:$L$18, 0),FALSE), 'E2 Allocators'!$B$15:$W$358, MATCH('O5 Details by Class &amp; Accounts'!BZ$18, 'E2 Allocators'!$B$15:$W$15, 0),FALSE)*$E70), 0, VLOOKUP(VLOOKUP($A70, 'E4 TB Allocation Details'!$A$18:$L$214, MATCH("A &amp; G ID", 'E4 TB Allocation Details'!$A$18:$L$18, 0),FALSE), 'E2 Allocators'!$B$15:$W$358, MATCH('O5 Details by Class &amp; Accounts'!BZ$18, 'E2 Allocators'!$B$15:$W$15, 0),FALSE)*$E70)</f>
        <v>0</v>
      </c>
      <c r="CA70" s="1322">
        <f>IF(ISERROR(VLOOKUP(VLOOKUP($A70, 'E4 TB Allocation Details'!$A$18:$L$214, MATCH("A &amp; G ID", 'E4 TB Allocation Details'!$A$18:$L$18, 0),FALSE), 'E2 Allocators'!$B$15:$W$358, MATCH('O5 Details by Class &amp; Accounts'!CA$18, 'E2 Allocators'!$B$15:$W$15, 0),FALSE)*$E70), 0, VLOOKUP(VLOOKUP($A70, 'E4 TB Allocation Details'!$A$18:$L$214, MATCH("A &amp; G ID", 'E4 TB Allocation Details'!$A$18:$L$18, 0),FALSE), 'E2 Allocators'!$B$15:$W$358, MATCH('O5 Details by Class &amp; Accounts'!CA$18, 'E2 Allocators'!$B$15:$W$15, 0),FALSE)*$E70)</f>
        <v>0</v>
      </c>
      <c r="CB70" s="1322">
        <f>IF(ISERROR(VLOOKUP(VLOOKUP($A70, 'E4 TB Allocation Details'!$A$18:$L$214, MATCH("A &amp; G ID", 'E4 TB Allocation Details'!$A$18:$L$18, 0),FALSE), 'E2 Allocators'!$B$15:$W$358, MATCH('O5 Details by Class &amp; Accounts'!CB$18, 'E2 Allocators'!$B$15:$W$15, 0),FALSE)*$E70), 0, VLOOKUP(VLOOKUP($A70, 'E4 TB Allocation Details'!$A$18:$L$214, MATCH("A &amp; G ID", 'E4 TB Allocation Details'!$A$18:$L$18, 0),FALSE), 'E2 Allocators'!$B$15:$W$358, MATCH('O5 Details by Class &amp; Accounts'!CB$18, 'E2 Allocators'!$B$15:$W$15, 0),FALSE)*$E70)</f>
        <v>0</v>
      </c>
      <c r="CC70" s="1322">
        <f>IF(ISERROR(VLOOKUP(VLOOKUP($A70, 'E4 TB Allocation Details'!$A$18:$L$214, MATCH("A &amp; G ID", 'E4 TB Allocation Details'!$A$18:$L$18, 0),FALSE), 'E2 Allocators'!$B$15:$W$358, MATCH('O5 Details by Class &amp; Accounts'!CC$18, 'E2 Allocators'!$B$15:$W$15, 0),FALSE)*$E70), 0, VLOOKUP(VLOOKUP($A70, 'E4 TB Allocation Details'!$A$18:$L$214, MATCH("A &amp; G ID", 'E4 TB Allocation Details'!$A$18:$L$18, 0),FALSE), 'E2 Allocators'!$B$15:$W$358, MATCH('O5 Details by Class &amp; Accounts'!CC$18, 'E2 Allocators'!$B$15:$W$15, 0),FALSE)*$E70)</f>
        <v>0</v>
      </c>
      <c r="CD70" s="1322">
        <f>IF(ISERROR(VLOOKUP(VLOOKUP($A70, 'E4 TB Allocation Details'!$A$18:$L$214, MATCH("A &amp; G ID", 'E4 TB Allocation Details'!$A$18:$L$18, 0),FALSE), 'E2 Allocators'!$B$15:$W$358, MATCH('O5 Details by Class &amp; Accounts'!CD$18, 'E2 Allocators'!$B$15:$W$15, 0),FALSE)*$E70), 0, VLOOKUP(VLOOKUP($A70, 'E4 TB Allocation Details'!$A$18:$L$214, MATCH("A &amp; G ID", 'E4 TB Allocation Details'!$A$18:$L$18, 0),FALSE), 'E2 Allocators'!$B$15:$W$358, MATCH('O5 Details by Class &amp; Accounts'!CD$18, 'E2 Allocators'!$B$15:$W$15, 0),FALSE)*$E70)</f>
        <v>0</v>
      </c>
      <c r="CE70" s="1322">
        <f>IF(ISERROR(VLOOKUP(VLOOKUP($A70, 'E4 TB Allocation Details'!$A$18:$L$214, MATCH("A &amp; G ID", 'E4 TB Allocation Details'!$A$18:$L$18, 0),FALSE), 'E2 Allocators'!$B$15:$W$358, MATCH('O5 Details by Class &amp; Accounts'!CE$18, 'E2 Allocators'!$B$15:$W$15, 0),FALSE)*$E70), 0, VLOOKUP(VLOOKUP($A70, 'E4 TB Allocation Details'!$A$18:$L$214, MATCH("A &amp; G ID", 'E4 TB Allocation Details'!$A$18:$L$18, 0),FALSE), 'E2 Allocators'!$B$15:$W$358, MATCH('O5 Details by Class &amp; Accounts'!CE$18, 'E2 Allocators'!$B$15:$W$15, 0),FALSE)*$E70)</f>
        <v>0</v>
      </c>
      <c r="CF70" s="1322">
        <f>IF(ISERROR(VLOOKUP(VLOOKUP($A70, 'E4 TB Allocation Details'!$A$18:$L$214, MATCH("A &amp; G ID", 'E4 TB Allocation Details'!$A$18:$L$18, 0),FALSE), 'E2 Allocators'!$B$15:$W$358, MATCH('O5 Details by Class &amp; Accounts'!CF$18, 'E2 Allocators'!$B$15:$W$15, 0),FALSE)*$E70), 0, VLOOKUP(VLOOKUP($A70, 'E4 TB Allocation Details'!$A$18:$L$214, MATCH("A &amp; G ID", 'E4 TB Allocation Details'!$A$18:$L$18, 0),FALSE), 'E2 Allocators'!$B$15:$W$358, MATCH('O5 Details by Class &amp; Accounts'!CF$18, 'E2 Allocators'!$B$15:$W$15, 0),FALSE)*$E70)</f>
        <v>0</v>
      </c>
      <c r="CG70" s="1322">
        <f>IF(ISERROR(VLOOKUP(VLOOKUP($A70, 'E4 TB Allocation Details'!$A$18:$L$214, MATCH("A &amp; G ID", 'E4 TB Allocation Details'!$A$18:$L$18, 0),FALSE), 'E2 Allocators'!$B$15:$W$358, MATCH('O5 Details by Class &amp; Accounts'!CG$18, 'E2 Allocators'!$B$15:$W$15, 0),FALSE)*$E70), 0, VLOOKUP(VLOOKUP($A70, 'E4 TB Allocation Details'!$A$18:$L$214, MATCH("A &amp; G ID", 'E4 TB Allocation Details'!$A$18:$L$18, 0),FALSE), 'E2 Allocators'!$B$15:$W$358, MATCH('O5 Details by Class &amp; Accounts'!CG$18, 'E2 Allocators'!$B$15:$W$15, 0),FALSE)*$E70)</f>
        <v>0</v>
      </c>
      <c r="CH70" s="1322">
        <f>IF(ISERROR(VLOOKUP(VLOOKUP($A70, 'E4 TB Allocation Details'!$A$18:$L$214, MATCH("A &amp; G ID", 'E4 TB Allocation Details'!$A$18:$L$18, 0),FALSE), 'E2 Allocators'!$B$15:$W$358, MATCH('O5 Details by Class &amp; Accounts'!CH$18, 'E2 Allocators'!$B$15:$W$15, 0),FALSE)*$E70), 0, VLOOKUP(VLOOKUP($A70, 'E4 TB Allocation Details'!$A$18:$L$214, MATCH("A &amp; G ID", 'E4 TB Allocation Details'!$A$18:$L$18, 0),FALSE), 'E2 Allocators'!$B$15:$W$358, MATCH('O5 Details by Class &amp; Accounts'!CH$18, 'E2 Allocators'!$B$15:$W$15, 0),FALSE)*$E70)</f>
        <v>0</v>
      </c>
      <c r="CI70" s="1322">
        <f>IF(ISERROR(VLOOKUP(VLOOKUP($A70, 'E4 TB Allocation Details'!$A$18:$L$214, MATCH("A &amp; G ID", 'E4 TB Allocation Details'!$A$18:$L$18, 0),FALSE), 'E2 Allocators'!$B$15:$W$358, MATCH('O5 Details by Class &amp; Accounts'!CI$18, 'E2 Allocators'!$B$15:$W$15, 0),FALSE)*$E70), 0, VLOOKUP(VLOOKUP($A70, 'E4 TB Allocation Details'!$A$18:$L$214, MATCH("A &amp; G ID", 'E4 TB Allocation Details'!$A$18:$L$18, 0),FALSE), 'E2 Allocators'!$B$15:$W$358, MATCH('O5 Details by Class &amp; Accounts'!CI$18, 'E2 Allocators'!$B$15:$W$15, 0),FALSE)*$E70)</f>
        <v>0</v>
      </c>
      <c r="CJ70" s="1322">
        <f>IF(ISERROR(VLOOKUP(VLOOKUP($A70, 'E4 TB Allocation Details'!$A$18:$L$214, MATCH("A &amp; G ID", 'E4 TB Allocation Details'!$A$18:$L$18, 0),FALSE), 'E2 Allocators'!$B$15:$W$358, MATCH('O5 Details by Class &amp; Accounts'!CJ$18, 'E2 Allocators'!$B$15:$W$15, 0),FALSE)*$E70), 0, VLOOKUP(VLOOKUP($A70, 'E4 TB Allocation Details'!$A$18:$L$214, MATCH("A &amp; G ID", 'E4 TB Allocation Details'!$A$18:$L$18, 0),FALSE), 'E2 Allocators'!$B$15:$W$358, MATCH('O5 Details by Class &amp; Accounts'!CJ$18, 'E2 Allocators'!$B$15:$W$15, 0),FALSE)*$E70)</f>
        <v>0</v>
      </c>
      <c r="CK70" s="1322">
        <f>IF(ISERROR(VLOOKUP(VLOOKUP($A70, 'E4 TB Allocation Details'!$A$18:$L$214, MATCH("A &amp; G ID", 'E4 TB Allocation Details'!$A$18:$L$18, 0),FALSE), 'E2 Allocators'!$B$15:$W$358, MATCH('O5 Details by Class &amp; Accounts'!CK$18, 'E2 Allocators'!$B$15:$W$15, 0),FALSE)*$E70), 0, VLOOKUP(VLOOKUP($A70, 'E4 TB Allocation Details'!$A$18:$L$214, MATCH("A &amp; G ID", 'E4 TB Allocation Details'!$A$18:$L$18, 0),FALSE), 'E2 Allocators'!$B$15:$W$358, MATCH('O5 Details by Class &amp; Accounts'!CK$18, 'E2 Allocators'!$B$15:$W$15, 0),FALSE)*$E70)</f>
        <v>0</v>
      </c>
      <c r="CL70" s="1322">
        <f>IF(ISERROR(VLOOKUP(VLOOKUP($A70, 'E4 TB Allocation Details'!$A$18:$L$214, MATCH("A &amp; G ID", 'E4 TB Allocation Details'!$A$18:$L$18, 0),FALSE), 'E2 Allocators'!$B$15:$W$358, MATCH('O5 Details by Class &amp; Accounts'!CL$18, 'E2 Allocators'!$B$15:$W$15, 0),FALSE)*$E70), 0, VLOOKUP(VLOOKUP($A70, 'E4 TB Allocation Details'!$A$18:$L$214, MATCH("A &amp; G ID", 'E4 TB Allocation Details'!$A$18:$L$18, 0),FALSE), 'E2 Allocators'!$B$15:$W$358, MATCH('O5 Details by Class &amp; Accounts'!CL$18, 'E2 Allocators'!$B$15:$W$15, 0),FALSE)*$E70)</f>
        <v>0</v>
      </c>
      <c r="CM70" s="1322">
        <f>IF(ISERROR(VLOOKUP(VLOOKUP($A70, 'E4 TB Allocation Details'!$A$18:$L$214, MATCH("A &amp; G ID", 'E4 TB Allocation Details'!$A$18:$L$18, 0),FALSE), 'E2 Allocators'!$B$15:$W$358, MATCH('O5 Details by Class &amp; Accounts'!CM$18, 'E2 Allocators'!$B$15:$W$15, 0),FALSE)*$E70), 0, VLOOKUP(VLOOKUP($A70, 'E4 TB Allocation Details'!$A$18:$L$214, MATCH("A &amp; G ID", 'E4 TB Allocation Details'!$A$18:$L$18, 0),FALSE), 'E2 Allocators'!$B$15:$W$358, MATCH('O5 Details by Class &amp; Accounts'!CM$18, 'E2 Allocators'!$B$15:$W$15, 0),FALSE)*$E70)</f>
        <v>0</v>
      </c>
      <c r="CN70" s="1322">
        <f t="shared" si="12"/>
        <v>0</v>
      </c>
      <c r="CO70" s="1651">
        <f t="shared" si="7"/>
        <v>0</v>
      </c>
      <c r="CQ70" s="1899" t="inlineStr">
        <is>
          <t/>
        </is>
      </c>
    </row>
    <row r="71" spans="1:95" s="64" customFormat="1" ht="12.75" x14ac:dyDescent="0.2">
      <c r="A71" s="2146">
        <v>1950</v>
      </c>
      <c r="B71" s="2112" t="s">
        <v>516</v>
      </c>
      <c r="C71" s="1648">
        <f>IF(ISERROR(VLOOKUP($A71,'I3 TB Data'!$A$19:$H$483,MATCH('O5 Details by Class &amp; Accounts'!$C$18, 'I3 TB Data'!$A$19:$H$19,0),0)), 0, VLOOKUP($A71,'I3 TB Data'!$A$19:$H$483,MATCH('O5 Details by Class &amp; Accounts'!$C$18,'I3 TB Data'!$A$19:$H$19,0),0))</f>
        <v>0</v>
      </c>
      <c r="D71" s="1649">
        <f>'I4 BO ASSETS'!E73</f>
        <v>0</v>
      </c>
      <c r="E71" s="1648">
        <f t="shared" si="6"/>
        <v>0</v>
      </c>
      <c r="F71" s="1650">
        <f>IF(ISERROR(VLOOKUP($A71, 'E1 Categorization'!A33:E124, MATCH("Customer Component", 'E1 Categorization'!$A$33:$E$33,0), 0)), 0, IF(VLOOKUP($A71, 'E1 Categorization'!A33:E124, MATCH("Customer Component", 'E1 Categorization'!$A$33:$E$33,0), 0)=0, 'O5 Details by Class &amp; Accounts'!$E71, IF(AND(VLOOKUP($A71, 'E1 Categorization'!A33:E124, MATCH("Customer Component", 'E1 Categorization'!$A$33:$E$33,0), 0) &gt;0, VLOOKUP($A71, 'E1 Categorization'!A33:E124, MATCH("Customer Component", 'E1 Categorization'!$A$33:$E$33,0), 0)&lt;1), 'O5 Details by Class &amp; Accounts'!$E71*(1-VLOOKUP($A71, 'E1 Categorization'!A33:E124, MATCH("Customer Component", 'E1 Categorization'!$A$33:$E$33,0), 0)), 0)))</f>
        <v>0</v>
      </c>
      <c r="G71" s="1650">
        <f>IF(ISERROR(VLOOKUP($A71, 'E1 Categorization'!A33:E124, MATCH("Customer Component", 'E1 Categorization'!$A$33:$E$33,0), 0)),0, IF(VLOOKUP($A71, 'E1 Categorization'!A33:E124, MATCH("Customer Component", 'E1 Categorization'!$A$33:$E$33,0), 0)=0, 0, IF(AND(VLOOKUP($A71, 'E1 Categorization'!A33:E124, MATCH("Customer Component", 'E1 Categorization'!$A$33:$E$33,0), 0) &gt;0, VLOOKUP($A71, 'E1 Categorization'!A33:E124, MATCH("Customer Component", 'E1 Categorization'!$A$33:$E$33,0), 0)&lt;1), 'O5 Details by Class &amp; Accounts'!$E71*(VLOOKUP($A71, 'E1 Categorization'!A33:E124, MATCH("Customer Component", 'E1 Categorization'!$A$33:$E$33,0), 0)), 'O5 Details by Class &amp; Accounts'!$E71)))</f>
        <v>0</v>
      </c>
      <c r="H71" s="1322">
        <f t="shared" si="8"/>
        <v>0</v>
      </c>
      <c r="I71" s="1322">
        <f>IF(ISERROR(VLOOKUP(VLOOKUP($A71, 'E4 TB Allocation Details'!$A$18:$L$214, MATCH("Demand ID", 'E4 TB Allocation Details'!$A$18:$L$18, 0),FALSE), 'E2 Allocators'!$B$15:$W$358, MATCH('O5 Details by Class &amp; Accounts'!I$18, 'E2 Allocators'!$B$15:$W$15, 0),FALSE)*$F71), 0, VLOOKUP(VLOOKUP($A71, 'E4 TB Allocation Details'!$A$18:$L$214, MATCH("Demand ID", 'E4 TB Allocation Details'!$A$18:$L$18, 0),FALSE), 'E2 Allocators'!$B$15:$W$358, MATCH('O5 Details by Class &amp; Accounts'!I$18, 'E2 Allocators'!$B$15:$W$15, 0),FALSE)*$F71)</f>
        <v>0</v>
      </c>
      <c r="J71" s="1322">
        <f>IF(ISERROR(VLOOKUP(VLOOKUP($A71, 'E4 TB Allocation Details'!$A$18:$L$214, MATCH("Demand ID", 'E4 TB Allocation Details'!$A$18:$L$18, 0),FALSE), 'E2 Allocators'!$B$15:$W$358, MATCH('O5 Details by Class &amp; Accounts'!J$18, 'E2 Allocators'!$B$15:$W$15, 0),FALSE)*$F71), 0, VLOOKUP(VLOOKUP($A71, 'E4 TB Allocation Details'!$A$18:$L$214, MATCH("Demand ID", 'E4 TB Allocation Details'!$A$18:$L$18, 0),FALSE), 'E2 Allocators'!$B$15:$W$358, MATCH('O5 Details by Class &amp; Accounts'!J$18, 'E2 Allocators'!$B$15:$W$15, 0),FALSE)*$F71)</f>
        <v>0</v>
      </c>
      <c r="K71" s="1322">
        <f>IF(ISERROR(VLOOKUP(VLOOKUP($A71, 'E4 TB Allocation Details'!$A$18:$L$214, MATCH("Demand ID", 'E4 TB Allocation Details'!$A$18:$L$18, 0),FALSE), 'E2 Allocators'!$B$15:$W$358, MATCH('O5 Details by Class &amp; Accounts'!K$18, 'E2 Allocators'!$B$15:$W$15, 0),FALSE)*$F71), 0, VLOOKUP(VLOOKUP($A71, 'E4 TB Allocation Details'!$A$18:$L$214, MATCH("Demand ID", 'E4 TB Allocation Details'!$A$18:$L$18, 0),FALSE), 'E2 Allocators'!$B$15:$W$358, MATCH('O5 Details by Class &amp; Accounts'!K$18, 'E2 Allocators'!$B$15:$W$15, 0),FALSE)*$F71)</f>
        <v>0</v>
      </c>
      <c r="L71" s="1322">
        <f>IF(ISERROR(VLOOKUP(VLOOKUP($A71, 'E4 TB Allocation Details'!$A$18:$L$214, MATCH("Demand ID", 'E4 TB Allocation Details'!$A$18:$L$18, 0),FALSE), 'E2 Allocators'!$B$15:$W$358, MATCH('O5 Details by Class &amp; Accounts'!L$18, 'E2 Allocators'!$B$15:$W$15, 0),FALSE)*$F71), 0, VLOOKUP(VLOOKUP($A71, 'E4 TB Allocation Details'!$A$18:$L$214, MATCH("Demand ID", 'E4 TB Allocation Details'!$A$18:$L$18, 0),FALSE), 'E2 Allocators'!$B$15:$W$358, MATCH('O5 Details by Class &amp; Accounts'!L$18, 'E2 Allocators'!$B$15:$W$15, 0),FALSE)*$F71)</f>
        <v>0</v>
      </c>
      <c r="M71" s="1322">
        <f>IF(ISERROR(VLOOKUP(VLOOKUP($A71, 'E4 TB Allocation Details'!$A$18:$L$214, MATCH("Demand ID", 'E4 TB Allocation Details'!$A$18:$L$18, 0),FALSE), 'E2 Allocators'!$B$15:$W$358, MATCH('O5 Details by Class &amp; Accounts'!M$18, 'E2 Allocators'!$B$15:$W$15, 0),FALSE)*$F71), 0, VLOOKUP(VLOOKUP($A71, 'E4 TB Allocation Details'!$A$18:$L$214, MATCH("Demand ID", 'E4 TB Allocation Details'!$A$18:$L$18, 0),FALSE), 'E2 Allocators'!$B$15:$W$358, MATCH('O5 Details by Class &amp; Accounts'!M$18, 'E2 Allocators'!$B$15:$W$15, 0),FALSE)*$F71)</f>
        <v>0</v>
      </c>
      <c r="N71" s="1322">
        <f>IF(ISERROR(VLOOKUP(VLOOKUP($A71, 'E4 TB Allocation Details'!$A$18:$L$214, MATCH("Demand ID", 'E4 TB Allocation Details'!$A$18:$L$18, 0),FALSE), 'E2 Allocators'!$B$15:$W$358, MATCH('O5 Details by Class &amp; Accounts'!N$18, 'E2 Allocators'!$B$15:$W$15, 0),FALSE)*$F71), 0, VLOOKUP(VLOOKUP($A71, 'E4 TB Allocation Details'!$A$18:$L$214, MATCH("Demand ID", 'E4 TB Allocation Details'!$A$18:$L$18, 0),FALSE), 'E2 Allocators'!$B$15:$W$358, MATCH('O5 Details by Class &amp; Accounts'!N$18, 'E2 Allocators'!$B$15:$W$15, 0),FALSE)*$F71)</f>
        <v>0</v>
      </c>
      <c r="O71" s="1322">
        <f>IF(ISERROR(VLOOKUP(VLOOKUP($A71, 'E4 TB Allocation Details'!$A$18:$L$214, MATCH("Demand ID", 'E4 TB Allocation Details'!$A$18:$L$18, 0),FALSE), 'E2 Allocators'!$B$15:$W$358, MATCH('O5 Details by Class &amp; Accounts'!O$18, 'E2 Allocators'!$B$15:$W$15, 0),FALSE)*$F71), 0, VLOOKUP(VLOOKUP($A71, 'E4 TB Allocation Details'!$A$18:$L$214, MATCH("Demand ID", 'E4 TB Allocation Details'!$A$18:$L$18, 0),FALSE), 'E2 Allocators'!$B$15:$W$358, MATCH('O5 Details by Class &amp; Accounts'!O$18, 'E2 Allocators'!$B$15:$W$15, 0),FALSE)*$F71)</f>
        <v>0</v>
      </c>
      <c r="P71" s="1322">
        <f>IF(ISERROR(VLOOKUP(VLOOKUP($A71, 'E4 TB Allocation Details'!$A$18:$L$214, MATCH("Demand ID", 'E4 TB Allocation Details'!$A$18:$L$18, 0),FALSE), 'E2 Allocators'!$B$15:$W$358, MATCH('O5 Details by Class &amp; Accounts'!P$18, 'E2 Allocators'!$B$15:$W$15, 0),FALSE)*$F71), 0, VLOOKUP(VLOOKUP($A71, 'E4 TB Allocation Details'!$A$18:$L$214, MATCH("Demand ID", 'E4 TB Allocation Details'!$A$18:$L$18, 0),FALSE), 'E2 Allocators'!$B$15:$W$358, MATCH('O5 Details by Class &amp; Accounts'!P$18, 'E2 Allocators'!$B$15:$W$15, 0),FALSE)*$F71)</f>
        <v>0</v>
      </c>
      <c r="Q71" s="1322">
        <f>IF(ISERROR(VLOOKUP(VLOOKUP($A71, 'E4 TB Allocation Details'!$A$18:$L$214, MATCH("Demand ID", 'E4 TB Allocation Details'!$A$18:$L$18, 0),FALSE), 'E2 Allocators'!$B$15:$W$358, MATCH('O5 Details by Class &amp; Accounts'!Q$18, 'E2 Allocators'!$B$15:$W$15, 0),FALSE)*$F71), 0, VLOOKUP(VLOOKUP($A71, 'E4 TB Allocation Details'!$A$18:$L$214, MATCH("Demand ID", 'E4 TB Allocation Details'!$A$18:$L$18, 0),FALSE), 'E2 Allocators'!$B$15:$W$358, MATCH('O5 Details by Class &amp; Accounts'!Q$18, 'E2 Allocators'!$B$15:$W$15, 0),FALSE)*$F71)</f>
        <v>0</v>
      </c>
      <c r="R71" s="1322">
        <f>IF(ISERROR(VLOOKUP(VLOOKUP($A71, 'E4 TB Allocation Details'!$A$18:$L$214, MATCH("Demand ID", 'E4 TB Allocation Details'!$A$18:$L$18, 0),FALSE), 'E2 Allocators'!$B$15:$W$358, MATCH('O5 Details by Class &amp; Accounts'!R$18, 'E2 Allocators'!$B$15:$W$15, 0),FALSE)*$F71), 0, VLOOKUP(VLOOKUP($A71, 'E4 TB Allocation Details'!$A$18:$L$214, MATCH("Demand ID", 'E4 TB Allocation Details'!$A$18:$L$18, 0),FALSE), 'E2 Allocators'!$B$15:$W$358, MATCH('O5 Details by Class &amp; Accounts'!R$18, 'E2 Allocators'!$B$15:$W$15, 0),FALSE)*$F71)</f>
        <v>0</v>
      </c>
      <c r="S71" s="1322">
        <f>IF(ISERROR(VLOOKUP(VLOOKUP($A71, 'E4 TB Allocation Details'!$A$18:$L$214, MATCH("Demand ID", 'E4 TB Allocation Details'!$A$18:$L$18, 0),FALSE), 'E2 Allocators'!$B$15:$W$358, MATCH('O5 Details by Class &amp; Accounts'!S$18, 'E2 Allocators'!$B$15:$W$15, 0),FALSE)*$F71), 0, VLOOKUP(VLOOKUP($A71, 'E4 TB Allocation Details'!$A$18:$L$214, MATCH("Demand ID", 'E4 TB Allocation Details'!$A$18:$L$18, 0),FALSE), 'E2 Allocators'!$B$15:$W$358, MATCH('O5 Details by Class &amp; Accounts'!S$18, 'E2 Allocators'!$B$15:$W$15, 0),FALSE)*$F71)</f>
        <v>0</v>
      </c>
      <c r="T71" s="1322">
        <f>IF(ISERROR(VLOOKUP(VLOOKUP($A71, 'E4 TB Allocation Details'!$A$18:$L$214, MATCH("Demand ID", 'E4 TB Allocation Details'!$A$18:$L$18, 0),FALSE), 'E2 Allocators'!$B$15:$W$358, MATCH('O5 Details by Class &amp; Accounts'!T$18, 'E2 Allocators'!$B$15:$W$15, 0),FALSE)*$F71), 0, VLOOKUP(VLOOKUP($A71, 'E4 TB Allocation Details'!$A$18:$L$214, MATCH("Demand ID", 'E4 TB Allocation Details'!$A$18:$L$18, 0),FALSE), 'E2 Allocators'!$B$15:$W$358, MATCH('O5 Details by Class &amp; Accounts'!T$18, 'E2 Allocators'!$B$15:$W$15, 0),FALSE)*$F71)</f>
        <v>0</v>
      </c>
      <c r="U71" s="1322">
        <f>IF(ISERROR(VLOOKUP(VLOOKUP($A71, 'E4 TB Allocation Details'!$A$18:$L$214, MATCH("Demand ID", 'E4 TB Allocation Details'!$A$18:$L$18, 0),FALSE), 'E2 Allocators'!$B$15:$W$358, MATCH('O5 Details by Class &amp; Accounts'!U$18, 'E2 Allocators'!$B$15:$W$15, 0),FALSE)*$F71), 0, VLOOKUP(VLOOKUP($A71, 'E4 TB Allocation Details'!$A$18:$L$214, MATCH("Demand ID", 'E4 TB Allocation Details'!$A$18:$L$18, 0),FALSE), 'E2 Allocators'!$B$15:$W$358, MATCH('O5 Details by Class &amp; Accounts'!U$18, 'E2 Allocators'!$B$15:$W$15, 0),FALSE)*$F71)</f>
        <v>0</v>
      </c>
      <c r="V71" s="1322">
        <f>IF(ISERROR(VLOOKUP(VLOOKUP($A71, 'E4 TB Allocation Details'!$A$18:$L$214, MATCH("Demand ID", 'E4 TB Allocation Details'!$A$18:$L$18, 0),FALSE), 'E2 Allocators'!$B$15:$W$358, MATCH('O5 Details by Class &amp; Accounts'!V$18, 'E2 Allocators'!$B$15:$W$15, 0),FALSE)*$F71), 0, VLOOKUP(VLOOKUP($A71, 'E4 TB Allocation Details'!$A$18:$L$214, MATCH("Demand ID", 'E4 TB Allocation Details'!$A$18:$L$18, 0),FALSE), 'E2 Allocators'!$B$15:$W$358, MATCH('O5 Details by Class &amp; Accounts'!V$18, 'E2 Allocators'!$B$15:$W$15, 0),FALSE)*$F71)</f>
        <v>0</v>
      </c>
      <c r="W71" s="1322">
        <f>IF(ISERROR(VLOOKUP(VLOOKUP($A71, 'E4 TB Allocation Details'!$A$18:$L$214, MATCH("Demand ID", 'E4 TB Allocation Details'!$A$18:$L$18, 0),FALSE), 'E2 Allocators'!$B$15:$W$358, MATCH('O5 Details by Class &amp; Accounts'!W$18, 'E2 Allocators'!$B$15:$W$15, 0),FALSE)*$F71), 0, VLOOKUP(VLOOKUP($A71, 'E4 TB Allocation Details'!$A$18:$L$214, MATCH("Demand ID", 'E4 TB Allocation Details'!$A$18:$L$18, 0),FALSE), 'E2 Allocators'!$B$15:$W$358, MATCH('O5 Details by Class &amp; Accounts'!W$18, 'E2 Allocators'!$B$15:$W$15, 0),FALSE)*$F71)</f>
        <v>0</v>
      </c>
      <c r="X71" s="1322">
        <f>IF(ISERROR(VLOOKUP(VLOOKUP($A71, 'E4 TB Allocation Details'!$A$18:$L$214, MATCH("Demand ID", 'E4 TB Allocation Details'!$A$18:$L$18, 0),FALSE), 'E2 Allocators'!$B$15:$W$358, MATCH('O5 Details by Class &amp; Accounts'!X$18, 'E2 Allocators'!$B$15:$W$15, 0),FALSE)*$F71), 0, VLOOKUP(VLOOKUP($A71, 'E4 TB Allocation Details'!$A$18:$L$214, MATCH("Demand ID", 'E4 TB Allocation Details'!$A$18:$L$18, 0),FALSE), 'E2 Allocators'!$B$15:$W$358, MATCH('O5 Details by Class &amp; Accounts'!X$18, 'E2 Allocators'!$B$15:$W$15, 0),FALSE)*$F71)</f>
        <v>0</v>
      </c>
      <c r="Y71" s="1322">
        <f>IF(ISERROR(VLOOKUP(VLOOKUP($A71, 'E4 TB Allocation Details'!$A$18:$L$214, MATCH("Demand ID", 'E4 TB Allocation Details'!$A$18:$L$18, 0),FALSE), 'E2 Allocators'!$B$15:$W$358, MATCH('O5 Details by Class &amp; Accounts'!Y$18, 'E2 Allocators'!$B$15:$W$15, 0),FALSE)*$F71), 0, VLOOKUP(VLOOKUP($A71, 'E4 TB Allocation Details'!$A$18:$L$214, MATCH("Demand ID", 'E4 TB Allocation Details'!$A$18:$L$18, 0),FALSE), 'E2 Allocators'!$B$15:$W$358, MATCH('O5 Details by Class &amp; Accounts'!Y$18, 'E2 Allocators'!$B$15:$W$15, 0),FALSE)*$F71)</f>
        <v>0</v>
      </c>
      <c r="Z71" s="1322">
        <f>IF(ISERROR(VLOOKUP(VLOOKUP($A71, 'E4 TB Allocation Details'!$A$18:$L$214, MATCH("Demand ID", 'E4 TB Allocation Details'!$A$18:$L$18, 0),FALSE), 'E2 Allocators'!$B$15:$W$358, MATCH('O5 Details by Class &amp; Accounts'!Z$18, 'E2 Allocators'!$B$15:$W$15, 0),FALSE)*$F71), 0, VLOOKUP(VLOOKUP($A71, 'E4 TB Allocation Details'!$A$18:$L$214, MATCH("Demand ID", 'E4 TB Allocation Details'!$A$18:$L$18, 0),FALSE), 'E2 Allocators'!$B$15:$W$358, MATCH('O5 Details by Class &amp; Accounts'!Z$18, 'E2 Allocators'!$B$15:$W$15, 0),FALSE)*$F71)</f>
        <v>0</v>
      </c>
      <c r="AA71" s="1322">
        <f>IF(ISERROR(VLOOKUP(VLOOKUP($A71, 'E4 TB Allocation Details'!$A$18:$L$214, MATCH("Demand ID", 'E4 TB Allocation Details'!$A$18:$L$18, 0),FALSE), 'E2 Allocators'!$B$15:$W$358, MATCH('O5 Details by Class &amp; Accounts'!AA$18, 'E2 Allocators'!$B$15:$W$15, 0),FALSE)*$F71), 0, VLOOKUP(VLOOKUP($A71, 'E4 TB Allocation Details'!$A$18:$L$214, MATCH("Demand ID", 'E4 TB Allocation Details'!$A$18:$L$18, 0),FALSE), 'E2 Allocators'!$B$15:$W$358, MATCH('O5 Details by Class &amp; Accounts'!AA$18, 'E2 Allocators'!$B$15:$W$15, 0),FALSE)*$F71)</f>
        <v>0</v>
      </c>
      <c r="AB71" s="1322">
        <f>IF(ISERROR(VLOOKUP(VLOOKUP($A71, 'E4 TB Allocation Details'!$A$18:$L$214, MATCH("Demand ID", 'E4 TB Allocation Details'!$A$18:$L$18, 0),FALSE), 'E2 Allocators'!$B$15:$W$358, MATCH('O5 Details by Class &amp; Accounts'!AB$18, 'E2 Allocators'!$B$15:$W$15, 0),FALSE)*$F71), 0, VLOOKUP(VLOOKUP($A71, 'E4 TB Allocation Details'!$A$18:$L$214, MATCH("Demand ID", 'E4 TB Allocation Details'!$A$18:$L$18, 0),FALSE), 'E2 Allocators'!$B$15:$W$358, MATCH('O5 Details by Class &amp; Accounts'!AB$18, 'E2 Allocators'!$B$15:$W$15, 0),FALSE)*$F71)</f>
        <v>0</v>
      </c>
      <c r="AC71" s="1322">
        <f t="shared" si="9"/>
        <v>0</v>
      </c>
      <c r="AD71" s="1322">
        <f>IF(ISERROR(VLOOKUP(VLOOKUP($A71, 'E4 TB Allocation Details'!$A$18:$L$214, MATCH("Customer ID", 'E4 TB Allocation Details'!$A$18:$L$18, 0),FALSE), 'E2 Allocators'!$B$15:$W$358, MATCH('O5 Details by Class &amp; Accounts'!AD$18, 'E2 Allocators'!$B$15:$W$15, 0),FALSE)*$G71), 0, VLOOKUP(VLOOKUP($A71, 'E4 TB Allocation Details'!$A$18:$L$214, MATCH("Customer ID", 'E4 TB Allocation Details'!$A$18:$L$18, 0),FALSE), 'E2 Allocators'!$B$15:$W$358, MATCH('O5 Details by Class &amp; Accounts'!AD$18, 'E2 Allocators'!$B$15:$W$15, 0),FALSE)*$G71)</f>
        <v>0</v>
      </c>
      <c r="AE71" s="1322">
        <f>IF(ISERROR(VLOOKUP(VLOOKUP($A71, 'E4 TB Allocation Details'!$A$18:$L$214, MATCH("Customer ID", 'E4 TB Allocation Details'!$A$18:$L$18, 0),FALSE), 'E2 Allocators'!$B$15:$W$358, MATCH('O5 Details by Class &amp; Accounts'!AE$18, 'E2 Allocators'!$B$15:$W$15, 0),FALSE)*$G71), 0, VLOOKUP(VLOOKUP($A71, 'E4 TB Allocation Details'!$A$18:$L$214, MATCH("Customer ID", 'E4 TB Allocation Details'!$A$18:$L$18, 0),FALSE), 'E2 Allocators'!$B$15:$W$358, MATCH('O5 Details by Class &amp; Accounts'!AE$18, 'E2 Allocators'!$B$15:$W$15, 0),FALSE)*$G71)</f>
        <v>0</v>
      </c>
      <c r="AF71" s="1322">
        <f>IF(ISERROR(VLOOKUP(VLOOKUP($A71, 'E4 TB Allocation Details'!$A$18:$L$214, MATCH("Customer ID", 'E4 TB Allocation Details'!$A$18:$L$18, 0),FALSE), 'E2 Allocators'!$B$15:$W$358, MATCH('O5 Details by Class &amp; Accounts'!AF$18, 'E2 Allocators'!$B$15:$W$15, 0),FALSE)*$G71), 0, VLOOKUP(VLOOKUP($A71, 'E4 TB Allocation Details'!$A$18:$L$214, MATCH("Customer ID", 'E4 TB Allocation Details'!$A$18:$L$18, 0),FALSE), 'E2 Allocators'!$B$15:$W$358, MATCH('O5 Details by Class &amp; Accounts'!AF$18, 'E2 Allocators'!$B$15:$W$15, 0),FALSE)*$G71)</f>
        <v>0</v>
      </c>
      <c r="AG71" s="1322">
        <f>IF(ISERROR(VLOOKUP(VLOOKUP($A71, 'E4 TB Allocation Details'!$A$18:$L$214, MATCH("Customer ID", 'E4 TB Allocation Details'!$A$18:$L$18, 0),FALSE), 'E2 Allocators'!$B$15:$W$358, MATCH('O5 Details by Class &amp; Accounts'!AG$18, 'E2 Allocators'!$B$15:$W$15, 0),FALSE)*$G71), 0, VLOOKUP(VLOOKUP($A71, 'E4 TB Allocation Details'!$A$18:$L$214, MATCH("Customer ID", 'E4 TB Allocation Details'!$A$18:$L$18, 0),FALSE), 'E2 Allocators'!$B$15:$W$358, MATCH('O5 Details by Class &amp; Accounts'!AG$18, 'E2 Allocators'!$B$15:$W$15, 0),FALSE)*$G71)</f>
        <v>0</v>
      </c>
      <c r="AH71" s="1322">
        <f>IF(ISERROR(VLOOKUP(VLOOKUP($A71, 'E4 TB Allocation Details'!$A$18:$L$214, MATCH("Customer ID", 'E4 TB Allocation Details'!$A$18:$L$18, 0),FALSE), 'E2 Allocators'!$B$15:$W$358, MATCH('O5 Details by Class &amp; Accounts'!AH$18, 'E2 Allocators'!$B$15:$W$15, 0),FALSE)*$G71), 0, VLOOKUP(VLOOKUP($A71, 'E4 TB Allocation Details'!$A$18:$L$214, MATCH("Customer ID", 'E4 TB Allocation Details'!$A$18:$L$18, 0),FALSE), 'E2 Allocators'!$B$15:$W$358, MATCH('O5 Details by Class &amp; Accounts'!AH$18, 'E2 Allocators'!$B$15:$W$15, 0),FALSE)*$G71)</f>
        <v>0</v>
      </c>
      <c r="AI71" s="1322">
        <f>IF(ISERROR(VLOOKUP(VLOOKUP($A71, 'E4 TB Allocation Details'!$A$18:$L$214, MATCH("Customer ID", 'E4 TB Allocation Details'!$A$18:$L$18, 0),FALSE), 'E2 Allocators'!$B$15:$W$358, MATCH('O5 Details by Class &amp; Accounts'!AI$18, 'E2 Allocators'!$B$15:$W$15, 0),FALSE)*$G71), 0, VLOOKUP(VLOOKUP($A71, 'E4 TB Allocation Details'!$A$18:$L$214, MATCH("Customer ID", 'E4 TB Allocation Details'!$A$18:$L$18, 0),FALSE), 'E2 Allocators'!$B$15:$W$358, MATCH('O5 Details by Class &amp; Accounts'!AI$18, 'E2 Allocators'!$B$15:$W$15, 0),FALSE)*$G71)</f>
        <v>0</v>
      </c>
      <c r="AJ71" s="1322">
        <f>IF(ISERROR(VLOOKUP(VLOOKUP($A71, 'E4 TB Allocation Details'!$A$18:$L$214, MATCH("Customer ID", 'E4 TB Allocation Details'!$A$18:$L$18, 0),FALSE), 'E2 Allocators'!$B$15:$W$358, MATCH('O5 Details by Class &amp; Accounts'!AJ$18, 'E2 Allocators'!$B$15:$W$15, 0),FALSE)*$G71), 0, VLOOKUP(VLOOKUP($A71, 'E4 TB Allocation Details'!$A$18:$L$214, MATCH("Customer ID", 'E4 TB Allocation Details'!$A$18:$L$18, 0),FALSE), 'E2 Allocators'!$B$15:$W$358, MATCH('O5 Details by Class &amp; Accounts'!AJ$18, 'E2 Allocators'!$B$15:$W$15, 0),FALSE)*$G71)</f>
        <v>0</v>
      </c>
      <c r="AK71" s="1322">
        <f>IF(ISERROR(VLOOKUP(VLOOKUP($A71, 'E4 TB Allocation Details'!$A$18:$L$214, MATCH("Customer ID", 'E4 TB Allocation Details'!$A$18:$L$18, 0),FALSE), 'E2 Allocators'!$B$15:$W$358, MATCH('O5 Details by Class &amp; Accounts'!AK$18, 'E2 Allocators'!$B$15:$W$15, 0),FALSE)*$G71), 0, VLOOKUP(VLOOKUP($A71, 'E4 TB Allocation Details'!$A$18:$L$214, MATCH("Customer ID", 'E4 TB Allocation Details'!$A$18:$L$18, 0),FALSE), 'E2 Allocators'!$B$15:$W$358, MATCH('O5 Details by Class &amp; Accounts'!AK$18, 'E2 Allocators'!$B$15:$W$15, 0),FALSE)*$G71)</f>
        <v>0</v>
      </c>
      <c r="AL71" s="1322">
        <f>IF(ISERROR(VLOOKUP(VLOOKUP($A71, 'E4 TB Allocation Details'!$A$18:$L$214, MATCH("Customer ID", 'E4 TB Allocation Details'!$A$18:$L$18, 0),FALSE), 'E2 Allocators'!$B$15:$W$358, MATCH('O5 Details by Class &amp; Accounts'!AL$18, 'E2 Allocators'!$B$15:$W$15, 0),FALSE)*$G71), 0, VLOOKUP(VLOOKUP($A71, 'E4 TB Allocation Details'!$A$18:$L$214, MATCH("Customer ID", 'E4 TB Allocation Details'!$A$18:$L$18, 0),FALSE), 'E2 Allocators'!$B$15:$W$358, MATCH('O5 Details by Class &amp; Accounts'!AL$18, 'E2 Allocators'!$B$15:$W$15, 0),FALSE)*$G71)</f>
        <v>0</v>
      </c>
      <c r="AM71" s="1322">
        <f>IF(ISERROR(VLOOKUP(VLOOKUP($A71, 'E4 TB Allocation Details'!$A$18:$L$214, MATCH("Customer ID", 'E4 TB Allocation Details'!$A$18:$L$18, 0),FALSE), 'E2 Allocators'!$B$15:$W$358, MATCH('O5 Details by Class &amp; Accounts'!AM$18, 'E2 Allocators'!$B$15:$W$15, 0),FALSE)*$G71), 0, VLOOKUP(VLOOKUP($A71, 'E4 TB Allocation Details'!$A$18:$L$214, MATCH("Customer ID", 'E4 TB Allocation Details'!$A$18:$L$18, 0),FALSE), 'E2 Allocators'!$B$15:$W$358, MATCH('O5 Details by Class &amp; Accounts'!AM$18, 'E2 Allocators'!$B$15:$W$15, 0),FALSE)*$G71)</f>
        <v>0</v>
      </c>
      <c r="AN71" s="1322">
        <f>IF(ISERROR(VLOOKUP(VLOOKUP($A71, 'E4 TB Allocation Details'!$A$18:$L$214, MATCH("Customer ID", 'E4 TB Allocation Details'!$A$18:$L$18, 0),FALSE), 'E2 Allocators'!$B$15:$W$358, MATCH('O5 Details by Class &amp; Accounts'!AN$18, 'E2 Allocators'!$B$15:$W$15, 0),FALSE)*$G71), 0, VLOOKUP(VLOOKUP($A71, 'E4 TB Allocation Details'!$A$18:$L$214, MATCH("Customer ID", 'E4 TB Allocation Details'!$A$18:$L$18, 0),FALSE), 'E2 Allocators'!$B$15:$W$358, MATCH('O5 Details by Class &amp; Accounts'!AN$18, 'E2 Allocators'!$B$15:$W$15, 0),FALSE)*$G71)</f>
        <v>0</v>
      </c>
      <c r="AO71" s="1322">
        <f>IF(ISERROR(VLOOKUP(VLOOKUP($A71, 'E4 TB Allocation Details'!$A$18:$L$214, MATCH("Customer ID", 'E4 TB Allocation Details'!$A$18:$L$18, 0),FALSE), 'E2 Allocators'!$B$15:$W$358, MATCH('O5 Details by Class &amp; Accounts'!AO$18, 'E2 Allocators'!$B$15:$W$15, 0),FALSE)*$G71), 0, VLOOKUP(VLOOKUP($A71, 'E4 TB Allocation Details'!$A$18:$L$214, MATCH("Customer ID", 'E4 TB Allocation Details'!$A$18:$L$18, 0),FALSE), 'E2 Allocators'!$B$15:$W$358, MATCH('O5 Details by Class &amp; Accounts'!AO$18, 'E2 Allocators'!$B$15:$W$15, 0),FALSE)*$G71)</f>
        <v>0</v>
      </c>
      <c r="AP71" s="1322">
        <f>IF(ISERROR(VLOOKUP(VLOOKUP($A71, 'E4 TB Allocation Details'!$A$18:$L$214, MATCH("Customer ID", 'E4 TB Allocation Details'!$A$18:$L$18, 0),FALSE), 'E2 Allocators'!$B$15:$W$358, MATCH('O5 Details by Class &amp; Accounts'!AP$18, 'E2 Allocators'!$B$15:$W$15, 0),FALSE)*$G71), 0, VLOOKUP(VLOOKUP($A71, 'E4 TB Allocation Details'!$A$18:$L$214, MATCH("Customer ID", 'E4 TB Allocation Details'!$A$18:$L$18, 0),FALSE), 'E2 Allocators'!$B$15:$W$358, MATCH('O5 Details by Class &amp; Accounts'!AP$18, 'E2 Allocators'!$B$15:$W$15, 0),FALSE)*$G71)</f>
        <v>0</v>
      </c>
      <c r="AQ71" s="1322">
        <f>IF(ISERROR(VLOOKUP(VLOOKUP($A71, 'E4 TB Allocation Details'!$A$18:$L$214, MATCH("Customer ID", 'E4 TB Allocation Details'!$A$18:$L$18, 0),FALSE), 'E2 Allocators'!$B$15:$W$358, MATCH('O5 Details by Class &amp; Accounts'!AQ$18, 'E2 Allocators'!$B$15:$W$15, 0),FALSE)*$G71), 0, VLOOKUP(VLOOKUP($A71, 'E4 TB Allocation Details'!$A$18:$L$214, MATCH("Customer ID", 'E4 TB Allocation Details'!$A$18:$L$18, 0),FALSE), 'E2 Allocators'!$B$15:$W$358, MATCH('O5 Details by Class &amp; Accounts'!AQ$18, 'E2 Allocators'!$B$15:$W$15, 0),FALSE)*$G71)</f>
        <v>0</v>
      </c>
      <c r="AR71" s="1322">
        <f>IF(ISERROR(VLOOKUP(VLOOKUP($A71, 'E4 TB Allocation Details'!$A$18:$L$214, MATCH("Customer ID", 'E4 TB Allocation Details'!$A$18:$L$18, 0),FALSE), 'E2 Allocators'!$B$15:$W$358, MATCH('O5 Details by Class &amp; Accounts'!AR$18, 'E2 Allocators'!$B$15:$W$15, 0),FALSE)*$G71), 0, VLOOKUP(VLOOKUP($A71, 'E4 TB Allocation Details'!$A$18:$L$214, MATCH("Customer ID", 'E4 TB Allocation Details'!$A$18:$L$18, 0),FALSE), 'E2 Allocators'!$B$15:$W$358, MATCH('O5 Details by Class &amp; Accounts'!AR$18, 'E2 Allocators'!$B$15:$W$15, 0),FALSE)*$G71)</f>
        <v>0</v>
      </c>
      <c r="AS71" s="1322">
        <f>IF(ISERROR(VLOOKUP(VLOOKUP($A71, 'E4 TB Allocation Details'!$A$18:$L$214, MATCH("Customer ID", 'E4 TB Allocation Details'!$A$18:$L$18, 0),FALSE), 'E2 Allocators'!$B$15:$W$358, MATCH('O5 Details by Class &amp; Accounts'!AS$18, 'E2 Allocators'!$B$15:$W$15, 0),FALSE)*$G71), 0, VLOOKUP(VLOOKUP($A71, 'E4 TB Allocation Details'!$A$18:$L$214, MATCH("Customer ID", 'E4 TB Allocation Details'!$A$18:$L$18, 0),FALSE), 'E2 Allocators'!$B$15:$W$358, MATCH('O5 Details by Class &amp; Accounts'!AS$18, 'E2 Allocators'!$B$15:$W$15, 0),FALSE)*$G71)</f>
        <v>0</v>
      </c>
      <c r="AT71" s="1322">
        <f>IF(ISERROR(VLOOKUP(VLOOKUP($A71, 'E4 TB Allocation Details'!$A$18:$L$214, MATCH("Customer ID", 'E4 TB Allocation Details'!$A$18:$L$18, 0),FALSE), 'E2 Allocators'!$B$15:$W$358, MATCH('O5 Details by Class &amp; Accounts'!AT$18, 'E2 Allocators'!$B$15:$W$15, 0),FALSE)*$G71), 0, VLOOKUP(VLOOKUP($A71, 'E4 TB Allocation Details'!$A$18:$L$214, MATCH("Customer ID", 'E4 TB Allocation Details'!$A$18:$L$18, 0),FALSE), 'E2 Allocators'!$B$15:$W$358, MATCH('O5 Details by Class &amp; Accounts'!AT$18, 'E2 Allocators'!$B$15:$W$15, 0),FALSE)*$G71)</f>
        <v>0</v>
      </c>
      <c r="AU71" s="1322">
        <f>IF(ISERROR(VLOOKUP(VLOOKUP($A71, 'E4 TB Allocation Details'!$A$18:$L$214, MATCH("Customer ID", 'E4 TB Allocation Details'!$A$18:$L$18, 0),FALSE), 'E2 Allocators'!$B$15:$W$358, MATCH('O5 Details by Class &amp; Accounts'!AU$18, 'E2 Allocators'!$B$15:$W$15, 0),FALSE)*$G71), 0, VLOOKUP(VLOOKUP($A71, 'E4 TB Allocation Details'!$A$18:$L$214, MATCH("Customer ID", 'E4 TB Allocation Details'!$A$18:$L$18, 0),FALSE), 'E2 Allocators'!$B$15:$W$358, MATCH('O5 Details by Class &amp; Accounts'!AU$18, 'E2 Allocators'!$B$15:$W$15, 0),FALSE)*$G71)</f>
        <v>0</v>
      </c>
      <c r="AV71" s="1322">
        <f>IF(ISERROR(VLOOKUP(VLOOKUP($A71, 'E4 TB Allocation Details'!$A$18:$L$214, MATCH("Customer ID", 'E4 TB Allocation Details'!$A$18:$L$18, 0),FALSE), 'E2 Allocators'!$B$15:$W$358, MATCH('O5 Details by Class &amp; Accounts'!AV$18, 'E2 Allocators'!$B$15:$W$15, 0),FALSE)*$G71), 0, VLOOKUP(VLOOKUP($A71, 'E4 TB Allocation Details'!$A$18:$L$214, MATCH("Customer ID", 'E4 TB Allocation Details'!$A$18:$L$18, 0),FALSE), 'E2 Allocators'!$B$15:$W$358, MATCH('O5 Details by Class &amp; Accounts'!AV$18, 'E2 Allocators'!$B$15:$W$15, 0),FALSE)*$G71)</f>
        <v>0</v>
      </c>
      <c r="AW71" s="1322">
        <f>IF(ISERROR(VLOOKUP(VLOOKUP($A71, 'E4 TB Allocation Details'!$A$18:$L$214, MATCH("Customer ID", 'E4 TB Allocation Details'!$A$18:$L$18, 0),FALSE), 'E2 Allocators'!$B$15:$W$358, MATCH('O5 Details by Class &amp; Accounts'!AW$18, 'E2 Allocators'!$B$15:$W$15, 0),FALSE)*$G71), 0, VLOOKUP(VLOOKUP($A71, 'E4 TB Allocation Details'!$A$18:$L$214, MATCH("Customer ID", 'E4 TB Allocation Details'!$A$18:$L$18, 0),FALSE), 'E2 Allocators'!$B$15:$W$358, MATCH('O5 Details by Class &amp; Accounts'!AW$18, 'E2 Allocators'!$B$15:$W$15, 0),FALSE)*$G71)</f>
        <v>0</v>
      </c>
      <c r="AX71" s="1322">
        <f t="shared" si="10"/>
        <v>0</v>
      </c>
      <c r="AY71" s="1322">
        <f>IF(ISERROR(VLOOKUP(VLOOKUP($A71, 'E4 TB Allocation Details'!$A$18:$L$214, MATCH("Misc ID", 'E4 TB Allocation Details'!$A$18:$L$18, 0),FALSE), 'E2 Allocators'!$B$15:$W$358, MATCH('O5 Details by Class &amp; Accounts'!AY$18, 'E2 Allocators'!$B$15:$W$15, 0),FALSE)*$E71), 0, VLOOKUP(VLOOKUP($A71, 'E4 TB Allocation Details'!$A$18:$L$214, MATCH("Misc ID", 'E4 TB Allocation Details'!$A$18:$L$18, 0),FALSE), 'E2 Allocators'!$B$15:$W$358, MATCH('O5 Details by Class &amp; Accounts'!AY$18, 'E2 Allocators'!$B$15:$W$15, 0),FALSE)*$E71)</f>
        <v>0</v>
      </c>
      <c r="AZ71" s="1322">
        <f>IF(ISERROR(VLOOKUP(VLOOKUP($A71, 'E4 TB Allocation Details'!$A$18:$L$214, MATCH("Misc ID", 'E4 TB Allocation Details'!$A$18:$L$18, 0),FALSE), 'E2 Allocators'!$B$15:$W$358, MATCH('O5 Details by Class &amp; Accounts'!AZ$18, 'E2 Allocators'!$B$15:$W$15, 0),FALSE)*$E71), 0, VLOOKUP(VLOOKUP($A71, 'E4 TB Allocation Details'!$A$18:$L$214, MATCH("Misc ID", 'E4 TB Allocation Details'!$A$18:$L$18, 0),FALSE), 'E2 Allocators'!$B$15:$W$358, MATCH('O5 Details by Class &amp; Accounts'!AZ$18, 'E2 Allocators'!$B$15:$W$15, 0),FALSE)*$E71)</f>
        <v>0</v>
      </c>
      <c r="BA71" s="1322">
        <f>IF(ISERROR(VLOOKUP(VLOOKUP($A71, 'E4 TB Allocation Details'!$A$18:$L$214, MATCH("Misc ID", 'E4 TB Allocation Details'!$A$18:$L$18, 0),FALSE), 'E2 Allocators'!$B$15:$W$358, MATCH('O5 Details by Class &amp; Accounts'!BA$18, 'E2 Allocators'!$B$15:$W$15, 0),FALSE)*$E71), 0, VLOOKUP(VLOOKUP($A71, 'E4 TB Allocation Details'!$A$18:$L$214, MATCH("Misc ID", 'E4 TB Allocation Details'!$A$18:$L$18, 0),FALSE), 'E2 Allocators'!$B$15:$W$358, MATCH('O5 Details by Class &amp; Accounts'!BA$18, 'E2 Allocators'!$B$15:$W$15, 0),FALSE)*$E71)</f>
        <v>0</v>
      </c>
      <c r="BB71" s="1322">
        <f>IF(ISERROR(VLOOKUP(VLOOKUP($A71, 'E4 TB Allocation Details'!$A$18:$L$214, MATCH("Misc ID", 'E4 TB Allocation Details'!$A$18:$L$18, 0),FALSE), 'E2 Allocators'!$B$15:$W$358, MATCH('O5 Details by Class &amp; Accounts'!BB$18, 'E2 Allocators'!$B$15:$W$15, 0),FALSE)*$E71), 0, VLOOKUP(VLOOKUP($A71, 'E4 TB Allocation Details'!$A$18:$L$214, MATCH("Misc ID", 'E4 TB Allocation Details'!$A$18:$L$18, 0),FALSE), 'E2 Allocators'!$B$15:$W$358, MATCH('O5 Details by Class &amp; Accounts'!BB$18, 'E2 Allocators'!$B$15:$W$15, 0),FALSE)*$E71)</f>
        <v>0</v>
      </c>
      <c r="BC71" s="1322">
        <f>IF(ISERROR(VLOOKUP(VLOOKUP($A71, 'E4 TB Allocation Details'!$A$18:$L$214, MATCH("Misc ID", 'E4 TB Allocation Details'!$A$18:$L$18, 0),FALSE), 'E2 Allocators'!$B$15:$W$358, MATCH('O5 Details by Class &amp; Accounts'!BC$18, 'E2 Allocators'!$B$15:$W$15, 0),FALSE)*$E71), 0, VLOOKUP(VLOOKUP($A71, 'E4 TB Allocation Details'!$A$18:$L$214, MATCH("Misc ID", 'E4 TB Allocation Details'!$A$18:$L$18, 0),FALSE), 'E2 Allocators'!$B$15:$W$358, MATCH('O5 Details by Class &amp; Accounts'!BC$18, 'E2 Allocators'!$B$15:$W$15, 0),FALSE)*$E71)</f>
        <v>0</v>
      </c>
      <c r="BD71" s="1322">
        <f>IF(ISERROR(VLOOKUP(VLOOKUP($A71, 'E4 TB Allocation Details'!$A$18:$L$214, MATCH("Misc ID", 'E4 TB Allocation Details'!$A$18:$L$18, 0),FALSE), 'E2 Allocators'!$B$15:$W$358, MATCH('O5 Details by Class &amp; Accounts'!BD$18, 'E2 Allocators'!$B$15:$W$15, 0),FALSE)*$E71), 0, VLOOKUP(VLOOKUP($A71, 'E4 TB Allocation Details'!$A$18:$L$214, MATCH("Misc ID", 'E4 TB Allocation Details'!$A$18:$L$18, 0),FALSE), 'E2 Allocators'!$B$15:$W$358, MATCH('O5 Details by Class &amp; Accounts'!BD$18, 'E2 Allocators'!$B$15:$W$15, 0),FALSE)*$E71)</f>
        <v>0</v>
      </c>
      <c r="BE71" s="1322">
        <f>IF(ISERROR(VLOOKUP(VLOOKUP($A71, 'E4 TB Allocation Details'!$A$18:$L$214, MATCH("Misc ID", 'E4 TB Allocation Details'!$A$18:$L$18, 0),FALSE), 'E2 Allocators'!$B$15:$W$358, MATCH('O5 Details by Class &amp; Accounts'!BE$18, 'E2 Allocators'!$B$15:$W$15, 0),FALSE)*$E71), 0, VLOOKUP(VLOOKUP($A71, 'E4 TB Allocation Details'!$A$18:$L$214, MATCH("Misc ID", 'E4 TB Allocation Details'!$A$18:$L$18, 0),FALSE), 'E2 Allocators'!$B$15:$W$358, MATCH('O5 Details by Class &amp; Accounts'!BE$18, 'E2 Allocators'!$B$15:$W$15, 0),FALSE)*$E71)</f>
        <v>0</v>
      </c>
      <c r="BF71" s="1322">
        <f>IF(ISERROR(VLOOKUP(VLOOKUP($A71, 'E4 TB Allocation Details'!$A$18:$L$214, MATCH("Misc ID", 'E4 TB Allocation Details'!$A$18:$L$18, 0),FALSE), 'E2 Allocators'!$B$15:$W$358, MATCH('O5 Details by Class &amp; Accounts'!BF$18, 'E2 Allocators'!$B$15:$W$15, 0),FALSE)*$E71), 0, VLOOKUP(VLOOKUP($A71, 'E4 TB Allocation Details'!$A$18:$L$214, MATCH("Misc ID", 'E4 TB Allocation Details'!$A$18:$L$18, 0),FALSE), 'E2 Allocators'!$B$15:$W$358, MATCH('O5 Details by Class &amp; Accounts'!BF$18, 'E2 Allocators'!$B$15:$W$15, 0),FALSE)*$E71)</f>
        <v>0</v>
      </c>
      <c r="BG71" s="1322">
        <f>IF(ISERROR(VLOOKUP(VLOOKUP($A71, 'E4 TB Allocation Details'!$A$18:$L$214, MATCH("Misc ID", 'E4 TB Allocation Details'!$A$18:$L$18, 0),FALSE), 'E2 Allocators'!$B$15:$W$358, MATCH('O5 Details by Class &amp; Accounts'!BG$18, 'E2 Allocators'!$B$15:$W$15, 0),FALSE)*$E71), 0, VLOOKUP(VLOOKUP($A71, 'E4 TB Allocation Details'!$A$18:$L$214, MATCH("Misc ID", 'E4 TB Allocation Details'!$A$18:$L$18, 0),FALSE), 'E2 Allocators'!$B$15:$W$358, MATCH('O5 Details by Class &amp; Accounts'!BG$18, 'E2 Allocators'!$B$15:$W$15, 0),FALSE)*$E71)</f>
        <v>0</v>
      </c>
      <c r="BH71" s="1322">
        <f>IF(ISERROR(VLOOKUP(VLOOKUP($A71, 'E4 TB Allocation Details'!$A$18:$L$214, MATCH("Misc ID", 'E4 TB Allocation Details'!$A$18:$L$18, 0),FALSE), 'E2 Allocators'!$B$15:$W$358, MATCH('O5 Details by Class &amp; Accounts'!BH$18, 'E2 Allocators'!$B$15:$W$15, 0),FALSE)*$E71), 0, VLOOKUP(VLOOKUP($A71, 'E4 TB Allocation Details'!$A$18:$L$214, MATCH("Misc ID", 'E4 TB Allocation Details'!$A$18:$L$18, 0),FALSE), 'E2 Allocators'!$B$15:$W$358, MATCH('O5 Details by Class &amp; Accounts'!BH$18, 'E2 Allocators'!$B$15:$W$15, 0),FALSE)*$E71)</f>
        <v>0</v>
      </c>
      <c r="BI71" s="1322">
        <f>IF(ISERROR(VLOOKUP(VLOOKUP($A71, 'E4 TB Allocation Details'!$A$18:$L$214, MATCH("Misc ID", 'E4 TB Allocation Details'!$A$18:$L$18, 0),FALSE), 'E2 Allocators'!$B$15:$W$358, MATCH('O5 Details by Class &amp; Accounts'!BI$18, 'E2 Allocators'!$B$15:$W$15, 0),FALSE)*$E71), 0, VLOOKUP(VLOOKUP($A71, 'E4 TB Allocation Details'!$A$18:$L$214, MATCH("Misc ID", 'E4 TB Allocation Details'!$A$18:$L$18, 0),FALSE), 'E2 Allocators'!$B$15:$W$358, MATCH('O5 Details by Class &amp; Accounts'!BI$18, 'E2 Allocators'!$B$15:$W$15, 0),FALSE)*$E71)</f>
        <v>0</v>
      </c>
      <c r="BJ71" s="1322">
        <f>IF(ISERROR(VLOOKUP(VLOOKUP($A71, 'E4 TB Allocation Details'!$A$18:$L$214, MATCH("Misc ID", 'E4 TB Allocation Details'!$A$18:$L$18, 0),FALSE), 'E2 Allocators'!$B$15:$W$358, MATCH('O5 Details by Class &amp; Accounts'!BJ$18, 'E2 Allocators'!$B$15:$W$15, 0),FALSE)*$E71), 0, VLOOKUP(VLOOKUP($A71, 'E4 TB Allocation Details'!$A$18:$L$214, MATCH("Misc ID", 'E4 TB Allocation Details'!$A$18:$L$18, 0),FALSE), 'E2 Allocators'!$B$15:$W$358, MATCH('O5 Details by Class &amp; Accounts'!BJ$18, 'E2 Allocators'!$B$15:$W$15, 0),FALSE)*$E71)</f>
        <v>0</v>
      </c>
      <c r="BK71" s="1322">
        <f>IF(ISERROR(VLOOKUP(VLOOKUP($A71, 'E4 TB Allocation Details'!$A$18:$L$214, MATCH("Misc ID", 'E4 TB Allocation Details'!$A$18:$L$18, 0),FALSE), 'E2 Allocators'!$B$15:$W$358, MATCH('O5 Details by Class &amp; Accounts'!BK$18, 'E2 Allocators'!$B$15:$W$15, 0),FALSE)*$E71), 0, VLOOKUP(VLOOKUP($A71, 'E4 TB Allocation Details'!$A$18:$L$214, MATCH("Misc ID", 'E4 TB Allocation Details'!$A$18:$L$18, 0),FALSE), 'E2 Allocators'!$B$15:$W$358, MATCH('O5 Details by Class &amp; Accounts'!BK$18, 'E2 Allocators'!$B$15:$W$15, 0),FALSE)*$E71)</f>
        <v>0</v>
      </c>
      <c r="BL71" s="1322">
        <f>IF(ISERROR(VLOOKUP(VLOOKUP($A71, 'E4 TB Allocation Details'!$A$18:$L$214, MATCH("Misc ID", 'E4 TB Allocation Details'!$A$18:$L$18, 0),FALSE), 'E2 Allocators'!$B$15:$W$358, MATCH('O5 Details by Class &amp; Accounts'!BL$18, 'E2 Allocators'!$B$15:$W$15, 0),FALSE)*$E71), 0, VLOOKUP(VLOOKUP($A71, 'E4 TB Allocation Details'!$A$18:$L$214, MATCH("Misc ID", 'E4 TB Allocation Details'!$A$18:$L$18, 0),FALSE), 'E2 Allocators'!$B$15:$W$358, MATCH('O5 Details by Class &amp; Accounts'!BL$18, 'E2 Allocators'!$B$15:$W$15, 0),FALSE)*$E71)</f>
        <v>0</v>
      </c>
      <c r="BM71" s="1322">
        <f>IF(ISERROR(VLOOKUP(VLOOKUP($A71, 'E4 TB Allocation Details'!$A$18:$L$214, MATCH("Misc ID", 'E4 TB Allocation Details'!$A$18:$L$18, 0),FALSE), 'E2 Allocators'!$B$15:$W$358, MATCH('O5 Details by Class &amp; Accounts'!BM$18, 'E2 Allocators'!$B$15:$W$15, 0),FALSE)*$E71), 0, VLOOKUP(VLOOKUP($A71, 'E4 TB Allocation Details'!$A$18:$L$214, MATCH("Misc ID", 'E4 TB Allocation Details'!$A$18:$L$18, 0),FALSE), 'E2 Allocators'!$B$15:$W$358, MATCH('O5 Details by Class &amp; Accounts'!BM$18, 'E2 Allocators'!$B$15:$W$15, 0),FALSE)*$E71)</f>
        <v>0</v>
      </c>
      <c r="BN71" s="1322">
        <f>IF(ISERROR(VLOOKUP(VLOOKUP($A71, 'E4 TB Allocation Details'!$A$18:$L$214, MATCH("Misc ID", 'E4 TB Allocation Details'!$A$18:$L$18, 0),FALSE), 'E2 Allocators'!$B$15:$W$358, MATCH('O5 Details by Class &amp; Accounts'!BN$18, 'E2 Allocators'!$B$15:$W$15, 0),FALSE)*$E71), 0, VLOOKUP(VLOOKUP($A71, 'E4 TB Allocation Details'!$A$18:$L$214, MATCH("Misc ID", 'E4 TB Allocation Details'!$A$18:$L$18, 0),FALSE), 'E2 Allocators'!$B$15:$W$358, MATCH('O5 Details by Class &amp; Accounts'!BN$18, 'E2 Allocators'!$B$15:$W$15, 0),FALSE)*$E71)</f>
        <v>0</v>
      </c>
      <c r="BO71" s="1322">
        <f>IF(ISERROR(VLOOKUP(VLOOKUP($A71, 'E4 TB Allocation Details'!$A$18:$L$214, MATCH("Misc ID", 'E4 TB Allocation Details'!$A$18:$L$18, 0),FALSE), 'E2 Allocators'!$B$15:$W$358, MATCH('O5 Details by Class &amp; Accounts'!BO$18, 'E2 Allocators'!$B$15:$W$15, 0),FALSE)*$E71), 0, VLOOKUP(VLOOKUP($A71, 'E4 TB Allocation Details'!$A$18:$L$214, MATCH("Misc ID", 'E4 TB Allocation Details'!$A$18:$L$18, 0),FALSE), 'E2 Allocators'!$B$15:$W$358, MATCH('O5 Details by Class &amp; Accounts'!BO$18, 'E2 Allocators'!$B$15:$W$15, 0),FALSE)*$E71)</f>
        <v>0</v>
      </c>
      <c r="BP71" s="1322">
        <f>IF(ISERROR(VLOOKUP(VLOOKUP($A71, 'E4 TB Allocation Details'!$A$18:$L$214, MATCH("Misc ID", 'E4 TB Allocation Details'!$A$18:$L$18, 0),FALSE), 'E2 Allocators'!$B$15:$W$358, MATCH('O5 Details by Class &amp; Accounts'!BP$18, 'E2 Allocators'!$B$15:$W$15, 0),FALSE)*$E71), 0, VLOOKUP(VLOOKUP($A71, 'E4 TB Allocation Details'!$A$18:$L$214, MATCH("Misc ID", 'E4 TB Allocation Details'!$A$18:$L$18, 0),FALSE), 'E2 Allocators'!$B$15:$W$358, MATCH('O5 Details by Class &amp; Accounts'!BP$18, 'E2 Allocators'!$B$15:$W$15, 0),FALSE)*$E71)</f>
        <v>0</v>
      </c>
      <c r="BQ71" s="1322">
        <f>IF(ISERROR(VLOOKUP(VLOOKUP($A71, 'E4 TB Allocation Details'!$A$18:$L$214, MATCH("Misc ID", 'E4 TB Allocation Details'!$A$18:$L$18, 0),FALSE), 'E2 Allocators'!$B$15:$W$358, MATCH('O5 Details by Class &amp; Accounts'!BQ$18, 'E2 Allocators'!$B$15:$W$15, 0),FALSE)*$E71), 0, VLOOKUP(VLOOKUP($A71, 'E4 TB Allocation Details'!$A$18:$L$214, MATCH("Misc ID", 'E4 TB Allocation Details'!$A$18:$L$18, 0),FALSE), 'E2 Allocators'!$B$15:$W$358, MATCH('O5 Details by Class &amp; Accounts'!BQ$18, 'E2 Allocators'!$B$15:$W$15, 0),FALSE)*$E71)</f>
        <v>0</v>
      </c>
      <c r="BR71" s="1322">
        <f>IF(ISERROR(VLOOKUP(VLOOKUP($A71, 'E4 TB Allocation Details'!$A$18:$L$214, MATCH("Misc ID", 'E4 TB Allocation Details'!$A$18:$L$18, 0),FALSE), 'E2 Allocators'!$B$15:$W$358, MATCH('O5 Details by Class &amp; Accounts'!BR$18, 'E2 Allocators'!$B$15:$W$15, 0),FALSE)*$E71), 0, VLOOKUP(VLOOKUP($A71, 'E4 TB Allocation Details'!$A$18:$L$214, MATCH("Misc ID", 'E4 TB Allocation Details'!$A$18:$L$18, 0),FALSE), 'E2 Allocators'!$B$15:$W$358, MATCH('O5 Details by Class &amp; Accounts'!BR$18, 'E2 Allocators'!$B$15:$W$15, 0),FALSE)*$E71)</f>
        <v>0</v>
      </c>
      <c r="BS71" s="1322">
        <f t="shared" si="11"/>
        <v>0</v>
      </c>
      <c r="BT71" s="1322">
        <f>IF(ISERROR(VLOOKUP(VLOOKUP($A71, 'E4 TB Allocation Details'!$A$18:$L$214, MATCH("A &amp; G ID", 'E4 TB Allocation Details'!$A$18:$L$18, 0),FALSE), 'E2 Allocators'!$B$15:$W$358, MATCH('O5 Details by Class &amp; Accounts'!BT$18, 'E2 Allocators'!$B$15:$W$15, 0),FALSE)*$E71), 0, VLOOKUP(VLOOKUP($A71, 'E4 TB Allocation Details'!$A$18:$L$214, MATCH("A &amp; G ID", 'E4 TB Allocation Details'!$A$18:$L$18, 0),FALSE), 'E2 Allocators'!$B$15:$W$358, MATCH('O5 Details by Class &amp; Accounts'!BT$18, 'E2 Allocators'!$B$15:$W$15, 0),FALSE)*$E71)</f>
        <v>0</v>
      </c>
      <c r="BU71" s="1322">
        <f>IF(ISERROR(VLOOKUP(VLOOKUP($A71, 'E4 TB Allocation Details'!$A$18:$L$214, MATCH("A &amp; G ID", 'E4 TB Allocation Details'!$A$18:$L$18, 0),FALSE), 'E2 Allocators'!$B$15:$W$358, MATCH('O5 Details by Class &amp; Accounts'!BU$18, 'E2 Allocators'!$B$15:$W$15, 0),FALSE)*$E71), 0, VLOOKUP(VLOOKUP($A71, 'E4 TB Allocation Details'!$A$18:$L$214, MATCH("A &amp; G ID", 'E4 TB Allocation Details'!$A$18:$L$18, 0),FALSE), 'E2 Allocators'!$B$15:$W$358, MATCH('O5 Details by Class &amp; Accounts'!BU$18, 'E2 Allocators'!$B$15:$W$15, 0),FALSE)*$E71)</f>
        <v>0</v>
      </c>
      <c r="BV71" s="1322">
        <f>IF(ISERROR(VLOOKUP(VLOOKUP($A71, 'E4 TB Allocation Details'!$A$18:$L$214, MATCH("A &amp; G ID", 'E4 TB Allocation Details'!$A$18:$L$18, 0),FALSE), 'E2 Allocators'!$B$15:$W$358, MATCH('O5 Details by Class &amp; Accounts'!BV$18, 'E2 Allocators'!$B$15:$W$15, 0),FALSE)*$E71), 0, VLOOKUP(VLOOKUP($A71, 'E4 TB Allocation Details'!$A$18:$L$214, MATCH("A &amp; G ID", 'E4 TB Allocation Details'!$A$18:$L$18, 0),FALSE), 'E2 Allocators'!$B$15:$W$358, MATCH('O5 Details by Class &amp; Accounts'!BV$18, 'E2 Allocators'!$B$15:$W$15, 0),FALSE)*$E71)</f>
        <v>0</v>
      </c>
      <c r="BW71" s="1322">
        <f>IF(ISERROR(VLOOKUP(VLOOKUP($A71, 'E4 TB Allocation Details'!$A$18:$L$214, MATCH("A &amp; G ID", 'E4 TB Allocation Details'!$A$18:$L$18, 0),FALSE), 'E2 Allocators'!$B$15:$W$358, MATCH('O5 Details by Class &amp; Accounts'!BW$18, 'E2 Allocators'!$B$15:$W$15, 0),FALSE)*$E71), 0, VLOOKUP(VLOOKUP($A71, 'E4 TB Allocation Details'!$A$18:$L$214, MATCH("A &amp; G ID", 'E4 TB Allocation Details'!$A$18:$L$18, 0),FALSE), 'E2 Allocators'!$B$15:$W$358, MATCH('O5 Details by Class &amp; Accounts'!BW$18, 'E2 Allocators'!$B$15:$W$15, 0),FALSE)*$E71)</f>
        <v>0</v>
      </c>
      <c r="BX71" s="1322">
        <f>IF(ISERROR(VLOOKUP(VLOOKUP($A71, 'E4 TB Allocation Details'!$A$18:$L$214, MATCH("A &amp; G ID", 'E4 TB Allocation Details'!$A$18:$L$18, 0),FALSE), 'E2 Allocators'!$B$15:$W$358, MATCH('O5 Details by Class &amp; Accounts'!BX$18, 'E2 Allocators'!$B$15:$W$15, 0),FALSE)*$E71), 0, VLOOKUP(VLOOKUP($A71, 'E4 TB Allocation Details'!$A$18:$L$214, MATCH("A &amp; G ID", 'E4 TB Allocation Details'!$A$18:$L$18, 0),FALSE), 'E2 Allocators'!$B$15:$W$358, MATCH('O5 Details by Class &amp; Accounts'!BX$18, 'E2 Allocators'!$B$15:$W$15, 0),FALSE)*$E71)</f>
        <v>0</v>
      </c>
      <c r="BY71" s="1322">
        <f>IF(ISERROR(VLOOKUP(VLOOKUP($A71, 'E4 TB Allocation Details'!$A$18:$L$214, MATCH("A &amp; G ID", 'E4 TB Allocation Details'!$A$18:$L$18, 0),FALSE), 'E2 Allocators'!$B$15:$W$358, MATCH('O5 Details by Class &amp; Accounts'!BY$18, 'E2 Allocators'!$B$15:$W$15, 0),FALSE)*$E71), 0, VLOOKUP(VLOOKUP($A71, 'E4 TB Allocation Details'!$A$18:$L$214, MATCH("A &amp; G ID", 'E4 TB Allocation Details'!$A$18:$L$18, 0),FALSE), 'E2 Allocators'!$B$15:$W$358, MATCH('O5 Details by Class &amp; Accounts'!BY$18, 'E2 Allocators'!$B$15:$W$15, 0),FALSE)*$E71)</f>
        <v>0</v>
      </c>
      <c r="BZ71" s="1322">
        <f>IF(ISERROR(VLOOKUP(VLOOKUP($A71, 'E4 TB Allocation Details'!$A$18:$L$214, MATCH("A &amp; G ID", 'E4 TB Allocation Details'!$A$18:$L$18, 0),FALSE), 'E2 Allocators'!$B$15:$W$358, MATCH('O5 Details by Class &amp; Accounts'!BZ$18, 'E2 Allocators'!$B$15:$W$15, 0),FALSE)*$E71), 0, VLOOKUP(VLOOKUP($A71, 'E4 TB Allocation Details'!$A$18:$L$214, MATCH("A &amp; G ID", 'E4 TB Allocation Details'!$A$18:$L$18, 0),FALSE), 'E2 Allocators'!$B$15:$W$358, MATCH('O5 Details by Class &amp; Accounts'!BZ$18, 'E2 Allocators'!$B$15:$W$15, 0),FALSE)*$E71)</f>
        <v>0</v>
      </c>
      <c r="CA71" s="1322">
        <f>IF(ISERROR(VLOOKUP(VLOOKUP($A71, 'E4 TB Allocation Details'!$A$18:$L$214, MATCH("A &amp; G ID", 'E4 TB Allocation Details'!$A$18:$L$18, 0),FALSE), 'E2 Allocators'!$B$15:$W$358, MATCH('O5 Details by Class &amp; Accounts'!CA$18, 'E2 Allocators'!$B$15:$W$15, 0),FALSE)*$E71), 0, VLOOKUP(VLOOKUP($A71, 'E4 TB Allocation Details'!$A$18:$L$214, MATCH("A &amp; G ID", 'E4 TB Allocation Details'!$A$18:$L$18, 0),FALSE), 'E2 Allocators'!$B$15:$W$358, MATCH('O5 Details by Class &amp; Accounts'!CA$18, 'E2 Allocators'!$B$15:$W$15, 0),FALSE)*$E71)</f>
        <v>0</v>
      </c>
      <c r="CB71" s="1322">
        <f>IF(ISERROR(VLOOKUP(VLOOKUP($A71, 'E4 TB Allocation Details'!$A$18:$L$214, MATCH("A &amp; G ID", 'E4 TB Allocation Details'!$A$18:$L$18, 0),FALSE), 'E2 Allocators'!$B$15:$W$358, MATCH('O5 Details by Class &amp; Accounts'!CB$18, 'E2 Allocators'!$B$15:$W$15, 0),FALSE)*$E71), 0, VLOOKUP(VLOOKUP($A71, 'E4 TB Allocation Details'!$A$18:$L$214, MATCH("A &amp; G ID", 'E4 TB Allocation Details'!$A$18:$L$18, 0),FALSE), 'E2 Allocators'!$B$15:$W$358, MATCH('O5 Details by Class &amp; Accounts'!CB$18, 'E2 Allocators'!$B$15:$W$15, 0),FALSE)*$E71)</f>
        <v>0</v>
      </c>
      <c r="CC71" s="1322">
        <f>IF(ISERROR(VLOOKUP(VLOOKUP($A71, 'E4 TB Allocation Details'!$A$18:$L$214, MATCH("A &amp; G ID", 'E4 TB Allocation Details'!$A$18:$L$18, 0),FALSE), 'E2 Allocators'!$B$15:$W$358, MATCH('O5 Details by Class &amp; Accounts'!CC$18, 'E2 Allocators'!$B$15:$W$15, 0),FALSE)*$E71), 0, VLOOKUP(VLOOKUP($A71, 'E4 TB Allocation Details'!$A$18:$L$214, MATCH("A &amp; G ID", 'E4 TB Allocation Details'!$A$18:$L$18, 0),FALSE), 'E2 Allocators'!$B$15:$W$358, MATCH('O5 Details by Class &amp; Accounts'!CC$18, 'E2 Allocators'!$B$15:$W$15, 0),FALSE)*$E71)</f>
        <v>0</v>
      </c>
      <c r="CD71" s="1322">
        <f>IF(ISERROR(VLOOKUP(VLOOKUP($A71, 'E4 TB Allocation Details'!$A$18:$L$214, MATCH("A &amp; G ID", 'E4 TB Allocation Details'!$A$18:$L$18, 0),FALSE), 'E2 Allocators'!$B$15:$W$358, MATCH('O5 Details by Class &amp; Accounts'!CD$18, 'E2 Allocators'!$B$15:$W$15, 0),FALSE)*$E71), 0, VLOOKUP(VLOOKUP($A71, 'E4 TB Allocation Details'!$A$18:$L$214, MATCH("A &amp; G ID", 'E4 TB Allocation Details'!$A$18:$L$18, 0),FALSE), 'E2 Allocators'!$B$15:$W$358, MATCH('O5 Details by Class &amp; Accounts'!CD$18, 'E2 Allocators'!$B$15:$W$15, 0),FALSE)*$E71)</f>
        <v>0</v>
      </c>
      <c r="CE71" s="1322">
        <f>IF(ISERROR(VLOOKUP(VLOOKUP($A71, 'E4 TB Allocation Details'!$A$18:$L$214, MATCH("A &amp; G ID", 'E4 TB Allocation Details'!$A$18:$L$18, 0),FALSE), 'E2 Allocators'!$B$15:$W$358, MATCH('O5 Details by Class &amp; Accounts'!CE$18, 'E2 Allocators'!$B$15:$W$15, 0),FALSE)*$E71), 0, VLOOKUP(VLOOKUP($A71, 'E4 TB Allocation Details'!$A$18:$L$214, MATCH("A &amp; G ID", 'E4 TB Allocation Details'!$A$18:$L$18, 0),FALSE), 'E2 Allocators'!$B$15:$W$358, MATCH('O5 Details by Class &amp; Accounts'!CE$18, 'E2 Allocators'!$B$15:$W$15, 0),FALSE)*$E71)</f>
        <v>0</v>
      </c>
      <c r="CF71" s="1322">
        <f>IF(ISERROR(VLOOKUP(VLOOKUP($A71, 'E4 TB Allocation Details'!$A$18:$L$214, MATCH("A &amp; G ID", 'E4 TB Allocation Details'!$A$18:$L$18, 0),FALSE), 'E2 Allocators'!$B$15:$W$358, MATCH('O5 Details by Class &amp; Accounts'!CF$18, 'E2 Allocators'!$B$15:$W$15, 0),FALSE)*$E71), 0, VLOOKUP(VLOOKUP($A71, 'E4 TB Allocation Details'!$A$18:$L$214, MATCH("A &amp; G ID", 'E4 TB Allocation Details'!$A$18:$L$18, 0),FALSE), 'E2 Allocators'!$B$15:$W$358, MATCH('O5 Details by Class &amp; Accounts'!CF$18, 'E2 Allocators'!$B$15:$W$15, 0),FALSE)*$E71)</f>
        <v>0</v>
      </c>
      <c r="CG71" s="1322">
        <f>IF(ISERROR(VLOOKUP(VLOOKUP($A71, 'E4 TB Allocation Details'!$A$18:$L$214, MATCH("A &amp; G ID", 'E4 TB Allocation Details'!$A$18:$L$18, 0),FALSE), 'E2 Allocators'!$B$15:$W$358, MATCH('O5 Details by Class &amp; Accounts'!CG$18, 'E2 Allocators'!$B$15:$W$15, 0),FALSE)*$E71), 0, VLOOKUP(VLOOKUP($A71, 'E4 TB Allocation Details'!$A$18:$L$214, MATCH("A &amp; G ID", 'E4 TB Allocation Details'!$A$18:$L$18, 0),FALSE), 'E2 Allocators'!$B$15:$W$358, MATCH('O5 Details by Class &amp; Accounts'!CG$18, 'E2 Allocators'!$B$15:$W$15, 0),FALSE)*$E71)</f>
        <v>0</v>
      </c>
      <c r="CH71" s="1322">
        <f>IF(ISERROR(VLOOKUP(VLOOKUP($A71, 'E4 TB Allocation Details'!$A$18:$L$214, MATCH("A &amp; G ID", 'E4 TB Allocation Details'!$A$18:$L$18, 0),FALSE), 'E2 Allocators'!$B$15:$W$358, MATCH('O5 Details by Class &amp; Accounts'!CH$18, 'E2 Allocators'!$B$15:$W$15, 0),FALSE)*$E71), 0, VLOOKUP(VLOOKUP($A71, 'E4 TB Allocation Details'!$A$18:$L$214, MATCH("A &amp; G ID", 'E4 TB Allocation Details'!$A$18:$L$18, 0),FALSE), 'E2 Allocators'!$B$15:$W$358, MATCH('O5 Details by Class &amp; Accounts'!CH$18, 'E2 Allocators'!$B$15:$W$15, 0),FALSE)*$E71)</f>
        <v>0</v>
      </c>
      <c r="CI71" s="1322">
        <f>IF(ISERROR(VLOOKUP(VLOOKUP($A71, 'E4 TB Allocation Details'!$A$18:$L$214, MATCH("A &amp; G ID", 'E4 TB Allocation Details'!$A$18:$L$18, 0),FALSE), 'E2 Allocators'!$B$15:$W$358, MATCH('O5 Details by Class &amp; Accounts'!CI$18, 'E2 Allocators'!$B$15:$W$15, 0),FALSE)*$E71), 0, VLOOKUP(VLOOKUP($A71, 'E4 TB Allocation Details'!$A$18:$L$214, MATCH("A &amp; G ID", 'E4 TB Allocation Details'!$A$18:$L$18, 0),FALSE), 'E2 Allocators'!$B$15:$W$358, MATCH('O5 Details by Class &amp; Accounts'!CI$18, 'E2 Allocators'!$B$15:$W$15, 0),FALSE)*$E71)</f>
        <v>0</v>
      </c>
      <c r="CJ71" s="1322">
        <f>IF(ISERROR(VLOOKUP(VLOOKUP($A71, 'E4 TB Allocation Details'!$A$18:$L$214, MATCH("A &amp; G ID", 'E4 TB Allocation Details'!$A$18:$L$18, 0),FALSE), 'E2 Allocators'!$B$15:$W$358, MATCH('O5 Details by Class &amp; Accounts'!CJ$18, 'E2 Allocators'!$B$15:$W$15, 0),FALSE)*$E71), 0, VLOOKUP(VLOOKUP($A71, 'E4 TB Allocation Details'!$A$18:$L$214, MATCH("A &amp; G ID", 'E4 TB Allocation Details'!$A$18:$L$18, 0),FALSE), 'E2 Allocators'!$B$15:$W$358, MATCH('O5 Details by Class &amp; Accounts'!CJ$18, 'E2 Allocators'!$B$15:$W$15, 0),FALSE)*$E71)</f>
        <v>0</v>
      </c>
      <c r="CK71" s="1322">
        <f>IF(ISERROR(VLOOKUP(VLOOKUP($A71, 'E4 TB Allocation Details'!$A$18:$L$214, MATCH("A &amp; G ID", 'E4 TB Allocation Details'!$A$18:$L$18, 0),FALSE), 'E2 Allocators'!$B$15:$W$358, MATCH('O5 Details by Class &amp; Accounts'!CK$18, 'E2 Allocators'!$B$15:$W$15, 0),FALSE)*$E71), 0, VLOOKUP(VLOOKUP($A71, 'E4 TB Allocation Details'!$A$18:$L$214, MATCH("A &amp; G ID", 'E4 TB Allocation Details'!$A$18:$L$18, 0),FALSE), 'E2 Allocators'!$B$15:$W$358, MATCH('O5 Details by Class &amp; Accounts'!CK$18, 'E2 Allocators'!$B$15:$W$15, 0),FALSE)*$E71)</f>
        <v>0</v>
      </c>
      <c r="CL71" s="1322">
        <f>IF(ISERROR(VLOOKUP(VLOOKUP($A71, 'E4 TB Allocation Details'!$A$18:$L$214, MATCH("A &amp; G ID", 'E4 TB Allocation Details'!$A$18:$L$18, 0),FALSE), 'E2 Allocators'!$B$15:$W$358, MATCH('O5 Details by Class &amp; Accounts'!CL$18, 'E2 Allocators'!$B$15:$W$15, 0),FALSE)*$E71), 0, VLOOKUP(VLOOKUP($A71, 'E4 TB Allocation Details'!$A$18:$L$214, MATCH("A &amp; G ID", 'E4 TB Allocation Details'!$A$18:$L$18, 0),FALSE), 'E2 Allocators'!$B$15:$W$358, MATCH('O5 Details by Class &amp; Accounts'!CL$18, 'E2 Allocators'!$B$15:$W$15, 0),FALSE)*$E71)</f>
        <v>0</v>
      </c>
      <c r="CM71" s="1322">
        <f>IF(ISERROR(VLOOKUP(VLOOKUP($A71, 'E4 TB Allocation Details'!$A$18:$L$214, MATCH("A &amp; G ID", 'E4 TB Allocation Details'!$A$18:$L$18, 0),FALSE), 'E2 Allocators'!$B$15:$W$358, MATCH('O5 Details by Class &amp; Accounts'!CM$18, 'E2 Allocators'!$B$15:$W$15, 0),FALSE)*$E71), 0, VLOOKUP(VLOOKUP($A71, 'E4 TB Allocation Details'!$A$18:$L$214, MATCH("A &amp; G ID", 'E4 TB Allocation Details'!$A$18:$L$18, 0),FALSE), 'E2 Allocators'!$B$15:$W$358, MATCH('O5 Details by Class &amp; Accounts'!CM$18, 'E2 Allocators'!$B$15:$W$15, 0),FALSE)*$E71)</f>
        <v>0</v>
      </c>
      <c r="CN71" s="1322">
        <f t="shared" si="12"/>
        <v>0</v>
      </c>
      <c r="CO71" s="1651">
        <f t="shared" si="7"/>
        <v>0</v>
      </c>
      <c r="CQ71" s="1899" t="inlineStr">
        <is>
          <t/>
        </is>
      </c>
    </row>
    <row r="72" spans="1:95" s="64" customFormat="1" ht="12.75" x14ac:dyDescent="0.2">
      <c r="A72" s="2146">
        <v>1955</v>
      </c>
      <c r="B72" s="2112" t="s">
        <v>273</v>
      </c>
      <c r="C72" s="1648">
        <f>IF(ISERROR(VLOOKUP($A72,'I3 TB Data'!$A$19:$H$483,MATCH('O5 Details by Class &amp; Accounts'!$C$18, 'I3 TB Data'!$A$19:$H$19,0),0)), 0, VLOOKUP($A72,'I3 TB Data'!$A$19:$H$483,MATCH('O5 Details by Class &amp; Accounts'!$C$18,'I3 TB Data'!$A$19:$H$19,0),0))</f>
        <v>54383.11</v>
      </c>
      <c r="D72" s="1649">
        <f>'I4 BO ASSETS'!E74</f>
        <v>0</v>
      </c>
      <c r="E72" s="1648">
        <f t="shared" si="6"/>
        <v>54383.11</v>
      </c>
      <c r="F72" s="1650">
        <f>IF(ISERROR(VLOOKUP($A72, 'E1 Categorization'!A33:E124, MATCH("Customer Component", 'E1 Categorization'!$A$33:$E$33,0), 0)), 0, IF(VLOOKUP($A72, 'E1 Categorization'!A33:E124, MATCH("Customer Component", 'E1 Categorization'!$A$33:$E$33,0), 0)=0, 'O5 Details by Class &amp; Accounts'!$E72, IF(AND(VLOOKUP($A72, 'E1 Categorization'!A33:E124, MATCH("Customer Component", 'E1 Categorization'!$A$33:$E$33,0), 0) &gt;0, VLOOKUP($A72, 'E1 Categorization'!A33:E124, MATCH("Customer Component", 'E1 Categorization'!$A$33:$E$33,0), 0)&lt;1), 'O5 Details by Class &amp; Accounts'!$E72*(1-VLOOKUP($A72, 'E1 Categorization'!A33:E124, MATCH("Customer Component", 'E1 Categorization'!$A$33:$E$33,0), 0)), 0)))</f>
        <v>0</v>
      </c>
      <c r="G72" s="1650">
        <f>IF(ISERROR(VLOOKUP($A72, 'E1 Categorization'!A33:E124, MATCH("Customer Component", 'E1 Categorization'!$A$33:$E$33,0), 0)),0, IF(VLOOKUP($A72, 'E1 Categorization'!A33:E124, MATCH("Customer Component", 'E1 Categorization'!$A$33:$E$33,0), 0)=0, 0, IF(AND(VLOOKUP($A72, 'E1 Categorization'!A33:E124, MATCH("Customer Component", 'E1 Categorization'!$A$33:$E$33,0), 0) &gt;0, VLOOKUP($A72, 'E1 Categorization'!A33:E124, MATCH("Customer Component", 'E1 Categorization'!$A$33:$E$33,0), 0)&lt;1), 'O5 Details by Class &amp; Accounts'!$E72*(VLOOKUP($A72, 'E1 Categorization'!A33:E124, MATCH("Customer Component", 'E1 Categorization'!$A$33:$E$33,0), 0)), 'O5 Details by Class &amp; Accounts'!$E72)))</f>
        <v>0</v>
      </c>
      <c r="H72" s="1322">
        <f t="shared" si="8"/>
        <v>0</v>
      </c>
      <c r="I72" s="1322">
        <f>IF(ISERROR(VLOOKUP(VLOOKUP($A72, 'E4 TB Allocation Details'!$A$18:$L$214, MATCH("Demand ID", 'E4 TB Allocation Details'!$A$18:$L$18, 0),FALSE), 'E2 Allocators'!$B$15:$W$358, MATCH('O5 Details by Class &amp; Accounts'!I$18, 'E2 Allocators'!$B$15:$W$15, 0),FALSE)*$F72), 0, VLOOKUP(VLOOKUP($A72, 'E4 TB Allocation Details'!$A$18:$L$214, MATCH("Demand ID", 'E4 TB Allocation Details'!$A$18:$L$18, 0),FALSE), 'E2 Allocators'!$B$15:$W$358, MATCH('O5 Details by Class &amp; Accounts'!I$18, 'E2 Allocators'!$B$15:$W$15, 0),FALSE)*$F72)</f>
        <v>0</v>
      </c>
      <c r="J72" s="1322">
        <f>IF(ISERROR(VLOOKUP(VLOOKUP($A72, 'E4 TB Allocation Details'!$A$18:$L$214, MATCH("Demand ID", 'E4 TB Allocation Details'!$A$18:$L$18, 0),FALSE), 'E2 Allocators'!$B$15:$W$358, MATCH('O5 Details by Class &amp; Accounts'!J$18, 'E2 Allocators'!$B$15:$W$15, 0),FALSE)*$F72), 0, VLOOKUP(VLOOKUP($A72, 'E4 TB Allocation Details'!$A$18:$L$214, MATCH("Demand ID", 'E4 TB Allocation Details'!$A$18:$L$18, 0),FALSE), 'E2 Allocators'!$B$15:$W$358, MATCH('O5 Details by Class &amp; Accounts'!J$18, 'E2 Allocators'!$B$15:$W$15, 0),FALSE)*$F72)</f>
        <v>0</v>
      </c>
      <c r="K72" s="1322">
        <f>IF(ISERROR(VLOOKUP(VLOOKUP($A72, 'E4 TB Allocation Details'!$A$18:$L$214, MATCH("Demand ID", 'E4 TB Allocation Details'!$A$18:$L$18, 0),FALSE), 'E2 Allocators'!$B$15:$W$358, MATCH('O5 Details by Class &amp; Accounts'!K$18, 'E2 Allocators'!$B$15:$W$15, 0),FALSE)*$F72), 0, VLOOKUP(VLOOKUP($A72, 'E4 TB Allocation Details'!$A$18:$L$214, MATCH("Demand ID", 'E4 TB Allocation Details'!$A$18:$L$18, 0),FALSE), 'E2 Allocators'!$B$15:$W$358, MATCH('O5 Details by Class &amp; Accounts'!K$18, 'E2 Allocators'!$B$15:$W$15, 0),FALSE)*$F72)</f>
        <v>0</v>
      </c>
      <c r="L72" s="1322">
        <f>IF(ISERROR(VLOOKUP(VLOOKUP($A72, 'E4 TB Allocation Details'!$A$18:$L$214, MATCH("Demand ID", 'E4 TB Allocation Details'!$A$18:$L$18, 0),FALSE), 'E2 Allocators'!$B$15:$W$358, MATCH('O5 Details by Class &amp; Accounts'!L$18, 'E2 Allocators'!$B$15:$W$15, 0),FALSE)*$F72), 0, VLOOKUP(VLOOKUP($A72, 'E4 TB Allocation Details'!$A$18:$L$214, MATCH("Demand ID", 'E4 TB Allocation Details'!$A$18:$L$18, 0),FALSE), 'E2 Allocators'!$B$15:$W$358, MATCH('O5 Details by Class &amp; Accounts'!L$18, 'E2 Allocators'!$B$15:$W$15, 0),FALSE)*$F72)</f>
        <v>0</v>
      </c>
      <c r="M72" s="1322">
        <f>IF(ISERROR(VLOOKUP(VLOOKUP($A72, 'E4 TB Allocation Details'!$A$18:$L$214, MATCH("Demand ID", 'E4 TB Allocation Details'!$A$18:$L$18, 0),FALSE), 'E2 Allocators'!$B$15:$W$358, MATCH('O5 Details by Class &amp; Accounts'!M$18, 'E2 Allocators'!$B$15:$W$15, 0),FALSE)*$F72), 0, VLOOKUP(VLOOKUP($A72, 'E4 TB Allocation Details'!$A$18:$L$214, MATCH("Demand ID", 'E4 TB Allocation Details'!$A$18:$L$18, 0),FALSE), 'E2 Allocators'!$B$15:$W$358, MATCH('O5 Details by Class &amp; Accounts'!M$18, 'E2 Allocators'!$B$15:$W$15, 0),FALSE)*$F72)</f>
        <v>0</v>
      </c>
      <c r="N72" s="1322">
        <f>IF(ISERROR(VLOOKUP(VLOOKUP($A72, 'E4 TB Allocation Details'!$A$18:$L$214, MATCH("Demand ID", 'E4 TB Allocation Details'!$A$18:$L$18, 0),FALSE), 'E2 Allocators'!$B$15:$W$358, MATCH('O5 Details by Class &amp; Accounts'!N$18, 'E2 Allocators'!$B$15:$W$15, 0),FALSE)*$F72), 0, VLOOKUP(VLOOKUP($A72, 'E4 TB Allocation Details'!$A$18:$L$214, MATCH("Demand ID", 'E4 TB Allocation Details'!$A$18:$L$18, 0),FALSE), 'E2 Allocators'!$B$15:$W$358, MATCH('O5 Details by Class &amp; Accounts'!N$18, 'E2 Allocators'!$B$15:$W$15, 0),FALSE)*$F72)</f>
        <v>0</v>
      </c>
      <c r="O72" s="1322">
        <f>IF(ISERROR(VLOOKUP(VLOOKUP($A72, 'E4 TB Allocation Details'!$A$18:$L$214, MATCH("Demand ID", 'E4 TB Allocation Details'!$A$18:$L$18, 0),FALSE), 'E2 Allocators'!$B$15:$W$358, MATCH('O5 Details by Class &amp; Accounts'!O$18, 'E2 Allocators'!$B$15:$W$15, 0),FALSE)*$F72), 0, VLOOKUP(VLOOKUP($A72, 'E4 TB Allocation Details'!$A$18:$L$214, MATCH("Demand ID", 'E4 TB Allocation Details'!$A$18:$L$18, 0),FALSE), 'E2 Allocators'!$B$15:$W$358, MATCH('O5 Details by Class &amp; Accounts'!O$18, 'E2 Allocators'!$B$15:$W$15, 0),FALSE)*$F72)</f>
        <v>0</v>
      </c>
      <c r="P72" s="1322">
        <f>IF(ISERROR(VLOOKUP(VLOOKUP($A72, 'E4 TB Allocation Details'!$A$18:$L$214, MATCH("Demand ID", 'E4 TB Allocation Details'!$A$18:$L$18, 0),FALSE), 'E2 Allocators'!$B$15:$W$358, MATCH('O5 Details by Class &amp; Accounts'!P$18, 'E2 Allocators'!$B$15:$W$15, 0),FALSE)*$F72), 0, VLOOKUP(VLOOKUP($A72, 'E4 TB Allocation Details'!$A$18:$L$214, MATCH("Demand ID", 'E4 TB Allocation Details'!$A$18:$L$18, 0),FALSE), 'E2 Allocators'!$B$15:$W$358, MATCH('O5 Details by Class &amp; Accounts'!P$18, 'E2 Allocators'!$B$15:$W$15, 0),FALSE)*$F72)</f>
        <v>0</v>
      </c>
      <c r="Q72" s="1322">
        <f>IF(ISERROR(VLOOKUP(VLOOKUP($A72, 'E4 TB Allocation Details'!$A$18:$L$214, MATCH("Demand ID", 'E4 TB Allocation Details'!$A$18:$L$18, 0),FALSE), 'E2 Allocators'!$B$15:$W$358, MATCH('O5 Details by Class &amp; Accounts'!Q$18, 'E2 Allocators'!$B$15:$W$15, 0),FALSE)*$F72), 0, VLOOKUP(VLOOKUP($A72, 'E4 TB Allocation Details'!$A$18:$L$214, MATCH("Demand ID", 'E4 TB Allocation Details'!$A$18:$L$18, 0),FALSE), 'E2 Allocators'!$B$15:$W$358, MATCH('O5 Details by Class &amp; Accounts'!Q$18, 'E2 Allocators'!$B$15:$W$15, 0),FALSE)*$F72)</f>
        <v>0</v>
      </c>
      <c r="R72" s="1322">
        <f>IF(ISERROR(VLOOKUP(VLOOKUP($A72, 'E4 TB Allocation Details'!$A$18:$L$214, MATCH("Demand ID", 'E4 TB Allocation Details'!$A$18:$L$18, 0),FALSE), 'E2 Allocators'!$B$15:$W$358, MATCH('O5 Details by Class &amp; Accounts'!R$18, 'E2 Allocators'!$B$15:$W$15, 0),FALSE)*$F72), 0, VLOOKUP(VLOOKUP($A72, 'E4 TB Allocation Details'!$A$18:$L$214, MATCH("Demand ID", 'E4 TB Allocation Details'!$A$18:$L$18, 0),FALSE), 'E2 Allocators'!$B$15:$W$358, MATCH('O5 Details by Class &amp; Accounts'!R$18, 'E2 Allocators'!$B$15:$W$15, 0),FALSE)*$F72)</f>
        <v>0</v>
      </c>
      <c r="S72" s="1322">
        <f>IF(ISERROR(VLOOKUP(VLOOKUP($A72, 'E4 TB Allocation Details'!$A$18:$L$214, MATCH("Demand ID", 'E4 TB Allocation Details'!$A$18:$L$18, 0),FALSE), 'E2 Allocators'!$B$15:$W$358, MATCH('O5 Details by Class &amp; Accounts'!S$18, 'E2 Allocators'!$B$15:$W$15, 0),FALSE)*$F72), 0, VLOOKUP(VLOOKUP($A72, 'E4 TB Allocation Details'!$A$18:$L$214, MATCH("Demand ID", 'E4 TB Allocation Details'!$A$18:$L$18, 0),FALSE), 'E2 Allocators'!$B$15:$W$358, MATCH('O5 Details by Class &amp; Accounts'!S$18, 'E2 Allocators'!$B$15:$W$15, 0),FALSE)*$F72)</f>
        <v>0</v>
      </c>
      <c r="T72" s="1322">
        <f>IF(ISERROR(VLOOKUP(VLOOKUP($A72, 'E4 TB Allocation Details'!$A$18:$L$214, MATCH("Demand ID", 'E4 TB Allocation Details'!$A$18:$L$18, 0),FALSE), 'E2 Allocators'!$B$15:$W$358, MATCH('O5 Details by Class &amp; Accounts'!T$18, 'E2 Allocators'!$B$15:$W$15, 0),FALSE)*$F72), 0, VLOOKUP(VLOOKUP($A72, 'E4 TB Allocation Details'!$A$18:$L$214, MATCH("Demand ID", 'E4 TB Allocation Details'!$A$18:$L$18, 0),FALSE), 'E2 Allocators'!$B$15:$W$358, MATCH('O5 Details by Class &amp; Accounts'!T$18, 'E2 Allocators'!$B$15:$W$15, 0),FALSE)*$F72)</f>
        <v>0</v>
      </c>
      <c r="U72" s="1322">
        <f>IF(ISERROR(VLOOKUP(VLOOKUP($A72, 'E4 TB Allocation Details'!$A$18:$L$214, MATCH("Demand ID", 'E4 TB Allocation Details'!$A$18:$L$18, 0),FALSE), 'E2 Allocators'!$B$15:$W$358, MATCH('O5 Details by Class &amp; Accounts'!U$18, 'E2 Allocators'!$B$15:$W$15, 0),FALSE)*$F72), 0, VLOOKUP(VLOOKUP($A72, 'E4 TB Allocation Details'!$A$18:$L$214, MATCH("Demand ID", 'E4 TB Allocation Details'!$A$18:$L$18, 0),FALSE), 'E2 Allocators'!$B$15:$W$358, MATCH('O5 Details by Class &amp; Accounts'!U$18, 'E2 Allocators'!$B$15:$W$15, 0),FALSE)*$F72)</f>
        <v>0</v>
      </c>
      <c r="V72" s="1322">
        <f>IF(ISERROR(VLOOKUP(VLOOKUP($A72, 'E4 TB Allocation Details'!$A$18:$L$214, MATCH("Demand ID", 'E4 TB Allocation Details'!$A$18:$L$18, 0),FALSE), 'E2 Allocators'!$B$15:$W$358, MATCH('O5 Details by Class &amp; Accounts'!V$18, 'E2 Allocators'!$B$15:$W$15, 0),FALSE)*$F72), 0, VLOOKUP(VLOOKUP($A72, 'E4 TB Allocation Details'!$A$18:$L$214, MATCH("Demand ID", 'E4 TB Allocation Details'!$A$18:$L$18, 0),FALSE), 'E2 Allocators'!$B$15:$W$358, MATCH('O5 Details by Class &amp; Accounts'!V$18, 'E2 Allocators'!$B$15:$W$15, 0),FALSE)*$F72)</f>
        <v>0</v>
      </c>
      <c r="W72" s="1322">
        <f>IF(ISERROR(VLOOKUP(VLOOKUP($A72, 'E4 TB Allocation Details'!$A$18:$L$214, MATCH("Demand ID", 'E4 TB Allocation Details'!$A$18:$L$18, 0),FALSE), 'E2 Allocators'!$B$15:$W$358, MATCH('O5 Details by Class &amp; Accounts'!W$18, 'E2 Allocators'!$B$15:$W$15, 0),FALSE)*$F72), 0, VLOOKUP(VLOOKUP($A72, 'E4 TB Allocation Details'!$A$18:$L$214, MATCH("Demand ID", 'E4 TB Allocation Details'!$A$18:$L$18, 0),FALSE), 'E2 Allocators'!$B$15:$W$358, MATCH('O5 Details by Class &amp; Accounts'!W$18, 'E2 Allocators'!$B$15:$W$15, 0),FALSE)*$F72)</f>
        <v>0</v>
      </c>
      <c r="X72" s="1322">
        <f>IF(ISERROR(VLOOKUP(VLOOKUP($A72, 'E4 TB Allocation Details'!$A$18:$L$214, MATCH("Demand ID", 'E4 TB Allocation Details'!$A$18:$L$18, 0),FALSE), 'E2 Allocators'!$B$15:$W$358, MATCH('O5 Details by Class &amp; Accounts'!X$18, 'E2 Allocators'!$B$15:$W$15, 0),FALSE)*$F72), 0, VLOOKUP(VLOOKUP($A72, 'E4 TB Allocation Details'!$A$18:$L$214, MATCH("Demand ID", 'E4 TB Allocation Details'!$A$18:$L$18, 0),FALSE), 'E2 Allocators'!$B$15:$W$358, MATCH('O5 Details by Class &amp; Accounts'!X$18, 'E2 Allocators'!$B$15:$W$15, 0),FALSE)*$F72)</f>
        <v>0</v>
      </c>
      <c r="Y72" s="1322">
        <f>IF(ISERROR(VLOOKUP(VLOOKUP($A72, 'E4 TB Allocation Details'!$A$18:$L$214, MATCH("Demand ID", 'E4 TB Allocation Details'!$A$18:$L$18, 0),FALSE), 'E2 Allocators'!$B$15:$W$358, MATCH('O5 Details by Class &amp; Accounts'!Y$18, 'E2 Allocators'!$B$15:$W$15, 0),FALSE)*$F72), 0, VLOOKUP(VLOOKUP($A72, 'E4 TB Allocation Details'!$A$18:$L$214, MATCH("Demand ID", 'E4 TB Allocation Details'!$A$18:$L$18, 0),FALSE), 'E2 Allocators'!$B$15:$W$358, MATCH('O5 Details by Class &amp; Accounts'!Y$18, 'E2 Allocators'!$B$15:$W$15, 0),FALSE)*$F72)</f>
        <v>0</v>
      </c>
      <c r="Z72" s="1322">
        <f>IF(ISERROR(VLOOKUP(VLOOKUP($A72, 'E4 TB Allocation Details'!$A$18:$L$214, MATCH("Demand ID", 'E4 TB Allocation Details'!$A$18:$L$18, 0),FALSE), 'E2 Allocators'!$B$15:$W$358, MATCH('O5 Details by Class &amp; Accounts'!Z$18, 'E2 Allocators'!$B$15:$W$15, 0),FALSE)*$F72), 0, VLOOKUP(VLOOKUP($A72, 'E4 TB Allocation Details'!$A$18:$L$214, MATCH("Demand ID", 'E4 TB Allocation Details'!$A$18:$L$18, 0),FALSE), 'E2 Allocators'!$B$15:$W$358, MATCH('O5 Details by Class &amp; Accounts'!Z$18, 'E2 Allocators'!$B$15:$W$15, 0),FALSE)*$F72)</f>
        <v>0</v>
      </c>
      <c r="AA72" s="1322">
        <f>IF(ISERROR(VLOOKUP(VLOOKUP($A72, 'E4 TB Allocation Details'!$A$18:$L$214, MATCH("Demand ID", 'E4 TB Allocation Details'!$A$18:$L$18, 0),FALSE), 'E2 Allocators'!$B$15:$W$358, MATCH('O5 Details by Class &amp; Accounts'!AA$18, 'E2 Allocators'!$B$15:$W$15, 0),FALSE)*$F72), 0, VLOOKUP(VLOOKUP($A72, 'E4 TB Allocation Details'!$A$18:$L$214, MATCH("Demand ID", 'E4 TB Allocation Details'!$A$18:$L$18, 0),FALSE), 'E2 Allocators'!$B$15:$W$358, MATCH('O5 Details by Class &amp; Accounts'!AA$18, 'E2 Allocators'!$B$15:$W$15, 0),FALSE)*$F72)</f>
        <v>0</v>
      </c>
      <c r="AB72" s="1322">
        <f>IF(ISERROR(VLOOKUP(VLOOKUP($A72, 'E4 TB Allocation Details'!$A$18:$L$214, MATCH("Demand ID", 'E4 TB Allocation Details'!$A$18:$L$18, 0),FALSE), 'E2 Allocators'!$B$15:$W$358, MATCH('O5 Details by Class &amp; Accounts'!AB$18, 'E2 Allocators'!$B$15:$W$15, 0),FALSE)*$F72), 0, VLOOKUP(VLOOKUP($A72, 'E4 TB Allocation Details'!$A$18:$L$214, MATCH("Demand ID", 'E4 TB Allocation Details'!$A$18:$L$18, 0),FALSE), 'E2 Allocators'!$B$15:$W$358, MATCH('O5 Details by Class &amp; Accounts'!AB$18, 'E2 Allocators'!$B$15:$W$15, 0),FALSE)*$F72)</f>
        <v>0</v>
      </c>
      <c r="AC72" s="1322">
        <f t="shared" si="9"/>
        <v>0</v>
      </c>
      <c r="AD72" s="1322">
        <f>IF(ISERROR(VLOOKUP(VLOOKUP($A72, 'E4 TB Allocation Details'!$A$18:$L$214, MATCH("Customer ID", 'E4 TB Allocation Details'!$A$18:$L$18, 0),FALSE), 'E2 Allocators'!$B$15:$W$358, MATCH('O5 Details by Class &amp; Accounts'!AD$18, 'E2 Allocators'!$B$15:$W$15, 0),FALSE)*$G72), 0, VLOOKUP(VLOOKUP($A72, 'E4 TB Allocation Details'!$A$18:$L$214, MATCH("Customer ID", 'E4 TB Allocation Details'!$A$18:$L$18, 0),FALSE), 'E2 Allocators'!$B$15:$W$358, MATCH('O5 Details by Class &amp; Accounts'!AD$18, 'E2 Allocators'!$B$15:$W$15, 0),FALSE)*$G72)</f>
        <v>0</v>
      </c>
      <c r="AE72" s="1322">
        <f>IF(ISERROR(VLOOKUP(VLOOKUP($A72, 'E4 TB Allocation Details'!$A$18:$L$214, MATCH("Customer ID", 'E4 TB Allocation Details'!$A$18:$L$18, 0),FALSE), 'E2 Allocators'!$B$15:$W$358, MATCH('O5 Details by Class &amp; Accounts'!AE$18, 'E2 Allocators'!$B$15:$W$15, 0),FALSE)*$G72), 0, VLOOKUP(VLOOKUP($A72, 'E4 TB Allocation Details'!$A$18:$L$214, MATCH("Customer ID", 'E4 TB Allocation Details'!$A$18:$L$18, 0),FALSE), 'E2 Allocators'!$B$15:$W$358, MATCH('O5 Details by Class &amp; Accounts'!AE$18, 'E2 Allocators'!$B$15:$W$15, 0),FALSE)*$G72)</f>
        <v>0</v>
      </c>
      <c r="AF72" s="1322">
        <f>IF(ISERROR(VLOOKUP(VLOOKUP($A72, 'E4 TB Allocation Details'!$A$18:$L$214, MATCH("Customer ID", 'E4 TB Allocation Details'!$A$18:$L$18, 0),FALSE), 'E2 Allocators'!$B$15:$W$358, MATCH('O5 Details by Class &amp; Accounts'!AF$18, 'E2 Allocators'!$B$15:$W$15, 0),FALSE)*$G72), 0, VLOOKUP(VLOOKUP($A72, 'E4 TB Allocation Details'!$A$18:$L$214, MATCH("Customer ID", 'E4 TB Allocation Details'!$A$18:$L$18, 0),FALSE), 'E2 Allocators'!$B$15:$W$358, MATCH('O5 Details by Class &amp; Accounts'!AF$18, 'E2 Allocators'!$B$15:$W$15, 0),FALSE)*$G72)</f>
        <v>0</v>
      </c>
      <c r="AG72" s="1322">
        <f>IF(ISERROR(VLOOKUP(VLOOKUP($A72, 'E4 TB Allocation Details'!$A$18:$L$214, MATCH("Customer ID", 'E4 TB Allocation Details'!$A$18:$L$18, 0),FALSE), 'E2 Allocators'!$B$15:$W$358, MATCH('O5 Details by Class &amp; Accounts'!AG$18, 'E2 Allocators'!$B$15:$W$15, 0),FALSE)*$G72), 0, VLOOKUP(VLOOKUP($A72, 'E4 TB Allocation Details'!$A$18:$L$214, MATCH("Customer ID", 'E4 TB Allocation Details'!$A$18:$L$18, 0),FALSE), 'E2 Allocators'!$B$15:$W$358, MATCH('O5 Details by Class &amp; Accounts'!AG$18, 'E2 Allocators'!$B$15:$W$15, 0),FALSE)*$G72)</f>
        <v>0</v>
      </c>
      <c r="AH72" s="1322">
        <f>IF(ISERROR(VLOOKUP(VLOOKUP($A72, 'E4 TB Allocation Details'!$A$18:$L$214, MATCH("Customer ID", 'E4 TB Allocation Details'!$A$18:$L$18, 0),FALSE), 'E2 Allocators'!$B$15:$W$358, MATCH('O5 Details by Class &amp; Accounts'!AH$18, 'E2 Allocators'!$B$15:$W$15, 0),FALSE)*$G72), 0, VLOOKUP(VLOOKUP($A72, 'E4 TB Allocation Details'!$A$18:$L$214, MATCH("Customer ID", 'E4 TB Allocation Details'!$A$18:$L$18, 0),FALSE), 'E2 Allocators'!$B$15:$W$358, MATCH('O5 Details by Class &amp; Accounts'!AH$18, 'E2 Allocators'!$B$15:$W$15, 0),FALSE)*$G72)</f>
        <v>0</v>
      </c>
      <c r="AI72" s="1322">
        <f>IF(ISERROR(VLOOKUP(VLOOKUP($A72, 'E4 TB Allocation Details'!$A$18:$L$214, MATCH("Customer ID", 'E4 TB Allocation Details'!$A$18:$L$18, 0),FALSE), 'E2 Allocators'!$B$15:$W$358, MATCH('O5 Details by Class &amp; Accounts'!AI$18, 'E2 Allocators'!$B$15:$W$15, 0),FALSE)*$G72), 0, VLOOKUP(VLOOKUP($A72, 'E4 TB Allocation Details'!$A$18:$L$214, MATCH("Customer ID", 'E4 TB Allocation Details'!$A$18:$L$18, 0),FALSE), 'E2 Allocators'!$B$15:$W$358, MATCH('O5 Details by Class &amp; Accounts'!AI$18, 'E2 Allocators'!$B$15:$W$15, 0),FALSE)*$G72)</f>
        <v>0</v>
      </c>
      <c r="AJ72" s="1322">
        <f>IF(ISERROR(VLOOKUP(VLOOKUP($A72, 'E4 TB Allocation Details'!$A$18:$L$214, MATCH("Customer ID", 'E4 TB Allocation Details'!$A$18:$L$18, 0),FALSE), 'E2 Allocators'!$B$15:$W$358, MATCH('O5 Details by Class &amp; Accounts'!AJ$18, 'E2 Allocators'!$B$15:$W$15, 0),FALSE)*$G72), 0, VLOOKUP(VLOOKUP($A72, 'E4 TB Allocation Details'!$A$18:$L$214, MATCH("Customer ID", 'E4 TB Allocation Details'!$A$18:$L$18, 0),FALSE), 'E2 Allocators'!$B$15:$W$358, MATCH('O5 Details by Class &amp; Accounts'!AJ$18, 'E2 Allocators'!$B$15:$W$15, 0),FALSE)*$G72)</f>
        <v>0</v>
      </c>
      <c r="AK72" s="1322">
        <f>IF(ISERROR(VLOOKUP(VLOOKUP($A72, 'E4 TB Allocation Details'!$A$18:$L$214, MATCH("Customer ID", 'E4 TB Allocation Details'!$A$18:$L$18, 0),FALSE), 'E2 Allocators'!$B$15:$W$358, MATCH('O5 Details by Class &amp; Accounts'!AK$18, 'E2 Allocators'!$B$15:$W$15, 0),FALSE)*$G72), 0, VLOOKUP(VLOOKUP($A72, 'E4 TB Allocation Details'!$A$18:$L$214, MATCH("Customer ID", 'E4 TB Allocation Details'!$A$18:$L$18, 0),FALSE), 'E2 Allocators'!$B$15:$W$358, MATCH('O5 Details by Class &amp; Accounts'!AK$18, 'E2 Allocators'!$B$15:$W$15, 0),FALSE)*$G72)</f>
        <v>0</v>
      </c>
      <c r="AL72" s="1322">
        <f>IF(ISERROR(VLOOKUP(VLOOKUP($A72, 'E4 TB Allocation Details'!$A$18:$L$214, MATCH("Customer ID", 'E4 TB Allocation Details'!$A$18:$L$18, 0),FALSE), 'E2 Allocators'!$B$15:$W$358, MATCH('O5 Details by Class &amp; Accounts'!AL$18, 'E2 Allocators'!$B$15:$W$15, 0),FALSE)*$G72), 0, VLOOKUP(VLOOKUP($A72, 'E4 TB Allocation Details'!$A$18:$L$214, MATCH("Customer ID", 'E4 TB Allocation Details'!$A$18:$L$18, 0),FALSE), 'E2 Allocators'!$B$15:$W$358, MATCH('O5 Details by Class &amp; Accounts'!AL$18, 'E2 Allocators'!$B$15:$W$15, 0),FALSE)*$G72)</f>
        <v>0</v>
      </c>
      <c r="AM72" s="1322">
        <f>IF(ISERROR(VLOOKUP(VLOOKUP($A72, 'E4 TB Allocation Details'!$A$18:$L$214, MATCH("Customer ID", 'E4 TB Allocation Details'!$A$18:$L$18, 0),FALSE), 'E2 Allocators'!$B$15:$W$358, MATCH('O5 Details by Class &amp; Accounts'!AM$18, 'E2 Allocators'!$B$15:$W$15, 0),FALSE)*$G72), 0, VLOOKUP(VLOOKUP($A72, 'E4 TB Allocation Details'!$A$18:$L$214, MATCH("Customer ID", 'E4 TB Allocation Details'!$A$18:$L$18, 0),FALSE), 'E2 Allocators'!$B$15:$W$358, MATCH('O5 Details by Class &amp; Accounts'!AM$18, 'E2 Allocators'!$B$15:$W$15, 0),FALSE)*$G72)</f>
        <v>0</v>
      </c>
      <c r="AN72" s="1322">
        <f>IF(ISERROR(VLOOKUP(VLOOKUP($A72, 'E4 TB Allocation Details'!$A$18:$L$214, MATCH("Customer ID", 'E4 TB Allocation Details'!$A$18:$L$18, 0),FALSE), 'E2 Allocators'!$B$15:$W$358, MATCH('O5 Details by Class &amp; Accounts'!AN$18, 'E2 Allocators'!$B$15:$W$15, 0),FALSE)*$G72), 0, VLOOKUP(VLOOKUP($A72, 'E4 TB Allocation Details'!$A$18:$L$214, MATCH("Customer ID", 'E4 TB Allocation Details'!$A$18:$L$18, 0),FALSE), 'E2 Allocators'!$B$15:$W$358, MATCH('O5 Details by Class &amp; Accounts'!AN$18, 'E2 Allocators'!$B$15:$W$15, 0),FALSE)*$G72)</f>
        <v>0</v>
      </c>
      <c r="AO72" s="1322">
        <f>IF(ISERROR(VLOOKUP(VLOOKUP($A72, 'E4 TB Allocation Details'!$A$18:$L$214, MATCH("Customer ID", 'E4 TB Allocation Details'!$A$18:$L$18, 0),FALSE), 'E2 Allocators'!$B$15:$W$358, MATCH('O5 Details by Class &amp; Accounts'!AO$18, 'E2 Allocators'!$B$15:$W$15, 0),FALSE)*$G72), 0, VLOOKUP(VLOOKUP($A72, 'E4 TB Allocation Details'!$A$18:$L$214, MATCH("Customer ID", 'E4 TB Allocation Details'!$A$18:$L$18, 0),FALSE), 'E2 Allocators'!$B$15:$W$358, MATCH('O5 Details by Class &amp; Accounts'!AO$18, 'E2 Allocators'!$B$15:$W$15, 0),FALSE)*$G72)</f>
        <v>0</v>
      </c>
      <c r="AP72" s="1322">
        <f>IF(ISERROR(VLOOKUP(VLOOKUP($A72, 'E4 TB Allocation Details'!$A$18:$L$214, MATCH("Customer ID", 'E4 TB Allocation Details'!$A$18:$L$18, 0),FALSE), 'E2 Allocators'!$B$15:$W$358, MATCH('O5 Details by Class &amp; Accounts'!AP$18, 'E2 Allocators'!$B$15:$W$15, 0),FALSE)*$G72), 0, VLOOKUP(VLOOKUP($A72, 'E4 TB Allocation Details'!$A$18:$L$214, MATCH("Customer ID", 'E4 TB Allocation Details'!$A$18:$L$18, 0),FALSE), 'E2 Allocators'!$B$15:$W$358, MATCH('O5 Details by Class &amp; Accounts'!AP$18, 'E2 Allocators'!$B$15:$W$15, 0),FALSE)*$G72)</f>
        <v>0</v>
      </c>
      <c r="AQ72" s="1322">
        <f>IF(ISERROR(VLOOKUP(VLOOKUP($A72, 'E4 TB Allocation Details'!$A$18:$L$214, MATCH("Customer ID", 'E4 TB Allocation Details'!$A$18:$L$18, 0),FALSE), 'E2 Allocators'!$B$15:$W$358, MATCH('O5 Details by Class &amp; Accounts'!AQ$18, 'E2 Allocators'!$B$15:$W$15, 0),FALSE)*$G72), 0, VLOOKUP(VLOOKUP($A72, 'E4 TB Allocation Details'!$A$18:$L$214, MATCH("Customer ID", 'E4 TB Allocation Details'!$A$18:$L$18, 0),FALSE), 'E2 Allocators'!$B$15:$W$358, MATCH('O5 Details by Class &amp; Accounts'!AQ$18, 'E2 Allocators'!$B$15:$W$15, 0),FALSE)*$G72)</f>
        <v>0</v>
      </c>
      <c r="AR72" s="1322">
        <f>IF(ISERROR(VLOOKUP(VLOOKUP($A72, 'E4 TB Allocation Details'!$A$18:$L$214, MATCH("Customer ID", 'E4 TB Allocation Details'!$A$18:$L$18, 0),FALSE), 'E2 Allocators'!$B$15:$W$358, MATCH('O5 Details by Class &amp; Accounts'!AR$18, 'E2 Allocators'!$B$15:$W$15, 0),FALSE)*$G72), 0, VLOOKUP(VLOOKUP($A72, 'E4 TB Allocation Details'!$A$18:$L$214, MATCH("Customer ID", 'E4 TB Allocation Details'!$A$18:$L$18, 0),FALSE), 'E2 Allocators'!$B$15:$W$358, MATCH('O5 Details by Class &amp; Accounts'!AR$18, 'E2 Allocators'!$B$15:$W$15, 0),FALSE)*$G72)</f>
        <v>0</v>
      </c>
      <c r="AS72" s="1322">
        <f>IF(ISERROR(VLOOKUP(VLOOKUP($A72, 'E4 TB Allocation Details'!$A$18:$L$214, MATCH("Customer ID", 'E4 TB Allocation Details'!$A$18:$L$18, 0),FALSE), 'E2 Allocators'!$B$15:$W$358, MATCH('O5 Details by Class &amp; Accounts'!AS$18, 'E2 Allocators'!$B$15:$W$15, 0),FALSE)*$G72), 0, VLOOKUP(VLOOKUP($A72, 'E4 TB Allocation Details'!$A$18:$L$214, MATCH("Customer ID", 'E4 TB Allocation Details'!$A$18:$L$18, 0),FALSE), 'E2 Allocators'!$B$15:$W$358, MATCH('O5 Details by Class &amp; Accounts'!AS$18, 'E2 Allocators'!$B$15:$W$15, 0),FALSE)*$G72)</f>
        <v>0</v>
      </c>
      <c r="AT72" s="1322">
        <f>IF(ISERROR(VLOOKUP(VLOOKUP($A72, 'E4 TB Allocation Details'!$A$18:$L$214, MATCH("Customer ID", 'E4 TB Allocation Details'!$A$18:$L$18, 0),FALSE), 'E2 Allocators'!$B$15:$W$358, MATCH('O5 Details by Class &amp; Accounts'!AT$18, 'E2 Allocators'!$B$15:$W$15, 0),FALSE)*$G72), 0, VLOOKUP(VLOOKUP($A72, 'E4 TB Allocation Details'!$A$18:$L$214, MATCH("Customer ID", 'E4 TB Allocation Details'!$A$18:$L$18, 0),FALSE), 'E2 Allocators'!$B$15:$W$358, MATCH('O5 Details by Class &amp; Accounts'!AT$18, 'E2 Allocators'!$B$15:$W$15, 0),FALSE)*$G72)</f>
        <v>0</v>
      </c>
      <c r="AU72" s="1322">
        <f>IF(ISERROR(VLOOKUP(VLOOKUP($A72, 'E4 TB Allocation Details'!$A$18:$L$214, MATCH("Customer ID", 'E4 TB Allocation Details'!$A$18:$L$18, 0),FALSE), 'E2 Allocators'!$B$15:$W$358, MATCH('O5 Details by Class &amp; Accounts'!AU$18, 'E2 Allocators'!$B$15:$W$15, 0),FALSE)*$G72), 0, VLOOKUP(VLOOKUP($A72, 'E4 TB Allocation Details'!$A$18:$L$214, MATCH("Customer ID", 'E4 TB Allocation Details'!$A$18:$L$18, 0),FALSE), 'E2 Allocators'!$B$15:$W$358, MATCH('O5 Details by Class &amp; Accounts'!AU$18, 'E2 Allocators'!$B$15:$W$15, 0),FALSE)*$G72)</f>
        <v>0</v>
      </c>
      <c r="AV72" s="1322">
        <f>IF(ISERROR(VLOOKUP(VLOOKUP($A72, 'E4 TB Allocation Details'!$A$18:$L$214, MATCH("Customer ID", 'E4 TB Allocation Details'!$A$18:$L$18, 0),FALSE), 'E2 Allocators'!$B$15:$W$358, MATCH('O5 Details by Class &amp; Accounts'!AV$18, 'E2 Allocators'!$B$15:$W$15, 0),FALSE)*$G72), 0, VLOOKUP(VLOOKUP($A72, 'E4 TB Allocation Details'!$A$18:$L$214, MATCH("Customer ID", 'E4 TB Allocation Details'!$A$18:$L$18, 0),FALSE), 'E2 Allocators'!$B$15:$W$358, MATCH('O5 Details by Class &amp; Accounts'!AV$18, 'E2 Allocators'!$B$15:$W$15, 0),FALSE)*$G72)</f>
        <v>0</v>
      </c>
      <c r="AW72" s="1322">
        <f>IF(ISERROR(VLOOKUP(VLOOKUP($A72, 'E4 TB Allocation Details'!$A$18:$L$214, MATCH("Customer ID", 'E4 TB Allocation Details'!$A$18:$L$18, 0),FALSE), 'E2 Allocators'!$B$15:$W$358, MATCH('O5 Details by Class &amp; Accounts'!AW$18, 'E2 Allocators'!$B$15:$W$15, 0),FALSE)*$G72), 0, VLOOKUP(VLOOKUP($A72, 'E4 TB Allocation Details'!$A$18:$L$214, MATCH("Customer ID", 'E4 TB Allocation Details'!$A$18:$L$18, 0),FALSE), 'E2 Allocators'!$B$15:$W$358, MATCH('O5 Details by Class &amp; Accounts'!AW$18, 'E2 Allocators'!$B$15:$W$15, 0),FALSE)*$G72)</f>
        <v>0</v>
      </c>
      <c r="AX72" s="1322">
        <f t="shared" si="10"/>
        <v>0</v>
      </c>
      <c r="AY72" s="1322">
        <f>IF(ISERROR(VLOOKUP(VLOOKUP($A72, 'E4 TB Allocation Details'!$A$18:$L$214, MATCH("Misc ID", 'E4 TB Allocation Details'!$A$18:$L$18, 0),FALSE), 'E2 Allocators'!$B$15:$W$358, MATCH('O5 Details by Class &amp; Accounts'!AY$18, 'E2 Allocators'!$B$15:$W$15, 0),FALSE)*$E72), 0, VLOOKUP(VLOOKUP($A72, 'E4 TB Allocation Details'!$A$18:$L$214, MATCH("Misc ID", 'E4 TB Allocation Details'!$A$18:$L$18, 0),FALSE), 'E2 Allocators'!$B$15:$W$358, MATCH('O5 Details by Class &amp; Accounts'!AY$18, 'E2 Allocators'!$B$15:$W$15, 0),FALSE)*$E72)</f>
        <v>0</v>
      </c>
      <c r="AZ72" s="1322">
        <f>IF(ISERROR(VLOOKUP(VLOOKUP($A72, 'E4 TB Allocation Details'!$A$18:$L$214, MATCH("Misc ID", 'E4 TB Allocation Details'!$A$18:$L$18, 0),FALSE), 'E2 Allocators'!$B$15:$W$358, MATCH('O5 Details by Class &amp; Accounts'!AZ$18, 'E2 Allocators'!$B$15:$W$15, 0),FALSE)*$E72), 0, VLOOKUP(VLOOKUP($A72, 'E4 TB Allocation Details'!$A$18:$L$214, MATCH("Misc ID", 'E4 TB Allocation Details'!$A$18:$L$18, 0),FALSE), 'E2 Allocators'!$B$15:$W$358, MATCH('O5 Details by Class &amp; Accounts'!AZ$18, 'E2 Allocators'!$B$15:$W$15, 0),FALSE)*$E72)</f>
        <v>0</v>
      </c>
      <c r="BA72" s="1322">
        <f>IF(ISERROR(VLOOKUP(VLOOKUP($A72, 'E4 TB Allocation Details'!$A$18:$L$214, MATCH("Misc ID", 'E4 TB Allocation Details'!$A$18:$L$18, 0),FALSE), 'E2 Allocators'!$B$15:$W$358, MATCH('O5 Details by Class &amp; Accounts'!BA$18, 'E2 Allocators'!$B$15:$W$15, 0),FALSE)*$E72), 0, VLOOKUP(VLOOKUP($A72, 'E4 TB Allocation Details'!$A$18:$L$214, MATCH("Misc ID", 'E4 TB Allocation Details'!$A$18:$L$18, 0),FALSE), 'E2 Allocators'!$B$15:$W$358, MATCH('O5 Details by Class &amp; Accounts'!BA$18, 'E2 Allocators'!$B$15:$W$15, 0),FALSE)*$E72)</f>
        <v>0</v>
      </c>
      <c r="BB72" s="1322">
        <f>IF(ISERROR(VLOOKUP(VLOOKUP($A72, 'E4 TB Allocation Details'!$A$18:$L$214, MATCH("Misc ID", 'E4 TB Allocation Details'!$A$18:$L$18, 0),FALSE), 'E2 Allocators'!$B$15:$W$358, MATCH('O5 Details by Class &amp; Accounts'!BB$18, 'E2 Allocators'!$B$15:$W$15, 0),FALSE)*$E72), 0, VLOOKUP(VLOOKUP($A72, 'E4 TB Allocation Details'!$A$18:$L$214, MATCH("Misc ID", 'E4 TB Allocation Details'!$A$18:$L$18, 0),FALSE), 'E2 Allocators'!$B$15:$W$358, MATCH('O5 Details by Class &amp; Accounts'!BB$18, 'E2 Allocators'!$B$15:$W$15, 0),FALSE)*$E72)</f>
        <v>0</v>
      </c>
      <c r="BC72" s="1322">
        <f>IF(ISERROR(VLOOKUP(VLOOKUP($A72, 'E4 TB Allocation Details'!$A$18:$L$214, MATCH("Misc ID", 'E4 TB Allocation Details'!$A$18:$L$18, 0),FALSE), 'E2 Allocators'!$B$15:$W$358, MATCH('O5 Details by Class &amp; Accounts'!BC$18, 'E2 Allocators'!$B$15:$W$15, 0),FALSE)*$E72), 0, VLOOKUP(VLOOKUP($A72, 'E4 TB Allocation Details'!$A$18:$L$214, MATCH("Misc ID", 'E4 TB Allocation Details'!$A$18:$L$18, 0),FALSE), 'E2 Allocators'!$B$15:$W$358, MATCH('O5 Details by Class &amp; Accounts'!BC$18, 'E2 Allocators'!$B$15:$W$15, 0),FALSE)*$E72)</f>
        <v>0</v>
      </c>
      <c r="BD72" s="1322">
        <f>IF(ISERROR(VLOOKUP(VLOOKUP($A72, 'E4 TB Allocation Details'!$A$18:$L$214, MATCH("Misc ID", 'E4 TB Allocation Details'!$A$18:$L$18, 0),FALSE), 'E2 Allocators'!$B$15:$W$358, MATCH('O5 Details by Class &amp; Accounts'!BD$18, 'E2 Allocators'!$B$15:$W$15, 0),FALSE)*$E72), 0, VLOOKUP(VLOOKUP($A72, 'E4 TB Allocation Details'!$A$18:$L$214, MATCH("Misc ID", 'E4 TB Allocation Details'!$A$18:$L$18, 0),FALSE), 'E2 Allocators'!$B$15:$W$358, MATCH('O5 Details by Class &amp; Accounts'!BD$18, 'E2 Allocators'!$B$15:$W$15, 0),FALSE)*$E72)</f>
        <v>0</v>
      </c>
      <c r="BE72" s="1322">
        <f>IF(ISERROR(VLOOKUP(VLOOKUP($A72, 'E4 TB Allocation Details'!$A$18:$L$214, MATCH("Misc ID", 'E4 TB Allocation Details'!$A$18:$L$18, 0),FALSE), 'E2 Allocators'!$B$15:$W$358, MATCH('O5 Details by Class &amp; Accounts'!BE$18, 'E2 Allocators'!$B$15:$W$15, 0),FALSE)*$E72), 0, VLOOKUP(VLOOKUP($A72, 'E4 TB Allocation Details'!$A$18:$L$214, MATCH("Misc ID", 'E4 TB Allocation Details'!$A$18:$L$18, 0),FALSE), 'E2 Allocators'!$B$15:$W$358, MATCH('O5 Details by Class &amp; Accounts'!BE$18, 'E2 Allocators'!$B$15:$W$15, 0),FALSE)*$E72)</f>
        <v>0</v>
      </c>
      <c r="BF72" s="1322">
        <f>IF(ISERROR(VLOOKUP(VLOOKUP($A72, 'E4 TB Allocation Details'!$A$18:$L$214, MATCH("Misc ID", 'E4 TB Allocation Details'!$A$18:$L$18, 0),FALSE), 'E2 Allocators'!$B$15:$W$358, MATCH('O5 Details by Class &amp; Accounts'!BF$18, 'E2 Allocators'!$B$15:$W$15, 0),FALSE)*$E72), 0, VLOOKUP(VLOOKUP($A72, 'E4 TB Allocation Details'!$A$18:$L$214, MATCH("Misc ID", 'E4 TB Allocation Details'!$A$18:$L$18, 0),FALSE), 'E2 Allocators'!$B$15:$W$358, MATCH('O5 Details by Class &amp; Accounts'!BF$18, 'E2 Allocators'!$B$15:$W$15, 0),FALSE)*$E72)</f>
        <v>0</v>
      </c>
      <c r="BG72" s="1322">
        <f>IF(ISERROR(VLOOKUP(VLOOKUP($A72, 'E4 TB Allocation Details'!$A$18:$L$214, MATCH("Misc ID", 'E4 TB Allocation Details'!$A$18:$L$18, 0),FALSE), 'E2 Allocators'!$B$15:$W$358, MATCH('O5 Details by Class &amp; Accounts'!BG$18, 'E2 Allocators'!$B$15:$W$15, 0),FALSE)*$E72), 0, VLOOKUP(VLOOKUP($A72, 'E4 TB Allocation Details'!$A$18:$L$214, MATCH("Misc ID", 'E4 TB Allocation Details'!$A$18:$L$18, 0),FALSE), 'E2 Allocators'!$B$15:$W$358, MATCH('O5 Details by Class &amp; Accounts'!BG$18, 'E2 Allocators'!$B$15:$W$15, 0),FALSE)*$E72)</f>
        <v>0</v>
      </c>
      <c r="BH72" s="1322">
        <f>IF(ISERROR(VLOOKUP(VLOOKUP($A72, 'E4 TB Allocation Details'!$A$18:$L$214, MATCH("Misc ID", 'E4 TB Allocation Details'!$A$18:$L$18, 0),FALSE), 'E2 Allocators'!$B$15:$W$358, MATCH('O5 Details by Class &amp; Accounts'!BH$18, 'E2 Allocators'!$B$15:$W$15, 0),FALSE)*$E72), 0, VLOOKUP(VLOOKUP($A72, 'E4 TB Allocation Details'!$A$18:$L$214, MATCH("Misc ID", 'E4 TB Allocation Details'!$A$18:$L$18, 0),FALSE), 'E2 Allocators'!$B$15:$W$358, MATCH('O5 Details by Class &amp; Accounts'!BH$18, 'E2 Allocators'!$B$15:$W$15, 0),FALSE)*$E72)</f>
        <v>0</v>
      </c>
      <c r="BI72" s="1322">
        <f>IF(ISERROR(VLOOKUP(VLOOKUP($A72, 'E4 TB Allocation Details'!$A$18:$L$214, MATCH("Misc ID", 'E4 TB Allocation Details'!$A$18:$L$18, 0),FALSE), 'E2 Allocators'!$B$15:$W$358, MATCH('O5 Details by Class &amp; Accounts'!BI$18, 'E2 Allocators'!$B$15:$W$15, 0),FALSE)*$E72), 0, VLOOKUP(VLOOKUP($A72, 'E4 TB Allocation Details'!$A$18:$L$214, MATCH("Misc ID", 'E4 TB Allocation Details'!$A$18:$L$18, 0),FALSE), 'E2 Allocators'!$B$15:$W$358, MATCH('O5 Details by Class &amp; Accounts'!BI$18, 'E2 Allocators'!$B$15:$W$15, 0),FALSE)*$E72)</f>
        <v>0</v>
      </c>
      <c r="BJ72" s="1322">
        <f>IF(ISERROR(VLOOKUP(VLOOKUP($A72, 'E4 TB Allocation Details'!$A$18:$L$214, MATCH("Misc ID", 'E4 TB Allocation Details'!$A$18:$L$18, 0),FALSE), 'E2 Allocators'!$B$15:$W$358, MATCH('O5 Details by Class &amp; Accounts'!BJ$18, 'E2 Allocators'!$B$15:$W$15, 0),FALSE)*$E72), 0, VLOOKUP(VLOOKUP($A72, 'E4 TB Allocation Details'!$A$18:$L$214, MATCH("Misc ID", 'E4 TB Allocation Details'!$A$18:$L$18, 0),FALSE), 'E2 Allocators'!$B$15:$W$358, MATCH('O5 Details by Class &amp; Accounts'!BJ$18, 'E2 Allocators'!$B$15:$W$15, 0),FALSE)*$E72)</f>
        <v>0</v>
      </c>
      <c r="BK72" s="1322">
        <f>IF(ISERROR(VLOOKUP(VLOOKUP($A72, 'E4 TB Allocation Details'!$A$18:$L$214, MATCH("Misc ID", 'E4 TB Allocation Details'!$A$18:$L$18, 0),FALSE), 'E2 Allocators'!$B$15:$W$358, MATCH('O5 Details by Class &amp; Accounts'!BK$18, 'E2 Allocators'!$B$15:$W$15, 0),FALSE)*$E72), 0, VLOOKUP(VLOOKUP($A72, 'E4 TB Allocation Details'!$A$18:$L$214, MATCH("Misc ID", 'E4 TB Allocation Details'!$A$18:$L$18, 0),FALSE), 'E2 Allocators'!$B$15:$W$358, MATCH('O5 Details by Class &amp; Accounts'!BK$18, 'E2 Allocators'!$B$15:$W$15, 0),FALSE)*$E72)</f>
        <v>0</v>
      </c>
      <c r="BL72" s="1322">
        <f>IF(ISERROR(VLOOKUP(VLOOKUP($A72, 'E4 TB Allocation Details'!$A$18:$L$214, MATCH("Misc ID", 'E4 TB Allocation Details'!$A$18:$L$18, 0),FALSE), 'E2 Allocators'!$B$15:$W$358, MATCH('O5 Details by Class &amp; Accounts'!BL$18, 'E2 Allocators'!$B$15:$W$15, 0),FALSE)*$E72), 0, VLOOKUP(VLOOKUP($A72, 'E4 TB Allocation Details'!$A$18:$L$214, MATCH("Misc ID", 'E4 TB Allocation Details'!$A$18:$L$18, 0),FALSE), 'E2 Allocators'!$B$15:$W$358, MATCH('O5 Details by Class &amp; Accounts'!BL$18, 'E2 Allocators'!$B$15:$W$15, 0),FALSE)*$E72)</f>
        <v>0</v>
      </c>
      <c r="BM72" s="1322">
        <f>IF(ISERROR(VLOOKUP(VLOOKUP($A72, 'E4 TB Allocation Details'!$A$18:$L$214, MATCH("Misc ID", 'E4 TB Allocation Details'!$A$18:$L$18, 0),FALSE), 'E2 Allocators'!$B$15:$W$358, MATCH('O5 Details by Class &amp; Accounts'!BM$18, 'E2 Allocators'!$B$15:$W$15, 0),FALSE)*$E72), 0, VLOOKUP(VLOOKUP($A72, 'E4 TB Allocation Details'!$A$18:$L$214, MATCH("Misc ID", 'E4 TB Allocation Details'!$A$18:$L$18, 0),FALSE), 'E2 Allocators'!$B$15:$W$358, MATCH('O5 Details by Class &amp; Accounts'!BM$18, 'E2 Allocators'!$B$15:$W$15, 0),FALSE)*$E72)</f>
        <v>0</v>
      </c>
      <c r="BN72" s="1322">
        <f>IF(ISERROR(VLOOKUP(VLOOKUP($A72, 'E4 TB Allocation Details'!$A$18:$L$214, MATCH("Misc ID", 'E4 TB Allocation Details'!$A$18:$L$18, 0),FALSE), 'E2 Allocators'!$B$15:$W$358, MATCH('O5 Details by Class &amp; Accounts'!BN$18, 'E2 Allocators'!$B$15:$W$15, 0),FALSE)*$E72), 0, VLOOKUP(VLOOKUP($A72, 'E4 TB Allocation Details'!$A$18:$L$214, MATCH("Misc ID", 'E4 TB Allocation Details'!$A$18:$L$18, 0),FALSE), 'E2 Allocators'!$B$15:$W$358, MATCH('O5 Details by Class &amp; Accounts'!BN$18, 'E2 Allocators'!$B$15:$W$15, 0),FALSE)*$E72)</f>
        <v>0</v>
      </c>
      <c r="BO72" s="1322">
        <f>IF(ISERROR(VLOOKUP(VLOOKUP($A72, 'E4 TB Allocation Details'!$A$18:$L$214, MATCH("Misc ID", 'E4 TB Allocation Details'!$A$18:$L$18, 0),FALSE), 'E2 Allocators'!$B$15:$W$358, MATCH('O5 Details by Class &amp; Accounts'!BO$18, 'E2 Allocators'!$B$15:$W$15, 0),FALSE)*$E72), 0, VLOOKUP(VLOOKUP($A72, 'E4 TB Allocation Details'!$A$18:$L$214, MATCH("Misc ID", 'E4 TB Allocation Details'!$A$18:$L$18, 0),FALSE), 'E2 Allocators'!$B$15:$W$358, MATCH('O5 Details by Class &amp; Accounts'!BO$18, 'E2 Allocators'!$B$15:$W$15, 0),FALSE)*$E72)</f>
        <v>0</v>
      </c>
      <c r="BP72" s="1322">
        <f>IF(ISERROR(VLOOKUP(VLOOKUP($A72, 'E4 TB Allocation Details'!$A$18:$L$214, MATCH("Misc ID", 'E4 TB Allocation Details'!$A$18:$L$18, 0),FALSE), 'E2 Allocators'!$B$15:$W$358, MATCH('O5 Details by Class &amp; Accounts'!BP$18, 'E2 Allocators'!$B$15:$W$15, 0),FALSE)*$E72), 0, VLOOKUP(VLOOKUP($A72, 'E4 TB Allocation Details'!$A$18:$L$214, MATCH("Misc ID", 'E4 TB Allocation Details'!$A$18:$L$18, 0),FALSE), 'E2 Allocators'!$B$15:$W$358, MATCH('O5 Details by Class &amp; Accounts'!BP$18, 'E2 Allocators'!$B$15:$W$15, 0),FALSE)*$E72)</f>
        <v>0</v>
      </c>
      <c r="BQ72" s="1322">
        <f>IF(ISERROR(VLOOKUP(VLOOKUP($A72, 'E4 TB Allocation Details'!$A$18:$L$214, MATCH("Misc ID", 'E4 TB Allocation Details'!$A$18:$L$18, 0),FALSE), 'E2 Allocators'!$B$15:$W$358, MATCH('O5 Details by Class &amp; Accounts'!BQ$18, 'E2 Allocators'!$B$15:$W$15, 0),FALSE)*$E72), 0, VLOOKUP(VLOOKUP($A72, 'E4 TB Allocation Details'!$A$18:$L$214, MATCH("Misc ID", 'E4 TB Allocation Details'!$A$18:$L$18, 0),FALSE), 'E2 Allocators'!$B$15:$W$358, MATCH('O5 Details by Class &amp; Accounts'!BQ$18, 'E2 Allocators'!$B$15:$W$15, 0),FALSE)*$E72)</f>
        <v>0</v>
      </c>
      <c r="BR72" s="1322">
        <f>IF(ISERROR(VLOOKUP(VLOOKUP($A72, 'E4 TB Allocation Details'!$A$18:$L$214, MATCH("Misc ID", 'E4 TB Allocation Details'!$A$18:$L$18, 0),FALSE), 'E2 Allocators'!$B$15:$W$358, MATCH('O5 Details by Class &amp; Accounts'!BR$18, 'E2 Allocators'!$B$15:$W$15, 0),FALSE)*$E72), 0, VLOOKUP(VLOOKUP($A72, 'E4 TB Allocation Details'!$A$18:$L$214, MATCH("Misc ID", 'E4 TB Allocation Details'!$A$18:$L$18, 0),FALSE), 'E2 Allocators'!$B$15:$W$358, MATCH('O5 Details by Class &amp; Accounts'!BR$18, 'E2 Allocators'!$B$15:$W$15, 0),FALSE)*$E72)</f>
        <v>0</v>
      </c>
      <c r="BS72" s="1322">
        <f t="shared" si="11"/>
        <v>0</v>
      </c>
      <c r="BT72" s="1322">
        <f>IF(ISERROR(VLOOKUP(VLOOKUP($A72, 'E4 TB Allocation Details'!$A$18:$L$214, MATCH("A &amp; G ID", 'E4 TB Allocation Details'!$A$18:$L$18, 0),FALSE), 'E2 Allocators'!$B$15:$W$358, MATCH('O5 Details by Class &amp; Accounts'!BT$18, 'E2 Allocators'!$B$15:$W$15, 0),FALSE)*$E72), 0, VLOOKUP(VLOOKUP($A72, 'E4 TB Allocation Details'!$A$18:$L$214, MATCH("A &amp; G ID", 'E4 TB Allocation Details'!$A$18:$L$18, 0),FALSE), 'E2 Allocators'!$B$15:$W$358, MATCH('O5 Details by Class &amp; Accounts'!BT$18, 'E2 Allocators'!$B$15:$W$15, 0),FALSE)*$E72)</f>
        <v>30510.256712672995</v>
      </c>
      <c r="BU72" s="1322">
        <f>IF(ISERROR(VLOOKUP(VLOOKUP($A72, 'E4 TB Allocation Details'!$A$18:$L$214, MATCH("A &amp; G ID", 'E4 TB Allocation Details'!$A$18:$L$18, 0),FALSE), 'E2 Allocators'!$B$15:$W$358, MATCH('O5 Details by Class &amp; Accounts'!BU$18, 'E2 Allocators'!$B$15:$W$15, 0),FALSE)*$E72), 0, VLOOKUP(VLOOKUP($A72, 'E4 TB Allocation Details'!$A$18:$L$214, MATCH("A &amp; G ID", 'E4 TB Allocation Details'!$A$18:$L$18, 0),FALSE), 'E2 Allocators'!$B$15:$W$358, MATCH('O5 Details by Class &amp; Accounts'!BU$18, 'E2 Allocators'!$B$15:$W$15, 0),FALSE)*$E72)</f>
        <v>11271.683341361158</v>
      </c>
      <c r="BV72" s="1322">
        <f>IF(ISERROR(VLOOKUP(VLOOKUP($A72, 'E4 TB Allocation Details'!$A$18:$L$214, MATCH("A &amp; G ID", 'E4 TB Allocation Details'!$A$18:$L$18, 0),FALSE), 'E2 Allocators'!$B$15:$W$358, MATCH('O5 Details by Class &amp; Accounts'!BV$18, 'E2 Allocators'!$B$15:$W$15, 0),FALSE)*$E72), 0, VLOOKUP(VLOOKUP($A72, 'E4 TB Allocation Details'!$A$18:$L$214, MATCH("A &amp; G ID", 'E4 TB Allocation Details'!$A$18:$L$18, 0),FALSE), 'E2 Allocators'!$B$15:$W$358, MATCH('O5 Details by Class &amp; Accounts'!BV$18, 'E2 Allocators'!$B$15:$W$15, 0),FALSE)*$E72)</f>
        <v>9037.0399579459736</v>
      </c>
      <c r="BW72" s="1322">
        <f>IF(ISERROR(VLOOKUP(VLOOKUP($A72, 'E4 TB Allocation Details'!$A$18:$L$214, MATCH("A &amp; G ID", 'E4 TB Allocation Details'!$A$18:$L$18, 0),FALSE), 'E2 Allocators'!$B$15:$W$358, MATCH('O5 Details by Class &amp; Accounts'!BW$18, 'E2 Allocators'!$B$15:$W$15, 0),FALSE)*$E72), 0, VLOOKUP(VLOOKUP($A72, 'E4 TB Allocation Details'!$A$18:$L$214, MATCH("A &amp; G ID", 'E4 TB Allocation Details'!$A$18:$L$18, 0),FALSE), 'E2 Allocators'!$B$15:$W$358, MATCH('O5 Details by Class &amp; Accounts'!BW$18, 'E2 Allocators'!$B$15:$W$15, 0),FALSE)*$E72)</f>
        <v>0</v>
      </c>
      <c r="BX72" s="1322">
        <f>IF(ISERROR(VLOOKUP(VLOOKUP($A72, 'E4 TB Allocation Details'!$A$18:$L$214, MATCH("A &amp; G ID", 'E4 TB Allocation Details'!$A$18:$L$18, 0),FALSE), 'E2 Allocators'!$B$15:$W$358, MATCH('O5 Details by Class &amp; Accounts'!BX$18, 'E2 Allocators'!$B$15:$W$15, 0),FALSE)*$E72), 0, VLOOKUP(VLOOKUP($A72, 'E4 TB Allocation Details'!$A$18:$L$214, MATCH("A &amp; G ID", 'E4 TB Allocation Details'!$A$18:$L$18, 0),FALSE), 'E2 Allocators'!$B$15:$W$358, MATCH('O5 Details by Class &amp; Accounts'!BX$18, 'E2 Allocators'!$B$15:$W$15, 0),FALSE)*$E72)</f>
        <v>0</v>
      </c>
      <c r="BY72" s="1322">
        <f>IF(ISERROR(VLOOKUP(VLOOKUP($A72, 'E4 TB Allocation Details'!$A$18:$L$214, MATCH("A &amp; G ID", 'E4 TB Allocation Details'!$A$18:$L$18, 0),FALSE), 'E2 Allocators'!$B$15:$W$358, MATCH('O5 Details by Class &amp; Accounts'!BY$18, 'E2 Allocators'!$B$15:$W$15, 0),FALSE)*$E72), 0, VLOOKUP(VLOOKUP($A72, 'E4 TB Allocation Details'!$A$18:$L$214, MATCH("A &amp; G ID", 'E4 TB Allocation Details'!$A$18:$L$18, 0),FALSE), 'E2 Allocators'!$B$15:$W$358, MATCH('O5 Details by Class &amp; Accounts'!BY$18, 'E2 Allocators'!$B$15:$W$15, 0),FALSE)*$E72)</f>
        <v>1918.7212919511235</v>
      </c>
      <c r="BZ72" s="1322">
        <f>IF(ISERROR(VLOOKUP(VLOOKUP($A72, 'E4 TB Allocation Details'!$A$18:$L$214, MATCH("A &amp; G ID", 'E4 TB Allocation Details'!$A$18:$L$18, 0),FALSE), 'E2 Allocators'!$B$15:$W$358, MATCH('O5 Details by Class &amp; Accounts'!BZ$18, 'E2 Allocators'!$B$15:$W$15, 0),FALSE)*$E72), 0, VLOOKUP(VLOOKUP($A72, 'E4 TB Allocation Details'!$A$18:$L$214, MATCH("A &amp; G ID", 'E4 TB Allocation Details'!$A$18:$L$18, 0),FALSE), 'E2 Allocators'!$B$15:$W$358, MATCH('O5 Details by Class &amp; Accounts'!BZ$18, 'E2 Allocators'!$B$15:$W$15, 0),FALSE)*$E72)</f>
        <v>1577.5975803344056</v>
      </c>
      <c r="CA72" s="1322">
        <f>IF(ISERROR(VLOOKUP(VLOOKUP($A72, 'E4 TB Allocation Details'!$A$18:$L$214, MATCH("A &amp; G ID", 'E4 TB Allocation Details'!$A$18:$L$18, 0),FALSE), 'E2 Allocators'!$B$15:$W$358, MATCH('O5 Details by Class &amp; Accounts'!CA$18, 'E2 Allocators'!$B$15:$W$15, 0),FALSE)*$E72), 0, VLOOKUP(VLOOKUP($A72, 'E4 TB Allocation Details'!$A$18:$L$214, MATCH("A &amp; G ID", 'E4 TB Allocation Details'!$A$18:$L$18, 0),FALSE), 'E2 Allocators'!$B$15:$W$358, MATCH('O5 Details by Class &amp; Accounts'!CA$18, 'E2 Allocators'!$B$15:$W$15, 0),FALSE)*$E72)</f>
        <v>0</v>
      </c>
      <c r="CB72" s="1322">
        <f>IF(ISERROR(VLOOKUP(VLOOKUP($A72, 'E4 TB Allocation Details'!$A$18:$L$214, MATCH("A &amp; G ID", 'E4 TB Allocation Details'!$A$18:$L$18, 0),FALSE), 'E2 Allocators'!$B$15:$W$358, MATCH('O5 Details by Class &amp; Accounts'!CB$18, 'E2 Allocators'!$B$15:$W$15, 0),FALSE)*$E72), 0, VLOOKUP(VLOOKUP($A72, 'E4 TB Allocation Details'!$A$18:$L$214, MATCH("A &amp; G ID", 'E4 TB Allocation Details'!$A$18:$L$18, 0),FALSE), 'E2 Allocators'!$B$15:$W$358, MATCH('O5 Details by Class &amp; Accounts'!CB$18, 'E2 Allocators'!$B$15:$W$15, 0),FALSE)*$E72)</f>
        <v>67.81111573435193</v>
      </c>
      <c r="CC72" s="1322">
        <f>IF(ISERROR(VLOOKUP(VLOOKUP($A72, 'E4 TB Allocation Details'!$A$18:$L$214, MATCH("A &amp; G ID", 'E4 TB Allocation Details'!$A$18:$L$18, 0),FALSE), 'E2 Allocators'!$B$15:$W$358, MATCH('O5 Details by Class &amp; Accounts'!CC$18, 'E2 Allocators'!$B$15:$W$15, 0),FALSE)*$E72), 0, VLOOKUP(VLOOKUP($A72, 'E4 TB Allocation Details'!$A$18:$L$214, MATCH("A &amp; G ID", 'E4 TB Allocation Details'!$A$18:$L$18, 0),FALSE), 'E2 Allocators'!$B$15:$W$358, MATCH('O5 Details by Class &amp; Accounts'!CC$18, 'E2 Allocators'!$B$15:$W$15, 0),FALSE)*$E72)</f>
        <v>0</v>
      </c>
      <c r="CD72" s="1322">
        <f>IF(ISERROR(VLOOKUP(VLOOKUP($A72, 'E4 TB Allocation Details'!$A$18:$L$214, MATCH("A &amp; G ID", 'E4 TB Allocation Details'!$A$18:$L$18, 0),FALSE), 'E2 Allocators'!$B$15:$W$358, MATCH('O5 Details by Class &amp; Accounts'!CD$18, 'E2 Allocators'!$B$15:$W$15, 0),FALSE)*$E72), 0, VLOOKUP(VLOOKUP($A72, 'E4 TB Allocation Details'!$A$18:$L$214, MATCH("A &amp; G ID", 'E4 TB Allocation Details'!$A$18:$L$18, 0),FALSE), 'E2 Allocators'!$B$15:$W$358, MATCH('O5 Details by Class &amp; Accounts'!CD$18, 'E2 Allocators'!$B$15:$W$15, 0),FALSE)*$E72)</f>
        <v>0</v>
      </c>
      <c r="CE72" s="1322">
        <f>IF(ISERROR(VLOOKUP(VLOOKUP($A72, 'E4 TB Allocation Details'!$A$18:$L$214, MATCH("A &amp; G ID", 'E4 TB Allocation Details'!$A$18:$L$18, 0),FALSE), 'E2 Allocators'!$B$15:$W$358, MATCH('O5 Details by Class &amp; Accounts'!CE$18, 'E2 Allocators'!$B$15:$W$15, 0),FALSE)*$E72), 0, VLOOKUP(VLOOKUP($A72, 'E4 TB Allocation Details'!$A$18:$L$214, MATCH("A &amp; G ID", 'E4 TB Allocation Details'!$A$18:$L$18, 0),FALSE), 'E2 Allocators'!$B$15:$W$358, MATCH('O5 Details by Class &amp; Accounts'!CE$18, 'E2 Allocators'!$B$15:$W$15, 0),FALSE)*$E72)</f>
        <v>0</v>
      </c>
      <c r="CF72" s="1322">
        <f>IF(ISERROR(VLOOKUP(VLOOKUP($A72, 'E4 TB Allocation Details'!$A$18:$L$214, MATCH("A &amp; G ID", 'E4 TB Allocation Details'!$A$18:$L$18, 0),FALSE), 'E2 Allocators'!$B$15:$W$358, MATCH('O5 Details by Class &amp; Accounts'!CF$18, 'E2 Allocators'!$B$15:$W$15, 0),FALSE)*$E72), 0, VLOOKUP(VLOOKUP($A72, 'E4 TB Allocation Details'!$A$18:$L$214, MATCH("A &amp; G ID", 'E4 TB Allocation Details'!$A$18:$L$18, 0),FALSE), 'E2 Allocators'!$B$15:$W$358, MATCH('O5 Details by Class &amp; Accounts'!CF$18, 'E2 Allocators'!$B$15:$W$15, 0),FALSE)*$E72)</f>
        <v>0</v>
      </c>
      <c r="CG72" s="1322">
        <f>IF(ISERROR(VLOOKUP(VLOOKUP($A72, 'E4 TB Allocation Details'!$A$18:$L$214, MATCH("A &amp; G ID", 'E4 TB Allocation Details'!$A$18:$L$18, 0),FALSE), 'E2 Allocators'!$B$15:$W$358, MATCH('O5 Details by Class &amp; Accounts'!CG$18, 'E2 Allocators'!$B$15:$W$15, 0),FALSE)*$E72), 0, VLOOKUP(VLOOKUP($A72, 'E4 TB Allocation Details'!$A$18:$L$214, MATCH("A &amp; G ID", 'E4 TB Allocation Details'!$A$18:$L$18, 0),FALSE), 'E2 Allocators'!$B$15:$W$358, MATCH('O5 Details by Class &amp; Accounts'!CG$18, 'E2 Allocators'!$B$15:$W$15, 0),FALSE)*$E72)</f>
        <v>0</v>
      </c>
      <c r="CH72" s="1322">
        <f>IF(ISERROR(VLOOKUP(VLOOKUP($A72, 'E4 TB Allocation Details'!$A$18:$L$214, MATCH("A &amp; G ID", 'E4 TB Allocation Details'!$A$18:$L$18, 0),FALSE), 'E2 Allocators'!$B$15:$W$358, MATCH('O5 Details by Class &amp; Accounts'!CH$18, 'E2 Allocators'!$B$15:$W$15, 0),FALSE)*$E72), 0, VLOOKUP(VLOOKUP($A72, 'E4 TB Allocation Details'!$A$18:$L$214, MATCH("A &amp; G ID", 'E4 TB Allocation Details'!$A$18:$L$18, 0),FALSE), 'E2 Allocators'!$B$15:$W$358, MATCH('O5 Details by Class &amp; Accounts'!CH$18, 'E2 Allocators'!$B$15:$W$15, 0),FALSE)*$E72)</f>
        <v>0</v>
      </c>
      <c r="CI72" s="1322">
        <f>IF(ISERROR(VLOOKUP(VLOOKUP($A72, 'E4 TB Allocation Details'!$A$18:$L$214, MATCH("A &amp; G ID", 'E4 TB Allocation Details'!$A$18:$L$18, 0),FALSE), 'E2 Allocators'!$B$15:$W$358, MATCH('O5 Details by Class &amp; Accounts'!CI$18, 'E2 Allocators'!$B$15:$W$15, 0),FALSE)*$E72), 0, VLOOKUP(VLOOKUP($A72, 'E4 TB Allocation Details'!$A$18:$L$214, MATCH("A &amp; G ID", 'E4 TB Allocation Details'!$A$18:$L$18, 0),FALSE), 'E2 Allocators'!$B$15:$W$358, MATCH('O5 Details by Class &amp; Accounts'!CI$18, 'E2 Allocators'!$B$15:$W$15, 0),FALSE)*$E72)</f>
        <v>0</v>
      </c>
      <c r="CJ72" s="1322">
        <f>IF(ISERROR(VLOOKUP(VLOOKUP($A72, 'E4 TB Allocation Details'!$A$18:$L$214, MATCH("A &amp; G ID", 'E4 TB Allocation Details'!$A$18:$L$18, 0),FALSE), 'E2 Allocators'!$B$15:$W$358, MATCH('O5 Details by Class &amp; Accounts'!CJ$18, 'E2 Allocators'!$B$15:$W$15, 0),FALSE)*$E72), 0, VLOOKUP(VLOOKUP($A72, 'E4 TB Allocation Details'!$A$18:$L$214, MATCH("A &amp; G ID", 'E4 TB Allocation Details'!$A$18:$L$18, 0),FALSE), 'E2 Allocators'!$B$15:$W$358, MATCH('O5 Details by Class &amp; Accounts'!CJ$18, 'E2 Allocators'!$B$15:$W$15, 0),FALSE)*$E72)</f>
        <v>0</v>
      </c>
      <c r="CK72" s="1322">
        <f>IF(ISERROR(VLOOKUP(VLOOKUP($A72, 'E4 TB Allocation Details'!$A$18:$L$214, MATCH("A &amp; G ID", 'E4 TB Allocation Details'!$A$18:$L$18, 0),FALSE), 'E2 Allocators'!$B$15:$W$358, MATCH('O5 Details by Class &amp; Accounts'!CK$18, 'E2 Allocators'!$B$15:$W$15, 0),FALSE)*$E72), 0, VLOOKUP(VLOOKUP($A72, 'E4 TB Allocation Details'!$A$18:$L$214, MATCH("A &amp; G ID", 'E4 TB Allocation Details'!$A$18:$L$18, 0),FALSE), 'E2 Allocators'!$B$15:$W$358, MATCH('O5 Details by Class &amp; Accounts'!CK$18, 'E2 Allocators'!$B$15:$W$15, 0),FALSE)*$E72)</f>
        <v>0</v>
      </c>
      <c r="CL72" s="1322">
        <f>IF(ISERROR(VLOOKUP(VLOOKUP($A72, 'E4 TB Allocation Details'!$A$18:$L$214, MATCH("A &amp; G ID", 'E4 TB Allocation Details'!$A$18:$L$18, 0),FALSE), 'E2 Allocators'!$B$15:$W$358, MATCH('O5 Details by Class &amp; Accounts'!CL$18, 'E2 Allocators'!$B$15:$W$15, 0),FALSE)*$E72), 0, VLOOKUP(VLOOKUP($A72, 'E4 TB Allocation Details'!$A$18:$L$214, MATCH("A &amp; G ID", 'E4 TB Allocation Details'!$A$18:$L$18, 0),FALSE), 'E2 Allocators'!$B$15:$W$358, MATCH('O5 Details by Class &amp; Accounts'!CL$18, 'E2 Allocators'!$B$15:$W$15, 0),FALSE)*$E72)</f>
        <v>0</v>
      </c>
      <c r="CM72" s="1322">
        <f>IF(ISERROR(VLOOKUP(VLOOKUP($A72, 'E4 TB Allocation Details'!$A$18:$L$214, MATCH("A &amp; G ID", 'E4 TB Allocation Details'!$A$18:$L$18, 0),FALSE), 'E2 Allocators'!$B$15:$W$358, MATCH('O5 Details by Class &amp; Accounts'!CM$18, 'E2 Allocators'!$B$15:$W$15, 0),FALSE)*$E72), 0, VLOOKUP(VLOOKUP($A72, 'E4 TB Allocation Details'!$A$18:$L$214, MATCH("A &amp; G ID", 'E4 TB Allocation Details'!$A$18:$L$18, 0),FALSE), 'E2 Allocators'!$B$15:$W$358, MATCH('O5 Details by Class &amp; Accounts'!CM$18, 'E2 Allocators'!$B$15:$W$15, 0),FALSE)*$E72)</f>
        <v>0</v>
      </c>
      <c r="CN72" s="1322">
        <f t="shared" si="12"/>
        <v>54383.11</v>
      </c>
      <c r="CO72" s="1651">
        <f t="shared" si="7"/>
        <v>0</v>
      </c>
      <c r="CQ72" s="1899" t="inlineStr">
        <is>
          <t/>
        </is>
      </c>
    </row>
    <row r="73" spans="1:95" s="64" customFormat="1" ht="12.75" x14ac:dyDescent="0.2">
      <c r="A73" s="2146">
        <v>1960</v>
      </c>
      <c r="B73" s="2112" t="s">
        <v>274</v>
      </c>
      <c r="C73" s="1648">
        <f>IF(ISERROR(VLOOKUP($A73,'I3 TB Data'!$A$19:$H$483,MATCH('O5 Details by Class &amp; Accounts'!$C$18, 'I3 TB Data'!$A$19:$H$19,0),0)), 0, VLOOKUP($A73,'I3 TB Data'!$A$19:$H$483,MATCH('O5 Details by Class &amp; Accounts'!$C$18,'I3 TB Data'!$A$19:$H$19,0),0))</f>
        <v>0</v>
      </c>
      <c r="D73" s="1649">
        <f>'I4 BO ASSETS'!E75</f>
        <v>0</v>
      </c>
      <c r="E73" s="1648">
        <f t="shared" si="6"/>
        <v>0</v>
      </c>
      <c r="F73" s="1650">
        <f>IF(ISERROR(VLOOKUP($A73, 'E1 Categorization'!A33:E124, MATCH("Customer Component", 'E1 Categorization'!$A$33:$E$33,0), 0)), 0, IF(VLOOKUP($A73, 'E1 Categorization'!A33:E124, MATCH("Customer Component", 'E1 Categorization'!$A$33:$E$33,0), 0)=0, 'O5 Details by Class &amp; Accounts'!$E73, IF(AND(VLOOKUP($A73, 'E1 Categorization'!A33:E124, MATCH("Customer Component", 'E1 Categorization'!$A$33:$E$33,0), 0) &gt;0, VLOOKUP($A73, 'E1 Categorization'!A33:E124, MATCH("Customer Component", 'E1 Categorization'!$A$33:$E$33,0), 0)&lt;1), 'O5 Details by Class &amp; Accounts'!$E73*(1-VLOOKUP($A73, 'E1 Categorization'!A33:E124, MATCH("Customer Component", 'E1 Categorization'!$A$33:$E$33,0), 0)), 0)))</f>
        <v>0</v>
      </c>
      <c r="G73" s="1650">
        <f>IF(ISERROR(VLOOKUP($A73, 'E1 Categorization'!A33:E124, MATCH("Customer Component", 'E1 Categorization'!$A$33:$E$33,0), 0)),0, IF(VLOOKUP($A73, 'E1 Categorization'!A33:E124, MATCH("Customer Component", 'E1 Categorization'!$A$33:$E$33,0), 0)=0, 0, IF(AND(VLOOKUP($A73, 'E1 Categorization'!A33:E124, MATCH("Customer Component", 'E1 Categorization'!$A$33:$E$33,0), 0) &gt;0, VLOOKUP($A73, 'E1 Categorization'!A33:E124, MATCH("Customer Component", 'E1 Categorization'!$A$33:$E$33,0), 0)&lt;1), 'O5 Details by Class &amp; Accounts'!$E73*(VLOOKUP($A73, 'E1 Categorization'!A33:E124, MATCH("Customer Component", 'E1 Categorization'!$A$33:$E$33,0), 0)), 'O5 Details by Class &amp; Accounts'!$E73)))</f>
        <v>0</v>
      </c>
      <c r="H73" s="1322">
        <f t="shared" si="8"/>
        <v>0</v>
      </c>
      <c r="I73" s="1322">
        <f>IF(ISERROR(VLOOKUP(VLOOKUP($A73, 'E4 TB Allocation Details'!$A$18:$L$214, MATCH("Demand ID", 'E4 TB Allocation Details'!$A$18:$L$18, 0),FALSE), 'E2 Allocators'!$B$15:$W$358, MATCH('O5 Details by Class &amp; Accounts'!I$18, 'E2 Allocators'!$B$15:$W$15, 0),FALSE)*$F73), 0, VLOOKUP(VLOOKUP($A73, 'E4 TB Allocation Details'!$A$18:$L$214, MATCH("Demand ID", 'E4 TB Allocation Details'!$A$18:$L$18, 0),FALSE), 'E2 Allocators'!$B$15:$W$358, MATCH('O5 Details by Class &amp; Accounts'!I$18, 'E2 Allocators'!$B$15:$W$15, 0),FALSE)*$F73)</f>
        <v>0</v>
      </c>
      <c r="J73" s="1322">
        <f>IF(ISERROR(VLOOKUP(VLOOKUP($A73, 'E4 TB Allocation Details'!$A$18:$L$214, MATCH("Demand ID", 'E4 TB Allocation Details'!$A$18:$L$18, 0),FALSE), 'E2 Allocators'!$B$15:$W$358, MATCH('O5 Details by Class &amp; Accounts'!J$18, 'E2 Allocators'!$B$15:$W$15, 0),FALSE)*$F73), 0, VLOOKUP(VLOOKUP($A73, 'E4 TB Allocation Details'!$A$18:$L$214, MATCH("Demand ID", 'E4 TB Allocation Details'!$A$18:$L$18, 0),FALSE), 'E2 Allocators'!$B$15:$W$358, MATCH('O5 Details by Class &amp; Accounts'!J$18, 'E2 Allocators'!$B$15:$W$15, 0),FALSE)*$F73)</f>
        <v>0</v>
      </c>
      <c r="K73" s="1322">
        <f>IF(ISERROR(VLOOKUP(VLOOKUP($A73, 'E4 TB Allocation Details'!$A$18:$L$214, MATCH("Demand ID", 'E4 TB Allocation Details'!$A$18:$L$18, 0),FALSE), 'E2 Allocators'!$B$15:$W$358, MATCH('O5 Details by Class &amp; Accounts'!K$18, 'E2 Allocators'!$B$15:$W$15, 0),FALSE)*$F73), 0, VLOOKUP(VLOOKUP($A73, 'E4 TB Allocation Details'!$A$18:$L$214, MATCH("Demand ID", 'E4 TB Allocation Details'!$A$18:$L$18, 0),FALSE), 'E2 Allocators'!$B$15:$W$358, MATCH('O5 Details by Class &amp; Accounts'!K$18, 'E2 Allocators'!$B$15:$W$15, 0),FALSE)*$F73)</f>
        <v>0</v>
      </c>
      <c r="L73" s="1322">
        <f>IF(ISERROR(VLOOKUP(VLOOKUP($A73, 'E4 TB Allocation Details'!$A$18:$L$214, MATCH("Demand ID", 'E4 TB Allocation Details'!$A$18:$L$18, 0),FALSE), 'E2 Allocators'!$B$15:$W$358, MATCH('O5 Details by Class &amp; Accounts'!L$18, 'E2 Allocators'!$B$15:$W$15, 0),FALSE)*$F73), 0, VLOOKUP(VLOOKUP($A73, 'E4 TB Allocation Details'!$A$18:$L$214, MATCH("Demand ID", 'E4 TB Allocation Details'!$A$18:$L$18, 0),FALSE), 'E2 Allocators'!$B$15:$W$358, MATCH('O5 Details by Class &amp; Accounts'!L$18, 'E2 Allocators'!$B$15:$W$15, 0),FALSE)*$F73)</f>
        <v>0</v>
      </c>
      <c r="M73" s="1322">
        <f>IF(ISERROR(VLOOKUP(VLOOKUP($A73, 'E4 TB Allocation Details'!$A$18:$L$214, MATCH("Demand ID", 'E4 TB Allocation Details'!$A$18:$L$18, 0),FALSE), 'E2 Allocators'!$B$15:$W$358, MATCH('O5 Details by Class &amp; Accounts'!M$18, 'E2 Allocators'!$B$15:$W$15, 0),FALSE)*$F73), 0, VLOOKUP(VLOOKUP($A73, 'E4 TB Allocation Details'!$A$18:$L$214, MATCH("Demand ID", 'E4 TB Allocation Details'!$A$18:$L$18, 0),FALSE), 'E2 Allocators'!$B$15:$W$358, MATCH('O5 Details by Class &amp; Accounts'!M$18, 'E2 Allocators'!$B$15:$W$15, 0),FALSE)*$F73)</f>
        <v>0</v>
      </c>
      <c r="N73" s="1322">
        <f>IF(ISERROR(VLOOKUP(VLOOKUP($A73, 'E4 TB Allocation Details'!$A$18:$L$214, MATCH("Demand ID", 'E4 TB Allocation Details'!$A$18:$L$18, 0),FALSE), 'E2 Allocators'!$B$15:$W$358, MATCH('O5 Details by Class &amp; Accounts'!N$18, 'E2 Allocators'!$B$15:$W$15, 0),FALSE)*$F73), 0, VLOOKUP(VLOOKUP($A73, 'E4 TB Allocation Details'!$A$18:$L$214, MATCH("Demand ID", 'E4 TB Allocation Details'!$A$18:$L$18, 0),FALSE), 'E2 Allocators'!$B$15:$W$358, MATCH('O5 Details by Class &amp; Accounts'!N$18, 'E2 Allocators'!$B$15:$W$15, 0),FALSE)*$F73)</f>
        <v>0</v>
      </c>
      <c r="O73" s="1322">
        <f>IF(ISERROR(VLOOKUP(VLOOKUP($A73, 'E4 TB Allocation Details'!$A$18:$L$214, MATCH("Demand ID", 'E4 TB Allocation Details'!$A$18:$L$18, 0),FALSE), 'E2 Allocators'!$B$15:$W$358, MATCH('O5 Details by Class &amp; Accounts'!O$18, 'E2 Allocators'!$B$15:$W$15, 0),FALSE)*$F73), 0, VLOOKUP(VLOOKUP($A73, 'E4 TB Allocation Details'!$A$18:$L$214, MATCH("Demand ID", 'E4 TB Allocation Details'!$A$18:$L$18, 0),FALSE), 'E2 Allocators'!$B$15:$W$358, MATCH('O5 Details by Class &amp; Accounts'!O$18, 'E2 Allocators'!$B$15:$W$15, 0),FALSE)*$F73)</f>
        <v>0</v>
      </c>
      <c r="P73" s="1322">
        <f>IF(ISERROR(VLOOKUP(VLOOKUP($A73, 'E4 TB Allocation Details'!$A$18:$L$214, MATCH("Demand ID", 'E4 TB Allocation Details'!$A$18:$L$18, 0),FALSE), 'E2 Allocators'!$B$15:$W$358, MATCH('O5 Details by Class &amp; Accounts'!P$18, 'E2 Allocators'!$B$15:$W$15, 0),FALSE)*$F73), 0, VLOOKUP(VLOOKUP($A73, 'E4 TB Allocation Details'!$A$18:$L$214, MATCH("Demand ID", 'E4 TB Allocation Details'!$A$18:$L$18, 0),FALSE), 'E2 Allocators'!$B$15:$W$358, MATCH('O5 Details by Class &amp; Accounts'!P$18, 'E2 Allocators'!$B$15:$W$15, 0),FALSE)*$F73)</f>
        <v>0</v>
      </c>
      <c r="Q73" s="1322">
        <f>IF(ISERROR(VLOOKUP(VLOOKUP($A73, 'E4 TB Allocation Details'!$A$18:$L$214, MATCH("Demand ID", 'E4 TB Allocation Details'!$A$18:$L$18, 0),FALSE), 'E2 Allocators'!$B$15:$W$358, MATCH('O5 Details by Class &amp; Accounts'!Q$18, 'E2 Allocators'!$B$15:$W$15, 0),FALSE)*$F73), 0, VLOOKUP(VLOOKUP($A73, 'E4 TB Allocation Details'!$A$18:$L$214, MATCH("Demand ID", 'E4 TB Allocation Details'!$A$18:$L$18, 0),FALSE), 'E2 Allocators'!$B$15:$W$358, MATCH('O5 Details by Class &amp; Accounts'!Q$18, 'E2 Allocators'!$B$15:$W$15, 0),FALSE)*$F73)</f>
        <v>0</v>
      </c>
      <c r="R73" s="1322">
        <f>IF(ISERROR(VLOOKUP(VLOOKUP($A73, 'E4 TB Allocation Details'!$A$18:$L$214, MATCH("Demand ID", 'E4 TB Allocation Details'!$A$18:$L$18, 0),FALSE), 'E2 Allocators'!$B$15:$W$358, MATCH('O5 Details by Class &amp; Accounts'!R$18, 'E2 Allocators'!$B$15:$W$15, 0),FALSE)*$F73), 0, VLOOKUP(VLOOKUP($A73, 'E4 TB Allocation Details'!$A$18:$L$214, MATCH("Demand ID", 'E4 TB Allocation Details'!$A$18:$L$18, 0),FALSE), 'E2 Allocators'!$B$15:$W$358, MATCH('O5 Details by Class &amp; Accounts'!R$18, 'E2 Allocators'!$B$15:$W$15, 0),FALSE)*$F73)</f>
        <v>0</v>
      </c>
      <c r="S73" s="1322">
        <f>IF(ISERROR(VLOOKUP(VLOOKUP($A73, 'E4 TB Allocation Details'!$A$18:$L$214, MATCH("Demand ID", 'E4 TB Allocation Details'!$A$18:$L$18, 0),FALSE), 'E2 Allocators'!$B$15:$W$358, MATCH('O5 Details by Class &amp; Accounts'!S$18, 'E2 Allocators'!$B$15:$W$15, 0),FALSE)*$F73), 0, VLOOKUP(VLOOKUP($A73, 'E4 TB Allocation Details'!$A$18:$L$214, MATCH("Demand ID", 'E4 TB Allocation Details'!$A$18:$L$18, 0),FALSE), 'E2 Allocators'!$B$15:$W$358, MATCH('O5 Details by Class &amp; Accounts'!S$18, 'E2 Allocators'!$B$15:$W$15, 0),FALSE)*$F73)</f>
        <v>0</v>
      </c>
      <c r="T73" s="1322">
        <f>IF(ISERROR(VLOOKUP(VLOOKUP($A73, 'E4 TB Allocation Details'!$A$18:$L$214, MATCH("Demand ID", 'E4 TB Allocation Details'!$A$18:$L$18, 0),FALSE), 'E2 Allocators'!$B$15:$W$358, MATCH('O5 Details by Class &amp; Accounts'!T$18, 'E2 Allocators'!$B$15:$W$15, 0),FALSE)*$F73), 0, VLOOKUP(VLOOKUP($A73, 'E4 TB Allocation Details'!$A$18:$L$214, MATCH("Demand ID", 'E4 TB Allocation Details'!$A$18:$L$18, 0),FALSE), 'E2 Allocators'!$B$15:$W$358, MATCH('O5 Details by Class &amp; Accounts'!T$18, 'E2 Allocators'!$B$15:$W$15, 0),FALSE)*$F73)</f>
        <v>0</v>
      </c>
      <c r="U73" s="1322">
        <f>IF(ISERROR(VLOOKUP(VLOOKUP($A73, 'E4 TB Allocation Details'!$A$18:$L$214, MATCH("Demand ID", 'E4 TB Allocation Details'!$A$18:$L$18, 0),FALSE), 'E2 Allocators'!$B$15:$W$358, MATCH('O5 Details by Class &amp; Accounts'!U$18, 'E2 Allocators'!$B$15:$W$15, 0),FALSE)*$F73), 0, VLOOKUP(VLOOKUP($A73, 'E4 TB Allocation Details'!$A$18:$L$214, MATCH("Demand ID", 'E4 TB Allocation Details'!$A$18:$L$18, 0),FALSE), 'E2 Allocators'!$B$15:$W$358, MATCH('O5 Details by Class &amp; Accounts'!U$18, 'E2 Allocators'!$B$15:$W$15, 0),FALSE)*$F73)</f>
        <v>0</v>
      </c>
      <c r="V73" s="1322">
        <f>IF(ISERROR(VLOOKUP(VLOOKUP($A73, 'E4 TB Allocation Details'!$A$18:$L$214, MATCH("Demand ID", 'E4 TB Allocation Details'!$A$18:$L$18, 0),FALSE), 'E2 Allocators'!$B$15:$W$358, MATCH('O5 Details by Class &amp; Accounts'!V$18, 'E2 Allocators'!$B$15:$W$15, 0),FALSE)*$F73), 0, VLOOKUP(VLOOKUP($A73, 'E4 TB Allocation Details'!$A$18:$L$214, MATCH("Demand ID", 'E4 TB Allocation Details'!$A$18:$L$18, 0),FALSE), 'E2 Allocators'!$B$15:$W$358, MATCH('O5 Details by Class &amp; Accounts'!V$18, 'E2 Allocators'!$B$15:$W$15, 0),FALSE)*$F73)</f>
        <v>0</v>
      </c>
      <c r="W73" s="1322">
        <f>IF(ISERROR(VLOOKUP(VLOOKUP($A73, 'E4 TB Allocation Details'!$A$18:$L$214, MATCH("Demand ID", 'E4 TB Allocation Details'!$A$18:$L$18, 0),FALSE), 'E2 Allocators'!$B$15:$W$358, MATCH('O5 Details by Class &amp; Accounts'!W$18, 'E2 Allocators'!$B$15:$W$15, 0),FALSE)*$F73), 0, VLOOKUP(VLOOKUP($A73, 'E4 TB Allocation Details'!$A$18:$L$214, MATCH("Demand ID", 'E4 TB Allocation Details'!$A$18:$L$18, 0),FALSE), 'E2 Allocators'!$B$15:$W$358, MATCH('O5 Details by Class &amp; Accounts'!W$18, 'E2 Allocators'!$B$15:$W$15, 0),FALSE)*$F73)</f>
        <v>0</v>
      </c>
      <c r="X73" s="1322">
        <f>IF(ISERROR(VLOOKUP(VLOOKUP($A73, 'E4 TB Allocation Details'!$A$18:$L$214, MATCH("Demand ID", 'E4 TB Allocation Details'!$A$18:$L$18, 0),FALSE), 'E2 Allocators'!$B$15:$W$358, MATCH('O5 Details by Class &amp; Accounts'!X$18, 'E2 Allocators'!$B$15:$W$15, 0),FALSE)*$F73), 0, VLOOKUP(VLOOKUP($A73, 'E4 TB Allocation Details'!$A$18:$L$214, MATCH("Demand ID", 'E4 TB Allocation Details'!$A$18:$L$18, 0),FALSE), 'E2 Allocators'!$B$15:$W$358, MATCH('O5 Details by Class &amp; Accounts'!X$18, 'E2 Allocators'!$B$15:$W$15, 0),FALSE)*$F73)</f>
        <v>0</v>
      </c>
      <c r="Y73" s="1322">
        <f>IF(ISERROR(VLOOKUP(VLOOKUP($A73, 'E4 TB Allocation Details'!$A$18:$L$214, MATCH("Demand ID", 'E4 TB Allocation Details'!$A$18:$L$18, 0),FALSE), 'E2 Allocators'!$B$15:$W$358, MATCH('O5 Details by Class &amp; Accounts'!Y$18, 'E2 Allocators'!$B$15:$W$15, 0),FALSE)*$F73), 0, VLOOKUP(VLOOKUP($A73, 'E4 TB Allocation Details'!$A$18:$L$214, MATCH("Demand ID", 'E4 TB Allocation Details'!$A$18:$L$18, 0),FALSE), 'E2 Allocators'!$B$15:$W$358, MATCH('O5 Details by Class &amp; Accounts'!Y$18, 'E2 Allocators'!$B$15:$W$15, 0),FALSE)*$F73)</f>
        <v>0</v>
      </c>
      <c r="Z73" s="1322">
        <f>IF(ISERROR(VLOOKUP(VLOOKUP($A73, 'E4 TB Allocation Details'!$A$18:$L$214, MATCH("Demand ID", 'E4 TB Allocation Details'!$A$18:$L$18, 0),FALSE), 'E2 Allocators'!$B$15:$W$358, MATCH('O5 Details by Class &amp; Accounts'!Z$18, 'E2 Allocators'!$B$15:$W$15, 0),FALSE)*$F73), 0, VLOOKUP(VLOOKUP($A73, 'E4 TB Allocation Details'!$A$18:$L$214, MATCH("Demand ID", 'E4 TB Allocation Details'!$A$18:$L$18, 0),FALSE), 'E2 Allocators'!$B$15:$W$358, MATCH('O5 Details by Class &amp; Accounts'!Z$18, 'E2 Allocators'!$B$15:$W$15, 0),FALSE)*$F73)</f>
        <v>0</v>
      </c>
      <c r="AA73" s="1322">
        <f>IF(ISERROR(VLOOKUP(VLOOKUP($A73, 'E4 TB Allocation Details'!$A$18:$L$214, MATCH("Demand ID", 'E4 TB Allocation Details'!$A$18:$L$18, 0),FALSE), 'E2 Allocators'!$B$15:$W$358, MATCH('O5 Details by Class &amp; Accounts'!AA$18, 'E2 Allocators'!$B$15:$W$15, 0),FALSE)*$F73), 0, VLOOKUP(VLOOKUP($A73, 'E4 TB Allocation Details'!$A$18:$L$214, MATCH("Demand ID", 'E4 TB Allocation Details'!$A$18:$L$18, 0),FALSE), 'E2 Allocators'!$B$15:$W$358, MATCH('O5 Details by Class &amp; Accounts'!AA$18, 'E2 Allocators'!$B$15:$W$15, 0),FALSE)*$F73)</f>
        <v>0</v>
      </c>
      <c r="AB73" s="1322">
        <f>IF(ISERROR(VLOOKUP(VLOOKUP($A73, 'E4 TB Allocation Details'!$A$18:$L$214, MATCH("Demand ID", 'E4 TB Allocation Details'!$A$18:$L$18, 0),FALSE), 'E2 Allocators'!$B$15:$W$358, MATCH('O5 Details by Class &amp; Accounts'!AB$18, 'E2 Allocators'!$B$15:$W$15, 0),FALSE)*$F73), 0, VLOOKUP(VLOOKUP($A73, 'E4 TB Allocation Details'!$A$18:$L$214, MATCH("Demand ID", 'E4 TB Allocation Details'!$A$18:$L$18, 0),FALSE), 'E2 Allocators'!$B$15:$W$358, MATCH('O5 Details by Class &amp; Accounts'!AB$18, 'E2 Allocators'!$B$15:$W$15, 0),FALSE)*$F73)</f>
        <v>0</v>
      </c>
      <c r="AC73" s="1322">
        <f t="shared" si="9"/>
        <v>0</v>
      </c>
      <c r="AD73" s="1322">
        <f>IF(ISERROR(VLOOKUP(VLOOKUP($A73, 'E4 TB Allocation Details'!$A$18:$L$214, MATCH("Customer ID", 'E4 TB Allocation Details'!$A$18:$L$18, 0),FALSE), 'E2 Allocators'!$B$15:$W$358, MATCH('O5 Details by Class &amp; Accounts'!AD$18, 'E2 Allocators'!$B$15:$W$15, 0),FALSE)*$G73), 0, VLOOKUP(VLOOKUP($A73, 'E4 TB Allocation Details'!$A$18:$L$214, MATCH("Customer ID", 'E4 TB Allocation Details'!$A$18:$L$18, 0),FALSE), 'E2 Allocators'!$B$15:$W$358, MATCH('O5 Details by Class &amp; Accounts'!AD$18, 'E2 Allocators'!$B$15:$W$15, 0),FALSE)*$G73)</f>
        <v>0</v>
      </c>
      <c r="AE73" s="1322">
        <f>IF(ISERROR(VLOOKUP(VLOOKUP($A73, 'E4 TB Allocation Details'!$A$18:$L$214, MATCH("Customer ID", 'E4 TB Allocation Details'!$A$18:$L$18, 0),FALSE), 'E2 Allocators'!$B$15:$W$358, MATCH('O5 Details by Class &amp; Accounts'!AE$18, 'E2 Allocators'!$B$15:$W$15, 0),FALSE)*$G73), 0, VLOOKUP(VLOOKUP($A73, 'E4 TB Allocation Details'!$A$18:$L$214, MATCH("Customer ID", 'E4 TB Allocation Details'!$A$18:$L$18, 0),FALSE), 'E2 Allocators'!$B$15:$W$358, MATCH('O5 Details by Class &amp; Accounts'!AE$18, 'E2 Allocators'!$B$15:$W$15, 0),FALSE)*$G73)</f>
        <v>0</v>
      </c>
      <c r="AF73" s="1322">
        <f>IF(ISERROR(VLOOKUP(VLOOKUP($A73, 'E4 TB Allocation Details'!$A$18:$L$214, MATCH("Customer ID", 'E4 TB Allocation Details'!$A$18:$L$18, 0),FALSE), 'E2 Allocators'!$B$15:$W$358, MATCH('O5 Details by Class &amp; Accounts'!AF$18, 'E2 Allocators'!$B$15:$W$15, 0),FALSE)*$G73), 0, VLOOKUP(VLOOKUP($A73, 'E4 TB Allocation Details'!$A$18:$L$214, MATCH("Customer ID", 'E4 TB Allocation Details'!$A$18:$L$18, 0),FALSE), 'E2 Allocators'!$B$15:$W$358, MATCH('O5 Details by Class &amp; Accounts'!AF$18, 'E2 Allocators'!$B$15:$W$15, 0),FALSE)*$G73)</f>
        <v>0</v>
      </c>
      <c r="AG73" s="1322">
        <f>IF(ISERROR(VLOOKUP(VLOOKUP($A73, 'E4 TB Allocation Details'!$A$18:$L$214, MATCH("Customer ID", 'E4 TB Allocation Details'!$A$18:$L$18, 0),FALSE), 'E2 Allocators'!$B$15:$W$358, MATCH('O5 Details by Class &amp; Accounts'!AG$18, 'E2 Allocators'!$B$15:$W$15, 0),FALSE)*$G73), 0, VLOOKUP(VLOOKUP($A73, 'E4 TB Allocation Details'!$A$18:$L$214, MATCH("Customer ID", 'E4 TB Allocation Details'!$A$18:$L$18, 0),FALSE), 'E2 Allocators'!$B$15:$W$358, MATCH('O5 Details by Class &amp; Accounts'!AG$18, 'E2 Allocators'!$B$15:$W$15, 0),FALSE)*$G73)</f>
        <v>0</v>
      </c>
      <c r="AH73" s="1322">
        <f>IF(ISERROR(VLOOKUP(VLOOKUP($A73, 'E4 TB Allocation Details'!$A$18:$L$214, MATCH("Customer ID", 'E4 TB Allocation Details'!$A$18:$L$18, 0),FALSE), 'E2 Allocators'!$B$15:$W$358, MATCH('O5 Details by Class &amp; Accounts'!AH$18, 'E2 Allocators'!$B$15:$W$15, 0),FALSE)*$G73), 0, VLOOKUP(VLOOKUP($A73, 'E4 TB Allocation Details'!$A$18:$L$214, MATCH("Customer ID", 'E4 TB Allocation Details'!$A$18:$L$18, 0),FALSE), 'E2 Allocators'!$B$15:$W$358, MATCH('O5 Details by Class &amp; Accounts'!AH$18, 'E2 Allocators'!$B$15:$W$15, 0),FALSE)*$G73)</f>
        <v>0</v>
      </c>
      <c r="AI73" s="1322">
        <f>IF(ISERROR(VLOOKUP(VLOOKUP($A73, 'E4 TB Allocation Details'!$A$18:$L$214, MATCH("Customer ID", 'E4 TB Allocation Details'!$A$18:$L$18, 0),FALSE), 'E2 Allocators'!$B$15:$W$358, MATCH('O5 Details by Class &amp; Accounts'!AI$18, 'E2 Allocators'!$B$15:$W$15, 0),FALSE)*$G73), 0, VLOOKUP(VLOOKUP($A73, 'E4 TB Allocation Details'!$A$18:$L$214, MATCH("Customer ID", 'E4 TB Allocation Details'!$A$18:$L$18, 0),FALSE), 'E2 Allocators'!$B$15:$W$358, MATCH('O5 Details by Class &amp; Accounts'!AI$18, 'E2 Allocators'!$B$15:$W$15, 0),FALSE)*$G73)</f>
        <v>0</v>
      </c>
      <c r="AJ73" s="1322">
        <f>IF(ISERROR(VLOOKUP(VLOOKUP($A73, 'E4 TB Allocation Details'!$A$18:$L$214, MATCH("Customer ID", 'E4 TB Allocation Details'!$A$18:$L$18, 0),FALSE), 'E2 Allocators'!$B$15:$W$358, MATCH('O5 Details by Class &amp; Accounts'!AJ$18, 'E2 Allocators'!$B$15:$W$15, 0),FALSE)*$G73), 0, VLOOKUP(VLOOKUP($A73, 'E4 TB Allocation Details'!$A$18:$L$214, MATCH("Customer ID", 'E4 TB Allocation Details'!$A$18:$L$18, 0),FALSE), 'E2 Allocators'!$B$15:$W$358, MATCH('O5 Details by Class &amp; Accounts'!AJ$18, 'E2 Allocators'!$B$15:$W$15, 0),FALSE)*$G73)</f>
        <v>0</v>
      </c>
      <c r="AK73" s="1322">
        <f>IF(ISERROR(VLOOKUP(VLOOKUP($A73, 'E4 TB Allocation Details'!$A$18:$L$214, MATCH("Customer ID", 'E4 TB Allocation Details'!$A$18:$L$18, 0),FALSE), 'E2 Allocators'!$B$15:$W$358, MATCH('O5 Details by Class &amp; Accounts'!AK$18, 'E2 Allocators'!$B$15:$W$15, 0),FALSE)*$G73), 0, VLOOKUP(VLOOKUP($A73, 'E4 TB Allocation Details'!$A$18:$L$214, MATCH("Customer ID", 'E4 TB Allocation Details'!$A$18:$L$18, 0),FALSE), 'E2 Allocators'!$B$15:$W$358, MATCH('O5 Details by Class &amp; Accounts'!AK$18, 'E2 Allocators'!$B$15:$W$15, 0),FALSE)*$G73)</f>
        <v>0</v>
      </c>
      <c r="AL73" s="1322">
        <f>IF(ISERROR(VLOOKUP(VLOOKUP($A73, 'E4 TB Allocation Details'!$A$18:$L$214, MATCH("Customer ID", 'E4 TB Allocation Details'!$A$18:$L$18, 0),FALSE), 'E2 Allocators'!$B$15:$W$358, MATCH('O5 Details by Class &amp; Accounts'!AL$18, 'E2 Allocators'!$B$15:$W$15, 0),FALSE)*$G73), 0, VLOOKUP(VLOOKUP($A73, 'E4 TB Allocation Details'!$A$18:$L$214, MATCH("Customer ID", 'E4 TB Allocation Details'!$A$18:$L$18, 0),FALSE), 'E2 Allocators'!$B$15:$W$358, MATCH('O5 Details by Class &amp; Accounts'!AL$18, 'E2 Allocators'!$B$15:$W$15, 0),FALSE)*$G73)</f>
        <v>0</v>
      </c>
      <c r="AM73" s="1322">
        <f>IF(ISERROR(VLOOKUP(VLOOKUP($A73, 'E4 TB Allocation Details'!$A$18:$L$214, MATCH("Customer ID", 'E4 TB Allocation Details'!$A$18:$L$18, 0),FALSE), 'E2 Allocators'!$B$15:$W$358, MATCH('O5 Details by Class &amp; Accounts'!AM$18, 'E2 Allocators'!$B$15:$W$15, 0),FALSE)*$G73), 0, VLOOKUP(VLOOKUP($A73, 'E4 TB Allocation Details'!$A$18:$L$214, MATCH("Customer ID", 'E4 TB Allocation Details'!$A$18:$L$18, 0),FALSE), 'E2 Allocators'!$B$15:$W$358, MATCH('O5 Details by Class &amp; Accounts'!AM$18, 'E2 Allocators'!$B$15:$W$15, 0),FALSE)*$G73)</f>
        <v>0</v>
      </c>
      <c r="AN73" s="1322">
        <f>IF(ISERROR(VLOOKUP(VLOOKUP($A73, 'E4 TB Allocation Details'!$A$18:$L$214, MATCH("Customer ID", 'E4 TB Allocation Details'!$A$18:$L$18, 0),FALSE), 'E2 Allocators'!$B$15:$W$358, MATCH('O5 Details by Class &amp; Accounts'!AN$18, 'E2 Allocators'!$B$15:$W$15, 0),FALSE)*$G73), 0, VLOOKUP(VLOOKUP($A73, 'E4 TB Allocation Details'!$A$18:$L$214, MATCH("Customer ID", 'E4 TB Allocation Details'!$A$18:$L$18, 0),FALSE), 'E2 Allocators'!$B$15:$W$358, MATCH('O5 Details by Class &amp; Accounts'!AN$18, 'E2 Allocators'!$B$15:$W$15, 0),FALSE)*$G73)</f>
        <v>0</v>
      </c>
      <c r="AO73" s="1322">
        <f>IF(ISERROR(VLOOKUP(VLOOKUP($A73, 'E4 TB Allocation Details'!$A$18:$L$214, MATCH("Customer ID", 'E4 TB Allocation Details'!$A$18:$L$18, 0),FALSE), 'E2 Allocators'!$B$15:$W$358, MATCH('O5 Details by Class &amp; Accounts'!AO$18, 'E2 Allocators'!$B$15:$W$15, 0),FALSE)*$G73), 0, VLOOKUP(VLOOKUP($A73, 'E4 TB Allocation Details'!$A$18:$L$214, MATCH("Customer ID", 'E4 TB Allocation Details'!$A$18:$L$18, 0),FALSE), 'E2 Allocators'!$B$15:$W$358, MATCH('O5 Details by Class &amp; Accounts'!AO$18, 'E2 Allocators'!$B$15:$W$15, 0),FALSE)*$G73)</f>
        <v>0</v>
      </c>
      <c r="AP73" s="1322">
        <f>IF(ISERROR(VLOOKUP(VLOOKUP($A73, 'E4 TB Allocation Details'!$A$18:$L$214, MATCH("Customer ID", 'E4 TB Allocation Details'!$A$18:$L$18, 0),FALSE), 'E2 Allocators'!$B$15:$W$358, MATCH('O5 Details by Class &amp; Accounts'!AP$18, 'E2 Allocators'!$B$15:$W$15, 0),FALSE)*$G73), 0, VLOOKUP(VLOOKUP($A73, 'E4 TB Allocation Details'!$A$18:$L$214, MATCH("Customer ID", 'E4 TB Allocation Details'!$A$18:$L$18, 0),FALSE), 'E2 Allocators'!$B$15:$W$358, MATCH('O5 Details by Class &amp; Accounts'!AP$18, 'E2 Allocators'!$B$15:$W$15, 0),FALSE)*$G73)</f>
        <v>0</v>
      </c>
      <c r="AQ73" s="1322">
        <f>IF(ISERROR(VLOOKUP(VLOOKUP($A73, 'E4 TB Allocation Details'!$A$18:$L$214, MATCH("Customer ID", 'E4 TB Allocation Details'!$A$18:$L$18, 0),FALSE), 'E2 Allocators'!$B$15:$W$358, MATCH('O5 Details by Class &amp; Accounts'!AQ$18, 'E2 Allocators'!$B$15:$W$15, 0),FALSE)*$G73), 0, VLOOKUP(VLOOKUP($A73, 'E4 TB Allocation Details'!$A$18:$L$214, MATCH("Customer ID", 'E4 TB Allocation Details'!$A$18:$L$18, 0),FALSE), 'E2 Allocators'!$B$15:$W$358, MATCH('O5 Details by Class &amp; Accounts'!AQ$18, 'E2 Allocators'!$B$15:$W$15, 0),FALSE)*$G73)</f>
        <v>0</v>
      </c>
      <c r="AR73" s="1322">
        <f>IF(ISERROR(VLOOKUP(VLOOKUP($A73, 'E4 TB Allocation Details'!$A$18:$L$214, MATCH("Customer ID", 'E4 TB Allocation Details'!$A$18:$L$18, 0),FALSE), 'E2 Allocators'!$B$15:$W$358, MATCH('O5 Details by Class &amp; Accounts'!AR$18, 'E2 Allocators'!$B$15:$W$15, 0),FALSE)*$G73), 0, VLOOKUP(VLOOKUP($A73, 'E4 TB Allocation Details'!$A$18:$L$214, MATCH("Customer ID", 'E4 TB Allocation Details'!$A$18:$L$18, 0),FALSE), 'E2 Allocators'!$B$15:$W$358, MATCH('O5 Details by Class &amp; Accounts'!AR$18, 'E2 Allocators'!$B$15:$W$15, 0),FALSE)*$G73)</f>
        <v>0</v>
      </c>
      <c r="AS73" s="1322">
        <f>IF(ISERROR(VLOOKUP(VLOOKUP($A73, 'E4 TB Allocation Details'!$A$18:$L$214, MATCH("Customer ID", 'E4 TB Allocation Details'!$A$18:$L$18, 0),FALSE), 'E2 Allocators'!$B$15:$W$358, MATCH('O5 Details by Class &amp; Accounts'!AS$18, 'E2 Allocators'!$B$15:$W$15, 0),FALSE)*$G73), 0, VLOOKUP(VLOOKUP($A73, 'E4 TB Allocation Details'!$A$18:$L$214, MATCH("Customer ID", 'E4 TB Allocation Details'!$A$18:$L$18, 0),FALSE), 'E2 Allocators'!$B$15:$W$358, MATCH('O5 Details by Class &amp; Accounts'!AS$18, 'E2 Allocators'!$B$15:$W$15, 0),FALSE)*$G73)</f>
        <v>0</v>
      </c>
      <c r="AT73" s="1322">
        <f>IF(ISERROR(VLOOKUP(VLOOKUP($A73, 'E4 TB Allocation Details'!$A$18:$L$214, MATCH("Customer ID", 'E4 TB Allocation Details'!$A$18:$L$18, 0),FALSE), 'E2 Allocators'!$B$15:$W$358, MATCH('O5 Details by Class &amp; Accounts'!AT$18, 'E2 Allocators'!$B$15:$W$15, 0),FALSE)*$G73), 0, VLOOKUP(VLOOKUP($A73, 'E4 TB Allocation Details'!$A$18:$L$214, MATCH("Customer ID", 'E4 TB Allocation Details'!$A$18:$L$18, 0),FALSE), 'E2 Allocators'!$B$15:$W$358, MATCH('O5 Details by Class &amp; Accounts'!AT$18, 'E2 Allocators'!$B$15:$W$15, 0),FALSE)*$G73)</f>
        <v>0</v>
      </c>
      <c r="AU73" s="1322">
        <f>IF(ISERROR(VLOOKUP(VLOOKUP($A73, 'E4 TB Allocation Details'!$A$18:$L$214, MATCH("Customer ID", 'E4 TB Allocation Details'!$A$18:$L$18, 0),FALSE), 'E2 Allocators'!$B$15:$W$358, MATCH('O5 Details by Class &amp; Accounts'!AU$18, 'E2 Allocators'!$B$15:$W$15, 0),FALSE)*$G73), 0, VLOOKUP(VLOOKUP($A73, 'E4 TB Allocation Details'!$A$18:$L$214, MATCH("Customer ID", 'E4 TB Allocation Details'!$A$18:$L$18, 0),FALSE), 'E2 Allocators'!$B$15:$W$358, MATCH('O5 Details by Class &amp; Accounts'!AU$18, 'E2 Allocators'!$B$15:$W$15, 0),FALSE)*$G73)</f>
        <v>0</v>
      </c>
      <c r="AV73" s="1322">
        <f>IF(ISERROR(VLOOKUP(VLOOKUP($A73, 'E4 TB Allocation Details'!$A$18:$L$214, MATCH("Customer ID", 'E4 TB Allocation Details'!$A$18:$L$18, 0),FALSE), 'E2 Allocators'!$B$15:$W$358, MATCH('O5 Details by Class &amp; Accounts'!AV$18, 'E2 Allocators'!$B$15:$W$15, 0),FALSE)*$G73), 0, VLOOKUP(VLOOKUP($A73, 'E4 TB Allocation Details'!$A$18:$L$214, MATCH("Customer ID", 'E4 TB Allocation Details'!$A$18:$L$18, 0),FALSE), 'E2 Allocators'!$B$15:$W$358, MATCH('O5 Details by Class &amp; Accounts'!AV$18, 'E2 Allocators'!$B$15:$W$15, 0),FALSE)*$G73)</f>
        <v>0</v>
      </c>
      <c r="AW73" s="1322">
        <f>IF(ISERROR(VLOOKUP(VLOOKUP($A73, 'E4 TB Allocation Details'!$A$18:$L$214, MATCH("Customer ID", 'E4 TB Allocation Details'!$A$18:$L$18, 0),FALSE), 'E2 Allocators'!$B$15:$W$358, MATCH('O5 Details by Class &amp; Accounts'!AW$18, 'E2 Allocators'!$B$15:$W$15, 0),FALSE)*$G73), 0, VLOOKUP(VLOOKUP($A73, 'E4 TB Allocation Details'!$A$18:$L$214, MATCH("Customer ID", 'E4 TB Allocation Details'!$A$18:$L$18, 0),FALSE), 'E2 Allocators'!$B$15:$W$358, MATCH('O5 Details by Class &amp; Accounts'!AW$18, 'E2 Allocators'!$B$15:$W$15, 0),FALSE)*$G73)</f>
        <v>0</v>
      </c>
      <c r="AX73" s="1322">
        <f t="shared" si="10"/>
        <v>0</v>
      </c>
      <c r="AY73" s="1322">
        <f>IF(ISERROR(VLOOKUP(VLOOKUP($A73, 'E4 TB Allocation Details'!$A$18:$L$214, MATCH("Misc ID", 'E4 TB Allocation Details'!$A$18:$L$18, 0),FALSE), 'E2 Allocators'!$B$15:$W$358, MATCH('O5 Details by Class &amp; Accounts'!AY$18, 'E2 Allocators'!$B$15:$W$15, 0),FALSE)*$E73), 0, VLOOKUP(VLOOKUP($A73, 'E4 TB Allocation Details'!$A$18:$L$214, MATCH("Misc ID", 'E4 TB Allocation Details'!$A$18:$L$18, 0),FALSE), 'E2 Allocators'!$B$15:$W$358, MATCH('O5 Details by Class &amp; Accounts'!AY$18, 'E2 Allocators'!$B$15:$W$15, 0),FALSE)*$E73)</f>
        <v>0</v>
      </c>
      <c r="AZ73" s="1322">
        <f>IF(ISERROR(VLOOKUP(VLOOKUP($A73, 'E4 TB Allocation Details'!$A$18:$L$214, MATCH("Misc ID", 'E4 TB Allocation Details'!$A$18:$L$18, 0),FALSE), 'E2 Allocators'!$B$15:$W$358, MATCH('O5 Details by Class &amp; Accounts'!AZ$18, 'E2 Allocators'!$B$15:$W$15, 0),FALSE)*$E73), 0, VLOOKUP(VLOOKUP($A73, 'E4 TB Allocation Details'!$A$18:$L$214, MATCH("Misc ID", 'E4 TB Allocation Details'!$A$18:$L$18, 0),FALSE), 'E2 Allocators'!$B$15:$W$358, MATCH('O5 Details by Class &amp; Accounts'!AZ$18, 'E2 Allocators'!$B$15:$W$15, 0),FALSE)*$E73)</f>
        <v>0</v>
      </c>
      <c r="BA73" s="1322">
        <f>IF(ISERROR(VLOOKUP(VLOOKUP($A73, 'E4 TB Allocation Details'!$A$18:$L$214, MATCH("Misc ID", 'E4 TB Allocation Details'!$A$18:$L$18, 0),FALSE), 'E2 Allocators'!$B$15:$W$358, MATCH('O5 Details by Class &amp; Accounts'!BA$18, 'E2 Allocators'!$B$15:$W$15, 0),FALSE)*$E73), 0, VLOOKUP(VLOOKUP($A73, 'E4 TB Allocation Details'!$A$18:$L$214, MATCH("Misc ID", 'E4 TB Allocation Details'!$A$18:$L$18, 0),FALSE), 'E2 Allocators'!$B$15:$W$358, MATCH('O5 Details by Class &amp; Accounts'!BA$18, 'E2 Allocators'!$B$15:$W$15, 0),FALSE)*$E73)</f>
        <v>0</v>
      </c>
      <c r="BB73" s="1322">
        <f>IF(ISERROR(VLOOKUP(VLOOKUP($A73, 'E4 TB Allocation Details'!$A$18:$L$214, MATCH("Misc ID", 'E4 TB Allocation Details'!$A$18:$L$18, 0),FALSE), 'E2 Allocators'!$B$15:$W$358, MATCH('O5 Details by Class &amp; Accounts'!BB$18, 'E2 Allocators'!$B$15:$W$15, 0),FALSE)*$E73), 0, VLOOKUP(VLOOKUP($A73, 'E4 TB Allocation Details'!$A$18:$L$214, MATCH("Misc ID", 'E4 TB Allocation Details'!$A$18:$L$18, 0),FALSE), 'E2 Allocators'!$B$15:$W$358, MATCH('O5 Details by Class &amp; Accounts'!BB$18, 'E2 Allocators'!$B$15:$W$15, 0),FALSE)*$E73)</f>
        <v>0</v>
      </c>
      <c r="BC73" s="1322">
        <f>IF(ISERROR(VLOOKUP(VLOOKUP($A73, 'E4 TB Allocation Details'!$A$18:$L$214, MATCH("Misc ID", 'E4 TB Allocation Details'!$A$18:$L$18, 0),FALSE), 'E2 Allocators'!$B$15:$W$358, MATCH('O5 Details by Class &amp; Accounts'!BC$18, 'E2 Allocators'!$B$15:$W$15, 0),FALSE)*$E73), 0, VLOOKUP(VLOOKUP($A73, 'E4 TB Allocation Details'!$A$18:$L$214, MATCH("Misc ID", 'E4 TB Allocation Details'!$A$18:$L$18, 0),FALSE), 'E2 Allocators'!$B$15:$W$358, MATCH('O5 Details by Class &amp; Accounts'!BC$18, 'E2 Allocators'!$B$15:$W$15, 0),FALSE)*$E73)</f>
        <v>0</v>
      </c>
      <c r="BD73" s="1322">
        <f>IF(ISERROR(VLOOKUP(VLOOKUP($A73, 'E4 TB Allocation Details'!$A$18:$L$214, MATCH("Misc ID", 'E4 TB Allocation Details'!$A$18:$L$18, 0),FALSE), 'E2 Allocators'!$B$15:$W$358, MATCH('O5 Details by Class &amp; Accounts'!BD$18, 'E2 Allocators'!$B$15:$W$15, 0),FALSE)*$E73), 0, VLOOKUP(VLOOKUP($A73, 'E4 TB Allocation Details'!$A$18:$L$214, MATCH("Misc ID", 'E4 TB Allocation Details'!$A$18:$L$18, 0),FALSE), 'E2 Allocators'!$B$15:$W$358, MATCH('O5 Details by Class &amp; Accounts'!BD$18, 'E2 Allocators'!$B$15:$W$15, 0),FALSE)*$E73)</f>
        <v>0</v>
      </c>
      <c r="BE73" s="1322">
        <f>IF(ISERROR(VLOOKUP(VLOOKUP($A73, 'E4 TB Allocation Details'!$A$18:$L$214, MATCH("Misc ID", 'E4 TB Allocation Details'!$A$18:$L$18, 0),FALSE), 'E2 Allocators'!$B$15:$W$358, MATCH('O5 Details by Class &amp; Accounts'!BE$18, 'E2 Allocators'!$B$15:$W$15, 0),FALSE)*$E73), 0, VLOOKUP(VLOOKUP($A73, 'E4 TB Allocation Details'!$A$18:$L$214, MATCH("Misc ID", 'E4 TB Allocation Details'!$A$18:$L$18, 0),FALSE), 'E2 Allocators'!$B$15:$W$358, MATCH('O5 Details by Class &amp; Accounts'!BE$18, 'E2 Allocators'!$B$15:$W$15, 0),FALSE)*$E73)</f>
        <v>0</v>
      </c>
      <c r="BF73" s="1322">
        <f>IF(ISERROR(VLOOKUP(VLOOKUP($A73, 'E4 TB Allocation Details'!$A$18:$L$214, MATCH("Misc ID", 'E4 TB Allocation Details'!$A$18:$L$18, 0),FALSE), 'E2 Allocators'!$B$15:$W$358, MATCH('O5 Details by Class &amp; Accounts'!BF$18, 'E2 Allocators'!$B$15:$W$15, 0),FALSE)*$E73), 0, VLOOKUP(VLOOKUP($A73, 'E4 TB Allocation Details'!$A$18:$L$214, MATCH("Misc ID", 'E4 TB Allocation Details'!$A$18:$L$18, 0),FALSE), 'E2 Allocators'!$B$15:$W$358, MATCH('O5 Details by Class &amp; Accounts'!BF$18, 'E2 Allocators'!$B$15:$W$15, 0),FALSE)*$E73)</f>
        <v>0</v>
      </c>
      <c r="BG73" s="1322">
        <f>IF(ISERROR(VLOOKUP(VLOOKUP($A73, 'E4 TB Allocation Details'!$A$18:$L$214, MATCH("Misc ID", 'E4 TB Allocation Details'!$A$18:$L$18, 0),FALSE), 'E2 Allocators'!$B$15:$W$358, MATCH('O5 Details by Class &amp; Accounts'!BG$18, 'E2 Allocators'!$B$15:$W$15, 0),FALSE)*$E73), 0, VLOOKUP(VLOOKUP($A73, 'E4 TB Allocation Details'!$A$18:$L$214, MATCH("Misc ID", 'E4 TB Allocation Details'!$A$18:$L$18, 0),FALSE), 'E2 Allocators'!$B$15:$W$358, MATCH('O5 Details by Class &amp; Accounts'!BG$18, 'E2 Allocators'!$B$15:$W$15, 0),FALSE)*$E73)</f>
        <v>0</v>
      </c>
      <c r="BH73" s="1322">
        <f>IF(ISERROR(VLOOKUP(VLOOKUP($A73, 'E4 TB Allocation Details'!$A$18:$L$214, MATCH("Misc ID", 'E4 TB Allocation Details'!$A$18:$L$18, 0),FALSE), 'E2 Allocators'!$B$15:$W$358, MATCH('O5 Details by Class &amp; Accounts'!BH$18, 'E2 Allocators'!$B$15:$W$15, 0),FALSE)*$E73), 0, VLOOKUP(VLOOKUP($A73, 'E4 TB Allocation Details'!$A$18:$L$214, MATCH("Misc ID", 'E4 TB Allocation Details'!$A$18:$L$18, 0),FALSE), 'E2 Allocators'!$B$15:$W$358, MATCH('O5 Details by Class &amp; Accounts'!BH$18, 'E2 Allocators'!$B$15:$W$15, 0),FALSE)*$E73)</f>
        <v>0</v>
      </c>
      <c r="BI73" s="1322">
        <f>IF(ISERROR(VLOOKUP(VLOOKUP($A73, 'E4 TB Allocation Details'!$A$18:$L$214, MATCH("Misc ID", 'E4 TB Allocation Details'!$A$18:$L$18, 0),FALSE), 'E2 Allocators'!$B$15:$W$358, MATCH('O5 Details by Class &amp; Accounts'!BI$18, 'E2 Allocators'!$B$15:$W$15, 0),FALSE)*$E73), 0, VLOOKUP(VLOOKUP($A73, 'E4 TB Allocation Details'!$A$18:$L$214, MATCH("Misc ID", 'E4 TB Allocation Details'!$A$18:$L$18, 0),FALSE), 'E2 Allocators'!$B$15:$W$358, MATCH('O5 Details by Class &amp; Accounts'!BI$18, 'E2 Allocators'!$B$15:$W$15, 0),FALSE)*$E73)</f>
        <v>0</v>
      </c>
      <c r="BJ73" s="1322">
        <f>IF(ISERROR(VLOOKUP(VLOOKUP($A73, 'E4 TB Allocation Details'!$A$18:$L$214, MATCH("Misc ID", 'E4 TB Allocation Details'!$A$18:$L$18, 0),FALSE), 'E2 Allocators'!$B$15:$W$358, MATCH('O5 Details by Class &amp; Accounts'!BJ$18, 'E2 Allocators'!$B$15:$W$15, 0),FALSE)*$E73), 0, VLOOKUP(VLOOKUP($A73, 'E4 TB Allocation Details'!$A$18:$L$214, MATCH("Misc ID", 'E4 TB Allocation Details'!$A$18:$L$18, 0),FALSE), 'E2 Allocators'!$B$15:$W$358, MATCH('O5 Details by Class &amp; Accounts'!BJ$18, 'E2 Allocators'!$B$15:$W$15, 0),FALSE)*$E73)</f>
        <v>0</v>
      </c>
      <c r="BK73" s="1322">
        <f>IF(ISERROR(VLOOKUP(VLOOKUP($A73, 'E4 TB Allocation Details'!$A$18:$L$214, MATCH("Misc ID", 'E4 TB Allocation Details'!$A$18:$L$18, 0),FALSE), 'E2 Allocators'!$B$15:$W$358, MATCH('O5 Details by Class &amp; Accounts'!BK$18, 'E2 Allocators'!$B$15:$W$15, 0),FALSE)*$E73), 0, VLOOKUP(VLOOKUP($A73, 'E4 TB Allocation Details'!$A$18:$L$214, MATCH("Misc ID", 'E4 TB Allocation Details'!$A$18:$L$18, 0),FALSE), 'E2 Allocators'!$B$15:$W$358, MATCH('O5 Details by Class &amp; Accounts'!BK$18, 'E2 Allocators'!$B$15:$W$15, 0),FALSE)*$E73)</f>
        <v>0</v>
      </c>
      <c r="BL73" s="1322">
        <f>IF(ISERROR(VLOOKUP(VLOOKUP($A73, 'E4 TB Allocation Details'!$A$18:$L$214, MATCH("Misc ID", 'E4 TB Allocation Details'!$A$18:$L$18, 0),FALSE), 'E2 Allocators'!$B$15:$W$358, MATCH('O5 Details by Class &amp; Accounts'!BL$18, 'E2 Allocators'!$B$15:$W$15, 0),FALSE)*$E73), 0, VLOOKUP(VLOOKUP($A73, 'E4 TB Allocation Details'!$A$18:$L$214, MATCH("Misc ID", 'E4 TB Allocation Details'!$A$18:$L$18, 0),FALSE), 'E2 Allocators'!$B$15:$W$358, MATCH('O5 Details by Class &amp; Accounts'!BL$18, 'E2 Allocators'!$B$15:$W$15, 0),FALSE)*$E73)</f>
        <v>0</v>
      </c>
      <c r="BM73" s="1322">
        <f>IF(ISERROR(VLOOKUP(VLOOKUP($A73, 'E4 TB Allocation Details'!$A$18:$L$214, MATCH("Misc ID", 'E4 TB Allocation Details'!$A$18:$L$18, 0),FALSE), 'E2 Allocators'!$B$15:$W$358, MATCH('O5 Details by Class &amp; Accounts'!BM$18, 'E2 Allocators'!$B$15:$W$15, 0),FALSE)*$E73), 0, VLOOKUP(VLOOKUP($A73, 'E4 TB Allocation Details'!$A$18:$L$214, MATCH("Misc ID", 'E4 TB Allocation Details'!$A$18:$L$18, 0),FALSE), 'E2 Allocators'!$B$15:$W$358, MATCH('O5 Details by Class &amp; Accounts'!BM$18, 'E2 Allocators'!$B$15:$W$15, 0),FALSE)*$E73)</f>
        <v>0</v>
      </c>
      <c r="BN73" s="1322">
        <f>IF(ISERROR(VLOOKUP(VLOOKUP($A73, 'E4 TB Allocation Details'!$A$18:$L$214, MATCH("Misc ID", 'E4 TB Allocation Details'!$A$18:$L$18, 0),FALSE), 'E2 Allocators'!$B$15:$W$358, MATCH('O5 Details by Class &amp; Accounts'!BN$18, 'E2 Allocators'!$B$15:$W$15, 0),FALSE)*$E73), 0, VLOOKUP(VLOOKUP($A73, 'E4 TB Allocation Details'!$A$18:$L$214, MATCH("Misc ID", 'E4 TB Allocation Details'!$A$18:$L$18, 0),FALSE), 'E2 Allocators'!$B$15:$W$358, MATCH('O5 Details by Class &amp; Accounts'!BN$18, 'E2 Allocators'!$B$15:$W$15, 0),FALSE)*$E73)</f>
        <v>0</v>
      </c>
      <c r="BO73" s="1322">
        <f>IF(ISERROR(VLOOKUP(VLOOKUP($A73, 'E4 TB Allocation Details'!$A$18:$L$214, MATCH("Misc ID", 'E4 TB Allocation Details'!$A$18:$L$18, 0),FALSE), 'E2 Allocators'!$B$15:$W$358, MATCH('O5 Details by Class &amp; Accounts'!BO$18, 'E2 Allocators'!$B$15:$W$15, 0),FALSE)*$E73), 0, VLOOKUP(VLOOKUP($A73, 'E4 TB Allocation Details'!$A$18:$L$214, MATCH("Misc ID", 'E4 TB Allocation Details'!$A$18:$L$18, 0),FALSE), 'E2 Allocators'!$B$15:$W$358, MATCH('O5 Details by Class &amp; Accounts'!BO$18, 'E2 Allocators'!$B$15:$W$15, 0),FALSE)*$E73)</f>
        <v>0</v>
      </c>
      <c r="BP73" s="1322">
        <f>IF(ISERROR(VLOOKUP(VLOOKUP($A73, 'E4 TB Allocation Details'!$A$18:$L$214, MATCH("Misc ID", 'E4 TB Allocation Details'!$A$18:$L$18, 0),FALSE), 'E2 Allocators'!$B$15:$W$358, MATCH('O5 Details by Class &amp; Accounts'!BP$18, 'E2 Allocators'!$B$15:$W$15, 0),FALSE)*$E73), 0, VLOOKUP(VLOOKUP($A73, 'E4 TB Allocation Details'!$A$18:$L$214, MATCH("Misc ID", 'E4 TB Allocation Details'!$A$18:$L$18, 0),FALSE), 'E2 Allocators'!$B$15:$W$358, MATCH('O5 Details by Class &amp; Accounts'!BP$18, 'E2 Allocators'!$B$15:$W$15, 0),FALSE)*$E73)</f>
        <v>0</v>
      </c>
      <c r="BQ73" s="1322">
        <f>IF(ISERROR(VLOOKUP(VLOOKUP($A73, 'E4 TB Allocation Details'!$A$18:$L$214, MATCH("Misc ID", 'E4 TB Allocation Details'!$A$18:$L$18, 0),FALSE), 'E2 Allocators'!$B$15:$W$358, MATCH('O5 Details by Class &amp; Accounts'!BQ$18, 'E2 Allocators'!$B$15:$W$15, 0),FALSE)*$E73), 0, VLOOKUP(VLOOKUP($A73, 'E4 TB Allocation Details'!$A$18:$L$214, MATCH("Misc ID", 'E4 TB Allocation Details'!$A$18:$L$18, 0),FALSE), 'E2 Allocators'!$B$15:$W$358, MATCH('O5 Details by Class &amp; Accounts'!BQ$18, 'E2 Allocators'!$B$15:$W$15, 0),FALSE)*$E73)</f>
        <v>0</v>
      </c>
      <c r="BR73" s="1322">
        <f>IF(ISERROR(VLOOKUP(VLOOKUP($A73, 'E4 TB Allocation Details'!$A$18:$L$214, MATCH("Misc ID", 'E4 TB Allocation Details'!$A$18:$L$18, 0),FALSE), 'E2 Allocators'!$B$15:$W$358, MATCH('O5 Details by Class &amp; Accounts'!BR$18, 'E2 Allocators'!$B$15:$W$15, 0),FALSE)*$E73), 0, VLOOKUP(VLOOKUP($A73, 'E4 TB Allocation Details'!$A$18:$L$214, MATCH("Misc ID", 'E4 TB Allocation Details'!$A$18:$L$18, 0),FALSE), 'E2 Allocators'!$B$15:$W$358, MATCH('O5 Details by Class &amp; Accounts'!BR$18, 'E2 Allocators'!$B$15:$W$15, 0),FALSE)*$E73)</f>
        <v>0</v>
      </c>
      <c r="BS73" s="1322">
        <f t="shared" si="11"/>
        <v>0</v>
      </c>
      <c r="BT73" s="1322">
        <f>IF(ISERROR(VLOOKUP(VLOOKUP($A73, 'E4 TB Allocation Details'!$A$18:$L$214, MATCH("A &amp; G ID", 'E4 TB Allocation Details'!$A$18:$L$18, 0),FALSE), 'E2 Allocators'!$B$15:$W$358, MATCH('O5 Details by Class &amp; Accounts'!BT$18, 'E2 Allocators'!$B$15:$W$15, 0),FALSE)*$E73), 0, VLOOKUP(VLOOKUP($A73, 'E4 TB Allocation Details'!$A$18:$L$214, MATCH("A &amp; G ID", 'E4 TB Allocation Details'!$A$18:$L$18, 0),FALSE), 'E2 Allocators'!$B$15:$W$358, MATCH('O5 Details by Class &amp; Accounts'!BT$18, 'E2 Allocators'!$B$15:$W$15, 0),FALSE)*$E73)</f>
        <v>0</v>
      </c>
      <c r="BU73" s="1322">
        <f>IF(ISERROR(VLOOKUP(VLOOKUP($A73, 'E4 TB Allocation Details'!$A$18:$L$214, MATCH("A &amp; G ID", 'E4 TB Allocation Details'!$A$18:$L$18, 0),FALSE), 'E2 Allocators'!$B$15:$W$358, MATCH('O5 Details by Class &amp; Accounts'!BU$18, 'E2 Allocators'!$B$15:$W$15, 0),FALSE)*$E73), 0, VLOOKUP(VLOOKUP($A73, 'E4 TB Allocation Details'!$A$18:$L$214, MATCH("A &amp; G ID", 'E4 TB Allocation Details'!$A$18:$L$18, 0),FALSE), 'E2 Allocators'!$B$15:$W$358, MATCH('O5 Details by Class &amp; Accounts'!BU$18, 'E2 Allocators'!$B$15:$W$15, 0),FALSE)*$E73)</f>
        <v>0</v>
      </c>
      <c r="BV73" s="1322">
        <f>IF(ISERROR(VLOOKUP(VLOOKUP($A73, 'E4 TB Allocation Details'!$A$18:$L$214, MATCH("A &amp; G ID", 'E4 TB Allocation Details'!$A$18:$L$18, 0),FALSE), 'E2 Allocators'!$B$15:$W$358, MATCH('O5 Details by Class &amp; Accounts'!BV$18, 'E2 Allocators'!$B$15:$W$15, 0),FALSE)*$E73), 0, VLOOKUP(VLOOKUP($A73, 'E4 TB Allocation Details'!$A$18:$L$214, MATCH("A &amp; G ID", 'E4 TB Allocation Details'!$A$18:$L$18, 0),FALSE), 'E2 Allocators'!$B$15:$W$358, MATCH('O5 Details by Class &amp; Accounts'!BV$18, 'E2 Allocators'!$B$15:$W$15, 0),FALSE)*$E73)</f>
        <v>0</v>
      </c>
      <c r="BW73" s="1322">
        <f>IF(ISERROR(VLOOKUP(VLOOKUP($A73, 'E4 TB Allocation Details'!$A$18:$L$214, MATCH("A &amp; G ID", 'E4 TB Allocation Details'!$A$18:$L$18, 0),FALSE), 'E2 Allocators'!$B$15:$W$358, MATCH('O5 Details by Class &amp; Accounts'!BW$18, 'E2 Allocators'!$B$15:$W$15, 0),FALSE)*$E73), 0, VLOOKUP(VLOOKUP($A73, 'E4 TB Allocation Details'!$A$18:$L$214, MATCH("A &amp; G ID", 'E4 TB Allocation Details'!$A$18:$L$18, 0),FALSE), 'E2 Allocators'!$B$15:$W$358, MATCH('O5 Details by Class &amp; Accounts'!BW$18, 'E2 Allocators'!$B$15:$W$15, 0),FALSE)*$E73)</f>
        <v>0</v>
      </c>
      <c r="BX73" s="1322">
        <f>IF(ISERROR(VLOOKUP(VLOOKUP($A73, 'E4 TB Allocation Details'!$A$18:$L$214, MATCH("A &amp; G ID", 'E4 TB Allocation Details'!$A$18:$L$18, 0),FALSE), 'E2 Allocators'!$B$15:$W$358, MATCH('O5 Details by Class &amp; Accounts'!BX$18, 'E2 Allocators'!$B$15:$W$15, 0),FALSE)*$E73), 0, VLOOKUP(VLOOKUP($A73, 'E4 TB Allocation Details'!$A$18:$L$214, MATCH("A &amp; G ID", 'E4 TB Allocation Details'!$A$18:$L$18, 0),FALSE), 'E2 Allocators'!$B$15:$W$358, MATCH('O5 Details by Class &amp; Accounts'!BX$18, 'E2 Allocators'!$B$15:$W$15, 0),FALSE)*$E73)</f>
        <v>0</v>
      </c>
      <c r="BY73" s="1322">
        <f>IF(ISERROR(VLOOKUP(VLOOKUP($A73, 'E4 TB Allocation Details'!$A$18:$L$214, MATCH("A &amp; G ID", 'E4 TB Allocation Details'!$A$18:$L$18, 0),FALSE), 'E2 Allocators'!$B$15:$W$358, MATCH('O5 Details by Class &amp; Accounts'!BY$18, 'E2 Allocators'!$B$15:$W$15, 0),FALSE)*$E73), 0, VLOOKUP(VLOOKUP($A73, 'E4 TB Allocation Details'!$A$18:$L$214, MATCH("A &amp; G ID", 'E4 TB Allocation Details'!$A$18:$L$18, 0),FALSE), 'E2 Allocators'!$B$15:$W$358, MATCH('O5 Details by Class &amp; Accounts'!BY$18, 'E2 Allocators'!$B$15:$W$15, 0),FALSE)*$E73)</f>
        <v>0</v>
      </c>
      <c r="BZ73" s="1322">
        <f>IF(ISERROR(VLOOKUP(VLOOKUP($A73, 'E4 TB Allocation Details'!$A$18:$L$214, MATCH("A &amp; G ID", 'E4 TB Allocation Details'!$A$18:$L$18, 0),FALSE), 'E2 Allocators'!$B$15:$W$358, MATCH('O5 Details by Class &amp; Accounts'!BZ$18, 'E2 Allocators'!$B$15:$W$15, 0),FALSE)*$E73), 0, VLOOKUP(VLOOKUP($A73, 'E4 TB Allocation Details'!$A$18:$L$214, MATCH("A &amp; G ID", 'E4 TB Allocation Details'!$A$18:$L$18, 0),FALSE), 'E2 Allocators'!$B$15:$W$358, MATCH('O5 Details by Class &amp; Accounts'!BZ$18, 'E2 Allocators'!$B$15:$W$15, 0),FALSE)*$E73)</f>
        <v>0</v>
      </c>
      <c r="CA73" s="1322">
        <f>IF(ISERROR(VLOOKUP(VLOOKUP($A73, 'E4 TB Allocation Details'!$A$18:$L$214, MATCH("A &amp; G ID", 'E4 TB Allocation Details'!$A$18:$L$18, 0),FALSE), 'E2 Allocators'!$B$15:$W$358, MATCH('O5 Details by Class &amp; Accounts'!CA$18, 'E2 Allocators'!$B$15:$W$15, 0),FALSE)*$E73), 0, VLOOKUP(VLOOKUP($A73, 'E4 TB Allocation Details'!$A$18:$L$214, MATCH("A &amp; G ID", 'E4 TB Allocation Details'!$A$18:$L$18, 0),FALSE), 'E2 Allocators'!$B$15:$W$358, MATCH('O5 Details by Class &amp; Accounts'!CA$18, 'E2 Allocators'!$B$15:$W$15, 0),FALSE)*$E73)</f>
        <v>0</v>
      </c>
      <c r="CB73" s="1322">
        <f>IF(ISERROR(VLOOKUP(VLOOKUP($A73, 'E4 TB Allocation Details'!$A$18:$L$214, MATCH("A &amp; G ID", 'E4 TB Allocation Details'!$A$18:$L$18, 0),FALSE), 'E2 Allocators'!$B$15:$W$358, MATCH('O5 Details by Class &amp; Accounts'!CB$18, 'E2 Allocators'!$B$15:$W$15, 0),FALSE)*$E73), 0, VLOOKUP(VLOOKUP($A73, 'E4 TB Allocation Details'!$A$18:$L$214, MATCH("A &amp; G ID", 'E4 TB Allocation Details'!$A$18:$L$18, 0),FALSE), 'E2 Allocators'!$B$15:$W$358, MATCH('O5 Details by Class &amp; Accounts'!CB$18, 'E2 Allocators'!$B$15:$W$15, 0),FALSE)*$E73)</f>
        <v>0</v>
      </c>
      <c r="CC73" s="1322">
        <f>IF(ISERROR(VLOOKUP(VLOOKUP($A73, 'E4 TB Allocation Details'!$A$18:$L$214, MATCH("A &amp; G ID", 'E4 TB Allocation Details'!$A$18:$L$18, 0),FALSE), 'E2 Allocators'!$B$15:$W$358, MATCH('O5 Details by Class &amp; Accounts'!CC$18, 'E2 Allocators'!$B$15:$W$15, 0),FALSE)*$E73), 0, VLOOKUP(VLOOKUP($A73, 'E4 TB Allocation Details'!$A$18:$L$214, MATCH("A &amp; G ID", 'E4 TB Allocation Details'!$A$18:$L$18, 0),FALSE), 'E2 Allocators'!$B$15:$W$358, MATCH('O5 Details by Class &amp; Accounts'!CC$18, 'E2 Allocators'!$B$15:$W$15, 0),FALSE)*$E73)</f>
        <v>0</v>
      </c>
      <c r="CD73" s="1322">
        <f>IF(ISERROR(VLOOKUP(VLOOKUP($A73, 'E4 TB Allocation Details'!$A$18:$L$214, MATCH("A &amp; G ID", 'E4 TB Allocation Details'!$A$18:$L$18, 0),FALSE), 'E2 Allocators'!$B$15:$W$358, MATCH('O5 Details by Class &amp; Accounts'!CD$18, 'E2 Allocators'!$B$15:$W$15, 0),FALSE)*$E73), 0, VLOOKUP(VLOOKUP($A73, 'E4 TB Allocation Details'!$A$18:$L$214, MATCH("A &amp; G ID", 'E4 TB Allocation Details'!$A$18:$L$18, 0),FALSE), 'E2 Allocators'!$B$15:$W$358, MATCH('O5 Details by Class &amp; Accounts'!CD$18, 'E2 Allocators'!$B$15:$W$15, 0),FALSE)*$E73)</f>
        <v>0</v>
      </c>
      <c r="CE73" s="1322">
        <f>IF(ISERROR(VLOOKUP(VLOOKUP($A73, 'E4 TB Allocation Details'!$A$18:$L$214, MATCH("A &amp; G ID", 'E4 TB Allocation Details'!$A$18:$L$18, 0),FALSE), 'E2 Allocators'!$B$15:$W$358, MATCH('O5 Details by Class &amp; Accounts'!CE$18, 'E2 Allocators'!$B$15:$W$15, 0),FALSE)*$E73), 0, VLOOKUP(VLOOKUP($A73, 'E4 TB Allocation Details'!$A$18:$L$214, MATCH("A &amp; G ID", 'E4 TB Allocation Details'!$A$18:$L$18, 0),FALSE), 'E2 Allocators'!$B$15:$W$358, MATCH('O5 Details by Class &amp; Accounts'!CE$18, 'E2 Allocators'!$B$15:$W$15, 0),FALSE)*$E73)</f>
        <v>0</v>
      </c>
      <c r="CF73" s="1322">
        <f>IF(ISERROR(VLOOKUP(VLOOKUP($A73, 'E4 TB Allocation Details'!$A$18:$L$214, MATCH("A &amp; G ID", 'E4 TB Allocation Details'!$A$18:$L$18, 0),FALSE), 'E2 Allocators'!$B$15:$W$358, MATCH('O5 Details by Class &amp; Accounts'!CF$18, 'E2 Allocators'!$B$15:$W$15, 0),FALSE)*$E73), 0, VLOOKUP(VLOOKUP($A73, 'E4 TB Allocation Details'!$A$18:$L$214, MATCH("A &amp; G ID", 'E4 TB Allocation Details'!$A$18:$L$18, 0),FALSE), 'E2 Allocators'!$B$15:$W$358, MATCH('O5 Details by Class &amp; Accounts'!CF$18, 'E2 Allocators'!$B$15:$W$15, 0),FALSE)*$E73)</f>
        <v>0</v>
      </c>
      <c r="CG73" s="1322">
        <f>IF(ISERROR(VLOOKUP(VLOOKUP($A73, 'E4 TB Allocation Details'!$A$18:$L$214, MATCH("A &amp; G ID", 'E4 TB Allocation Details'!$A$18:$L$18, 0),FALSE), 'E2 Allocators'!$B$15:$W$358, MATCH('O5 Details by Class &amp; Accounts'!CG$18, 'E2 Allocators'!$B$15:$W$15, 0),FALSE)*$E73), 0, VLOOKUP(VLOOKUP($A73, 'E4 TB Allocation Details'!$A$18:$L$214, MATCH("A &amp; G ID", 'E4 TB Allocation Details'!$A$18:$L$18, 0),FALSE), 'E2 Allocators'!$B$15:$W$358, MATCH('O5 Details by Class &amp; Accounts'!CG$18, 'E2 Allocators'!$B$15:$W$15, 0),FALSE)*$E73)</f>
        <v>0</v>
      </c>
      <c r="CH73" s="1322">
        <f>IF(ISERROR(VLOOKUP(VLOOKUP($A73, 'E4 TB Allocation Details'!$A$18:$L$214, MATCH("A &amp; G ID", 'E4 TB Allocation Details'!$A$18:$L$18, 0),FALSE), 'E2 Allocators'!$B$15:$W$358, MATCH('O5 Details by Class &amp; Accounts'!CH$18, 'E2 Allocators'!$B$15:$W$15, 0),FALSE)*$E73), 0, VLOOKUP(VLOOKUP($A73, 'E4 TB Allocation Details'!$A$18:$L$214, MATCH("A &amp; G ID", 'E4 TB Allocation Details'!$A$18:$L$18, 0),FALSE), 'E2 Allocators'!$B$15:$W$358, MATCH('O5 Details by Class &amp; Accounts'!CH$18, 'E2 Allocators'!$B$15:$W$15, 0),FALSE)*$E73)</f>
        <v>0</v>
      </c>
      <c r="CI73" s="1322">
        <f>IF(ISERROR(VLOOKUP(VLOOKUP($A73, 'E4 TB Allocation Details'!$A$18:$L$214, MATCH("A &amp; G ID", 'E4 TB Allocation Details'!$A$18:$L$18, 0),FALSE), 'E2 Allocators'!$B$15:$W$358, MATCH('O5 Details by Class &amp; Accounts'!CI$18, 'E2 Allocators'!$B$15:$W$15, 0),FALSE)*$E73), 0, VLOOKUP(VLOOKUP($A73, 'E4 TB Allocation Details'!$A$18:$L$214, MATCH("A &amp; G ID", 'E4 TB Allocation Details'!$A$18:$L$18, 0),FALSE), 'E2 Allocators'!$B$15:$W$358, MATCH('O5 Details by Class &amp; Accounts'!CI$18, 'E2 Allocators'!$B$15:$W$15, 0),FALSE)*$E73)</f>
        <v>0</v>
      </c>
      <c r="CJ73" s="1322">
        <f>IF(ISERROR(VLOOKUP(VLOOKUP($A73, 'E4 TB Allocation Details'!$A$18:$L$214, MATCH("A &amp; G ID", 'E4 TB Allocation Details'!$A$18:$L$18, 0),FALSE), 'E2 Allocators'!$B$15:$W$358, MATCH('O5 Details by Class &amp; Accounts'!CJ$18, 'E2 Allocators'!$B$15:$W$15, 0),FALSE)*$E73), 0, VLOOKUP(VLOOKUP($A73, 'E4 TB Allocation Details'!$A$18:$L$214, MATCH("A &amp; G ID", 'E4 TB Allocation Details'!$A$18:$L$18, 0),FALSE), 'E2 Allocators'!$B$15:$W$358, MATCH('O5 Details by Class &amp; Accounts'!CJ$18, 'E2 Allocators'!$B$15:$W$15, 0),FALSE)*$E73)</f>
        <v>0</v>
      </c>
      <c r="CK73" s="1322">
        <f>IF(ISERROR(VLOOKUP(VLOOKUP($A73, 'E4 TB Allocation Details'!$A$18:$L$214, MATCH("A &amp; G ID", 'E4 TB Allocation Details'!$A$18:$L$18, 0),FALSE), 'E2 Allocators'!$B$15:$W$358, MATCH('O5 Details by Class &amp; Accounts'!CK$18, 'E2 Allocators'!$B$15:$W$15, 0),FALSE)*$E73), 0, VLOOKUP(VLOOKUP($A73, 'E4 TB Allocation Details'!$A$18:$L$214, MATCH("A &amp; G ID", 'E4 TB Allocation Details'!$A$18:$L$18, 0),FALSE), 'E2 Allocators'!$B$15:$W$358, MATCH('O5 Details by Class &amp; Accounts'!CK$18, 'E2 Allocators'!$B$15:$W$15, 0),FALSE)*$E73)</f>
        <v>0</v>
      </c>
      <c r="CL73" s="1322">
        <f>IF(ISERROR(VLOOKUP(VLOOKUP($A73, 'E4 TB Allocation Details'!$A$18:$L$214, MATCH("A &amp; G ID", 'E4 TB Allocation Details'!$A$18:$L$18, 0),FALSE), 'E2 Allocators'!$B$15:$W$358, MATCH('O5 Details by Class &amp; Accounts'!CL$18, 'E2 Allocators'!$B$15:$W$15, 0),FALSE)*$E73), 0, VLOOKUP(VLOOKUP($A73, 'E4 TB Allocation Details'!$A$18:$L$214, MATCH("A &amp; G ID", 'E4 TB Allocation Details'!$A$18:$L$18, 0),FALSE), 'E2 Allocators'!$B$15:$W$358, MATCH('O5 Details by Class &amp; Accounts'!CL$18, 'E2 Allocators'!$B$15:$W$15, 0),FALSE)*$E73)</f>
        <v>0</v>
      </c>
      <c r="CM73" s="1322">
        <f>IF(ISERROR(VLOOKUP(VLOOKUP($A73, 'E4 TB Allocation Details'!$A$18:$L$214, MATCH("A &amp; G ID", 'E4 TB Allocation Details'!$A$18:$L$18, 0),FALSE), 'E2 Allocators'!$B$15:$W$358, MATCH('O5 Details by Class &amp; Accounts'!CM$18, 'E2 Allocators'!$B$15:$W$15, 0),FALSE)*$E73), 0, VLOOKUP(VLOOKUP($A73, 'E4 TB Allocation Details'!$A$18:$L$214, MATCH("A &amp; G ID", 'E4 TB Allocation Details'!$A$18:$L$18, 0),FALSE), 'E2 Allocators'!$B$15:$W$358, MATCH('O5 Details by Class &amp; Accounts'!CM$18, 'E2 Allocators'!$B$15:$W$15, 0),FALSE)*$E73)</f>
        <v>0</v>
      </c>
      <c r="CN73" s="1322">
        <f t="shared" si="12"/>
        <v>0</v>
      </c>
      <c r="CO73" s="1651">
        <f t="shared" si="7"/>
        <v>0</v>
      </c>
      <c r="CQ73" s="1899" t="inlineStr">
        <is>
          <t/>
        </is>
      </c>
    </row>
    <row r="74" spans="1:95" s="64" customFormat="1" ht="25.5" x14ac:dyDescent="0.2">
      <c r="A74" s="2146">
        <v>1970</v>
      </c>
      <c r="B74" s="2112" t="s">
        <v>276</v>
      </c>
      <c r="C74" s="1648">
        <f>IF(ISERROR(VLOOKUP($A74,'I3 TB Data'!$A$19:$H$483,MATCH('O5 Details by Class &amp; Accounts'!$C$18, 'I3 TB Data'!$A$19:$H$19,0),0)), 0, VLOOKUP($A74,'I3 TB Data'!$A$19:$H$483,MATCH('O5 Details by Class &amp; Accounts'!$C$18,'I3 TB Data'!$A$19:$H$19,0),0))</f>
        <v>0</v>
      </c>
      <c r="D74" s="1649">
        <f>'I4 BO ASSETS'!E76</f>
        <v>0</v>
      </c>
      <c r="E74" s="1648">
        <f t="shared" si="6"/>
        <v>0</v>
      </c>
      <c r="F74" s="1650">
        <f>IF(ISERROR(VLOOKUP($A74, 'E1 Categorization'!A33:E124, MATCH("Customer Component", 'E1 Categorization'!$A$33:$E$33,0), 0)), 0, IF(VLOOKUP($A74, 'E1 Categorization'!A33:E124, MATCH("Customer Component", 'E1 Categorization'!$A$33:$E$33,0), 0)=0, 'O5 Details by Class &amp; Accounts'!$E74, IF(AND(VLOOKUP($A74, 'E1 Categorization'!A33:E124, MATCH("Customer Component", 'E1 Categorization'!$A$33:$E$33,0), 0) &gt;0, VLOOKUP($A74, 'E1 Categorization'!A33:E124, MATCH("Customer Component", 'E1 Categorization'!$A$33:$E$33,0), 0)&lt;1), 'O5 Details by Class &amp; Accounts'!$E74*(1-VLOOKUP($A74, 'E1 Categorization'!A33:E124, MATCH("Customer Component", 'E1 Categorization'!$A$33:$E$33,0), 0)), 0)))</f>
        <v>0</v>
      </c>
      <c r="G74" s="1650">
        <f>IF(ISERROR(VLOOKUP($A74, 'E1 Categorization'!A33:E124, MATCH("Customer Component", 'E1 Categorization'!$A$33:$E$33,0), 0)),0, IF(VLOOKUP($A74, 'E1 Categorization'!A33:E124, MATCH("Customer Component", 'E1 Categorization'!$A$33:$E$33,0), 0)=0, 0, IF(AND(VLOOKUP($A74, 'E1 Categorization'!A33:E124, MATCH("Customer Component", 'E1 Categorization'!$A$33:$E$33,0), 0) &gt;0, VLOOKUP($A74, 'E1 Categorization'!A33:E124, MATCH("Customer Component", 'E1 Categorization'!$A$33:$E$33,0), 0)&lt;1), 'O5 Details by Class &amp; Accounts'!$E74*(VLOOKUP($A74, 'E1 Categorization'!A33:E124, MATCH("Customer Component", 'E1 Categorization'!$A$33:$E$33,0), 0)), 'O5 Details by Class &amp; Accounts'!$E74)))</f>
        <v>0</v>
      </c>
      <c r="H74" s="1322">
        <f t="shared" si="8"/>
        <v>0</v>
      </c>
      <c r="I74" s="1322">
        <f>IF(ISERROR(VLOOKUP(VLOOKUP($A74, 'E4 TB Allocation Details'!$A$18:$L$214, MATCH("Demand ID", 'E4 TB Allocation Details'!$A$18:$L$18, 0),FALSE), 'E2 Allocators'!$B$15:$W$358, MATCH('O5 Details by Class &amp; Accounts'!I$18, 'E2 Allocators'!$B$15:$W$15, 0),FALSE)*$F74), 0, VLOOKUP(VLOOKUP($A74, 'E4 TB Allocation Details'!$A$18:$L$214, MATCH("Demand ID", 'E4 TB Allocation Details'!$A$18:$L$18, 0),FALSE), 'E2 Allocators'!$B$15:$W$358, MATCH('O5 Details by Class &amp; Accounts'!I$18, 'E2 Allocators'!$B$15:$W$15, 0),FALSE)*$F74)</f>
        <v>0</v>
      </c>
      <c r="J74" s="1322">
        <f>IF(ISERROR(VLOOKUP(VLOOKUP($A74, 'E4 TB Allocation Details'!$A$18:$L$214, MATCH("Demand ID", 'E4 TB Allocation Details'!$A$18:$L$18, 0),FALSE), 'E2 Allocators'!$B$15:$W$358, MATCH('O5 Details by Class &amp; Accounts'!J$18, 'E2 Allocators'!$B$15:$W$15, 0),FALSE)*$F74), 0, VLOOKUP(VLOOKUP($A74, 'E4 TB Allocation Details'!$A$18:$L$214, MATCH("Demand ID", 'E4 TB Allocation Details'!$A$18:$L$18, 0),FALSE), 'E2 Allocators'!$B$15:$W$358, MATCH('O5 Details by Class &amp; Accounts'!J$18, 'E2 Allocators'!$B$15:$W$15, 0),FALSE)*$F74)</f>
        <v>0</v>
      </c>
      <c r="K74" s="1322">
        <f>IF(ISERROR(VLOOKUP(VLOOKUP($A74, 'E4 TB Allocation Details'!$A$18:$L$214, MATCH("Demand ID", 'E4 TB Allocation Details'!$A$18:$L$18, 0),FALSE), 'E2 Allocators'!$B$15:$W$358, MATCH('O5 Details by Class &amp; Accounts'!K$18, 'E2 Allocators'!$B$15:$W$15, 0),FALSE)*$F74), 0, VLOOKUP(VLOOKUP($A74, 'E4 TB Allocation Details'!$A$18:$L$214, MATCH("Demand ID", 'E4 TB Allocation Details'!$A$18:$L$18, 0),FALSE), 'E2 Allocators'!$B$15:$W$358, MATCH('O5 Details by Class &amp; Accounts'!K$18, 'E2 Allocators'!$B$15:$W$15, 0),FALSE)*$F74)</f>
        <v>0</v>
      </c>
      <c r="L74" s="1322">
        <f>IF(ISERROR(VLOOKUP(VLOOKUP($A74, 'E4 TB Allocation Details'!$A$18:$L$214, MATCH("Demand ID", 'E4 TB Allocation Details'!$A$18:$L$18, 0),FALSE), 'E2 Allocators'!$B$15:$W$358, MATCH('O5 Details by Class &amp; Accounts'!L$18, 'E2 Allocators'!$B$15:$W$15, 0),FALSE)*$F74), 0, VLOOKUP(VLOOKUP($A74, 'E4 TB Allocation Details'!$A$18:$L$214, MATCH("Demand ID", 'E4 TB Allocation Details'!$A$18:$L$18, 0),FALSE), 'E2 Allocators'!$B$15:$W$358, MATCH('O5 Details by Class &amp; Accounts'!L$18, 'E2 Allocators'!$B$15:$W$15, 0),FALSE)*$F74)</f>
        <v>0</v>
      </c>
      <c r="M74" s="1322">
        <f>IF(ISERROR(VLOOKUP(VLOOKUP($A74, 'E4 TB Allocation Details'!$A$18:$L$214, MATCH("Demand ID", 'E4 TB Allocation Details'!$A$18:$L$18, 0),FALSE), 'E2 Allocators'!$B$15:$W$358, MATCH('O5 Details by Class &amp; Accounts'!M$18, 'E2 Allocators'!$B$15:$W$15, 0),FALSE)*$F74), 0, VLOOKUP(VLOOKUP($A74, 'E4 TB Allocation Details'!$A$18:$L$214, MATCH("Demand ID", 'E4 TB Allocation Details'!$A$18:$L$18, 0),FALSE), 'E2 Allocators'!$B$15:$W$358, MATCH('O5 Details by Class &amp; Accounts'!M$18, 'E2 Allocators'!$B$15:$W$15, 0),FALSE)*$F74)</f>
        <v>0</v>
      </c>
      <c r="N74" s="1322">
        <f>IF(ISERROR(VLOOKUP(VLOOKUP($A74, 'E4 TB Allocation Details'!$A$18:$L$214, MATCH("Demand ID", 'E4 TB Allocation Details'!$A$18:$L$18, 0),FALSE), 'E2 Allocators'!$B$15:$W$358, MATCH('O5 Details by Class &amp; Accounts'!N$18, 'E2 Allocators'!$B$15:$W$15, 0),FALSE)*$F74), 0, VLOOKUP(VLOOKUP($A74, 'E4 TB Allocation Details'!$A$18:$L$214, MATCH("Demand ID", 'E4 TB Allocation Details'!$A$18:$L$18, 0),FALSE), 'E2 Allocators'!$B$15:$W$358, MATCH('O5 Details by Class &amp; Accounts'!N$18, 'E2 Allocators'!$B$15:$W$15, 0),FALSE)*$F74)</f>
        <v>0</v>
      </c>
      <c r="O74" s="1322">
        <f>IF(ISERROR(VLOOKUP(VLOOKUP($A74, 'E4 TB Allocation Details'!$A$18:$L$214, MATCH("Demand ID", 'E4 TB Allocation Details'!$A$18:$L$18, 0),FALSE), 'E2 Allocators'!$B$15:$W$358, MATCH('O5 Details by Class &amp; Accounts'!O$18, 'E2 Allocators'!$B$15:$W$15, 0),FALSE)*$F74), 0, VLOOKUP(VLOOKUP($A74, 'E4 TB Allocation Details'!$A$18:$L$214, MATCH("Demand ID", 'E4 TB Allocation Details'!$A$18:$L$18, 0),FALSE), 'E2 Allocators'!$B$15:$W$358, MATCH('O5 Details by Class &amp; Accounts'!O$18, 'E2 Allocators'!$B$15:$W$15, 0),FALSE)*$F74)</f>
        <v>0</v>
      </c>
      <c r="P74" s="1322">
        <f>IF(ISERROR(VLOOKUP(VLOOKUP($A74, 'E4 TB Allocation Details'!$A$18:$L$214, MATCH("Demand ID", 'E4 TB Allocation Details'!$A$18:$L$18, 0),FALSE), 'E2 Allocators'!$B$15:$W$358, MATCH('O5 Details by Class &amp; Accounts'!P$18, 'E2 Allocators'!$B$15:$W$15, 0),FALSE)*$F74), 0, VLOOKUP(VLOOKUP($A74, 'E4 TB Allocation Details'!$A$18:$L$214, MATCH("Demand ID", 'E4 TB Allocation Details'!$A$18:$L$18, 0),FALSE), 'E2 Allocators'!$B$15:$W$358, MATCH('O5 Details by Class &amp; Accounts'!P$18, 'E2 Allocators'!$B$15:$W$15, 0),FALSE)*$F74)</f>
        <v>0</v>
      </c>
      <c r="Q74" s="1322">
        <f>IF(ISERROR(VLOOKUP(VLOOKUP($A74, 'E4 TB Allocation Details'!$A$18:$L$214, MATCH("Demand ID", 'E4 TB Allocation Details'!$A$18:$L$18, 0),FALSE), 'E2 Allocators'!$B$15:$W$358, MATCH('O5 Details by Class &amp; Accounts'!Q$18, 'E2 Allocators'!$B$15:$W$15, 0),FALSE)*$F74), 0, VLOOKUP(VLOOKUP($A74, 'E4 TB Allocation Details'!$A$18:$L$214, MATCH("Demand ID", 'E4 TB Allocation Details'!$A$18:$L$18, 0),FALSE), 'E2 Allocators'!$B$15:$W$358, MATCH('O5 Details by Class &amp; Accounts'!Q$18, 'E2 Allocators'!$B$15:$W$15, 0),FALSE)*$F74)</f>
        <v>0</v>
      </c>
      <c r="R74" s="1322">
        <f>IF(ISERROR(VLOOKUP(VLOOKUP($A74, 'E4 TB Allocation Details'!$A$18:$L$214, MATCH("Demand ID", 'E4 TB Allocation Details'!$A$18:$L$18, 0),FALSE), 'E2 Allocators'!$B$15:$W$358, MATCH('O5 Details by Class &amp; Accounts'!R$18, 'E2 Allocators'!$B$15:$W$15, 0),FALSE)*$F74), 0, VLOOKUP(VLOOKUP($A74, 'E4 TB Allocation Details'!$A$18:$L$214, MATCH("Demand ID", 'E4 TB Allocation Details'!$A$18:$L$18, 0),FALSE), 'E2 Allocators'!$B$15:$W$358, MATCH('O5 Details by Class &amp; Accounts'!R$18, 'E2 Allocators'!$B$15:$W$15, 0),FALSE)*$F74)</f>
        <v>0</v>
      </c>
      <c r="S74" s="1322">
        <f>IF(ISERROR(VLOOKUP(VLOOKUP($A74, 'E4 TB Allocation Details'!$A$18:$L$214, MATCH("Demand ID", 'E4 TB Allocation Details'!$A$18:$L$18, 0),FALSE), 'E2 Allocators'!$B$15:$W$358, MATCH('O5 Details by Class &amp; Accounts'!S$18, 'E2 Allocators'!$B$15:$W$15, 0),FALSE)*$F74), 0, VLOOKUP(VLOOKUP($A74, 'E4 TB Allocation Details'!$A$18:$L$214, MATCH("Demand ID", 'E4 TB Allocation Details'!$A$18:$L$18, 0),FALSE), 'E2 Allocators'!$B$15:$W$358, MATCH('O5 Details by Class &amp; Accounts'!S$18, 'E2 Allocators'!$B$15:$W$15, 0),FALSE)*$F74)</f>
        <v>0</v>
      </c>
      <c r="T74" s="1322">
        <f>IF(ISERROR(VLOOKUP(VLOOKUP($A74, 'E4 TB Allocation Details'!$A$18:$L$214, MATCH("Demand ID", 'E4 TB Allocation Details'!$A$18:$L$18, 0),FALSE), 'E2 Allocators'!$B$15:$W$358, MATCH('O5 Details by Class &amp; Accounts'!T$18, 'E2 Allocators'!$B$15:$W$15, 0),FALSE)*$F74), 0, VLOOKUP(VLOOKUP($A74, 'E4 TB Allocation Details'!$A$18:$L$214, MATCH("Demand ID", 'E4 TB Allocation Details'!$A$18:$L$18, 0),FALSE), 'E2 Allocators'!$B$15:$W$358, MATCH('O5 Details by Class &amp; Accounts'!T$18, 'E2 Allocators'!$B$15:$W$15, 0),FALSE)*$F74)</f>
        <v>0</v>
      </c>
      <c r="U74" s="1322">
        <f>IF(ISERROR(VLOOKUP(VLOOKUP($A74, 'E4 TB Allocation Details'!$A$18:$L$214, MATCH("Demand ID", 'E4 TB Allocation Details'!$A$18:$L$18, 0),FALSE), 'E2 Allocators'!$B$15:$W$358, MATCH('O5 Details by Class &amp; Accounts'!U$18, 'E2 Allocators'!$B$15:$W$15, 0),FALSE)*$F74), 0, VLOOKUP(VLOOKUP($A74, 'E4 TB Allocation Details'!$A$18:$L$214, MATCH("Demand ID", 'E4 TB Allocation Details'!$A$18:$L$18, 0),FALSE), 'E2 Allocators'!$B$15:$W$358, MATCH('O5 Details by Class &amp; Accounts'!U$18, 'E2 Allocators'!$B$15:$W$15, 0),FALSE)*$F74)</f>
        <v>0</v>
      </c>
      <c r="V74" s="1322">
        <f>IF(ISERROR(VLOOKUP(VLOOKUP($A74, 'E4 TB Allocation Details'!$A$18:$L$214, MATCH("Demand ID", 'E4 TB Allocation Details'!$A$18:$L$18, 0),FALSE), 'E2 Allocators'!$B$15:$W$358, MATCH('O5 Details by Class &amp; Accounts'!V$18, 'E2 Allocators'!$B$15:$W$15, 0),FALSE)*$F74), 0, VLOOKUP(VLOOKUP($A74, 'E4 TB Allocation Details'!$A$18:$L$214, MATCH("Demand ID", 'E4 TB Allocation Details'!$A$18:$L$18, 0),FALSE), 'E2 Allocators'!$B$15:$W$358, MATCH('O5 Details by Class &amp; Accounts'!V$18, 'E2 Allocators'!$B$15:$W$15, 0),FALSE)*$F74)</f>
        <v>0</v>
      </c>
      <c r="W74" s="1322">
        <f>IF(ISERROR(VLOOKUP(VLOOKUP($A74, 'E4 TB Allocation Details'!$A$18:$L$214, MATCH("Demand ID", 'E4 TB Allocation Details'!$A$18:$L$18, 0),FALSE), 'E2 Allocators'!$B$15:$W$358, MATCH('O5 Details by Class &amp; Accounts'!W$18, 'E2 Allocators'!$B$15:$W$15, 0),FALSE)*$F74), 0, VLOOKUP(VLOOKUP($A74, 'E4 TB Allocation Details'!$A$18:$L$214, MATCH("Demand ID", 'E4 TB Allocation Details'!$A$18:$L$18, 0),FALSE), 'E2 Allocators'!$B$15:$W$358, MATCH('O5 Details by Class &amp; Accounts'!W$18, 'E2 Allocators'!$B$15:$W$15, 0),FALSE)*$F74)</f>
        <v>0</v>
      </c>
      <c r="X74" s="1322">
        <f>IF(ISERROR(VLOOKUP(VLOOKUP($A74, 'E4 TB Allocation Details'!$A$18:$L$214, MATCH("Demand ID", 'E4 TB Allocation Details'!$A$18:$L$18, 0),FALSE), 'E2 Allocators'!$B$15:$W$358, MATCH('O5 Details by Class &amp; Accounts'!X$18, 'E2 Allocators'!$B$15:$W$15, 0),FALSE)*$F74), 0, VLOOKUP(VLOOKUP($A74, 'E4 TB Allocation Details'!$A$18:$L$214, MATCH("Demand ID", 'E4 TB Allocation Details'!$A$18:$L$18, 0),FALSE), 'E2 Allocators'!$B$15:$W$358, MATCH('O5 Details by Class &amp; Accounts'!X$18, 'E2 Allocators'!$B$15:$W$15, 0),FALSE)*$F74)</f>
        <v>0</v>
      </c>
      <c r="Y74" s="1322">
        <f>IF(ISERROR(VLOOKUP(VLOOKUP($A74, 'E4 TB Allocation Details'!$A$18:$L$214, MATCH("Demand ID", 'E4 TB Allocation Details'!$A$18:$L$18, 0),FALSE), 'E2 Allocators'!$B$15:$W$358, MATCH('O5 Details by Class &amp; Accounts'!Y$18, 'E2 Allocators'!$B$15:$W$15, 0),FALSE)*$F74), 0, VLOOKUP(VLOOKUP($A74, 'E4 TB Allocation Details'!$A$18:$L$214, MATCH("Demand ID", 'E4 TB Allocation Details'!$A$18:$L$18, 0),FALSE), 'E2 Allocators'!$B$15:$W$358, MATCH('O5 Details by Class &amp; Accounts'!Y$18, 'E2 Allocators'!$B$15:$W$15, 0),FALSE)*$F74)</f>
        <v>0</v>
      </c>
      <c r="Z74" s="1322">
        <f>IF(ISERROR(VLOOKUP(VLOOKUP($A74, 'E4 TB Allocation Details'!$A$18:$L$214, MATCH("Demand ID", 'E4 TB Allocation Details'!$A$18:$L$18, 0),FALSE), 'E2 Allocators'!$B$15:$W$358, MATCH('O5 Details by Class &amp; Accounts'!Z$18, 'E2 Allocators'!$B$15:$W$15, 0),FALSE)*$F74), 0, VLOOKUP(VLOOKUP($A74, 'E4 TB Allocation Details'!$A$18:$L$214, MATCH("Demand ID", 'E4 TB Allocation Details'!$A$18:$L$18, 0),FALSE), 'E2 Allocators'!$B$15:$W$358, MATCH('O5 Details by Class &amp; Accounts'!Z$18, 'E2 Allocators'!$B$15:$W$15, 0),FALSE)*$F74)</f>
        <v>0</v>
      </c>
      <c r="AA74" s="1322">
        <f>IF(ISERROR(VLOOKUP(VLOOKUP($A74, 'E4 TB Allocation Details'!$A$18:$L$214, MATCH("Demand ID", 'E4 TB Allocation Details'!$A$18:$L$18, 0),FALSE), 'E2 Allocators'!$B$15:$W$358, MATCH('O5 Details by Class &amp; Accounts'!AA$18, 'E2 Allocators'!$B$15:$W$15, 0),FALSE)*$F74), 0, VLOOKUP(VLOOKUP($A74, 'E4 TB Allocation Details'!$A$18:$L$214, MATCH("Demand ID", 'E4 TB Allocation Details'!$A$18:$L$18, 0),FALSE), 'E2 Allocators'!$B$15:$W$358, MATCH('O5 Details by Class &amp; Accounts'!AA$18, 'E2 Allocators'!$B$15:$W$15, 0),FALSE)*$F74)</f>
        <v>0</v>
      </c>
      <c r="AB74" s="1322">
        <f>IF(ISERROR(VLOOKUP(VLOOKUP($A74, 'E4 TB Allocation Details'!$A$18:$L$214, MATCH("Demand ID", 'E4 TB Allocation Details'!$A$18:$L$18, 0),FALSE), 'E2 Allocators'!$B$15:$W$358, MATCH('O5 Details by Class &amp; Accounts'!AB$18, 'E2 Allocators'!$B$15:$W$15, 0),FALSE)*$F74), 0, VLOOKUP(VLOOKUP($A74, 'E4 TB Allocation Details'!$A$18:$L$214, MATCH("Demand ID", 'E4 TB Allocation Details'!$A$18:$L$18, 0),FALSE), 'E2 Allocators'!$B$15:$W$358, MATCH('O5 Details by Class &amp; Accounts'!AB$18, 'E2 Allocators'!$B$15:$W$15, 0),FALSE)*$F74)</f>
        <v>0</v>
      </c>
      <c r="AC74" s="1322">
        <f t="shared" si="9"/>
        <v>0</v>
      </c>
      <c r="AD74" s="1322">
        <f>IF(ISERROR(VLOOKUP(VLOOKUP($A74, 'E4 TB Allocation Details'!$A$18:$L$214, MATCH("Customer ID", 'E4 TB Allocation Details'!$A$18:$L$18, 0),FALSE), 'E2 Allocators'!$B$15:$W$358, MATCH('O5 Details by Class &amp; Accounts'!AD$18, 'E2 Allocators'!$B$15:$W$15, 0),FALSE)*$G74), 0, VLOOKUP(VLOOKUP($A74, 'E4 TB Allocation Details'!$A$18:$L$214, MATCH("Customer ID", 'E4 TB Allocation Details'!$A$18:$L$18, 0),FALSE), 'E2 Allocators'!$B$15:$W$358, MATCH('O5 Details by Class &amp; Accounts'!AD$18, 'E2 Allocators'!$B$15:$W$15, 0),FALSE)*$G74)</f>
        <v>0</v>
      </c>
      <c r="AE74" s="1322">
        <f>IF(ISERROR(VLOOKUP(VLOOKUP($A74, 'E4 TB Allocation Details'!$A$18:$L$214, MATCH("Customer ID", 'E4 TB Allocation Details'!$A$18:$L$18, 0),FALSE), 'E2 Allocators'!$B$15:$W$358, MATCH('O5 Details by Class &amp; Accounts'!AE$18, 'E2 Allocators'!$B$15:$W$15, 0),FALSE)*$G74), 0, VLOOKUP(VLOOKUP($A74, 'E4 TB Allocation Details'!$A$18:$L$214, MATCH("Customer ID", 'E4 TB Allocation Details'!$A$18:$L$18, 0),FALSE), 'E2 Allocators'!$B$15:$W$358, MATCH('O5 Details by Class &amp; Accounts'!AE$18, 'E2 Allocators'!$B$15:$W$15, 0),FALSE)*$G74)</f>
        <v>0</v>
      </c>
      <c r="AF74" s="1322">
        <f>IF(ISERROR(VLOOKUP(VLOOKUP($A74, 'E4 TB Allocation Details'!$A$18:$L$214, MATCH("Customer ID", 'E4 TB Allocation Details'!$A$18:$L$18, 0),FALSE), 'E2 Allocators'!$B$15:$W$358, MATCH('O5 Details by Class &amp; Accounts'!AF$18, 'E2 Allocators'!$B$15:$W$15, 0),FALSE)*$G74), 0, VLOOKUP(VLOOKUP($A74, 'E4 TB Allocation Details'!$A$18:$L$214, MATCH("Customer ID", 'E4 TB Allocation Details'!$A$18:$L$18, 0),FALSE), 'E2 Allocators'!$B$15:$W$358, MATCH('O5 Details by Class &amp; Accounts'!AF$18, 'E2 Allocators'!$B$15:$W$15, 0),FALSE)*$G74)</f>
        <v>0</v>
      </c>
      <c r="AG74" s="1322">
        <f>IF(ISERROR(VLOOKUP(VLOOKUP($A74, 'E4 TB Allocation Details'!$A$18:$L$214, MATCH("Customer ID", 'E4 TB Allocation Details'!$A$18:$L$18, 0),FALSE), 'E2 Allocators'!$B$15:$W$358, MATCH('O5 Details by Class &amp; Accounts'!AG$18, 'E2 Allocators'!$B$15:$W$15, 0),FALSE)*$G74), 0, VLOOKUP(VLOOKUP($A74, 'E4 TB Allocation Details'!$A$18:$L$214, MATCH("Customer ID", 'E4 TB Allocation Details'!$A$18:$L$18, 0),FALSE), 'E2 Allocators'!$B$15:$W$358, MATCH('O5 Details by Class &amp; Accounts'!AG$18, 'E2 Allocators'!$B$15:$W$15, 0),FALSE)*$G74)</f>
        <v>0</v>
      </c>
      <c r="AH74" s="1322">
        <f>IF(ISERROR(VLOOKUP(VLOOKUP($A74, 'E4 TB Allocation Details'!$A$18:$L$214, MATCH("Customer ID", 'E4 TB Allocation Details'!$A$18:$L$18, 0),FALSE), 'E2 Allocators'!$B$15:$W$358, MATCH('O5 Details by Class &amp; Accounts'!AH$18, 'E2 Allocators'!$B$15:$W$15, 0),FALSE)*$G74), 0, VLOOKUP(VLOOKUP($A74, 'E4 TB Allocation Details'!$A$18:$L$214, MATCH("Customer ID", 'E4 TB Allocation Details'!$A$18:$L$18, 0),FALSE), 'E2 Allocators'!$B$15:$W$358, MATCH('O5 Details by Class &amp; Accounts'!AH$18, 'E2 Allocators'!$B$15:$W$15, 0),FALSE)*$G74)</f>
        <v>0</v>
      </c>
      <c r="AI74" s="1322">
        <f>IF(ISERROR(VLOOKUP(VLOOKUP($A74, 'E4 TB Allocation Details'!$A$18:$L$214, MATCH("Customer ID", 'E4 TB Allocation Details'!$A$18:$L$18, 0),FALSE), 'E2 Allocators'!$B$15:$W$358, MATCH('O5 Details by Class &amp; Accounts'!AI$18, 'E2 Allocators'!$B$15:$W$15, 0),FALSE)*$G74), 0, VLOOKUP(VLOOKUP($A74, 'E4 TB Allocation Details'!$A$18:$L$214, MATCH("Customer ID", 'E4 TB Allocation Details'!$A$18:$L$18, 0),FALSE), 'E2 Allocators'!$B$15:$W$358, MATCH('O5 Details by Class &amp; Accounts'!AI$18, 'E2 Allocators'!$B$15:$W$15, 0),FALSE)*$G74)</f>
        <v>0</v>
      </c>
      <c r="AJ74" s="1322">
        <f>IF(ISERROR(VLOOKUP(VLOOKUP($A74, 'E4 TB Allocation Details'!$A$18:$L$214, MATCH("Customer ID", 'E4 TB Allocation Details'!$A$18:$L$18, 0),FALSE), 'E2 Allocators'!$B$15:$W$358, MATCH('O5 Details by Class &amp; Accounts'!AJ$18, 'E2 Allocators'!$B$15:$W$15, 0),FALSE)*$G74), 0, VLOOKUP(VLOOKUP($A74, 'E4 TB Allocation Details'!$A$18:$L$214, MATCH("Customer ID", 'E4 TB Allocation Details'!$A$18:$L$18, 0),FALSE), 'E2 Allocators'!$B$15:$W$358, MATCH('O5 Details by Class &amp; Accounts'!AJ$18, 'E2 Allocators'!$B$15:$W$15, 0),FALSE)*$G74)</f>
        <v>0</v>
      </c>
      <c r="AK74" s="1322">
        <f>IF(ISERROR(VLOOKUP(VLOOKUP($A74, 'E4 TB Allocation Details'!$A$18:$L$214, MATCH("Customer ID", 'E4 TB Allocation Details'!$A$18:$L$18, 0),FALSE), 'E2 Allocators'!$B$15:$W$358, MATCH('O5 Details by Class &amp; Accounts'!AK$18, 'E2 Allocators'!$B$15:$W$15, 0),FALSE)*$G74), 0, VLOOKUP(VLOOKUP($A74, 'E4 TB Allocation Details'!$A$18:$L$214, MATCH("Customer ID", 'E4 TB Allocation Details'!$A$18:$L$18, 0),FALSE), 'E2 Allocators'!$B$15:$W$358, MATCH('O5 Details by Class &amp; Accounts'!AK$18, 'E2 Allocators'!$B$15:$W$15, 0),FALSE)*$G74)</f>
        <v>0</v>
      </c>
      <c r="AL74" s="1322">
        <f>IF(ISERROR(VLOOKUP(VLOOKUP($A74, 'E4 TB Allocation Details'!$A$18:$L$214, MATCH("Customer ID", 'E4 TB Allocation Details'!$A$18:$L$18, 0),FALSE), 'E2 Allocators'!$B$15:$W$358, MATCH('O5 Details by Class &amp; Accounts'!AL$18, 'E2 Allocators'!$B$15:$W$15, 0),FALSE)*$G74), 0, VLOOKUP(VLOOKUP($A74, 'E4 TB Allocation Details'!$A$18:$L$214, MATCH("Customer ID", 'E4 TB Allocation Details'!$A$18:$L$18, 0),FALSE), 'E2 Allocators'!$B$15:$W$358, MATCH('O5 Details by Class &amp; Accounts'!AL$18, 'E2 Allocators'!$B$15:$W$15, 0),FALSE)*$G74)</f>
        <v>0</v>
      </c>
      <c r="AM74" s="1322">
        <f>IF(ISERROR(VLOOKUP(VLOOKUP($A74, 'E4 TB Allocation Details'!$A$18:$L$214, MATCH("Customer ID", 'E4 TB Allocation Details'!$A$18:$L$18, 0),FALSE), 'E2 Allocators'!$B$15:$W$358, MATCH('O5 Details by Class &amp; Accounts'!AM$18, 'E2 Allocators'!$B$15:$W$15, 0),FALSE)*$G74), 0, VLOOKUP(VLOOKUP($A74, 'E4 TB Allocation Details'!$A$18:$L$214, MATCH("Customer ID", 'E4 TB Allocation Details'!$A$18:$L$18, 0),FALSE), 'E2 Allocators'!$B$15:$W$358, MATCH('O5 Details by Class &amp; Accounts'!AM$18, 'E2 Allocators'!$B$15:$W$15, 0),FALSE)*$G74)</f>
        <v>0</v>
      </c>
      <c r="AN74" s="1322">
        <f>IF(ISERROR(VLOOKUP(VLOOKUP($A74, 'E4 TB Allocation Details'!$A$18:$L$214, MATCH("Customer ID", 'E4 TB Allocation Details'!$A$18:$L$18, 0),FALSE), 'E2 Allocators'!$B$15:$W$358, MATCH('O5 Details by Class &amp; Accounts'!AN$18, 'E2 Allocators'!$B$15:$W$15, 0),FALSE)*$G74), 0, VLOOKUP(VLOOKUP($A74, 'E4 TB Allocation Details'!$A$18:$L$214, MATCH("Customer ID", 'E4 TB Allocation Details'!$A$18:$L$18, 0),FALSE), 'E2 Allocators'!$B$15:$W$358, MATCH('O5 Details by Class &amp; Accounts'!AN$18, 'E2 Allocators'!$B$15:$W$15, 0),FALSE)*$G74)</f>
        <v>0</v>
      </c>
      <c r="AO74" s="1322">
        <f>IF(ISERROR(VLOOKUP(VLOOKUP($A74, 'E4 TB Allocation Details'!$A$18:$L$214, MATCH("Customer ID", 'E4 TB Allocation Details'!$A$18:$L$18, 0),FALSE), 'E2 Allocators'!$B$15:$W$358, MATCH('O5 Details by Class &amp; Accounts'!AO$18, 'E2 Allocators'!$B$15:$W$15, 0),FALSE)*$G74), 0, VLOOKUP(VLOOKUP($A74, 'E4 TB Allocation Details'!$A$18:$L$214, MATCH("Customer ID", 'E4 TB Allocation Details'!$A$18:$L$18, 0),FALSE), 'E2 Allocators'!$B$15:$W$358, MATCH('O5 Details by Class &amp; Accounts'!AO$18, 'E2 Allocators'!$B$15:$W$15, 0),FALSE)*$G74)</f>
        <v>0</v>
      </c>
      <c r="AP74" s="1322">
        <f>IF(ISERROR(VLOOKUP(VLOOKUP($A74, 'E4 TB Allocation Details'!$A$18:$L$214, MATCH("Customer ID", 'E4 TB Allocation Details'!$A$18:$L$18, 0),FALSE), 'E2 Allocators'!$B$15:$W$358, MATCH('O5 Details by Class &amp; Accounts'!AP$18, 'E2 Allocators'!$B$15:$W$15, 0),FALSE)*$G74), 0, VLOOKUP(VLOOKUP($A74, 'E4 TB Allocation Details'!$A$18:$L$214, MATCH("Customer ID", 'E4 TB Allocation Details'!$A$18:$L$18, 0),FALSE), 'E2 Allocators'!$B$15:$W$358, MATCH('O5 Details by Class &amp; Accounts'!AP$18, 'E2 Allocators'!$B$15:$W$15, 0),FALSE)*$G74)</f>
        <v>0</v>
      </c>
      <c r="AQ74" s="1322">
        <f>IF(ISERROR(VLOOKUP(VLOOKUP($A74, 'E4 TB Allocation Details'!$A$18:$L$214, MATCH("Customer ID", 'E4 TB Allocation Details'!$A$18:$L$18, 0),FALSE), 'E2 Allocators'!$B$15:$W$358, MATCH('O5 Details by Class &amp; Accounts'!AQ$18, 'E2 Allocators'!$B$15:$W$15, 0),FALSE)*$G74), 0, VLOOKUP(VLOOKUP($A74, 'E4 TB Allocation Details'!$A$18:$L$214, MATCH("Customer ID", 'E4 TB Allocation Details'!$A$18:$L$18, 0),FALSE), 'E2 Allocators'!$B$15:$W$358, MATCH('O5 Details by Class &amp; Accounts'!AQ$18, 'E2 Allocators'!$B$15:$W$15, 0),FALSE)*$G74)</f>
        <v>0</v>
      </c>
      <c r="AR74" s="1322">
        <f>IF(ISERROR(VLOOKUP(VLOOKUP($A74, 'E4 TB Allocation Details'!$A$18:$L$214, MATCH("Customer ID", 'E4 TB Allocation Details'!$A$18:$L$18, 0),FALSE), 'E2 Allocators'!$B$15:$W$358, MATCH('O5 Details by Class &amp; Accounts'!AR$18, 'E2 Allocators'!$B$15:$W$15, 0),FALSE)*$G74), 0, VLOOKUP(VLOOKUP($A74, 'E4 TB Allocation Details'!$A$18:$L$214, MATCH("Customer ID", 'E4 TB Allocation Details'!$A$18:$L$18, 0),FALSE), 'E2 Allocators'!$B$15:$W$358, MATCH('O5 Details by Class &amp; Accounts'!AR$18, 'E2 Allocators'!$B$15:$W$15, 0),FALSE)*$G74)</f>
        <v>0</v>
      </c>
      <c r="AS74" s="1322">
        <f>IF(ISERROR(VLOOKUP(VLOOKUP($A74, 'E4 TB Allocation Details'!$A$18:$L$214, MATCH("Customer ID", 'E4 TB Allocation Details'!$A$18:$L$18, 0),FALSE), 'E2 Allocators'!$B$15:$W$358, MATCH('O5 Details by Class &amp; Accounts'!AS$18, 'E2 Allocators'!$B$15:$W$15, 0),FALSE)*$G74), 0, VLOOKUP(VLOOKUP($A74, 'E4 TB Allocation Details'!$A$18:$L$214, MATCH("Customer ID", 'E4 TB Allocation Details'!$A$18:$L$18, 0),FALSE), 'E2 Allocators'!$B$15:$W$358, MATCH('O5 Details by Class &amp; Accounts'!AS$18, 'E2 Allocators'!$B$15:$W$15, 0),FALSE)*$G74)</f>
        <v>0</v>
      </c>
      <c r="AT74" s="1322">
        <f>IF(ISERROR(VLOOKUP(VLOOKUP($A74, 'E4 TB Allocation Details'!$A$18:$L$214, MATCH("Customer ID", 'E4 TB Allocation Details'!$A$18:$L$18, 0),FALSE), 'E2 Allocators'!$B$15:$W$358, MATCH('O5 Details by Class &amp; Accounts'!AT$18, 'E2 Allocators'!$B$15:$W$15, 0),FALSE)*$G74), 0, VLOOKUP(VLOOKUP($A74, 'E4 TB Allocation Details'!$A$18:$L$214, MATCH("Customer ID", 'E4 TB Allocation Details'!$A$18:$L$18, 0),FALSE), 'E2 Allocators'!$B$15:$W$358, MATCH('O5 Details by Class &amp; Accounts'!AT$18, 'E2 Allocators'!$B$15:$W$15, 0),FALSE)*$G74)</f>
        <v>0</v>
      </c>
      <c r="AU74" s="1322">
        <f>IF(ISERROR(VLOOKUP(VLOOKUP($A74, 'E4 TB Allocation Details'!$A$18:$L$214, MATCH("Customer ID", 'E4 TB Allocation Details'!$A$18:$L$18, 0),FALSE), 'E2 Allocators'!$B$15:$W$358, MATCH('O5 Details by Class &amp; Accounts'!AU$18, 'E2 Allocators'!$B$15:$W$15, 0),FALSE)*$G74), 0, VLOOKUP(VLOOKUP($A74, 'E4 TB Allocation Details'!$A$18:$L$214, MATCH("Customer ID", 'E4 TB Allocation Details'!$A$18:$L$18, 0),FALSE), 'E2 Allocators'!$B$15:$W$358, MATCH('O5 Details by Class &amp; Accounts'!AU$18, 'E2 Allocators'!$B$15:$W$15, 0),FALSE)*$G74)</f>
        <v>0</v>
      </c>
      <c r="AV74" s="1322">
        <f>IF(ISERROR(VLOOKUP(VLOOKUP($A74, 'E4 TB Allocation Details'!$A$18:$L$214, MATCH("Customer ID", 'E4 TB Allocation Details'!$A$18:$L$18, 0),FALSE), 'E2 Allocators'!$B$15:$W$358, MATCH('O5 Details by Class &amp; Accounts'!AV$18, 'E2 Allocators'!$B$15:$W$15, 0),FALSE)*$G74), 0, VLOOKUP(VLOOKUP($A74, 'E4 TB Allocation Details'!$A$18:$L$214, MATCH("Customer ID", 'E4 TB Allocation Details'!$A$18:$L$18, 0),FALSE), 'E2 Allocators'!$B$15:$W$358, MATCH('O5 Details by Class &amp; Accounts'!AV$18, 'E2 Allocators'!$B$15:$W$15, 0),FALSE)*$G74)</f>
        <v>0</v>
      </c>
      <c r="AW74" s="1322">
        <f>IF(ISERROR(VLOOKUP(VLOOKUP($A74, 'E4 TB Allocation Details'!$A$18:$L$214, MATCH("Customer ID", 'E4 TB Allocation Details'!$A$18:$L$18, 0),FALSE), 'E2 Allocators'!$B$15:$W$358, MATCH('O5 Details by Class &amp; Accounts'!AW$18, 'E2 Allocators'!$B$15:$W$15, 0),FALSE)*$G74), 0, VLOOKUP(VLOOKUP($A74, 'E4 TB Allocation Details'!$A$18:$L$214, MATCH("Customer ID", 'E4 TB Allocation Details'!$A$18:$L$18, 0),FALSE), 'E2 Allocators'!$B$15:$W$358, MATCH('O5 Details by Class &amp; Accounts'!AW$18, 'E2 Allocators'!$B$15:$W$15, 0),FALSE)*$G74)</f>
        <v>0</v>
      </c>
      <c r="AX74" s="1322">
        <f t="shared" si="10"/>
        <v>0</v>
      </c>
      <c r="AY74" s="1322">
        <f>IF(ISERROR(VLOOKUP(VLOOKUP($A74, 'E4 TB Allocation Details'!$A$18:$L$214, MATCH("Misc ID", 'E4 TB Allocation Details'!$A$18:$L$18, 0),FALSE), 'E2 Allocators'!$B$15:$W$358, MATCH('O5 Details by Class &amp; Accounts'!AY$18, 'E2 Allocators'!$B$15:$W$15, 0),FALSE)*$E74), 0, VLOOKUP(VLOOKUP($A74, 'E4 TB Allocation Details'!$A$18:$L$214, MATCH("Misc ID", 'E4 TB Allocation Details'!$A$18:$L$18, 0),FALSE), 'E2 Allocators'!$B$15:$W$358, MATCH('O5 Details by Class &amp; Accounts'!AY$18, 'E2 Allocators'!$B$15:$W$15, 0),FALSE)*$E74)</f>
        <v>0</v>
      </c>
      <c r="AZ74" s="1322">
        <f>IF(ISERROR(VLOOKUP(VLOOKUP($A74, 'E4 TB Allocation Details'!$A$18:$L$214, MATCH("Misc ID", 'E4 TB Allocation Details'!$A$18:$L$18, 0),FALSE), 'E2 Allocators'!$B$15:$W$358, MATCH('O5 Details by Class &amp; Accounts'!AZ$18, 'E2 Allocators'!$B$15:$W$15, 0),FALSE)*$E74), 0, VLOOKUP(VLOOKUP($A74, 'E4 TB Allocation Details'!$A$18:$L$214, MATCH("Misc ID", 'E4 TB Allocation Details'!$A$18:$L$18, 0),FALSE), 'E2 Allocators'!$B$15:$W$358, MATCH('O5 Details by Class &amp; Accounts'!AZ$18, 'E2 Allocators'!$B$15:$W$15, 0),FALSE)*$E74)</f>
        <v>0</v>
      </c>
      <c r="BA74" s="1322">
        <f>IF(ISERROR(VLOOKUP(VLOOKUP($A74, 'E4 TB Allocation Details'!$A$18:$L$214, MATCH("Misc ID", 'E4 TB Allocation Details'!$A$18:$L$18, 0),FALSE), 'E2 Allocators'!$B$15:$W$358, MATCH('O5 Details by Class &amp; Accounts'!BA$18, 'E2 Allocators'!$B$15:$W$15, 0),FALSE)*$E74), 0, VLOOKUP(VLOOKUP($A74, 'E4 TB Allocation Details'!$A$18:$L$214, MATCH("Misc ID", 'E4 TB Allocation Details'!$A$18:$L$18, 0),FALSE), 'E2 Allocators'!$B$15:$W$358, MATCH('O5 Details by Class &amp; Accounts'!BA$18, 'E2 Allocators'!$B$15:$W$15, 0),FALSE)*$E74)</f>
        <v>0</v>
      </c>
      <c r="BB74" s="1322">
        <f>IF(ISERROR(VLOOKUP(VLOOKUP($A74, 'E4 TB Allocation Details'!$A$18:$L$214, MATCH("Misc ID", 'E4 TB Allocation Details'!$A$18:$L$18, 0),FALSE), 'E2 Allocators'!$B$15:$W$358, MATCH('O5 Details by Class &amp; Accounts'!BB$18, 'E2 Allocators'!$B$15:$W$15, 0),FALSE)*$E74), 0, VLOOKUP(VLOOKUP($A74, 'E4 TB Allocation Details'!$A$18:$L$214, MATCH("Misc ID", 'E4 TB Allocation Details'!$A$18:$L$18, 0),FALSE), 'E2 Allocators'!$B$15:$W$358, MATCH('O5 Details by Class &amp; Accounts'!BB$18, 'E2 Allocators'!$B$15:$W$15, 0),FALSE)*$E74)</f>
        <v>0</v>
      </c>
      <c r="BC74" s="1322">
        <f>IF(ISERROR(VLOOKUP(VLOOKUP($A74, 'E4 TB Allocation Details'!$A$18:$L$214, MATCH("Misc ID", 'E4 TB Allocation Details'!$A$18:$L$18, 0),FALSE), 'E2 Allocators'!$B$15:$W$358, MATCH('O5 Details by Class &amp; Accounts'!BC$18, 'E2 Allocators'!$B$15:$W$15, 0),FALSE)*$E74), 0, VLOOKUP(VLOOKUP($A74, 'E4 TB Allocation Details'!$A$18:$L$214, MATCH("Misc ID", 'E4 TB Allocation Details'!$A$18:$L$18, 0),FALSE), 'E2 Allocators'!$B$15:$W$358, MATCH('O5 Details by Class &amp; Accounts'!BC$18, 'E2 Allocators'!$B$15:$W$15, 0),FALSE)*$E74)</f>
        <v>0</v>
      </c>
      <c r="BD74" s="1322">
        <f>IF(ISERROR(VLOOKUP(VLOOKUP($A74, 'E4 TB Allocation Details'!$A$18:$L$214, MATCH("Misc ID", 'E4 TB Allocation Details'!$A$18:$L$18, 0),FALSE), 'E2 Allocators'!$B$15:$W$358, MATCH('O5 Details by Class &amp; Accounts'!BD$18, 'E2 Allocators'!$B$15:$W$15, 0),FALSE)*$E74), 0, VLOOKUP(VLOOKUP($A74, 'E4 TB Allocation Details'!$A$18:$L$214, MATCH("Misc ID", 'E4 TB Allocation Details'!$A$18:$L$18, 0),FALSE), 'E2 Allocators'!$B$15:$W$358, MATCH('O5 Details by Class &amp; Accounts'!BD$18, 'E2 Allocators'!$B$15:$W$15, 0),FALSE)*$E74)</f>
        <v>0</v>
      </c>
      <c r="BE74" s="1322">
        <f>IF(ISERROR(VLOOKUP(VLOOKUP($A74, 'E4 TB Allocation Details'!$A$18:$L$214, MATCH("Misc ID", 'E4 TB Allocation Details'!$A$18:$L$18, 0),FALSE), 'E2 Allocators'!$B$15:$W$358, MATCH('O5 Details by Class &amp; Accounts'!BE$18, 'E2 Allocators'!$B$15:$W$15, 0),FALSE)*$E74), 0, VLOOKUP(VLOOKUP($A74, 'E4 TB Allocation Details'!$A$18:$L$214, MATCH("Misc ID", 'E4 TB Allocation Details'!$A$18:$L$18, 0),FALSE), 'E2 Allocators'!$B$15:$W$358, MATCH('O5 Details by Class &amp; Accounts'!BE$18, 'E2 Allocators'!$B$15:$W$15, 0),FALSE)*$E74)</f>
        <v>0</v>
      </c>
      <c r="BF74" s="1322">
        <f>IF(ISERROR(VLOOKUP(VLOOKUP($A74, 'E4 TB Allocation Details'!$A$18:$L$214, MATCH("Misc ID", 'E4 TB Allocation Details'!$A$18:$L$18, 0),FALSE), 'E2 Allocators'!$B$15:$W$358, MATCH('O5 Details by Class &amp; Accounts'!BF$18, 'E2 Allocators'!$B$15:$W$15, 0),FALSE)*$E74), 0, VLOOKUP(VLOOKUP($A74, 'E4 TB Allocation Details'!$A$18:$L$214, MATCH("Misc ID", 'E4 TB Allocation Details'!$A$18:$L$18, 0),FALSE), 'E2 Allocators'!$B$15:$W$358, MATCH('O5 Details by Class &amp; Accounts'!BF$18, 'E2 Allocators'!$B$15:$W$15, 0),FALSE)*$E74)</f>
        <v>0</v>
      </c>
      <c r="BG74" s="1322">
        <f>IF(ISERROR(VLOOKUP(VLOOKUP($A74, 'E4 TB Allocation Details'!$A$18:$L$214, MATCH("Misc ID", 'E4 TB Allocation Details'!$A$18:$L$18, 0),FALSE), 'E2 Allocators'!$B$15:$W$358, MATCH('O5 Details by Class &amp; Accounts'!BG$18, 'E2 Allocators'!$B$15:$W$15, 0),FALSE)*$E74), 0, VLOOKUP(VLOOKUP($A74, 'E4 TB Allocation Details'!$A$18:$L$214, MATCH("Misc ID", 'E4 TB Allocation Details'!$A$18:$L$18, 0),FALSE), 'E2 Allocators'!$B$15:$W$358, MATCH('O5 Details by Class &amp; Accounts'!BG$18, 'E2 Allocators'!$B$15:$W$15, 0),FALSE)*$E74)</f>
        <v>0</v>
      </c>
      <c r="BH74" s="1322">
        <f>IF(ISERROR(VLOOKUP(VLOOKUP($A74, 'E4 TB Allocation Details'!$A$18:$L$214, MATCH("Misc ID", 'E4 TB Allocation Details'!$A$18:$L$18, 0),FALSE), 'E2 Allocators'!$B$15:$W$358, MATCH('O5 Details by Class &amp; Accounts'!BH$18, 'E2 Allocators'!$B$15:$W$15, 0),FALSE)*$E74), 0, VLOOKUP(VLOOKUP($A74, 'E4 TB Allocation Details'!$A$18:$L$214, MATCH("Misc ID", 'E4 TB Allocation Details'!$A$18:$L$18, 0),FALSE), 'E2 Allocators'!$B$15:$W$358, MATCH('O5 Details by Class &amp; Accounts'!BH$18, 'E2 Allocators'!$B$15:$W$15, 0),FALSE)*$E74)</f>
        <v>0</v>
      </c>
      <c r="BI74" s="1322">
        <f>IF(ISERROR(VLOOKUP(VLOOKUP($A74, 'E4 TB Allocation Details'!$A$18:$L$214, MATCH("Misc ID", 'E4 TB Allocation Details'!$A$18:$L$18, 0),FALSE), 'E2 Allocators'!$B$15:$W$358, MATCH('O5 Details by Class &amp; Accounts'!BI$18, 'E2 Allocators'!$B$15:$W$15, 0),FALSE)*$E74), 0, VLOOKUP(VLOOKUP($A74, 'E4 TB Allocation Details'!$A$18:$L$214, MATCH("Misc ID", 'E4 TB Allocation Details'!$A$18:$L$18, 0),FALSE), 'E2 Allocators'!$B$15:$W$358, MATCH('O5 Details by Class &amp; Accounts'!BI$18, 'E2 Allocators'!$B$15:$W$15, 0),FALSE)*$E74)</f>
        <v>0</v>
      </c>
      <c r="BJ74" s="1322">
        <f>IF(ISERROR(VLOOKUP(VLOOKUP($A74, 'E4 TB Allocation Details'!$A$18:$L$214, MATCH("Misc ID", 'E4 TB Allocation Details'!$A$18:$L$18, 0),FALSE), 'E2 Allocators'!$B$15:$W$358, MATCH('O5 Details by Class &amp; Accounts'!BJ$18, 'E2 Allocators'!$B$15:$W$15, 0),FALSE)*$E74), 0, VLOOKUP(VLOOKUP($A74, 'E4 TB Allocation Details'!$A$18:$L$214, MATCH("Misc ID", 'E4 TB Allocation Details'!$A$18:$L$18, 0),FALSE), 'E2 Allocators'!$B$15:$W$358, MATCH('O5 Details by Class &amp; Accounts'!BJ$18, 'E2 Allocators'!$B$15:$W$15, 0),FALSE)*$E74)</f>
        <v>0</v>
      </c>
      <c r="BK74" s="1322">
        <f>IF(ISERROR(VLOOKUP(VLOOKUP($A74, 'E4 TB Allocation Details'!$A$18:$L$214, MATCH("Misc ID", 'E4 TB Allocation Details'!$A$18:$L$18, 0),FALSE), 'E2 Allocators'!$B$15:$W$358, MATCH('O5 Details by Class &amp; Accounts'!BK$18, 'E2 Allocators'!$B$15:$W$15, 0),FALSE)*$E74), 0, VLOOKUP(VLOOKUP($A74, 'E4 TB Allocation Details'!$A$18:$L$214, MATCH("Misc ID", 'E4 TB Allocation Details'!$A$18:$L$18, 0),FALSE), 'E2 Allocators'!$B$15:$W$358, MATCH('O5 Details by Class &amp; Accounts'!BK$18, 'E2 Allocators'!$B$15:$W$15, 0),FALSE)*$E74)</f>
        <v>0</v>
      </c>
      <c r="BL74" s="1322">
        <f>IF(ISERROR(VLOOKUP(VLOOKUP($A74, 'E4 TB Allocation Details'!$A$18:$L$214, MATCH("Misc ID", 'E4 TB Allocation Details'!$A$18:$L$18, 0),FALSE), 'E2 Allocators'!$B$15:$W$358, MATCH('O5 Details by Class &amp; Accounts'!BL$18, 'E2 Allocators'!$B$15:$W$15, 0),FALSE)*$E74), 0, VLOOKUP(VLOOKUP($A74, 'E4 TB Allocation Details'!$A$18:$L$214, MATCH("Misc ID", 'E4 TB Allocation Details'!$A$18:$L$18, 0),FALSE), 'E2 Allocators'!$B$15:$W$358, MATCH('O5 Details by Class &amp; Accounts'!BL$18, 'E2 Allocators'!$B$15:$W$15, 0),FALSE)*$E74)</f>
        <v>0</v>
      </c>
      <c r="BM74" s="1322">
        <f>IF(ISERROR(VLOOKUP(VLOOKUP($A74, 'E4 TB Allocation Details'!$A$18:$L$214, MATCH("Misc ID", 'E4 TB Allocation Details'!$A$18:$L$18, 0),FALSE), 'E2 Allocators'!$B$15:$W$358, MATCH('O5 Details by Class &amp; Accounts'!BM$18, 'E2 Allocators'!$B$15:$W$15, 0),FALSE)*$E74), 0, VLOOKUP(VLOOKUP($A74, 'E4 TB Allocation Details'!$A$18:$L$214, MATCH("Misc ID", 'E4 TB Allocation Details'!$A$18:$L$18, 0),FALSE), 'E2 Allocators'!$B$15:$W$358, MATCH('O5 Details by Class &amp; Accounts'!BM$18, 'E2 Allocators'!$B$15:$W$15, 0),FALSE)*$E74)</f>
        <v>0</v>
      </c>
      <c r="BN74" s="1322">
        <f>IF(ISERROR(VLOOKUP(VLOOKUP($A74, 'E4 TB Allocation Details'!$A$18:$L$214, MATCH("Misc ID", 'E4 TB Allocation Details'!$A$18:$L$18, 0),FALSE), 'E2 Allocators'!$B$15:$W$358, MATCH('O5 Details by Class &amp; Accounts'!BN$18, 'E2 Allocators'!$B$15:$W$15, 0),FALSE)*$E74), 0, VLOOKUP(VLOOKUP($A74, 'E4 TB Allocation Details'!$A$18:$L$214, MATCH("Misc ID", 'E4 TB Allocation Details'!$A$18:$L$18, 0),FALSE), 'E2 Allocators'!$B$15:$W$358, MATCH('O5 Details by Class &amp; Accounts'!BN$18, 'E2 Allocators'!$B$15:$W$15, 0),FALSE)*$E74)</f>
        <v>0</v>
      </c>
      <c r="BO74" s="1322">
        <f>IF(ISERROR(VLOOKUP(VLOOKUP($A74, 'E4 TB Allocation Details'!$A$18:$L$214, MATCH("Misc ID", 'E4 TB Allocation Details'!$A$18:$L$18, 0),FALSE), 'E2 Allocators'!$B$15:$W$358, MATCH('O5 Details by Class &amp; Accounts'!BO$18, 'E2 Allocators'!$B$15:$W$15, 0),FALSE)*$E74), 0, VLOOKUP(VLOOKUP($A74, 'E4 TB Allocation Details'!$A$18:$L$214, MATCH("Misc ID", 'E4 TB Allocation Details'!$A$18:$L$18, 0),FALSE), 'E2 Allocators'!$B$15:$W$358, MATCH('O5 Details by Class &amp; Accounts'!BO$18, 'E2 Allocators'!$B$15:$W$15, 0),FALSE)*$E74)</f>
        <v>0</v>
      </c>
      <c r="BP74" s="1322">
        <f>IF(ISERROR(VLOOKUP(VLOOKUP($A74, 'E4 TB Allocation Details'!$A$18:$L$214, MATCH("Misc ID", 'E4 TB Allocation Details'!$A$18:$L$18, 0),FALSE), 'E2 Allocators'!$B$15:$W$358, MATCH('O5 Details by Class &amp; Accounts'!BP$18, 'E2 Allocators'!$B$15:$W$15, 0),FALSE)*$E74), 0, VLOOKUP(VLOOKUP($A74, 'E4 TB Allocation Details'!$A$18:$L$214, MATCH("Misc ID", 'E4 TB Allocation Details'!$A$18:$L$18, 0),FALSE), 'E2 Allocators'!$B$15:$W$358, MATCH('O5 Details by Class &amp; Accounts'!BP$18, 'E2 Allocators'!$B$15:$W$15, 0),FALSE)*$E74)</f>
        <v>0</v>
      </c>
      <c r="BQ74" s="1322">
        <f>IF(ISERROR(VLOOKUP(VLOOKUP($A74, 'E4 TB Allocation Details'!$A$18:$L$214, MATCH("Misc ID", 'E4 TB Allocation Details'!$A$18:$L$18, 0),FALSE), 'E2 Allocators'!$B$15:$W$358, MATCH('O5 Details by Class &amp; Accounts'!BQ$18, 'E2 Allocators'!$B$15:$W$15, 0),FALSE)*$E74), 0, VLOOKUP(VLOOKUP($A74, 'E4 TB Allocation Details'!$A$18:$L$214, MATCH("Misc ID", 'E4 TB Allocation Details'!$A$18:$L$18, 0),FALSE), 'E2 Allocators'!$B$15:$W$358, MATCH('O5 Details by Class &amp; Accounts'!BQ$18, 'E2 Allocators'!$B$15:$W$15, 0),FALSE)*$E74)</f>
        <v>0</v>
      </c>
      <c r="BR74" s="1322">
        <f>IF(ISERROR(VLOOKUP(VLOOKUP($A74, 'E4 TB Allocation Details'!$A$18:$L$214, MATCH("Misc ID", 'E4 TB Allocation Details'!$A$18:$L$18, 0),FALSE), 'E2 Allocators'!$B$15:$W$358, MATCH('O5 Details by Class &amp; Accounts'!BR$18, 'E2 Allocators'!$B$15:$W$15, 0),FALSE)*$E74), 0, VLOOKUP(VLOOKUP($A74, 'E4 TB Allocation Details'!$A$18:$L$214, MATCH("Misc ID", 'E4 TB Allocation Details'!$A$18:$L$18, 0),FALSE), 'E2 Allocators'!$B$15:$W$358, MATCH('O5 Details by Class &amp; Accounts'!BR$18, 'E2 Allocators'!$B$15:$W$15, 0),FALSE)*$E74)</f>
        <v>0</v>
      </c>
      <c r="BS74" s="1322">
        <f t="shared" si="11"/>
        <v>0</v>
      </c>
      <c r="BT74" s="1322">
        <f>IF(ISERROR(VLOOKUP(VLOOKUP($A74, 'E4 TB Allocation Details'!$A$18:$L$214, MATCH("A &amp; G ID", 'E4 TB Allocation Details'!$A$18:$L$18, 0),FALSE), 'E2 Allocators'!$B$15:$W$358, MATCH('O5 Details by Class &amp; Accounts'!BT$18, 'E2 Allocators'!$B$15:$W$15, 0),FALSE)*$E74), 0, VLOOKUP(VLOOKUP($A74, 'E4 TB Allocation Details'!$A$18:$L$214, MATCH("A &amp; G ID", 'E4 TB Allocation Details'!$A$18:$L$18, 0),FALSE), 'E2 Allocators'!$B$15:$W$358, MATCH('O5 Details by Class &amp; Accounts'!BT$18, 'E2 Allocators'!$B$15:$W$15, 0),FALSE)*$E74)</f>
        <v>0</v>
      </c>
      <c r="BU74" s="1322">
        <f>IF(ISERROR(VLOOKUP(VLOOKUP($A74, 'E4 TB Allocation Details'!$A$18:$L$214, MATCH("A &amp; G ID", 'E4 TB Allocation Details'!$A$18:$L$18, 0),FALSE), 'E2 Allocators'!$B$15:$W$358, MATCH('O5 Details by Class &amp; Accounts'!BU$18, 'E2 Allocators'!$B$15:$W$15, 0),FALSE)*$E74), 0, VLOOKUP(VLOOKUP($A74, 'E4 TB Allocation Details'!$A$18:$L$214, MATCH("A &amp; G ID", 'E4 TB Allocation Details'!$A$18:$L$18, 0),FALSE), 'E2 Allocators'!$B$15:$W$358, MATCH('O5 Details by Class &amp; Accounts'!BU$18, 'E2 Allocators'!$B$15:$W$15, 0),FALSE)*$E74)</f>
        <v>0</v>
      </c>
      <c r="BV74" s="1322">
        <f>IF(ISERROR(VLOOKUP(VLOOKUP($A74, 'E4 TB Allocation Details'!$A$18:$L$214, MATCH("A &amp; G ID", 'E4 TB Allocation Details'!$A$18:$L$18, 0),FALSE), 'E2 Allocators'!$B$15:$W$358, MATCH('O5 Details by Class &amp; Accounts'!BV$18, 'E2 Allocators'!$B$15:$W$15, 0),FALSE)*$E74), 0, VLOOKUP(VLOOKUP($A74, 'E4 TB Allocation Details'!$A$18:$L$214, MATCH("A &amp; G ID", 'E4 TB Allocation Details'!$A$18:$L$18, 0),FALSE), 'E2 Allocators'!$B$15:$W$358, MATCH('O5 Details by Class &amp; Accounts'!BV$18, 'E2 Allocators'!$B$15:$W$15, 0),FALSE)*$E74)</f>
        <v>0</v>
      </c>
      <c r="BW74" s="1322">
        <f>IF(ISERROR(VLOOKUP(VLOOKUP($A74, 'E4 TB Allocation Details'!$A$18:$L$214, MATCH("A &amp; G ID", 'E4 TB Allocation Details'!$A$18:$L$18, 0),FALSE), 'E2 Allocators'!$B$15:$W$358, MATCH('O5 Details by Class &amp; Accounts'!BW$18, 'E2 Allocators'!$B$15:$W$15, 0),FALSE)*$E74), 0, VLOOKUP(VLOOKUP($A74, 'E4 TB Allocation Details'!$A$18:$L$214, MATCH("A &amp; G ID", 'E4 TB Allocation Details'!$A$18:$L$18, 0),FALSE), 'E2 Allocators'!$B$15:$W$358, MATCH('O5 Details by Class &amp; Accounts'!BW$18, 'E2 Allocators'!$B$15:$W$15, 0),FALSE)*$E74)</f>
        <v>0</v>
      </c>
      <c r="BX74" s="1322">
        <f>IF(ISERROR(VLOOKUP(VLOOKUP($A74, 'E4 TB Allocation Details'!$A$18:$L$214, MATCH("A &amp; G ID", 'E4 TB Allocation Details'!$A$18:$L$18, 0),FALSE), 'E2 Allocators'!$B$15:$W$358, MATCH('O5 Details by Class &amp; Accounts'!BX$18, 'E2 Allocators'!$B$15:$W$15, 0),FALSE)*$E74), 0, VLOOKUP(VLOOKUP($A74, 'E4 TB Allocation Details'!$A$18:$L$214, MATCH("A &amp; G ID", 'E4 TB Allocation Details'!$A$18:$L$18, 0),FALSE), 'E2 Allocators'!$B$15:$W$358, MATCH('O5 Details by Class &amp; Accounts'!BX$18, 'E2 Allocators'!$B$15:$W$15, 0),FALSE)*$E74)</f>
        <v>0</v>
      </c>
      <c r="BY74" s="1322">
        <f>IF(ISERROR(VLOOKUP(VLOOKUP($A74, 'E4 TB Allocation Details'!$A$18:$L$214, MATCH("A &amp; G ID", 'E4 TB Allocation Details'!$A$18:$L$18, 0),FALSE), 'E2 Allocators'!$B$15:$W$358, MATCH('O5 Details by Class &amp; Accounts'!BY$18, 'E2 Allocators'!$B$15:$W$15, 0),FALSE)*$E74), 0, VLOOKUP(VLOOKUP($A74, 'E4 TB Allocation Details'!$A$18:$L$214, MATCH("A &amp; G ID", 'E4 TB Allocation Details'!$A$18:$L$18, 0),FALSE), 'E2 Allocators'!$B$15:$W$358, MATCH('O5 Details by Class &amp; Accounts'!BY$18, 'E2 Allocators'!$B$15:$W$15, 0),FALSE)*$E74)</f>
        <v>0</v>
      </c>
      <c r="BZ74" s="1322">
        <f>IF(ISERROR(VLOOKUP(VLOOKUP($A74, 'E4 TB Allocation Details'!$A$18:$L$214, MATCH("A &amp; G ID", 'E4 TB Allocation Details'!$A$18:$L$18, 0),FALSE), 'E2 Allocators'!$B$15:$W$358, MATCH('O5 Details by Class &amp; Accounts'!BZ$18, 'E2 Allocators'!$B$15:$W$15, 0),FALSE)*$E74), 0, VLOOKUP(VLOOKUP($A74, 'E4 TB Allocation Details'!$A$18:$L$214, MATCH("A &amp; G ID", 'E4 TB Allocation Details'!$A$18:$L$18, 0),FALSE), 'E2 Allocators'!$B$15:$W$358, MATCH('O5 Details by Class &amp; Accounts'!BZ$18, 'E2 Allocators'!$B$15:$W$15, 0),FALSE)*$E74)</f>
        <v>0</v>
      </c>
      <c r="CA74" s="1322">
        <f>IF(ISERROR(VLOOKUP(VLOOKUP($A74, 'E4 TB Allocation Details'!$A$18:$L$214, MATCH("A &amp; G ID", 'E4 TB Allocation Details'!$A$18:$L$18, 0),FALSE), 'E2 Allocators'!$B$15:$W$358, MATCH('O5 Details by Class &amp; Accounts'!CA$18, 'E2 Allocators'!$B$15:$W$15, 0),FALSE)*$E74), 0, VLOOKUP(VLOOKUP($A74, 'E4 TB Allocation Details'!$A$18:$L$214, MATCH("A &amp; G ID", 'E4 TB Allocation Details'!$A$18:$L$18, 0),FALSE), 'E2 Allocators'!$B$15:$W$358, MATCH('O5 Details by Class &amp; Accounts'!CA$18, 'E2 Allocators'!$B$15:$W$15, 0),FALSE)*$E74)</f>
        <v>0</v>
      </c>
      <c r="CB74" s="1322">
        <f>IF(ISERROR(VLOOKUP(VLOOKUP($A74, 'E4 TB Allocation Details'!$A$18:$L$214, MATCH("A &amp; G ID", 'E4 TB Allocation Details'!$A$18:$L$18, 0),FALSE), 'E2 Allocators'!$B$15:$W$358, MATCH('O5 Details by Class &amp; Accounts'!CB$18, 'E2 Allocators'!$B$15:$W$15, 0),FALSE)*$E74), 0, VLOOKUP(VLOOKUP($A74, 'E4 TB Allocation Details'!$A$18:$L$214, MATCH("A &amp; G ID", 'E4 TB Allocation Details'!$A$18:$L$18, 0),FALSE), 'E2 Allocators'!$B$15:$W$358, MATCH('O5 Details by Class &amp; Accounts'!CB$18, 'E2 Allocators'!$B$15:$W$15, 0),FALSE)*$E74)</f>
        <v>0</v>
      </c>
      <c r="CC74" s="1322">
        <f>IF(ISERROR(VLOOKUP(VLOOKUP($A74, 'E4 TB Allocation Details'!$A$18:$L$214, MATCH("A &amp; G ID", 'E4 TB Allocation Details'!$A$18:$L$18, 0),FALSE), 'E2 Allocators'!$B$15:$W$358, MATCH('O5 Details by Class &amp; Accounts'!CC$18, 'E2 Allocators'!$B$15:$W$15, 0),FALSE)*$E74), 0, VLOOKUP(VLOOKUP($A74, 'E4 TB Allocation Details'!$A$18:$L$214, MATCH("A &amp; G ID", 'E4 TB Allocation Details'!$A$18:$L$18, 0),FALSE), 'E2 Allocators'!$B$15:$W$358, MATCH('O5 Details by Class &amp; Accounts'!CC$18, 'E2 Allocators'!$B$15:$W$15, 0),FALSE)*$E74)</f>
        <v>0</v>
      </c>
      <c r="CD74" s="1322">
        <f>IF(ISERROR(VLOOKUP(VLOOKUP($A74, 'E4 TB Allocation Details'!$A$18:$L$214, MATCH("A &amp; G ID", 'E4 TB Allocation Details'!$A$18:$L$18, 0),FALSE), 'E2 Allocators'!$B$15:$W$358, MATCH('O5 Details by Class &amp; Accounts'!CD$18, 'E2 Allocators'!$B$15:$W$15, 0),FALSE)*$E74), 0, VLOOKUP(VLOOKUP($A74, 'E4 TB Allocation Details'!$A$18:$L$214, MATCH("A &amp; G ID", 'E4 TB Allocation Details'!$A$18:$L$18, 0),FALSE), 'E2 Allocators'!$B$15:$W$358, MATCH('O5 Details by Class &amp; Accounts'!CD$18, 'E2 Allocators'!$B$15:$W$15, 0),FALSE)*$E74)</f>
        <v>0</v>
      </c>
      <c r="CE74" s="1322">
        <f>IF(ISERROR(VLOOKUP(VLOOKUP($A74, 'E4 TB Allocation Details'!$A$18:$L$214, MATCH("A &amp; G ID", 'E4 TB Allocation Details'!$A$18:$L$18, 0),FALSE), 'E2 Allocators'!$B$15:$W$358, MATCH('O5 Details by Class &amp; Accounts'!CE$18, 'E2 Allocators'!$B$15:$W$15, 0),FALSE)*$E74), 0, VLOOKUP(VLOOKUP($A74, 'E4 TB Allocation Details'!$A$18:$L$214, MATCH("A &amp; G ID", 'E4 TB Allocation Details'!$A$18:$L$18, 0),FALSE), 'E2 Allocators'!$B$15:$W$358, MATCH('O5 Details by Class &amp; Accounts'!CE$18, 'E2 Allocators'!$B$15:$W$15, 0),FALSE)*$E74)</f>
        <v>0</v>
      </c>
      <c r="CF74" s="1322">
        <f>IF(ISERROR(VLOOKUP(VLOOKUP($A74, 'E4 TB Allocation Details'!$A$18:$L$214, MATCH("A &amp; G ID", 'E4 TB Allocation Details'!$A$18:$L$18, 0),FALSE), 'E2 Allocators'!$B$15:$W$358, MATCH('O5 Details by Class &amp; Accounts'!CF$18, 'E2 Allocators'!$B$15:$W$15, 0),FALSE)*$E74), 0, VLOOKUP(VLOOKUP($A74, 'E4 TB Allocation Details'!$A$18:$L$214, MATCH("A &amp; G ID", 'E4 TB Allocation Details'!$A$18:$L$18, 0),FALSE), 'E2 Allocators'!$B$15:$W$358, MATCH('O5 Details by Class &amp; Accounts'!CF$18, 'E2 Allocators'!$B$15:$W$15, 0),FALSE)*$E74)</f>
        <v>0</v>
      </c>
      <c r="CG74" s="1322">
        <f>IF(ISERROR(VLOOKUP(VLOOKUP($A74, 'E4 TB Allocation Details'!$A$18:$L$214, MATCH("A &amp; G ID", 'E4 TB Allocation Details'!$A$18:$L$18, 0),FALSE), 'E2 Allocators'!$B$15:$W$358, MATCH('O5 Details by Class &amp; Accounts'!CG$18, 'E2 Allocators'!$B$15:$W$15, 0),FALSE)*$E74), 0, VLOOKUP(VLOOKUP($A74, 'E4 TB Allocation Details'!$A$18:$L$214, MATCH("A &amp; G ID", 'E4 TB Allocation Details'!$A$18:$L$18, 0),FALSE), 'E2 Allocators'!$B$15:$W$358, MATCH('O5 Details by Class &amp; Accounts'!CG$18, 'E2 Allocators'!$B$15:$W$15, 0),FALSE)*$E74)</f>
        <v>0</v>
      </c>
      <c r="CH74" s="1322">
        <f>IF(ISERROR(VLOOKUP(VLOOKUP($A74, 'E4 TB Allocation Details'!$A$18:$L$214, MATCH("A &amp; G ID", 'E4 TB Allocation Details'!$A$18:$L$18, 0),FALSE), 'E2 Allocators'!$B$15:$W$358, MATCH('O5 Details by Class &amp; Accounts'!CH$18, 'E2 Allocators'!$B$15:$W$15, 0),FALSE)*$E74), 0, VLOOKUP(VLOOKUP($A74, 'E4 TB Allocation Details'!$A$18:$L$214, MATCH("A &amp; G ID", 'E4 TB Allocation Details'!$A$18:$L$18, 0),FALSE), 'E2 Allocators'!$B$15:$W$358, MATCH('O5 Details by Class &amp; Accounts'!CH$18, 'E2 Allocators'!$B$15:$W$15, 0),FALSE)*$E74)</f>
        <v>0</v>
      </c>
      <c r="CI74" s="1322">
        <f>IF(ISERROR(VLOOKUP(VLOOKUP($A74, 'E4 TB Allocation Details'!$A$18:$L$214, MATCH("A &amp; G ID", 'E4 TB Allocation Details'!$A$18:$L$18, 0),FALSE), 'E2 Allocators'!$B$15:$W$358, MATCH('O5 Details by Class &amp; Accounts'!CI$18, 'E2 Allocators'!$B$15:$W$15, 0),FALSE)*$E74), 0, VLOOKUP(VLOOKUP($A74, 'E4 TB Allocation Details'!$A$18:$L$214, MATCH("A &amp; G ID", 'E4 TB Allocation Details'!$A$18:$L$18, 0),FALSE), 'E2 Allocators'!$B$15:$W$358, MATCH('O5 Details by Class &amp; Accounts'!CI$18, 'E2 Allocators'!$B$15:$W$15, 0),FALSE)*$E74)</f>
        <v>0</v>
      </c>
      <c r="CJ74" s="1322">
        <f>IF(ISERROR(VLOOKUP(VLOOKUP($A74, 'E4 TB Allocation Details'!$A$18:$L$214, MATCH("A &amp; G ID", 'E4 TB Allocation Details'!$A$18:$L$18, 0),FALSE), 'E2 Allocators'!$B$15:$W$358, MATCH('O5 Details by Class &amp; Accounts'!CJ$18, 'E2 Allocators'!$B$15:$W$15, 0),FALSE)*$E74), 0, VLOOKUP(VLOOKUP($A74, 'E4 TB Allocation Details'!$A$18:$L$214, MATCH("A &amp; G ID", 'E4 TB Allocation Details'!$A$18:$L$18, 0),FALSE), 'E2 Allocators'!$B$15:$W$358, MATCH('O5 Details by Class &amp; Accounts'!CJ$18, 'E2 Allocators'!$B$15:$W$15, 0),FALSE)*$E74)</f>
        <v>0</v>
      </c>
      <c r="CK74" s="1322">
        <f>IF(ISERROR(VLOOKUP(VLOOKUP($A74, 'E4 TB Allocation Details'!$A$18:$L$214, MATCH("A &amp; G ID", 'E4 TB Allocation Details'!$A$18:$L$18, 0),FALSE), 'E2 Allocators'!$B$15:$W$358, MATCH('O5 Details by Class &amp; Accounts'!CK$18, 'E2 Allocators'!$B$15:$W$15, 0),FALSE)*$E74), 0, VLOOKUP(VLOOKUP($A74, 'E4 TB Allocation Details'!$A$18:$L$214, MATCH("A &amp; G ID", 'E4 TB Allocation Details'!$A$18:$L$18, 0),FALSE), 'E2 Allocators'!$B$15:$W$358, MATCH('O5 Details by Class &amp; Accounts'!CK$18, 'E2 Allocators'!$B$15:$W$15, 0),FALSE)*$E74)</f>
        <v>0</v>
      </c>
      <c r="CL74" s="1322">
        <f>IF(ISERROR(VLOOKUP(VLOOKUP($A74, 'E4 TB Allocation Details'!$A$18:$L$214, MATCH("A &amp; G ID", 'E4 TB Allocation Details'!$A$18:$L$18, 0),FALSE), 'E2 Allocators'!$B$15:$W$358, MATCH('O5 Details by Class &amp; Accounts'!CL$18, 'E2 Allocators'!$B$15:$W$15, 0),FALSE)*$E74), 0, VLOOKUP(VLOOKUP($A74, 'E4 TB Allocation Details'!$A$18:$L$214, MATCH("A &amp; G ID", 'E4 TB Allocation Details'!$A$18:$L$18, 0),FALSE), 'E2 Allocators'!$B$15:$W$358, MATCH('O5 Details by Class &amp; Accounts'!CL$18, 'E2 Allocators'!$B$15:$W$15, 0),FALSE)*$E74)</f>
        <v>0</v>
      </c>
      <c r="CM74" s="1322">
        <f>IF(ISERROR(VLOOKUP(VLOOKUP($A74, 'E4 TB Allocation Details'!$A$18:$L$214, MATCH("A &amp; G ID", 'E4 TB Allocation Details'!$A$18:$L$18, 0),FALSE), 'E2 Allocators'!$B$15:$W$358, MATCH('O5 Details by Class &amp; Accounts'!CM$18, 'E2 Allocators'!$B$15:$W$15, 0),FALSE)*$E74), 0, VLOOKUP(VLOOKUP($A74, 'E4 TB Allocation Details'!$A$18:$L$214, MATCH("A &amp; G ID", 'E4 TB Allocation Details'!$A$18:$L$18, 0),FALSE), 'E2 Allocators'!$B$15:$W$358, MATCH('O5 Details by Class &amp; Accounts'!CM$18, 'E2 Allocators'!$B$15:$W$15, 0),FALSE)*$E74)</f>
        <v>0</v>
      </c>
      <c r="CN74" s="1322">
        <f t="shared" si="12"/>
        <v>0</v>
      </c>
      <c r="CO74" s="1651">
        <f t="shared" si="7"/>
        <v>0</v>
      </c>
      <c r="CQ74" s="1899" t="inlineStr">
        <is>
          <t/>
        </is>
      </c>
    </row>
    <row r="75" spans="1:95" s="64" customFormat="1" ht="25.5" x14ac:dyDescent="0.2">
      <c r="A75" s="2146">
        <v>1975</v>
      </c>
      <c r="B75" s="2112" t="s">
        <v>1546</v>
      </c>
      <c r="C75" s="1648">
        <f>IF(ISERROR(VLOOKUP($A75,'I3 TB Data'!$A$19:$H$483,MATCH('O5 Details by Class &amp; Accounts'!$C$18, 'I3 TB Data'!$A$19:$H$19,0),0)), 0, VLOOKUP($A75,'I3 TB Data'!$A$19:$H$483,MATCH('O5 Details by Class &amp; Accounts'!$C$18,'I3 TB Data'!$A$19:$H$19,0),0))</f>
        <v>0</v>
      </c>
      <c r="D75" s="1649">
        <f>'I4 BO ASSETS'!E77</f>
        <v>0</v>
      </c>
      <c r="E75" s="1648">
        <f t="shared" si="6"/>
        <v>0</v>
      </c>
      <c r="F75" s="1650">
        <f>IF(ISERROR(VLOOKUP($A75, 'E1 Categorization'!A33:E124, MATCH("Customer Component", 'E1 Categorization'!$A$33:$E$33,0), 0)), 0, IF(VLOOKUP($A75, 'E1 Categorization'!A33:E124, MATCH("Customer Component", 'E1 Categorization'!$A$33:$E$33,0), 0)=0, 'O5 Details by Class &amp; Accounts'!$E75, IF(AND(VLOOKUP($A75, 'E1 Categorization'!A33:E124, MATCH("Customer Component", 'E1 Categorization'!$A$33:$E$33,0), 0) &gt;0, VLOOKUP($A75, 'E1 Categorization'!A33:E124, MATCH("Customer Component", 'E1 Categorization'!$A$33:$E$33,0), 0)&lt;1), 'O5 Details by Class &amp; Accounts'!$E75*(1-VLOOKUP($A75, 'E1 Categorization'!A33:E124, MATCH("Customer Component", 'E1 Categorization'!$A$33:$E$33,0), 0)), 0)))</f>
        <v>0</v>
      </c>
      <c r="G75" s="1650">
        <f>IF(ISERROR(VLOOKUP($A75, 'E1 Categorization'!A33:E124, MATCH("Customer Component", 'E1 Categorization'!$A$33:$E$33,0), 0)),0, IF(VLOOKUP($A75, 'E1 Categorization'!A33:E124, MATCH("Customer Component", 'E1 Categorization'!$A$33:$E$33,0), 0)=0, 0, IF(AND(VLOOKUP($A75, 'E1 Categorization'!A33:E124, MATCH("Customer Component", 'E1 Categorization'!$A$33:$E$33,0), 0) &gt;0, VLOOKUP($A75, 'E1 Categorization'!A33:E124, MATCH("Customer Component", 'E1 Categorization'!$A$33:$E$33,0), 0)&lt;1), 'O5 Details by Class &amp; Accounts'!$E75*(VLOOKUP($A75, 'E1 Categorization'!A33:E124, MATCH("Customer Component", 'E1 Categorization'!$A$33:$E$33,0), 0)), 'O5 Details by Class &amp; Accounts'!$E75)))</f>
        <v>0</v>
      </c>
      <c r="H75" s="1322">
        <f t="shared" si="8"/>
        <v>0</v>
      </c>
      <c r="I75" s="1322">
        <f>IF(ISERROR(VLOOKUP(VLOOKUP($A75, 'E4 TB Allocation Details'!$A$18:$L$214, MATCH("Demand ID", 'E4 TB Allocation Details'!$A$18:$L$18, 0),FALSE), 'E2 Allocators'!$B$15:$W$358, MATCH('O5 Details by Class &amp; Accounts'!I$18, 'E2 Allocators'!$B$15:$W$15, 0),FALSE)*$F75), 0, VLOOKUP(VLOOKUP($A75, 'E4 TB Allocation Details'!$A$18:$L$214, MATCH("Demand ID", 'E4 TB Allocation Details'!$A$18:$L$18, 0),FALSE), 'E2 Allocators'!$B$15:$W$358, MATCH('O5 Details by Class &amp; Accounts'!I$18, 'E2 Allocators'!$B$15:$W$15, 0),FALSE)*$F75)</f>
        <v>0</v>
      </c>
      <c r="J75" s="1322">
        <f>IF(ISERROR(VLOOKUP(VLOOKUP($A75, 'E4 TB Allocation Details'!$A$18:$L$214, MATCH("Demand ID", 'E4 TB Allocation Details'!$A$18:$L$18, 0),FALSE), 'E2 Allocators'!$B$15:$W$358, MATCH('O5 Details by Class &amp; Accounts'!J$18, 'E2 Allocators'!$B$15:$W$15, 0),FALSE)*$F75), 0, VLOOKUP(VLOOKUP($A75, 'E4 TB Allocation Details'!$A$18:$L$214, MATCH("Demand ID", 'E4 TB Allocation Details'!$A$18:$L$18, 0),FALSE), 'E2 Allocators'!$B$15:$W$358, MATCH('O5 Details by Class &amp; Accounts'!J$18, 'E2 Allocators'!$B$15:$W$15, 0),FALSE)*$F75)</f>
        <v>0</v>
      </c>
      <c r="K75" s="1322">
        <f>IF(ISERROR(VLOOKUP(VLOOKUP($A75, 'E4 TB Allocation Details'!$A$18:$L$214, MATCH("Demand ID", 'E4 TB Allocation Details'!$A$18:$L$18, 0),FALSE), 'E2 Allocators'!$B$15:$W$358, MATCH('O5 Details by Class &amp; Accounts'!K$18, 'E2 Allocators'!$B$15:$W$15, 0),FALSE)*$F75), 0, VLOOKUP(VLOOKUP($A75, 'E4 TB Allocation Details'!$A$18:$L$214, MATCH("Demand ID", 'E4 TB Allocation Details'!$A$18:$L$18, 0),FALSE), 'E2 Allocators'!$B$15:$W$358, MATCH('O5 Details by Class &amp; Accounts'!K$18, 'E2 Allocators'!$B$15:$W$15, 0),FALSE)*$F75)</f>
        <v>0</v>
      </c>
      <c r="L75" s="1322">
        <f>IF(ISERROR(VLOOKUP(VLOOKUP($A75, 'E4 TB Allocation Details'!$A$18:$L$214, MATCH("Demand ID", 'E4 TB Allocation Details'!$A$18:$L$18, 0),FALSE), 'E2 Allocators'!$B$15:$W$358, MATCH('O5 Details by Class &amp; Accounts'!L$18, 'E2 Allocators'!$B$15:$W$15, 0),FALSE)*$F75), 0, VLOOKUP(VLOOKUP($A75, 'E4 TB Allocation Details'!$A$18:$L$214, MATCH("Demand ID", 'E4 TB Allocation Details'!$A$18:$L$18, 0),FALSE), 'E2 Allocators'!$B$15:$W$358, MATCH('O5 Details by Class &amp; Accounts'!L$18, 'E2 Allocators'!$B$15:$W$15, 0),FALSE)*$F75)</f>
        <v>0</v>
      </c>
      <c r="M75" s="1322">
        <f>IF(ISERROR(VLOOKUP(VLOOKUP($A75, 'E4 TB Allocation Details'!$A$18:$L$214, MATCH("Demand ID", 'E4 TB Allocation Details'!$A$18:$L$18, 0),FALSE), 'E2 Allocators'!$B$15:$W$358, MATCH('O5 Details by Class &amp; Accounts'!M$18, 'E2 Allocators'!$B$15:$W$15, 0),FALSE)*$F75), 0, VLOOKUP(VLOOKUP($A75, 'E4 TB Allocation Details'!$A$18:$L$214, MATCH("Demand ID", 'E4 TB Allocation Details'!$A$18:$L$18, 0),FALSE), 'E2 Allocators'!$B$15:$W$358, MATCH('O5 Details by Class &amp; Accounts'!M$18, 'E2 Allocators'!$B$15:$W$15, 0),FALSE)*$F75)</f>
        <v>0</v>
      </c>
      <c r="N75" s="1322">
        <f>IF(ISERROR(VLOOKUP(VLOOKUP($A75, 'E4 TB Allocation Details'!$A$18:$L$214, MATCH("Demand ID", 'E4 TB Allocation Details'!$A$18:$L$18, 0),FALSE), 'E2 Allocators'!$B$15:$W$358, MATCH('O5 Details by Class &amp; Accounts'!N$18, 'E2 Allocators'!$B$15:$W$15, 0),FALSE)*$F75), 0, VLOOKUP(VLOOKUP($A75, 'E4 TB Allocation Details'!$A$18:$L$214, MATCH("Demand ID", 'E4 TB Allocation Details'!$A$18:$L$18, 0),FALSE), 'E2 Allocators'!$B$15:$W$358, MATCH('O5 Details by Class &amp; Accounts'!N$18, 'E2 Allocators'!$B$15:$W$15, 0),FALSE)*$F75)</f>
        <v>0</v>
      </c>
      <c r="O75" s="1322">
        <f>IF(ISERROR(VLOOKUP(VLOOKUP($A75, 'E4 TB Allocation Details'!$A$18:$L$214, MATCH("Demand ID", 'E4 TB Allocation Details'!$A$18:$L$18, 0),FALSE), 'E2 Allocators'!$B$15:$W$358, MATCH('O5 Details by Class &amp; Accounts'!O$18, 'E2 Allocators'!$B$15:$W$15, 0),FALSE)*$F75), 0, VLOOKUP(VLOOKUP($A75, 'E4 TB Allocation Details'!$A$18:$L$214, MATCH("Demand ID", 'E4 TB Allocation Details'!$A$18:$L$18, 0),FALSE), 'E2 Allocators'!$B$15:$W$358, MATCH('O5 Details by Class &amp; Accounts'!O$18, 'E2 Allocators'!$B$15:$W$15, 0),FALSE)*$F75)</f>
        <v>0</v>
      </c>
      <c r="P75" s="1322">
        <f>IF(ISERROR(VLOOKUP(VLOOKUP($A75, 'E4 TB Allocation Details'!$A$18:$L$214, MATCH("Demand ID", 'E4 TB Allocation Details'!$A$18:$L$18, 0),FALSE), 'E2 Allocators'!$B$15:$W$358, MATCH('O5 Details by Class &amp; Accounts'!P$18, 'E2 Allocators'!$B$15:$W$15, 0),FALSE)*$F75), 0, VLOOKUP(VLOOKUP($A75, 'E4 TB Allocation Details'!$A$18:$L$214, MATCH("Demand ID", 'E4 TB Allocation Details'!$A$18:$L$18, 0),FALSE), 'E2 Allocators'!$B$15:$W$358, MATCH('O5 Details by Class &amp; Accounts'!P$18, 'E2 Allocators'!$B$15:$W$15, 0),FALSE)*$F75)</f>
        <v>0</v>
      </c>
      <c r="Q75" s="1322">
        <f>IF(ISERROR(VLOOKUP(VLOOKUP($A75, 'E4 TB Allocation Details'!$A$18:$L$214, MATCH("Demand ID", 'E4 TB Allocation Details'!$A$18:$L$18, 0),FALSE), 'E2 Allocators'!$B$15:$W$358, MATCH('O5 Details by Class &amp; Accounts'!Q$18, 'E2 Allocators'!$B$15:$W$15, 0),FALSE)*$F75), 0, VLOOKUP(VLOOKUP($A75, 'E4 TB Allocation Details'!$A$18:$L$214, MATCH("Demand ID", 'E4 TB Allocation Details'!$A$18:$L$18, 0),FALSE), 'E2 Allocators'!$B$15:$W$358, MATCH('O5 Details by Class &amp; Accounts'!Q$18, 'E2 Allocators'!$B$15:$W$15, 0),FALSE)*$F75)</f>
        <v>0</v>
      </c>
      <c r="R75" s="1322">
        <f>IF(ISERROR(VLOOKUP(VLOOKUP($A75, 'E4 TB Allocation Details'!$A$18:$L$214, MATCH("Demand ID", 'E4 TB Allocation Details'!$A$18:$L$18, 0),FALSE), 'E2 Allocators'!$B$15:$W$358, MATCH('O5 Details by Class &amp; Accounts'!R$18, 'E2 Allocators'!$B$15:$W$15, 0),FALSE)*$F75), 0, VLOOKUP(VLOOKUP($A75, 'E4 TB Allocation Details'!$A$18:$L$214, MATCH("Demand ID", 'E4 TB Allocation Details'!$A$18:$L$18, 0),FALSE), 'E2 Allocators'!$B$15:$W$358, MATCH('O5 Details by Class &amp; Accounts'!R$18, 'E2 Allocators'!$B$15:$W$15, 0),FALSE)*$F75)</f>
        <v>0</v>
      </c>
      <c r="S75" s="1322">
        <f>IF(ISERROR(VLOOKUP(VLOOKUP($A75, 'E4 TB Allocation Details'!$A$18:$L$214, MATCH("Demand ID", 'E4 TB Allocation Details'!$A$18:$L$18, 0),FALSE), 'E2 Allocators'!$B$15:$W$358, MATCH('O5 Details by Class &amp; Accounts'!S$18, 'E2 Allocators'!$B$15:$W$15, 0),FALSE)*$F75), 0, VLOOKUP(VLOOKUP($A75, 'E4 TB Allocation Details'!$A$18:$L$214, MATCH("Demand ID", 'E4 TB Allocation Details'!$A$18:$L$18, 0),FALSE), 'E2 Allocators'!$B$15:$W$358, MATCH('O5 Details by Class &amp; Accounts'!S$18, 'E2 Allocators'!$B$15:$W$15, 0),FALSE)*$F75)</f>
        <v>0</v>
      </c>
      <c r="T75" s="1322">
        <f>IF(ISERROR(VLOOKUP(VLOOKUP($A75, 'E4 TB Allocation Details'!$A$18:$L$214, MATCH("Demand ID", 'E4 TB Allocation Details'!$A$18:$L$18, 0),FALSE), 'E2 Allocators'!$B$15:$W$358, MATCH('O5 Details by Class &amp; Accounts'!T$18, 'E2 Allocators'!$B$15:$W$15, 0),FALSE)*$F75), 0, VLOOKUP(VLOOKUP($A75, 'E4 TB Allocation Details'!$A$18:$L$214, MATCH("Demand ID", 'E4 TB Allocation Details'!$A$18:$L$18, 0),FALSE), 'E2 Allocators'!$B$15:$W$358, MATCH('O5 Details by Class &amp; Accounts'!T$18, 'E2 Allocators'!$B$15:$W$15, 0),FALSE)*$F75)</f>
        <v>0</v>
      </c>
      <c r="U75" s="1322">
        <f>IF(ISERROR(VLOOKUP(VLOOKUP($A75, 'E4 TB Allocation Details'!$A$18:$L$214, MATCH("Demand ID", 'E4 TB Allocation Details'!$A$18:$L$18, 0),FALSE), 'E2 Allocators'!$B$15:$W$358, MATCH('O5 Details by Class &amp; Accounts'!U$18, 'E2 Allocators'!$B$15:$W$15, 0),FALSE)*$F75), 0, VLOOKUP(VLOOKUP($A75, 'E4 TB Allocation Details'!$A$18:$L$214, MATCH("Demand ID", 'E4 TB Allocation Details'!$A$18:$L$18, 0),FALSE), 'E2 Allocators'!$B$15:$W$358, MATCH('O5 Details by Class &amp; Accounts'!U$18, 'E2 Allocators'!$B$15:$W$15, 0),FALSE)*$F75)</f>
        <v>0</v>
      </c>
      <c r="V75" s="1322">
        <f>IF(ISERROR(VLOOKUP(VLOOKUP($A75, 'E4 TB Allocation Details'!$A$18:$L$214, MATCH("Demand ID", 'E4 TB Allocation Details'!$A$18:$L$18, 0),FALSE), 'E2 Allocators'!$B$15:$W$358, MATCH('O5 Details by Class &amp; Accounts'!V$18, 'E2 Allocators'!$B$15:$W$15, 0),FALSE)*$F75), 0, VLOOKUP(VLOOKUP($A75, 'E4 TB Allocation Details'!$A$18:$L$214, MATCH("Demand ID", 'E4 TB Allocation Details'!$A$18:$L$18, 0),FALSE), 'E2 Allocators'!$B$15:$W$358, MATCH('O5 Details by Class &amp; Accounts'!V$18, 'E2 Allocators'!$B$15:$W$15, 0),FALSE)*$F75)</f>
        <v>0</v>
      </c>
      <c r="W75" s="1322">
        <f>IF(ISERROR(VLOOKUP(VLOOKUP($A75, 'E4 TB Allocation Details'!$A$18:$L$214, MATCH("Demand ID", 'E4 TB Allocation Details'!$A$18:$L$18, 0),FALSE), 'E2 Allocators'!$B$15:$W$358, MATCH('O5 Details by Class &amp; Accounts'!W$18, 'E2 Allocators'!$B$15:$W$15, 0),FALSE)*$F75), 0, VLOOKUP(VLOOKUP($A75, 'E4 TB Allocation Details'!$A$18:$L$214, MATCH("Demand ID", 'E4 TB Allocation Details'!$A$18:$L$18, 0),FALSE), 'E2 Allocators'!$B$15:$W$358, MATCH('O5 Details by Class &amp; Accounts'!W$18, 'E2 Allocators'!$B$15:$W$15, 0),FALSE)*$F75)</f>
        <v>0</v>
      </c>
      <c r="X75" s="1322">
        <f>IF(ISERROR(VLOOKUP(VLOOKUP($A75, 'E4 TB Allocation Details'!$A$18:$L$214, MATCH("Demand ID", 'E4 TB Allocation Details'!$A$18:$L$18, 0),FALSE), 'E2 Allocators'!$B$15:$W$358, MATCH('O5 Details by Class &amp; Accounts'!X$18, 'E2 Allocators'!$B$15:$W$15, 0),FALSE)*$F75), 0, VLOOKUP(VLOOKUP($A75, 'E4 TB Allocation Details'!$A$18:$L$214, MATCH("Demand ID", 'E4 TB Allocation Details'!$A$18:$L$18, 0),FALSE), 'E2 Allocators'!$B$15:$W$358, MATCH('O5 Details by Class &amp; Accounts'!X$18, 'E2 Allocators'!$B$15:$W$15, 0),FALSE)*$F75)</f>
        <v>0</v>
      </c>
      <c r="Y75" s="1322">
        <f>IF(ISERROR(VLOOKUP(VLOOKUP($A75, 'E4 TB Allocation Details'!$A$18:$L$214, MATCH("Demand ID", 'E4 TB Allocation Details'!$A$18:$L$18, 0),FALSE), 'E2 Allocators'!$B$15:$W$358, MATCH('O5 Details by Class &amp; Accounts'!Y$18, 'E2 Allocators'!$B$15:$W$15, 0),FALSE)*$F75), 0, VLOOKUP(VLOOKUP($A75, 'E4 TB Allocation Details'!$A$18:$L$214, MATCH("Demand ID", 'E4 TB Allocation Details'!$A$18:$L$18, 0),FALSE), 'E2 Allocators'!$B$15:$W$358, MATCH('O5 Details by Class &amp; Accounts'!Y$18, 'E2 Allocators'!$B$15:$W$15, 0),FALSE)*$F75)</f>
        <v>0</v>
      </c>
      <c r="Z75" s="1322">
        <f>IF(ISERROR(VLOOKUP(VLOOKUP($A75, 'E4 TB Allocation Details'!$A$18:$L$214, MATCH("Demand ID", 'E4 TB Allocation Details'!$A$18:$L$18, 0),FALSE), 'E2 Allocators'!$B$15:$W$358, MATCH('O5 Details by Class &amp; Accounts'!Z$18, 'E2 Allocators'!$B$15:$W$15, 0),FALSE)*$F75), 0, VLOOKUP(VLOOKUP($A75, 'E4 TB Allocation Details'!$A$18:$L$214, MATCH("Demand ID", 'E4 TB Allocation Details'!$A$18:$L$18, 0),FALSE), 'E2 Allocators'!$B$15:$W$358, MATCH('O5 Details by Class &amp; Accounts'!Z$18, 'E2 Allocators'!$B$15:$W$15, 0),FALSE)*$F75)</f>
        <v>0</v>
      </c>
      <c r="AA75" s="1322">
        <f>IF(ISERROR(VLOOKUP(VLOOKUP($A75, 'E4 TB Allocation Details'!$A$18:$L$214, MATCH("Demand ID", 'E4 TB Allocation Details'!$A$18:$L$18, 0),FALSE), 'E2 Allocators'!$B$15:$W$358, MATCH('O5 Details by Class &amp; Accounts'!AA$18, 'E2 Allocators'!$B$15:$W$15, 0),FALSE)*$F75), 0, VLOOKUP(VLOOKUP($A75, 'E4 TB Allocation Details'!$A$18:$L$214, MATCH("Demand ID", 'E4 TB Allocation Details'!$A$18:$L$18, 0),FALSE), 'E2 Allocators'!$B$15:$W$358, MATCH('O5 Details by Class &amp; Accounts'!AA$18, 'E2 Allocators'!$B$15:$W$15, 0),FALSE)*$F75)</f>
        <v>0</v>
      </c>
      <c r="AB75" s="1322">
        <f>IF(ISERROR(VLOOKUP(VLOOKUP($A75, 'E4 TB Allocation Details'!$A$18:$L$214, MATCH("Demand ID", 'E4 TB Allocation Details'!$A$18:$L$18, 0),FALSE), 'E2 Allocators'!$B$15:$W$358, MATCH('O5 Details by Class &amp; Accounts'!AB$18, 'E2 Allocators'!$B$15:$W$15, 0),FALSE)*$F75), 0, VLOOKUP(VLOOKUP($A75, 'E4 TB Allocation Details'!$A$18:$L$214, MATCH("Demand ID", 'E4 TB Allocation Details'!$A$18:$L$18, 0),FALSE), 'E2 Allocators'!$B$15:$W$358, MATCH('O5 Details by Class &amp; Accounts'!AB$18, 'E2 Allocators'!$B$15:$W$15, 0),FALSE)*$F75)</f>
        <v>0</v>
      </c>
      <c r="AC75" s="1322">
        <f t="shared" si="9"/>
        <v>0</v>
      </c>
      <c r="AD75" s="1322">
        <f>IF(ISERROR(VLOOKUP(VLOOKUP($A75, 'E4 TB Allocation Details'!$A$18:$L$214, MATCH("Customer ID", 'E4 TB Allocation Details'!$A$18:$L$18, 0),FALSE), 'E2 Allocators'!$B$15:$W$358, MATCH('O5 Details by Class &amp; Accounts'!AD$18, 'E2 Allocators'!$B$15:$W$15, 0),FALSE)*$G75), 0, VLOOKUP(VLOOKUP($A75, 'E4 TB Allocation Details'!$A$18:$L$214, MATCH("Customer ID", 'E4 TB Allocation Details'!$A$18:$L$18, 0),FALSE), 'E2 Allocators'!$B$15:$W$358, MATCH('O5 Details by Class &amp; Accounts'!AD$18, 'E2 Allocators'!$B$15:$W$15, 0),FALSE)*$G75)</f>
        <v>0</v>
      </c>
      <c r="AE75" s="1322">
        <f>IF(ISERROR(VLOOKUP(VLOOKUP($A75, 'E4 TB Allocation Details'!$A$18:$L$214, MATCH("Customer ID", 'E4 TB Allocation Details'!$A$18:$L$18, 0),FALSE), 'E2 Allocators'!$B$15:$W$358, MATCH('O5 Details by Class &amp; Accounts'!AE$18, 'E2 Allocators'!$B$15:$W$15, 0),FALSE)*$G75), 0, VLOOKUP(VLOOKUP($A75, 'E4 TB Allocation Details'!$A$18:$L$214, MATCH("Customer ID", 'E4 TB Allocation Details'!$A$18:$L$18, 0),FALSE), 'E2 Allocators'!$B$15:$W$358, MATCH('O5 Details by Class &amp; Accounts'!AE$18, 'E2 Allocators'!$B$15:$W$15, 0),FALSE)*$G75)</f>
        <v>0</v>
      </c>
      <c r="AF75" s="1322">
        <f>IF(ISERROR(VLOOKUP(VLOOKUP($A75, 'E4 TB Allocation Details'!$A$18:$L$214, MATCH("Customer ID", 'E4 TB Allocation Details'!$A$18:$L$18, 0),FALSE), 'E2 Allocators'!$B$15:$W$358, MATCH('O5 Details by Class &amp; Accounts'!AF$18, 'E2 Allocators'!$B$15:$W$15, 0),FALSE)*$G75), 0, VLOOKUP(VLOOKUP($A75, 'E4 TB Allocation Details'!$A$18:$L$214, MATCH("Customer ID", 'E4 TB Allocation Details'!$A$18:$L$18, 0),FALSE), 'E2 Allocators'!$B$15:$W$358, MATCH('O5 Details by Class &amp; Accounts'!AF$18, 'E2 Allocators'!$B$15:$W$15, 0),FALSE)*$G75)</f>
        <v>0</v>
      </c>
      <c r="AG75" s="1322">
        <f>IF(ISERROR(VLOOKUP(VLOOKUP($A75, 'E4 TB Allocation Details'!$A$18:$L$214, MATCH("Customer ID", 'E4 TB Allocation Details'!$A$18:$L$18, 0),FALSE), 'E2 Allocators'!$B$15:$W$358, MATCH('O5 Details by Class &amp; Accounts'!AG$18, 'E2 Allocators'!$B$15:$W$15, 0),FALSE)*$G75), 0, VLOOKUP(VLOOKUP($A75, 'E4 TB Allocation Details'!$A$18:$L$214, MATCH("Customer ID", 'E4 TB Allocation Details'!$A$18:$L$18, 0),FALSE), 'E2 Allocators'!$B$15:$W$358, MATCH('O5 Details by Class &amp; Accounts'!AG$18, 'E2 Allocators'!$B$15:$W$15, 0),FALSE)*$G75)</f>
        <v>0</v>
      </c>
      <c r="AH75" s="1322">
        <f>IF(ISERROR(VLOOKUP(VLOOKUP($A75, 'E4 TB Allocation Details'!$A$18:$L$214, MATCH("Customer ID", 'E4 TB Allocation Details'!$A$18:$L$18, 0),FALSE), 'E2 Allocators'!$B$15:$W$358, MATCH('O5 Details by Class &amp; Accounts'!AH$18, 'E2 Allocators'!$B$15:$W$15, 0),FALSE)*$G75), 0, VLOOKUP(VLOOKUP($A75, 'E4 TB Allocation Details'!$A$18:$L$214, MATCH("Customer ID", 'E4 TB Allocation Details'!$A$18:$L$18, 0),FALSE), 'E2 Allocators'!$B$15:$W$358, MATCH('O5 Details by Class &amp; Accounts'!AH$18, 'E2 Allocators'!$B$15:$W$15, 0),FALSE)*$G75)</f>
        <v>0</v>
      </c>
      <c r="AI75" s="1322">
        <f>IF(ISERROR(VLOOKUP(VLOOKUP($A75, 'E4 TB Allocation Details'!$A$18:$L$214, MATCH("Customer ID", 'E4 TB Allocation Details'!$A$18:$L$18, 0),FALSE), 'E2 Allocators'!$B$15:$W$358, MATCH('O5 Details by Class &amp; Accounts'!AI$18, 'E2 Allocators'!$B$15:$W$15, 0),FALSE)*$G75), 0, VLOOKUP(VLOOKUP($A75, 'E4 TB Allocation Details'!$A$18:$L$214, MATCH("Customer ID", 'E4 TB Allocation Details'!$A$18:$L$18, 0),FALSE), 'E2 Allocators'!$B$15:$W$358, MATCH('O5 Details by Class &amp; Accounts'!AI$18, 'E2 Allocators'!$B$15:$W$15, 0),FALSE)*$G75)</f>
        <v>0</v>
      </c>
      <c r="AJ75" s="1322">
        <f>IF(ISERROR(VLOOKUP(VLOOKUP($A75, 'E4 TB Allocation Details'!$A$18:$L$214, MATCH("Customer ID", 'E4 TB Allocation Details'!$A$18:$L$18, 0),FALSE), 'E2 Allocators'!$B$15:$W$358, MATCH('O5 Details by Class &amp; Accounts'!AJ$18, 'E2 Allocators'!$B$15:$W$15, 0),FALSE)*$G75), 0, VLOOKUP(VLOOKUP($A75, 'E4 TB Allocation Details'!$A$18:$L$214, MATCH("Customer ID", 'E4 TB Allocation Details'!$A$18:$L$18, 0),FALSE), 'E2 Allocators'!$B$15:$W$358, MATCH('O5 Details by Class &amp; Accounts'!AJ$18, 'E2 Allocators'!$B$15:$W$15, 0),FALSE)*$G75)</f>
        <v>0</v>
      </c>
      <c r="AK75" s="1322">
        <f>IF(ISERROR(VLOOKUP(VLOOKUP($A75, 'E4 TB Allocation Details'!$A$18:$L$214, MATCH("Customer ID", 'E4 TB Allocation Details'!$A$18:$L$18, 0),FALSE), 'E2 Allocators'!$B$15:$W$358, MATCH('O5 Details by Class &amp; Accounts'!AK$18, 'E2 Allocators'!$B$15:$W$15, 0),FALSE)*$G75), 0, VLOOKUP(VLOOKUP($A75, 'E4 TB Allocation Details'!$A$18:$L$214, MATCH("Customer ID", 'E4 TB Allocation Details'!$A$18:$L$18, 0),FALSE), 'E2 Allocators'!$B$15:$W$358, MATCH('O5 Details by Class &amp; Accounts'!AK$18, 'E2 Allocators'!$B$15:$W$15, 0),FALSE)*$G75)</f>
        <v>0</v>
      </c>
      <c r="AL75" s="1322">
        <f>IF(ISERROR(VLOOKUP(VLOOKUP($A75, 'E4 TB Allocation Details'!$A$18:$L$214, MATCH("Customer ID", 'E4 TB Allocation Details'!$A$18:$L$18, 0),FALSE), 'E2 Allocators'!$B$15:$W$358, MATCH('O5 Details by Class &amp; Accounts'!AL$18, 'E2 Allocators'!$B$15:$W$15, 0),FALSE)*$G75), 0, VLOOKUP(VLOOKUP($A75, 'E4 TB Allocation Details'!$A$18:$L$214, MATCH("Customer ID", 'E4 TB Allocation Details'!$A$18:$L$18, 0),FALSE), 'E2 Allocators'!$B$15:$W$358, MATCH('O5 Details by Class &amp; Accounts'!AL$18, 'E2 Allocators'!$B$15:$W$15, 0),FALSE)*$G75)</f>
        <v>0</v>
      </c>
      <c r="AM75" s="1322">
        <f>IF(ISERROR(VLOOKUP(VLOOKUP($A75, 'E4 TB Allocation Details'!$A$18:$L$214, MATCH("Customer ID", 'E4 TB Allocation Details'!$A$18:$L$18, 0),FALSE), 'E2 Allocators'!$B$15:$W$358, MATCH('O5 Details by Class &amp; Accounts'!AM$18, 'E2 Allocators'!$B$15:$W$15, 0),FALSE)*$G75), 0, VLOOKUP(VLOOKUP($A75, 'E4 TB Allocation Details'!$A$18:$L$214, MATCH("Customer ID", 'E4 TB Allocation Details'!$A$18:$L$18, 0),FALSE), 'E2 Allocators'!$B$15:$W$358, MATCH('O5 Details by Class &amp; Accounts'!AM$18, 'E2 Allocators'!$B$15:$W$15, 0),FALSE)*$G75)</f>
        <v>0</v>
      </c>
      <c r="AN75" s="1322">
        <f>IF(ISERROR(VLOOKUP(VLOOKUP($A75, 'E4 TB Allocation Details'!$A$18:$L$214, MATCH("Customer ID", 'E4 TB Allocation Details'!$A$18:$L$18, 0),FALSE), 'E2 Allocators'!$B$15:$W$358, MATCH('O5 Details by Class &amp; Accounts'!AN$18, 'E2 Allocators'!$B$15:$W$15, 0),FALSE)*$G75), 0, VLOOKUP(VLOOKUP($A75, 'E4 TB Allocation Details'!$A$18:$L$214, MATCH("Customer ID", 'E4 TB Allocation Details'!$A$18:$L$18, 0),FALSE), 'E2 Allocators'!$B$15:$W$358, MATCH('O5 Details by Class &amp; Accounts'!AN$18, 'E2 Allocators'!$B$15:$W$15, 0),FALSE)*$G75)</f>
        <v>0</v>
      </c>
      <c r="AO75" s="1322">
        <f>IF(ISERROR(VLOOKUP(VLOOKUP($A75, 'E4 TB Allocation Details'!$A$18:$L$214, MATCH("Customer ID", 'E4 TB Allocation Details'!$A$18:$L$18, 0),FALSE), 'E2 Allocators'!$B$15:$W$358, MATCH('O5 Details by Class &amp; Accounts'!AO$18, 'E2 Allocators'!$B$15:$W$15, 0),FALSE)*$G75), 0, VLOOKUP(VLOOKUP($A75, 'E4 TB Allocation Details'!$A$18:$L$214, MATCH("Customer ID", 'E4 TB Allocation Details'!$A$18:$L$18, 0),FALSE), 'E2 Allocators'!$B$15:$W$358, MATCH('O5 Details by Class &amp; Accounts'!AO$18, 'E2 Allocators'!$B$15:$W$15, 0),FALSE)*$G75)</f>
        <v>0</v>
      </c>
      <c r="AP75" s="1322">
        <f>IF(ISERROR(VLOOKUP(VLOOKUP($A75, 'E4 TB Allocation Details'!$A$18:$L$214, MATCH("Customer ID", 'E4 TB Allocation Details'!$A$18:$L$18, 0),FALSE), 'E2 Allocators'!$B$15:$W$358, MATCH('O5 Details by Class &amp; Accounts'!AP$18, 'E2 Allocators'!$B$15:$W$15, 0),FALSE)*$G75), 0, VLOOKUP(VLOOKUP($A75, 'E4 TB Allocation Details'!$A$18:$L$214, MATCH("Customer ID", 'E4 TB Allocation Details'!$A$18:$L$18, 0),FALSE), 'E2 Allocators'!$B$15:$W$358, MATCH('O5 Details by Class &amp; Accounts'!AP$18, 'E2 Allocators'!$B$15:$W$15, 0),FALSE)*$G75)</f>
        <v>0</v>
      </c>
      <c r="AQ75" s="1322">
        <f>IF(ISERROR(VLOOKUP(VLOOKUP($A75, 'E4 TB Allocation Details'!$A$18:$L$214, MATCH("Customer ID", 'E4 TB Allocation Details'!$A$18:$L$18, 0),FALSE), 'E2 Allocators'!$B$15:$W$358, MATCH('O5 Details by Class &amp; Accounts'!AQ$18, 'E2 Allocators'!$B$15:$W$15, 0),FALSE)*$G75), 0, VLOOKUP(VLOOKUP($A75, 'E4 TB Allocation Details'!$A$18:$L$214, MATCH("Customer ID", 'E4 TB Allocation Details'!$A$18:$L$18, 0),FALSE), 'E2 Allocators'!$B$15:$W$358, MATCH('O5 Details by Class &amp; Accounts'!AQ$18, 'E2 Allocators'!$B$15:$W$15, 0),FALSE)*$G75)</f>
        <v>0</v>
      </c>
      <c r="AR75" s="1322">
        <f>IF(ISERROR(VLOOKUP(VLOOKUP($A75, 'E4 TB Allocation Details'!$A$18:$L$214, MATCH("Customer ID", 'E4 TB Allocation Details'!$A$18:$L$18, 0),FALSE), 'E2 Allocators'!$B$15:$W$358, MATCH('O5 Details by Class &amp; Accounts'!AR$18, 'E2 Allocators'!$B$15:$W$15, 0),FALSE)*$G75), 0, VLOOKUP(VLOOKUP($A75, 'E4 TB Allocation Details'!$A$18:$L$214, MATCH("Customer ID", 'E4 TB Allocation Details'!$A$18:$L$18, 0),FALSE), 'E2 Allocators'!$B$15:$W$358, MATCH('O5 Details by Class &amp; Accounts'!AR$18, 'E2 Allocators'!$B$15:$W$15, 0),FALSE)*$G75)</f>
        <v>0</v>
      </c>
      <c r="AS75" s="1322">
        <f>IF(ISERROR(VLOOKUP(VLOOKUP($A75, 'E4 TB Allocation Details'!$A$18:$L$214, MATCH("Customer ID", 'E4 TB Allocation Details'!$A$18:$L$18, 0),FALSE), 'E2 Allocators'!$B$15:$W$358, MATCH('O5 Details by Class &amp; Accounts'!AS$18, 'E2 Allocators'!$B$15:$W$15, 0),FALSE)*$G75), 0, VLOOKUP(VLOOKUP($A75, 'E4 TB Allocation Details'!$A$18:$L$214, MATCH("Customer ID", 'E4 TB Allocation Details'!$A$18:$L$18, 0),FALSE), 'E2 Allocators'!$B$15:$W$358, MATCH('O5 Details by Class &amp; Accounts'!AS$18, 'E2 Allocators'!$B$15:$W$15, 0),FALSE)*$G75)</f>
        <v>0</v>
      </c>
      <c r="AT75" s="1322">
        <f>IF(ISERROR(VLOOKUP(VLOOKUP($A75, 'E4 TB Allocation Details'!$A$18:$L$214, MATCH("Customer ID", 'E4 TB Allocation Details'!$A$18:$L$18, 0),FALSE), 'E2 Allocators'!$B$15:$W$358, MATCH('O5 Details by Class &amp; Accounts'!AT$18, 'E2 Allocators'!$B$15:$W$15, 0),FALSE)*$G75), 0, VLOOKUP(VLOOKUP($A75, 'E4 TB Allocation Details'!$A$18:$L$214, MATCH("Customer ID", 'E4 TB Allocation Details'!$A$18:$L$18, 0),FALSE), 'E2 Allocators'!$B$15:$W$358, MATCH('O5 Details by Class &amp; Accounts'!AT$18, 'E2 Allocators'!$B$15:$W$15, 0),FALSE)*$G75)</f>
        <v>0</v>
      </c>
      <c r="AU75" s="1322">
        <f>IF(ISERROR(VLOOKUP(VLOOKUP($A75, 'E4 TB Allocation Details'!$A$18:$L$214, MATCH("Customer ID", 'E4 TB Allocation Details'!$A$18:$L$18, 0),FALSE), 'E2 Allocators'!$B$15:$W$358, MATCH('O5 Details by Class &amp; Accounts'!AU$18, 'E2 Allocators'!$B$15:$W$15, 0),FALSE)*$G75), 0, VLOOKUP(VLOOKUP($A75, 'E4 TB Allocation Details'!$A$18:$L$214, MATCH("Customer ID", 'E4 TB Allocation Details'!$A$18:$L$18, 0),FALSE), 'E2 Allocators'!$B$15:$W$358, MATCH('O5 Details by Class &amp; Accounts'!AU$18, 'E2 Allocators'!$B$15:$W$15, 0),FALSE)*$G75)</f>
        <v>0</v>
      </c>
      <c r="AV75" s="1322">
        <f>IF(ISERROR(VLOOKUP(VLOOKUP($A75, 'E4 TB Allocation Details'!$A$18:$L$214, MATCH("Customer ID", 'E4 TB Allocation Details'!$A$18:$L$18, 0),FALSE), 'E2 Allocators'!$B$15:$W$358, MATCH('O5 Details by Class &amp; Accounts'!AV$18, 'E2 Allocators'!$B$15:$W$15, 0),FALSE)*$G75), 0, VLOOKUP(VLOOKUP($A75, 'E4 TB Allocation Details'!$A$18:$L$214, MATCH("Customer ID", 'E4 TB Allocation Details'!$A$18:$L$18, 0),FALSE), 'E2 Allocators'!$B$15:$W$358, MATCH('O5 Details by Class &amp; Accounts'!AV$18, 'E2 Allocators'!$B$15:$W$15, 0),FALSE)*$G75)</f>
        <v>0</v>
      </c>
      <c r="AW75" s="1322">
        <f>IF(ISERROR(VLOOKUP(VLOOKUP($A75, 'E4 TB Allocation Details'!$A$18:$L$214, MATCH("Customer ID", 'E4 TB Allocation Details'!$A$18:$L$18, 0),FALSE), 'E2 Allocators'!$B$15:$W$358, MATCH('O5 Details by Class &amp; Accounts'!AW$18, 'E2 Allocators'!$B$15:$W$15, 0),FALSE)*$G75), 0, VLOOKUP(VLOOKUP($A75, 'E4 TB Allocation Details'!$A$18:$L$214, MATCH("Customer ID", 'E4 TB Allocation Details'!$A$18:$L$18, 0),FALSE), 'E2 Allocators'!$B$15:$W$358, MATCH('O5 Details by Class &amp; Accounts'!AW$18, 'E2 Allocators'!$B$15:$W$15, 0),FALSE)*$G75)</f>
        <v>0</v>
      </c>
      <c r="AX75" s="1322">
        <f t="shared" si="10"/>
        <v>0</v>
      </c>
      <c r="AY75" s="1322">
        <f>IF(ISERROR(VLOOKUP(VLOOKUP($A75, 'E4 TB Allocation Details'!$A$18:$L$214, MATCH("Misc ID", 'E4 TB Allocation Details'!$A$18:$L$18, 0),FALSE), 'E2 Allocators'!$B$15:$W$358, MATCH('O5 Details by Class &amp; Accounts'!AY$18, 'E2 Allocators'!$B$15:$W$15, 0),FALSE)*$E75), 0, VLOOKUP(VLOOKUP($A75, 'E4 TB Allocation Details'!$A$18:$L$214, MATCH("Misc ID", 'E4 TB Allocation Details'!$A$18:$L$18, 0),FALSE), 'E2 Allocators'!$B$15:$W$358, MATCH('O5 Details by Class &amp; Accounts'!AY$18, 'E2 Allocators'!$B$15:$W$15, 0),FALSE)*$E75)</f>
        <v>0</v>
      </c>
      <c r="AZ75" s="1322">
        <f>IF(ISERROR(VLOOKUP(VLOOKUP($A75, 'E4 TB Allocation Details'!$A$18:$L$214, MATCH("Misc ID", 'E4 TB Allocation Details'!$A$18:$L$18, 0),FALSE), 'E2 Allocators'!$B$15:$W$358, MATCH('O5 Details by Class &amp; Accounts'!AZ$18, 'E2 Allocators'!$B$15:$W$15, 0),FALSE)*$E75), 0, VLOOKUP(VLOOKUP($A75, 'E4 TB Allocation Details'!$A$18:$L$214, MATCH("Misc ID", 'E4 TB Allocation Details'!$A$18:$L$18, 0),FALSE), 'E2 Allocators'!$B$15:$W$358, MATCH('O5 Details by Class &amp; Accounts'!AZ$18, 'E2 Allocators'!$B$15:$W$15, 0),FALSE)*$E75)</f>
        <v>0</v>
      </c>
      <c r="BA75" s="1322">
        <f>IF(ISERROR(VLOOKUP(VLOOKUP($A75, 'E4 TB Allocation Details'!$A$18:$L$214, MATCH("Misc ID", 'E4 TB Allocation Details'!$A$18:$L$18, 0),FALSE), 'E2 Allocators'!$B$15:$W$358, MATCH('O5 Details by Class &amp; Accounts'!BA$18, 'E2 Allocators'!$B$15:$W$15, 0),FALSE)*$E75), 0, VLOOKUP(VLOOKUP($A75, 'E4 TB Allocation Details'!$A$18:$L$214, MATCH("Misc ID", 'E4 TB Allocation Details'!$A$18:$L$18, 0),FALSE), 'E2 Allocators'!$B$15:$W$358, MATCH('O5 Details by Class &amp; Accounts'!BA$18, 'E2 Allocators'!$B$15:$W$15, 0),FALSE)*$E75)</f>
        <v>0</v>
      </c>
      <c r="BB75" s="1322">
        <f>IF(ISERROR(VLOOKUP(VLOOKUP($A75, 'E4 TB Allocation Details'!$A$18:$L$214, MATCH("Misc ID", 'E4 TB Allocation Details'!$A$18:$L$18, 0),FALSE), 'E2 Allocators'!$B$15:$W$358, MATCH('O5 Details by Class &amp; Accounts'!BB$18, 'E2 Allocators'!$B$15:$W$15, 0),FALSE)*$E75), 0, VLOOKUP(VLOOKUP($A75, 'E4 TB Allocation Details'!$A$18:$L$214, MATCH("Misc ID", 'E4 TB Allocation Details'!$A$18:$L$18, 0),FALSE), 'E2 Allocators'!$B$15:$W$358, MATCH('O5 Details by Class &amp; Accounts'!BB$18, 'E2 Allocators'!$B$15:$W$15, 0),FALSE)*$E75)</f>
        <v>0</v>
      </c>
      <c r="BC75" s="1322">
        <f>IF(ISERROR(VLOOKUP(VLOOKUP($A75, 'E4 TB Allocation Details'!$A$18:$L$214, MATCH("Misc ID", 'E4 TB Allocation Details'!$A$18:$L$18, 0),FALSE), 'E2 Allocators'!$B$15:$W$358, MATCH('O5 Details by Class &amp; Accounts'!BC$18, 'E2 Allocators'!$B$15:$W$15, 0),FALSE)*$E75), 0, VLOOKUP(VLOOKUP($A75, 'E4 TB Allocation Details'!$A$18:$L$214, MATCH("Misc ID", 'E4 TB Allocation Details'!$A$18:$L$18, 0),FALSE), 'E2 Allocators'!$B$15:$W$358, MATCH('O5 Details by Class &amp; Accounts'!BC$18, 'E2 Allocators'!$B$15:$W$15, 0),FALSE)*$E75)</f>
        <v>0</v>
      </c>
      <c r="BD75" s="1322">
        <f>IF(ISERROR(VLOOKUP(VLOOKUP($A75, 'E4 TB Allocation Details'!$A$18:$L$214, MATCH("Misc ID", 'E4 TB Allocation Details'!$A$18:$L$18, 0),FALSE), 'E2 Allocators'!$B$15:$W$358, MATCH('O5 Details by Class &amp; Accounts'!BD$18, 'E2 Allocators'!$B$15:$W$15, 0),FALSE)*$E75), 0, VLOOKUP(VLOOKUP($A75, 'E4 TB Allocation Details'!$A$18:$L$214, MATCH("Misc ID", 'E4 TB Allocation Details'!$A$18:$L$18, 0),FALSE), 'E2 Allocators'!$B$15:$W$358, MATCH('O5 Details by Class &amp; Accounts'!BD$18, 'E2 Allocators'!$B$15:$W$15, 0),FALSE)*$E75)</f>
        <v>0</v>
      </c>
      <c r="BE75" s="1322">
        <f>IF(ISERROR(VLOOKUP(VLOOKUP($A75, 'E4 TB Allocation Details'!$A$18:$L$214, MATCH("Misc ID", 'E4 TB Allocation Details'!$A$18:$L$18, 0),FALSE), 'E2 Allocators'!$B$15:$W$358, MATCH('O5 Details by Class &amp; Accounts'!BE$18, 'E2 Allocators'!$B$15:$W$15, 0),FALSE)*$E75), 0, VLOOKUP(VLOOKUP($A75, 'E4 TB Allocation Details'!$A$18:$L$214, MATCH("Misc ID", 'E4 TB Allocation Details'!$A$18:$L$18, 0),FALSE), 'E2 Allocators'!$B$15:$W$358, MATCH('O5 Details by Class &amp; Accounts'!BE$18, 'E2 Allocators'!$B$15:$W$15, 0),FALSE)*$E75)</f>
        <v>0</v>
      </c>
      <c r="BF75" s="1322">
        <f>IF(ISERROR(VLOOKUP(VLOOKUP($A75, 'E4 TB Allocation Details'!$A$18:$L$214, MATCH("Misc ID", 'E4 TB Allocation Details'!$A$18:$L$18, 0),FALSE), 'E2 Allocators'!$B$15:$W$358, MATCH('O5 Details by Class &amp; Accounts'!BF$18, 'E2 Allocators'!$B$15:$W$15, 0),FALSE)*$E75), 0, VLOOKUP(VLOOKUP($A75, 'E4 TB Allocation Details'!$A$18:$L$214, MATCH("Misc ID", 'E4 TB Allocation Details'!$A$18:$L$18, 0),FALSE), 'E2 Allocators'!$B$15:$W$358, MATCH('O5 Details by Class &amp; Accounts'!BF$18, 'E2 Allocators'!$B$15:$W$15, 0),FALSE)*$E75)</f>
        <v>0</v>
      </c>
      <c r="BG75" s="1322">
        <f>IF(ISERROR(VLOOKUP(VLOOKUP($A75, 'E4 TB Allocation Details'!$A$18:$L$214, MATCH("Misc ID", 'E4 TB Allocation Details'!$A$18:$L$18, 0),FALSE), 'E2 Allocators'!$B$15:$W$358, MATCH('O5 Details by Class &amp; Accounts'!BG$18, 'E2 Allocators'!$B$15:$W$15, 0),FALSE)*$E75), 0, VLOOKUP(VLOOKUP($A75, 'E4 TB Allocation Details'!$A$18:$L$214, MATCH("Misc ID", 'E4 TB Allocation Details'!$A$18:$L$18, 0),FALSE), 'E2 Allocators'!$B$15:$W$358, MATCH('O5 Details by Class &amp; Accounts'!BG$18, 'E2 Allocators'!$B$15:$W$15, 0),FALSE)*$E75)</f>
        <v>0</v>
      </c>
      <c r="BH75" s="1322">
        <f>IF(ISERROR(VLOOKUP(VLOOKUP($A75, 'E4 TB Allocation Details'!$A$18:$L$214, MATCH("Misc ID", 'E4 TB Allocation Details'!$A$18:$L$18, 0),FALSE), 'E2 Allocators'!$B$15:$W$358, MATCH('O5 Details by Class &amp; Accounts'!BH$18, 'E2 Allocators'!$B$15:$W$15, 0),FALSE)*$E75), 0, VLOOKUP(VLOOKUP($A75, 'E4 TB Allocation Details'!$A$18:$L$214, MATCH("Misc ID", 'E4 TB Allocation Details'!$A$18:$L$18, 0),FALSE), 'E2 Allocators'!$B$15:$W$358, MATCH('O5 Details by Class &amp; Accounts'!BH$18, 'E2 Allocators'!$B$15:$W$15, 0),FALSE)*$E75)</f>
        <v>0</v>
      </c>
      <c r="BI75" s="1322">
        <f>IF(ISERROR(VLOOKUP(VLOOKUP($A75, 'E4 TB Allocation Details'!$A$18:$L$214, MATCH("Misc ID", 'E4 TB Allocation Details'!$A$18:$L$18, 0),FALSE), 'E2 Allocators'!$B$15:$W$358, MATCH('O5 Details by Class &amp; Accounts'!BI$18, 'E2 Allocators'!$B$15:$W$15, 0),FALSE)*$E75), 0, VLOOKUP(VLOOKUP($A75, 'E4 TB Allocation Details'!$A$18:$L$214, MATCH("Misc ID", 'E4 TB Allocation Details'!$A$18:$L$18, 0),FALSE), 'E2 Allocators'!$B$15:$W$358, MATCH('O5 Details by Class &amp; Accounts'!BI$18, 'E2 Allocators'!$B$15:$W$15, 0),FALSE)*$E75)</f>
        <v>0</v>
      </c>
      <c r="BJ75" s="1322">
        <f>IF(ISERROR(VLOOKUP(VLOOKUP($A75, 'E4 TB Allocation Details'!$A$18:$L$214, MATCH("Misc ID", 'E4 TB Allocation Details'!$A$18:$L$18, 0),FALSE), 'E2 Allocators'!$B$15:$W$358, MATCH('O5 Details by Class &amp; Accounts'!BJ$18, 'E2 Allocators'!$B$15:$W$15, 0),FALSE)*$E75), 0, VLOOKUP(VLOOKUP($A75, 'E4 TB Allocation Details'!$A$18:$L$214, MATCH("Misc ID", 'E4 TB Allocation Details'!$A$18:$L$18, 0),FALSE), 'E2 Allocators'!$B$15:$W$358, MATCH('O5 Details by Class &amp; Accounts'!BJ$18, 'E2 Allocators'!$B$15:$W$15, 0),FALSE)*$E75)</f>
        <v>0</v>
      </c>
      <c r="BK75" s="1322">
        <f>IF(ISERROR(VLOOKUP(VLOOKUP($A75, 'E4 TB Allocation Details'!$A$18:$L$214, MATCH("Misc ID", 'E4 TB Allocation Details'!$A$18:$L$18, 0),FALSE), 'E2 Allocators'!$B$15:$W$358, MATCH('O5 Details by Class &amp; Accounts'!BK$18, 'E2 Allocators'!$B$15:$W$15, 0),FALSE)*$E75), 0, VLOOKUP(VLOOKUP($A75, 'E4 TB Allocation Details'!$A$18:$L$214, MATCH("Misc ID", 'E4 TB Allocation Details'!$A$18:$L$18, 0),FALSE), 'E2 Allocators'!$B$15:$W$358, MATCH('O5 Details by Class &amp; Accounts'!BK$18, 'E2 Allocators'!$B$15:$W$15, 0),FALSE)*$E75)</f>
        <v>0</v>
      </c>
      <c r="BL75" s="1322">
        <f>IF(ISERROR(VLOOKUP(VLOOKUP($A75, 'E4 TB Allocation Details'!$A$18:$L$214, MATCH("Misc ID", 'E4 TB Allocation Details'!$A$18:$L$18, 0),FALSE), 'E2 Allocators'!$B$15:$W$358, MATCH('O5 Details by Class &amp; Accounts'!BL$18, 'E2 Allocators'!$B$15:$W$15, 0),FALSE)*$E75), 0, VLOOKUP(VLOOKUP($A75, 'E4 TB Allocation Details'!$A$18:$L$214, MATCH("Misc ID", 'E4 TB Allocation Details'!$A$18:$L$18, 0),FALSE), 'E2 Allocators'!$B$15:$W$358, MATCH('O5 Details by Class &amp; Accounts'!BL$18, 'E2 Allocators'!$B$15:$W$15, 0),FALSE)*$E75)</f>
        <v>0</v>
      </c>
      <c r="BM75" s="1322">
        <f>IF(ISERROR(VLOOKUP(VLOOKUP($A75, 'E4 TB Allocation Details'!$A$18:$L$214, MATCH("Misc ID", 'E4 TB Allocation Details'!$A$18:$L$18, 0),FALSE), 'E2 Allocators'!$B$15:$W$358, MATCH('O5 Details by Class &amp; Accounts'!BM$18, 'E2 Allocators'!$B$15:$W$15, 0),FALSE)*$E75), 0, VLOOKUP(VLOOKUP($A75, 'E4 TB Allocation Details'!$A$18:$L$214, MATCH("Misc ID", 'E4 TB Allocation Details'!$A$18:$L$18, 0),FALSE), 'E2 Allocators'!$B$15:$W$358, MATCH('O5 Details by Class &amp; Accounts'!BM$18, 'E2 Allocators'!$B$15:$W$15, 0),FALSE)*$E75)</f>
        <v>0</v>
      </c>
      <c r="BN75" s="1322">
        <f>IF(ISERROR(VLOOKUP(VLOOKUP($A75, 'E4 TB Allocation Details'!$A$18:$L$214, MATCH("Misc ID", 'E4 TB Allocation Details'!$A$18:$L$18, 0),FALSE), 'E2 Allocators'!$B$15:$W$358, MATCH('O5 Details by Class &amp; Accounts'!BN$18, 'E2 Allocators'!$B$15:$W$15, 0),FALSE)*$E75), 0, VLOOKUP(VLOOKUP($A75, 'E4 TB Allocation Details'!$A$18:$L$214, MATCH("Misc ID", 'E4 TB Allocation Details'!$A$18:$L$18, 0),FALSE), 'E2 Allocators'!$B$15:$W$358, MATCH('O5 Details by Class &amp; Accounts'!BN$18, 'E2 Allocators'!$B$15:$W$15, 0),FALSE)*$E75)</f>
        <v>0</v>
      </c>
      <c r="BO75" s="1322">
        <f>IF(ISERROR(VLOOKUP(VLOOKUP($A75, 'E4 TB Allocation Details'!$A$18:$L$214, MATCH("Misc ID", 'E4 TB Allocation Details'!$A$18:$L$18, 0),FALSE), 'E2 Allocators'!$B$15:$W$358, MATCH('O5 Details by Class &amp; Accounts'!BO$18, 'E2 Allocators'!$B$15:$W$15, 0),FALSE)*$E75), 0, VLOOKUP(VLOOKUP($A75, 'E4 TB Allocation Details'!$A$18:$L$214, MATCH("Misc ID", 'E4 TB Allocation Details'!$A$18:$L$18, 0),FALSE), 'E2 Allocators'!$B$15:$W$358, MATCH('O5 Details by Class &amp; Accounts'!BO$18, 'E2 Allocators'!$B$15:$W$15, 0),FALSE)*$E75)</f>
        <v>0</v>
      </c>
      <c r="BP75" s="1322">
        <f>IF(ISERROR(VLOOKUP(VLOOKUP($A75, 'E4 TB Allocation Details'!$A$18:$L$214, MATCH("Misc ID", 'E4 TB Allocation Details'!$A$18:$L$18, 0),FALSE), 'E2 Allocators'!$B$15:$W$358, MATCH('O5 Details by Class &amp; Accounts'!BP$18, 'E2 Allocators'!$B$15:$W$15, 0),FALSE)*$E75), 0, VLOOKUP(VLOOKUP($A75, 'E4 TB Allocation Details'!$A$18:$L$214, MATCH("Misc ID", 'E4 TB Allocation Details'!$A$18:$L$18, 0),FALSE), 'E2 Allocators'!$B$15:$W$358, MATCH('O5 Details by Class &amp; Accounts'!BP$18, 'E2 Allocators'!$B$15:$W$15, 0),FALSE)*$E75)</f>
        <v>0</v>
      </c>
      <c r="BQ75" s="1322">
        <f>IF(ISERROR(VLOOKUP(VLOOKUP($A75, 'E4 TB Allocation Details'!$A$18:$L$214, MATCH("Misc ID", 'E4 TB Allocation Details'!$A$18:$L$18, 0),FALSE), 'E2 Allocators'!$B$15:$W$358, MATCH('O5 Details by Class &amp; Accounts'!BQ$18, 'E2 Allocators'!$B$15:$W$15, 0),FALSE)*$E75), 0, VLOOKUP(VLOOKUP($A75, 'E4 TB Allocation Details'!$A$18:$L$214, MATCH("Misc ID", 'E4 TB Allocation Details'!$A$18:$L$18, 0),FALSE), 'E2 Allocators'!$B$15:$W$358, MATCH('O5 Details by Class &amp; Accounts'!BQ$18, 'E2 Allocators'!$B$15:$W$15, 0),FALSE)*$E75)</f>
        <v>0</v>
      </c>
      <c r="BR75" s="1322">
        <f>IF(ISERROR(VLOOKUP(VLOOKUP($A75, 'E4 TB Allocation Details'!$A$18:$L$214, MATCH("Misc ID", 'E4 TB Allocation Details'!$A$18:$L$18, 0),FALSE), 'E2 Allocators'!$B$15:$W$358, MATCH('O5 Details by Class &amp; Accounts'!BR$18, 'E2 Allocators'!$B$15:$W$15, 0),FALSE)*$E75), 0, VLOOKUP(VLOOKUP($A75, 'E4 TB Allocation Details'!$A$18:$L$214, MATCH("Misc ID", 'E4 TB Allocation Details'!$A$18:$L$18, 0),FALSE), 'E2 Allocators'!$B$15:$W$358, MATCH('O5 Details by Class &amp; Accounts'!BR$18, 'E2 Allocators'!$B$15:$W$15, 0),FALSE)*$E75)</f>
        <v>0</v>
      </c>
      <c r="BS75" s="1322">
        <f t="shared" si="11"/>
        <v>0</v>
      </c>
      <c r="BT75" s="1322">
        <f>IF(ISERROR(VLOOKUP(VLOOKUP($A75, 'E4 TB Allocation Details'!$A$18:$L$214, MATCH("A &amp; G ID", 'E4 TB Allocation Details'!$A$18:$L$18, 0),FALSE), 'E2 Allocators'!$B$15:$W$358, MATCH('O5 Details by Class &amp; Accounts'!BT$18, 'E2 Allocators'!$B$15:$W$15, 0),FALSE)*$E75), 0, VLOOKUP(VLOOKUP($A75, 'E4 TB Allocation Details'!$A$18:$L$214, MATCH("A &amp; G ID", 'E4 TB Allocation Details'!$A$18:$L$18, 0),FALSE), 'E2 Allocators'!$B$15:$W$358, MATCH('O5 Details by Class &amp; Accounts'!BT$18, 'E2 Allocators'!$B$15:$W$15, 0),FALSE)*$E75)</f>
        <v>0</v>
      </c>
      <c r="BU75" s="1322">
        <f>IF(ISERROR(VLOOKUP(VLOOKUP($A75, 'E4 TB Allocation Details'!$A$18:$L$214, MATCH("A &amp; G ID", 'E4 TB Allocation Details'!$A$18:$L$18, 0),FALSE), 'E2 Allocators'!$B$15:$W$358, MATCH('O5 Details by Class &amp; Accounts'!BU$18, 'E2 Allocators'!$B$15:$W$15, 0),FALSE)*$E75), 0, VLOOKUP(VLOOKUP($A75, 'E4 TB Allocation Details'!$A$18:$L$214, MATCH("A &amp; G ID", 'E4 TB Allocation Details'!$A$18:$L$18, 0),FALSE), 'E2 Allocators'!$B$15:$W$358, MATCH('O5 Details by Class &amp; Accounts'!BU$18, 'E2 Allocators'!$B$15:$W$15, 0),FALSE)*$E75)</f>
        <v>0</v>
      </c>
      <c r="BV75" s="1322">
        <f>IF(ISERROR(VLOOKUP(VLOOKUP($A75, 'E4 TB Allocation Details'!$A$18:$L$214, MATCH("A &amp; G ID", 'E4 TB Allocation Details'!$A$18:$L$18, 0),FALSE), 'E2 Allocators'!$B$15:$W$358, MATCH('O5 Details by Class &amp; Accounts'!BV$18, 'E2 Allocators'!$B$15:$W$15, 0),FALSE)*$E75), 0, VLOOKUP(VLOOKUP($A75, 'E4 TB Allocation Details'!$A$18:$L$214, MATCH("A &amp; G ID", 'E4 TB Allocation Details'!$A$18:$L$18, 0),FALSE), 'E2 Allocators'!$B$15:$W$358, MATCH('O5 Details by Class &amp; Accounts'!BV$18, 'E2 Allocators'!$B$15:$W$15, 0),FALSE)*$E75)</f>
        <v>0</v>
      </c>
      <c r="BW75" s="1322">
        <f>IF(ISERROR(VLOOKUP(VLOOKUP($A75, 'E4 TB Allocation Details'!$A$18:$L$214, MATCH("A &amp; G ID", 'E4 TB Allocation Details'!$A$18:$L$18, 0),FALSE), 'E2 Allocators'!$B$15:$W$358, MATCH('O5 Details by Class &amp; Accounts'!BW$18, 'E2 Allocators'!$B$15:$W$15, 0),FALSE)*$E75), 0, VLOOKUP(VLOOKUP($A75, 'E4 TB Allocation Details'!$A$18:$L$214, MATCH("A &amp; G ID", 'E4 TB Allocation Details'!$A$18:$L$18, 0),FALSE), 'E2 Allocators'!$B$15:$W$358, MATCH('O5 Details by Class &amp; Accounts'!BW$18, 'E2 Allocators'!$B$15:$W$15, 0),FALSE)*$E75)</f>
        <v>0</v>
      </c>
      <c r="BX75" s="1322">
        <f>IF(ISERROR(VLOOKUP(VLOOKUP($A75, 'E4 TB Allocation Details'!$A$18:$L$214, MATCH("A &amp; G ID", 'E4 TB Allocation Details'!$A$18:$L$18, 0),FALSE), 'E2 Allocators'!$B$15:$W$358, MATCH('O5 Details by Class &amp; Accounts'!BX$18, 'E2 Allocators'!$B$15:$W$15, 0),FALSE)*$E75), 0, VLOOKUP(VLOOKUP($A75, 'E4 TB Allocation Details'!$A$18:$L$214, MATCH("A &amp; G ID", 'E4 TB Allocation Details'!$A$18:$L$18, 0),FALSE), 'E2 Allocators'!$B$15:$W$358, MATCH('O5 Details by Class &amp; Accounts'!BX$18, 'E2 Allocators'!$B$15:$W$15, 0),FALSE)*$E75)</f>
        <v>0</v>
      </c>
      <c r="BY75" s="1322">
        <f>IF(ISERROR(VLOOKUP(VLOOKUP($A75, 'E4 TB Allocation Details'!$A$18:$L$214, MATCH("A &amp; G ID", 'E4 TB Allocation Details'!$A$18:$L$18, 0),FALSE), 'E2 Allocators'!$B$15:$W$358, MATCH('O5 Details by Class &amp; Accounts'!BY$18, 'E2 Allocators'!$B$15:$W$15, 0),FALSE)*$E75), 0, VLOOKUP(VLOOKUP($A75, 'E4 TB Allocation Details'!$A$18:$L$214, MATCH("A &amp; G ID", 'E4 TB Allocation Details'!$A$18:$L$18, 0),FALSE), 'E2 Allocators'!$B$15:$W$358, MATCH('O5 Details by Class &amp; Accounts'!BY$18, 'E2 Allocators'!$B$15:$W$15, 0),FALSE)*$E75)</f>
        <v>0</v>
      </c>
      <c r="BZ75" s="1322">
        <f>IF(ISERROR(VLOOKUP(VLOOKUP($A75, 'E4 TB Allocation Details'!$A$18:$L$214, MATCH("A &amp; G ID", 'E4 TB Allocation Details'!$A$18:$L$18, 0),FALSE), 'E2 Allocators'!$B$15:$W$358, MATCH('O5 Details by Class &amp; Accounts'!BZ$18, 'E2 Allocators'!$B$15:$W$15, 0),FALSE)*$E75), 0, VLOOKUP(VLOOKUP($A75, 'E4 TB Allocation Details'!$A$18:$L$214, MATCH("A &amp; G ID", 'E4 TB Allocation Details'!$A$18:$L$18, 0),FALSE), 'E2 Allocators'!$B$15:$W$358, MATCH('O5 Details by Class &amp; Accounts'!BZ$18, 'E2 Allocators'!$B$15:$W$15, 0),FALSE)*$E75)</f>
        <v>0</v>
      </c>
      <c r="CA75" s="1322">
        <f>IF(ISERROR(VLOOKUP(VLOOKUP($A75, 'E4 TB Allocation Details'!$A$18:$L$214, MATCH("A &amp; G ID", 'E4 TB Allocation Details'!$A$18:$L$18, 0),FALSE), 'E2 Allocators'!$B$15:$W$358, MATCH('O5 Details by Class &amp; Accounts'!CA$18, 'E2 Allocators'!$B$15:$W$15, 0),FALSE)*$E75), 0, VLOOKUP(VLOOKUP($A75, 'E4 TB Allocation Details'!$A$18:$L$214, MATCH("A &amp; G ID", 'E4 TB Allocation Details'!$A$18:$L$18, 0),FALSE), 'E2 Allocators'!$B$15:$W$358, MATCH('O5 Details by Class &amp; Accounts'!CA$18, 'E2 Allocators'!$B$15:$W$15, 0),FALSE)*$E75)</f>
        <v>0</v>
      </c>
      <c r="CB75" s="1322">
        <f>IF(ISERROR(VLOOKUP(VLOOKUP($A75, 'E4 TB Allocation Details'!$A$18:$L$214, MATCH("A &amp; G ID", 'E4 TB Allocation Details'!$A$18:$L$18, 0),FALSE), 'E2 Allocators'!$B$15:$W$358, MATCH('O5 Details by Class &amp; Accounts'!CB$18, 'E2 Allocators'!$B$15:$W$15, 0),FALSE)*$E75), 0, VLOOKUP(VLOOKUP($A75, 'E4 TB Allocation Details'!$A$18:$L$214, MATCH("A &amp; G ID", 'E4 TB Allocation Details'!$A$18:$L$18, 0),FALSE), 'E2 Allocators'!$B$15:$W$358, MATCH('O5 Details by Class &amp; Accounts'!CB$18, 'E2 Allocators'!$B$15:$W$15, 0),FALSE)*$E75)</f>
        <v>0</v>
      </c>
      <c r="CC75" s="1322">
        <f>IF(ISERROR(VLOOKUP(VLOOKUP($A75, 'E4 TB Allocation Details'!$A$18:$L$214, MATCH("A &amp; G ID", 'E4 TB Allocation Details'!$A$18:$L$18, 0),FALSE), 'E2 Allocators'!$B$15:$W$358, MATCH('O5 Details by Class &amp; Accounts'!CC$18, 'E2 Allocators'!$B$15:$W$15, 0),FALSE)*$E75), 0, VLOOKUP(VLOOKUP($A75, 'E4 TB Allocation Details'!$A$18:$L$214, MATCH("A &amp; G ID", 'E4 TB Allocation Details'!$A$18:$L$18, 0),FALSE), 'E2 Allocators'!$B$15:$W$358, MATCH('O5 Details by Class &amp; Accounts'!CC$18, 'E2 Allocators'!$B$15:$W$15, 0),FALSE)*$E75)</f>
        <v>0</v>
      </c>
      <c r="CD75" s="1322">
        <f>IF(ISERROR(VLOOKUP(VLOOKUP($A75, 'E4 TB Allocation Details'!$A$18:$L$214, MATCH("A &amp; G ID", 'E4 TB Allocation Details'!$A$18:$L$18, 0),FALSE), 'E2 Allocators'!$B$15:$W$358, MATCH('O5 Details by Class &amp; Accounts'!CD$18, 'E2 Allocators'!$B$15:$W$15, 0),FALSE)*$E75), 0, VLOOKUP(VLOOKUP($A75, 'E4 TB Allocation Details'!$A$18:$L$214, MATCH("A &amp; G ID", 'E4 TB Allocation Details'!$A$18:$L$18, 0),FALSE), 'E2 Allocators'!$B$15:$W$358, MATCH('O5 Details by Class &amp; Accounts'!CD$18, 'E2 Allocators'!$B$15:$W$15, 0),FALSE)*$E75)</f>
        <v>0</v>
      </c>
      <c r="CE75" s="1322">
        <f>IF(ISERROR(VLOOKUP(VLOOKUP($A75, 'E4 TB Allocation Details'!$A$18:$L$214, MATCH("A &amp; G ID", 'E4 TB Allocation Details'!$A$18:$L$18, 0),FALSE), 'E2 Allocators'!$B$15:$W$358, MATCH('O5 Details by Class &amp; Accounts'!CE$18, 'E2 Allocators'!$B$15:$W$15, 0),FALSE)*$E75), 0, VLOOKUP(VLOOKUP($A75, 'E4 TB Allocation Details'!$A$18:$L$214, MATCH("A &amp; G ID", 'E4 TB Allocation Details'!$A$18:$L$18, 0),FALSE), 'E2 Allocators'!$B$15:$W$358, MATCH('O5 Details by Class &amp; Accounts'!CE$18, 'E2 Allocators'!$B$15:$W$15, 0),FALSE)*$E75)</f>
        <v>0</v>
      </c>
      <c r="CF75" s="1322">
        <f>IF(ISERROR(VLOOKUP(VLOOKUP($A75, 'E4 TB Allocation Details'!$A$18:$L$214, MATCH("A &amp; G ID", 'E4 TB Allocation Details'!$A$18:$L$18, 0),FALSE), 'E2 Allocators'!$B$15:$W$358, MATCH('O5 Details by Class &amp; Accounts'!CF$18, 'E2 Allocators'!$B$15:$W$15, 0),FALSE)*$E75), 0, VLOOKUP(VLOOKUP($A75, 'E4 TB Allocation Details'!$A$18:$L$214, MATCH("A &amp; G ID", 'E4 TB Allocation Details'!$A$18:$L$18, 0),FALSE), 'E2 Allocators'!$B$15:$W$358, MATCH('O5 Details by Class &amp; Accounts'!CF$18, 'E2 Allocators'!$B$15:$W$15, 0),FALSE)*$E75)</f>
        <v>0</v>
      </c>
      <c r="CG75" s="1322">
        <f>IF(ISERROR(VLOOKUP(VLOOKUP($A75, 'E4 TB Allocation Details'!$A$18:$L$214, MATCH("A &amp; G ID", 'E4 TB Allocation Details'!$A$18:$L$18, 0),FALSE), 'E2 Allocators'!$B$15:$W$358, MATCH('O5 Details by Class &amp; Accounts'!CG$18, 'E2 Allocators'!$B$15:$W$15, 0),FALSE)*$E75), 0, VLOOKUP(VLOOKUP($A75, 'E4 TB Allocation Details'!$A$18:$L$214, MATCH("A &amp; G ID", 'E4 TB Allocation Details'!$A$18:$L$18, 0),FALSE), 'E2 Allocators'!$B$15:$W$358, MATCH('O5 Details by Class &amp; Accounts'!CG$18, 'E2 Allocators'!$B$15:$W$15, 0),FALSE)*$E75)</f>
        <v>0</v>
      </c>
      <c r="CH75" s="1322">
        <f>IF(ISERROR(VLOOKUP(VLOOKUP($A75, 'E4 TB Allocation Details'!$A$18:$L$214, MATCH("A &amp; G ID", 'E4 TB Allocation Details'!$A$18:$L$18, 0),FALSE), 'E2 Allocators'!$B$15:$W$358, MATCH('O5 Details by Class &amp; Accounts'!CH$18, 'E2 Allocators'!$B$15:$W$15, 0),FALSE)*$E75), 0, VLOOKUP(VLOOKUP($A75, 'E4 TB Allocation Details'!$A$18:$L$214, MATCH("A &amp; G ID", 'E4 TB Allocation Details'!$A$18:$L$18, 0),FALSE), 'E2 Allocators'!$B$15:$W$358, MATCH('O5 Details by Class &amp; Accounts'!CH$18, 'E2 Allocators'!$B$15:$W$15, 0),FALSE)*$E75)</f>
        <v>0</v>
      </c>
      <c r="CI75" s="1322">
        <f>IF(ISERROR(VLOOKUP(VLOOKUP($A75, 'E4 TB Allocation Details'!$A$18:$L$214, MATCH("A &amp; G ID", 'E4 TB Allocation Details'!$A$18:$L$18, 0),FALSE), 'E2 Allocators'!$B$15:$W$358, MATCH('O5 Details by Class &amp; Accounts'!CI$18, 'E2 Allocators'!$B$15:$W$15, 0),FALSE)*$E75), 0, VLOOKUP(VLOOKUP($A75, 'E4 TB Allocation Details'!$A$18:$L$214, MATCH("A &amp; G ID", 'E4 TB Allocation Details'!$A$18:$L$18, 0),FALSE), 'E2 Allocators'!$B$15:$W$358, MATCH('O5 Details by Class &amp; Accounts'!CI$18, 'E2 Allocators'!$B$15:$W$15, 0),FALSE)*$E75)</f>
        <v>0</v>
      </c>
      <c r="CJ75" s="1322">
        <f>IF(ISERROR(VLOOKUP(VLOOKUP($A75, 'E4 TB Allocation Details'!$A$18:$L$214, MATCH("A &amp; G ID", 'E4 TB Allocation Details'!$A$18:$L$18, 0),FALSE), 'E2 Allocators'!$B$15:$W$358, MATCH('O5 Details by Class &amp; Accounts'!CJ$18, 'E2 Allocators'!$B$15:$W$15, 0),FALSE)*$E75), 0, VLOOKUP(VLOOKUP($A75, 'E4 TB Allocation Details'!$A$18:$L$214, MATCH("A &amp; G ID", 'E4 TB Allocation Details'!$A$18:$L$18, 0),FALSE), 'E2 Allocators'!$B$15:$W$358, MATCH('O5 Details by Class &amp; Accounts'!CJ$18, 'E2 Allocators'!$B$15:$W$15, 0),FALSE)*$E75)</f>
        <v>0</v>
      </c>
      <c r="CK75" s="1322">
        <f>IF(ISERROR(VLOOKUP(VLOOKUP($A75, 'E4 TB Allocation Details'!$A$18:$L$214, MATCH("A &amp; G ID", 'E4 TB Allocation Details'!$A$18:$L$18, 0),FALSE), 'E2 Allocators'!$B$15:$W$358, MATCH('O5 Details by Class &amp; Accounts'!CK$18, 'E2 Allocators'!$B$15:$W$15, 0),FALSE)*$E75), 0, VLOOKUP(VLOOKUP($A75, 'E4 TB Allocation Details'!$A$18:$L$214, MATCH("A &amp; G ID", 'E4 TB Allocation Details'!$A$18:$L$18, 0),FALSE), 'E2 Allocators'!$B$15:$W$358, MATCH('O5 Details by Class &amp; Accounts'!CK$18, 'E2 Allocators'!$B$15:$W$15, 0),FALSE)*$E75)</f>
        <v>0</v>
      </c>
      <c r="CL75" s="1322">
        <f>IF(ISERROR(VLOOKUP(VLOOKUP($A75, 'E4 TB Allocation Details'!$A$18:$L$214, MATCH("A &amp; G ID", 'E4 TB Allocation Details'!$A$18:$L$18, 0),FALSE), 'E2 Allocators'!$B$15:$W$358, MATCH('O5 Details by Class &amp; Accounts'!CL$18, 'E2 Allocators'!$B$15:$W$15, 0),FALSE)*$E75), 0, VLOOKUP(VLOOKUP($A75, 'E4 TB Allocation Details'!$A$18:$L$214, MATCH("A &amp; G ID", 'E4 TB Allocation Details'!$A$18:$L$18, 0),FALSE), 'E2 Allocators'!$B$15:$W$358, MATCH('O5 Details by Class &amp; Accounts'!CL$18, 'E2 Allocators'!$B$15:$W$15, 0),FALSE)*$E75)</f>
        <v>0</v>
      </c>
      <c r="CM75" s="1322">
        <f>IF(ISERROR(VLOOKUP(VLOOKUP($A75, 'E4 TB Allocation Details'!$A$18:$L$214, MATCH("A &amp; G ID", 'E4 TB Allocation Details'!$A$18:$L$18, 0),FALSE), 'E2 Allocators'!$B$15:$W$358, MATCH('O5 Details by Class &amp; Accounts'!CM$18, 'E2 Allocators'!$B$15:$W$15, 0),FALSE)*$E75), 0, VLOOKUP(VLOOKUP($A75, 'E4 TB Allocation Details'!$A$18:$L$214, MATCH("A &amp; G ID", 'E4 TB Allocation Details'!$A$18:$L$18, 0),FALSE), 'E2 Allocators'!$B$15:$W$358, MATCH('O5 Details by Class &amp; Accounts'!CM$18, 'E2 Allocators'!$B$15:$W$15, 0),FALSE)*$E75)</f>
        <v>0</v>
      </c>
      <c r="CN75" s="1322">
        <f t="shared" si="12"/>
        <v>0</v>
      </c>
      <c r="CO75" s="1651">
        <f t="shared" si="7"/>
        <v>0</v>
      </c>
      <c r="CQ75" s="1899" t="inlineStr">
        <is>
          <t/>
        </is>
      </c>
    </row>
    <row r="76" spans="1:95" s="64" customFormat="1" ht="12.75" x14ac:dyDescent="0.2">
      <c r="A76" s="2146">
        <v>1980</v>
      </c>
      <c r="B76" s="2112" t="s">
        <v>1040</v>
      </c>
      <c r="C76" s="1648">
        <f>IF(ISERROR(VLOOKUP($A76,'I3 TB Data'!$A$19:$H$483,MATCH('O5 Details by Class &amp; Accounts'!$C$18, 'I3 TB Data'!$A$19:$H$19,0),0)), 0, VLOOKUP($A76,'I3 TB Data'!$A$19:$H$483,MATCH('O5 Details by Class &amp; Accounts'!$C$18,'I3 TB Data'!$A$19:$H$19,0),0))</f>
        <v>728237.53</v>
      </c>
      <c r="D76" s="1649">
        <f>'I4 BO ASSETS'!E78</f>
        <v>0</v>
      </c>
      <c r="E76" s="1648">
        <f t="shared" si="6"/>
        <v>728237.53</v>
      </c>
      <c r="F76" s="1650">
        <f>IF(ISERROR(VLOOKUP($A76, 'E1 Categorization'!A33:E124, MATCH("Customer Component", 'E1 Categorization'!$A$33:$E$33,0), 0)), 0, IF(VLOOKUP($A76, 'E1 Categorization'!A33:E124, MATCH("Customer Component", 'E1 Categorization'!$A$33:$E$33,0), 0)=0, 'O5 Details by Class &amp; Accounts'!$E76, IF(AND(VLOOKUP($A76, 'E1 Categorization'!A33:E124, MATCH("Customer Component", 'E1 Categorization'!$A$33:$E$33,0), 0) &gt;0, VLOOKUP($A76, 'E1 Categorization'!A33:E124, MATCH("Customer Component", 'E1 Categorization'!$A$33:$E$33,0), 0)&lt;1), 'O5 Details by Class &amp; Accounts'!$E76*(1-VLOOKUP($A76, 'E1 Categorization'!A33:E124, MATCH("Customer Component", 'E1 Categorization'!$A$33:$E$33,0), 0)), 0)))</f>
        <v>0</v>
      </c>
      <c r="G76" s="1650">
        <f>IF(ISERROR(VLOOKUP($A76, 'E1 Categorization'!A33:E124, MATCH("Customer Component", 'E1 Categorization'!$A$33:$E$33,0), 0)),0, IF(VLOOKUP($A76, 'E1 Categorization'!A33:E124, MATCH("Customer Component", 'E1 Categorization'!$A$33:$E$33,0), 0)=0, 0, IF(AND(VLOOKUP($A76, 'E1 Categorization'!A33:E124, MATCH("Customer Component", 'E1 Categorization'!$A$33:$E$33,0), 0) &gt;0, VLOOKUP($A76, 'E1 Categorization'!A33:E124, MATCH("Customer Component", 'E1 Categorization'!$A$33:$E$33,0), 0)&lt;1), 'O5 Details by Class &amp; Accounts'!$E76*(VLOOKUP($A76, 'E1 Categorization'!A33:E124, MATCH("Customer Component", 'E1 Categorization'!$A$33:$E$33,0), 0)), 'O5 Details by Class &amp; Accounts'!$E76)))</f>
        <v>0</v>
      </c>
      <c r="H76" s="1322">
        <f t="shared" si="8"/>
        <v>0</v>
      </c>
      <c r="I76" s="1322">
        <f>IF(ISERROR(VLOOKUP(VLOOKUP($A76, 'E4 TB Allocation Details'!$A$18:$L$214, MATCH("Demand ID", 'E4 TB Allocation Details'!$A$18:$L$18, 0),FALSE), 'E2 Allocators'!$B$15:$W$358, MATCH('O5 Details by Class &amp; Accounts'!I$18, 'E2 Allocators'!$B$15:$W$15, 0),FALSE)*$F76), 0, VLOOKUP(VLOOKUP($A76, 'E4 TB Allocation Details'!$A$18:$L$214, MATCH("Demand ID", 'E4 TB Allocation Details'!$A$18:$L$18, 0),FALSE), 'E2 Allocators'!$B$15:$W$358, MATCH('O5 Details by Class &amp; Accounts'!I$18, 'E2 Allocators'!$B$15:$W$15, 0),FALSE)*$F76)</f>
        <v>0</v>
      </c>
      <c r="J76" s="1322">
        <f>IF(ISERROR(VLOOKUP(VLOOKUP($A76, 'E4 TB Allocation Details'!$A$18:$L$214, MATCH("Demand ID", 'E4 TB Allocation Details'!$A$18:$L$18, 0),FALSE), 'E2 Allocators'!$B$15:$W$358, MATCH('O5 Details by Class &amp; Accounts'!J$18, 'E2 Allocators'!$B$15:$W$15, 0),FALSE)*$F76), 0, VLOOKUP(VLOOKUP($A76, 'E4 TB Allocation Details'!$A$18:$L$214, MATCH("Demand ID", 'E4 TB Allocation Details'!$A$18:$L$18, 0),FALSE), 'E2 Allocators'!$B$15:$W$358, MATCH('O5 Details by Class &amp; Accounts'!J$18, 'E2 Allocators'!$B$15:$W$15, 0),FALSE)*$F76)</f>
        <v>0</v>
      </c>
      <c r="K76" s="1322">
        <f>IF(ISERROR(VLOOKUP(VLOOKUP($A76, 'E4 TB Allocation Details'!$A$18:$L$214, MATCH("Demand ID", 'E4 TB Allocation Details'!$A$18:$L$18, 0),FALSE), 'E2 Allocators'!$B$15:$W$358, MATCH('O5 Details by Class &amp; Accounts'!K$18, 'E2 Allocators'!$B$15:$W$15, 0),FALSE)*$F76), 0, VLOOKUP(VLOOKUP($A76, 'E4 TB Allocation Details'!$A$18:$L$214, MATCH("Demand ID", 'E4 TB Allocation Details'!$A$18:$L$18, 0),FALSE), 'E2 Allocators'!$B$15:$W$358, MATCH('O5 Details by Class &amp; Accounts'!K$18, 'E2 Allocators'!$B$15:$W$15, 0),FALSE)*$F76)</f>
        <v>0</v>
      </c>
      <c r="L76" s="1322">
        <f>IF(ISERROR(VLOOKUP(VLOOKUP($A76, 'E4 TB Allocation Details'!$A$18:$L$214, MATCH("Demand ID", 'E4 TB Allocation Details'!$A$18:$L$18, 0),FALSE), 'E2 Allocators'!$B$15:$W$358, MATCH('O5 Details by Class &amp; Accounts'!L$18, 'E2 Allocators'!$B$15:$W$15, 0),FALSE)*$F76), 0, VLOOKUP(VLOOKUP($A76, 'E4 TB Allocation Details'!$A$18:$L$214, MATCH("Demand ID", 'E4 TB Allocation Details'!$A$18:$L$18, 0),FALSE), 'E2 Allocators'!$B$15:$W$358, MATCH('O5 Details by Class &amp; Accounts'!L$18, 'E2 Allocators'!$B$15:$W$15, 0),FALSE)*$F76)</f>
        <v>0</v>
      </c>
      <c r="M76" s="1322">
        <f>IF(ISERROR(VLOOKUP(VLOOKUP($A76, 'E4 TB Allocation Details'!$A$18:$L$214, MATCH("Demand ID", 'E4 TB Allocation Details'!$A$18:$L$18, 0),FALSE), 'E2 Allocators'!$B$15:$W$358, MATCH('O5 Details by Class &amp; Accounts'!M$18, 'E2 Allocators'!$B$15:$W$15, 0),FALSE)*$F76), 0, VLOOKUP(VLOOKUP($A76, 'E4 TB Allocation Details'!$A$18:$L$214, MATCH("Demand ID", 'E4 TB Allocation Details'!$A$18:$L$18, 0),FALSE), 'E2 Allocators'!$B$15:$W$358, MATCH('O5 Details by Class &amp; Accounts'!M$18, 'E2 Allocators'!$B$15:$W$15, 0),FALSE)*$F76)</f>
        <v>0</v>
      </c>
      <c r="N76" s="1322">
        <f>IF(ISERROR(VLOOKUP(VLOOKUP($A76, 'E4 TB Allocation Details'!$A$18:$L$214, MATCH("Demand ID", 'E4 TB Allocation Details'!$A$18:$L$18, 0),FALSE), 'E2 Allocators'!$B$15:$W$358, MATCH('O5 Details by Class &amp; Accounts'!N$18, 'E2 Allocators'!$B$15:$W$15, 0),FALSE)*$F76), 0, VLOOKUP(VLOOKUP($A76, 'E4 TB Allocation Details'!$A$18:$L$214, MATCH("Demand ID", 'E4 TB Allocation Details'!$A$18:$L$18, 0),FALSE), 'E2 Allocators'!$B$15:$W$358, MATCH('O5 Details by Class &amp; Accounts'!N$18, 'E2 Allocators'!$B$15:$W$15, 0),FALSE)*$F76)</f>
        <v>0</v>
      </c>
      <c r="O76" s="1322">
        <f>IF(ISERROR(VLOOKUP(VLOOKUP($A76, 'E4 TB Allocation Details'!$A$18:$L$214, MATCH("Demand ID", 'E4 TB Allocation Details'!$A$18:$L$18, 0),FALSE), 'E2 Allocators'!$B$15:$W$358, MATCH('O5 Details by Class &amp; Accounts'!O$18, 'E2 Allocators'!$B$15:$W$15, 0),FALSE)*$F76), 0, VLOOKUP(VLOOKUP($A76, 'E4 TB Allocation Details'!$A$18:$L$214, MATCH("Demand ID", 'E4 TB Allocation Details'!$A$18:$L$18, 0),FALSE), 'E2 Allocators'!$B$15:$W$358, MATCH('O5 Details by Class &amp; Accounts'!O$18, 'E2 Allocators'!$B$15:$W$15, 0),FALSE)*$F76)</f>
        <v>0</v>
      </c>
      <c r="P76" s="1322">
        <f>IF(ISERROR(VLOOKUP(VLOOKUP($A76, 'E4 TB Allocation Details'!$A$18:$L$214, MATCH("Demand ID", 'E4 TB Allocation Details'!$A$18:$L$18, 0),FALSE), 'E2 Allocators'!$B$15:$W$358, MATCH('O5 Details by Class &amp; Accounts'!P$18, 'E2 Allocators'!$B$15:$W$15, 0),FALSE)*$F76), 0, VLOOKUP(VLOOKUP($A76, 'E4 TB Allocation Details'!$A$18:$L$214, MATCH("Demand ID", 'E4 TB Allocation Details'!$A$18:$L$18, 0),FALSE), 'E2 Allocators'!$B$15:$W$358, MATCH('O5 Details by Class &amp; Accounts'!P$18, 'E2 Allocators'!$B$15:$W$15, 0),FALSE)*$F76)</f>
        <v>0</v>
      </c>
      <c r="Q76" s="1322">
        <f>IF(ISERROR(VLOOKUP(VLOOKUP($A76, 'E4 TB Allocation Details'!$A$18:$L$214, MATCH("Demand ID", 'E4 TB Allocation Details'!$A$18:$L$18, 0),FALSE), 'E2 Allocators'!$B$15:$W$358, MATCH('O5 Details by Class &amp; Accounts'!Q$18, 'E2 Allocators'!$B$15:$W$15, 0),FALSE)*$F76), 0, VLOOKUP(VLOOKUP($A76, 'E4 TB Allocation Details'!$A$18:$L$214, MATCH("Demand ID", 'E4 TB Allocation Details'!$A$18:$L$18, 0),FALSE), 'E2 Allocators'!$B$15:$W$358, MATCH('O5 Details by Class &amp; Accounts'!Q$18, 'E2 Allocators'!$B$15:$W$15, 0),FALSE)*$F76)</f>
        <v>0</v>
      </c>
      <c r="R76" s="1322">
        <f>IF(ISERROR(VLOOKUP(VLOOKUP($A76, 'E4 TB Allocation Details'!$A$18:$L$214, MATCH("Demand ID", 'E4 TB Allocation Details'!$A$18:$L$18, 0),FALSE), 'E2 Allocators'!$B$15:$W$358, MATCH('O5 Details by Class &amp; Accounts'!R$18, 'E2 Allocators'!$B$15:$W$15, 0),FALSE)*$F76), 0, VLOOKUP(VLOOKUP($A76, 'E4 TB Allocation Details'!$A$18:$L$214, MATCH("Demand ID", 'E4 TB Allocation Details'!$A$18:$L$18, 0),FALSE), 'E2 Allocators'!$B$15:$W$358, MATCH('O5 Details by Class &amp; Accounts'!R$18, 'E2 Allocators'!$B$15:$W$15, 0),FALSE)*$F76)</f>
        <v>0</v>
      </c>
      <c r="S76" s="1322">
        <f>IF(ISERROR(VLOOKUP(VLOOKUP($A76, 'E4 TB Allocation Details'!$A$18:$L$214, MATCH("Demand ID", 'E4 TB Allocation Details'!$A$18:$L$18, 0),FALSE), 'E2 Allocators'!$B$15:$W$358, MATCH('O5 Details by Class &amp; Accounts'!S$18, 'E2 Allocators'!$B$15:$W$15, 0),FALSE)*$F76), 0, VLOOKUP(VLOOKUP($A76, 'E4 TB Allocation Details'!$A$18:$L$214, MATCH("Demand ID", 'E4 TB Allocation Details'!$A$18:$L$18, 0),FALSE), 'E2 Allocators'!$B$15:$W$358, MATCH('O5 Details by Class &amp; Accounts'!S$18, 'E2 Allocators'!$B$15:$W$15, 0),FALSE)*$F76)</f>
        <v>0</v>
      </c>
      <c r="T76" s="1322">
        <f>IF(ISERROR(VLOOKUP(VLOOKUP($A76, 'E4 TB Allocation Details'!$A$18:$L$214, MATCH("Demand ID", 'E4 TB Allocation Details'!$A$18:$L$18, 0),FALSE), 'E2 Allocators'!$B$15:$W$358, MATCH('O5 Details by Class &amp; Accounts'!T$18, 'E2 Allocators'!$B$15:$W$15, 0),FALSE)*$F76), 0, VLOOKUP(VLOOKUP($A76, 'E4 TB Allocation Details'!$A$18:$L$214, MATCH("Demand ID", 'E4 TB Allocation Details'!$A$18:$L$18, 0),FALSE), 'E2 Allocators'!$B$15:$W$358, MATCH('O5 Details by Class &amp; Accounts'!T$18, 'E2 Allocators'!$B$15:$W$15, 0),FALSE)*$F76)</f>
        <v>0</v>
      </c>
      <c r="U76" s="1322">
        <f>IF(ISERROR(VLOOKUP(VLOOKUP($A76, 'E4 TB Allocation Details'!$A$18:$L$214, MATCH("Demand ID", 'E4 TB Allocation Details'!$A$18:$L$18, 0),FALSE), 'E2 Allocators'!$B$15:$W$358, MATCH('O5 Details by Class &amp; Accounts'!U$18, 'E2 Allocators'!$B$15:$W$15, 0),FALSE)*$F76), 0, VLOOKUP(VLOOKUP($A76, 'E4 TB Allocation Details'!$A$18:$L$214, MATCH("Demand ID", 'E4 TB Allocation Details'!$A$18:$L$18, 0),FALSE), 'E2 Allocators'!$B$15:$W$358, MATCH('O5 Details by Class &amp; Accounts'!U$18, 'E2 Allocators'!$B$15:$W$15, 0),FALSE)*$F76)</f>
        <v>0</v>
      </c>
      <c r="V76" s="1322">
        <f>IF(ISERROR(VLOOKUP(VLOOKUP($A76, 'E4 TB Allocation Details'!$A$18:$L$214, MATCH("Demand ID", 'E4 TB Allocation Details'!$A$18:$L$18, 0),FALSE), 'E2 Allocators'!$B$15:$W$358, MATCH('O5 Details by Class &amp; Accounts'!V$18, 'E2 Allocators'!$B$15:$W$15, 0),FALSE)*$F76), 0, VLOOKUP(VLOOKUP($A76, 'E4 TB Allocation Details'!$A$18:$L$214, MATCH("Demand ID", 'E4 TB Allocation Details'!$A$18:$L$18, 0),FALSE), 'E2 Allocators'!$B$15:$W$358, MATCH('O5 Details by Class &amp; Accounts'!V$18, 'E2 Allocators'!$B$15:$W$15, 0),FALSE)*$F76)</f>
        <v>0</v>
      </c>
      <c r="W76" s="1322">
        <f>IF(ISERROR(VLOOKUP(VLOOKUP($A76, 'E4 TB Allocation Details'!$A$18:$L$214, MATCH("Demand ID", 'E4 TB Allocation Details'!$A$18:$L$18, 0),FALSE), 'E2 Allocators'!$B$15:$W$358, MATCH('O5 Details by Class &amp; Accounts'!W$18, 'E2 Allocators'!$B$15:$W$15, 0),FALSE)*$F76), 0, VLOOKUP(VLOOKUP($A76, 'E4 TB Allocation Details'!$A$18:$L$214, MATCH("Demand ID", 'E4 TB Allocation Details'!$A$18:$L$18, 0),FALSE), 'E2 Allocators'!$B$15:$W$358, MATCH('O5 Details by Class &amp; Accounts'!W$18, 'E2 Allocators'!$B$15:$W$15, 0),FALSE)*$F76)</f>
        <v>0</v>
      </c>
      <c r="X76" s="1322">
        <f>IF(ISERROR(VLOOKUP(VLOOKUP($A76, 'E4 TB Allocation Details'!$A$18:$L$214, MATCH("Demand ID", 'E4 TB Allocation Details'!$A$18:$L$18, 0),FALSE), 'E2 Allocators'!$B$15:$W$358, MATCH('O5 Details by Class &amp; Accounts'!X$18, 'E2 Allocators'!$B$15:$W$15, 0),FALSE)*$F76), 0, VLOOKUP(VLOOKUP($A76, 'E4 TB Allocation Details'!$A$18:$L$214, MATCH("Demand ID", 'E4 TB Allocation Details'!$A$18:$L$18, 0),FALSE), 'E2 Allocators'!$B$15:$W$358, MATCH('O5 Details by Class &amp; Accounts'!X$18, 'E2 Allocators'!$B$15:$W$15, 0),FALSE)*$F76)</f>
        <v>0</v>
      </c>
      <c r="Y76" s="1322">
        <f>IF(ISERROR(VLOOKUP(VLOOKUP($A76, 'E4 TB Allocation Details'!$A$18:$L$214, MATCH("Demand ID", 'E4 TB Allocation Details'!$A$18:$L$18, 0),FALSE), 'E2 Allocators'!$B$15:$W$358, MATCH('O5 Details by Class &amp; Accounts'!Y$18, 'E2 Allocators'!$B$15:$W$15, 0),FALSE)*$F76), 0, VLOOKUP(VLOOKUP($A76, 'E4 TB Allocation Details'!$A$18:$L$214, MATCH("Demand ID", 'E4 TB Allocation Details'!$A$18:$L$18, 0),FALSE), 'E2 Allocators'!$B$15:$W$358, MATCH('O5 Details by Class &amp; Accounts'!Y$18, 'E2 Allocators'!$B$15:$W$15, 0),FALSE)*$F76)</f>
        <v>0</v>
      </c>
      <c r="Z76" s="1322">
        <f>IF(ISERROR(VLOOKUP(VLOOKUP($A76, 'E4 TB Allocation Details'!$A$18:$L$214, MATCH("Demand ID", 'E4 TB Allocation Details'!$A$18:$L$18, 0),FALSE), 'E2 Allocators'!$B$15:$W$358, MATCH('O5 Details by Class &amp; Accounts'!Z$18, 'E2 Allocators'!$B$15:$W$15, 0),FALSE)*$F76), 0, VLOOKUP(VLOOKUP($A76, 'E4 TB Allocation Details'!$A$18:$L$214, MATCH("Demand ID", 'E4 TB Allocation Details'!$A$18:$L$18, 0),FALSE), 'E2 Allocators'!$B$15:$W$358, MATCH('O5 Details by Class &amp; Accounts'!Z$18, 'E2 Allocators'!$B$15:$W$15, 0),FALSE)*$F76)</f>
        <v>0</v>
      </c>
      <c r="AA76" s="1322">
        <f>IF(ISERROR(VLOOKUP(VLOOKUP($A76, 'E4 TB Allocation Details'!$A$18:$L$214, MATCH("Demand ID", 'E4 TB Allocation Details'!$A$18:$L$18, 0),FALSE), 'E2 Allocators'!$B$15:$W$358, MATCH('O5 Details by Class &amp; Accounts'!AA$18, 'E2 Allocators'!$B$15:$W$15, 0),FALSE)*$F76), 0, VLOOKUP(VLOOKUP($A76, 'E4 TB Allocation Details'!$A$18:$L$214, MATCH("Demand ID", 'E4 TB Allocation Details'!$A$18:$L$18, 0),FALSE), 'E2 Allocators'!$B$15:$W$358, MATCH('O5 Details by Class &amp; Accounts'!AA$18, 'E2 Allocators'!$B$15:$W$15, 0),FALSE)*$F76)</f>
        <v>0</v>
      </c>
      <c r="AB76" s="1322">
        <f>IF(ISERROR(VLOOKUP(VLOOKUP($A76, 'E4 TB Allocation Details'!$A$18:$L$214, MATCH("Demand ID", 'E4 TB Allocation Details'!$A$18:$L$18, 0),FALSE), 'E2 Allocators'!$B$15:$W$358, MATCH('O5 Details by Class &amp; Accounts'!AB$18, 'E2 Allocators'!$B$15:$W$15, 0),FALSE)*$F76), 0, VLOOKUP(VLOOKUP($A76, 'E4 TB Allocation Details'!$A$18:$L$214, MATCH("Demand ID", 'E4 TB Allocation Details'!$A$18:$L$18, 0),FALSE), 'E2 Allocators'!$B$15:$W$358, MATCH('O5 Details by Class &amp; Accounts'!AB$18, 'E2 Allocators'!$B$15:$W$15, 0),FALSE)*$F76)</f>
        <v>0</v>
      </c>
      <c r="AC76" s="1322">
        <f t="shared" si="9"/>
        <v>0</v>
      </c>
      <c r="AD76" s="1322">
        <f>IF(ISERROR(VLOOKUP(VLOOKUP($A76, 'E4 TB Allocation Details'!$A$18:$L$214, MATCH("Customer ID", 'E4 TB Allocation Details'!$A$18:$L$18, 0),FALSE), 'E2 Allocators'!$B$15:$W$358, MATCH('O5 Details by Class &amp; Accounts'!AD$18, 'E2 Allocators'!$B$15:$W$15, 0),FALSE)*$G76), 0, VLOOKUP(VLOOKUP($A76, 'E4 TB Allocation Details'!$A$18:$L$214, MATCH("Customer ID", 'E4 TB Allocation Details'!$A$18:$L$18, 0),FALSE), 'E2 Allocators'!$B$15:$W$358, MATCH('O5 Details by Class &amp; Accounts'!AD$18, 'E2 Allocators'!$B$15:$W$15, 0),FALSE)*$G76)</f>
        <v>0</v>
      </c>
      <c r="AE76" s="1322">
        <f>IF(ISERROR(VLOOKUP(VLOOKUP($A76, 'E4 TB Allocation Details'!$A$18:$L$214, MATCH("Customer ID", 'E4 TB Allocation Details'!$A$18:$L$18, 0),FALSE), 'E2 Allocators'!$B$15:$W$358, MATCH('O5 Details by Class &amp; Accounts'!AE$18, 'E2 Allocators'!$B$15:$W$15, 0),FALSE)*$G76), 0, VLOOKUP(VLOOKUP($A76, 'E4 TB Allocation Details'!$A$18:$L$214, MATCH("Customer ID", 'E4 TB Allocation Details'!$A$18:$L$18, 0),FALSE), 'E2 Allocators'!$B$15:$W$358, MATCH('O5 Details by Class &amp; Accounts'!AE$18, 'E2 Allocators'!$B$15:$W$15, 0),FALSE)*$G76)</f>
        <v>0</v>
      </c>
      <c r="AF76" s="1322">
        <f>IF(ISERROR(VLOOKUP(VLOOKUP($A76, 'E4 TB Allocation Details'!$A$18:$L$214, MATCH("Customer ID", 'E4 TB Allocation Details'!$A$18:$L$18, 0),FALSE), 'E2 Allocators'!$B$15:$W$358, MATCH('O5 Details by Class &amp; Accounts'!AF$18, 'E2 Allocators'!$B$15:$W$15, 0),FALSE)*$G76), 0, VLOOKUP(VLOOKUP($A76, 'E4 TB Allocation Details'!$A$18:$L$214, MATCH("Customer ID", 'E4 TB Allocation Details'!$A$18:$L$18, 0),FALSE), 'E2 Allocators'!$B$15:$W$358, MATCH('O5 Details by Class &amp; Accounts'!AF$18, 'E2 Allocators'!$B$15:$W$15, 0),FALSE)*$G76)</f>
        <v>0</v>
      </c>
      <c r="AG76" s="1322">
        <f>IF(ISERROR(VLOOKUP(VLOOKUP($A76, 'E4 TB Allocation Details'!$A$18:$L$214, MATCH("Customer ID", 'E4 TB Allocation Details'!$A$18:$L$18, 0),FALSE), 'E2 Allocators'!$B$15:$W$358, MATCH('O5 Details by Class &amp; Accounts'!AG$18, 'E2 Allocators'!$B$15:$W$15, 0),FALSE)*$G76), 0, VLOOKUP(VLOOKUP($A76, 'E4 TB Allocation Details'!$A$18:$L$214, MATCH("Customer ID", 'E4 TB Allocation Details'!$A$18:$L$18, 0),FALSE), 'E2 Allocators'!$B$15:$W$358, MATCH('O5 Details by Class &amp; Accounts'!AG$18, 'E2 Allocators'!$B$15:$W$15, 0),FALSE)*$G76)</f>
        <v>0</v>
      </c>
      <c r="AH76" s="1322">
        <f>IF(ISERROR(VLOOKUP(VLOOKUP($A76, 'E4 TB Allocation Details'!$A$18:$L$214, MATCH("Customer ID", 'E4 TB Allocation Details'!$A$18:$L$18, 0),FALSE), 'E2 Allocators'!$B$15:$W$358, MATCH('O5 Details by Class &amp; Accounts'!AH$18, 'E2 Allocators'!$B$15:$W$15, 0),FALSE)*$G76), 0, VLOOKUP(VLOOKUP($A76, 'E4 TB Allocation Details'!$A$18:$L$214, MATCH("Customer ID", 'E4 TB Allocation Details'!$A$18:$L$18, 0),FALSE), 'E2 Allocators'!$B$15:$W$358, MATCH('O5 Details by Class &amp; Accounts'!AH$18, 'E2 Allocators'!$B$15:$W$15, 0),FALSE)*$G76)</f>
        <v>0</v>
      </c>
      <c r="AI76" s="1322">
        <f>IF(ISERROR(VLOOKUP(VLOOKUP($A76, 'E4 TB Allocation Details'!$A$18:$L$214, MATCH("Customer ID", 'E4 TB Allocation Details'!$A$18:$L$18, 0),FALSE), 'E2 Allocators'!$B$15:$W$358, MATCH('O5 Details by Class &amp; Accounts'!AI$18, 'E2 Allocators'!$B$15:$W$15, 0),FALSE)*$G76), 0, VLOOKUP(VLOOKUP($A76, 'E4 TB Allocation Details'!$A$18:$L$214, MATCH("Customer ID", 'E4 TB Allocation Details'!$A$18:$L$18, 0),FALSE), 'E2 Allocators'!$B$15:$W$358, MATCH('O5 Details by Class &amp; Accounts'!AI$18, 'E2 Allocators'!$B$15:$W$15, 0),FALSE)*$G76)</f>
        <v>0</v>
      </c>
      <c r="AJ76" s="1322">
        <f>IF(ISERROR(VLOOKUP(VLOOKUP($A76, 'E4 TB Allocation Details'!$A$18:$L$214, MATCH("Customer ID", 'E4 TB Allocation Details'!$A$18:$L$18, 0),FALSE), 'E2 Allocators'!$B$15:$W$358, MATCH('O5 Details by Class &amp; Accounts'!AJ$18, 'E2 Allocators'!$B$15:$W$15, 0),FALSE)*$G76), 0, VLOOKUP(VLOOKUP($A76, 'E4 TB Allocation Details'!$A$18:$L$214, MATCH("Customer ID", 'E4 TB Allocation Details'!$A$18:$L$18, 0),FALSE), 'E2 Allocators'!$B$15:$W$358, MATCH('O5 Details by Class &amp; Accounts'!AJ$18, 'E2 Allocators'!$B$15:$W$15, 0),FALSE)*$G76)</f>
        <v>0</v>
      </c>
      <c r="AK76" s="1322">
        <f>IF(ISERROR(VLOOKUP(VLOOKUP($A76, 'E4 TB Allocation Details'!$A$18:$L$214, MATCH("Customer ID", 'E4 TB Allocation Details'!$A$18:$L$18, 0),FALSE), 'E2 Allocators'!$B$15:$W$358, MATCH('O5 Details by Class &amp; Accounts'!AK$18, 'E2 Allocators'!$B$15:$W$15, 0),FALSE)*$G76), 0, VLOOKUP(VLOOKUP($A76, 'E4 TB Allocation Details'!$A$18:$L$214, MATCH("Customer ID", 'E4 TB Allocation Details'!$A$18:$L$18, 0),FALSE), 'E2 Allocators'!$B$15:$W$358, MATCH('O5 Details by Class &amp; Accounts'!AK$18, 'E2 Allocators'!$B$15:$W$15, 0),FALSE)*$G76)</f>
        <v>0</v>
      </c>
      <c r="AL76" s="1322">
        <f>IF(ISERROR(VLOOKUP(VLOOKUP($A76, 'E4 TB Allocation Details'!$A$18:$L$214, MATCH("Customer ID", 'E4 TB Allocation Details'!$A$18:$L$18, 0),FALSE), 'E2 Allocators'!$B$15:$W$358, MATCH('O5 Details by Class &amp; Accounts'!AL$18, 'E2 Allocators'!$B$15:$W$15, 0),FALSE)*$G76), 0, VLOOKUP(VLOOKUP($A76, 'E4 TB Allocation Details'!$A$18:$L$214, MATCH("Customer ID", 'E4 TB Allocation Details'!$A$18:$L$18, 0),FALSE), 'E2 Allocators'!$B$15:$W$358, MATCH('O5 Details by Class &amp; Accounts'!AL$18, 'E2 Allocators'!$B$15:$W$15, 0),FALSE)*$G76)</f>
        <v>0</v>
      </c>
      <c r="AM76" s="1322">
        <f>IF(ISERROR(VLOOKUP(VLOOKUP($A76, 'E4 TB Allocation Details'!$A$18:$L$214, MATCH("Customer ID", 'E4 TB Allocation Details'!$A$18:$L$18, 0),FALSE), 'E2 Allocators'!$B$15:$W$358, MATCH('O5 Details by Class &amp; Accounts'!AM$18, 'E2 Allocators'!$B$15:$W$15, 0),FALSE)*$G76), 0, VLOOKUP(VLOOKUP($A76, 'E4 TB Allocation Details'!$A$18:$L$214, MATCH("Customer ID", 'E4 TB Allocation Details'!$A$18:$L$18, 0),FALSE), 'E2 Allocators'!$B$15:$W$358, MATCH('O5 Details by Class &amp; Accounts'!AM$18, 'E2 Allocators'!$B$15:$W$15, 0),FALSE)*$G76)</f>
        <v>0</v>
      </c>
      <c r="AN76" s="1322">
        <f>IF(ISERROR(VLOOKUP(VLOOKUP($A76, 'E4 TB Allocation Details'!$A$18:$L$214, MATCH("Customer ID", 'E4 TB Allocation Details'!$A$18:$L$18, 0),FALSE), 'E2 Allocators'!$B$15:$W$358, MATCH('O5 Details by Class &amp; Accounts'!AN$18, 'E2 Allocators'!$B$15:$W$15, 0),FALSE)*$G76), 0, VLOOKUP(VLOOKUP($A76, 'E4 TB Allocation Details'!$A$18:$L$214, MATCH("Customer ID", 'E4 TB Allocation Details'!$A$18:$L$18, 0),FALSE), 'E2 Allocators'!$B$15:$W$358, MATCH('O5 Details by Class &amp; Accounts'!AN$18, 'E2 Allocators'!$B$15:$W$15, 0),FALSE)*$G76)</f>
        <v>0</v>
      </c>
      <c r="AO76" s="1322">
        <f>IF(ISERROR(VLOOKUP(VLOOKUP($A76, 'E4 TB Allocation Details'!$A$18:$L$214, MATCH("Customer ID", 'E4 TB Allocation Details'!$A$18:$L$18, 0),FALSE), 'E2 Allocators'!$B$15:$W$358, MATCH('O5 Details by Class &amp; Accounts'!AO$18, 'E2 Allocators'!$B$15:$W$15, 0),FALSE)*$G76), 0, VLOOKUP(VLOOKUP($A76, 'E4 TB Allocation Details'!$A$18:$L$214, MATCH("Customer ID", 'E4 TB Allocation Details'!$A$18:$L$18, 0),FALSE), 'E2 Allocators'!$B$15:$W$358, MATCH('O5 Details by Class &amp; Accounts'!AO$18, 'E2 Allocators'!$B$15:$W$15, 0),FALSE)*$G76)</f>
        <v>0</v>
      </c>
      <c r="AP76" s="1322">
        <f>IF(ISERROR(VLOOKUP(VLOOKUP($A76, 'E4 TB Allocation Details'!$A$18:$L$214, MATCH("Customer ID", 'E4 TB Allocation Details'!$A$18:$L$18, 0),FALSE), 'E2 Allocators'!$B$15:$W$358, MATCH('O5 Details by Class &amp; Accounts'!AP$18, 'E2 Allocators'!$B$15:$W$15, 0),FALSE)*$G76), 0, VLOOKUP(VLOOKUP($A76, 'E4 TB Allocation Details'!$A$18:$L$214, MATCH("Customer ID", 'E4 TB Allocation Details'!$A$18:$L$18, 0),FALSE), 'E2 Allocators'!$B$15:$W$358, MATCH('O5 Details by Class &amp; Accounts'!AP$18, 'E2 Allocators'!$B$15:$W$15, 0),FALSE)*$G76)</f>
        <v>0</v>
      </c>
      <c r="AQ76" s="1322">
        <f>IF(ISERROR(VLOOKUP(VLOOKUP($A76, 'E4 TB Allocation Details'!$A$18:$L$214, MATCH("Customer ID", 'E4 TB Allocation Details'!$A$18:$L$18, 0),FALSE), 'E2 Allocators'!$B$15:$W$358, MATCH('O5 Details by Class &amp; Accounts'!AQ$18, 'E2 Allocators'!$B$15:$W$15, 0),FALSE)*$G76), 0, VLOOKUP(VLOOKUP($A76, 'E4 TB Allocation Details'!$A$18:$L$214, MATCH("Customer ID", 'E4 TB Allocation Details'!$A$18:$L$18, 0),FALSE), 'E2 Allocators'!$B$15:$W$358, MATCH('O5 Details by Class &amp; Accounts'!AQ$18, 'E2 Allocators'!$B$15:$W$15, 0),FALSE)*$G76)</f>
        <v>0</v>
      </c>
      <c r="AR76" s="1322">
        <f>IF(ISERROR(VLOOKUP(VLOOKUP($A76, 'E4 TB Allocation Details'!$A$18:$L$214, MATCH("Customer ID", 'E4 TB Allocation Details'!$A$18:$L$18, 0),FALSE), 'E2 Allocators'!$B$15:$W$358, MATCH('O5 Details by Class &amp; Accounts'!AR$18, 'E2 Allocators'!$B$15:$W$15, 0),FALSE)*$G76), 0, VLOOKUP(VLOOKUP($A76, 'E4 TB Allocation Details'!$A$18:$L$214, MATCH("Customer ID", 'E4 TB Allocation Details'!$A$18:$L$18, 0),FALSE), 'E2 Allocators'!$B$15:$W$358, MATCH('O5 Details by Class &amp; Accounts'!AR$18, 'E2 Allocators'!$B$15:$W$15, 0),FALSE)*$G76)</f>
        <v>0</v>
      </c>
      <c r="AS76" s="1322">
        <f>IF(ISERROR(VLOOKUP(VLOOKUP($A76, 'E4 TB Allocation Details'!$A$18:$L$214, MATCH("Customer ID", 'E4 TB Allocation Details'!$A$18:$L$18, 0),FALSE), 'E2 Allocators'!$B$15:$W$358, MATCH('O5 Details by Class &amp; Accounts'!AS$18, 'E2 Allocators'!$B$15:$W$15, 0),FALSE)*$G76), 0, VLOOKUP(VLOOKUP($A76, 'E4 TB Allocation Details'!$A$18:$L$214, MATCH("Customer ID", 'E4 TB Allocation Details'!$A$18:$L$18, 0),FALSE), 'E2 Allocators'!$B$15:$W$358, MATCH('O5 Details by Class &amp; Accounts'!AS$18, 'E2 Allocators'!$B$15:$W$15, 0),FALSE)*$G76)</f>
        <v>0</v>
      </c>
      <c r="AT76" s="1322">
        <f>IF(ISERROR(VLOOKUP(VLOOKUP($A76, 'E4 TB Allocation Details'!$A$18:$L$214, MATCH("Customer ID", 'E4 TB Allocation Details'!$A$18:$L$18, 0),FALSE), 'E2 Allocators'!$B$15:$W$358, MATCH('O5 Details by Class &amp; Accounts'!AT$18, 'E2 Allocators'!$B$15:$W$15, 0),FALSE)*$G76), 0, VLOOKUP(VLOOKUP($A76, 'E4 TB Allocation Details'!$A$18:$L$214, MATCH("Customer ID", 'E4 TB Allocation Details'!$A$18:$L$18, 0),FALSE), 'E2 Allocators'!$B$15:$W$358, MATCH('O5 Details by Class &amp; Accounts'!AT$18, 'E2 Allocators'!$B$15:$W$15, 0),FALSE)*$G76)</f>
        <v>0</v>
      </c>
      <c r="AU76" s="1322">
        <f>IF(ISERROR(VLOOKUP(VLOOKUP($A76, 'E4 TB Allocation Details'!$A$18:$L$214, MATCH("Customer ID", 'E4 TB Allocation Details'!$A$18:$L$18, 0),FALSE), 'E2 Allocators'!$B$15:$W$358, MATCH('O5 Details by Class &amp; Accounts'!AU$18, 'E2 Allocators'!$B$15:$W$15, 0),FALSE)*$G76), 0, VLOOKUP(VLOOKUP($A76, 'E4 TB Allocation Details'!$A$18:$L$214, MATCH("Customer ID", 'E4 TB Allocation Details'!$A$18:$L$18, 0),FALSE), 'E2 Allocators'!$B$15:$W$358, MATCH('O5 Details by Class &amp; Accounts'!AU$18, 'E2 Allocators'!$B$15:$W$15, 0),FALSE)*$G76)</f>
        <v>0</v>
      </c>
      <c r="AV76" s="1322">
        <f>IF(ISERROR(VLOOKUP(VLOOKUP($A76, 'E4 TB Allocation Details'!$A$18:$L$214, MATCH("Customer ID", 'E4 TB Allocation Details'!$A$18:$L$18, 0),FALSE), 'E2 Allocators'!$B$15:$W$358, MATCH('O5 Details by Class &amp; Accounts'!AV$18, 'E2 Allocators'!$B$15:$W$15, 0),FALSE)*$G76), 0, VLOOKUP(VLOOKUP($A76, 'E4 TB Allocation Details'!$A$18:$L$214, MATCH("Customer ID", 'E4 TB Allocation Details'!$A$18:$L$18, 0),FALSE), 'E2 Allocators'!$B$15:$W$358, MATCH('O5 Details by Class &amp; Accounts'!AV$18, 'E2 Allocators'!$B$15:$W$15, 0),FALSE)*$G76)</f>
        <v>0</v>
      </c>
      <c r="AW76" s="1322">
        <f>IF(ISERROR(VLOOKUP(VLOOKUP($A76, 'E4 TB Allocation Details'!$A$18:$L$214, MATCH("Customer ID", 'E4 TB Allocation Details'!$A$18:$L$18, 0),FALSE), 'E2 Allocators'!$B$15:$W$358, MATCH('O5 Details by Class &amp; Accounts'!AW$18, 'E2 Allocators'!$B$15:$W$15, 0),FALSE)*$G76), 0, VLOOKUP(VLOOKUP($A76, 'E4 TB Allocation Details'!$A$18:$L$214, MATCH("Customer ID", 'E4 TB Allocation Details'!$A$18:$L$18, 0),FALSE), 'E2 Allocators'!$B$15:$W$358, MATCH('O5 Details by Class &amp; Accounts'!AW$18, 'E2 Allocators'!$B$15:$W$15, 0),FALSE)*$G76)</f>
        <v>0</v>
      </c>
      <c r="AX76" s="1322">
        <f t="shared" si="10"/>
        <v>0</v>
      </c>
      <c r="AY76" s="1322">
        <f>IF(ISERROR(VLOOKUP(VLOOKUP($A76, 'E4 TB Allocation Details'!$A$18:$L$214, MATCH("Misc ID", 'E4 TB Allocation Details'!$A$18:$L$18, 0),FALSE), 'E2 Allocators'!$B$15:$W$358, MATCH('O5 Details by Class &amp; Accounts'!AY$18, 'E2 Allocators'!$B$15:$W$15, 0),FALSE)*$E76), 0, VLOOKUP(VLOOKUP($A76, 'E4 TB Allocation Details'!$A$18:$L$214, MATCH("Misc ID", 'E4 TB Allocation Details'!$A$18:$L$18, 0),FALSE), 'E2 Allocators'!$B$15:$W$358, MATCH('O5 Details by Class &amp; Accounts'!AY$18, 'E2 Allocators'!$B$15:$W$15, 0),FALSE)*$E76)</f>
        <v>0</v>
      </c>
      <c r="AZ76" s="1322">
        <f>IF(ISERROR(VLOOKUP(VLOOKUP($A76, 'E4 TB Allocation Details'!$A$18:$L$214, MATCH("Misc ID", 'E4 TB Allocation Details'!$A$18:$L$18, 0),FALSE), 'E2 Allocators'!$B$15:$W$358, MATCH('O5 Details by Class &amp; Accounts'!AZ$18, 'E2 Allocators'!$B$15:$W$15, 0),FALSE)*$E76), 0, VLOOKUP(VLOOKUP($A76, 'E4 TB Allocation Details'!$A$18:$L$214, MATCH("Misc ID", 'E4 TB Allocation Details'!$A$18:$L$18, 0),FALSE), 'E2 Allocators'!$B$15:$W$358, MATCH('O5 Details by Class &amp; Accounts'!AZ$18, 'E2 Allocators'!$B$15:$W$15, 0),FALSE)*$E76)</f>
        <v>0</v>
      </c>
      <c r="BA76" s="1322">
        <f>IF(ISERROR(VLOOKUP(VLOOKUP($A76, 'E4 TB Allocation Details'!$A$18:$L$214, MATCH("Misc ID", 'E4 TB Allocation Details'!$A$18:$L$18, 0),FALSE), 'E2 Allocators'!$B$15:$W$358, MATCH('O5 Details by Class &amp; Accounts'!BA$18, 'E2 Allocators'!$B$15:$W$15, 0),FALSE)*$E76), 0, VLOOKUP(VLOOKUP($A76, 'E4 TB Allocation Details'!$A$18:$L$214, MATCH("Misc ID", 'E4 TB Allocation Details'!$A$18:$L$18, 0),FALSE), 'E2 Allocators'!$B$15:$W$358, MATCH('O5 Details by Class &amp; Accounts'!BA$18, 'E2 Allocators'!$B$15:$W$15, 0),FALSE)*$E76)</f>
        <v>0</v>
      </c>
      <c r="BB76" s="1322">
        <f>IF(ISERROR(VLOOKUP(VLOOKUP($A76, 'E4 TB Allocation Details'!$A$18:$L$214, MATCH("Misc ID", 'E4 TB Allocation Details'!$A$18:$L$18, 0),FALSE), 'E2 Allocators'!$B$15:$W$358, MATCH('O5 Details by Class &amp; Accounts'!BB$18, 'E2 Allocators'!$B$15:$W$15, 0),FALSE)*$E76), 0, VLOOKUP(VLOOKUP($A76, 'E4 TB Allocation Details'!$A$18:$L$214, MATCH("Misc ID", 'E4 TB Allocation Details'!$A$18:$L$18, 0),FALSE), 'E2 Allocators'!$B$15:$W$358, MATCH('O5 Details by Class &amp; Accounts'!BB$18, 'E2 Allocators'!$B$15:$W$15, 0),FALSE)*$E76)</f>
        <v>0</v>
      </c>
      <c r="BC76" s="1322">
        <f>IF(ISERROR(VLOOKUP(VLOOKUP($A76, 'E4 TB Allocation Details'!$A$18:$L$214, MATCH("Misc ID", 'E4 TB Allocation Details'!$A$18:$L$18, 0),FALSE), 'E2 Allocators'!$B$15:$W$358, MATCH('O5 Details by Class &amp; Accounts'!BC$18, 'E2 Allocators'!$B$15:$W$15, 0),FALSE)*$E76), 0, VLOOKUP(VLOOKUP($A76, 'E4 TB Allocation Details'!$A$18:$L$214, MATCH("Misc ID", 'E4 TB Allocation Details'!$A$18:$L$18, 0),FALSE), 'E2 Allocators'!$B$15:$W$358, MATCH('O5 Details by Class &amp; Accounts'!BC$18, 'E2 Allocators'!$B$15:$W$15, 0),FALSE)*$E76)</f>
        <v>0</v>
      </c>
      <c r="BD76" s="1322">
        <f>IF(ISERROR(VLOOKUP(VLOOKUP($A76, 'E4 TB Allocation Details'!$A$18:$L$214, MATCH("Misc ID", 'E4 TB Allocation Details'!$A$18:$L$18, 0),FALSE), 'E2 Allocators'!$B$15:$W$358, MATCH('O5 Details by Class &amp; Accounts'!BD$18, 'E2 Allocators'!$B$15:$W$15, 0),FALSE)*$E76), 0, VLOOKUP(VLOOKUP($A76, 'E4 TB Allocation Details'!$A$18:$L$214, MATCH("Misc ID", 'E4 TB Allocation Details'!$A$18:$L$18, 0),FALSE), 'E2 Allocators'!$B$15:$W$358, MATCH('O5 Details by Class &amp; Accounts'!BD$18, 'E2 Allocators'!$B$15:$W$15, 0),FALSE)*$E76)</f>
        <v>0</v>
      </c>
      <c r="BE76" s="1322">
        <f>IF(ISERROR(VLOOKUP(VLOOKUP($A76, 'E4 TB Allocation Details'!$A$18:$L$214, MATCH("Misc ID", 'E4 TB Allocation Details'!$A$18:$L$18, 0),FALSE), 'E2 Allocators'!$B$15:$W$358, MATCH('O5 Details by Class &amp; Accounts'!BE$18, 'E2 Allocators'!$B$15:$W$15, 0),FALSE)*$E76), 0, VLOOKUP(VLOOKUP($A76, 'E4 TB Allocation Details'!$A$18:$L$214, MATCH("Misc ID", 'E4 TB Allocation Details'!$A$18:$L$18, 0),FALSE), 'E2 Allocators'!$B$15:$W$358, MATCH('O5 Details by Class &amp; Accounts'!BE$18, 'E2 Allocators'!$B$15:$W$15, 0),FALSE)*$E76)</f>
        <v>0</v>
      </c>
      <c r="BF76" s="1322">
        <f>IF(ISERROR(VLOOKUP(VLOOKUP($A76, 'E4 TB Allocation Details'!$A$18:$L$214, MATCH("Misc ID", 'E4 TB Allocation Details'!$A$18:$L$18, 0),FALSE), 'E2 Allocators'!$B$15:$W$358, MATCH('O5 Details by Class &amp; Accounts'!BF$18, 'E2 Allocators'!$B$15:$W$15, 0),FALSE)*$E76), 0, VLOOKUP(VLOOKUP($A76, 'E4 TB Allocation Details'!$A$18:$L$214, MATCH("Misc ID", 'E4 TB Allocation Details'!$A$18:$L$18, 0),FALSE), 'E2 Allocators'!$B$15:$W$358, MATCH('O5 Details by Class &amp; Accounts'!BF$18, 'E2 Allocators'!$B$15:$W$15, 0),FALSE)*$E76)</f>
        <v>0</v>
      </c>
      <c r="BG76" s="1322">
        <f>IF(ISERROR(VLOOKUP(VLOOKUP($A76, 'E4 TB Allocation Details'!$A$18:$L$214, MATCH("Misc ID", 'E4 TB Allocation Details'!$A$18:$L$18, 0),FALSE), 'E2 Allocators'!$B$15:$W$358, MATCH('O5 Details by Class &amp; Accounts'!BG$18, 'E2 Allocators'!$B$15:$W$15, 0),FALSE)*$E76), 0, VLOOKUP(VLOOKUP($A76, 'E4 TB Allocation Details'!$A$18:$L$214, MATCH("Misc ID", 'E4 TB Allocation Details'!$A$18:$L$18, 0),FALSE), 'E2 Allocators'!$B$15:$W$358, MATCH('O5 Details by Class &amp; Accounts'!BG$18, 'E2 Allocators'!$B$15:$W$15, 0),FALSE)*$E76)</f>
        <v>0</v>
      </c>
      <c r="BH76" s="1322">
        <f>IF(ISERROR(VLOOKUP(VLOOKUP($A76, 'E4 TB Allocation Details'!$A$18:$L$214, MATCH("Misc ID", 'E4 TB Allocation Details'!$A$18:$L$18, 0),FALSE), 'E2 Allocators'!$B$15:$W$358, MATCH('O5 Details by Class &amp; Accounts'!BH$18, 'E2 Allocators'!$B$15:$W$15, 0),FALSE)*$E76), 0, VLOOKUP(VLOOKUP($A76, 'E4 TB Allocation Details'!$A$18:$L$214, MATCH("Misc ID", 'E4 TB Allocation Details'!$A$18:$L$18, 0),FALSE), 'E2 Allocators'!$B$15:$W$358, MATCH('O5 Details by Class &amp; Accounts'!BH$18, 'E2 Allocators'!$B$15:$W$15, 0),FALSE)*$E76)</f>
        <v>0</v>
      </c>
      <c r="BI76" s="1322">
        <f>IF(ISERROR(VLOOKUP(VLOOKUP($A76, 'E4 TB Allocation Details'!$A$18:$L$214, MATCH("Misc ID", 'E4 TB Allocation Details'!$A$18:$L$18, 0),FALSE), 'E2 Allocators'!$B$15:$W$358, MATCH('O5 Details by Class &amp; Accounts'!BI$18, 'E2 Allocators'!$B$15:$W$15, 0),FALSE)*$E76), 0, VLOOKUP(VLOOKUP($A76, 'E4 TB Allocation Details'!$A$18:$L$214, MATCH("Misc ID", 'E4 TB Allocation Details'!$A$18:$L$18, 0),FALSE), 'E2 Allocators'!$B$15:$W$358, MATCH('O5 Details by Class &amp; Accounts'!BI$18, 'E2 Allocators'!$B$15:$W$15, 0),FALSE)*$E76)</f>
        <v>0</v>
      </c>
      <c r="BJ76" s="1322">
        <f>IF(ISERROR(VLOOKUP(VLOOKUP($A76, 'E4 TB Allocation Details'!$A$18:$L$214, MATCH("Misc ID", 'E4 TB Allocation Details'!$A$18:$L$18, 0),FALSE), 'E2 Allocators'!$B$15:$W$358, MATCH('O5 Details by Class &amp; Accounts'!BJ$18, 'E2 Allocators'!$B$15:$W$15, 0),FALSE)*$E76), 0, VLOOKUP(VLOOKUP($A76, 'E4 TB Allocation Details'!$A$18:$L$214, MATCH("Misc ID", 'E4 TB Allocation Details'!$A$18:$L$18, 0),FALSE), 'E2 Allocators'!$B$15:$W$358, MATCH('O5 Details by Class &amp; Accounts'!BJ$18, 'E2 Allocators'!$B$15:$W$15, 0),FALSE)*$E76)</f>
        <v>0</v>
      </c>
      <c r="BK76" s="1322">
        <f>IF(ISERROR(VLOOKUP(VLOOKUP($A76, 'E4 TB Allocation Details'!$A$18:$L$214, MATCH("Misc ID", 'E4 TB Allocation Details'!$A$18:$L$18, 0),FALSE), 'E2 Allocators'!$B$15:$W$358, MATCH('O5 Details by Class &amp; Accounts'!BK$18, 'E2 Allocators'!$B$15:$W$15, 0),FALSE)*$E76), 0, VLOOKUP(VLOOKUP($A76, 'E4 TB Allocation Details'!$A$18:$L$214, MATCH("Misc ID", 'E4 TB Allocation Details'!$A$18:$L$18, 0),FALSE), 'E2 Allocators'!$B$15:$W$358, MATCH('O5 Details by Class &amp; Accounts'!BK$18, 'E2 Allocators'!$B$15:$W$15, 0),FALSE)*$E76)</f>
        <v>0</v>
      </c>
      <c r="BL76" s="1322">
        <f>IF(ISERROR(VLOOKUP(VLOOKUP($A76, 'E4 TB Allocation Details'!$A$18:$L$214, MATCH("Misc ID", 'E4 TB Allocation Details'!$A$18:$L$18, 0),FALSE), 'E2 Allocators'!$B$15:$W$358, MATCH('O5 Details by Class &amp; Accounts'!BL$18, 'E2 Allocators'!$B$15:$W$15, 0),FALSE)*$E76), 0, VLOOKUP(VLOOKUP($A76, 'E4 TB Allocation Details'!$A$18:$L$214, MATCH("Misc ID", 'E4 TB Allocation Details'!$A$18:$L$18, 0),FALSE), 'E2 Allocators'!$B$15:$W$358, MATCH('O5 Details by Class &amp; Accounts'!BL$18, 'E2 Allocators'!$B$15:$W$15, 0),FALSE)*$E76)</f>
        <v>0</v>
      </c>
      <c r="BM76" s="1322">
        <f>IF(ISERROR(VLOOKUP(VLOOKUP($A76, 'E4 TB Allocation Details'!$A$18:$L$214, MATCH("Misc ID", 'E4 TB Allocation Details'!$A$18:$L$18, 0),FALSE), 'E2 Allocators'!$B$15:$W$358, MATCH('O5 Details by Class &amp; Accounts'!BM$18, 'E2 Allocators'!$B$15:$W$15, 0),FALSE)*$E76), 0, VLOOKUP(VLOOKUP($A76, 'E4 TB Allocation Details'!$A$18:$L$214, MATCH("Misc ID", 'E4 TB Allocation Details'!$A$18:$L$18, 0),FALSE), 'E2 Allocators'!$B$15:$W$358, MATCH('O5 Details by Class &amp; Accounts'!BM$18, 'E2 Allocators'!$B$15:$W$15, 0),FALSE)*$E76)</f>
        <v>0</v>
      </c>
      <c r="BN76" s="1322">
        <f>IF(ISERROR(VLOOKUP(VLOOKUP($A76, 'E4 TB Allocation Details'!$A$18:$L$214, MATCH("Misc ID", 'E4 TB Allocation Details'!$A$18:$L$18, 0),FALSE), 'E2 Allocators'!$B$15:$W$358, MATCH('O5 Details by Class &amp; Accounts'!BN$18, 'E2 Allocators'!$B$15:$W$15, 0),FALSE)*$E76), 0, VLOOKUP(VLOOKUP($A76, 'E4 TB Allocation Details'!$A$18:$L$214, MATCH("Misc ID", 'E4 TB Allocation Details'!$A$18:$L$18, 0),FALSE), 'E2 Allocators'!$B$15:$W$358, MATCH('O5 Details by Class &amp; Accounts'!BN$18, 'E2 Allocators'!$B$15:$W$15, 0),FALSE)*$E76)</f>
        <v>0</v>
      </c>
      <c r="BO76" s="1322">
        <f>IF(ISERROR(VLOOKUP(VLOOKUP($A76, 'E4 TB Allocation Details'!$A$18:$L$214, MATCH("Misc ID", 'E4 TB Allocation Details'!$A$18:$L$18, 0),FALSE), 'E2 Allocators'!$B$15:$W$358, MATCH('O5 Details by Class &amp; Accounts'!BO$18, 'E2 Allocators'!$B$15:$W$15, 0),FALSE)*$E76), 0, VLOOKUP(VLOOKUP($A76, 'E4 TB Allocation Details'!$A$18:$L$214, MATCH("Misc ID", 'E4 TB Allocation Details'!$A$18:$L$18, 0),FALSE), 'E2 Allocators'!$B$15:$W$358, MATCH('O5 Details by Class &amp; Accounts'!BO$18, 'E2 Allocators'!$B$15:$W$15, 0),FALSE)*$E76)</f>
        <v>0</v>
      </c>
      <c r="BP76" s="1322">
        <f>IF(ISERROR(VLOOKUP(VLOOKUP($A76, 'E4 TB Allocation Details'!$A$18:$L$214, MATCH("Misc ID", 'E4 TB Allocation Details'!$A$18:$L$18, 0),FALSE), 'E2 Allocators'!$B$15:$W$358, MATCH('O5 Details by Class &amp; Accounts'!BP$18, 'E2 Allocators'!$B$15:$W$15, 0),FALSE)*$E76), 0, VLOOKUP(VLOOKUP($A76, 'E4 TB Allocation Details'!$A$18:$L$214, MATCH("Misc ID", 'E4 TB Allocation Details'!$A$18:$L$18, 0),FALSE), 'E2 Allocators'!$B$15:$W$358, MATCH('O5 Details by Class &amp; Accounts'!BP$18, 'E2 Allocators'!$B$15:$W$15, 0),FALSE)*$E76)</f>
        <v>0</v>
      </c>
      <c r="BQ76" s="1322">
        <f>IF(ISERROR(VLOOKUP(VLOOKUP($A76, 'E4 TB Allocation Details'!$A$18:$L$214, MATCH("Misc ID", 'E4 TB Allocation Details'!$A$18:$L$18, 0),FALSE), 'E2 Allocators'!$B$15:$W$358, MATCH('O5 Details by Class &amp; Accounts'!BQ$18, 'E2 Allocators'!$B$15:$W$15, 0),FALSE)*$E76), 0, VLOOKUP(VLOOKUP($A76, 'E4 TB Allocation Details'!$A$18:$L$214, MATCH("Misc ID", 'E4 TB Allocation Details'!$A$18:$L$18, 0),FALSE), 'E2 Allocators'!$B$15:$W$358, MATCH('O5 Details by Class &amp; Accounts'!BQ$18, 'E2 Allocators'!$B$15:$W$15, 0),FALSE)*$E76)</f>
        <v>0</v>
      </c>
      <c r="BR76" s="1322">
        <f>IF(ISERROR(VLOOKUP(VLOOKUP($A76, 'E4 TB Allocation Details'!$A$18:$L$214, MATCH("Misc ID", 'E4 TB Allocation Details'!$A$18:$L$18, 0),FALSE), 'E2 Allocators'!$B$15:$W$358, MATCH('O5 Details by Class &amp; Accounts'!BR$18, 'E2 Allocators'!$B$15:$W$15, 0),FALSE)*$E76), 0, VLOOKUP(VLOOKUP($A76, 'E4 TB Allocation Details'!$A$18:$L$214, MATCH("Misc ID", 'E4 TB Allocation Details'!$A$18:$L$18, 0),FALSE), 'E2 Allocators'!$B$15:$W$358, MATCH('O5 Details by Class &amp; Accounts'!BR$18, 'E2 Allocators'!$B$15:$W$15, 0),FALSE)*$E76)</f>
        <v>0</v>
      </c>
      <c r="BS76" s="1322">
        <f t="shared" si="11"/>
        <v>0</v>
      </c>
      <c r="BT76" s="1322">
        <f>IF(ISERROR(VLOOKUP(VLOOKUP($A76, 'E4 TB Allocation Details'!$A$18:$L$214, MATCH("A &amp; G ID", 'E4 TB Allocation Details'!$A$18:$L$18, 0),FALSE), 'E2 Allocators'!$B$15:$W$358, MATCH('O5 Details by Class &amp; Accounts'!BT$18, 'E2 Allocators'!$B$15:$W$15, 0),FALSE)*$E76), 0, VLOOKUP(VLOOKUP($A76, 'E4 TB Allocation Details'!$A$18:$L$214, MATCH("A &amp; G ID", 'E4 TB Allocation Details'!$A$18:$L$18, 0),FALSE), 'E2 Allocators'!$B$15:$W$358, MATCH('O5 Details by Class &amp; Accounts'!BT$18, 'E2 Allocators'!$B$15:$W$15, 0),FALSE)*$E76)</f>
        <v>408559.09101378906</v>
      </c>
      <c r="BU76" s="1322">
        <f>IF(ISERROR(VLOOKUP(VLOOKUP($A76, 'E4 TB Allocation Details'!$A$18:$L$214, MATCH("A &amp; G ID", 'E4 TB Allocation Details'!$A$18:$L$18, 0),FALSE), 'E2 Allocators'!$B$15:$W$358, MATCH('O5 Details by Class &amp; Accounts'!BU$18, 'E2 Allocators'!$B$15:$W$15, 0),FALSE)*$E76), 0, VLOOKUP(VLOOKUP($A76, 'E4 TB Allocation Details'!$A$18:$L$214, MATCH("A &amp; G ID", 'E4 TB Allocation Details'!$A$18:$L$18, 0),FALSE), 'E2 Allocators'!$B$15:$W$358, MATCH('O5 Details by Class &amp; Accounts'!BU$18, 'E2 Allocators'!$B$15:$W$15, 0),FALSE)*$E76)</f>
        <v>150937.72377958885</v>
      </c>
      <c r="BV76" s="1322">
        <f>IF(ISERROR(VLOOKUP(VLOOKUP($A76, 'E4 TB Allocation Details'!$A$18:$L$214, MATCH("A &amp; G ID", 'E4 TB Allocation Details'!$A$18:$L$18, 0),FALSE), 'E2 Allocators'!$B$15:$W$358, MATCH('O5 Details by Class &amp; Accounts'!BV$18, 'E2 Allocators'!$B$15:$W$15, 0),FALSE)*$E76), 0, VLOOKUP(VLOOKUP($A76, 'E4 TB Allocation Details'!$A$18:$L$214, MATCH("A &amp; G ID", 'E4 TB Allocation Details'!$A$18:$L$18, 0),FALSE), 'E2 Allocators'!$B$15:$W$358, MATCH('O5 Details by Class &amp; Accounts'!BV$18, 'E2 Allocators'!$B$15:$W$15, 0),FALSE)*$E76)</f>
        <v>121013.88937642367</v>
      </c>
      <c r="BW76" s="1322">
        <f>IF(ISERROR(VLOOKUP(VLOOKUP($A76, 'E4 TB Allocation Details'!$A$18:$L$214, MATCH("A &amp; G ID", 'E4 TB Allocation Details'!$A$18:$L$18, 0),FALSE), 'E2 Allocators'!$B$15:$W$358, MATCH('O5 Details by Class &amp; Accounts'!BW$18, 'E2 Allocators'!$B$15:$W$15, 0),FALSE)*$E76), 0, VLOOKUP(VLOOKUP($A76, 'E4 TB Allocation Details'!$A$18:$L$214, MATCH("A &amp; G ID", 'E4 TB Allocation Details'!$A$18:$L$18, 0),FALSE), 'E2 Allocators'!$B$15:$W$358, MATCH('O5 Details by Class &amp; Accounts'!BW$18, 'E2 Allocators'!$B$15:$W$15, 0),FALSE)*$E76)</f>
        <v>0</v>
      </c>
      <c r="BX76" s="1322">
        <f>IF(ISERROR(VLOOKUP(VLOOKUP($A76, 'E4 TB Allocation Details'!$A$18:$L$214, MATCH("A &amp; G ID", 'E4 TB Allocation Details'!$A$18:$L$18, 0),FALSE), 'E2 Allocators'!$B$15:$W$358, MATCH('O5 Details by Class &amp; Accounts'!BX$18, 'E2 Allocators'!$B$15:$W$15, 0),FALSE)*$E76), 0, VLOOKUP(VLOOKUP($A76, 'E4 TB Allocation Details'!$A$18:$L$214, MATCH("A &amp; G ID", 'E4 TB Allocation Details'!$A$18:$L$18, 0),FALSE), 'E2 Allocators'!$B$15:$W$358, MATCH('O5 Details by Class &amp; Accounts'!BX$18, 'E2 Allocators'!$B$15:$W$15, 0),FALSE)*$E76)</f>
        <v>0</v>
      </c>
      <c r="BY76" s="1322">
        <f>IF(ISERROR(VLOOKUP(VLOOKUP($A76, 'E4 TB Allocation Details'!$A$18:$L$214, MATCH("A &amp; G ID", 'E4 TB Allocation Details'!$A$18:$L$18, 0),FALSE), 'E2 Allocators'!$B$15:$W$358, MATCH('O5 Details by Class &amp; Accounts'!BY$18, 'E2 Allocators'!$B$15:$W$15, 0),FALSE)*$E76), 0, VLOOKUP(VLOOKUP($A76, 'E4 TB Allocation Details'!$A$18:$L$214, MATCH("A &amp; G ID", 'E4 TB Allocation Details'!$A$18:$L$18, 0),FALSE), 'E2 Allocators'!$B$15:$W$358, MATCH('O5 Details by Class &amp; Accounts'!BY$18, 'E2 Allocators'!$B$15:$W$15, 0),FALSE)*$E76)</f>
        <v>25693.360574797858</v>
      </c>
      <c r="BZ76" s="1322">
        <f>IF(ISERROR(VLOOKUP(VLOOKUP($A76, 'E4 TB Allocation Details'!$A$18:$L$214, MATCH("A &amp; G ID", 'E4 TB Allocation Details'!$A$18:$L$18, 0),FALSE), 'E2 Allocators'!$B$15:$W$358, MATCH('O5 Details by Class &amp; Accounts'!BZ$18, 'E2 Allocators'!$B$15:$W$15, 0),FALSE)*$E76), 0, VLOOKUP(VLOOKUP($A76, 'E4 TB Allocation Details'!$A$18:$L$214, MATCH("A &amp; G ID", 'E4 TB Allocation Details'!$A$18:$L$18, 0),FALSE), 'E2 Allocators'!$B$15:$W$358, MATCH('O5 Details by Class &amp; Accounts'!BZ$18, 'E2 Allocators'!$B$15:$W$15, 0),FALSE)*$E76)</f>
        <v>21125.414953957286</v>
      </c>
      <c r="CA76" s="1322">
        <f>IF(ISERROR(VLOOKUP(VLOOKUP($A76, 'E4 TB Allocation Details'!$A$18:$L$214, MATCH("A &amp; G ID", 'E4 TB Allocation Details'!$A$18:$L$18, 0),FALSE), 'E2 Allocators'!$B$15:$W$358, MATCH('O5 Details by Class &amp; Accounts'!CA$18, 'E2 Allocators'!$B$15:$W$15, 0),FALSE)*$E76), 0, VLOOKUP(VLOOKUP($A76, 'E4 TB Allocation Details'!$A$18:$L$214, MATCH("A &amp; G ID", 'E4 TB Allocation Details'!$A$18:$L$18, 0),FALSE), 'E2 Allocators'!$B$15:$W$358, MATCH('O5 Details by Class &amp; Accounts'!CA$18, 'E2 Allocators'!$B$15:$W$15, 0),FALSE)*$E76)</f>
        <v>0</v>
      </c>
      <c r="CB76" s="1322">
        <f>IF(ISERROR(VLOOKUP(VLOOKUP($A76, 'E4 TB Allocation Details'!$A$18:$L$214, MATCH("A &amp; G ID", 'E4 TB Allocation Details'!$A$18:$L$18, 0),FALSE), 'E2 Allocators'!$B$15:$W$358, MATCH('O5 Details by Class &amp; Accounts'!CB$18, 'E2 Allocators'!$B$15:$W$15, 0),FALSE)*$E76), 0, VLOOKUP(VLOOKUP($A76, 'E4 TB Allocation Details'!$A$18:$L$214, MATCH("A &amp; G ID", 'E4 TB Allocation Details'!$A$18:$L$18, 0),FALSE), 'E2 Allocators'!$B$15:$W$358, MATCH('O5 Details by Class &amp; Accounts'!CB$18, 'E2 Allocators'!$B$15:$W$15, 0),FALSE)*$E76)</f>
        <v>908.05030144338173</v>
      </c>
      <c r="CC76" s="1322">
        <f>IF(ISERROR(VLOOKUP(VLOOKUP($A76, 'E4 TB Allocation Details'!$A$18:$L$214, MATCH("A &amp; G ID", 'E4 TB Allocation Details'!$A$18:$L$18, 0),FALSE), 'E2 Allocators'!$B$15:$W$358, MATCH('O5 Details by Class &amp; Accounts'!CC$18, 'E2 Allocators'!$B$15:$W$15, 0),FALSE)*$E76), 0, VLOOKUP(VLOOKUP($A76, 'E4 TB Allocation Details'!$A$18:$L$214, MATCH("A &amp; G ID", 'E4 TB Allocation Details'!$A$18:$L$18, 0),FALSE), 'E2 Allocators'!$B$15:$W$358, MATCH('O5 Details by Class &amp; Accounts'!CC$18, 'E2 Allocators'!$B$15:$W$15, 0),FALSE)*$E76)</f>
        <v>0</v>
      </c>
      <c r="CD76" s="1322">
        <f>IF(ISERROR(VLOOKUP(VLOOKUP($A76, 'E4 TB Allocation Details'!$A$18:$L$214, MATCH("A &amp; G ID", 'E4 TB Allocation Details'!$A$18:$L$18, 0),FALSE), 'E2 Allocators'!$B$15:$W$358, MATCH('O5 Details by Class &amp; Accounts'!CD$18, 'E2 Allocators'!$B$15:$W$15, 0),FALSE)*$E76), 0, VLOOKUP(VLOOKUP($A76, 'E4 TB Allocation Details'!$A$18:$L$214, MATCH("A &amp; G ID", 'E4 TB Allocation Details'!$A$18:$L$18, 0),FALSE), 'E2 Allocators'!$B$15:$W$358, MATCH('O5 Details by Class &amp; Accounts'!CD$18, 'E2 Allocators'!$B$15:$W$15, 0),FALSE)*$E76)</f>
        <v>0</v>
      </c>
      <c r="CE76" s="1322">
        <f>IF(ISERROR(VLOOKUP(VLOOKUP($A76, 'E4 TB Allocation Details'!$A$18:$L$214, MATCH("A &amp; G ID", 'E4 TB Allocation Details'!$A$18:$L$18, 0),FALSE), 'E2 Allocators'!$B$15:$W$358, MATCH('O5 Details by Class &amp; Accounts'!CE$18, 'E2 Allocators'!$B$15:$W$15, 0),FALSE)*$E76), 0, VLOOKUP(VLOOKUP($A76, 'E4 TB Allocation Details'!$A$18:$L$214, MATCH("A &amp; G ID", 'E4 TB Allocation Details'!$A$18:$L$18, 0),FALSE), 'E2 Allocators'!$B$15:$W$358, MATCH('O5 Details by Class &amp; Accounts'!CE$18, 'E2 Allocators'!$B$15:$W$15, 0),FALSE)*$E76)</f>
        <v>0</v>
      </c>
      <c r="CF76" s="1322">
        <f>IF(ISERROR(VLOOKUP(VLOOKUP($A76, 'E4 TB Allocation Details'!$A$18:$L$214, MATCH("A &amp; G ID", 'E4 TB Allocation Details'!$A$18:$L$18, 0),FALSE), 'E2 Allocators'!$B$15:$W$358, MATCH('O5 Details by Class &amp; Accounts'!CF$18, 'E2 Allocators'!$B$15:$W$15, 0),FALSE)*$E76), 0, VLOOKUP(VLOOKUP($A76, 'E4 TB Allocation Details'!$A$18:$L$214, MATCH("A &amp; G ID", 'E4 TB Allocation Details'!$A$18:$L$18, 0),FALSE), 'E2 Allocators'!$B$15:$W$358, MATCH('O5 Details by Class &amp; Accounts'!CF$18, 'E2 Allocators'!$B$15:$W$15, 0),FALSE)*$E76)</f>
        <v>0</v>
      </c>
      <c r="CG76" s="1322">
        <f>IF(ISERROR(VLOOKUP(VLOOKUP($A76, 'E4 TB Allocation Details'!$A$18:$L$214, MATCH("A &amp; G ID", 'E4 TB Allocation Details'!$A$18:$L$18, 0),FALSE), 'E2 Allocators'!$B$15:$W$358, MATCH('O5 Details by Class &amp; Accounts'!CG$18, 'E2 Allocators'!$B$15:$W$15, 0),FALSE)*$E76), 0, VLOOKUP(VLOOKUP($A76, 'E4 TB Allocation Details'!$A$18:$L$214, MATCH("A &amp; G ID", 'E4 TB Allocation Details'!$A$18:$L$18, 0),FALSE), 'E2 Allocators'!$B$15:$W$358, MATCH('O5 Details by Class &amp; Accounts'!CG$18, 'E2 Allocators'!$B$15:$W$15, 0),FALSE)*$E76)</f>
        <v>0</v>
      </c>
      <c r="CH76" s="1322">
        <f>IF(ISERROR(VLOOKUP(VLOOKUP($A76, 'E4 TB Allocation Details'!$A$18:$L$214, MATCH("A &amp; G ID", 'E4 TB Allocation Details'!$A$18:$L$18, 0),FALSE), 'E2 Allocators'!$B$15:$W$358, MATCH('O5 Details by Class &amp; Accounts'!CH$18, 'E2 Allocators'!$B$15:$W$15, 0),FALSE)*$E76), 0, VLOOKUP(VLOOKUP($A76, 'E4 TB Allocation Details'!$A$18:$L$214, MATCH("A &amp; G ID", 'E4 TB Allocation Details'!$A$18:$L$18, 0),FALSE), 'E2 Allocators'!$B$15:$W$358, MATCH('O5 Details by Class &amp; Accounts'!CH$18, 'E2 Allocators'!$B$15:$W$15, 0),FALSE)*$E76)</f>
        <v>0</v>
      </c>
      <c r="CI76" s="1322">
        <f>IF(ISERROR(VLOOKUP(VLOOKUP($A76, 'E4 TB Allocation Details'!$A$18:$L$214, MATCH("A &amp; G ID", 'E4 TB Allocation Details'!$A$18:$L$18, 0),FALSE), 'E2 Allocators'!$B$15:$W$358, MATCH('O5 Details by Class &amp; Accounts'!CI$18, 'E2 Allocators'!$B$15:$W$15, 0),FALSE)*$E76), 0, VLOOKUP(VLOOKUP($A76, 'E4 TB Allocation Details'!$A$18:$L$214, MATCH("A &amp; G ID", 'E4 TB Allocation Details'!$A$18:$L$18, 0),FALSE), 'E2 Allocators'!$B$15:$W$358, MATCH('O5 Details by Class &amp; Accounts'!CI$18, 'E2 Allocators'!$B$15:$W$15, 0),FALSE)*$E76)</f>
        <v>0</v>
      </c>
      <c r="CJ76" s="1322">
        <f>IF(ISERROR(VLOOKUP(VLOOKUP($A76, 'E4 TB Allocation Details'!$A$18:$L$214, MATCH("A &amp; G ID", 'E4 TB Allocation Details'!$A$18:$L$18, 0),FALSE), 'E2 Allocators'!$B$15:$W$358, MATCH('O5 Details by Class &amp; Accounts'!CJ$18, 'E2 Allocators'!$B$15:$W$15, 0),FALSE)*$E76), 0, VLOOKUP(VLOOKUP($A76, 'E4 TB Allocation Details'!$A$18:$L$214, MATCH("A &amp; G ID", 'E4 TB Allocation Details'!$A$18:$L$18, 0),FALSE), 'E2 Allocators'!$B$15:$W$358, MATCH('O5 Details by Class &amp; Accounts'!CJ$18, 'E2 Allocators'!$B$15:$W$15, 0),FALSE)*$E76)</f>
        <v>0</v>
      </c>
      <c r="CK76" s="1322">
        <f>IF(ISERROR(VLOOKUP(VLOOKUP($A76, 'E4 TB Allocation Details'!$A$18:$L$214, MATCH("A &amp; G ID", 'E4 TB Allocation Details'!$A$18:$L$18, 0),FALSE), 'E2 Allocators'!$B$15:$W$358, MATCH('O5 Details by Class &amp; Accounts'!CK$18, 'E2 Allocators'!$B$15:$W$15, 0),FALSE)*$E76), 0, VLOOKUP(VLOOKUP($A76, 'E4 TB Allocation Details'!$A$18:$L$214, MATCH("A &amp; G ID", 'E4 TB Allocation Details'!$A$18:$L$18, 0),FALSE), 'E2 Allocators'!$B$15:$W$358, MATCH('O5 Details by Class &amp; Accounts'!CK$18, 'E2 Allocators'!$B$15:$W$15, 0),FALSE)*$E76)</f>
        <v>0</v>
      </c>
      <c r="CL76" s="1322">
        <f>IF(ISERROR(VLOOKUP(VLOOKUP($A76, 'E4 TB Allocation Details'!$A$18:$L$214, MATCH("A &amp; G ID", 'E4 TB Allocation Details'!$A$18:$L$18, 0),FALSE), 'E2 Allocators'!$B$15:$W$358, MATCH('O5 Details by Class &amp; Accounts'!CL$18, 'E2 Allocators'!$B$15:$W$15, 0),FALSE)*$E76), 0, VLOOKUP(VLOOKUP($A76, 'E4 TB Allocation Details'!$A$18:$L$214, MATCH("A &amp; G ID", 'E4 TB Allocation Details'!$A$18:$L$18, 0),FALSE), 'E2 Allocators'!$B$15:$W$358, MATCH('O5 Details by Class &amp; Accounts'!CL$18, 'E2 Allocators'!$B$15:$W$15, 0),FALSE)*$E76)</f>
        <v>0</v>
      </c>
      <c r="CM76" s="1322">
        <f>IF(ISERROR(VLOOKUP(VLOOKUP($A76, 'E4 TB Allocation Details'!$A$18:$L$214, MATCH("A &amp; G ID", 'E4 TB Allocation Details'!$A$18:$L$18, 0),FALSE), 'E2 Allocators'!$B$15:$W$358, MATCH('O5 Details by Class &amp; Accounts'!CM$18, 'E2 Allocators'!$B$15:$W$15, 0),FALSE)*$E76), 0, VLOOKUP(VLOOKUP($A76, 'E4 TB Allocation Details'!$A$18:$L$214, MATCH("A &amp; G ID", 'E4 TB Allocation Details'!$A$18:$L$18, 0),FALSE), 'E2 Allocators'!$B$15:$W$358, MATCH('O5 Details by Class &amp; Accounts'!CM$18, 'E2 Allocators'!$B$15:$W$15, 0),FALSE)*$E76)</f>
        <v>0</v>
      </c>
      <c r="CN76" s="1322">
        <f t="shared" si="12"/>
        <v>728237.53000000014</v>
      </c>
      <c r="CO76" s="1651">
        <f t="shared" si="7"/>
        <v>0</v>
      </c>
      <c r="CQ76" s="1899" t="inlineStr">
        <is>
          <t/>
        </is>
      </c>
    </row>
    <row r="77" spans="1:95" s="64" customFormat="1" ht="12.75" x14ac:dyDescent="0.2">
      <c r="A77" s="2146">
        <v>1990</v>
      </c>
      <c r="B77" s="2112" t="s">
        <v>1042</v>
      </c>
      <c r="C77" s="1648">
        <f>IF(ISERROR(VLOOKUP($A77,'I3 TB Data'!$A$19:$H$483,MATCH('O5 Details by Class &amp; Accounts'!$C$18, 'I3 TB Data'!$A$19:$H$19,0),0)), 0, VLOOKUP($A77,'I3 TB Data'!$A$19:$H$483,MATCH('O5 Details by Class &amp; Accounts'!$C$18,'I3 TB Data'!$A$19:$H$19,0),0))</f>
        <v>0</v>
      </c>
      <c r="D77" s="1649">
        <f>'I4 BO ASSETS'!E79</f>
        <v>0</v>
      </c>
      <c r="E77" s="1648">
        <f t="shared" si="6"/>
        <v>0</v>
      </c>
      <c r="F77" s="1650">
        <f>IF(ISERROR(VLOOKUP($A77, 'E1 Categorization'!A33:E124, MATCH("Customer Component", 'E1 Categorization'!$A$33:$E$33,0), 0)), 0, IF(VLOOKUP($A77, 'E1 Categorization'!A33:E124, MATCH("Customer Component", 'E1 Categorization'!$A$33:$E$33,0), 0)=0, 'O5 Details by Class &amp; Accounts'!$E77, IF(AND(VLOOKUP($A77, 'E1 Categorization'!A33:E124, MATCH("Customer Component", 'E1 Categorization'!$A$33:$E$33,0), 0) &gt;0, VLOOKUP($A77, 'E1 Categorization'!A33:E124, MATCH("Customer Component", 'E1 Categorization'!$A$33:$E$33,0), 0)&lt;1), 'O5 Details by Class &amp; Accounts'!$E77*(1-VLOOKUP($A77, 'E1 Categorization'!A33:E124, MATCH("Customer Component", 'E1 Categorization'!$A$33:$E$33,0), 0)), 0)))</f>
        <v>0</v>
      </c>
      <c r="G77" s="1650">
        <f>IF(ISERROR(VLOOKUP($A77, 'E1 Categorization'!A33:E124, MATCH("Customer Component", 'E1 Categorization'!$A$33:$E$33,0), 0)),0, IF(VLOOKUP($A77, 'E1 Categorization'!A33:E124, MATCH("Customer Component", 'E1 Categorization'!$A$33:$E$33,0), 0)=0, 0, IF(AND(VLOOKUP($A77, 'E1 Categorization'!A33:E124, MATCH("Customer Component", 'E1 Categorization'!$A$33:$E$33,0), 0) &gt;0, VLOOKUP($A77, 'E1 Categorization'!A33:E124, MATCH("Customer Component", 'E1 Categorization'!$A$33:$E$33,0), 0)&lt;1), 'O5 Details by Class &amp; Accounts'!$E77*(VLOOKUP($A77, 'E1 Categorization'!A33:E124, MATCH("Customer Component", 'E1 Categorization'!$A$33:$E$33,0), 0)), 'O5 Details by Class &amp; Accounts'!$E77)))</f>
        <v>0</v>
      </c>
      <c r="H77" s="1322">
        <f t="shared" si="8"/>
        <v>0</v>
      </c>
      <c r="I77" s="1322">
        <f>IF(ISERROR(VLOOKUP(VLOOKUP($A77, 'E4 TB Allocation Details'!$A$18:$L$214, MATCH("Demand ID", 'E4 TB Allocation Details'!$A$18:$L$18, 0),FALSE), 'E2 Allocators'!$B$15:$W$358, MATCH('O5 Details by Class &amp; Accounts'!I$18, 'E2 Allocators'!$B$15:$W$15, 0),FALSE)*$F77), 0, VLOOKUP(VLOOKUP($A77, 'E4 TB Allocation Details'!$A$18:$L$214, MATCH("Demand ID", 'E4 TB Allocation Details'!$A$18:$L$18, 0),FALSE), 'E2 Allocators'!$B$15:$W$358, MATCH('O5 Details by Class &amp; Accounts'!I$18, 'E2 Allocators'!$B$15:$W$15, 0),FALSE)*$F77)</f>
        <v>0</v>
      </c>
      <c r="J77" s="1322">
        <f>IF(ISERROR(VLOOKUP(VLOOKUP($A77, 'E4 TB Allocation Details'!$A$18:$L$214, MATCH("Demand ID", 'E4 TB Allocation Details'!$A$18:$L$18, 0),FALSE), 'E2 Allocators'!$B$15:$W$358, MATCH('O5 Details by Class &amp; Accounts'!J$18, 'E2 Allocators'!$B$15:$W$15, 0),FALSE)*$F77), 0, VLOOKUP(VLOOKUP($A77, 'E4 TB Allocation Details'!$A$18:$L$214, MATCH("Demand ID", 'E4 TB Allocation Details'!$A$18:$L$18, 0),FALSE), 'E2 Allocators'!$B$15:$W$358, MATCH('O5 Details by Class &amp; Accounts'!J$18, 'E2 Allocators'!$B$15:$W$15, 0),FALSE)*$F77)</f>
        <v>0</v>
      </c>
      <c r="K77" s="1322">
        <f>IF(ISERROR(VLOOKUP(VLOOKUP($A77, 'E4 TB Allocation Details'!$A$18:$L$214, MATCH("Demand ID", 'E4 TB Allocation Details'!$A$18:$L$18, 0),FALSE), 'E2 Allocators'!$B$15:$W$358, MATCH('O5 Details by Class &amp; Accounts'!K$18, 'E2 Allocators'!$B$15:$W$15, 0),FALSE)*$F77), 0, VLOOKUP(VLOOKUP($A77, 'E4 TB Allocation Details'!$A$18:$L$214, MATCH("Demand ID", 'E4 TB Allocation Details'!$A$18:$L$18, 0),FALSE), 'E2 Allocators'!$B$15:$W$358, MATCH('O5 Details by Class &amp; Accounts'!K$18, 'E2 Allocators'!$B$15:$W$15, 0),FALSE)*$F77)</f>
        <v>0</v>
      </c>
      <c r="L77" s="1322">
        <f>IF(ISERROR(VLOOKUP(VLOOKUP($A77, 'E4 TB Allocation Details'!$A$18:$L$214, MATCH("Demand ID", 'E4 TB Allocation Details'!$A$18:$L$18, 0),FALSE), 'E2 Allocators'!$B$15:$W$358, MATCH('O5 Details by Class &amp; Accounts'!L$18, 'E2 Allocators'!$B$15:$W$15, 0),FALSE)*$F77), 0, VLOOKUP(VLOOKUP($A77, 'E4 TB Allocation Details'!$A$18:$L$214, MATCH("Demand ID", 'E4 TB Allocation Details'!$A$18:$L$18, 0),FALSE), 'E2 Allocators'!$B$15:$W$358, MATCH('O5 Details by Class &amp; Accounts'!L$18, 'E2 Allocators'!$B$15:$W$15, 0),FALSE)*$F77)</f>
        <v>0</v>
      </c>
      <c r="M77" s="1322">
        <f>IF(ISERROR(VLOOKUP(VLOOKUP($A77, 'E4 TB Allocation Details'!$A$18:$L$214, MATCH("Demand ID", 'E4 TB Allocation Details'!$A$18:$L$18, 0),FALSE), 'E2 Allocators'!$B$15:$W$358, MATCH('O5 Details by Class &amp; Accounts'!M$18, 'E2 Allocators'!$B$15:$W$15, 0),FALSE)*$F77), 0, VLOOKUP(VLOOKUP($A77, 'E4 TB Allocation Details'!$A$18:$L$214, MATCH("Demand ID", 'E4 TB Allocation Details'!$A$18:$L$18, 0),FALSE), 'E2 Allocators'!$B$15:$W$358, MATCH('O5 Details by Class &amp; Accounts'!M$18, 'E2 Allocators'!$B$15:$W$15, 0),FALSE)*$F77)</f>
        <v>0</v>
      </c>
      <c r="N77" s="1322">
        <f>IF(ISERROR(VLOOKUP(VLOOKUP($A77, 'E4 TB Allocation Details'!$A$18:$L$214, MATCH("Demand ID", 'E4 TB Allocation Details'!$A$18:$L$18, 0),FALSE), 'E2 Allocators'!$B$15:$W$358, MATCH('O5 Details by Class &amp; Accounts'!N$18, 'E2 Allocators'!$B$15:$W$15, 0),FALSE)*$F77), 0, VLOOKUP(VLOOKUP($A77, 'E4 TB Allocation Details'!$A$18:$L$214, MATCH("Demand ID", 'E4 TB Allocation Details'!$A$18:$L$18, 0),FALSE), 'E2 Allocators'!$B$15:$W$358, MATCH('O5 Details by Class &amp; Accounts'!N$18, 'E2 Allocators'!$B$15:$W$15, 0),FALSE)*$F77)</f>
        <v>0</v>
      </c>
      <c r="O77" s="1322">
        <f>IF(ISERROR(VLOOKUP(VLOOKUP($A77, 'E4 TB Allocation Details'!$A$18:$L$214, MATCH("Demand ID", 'E4 TB Allocation Details'!$A$18:$L$18, 0),FALSE), 'E2 Allocators'!$B$15:$W$358, MATCH('O5 Details by Class &amp; Accounts'!O$18, 'E2 Allocators'!$B$15:$W$15, 0),FALSE)*$F77), 0, VLOOKUP(VLOOKUP($A77, 'E4 TB Allocation Details'!$A$18:$L$214, MATCH("Demand ID", 'E4 TB Allocation Details'!$A$18:$L$18, 0),FALSE), 'E2 Allocators'!$B$15:$W$358, MATCH('O5 Details by Class &amp; Accounts'!O$18, 'E2 Allocators'!$B$15:$W$15, 0),FALSE)*$F77)</f>
        <v>0</v>
      </c>
      <c r="P77" s="1322">
        <f>IF(ISERROR(VLOOKUP(VLOOKUP($A77, 'E4 TB Allocation Details'!$A$18:$L$214, MATCH("Demand ID", 'E4 TB Allocation Details'!$A$18:$L$18, 0),FALSE), 'E2 Allocators'!$B$15:$W$358, MATCH('O5 Details by Class &amp; Accounts'!P$18, 'E2 Allocators'!$B$15:$W$15, 0),FALSE)*$F77), 0, VLOOKUP(VLOOKUP($A77, 'E4 TB Allocation Details'!$A$18:$L$214, MATCH("Demand ID", 'E4 TB Allocation Details'!$A$18:$L$18, 0),FALSE), 'E2 Allocators'!$B$15:$W$358, MATCH('O5 Details by Class &amp; Accounts'!P$18, 'E2 Allocators'!$B$15:$W$15, 0),FALSE)*$F77)</f>
        <v>0</v>
      </c>
      <c r="Q77" s="1322">
        <f>IF(ISERROR(VLOOKUP(VLOOKUP($A77, 'E4 TB Allocation Details'!$A$18:$L$214, MATCH("Demand ID", 'E4 TB Allocation Details'!$A$18:$L$18, 0),FALSE), 'E2 Allocators'!$B$15:$W$358, MATCH('O5 Details by Class &amp; Accounts'!Q$18, 'E2 Allocators'!$B$15:$W$15, 0),FALSE)*$F77), 0, VLOOKUP(VLOOKUP($A77, 'E4 TB Allocation Details'!$A$18:$L$214, MATCH("Demand ID", 'E4 TB Allocation Details'!$A$18:$L$18, 0),FALSE), 'E2 Allocators'!$B$15:$W$358, MATCH('O5 Details by Class &amp; Accounts'!Q$18, 'E2 Allocators'!$B$15:$W$15, 0),FALSE)*$F77)</f>
        <v>0</v>
      </c>
      <c r="R77" s="1322">
        <f>IF(ISERROR(VLOOKUP(VLOOKUP($A77, 'E4 TB Allocation Details'!$A$18:$L$214, MATCH("Demand ID", 'E4 TB Allocation Details'!$A$18:$L$18, 0),FALSE), 'E2 Allocators'!$B$15:$W$358, MATCH('O5 Details by Class &amp; Accounts'!R$18, 'E2 Allocators'!$B$15:$W$15, 0),FALSE)*$F77), 0, VLOOKUP(VLOOKUP($A77, 'E4 TB Allocation Details'!$A$18:$L$214, MATCH("Demand ID", 'E4 TB Allocation Details'!$A$18:$L$18, 0),FALSE), 'E2 Allocators'!$B$15:$W$358, MATCH('O5 Details by Class &amp; Accounts'!R$18, 'E2 Allocators'!$B$15:$W$15, 0),FALSE)*$F77)</f>
        <v>0</v>
      </c>
      <c r="S77" s="1322">
        <f>IF(ISERROR(VLOOKUP(VLOOKUP($A77, 'E4 TB Allocation Details'!$A$18:$L$214, MATCH("Demand ID", 'E4 TB Allocation Details'!$A$18:$L$18, 0),FALSE), 'E2 Allocators'!$B$15:$W$358, MATCH('O5 Details by Class &amp; Accounts'!S$18, 'E2 Allocators'!$B$15:$W$15, 0),FALSE)*$F77), 0, VLOOKUP(VLOOKUP($A77, 'E4 TB Allocation Details'!$A$18:$L$214, MATCH("Demand ID", 'E4 TB Allocation Details'!$A$18:$L$18, 0),FALSE), 'E2 Allocators'!$B$15:$W$358, MATCH('O5 Details by Class &amp; Accounts'!S$18, 'E2 Allocators'!$B$15:$W$15, 0),FALSE)*$F77)</f>
        <v>0</v>
      </c>
      <c r="T77" s="1322">
        <f>IF(ISERROR(VLOOKUP(VLOOKUP($A77, 'E4 TB Allocation Details'!$A$18:$L$214, MATCH("Demand ID", 'E4 TB Allocation Details'!$A$18:$L$18, 0),FALSE), 'E2 Allocators'!$B$15:$W$358, MATCH('O5 Details by Class &amp; Accounts'!T$18, 'E2 Allocators'!$B$15:$W$15, 0),FALSE)*$F77), 0, VLOOKUP(VLOOKUP($A77, 'E4 TB Allocation Details'!$A$18:$L$214, MATCH("Demand ID", 'E4 TB Allocation Details'!$A$18:$L$18, 0),FALSE), 'E2 Allocators'!$B$15:$W$358, MATCH('O5 Details by Class &amp; Accounts'!T$18, 'E2 Allocators'!$B$15:$W$15, 0),FALSE)*$F77)</f>
        <v>0</v>
      </c>
      <c r="U77" s="1322">
        <f>IF(ISERROR(VLOOKUP(VLOOKUP($A77, 'E4 TB Allocation Details'!$A$18:$L$214, MATCH("Demand ID", 'E4 TB Allocation Details'!$A$18:$L$18, 0),FALSE), 'E2 Allocators'!$B$15:$W$358, MATCH('O5 Details by Class &amp; Accounts'!U$18, 'E2 Allocators'!$B$15:$W$15, 0),FALSE)*$F77), 0, VLOOKUP(VLOOKUP($A77, 'E4 TB Allocation Details'!$A$18:$L$214, MATCH("Demand ID", 'E4 TB Allocation Details'!$A$18:$L$18, 0),FALSE), 'E2 Allocators'!$B$15:$W$358, MATCH('O5 Details by Class &amp; Accounts'!U$18, 'E2 Allocators'!$B$15:$W$15, 0),FALSE)*$F77)</f>
        <v>0</v>
      </c>
      <c r="V77" s="1322">
        <f>IF(ISERROR(VLOOKUP(VLOOKUP($A77, 'E4 TB Allocation Details'!$A$18:$L$214, MATCH("Demand ID", 'E4 TB Allocation Details'!$A$18:$L$18, 0),FALSE), 'E2 Allocators'!$B$15:$W$358, MATCH('O5 Details by Class &amp; Accounts'!V$18, 'E2 Allocators'!$B$15:$W$15, 0),FALSE)*$F77), 0, VLOOKUP(VLOOKUP($A77, 'E4 TB Allocation Details'!$A$18:$L$214, MATCH("Demand ID", 'E4 TB Allocation Details'!$A$18:$L$18, 0),FALSE), 'E2 Allocators'!$B$15:$W$358, MATCH('O5 Details by Class &amp; Accounts'!V$18, 'E2 Allocators'!$B$15:$W$15, 0),FALSE)*$F77)</f>
        <v>0</v>
      </c>
      <c r="W77" s="1322">
        <f>IF(ISERROR(VLOOKUP(VLOOKUP($A77, 'E4 TB Allocation Details'!$A$18:$L$214, MATCH("Demand ID", 'E4 TB Allocation Details'!$A$18:$L$18, 0),FALSE), 'E2 Allocators'!$B$15:$W$358, MATCH('O5 Details by Class &amp; Accounts'!W$18, 'E2 Allocators'!$B$15:$W$15, 0),FALSE)*$F77), 0, VLOOKUP(VLOOKUP($A77, 'E4 TB Allocation Details'!$A$18:$L$214, MATCH("Demand ID", 'E4 TB Allocation Details'!$A$18:$L$18, 0),FALSE), 'E2 Allocators'!$B$15:$W$358, MATCH('O5 Details by Class &amp; Accounts'!W$18, 'E2 Allocators'!$B$15:$W$15, 0),FALSE)*$F77)</f>
        <v>0</v>
      </c>
      <c r="X77" s="1322">
        <f>IF(ISERROR(VLOOKUP(VLOOKUP($A77, 'E4 TB Allocation Details'!$A$18:$L$214, MATCH("Demand ID", 'E4 TB Allocation Details'!$A$18:$L$18, 0),FALSE), 'E2 Allocators'!$B$15:$W$358, MATCH('O5 Details by Class &amp; Accounts'!X$18, 'E2 Allocators'!$B$15:$W$15, 0),FALSE)*$F77), 0, VLOOKUP(VLOOKUP($A77, 'E4 TB Allocation Details'!$A$18:$L$214, MATCH("Demand ID", 'E4 TB Allocation Details'!$A$18:$L$18, 0),FALSE), 'E2 Allocators'!$B$15:$W$358, MATCH('O5 Details by Class &amp; Accounts'!X$18, 'E2 Allocators'!$B$15:$W$15, 0),FALSE)*$F77)</f>
        <v>0</v>
      </c>
      <c r="Y77" s="1322">
        <f>IF(ISERROR(VLOOKUP(VLOOKUP($A77, 'E4 TB Allocation Details'!$A$18:$L$214, MATCH("Demand ID", 'E4 TB Allocation Details'!$A$18:$L$18, 0),FALSE), 'E2 Allocators'!$B$15:$W$358, MATCH('O5 Details by Class &amp; Accounts'!Y$18, 'E2 Allocators'!$B$15:$W$15, 0),FALSE)*$F77), 0, VLOOKUP(VLOOKUP($A77, 'E4 TB Allocation Details'!$A$18:$L$214, MATCH("Demand ID", 'E4 TB Allocation Details'!$A$18:$L$18, 0),FALSE), 'E2 Allocators'!$B$15:$W$358, MATCH('O5 Details by Class &amp; Accounts'!Y$18, 'E2 Allocators'!$B$15:$W$15, 0),FALSE)*$F77)</f>
        <v>0</v>
      </c>
      <c r="Z77" s="1322">
        <f>IF(ISERROR(VLOOKUP(VLOOKUP($A77, 'E4 TB Allocation Details'!$A$18:$L$214, MATCH("Demand ID", 'E4 TB Allocation Details'!$A$18:$L$18, 0),FALSE), 'E2 Allocators'!$B$15:$W$358, MATCH('O5 Details by Class &amp; Accounts'!Z$18, 'E2 Allocators'!$B$15:$W$15, 0),FALSE)*$F77), 0, VLOOKUP(VLOOKUP($A77, 'E4 TB Allocation Details'!$A$18:$L$214, MATCH("Demand ID", 'E4 TB Allocation Details'!$A$18:$L$18, 0),FALSE), 'E2 Allocators'!$B$15:$W$358, MATCH('O5 Details by Class &amp; Accounts'!Z$18, 'E2 Allocators'!$B$15:$W$15, 0),FALSE)*$F77)</f>
        <v>0</v>
      </c>
      <c r="AA77" s="1322">
        <f>IF(ISERROR(VLOOKUP(VLOOKUP($A77, 'E4 TB Allocation Details'!$A$18:$L$214, MATCH("Demand ID", 'E4 TB Allocation Details'!$A$18:$L$18, 0),FALSE), 'E2 Allocators'!$B$15:$W$358, MATCH('O5 Details by Class &amp; Accounts'!AA$18, 'E2 Allocators'!$B$15:$W$15, 0),FALSE)*$F77), 0, VLOOKUP(VLOOKUP($A77, 'E4 TB Allocation Details'!$A$18:$L$214, MATCH("Demand ID", 'E4 TB Allocation Details'!$A$18:$L$18, 0),FALSE), 'E2 Allocators'!$B$15:$W$358, MATCH('O5 Details by Class &amp; Accounts'!AA$18, 'E2 Allocators'!$B$15:$W$15, 0),FALSE)*$F77)</f>
        <v>0</v>
      </c>
      <c r="AB77" s="1322">
        <f>IF(ISERROR(VLOOKUP(VLOOKUP($A77, 'E4 TB Allocation Details'!$A$18:$L$214, MATCH("Demand ID", 'E4 TB Allocation Details'!$A$18:$L$18, 0),FALSE), 'E2 Allocators'!$B$15:$W$358, MATCH('O5 Details by Class &amp; Accounts'!AB$18, 'E2 Allocators'!$B$15:$W$15, 0),FALSE)*$F77), 0, VLOOKUP(VLOOKUP($A77, 'E4 TB Allocation Details'!$A$18:$L$214, MATCH("Demand ID", 'E4 TB Allocation Details'!$A$18:$L$18, 0),FALSE), 'E2 Allocators'!$B$15:$W$358, MATCH('O5 Details by Class &amp; Accounts'!AB$18, 'E2 Allocators'!$B$15:$W$15, 0),FALSE)*$F77)</f>
        <v>0</v>
      </c>
      <c r="AC77" s="1322">
        <f t="shared" si="9"/>
        <v>0</v>
      </c>
      <c r="AD77" s="1322">
        <f>IF(ISERROR(VLOOKUP(VLOOKUP($A77, 'E4 TB Allocation Details'!$A$18:$L$214, MATCH("Customer ID", 'E4 TB Allocation Details'!$A$18:$L$18, 0),FALSE), 'E2 Allocators'!$B$15:$W$358, MATCH('O5 Details by Class &amp; Accounts'!AD$18, 'E2 Allocators'!$B$15:$W$15, 0),FALSE)*$G77), 0, VLOOKUP(VLOOKUP($A77, 'E4 TB Allocation Details'!$A$18:$L$214, MATCH("Customer ID", 'E4 TB Allocation Details'!$A$18:$L$18, 0),FALSE), 'E2 Allocators'!$B$15:$W$358, MATCH('O5 Details by Class &amp; Accounts'!AD$18, 'E2 Allocators'!$B$15:$W$15, 0),FALSE)*$G77)</f>
        <v>0</v>
      </c>
      <c r="AE77" s="1322">
        <f>IF(ISERROR(VLOOKUP(VLOOKUP($A77, 'E4 TB Allocation Details'!$A$18:$L$214, MATCH("Customer ID", 'E4 TB Allocation Details'!$A$18:$L$18, 0),FALSE), 'E2 Allocators'!$B$15:$W$358, MATCH('O5 Details by Class &amp; Accounts'!AE$18, 'E2 Allocators'!$B$15:$W$15, 0),FALSE)*$G77), 0, VLOOKUP(VLOOKUP($A77, 'E4 TB Allocation Details'!$A$18:$L$214, MATCH("Customer ID", 'E4 TB Allocation Details'!$A$18:$L$18, 0),FALSE), 'E2 Allocators'!$B$15:$W$358, MATCH('O5 Details by Class &amp; Accounts'!AE$18, 'E2 Allocators'!$B$15:$W$15, 0),FALSE)*$G77)</f>
        <v>0</v>
      </c>
      <c r="AF77" s="1322">
        <f>IF(ISERROR(VLOOKUP(VLOOKUP($A77, 'E4 TB Allocation Details'!$A$18:$L$214, MATCH("Customer ID", 'E4 TB Allocation Details'!$A$18:$L$18, 0),FALSE), 'E2 Allocators'!$B$15:$W$358, MATCH('O5 Details by Class &amp; Accounts'!AF$18, 'E2 Allocators'!$B$15:$W$15, 0),FALSE)*$G77), 0, VLOOKUP(VLOOKUP($A77, 'E4 TB Allocation Details'!$A$18:$L$214, MATCH("Customer ID", 'E4 TB Allocation Details'!$A$18:$L$18, 0),FALSE), 'E2 Allocators'!$B$15:$W$358, MATCH('O5 Details by Class &amp; Accounts'!AF$18, 'E2 Allocators'!$B$15:$W$15, 0),FALSE)*$G77)</f>
        <v>0</v>
      </c>
      <c r="AG77" s="1322">
        <f>IF(ISERROR(VLOOKUP(VLOOKUP($A77, 'E4 TB Allocation Details'!$A$18:$L$214, MATCH("Customer ID", 'E4 TB Allocation Details'!$A$18:$L$18, 0),FALSE), 'E2 Allocators'!$B$15:$W$358, MATCH('O5 Details by Class &amp; Accounts'!AG$18, 'E2 Allocators'!$B$15:$W$15, 0),FALSE)*$G77), 0, VLOOKUP(VLOOKUP($A77, 'E4 TB Allocation Details'!$A$18:$L$214, MATCH("Customer ID", 'E4 TB Allocation Details'!$A$18:$L$18, 0),FALSE), 'E2 Allocators'!$B$15:$W$358, MATCH('O5 Details by Class &amp; Accounts'!AG$18, 'E2 Allocators'!$B$15:$W$15, 0),FALSE)*$G77)</f>
        <v>0</v>
      </c>
      <c r="AH77" s="1322">
        <f>IF(ISERROR(VLOOKUP(VLOOKUP($A77, 'E4 TB Allocation Details'!$A$18:$L$214, MATCH("Customer ID", 'E4 TB Allocation Details'!$A$18:$L$18, 0),FALSE), 'E2 Allocators'!$B$15:$W$358, MATCH('O5 Details by Class &amp; Accounts'!AH$18, 'E2 Allocators'!$B$15:$W$15, 0),FALSE)*$G77), 0, VLOOKUP(VLOOKUP($A77, 'E4 TB Allocation Details'!$A$18:$L$214, MATCH("Customer ID", 'E4 TB Allocation Details'!$A$18:$L$18, 0),FALSE), 'E2 Allocators'!$B$15:$W$358, MATCH('O5 Details by Class &amp; Accounts'!AH$18, 'E2 Allocators'!$B$15:$W$15, 0),FALSE)*$G77)</f>
        <v>0</v>
      </c>
      <c r="AI77" s="1322">
        <f>IF(ISERROR(VLOOKUP(VLOOKUP($A77, 'E4 TB Allocation Details'!$A$18:$L$214, MATCH("Customer ID", 'E4 TB Allocation Details'!$A$18:$L$18, 0),FALSE), 'E2 Allocators'!$B$15:$W$358, MATCH('O5 Details by Class &amp; Accounts'!AI$18, 'E2 Allocators'!$B$15:$W$15, 0),FALSE)*$G77), 0, VLOOKUP(VLOOKUP($A77, 'E4 TB Allocation Details'!$A$18:$L$214, MATCH("Customer ID", 'E4 TB Allocation Details'!$A$18:$L$18, 0),FALSE), 'E2 Allocators'!$B$15:$W$358, MATCH('O5 Details by Class &amp; Accounts'!AI$18, 'E2 Allocators'!$B$15:$W$15, 0),FALSE)*$G77)</f>
        <v>0</v>
      </c>
      <c r="AJ77" s="1322">
        <f>IF(ISERROR(VLOOKUP(VLOOKUP($A77, 'E4 TB Allocation Details'!$A$18:$L$214, MATCH("Customer ID", 'E4 TB Allocation Details'!$A$18:$L$18, 0),FALSE), 'E2 Allocators'!$B$15:$W$358, MATCH('O5 Details by Class &amp; Accounts'!AJ$18, 'E2 Allocators'!$B$15:$W$15, 0),FALSE)*$G77), 0, VLOOKUP(VLOOKUP($A77, 'E4 TB Allocation Details'!$A$18:$L$214, MATCH("Customer ID", 'E4 TB Allocation Details'!$A$18:$L$18, 0),FALSE), 'E2 Allocators'!$B$15:$W$358, MATCH('O5 Details by Class &amp; Accounts'!AJ$18, 'E2 Allocators'!$B$15:$W$15, 0),FALSE)*$G77)</f>
        <v>0</v>
      </c>
      <c r="AK77" s="1322">
        <f>IF(ISERROR(VLOOKUP(VLOOKUP($A77, 'E4 TB Allocation Details'!$A$18:$L$214, MATCH("Customer ID", 'E4 TB Allocation Details'!$A$18:$L$18, 0),FALSE), 'E2 Allocators'!$B$15:$W$358, MATCH('O5 Details by Class &amp; Accounts'!AK$18, 'E2 Allocators'!$B$15:$W$15, 0),FALSE)*$G77), 0, VLOOKUP(VLOOKUP($A77, 'E4 TB Allocation Details'!$A$18:$L$214, MATCH("Customer ID", 'E4 TB Allocation Details'!$A$18:$L$18, 0),FALSE), 'E2 Allocators'!$B$15:$W$358, MATCH('O5 Details by Class &amp; Accounts'!AK$18, 'E2 Allocators'!$B$15:$W$15, 0),FALSE)*$G77)</f>
        <v>0</v>
      </c>
      <c r="AL77" s="1322">
        <f>IF(ISERROR(VLOOKUP(VLOOKUP($A77, 'E4 TB Allocation Details'!$A$18:$L$214, MATCH("Customer ID", 'E4 TB Allocation Details'!$A$18:$L$18, 0),FALSE), 'E2 Allocators'!$B$15:$W$358, MATCH('O5 Details by Class &amp; Accounts'!AL$18, 'E2 Allocators'!$B$15:$W$15, 0),FALSE)*$G77), 0, VLOOKUP(VLOOKUP($A77, 'E4 TB Allocation Details'!$A$18:$L$214, MATCH("Customer ID", 'E4 TB Allocation Details'!$A$18:$L$18, 0),FALSE), 'E2 Allocators'!$B$15:$W$358, MATCH('O5 Details by Class &amp; Accounts'!AL$18, 'E2 Allocators'!$B$15:$W$15, 0),FALSE)*$G77)</f>
        <v>0</v>
      </c>
      <c r="AM77" s="1322">
        <f>IF(ISERROR(VLOOKUP(VLOOKUP($A77, 'E4 TB Allocation Details'!$A$18:$L$214, MATCH("Customer ID", 'E4 TB Allocation Details'!$A$18:$L$18, 0),FALSE), 'E2 Allocators'!$B$15:$W$358, MATCH('O5 Details by Class &amp; Accounts'!AM$18, 'E2 Allocators'!$B$15:$W$15, 0),FALSE)*$G77), 0, VLOOKUP(VLOOKUP($A77, 'E4 TB Allocation Details'!$A$18:$L$214, MATCH("Customer ID", 'E4 TB Allocation Details'!$A$18:$L$18, 0),FALSE), 'E2 Allocators'!$B$15:$W$358, MATCH('O5 Details by Class &amp; Accounts'!AM$18, 'E2 Allocators'!$B$15:$W$15, 0),FALSE)*$G77)</f>
        <v>0</v>
      </c>
      <c r="AN77" s="1322">
        <f>IF(ISERROR(VLOOKUP(VLOOKUP($A77, 'E4 TB Allocation Details'!$A$18:$L$214, MATCH("Customer ID", 'E4 TB Allocation Details'!$A$18:$L$18, 0),FALSE), 'E2 Allocators'!$B$15:$W$358, MATCH('O5 Details by Class &amp; Accounts'!AN$18, 'E2 Allocators'!$B$15:$W$15, 0),FALSE)*$G77), 0, VLOOKUP(VLOOKUP($A77, 'E4 TB Allocation Details'!$A$18:$L$214, MATCH("Customer ID", 'E4 TB Allocation Details'!$A$18:$L$18, 0),FALSE), 'E2 Allocators'!$B$15:$W$358, MATCH('O5 Details by Class &amp; Accounts'!AN$18, 'E2 Allocators'!$B$15:$W$15, 0),FALSE)*$G77)</f>
        <v>0</v>
      </c>
      <c r="AO77" s="1322">
        <f>IF(ISERROR(VLOOKUP(VLOOKUP($A77, 'E4 TB Allocation Details'!$A$18:$L$214, MATCH("Customer ID", 'E4 TB Allocation Details'!$A$18:$L$18, 0),FALSE), 'E2 Allocators'!$B$15:$W$358, MATCH('O5 Details by Class &amp; Accounts'!AO$18, 'E2 Allocators'!$B$15:$W$15, 0),FALSE)*$G77), 0, VLOOKUP(VLOOKUP($A77, 'E4 TB Allocation Details'!$A$18:$L$214, MATCH("Customer ID", 'E4 TB Allocation Details'!$A$18:$L$18, 0),FALSE), 'E2 Allocators'!$B$15:$W$358, MATCH('O5 Details by Class &amp; Accounts'!AO$18, 'E2 Allocators'!$B$15:$W$15, 0),FALSE)*$G77)</f>
        <v>0</v>
      </c>
      <c r="AP77" s="1322">
        <f>IF(ISERROR(VLOOKUP(VLOOKUP($A77, 'E4 TB Allocation Details'!$A$18:$L$214, MATCH("Customer ID", 'E4 TB Allocation Details'!$A$18:$L$18, 0),FALSE), 'E2 Allocators'!$B$15:$W$358, MATCH('O5 Details by Class &amp; Accounts'!AP$18, 'E2 Allocators'!$B$15:$W$15, 0),FALSE)*$G77), 0, VLOOKUP(VLOOKUP($A77, 'E4 TB Allocation Details'!$A$18:$L$214, MATCH("Customer ID", 'E4 TB Allocation Details'!$A$18:$L$18, 0),FALSE), 'E2 Allocators'!$B$15:$W$358, MATCH('O5 Details by Class &amp; Accounts'!AP$18, 'E2 Allocators'!$B$15:$W$15, 0),FALSE)*$G77)</f>
        <v>0</v>
      </c>
      <c r="AQ77" s="1322">
        <f>IF(ISERROR(VLOOKUP(VLOOKUP($A77, 'E4 TB Allocation Details'!$A$18:$L$214, MATCH("Customer ID", 'E4 TB Allocation Details'!$A$18:$L$18, 0),FALSE), 'E2 Allocators'!$B$15:$W$358, MATCH('O5 Details by Class &amp; Accounts'!AQ$18, 'E2 Allocators'!$B$15:$W$15, 0),FALSE)*$G77), 0, VLOOKUP(VLOOKUP($A77, 'E4 TB Allocation Details'!$A$18:$L$214, MATCH("Customer ID", 'E4 TB Allocation Details'!$A$18:$L$18, 0),FALSE), 'E2 Allocators'!$B$15:$W$358, MATCH('O5 Details by Class &amp; Accounts'!AQ$18, 'E2 Allocators'!$B$15:$W$15, 0),FALSE)*$G77)</f>
        <v>0</v>
      </c>
      <c r="AR77" s="1322">
        <f>IF(ISERROR(VLOOKUP(VLOOKUP($A77, 'E4 TB Allocation Details'!$A$18:$L$214, MATCH("Customer ID", 'E4 TB Allocation Details'!$A$18:$L$18, 0),FALSE), 'E2 Allocators'!$B$15:$W$358, MATCH('O5 Details by Class &amp; Accounts'!AR$18, 'E2 Allocators'!$B$15:$W$15, 0),FALSE)*$G77), 0, VLOOKUP(VLOOKUP($A77, 'E4 TB Allocation Details'!$A$18:$L$214, MATCH("Customer ID", 'E4 TB Allocation Details'!$A$18:$L$18, 0),FALSE), 'E2 Allocators'!$B$15:$W$358, MATCH('O5 Details by Class &amp; Accounts'!AR$18, 'E2 Allocators'!$B$15:$W$15, 0),FALSE)*$G77)</f>
        <v>0</v>
      </c>
      <c r="AS77" s="1322">
        <f>IF(ISERROR(VLOOKUP(VLOOKUP($A77, 'E4 TB Allocation Details'!$A$18:$L$214, MATCH("Customer ID", 'E4 TB Allocation Details'!$A$18:$L$18, 0),FALSE), 'E2 Allocators'!$B$15:$W$358, MATCH('O5 Details by Class &amp; Accounts'!AS$18, 'E2 Allocators'!$B$15:$W$15, 0),FALSE)*$G77), 0, VLOOKUP(VLOOKUP($A77, 'E4 TB Allocation Details'!$A$18:$L$214, MATCH("Customer ID", 'E4 TB Allocation Details'!$A$18:$L$18, 0),FALSE), 'E2 Allocators'!$B$15:$W$358, MATCH('O5 Details by Class &amp; Accounts'!AS$18, 'E2 Allocators'!$B$15:$W$15, 0),FALSE)*$G77)</f>
        <v>0</v>
      </c>
      <c r="AT77" s="1322">
        <f>IF(ISERROR(VLOOKUP(VLOOKUP($A77, 'E4 TB Allocation Details'!$A$18:$L$214, MATCH("Customer ID", 'E4 TB Allocation Details'!$A$18:$L$18, 0),FALSE), 'E2 Allocators'!$B$15:$W$358, MATCH('O5 Details by Class &amp; Accounts'!AT$18, 'E2 Allocators'!$B$15:$W$15, 0),FALSE)*$G77), 0, VLOOKUP(VLOOKUP($A77, 'E4 TB Allocation Details'!$A$18:$L$214, MATCH("Customer ID", 'E4 TB Allocation Details'!$A$18:$L$18, 0),FALSE), 'E2 Allocators'!$B$15:$W$358, MATCH('O5 Details by Class &amp; Accounts'!AT$18, 'E2 Allocators'!$B$15:$W$15, 0),FALSE)*$G77)</f>
        <v>0</v>
      </c>
      <c r="AU77" s="1322">
        <f>IF(ISERROR(VLOOKUP(VLOOKUP($A77, 'E4 TB Allocation Details'!$A$18:$L$214, MATCH("Customer ID", 'E4 TB Allocation Details'!$A$18:$L$18, 0),FALSE), 'E2 Allocators'!$B$15:$W$358, MATCH('O5 Details by Class &amp; Accounts'!AU$18, 'E2 Allocators'!$B$15:$W$15, 0),FALSE)*$G77), 0, VLOOKUP(VLOOKUP($A77, 'E4 TB Allocation Details'!$A$18:$L$214, MATCH("Customer ID", 'E4 TB Allocation Details'!$A$18:$L$18, 0),FALSE), 'E2 Allocators'!$B$15:$W$358, MATCH('O5 Details by Class &amp; Accounts'!AU$18, 'E2 Allocators'!$B$15:$W$15, 0),FALSE)*$G77)</f>
        <v>0</v>
      </c>
      <c r="AV77" s="1322">
        <f>IF(ISERROR(VLOOKUP(VLOOKUP($A77, 'E4 TB Allocation Details'!$A$18:$L$214, MATCH("Customer ID", 'E4 TB Allocation Details'!$A$18:$L$18, 0),FALSE), 'E2 Allocators'!$B$15:$W$358, MATCH('O5 Details by Class &amp; Accounts'!AV$18, 'E2 Allocators'!$B$15:$W$15, 0),FALSE)*$G77), 0, VLOOKUP(VLOOKUP($A77, 'E4 TB Allocation Details'!$A$18:$L$214, MATCH("Customer ID", 'E4 TB Allocation Details'!$A$18:$L$18, 0),FALSE), 'E2 Allocators'!$B$15:$W$358, MATCH('O5 Details by Class &amp; Accounts'!AV$18, 'E2 Allocators'!$B$15:$W$15, 0),FALSE)*$G77)</f>
        <v>0</v>
      </c>
      <c r="AW77" s="1322">
        <f>IF(ISERROR(VLOOKUP(VLOOKUP($A77, 'E4 TB Allocation Details'!$A$18:$L$214, MATCH("Customer ID", 'E4 TB Allocation Details'!$A$18:$L$18, 0),FALSE), 'E2 Allocators'!$B$15:$W$358, MATCH('O5 Details by Class &amp; Accounts'!AW$18, 'E2 Allocators'!$B$15:$W$15, 0),FALSE)*$G77), 0, VLOOKUP(VLOOKUP($A77, 'E4 TB Allocation Details'!$A$18:$L$214, MATCH("Customer ID", 'E4 TB Allocation Details'!$A$18:$L$18, 0),FALSE), 'E2 Allocators'!$B$15:$W$358, MATCH('O5 Details by Class &amp; Accounts'!AW$18, 'E2 Allocators'!$B$15:$W$15, 0),FALSE)*$G77)</f>
        <v>0</v>
      </c>
      <c r="AX77" s="1322">
        <f t="shared" si="10"/>
        <v>0</v>
      </c>
      <c r="AY77" s="1322">
        <f>IF(ISERROR(VLOOKUP(VLOOKUP($A77, 'E4 TB Allocation Details'!$A$18:$L$214, MATCH("Misc ID", 'E4 TB Allocation Details'!$A$18:$L$18, 0),FALSE), 'E2 Allocators'!$B$15:$W$358, MATCH('O5 Details by Class &amp; Accounts'!AY$18, 'E2 Allocators'!$B$15:$W$15, 0),FALSE)*$E77), 0, VLOOKUP(VLOOKUP($A77, 'E4 TB Allocation Details'!$A$18:$L$214, MATCH("Misc ID", 'E4 TB Allocation Details'!$A$18:$L$18, 0),FALSE), 'E2 Allocators'!$B$15:$W$358, MATCH('O5 Details by Class &amp; Accounts'!AY$18, 'E2 Allocators'!$B$15:$W$15, 0),FALSE)*$E77)</f>
        <v>0</v>
      </c>
      <c r="AZ77" s="1322">
        <f>IF(ISERROR(VLOOKUP(VLOOKUP($A77, 'E4 TB Allocation Details'!$A$18:$L$214, MATCH("Misc ID", 'E4 TB Allocation Details'!$A$18:$L$18, 0),FALSE), 'E2 Allocators'!$B$15:$W$358, MATCH('O5 Details by Class &amp; Accounts'!AZ$18, 'E2 Allocators'!$B$15:$W$15, 0),FALSE)*$E77), 0, VLOOKUP(VLOOKUP($A77, 'E4 TB Allocation Details'!$A$18:$L$214, MATCH("Misc ID", 'E4 TB Allocation Details'!$A$18:$L$18, 0),FALSE), 'E2 Allocators'!$B$15:$W$358, MATCH('O5 Details by Class &amp; Accounts'!AZ$18, 'E2 Allocators'!$B$15:$W$15, 0),FALSE)*$E77)</f>
        <v>0</v>
      </c>
      <c r="BA77" s="1322">
        <f>IF(ISERROR(VLOOKUP(VLOOKUP($A77, 'E4 TB Allocation Details'!$A$18:$L$214, MATCH("Misc ID", 'E4 TB Allocation Details'!$A$18:$L$18, 0),FALSE), 'E2 Allocators'!$B$15:$W$358, MATCH('O5 Details by Class &amp; Accounts'!BA$18, 'E2 Allocators'!$B$15:$W$15, 0),FALSE)*$E77), 0, VLOOKUP(VLOOKUP($A77, 'E4 TB Allocation Details'!$A$18:$L$214, MATCH("Misc ID", 'E4 TB Allocation Details'!$A$18:$L$18, 0),FALSE), 'E2 Allocators'!$B$15:$W$358, MATCH('O5 Details by Class &amp; Accounts'!BA$18, 'E2 Allocators'!$B$15:$W$15, 0),FALSE)*$E77)</f>
        <v>0</v>
      </c>
      <c r="BB77" s="1322">
        <f>IF(ISERROR(VLOOKUP(VLOOKUP($A77, 'E4 TB Allocation Details'!$A$18:$L$214, MATCH("Misc ID", 'E4 TB Allocation Details'!$A$18:$L$18, 0),FALSE), 'E2 Allocators'!$B$15:$W$358, MATCH('O5 Details by Class &amp; Accounts'!BB$18, 'E2 Allocators'!$B$15:$W$15, 0),FALSE)*$E77), 0, VLOOKUP(VLOOKUP($A77, 'E4 TB Allocation Details'!$A$18:$L$214, MATCH("Misc ID", 'E4 TB Allocation Details'!$A$18:$L$18, 0),FALSE), 'E2 Allocators'!$B$15:$W$358, MATCH('O5 Details by Class &amp; Accounts'!BB$18, 'E2 Allocators'!$B$15:$W$15, 0),FALSE)*$E77)</f>
        <v>0</v>
      </c>
      <c r="BC77" s="1322">
        <f>IF(ISERROR(VLOOKUP(VLOOKUP($A77, 'E4 TB Allocation Details'!$A$18:$L$214, MATCH("Misc ID", 'E4 TB Allocation Details'!$A$18:$L$18, 0),FALSE), 'E2 Allocators'!$B$15:$W$358, MATCH('O5 Details by Class &amp; Accounts'!BC$18, 'E2 Allocators'!$B$15:$W$15, 0),FALSE)*$E77), 0, VLOOKUP(VLOOKUP($A77, 'E4 TB Allocation Details'!$A$18:$L$214, MATCH("Misc ID", 'E4 TB Allocation Details'!$A$18:$L$18, 0),FALSE), 'E2 Allocators'!$B$15:$W$358, MATCH('O5 Details by Class &amp; Accounts'!BC$18, 'E2 Allocators'!$B$15:$W$15, 0),FALSE)*$E77)</f>
        <v>0</v>
      </c>
      <c r="BD77" s="1322">
        <f>IF(ISERROR(VLOOKUP(VLOOKUP($A77, 'E4 TB Allocation Details'!$A$18:$L$214, MATCH("Misc ID", 'E4 TB Allocation Details'!$A$18:$L$18, 0),FALSE), 'E2 Allocators'!$B$15:$W$358, MATCH('O5 Details by Class &amp; Accounts'!BD$18, 'E2 Allocators'!$B$15:$W$15, 0),FALSE)*$E77), 0, VLOOKUP(VLOOKUP($A77, 'E4 TB Allocation Details'!$A$18:$L$214, MATCH("Misc ID", 'E4 TB Allocation Details'!$A$18:$L$18, 0),FALSE), 'E2 Allocators'!$B$15:$W$358, MATCH('O5 Details by Class &amp; Accounts'!BD$18, 'E2 Allocators'!$B$15:$W$15, 0),FALSE)*$E77)</f>
        <v>0</v>
      </c>
      <c r="BE77" s="1322">
        <f>IF(ISERROR(VLOOKUP(VLOOKUP($A77, 'E4 TB Allocation Details'!$A$18:$L$214, MATCH("Misc ID", 'E4 TB Allocation Details'!$A$18:$L$18, 0),FALSE), 'E2 Allocators'!$B$15:$W$358, MATCH('O5 Details by Class &amp; Accounts'!BE$18, 'E2 Allocators'!$B$15:$W$15, 0),FALSE)*$E77), 0, VLOOKUP(VLOOKUP($A77, 'E4 TB Allocation Details'!$A$18:$L$214, MATCH("Misc ID", 'E4 TB Allocation Details'!$A$18:$L$18, 0),FALSE), 'E2 Allocators'!$B$15:$W$358, MATCH('O5 Details by Class &amp; Accounts'!BE$18, 'E2 Allocators'!$B$15:$W$15, 0),FALSE)*$E77)</f>
        <v>0</v>
      </c>
      <c r="BF77" s="1322">
        <f>IF(ISERROR(VLOOKUP(VLOOKUP($A77, 'E4 TB Allocation Details'!$A$18:$L$214, MATCH("Misc ID", 'E4 TB Allocation Details'!$A$18:$L$18, 0),FALSE), 'E2 Allocators'!$B$15:$W$358, MATCH('O5 Details by Class &amp; Accounts'!BF$18, 'E2 Allocators'!$B$15:$W$15, 0),FALSE)*$E77), 0, VLOOKUP(VLOOKUP($A77, 'E4 TB Allocation Details'!$A$18:$L$214, MATCH("Misc ID", 'E4 TB Allocation Details'!$A$18:$L$18, 0),FALSE), 'E2 Allocators'!$B$15:$W$358, MATCH('O5 Details by Class &amp; Accounts'!BF$18, 'E2 Allocators'!$B$15:$W$15, 0),FALSE)*$E77)</f>
        <v>0</v>
      </c>
      <c r="BG77" s="1322">
        <f>IF(ISERROR(VLOOKUP(VLOOKUP($A77, 'E4 TB Allocation Details'!$A$18:$L$214, MATCH("Misc ID", 'E4 TB Allocation Details'!$A$18:$L$18, 0),FALSE), 'E2 Allocators'!$B$15:$W$358, MATCH('O5 Details by Class &amp; Accounts'!BG$18, 'E2 Allocators'!$B$15:$W$15, 0),FALSE)*$E77), 0, VLOOKUP(VLOOKUP($A77, 'E4 TB Allocation Details'!$A$18:$L$214, MATCH("Misc ID", 'E4 TB Allocation Details'!$A$18:$L$18, 0),FALSE), 'E2 Allocators'!$B$15:$W$358, MATCH('O5 Details by Class &amp; Accounts'!BG$18, 'E2 Allocators'!$B$15:$W$15, 0),FALSE)*$E77)</f>
        <v>0</v>
      </c>
      <c r="BH77" s="1322">
        <f>IF(ISERROR(VLOOKUP(VLOOKUP($A77, 'E4 TB Allocation Details'!$A$18:$L$214, MATCH("Misc ID", 'E4 TB Allocation Details'!$A$18:$L$18, 0),FALSE), 'E2 Allocators'!$B$15:$W$358, MATCH('O5 Details by Class &amp; Accounts'!BH$18, 'E2 Allocators'!$B$15:$W$15, 0),FALSE)*$E77), 0, VLOOKUP(VLOOKUP($A77, 'E4 TB Allocation Details'!$A$18:$L$214, MATCH("Misc ID", 'E4 TB Allocation Details'!$A$18:$L$18, 0),FALSE), 'E2 Allocators'!$B$15:$W$358, MATCH('O5 Details by Class &amp; Accounts'!BH$18, 'E2 Allocators'!$B$15:$W$15, 0),FALSE)*$E77)</f>
        <v>0</v>
      </c>
      <c r="BI77" s="1322">
        <f>IF(ISERROR(VLOOKUP(VLOOKUP($A77, 'E4 TB Allocation Details'!$A$18:$L$214, MATCH("Misc ID", 'E4 TB Allocation Details'!$A$18:$L$18, 0),FALSE), 'E2 Allocators'!$B$15:$W$358, MATCH('O5 Details by Class &amp; Accounts'!BI$18, 'E2 Allocators'!$B$15:$W$15, 0),FALSE)*$E77), 0, VLOOKUP(VLOOKUP($A77, 'E4 TB Allocation Details'!$A$18:$L$214, MATCH("Misc ID", 'E4 TB Allocation Details'!$A$18:$L$18, 0),FALSE), 'E2 Allocators'!$B$15:$W$358, MATCH('O5 Details by Class &amp; Accounts'!BI$18, 'E2 Allocators'!$B$15:$W$15, 0),FALSE)*$E77)</f>
        <v>0</v>
      </c>
      <c r="BJ77" s="1322">
        <f>IF(ISERROR(VLOOKUP(VLOOKUP($A77, 'E4 TB Allocation Details'!$A$18:$L$214, MATCH("Misc ID", 'E4 TB Allocation Details'!$A$18:$L$18, 0),FALSE), 'E2 Allocators'!$B$15:$W$358, MATCH('O5 Details by Class &amp; Accounts'!BJ$18, 'E2 Allocators'!$B$15:$W$15, 0),FALSE)*$E77), 0, VLOOKUP(VLOOKUP($A77, 'E4 TB Allocation Details'!$A$18:$L$214, MATCH("Misc ID", 'E4 TB Allocation Details'!$A$18:$L$18, 0),FALSE), 'E2 Allocators'!$B$15:$W$358, MATCH('O5 Details by Class &amp; Accounts'!BJ$18, 'E2 Allocators'!$B$15:$W$15, 0),FALSE)*$E77)</f>
        <v>0</v>
      </c>
      <c r="BK77" s="1322">
        <f>IF(ISERROR(VLOOKUP(VLOOKUP($A77, 'E4 TB Allocation Details'!$A$18:$L$214, MATCH("Misc ID", 'E4 TB Allocation Details'!$A$18:$L$18, 0),FALSE), 'E2 Allocators'!$B$15:$W$358, MATCH('O5 Details by Class &amp; Accounts'!BK$18, 'E2 Allocators'!$B$15:$W$15, 0),FALSE)*$E77), 0, VLOOKUP(VLOOKUP($A77, 'E4 TB Allocation Details'!$A$18:$L$214, MATCH("Misc ID", 'E4 TB Allocation Details'!$A$18:$L$18, 0),FALSE), 'E2 Allocators'!$B$15:$W$358, MATCH('O5 Details by Class &amp; Accounts'!BK$18, 'E2 Allocators'!$B$15:$W$15, 0),FALSE)*$E77)</f>
        <v>0</v>
      </c>
      <c r="BL77" s="1322">
        <f>IF(ISERROR(VLOOKUP(VLOOKUP($A77, 'E4 TB Allocation Details'!$A$18:$L$214, MATCH("Misc ID", 'E4 TB Allocation Details'!$A$18:$L$18, 0),FALSE), 'E2 Allocators'!$B$15:$W$358, MATCH('O5 Details by Class &amp; Accounts'!BL$18, 'E2 Allocators'!$B$15:$W$15, 0),FALSE)*$E77), 0, VLOOKUP(VLOOKUP($A77, 'E4 TB Allocation Details'!$A$18:$L$214, MATCH("Misc ID", 'E4 TB Allocation Details'!$A$18:$L$18, 0),FALSE), 'E2 Allocators'!$B$15:$W$358, MATCH('O5 Details by Class &amp; Accounts'!BL$18, 'E2 Allocators'!$B$15:$W$15, 0),FALSE)*$E77)</f>
        <v>0</v>
      </c>
      <c r="BM77" s="1322">
        <f>IF(ISERROR(VLOOKUP(VLOOKUP($A77, 'E4 TB Allocation Details'!$A$18:$L$214, MATCH("Misc ID", 'E4 TB Allocation Details'!$A$18:$L$18, 0),FALSE), 'E2 Allocators'!$B$15:$W$358, MATCH('O5 Details by Class &amp; Accounts'!BM$18, 'E2 Allocators'!$B$15:$W$15, 0),FALSE)*$E77), 0, VLOOKUP(VLOOKUP($A77, 'E4 TB Allocation Details'!$A$18:$L$214, MATCH("Misc ID", 'E4 TB Allocation Details'!$A$18:$L$18, 0),FALSE), 'E2 Allocators'!$B$15:$W$358, MATCH('O5 Details by Class &amp; Accounts'!BM$18, 'E2 Allocators'!$B$15:$W$15, 0),FALSE)*$E77)</f>
        <v>0</v>
      </c>
      <c r="BN77" s="1322">
        <f>IF(ISERROR(VLOOKUP(VLOOKUP($A77, 'E4 TB Allocation Details'!$A$18:$L$214, MATCH("Misc ID", 'E4 TB Allocation Details'!$A$18:$L$18, 0),FALSE), 'E2 Allocators'!$B$15:$W$358, MATCH('O5 Details by Class &amp; Accounts'!BN$18, 'E2 Allocators'!$B$15:$W$15, 0),FALSE)*$E77), 0, VLOOKUP(VLOOKUP($A77, 'E4 TB Allocation Details'!$A$18:$L$214, MATCH("Misc ID", 'E4 TB Allocation Details'!$A$18:$L$18, 0),FALSE), 'E2 Allocators'!$B$15:$W$358, MATCH('O5 Details by Class &amp; Accounts'!BN$18, 'E2 Allocators'!$B$15:$W$15, 0),FALSE)*$E77)</f>
        <v>0</v>
      </c>
      <c r="BO77" s="1322">
        <f>IF(ISERROR(VLOOKUP(VLOOKUP($A77, 'E4 TB Allocation Details'!$A$18:$L$214, MATCH("Misc ID", 'E4 TB Allocation Details'!$A$18:$L$18, 0),FALSE), 'E2 Allocators'!$B$15:$W$358, MATCH('O5 Details by Class &amp; Accounts'!BO$18, 'E2 Allocators'!$B$15:$W$15, 0),FALSE)*$E77), 0, VLOOKUP(VLOOKUP($A77, 'E4 TB Allocation Details'!$A$18:$L$214, MATCH("Misc ID", 'E4 TB Allocation Details'!$A$18:$L$18, 0),FALSE), 'E2 Allocators'!$B$15:$W$358, MATCH('O5 Details by Class &amp; Accounts'!BO$18, 'E2 Allocators'!$B$15:$W$15, 0),FALSE)*$E77)</f>
        <v>0</v>
      </c>
      <c r="BP77" s="1322">
        <f>IF(ISERROR(VLOOKUP(VLOOKUP($A77, 'E4 TB Allocation Details'!$A$18:$L$214, MATCH("Misc ID", 'E4 TB Allocation Details'!$A$18:$L$18, 0),FALSE), 'E2 Allocators'!$B$15:$W$358, MATCH('O5 Details by Class &amp; Accounts'!BP$18, 'E2 Allocators'!$B$15:$W$15, 0),FALSE)*$E77), 0, VLOOKUP(VLOOKUP($A77, 'E4 TB Allocation Details'!$A$18:$L$214, MATCH("Misc ID", 'E4 TB Allocation Details'!$A$18:$L$18, 0),FALSE), 'E2 Allocators'!$B$15:$W$358, MATCH('O5 Details by Class &amp; Accounts'!BP$18, 'E2 Allocators'!$B$15:$W$15, 0),FALSE)*$E77)</f>
        <v>0</v>
      </c>
      <c r="BQ77" s="1322">
        <f>IF(ISERROR(VLOOKUP(VLOOKUP($A77, 'E4 TB Allocation Details'!$A$18:$L$214, MATCH("Misc ID", 'E4 TB Allocation Details'!$A$18:$L$18, 0),FALSE), 'E2 Allocators'!$B$15:$W$358, MATCH('O5 Details by Class &amp; Accounts'!BQ$18, 'E2 Allocators'!$B$15:$W$15, 0),FALSE)*$E77), 0, VLOOKUP(VLOOKUP($A77, 'E4 TB Allocation Details'!$A$18:$L$214, MATCH("Misc ID", 'E4 TB Allocation Details'!$A$18:$L$18, 0),FALSE), 'E2 Allocators'!$B$15:$W$358, MATCH('O5 Details by Class &amp; Accounts'!BQ$18, 'E2 Allocators'!$B$15:$W$15, 0),FALSE)*$E77)</f>
        <v>0</v>
      </c>
      <c r="BR77" s="1322">
        <f>IF(ISERROR(VLOOKUP(VLOOKUP($A77, 'E4 TB Allocation Details'!$A$18:$L$214, MATCH("Misc ID", 'E4 TB Allocation Details'!$A$18:$L$18, 0),FALSE), 'E2 Allocators'!$B$15:$W$358, MATCH('O5 Details by Class &amp; Accounts'!BR$18, 'E2 Allocators'!$B$15:$W$15, 0),FALSE)*$E77), 0, VLOOKUP(VLOOKUP($A77, 'E4 TB Allocation Details'!$A$18:$L$214, MATCH("Misc ID", 'E4 TB Allocation Details'!$A$18:$L$18, 0),FALSE), 'E2 Allocators'!$B$15:$W$358, MATCH('O5 Details by Class &amp; Accounts'!BR$18, 'E2 Allocators'!$B$15:$W$15, 0),FALSE)*$E77)</f>
        <v>0</v>
      </c>
      <c r="BS77" s="1322">
        <f t="shared" si="11"/>
        <v>0</v>
      </c>
      <c r="BT77" s="1322">
        <f>IF(ISERROR(VLOOKUP(VLOOKUP($A77, 'E4 TB Allocation Details'!$A$18:$L$214, MATCH("A &amp; G ID", 'E4 TB Allocation Details'!$A$18:$L$18, 0),FALSE), 'E2 Allocators'!$B$15:$W$358, MATCH('O5 Details by Class &amp; Accounts'!BT$18, 'E2 Allocators'!$B$15:$W$15, 0),FALSE)*$E77), 0, VLOOKUP(VLOOKUP($A77, 'E4 TB Allocation Details'!$A$18:$L$214, MATCH("A &amp; G ID", 'E4 TB Allocation Details'!$A$18:$L$18, 0),FALSE), 'E2 Allocators'!$B$15:$W$358, MATCH('O5 Details by Class &amp; Accounts'!BT$18, 'E2 Allocators'!$B$15:$W$15, 0),FALSE)*$E77)</f>
        <v>0</v>
      </c>
      <c r="BU77" s="1322">
        <f>IF(ISERROR(VLOOKUP(VLOOKUP($A77, 'E4 TB Allocation Details'!$A$18:$L$214, MATCH("A &amp; G ID", 'E4 TB Allocation Details'!$A$18:$L$18, 0),FALSE), 'E2 Allocators'!$B$15:$W$358, MATCH('O5 Details by Class &amp; Accounts'!BU$18, 'E2 Allocators'!$B$15:$W$15, 0),FALSE)*$E77), 0, VLOOKUP(VLOOKUP($A77, 'E4 TB Allocation Details'!$A$18:$L$214, MATCH("A &amp; G ID", 'E4 TB Allocation Details'!$A$18:$L$18, 0),FALSE), 'E2 Allocators'!$B$15:$W$358, MATCH('O5 Details by Class &amp; Accounts'!BU$18, 'E2 Allocators'!$B$15:$W$15, 0),FALSE)*$E77)</f>
        <v>0</v>
      </c>
      <c r="BV77" s="1322">
        <f>IF(ISERROR(VLOOKUP(VLOOKUP($A77, 'E4 TB Allocation Details'!$A$18:$L$214, MATCH("A &amp; G ID", 'E4 TB Allocation Details'!$A$18:$L$18, 0),FALSE), 'E2 Allocators'!$B$15:$W$358, MATCH('O5 Details by Class &amp; Accounts'!BV$18, 'E2 Allocators'!$B$15:$W$15, 0),FALSE)*$E77), 0, VLOOKUP(VLOOKUP($A77, 'E4 TB Allocation Details'!$A$18:$L$214, MATCH("A &amp; G ID", 'E4 TB Allocation Details'!$A$18:$L$18, 0),FALSE), 'E2 Allocators'!$B$15:$W$358, MATCH('O5 Details by Class &amp; Accounts'!BV$18, 'E2 Allocators'!$B$15:$W$15, 0),FALSE)*$E77)</f>
        <v>0</v>
      </c>
      <c r="BW77" s="1322">
        <f>IF(ISERROR(VLOOKUP(VLOOKUP($A77, 'E4 TB Allocation Details'!$A$18:$L$214, MATCH("A &amp; G ID", 'E4 TB Allocation Details'!$A$18:$L$18, 0),FALSE), 'E2 Allocators'!$B$15:$W$358, MATCH('O5 Details by Class &amp; Accounts'!BW$18, 'E2 Allocators'!$B$15:$W$15, 0),FALSE)*$E77), 0, VLOOKUP(VLOOKUP($A77, 'E4 TB Allocation Details'!$A$18:$L$214, MATCH("A &amp; G ID", 'E4 TB Allocation Details'!$A$18:$L$18, 0),FALSE), 'E2 Allocators'!$B$15:$W$358, MATCH('O5 Details by Class &amp; Accounts'!BW$18, 'E2 Allocators'!$B$15:$W$15, 0),FALSE)*$E77)</f>
        <v>0</v>
      </c>
      <c r="BX77" s="1322">
        <f>IF(ISERROR(VLOOKUP(VLOOKUP($A77, 'E4 TB Allocation Details'!$A$18:$L$214, MATCH("A &amp; G ID", 'E4 TB Allocation Details'!$A$18:$L$18, 0),FALSE), 'E2 Allocators'!$B$15:$W$358, MATCH('O5 Details by Class &amp; Accounts'!BX$18, 'E2 Allocators'!$B$15:$W$15, 0),FALSE)*$E77), 0, VLOOKUP(VLOOKUP($A77, 'E4 TB Allocation Details'!$A$18:$L$214, MATCH("A &amp; G ID", 'E4 TB Allocation Details'!$A$18:$L$18, 0),FALSE), 'E2 Allocators'!$B$15:$W$358, MATCH('O5 Details by Class &amp; Accounts'!BX$18, 'E2 Allocators'!$B$15:$W$15, 0),FALSE)*$E77)</f>
        <v>0</v>
      </c>
      <c r="BY77" s="1322">
        <f>IF(ISERROR(VLOOKUP(VLOOKUP($A77, 'E4 TB Allocation Details'!$A$18:$L$214, MATCH("A &amp; G ID", 'E4 TB Allocation Details'!$A$18:$L$18, 0),FALSE), 'E2 Allocators'!$B$15:$W$358, MATCH('O5 Details by Class &amp; Accounts'!BY$18, 'E2 Allocators'!$B$15:$W$15, 0),FALSE)*$E77), 0, VLOOKUP(VLOOKUP($A77, 'E4 TB Allocation Details'!$A$18:$L$214, MATCH("A &amp; G ID", 'E4 TB Allocation Details'!$A$18:$L$18, 0),FALSE), 'E2 Allocators'!$B$15:$W$358, MATCH('O5 Details by Class &amp; Accounts'!BY$18, 'E2 Allocators'!$B$15:$W$15, 0),FALSE)*$E77)</f>
        <v>0</v>
      </c>
      <c r="BZ77" s="1322">
        <f>IF(ISERROR(VLOOKUP(VLOOKUP($A77, 'E4 TB Allocation Details'!$A$18:$L$214, MATCH("A &amp; G ID", 'E4 TB Allocation Details'!$A$18:$L$18, 0),FALSE), 'E2 Allocators'!$B$15:$W$358, MATCH('O5 Details by Class &amp; Accounts'!BZ$18, 'E2 Allocators'!$B$15:$W$15, 0),FALSE)*$E77), 0, VLOOKUP(VLOOKUP($A77, 'E4 TB Allocation Details'!$A$18:$L$214, MATCH("A &amp; G ID", 'E4 TB Allocation Details'!$A$18:$L$18, 0),FALSE), 'E2 Allocators'!$B$15:$W$358, MATCH('O5 Details by Class &amp; Accounts'!BZ$18, 'E2 Allocators'!$B$15:$W$15, 0),FALSE)*$E77)</f>
        <v>0</v>
      </c>
      <c r="CA77" s="1322">
        <f>IF(ISERROR(VLOOKUP(VLOOKUP($A77, 'E4 TB Allocation Details'!$A$18:$L$214, MATCH("A &amp; G ID", 'E4 TB Allocation Details'!$A$18:$L$18, 0),FALSE), 'E2 Allocators'!$B$15:$W$358, MATCH('O5 Details by Class &amp; Accounts'!CA$18, 'E2 Allocators'!$B$15:$W$15, 0),FALSE)*$E77), 0, VLOOKUP(VLOOKUP($A77, 'E4 TB Allocation Details'!$A$18:$L$214, MATCH("A &amp; G ID", 'E4 TB Allocation Details'!$A$18:$L$18, 0),FALSE), 'E2 Allocators'!$B$15:$W$358, MATCH('O5 Details by Class &amp; Accounts'!CA$18, 'E2 Allocators'!$B$15:$W$15, 0),FALSE)*$E77)</f>
        <v>0</v>
      </c>
      <c r="CB77" s="1322">
        <f>IF(ISERROR(VLOOKUP(VLOOKUP($A77, 'E4 TB Allocation Details'!$A$18:$L$214, MATCH("A &amp; G ID", 'E4 TB Allocation Details'!$A$18:$L$18, 0),FALSE), 'E2 Allocators'!$B$15:$W$358, MATCH('O5 Details by Class &amp; Accounts'!CB$18, 'E2 Allocators'!$B$15:$W$15, 0),FALSE)*$E77), 0, VLOOKUP(VLOOKUP($A77, 'E4 TB Allocation Details'!$A$18:$L$214, MATCH("A &amp; G ID", 'E4 TB Allocation Details'!$A$18:$L$18, 0),FALSE), 'E2 Allocators'!$B$15:$W$358, MATCH('O5 Details by Class &amp; Accounts'!CB$18, 'E2 Allocators'!$B$15:$W$15, 0),FALSE)*$E77)</f>
        <v>0</v>
      </c>
      <c r="CC77" s="1322">
        <f>IF(ISERROR(VLOOKUP(VLOOKUP($A77, 'E4 TB Allocation Details'!$A$18:$L$214, MATCH("A &amp; G ID", 'E4 TB Allocation Details'!$A$18:$L$18, 0),FALSE), 'E2 Allocators'!$B$15:$W$358, MATCH('O5 Details by Class &amp; Accounts'!CC$18, 'E2 Allocators'!$B$15:$W$15, 0),FALSE)*$E77), 0, VLOOKUP(VLOOKUP($A77, 'E4 TB Allocation Details'!$A$18:$L$214, MATCH("A &amp; G ID", 'E4 TB Allocation Details'!$A$18:$L$18, 0),FALSE), 'E2 Allocators'!$B$15:$W$358, MATCH('O5 Details by Class &amp; Accounts'!CC$18, 'E2 Allocators'!$B$15:$W$15, 0),FALSE)*$E77)</f>
        <v>0</v>
      </c>
      <c r="CD77" s="1322">
        <f>IF(ISERROR(VLOOKUP(VLOOKUP($A77, 'E4 TB Allocation Details'!$A$18:$L$214, MATCH("A &amp; G ID", 'E4 TB Allocation Details'!$A$18:$L$18, 0),FALSE), 'E2 Allocators'!$B$15:$W$358, MATCH('O5 Details by Class &amp; Accounts'!CD$18, 'E2 Allocators'!$B$15:$W$15, 0),FALSE)*$E77), 0, VLOOKUP(VLOOKUP($A77, 'E4 TB Allocation Details'!$A$18:$L$214, MATCH("A &amp; G ID", 'E4 TB Allocation Details'!$A$18:$L$18, 0),FALSE), 'E2 Allocators'!$B$15:$W$358, MATCH('O5 Details by Class &amp; Accounts'!CD$18, 'E2 Allocators'!$B$15:$W$15, 0),FALSE)*$E77)</f>
        <v>0</v>
      </c>
      <c r="CE77" s="1322">
        <f>IF(ISERROR(VLOOKUP(VLOOKUP($A77, 'E4 TB Allocation Details'!$A$18:$L$214, MATCH("A &amp; G ID", 'E4 TB Allocation Details'!$A$18:$L$18, 0),FALSE), 'E2 Allocators'!$B$15:$W$358, MATCH('O5 Details by Class &amp; Accounts'!CE$18, 'E2 Allocators'!$B$15:$W$15, 0),FALSE)*$E77), 0, VLOOKUP(VLOOKUP($A77, 'E4 TB Allocation Details'!$A$18:$L$214, MATCH("A &amp; G ID", 'E4 TB Allocation Details'!$A$18:$L$18, 0),FALSE), 'E2 Allocators'!$B$15:$W$358, MATCH('O5 Details by Class &amp; Accounts'!CE$18, 'E2 Allocators'!$B$15:$W$15, 0),FALSE)*$E77)</f>
        <v>0</v>
      </c>
      <c r="CF77" s="1322">
        <f>IF(ISERROR(VLOOKUP(VLOOKUP($A77, 'E4 TB Allocation Details'!$A$18:$L$214, MATCH("A &amp; G ID", 'E4 TB Allocation Details'!$A$18:$L$18, 0),FALSE), 'E2 Allocators'!$B$15:$W$358, MATCH('O5 Details by Class &amp; Accounts'!CF$18, 'E2 Allocators'!$B$15:$W$15, 0),FALSE)*$E77), 0, VLOOKUP(VLOOKUP($A77, 'E4 TB Allocation Details'!$A$18:$L$214, MATCH("A &amp; G ID", 'E4 TB Allocation Details'!$A$18:$L$18, 0),FALSE), 'E2 Allocators'!$B$15:$W$358, MATCH('O5 Details by Class &amp; Accounts'!CF$18, 'E2 Allocators'!$B$15:$W$15, 0),FALSE)*$E77)</f>
        <v>0</v>
      </c>
      <c r="CG77" s="1322">
        <f>IF(ISERROR(VLOOKUP(VLOOKUP($A77, 'E4 TB Allocation Details'!$A$18:$L$214, MATCH("A &amp; G ID", 'E4 TB Allocation Details'!$A$18:$L$18, 0),FALSE), 'E2 Allocators'!$B$15:$W$358, MATCH('O5 Details by Class &amp; Accounts'!CG$18, 'E2 Allocators'!$B$15:$W$15, 0),FALSE)*$E77), 0, VLOOKUP(VLOOKUP($A77, 'E4 TB Allocation Details'!$A$18:$L$214, MATCH("A &amp; G ID", 'E4 TB Allocation Details'!$A$18:$L$18, 0),FALSE), 'E2 Allocators'!$B$15:$W$358, MATCH('O5 Details by Class &amp; Accounts'!CG$18, 'E2 Allocators'!$B$15:$W$15, 0),FALSE)*$E77)</f>
        <v>0</v>
      </c>
      <c r="CH77" s="1322">
        <f>IF(ISERROR(VLOOKUP(VLOOKUP($A77, 'E4 TB Allocation Details'!$A$18:$L$214, MATCH("A &amp; G ID", 'E4 TB Allocation Details'!$A$18:$L$18, 0),FALSE), 'E2 Allocators'!$B$15:$W$358, MATCH('O5 Details by Class &amp; Accounts'!CH$18, 'E2 Allocators'!$B$15:$W$15, 0),FALSE)*$E77), 0, VLOOKUP(VLOOKUP($A77, 'E4 TB Allocation Details'!$A$18:$L$214, MATCH("A &amp; G ID", 'E4 TB Allocation Details'!$A$18:$L$18, 0),FALSE), 'E2 Allocators'!$B$15:$W$358, MATCH('O5 Details by Class &amp; Accounts'!CH$18, 'E2 Allocators'!$B$15:$W$15, 0),FALSE)*$E77)</f>
        <v>0</v>
      </c>
      <c r="CI77" s="1322">
        <f>IF(ISERROR(VLOOKUP(VLOOKUP($A77, 'E4 TB Allocation Details'!$A$18:$L$214, MATCH("A &amp; G ID", 'E4 TB Allocation Details'!$A$18:$L$18, 0),FALSE), 'E2 Allocators'!$B$15:$W$358, MATCH('O5 Details by Class &amp; Accounts'!CI$18, 'E2 Allocators'!$B$15:$W$15, 0),FALSE)*$E77), 0, VLOOKUP(VLOOKUP($A77, 'E4 TB Allocation Details'!$A$18:$L$214, MATCH("A &amp; G ID", 'E4 TB Allocation Details'!$A$18:$L$18, 0),FALSE), 'E2 Allocators'!$B$15:$W$358, MATCH('O5 Details by Class &amp; Accounts'!CI$18, 'E2 Allocators'!$B$15:$W$15, 0),FALSE)*$E77)</f>
        <v>0</v>
      </c>
      <c r="CJ77" s="1322">
        <f>IF(ISERROR(VLOOKUP(VLOOKUP($A77, 'E4 TB Allocation Details'!$A$18:$L$214, MATCH("A &amp; G ID", 'E4 TB Allocation Details'!$A$18:$L$18, 0),FALSE), 'E2 Allocators'!$B$15:$W$358, MATCH('O5 Details by Class &amp; Accounts'!CJ$18, 'E2 Allocators'!$B$15:$W$15, 0),FALSE)*$E77), 0, VLOOKUP(VLOOKUP($A77, 'E4 TB Allocation Details'!$A$18:$L$214, MATCH("A &amp; G ID", 'E4 TB Allocation Details'!$A$18:$L$18, 0),FALSE), 'E2 Allocators'!$B$15:$W$358, MATCH('O5 Details by Class &amp; Accounts'!CJ$18, 'E2 Allocators'!$B$15:$W$15, 0),FALSE)*$E77)</f>
        <v>0</v>
      </c>
      <c r="CK77" s="1322">
        <f>IF(ISERROR(VLOOKUP(VLOOKUP($A77, 'E4 TB Allocation Details'!$A$18:$L$214, MATCH("A &amp; G ID", 'E4 TB Allocation Details'!$A$18:$L$18, 0),FALSE), 'E2 Allocators'!$B$15:$W$358, MATCH('O5 Details by Class &amp; Accounts'!CK$18, 'E2 Allocators'!$B$15:$W$15, 0),FALSE)*$E77), 0, VLOOKUP(VLOOKUP($A77, 'E4 TB Allocation Details'!$A$18:$L$214, MATCH("A &amp; G ID", 'E4 TB Allocation Details'!$A$18:$L$18, 0),FALSE), 'E2 Allocators'!$B$15:$W$358, MATCH('O5 Details by Class &amp; Accounts'!CK$18, 'E2 Allocators'!$B$15:$W$15, 0),FALSE)*$E77)</f>
        <v>0</v>
      </c>
      <c r="CL77" s="1322">
        <f>IF(ISERROR(VLOOKUP(VLOOKUP($A77, 'E4 TB Allocation Details'!$A$18:$L$214, MATCH("A &amp; G ID", 'E4 TB Allocation Details'!$A$18:$L$18, 0),FALSE), 'E2 Allocators'!$B$15:$W$358, MATCH('O5 Details by Class &amp; Accounts'!CL$18, 'E2 Allocators'!$B$15:$W$15, 0),FALSE)*$E77), 0, VLOOKUP(VLOOKUP($A77, 'E4 TB Allocation Details'!$A$18:$L$214, MATCH("A &amp; G ID", 'E4 TB Allocation Details'!$A$18:$L$18, 0),FALSE), 'E2 Allocators'!$B$15:$W$358, MATCH('O5 Details by Class &amp; Accounts'!CL$18, 'E2 Allocators'!$B$15:$W$15, 0),FALSE)*$E77)</f>
        <v>0</v>
      </c>
      <c r="CM77" s="1322">
        <f>IF(ISERROR(VLOOKUP(VLOOKUP($A77, 'E4 TB Allocation Details'!$A$18:$L$214, MATCH("A &amp; G ID", 'E4 TB Allocation Details'!$A$18:$L$18, 0),FALSE), 'E2 Allocators'!$B$15:$W$358, MATCH('O5 Details by Class &amp; Accounts'!CM$18, 'E2 Allocators'!$B$15:$W$15, 0),FALSE)*$E77), 0, VLOOKUP(VLOOKUP($A77, 'E4 TB Allocation Details'!$A$18:$L$214, MATCH("A &amp; G ID", 'E4 TB Allocation Details'!$A$18:$L$18, 0),FALSE), 'E2 Allocators'!$B$15:$W$358, MATCH('O5 Details by Class &amp; Accounts'!CM$18, 'E2 Allocators'!$B$15:$W$15, 0),FALSE)*$E77)</f>
        <v>0</v>
      </c>
      <c r="CN77" s="1322">
        <f t="shared" si="12"/>
        <v>0</v>
      </c>
      <c r="CO77" s="1651">
        <f t="shared" si="7"/>
        <v>0</v>
      </c>
      <c r="CQ77" s="1899" t="inlineStr">
        <is>
          <t/>
        </is>
      </c>
    </row>
    <row r="78" spans="1:95" s="64" customFormat="1" ht="12.75" x14ac:dyDescent="0.2">
      <c r="A78" s="1090">
        <v>1995</v>
      </c>
      <c r="B78" s="1089" t="s">
        <v>1043</v>
      </c>
      <c r="C78" s="1648">
        <f>IF(ISERROR(VLOOKUP($A78,'I3 TB Data'!$A$19:$H$483,MATCH('O5 Details by Class &amp; Accounts'!$C$18, 'I3 TB Data'!$A$19:$H$19,0),0)), 0, VLOOKUP($A78,'I3 TB Data'!$A$19:$H$483,MATCH('O5 Details by Class &amp; Accounts'!$C$18,'I3 TB Data'!$A$19:$H$19,0),0))</f>
        <v>-12442093.539999999</v>
      </c>
      <c r="D78" s="1649"/>
      <c r="E78" s="1648">
        <f t="shared" si="6"/>
        <v>-12442093.539999999</v>
      </c>
      <c r="F78" s="1650"/>
      <c r="G78" s="1650"/>
      <c r="H78" s="1322">
        <f t="shared" si="8"/>
        <v>0</v>
      </c>
      <c r="I78" s="1322">
        <f>'O7 Amortization'!G82</f>
        <v>-1145407.5087160347</v>
      </c>
      <c r="J78" s="1322">
        <f>'O7 Amortization'!H82</f>
        <v>-1287679.2194397394</v>
      </c>
      <c r="K78" s="1322">
        <f>'O7 Amortization'!I82</f>
        <v>-1293111.7812898387</v>
      </c>
      <c r="L78" s="1322">
        <f>'O7 Amortization'!J82</f>
        <v>0</v>
      </c>
      <c r="M78" s="1322">
        <f>'O7 Amortization'!K82</f>
        <v>0</v>
      </c>
      <c r="N78" s="1322">
        <f>'O7 Amortization'!L82</f>
        <v>-174698.72783344108</v>
      </c>
      <c r="O78" s="1322">
        <f>'O7 Amortization'!M82</f>
        <v>-10214.505278839977</v>
      </c>
      <c r="P78" s="1322">
        <f>'O7 Amortization'!N82</f>
        <v>0</v>
      </c>
      <c r="Q78" s="1322">
        <f>'O7 Amortization'!O82</f>
        <v>-2062.941042106283</v>
      </c>
      <c r="R78" s="1322">
        <f>'O7 Amortization'!P82</f>
        <v>0</v>
      </c>
      <c r="S78" s="1322">
        <f>'O7 Amortization'!Q82</f>
        <v>0</v>
      </c>
      <c r="T78" s="1322">
        <f>'O7 Amortization'!R82</f>
        <v>0</v>
      </c>
      <c r="U78" s="1322">
        <f>'O7 Amortization'!S82</f>
        <v>0</v>
      </c>
      <c r="V78" s="1322">
        <f>'O7 Amortization'!T82</f>
        <v>0</v>
      </c>
      <c r="W78" s="1322">
        <f>'O7 Amortization'!U82</f>
        <v>0</v>
      </c>
      <c r="X78" s="1322">
        <f>'O7 Amortization'!V82</f>
        <v>0</v>
      </c>
      <c r="Y78" s="1322">
        <f>'O7 Amortization'!W82</f>
        <v>0</v>
      </c>
      <c r="Z78" s="1322">
        <f>'O7 Amortization'!X82</f>
        <v>0</v>
      </c>
      <c r="AA78" s="1322">
        <f>'O7 Amortization'!Y82</f>
        <v>0</v>
      </c>
      <c r="AB78" s="1322">
        <f>'O7 Amortization'!Z82</f>
        <v>0</v>
      </c>
      <c r="AC78" s="1322">
        <f t="shared" si="9"/>
        <v>-3913174.6836000001</v>
      </c>
      <c r="AD78" s="1322">
        <f>'O7 Amortization'!AB82</f>
        <v>-7071431.1987700332</v>
      </c>
      <c r="AE78" s="1322">
        <f>'O7 Amortization'!AC82</f>
        <v>-965280.4184894145</v>
      </c>
      <c r="AF78" s="1322">
        <f>'O7 Amortization'!AD82</f>
        <v>-84772.647556671393</v>
      </c>
      <c r="AG78" s="1322">
        <f>'O7 Amortization'!AE82</f>
        <v>0</v>
      </c>
      <c r="AH78" s="1322">
        <f>'O7 Amortization'!AF82</f>
        <v>0</v>
      </c>
      <c r="AI78" s="1322">
        <f>'O7 Amortization'!AG82</f>
        <v>-655.8100554311178</v>
      </c>
      <c r="AJ78" s="1322">
        <f>'O7 Amortization'!AH82</f>
        <v>-370180.15255433042</v>
      </c>
      <c r="AK78" s="1322">
        <f>'O7 Amortization'!AI82</f>
        <v>0</v>
      </c>
      <c r="AL78" s="1322">
        <f>'O7 Amortization'!AJ82</f>
        <v>-13876.698974119023</v>
      </c>
      <c r="AM78" s="1322">
        <f>'O7 Amortization'!AK82</f>
        <v>0</v>
      </c>
      <c r="AN78" s="1322">
        <f>'O7 Amortization'!AL82</f>
        <v>0</v>
      </c>
      <c r="AO78" s="1322">
        <f>'O7 Amortization'!AM82</f>
        <v>0</v>
      </c>
      <c r="AP78" s="1322">
        <f>'O7 Amortization'!AN82</f>
        <v>0</v>
      </c>
      <c r="AQ78" s="1322">
        <f>'O7 Amortization'!AO82</f>
        <v>0</v>
      </c>
      <c r="AR78" s="1322">
        <f>'O7 Amortization'!AP82</f>
        <v>0</v>
      </c>
      <c r="AS78" s="1322">
        <f>'O7 Amortization'!AQ82</f>
        <v>0</v>
      </c>
      <c r="AT78" s="1322">
        <f>'O7 Amortization'!AR82</f>
        <v>0</v>
      </c>
      <c r="AU78" s="1322">
        <f>'O7 Amortization'!AS82</f>
        <v>0</v>
      </c>
      <c r="AV78" s="1322">
        <f>'O7 Amortization'!AT82</f>
        <v>0</v>
      </c>
      <c r="AW78" s="1322">
        <f>'O7 Amortization'!AU82</f>
        <v>0</v>
      </c>
      <c r="AX78" s="1322">
        <f t="shared" si="10"/>
        <v>-8506196.9264000002</v>
      </c>
      <c r="AY78" s="1322"/>
      <c r="AZ78" s="1322"/>
      <c r="BA78" s="1322"/>
      <c r="BB78" s="1322"/>
      <c r="BC78" s="1322"/>
      <c r="BD78" s="1322"/>
      <c r="BE78" s="1322"/>
      <c r="BF78" s="1322"/>
      <c r="BG78" s="1322"/>
      <c r="BH78" s="1322"/>
      <c r="BI78" s="1322"/>
      <c r="BJ78" s="1322"/>
      <c r="BK78" s="1322"/>
      <c r="BL78" s="1322"/>
      <c r="BM78" s="1322"/>
      <c r="BN78" s="1322"/>
      <c r="BO78" s="1322"/>
      <c r="BP78" s="1322"/>
      <c r="BQ78" s="1322"/>
      <c r="BR78" s="1322"/>
      <c r="BS78" s="1322"/>
      <c r="BT78" s="1322">
        <f>'O7 Amortization'!AW82</f>
        <v>-12747.559257044804</v>
      </c>
      <c r="BU78" s="1322">
        <f>'O7 Amortization'!AX82</f>
        <v>-4709.4474711831363</v>
      </c>
      <c r="BV78" s="1322">
        <f>'O7 Amortization'!AY82</f>
        <v>-3775.7860727650796</v>
      </c>
      <c r="BW78" s="1322">
        <f>'O7 Amortization'!AZ82</f>
        <v>0</v>
      </c>
      <c r="BX78" s="1322">
        <f>'O7 Amortization'!BA82</f>
        <v>0</v>
      </c>
      <c r="BY78" s="1322">
        <f>'O7 Amortization'!BB82</f>
        <v>-801.6652759509891</v>
      </c>
      <c r="BZ78" s="1322">
        <f>'O7 Amortization'!BC82</f>
        <v>-659.13960765626939</v>
      </c>
      <c r="CA78" s="1322">
        <f>'O7 Amortization'!BD82</f>
        <v>0</v>
      </c>
      <c r="CB78" s="1322">
        <f>'O7 Amortization'!BE82</f>
        <v>-28.332315399723242</v>
      </c>
      <c r="CC78" s="1322">
        <f>'O7 Amortization'!BF82</f>
        <v>0</v>
      </c>
      <c r="CD78" s="1322">
        <f>'O7 Amortization'!BG82</f>
        <v>0</v>
      </c>
      <c r="CE78" s="1322">
        <f>'O7 Amortization'!BH82</f>
        <v>0</v>
      </c>
      <c r="CF78" s="1322">
        <f>'O7 Amortization'!BI82</f>
        <v>0</v>
      </c>
      <c r="CG78" s="1322">
        <f>'O7 Amortization'!BJ82</f>
        <v>0</v>
      </c>
      <c r="CH78" s="1322">
        <f>'O7 Amortization'!BK82</f>
        <v>0</v>
      </c>
      <c r="CI78" s="1322">
        <f>'O7 Amortization'!BL82</f>
        <v>0</v>
      </c>
      <c r="CJ78" s="1322">
        <f>'O7 Amortization'!BM82</f>
        <v>0</v>
      </c>
      <c r="CK78" s="1322">
        <f>'O7 Amortization'!BN82</f>
        <v>0</v>
      </c>
      <c r="CL78" s="1322">
        <f>'O7 Amortization'!BO82</f>
        <v>0</v>
      </c>
      <c r="CM78" s="1322">
        <f>'O7 Amortization'!BP82</f>
        <v>0</v>
      </c>
      <c r="CN78" s="1322">
        <f t="shared" si="12"/>
        <v>-22721.930000000004</v>
      </c>
      <c r="CO78" s="1651">
        <f>+E78-AC78-AX78-CN78</f>
        <v>2.1645973902195692E-9</v>
      </c>
      <c r="CQ78" s="1899" t="inlineStr">
        <is>
          <t/>
        </is>
      </c>
    </row>
    <row r="79" spans="1:95" s="64" customFormat="1" ht="12.75" x14ac:dyDescent="0.2">
      <c r="A79" s="2146">
        <v>2005</v>
      </c>
      <c r="B79" s="2112" t="s">
        <v>1044</v>
      </c>
      <c r="C79" s="1648">
        <f>IF(ISERROR(VLOOKUP($A79,'I3 TB Data'!$A$19:$H$483,MATCH('O5 Details by Class &amp; Accounts'!$C$18, 'I3 TB Data'!$A$19:$H$19,0),0)), 0, VLOOKUP($A79,'I3 TB Data'!$A$19:$H$483,MATCH('O5 Details by Class &amp; Accounts'!$C$18,'I3 TB Data'!$A$19:$H$19,0),0))</f>
        <v>0</v>
      </c>
      <c r="D79" s="1649">
        <f>'I4 BO ASSETS'!E80</f>
        <v>0</v>
      </c>
      <c r="E79" s="1648">
        <f t="shared" si="6"/>
        <v>0</v>
      </c>
      <c r="F79" s="1650">
        <f>IF(ISERROR(VLOOKUP($A79, 'E1 Categorization'!A33:E124, MATCH("Customer Component", 'E1 Categorization'!$A$33:$E$33,0), 0)), 0, IF(VLOOKUP($A79, 'E1 Categorization'!A33:E124, MATCH("Customer Component", 'E1 Categorization'!$A$33:$E$33,0), 0)=0, 'O5 Details by Class &amp; Accounts'!$E79, IF(AND(VLOOKUP($A79, 'E1 Categorization'!A33:E124, MATCH("Customer Component", 'E1 Categorization'!$A$33:$E$33,0), 0) &gt;0, VLOOKUP($A79, 'E1 Categorization'!A33:E124, MATCH("Customer Component", 'E1 Categorization'!$A$33:$E$33,0), 0)&lt;1), 'O5 Details by Class &amp; Accounts'!$E79*(1-VLOOKUP($A79, 'E1 Categorization'!A33:E124, MATCH("Customer Component", 'E1 Categorization'!$A$33:$E$33,0), 0)), 0)))</f>
        <v>0</v>
      </c>
      <c r="G79" s="1650">
        <f>IF(ISERROR(VLOOKUP($A79, 'E1 Categorization'!A33:E124, MATCH("Customer Component", 'E1 Categorization'!$A$33:$E$33,0), 0)),0, IF(VLOOKUP($A79, 'E1 Categorization'!A33:E124, MATCH("Customer Component", 'E1 Categorization'!$A$33:$E$33,0), 0)=0, 0, IF(AND(VLOOKUP($A79, 'E1 Categorization'!A33:E124, MATCH("Customer Component", 'E1 Categorization'!$A$33:$E$33,0), 0) &gt;0, VLOOKUP($A79, 'E1 Categorization'!A33:E124, MATCH("Customer Component", 'E1 Categorization'!$A$33:$E$33,0), 0)&lt;1), 'O5 Details by Class &amp; Accounts'!$E79*(VLOOKUP($A79, 'E1 Categorization'!A33:E124, MATCH("Customer Component", 'E1 Categorization'!$A$33:$E$33,0), 0)), 'O5 Details by Class &amp; Accounts'!$E79)))</f>
        <v>0</v>
      </c>
      <c r="H79" s="1322">
        <f t="shared" si="8"/>
        <v>0</v>
      </c>
      <c r="I79" s="1322">
        <f>IF(ISERROR(VLOOKUP(VLOOKUP($A79, 'E4 TB Allocation Details'!$A$18:$L$214, MATCH("Demand ID", 'E4 TB Allocation Details'!$A$18:$L$18, 0),FALSE), 'E2 Allocators'!$B$15:$W$358, MATCH('O5 Details by Class &amp; Accounts'!I$18, 'E2 Allocators'!$B$15:$W$15, 0),FALSE)*$F79), 0, VLOOKUP(VLOOKUP($A79, 'E4 TB Allocation Details'!$A$18:$L$214, MATCH("Demand ID", 'E4 TB Allocation Details'!$A$18:$L$18, 0),FALSE), 'E2 Allocators'!$B$15:$W$358, MATCH('O5 Details by Class &amp; Accounts'!I$18, 'E2 Allocators'!$B$15:$W$15, 0),FALSE)*$F79)</f>
        <v>0</v>
      </c>
      <c r="J79" s="1322">
        <f>IF(ISERROR(VLOOKUP(VLOOKUP($A79, 'E4 TB Allocation Details'!$A$18:$L$214, MATCH("Demand ID", 'E4 TB Allocation Details'!$A$18:$L$18, 0),FALSE), 'E2 Allocators'!$B$15:$W$358, MATCH('O5 Details by Class &amp; Accounts'!J$18, 'E2 Allocators'!$B$15:$W$15, 0),FALSE)*$F79), 0, VLOOKUP(VLOOKUP($A79, 'E4 TB Allocation Details'!$A$18:$L$214, MATCH("Demand ID", 'E4 TB Allocation Details'!$A$18:$L$18, 0),FALSE), 'E2 Allocators'!$B$15:$W$358, MATCH('O5 Details by Class &amp; Accounts'!J$18, 'E2 Allocators'!$B$15:$W$15, 0),FALSE)*$F79)</f>
        <v>0</v>
      </c>
      <c r="K79" s="1322">
        <f>IF(ISERROR(VLOOKUP(VLOOKUP($A79, 'E4 TB Allocation Details'!$A$18:$L$214, MATCH("Demand ID", 'E4 TB Allocation Details'!$A$18:$L$18, 0),FALSE), 'E2 Allocators'!$B$15:$W$358, MATCH('O5 Details by Class &amp; Accounts'!K$18, 'E2 Allocators'!$B$15:$W$15, 0),FALSE)*$F79), 0, VLOOKUP(VLOOKUP($A79, 'E4 TB Allocation Details'!$A$18:$L$214, MATCH("Demand ID", 'E4 TB Allocation Details'!$A$18:$L$18, 0),FALSE), 'E2 Allocators'!$B$15:$W$358, MATCH('O5 Details by Class &amp; Accounts'!K$18, 'E2 Allocators'!$B$15:$W$15, 0),FALSE)*$F79)</f>
        <v>0</v>
      </c>
      <c r="L79" s="1322">
        <f>IF(ISERROR(VLOOKUP(VLOOKUP($A79, 'E4 TB Allocation Details'!$A$18:$L$214, MATCH("Demand ID", 'E4 TB Allocation Details'!$A$18:$L$18, 0),FALSE), 'E2 Allocators'!$B$15:$W$358, MATCH('O5 Details by Class &amp; Accounts'!L$18, 'E2 Allocators'!$B$15:$W$15, 0),FALSE)*$F79), 0, VLOOKUP(VLOOKUP($A79, 'E4 TB Allocation Details'!$A$18:$L$214, MATCH("Demand ID", 'E4 TB Allocation Details'!$A$18:$L$18, 0),FALSE), 'E2 Allocators'!$B$15:$W$358, MATCH('O5 Details by Class &amp; Accounts'!L$18, 'E2 Allocators'!$B$15:$W$15, 0),FALSE)*$F79)</f>
        <v>0</v>
      </c>
      <c r="M79" s="1322">
        <f>IF(ISERROR(VLOOKUP(VLOOKUP($A79, 'E4 TB Allocation Details'!$A$18:$L$214, MATCH("Demand ID", 'E4 TB Allocation Details'!$A$18:$L$18, 0),FALSE), 'E2 Allocators'!$B$15:$W$358, MATCH('O5 Details by Class &amp; Accounts'!M$18, 'E2 Allocators'!$B$15:$W$15, 0),FALSE)*$F79), 0, VLOOKUP(VLOOKUP($A79, 'E4 TB Allocation Details'!$A$18:$L$214, MATCH("Demand ID", 'E4 TB Allocation Details'!$A$18:$L$18, 0),FALSE), 'E2 Allocators'!$B$15:$W$358, MATCH('O5 Details by Class &amp; Accounts'!M$18, 'E2 Allocators'!$B$15:$W$15, 0),FALSE)*$F79)</f>
        <v>0</v>
      </c>
      <c r="N79" s="1322">
        <f>IF(ISERROR(VLOOKUP(VLOOKUP($A79, 'E4 TB Allocation Details'!$A$18:$L$214, MATCH("Demand ID", 'E4 TB Allocation Details'!$A$18:$L$18, 0),FALSE), 'E2 Allocators'!$B$15:$W$358, MATCH('O5 Details by Class &amp; Accounts'!N$18, 'E2 Allocators'!$B$15:$W$15, 0),FALSE)*$F79), 0, VLOOKUP(VLOOKUP($A79, 'E4 TB Allocation Details'!$A$18:$L$214, MATCH("Demand ID", 'E4 TB Allocation Details'!$A$18:$L$18, 0),FALSE), 'E2 Allocators'!$B$15:$W$358, MATCH('O5 Details by Class &amp; Accounts'!N$18, 'E2 Allocators'!$B$15:$W$15, 0),FALSE)*$F79)</f>
        <v>0</v>
      </c>
      <c r="O79" s="1322">
        <f>IF(ISERROR(VLOOKUP(VLOOKUP($A79, 'E4 TB Allocation Details'!$A$18:$L$214, MATCH("Demand ID", 'E4 TB Allocation Details'!$A$18:$L$18, 0),FALSE), 'E2 Allocators'!$B$15:$W$358, MATCH('O5 Details by Class &amp; Accounts'!O$18, 'E2 Allocators'!$B$15:$W$15, 0),FALSE)*$F79), 0, VLOOKUP(VLOOKUP($A79, 'E4 TB Allocation Details'!$A$18:$L$214, MATCH("Demand ID", 'E4 TB Allocation Details'!$A$18:$L$18, 0),FALSE), 'E2 Allocators'!$B$15:$W$358, MATCH('O5 Details by Class &amp; Accounts'!O$18, 'E2 Allocators'!$B$15:$W$15, 0),FALSE)*$F79)</f>
        <v>0</v>
      </c>
      <c r="P79" s="1322">
        <f>IF(ISERROR(VLOOKUP(VLOOKUP($A79, 'E4 TB Allocation Details'!$A$18:$L$214, MATCH("Demand ID", 'E4 TB Allocation Details'!$A$18:$L$18, 0),FALSE), 'E2 Allocators'!$B$15:$W$358, MATCH('O5 Details by Class &amp; Accounts'!P$18, 'E2 Allocators'!$B$15:$W$15, 0),FALSE)*$F79), 0, VLOOKUP(VLOOKUP($A79, 'E4 TB Allocation Details'!$A$18:$L$214, MATCH("Demand ID", 'E4 TB Allocation Details'!$A$18:$L$18, 0),FALSE), 'E2 Allocators'!$B$15:$W$358, MATCH('O5 Details by Class &amp; Accounts'!P$18, 'E2 Allocators'!$B$15:$W$15, 0),FALSE)*$F79)</f>
        <v>0</v>
      </c>
      <c r="Q79" s="1322">
        <f>IF(ISERROR(VLOOKUP(VLOOKUP($A79, 'E4 TB Allocation Details'!$A$18:$L$214, MATCH("Demand ID", 'E4 TB Allocation Details'!$A$18:$L$18, 0),FALSE), 'E2 Allocators'!$B$15:$W$358, MATCH('O5 Details by Class &amp; Accounts'!Q$18, 'E2 Allocators'!$B$15:$W$15, 0),FALSE)*$F79), 0, VLOOKUP(VLOOKUP($A79, 'E4 TB Allocation Details'!$A$18:$L$214, MATCH("Demand ID", 'E4 TB Allocation Details'!$A$18:$L$18, 0),FALSE), 'E2 Allocators'!$B$15:$W$358, MATCH('O5 Details by Class &amp; Accounts'!Q$18, 'E2 Allocators'!$B$15:$W$15, 0),FALSE)*$F79)</f>
        <v>0</v>
      </c>
      <c r="R79" s="1322">
        <f>IF(ISERROR(VLOOKUP(VLOOKUP($A79, 'E4 TB Allocation Details'!$A$18:$L$214, MATCH("Demand ID", 'E4 TB Allocation Details'!$A$18:$L$18, 0),FALSE), 'E2 Allocators'!$B$15:$W$358, MATCH('O5 Details by Class &amp; Accounts'!R$18, 'E2 Allocators'!$B$15:$W$15, 0),FALSE)*$F79), 0, VLOOKUP(VLOOKUP($A79, 'E4 TB Allocation Details'!$A$18:$L$214, MATCH("Demand ID", 'E4 TB Allocation Details'!$A$18:$L$18, 0),FALSE), 'E2 Allocators'!$B$15:$W$358, MATCH('O5 Details by Class &amp; Accounts'!R$18, 'E2 Allocators'!$B$15:$W$15, 0),FALSE)*$F79)</f>
        <v>0</v>
      </c>
      <c r="S79" s="1322">
        <f>IF(ISERROR(VLOOKUP(VLOOKUP($A79, 'E4 TB Allocation Details'!$A$18:$L$214, MATCH("Demand ID", 'E4 TB Allocation Details'!$A$18:$L$18, 0),FALSE), 'E2 Allocators'!$B$15:$W$358, MATCH('O5 Details by Class &amp; Accounts'!S$18, 'E2 Allocators'!$B$15:$W$15, 0),FALSE)*$F79), 0, VLOOKUP(VLOOKUP($A79, 'E4 TB Allocation Details'!$A$18:$L$214, MATCH("Demand ID", 'E4 TB Allocation Details'!$A$18:$L$18, 0),FALSE), 'E2 Allocators'!$B$15:$W$358, MATCH('O5 Details by Class &amp; Accounts'!S$18, 'E2 Allocators'!$B$15:$W$15, 0),FALSE)*$F79)</f>
        <v>0</v>
      </c>
      <c r="T79" s="1322">
        <f>IF(ISERROR(VLOOKUP(VLOOKUP($A79, 'E4 TB Allocation Details'!$A$18:$L$214, MATCH("Demand ID", 'E4 TB Allocation Details'!$A$18:$L$18, 0),FALSE), 'E2 Allocators'!$B$15:$W$358, MATCH('O5 Details by Class &amp; Accounts'!T$18, 'E2 Allocators'!$B$15:$W$15, 0),FALSE)*$F79), 0, VLOOKUP(VLOOKUP($A79, 'E4 TB Allocation Details'!$A$18:$L$214, MATCH("Demand ID", 'E4 TB Allocation Details'!$A$18:$L$18, 0),FALSE), 'E2 Allocators'!$B$15:$W$358, MATCH('O5 Details by Class &amp; Accounts'!T$18, 'E2 Allocators'!$B$15:$W$15, 0),FALSE)*$F79)</f>
        <v>0</v>
      </c>
      <c r="U79" s="1322">
        <f>IF(ISERROR(VLOOKUP(VLOOKUP($A79, 'E4 TB Allocation Details'!$A$18:$L$214, MATCH("Demand ID", 'E4 TB Allocation Details'!$A$18:$L$18, 0),FALSE), 'E2 Allocators'!$B$15:$W$358, MATCH('O5 Details by Class &amp; Accounts'!U$18, 'E2 Allocators'!$B$15:$W$15, 0),FALSE)*$F79), 0, VLOOKUP(VLOOKUP($A79, 'E4 TB Allocation Details'!$A$18:$L$214, MATCH("Demand ID", 'E4 TB Allocation Details'!$A$18:$L$18, 0),FALSE), 'E2 Allocators'!$B$15:$W$358, MATCH('O5 Details by Class &amp; Accounts'!U$18, 'E2 Allocators'!$B$15:$W$15, 0),FALSE)*$F79)</f>
        <v>0</v>
      </c>
      <c r="V79" s="1322">
        <f>IF(ISERROR(VLOOKUP(VLOOKUP($A79, 'E4 TB Allocation Details'!$A$18:$L$214, MATCH("Demand ID", 'E4 TB Allocation Details'!$A$18:$L$18, 0),FALSE), 'E2 Allocators'!$B$15:$W$358, MATCH('O5 Details by Class &amp; Accounts'!V$18, 'E2 Allocators'!$B$15:$W$15, 0),FALSE)*$F79), 0, VLOOKUP(VLOOKUP($A79, 'E4 TB Allocation Details'!$A$18:$L$214, MATCH("Demand ID", 'E4 TB Allocation Details'!$A$18:$L$18, 0),FALSE), 'E2 Allocators'!$B$15:$W$358, MATCH('O5 Details by Class &amp; Accounts'!V$18, 'E2 Allocators'!$B$15:$W$15, 0),FALSE)*$F79)</f>
        <v>0</v>
      </c>
      <c r="W79" s="1322">
        <f>IF(ISERROR(VLOOKUP(VLOOKUP($A79, 'E4 TB Allocation Details'!$A$18:$L$214, MATCH("Demand ID", 'E4 TB Allocation Details'!$A$18:$L$18, 0),FALSE), 'E2 Allocators'!$B$15:$W$358, MATCH('O5 Details by Class &amp; Accounts'!W$18, 'E2 Allocators'!$B$15:$W$15, 0),FALSE)*$F79), 0, VLOOKUP(VLOOKUP($A79, 'E4 TB Allocation Details'!$A$18:$L$214, MATCH("Demand ID", 'E4 TB Allocation Details'!$A$18:$L$18, 0),FALSE), 'E2 Allocators'!$B$15:$W$358, MATCH('O5 Details by Class &amp; Accounts'!W$18, 'E2 Allocators'!$B$15:$W$15, 0),FALSE)*$F79)</f>
        <v>0</v>
      </c>
      <c r="X79" s="1322">
        <f>IF(ISERROR(VLOOKUP(VLOOKUP($A79, 'E4 TB Allocation Details'!$A$18:$L$214, MATCH("Demand ID", 'E4 TB Allocation Details'!$A$18:$L$18, 0),FALSE), 'E2 Allocators'!$B$15:$W$358, MATCH('O5 Details by Class &amp; Accounts'!X$18, 'E2 Allocators'!$B$15:$W$15, 0),FALSE)*$F79), 0, VLOOKUP(VLOOKUP($A79, 'E4 TB Allocation Details'!$A$18:$L$214, MATCH("Demand ID", 'E4 TB Allocation Details'!$A$18:$L$18, 0),FALSE), 'E2 Allocators'!$B$15:$W$358, MATCH('O5 Details by Class &amp; Accounts'!X$18, 'E2 Allocators'!$B$15:$W$15, 0),FALSE)*$F79)</f>
        <v>0</v>
      </c>
      <c r="Y79" s="1322">
        <f>IF(ISERROR(VLOOKUP(VLOOKUP($A79, 'E4 TB Allocation Details'!$A$18:$L$214, MATCH("Demand ID", 'E4 TB Allocation Details'!$A$18:$L$18, 0),FALSE), 'E2 Allocators'!$B$15:$W$358, MATCH('O5 Details by Class &amp; Accounts'!Y$18, 'E2 Allocators'!$B$15:$W$15, 0),FALSE)*$F79), 0, VLOOKUP(VLOOKUP($A79, 'E4 TB Allocation Details'!$A$18:$L$214, MATCH("Demand ID", 'E4 TB Allocation Details'!$A$18:$L$18, 0),FALSE), 'E2 Allocators'!$B$15:$W$358, MATCH('O5 Details by Class &amp; Accounts'!Y$18, 'E2 Allocators'!$B$15:$W$15, 0),FALSE)*$F79)</f>
        <v>0</v>
      </c>
      <c r="Z79" s="1322">
        <f>IF(ISERROR(VLOOKUP(VLOOKUP($A79, 'E4 TB Allocation Details'!$A$18:$L$214, MATCH("Demand ID", 'E4 TB Allocation Details'!$A$18:$L$18, 0),FALSE), 'E2 Allocators'!$B$15:$W$358, MATCH('O5 Details by Class &amp; Accounts'!Z$18, 'E2 Allocators'!$B$15:$W$15, 0),FALSE)*$F79), 0, VLOOKUP(VLOOKUP($A79, 'E4 TB Allocation Details'!$A$18:$L$214, MATCH("Demand ID", 'E4 TB Allocation Details'!$A$18:$L$18, 0),FALSE), 'E2 Allocators'!$B$15:$W$358, MATCH('O5 Details by Class &amp; Accounts'!Z$18, 'E2 Allocators'!$B$15:$W$15, 0),FALSE)*$F79)</f>
        <v>0</v>
      </c>
      <c r="AA79" s="1322">
        <f>IF(ISERROR(VLOOKUP(VLOOKUP($A79, 'E4 TB Allocation Details'!$A$18:$L$214, MATCH("Demand ID", 'E4 TB Allocation Details'!$A$18:$L$18, 0),FALSE), 'E2 Allocators'!$B$15:$W$358, MATCH('O5 Details by Class &amp; Accounts'!AA$18, 'E2 Allocators'!$B$15:$W$15, 0),FALSE)*$F79), 0, VLOOKUP(VLOOKUP($A79, 'E4 TB Allocation Details'!$A$18:$L$214, MATCH("Demand ID", 'E4 TB Allocation Details'!$A$18:$L$18, 0),FALSE), 'E2 Allocators'!$B$15:$W$358, MATCH('O5 Details by Class &amp; Accounts'!AA$18, 'E2 Allocators'!$B$15:$W$15, 0),FALSE)*$F79)</f>
        <v>0</v>
      </c>
      <c r="AB79" s="1322">
        <f>IF(ISERROR(VLOOKUP(VLOOKUP($A79, 'E4 TB Allocation Details'!$A$18:$L$214, MATCH("Demand ID", 'E4 TB Allocation Details'!$A$18:$L$18, 0),FALSE), 'E2 Allocators'!$B$15:$W$358, MATCH('O5 Details by Class &amp; Accounts'!AB$18, 'E2 Allocators'!$B$15:$W$15, 0),FALSE)*$F79), 0, VLOOKUP(VLOOKUP($A79, 'E4 TB Allocation Details'!$A$18:$L$214, MATCH("Demand ID", 'E4 TB Allocation Details'!$A$18:$L$18, 0),FALSE), 'E2 Allocators'!$B$15:$W$358, MATCH('O5 Details by Class &amp; Accounts'!AB$18, 'E2 Allocators'!$B$15:$W$15, 0),FALSE)*$F79)</f>
        <v>0</v>
      </c>
      <c r="AC79" s="1322">
        <f t="shared" si="9"/>
        <v>0</v>
      </c>
      <c r="AD79" s="1322">
        <f>IF(ISERROR(VLOOKUP(VLOOKUP($A79, 'E4 TB Allocation Details'!$A$18:$L$214, MATCH("Customer ID", 'E4 TB Allocation Details'!$A$18:$L$18, 0),FALSE), 'E2 Allocators'!$B$15:$W$358, MATCH('O5 Details by Class &amp; Accounts'!AD$18, 'E2 Allocators'!$B$15:$W$15, 0),FALSE)*$G79), 0, VLOOKUP(VLOOKUP($A79, 'E4 TB Allocation Details'!$A$18:$L$214, MATCH("Customer ID", 'E4 TB Allocation Details'!$A$18:$L$18, 0),FALSE), 'E2 Allocators'!$B$15:$W$358, MATCH('O5 Details by Class &amp; Accounts'!AD$18, 'E2 Allocators'!$B$15:$W$15, 0),FALSE)*$G79)</f>
        <v>0</v>
      </c>
      <c r="AE79" s="1322">
        <f>IF(ISERROR(VLOOKUP(VLOOKUP($A79, 'E4 TB Allocation Details'!$A$18:$L$214, MATCH("Customer ID", 'E4 TB Allocation Details'!$A$18:$L$18, 0),FALSE), 'E2 Allocators'!$B$15:$W$358, MATCH('O5 Details by Class &amp; Accounts'!AE$18, 'E2 Allocators'!$B$15:$W$15, 0),FALSE)*$G79), 0, VLOOKUP(VLOOKUP($A79, 'E4 TB Allocation Details'!$A$18:$L$214, MATCH("Customer ID", 'E4 TB Allocation Details'!$A$18:$L$18, 0),FALSE), 'E2 Allocators'!$B$15:$W$358, MATCH('O5 Details by Class &amp; Accounts'!AE$18, 'E2 Allocators'!$B$15:$W$15, 0),FALSE)*$G79)</f>
        <v>0</v>
      </c>
      <c r="AF79" s="1322">
        <f>IF(ISERROR(VLOOKUP(VLOOKUP($A79, 'E4 TB Allocation Details'!$A$18:$L$214, MATCH("Customer ID", 'E4 TB Allocation Details'!$A$18:$L$18, 0),FALSE), 'E2 Allocators'!$B$15:$W$358, MATCH('O5 Details by Class &amp; Accounts'!AF$18, 'E2 Allocators'!$B$15:$W$15, 0),FALSE)*$G79), 0, VLOOKUP(VLOOKUP($A79, 'E4 TB Allocation Details'!$A$18:$L$214, MATCH("Customer ID", 'E4 TB Allocation Details'!$A$18:$L$18, 0),FALSE), 'E2 Allocators'!$B$15:$W$358, MATCH('O5 Details by Class &amp; Accounts'!AF$18, 'E2 Allocators'!$B$15:$W$15, 0),FALSE)*$G79)</f>
        <v>0</v>
      </c>
      <c r="AG79" s="1322">
        <f>IF(ISERROR(VLOOKUP(VLOOKUP($A79, 'E4 TB Allocation Details'!$A$18:$L$214, MATCH("Customer ID", 'E4 TB Allocation Details'!$A$18:$L$18, 0),FALSE), 'E2 Allocators'!$B$15:$W$358, MATCH('O5 Details by Class &amp; Accounts'!AG$18, 'E2 Allocators'!$B$15:$W$15, 0),FALSE)*$G79), 0, VLOOKUP(VLOOKUP($A79, 'E4 TB Allocation Details'!$A$18:$L$214, MATCH("Customer ID", 'E4 TB Allocation Details'!$A$18:$L$18, 0),FALSE), 'E2 Allocators'!$B$15:$W$358, MATCH('O5 Details by Class &amp; Accounts'!AG$18, 'E2 Allocators'!$B$15:$W$15, 0),FALSE)*$G79)</f>
        <v>0</v>
      </c>
      <c r="AH79" s="1322">
        <f>IF(ISERROR(VLOOKUP(VLOOKUP($A79, 'E4 TB Allocation Details'!$A$18:$L$214, MATCH("Customer ID", 'E4 TB Allocation Details'!$A$18:$L$18, 0),FALSE), 'E2 Allocators'!$B$15:$W$358, MATCH('O5 Details by Class &amp; Accounts'!AH$18, 'E2 Allocators'!$B$15:$W$15, 0),FALSE)*$G79), 0, VLOOKUP(VLOOKUP($A79, 'E4 TB Allocation Details'!$A$18:$L$214, MATCH("Customer ID", 'E4 TB Allocation Details'!$A$18:$L$18, 0),FALSE), 'E2 Allocators'!$B$15:$W$358, MATCH('O5 Details by Class &amp; Accounts'!AH$18, 'E2 Allocators'!$B$15:$W$15, 0),FALSE)*$G79)</f>
        <v>0</v>
      </c>
      <c r="AI79" s="1322">
        <f>IF(ISERROR(VLOOKUP(VLOOKUP($A79, 'E4 TB Allocation Details'!$A$18:$L$214, MATCH("Customer ID", 'E4 TB Allocation Details'!$A$18:$L$18, 0),FALSE), 'E2 Allocators'!$B$15:$W$358, MATCH('O5 Details by Class &amp; Accounts'!AI$18, 'E2 Allocators'!$B$15:$W$15, 0),FALSE)*$G79), 0, VLOOKUP(VLOOKUP($A79, 'E4 TB Allocation Details'!$A$18:$L$214, MATCH("Customer ID", 'E4 TB Allocation Details'!$A$18:$L$18, 0),FALSE), 'E2 Allocators'!$B$15:$W$358, MATCH('O5 Details by Class &amp; Accounts'!AI$18, 'E2 Allocators'!$B$15:$W$15, 0),FALSE)*$G79)</f>
        <v>0</v>
      </c>
      <c r="AJ79" s="1322">
        <f>IF(ISERROR(VLOOKUP(VLOOKUP($A79, 'E4 TB Allocation Details'!$A$18:$L$214, MATCH("Customer ID", 'E4 TB Allocation Details'!$A$18:$L$18, 0),FALSE), 'E2 Allocators'!$B$15:$W$358, MATCH('O5 Details by Class &amp; Accounts'!AJ$18, 'E2 Allocators'!$B$15:$W$15, 0),FALSE)*$G79), 0, VLOOKUP(VLOOKUP($A79, 'E4 TB Allocation Details'!$A$18:$L$214, MATCH("Customer ID", 'E4 TB Allocation Details'!$A$18:$L$18, 0),FALSE), 'E2 Allocators'!$B$15:$W$358, MATCH('O5 Details by Class &amp; Accounts'!AJ$18, 'E2 Allocators'!$B$15:$W$15, 0),FALSE)*$G79)</f>
        <v>0</v>
      </c>
      <c r="AK79" s="1322">
        <f>IF(ISERROR(VLOOKUP(VLOOKUP($A79, 'E4 TB Allocation Details'!$A$18:$L$214, MATCH("Customer ID", 'E4 TB Allocation Details'!$A$18:$L$18, 0),FALSE), 'E2 Allocators'!$B$15:$W$358, MATCH('O5 Details by Class &amp; Accounts'!AK$18, 'E2 Allocators'!$B$15:$W$15, 0),FALSE)*$G79), 0, VLOOKUP(VLOOKUP($A79, 'E4 TB Allocation Details'!$A$18:$L$214, MATCH("Customer ID", 'E4 TB Allocation Details'!$A$18:$L$18, 0),FALSE), 'E2 Allocators'!$B$15:$W$358, MATCH('O5 Details by Class &amp; Accounts'!AK$18, 'E2 Allocators'!$B$15:$W$15, 0),FALSE)*$G79)</f>
        <v>0</v>
      </c>
      <c r="AL79" s="1322">
        <f>IF(ISERROR(VLOOKUP(VLOOKUP($A79, 'E4 TB Allocation Details'!$A$18:$L$214, MATCH("Customer ID", 'E4 TB Allocation Details'!$A$18:$L$18, 0),FALSE), 'E2 Allocators'!$B$15:$W$358, MATCH('O5 Details by Class &amp; Accounts'!AL$18, 'E2 Allocators'!$B$15:$W$15, 0),FALSE)*$G79), 0, VLOOKUP(VLOOKUP($A79, 'E4 TB Allocation Details'!$A$18:$L$214, MATCH("Customer ID", 'E4 TB Allocation Details'!$A$18:$L$18, 0),FALSE), 'E2 Allocators'!$B$15:$W$358, MATCH('O5 Details by Class &amp; Accounts'!AL$18, 'E2 Allocators'!$B$15:$W$15, 0),FALSE)*$G79)</f>
        <v>0</v>
      </c>
      <c r="AM79" s="1322">
        <f>IF(ISERROR(VLOOKUP(VLOOKUP($A79, 'E4 TB Allocation Details'!$A$18:$L$214, MATCH("Customer ID", 'E4 TB Allocation Details'!$A$18:$L$18, 0),FALSE), 'E2 Allocators'!$B$15:$W$358, MATCH('O5 Details by Class &amp; Accounts'!AM$18, 'E2 Allocators'!$B$15:$W$15, 0),FALSE)*$G79), 0, VLOOKUP(VLOOKUP($A79, 'E4 TB Allocation Details'!$A$18:$L$214, MATCH("Customer ID", 'E4 TB Allocation Details'!$A$18:$L$18, 0),FALSE), 'E2 Allocators'!$B$15:$W$358, MATCH('O5 Details by Class &amp; Accounts'!AM$18, 'E2 Allocators'!$B$15:$W$15, 0),FALSE)*$G79)</f>
        <v>0</v>
      </c>
      <c r="AN79" s="1322">
        <f>IF(ISERROR(VLOOKUP(VLOOKUP($A79, 'E4 TB Allocation Details'!$A$18:$L$214, MATCH("Customer ID", 'E4 TB Allocation Details'!$A$18:$L$18, 0),FALSE), 'E2 Allocators'!$B$15:$W$358, MATCH('O5 Details by Class &amp; Accounts'!AN$18, 'E2 Allocators'!$B$15:$W$15, 0),FALSE)*$G79), 0, VLOOKUP(VLOOKUP($A79, 'E4 TB Allocation Details'!$A$18:$L$214, MATCH("Customer ID", 'E4 TB Allocation Details'!$A$18:$L$18, 0),FALSE), 'E2 Allocators'!$B$15:$W$358, MATCH('O5 Details by Class &amp; Accounts'!AN$18, 'E2 Allocators'!$B$15:$W$15, 0),FALSE)*$G79)</f>
        <v>0</v>
      </c>
      <c r="AO79" s="1322">
        <f>IF(ISERROR(VLOOKUP(VLOOKUP($A79, 'E4 TB Allocation Details'!$A$18:$L$214, MATCH("Customer ID", 'E4 TB Allocation Details'!$A$18:$L$18, 0),FALSE), 'E2 Allocators'!$B$15:$W$358, MATCH('O5 Details by Class &amp; Accounts'!AO$18, 'E2 Allocators'!$B$15:$W$15, 0),FALSE)*$G79), 0, VLOOKUP(VLOOKUP($A79, 'E4 TB Allocation Details'!$A$18:$L$214, MATCH("Customer ID", 'E4 TB Allocation Details'!$A$18:$L$18, 0),FALSE), 'E2 Allocators'!$B$15:$W$358, MATCH('O5 Details by Class &amp; Accounts'!AO$18, 'E2 Allocators'!$B$15:$W$15, 0),FALSE)*$G79)</f>
        <v>0</v>
      </c>
      <c r="AP79" s="1322">
        <f>IF(ISERROR(VLOOKUP(VLOOKUP($A79, 'E4 TB Allocation Details'!$A$18:$L$214, MATCH("Customer ID", 'E4 TB Allocation Details'!$A$18:$L$18, 0),FALSE), 'E2 Allocators'!$B$15:$W$358, MATCH('O5 Details by Class &amp; Accounts'!AP$18, 'E2 Allocators'!$B$15:$W$15, 0),FALSE)*$G79), 0, VLOOKUP(VLOOKUP($A79, 'E4 TB Allocation Details'!$A$18:$L$214, MATCH("Customer ID", 'E4 TB Allocation Details'!$A$18:$L$18, 0),FALSE), 'E2 Allocators'!$B$15:$W$358, MATCH('O5 Details by Class &amp; Accounts'!AP$18, 'E2 Allocators'!$B$15:$W$15, 0),FALSE)*$G79)</f>
        <v>0</v>
      </c>
      <c r="AQ79" s="1322">
        <f>IF(ISERROR(VLOOKUP(VLOOKUP($A79, 'E4 TB Allocation Details'!$A$18:$L$214, MATCH("Customer ID", 'E4 TB Allocation Details'!$A$18:$L$18, 0),FALSE), 'E2 Allocators'!$B$15:$W$358, MATCH('O5 Details by Class &amp; Accounts'!AQ$18, 'E2 Allocators'!$B$15:$W$15, 0),FALSE)*$G79), 0, VLOOKUP(VLOOKUP($A79, 'E4 TB Allocation Details'!$A$18:$L$214, MATCH("Customer ID", 'E4 TB Allocation Details'!$A$18:$L$18, 0),FALSE), 'E2 Allocators'!$B$15:$W$358, MATCH('O5 Details by Class &amp; Accounts'!AQ$18, 'E2 Allocators'!$B$15:$W$15, 0),FALSE)*$G79)</f>
        <v>0</v>
      </c>
      <c r="AR79" s="1322">
        <f>IF(ISERROR(VLOOKUP(VLOOKUP($A79, 'E4 TB Allocation Details'!$A$18:$L$214, MATCH("Customer ID", 'E4 TB Allocation Details'!$A$18:$L$18, 0),FALSE), 'E2 Allocators'!$B$15:$W$358, MATCH('O5 Details by Class &amp; Accounts'!AR$18, 'E2 Allocators'!$B$15:$W$15, 0),FALSE)*$G79), 0, VLOOKUP(VLOOKUP($A79, 'E4 TB Allocation Details'!$A$18:$L$214, MATCH("Customer ID", 'E4 TB Allocation Details'!$A$18:$L$18, 0),FALSE), 'E2 Allocators'!$B$15:$W$358, MATCH('O5 Details by Class &amp; Accounts'!AR$18, 'E2 Allocators'!$B$15:$W$15, 0),FALSE)*$G79)</f>
        <v>0</v>
      </c>
      <c r="AS79" s="1322">
        <f>IF(ISERROR(VLOOKUP(VLOOKUP($A79, 'E4 TB Allocation Details'!$A$18:$L$214, MATCH("Customer ID", 'E4 TB Allocation Details'!$A$18:$L$18, 0),FALSE), 'E2 Allocators'!$B$15:$W$358, MATCH('O5 Details by Class &amp; Accounts'!AS$18, 'E2 Allocators'!$B$15:$W$15, 0),FALSE)*$G79), 0, VLOOKUP(VLOOKUP($A79, 'E4 TB Allocation Details'!$A$18:$L$214, MATCH("Customer ID", 'E4 TB Allocation Details'!$A$18:$L$18, 0),FALSE), 'E2 Allocators'!$B$15:$W$358, MATCH('O5 Details by Class &amp; Accounts'!AS$18, 'E2 Allocators'!$B$15:$W$15, 0),FALSE)*$G79)</f>
        <v>0</v>
      </c>
      <c r="AT79" s="1322">
        <f>IF(ISERROR(VLOOKUP(VLOOKUP($A79, 'E4 TB Allocation Details'!$A$18:$L$214, MATCH("Customer ID", 'E4 TB Allocation Details'!$A$18:$L$18, 0),FALSE), 'E2 Allocators'!$B$15:$W$358, MATCH('O5 Details by Class &amp; Accounts'!AT$18, 'E2 Allocators'!$B$15:$W$15, 0),FALSE)*$G79), 0, VLOOKUP(VLOOKUP($A79, 'E4 TB Allocation Details'!$A$18:$L$214, MATCH("Customer ID", 'E4 TB Allocation Details'!$A$18:$L$18, 0),FALSE), 'E2 Allocators'!$B$15:$W$358, MATCH('O5 Details by Class &amp; Accounts'!AT$18, 'E2 Allocators'!$B$15:$W$15, 0),FALSE)*$G79)</f>
        <v>0</v>
      </c>
      <c r="AU79" s="1322">
        <f>IF(ISERROR(VLOOKUP(VLOOKUP($A79, 'E4 TB Allocation Details'!$A$18:$L$214, MATCH("Customer ID", 'E4 TB Allocation Details'!$A$18:$L$18, 0),FALSE), 'E2 Allocators'!$B$15:$W$358, MATCH('O5 Details by Class &amp; Accounts'!AU$18, 'E2 Allocators'!$B$15:$W$15, 0),FALSE)*$G79), 0, VLOOKUP(VLOOKUP($A79, 'E4 TB Allocation Details'!$A$18:$L$214, MATCH("Customer ID", 'E4 TB Allocation Details'!$A$18:$L$18, 0),FALSE), 'E2 Allocators'!$B$15:$W$358, MATCH('O5 Details by Class &amp; Accounts'!AU$18, 'E2 Allocators'!$B$15:$W$15, 0),FALSE)*$G79)</f>
        <v>0</v>
      </c>
      <c r="AV79" s="1322">
        <f>IF(ISERROR(VLOOKUP(VLOOKUP($A79, 'E4 TB Allocation Details'!$A$18:$L$214, MATCH("Customer ID", 'E4 TB Allocation Details'!$A$18:$L$18, 0),FALSE), 'E2 Allocators'!$B$15:$W$358, MATCH('O5 Details by Class &amp; Accounts'!AV$18, 'E2 Allocators'!$B$15:$W$15, 0),FALSE)*$G79), 0, VLOOKUP(VLOOKUP($A79, 'E4 TB Allocation Details'!$A$18:$L$214, MATCH("Customer ID", 'E4 TB Allocation Details'!$A$18:$L$18, 0),FALSE), 'E2 Allocators'!$B$15:$W$358, MATCH('O5 Details by Class &amp; Accounts'!AV$18, 'E2 Allocators'!$B$15:$W$15, 0),FALSE)*$G79)</f>
        <v>0</v>
      </c>
      <c r="AW79" s="1322">
        <f>IF(ISERROR(VLOOKUP(VLOOKUP($A79, 'E4 TB Allocation Details'!$A$18:$L$214, MATCH("Customer ID", 'E4 TB Allocation Details'!$A$18:$L$18, 0),FALSE), 'E2 Allocators'!$B$15:$W$358, MATCH('O5 Details by Class &amp; Accounts'!AW$18, 'E2 Allocators'!$B$15:$W$15, 0),FALSE)*$G79), 0, VLOOKUP(VLOOKUP($A79, 'E4 TB Allocation Details'!$A$18:$L$214, MATCH("Customer ID", 'E4 TB Allocation Details'!$A$18:$L$18, 0),FALSE), 'E2 Allocators'!$B$15:$W$358, MATCH('O5 Details by Class &amp; Accounts'!AW$18, 'E2 Allocators'!$B$15:$W$15, 0),FALSE)*$G79)</f>
        <v>0</v>
      </c>
      <c r="AX79" s="1322">
        <f t="shared" si="10"/>
        <v>0</v>
      </c>
      <c r="AY79" s="1322">
        <f>IF(ISERROR(VLOOKUP(VLOOKUP($A79, 'E4 TB Allocation Details'!$A$18:$L$214, MATCH("Misc ID", 'E4 TB Allocation Details'!$A$18:$L$18, 0),FALSE), 'E2 Allocators'!$B$15:$W$358, MATCH('O5 Details by Class &amp; Accounts'!AY$18, 'E2 Allocators'!$B$15:$W$15, 0),FALSE)*$E79), 0, VLOOKUP(VLOOKUP($A79, 'E4 TB Allocation Details'!$A$18:$L$214, MATCH("Misc ID", 'E4 TB Allocation Details'!$A$18:$L$18, 0),FALSE), 'E2 Allocators'!$B$15:$W$358, MATCH('O5 Details by Class &amp; Accounts'!AY$18, 'E2 Allocators'!$B$15:$W$15, 0),FALSE)*$E79)</f>
        <v>0</v>
      </c>
      <c r="AZ79" s="1322">
        <f>IF(ISERROR(VLOOKUP(VLOOKUP($A79, 'E4 TB Allocation Details'!$A$18:$L$214, MATCH("Misc ID", 'E4 TB Allocation Details'!$A$18:$L$18, 0),FALSE), 'E2 Allocators'!$B$15:$W$358, MATCH('O5 Details by Class &amp; Accounts'!AZ$18, 'E2 Allocators'!$B$15:$W$15, 0),FALSE)*$E79), 0, VLOOKUP(VLOOKUP($A79, 'E4 TB Allocation Details'!$A$18:$L$214, MATCH("Misc ID", 'E4 TB Allocation Details'!$A$18:$L$18, 0),FALSE), 'E2 Allocators'!$B$15:$W$358, MATCH('O5 Details by Class &amp; Accounts'!AZ$18, 'E2 Allocators'!$B$15:$W$15, 0),FALSE)*$E79)</f>
        <v>0</v>
      </c>
      <c r="BA79" s="1322">
        <f>IF(ISERROR(VLOOKUP(VLOOKUP($A79, 'E4 TB Allocation Details'!$A$18:$L$214, MATCH("Misc ID", 'E4 TB Allocation Details'!$A$18:$L$18, 0),FALSE), 'E2 Allocators'!$B$15:$W$358, MATCH('O5 Details by Class &amp; Accounts'!BA$18, 'E2 Allocators'!$B$15:$W$15, 0),FALSE)*$E79), 0, VLOOKUP(VLOOKUP($A79, 'E4 TB Allocation Details'!$A$18:$L$214, MATCH("Misc ID", 'E4 TB Allocation Details'!$A$18:$L$18, 0),FALSE), 'E2 Allocators'!$B$15:$W$358, MATCH('O5 Details by Class &amp; Accounts'!BA$18, 'E2 Allocators'!$B$15:$W$15, 0),FALSE)*$E79)</f>
        <v>0</v>
      </c>
      <c r="BB79" s="1322">
        <f>IF(ISERROR(VLOOKUP(VLOOKUP($A79, 'E4 TB Allocation Details'!$A$18:$L$214, MATCH("Misc ID", 'E4 TB Allocation Details'!$A$18:$L$18, 0),FALSE), 'E2 Allocators'!$B$15:$W$358, MATCH('O5 Details by Class &amp; Accounts'!BB$18, 'E2 Allocators'!$B$15:$W$15, 0),FALSE)*$E79), 0, VLOOKUP(VLOOKUP($A79, 'E4 TB Allocation Details'!$A$18:$L$214, MATCH("Misc ID", 'E4 TB Allocation Details'!$A$18:$L$18, 0),FALSE), 'E2 Allocators'!$B$15:$W$358, MATCH('O5 Details by Class &amp; Accounts'!BB$18, 'E2 Allocators'!$B$15:$W$15, 0),FALSE)*$E79)</f>
        <v>0</v>
      </c>
      <c r="BC79" s="1322">
        <f>IF(ISERROR(VLOOKUP(VLOOKUP($A79, 'E4 TB Allocation Details'!$A$18:$L$214, MATCH("Misc ID", 'E4 TB Allocation Details'!$A$18:$L$18, 0),FALSE), 'E2 Allocators'!$B$15:$W$358, MATCH('O5 Details by Class &amp; Accounts'!BC$18, 'E2 Allocators'!$B$15:$W$15, 0),FALSE)*$E79), 0, VLOOKUP(VLOOKUP($A79, 'E4 TB Allocation Details'!$A$18:$L$214, MATCH("Misc ID", 'E4 TB Allocation Details'!$A$18:$L$18, 0),FALSE), 'E2 Allocators'!$B$15:$W$358, MATCH('O5 Details by Class &amp; Accounts'!BC$18, 'E2 Allocators'!$B$15:$W$15, 0),FALSE)*$E79)</f>
        <v>0</v>
      </c>
      <c r="BD79" s="1322">
        <f>IF(ISERROR(VLOOKUP(VLOOKUP($A79, 'E4 TB Allocation Details'!$A$18:$L$214, MATCH("Misc ID", 'E4 TB Allocation Details'!$A$18:$L$18, 0),FALSE), 'E2 Allocators'!$B$15:$W$358, MATCH('O5 Details by Class &amp; Accounts'!BD$18, 'E2 Allocators'!$B$15:$W$15, 0),FALSE)*$E79), 0, VLOOKUP(VLOOKUP($A79, 'E4 TB Allocation Details'!$A$18:$L$214, MATCH("Misc ID", 'E4 TB Allocation Details'!$A$18:$L$18, 0),FALSE), 'E2 Allocators'!$B$15:$W$358, MATCH('O5 Details by Class &amp; Accounts'!BD$18, 'E2 Allocators'!$B$15:$W$15, 0),FALSE)*$E79)</f>
        <v>0</v>
      </c>
      <c r="BE79" s="1322">
        <f>IF(ISERROR(VLOOKUP(VLOOKUP($A79, 'E4 TB Allocation Details'!$A$18:$L$214, MATCH("Misc ID", 'E4 TB Allocation Details'!$A$18:$L$18, 0),FALSE), 'E2 Allocators'!$B$15:$W$358, MATCH('O5 Details by Class &amp; Accounts'!BE$18, 'E2 Allocators'!$B$15:$W$15, 0),FALSE)*$E79), 0, VLOOKUP(VLOOKUP($A79, 'E4 TB Allocation Details'!$A$18:$L$214, MATCH("Misc ID", 'E4 TB Allocation Details'!$A$18:$L$18, 0),FALSE), 'E2 Allocators'!$B$15:$W$358, MATCH('O5 Details by Class &amp; Accounts'!BE$18, 'E2 Allocators'!$B$15:$W$15, 0),FALSE)*$E79)</f>
        <v>0</v>
      </c>
      <c r="BF79" s="1322">
        <f>IF(ISERROR(VLOOKUP(VLOOKUP($A79, 'E4 TB Allocation Details'!$A$18:$L$214, MATCH("Misc ID", 'E4 TB Allocation Details'!$A$18:$L$18, 0),FALSE), 'E2 Allocators'!$B$15:$W$358, MATCH('O5 Details by Class &amp; Accounts'!BF$18, 'E2 Allocators'!$B$15:$W$15, 0),FALSE)*$E79), 0, VLOOKUP(VLOOKUP($A79, 'E4 TB Allocation Details'!$A$18:$L$214, MATCH("Misc ID", 'E4 TB Allocation Details'!$A$18:$L$18, 0),FALSE), 'E2 Allocators'!$B$15:$W$358, MATCH('O5 Details by Class &amp; Accounts'!BF$18, 'E2 Allocators'!$B$15:$W$15, 0),FALSE)*$E79)</f>
        <v>0</v>
      </c>
      <c r="BG79" s="1322">
        <f>IF(ISERROR(VLOOKUP(VLOOKUP($A79, 'E4 TB Allocation Details'!$A$18:$L$214, MATCH("Misc ID", 'E4 TB Allocation Details'!$A$18:$L$18, 0),FALSE), 'E2 Allocators'!$B$15:$W$358, MATCH('O5 Details by Class &amp; Accounts'!BG$18, 'E2 Allocators'!$B$15:$W$15, 0),FALSE)*$E79), 0, VLOOKUP(VLOOKUP($A79, 'E4 TB Allocation Details'!$A$18:$L$214, MATCH("Misc ID", 'E4 TB Allocation Details'!$A$18:$L$18, 0),FALSE), 'E2 Allocators'!$B$15:$W$358, MATCH('O5 Details by Class &amp; Accounts'!BG$18, 'E2 Allocators'!$B$15:$W$15, 0),FALSE)*$E79)</f>
        <v>0</v>
      </c>
      <c r="BH79" s="1322">
        <f>IF(ISERROR(VLOOKUP(VLOOKUP($A79, 'E4 TB Allocation Details'!$A$18:$L$214, MATCH("Misc ID", 'E4 TB Allocation Details'!$A$18:$L$18, 0),FALSE), 'E2 Allocators'!$B$15:$W$358, MATCH('O5 Details by Class &amp; Accounts'!BH$18, 'E2 Allocators'!$B$15:$W$15, 0),FALSE)*$E79), 0, VLOOKUP(VLOOKUP($A79, 'E4 TB Allocation Details'!$A$18:$L$214, MATCH("Misc ID", 'E4 TB Allocation Details'!$A$18:$L$18, 0),FALSE), 'E2 Allocators'!$B$15:$W$358, MATCH('O5 Details by Class &amp; Accounts'!BH$18, 'E2 Allocators'!$B$15:$W$15, 0),FALSE)*$E79)</f>
        <v>0</v>
      </c>
      <c r="BI79" s="1322">
        <f>IF(ISERROR(VLOOKUP(VLOOKUP($A79, 'E4 TB Allocation Details'!$A$18:$L$214, MATCH("Misc ID", 'E4 TB Allocation Details'!$A$18:$L$18, 0),FALSE), 'E2 Allocators'!$B$15:$W$358, MATCH('O5 Details by Class &amp; Accounts'!BI$18, 'E2 Allocators'!$B$15:$W$15, 0),FALSE)*$E79), 0, VLOOKUP(VLOOKUP($A79, 'E4 TB Allocation Details'!$A$18:$L$214, MATCH("Misc ID", 'E4 TB Allocation Details'!$A$18:$L$18, 0),FALSE), 'E2 Allocators'!$B$15:$W$358, MATCH('O5 Details by Class &amp; Accounts'!BI$18, 'E2 Allocators'!$B$15:$W$15, 0),FALSE)*$E79)</f>
        <v>0</v>
      </c>
      <c r="BJ79" s="1322">
        <f>IF(ISERROR(VLOOKUP(VLOOKUP($A79, 'E4 TB Allocation Details'!$A$18:$L$214, MATCH("Misc ID", 'E4 TB Allocation Details'!$A$18:$L$18, 0),FALSE), 'E2 Allocators'!$B$15:$W$358, MATCH('O5 Details by Class &amp; Accounts'!BJ$18, 'E2 Allocators'!$B$15:$W$15, 0),FALSE)*$E79), 0, VLOOKUP(VLOOKUP($A79, 'E4 TB Allocation Details'!$A$18:$L$214, MATCH("Misc ID", 'E4 TB Allocation Details'!$A$18:$L$18, 0),FALSE), 'E2 Allocators'!$B$15:$W$358, MATCH('O5 Details by Class &amp; Accounts'!BJ$18, 'E2 Allocators'!$B$15:$W$15, 0),FALSE)*$E79)</f>
        <v>0</v>
      </c>
      <c r="BK79" s="1322">
        <f>IF(ISERROR(VLOOKUP(VLOOKUP($A79, 'E4 TB Allocation Details'!$A$18:$L$214, MATCH("Misc ID", 'E4 TB Allocation Details'!$A$18:$L$18, 0),FALSE), 'E2 Allocators'!$B$15:$W$358, MATCH('O5 Details by Class &amp; Accounts'!BK$18, 'E2 Allocators'!$B$15:$W$15, 0),FALSE)*$E79), 0, VLOOKUP(VLOOKUP($A79, 'E4 TB Allocation Details'!$A$18:$L$214, MATCH("Misc ID", 'E4 TB Allocation Details'!$A$18:$L$18, 0),FALSE), 'E2 Allocators'!$B$15:$W$358, MATCH('O5 Details by Class &amp; Accounts'!BK$18, 'E2 Allocators'!$B$15:$W$15, 0),FALSE)*$E79)</f>
        <v>0</v>
      </c>
      <c r="BL79" s="1322">
        <f>IF(ISERROR(VLOOKUP(VLOOKUP($A79, 'E4 TB Allocation Details'!$A$18:$L$214, MATCH("Misc ID", 'E4 TB Allocation Details'!$A$18:$L$18, 0),FALSE), 'E2 Allocators'!$B$15:$W$358, MATCH('O5 Details by Class &amp; Accounts'!BL$18, 'E2 Allocators'!$B$15:$W$15, 0),FALSE)*$E79), 0, VLOOKUP(VLOOKUP($A79, 'E4 TB Allocation Details'!$A$18:$L$214, MATCH("Misc ID", 'E4 TB Allocation Details'!$A$18:$L$18, 0),FALSE), 'E2 Allocators'!$B$15:$W$358, MATCH('O5 Details by Class &amp; Accounts'!BL$18, 'E2 Allocators'!$B$15:$W$15, 0),FALSE)*$E79)</f>
        <v>0</v>
      </c>
      <c r="BM79" s="1322">
        <f>IF(ISERROR(VLOOKUP(VLOOKUP($A79, 'E4 TB Allocation Details'!$A$18:$L$214, MATCH("Misc ID", 'E4 TB Allocation Details'!$A$18:$L$18, 0),FALSE), 'E2 Allocators'!$B$15:$W$358, MATCH('O5 Details by Class &amp; Accounts'!BM$18, 'E2 Allocators'!$B$15:$W$15, 0),FALSE)*$E79), 0, VLOOKUP(VLOOKUP($A79, 'E4 TB Allocation Details'!$A$18:$L$214, MATCH("Misc ID", 'E4 TB Allocation Details'!$A$18:$L$18, 0),FALSE), 'E2 Allocators'!$B$15:$W$358, MATCH('O5 Details by Class &amp; Accounts'!BM$18, 'E2 Allocators'!$B$15:$W$15, 0),FALSE)*$E79)</f>
        <v>0</v>
      </c>
      <c r="BN79" s="1322">
        <f>IF(ISERROR(VLOOKUP(VLOOKUP($A79, 'E4 TB Allocation Details'!$A$18:$L$214, MATCH("Misc ID", 'E4 TB Allocation Details'!$A$18:$L$18, 0),FALSE), 'E2 Allocators'!$B$15:$W$358, MATCH('O5 Details by Class &amp; Accounts'!BN$18, 'E2 Allocators'!$B$15:$W$15, 0),FALSE)*$E79), 0, VLOOKUP(VLOOKUP($A79, 'E4 TB Allocation Details'!$A$18:$L$214, MATCH("Misc ID", 'E4 TB Allocation Details'!$A$18:$L$18, 0),FALSE), 'E2 Allocators'!$B$15:$W$358, MATCH('O5 Details by Class &amp; Accounts'!BN$18, 'E2 Allocators'!$B$15:$W$15, 0),FALSE)*$E79)</f>
        <v>0</v>
      </c>
      <c r="BO79" s="1322">
        <f>IF(ISERROR(VLOOKUP(VLOOKUP($A79, 'E4 TB Allocation Details'!$A$18:$L$214, MATCH("Misc ID", 'E4 TB Allocation Details'!$A$18:$L$18, 0),FALSE), 'E2 Allocators'!$B$15:$W$358, MATCH('O5 Details by Class &amp; Accounts'!BO$18, 'E2 Allocators'!$B$15:$W$15, 0),FALSE)*$E79), 0, VLOOKUP(VLOOKUP($A79, 'E4 TB Allocation Details'!$A$18:$L$214, MATCH("Misc ID", 'E4 TB Allocation Details'!$A$18:$L$18, 0),FALSE), 'E2 Allocators'!$B$15:$W$358, MATCH('O5 Details by Class &amp; Accounts'!BO$18, 'E2 Allocators'!$B$15:$W$15, 0),FALSE)*$E79)</f>
        <v>0</v>
      </c>
      <c r="BP79" s="1322">
        <f>IF(ISERROR(VLOOKUP(VLOOKUP($A79, 'E4 TB Allocation Details'!$A$18:$L$214, MATCH("Misc ID", 'E4 TB Allocation Details'!$A$18:$L$18, 0),FALSE), 'E2 Allocators'!$B$15:$W$358, MATCH('O5 Details by Class &amp; Accounts'!BP$18, 'E2 Allocators'!$B$15:$W$15, 0),FALSE)*$E79), 0, VLOOKUP(VLOOKUP($A79, 'E4 TB Allocation Details'!$A$18:$L$214, MATCH("Misc ID", 'E4 TB Allocation Details'!$A$18:$L$18, 0),FALSE), 'E2 Allocators'!$B$15:$W$358, MATCH('O5 Details by Class &amp; Accounts'!BP$18, 'E2 Allocators'!$B$15:$W$15, 0),FALSE)*$E79)</f>
        <v>0</v>
      </c>
      <c r="BQ79" s="1322">
        <f>IF(ISERROR(VLOOKUP(VLOOKUP($A79, 'E4 TB Allocation Details'!$A$18:$L$214, MATCH("Misc ID", 'E4 TB Allocation Details'!$A$18:$L$18, 0),FALSE), 'E2 Allocators'!$B$15:$W$358, MATCH('O5 Details by Class &amp; Accounts'!BQ$18, 'E2 Allocators'!$B$15:$W$15, 0),FALSE)*$E79), 0, VLOOKUP(VLOOKUP($A79, 'E4 TB Allocation Details'!$A$18:$L$214, MATCH("Misc ID", 'E4 TB Allocation Details'!$A$18:$L$18, 0),FALSE), 'E2 Allocators'!$B$15:$W$358, MATCH('O5 Details by Class &amp; Accounts'!BQ$18, 'E2 Allocators'!$B$15:$W$15, 0),FALSE)*$E79)</f>
        <v>0</v>
      </c>
      <c r="BR79" s="1322">
        <f>IF(ISERROR(VLOOKUP(VLOOKUP($A79, 'E4 TB Allocation Details'!$A$18:$L$214, MATCH("Misc ID", 'E4 TB Allocation Details'!$A$18:$L$18, 0),FALSE), 'E2 Allocators'!$B$15:$W$358, MATCH('O5 Details by Class &amp; Accounts'!BR$18, 'E2 Allocators'!$B$15:$W$15, 0),FALSE)*$E79), 0, VLOOKUP(VLOOKUP($A79, 'E4 TB Allocation Details'!$A$18:$L$214, MATCH("Misc ID", 'E4 TB Allocation Details'!$A$18:$L$18, 0),FALSE), 'E2 Allocators'!$B$15:$W$358, MATCH('O5 Details by Class &amp; Accounts'!BR$18, 'E2 Allocators'!$B$15:$W$15, 0),FALSE)*$E79)</f>
        <v>0</v>
      </c>
      <c r="BS79" s="1322">
        <f t="shared" si="11"/>
        <v>0</v>
      </c>
      <c r="BT79" s="1322">
        <f>IF(ISERROR(VLOOKUP(VLOOKUP($A79, 'E4 TB Allocation Details'!$A$18:$L$214, MATCH("A &amp; G ID", 'E4 TB Allocation Details'!$A$18:$L$18, 0),FALSE), 'E2 Allocators'!$B$15:$W$358, MATCH('O5 Details by Class &amp; Accounts'!BT$18, 'E2 Allocators'!$B$15:$W$15, 0),FALSE)*$E79), 0, VLOOKUP(VLOOKUP($A79, 'E4 TB Allocation Details'!$A$18:$L$214, MATCH("A &amp; G ID", 'E4 TB Allocation Details'!$A$18:$L$18, 0),FALSE), 'E2 Allocators'!$B$15:$W$358, MATCH('O5 Details by Class &amp; Accounts'!BT$18, 'E2 Allocators'!$B$15:$W$15, 0),FALSE)*$E79)</f>
        <v>0</v>
      </c>
      <c r="BU79" s="1322">
        <f>IF(ISERROR(VLOOKUP(VLOOKUP($A79, 'E4 TB Allocation Details'!$A$18:$L$214, MATCH("A &amp; G ID", 'E4 TB Allocation Details'!$A$18:$L$18, 0),FALSE), 'E2 Allocators'!$B$15:$W$358, MATCH('O5 Details by Class &amp; Accounts'!BU$18, 'E2 Allocators'!$B$15:$W$15, 0),FALSE)*$E79), 0, VLOOKUP(VLOOKUP($A79, 'E4 TB Allocation Details'!$A$18:$L$214, MATCH("A &amp; G ID", 'E4 TB Allocation Details'!$A$18:$L$18, 0),FALSE), 'E2 Allocators'!$B$15:$W$358, MATCH('O5 Details by Class &amp; Accounts'!BU$18, 'E2 Allocators'!$B$15:$W$15, 0),FALSE)*$E79)</f>
        <v>0</v>
      </c>
      <c r="BV79" s="1322">
        <f>IF(ISERROR(VLOOKUP(VLOOKUP($A79, 'E4 TB Allocation Details'!$A$18:$L$214, MATCH("A &amp; G ID", 'E4 TB Allocation Details'!$A$18:$L$18, 0),FALSE), 'E2 Allocators'!$B$15:$W$358, MATCH('O5 Details by Class &amp; Accounts'!BV$18, 'E2 Allocators'!$B$15:$W$15, 0),FALSE)*$E79), 0, VLOOKUP(VLOOKUP($A79, 'E4 TB Allocation Details'!$A$18:$L$214, MATCH("A &amp; G ID", 'E4 TB Allocation Details'!$A$18:$L$18, 0),FALSE), 'E2 Allocators'!$B$15:$W$358, MATCH('O5 Details by Class &amp; Accounts'!BV$18, 'E2 Allocators'!$B$15:$W$15, 0),FALSE)*$E79)</f>
        <v>0</v>
      </c>
      <c r="BW79" s="1322">
        <f>IF(ISERROR(VLOOKUP(VLOOKUP($A79, 'E4 TB Allocation Details'!$A$18:$L$214, MATCH("A &amp; G ID", 'E4 TB Allocation Details'!$A$18:$L$18, 0),FALSE), 'E2 Allocators'!$B$15:$W$358, MATCH('O5 Details by Class &amp; Accounts'!BW$18, 'E2 Allocators'!$B$15:$W$15, 0),FALSE)*$E79), 0, VLOOKUP(VLOOKUP($A79, 'E4 TB Allocation Details'!$A$18:$L$214, MATCH("A &amp; G ID", 'E4 TB Allocation Details'!$A$18:$L$18, 0),FALSE), 'E2 Allocators'!$B$15:$W$358, MATCH('O5 Details by Class &amp; Accounts'!BW$18, 'E2 Allocators'!$B$15:$W$15, 0),FALSE)*$E79)</f>
        <v>0</v>
      </c>
      <c r="BX79" s="1322">
        <f>IF(ISERROR(VLOOKUP(VLOOKUP($A79, 'E4 TB Allocation Details'!$A$18:$L$214, MATCH("A &amp; G ID", 'E4 TB Allocation Details'!$A$18:$L$18, 0),FALSE), 'E2 Allocators'!$B$15:$W$358, MATCH('O5 Details by Class &amp; Accounts'!BX$18, 'E2 Allocators'!$B$15:$W$15, 0),FALSE)*$E79), 0, VLOOKUP(VLOOKUP($A79, 'E4 TB Allocation Details'!$A$18:$L$214, MATCH("A &amp; G ID", 'E4 TB Allocation Details'!$A$18:$L$18, 0),FALSE), 'E2 Allocators'!$B$15:$W$358, MATCH('O5 Details by Class &amp; Accounts'!BX$18, 'E2 Allocators'!$B$15:$W$15, 0),FALSE)*$E79)</f>
        <v>0</v>
      </c>
      <c r="BY79" s="1322">
        <f>IF(ISERROR(VLOOKUP(VLOOKUP($A79, 'E4 TB Allocation Details'!$A$18:$L$214, MATCH("A &amp; G ID", 'E4 TB Allocation Details'!$A$18:$L$18, 0),FALSE), 'E2 Allocators'!$B$15:$W$358, MATCH('O5 Details by Class &amp; Accounts'!BY$18, 'E2 Allocators'!$B$15:$W$15, 0),FALSE)*$E79), 0, VLOOKUP(VLOOKUP($A79, 'E4 TB Allocation Details'!$A$18:$L$214, MATCH("A &amp; G ID", 'E4 TB Allocation Details'!$A$18:$L$18, 0),FALSE), 'E2 Allocators'!$B$15:$W$358, MATCH('O5 Details by Class &amp; Accounts'!BY$18, 'E2 Allocators'!$B$15:$W$15, 0),FALSE)*$E79)</f>
        <v>0</v>
      </c>
      <c r="BZ79" s="1322">
        <f>IF(ISERROR(VLOOKUP(VLOOKUP($A79, 'E4 TB Allocation Details'!$A$18:$L$214, MATCH("A &amp; G ID", 'E4 TB Allocation Details'!$A$18:$L$18, 0),FALSE), 'E2 Allocators'!$B$15:$W$358, MATCH('O5 Details by Class &amp; Accounts'!BZ$18, 'E2 Allocators'!$B$15:$W$15, 0),FALSE)*$E79), 0, VLOOKUP(VLOOKUP($A79, 'E4 TB Allocation Details'!$A$18:$L$214, MATCH("A &amp; G ID", 'E4 TB Allocation Details'!$A$18:$L$18, 0),FALSE), 'E2 Allocators'!$B$15:$W$358, MATCH('O5 Details by Class &amp; Accounts'!BZ$18, 'E2 Allocators'!$B$15:$W$15, 0),FALSE)*$E79)</f>
        <v>0</v>
      </c>
      <c r="CA79" s="1322">
        <f>IF(ISERROR(VLOOKUP(VLOOKUP($A79, 'E4 TB Allocation Details'!$A$18:$L$214, MATCH("A &amp; G ID", 'E4 TB Allocation Details'!$A$18:$L$18, 0),FALSE), 'E2 Allocators'!$B$15:$W$358, MATCH('O5 Details by Class &amp; Accounts'!CA$18, 'E2 Allocators'!$B$15:$W$15, 0),FALSE)*$E79), 0, VLOOKUP(VLOOKUP($A79, 'E4 TB Allocation Details'!$A$18:$L$214, MATCH("A &amp; G ID", 'E4 TB Allocation Details'!$A$18:$L$18, 0),FALSE), 'E2 Allocators'!$B$15:$W$358, MATCH('O5 Details by Class &amp; Accounts'!CA$18, 'E2 Allocators'!$B$15:$W$15, 0),FALSE)*$E79)</f>
        <v>0</v>
      </c>
      <c r="CB79" s="1322">
        <f>IF(ISERROR(VLOOKUP(VLOOKUP($A79, 'E4 TB Allocation Details'!$A$18:$L$214, MATCH("A &amp; G ID", 'E4 TB Allocation Details'!$A$18:$L$18, 0),FALSE), 'E2 Allocators'!$B$15:$W$358, MATCH('O5 Details by Class &amp; Accounts'!CB$18, 'E2 Allocators'!$B$15:$W$15, 0),FALSE)*$E79), 0, VLOOKUP(VLOOKUP($A79, 'E4 TB Allocation Details'!$A$18:$L$214, MATCH("A &amp; G ID", 'E4 TB Allocation Details'!$A$18:$L$18, 0),FALSE), 'E2 Allocators'!$B$15:$W$358, MATCH('O5 Details by Class &amp; Accounts'!CB$18, 'E2 Allocators'!$B$15:$W$15, 0),FALSE)*$E79)</f>
        <v>0</v>
      </c>
      <c r="CC79" s="1322">
        <f>IF(ISERROR(VLOOKUP(VLOOKUP($A79, 'E4 TB Allocation Details'!$A$18:$L$214, MATCH("A &amp; G ID", 'E4 TB Allocation Details'!$A$18:$L$18, 0),FALSE), 'E2 Allocators'!$B$15:$W$358, MATCH('O5 Details by Class &amp; Accounts'!CC$18, 'E2 Allocators'!$B$15:$W$15, 0),FALSE)*$E79), 0, VLOOKUP(VLOOKUP($A79, 'E4 TB Allocation Details'!$A$18:$L$214, MATCH("A &amp; G ID", 'E4 TB Allocation Details'!$A$18:$L$18, 0),FALSE), 'E2 Allocators'!$B$15:$W$358, MATCH('O5 Details by Class &amp; Accounts'!CC$18, 'E2 Allocators'!$B$15:$W$15, 0),FALSE)*$E79)</f>
        <v>0</v>
      </c>
      <c r="CD79" s="1322">
        <f>IF(ISERROR(VLOOKUP(VLOOKUP($A79, 'E4 TB Allocation Details'!$A$18:$L$214, MATCH("A &amp; G ID", 'E4 TB Allocation Details'!$A$18:$L$18, 0),FALSE), 'E2 Allocators'!$B$15:$W$358, MATCH('O5 Details by Class &amp; Accounts'!CD$18, 'E2 Allocators'!$B$15:$W$15, 0),FALSE)*$E79), 0, VLOOKUP(VLOOKUP($A79, 'E4 TB Allocation Details'!$A$18:$L$214, MATCH("A &amp; G ID", 'E4 TB Allocation Details'!$A$18:$L$18, 0),FALSE), 'E2 Allocators'!$B$15:$W$358, MATCH('O5 Details by Class &amp; Accounts'!CD$18, 'E2 Allocators'!$B$15:$W$15, 0),FALSE)*$E79)</f>
        <v>0</v>
      </c>
      <c r="CE79" s="1322">
        <f>IF(ISERROR(VLOOKUP(VLOOKUP($A79, 'E4 TB Allocation Details'!$A$18:$L$214, MATCH("A &amp; G ID", 'E4 TB Allocation Details'!$A$18:$L$18, 0),FALSE), 'E2 Allocators'!$B$15:$W$358, MATCH('O5 Details by Class &amp; Accounts'!CE$18, 'E2 Allocators'!$B$15:$W$15, 0),FALSE)*$E79), 0, VLOOKUP(VLOOKUP($A79, 'E4 TB Allocation Details'!$A$18:$L$214, MATCH("A &amp; G ID", 'E4 TB Allocation Details'!$A$18:$L$18, 0),FALSE), 'E2 Allocators'!$B$15:$W$358, MATCH('O5 Details by Class &amp; Accounts'!CE$18, 'E2 Allocators'!$B$15:$W$15, 0),FALSE)*$E79)</f>
        <v>0</v>
      </c>
      <c r="CF79" s="1322">
        <f>IF(ISERROR(VLOOKUP(VLOOKUP($A79, 'E4 TB Allocation Details'!$A$18:$L$214, MATCH("A &amp; G ID", 'E4 TB Allocation Details'!$A$18:$L$18, 0),FALSE), 'E2 Allocators'!$B$15:$W$358, MATCH('O5 Details by Class &amp; Accounts'!CF$18, 'E2 Allocators'!$B$15:$W$15, 0),FALSE)*$E79), 0, VLOOKUP(VLOOKUP($A79, 'E4 TB Allocation Details'!$A$18:$L$214, MATCH("A &amp; G ID", 'E4 TB Allocation Details'!$A$18:$L$18, 0),FALSE), 'E2 Allocators'!$B$15:$W$358, MATCH('O5 Details by Class &amp; Accounts'!CF$18, 'E2 Allocators'!$B$15:$W$15, 0),FALSE)*$E79)</f>
        <v>0</v>
      </c>
      <c r="CG79" s="1322">
        <f>IF(ISERROR(VLOOKUP(VLOOKUP($A79, 'E4 TB Allocation Details'!$A$18:$L$214, MATCH("A &amp; G ID", 'E4 TB Allocation Details'!$A$18:$L$18, 0),FALSE), 'E2 Allocators'!$B$15:$W$358, MATCH('O5 Details by Class &amp; Accounts'!CG$18, 'E2 Allocators'!$B$15:$W$15, 0),FALSE)*$E79), 0, VLOOKUP(VLOOKUP($A79, 'E4 TB Allocation Details'!$A$18:$L$214, MATCH("A &amp; G ID", 'E4 TB Allocation Details'!$A$18:$L$18, 0),FALSE), 'E2 Allocators'!$B$15:$W$358, MATCH('O5 Details by Class &amp; Accounts'!CG$18, 'E2 Allocators'!$B$15:$W$15, 0),FALSE)*$E79)</f>
        <v>0</v>
      </c>
      <c r="CH79" s="1322">
        <f>IF(ISERROR(VLOOKUP(VLOOKUP($A79, 'E4 TB Allocation Details'!$A$18:$L$214, MATCH("A &amp; G ID", 'E4 TB Allocation Details'!$A$18:$L$18, 0),FALSE), 'E2 Allocators'!$B$15:$W$358, MATCH('O5 Details by Class &amp; Accounts'!CH$18, 'E2 Allocators'!$B$15:$W$15, 0),FALSE)*$E79), 0, VLOOKUP(VLOOKUP($A79, 'E4 TB Allocation Details'!$A$18:$L$214, MATCH("A &amp; G ID", 'E4 TB Allocation Details'!$A$18:$L$18, 0),FALSE), 'E2 Allocators'!$B$15:$W$358, MATCH('O5 Details by Class &amp; Accounts'!CH$18, 'E2 Allocators'!$B$15:$W$15, 0),FALSE)*$E79)</f>
        <v>0</v>
      </c>
      <c r="CI79" s="1322">
        <f>IF(ISERROR(VLOOKUP(VLOOKUP($A79, 'E4 TB Allocation Details'!$A$18:$L$214, MATCH("A &amp; G ID", 'E4 TB Allocation Details'!$A$18:$L$18, 0),FALSE), 'E2 Allocators'!$B$15:$W$358, MATCH('O5 Details by Class &amp; Accounts'!CI$18, 'E2 Allocators'!$B$15:$W$15, 0),FALSE)*$E79), 0, VLOOKUP(VLOOKUP($A79, 'E4 TB Allocation Details'!$A$18:$L$214, MATCH("A &amp; G ID", 'E4 TB Allocation Details'!$A$18:$L$18, 0),FALSE), 'E2 Allocators'!$B$15:$W$358, MATCH('O5 Details by Class &amp; Accounts'!CI$18, 'E2 Allocators'!$B$15:$W$15, 0),FALSE)*$E79)</f>
        <v>0</v>
      </c>
      <c r="CJ79" s="1322">
        <f>IF(ISERROR(VLOOKUP(VLOOKUP($A79, 'E4 TB Allocation Details'!$A$18:$L$214, MATCH("A &amp; G ID", 'E4 TB Allocation Details'!$A$18:$L$18, 0),FALSE), 'E2 Allocators'!$B$15:$W$358, MATCH('O5 Details by Class &amp; Accounts'!CJ$18, 'E2 Allocators'!$B$15:$W$15, 0),FALSE)*$E79), 0, VLOOKUP(VLOOKUP($A79, 'E4 TB Allocation Details'!$A$18:$L$214, MATCH("A &amp; G ID", 'E4 TB Allocation Details'!$A$18:$L$18, 0),FALSE), 'E2 Allocators'!$B$15:$W$358, MATCH('O5 Details by Class &amp; Accounts'!CJ$18, 'E2 Allocators'!$B$15:$W$15, 0),FALSE)*$E79)</f>
        <v>0</v>
      </c>
      <c r="CK79" s="1322">
        <f>IF(ISERROR(VLOOKUP(VLOOKUP($A79, 'E4 TB Allocation Details'!$A$18:$L$214, MATCH("A &amp; G ID", 'E4 TB Allocation Details'!$A$18:$L$18, 0),FALSE), 'E2 Allocators'!$B$15:$W$358, MATCH('O5 Details by Class &amp; Accounts'!CK$18, 'E2 Allocators'!$B$15:$W$15, 0),FALSE)*$E79), 0, VLOOKUP(VLOOKUP($A79, 'E4 TB Allocation Details'!$A$18:$L$214, MATCH("A &amp; G ID", 'E4 TB Allocation Details'!$A$18:$L$18, 0),FALSE), 'E2 Allocators'!$B$15:$W$358, MATCH('O5 Details by Class &amp; Accounts'!CK$18, 'E2 Allocators'!$B$15:$W$15, 0),FALSE)*$E79)</f>
        <v>0</v>
      </c>
      <c r="CL79" s="1322">
        <f>IF(ISERROR(VLOOKUP(VLOOKUP($A79, 'E4 TB Allocation Details'!$A$18:$L$214, MATCH("A &amp; G ID", 'E4 TB Allocation Details'!$A$18:$L$18, 0),FALSE), 'E2 Allocators'!$B$15:$W$358, MATCH('O5 Details by Class &amp; Accounts'!CL$18, 'E2 Allocators'!$B$15:$W$15, 0),FALSE)*$E79), 0, VLOOKUP(VLOOKUP($A79, 'E4 TB Allocation Details'!$A$18:$L$214, MATCH("A &amp; G ID", 'E4 TB Allocation Details'!$A$18:$L$18, 0),FALSE), 'E2 Allocators'!$B$15:$W$358, MATCH('O5 Details by Class &amp; Accounts'!CL$18, 'E2 Allocators'!$B$15:$W$15, 0),FALSE)*$E79)</f>
        <v>0</v>
      </c>
      <c r="CM79" s="1322">
        <f>IF(ISERROR(VLOOKUP(VLOOKUP($A79, 'E4 TB Allocation Details'!$A$18:$L$214, MATCH("A &amp; G ID", 'E4 TB Allocation Details'!$A$18:$L$18, 0),FALSE), 'E2 Allocators'!$B$15:$W$358, MATCH('O5 Details by Class &amp; Accounts'!CM$18, 'E2 Allocators'!$B$15:$W$15, 0),FALSE)*$E79), 0, VLOOKUP(VLOOKUP($A79, 'E4 TB Allocation Details'!$A$18:$L$214, MATCH("A &amp; G ID", 'E4 TB Allocation Details'!$A$18:$L$18, 0),FALSE), 'E2 Allocators'!$B$15:$W$358, MATCH('O5 Details by Class &amp; Accounts'!CM$18, 'E2 Allocators'!$B$15:$W$15, 0),FALSE)*$E79)</f>
        <v>0</v>
      </c>
      <c r="CN79" s="1322">
        <f t="shared" si="12"/>
        <v>0</v>
      </c>
      <c r="CO79" s="1651">
        <f t="shared" si="7"/>
        <v>0</v>
      </c>
      <c r="CQ79" s="1899" t="inlineStr">
        <is>
          <t/>
        </is>
      </c>
    </row>
    <row r="80" spans="1:95" s="64" customFormat="1" ht="12.75" x14ac:dyDescent="0.2">
      <c r="A80" s="2146">
        <v>2010</v>
      </c>
      <c r="B80" s="2112" t="s">
        <v>1045</v>
      </c>
      <c r="C80" s="1648">
        <f>IF(ISERROR(VLOOKUP($A80,'I3 TB Data'!$A$19:$H$483,MATCH('O5 Details by Class &amp; Accounts'!$C$18, 'I3 TB Data'!$A$19:$H$19,0),0)), 0, VLOOKUP($A80,'I3 TB Data'!$A$19:$H$483,MATCH('O5 Details by Class &amp; Accounts'!$C$18,'I3 TB Data'!$A$19:$H$19,0),0))</f>
        <v>0</v>
      </c>
      <c r="D80" s="1649">
        <f>'I4 BO ASSETS'!E81</f>
        <v>0</v>
      </c>
      <c r="E80" s="1648">
        <f t="shared" si="6"/>
        <v>0</v>
      </c>
      <c r="F80" s="1650">
        <f>IF(ISERROR(VLOOKUP($A80, 'E1 Categorization'!A33:E124, MATCH("Customer Component", 'E1 Categorization'!$A$33:$E$33,0), 0)), 0, IF(VLOOKUP($A80, 'E1 Categorization'!A33:E124, MATCH("Customer Component", 'E1 Categorization'!$A$33:$E$33,0), 0)=0, 'O5 Details by Class &amp; Accounts'!$E80, IF(AND(VLOOKUP($A80, 'E1 Categorization'!A33:E124, MATCH("Customer Component", 'E1 Categorization'!$A$33:$E$33,0), 0) &gt;0, VLOOKUP($A80, 'E1 Categorization'!A33:E124, MATCH("Customer Component", 'E1 Categorization'!$A$33:$E$33,0), 0)&lt;1), 'O5 Details by Class &amp; Accounts'!$E80*(1-VLOOKUP($A80, 'E1 Categorization'!A33:E124, MATCH("Customer Component", 'E1 Categorization'!$A$33:$E$33,0), 0)), 0)))</f>
        <v>0</v>
      </c>
      <c r="G80" s="1650">
        <f>IF(ISERROR(VLOOKUP($A80, 'E1 Categorization'!A33:E124, MATCH("Customer Component", 'E1 Categorization'!$A$33:$E$33,0), 0)),0, IF(VLOOKUP($A80, 'E1 Categorization'!A33:E124, MATCH("Customer Component", 'E1 Categorization'!$A$33:$E$33,0), 0)=0, 0, IF(AND(VLOOKUP($A80, 'E1 Categorization'!A33:E124, MATCH("Customer Component", 'E1 Categorization'!$A$33:$E$33,0), 0) &gt;0, VLOOKUP($A80, 'E1 Categorization'!A33:E124, MATCH("Customer Component", 'E1 Categorization'!$A$33:$E$33,0), 0)&lt;1), 'O5 Details by Class &amp; Accounts'!$E80*(VLOOKUP($A80, 'E1 Categorization'!A33:E124, MATCH("Customer Component", 'E1 Categorization'!$A$33:$E$33,0), 0)), 'O5 Details by Class &amp; Accounts'!$E80)))</f>
        <v>0</v>
      </c>
      <c r="H80" s="1322">
        <f t="shared" si="8"/>
        <v>0</v>
      </c>
      <c r="I80" s="1322">
        <f>IF(ISERROR(VLOOKUP(VLOOKUP($A80, 'E4 TB Allocation Details'!$A$18:$L$214, MATCH("Demand ID", 'E4 TB Allocation Details'!$A$18:$L$18, 0),FALSE), 'E2 Allocators'!$B$15:$W$358, MATCH('O5 Details by Class &amp; Accounts'!I$18, 'E2 Allocators'!$B$15:$W$15, 0),FALSE)*$F80), 0, VLOOKUP(VLOOKUP($A80, 'E4 TB Allocation Details'!$A$18:$L$214, MATCH("Demand ID", 'E4 TB Allocation Details'!$A$18:$L$18, 0),FALSE), 'E2 Allocators'!$B$15:$W$358, MATCH('O5 Details by Class &amp; Accounts'!I$18, 'E2 Allocators'!$B$15:$W$15, 0),FALSE)*$F80)</f>
        <v>0</v>
      </c>
      <c r="J80" s="1322">
        <f>IF(ISERROR(VLOOKUP(VLOOKUP($A80, 'E4 TB Allocation Details'!$A$18:$L$214, MATCH("Demand ID", 'E4 TB Allocation Details'!$A$18:$L$18, 0),FALSE), 'E2 Allocators'!$B$15:$W$358, MATCH('O5 Details by Class &amp; Accounts'!J$18, 'E2 Allocators'!$B$15:$W$15, 0),FALSE)*$F80), 0, VLOOKUP(VLOOKUP($A80, 'E4 TB Allocation Details'!$A$18:$L$214, MATCH("Demand ID", 'E4 TB Allocation Details'!$A$18:$L$18, 0),FALSE), 'E2 Allocators'!$B$15:$W$358, MATCH('O5 Details by Class &amp; Accounts'!J$18, 'E2 Allocators'!$B$15:$W$15, 0),FALSE)*$F80)</f>
        <v>0</v>
      </c>
      <c r="K80" s="1322">
        <f>IF(ISERROR(VLOOKUP(VLOOKUP($A80, 'E4 TB Allocation Details'!$A$18:$L$214, MATCH("Demand ID", 'E4 TB Allocation Details'!$A$18:$L$18, 0),FALSE), 'E2 Allocators'!$B$15:$W$358, MATCH('O5 Details by Class &amp; Accounts'!K$18, 'E2 Allocators'!$B$15:$W$15, 0),FALSE)*$F80), 0, VLOOKUP(VLOOKUP($A80, 'E4 TB Allocation Details'!$A$18:$L$214, MATCH("Demand ID", 'E4 TB Allocation Details'!$A$18:$L$18, 0),FALSE), 'E2 Allocators'!$B$15:$W$358, MATCH('O5 Details by Class &amp; Accounts'!K$18, 'E2 Allocators'!$B$15:$W$15, 0),FALSE)*$F80)</f>
        <v>0</v>
      </c>
      <c r="L80" s="1322">
        <f>IF(ISERROR(VLOOKUP(VLOOKUP($A80, 'E4 TB Allocation Details'!$A$18:$L$214, MATCH("Demand ID", 'E4 TB Allocation Details'!$A$18:$L$18, 0),FALSE), 'E2 Allocators'!$B$15:$W$358, MATCH('O5 Details by Class &amp; Accounts'!L$18, 'E2 Allocators'!$B$15:$W$15, 0),FALSE)*$F80), 0, VLOOKUP(VLOOKUP($A80, 'E4 TB Allocation Details'!$A$18:$L$214, MATCH("Demand ID", 'E4 TB Allocation Details'!$A$18:$L$18, 0),FALSE), 'E2 Allocators'!$B$15:$W$358, MATCH('O5 Details by Class &amp; Accounts'!L$18, 'E2 Allocators'!$B$15:$W$15, 0),FALSE)*$F80)</f>
        <v>0</v>
      </c>
      <c r="M80" s="1322">
        <f>IF(ISERROR(VLOOKUP(VLOOKUP($A80, 'E4 TB Allocation Details'!$A$18:$L$214, MATCH("Demand ID", 'E4 TB Allocation Details'!$A$18:$L$18, 0),FALSE), 'E2 Allocators'!$B$15:$W$358, MATCH('O5 Details by Class &amp; Accounts'!M$18, 'E2 Allocators'!$B$15:$W$15, 0),FALSE)*$F80), 0, VLOOKUP(VLOOKUP($A80, 'E4 TB Allocation Details'!$A$18:$L$214, MATCH("Demand ID", 'E4 TB Allocation Details'!$A$18:$L$18, 0),FALSE), 'E2 Allocators'!$B$15:$W$358, MATCH('O5 Details by Class &amp; Accounts'!M$18, 'E2 Allocators'!$B$15:$W$15, 0),FALSE)*$F80)</f>
        <v>0</v>
      </c>
      <c r="N80" s="1322">
        <f>IF(ISERROR(VLOOKUP(VLOOKUP($A80, 'E4 TB Allocation Details'!$A$18:$L$214, MATCH("Demand ID", 'E4 TB Allocation Details'!$A$18:$L$18, 0),FALSE), 'E2 Allocators'!$B$15:$W$358, MATCH('O5 Details by Class &amp; Accounts'!N$18, 'E2 Allocators'!$B$15:$W$15, 0),FALSE)*$F80), 0, VLOOKUP(VLOOKUP($A80, 'E4 TB Allocation Details'!$A$18:$L$214, MATCH("Demand ID", 'E4 TB Allocation Details'!$A$18:$L$18, 0),FALSE), 'E2 Allocators'!$B$15:$W$358, MATCH('O5 Details by Class &amp; Accounts'!N$18, 'E2 Allocators'!$B$15:$W$15, 0),FALSE)*$F80)</f>
        <v>0</v>
      </c>
      <c r="O80" s="1322">
        <f>IF(ISERROR(VLOOKUP(VLOOKUP($A80, 'E4 TB Allocation Details'!$A$18:$L$214, MATCH("Demand ID", 'E4 TB Allocation Details'!$A$18:$L$18, 0),FALSE), 'E2 Allocators'!$B$15:$W$358, MATCH('O5 Details by Class &amp; Accounts'!O$18, 'E2 Allocators'!$B$15:$W$15, 0),FALSE)*$F80), 0, VLOOKUP(VLOOKUP($A80, 'E4 TB Allocation Details'!$A$18:$L$214, MATCH("Demand ID", 'E4 TB Allocation Details'!$A$18:$L$18, 0),FALSE), 'E2 Allocators'!$B$15:$W$358, MATCH('O5 Details by Class &amp; Accounts'!O$18, 'E2 Allocators'!$B$15:$W$15, 0),FALSE)*$F80)</f>
        <v>0</v>
      </c>
      <c r="P80" s="1322">
        <f>IF(ISERROR(VLOOKUP(VLOOKUP($A80, 'E4 TB Allocation Details'!$A$18:$L$214, MATCH("Demand ID", 'E4 TB Allocation Details'!$A$18:$L$18, 0),FALSE), 'E2 Allocators'!$B$15:$W$358, MATCH('O5 Details by Class &amp; Accounts'!P$18, 'E2 Allocators'!$B$15:$W$15, 0),FALSE)*$F80), 0, VLOOKUP(VLOOKUP($A80, 'E4 TB Allocation Details'!$A$18:$L$214, MATCH("Demand ID", 'E4 TB Allocation Details'!$A$18:$L$18, 0),FALSE), 'E2 Allocators'!$B$15:$W$358, MATCH('O5 Details by Class &amp; Accounts'!P$18, 'E2 Allocators'!$B$15:$W$15, 0),FALSE)*$F80)</f>
        <v>0</v>
      </c>
      <c r="Q80" s="1322">
        <f>IF(ISERROR(VLOOKUP(VLOOKUP($A80, 'E4 TB Allocation Details'!$A$18:$L$214, MATCH("Demand ID", 'E4 TB Allocation Details'!$A$18:$L$18, 0),FALSE), 'E2 Allocators'!$B$15:$W$358, MATCH('O5 Details by Class &amp; Accounts'!Q$18, 'E2 Allocators'!$B$15:$W$15, 0),FALSE)*$F80), 0, VLOOKUP(VLOOKUP($A80, 'E4 TB Allocation Details'!$A$18:$L$214, MATCH("Demand ID", 'E4 TB Allocation Details'!$A$18:$L$18, 0),FALSE), 'E2 Allocators'!$B$15:$W$358, MATCH('O5 Details by Class &amp; Accounts'!Q$18, 'E2 Allocators'!$B$15:$W$15, 0),FALSE)*$F80)</f>
        <v>0</v>
      </c>
      <c r="R80" s="1322">
        <f>IF(ISERROR(VLOOKUP(VLOOKUP($A80, 'E4 TB Allocation Details'!$A$18:$L$214, MATCH("Demand ID", 'E4 TB Allocation Details'!$A$18:$L$18, 0),FALSE), 'E2 Allocators'!$B$15:$W$358, MATCH('O5 Details by Class &amp; Accounts'!R$18, 'E2 Allocators'!$B$15:$W$15, 0),FALSE)*$F80), 0, VLOOKUP(VLOOKUP($A80, 'E4 TB Allocation Details'!$A$18:$L$214, MATCH("Demand ID", 'E4 TB Allocation Details'!$A$18:$L$18, 0),FALSE), 'E2 Allocators'!$B$15:$W$358, MATCH('O5 Details by Class &amp; Accounts'!R$18, 'E2 Allocators'!$B$15:$W$15, 0),FALSE)*$F80)</f>
        <v>0</v>
      </c>
      <c r="S80" s="1322">
        <f>IF(ISERROR(VLOOKUP(VLOOKUP($A80, 'E4 TB Allocation Details'!$A$18:$L$214, MATCH("Demand ID", 'E4 TB Allocation Details'!$A$18:$L$18, 0),FALSE), 'E2 Allocators'!$B$15:$W$358, MATCH('O5 Details by Class &amp; Accounts'!S$18, 'E2 Allocators'!$B$15:$W$15, 0),FALSE)*$F80), 0, VLOOKUP(VLOOKUP($A80, 'E4 TB Allocation Details'!$A$18:$L$214, MATCH("Demand ID", 'E4 TB Allocation Details'!$A$18:$L$18, 0),FALSE), 'E2 Allocators'!$B$15:$W$358, MATCH('O5 Details by Class &amp; Accounts'!S$18, 'E2 Allocators'!$B$15:$W$15, 0),FALSE)*$F80)</f>
        <v>0</v>
      </c>
      <c r="T80" s="1322">
        <f>IF(ISERROR(VLOOKUP(VLOOKUP($A80, 'E4 TB Allocation Details'!$A$18:$L$214, MATCH("Demand ID", 'E4 TB Allocation Details'!$A$18:$L$18, 0),FALSE), 'E2 Allocators'!$B$15:$W$358, MATCH('O5 Details by Class &amp; Accounts'!T$18, 'E2 Allocators'!$B$15:$W$15, 0),FALSE)*$F80), 0, VLOOKUP(VLOOKUP($A80, 'E4 TB Allocation Details'!$A$18:$L$214, MATCH("Demand ID", 'E4 TB Allocation Details'!$A$18:$L$18, 0),FALSE), 'E2 Allocators'!$B$15:$W$358, MATCH('O5 Details by Class &amp; Accounts'!T$18, 'E2 Allocators'!$B$15:$W$15, 0),FALSE)*$F80)</f>
        <v>0</v>
      </c>
      <c r="U80" s="1322">
        <f>IF(ISERROR(VLOOKUP(VLOOKUP($A80, 'E4 TB Allocation Details'!$A$18:$L$214, MATCH("Demand ID", 'E4 TB Allocation Details'!$A$18:$L$18, 0),FALSE), 'E2 Allocators'!$B$15:$W$358, MATCH('O5 Details by Class &amp; Accounts'!U$18, 'E2 Allocators'!$B$15:$W$15, 0),FALSE)*$F80), 0, VLOOKUP(VLOOKUP($A80, 'E4 TB Allocation Details'!$A$18:$L$214, MATCH("Demand ID", 'E4 TB Allocation Details'!$A$18:$L$18, 0),FALSE), 'E2 Allocators'!$B$15:$W$358, MATCH('O5 Details by Class &amp; Accounts'!U$18, 'E2 Allocators'!$B$15:$W$15, 0),FALSE)*$F80)</f>
        <v>0</v>
      </c>
      <c r="V80" s="1322">
        <f>IF(ISERROR(VLOOKUP(VLOOKUP($A80, 'E4 TB Allocation Details'!$A$18:$L$214, MATCH("Demand ID", 'E4 TB Allocation Details'!$A$18:$L$18, 0),FALSE), 'E2 Allocators'!$B$15:$W$358, MATCH('O5 Details by Class &amp; Accounts'!V$18, 'E2 Allocators'!$B$15:$W$15, 0),FALSE)*$F80), 0, VLOOKUP(VLOOKUP($A80, 'E4 TB Allocation Details'!$A$18:$L$214, MATCH("Demand ID", 'E4 TB Allocation Details'!$A$18:$L$18, 0),FALSE), 'E2 Allocators'!$B$15:$W$358, MATCH('O5 Details by Class &amp; Accounts'!V$18, 'E2 Allocators'!$B$15:$W$15, 0),FALSE)*$F80)</f>
        <v>0</v>
      </c>
      <c r="W80" s="1322">
        <f>IF(ISERROR(VLOOKUP(VLOOKUP($A80, 'E4 TB Allocation Details'!$A$18:$L$214, MATCH("Demand ID", 'E4 TB Allocation Details'!$A$18:$L$18, 0),FALSE), 'E2 Allocators'!$B$15:$W$358, MATCH('O5 Details by Class &amp; Accounts'!W$18, 'E2 Allocators'!$B$15:$W$15, 0),FALSE)*$F80), 0, VLOOKUP(VLOOKUP($A80, 'E4 TB Allocation Details'!$A$18:$L$214, MATCH("Demand ID", 'E4 TB Allocation Details'!$A$18:$L$18, 0),FALSE), 'E2 Allocators'!$B$15:$W$358, MATCH('O5 Details by Class &amp; Accounts'!W$18, 'E2 Allocators'!$B$15:$W$15, 0),FALSE)*$F80)</f>
        <v>0</v>
      </c>
      <c r="X80" s="1322">
        <f>IF(ISERROR(VLOOKUP(VLOOKUP($A80, 'E4 TB Allocation Details'!$A$18:$L$214, MATCH("Demand ID", 'E4 TB Allocation Details'!$A$18:$L$18, 0),FALSE), 'E2 Allocators'!$B$15:$W$358, MATCH('O5 Details by Class &amp; Accounts'!X$18, 'E2 Allocators'!$B$15:$W$15, 0),FALSE)*$F80), 0, VLOOKUP(VLOOKUP($A80, 'E4 TB Allocation Details'!$A$18:$L$214, MATCH("Demand ID", 'E4 TB Allocation Details'!$A$18:$L$18, 0),FALSE), 'E2 Allocators'!$B$15:$W$358, MATCH('O5 Details by Class &amp; Accounts'!X$18, 'E2 Allocators'!$B$15:$W$15, 0),FALSE)*$F80)</f>
        <v>0</v>
      </c>
      <c r="Y80" s="1322">
        <f>IF(ISERROR(VLOOKUP(VLOOKUP($A80, 'E4 TB Allocation Details'!$A$18:$L$214, MATCH("Demand ID", 'E4 TB Allocation Details'!$A$18:$L$18, 0),FALSE), 'E2 Allocators'!$B$15:$W$358, MATCH('O5 Details by Class &amp; Accounts'!Y$18, 'E2 Allocators'!$B$15:$W$15, 0),FALSE)*$F80), 0, VLOOKUP(VLOOKUP($A80, 'E4 TB Allocation Details'!$A$18:$L$214, MATCH("Demand ID", 'E4 TB Allocation Details'!$A$18:$L$18, 0),FALSE), 'E2 Allocators'!$B$15:$W$358, MATCH('O5 Details by Class &amp; Accounts'!Y$18, 'E2 Allocators'!$B$15:$W$15, 0),FALSE)*$F80)</f>
        <v>0</v>
      </c>
      <c r="Z80" s="1322">
        <f>IF(ISERROR(VLOOKUP(VLOOKUP($A80, 'E4 TB Allocation Details'!$A$18:$L$214, MATCH("Demand ID", 'E4 TB Allocation Details'!$A$18:$L$18, 0),FALSE), 'E2 Allocators'!$B$15:$W$358, MATCH('O5 Details by Class &amp; Accounts'!Z$18, 'E2 Allocators'!$B$15:$W$15, 0),FALSE)*$F80), 0, VLOOKUP(VLOOKUP($A80, 'E4 TB Allocation Details'!$A$18:$L$214, MATCH("Demand ID", 'E4 TB Allocation Details'!$A$18:$L$18, 0),FALSE), 'E2 Allocators'!$B$15:$W$358, MATCH('O5 Details by Class &amp; Accounts'!Z$18, 'E2 Allocators'!$B$15:$W$15, 0),FALSE)*$F80)</f>
        <v>0</v>
      </c>
      <c r="AA80" s="1322">
        <f>IF(ISERROR(VLOOKUP(VLOOKUP($A80, 'E4 TB Allocation Details'!$A$18:$L$214, MATCH("Demand ID", 'E4 TB Allocation Details'!$A$18:$L$18, 0),FALSE), 'E2 Allocators'!$B$15:$W$358, MATCH('O5 Details by Class &amp; Accounts'!AA$18, 'E2 Allocators'!$B$15:$W$15, 0),FALSE)*$F80), 0, VLOOKUP(VLOOKUP($A80, 'E4 TB Allocation Details'!$A$18:$L$214, MATCH("Demand ID", 'E4 TB Allocation Details'!$A$18:$L$18, 0),FALSE), 'E2 Allocators'!$B$15:$W$358, MATCH('O5 Details by Class &amp; Accounts'!AA$18, 'E2 Allocators'!$B$15:$W$15, 0),FALSE)*$F80)</f>
        <v>0</v>
      </c>
      <c r="AB80" s="1322">
        <f>IF(ISERROR(VLOOKUP(VLOOKUP($A80, 'E4 TB Allocation Details'!$A$18:$L$214, MATCH("Demand ID", 'E4 TB Allocation Details'!$A$18:$L$18, 0),FALSE), 'E2 Allocators'!$B$15:$W$358, MATCH('O5 Details by Class &amp; Accounts'!AB$18, 'E2 Allocators'!$B$15:$W$15, 0),FALSE)*$F80), 0, VLOOKUP(VLOOKUP($A80, 'E4 TB Allocation Details'!$A$18:$L$214, MATCH("Demand ID", 'E4 TB Allocation Details'!$A$18:$L$18, 0),FALSE), 'E2 Allocators'!$B$15:$W$358, MATCH('O5 Details by Class &amp; Accounts'!AB$18, 'E2 Allocators'!$B$15:$W$15, 0),FALSE)*$F80)</f>
        <v>0</v>
      </c>
      <c r="AC80" s="1322">
        <f t="shared" si="9"/>
        <v>0</v>
      </c>
      <c r="AD80" s="1322">
        <f>IF(ISERROR(VLOOKUP(VLOOKUP($A80, 'E4 TB Allocation Details'!$A$18:$L$214, MATCH("Customer ID", 'E4 TB Allocation Details'!$A$18:$L$18, 0),FALSE), 'E2 Allocators'!$B$15:$W$358, MATCH('O5 Details by Class &amp; Accounts'!AD$18, 'E2 Allocators'!$B$15:$W$15, 0),FALSE)*$G80), 0, VLOOKUP(VLOOKUP($A80, 'E4 TB Allocation Details'!$A$18:$L$214, MATCH("Customer ID", 'E4 TB Allocation Details'!$A$18:$L$18, 0),FALSE), 'E2 Allocators'!$B$15:$W$358, MATCH('O5 Details by Class &amp; Accounts'!AD$18, 'E2 Allocators'!$B$15:$W$15, 0),FALSE)*$G80)</f>
        <v>0</v>
      </c>
      <c r="AE80" s="1322">
        <f>IF(ISERROR(VLOOKUP(VLOOKUP($A80, 'E4 TB Allocation Details'!$A$18:$L$214, MATCH("Customer ID", 'E4 TB Allocation Details'!$A$18:$L$18, 0),FALSE), 'E2 Allocators'!$B$15:$W$358, MATCH('O5 Details by Class &amp; Accounts'!AE$18, 'E2 Allocators'!$B$15:$W$15, 0),FALSE)*$G80), 0, VLOOKUP(VLOOKUP($A80, 'E4 TB Allocation Details'!$A$18:$L$214, MATCH("Customer ID", 'E4 TB Allocation Details'!$A$18:$L$18, 0),FALSE), 'E2 Allocators'!$B$15:$W$358, MATCH('O5 Details by Class &amp; Accounts'!AE$18, 'E2 Allocators'!$B$15:$W$15, 0),FALSE)*$G80)</f>
        <v>0</v>
      </c>
      <c r="AF80" s="1322">
        <f>IF(ISERROR(VLOOKUP(VLOOKUP($A80, 'E4 TB Allocation Details'!$A$18:$L$214, MATCH("Customer ID", 'E4 TB Allocation Details'!$A$18:$L$18, 0),FALSE), 'E2 Allocators'!$B$15:$W$358, MATCH('O5 Details by Class &amp; Accounts'!AF$18, 'E2 Allocators'!$B$15:$W$15, 0),FALSE)*$G80), 0, VLOOKUP(VLOOKUP($A80, 'E4 TB Allocation Details'!$A$18:$L$214, MATCH("Customer ID", 'E4 TB Allocation Details'!$A$18:$L$18, 0),FALSE), 'E2 Allocators'!$B$15:$W$358, MATCH('O5 Details by Class &amp; Accounts'!AF$18, 'E2 Allocators'!$B$15:$W$15, 0),FALSE)*$G80)</f>
        <v>0</v>
      </c>
      <c r="AG80" s="1322">
        <f>IF(ISERROR(VLOOKUP(VLOOKUP($A80, 'E4 TB Allocation Details'!$A$18:$L$214, MATCH("Customer ID", 'E4 TB Allocation Details'!$A$18:$L$18, 0),FALSE), 'E2 Allocators'!$B$15:$W$358, MATCH('O5 Details by Class &amp; Accounts'!AG$18, 'E2 Allocators'!$B$15:$W$15, 0),FALSE)*$G80), 0, VLOOKUP(VLOOKUP($A80, 'E4 TB Allocation Details'!$A$18:$L$214, MATCH("Customer ID", 'E4 TB Allocation Details'!$A$18:$L$18, 0),FALSE), 'E2 Allocators'!$B$15:$W$358, MATCH('O5 Details by Class &amp; Accounts'!AG$18, 'E2 Allocators'!$B$15:$W$15, 0),FALSE)*$G80)</f>
        <v>0</v>
      </c>
      <c r="AH80" s="1322">
        <f>IF(ISERROR(VLOOKUP(VLOOKUP($A80, 'E4 TB Allocation Details'!$A$18:$L$214, MATCH("Customer ID", 'E4 TB Allocation Details'!$A$18:$L$18, 0),FALSE), 'E2 Allocators'!$B$15:$W$358, MATCH('O5 Details by Class &amp; Accounts'!AH$18, 'E2 Allocators'!$B$15:$W$15, 0),FALSE)*$G80), 0, VLOOKUP(VLOOKUP($A80, 'E4 TB Allocation Details'!$A$18:$L$214, MATCH("Customer ID", 'E4 TB Allocation Details'!$A$18:$L$18, 0),FALSE), 'E2 Allocators'!$B$15:$W$358, MATCH('O5 Details by Class &amp; Accounts'!AH$18, 'E2 Allocators'!$B$15:$W$15, 0),FALSE)*$G80)</f>
        <v>0</v>
      </c>
      <c r="AI80" s="1322">
        <f>IF(ISERROR(VLOOKUP(VLOOKUP($A80, 'E4 TB Allocation Details'!$A$18:$L$214, MATCH("Customer ID", 'E4 TB Allocation Details'!$A$18:$L$18, 0),FALSE), 'E2 Allocators'!$B$15:$W$358, MATCH('O5 Details by Class &amp; Accounts'!AI$18, 'E2 Allocators'!$B$15:$W$15, 0),FALSE)*$G80), 0, VLOOKUP(VLOOKUP($A80, 'E4 TB Allocation Details'!$A$18:$L$214, MATCH("Customer ID", 'E4 TB Allocation Details'!$A$18:$L$18, 0),FALSE), 'E2 Allocators'!$B$15:$W$358, MATCH('O5 Details by Class &amp; Accounts'!AI$18, 'E2 Allocators'!$B$15:$W$15, 0),FALSE)*$G80)</f>
        <v>0</v>
      </c>
      <c r="AJ80" s="1322">
        <f>IF(ISERROR(VLOOKUP(VLOOKUP($A80, 'E4 TB Allocation Details'!$A$18:$L$214, MATCH("Customer ID", 'E4 TB Allocation Details'!$A$18:$L$18, 0),FALSE), 'E2 Allocators'!$B$15:$W$358, MATCH('O5 Details by Class &amp; Accounts'!AJ$18, 'E2 Allocators'!$B$15:$W$15, 0),FALSE)*$G80), 0, VLOOKUP(VLOOKUP($A80, 'E4 TB Allocation Details'!$A$18:$L$214, MATCH("Customer ID", 'E4 TB Allocation Details'!$A$18:$L$18, 0),FALSE), 'E2 Allocators'!$B$15:$W$358, MATCH('O5 Details by Class &amp; Accounts'!AJ$18, 'E2 Allocators'!$B$15:$W$15, 0),FALSE)*$G80)</f>
        <v>0</v>
      </c>
      <c r="AK80" s="1322">
        <f>IF(ISERROR(VLOOKUP(VLOOKUP($A80, 'E4 TB Allocation Details'!$A$18:$L$214, MATCH("Customer ID", 'E4 TB Allocation Details'!$A$18:$L$18, 0),FALSE), 'E2 Allocators'!$B$15:$W$358, MATCH('O5 Details by Class &amp; Accounts'!AK$18, 'E2 Allocators'!$B$15:$W$15, 0),FALSE)*$G80), 0, VLOOKUP(VLOOKUP($A80, 'E4 TB Allocation Details'!$A$18:$L$214, MATCH("Customer ID", 'E4 TB Allocation Details'!$A$18:$L$18, 0),FALSE), 'E2 Allocators'!$B$15:$W$358, MATCH('O5 Details by Class &amp; Accounts'!AK$18, 'E2 Allocators'!$B$15:$W$15, 0),FALSE)*$G80)</f>
        <v>0</v>
      </c>
      <c r="AL80" s="1322">
        <f>IF(ISERROR(VLOOKUP(VLOOKUP($A80, 'E4 TB Allocation Details'!$A$18:$L$214, MATCH("Customer ID", 'E4 TB Allocation Details'!$A$18:$L$18, 0),FALSE), 'E2 Allocators'!$B$15:$W$358, MATCH('O5 Details by Class &amp; Accounts'!AL$18, 'E2 Allocators'!$B$15:$W$15, 0),FALSE)*$G80), 0, VLOOKUP(VLOOKUP($A80, 'E4 TB Allocation Details'!$A$18:$L$214, MATCH("Customer ID", 'E4 TB Allocation Details'!$A$18:$L$18, 0),FALSE), 'E2 Allocators'!$B$15:$W$358, MATCH('O5 Details by Class &amp; Accounts'!AL$18, 'E2 Allocators'!$B$15:$W$15, 0),FALSE)*$G80)</f>
        <v>0</v>
      </c>
      <c r="AM80" s="1322">
        <f>IF(ISERROR(VLOOKUP(VLOOKUP($A80, 'E4 TB Allocation Details'!$A$18:$L$214, MATCH("Customer ID", 'E4 TB Allocation Details'!$A$18:$L$18, 0),FALSE), 'E2 Allocators'!$B$15:$W$358, MATCH('O5 Details by Class &amp; Accounts'!AM$18, 'E2 Allocators'!$B$15:$W$15, 0),FALSE)*$G80), 0, VLOOKUP(VLOOKUP($A80, 'E4 TB Allocation Details'!$A$18:$L$214, MATCH("Customer ID", 'E4 TB Allocation Details'!$A$18:$L$18, 0),FALSE), 'E2 Allocators'!$B$15:$W$358, MATCH('O5 Details by Class &amp; Accounts'!AM$18, 'E2 Allocators'!$B$15:$W$15, 0),FALSE)*$G80)</f>
        <v>0</v>
      </c>
      <c r="AN80" s="1322">
        <f>IF(ISERROR(VLOOKUP(VLOOKUP($A80, 'E4 TB Allocation Details'!$A$18:$L$214, MATCH("Customer ID", 'E4 TB Allocation Details'!$A$18:$L$18, 0),FALSE), 'E2 Allocators'!$B$15:$W$358, MATCH('O5 Details by Class &amp; Accounts'!AN$18, 'E2 Allocators'!$B$15:$W$15, 0),FALSE)*$G80), 0, VLOOKUP(VLOOKUP($A80, 'E4 TB Allocation Details'!$A$18:$L$214, MATCH("Customer ID", 'E4 TB Allocation Details'!$A$18:$L$18, 0),FALSE), 'E2 Allocators'!$B$15:$W$358, MATCH('O5 Details by Class &amp; Accounts'!AN$18, 'E2 Allocators'!$B$15:$W$15, 0),FALSE)*$G80)</f>
        <v>0</v>
      </c>
      <c r="AO80" s="1322">
        <f>IF(ISERROR(VLOOKUP(VLOOKUP($A80, 'E4 TB Allocation Details'!$A$18:$L$214, MATCH("Customer ID", 'E4 TB Allocation Details'!$A$18:$L$18, 0),FALSE), 'E2 Allocators'!$B$15:$W$358, MATCH('O5 Details by Class &amp; Accounts'!AO$18, 'E2 Allocators'!$B$15:$W$15, 0),FALSE)*$G80), 0, VLOOKUP(VLOOKUP($A80, 'E4 TB Allocation Details'!$A$18:$L$214, MATCH("Customer ID", 'E4 TB Allocation Details'!$A$18:$L$18, 0),FALSE), 'E2 Allocators'!$B$15:$W$358, MATCH('O5 Details by Class &amp; Accounts'!AO$18, 'E2 Allocators'!$B$15:$W$15, 0),FALSE)*$G80)</f>
        <v>0</v>
      </c>
      <c r="AP80" s="1322">
        <f>IF(ISERROR(VLOOKUP(VLOOKUP($A80, 'E4 TB Allocation Details'!$A$18:$L$214, MATCH("Customer ID", 'E4 TB Allocation Details'!$A$18:$L$18, 0),FALSE), 'E2 Allocators'!$B$15:$W$358, MATCH('O5 Details by Class &amp; Accounts'!AP$18, 'E2 Allocators'!$B$15:$W$15, 0),FALSE)*$G80), 0, VLOOKUP(VLOOKUP($A80, 'E4 TB Allocation Details'!$A$18:$L$214, MATCH("Customer ID", 'E4 TB Allocation Details'!$A$18:$L$18, 0),FALSE), 'E2 Allocators'!$B$15:$W$358, MATCH('O5 Details by Class &amp; Accounts'!AP$18, 'E2 Allocators'!$B$15:$W$15, 0),FALSE)*$G80)</f>
        <v>0</v>
      </c>
      <c r="AQ80" s="1322">
        <f>IF(ISERROR(VLOOKUP(VLOOKUP($A80, 'E4 TB Allocation Details'!$A$18:$L$214, MATCH("Customer ID", 'E4 TB Allocation Details'!$A$18:$L$18, 0),FALSE), 'E2 Allocators'!$B$15:$W$358, MATCH('O5 Details by Class &amp; Accounts'!AQ$18, 'E2 Allocators'!$B$15:$W$15, 0),FALSE)*$G80), 0, VLOOKUP(VLOOKUP($A80, 'E4 TB Allocation Details'!$A$18:$L$214, MATCH("Customer ID", 'E4 TB Allocation Details'!$A$18:$L$18, 0),FALSE), 'E2 Allocators'!$B$15:$W$358, MATCH('O5 Details by Class &amp; Accounts'!AQ$18, 'E2 Allocators'!$B$15:$W$15, 0),FALSE)*$G80)</f>
        <v>0</v>
      </c>
      <c r="AR80" s="1322">
        <f>IF(ISERROR(VLOOKUP(VLOOKUP($A80, 'E4 TB Allocation Details'!$A$18:$L$214, MATCH("Customer ID", 'E4 TB Allocation Details'!$A$18:$L$18, 0),FALSE), 'E2 Allocators'!$B$15:$W$358, MATCH('O5 Details by Class &amp; Accounts'!AR$18, 'E2 Allocators'!$B$15:$W$15, 0),FALSE)*$G80), 0, VLOOKUP(VLOOKUP($A80, 'E4 TB Allocation Details'!$A$18:$L$214, MATCH("Customer ID", 'E4 TB Allocation Details'!$A$18:$L$18, 0),FALSE), 'E2 Allocators'!$B$15:$W$358, MATCH('O5 Details by Class &amp; Accounts'!AR$18, 'E2 Allocators'!$B$15:$W$15, 0),FALSE)*$G80)</f>
        <v>0</v>
      </c>
      <c r="AS80" s="1322">
        <f>IF(ISERROR(VLOOKUP(VLOOKUP($A80, 'E4 TB Allocation Details'!$A$18:$L$214, MATCH("Customer ID", 'E4 TB Allocation Details'!$A$18:$L$18, 0),FALSE), 'E2 Allocators'!$B$15:$W$358, MATCH('O5 Details by Class &amp; Accounts'!AS$18, 'E2 Allocators'!$B$15:$W$15, 0),FALSE)*$G80), 0, VLOOKUP(VLOOKUP($A80, 'E4 TB Allocation Details'!$A$18:$L$214, MATCH("Customer ID", 'E4 TB Allocation Details'!$A$18:$L$18, 0),FALSE), 'E2 Allocators'!$B$15:$W$358, MATCH('O5 Details by Class &amp; Accounts'!AS$18, 'E2 Allocators'!$B$15:$W$15, 0),FALSE)*$G80)</f>
        <v>0</v>
      </c>
      <c r="AT80" s="1322">
        <f>IF(ISERROR(VLOOKUP(VLOOKUP($A80, 'E4 TB Allocation Details'!$A$18:$L$214, MATCH("Customer ID", 'E4 TB Allocation Details'!$A$18:$L$18, 0),FALSE), 'E2 Allocators'!$B$15:$W$358, MATCH('O5 Details by Class &amp; Accounts'!AT$18, 'E2 Allocators'!$B$15:$W$15, 0),FALSE)*$G80), 0, VLOOKUP(VLOOKUP($A80, 'E4 TB Allocation Details'!$A$18:$L$214, MATCH("Customer ID", 'E4 TB Allocation Details'!$A$18:$L$18, 0),FALSE), 'E2 Allocators'!$B$15:$W$358, MATCH('O5 Details by Class &amp; Accounts'!AT$18, 'E2 Allocators'!$B$15:$W$15, 0),FALSE)*$G80)</f>
        <v>0</v>
      </c>
      <c r="AU80" s="1322">
        <f>IF(ISERROR(VLOOKUP(VLOOKUP($A80, 'E4 TB Allocation Details'!$A$18:$L$214, MATCH("Customer ID", 'E4 TB Allocation Details'!$A$18:$L$18, 0),FALSE), 'E2 Allocators'!$B$15:$W$358, MATCH('O5 Details by Class &amp; Accounts'!AU$18, 'E2 Allocators'!$B$15:$W$15, 0),FALSE)*$G80), 0, VLOOKUP(VLOOKUP($A80, 'E4 TB Allocation Details'!$A$18:$L$214, MATCH("Customer ID", 'E4 TB Allocation Details'!$A$18:$L$18, 0),FALSE), 'E2 Allocators'!$B$15:$W$358, MATCH('O5 Details by Class &amp; Accounts'!AU$18, 'E2 Allocators'!$B$15:$W$15, 0),FALSE)*$G80)</f>
        <v>0</v>
      </c>
      <c r="AV80" s="1322">
        <f>IF(ISERROR(VLOOKUP(VLOOKUP($A80, 'E4 TB Allocation Details'!$A$18:$L$214, MATCH("Customer ID", 'E4 TB Allocation Details'!$A$18:$L$18, 0),FALSE), 'E2 Allocators'!$B$15:$W$358, MATCH('O5 Details by Class &amp; Accounts'!AV$18, 'E2 Allocators'!$B$15:$W$15, 0),FALSE)*$G80), 0, VLOOKUP(VLOOKUP($A80, 'E4 TB Allocation Details'!$A$18:$L$214, MATCH("Customer ID", 'E4 TB Allocation Details'!$A$18:$L$18, 0),FALSE), 'E2 Allocators'!$B$15:$W$358, MATCH('O5 Details by Class &amp; Accounts'!AV$18, 'E2 Allocators'!$B$15:$W$15, 0),FALSE)*$G80)</f>
        <v>0</v>
      </c>
      <c r="AW80" s="1322">
        <f>IF(ISERROR(VLOOKUP(VLOOKUP($A80, 'E4 TB Allocation Details'!$A$18:$L$214, MATCH("Customer ID", 'E4 TB Allocation Details'!$A$18:$L$18, 0),FALSE), 'E2 Allocators'!$B$15:$W$358, MATCH('O5 Details by Class &amp; Accounts'!AW$18, 'E2 Allocators'!$B$15:$W$15, 0),FALSE)*$G80), 0, VLOOKUP(VLOOKUP($A80, 'E4 TB Allocation Details'!$A$18:$L$214, MATCH("Customer ID", 'E4 TB Allocation Details'!$A$18:$L$18, 0),FALSE), 'E2 Allocators'!$B$15:$W$358, MATCH('O5 Details by Class &amp; Accounts'!AW$18, 'E2 Allocators'!$B$15:$W$15, 0),FALSE)*$G80)</f>
        <v>0</v>
      </c>
      <c r="AX80" s="1322">
        <f t="shared" si="10"/>
        <v>0</v>
      </c>
      <c r="AY80" s="1322">
        <f>IF(ISERROR(VLOOKUP(VLOOKUP($A80, 'E4 TB Allocation Details'!$A$18:$L$214, MATCH("Misc ID", 'E4 TB Allocation Details'!$A$18:$L$18, 0),FALSE), 'E2 Allocators'!$B$15:$W$358, MATCH('O5 Details by Class &amp; Accounts'!AY$18, 'E2 Allocators'!$B$15:$W$15, 0),FALSE)*$E80), 0, VLOOKUP(VLOOKUP($A80, 'E4 TB Allocation Details'!$A$18:$L$214, MATCH("Misc ID", 'E4 TB Allocation Details'!$A$18:$L$18, 0),FALSE), 'E2 Allocators'!$B$15:$W$358, MATCH('O5 Details by Class &amp; Accounts'!AY$18, 'E2 Allocators'!$B$15:$W$15, 0),FALSE)*$E80)</f>
        <v>0</v>
      </c>
      <c r="AZ80" s="1322">
        <f>IF(ISERROR(VLOOKUP(VLOOKUP($A80, 'E4 TB Allocation Details'!$A$18:$L$214, MATCH("Misc ID", 'E4 TB Allocation Details'!$A$18:$L$18, 0),FALSE), 'E2 Allocators'!$B$15:$W$358, MATCH('O5 Details by Class &amp; Accounts'!AZ$18, 'E2 Allocators'!$B$15:$W$15, 0),FALSE)*$E80), 0, VLOOKUP(VLOOKUP($A80, 'E4 TB Allocation Details'!$A$18:$L$214, MATCH("Misc ID", 'E4 TB Allocation Details'!$A$18:$L$18, 0),FALSE), 'E2 Allocators'!$B$15:$W$358, MATCH('O5 Details by Class &amp; Accounts'!AZ$18, 'E2 Allocators'!$B$15:$W$15, 0),FALSE)*$E80)</f>
        <v>0</v>
      </c>
      <c r="BA80" s="1322">
        <f>IF(ISERROR(VLOOKUP(VLOOKUP($A80, 'E4 TB Allocation Details'!$A$18:$L$214, MATCH("Misc ID", 'E4 TB Allocation Details'!$A$18:$L$18, 0),FALSE), 'E2 Allocators'!$B$15:$W$358, MATCH('O5 Details by Class &amp; Accounts'!BA$18, 'E2 Allocators'!$B$15:$W$15, 0),FALSE)*$E80), 0, VLOOKUP(VLOOKUP($A80, 'E4 TB Allocation Details'!$A$18:$L$214, MATCH("Misc ID", 'E4 TB Allocation Details'!$A$18:$L$18, 0),FALSE), 'E2 Allocators'!$B$15:$W$358, MATCH('O5 Details by Class &amp; Accounts'!BA$18, 'E2 Allocators'!$B$15:$W$15, 0),FALSE)*$E80)</f>
        <v>0</v>
      </c>
      <c r="BB80" s="1322">
        <f>IF(ISERROR(VLOOKUP(VLOOKUP($A80, 'E4 TB Allocation Details'!$A$18:$L$214, MATCH("Misc ID", 'E4 TB Allocation Details'!$A$18:$L$18, 0),FALSE), 'E2 Allocators'!$B$15:$W$358, MATCH('O5 Details by Class &amp; Accounts'!BB$18, 'E2 Allocators'!$B$15:$W$15, 0),FALSE)*$E80), 0, VLOOKUP(VLOOKUP($A80, 'E4 TB Allocation Details'!$A$18:$L$214, MATCH("Misc ID", 'E4 TB Allocation Details'!$A$18:$L$18, 0),FALSE), 'E2 Allocators'!$B$15:$W$358, MATCH('O5 Details by Class &amp; Accounts'!BB$18, 'E2 Allocators'!$B$15:$W$15, 0),FALSE)*$E80)</f>
        <v>0</v>
      </c>
      <c r="BC80" s="1322">
        <f>IF(ISERROR(VLOOKUP(VLOOKUP($A80, 'E4 TB Allocation Details'!$A$18:$L$214, MATCH("Misc ID", 'E4 TB Allocation Details'!$A$18:$L$18, 0),FALSE), 'E2 Allocators'!$B$15:$W$358, MATCH('O5 Details by Class &amp; Accounts'!BC$18, 'E2 Allocators'!$B$15:$W$15, 0),FALSE)*$E80), 0, VLOOKUP(VLOOKUP($A80, 'E4 TB Allocation Details'!$A$18:$L$214, MATCH("Misc ID", 'E4 TB Allocation Details'!$A$18:$L$18, 0),FALSE), 'E2 Allocators'!$B$15:$W$358, MATCH('O5 Details by Class &amp; Accounts'!BC$18, 'E2 Allocators'!$B$15:$W$15, 0),FALSE)*$E80)</f>
        <v>0</v>
      </c>
      <c r="BD80" s="1322">
        <f>IF(ISERROR(VLOOKUP(VLOOKUP($A80, 'E4 TB Allocation Details'!$A$18:$L$214, MATCH("Misc ID", 'E4 TB Allocation Details'!$A$18:$L$18, 0),FALSE), 'E2 Allocators'!$B$15:$W$358, MATCH('O5 Details by Class &amp; Accounts'!BD$18, 'E2 Allocators'!$B$15:$W$15, 0),FALSE)*$E80), 0, VLOOKUP(VLOOKUP($A80, 'E4 TB Allocation Details'!$A$18:$L$214, MATCH("Misc ID", 'E4 TB Allocation Details'!$A$18:$L$18, 0),FALSE), 'E2 Allocators'!$B$15:$W$358, MATCH('O5 Details by Class &amp; Accounts'!BD$18, 'E2 Allocators'!$B$15:$W$15, 0),FALSE)*$E80)</f>
        <v>0</v>
      </c>
      <c r="BE80" s="1322">
        <f>IF(ISERROR(VLOOKUP(VLOOKUP($A80, 'E4 TB Allocation Details'!$A$18:$L$214, MATCH("Misc ID", 'E4 TB Allocation Details'!$A$18:$L$18, 0),FALSE), 'E2 Allocators'!$B$15:$W$358, MATCH('O5 Details by Class &amp; Accounts'!BE$18, 'E2 Allocators'!$B$15:$W$15, 0),FALSE)*$E80), 0, VLOOKUP(VLOOKUP($A80, 'E4 TB Allocation Details'!$A$18:$L$214, MATCH("Misc ID", 'E4 TB Allocation Details'!$A$18:$L$18, 0),FALSE), 'E2 Allocators'!$B$15:$W$358, MATCH('O5 Details by Class &amp; Accounts'!BE$18, 'E2 Allocators'!$B$15:$W$15, 0),FALSE)*$E80)</f>
        <v>0</v>
      </c>
      <c r="BF80" s="1322">
        <f>IF(ISERROR(VLOOKUP(VLOOKUP($A80, 'E4 TB Allocation Details'!$A$18:$L$214, MATCH("Misc ID", 'E4 TB Allocation Details'!$A$18:$L$18, 0),FALSE), 'E2 Allocators'!$B$15:$W$358, MATCH('O5 Details by Class &amp; Accounts'!BF$18, 'E2 Allocators'!$B$15:$W$15, 0),FALSE)*$E80), 0, VLOOKUP(VLOOKUP($A80, 'E4 TB Allocation Details'!$A$18:$L$214, MATCH("Misc ID", 'E4 TB Allocation Details'!$A$18:$L$18, 0),FALSE), 'E2 Allocators'!$B$15:$W$358, MATCH('O5 Details by Class &amp; Accounts'!BF$18, 'E2 Allocators'!$B$15:$W$15, 0),FALSE)*$E80)</f>
        <v>0</v>
      </c>
      <c r="BG80" s="1322">
        <f>IF(ISERROR(VLOOKUP(VLOOKUP($A80, 'E4 TB Allocation Details'!$A$18:$L$214, MATCH("Misc ID", 'E4 TB Allocation Details'!$A$18:$L$18, 0),FALSE), 'E2 Allocators'!$B$15:$W$358, MATCH('O5 Details by Class &amp; Accounts'!BG$18, 'E2 Allocators'!$B$15:$W$15, 0),FALSE)*$E80), 0, VLOOKUP(VLOOKUP($A80, 'E4 TB Allocation Details'!$A$18:$L$214, MATCH("Misc ID", 'E4 TB Allocation Details'!$A$18:$L$18, 0),FALSE), 'E2 Allocators'!$B$15:$W$358, MATCH('O5 Details by Class &amp; Accounts'!BG$18, 'E2 Allocators'!$B$15:$W$15, 0),FALSE)*$E80)</f>
        <v>0</v>
      </c>
      <c r="BH80" s="1322">
        <f>IF(ISERROR(VLOOKUP(VLOOKUP($A80, 'E4 TB Allocation Details'!$A$18:$L$214, MATCH("Misc ID", 'E4 TB Allocation Details'!$A$18:$L$18, 0),FALSE), 'E2 Allocators'!$B$15:$W$358, MATCH('O5 Details by Class &amp; Accounts'!BH$18, 'E2 Allocators'!$B$15:$W$15, 0),FALSE)*$E80), 0, VLOOKUP(VLOOKUP($A80, 'E4 TB Allocation Details'!$A$18:$L$214, MATCH("Misc ID", 'E4 TB Allocation Details'!$A$18:$L$18, 0),FALSE), 'E2 Allocators'!$B$15:$W$358, MATCH('O5 Details by Class &amp; Accounts'!BH$18, 'E2 Allocators'!$B$15:$W$15, 0),FALSE)*$E80)</f>
        <v>0</v>
      </c>
      <c r="BI80" s="1322">
        <f>IF(ISERROR(VLOOKUP(VLOOKUP($A80, 'E4 TB Allocation Details'!$A$18:$L$214, MATCH("Misc ID", 'E4 TB Allocation Details'!$A$18:$L$18, 0),FALSE), 'E2 Allocators'!$B$15:$W$358, MATCH('O5 Details by Class &amp; Accounts'!BI$18, 'E2 Allocators'!$B$15:$W$15, 0),FALSE)*$E80), 0, VLOOKUP(VLOOKUP($A80, 'E4 TB Allocation Details'!$A$18:$L$214, MATCH("Misc ID", 'E4 TB Allocation Details'!$A$18:$L$18, 0),FALSE), 'E2 Allocators'!$B$15:$W$358, MATCH('O5 Details by Class &amp; Accounts'!BI$18, 'E2 Allocators'!$B$15:$W$15, 0),FALSE)*$E80)</f>
        <v>0</v>
      </c>
      <c r="BJ80" s="1322">
        <f>IF(ISERROR(VLOOKUP(VLOOKUP($A80, 'E4 TB Allocation Details'!$A$18:$L$214, MATCH("Misc ID", 'E4 TB Allocation Details'!$A$18:$L$18, 0),FALSE), 'E2 Allocators'!$B$15:$W$358, MATCH('O5 Details by Class &amp; Accounts'!BJ$18, 'E2 Allocators'!$B$15:$W$15, 0),FALSE)*$E80), 0, VLOOKUP(VLOOKUP($A80, 'E4 TB Allocation Details'!$A$18:$L$214, MATCH("Misc ID", 'E4 TB Allocation Details'!$A$18:$L$18, 0),FALSE), 'E2 Allocators'!$B$15:$W$358, MATCH('O5 Details by Class &amp; Accounts'!BJ$18, 'E2 Allocators'!$B$15:$W$15, 0),FALSE)*$E80)</f>
        <v>0</v>
      </c>
      <c r="BK80" s="1322">
        <f>IF(ISERROR(VLOOKUP(VLOOKUP($A80, 'E4 TB Allocation Details'!$A$18:$L$214, MATCH("Misc ID", 'E4 TB Allocation Details'!$A$18:$L$18, 0),FALSE), 'E2 Allocators'!$B$15:$W$358, MATCH('O5 Details by Class &amp; Accounts'!BK$18, 'E2 Allocators'!$B$15:$W$15, 0),FALSE)*$E80), 0, VLOOKUP(VLOOKUP($A80, 'E4 TB Allocation Details'!$A$18:$L$214, MATCH("Misc ID", 'E4 TB Allocation Details'!$A$18:$L$18, 0),FALSE), 'E2 Allocators'!$B$15:$W$358, MATCH('O5 Details by Class &amp; Accounts'!BK$18, 'E2 Allocators'!$B$15:$W$15, 0),FALSE)*$E80)</f>
        <v>0</v>
      </c>
      <c r="BL80" s="1322">
        <f>IF(ISERROR(VLOOKUP(VLOOKUP($A80, 'E4 TB Allocation Details'!$A$18:$L$214, MATCH("Misc ID", 'E4 TB Allocation Details'!$A$18:$L$18, 0),FALSE), 'E2 Allocators'!$B$15:$W$358, MATCH('O5 Details by Class &amp; Accounts'!BL$18, 'E2 Allocators'!$B$15:$W$15, 0),FALSE)*$E80), 0, VLOOKUP(VLOOKUP($A80, 'E4 TB Allocation Details'!$A$18:$L$214, MATCH("Misc ID", 'E4 TB Allocation Details'!$A$18:$L$18, 0),FALSE), 'E2 Allocators'!$B$15:$W$358, MATCH('O5 Details by Class &amp; Accounts'!BL$18, 'E2 Allocators'!$B$15:$W$15, 0),FALSE)*$E80)</f>
        <v>0</v>
      </c>
      <c r="BM80" s="1322">
        <f>IF(ISERROR(VLOOKUP(VLOOKUP($A80, 'E4 TB Allocation Details'!$A$18:$L$214, MATCH("Misc ID", 'E4 TB Allocation Details'!$A$18:$L$18, 0),FALSE), 'E2 Allocators'!$B$15:$W$358, MATCH('O5 Details by Class &amp; Accounts'!BM$18, 'E2 Allocators'!$B$15:$W$15, 0),FALSE)*$E80), 0, VLOOKUP(VLOOKUP($A80, 'E4 TB Allocation Details'!$A$18:$L$214, MATCH("Misc ID", 'E4 TB Allocation Details'!$A$18:$L$18, 0),FALSE), 'E2 Allocators'!$B$15:$W$358, MATCH('O5 Details by Class &amp; Accounts'!BM$18, 'E2 Allocators'!$B$15:$W$15, 0),FALSE)*$E80)</f>
        <v>0</v>
      </c>
      <c r="BN80" s="1322">
        <f>IF(ISERROR(VLOOKUP(VLOOKUP($A80, 'E4 TB Allocation Details'!$A$18:$L$214, MATCH("Misc ID", 'E4 TB Allocation Details'!$A$18:$L$18, 0),FALSE), 'E2 Allocators'!$B$15:$W$358, MATCH('O5 Details by Class &amp; Accounts'!BN$18, 'E2 Allocators'!$B$15:$W$15, 0),FALSE)*$E80), 0, VLOOKUP(VLOOKUP($A80, 'E4 TB Allocation Details'!$A$18:$L$214, MATCH("Misc ID", 'E4 TB Allocation Details'!$A$18:$L$18, 0),FALSE), 'E2 Allocators'!$B$15:$W$358, MATCH('O5 Details by Class &amp; Accounts'!BN$18, 'E2 Allocators'!$B$15:$W$15, 0),FALSE)*$E80)</f>
        <v>0</v>
      </c>
      <c r="BO80" s="1322">
        <f>IF(ISERROR(VLOOKUP(VLOOKUP($A80, 'E4 TB Allocation Details'!$A$18:$L$214, MATCH("Misc ID", 'E4 TB Allocation Details'!$A$18:$L$18, 0),FALSE), 'E2 Allocators'!$B$15:$W$358, MATCH('O5 Details by Class &amp; Accounts'!BO$18, 'E2 Allocators'!$B$15:$W$15, 0),FALSE)*$E80), 0, VLOOKUP(VLOOKUP($A80, 'E4 TB Allocation Details'!$A$18:$L$214, MATCH("Misc ID", 'E4 TB Allocation Details'!$A$18:$L$18, 0),FALSE), 'E2 Allocators'!$B$15:$W$358, MATCH('O5 Details by Class &amp; Accounts'!BO$18, 'E2 Allocators'!$B$15:$W$15, 0),FALSE)*$E80)</f>
        <v>0</v>
      </c>
      <c r="BP80" s="1322">
        <f>IF(ISERROR(VLOOKUP(VLOOKUP($A80, 'E4 TB Allocation Details'!$A$18:$L$214, MATCH("Misc ID", 'E4 TB Allocation Details'!$A$18:$L$18, 0),FALSE), 'E2 Allocators'!$B$15:$W$358, MATCH('O5 Details by Class &amp; Accounts'!BP$18, 'E2 Allocators'!$B$15:$W$15, 0),FALSE)*$E80), 0, VLOOKUP(VLOOKUP($A80, 'E4 TB Allocation Details'!$A$18:$L$214, MATCH("Misc ID", 'E4 TB Allocation Details'!$A$18:$L$18, 0),FALSE), 'E2 Allocators'!$B$15:$W$358, MATCH('O5 Details by Class &amp; Accounts'!BP$18, 'E2 Allocators'!$B$15:$W$15, 0),FALSE)*$E80)</f>
        <v>0</v>
      </c>
      <c r="BQ80" s="1322">
        <f>IF(ISERROR(VLOOKUP(VLOOKUP($A80, 'E4 TB Allocation Details'!$A$18:$L$214, MATCH("Misc ID", 'E4 TB Allocation Details'!$A$18:$L$18, 0),FALSE), 'E2 Allocators'!$B$15:$W$358, MATCH('O5 Details by Class &amp; Accounts'!BQ$18, 'E2 Allocators'!$B$15:$W$15, 0),FALSE)*$E80), 0, VLOOKUP(VLOOKUP($A80, 'E4 TB Allocation Details'!$A$18:$L$214, MATCH("Misc ID", 'E4 TB Allocation Details'!$A$18:$L$18, 0),FALSE), 'E2 Allocators'!$B$15:$W$358, MATCH('O5 Details by Class &amp; Accounts'!BQ$18, 'E2 Allocators'!$B$15:$W$15, 0),FALSE)*$E80)</f>
        <v>0</v>
      </c>
      <c r="BR80" s="1322">
        <f>IF(ISERROR(VLOOKUP(VLOOKUP($A80, 'E4 TB Allocation Details'!$A$18:$L$214, MATCH("Misc ID", 'E4 TB Allocation Details'!$A$18:$L$18, 0),FALSE), 'E2 Allocators'!$B$15:$W$358, MATCH('O5 Details by Class &amp; Accounts'!BR$18, 'E2 Allocators'!$B$15:$W$15, 0),FALSE)*$E80), 0, VLOOKUP(VLOOKUP($A80, 'E4 TB Allocation Details'!$A$18:$L$214, MATCH("Misc ID", 'E4 TB Allocation Details'!$A$18:$L$18, 0),FALSE), 'E2 Allocators'!$B$15:$W$358, MATCH('O5 Details by Class &amp; Accounts'!BR$18, 'E2 Allocators'!$B$15:$W$15, 0),FALSE)*$E80)</f>
        <v>0</v>
      </c>
      <c r="BS80" s="1322">
        <f t="shared" si="11"/>
        <v>0</v>
      </c>
      <c r="BT80" s="1322">
        <f>IF(ISERROR(VLOOKUP(VLOOKUP($A80, 'E4 TB Allocation Details'!$A$18:$L$214, MATCH("A &amp; G ID", 'E4 TB Allocation Details'!$A$18:$L$18, 0),FALSE), 'E2 Allocators'!$B$15:$W$358, MATCH('O5 Details by Class &amp; Accounts'!BT$18, 'E2 Allocators'!$B$15:$W$15, 0),FALSE)*$E80), 0, VLOOKUP(VLOOKUP($A80, 'E4 TB Allocation Details'!$A$18:$L$214, MATCH("A &amp; G ID", 'E4 TB Allocation Details'!$A$18:$L$18, 0),FALSE), 'E2 Allocators'!$B$15:$W$358, MATCH('O5 Details by Class &amp; Accounts'!BT$18, 'E2 Allocators'!$B$15:$W$15, 0),FALSE)*$E80)</f>
        <v>0</v>
      </c>
      <c r="BU80" s="1322">
        <f>IF(ISERROR(VLOOKUP(VLOOKUP($A80, 'E4 TB Allocation Details'!$A$18:$L$214, MATCH("A &amp; G ID", 'E4 TB Allocation Details'!$A$18:$L$18, 0),FALSE), 'E2 Allocators'!$B$15:$W$358, MATCH('O5 Details by Class &amp; Accounts'!BU$18, 'E2 Allocators'!$B$15:$W$15, 0),FALSE)*$E80), 0, VLOOKUP(VLOOKUP($A80, 'E4 TB Allocation Details'!$A$18:$L$214, MATCH("A &amp; G ID", 'E4 TB Allocation Details'!$A$18:$L$18, 0),FALSE), 'E2 Allocators'!$B$15:$W$358, MATCH('O5 Details by Class &amp; Accounts'!BU$18, 'E2 Allocators'!$B$15:$W$15, 0),FALSE)*$E80)</f>
        <v>0</v>
      </c>
      <c r="BV80" s="1322">
        <f>IF(ISERROR(VLOOKUP(VLOOKUP($A80, 'E4 TB Allocation Details'!$A$18:$L$214, MATCH("A &amp; G ID", 'E4 TB Allocation Details'!$A$18:$L$18, 0),FALSE), 'E2 Allocators'!$B$15:$W$358, MATCH('O5 Details by Class &amp; Accounts'!BV$18, 'E2 Allocators'!$B$15:$W$15, 0),FALSE)*$E80), 0, VLOOKUP(VLOOKUP($A80, 'E4 TB Allocation Details'!$A$18:$L$214, MATCH("A &amp; G ID", 'E4 TB Allocation Details'!$A$18:$L$18, 0),FALSE), 'E2 Allocators'!$B$15:$W$358, MATCH('O5 Details by Class &amp; Accounts'!BV$18, 'E2 Allocators'!$B$15:$W$15, 0),FALSE)*$E80)</f>
        <v>0</v>
      </c>
      <c r="BW80" s="1322">
        <f>IF(ISERROR(VLOOKUP(VLOOKUP($A80, 'E4 TB Allocation Details'!$A$18:$L$214, MATCH("A &amp; G ID", 'E4 TB Allocation Details'!$A$18:$L$18, 0),FALSE), 'E2 Allocators'!$B$15:$W$358, MATCH('O5 Details by Class &amp; Accounts'!BW$18, 'E2 Allocators'!$B$15:$W$15, 0),FALSE)*$E80), 0, VLOOKUP(VLOOKUP($A80, 'E4 TB Allocation Details'!$A$18:$L$214, MATCH("A &amp; G ID", 'E4 TB Allocation Details'!$A$18:$L$18, 0),FALSE), 'E2 Allocators'!$B$15:$W$358, MATCH('O5 Details by Class &amp; Accounts'!BW$18, 'E2 Allocators'!$B$15:$W$15, 0),FALSE)*$E80)</f>
        <v>0</v>
      </c>
      <c r="BX80" s="1322">
        <f>IF(ISERROR(VLOOKUP(VLOOKUP($A80, 'E4 TB Allocation Details'!$A$18:$L$214, MATCH("A &amp; G ID", 'E4 TB Allocation Details'!$A$18:$L$18, 0),FALSE), 'E2 Allocators'!$B$15:$W$358, MATCH('O5 Details by Class &amp; Accounts'!BX$18, 'E2 Allocators'!$B$15:$W$15, 0),FALSE)*$E80), 0, VLOOKUP(VLOOKUP($A80, 'E4 TB Allocation Details'!$A$18:$L$214, MATCH("A &amp; G ID", 'E4 TB Allocation Details'!$A$18:$L$18, 0),FALSE), 'E2 Allocators'!$B$15:$W$358, MATCH('O5 Details by Class &amp; Accounts'!BX$18, 'E2 Allocators'!$B$15:$W$15, 0),FALSE)*$E80)</f>
        <v>0</v>
      </c>
      <c r="BY80" s="1322">
        <f>IF(ISERROR(VLOOKUP(VLOOKUP($A80, 'E4 TB Allocation Details'!$A$18:$L$214, MATCH("A &amp; G ID", 'E4 TB Allocation Details'!$A$18:$L$18, 0),FALSE), 'E2 Allocators'!$B$15:$W$358, MATCH('O5 Details by Class &amp; Accounts'!BY$18, 'E2 Allocators'!$B$15:$W$15, 0),FALSE)*$E80), 0, VLOOKUP(VLOOKUP($A80, 'E4 TB Allocation Details'!$A$18:$L$214, MATCH("A &amp; G ID", 'E4 TB Allocation Details'!$A$18:$L$18, 0),FALSE), 'E2 Allocators'!$B$15:$W$358, MATCH('O5 Details by Class &amp; Accounts'!BY$18, 'E2 Allocators'!$B$15:$W$15, 0),FALSE)*$E80)</f>
        <v>0</v>
      </c>
      <c r="BZ80" s="1322">
        <f>IF(ISERROR(VLOOKUP(VLOOKUP($A80, 'E4 TB Allocation Details'!$A$18:$L$214, MATCH("A &amp; G ID", 'E4 TB Allocation Details'!$A$18:$L$18, 0),FALSE), 'E2 Allocators'!$B$15:$W$358, MATCH('O5 Details by Class &amp; Accounts'!BZ$18, 'E2 Allocators'!$B$15:$W$15, 0),FALSE)*$E80), 0, VLOOKUP(VLOOKUP($A80, 'E4 TB Allocation Details'!$A$18:$L$214, MATCH("A &amp; G ID", 'E4 TB Allocation Details'!$A$18:$L$18, 0),FALSE), 'E2 Allocators'!$B$15:$W$358, MATCH('O5 Details by Class &amp; Accounts'!BZ$18, 'E2 Allocators'!$B$15:$W$15, 0),FALSE)*$E80)</f>
        <v>0</v>
      </c>
      <c r="CA80" s="1322">
        <f>IF(ISERROR(VLOOKUP(VLOOKUP($A80, 'E4 TB Allocation Details'!$A$18:$L$214, MATCH("A &amp; G ID", 'E4 TB Allocation Details'!$A$18:$L$18, 0),FALSE), 'E2 Allocators'!$B$15:$W$358, MATCH('O5 Details by Class &amp; Accounts'!CA$18, 'E2 Allocators'!$B$15:$W$15, 0),FALSE)*$E80), 0, VLOOKUP(VLOOKUP($A80, 'E4 TB Allocation Details'!$A$18:$L$214, MATCH("A &amp; G ID", 'E4 TB Allocation Details'!$A$18:$L$18, 0),FALSE), 'E2 Allocators'!$B$15:$W$358, MATCH('O5 Details by Class &amp; Accounts'!CA$18, 'E2 Allocators'!$B$15:$W$15, 0),FALSE)*$E80)</f>
        <v>0</v>
      </c>
      <c r="CB80" s="1322">
        <f>IF(ISERROR(VLOOKUP(VLOOKUP($A80, 'E4 TB Allocation Details'!$A$18:$L$214, MATCH("A &amp; G ID", 'E4 TB Allocation Details'!$A$18:$L$18, 0),FALSE), 'E2 Allocators'!$B$15:$W$358, MATCH('O5 Details by Class &amp; Accounts'!CB$18, 'E2 Allocators'!$B$15:$W$15, 0),FALSE)*$E80), 0, VLOOKUP(VLOOKUP($A80, 'E4 TB Allocation Details'!$A$18:$L$214, MATCH("A &amp; G ID", 'E4 TB Allocation Details'!$A$18:$L$18, 0),FALSE), 'E2 Allocators'!$B$15:$W$358, MATCH('O5 Details by Class &amp; Accounts'!CB$18, 'E2 Allocators'!$B$15:$W$15, 0),FALSE)*$E80)</f>
        <v>0</v>
      </c>
      <c r="CC80" s="1322">
        <f>IF(ISERROR(VLOOKUP(VLOOKUP($A80, 'E4 TB Allocation Details'!$A$18:$L$214, MATCH("A &amp; G ID", 'E4 TB Allocation Details'!$A$18:$L$18, 0),FALSE), 'E2 Allocators'!$B$15:$W$358, MATCH('O5 Details by Class &amp; Accounts'!CC$18, 'E2 Allocators'!$B$15:$W$15, 0),FALSE)*$E80), 0, VLOOKUP(VLOOKUP($A80, 'E4 TB Allocation Details'!$A$18:$L$214, MATCH("A &amp; G ID", 'E4 TB Allocation Details'!$A$18:$L$18, 0),FALSE), 'E2 Allocators'!$B$15:$W$358, MATCH('O5 Details by Class &amp; Accounts'!CC$18, 'E2 Allocators'!$B$15:$W$15, 0),FALSE)*$E80)</f>
        <v>0</v>
      </c>
      <c r="CD80" s="1322">
        <f>IF(ISERROR(VLOOKUP(VLOOKUP($A80, 'E4 TB Allocation Details'!$A$18:$L$214, MATCH("A &amp; G ID", 'E4 TB Allocation Details'!$A$18:$L$18, 0),FALSE), 'E2 Allocators'!$B$15:$W$358, MATCH('O5 Details by Class &amp; Accounts'!CD$18, 'E2 Allocators'!$B$15:$W$15, 0),FALSE)*$E80), 0, VLOOKUP(VLOOKUP($A80, 'E4 TB Allocation Details'!$A$18:$L$214, MATCH("A &amp; G ID", 'E4 TB Allocation Details'!$A$18:$L$18, 0),FALSE), 'E2 Allocators'!$B$15:$W$358, MATCH('O5 Details by Class &amp; Accounts'!CD$18, 'E2 Allocators'!$B$15:$W$15, 0),FALSE)*$E80)</f>
        <v>0</v>
      </c>
      <c r="CE80" s="1322">
        <f>IF(ISERROR(VLOOKUP(VLOOKUP($A80, 'E4 TB Allocation Details'!$A$18:$L$214, MATCH("A &amp; G ID", 'E4 TB Allocation Details'!$A$18:$L$18, 0),FALSE), 'E2 Allocators'!$B$15:$W$358, MATCH('O5 Details by Class &amp; Accounts'!CE$18, 'E2 Allocators'!$B$15:$W$15, 0),FALSE)*$E80), 0, VLOOKUP(VLOOKUP($A80, 'E4 TB Allocation Details'!$A$18:$L$214, MATCH("A &amp; G ID", 'E4 TB Allocation Details'!$A$18:$L$18, 0),FALSE), 'E2 Allocators'!$B$15:$W$358, MATCH('O5 Details by Class &amp; Accounts'!CE$18, 'E2 Allocators'!$B$15:$W$15, 0),FALSE)*$E80)</f>
        <v>0</v>
      </c>
      <c r="CF80" s="1322">
        <f>IF(ISERROR(VLOOKUP(VLOOKUP($A80, 'E4 TB Allocation Details'!$A$18:$L$214, MATCH("A &amp; G ID", 'E4 TB Allocation Details'!$A$18:$L$18, 0),FALSE), 'E2 Allocators'!$B$15:$W$358, MATCH('O5 Details by Class &amp; Accounts'!CF$18, 'E2 Allocators'!$B$15:$W$15, 0),FALSE)*$E80), 0, VLOOKUP(VLOOKUP($A80, 'E4 TB Allocation Details'!$A$18:$L$214, MATCH("A &amp; G ID", 'E4 TB Allocation Details'!$A$18:$L$18, 0),FALSE), 'E2 Allocators'!$B$15:$W$358, MATCH('O5 Details by Class &amp; Accounts'!CF$18, 'E2 Allocators'!$B$15:$W$15, 0),FALSE)*$E80)</f>
        <v>0</v>
      </c>
      <c r="CG80" s="1322">
        <f>IF(ISERROR(VLOOKUP(VLOOKUP($A80, 'E4 TB Allocation Details'!$A$18:$L$214, MATCH("A &amp; G ID", 'E4 TB Allocation Details'!$A$18:$L$18, 0),FALSE), 'E2 Allocators'!$B$15:$W$358, MATCH('O5 Details by Class &amp; Accounts'!CG$18, 'E2 Allocators'!$B$15:$W$15, 0),FALSE)*$E80), 0, VLOOKUP(VLOOKUP($A80, 'E4 TB Allocation Details'!$A$18:$L$214, MATCH("A &amp; G ID", 'E4 TB Allocation Details'!$A$18:$L$18, 0),FALSE), 'E2 Allocators'!$B$15:$W$358, MATCH('O5 Details by Class &amp; Accounts'!CG$18, 'E2 Allocators'!$B$15:$W$15, 0),FALSE)*$E80)</f>
        <v>0</v>
      </c>
      <c r="CH80" s="1322">
        <f>IF(ISERROR(VLOOKUP(VLOOKUP($A80, 'E4 TB Allocation Details'!$A$18:$L$214, MATCH("A &amp; G ID", 'E4 TB Allocation Details'!$A$18:$L$18, 0),FALSE), 'E2 Allocators'!$B$15:$W$358, MATCH('O5 Details by Class &amp; Accounts'!CH$18, 'E2 Allocators'!$B$15:$W$15, 0),FALSE)*$E80), 0, VLOOKUP(VLOOKUP($A80, 'E4 TB Allocation Details'!$A$18:$L$214, MATCH("A &amp; G ID", 'E4 TB Allocation Details'!$A$18:$L$18, 0),FALSE), 'E2 Allocators'!$B$15:$W$358, MATCH('O5 Details by Class &amp; Accounts'!CH$18, 'E2 Allocators'!$B$15:$W$15, 0),FALSE)*$E80)</f>
        <v>0</v>
      </c>
      <c r="CI80" s="1322">
        <f>IF(ISERROR(VLOOKUP(VLOOKUP($A80, 'E4 TB Allocation Details'!$A$18:$L$214, MATCH("A &amp; G ID", 'E4 TB Allocation Details'!$A$18:$L$18, 0),FALSE), 'E2 Allocators'!$B$15:$W$358, MATCH('O5 Details by Class &amp; Accounts'!CI$18, 'E2 Allocators'!$B$15:$W$15, 0),FALSE)*$E80), 0, VLOOKUP(VLOOKUP($A80, 'E4 TB Allocation Details'!$A$18:$L$214, MATCH("A &amp; G ID", 'E4 TB Allocation Details'!$A$18:$L$18, 0),FALSE), 'E2 Allocators'!$B$15:$W$358, MATCH('O5 Details by Class &amp; Accounts'!CI$18, 'E2 Allocators'!$B$15:$W$15, 0),FALSE)*$E80)</f>
        <v>0</v>
      </c>
      <c r="CJ80" s="1322">
        <f>IF(ISERROR(VLOOKUP(VLOOKUP($A80, 'E4 TB Allocation Details'!$A$18:$L$214, MATCH("A &amp; G ID", 'E4 TB Allocation Details'!$A$18:$L$18, 0),FALSE), 'E2 Allocators'!$B$15:$W$358, MATCH('O5 Details by Class &amp; Accounts'!CJ$18, 'E2 Allocators'!$B$15:$W$15, 0),FALSE)*$E80), 0, VLOOKUP(VLOOKUP($A80, 'E4 TB Allocation Details'!$A$18:$L$214, MATCH("A &amp; G ID", 'E4 TB Allocation Details'!$A$18:$L$18, 0),FALSE), 'E2 Allocators'!$B$15:$W$358, MATCH('O5 Details by Class &amp; Accounts'!CJ$18, 'E2 Allocators'!$B$15:$W$15, 0),FALSE)*$E80)</f>
        <v>0</v>
      </c>
      <c r="CK80" s="1322">
        <f>IF(ISERROR(VLOOKUP(VLOOKUP($A80, 'E4 TB Allocation Details'!$A$18:$L$214, MATCH("A &amp; G ID", 'E4 TB Allocation Details'!$A$18:$L$18, 0),FALSE), 'E2 Allocators'!$B$15:$W$358, MATCH('O5 Details by Class &amp; Accounts'!CK$18, 'E2 Allocators'!$B$15:$W$15, 0),FALSE)*$E80), 0, VLOOKUP(VLOOKUP($A80, 'E4 TB Allocation Details'!$A$18:$L$214, MATCH("A &amp; G ID", 'E4 TB Allocation Details'!$A$18:$L$18, 0),FALSE), 'E2 Allocators'!$B$15:$W$358, MATCH('O5 Details by Class &amp; Accounts'!CK$18, 'E2 Allocators'!$B$15:$W$15, 0),FALSE)*$E80)</f>
        <v>0</v>
      </c>
      <c r="CL80" s="1322">
        <f>IF(ISERROR(VLOOKUP(VLOOKUP($A80, 'E4 TB Allocation Details'!$A$18:$L$214, MATCH("A &amp; G ID", 'E4 TB Allocation Details'!$A$18:$L$18, 0),FALSE), 'E2 Allocators'!$B$15:$W$358, MATCH('O5 Details by Class &amp; Accounts'!CL$18, 'E2 Allocators'!$B$15:$W$15, 0),FALSE)*$E80), 0, VLOOKUP(VLOOKUP($A80, 'E4 TB Allocation Details'!$A$18:$L$214, MATCH("A &amp; G ID", 'E4 TB Allocation Details'!$A$18:$L$18, 0),FALSE), 'E2 Allocators'!$B$15:$W$358, MATCH('O5 Details by Class &amp; Accounts'!CL$18, 'E2 Allocators'!$B$15:$W$15, 0),FALSE)*$E80)</f>
        <v>0</v>
      </c>
      <c r="CM80" s="1322">
        <f>IF(ISERROR(VLOOKUP(VLOOKUP($A80, 'E4 TB Allocation Details'!$A$18:$L$214, MATCH("A &amp; G ID", 'E4 TB Allocation Details'!$A$18:$L$18, 0),FALSE), 'E2 Allocators'!$B$15:$W$358, MATCH('O5 Details by Class &amp; Accounts'!CM$18, 'E2 Allocators'!$B$15:$W$15, 0),FALSE)*$E80), 0, VLOOKUP(VLOOKUP($A80, 'E4 TB Allocation Details'!$A$18:$L$214, MATCH("A &amp; G ID", 'E4 TB Allocation Details'!$A$18:$L$18, 0),FALSE), 'E2 Allocators'!$B$15:$W$358, MATCH('O5 Details by Class &amp; Accounts'!CM$18, 'E2 Allocators'!$B$15:$W$15, 0),FALSE)*$E80)</f>
        <v>0</v>
      </c>
      <c r="CN80" s="1322">
        <f t="shared" si="12"/>
        <v>0</v>
      </c>
      <c r="CO80" s="1651">
        <f t="shared" si="7"/>
        <v>0</v>
      </c>
      <c r="CQ80" s="1899" t="inlineStr">
        <is>
          <t/>
        </is>
      </c>
    </row>
    <row r="81" spans="1:95" s="64" customFormat="1" ht="25.5" x14ac:dyDescent="0.2">
      <c r="A81" s="2146">
        <v>2105</v>
      </c>
      <c r="B81" s="2112" t="s">
        <v>1581</v>
      </c>
      <c r="C81" s="1648">
        <f>IF(ISERROR(VLOOKUP($A81,'I3 TB Data'!$A$19:$H$483,MATCH('O5 Details by Class &amp; Accounts'!$C$18, 'I3 TB Data'!$A$19:$H$19,0),0)), 0, VLOOKUP($A81,'I3 TB Data'!$A$19:$H$483,MATCH('O5 Details by Class &amp; Accounts'!$C$18,'I3 TB Data'!$A$19:$H$19,0),0))</f>
        <v>-26777074.619848792</v>
      </c>
      <c r="D81" s="1649"/>
      <c r="E81" s="1648">
        <f>C81+D81</f>
        <v>-26777074.619848792</v>
      </c>
      <c r="F81" s="1650"/>
      <c r="G81" s="1650"/>
      <c r="H81" s="1322">
        <f t="shared" ref="H81:H89" si="13">F81+G81</f>
        <v>0</v>
      </c>
      <c r="I81" s="1322">
        <f>'O7 Amortization'!G224+'O7 Amortization'!G153</f>
        <v>-2570356.0764650013</v>
      </c>
      <c r="J81" s="1322">
        <f>'O7 Amortization'!H224+'O7 Amortization'!H153</f>
        <v>-2764429.6923308596</v>
      </c>
      <c r="K81" s="1322">
        <f>'O7 Amortization'!I224+'O7 Amortization'!I153</f>
        <v>-2889734.3076132457</v>
      </c>
      <c r="L81" s="1322">
        <f>'O7 Amortization'!J224+'O7 Amortization'!J153</f>
        <v>0</v>
      </c>
      <c r="M81" s="1322">
        <f>'O7 Amortization'!K224+'O7 Amortization'!K153</f>
        <v>0</v>
      </c>
      <c r="N81" s="1322">
        <f>'O7 Amortization'!L224+'O7 Amortization'!L153</f>
        <v>-575254.30084091623</v>
      </c>
      <c r="O81" s="1322">
        <f>'O7 Amortization'!M224+'O7 Amortization'!M153</f>
        <v>-20024.947762159103</v>
      </c>
      <c r="P81" s="1322">
        <f>'O7 Amortization'!N224+'O7 Amortization'!N153</f>
        <v>0</v>
      </c>
      <c r="Q81" s="1322">
        <f>'O7 Amortization'!O224+'O7 Amortization'!O153</f>
        <v>-4971.7432226732171</v>
      </c>
      <c r="R81" s="1322">
        <f>'O7 Amortization'!P224+'O7 Amortization'!P153</f>
        <v>0</v>
      </c>
      <c r="S81" s="1322">
        <f>'O7 Amortization'!Q224+'O7 Amortization'!Q153</f>
        <v>0</v>
      </c>
      <c r="T81" s="1322">
        <f>'O7 Amortization'!R224+'O7 Amortization'!R153</f>
        <v>0</v>
      </c>
      <c r="U81" s="1322">
        <f>'O7 Amortization'!S224+'O7 Amortization'!S153</f>
        <v>0</v>
      </c>
      <c r="V81" s="1322">
        <f>'O7 Amortization'!T224+'O7 Amortization'!T153</f>
        <v>0</v>
      </c>
      <c r="W81" s="1322">
        <f>'O7 Amortization'!U224+'O7 Amortization'!U153</f>
        <v>0</v>
      </c>
      <c r="X81" s="1322">
        <f>'O7 Amortization'!V224+'O7 Amortization'!V153</f>
        <v>0</v>
      </c>
      <c r="Y81" s="1322">
        <f>'O7 Amortization'!W224+'O7 Amortization'!W153</f>
        <v>0</v>
      </c>
      <c r="Z81" s="1322">
        <f>'O7 Amortization'!X224+'O7 Amortization'!X153</f>
        <v>0</v>
      </c>
      <c r="AA81" s="1322">
        <f>'O7 Amortization'!Y224+'O7 Amortization'!Y153</f>
        <v>0</v>
      </c>
      <c r="AB81" s="1322">
        <f>'O7 Amortization'!Z224+'O7 Amortization'!Z153</f>
        <v>0</v>
      </c>
      <c r="AC81" s="1322">
        <f t="shared" ref="AC81:AC89" si="14">SUM(I81:AB81)</f>
        <v>-8824771.0682348553</v>
      </c>
      <c r="AD81" s="1322">
        <f>'O7 Amortization'!AB224+'O7 Amortization'!AB153</f>
        <v>-9655289.1693482995</v>
      </c>
      <c r="AE81" s="1322">
        <f>'O7 Amortization'!AC224+'O7 Amortization'!AC153</f>
        <v>-1687753.2668225484</v>
      </c>
      <c r="AF81" s="1322">
        <f>'O7 Amortization'!AD224+'O7 Amortization'!AD153</f>
        <v>-375262.37297092623</v>
      </c>
      <c r="AG81" s="1322">
        <f>'O7 Amortization'!AE224+'O7 Amortization'!AE153</f>
        <v>0</v>
      </c>
      <c r="AH81" s="1322">
        <f>'O7 Amortization'!AF224+'O7 Amortization'!AF153</f>
        <v>0</v>
      </c>
      <c r="AI81" s="1322">
        <f>'O7 Amortization'!AG224+'O7 Amortization'!AG153</f>
        <v>-3007.9153196337047</v>
      </c>
      <c r="AJ81" s="1322">
        <f>'O7 Amortization'!AH224+'O7 Amortization'!AH153</f>
        <v>-801697.90237586724</v>
      </c>
      <c r="AK81" s="1322">
        <f>'O7 Amortization'!AI224+'O7 Amortization'!AI153</f>
        <v>0</v>
      </c>
      <c r="AL81" s="1322">
        <f>'O7 Amortization'!AJ224+'O7 Amortization'!AJ153</f>
        <v>-25857.303219925649</v>
      </c>
      <c r="AM81" s="1322">
        <f>'O7 Amortization'!AK224+'O7 Amortization'!AK153</f>
        <v>0</v>
      </c>
      <c r="AN81" s="1322">
        <f>'O7 Amortization'!AL224+'O7 Amortization'!AL153</f>
        <v>0</v>
      </c>
      <c r="AO81" s="1322">
        <f>'O7 Amortization'!AM224+'O7 Amortization'!AM153</f>
        <v>0</v>
      </c>
      <c r="AP81" s="1322">
        <f>'O7 Amortization'!AN224+'O7 Amortization'!AN153</f>
        <v>0</v>
      </c>
      <c r="AQ81" s="1322">
        <f>'O7 Amortization'!AO224+'O7 Amortization'!AO153</f>
        <v>0</v>
      </c>
      <c r="AR81" s="1322">
        <f>'O7 Amortization'!AP224+'O7 Amortization'!AP153</f>
        <v>0</v>
      </c>
      <c r="AS81" s="1322">
        <f>'O7 Amortization'!AQ224+'O7 Amortization'!AQ153</f>
        <v>0</v>
      </c>
      <c r="AT81" s="1322">
        <f>'O7 Amortization'!AR224+'O7 Amortization'!AR153</f>
        <v>0</v>
      </c>
      <c r="AU81" s="1322">
        <f>'O7 Amortization'!AS224+'O7 Amortization'!AS153</f>
        <v>0</v>
      </c>
      <c r="AV81" s="1322">
        <f>'O7 Amortization'!AT224+'O7 Amortization'!AT153</f>
        <v>0</v>
      </c>
      <c r="AW81" s="1322">
        <f>'O7 Amortization'!AU224+'O7 Amortization'!AU153</f>
        <v>0</v>
      </c>
      <c r="AX81" s="1322">
        <f t="shared" ref="AX81:AX89" si="15">SUM(AD81:AW81)</f>
        <v>-12548867.930057202</v>
      </c>
      <c r="AY81" s="1322"/>
      <c r="AZ81" s="1322"/>
      <c r="BA81" s="1322"/>
      <c r="BB81" s="1322"/>
      <c r="BC81" s="1322"/>
      <c r="BD81" s="1322"/>
      <c r="BE81" s="1322"/>
      <c r="BF81" s="1322"/>
      <c r="BG81" s="1322"/>
      <c r="BH81" s="1322"/>
      <c r="BI81" s="1322"/>
      <c r="BJ81" s="1322"/>
      <c r="BK81" s="1322"/>
      <c r="BL81" s="1322"/>
      <c r="BM81" s="1322"/>
      <c r="BN81" s="1322"/>
      <c r="BO81" s="1322"/>
      <c r="BP81" s="1322"/>
      <c r="BQ81" s="1322"/>
      <c r="BR81" s="1322"/>
      <c r="BS81" s="1322"/>
      <c r="BT81" s="1322">
        <f>'O7 Amortization'!AW224+'O7 Amortization'!AW153</f>
        <v>-3031459.7297598063</v>
      </c>
      <c r="BU81" s="1322">
        <f>'O7 Amortization'!AX224+'O7 Amortization'!AX153</f>
        <v>-1119939.9093140969</v>
      </c>
      <c r="BV81" s="1322">
        <f>'O7 Amortization'!AY224+'O7 Amortization'!AY153</f>
        <v>-897908.62681808532</v>
      </c>
      <c r="BW81" s="1322">
        <f>'O7 Amortization'!AZ224+'O7 Amortization'!AZ153</f>
        <v>0</v>
      </c>
      <c r="BX81" s="1322">
        <f>'O7 Amortization'!BA224+'O7 Amortization'!BA153</f>
        <v>0</v>
      </c>
      <c r="BY81" s="1322">
        <f>'O7 Amortization'!BB224+'O7 Amortization'!BB153</f>
        <v>-190641.67122417359</v>
      </c>
      <c r="BZ81" s="1322">
        <f>'O7 Amortization'!BC224+'O7 Amortization'!BC153</f>
        <v>-156748.05949973519</v>
      </c>
      <c r="CA81" s="1322">
        <f>'O7 Amortization'!BD224+'O7 Amortization'!BD153</f>
        <v>0</v>
      </c>
      <c r="CB81" s="1322">
        <f>'O7 Amortization'!BE224+'O7 Amortization'!BE153</f>
        <v>-6737.6249408410777</v>
      </c>
      <c r="CC81" s="1322">
        <f>'O7 Amortization'!BF224+'O7 Amortization'!BF153</f>
        <v>0</v>
      </c>
      <c r="CD81" s="1322">
        <f>'O7 Amortization'!BG224+'O7 Amortization'!BG153</f>
        <v>0</v>
      </c>
      <c r="CE81" s="1322">
        <f>'O7 Amortization'!BH224+'O7 Amortization'!BH153</f>
        <v>0</v>
      </c>
      <c r="CF81" s="1322">
        <f>'O7 Amortization'!BI224+'O7 Amortization'!BI153</f>
        <v>0</v>
      </c>
      <c r="CG81" s="1322">
        <f>'O7 Amortization'!BJ224+'O7 Amortization'!BJ153</f>
        <v>0</v>
      </c>
      <c r="CH81" s="1322">
        <f>'O7 Amortization'!BK224+'O7 Amortization'!BK153</f>
        <v>0</v>
      </c>
      <c r="CI81" s="1322">
        <f>'O7 Amortization'!BL224+'O7 Amortization'!BL153</f>
        <v>0</v>
      </c>
      <c r="CJ81" s="1322">
        <f>'O7 Amortization'!BM224+'O7 Amortization'!BM153</f>
        <v>0</v>
      </c>
      <c r="CK81" s="1322">
        <f>'O7 Amortization'!BN224+'O7 Amortization'!BN153</f>
        <v>0</v>
      </c>
      <c r="CL81" s="1322">
        <f>'O7 Amortization'!BO224+'O7 Amortization'!BO153</f>
        <v>0</v>
      </c>
      <c r="CM81" s="1322">
        <f>'O7 Amortization'!BP224+'O7 Amortization'!BP153</f>
        <v>0</v>
      </c>
      <c r="CN81" s="1322">
        <f t="shared" ref="CN81:CN89" si="16">SUM(BT81:CM81)</f>
        <v>-5403435.6215567384</v>
      </c>
      <c r="CO81" s="1651">
        <f>+E81-AC81-AX81-CN81</f>
        <v>0</v>
      </c>
      <c r="CQ81" s="1899" t="inlineStr">
        <is>
          <t/>
        </is>
      </c>
    </row>
    <row r="82" spans="1:95" s="64" customFormat="1" ht="25.5" x14ac:dyDescent="0.2">
      <c r="A82" s="2146">
        <v>2120</v>
      </c>
      <c r="B82" s="2112" t="s">
        <v>97</v>
      </c>
      <c r="C82" s="1648">
        <f>IF(ISERROR(VLOOKUP($A82,'I3 TB Data'!$A$19:$H$483,MATCH('O5 Details by Class &amp; Accounts'!$C$18, 'I3 TB Data'!$A$19:$H$19,0),0)), 0, VLOOKUP($A82,'I3 TB Data'!$A$19:$H$483,MATCH('O5 Details by Class &amp; Accounts'!$C$18,'I3 TB Data'!$A$19:$H$19,0),0))</f>
        <v>0</v>
      </c>
      <c r="D82" s="1649"/>
      <c r="E82" s="1648">
        <f>C82+D82</f>
        <v>0</v>
      </c>
      <c r="F82" s="1650"/>
      <c r="G82" s="1650"/>
      <c r="H82" s="1322">
        <f t="shared" si="13"/>
        <v>0</v>
      </c>
      <c r="I82" s="1322">
        <f>'O7 Amortization'!G295</f>
        <v>0</v>
      </c>
      <c r="J82" s="1322">
        <f>'O7 Amortization'!H295</f>
        <v>0</v>
      </c>
      <c r="K82" s="1322">
        <f>'O7 Amortization'!I295</f>
        <v>0</v>
      </c>
      <c r="L82" s="1322">
        <f>'O7 Amortization'!J295</f>
        <v>0</v>
      </c>
      <c r="M82" s="1322">
        <f>'O7 Amortization'!K295</f>
        <v>0</v>
      </c>
      <c r="N82" s="1322">
        <f>'O7 Amortization'!L295</f>
        <v>0</v>
      </c>
      <c r="O82" s="1322">
        <f>'O7 Amortization'!M295</f>
        <v>0</v>
      </c>
      <c r="P82" s="1322">
        <f>'O7 Amortization'!N295</f>
        <v>0</v>
      </c>
      <c r="Q82" s="1322">
        <f>'O7 Amortization'!O295</f>
        <v>0</v>
      </c>
      <c r="R82" s="1322">
        <f>'O7 Amortization'!P295</f>
        <v>0</v>
      </c>
      <c r="S82" s="1322">
        <f>'O7 Amortization'!Q295</f>
        <v>0</v>
      </c>
      <c r="T82" s="1322">
        <f>'O7 Amortization'!R295</f>
        <v>0</v>
      </c>
      <c r="U82" s="1322">
        <f>'O7 Amortization'!S295</f>
        <v>0</v>
      </c>
      <c r="V82" s="1322">
        <f>'O7 Amortization'!T295</f>
        <v>0</v>
      </c>
      <c r="W82" s="1322">
        <f>'O7 Amortization'!U295</f>
        <v>0</v>
      </c>
      <c r="X82" s="1322">
        <f>'O7 Amortization'!V295</f>
        <v>0</v>
      </c>
      <c r="Y82" s="1322">
        <f>'O7 Amortization'!W295</f>
        <v>0</v>
      </c>
      <c r="Z82" s="1322">
        <f>'O7 Amortization'!X295</f>
        <v>0</v>
      </c>
      <c r="AA82" s="1322">
        <f>'O7 Amortization'!Y295</f>
        <v>0</v>
      </c>
      <c r="AB82" s="1322">
        <f>'O7 Amortization'!Z295</f>
        <v>0</v>
      </c>
      <c r="AC82" s="1322">
        <f t="shared" si="14"/>
        <v>0</v>
      </c>
      <c r="AD82" s="1322">
        <f>'O7 Amortization'!AB295</f>
        <v>0</v>
      </c>
      <c r="AE82" s="1322">
        <f>'O7 Amortization'!AC295</f>
        <v>0</v>
      </c>
      <c r="AF82" s="1322">
        <f>'O7 Amortization'!AD295</f>
        <v>0</v>
      </c>
      <c r="AG82" s="1322">
        <f>'O7 Amortization'!AE295</f>
        <v>0</v>
      </c>
      <c r="AH82" s="1322">
        <f>'O7 Amortization'!AF295</f>
        <v>0</v>
      </c>
      <c r="AI82" s="1322">
        <f>'O7 Amortization'!AG295</f>
        <v>0</v>
      </c>
      <c r="AJ82" s="1322">
        <f>'O7 Amortization'!AH295</f>
        <v>0</v>
      </c>
      <c r="AK82" s="1322">
        <f>'O7 Amortization'!AI295</f>
        <v>0</v>
      </c>
      <c r="AL82" s="1322">
        <f>'O7 Amortization'!AJ295</f>
        <v>0</v>
      </c>
      <c r="AM82" s="1322">
        <f>'O7 Amortization'!AK295</f>
        <v>0</v>
      </c>
      <c r="AN82" s="1322">
        <f>'O7 Amortization'!AL295</f>
        <v>0</v>
      </c>
      <c r="AO82" s="1322">
        <f>'O7 Amortization'!AM295</f>
        <v>0</v>
      </c>
      <c r="AP82" s="1322">
        <f>'O7 Amortization'!AN295</f>
        <v>0</v>
      </c>
      <c r="AQ82" s="1322">
        <f>'O7 Amortization'!AO295</f>
        <v>0</v>
      </c>
      <c r="AR82" s="1322">
        <f>'O7 Amortization'!AP295</f>
        <v>0</v>
      </c>
      <c r="AS82" s="1322">
        <f>'O7 Amortization'!AQ295</f>
        <v>0</v>
      </c>
      <c r="AT82" s="1322">
        <f>'O7 Amortization'!AR295</f>
        <v>0</v>
      </c>
      <c r="AU82" s="1322">
        <f>'O7 Amortization'!AS295</f>
        <v>0</v>
      </c>
      <c r="AV82" s="1322">
        <f>'O7 Amortization'!AT295</f>
        <v>0</v>
      </c>
      <c r="AW82" s="1322">
        <f>'O7 Amortization'!AU295</f>
        <v>0</v>
      </c>
      <c r="AX82" s="1322">
        <f t="shared" si="15"/>
        <v>0</v>
      </c>
      <c r="AY82" s="1322"/>
      <c r="AZ82" s="1322"/>
      <c r="BA82" s="1322"/>
      <c r="BB82" s="1322"/>
      <c r="BC82" s="1322"/>
      <c r="BD82" s="1322"/>
      <c r="BE82" s="1322"/>
      <c r="BF82" s="1322"/>
      <c r="BG82" s="1322"/>
      <c r="BH82" s="1322"/>
      <c r="BI82" s="1322"/>
      <c r="BJ82" s="1322"/>
      <c r="BK82" s="1322"/>
      <c r="BL82" s="1322"/>
      <c r="BM82" s="1322"/>
      <c r="BN82" s="1322"/>
      <c r="BO82" s="1322"/>
      <c r="BP82" s="1322"/>
      <c r="BQ82" s="1322"/>
      <c r="BR82" s="1322"/>
      <c r="BS82" s="1322"/>
      <c r="BT82" s="1322">
        <f>'O7 Amortization'!AW295</f>
        <v>0</v>
      </c>
      <c r="BU82" s="1322">
        <f>'O7 Amortization'!AX295</f>
        <v>0</v>
      </c>
      <c r="BV82" s="1322">
        <f>'O7 Amortization'!AY295</f>
        <v>0</v>
      </c>
      <c r="BW82" s="1322">
        <f>'O7 Amortization'!AZ295</f>
        <v>0</v>
      </c>
      <c r="BX82" s="1322">
        <f>'O7 Amortization'!BA295</f>
        <v>0</v>
      </c>
      <c r="BY82" s="1322">
        <f>'O7 Amortization'!BB295</f>
        <v>0</v>
      </c>
      <c r="BZ82" s="1322">
        <f>'O7 Amortization'!BC295</f>
        <v>0</v>
      </c>
      <c r="CA82" s="1322">
        <f>'O7 Amortization'!BD295</f>
        <v>0</v>
      </c>
      <c r="CB82" s="1322">
        <f>'O7 Amortization'!BE295</f>
        <v>0</v>
      </c>
      <c r="CC82" s="1322">
        <f>'O7 Amortization'!BF295</f>
        <v>0</v>
      </c>
      <c r="CD82" s="1322">
        <f>'O7 Amortization'!BG295</f>
        <v>0</v>
      </c>
      <c r="CE82" s="1322">
        <f>'O7 Amortization'!BH295</f>
        <v>0</v>
      </c>
      <c r="CF82" s="1322">
        <f>'O7 Amortization'!BI295</f>
        <v>0</v>
      </c>
      <c r="CG82" s="1322">
        <f>'O7 Amortization'!BJ295</f>
        <v>0</v>
      </c>
      <c r="CH82" s="1322">
        <f>'O7 Amortization'!BK295</f>
        <v>0</v>
      </c>
      <c r="CI82" s="1322">
        <f>'O7 Amortization'!BL295</f>
        <v>0</v>
      </c>
      <c r="CJ82" s="1322">
        <f>'O7 Amortization'!BM295</f>
        <v>0</v>
      </c>
      <c r="CK82" s="1322">
        <f>'O7 Amortization'!BN295</f>
        <v>0</v>
      </c>
      <c r="CL82" s="1322">
        <f>'O7 Amortization'!BO295</f>
        <v>0</v>
      </c>
      <c r="CM82" s="1322">
        <f>'O7 Amortization'!BP295</f>
        <v>0</v>
      </c>
      <c r="CN82" s="1322">
        <f t="shared" si="16"/>
        <v>0</v>
      </c>
      <c r="CO82" s="1651">
        <f>+E82-AC82-AX82-CN82</f>
        <v>0</v>
      </c>
      <c r="CQ82" s="1899" t="inlineStr">
        <is>
          <t/>
        </is>
      </c>
    </row>
    <row r="83" spans="1:95" s="64" customFormat="1" ht="12.75" x14ac:dyDescent="0.2">
      <c r="A83" s="1091">
        <v>3046</v>
      </c>
      <c r="B83" s="1092" t="s">
        <v>942</v>
      </c>
      <c r="C83" s="1648">
        <f>IF(ISERROR(VLOOKUP($A83,'I3 TB Data'!$A$19:$H$483,MATCH('O5 Details by Class &amp; Accounts'!$C$18, 'I3 TB Data'!$A$19:$H$19,0),0)), 0, VLOOKUP($A83,'I3 TB Data'!$A$19:$H$483,MATCH('O5 Details by Class &amp; Accounts'!$C$18,'I3 TB Data'!$A$19:$H$19,0),0))</f>
        <v>-1097026.978937505</v>
      </c>
      <c r="D83" s="1649"/>
      <c r="E83" s="1648">
        <f t="shared" ref="E83:E120" si="17">C83+D83</f>
        <v>-1097026.978937505</v>
      </c>
      <c r="F83" s="1650">
        <f>IF(ISERROR(VLOOKUP($A83, 'E1 Categorization'!A33:E124, MATCH("Customer Component", 'E1 Categorization'!$A$33:$E$33,0), 0)), 0, IF(VLOOKUP($A83, 'E1 Categorization'!A33:E124, MATCH("Customer Component", 'E1 Categorization'!$A$33:$E$33,0), 0)=0, 'O5 Details by Class &amp; Accounts'!$E83, IF(AND(VLOOKUP($A83, 'E1 Categorization'!A33:E124, MATCH("Customer Component", 'E1 Categorization'!$A$33:$E$33,0), 0) &gt;0, VLOOKUP($A83, 'E1 Categorization'!A33:E124, MATCH("Customer Component", 'E1 Categorization'!$A$33:$E$33,0), 0)&lt;1), 'O5 Details by Class &amp; Accounts'!$E83*(1-VLOOKUP($A83, 'E1 Categorization'!A33:E124, MATCH("Customer Component", 'E1 Categorization'!$A$33:$E$33,0), 0)), 0)))</f>
        <v>0</v>
      </c>
      <c r="G83" s="1650">
        <f>IF(ISERROR(VLOOKUP($A83, 'E1 Categorization'!A33:E124, MATCH("Customer Component", 'E1 Categorization'!$A$33:$E$33,0), 0)),0, IF(VLOOKUP($A83, 'E1 Categorization'!A33:E124, MATCH("Customer Component", 'E1 Categorization'!$A$33:$E$33,0), 0)=0, 0, IF(AND(VLOOKUP($A83, 'E1 Categorization'!A33:E124, MATCH("Customer Component", 'E1 Categorization'!$A$33:$E$33,0), 0) &gt;0, VLOOKUP($A83, 'E1 Categorization'!A33:E124, MATCH("Customer Component", 'E1 Categorization'!$A$33:$E$33,0), 0)&lt;1), 'O5 Details by Class &amp; Accounts'!$E83*(VLOOKUP($A83, 'E1 Categorization'!A33:E124, MATCH("Customer Component", 'E1 Categorization'!$A$33:$E$33,0), 0)), 'O5 Details by Class &amp; Accounts'!$E83)))</f>
        <v>0</v>
      </c>
      <c r="H83" s="1322">
        <f t="shared" si="13"/>
        <v>0</v>
      </c>
      <c r="I83" s="1322">
        <f>IF(ISERROR(VLOOKUP(VLOOKUP($A83, 'E4 TB Allocation Details'!$A$18:$L$214, MATCH("Demand ID", 'E4 TB Allocation Details'!$A$18:$L$18, 0),FALSE), 'E2 Allocators'!$B$15:$W$358, MATCH('O5 Details by Class &amp; Accounts'!I$18, 'E2 Allocators'!$B$15:$W$15, 0),FALSE)*$F83), 0, VLOOKUP(VLOOKUP($A83, 'E4 TB Allocation Details'!$A$18:$L$214, MATCH("Demand ID", 'E4 TB Allocation Details'!$A$18:$L$18, 0),FALSE), 'E2 Allocators'!$B$15:$W$358, MATCH('O5 Details by Class &amp; Accounts'!I$18, 'E2 Allocators'!$B$15:$W$15, 0),FALSE)*$F83)</f>
        <v>0</v>
      </c>
      <c r="J83" s="1322">
        <f>IF(ISERROR(VLOOKUP(VLOOKUP($A83, 'E4 TB Allocation Details'!$A$18:$L$214, MATCH("Demand ID", 'E4 TB Allocation Details'!$A$18:$L$18, 0),FALSE), 'E2 Allocators'!$B$15:$W$358, MATCH('O5 Details by Class &amp; Accounts'!J$18, 'E2 Allocators'!$B$15:$W$15, 0),FALSE)*$F83), 0, VLOOKUP(VLOOKUP($A83, 'E4 TB Allocation Details'!$A$18:$L$214, MATCH("Demand ID", 'E4 TB Allocation Details'!$A$18:$L$18, 0),FALSE), 'E2 Allocators'!$B$15:$W$358, MATCH('O5 Details by Class &amp; Accounts'!J$18, 'E2 Allocators'!$B$15:$W$15, 0),FALSE)*$F83)</f>
        <v>0</v>
      </c>
      <c r="K83" s="1322">
        <f>IF(ISERROR(VLOOKUP(VLOOKUP($A83, 'E4 TB Allocation Details'!$A$18:$L$214, MATCH("Demand ID", 'E4 TB Allocation Details'!$A$18:$L$18, 0),FALSE), 'E2 Allocators'!$B$15:$W$358, MATCH('O5 Details by Class &amp; Accounts'!K$18, 'E2 Allocators'!$B$15:$W$15, 0),FALSE)*$F83), 0, VLOOKUP(VLOOKUP($A83, 'E4 TB Allocation Details'!$A$18:$L$214, MATCH("Demand ID", 'E4 TB Allocation Details'!$A$18:$L$18, 0),FALSE), 'E2 Allocators'!$B$15:$W$358, MATCH('O5 Details by Class &amp; Accounts'!K$18, 'E2 Allocators'!$B$15:$W$15, 0),FALSE)*$F83)</f>
        <v>0</v>
      </c>
      <c r="L83" s="1322">
        <f>IF(ISERROR(VLOOKUP(VLOOKUP($A83, 'E4 TB Allocation Details'!$A$18:$L$214, MATCH("Demand ID", 'E4 TB Allocation Details'!$A$18:$L$18, 0),FALSE), 'E2 Allocators'!$B$15:$W$358, MATCH('O5 Details by Class &amp; Accounts'!L$18, 'E2 Allocators'!$B$15:$W$15, 0),FALSE)*$F83), 0, VLOOKUP(VLOOKUP($A83, 'E4 TB Allocation Details'!$A$18:$L$214, MATCH("Demand ID", 'E4 TB Allocation Details'!$A$18:$L$18, 0),FALSE), 'E2 Allocators'!$B$15:$W$358, MATCH('O5 Details by Class &amp; Accounts'!L$18, 'E2 Allocators'!$B$15:$W$15, 0),FALSE)*$F83)</f>
        <v>0</v>
      </c>
      <c r="M83" s="1322">
        <f>IF(ISERROR(VLOOKUP(VLOOKUP($A83, 'E4 TB Allocation Details'!$A$18:$L$214, MATCH("Demand ID", 'E4 TB Allocation Details'!$A$18:$L$18, 0),FALSE), 'E2 Allocators'!$B$15:$W$358, MATCH('O5 Details by Class &amp; Accounts'!M$18, 'E2 Allocators'!$B$15:$W$15, 0),FALSE)*$F83), 0, VLOOKUP(VLOOKUP($A83, 'E4 TB Allocation Details'!$A$18:$L$214, MATCH("Demand ID", 'E4 TB Allocation Details'!$A$18:$L$18, 0),FALSE), 'E2 Allocators'!$B$15:$W$358, MATCH('O5 Details by Class &amp; Accounts'!M$18, 'E2 Allocators'!$B$15:$W$15, 0),FALSE)*$F83)</f>
        <v>0</v>
      </c>
      <c r="N83" s="1322">
        <f>IF(ISERROR(VLOOKUP(VLOOKUP($A83, 'E4 TB Allocation Details'!$A$18:$L$214, MATCH("Demand ID", 'E4 TB Allocation Details'!$A$18:$L$18, 0),FALSE), 'E2 Allocators'!$B$15:$W$358, MATCH('O5 Details by Class &amp; Accounts'!N$18, 'E2 Allocators'!$B$15:$W$15, 0),FALSE)*$F83), 0, VLOOKUP(VLOOKUP($A83, 'E4 TB Allocation Details'!$A$18:$L$214, MATCH("Demand ID", 'E4 TB Allocation Details'!$A$18:$L$18, 0),FALSE), 'E2 Allocators'!$B$15:$W$358, MATCH('O5 Details by Class &amp; Accounts'!N$18, 'E2 Allocators'!$B$15:$W$15, 0),FALSE)*$F83)</f>
        <v>0</v>
      </c>
      <c r="O83" s="1322">
        <f>IF(ISERROR(VLOOKUP(VLOOKUP($A83, 'E4 TB Allocation Details'!$A$18:$L$214, MATCH("Demand ID", 'E4 TB Allocation Details'!$A$18:$L$18, 0),FALSE), 'E2 Allocators'!$B$15:$W$358, MATCH('O5 Details by Class &amp; Accounts'!O$18, 'E2 Allocators'!$B$15:$W$15, 0),FALSE)*$F83), 0, VLOOKUP(VLOOKUP($A83, 'E4 TB Allocation Details'!$A$18:$L$214, MATCH("Demand ID", 'E4 TB Allocation Details'!$A$18:$L$18, 0),FALSE), 'E2 Allocators'!$B$15:$W$358, MATCH('O5 Details by Class &amp; Accounts'!O$18, 'E2 Allocators'!$B$15:$W$15, 0),FALSE)*$F83)</f>
        <v>0</v>
      </c>
      <c r="P83" s="1322">
        <f>IF(ISERROR(VLOOKUP(VLOOKUP($A83, 'E4 TB Allocation Details'!$A$18:$L$214, MATCH("Demand ID", 'E4 TB Allocation Details'!$A$18:$L$18, 0),FALSE), 'E2 Allocators'!$B$15:$W$358, MATCH('O5 Details by Class &amp; Accounts'!P$18, 'E2 Allocators'!$B$15:$W$15, 0),FALSE)*$F83), 0, VLOOKUP(VLOOKUP($A83, 'E4 TB Allocation Details'!$A$18:$L$214, MATCH("Demand ID", 'E4 TB Allocation Details'!$A$18:$L$18, 0),FALSE), 'E2 Allocators'!$B$15:$W$358, MATCH('O5 Details by Class &amp; Accounts'!P$18, 'E2 Allocators'!$B$15:$W$15, 0),FALSE)*$F83)</f>
        <v>0</v>
      </c>
      <c r="Q83" s="1322">
        <f>IF(ISERROR(VLOOKUP(VLOOKUP($A83, 'E4 TB Allocation Details'!$A$18:$L$214, MATCH("Demand ID", 'E4 TB Allocation Details'!$A$18:$L$18, 0),FALSE), 'E2 Allocators'!$B$15:$W$358, MATCH('O5 Details by Class &amp; Accounts'!Q$18, 'E2 Allocators'!$B$15:$W$15, 0),FALSE)*$F83), 0, VLOOKUP(VLOOKUP($A83, 'E4 TB Allocation Details'!$A$18:$L$214, MATCH("Demand ID", 'E4 TB Allocation Details'!$A$18:$L$18, 0),FALSE), 'E2 Allocators'!$B$15:$W$358, MATCH('O5 Details by Class &amp; Accounts'!Q$18, 'E2 Allocators'!$B$15:$W$15, 0),FALSE)*$F83)</f>
        <v>0</v>
      </c>
      <c r="R83" s="1322">
        <f>IF(ISERROR(VLOOKUP(VLOOKUP($A83, 'E4 TB Allocation Details'!$A$18:$L$214, MATCH("Demand ID", 'E4 TB Allocation Details'!$A$18:$L$18, 0),FALSE), 'E2 Allocators'!$B$15:$W$358, MATCH('O5 Details by Class &amp; Accounts'!R$18, 'E2 Allocators'!$B$15:$W$15, 0),FALSE)*$F83), 0, VLOOKUP(VLOOKUP($A83, 'E4 TB Allocation Details'!$A$18:$L$214, MATCH("Demand ID", 'E4 TB Allocation Details'!$A$18:$L$18, 0),FALSE), 'E2 Allocators'!$B$15:$W$358, MATCH('O5 Details by Class &amp; Accounts'!R$18, 'E2 Allocators'!$B$15:$W$15, 0),FALSE)*$F83)</f>
        <v>0</v>
      </c>
      <c r="S83" s="1322">
        <f>IF(ISERROR(VLOOKUP(VLOOKUP($A83, 'E4 TB Allocation Details'!$A$18:$L$214, MATCH("Demand ID", 'E4 TB Allocation Details'!$A$18:$L$18, 0),FALSE), 'E2 Allocators'!$B$15:$W$358, MATCH('O5 Details by Class &amp; Accounts'!S$18, 'E2 Allocators'!$B$15:$W$15, 0),FALSE)*$F83), 0, VLOOKUP(VLOOKUP($A83, 'E4 TB Allocation Details'!$A$18:$L$214, MATCH("Demand ID", 'E4 TB Allocation Details'!$A$18:$L$18, 0),FALSE), 'E2 Allocators'!$B$15:$W$358, MATCH('O5 Details by Class &amp; Accounts'!S$18, 'E2 Allocators'!$B$15:$W$15, 0),FALSE)*$F83)</f>
        <v>0</v>
      </c>
      <c r="T83" s="1322">
        <f>IF(ISERROR(VLOOKUP(VLOOKUP($A83, 'E4 TB Allocation Details'!$A$18:$L$214, MATCH("Demand ID", 'E4 TB Allocation Details'!$A$18:$L$18, 0),FALSE), 'E2 Allocators'!$B$15:$W$358, MATCH('O5 Details by Class &amp; Accounts'!T$18, 'E2 Allocators'!$B$15:$W$15, 0),FALSE)*$F83), 0, VLOOKUP(VLOOKUP($A83, 'E4 TB Allocation Details'!$A$18:$L$214, MATCH("Demand ID", 'E4 TB Allocation Details'!$A$18:$L$18, 0),FALSE), 'E2 Allocators'!$B$15:$W$358, MATCH('O5 Details by Class &amp; Accounts'!T$18, 'E2 Allocators'!$B$15:$W$15, 0),FALSE)*$F83)</f>
        <v>0</v>
      </c>
      <c r="U83" s="1322">
        <f>IF(ISERROR(VLOOKUP(VLOOKUP($A83, 'E4 TB Allocation Details'!$A$18:$L$214, MATCH("Demand ID", 'E4 TB Allocation Details'!$A$18:$L$18, 0),FALSE), 'E2 Allocators'!$B$15:$W$358, MATCH('O5 Details by Class &amp; Accounts'!U$18, 'E2 Allocators'!$B$15:$W$15, 0),FALSE)*$F83), 0, VLOOKUP(VLOOKUP($A83, 'E4 TB Allocation Details'!$A$18:$L$214, MATCH("Demand ID", 'E4 TB Allocation Details'!$A$18:$L$18, 0),FALSE), 'E2 Allocators'!$B$15:$W$358, MATCH('O5 Details by Class &amp; Accounts'!U$18, 'E2 Allocators'!$B$15:$W$15, 0),FALSE)*$F83)</f>
        <v>0</v>
      </c>
      <c r="V83" s="1322">
        <f>IF(ISERROR(VLOOKUP(VLOOKUP($A83, 'E4 TB Allocation Details'!$A$18:$L$214, MATCH("Demand ID", 'E4 TB Allocation Details'!$A$18:$L$18, 0),FALSE), 'E2 Allocators'!$B$15:$W$358, MATCH('O5 Details by Class &amp; Accounts'!V$18, 'E2 Allocators'!$B$15:$W$15, 0),FALSE)*$F83), 0, VLOOKUP(VLOOKUP($A83, 'E4 TB Allocation Details'!$A$18:$L$214, MATCH("Demand ID", 'E4 TB Allocation Details'!$A$18:$L$18, 0),FALSE), 'E2 Allocators'!$B$15:$W$358, MATCH('O5 Details by Class &amp; Accounts'!V$18, 'E2 Allocators'!$B$15:$W$15, 0),FALSE)*$F83)</f>
        <v>0</v>
      </c>
      <c r="W83" s="1322">
        <f>IF(ISERROR(VLOOKUP(VLOOKUP($A83, 'E4 TB Allocation Details'!$A$18:$L$214, MATCH("Demand ID", 'E4 TB Allocation Details'!$A$18:$L$18, 0),FALSE), 'E2 Allocators'!$B$15:$W$358, MATCH('O5 Details by Class &amp; Accounts'!W$18, 'E2 Allocators'!$B$15:$W$15, 0),FALSE)*$F83), 0, VLOOKUP(VLOOKUP($A83, 'E4 TB Allocation Details'!$A$18:$L$214, MATCH("Demand ID", 'E4 TB Allocation Details'!$A$18:$L$18, 0),FALSE), 'E2 Allocators'!$B$15:$W$358, MATCH('O5 Details by Class &amp; Accounts'!W$18, 'E2 Allocators'!$B$15:$W$15, 0),FALSE)*$F83)</f>
        <v>0</v>
      </c>
      <c r="X83" s="1322">
        <f>IF(ISERROR(VLOOKUP(VLOOKUP($A83, 'E4 TB Allocation Details'!$A$18:$L$214, MATCH("Demand ID", 'E4 TB Allocation Details'!$A$18:$L$18, 0),FALSE), 'E2 Allocators'!$B$15:$W$358, MATCH('O5 Details by Class &amp; Accounts'!X$18, 'E2 Allocators'!$B$15:$W$15, 0),FALSE)*$F83), 0, VLOOKUP(VLOOKUP($A83, 'E4 TB Allocation Details'!$A$18:$L$214, MATCH("Demand ID", 'E4 TB Allocation Details'!$A$18:$L$18, 0),FALSE), 'E2 Allocators'!$B$15:$W$358, MATCH('O5 Details by Class &amp; Accounts'!X$18, 'E2 Allocators'!$B$15:$W$15, 0),FALSE)*$F83)</f>
        <v>0</v>
      </c>
      <c r="Y83" s="1322">
        <f>IF(ISERROR(VLOOKUP(VLOOKUP($A83, 'E4 TB Allocation Details'!$A$18:$L$214, MATCH("Demand ID", 'E4 TB Allocation Details'!$A$18:$L$18, 0),FALSE), 'E2 Allocators'!$B$15:$W$358, MATCH('O5 Details by Class &amp; Accounts'!Y$18, 'E2 Allocators'!$B$15:$W$15, 0),FALSE)*$F83), 0, VLOOKUP(VLOOKUP($A83, 'E4 TB Allocation Details'!$A$18:$L$214, MATCH("Demand ID", 'E4 TB Allocation Details'!$A$18:$L$18, 0),FALSE), 'E2 Allocators'!$B$15:$W$358, MATCH('O5 Details by Class &amp; Accounts'!Y$18, 'E2 Allocators'!$B$15:$W$15, 0),FALSE)*$F83)</f>
        <v>0</v>
      </c>
      <c r="Z83" s="1322">
        <f>IF(ISERROR(VLOOKUP(VLOOKUP($A83, 'E4 TB Allocation Details'!$A$18:$L$214, MATCH("Demand ID", 'E4 TB Allocation Details'!$A$18:$L$18, 0),FALSE), 'E2 Allocators'!$B$15:$W$358, MATCH('O5 Details by Class &amp; Accounts'!Z$18, 'E2 Allocators'!$B$15:$W$15, 0),FALSE)*$F83), 0, VLOOKUP(VLOOKUP($A83, 'E4 TB Allocation Details'!$A$18:$L$214, MATCH("Demand ID", 'E4 TB Allocation Details'!$A$18:$L$18, 0),FALSE), 'E2 Allocators'!$B$15:$W$358, MATCH('O5 Details by Class &amp; Accounts'!Z$18, 'E2 Allocators'!$B$15:$W$15, 0),FALSE)*$F83)</f>
        <v>0</v>
      </c>
      <c r="AA83" s="1322">
        <f>IF(ISERROR(VLOOKUP(VLOOKUP($A83, 'E4 TB Allocation Details'!$A$18:$L$214, MATCH("Demand ID", 'E4 TB Allocation Details'!$A$18:$L$18, 0),FALSE), 'E2 Allocators'!$B$15:$W$358, MATCH('O5 Details by Class &amp; Accounts'!AA$18, 'E2 Allocators'!$B$15:$W$15, 0),FALSE)*$F83), 0, VLOOKUP(VLOOKUP($A83, 'E4 TB Allocation Details'!$A$18:$L$214, MATCH("Demand ID", 'E4 TB Allocation Details'!$A$18:$L$18, 0),FALSE), 'E2 Allocators'!$B$15:$W$358, MATCH('O5 Details by Class &amp; Accounts'!AA$18, 'E2 Allocators'!$B$15:$W$15, 0),FALSE)*$F83)</f>
        <v>0</v>
      </c>
      <c r="AB83" s="1322">
        <f>IF(ISERROR(VLOOKUP(VLOOKUP($A83, 'E4 TB Allocation Details'!$A$18:$L$214, MATCH("Demand ID", 'E4 TB Allocation Details'!$A$18:$L$18, 0),FALSE), 'E2 Allocators'!$B$15:$W$358, MATCH('O5 Details by Class &amp; Accounts'!AB$18, 'E2 Allocators'!$B$15:$W$15, 0),FALSE)*$F83), 0, VLOOKUP(VLOOKUP($A83, 'E4 TB Allocation Details'!$A$18:$L$214, MATCH("Demand ID", 'E4 TB Allocation Details'!$A$18:$L$18, 0),FALSE), 'E2 Allocators'!$B$15:$W$358, MATCH('O5 Details by Class &amp; Accounts'!AB$18, 'E2 Allocators'!$B$15:$W$15, 0),FALSE)*$F83)</f>
        <v>0</v>
      </c>
      <c r="AC83" s="1322">
        <f t="shared" si="14"/>
        <v>0</v>
      </c>
      <c r="AD83" s="1322">
        <f>IF(ISERROR(VLOOKUP(VLOOKUP($A83, 'E4 TB Allocation Details'!$A$18:$L$214, MATCH("Customer ID", 'E4 TB Allocation Details'!$A$18:$L$18, 0),FALSE), 'E2 Allocators'!$B$15:$W$358, MATCH('O5 Details by Class &amp; Accounts'!AD$18, 'E2 Allocators'!$B$15:$W$15, 0),FALSE)*$G83), 0, VLOOKUP(VLOOKUP($A83, 'E4 TB Allocation Details'!$A$18:$L$214, MATCH("Customer ID", 'E4 TB Allocation Details'!$A$18:$L$18, 0),FALSE), 'E2 Allocators'!$B$15:$W$358, MATCH('O5 Details by Class &amp; Accounts'!AD$18, 'E2 Allocators'!$B$15:$W$15, 0),FALSE)*$G83)</f>
        <v>0</v>
      </c>
      <c r="AE83" s="1322">
        <f>IF(ISERROR(VLOOKUP(VLOOKUP($A83, 'E4 TB Allocation Details'!$A$18:$L$214, MATCH("Customer ID", 'E4 TB Allocation Details'!$A$18:$L$18, 0),FALSE), 'E2 Allocators'!$B$15:$W$358, MATCH('O5 Details by Class &amp; Accounts'!AE$18, 'E2 Allocators'!$B$15:$W$15, 0),FALSE)*$G83), 0, VLOOKUP(VLOOKUP($A83, 'E4 TB Allocation Details'!$A$18:$L$214, MATCH("Customer ID", 'E4 TB Allocation Details'!$A$18:$L$18, 0),FALSE), 'E2 Allocators'!$B$15:$W$358, MATCH('O5 Details by Class &amp; Accounts'!AE$18, 'E2 Allocators'!$B$15:$W$15, 0),FALSE)*$G83)</f>
        <v>0</v>
      </c>
      <c r="AF83" s="1322">
        <f>IF(ISERROR(VLOOKUP(VLOOKUP($A83, 'E4 TB Allocation Details'!$A$18:$L$214, MATCH("Customer ID", 'E4 TB Allocation Details'!$A$18:$L$18, 0),FALSE), 'E2 Allocators'!$B$15:$W$358, MATCH('O5 Details by Class &amp; Accounts'!AF$18, 'E2 Allocators'!$B$15:$W$15, 0),FALSE)*$G83), 0, VLOOKUP(VLOOKUP($A83, 'E4 TB Allocation Details'!$A$18:$L$214, MATCH("Customer ID", 'E4 TB Allocation Details'!$A$18:$L$18, 0),FALSE), 'E2 Allocators'!$B$15:$W$358, MATCH('O5 Details by Class &amp; Accounts'!AF$18, 'E2 Allocators'!$B$15:$W$15, 0),FALSE)*$G83)</f>
        <v>0</v>
      </c>
      <c r="AG83" s="1322">
        <f>IF(ISERROR(VLOOKUP(VLOOKUP($A83, 'E4 TB Allocation Details'!$A$18:$L$214, MATCH("Customer ID", 'E4 TB Allocation Details'!$A$18:$L$18, 0),FALSE), 'E2 Allocators'!$B$15:$W$358, MATCH('O5 Details by Class &amp; Accounts'!AG$18, 'E2 Allocators'!$B$15:$W$15, 0),FALSE)*$G83), 0, VLOOKUP(VLOOKUP($A83, 'E4 TB Allocation Details'!$A$18:$L$214, MATCH("Customer ID", 'E4 TB Allocation Details'!$A$18:$L$18, 0),FALSE), 'E2 Allocators'!$B$15:$W$358, MATCH('O5 Details by Class &amp; Accounts'!AG$18, 'E2 Allocators'!$B$15:$W$15, 0),FALSE)*$G83)</f>
        <v>0</v>
      </c>
      <c r="AH83" s="1322">
        <f>IF(ISERROR(VLOOKUP(VLOOKUP($A83, 'E4 TB Allocation Details'!$A$18:$L$214, MATCH("Customer ID", 'E4 TB Allocation Details'!$A$18:$L$18, 0),FALSE), 'E2 Allocators'!$B$15:$W$358, MATCH('O5 Details by Class &amp; Accounts'!AH$18, 'E2 Allocators'!$B$15:$W$15, 0),FALSE)*$G83), 0, VLOOKUP(VLOOKUP($A83, 'E4 TB Allocation Details'!$A$18:$L$214, MATCH("Customer ID", 'E4 TB Allocation Details'!$A$18:$L$18, 0),FALSE), 'E2 Allocators'!$B$15:$W$358, MATCH('O5 Details by Class &amp; Accounts'!AH$18, 'E2 Allocators'!$B$15:$W$15, 0),FALSE)*$G83)</f>
        <v>0</v>
      </c>
      <c r="AI83" s="1322">
        <f>IF(ISERROR(VLOOKUP(VLOOKUP($A83, 'E4 TB Allocation Details'!$A$18:$L$214, MATCH("Customer ID", 'E4 TB Allocation Details'!$A$18:$L$18, 0),FALSE), 'E2 Allocators'!$B$15:$W$358, MATCH('O5 Details by Class &amp; Accounts'!AI$18, 'E2 Allocators'!$B$15:$W$15, 0),FALSE)*$G83), 0, VLOOKUP(VLOOKUP($A83, 'E4 TB Allocation Details'!$A$18:$L$214, MATCH("Customer ID", 'E4 TB Allocation Details'!$A$18:$L$18, 0),FALSE), 'E2 Allocators'!$B$15:$W$358, MATCH('O5 Details by Class &amp; Accounts'!AI$18, 'E2 Allocators'!$B$15:$W$15, 0),FALSE)*$G83)</f>
        <v>0</v>
      </c>
      <c r="AJ83" s="1322">
        <f>IF(ISERROR(VLOOKUP(VLOOKUP($A83, 'E4 TB Allocation Details'!$A$18:$L$214, MATCH("Customer ID", 'E4 TB Allocation Details'!$A$18:$L$18, 0),FALSE), 'E2 Allocators'!$B$15:$W$358, MATCH('O5 Details by Class &amp; Accounts'!AJ$18, 'E2 Allocators'!$B$15:$W$15, 0),FALSE)*$G83), 0, VLOOKUP(VLOOKUP($A83, 'E4 TB Allocation Details'!$A$18:$L$214, MATCH("Customer ID", 'E4 TB Allocation Details'!$A$18:$L$18, 0),FALSE), 'E2 Allocators'!$B$15:$W$358, MATCH('O5 Details by Class &amp; Accounts'!AJ$18, 'E2 Allocators'!$B$15:$W$15, 0),FALSE)*$G83)</f>
        <v>0</v>
      </c>
      <c r="AK83" s="1322">
        <f>IF(ISERROR(VLOOKUP(VLOOKUP($A83, 'E4 TB Allocation Details'!$A$18:$L$214, MATCH("Customer ID", 'E4 TB Allocation Details'!$A$18:$L$18, 0),FALSE), 'E2 Allocators'!$B$15:$W$358, MATCH('O5 Details by Class &amp; Accounts'!AK$18, 'E2 Allocators'!$B$15:$W$15, 0),FALSE)*$G83), 0, VLOOKUP(VLOOKUP($A83, 'E4 TB Allocation Details'!$A$18:$L$214, MATCH("Customer ID", 'E4 TB Allocation Details'!$A$18:$L$18, 0),FALSE), 'E2 Allocators'!$B$15:$W$358, MATCH('O5 Details by Class &amp; Accounts'!AK$18, 'E2 Allocators'!$B$15:$W$15, 0),FALSE)*$G83)</f>
        <v>0</v>
      </c>
      <c r="AL83" s="1322">
        <f>IF(ISERROR(VLOOKUP(VLOOKUP($A83, 'E4 TB Allocation Details'!$A$18:$L$214, MATCH("Customer ID", 'E4 TB Allocation Details'!$A$18:$L$18, 0),FALSE), 'E2 Allocators'!$B$15:$W$358, MATCH('O5 Details by Class &amp; Accounts'!AL$18, 'E2 Allocators'!$B$15:$W$15, 0),FALSE)*$G83), 0, VLOOKUP(VLOOKUP($A83, 'E4 TB Allocation Details'!$A$18:$L$214, MATCH("Customer ID", 'E4 TB Allocation Details'!$A$18:$L$18, 0),FALSE), 'E2 Allocators'!$B$15:$W$358, MATCH('O5 Details by Class &amp; Accounts'!AL$18, 'E2 Allocators'!$B$15:$W$15, 0),FALSE)*$G83)</f>
        <v>0</v>
      </c>
      <c r="AM83" s="1322">
        <f>IF(ISERROR(VLOOKUP(VLOOKUP($A83, 'E4 TB Allocation Details'!$A$18:$L$214, MATCH("Customer ID", 'E4 TB Allocation Details'!$A$18:$L$18, 0),FALSE), 'E2 Allocators'!$B$15:$W$358, MATCH('O5 Details by Class &amp; Accounts'!AM$18, 'E2 Allocators'!$B$15:$W$15, 0),FALSE)*$G83), 0, VLOOKUP(VLOOKUP($A83, 'E4 TB Allocation Details'!$A$18:$L$214, MATCH("Customer ID", 'E4 TB Allocation Details'!$A$18:$L$18, 0),FALSE), 'E2 Allocators'!$B$15:$W$358, MATCH('O5 Details by Class &amp; Accounts'!AM$18, 'E2 Allocators'!$B$15:$W$15, 0),FALSE)*$G83)</f>
        <v>0</v>
      </c>
      <c r="AN83" s="1322">
        <f>IF(ISERROR(VLOOKUP(VLOOKUP($A83, 'E4 TB Allocation Details'!$A$18:$L$214, MATCH("Customer ID", 'E4 TB Allocation Details'!$A$18:$L$18, 0),FALSE), 'E2 Allocators'!$B$15:$W$358, MATCH('O5 Details by Class &amp; Accounts'!AN$18, 'E2 Allocators'!$B$15:$W$15, 0),FALSE)*$G83), 0, VLOOKUP(VLOOKUP($A83, 'E4 TB Allocation Details'!$A$18:$L$214, MATCH("Customer ID", 'E4 TB Allocation Details'!$A$18:$L$18, 0),FALSE), 'E2 Allocators'!$B$15:$W$358, MATCH('O5 Details by Class &amp; Accounts'!AN$18, 'E2 Allocators'!$B$15:$W$15, 0),FALSE)*$G83)</f>
        <v>0</v>
      </c>
      <c r="AO83" s="1322">
        <f>IF(ISERROR(VLOOKUP(VLOOKUP($A83, 'E4 TB Allocation Details'!$A$18:$L$214, MATCH("Customer ID", 'E4 TB Allocation Details'!$A$18:$L$18, 0),FALSE), 'E2 Allocators'!$B$15:$W$358, MATCH('O5 Details by Class &amp; Accounts'!AO$18, 'E2 Allocators'!$B$15:$W$15, 0),FALSE)*$G83), 0, VLOOKUP(VLOOKUP($A83, 'E4 TB Allocation Details'!$A$18:$L$214, MATCH("Customer ID", 'E4 TB Allocation Details'!$A$18:$L$18, 0),FALSE), 'E2 Allocators'!$B$15:$W$358, MATCH('O5 Details by Class &amp; Accounts'!AO$18, 'E2 Allocators'!$B$15:$W$15, 0),FALSE)*$G83)</f>
        <v>0</v>
      </c>
      <c r="AP83" s="1322">
        <f>IF(ISERROR(VLOOKUP(VLOOKUP($A83, 'E4 TB Allocation Details'!$A$18:$L$214, MATCH("Customer ID", 'E4 TB Allocation Details'!$A$18:$L$18, 0),FALSE), 'E2 Allocators'!$B$15:$W$358, MATCH('O5 Details by Class &amp; Accounts'!AP$18, 'E2 Allocators'!$B$15:$W$15, 0),FALSE)*$G83), 0, VLOOKUP(VLOOKUP($A83, 'E4 TB Allocation Details'!$A$18:$L$214, MATCH("Customer ID", 'E4 TB Allocation Details'!$A$18:$L$18, 0),FALSE), 'E2 Allocators'!$B$15:$W$358, MATCH('O5 Details by Class &amp; Accounts'!AP$18, 'E2 Allocators'!$B$15:$W$15, 0),FALSE)*$G83)</f>
        <v>0</v>
      </c>
      <c r="AQ83" s="1322">
        <f>IF(ISERROR(VLOOKUP(VLOOKUP($A83, 'E4 TB Allocation Details'!$A$18:$L$214, MATCH("Customer ID", 'E4 TB Allocation Details'!$A$18:$L$18, 0),FALSE), 'E2 Allocators'!$B$15:$W$358, MATCH('O5 Details by Class &amp; Accounts'!AQ$18, 'E2 Allocators'!$B$15:$W$15, 0),FALSE)*$G83), 0, VLOOKUP(VLOOKUP($A83, 'E4 TB Allocation Details'!$A$18:$L$214, MATCH("Customer ID", 'E4 TB Allocation Details'!$A$18:$L$18, 0),FALSE), 'E2 Allocators'!$B$15:$W$358, MATCH('O5 Details by Class &amp; Accounts'!AQ$18, 'E2 Allocators'!$B$15:$W$15, 0),FALSE)*$G83)</f>
        <v>0</v>
      </c>
      <c r="AR83" s="1322">
        <f>IF(ISERROR(VLOOKUP(VLOOKUP($A83, 'E4 TB Allocation Details'!$A$18:$L$214, MATCH("Customer ID", 'E4 TB Allocation Details'!$A$18:$L$18, 0),FALSE), 'E2 Allocators'!$B$15:$W$358, MATCH('O5 Details by Class &amp; Accounts'!AR$18, 'E2 Allocators'!$B$15:$W$15, 0),FALSE)*$G83), 0, VLOOKUP(VLOOKUP($A83, 'E4 TB Allocation Details'!$A$18:$L$214, MATCH("Customer ID", 'E4 TB Allocation Details'!$A$18:$L$18, 0),FALSE), 'E2 Allocators'!$B$15:$W$358, MATCH('O5 Details by Class &amp; Accounts'!AR$18, 'E2 Allocators'!$B$15:$W$15, 0),FALSE)*$G83)</f>
        <v>0</v>
      </c>
      <c r="AS83" s="1322">
        <f>IF(ISERROR(VLOOKUP(VLOOKUP($A83, 'E4 TB Allocation Details'!$A$18:$L$214, MATCH("Customer ID", 'E4 TB Allocation Details'!$A$18:$L$18, 0),FALSE), 'E2 Allocators'!$B$15:$W$358, MATCH('O5 Details by Class &amp; Accounts'!AS$18, 'E2 Allocators'!$B$15:$W$15, 0),FALSE)*$G83), 0, VLOOKUP(VLOOKUP($A83, 'E4 TB Allocation Details'!$A$18:$L$214, MATCH("Customer ID", 'E4 TB Allocation Details'!$A$18:$L$18, 0),FALSE), 'E2 Allocators'!$B$15:$W$358, MATCH('O5 Details by Class &amp; Accounts'!AS$18, 'E2 Allocators'!$B$15:$W$15, 0),FALSE)*$G83)</f>
        <v>0</v>
      </c>
      <c r="AT83" s="1322">
        <f>IF(ISERROR(VLOOKUP(VLOOKUP($A83, 'E4 TB Allocation Details'!$A$18:$L$214, MATCH("Customer ID", 'E4 TB Allocation Details'!$A$18:$L$18, 0),FALSE), 'E2 Allocators'!$B$15:$W$358, MATCH('O5 Details by Class &amp; Accounts'!AT$18, 'E2 Allocators'!$B$15:$W$15, 0),FALSE)*$G83), 0, VLOOKUP(VLOOKUP($A83, 'E4 TB Allocation Details'!$A$18:$L$214, MATCH("Customer ID", 'E4 TB Allocation Details'!$A$18:$L$18, 0),FALSE), 'E2 Allocators'!$B$15:$W$358, MATCH('O5 Details by Class &amp; Accounts'!AT$18, 'E2 Allocators'!$B$15:$W$15, 0),FALSE)*$G83)</f>
        <v>0</v>
      </c>
      <c r="AU83" s="1322">
        <f>IF(ISERROR(VLOOKUP(VLOOKUP($A83, 'E4 TB Allocation Details'!$A$18:$L$214, MATCH("Customer ID", 'E4 TB Allocation Details'!$A$18:$L$18, 0),FALSE), 'E2 Allocators'!$B$15:$W$358, MATCH('O5 Details by Class &amp; Accounts'!AU$18, 'E2 Allocators'!$B$15:$W$15, 0),FALSE)*$G83), 0, VLOOKUP(VLOOKUP($A83, 'E4 TB Allocation Details'!$A$18:$L$214, MATCH("Customer ID", 'E4 TB Allocation Details'!$A$18:$L$18, 0),FALSE), 'E2 Allocators'!$B$15:$W$358, MATCH('O5 Details by Class &amp; Accounts'!AU$18, 'E2 Allocators'!$B$15:$W$15, 0),FALSE)*$G83)</f>
        <v>0</v>
      </c>
      <c r="AV83" s="1322">
        <f>IF(ISERROR(VLOOKUP(VLOOKUP($A83, 'E4 TB Allocation Details'!$A$18:$L$214, MATCH("Customer ID", 'E4 TB Allocation Details'!$A$18:$L$18, 0),FALSE), 'E2 Allocators'!$B$15:$W$358, MATCH('O5 Details by Class &amp; Accounts'!AV$18, 'E2 Allocators'!$B$15:$W$15, 0),FALSE)*$G83), 0, VLOOKUP(VLOOKUP($A83, 'E4 TB Allocation Details'!$A$18:$L$214, MATCH("Customer ID", 'E4 TB Allocation Details'!$A$18:$L$18, 0),FALSE), 'E2 Allocators'!$B$15:$W$358, MATCH('O5 Details by Class &amp; Accounts'!AV$18, 'E2 Allocators'!$B$15:$W$15, 0),FALSE)*$G83)</f>
        <v>0</v>
      </c>
      <c r="AW83" s="1322">
        <f>IF(ISERROR(VLOOKUP(VLOOKUP($A83, 'E4 TB Allocation Details'!$A$18:$L$214, MATCH("Customer ID", 'E4 TB Allocation Details'!$A$18:$L$18, 0),FALSE), 'E2 Allocators'!$B$15:$W$358, MATCH('O5 Details by Class &amp; Accounts'!AW$18, 'E2 Allocators'!$B$15:$W$15, 0),FALSE)*$G83), 0, VLOOKUP(VLOOKUP($A83, 'E4 TB Allocation Details'!$A$18:$L$214, MATCH("Customer ID", 'E4 TB Allocation Details'!$A$18:$L$18, 0),FALSE), 'E2 Allocators'!$B$15:$W$358, MATCH('O5 Details by Class &amp; Accounts'!AW$18, 'E2 Allocators'!$B$15:$W$15, 0),FALSE)*$G83)</f>
        <v>0</v>
      </c>
      <c r="AX83" s="1322">
        <f t="shared" si="15"/>
        <v>0</v>
      </c>
      <c r="AY83" s="1322">
        <f>IF(ISERROR(VLOOKUP(VLOOKUP($A83, 'E4 TB Allocation Details'!$A$18:$L$214, MATCH("Misc ID", 'E4 TB Allocation Details'!$A$18:$L$18, 0),FALSE), 'E2 Allocators'!$B$15:$W$358, MATCH('O5 Details by Class &amp; Accounts'!AY$18, 'E2 Allocators'!$B$15:$W$15, 0),FALSE)*$E83), 0, VLOOKUP(VLOOKUP($A83, 'E4 TB Allocation Details'!$A$18:$L$214, MATCH("Misc ID", 'E4 TB Allocation Details'!$A$18:$L$18, 0),FALSE), 'E2 Allocators'!$B$15:$W$358, MATCH('O5 Details by Class &amp; Accounts'!AY$18, 'E2 Allocators'!$B$15:$W$15, 0),FALSE)*$E83)</f>
        <v>-577638.6489973123</v>
      </c>
      <c r="AZ83" s="1322">
        <f>IF(ISERROR(VLOOKUP(VLOOKUP($A83, 'E4 TB Allocation Details'!$A$18:$L$214, MATCH("Misc ID", 'E4 TB Allocation Details'!$A$18:$L$18, 0),FALSE), 'E2 Allocators'!$B$15:$W$358, MATCH('O5 Details by Class &amp; Accounts'!AZ$18, 'E2 Allocators'!$B$15:$W$15, 0),FALSE)*$E83), 0, VLOOKUP(VLOOKUP($A83, 'E4 TB Allocation Details'!$A$18:$L$214, MATCH("Misc ID", 'E4 TB Allocation Details'!$A$18:$L$18, 0),FALSE), 'E2 Allocators'!$B$15:$W$358, MATCH('O5 Details by Class &amp; Accounts'!AZ$18, 'E2 Allocators'!$B$15:$W$15, 0),FALSE)*$E83)</f>
        <v>-237224.08126159606</v>
      </c>
      <c r="BA83" s="1322">
        <f>IF(ISERROR(VLOOKUP(VLOOKUP($A83, 'E4 TB Allocation Details'!$A$18:$L$214, MATCH("Misc ID", 'E4 TB Allocation Details'!$A$18:$L$18, 0),FALSE), 'E2 Allocators'!$B$15:$W$358, MATCH('O5 Details by Class &amp; Accounts'!BA$18, 'E2 Allocators'!$B$15:$W$15, 0),FALSE)*$E83), 0, VLOOKUP(VLOOKUP($A83, 'E4 TB Allocation Details'!$A$18:$L$214, MATCH("Misc ID", 'E4 TB Allocation Details'!$A$18:$L$18, 0),FALSE), 'E2 Allocators'!$B$15:$W$358, MATCH('O5 Details by Class &amp; Accounts'!BA$18, 'E2 Allocators'!$B$15:$W$15, 0),FALSE)*$E83)</f>
        <v>-203107.97882723968</v>
      </c>
      <c r="BB83" s="1322">
        <f>IF(ISERROR(VLOOKUP(VLOOKUP($A83, 'E4 TB Allocation Details'!$A$18:$L$214, MATCH("Misc ID", 'E4 TB Allocation Details'!$A$18:$L$18, 0),FALSE), 'E2 Allocators'!$B$15:$W$358, MATCH('O5 Details by Class &amp; Accounts'!BB$18, 'E2 Allocators'!$B$15:$W$15, 0),FALSE)*$E83), 0, VLOOKUP(VLOOKUP($A83, 'E4 TB Allocation Details'!$A$18:$L$214, MATCH("Misc ID", 'E4 TB Allocation Details'!$A$18:$L$18, 0),FALSE), 'E2 Allocators'!$B$15:$W$358, MATCH('O5 Details by Class &amp; Accounts'!BB$18, 'E2 Allocators'!$B$15:$W$15, 0),FALSE)*$E83)</f>
        <v>0</v>
      </c>
      <c r="BC83" s="1322">
        <f>IF(ISERROR(VLOOKUP(VLOOKUP($A83, 'E4 TB Allocation Details'!$A$18:$L$214, MATCH("Misc ID", 'E4 TB Allocation Details'!$A$18:$L$18, 0),FALSE), 'E2 Allocators'!$B$15:$W$358, MATCH('O5 Details by Class &amp; Accounts'!BC$18, 'E2 Allocators'!$B$15:$W$15, 0),FALSE)*$E83), 0, VLOOKUP(VLOOKUP($A83, 'E4 TB Allocation Details'!$A$18:$L$214, MATCH("Misc ID", 'E4 TB Allocation Details'!$A$18:$L$18, 0),FALSE), 'E2 Allocators'!$B$15:$W$358, MATCH('O5 Details by Class &amp; Accounts'!BC$18, 'E2 Allocators'!$B$15:$W$15, 0),FALSE)*$E83)</f>
        <v>0</v>
      </c>
      <c r="BD83" s="1322">
        <f>IF(ISERROR(VLOOKUP(VLOOKUP($A83, 'E4 TB Allocation Details'!$A$18:$L$214, MATCH("Misc ID", 'E4 TB Allocation Details'!$A$18:$L$18, 0),FALSE), 'E2 Allocators'!$B$15:$W$358, MATCH('O5 Details by Class &amp; Accounts'!BD$18, 'E2 Allocators'!$B$15:$W$15, 0),FALSE)*$E83), 0, VLOOKUP(VLOOKUP($A83, 'E4 TB Allocation Details'!$A$18:$L$214, MATCH("Misc ID", 'E4 TB Allocation Details'!$A$18:$L$18, 0),FALSE), 'E2 Allocators'!$B$15:$W$358, MATCH('O5 Details by Class &amp; Accounts'!BD$18, 'E2 Allocators'!$B$15:$W$15, 0),FALSE)*$E83)</f>
        <v>-46505.659460480849</v>
      </c>
      <c r="BE83" s="1322">
        <f>IF(ISERROR(VLOOKUP(VLOOKUP($A83, 'E4 TB Allocation Details'!$A$18:$L$214, MATCH("Misc ID", 'E4 TB Allocation Details'!$A$18:$L$18, 0),FALSE), 'E2 Allocators'!$B$15:$W$358, MATCH('O5 Details by Class &amp; Accounts'!BE$18, 'E2 Allocators'!$B$15:$W$15, 0),FALSE)*$E83), 0, VLOOKUP(VLOOKUP($A83, 'E4 TB Allocation Details'!$A$18:$L$214, MATCH("Misc ID", 'E4 TB Allocation Details'!$A$18:$L$18, 0),FALSE), 'E2 Allocators'!$B$15:$W$358, MATCH('O5 Details by Class &amp; Accounts'!BE$18, 'E2 Allocators'!$B$15:$W$15, 0),FALSE)*$E83)</f>
        <v>-31195.06121911867</v>
      </c>
      <c r="BF83" s="1322">
        <f>IF(ISERROR(VLOOKUP(VLOOKUP($A83, 'E4 TB Allocation Details'!$A$18:$L$214, MATCH("Misc ID", 'E4 TB Allocation Details'!$A$18:$L$18, 0),FALSE), 'E2 Allocators'!$B$15:$W$358, MATCH('O5 Details by Class &amp; Accounts'!BF$18, 'E2 Allocators'!$B$15:$W$15, 0),FALSE)*$E83), 0, VLOOKUP(VLOOKUP($A83, 'E4 TB Allocation Details'!$A$18:$L$214, MATCH("Misc ID", 'E4 TB Allocation Details'!$A$18:$L$18, 0),FALSE), 'E2 Allocators'!$B$15:$W$358, MATCH('O5 Details by Class &amp; Accounts'!BF$18, 'E2 Allocators'!$B$15:$W$15, 0),FALSE)*$E83)</f>
        <v>0</v>
      </c>
      <c r="BG83" s="1322">
        <f>IF(ISERROR(VLOOKUP(VLOOKUP($A83, 'E4 TB Allocation Details'!$A$18:$L$214, MATCH("Misc ID", 'E4 TB Allocation Details'!$A$18:$L$18, 0),FALSE), 'E2 Allocators'!$B$15:$W$358, MATCH('O5 Details by Class &amp; Accounts'!BG$18, 'E2 Allocators'!$B$15:$W$15, 0),FALSE)*$E83), 0, VLOOKUP(VLOOKUP($A83, 'E4 TB Allocation Details'!$A$18:$L$214, MATCH("Misc ID", 'E4 TB Allocation Details'!$A$18:$L$18, 0),FALSE), 'E2 Allocators'!$B$15:$W$358, MATCH('O5 Details by Class &amp; Accounts'!BG$18, 'E2 Allocators'!$B$15:$W$15, 0),FALSE)*$E83)</f>
        <v>-1355.5491717574882</v>
      </c>
      <c r="BH83" s="1322">
        <f>IF(ISERROR(VLOOKUP(VLOOKUP($A83, 'E4 TB Allocation Details'!$A$18:$L$214, MATCH("Misc ID", 'E4 TB Allocation Details'!$A$18:$L$18, 0),FALSE), 'E2 Allocators'!$B$15:$W$358, MATCH('O5 Details by Class &amp; Accounts'!BH$18, 'E2 Allocators'!$B$15:$W$15, 0),FALSE)*$E83), 0, VLOOKUP(VLOOKUP($A83, 'E4 TB Allocation Details'!$A$18:$L$214, MATCH("Misc ID", 'E4 TB Allocation Details'!$A$18:$L$18, 0),FALSE), 'E2 Allocators'!$B$15:$W$358, MATCH('O5 Details by Class &amp; Accounts'!BH$18, 'E2 Allocators'!$B$15:$W$15, 0),FALSE)*$E83)</f>
        <v>0</v>
      </c>
      <c r="BI83" s="1322">
        <f>IF(ISERROR(VLOOKUP(VLOOKUP($A83, 'E4 TB Allocation Details'!$A$18:$L$214, MATCH("Misc ID", 'E4 TB Allocation Details'!$A$18:$L$18, 0),FALSE), 'E2 Allocators'!$B$15:$W$358, MATCH('O5 Details by Class &amp; Accounts'!BI$18, 'E2 Allocators'!$B$15:$W$15, 0),FALSE)*$E83), 0, VLOOKUP(VLOOKUP($A83, 'E4 TB Allocation Details'!$A$18:$L$214, MATCH("Misc ID", 'E4 TB Allocation Details'!$A$18:$L$18, 0),FALSE), 'E2 Allocators'!$B$15:$W$358, MATCH('O5 Details by Class &amp; Accounts'!BI$18, 'E2 Allocators'!$B$15:$W$15, 0),FALSE)*$E83)</f>
        <v>0</v>
      </c>
      <c r="BJ83" s="1322">
        <f>IF(ISERROR(VLOOKUP(VLOOKUP($A83, 'E4 TB Allocation Details'!$A$18:$L$214, MATCH("Misc ID", 'E4 TB Allocation Details'!$A$18:$L$18, 0),FALSE), 'E2 Allocators'!$B$15:$W$358, MATCH('O5 Details by Class &amp; Accounts'!BJ$18, 'E2 Allocators'!$B$15:$W$15, 0),FALSE)*$E83), 0, VLOOKUP(VLOOKUP($A83, 'E4 TB Allocation Details'!$A$18:$L$214, MATCH("Misc ID", 'E4 TB Allocation Details'!$A$18:$L$18, 0),FALSE), 'E2 Allocators'!$B$15:$W$358, MATCH('O5 Details by Class &amp; Accounts'!BJ$18, 'E2 Allocators'!$B$15:$W$15, 0),FALSE)*$E83)</f>
        <v>0</v>
      </c>
      <c r="BK83" s="1322">
        <f>IF(ISERROR(VLOOKUP(VLOOKUP($A83, 'E4 TB Allocation Details'!$A$18:$L$214, MATCH("Misc ID", 'E4 TB Allocation Details'!$A$18:$L$18, 0),FALSE), 'E2 Allocators'!$B$15:$W$358, MATCH('O5 Details by Class &amp; Accounts'!BK$18, 'E2 Allocators'!$B$15:$W$15, 0),FALSE)*$E83), 0, VLOOKUP(VLOOKUP($A83, 'E4 TB Allocation Details'!$A$18:$L$214, MATCH("Misc ID", 'E4 TB Allocation Details'!$A$18:$L$18, 0),FALSE), 'E2 Allocators'!$B$15:$W$358, MATCH('O5 Details by Class &amp; Accounts'!BK$18, 'E2 Allocators'!$B$15:$W$15, 0),FALSE)*$E83)</f>
        <v>0</v>
      </c>
      <c r="BL83" s="1322">
        <f>IF(ISERROR(VLOOKUP(VLOOKUP($A83, 'E4 TB Allocation Details'!$A$18:$L$214, MATCH("Misc ID", 'E4 TB Allocation Details'!$A$18:$L$18, 0),FALSE), 'E2 Allocators'!$B$15:$W$358, MATCH('O5 Details by Class &amp; Accounts'!BL$18, 'E2 Allocators'!$B$15:$W$15, 0),FALSE)*$E83), 0, VLOOKUP(VLOOKUP($A83, 'E4 TB Allocation Details'!$A$18:$L$214, MATCH("Misc ID", 'E4 TB Allocation Details'!$A$18:$L$18, 0),FALSE), 'E2 Allocators'!$B$15:$W$358, MATCH('O5 Details by Class &amp; Accounts'!BL$18, 'E2 Allocators'!$B$15:$W$15, 0),FALSE)*$E83)</f>
        <v>0</v>
      </c>
      <c r="BM83" s="1322">
        <f>IF(ISERROR(VLOOKUP(VLOOKUP($A83, 'E4 TB Allocation Details'!$A$18:$L$214, MATCH("Misc ID", 'E4 TB Allocation Details'!$A$18:$L$18, 0),FALSE), 'E2 Allocators'!$B$15:$W$358, MATCH('O5 Details by Class &amp; Accounts'!BM$18, 'E2 Allocators'!$B$15:$W$15, 0),FALSE)*$E83), 0, VLOOKUP(VLOOKUP($A83, 'E4 TB Allocation Details'!$A$18:$L$214, MATCH("Misc ID", 'E4 TB Allocation Details'!$A$18:$L$18, 0),FALSE), 'E2 Allocators'!$B$15:$W$358, MATCH('O5 Details by Class &amp; Accounts'!BM$18, 'E2 Allocators'!$B$15:$W$15, 0),FALSE)*$E83)</f>
        <v>0</v>
      </c>
      <c r="BN83" s="1322">
        <f>IF(ISERROR(VLOOKUP(VLOOKUP($A83, 'E4 TB Allocation Details'!$A$18:$L$214, MATCH("Misc ID", 'E4 TB Allocation Details'!$A$18:$L$18, 0),FALSE), 'E2 Allocators'!$B$15:$W$358, MATCH('O5 Details by Class &amp; Accounts'!BN$18, 'E2 Allocators'!$B$15:$W$15, 0),FALSE)*$E83), 0, VLOOKUP(VLOOKUP($A83, 'E4 TB Allocation Details'!$A$18:$L$214, MATCH("Misc ID", 'E4 TB Allocation Details'!$A$18:$L$18, 0),FALSE), 'E2 Allocators'!$B$15:$W$358, MATCH('O5 Details by Class &amp; Accounts'!BN$18, 'E2 Allocators'!$B$15:$W$15, 0),FALSE)*$E83)</f>
        <v>0</v>
      </c>
      <c r="BO83" s="1322">
        <f>IF(ISERROR(VLOOKUP(VLOOKUP($A83, 'E4 TB Allocation Details'!$A$18:$L$214, MATCH("Misc ID", 'E4 TB Allocation Details'!$A$18:$L$18, 0),FALSE), 'E2 Allocators'!$B$15:$W$358, MATCH('O5 Details by Class &amp; Accounts'!BO$18, 'E2 Allocators'!$B$15:$W$15, 0),FALSE)*$E83), 0, VLOOKUP(VLOOKUP($A83, 'E4 TB Allocation Details'!$A$18:$L$214, MATCH("Misc ID", 'E4 TB Allocation Details'!$A$18:$L$18, 0),FALSE), 'E2 Allocators'!$B$15:$W$358, MATCH('O5 Details by Class &amp; Accounts'!BO$18, 'E2 Allocators'!$B$15:$W$15, 0),FALSE)*$E83)</f>
        <v>0</v>
      </c>
      <c r="BP83" s="1322">
        <f>IF(ISERROR(VLOOKUP(VLOOKUP($A83, 'E4 TB Allocation Details'!$A$18:$L$214, MATCH("Misc ID", 'E4 TB Allocation Details'!$A$18:$L$18, 0),FALSE), 'E2 Allocators'!$B$15:$W$358, MATCH('O5 Details by Class &amp; Accounts'!BP$18, 'E2 Allocators'!$B$15:$W$15, 0),FALSE)*$E83), 0, VLOOKUP(VLOOKUP($A83, 'E4 TB Allocation Details'!$A$18:$L$214, MATCH("Misc ID", 'E4 TB Allocation Details'!$A$18:$L$18, 0),FALSE), 'E2 Allocators'!$B$15:$W$358, MATCH('O5 Details by Class &amp; Accounts'!BP$18, 'E2 Allocators'!$B$15:$W$15, 0),FALSE)*$E83)</f>
        <v>0</v>
      </c>
      <c r="BQ83" s="1322">
        <f>IF(ISERROR(VLOOKUP(VLOOKUP($A83, 'E4 TB Allocation Details'!$A$18:$L$214, MATCH("Misc ID", 'E4 TB Allocation Details'!$A$18:$L$18, 0),FALSE), 'E2 Allocators'!$B$15:$W$358, MATCH('O5 Details by Class &amp; Accounts'!BQ$18, 'E2 Allocators'!$B$15:$W$15, 0),FALSE)*$E83), 0, VLOOKUP(VLOOKUP($A83, 'E4 TB Allocation Details'!$A$18:$L$214, MATCH("Misc ID", 'E4 TB Allocation Details'!$A$18:$L$18, 0),FALSE), 'E2 Allocators'!$B$15:$W$358, MATCH('O5 Details by Class &amp; Accounts'!BQ$18, 'E2 Allocators'!$B$15:$W$15, 0),FALSE)*$E83)</f>
        <v>0</v>
      </c>
      <c r="BR83" s="1322">
        <f>IF(ISERROR(VLOOKUP(VLOOKUP($A83, 'E4 TB Allocation Details'!$A$18:$L$214, MATCH("Misc ID", 'E4 TB Allocation Details'!$A$18:$L$18, 0),FALSE), 'E2 Allocators'!$B$15:$W$358, MATCH('O5 Details by Class &amp; Accounts'!BR$18, 'E2 Allocators'!$B$15:$W$15, 0),FALSE)*$E83), 0, VLOOKUP(VLOOKUP($A83, 'E4 TB Allocation Details'!$A$18:$L$214, MATCH("Misc ID", 'E4 TB Allocation Details'!$A$18:$L$18, 0),FALSE), 'E2 Allocators'!$B$15:$W$358, MATCH('O5 Details by Class &amp; Accounts'!BR$18, 'E2 Allocators'!$B$15:$W$15, 0),FALSE)*$E83)</f>
        <v>0</v>
      </c>
      <c r="BS83" s="1322">
        <f t="shared" ref="BS83:BS89" si="18">SUM(AY83:BR83)</f>
        <v>-1097026.978937505</v>
      </c>
      <c r="BT83" s="1322">
        <f>IF(ISERROR(VLOOKUP(VLOOKUP($A83, 'E4 TB Allocation Details'!$A$18:$L$214, MATCH("A &amp; G ID", 'E4 TB Allocation Details'!$A$18:$L$18, 0),FALSE), 'E2 Allocators'!$B$15:$W$358, MATCH('O5 Details by Class &amp; Accounts'!BT$18, 'E2 Allocators'!$B$15:$W$15, 0),FALSE)*$E83), 0, VLOOKUP(VLOOKUP($A83, 'E4 TB Allocation Details'!$A$18:$L$214, MATCH("A &amp; G ID", 'E4 TB Allocation Details'!$A$18:$L$18, 0),FALSE), 'E2 Allocators'!$B$15:$W$358, MATCH('O5 Details by Class &amp; Accounts'!BT$18, 'E2 Allocators'!$B$15:$W$15, 0),FALSE)*$E83)</f>
        <v>0</v>
      </c>
      <c r="BU83" s="1322">
        <f>IF(ISERROR(VLOOKUP(VLOOKUP($A83, 'E4 TB Allocation Details'!$A$18:$L$214, MATCH("A &amp; G ID", 'E4 TB Allocation Details'!$A$18:$L$18, 0),FALSE), 'E2 Allocators'!$B$15:$W$358, MATCH('O5 Details by Class &amp; Accounts'!BU$18, 'E2 Allocators'!$B$15:$W$15, 0),FALSE)*$E83), 0, VLOOKUP(VLOOKUP($A83, 'E4 TB Allocation Details'!$A$18:$L$214, MATCH("A &amp; G ID", 'E4 TB Allocation Details'!$A$18:$L$18, 0),FALSE), 'E2 Allocators'!$B$15:$W$358, MATCH('O5 Details by Class &amp; Accounts'!BU$18, 'E2 Allocators'!$B$15:$W$15, 0),FALSE)*$E83)</f>
        <v>0</v>
      </c>
      <c r="BV83" s="1322">
        <f>IF(ISERROR(VLOOKUP(VLOOKUP($A83, 'E4 TB Allocation Details'!$A$18:$L$214, MATCH("A &amp; G ID", 'E4 TB Allocation Details'!$A$18:$L$18, 0),FALSE), 'E2 Allocators'!$B$15:$W$358, MATCH('O5 Details by Class &amp; Accounts'!BV$18, 'E2 Allocators'!$B$15:$W$15, 0),FALSE)*$E83), 0, VLOOKUP(VLOOKUP($A83, 'E4 TB Allocation Details'!$A$18:$L$214, MATCH("A &amp; G ID", 'E4 TB Allocation Details'!$A$18:$L$18, 0),FALSE), 'E2 Allocators'!$B$15:$W$358, MATCH('O5 Details by Class &amp; Accounts'!BV$18, 'E2 Allocators'!$B$15:$W$15, 0),FALSE)*$E83)</f>
        <v>0</v>
      </c>
      <c r="BW83" s="1322">
        <f>IF(ISERROR(VLOOKUP(VLOOKUP($A83, 'E4 TB Allocation Details'!$A$18:$L$214, MATCH("A &amp; G ID", 'E4 TB Allocation Details'!$A$18:$L$18, 0),FALSE), 'E2 Allocators'!$B$15:$W$358, MATCH('O5 Details by Class &amp; Accounts'!BW$18, 'E2 Allocators'!$B$15:$W$15, 0),FALSE)*$E83), 0, VLOOKUP(VLOOKUP($A83, 'E4 TB Allocation Details'!$A$18:$L$214, MATCH("A &amp; G ID", 'E4 TB Allocation Details'!$A$18:$L$18, 0),FALSE), 'E2 Allocators'!$B$15:$W$358, MATCH('O5 Details by Class &amp; Accounts'!BW$18, 'E2 Allocators'!$B$15:$W$15, 0),FALSE)*$E83)</f>
        <v>0</v>
      </c>
      <c r="BX83" s="1322">
        <f>IF(ISERROR(VLOOKUP(VLOOKUP($A83, 'E4 TB Allocation Details'!$A$18:$L$214, MATCH("A &amp; G ID", 'E4 TB Allocation Details'!$A$18:$L$18, 0),FALSE), 'E2 Allocators'!$B$15:$W$358, MATCH('O5 Details by Class &amp; Accounts'!BX$18, 'E2 Allocators'!$B$15:$W$15, 0),FALSE)*$E83), 0, VLOOKUP(VLOOKUP($A83, 'E4 TB Allocation Details'!$A$18:$L$214, MATCH("A &amp; G ID", 'E4 TB Allocation Details'!$A$18:$L$18, 0),FALSE), 'E2 Allocators'!$B$15:$W$358, MATCH('O5 Details by Class &amp; Accounts'!BX$18, 'E2 Allocators'!$B$15:$W$15, 0),FALSE)*$E83)</f>
        <v>0</v>
      </c>
      <c r="BY83" s="1322">
        <f>IF(ISERROR(VLOOKUP(VLOOKUP($A83, 'E4 TB Allocation Details'!$A$18:$L$214, MATCH("A &amp; G ID", 'E4 TB Allocation Details'!$A$18:$L$18, 0),FALSE), 'E2 Allocators'!$B$15:$W$358, MATCH('O5 Details by Class &amp; Accounts'!BY$18, 'E2 Allocators'!$B$15:$W$15, 0),FALSE)*$E83), 0, VLOOKUP(VLOOKUP($A83, 'E4 TB Allocation Details'!$A$18:$L$214, MATCH("A &amp; G ID", 'E4 TB Allocation Details'!$A$18:$L$18, 0),FALSE), 'E2 Allocators'!$B$15:$W$358, MATCH('O5 Details by Class &amp; Accounts'!BY$18, 'E2 Allocators'!$B$15:$W$15, 0),FALSE)*$E83)</f>
        <v>0</v>
      </c>
      <c r="BZ83" s="1322">
        <f>IF(ISERROR(VLOOKUP(VLOOKUP($A83, 'E4 TB Allocation Details'!$A$18:$L$214, MATCH("A &amp; G ID", 'E4 TB Allocation Details'!$A$18:$L$18, 0),FALSE), 'E2 Allocators'!$B$15:$W$358, MATCH('O5 Details by Class &amp; Accounts'!BZ$18, 'E2 Allocators'!$B$15:$W$15, 0),FALSE)*$E83), 0, VLOOKUP(VLOOKUP($A83, 'E4 TB Allocation Details'!$A$18:$L$214, MATCH("A &amp; G ID", 'E4 TB Allocation Details'!$A$18:$L$18, 0),FALSE), 'E2 Allocators'!$B$15:$W$358, MATCH('O5 Details by Class &amp; Accounts'!BZ$18, 'E2 Allocators'!$B$15:$W$15, 0),FALSE)*$E83)</f>
        <v>0</v>
      </c>
      <c r="CA83" s="1322">
        <f>IF(ISERROR(VLOOKUP(VLOOKUP($A83, 'E4 TB Allocation Details'!$A$18:$L$214, MATCH("A &amp; G ID", 'E4 TB Allocation Details'!$A$18:$L$18, 0),FALSE), 'E2 Allocators'!$B$15:$W$358, MATCH('O5 Details by Class &amp; Accounts'!CA$18, 'E2 Allocators'!$B$15:$W$15, 0),FALSE)*$E83), 0, VLOOKUP(VLOOKUP($A83, 'E4 TB Allocation Details'!$A$18:$L$214, MATCH("A &amp; G ID", 'E4 TB Allocation Details'!$A$18:$L$18, 0),FALSE), 'E2 Allocators'!$B$15:$W$358, MATCH('O5 Details by Class &amp; Accounts'!CA$18, 'E2 Allocators'!$B$15:$W$15, 0),FALSE)*$E83)</f>
        <v>0</v>
      </c>
      <c r="CB83" s="1322">
        <f>IF(ISERROR(VLOOKUP(VLOOKUP($A83, 'E4 TB Allocation Details'!$A$18:$L$214, MATCH("A &amp; G ID", 'E4 TB Allocation Details'!$A$18:$L$18, 0),FALSE), 'E2 Allocators'!$B$15:$W$358, MATCH('O5 Details by Class &amp; Accounts'!CB$18, 'E2 Allocators'!$B$15:$W$15, 0),FALSE)*$E83), 0, VLOOKUP(VLOOKUP($A83, 'E4 TB Allocation Details'!$A$18:$L$214, MATCH("A &amp; G ID", 'E4 TB Allocation Details'!$A$18:$L$18, 0),FALSE), 'E2 Allocators'!$B$15:$W$358, MATCH('O5 Details by Class &amp; Accounts'!CB$18, 'E2 Allocators'!$B$15:$W$15, 0),FALSE)*$E83)</f>
        <v>0</v>
      </c>
      <c r="CC83" s="1322">
        <f>IF(ISERROR(VLOOKUP(VLOOKUP($A83, 'E4 TB Allocation Details'!$A$18:$L$214, MATCH("A &amp; G ID", 'E4 TB Allocation Details'!$A$18:$L$18, 0),FALSE), 'E2 Allocators'!$B$15:$W$358, MATCH('O5 Details by Class &amp; Accounts'!CC$18, 'E2 Allocators'!$B$15:$W$15, 0),FALSE)*$E83), 0, VLOOKUP(VLOOKUP($A83, 'E4 TB Allocation Details'!$A$18:$L$214, MATCH("A &amp; G ID", 'E4 TB Allocation Details'!$A$18:$L$18, 0),FALSE), 'E2 Allocators'!$B$15:$W$358, MATCH('O5 Details by Class &amp; Accounts'!CC$18, 'E2 Allocators'!$B$15:$W$15, 0),FALSE)*$E83)</f>
        <v>0</v>
      </c>
      <c r="CD83" s="1322">
        <f>IF(ISERROR(VLOOKUP(VLOOKUP($A83, 'E4 TB Allocation Details'!$A$18:$L$214, MATCH("A &amp; G ID", 'E4 TB Allocation Details'!$A$18:$L$18, 0),FALSE), 'E2 Allocators'!$B$15:$W$358, MATCH('O5 Details by Class &amp; Accounts'!CD$18, 'E2 Allocators'!$B$15:$W$15, 0),FALSE)*$E83), 0, VLOOKUP(VLOOKUP($A83, 'E4 TB Allocation Details'!$A$18:$L$214, MATCH("A &amp; G ID", 'E4 TB Allocation Details'!$A$18:$L$18, 0),FALSE), 'E2 Allocators'!$B$15:$W$358, MATCH('O5 Details by Class &amp; Accounts'!CD$18, 'E2 Allocators'!$B$15:$W$15, 0),FALSE)*$E83)</f>
        <v>0</v>
      </c>
      <c r="CE83" s="1322">
        <f>IF(ISERROR(VLOOKUP(VLOOKUP($A83, 'E4 TB Allocation Details'!$A$18:$L$214, MATCH("A &amp; G ID", 'E4 TB Allocation Details'!$A$18:$L$18, 0),FALSE), 'E2 Allocators'!$B$15:$W$358, MATCH('O5 Details by Class &amp; Accounts'!CE$18, 'E2 Allocators'!$B$15:$W$15, 0),FALSE)*$E83), 0, VLOOKUP(VLOOKUP($A83, 'E4 TB Allocation Details'!$A$18:$L$214, MATCH("A &amp; G ID", 'E4 TB Allocation Details'!$A$18:$L$18, 0),FALSE), 'E2 Allocators'!$B$15:$W$358, MATCH('O5 Details by Class &amp; Accounts'!CE$18, 'E2 Allocators'!$B$15:$W$15, 0),FALSE)*$E83)</f>
        <v>0</v>
      </c>
      <c r="CF83" s="1322">
        <f>IF(ISERROR(VLOOKUP(VLOOKUP($A83, 'E4 TB Allocation Details'!$A$18:$L$214, MATCH("A &amp; G ID", 'E4 TB Allocation Details'!$A$18:$L$18, 0),FALSE), 'E2 Allocators'!$B$15:$W$358, MATCH('O5 Details by Class &amp; Accounts'!CF$18, 'E2 Allocators'!$B$15:$W$15, 0),FALSE)*$E83), 0, VLOOKUP(VLOOKUP($A83, 'E4 TB Allocation Details'!$A$18:$L$214, MATCH("A &amp; G ID", 'E4 TB Allocation Details'!$A$18:$L$18, 0),FALSE), 'E2 Allocators'!$B$15:$W$358, MATCH('O5 Details by Class &amp; Accounts'!CF$18, 'E2 Allocators'!$B$15:$W$15, 0),FALSE)*$E83)</f>
        <v>0</v>
      </c>
      <c r="CG83" s="1322">
        <f>IF(ISERROR(VLOOKUP(VLOOKUP($A83, 'E4 TB Allocation Details'!$A$18:$L$214, MATCH("A &amp; G ID", 'E4 TB Allocation Details'!$A$18:$L$18, 0),FALSE), 'E2 Allocators'!$B$15:$W$358, MATCH('O5 Details by Class &amp; Accounts'!CG$18, 'E2 Allocators'!$B$15:$W$15, 0),FALSE)*$E83), 0, VLOOKUP(VLOOKUP($A83, 'E4 TB Allocation Details'!$A$18:$L$214, MATCH("A &amp; G ID", 'E4 TB Allocation Details'!$A$18:$L$18, 0),FALSE), 'E2 Allocators'!$B$15:$W$358, MATCH('O5 Details by Class &amp; Accounts'!CG$18, 'E2 Allocators'!$B$15:$W$15, 0),FALSE)*$E83)</f>
        <v>0</v>
      </c>
      <c r="CH83" s="1322">
        <f>IF(ISERROR(VLOOKUP(VLOOKUP($A83, 'E4 TB Allocation Details'!$A$18:$L$214, MATCH("A &amp; G ID", 'E4 TB Allocation Details'!$A$18:$L$18, 0),FALSE), 'E2 Allocators'!$B$15:$W$358, MATCH('O5 Details by Class &amp; Accounts'!CH$18, 'E2 Allocators'!$B$15:$W$15, 0),FALSE)*$E83), 0, VLOOKUP(VLOOKUP($A83, 'E4 TB Allocation Details'!$A$18:$L$214, MATCH("A &amp; G ID", 'E4 TB Allocation Details'!$A$18:$L$18, 0),FALSE), 'E2 Allocators'!$B$15:$W$358, MATCH('O5 Details by Class &amp; Accounts'!CH$18, 'E2 Allocators'!$B$15:$W$15, 0),FALSE)*$E83)</f>
        <v>0</v>
      </c>
      <c r="CI83" s="1322">
        <f>IF(ISERROR(VLOOKUP(VLOOKUP($A83, 'E4 TB Allocation Details'!$A$18:$L$214, MATCH("A &amp; G ID", 'E4 TB Allocation Details'!$A$18:$L$18, 0),FALSE), 'E2 Allocators'!$B$15:$W$358, MATCH('O5 Details by Class &amp; Accounts'!CI$18, 'E2 Allocators'!$B$15:$W$15, 0),FALSE)*$E83), 0, VLOOKUP(VLOOKUP($A83, 'E4 TB Allocation Details'!$A$18:$L$214, MATCH("A &amp; G ID", 'E4 TB Allocation Details'!$A$18:$L$18, 0),FALSE), 'E2 Allocators'!$B$15:$W$358, MATCH('O5 Details by Class &amp; Accounts'!CI$18, 'E2 Allocators'!$B$15:$W$15, 0),FALSE)*$E83)</f>
        <v>0</v>
      </c>
      <c r="CJ83" s="1322">
        <f>IF(ISERROR(VLOOKUP(VLOOKUP($A83, 'E4 TB Allocation Details'!$A$18:$L$214, MATCH("A &amp; G ID", 'E4 TB Allocation Details'!$A$18:$L$18, 0),FALSE), 'E2 Allocators'!$B$15:$W$358, MATCH('O5 Details by Class &amp; Accounts'!CJ$18, 'E2 Allocators'!$B$15:$W$15, 0),FALSE)*$E83), 0, VLOOKUP(VLOOKUP($A83, 'E4 TB Allocation Details'!$A$18:$L$214, MATCH("A &amp; G ID", 'E4 TB Allocation Details'!$A$18:$L$18, 0),FALSE), 'E2 Allocators'!$B$15:$W$358, MATCH('O5 Details by Class &amp; Accounts'!CJ$18, 'E2 Allocators'!$B$15:$W$15, 0),FALSE)*$E83)</f>
        <v>0</v>
      </c>
      <c r="CK83" s="1322">
        <f>IF(ISERROR(VLOOKUP(VLOOKUP($A83, 'E4 TB Allocation Details'!$A$18:$L$214, MATCH("A &amp; G ID", 'E4 TB Allocation Details'!$A$18:$L$18, 0),FALSE), 'E2 Allocators'!$B$15:$W$358, MATCH('O5 Details by Class &amp; Accounts'!CK$18, 'E2 Allocators'!$B$15:$W$15, 0),FALSE)*$E83), 0, VLOOKUP(VLOOKUP($A83, 'E4 TB Allocation Details'!$A$18:$L$214, MATCH("A &amp; G ID", 'E4 TB Allocation Details'!$A$18:$L$18, 0),FALSE), 'E2 Allocators'!$B$15:$W$358, MATCH('O5 Details by Class &amp; Accounts'!CK$18, 'E2 Allocators'!$B$15:$W$15, 0),FALSE)*$E83)</f>
        <v>0</v>
      </c>
      <c r="CL83" s="1322">
        <f>IF(ISERROR(VLOOKUP(VLOOKUP($A83, 'E4 TB Allocation Details'!$A$18:$L$214, MATCH("A &amp; G ID", 'E4 TB Allocation Details'!$A$18:$L$18, 0),FALSE), 'E2 Allocators'!$B$15:$W$358, MATCH('O5 Details by Class &amp; Accounts'!CL$18, 'E2 Allocators'!$B$15:$W$15, 0),FALSE)*$E83), 0, VLOOKUP(VLOOKUP($A83, 'E4 TB Allocation Details'!$A$18:$L$214, MATCH("A &amp; G ID", 'E4 TB Allocation Details'!$A$18:$L$18, 0),FALSE), 'E2 Allocators'!$B$15:$W$358, MATCH('O5 Details by Class &amp; Accounts'!CL$18, 'E2 Allocators'!$B$15:$W$15, 0),FALSE)*$E83)</f>
        <v>0</v>
      </c>
      <c r="CM83" s="1322">
        <f>IF(ISERROR(VLOOKUP(VLOOKUP($A83, 'E4 TB Allocation Details'!$A$18:$L$214, MATCH("A &amp; G ID", 'E4 TB Allocation Details'!$A$18:$L$18, 0),FALSE), 'E2 Allocators'!$B$15:$W$358, MATCH('O5 Details by Class &amp; Accounts'!CM$18, 'E2 Allocators'!$B$15:$W$15, 0),FALSE)*$E83), 0, VLOOKUP(VLOOKUP($A83, 'E4 TB Allocation Details'!$A$18:$L$214, MATCH("A &amp; G ID", 'E4 TB Allocation Details'!$A$18:$L$18, 0),FALSE), 'E2 Allocators'!$B$15:$W$358, MATCH('O5 Details by Class &amp; Accounts'!CM$18, 'E2 Allocators'!$B$15:$W$15, 0),FALSE)*$E83)</f>
        <v>0</v>
      </c>
      <c r="CN83" s="1322">
        <f t="shared" si="16"/>
        <v>0</v>
      </c>
      <c r="CO83" s="1651">
        <f t="shared" ref="CO83:CO89" si="19">+E83-AC83-AX83-BS83-CN83</f>
        <v>0</v>
      </c>
      <c r="CQ83" s="1899" t="inlineStr">
        <is>
          <t/>
        </is>
      </c>
    </row>
    <row r="84" spans="1:95" s="64" customFormat="1" ht="12.75" x14ac:dyDescent="0.2">
      <c r="A84" s="1093"/>
      <c r="B84" s="2206" t="s">
        <v>1615</v>
      </c>
      <c r="C84" s="1648"/>
      <c r="D84" s="1649"/>
      <c r="E84" s="1648"/>
      <c r="F84" s="1650"/>
      <c r="G84" s="1650"/>
      <c r="H84" s="1322"/>
      <c r="I84" s="1322"/>
      <c r="J84" s="1322"/>
      <c r="K84" s="1322"/>
      <c r="L84" s="1322"/>
      <c r="M84" s="1322"/>
      <c r="N84" s="1322"/>
      <c r="O84" s="1322"/>
      <c r="P84" s="1322"/>
      <c r="Q84" s="1322"/>
      <c r="R84" s="1322"/>
      <c r="S84" s="1322"/>
      <c r="T84" s="1322"/>
      <c r="U84" s="1322"/>
      <c r="V84" s="1322"/>
      <c r="W84" s="1322"/>
      <c r="X84" s="1322"/>
      <c r="Y84" s="1322"/>
      <c r="Z84" s="1322"/>
      <c r="AA84" s="1322"/>
      <c r="AB84" s="1322"/>
      <c r="AC84" s="1322"/>
      <c r="AD84" s="1322"/>
      <c r="AE84" s="1322"/>
      <c r="AF84" s="1322"/>
      <c r="AG84" s="1322"/>
      <c r="AH84" s="1322"/>
      <c r="AI84" s="1322"/>
      <c r="AJ84" s="1322"/>
      <c r="AK84" s="1322"/>
      <c r="AL84" s="1322"/>
      <c r="AM84" s="1322"/>
      <c r="AN84" s="1322"/>
      <c r="AO84" s="1322"/>
      <c r="AP84" s="1322"/>
      <c r="AQ84" s="1322"/>
      <c r="AR84" s="1322"/>
      <c r="AS84" s="1322"/>
      <c r="AT84" s="1322"/>
      <c r="AU84" s="1322"/>
      <c r="AV84" s="1322"/>
      <c r="AW84" s="1322"/>
      <c r="AX84" s="1322"/>
      <c r="AY84" s="1322"/>
      <c r="AZ84" s="1322"/>
      <c r="BA84" s="1322"/>
      <c r="BB84" s="1322"/>
      <c r="BC84" s="1322"/>
      <c r="BD84" s="1322"/>
      <c r="BE84" s="1322"/>
      <c r="BF84" s="1322"/>
      <c r="BG84" s="1322"/>
      <c r="BH84" s="1322"/>
      <c r="BI84" s="1322"/>
      <c r="BJ84" s="1322"/>
      <c r="BK84" s="1322"/>
      <c r="BL84" s="1322"/>
      <c r="BM84" s="1322"/>
      <c r="BN84" s="1322"/>
      <c r="BO84" s="1322"/>
      <c r="BP84" s="1322"/>
      <c r="BQ84" s="1322"/>
      <c r="BR84" s="1322"/>
      <c r="BS84" s="1322"/>
      <c r="BT84" s="1322"/>
      <c r="BU84" s="1322"/>
      <c r="BV84" s="1322"/>
      <c r="BW84" s="1322"/>
      <c r="BX84" s="1322"/>
      <c r="BY84" s="1322"/>
      <c r="BZ84" s="1322"/>
      <c r="CA84" s="1322"/>
      <c r="CB84" s="1322"/>
      <c r="CC84" s="1322"/>
      <c r="CD84" s="1322"/>
      <c r="CE84" s="1322"/>
      <c r="CF84" s="1322"/>
      <c r="CG84" s="1322"/>
      <c r="CH84" s="1322"/>
      <c r="CI84" s="1322"/>
      <c r="CJ84" s="1322"/>
      <c r="CK84" s="1322"/>
      <c r="CL84" s="1322"/>
      <c r="CM84" s="1322"/>
      <c r="CN84" s="1322"/>
      <c r="CO84" s="1651"/>
      <c r="CQ84" s="1899"/>
    </row>
    <row r="85" spans="1:95" s="64" customFormat="1" ht="12.75" x14ac:dyDescent="0.2">
      <c r="A85" s="1093">
        <v>4080</v>
      </c>
      <c r="B85" s="1094" t="s">
        <v>1595</v>
      </c>
      <c r="C85" s="1648">
        <f>IF(ISERROR(VLOOKUP($A85,'I3 TB Data'!$A$19:$H$483,MATCH('O5 Details by Class &amp; Accounts'!$C$18, 'I3 TB Data'!$A$19:$H$19,0),0)), 0, VLOOKUP($A85,'I3 TB Data'!$A$19:$H$483,MATCH('O5 Details by Class &amp; Accounts'!$C$18,'I3 TB Data'!$A$19:$H$19,0),0))</f>
        <v>0</v>
      </c>
      <c r="D85" s="1649"/>
      <c r="E85" s="1648">
        <f>C85+D85</f>
        <v>0</v>
      </c>
      <c r="F85" s="1650">
        <f>IF(ISERROR(VLOOKUP($A85, 'E1 Categorization'!A34:E125, MATCH("Customer Component", 'E1 Categorization'!$A$33:$E$33,0), 0)), 0, IF(VLOOKUP($A85, 'E1 Categorization'!A34:E125, MATCH("Customer Component", 'E1 Categorization'!$A$33:$E$33,0), 0)=0, 'O5 Details by Class &amp; Accounts'!$E85, IF(AND(VLOOKUP($A85, 'E1 Categorization'!A34:E125, MATCH("Customer Component", 'E1 Categorization'!$A$33:$E$33,0), 0) &gt;0, VLOOKUP($A85, 'E1 Categorization'!A34:E125, MATCH("Customer Component", 'E1 Categorization'!$A$33:$E$33,0), 0)&lt;1), 'O5 Details by Class &amp; Accounts'!$E85*(1-VLOOKUP($A85, 'E1 Categorization'!A34:E125, MATCH("Customer Component", 'E1 Categorization'!$A$33:$E$33,0), 0)), 0)))</f>
        <v>0</v>
      </c>
      <c r="G85" s="1650">
        <f>IF(ISERROR(VLOOKUP($A85, 'E1 Categorization'!A34:E125, MATCH("Customer Component", 'E1 Categorization'!$A$33:$E$33,0), 0)),0, IF(VLOOKUP($A85, 'E1 Categorization'!A34:E125, MATCH("Customer Component", 'E1 Categorization'!$A$33:$E$33,0), 0)=0, 0, IF(AND(VLOOKUP($A85, 'E1 Categorization'!A34:E125, MATCH("Customer Component", 'E1 Categorization'!$A$33:$E$33,0), 0) &gt;0, VLOOKUP($A85, 'E1 Categorization'!A34:E125, MATCH("Customer Component", 'E1 Categorization'!$A$33:$E$33,0), 0)&lt;1), 'O5 Details by Class &amp; Accounts'!$E85*(VLOOKUP($A85, 'E1 Categorization'!A34:E125, MATCH("Customer Component", 'E1 Categorization'!$A$33:$E$33,0), 0)), 'O5 Details by Class &amp; Accounts'!$E85)))</f>
        <v>0</v>
      </c>
      <c r="H85" s="1322">
        <f>F85+G85</f>
        <v>0</v>
      </c>
      <c r="I85" s="1322">
        <f>IF(ISERROR(VLOOKUP(VLOOKUP($A85, 'E4 TB Allocation Details'!$A$18:$L$214, MATCH("Demand ID", 'E4 TB Allocation Details'!$A$18:$L$18, 0),FALSE), 'E2 Allocators'!$B$15:$W$358, MATCH('O5 Details by Class &amp; Accounts'!I$18, 'E2 Allocators'!$B$15:$W$15, 0),FALSE)*$F85), 0, VLOOKUP(VLOOKUP($A85, 'E4 TB Allocation Details'!$A$18:$L$214, MATCH("Demand ID", 'E4 TB Allocation Details'!$A$18:$L$18, 0),FALSE), 'E2 Allocators'!$B$15:$W$358, MATCH('O5 Details by Class &amp; Accounts'!I$18, 'E2 Allocators'!$B$15:$W$15, 0),FALSE)*$F85)</f>
        <v>0</v>
      </c>
      <c r="J85" s="1322">
        <f>IF(ISERROR(VLOOKUP(VLOOKUP($A85, 'E4 TB Allocation Details'!$A$18:$L$214, MATCH("Demand ID", 'E4 TB Allocation Details'!$A$18:$L$18, 0),FALSE), 'E2 Allocators'!$B$15:$W$358, MATCH('O5 Details by Class &amp; Accounts'!J$18, 'E2 Allocators'!$B$15:$W$15, 0),FALSE)*$F85), 0, VLOOKUP(VLOOKUP($A85, 'E4 TB Allocation Details'!$A$18:$L$214, MATCH("Demand ID", 'E4 TB Allocation Details'!$A$18:$L$18, 0),FALSE), 'E2 Allocators'!$B$15:$W$358, MATCH('O5 Details by Class &amp; Accounts'!J$18, 'E2 Allocators'!$B$15:$W$15, 0),FALSE)*$F85)</f>
        <v>0</v>
      </c>
      <c r="K85" s="1322">
        <f>IF(ISERROR(VLOOKUP(VLOOKUP($A85, 'E4 TB Allocation Details'!$A$18:$L$214, MATCH("Demand ID", 'E4 TB Allocation Details'!$A$18:$L$18, 0),FALSE), 'E2 Allocators'!$B$15:$W$358, MATCH('O5 Details by Class &amp; Accounts'!K$18, 'E2 Allocators'!$B$15:$W$15, 0),FALSE)*$F85), 0, VLOOKUP(VLOOKUP($A85, 'E4 TB Allocation Details'!$A$18:$L$214, MATCH("Demand ID", 'E4 TB Allocation Details'!$A$18:$L$18, 0),FALSE), 'E2 Allocators'!$B$15:$W$358, MATCH('O5 Details by Class &amp; Accounts'!K$18, 'E2 Allocators'!$B$15:$W$15, 0),FALSE)*$F85)</f>
        <v>0</v>
      </c>
      <c r="L85" s="1322">
        <f>IF(ISERROR(VLOOKUP(VLOOKUP($A85, 'E4 TB Allocation Details'!$A$18:$L$214, MATCH("Demand ID", 'E4 TB Allocation Details'!$A$18:$L$18, 0),FALSE), 'E2 Allocators'!$B$15:$W$358, MATCH('O5 Details by Class &amp; Accounts'!L$18, 'E2 Allocators'!$B$15:$W$15, 0),FALSE)*$F85), 0, VLOOKUP(VLOOKUP($A85, 'E4 TB Allocation Details'!$A$18:$L$214, MATCH("Demand ID", 'E4 TB Allocation Details'!$A$18:$L$18, 0),FALSE), 'E2 Allocators'!$B$15:$W$358, MATCH('O5 Details by Class &amp; Accounts'!L$18, 'E2 Allocators'!$B$15:$W$15, 0),FALSE)*$F85)</f>
        <v>0</v>
      </c>
      <c r="M85" s="1322">
        <f>IF(ISERROR(VLOOKUP(VLOOKUP($A85, 'E4 TB Allocation Details'!$A$18:$L$214, MATCH("Demand ID", 'E4 TB Allocation Details'!$A$18:$L$18, 0),FALSE), 'E2 Allocators'!$B$15:$W$358, MATCH('O5 Details by Class &amp; Accounts'!M$18, 'E2 Allocators'!$B$15:$W$15, 0),FALSE)*$F85), 0, VLOOKUP(VLOOKUP($A85, 'E4 TB Allocation Details'!$A$18:$L$214, MATCH("Demand ID", 'E4 TB Allocation Details'!$A$18:$L$18, 0),FALSE), 'E2 Allocators'!$B$15:$W$358, MATCH('O5 Details by Class &amp; Accounts'!M$18, 'E2 Allocators'!$B$15:$W$15, 0),FALSE)*$F85)</f>
        <v>0</v>
      </c>
      <c r="N85" s="1322">
        <f>IF(ISERROR(VLOOKUP(VLOOKUP($A85, 'E4 TB Allocation Details'!$A$18:$L$214, MATCH("Demand ID", 'E4 TB Allocation Details'!$A$18:$L$18, 0),FALSE), 'E2 Allocators'!$B$15:$W$358, MATCH('O5 Details by Class &amp; Accounts'!N$18, 'E2 Allocators'!$B$15:$W$15, 0),FALSE)*$F85), 0, VLOOKUP(VLOOKUP($A85, 'E4 TB Allocation Details'!$A$18:$L$214, MATCH("Demand ID", 'E4 TB Allocation Details'!$A$18:$L$18, 0),FALSE), 'E2 Allocators'!$B$15:$W$358, MATCH('O5 Details by Class &amp; Accounts'!N$18, 'E2 Allocators'!$B$15:$W$15, 0),FALSE)*$F85)</f>
        <v>0</v>
      </c>
      <c r="O85" s="1322">
        <f>IF(ISERROR(VLOOKUP(VLOOKUP($A85, 'E4 TB Allocation Details'!$A$18:$L$214, MATCH("Demand ID", 'E4 TB Allocation Details'!$A$18:$L$18, 0),FALSE), 'E2 Allocators'!$B$15:$W$358, MATCH('O5 Details by Class &amp; Accounts'!O$18, 'E2 Allocators'!$B$15:$W$15, 0),FALSE)*$F85), 0, VLOOKUP(VLOOKUP($A85, 'E4 TB Allocation Details'!$A$18:$L$214, MATCH("Demand ID", 'E4 TB Allocation Details'!$A$18:$L$18, 0),FALSE), 'E2 Allocators'!$B$15:$W$358, MATCH('O5 Details by Class &amp; Accounts'!O$18, 'E2 Allocators'!$B$15:$W$15, 0),FALSE)*$F85)</f>
        <v>0</v>
      </c>
      <c r="P85" s="1322">
        <f>IF(ISERROR(VLOOKUP(VLOOKUP($A85, 'E4 TB Allocation Details'!$A$18:$L$214, MATCH("Demand ID", 'E4 TB Allocation Details'!$A$18:$L$18, 0),FALSE), 'E2 Allocators'!$B$15:$W$358, MATCH('O5 Details by Class &amp; Accounts'!P$18, 'E2 Allocators'!$B$15:$W$15, 0),FALSE)*$F85), 0, VLOOKUP(VLOOKUP($A85, 'E4 TB Allocation Details'!$A$18:$L$214, MATCH("Demand ID", 'E4 TB Allocation Details'!$A$18:$L$18, 0),FALSE), 'E2 Allocators'!$B$15:$W$358, MATCH('O5 Details by Class &amp; Accounts'!P$18, 'E2 Allocators'!$B$15:$W$15, 0),FALSE)*$F85)</f>
        <v>0</v>
      </c>
      <c r="Q85" s="1322">
        <f>IF(ISERROR(VLOOKUP(VLOOKUP($A85, 'E4 TB Allocation Details'!$A$18:$L$214, MATCH("Demand ID", 'E4 TB Allocation Details'!$A$18:$L$18, 0),FALSE), 'E2 Allocators'!$B$15:$W$358, MATCH('O5 Details by Class &amp; Accounts'!Q$18, 'E2 Allocators'!$B$15:$W$15, 0),FALSE)*$F85), 0, VLOOKUP(VLOOKUP($A85, 'E4 TB Allocation Details'!$A$18:$L$214, MATCH("Demand ID", 'E4 TB Allocation Details'!$A$18:$L$18, 0),FALSE), 'E2 Allocators'!$B$15:$W$358, MATCH('O5 Details by Class &amp; Accounts'!Q$18, 'E2 Allocators'!$B$15:$W$15, 0),FALSE)*$F85)</f>
        <v>0</v>
      </c>
      <c r="R85" s="1322">
        <f>IF(ISERROR(VLOOKUP(VLOOKUP($A85, 'E4 TB Allocation Details'!$A$18:$L$214, MATCH("Demand ID", 'E4 TB Allocation Details'!$A$18:$L$18, 0),FALSE), 'E2 Allocators'!$B$15:$W$358, MATCH('O5 Details by Class &amp; Accounts'!R$18, 'E2 Allocators'!$B$15:$W$15, 0),FALSE)*$F85), 0, VLOOKUP(VLOOKUP($A85, 'E4 TB Allocation Details'!$A$18:$L$214, MATCH("Demand ID", 'E4 TB Allocation Details'!$A$18:$L$18, 0),FALSE), 'E2 Allocators'!$B$15:$W$358, MATCH('O5 Details by Class &amp; Accounts'!R$18, 'E2 Allocators'!$B$15:$W$15, 0),FALSE)*$F85)</f>
        <v>0</v>
      </c>
      <c r="S85" s="1322">
        <f>IF(ISERROR(VLOOKUP(VLOOKUP($A85, 'E4 TB Allocation Details'!$A$18:$L$214, MATCH("Demand ID", 'E4 TB Allocation Details'!$A$18:$L$18, 0),FALSE), 'E2 Allocators'!$B$15:$W$358, MATCH('O5 Details by Class &amp; Accounts'!S$18, 'E2 Allocators'!$B$15:$W$15, 0),FALSE)*$F85), 0, VLOOKUP(VLOOKUP($A85, 'E4 TB Allocation Details'!$A$18:$L$214, MATCH("Demand ID", 'E4 TB Allocation Details'!$A$18:$L$18, 0),FALSE), 'E2 Allocators'!$B$15:$W$358, MATCH('O5 Details by Class &amp; Accounts'!S$18, 'E2 Allocators'!$B$15:$W$15, 0),FALSE)*$F85)</f>
        <v>0</v>
      </c>
      <c r="T85" s="1322">
        <f>IF(ISERROR(VLOOKUP(VLOOKUP($A85, 'E4 TB Allocation Details'!$A$18:$L$214, MATCH("Demand ID", 'E4 TB Allocation Details'!$A$18:$L$18, 0),FALSE), 'E2 Allocators'!$B$15:$W$358, MATCH('O5 Details by Class &amp; Accounts'!T$18, 'E2 Allocators'!$B$15:$W$15, 0),FALSE)*$F85), 0, VLOOKUP(VLOOKUP($A85, 'E4 TB Allocation Details'!$A$18:$L$214, MATCH("Demand ID", 'E4 TB Allocation Details'!$A$18:$L$18, 0),FALSE), 'E2 Allocators'!$B$15:$W$358, MATCH('O5 Details by Class &amp; Accounts'!T$18, 'E2 Allocators'!$B$15:$W$15, 0),FALSE)*$F85)</f>
        <v>0</v>
      </c>
      <c r="U85" s="1322">
        <f>IF(ISERROR(VLOOKUP(VLOOKUP($A85, 'E4 TB Allocation Details'!$A$18:$L$214, MATCH("Demand ID", 'E4 TB Allocation Details'!$A$18:$L$18, 0),FALSE), 'E2 Allocators'!$B$15:$W$358, MATCH('O5 Details by Class &amp; Accounts'!U$18, 'E2 Allocators'!$B$15:$W$15, 0),FALSE)*$F85), 0, VLOOKUP(VLOOKUP($A85, 'E4 TB Allocation Details'!$A$18:$L$214, MATCH("Demand ID", 'E4 TB Allocation Details'!$A$18:$L$18, 0),FALSE), 'E2 Allocators'!$B$15:$W$358, MATCH('O5 Details by Class &amp; Accounts'!U$18, 'E2 Allocators'!$B$15:$W$15, 0),FALSE)*$F85)</f>
        <v>0</v>
      </c>
      <c r="V85" s="1322">
        <f>IF(ISERROR(VLOOKUP(VLOOKUP($A85, 'E4 TB Allocation Details'!$A$18:$L$214, MATCH("Demand ID", 'E4 TB Allocation Details'!$A$18:$L$18, 0),FALSE), 'E2 Allocators'!$B$15:$W$358, MATCH('O5 Details by Class &amp; Accounts'!V$18, 'E2 Allocators'!$B$15:$W$15, 0),FALSE)*$F85), 0, VLOOKUP(VLOOKUP($A85, 'E4 TB Allocation Details'!$A$18:$L$214, MATCH("Demand ID", 'E4 TB Allocation Details'!$A$18:$L$18, 0),FALSE), 'E2 Allocators'!$B$15:$W$358, MATCH('O5 Details by Class &amp; Accounts'!V$18, 'E2 Allocators'!$B$15:$W$15, 0),FALSE)*$F85)</f>
        <v>0</v>
      </c>
      <c r="W85" s="1322">
        <f>IF(ISERROR(VLOOKUP(VLOOKUP($A85, 'E4 TB Allocation Details'!$A$18:$L$214, MATCH("Demand ID", 'E4 TB Allocation Details'!$A$18:$L$18, 0),FALSE), 'E2 Allocators'!$B$15:$W$358, MATCH('O5 Details by Class &amp; Accounts'!W$18, 'E2 Allocators'!$B$15:$W$15, 0),FALSE)*$F85), 0, VLOOKUP(VLOOKUP($A85, 'E4 TB Allocation Details'!$A$18:$L$214, MATCH("Demand ID", 'E4 TB Allocation Details'!$A$18:$L$18, 0),FALSE), 'E2 Allocators'!$B$15:$W$358, MATCH('O5 Details by Class &amp; Accounts'!W$18, 'E2 Allocators'!$B$15:$W$15, 0),FALSE)*$F85)</f>
        <v>0</v>
      </c>
      <c r="X85" s="1322">
        <f>IF(ISERROR(VLOOKUP(VLOOKUP($A85, 'E4 TB Allocation Details'!$A$18:$L$214, MATCH("Demand ID", 'E4 TB Allocation Details'!$A$18:$L$18, 0),FALSE), 'E2 Allocators'!$B$15:$W$358, MATCH('O5 Details by Class &amp; Accounts'!X$18, 'E2 Allocators'!$B$15:$W$15, 0),FALSE)*$F85), 0, VLOOKUP(VLOOKUP($A85, 'E4 TB Allocation Details'!$A$18:$L$214, MATCH("Demand ID", 'E4 TB Allocation Details'!$A$18:$L$18, 0),FALSE), 'E2 Allocators'!$B$15:$W$358, MATCH('O5 Details by Class &amp; Accounts'!X$18, 'E2 Allocators'!$B$15:$W$15, 0),FALSE)*$F85)</f>
        <v>0</v>
      </c>
      <c r="Y85" s="1322">
        <f>IF(ISERROR(VLOOKUP(VLOOKUP($A85, 'E4 TB Allocation Details'!$A$18:$L$214, MATCH("Demand ID", 'E4 TB Allocation Details'!$A$18:$L$18, 0),FALSE), 'E2 Allocators'!$B$15:$W$358, MATCH('O5 Details by Class &amp; Accounts'!Y$18, 'E2 Allocators'!$B$15:$W$15, 0),FALSE)*$F85), 0, VLOOKUP(VLOOKUP($A85, 'E4 TB Allocation Details'!$A$18:$L$214, MATCH("Demand ID", 'E4 TB Allocation Details'!$A$18:$L$18, 0),FALSE), 'E2 Allocators'!$B$15:$W$358, MATCH('O5 Details by Class &amp; Accounts'!Y$18, 'E2 Allocators'!$B$15:$W$15, 0),FALSE)*$F85)</f>
        <v>0</v>
      </c>
      <c r="Z85" s="1322">
        <f>IF(ISERROR(VLOOKUP(VLOOKUP($A85, 'E4 TB Allocation Details'!$A$18:$L$214, MATCH("Demand ID", 'E4 TB Allocation Details'!$A$18:$L$18, 0),FALSE), 'E2 Allocators'!$B$15:$W$358, MATCH('O5 Details by Class &amp; Accounts'!Z$18, 'E2 Allocators'!$B$15:$W$15, 0),FALSE)*$F85), 0, VLOOKUP(VLOOKUP($A85, 'E4 TB Allocation Details'!$A$18:$L$214, MATCH("Demand ID", 'E4 TB Allocation Details'!$A$18:$L$18, 0),FALSE), 'E2 Allocators'!$B$15:$W$358, MATCH('O5 Details by Class &amp; Accounts'!Z$18, 'E2 Allocators'!$B$15:$W$15, 0),FALSE)*$F85)</f>
        <v>0</v>
      </c>
      <c r="AA85" s="1322">
        <f>IF(ISERROR(VLOOKUP(VLOOKUP($A85, 'E4 TB Allocation Details'!$A$18:$L$214, MATCH("Demand ID", 'E4 TB Allocation Details'!$A$18:$L$18, 0),FALSE), 'E2 Allocators'!$B$15:$W$358, MATCH('O5 Details by Class &amp; Accounts'!AA$18, 'E2 Allocators'!$B$15:$W$15, 0),FALSE)*$F85), 0, VLOOKUP(VLOOKUP($A85, 'E4 TB Allocation Details'!$A$18:$L$214, MATCH("Demand ID", 'E4 TB Allocation Details'!$A$18:$L$18, 0),FALSE), 'E2 Allocators'!$B$15:$W$358, MATCH('O5 Details by Class &amp; Accounts'!AA$18, 'E2 Allocators'!$B$15:$W$15, 0),FALSE)*$F85)</f>
        <v>0</v>
      </c>
      <c r="AB85" s="1322">
        <f>IF(ISERROR(VLOOKUP(VLOOKUP($A85, 'E4 TB Allocation Details'!$A$18:$L$214, MATCH("Demand ID", 'E4 TB Allocation Details'!$A$18:$L$18, 0),FALSE), 'E2 Allocators'!$B$15:$W$358, MATCH('O5 Details by Class &amp; Accounts'!AB$18, 'E2 Allocators'!$B$15:$W$15, 0),FALSE)*$F85), 0, VLOOKUP(VLOOKUP($A85, 'E4 TB Allocation Details'!$A$18:$L$214, MATCH("Demand ID", 'E4 TB Allocation Details'!$A$18:$L$18, 0),FALSE), 'E2 Allocators'!$B$15:$W$358, MATCH('O5 Details by Class &amp; Accounts'!AB$18, 'E2 Allocators'!$B$15:$W$15, 0),FALSE)*$F85)</f>
        <v>0</v>
      </c>
      <c r="AC85" s="1322">
        <f>SUM(I85:AB85)</f>
        <v>0</v>
      </c>
      <c r="AD85" s="1322">
        <f>IF(ISERROR(VLOOKUP(VLOOKUP($A85, 'E4 TB Allocation Details'!$A$18:$L$214, MATCH("Customer ID", 'E4 TB Allocation Details'!$A$18:$L$18, 0),FALSE), 'E2 Allocators'!$B$15:$W$358, MATCH('O5 Details by Class &amp; Accounts'!AD$18, 'E2 Allocators'!$B$15:$W$15, 0),FALSE)*$G85), 0, VLOOKUP(VLOOKUP($A85, 'E4 TB Allocation Details'!$A$18:$L$214, MATCH("Customer ID", 'E4 TB Allocation Details'!$A$18:$L$18, 0),FALSE), 'E2 Allocators'!$B$15:$W$358, MATCH('O5 Details by Class &amp; Accounts'!AD$18, 'E2 Allocators'!$B$15:$W$15, 0),FALSE)*$G85)</f>
        <v>0</v>
      </c>
      <c r="AE85" s="1322">
        <f>IF(ISERROR(VLOOKUP(VLOOKUP($A85, 'E4 TB Allocation Details'!$A$18:$L$214, MATCH("Customer ID", 'E4 TB Allocation Details'!$A$18:$L$18, 0),FALSE), 'E2 Allocators'!$B$15:$W$358, MATCH('O5 Details by Class &amp; Accounts'!AE$18, 'E2 Allocators'!$B$15:$W$15, 0),FALSE)*$G85), 0, VLOOKUP(VLOOKUP($A85, 'E4 TB Allocation Details'!$A$18:$L$214, MATCH("Customer ID", 'E4 TB Allocation Details'!$A$18:$L$18, 0),FALSE), 'E2 Allocators'!$B$15:$W$358, MATCH('O5 Details by Class &amp; Accounts'!AE$18, 'E2 Allocators'!$B$15:$W$15, 0),FALSE)*$G85)</f>
        <v>0</v>
      </c>
      <c r="AF85" s="1322">
        <f>IF(ISERROR(VLOOKUP(VLOOKUP($A85, 'E4 TB Allocation Details'!$A$18:$L$214, MATCH("Customer ID", 'E4 TB Allocation Details'!$A$18:$L$18, 0),FALSE), 'E2 Allocators'!$B$15:$W$358, MATCH('O5 Details by Class &amp; Accounts'!AF$18, 'E2 Allocators'!$B$15:$W$15, 0),FALSE)*$G85), 0, VLOOKUP(VLOOKUP($A85, 'E4 TB Allocation Details'!$A$18:$L$214, MATCH("Customer ID", 'E4 TB Allocation Details'!$A$18:$L$18, 0),FALSE), 'E2 Allocators'!$B$15:$W$358, MATCH('O5 Details by Class &amp; Accounts'!AF$18, 'E2 Allocators'!$B$15:$W$15, 0),FALSE)*$G85)</f>
        <v>0</v>
      </c>
      <c r="AG85" s="1322">
        <f>IF(ISERROR(VLOOKUP(VLOOKUP($A85, 'E4 TB Allocation Details'!$A$18:$L$214, MATCH("Customer ID", 'E4 TB Allocation Details'!$A$18:$L$18, 0),FALSE), 'E2 Allocators'!$B$15:$W$358, MATCH('O5 Details by Class &amp; Accounts'!AG$18, 'E2 Allocators'!$B$15:$W$15, 0),FALSE)*$G85), 0, VLOOKUP(VLOOKUP($A85, 'E4 TB Allocation Details'!$A$18:$L$214, MATCH("Customer ID", 'E4 TB Allocation Details'!$A$18:$L$18, 0),FALSE), 'E2 Allocators'!$B$15:$W$358, MATCH('O5 Details by Class &amp; Accounts'!AG$18, 'E2 Allocators'!$B$15:$W$15, 0),FALSE)*$G85)</f>
        <v>0</v>
      </c>
      <c r="AH85" s="1322">
        <f>IF(ISERROR(VLOOKUP(VLOOKUP($A85, 'E4 TB Allocation Details'!$A$18:$L$214, MATCH("Customer ID", 'E4 TB Allocation Details'!$A$18:$L$18, 0),FALSE), 'E2 Allocators'!$B$15:$W$358, MATCH('O5 Details by Class &amp; Accounts'!AH$18, 'E2 Allocators'!$B$15:$W$15, 0),FALSE)*$G85), 0, VLOOKUP(VLOOKUP($A85, 'E4 TB Allocation Details'!$A$18:$L$214, MATCH("Customer ID", 'E4 TB Allocation Details'!$A$18:$L$18, 0),FALSE), 'E2 Allocators'!$B$15:$W$358, MATCH('O5 Details by Class &amp; Accounts'!AH$18, 'E2 Allocators'!$B$15:$W$15, 0),FALSE)*$G85)</f>
        <v>0</v>
      </c>
      <c r="AI85" s="1322">
        <f>IF(ISERROR(VLOOKUP(VLOOKUP($A85, 'E4 TB Allocation Details'!$A$18:$L$214, MATCH("Customer ID", 'E4 TB Allocation Details'!$A$18:$L$18, 0),FALSE), 'E2 Allocators'!$B$15:$W$358, MATCH('O5 Details by Class &amp; Accounts'!AI$18, 'E2 Allocators'!$B$15:$W$15, 0),FALSE)*$G85), 0, VLOOKUP(VLOOKUP($A85, 'E4 TB Allocation Details'!$A$18:$L$214, MATCH("Customer ID", 'E4 TB Allocation Details'!$A$18:$L$18, 0),FALSE), 'E2 Allocators'!$B$15:$W$358, MATCH('O5 Details by Class &amp; Accounts'!AI$18, 'E2 Allocators'!$B$15:$W$15, 0),FALSE)*$G85)</f>
        <v>0</v>
      </c>
      <c r="AJ85" s="1322">
        <f>IF(ISERROR(VLOOKUP(VLOOKUP($A85, 'E4 TB Allocation Details'!$A$18:$L$214, MATCH("Customer ID", 'E4 TB Allocation Details'!$A$18:$L$18, 0),FALSE), 'E2 Allocators'!$B$15:$W$358, MATCH('O5 Details by Class &amp; Accounts'!AJ$18, 'E2 Allocators'!$B$15:$W$15, 0),FALSE)*$G85), 0, VLOOKUP(VLOOKUP($A85, 'E4 TB Allocation Details'!$A$18:$L$214, MATCH("Customer ID", 'E4 TB Allocation Details'!$A$18:$L$18, 0),FALSE), 'E2 Allocators'!$B$15:$W$358, MATCH('O5 Details by Class &amp; Accounts'!AJ$18, 'E2 Allocators'!$B$15:$W$15, 0),FALSE)*$G85)</f>
        <v>0</v>
      </c>
      <c r="AK85" s="1322">
        <f>IF(ISERROR(VLOOKUP(VLOOKUP($A85, 'E4 TB Allocation Details'!$A$18:$L$214, MATCH("Customer ID", 'E4 TB Allocation Details'!$A$18:$L$18, 0),FALSE), 'E2 Allocators'!$B$15:$W$358, MATCH('O5 Details by Class &amp; Accounts'!AK$18, 'E2 Allocators'!$B$15:$W$15, 0),FALSE)*$G85), 0, VLOOKUP(VLOOKUP($A85, 'E4 TB Allocation Details'!$A$18:$L$214, MATCH("Customer ID", 'E4 TB Allocation Details'!$A$18:$L$18, 0),FALSE), 'E2 Allocators'!$B$15:$W$358, MATCH('O5 Details by Class &amp; Accounts'!AK$18, 'E2 Allocators'!$B$15:$W$15, 0),FALSE)*$G85)</f>
        <v>0</v>
      </c>
      <c r="AL85" s="1322">
        <f>IF(ISERROR(VLOOKUP(VLOOKUP($A85, 'E4 TB Allocation Details'!$A$18:$L$214, MATCH("Customer ID", 'E4 TB Allocation Details'!$A$18:$L$18, 0),FALSE), 'E2 Allocators'!$B$15:$W$358, MATCH('O5 Details by Class &amp; Accounts'!AL$18, 'E2 Allocators'!$B$15:$W$15, 0),FALSE)*$G85), 0, VLOOKUP(VLOOKUP($A85, 'E4 TB Allocation Details'!$A$18:$L$214, MATCH("Customer ID", 'E4 TB Allocation Details'!$A$18:$L$18, 0),FALSE), 'E2 Allocators'!$B$15:$W$358, MATCH('O5 Details by Class &amp; Accounts'!AL$18, 'E2 Allocators'!$B$15:$W$15, 0),FALSE)*$G85)</f>
        <v>0</v>
      </c>
      <c r="AM85" s="1322">
        <f>IF(ISERROR(VLOOKUP(VLOOKUP($A85, 'E4 TB Allocation Details'!$A$18:$L$214, MATCH("Customer ID", 'E4 TB Allocation Details'!$A$18:$L$18, 0),FALSE), 'E2 Allocators'!$B$15:$W$358, MATCH('O5 Details by Class &amp; Accounts'!AM$18, 'E2 Allocators'!$B$15:$W$15, 0),FALSE)*$G85), 0, VLOOKUP(VLOOKUP($A85, 'E4 TB Allocation Details'!$A$18:$L$214, MATCH("Customer ID", 'E4 TB Allocation Details'!$A$18:$L$18, 0),FALSE), 'E2 Allocators'!$B$15:$W$358, MATCH('O5 Details by Class &amp; Accounts'!AM$18, 'E2 Allocators'!$B$15:$W$15, 0),FALSE)*$G85)</f>
        <v>0</v>
      </c>
      <c r="AN85" s="1322">
        <f>IF(ISERROR(VLOOKUP(VLOOKUP($A85, 'E4 TB Allocation Details'!$A$18:$L$214, MATCH("Customer ID", 'E4 TB Allocation Details'!$A$18:$L$18, 0),FALSE), 'E2 Allocators'!$B$15:$W$358, MATCH('O5 Details by Class &amp; Accounts'!AN$18, 'E2 Allocators'!$B$15:$W$15, 0),FALSE)*$G85), 0, VLOOKUP(VLOOKUP($A85, 'E4 TB Allocation Details'!$A$18:$L$214, MATCH("Customer ID", 'E4 TB Allocation Details'!$A$18:$L$18, 0),FALSE), 'E2 Allocators'!$B$15:$W$358, MATCH('O5 Details by Class &amp; Accounts'!AN$18, 'E2 Allocators'!$B$15:$W$15, 0),FALSE)*$G85)</f>
        <v>0</v>
      </c>
      <c r="AO85" s="1322">
        <f>IF(ISERROR(VLOOKUP(VLOOKUP($A85, 'E4 TB Allocation Details'!$A$18:$L$214, MATCH("Customer ID", 'E4 TB Allocation Details'!$A$18:$L$18, 0),FALSE), 'E2 Allocators'!$B$15:$W$358, MATCH('O5 Details by Class &amp; Accounts'!AO$18, 'E2 Allocators'!$B$15:$W$15, 0),FALSE)*$G85), 0, VLOOKUP(VLOOKUP($A85, 'E4 TB Allocation Details'!$A$18:$L$214, MATCH("Customer ID", 'E4 TB Allocation Details'!$A$18:$L$18, 0),FALSE), 'E2 Allocators'!$B$15:$W$358, MATCH('O5 Details by Class &amp; Accounts'!AO$18, 'E2 Allocators'!$B$15:$W$15, 0),FALSE)*$G85)</f>
        <v>0</v>
      </c>
      <c r="AP85" s="1322">
        <f>IF(ISERROR(VLOOKUP(VLOOKUP($A85, 'E4 TB Allocation Details'!$A$18:$L$214, MATCH("Customer ID", 'E4 TB Allocation Details'!$A$18:$L$18, 0),FALSE), 'E2 Allocators'!$B$15:$W$358, MATCH('O5 Details by Class &amp; Accounts'!AP$18, 'E2 Allocators'!$B$15:$W$15, 0),FALSE)*$G85), 0, VLOOKUP(VLOOKUP($A85, 'E4 TB Allocation Details'!$A$18:$L$214, MATCH("Customer ID", 'E4 TB Allocation Details'!$A$18:$L$18, 0),FALSE), 'E2 Allocators'!$B$15:$W$358, MATCH('O5 Details by Class &amp; Accounts'!AP$18, 'E2 Allocators'!$B$15:$W$15, 0),FALSE)*$G85)</f>
        <v>0</v>
      </c>
      <c r="AQ85" s="1322">
        <f>IF(ISERROR(VLOOKUP(VLOOKUP($A85, 'E4 TB Allocation Details'!$A$18:$L$214, MATCH("Customer ID", 'E4 TB Allocation Details'!$A$18:$L$18, 0),FALSE), 'E2 Allocators'!$B$15:$W$358, MATCH('O5 Details by Class &amp; Accounts'!AQ$18, 'E2 Allocators'!$B$15:$W$15, 0),FALSE)*$G85), 0, VLOOKUP(VLOOKUP($A85, 'E4 TB Allocation Details'!$A$18:$L$214, MATCH("Customer ID", 'E4 TB Allocation Details'!$A$18:$L$18, 0),FALSE), 'E2 Allocators'!$B$15:$W$358, MATCH('O5 Details by Class &amp; Accounts'!AQ$18, 'E2 Allocators'!$B$15:$W$15, 0),FALSE)*$G85)</f>
        <v>0</v>
      </c>
      <c r="AR85" s="1322">
        <f>IF(ISERROR(VLOOKUP(VLOOKUP($A85, 'E4 TB Allocation Details'!$A$18:$L$214, MATCH("Customer ID", 'E4 TB Allocation Details'!$A$18:$L$18, 0),FALSE), 'E2 Allocators'!$B$15:$W$358, MATCH('O5 Details by Class &amp; Accounts'!AR$18, 'E2 Allocators'!$B$15:$W$15, 0),FALSE)*$G85), 0, VLOOKUP(VLOOKUP($A85, 'E4 TB Allocation Details'!$A$18:$L$214, MATCH("Customer ID", 'E4 TB Allocation Details'!$A$18:$L$18, 0),FALSE), 'E2 Allocators'!$B$15:$W$358, MATCH('O5 Details by Class &amp; Accounts'!AR$18, 'E2 Allocators'!$B$15:$W$15, 0),FALSE)*$G85)</f>
        <v>0</v>
      </c>
      <c r="AS85" s="1322">
        <f>IF(ISERROR(VLOOKUP(VLOOKUP($A85, 'E4 TB Allocation Details'!$A$18:$L$214, MATCH("Customer ID", 'E4 TB Allocation Details'!$A$18:$L$18, 0),FALSE), 'E2 Allocators'!$B$15:$W$358, MATCH('O5 Details by Class &amp; Accounts'!AS$18, 'E2 Allocators'!$B$15:$W$15, 0),FALSE)*$G85), 0, VLOOKUP(VLOOKUP($A85, 'E4 TB Allocation Details'!$A$18:$L$214, MATCH("Customer ID", 'E4 TB Allocation Details'!$A$18:$L$18, 0),FALSE), 'E2 Allocators'!$B$15:$W$358, MATCH('O5 Details by Class &amp; Accounts'!AS$18, 'E2 Allocators'!$B$15:$W$15, 0),FALSE)*$G85)</f>
        <v>0</v>
      </c>
      <c r="AT85" s="1322">
        <f>IF(ISERROR(VLOOKUP(VLOOKUP($A85, 'E4 TB Allocation Details'!$A$18:$L$214, MATCH("Customer ID", 'E4 TB Allocation Details'!$A$18:$L$18, 0),FALSE), 'E2 Allocators'!$B$15:$W$358, MATCH('O5 Details by Class &amp; Accounts'!AT$18, 'E2 Allocators'!$B$15:$W$15, 0),FALSE)*$G85), 0, VLOOKUP(VLOOKUP($A85, 'E4 TB Allocation Details'!$A$18:$L$214, MATCH("Customer ID", 'E4 TB Allocation Details'!$A$18:$L$18, 0),FALSE), 'E2 Allocators'!$B$15:$W$358, MATCH('O5 Details by Class &amp; Accounts'!AT$18, 'E2 Allocators'!$B$15:$W$15, 0),FALSE)*$G85)</f>
        <v>0</v>
      </c>
      <c r="AU85" s="1322">
        <f>IF(ISERROR(VLOOKUP(VLOOKUP($A85, 'E4 TB Allocation Details'!$A$18:$L$214, MATCH("Customer ID", 'E4 TB Allocation Details'!$A$18:$L$18, 0),FALSE), 'E2 Allocators'!$B$15:$W$358, MATCH('O5 Details by Class &amp; Accounts'!AU$18, 'E2 Allocators'!$B$15:$W$15, 0),FALSE)*$G85), 0, VLOOKUP(VLOOKUP($A85, 'E4 TB Allocation Details'!$A$18:$L$214, MATCH("Customer ID", 'E4 TB Allocation Details'!$A$18:$L$18, 0),FALSE), 'E2 Allocators'!$B$15:$W$358, MATCH('O5 Details by Class &amp; Accounts'!AU$18, 'E2 Allocators'!$B$15:$W$15, 0),FALSE)*$G85)</f>
        <v>0</v>
      </c>
      <c r="AV85" s="1322">
        <f>IF(ISERROR(VLOOKUP(VLOOKUP($A85, 'E4 TB Allocation Details'!$A$18:$L$214, MATCH("Customer ID", 'E4 TB Allocation Details'!$A$18:$L$18, 0),FALSE), 'E2 Allocators'!$B$15:$W$358, MATCH('O5 Details by Class &amp; Accounts'!AV$18, 'E2 Allocators'!$B$15:$W$15, 0),FALSE)*$G85), 0, VLOOKUP(VLOOKUP($A85, 'E4 TB Allocation Details'!$A$18:$L$214, MATCH("Customer ID", 'E4 TB Allocation Details'!$A$18:$L$18, 0),FALSE), 'E2 Allocators'!$B$15:$W$358, MATCH('O5 Details by Class &amp; Accounts'!AV$18, 'E2 Allocators'!$B$15:$W$15, 0),FALSE)*$G85)</f>
        <v>0</v>
      </c>
      <c r="AW85" s="1322">
        <f>IF(ISERROR(VLOOKUP(VLOOKUP($A85, 'E4 TB Allocation Details'!$A$18:$L$214, MATCH("Customer ID", 'E4 TB Allocation Details'!$A$18:$L$18, 0),FALSE), 'E2 Allocators'!$B$15:$W$358, MATCH('O5 Details by Class &amp; Accounts'!AW$18, 'E2 Allocators'!$B$15:$W$15, 0),FALSE)*$G85), 0, VLOOKUP(VLOOKUP($A85, 'E4 TB Allocation Details'!$A$18:$L$214, MATCH("Customer ID", 'E4 TB Allocation Details'!$A$18:$L$18, 0),FALSE), 'E2 Allocators'!$B$15:$W$358, MATCH('O5 Details by Class &amp; Accounts'!AW$18, 'E2 Allocators'!$B$15:$W$15, 0),FALSE)*$G85)</f>
        <v>0</v>
      </c>
      <c r="AX85" s="1322">
        <f>SUM(AD85:AW85)</f>
        <v>0</v>
      </c>
      <c r="AY85" s="1322">
        <f>IF(ISERROR(VLOOKUP(VLOOKUP($A85, 'E4 TB Allocation Details'!$A$18:$L$214, MATCH("Misc ID", 'E4 TB Allocation Details'!$A$18:$L$18, 0),FALSE), 'E2 Allocators'!$B$15:$W$358, MATCH('O5 Details by Class &amp; Accounts'!AY$18, 'E2 Allocators'!$B$15:$W$15, 0),FALSE)*$E85), 0, VLOOKUP(VLOOKUP($A85, 'E4 TB Allocation Details'!$A$18:$L$214, MATCH("Misc ID", 'E4 TB Allocation Details'!$A$18:$L$18, 0),FALSE), 'E2 Allocators'!$B$15:$W$358, MATCH('O5 Details by Class &amp; Accounts'!AY$18, 'E2 Allocators'!$B$15:$W$15, 0),FALSE)*$E85)</f>
        <v>0</v>
      </c>
      <c r="AZ85" s="1322">
        <f>IF(ISERROR(VLOOKUP(VLOOKUP($A85, 'E4 TB Allocation Details'!$A$18:$L$214, MATCH("Misc ID", 'E4 TB Allocation Details'!$A$18:$L$18, 0),FALSE), 'E2 Allocators'!$B$15:$W$358, MATCH('O5 Details by Class &amp; Accounts'!AZ$18, 'E2 Allocators'!$B$15:$W$15, 0),FALSE)*$E85), 0, VLOOKUP(VLOOKUP($A85, 'E4 TB Allocation Details'!$A$18:$L$214, MATCH("Misc ID", 'E4 TB Allocation Details'!$A$18:$L$18, 0),FALSE), 'E2 Allocators'!$B$15:$W$358, MATCH('O5 Details by Class &amp; Accounts'!AZ$18, 'E2 Allocators'!$B$15:$W$15, 0),FALSE)*$E85)</f>
        <v>0</v>
      </c>
      <c r="BA85" s="1322">
        <f>IF(ISERROR(VLOOKUP(VLOOKUP($A85, 'E4 TB Allocation Details'!$A$18:$L$214, MATCH("Misc ID", 'E4 TB Allocation Details'!$A$18:$L$18, 0),FALSE), 'E2 Allocators'!$B$15:$W$358, MATCH('O5 Details by Class &amp; Accounts'!BA$18, 'E2 Allocators'!$B$15:$W$15, 0),FALSE)*$E85), 0, VLOOKUP(VLOOKUP($A85, 'E4 TB Allocation Details'!$A$18:$L$214, MATCH("Misc ID", 'E4 TB Allocation Details'!$A$18:$L$18, 0),FALSE), 'E2 Allocators'!$B$15:$W$358, MATCH('O5 Details by Class &amp; Accounts'!BA$18, 'E2 Allocators'!$B$15:$W$15, 0),FALSE)*$E85)</f>
        <v>0</v>
      </c>
      <c r="BB85" s="1322">
        <f>IF(ISERROR(VLOOKUP(VLOOKUP($A85, 'E4 TB Allocation Details'!$A$18:$L$214, MATCH("Misc ID", 'E4 TB Allocation Details'!$A$18:$L$18, 0),FALSE), 'E2 Allocators'!$B$15:$W$358, MATCH('O5 Details by Class &amp; Accounts'!BB$18, 'E2 Allocators'!$B$15:$W$15, 0),FALSE)*$E85), 0, VLOOKUP(VLOOKUP($A85, 'E4 TB Allocation Details'!$A$18:$L$214, MATCH("Misc ID", 'E4 TB Allocation Details'!$A$18:$L$18, 0),FALSE), 'E2 Allocators'!$B$15:$W$358, MATCH('O5 Details by Class &amp; Accounts'!BB$18, 'E2 Allocators'!$B$15:$W$15, 0),FALSE)*$E85)</f>
        <v>0</v>
      </c>
      <c r="BC85" s="1322">
        <f>IF(ISERROR(VLOOKUP(VLOOKUP($A85, 'E4 TB Allocation Details'!$A$18:$L$214, MATCH("Misc ID", 'E4 TB Allocation Details'!$A$18:$L$18, 0),FALSE), 'E2 Allocators'!$B$15:$W$358, MATCH('O5 Details by Class &amp; Accounts'!BC$18, 'E2 Allocators'!$B$15:$W$15, 0),FALSE)*$E85), 0, VLOOKUP(VLOOKUP($A85, 'E4 TB Allocation Details'!$A$18:$L$214, MATCH("Misc ID", 'E4 TB Allocation Details'!$A$18:$L$18, 0),FALSE), 'E2 Allocators'!$B$15:$W$358, MATCH('O5 Details by Class &amp; Accounts'!BC$18, 'E2 Allocators'!$B$15:$W$15, 0),FALSE)*$E85)</f>
        <v>0</v>
      </c>
      <c r="BD85" s="1322">
        <f>IF(ISERROR(VLOOKUP(VLOOKUP($A85, 'E4 TB Allocation Details'!$A$18:$L$214, MATCH("Misc ID", 'E4 TB Allocation Details'!$A$18:$L$18, 0),FALSE), 'E2 Allocators'!$B$15:$W$358, MATCH('O5 Details by Class &amp; Accounts'!BD$18, 'E2 Allocators'!$B$15:$W$15, 0),FALSE)*$E85), 0, VLOOKUP(VLOOKUP($A85, 'E4 TB Allocation Details'!$A$18:$L$214, MATCH("Misc ID", 'E4 TB Allocation Details'!$A$18:$L$18, 0),FALSE), 'E2 Allocators'!$B$15:$W$358, MATCH('O5 Details by Class &amp; Accounts'!BD$18, 'E2 Allocators'!$B$15:$W$15, 0),FALSE)*$E85)</f>
        <v>0</v>
      </c>
      <c r="BE85" s="1322">
        <f>IF(ISERROR(VLOOKUP(VLOOKUP($A85, 'E4 TB Allocation Details'!$A$18:$L$214, MATCH("Misc ID", 'E4 TB Allocation Details'!$A$18:$L$18, 0),FALSE), 'E2 Allocators'!$B$15:$W$358, MATCH('O5 Details by Class &amp; Accounts'!BE$18, 'E2 Allocators'!$B$15:$W$15, 0),FALSE)*$E85), 0, VLOOKUP(VLOOKUP($A85, 'E4 TB Allocation Details'!$A$18:$L$214, MATCH("Misc ID", 'E4 TB Allocation Details'!$A$18:$L$18, 0),FALSE), 'E2 Allocators'!$B$15:$W$358, MATCH('O5 Details by Class &amp; Accounts'!BE$18, 'E2 Allocators'!$B$15:$W$15, 0),FALSE)*$E85)</f>
        <v>0</v>
      </c>
      <c r="BF85" s="1322">
        <f>IF(ISERROR(VLOOKUP(VLOOKUP($A85, 'E4 TB Allocation Details'!$A$18:$L$214, MATCH("Misc ID", 'E4 TB Allocation Details'!$A$18:$L$18, 0),FALSE), 'E2 Allocators'!$B$15:$W$358, MATCH('O5 Details by Class &amp; Accounts'!BF$18, 'E2 Allocators'!$B$15:$W$15, 0),FALSE)*$E85), 0, VLOOKUP(VLOOKUP($A85, 'E4 TB Allocation Details'!$A$18:$L$214, MATCH("Misc ID", 'E4 TB Allocation Details'!$A$18:$L$18, 0),FALSE), 'E2 Allocators'!$B$15:$W$358, MATCH('O5 Details by Class &amp; Accounts'!BF$18, 'E2 Allocators'!$B$15:$W$15, 0),FALSE)*$E85)</f>
        <v>0</v>
      </c>
      <c r="BG85" s="1322">
        <f>IF(ISERROR(VLOOKUP(VLOOKUP($A85, 'E4 TB Allocation Details'!$A$18:$L$214, MATCH("Misc ID", 'E4 TB Allocation Details'!$A$18:$L$18, 0),FALSE), 'E2 Allocators'!$B$15:$W$358, MATCH('O5 Details by Class &amp; Accounts'!BG$18, 'E2 Allocators'!$B$15:$W$15, 0),FALSE)*$E85), 0, VLOOKUP(VLOOKUP($A85, 'E4 TB Allocation Details'!$A$18:$L$214, MATCH("Misc ID", 'E4 TB Allocation Details'!$A$18:$L$18, 0),FALSE), 'E2 Allocators'!$B$15:$W$358, MATCH('O5 Details by Class &amp; Accounts'!BG$18, 'E2 Allocators'!$B$15:$W$15, 0),FALSE)*$E85)</f>
        <v>0</v>
      </c>
      <c r="BH85" s="1322">
        <f>IF(ISERROR(VLOOKUP(VLOOKUP($A85, 'E4 TB Allocation Details'!$A$18:$L$214, MATCH("Misc ID", 'E4 TB Allocation Details'!$A$18:$L$18, 0),FALSE), 'E2 Allocators'!$B$15:$W$358, MATCH('O5 Details by Class &amp; Accounts'!BH$18, 'E2 Allocators'!$B$15:$W$15, 0),FALSE)*$E85), 0, VLOOKUP(VLOOKUP($A85, 'E4 TB Allocation Details'!$A$18:$L$214, MATCH("Misc ID", 'E4 TB Allocation Details'!$A$18:$L$18, 0),FALSE), 'E2 Allocators'!$B$15:$W$358, MATCH('O5 Details by Class &amp; Accounts'!BH$18, 'E2 Allocators'!$B$15:$W$15, 0),FALSE)*$E85)</f>
        <v>0</v>
      </c>
      <c r="BI85" s="1322">
        <f>IF(ISERROR(VLOOKUP(VLOOKUP($A85, 'E4 TB Allocation Details'!$A$18:$L$214, MATCH("Misc ID", 'E4 TB Allocation Details'!$A$18:$L$18, 0),FALSE), 'E2 Allocators'!$B$15:$W$358, MATCH('O5 Details by Class &amp; Accounts'!BI$18, 'E2 Allocators'!$B$15:$W$15, 0),FALSE)*$E85), 0, VLOOKUP(VLOOKUP($A85, 'E4 TB Allocation Details'!$A$18:$L$214, MATCH("Misc ID", 'E4 TB Allocation Details'!$A$18:$L$18, 0),FALSE), 'E2 Allocators'!$B$15:$W$358, MATCH('O5 Details by Class &amp; Accounts'!BI$18, 'E2 Allocators'!$B$15:$W$15, 0),FALSE)*$E85)</f>
        <v>0</v>
      </c>
      <c r="BJ85" s="1322">
        <f>IF(ISERROR(VLOOKUP(VLOOKUP($A85, 'E4 TB Allocation Details'!$A$18:$L$214, MATCH("Misc ID", 'E4 TB Allocation Details'!$A$18:$L$18, 0),FALSE), 'E2 Allocators'!$B$15:$W$358, MATCH('O5 Details by Class &amp; Accounts'!BJ$18, 'E2 Allocators'!$B$15:$W$15, 0),FALSE)*$E85), 0, VLOOKUP(VLOOKUP($A85, 'E4 TB Allocation Details'!$A$18:$L$214, MATCH("Misc ID", 'E4 TB Allocation Details'!$A$18:$L$18, 0),FALSE), 'E2 Allocators'!$B$15:$W$358, MATCH('O5 Details by Class &amp; Accounts'!BJ$18, 'E2 Allocators'!$B$15:$W$15, 0),FALSE)*$E85)</f>
        <v>0</v>
      </c>
      <c r="BK85" s="1322">
        <f>IF(ISERROR(VLOOKUP(VLOOKUP($A85, 'E4 TB Allocation Details'!$A$18:$L$214, MATCH("Misc ID", 'E4 TB Allocation Details'!$A$18:$L$18, 0),FALSE), 'E2 Allocators'!$B$15:$W$358, MATCH('O5 Details by Class &amp; Accounts'!BK$18, 'E2 Allocators'!$B$15:$W$15, 0),FALSE)*$E85), 0, VLOOKUP(VLOOKUP($A85, 'E4 TB Allocation Details'!$A$18:$L$214, MATCH("Misc ID", 'E4 TB Allocation Details'!$A$18:$L$18, 0),FALSE), 'E2 Allocators'!$B$15:$W$358, MATCH('O5 Details by Class &amp; Accounts'!BK$18, 'E2 Allocators'!$B$15:$W$15, 0),FALSE)*$E85)</f>
        <v>0</v>
      </c>
      <c r="BL85" s="1322">
        <f>IF(ISERROR(VLOOKUP(VLOOKUP($A85, 'E4 TB Allocation Details'!$A$18:$L$214, MATCH("Misc ID", 'E4 TB Allocation Details'!$A$18:$L$18, 0),FALSE), 'E2 Allocators'!$B$15:$W$358, MATCH('O5 Details by Class &amp; Accounts'!BL$18, 'E2 Allocators'!$B$15:$W$15, 0),FALSE)*$E85), 0, VLOOKUP(VLOOKUP($A85, 'E4 TB Allocation Details'!$A$18:$L$214, MATCH("Misc ID", 'E4 TB Allocation Details'!$A$18:$L$18, 0),FALSE), 'E2 Allocators'!$B$15:$W$358, MATCH('O5 Details by Class &amp; Accounts'!BL$18, 'E2 Allocators'!$B$15:$W$15, 0),FALSE)*$E85)</f>
        <v>0</v>
      </c>
      <c r="BM85" s="1322">
        <f>IF(ISERROR(VLOOKUP(VLOOKUP($A85, 'E4 TB Allocation Details'!$A$18:$L$214, MATCH("Misc ID", 'E4 TB Allocation Details'!$A$18:$L$18, 0),FALSE), 'E2 Allocators'!$B$15:$W$358, MATCH('O5 Details by Class &amp; Accounts'!BM$18, 'E2 Allocators'!$B$15:$W$15, 0),FALSE)*$E85), 0, VLOOKUP(VLOOKUP($A85, 'E4 TB Allocation Details'!$A$18:$L$214, MATCH("Misc ID", 'E4 TB Allocation Details'!$A$18:$L$18, 0),FALSE), 'E2 Allocators'!$B$15:$W$358, MATCH('O5 Details by Class &amp; Accounts'!BM$18, 'E2 Allocators'!$B$15:$W$15, 0),FALSE)*$E85)</f>
        <v>0</v>
      </c>
      <c r="BN85" s="1322">
        <f>IF(ISERROR(VLOOKUP(VLOOKUP($A85, 'E4 TB Allocation Details'!$A$18:$L$214, MATCH("Misc ID", 'E4 TB Allocation Details'!$A$18:$L$18, 0),FALSE), 'E2 Allocators'!$B$15:$W$358, MATCH('O5 Details by Class &amp; Accounts'!BN$18, 'E2 Allocators'!$B$15:$W$15, 0),FALSE)*$E85), 0, VLOOKUP(VLOOKUP($A85, 'E4 TB Allocation Details'!$A$18:$L$214, MATCH("Misc ID", 'E4 TB Allocation Details'!$A$18:$L$18, 0),FALSE), 'E2 Allocators'!$B$15:$W$358, MATCH('O5 Details by Class &amp; Accounts'!BN$18, 'E2 Allocators'!$B$15:$W$15, 0),FALSE)*$E85)</f>
        <v>0</v>
      </c>
      <c r="BO85" s="1322">
        <f>IF(ISERROR(VLOOKUP(VLOOKUP($A85, 'E4 TB Allocation Details'!$A$18:$L$214, MATCH("Misc ID", 'E4 TB Allocation Details'!$A$18:$L$18, 0),FALSE), 'E2 Allocators'!$B$15:$W$358, MATCH('O5 Details by Class &amp; Accounts'!BO$18, 'E2 Allocators'!$B$15:$W$15, 0),FALSE)*$E85), 0, VLOOKUP(VLOOKUP($A85, 'E4 TB Allocation Details'!$A$18:$L$214, MATCH("Misc ID", 'E4 TB Allocation Details'!$A$18:$L$18, 0),FALSE), 'E2 Allocators'!$B$15:$W$358, MATCH('O5 Details by Class &amp; Accounts'!BO$18, 'E2 Allocators'!$B$15:$W$15, 0),FALSE)*$E85)</f>
        <v>0</v>
      </c>
      <c r="BP85" s="1322">
        <f>IF(ISERROR(VLOOKUP(VLOOKUP($A85, 'E4 TB Allocation Details'!$A$18:$L$214, MATCH("Misc ID", 'E4 TB Allocation Details'!$A$18:$L$18, 0),FALSE), 'E2 Allocators'!$B$15:$W$358, MATCH('O5 Details by Class &amp; Accounts'!BP$18, 'E2 Allocators'!$B$15:$W$15, 0),FALSE)*$E85), 0, VLOOKUP(VLOOKUP($A85, 'E4 TB Allocation Details'!$A$18:$L$214, MATCH("Misc ID", 'E4 TB Allocation Details'!$A$18:$L$18, 0),FALSE), 'E2 Allocators'!$B$15:$W$358, MATCH('O5 Details by Class &amp; Accounts'!BP$18, 'E2 Allocators'!$B$15:$W$15, 0),FALSE)*$E85)</f>
        <v>0</v>
      </c>
      <c r="BQ85" s="1322">
        <f>IF(ISERROR(VLOOKUP(VLOOKUP($A85, 'E4 TB Allocation Details'!$A$18:$L$214, MATCH("Misc ID", 'E4 TB Allocation Details'!$A$18:$L$18, 0),FALSE), 'E2 Allocators'!$B$15:$W$358, MATCH('O5 Details by Class &amp; Accounts'!BQ$18, 'E2 Allocators'!$B$15:$W$15, 0),FALSE)*$E85), 0, VLOOKUP(VLOOKUP($A85, 'E4 TB Allocation Details'!$A$18:$L$214, MATCH("Misc ID", 'E4 TB Allocation Details'!$A$18:$L$18, 0),FALSE), 'E2 Allocators'!$B$15:$W$358, MATCH('O5 Details by Class &amp; Accounts'!BQ$18, 'E2 Allocators'!$B$15:$W$15, 0),FALSE)*$E85)</f>
        <v>0</v>
      </c>
      <c r="BR85" s="1322">
        <f>IF(ISERROR(VLOOKUP(VLOOKUP($A85, 'E4 TB Allocation Details'!$A$18:$L$214, MATCH("Misc ID", 'E4 TB Allocation Details'!$A$18:$L$18, 0),FALSE), 'E2 Allocators'!$B$15:$W$358, MATCH('O5 Details by Class &amp; Accounts'!BR$18, 'E2 Allocators'!$B$15:$W$15, 0),FALSE)*$E85), 0, VLOOKUP(VLOOKUP($A85, 'E4 TB Allocation Details'!$A$18:$L$214, MATCH("Misc ID", 'E4 TB Allocation Details'!$A$18:$L$18, 0),FALSE), 'E2 Allocators'!$B$15:$W$358, MATCH('O5 Details by Class &amp; Accounts'!BR$18, 'E2 Allocators'!$B$15:$W$15, 0),FALSE)*$E85)</f>
        <v>0</v>
      </c>
      <c r="BS85" s="1322">
        <f>SUM(AY85:BR85)</f>
        <v>0</v>
      </c>
      <c r="BT85" s="1322">
        <f>IF(ISERROR(VLOOKUP(VLOOKUP($A85, 'E4 TB Allocation Details'!$A$18:$L$214, MATCH("A &amp; G ID", 'E4 TB Allocation Details'!$A$18:$L$18, 0),FALSE), 'E2 Allocators'!$B$15:$W$358, MATCH('O5 Details by Class &amp; Accounts'!BT$18, 'E2 Allocators'!$B$15:$W$15, 0),FALSE)*$E85), 0, VLOOKUP(VLOOKUP($A85, 'E4 TB Allocation Details'!$A$18:$L$214, MATCH("A &amp; G ID", 'E4 TB Allocation Details'!$A$18:$L$18, 0),FALSE), 'E2 Allocators'!$B$15:$W$358, MATCH('O5 Details by Class &amp; Accounts'!BT$18, 'E2 Allocators'!$B$15:$W$15, 0),FALSE)*$E85)</f>
        <v>0</v>
      </c>
      <c r="BU85" s="1322">
        <f>IF(ISERROR(VLOOKUP(VLOOKUP($A85, 'E4 TB Allocation Details'!$A$18:$L$214, MATCH("A &amp; G ID", 'E4 TB Allocation Details'!$A$18:$L$18, 0),FALSE), 'E2 Allocators'!$B$15:$W$358, MATCH('O5 Details by Class &amp; Accounts'!BU$18, 'E2 Allocators'!$B$15:$W$15, 0),FALSE)*$E85), 0, VLOOKUP(VLOOKUP($A85, 'E4 TB Allocation Details'!$A$18:$L$214, MATCH("A &amp; G ID", 'E4 TB Allocation Details'!$A$18:$L$18, 0),FALSE), 'E2 Allocators'!$B$15:$W$358, MATCH('O5 Details by Class &amp; Accounts'!BU$18, 'E2 Allocators'!$B$15:$W$15, 0),FALSE)*$E85)</f>
        <v>0</v>
      </c>
      <c r="BV85" s="1322">
        <f>IF(ISERROR(VLOOKUP(VLOOKUP($A85, 'E4 TB Allocation Details'!$A$18:$L$214, MATCH("A &amp; G ID", 'E4 TB Allocation Details'!$A$18:$L$18, 0),FALSE), 'E2 Allocators'!$B$15:$W$358, MATCH('O5 Details by Class &amp; Accounts'!BV$18, 'E2 Allocators'!$B$15:$W$15, 0),FALSE)*$E85), 0, VLOOKUP(VLOOKUP($A85, 'E4 TB Allocation Details'!$A$18:$L$214, MATCH("A &amp; G ID", 'E4 TB Allocation Details'!$A$18:$L$18, 0),FALSE), 'E2 Allocators'!$B$15:$W$358, MATCH('O5 Details by Class &amp; Accounts'!BV$18, 'E2 Allocators'!$B$15:$W$15, 0),FALSE)*$E85)</f>
        <v>0</v>
      </c>
      <c r="BW85" s="1322">
        <f>IF(ISERROR(VLOOKUP(VLOOKUP($A85, 'E4 TB Allocation Details'!$A$18:$L$214, MATCH("A &amp; G ID", 'E4 TB Allocation Details'!$A$18:$L$18, 0),FALSE), 'E2 Allocators'!$B$15:$W$358, MATCH('O5 Details by Class &amp; Accounts'!BW$18, 'E2 Allocators'!$B$15:$W$15, 0),FALSE)*$E85), 0, VLOOKUP(VLOOKUP($A85, 'E4 TB Allocation Details'!$A$18:$L$214, MATCH("A &amp; G ID", 'E4 TB Allocation Details'!$A$18:$L$18, 0),FALSE), 'E2 Allocators'!$B$15:$W$358, MATCH('O5 Details by Class &amp; Accounts'!BW$18, 'E2 Allocators'!$B$15:$W$15, 0),FALSE)*$E85)</f>
        <v>0</v>
      </c>
      <c r="BX85" s="1322">
        <f>IF(ISERROR(VLOOKUP(VLOOKUP($A85, 'E4 TB Allocation Details'!$A$18:$L$214, MATCH("A &amp; G ID", 'E4 TB Allocation Details'!$A$18:$L$18, 0),FALSE), 'E2 Allocators'!$B$15:$W$358, MATCH('O5 Details by Class &amp; Accounts'!BX$18, 'E2 Allocators'!$B$15:$W$15, 0),FALSE)*$E85), 0, VLOOKUP(VLOOKUP($A85, 'E4 TB Allocation Details'!$A$18:$L$214, MATCH("A &amp; G ID", 'E4 TB Allocation Details'!$A$18:$L$18, 0),FALSE), 'E2 Allocators'!$B$15:$W$358, MATCH('O5 Details by Class &amp; Accounts'!BX$18, 'E2 Allocators'!$B$15:$W$15, 0),FALSE)*$E85)</f>
        <v>0</v>
      </c>
      <c r="BY85" s="1322">
        <f>IF(ISERROR(VLOOKUP(VLOOKUP($A85, 'E4 TB Allocation Details'!$A$18:$L$214, MATCH("A &amp; G ID", 'E4 TB Allocation Details'!$A$18:$L$18, 0),FALSE), 'E2 Allocators'!$B$15:$W$358, MATCH('O5 Details by Class &amp; Accounts'!BY$18, 'E2 Allocators'!$B$15:$W$15, 0),FALSE)*$E85), 0, VLOOKUP(VLOOKUP($A85, 'E4 TB Allocation Details'!$A$18:$L$214, MATCH("A &amp; G ID", 'E4 TB Allocation Details'!$A$18:$L$18, 0),FALSE), 'E2 Allocators'!$B$15:$W$358, MATCH('O5 Details by Class &amp; Accounts'!BY$18, 'E2 Allocators'!$B$15:$W$15, 0),FALSE)*$E85)</f>
        <v>0</v>
      </c>
      <c r="BZ85" s="1322">
        <f>IF(ISERROR(VLOOKUP(VLOOKUP($A85, 'E4 TB Allocation Details'!$A$18:$L$214, MATCH("A &amp; G ID", 'E4 TB Allocation Details'!$A$18:$L$18, 0),FALSE), 'E2 Allocators'!$B$15:$W$358, MATCH('O5 Details by Class &amp; Accounts'!BZ$18, 'E2 Allocators'!$B$15:$W$15, 0),FALSE)*$E85), 0, VLOOKUP(VLOOKUP($A85, 'E4 TB Allocation Details'!$A$18:$L$214, MATCH("A &amp; G ID", 'E4 TB Allocation Details'!$A$18:$L$18, 0),FALSE), 'E2 Allocators'!$B$15:$W$358, MATCH('O5 Details by Class &amp; Accounts'!BZ$18, 'E2 Allocators'!$B$15:$W$15, 0),FALSE)*$E85)</f>
        <v>0</v>
      </c>
      <c r="CA85" s="1322">
        <f>IF(ISERROR(VLOOKUP(VLOOKUP($A85, 'E4 TB Allocation Details'!$A$18:$L$214, MATCH("A &amp; G ID", 'E4 TB Allocation Details'!$A$18:$L$18, 0),FALSE), 'E2 Allocators'!$B$15:$W$358, MATCH('O5 Details by Class &amp; Accounts'!CA$18, 'E2 Allocators'!$B$15:$W$15, 0),FALSE)*$E85), 0, VLOOKUP(VLOOKUP($A85, 'E4 TB Allocation Details'!$A$18:$L$214, MATCH("A &amp; G ID", 'E4 TB Allocation Details'!$A$18:$L$18, 0),FALSE), 'E2 Allocators'!$B$15:$W$358, MATCH('O5 Details by Class &amp; Accounts'!CA$18, 'E2 Allocators'!$B$15:$W$15, 0),FALSE)*$E85)</f>
        <v>0</v>
      </c>
      <c r="CB85" s="1322">
        <f>IF(ISERROR(VLOOKUP(VLOOKUP($A85, 'E4 TB Allocation Details'!$A$18:$L$214, MATCH("A &amp; G ID", 'E4 TB Allocation Details'!$A$18:$L$18, 0),FALSE), 'E2 Allocators'!$B$15:$W$358, MATCH('O5 Details by Class &amp; Accounts'!CB$18, 'E2 Allocators'!$B$15:$W$15, 0),FALSE)*$E85), 0, VLOOKUP(VLOOKUP($A85, 'E4 TB Allocation Details'!$A$18:$L$214, MATCH("A &amp; G ID", 'E4 TB Allocation Details'!$A$18:$L$18, 0),FALSE), 'E2 Allocators'!$B$15:$W$358, MATCH('O5 Details by Class &amp; Accounts'!CB$18, 'E2 Allocators'!$B$15:$W$15, 0),FALSE)*$E85)</f>
        <v>0</v>
      </c>
      <c r="CC85" s="1322">
        <f>IF(ISERROR(VLOOKUP(VLOOKUP($A85, 'E4 TB Allocation Details'!$A$18:$L$214, MATCH("A &amp; G ID", 'E4 TB Allocation Details'!$A$18:$L$18, 0),FALSE), 'E2 Allocators'!$B$15:$W$358, MATCH('O5 Details by Class &amp; Accounts'!CC$18, 'E2 Allocators'!$B$15:$W$15, 0),FALSE)*$E85), 0, VLOOKUP(VLOOKUP($A85, 'E4 TB Allocation Details'!$A$18:$L$214, MATCH("A &amp; G ID", 'E4 TB Allocation Details'!$A$18:$L$18, 0),FALSE), 'E2 Allocators'!$B$15:$W$358, MATCH('O5 Details by Class &amp; Accounts'!CC$18, 'E2 Allocators'!$B$15:$W$15, 0),FALSE)*$E85)</f>
        <v>0</v>
      </c>
      <c r="CD85" s="1322">
        <f>IF(ISERROR(VLOOKUP(VLOOKUP($A85, 'E4 TB Allocation Details'!$A$18:$L$214, MATCH("A &amp; G ID", 'E4 TB Allocation Details'!$A$18:$L$18, 0),FALSE), 'E2 Allocators'!$B$15:$W$358, MATCH('O5 Details by Class &amp; Accounts'!CD$18, 'E2 Allocators'!$B$15:$W$15, 0),FALSE)*$E85), 0, VLOOKUP(VLOOKUP($A85, 'E4 TB Allocation Details'!$A$18:$L$214, MATCH("A &amp; G ID", 'E4 TB Allocation Details'!$A$18:$L$18, 0),FALSE), 'E2 Allocators'!$B$15:$W$358, MATCH('O5 Details by Class &amp; Accounts'!CD$18, 'E2 Allocators'!$B$15:$W$15, 0),FALSE)*$E85)</f>
        <v>0</v>
      </c>
      <c r="CE85" s="1322">
        <f>IF(ISERROR(VLOOKUP(VLOOKUP($A85, 'E4 TB Allocation Details'!$A$18:$L$214, MATCH("A &amp; G ID", 'E4 TB Allocation Details'!$A$18:$L$18, 0),FALSE), 'E2 Allocators'!$B$15:$W$358, MATCH('O5 Details by Class &amp; Accounts'!CE$18, 'E2 Allocators'!$B$15:$W$15, 0),FALSE)*$E85), 0, VLOOKUP(VLOOKUP($A85, 'E4 TB Allocation Details'!$A$18:$L$214, MATCH("A &amp; G ID", 'E4 TB Allocation Details'!$A$18:$L$18, 0),FALSE), 'E2 Allocators'!$B$15:$W$358, MATCH('O5 Details by Class &amp; Accounts'!CE$18, 'E2 Allocators'!$B$15:$W$15, 0),FALSE)*$E85)</f>
        <v>0</v>
      </c>
      <c r="CF85" s="1322">
        <f>IF(ISERROR(VLOOKUP(VLOOKUP($A85, 'E4 TB Allocation Details'!$A$18:$L$214, MATCH("A &amp; G ID", 'E4 TB Allocation Details'!$A$18:$L$18, 0),FALSE), 'E2 Allocators'!$B$15:$W$358, MATCH('O5 Details by Class &amp; Accounts'!CF$18, 'E2 Allocators'!$B$15:$W$15, 0),FALSE)*$E85), 0, VLOOKUP(VLOOKUP($A85, 'E4 TB Allocation Details'!$A$18:$L$214, MATCH("A &amp; G ID", 'E4 TB Allocation Details'!$A$18:$L$18, 0),FALSE), 'E2 Allocators'!$B$15:$W$358, MATCH('O5 Details by Class &amp; Accounts'!CF$18, 'E2 Allocators'!$B$15:$W$15, 0),FALSE)*$E85)</f>
        <v>0</v>
      </c>
      <c r="CG85" s="1322">
        <f>IF(ISERROR(VLOOKUP(VLOOKUP($A85, 'E4 TB Allocation Details'!$A$18:$L$214, MATCH("A &amp; G ID", 'E4 TB Allocation Details'!$A$18:$L$18, 0),FALSE), 'E2 Allocators'!$B$15:$W$358, MATCH('O5 Details by Class &amp; Accounts'!CG$18, 'E2 Allocators'!$B$15:$W$15, 0),FALSE)*$E85), 0, VLOOKUP(VLOOKUP($A85, 'E4 TB Allocation Details'!$A$18:$L$214, MATCH("A &amp; G ID", 'E4 TB Allocation Details'!$A$18:$L$18, 0),FALSE), 'E2 Allocators'!$B$15:$W$358, MATCH('O5 Details by Class &amp; Accounts'!CG$18, 'E2 Allocators'!$B$15:$W$15, 0),FALSE)*$E85)</f>
        <v>0</v>
      </c>
      <c r="CH85" s="1322">
        <f>IF(ISERROR(VLOOKUP(VLOOKUP($A85, 'E4 TB Allocation Details'!$A$18:$L$214, MATCH("A &amp; G ID", 'E4 TB Allocation Details'!$A$18:$L$18, 0),FALSE), 'E2 Allocators'!$B$15:$W$358, MATCH('O5 Details by Class &amp; Accounts'!CH$18, 'E2 Allocators'!$B$15:$W$15, 0),FALSE)*$E85), 0, VLOOKUP(VLOOKUP($A85, 'E4 TB Allocation Details'!$A$18:$L$214, MATCH("A &amp; G ID", 'E4 TB Allocation Details'!$A$18:$L$18, 0),FALSE), 'E2 Allocators'!$B$15:$W$358, MATCH('O5 Details by Class &amp; Accounts'!CH$18, 'E2 Allocators'!$B$15:$W$15, 0),FALSE)*$E85)</f>
        <v>0</v>
      </c>
      <c r="CI85" s="1322">
        <f>IF(ISERROR(VLOOKUP(VLOOKUP($A85, 'E4 TB Allocation Details'!$A$18:$L$214, MATCH("A &amp; G ID", 'E4 TB Allocation Details'!$A$18:$L$18, 0),FALSE), 'E2 Allocators'!$B$15:$W$358, MATCH('O5 Details by Class &amp; Accounts'!CI$18, 'E2 Allocators'!$B$15:$W$15, 0),FALSE)*$E85), 0, VLOOKUP(VLOOKUP($A85, 'E4 TB Allocation Details'!$A$18:$L$214, MATCH("A &amp; G ID", 'E4 TB Allocation Details'!$A$18:$L$18, 0),FALSE), 'E2 Allocators'!$B$15:$W$358, MATCH('O5 Details by Class &amp; Accounts'!CI$18, 'E2 Allocators'!$B$15:$W$15, 0),FALSE)*$E85)</f>
        <v>0</v>
      </c>
      <c r="CJ85" s="1322">
        <f>IF(ISERROR(VLOOKUP(VLOOKUP($A85, 'E4 TB Allocation Details'!$A$18:$L$214, MATCH("A &amp; G ID", 'E4 TB Allocation Details'!$A$18:$L$18, 0),FALSE), 'E2 Allocators'!$B$15:$W$358, MATCH('O5 Details by Class &amp; Accounts'!CJ$18, 'E2 Allocators'!$B$15:$W$15, 0),FALSE)*$E85), 0, VLOOKUP(VLOOKUP($A85, 'E4 TB Allocation Details'!$A$18:$L$214, MATCH("A &amp; G ID", 'E4 TB Allocation Details'!$A$18:$L$18, 0),FALSE), 'E2 Allocators'!$B$15:$W$358, MATCH('O5 Details by Class &amp; Accounts'!CJ$18, 'E2 Allocators'!$B$15:$W$15, 0),FALSE)*$E85)</f>
        <v>0</v>
      </c>
      <c r="CK85" s="1322">
        <f>IF(ISERROR(VLOOKUP(VLOOKUP($A85, 'E4 TB Allocation Details'!$A$18:$L$214, MATCH("A &amp; G ID", 'E4 TB Allocation Details'!$A$18:$L$18, 0),FALSE), 'E2 Allocators'!$B$15:$W$358, MATCH('O5 Details by Class &amp; Accounts'!CK$18, 'E2 Allocators'!$B$15:$W$15, 0),FALSE)*$E85), 0, VLOOKUP(VLOOKUP($A85, 'E4 TB Allocation Details'!$A$18:$L$214, MATCH("A &amp; G ID", 'E4 TB Allocation Details'!$A$18:$L$18, 0),FALSE), 'E2 Allocators'!$B$15:$W$358, MATCH('O5 Details by Class &amp; Accounts'!CK$18, 'E2 Allocators'!$B$15:$W$15, 0),FALSE)*$E85)</f>
        <v>0</v>
      </c>
      <c r="CL85" s="1322">
        <f>IF(ISERROR(VLOOKUP(VLOOKUP($A85, 'E4 TB Allocation Details'!$A$18:$L$214, MATCH("A &amp; G ID", 'E4 TB Allocation Details'!$A$18:$L$18, 0),FALSE), 'E2 Allocators'!$B$15:$W$358, MATCH('O5 Details by Class &amp; Accounts'!CL$18, 'E2 Allocators'!$B$15:$W$15, 0),FALSE)*$E85), 0, VLOOKUP(VLOOKUP($A85, 'E4 TB Allocation Details'!$A$18:$L$214, MATCH("A &amp; G ID", 'E4 TB Allocation Details'!$A$18:$L$18, 0),FALSE), 'E2 Allocators'!$B$15:$W$358, MATCH('O5 Details by Class &amp; Accounts'!CL$18, 'E2 Allocators'!$B$15:$W$15, 0),FALSE)*$E85)</f>
        <v>0</v>
      </c>
      <c r="CM85" s="1322">
        <f>IF(ISERROR(VLOOKUP(VLOOKUP($A85, 'E4 TB Allocation Details'!$A$18:$L$214, MATCH("A &amp; G ID", 'E4 TB Allocation Details'!$A$18:$L$18, 0),FALSE), 'E2 Allocators'!$B$15:$W$358, MATCH('O5 Details by Class &amp; Accounts'!CM$18, 'E2 Allocators'!$B$15:$W$15, 0),FALSE)*$E85), 0, VLOOKUP(VLOOKUP($A85, 'E4 TB Allocation Details'!$A$18:$L$214, MATCH("A &amp; G ID", 'E4 TB Allocation Details'!$A$18:$L$18, 0),FALSE), 'E2 Allocators'!$B$15:$W$358, MATCH('O5 Details by Class &amp; Accounts'!CM$18, 'E2 Allocators'!$B$15:$W$15, 0),FALSE)*$E85)</f>
        <v>0</v>
      </c>
      <c r="CN85" s="1322">
        <f>SUM(BT85:CM85)</f>
        <v>0</v>
      </c>
      <c r="CO85" s="1651">
        <f>+E85-AC85-AX85-BS85-CN85</f>
        <v>0</v>
      </c>
      <c r="CQ85" s="1899" t="inlineStr">
        <is>
          <t/>
        </is>
      </c>
    </row>
    <row r="86" spans="1:95" s="64" customFormat="1" ht="12.75" x14ac:dyDescent="0.2">
      <c r="A86" s="1093">
        <v>4082</v>
      </c>
      <c r="B86" s="1094" t="s">
        <v>1596</v>
      </c>
      <c r="C86" s="1648">
        <f>IF(ISERROR(VLOOKUP($A86,'I3 TB Data'!$A$19:$H$483,MATCH('O5 Details by Class &amp; Accounts'!$C$18, 'I3 TB Data'!$A$19:$H$19,0),0)), 0, VLOOKUP($A86,'I3 TB Data'!$A$19:$H$483,MATCH('O5 Details by Class &amp; Accounts'!$C$18,'I3 TB Data'!$A$19:$H$19,0),0))</f>
        <v>-14199.2</v>
      </c>
      <c r="D86" s="1649"/>
      <c r="E86" s="1648">
        <f t="shared" si="17"/>
        <v>-14199.2</v>
      </c>
      <c r="F86" s="1650">
        <f>IF(ISERROR(VLOOKUP($A86, 'E1 Categorization'!A33:E124, MATCH("Customer Component", 'E1 Categorization'!$A$33:$E$33,0), 0)), 0, IF(VLOOKUP($A86, 'E1 Categorization'!A33:E124, MATCH("Customer Component", 'E1 Categorization'!$A$33:$E$33,0), 0)=0, 'O5 Details by Class &amp; Accounts'!$E86, IF(AND(VLOOKUP($A86, 'E1 Categorization'!A33:E124, MATCH("Customer Component", 'E1 Categorization'!$A$33:$E$33,0), 0) &gt;0, VLOOKUP($A86, 'E1 Categorization'!A33:E124, MATCH("Customer Component", 'E1 Categorization'!$A$33:$E$33,0), 0)&lt;1), 'O5 Details by Class &amp; Accounts'!$E86*(1-VLOOKUP($A86, 'E1 Categorization'!A33:E124, MATCH("Customer Component", 'E1 Categorization'!$A$33:$E$33,0), 0)), 0)))</f>
        <v>0</v>
      </c>
      <c r="G86" s="1650">
        <f>IF(ISERROR(VLOOKUP($A86, 'E1 Categorization'!A33:E124, MATCH("Customer Component", 'E1 Categorization'!$A$33:$E$33,0), 0)),0, IF(VLOOKUP($A86, 'E1 Categorization'!A33:E124, MATCH("Customer Component", 'E1 Categorization'!$A$33:$E$33,0), 0)=0, 0, IF(AND(VLOOKUP($A86, 'E1 Categorization'!A33:E124, MATCH("Customer Component", 'E1 Categorization'!$A$33:$E$33,0), 0) &gt;0, VLOOKUP($A86, 'E1 Categorization'!A33:E124, MATCH("Customer Component", 'E1 Categorization'!$A$33:$E$33,0), 0)&lt;1), 'O5 Details by Class &amp; Accounts'!$E86*(VLOOKUP($A86, 'E1 Categorization'!A33:E124, MATCH("Customer Component", 'E1 Categorization'!$A$33:$E$33,0), 0)), 'O5 Details by Class &amp; Accounts'!$E86)))</f>
        <v>0</v>
      </c>
      <c r="H86" s="1322">
        <f t="shared" si="13"/>
        <v>0</v>
      </c>
      <c r="I86" s="1322">
        <f>IF(ISERROR(VLOOKUP(VLOOKUP($A86, 'E4 TB Allocation Details'!$A$18:$L$214, MATCH("Demand ID", 'E4 TB Allocation Details'!$A$18:$L$18, 0),FALSE), 'E2 Allocators'!$B$15:$W$358, MATCH('O5 Details by Class &amp; Accounts'!I$18, 'E2 Allocators'!$B$15:$W$15, 0),FALSE)*$F86), 0, VLOOKUP(VLOOKUP($A86, 'E4 TB Allocation Details'!$A$18:$L$214, MATCH("Demand ID", 'E4 TB Allocation Details'!$A$18:$L$18, 0),FALSE), 'E2 Allocators'!$B$15:$W$358, MATCH('O5 Details by Class &amp; Accounts'!I$18, 'E2 Allocators'!$B$15:$W$15, 0),FALSE)*$F86)</f>
        <v>0</v>
      </c>
      <c r="J86" s="1322">
        <f>IF(ISERROR(VLOOKUP(VLOOKUP($A86, 'E4 TB Allocation Details'!$A$18:$L$214, MATCH("Demand ID", 'E4 TB Allocation Details'!$A$18:$L$18, 0),FALSE), 'E2 Allocators'!$B$15:$W$358, MATCH('O5 Details by Class &amp; Accounts'!J$18, 'E2 Allocators'!$B$15:$W$15, 0),FALSE)*$F86), 0, VLOOKUP(VLOOKUP($A86, 'E4 TB Allocation Details'!$A$18:$L$214, MATCH("Demand ID", 'E4 TB Allocation Details'!$A$18:$L$18, 0),FALSE), 'E2 Allocators'!$B$15:$W$358, MATCH('O5 Details by Class &amp; Accounts'!J$18, 'E2 Allocators'!$B$15:$W$15, 0),FALSE)*$F86)</f>
        <v>0</v>
      </c>
      <c r="K86" s="1322">
        <f>IF(ISERROR(VLOOKUP(VLOOKUP($A86, 'E4 TB Allocation Details'!$A$18:$L$214, MATCH("Demand ID", 'E4 TB Allocation Details'!$A$18:$L$18, 0),FALSE), 'E2 Allocators'!$B$15:$W$358, MATCH('O5 Details by Class &amp; Accounts'!K$18, 'E2 Allocators'!$B$15:$W$15, 0),FALSE)*$F86), 0, VLOOKUP(VLOOKUP($A86, 'E4 TB Allocation Details'!$A$18:$L$214, MATCH("Demand ID", 'E4 TB Allocation Details'!$A$18:$L$18, 0),FALSE), 'E2 Allocators'!$B$15:$W$358, MATCH('O5 Details by Class &amp; Accounts'!K$18, 'E2 Allocators'!$B$15:$W$15, 0),FALSE)*$F86)</f>
        <v>0</v>
      </c>
      <c r="L86" s="1322">
        <f>IF(ISERROR(VLOOKUP(VLOOKUP($A86, 'E4 TB Allocation Details'!$A$18:$L$214, MATCH("Demand ID", 'E4 TB Allocation Details'!$A$18:$L$18, 0),FALSE), 'E2 Allocators'!$B$15:$W$358, MATCH('O5 Details by Class &amp; Accounts'!L$18, 'E2 Allocators'!$B$15:$W$15, 0),FALSE)*$F86), 0, VLOOKUP(VLOOKUP($A86, 'E4 TB Allocation Details'!$A$18:$L$214, MATCH("Demand ID", 'E4 TB Allocation Details'!$A$18:$L$18, 0),FALSE), 'E2 Allocators'!$B$15:$W$358, MATCH('O5 Details by Class &amp; Accounts'!L$18, 'E2 Allocators'!$B$15:$W$15, 0),FALSE)*$F86)</f>
        <v>0</v>
      </c>
      <c r="M86" s="1322">
        <f>IF(ISERROR(VLOOKUP(VLOOKUP($A86, 'E4 TB Allocation Details'!$A$18:$L$214, MATCH("Demand ID", 'E4 TB Allocation Details'!$A$18:$L$18, 0),FALSE), 'E2 Allocators'!$B$15:$W$358, MATCH('O5 Details by Class &amp; Accounts'!M$18, 'E2 Allocators'!$B$15:$W$15, 0),FALSE)*$F86), 0, VLOOKUP(VLOOKUP($A86, 'E4 TB Allocation Details'!$A$18:$L$214, MATCH("Demand ID", 'E4 TB Allocation Details'!$A$18:$L$18, 0),FALSE), 'E2 Allocators'!$B$15:$W$358, MATCH('O5 Details by Class &amp; Accounts'!M$18, 'E2 Allocators'!$B$15:$W$15, 0),FALSE)*$F86)</f>
        <v>0</v>
      </c>
      <c r="N86" s="1322">
        <f>IF(ISERROR(VLOOKUP(VLOOKUP($A86, 'E4 TB Allocation Details'!$A$18:$L$214, MATCH("Demand ID", 'E4 TB Allocation Details'!$A$18:$L$18, 0),FALSE), 'E2 Allocators'!$B$15:$W$358, MATCH('O5 Details by Class &amp; Accounts'!N$18, 'E2 Allocators'!$B$15:$W$15, 0),FALSE)*$F86), 0, VLOOKUP(VLOOKUP($A86, 'E4 TB Allocation Details'!$A$18:$L$214, MATCH("Demand ID", 'E4 TB Allocation Details'!$A$18:$L$18, 0),FALSE), 'E2 Allocators'!$B$15:$W$358, MATCH('O5 Details by Class &amp; Accounts'!N$18, 'E2 Allocators'!$B$15:$W$15, 0),FALSE)*$F86)</f>
        <v>0</v>
      </c>
      <c r="O86" s="1322">
        <f>IF(ISERROR(VLOOKUP(VLOOKUP($A86, 'E4 TB Allocation Details'!$A$18:$L$214, MATCH("Demand ID", 'E4 TB Allocation Details'!$A$18:$L$18, 0),FALSE), 'E2 Allocators'!$B$15:$W$358, MATCH('O5 Details by Class &amp; Accounts'!O$18, 'E2 Allocators'!$B$15:$W$15, 0),FALSE)*$F86), 0, VLOOKUP(VLOOKUP($A86, 'E4 TB Allocation Details'!$A$18:$L$214, MATCH("Demand ID", 'E4 TB Allocation Details'!$A$18:$L$18, 0),FALSE), 'E2 Allocators'!$B$15:$W$358, MATCH('O5 Details by Class &amp; Accounts'!O$18, 'E2 Allocators'!$B$15:$W$15, 0),FALSE)*$F86)</f>
        <v>0</v>
      </c>
      <c r="P86" s="1322">
        <f>IF(ISERROR(VLOOKUP(VLOOKUP($A86, 'E4 TB Allocation Details'!$A$18:$L$214, MATCH("Demand ID", 'E4 TB Allocation Details'!$A$18:$L$18, 0),FALSE), 'E2 Allocators'!$B$15:$W$358, MATCH('O5 Details by Class &amp; Accounts'!P$18, 'E2 Allocators'!$B$15:$W$15, 0),FALSE)*$F86), 0, VLOOKUP(VLOOKUP($A86, 'E4 TB Allocation Details'!$A$18:$L$214, MATCH("Demand ID", 'E4 TB Allocation Details'!$A$18:$L$18, 0),FALSE), 'E2 Allocators'!$B$15:$W$358, MATCH('O5 Details by Class &amp; Accounts'!P$18, 'E2 Allocators'!$B$15:$W$15, 0),FALSE)*$F86)</f>
        <v>0</v>
      </c>
      <c r="Q86" s="1322">
        <f>IF(ISERROR(VLOOKUP(VLOOKUP($A86, 'E4 TB Allocation Details'!$A$18:$L$214, MATCH("Demand ID", 'E4 TB Allocation Details'!$A$18:$L$18, 0),FALSE), 'E2 Allocators'!$B$15:$W$358, MATCH('O5 Details by Class &amp; Accounts'!Q$18, 'E2 Allocators'!$B$15:$W$15, 0),FALSE)*$F86), 0, VLOOKUP(VLOOKUP($A86, 'E4 TB Allocation Details'!$A$18:$L$214, MATCH("Demand ID", 'E4 TB Allocation Details'!$A$18:$L$18, 0),FALSE), 'E2 Allocators'!$B$15:$W$358, MATCH('O5 Details by Class &amp; Accounts'!Q$18, 'E2 Allocators'!$B$15:$W$15, 0),FALSE)*$F86)</f>
        <v>0</v>
      </c>
      <c r="R86" s="1322">
        <f>IF(ISERROR(VLOOKUP(VLOOKUP($A86, 'E4 TB Allocation Details'!$A$18:$L$214, MATCH("Demand ID", 'E4 TB Allocation Details'!$A$18:$L$18, 0),FALSE), 'E2 Allocators'!$B$15:$W$358, MATCH('O5 Details by Class &amp; Accounts'!R$18, 'E2 Allocators'!$B$15:$W$15, 0),FALSE)*$F86), 0, VLOOKUP(VLOOKUP($A86, 'E4 TB Allocation Details'!$A$18:$L$214, MATCH("Demand ID", 'E4 TB Allocation Details'!$A$18:$L$18, 0),FALSE), 'E2 Allocators'!$B$15:$W$358, MATCH('O5 Details by Class &amp; Accounts'!R$18, 'E2 Allocators'!$B$15:$W$15, 0),FALSE)*$F86)</f>
        <v>0</v>
      </c>
      <c r="S86" s="1322">
        <f>IF(ISERROR(VLOOKUP(VLOOKUP($A86, 'E4 TB Allocation Details'!$A$18:$L$214, MATCH("Demand ID", 'E4 TB Allocation Details'!$A$18:$L$18, 0),FALSE), 'E2 Allocators'!$B$15:$W$358, MATCH('O5 Details by Class &amp; Accounts'!S$18, 'E2 Allocators'!$B$15:$W$15, 0),FALSE)*$F86), 0, VLOOKUP(VLOOKUP($A86, 'E4 TB Allocation Details'!$A$18:$L$214, MATCH("Demand ID", 'E4 TB Allocation Details'!$A$18:$L$18, 0),FALSE), 'E2 Allocators'!$B$15:$W$358, MATCH('O5 Details by Class &amp; Accounts'!S$18, 'E2 Allocators'!$B$15:$W$15, 0),FALSE)*$F86)</f>
        <v>0</v>
      </c>
      <c r="T86" s="1322">
        <f>IF(ISERROR(VLOOKUP(VLOOKUP($A86, 'E4 TB Allocation Details'!$A$18:$L$214, MATCH("Demand ID", 'E4 TB Allocation Details'!$A$18:$L$18, 0),FALSE), 'E2 Allocators'!$B$15:$W$358, MATCH('O5 Details by Class &amp; Accounts'!T$18, 'E2 Allocators'!$B$15:$W$15, 0),FALSE)*$F86), 0, VLOOKUP(VLOOKUP($A86, 'E4 TB Allocation Details'!$A$18:$L$214, MATCH("Demand ID", 'E4 TB Allocation Details'!$A$18:$L$18, 0),FALSE), 'E2 Allocators'!$B$15:$W$358, MATCH('O5 Details by Class &amp; Accounts'!T$18, 'E2 Allocators'!$B$15:$W$15, 0),FALSE)*$F86)</f>
        <v>0</v>
      </c>
      <c r="U86" s="1322">
        <f>IF(ISERROR(VLOOKUP(VLOOKUP($A86, 'E4 TB Allocation Details'!$A$18:$L$214, MATCH("Demand ID", 'E4 TB Allocation Details'!$A$18:$L$18, 0),FALSE), 'E2 Allocators'!$B$15:$W$358, MATCH('O5 Details by Class &amp; Accounts'!U$18, 'E2 Allocators'!$B$15:$W$15, 0),FALSE)*$F86), 0, VLOOKUP(VLOOKUP($A86, 'E4 TB Allocation Details'!$A$18:$L$214, MATCH("Demand ID", 'E4 TB Allocation Details'!$A$18:$L$18, 0),FALSE), 'E2 Allocators'!$B$15:$W$358, MATCH('O5 Details by Class &amp; Accounts'!U$18, 'E2 Allocators'!$B$15:$W$15, 0),FALSE)*$F86)</f>
        <v>0</v>
      </c>
      <c r="V86" s="1322">
        <f>IF(ISERROR(VLOOKUP(VLOOKUP($A86, 'E4 TB Allocation Details'!$A$18:$L$214, MATCH("Demand ID", 'E4 TB Allocation Details'!$A$18:$L$18, 0),FALSE), 'E2 Allocators'!$B$15:$W$358, MATCH('O5 Details by Class &amp; Accounts'!V$18, 'E2 Allocators'!$B$15:$W$15, 0),FALSE)*$F86), 0, VLOOKUP(VLOOKUP($A86, 'E4 TB Allocation Details'!$A$18:$L$214, MATCH("Demand ID", 'E4 TB Allocation Details'!$A$18:$L$18, 0),FALSE), 'E2 Allocators'!$B$15:$W$358, MATCH('O5 Details by Class &amp; Accounts'!V$18, 'E2 Allocators'!$B$15:$W$15, 0),FALSE)*$F86)</f>
        <v>0</v>
      </c>
      <c r="W86" s="1322">
        <f>IF(ISERROR(VLOOKUP(VLOOKUP($A86, 'E4 TB Allocation Details'!$A$18:$L$214, MATCH("Demand ID", 'E4 TB Allocation Details'!$A$18:$L$18, 0),FALSE), 'E2 Allocators'!$B$15:$W$358, MATCH('O5 Details by Class &amp; Accounts'!W$18, 'E2 Allocators'!$B$15:$W$15, 0),FALSE)*$F86), 0, VLOOKUP(VLOOKUP($A86, 'E4 TB Allocation Details'!$A$18:$L$214, MATCH("Demand ID", 'E4 TB Allocation Details'!$A$18:$L$18, 0),FALSE), 'E2 Allocators'!$B$15:$W$358, MATCH('O5 Details by Class &amp; Accounts'!W$18, 'E2 Allocators'!$B$15:$W$15, 0),FALSE)*$F86)</f>
        <v>0</v>
      </c>
      <c r="X86" s="1322">
        <f>IF(ISERROR(VLOOKUP(VLOOKUP($A86, 'E4 TB Allocation Details'!$A$18:$L$214, MATCH("Demand ID", 'E4 TB Allocation Details'!$A$18:$L$18, 0),FALSE), 'E2 Allocators'!$B$15:$W$358, MATCH('O5 Details by Class &amp; Accounts'!X$18, 'E2 Allocators'!$B$15:$W$15, 0),FALSE)*$F86), 0, VLOOKUP(VLOOKUP($A86, 'E4 TB Allocation Details'!$A$18:$L$214, MATCH("Demand ID", 'E4 TB Allocation Details'!$A$18:$L$18, 0),FALSE), 'E2 Allocators'!$B$15:$W$358, MATCH('O5 Details by Class &amp; Accounts'!X$18, 'E2 Allocators'!$B$15:$W$15, 0),FALSE)*$F86)</f>
        <v>0</v>
      </c>
      <c r="Y86" s="1322">
        <f>IF(ISERROR(VLOOKUP(VLOOKUP($A86, 'E4 TB Allocation Details'!$A$18:$L$214, MATCH("Demand ID", 'E4 TB Allocation Details'!$A$18:$L$18, 0),FALSE), 'E2 Allocators'!$B$15:$W$358, MATCH('O5 Details by Class &amp; Accounts'!Y$18, 'E2 Allocators'!$B$15:$W$15, 0),FALSE)*$F86), 0, VLOOKUP(VLOOKUP($A86, 'E4 TB Allocation Details'!$A$18:$L$214, MATCH("Demand ID", 'E4 TB Allocation Details'!$A$18:$L$18, 0),FALSE), 'E2 Allocators'!$B$15:$W$358, MATCH('O5 Details by Class &amp; Accounts'!Y$18, 'E2 Allocators'!$B$15:$W$15, 0),FALSE)*$F86)</f>
        <v>0</v>
      </c>
      <c r="Z86" s="1322">
        <f>IF(ISERROR(VLOOKUP(VLOOKUP($A86, 'E4 TB Allocation Details'!$A$18:$L$214, MATCH("Demand ID", 'E4 TB Allocation Details'!$A$18:$L$18, 0),FALSE), 'E2 Allocators'!$B$15:$W$358, MATCH('O5 Details by Class &amp; Accounts'!Z$18, 'E2 Allocators'!$B$15:$W$15, 0),FALSE)*$F86), 0, VLOOKUP(VLOOKUP($A86, 'E4 TB Allocation Details'!$A$18:$L$214, MATCH("Demand ID", 'E4 TB Allocation Details'!$A$18:$L$18, 0),FALSE), 'E2 Allocators'!$B$15:$W$358, MATCH('O5 Details by Class &amp; Accounts'!Z$18, 'E2 Allocators'!$B$15:$W$15, 0),FALSE)*$F86)</f>
        <v>0</v>
      </c>
      <c r="AA86" s="1322">
        <f>IF(ISERROR(VLOOKUP(VLOOKUP($A86, 'E4 TB Allocation Details'!$A$18:$L$214, MATCH("Demand ID", 'E4 TB Allocation Details'!$A$18:$L$18, 0),FALSE), 'E2 Allocators'!$B$15:$W$358, MATCH('O5 Details by Class &amp; Accounts'!AA$18, 'E2 Allocators'!$B$15:$W$15, 0),FALSE)*$F86), 0, VLOOKUP(VLOOKUP($A86, 'E4 TB Allocation Details'!$A$18:$L$214, MATCH("Demand ID", 'E4 TB Allocation Details'!$A$18:$L$18, 0),FALSE), 'E2 Allocators'!$B$15:$W$358, MATCH('O5 Details by Class &amp; Accounts'!AA$18, 'E2 Allocators'!$B$15:$W$15, 0),FALSE)*$F86)</f>
        <v>0</v>
      </c>
      <c r="AB86" s="1322">
        <f>IF(ISERROR(VLOOKUP(VLOOKUP($A86, 'E4 TB Allocation Details'!$A$18:$L$214, MATCH("Demand ID", 'E4 TB Allocation Details'!$A$18:$L$18, 0),FALSE), 'E2 Allocators'!$B$15:$W$358, MATCH('O5 Details by Class &amp; Accounts'!AB$18, 'E2 Allocators'!$B$15:$W$15, 0),FALSE)*$F86), 0, VLOOKUP(VLOOKUP($A86, 'E4 TB Allocation Details'!$A$18:$L$214, MATCH("Demand ID", 'E4 TB Allocation Details'!$A$18:$L$18, 0),FALSE), 'E2 Allocators'!$B$15:$W$358, MATCH('O5 Details by Class &amp; Accounts'!AB$18, 'E2 Allocators'!$B$15:$W$15, 0),FALSE)*$F86)</f>
        <v>0</v>
      </c>
      <c r="AC86" s="1322">
        <f t="shared" si="14"/>
        <v>0</v>
      </c>
      <c r="AD86" s="1322">
        <f>IF(ISERROR(VLOOKUP(VLOOKUP($A86, 'E4 TB Allocation Details'!$A$18:$L$214, MATCH("Customer ID", 'E4 TB Allocation Details'!$A$18:$L$18, 0),FALSE), 'E2 Allocators'!$B$15:$W$358, MATCH('O5 Details by Class &amp; Accounts'!AD$18, 'E2 Allocators'!$B$15:$W$15, 0),FALSE)*$G86), 0, VLOOKUP(VLOOKUP($A86, 'E4 TB Allocation Details'!$A$18:$L$214, MATCH("Customer ID", 'E4 TB Allocation Details'!$A$18:$L$18, 0),FALSE), 'E2 Allocators'!$B$15:$W$358, MATCH('O5 Details by Class &amp; Accounts'!AD$18, 'E2 Allocators'!$B$15:$W$15, 0),FALSE)*$G86)</f>
        <v>0</v>
      </c>
      <c r="AE86" s="1322">
        <f>IF(ISERROR(VLOOKUP(VLOOKUP($A86, 'E4 TB Allocation Details'!$A$18:$L$214, MATCH("Customer ID", 'E4 TB Allocation Details'!$A$18:$L$18, 0),FALSE), 'E2 Allocators'!$B$15:$W$358, MATCH('O5 Details by Class &amp; Accounts'!AE$18, 'E2 Allocators'!$B$15:$W$15, 0),FALSE)*$G86), 0, VLOOKUP(VLOOKUP($A86, 'E4 TB Allocation Details'!$A$18:$L$214, MATCH("Customer ID", 'E4 TB Allocation Details'!$A$18:$L$18, 0),FALSE), 'E2 Allocators'!$B$15:$W$358, MATCH('O5 Details by Class &amp; Accounts'!AE$18, 'E2 Allocators'!$B$15:$W$15, 0),FALSE)*$G86)</f>
        <v>0</v>
      </c>
      <c r="AF86" s="1322">
        <f>IF(ISERROR(VLOOKUP(VLOOKUP($A86, 'E4 TB Allocation Details'!$A$18:$L$214, MATCH("Customer ID", 'E4 TB Allocation Details'!$A$18:$L$18, 0),FALSE), 'E2 Allocators'!$B$15:$W$358, MATCH('O5 Details by Class &amp; Accounts'!AF$18, 'E2 Allocators'!$B$15:$W$15, 0),FALSE)*$G86), 0, VLOOKUP(VLOOKUP($A86, 'E4 TB Allocation Details'!$A$18:$L$214, MATCH("Customer ID", 'E4 TB Allocation Details'!$A$18:$L$18, 0),FALSE), 'E2 Allocators'!$B$15:$W$358, MATCH('O5 Details by Class &amp; Accounts'!AF$18, 'E2 Allocators'!$B$15:$W$15, 0),FALSE)*$G86)</f>
        <v>0</v>
      </c>
      <c r="AG86" s="1322">
        <f>IF(ISERROR(VLOOKUP(VLOOKUP($A86, 'E4 TB Allocation Details'!$A$18:$L$214, MATCH("Customer ID", 'E4 TB Allocation Details'!$A$18:$L$18, 0),FALSE), 'E2 Allocators'!$B$15:$W$358, MATCH('O5 Details by Class &amp; Accounts'!AG$18, 'E2 Allocators'!$B$15:$W$15, 0),FALSE)*$G86), 0, VLOOKUP(VLOOKUP($A86, 'E4 TB Allocation Details'!$A$18:$L$214, MATCH("Customer ID", 'E4 TB Allocation Details'!$A$18:$L$18, 0),FALSE), 'E2 Allocators'!$B$15:$W$358, MATCH('O5 Details by Class &amp; Accounts'!AG$18, 'E2 Allocators'!$B$15:$W$15, 0),FALSE)*$G86)</f>
        <v>0</v>
      </c>
      <c r="AH86" s="1322">
        <f>IF(ISERROR(VLOOKUP(VLOOKUP($A86, 'E4 TB Allocation Details'!$A$18:$L$214, MATCH("Customer ID", 'E4 TB Allocation Details'!$A$18:$L$18, 0),FALSE), 'E2 Allocators'!$B$15:$W$358, MATCH('O5 Details by Class &amp; Accounts'!AH$18, 'E2 Allocators'!$B$15:$W$15, 0),FALSE)*$G86), 0, VLOOKUP(VLOOKUP($A86, 'E4 TB Allocation Details'!$A$18:$L$214, MATCH("Customer ID", 'E4 TB Allocation Details'!$A$18:$L$18, 0),FALSE), 'E2 Allocators'!$B$15:$W$358, MATCH('O5 Details by Class &amp; Accounts'!AH$18, 'E2 Allocators'!$B$15:$W$15, 0),FALSE)*$G86)</f>
        <v>0</v>
      </c>
      <c r="AI86" s="1322">
        <f>IF(ISERROR(VLOOKUP(VLOOKUP($A86, 'E4 TB Allocation Details'!$A$18:$L$214, MATCH("Customer ID", 'E4 TB Allocation Details'!$A$18:$L$18, 0),FALSE), 'E2 Allocators'!$B$15:$W$358, MATCH('O5 Details by Class &amp; Accounts'!AI$18, 'E2 Allocators'!$B$15:$W$15, 0),FALSE)*$G86), 0, VLOOKUP(VLOOKUP($A86, 'E4 TB Allocation Details'!$A$18:$L$214, MATCH("Customer ID", 'E4 TB Allocation Details'!$A$18:$L$18, 0),FALSE), 'E2 Allocators'!$B$15:$W$358, MATCH('O5 Details by Class &amp; Accounts'!AI$18, 'E2 Allocators'!$B$15:$W$15, 0),FALSE)*$G86)</f>
        <v>0</v>
      </c>
      <c r="AJ86" s="1322">
        <f>IF(ISERROR(VLOOKUP(VLOOKUP($A86, 'E4 TB Allocation Details'!$A$18:$L$214, MATCH("Customer ID", 'E4 TB Allocation Details'!$A$18:$L$18, 0),FALSE), 'E2 Allocators'!$B$15:$W$358, MATCH('O5 Details by Class &amp; Accounts'!AJ$18, 'E2 Allocators'!$B$15:$W$15, 0),FALSE)*$G86), 0, VLOOKUP(VLOOKUP($A86, 'E4 TB Allocation Details'!$A$18:$L$214, MATCH("Customer ID", 'E4 TB Allocation Details'!$A$18:$L$18, 0),FALSE), 'E2 Allocators'!$B$15:$W$358, MATCH('O5 Details by Class &amp; Accounts'!AJ$18, 'E2 Allocators'!$B$15:$W$15, 0),FALSE)*$G86)</f>
        <v>0</v>
      </c>
      <c r="AK86" s="1322">
        <f>IF(ISERROR(VLOOKUP(VLOOKUP($A86, 'E4 TB Allocation Details'!$A$18:$L$214, MATCH("Customer ID", 'E4 TB Allocation Details'!$A$18:$L$18, 0),FALSE), 'E2 Allocators'!$B$15:$W$358, MATCH('O5 Details by Class &amp; Accounts'!AK$18, 'E2 Allocators'!$B$15:$W$15, 0),FALSE)*$G86), 0, VLOOKUP(VLOOKUP($A86, 'E4 TB Allocation Details'!$A$18:$L$214, MATCH("Customer ID", 'E4 TB Allocation Details'!$A$18:$L$18, 0),FALSE), 'E2 Allocators'!$B$15:$W$358, MATCH('O5 Details by Class &amp; Accounts'!AK$18, 'E2 Allocators'!$B$15:$W$15, 0),FALSE)*$G86)</f>
        <v>0</v>
      </c>
      <c r="AL86" s="1322">
        <f>IF(ISERROR(VLOOKUP(VLOOKUP($A86, 'E4 TB Allocation Details'!$A$18:$L$214, MATCH("Customer ID", 'E4 TB Allocation Details'!$A$18:$L$18, 0),FALSE), 'E2 Allocators'!$B$15:$W$358, MATCH('O5 Details by Class &amp; Accounts'!AL$18, 'E2 Allocators'!$B$15:$W$15, 0),FALSE)*$G86), 0, VLOOKUP(VLOOKUP($A86, 'E4 TB Allocation Details'!$A$18:$L$214, MATCH("Customer ID", 'E4 TB Allocation Details'!$A$18:$L$18, 0),FALSE), 'E2 Allocators'!$B$15:$W$358, MATCH('O5 Details by Class &amp; Accounts'!AL$18, 'E2 Allocators'!$B$15:$W$15, 0),FALSE)*$G86)</f>
        <v>0</v>
      </c>
      <c r="AM86" s="1322">
        <f>IF(ISERROR(VLOOKUP(VLOOKUP($A86, 'E4 TB Allocation Details'!$A$18:$L$214, MATCH("Customer ID", 'E4 TB Allocation Details'!$A$18:$L$18, 0),FALSE), 'E2 Allocators'!$B$15:$W$358, MATCH('O5 Details by Class &amp; Accounts'!AM$18, 'E2 Allocators'!$B$15:$W$15, 0),FALSE)*$G86), 0, VLOOKUP(VLOOKUP($A86, 'E4 TB Allocation Details'!$A$18:$L$214, MATCH("Customer ID", 'E4 TB Allocation Details'!$A$18:$L$18, 0),FALSE), 'E2 Allocators'!$B$15:$W$358, MATCH('O5 Details by Class &amp; Accounts'!AM$18, 'E2 Allocators'!$B$15:$W$15, 0),FALSE)*$G86)</f>
        <v>0</v>
      </c>
      <c r="AN86" s="1322">
        <f>IF(ISERROR(VLOOKUP(VLOOKUP($A86, 'E4 TB Allocation Details'!$A$18:$L$214, MATCH("Customer ID", 'E4 TB Allocation Details'!$A$18:$L$18, 0),FALSE), 'E2 Allocators'!$B$15:$W$358, MATCH('O5 Details by Class &amp; Accounts'!AN$18, 'E2 Allocators'!$B$15:$W$15, 0),FALSE)*$G86), 0, VLOOKUP(VLOOKUP($A86, 'E4 TB Allocation Details'!$A$18:$L$214, MATCH("Customer ID", 'E4 TB Allocation Details'!$A$18:$L$18, 0),FALSE), 'E2 Allocators'!$B$15:$W$358, MATCH('O5 Details by Class &amp; Accounts'!AN$18, 'E2 Allocators'!$B$15:$W$15, 0),FALSE)*$G86)</f>
        <v>0</v>
      </c>
      <c r="AO86" s="1322">
        <f>IF(ISERROR(VLOOKUP(VLOOKUP($A86, 'E4 TB Allocation Details'!$A$18:$L$214, MATCH("Customer ID", 'E4 TB Allocation Details'!$A$18:$L$18, 0),FALSE), 'E2 Allocators'!$B$15:$W$358, MATCH('O5 Details by Class &amp; Accounts'!AO$18, 'E2 Allocators'!$B$15:$W$15, 0),FALSE)*$G86), 0, VLOOKUP(VLOOKUP($A86, 'E4 TB Allocation Details'!$A$18:$L$214, MATCH("Customer ID", 'E4 TB Allocation Details'!$A$18:$L$18, 0),FALSE), 'E2 Allocators'!$B$15:$W$358, MATCH('O5 Details by Class &amp; Accounts'!AO$18, 'E2 Allocators'!$B$15:$W$15, 0),FALSE)*$G86)</f>
        <v>0</v>
      </c>
      <c r="AP86" s="1322">
        <f>IF(ISERROR(VLOOKUP(VLOOKUP($A86, 'E4 TB Allocation Details'!$A$18:$L$214, MATCH("Customer ID", 'E4 TB Allocation Details'!$A$18:$L$18, 0),FALSE), 'E2 Allocators'!$B$15:$W$358, MATCH('O5 Details by Class &amp; Accounts'!AP$18, 'E2 Allocators'!$B$15:$W$15, 0),FALSE)*$G86), 0, VLOOKUP(VLOOKUP($A86, 'E4 TB Allocation Details'!$A$18:$L$214, MATCH("Customer ID", 'E4 TB Allocation Details'!$A$18:$L$18, 0),FALSE), 'E2 Allocators'!$B$15:$W$358, MATCH('O5 Details by Class &amp; Accounts'!AP$18, 'E2 Allocators'!$B$15:$W$15, 0),FALSE)*$G86)</f>
        <v>0</v>
      </c>
      <c r="AQ86" s="1322">
        <f>IF(ISERROR(VLOOKUP(VLOOKUP($A86, 'E4 TB Allocation Details'!$A$18:$L$214, MATCH("Customer ID", 'E4 TB Allocation Details'!$A$18:$L$18, 0),FALSE), 'E2 Allocators'!$B$15:$W$358, MATCH('O5 Details by Class &amp; Accounts'!AQ$18, 'E2 Allocators'!$B$15:$W$15, 0),FALSE)*$G86), 0, VLOOKUP(VLOOKUP($A86, 'E4 TB Allocation Details'!$A$18:$L$214, MATCH("Customer ID", 'E4 TB Allocation Details'!$A$18:$L$18, 0),FALSE), 'E2 Allocators'!$B$15:$W$358, MATCH('O5 Details by Class &amp; Accounts'!AQ$18, 'E2 Allocators'!$B$15:$W$15, 0),FALSE)*$G86)</f>
        <v>0</v>
      </c>
      <c r="AR86" s="1322">
        <f>IF(ISERROR(VLOOKUP(VLOOKUP($A86, 'E4 TB Allocation Details'!$A$18:$L$214, MATCH("Customer ID", 'E4 TB Allocation Details'!$A$18:$L$18, 0),FALSE), 'E2 Allocators'!$B$15:$W$358, MATCH('O5 Details by Class &amp; Accounts'!AR$18, 'E2 Allocators'!$B$15:$W$15, 0),FALSE)*$G86), 0, VLOOKUP(VLOOKUP($A86, 'E4 TB Allocation Details'!$A$18:$L$214, MATCH("Customer ID", 'E4 TB Allocation Details'!$A$18:$L$18, 0),FALSE), 'E2 Allocators'!$B$15:$W$358, MATCH('O5 Details by Class &amp; Accounts'!AR$18, 'E2 Allocators'!$B$15:$W$15, 0),FALSE)*$G86)</f>
        <v>0</v>
      </c>
      <c r="AS86" s="1322">
        <f>IF(ISERROR(VLOOKUP(VLOOKUP($A86, 'E4 TB Allocation Details'!$A$18:$L$214, MATCH("Customer ID", 'E4 TB Allocation Details'!$A$18:$L$18, 0),FALSE), 'E2 Allocators'!$B$15:$W$358, MATCH('O5 Details by Class &amp; Accounts'!AS$18, 'E2 Allocators'!$B$15:$W$15, 0),FALSE)*$G86), 0, VLOOKUP(VLOOKUP($A86, 'E4 TB Allocation Details'!$A$18:$L$214, MATCH("Customer ID", 'E4 TB Allocation Details'!$A$18:$L$18, 0),FALSE), 'E2 Allocators'!$B$15:$W$358, MATCH('O5 Details by Class &amp; Accounts'!AS$18, 'E2 Allocators'!$B$15:$W$15, 0),FALSE)*$G86)</f>
        <v>0</v>
      </c>
      <c r="AT86" s="1322">
        <f>IF(ISERROR(VLOOKUP(VLOOKUP($A86, 'E4 TB Allocation Details'!$A$18:$L$214, MATCH("Customer ID", 'E4 TB Allocation Details'!$A$18:$L$18, 0),FALSE), 'E2 Allocators'!$B$15:$W$358, MATCH('O5 Details by Class &amp; Accounts'!AT$18, 'E2 Allocators'!$B$15:$W$15, 0),FALSE)*$G86), 0, VLOOKUP(VLOOKUP($A86, 'E4 TB Allocation Details'!$A$18:$L$214, MATCH("Customer ID", 'E4 TB Allocation Details'!$A$18:$L$18, 0),FALSE), 'E2 Allocators'!$B$15:$W$358, MATCH('O5 Details by Class &amp; Accounts'!AT$18, 'E2 Allocators'!$B$15:$W$15, 0),FALSE)*$G86)</f>
        <v>0</v>
      </c>
      <c r="AU86" s="1322">
        <f>IF(ISERROR(VLOOKUP(VLOOKUP($A86, 'E4 TB Allocation Details'!$A$18:$L$214, MATCH("Customer ID", 'E4 TB Allocation Details'!$A$18:$L$18, 0),FALSE), 'E2 Allocators'!$B$15:$W$358, MATCH('O5 Details by Class &amp; Accounts'!AU$18, 'E2 Allocators'!$B$15:$W$15, 0),FALSE)*$G86), 0, VLOOKUP(VLOOKUP($A86, 'E4 TB Allocation Details'!$A$18:$L$214, MATCH("Customer ID", 'E4 TB Allocation Details'!$A$18:$L$18, 0),FALSE), 'E2 Allocators'!$B$15:$W$358, MATCH('O5 Details by Class &amp; Accounts'!AU$18, 'E2 Allocators'!$B$15:$W$15, 0),FALSE)*$G86)</f>
        <v>0</v>
      </c>
      <c r="AV86" s="1322">
        <f>IF(ISERROR(VLOOKUP(VLOOKUP($A86, 'E4 TB Allocation Details'!$A$18:$L$214, MATCH("Customer ID", 'E4 TB Allocation Details'!$A$18:$L$18, 0),FALSE), 'E2 Allocators'!$B$15:$W$358, MATCH('O5 Details by Class &amp; Accounts'!AV$18, 'E2 Allocators'!$B$15:$W$15, 0),FALSE)*$G86), 0, VLOOKUP(VLOOKUP($A86, 'E4 TB Allocation Details'!$A$18:$L$214, MATCH("Customer ID", 'E4 TB Allocation Details'!$A$18:$L$18, 0),FALSE), 'E2 Allocators'!$B$15:$W$358, MATCH('O5 Details by Class &amp; Accounts'!AV$18, 'E2 Allocators'!$B$15:$W$15, 0),FALSE)*$G86)</f>
        <v>0</v>
      </c>
      <c r="AW86" s="1322">
        <f>IF(ISERROR(VLOOKUP(VLOOKUP($A86, 'E4 TB Allocation Details'!$A$18:$L$214, MATCH("Customer ID", 'E4 TB Allocation Details'!$A$18:$L$18, 0),FALSE), 'E2 Allocators'!$B$15:$W$358, MATCH('O5 Details by Class &amp; Accounts'!AW$18, 'E2 Allocators'!$B$15:$W$15, 0),FALSE)*$G86), 0, VLOOKUP(VLOOKUP($A86, 'E4 TB Allocation Details'!$A$18:$L$214, MATCH("Customer ID", 'E4 TB Allocation Details'!$A$18:$L$18, 0),FALSE), 'E2 Allocators'!$B$15:$W$358, MATCH('O5 Details by Class &amp; Accounts'!AW$18, 'E2 Allocators'!$B$15:$W$15, 0),FALSE)*$G86)</f>
        <v>0</v>
      </c>
      <c r="AX86" s="1322">
        <f t="shared" si="15"/>
        <v>0</v>
      </c>
      <c r="AY86" s="1322">
        <f>IF(ISERROR(VLOOKUP(VLOOKUP($A86, 'E4 TB Allocation Details'!$A$18:$L$214, MATCH("Misc ID", 'E4 TB Allocation Details'!$A$18:$L$18, 0),FALSE), 'E2 Allocators'!$B$15:$W$358, MATCH('O5 Details by Class &amp; Accounts'!AY$18, 'E2 Allocators'!$B$15:$W$15, 0),FALSE)*$E86), 0, VLOOKUP(VLOOKUP($A86, 'E4 TB Allocation Details'!$A$18:$L$214, MATCH("Misc ID", 'E4 TB Allocation Details'!$A$18:$L$18, 0),FALSE), 'E2 Allocators'!$B$15:$W$358, MATCH('O5 Details by Class &amp; Accounts'!AY$18, 'E2 Allocators'!$B$15:$W$15, 0),FALSE)*$E86)</f>
        <v>-9428.6975033519375</v>
      </c>
      <c r="AZ86" s="1322">
        <f>IF(ISERROR(VLOOKUP(VLOOKUP($A86, 'E4 TB Allocation Details'!$A$18:$L$214, MATCH("Misc ID", 'E4 TB Allocation Details'!$A$18:$L$18, 0),FALSE), 'E2 Allocators'!$B$15:$W$358, MATCH('O5 Details by Class &amp; Accounts'!AZ$18, 'E2 Allocators'!$B$15:$W$15, 0),FALSE)*$E86), 0, VLOOKUP(VLOOKUP($A86, 'E4 TB Allocation Details'!$A$18:$L$214, MATCH("Misc ID", 'E4 TB Allocation Details'!$A$18:$L$18, 0),FALSE), 'E2 Allocators'!$B$15:$W$358, MATCH('O5 Details by Class &amp; Accounts'!AZ$18, 'E2 Allocators'!$B$15:$W$15, 0),FALSE)*$E86)</f>
        <v>-2400.4466041224882</v>
      </c>
      <c r="BA86" s="1322">
        <f>IF(ISERROR(VLOOKUP(VLOOKUP($A86, 'E4 TB Allocation Details'!$A$18:$L$214, MATCH("Misc ID", 'E4 TB Allocation Details'!$A$18:$L$18, 0),FALSE), 'E2 Allocators'!$B$15:$W$358, MATCH('O5 Details by Class &amp; Accounts'!BA$18, 'E2 Allocators'!$B$15:$W$15, 0),FALSE)*$E86), 0, VLOOKUP(VLOOKUP($A86, 'E4 TB Allocation Details'!$A$18:$L$214, MATCH("Misc ID", 'E4 TB Allocation Details'!$A$18:$L$18, 0),FALSE), 'E2 Allocators'!$B$15:$W$358, MATCH('O5 Details by Class &amp; Accounts'!BA$18, 'E2 Allocators'!$B$15:$W$15, 0),FALSE)*$E86)</f>
        <v>-1633.7041735758321</v>
      </c>
      <c r="BB86" s="1322">
        <f>IF(ISERROR(VLOOKUP(VLOOKUP($A86, 'E4 TB Allocation Details'!$A$18:$L$214, MATCH("Misc ID", 'E4 TB Allocation Details'!$A$18:$L$18, 0),FALSE), 'E2 Allocators'!$B$15:$W$358, MATCH('O5 Details by Class &amp; Accounts'!BB$18, 'E2 Allocators'!$B$15:$W$15, 0),FALSE)*$E86), 0, VLOOKUP(VLOOKUP($A86, 'E4 TB Allocation Details'!$A$18:$L$214, MATCH("Misc ID", 'E4 TB Allocation Details'!$A$18:$L$18, 0),FALSE), 'E2 Allocators'!$B$15:$W$358, MATCH('O5 Details by Class &amp; Accounts'!BB$18, 'E2 Allocators'!$B$15:$W$15, 0),FALSE)*$E86)</f>
        <v>0</v>
      </c>
      <c r="BC86" s="1322">
        <f>IF(ISERROR(VLOOKUP(VLOOKUP($A86, 'E4 TB Allocation Details'!$A$18:$L$214, MATCH("Misc ID", 'E4 TB Allocation Details'!$A$18:$L$18, 0),FALSE), 'E2 Allocators'!$B$15:$W$358, MATCH('O5 Details by Class &amp; Accounts'!BC$18, 'E2 Allocators'!$B$15:$W$15, 0),FALSE)*$E86), 0, VLOOKUP(VLOOKUP($A86, 'E4 TB Allocation Details'!$A$18:$L$214, MATCH("Misc ID", 'E4 TB Allocation Details'!$A$18:$L$18, 0),FALSE), 'E2 Allocators'!$B$15:$W$358, MATCH('O5 Details by Class &amp; Accounts'!BC$18, 'E2 Allocators'!$B$15:$W$15, 0),FALSE)*$E86)</f>
        <v>0</v>
      </c>
      <c r="BD86" s="1322">
        <f>IF(ISERROR(VLOOKUP(VLOOKUP($A86, 'E4 TB Allocation Details'!$A$18:$L$214, MATCH("Misc ID", 'E4 TB Allocation Details'!$A$18:$L$18, 0),FALSE), 'E2 Allocators'!$B$15:$W$358, MATCH('O5 Details by Class &amp; Accounts'!BD$18, 'E2 Allocators'!$B$15:$W$15, 0),FALSE)*$E86), 0, VLOOKUP(VLOOKUP($A86, 'E4 TB Allocation Details'!$A$18:$L$214, MATCH("Misc ID", 'E4 TB Allocation Details'!$A$18:$L$18, 0),FALSE), 'E2 Allocators'!$B$15:$W$358, MATCH('O5 Details by Class &amp; Accounts'!BD$18, 'E2 Allocators'!$B$15:$W$15, 0),FALSE)*$E86)</f>
        <v>-235.00552902745881</v>
      </c>
      <c r="BE86" s="1322">
        <f>IF(ISERROR(VLOOKUP(VLOOKUP($A86, 'E4 TB Allocation Details'!$A$18:$L$214, MATCH("Misc ID", 'E4 TB Allocation Details'!$A$18:$L$18, 0),FALSE), 'E2 Allocators'!$B$15:$W$358, MATCH('O5 Details by Class &amp; Accounts'!BE$18, 'E2 Allocators'!$B$15:$W$15, 0),FALSE)*$E86), 0, VLOOKUP(VLOOKUP($A86, 'E4 TB Allocation Details'!$A$18:$L$214, MATCH("Misc ID", 'E4 TB Allocation Details'!$A$18:$L$18, 0),FALSE), 'E2 Allocators'!$B$15:$W$358, MATCH('O5 Details by Class &amp; Accounts'!BE$18, 'E2 Allocators'!$B$15:$W$15, 0),FALSE)*$E86)</f>
        <v>-480.43251165512635</v>
      </c>
      <c r="BF86" s="1322">
        <f>IF(ISERROR(VLOOKUP(VLOOKUP($A86, 'E4 TB Allocation Details'!$A$18:$L$214, MATCH("Misc ID", 'E4 TB Allocation Details'!$A$18:$L$18, 0),FALSE), 'E2 Allocators'!$B$15:$W$358, MATCH('O5 Details by Class &amp; Accounts'!BF$18, 'E2 Allocators'!$B$15:$W$15, 0),FALSE)*$E86), 0, VLOOKUP(VLOOKUP($A86, 'E4 TB Allocation Details'!$A$18:$L$214, MATCH("Misc ID", 'E4 TB Allocation Details'!$A$18:$L$18, 0),FALSE), 'E2 Allocators'!$B$15:$W$358, MATCH('O5 Details by Class &amp; Accounts'!BF$18, 'E2 Allocators'!$B$15:$W$15, 0),FALSE)*$E86)</f>
        <v>0</v>
      </c>
      <c r="BG86" s="1322">
        <f>IF(ISERROR(VLOOKUP(VLOOKUP($A86, 'E4 TB Allocation Details'!$A$18:$L$214, MATCH("Misc ID", 'E4 TB Allocation Details'!$A$18:$L$18, 0),FALSE), 'E2 Allocators'!$B$15:$W$358, MATCH('O5 Details by Class &amp; Accounts'!BG$18, 'E2 Allocators'!$B$15:$W$15, 0),FALSE)*$E86), 0, VLOOKUP(VLOOKUP($A86, 'E4 TB Allocation Details'!$A$18:$L$214, MATCH("Misc ID", 'E4 TB Allocation Details'!$A$18:$L$18, 0),FALSE), 'E2 Allocators'!$B$15:$W$358, MATCH('O5 Details by Class &amp; Accounts'!BG$18, 'E2 Allocators'!$B$15:$W$15, 0),FALSE)*$E86)</f>
        <v>-20.913678267160236</v>
      </c>
      <c r="BH86" s="1322">
        <f>IF(ISERROR(VLOOKUP(VLOOKUP($A86, 'E4 TB Allocation Details'!$A$18:$L$214, MATCH("Misc ID", 'E4 TB Allocation Details'!$A$18:$L$18, 0),FALSE), 'E2 Allocators'!$B$15:$W$358, MATCH('O5 Details by Class &amp; Accounts'!BH$18, 'E2 Allocators'!$B$15:$W$15, 0),FALSE)*$E86), 0, VLOOKUP(VLOOKUP($A86, 'E4 TB Allocation Details'!$A$18:$L$214, MATCH("Misc ID", 'E4 TB Allocation Details'!$A$18:$L$18, 0),FALSE), 'E2 Allocators'!$B$15:$W$358, MATCH('O5 Details by Class &amp; Accounts'!BH$18, 'E2 Allocators'!$B$15:$W$15, 0),FALSE)*$E86)</f>
        <v>0</v>
      </c>
      <c r="BI86" s="1322">
        <f>IF(ISERROR(VLOOKUP(VLOOKUP($A86, 'E4 TB Allocation Details'!$A$18:$L$214, MATCH("Misc ID", 'E4 TB Allocation Details'!$A$18:$L$18, 0),FALSE), 'E2 Allocators'!$B$15:$W$358, MATCH('O5 Details by Class &amp; Accounts'!BI$18, 'E2 Allocators'!$B$15:$W$15, 0),FALSE)*$E86), 0, VLOOKUP(VLOOKUP($A86, 'E4 TB Allocation Details'!$A$18:$L$214, MATCH("Misc ID", 'E4 TB Allocation Details'!$A$18:$L$18, 0),FALSE), 'E2 Allocators'!$B$15:$W$358, MATCH('O5 Details by Class &amp; Accounts'!BI$18, 'E2 Allocators'!$B$15:$W$15, 0),FALSE)*$E86)</f>
        <v>0</v>
      </c>
      <c r="BJ86" s="1322">
        <f>IF(ISERROR(VLOOKUP(VLOOKUP($A86, 'E4 TB Allocation Details'!$A$18:$L$214, MATCH("Misc ID", 'E4 TB Allocation Details'!$A$18:$L$18, 0),FALSE), 'E2 Allocators'!$B$15:$W$358, MATCH('O5 Details by Class &amp; Accounts'!BJ$18, 'E2 Allocators'!$B$15:$W$15, 0),FALSE)*$E86), 0, VLOOKUP(VLOOKUP($A86, 'E4 TB Allocation Details'!$A$18:$L$214, MATCH("Misc ID", 'E4 TB Allocation Details'!$A$18:$L$18, 0),FALSE), 'E2 Allocators'!$B$15:$W$358, MATCH('O5 Details by Class &amp; Accounts'!BJ$18, 'E2 Allocators'!$B$15:$W$15, 0),FALSE)*$E86)</f>
        <v>0</v>
      </c>
      <c r="BK86" s="1322">
        <f>IF(ISERROR(VLOOKUP(VLOOKUP($A86, 'E4 TB Allocation Details'!$A$18:$L$214, MATCH("Misc ID", 'E4 TB Allocation Details'!$A$18:$L$18, 0),FALSE), 'E2 Allocators'!$B$15:$W$358, MATCH('O5 Details by Class &amp; Accounts'!BK$18, 'E2 Allocators'!$B$15:$W$15, 0),FALSE)*$E86), 0, VLOOKUP(VLOOKUP($A86, 'E4 TB Allocation Details'!$A$18:$L$214, MATCH("Misc ID", 'E4 TB Allocation Details'!$A$18:$L$18, 0),FALSE), 'E2 Allocators'!$B$15:$W$358, MATCH('O5 Details by Class &amp; Accounts'!BK$18, 'E2 Allocators'!$B$15:$W$15, 0),FALSE)*$E86)</f>
        <v>0</v>
      </c>
      <c r="BL86" s="1322">
        <f>IF(ISERROR(VLOOKUP(VLOOKUP($A86, 'E4 TB Allocation Details'!$A$18:$L$214, MATCH("Misc ID", 'E4 TB Allocation Details'!$A$18:$L$18, 0),FALSE), 'E2 Allocators'!$B$15:$W$358, MATCH('O5 Details by Class &amp; Accounts'!BL$18, 'E2 Allocators'!$B$15:$W$15, 0),FALSE)*$E86), 0, VLOOKUP(VLOOKUP($A86, 'E4 TB Allocation Details'!$A$18:$L$214, MATCH("Misc ID", 'E4 TB Allocation Details'!$A$18:$L$18, 0),FALSE), 'E2 Allocators'!$B$15:$W$358, MATCH('O5 Details by Class &amp; Accounts'!BL$18, 'E2 Allocators'!$B$15:$W$15, 0),FALSE)*$E86)</f>
        <v>0</v>
      </c>
      <c r="BM86" s="1322">
        <f>IF(ISERROR(VLOOKUP(VLOOKUP($A86, 'E4 TB Allocation Details'!$A$18:$L$214, MATCH("Misc ID", 'E4 TB Allocation Details'!$A$18:$L$18, 0),FALSE), 'E2 Allocators'!$B$15:$W$358, MATCH('O5 Details by Class &amp; Accounts'!BM$18, 'E2 Allocators'!$B$15:$W$15, 0),FALSE)*$E86), 0, VLOOKUP(VLOOKUP($A86, 'E4 TB Allocation Details'!$A$18:$L$214, MATCH("Misc ID", 'E4 TB Allocation Details'!$A$18:$L$18, 0),FALSE), 'E2 Allocators'!$B$15:$W$358, MATCH('O5 Details by Class &amp; Accounts'!BM$18, 'E2 Allocators'!$B$15:$W$15, 0),FALSE)*$E86)</f>
        <v>0</v>
      </c>
      <c r="BN86" s="1322">
        <f>IF(ISERROR(VLOOKUP(VLOOKUP($A86, 'E4 TB Allocation Details'!$A$18:$L$214, MATCH("Misc ID", 'E4 TB Allocation Details'!$A$18:$L$18, 0),FALSE), 'E2 Allocators'!$B$15:$W$358, MATCH('O5 Details by Class &amp; Accounts'!BN$18, 'E2 Allocators'!$B$15:$W$15, 0),FALSE)*$E86), 0, VLOOKUP(VLOOKUP($A86, 'E4 TB Allocation Details'!$A$18:$L$214, MATCH("Misc ID", 'E4 TB Allocation Details'!$A$18:$L$18, 0),FALSE), 'E2 Allocators'!$B$15:$W$358, MATCH('O5 Details by Class &amp; Accounts'!BN$18, 'E2 Allocators'!$B$15:$W$15, 0),FALSE)*$E86)</f>
        <v>0</v>
      </c>
      <c r="BO86" s="1322">
        <f>IF(ISERROR(VLOOKUP(VLOOKUP($A86, 'E4 TB Allocation Details'!$A$18:$L$214, MATCH("Misc ID", 'E4 TB Allocation Details'!$A$18:$L$18, 0),FALSE), 'E2 Allocators'!$B$15:$W$358, MATCH('O5 Details by Class &amp; Accounts'!BO$18, 'E2 Allocators'!$B$15:$W$15, 0),FALSE)*$E86), 0, VLOOKUP(VLOOKUP($A86, 'E4 TB Allocation Details'!$A$18:$L$214, MATCH("Misc ID", 'E4 TB Allocation Details'!$A$18:$L$18, 0),FALSE), 'E2 Allocators'!$B$15:$W$358, MATCH('O5 Details by Class &amp; Accounts'!BO$18, 'E2 Allocators'!$B$15:$W$15, 0),FALSE)*$E86)</f>
        <v>0</v>
      </c>
      <c r="BP86" s="1322">
        <f>IF(ISERROR(VLOOKUP(VLOOKUP($A86, 'E4 TB Allocation Details'!$A$18:$L$214, MATCH("Misc ID", 'E4 TB Allocation Details'!$A$18:$L$18, 0),FALSE), 'E2 Allocators'!$B$15:$W$358, MATCH('O5 Details by Class &amp; Accounts'!BP$18, 'E2 Allocators'!$B$15:$W$15, 0),FALSE)*$E86), 0, VLOOKUP(VLOOKUP($A86, 'E4 TB Allocation Details'!$A$18:$L$214, MATCH("Misc ID", 'E4 TB Allocation Details'!$A$18:$L$18, 0),FALSE), 'E2 Allocators'!$B$15:$W$358, MATCH('O5 Details by Class &amp; Accounts'!BP$18, 'E2 Allocators'!$B$15:$W$15, 0),FALSE)*$E86)</f>
        <v>0</v>
      </c>
      <c r="BQ86" s="1322">
        <f>IF(ISERROR(VLOOKUP(VLOOKUP($A86, 'E4 TB Allocation Details'!$A$18:$L$214, MATCH("Misc ID", 'E4 TB Allocation Details'!$A$18:$L$18, 0),FALSE), 'E2 Allocators'!$B$15:$W$358, MATCH('O5 Details by Class &amp; Accounts'!BQ$18, 'E2 Allocators'!$B$15:$W$15, 0),FALSE)*$E86), 0, VLOOKUP(VLOOKUP($A86, 'E4 TB Allocation Details'!$A$18:$L$214, MATCH("Misc ID", 'E4 TB Allocation Details'!$A$18:$L$18, 0),FALSE), 'E2 Allocators'!$B$15:$W$358, MATCH('O5 Details by Class &amp; Accounts'!BQ$18, 'E2 Allocators'!$B$15:$W$15, 0),FALSE)*$E86)</f>
        <v>0</v>
      </c>
      <c r="BR86" s="1322">
        <f>IF(ISERROR(VLOOKUP(VLOOKUP($A86, 'E4 TB Allocation Details'!$A$18:$L$214, MATCH("Misc ID", 'E4 TB Allocation Details'!$A$18:$L$18, 0),FALSE), 'E2 Allocators'!$B$15:$W$358, MATCH('O5 Details by Class &amp; Accounts'!BR$18, 'E2 Allocators'!$B$15:$W$15, 0),FALSE)*$E86), 0, VLOOKUP(VLOOKUP($A86, 'E4 TB Allocation Details'!$A$18:$L$214, MATCH("Misc ID", 'E4 TB Allocation Details'!$A$18:$L$18, 0),FALSE), 'E2 Allocators'!$B$15:$W$358, MATCH('O5 Details by Class &amp; Accounts'!BR$18, 'E2 Allocators'!$B$15:$W$15, 0),FALSE)*$E86)</f>
        <v>0</v>
      </c>
      <c r="BS86" s="1322">
        <f t="shared" si="18"/>
        <v>-14199.200000000003</v>
      </c>
      <c r="BT86" s="1322">
        <f>IF(ISERROR(VLOOKUP(VLOOKUP($A86, 'E4 TB Allocation Details'!$A$18:$L$214, MATCH("A &amp; G ID", 'E4 TB Allocation Details'!$A$18:$L$18, 0),FALSE), 'E2 Allocators'!$B$15:$W$358, MATCH('O5 Details by Class &amp; Accounts'!BT$18, 'E2 Allocators'!$B$15:$W$15, 0),FALSE)*$E86), 0, VLOOKUP(VLOOKUP($A86, 'E4 TB Allocation Details'!$A$18:$L$214, MATCH("A &amp; G ID", 'E4 TB Allocation Details'!$A$18:$L$18, 0),FALSE), 'E2 Allocators'!$B$15:$W$358, MATCH('O5 Details by Class &amp; Accounts'!BT$18, 'E2 Allocators'!$B$15:$W$15, 0),FALSE)*$E86)</f>
        <v>0</v>
      </c>
      <c r="BU86" s="1322">
        <f>IF(ISERROR(VLOOKUP(VLOOKUP($A86, 'E4 TB Allocation Details'!$A$18:$L$214, MATCH("A &amp; G ID", 'E4 TB Allocation Details'!$A$18:$L$18, 0),FALSE), 'E2 Allocators'!$B$15:$W$358, MATCH('O5 Details by Class &amp; Accounts'!BU$18, 'E2 Allocators'!$B$15:$W$15, 0),FALSE)*$E86), 0, VLOOKUP(VLOOKUP($A86, 'E4 TB Allocation Details'!$A$18:$L$214, MATCH("A &amp; G ID", 'E4 TB Allocation Details'!$A$18:$L$18, 0),FALSE), 'E2 Allocators'!$B$15:$W$358, MATCH('O5 Details by Class &amp; Accounts'!BU$18, 'E2 Allocators'!$B$15:$W$15, 0),FALSE)*$E86)</f>
        <v>0</v>
      </c>
      <c r="BV86" s="1322">
        <f>IF(ISERROR(VLOOKUP(VLOOKUP($A86, 'E4 TB Allocation Details'!$A$18:$L$214, MATCH("A &amp; G ID", 'E4 TB Allocation Details'!$A$18:$L$18, 0),FALSE), 'E2 Allocators'!$B$15:$W$358, MATCH('O5 Details by Class &amp; Accounts'!BV$18, 'E2 Allocators'!$B$15:$W$15, 0),FALSE)*$E86), 0, VLOOKUP(VLOOKUP($A86, 'E4 TB Allocation Details'!$A$18:$L$214, MATCH("A &amp; G ID", 'E4 TB Allocation Details'!$A$18:$L$18, 0),FALSE), 'E2 Allocators'!$B$15:$W$358, MATCH('O5 Details by Class &amp; Accounts'!BV$18, 'E2 Allocators'!$B$15:$W$15, 0),FALSE)*$E86)</f>
        <v>0</v>
      </c>
      <c r="BW86" s="1322">
        <f>IF(ISERROR(VLOOKUP(VLOOKUP($A86, 'E4 TB Allocation Details'!$A$18:$L$214, MATCH("A &amp; G ID", 'E4 TB Allocation Details'!$A$18:$L$18, 0),FALSE), 'E2 Allocators'!$B$15:$W$358, MATCH('O5 Details by Class &amp; Accounts'!BW$18, 'E2 Allocators'!$B$15:$W$15, 0),FALSE)*$E86), 0, VLOOKUP(VLOOKUP($A86, 'E4 TB Allocation Details'!$A$18:$L$214, MATCH("A &amp; G ID", 'E4 TB Allocation Details'!$A$18:$L$18, 0),FALSE), 'E2 Allocators'!$B$15:$W$358, MATCH('O5 Details by Class &amp; Accounts'!BW$18, 'E2 Allocators'!$B$15:$W$15, 0),FALSE)*$E86)</f>
        <v>0</v>
      </c>
      <c r="BX86" s="1322">
        <f>IF(ISERROR(VLOOKUP(VLOOKUP($A86, 'E4 TB Allocation Details'!$A$18:$L$214, MATCH("A &amp; G ID", 'E4 TB Allocation Details'!$A$18:$L$18, 0),FALSE), 'E2 Allocators'!$B$15:$W$358, MATCH('O5 Details by Class &amp; Accounts'!BX$18, 'E2 Allocators'!$B$15:$W$15, 0),FALSE)*$E86), 0, VLOOKUP(VLOOKUP($A86, 'E4 TB Allocation Details'!$A$18:$L$214, MATCH("A &amp; G ID", 'E4 TB Allocation Details'!$A$18:$L$18, 0),FALSE), 'E2 Allocators'!$B$15:$W$358, MATCH('O5 Details by Class &amp; Accounts'!BX$18, 'E2 Allocators'!$B$15:$W$15, 0),FALSE)*$E86)</f>
        <v>0</v>
      </c>
      <c r="BY86" s="1322">
        <f>IF(ISERROR(VLOOKUP(VLOOKUP($A86, 'E4 TB Allocation Details'!$A$18:$L$214, MATCH("A &amp; G ID", 'E4 TB Allocation Details'!$A$18:$L$18, 0),FALSE), 'E2 Allocators'!$B$15:$W$358, MATCH('O5 Details by Class &amp; Accounts'!BY$18, 'E2 Allocators'!$B$15:$W$15, 0),FALSE)*$E86), 0, VLOOKUP(VLOOKUP($A86, 'E4 TB Allocation Details'!$A$18:$L$214, MATCH("A &amp; G ID", 'E4 TB Allocation Details'!$A$18:$L$18, 0),FALSE), 'E2 Allocators'!$B$15:$W$358, MATCH('O5 Details by Class &amp; Accounts'!BY$18, 'E2 Allocators'!$B$15:$W$15, 0),FALSE)*$E86)</f>
        <v>0</v>
      </c>
      <c r="BZ86" s="1322">
        <f>IF(ISERROR(VLOOKUP(VLOOKUP($A86, 'E4 TB Allocation Details'!$A$18:$L$214, MATCH("A &amp; G ID", 'E4 TB Allocation Details'!$A$18:$L$18, 0),FALSE), 'E2 Allocators'!$B$15:$W$358, MATCH('O5 Details by Class &amp; Accounts'!BZ$18, 'E2 Allocators'!$B$15:$W$15, 0),FALSE)*$E86), 0, VLOOKUP(VLOOKUP($A86, 'E4 TB Allocation Details'!$A$18:$L$214, MATCH("A &amp; G ID", 'E4 TB Allocation Details'!$A$18:$L$18, 0),FALSE), 'E2 Allocators'!$B$15:$W$358, MATCH('O5 Details by Class &amp; Accounts'!BZ$18, 'E2 Allocators'!$B$15:$W$15, 0),FALSE)*$E86)</f>
        <v>0</v>
      </c>
      <c r="CA86" s="1322">
        <f>IF(ISERROR(VLOOKUP(VLOOKUP($A86, 'E4 TB Allocation Details'!$A$18:$L$214, MATCH("A &amp; G ID", 'E4 TB Allocation Details'!$A$18:$L$18, 0),FALSE), 'E2 Allocators'!$B$15:$W$358, MATCH('O5 Details by Class &amp; Accounts'!CA$18, 'E2 Allocators'!$B$15:$W$15, 0),FALSE)*$E86), 0, VLOOKUP(VLOOKUP($A86, 'E4 TB Allocation Details'!$A$18:$L$214, MATCH("A &amp; G ID", 'E4 TB Allocation Details'!$A$18:$L$18, 0),FALSE), 'E2 Allocators'!$B$15:$W$358, MATCH('O5 Details by Class &amp; Accounts'!CA$18, 'E2 Allocators'!$B$15:$W$15, 0),FALSE)*$E86)</f>
        <v>0</v>
      </c>
      <c r="CB86" s="1322">
        <f>IF(ISERROR(VLOOKUP(VLOOKUP($A86, 'E4 TB Allocation Details'!$A$18:$L$214, MATCH("A &amp; G ID", 'E4 TB Allocation Details'!$A$18:$L$18, 0),FALSE), 'E2 Allocators'!$B$15:$W$358, MATCH('O5 Details by Class &amp; Accounts'!CB$18, 'E2 Allocators'!$B$15:$W$15, 0),FALSE)*$E86), 0, VLOOKUP(VLOOKUP($A86, 'E4 TB Allocation Details'!$A$18:$L$214, MATCH("A &amp; G ID", 'E4 TB Allocation Details'!$A$18:$L$18, 0),FALSE), 'E2 Allocators'!$B$15:$W$358, MATCH('O5 Details by Class &amp; Accounts'!CB$18, 'E2 Allocators'!$B$15:$W$15, 0),FALSE)*$E86)</f>
        <v>0</v>
      </c>
      <c r="CC86" s="1322">
        <f>IF(ISERROR(VLOOKUP(VLOOKUP($A86, 'E4 TB Allocation Details'!$A$18:$L$214, MATCH("A &amp; G ID", 'E4 TB Allocation Details'!$A$18:$L$18, 0),FALSE), 'E2 Allocators'!$B$15:$W$358, MATCH('O5 Details by Class &amp; Accounts'!CC$18, 'E2 Allocators'!$B$15:$W$15, 0),FALSE)*$E86), 0, VLOOKUP(VLOOKUP($A86, 'E4 TB Allocation Details'!$A$18:$L$214, MATCH("A &amp; G ID", 'E4 TB Allocation Details'!$A$18:$L$18, 0),FALSE), 'E2 Allocators'!$B$15:$W$358, MATCH('O5 Details by Class &amp; Accounts'!CC$18, 'E2 Allocators'!$B$15:$W$15, 0),FALSE)*$E86)</f>
        <v>0</v>
      </c>
      <c r="CD86" s="1322">
        <f>IF(ISERROR(VLOOKUP(VLOOKUP($A86, 'E4 TB Allocation Details'!$A$18:$L$214, MATCH("A &amp; G ID", 'E4 TB Allocation Details'!$A$18:$L$18, 0),FALSE), 'E2 Allocators'!$B$15:$W$358, MATCH('O5 Details by Class &amp; Accounts'!CD$18, 'E2 Allocators'!$B$15:$W$15, 0),FALSE)*$E86), 0, VLOOKUP(VLOOKUP($A86, 'E4 TB Allocation Details'!$A$18:$L$214, MATCH("A &amp; G ID", 'E4 TB Allocation Details'!$A$18:$L$18, 0),FALSE), 'E2 Allocators'!$B$15:$W$358, MATCH('O5 Details by Class &amp; Accounts'!CD$18, 'E2 Allocators'!$B$15:$W$15, 0),FALSE)*$E86)</f>
        <v>0</v>
      </c>
      <c r="CE86" s="1322">
        <f>IF(ISERROR(VLOOKUP(VLOOKUP($A86, 'E4 TB Allocation Details'!$A$18:$L$214, MATCH("A &amp; G ID", 'E4 TB Allocation Details'!$A$18:$L$18, 0),FALSE), 'E2 Allocators'!$B$15:$W$358, MATCH('O5 Details by Class &amp; Accounts'!CE$18, 'E2 Allocators'!$B$15:$W$15, 0),FALSE)*$E86), 0, VLOOKUP(VLOOKUP($A86, 'E4 TB Allocation Details'!$A$18:$L$214, MATCH("A &amp; G ID", 'E4 TB Allocation Details'!$A$18:$L$18, 0),FALSE), 'E2 Allocators'!$B$15:$W$358, MATCH('O5 Details by Class &amp; Accounts'!CE$18, 'E2 Allocators'!$B$15:$W$15, 0),FALSE)*$E86)</f>
        <v>0</v>
      </c>
      <c r="CF86" s="1322">
        <f>IF(ISERROR(VLOOKUP(VLOOKUP($A86, 'E4 TB Allocation Details'!$A$18:$L$214, MATCH("A &amp; G ID", 'E4 TB Allocation Details'!$A$18:$L$18, 0),FALSE), 'E2 Allocators'!$B$15:$W$358, MATCH('O5 Details by Class &amp; Accounts'!CF$18, 'E2 Allocators'!$B$15:$W$15, 0),FALSE)*$E86), 0, VLOOKUP(VLOOKUP($A86, 'E4 TB Allocation Details'!$A$18:$L$214, MATCH("A &amp; G ID", 'E4 TB Allocation Details'!$A$18:$L$18, 0),FALSE), 'E2 Allocators'!$B$15:$W$358, MATCH('O5 Details by Class &amp; Accounts'!CF$18, 'E2 Allocators'!$B$15:$W$15, 0),FALSE)*$E86)</f>
        <v>0</v>
      </c>
      <c r="CG86" s="1322">
        <f>IF(ISERROR(VLOOKUP(VLOOKUP($A86, 'E4 TB Allocation Details'!$A$18:$L$214, MATCH("A &amp; G ID", 'E4 TB Allocation Details'!$A$18:$L$18, 0),FALSE), 'E2 Allocators'!$B$15:$W$358, MATCH('O5 Details by Class &amp; Accounts'!CG$18, 'E2 Allocators'!$B$15:$W$15, 0),FALSE)*$E86), 0, VLOOKUP(VLOOKUP($A86, 'E4 TB Allocation Details'!$A$18:$L$214, MATCH("A &amp; G ID", 'E4 TB Allocation Details'!$A$18:$L$18, 0),FALSE), 'E2 Allocators'!$B$15:$W$358, MATCH('O5 Details by Class &amp; Accounts'!CG$18, 'E2 Allocators'!$B$15:$W$15, 0),FALSE)*$E86)</f>
        <v>0</v>
      </c>
      <c r="CH86" s="1322">
        <f>IF(ISERROR(VLOOKUP(VLOOKUP($A86, 'E4 TB Allocation Details'!$A$18:$L$214, MATCH("A &amp; G ID", 'E4 TB Allocation Details'!$A$18:$L$18, 0),FALSE), 'E2 Allocators'!$B$15:$W$358, MATCH('O5 Details by Class &amp; Accounts'!CH$18, 'E2 Allocators'!$B$15:$W$15, 0),FALSE)*$E86), 0, VLOOKUP(VLOOKUP($A86, 'E4 TB Allocation Details'!$A$18:$L$214, MATCH("A &amp; G ID", 'E4 TB Allocation Details'!$A$18:$L$18, 0),FALSE), 'E2 Allocators'!$B$15:$W$358, MATCH('O5 Details by Class &amp; Accounts'!CH$18, 'E2 Allocators'!$B$15:$W$15, 0),FALSE)*$E86)</f>
        <v>0</v>
      </c>
      <c r="CI86" s="1322">
        <f>IF(ISERROR(VLOOKUP(VLOOKUP($A86, 'E4 TB Allocation Details'!$A$18:$L$214, MATCH("A &amp; G ID", 'E4 TB Allocation Details'!$A$18:$L$18, 0),FALSE), 'E2 Allocators'!$B$15:$W$358, MATCH('O5 Details by Class &amp; Accounts'!CI$18, 'E2 Allocators'!$B$15:$W$15, 0),FALSE)*$E86), 0, VLOOKUP(VLOOKUP($A86, 'E4 TB Allocation Details'!$A$18:$L$214, MATCH("A &amp; G ID", 'E4 TB Allocation Details'!$A$18:$L$18, 0),FALSE), 'E2 Allocators'!$B$15:$W$358, MATCH('O5 Details by Class &amp; Accounts'!CI$18, 'E2 Allocators'!$B$15:$W$15, 0),FALSE)*$E86)</f>
        <v>0</v>
      </c>
      <c r="CJ86" s="1322">
        <f>IF(ISERROR(VLOOKUP(VLOOKUP($A86, 'E4 TB Allocation Details'!$A$18:$L$214, MATCH("A &amp; G ID", 'E4 TB Allocation Details'!$A$18:$L$18, 0),FALSE), 'E2 Allocators'!$B$15:$W$358, MATCH('O5 Details by Class &amp; Accounts'!CJ$18, 'E2 Allocators'!$B$15:$W$15, 0),FALSE)*$E86), 0, VLOOKUP(VLOOKUP($A86, 'E4 TB Allocation Details'!$A$18:$L$214, MATCH("A &amp; G ID", 'E4 TB Allocation Details'!$A$18:$L$18, 0),FALSE), 'E2 Allocators'!$B$15:$W$358, MATCH('O5 Details by Class &amp; Accounts'!CJ$18, 'E2 Allocators'!$B$15:$W$15, 0),FALSE)*$E86)</f>
        <v>0</v>
      </c>
      <c r="CK86" s="1322">
        <f>IF(ISERROR(VLOOKUP(VLOOKUP($A86, 'E4 TB Allocation Details'!$A$18:$L$214, MATCH("A &amp; G ID", 'E4 TB Allocation Details'!$A$18:$L$18, 0),FALSE), 'E2 Allocators'!$B$15:$W$358, MATCH('O5 Details by Class &amp; Accounts'!CK$18, 'E2 Allocators'!$B$15:$W$15, 0),FALSE)*$E86), 0, VLOOKUP(VLOOKUP($A86, 'E4 TB Allocation Details'!$A$18:$L$214, MATCH("A &amp; G ID", 'E4 TB Allocation Details'!$A$18:$L$18, 0),FALSE), 'E2 Allocators'!$B$15:$W$358, MATCH('O5 Details by Class &amp; Accounts'!CK$18, 'E2 Allocators'!$B$15:$W$15, 0),FALSE)*$E86)</f>
        <v>0</v>
      </c>
      <c r="CL86" s="1322">
        <f>IF(ISERROR(VLOOKUP(VLOOKUP($A86, 'E4 TB Allocation Details'!$A$18:$L$214, MATCH("A &amp; G ID", 'E4 TB Allocation Details'!$A$18:$L$18, 0),FALSE), 'E2 Allocators'!$B$15:$W$358, MATCH('O5 Details by Class &amp; Accounts'!CL$18, 'E2 Allocators'!$B$15:$W$15, 0),FALSE)*$E86), 0, VLOOKUP(VLOOKUP($A86, 'E4 TB Allocation Details'!$A$18:$L$214, MATCH("A &amp; G ID", 'E4 TB Allocation Details'!$A$18:$L$18, 0),FALSE), 'E2 Allocators'!$B$15:$W$358, MATCH('O5 Details by Class &amp; Accounts'!CL$18, 'E2 Allocators'!$B$15:$W$15, 0),FALSE)*$E86)</f>
        <v>0</v>
      </c>
      <c r="CM86" s="1322">
        <f>IF(ISERROR(VLOOKUP(VLOOKUP($A86, 'E4 TB Allocation Details'!$A$18:$L$214, MATCH("A &amp; G ID", 'E4 TB Allocation Details'!$A$18:$L$18, 0),FALSE), 'E2 Allocators'!$B$15:$W$358, MATCH('O5 Details by Class &amp; Accounts'!CM$18, 'E2 Allocators'!$B$15:$W$15, 0),FALSE)*$E86), 0, VLOOKUP(VLOOKUP($A86, 'E4 TB Allocation Details'!$A$18:$L$214, MATCH("A &amp; G ID", 'E4 TB Allocation Details'!$A$18:$L$18, 0),FALSE), 'E2 Allocators'!$B$15:$W$358, MATCH('O5 Details by Class &amp; Accounts'!CM$18, 'E2 Allocators'!$B$15:$W$15, 0),FALSE)*$E86)</f>
        <v>0</v>
      </c>
      <c r="CN86" s="1322">
        <f t="shared" si="16"/>
        <v>0</v>
      </c>
      <c r="CO86" s="1651">
        <f t="shared" si="19"/>
        <v>1.8189894035458565E-12</v>
      </c>
      <c r="CQ86" s="1899" t="inlineStr">
        <is>
          <t/>
        </is>
      </c>
    </row>
    <row r="87" spans="1:95" s="64" customFormat="1" ht="25.5" x14ac:dyDescent="0.2">
      <c r="A87" s="1093">
        <v>4084</v>
      </c>
      <c r="B87" s="1094" t="s">
        <v>517</v>
      </c>
      <c r="C87" s="1648">
        <f>IF(ISERROR(VLOOKUP($A87,'I3 TB Data'!$A$19:$H$483,MATCH('O5 Details by Class &amp; Accounts'!$C$18, 'I3 TB Data'!$A$19:$H$19,0),0)), 0, VLOOKUP($A87,'I3 TB Data'!$A$19:$H$483,MATCH('O5 Details by Class &amp; Accounts'!$C$18,'I3 TB Data'!$A$19:$H$19,0),0))</f>
        <v>-78.5</v>
      </c>
      <c r="D87" s="1649"/>
      <c r="E87" s="1648">
        <f t="shared" si="17"/>
        <v>-78.5</v>
      </c>
      <c r="F87" s="1650">
        <f>IF(ISERROR(VLOOKUP($A87, 'E1 Categorization'!A33:E124, MATCH("Customer Component", 'E1 Categorization'!$A$33:$E$33,0), 0)), 0, IF(VLOOKUP($A87, 'E1 Categorization'!A33:E124, MATCH("Customer Component", 'E1 Categorization'!$A$33:$E$33,0), 0)=0, 'O5 Details by Class &amp; Accounts'!$E87, IF(AND(VLOOKUP($A87, 'E1 Categorization'!A33:E124, MATCH("Customer Component", 'E1 Categorization'!$A$33:$E$33,0), 0) &gt;0, VLOOKUP($A87, 'E1 Categorization'!A33:E124, MATCH("Customer Component", 'E1 Categorization'!$A$33:$E$33,0), 0)&lt;1), 'O5 Details by Class &amp; Accounts'!$E87*(1-VLOOKUP($A87, 'E1 Categorization'!A33:E124, MATCH("Customer Component", 'E1 Categorization'!$A$33:$E$33,0), 0)), 0)))</f>
        <v>0</v>
      </c>
      <c r="G87" s="1650">
        <f>IF(ISERROR(VLOOKUP($A87, 'E1 Categorization'!A33:E124, MATCH("Customer Component", 'E1 Categorization'!$A$33:$E$33,0), 0)),0, IF(VLOOKUP($A87, 'E1 Categorization'!A33:E124, MATCH("Customer Component", 'E1 Categorization'!$A$33:$E$33,0), 0)=0, 0, IF(AND(VLOOKUP($A87, 'E1 Categorization'!A33:E124, MATCH("Customer Component", 'E1 Categorization'!$A$33:$E$33,0), 0) &gt;0, VLOOKUP($A87, 'E1 Categorization'!A33:E124, MATCH("Customer Component", 'E1 Categorization'!$A$33:$E$33,0), 0)&lt;1), 'O5 Details by Class &amp; Accounts'!$E87*(VLOOKUP($A87, 'E1 Categorization'!A33:E124, MATCH("Customer Component", 'E1 Categorization'!$A$33:$E$33,0), 0)), 'O5 Details by Class &amp; Accounts'!$E87)))</f>
        <v>0</v>
      </c>
      <c r="H87" s="1322">
        <f t="shared" si="13"/>
        <v>0</v>
      </c>
      <c r="I87" s="1322">
        <f>IF(ISERROR(VLOOKUP(VLOOKUP($A87, 'E4 TB Allocation Details'!$A$18:$L$214, MATCH("Demand ID", 'E4 TB Allocation Details'!$A$18:$L$18, 0),FALSE), 'E2 Allocators'!$B$15:$W$358, MATCH('O5 Details by Class &amp; Accounts'!I$18, 'E2 Allocators'!$B$15:$W$15, 0),FALSE)*$F87), 0, VLOOKUP(VLOOKUP($A87, 'E4 TB Allocation Details'!$A$18:$L$214, MATCH("Demand ID", 'E4 TB Allocation Details'!$A$18:$L$18, 0),FALSE), 'E2 Allocators'!$B$15:$W$358, MATCH('O5 Details by Class &amp; Accounts'!I$18, 'E2 Allocators'!$B$15:$W$15, 0),FALSE)*$F87)</f>
        <v>0</v>
      </c>
      <c r="J87" s="1322">
        <f>IF(ISERROR(VLOOKUP(VLOOKUP($A87, 'E4 TB Allocation Details'!$A$18:$L$214, MATCH("Demand ID", 'E4 TB Allocation Details'!$A$18:$L$18, 0),FALSE), 'E2 Allocators'!$B$15:$W$358, MATCH('O5 Details by Class &amp; Accounts'!J$18, 'E2 Allocators'!$B$15:$W$15, 0),FALSE)*$F87), 0, VLOOKUP(VLOOKUP($A87, 'E4 TB Allocation Details'!$A$18:$L$214, MATCH("Demand ID", 'E4 TB Allocation Details'!$A$18:$L$18, 0),FALSE), 'E2 Allocators'!$B$15:$W$358, MATCH('O5 Details by Class &amp; Accounts'!J$18, 'E2 Allocators'!$B$15:$W$15, 0),FALSE)*$F87)</f>
        <v>0</v>
      </c>
      <c r="K87" s="1322">
        <f>IF(ISERROR(VLOOKUP(VLOOKUP($A87, 'E4 TB Allocation Details'!$A$18:$L$214, MATCH("Demand ID", 'E4 TB Allocation Details'!$A$18:$L$18, 0),FALSE), 'E2 Allocators'!$B$15:$W$358, MATCH('O5 Details by Class &amp; Accounts'!K$18, 'E2 Allocators'!$B$15:$W$15, 0),FALSE)*$F87), 0, VLOOKUP(VLOOKUP($A87, 'E4 TB Allocation Details'!$A$18:$L$214, MATCH("Demand ID", 'E4 TB Allocation Details'!$A$18:$L$18, 0),FALSE), 'E2 Allocators'!$B$15:$W$358, MATCH('O5 Details by Class &amp; Accounts'!K$18, 'E2 Allocators'!$B$15:$W$15, 0),FALSE)*$F87)</f>
        <v>0</v>
      </c>
      <c r="L87" s="1322">
        <f>IF(ISERROR(VLOOKUP(VLOOKUP($A87, 'E4 TB Allocation Details'!$A$18:$L$214, MATCH("Demand ID", 'E4 TB Allocation Details'!$A$18:$L$18, 0),FALSE), 'E2 Allocators'!$B$15:$W$358, MATCH('O5 Details by Class &amp; Accounts'!L$18, 'E2 Allocators'!$B$15:$W$15, 0),FALSE)*$F87), 0, VLOOKUP(VLOOKUP($A87, 'E4 TB Allocation Details'!$A$18:$L$214, MATCH("Demand ID", 'E4 TB Allocation Details'!$A$18:$L$18, 0),FALSE), 'E2 Allocators'!$B$15:$W$358, MATCH('O5 Details by Class &amp; Accounts'!L$18, 'E2 Allocators'!$B$15:$W$15, 0),FALSE)*$F87)</f>
        <v>0</v>
      </c>
      <c r="M87" s="1322">
        <f>IF(ISERROR(VLOOKUP(VLOOKUP($A87, 'E4 TB Allocation Details'!$A$18:$L$214, MATCH("Demand ID", 'E4 TB Allocation Details'!$A$18:$L$18, 0),FALSE), 'E2 Allocators'!$B$15:$W$358, MATCH('O5 Details by Class &amp; Accounts'!M$18, 'E2 Allocators'!$B$15:$W$15, 0),FALSE)*$F87), 0, VLOOKUP(VLOOKUP($A87, 'E4 TB Allocation Details'!$A$18:$L$214, MATCH("Demand ID", 'E4 TB Allocation Details'!$A$18:$L$18, 0),FALSE), 'E2 Allocators'!$B$15:$W$358, MATCH('O5 Details by Class &amp; Accounts'!M$18, 'E2 Allocators'!$B$15:$W$15, 0),FALSE)*$F87)</f>
        <v>0</v>
      </c>
      <c r="N87" s="1322">
        <f>IF(ISERROR(VLOOKUP(VLOOKUP($A87, 'E4 TB Allocation Details'!$A$18:$L$214, MATCH("Demand ID", 'E4 TB Allocation Details'!$A$18:$L$18, 0),FALSE), 'E2 Allocators'!$B$15:$W$358, MATCH('O5 Details by Class &amp; Accounts'!N$18, 'E2 Allocators'!$B$15:$W$15, 0),FALSE)*$F87), 0, VLOOKUP(VLOOKUP($A87, 'E4 TB Allocation Details'!$A$18:$L$214, MATCH("Demand ID", 'E4 TB Allocation Details'!$A$18:$L$18, 0),FALSE), 'E2 Allocators'!$B$15:$W$358, MATCH('O5 Details by Class &amp; Accounts'!N$18, 'E2 Allocators'!$B$15:$W$15, 0),FALSE)*$F87)</f>
        <v>0</v>
      </c>
      <c r="O87" s="1322">
        <f>IF(ISERROR(VLOOKUP(VLOOKUP($A87, 'E4 TB Allocation Details'!$A$18:$L$214, MATCH("Demand ID", 'E4 TB Allocation Details'!$A$18:$L$18, 0),FALSE), 'E2 Allocators'!$B$15:$W$358, MATCH('O5 Details by Class &amp; Accounts'!O$18, 'E2 Allocators'!$B$15:$W$15, 0),FALSE)*$F87), 0, VLOOKUP(VLOOKUP($A87, 'E4 TB Allocation Details'!$A$18:$L$214, MATCH("Demand ID", 'E4 TB Allocation Details'!$A$18:$L$18, 0),FALSE), 'E2 Allocators'!$B$15:$W$358, MATCH('O5 Details by Class &amp; Accounts'!O$18, 'E2 Allocators'!$B$15:$W$15, 0),FALSE)*$F87)</f>
        <v>0</v>
      </c>
      <c r="P87" s="1322">
        <f>IF(ISERROR(VLOOKUP(VLOOKUP($A87, 'E4 TB Allocation Details'!$A$18:$L$214, MATCH("Demand ID", 'E4 TB Allocation Details'!$A$18:$L$18, 0),FALSE), 'E2 Allocators'!$B$15:$W$358, MATCH('O5 Details by Class &amp; Accounts'!P$18, 'E2 Allocators'!$B$15:$W$15, 0),FALSE)*$F87), 0, VLOOKUP(VLOOKUP($A87, 'E4 TB Allocation Details'!$A$18:$L$214, MATCH("Demand ID", 'E4 TB Allocation Details'!$A$18:$L$18, 0),FALSE), 'E2 Allocators'!$B$15:$W$358, MATCH('O5 Details by Class &amp; Accounts'!P$18, 'E2 Allocators'!$B$15:$W$15, 0),FALSE)*$F87)</f>
        <v>0</v>
      </c>
      <c r="Q87" s="1322">
        <f>IF(ISERROR(VLOOKUP(VLOOKUP($A87, 'E4 TB Allocation Details'!$A$18:$L$214, MATCH("Demand ID", 'E4 TB Allocation Details'!$A$18:$L$18, 0),FALSE), 'E2 Allocators'!$B$15:$W$358, MATCH('O5 Details by Class &amp; Accounts'!Q$18, 'E2 Allocators'!$B$15:$W$15, 0),FALSE)*$F87), 0, VLOOKUP(VLOOKUP($A87, 'E4 TB Allocation Details'!$A$18:$L$214, MATCH("Demand ID", 'E4 TB Allocation Details'!$A$18:$L$18, 0),FALSE), 'E2 Allocators'!$B$15:$W$358, MATCH('O5 Details by Class &amp; Accounts'!Q$18, 'E2 Allocators'!$B$15:$W$15, 0),FALSE)*$F87)</f>
        <v>0</v>
      </c>
      <c r="R87" s="1322">
        <f>IF(ISERROR(VLOOKUP(VLOOKUP($A87, 'E4 TB Allocation Details'!$A$18:$L$214, MATCH("Demand ID", 'E4 TB Allocation Details'!$A$18:$L$18, 0),FALSE), 'E2 Allocators'!$B$15:$W$358, MATCH('O5 Details by Class &amp; Accounts'!R$18, 'E2 Allocators'!$B$15:$W$15, 0),FALSE)*$F87), 0, VLOOKUP(VLOOKUP($A87, 'E4 TB Allocation Details'!$A$18:$L$214, MATCH("Demand ID", 'E4 TB Allocation Details'!$A$18:$L$18, 0),FALSE), 'E2 Allocators'!$B$15:$W$358, MATCH('O5 Details by Class &amp; Accounts'!R$18, 'E2 Allocators'!$B$15:$W$15, 0),FALSE)*$F87)</f>
        <v>0</v>
      </c>
      <c r="S87" s="1322">
        <f>IF(ISERROR(VLOOKUP(VLOOKUP($A87, 'E4 TB Allocation Details'!$A$18:$L$214, MATCH("Demand ID", 'E4 TB Allocation Details'!$A$18:$L$18, 0),FALSE), 'E2 Allocators'!$B$15:$W$358, MATCH('O5 Details by Class &amp; Accounts'!S$18, 'E2 Allocators'!$B$15:$W$15, 0),FALSE)*$F87), 0, VLOOKUP(VLOOKUP($A87, 'E4 TB Allocation Details'!$A$18:$L$214, MATCH("Demand ID", 'E4 TB Allocation Details'!$A$18:$L$18, 0),FALSE), 'E2 Allocators'!$B$15:$W$358, MATCH('O5 Details by Class &amp; Accounts'!S$18, 'E2 Allocators'!$B$15:$W$15, 0),FALSE)*$F87)</f>
        <v>0</v>
      </c>
      <c r="T87" s="1322">
        <f>IF(ISERROR(VLOOKUP(VLOOKUP($A87, 'E4 TB Allocation Details'!$A$18:$L$214, MATCH("Demand ID", 'E4 TB Allocation Details'!$A$18:$L$18, 0),FALSE), 'E2 Allocators'!$B$15:$W$358, MATCH('O5 Details by Class &amp; Accounts'!T$18, 'E2 Allocators'!$B$15:$W$15, 0),FALSE)*$F87), 0, VLOOKUP(VLOOKUP($A87, 'E4 TB Allocation Details'!$A$18:$L$214, MATCH("Demand ID", 'E4 TB Allocation Details'!$A$18:$L$18, 0),FALSE), 'E2 Allocators'!$B$15:$W$358, MATCH('O5 Details by Class &amp; Accounts'!T$18, 'E2 Allocators'!$B$15:$W$15, 0),FALSE)*$F87)</f>
        <v>0</v>
      </c>
      <c r="U87" s="1322">
        <f>IF(ISERROR(VLOOKUP(VLOOKUP($A87, 'E4 TB Allocation Details'!$A$18:$L$214, MATCH("Demand ID", 'E4 TB Allocation Details'!$A$18:$L$18, 0),FALSE), 'E2 Allocators'!$B$15:$W$358, MATCH('O5 Details by Class &amp; Accounts'!U$18, 'E2 Allocators'!$B$15:$W$15, 0),FALSE)*$F87), 0, VLOOKUP(VLOOKUP($A87, 'E4 TB Allocation Details'!$A$18:$L$214, MATCH("Demand ID", 'E4 TB Allocation Details'!$A$18:$L$18, 0),FALSE), 'E2 Allocators'!$B$15:$W$358, MATCH('O5 Details by Class &amp; Accounts'!U$18, 'E2 Allocators'!$B$15:$W$15, 0),FALSE)*$F87)</f>
        <v>0</v>
      </c>
      <c r="V87" s="1322">
        <f>IF(ISERROR(VLOOKUP(VLOOKUP($A87, 'E4 TB Allocation Details'!$A$18:$L$214, MATCH("Demand ID", 'E4 TB Allocation Details'!$A$18:$L$18, 0),FALSE), 'E2 Allocators'!$B$15:$W$358, MATCH('O5 Details by Class &amp; Accounts'!V$18, 'E2 Allocators'!$B$15:$W$15, 0),FALSE)*$F87), 0, VLOOKUP(VLOOKUP($A87, 'E4 TB Allocation Details'!$A$18:$L$214, MATCH("Demand ID", 'E4 TB Allocation Details'!$A$18:$L$18, 0),FALSE), 'E2 Allocators'!$B$15:$W$358, MATCH('O5 Details by Class &amp; Accounts'!V$18, 'E2 Allocators'!$B$15:$W$15, 0),FALSE)*$F87)</f>
        <v>0</v>
      </c>
      <c r="W87" s="1322">
        <f>IF(ISERROR(VLOOKUP(VLOOKUP($A87, 'E4 TB Allocation Details'!$A$18:$L$214, MATCH("Demand ID", 'E4 TB Allocation Details'!$A$18:$L$18, 0),FALSE), 'E2 Allocators'!$B$15:$W$358, MATCH('O5 Details by Class &amp; Accounts'!W$18, 'E2 Allocators'!$B$15:$W$15, 0),FALSE)*$F87), 0, VLOOKUP(VLOOKUP($A87, 'E4 TB Allocation Details'!$A$18:$L$214, MATCH("Demand ID", 'E4 TB Allocation Details'!$A$18:$L$18, 0),FALSE), 'E2 Allocators'!$B$15:$W$358, MATCH('O5 Details by Class &amp; Accounts'!W$18, 'E2 Allocators'!$B$15:$W$15, 0),FALSE)*$F87)</f>
        <v>0</v>
      </c>
      <c r="X87" s="1322">
        <f>IF(ISERROR(VLOOKUP(VLOOKUP($A87, 'E4 TB Allocation Details'!$A$18:$L$214, MATCH("Demand ID", 'E4 TB Allocation Details'!$A$18:$L$18, 0),FALSE), 'E2 Allocators'!$B$15:$W$358, MATCH('O5 Details by Class &amp; Accounts'!X$18, 'E2 Allocators'!$B$15:$W$15, 0),FALSE)*$F87), 0, VLOOKUP(VLOOKUP($A87, 'E4 TB Allocation Details'!$A$18:$L$214, MATCH("Demand ID", 'E4 TB Allocation Details'!$A$18:$L$18, 0),FALSE), 'E2 Allocators'!$B$15:$W$358, MATCH('O5 Details by Class &amp; Accounts'!X$18, 'E2 Allocators'!$B$15:$W$15, 0),FALSE)*$F87)</f>
        <v>0</v>
      </c>
      <c r="Y87" s="1322">
        <f>IF(ISERROR(VLOOKUP(VLOOKUP($A87, 'E4 TB Allocation Details'!$A$18:$L$214, MATCH("Demand ID", 'E4 TB Allocation Details'!$A$18:$L$18, 0),FALSE), 'E2 Allocators'!$B$15:$W$358, MATCH('O5 Details by Class &amp; Accounts'!Y$18, 'E2 Allocators'!$B$15:$W$15, 0),FALSE)*$F87), 0, VLOOKUP(VLOOKUP($A87, 'E4 TB Allocation Details'!$A$18:$L$214, MATCH("Demand ID", 'E4 TB Allocation Details'!$A$18:$L$18, 0),FALSE), 'E2 Allocators'!$B$15:$W$358, MATCH('O5 Details by Class &amp; Accounts'!Y$18, 'E2 Allocators'!$B$15:$W$15, 0),FALSE)*$F87)</f>
        <v>0</v>
      </c>
      <c r="Z87" s="1322">
        <f>IF(ISERROR(VLOOKUP(VLOOKUP($A87, 'E4 TB Allocation Details'!$A$18:$L$214, MATCH("Demand ID", 'E4 TB Allocation Details'!$A$18:$L$18, 0),FALSE), 'E2 Allocators'!$B$15:$W$358, MATCH('O5 Details by Class &amp; Accounts'!Z$18, 'E2 Allocators'!$B$15:$W$15, 0),FALSE)*$F87), 0, VLOOKUP(VLOOKUP($A87, 'E4 TB Allocation Details'!$A$18:$L$214, MATCH("Demand ID", 'E4 TB Allocation Details'!$A$18:$L$18, 0),FALSE), 'E2 Allocators'!$B$15:$W$358, MATCH('O5 Details by Class &amp; Accounts'!Z$18, 'E2 Allocators'!$B$15:$W$15, 0),FALSE)*$F87)</f>
        <v>0</v>
      </c>
      <c r="AA87" s="1322">
        <f>IF(ISERROR(VLOOKUP(VLOOKUP($A87, 'E4 TB Allocation Details'!$A$18:$L$214, MATCH("Demand ID", 'E4 TB Allocation Details'!$A$18:$L$18, 0),FALSE), 'E2 Allocators'!$B$15:$W$358, MATCH('O5 Details by Class &amp; Accounts'!AA$18, 'E2 Allocators'!$B$15:$W$15, 0),FALSE)*$F87), 0, VLOOKUP(VLOOKUP($A87, 'E4 TB Allocation Details'!$A$18:$L$214, MATCH("Demand ID", 'E4 TB Allocation Details'!$A$18:$L$18, 0),FALSE), 'E2 Allocators'!$B$15:$W$358, MATCH('O5 Details by Class &amp; Accounts'!AA$18, 'E2 Allocators'!$B$15:$W$15, 0),FALSE)*$F87)</f>
        <v>0</v>
      </c>
      <c r="AB87" s="1322">
        <f>IF(ISERROR(VLOOKUP(VLOOKUP($A87, 'E4 TB Allocation Details'!$A$18:$L$214, MATCH("Demand ID", 'E4 TB Allocation Details'!$A$18:$L$18, 0),FALSE), 'E2 Allocators'!$B$15:$W$358, MATCH('O5 Details by Class &amp; Accounts'!AB$18, 'E2 Allocators'!$B$15:$W$15, 0),FALSE)*$F87), 0, VLOOKUP(VLOOKUP($A87, 'E4 TB Allocation Details'!$A$18:$L$214, MATCH("Demand ID", 'E4 TB Allocation Details'!$A$18:$L$18, 0),FALSE), 'E2 Allocators'!$B$15:$W$358, MATCH('O5 Details by Class &amp; Accounts'!AB$18, 'E2 Allocators'!$B$15:$W$15, 0),FALSE)*$F87)</f>
        <v>0</v>
      </c>
      <c r="AC87" s="1322">
        <f t="shared" si="14"/>
        <v>0</v>
      </c>
      <c r="AD87" s="1322">
        <f>IF(ISERROR(VLOOKUP(VLOOKUP($A87, 'E4 TB Allocation Details'!$A$18:$L$214, MATCH("Customer ID", 'E4 TB Allocation Details'!$A$18:$L$18, 0),FALSE), 'E2 Allocators'!$B$15:$W$358, MATCH('O5 Details by Class &amp; Accounts'!AD$18, 'E2 Allocators'!$B$15:$W$15, 0),FALSE)*$G87), 0, VLOOKUP(VLOOKUP($A87, 'E4 TB Allocation Details'!$A$18:$L$214, MATCH("Customer ID", 'E4 TB Allocation Details'!$A$18:$L$18, 0),FALSE), 'E2 Allocators'!$B$15:$W$358, MATCH('O5 Details by Class &amp; Accounts'!AD$18, 'E2 Allocators'!$B$15:$W$15, 0),FALSE)*$G87)</f>
        <v>0</v>
      </c>
      <c r="AE87" s="1322">
        <f>IF(ISERROR(VLOOKUP(VLOOKUP($A87, 'E4 TB Allocation Details'!$A$18:$L$214, MATCH("Customer ID", 'E4 TB Allocation Details'!$A$18:$L$18, 0),FALSE), 'E2 Allocators'!$B$15:$W$358, MATCH('O5 Details by Class &amp; Accounts'!AE$18, 'E2 Allocators'!$B$15:$W$15, 0),FALSE)*$G87), 0, VLOOKUP(VLOOKUP($A87, 'E4 TB Allocation Details'!$A$18:$L$214, MATCH("Customer ID", 'E4 TB Allocation Details'!$A$18:$L$18, 0),FALSE), 'E2 Allocators'!$B$15:$W$358, MATCH('O5 Details by Class &amp; Accounts'!AE$18, 'E2 Allocators'!$B$15:$W$15, 0),FALSE)*$G87)</f>
        <v>0</v>
      </c>
      <c r="AF87" s="1322">
        <f>IF(ISERROR(VLOOKUP(VLOOKUP($A87, 'E4 TB Allocation Details'!$A$18:$L$214, MATCH("Customer ID", 'E4 TB Allocation Details'!$A$18:$L$18, 0),FALSE), 'E2 Allocators'!$B$15:$W$358, MATCH('O5 Details by Class &amp; Accounts'!AF$18, 'E2 Allocators'!$B$15:$W$15, 0),FALSE)*$G87), 0, VLOOKUP(VLOOKUP($A87, 'E4 TB Allocation Details'!$A$18:$L$214, MATCH("Customer ID", 'E4 TB Allocation Details'!$A$18:$L$18, 0),FALSE), 'E2 Allocators'!$B$15:$W$358, MATCH('O5 Details by Class &amp; Accounts'!AF$18, 'E2 Allocators'!$B$15:$W$15, 0),FALSE)*$G87)</f>
        <v>0</v>
      </c>
      <c r="AG87" s="1322">
        <f>IF(ISERROR(VLOOKUP(VLOOKUP($A87, 'E4 TB Allocation Details'!$A$18:$L$214, MATCH("Customer ID", 'E4 TB Allocation Details'!$A$18:$L$18, 0),FALSE), 'E2 Allocators'!$B$15:$W$358, MATCH('O5 Details by Class &amp; Accounts'!AG$18, 'E2 Allocators'!$B$15:$W$15, 0),FALSE)*$G87), 0, VLOOKUP(VLOOKUP($A87, 'E4 TB Allocation Details'!$A$18:$L$214, MATCH("Customer ID", 'E4 TB Allocation Details'!$A$18:$L$18, 0),FALSE), 'E2 Allocators'!$B$15:$W$358, MATCH('O5 Details by Class &amp; Accounts'!AG$18, 'E2 Allocators'!$B$15:$W$15, 0),FALSE)*$G87)</f>
        <v>0</v>
      </c>
      <c r="AH87" s="1322">
        <f>IF(ISERROR(VLOOKUP(VLOOKUP($A87, 'E4 TB Allocation Details'!$A$18:$L$214, MATCH("Customer ID", 'E4 TB Allocation Details'!$A$18:$L$18, 0),FALSE), 'E2 Allocators'!$B$15:$W$358, MATCH('O5 Details by Class &amp; Accounts'!AH$18, 'E2 Allocators'!$B$15:$W$15, 0),FALSE)*$G87), 0, VLOOKUP(VLOOKUP($A87, 'E4 TB Allocation Details'!$A$18:$L$214, MATCH("Customer ID", 'E4 TB Allocation Details'!$A$18:$L$18, 0),FALSE), 'E2 Allocators'!$B$15:$W$358, MATCH('O5 Details by Class &amp; Accounts'!AH$18, 'E2 Allocators'!$B$15:$W$15, 0),FALSE)*$G87)</f>
        <v>0</v>
      </c>
      <c r="AI87" s="1322">
        <f>IF(ISERROR(VLOOKUP(VLOOKUP($A87, 'E4 TB Allocation Details'!$A$18:$L$214, MATCH("Customer ID", 'E4 TB Allocation Details'!$A$18:$L$18, 0),FALSE), 'E2 Allocators'!$B$15:$W$358, MATCH('O5 Details by Class &amp; Accounts'!AI$18, 'E2 Allocators'!$B$15:$W$15, 0),FALSE)*$G87), 0, VLOOKUP(VLOOKUP($A87, 'E4 TB Allocation Details'!$A$18:$L$214, MATCH("Customer ID", 'E4 TB Allocation Details'!$A$18:$L$18, 0),FALSE), 'E2 Allocators'!$B$15:$W$358, MATCH('O5 Details by Class &amp; Accounts'!AI$18, 'E2 Allocators'!$B$15:$W$15, 0),FALSE)*$G87)</f>
        <v>0</v>
      </c>
      <c r="AJ87" s="1322">
        <f>IF(ISERROR(VLOOKUP(VLOOKUP($A87, 'E4 TB Allocation Details'!$A$18:$L$214, MATCH("Customer ID", 'E4 TB Allocation Details'!$A$18:$L$18, 0),FALSE), 'E2 Allocators'!$B$15:$W$358, MATCH('O5 Details by Class &amp; Accounts'!AJ$18, 'E2 Allocators'!$B$15:$W$15, 0),FALSE)*$G87), 0, VLOOKUP(VLOOKUP($A87, 'E4 TB Allocation Details'!$A$18:$L$214, MATCH("Customer ID", 'E4 TB Allocation Details'!$A$18:$L$18, 0),FALSE), 'E2 Allocators'!$B$15:$W$358, MATCH('O5 Details by Class &amp; Accounts'!AJ$18, 'E2 Allocators'!$B$15:$W$15, 0),FALSE)*$G87)</f>
        <v>0</v>
      </c>
      <c r="AK87" s="1322">
        <f>IF(ISERROR(VLOOKUP(VLOOKUP($A87, 'E4 TB Allocation Details'!$A$18:$L$214, MATCH("Customer ID", 'E4 TB Allocation Details'!$A$18:$L$18, 0),FALSE), 'E2 Allocators'!$B$15:$W$358, MATCH('O5 Details by Class &amp; Accounts'!AK$18, 'E2 Allocators'!$B$15:$W$15, 0),FALSE)*$G87), 0, VLOOKUP(VLOOKUP($A87, 'E4 TB Allocation Details'!$A$18:$L$214, MATCH("Customer ID", 'E4 TB Allocation Details'!$A$18:$L$18, 0),FALSE), 'E2 Allocators'!$B$15:$W$358, MATCH('O5 Details by Class &amp; Accounts'!AK$18, 'E2 Allocators'!$B$15:$W$15, 0),FALSE)*$G87)</f>
        <v>0</v>
      </c>
      <c r="AL87" s="1322">
        <f>IF(ISERROR(VLOOKUP(VLOOKUP($A87, 'E4 TB Allocation Details'!$A$18:$L$214, MATCH("Customer ID", 'E4 TB Allocation Details'!$A$18:$L$18, 0),FALSE), 'E2 Allocators'!$B$15:$W$358, MATCH('O5 Details by Class &amp; Accounts'!AL$18, 'E2 Allocators'!$B$15:$W$15, 0),FALSE)*$G87), 0, VLOOKUP(VLOOKUP($A87, 'E4 TB Allocation Details'!$A$18:$L$214, MATCH("Customer ID", 'E4 TB Allocation Details'!$A$18:$L$18, 0),FALSE), 'E2 Allocators'!$B$15:$W$358, MATCH('O5 Details by Class &amp; Accounts'!AL$18, 'E2 Allocators'!$B$15:$W$15, 0),FALSE)*$G87)</f>
        <v>0</v>
      </c>
      <c r="AM87" s="1322">
        <f>IF(ISERROR(VLOOKUP(VLOOKUP($A87, 'E4 TB Allocation Details'!$A$18:$L$214, MATCH("Customer ID", 'E4 TB Allocation Details'!$A$18:$L$18, 0),FALSE), 'E2 Allocators'!$B$15:$W$358, MATCH('O5 Details by Class &amp; Accounts'!AM$18, 'E2 Allocators'!$B$15:$W$15, 0),FALSE)*$G87), 0, VLOOKUP(VLOOKUP($A87, 'E4 TB Allocation Details'!$A$18:$L$214, MATCH("Customer ID", 'E4 TB Allocation Details'!$A$18:$L$18, 0),FALSE), 'E2 Allocators'!$B$15:$W$358, MATCH('O5 Details by Class &amp; Accounts'!AM$18, 'E2 Allocators'!$B$15:$W$15, 0),FALSE)*$G87)</f>
        <v>0</v>
      </c>
      <c r="AN87" s="1322">
        <f>IF(ISERROR(VLOOKUP(VLOOKUP($A87, 'E4 TB Allocation Details'!$A$18:$L$214, MATCH("Customer ID", 'E4 TB Allocation Details'!$A$18:$L$18, 0),FALSE), 'E2 Allocators'!$B$15:$W$358, MATCH('O5 Details by Class &amp; Accounts'!AN$18, 'E2 Allocators'!$B$15:$W$15, 0),FALSE)*$G87), 0, VLOOKUP(VLOOKUP($A87, 'E4 TB Allocation Details'!$A$18:$L$214, MATCH("Customer ID", 'E4 TB Allocation Details'!$A$18:$L$18, 0),FALSE), 'E2 Allocators'!$B$15:$W$358, MATCH('O5 Details by Class &amp; Accounts'!AN$18, 'E2 Allocators'!$B$15:$W$15, 0),FALSE)*$G87)</f>
        <v>0</v>
      </c>
      <c r="AO87" s="1322">
        <f>IF(ISERROR(VLOOKUP(VLOOKUP($A87, 'E4 TB Allocation Details'!$A$18:$L$214, MATCH("Customer ID", 'E4 TB Allocation Details'!$A$18:$L$18, 0),FALSE), 'E2 Allocators'!$B$15:$W$358, MATCH('O5 Details by Class &amp; Accounts'!AO$18, 'E2 Allocators'!$B$15:$W$15, 0),FALSE)*$G87), 0, VLOOKUP(VLOOKUP($A87, 'E4 TB Allocation Details'!$A$18:$L$214, MATCH("Customer ID", 'E4 TB Allocation Details'!$A$18:$L$18, 0),FALSE), 'E2 Allocators'!$B$15:$W$358, MATCH('O5 Details by Class &amp; Accounts'!AO$18, 'E2 Allocators'!$B$15:$W$15, 0),FALSE)*$G87)</f>
        <v>0</v>
      </c>
      <c r="AP87" s="1322">
        <f>IF(ISERROR(VLOOKUP(VLOOKUP($A87, 'E4 TB Allocation Details'!$A$18:$L$214, MATCH("Customer ID", 'E4 TB Allocation Details'!$A$18:$L$18, 0),FALSE), 'E2 Allocators'!$B$15:$W$358, MATCH('O5 Details by Class &amp; Accounts'!AP$18, 'E2 Allocators'!$B$15:$W$15, 0),FALSE)*$G87), 0, VLOOKUP(VLOOKUP($A87, 'E4 TB Allocation Details'!$A$18:$L$214, MATCH("Customer ID", 'E4 TB Allocation Details'!$A$18:$L$18, 0),FALSE), 'E2 Allocators'!$B$15:$W$358, MATCH('O5 Details by Class &amp; Accounts'!AP$18, 'E2 Allocators'!$B$15:$W$15, 0),FALSE)*$G87)</f>
        <v>0</v>
      </c>
      <c r="AQ87" s="1322">
        <f>IF(ISERROR(VLOOKUP(VLOOKUP($A87, 'E4 TB Allocation Details'!$A$18:$L$214, MATCH("Customer ID", 'E4 TB Allocation Details'!$A$18:$L$18, 0),FALSE), 'E2 Allocators'!$B$15:$W$358, MATCH('O5 Details by Class &amp; Accounts'!AQ$18, 'E2 Allocators'!$B$15:$W$15, 0),FALSE)*$G87), 0, VLOOKUP(VLOOKUP($A87, 'E4 TB Allocation Details'!$A$18:$L$214, MATCH("Customer ID", 'E4 TB Allocation Details'!$A$18:$L$18, 0),FALSE), 'E2 Allocators'!$B$15:$W$358, MATCH('O5 Details by Class &amp; Accounts'!AQ$18, 'E2 Allocators'!$B$15:$W$15, 0),FALSE)*$G87)</f>
        <v>0</v>
      </c>
      <c r="AR87" s="1322">
        <f>IF(ISERROR(VLOOKUP(VLOOKUP($A87, 'E4 TB Allocation Details'!$A$18:$L$214, MATCH("Customer ID", 'E4 TB Allocation Details'!$A$18:$L$18, 0),FALSE), 'E2 Allocators'!$B$15:$W$358, MATCH('O5 Details by Class &amp; Accounts'!AR$18, 'E2 Allocators'!$B$15:$W$15, 0),FALSE)*$G87), 0, VLOOKUP(VLOOKUP($A87, 'E4 TB Allocation Details'!$A$18:$L$214, MATCH("Customer ID", 'E4 TB Allocation Details'!$A$18:$L$18, 0),FALSE), 'E2 Allocators'!$B$15:$W$358, MATCH('O5 Details by Class &amp; Accounts'!AR$18, 'E2 Allocators'!$B$15:$W$15, 0),FALSE)*$G87)</f>
        <v>0</v>
      </c>
      <c r="AS87" s="1322">
        <f>IF(ISERROR(VLOOKUP(VLOOKUP($A87, 'E4 TB Allocation Details'!$A$18:$L$214, MATCH("Customer ID", 'E4 TB Allocation Details'!$A$18:$L$18, 0),FALSE), 'E2 Allocators'!$B$15:$W$358, MATCH('O5 Details by Class &amp; Accounts'!AS$18, 'E2 Allocators'!$B$15:$W$15, 0),FALSE)*$G87), 0, VLOOKUP(VLOOKUP($A87, 'E4 TB Allocation Details'!$A$18:$L$214, MATCH("Customer ID", 'E4 TB Allocation Details'!$A$18:$L$18, 0),FALSE), 'E2 Allocators'!$B$15:$W$358, MATCH('O5 Details by Class &amp; Accounts'!AS$18, 'E2 Allocators'!$B$15:$W$15, 0),FALSE)*$G87)</f>
        <v>0</v>
      </c>
      <c r="AT87" s="1322">
        <f>IF(ISERROR(VLOOKUP(VLOOKUP($A87, 'E4 TB Allocation Details'!$A$18:$L$214, MATCH("Customer ID", 'E4 TB Allocation Details'!$A$18:$L$18, 0),FALSE), 'E2 Allocators'!$B$15:$W$358, MATCH('O5 Details by Class &amp; Accounts'!AT$18, 'E2 Allocators'!$B$15:$W$15, 0),FALSE)*$G87), 0, VLOOKUP(VLOOKUP($A87, 'E4 TB Allocation Details'!$A$18:$L$214, MATCH("Customer ID", 'E4 TB Allocation Details'!$A$18:$L$18, 0),FALSE), 'E2 Allocators'!$B$15:$W$358, MATCH('O5 Details by Class &amp; Accounts'!AT$18, 'E2 Allocators'!$B$15:$W$15, 0),FALSE)*$G87)</f>
        <v>0</v>
      </c>
      <c r="AU87" s="1322">
        <f>IF(ISERROR(VLOOKUP(VLOOKUP($A87, 'E4 TB Allocation Details'!$A$18:$L$214, MATCH("Customer ID", 'E4 TB Allocation Details'!$A$18:$L$18, 0),FALSE), 'E2 Allocators'!$B$15:$W$358, MATCH('O5 Details by Class &amp; Accounts'!AU$18, 'E2 Allocators'!$B$15:$W$15, 0),FALSE)*$G87), 0, VLOOKUP(VLOOKUP($A87, 'E4 TB Allocation Details'!$A$18:$L$214, MATCH("Customer ID", 'E4 TB Allocation Details'!$A$18:$L$18, 0),FALSE), 'E2 Allocators'!$B$15:$W$358, MATCH('O5 Details by Class &amp; Accounts'!AU$18, 'E2 Allocators'!$B$15:$W$15, 0),FALSE)*$G87)</f>
        <v>0</v>
      </c>
      <c r="AV87" s="1322">
        <f>IF(ISERROR(VLOOKUP(VLOOKUP($A87, 'E4 TB Allocation Details'!$A$18:$L$214, MATCH("Customer ID", 'E4 TB Allocation Details'!$A$18:$L$18, 0),FALSE), 'E2 Allocators'!$B$15:$W$358, MATCH('O5 Details by Class &amp; Accounts'!AV$18, 'E2 Allocators'!$B$15:$W$15, 0),FALSE)*$G87), 0, VLOOKUP(VLOOKUP($A87, 'E4 TB Allocation Details'!$A$18:$L$214, MATCH("Customer ID", 'E4 TB Allocation Details'!$A$18:$L$18, 0),FALSE), 'E2 Allocators'!$B$15:$W$358, MATCH('O5 Details by Class &amp; Accounts'!AV$18, 'E2 Allocators'!$B$15:$W$15, 0),FALSE)*$G87)</f>
        <v>0</v>
      </c>
      <c r="AW87" s="1322">
        <f>IF(ISERROR(VLOOKUP(VLOOKUP($A87, 'E4 TB Allocation Details'!$A$18:$L$214, MATCH("Customer ID", 'E4 TB Allocation Details'!$A$18:$L$18, 0),FALSE), 'E2 Allocators'!$B$15:$W$358, MATCH('O5 Details by Class &amp; Accounts'!AW$18, 'E2 Allocators'!$B$15:$W$15, 0),FALSE)*$G87), 0, VLOOKUP(VLOOKUP($A87, 'E4 TB Allocation Details'!$A$18:$L$214, MATCH("Customer ID", 'E4 TB Allocation Details'!$A$18:$L$18, 0),FALSE), 'E2 Allocators'!$B$15:$W$358, MATCH('O5 Details by Class &amp; Accounts'!AW$18, 'E2 Allocators'!$B$15:$W$15, 0),FALSE)*$G87)</f>
        <v>0</v>
      </c>
      <c r="AX87" s="1322">
        <f t="shared" si="15"/>
        <v>0</v>
      </c>
      <c r="AY87" s="1322">
        <f>IF(ISERROR(VLOOKUP(VLOOKUP($A87, 'E4 TB Allocation Details'!$A$18:$L$214, MATCH("Misc ID", 'E4 TB Allocation Details'!$A$18:$L$18, 0),FALSE), 'E2 Allocators'!$B$15:$W$358, MATCH('O5 Details by Class &amp; Accounts'!AY$18, 'E2 Allocators'!$B$15:$W$15, 0),FALSE)*$E87), 0, VLOOKUP(VLOOKUP($A87, 'E4 TB Allocation Details'!$A$18:$L$214, MATCH("Misc ID", 'E4 TB Allocation Details'!$A$18:$L$18, 0),FALSE), 'E2 Allocators'!$B$15:$W$358, MATCH('O5 Details by Class &amp; Accounts'!AY$18, 'E2 Allocators'!$B$15:$W$15, 0),FALSE)*$E87)</f>
        <v>-52.12637007811194</v>
      </c>
      <c r="AZ87" s="1322">
        <f>IF(ISERROR(VLOOKUP(VLOOKUP($A87, 'E4 TB Allocation Details'!$A$18:$L$214, MATCH("Misc ID", 'E4 TB Allocation Details'!$A$18:$L$18, 0),FALSE), 'E2 Allocators'!$B$15:$W$358, MATCH('O5 Details by Class &amp; Accounts'!AZ$18, 'E2 Allocators'!$B$15:$W$15, 0),FALSE)*$E87), 0, VLOOKUP(VLOOKUP($A87, 'E4 TB Allocation Details'!$A$18:$L$214, MATCH("Misc ID", 'E4 TB Allocation Details'!$A$18:$L$18, 0),FALSE), 'E2 Allocators'!$B$15:$W$358, MATCH('O5 Details by Class &amp; Accounts'!AZ$18, 'E2 Allocators'!$B$15:$W$15, 0),FALSE)*$E87)</f>
        <v>-13.270822188828619</v>
      </c>
      <c r="BA87" s="1322">
        <f>IF(ISERROR(VLOOKUP(VLOOKUP($A87, 'E4 TB Allocation Details'!$A$18:$L$214, MATCH("Misc ID", 'E4 TB Allocation Details'!$A$18:$L$18, 0),FALSE), 'E2 Allocators'!$B$15:$W$358, MATCH('O5 Details by Class &amp; Accounts'!BA$18, 'E2 Allocators'!$B$15:$W$15, 0),FALSE)*$E87), 0, VLOOKUP(VLOOKUP($A87, 'E4 TB Allocation Details'!$A$18:$L$214, MATCH("Misc ID", 'E4 TB Allocation Details'!$A$18:$L$18, 0),FALSE), 'E2 Allocators'!$B$15:$W$358, MATCH('O5 Details by Class &amp; Accounts'!BA$18, 'E2 Allocators'!$B$15:$W$15, 0),FALSE)*$E87)</f>
        <v>-9.0319016300709052</v>
      </c>
      <c r="BB87" s="1322">
        <f>IF(ISERROR(VLOOKUP(VLOOKUP($A87, 'E4 TB Allocation Details'!$A$18:$L$214, MATCH("Misc ID", 'E4 TB Allocation Details'!$A$18:$L$18, 0),FALSE), 'E2 Allocators'!$B$15:$W$358, MATCH('O5 Details by Class &amp; Accounts'!BB$18, 'E2 Allocators'!$B$15:$W$15, 0),FALSE)*$E87), 0, VLOOKUP(VLOOKUP($A87, 'E4 TB Allocation Details'!$A$18:$L$214, MATCH("Misc ID", 'E4 TB Allocation Details'!$A$18:$L$18, 0),FALSE), 'E2 Allocators'!$B$15:$W$358, MATCH('O5 Details by Class &amp; Accounts'!BB$18, 'E2 Allocators'!$B$15:$W$15, 0),FALSE)*$E87)</f>
        <v>0</v>
      </c>
      <c r="BC87" s="1322">
        <f>IF(ISERROR(VLOOKUP(VLOOKUP($A87, 'E4 TB Allocation Details'!$A$18:$L$214, MATCH("Misc ID", 'E4 TB Allocation Details'!$A$18:$L$18, 0),FALSE), 'E2 Allocators'!$B$15:$W$358, MATCH('O5 Details by Class &amp; Accounts'!BC$18, 'E2 Allocators'!$B$15:$W$15, 0),FALSE)*$E87), 0, VLOOKUP(VLOOKUP($A87, 'E4 TB Allocation Details'!$A$18:$L$214, MATCH("Misc ID", 'E4 TB Allocation Details'!$A$18:$L$18, 0),FALSE), 'E2 Allocators'!$B$15:$W$358, MATCH('O5 Details by Class &amp; Accounts'!BC$18, 'E2 Allocators'!$B$15:$W$15, 0),FALSE)*$E87)</f>
        <v>0</v>
      </c>
      <c r="BD87" s="1322">
        <f>IF(ISERROR(VLOOKUP(VLOOKUP($A87, 'E4 TB Allocation Details'!$A$18:$L$214, MATCH("Misc ID", 'E4 TB Allocation Details'!$A$18:$L$18, 0),FALSE), 'E2 Allocators'!$B$15:$W$358, MATCH('O5 Details by Class &amp; Accounts'!BD$18, 'E2 Allocators'!$B$15:$W$15, 0),FALSE)*$E87), 0, VLOOKUP(VLOOKUP($A87, 'E4 TB Allocation Details'!$A$18:$L$214, MATCH("Misc ID", 'E4 TB Allocation Details'!$A$18:$L$18, 0),FALSE), 'E2 Allocators'!$B$15:$W$358, MATCH('O5 Details by Class &amp; Accounts'!BD$18, 'E2 Allocators'!$B$15:$W$15, 0),FALSE)*$E87)</f>
        <v>-1.2992234793971151</v>
      </c>
      <c r="BE87" s="1322">
        <f>IF(ISERROR(VLOOKUP(VLOOKUP($A87, 'E4 TB Allocation Details'!$A$18:$L$214, MATCH("Misc ID", 'E4 TB Allocation Details'!$A$18:$L$18, 0),FALSE), 'E2 Allocators'!$B$15:$W$358, MATCH('O5 Details by Class &amp; Accounts'!BE$18, 'E2 Allocators'!$B$15:$W$15, 0),FALSE)*$E87), 0, VLOOKUP(VLOOKUP($A87, 'E4 TB Allocation Details'!$A$18:$L$214, MATCH("Misc ID", 'E4 TB Allocation Details'!$A$18:$L$18, 0),FALSE), 'E2 Allocators'!$B$15:$W$358, MATCH('O5 Details by Class &amp; Accounts'!BE$18, 'E2 Allocators'!$B$15:$W$15, 0),FALSE)*$E87)</f>
        <v>-2.6560617615730053</v>
      </c>
      <c r="BF87" s="1322">
        <f>IF(ISERROR(VLOOKUP(VLOOKUP($A87, 'E4 TB Allocation Details'!$A$18:$L$214, MATCH("Misc ID", 'E4 TB Allocation Details'!$A$18:$L$18, 0),FALSE), 'E2 Allocators'!$B$15:$W$358, MATCH('O5 Details by Class &amp; Accounts'!BF$18, 'E2 Allocators'!$B$15:$W$15, 0),FALSE)*$E87), 0, VLOOKUP(VLOOKUP($A87, 'E4 TB Allocation Details'!$A$18:$L$214, MATCH("Misc ID", 'E4 TB Allocation Details'!$A$18:$L$18, 0),FALSE), 'E2 Allocators'!$B$15:$W$358, MATCH('O5 Details by Class &amp; Accounts'!BF$18, 'E2 Allocators'!$B$15:$W$15, 0),FALSE)*$E87)</f>
        <v>0</v>
      </c>
      <c r="BG87" s="1322">
        <f>IF(ISERROR(VLOOKUP(VLOOKUP($A87, 'E4 TB Allocation Details'!$A$18:$L$214, MATCH("Misc ID", 'E4 TB Allocation Details'!$A$18:$L$18, 0),FALSE), 'E2 Allocators'!$B$15:$W$358, MATCH('O5 Details by Class &amp; Accounts'!BG$18, 'E2 Allocators'!$B$15:$W$15, 0),FALSE)*$E87), 0, VLOOKUP(VLOOKUP($A87, 'E4 TB Allocation Details'!$A$18:$L$214, MATCH("Misc ID", 'E4 TB Allocation Details'!$A$18:$L$18, 0),FALSE), 'E2 Allocators'!$B$15:$W$358, MATCH('O5 Details by Class &amp; Accounts'!BG$18, 'E2 Allocators'!$B$15:$W$15, 0),FALSE)*$E87)</f>
        <v>-0.1156208620184291</v>
      </c>
      <c r="BH87" s="1322">
        <f>IF(ISERROR(VLOOKUP(VLOOKUP($A87, 'E4 TB Allocation Details'!$A$18:$L$214, MATCH("Misc ID", 'E4 TB Allocation Details'!$A$18:$L$18, 0),FALSE), 'E2 Allocators'!$B$15:$W$358, MATCH('O5 Details by Class &amp; Accounts'!BH$18, 'E2 Allocators'!$B$15:$W$15, 0),FALSE)*$E87), 0, VLOOKUP(VLOOKUP($A87, 'E4 TB Allocation Details'!$A$18:$L$214, MATCH("Misc ID", 'E4 TB Allocation Details'!$A$18:$L$18, 0),FALSE), 'E2 Allocators'!$B$15:$W$358, MATCH('O5 Details by Class &amp; Accounts'!BH$18, 'E2 Allocators'!$B$15:$W$15, 0),FALSE)*$E87)</f>
        <v>0</v>
      </c>
      <c r="BI87" s="1322">
        <f>IF(ISERROR(VLOOKUP(VLOOKUP($A87, 'E4 TB Allocation Details'!$A$18:$L$214, MATCH("Misc ID", 'E4 TB Allocation Details'!$A$18:$L$18, 0),FALSE), 'E2 Allocators'!$B$15:$W$358, MATCH('O5 Details by Class &amp; Accounts'!BI$18, 'E2 Allocators'!$B$15:$W$15, 0),FALSE)*$E87), 0, VLOOKUP(VLOOKUP($A87, 'E4 TB Allocation Details'!$A$18:$L$214, MATCH("Misc ID", 'E4 TB Allocation Details'!$A$18:$L$18, 0),FALSE), 'E2 Allocators'!$B$15:$W$358, MATCH('O5 Details by Class &amp; Accounts'!BI$18, 'E2 Allocators'!$B$15:$W$15, 0),FALSE)*$E87)</f>
        <v>0</v>
      </c>
      <c r="BJ87" s="1322">
        <f>IF(ISERROR(VLOOKUP(VLOOKUP($A87, 'E4 TB Allocation Details'!$A$18:$L$214, MATCH("Misc ID", 'E4 TB Allocation Details'!$A$18:$L$18, 0),FALSE), 'E2 Allocators'!$B$15:$W$358, MATCH('O5 Details by Class &amp; Accounts'!BJ$18, 'E2 Allocators'!$B$15:$W$15, 0),FALSE)*$E87), 0, VLOOKUP(VLOOKUP($A87, 'E4 TB Allocation Details'!$A$18:$L$214, MATCH("Misc ID", 'E4 TB Allocation Details'!$A$18:$L$18, 0),FALSE), 'E2 Allocators'!$B$15:$W$358, MATCH('O5 Details by Class &amp; Accounts'!BJ$18, 'E2 Allocators'!$B$15:$W$15, 0),FALSE)*$E87)</f>
        <v>0</v>
      </c>
      <c r="BK87" s="1322">
        <f>IF(ISERROR(VLOOKUP(VLOOKUP($A87, 'E4 TB Allocation Details'!$A$18:$L$214, MATCH("Misc ID", 'E4 TB Allocation Details'!$A$18:$L$18, 0),FALSE), 'E2 Allocators'!$B$15:$W$358, MATCH('O5 Details by Class &amp; Accounts'!BK$18, 'E2 Allocators'!$B$15:$W$15, 0),FALSE)*$E87), 0, VLOOKUP(VLOOKUP($A87, 'E4 TB Allocation Details'!$A$18:$L$214, MATCH("Misc ID", 'E4 TB Allocation Details'!$A$18:$L$18, 0),FALSE), 'E2 Allocators'!$B$15:$W$358, MATCH('O5 Details by Class &amp; Accounts'!BK$18, 'E2 Allocators'!$B$15:$W$15, 0),FALSE)*$E87)</f>
        <v>0</v>
      </c>
      <c r="BL87" s="1322">
        <f>IF(ISERROR(VLOOKUP(VLOOKUP($A87, 'E4 TB Allocation Details'!$A$18:$L$214, MATCH("Misc ID", 'E4 TB Allocation Details'!$A$18:$L$18, 0),FALSE), 'E2 Allocators'!$B$15:$W$358, MATCH('O5 Details by Class &amp; Accounts'!BL$18, 'E2 Allocators'!$B$15:$W$15, 0),FALSE)*$E87), 0, VLOOKUP(VLOOKUP($A87, 'E4 TB Allocation Details'!$A$18:$L$214, MATCH("Misc ID", 'E4 TB Allocation Details'!$A$18:$L$18, 0),FALSE), 'E2 Allocators'!$B$15:$W$358, MATCH('O5 Details by Class &amp; Accounts'!BL$18, 'E2 Allocators'!$B$15:$W$15, 0),FALSE)*$E87)</f>
        <v>0</v>
      </c>
      <c r="BM87" s="1322">
        <f>IF(ISERROR(VLOOKUP(VLOOKUP($A87, 'E4 TB Allocation Details'!$A$18:$L$214, MATCH("Misc ID", 'E4 TB Allocation Details'!$A$18:$L$18, 0),FALSE), 'E2 Allocators'!$B$15:$W$358, MATCH('O5 Details by Class &amp; Accounts'!BM$18, 'E2 Allocators'!$B$15:$W$15, 0),FALSE)*$E87), 0, VLOOKUP(VLOOKUP($A87, 'E4 TB Allocation Details'!$A$18:$L$214, MATCH("Misc ID", 'E4 TB Allocation Details'!$A$18:$L$18, 0),FALSE), 'E2 Allocators'!$B$15:$W$358, MATCH('O5 Details by Class &amp; Accounts'!BM$18, 'E2 Allocators'!$B$15:$W$15, 0),FALSE)*$E87)</f>
        <v>0</v>
      </c>
      <c r="BN87" s="1322">
        <f>IF(ISERROR(VLOOKUP(VLOOKUP($A87, 'E4 TB Allocation Details'!$A$18:$L$214, MATCH("Misc ID", 'E4 TB Allocation Details'!$A$18:$L$18, 0),FALSE), 'E2 Allocators'!$B$15:$W$358, MATCH('O5 Details by Class &amp; Accounts'!BN$18, 'E2 Allocators'!$B$15:$W$15, 0),FALSE)*$E87), 0, VLOOKUP(VLOOKUP($A87, 'E4 TB Allocation Details'!$A$18:$L$214, MATCH("Misc ID", 'E4 TB Allocation Details'!$A$18:$L$18, 0),FALSE), 'E2 Allocators'!$B$15:$W$358, MATCH('O5 Details by Class &amp; Accounts'!BN$18, 'E2 Allocators'!$B$15:$W$15, 0),FALSE)*$E87)</f>
        <v>0</v>
      </c>
      <c r="BO87" s="1322">
        <f>IF(ISERROR(VLOOKUP(VLOOKUP($A87, 'E4 TB Allocation Details'!$A$18:$L$214, MATCH("Misc ID", 'E4 TB Allocation Details'!$A$18:$L$18, 0),FALSE), 'E2 Allocators'!$B$15:$W$358, MATCH('O5 Details by Class &amp; Accounts'!BO$18, 'E2 Allocators'!$B$15:$W$15, 0),FALSE)*$E87), 0, VLOOKUP(VLOOKUP($A87, 'E4 TB Allocation Details'!$A$18:$L$214, MATCH("Misc ID", 'E4 TB Allocation Details'!$A$18:$L$18, 0),FALSE), 'E2 Allocators'!$B$15:$W$358, MATCH('O5 Details by Class &amp; Accounts'!BO$18, 'E2 Allocators'!$B$15:$W$15, 0),FALSE)*$E87)</f>
        <v>0</v>
      </c>
      <c r="BP87" s="1322">
        <f>IF(ISERROR(VLOOKUP(VLOOKUP($A87, 'E4 TB Allocation Details'!$A$18:$L$214, MATCH("Misc ID", 'E4 TB Allocation Details'!$A$18:$L$18, 0),FALSE), 'E2 Allocators'!$B$15:$W$358, MATCH('O5 Details by Class &amp; Accounts'!BP$18, 'E2 Allocators'!$B$15:$W$15, 0),FALSE)*$E87), 0, VLOOKUP(VLOOKUP($A87, 'E4 TB Allocation Details'!$A$18:$L$214, MATCH("Misc ID", 'E4 TB Allocation Details'!$A$18:$L$18, 0),FALSE), 'E2 Allocators'!$B$15:$W$358, MATCH('O5 Details by Class &amp; Accounts'!BP$18, 'E2 Allocators'!$B$15:$W$15, 0),FALSE)*$E87)</f>
        <v>0</v>
      </c>
      <c r="BQ87" s="1322">
        <f>IF(ISERROR(VLOOKUP(VLOOKUP($A87, 'E4 TB Allocation Details'!$A$18:$L$214, MATCH("Misc ID", 'E4 TB Allocation Details'!$A$18:$L$18, 0),FALSE), 'E2 Allocators'!$B$15:$W$358, MATCH('O5 Details by Class &amp; Accounts'!BQ$18, 'E2 Allocators'!$B$15:$W$15, 0),FALSE)*$E87), 0, VLOOKUP(VLOOKUP($A87, 'E4 TB Allocation Details'!$A$18:$L$214, MATCH("Misc ID", 'E4 TB Allocation Details'!$A$18:$L$18, 0),FALSE), 'E2 Allocators'!$B$15:$W$358, MATCH('O5 Details by Class &amp; Accounts'!BQ$18, 'E2 Allocators'!$B$15:$W$15, 0),FALSE)*$E87)</f>
        <v>0</v>
      </c>
      <c r="BR87" s="1322">
        <f>IF(ISERROR(VLOOKUP(VLOOKUP($A87, 'E4 TB Allocation Details'!$A$18:$L$214, MATCH("Misc ID", 'E4 TB Allocation Details'!$A$18:$L$18, 0),FALSE), 'E2 Allocators'!$B$15:$W$358, MATCH('O5 Details by Class &amp; Accounts'!BR$18, 'E2 Allocators'!$B$15:$W$15, 0),FALSE)*$E87), 0, VLOOKUP(VLOOKUP($A87, 'E4 TB Allocation Details'!$A$18:$L$214, MATCH("Misc ID", 'E4 TB Allocation Details'!$A$18:$L$18, 0),FALSE), 'E2 Allocators'!$B$15:$W$358, MATCH('O5 Details by Class &amp; Accounts'!BR$18, 'E2 Allocators'!$B$15:$W$15, 0),FALSE)*$E87)</f>
        <v>0</v>
      </c>
      <c r="BS87" s="1322">
        <f t="shared" si="18"/>
        <v>-78.500000000000014</v>
      </c>
      <c r="BT87" s="1322">
        <f>IF(ISERROR(VLOOKUP(VLOOKUP($A87, 'E4 TB Allocation Details'!$A$18:$L$214, MATCH("A &amp; G ID", 'E4 TB Allocation Details'!$A$18:$L$18, 0),FALSE), 'E2 Allocators'!$B$15:$W$358, MATCH('O5 Details by Class &amp; Accounts'!BT$18, 'E2 Allocators'!$B$15:$W$15, 0),FALSE)*$E87), 0, VLOOKUP(VLOOKUP($A87, 'E4 TB Allocation Details'!$A$18:$L$214, MATCH("A &amp; G ID", 'E4 TB Allocation Details'!$A$18:$L$18, 0),FALSE), 'E2 Allocators'!$B$15:$W$358, MATCH('O5 Details by Class &amp; Accounts'!BT$18, 'E2 Allocators'!$B$15:$W$15, 0),FALSE)*$E87)</f>
        <v>0</v>
      </c>
      <c r="BU87" s="1322">
        <f>IF(ISERROR(VLOOKUP(VLOOKUP($A87, 'E4 TB Allocation Details'!$A$18:$L$214, MATCH("A &amp; G ID", 'E4 TB Allocation Details'!$A$18:$L$18, 0),FALSE), 'E2 Allocators'!$B$15:$W$358, MATCH('O5 Details by Class &amp; Accounts'!BU$18, 'E2 Allocators'!$B$15:$W$15, 0),FALSE)*$E87), 0, VLOOKUP(VLOOKUP($A87, 'E4 TB Allocation Details'!$A$18:$L$214, MATCH("A &amp; G ID", 'E4 TB Allocation Details'!$A$18:$L$18, 0),FALSE), 'E2 Allocators'!$B$15:$W$358, MATCH('O5 Details by Class &amp; Accounts'!BU$18, 'E2 Allocators'!$B$15:$W$15, 0),FALSE)*$E87)</f>
        <v>0</v>
      </c>
      <c r="BV87" s="1322">
        <f>IF(ISERROR(VLOOKUP(VLOOKUP($A87, 'E4 TB Allocation Details'!$A$18:$L$214, MATCH("A &amp; G ID", 'E4 TB Allocation Details'!$A$18:$L$18, 0),FALSE), 'E2 Allocators'!$B$15:$W$358, MATCH('O5 Details by Class &amp; Accounts'!BV$18, 'E2 Allocators'!$B$15:$W$15, 0),FALSE)*$E87), 0, VLOOKUP(VLOOKUP($A87, 'E4 TB Allocation Details'!$A$18:$L$214, MATCH("A &amp; G ID", 'E4 TB Allocation Details'!$A$18:$L$18, 0),FALSE), 'E2 Allocators'!$B$15:$W$358, MATCH('O5 Details by Class &amp; Accounts'!BV$18, 'E2 Allocators'!$B$15:$W$15, 0),FALSE)*$E87)</f>
        <v>0</v>
      </c>
      <c r="BW87" s="1322">
        <f>IF(ISERROR(VLOOKUP(VLOOKUP($A87, 'E4 TB Allocation Details'!$A$18:$L$214, MATCH("A &amp; G ID", 'E4 TB Allocation Details'!$A$18:$L$18, 0),FALSE), 'E2 Allocators'!$B$15:$W$358, MATCH('O5 Details by Class &amp; Accounts'!BW$18, 'E2 Allocators'!$B$15:$W$15, 0),FALSE)*$E87), 0, VLOOKUP(VLOOKUP($A87, 'E4 TB Allocation Details'!$A$18:$L$214, MATCH("A &amp; G ID", 'E4 TB Allocation Details'!$A$18:$L$18, 0),FALSE), 'E2 Allocators'!$B$15:$W$358, MATCH('O5 Details by Class &amp; Accounts'!BW$18, 'E2 Allocators'!$B$15:$W$15, 0),FALSE)*$E87)</f>
        <v>0</v>
      </c>
      <c r="BX87" s="1322">
        <f>IF(ISERROR(VLOOKUP(VLOOKUP($A87, 'E4 TB Allocation Details'!$A$18:$L$214, MATCH("A &amp; G ID", 'E4 TB Allocation Details'!$A$18:$L$18, 0),FALSE), 'E2 Allocators'!$B$15:$W$358, MATCH('O5 Details by Class &amp; Accounts'!BX$18, 'E2 Allocators'!$B$15:$W$15, 0),FALSE)*$E87), 0, VLOOKUP(VLOOKUP($A87, 'E4 TB Allocation Details'!$A$18:$L$214, MATCH("A &amp; G ID", 'E4 TB Allocation Details'!$A$18:$L$18, 0),FALSE), 'E2 Allocators'!$B$15:$W$358, MATCH('O5 Details by Class &amp; Accounts'!BX$18, 'E2 Allocators'!$B$15:$W$15, 0),FALSE)*$E87)</f>
        <v>0</v>
      </c>
      <c r="BY87" s="1322">
        <f>IF(ISERROR(VLOOKUP(VLOOKUP($A87, 'E4 TB Allocation Details'!$A$18:$L$214, MATCH("A &amp; G ID", 'E4 TB Allocation Details'!$A$18:$L$18, 0),FALSE), 'E2 Allocators'!$B$15:$W$358, MATCH('O5 Details by Class &amp; Accounts'!BY$18, 'E2 Allocators'!$B$15:$W$15, 0),FALSE)*$E87), 0, VLOOKUP(VLOOKUP($A87, 'E4 TB Allocation Details'!$A$18:$L$214, MATCH("A &amp; G ID", 'E4 TB Allocation Details'!$A$18:$L$18, 0),FALSE), 'E2 Allocators'!$B$15:$W$358, MATCH('O5 Details by Class &amp; Accounts'!BY$18, 'E2 Allocators'!$B$15:$W$15, 0),FALSE)*$E87)</f>
        <v>0</v>
      </c>
      <c r="BZ87" s="1322">
        <f>IF(ISERROR(VLOOKUP(VLOOKUP($A87, 'E4 TB Allocation Details'!$A$18:$L$214, MATCH("A &amp; G ID", 'E4 TB Allocation Details'!$A$18:$L$18, 0),FALSE), 'E2 Allocators'!$B$15:$W$358, MATCH('O5 Details by Class &amp; Accounts'!BZ$18, 'E2 Allocators'!$B$15:$W$15, 0),FALSE)*$E87), 0, VLOOKUP(VLOOKUP($A87, 'E4 TB Allocation Details'!$A$18:$L$214, MATCH("A &amp; G ID", 'E4 TB Allocation Details'!$A$18:$L$18, 0),FALSE), 'E2 Allocators'!$B$15:$W$358, MATCH('O5 Details by Class &amp; Accounts'!BZ$18, 'E2 Allocators'!$B$15:$W$15, 0),FALSE)*$E87)</f>
        <v>0</v>
      </c>
      <c r="CA87" s="1322">
        <f>IF(ISERROR(VLOOKUP(VLOOKUP($A87, 'E4 TB Allocation Details'!$A$18:$L$214, MATCH("A &amp; G ID", 'E4 TB Allocation Details'!$A$18:$L$18, 0),FALSE), 'E2 Allocators'!$B$15:$W$358, MATCH('O5 Details by Class &amp; Accounts'!CA$18, 'E2 Allocators'!$B$15:$W$15, 0),FALSE)*$E87), 0, VLOOKUP(VLOOKUP($A87, 'E4 TB Allocation Details'!$A$18:$L$214, MATCH("A &amp; G ID", 'E4 TB Allocation Details'!$A$18:$L$18, 0),FALSE), 'E2 Allocators'!$B$15:$W$358, MATCH('O5 Details by Class &amp; Accounts'!CA$18, 'E2 Allocators'!$B$15:$W$15, 0),FALSE)*$E87)</f>
        <v>0</v>
      </c>
      <c r="CB87" s="1322">
        <f>IF(ISERROR(VLOOKUP(VLOOKUP($A87, 'E4 TB Allocation Details'!$A$18:$L$214, MATCH("A &amp; G ID", 'E4 TB Allocation Details'!$A$18:$L$18, 0),FALSE), 'E2 Allocators'!$B$15:$W$358, MATCH('O5 Details by Class &amp; Accounts'!CB$18, 'E2 Allocators'!$B$15:$W$15, 0),FALSE)*$E87), 0, VLOOKUP(VLOOKUP($A87, 'E4 TB Allocation Details'!$A$18:$L$214, MATCH("A &amp; G ID", 'E4 TB Allocation Details'!$A$18:$L$18, 0),FALSE), 'E2 Allocators'!$B$15:$W$358, MATCH('O5 Details by Class &amp; Accounts'!CB$18, 'E2 Allocators'!$B$15:$W$15, 0),FALSE)*$E87)</f>
        <v>0</v>
      </c>
      <c r="CC87" s="1322">
        <f>IF(ISERROR(VLOOKUP(VLOOKUP($A87, 'E4 TB Allocation Details'!$A$18:$L$214, MATCH("A &amp; G ID", 'E4 TB Allocation Details'!$A$18:$L$18, 0),FALSE), 'E2 Allocators'!$B$15:$W$358, MATCH('O5 Details by Class &amp; Accounts'!CC$18, 'E2 Allocators'!$B$15:$W$15, 0),FALSE)*$E87), 0, VLOOKUP(VLOOKUP($A87, 'E4 TB Allocation Details'!$A$18:$L$214, MATCH("A &amp; G ID", 'E4 TB Allocation Details'!$A$18:$L$18, 0),FALSE), 'E2 Allocators'!$B$15:$W$358, MATCH('O5 Details by Class &amp; Accounts'!CC$18, 'E2 Allocators'!$B$15:$W$15, 0),FALSE)*$E87)</f>
        <v>0</v>
      </c>
      <c r="CD87" s="1322">
        <f>IF(ISERROR(VLOOKUP(VLOOKUP($A87, 'E4 TB Allocation Details'!$A$18:$L$214, MATCH("A &amp; G ID", 'E4 TB Allocation Details'!$A$18:$L$18, 0),FALSE), 'E2 Allocators'!$B$15:$W$358, MATCH('O5 Details by Class &amp; Accounts'!CD$18, 'E2 Allocators'!$B$15:$W$15, 0),FALSE)*$E87), 0, VLOOKUP(VLOOKUP($A87, 'E4 TB Allocation Details'!$A$18:$L$214, MATCH("A &amp; G ID", 'E4 TB Allocation Details'!$A$18:$L$18, 0),FALSE), 'E2 Allocators'!$B$15:$W$358, MATCH('O5 Details by Class &amp; Accounts'!CD$18, 'E2 Allocators'!$B$15:$W$15, 0),FALSE)*$E87)</f>
        <v>0</v>
      </c>
      <c r="CE87" s="1322">
        <f>IF(ISERROR(VLOOKUP(VLOOKUP($A87, 'E4 TB Allocation Details'!$A$18:$L$214, MATCH("A &amp; G ID", 'E4 TB Allocation Details'!$A$18:$L$18, 0),FALSE), 'E2 Allocators'!$B$15:$W$358, MATCH('O5 Details by Class &amp; Accounts'!CE$18, 'E2 Allocators'!$B$15:$W$15, 0),FALSE)*$E87), 0, VLOOKUP(VLOOKUP($A87, 'E4 TB Allocation Details'!$A$18:$L$214, MATCH("A &amp; G ID", 'E4 TB Allocation Details'!$A$18:$L$18, 0),FALSE), 'E2 Allocators'!$B$15:$W$358, MATCH('O5 Details by Class &amp; Accounts'!CE$18, 'E2 Allocators'!$B$15:$W$15, 0),FALSE)*$E87)</f>
        <v>0</v>
      </c>
      <c r="CF87" s="1322">
        <f>IF(ISERROR(VLOOKUP(VLOOKUP($A87, 'E4 TB Allocation Details'!$A$18:$L$214, MATCH("A &amp; G ID", 'E4 TB Allocation Details'!$A$18:$L$18, 0),FALSE), 'E2 Allocators'!$B$15:$W$358, MATCH('O5 Details by Class &amp; Accounts'!CF$18, 'E2 Allocators'!$B$15:$W$15, 0),FALSE)*$E87), 0, VLOOKUP(VLOOKUP($A87, 'E4 TB Allocation Details'!$A$18:$L$214, MATCH("A &amp; G ID", 'E4 TB Allocation Details'!$A$18:$L$18, 0),FALSE), 'E2 Allocators'!$B$15:$W$358, MATCH('O5 Details by Class &amp; Accounts'!CF$18, 'E2 Allocators'!$B$15:$W$15, 0),FALSE)*$E87)</f>
        <v>0</v>
      </c>
      <c r="CG87" s="1322">
        <f>IF(ISERROR(VLOOKUP(VLOOKUP($A87, 'E4 TB Allocation Details'!$A$18:$L$214, MATCH("A &amp; G ID", 'E4 TB Allocation Details'!$A$18:$L$18, 0),FALSE), 'E2 Allocators'!$B$15:$W$358, MATCH('O5 Details by Class &amp; Accounts'!CG$18, 'E2 Allocators'!$B$15:$W$15, 0),FALSE)*$E87), 0, VLOOKUP(VLOOKUP($A87, 'E4 TB Allocation Details'!$A$18:$L$214, MATCH("A &amp; G ID", 'E4 TB Allocation Details'!$A$18:$L$18, 0),FALSE), 'E2 Allocators'!$B$15:$W$358, MATCH('O5 Details by Class &amp; Accounts'!CG$18, 'E2 Allocators'!$B$15:$W$15, 0),FALSE)*$E87)</f>
        <v>0</v>
      </c>
      <c r="CH87" s="1322">
        <f>IF(ISERROR(VLOOKUP(VLOOKUP($A87, 'E4 TB Allocation Details'!$A$18:$L$214, MATCH("A &amp; G ID", 'E4 TB Allocation Details'!$A$18:$L$18, 0),FALSE), 'E2 Allocators'!$B$15:$W$358, MATCH('O5 Details by Class &amp; Accounts'!CH$18, 'E2 Allocators'!$B$15:$W$15, 0),FALSE)*$E87), 0, VLOOKUP(VLOOKUP($A87, 'E4 TB Allocation Details'!$A$18:$L$214, MATCH("A &amp; G ID", 'E4 TB Allocation Details'!$A$18:$L$18, 0),FALSE), 'E2 Allocators'!$B$15:$W$358, MATCH('O5 Details by Class &amp; Accounts'!CH$18, 'E2 Allocators'!$B$15:$W$15, 0),FALSE)*$E87)</f>
        <v>0</v>
      </c>
      <c r="CI87" s="1322">
        <f>IF(ISERROR(VLOOKUP(VLOOKUP($A87, 'E4 TB Allocation Details'!$A$18:$L$214, MATCH("A &amp; G ID", 'E4 TB Allocation Details'!$A$18:$L$18, 0),FALSE), 'E2 Allocators'!$B$15:$W$358, MATCH('O5 Details by Class &amp; Accounts'!CI$18, 'E2 Allocators'!$B$15:$W$15, 0),FALSE)*$E87), 0, VLOOKUP(VLOOKUP($A87, 'E4 TB Allocation Details'!$A$18:$L$214, MATCH("A &amp; G ID", 'E4 TB Allocation Details'!$A$18:$L$18, 0),FALSE), 'E2 Allocators'!$B$15:$W$358, MATCH('O5 Details by Class &amp; Accounts'!CI$18, 'E2 Allocators'!$B$15:$W$15, 0),FALSE)*$E87)</f>
        <v>0</v>
      </c>
      <c r="CJ87" s="1322">
        <f>IF(ISERROR(VLOOKUP(VLOOKUP($A87, 'E4 TB Allocation Details'!$A$18:$L$214, MATCH("A &amp; G ID", 'E4 TB Allocation Details'!$A$18:$L$18, 0),FALSE), 'E2 Allocators'!$B$15:$W$358, MATCH('O5 Details by Class &amp; Accounts'!CJ$18, 'E2 Allocators'!$B$15:$W$15, 0),FALSE)*$E87), 0, VLOOKUP(VLOOKUP($A87, 'E4 TB Allocation Details'!$A$18:$L$214, MATCH("A &amp; G ID", 'E4 TB Allocation Details'!$A$18:$L$18, 0),FALSE), 'E2 Allocators'!$B$15:$W$358, MATCH('O5 Details by Class &amp; Accounts'!CJ$18, 'E2 Allocators'!$B$15:$W$15, 0),FALSE)*$E87)</f>
        <v>0</v>
      </c>
      <c r="CK87" s="1322">
        <f>IF(ISERROR(VLOOKUP(VLOOKUP($A87, 'E4 TB Allocation Details'!$A$18:$L$214, MATCH("A &amp; G ID", 'E4 TB Allocation Details'!$A$18:$L$18, 0),FALSE), 'E2 Allocators'!$B$15:$W$358, MATCH('O5 Details by Class &amp; Accounts'!CK$18, 'E2 Allocators'!$B$15:$W$15, 0),FALSE)*$E87), 0, VLOOKUP(VLOOKUP($A87, 'E4 TB Allocation Details'!$A$18:$L$214, MATCH("A &amp; G ID", 'E4 TB Allocation Details'!$A$18:$L$18, 0),FALSE), 'E2 Allocators'!$B$15:$W$358, MATCH('O5 Details by Class &amp; Accounts'!CK$18, 'E2 Allocators'!$B$15:$W$15, 0),FALSE)*$E87)</f>
        <v>0</v>
      </c>
      <c r="CL87" s="1322">
        <f>IF(ISERROR(VLOOKUP(VLOOKUP($A87, 'E4 TB Allocation Details'!$A$18:$L$214, MATCH("A &amp; G ID", 'E4 TB Allocation Details'!$A$18:$L$18, 0),FALSE), 'E2 Allocators'!$B$15:$W$358, MATCH('O5 Details by Class &amp; Accounts'!CL$18, 'E2 Allocators'!$B$15:$W$15, 0),FALSE)*$E87), 0, VLOOKUP(VLOOKUP($A87, 'E4 TB Allocation Details'!$A$18:$L$214, MATCH("A &amp; G ID", 'E4 TB Allocation Details'!$A$18:$L$18, 0),FALSE), 'E2 Allocators'!$B$15:$W$358, MATCH('O5 Details by Class &amp; Accounts'!CL$18, 'E2 Allocators'!$B$15:$W$15, 0),FALSE)*$E87)</f>
        <v>0</v>
      </c>
      <c r="CM87" s="1322">
        <f>IF(ISERROR(VLOOKUP(VLOOKUP($A87, 'E4 TB Allocation Details'!$A$18:$L$214, MATCH("A &amp; G ID", 'E4 TB Allocation Details'!$A$18:$L$18, 0),FALSE), 'E2 Allocators'!$B$15:$W$358, MATCH('O5 Details by Class &amp; Accounts'!CM$18, 'E2 Allocators'!$B$15:$W$15, 0),FALSE)*$E87), 0, VLOOKUP(VLOOKUP($A87, 'E4 TB Allocation Details'!$A$18:$L$214, MATCH("A &amp; G ID", 'E4 TB Allocation Details'!$A$18:$L$18, 0),FALSE), 'E2 Allocators'!$B$15:$W$358, MATCH('O5 Details by Class &amp; Accounts'!CM$18, 'E2 Allocators'!$B$15:$W$15, 0),FALSE)*$E87)</f>
        <v>0</v>
      </c>
      <c r="CN87" s="1322">
        <f t="shared" si="16"/>
        <v>0</v>
      </c>
      <c r="CO87" s="1651">
        <f t="shared" si="19"/>
        <v>1.4210854715202004E-14</v>
      </c>
      <c r="CQ87" s="1899" t="inlineStr">
        <is>
          <t/>
        </is>
      </c>
    </row>
    <row r="88" spans="1:95" s="64" customFormat="1" ht="12.75" x14ac:dyDescent="0.2">
      <c r="A88" s="1093">
        <v>4086</v>
      </c>
      <c r="B88" s="1094" t="s">
        <v>403</v>
      </c>
      <c r="C88" s="1648">
        <f>IF(ISERROR(VLOOKUP($A88,'I3 TB Data'!$A$19:$H$483,MATCH('O5 Details by Class &amp; Accounts'!$C$18, 'I3 TB Data'!$A$19:$H$19,0),0)), 0, VLOOKUP($A88,'I3 TB Data'!$A$19:$H$483,MATCH('O5 Details by Class &amp; Accounts'!$C$18,'I3 TB Data'!$A$19:$H$19,0),0))</f>
        <v>-28971.125</v>
      </c>
      <c r="D88" s="1649"/>
      <c r="E88" s="1648">
        <f>C88+D88</f>
        <v>-28971.125</v>
      </c>
      <c r="F88" s="1650">
        <f>IF(ISERROR(VLOOKUP($A88, 'E1 Categorization'!A35:E126, MATCH("Customer Component", 'E1 Categorization'!$A$33:$E$33,0), 0)), 0, IF(VLOOKUP($A88, 'E1 Categorization'!A35:E126, MATCH("Customer Component", 'E1 Categorization'!$A$33:$E$33,0), 0)=0, 'O5 Details by Class &amp; Accounts'!$E88, IF(AND(VLOOKUP($A88, 'E1 Categorization'!A35:E126, MATCH("Customer Component", 'E1 Categorization'!$A$33:$E$33,0), 0) &gt;0, VLOOKUP($A88, 'E1 Categorization'!A35:E126, MATCH("Customer Component", 'E1 Categorization'!$A$33:$E$33,0), 0)&lt;1), 'O5 Details by Class &amp; Accounts'!$E88*(1-VLOOKUP($A88, 'E1 Categorization'!A35:E126, MATCH("Customer Component", 'E1 Categorization'!$A$33:$E$33,0), 0)), 0)))</f>
        <v>0</v>
      </c>
      <c r="G88" s="1650">
        <f>IF(ISERROR(VLOOKUP($A88, 'E1 Categorization'!A35:E126, MATCH("Customer Component", 'E1 Categorization'!$A$33:$E$33,0), 0)),0, IF(VLOOKUP($A88, 'E1 Categorization'!A35:E126, MATCH("Customer Component", 'E1 Categorization'!$A$33:$E$33,0), 0)=0, 0, IF(AND(VLOOKUP($A88, 'E1 Categorization'!A35:E126, MATCH("Customer Component", 'E1 Categorization'!$A$33:$E$33,0), 0) &gt;0, VLOOKUP($A88, 'E1 Categorization'!A35:E126, MATCH("Customer Component", 'E1 Categorization'!$A$33:$E$33,0), 0)&lt;1), 'O5 Details by Class &amp; Accounts'!$E88*(VLOOKUP($A88, 'E1 Categorization'!A35:E126, MATCH("Customer Component", 'E1 Categorization'!$A$33:$E$33,0), 0)), 'O5 Details by Class &amp; Accounts'!$E88)))</f>
        <v>0</v>
      </c>
      <c r="H88" s="1322">
        <f>F88+G88</f>
        <v>0</v>
      </c>
      <c r="I88" s="1322">
        <f>IF(ISERROR(VLOOKUP(VLOOKUP($A88, 'E4 TB Allocation Details'!$A$18:$L$214, MATCH("Demand ID", 'E4 TB Allocation Details'!$A$18:$L$18, 0),FALSE), 'E2 Allocators'!$B$15:$W$358, MATCH('O5 Details by Class &amp; Accounts'!I$18, 'E2 Allocators'!$B$15:$W$15, 0),FALSE)*$F88), 0, VLOOKUP(VLOOKUP($A88, 'E4 TB Allocation Details'!$A$18:$L$214, MATCH("Demand ID", 'E4 TB Allocation Details'!$A$18:$L$18, 0),FALSE), 'E2 Allocators'!$B$15:$W$358, MATCH('O5 Details by Class &amp; Accounts'!I$18, 'E2 Allocators'!$B$15:$W$15, 0),FALSE)*$F88)</f>
        <v>0</v>
      </c>
      <c r="J88" s="1322">
        <f>IF(ISERROR(VLOOKUP(VLOOKUP($A88, 'E4 TB Allocation Details'!$A$18:$L$214, MATCH("Demand ID", 'E4 TB Allocation Details'!$A$18:$L$18, 0),FALSE), 'E2 Allocators'!$B$15:$W$358, MATCH('O5 Details by Class &amp; Accounts'!J$18, 'E2 Allocators'!$B$15:$W$15, 0),FALSE)*$F88), 0, VLOOKUP(VLOOKUP($A88, 'E4 TB Allocation Details'!$A$18:$L$214, MATCH("Demand ID", 'E4 TB Allocation Details'!$A$18:$L$18, 0),FALSE), 'E2 Allocators'!$B$15:$W$358, MATCH('O5 Details by Class &amp; Accounts'!J$18, 'E2 Allocators'!$B$15:$W$15, 0),FALSE)*$F88)</f>
        <v>0</v>
      </c>
      <c r="K88" s="1322">
        <f>IF(ISERROR(VLOOKUP(VLOOKUP($A88, 'E4 TB Allocation Details'!$A$18:$L$214, MATCH("Demand ID", 'E4 TB Allocation Details'!$A$18:$L$18, 0),FALSE), 'E2 Allocators'!$B$15:$W$358, MATCH('O5 Details by Class &amp; Accounts'!K$18, 'E2 Allocators'!$B$15:$W$15, 0),FALSE)*$F88), 0, VLOOKUP(VLOOKUP($A88, 'E4 TB Allocation Details'!$A$18:$L$214, MATCH("Demand ID", 'E4 TB Allocation Details'!$A$18:$L$18, 0),FALSE), 'E2 Allocators'!$B$15:$W$358, MATCH('O5 Details by Class &amp; Accounts'!K$18, 'E2 Allocators'!$B$15:$W$15, 0),FALSE)*$F88)</f>
        <v>0</v>
      </c>
      <c r="L88" s="1322">
        <f>IF(ISERROR(VLOOKUP(VLOOKUP($A88, 'E4 TB Allocation Details'!$A$18:$L$214, MATCH("Demand ID", 'E4 TB Allocation Details'!$A$18:$L$18, 0),FALSE), 'E2 Allocators'!$B$15:$W$358, MATCH('O5 Details by Class &amp; Accounts'!L$18, 'E2 Allocators'!$B$15:$W$15, 0),FALSE)*$F88), 0, VLOOKUP(VLOOKUP($A88, 'E4 TB Allocation Details'!$A$18:$L$214, MATCH("Demand ID", 'E4 TB Allocation Details'!$A$18:$L$18, 0),FALSE), 'E2 Allocators'!$B$15:$W$358, MATCH('O5 Details by Class &amp; Accounts'!L$18, 'E2 Allocators'!$B$15:$W$15, 0),FALSE)*$F88)</f>
        <v>0</v>
      </c>
      <c r="M88" s="1322">
        <f>IF(ISERROR(VLOOKUP(VLOOKUP($A88, 'E4 TB Allocation Details'!$A$18:$L$214, MATCH("Demand ID", 'E4 TB Allocation Details'!$A$18:$L$18, 0),FALSE), 'E2 Allocators'!$B$15:$W$358, MATCH('O5 Details by Class &amp; Accounts'!M$18, 'E2 Allocators'!$B$15:$W$15, 0),FALSE)*$F88), 0, VLOOKUP(VLOOKUP($A88, 'E4 TB Allocation Details'!$A$18:$L$214, MATCH("Demand ID", 'E4 TB Allocation Details'!$A$18:$L$18, 0),FALSE), 'E2 Allocators'!$B$15:$W$358, MATCH('O5 Details by Class &amp; Accounts'!M$18, 'E2 Allocators'!$B$15:$W$15, 0),FALSE)*$F88)</f>
        <v>0</v>
      </c>
      <c r="N88" s="1322">
        <f>IF(ISERROR(VLOOKUP(VLOOKUP($A88, 'E4 TB Allocation Details'!$A$18:$L$214, MATCH("Demand ID", 'E4 TB Allocation Details'!$A$18:$L$18, 0),FALSE), 'E2 Allocators'!$B$15:$W$358, MATCH('O5 Details by Class &amp; Accounts'!N$18, 'E2 Allocators'!$B$15:$W$15, 0),FALSE)*$F88), 0, VLOOKUP(VLOOKUP($A88, 'E4 TB Allocation Details'!$A$18:$L$214, MATCH("Demand ID", 'E4 TB Allocation Details'!$A$18:$L$18, 0),FALSE), 'E2 Allocators'!$B$15:$W$358, MATCH('O5 Details by Class &amp; Accounts'!N$18, 'E2 Allocators'!$B$15:$W$15, 0),FALSE)*$F88)</f>
        <v>0</v>
      </c>
      <c r="O88" s="1322">
        <f>IF(ISERROR(VLOOKUP(VLOOKUP($A88, 'E4 TB Allocation Details'!$A$18:$L$214, MATCH("Demand ID", 'E4 TB Allocation Details'!$A$18:$L$18, 0),FALSE), 'E2 Allocators'!$B$15:$W$358, MATCH('O5 Details by Class &amp; Accounts'!O$18, 'E2 Allocators'!$B$15:$W$15, 0),FALSE)*$F88), 0, VLOOKUP(VLOOKUP($A88, 'E4 TB Allocation Details'!$A$18:$L$214, MATCH("Demand ID", 'E4 TB Allocation Details'!$A$18:$L$18, 0),FALSE), 'E2 Allocators'!$B$15:$W$358, MATCH('O5 Details by Class &amp; Accounts'!O$18, 'E2 Allocators'!$B$15:$W$15, 0),FALSE)*$F88)</f>
        <v>0</v>
      </c>
      <c r="P88" s="1322">
        <f>IF(ISERROR(VLOOKUP(VLOOKUP($A88, 'E4 TB Allocation Details'!$A$18:$L$214, MATCH("Demand ID", 'E4 TB Allocation Details'!$A$18:$L$18, 0),FALSE), 'E2 Allocators'!$B$15:$W$358, MATCH('O5 Details by Class &amp; Accounts'!P$18, 'E2 Allocators'!$B$15:$W$15, 0),FALSE)*$F88), 0, VLOOKUP(VLOOKUP($A88, 'E4 TB Allocation Details'!$A$18:$L$214, MATCH("Demand ID", 'E4 TB Allocation Details'!$A$18:$L$18, 0),FALSE), 'E2 Allocators'!$B$15:$W$358, MATCH('O5 Details by Class &amp; Accounts'!P$18, 'E2 Allocators'!$B$15:$W$15, 0),FALSE)*$F88)</f>
        <v>0</v>
      </c>
      <c r="Q88" s="1322">
        <f>IF(ISERROR(VLOOKUP(VLOOKUP($A88, 'E4 TB Allocation Details'!$A$18:$L$214, MATCH("Demand ID", 'E4 TB Allocation Details'!$A$18:$L$18, 0),FALSE), 'E2 Allocators'!$B$15:$W$358, MATCH('O5 Details by Class &amp; Accounts'!Q$18, 'E2 Allocators'!$B$15:$W$15, 0),FALSE)*$F88), 0, VLOOKUP(VLOOKUP($A88, 'E4 TB Allocation Details'!$A$18:$L$214, MATCH("Demand ID", 'E4 TB Allocation Details'!$A$18:$L$18, 0),FALSE), 'E2 Allocators'!$B$15:$W$358, MATCH('O5 Details by Class &amp; Accounts'!Q$18, 'E2 Allocators'!$B$15:$W$15, 0),FALSE)*$F88)</f>
        <v>0</v>
      </c>
      <c r="R88" s="1322">
        <f>IF(ISERROR(VLOOKUP(VLOOKUP($A88, 'E4 TB Allocation Details'!$A$18:$L$214, MATCH("Demand ID", 'E4 TB Allocation Details'!$A$18:$L$18, 0),FALSE), 'E2 Allocators'!$B$15:$W$358, MATCH('O5 Details by Class &amp; Accounts'!R$18, 'E2 Allocators'!$B$15:$W$15, 0),FALSE)*$F88), 0, VLOOKUP(VLOOKUP($A88, 'E4 TB Allocation Details'!$A$18:$L$214, MATCH("Demand ID", 'E4 TB Allocation Details'!$A$18:$L$18, 0),FALSE), 'E2 Allocators'!$B$15:$W$358, MATCH('O5 Details by Class &amp; Accounts'!R$18, 'E2 Allocators'!$B$15:$W$15, 0),FALSE)*$F88)</f>
        <v>0</v>
      </c>
      <c r="S88" s="1322">
        <f>IF(ISERROR(VLOOKUP(VLOOKUP($A88, 'E4 TB Allocation Details'!$A$18:$L$214, MATCH("Demand ID", 'E4 TB Allocation Details'!$A$18:$L$18, 0),FALSE), 'E2 Allocators'!$B$15:$W$358, MATCH('O5 Details by Class &amp; Accounts'!S$18, 'E2 Allocators'!$B$15:$W$15, 0),FALSE)*$F88), 0, VLOOKUP(VLOOKUP($A88, 'E4 TB Allocation Details'!$A$18:$L$214, MATCH("Demand ID", 'E4 TB Allocation Details'!$A$18:$L$18, 0),FALSE), 'E2 Allocators'!$B$15:$W$358, MATCH('O5 Details by Class &amp; Accounts'!S$18, 'E2 Allocators'!$B$15:$W$15, 0),FALSE)*$F88)</f>
        <v>0</v>
      </c>
      <c r="T88" s="1322">
        <f>IF(ISERROR(VLOOKUP(VLOOKUP($A88, 'E4 TB Allocation Details'!$A$18:$L$214, MATCH("Demand ID", 'E4 TB Allocation Details'!$A$18:$L$18, 0),FALSE), 'E2 Allocators'!$B$15:$W$358, MATCH('O5 Details by Class &amp; Accounts'!T$18, 'E2 Allocators'!$B$15:$W$15, 0),FALSE)*$F88), 0, VLOOKUP(VLOOKUP($A88, 'E4 TB Allocation Details'!$A$18:$L$214, MATCH("Demand ID", 'E4 TB Allocation Details'!$A$18:$L$18, 0),FALSE), 'E2 Allocators'!$B$15:$W$358, MATCH('O5 Details by Class &amp; Accounts'!T$18, 'E2 Allocators'!$B$15:$W$15, 0),FALSE)*$F88)</f>
        <v>0</v>
      </c>
      <c r="U88" s="1322">
        <f>IF(ISERROR(VLOOKUP(VLOOKUP($A88, 'E4 TB Allocation Details'!$A$18:$L$214, MATCH("Demand ID", 'E4 TB Allocation Details'!$A$18:$L$18, 0),FALSE), 'E2 Allocators'!$B$15:$W$358, MATCH('O5 Details by Class &amp; Accounts'!U$18, 'E2 Allocators'!$B$15:$W$15, 0),FALSE)*$F88), 0, VLOOKUP(VLOOKUP($A88, 'E4 TB Allocation Details'!$A$18:$L$214, MATCH("Demand ID", 'E4 TB Allocation Details'!$A$18:$L$18, 0),FALSE), 'E2 Allocators'!$B$15:$W$358, MATCH('O5 Details by Class &amp; Accounts'!U$18, 'E2 Allocators'!$B$15:$W$15, 0),FALSE)*$F88)</f>
        <v>0</v>
      </c>
      <c r="V88" s="1322">
        <f>IF(ISERROR(VLOOKUP(VLOOKUP($A88, 'E4 TB Allocation Details'!$A$18:$L$214, MATCH("Demand ID", 'E4 TB Allocation Details'!$A$18:$L$18, 0),FALSE), 'E2 Allocators'!$B$15:$W$358, MATCH('O5 Details by Class &amp; Accounts'!V$18, 'E2 Allocators'!$B$15:$W$15, 0),FALSE)*$F88), 0, VLOOKUP(VLOOKUP($A88, 'E4 TB Allocation Details'!$A$18:$L$214, MATCH("Demand ID", 'E4 TB Allocation Details'!$A$18:$L$18, 0),FALSE), 'E2 Allocators'!$B$15:$W$358, MATCH('O5 Details by Class &amp; Accounts'!V$18, 'E2 Allocators'!$B$15:$W$15, 0),FALSE)*$F88)</f>
        <v>0</v>
      </c>
      <c r="W88" s="1322">
        <f>IF(ISERROR(VLOOKUP(VLOOKUP($A88, 'E4 TB Allocation Details'!$A$18:$L$214, MATCH("Demand ID", 'E4 TB Allocation Details'!$A$18:$L$18, 0),FALSE), 'E2 Allocators'!$B$15:$W$358, MATCH('O5 Details by Class &amp; Accounts'!W$18, 'E2 Allocators'!$B$15:$W$15, 0),FALSE)*$F88), 0, VLOOKUP(VLOOKUP($A88, 'E4 TB Allocation Details'!$A$18:$L$214, MATCH("Demand ID", 'E4 TB Allocation Details'!$A$18:$L$18, 0),FALSE), 'E2 Allocators'!$B$15:$W$358, MATCH('O5 Details by Class &amp; Accounts'!W$18, 'E2 Allocators'!$B$15:$W$15, 0),FALSE)*$F88)</f>
        <v>0</v>
      </c>
      <c r="X88" s="1322">
        <f>IF(ISERROR(VLOOKUP(VLOOKUP($A88, 'E4 TB Allocation Details'!$A$18:$L$214, MATCH("Demand ID", 'E4 TB Allocation Details'!$A$18:$L$18, 0),FALSE), 'E2 Allocators'!$B$15:$W$358, MATCH('O5 Details by Class &amp; Accounts'!X$18, 'E2 Allocators'!$B$15:$W$15, 0),FALSE)*$F88), 0, VLOOKUP(VLOOKUP($A88, 'E4 TB Allocation Details'!$A$18:$L$214, MATCH("Demand ID", 'E4 TB Allocation Details'!$A$18:$L$18, 0),FALSE), 'E2 Allocators'!$B$15:$W$358, MATCH('O5 Details by Class &amp; Accounts'!X$18, 'E2 Allocators'!$B$15:$W$15, 0),FALSE)*$F88)</f>
        <v>0</v>
      </c>
      <c r="Y88" s="1322">
        <f>IF(ISERROR(VLOOKUP(VLOOKUP($A88, 'E4 TB Allocation Details'!$A$18:$L$214, MATCH("Demand ID", 'E4 TB Allocation Details'!$A$18:$L$18, 0),FALSE), 'E2 Allocators'!$B$15:$W$358, MATCH('O5 Details by Class &amp; Accounts'!Y$18, 'E2 Allocators'!$B$15:$W$15, 0),FALSE)*$F88), 0, VLOOKUP(VLOOKUP($A88, 'E4 TB Allocation Details'!$A$18:$L$214, MATCH("Demand ID", 'E4 TB Allocation Details'!$A$18:$L$18, 0),FALSE), 'E2 Allocators'!$B$15:$W$358, MATCH('O5 Details by Class &amp; Accounts'!Y$18, 'E2 Allocators'!$B$15:$W$15, 0),FALSE)*$F88)</f>
        <v>0</v>
      </c>
      <c r="Z88" s="1322">
        <f>IF(ISERROR(VLOOKUP(VLOOKUP($A88, 'E4 TB Allocation Details'!$A$18:$L$214, MATCH("Demand ID", 'E4 TB Allocation Details'!$A$18:$L$18, 0),FALSE), 'E2 Allocators'!$B$15:$W$358, MATCH('O5 Details by Class &amp; Accounts'!Z$18, 'E2 Allocators'!$B$15:$W$15, 0),FALSE)*$F88), 0, VLOOKUP(VLOOKUP($A88, 'E4 TB Allocation Details'!$A$18:$L$214, MATCH("Demand ID", 'E4 TB Allocation Details'!$A$18:$L$18, 0),FALSE), 'E2 Allocators'!$B$15:$W$358, MATCH('O5 Details by Class &amp; Accounts'!Z$18, 'E2 Allocators'!$B$15:$W$15, 0),FALSE)*$F88)</f>
        <v>0</v>
      </c>
      <c r="AA88" s="1322">
        <f>IF(ISERROR(VLOOKUP(VLOOKUP($A88, 'E4 TB Allocation Details'!$A$18:$L$214, MATCH("Demand ID", 'E4 TB Allocation Details'!$A$18:$L$18, 0),FALSE), 'E2 Allocators'!$B$15:$W$358, MATCH('O5 Details by Class &amp; Accounts'!AA$18, 'E2 Allocators'!$B$15:$W$15, 0),FALSE)*$F88), 0, VLOOKUP(VLOOKUP($A88, 'E4 TB Allocation Details'!$A$18:$L$214, MATCH("Demand ID", 'E4 TB Allocation Details'!$A$18:$L$18, 0),FALSE), 'E2 Allocators'!$B$15:$W$358, MATCH('O5 Details by Class &amp; Accounts'!AA$18, 'E2 Allocators'!$B$15:$W$15, 0),FALSE)*$F88)</f>
        <v>0</v>
      </c>
      <c r="AB88" s="1322">
        <f>IF(ISERROR(VLOOKUP(VLOOKUP($A88, 'E4 TB Allocation Details'!$A$18:$L$214, MATCH("Demand ID", 'E4 TB Allocation Details'!$A$18:$L$18, 0),FALSE), 'E2 Allocators'!$B$15:$W$358, MATCH('O5 Details by Class &amp; Accounts'!AB$18, 'E2 Allocators'!$B$15:$W$15, 0),FALSE)*$F88), 0, VLOOKUP(VLOOKUP($A88, 'E4 TB Allocation Details'!$A$18:$L$214, MATCH("Demand ID", 'E4 TB Allocation Details'!$A$18:$L$18, 0),FALSE), 'E2 Allocators'!$B$15:$W$358, MATCH('O5 Details by Class &amp; Accounts'!AB$18, 'E2 Allocators'!$B$15:$W$15, 0),FALSE)*$F88)</f>
        <v>0</v>
      </c>
      <c r="AC88" s="1322">
        <f>SUM(I88:AB88)</f>
        <v>0</v>
      </c>
      <c r="AD88" s="1322">
        <f>IF(ISERROR(VLOOKUP(VLOOKUP($A88, 'E4 TB Allocation Details'!$A$18:$L$214, MATCH("Customer ID", 'E4 TB Allocation Details'!$A$18:$L$18, 0),FALSE), 'E2 Allocators'!$B$15:$W$358, MATCH('O5 Details by Class &amp; Accounts'!AD$18, 'E2 Allocators'!$B$15:$W$15, 0),FALSE)*$G88), 0, VLOOKUP(VLOOKUP($A88, 'E4 TB Allocation Details'!$A$18:$L$214, MATCH("Customer ID", 'E4 TB Allocation Details'!$A$18:$L$18, 0),FALSE), 'E2 Allocators'!$B$15:$W$358, MATCH('O5 Details by Class &amp; Accounts'!AD$18, 'E2 Allocators'!$B$15:$W$15, 0),FALSE)*$G88)</f>
        <v>0</v>
      </c>
      <c r="AE88" s="1322">
        <f>IF(ISERROR(VLOOKUP(VLOOKUP($A88, 'E4 TB Allocation Details'!$A$18:$L$214, MATCH("Customer ID", 'E4 TB Allocation Details'!$A$18:$L$18, 0),FALSE), 'E2 Allocators'!$B$15:$W$358, MATCH('O5 Details by Class &amp; Accounts'!AE$18, 'E2 Allocators'!$B$15:$W$15, 0),FALSE)*$G88), 0, VLOOKUP(VLOOKUP($A88, 'E4 TB Allocation Details'!$A$18:$L$214, MATCH("Customer ID", 'E4 TB Allocation Details'!$A$18:$L$18, 0),FALSE), 'E2 Allocators'!$B$15:$W$358, MATCH('O5 Details by Class &amp; Accounts'!AE$18, 'E2 Allocators'!$B$15:$W$15, 0),FALSE)*$G88)</f>
        <v>0</v>
      </c>
      <c r="AF88" s="1322">
        <f>IF(ISERROR(VLOOKUP(VLOOKUP($A88, 'E4 TB Allocation Details'!$A$18:$L$214, MATCH("Customer ID", 'E4 TB Allocation Details'!$A$18:$L$18, 0),FALSE), 'E2 Allocators'!$B$15:$W$358, MATCH('O5 Details by Class &amp; Accounts'!AF$18, 'E2 Allocators'!$B$15:$W$15, 0),FALSE)*$G88), 0, VLOOKUP(VLOOKUP($A88, 'E4 TB Allocation Details'!$A$18:$L$214, MATCH("Customer ID", 'E4 TB Allocation Details'!$A$18:$L$18, 0),FALSE), 'E2 Allocators'!$B$15:$W$358, MATCH('O5 Details by Class &amp; Accounts'!AF$18, 'E2 Allocators'!$B$15:$W$15, 0),FALSE)*$G88)</f>
        <v>0</v>
      </c>
      <c r="AG88" s="1322">
        <f>IF(ISERROR(VLOOKUP(VLOOKUP($A88, 'E4 TB Allocation Details'!$A$18:$L$214, MATCH("Customer ID", 'E4 TB Allocation Details'!$A$18:$L$18, 0),FALSE), 'E2 Allocators'!$B$15:$W$358, MATCH('O5 Details by Class &amp; Accounts'!AG$18, 'E2 Allocators'!$B$15:$W$15, 0),FALSE)*$G88), 0, VLOOKUP(VLOOKUP($A88, 'E4 TB Allocation Details'!$A$18:$L$214, MATCH("Customer ID", 'E4 TB Allocation Details'!$A$18:$L$18, 0),FALSE), 'E2 Allocators'!$B$15:$W$358, MATCH('O5 Details by Class &amp; Accounts'!AG$18, 'E2 Allocators'!$B$15:$W$15, 0),FALSE)*$G88)</f>
        <v>0</v>
      </c>
      <c r="AH88" s="1322">
        <f>IF(ISERROR(VLOOKUP(VLOOKUP($A88, 'E4 TB Allocation Details'!$A$18:$L$214, MATCH("Customer ID", 'E4 TB Allocation Details'!$A$18:$L$18, 0),FALSE), 'E2 Allocators'!$B$15:$W$358, MATCH('O5 Details by Class &amp; Accounts'!AH$18, 'E2 Allocators'!$B$15:$W$15, 0),FALSE)*$G88), 0, VLOOKUP(VLOOKUP($A88, 'E4 TB Allocation Details'!$A$18:$L$214, MATCH("Customer ID", 'E4 TB Allocation Details'!$A$18:$L$18, 0),FALSE), 'E2 Allocators'!$B$15:$W$358, MATCH('O5 Details by Class &amp; Accounts'!AH$18, 'E2 Allocators'!$B$15:$W$15, 0),FALSE)*$G88)</f>
        <v>0</v>
      </c>
      <c r="AI88" s="1322">
        <f>IF(ISERROR(VLOOKUP(VLOOKUP($A88, 'E4 TB Allocation Details'!$A$18:$L$214, MATCH("Customer ID", 'E4 TB Allocation Details'!$A$18:$L$18, 0),FALSE), 'E2 Allocators'!$B$15:$W$358, MATCH('O5 Details by Class &amp; Accounts'!AI$18, 'E2 Allocators'!$B$15:$W$15, 0),FALSE)*$G88), 0, VLOOKUP(VLOOKUP($A88, 'E4 TB Allocation Details'!$A$18:$L$214, MATCH("Customer ID", 'E4 TB Allocation Details'!$A$18:$L$18, 0),FALSE), 'E2 Allocators'!$B$15:$W$358, MATCH('O5 Details by Class &amp; Accounts'!AI$18, 'E2 Allocators'!$B$15:$W$15, 0),FALSE)*$G88)</f>
        <v>0</v>
      </c>
      <c r="AJ88" s="1322">
        <f>IF(ISERROR(VLOOKUP(VLOOKUP($A88, 'E4 TB Allocation Details'!$A$18:$L$214, MATCH("Customer ID", 'E4 TB Allocation Details'!$A$18:$L$18, 0),FALSE), 'E2 Allocators'!$B$15:$W$358, MATCH('O5 Details by Class &amp; Accounts'!AJ$18, 'E2 Allocators'!$B$15:$W$15, 0),FALSE)*$G88), 0, VLOOKUP(VLOOKUP($A88, 'E4 TB Allocation Details'!$A$18:$L$214, MATCH("Customer ID", 'E4 TB Allocation Details'!$A$18:$L$18, 0),FALSE), 'E2 Allocators'!$B$15:$W$358, MATCH('O5 Details by Class &amp; Accounts'!AJ$18, 'E2 Allocators'!$B$15:$W$15, 0),FALSE)*$G88)</f>
        <v>0</v>
      </c>
      <c r="AK88" s="1322">
        <f>IF(ISERROR(VLOOKUP(VLOOKUP($A88, 'E4 TB Allocation Details'!$A$18:$L$214, MATCH("Customer ID", 'E4 TB Allocation Details'!$A$18:$L$18, 0),FALSE), 'E2 Allocators'!$B$15:$W$358, MATCH('O5 Details by Class &amp; Accounts'!AK$18, 'E2 Allocators'!$B$15:$W$15, 0),FALSE)*$G88), 0, VLOOKUP(VLOOKUP($A88, 'E4 TB Allocation Details'!$A$18:$L$214, MATCH("Customer ID", 'E4 TB Allocation Details'!$A$18:$L$18, 0),FALSE), 'E2 Allocators'!$B$15:$W$358, MATCH('O5 Details by Class &amp; Accounts'!AK$18, 'E2 Allocators'!$B$15:$W$15, 0),FALSE)*$G88)</f>
        <v>0</v>
      </c>
      <c r="AL88" s="1322">
        <f>IF(ISERROR(VLOOKUP(VLOOKUP($A88, 'E4 TB Allocation Details'!$A$18:$L$214, MATCH("Customer ID", 'E4 TB Allocation Details'!$A$18:$L$18, 0),FALSE), 'E2 Allocators'!$B$15:$W$358, MATCH('O5 Details by Class &amp; Accounts'!AL$18, 'E2 Allocators'!$B$15:$W$15, 0),FALSE)*$G88), 0, VLOOKUP(VLOOKUP($A88, 'E4 TB Allocation Details'!$A$18:$L$214, MATCH("Customer ID", 'E4 TB Allocation Details'!$A$18:$L$18, 0),FALSE), 'E2 Allocators'!$B$15:$W$358, MATCH('O5 Details by Class &amp; Accounts'!AL$18, 'E2 Allocators'!$B$15:$W$15, 0),FALSE)*$G88)</f>
        <v>0</v>
      </c>
      <c r="AM88" s="1322">
        <f>IF(ISERROR(VLOOKUP(VLOOKUP($A88, 'E4 TB Allocation Details'!$A$18:$L$214, MATCH("Customer ID", 'E4 TB Allocation Details'!$A$18:$L$18, 0),FALSE), 'E2 Allocators'!$B$15:$W$358, MATCH('O5 Details by Class &amp; Accounts'!AM$18, 'E2 Allocators'!$B$15:$W$15, 0),FALSE)*$G88), 0, VLOOKUP(VLOOKUP($A88, 'E4 TB Allocation Details'!$A$18:$L$214, MATCH("Customer ID", 'E4 TB Allocation Details'!$A$18:$L$18, 0),FALSE), 'E2 Allocators'!$B$15:$W$358, MATCH('O5 Details by Class &amp; Accounts'!AM$18, 'E2 Allocators'!$B$15:$W$15, 0),FALSE)*$G88)</f>
        <v>0</v>
      </c>
      <c r="AN88" s="1322">
        <f>IF(ISERROR(VLOOKUP(VLOOKUP($A88, 'E4 TB Allocation Details'!$A$18:$L$214, MATCH("Customer ID", 'E4 TB Allocation Details'!$A$18:$L$18, 0),FALSE), 'E2 Allocators'!$B$15:$W$358, MATCH('O5 Details by Class &amp; Accounts'!AN$18, 'E2 Allocators'!$B$15:$W$15, 0),FALSE)*$G88), 0, VLOOKUP(VLOOKUP($A88, 'E4 TB Allocation Details'!$A$18:$L$214, MATCH("Customer ID", 'E4 TB Allocation Details'!$A$18:$L$18, 0),FALSE), 'E2 Allocators'!$B$15:$W$358, MATCH('O5 Details by Class &amp; Accounts'!AN$18, 'E2 Allocators'!$B$15:$W$15, 0),FALSE)*$G88)</f>
        <v>0</v>
      </c>
      <c r="AO88" s="1322">
        <f>IF(ISERROR(VLOOKUP(VLOOKUP($A88, 'E4 TB Allocation Details'!$A$18:$L$214, MATCH("Customer ID", 'E4 TB Allocation Details'!$A$18:$L$18, 0),FALSE), 'E2 Allocators'!$B$15:$W$358, MATCH('O5 Details by Class &amp; Accounts'!AO$18, 'E2 Allocators'!$B$15:$W$15, 0),FALSE)*$G88), 0, VLOOKUP(VLOOKUP($A88, 'E4 TB Allocation Details'!$A$18:$L$214, MATCH("Customer ID", 'E4 TB Allocation Details'!$A$18:$L$18, 0),FALSE), 'E2 Allocators'!$B$15:$W$358, MATCH('O5 Details by Class &amp; Accounts'!AO$18, 'E2 Allocators'!$B$15:$W$15, 0),FALSE)*$G88)</f>
        <v>0</v>
      </c>
      <c r="AP88" s="1322">
        <f>IF(ISERROR(VLOOKUP(VLOOKUP($A88, 'E4 TB Allocation Details'!$A$18:$L$214, MATCH("Customer ID", 'E4 TB Allocation Details'!$A$18:$L$18, 0),FALSE), 'E2 Allocators'!$B$15:$W$358, MATCH('O5 Details by Class &amp; Accounts'!AP$18, 'E2 Allocators'!$B$15:$W$15, 0),FALSE)*$G88), 0, VLOOKUP(VLOOKUP($A88, 'E4 TB Allocation Details'!$A$18:$L$214, MATCH("Customer ID", 'E4 TB Allocation Details'!$A$18:$L$18, 0),FALSE), 'E2 Allocators'!$B$15:$W$358, MATCH('O5 Details by Class &amp; Accounts'!AP$18, 'E2 Allocators'!$B$15:$W$15, 0),FALSE)*$G88)</f>
        <v>0</v>
      </c>
      <c r="AQ88" s="1322">
        <f>IF(ISERROR(VLOOKUP(VLOOKUP($A88, 'E4 TB Allocation Details'!$A$18:$L$214, MATCH("Customer ID", 'E4 TB Allocation Details'!$A$18:$L$18, 0),FALSE), 'E2 Allocators'!$B$15:$W$358, MATCH('O5 Details by Class &amp; Accounts'!AQ$18, 'E2 Allocators'!$B$15:$W$15, 0),FALSE)*$G88), 0, VLOOKUP(VLOOKUP($A88, 'E4 TB Allocation Details'!$A$18:$L$214, MATCH("Customer ID", 'E4 TB Allocation Details'!$A$18:$L$18, 0),FALSE), 'E2 Allocators'!$B$15:$W$358, MATCH('O5 Details by Class &amp; Accounts'!AQ$18, 'E2 Allocators'!$B$15:$W$15, 0),FALSE)*$G88)</f>
        <v>0</v>
      </c>
      <c r="AR88" s="1322">
        <f>IF(ISERROR(VLOOKUP(VLOOKUP($A88, 'E4 TB Allocation Details'!$A$18:$L$214, MATCH("Customer ID", 'E4 TB Allocation Details'!$A$18:$L$18, 0),FALSE), 'E2 Allocators'!$B$15:$W$358, MATCH('O5 Details by Class &amp; Accounts'!AR$18, 'E2 Allocators'!$B$15:$W$15, 0),FALSE)*$G88), 0, VLOOKUP(VLOOKUP($A88, 'E4 TB Allocation Details'!$A$18:$L$214, MATCH("Customer ID", 'E4 TB Allocation Details'!$A$18:$L$18, 0),FALSE), 'E2 Allocators'!$B$15:$W$358, MATCH('O5 Details by Class &amp; Accounts'!AR$18, 'E2 Allocators'!$B$15:$W$15, 0),FALSE)*$G88)</f>
        <v>0</v>
      </c>
      <c r="AS88" s="1322">
        <f>IF(ISERROR(VLOOKUP(VLOOKUP($A88, 'E4 TB Allocation Details'!$A$18:$L$214, MATCH("Customer ID", 'E4 TB Allocation Details'!$A$18:$L$18, 0),FALSE), 'E2 Allocators'!$B$15:$W$358, MATCH('O5 Details by Class &amp; Accounts'!AS$18, 'E2 Allocators'!$B$15:$W$15, 0),FALSE)*$G88), 0, VLOOKUP(VLOOKUP($A88, 'E4 TB Allocation Details'!$A$18:$L$214, MATCH("Customer ID", 'E4 TB Allocation Details'!$A$18:$L$18, 0),FALSE), 'E2 Allocators'!$B$15:$W$358, MATCH('O5 Details by Class &amp; Accounts'!AS$18, 'E2 Allocators'!$B$15:$W$15, 0),FALSE)*$G88)</f>
        <v>0</v>
      </c>
      <c r="AT88" s="1322">
        <f>IF(ISERROR(VLOOKUP(VLOOKUP($A88, 'E4 TB Allocation Details'!$A$18:$L$214, MATCH("Customer ID", 'E4 TB Allocation Details'!$A$18:$L$18, 0),FALSE), 'E2 Allocators'!$B$15:$W$358, MATCH('O5 Details by Class &amp; Accounts'!AT$18, 'E2 Allocators'!$B$15:$W$15, 0),FALSE)*$G88), 0, VLOOKUP(VLOOKUP($A88, 'E4 TB Allocation Details'!$A$18:$L$214, MATCH("Customer ID", 'E4 TB Allocation Details'!$A$18:$L$18, 0),FALSE), 'E2 Allocators'!$B$15:$W$358, MATCH('O5 Details by Class &amp; Accounts'!AT$18, 'E2 Allocators'!$B$15:$W$15, 0),FALSE)*$G88)</f>
        <v>0</v>
      </c>
      <c r="AU88" s="1322">
        <f>IF(ISERROR(VLOOKUP(VLOOKUP($A88, 'E4 TB Allocation Details'!$A$18:$L$214, MATCH("Customer ID", 'E4 TB Allocation Details'!$A$18:$L$18, 0),FALSE), 'E2 Allocators'!$B$15:$W$358, MATCH('O5 Details by Class &amp; Accounts'!AU$18, 'E2 Allocators'!$B$15:$W$15, 0),FALSE)*$G88), 0, VLOOKUP(VLOOKUP($A88, 'E4 TB Allocation Details'!$A$18:$L$214, MATCH("Customer ID", 'E4 TB Allocation Details'!$A$18:$L$18, 0),FALSE), 'E2 Allocators'!$B$15:$W$358, MATCH('O5 Details by Class &amp; Accounts'!AU$18, 'E2 Allocators'!$B$15:$W$15, 0),FALSE)*$G88)</f>
        <v>0</v>
      </c>
      <c r="AV88" s="1322">
        <f>IF(ISERROR(VLOOKUP(VLOOKUP($A88, 'E4 TB Allocation Details'!$A$18:$L$214, MATCH("Customer ID", 'E4 TB Allocation Details'!$A$18:$L$18, 0),FALSE), 'E2 Allocators'!$B$15:$W$358, MATCH('O5 Details by Class &amp; Accounts'!AV$18, 'E2 Allocators'!$B$15:$W$15, 0),FALSE)*$G88), 0, VLOOKUP(VLOOKUP($A88, 'E4 TB Allocation Details'!$A$18:$L$214, MATCH("Customer ID", 'E4 TB Allocation Details'!$A$18:$L$18, 0),FALSE), 'E2 Allocators'!$B$15:$W$358, MATCH('O5 Details by Class &amp; Accounts'!AV$18, 'E2 Allocators'!$B$15:$W$15, 0),FALSE)*$G88)</f>
        <v>0</v>
      </c>
      <c r="AW88" s="1322">
        <f>IF(ISERROR(VLOOKUP(VLOOKUP($A88, 'E4 TB Allocation Details'!$A$18:$L$214, MATCH("Customer ID", 'E4 TB Allocation Details'!$A$18:$L$18, 0),FALSE), 'E2 Allocators'!$B$15:$W$358, MATCH('O5 Details by Class &amp; Accounts'!AW$18, 'E2 Allocators'!$B$15:$W$15, 0),FALSE)*$G88), 0, VLOOKUP(VLOOKUP($A88, 'E4 TB Allocation Details'!$A$18:$L$214, MATCH("Customer ID", 'E4 TB Allocation Details'!$A$18:$L$18, 0),FALSE), 'E2 Allocators'!$B$15:$W$358, MATCH('O5 Details by Class &amp; Accounts'!AW$18, 'E2 Allocators'!$B$15:$W$15, 0),FALSE)*$G88)</f>
        <v>0</v>
      </c>
      <c r="AX88" s="1322">
        <f>SUM(AD88:AW88)</f>
        <v>0</v>
      </c>
      <c r="AY88" s="1322">
        <f>IF(ISERROR(VLOOKUP(VLOOKUP($A88, 'E4 TB Allocation Details'!$A$18:$L$214, MATCH("Misc ID", 'E4 TB Allocation Details'!$A$18:$L$18, 0),FALSE), 'E2 Allocators'!$B$15:$W$358, MATCH('O5 Details by Class &amp; Accounts'!AY$18, 'E2 Allocators'!$B$15:$W$15, 0),FALSE)*$E88), 0, VLOOKUP(VLOOKUP($A88, 'E4 TB Allocation Details'!$A$18:$L$214, MATCH("Misc ID", 'E4 TB Allocation Details'!$A$18:$L$18, 0),FALSE), 'E2 Allocators'!$B$15:$W$358, MATCH('O5 Details by Class &amp; Accounts'!AY$18, 'E2 Allocators'!$B$15:$W$15, 0),FALSE)*$E88)</f>
        <v>-19949.937349951935</v>
      </c>
      <c r="AZ88" s="1322">
        <f>IF(ISERROR(VLOOKUP(VLOOKUP($A88, 'E4 TB Allocation Details'!$A$18:$L$214, MATCH("Misc ID", 'E4 TB Allocation Details'!$A$18:$L$18, 0),FALSE), 'E2 Allocators'!$B$15:$W$358, MATCH('O5 Details by Class &amp; Accounts'!AZ$18, 'E2 Allocators'!$B$15:$W$15, 0),FALSE)*$E88), 0, VLOOKUP(VLOOKUP($A88, 'E4 TB Allocation Details'!$A$18:$L$214, MATCH("Misc ID", 'E4 TB Allocation Details'!$A$18:$L$18, 0),FALSE), 'E2 Allocators'!$B$15:$W$358, MATCH('O5 Details by Class &amp; Accounts'!AZ$18, 'E2 Allocators'!$B$15:$W$15, 0),FALSE)*$E88)</f>
        <v>-3283.2353693885339</v>
      </c>
      <c r="BA88" s="1322">
        <f>IF(ISERROR(VLOOKUP(VLOOKUP($A88, 'E4 TB Allocation Details'!$A$18:$L$214, MATCH("Misc ID", 'E4 TB Allocation Details'!$A$18:$L$18, 0),FALSE), 'E2 Allocators'!$B$15:$W$358, MATCH('O5 Details by Class &amp; Accounts'!BA$18, 'E2 Allocators'!$B$15:$W$15, 0),FALSE)*$E88), 0, VLOOKUP(VLOOKUP($A88, 'E4 TB Allocation Details'!$A$18:$L$214, MATCH("Misc ID", 'E4 TB Allocation Details'!$A$18:$L$18, 0),FALSE), 'E2 Allocators'!$B$15:$W$358, MATCH('O5 Details by Class &amp; Accounts'!BA$18, 'E2 Allocators'!$B$15:$W$15, 0),FALSE)*$E88)</f>
        <v>-320.57428575644565</v>
      </c>
      <c r="BB88" s="1322">
        <f>IF(ISERROR(VLOOKUP(VLOOKUP($A88, 'E4 TB Allocation Details'!$A$18:$L$214, MATCH("Misc ID", 'E4 TB Allocation Details'!$A$18:$L$18, 0),FALSE), 'E2 Allocators'!$B$15:$W$358, MATCH('O5 Details by Class &amp; Accounts'!BB$18, 'E2 Allocators'!$B$15:$W$15, 0),FALSE)*$E88), 0, VLOOKUP(VLOOKUP($A88, 'E4 TB Allocation Details'!$A$18:$L$214, MATCH("Misc ID", 'E4 TB Allocation Details'!$A$18:$L$18, 0),FALSE), 'E2 Allocators'!$B$15:$W$358, MATCH('O5 Details by Class &amp; Accounts'!BB$18, 'E2 Allocators'!$B$15:$W$15, 0),FALSE)*$E88)</f>
        <v>0</v>
      </c>
      <c r="BC88" s="1322">
        <f>IF(ISERROR(VLOOKUP(VLOOKUP($A88, 'E4 TB Allocation Details'!$A$18:$L$214, MATCH("Misc ID", 'E4 TB Allocation Details'!$A$18:$L$18, 0),FALSE), 'E2 Allocators'!$B$15:$W$358, MATCH('O5 Details by Class &amp; Accounts'!BC$18, 'E2 Allocators'!$B$15:$W$15, 0),FALSE)*$E88), 0, VLOOKUP(VLOOKUP($A88, 'E4 TB Allocation Details'!$A$18:$L$214, MATCH("Misc ID", 'E4 TB Allocation Details'!$A$18:$L$18, 0),FALSE), 'E2 Allocators'!$B$15:$W$358, MATCH('O5 Details by Class &amp; Accounts'!BC$18, 'E2 Allocators'!$B$15:$W$15, 0),FALSE)*$E88)</f>
        <v>0</v>
      </c>
      <c r="BD88" s="1322">
        <f>IF(ISERROR(VLOOKUP(VLOOKUP($A88, 'E4 TB Allocation Details'!$A$18:$L$214, MATCH("Misc ID", 'E4 TB Allocation Details'!$A$18:$L$18, 0),FALSE), 'E2 Allocators'!$B$15:$W$358, MATCH('O5 Details by Class &amp; Accounts'!BD$18, 'E2 Allocators'!$B$15:$W$15, 0),FALSE)*$E88), 0, VLOOKUP(VLOOKUP($A88, 'E4 TB Allocation Details'!$A$18:$L$214, MATCH("Misc ID", 'E4 TB Allocation Details'!$A$18:$L$18, 0),FALSE), 'E2 Allocators'!$B$15:$W$358, MATCH('O5 Details by Class &amp; Accounts'!BD$18, 'E2 Allocators'!$B$15:$W$15, 0),FALSE)*$E88)</f>
        <v>-2.4471319523392796</v>
      </c>
      <c r="BE88" s="1322">
        <f>IF(ISERROR(VLOOKUP(VLOOKUP($A88, 'E4 TB Allocation Details'!$A$18:$L$214, MATCH("Misc ID", 'E4 TB Allocation Details'!$A$18:$L$18, 0),FALSE), 'E2 Allocators'!$B$15:$W$358, MATCH('O5 Details by Class &amp; Accounts'!BE$18, 'E2 Allocators'!$B$15:$W$15, 0),FALSE)*$E88), 0, VLOOKUP(VLOOKUP($A88, 'E4 TB Allocation Details'!$A$18:$L$214, MATCH("Misc ID", 'E4 TB Allocation Details'!$A$18:$L$18, 0),FALSE), 'E2 Allocators'!$B$15:$W$358, MATCH('O5 Details by Class &amp; Accounts'!BE$18, 'E2 Allocators'!$B$15:$W$15, 0),FALSE)*$E88)</f>
        <v>-5351.3054321899281</v>
      </c>
      <c r="BF88" s="1322">
        <f>IF(ISERROR(VLOOKUP(VLOOKUP($A88, 'E4 TB Allocation Details'!$A$18:$L$214, MATCH("Misc ID", 'E4 TB Allocation Details'!$A$18:$L$18, 0),FALSE), 'E2 Allocators'!$B$15:$W$358, MATCH('O5 Details by Class &amp; Accounts'!BF$18, 'E2 Allocators'!$B$15:$W$15, 0),FALSE)*$E88), 0, VLOOKUP(VLOOKUP($A88, 'E4 TB Allocation Details'!$A$18:$L$214, MATCH("Misc ID", 'E4 TB Allocation Details'!$A$18:$L$18, 0),FALSE), 'E2 Allocators'!$B$15:$W$358, MATCH('O5 Details by Class &amp; Accounts'!BF$18, 'E2 Allocators'!$B$15:$W$15, 0),FALSE)*$E88)</f>
        <v>0</v>
      </c>
      <c r="BG88" s="1322">
        <f>IF(ISERROR(VLOOKUP(VLOOKUP($A88, 'E4 TB Allocation Details'!$A$18:$L$214, MATCH("Misc ID", 'E4 TB Allocation Details'!$A$18:$L$18, 0),FALSE), 'E2 Allocators'!$B$15:$W$358, MATCH('O5 Details by Class &amp; Accounts'!BG$18, 'E2 Allocators'!$B$15:$W$15, 0),FALSE)*$E88), 0, VLOOKUP(VLOOKUP($A88, 'E4 TB Allocation Details'!$A$18:$L$214, MATCH("Misc ID", 'E4 TB Allocation Details'!$A$18:$L$18, 0),FALSE), 'E2 Allocators'!$B$15:$W$358, MATCH('O5 Details by Class &amp; Accounts'!BG$18, 'E2 Allocators'!$B$15:$W$15, 0),FALSE)*$E88)</f>
        <v>-63.625430760821267</v>
      </c>
      <c r="BH88" s="1322">
        <f>IF(ISERROR(VLOOKUP(VLOOKUP($A88, 'E4 TB Allocation Details'!$A$18:$L$214, MATCH("Misc ID", 'E4 TB Allocation Details'!$A$18:$L$18, 0),FALSE), 'E2 Allocators'!$B$15:$W$358, MATCH('O5 Details by Class &amp; Accounts'!BH$18, 'E2 Allocators'!$B$15:$W$15, 0),FALSE)*$E88), 0, VLOOKUP(VLOOKUP($A88, 'E4 TB Allocation Details'!$A$18:$L$214, MATCH("Misc ID", 'E4 TB Allocation Details'!$A$18:$L$18, 0),FALSE), 'E2 Allocators'!$B$15:$W$358, MATCH('O5 Details by Class &amp; Accounts'!BH$18, 'E2 Allocators'!$B$15:$W$15, 0),FALSE)*$E88)</f>
        <v>0</v>
      </c>
      <c r="BI88" s="1322">
        <f>IF(ISERROR(VLOOKUP(VLOOKUP($A88, 'E4 TB Allocation Details'!$A$18:$L$214, MATCH("Misc ID", 'E4 TB Allocation Details'!$A$18:$L$18, 0),FALSE), 'E2 Allocators'!$B$15:$W$358, MATCH('O5 Details by Class &amp; Accounts'!BI$18, 'E2 Allocators'!$B$15:$W$15, 0),FALSE)*$E88), 0, VLOOKUP(VLOOKUP($A88, 'E4 TB Allocation Details'!$A$18:$L$214, MATCH("Misc ID", 'E4 TB Allocation Details'!$A$18:$L$18, 0),FALSE), 'E2 Allocators'!$B$15:$W$358, MATCH('O5 Details by Class &amp; Accounts'!BI$18, 'E2 Allocators'!$B$15:$W$15, 0),FALSE)*$E88)</f>
        <v>0</v>
      </c>
      <c r="BJ88" s="1322">
        <f>IF(ISERROR(VLOOKUP(VLOOKUP($A88, 'E4 TB Allocation Details'!$A$18:$L$214, MATCH("Misc ID", 'E4 TB Allocation Details'!$A$18:$L$18, 0),FALSE), 'E2 Allocators'!$B$15:$W$358, MATCH('O5 Details by Class &amp; Accounts'!BJ$18, 'E2 Allocators'!$B$15:$W$15, 0),FALSE)*$E88), 0, VLOOKUP(VLOOKUP($A88, 'E4 TB Allocation Details'!$A$18:$L$214, MATCH("Misc ID", 'E4 TB Allocation Details'!$A$18:$L$18, 0),FALSE), 'E2 Allocators'!$B$15:$W$358, MATCH('O5 Details by Class &amp; Accounts'!BJ$18, 'E2 Allocators'!$B$15:$W$15, 0),FALSE)*$E88)</f>
        <v>0</v>
      </c>
      <c r="BK88" s="1322">
        <f>IF(ISERROR(VLOOKUP(VLOOKUP($A88, 'E4 TB Allocation Details'!$A$18:$L$214, MATCH("Misc ID", 'E4 TB Allocation Details'!$A$18:$L$18, 0),FALSE), 'E2 Allocators'!$B$15:$W$358, MATCH('O5 Details by Class &amp; Accounts'!BK$18, 'E2 Allocators'!$B$15:$W$15, 0),FALSE)*$E88), 0, VLOOKUP(VLOOKUP($A88, 'E4 TB Allocation Details'!$A$18:$L$214, MATCH("Misc ID", 'E4 TB Allocation Details'!$A$18:$L$18, 0),FALSE), 'E2 Allocators'!$B$15:$W$358, MATCH('O5 Details by Class &amp; Accounts'!BK$18, 'E2 Allocators'!$B$15:$W$15, 0),FALSE)*$E88)</f>
        <v>0</v>
      </c>
      <c r="BL88" s="1322">
        <f>IF(ISERROR(VLOOKUP(VLOOKUP($A88, 'E4 TB Allocation Details'!$A$18:$L$214, MATCH("Misc ID", 'E4 TB Allocation Details'!$A$18:$L$18, 0),FALSE), 'E2 Allocators'!$B$15:$W$358, MATCH('O5 Details by Class &amp; Accounts'!BL$18, 'E2 Allocators'!$B$15:$W$15, 0),FALSE)*$E88), 0, VLOOKUP(VLOOKUP($A88, 'E4 TB Allocation Details'!$A$18:$L$214, MATCH("Misc ID", 'E4 TB Allocation Details'!$A$18:$L$18, 0),FALSE), 'E2 Allocators'!$B$15:$W$358, MATCH('O5 Details by Class &amp; Accounts'!BL$18, 'E2 Allocators'!$B$15:$W$15, 0),FALSE)*$E88)</f>
        <v>0</v>
      </c>
      <c r="BM88" s="1322">
        <f>IF(ISERROR(VLOOKUP(VLOOKUP($A88, 'E4 TB Allocation Details'!$A$18:$L$214, MATCH("Misc ID", 'E4 TB Allocation Details'!$A$18:$L$18, 0),FALSE), 'E2 Allocators'!$B$15:$W$358, MATCH('O5 Details by Class &amp; Accounts'!BM$18, 'E2 Allocators'!$B$15:$W$15, 0),FALSE)*$E88), 0, VLOOKUP(VLOOKUP($A88, 'E4 TB Allocation Details'!$A$18:$L$214, MATCH("Misc ID", 'E4 TB Allocation Details'!$A$18:$L$18, 0),FALSE), 'E2 Allocators'!$B$15:$W$358, MATCH('O5 Details by Class &amp; Accounts'!BM$18, 'E2 Allocators'!$B$15:$W$15, 0),FALSE)*$E88)</f>
        <v>0</v>
      </c>
      <c r="BN88" s="1322">
        <f>IF(ISERROR(VLOOKUP(VLOOKUP($A88, 'E4 TB Allocation Details'!$A$18:$L$214, MATCH("Misc ID", 'E4 TB Allocation Details'!$A$18:$L$18, 0),FALSE), 'E2 Allocators'!$B$15:$W$358, MATCH('O5 Details by Class &amp; Accounts'!BN$18, 'E2 Allocators'!$B$15:$W$15, 0),FALSE)*$E88), 0, VLOOKUP(VLOOKUP($A88, 'E4 TB Allocation Details'!$A$18:$L$214, MATCH("Misc ID", 'E4 TB Allocation Details'!$A$18:$L$18, 0),FALSE), 'E2 Allocators'!$B$15:$W$358, MATCH('O5 Details by Class &amp; Accounts'!BN$18, 'E2 Allocators'!$B$15:$W$15, 0),FALSE)*$E88)</f>
        <v>0</v>
      </c>
      <c r="BO88" s="1322">
        <f>IF(ISERROR(VLOOKUP(VLOOKUP($A88, 'E4 TB Allocation Details'!$A$18:$L$214, MATCH("Misc ID", 'E4 TB Allocation Details'!$A$18:$L$18, 0),FALSE), 'E2 Allocators'!$B$15:$W$358, MATCH('O5 Details by Class &amp; Accounts'!BO$18, 'E2 Allocators'!$B$15:$W$15, 0),FALSE)*$E88), 0, VLOOKUP(VLOOKUP($A88, 'E4 TB Allocation Details'!$A$18:$L$214, MATCH("Misc ID", 'E4 TB Allocation Details'!$A$18:$L$18, 0),FALSE), 'E2 Allocators'!$B$15:$W$358, MATCH('O5 Details by Class &amp; Accounts'!BO$18, 'E2 Allocators'!$B$15:$W$15, 0),FALSE)*$E88)</f>
        <v>0</v>
      </c>
      <c r="BP88" s="1322">
        <f>IF(ISERROR(VLOOKUP(VLOOKUP($A88, 'E4 TB Allocation Details'!$A$18:$L$214, MATCH("Misc ID", 'E4 TB Allocation Details'!$A$18:$L$18, 0),FALSE), 'E2 Allocators'!$B$15:$W$358, MATCH('O5 Details by Class &amp; Accounts'!BP$18, 'E2 Allocators'!$B$15:$W$15, 0),FALSE)*$E88), 0, VLOOKUP(VLOOKUP($A88, 'E4 TB Allocation Details'!$A$18:$L$214, MATCH("Misc ID", 'E4 TB Allocation Details'!$A$18:$L$18, 0),FALSE), 'E2 Allocators'!$B$15:$W$358, MATCH('O5 Details by Class &amp; Accounts'!BP$18, 'E2 Allocators'!$B$15:$W$15, 0),FALSE)*$E88)</f>
        <v>0</v>
      </c>
      <c r="BQ88" s="1322">
        <f>IF(ISERROR(VLOOKUP(VLOOKUP($A88, 'E4 TB Allocation Details'!$A$18:$L$214, MATCH("Misc ID", 'E4 TB Allocation Details'!$A$18:$L$18, 0),FALSE), 'E2 Allocators'!$B$15:$W$358, MATCH('O5 Details by Class &amp; Accounts'!BQ$18, 'E2 Allocators'!$B$15:$W$15, 0),FALSE)*$E88), 0, VLOOKUP(VLOOKUP($A88, 'E4 TB Allocation Details'!$A$18:$L$214, MATCH("Misc ID", 'E4 TB Allocation Details'!$A$18:$L$18, 0),FALSE), 'E2 Allocators'!$B$15:$W$358, MATCH('O5 Details by Class &amp; Accounts'!BQ$18, 'E2 Allocators'!$B$15:$W$15, 0),FALSE)*$E88)</f>
        <v>0</v>
      </c>
      <c r="BR88" s="1322">
        <f>IF(ISERROR(VLOOKUP(VLOOKUP($A88, 'E4 TB Allocation Details'!$A$18:$L$214, MATCH("Misc ID", 'E4 TB Allocation Details'!$A$18:$L$18, 0),FALSE), 'E2 Allocators'!$B$15:$W$358, MATCH('O5 Details by Class &amp; Accounts'!BR$18, 'E2 Allocators'!$B$15:$W$15, 0),FALSE)*$E88), 0, VLOOKUP(VLOOKUP($A88, 'E4 TB Allocation Details'!$A$18:$L$214, MATCH("Misc ID", 'E4 TB Allocation Details'!$A$18:$L$18, 0),FALSE), 'E2 Allocators'!$B$15:$W$358, MATCH('O5 Details by Class &amp; Accounts'!BR$18, 'E2 Allocators'!$B$15:$W$15, 0),FALSE)*$E88)</f>
        <v>0</v>
      </c>
      <c r="BS88" s="1322">
        <f>SUM(AY88:BR88)</f>
        <v>-28971.125000000007</v>
      </c>
      <c r="BT88" s="1322">
        <f>IF(ISERROR(VLOOKUP(VLOOKUP($A88, 'E4 TB Allocation Details'!$A$18:$L$214, MATCH("A &amp; G ID", 'E4 TB Allocation Details'!$A$18:$L$18, 0),FALSE), 'E2 Allocators'!$B$15:$W$358, MATCH('O5 Details by Class &amp; Accounts'!BT$18, 'E2 Allocators'!$B$15:$W$15, 0),FALSE)*$E88), 0, VLOOKUP(VLOOKUP($A88, 'E4 TB Allocation Details'!$A$18:$L$214, MATCH("A &amp; G ID", 'E4 TB Allocation Details'!$A$18:$L$18, 0),FALSE), 'E2 Allocators'!$B$15:$W$358, MATCH('O5 Details by Class &amp; Accounts'!BT$18, 'E2 Allocators'!$B$15:$W$15, 0),FALSE)*$E88)</f>
        <v>0</v>
      </c>
      <c r="BU88" s="1322">
        <f>IF(ISERROR(VLOOKUP(VLOOKUP($A88, 'E4 TB Allocation Details'!$A$18:$L$214, MATCH("A &amp; G ID", 'E4 TB Allocation Details'!$A$18:$L$18, 0),FALSE), 'E2 Allocators'!$B$15:$W$358, MATCH('O5 Details by Class &amp; Accounts'!BU$18, 'E2 Allocators'!$B$15:$W$15, 0),FALSE)*$E88), 0, VLOOKUP(VLOOKUP($A88, 'E4 TB Allocation Details'!$A$18:$L$214, MATCH("A &amp; G ID", 'E4 TB Allocation Details'!$A$18:$L$18, 0),FALSE), 'E2 Allocators'!$B$15:$W$358, MATCH('O5 Details by Class &amp; Accounts'!BU$18, 'E2 Allocators'!$B$15:$W$15, 0),FALSE)*$E88)</f>
        <v>0</v>
      </c>
      <c r="BV88" s="1322">
        <f>IF(ISERROR(VLOOKUP(VLOOKUP($A88, 'E4 TB Allocation Details'!$A$18:$L$214, MATCH("A &amp; G ID", 'E4 TB Allocation Details'!$A$18:$L$18, 0),FALSE), 'E2 Allocators'!$B$15:$W$358, MATCH('O5 Details by Class &amp; Accounts'!BV$18, 'E2 Allocators'!$B$15:$W$15, 0),FALSE)*$E88), 0, VLOOKUP(VLOOKUP($A88, 'E4 TB Allocation Details'!$A$18:$L$214, MATCH("A &amp; G ID", 'E4 TB Allocation Details'!$A$18:$L$18, 0),FALSE), 'E2 Allocators'!$B$15:$W$358, MATCH('O5 Details by Class &amp; Accounts'!BV$18, 'E2 Allocators'!$B$15:$W$15, 0),FALSE)*$E88)</f>
        <v>0</v>
      </c>
      <c r="BW88" s="1322">
        <f>IF(ISERROR(VLOOKUP(VLOOKUP($A88, 'E4 TB Allocation Details'!$A$18:$L$214, MATCH("A &amp; G ID", 'E4 TB Allocation Details'!$A$18:$L$18, 0),FALSE), 'E2 Allocators'!$B$15:$W$358, MATCH('O5 Details by Class &amp; Accounts'!BW$18, 'E2 Allocators'!$B$15:$W$15, 0),FALSE)*$E88), 0, VLOOKUP(VLOOKUP($A88, 'E4 TB Allocation Details'!$A$18:$L$214, MATCH("A &amp; G ID", 'E4 TB Allocation Details'!$A$18:$L$18, 0),FALSE), 'E2 Allocators'!$B$15:$W$358, MATCH('O5 Details by Class &amp; Accounts'!BW$18, 'E2 Allocators'!$B$15:$W$15, 0),FALSE)*$E88)</f>
        <v>0</v>
      </c>
      <c r="BX88" s="1322">
        <f>IF(ISERROR(VLOOKUP(VLOOKUP($A88, 'E4 TB Allocation Details'!$A$18:$L$214, MATCH("A &amp; G ID", 'E4 TB Allocation Details'!$A$18:$L$18, 0),FALSE), 'E2 Allocators'!$B$15:$W$358, MATCH('O5 Details by Class &amp; Accounts'!BX$18, 'E2 Allocators'!$B$15:$W$15, 0),FALSE)*$E88), 0, VLOOKUP(VLOOKUP($A88, 'E4 TB Allocation Details'!$A$18:$L$214, MATCH("A &amp; G ID", 'E4 TB Allocation Details'!$A$18:$L$18, 0),FALSE), 'E2 Allocators'!$B$15:$W$358, MATCH('O5 Details by Class &amp; Accounts'!BX$18, 'E2 Allocators'!$B$15:$W$15, 0),FALSE)*$E88)</f>
        <v>0</v>
      </c>
      <c r="BY88" s="1322">
        <f>IF(ISERROR(VLOOKUP(VLOOKUP($A88, 'E4 TB Allocation Details'!$A$18:$L$214, MATCH("A &amp; G ID", 'E4 TB Allocation Details'!$A$18:$L$18, 0),FALSE), 'E2 Allocators'!$B$15:$W$358, MATCH('O5 Details by Class &amp; Accounts'!BY$18, 'E2 Allocators'!$B$15:$W$15, 0),FALSE)*$E88), 0, VLOOKUP(VLOOKUP($A88, 'E4 TB Allocation Details'!$A$18:$L$214, MATCH("A &amp; G ID", 'E4 TB Allocation Details'!$A$18:$L$18, 0),FALSE), 'E2 Allocators'!$B$15:$W$358, MATCH('O5 Details by Class &amp; Accounts'!BY$18, 'E2 Allocators'!$B$15:$W$15, 0),FALSE)*$E88)</f>
        <v>0</v>
      </c>
      <c r="BZ88" s="1322">
        <f>IF(ISERROR(VLOOKUP(VLOOKUP($A88, 'E4 TB Allocation Details'!$A$18:$L$214, MATCH("A &amp; G ID", 'E4 TB Allocation Details'!$A$18:$L$18, 0),FALSE), 'E2 Allocators'!$B$15:$W$358, MATCH('O5 Details by Class &amp; Accounts'!BZ$18, 'E2 Allocators'!$B$15:$W$15, 0),FALSE)*$E88), 0, VLOOKUP(VLOOKUP($A88, 'E4 TB Allocation Details'!$A$18:$L$214, MATCH("A &amp; G ID", 'E4 TB Allocation Details'!$A$18:$L$18, 0),FALSE), 'E2 Allocators'!$B$15:$W$358, MATCH('O5 Details by Class &amp; Accounts'!BZ$18, 'E2 Allocators'!$B$15:$W$15, 0),FALSE)*$E88)</f>
        <v>0</v>
      </c>
      <c r="CA88" s="1322">
        <f>IF(ISERROR(VLOOKUP(VLOOKUP($A88, 'E4 TB Allocation Details'!$A$18:$L$214, MATCH("A &amp; G ID", 'E4 TB Allocation Details'!$A$18:$L$18, 0),FALSE), 'E2 Allocators'!$B$15:$W$358, MATCH('O5 Details by Class &amp; Accounts'!CA$18, 'E2 Allocators'!$B$15:$W$15, 0),FALSE)*$E88), 0, VLOOKUP(VLOOKUP($A88, 'E4 TB Allocation Details'!$A$18:$L$214, MATCH("A &amp; G ID", 'E4 TB Allocation Details'!$A$18:$L$18, 0),FALSE), 'E2 Allocators'!$B$15:$W$358, MATCH('O5 Details by Class &amp; Accounts'!CA$18, 'E2 Allocators'!$B$15:$W$15, 0),FALSE)*$E88)</f>
        <v>0</v>
      </c>
      <c r="CB88" s="1322">
        <f>IF(ISERROR(VLOOKUP(VLOOKUP($A88, 'E4 TB Allocation Details'!$A$18:$L$214, MATCH("A &amp; G ID", 'E4 TB Allocation Details'!$A$18:$L$18, 0),FALSE), 'E2 Allocators'!$B$15:$W$358, MATCH('O5 Details by Class &amp; Accounts'!CB$18, 'E2 Allocators'!$B$15:$W$15, 0),FALSE)*$E88), 0, VLOOKUP(VLOOKUP($A88, 'E4 TB Allocation Details'!$A$18:$L$214, MATCH("A &amp; G ID", 'E4 TB Allocation Details'!$A$18:$L$18, 0),FALSE), 'E2 Allocators'!$B$15:$W$358, MATCH('O5 Details by Class &amp; Accounts'!CB$18, 'E2 Allocators'!$B$15:$W$15, 0),FALSE)*$E88)</f>
        <v>0</v>
      </c>
      <c r="CC88" s="1322">
        <f>IF(ISERROR(VLOOKUP(VLOOKUP($A88, 'E4 TB Allocation Details'!$A$18:$L$214, MATCH("A &amp; G ID", 'E4 TB Allocation Details'!$A$18:$L$18, 0),FALSE), 'E2 Allocators'!$B$15:$W$358, MATCH('O5 Details by Class &amp; Accounts'!CC$18, 'E2 Allocators'!$B$15:$W$15, 0),FALSE)*$E88), 0, VLOOKUP(VLOOKUP($A88, 'E4 TB Allocation Details'!$A$18:$L$214, MATCH("A &amp; G ID", 'E4 TB Allocation Details'!$A$18:$L$18, 0),FALSE), 'E2 Allocators'!$B$15:$W$358, MATCH('O5 Details by Class &amp; Accounts'!CC$18, 'E2 Allocators'!$B$15:$W$15, 0),FALSE)*$E88)</f>
        <v>0</v>
      </c>
      <c r="CD88" s="1322">
        <f>IF(ISERROR(VLOOKUP(VLOOKUP($A88, 'E4 TB Allocation Details'!$A$18:$L$214, MATCH("A &amp; G ID", 'E4 TB Allocation Details'!$A$18:$L$18, 0),FALSE), 'E2 Allocators'!$B$15:$W$358, MATCH('O5 Details by Class &amp; Accounts'!CD$18, 'E2 Allocators'!$B$15:$W$15, 0),FALSE)*$E88), 0, VLOOKUP(VLOOKUP($A88, 'E4 TB Allocation Details'!$A$18:$L$214, MATCH("A &amp; G ID", 'E4 TB Allocation Details'!$A$18:$L$18, 0),FALSE), 'E2 Allocators'!$B$15:$W$358, MATCH('O5 Details by Class &amp; Accounts'!CD$18, 'E2 Allocators'!$B$15:$W$15, 0),FALSE)*$E88)</f>
        <v>0</v>
      </c>
      <c r="CE88" s="1322">
        <f>IF(ISERROR(VLOOKUP(VLOOKUP($A88, 'E4 TB Allocation Details'!$A$18:$L$214, MATCH("A &amp; G ID", 'E4 TB Allocation Details'!$A$18:$L$18, 0),FALSE), 'E2 Allocators'!$B$15:$W$358, MATCH('O5 Details by Class &amp; Accounts'!CE$18, 'E2 Allocators'!$B$15:$W$15, 0),FALSE)*$E88), 0, VLOOKUP(VLOOKUP($A88, 'E4 TB Allocation Details'!$A$18:$L$214, MATCH("A &amp; G ID", 'E4 TB Allocation Details'!$A$18:$L$18, 0),FALSE), 'E2 Allocators'!$B$15:$W$358, MATCH('O5 Details by Class &amp; Accounts'!CE$18, 'E2 Allocators'!$B$15:$W$15, 0),FALSE)*$E88)</f>
        <v>0</v>
      </c>
      <c r="CF88" s="1322">
        <f>IF(ISERROR(VLOOKUP(VLOOKUP($A88, 'E4 TB Allocation Details'!$A$18:$L$214, MATCH("A &amp; G ID", 'E4 TB Allocation Details'!$A$18:$L$18, 0),FALSE), 'E2 Allocators'!$B$15:$W$358, MATCH('O5 Details by Class &amp; Accounts'!CF$18, 'E2 Allocators'!$B$15:$W$15, 0),FALSE)*$E88), 0, VLOOKUP(VLOOKUP($A88, 'E4 TB Allocation Details'!$A$18:$L$214, MATCH("A &amp; G ID", 'E4 TB Allocation Details'!$A$18:$L$18, 0),FALSE), 'E2 Allocators'!$B$15:$W$358, MATCH('O5 Details by Class &amp; Accounts'!CF$18, 'E2 Allocators'!$B$15:$W$15, 0),FALSE)*$E88)</f>
        <v>0</v>
      </c>
      <c r="CG88" s="1322">
        <f>IF(ISERROR(VLOOKUP(VLOOKUP($A88, 'E4 TB Allocation Details'!$A$18:$L$214, MATCH("A &amp; G ID", 'E4 TB Allocation Details'!$A$18:$L$18, 0),FALSE), 'E2 Allocators'!$B$15:$W$358, MATCH('O5 Details by Class &amp; Accounts'!CG$18, 'E2 Allocators'!$B$15:$W$15, 0),FALSE)*$E88), 0, VLOOKUP(VLOOKUP($A88, 'E4 TB Allocation Details'!$A$18:$L$214, MATCH("A &amp; G ID", 'E4 TB Allocation Details'!$A$18:$L$18, 0),FALSE), 'E2 Allocators'!$B$15:$W$358, MATCH('O5 Details by Class &amp; Accounts'!CG$18, 'E2 Allocators'!$B$15:$W$15, 0),FALSE)*$E88)</f>
        <v>0</v>
      </c>
      <c r="CH88" s="1322">
        <f>IF(ISERROR(VLOOKUP(VLOOKUP($A88, 'E4 TB Allocation Details'!$A$18:$L$214, MATCH("A &amp; G ID", 'E4 TB Allocation Details'!$A$18:$L$18, 0),FALSE), 'E2 Allocators'!$B$15:$W$358, MATCH('O5 Details by Class &amp; Accounts'!CH$18, 'E2 Allocators'!$B$15:$W$15, 0),FALSE)*$E88), 0, VLOOKUP(VLOOKUP($A88, 'E4 TB Allocation Details'!$A$18:$L$214, MATCH("A &amp; G ID", 'E4 TB Allocation Details'!$A$18:$L$18, 0),FALSE), 'E2 Allocators'!$B$15:$W$358, MATCH('O5 Details by Class &amp; Accounts'!CH$18, 'E2 Allocators'!$B$15:$W$15, 0),FALSE)*$E88)</f>
        <v>0</v>
      </c>
      <c r="CI88" s="1322">
        <f>IF(ISERROR(VLOOKUP(VLOOKUP($A88, 'E4 TB Allocation Details'!$A$18:$L$214, MATCH("A &amp; G ID", 'E4 TB Allocation Details'!$A$18:$L$18, 0),FALSE), 'E2 Allocators'!$B$15:$W$358, MATCH('O5 Details by Class &amp; Accounts'!CI$18, 'E2 Allocators'!$B$15:$W$15, 0),FALSE)*$E88), 0, VLOOKUP(VLOOKUP($A88, 'E4 TB Allocation Details'!$A$18:$L$214, MATCH("A &amp; G ID", 'E4 TB Allocation Details'!$A$18:$L$18, 0),FALSE), 'E2 Allocators'!$B$15:$W$358, MATCH('O5 Details by Class &amp; Accounts'!CI$18, 'E2 Allocators'!$B$15:$W$15, 0),FALSE)*$E88)</f>
        <v>0</v>
      </c>
      <c r="CJ88" s="1322">
        <f>IF(ISERROR(VLOOKUP(VLOOKUP($A88, 'E4 TB Allocation Details'!$A$18:$L$214, MATCH("A &amp; G ID", 'E4 TB Allocation Details'!$A$18:$L$18, 0),FALSE), 'E2 Allocators'!$B$15:$W$358, MATCH('O5 Details by Class &amp; Accounts'!CJ$18, 'E2 Allocators'!$B$15:$W$15, 0),FALSE)*$E88), 0, VLOOKUP(VLOOKUP($A88, 'E4 TB Allocation Details'!$A$18:$L$214, MATCH("A &amp; G ID", 'E4 TB Allocation Details'!$A$18:$L$18, 0),FALSE), 'E2 Allocators'!$B$15:$W$358, MATCH('O5 Details by Class &amp; Accounts'!CJ$18, 'E2 Allocators'!$B$15:$W$15, 0),FALSE)*$E88)</f>
        <v>0</v>
      </c>
      <c r="CK88" s="1322">
        <f>IF(ISERROR(VLOOKUP(VLOOKUP($A88, 'E4 TB Allocation Details'!$A$18:$L$214, MATCH("A &amp; G ID", 'E4 TB Allocation Details'!$A$18:$L$18, 0),FALSE), 'E2 Allocators'!$B$15:$W$358, MATCH('O5 Details by Class &amp; Accounts'!CK$18, 'E2 Allocators'!$B$15:$W$15, 0),FALSE)*$E88), 0, VLOOKUP(VLOOKUP($A88, 'E4 TB Allocation Details'!$A$18:$L$214, MATCH("A &amp; G ID", 'E4 TB Allocation Details'!$A$18:$L$18, 0),FALSE), 'E2 Allocators'!$B$15:$W$358, MATCH('O5 Details by Class &amp; Accounts'!CK$18, 'E2 Allocators'!$B$15:$W$15, 0),FALSE)*$E88)</f>
        <v>0</v>
      </c>
      <c r="CL88" s="1322">
        <f>IF(ISERROR(VLOOKUP(VLOOKUP($A88, 'E4 TB Allocation Details'!$A$18:$L$214, MATCH("A &amp; G ID", 'E4 TB Allocation Details'!$A$18:$L$18, 0),FALSE), 'E2 Allocators'!$B$15:$W$358, MATCH('O5 Details by Class &amp; Accounts'!CL$18, 'E2 Allocators'!$B$15:$W$15, 0),FALSE)*$E88), 0, VLOOKUP(VLOOKUP($A88, 'E4 TB Allocation Details'!$A$18:$L$214, MATCH("A &amp; G ID", 'E4 TB Allocation Details'!$A$18:$L$18, 0),FALSE), 'E2 Allocators'!$B$15:$W$358, MATCH('O5 Details by Class &amp; Accounts'!CL$18, 'E2 Allocators'!$B$15:$W$15, 0),FALSE)*$E88)</f>
        <v>0</v>
      </c>
      <c r="CM88" s="1322">
        <f>IF(ISERROR(VLOOKUP(VLOOKUP($A88, 'E4 TB Allocation Details'!$A$18:$L$214, MATCH("A &amp; G ID", 'E4 TB Allocation Details'!$A$18:$L$18, 0),FALSE), 'E2 Allocators'!$B$15:$W$358, MATCH('O5 Details by Class &amp; Accounts'!CM$18, 'E2 Allocators'!$B$15:$W$15, 0),FALSE)*$E88), 0, VLOOKUP(VLOOKUP($A88, 'E4 TB Allocation Details'!$A$18:$L$214, MATCH("A &amp; G ID", 'E4 TB Allocation Details'!$A$18:$L$18, 0),FALSE), 'E2 Allocators'!$B$15:$W$358, MATCH('O5 Details by Class &amp; Accounts'!CM$18, 'E2 Allocators'!$B$15:$W$15, 0),FALSE)*$E88)</f>
        <v>0</v>
      </c>
      <c r="CN88" s="1322">
        <f>SUM(BT88:CM88)</f>
        <v>0</v>
      </c>
      <c r="CO88" s="1651">
        <f>+E88-AC88-AX88-BS88-CN88</f>
        <v>7.2759576141834259E-12</v>
      </c>
      <c r="CQ88" s="1899"/>
    </row>
    <row r="89" spans="1:95" s="64" customFormat="1" ht="12.75" x14ac:dyDescent="0.2">
      <c r="A89" s="1093">
        <v>4090</v>
      </c>
      <c r="B89" s="1094" t="s">
        <v>522</v>
      </c>
      <c r="C89" s="1648">
        <f>IF(ISERROR(VLOOKUP($A89,'I3 TB Data'!$A$19:$H$483,MATCH('O5 Details by Class &amp; Accounts'!$C$18, 'I3 TB Data'!$A$19:$H$19,0),0)), 0, VLOOKUP($A89,'I3 TB Data'!$A$19:$H$483,MATCH('O5 Details by Class &amp; Accounts'!$C$18,'I3 TB Data'!$A$19:$H$19,0),0))</f>
        <v>0</v>
      </c>
      <c r="D89" s="1649"/>
      <c r="E89" s="1648">
        <f t="shared" si="17"/>
        <v>0</v>
      </c>
      <c r="F89" s="1650">
        <f>IF(ISERROR(VLOOKUP($A89, 'E1 Categorization'!A33:E124, MATCH("Customer Component", 'E1 Categorization'!$A$33:$E$33,0), 0)), 0, IF(VLOOKUP($A89, 'E1 Categorization'!A33:E124, MATCH("Customer Component", 'E1 Categorization'!$A$33:$E$33,0), 0)=0, 'O5 Details by Class &amp; Accounts'!$E89, IF(AND(VLOOKUP($A89, 'E1 Categorization'!A33:E124, MATCH("Customer Component", 'E1 Categorization'!$A$33:$E$33,0), 0) &gt;0, VLOOKUP($A89, 'E1 Categorization'!A33:E124, MATCH("Customer Component", 'E1 Categorization'!$A$33:$E$33,0), 0)&lt;1), 'O5 Details by Class &amp; Accounts'!$E89*(1-VLOOKUP($A89, 'E1 Categorization'!A33:E124, MATCH("Customer Component", 'E1 Categorization'!$A$33:$E$33,0), 0)), 0)))</f>
        <v>0</v>
      </c>
      <c r="G89" s="1650">
        <f>IF(ISERROR(VLOOKUP($A89, 'E1 Categorization'!A33:E124, MATCH("Customer Component", 'E1 Categorization'!$A$33:$E$33,0), 0)),0, IF(VLOOKUP($A89, 'E1 Categorization'!A33:E124, MATCH("Customer Component", 'E1 Categorization'!$A$33:$E$33,0), 0)=0, 0, IF(AND(VLOOKUP($A89, 'E1 Categorization'!A33:E124, MATCH("Customer Component", 'E1 Categorization'!$A$33:$E$33,0), 0) &gt;0, VLOOKUP($A89, 'E1 Categorization'!A33:E124, MATCH("Customer Component", 'E1 Categorization'!$A$33:$E$33,0), 0)&lt;1), 'O5 Details by Class &amp; Accounts'!$E89*(VLOOKUP($A89, 'E1 Categorization'!A33:E124, MATCH("Customer Component", 'E1 Categorization'!$A$33:$E$33,0), 0)), 'O5 Details by Class &amp; Accounts'!$E89)))</f>
        <v>0</v>
      </c>
      <c r="H89" s="1322">
        <f t="shared" si="13"/>
        <v>0</v>
      </c>
      <c r="I89" s="1322">
        <f>IF(ISERROR(VLOOKUP(VLOOKUP($A89, 'E4 TB Allocation Details'!$A$18:$L$214, MATCH("Demand ID", 'E4 TB Allocation Details'!$A$18:$L$18, 0),FALSE), 'E2 Allocators'!$B$15:$W$358, MATCH('O5 Details by Class &amp; Accounts'!I$18, 'E2 Allocators'!$B$15:$W$15, 0),FALSE)*$F89), 0, VLOOKUP(VLOOKUP($A89, 'E4 TB Allocation Details'!$A$18:$L$214, MATCH("Demand ID", 'E4 TB Allocation Details'!$A$18:$L$18, 0),FALSE), 'E2 Allocators'!$B$15:$W$358, MATCH('O5 Details by Class &amp; Accounts'!I$18, 'E2 Allocators'!$B$15:$W$15, 0),FALSE)*$F89)</f>
        <v>0</v>
      </c>
      <c r="J89" s="1322">
        <f>IF(ISERROR(VLOOKUP(VLOOKUP($A89, 'E4 TB Allocation Details'!$A$18:$L$214, MATCH("Demand ID", 'E4 TB Allocation Details'!$A$18:$L$18, 0),FALSE), 'E2 Allocators'!$B$15:$W$358, MATCH('O5 Details by Class &amp; Accounts'!J$18, 'E2 Allocators'!$B$15:$W$15, 0),FALSE)*$F89), 0, VLOOKUP(VLOOKUP($A89, 'E4 TB Allocation Details'!$A$18:$L$214, MATCH("Demand ID", 'E4 TB Allocation Details'!$A$18:$L$18, 0),FALSE), 'E2 Allocators'!$B$15:$W$358, MATCH('O5 Details by Class &amp; Accounts'!J$18, 'E2 Allocators'!$B$15:$W$15, 0),FALSE)*$F89)</f>
        <v>0</v>
      </c>
      <c r="K89" s="1322">
        <f>IF(ISERROR(VLOOKUP(VLOOKUP($A89, 'E4 TB Allocation Details'!$A$18:$L$214, MATCH("Demand ID", 'E4 TB Allocation Details'!$A$18:$L$18, 0),FALSE), 'E2 Allocators'!$B$15:$W$358, MATCH('O5 Details by Class &amp; Accounts'!K$18, 'E2 Allocators'!$B$15:$W$15, 0),FALSE)*$F89), 0, VLOOKUP(VLOOKUP($A89, 'E4 TB Allocation Details'!$A$18:$L$214, MATCH("Demand ID", 'E4 TB Allocation Details'!$A$18:$L$18, 0),FALSE), 'E2 Allocators'!$B$15:$W$358, MATCH('O5 Details by Class &amp; Accounts'!K$18, 'E2 Allocators'!$B$15:$W$15, 0),FALSE)*$F89)</f>
        <v>0</v>
      </c>
      <c r="L89" s="1322">
        <f>IF(ISERROR(VLOOKUP(VLOOKUP($A89, 'E4 TB Allocation Details'!$A$18:$L$214, MATCH("Demand ID", 'E4 TB Allocation Details'!$A$18:$L$18, 0),FALSE), 'E2 Allocators'!$B$15:$W$358, MATCH('O5 Details by Class &amp; Accounts'!L$18, 'E2 Allocators'!$B$15:$W$15, 0),FALSE)*$F89), 0, VLOOKUP(VLOOKUP($A89, 'E4 TB Allocation Details'!$A$18:$L$214, MATCH("Demand ID", 'E4 TB Allocation Details'!$A$18:$L$18, 0),FALSE), 'E2 Allocators'!$B$15:$W$358, MATCH('O5 Details by Class &amp; Accounts'!L$18, 'E2 Allocators'!$B$15:$W$15, 0),FALSE)*$F89)</f>
        <v>0</v>
      </c>
      <c r="M89" s="1322">
        <f>IF(ISERROR(VLOOKUP(VLOOKUP($A89, 'E4 TB Allocation Details'!$A$18:$L$214, MATCH("Demand ID", 'E4 TB Allocation Details'!$A$18:$L$18, 0),FALSE), 'E2 Allocators'!$B$15:$W$358, MATCH('O5 Details by Class &amp; Accounts'!M$18, 'E2 Allocators'!$B$15:$W$15, 0),FALSE)*$F89), 0, VLOOKUP(VLOOKUP($A89, 'E4 TB Allocation Details'!$A$18:$L$214, MATCH("Demand ID", 'E4 TB Allocation Details'!$A$18:$L$18, 0),FALSE), 'E2 Allocators'!$B$15:$W$358, MATCH('O5 Details by Class &amp; Accounts'!M$18, 'E2 Allocators'!$B$15:$W$15, 0),FALSE)*$F89)</f>
        <v>0</v>
      </c>
      <c r="N89" s="1322">
        <f>IF(ISERROR(VLOOKUP(VLOOKUP($A89, 'E4 TB Allocation Details'!$A$18:$L$214, MATCH("Demand ID", 'E4 TB Allocation Details'!$A$18:$L$18, 0),FALSE), 'E2 Allocators'!$B$15:$W$358, MATCH('O5 Details by Class &amp; Accounts'!N$18, 'E2 Allocators'!$B$15:$W$15, 0),FALSE)*$F89), 0, VLOOKUP(VLOOKUP($A89, 'E4 TB Allocation Details'!$A$18:$L$214, MATCH("Demand ID", 'E4 TB Allocation Details'!$A$18:$L$18, 0),FALSE), 'E2 Allocators'!$B$15:$W$358, MATCH('O5 Details by Class &amp; Accounts'!N$18, 'E2 Allocators'!$B$15:$W$15, 0),FALSE)*$F89)</f>
        <v>0</v>
      </c>
      <c r="O89" s="1322">
        <f>IF(ISERROR(VLOOKUP(VLOOKUP($A89, 'E4 TB Allocation Details'!$A$18:$L$214, MATCH("Demand ID", 'E4 TB Allocation Details'!$A$18:$L$18, 0),FALSE), 'E2 Allocators'!$B$15:$W$358, MATCH('O5 Details by Class &amp; Accounts'!O$18, 'E2 Allocators'!$B$15:$W$15, 0),FALSE)*$F89), 0, VLOOKUP(VLOOKUP($A89, 'E4 TB Allocation Details'!$A$18:$L$214, MATCH("Demand ID", 'E4 TB Allocation Details'!$A$18:$L$18, 0),FALSE), 'E2 Allocators'!$B$15:$W$358, MATCH('O5 Details by Class &amp; Accounts'!O$18, 'E2 Allocators'!$B$15:$W$15, 0),FALSE)*$F89)</f>
        <v>0</v>
      </c>
      <c r="P89" s="1322">
        <f>IF(ISERROR(VLOOKUP(VLOOKUP($A89, 'E4 TB Allocation Details'!$A$18:$L$214, MATCH("Demand ID", 'E4 TB Allocation Details'!$A$18:$L$18, 0),FALSE), 'E2 Allocators'!$B$15:$W$358, MATCH('O5 Details by Class &amp; Accounts'!P$18, 'E2 Allocators'!$B$15:$W$15, 0),FALSE)*$F89), 0, VLOOKUP(VLOOKUP($A89, 'E4 TB Allocation Details'!$A$18:$L$214, MATCH("Demand ID", 'E4 TB Allocation Details'!$A$18:$L$18, 0),FALSE), 'E2 Allocators'!$B$15:$W$358, MATCH('O5 Details by Class &amp; Accounts'!P$18, 'E2 Allocators'!$B$15:$W$15, 0),FALSE)*$F89)</f>
        <v>0</v>
      </c>
      <c r="Q89" s="1322">
        <f>IF(ISERROR(VLOOKUP(VLOOKUP($A89, 'E4 TB Allocation Details'!$A$18:$L$214, MATCH("Demand ID", 'E4 TB Allocation Details'!$A$18:$L$18, 0),FALSE), 'E2 Allocators'!$B$15:$W$358, MATCH('O5 Details by Class &amp; Accounts'!Q$18, 'E2 Allocators'!$B$15:$W$15, 0),FALSE)*$F89), 0, VLOOKUP(VLOOKUP($A89, 'E4 TB Allocation Details'!$A$18:$L$214, MATCH("Demand ID", 'E4 TB Allocation Details'!$A$18:$L$18, 0),FALSE), 'E2 Allocators'!$B$15:$W$358, MATCH('O5 Details by Class &amp; Accounts'!Q$18, 'E2 Allocators'!$B$15:$W$15, 0),FALSE)*$F89)</f>
        <v>0</v>
      </c>
      <c r="R89" s="1322">
        <f>IF(ISERROR(VLOOKUP(VLOOKUP($A89, 'E4 TB Allocation Details'!$A$18:$L$214, MATCH("Demand ID", 'E4 TB Allocation Details'!$A$18:$L$18, 0),FALSE), 'E2 Allocators'!$B$15:$W$358, MATCH('O5 Details by Class &amp; Accounts'!R$18, 'E2 Allocators'!$B$15:$W$15, 0),FALSE)*$F89), 0, VLOOKUP(VLOOKUP($A89, 'E4 TB Allocation Details'!$A$18:$L$214, MATCH("Demand ID", 'E4 TB Allocation Details'!$A$18:$L$18, 0),FALSE), 'E2 Allocators'!$B$15:$W$358, MATCH('O5 Details by Class &amp; Accounts'!R$18, 'E2 Allocators'!$B$15:$W$15, 0),FALSE)*$F89)</f>
        <v>0</v>
      </c>
      <c r="S89" s="1322">
        <f>IF(ISERROR(VLOOKUP(VLOOKUP($A89, 'E4 TB Allocation Details'!$A$18:$L$214, MATCH("Demand ID", 'E4 TB Allocation Details'!$A$18:$L$18, 0),FALSE), 'E2 Allocators'!$B$15:$W$358, MATCH('O5 Details by Class &amp; Accounts'!S$18, 'E2 Allocators'!$B$15:$W$15, 0),FALSE)*$F89), 0, VLOOKUP(VLOOKUP($A89, 'E4 TB Allocation Details'!$A$18:$L$214, MATCH("Demand ID", 'E4 TB Allocation Details'!$A$18:$L$18, 0),FALSE), 'E2 Allocators'!$B$15:$W$358, MATCH('O5 Details by Class &amp; Accounts'!S$18, 'E2 Allocators'!$B$15:$W$15, 0),FALSE)*$F89)</f>
        <v>0</v>
      </c>
      <c r="T89" s="1322">
        <f>IF(ISERROR(VLOOKUP(VLOOKUP($A89, 'E4 TB Allocation Details'!$A$18:$L$214, MATCH("Demand ID", 'E4 TB Allocation Details'!$A$18:$L$18, 0),FALSE), 'E2 Allocators'!$B$15:$W$358, MATCH('O5 Details by Class &amp; Accounts'!T$18, 'E2 Allocators'!$B$15:$W$15, 0),FALSE)*$F89), 0, VLOOKUP(VLOOKUP($A89, 'E4 TB Allocation Details'!$A$18:$L$214, MATCH("Demand ID", 'E4 TB Allocation Details'!$A$18:$L$18, 0),FALSE), 'E2 Allocators'!$B$15:$W$358, MATCH('O5 Details by Class &amp; Accounts'!T$18, 'E2 Allocators'!$B$15:$W$15, 0),FALSE)*$F89)</f>
        <v>0</v>
      </c>
      <c r="U89" s="1322">
        <f>IF(ISERROR(VLOOKUP(VLOOKUP($A89, 'E4 TB Allocation Details'!$A$18:$L$214, MATCH("Demand ID", 'E4 TB Allocation Details'!$A$18:$L$18, 0),FALSE), 'E2 Allocators'!$B$15:$W$358, MATCH('O5 Details by Class &amp; Accounts'!U$18, 'E2 Allocators'!$B$15:$W$15, 0),FALSE)*$F89), 0, VLOOKUP(VLOOKUP($A89, 'E4 TB Allocation Details'!$A$18:$L$214, MATCH("Demand ID", 'E4 TB Allocation Details'!$A$18:$L$18, 0),FALSE), 'E2 Allocators'!$B$15:$W$358, MATCH('O5 Details by Class &amp; Accounts'!U$18, 'E2 Allocators'!$B$15:$W$15, 0),FALSE)*$F89)</f>
        <v>0</v>
      </c>
      <c r="V89" s="1322">
        <f>IF(ISERROR(VLOOKUP(VLOOKUP($A89, 'E4 TB Allocation Details'!$A$18:$L$214, MATCH("Demand ID", 'E4 TB Allocation Details'!$A$18:$L$18, 0),FALSE), 'E2 Allocators'!$B$15:$W$358, MATCH('O5 Details by Class &amp; Accounts'!V$18, 'E2 Allocators'!$B$15:$W$15, 0),FALSE)*$F89), 0, VLOOKUP(VLOOKUP($A89, 'E4 TB Allocation Details'!$A$18:$L$214, MATCH("Demand ID", 'E4 TB Allocation Details'!$A$18:$L$18, 0),FALSE), 'E2 Allocators'!$B$15:$W$358, MATCH('O5 Details by Class &amp; Accounts'!V$18, 'E2 Allocators'!$B$15:$W$15, 0),FALSE)*$F89)</f>
        <v>0</v>
      </c>
      <c r="W89" s="1322">
        <f>IF(ISERROR(VLOOKUP(VLOOKUP($A89, 'E4 TB Allocation Details'!$A$18:$L$214, MATCH("Demand ID", 'E4 TB Allocation Details'!$A$18:$L$18, 0),FALSE), 'E2 Allocators'!$B$15:$W$358, MATCH('O5 Details by Class &amp; Accounts'!W$18, 'E2 Allocators'!$B$15:$W$15, 0),FALSE)*$F89), 0, VLOOKUP(VLOOKUP($A89, 'E4 TB Allocation Details'!$A$18:$L$214, MATCH("Demand ID", 'E4 TB Allocation Details'!$A$18:$L$18, 0),FALSE), 'E2 Allocators'!$B$15:$W$358, MATCH('O5 Details by Class &amp; Accounts'!W$18, 'E2 Allocators'!$B$15:$W$15, 0),FALSE)*$F89)</f>
        <v>0</v>
      </c>
      <c r="X89" s="1322">
        <f>IF(ISERROR(VLOOKUP(VLOOKUP($A89, 'E4 TB Allocation Details'!$A$18:$L$214, MATCH("Demand ID", 'E4 TB Allocation Details'!$A$18:$L$18, 0),FALSE), 'E2 Allocators'!$B$15:$W$358, MATCH('O5 Details by Class &amp; Accounts'!X$18, 'E2 Allocators'!$B$15:$W$15, 0),FALSE)*$F89), 0, VLOOKUP(VLOOKUP($A89, 'E4 TB Allocation Details'!$A$18:$L$214, MATCH("Demand ID", 'E4 TB Allocation Details'!$A$18:$L$18, 0),FALSE), 'E2 Allocators'!$B$15:$W$358, MATCH('O5 Details by Class &amp; Accounts'!X$18, 'E2 Allocators'!$B$15:$W$15, 0),FALSE)*$F89)</f>
        <v>0</v>
      </c>
      <c r="Y89" s="1322">
        <f>IF(ISERROR(VLOOKUP(VLOOKUP($A89, 'E4 TB Allocation Details'!$A$18:$L$214, MATCH("Demand ID", 'E4 TB Allocation Details'!$A$18:$L$18, 0),FALSE), 'E2 Allocators'!$B$15:$W$358, MATCH('O5 Details by Class &amp; Accounts'!Y$18, 'E2 Allocators'!$B$15:$W$15, 0),FALSE)*$F89), 0, VLOOKUP(VLOOKUP($A89, 'E4 TB Allocation Details'!$A$18:$L$214, MATCH("Demand ID", 'E4 TB Allocation Details'!$A$18:$L$18, 0),FALSE), 'E2 Allocators'!$B$15:$W$358, MATCH('O5 Details by Class &amp; Accounts'!Y$18, 'E2 Allocators'!$B$15:$W$15, 0),FALSE)*$F89)</f>
        <v>0</v>
      </c>
      <c r="Z89" s="1322">
        <f>IF(ISERROR(VLOOKUP(VLOOKUP($A89, 'E4 TB Allocation Details'!$A$18:$L$214, MATCH("Demand ID", 'E4 TB Allocation Details'!$A$18:$L$18, 0),FALSE), 'E2 Allocators'!$B$15:$W$358, MATCH('O5 Details by Class &amp; Accounts'!Z$18, 'E2 Allocators'!$B$15:$W$15, 0),FALSE)*$F89), 0, VLOOKUP(VLOOKUP($A89, 'E4 TB Allocation Details'!$A$18:$L$214, MATCH("Demand ID", 'E4 TB Allocation Details'!$A$18:$L$18, 0),FALSE), 'E2 Allocators'!$B$15:$W$358, MATCH('O5 Details by Class &amp; Accounts'!Z$18, 'E2 Allocators'!$B$15:$W$15, 0),FALSE)*$F89)</f>
        <v>0</v>
      </c>
      <c r="AA89" s="1322">
        <f>IF(ISERROR(VLOOKUP(VLOOKUP($A89, 'E4 TB Allocation Details'!$A$18:$L$214, MATCH("Demand ID", 'E4 TB Allocation Details'!$A$18:$L$18, 0),FALSE), 'E2 Allocators'!$B$15:$W$358, MATCH('O5 Details by Class &amp; Accounts'!AA$18, 'E2 Allocators'!$B$15:$W$15, 0),FALSE)*$F89), 0, VLOOKUP(VLOOKUP($A89, 'E4 TB Allocation Details'!$A$18:$L$214, MATCH("Demand ID", 'E4 TB Allocation Details'!$A$18:$L$18, 0),FALSE), 'E2 Allocators'!$B$15:$W$358, MATCH('O5 Details by Class &amp; Accounts'!AA$18, 'E2 Allocators'!$B$15:$W$15, 0),FALSE)*$F89)</f>
        <v>0</v>
      </c>
      <c r="AB89" s="1322">
        <f>IF(ISERROR(VLOOKUP(VLOOKUP($A89, 'E4 TB Allocation Details'!$A$18:$L$214, MATCH("Demand ID", 'E4 TB Allocation Details'!$A$18:$L$18, 0),FALSE), 'E2 Allocators'!$B$15:$W$358, MATCH('O5 Details by Class &amp; Accounts'!AB$18, 'E2 Allocators'!$B$15:$W$15, 0),FALSE)*$F89), 0, VLOOKUP(VLOOKUP($A89, 'E4 TB Allocation Details'!$A$18:$L$214, MATCH("Demand ID", 'E4 TB Allocation Details'!$A$18:$L$18, 0),FALSE), 'E2 Allocators'!$B$15:$W$358, MATCH('O5 Details by Class &amp; Accounts'!AB$18, 'E2 Allocators'!$B$15:$W$15, 0),FALSE)*$F89)</f>
        <v>0</v>
      </c>
      <c r="AC89" s="1322">
        <f t="shared" si="14"/>
        <v>0</v>
      </c>
      <c r="AD89" s="1322">
        <f>IF(ISERROR(VLOOKUP(VLOOKUP($A89, 'E4 TB Allocation Details'!$A$18:$L$214, MATCH("Customer ID", 'E4 TB Allocation Details'!$A$18:$L$18, 0),FALSE), 'E2 Allocators'!$B$15:$W$358, MATCH('O5 Details by Class &amp; Accounts'!AD$18, 'E2 Allocators'!$B$15:$W$15, 0),FALSE)*$G89), 0, VLOOKUP(VLOOKUP($A89, 'E4 TB Allocation Details'!$A$18:$L$214, MATCH("Customer ID", 'E4 TB Allocation Details'!$A$18:$L$18, 0),FALSE), 'E2 Allocators'!$B$15:$W$358, MATCH('O5 Details by Class &amp; Accounts'!AD$18, 'E2 Allocators'!$B$15:$W$15, 0),FALSE)*$G89)</f>
        <v>0</v>
      </c>
      <c r="AE89" s="1322">
        <f>IF(ISERROR(VLOOKUP(VLOOKUP($A89, 'E4 TB Allocation Details'!$A$18:$L$214, MATCH("Customer ID", 'E4 TB Allocation Details'!$A$18:$L$18, 0),FALSE), 'E2 Allocators'!$B$15:$W$358, MATCH('O5 Details by Class &amp; Accounts'!AE$18, 'E2 Allocators'!$B$15:$W$15, 0),FALSE)*$G89), 0, VLOOKUP(VLOOKUP($A89, 'E4 TB Allocation Details'!$A$18:$L$214, MATCH("Customer ID", 'E4 TB Allocation Details'!$A$18:$L$18, 0),FALSE), 'E2 Allocators'!$B$15:$W$358, MATCH('O5 Details by Class &amp; Accounts'!AE$18, 'E2 Allocators'!$B$15:$W$15, 0),FALSE)*$G89)</f>
        <v>0</v>
      </c>
      <c r="AF89" s="1322">
        <f>IF(ISERROR(VLOOKUP(VLOOKUP($A89, 'E4 TB Allocation Details'!$A$18:$L$214, MATCH("Customer ID", 'E4 TB Allocation Details'!$A$18:$L$18, 0),FALSE), 'E2 Allocators'!$B$15:$W$358, MATCH('O5 Details by Class &amp; Accounts'!AF$18, 'E2 Allocators'!$B$15:$W$15, 0),FALSE)*$G89), 0, VLOOKUP(VLOOKUP($A89, 'E4 TB Allocation Details'!$A$18:$L$214, MATCH("Customer ID", 'E4 TB Allocation Details'!$A$18:$L$18, 0),FALSE), 'E2 Allocators'!$B$15:$W$358, MATCH('O5 Details by Class &amp; Accounts'!AF$18, 'E2 Allocators'!$B$15:$W$15, 0),FALSE)*$G89)</f>
        <v>0</v>
      </c>
      <c r="AG89" s="1322">
        <f>IF(ISERROR(VLOOKUP(VLOOKUP($A89, 'E4 TB Allocation Details'!$A$18:$L$214, MATCH("Customer ID", 'E4 TB Allocation Details'!$A$18:$L$18, 0),FALSE), 'E2 Allocators'!$B$15:$W$358, MATCH('O5 Details by Class &amp; Accounts'!AG$18, 'E2 Allocators'!$B$15:$W$15, 0),FALSE)*$G89), 0, VLOOKUP(VLOOKUP($A89, 'E4 TB Allocation Details'!$A$18:$L$214, MATCH("Customer ID", 'E4 TB Allocation Details'!$A$18:$L$18, 0),FALSE), 'E2 Allocators'!$B$15:$W$358, MATCH('O5 Details by Class &amp; Accounts'!AG$18, 'E2 Allocators'!$B$15:$W$15, 0),FALSE)*$G89)</f>
        <v>0</v>
      </c>
      <c r="AH89" s="1322">
        <f>IF(ISERROR(VLOOKUP(VLOOKUP($A89, 'E4 TB Allocation Details'!$A$18:$L$214, MATCH("Customer ID", 'E4 TB Allocation Details'!$A$18:$L$18, 0),FALSE), 'E2 Allocators'!$B$15:$W$358, MATCH('O5 Details by Class &amp; Accounts'!AH$18, 'E2 Allocators'!$B$15:$W$15, 0),FALSE)*$G89), 0, VLOOKUP(VLOOKUP($A89, 'E4 TB Allocation Details'!$A$18:$L$214, MATCH("Customer ID", 'E4 TB Allocation Details'!$A$18:$L$18, 0),FALSE), 'E2 Allocators'!$B$15:$W$358, MATCH('O5 Details by Class &amp; Accounts'!AH$18, 'E2 Allocators'!$B$15:$W$15, 0),FALSE)*$G89)</f>
        <v>0</v>
      </c>
      <c r="AI89" s="1322">
        <f>IF(ISERROR(VLOOKUP(VLOOKUP($A89, 'E4 TB Allocation Details'!$A$18:$L$214, MATCH("Customer ID", 'E4 TB Allocation Details'!$A$18:$L$18, 0),FALSE), 'E2 Allocators'!$B$15:$W$358, MATCH('O5 Details by Class &amp; Accounts'!AI$18, 'E2 Allocators'!$B$15:$W$15, 0),FALSE)*$G89), 0, VLOOKUP(VLOOKUP($A89, 'E4 TB Allocation Details'!$A$18:$L$214, MATCH("Customer ID", 'E4 TB Allocation Details'!$A$18:$L$18, 0),FALSE), 'E2 Allocators'!$B$15:$W$358, MATCH('O5 Details by Class &amp; Accounts'!AI$18, 'E2 Allocators'!$B$15:$W$15, 0),FALSE)*$G89)</f>
        <v>0</v>
      </c>
      <c r="AJ89" s="1322">
        <f>IF(ISERROR(VLOOKUP(VLOOKUP($A89, 'E4 TB Allocation Details'!$A$18:$L$214, MATCH("Customer ID", 'E4 TB Allocation Details'!$A$18:$L$18, 0),FALSE), 'E2 Allocators'!$B$15:$W$358, MATCH('O5 Details by Class &amp; Accounts'!AJ$18, 'E2 Allocators'!$B$15:$W$15, 0),FALSE)*$G89), 0, VLOOKUP(VLOOKUP($A89, 'E4 TB Allocation Details'!$A$18:$L$214, MATCH("Customer ID", 'E4 TB Allocation Details'!$A$18:$L$18, 0),FALSE), 'E2 Allocators'!$B$15:$W$358, MATCH('O5 Details by Class &amp; Accounts'!AJ$18, 'E2 Allocators'!$B$15:$W$15, 0),FALSE)*$G89)</f>
        <v>0</v>
      </c>
      <c r="AK89" s="1322">
        <f>IF(ISERROR(VLOOKUP(VLOOKUP($A89, 'E4 TB Allocation Details'!$A$18:$L$214, MATCH("Customer ID", 'E4 TB Allocation Details'!$A$18:$L$18, 0),FALSE), 'E2 Allocators'!$B$15:$W$358, MATCH('O5 Details by Class &amp; Accounts'!AK$18, 'E2 Allocators'!$B$15:$W$15, 0),FALSE)*$G89), 0, VLOOKUP(VLOOKUP($A89, 'E4 TB Allocation Details'!$A$18:$L$214, MATCH("Customer ID", 'E4 TB Allocation Details'!$A$18:$L$18, 0),FALSE), 'E2 Allocators'!$B$15:$W$358, MATCH('O5 Details by Class &amp; Accounts'!AK$18, 'E2 Allocators'!$B$15:$W$15, 0),FALSE)*$G89)</f>
        <v>0</v>
      </c>
      <c r="AL89" s="1322">
        <f>IF(ISERROR(VLOOKUP(VLOOKUP($A89, 'E4 TB Allocation Details'!$A$18:$L$214, MATCH("Customer ID", 'E4 TB Allocation Details'!$A$18:$L$18, 0),FALSE), 'E2 Allocators'!$B$15:$W$358, MATCH('O5 Details by Class &amp; Accounts'!AL$18, 'E2 Allocators'!$B$15:$W$15, 0),FALSE)*$G89), 0, VLOOKUP(VLOOKUP($A89, 'E4 TB Allocation Details'!$A$18:$L$214, MATCH("Customer ID", 'E4 TB Allocation Details'!$A$18:$L$18, 0),FALSE), 'E2 Allocators'!$B$15:$W$358, MATCH('O5 Details by Class &amp; Accounts'!AL$18, 'E2 Allocators'!$B$15:$W$15, 0),FALSE)*$G89)</f>
        <v>0</v>
      </c>
      <c r="AM89" s="1322">
        <f>IF(ISERROR(VLOOKUP(VLOOKUP($A89, 'E4 TB Allocation Details'!$A$18:$L$214, MATCH("Customer ID", 'E4 TB Allocation Details'!$A$18:$L$18, 0),FALSE), 'E2 Allocators'!$B$15:$W$358, MATCH('O5 Details by Class &amp; Accounts'!AM$18, 'E2 Allocators'!$B$15:$W$15, 0),FALSE)*$G89), 0, VLOOKUP(VLOOKUP($A89, 'E4 TB Allocation Details'!$A$18:$L$214, MATCH("Customer ID", 'E4 TB Allocation Details'!$A$18:$L$18, 0),FALSE), 'E2 Allocators'!$B$15:$W$358, MATCH('O5 Details by Class &amp; Accounts'!AM$18, 'E2 Allocators'!$B$15:$W$15, 0),FALSE)*$G89)</f>
        <v>0</v>
      </c>
      <c r="AN89" s="1322">
        <f>IF(ISERROR(VLOOKUP(VLOOKUP($A89, 'E4 TB Allocation Details'!$A$18:$L$214, MATCH("Customer ID", 'E4 TB Allocation Details'!$A$18:$L$18, 0),FALSE), 'E2 Allocators'!$B$15:$W$358, MATCH('O5 Details by Class &amp; Accounts'!AN$18, 'E2 Allocators'!$B$15:$W$15, 0),FALSE)*$G89), 0, VLOOKUP(VLOOKUP($A89, 'E4 TB Allocation Details'!$A$18:$L$214, MATCH("Customer ID", 'E4 TB Allocation Details'!$A$18:$L$18, 0),FALSE), 'E2 Allocators'!$B$15:$W$358, MATCH('O5 Details by Class &amp; Accounts'!AN$18, 'E2 Allocators'!$B$15:$W$15, 0),FALSE)*$G89)</f>
        <v>0</v>
      </c>
      <c r="AO89" s="1322">
        <f>IF(ISERROR(VLOOKUP(VLOOKUP($A89, 'E4 TB Allocation Details'!$A$18:$L$214, MATCH("Customer ID", 'E4 TB Allocation Details'!$A$18:$L$18, 0),FALSE), 'E2 Allocators'!$B$15:$W$358, MATCH('O5 Details by Class &amp; Accounts'!AO$18, 'E2 Allocators'!$B$15:$W$15, 0),FALSE)*$G89), 0, VLOOKUP(VLOOKUP($A89, 'E4 TB Allocation Details'!$A$18:$L$214, MATCH("Customer ID", 'E4 TB Allocation Details'!$A$18:$L$18, 0),FALSE), 'E2 Allocators'!$B$15:$W$358, MATCH('O5 Details by Class &amp; Accounts'!AO$18, 'E2 Allocators'!$B$15:$W$15, 0),FALSE)*$G89)</f>
        <v>0</v>
      </c>
      <c r="AP89" s="1322">
        <f>IF(ISERROR(VLOOKUP(VLOOKUP($A89, 'E4 TB Allocation Details'!$A$18:$L$214, MATCH("Customer ID", 'E4 TB Allocation Details'!$A$18:$L$18, 0),FALSE), 'E2 Allocators'!$B$15:$W$358, MATCH('O5 Details by Class &amp; Accounts'!AP$18, 'E2 Allocators'!$B$15:$W$15, 0),FALSE)*$G89), 0, VLOOKUP(VLOOKUP($A89, 'E4 TB Allocation Details'!$A$18:$L$214, MATCH("Customer ID", 'E4 TB Allocation Details'!$A$18:$L$18, 0),FALSE), 'E2 Allocators'!$B$15:$W$358, MATCH('O5 Details by Class &amp; Accounts'!AP$18, 'E2 Allocators'!$B$15:$W$15, 0),FALSE)*$G89)</f>
        <v>0</v>
      </c>
      <c r="AQ89" s="1322">
        <f>IF(ISERROR(VLOOKUP(VLOOKUP($A89, 'E4 TB Allocation Details'!$A$18:$L$214, MATCH("Customer ID", 'E4 TB Allocation Details'!$A$18:$L$18, 0),FALSE), 'E2 Allocators'!$B$15:$W$358, MATCH('O5 Details by Class &amp; Accounts'!AQ$18, 'E2 Allocators'!$B$15:$W$15, 0),FALSE)*$G89), 0, VLOOKUP(VLOOKUP($A89, 'E4 TB Allocation Details'!$A$18:$L$214, MATCH("Customer ID", 'E4 TB Allocation Details'!$A$18:$L$18, 0),FALSE), 'E2 Allocators'!$B$15:$W$358, MATCH('O5 Details by Class &amp; Accounts'!AQ$18, 'E2 Allocators'!$B$15:$W$15, 0),FALSE)*$G89)</f>
        <v>0</v>
      </c>
      <c r="AR89" s="1322">
        <f>IF(ISERROR(VLOOKUP(VLOOKUP($A89, 'E4 TB Allocation Details'!$A$18:$L$214, MATCH("Customer ID", 'E4 TB Allocation Details'!$A$18:$L$18, 0),FALSE), 'E2 Allocators'!$B$15:$W$358, MATCH('O5 Details by Class &amp; Accounts'!AR$18, 'E2 Allocators'!$B$15:$W$15, 0),FALSE)*$G89), 0, VLOOKUP(VLOOKUP($A89, 'E4 TB Allocation Details'!$A$18:$L$214, MATCH("Customer ID", 'E4 TB Allocation Details'!$A$18:$L$18, 0),FALSE), 'E2 Allocators'!$B$15:$W$358, MATCH('O5 Details by Class &amp; Accounts'!AR$18, 'E2 Allocators'!$B$15:$W$15, 0),FALSE)*$G89)</f>
        <v>0</v>
      </c>
      <c r="AS89" s="1322">
        <f>IF(ISERROR(VLOOKUP(VLOOKUP($A89, 'E4 TB Allocation Details'!$A$18:$L$214, MATCH("Customer ID", 'E4 TB Allocation Details'!$A$18:$L$18, 0),FALSE), 'E2 Allocators'!$B$15:$W$358, MATCH('O5 Details by Class &amp; Accounts'!AS$18, 'E2 Allocators'!$B$15:$W$15, 0),FALSE)*$G89), 0, VLOOKUP(VLOOKUP($A89, 'E4 TB Allocation Details'!$A$18:$L$214, MATCH("Customer ID", 'E4 TB Allocation Details'!$A$18:$L$18, 0),FALSE), 'E2 Allocators'!$B$15:$W$358, MATCH('O5 Details by Class &amp; Accounts'!AS$18, 'E2 Allocators'!$B$15:$W$15, 0),FALSE)*$G89)</f>
        <v>0</v>
      </c>
      <c r="AT89" s="1322">
        <f>IF(ISERROR(VLOOKUP(VLOOKUP($A89, 'E4 TB Allocation Details'!$A$18:$L$214, MATCH("Customer ID", 'E4 TB Allocation Details'!$A$18:$L$18, 0),FALSE), 'E2 Allocators'!$B$15:$W$358, MATCH('O5 Details by Class &amp; Accounts'!AT$18, 'E2 Allocators'!$B$15:$W$15, 0),FALSE)*$G89), 0, VLOOKUP(VLOOKUP($A89, 'E4 TB Allocation Details'!$A$18:$L$214, MATCH("Customer ID", 'E4 TB Allocation Details'!$A$18:$L$18, 0),FALSE), 'E2 Allocators'!$B$15:$W$358, MATCH('O5 Details by Class &amp; Accounts'!AT$18, 'E2 Allocators'!$B$15:$W$15, 0),FALSE)*$G89)</f>
        <v>0</v>
      </c>
      <c r="AU89" s="1322">
        <f>IF(ISERROR(VLOOKUP(VLOOKUP($A89, 'E4 TB Allocation Details'!$A$18:$L$214, MATCH("Customer ID", 'E4 TB Allocation Details'!$A$18:$L$18, 0),FALSE), 'E2 Allocators'!$B$15:$W$358, MATCH('O5 Details by Class &amp; Accounts'!AU$18, 'E2 Allocators'!$B$15:$W$15, 0),FALSE)*$G89), 0, VLOOKUP(VLOOKUP($A89, 'E4 TB Allocation Details'!$A$18:$L$214, MATCH("Customer ID", 'E4 TB Allocation Details'!$A$18:$L$18, 0),FALSE), 'E2 Allocators'!$B$15:$W$358, MATCH('O5 Details by Class &amp; Accounts'!AU$18, 'E2 Allocators'!$B$15:$W$15, 0),FALSE)*$G89)</f>
        <v>0</v>
      </c>
      <c r="AV89" s="1322">
        <f>IF(ISERROR(VLOOKUP(VLOOKUP($A89, 'E4 TB Allocation Details'!$A$18:$L$214, MATCH("Customer ID", 'E4 TB Allocation Details'!$A$18:$L$18, 0),FALSE), 'E2 Allocators'!$B$15:$W$358, MATCH('O5 Details by Class &amp; Accounts'!AV$18, 'E2 Allocators'!$B$15:$W$15, 0),FALSE)*$G89), 0, VLOOKUP(VLOOKUP($A89, 'E4 TB Allocation Details'!$A$18:$L$214, MATCH("Customer ID", 'E4 TB Allocation Details'!$A$18:$L$18, 0),FALSE), 'E2 Allocators'!$B$15:$W$358, MATCH('O5 Details by Class &amp; Accounts'!AV$18, 'E2 Allocators'!$B$15:$W$15, 0),FALSE)*$G89)</f>
        <v>0</v>
      </c>
      <c r="AW89" s="1322">
        <f>IF(ISERROR(VLOOKUP(VLOOKUP($A89, 'E4 TB Allocation Details'!$A$18:$L$214, MATCH("Customer ID", 'E4 TB Allocation Details'!$A$18:$L$18, 0),FALSE), 'E2 Allocators'!$B$15:$W$358, MATCH('O5 Details by Class &amp; Accounts'!AW$18, 'E2 Allocators'!$B$15:$W$15, 0),FALSE)*$G89), 0, VLOOKUP(VLOOKUP($A89, 'E4 TB Allocation Details'!$A$18:$L$214, MATCH("Customer ID", 'E4 TB Allocation Details'!$A$18:$L$18, 0),FALSE), 'E2 Allocators'!$B$15:$W$358, MATCH('O5 Details by Class &amp; Accounts'!AW$18, 'E2 Allocators'!$B$15:$W$15, 0),FALSE)*$G89)</f>
        <v>0</v>
      </c>
      <c r="AX89" s="1322">
        <f t="shared" si="15"/>
        <v>0</v>
      </c>
      <c r="AY89" s="1322">
        <f>IF(ISERROR(VLOOKUP(VLOOKUP($A89, 'E4 TB Allocation Details'!$A$18:$L$214, MATCH("Misc ID", 'E4 TB Allocation Details'!$A$18:$L$18, 0),FALSE), 'E2 Allocators'!$B$15:$W$358, MATCH('O5 Details by Class &amp; Accounts'!AY$18, 'E2 Allocators'!$B$15:$W$15, 0),FALSE)*$E89), 0, VLOOKUP(VLOOKUP($A89, 'E4 TB Allocation Details'!$A$18:$L$214, MATCH("Misc ID", 'E4 TB Allocation Details'!$A$18:$L$18, 0),FALSE), 'E2 Allocators'!$B$15:$W$358, MATCH('O5 Details by Class &amp; Accounts'!AY$18, 'E2 Allocators'!$B$15:$W$15, 0),FALSE)*$E89)</f>
        <v>0</v>
      </c>
      <c r="AZ89" s="1322">
        <f>IF(ISERROR(VLOOKUP(VLOOKUP($A89, 'E4 TB Allocation Details'!$A$18:$L$214, MATCH("Misc ID", 'E4 TB Allocation Details'!$A$18:$L$18, 0),FALSE), 'E2 Allocators'!$B$15:$W$358, MATCH('O5 Details by Class &amp; Accounts'!AZ$18, 'E2 Allocators'!$B$15:$W$15, 0),FALSE)*$E89), 0, VLOOKUP(VLOOKUP($A89, 'E4 TB Allocation Details'!$A$18:$L$214, MATCH("Misc ID", 'E4 TB Allocation Details'!$A$18:$L$18, 0),FALSE), 'E2 Allocators'!$B$15:$W$358, MATCH('O5 Details by Class &amp; Accounts'!AZ$18, 'E2 Allocators'!$B$15:$W$15, 0),FALSE)*$E89)</f>
        <v>0</v>
      </c>
      <c r="BA89" s="1322">
        <f>IF(ISERROR(VLOOKUP(VLOOKUP($A89, 'E4 TB Allocation Details'!$A$18:$L$214, MATCH("Misc ID", 'E4 TB Allocation Details'!$A$18:$L$18, 0),FALSE), 'E2 Allocators'!$B$15:$W$358, MATCH('O5 Details by Class &amp; Accounts'!BA$18, 'E2 Allocators'!$B$15:$W$15, 0),FALSE)*$E89), 0, VLOOKUP(VLOOKUP($A89, 'E4 TB Allocation Details'!$A$18:$L$214, MATCH("Misc ID", 'E4 TB Allocation Details'!$A$18:$L$18, 0),FALSE), 'E2 Allocators'!$B$15:$W$358, MATCH('O5 Details by Class &amp; Accounts'!BA$18, 'E2 Allocators'!$B$15:$W$15, 0),FALSE)*$E89)</f>
        <v>0</v>
      </c>
      <c r="BB89" s="1322">
        <f>IF(ISERROR(VLOOKUP(VLOOKUP($A89, 'E4 TB Allocation Details'!$A$18:$L$214, MATCH("Misc ID", 'E4 TB Allocation Details'!$A$18:$L$18, 0),FALSE), 'E2 Allocators'!$B$15:$W$358, MATCH('O5 Details by Class &amp; Accounts'!BB$18, 'E2 Allocators'!$B$15:$W$15, 0),FALSE)*$E89), 0, VLOOKUP(VLOOKUP($A89, 'E4 TB Allocation Details'!$A$18:$L$214, MATCH("Misc ID", 'E4 TB Allocation Details'!$A$18:$L$18, 0),FALSE), 'E2 Allocators'!$B$15:$W$358, MATCH('O5 Details by Class &amp; Accounts'!BB$18, 'E2 Allocators'!$B$15:$W$15, 0),FALSE)*$E89)</f>
        <v>0</v>
      </c>
      <c r="BC89" s="1322">
        <f>IF(ISERROR(VLOOKUP(VLOOKUP($A89, 'E4 TB Allocation Details'!$A$18:$L$214, MATCH("Misc ID", 'E4 TB Allocation Details'!$A$18:$L$18, 0),FALSE), 'E2 Allocators'!$B$15:$W$358, MATCH('O5 Details by Class &amp; Accounts'!BC$18, 'E2 Allocators'!$B$15:$W$15, 0),FALSE)*$E89), 0, VLOOKUP(VLOOKUP($A89, 'E4 TB Allocation Details'!$A$18:$L$214, MATCH("Misc ID", 'E4 TB Allocation Details'!$A$18:$L$18, 0),FALSE), 'E2 Allocators'!$B$15:$W$358, MATCH('O5 Details by Class &amp; Accounts'!BC$18, 'E2 Allocators'!$B$15:$W$15, 0),FALSE)*$E89)</f>
        <v>0</v>
      </c>
      <c r="BD89" s="1322">
        <f>IF(ISERROR(VLOOKUP(VLOOKUP($A89, 'E4 TB Allocation Details'!$A$18:$L$214, MATCH("Misc ID", 'E4 TB Allocation Details'!$A$18:$L$18, 0),FALSE), 'E2 Allocators'!$B$15:$W$358, MATCH('O5 Details by Class &amp; Accounts'!BD$18, 'E2 Allocators'!$B$15:$W$15, 0),FALSE)*$E89), 0, VLOOKUP(VLOOKUP($A89, 'E4 TB Allocation Details'!$A$18:$L$214, MATCH("Misc ID", 'E4 TB Allocation Details'!$A$18:$L$18, 0),FALSE), 'E2 Allocators'!$B$15:$W$358, MATCH('O5 Details by Class &amp; Accounts'!BD$18, 'E2 Allocators'!$B$15:$W$15, 0),FALSE)*$E89)</f>
        <v>0</v>
      </c>
      <c r="BE89" s="1322">
        <f>IF(ISERROR(VLOOKUP(VLOOKUP($A89, 'E4 TB Allocation Details'!$A$18:$L$214, MATCH("Misc ID", 'E4 TB Allocation Details'!$A$18:$L$18, 0),FALSE), 'E2 Allocators'!$B$15:$W$358, MATCH('O5 Details by Class &amp; Accounts'!BE$18, 'E2 Allocators'!$B$15:$W$15, 0),FALSE)*$E89), 0, VLOOKUP(VLOOKUP($A89, 'E4 TB Allocation Details'!$A$18:$L$214, MATCH("Misc ID", 'E4 TB Allocation Details'!$A$18:$L$18, 0),FALSE), 'E2 Allocators'!$B$15:$W$358, MATCH('O5 Details by Class &amp; Accounts'!BE$18, 'E2 Allocators'!$B$15:$W$15, 0),FALSE)*$E89)</f>
        <v>0</v>
      </c>
      <c r="BF89" s="1322">
        <f>IF(ISERROR(VLOOKUP(VLOOKUP($A89, 'E4 TB Allocation Details'!$A$18:$L$214, MATCH("Misc ID", 'E4 TB Allocation Details'!$A$18:$L$18, 0),FALSE), 'E2 Allocators'!$B$15:$W$358, MATCH('O5 Details by Class &amp; Accounts'!BF$18, 'E2 Allocators'!$B$15:$W$15, 0),FALSE)*$E89), 0, VLOOKUP(VLOOKUP($A89, 'E4 TB Allocation Details'!$A$18:$L$214, MATCH("Misc ID", 'E4 TB Allocation Details'!$A$18:$L$18, 0),FALSE), 'E2 Allocators'!$B$15:$W$358, MATCH('O5 Details by Class &amp; Accounts'!BF$18, 'E2 Allocators'!$B$15:$W$15, 0),FALSE)*$E89)</f>
        <v>0</v>
      </c>
      <c r="BG89" s="1322">
        <f>IF(ISERROR(VLOOKUP(VLOOKUP($A89, 'E4 TB Allocation Details'!$A$18:$L$214, MATCH("Misc ID", 'E4 TB Allocation Details'!$A$18:$L$18, 0),FALSE), 'E2 Allocators'!$B$15:$W$358, MATCH('O5 Details by Class &amp; Accounts'!BG$18, 'E2 Allocators'!$B$15:$W$15, 0),FALSE)*$E89), 0, VLOOKUP(VLOOKUP($A89, 'E4 TB Allocation Details'!$A$18:$L$214, MATCH("Misc ID", 'E4 TB Allocation Details'!$A$18:$L$18, 0),FALSE), 'E2 Allocators'!$B$15:$W$358, MATCH('O5 Details by Class &amp; Accounts'!BG$18, 'E2 Allocators'!$B$15:$W$15, 0),FALSE)*$E89)</f>
        <v>0</v>
      </c>
      <c r="BH89" s="1322">
        <f>IF(ISERROR(VLOOKUP(VLOOKUP($A89, 'E4 TB Allocation Details'!$A$18:$L$214, MATCH("Misc ID", 'E4 TB Allocation Details'!$A$18:$L$18, 0),FALSE), 'E2 Allocators'!$B$15:$W$358, MATCH('O5 Details by Class &amp; Accounts'!BH$18, 'E2 Allocators'!$B$15:$W$15, 0),FALSE)*$E89), 0, VLOOKUP(VLOOKUP($A89, 'E4 TB Allocation Details'!$A$18:$L$214, MATCH("Misc ID", 'E4 TB Allocation Details'!$A$18:$L$18, 0),FALSE), 'E2 Allocators'!$B$15:$W$358, MATCH('O5 Details by Class &amp; Accounts'!BH$18, 'E2 Allocators'!$B$15:$W$15, 0),FALSE)*$E89)</f>
        <v>0</v>
      </c>
      <c r="BI89" s="1322">
        <f>IF(ISERROR(VLOOKUP(VLOOKUP($A89, 'E4 TB Allocation Details'!$A$18:$L$214, MATCH("Misc ID", 'E4 TB Allocation Details'!$A$18:$L$18, 0),FALSE), 'E2 Allocators'!$B$15:$W$358, MATCH('O5 Details by Class &amp; Accounts'!BI$18, 'E2 Allocators'!$B$15:$W$15, 0),FALSE)*$E89), 0, VLOOKUP(VLOOKUP($A89, 'E4 TB Allocation Details'!$A$18:$L$214, MATCH("Misc ID", 'E4 TB Allocation Details'!$A$18:$L$18, 0),FALSE), 'E2 Allocators'!$B$15:$W$358, MATCH('O5 Details by Class &amp; Accounts'!BI$18, 'E2 Allocators'!$B$15:$W$15, 0),FALSE)*$E89)</f>
        <v>0</v>
      </c>
      <c r="BJ89" s="1322">
        <f>IF(ISERROR(VLOOKUP(VLOOKUP($A89, 'E4 TB Allocation Details'!$A$18:$L$214, MATCH("Misc ID", 'E4 TB Allocation Details'!$A$18:$L$18, 0),FALSE), 'E2 Allocators'!$B$15:$W$358, MATCH('O5 Details by Class &amp; Accounts'!BJ$18, 'E2 Allocators'!$B$15:$W$15, 0),FALSE)*$E89), 0, VLOOKUP(VLOOKUP($A89, 'E4 TB Allocation Details'!$A$18:$L$214, MATCH("Misc ID", 'E4 TB Allocation Details'!$A$18:$L$18, 0),FALSE), 'E2 Allocators'!$B$15:$W$358, MATCH('O5 Details by Class &amp; Accounts'!BJ$18, 'E2 Allocators'!$B$15:$W$15, 0),FALSE)*$E89)</f>
        <v>0</v>
      </c>
      <c r="BK89" s="1322">
        <f>IF(ISERROR(VLOOKUP(VLOOKUP($A89, 'E4 TB Allocation Details'!$A$18:$L$214, MATCH("Misc ID", 'E4 TB Allocation Details'!$A$18:$L$18, 0),FALSE), 'E2 Allocators'!$B$15:$W$358, MATCH('O5 Details by Class &amp; Accounts'!BK$18, 'E2 Allocators'!$B$15:$W$15, 0),FALSE)*$E89), 0, VLOOKUP(VLOOKUP($A89, 'E4 TB Allocation Details'!$A$18:$L$214, MATCH("Misc ID", 'E4 TB Allocation Details'!$A$18:$L$18, 0),FALSE), 'E2 Allocators'!$B$15:$W$358, MATCH('O5 Details by Class &amp; Accounts'!BK$18, 'E2 Allocators'!$B$15:$W$15, 0),FALSE)*$E89)</f>
        <v>0</v>
      </c>
      <c r="BL89" s="1322">
        <f>IF(ISERROR(VLOOKUP(VLOOKUP($A89, 'E4 TB Allocation Details'!$A$18:$L$214, MATCH("Misc ID", 'E4 TB Allocation Details'!$A$18:$L$18, 0),FALSE), 'E2 Allocators'!$B$15:$W$358, MATCH('O5 Details by Class &amp; Accounts'!BL$18, 'E2 Allocators'!$B$15:$W$15, 0),FALSE)*$E89), 0, VLOOKUP(VLOOKUP($A89, 'E4 TB Allocation Details'!$A$18:$L$214, MATCH("Misc ID", 'E4 TB Allocation Details'!$A$18:$L$18, 0),FALSE), 'E2 Allocators'!$B$15:$W$358, MATCH('O5 Details by Class &amp; Accounts'!BL$18, 'E2 Allocators'!$B$15:$W$15, 0),FALSE)*$E89)</f>
        <v>0</v>
      </c>
      <c r="BM89" s="1322">
        <f>IF(ISERROR(VLOOKUP(VLOOKUP($A89, 'E4 TB Allocation Details'!$A$18:$L$214, MATCH("Misc ID", 'E4 TB Allocation Details'!$A$18:$L$18, 0),FALSE), 'E2 Allocators'!$B$15:$W$358, MATCH('O5 Details by Class &amp; Accounts'!BM$18, 'E2 Allocators'!$B$15:$W$15, 0),FALSE)*$E89), 0, VLOOKUP(VLOOKUP($A89, 'E4 TB Allocation Details'!$A$18:$L$214, MATCH("Misc ID", 'E4 TB Allocation Details'!$A$18:$L$18, 0),FALSE), 'E2 Allocators'!$B$15:$W$358, MATCH('O5 Details by Class &amp; Accounts'!BM$18, 'E2 Allocators'!$B$15:$W$15, 0),FALSE)*$E89)</f>
        <v>0</v>
      </c>
      <c r="BN89" s="1322">
        <f>IF(ISERROR(VLOOKUP(VLOOKUP($A89, 'E4 TB Allocation Details'!$A$18:$L$214, MATCH("Misc ID", 'E4 TB Allocation Details'!$A$18:$L$18, 0),FALSE), 'E2 Allocators'!$B$15:$W$358, MATCH('O5 Details by Class &amp; Accounts'!BN$18, 'E2 Allocators'!$B$15:$W$15, 0),FALSE)*$E89), 0, VLOOKUP(VLOOKUP($A89, 'E4 TB Allocation Details'!$A$18:$L$214, MATCH("Misc ID", 'E4 TB Allocation Details'!$A$18:$L$18, 0),FALSE), 'E2 Allocators'!$B$15:$W$358, MATCH('O5 Details by Class &amp; Accounts'!BN$18, 'E2 Allocators'!$B$15:$W$15, 0),FALSE)*$E89)</f>
        <v>0</v>
      </c>
      <c r="BO89" s="1322">
        <f>IF(ISERROR(VLOOKUP(VLOOKUP($A89, 'E4 TB Allocation Details'!$A$18:$L$214, MATCH("Misc ID", 'E4 TB Allocation Details'!$A$18:$L$18, 0),FALSE), 'E2 Allocators'!$B$15:$W$358, MATCH('O5 Details by Class &amp; Accounts'!BO$18, 'E2 Allocators'!$B$15:$W$15, 0),FALSE)*$E89), 0, VLOOKUP(VLOOKUP($A89, 'E4 TB Allocation Details'!$A$18:$L$214, MATCH("Misc ID", 'E4 TB Allocation Details'!$A$18:$L$18, 0),FALSE), 'E2 Allocators'!$B$15:$W$358, MATCH('O5 Details by Class &amp; Accounts'!BO$18, 'E2 Allocators'!$B$15:$W$15, 0),FALSE)*$E89)</f>
        <v>0</v>
      </c>
      <c r="BP89" s="1322">
        <f>IF(ISERROR(VLOOKUP(VLOOKUP($A89, 'E4 TB Allocation Details'!$A$18:$L$214, MATCH("Misc ID", 'E4 TB Allocation Details'!$A$18:$L$18, 0),FALSE), 'E2 Allocators'!$B$15:$W$358, MATCH('O5 Details by Class &amp; Accounts'!BP$18, 'E2 Allocators'!$B$15:$W$15, 0),FALSE)*$E89), 0, VLOOKUP(VLOOKUP($A89, 'E4 TB Allocation Details'!$A$18:$L$214, MATCH("Misc ID", 'E4 TB Allocation Details'!$A$18:$L$18, 0),FALSE), 'E2 Allocators'!$B$15:$W$358, MATCH('O5 Details by Class &amp; Accounts'!BP$18, 'E2 Allocators'!$B$15:$W$15, 0),FALSE)*$E89)</f>
        <v>0</v>
      </c>
      <c r="BQ89" s="1322">
        <f>IF(ISERROR(VLOOKUP(VLOOKUP($A89, 'E4 TB Allocation Details'!$A$18:$L$214, MATCH("Misc ID", 'E4 TB Allocation Details'!$A$18:$L$18, 0),FALSE), 'E2 Allocators'!$B$15:$W$358, MATCH('O5 Details by Class &amp; Accounts'!BQ$18, 'E2 Allocators'!$B$15:$W$15, 0),FALSE)*$E89), 0, VLOOKUP(VLOOKUP($A89, 'E4 TB Allocation Details'!$A$18:$L$214, MATCH("Misc ID", 'E4 TB Allocation Details'!$A$18:$L$18, 0),FALSE), 'E2 Allocators'!$B$15:$W$358, MATCH('O5 Details by Class &amp; Accounts'!BQ$18, 'E2 Allocators'!$B$15:$W$15, 0),FALSE)*$E89)</f>
        <v>0</v>
      </c>
      <c r="BR89" s="1322">
        <f>IF(ISERROR(VLOOKUP(VLOOKUP($A89, 'E4 TB Allocation Details'!$A$18:$L$214, MATCH("Misc ID", 'E4 TB Allocation Details'!$A$18:$L$18, 0),FALSE), 'E2 Allocators'!$B$15:$W$358, MATCH('O5 Details by Class &amp; Accounts'!BR$18, 'E2 Allocators'!$B$15:$W$15, 0),FALSE)*$E89), 0, VLOOKUP(VLOOKUP($A89, 'E4 TB Allocation Details'!$A$18:$L$214, MATCH("Misc ID", 'E4 TB Allocation Details'!$A$18:$L$18, 0),FALSE), 'E2 Allocators'!$B$15:$W$358, MATCH('O5 Details by Class &amp; Accounts'!BR$18, 'E2 Allocators'!$B$15:$W$15, 0),FALSE)*$E89)</f>
        <v>0</v>
      </c>
      <c r="BS89" s="1322">
        <f t="shared" si="18"/>
        <v>0</v>
      </c>
      <c r="BT89" s="1322">
        <f>IF(ISERROR(VLOOKUP(VLOOKUP($A89, 'E4 TB Allocation Details'!$A$18:$L$214, MATCH("A &amp; G ID", 'E4 TB Allocation Details'!$A$18:$L$18, 0),FALSE), 'E2 Allocators'!$B$15:$W$358, MATCH('O5 Details by Class &amp; Accounts'!BT$18, 'E2 Allocators'!$B$15:$W$15, 0),FALSE)*$E89), 0, VLOOKUP(VLOOKUP($A89, 'E4 TB Allocation Details'!$A$18:$L$214, MATCH("A &amp; G ID", 'E4 TB Allocation Details'!$A$18:$L$18, 0),FALSE), 'E2 Allocators'!$B$15:$W$358, MATCH('O5 Details by Class &amp; Accounts'!BT$18, 'E2 Allocators'!$B$15:$W$15, 0),FALSE)*$E89)</f>
        <v>0</v>
      </c>
      <c r="BU89" s="1322">
        <f>IF(ISERROR(VLOOKUP(VLOOKUP($A89, 'E4 TB Allocation Details'!$A$18:$L$214, MATCH("A &amp; G ID", 'E4 TB Allocation Details'!$A$18:$L$18, 0),FALSE), 'E2 Allocators'!$B$15:$W$358, MATCH('O5 Details by Class &amp; Accounts'!BU$18, 'E2 Allocators'!$B$15:$W$15, 0),FALSE)*$E89), 0, VLOOKUP(VLOOKUP($A89, 'E4 TB Allocation Details'!$A$18:$L$214, MATCH("A &amp; G ID", 'E4 TB Allocation Details'!$A$18:$L$18, 0),FALSE), 'E2 Allocators'!$B$15:$W$358, MATCH('O5 Details by Class &amp; Accounts'!BU$18, 'E2 Allocators'!$B$15:$W$15, 0),FALSE)*$E89)</f>
        <v>0</v>
      </c>
      <c r="BV89" s="1322">
        <f>IF(ISERROR(VLOOKUP(VLOOKUP($A89, 'E4 TB Allocation Details'!$A$18:$L$214, MATCH("A &amp; G ID", 'E4 TB Allocation Details'!$A$18:$L$18, 0),FALSE), 'E2 Allocators'!$B$15:$W$358, MATCH('O5 Details by Class &amp; Accounts'!BV$18, 'E2 Allocators'!$B$15:$W$15, 0),FALSE)*$E89), 0, VLOOKUP(VLOOKUP($A89, 'E4 TB Allocation Details'!$A$18:$L$214, MATCH("A &amp; G ID", 'E4 TB Allocation Details'!$A$18:$L$18, 0),FALSE), 'E2 Allocators'!$B$15:$W$358, MATCH('O5 Details by Class &amp; Accounts'!BV$18, 'E2 Allocators'!$B$15:$W$15, 0),FALSE)*$E89)</f>
        <v>0</v>
      </c>
      <c r="BW89" s="1322">
        <f>IF(ISERROR(VLOOKUP(VLOOKUP($A89, 'E4 TB Allocation Details'!$A$18:$L$214, MATCH("A &amp; G ID", 'E4 TB Allocation Details'!$A$18:$L$18, 0),FALSE), 'E2 Allocators'!$B$15:$W$358, MATCH('O5 Details by Class &amp; Accounts'!BW$18, 'E2 Allocators'!$B$15:$W$15, 0),FALSE)*$E89), 0, VLOOKUP(VLOOKUP($A89, 'E4 TB Allocation Details'!$A$18:$L$214, MATCH("A &amp; G ID", 'E4 TB Allocation Details'!$A$18:$L$18, 0),FALSE), 'E2 Allocators'!$B$15:$W$358, MATCH('O5 Details by Class &amp; Accounts'!BW$18, 'E2 Allocators'!$B$15:$W$15, 0),FALSE)*$E89)</f>
        <v>0</v>
      </c>
      <c r="BX89" s="1322">
        <f>IF(ISERROR(VLOOKUP(VLOOKUP($A89, 'E4 TB Allocation Details'!$A$18:$L$214, MATCH("A &amp; G ID", 'E4 TB Allocation Details'!$A$18:$L$18, 0),FALSE), 'E2 Allocators'!$B$15:$W$358, MATCH('O5 Details by Class &amp; Accounts'!BX$18, 'E2 Allocators'!$B$15:$W$15, 0),FALSE)*$E89), 0, VLOOKUP(VLOOKUP($A89, 'E4 TB Allocation Details'!$A$18:$L$214, MATCH("A &amp; G ID", 'E4 TB Allocation Details'!$A$18:$L$18, 0),FALSE), 'E2 Allocators'!$B$15:$W$358, MATCH('O5 Details by Class &amp; Accounts'!BX$18, 'E2 Allocators'!$B$15:$W$15, 0),FALSE)*$E89)</f>
        <v>0</v>
      </c>
      <c r="BY89" s="1322">
        <f>IF(ISERROR(VLOOKUP(VLOOKUP($A89, 'E4 TB Allocation Details'!$A$18:$L$214, MATCH("A &amp; G ID", 'E4 TB Allocation Details'!$A$18:$L$18, 0),FALSE), 'E2 Allocators'!$B$15:$W$358, MATCH('O5 Details by Class &amp; Accounts'!BY$18, 'E2 Allocators'!$B$15:$W$15, 0),FALSE)*$E89), 0, VLOOKUP(VLOOKUP($A89, 'E4 TB Allocation Details'!$A$18:$L$214, MATCH("A &amp; G ID", 'E4 TB Allocation Details'!$A$18:$L$18, 0),FALSE), 'E2 Allocators'!$B$15:$W$358, MATCH('O5 Details by Class &amp; Accounts'!BY$18, 'E2 Allocators'!$B$15:$W$15, 0),FALSE)*$E89)</f>
        <v>0</v>
      </c>
      <c r="BZ89" s="1322">
        <f>IF(ISERROR(VLOOKUP(VLOOKUP($A89, 'E4 TB Allocation Details'!$A$18:$L$214, MATCH("A &amp; G ID", 'E4 TB Allocation Details'!$A$18:$L$18, 0),FALSE), 'E2 Allocators'!$B$15:$W$358, MATCH('O5 Details by Class &amp; Accounts'!BZ$18, 'E2 Allocators'!$B$15:$W$15, 0),FALSE)*$E89), 0, VLOOKUP(VLOOKUP($A89, 'E4 TB Allocation Details'!$A$18:$L$214, MATCH("A &amp; G ID", 'E4 TB Allocation Details'!$A$18:$L$18, 0),FALSE), 'E2 Allocators'!$B$15:$W$358, MATCH('O5 Details by Class &amp; Accounts'!BZ$18, 'E2 Allocators'!$B$15:$W$15, 0),FALSE)*$E89)</f>
        <v>0</v>
      </c>
      <c r="CA89" s="1322">
        <f>IF(ISERROR(VLOOKUP(VLOOKUP($A89, 'E4 TB Allocation Details'!$A$18:$L$214, MATCH("A &amp; G ID", 'E4 TB Allocation Details'!$A$18:$L$18, 0),FALSE), 'E2 Allocators'!$B$15:$W$358, MATCH('O5 Details by Class &amp; Accounts'!CA$18, 'E2 Allocators'!$B$15:$W$15, 0),FALSE)*$E89), 0, VLOOKUP(VLOOKUP($A89, 'E4 TB Allocation Details'!$A$18:$L$214, MATCH("A &amp; G ID", 'E4 TB Allocation Details'!$A$18:$L$18, 0),FALSE), 'E2 Allocators'!$B$15:$W$358, MATCH('O5 Details by Class &amp; Accounts'!CA$18, 'E2 Allocators'!$B$15:$W$15, 0),FALSE)*$E89)</f>
        <v>0</v>
      </c>
      <c r="CB89" s="1322">
        <f>IF(ISERROR(VLOOKUP(VLOOKUP($A89, 'E4 TB Allocation Details'!$A$18:$L$214, MATCH("A &amp; G ID", 'E4 TB Allocation Details'!$A$18:$L$18, 0),FALSE), 'E2 Allocators'!$B$15:$W$358, MATCH('O5 Details by Class &amp; Accounts'!CB$18, 'E2 Allocators'!$B$15:$W$15, 0),FALSE)*$E89), 0, VLOOKUP(VLOOKUP($A89, 'E4 TB Allocation Details'!$A$18:$L$214, MATCH("A &amp; G ID", 'E4 TB Allocation Details'!$A$18:$L$18, 0),FALSE), 'E2 Allocators'!$B$15:$W$358, MATCH('O5 Details by Class &amp; Accounts'!CB$18, 'E2 Allocators'!$B$15:$W$15, 0),FALSE)*$E89)</f>
        <v>0</v>
      </c>
      <c r="CC89" s="1322">
        <f>IF(ISERROR(VLOOKUP(VLOOKUP($A89, 'E4 TB Allocation Details'!$A$18:$L$214, MATCH("A &amp; G ID", 'E4 TB Allocation Details'!$A$18:$L$18, 0),FALSE), 'E2 Allocators'!$B$15:$W$358, MATCH('O5 Details by Class &amp; Accounts'!CC$18, 'E2 Allocators'!$B$15:$W$15, 0),FALSE)*$E89), 0, VLOOKUP(VLOOKUP($A89, 'E4 TB Allocation Details'!$A$18:$L$214, MATCH("A &amp; G ID", 'E4 TB Allocation Details'!$A$18:$L$18, 0),FALSE), 'E2 Allocators'!$B$15:$W$358, MATCH('O5 Details by Class &amp; Accounts'!CC$18, 'E2 Allocators'!$B$15:$W$15, 0),FALSE)*$E89)</f>
        <v>0</v>
      </c>
      <c r="CD89" s="1322">
        <f>IF(ISERROR(VLOOKUP(VLOOKUP($A89, 'E4 TB Allocation Details'!$A$18:$L$214, MATCH("A &amp; G ID", 'E4 TB Allocation Details'!$A$18:$L$18, 0),FALSE), 'E2 Allocators'!$B$15:$W$358, MATCH('O5 Details by Class &amp; Accounts'!CD$18, 'E2 Allocators'!$B$15:$W$15, 0),FALSE)*$E89), 0, VLOOKUP(VLOOKUP($A89, 'E4 TB Allocation Details'!$A$18:$L$214, MATCH("A &amp; G ID", 'E4 TB Allocation Details'!$A$18:$L$18, 0),FALSE), 'E2 Allocators'!$B$15:$W$358, MATCH('O5 Details by Class &amp; Accounts'!CD$18, 'E2 Allocators'!$B$15:$W$15, 0),FALSE)*$E89)</f>
        <v>0</v>
      </c>
      <c r="CE89" s="1322">
        <f>IF(ISERROR(VLOOKUP(VLOOKUP($A89, 'E4 TB Allocation Details'!$A$18:$L$214, MATCH("A &amp; G ID", 'E4 TB Allocation Details'!$A$18:$L$18, 0),FALSE), 'E2 Allocators'!$B$15:$W$358, MATCH('O5 Details by Class &amp; Accounts'!CE$18, 'E2 Allocators'!$B$15:$W$15, 0),FALSE)*$E89), 0, VLOOKUP(VLOOKUP($A89, 'E4 TB Allocation Details'!$A$18:$L$214, MATCH("A &amp; G ID", 'E4 TB Allocation Details'!$A$18:$L$18, 0),FALSE), 'E2 Allocators'!$B$15:$W$358, MATCH('O5 Details by Class &amp; Accounts'!CE$18, 'E2 Allocators'!$B$15:$W$15, 0),FALSE)*$E89)</f>
        <v>0</v>
      </c>
      <c r="CF89" s="1322">
        <f>IF(ISERROR(VLOOKUP(VLOOKUP($A89, 'E4 TB Allocation Details'!$A$18:$L$214, MATCH("A &amp; G ID", 'E4 TB Allocation Details'!$A$18:$L$18, 0),FALSE), 'E2 Allocators'!$B$15:$W$358, MATCH('O5 Details by Class &amp; Accounts'!CF$18, 'E2 Allocators'!$B$15:$W$15, 0),FALSE)*$E89), 0, VLOOKUP(VLOOKUP($A89, 'E4 TB Allocation Details'!$A$18:$L$214, MATCH("A &amp; G ID", 'E4 TB Allocation Details'!$A$18:$L$18, 0),FALSE), 'E2 Allocators'!$B$15:$W$358, MATCH('O5 Details by Class &amp; Accounts'!CF$18, 'E2 Allocators'!$B$15:$W$15, 0),FALSE)*$E89)</f>
        <v>0</v>
      </c>
      <c r="CG89" s="1322">
        <f>IF(ISERROR(VLOOKUP(VLOOKUP($A89, 'E4 TB Allocation Details'!$A$18:$L$214, MATCH("A &amp; G ID", 'E4 TB Allocation Details'!$A$18:$L$18, 0),FALSE), 'E2 Allocators'!$B$15:$W$358, MATCH('O5 Details by Class &amp; Accounts'!CG$18, 'E2 Allocators'!$B$15:$W$15, 0),FALSE)*$E89), 0, VLOOKUP(VLOOKUP($A89, 'E4 TB Allocation Details'!$A$18:$L$214, MATCH("A &amp; G ID", 'E4 TB Allocation Details'!$A$18:$L$18, 0),FALSE), 'E2 Allocators'!$B$15:$W$358, MATCH('O5 Details by Class &amp; Accounts'!CG$18, 'E2 Allocators'!$B$15:$W$15, 0),FALSE)*$E89)</f>
        <v>0</v>
      </c>
      <c r="CH89" s="1322">
        <f>IF(ISERROR(VLOOKUP(VLOOKUP($A89, 'E4 TB Allocation Details'!$A$18:$L$214, MATCH("A &amp; G ID", 'E4 TB Allocation Details'!$A$18:$L$18, 0),FALSE), 'E2 Allocators'!$B$15:$W$358, MATCH('O5 Details by Class &amp; Accounts'!CH$18, 'E2 Allocators'!$B$15:$W$15, 0),FALSE)*$E89), 0, VLOOKUP(VLOOKUP($A89, 'E4 TB Allocation Details'!$A$18:$L$214, MATCH("A &amp; G ID", 'E4 TB Allocation Details'!$A$18:$L$18, 0),FALSE), 'E2 Allocators'!$B$15:$W$358, MATCH('O5 Details by Class &amp; Accounts'!CH$18, 'E2 Allocators'!$B$15:$W$15, 0),FALSE)*$E89)</f>
        <v>0</v>
      </c>
      <c r="CI89" s="1322">
        <f>IF(ISERROR(VLOOKUP(VLOOKUP($A89, 'E4 TB Allocation Details'!$A$18:$L$214, MATCH("A &amp; G ID", 'E4 TB Allocation Details'!$A$18:$L$18, 0),FALSE), 'E2 Allocators'!$B$15:$W$358, MATCH('O5 Details by Class &amp; Accounts'!CI$18, 'E2 Allocators'!$B$15:$W$15, 0),FALSE)*$E89), 0, VLOOKUP(VLOOKUP($A89, 'E4 TB Allocation Details'!$A$18:$L$214, MATCH("A &amp; G ID", 'E4 TB Allocation Details'!$A$18:$L$18, 0),FALSE), 'E2 Allocators'!$B$15:$W$358, MATCH('O5 Details by Class &amp; Accounts'!CI$18, 'E2 Allocators'!$B$15:$W$15, 0),FALSE)*$E89)</f>
        <v>0</v>
      </c>
      <c r="CJ89" s="1322">
        <f>IF(ISERROR(VLOOKUP(VLOOKUP($A89, 'E4 TB Allocation Details'!$A$18:$L$214, MATCH("A &amp; G ID", 'E4 TB Allocation Details'!$A$18:$L$18, 0),FALSE), 'E2 Allocators'!$B$15:$W$358, MATCH('O5 Details by Class &amp; Accounts'!CJ$18, 'E2 Allocators'!$B$15:$W$15, 0),FALSE)*$E89), 0, VLOOKUP(VLOOKUP($A89, 'E4 TB Allocation Details'!$A$18:$L$214, MATCH("A &amp; G ID", 'E4 TB Allocation Details'!$A$18:$L$18, 0),FALSE), 'E2 Allocators'!$B$15:$W$358, MATCH('O5 Details by Class &amp; Accounts'!CJ$18, 'E2 Allocators'!$B$15:$W$15, 0),FALSE)*$E89)</f>
        <v>0</v>
      </c>
      <c r="CK89" s="1322">
        <f>IF(ISERROR(VLOOKUP(VLOOKUP($A89, 'E4 TB Allocation Details'!$A$18:$L$214, MATCH("A &amp; G ID", 'E4 TB Allocation Details'!$A$18:$L$18, 0),FALSE), 'E2 Allocators'!$B$15:$W$358, MATCH('O5 Details by Class &amp; Accounts'!CK$18, 'E2 Allocators'!$B$15:$W$15, 0),FALSE)*$E89), 0, VLOOKUP(VLOOKUP($A89, 'E4 TB Allocation Details'!$A$18:$L$214, MATCH("A &amp; G ID", 'E4 TB Allocation Details'!$A$18:$L$18, 0),FALSE), 'E2 Allocators'!$B$15:$W$358, MATCH('O5 Details by Class &amp; Accounts'!CK$18, 'E2 Allocators'!$B$15:$W$15, 0),FALSE)*$E89)</f>
        <v>0</v>
      </c>
      <c r="CL89" s="1322">
        <f>IF(ISERROR(VLOOKUP(VLOOKUP($A89, 'E4 TB Allocation Details'!$A$18:$L$214, MATCH("A &amp; G ID", 'E4 TB Allocation Details'!$A$18:$L$18, 0),FALSE), 'E2 Allocators'!$B$15:$W$358, MATCH('O5 Details by Class &amp; Accounts'!CL$18, 'E2 Allocators'!$B$15:$W$15, 0),FALSE)*$E89), 0, VLOOKUP(VLOOKUP($A89, 'E4 TB Allocation Details'!$A$18:$L$214, MATCH("A &amp; G ID", 'E4 TB Allocation Details'!$A$18:$L$18, 0),FALSE), 'E2 Allocators'!$B$15:$W$358, MATCH('O5 Details by Class &amp; Accounts'!CL$18, 'E2 Allocators'!$B$15:$W$15, 0),FALSE)*$E89)</f>
        <v>0</v>
      </c>
      <c r="CM89" s="1322">
        <f>IF(ISERROR(VLOOKUP(VLOOKUP($A89, 'E4 TB Allocation Details'!$A$18:$L$214, MATCH("A &amp; G ID", 'E4 TB Allocation Details'!$A$18:$L$18, 0),FALSE), 'E2 Allocators'!$B$15:$W$358, MATCH('O5 Details by Class &amp; Accounts'!CM$18, 'E2 Allocators'!$B$15:$W$15, 0),FALSE)*$E89), 0, VLOOKUP(VLOOKUP($A89, 'E4 TB Allocation Details'!$A$18:$L$214, MATCH("A &amp; G ID", 'E4 TB Allocation Details'!$A$18:$L$18, 0),FALSE), 'E2 Allocators'!$B$15:$W$358, MATCH('O5 Details by Class &amp; Accounts'!CM$18, 'E2 Allocators'!$B$15:$W$15, 0),FALSE)*$E89)</f>
        <v>0</v>
      </c>
      <c r="CN89" s="1322">
        <f t="shared" si="16"/>
        <v>0</v>
      </c>
      <c r="CO89" s="1651">
        <f t="shared" si="19"/>
        <v>0</v>
      </c>
      <c r="CQ89" s="1899" t="inlineStr">
        <is>
          <t/>
        </is>
      </c>
    </row>
    <row r="90" spans="1:95" s="64" customFormat="1" ht="12.75" x14ac:dyDescent="0.2">
      <c r="A90" s="1093">
        <v>4205</v>
      </c>
      <c r="B90" s="1094" t="s">
        <v>525</v>
      </c>
      <c r="C90" s="1648">
        <f>IF(ISERROR(VLOOKUP($A90,'I3 TB Data'!$A$19:$H$483,MATCH('O5 Details by Class &amp; Accounts'!$C$18, 'I3 TB Data'!$A$19:$H$19,0),0)), 0, VLOOKUP($A90,'I3 TB Data'!$A$19:$H$483,MATCH('O5 Details by Class &amp; Accounts'!$C$18,'I3 TB Data'!$A$19:$H$19,0),0))</f>
        <v>0</v>
      </c>
      <c r="D90" s="1322"/>
      <c r="E90" s="1648">
        <f t="shared" si="17"/>
        <v>0</v>
      </c>
      <c r="F90" s="1650">
        <f>IF(ISERROR(VLOOKUP($A90, 'E1 Categorization'!A33:E124, MATCH("Customer Component", 'E1 Categorization'!$A$33:$E$33,0), 0)), 0, IF(VLOOKUP($A90, 'E1 Categorization'!A33:E124, MATCH("Customer Component", 'E1 Categorization'!$A$33:$E$33,0), 0)=0, 'O5 Details by Class &amp; Accounts'!$E90, IF(AND(VLOOKUP($A90, 'E1 Categorization'!A33:E124, MATCH("Customer Component", 'E1 Categorization'!$A$33:$E$33,0), 0) &gt;0, VLOOKUP($A90, 'E1 Categorization'!A33:E124, MATCH("Customer Component", 'E1 Categorization'!$A$33:$E$33,0), 0)&lt;1), 'O5 Details by Class &amp; Accounts'!$E90*(1-VLOOKUP($A90, 'E1 Categorization'!A33:E124, MATCH("Customer Component", 'E1 Categorization'!$A$33:$E$33,0), 0)), 0)))</f>
        <v>0</v>
      </c>
      <c r="G90" s="1650">
        <f>IF(ISERROR(VLOOKUP($A90, 'E1 Categorization'!A33:E124, MATCH("Customer Component", 'E1 Categorization'!$A$33:$E$33,0), 0)),0, IF(VLOOKUP($A90, 'E1 Categorization'!A33:E124, MATCH("Customer Component", 'E1 Categorization'!$A$33:$E$33,0), 0)=0, 0, IF(AND(VLOOKUP($A90, 'E1 Categorization'!A33:E124, MATCH("Customer Component", 'E1 Categorization'!$A$33:$E$33,0), 0) &gt;0, VLOOKUP($A90, 'E1 Categorization'!A33:E124, MATCH("Customer Component", 'E1 Categorization'!$A$33:$E$33,0), 0)&lt;1), 'O5 Details by Class &amp; Accounts'!$E90*(VLOOKUP($A90, 'E1 Categorization'!A33:E124, MATCH("Customer Component", 'E1 Categorization'!$A$33:$E$33,0), 0)), 'O5 Details by Class &amp; Accounts'!$E90)))</f>
        <v>0</v>
      </c>
      <c r="H90" s="1322">
        <f t="shared" ref="H90:H113" si="20">F90+G90</f>
        <v>0</v>
      </c>
      <c r="I90" s="1322">
        <f>IF(ISERROR(VLOOKUP(VLOOKUP($A90, 'E4 TB Allocation Details'!$A$18:$L$214, MATCH("Demand ID", 'E4 TB Allocation Details'!$A$18:$L$18, 0),FALSE), 'E2 Allocators'!$B$15:$W$358, MATCH('O5 Details by Class &amp; Accounts'!I$18, 'E2 Allocators'!$B$15:$W$15, 0),FALSE)*$F90), 0, VLOOKUP(VLOOKUP($A90, 'E4 TB Allocation Details'!$A$18:$L$214, MATCH("Demand ID", 'E4 TB Allocation Details'!$A$18:$L$18, 0),FALSE), 'E2 Allocators'!$B$15:$W$358, MATCH('O5 Details by Class &amp; Accounts'!I$18, 'E2 Allocators'!$B$15:$W$15, 0),FALSE)*$F90)</f>
        <v>0</v>
      </c>
      <c r="J90" s="1322">
        <f>IF(ISERROR(VLOOKUP(VLOOKUP($A90, 'E4 TB Allocation Details'!$A$18:$L$214, MATCH("Demand ID", 'E4 TB Allocation Details'!$A$18:$L$18, 0),FALSE), 'E2 Allocators'!$B$15:$W$358, MATCH('O5 Details by Class &amp; Accounts'!J$18, 'E2 Allocators'!$B$15:$W$15, 0),FALSE)*$F90), 0, VLOOKUP(VLOOKUP($A90, 'E4 TB Allocation Details'!$A$18:$L$214, MATCH("Demand ID", 'E4 TB Allocation Details'!$A$18:$L$18, 0),FALSE), 'E2 Allocators'!$B$15:$W$358, MATCH('O5 Details by Class &amp; Accounts'!J$18, 'E2 Allocators'!$B$15:$W$15, 0),FALSE)*$F90)</f>
        <v>0</v>
      </c>
      <c r="K90" s="1322">
        <f>IF(ISERROR(VLOOKUP(VLOOKUP($A90, 'E4 TB Allocation Details'!$A$18:$L$214, MATCH("Demand ID", 'E4 TB Allocation Details'!$A$18:$L$18, 0),FALSE), 'E2 Allocators'!$B$15:$W$358, MATCH('O5 Details by Class &amp; Accounts'!K$18, 'E2 Allocators'!$B$15:$W$15, 0),FALSE)*$F90), 0, VLOOKUP(VLOOKUP($A90, 'E4 TB Allocation Details'!$A$18:$L$214, MATCH("Demand ID", 'E4 TB Allocation Details'!$A$18:$L$18, 0),FALSE), 'E2 Allocators'!$B$15:$W$358, MATCH('O5 Details by Class &amp; Accounts'!K$18, 'E2 Allocators'!$B$15:$W$15, 0),FALSE)*$F90)</f>
        <v>0</v>
      </c>
      <c r="L90" s="1322">
        <f>IF(ISERROR(VLOOKUP(VLOOKUP($A90, 'E4 TB Allocation Details'!$A$18:$L$214, MATCH("Demand ID", 'E4 TB Allocation Details'!$A$18:$L$18, 0),FALSE), 'E2 Allocators'!$B$15:$W$358, MATCH('O5 Details by Class &amp; Accounts'!L$18, 'E2 Allocators'!$B$15:$W$15, 0),FALSE)*$F90), 0, VLOOKUP(VLOOKUP($A90, 'E4 TB Allocation Details'!$A$18:$L$214, MATCH("Demand ID", 'E4 TB Allocation Details'!$A$18:$L$18, 0),FALSE), 'E2 Allocators'!$B$15:$W$358, MATCH('O5 Details by Class &amp; Accounts'!L$18, 'E2 Allocators'!$B$15:$W$15, 0),FALSE)*$F90)</f>
        <v>0</v>
      </c>
      <c r="M90" s="1322">
        <f>IF(ISERROR(VLOOKUP(VLOOKUP($A90, 'E4 TB Allocation Details'!$A$18:$L$214, MATCH("Demand ID", 'E4 TB Allocation Details'!$A$18:$L$18, 0),FALSE), 'E2 Allocators'!$B$15:$W$358, MATCH('O5 Details by Class &amp; Accounts'!M$18, 'E2 Allocators'!$B$15:$W$15, 0),FALSE)*$F90), 0, VLOOKUP(VLOOKUP($A90, 'E4 TB Allocation Details'!$A$18:$L$214, MATCH("Demand ID", 'E4 TB Allocation Details'!$A$18:$L$18, 0),FALSE), 'E2 Allocators'!$B$15:$W$358, MATCH('O5 Details by Class &amp; Accounts'!M$18, 'E2 Allocators'!$B$15:$W$15, 0),FALSE)*$F90)</f>
        <v>0</v>
      </c>
      <c r="N90" s="1322">
        <f>IF(ISERROR(VLOOKUP(VLOOKUP($A90, 'E4 TB Allocation Details'!$A$18:$L$214, MATCH("Demand ID", 'E4 TB Allocation Details'!$A$18:$L$18, 0),FALSE), 'E2 Allocators'!$B$15:$W$358, MATCH('O5 Details by Class &amp; Accounts'!N$18, 'E2 Allocators'!$B$15:$W$15, 0),FALSE)*$F90), 0, VLOOKUP(VLOOKUP($A90, 'E4 TB Allocation Details'!$A$18:$L$214, MATCH("Demand ID", 'E4 TB Allocation Details'!$A$18:$L$18, 0),FALSE), 'E2 Allocators'!$B$15:$W$358, MATCH('O5 Details by Class &amp; Accounts'!N$18, 'E2 Allocators'!$B$15:$W$15, 0),FALSE)*$F90)</f>
        <v>0</v>
      </c>
      <c r="O90" s="1322">
        <f>IF(ISERROR(VLOOKUP(VLOOKUP($A90, 'E4 TB Allocation Details'!$A$18:$L$214, MATCH("Demand ID", 'E4 TB Allocation Details'!$A$18:$L$18, 0),FALSE), 'E2 Allocators'!$B$15:$W$358, MATCH('O5 Details by Class &amp; Accounts'!O$18, 'E2 Allocators'!$B$15:$W$15, 0),FALSE)*$F90), 0, VLOOKUP(VLOOKUP($A90, 'E4 TB Allocation Details'!$A$18:$L$214, MATCH("Demand ID", 'E4 TB Allocation Details'!$A$18:$L$18, 0),FALSE), 'E2 Allocators'!$B$15:$W$358, MATCH('O5 Details by Class &amp; Accounts'!O$18, 'E2 Allocators'!$B$15:$W$15, 0),FALSE)*$F90)</f>
        <v>0</v>
      </c>
      <c r="P90" s="1322">
        <f>IF(ISERROR(VLOOKUP(VLOOKUP($A90, 'E4 TB Allocation Details'!$A$18:$L$214, MATCH("Demand ID", 'E4 TB Allocation Details'!$A$18:$L$18, 0),FALSE), 'E2 Allocators'!$B$15:$W$358, MATCH('O5 Details by Class &amp; Accounts'!P$18, 'E2 Allocators'!$B$15:$W$15, 0),FALSE)*$F90), 0, VLOOKUP(VLOOKUP($A90, 'E4 TB Allocation Details'!$A$18:$L$214, MATCH("Demand ID", 'E4 TB Allocation Details'!$A$18:$L$18, 0),FALSE), 'E2 Allocators'!$B$15:$W$358, MATCH('O5 Details by Class &amp; Accounts'!P$18, 'E2 Allocators'!$B$15:$W$15, 0),FALSE)*$F90)</f>
        <v>0</v>
      </c>
      <c r="Q90" s="1322">
        <f>IF(ISERROR(VLOOKUP(VLOOKUP($A90, 'E4 TB Allocation Details'!$A$18:$L$214, MATCH("Demand ID", 'E4 TB Allocation Details'!$A$18:$L$18, 0),FALSE), 'E2 Allocators'!$B$15:$W$358, MATCH('O5 Details by Class &amp; Accounts'!Q$18, 'E2 Allocators'!$B$15:$W$15, 0),FALSE)*$F90), 0, VLOOKUP(VLOOKUP($A90, 'E4 TB Allocation Details'!$A$18:$L$214, MATCH("Demand ID", 'E4 TB Allocation Details'!$A$18:$L$18, 0),FALSE), 'E2 Allocators'!$B$15:$W$358, MATCH('O5 Details by Class &amp; Accounts'!Q$18, 'E2 Allocators'!$B$15:$W$15, 0),FALSE)*$F90)</f>
        <v>0</v>
      </c>
      <c r="R90" s="1322">
        <f>IF(ISERROR(VLOOKUP(VLOOKUP($A90, 'E4 TB Allocation Details'!$A$18:$L$214, MATCH("Demand ID", 'E4 TB Allocation Details'!$A$18:$L$18, 0),FALSE), 'E2 Allocators'!$B$15:$W$358, MATCH('O5 Details by Class &amp; Accounts'!R$18, 'E2 Allocators'!$B$15:$W$15, 0),FALSE)*$F90), 0, VLOOKUP(VLOOKUP($A90, 'E4 TB Allocation Details'!$A$18:$L$214, MATCH("Demand ID", 'E4 TB Allocation Details'!$A$18:$L$18, 0),FALSE), 'E2 Allocators'!$B$15:$W$358, MATCH('O5 Details by Class &amp; Accounts'!R$18, 'E2 Allocators'!$B$15:$W$15, 0),FALSE)*$F90)</f>
        <v>0</v>
      </c>
      <c r="S90" s="1322">
        <f>IF(ISERROR(VLOOKUP(VLOOKUP($A90, 'E4 TB Allocation Details'!$A$18:$L$214, MATCH("Demand ID", 'E4 TB Allocation Details'!$A$18:$L$18, 0),FALSE), 'E2 Allocators'!$B$15:$W$358, MATCH('O5 Details by Class &amp; Accounts'!S$18, 'E2 Allocators'!$B$15:$W$15, 0),FALSE)*$F90), 0, VLOOKUP(VLOOKUP($A90, 'E4 TB Allocation Details'!$A$18:$L$214, MATCH("Demand ID", 'E4 TB Allocation Details'!$A$18:$L$18, 0),FALSE), 'E2 Allocators'!$B$15:$W$358, MATCH('O5 Details by Class &amp; Accounts'!S$18, 'E2 Allocators'!$B$15:$W$15, 0),FALSE)*$F90)</f>
        <v>0</v>
      </c>
      <c r="T90" s="1322">
        <f>IF(ISERROR(VLOOKUP(VLOOKUP($A90, 'E4 TB Allocation Details'!$A$18:$L$214, MATCH("Demand ID", 'E4 TB Allocation Details'!$A$18:$L$18, 0),FALSE), 'E2 Allocators'!$B$15:$W$358, MATCH('O5 Details by Class &amp; Accounts'!T$18, 'E2 Allocators'!$B$15:$W$15, 0),FALSE)*$F90), 0, VLOOKUP(VLOOKUP($A90, 'E4 TB Allocation Details'!$A$18:$L$214, MATCH("Demand ID", 'E4 TB Allocation Details'!$A$18:$L$18, 0),FALSE), 'E2 Allocators'!$B$15:$W$358, MATCH('O5 Details by Class &amp; Accounts'!T$18, 'E2 Allocators'!$B$15:$W$15, 0),FALSE)*$F90)</f>
        <v>0</v>
      </c>
      <c r="U90" s="1322">
        <f>IF(ISERROR(VLOOKUP(VLOOKUP($A90, 'E4 TB Allocation Details'!$A$18:$L$214, MATCH("Demand ID", 'E4 TB Allocation Details'!$A$18:$L$18, 0),FALSE), 'E2 Allocators'!$B$15:$W$358, MATCH('O5 Details by Class &amp; Accounts'!U$18, 'E2 Allocators'!$B$15:$W$15, 0),FALSE)*$F90), 0, VLOOKUP(VLOOKUP($A90, 'E4 TB Allocation Details'!$A$18:$L$214, MATCH("Demand ID", 'E4 TB Allocation Details'!$A$18:$L$18, 0),FALSE), 'E2 Allocators'!$B$15:$W$358, MATCH('O5 Details by Class &amp; Accounts'!U$18, 'E2 Allocators'!$B$15:$W$15, 0),FALSE)*$F90)</f>
        <v>0</v>
      </c>
      <c r="V90" s="1322">
        <f>IF(ISERROR(VLOOKUP(VLOOKUP($A90, 'E4 TB Allocation Details'!$A$18:$L$214, MATCH("Demand ID", 'E4 TB Allocation Details'!$A$18:$L$18, 0),FALSE), 'E2 Allocators'!$B$15:$W$358, MATCH('O5 Details by Class &amp; Accounts'!V$18, 'E2 Allocators'!$B$15:$W$15, 0),FALSE)*$F90), 0, VLOOKUP(VLOOKUP($A90, 'E4 TB Allocation Details'!$A$18:$L$214, MATCH("Demand ID", 'E4 TB Allocation Details'!$A$18:$L$18, 0),FALSE), 'E2 Allocators'!$B$15:$W$358, MATCH('O5 Details by Class &amp; Accounts'!V$18, 'E2 Allocators'!$B$15:$W$15, 0),FALSE)*$F90)</f>
        <v>0</v>
      </c>
      <c r="W90" s="1322">
        <f>IF(ISERROR(VLOOKUP(VLOOKUP($A90, 'E4 TB Allocation Details'!$A$18:$L$214, MATCH("Demand ID", 'E4 TB Allocation Details'!$A$18:$L$18, 0),FALSE), 'E2 Allocators'!$B$15:$W$358, MATCH('O5 Details by Class &amp; Accounts'!W$18, 'E2 Allocators'!$B$15:$W$15, 0),FALSE)*$F90), 0, VLOOKUP(VLOOKUP($A90, 'E4 TB Allocation Details'!$A$18:$L$214, MATCH("Demand ID", 'E4 TB Allocation Details'!$A$18:$L$18, 0),FALSE), 'E2 Allocators'!$B$15:$W$358, MATCH('O5 Details by Class &amp; Accounts'!W$18, 'E2 Allocators'!$B$15:$W$15, 0),FALSE)*$F90)</f>
        <v>0</v>
      </c>
      <c r="X90" s="1322">
        <f>IF(ISERROR(VLOOKUP(VLOOKUP($A90, 'E4 TB Allocation Details'!$A$18:$L$214, MATCH("Demand ID", 'E4 TB Allocation Details'!$A$18:$L$18, 0),FALSE), 'E2 Allocators'!$B$15:$W$358, MATCH('O5 Details by Class &amp; Accounts'!X$18, 'E2 Allocators'!$B$15:$W$15, 0),FALSE)*$F90), 0, VLOOKUP(VLOOKUP($A90, 'E4 TB Allocation Details'!$A$18:$L$214, MATCH("Demand ID", 'E4 TB Allocation Details'!$A$18:$L$18, 0),FALSE), 'E2 Allocators'!$B$15:$W$358, MATCH('O5 Details by Class &amp; Accounts'!X$18, 'E2 Allocators'!$B$15:$W$15, 0),FALSE)*$F90)</f>
        <v>0</v>
      </c>
      <c r="Y90" s="1322">
        <f>IF(ISERROR(VLOOKUP(VLOOKUP($A90, 'E4 TB Allocation Details'!$A$18:$L$214, MATCH("Demand ID", 'E4 TB Allocation Details'!$A$18:$L$18, 0),FALSE), 'E2 Allocators'!$B$15:$W$358, MATCH('O5 Details by Class &amp; Accounts'!Y$18, 'E2 Allocators'!$B$15:$W$15, 0),FALSE)*$F90), 0, VLOOKUP(VLOOKUP($A90, 'E4 TB Allocation Details'!$A$18:$L$214, MATCH("Demand ID", 'E4 TB Allocation Details'!$A$18:$L$18, 0),FALSE), 'E2 Allocators'!$B$15:$W$358, MATCH('O5 Details by Class &amp; Accounts'!Y$18, 'E2 Allocators'!$B$15:$W$15, 0),FALSE)*$F90)</f>
        <v>0</v>
      </c>
      <c r="Z90" s="1322">
        <f>IF(ISERROR(VLOOKUP(VLOOKUP($A90, 'E4 TB Allocation Details'!$A$18:$L$214, MATCH("Demand ID", 'E4 TB Allocation Details'!$A$18:$L$18, 0),FALSE), 'E2 Allocators'!$B$15:$W$358, MATCH('O5 Details by Class &amp; Accounts'!Z$18, 'E2 Allocators'!$B$15:$W$15, 0),FALSE)*$F90), 0, VLOOKUP(VLOOKUP($A90, 'E4 TB Allocation Details'!$A$18:$L$214, MATCH("Demand ID", 'E4 TB Allocation Details'!$A$18:$L$18, 0),FALSE), 'E2 Allocators'!$B$15:$W$358, MATCH('O5 Details by Class &amp; Accounts'!Z$18, 'E2 Allocators'!$B$15:$W$15, 0),FALSE)*$F90)</f>
        <v>0</v>
      </c>
      <c r="AA90" s="1322">
        <f>IF(ISERROR(VLOOKUP(VLOOKUP($A90, 'E4 TB Allocation Details'!$A$18:$L$214, MATCH("Demand ID", 'E4 TB Allocation Details'!$A$18:$L$18, 0),FALSE), 'E2 Allocators'!$B$15:$W$358, MATCH('O5 Details by Class &amp; Accounts'!AA$18, 'E2 Allocators'!$B$15:$W$15, 0),FALSE)*$F90), 0, VLOOKUP(VLOOKUP($A90, 'E4 TB Allocation Details'!$A$18:$L$214, MATCH("Demand ID", 'E4 TB Allocation Details'!$A$18:$L$18, 0),FALSE), 'E2 Allocators'!$B$15:$W$358, MATCH('O5 Details by Class &amp; Accounts'!AA$18, 'E2 Allocators'!$B$15:$W$15, 0),FALSE)*$F90)</f>
        <v>0</v>
      </c>
      <c r="AB90" s="1322">
        <f>IF(ISERROR(VLOOKUP(VLOOKUP($A90, 'E4 TB Allocation Details'!$A$18:$L$214, MATCH("Demand ID", 'E4 TB Allocation Details'!$A$18:$L$18, 0),FALSE), 'E2 Allocators'!$B$15:$W$358, MATCH('O5 Details by Class &amp; Accounts'!AB$18, 'E2 Allocators'!$B$15:$W$15, 0),FALSE)*$F90), 0, VLOOKUP(VLOOKUP($A90, 'E4 TB Allocation Details'!$A$18:$L$214, MATCH("Demand ID", 'E4 TB Allocation Details'!$A$18:$L$18, 0),FALSE), 'E2 Allocators'!$B$15:$W$358, MATCH('O5 Details by Class &amp; Accounts'!AB$18, 'E2 Allocators'!$B$15:$W$15, 0),FALSE)*$F90)</f>
        <v>0</v>
      </c>
      <c r="AC90" s="1322">
        <f t="shared" ref="AC90:AC113" si="21">SUM(I90:AB90)</f>
        <v>0</v>
      </c>
      <c r="AD90" s="1322">
        <f>IF(ISERROR(VLOOKUP(VLOOKUP($A90, 'E4 TB Allocation Details'!$A$18:$L$214, MATCH("Customer ID", 'E4 TB Allocation Details'!$A$18:$L$18, 0),FALSE), 'E2 Allocators'!$B$15:$W$358, MATCH('O5 Details by Class &amp; Accounts'!AD$18, 'E2 Allocators'!$B$15:$W$15, 0),FALSE)*$G90), 0, VLOOKUP(VLOOKUP($A90, 'E4 TB Allocation Details'!$A$18:$L$214, MATCH("Customer ID", 'E4 TB Allocation Details'!$A$18:$L$18, 0),FALSE), 'E2 Allocators'!$B$15:$W$358, MATCH('O5 Details by Class &amp; Accounts'!AD$18, 'E2 Allocators'!$B$15:$W$15, 0),FALSE)*$G90)</f>
        <v>0</v>
      </c>
      <c r="AE90" s="1322">
        <f>IF(ISERROR(VLOOKUP(VLOOKUP($A90, 'E4 TB Allocation Details'!$A$18:$L$214, MATCH("Customer ID", 'E4 TB Allocation Details'!$A$18:$L$18, 0),FALSE), 'E2 Allocators'!$B$15:$W$358, MATCH('O5 Details by Class &amp; Accounts'!AE$18, 'E2 Allocators'!$B$15:$W$15, 0),FALSE)*$G90), 0, VLOOKUP(VLOOKUP($A90, 'E4 TB Allocation Details'!$A$18:$L$214, MATCH("Customer ID", 'E4 TB Allocation Details'!$A$18:$L$18, 0),FALSE), 'E2 Allocators'!$B$15:$W$358, MATCH('O5 Details by Class &amp; Accounts'!AE$18, 'E2 Allocators'!$B$15:$W$15, 0),FALSE)*$G90)</f>
        <v>0</v>
      </c>
      <c r="AF90" s="1322">
        <f>IF(ISERROR(VLOOKUP(VLOOKUP($A90, 'E4 TB Allocation Details'!$A$18:$L$214, MATCH("Customer ID", 'E4 TB Allocation Details'!$A$18:$L$18, 0),FALSE), 'E2 Allocators'!$B$15:$W$358, MATCH('O5 Details by Class &amp; Accounts'!AF$18, 'E2 Allocators'!$B$15:$W$15, 0),FALSE)*$G90), 0, VLOOKUP(VLOOKUP($A90, 'E4 TB Allocation Details'!$A$18:$L$214, MATCH("Customer ID", 'E4 TB Allocation Details'!$A$18:$L$18, 0),FALSE), 'E2 Allocators'!$B$15:$W$358, MATCH('O5 Details by Class &amp; Accounts'!AF$18, 'E2 Allocators'!$B$15:$W$15, 0),FALSE)*$G90)</f>
        <v>0</v>
      </c>
      <c r="AG90" s="1322">
        <f>IF(ISERROR(VLOOKUP(VLOOKUP($A90, 'E4 TB Allocation Details'!$A$18:$L$214, MATCH("Customer ID", 'E4 TB Allocation Details'!$A$18:$L$18, 0),FALSE), 'E2 Allocators'!$B$15:$W$358, MATCH('O5 Details by Class &amp; Accounts'!AG$18, 'E2 Allocators'!$B$15:$W$15, 0),FALSE)*$G90), 0, VLOOKUP(VLOOKUP($A90, 'E4 TB Allocation Details'!$A$18:$L$214, MATCH("Customer ID", 'E4 TB Allocation Details'!$A$18:$L$18, 0),FALSE), 'E2 Allocators'!$B$15:$W$358, MATCH('O5 Details by Class &amp; Accounts'!AG$18, 'E2 Allocators'!$B$15:$W$15, 0),FALSE)*$G90)</f>
        <v>0</v>
      </c>
      <c r="AH90" s="1322">
        <f>IF(ISERROR(VLOOKUP(VLOOKUP($A90, 'E4 TB Allocation Details'!$A$18:$L$214, MATCH("Customer ID", 'E4 TB Allocation Details'!$A$18:$L$18, 0),FALSE), 'E2 Allocators'!$B$15:$W$358, MATCH('O5 Details by Class &amp; Accounts'!AH$18, 'E2 Allocators'!$B$15:$W$15, 0),FALSE)*$G90), 0, VLOOKUP(VLOOKUP($A90, 'E4 TB Allocation Details'!$A$18:$L$214, MATCH("Customer ID", 'E4 TB Allocation Details'!$A$18:$L$18, 0),FALSE), 'E2 Allocators'!$B$15:$W$358, MATCH('O5 Details by Class &amp; Accounts'!AH$18, 'E2 Allocators'!$B$15:$W$15, 0),FALSE)*$G90)</f>
        <v>0</v>
      </c>
      <c r="AI90" s="1322">
        <f>IF(ISERROR(VLOOKUP(VLOOKUP($A90, 'E4 TB Allocation Details'!$A$18:$L$214, MATCH("Customer ID", 'E4 TB Allocation Details'!$A$18:$L$18, 0),FALSE), 'E2 Allocators'!$B$15:$W$358, MATCH('O5 Details by Class &amp; Accounts'!AI$18, 'E2 Allocators'!$B$15:$W$15, 0),FALSE)*$G90), 0, VLOOKUP(VLOOKUP($A90, 'E4 TB Allocation Details'!$A$18:$L$214, MATCH("Customer ID", 'E4 TB Allocation Details'!$A$18:$L$18, 0),FALSE), 'E2 Allocators'!$B$15:$W$358, MATCH('O5 Details by Class &amp; Accounts'!AI$18, 'E2 Allocators'!$B$15:$W$15, 0),FALSE)*$G90)</f>
        <v>0</v>
      </c>
      <c r="AJ90" s="1322">
        <f>IF(ISERROR(VLOOKUP(VLOOKUP($A90, 'E4 TB Allocation Details'!$A$18:$L$214, MATCH("Customer ID", 'E4 TB Allocation Details'!$A$18:$L$18, 0),FALSE), 'E2 Allocators'!$B$15:$W$358, MATCH('O5 Details by Class &amp; Accounts'!AJ$18, 'E2 Allocators'!$B$15:$W$15, 0),FALSE)*$G90), 0, VLOOKUP(VLOOKUP($A90, 'E4 TB Allocation Details'!$A$18:$L$214, MATCH("Customer ID", 'E4 TB Allocation Details'!$A$18:$L$18, 0),FALSE), 'E2 Allocators'!$B$15:$W$358, MATCH('O5 Details by Class &amp; Accounts'!AJ$18, 'E2 Allocators'!$B$15:$W$15, 0),FALSE)*$G90)</f>
        <v>0</v>
      </c>
      <c r="AK90" s="1322">
        <f>IF(ISERROR(VLOOKUP(VLOOKUP($A90, 'E4 TB Allocation Details'!$A$18:$L$214, MATCH("Customer ID", 'E4 TB Allocation Details'!$A$18:$L$18, 0),FALSE), 'E2 Allocators'!$B$15:$W$358, MATCH('O5 Details by Class &amp; Accounts'!AK$18, 'E2 Allocators'!$B$15:$W$15, 0),FALSE)*$G90), 0, VLOOKUP(VLOOKUP($A90, 'E4 TB Allocation Details'!$A$18:$L$214, MATCH("Customer ID", 'E4 TB Allocation Details'!$A$18:$L$18, 0),FALSE), 'E2 Allocators'!$B$15:$W$358, MATCH('O5 Details by Class &amp; Accounts'!AK$18, 'E2 Allocators'!$B$15:$W$15, 0),FALSE)*$G90)</f>
        <v>0</v>
      </c>
      <c r="AL90" s="1322">
        <f>IF(ISERROR(VLOOKUP(VLOOKUP($A90, 'E4 TB Allocation Details'!$A$18:$L$214, MATCH("Customer ID", 'E4 TB Allocation Details'!$A$18:$L$18, 0),FALSE), 'E2 Allocators'!$B$15:$W$358, MATCH('O5 Details by Class &amp; Accounts'!AL$18, 'E2 Allocators'!$B$15:$W$15, 0),FALSE)*$G90), 0, VLOOKUP(VLOOKUP($A90, 'E4 TB Allocation Details'!$A$18:$L$214, MATCH("Customer ID", 'E4 TB Allocation Details'!$A$18:$L$18, 0),FALSE), 'E2 Allocators'!$B$15:$W$358, MATCH('O5 Details by Class &amp; Accounts'!AL$18, 'E2 Allocators'!$B$15:$W$15, 0),FALSE)*$G90)</f>
        <v>0</v>
      </c>
      <c r="AM90" s="1322">
        <f>IF(ISERROR(VLOOKUP(VLOOKUP($A90, 'E4 TB Allocation Details'!$A$18:$L$214, MATCH("Customer ID", 'E4 TB Allocation Details'!$A$18:$L$18, 0),FALSE), 'E2 Allocators'!$B$15:$W$358, MATCH('O5 Details by Class &amp; Accounts'!AM$18, 'E2 Allocators'!$B$15:$W$15, 0),FALSE)*$G90), 0, VLOOKUP(VLOOKUP($A90, 'E4 TB Allocation Details'!$A$18:$L$214, MATCH("Customer ID", 'E4 TB Allocation Details'!$A$18:$L$18, 0),FALSE), 'E2 Allocators'!$B$15:$W$358, MATCH('O5 Details by Class &amp; Accounts'!AM$18, 'E2 Allocators'!$B$15:$W$15, 0),FALSE)*$G90)</f>
        <v>0</v>
      </c>
      <c r="AN90" s="1322">
        <f>IF(ISERROR(VLOOKUP(VLOOKUP($A90, 'E4 TB Allocation Details'!$A$18:$L$214, MATCH("Customer ID", 'E4 TB Allocation Details'!$A$18:$L$18, 0),FALSE), 'E2 Allocators'!$B$15:$W$358, MATCH('O5 Details by Class &amp; Accounts'!AN$18, 'E2 Allocators'!$B$15:$W$15, 0),FALSE)*$G90), 0, VLOOKUP(VLOOKUP($A90, 'E4 TB Allocation Details'!$A$18:$L$214, MATCH("Customer ID", 'E4 TB Allocation Details'!$A$18:$L$18, 0),FALSE), 'E2 Allocators'!$B$15:$W$358, MATCH('O5 Details by Class &amp; Accounts'!AN$18, 'E2 Allocators'!$B$15:$W$15, 0),FALSE)*$G90)</f>
        <v>0</v>
      </c>
      <c r="AO90" s="1322">
        <f>IF(ISERROR(VLOOKUP(VLOOKUP($A90, 'E4 TB Allocation Details'!$A$18:$L$214, MATCH("Customer ID", 'E4 TB Allocation Details'!$A$18:$L$18, 0),FALSE), 'E2 Allocators'!$B$15:$W$358, MATCH('O5 Details by Class &amp; Accounts'!AO$18, 'E2 Allocators'!$B$15:$W$15, 0),FALSE)*$G90), 0, VLOOKUP(VLOOKUP($A90, 'E4 TB Allocation Details'!$A$18:$L$214, MATCH("Customer ID", 'E4 TB Allocation Details'!$A$18:$L$18, 0),FALSE), 'E2 Allocators'!$B$15:$W$358, MATCH('O5 Details by Class &amp; Accounts'!AO$18, 'E2 Allocators'!$B$15:$W$15, 0),FALSE)*$G90)</f>
        <v>0</v>
      </c>
      <c r="AP90" s="1322">
        <f>IF(ISERROR(VLOOKUP(VLOOKUP($A90, 'E4 TB Allocation Details'!$A$18:$L$214, MATCH("Customer ID", 'E4 TB Allocation Details'!$A$18:$L$18, 0),FALSE), 'E2 Allocators'!$B$15:$W$358, MATCH('O5 Details by Class &amp; Accounts'!AP$18, 'E2 Allocators'!$B$15:$W$15, 0),FALSE)*$G90), 0, VLOOKUP(VLOOKUP($A90, 'E4 TB Allocation Details'!$A$18:$L$214, MATCH("Customer ID", 'E4 TB Allocation Details'!$A$18:$L$18, 0),FALSE), 'E2 Allocators'!$B$15:$W$358, MATCH('O5 Details by Class &amp; Accounts'!AP$18, 'E2 Allocators'!$B$15:$W$15, 0),FALSE)*$G90)</f>
        <v>0</v>
      </c>
      <c r="AQ90" s="1322">
        <f>IF(ISERROR(VLOOKUP(VLOOKUP($A90, 'E4 TB Allocation Details'!$A$18:$L$214, MATCH("Customer ID", 'E4 TB Allocation Details'!$A$18:$L$18, 0),FALSE), 'E2 Allocators'!$B$15:$W$358, MATCH('O5 Details by Class &amp; Accounts'!AQ$18, 'E2 Allocators'!$B$15:$W$15, 0),FALSE)*$G90), 0, VLOOKUP(VLOOKUP($A90, 'E4 TB Allocation Details'!$A$18:$L$214, MATCH("Customer ID", 'E4 TB Allocation Details'!$A$18:$L$18, 0),FALSE), 'E2 Allocators'!$B$15:$W$358, MATCH('O5 Details by Class &amp; Accounts'!AQ$18, 'E2 Allocators'!$B$15:$W$15, 0),FALSE)*$G90)</f>
        <v>0</v>
      </c>
      <c r="AR90" s="1322">
        <f>IF(ISERROR(VLOOKUP(VLOOKUP($A90, 'E4 TB Allocation Details'!$A$18:$L$214, MATCH("Customer ID", 'E4 TB Allocation Details'!$A$18:$L$18, 0),FALSE), 'E2 Allocators'!$B$15:$W$358, MATCH('O5 Details by Class &amp; Accounts'!AR$18, 'E2 Allocators'!$B$15:$W$15, 0),FALSE)*$G90), 0, VLOOKUP(VLOOKUP($A90, 'E4 TB Allocation Details'!$A$18:$L$214, MATCH("Customer ID", 'E4 TB Allocation Details'!$A$18:$L$18, 0),FALSE), 'E2 Allocators'!$B$15:$W$358, MATCH('O5 Details by Class &amp; Accounts'!AR$18, 'E2 Allocators'!$B$15:$W$15, 0),FALSE)*$G90)</f>
        <v>0</v>
      </c>
      <c r="AS90" s="1322">
        <f>IF(ISERROR(VLOOKUP(VLOOKUP($A90, 'E4 TB Allocation Details'!$A$18:$L$214, MATCH("Customer ID", 'E4 TB Allocation Details'!$A$18:$L$18, 0),FALSE), 'E2 Allocators'!$B$15:$W$358, MATCH('O5 Details by Class &amp; Accounts'!AS$18, 'E2 Allocators'!$B$15:$W$15, 0),FALSE)*$G90), 0, VLOOKUP(VLOOKUP($A90, 'E4 TB Allocation Details'!$A$18:$L$214, MATCH("Customer ID", 'E4 TB Allocation Details'!$A$18:$L$18, 0),FALSE), 'E2 Allocators'!$B$15:$W$358, MATCH('O5 Details by Class &amp; Accounts'!AS$18, 'E2 Allocators'!$B$15:$W$15, 0),FALSE)*$G90)</f>
        <v>0</v>
      </c>
      <c r="AT90" s="1322">
        <f>IF(ISERROR(VLOOKUP(VLOOKUP($A90, 'E4 TB Allocation Details'!$A$18:$L$214, MATCH("Customer ID", 'E4 TB Allocation Details'!$A$18:$L$18, 0),FALSE), 'E2 Allocators'!$B$15:$W$358, MATCH('O5 Details by Class &amp; Accounts'!AT$18, 'E2 Allocators'!$B$15:$W$15, 0),FALSE)*$G90), 0, VLOOKUP(VLOOKUP($A90, 'E4 TB Allocation Details'!$A$18:$L$214, MATCH("Customer ID", 'E4 TB Allocation Details'!$A$18:$L$18, 0),FALSE), 'E2 Allocators'!$B$15:$W$358, MATCH('O5 Details by Class &amp; Accounts'!AT$18, 'E2 Allocators'!$B$15:$W$15, 0),FALSE)*$G90)</f>
        <v>0</v>
      </c>
      <c r="AU90" s="1322">
        <f>IF(ISERROR(VLOOKUP(VLOOKUP($A90, 'E4 TB Allocation Details'!$A$18:$L$214, MATCH("Customer ID", 'E4 TB Allocation Details'!$A$18:$L$18, 0),FALSE), 'E2 Allocators'!$B$15:$W$358, MATCH('O5 Details by Class &amp; Accounts'!AU$18, 'E2 Allocators'!$B$15:$W$15, 0),FALSE)*$G90), 0, VLOOKUP(VLOOKUP($A90, 'E4 TB Allocation Details'!$A$18:$L$214, MATCH("Customer ID", 'E4 TB Allocation Details'!$A$18:$L$18, 0),FALSE), 'E2 Allocators'!$B$15:$W$358, MATCH('O5 Details by Class &amp; Accounts'!AU$18, 'E2 Allocators'!$B$15:$W$15, 0),FALSE)*$G90)</f>
        <v>0</v>
      </c>
      <c r="AV90" s="1322">
        <f>IF(ISERROR(VLOOKUP(VLOOKUP($A90, 'E4 TB Allocation Details'!$A$18:$L$214, MATCH("Customer ID", 'E4 TB Allocation Details'!$A$18:$L$18, 0),FALSE), 'E2 Allocators'!$B$15:$W$358, MATCH('O5 Details by Class &amp; Accounts'!AV$18, 'E2 Allocators'!$B$15:$W$15, 0),FALSE)*$G90), 0, VLOOKUP(VLOOKUP($A90, 'E4 TB Allocation Details'!$A$18:$L$214, MATCH("Customer ID", 'E4 TB Allocation Details'!$A$18:$L$18, 0),FALSE), 'E2 Allocators'!$B$15:$W$358, MATCH('O5 Details by Class &amp; Accounts'!AV$18, 'E2 Allocators'!$B$15:$W$15, 0),FALSE)*$G90)</f>
        <v>0</v>
      </c>
      <c r="AW90" s="1322">
        <f>IF(ISERROR(VLOOKUP(VLOOKUP($A90, 'E4 TB Allocation Details'!$A$18:$L$214, MATCH("Customer ID", 'E4 TB Allocation Details'!$A$18:$L$18, 0),FALSE), 'E2 Allocators'!$B$15:$W$358, MATCH('O5 Details by Class &amp; Accounts'!AW$18, 'E2 Allocators'!$B$15:$W$15, 0),FALSE)*$G90), 0, VLOOKUP(VLOOKUP($A90, 'E4 TB Allocation Details'!$A$18:$L$214, MATCH("Customer ID", 'E4 TB Allocation Details'!$A$18:$L$18, 0),FALSE), 'E2 Allocators'!$B$15:$W$358, MATCH('O5 Details by Class &amp; Accounts'!AW$18, 'E2 Allocators'!$B$15:$W$15, 0),FALSE)*$G90)</f>
        <v>0</v>
      </c>
      <c r="AX90" s="1322">
        <f t="shared" ref="AX90:AX113" si="22">SUM(AD90:AW90)</f>
        <v>0</v>
      </c>
      <c r="AY90" s="1322">
        <f>IF(ISERROR(VLOOKUP(VLOOKUP($A90, 'E4 TB Allocation Details'!$A$18:$L$214, MATCH("Misc ID", 'E4 TB Allocation Details'!$A$18:$L$18, 0),FALSE), 'E2 Allocators'!$B$15:$W$358, MATCH('O5 Details by Class &amp; Accounts'!AY$18, 'E2 Allocators'!$B$15:$W$15, 0),FALSE)*$E90), 0, VLOOKUP(VLOOKUP($A90, 'E4 TB Allocation Details'!$A$18:$L$214, MATCH("Misc ID", 'E4 TB Allocation Details'!$A$18:$L$18, 0),FALSE), 'E2 Allocators'!$B$15:$W$358, MATCH('O5 Details by Class &amp; Accounts'!AY$18, 'E2 Allocators'!$B$15:$W$15, 0),FALSE)*$E90)</f>
        <v>0</v>
      </c>
      <c r="AZ90" s="1322">
        <f>IF(ISERROR(VLOOKUP(VLOOKUP($A90, 'E4 TB Allocation Details'!$A$18:$L$214, MATCH("Misc ID", 'E4 TB Allocation Details'!$A$18:$L$18, 0),FALSE), 'E2 Allocators'!$B$15:$W$358, MATCH('O5 Details by Class &amp; Accounts'!AZ$18, 'E2 Allocators'!$B$15:$W$15, 0),FALSE)*$E90), 0, VLOOKUP(VLOOKUP($A90, 'E4 TB Allocation Details'!$A$18:$L$214, MATCH("Misc ID", 'E4 TB Allocation Details'!$A$18:$L$18, 0),FALSE), 'E2 Allocators'!$B$15:$W$358, MATCH('O5 Details by Class &amp; Accounts'!AZ$18, 'E2 Allocators'!$B$15:$W$15, 0),FALSE)*$E90)</f>
        <v>0</v>
      </c>
      <c r="BA90" s="1322">
        <f>IF(ISERROR(VLOOKUP(VLOOKUP($A90, 'E4 TB Allocation Details'!$A$18:$L$214, MATCH("Misc ID", 'E4 TB Allocation Details'!$A$18:$L$18, 0),FALSE), 'E2 Allocators'!$B$15:$W$358, MATCH('O5 Details by Class &amp; Accounts'!BA$18, 'E2 Allocators'!$B$15:$W$15, 0),FALSE)*$E90), 0, VLOOKUP(VLOOKUP($A90, 'E4 TB Allocation Details'!$A$18:$L$214, MATCH("Misc ID", 'E4 TB Allocation Details'!$A$18:$L$18, 0),FALSE), 'E2 Allocators'!$B$15:$W$358, MATCH('O5 Details by Class &amp; Accounts'!BA$18, 'E2 Allocators'!$B$15:$W$15, 0),FALSE)*$E90)</f>
        <v>0</v>
      </c>
      <c r="BB90" s="1322">
        <f>IF(ISERROR(VLOOKUP(VLOOKUP($A90, 'E4 TB Allocation Details'!$A$18:$L$214, MATCH("Misc ID", 'E4 TB Allocation Details'!$A$18:$L$18, 0),FALSE), 'E2 Allocators'!$B$15:$W$358, MATCH('O5 Details by Class &amp; Accounts'!BB$18, 'E2 Allocators'!$B$15:$W$15, 0),FALSE)*$E90), 0, VLOOKUP(VLOOKUP($A90, 'E4 TB Allocation Details'!$A$18:$L$214, MATCH("Misc ID", 'E4 TB Allocation Details'!$A$18:$L$18, 0),FALSE), 'E2 Allocators'!$B$15:$W$358, MATCH('O5 Details by Class &amp; Accounts'!BB$18, 'E2 Allocators'!$B$15:$W$15, 0),FALSE)*$E90)</f>
        <v>0</v>
      </c>
      <c r="BC90" s="1322">
        <f>IF(ISERROR(VLOOKUP(VLOOKUP($A90, 'E4 TB Allocation Details'!$A$18:$L$214, MATCH("Misc ID", 'E4 TB Allocation Details'!$A$18:$L$18, 0),FALSE), 'E2 Allocators'!$B$15:$W$358, MATCH('O5 Details by Class &amp; Accounts'!BC$18, 'E2 Allocators'!$B$15:$W$15, 0),FALSE)*$E90), 0, VLOOKUP(VLOOKUP($A90, 'E4 TB Allocation Details'!$A$18:$L$214, MATCH("Misc ID", 'E4 TB Allocation Details'!$A$18:$L$18, 0),FALSE), 'E2 Allocators'!$B$15:$W$358, MATCH('O5 Details by Class &amp; Accounts'!BC$18, 'E2 Allocators'!$B$15:$W$15, 0),FALSE)*$E90)</f>
        <v>0</v>
      </c>
      <c r="BD90" s="1322">
        <f>IF(ISERROR(VLOOKUP(VLOOKUP($A90, 'E4 TB Allocation Details'!$A$18:$L$214, MATCH("Misc ID", 'E4 TB Allocation Details'!$A$18:$L$18, 0),FALSE), 'E2 Allocators'!$B$15:$W$358, MATCH('O5 Details by Class &amp; Accounts'!BD$18, 'E2 Allocators'!$B$15:$W$15, 0),FALSE)*$E90), 0, VLOOKUP(VLOOKUP($A90, 'E4 TB Allocation Details'!$A$18:$L$214, MATCH("Misc ID", 'E4 TB Allocation Details'!$A$18:$L$18, 0),FALSE), 'E2 Allocators'!$B$15:$W$358, MATCH('O5 Details by Class &amp; Accounts'!BD$18, 'E2 Allocators'!$B$15:$W$15, 0),FALSE)*$E90)</f>
        <v>0</v>
      </c>
      <c r="BE90" s="1322">
        <f>IF(ISERROR(VLOOKUP(VLOOKUP($A90, 'E4 TB Allocation Details'!$A$18:$L$214, MATCH("Misc ID", 'E4 TB Allocation Details'!$A$18:$L$18, 0),FALSE), 'E2 Allocators'!$B$15:$W$358, MATCH('O5 Details by Class &amp; Accounts'!BE$18, 'E2 Allocators'!$B$15:$W$15, 0),FALSE)*$E90), 0, VLOOKUP(VLOOKUP($A90, 'E4 TB Allocation Details'!$A$18:$L$214, MATCH("Misc ID", 'E4 TB Allocation Details'!$A$18:$L$18, 0),FALSE), 'E2 Allocators'!$B$15:$W$358, MATCH('O5 Details by Class &amp; Accounts'!BE$18, 'E2 Allocators'!$B$15:$W$15, 0),FALSE)*$E90)</f>
        <v>0</v>
      </c>
      <c r="BF90" s="1322">
        <f>IF(ISERROR(VLOOKUP(VLOOKUP($A90, 'E4 TB Allocation Details'!$A$18:$L$214, MATCH("Misc ID", 'E4 TB Allocation Details'!$A$18:$L$18, 0),FALSE), 'E2 Allocators'!$B$15:$W$358, MATCH('O5 Details by Class &amp; Accounts'!BF$18, 'E2 Allocators'!$B$15:$W$15, 0),FALSE)*$E90), 0, VLOOKUP(VLOOKUP($A90, 'E4 TB Allocation Details'!$A$18:$L$214, MATCH("Misc ID", 'E4 TB Allocation Details'!$A$18:$L$18, 0),FALSE), 'E2 Allocators'!$B$15:$W$358, MATCH('O5 Details by Class &amp; Accounts'!BF$18, 'E2 Allocators'!$B$15:$W$15, 0),FALSE)*$E90)</f>
        <v>0</v>
      </c>
      <c r="BG90" s="1322">
        <f>IF(ISERROR(VLOOKUP(VLOOKUP($A90, 'E4 TB Allocation Details'!$A$18:$L$214, MATCH("Misc ID", 'E4 TB Allocation Details'!$A$18:$L$18, 0),FALSE), 'E2 Allocators'!$B$15:$W$358, MATCH('O5 Details by Class &amp; Accounts'!BG$18, 'E2 Allocators'!$B$15:$W$15, 0),FALSE)*$E90), 0, VLOOKUP(VLOOKUP($A90, 'E4 TB Allocation Details'!$A$18:$L$214, MATCH("Misc ID", 'E4 TB Allocation Details'!$A$18:$L$18, 0),FALSE), 'E2 Allocators'!$B$15:$W$358, MATCH('O5 Details by Class &amp; Accounts'!BG$18, 'E2 Allocators'!$B$15:$W$15, 0),FALSE)*$E90)</f>
        <v>0</v>
      </c>
      <c r="BH90" s="1322">
        <f>IF(ISERROR(VLOOKUP(VLOOKUP($A90, 'E4 TB Allocation Details'!$A$18:$L$214, MATCH("Misc ID", 'E4 TB Allocation Details'!$A$18:$L$18, 0),FALSE), 'E2 Allocators'!$B$15:$W$358, MATCH('O5 Details by Class &amp; Accounts'!BH$18, 'E2 Allocators'!$B$15:$W$15, 0),FALSE)*$E90), 0, VLOOKUP(VLOOKUP($A90, 'E4 TB Allocation Details'!$A$18:$L$214, MATCH("Misc ID", 'E4 TB Allocation Details'!$A$18:$L$18, 0),FALSE), 'E2 Allocators'!$B$15:$W$358, MATCH('O5 Details by Class &amp; Accounts'!BH$18, 'E2 Allocators'!$B$15:$W$15, 0),FALSE)*$E90)</f>
        <v>0</v>
      </c>
      <c r="BI90" s="1322">
        <f>IF(ISERROR(VLOOKUP(VLOOKUP($A90, 'E4 TB Allocation Details'!$A$18:$L$214, MATCH("Misc ID", 'E4 TB Allocation Details'!$A$18:$L$18, 0),FALSE), 'E2 Allocators'!$B$15:$W$358, MATCH('O5 Details by Class &amp; Accounts'!BI$18, 'E2 Allocators'!$B$15:$W$15, 0),FALSE)*$E90), 0, VLOOKUP(VLOOKUP($A90, 'E4 TB Allocation Details'!$A$18:$L$214, MATCH("Misc ID", 'E4 TB Allocation Details'!$A$18:$L$18, 0),FALSE), 'E2 Allocators'!$B$15:$W$358, MATCH('O5 Details by Class &amp; Accounts'!BI$18, 'E2 Allocators'!$B$15:$W$15, 0),FALSE)*$E90)</f>
        <v>0</v>
      </c>
      <c r="BJ90" s="1322">
        <f>IF(ISERROR(VLOOKUP(VLOOKUP($A90, 'E4 TB Allocation Details'!$A$18:$L$214, MATCH("Misc ID", 'E4 TB Allocation Details'!$A$18:$L$18, 0),FALSE), 'E2 Allocators'!$B$15:$W$358, MATCH('O5 Details by Class &amp; Accounts'!BJ$18, 'E2 Allocators'!$B$15:$W$15, 0),FALSE)*$E90), 0, VLOOKUP(VLOOKUP($A90, 'E4 TB Allocation Details'!$A$18:$L$214, MATCH("Misc ID", 'E4 TB Allocation Details'!$A$18:$L$18, 0),FALSE), 'E2 Allocators'!$B$15:$W$358, MATCH('O5 Details by Class &amp; Accounts'!BJ$18, 'E2 Allocators'!$B$15:$W$15, 0),FALSE)*$E90)</f>
        <v>0</v>
      </c>
      <c r="BK90" s="1322">
        <f>IF(ISERROR(VLOOKUP(VLOOKUP($A90, 'E4 TB Allocation Details'!$A$18:$L$214, MATCH("Misc ID", 'E4 TB Allocation Details'!$A$18:$L$18, 0),FALSE), 'E2 Allocators'!$B$15:$W$358, MATCH('O5 Details by Class &amp; Accounts'!BK$18, 'E2 Allocators'!$B$15:$W$15, 0),FALSE)*$E90), 0, VLOOKUP(VLOOKUP($A90, 'E4 TB Allocation Details'!$A$18:$L$214, MATCH("Misc ID", 'E4 TB Allocation Details'!$A$18:$L$18, 0),FALSE), 'E2 Allocators'!$B$15:$W$358, MATCH('O5 Details by Class &amp; Accounts'!BK$18, 'E2 Allocators'!$B$15:$W$15, 0),FALSE)*$E90)</f>
        <v>0</v>
      </c>
      <c r="BL90" s="1322">
        <f>IF(ISERROR(VLOOKUP(VLOOKUP($A90, 'E4 TB Allocation Details'!$A$18:$L$214, MATCH("Misc ID", 'E4 TB Allocation Details'!$A$18:$L$18, 0),FALSE), 'E2 Allocators'!$B$15:$W$358, MATCH('O5 Details by Class &amp; Accounts'!BL$18, 'E2 Allocators'!$B$15:$W$15, 0),FALSE)*$E90), 0, VLOOKUP(VLOOKUP($A90, 'E4 TB Allocation Details'!$A$18:$L$214, MATCH("Misc ID", 'E4 TB Allocation Details'!$A$18:$L$18, 0),FALSE), 'E2 Allocators'!$B$15:$W$358, MATCH('O5 Details by Class &amp; Accounts'!BL$18, 'E2 Allocators'!$B$15:$W$15, 0),FALSE)*$E90)</f>
        <v>0</v>
      </c>
      <c r="BM90" s="1322">
        <f>IF(ISERROR(VLOOKUP(VLOOKUP($A90, 'E4 TB Allocation Details'!$A$18:$L$214, MATCH("Misc ID", 'E4 TB Allocation Details'!$A$18:$L$18, 0),FALSE), 'E2 Allocators'!$B$15:$W$358, MATCH('O5 Details by Class &amp; Accounts'!BM$18, 'E2 Allocators'!$B$15:$W$15, 0),FALSE)*$E90), 0, VLOOKUP(VLOOKUP($A90, 'E4 TB Allocation Details'!$A$18:$L$214, MATCH("Misc ID", 'E4 TB Allocation Details'!$A$18:$L$18, 0),FALSE), 'E2 Allocators'!$B$15:$W$358, MATCH('O5 Details by Class &amp; Accounts'!BM$18, 'E2 Allocators'!$B$15:$W$15, 0),FALSE)*$E90)</f>
        <v>0</v>
      </c>
      <c r="BN90" s="1322">
        <f>IF(ISERROR(VLOOKUP(VLOOKUP($A90, 'E4 TB Allocation Details'!$A$18:$L$214, MATCH("Misc ID", 'E4 TB Allocation Details'!$A$18:$L$18, 0),FALSE), 'E2 Allocators'!$B$15:$W$358, MATCH('O5 Details by Class &amp; Accounts'!BN$18, 'E2 Allocators'!$B$15:$W$15, 0),FALSE)*$E90), 0, VLOOKUP(VLOOKUP($A90, 'E4 TB Allocation Details'!$A$18:$L$214, MATCH("Misc ID", 'E4 TB Allocation Details'!$A$18:$L$18, 0),FALSE), 'E2 Allocators'!$B$15:$W$358, MATCH('O5 Details by Class &amp; Accounts'!BN$18, 'E2 Allocators'!$B$15:$W$15, 0),FALSE)*$E90)</f>
        <v>0</v>
      </c>
      <c r="BO90" s="1322">
        <f>IF(ISERROR(VLOOKUP(VLOOKUP($A90, 'E4 TB Allocation Details'!$A$18:$L$214, MATCH("Misc ID", 'E4 TB Allocation Details'!$A$18:$L$18, 0),FALSE), 'E2 Allocators'!$B$15:$W$358, MATCH('O5 Details by Class &amp; Accounts'!BO$18, 'E2 Allocators'!$B$15:$W$15, 0),FALSE)*$E90), 0, VLOOKUP(VLOOKUP($A90, 'E4 TB Allocation Details'!$A$18:$L$214, MATCH("Misc ID", 'E4 TB Allocation Details'!$A$18:$L$18, 0),FALSE), 'E2 Allocators'!$B$15:$W$358, MATCH('O5 Details by Class &amp; Accounts'!BO$18, 'E2 Allocators'!$B$15:$W$15, 0),FALSE)*$E90)</f>
        <v>0</v>
      </c>
      <c r="BP90" s="1322">
        <f>IF(ISERROR(VLOOKUP(VLOOKUP($A90, 'E4 TB Allocation Details'!$A$18:$L$214, MATCH("Misc ID", 'E4 TB Allocation Details'!$A$18:$L$18, 0),FALSE), 'E2 Allocators'!$B$15:$W$358, MATCH('O5 Details by Class &amp; Accounts'!BP$18, 'E2 Allocators'!$B$15:$W$15, 0),FALSE)*$E90), 0, VLOOKUP(VLOOKUP($A90, 'E4 TB Allocation Details'!$A$18:$L$214, MATCH("Misc ID", 'E4 TB Allocation Details'!$A$18:$L$18, 0),FALSE), 'E2 Allocators'!$B$15:$W$358, MATCH('O5 Details by Class &amp; Accounts'!BP$18, 'E2 Allocators'!$B$15:$W$15, 0),FALSE)*$E90)</f>
        <v>0</v>
      </c>
      <c r="BQ90" s="1322">
        <f>IF(ISERROR(VLOOKUP(VLOOKUP($A90, 'E4 TB Allocation Details'!$A$18:$L$214, MATCH("Misc ID", 'E4 TB Allocation Details'!$A$18:$L$18, 0),FALSE), 'E2 Allocators'!$B$15:$W$358, MATCH('O5 Details by Class &amp; Accounts'!BQ$18, 'E2 Allocators'!$B$15:$W$15, 0),FALSE)*$E90), 0, VLOOKUP(VLOOKUP($A90, 'E4 TB Allocation Details'!$A$18:$L$214, MATCH("Misc ID", 'E4 TB Allocation Details'!$A$18:$L$18, 0),FALSE), 'E2 Allocators'!$B$15:$W$358, MATCH('O5 Details by Class &amp; Accounts'!BQ$18, 'E2 Allocators'!$B$15:$W$15, 0),FALSE)*$E90)</f>
        <v>0</v>
      </c>
      <c r="BR90" s="1322">
        <f>IF(ISERROR(VLOOKUP(VLOOKUP($A90, 'E4 TB Allocation Details'!$A$18:$L$214, MATCH("Misc ID", 'E4 TB Allocation Details'!$A$18:$L$18, 0),FALSE), 'E2 Allocators'!$B$15:$W$358, MATCH('O5 Details by Class &amp; Accounts'!BR$18, 'E2 Allocators'!$B$15:$W$15, 0),FALSE)*$E90), 0, VLOOKUP(VLOOKUP($A90, 'E4 TB Allocation Details'!$A$18:$L$214, MATCH("Misc ID", 'E4 TB Allocation Details'!$A$18:$L$18, 0),FALSE), 'E2 Allocators'!$B$15:$W$358, MATCH('O5 Details by Class &amp; Accounts'!BR$18, 'E2 Allocators'!$B$15:$W$15, 0),FALSE)*$E90)</f>
        <v>0</v>
      </c>
      <c r="BS90" s="1322">
        <f t="shared" ref="BS90:BS113" si="23">SUM(AY90:BR90)</f>
        <v>0</v>
      </c>
      <c r="BT90" s="1322">
        <f>IF(ISERROR(VLOOKUP(VLOOKUP($A90, 'E4 TB Allocation Details'!$A$18:$L$214, MATCH("A &amp; G ID", 'E4 TB Allocation Details'!$A$18:$L$18, 0),FALSE), 'E2 Allocators'!$B$15:$W$358, MATCH('O5 Details by Class &amp; Accounts'!BT$18, 'E2 Allocators'!$B$15:$W$15, 0),FALSE)*$E90), 0, VLOOKUP(VLOOKUP($A90, 'E4 TB Allocation Details'!$A$18:$L$214, MATCH("A &amp; G ID", 'E4 TB Allocation Details'!$A$18:$L$18, 0),FALSE), 'E2 Allocators'!$B$15:$W$358, MATCH('O5 Details by Class &amp; Accounts'!BT$18, 'E2 Allocators'!$B$15:$W$15, 0),FALSE)*$E90)</f>
        <v>0</v>
      </c>
      <c r="BU90" s="1322">
        <f>IF(ISERROR(VLOOKUP(VLOOKUP($A90, 'E4 TB Allocation Details'!$A$18:$L$214, MATCH("A &amp; G ID", 'E4 TB Allocation Details'!$A$18:$L$18, 0),FALSE), 'E2 Allocators'!$B$15:$W$358, MATCH('O5 Details by Class &amp; Accounts'!BU$18, 'E2 Allocators'!$B$15:$W$15, 0),FALSE)*$E90), 0, VLOOKUP(VLOOKUP($A90, 'E4 TB Allocation Details'!$A$18:$L$214, MATCH("A &amp; G ID", 'E4 TB Allocation Details'!$A$18:$L$18, 0),FALSE), 'E2 Allocators'!$B$15:$W$358, MATCH('O5 Details by Class &amp; Accounts'!BU$18, 'E2 Allocators'!$B$15:$W$15, 0),FALSE)*$E90)</f>
        <v>0</v>
      </c>
      <c r="BV90" s="1322">
        <f>IF(ISERROR(VLOOKUP(VLOOKUP($A90, 'E4 TB Allocation Details'!$A$18:$L$214, MATCH("A &amp; G ID", 'E4 TB Allocation Details'!$A$18:$L$18, 0),FALSE), 'E2 Allocators'!$B$15:$W$358, MATCH('O5 Details by Class &amp; Accounts'!BV$18, 'E2 Allocators'!$B$15:$W$15, 0),FALSE)*$E90), 0, VLOOKUP(VLOOKUP($A90, 'E4 TB Allocation Details'!$A$18:$L$214, MATCH("A &amp; G ID", 'E4 TB Allocation Details'!$A$18:$L$18, 0),FALSE), 'E2 Allocators'!$B$15:$W$358, MATCH('O5 Details by Class &amp; Accounts'!BV$18, 'E2 Allocators'!$B$15:$W$15, 0),FALSE)*$E90)</f>
        <v>0</v>
      </c>
      <c r="BW90" s="1322">
        <f>IF(ISERROR(VLOOKUP(VLOOKUP($A90, 'E4 TB Allocation Details'!$A$18:$L$214, MATCH("A &amp; G ID", 'E4 TB Allocation Details'!$A$18:$L$18, 0),FALSE), 'E2 Allocators'!$B$15:$W$358, MATCH('O5 Details by Class &amp; Accounts'!BW$18, 'E2 Allocators'!$B$15:$W$15, 0),FALSE)*$E90), 0, VLOOKUP(VLOOKUP($A90, 'E4 TB Allocation Details'!$A$18:$L$214, MATCH("A &amp; G ID", 'E4 TB Allocation Details'!$A$18:$L$18, 0),FALSE), 'E2 Allocators'!$B$15:$W$358, MATCH('O5 Details by Class &amp; Accounts'!BW$18, 'E2 Allocators'!$B$15:$W$15, 0),FALSE)*$E90)</f>
        <v>0</v>
      </c>
      <c r="BX90" s="1322">
        <f>IF(ISERROR(VLOOKUP(VLOOKUP($A90, 'E4 TB Allocation Details'!$A$18:$L$214, MATCH("A &amp; G ID", 'E4 TB Allocation Details'!$A$18:$L$18, 0),FALSE), 'E2 Allocators'!$B$15:$W$358, MATCH('O5 Details by Class &amp; Accounts'!BX$18, 'E2 Allocators'!$B$15:$W$15, 0),FALSE)*$E90), 0, VLOOKUP(VLOOKUP($A90, 'E4 TB Allocation Details'!$A$18:$L$214, MATCH("A &amp; G ID", 'E4 TB Allocation Details'!$A$18:$L$18, 0),FALSE), 'E2 Allocators'!$B$15:$W$358, MATCH('O5 Details by Class &amp; Accounts'!BX$18, 'E2 Allocators'!$B$15:$W$15, 0),FALSE)*$E90)</f>
        <v>0</v>
      </c>
      <c r="BY90" s="1322">
        <f>IF(ISERROR(VLOOKUP(VLOOKUP($A90, 'E4 TB Allocation Details'!$A$18:$L$214, MATCH("A &amp; G ID", 'E4 TB Allocation Details'!$A$18:$L$18, 0),FALSE), 'E2 Allocators'!$B$15:$W$358, MATCH('O5 Details by Class &amp; Accounts'!BY$18, 'E2 Allocators'!$B$15:$W$15, 0),FALSE)*$E90), 0, VLOOKUP(VLOOKUP($A90, 'E4 TB Allocation Details'!$A$18:$L$214, MATCH("A &amp; G ID", 'E4 TB Allocation Details'!$A$18:$L$18, 0),FALSE), 'E2 Allocators'!$B$15:$W$358, MATCH('O5 Details by Class &amp; Accounts'!BY$18, 'E2 Allocators'!$B$15:$W$15, 0),FALSE)*$E90)</f>
        <v>0</v>
      </c>
      <c r="BZ90" s="1322">
        <f>IF(ISERROR(VLOOKUP(VLOOKUP($A90, 'E4 TB Allocation Details'!$A$18:$L$214, MATCH("A &amp; G ID", 'E4 TB Allocation Details'!$A$18:$L$18, 0),FALSE), 'E2 Allocators'!$B$15:$W$358, MATCH('O5 Details by Class &amp; Accounts'!BZ$18, 'E2 Allocators'!$B$15:$W$15, 0),FALSE)*$E90), 0, VLOOKUP(VLOOKUP($A90, 'E4 TB Allocation Details'!$A$18:$L$214, MATCH("A &amp; G ID", 'E4 TB Allocation Details'!$A$18:$L$18, 0),FALSE), 'E2 Allocators'!$B$15:$W$358, MATCH('O5 Details by Class &amp; Accounts'!BZ$18, 'E2 Allocators'!$B$15:$W$15, 0),FALSE)*$E90)</f>
        <v>0</v>
      </c>
      <c r="CA90" s="1322">
        <f>IF(ISERROR(VLOOKUP(VLOOKUP($A90, 'E4 TB Allocation Details'!$A$18:$L$214, MATCH("A &amp; G ID", 'E4 TB Allocation Details'!$A$18:$L$18, 0),FALSE), 'E2 Allocators'!$B$15:$W$358, MATCH('O5 Details by Class &amp; Accounts'!CA$18, 'E2 Allocators'!$B$15:$W$15, 0),FALSE)*$E90), 0, VLOOKUP(VLOOKUP($A90, 'E4 TB Allocation Details'!$A$18:$L$214, MATCH("A &amp; G ID", 'E4 TB Allocation Details'!$A$18:$L$18, 0),FALSE), 'E2 Allocators'!$B$15:$W$358, MATCH('O5 Details by Class &amp; Accounts'!CA$18, 'E2 Allocators'!$B$15:$W$15, 0),FALSE)*$E90)</f>
        <v>0</v>
      </c>
      <c r="CB90" s="1322">
        <f>IF(ISERROR(VLOOKUP(VLOOKUP($A90, 'E4 TB Allocation Details'!$A$18:$L$214, MATCH("A &amp; G ID", 'E4 TB Allocation Details'!$A$18:$L$18, 0),FALSE), 'E2 Allocators'!$B$15:$W$358, MATCH('O5 Details by Class &amp; Accounts'!CB$18, 'E2 Allocators'!$B$15:$W$15, 0),FALSE)*$E90), 0, VLOOKUP(VLOOKUP($A90, 'E4 TB Allocation Details'!$A$18:$L$214, MATCH("A &amp; G ID", 'E4 TB Allocation Details'!$A$18:$L$18, 0),FALSE), 'E2 Allocators'!$B$15:$W$358, MATCH('O5 Details by Class &amp; Accounts'!CB$18, 'E2 Allocators'!$B$15:$W$15, 0),FALSE)*$E90)</f>
        <v>0</v>
      </c>
      <c r="CC90" s="1322">
        <f>IF(ISERROR(VLOOKUP(VLOOKUP($A90, 'E4 TB Allocation Details'!$A$18:$L$214, MATCH("A &amp; G ID", 'E4 TB Allocation Details'!$A$18:$L$18, 0),FALSE), 'E2 Allocators'!$B$15:$W$358, MATCH('O5 Details by Class &amp; Accounts'!CC$18, 'E2 Allocators'!$B$15:$W$15, 0),FALSE)*$E90), 0, VLOOKUP(VLOOKUP($A90, 'E4 TB Allocation Details'!$A$18:$L$214, MATCH("A &amp; G ID", 'E4 TB Allocation Details'!$A$18:$L$18, 0),FALSE), 'E2 Allocators'!$B$15:$W$358, MATCH('O5 Details by Class &amp; Accounts'!CC$18, 'E2 Allocators'!$B$15:$W$15, 0),FALSE)*$E90)</f>
        <v>0</v>
      </c>
      <c r="CD90" s="1322">
        <f>IF(ISERROR(VLOOKUP(VLOOKUP($A90, 'E4 TB Allocation Details'!$A$18:$L$214, MATCH("A &amp; G ID", 'E4 TB Allocation Details'!$A$18:$L$18, 0),FALSE), 'E2 Allocators'!$B$15:$W$358, MATCH('O5 Details by Class &amp; Accounts'!CD$18, 'E2 Allocators'!$B$15:$W$15, 0),FALSE)*$E90), 0, VLOOKUP(VLOOKUP($A90, 'E4 TB Allocation Details'!$A$18:$L$214, MATCH("A &amp; G ID", 'E4 TB Allocation Details'!$A$18:$L$18, 0),FALSE), 'E2 Allocators'!$B$15:$W$358, MATCH('O5 Details by Class &amp; Accounts'!CD$18, 'E2 Allocators'!$B$15:$W$15, 0),FALSE)*$E90)</f>
        <v>0</v>
      </c>
      <c r="CE90" s="1322">
        <f>IF(ISERROR(VLOOKUP(VLOOKUP($A90, 'E4 TB Allocation Details'!$A$18:$L$214, MATCH("A &amp; G ID", 'E4 TB Allocation Details'!$A$18:$L$18, 0),FALSE), 'E2 Allocators'!$B$15:$W$358, MATCH('O5 Details by Class &amp; Accounts'!CE$18, 'E2 Allocators'!$B$15:$W$15, 0),FALSE)*$E90), 0, VLOOKUP(VLOOKUP($A90, 'E4 TB Allocation Details'!$A$18:$L$214, MATCH("A &amp; G ID", 'E4 TB Allocation Details'!$A$18:$L$18, 0),FALSE), 'E2 Allocators'!$B$15:$W$358, MATCH('O5 Details by Class &amp; Accounts'!CE$18, 'E2 Allocators'!$B$15:$W$15, 0),FALSE)*$E90)</f>
        <v>0</v>
      </c>
      <c r="CF90" s="1322">
        <f>IF(ISERROR(VLOOKUP(VLOOKUP($A90, 'E4 TB Allocation Details'!$A$18:$L$214, MATCH("A &amp; G ID", 'E4 TB Allocation Details'!$A$18:$L$18, 0),FALSE), 'E2 Allocators'!$B$15:$W$358, MATCH('O5 Details by Class &amp; Accounts'!CF$18, 'E2 Allocators'!$B$15:$W$15, 0),FALSE)*$E90), 0, VLOOKUP(VLOOKUP($A90, 'E4 TB Allocation Details'!$A$18:$L$214, MATCH("A &amp; G ID", 'E4 TB Allocation Details'!$A$18:$L$18, 0),FALSE), 'E2 Allocators'!$B$15:$W$358, MATCH('O5 Details by Class &amp; Accounts'!CF$18, 'E2 Allocators'!$B$15:$W$15, 0),FALSE)*$E90)</f>
        <v>0</v>
      </c>
      <c r="CG90" s="1322">
        <f>IF(ISERROR(VLOOKUP(VLOOKUP($A90, 'E4 TB Allocation Details'!$A$18:$L$214, MATCH("A &amp; G ID", 'E4 TB Allocation Details'!$A$18:$L$18, 0),FALSE), 'E2 Allocators'!$B$15:$W$358, MATCH('O5 Details by Class &amp; Accounts'!CG$18, 'E2 Allocators'!$B$15:$W$15, 0),FALSE)*$E90), 0, VLOOKUP(VLOOKUP($A90, 'E4 TB Allocation Details'!$A$18:$L$214, MATCH("A &amp; G ID", 'E4 TB Allocation Details'!$A$18:$L$18, 0),FALSE), 'E2 Allocators'!$B$15:$W$358, MATCH('O5 Details by Class &amp; Accounts'!CG$18, 'E2 Allocators'!$B$15:$W$15, 0),FALSE)*$E90)</f>
        <v>0</v>
      </c>
      <c r="CH90" s="1322">
        <f>IF(ISERROR(VLOOKUP(VLOOKUP($A90, 'E4 TB Allocation Details'!$A$18:$L$214, MATCH("A &amp; G ID", 'E4 TB Allocation Details'!$A$18:$L$18, 0),FALSE), 'E2 Allocators'!$B$15:$W$358, MATCH('O5 Details by Class &amp; Accounts'!CH$18, 'E2 Allocators'!$B$15:$W$15, 0),FALSE)*$E90), 0, VLOOKUP(VLOOKUP($A90, 'E4 TB Allocation Details'!$A$18:$L$214, MATCH("A &amp; G ID", 'E4 TB Allocation Details'!$A$18:$L$18, 0),FALSE), 'E2 Allocators'!$B$15:$W$358, MATCH('O5 Details by Class &amp; Accounts'!CH$18, 'E2 Allocators'!$B$15:$W$15, 0),FALSE)*$E90)</f>
        <v>0</v>
      </c>
      <c r="CI90" s="1322">
        <f>IF(ISERROR(VLOOKUP(VLOOKUP($A90, 'E4 TB Allocation Details'!$A$18:$L$214, MATCH("A &amp; G ID", 'E4 TB Allocation Details'!$A$18:$L$18, 0),FALSE), 'E2 Allocators'!$B$15:$W$358, MATCH('O5 Details by Class &amp; Accounts'!CI$18, 'E2 Allocators'!$B$15:$W$15, 0),FALSE)*$E90), 0, VLOOKUP(VLOOKUP($A90, 'E4 TB Allocation Details'!$A$18:$L$214, MATCH("A &amp; G ID", 'E4 TB Allocation Details'!$A$18:$L$18, 0),FALSE), 'E2 Allocators'!$B$15:$W$358, MATCH('O5 Details by Class &amp; Accounts'!CI$18, 'E2 Allocators'!$B$15:$W$15, 0),FALSE)*$E90)</f>
        <v>0</v>
      </c>
      <c r="CJ90" s="1322">
        <f>IF(ISERROR(VLOOKUP(VLOOKUP($A90, 'E4 TB Allocation Details'!$A$18:$L$214, MATCH("A &amp; G ID", 'E4 TB Allocation Details'!$A$18:$L$18, 0),FALSE), 'E2 Allocators'!$B$15:$W$358, MATCH('O5 Details by Class &amp; Accounts'!CJ$18, 'E2 Allocators'!$B$15:$W$15, 0),FALSE)*$E90), 0, VLOOKUP(VLOOKUP($A90, 'E4 TB Allocation Details'!$A$18:$L$214, MATCH("A &amp; G ID", 'E4 TB Allocation Details'!$A$18:$L$18, 0),FALSE), 'E2 Allocators'!$B$15:$W$358, MATCH('O5 Details by Class &amp; Accounts'!CJ$18, 'E2 Allocators'!$B$15:$W$15, 0),FALSE)*$E90)</f>
        <v>0</v>
      </c>
      <c r="CK90" s="1322">
        <f>IF(ISERROR(VLOOKUP(VLOOKUP($A90, 'E4 TB Allocation Details'!$A$18:$L$214, MATCH("A &amp; G ID", 'E4 TB Allocation Details'!$A$18:$L$18, 0),FALSE), 'E2 Allocators'!$B$15:$W$358, MATCH('O5 Details by Class &amp; Accounts'!CK$18, 'E2 Allocators'!$B$15:$W$15, 0),FALSE)*$E90), 0, VLOOKUP(VLOOKUP($A90, 'E4 TB Allocation Details'!$A$18:$L$214, MATCH("A &amp; G ID", 'E4 TB Allocation Details'!$A$18:$L$18, 0),FALSE), 'E2 Allocators'!$B$15:$W$358, MATCH('O5 Details by Class &amp; Accounts'!CK$18, 'E2 Allocators'!$B$15:$W$15, 0),FALSE)*$E90)</f>
        <v>0</v>
      </c>
      <c r="CL90" s="1322">
        <f>IF(ISERROR(VLOOKUP(VLOOKUP($A90, 'E4 TB Allocation Details'!$A$18:$L$214, MATCH("A &amp; G ID", 'E4 TB Allocation Details'!$A$18:$L$18, 0),FALSE), 'E2 Allocators'!$B$15:$W$358, MATCH('O5 Details by Class &amp; Accounts'!CL$18, 'E2 Allocators'!$B$15:$W$15, 0),FALSE)*$E90), 0, VLOOKUP(VLOOKUP($A90, 'E4 TB Allocation Details'!$A$18:$L$214, MATCH("A &amp; G ID", 'E4 TB Allocation Details'!$A$18:$L$18, 0),FALSE), 'E2 Allocators'!$B$15:$W$358, MATCH('O5 Details by Class &amp; Accounts'!CL$18, 'E2 Allocators'!$B$15:$W$15, 0),FALSE)*$E90)</f>
        <v>0</v>
      </c>
      <c r="CM90" s="1322">
        <f>IF(ISERROR(VLOOKUP(VLOOKUP($A90, 'E4 TB Allocation Details'!$A$18:$L$214, MATCH("A &amp; G ID", 'E4 TB Allocation Details'!$A$18:$L$18, 0),FALSE), 'E2 Allocators'!$B$15:$W$358, MATCH('O5 Details by Class &amp; Accounts'!CM$18, 'E2 Allocators'!$B$15:$W$15, 0),FALSE)*$E90), 0, VLOOKUP(VLOOKUP($A90, 'E4 TB Allocation Details'!$A$18:$L$214, MATCH("A &amp; G ID", 'E4 TB Allocation Details'!$A$18:$L$18, 0),FALSE), 'E2 Allocators'!$B$15:$W$358, MATCH('O5 Details by Class &amp; Accounts'!CM$18, 'E2 Allocators'!$B$15:$W$15, 0),FALSE)*$E90)</f>
        <v>0</v>
      </c>
      <c r="CN90" s="1322">
        <f t="shared" ref="CN90:CN113" si="24">SUM(BT90:CM90)</f>
        <v>0</v>
      </c>
      <c r="CO90" s="1651">
        <f t="shared" ref="CO90:CO120" si="25">+E90-AC90-AX90-BS90-CN90</f>
        <v>0</v>
      </c>
      <c r="CQ90" s="1899" t="inlineStr">
        <is>
          <t/>
        </is>
      </c>
    </row>
    <row r="91" spans="1:95" s="64" customFormat="1" ht="12.75" x14ac:dyDescent="0.2">
      <c r="A91" s="1093">
        <v>4210</v>
      </c>
      <c r="B91" s="1094" t="s">
        <v>526</v>
      </c>
      <c r="C91" s="1648">
        <f>IF(ISERROR(VLOOKUP($A91,'I3 TB Data'!$A$19:$H$483,MATCH('O5 Details by Class &amp; Accounts'!$C$18, 'I3 TB Data'!$A$19:$H$19,0),0)), 0, VLOOKUP($A91,'I3 TB Data'!$A$19:$H$483,MATCH('O5 Details by Class &amp; Accounts'!$C$18,'I3 TB Data'!$A$19:$H$19,0),0))</f>
        <v>-154613.05906935123</v>
      </c>
      <c r="D91" s="1649"/>
      <c r="E91" s="1648">
        <f t="shared" si="17"/>
        <v>-154613.05906935123</v>
      </c>
      <c r="F91" s="1650">
        <f>IF(ISERROR(VLOOKUP($A91, 'E1 Categorization'!A33:E124, MATCH("Customer Component", 'E1 Categorization'!$A$33:$E$33,0), 0)), 0, IF(VLOOKUP($A91, 'E1 Categorization'!A33:E124, MATCH("Customer Component", 'E1 Categorization'!$A$33:$E$33,0), 0)=0, 'O5 Details by Class &amp; Accounts'!$E91, IF(AND(VLOOKUP($A91, 'E1 Categorization'!A33:E124, MATCH("Customer Component", 'E1 Categorization'!$A$33:$E$33,0), 0) &gt;0, VLOOKUP($A91, 'E1 Categorization'!A33:E124, MATCH("Customer Component", 'E1 Categorization'!$A$33:$E$33,0), 0)&lt;1), 'O5 Details by Class &amp; Accounts'!$E91*(1-VLOOKUP($A91, 'E1 Categorization'!A33:E124, MATCH("Customer Component", 'E1 Categorization'!$A$33:$E$33,0), 0)), 0)))</f>
        <v>0</v>
      </c>
      <c r="G91" s="1650">
        <f>IF(ISERROR(VLOOKUP($A91, 'E1 Categorization'!A33:E124, MATCH("Customer Component", 'E1 Categorization'!$A$33:$E$33,0), 0)),0, IF(VLOOKUP($A91, 'E1 Categorization'!A33:E124, MATCH("Customer Component", 'E1 Categorization'!$A$33:$E$33,0), 0)=0, 0, IF(AND(VLOOKUP($A91, 'E1 Categorization'!A33:E124, MATCH("Customer Component", 'E1 Categorization'!$A$33:$E$33,0), 0) &gt;0, VLOOKUP($A91, 'E1 Categorization'!A33:E124, MATCH("Customer Component", 'E1 Categorization'!$A$33:$E$33,0), 0)&lt;1), 'O5 Details by Class &amp; Accounts'!$E91*(VLOOKUP($A91, 'E1 Categorization'!A33:E124, MATCH("Customer Component", 'E1 Categorization'!$A$33:$E$33,0), 0)), 'O5 Details by Class &amp; Accounts'!$E91)))</f>
        <v>0</v>
      </c>
      <c r="H91" s="1322">
        <f t="shared" si="20"/>
        <v>0</v>
      </c>
      <c r="I91" s="1322">
        <f>IF(ISERROR(VLOOKUP(VLOOKUP($A91, 'E4 TB Allocation Details'!$A$18:$L$214, MATCH("Demand ID", 'E4 TB Allocation Details'!$A$18:$L$18, 0),FALSE), 'E2 Allocators'!$B$15:$W$358, MATCH('O5 Details by Class &amp; Accounts'!I$18, 'E2 Allocators'!$B$15:$W$15, 0),FALSE)*$F91), 0, VLOOKUP(VLOOKUP($A91, 'E4 TB Allocation Details'!$A$18:$L$214, MATCH("Demand ID", 'E4 TB Allocation Details'!$A$18:$L$18, 0),FALSE), 'E2 Allocators'!$B$15:$W$358, MATCH('O5 Details by Class &amp; Accounts'!I$18, 'E2 Allocators'!$B$15:$W$15, 0),FALSE)*$F91)</f>
        <v>0</v>
      </c>
      <c r="J91" s="1322">
        <f>IF(ISERROR(VLOOKUP(VLOOKUP($A91, 'E4 TB Allocation Details'!$A$18:$L$214, MATCH("Demand ID", 'E4 TB Allocation Details'!$A$18:$L$18, 0),FALSE), 'E2 Allocators'!$B$15:$W$358, MATCH('O5 Details by Class &amp; Accounts'!J$18, 'E2 Allocators'!$B$15:$W$15, 0),FALSE)*$F91), 0, VLOOKUP(VLOOKUP($A91, 'E4 TB Allocation Details'!$A$18:$L$214, MATCH("Demand ID", 'E4 TB Allocation Details'!$A$18:$L$18, 0),FALSE), 'E2 Allocators'!$B$15:$W$358, MATCH('O5 Details by Class &amp; Accounts'!J$18, 'E2 Allocators'!$B$15:$W$15, 0),FALSE)*$F91)</f>
        <v>0</v>
      </c>
      <c r="K91" s="1322">
        <f>IF(ISERROR(VLOOKUP(VLOOKUP($A91, 'E4 TB Allocation Details'!$A$18:$L$214, MATCH("Demand ID", 'E4 TB Allocation Details'!$A$18:$L$18, 0),FALSE), 'E2 Allocators'!$B$15:$W$358, MATCH('O5 Details by Class &amp; Accounts'!K$18, 'E2 Allocators'!$B$15:$W$15, 0),FALSE)*$F91), 0, VLOOKUP(VLOOKUP($A91, 'E4 TB Allocation Details'!$A$18:$L$214, MATCH("Demand ID", 'E4 TB Allocation Details'!$A$18:$L$18, 0),FALSE), 'E2 Allocators'!$B$15:$W$358, MATCH('O5 Details by Class &amp; Accounts'!K$18, 'E2 Allocators'!$B$15:$W$15, 0),FALSE)*$F91)</f>
        <v>0</v>
      </c>
      <c r="L91" s="1322">
        <f>IF(ISERROR(VLOOKUP(VLOOKUP($A91, 'E4 TB Allocation Details'!$A$18:$L$214, MATCH("Demand ID", 'E4 TB Allocation Details'!$A$18:$L$18, 0),FALSE), 'E2 Allocators'!$B$15:$W$358, MATCH('O5 Details by Class &amp; Accounts'!L$18, 'E2 Allocators'!$B$15:$W$15, 0),FALSE)*$F91), 0, VLOOKUP(VLOOKUP($A91, 'E4 TB Allocation Details'!$A$18:$L$214, MATCH("Demand ID", 'E4 TB Allocation Details'!$A$18:$L$18, 0),FALSE), 'E2 Allocators'!$B$15:$W$358, MATCH('O5 Details by Class &amp; Accounts'!L$18, 'E2 Allocators'!$B$15:$W$15, 0),FALSE)*$F91)</f>
        <v>0</v>
      </c>
      <c r="M91" s="1322">
        <f>IF(ISERROR(VLOOKUP(VLOOKUP($A91, 'E4 TB Allocation Details'!$A$18:$L$214, MATCH("Demand ID", 'E4 TB Allocation Details'!$A$18:$L$18, 0),FALSE), 'E2 Allocators'!$B$15:$W$358, MATCH('O5 Details by Class &amp; Accounts'!M$18, 'E2 Allocators'!$B$15:$W$15, 0),FALSE)*$F91), 0, VLOOKUP(VLOOKUP($A91, 'E4 TB Allocation Details'!$A$18:$L$214, MATCH("Demand ID", 'E4 TB Allocation Details'!$A$18:$L$18, 0),FALSE), 'E2 Allocators'!$B$15:$W$358, MATCH('O5 Details by Class &amp; Accounts'!M$18, 'E2 Allocators'!$B$15:$W$15, 0),FALSE)*$F91)</f>
        <v>0</v>
      </c>
      <c r="N91" s="1322">
        <f>IF(ISERROR(VLOOKUP(VLOOKUP($A91, 'E4 TB Allocation Details'!$A$18:$L$214, MATCH("Demand ID", 'E4 TB Allocation Details'!$A$18:$L$18, 0),FALSE), 'E2 Allocators'!$B$15:$W$358, MATCH('O5 Details by Class &amp; Accounts'!N$18, 'E2 Allocators'!$B$15:$W$15, 0),FALSE)*$F91), 0, VLOOKUP(VLOOKUP($A91, 'E4 TB Allocation Details'!$A$18:$L$214, MATCH("Demand ID", 'E4 TB Allocation Details'!$A$18:$L$18, 0),FALSE), 'E2 Allocators'!$B$15:$W$358, MATCH('O5 Details by Class &amp; Accounts'!N$18, 'E2 Allocators'!$B$15:$W$15, 0),FALSE)*$F91)</f>
        <v>0</v>
      </c>
      <c r="O91" s="1322">
        <f>IF(ISERROR(VLOOKUP(VLOOKUP($A91, 'E4 TB Allocation Details'!$A$18:$L$214, MATCH("Demand ID", 'E4 TB Allocation Details'!$A$18:$L$18, 0),FALSE), 'E2 Allocators'!$B$15:$W$358, MATCH('O5 Details by Class &amp; Accounts'!O$18, 'E2 Allocators'!$B$15:$W$15, 0),FALSE)*$F91), 0, VLOOKUP(VLOOKUP($A91, 'E4 TB Allocation Details'!$A$18:$L$214, MATCH("Demand ID", 'E4 TB Allocation Details'!$A$18:$L$18, 0),FALSE), 'E2 Allocators'!$B$15:$W$358, MATCH('O5 Details by Class &amp; Accounts'!O$18, 'E2 Allocators'!$B$15:$W$15, 0),FALSE)*$F91)</f>
        <v>0</v>
      </c>
      <c r="P91" s="1322">
        <f>IF(ISERROR(VLOOKUP(VLOOKUP($A91, 'E4 TB Allocation Details'!$A$18:$L$214, MATCH("Demand ID", 'E4 TB Allocation Details'!$A$18:$L$18, 0),FALSE), 'E2 Allocators'!$B$15:$W$358, MATCH('O5 Details by Class &amp; Accounts'!P$18, 'E2 Allocators'!$B$15:$W$15, 0),FALSE)*$F91), 0, VLOOKUP(VLOOKUP($A91, 'E4 TB Allocation Details'!$A$18:$L$214, MATCH("Demand ID", 'E4 TB Allocation Details'!$A$18:$L$18, 0),FALSE), 'E2 Allocators'!$B$15:$W$358, MATCH('O5 Details by Class &amp; Accounts'!P$18, 'E2 Allocators'!$B$15:$W$15, 0),FALSE)*$F91)</f>
        <v>0</v>
      </c>
      <c r="Q91" s="1322">
        <f>IF(ISERROR(VLOOKUP(VLOOKUP($A91, 'E4 TB Allocation Details'!$A$18:$L$214, MATCH("Demand ID", 'E4 TB Allocation Details'!$A$18:$L$18, 0),FALSE), 'E2 Allocators'!$B$15:$W$358, MATCH('O5 Details by Class &amp; Accounts'!Q$18, 'E2 Allocators'!$B$15:$W$15, 0),FALSE)*$F91), 0, VLOOKUP(VLOOKUP($A91, 'E4 TB Allocation Details'!$A$18:$L$214, MATCH("Demand ID", 'E4 TB Allocation Details'!$A$18:$L$18, 0),FALSE), 'E2 Allocators'!$B$15:$W$358, MATCH('O5 Details by Class &amp; Accounts'!Q$18, 'E2 Allocators'!$B$15:$W$15, 0),FALSE)*$F91)</f>
        <v>0</v>
      </c>
      <c r="R91" s="1322">
        <f>IF(ISERROR(VLOOKUP(VLOOKUP($A91, 'E4 TB Allocation Details'!$A$18:$L$214, MATCH("Demand ID", 'E4 TB Allocation Details'!$A$18:$L$18, 0),FALSE), 'E2 Allocators'!$B$15:$W$358, MATCH('O5 Details by Class &amp; Accounts'!R$18, 'E2 Allocators'!$B$15:$W$15, 0),FALSE)*$F91), 0, VLOOKUP(VLOOKUP($A91, 'E4 TB Allocation Details'!$A$18:$L$214, MATCH("Demand ID", 'E4 TB Allocation Details'!$A$18:$L$18, 0),FALSE), 'E2 Allocators'!$B$15:$W$358, MATCH('O5 Details by Class &amp; Accounts'!R$18, 'E2 Allocators'!$B$15:$W$15, 0),FALSE)*$F91)</f>
        <v>0</v>
      </c>
      <c r="S91" s="1322">
        <f>IF(ISERROR(VLOOKUP(VLOOKUP($A91, 'E4 TB Allocation Details'!$A$18:$L$214, MATCH("Demand ID", 'E4 TB Allocation Details'!$A$18:$L$18, 0),FALSE), 'E2 Allocators'!$B$15:$W$358, MATCH('O5 Details by Class &amp; Accounts'!S$18, 'E2 Allocators'!$B$15:$W$15, 0),FALSE)*$F91), 0, VLOOKUP(VLOOKUP($A91, 'E4 TB Allocation Details'!$A$18:$L$214, MATCH("Demand ID", 'E4 TB Allocation Details'!$A$18:$L$18, 0),FALSE), 'E2 Allocators'!$B$15:$W$358, MATCH('O5 Details by Class &amp; Accounts'!S$18, 'E2 Allocators'!$B$15:$W$15, 0),FALSE)*$F91)</f>
        <v>0</v>
      </c>
      <c r="T91" s="1322">
        <f>IF(ISERROR(VLOOKUP(VLOOKUP($A91, 'E4 TB Allocation Details'!$A$18:$L$214, MATCH("Demand ID", 'E4 TB Allocation Details'!$A$18:$L$18, 0),FALSE), 'E2 Allocators'!$B$15:$W$358, MATCH('O5 Details by Class &amp; Accounts'!T$18, 'E2 Allocators'!$B$15:$W$15, 0),FALSE)*$F91), 0, VLOOKUP(VLOOKUP($A91, 'E4 TB Allocation Details'!$A$18:$L$214, MATCH("Demand ID", 'E4 TB Allocation Details'!$A$18:$L$18, 0),FALSE), 'E2 Allocators'!$B$15:$W$358, MATCH('O5 Details by Class &amp; Accounts'!T$18, 'E2 Allocators'!$B$15:$W$15, 0),FALSE)*$F91)</f>
        <v>0</v>
      </c>
      <c r="U91" s="1322">
        <f>IF(ISERROR(VLOOKUP(VLOOKUP($A91, 'E4 TB Allocation Details'!$A$18:$L$214, MATCH("Demand ID", 'E4 TB Allocation Details'!$A$18:$L$18, 0),FALSE), 'E2 Allocators'!$B$15:$W$358, MATCH('O5 Details by Class &amp; Accounts'!U$18, 'E2 Allocators'!$B$15:$W$15, 0),FALSE)*$F91), 0, VLOOKUP(VLOOKUP($A91, 'E4 TB Allocation Details'!$A$18:$L$214, MATCH("Demand ID", 'E4 TB Allocation Details'!$A$18:$L$18, 0),FALSE), 'E2 Allocators'!$B$15:$W$358, MATCH('O5 Details by Class &amp; Accounts'!U$18, 'E2 Allocators'!$B$15:$W$15, 0),FALSE)*$F91)</f>
        <v>0</v>
      </c>
      <c r="V91" s="1322">
        <f>IF(ISERROR(VLOOKUP(VLOOKUP($A91, 'E4 TB Allocation Details'!$A$18:$L$214, MATCH("Demand ID", 'E4 TB Allocation Details'!$A$18:$L$18, 0),FALSE), 'E2 Allocators'!$B$15:$W$358, MATCH('O5 Details by Class &amp; Accounts'!V$18, 'E2 Allocators'!$B$15:$W$15, 0),FALSE)*$F91), 0, VLOOKUP(VLOOKUP($A91, 'E4 TB Allocation Details'!$A$18:$L$214, MATCH("Demand ID", 'E4 TB Allocation Details'!$A$18:$L$18, 0),FALSE), 'E2 Allocators'!$B$15:$W$358, MATCH('O5 Details by Class &amp; Accounts'!V$18, 'E2 Allocators'!$B$15:$W$15, 0),FALSE)*$F91)</f>
        <v>0</v>
      </c>
      <c r="W91" s="1322">
        <f>IF(ISERROR(VLOOKUP(VLOOKUP($A91, 'E4 TB Allocation Details'!$A$18:$L$214, MATCH("Demand ID", 'E4 TB Allocation Details'!$A$18:$L$18, 0),FALSE), 'E2 Allocators'!$B$15:$W$358, MATCH('O5 Details by Class &amp; Accounts'!W$18, 'E2 Allocators'!$B$15:$W$15, 0),FALSE)*$F91), 0, VLOOKUP(VLOOKUP($A91, 'E4 TB Allocation Details'!$A$18:$L$214, MATCH("Demand ID", 'E4 TB Allocation Details'!$A$18:$L$18, 0),FALSE), 'E2 Allocators'!$B$15:$W$358, MATCH('O5 Details by Class &amp; Accounts'!W$18, 'E2 Allocators'!$B$15:$W$15, 0),FALSE)*$F91)</f>
        <v>0</v>
      </c>
      <c r="X91" s="1322">
        <f>IF(ISERROR(VLOOKUP(VLOOKUP($A91, 'E4 TB Allocation Details'!$A$18:$L$214, MATCH("Demand ID", 'E4 TB Allocation Details'!$A$18:$L$18, 0),FALSE), 'E2 Allocators'!$B$15:$W$358, MATCH('O5 Details by Class &amp; Accounts'!X$18, 'E2 Allocators'!$B$15:$W$15, 0),FALSE)*$F91), 0, VLOOKUP(VLOOKUP($A91, 'E4 TB Allocation Details'!$A$18:$L$214, MATCH("Demand ID", 'E4 TB Allocation Details'!$A$18:$L$18, 0),FALSE), 'E2 Allocators'!$B$15:$W$358, MATCH('O5 Details by Class &amp; Accounts'!X$18, 'E2 Allocators'!$B$15:$W$15, 0),FALSE)*$F91)</f>
        <v>0</v>
      </c>
      <c r="Y91" s="1322">
        <f>IF(ISERROR(VLOOKUP(VLOOKUP($A91, 'E4 TB Allocation Details'!$A$18:$L$214, MATCH("Demand ID", 'E4 TB Allocation Details'!$A$18:$L$18, 0),FALSE), 'E2 Allocators'!$B$15:$W$358, MATCH('O5 Details by Class &amp; Accounts'!Y$18, 'E2 Allocators'!$B$15:$W$15, 0),FALSE)*$F91), 0, VLOOKUP(VLOOKUP($A91, 'E4 TB Allocation Details'!$A$18:$L$214, MATCH("Demand ID", 'E4 TB Allocation Details'!$A$18:$L$18, 0),FALSE), 'E2 Allocators'!$B$15:$W$358, MATCH('O5 Details by Class &amp; Accounts'!Y$18, 'E2 Allocators'!$B$15:$W$15, 0),FALSE)*$F91)</f>
        <v>0</v>
      </c>
      <c r="Z91" s="1322">
        <f>IF(ISERROR(VLOOKUP(VLOOKUP($A91, 'E4 TB Allocation Details'!$A$18:$L$214, MATCH("Demand ID", 'E4 TB Allocation Details'!$A$18:$L$18, 0),FALSE), 'E2 Allocators'!$B$15:$W$358, MATCH('O5 Details by Class &amp; Accounts'!Z$18, 'E2 Allocators'!$B$15:$W$15, 0),FALSE)*$F91), 0, VLOOKUP(VLOOKUP($A91, 'E4 TB Allocation Details'!$A$18:$L$214, MATCH("Demand ID", 'E4 TB Allocation Details'!$A$18:$L$18, 0),FALSE), 'E2 Allocators'!$B$15:$W$358, MATCH('O5 Details by Class &amp; Accounts'!Z$18, 'E2 Allocators'!$B$15:$W$15, 0),FALSE)*$F91)</f>
        <v>0</v>
      </c>
      <c r="AA91" s="1322">
        <f>IF(ISERROR(VLOOKUP(VLOOKUP($A91, 'E4 TB Allocation Details'!$A$18:$L$214, MATCH("Demand ID", 'E4 TB Allocation Details'!$A$18:$L$18, 0),FALSE), 'E2 Allocators'!$B$15:$W$358, MATCH('O5 Details by Class &amp; Accounts'!AA$18, 'E2 Allocators'!$B$15:$W$15, 0),FALSE)*$F91), 0, VLOOKUP(VLOOKUP($A91, 'E4 TB Allocation Details'!$A$18:$L$214, MATCH("Demand ID", 'E4 TB Allocation Details'!$A$18:$L$18, 0),FALSE), 'E2 Allocators'!$B$15:$W$358, MATCH('O5 Details by Class &amp; Accounts'!AA$18, 'E2 Allocators'!$B$15:$W$15, 0),FALSE)*$F91)</f>
        <v>0</v>
      </c>
      <c r="AB91" s="1322">
        <f>IF(ISERROR(VLOOKUP(VLOOKUP($A91, 'E4 TB Allocation Details'!$A$18:$L$214, MATCH("Demand ID", 'E4 TB Allocation Details'!$A$18:$L$18, 0),FALSE), 'E2 Allocators'!$B$15:$W$358, MATCH('O5 Details by Class &amp; Accounts'!AB$18, 'E2 Allocators'!$B$15:$W$15, 0),FALSE)*$F91), 0, VLOOKUP(VLOOKUP($A91, 'E4 TB Allocation Details'!$A$18:$L$214, MATCH("Demand ID", 'E4 TB Allocation Details'!$A$18:$L$18, 0),FALSE), 'E2 Allocators'!$B$15:$W$358, MATCH('O5 Details by Class &amp; Accounts'!AB$18, 'E2 Allocators'!$B$15:$W$15, 0),FALSE)*$F91)</f>
        <v>0</v>
      </c>
      <c r="AC91" s="1322">
        <f t="shared" si="21"/>
        <v>0</v>
      </c>
      <c r="AD91" s="1322">
        <f>IF(ISERROR(VLOOKUP(VLOOKUP($A91, 'E4 TB Allocation Details'!$A$18:$L$214, MATCH("Customer ID", 'E4 TB Allocation Details'!$A$18:$L$18, 0),FALSE), 'E2 Allocators'!$B$15:$W$358, MATCH('O5 Details by Class &amp; Accounts'!AD$18, 'E2 Allocators'!$B$15:$W$15, 0),FALSE)*$G91), 0, VLOOKUP(VLOOKUP($A91, 'E4 TB Allocation Details'!$A$18:$L$214, MATCH("Customer ID", 'E4 TB Allocation Details'!$A$18:$L$18, 0),FALSE), 'E2 Allocators'!$B$15:$W$358, MATCH('O5 Details by Class &amp; Accounts'!AD$18, 'E2 Allocators'!$B$15:$W$15, 0),FALSE)*$G91)</f>
        <v>0</v>
      </c>
      <c r="AE91" s="1322">
        <f>IF(ISERROR(VLOOKUP(VLOOKUP($A91, 'E4 TB Allocation Details'!$A$18:$L$214, MATCH("Customer ID", 'E4 TB Allocation Details'!$A$18:$L$18, 0),FALSE), 'E2 Allocators'!$B$15:$W$358, MATCH('O5 Details by Class &amp; Accounts'!AE$18, 'E2 Allocators'!$B$15:$W$15, 0),FALSE)*$G91), 0, VLOOKUP(VLOOKUP($A91, 'E4 TB Allocation Details'!$A$18:$L$214, MATCH("Customer ID", 'E4 TB Allocation Details'!$A$18:$L$18, 0),FALSE), 'E2 Allocators'!$B$15:$W$358, MATCH('O5 Details by Class &amp; Accounts'!AE$18, 'E2 Allocators'!$B$15:$W$15, 0),FALSE)*$G91)</f>
        <v>0</v>
      </c>
      <c r="AF91" s="1322">
        <f>IF(ISERROR(VLOOKUP(VLOOKUP($A91, 'E4 TB Allocation Details'!$A$18:$L$214, MATCH("Customer ID", 'E4 TB Allocation Details'!$A$18:$L$18, 0),FALSE), 'E2 Allocators'!$B$15:$W$358, MATCH('O5 Details by Class &amp; Accounts'!AF$18, 'E2 Allocators'!$B$15:$W$15, 0),FALSE)*$G91), 0, VLOOKUP(VLOOKUP($A91, 'E4 TB Allocation Details'!$A$18:$L$214, MATCH("Customer ID", 'E4 TB Allocation Details'!$A$18:$L$18, 0),FALSE), 'E2 Allocators'!$B$15:$W$358, MATCH('O5 Details by Class &amp; Accounts'!AF$18, 'E2 Allocators'!$B$15:$W$15, 0),FALSE)*$G91)</f>
        <v>0</v>
      </c>
      <c r="AG91" s="1322">
        <f>IF(ISERROR(VLOOKUP(VLOOKUP($A91, 'E4 TB Allocation Details'!$A$18:$L$214, MATCH("Customer ID", 'E4 TB Allocation Details'!$A$18:$L$18, 0),FALSE), 'E2 Allocators'!$B$15:$W$358, MATCH('O5 Details by Class &amp; Accounts'!AG$18, 'E2 Allocators'!$B$15:$W$15, 0),FALSE)*$G91), 0, VLOOKUP(VLOOKUP($A91, 'E4 TB Allocation Details'!$A$18:$L$214, MATCH("Customer ID", 'E4 TB Allocation Details'!$A$18:$L$18, 0),FALSE), 'E2 Allocators'!$B$15:$W$358, MATCH('O5 Details by Class &amp; Accounts'!AG$18, 'E2 Allocators'!$B$15:$W$15, 0),FALSE)*$G91)</f>
        <v>0</v>
      </c>
      <c r="AH91" s="1322">
        <f>IF(ISERROR(VLOOKUP(VLOOKUP($A91, 'E4 TB Allocation Details'!$A$18:$L$214, MATCH("Customer ID", 'E4 TB Allocation Details'!$A$18:$L$18, 0),FALSE), 'E2 Allocators'!$B$15:$W$358, MATCH('O5 Details by Class &amp; Accounts'!AH$18, 'E2 Allocators'!$B$15:$W$15, 0),FALSE)*$G91), 0, VLOOKUP(VLOOKUP($A91, 'E4 TB Allocation Details'!$A$18:$L$214, MATCH("Customer ID", 'E4 TB Allocation Details'!$A$18:$L$18, 0),FALSE), 'E2 Allocators'!$B$15:$W$358, MATCH('O5 Details by Class &amp; Accounts'!AH$18, 'E2 Allocators'!$B$15:$W$15, 0),FALSE)*$G91)</f>
        <v>0</v>
      </c>
      <c r="AI91" s="1322">
        <f>IF(ISERROR(VLOOKUP(VLOOKUP($A91, 'E4 TB Allocation Details'!$A$18:$L$214, MATCH("Customer ID", 'E4 TB Allocation Details'!$A$18:$L$18, 0),FALSE), 'E2 Allocators'!$B$15:$W$358, MATCH('O5 Details by Class &amp; Accounts'!AI$18, 'E2 Allocators'!$B$15:$W$15, 0),FALSE)*$G91), 0, VLOOKUP(VLOOKUP($A91, 'E4 TB Allocation Details'!$A$18:$L$214, MATCH("Customer ID", 'E4 TB Allocation Details'!$A$18:$L$18, 0),FALSE), 'E2 Allocators'!$B$15:$W$358, MATCH('O5 Details by Class &amp; Accounts'!AI$18, 'E2 Allocators'!$B$15:$W$15, 0),FALSE)*$G91)</f>
        <v>0</v>
      </c>
      <c r="AJ91" s="1322">
        <f>IF(ISERROR(VLOOKUP(VLOOKUP($A91, 'E4 TB Allocation Details'!$A$18:$L$214, MATCH("Customer ID", 'E4 TB Allocation Details'!$A$18:$L$18, 0),FALSE), 'E2 Allocators'!$B$15:$W$358, MATCH('O5 Details by Class &amp; Accounts'!AJ$18, 'E2 Allocators'!$B$15:$W$15, 0),FALSE)*$G91), 0, VLOOKUP(VLOOKUP($A91, 'E4 TB Allocation Details'!$A$18:$L$214, MATCH("Customer ID", 'E4 TB Allocation Details'!$A$18:$L$18, 0),FALSE), 'E2 Allocators'!$B$15:$W$358, MATCH('O5 Details by Class &amp; Accounts'!AJ$18, 'E2 Allocators'!$B$15:$W$15, 0),FALSE)*$G91)</f>
        <v>0</v>
      </c>
      <c r="AK91" s="1322">
        <f>IF(ISERROR(VLOOKUP(VLOOKUP($A91, 'E4 TB Allocation Details'!$A$18:$L$214, MATCH("Customer ID", 'E4 TB Allocation Details'!$A$18:$L$18, 0),FALSE), 'E2 Allocators'!$B$15:$W$358, MATCH('O5 Details by Class &amp; Accounts'!AK$18, 'E2 Allocators'!$B$15:$W$15, 0),FALSE)*$G91), 0, VLOOKUP(VLOOKUP($A91, 'E4 TB Allocation Details'!$A$18:$L$214, MATCH("Customer ID", 'E4 TB Allocation Details'!$A$18:$L$18, 0),FALSE), 'E2 Allocators'!$B$15:$W$358, MATCH('O5 Details by Class &amp; Accounts'!AK$18, 'E2 Allocators'!$B$15:$W$15, 0),FALSE)*$G91)</f>
        <v>0</v>
      </c>
      <c r="AL91" s="1322">
        <f>IF(ISERROR(VLOOKUP(VLOOKUP($A91, 'E4 TB Allocation Details'!$A$18:$L$214, MATCH("Customer ID", 'E4 TB Allocation Details'!$A$18:$L$18, 0),FALSE), 'E2 Allocators'!$B$15:$W$358, MATCH('O5 Details by Class &amp; Accounts'!AL$18, 'E2 Allocators'!$B$15:$W$15, 0),FALSE)*$G91), 0, VLOOKUP(VLOOKUP($A91, 'E4 TB Allocation Details'!$A$18:$L$214, MATCH("Customer ID", 'E4 TB Allocation Details'!$A$18:$L$18, 0),FALSE), 'E2 Allocators'!$B$15:$W$358, MATCH('O5 Details by Class &amp; Accounts'!AL$18, 'E2 Allocators'!$B$15:$W$15, 0),FALSE)*$G91)</f>
        <v>0</v>
      </c>
      <c r="AM91" s="1322">
        <f>IF(ISERROR(VLOOKUP(VLOOKUP($A91, 'E4 TB Allocation Details'!$A$18:$L$214, MATCH("Customer ID", 'E4 TB Allocation Details'!$A$18:$L$18, 0),FALSE), 'E2 Allocators'!$B$15:$W$358, MATCH('O5 Details by Class &amp; Accounts'!AM$18, 'E2 Allocators'!$B$15:$W$15, 0),FALSE)*$G91), 0, VLOOKUP(VLOOKUP($A91, 'E4 TB Allocation Details'!$A$18:$L$214, MATCH("Customer ID", 'E4 TB Allocation Details'!$A$18:$L$18, 0),FALSE), 'E2 Allocators'!$B$15:$W$358, MATCH('O5 Details by Class &amp; Accounts'!AM$18, 'E2 Allocators'!$B$15:$W$15, 0),FALSE)*$G91)</f>
        <v>0</v>
      </c>
      <c r="AN91" s="1322">
        <f>IF(ISERROR(VLOOKUP(VLOOKUP($A91, 'E4 TB Allocation Details'!$A$18:$L$214, MATCH("Customer ID", 'E4 TB Allocation Details'!$A$18:$L$18, 0),FALSE), 'E2 Allocators'!$B$15:$W$358, MATCH('O5 Details by Class &amp; Accounts'!AN$18, 'E2 Allocators'!$B$15:$W$15, 0),FALSE)*$G91), 0, VLOOKUP(VLOOKUP($A91, 'E4 TB Allocation Details'!$A$18:$L$214, MATCH("Customer ID", 'E4 TB Allocation Details'!$A$18:$L$18, 0),FALSE), 'E2 Allocators'!$B$15:$W$358, MATCH('O5 Details by Class &amp; Accounts'!AN$18, 'E2 Allocators'!$B$15:$W$15, 0),FALSE)*$G91)</f>
        <v>0</v>
      </c>
      <c r="AO91" s="1322">
        <f>IF(ISERROR(VLOOKUP(VLOOKUP($A91, 'E4 TB Allocation Details'!$A$18:$L$214, MATCH("Customer ID", 'E4 TB Allocation Details'!$A$18:$L$18, 0),FALSE), 'E2 Allocators'!$B$15:$W$358, MATCH('O5 Details by Class &amp; Accounts'!AO$18, 'E2 Allocators'!$B$15:$W$15, 0),FALSE)*$G91), 0, VLOOKUP(VLOOKUP($A91, 'E4 TB Allocation Details'!$A$18:$L$214, MATCH("Customer ID", 'E4 TB Allocation Details'!$A$18:$L$18, 0),FALSE), 'E2 Allocators'!$B$15:$W$358, MATCH('O5 Details by Class &amp; Accounts'!AO$18, 'E2 Allocators'!$B$15:$W$15, 0),FALSE)*$G91)</f>
        <v>0</v>
      </c>
      <c r="AP91" s="1322">
        <f>IF(ISERROR(VLOOKUP(VLOOKUP($A91, 'E4 TB Allocation Details'!$A$18:$L$214, MATCH("Customer ID", 'E4 TB Allocation Details'!$A$18:$L$18, 0),FALSE), 'E2 Allocators'!$B$15:$W$358, MATCH('O5 Details by Class &amp; Accounts'!AP$18, 'E2 Allocators'!$B$15:$W$15, 0),FALSE)*$G91), 0, VLOOKUP(VLOOKUP($A91, 'E4 TB Allocation Details'!$A$18:$L$214, MATCH("Customer ID", 'E4 TB Allocation Details'!$A$18:$L$18, 0),FALSE), 'E2 Allocators'!$B$15:$W$358, MATCH('O5 Details by Class &amp; Accounts'!AP$18, 'E2 Allocators'!$B$15:$W$15, 0),FALSE)*$G91)</f>
        <v>0</v>
      </c>
      <c r="AQ91" s="1322">
        <f>IF(ISERROR(VLOOKUP(VLOOKUP($A91, 'E4 TB Allocation Details'!$A$18:$L$214, MATCH("Customer ID", 'E4 TB Allocation Details'!$A$18:$L$18, 0),FALSE), 'E2 Allocators'!$B$15:$W$358, MATCH('O5 Details by Class &amp; Accounts'!AQ$18, 'E2 Allocators'!$B$15:$W$15, 0),FALSE)*$G91), 0, VLOOKUP(VLOOKUP($A91, 'E4 TB Allocation Details'!$A$18:$L$214, MATCH("Customer ID", 'E4 TB Allocation Details'!$A$18:$L$18, 0),FALSE), 'E2 Allocators'!$B$15:$W$358, MATCH('O5 Details by Class &amp; Accounts'!AQ$18, 'E2 Allocators'!$B$15:$W$15, 0),FALSE)*$G91)</f>
        <v>0</v>
      </c>
      <c r="AR91" s="1322">
        <f>IF(ISERROR(VLOOKUP(VLOOKUP($A91, 'E4 TB Allocation Details'!$A$18:$L$214, MATCH("Customer ID", 'E4 TB Allocation Details'!$A$18:$L$18, 0),FALSE), 'E2 Allocators'!$B$15:$W$358, MATCH('O5 Details by Class &amp; Accounts'!AR$18, 'E2 Allocators'!$B$15:$W$15, 0),FALSE)*$G91), 0, VLOOKUP(VLOOKUP($A91, 'E4 TB Allocation Details'!$A$18:$L$214, MATCH("Customer ID", 'E4 TB Allocation Details'!$A$18:$L$18, 0),FALSE), 'E2 Allocators'!$B$15:$W$358, MATCH('O5 Details by Class &amp; Accounts'!AR$18, 'E2 Allocators'!$B$15:$W$15, 0),FALSE)*$G91)</f>
        <v>0</v>
      </c>
      <c r="AS91" s="1322">
        <f>IF(ISERROR(VLOOKUP(VLOOKUP($A91, 'E4 TB Allocation Details'!$A$18:$L$214, MATCH("Customer ID", 'E4 TB Allocation Details'!$A$18:$L$18, 0),FALSE), 'E2 Allocators'!$B$15:$W$358, MATCH('O5 Details by Class &amp; Accounts'!AS$18, 'E2 Allocators'!$B$15:$W$15, 0),FALSE)*$G91), 0, VLOOKUP(VLOOKUP($A91, 'E4 TB Allocation Details'!$A$18:$L$214, MATCH("Customer ID", 'E4 TB Allocation Details'!$A$18:$L$18, 0),FALSE), 'E2 Allocators'!$B$15:$W$358, MATCH('O5 Details by Class &amp; Accounts'!AS$18, 'E2 Allocators'!$B$15:$W$15, 0),FALSE)*$G91)</f>
        <v>0</v>
      </c>
      <c r="AT91" s="1322">
        <f>IF(ISERROR(VLOOKUP(VLOOKUP($A91, 'E4 TB Allocation Details'!$A$18:$L$214, MATCH("Customer ID", 'E4 TB Allocation Details'!$A$18:$L$18, 0),FALSE), 'E2 Allocators'!$B$15:$W$358, MATCH('O5 Details by Class &amp; Accounts'!AT$18, 'E2 Allocators'!$B$15:$W$15, 0),FALSE)*$G91), 0, VLOOKUP(VLOOKUP($A91, 'E4 TB Allocation Details'!$A$18:$L$214, MATCH("Customer ID", 'E4 TB Allocation Details'!$A$18:$L$18, 0),FALSE), 'E2 Allocators'!$B$15:$W$358, MATCH('O5 Details by Class &amp; Accounts'!AT$18, 'E2 Allocators'!$B$15:$W$15, 0),FALSE)*$G91)</f>
        <v>0</v>
      </c>
      <c r="AU91" s="1322">
        <f>IF(ISERROR(VLOOKUP(VLOOKUP($A91, 'E4 TB Allocation Details'!$A$18:$L$214, MATCH("Customer ID", 'E4 TB Allocation Details'!$A$18:$L$18, 0),FALSE), 'E2 Allocators'!$B$15:$W$358, MATCH('O5 Details by Class &amp; Accounts'!AU$18, 'E2 Allocators'!$B$15:$W$15, 0),FALSE)*$G91), 0, VLOOKUP(VLOOKUP($A91, 'E4 TB Allocation Details'!$A$18:$L$214, MATCH("Customer ID", 'E4 TB Allocation Details'!$A$18:$L$18, 0),FALSE), 'E2 Allocators'!$B$15:$W$358, MATCH('O5 Details by Class &amp; Accounts'!AU$18, 'E2 Allocators'!$B$15:$W$15, 0),FALSE)*$G91)</f>
        <v>0</v>
      </c>
      <c r="AV91" s="1322">
        <f>IF(ISERROR(VLOOKUP(VLOOKUP($A91, 'E4 TB Allocation Details'!$A$18:$L$214, MATCH("Customer ID", 'E4 TB Allocation Details'!$A$18:$L$18, 0),FALSE), 'E2 Allocators'!$B$15:$W$358, MATCH('O5 Details by Class &amp; Accounts'!AV$18, 'E2 Allocators'!$B$15:$W$15, 0),FALSE)*$G91), 0, VLOOKUP(VLOOKUP($A91, 'E4 TB Allocation Details'!$A$18:$L$214, MATCH("Customer ID", 'E4 TB Allocation Details'!$A$18:$L$18, 0),FALSE), 'E2 Allocators'!$B$15:$W$358, MATCH('O5 Details by Class &amp; Accounts'!AV$18, 'E2 Allocators'!$B$15:$W$15, 0),FALSE)*$G91)</f>
        <v>0</v>
      </c>
      <c r="AW91" s="1322">
        <f>IF(ISERROR(VLOOKUP(VLOOKUP($A91, 'E4 TB Allocation Details'!$A$18:$L$214, MATCH("Customer ID", 'E4 TB Allocation Details'!$A$18:$L$18, 0),FALSE), 'E2 Allocators'!$B$15:$W$358, MATCH('O5 Details by Class &amp; Accounts'!AW$18, 'E2 Allocators'!$B$15:$W$15, 0),FALSE)*$G91), 0, VLOOKUP(VLOOKUP($A91, 'E4 TB Allocation Details'!$A$18:$L$214, MATCH("Customer ID", 'E4 TB Allocation Details'!$A$18:$L$18, 0),FALSE), 'E2 Allocators'!$B$15:$W$358, MATCH('O5 Details by Class &amp; Accounts'!AW$18, 'E2 Allocators'!$B$15:$W$15, 0),FALSE)*$G91)</f>
        <v>0</v>
      </c>
      <c r="AX91" s="1322">
        <f t="shared" si="22"/>
        <v>0</v>
      </c>
      <c r="AY91" s="1322">
        <f>IF(ISERROR(VLOOKUP(VLOOKUP($A91, 'E4 TB Allocation Details'!$A$18:$L$214, MATCH("Misc ID", 'E4 TB Allocation Details'!$A$18:$L$18, 0),FALSE), 'E2 Allocators'!$B$15:$W$358, MATCH('O5 Details by Class &amp; Accounts'!AY$18, 'E2 Allocators'!$B$15:$W$15, 0),FALSE)*$E91), 0, VLOOKUP(VLOOKUP($A91, 'E4 TB Allocation Details'!$A$18:$L$214, MATCH("Misc ID", 'E4 TB Allocation Details'!$A$18:$L$18, 0),FALSE), 'E2 Allocators'!$B$15:$W$358, MATCH('O5 Details by Class &amp; Accounts'!AY$18, 'E2 Allocators'!$B$15:$W$15, 0),FALSE)*$E91)</f>
        <v>-91091.267435208661</v>
      </c>
      <c r="AZ91" s="1322">
        <f>IF(ISERROR(VLOOKUP(VLOOKUP($A91, 'E4 TB Allocation Details'!$A$18:$L$214, MATCH("Misc ID", 'E4 TB Allocation Details'!$A$18:$L$18, 0),FALSE), 'E2 Allocators'!$B$15:$W$358, MATCH('O5 Details by Class &amp; Accounts'!AZ$18, 'E2 Allocators'!$B$15:$W$15, 0),FALSE)*$E91), 0, VLOOKUP(VLOOKUP($A91, 'E4 TB Allocation Details'!$A$18:$L$214, MATCH("Misc ID", 'E4 TB Allocation Details'!$A$18:$L$18, 0),FALSE), 'E2 Allocators'!$B$15:$W$358, MATCH('O5 Details by Class &amp; Accounts'!AZ$18, 'E2 Allocators'!$B$15:$W$15, 0),FALSE)*$E91)</f>
        <v>-30852.086459917944</v>
      </c>
      <c r="BA91" s="1322">
        <f>IF(ISERROR(VLOOKUP(VLOOKUP($A91, 'E4 TB Allocation Details'!$A$18:$L$214, MATCH("Misc ID", 'E4 TB Allocation Details'!$A$18:$L$18, 0),FALSE), 'E2 Allocators'!$B$15:$W$358, MATCH('O5 Details by Class &amp; Accounts'!BA$18, 'E2 Allocators'!$B$15:$W$15, 0),FALSE)*$E91), 0, VLOOKUP(VLOOKUP($A91, 'E4 TB Allocation Details'!$A$18:$L$214, MATCH("Misc ID", 'E4 TB Allocation Details'!$A$18:$L$18, 0),FALSE), 'E2 Allocators'!$B$15:$W$358, MATCH('O5 Details by Class &amp; Accounts'!BA$18, 'E2 Allocators'!$B$15:$W$15, 0),FALSE)*$E91)</f>
        <v>-21185.056780115206</v>
      </c>
      <c r="BB91" s="1322">
        <f>IF(ISERROR(VLOOKUP(VLOOKUP($A91, 'E4 TB Allocation Details'!$A$18:$L$214, MATCH("Misc ID", 'E4 TB Allocation Details'!$A$18:$L$18, 0),FALSE), 'E2 Allocators'!$B$15:$W$358, MATCH('O5 Details by Class &amp; Accounts'!BB$18, 'E2 Allocators'!$B$15:$W$15, 0),FALSE)*$E91), 0, VLOOKUP(VLOOKUP($A91, 'E4 TB Allocation Details'!$A$18:$L$214, MATCH("Misc ID", 'E4 TB Allocation Details'!$A$18:$L$18, 0),FALSE), 'E2 Allocators'!$B$15:$W$358, MATCH('O5 Details by Class &amp; Accounts'!BB$18, 'E2 Allocators'!$B$15:$W$15, 0),FALSE)*$E91)</f>
        <v>0</v>
      </c>
      <c r="BC91" s="1322">
        <f>IF(ISERROR(VLOOKUP(VLOOKUP($A91, 'E4 TB Allocation Details'!$A$18:$L$214, MATCH("Misc ID", 'E4 TB Allocation Details'!$A$18:$L$18, 0),FALSE), 'E2 Allocators'!$B$15:$W$358, MATCH('O5 Details by Class &amp; Accounts'!BC$18, 'E2 Allocators'!$B$15:$W$15, 0),FALSE)*$E91), 0, VLOOKUP(VLOOKUP($A91, 'E4 TB Allocation Details'!$A$18:$L$214, MATCH("Misc ID", 'E4 TB Allocation Details'!$A$18:$L$18, 0),FALSE), 'E2 Allocators'!$B$15:$W$358, MATCH('O5 Details by Class &amp; Accounts'!BC$18, 'E2 Allocators'!$B$15:$W$15, 0),FALSE)*$E91)</f>
        <v>0</v>
      </c>
      <c r="BD91" s="1322">
        <f>IF(ISERROR(VLOOKUP(VLOOKUP($A91, 'E4 TB Allocation Details'!$A$18:$L$214, MATCH("Misc ID", 'E4 TB Allocation Details'!$A$18:$L$18, 0),FALSE), 'E2 Allocators'!$B$15:$W$358, MATCH('O5 Details by Class &amp; Accounts'!BD$18, 'E2 Allocators'!$B$15:$W$15, 0),FALSE)*$E91), 0, VLOOKUP(VLOOKUP($A91, 'E4 TB Allocation Details'!$A$18:$L$214, MATCH("Misc ID", 'E4 TB Allocation Details'!$A$18:$L$18, 0),FALSE), 'E2 Allocators'!$B$15:$W$358, MATCH('O5 Details by Class &amp; Accounts'!BD$18, 'E2 Allocators'!$B$15:$W$15, 0),FALSE)*$E91)</f>
        <v>-6926.6287725552156</v>
      </c>
      <c r="BE91" s="1322">
        <f>IF(ISERROR(VLOOKUP(VLOOKUP($A91, 'E4 TB Allocation Details'!$A$18:$L$214, MATCH("Misc ID", 'E4 TB Allocation Details'!$A$18:$L$18, 0),FALSE), 'E2 Allocators'!$B$15:$W$358, MATCH('O5 Details by Class &amp; Accounts'!BE$18, 'E2 Allocators'!$B$15:$W$15, 0),FALSE)*$E91), 0, VLOOKUP(VLOOKUP($A91, 'E4 TB Allocation Details'!$A$18:$L$214, MATCH("Misc ID", 'E4 TB Allocation Details'!$A$18:$L$18, 0),FALSE), 'E2 Allocators'!$B$15:$W$358, MATCH('O5 Details by Class &amp; Accounts'!BE$18, 'E2 Allocators'!$B$15:$W$15, 0),FALSE)*$E91)</f>
        <v>-4290.8372596579593</v>
      </c>
      <c r="BF91" s="1322">
        <f>IF(ISERROR(VLOOKUP(VLOOKUP($A91, 'E4 TB Allocation Details'!$A$18:$L$214, MATCH("Misc ID", 'E4 TB Allocation Details'!$A$18:$L$18, 0),FALSE), 'E2 Allocators'!$B$15:$W$358, MATCH('O5 Details by Class &amp; Accounts'!BF$18, 'E2 Allocators'!$B$15:$W$15, 0),FALSE)*$E91), 0, VLOOKUP(VLOOKUP($A91, 'E4 TB Allocation Details'!$A$18:$L$214, MATCH("Misc ID", 'E4 TB Allocation Details'!$A$18:$L$18, 0),FALSE), 'E2 Allocators'!$B$15:$W$358, MATCH('O5 Details by Class &amp; Accounts'!BF$18, 'E2 Allocators'!$B$15:$W$15, 0),FALSE)*$E91)</f>
        <v>0</v>
      </c>
      <c r="BG91" s="1322">
        <f>IF(ISERROR(VLOOKUP(VLOOKUP($A91, 'E4 TB Allocation Details'!$A$18:$L$214, MATCH("Misc ID", 'E4 TB Allocation Details'!$A$18:$L$18, 0),FALSE), 'E2 Allocators'!$B$15:$W$358, MATCH('O5 Details by Class &amp; Accounts'!BG$18, 'E2 Allocators'!$B$15:$W$15, 0),FALSE)*$E91), 0, VLOOKUP(VLOOKUP($A91, 'E4 TB Allocation Details'!$A$18:$L$214, MATCH("Misc ID", 'E4 TB Allocation Details'!$A$18:$L$18, 0),FALSE), 'E2 Allocators'!$B$15:$W$358, MATCH('O5 Details by Class &amp; Accounts'!BG$18, 'E2 Allocators'!$B$15:$W$15, 0),FALSE)*$E91)</f>
        <v>-267.18236189627567</v>
      </c>
      <c r="BH91" s="1322">
        <f>IF(ISERROR(VLOOKUP(VLOOKUP($A91, 'E4 TB Allocation Details'!$A$18:$L$214, MATCH("Misc ID", 'E4 TB Allocation Details'!$A$18:$L$18, 0),FALSE), 'E2 Allocators'!$B$15:$W$358, MATCH('O5 Details by Class &amp; Accounts'!BH$18, 'E2 Allocators'!$B$15:$W$15, 0),FALSE)*$E91), 0, VLOOKUP(VLOOKUP($A91, 'E4 TB Allocation Details'!$A$18:$L$214, MATCH("Misc ID", 'E4 TB Allocation Details'!$A$18:$L$18, 0),FALSE), 'E2 Allocators'!$B$15:$W$358, MATCH('O5 Details by Class &amp; Accounts'!BH$18, 'E2 Allocators'!$B$15:$W$15, 0),FALSE)*$E91)</f>
        <v>0</v>
      </c>
      <c r="BI91" s="1322">
        <f>IF(ISERROR(VLOOKUP(VLOOKUP($A91, 'E4 TB Allocation Details'!$A$18:$L$214, MATCH("Misc ID", 'E4 TB Allocation Details'!$A$18:$L$18, 0),FALSE), 'E2 Allocators'!$B$15:$W$358, MATCH('O5 Details by Class &amp; Accounts'!BI$18, 'E2 Allocators'!$B$15:$W$15, 0),FALSE)*$E91), 0, VLOOKUP(VLOOKUP($A91, 'E4 TB Allocation Details'!$A$18:$L$214, MATCH("Misc ID", 'E4 TB Allocation Details'!$A$18:$L$18, 0),FALSE), 'E2 Allocators'!$B$15:$W$358, MATCH('O5 Details by Class &amp; Accounts'!BI$18, 'E2 Allocators'!$B$15:$W$15, 0),FALSE)*$E91)</f>
        <v>0</v>
      </c>
      <c r="BJ91" s="1322">
        <f>IF(ISERROR(VLOOKUP(VLOOKUP($A91, 'E4 TB Allocation Details'!$A$18:$L$214, MATCH("Misc ID", 'E4 TB Allocation Details'!$A$18:$L$18, 0),FALSE), 'E2 Allocators'!$B$15:$W$358, MATCH('O5 Details by Class &amp; Accounts'!BJ$18, 'E2 Allocators'!$B$15:$W$15, 0),FALSE)*$E91), 0, VLOOKUP(VLOOKUP($A91, 'E4 TB Allocation Details'!$A$18:$L$214, MATCH("Misc ID", 'E4 TB Allocation Details'!$A$18:$L$18, 0),FALSE), 'E2 Allocators'!$B$15:$W$358, MATCH('O5 Details by Class &amp; Accounts'!BJ$18, 'E2 Allocators'!$B$15:$W$15, 0),FALSE)*$E91)</f>
        <v>0</v>
      </c>
      <c r="BK91" s="1322">
        <f>IF(ISERROR(VLOOKUP(VLOOKUP($A91, 'E4 TB Allocation Details'!$A$18:$L$214, MATCH("Misc ID", 'E4 TB Allocation Details'!$A$18:$L$18, 0),FALSE), 'E2 Allocators'!$B$15:$W$358, MATCH('O5 Details by Class &amp; Accounts'!BK$18, 'E2 Allocators'!$B$15:$W$15, 0),FALSE)*$E91), 0, VLOOKUP(VLOOKUP($A91, 'E4 TB Allocation Details'!$A$18:$L$214, MATCH("Misc ID", 'E4 TB Allocation Details'!$A$18:$L$18, 0),FALSE), 'E2 Allocators'!$B$15:$W$358, MATCH('O5 Details by Class &amp; Accounts'!BK$18, 'E2 Allocators'!$B$15:$W$15, 0),FALSE)*$E91)</f>
        <v>0</v>
      </c>
      <c r="BL91" s="1322">
        <f>IF(ISERROR(VLOOKUP(VLOOKUP($A91, 'E4 TB Allocation Details'!$A$18:$L$214, MATCH("Misc ID", 'E4 TB Allocation Details'!$A$18:$L$18, 0),FALSE), 'E2 Allocators'!$B$15:$W$358, MATCH('O5 Details by Class &amp; Accounts'!BL$18, 'E2 Allocators'!$B$15:$W$15, 0),FALSE)*$E91), 0, VLOOKUP(VLOOKUP($A91, 'E4 TB Allocation Details'!$A$18:$L$214, MATCH("Misc ID", 'E4 TB Allocation Details'!$A$18:$L$18, 0),FALSE), 'E2 Allocators'!$B$15:$W$358, MATCH('O5 Details by Class &amp; Accounts'!BL$18, 'E2 Allocators'!$B$15:$W$15, 0),FALSE)*$E91)</f>
        <v>0</v>
      </c>
      <c r="BM91" s="1322">
        <f>IF(ISERROR(VLOOKUP(VLOOKUP($A91, 'E4 TB Allocation Details'!$A$18:$L$214, MATCH("Misc ID", 'E4 TB Allocation Details'!$A$18:$L$18, 0),FALSE), 'E2 Allocators'!$B$15:$W$358, MATCH('O5 Details by Class &amp; Accounts'!BM$18, 'E2 Allocators'!$B$15:$W$15, 0),FALSE)*$E91), 0, VLOOKUP(VLOOKUP($A91, 'E4 TB Allocation Details'!$A$18:$L$214, MATCH("Misc ID", 'E4 TB Allocation Details'!$A$18:$L$18, 0),FALSE), 'E2 Allocators'!$B$15:$W$358, MATCH('O5 Details by Class &amp; Accounts'!BM$18, 'E2 Allocators'!$B$15:$W$15, 0),FALSE)*$E91)</f>
        <v>0</v>
      </c>
      <c r="BN91" s="1322">
        <f>IF(ISERROR(VLOOKUP(VLOOKUP($A91, 'E4 TB Allocation Details'!$A$18:$L$214, MATCH("Misc ID", 'E4 TB Allocation Details'!$A$18:$L$18, 0),FALSE), 'E2 Allocators'!$B$15:$W$358, MATCH('O5 Details by Class &amp; Accounts'!BN$18, 'E2 Allocators'!$B$15:$W$15, 0),FALSE)*$E91), 0, VLOOKUP(VLOOKUP($A91, 'E4 TB Allocation Details'!$A$18:$L$214, MATCH("Misc ID", 'E4 TB Allocation Details'!$A$18:$L$18, 0),FALSE), 'E2 Allocators'!$B$15:$W$358, MATCH('O5 Details by Class &amp; Accounts'!BN$18, 'E2 Allocators'!$B$15:$W$15, 0),FALSE)*$E91)</f>
        <v>0</v>
      </c>
      <c r="BO91" s="1322">
        <f>IF(ISERROR(VLOOKUP(VLOOKUP($A91, 'E4 TB Allocation Details'!$A$18:$L$214, MATCH("Misc ID", 'E4 TB Allocation Details'!$A$18:$L$18, 0),FALSE), 'E2 Allocators'!$B$15:$W$358, MATCH('O5 Details by Class &amp; Accounts'!BO$18, 'E2 Allocators'!$B$15:$W$15, 0),FALSE)*$E91), 0, VLOOKUP(VLOOKUP($A91, 'E4 TB Allocation Details'!$A$18:$L$214, MATCH("Misc ID", 'E4 TB Allocation Details'!$A$18:$L$18, 0),FALSE), 'E2 Allocators'!$B$15:$W$358, MATCH('O5 Details by Class &amp; Accounts'!BO$18, 'E2 Allocators'!$B$15:$W$15, 0),FALSE)*$E91)</f>
        <v>0</v>
      </c>
      <c r="BP91" s="1322">
        <f>IF(ISERROR(VLOOKUP(VLOOKUP($A91, 'E4 TB Allocation Details'!$A$18:$L$214, MATCH("Misc ID", 'E4 TB Allocation Details'!$A$18:$L$18, 0),FALSE), 'E2 Allocators'!$B$15:$W$358, MATCH('O5 Details by Class &amp; Accounts'!BP$18, 'E2 Allocators'!$B$15:$W$15, 0),FALSE)*$E91), 0, VLOOKUP(VLOOKUP($A91, 'E4 TB Allocation Details'!$A$18:$L$214, MATCH("Misc ID", 'E4 TB Allocation Details'!$A$18:$L$18, 0),FALSE), 'E2 Allocators'!$B$15:$W$358, MATCH('O5 Details by Class &amp; Accounts'!BP$18, 'E2 Allocators'!$B$15:$W$15, 0),FALSE)*$E91)</f>
        <v>0</v>
      </c>
      <c r="BQ91" s="1322">
        <f>IF(ISERROR(VLOOKUP(VLOOKUP($A91, 'E4 TB Allocation Details'!$A$18:$L$214, MATCH("Misc ID", 'E4 TB Allocation Details'!$A$18:$L$18, 0),FALSE), 'E2 Allocators'!$B$15:$W$358, MATCH('O5 Details by Class &amp; Accounts'!BQ$18, 'E2 Allocators'!$B$15:$W$15, 0),FALSE)*$E91), 0, VLOOKUP(VLOOKUP($A91, 'E4 TB Allocation Details'!$A$18:$L$214, MATCH("Misc ID", 'E4 TB Allocation Details'!$A$18:$L$18, 0),FALSE), 'E2 Allocators'!$B$15:$W$358, MATCH('O5 Details by Class &amp; Accounts'!BQ$18, 'E2 Allocators'!$B$15:$W$15, 0),FALSE)*$E91)</f>
        <v>0</v>
      </c>
      <c r="BR91" s="1322">
        <f>IF(ISERROR(VLOOKUP(VLOOKUP($A91, 'E4 TB Allocation Details'!$A$18:$L$214, MATCH("Misc ID", 'E4 TB Allocation Details'!$A$18:$L$18, 0),FALSE), 'E2 Allocators'!$B$15:$W$358, MATCH('O5 Details by Class &amp; Accounts'!BR$18, 'E2 Allocators'!$B$15:$W$15, 0),FALSE)*$E91), 0, VLOOKUP(VLOOKUP($A91, 'E4 TB Allocation Details'!$A$18:$L$214, MATCH("Misc ID", 'E4 TB Allocation Details'!$A$18:$L$18, 0),FALSE), 'E2 Allocators'!$B$15:$W$358, MATCH('O5 Details by Class &amp; Accounts'!BR$18, 'E2 Allocators'!$B$15:$W$15, 0),FALSE)*$E91)</f>
        <v>0</v>
      </c>
      <c r="BS91" s="1322">
        <f t="shared" si="23"/>
        <v>-154613.05906935126</v>
      </c>
      <c r="BT91" s="1322">
        <f>IF(ISERROR(VLOOKUP(VLOOKUP($A91, 'E4 TB Allocation Details'!$A$18:$L$214, MATCH("A &amp; G ID", 'E4 TB Allocation Details'!$A$18:$L$18, 0),FALSE), 'E2 Allocators'!$B$15:$W$358, MATCH('O5 Details by Class &amp; Accounts'!BT$18, 'E2 Allocators'!$B$15:$W$15, 0),FALSE)*$E91), 0, VLOOKUP(VLOOKUP($A91, 'E4 TB Allocation Details'!$A$18:$L$214, MATCH("A &amp; G ID", 'E4 TB Allocation Details'!$A$18:$L$18, 0),FALSE), 'E2 Allocators'!$B$15:$W$358, MATCH('O5 Details by Class &amp; Accounts'!BT$18, 'E2 Allocators'!$B$15:$W$15, 0),FALSE)*$E91)</f>
        <v>0</v>
      </c>
      <c r="BU91" s="1322">
        <f>IF(ISERROR(VLOOKUP(VLOOKUP($A91, 'E4 TB Allocation Details'!$A$18:$L$214, MATCH("A &amp; G ID", 'E4 TB Allocation Details'!$A$18:$L$18, 0),FALSE), 'E2 Allocators'!$B$15:$W$358, MATCH('O5 Details by Class &amp; Accounts'!BU$18, 'E2 Allocators'!$B$15:$W$15, 0),FALSE)*$E91), 0, VLOOKUP(VLOOKUP($A91, 'E4 TB Allocation Details'!$A$18:$L$214, MATCH("A &amp; G ID", 'E4 TB Allocation Details'!$A$18:$L$18, 0),FALSE), 'E2 Allocators'!$B$15:$W$358, MATCH('O5 Details by Class &amp; Accounts'!BU$18, 'E2 Allocators'!$B$15:$W$15, 0),FALSE)*$E91)</f>
        <v>0</v>
      </c>
      <c r="BV91" s="1322">
        <f>IF(ISERROR(VLOOKUP(VLOOKUP($A91, 'E4 TB Allocation Details'!$A$18:$L$214, MATCH("A &amp; G ID", 'E4 TB Allocation Details'!$A$18:$L$18, 0),FALSE), 'E2 Allocators'!$B$15:$W$358, MATCH('O5 Details by Class &amp; Accounts'!BV$18, 'E2 Allocators'!$B$15:$W$15, 0),FALSE)*$E91), 0, VLOOKUP(VLOOKUP($A91, 'E4 TB Allocation Details'!$A$18:$L$214, MATCH("A &amp; G ID", 'E4 TB Allocation Details'!$A$18:$L$18, 0),FALSE), 'E2 Allocators'!$B$15:$W$358, MATCH('O5 Details by Class &amp; Accounts'!BV$18, 'E2 Allocators'!$B$15:$W$15, 0),FALSE)*$E91)</f>
        <v>0</v>
      </c>
      <c r="BW91" s="1322">
        <f>IF(ISERROR(VLOOKUP(VLOOKUP($A91, 'E4 TB Allocation Details'!$A$18:$L$214, MATCH("A &amp; G ID", 'E4 TB Allocation Details'!$A$18:$L$18, 0),FALSE), 'E2 Allocators'!$B$15:$W$358, MATCH('O5 Details by Class &amp; Accounts'!BW$18, 'E2 Allocators'!$B$15:$W$15, 0),FALSE)*$E91), 0, VLOOKUP(VLOOKUP($A91, 'E4 TB Allocation Details'!$A$18:$L$214, MATCH("A &amp; G ID", 'E4 TB Allocation Details'!$A$18:$L$18, 0),FALSE), 'E2 Allocators'!$B$15:$W$358, MATCH('O5 Details by Class &amp; Accounts'!BW$18, 'E2 Allocators'!$B$15:$W$15, 0),FALSE)*$E91)</f>
        <v>0</v>
      </c>
      <c r="BX91" s="1322">
        <f>IF(ISERROR(VLOOKUP(VLOOKUP($A91, 'E4 TB Allocation Details'!$A$18:$L$214, MATCH("A &amp; G ID", 'E4 TB Allocation Details'!$A$18:$L$18, 0),FALSE), 'E2 Allocators'!$B$15:$W$358, MATCH('O5 Details by Class &amp; Accounts'!BX$18, 'E2 Allocators'!$B$15:$W$15, 0),FALSE)*$E91), 0, VLOOKUP(VLOOKUP($A91, 'E4 TB Allocation Details'!$A$18:$L$214, MATCH("A &amp; G ID", 'E4 TB Allocation Details'!$A$18:$L$18, 0),FALSE), 'E2 Allocators'!$B$15:$W$358, MATCH('O5 Details by Class &amp; Accounts'!BX$18, 'E2 Allocators'!$B$15:$W$15, 0),FALSE)*$E91)</f>
        <v>0</v>
      </c>
      <c r="BY91" s="1322">
        <f>IF(ISERROR(VLOOKUP(VLOOKUP($A91, 'E4 TB Allocation Details'!$A$18:$L$214, MATCH("A &amp; G ID", 'E4 TB Allocation Details'!$A$18:$L$18, 0),FALSE), 'E2 Allocators'!$B$15:$W$358, MATCH('O5 Details by Class &amp; Accounts'!BY$18, 'E2 Allocators'!$B$15:$W$15, 0),FALSE)*$E91), 0, VLOOKUP(VLOOKUP($A91, 'E4 TB Allocation Details'!$A$18:$L$214, MATCH("A &amp; G ID", 'E4 TB Allocation Details'!$A$18:$L$18, 0),FALSE), 'E2 Allocators'!$B$15:$W$358, MATCH('O5 Details by Class &amp; Accounts'!BY$18, 'E2 Allocators'!$B$15:$W$15, 0),FALSE)*$E91)</f>
        <v>0</v>
      </c>
      <c r="BZ91" s="1322">
        <f>IF(ISERROR(VLOOKUP(VLOOKUP($A91, 'E4 TB Allocation Details'!$A$18:$L$214, MATCH("A &amp; G ID", 'E4 TB Allocation Details'!$A$18:$L$18, 0),FALSE), 'E2 Allocators'!$B$15:$W$358, MATCH('O5 Details by Class &amp; Accounts'!BZ$18, 'E2 Allocators'!$B$15:$W$15, 0),FALSE)*$E91), 0, VLOOKUP(VLOOKUP($A91, 'E4 TB Allocation Details'!$A$18:$L$214, MATCH("A &amp; G ID", 'E4 TB Allocation Details'!$A$18:$L$18, 0),FALSE), 'E2 Allocators'!$B$15:$W$358, MATCH('O5 Details by Class &amp; Accounts'!BZ$18, 'E2 Allocators'!$B$15:$W$15, 0),FALSE)*$E91)</f>
        <v>0</v>
      </c>
      <c r="CA91" s="1322">
        <f>IF(ISERROR(VLOOKUP(VLOOKUP($A91, 'E4 TB Allocation Details'!$A$18:$L$214, MATCH("A &amp; G ID", 'E4 TB Allocation Details'!$A$18:$L$18, 0),FALSE), 'E2 Allocators'!$B$15:$W$358, MATCH('O5 Details by Class &amp; Accounts'!CA$18, 'E2 Allocators'!$B$15:$W$15, 0),FALSE)*$E91), 0, VLOOKUP(VLOOKUP($A91, 'E4 TB Allocation Details'!$A$18:$L$214, MATCH("A &amp; G ID", 'E4 TB Allocation Details'!$A$18:$L$18, 0),FALSE), 'E2 Allocators'!$B$15:$W$358, MATCH('O5 Details by Class &amp; Accounts'!CA$18, 'E2 Allocators'!$B$15:$W$15, 0),FALSE)*$E91)</f>
        <v>0</v>
      </c>
      <c r="CB91" s="1322">
        <f>IF(ISERROR(VLOOKUP(VLOOKUP($A91, 'E4 TB Allocation Details'!$A$18:$L$214, MATCH("A &amp; G ID", 'E4 TB Allocation Details'!$A$18:$L$18, 0),FALSE), 'E2 Allocators'!$B$15:$W$358, MATCH('O5 Details by Class &amp; Accounts'!CB$18, 'E2 Allocators'!$B$15:$W$15, 0),FALSE)*$E91), 0, VLOOKUP(VLOOKUP($A91, 'E4 TB Allocation Details'!$A$18:$L$214, MATCH("A &amp; G ID", 'E4 TB Allocation Details'!$A$18:$L$18, 0),FALSE), 'E2 Allocators'!$B$15:$W$358, MATCH('O5 Details by Class &amp; Accounts'!CB$18, 'E2 Allocators'!$B$15:$W$15, 0),FALSE)*$E91)</f>
        <v>0</v>
      </c>
      <c r="CC91" s="1322">
        <f>IF(ISERROR(VLOOKUP(VLOOKUP($A91, 'E4 TB Allocation Details'!$A$18:$L$214, MATCH("A &amp; G ID", 'E4 TB Allocation Details'!$A$18:$L$18, 0),FALSE), 'E2 Allocators'!$B$15:$W$358, MATCH('O5 Details by Class &amp; Accounts'!CC$18, 'E2 Allocators'!$B$15:$W$15, 0),FALSE)*$E91), 0, VLOOKUP(VLOOKUP($A91, 'E4 TB Allocation Details'!$A$18:$L$214, MATCH("A &amp; G ID", 'E4 TB Allocation Details'!$A$18:$L$18, 0),FALSE), 'E2 Allocators'!$B$15:$W$358, MATCH('O5 Details by Class &amp; Accounts'!CC$18, 'E2 Allocators'!$B$15:$W$15, 0),FALSE)*$E91)</f>
        <v>0</v>
      </c>
      <c r="CD91" s="1322">
        <f>IF(ISERROR(VLOOKUP(VLOOKUP($A91, 'E4 TB Allocation Details'!$A$18:$L$214, MATCH("A &amp; G ID", 'E4 TB Allocation Details'!$A$18:$L$18, 0),FALSE), 'E2 Allocators'!$B$15:$W$358, MATCH('O5 Details by Class &amp; Accounts'!CD$18, 'E2 Allocators'!$B$15:$W$15, 0),FALSE)*$E91), 0, VLOOKUP(VLOOKUP($A91, 'E4 TB Allocation Details'!$A$18:$L$214, MATCH("A &amp; G ID", 'E4 TB Allocation Details'!$A$18:$L$18, 0),FALSE), 'E2 Allocators'!$B$15:$W$358, MATCH('O5 Details by Class &amp; Accounts'!CD$18, 'E2 Allocators'!$B$15:$W$15, 0),FALSE)*$E91)</f>
        <v>0</v>
      </c>
      <c r="CE91" s="1322">
        <f>IF(ISERROR(VLOOKUP(VLOOKUP($A91, 'E4 TB Allocation Details'!$A$18:$L$214, MATCH("A &amp; G ID", 'E4 TB Allocation Details'!$A$18:$L$18, 0),FALSE), 'E2 Allocators'!$B$15:$W$358, MATCH('O5 Details by Class &amp; Accounts'!CE$18, 'E2 Allocators'!$B$15:$W$15, 0),FALSE)*$E91), 0, VLOOKUP(VLOOKUP($A91, 'E4 TB Allocation Details'!$A$18:$L$214, MATCH("A &amp; G ID", 'E4 TB Allocation Details'!$A$18:$L$18, 0),FALSE), 'E2 Allocators'!$B$15:$W$358, MATCH('O5 Details by Class &amp; Accounts'!CE$18, 'E2 Allocators'!$B$15:$W$15, 0),FALSE)*$E91)</f>
        <v>0</v>
      </c>
      <c r="CF91" s="1322">
        <f>IF(ISERROR(VLOOKUP(VLOOKUP($A91, 'E4 TB Allocation Details'!$A$18:$L$214, MATCH("A &amp; G ID", 'E4 TB Allocation Details'!$A$18:$L$18, 0),FALSE), 'E2 Allocators'!$B$15:$W$358, MATCH('O5 Details by Class &amp; Accounts'!CF$18, 'E2 Allocators'!$B$15:$W$15, 0),FALSE)*$E91), 0, VLOOKUP(VLOOKUP($A91, 'E4 TB Allocation Details'!$A$18:$L$214, MATCH("A &amp; G ID", 'E4 TB Allocation Details'!$A$18:$L$18, 0),FALSE), 'E2 Allocators'!$B$15:$W$358, MATCH('O5 Details by Class &amp; Accounts'!CF$18, 'E2 Allocators'!$B$15:$W$15, 0),FALSE)*$E91)</f>
        <v>0</v>
      </c>
      <c r="CG91" s="1322">
        <f>IF(ISERROR(VLOOKUP(VLOOKUP($A91, 'E4 TB Allocation Details'!$A$18:$L$214, MATCH("A &amp; G ID", 'E4 TB Allocation Details'!$A$18:$L$18, 0),FALSE), 'E2 Allocators'!$B$15:$W$358, MATCH('O5 Details by Class &amp; Accounts'!CG$18, 'E2 Allocators'!$B$15:$W$15, 0),FALSE)*$E91), 0, VLOOKUP(VLOOKUP($A91, 'E4 TB Allocation Details'!$A$18:$L$214, MATCH("A &amp; G ID", 'E4 TB Allocation Details'!$A$18:$L$18, 0),FALSE), 'E2 Allocators'!$B$15:$W$358, MATCH('O5 Details by Class &amp; Accounts'!CG$18, 'E2 Allocators'!$B$15:$W$15, 0),FALSE)*$E91)</f>
        <v>0</v>
      </c>
      <c r="CH91" s="1322">
        <f>IF(ISERROR(VLOOKUP(VLOOKUP($A91, 'E4 TB Allocation Details'!$A$18:$L$214, MATCH("A &amp; G ID", 'E4 TB Allocation Details'!$A$18:$L$18, 0),FALSE), 'E2 Allocators'!$B$15:$W$358, MATCH('O5 Details by Class &amp; Accounts'!CH$18, 'E2 Allocators'!$B$15:$W$15, 0),FALSE)*$E91), 0, VLOOKUP(VLOOKUP($A91, 'E4 TB Allocation Details'!$A$18:$L$214, MATCH("A &amp; G ID", 'E4 TB Allocation Details'!$A$18:$L$18, 0),FALSE), 'E2 Allocators'!$B$15:$W$358, MATCH('O5 Details by Class &amp; Accounts'!CH$18, 'E2 Allocators'!$B$15:$W$15, 0),FALSE)*$E91)</f>
        <v>0</v>
      </c>
      <c r="CI91" s="1322">
        <f>IF(ISERROR(VLOOKUP(VLOOKUP($A91, 'E4 TB Allocation Details'!$A$18:$L$214, MATCH("A &amp; G ID", 'E4 TB Allocation Details'!$A$18:$L$18, 0),FALSE), 'E2 Allocators'!$B$15:$W$358, MATCH('O5 Details by Class &amp; Accounts'!CI$18, 'E2 Allocators'!$B$15:$W$15, 0),FALSE)*$E91), 0, VLOOKUP(VLOOKUP($A91, 'E4 TB Allocation Details'!$A$18:$L$214, MATCH("A &amp; G ID", 'E4 TB Allocation Details'!$A$18:$L$18, 0),FALSE), 'E2 Allocators'!$B$15:$W$358, MATCH('O5 Details by Class &amp; Accounts'!CI$18, 'E2 Allocators'!$B$15:$W$15, 0),FALSE)*$E91)</f>
        <v>0</v>
      </c>
      <c r="CJ91" s="1322">
        <f>IF(ISERROR(VLOOKUP(VLOOKUP($A91, 'E4 TB Allocation Details'!$A$18:$L$214, MATCH("A &amp; G ID", 'E4 TB Allocation Details'!$A$18:$L$18, 0),FALSE), 'E2 Allocators'!$B$15:$W$358, MATCH('O5 Details by Class &amp; Accounts'!CJ$18, 'E2 Allocators'!$B$15:$W$15, 0),FALSE)*$E91), 0, VLOOKUP(VLOOKUP($A91, 'E4 TB Allocation Details'!$A$18:$L$214, MATCH("A &amp; G ID", 'E4 TB Allocation Details'!$A$18:$L$18, 0),FALSE), 'E2 Allocators'!$B$15:$W$358, MATCH('O5 Details by Class &amp; Accounts'!CJ$18, 'E2 Allocators'!$B$15:$W$15, 0),FALSE)*$E91)</f>
        <v>0</v>
      </c>
      <c r="CK91" s="1322">
        <f>IF(ISERROR(VLOOKUP(VLOOKUP($A91, 'E4 TB Allocation Details'!$A$18:$L$214, MATCH("A &amp; G ID", 'E4 TB Allocation Details'!$A$18:$L$18, 0),FALSE), 'E2 Allocators'!$B$15:$W$358, MATCH('O5 Details by Class &amp; Accounts'!CK$18, 'E2 Allocators'!$B$15:$W$15, 0),FALSE)*$E91), 0, VLOOKUP(VLOOKUP($A91, 'E4 TB Allocation Details'!$A$18:$L$214, MATCH("A &amp; G ID", 'E4 TB Allocation Details'!$A$18:$L$18, 0),FALSE), 'E2 Allocators'!$B$15:$W$358, MATCH('O5 Details by Class &amp; Accounts'!CK$18, 'E2 Allocators'!$B$15:$W$15, 0),FALSE)*$E91)</f>
        <v>0</v>
      </c>
      <c r="CL91" s="1322">
        <f>IF(ISERROR(VLOOKUP(VLOOKUP($A91, 'E4 TB Allocation Details'!$A$18:$L$214, MATCH("A &amp; G ID", 'E4 TB Allocation Details'!$A$18:$L$18, 0),FALSE), 'E2 Allocators'!$B$15:$W$358, MATCH('O5 Details by Class &amp; Accounts'!CL$18, 'E2 Allocators'!$B$15:$W$15, 0),FALSE)*$E91), 0, VLOOKUP(VLOOKUP($A91, 'E4 TB Allocation Details'!$A$18:$L$214, MATCH("A &amp; G ID", 'E4 TB Allocation Details'!$A$18:$L$18, 0),FALSE), 'E2 Allocators'!$B$15:$W$358, MATCH('O5 Details by Class &amp; Accounts'!CL$18, 'E2 Allocators'!$B$15:$W$15, 0),FALSE)*$E91)</f>
        <v>0</v>
      </c>
      <c r="CM91" s="1322">
        <f>IF(ISERROR(VLOOKUP(VLOOKUP($A91, 'E4 TB Allocation Details'!$A$18:$L$214, MATCH("A &amp; G ID", 'E4 TB Allocation Details'!$A$18:$L$18, 0),FALSE), 'E2 Allocators'!$B$15:$W$358, MATCH('O5 Details by Class &amp; Accounts'!CM$18, 'E2 Allocators'!$B$15:$W$15, 0),FALSE)*$E91), 0, VLOOKUP(VLOOKUP($A91, 'E4 TB Allocation Details'!$A$18:$L$214, MATCH("A &amp; G ID", 'E4 TB Allocation Details'!$A$18:$L$18, 0),FALSE), 'E2 Allocators'!$B$15:$W$358, MATCH('O5 Details by Class &amp; Accounts'!CM$18, 'E2 Allocators'!$B$15:$W$15, 0),FALSE)*$E91)</f>
        <v>0</v>
      </c>
      <c r="CN91" s="1322">
        <f t="shared" si="24"/>
        <v>0</v>
      </c>
      <c r="CO91" s="1651">
        <f t="shared" si="25"/>
        <v>2.9103830456733704E-11</v>
      </c>
      <c r="CQ91" s="1899" t="inlineStr">
        <is>
          <t/>
        </is>
      </c>
    </row>
    <row r="92" spans="1:95" s="64" customFormat="1" ht="12.75" x14ac:dyDescent="0.2">
      <c r="A92" s="1093">
        <v>4215</v>
      </c>
      <c r="B92" s="1094" t="s">
        <v>527</v>
      </c>
      <c r="C92" s="1648">
        <f>IF(ISERROR(VLOOKUP($A92,'I3 TB Data'!$A$19:$H$483,MATCH('O5 Details by Class &amp; Accounts'!$C$18, 'I3 TB Data'!$A$19:$H$19,0),0)), 0, VLOOKUP($A92,'I3 TB Data'!$A$19:$H$483,MATCH('O5 Details by Class &amp; Accounts'!$C$18,'I3 TB Data'!$A$19:$H$19,0),0))</f>
        <v>0</v>
      </c>
      <c r="D92" s="1649"/>
      <c r="E92" s="1648">
        <f t="shared" si="17"/>
        <v>0</v>
      </c>
      <c r="F92" s="1650">
        <f>IF(ISERROR(VLOOKUP($A92, 'E1 Categorization'!A33:E124, MATCH("Customer Component", 'E1 Categorization'!$A$33:$E$33,0), 0)), 0, IF(VLOOKUP($A92, 'E1 Categorization'!A33:E124, MATCH("Customer Component", 'E1 Categorization'!$A$33:$E$33,0), 0)=0, 'O5 Details by Class &amp; Accounts'!$E92, IF(AND(VLOOKUP($A92, 'E1 Categorization'!A33:E124, MATCH("Customer Component", 'E1 Categorization'!$A$33:$E$33,0), 0) &gt;0, VLOOKUP($A92, 'E1 Categorization'!A33:E124, MATCH("Customer Component", 'E1 Categorization'!$A$33:$E$33,0), 0)&lt;1), 'O5 Details by Class &amp; Accounts'!$E92*(1-VLOOKUP($A92, 'E1 Categorization'!A33:E124, MATCH("Customer Component", 'E1 Categorization'!$A$33:$E$33,0), 0)), 0)))</f>
        <v>0</v>
      </c>
      <c r="G92" s="1650">
        <f>IF(ISERROR(VLOOKUP($A92, 'E1 Categorization'!A33:E124, MATCH("Customer Component", 'E1 Categorization'!$A$33:$E$33,0), 0)),0, IF(VLOOKUP($A92, 'E1 Categorization'!A33:E124, MATCH("Customer Component", 'E1 Categorization'!$A$33:$E$33,0), 0)=0, 0, IF(AND(VLOOKUP($A92, 'E1 Categorization'!A33:E124, MATCH("Customer Component", 'E1 Categorization'!$A$33:$E$33,0), 0) &gt;0, VLOOKUP($A92, 'E1 Categorization'!A33:E124, MATCH("Customer Component", 'E1 Categorization'!$A$33:$E$33,0), 0)&lt;1), 'O5 Details by Class &amp; Accounts'!$E92*(VLOOKUP($A92, 'E1 Categorization'!A33:E124, MATCH("Customer Component", 'E1 Categorization'!$A$33:$E$33,0), 0)), 'O5 Details by Class &amp; Accounts'!$E92)))</f>
        <v>0</v>
      </c>
      <c r="H92" s="1322">
        <f t="shared" si="20"/>
        <v>0</v>
      </c>
      <c r="I92" s="1322">
        <f>IF(ISERROR(VLOOKUP(VLOOKUP($A92, 'E4 TB Allocation Details'!$A$18:$L$214, MATCH("Demand ID", 'E4 TB Allocation Details'!$A$18:$L$18, 0),FALSE), 'E2 Allocators'!$B$15:$W$358, MATCH('O5 Details by Class &amp; Accounts'!I$18, 'E2 Allocators'!$B$15:$W$15, 0),FALSE)*$F92), 0, VLOOKUP(VLOOKUP($A92, 'E4 TB Allocation Details'!$A$18:$L$214, MATCH("Demand ID", 'E4 TB Allocation Details'!$A$18:$L$18, 0),FALSE), 'E2 Allocators'!$B$15:$W$358, MATCH('O5 Details by Class &amp; Accounts'!I$18, 'E2 Allocators'!$B$15:$W$15, 0),FALSE)*$F92)</f>
        <v>0</v>
      </c>
      <c r="J92" s="1322">
        <f>IF(ISERROR(VLOOKUP(VLOOKUP($A92, 'E4 TB Allocation Details'!$A$18:$L$214, MATCH("Demand ID", 'E4 TB Allocation Details'!$A$18:$L$18, 0),FALSE), 'E2 Allocators'!$B$15:$W$358, MATCH('O5 Details by Class &amp; Accounts'!J$18, 'E2 Allocators'!$B$15:$W$15, 0),FALSE)*$F92), 0, VLOOKUP(VLOOKUP($A92, 'E4 TB Allocation Details'!$A$18:$L$214, MATCH("Demand ID", 'E4 TB Allocation Details'!$A$18:$L$18, 0),FALSE), 'E2 Allocators'!$B$15:$W$358, MATCH('O5 Details by Class &amp; Accounts'!J$18, 'E2 Allocators'!$B$15:$W$15, 0),FALSE)*$F92)</f>
        <v>0</v>
      </c>
      <c r="K92" s="1322">
        <f>IF(ISERROR(VLOOKUP(VLOOKUP($A92, 'E4 TB Allocation Details'!$A$18:$L$214, MATCH("Demand ID", 'E4 TB Allocation Details'!$A$18:$L$18, 0),FALSE), 'E2 Allocators'!$B$15:$W$358, MATCH('O5 Details by Class &amp; Accounts'!K$18, 'E2 Allocators'!$B$15:$W$15, 0),FALSE)*$F92), 0, VLOOKUP(VLOOKUP($A92, 'E4 TB Allocation Details'!$A$18:$L$214, MATCH("Demand ID", 'E4 TB Allocation Details'!$A$18:$L$18, 0),FALSE), 'E2 Allocators'!$B$15:$W$358, MATCH('O5 Details by Class &amp; Accounts'!K$18, 'E2 Allocators'!$B$15:$W$15, 0),FALSE)*$F92)</f>
        <v>0</v>
      </c>
      <c r="L92" s="1322">
        <f>IF(ISERROR(VLOOKUP(VLOOKUP($A92, 'E4 TB Allocation Details'!$A$18:$L$214, MATCH("Demand ID", 'E4 TB Allocation Details'!$A$18:$L$18, 0),FALSE), 'E2 Allocators'!$B$15:$W$358, MATCH('O5 Details by Class &amp; Accounts'!L$18, 'E2 Allocators'!$B$15:$W$15, 0),FALSE)*$F92), 0, VLOOKUP(VLOOKUP($A92, 'E4 TB Allocation Details'!$A$18:$L$214, MATCH("Demand ID", 'E4 TB Allocation Details'!$A$18:$L$18, 0),FALSE), 'E2 Allocators'!$B$15:$W$358, MATCH('O5 Details by Class &amp; Accounts'!L$18, 'E2 Allocators'!$B$15:$W$15, 0),FALSE)*$F92)</f>
        <v>0</v>
      </c>
      <c r="M92" s="1322">
        <f>IF(ISERROR(VLOOKUP(VLOOKUP($A92, 'E4 TB Allocation Details'!$A$18:$L$214, MATCH("Demand ID", 'E4 TB Allocation Details'!$A$18:$L$18, 0),FALSE), 'E2 Allocators'!$B$15:$W$358, MATCH('O5 Details by Class &amp; Accounts'!M$18, 'E2 Allocators'!$B$15:$W$15, 0),FALSE)*$F92), 0, VLOOKUP(VLOOKUP($A92, 'E4 TB Allocation Details'!$A$18:$L$214, MATCH("Demand ID", 'E4 TB Allocation Details'!$A$18:$L$18, 0),FALSE), 'E2 Allocators'!$B$15:$W$358, MATCH('O5 Details by Class &amp; Accounts'!M$18, 'E2 Allocators'!$B$15:$W$15, 0),FALSE)*$F92)</f>
        <v>0</v>
      </c>
      <c r="N92" s="1322">
        <f>IF(ISERROR(VLOOKUP(VLOOKUP($A92, 'E4 TB Allocation Details'!$A$18:$L$214, MATCH("Demand ID", 'E4 TB Allocation Details'!$A$18:$L$18, 0),FALSE), 'E2 Allocators'!$B$15:$W$358, MATCH('O5 Details by Class &amp; Accounts'!N$18, 'E2 Allocators'!$B$15:$W$15, 0),FALSE)*$F92), 0, VLOOKUP(VLOOKUP($A92, 'E4 TB Allocation Details'!$A$18:$L$214, MATCH("Demand ID", 'E4 TB Allocation Details'!$A$18:$L$18, 0),FALSE), 'E2 Allocators'!$B$15:$W$358, MATCH('O5 Details by Class &amp; Accounts'!N$18, 'E2 Allocators'!$B$15:$W$15, 0),FALSE)*$F92)</f>
        <v>0</v>
      </c>
      <c r="O92" s="1322">
        <f>IF(ISERROR(VLOOKUP(VLOOKUP($A92, 'E4 TB Allocation Details'!$A$18:$L$214, MATCH("Demand ID", 'E4 TB Allocation Details'!$A$18:$L$18, 0),FALSE), 'E2 Allocators'!$B$15:$W$358, MATCH('O5 Details by Class &amp; Accounts'!O$18, 'E2 Allocators'!$B$15:$W$15, 0),FALSE)*$F92), 0, VLOOKUP(VLOOKUP($A92, 'E4 TB Allocation Details'!$A$18:$L$214, MATCH("Demand ID", 'E4 TB Allocation Details'!$A$18:$L$18, 0),FALSE), 'E2 Allocators'!$B$15:$W$358, MATCH('O5 Details by Class &amp; Accounts'!O$18, 'E2 Allocators'!$B$15:$W$15, 0),FALSE)*$F92)</f>
        <v>0</v>
      </c>
      <c r="P92" s="1322">
        <f>IF(ISERROR(VLOOKUP(VLOOKUP($A92, 'E4 TB Allocation Details'!$A$18:$L$214, MATCH("Demand ID", 'E4 TB Allocation Details'!$A$18:$L$18, 0),FALSE), 'E2 Allocators'!$B$15:$W$358, MATCH('O5 Details by Class &amp; Accounts'!P$18, 'E2 Allocators'!$B$15:$W$15, 0),FALSE)*$F92), 0, VLOOKUP(VLOOKUP($A92, 'E4 TB Allocation Details'!$A$18:$L$214, MATCH("Demand ID", 'E4 TB Allocation Details'!$A$18:$L$18, 0),FALSE), 'E2 Allocators'!$B$15:$W$358, MATCH('O5 Details by Class &amp; Accounts'!P$18, 'E2 Allocators'!$B$15:$W$15, 0),FALSE)*$F92)</f>
        <v>0</v>
      </c>
      <c r="Q92" s="1322">
        <f>IF(ISERROR(VLOOKUP(VLOOKUP($A92, 'E4 TB Allocation Details'!$A$18:$L$214, MATCH("Demand ID", 'E4 TB Allocation Details'!$A$18:$L$18, 0),FALSE), 'E2 Allocators'!$B$15:$W$358, MATCH('O5 Details by Class &amp; Accounts'!Q$18, 'E2 Allocators'!$B$15:$W$15, 0),FALSE)*$F92), 0, VLOOKUP(VLOOKUP($A92, 'E4 TB Allocation Details'!$A$18:$L$214, MATCH("Demand ID", 'E4 TB Allocation Details'!$A$18:$L$18, 0),FALSE), 'E2 Allocators'!$B$15:$W$358, MATCH('O5 Details by Class &amp; Accounts'!Q$18, 'E2 Allocators'!$B$15:$W$15, 0),FALSE)*$F92)</f>
        <v>0</v>
      </c>
      <c r="R92" s="1322">
        <f>IF(ISERROR(VLOOKUP(VLOOKUP($A92, 'E4 TB Allocation Details'!$A$18:$L$214, MATCH("Demand ID", 'E4 TB Allocation Details'!$A$18:$L$18, 0),FALSE), 'E2 Allocators'!$B$15:$W$358, MATCH('O5 Details by Class &amp; Accounts'!R$18, 'E2 Allocators'!$B$15:$W$15, 0),FALSE)*$F92), 0, VLOOKUP(VLOOKUP($A92, 'E4 TB Allocation Details'!$A$18:$L$214, MATCH("Demand ID", 'E4 TB Allocation Details'!$A$18:$L$18, 0),FALSE), 'E2 Allocators'!$B$15:$W$358, MATCH('O5 Details by Class &amp; Accounts'!R$18, 'E2 Allocators'!$B$15:$W$15, 0),FALSE)*$F92)</f>
        <v>0</v>
      </c>
      <c r="S92" s="1322">
        <f>IF(ISERROR(VLOOKUP(VLOOKUP($A92, 'E4 TB Allocation Details'!$A$18:$L$214, MATCH("Demand ID", 'E4 TB Allocation Details'!$A$18:$L$18, 0),FALSE), 'E2 Allocators'!$B$15:$W$358, MATCH('O5 Details by Class &amp; Accounts'!S$18, 'E2 Allocators'!$B$15:$W$15, 0),FALSE)*$F92), 0, VLOOKUP(VLOOKUP($A92, 'E4 TB Allocation Details'!$A$18:$L$214, MATCH("Demand ID", 'E4 TB Allocation Details'!$A$18:$L$18, 0),FALSE), 'E2 Allocators'!$B$15:$W$358, MATCH('O5 Details by Class &amp; Accounts'!S$18, 'E2 Allocators'!$B$15:$W$15, 0),FALSE)*$F92)</f>
        <v>0</v>
      </c>
      <c r="T92" s="1322">
        <f>IF(ISERROR(VLOOKUP(VLOOKUP($A92, 'E4 TB Allocation Details'!$A$18:$L$214, MATCH("Demand ID", 'E4 TB Allocation Details'!$A$18:$L$18, 0),FALSE), 'E2 Allocators'!$B$15:$W$358, MATCH('O5 Details by Class &amp; Accounts'!T$18, 'E2 Allocators'!$B$15:$W$15, 0),FALSE)*$F92), 0, VLOOKUP(VLOOKUP($A92, 'E4 TB Allocation Details'!$A$18:$L$214, MATCH("Demand ID", 'E4 TB Allocation Details'!$A$18:$L$18, 0),FALSE), 'E2 Allocators'!$B$15:$W$358, MATCH('O5 Details by Class &amp; Accounts'!T$18, 'E2 Allocators'!$B$15:$W$15, 0),FALSE)*$F92)</f>
        <v>0</v>
      </c>
      <c r="U92" s="1322">
        <f>IF(ISERROR(VLOOKUP(VLOOKUP($A92, 'E4 TB Allocation Details'!$A$18:$L$214, MATCH("Demand ID", 'E4 TB Allocation Details'!$A$18:$L$18, 0),FALSE), 'E2 Allocators'!$B$15:$W$358, MATCH('O5 Details by Class &amp; Accounts'!U$18, 'E2 Allocators'!$B$15:$W$15, 0),FALSE)*$F92), 0, VLOOKUP(VLOOKUP($A92, 'E4 TB Allocation Details'!$A$18:$L$214, MATCH("Demand ID", 'E4 TB Allocation Details'!$A$18:$L$18, 0),FALSE), 'E2 Allocators'!$B$15:$W$358, MATCH('O5 Details by Class &amp; Accounts'!U$18, 'E2 Allocators'!$B$15:$W$15, 0),FALSE)*$F92)</f>
        <v>0</v>
      </c>
      <c r="V92" s="1322">
        <f>IF(ISERROR(VLOOKUP(VLOOKUP($A92, 'E4 TB Allocation Details'!$A$18:$L$214, MATCH("Demand ID", 'E4 TB Allocation Details'!$A$18:$L$18, 0),FALSE), 'E2 Allocators'!$B$15:$W$358, MATCH('O5 Details by Class &amp; Accounts'!V$18, 'E2 Allocators'!$B$15:$W$15, 0),FALSE)*$F92), 0, VLOOKUP(VLOOKUP($A92, 'E4 TB Allocation Details'!$A$18:$L$214, MATCH("Demand ID", 'E4 TB Allocation Details'!$A$18:$L$18, 0),FALSE), 'E2 Allocators'!$B$15:$W$358, MATCH('O5 Details by Class &amp; Accounts'!V$18, 'E2 Allocators'!$B$15:$W$15, 0),FALSE)*$F92)</f>
        <v>0</v>
      </c>
      <c r="W92" s="1322">
        <f>IF(ISERROR(VLOOKUP(VLOOKUP($A92, 'E4 TB Allocation Details'!$A$18:$L$214, MATCH("Demand ID", 'E4 TB Allocation Details'!$A$18:$L$18, 0),FALSE), 'E2 Allocators'!$B$15:$W$358, MATCH('O5 Details by Class &amp; Accounts'!W$18, 'E2 Allocators'!$B$15:$W$15, 0),FALSE)*$F92), 0, VLOOKUP(VLOOKUP($A92, 'E4 TB Allocation Details'!$A$18:$L$214, MATCH("Demand ID", 'E4 TB Allocation Details'!$A$18:$L$18, 0),FALSE), 'E2 Allocators'!$B$15:$W$358, MATCH('O5 Details by Class &amp; Accounts'!W$18, 'E2 Allocators'!$B$15:$W$15, 0),FALSE)*$F92)</f>
        <v>0</v>
      </c>
      <c r="X92" s="1322">
        <f>IF(ISERROR(VLOOKUP(VLOOKUP($A92, 'E4 TB Allocation Details'!$A$18:$L$214, MATCH("Demand ID", 'E4 TB Allocation Details'!$A$18:$L$18, 0),FALSE), 'E2 Allocators'!$B$15:$W$358, MATCH('O5 Details by Class &amp; Accounts'!X$18, 'E2 Allocators'!$B$15:$W$15, 0),FALSE)*$F92), 0, VLOOKUP(VLOOKUP($A92, 'E4 TB Allocation Details'!$A$18:$L$214, MATCH("Demand ID", 'E4 TB Allocation Details'!$A$18:$L$18, 0),FALSE), 'E2 Allocators'!$B$15:$W$358, MATCH('O5 Details by Class &amp; Accounts'!X$18, 'E2 Allocators'!$B$15:$W$15, 0),FALSE)*$F92)</f>
        <v>0</v>
      </c>
      <c r="Y92" s="1322">
        <f>IF(ISERROR(VLOOKUP(VLOOKUP($A92, 'E4 TB Allocation Details'!$A$18:$L$214, MATCH("Demand ID", 'E4 TB Allocation Details'!$A$18:$L$18, 0),FALSE), 'E2 Allocators'!$B$15:$W$358, MATCH('O5 Details by Class &amp; Accounts'!Y$18, 'E2 Allocators'!$B$15:$W$15, 0),FALSE)*$F92), 0, VLOOKUP(VLOOKUP($A92, 'E4 TB Allocation Details'!$A$18:$L$214, MATCH("Demand ID", 'E4 TB Allocation Details'!$A$18:$L$18, 0),FALSE), 'E2 Allocators'!$B$15:$W$358, MATCH('O5 Details by Class &amp; Accounts'!Y$18, 'E2 Allocators'!$B$15:$W$15, 0),FALSE)*$F92)</f>
        <v>0</v>
      </c>
      <c r="Z92" s="1322">
        <f>IF(ISERROR(VLOOKUP(VLOOKUP($A92, 'E4 TB Allocation Details'!$A$18:$L$214, MATCH("Demand ID", 'E4 TB Allocation Details'!$A$18:$L$18, 0),FALSE), 'E2 Allocators'!$B$15:$W$358, MATCH('O5 Details by Class &amp; Accounts'!Z$18, 'E2 Allocators'!$B$15:$W$15, 0),FALSE)*$F92), 0, VLOOKUP(VLOOKUP($A92, 'E4 TB Allocation Details'!$A$18:$L$214, MATCH("Demand ID", 'E4 TB Allocation Details'!$A$18:$L$18, 0),FALSE), 'E2 Allocators'!$B$15:$W$358, MATCH('O5 Details by Class &amp; Accounts'!Z$18, 'E2 Allocators'!$B$15:$W$15, 0),FALSE)*$F92)</f>
        <v>0</v>
      </c>
      <c r="AA92" s="1322">
        <f>IF(ISERROR(VLOOKUP(VLOOKUP($A92, 'E4 TB Allocation Details'!$A$18:$L$214, MATCH("Demand ID", 'E4 TB Allocation Details'!$A$18:$L$18, 0),FALSE), 'E2 Allocators'!$B$15:$W$358, MATCH('O5 Details by Class &amp; Accounts'!AA$18, 'E2 Allocators'!$B$15:$W$15, 0),FALSE)*$F92), 0, VLOOKUP(VLOOKUP($A92, 'E4 TB Allocation Details'!$A$18:$L$214, MATCH("Demand ID", 'E4 TB Allocation Details'!$A$18:$L$18, 0),FALSE), 'E2 Allocators'!$B$15:$W$358, MATCH('O5 Details by Class &amp; Accounts'!AA$18, 'E2 Allocators'!$B$15:$W$15, 0),FALSE)*$F92)</f>
        <v>0</v>
      </c>
      <c r="AB92" s="1322">
        <f>IF(ISERROR(VLOOKUP(VLOOKUP($A92, 'E4 TB Allocation Details'!$A$18:$L$214, MATCH("Demand ID", 'E4 TB Allocation Details'!$A$18:$L$18, 0),FALSE), 'E2 Allocators'!$B$15:$W$358, MATCH('O5 Details by Class &amp; Accounts'!AB$18, 'E2 Allocators'!$B$15:$W$15, 0),FALSE)*$F92), 0, VLOOKUP(VLOOKUP($A92, 'E4 TB Allocation Details'!$A$18:$L$214, MATCH("Demand ID", 'E4 TB Allocation Details'!$A$18:$L$18, 0),FALSE), 'E2 Allocators'!$B$15:$W$358, MATCH('O5 Details by Class &amp; Accounts'!AB$18, 'E2 Allocators'!$B$15:$W$15, 0),FALSE)*$F92)</f>
        <v>0</v>
      </c>
      <c r="AC92" s="1322">
        <f t="shared" si="21"/>
        <v>0</v>
      </c>
      <c r="AD92" s="1322">
        <f>IF(ISERROR(VLOOKUP(VLOOKUP($A92, 'E4 TB Allocation Details'!$A$18:$L$214, MATCH("Customer ID", 'E4 TB Allocation Details'!$A$18:$L$18, 0),FALSE), 'E2 Allocators'!$B$15:$W$358, MATCH('O5 Details by Class &amp; Accounts'!AD$18, 'E2 Allocators'!$B$15:$W$15, 0),FALSE)*$G92), 0, VLOOKUP(VLOOKUP($A92, 'E4 TB Allocation Details'!$A$18:$L$214, MATCH("Customer ID", 'E4 TB Allocation Details'!$A$18:$L$18, 0),FALSE), 'E2 Allocators'!$B$15:$W$358, MATCH('O5 Details by Class &amp; Accounts'!AD$18, 'E2 Allocators'!$B$15:$W$15, 0),FALSE)*$G92)</f>
        <v>0</v>
      </c>
      <c r="AE92" s="1322">
        <f>IF(ISERROR(VLOOKUP(VLOOKUP($A92, 'E4 TB Allocation Details'!$A$18:$L$214, MATCH("Customer ID", 'E4 TB Allocation Details'!$A$18:$L$18, 0),FALSE), 'E2 Allocators'!$B$15:$W$358, MATCH('O5 Details by Class &amp; Accounts'!AE$18, 'E2 Allocators'!$B$15:$W$15, 0),FALSE)*$G92), 0, VLOOKUP(VLOOKUP($A92, 'E4 TB Allocation Details'!$A$18:$L$214, MATCH("Customer ID", 'E4 TB Allocation Details'!$A$18:$L$18, 0),FALSE), 'E2 Allocators'!$B$15:$W$358, MATCH('O5 Details by Class &amp; Accounts'!AE$18, 'E2 Allocators'!$B$15:$W$15, 0),FALSE)*$G92)</f>
        <v>0</v>
      </c>
      <c r="AF92" s="1322">
        <f>IF(ISERROR(VLOOKUP(VLOOKUP($A92, 'E4 TB Allocation Details'!$A$18:$L$214, MATCH("Customer ID", 'E4 TB Allocation Details'!$A$18:$L$18, 0),FALSE), 'E2 Allocators'!$B$15:$W$358, MATCH('O5 Details by Class &amp; Accounts'!AF$18, 'E2 Allocators'!$B$15:$W$15, 0),FALSE)*$G92), 0, VLOOKUP(VLOOKUP($A92, 'E4 TB Allocation Details'!$A$18:$L$214, MATCH("Customer ID", 'E4 TB Allocation Details'!$A$18:$L$18, 0),FALSE), 'E2 Allocators'!$B$15:$W$358, MATCH('O5 Details by Class &amp; Accounts'!AF$18, 'E2 Allocators'!$B$15:$W$15, 0),FALSE)*$G92)</f>
        <v>0</v>
      </c>
      <c r="AG92" s="1322">
        <f>IF(ISERROR(VLOOKUP(VLOOKUP($A92, 'E4 TB Allocation Details'!$A$18:$L$214, MATCH("Customer ID", 'E4 TB Allocation Details'!$A$18:$L$18, 0),FALSE), 'E2 Allocators'!$B$15:$W$358, MATCH('O5 Details by Class &amp; Accounts'!AG$18, 'E2 Allocators'!$B$15:$W$15, 0),FALSE)*$G92), 0, VLOOKUP(VLOOKUP($A92, 'E4 TB Allocation Details'!$A$18:$L$214, MATCH("Customer ID", 'E4 TB Allocation Details'!$A$18:$L$18, 0),FALSE), 'E2 Allocators'!$B$15:$W$358, MATCH('O5 Details by Class &amp; Accounts'!AG$18, 'E2 Allocators'!$B$15:$W$15, 0),FALSE)*$G92)</f>
        <v>0</v>
      </c>
      <c r="AH92" s="1322">
        <f>IF(ISERROR(VLOOKUP(VLOOKUP($A92, 'E4 TB Allocation Details'!$A$18:$L$214, MATCH("Customer ID", 'E4 TB Allocation Details'!$A$18:$L$18, 0),FALSE), 'E2 Allocators'!$B$15:$W$358, MATCH('O5 Details by Class &amp; Accounts'!AH$18, 'E2 Allocators'!$B$15:$W$15, 0),FALSE)*$G92), 0, VLOOKUP(VLOOKUP($A92, 'E4 TB Allocation Details'!$A$18:$L$214, MATCH("Customer ID", 'E4 TB Allocation Details'!$A$18:$L$18, 0),FALSE), 'E2 Allocators'!$B$15:$W$358, MATCH('O5 Details by Class &amp; Accounts'!AH$18, 'E2 Allocators'!$B$15:$W$15, 0),FALSE)*$G92)</f>
        <v>0</v>
      </c>
      <c r="AI92" s="1322">
        <f>IF(ISERROR(VLOOKUP(VLOOKUP($A92, 'E4 TB Allocation Details'!$A$18:$L$214, MATCH("Customer ID", 'E4 TB Allocation Details'!$A$18:$L$18, 0),FALSE), 'E2 Allocators'!$B$15:$W$358, MATCH('O5 Details by Class &amp; Accounts'!AI$18, 'E2 Allocators'!$B$15:$W$15, 0),FALSE)*$G92), 0, VLOOKUP(VLOOKUP($A92, 'E4 TB Allocation Details'!$A$18:$L$214, MATCH("Customer ID", 'E4 TB Allocation Details'!$A$18:$L$18, 0),FALSE), 'E2 Allocators'!$B$15:$W$358, MATCH('O5 Details by Class &amp; Accounts'!AI$18, 'E2 Allocators'!$B$15:$W$15, 0),FALSE)*$G92)</f>
        <v>0</v>
      </c>
      <c r="AJ92" s="1322">
        <f>IF(ISERROR(VLOOKUP(VLOOKUP($A92, 'E4 TB Allocation Details'!$A$18:$L$214, MATCH("Customer ID", 'E4 TB Allocation Details'!$A$18:$L$18, 0),FALSE), 'E2 Allocators'!$B$15:$W$358, MATCH('O5 Details by Class &amp; Accounts'!AJ$18, 'E2 Allocators'!$B$15:$W$15, 0),FALSE)*$G92), 0, VLOOKUP(VLOOKUP($A92, 'E4 TB Allocation Details'!$A$18:$L$214, MATCH("Customer ID", 'E4 TB Allocation Details'!$A$18:$L$18, 0),FALSE), 'E2 Allocators'!$B$15:$W$358, MATCH('O5 Details by Class &amp; Accounts'!AJ$18, 'E2 Allocators'!$B$15:$W$15, 0),FALSE)*$G92)</f>
        <v>0</v>
      </c>
      <c r="AK92" s="1322">
        <f>IF(ISERROR(VLOOKUP(VLOOKUP($A92, 'E4 TB Allocation Details'!$A$18:$L$214, MATCH("Customer ID", 'E4 TB Allocation Details'!$A$18:$L$18, 0),FALSE), 'E2 Allocators'!$B$15:$W$358, MATCH('O5 Details by Class &amp; Accounts'!AK$18, 'E2 Allocators'!$B$15:$W$15, 0),FALSE)*$G92), 0, VLOOKUP(VLOOKUP($A92, 'E4 TB Allocation Details'!$A$18:$L$214, MATCH("Customer ID", 'E4 TB Allocation Details'!$A$18:$L$18, 0),FALSE), 'E2 Allocators'!$B$15:$W$358, MATCH('O5 Details by Class &amp; Accounts'!AK$18, 'E2 Allocators'!$B$15:$W$15, 0),FALSE)*$G92)</f>
        <v>0</v>
      </c>
      <c r="AL92" s="1322">
        <f>IF(ISERROR(VLOOKUP(VLOOKUP($A92, 'E4 TB Allocation Details'!$A$18:$L$214, MATCH("Customer ID", 'E4 TB Allocation Details'!$A$18:$L$18, 0),FALSE), 'E2 Allocators'!$B$15:$W$358, MATCH('O5 Details by Class &amp; Accounts'!AL$18, 'E2 Allocators'!$B$15:$W$15, 0),FALSE)*$G92), 0, VLOOKUP(VLOOKUP($A92, 'E4 TB Allocation Details'!$A$18:$L$214, MATCH("Customer ID", 'E4 TB Allocation Details'!$A$18:$L$18, 0),FALSE), 'E2 Allocators'!$B$15:$W$358, MATCH('O5 Details by Class &amp; Accounts'!AL$18, 'E2 Allocators'!$B$15:$W$15, 0),FALSE)*$G92)</f>
        <v>0</v>
      </c>
      <c r="AM92" s="1322">
        <f>IF(ISERROR(VLOOKUP(VLOOKUP($A92, 'E4 TB Allocation Details'!$A$18:$L$214, MATCH("Customer ID", 'E4 TB Allocation Details'!$A$18:$L$18, 0),FALSE), 'E2 Allocators'!$B$15:$W$358, MATCH('O5 Details by Class &amp; Accounts'!AM$18, 'E2 Allocators'!$B$15:$W$15, 0),FALSE)*$G92), 0, VLOOKUP(VLOOKUP($A92, 'E4 TB Allocation Details'!$A$18:$L$214, MATCH("Customer ID", 'E4 TB Allocation Details'!$A$18:$L$18, 0),FALSE), 'E2 Allocators'!$B$15:$W$358, MATCH('O5 Details by Class &amp; Accounts'!AM$18, 'E2 Allocators'!$B$15:$W$15, 0),FALSE)*$G92)</f>
        <v>0</v>
      </c>
      <c r="AN92" s="1322">
        <f>IF(ISERROR(VLOOKUP(VLOOKUP($A92, 'E4 TB Allocation Details'!$A$18:$L$214, MATCH("Customer ID", 'E4 TB Allocation Details'!$A$18:$L$18, 0),FALSE), 'E2 Allocators'!$B$15:$W$358, MATCH('O5 Details by Class &amp; Accounts'!AN$18, 'E2 Allocators'!$B$15:$W$15, 0),FALSE)*$G92), 0, VLOOKUP(VLOOKUP($A92, 'E4 TB Allocation Details'!$A$18:$L$214, MATCH("Customer ID", 'E4 TB Allocation Details'!$A$18:$L$18, 0),FALSE), 'E2 Allocators'!$B$15:$W$358, MATCH('O5 Details by Class &amp; Accounts'!AN$18, 'E2 Allocators'!$B$15:$W$15, 0),FALSE)*$G92)</f>
        <v>0</v>
      </c>
      <c r="AO92" s="1322">
        <f>IF(ISERROR(VLOOKUP(VLOOKUP($A92, 'E4 TB Allocation Details'!$A$18:$L$214, MATCH("Customer ID", 'E4 TB Allocation Details'!$A$18:$L$18, 0),FALSE), 'E2 Allocators'!$B$15:$W$358, MATCH('O5 Details by Class &amp; Accounts'!AO$18, 'E2 Allocators'!$B$15:$W$15, 0),FALSE)*$G92), 0, VLOOKUP(VLOOKUP($A92, 'E4 TB Allocation Details'!$A$18:$L$214, MATCH("Customer ID", 'E4 TB Allocation Details'!$A$18:$L$18, 0),FALSE), 'E2 Allocators'!$B$15:$W$358, MATCH('O5 Details by Class &amp; Accounts'!AO$18, 'E2 Allocators'!$B$15:$W$15, 0),FALSE)*$G92)</f>
        <v>0</v>
      </c>
      <c r="AP92" s="1322">
        <f>IF(ISERROR(VLOOKUP(VLOOKUP($A92, 'E4 TB Allocation Details'!$A$18:$L$214, MATCH("Customer ID", 'E4 TB Allocation Details'!$A$18:$L$18, 0),FALSE), 'E2 Allocators'!$B$15:$W$358, MATCH('O5 Details by Class &amp; Accounts'!AP$18, 'E2 Allocators'!$B$15:$W$15, 0),FALSE)*$G92), 0, VLOOKUP(VLOOKUP($A92, 'E4 TB Allocation Details'!$A$18:$L$214, MATCH("Customer ID", 'E4 TB Allocation Details'!$A$18:$L$18, 0),FALSE), 'E2 Allocators'!$B$15:$W$358, MATCH('O5 Details by Class &amp; Accounts'!AP$18, 'E2 Allocators'!$B$15:$W$15, 0),FALSE)*$G92)</f>
        <v>0</v>
      </c>
      <c r="AQ92" s="1322">
        <f>IF(ISERROR(VLOOKUP(VLOOKUP($A92, 'E4 TB Allocation Details'!$A$18:$L$214, MATCH("Customer ID", 'E4 TB Allocation Details'!$A$18:$L$18, 0),FALSE), 'E2 Allocators'!$B$15:$W$358, MATCH('O5 Details by Class &amp; Accounts'!AQ$18, 'E2 Allocators'!$B$15:$W$15, 0),FALSE)*$G92), 0, VLOOKUP(VLOOKUP($A92, 'E4 TB Allocation Details'!$A$18:$L$214, MATCH("Customer ID", 'E4 TB Allocation Details'!$A$18:$L$18, 0),FALSE), 'E2 Allocators'!$B$15:$W$358, MATCH('O5 Details by Class &amp; Accounts'!AQ$18, 'E2 Allocators'!$B$15:$W$15, 0),FALSE)*$G92)</f>
        <v>0</v>
      </c>
      <c r="AR92" s="1322">
        <f>IF(ISERROR(VLOOKUP(VLOOKUP($A92, 'E4 TB Allocation Details'!$A$18:$L$214, MATCH("Customer ID", 'E4 TB Allocation Details'!$A$18:$L$18, 0),FALSE), 'E2 Allocators'!$B$15:$W$358, MATCH('O5 Details by Class &amp; Accounts'!AR$18, 'E2 Allocators'!$B$15:$W$15, 0),FALSE)*$G92), 0, VLOOKUP(VLOOKUP($A92, 'E4 TB Allocation Details'!$A$18:$L$214, MATCH("Customer ID", 'E4 TB Allocation Details'!$A$18:$L$18, 0),FALSE), 'E2 Allocators'!$B$15:$W$358, MATCH('O5 Details by Class &amp; Accounts'!AR$18, 'E2 Allocators'!$B$15:$W$15, 0),FALSE)*$G92)</f>
        <v>0</v>
      </c>
      <c r="AS92" s="1322">
        <f>IF(ISERROR(VLOOKUP(VLOOKUP($A92, 'E4 TB Allocation Details'!$A$18:$L$214, MATCH("Customer ID", 'E4 TB Allocation Details'!$A$18:$L$18, 0),FALSE), 'E2 Allocators'!$B$15:$W$358, MATCH('O5 Details by Class &amp; Accounts'!AS$18, 'E2 Allocators'!$B$15:$W$15, 0),FALSE)*$G92), 0, VLOOKUP(VLOOKUP($A92, 'E4 TB Allocation Details'!$A$18:$L$214, MATCH("Customer ID", 'E4 TB Allocation Details'!$A$18:$L$18, 0),FALSE), 'E2 Allocators'!$B$15:$W$358, MATCH('O5 Details by Class &amp; Accounts'!AS$18, 'E2 Allocators'!$B$15:$W$15, 0),FALSE)*$G92)</f>
        <v>0</v>
      </c>
      <c r="AT92" s="1322">
        <f>IF(ISERROR(VLOOKUP(VLOOKUP($A92, 'E4 TB Allocation Details'!$A$18:$L$214, MATCH("Customer ID", 'E4 TB Allocation Details'!$A$18:$L$18, 0),FALSE), 'E2 Allocators'!$B$15:$W$358, MATCH('O5 Details by Class &amp; Accounts'!AT$18, 'E2 Allocators'!$B$15:$W$15, 0),FALSE)*$G92), 0, VLOOKUP(VLOOKUP($A92, 'E4 TB Allocation Details'!$A$18:$L$214, MATCH("Customer ID", 'E4 TB Allocation Details'!$A$18:$L$18, 0),FALSE), 'E2 Allocators'!$B$15:$W$358, MATCH('O5 Details by Class &amp; Accounts'!AT$18, 'E2 Allocators'!$B$15:$W$15, 0),FALSE)*$G92)</f>
        <v>0</v>
      </c>
      <c r="AU92" s="1322">
        <f>IF(ISERROR(VLOOKUP(VLOOKUP($A92, 'E4 TB Allocation Details'!$A$18:$L$214, MATCH("Customer ID", 'E4 TB Allocation Details'!$A$18:$L$18, 0),FALSE), 'E2 Allocators'!$B$15:$W$358, MATCH('O5 Details by Class &amp; Accounts'!AU$18, 'E2 Allocators'!$B$15:$W$15, 0),FALSE)*$G92), 0, VLOOKUP(VLOOKUP($A92, 'E4 TB Allocation Details'!$A$18:$L$214, MATCH("Customer ID", 'E4 TB Allocation Details'!$A$18:$L$18, 0),FALSE), 'E2 Allocators'!$B$15:$W$358, MATCH('O5 Details by Class &amp; Accounts'!AU$18, 'E2 Allocators'!$B$15:$W$15, 0),FALSE)*$G92)</f>
        <v>0</v>
      </c>
      <c r="AV92" s="1322">
        <f>IF(ISERROR(VLOOKUP(VLOOKUP($A92, 'E4 TB Allocation Details'!$A$18:$L$214, MATCH("Customer ID", 'E4 TB Allocation Details'!$A$18:$L$18, 0),FALSE), 'E2 Allocators'!$B$15:$W$358, MATCH('O5 Details by Class &amp; Accounts'!AV$18, 'E2 Allocators'!$B$15:$W$15, 0),FALSE)*$G92), 0, VLOOKUP(VLOOKUP($A92, 'E4 TB Allocation Details'!$A$18:$L$214, MATCH("Customer ID", 'E4 TB Allocation Details'!$A$18:$L$18, 0),FALSE), 'E2 Allocators'!$B$15:$W$358, MATCH('O5 Details by Class &amp; Accounts'!AV$18, 'E2 Allocators'!$B$15:$W$15, 0),FALSE)*$G92)</f>
        <v>0</v>
      </c>
      <c r="AW92" s="1322">
        <f>IF(ISERROR(VLOOKUP(VLOOKUP($A92, 'E4 TB Allocation Details'!$A$18:$L$214, MATCH("Customer ID", 'E4 TB Allocation Details'!$A$18:$L$18, 0),FALSE), 'E2 Allocators'!$B$15:$W$358, MATCH('O5 Details by Class &amp; Accounts'!AW$18, 'E2 Allocators'!$B$15:$W$15, 0),FALSE)*$G92), 0, VLOOKUP(VLOOKUP($A92, 'E4 TB Allocation Details'!$A$18:$L$214, MATCH("Customer ID", 'E4 TB Allocation Details'!$A$18:$L$18, 0),FALSE), 'E2 Allocators'!$B$15:$W$358, MATCH('O5 Details by Class &amp; Accounts'!AW$18, 'E2 Allocators'!$B$15:$W$15, 0),FALSE)*$G92)</f>
        <v>0</v>
      </c>
      <c r="AX92" s="1322">
        <f t="shared" si="22"/>
        <v>0</v>
      </c>
      <c r="AY92" s="1322">
        <f>IF(ISERROR(VLOOKUP(VLOOKUP($A92, 'E4 TB Allocation Details'!$A$18:$L$214, MATCH("Misc ID", 'E4 TB Allocation Details'!$A$18:$L$18, 0),FALSE), 'E2 Allocators'!$B$15:$W$358, MATCH('O5 Details by Class &amp; Accounts'!AY$18, 'E2 Allocators'!$B$15:$W$15, 0),FALSE)*$E92), 0, VLOOKUP(VLOOKUP($A92, 'E4 TB Allocation Details'!$A$18:$L$214, MATCH("Misc ID", 'E4 TB Allocation Details'!$A$18:$L$18, 0),FALSE), 'E2 Allocators'!$B$15:$W$358, MATCH('O5 Details by Class &amp; Accounts'!AY$18, 'E2 Allocators'!$B$15:$W$15, 0),FALSE)*$E92)</f>
        <v>0</v>
      </c>
      <c r="AZ92" s="1322">
        <f>IF(ISERROR(VLOOKUP(VLOOKUP($A92, 'E4 TB Allocation Details'!$A$18:$L$214, MATCH("Misc ID", 'E4 TB Allocation Details'!$A$18:$L$18, 0),FALSE), 'E2 Allocators'!$B$15:$W$358, MATCH('O5 Details by Class &amp; Accounts'!AZ$18, 'E2 Allocators'!$B$15:$W$15, 0),FALSE)*$E92), 0, VLOOKUP(VLOOKUP($A92, 'E4 TB Allocation Details'!$A$18:$L$214, MATCH("Misc ID", 'E4 TB Allocation Details'!$A$18:$L$18, 0),FALSE), 'E2 Allocators'!$B$15:$W$358, MATCH('O5 Details by Class &amp; Accounts'!AZ$18, 'E2 Allocators'!$B$15:$W$15, 0),FALSE)*$E92)</f>
        <v>0</v>
      </c>
      <c r="BA92" s="1322">
        <f>IF(ISERROR(VLOOKUP(VLOOKUP($A92, 'E4 TB Allocation Details'!$A$18:$L$214, MATCH("Misc ID", 'E4 TB Allocation Details'!$A$18:$L$18, 0),FALSE), 'E2 Allocators'!$B$15:$W$358, MATCH('O5 Details by Class &amp; Accounts'!BA$18, 'E2 Allocators'!$B$15:$W$15, 0),FALSE)*$E92), 0, VLOOKUP(VLOOKUP($A92, 'E4 TB Allocation Details'!$A$18:$L$214, MATCH("Misc ID", 'E4 TB Allocation Details'!$A$18:$L$18, 0),FALSE), 'E2 Allocators'!$B$15:$W$358, MATCH('O5 Details by Class &amp; Accounts'!BA$18, 'E2 Allocators'!$B$15:$W$15, 0),FALSE)*$E92)</f>
        <v>0</v>
      </c>
      <c r="BB92" s="1322">
        <f>IF(ISERROR(VLOOKUP(VLOOKUP($A92, 'E4 TB Allocation Details'!$A$18:$L$214, MATCH("Misc ID", 'E4 TB Allocation Details'!$A$18:$L$18, 0),FALSE), 'E2 Allocators'!$B$15:$W$358, MATCH('O5 Details by Class &amp; Accounts'!BB$18, 'E2 Allocators'!$B$15:$W$15, 0),FALSE)*$E92), 0, VLOOKUP(VLOOKUP($A92, 'E4 TB Allocation Details'!$A$18:$L$214, MATCH("Misc ID", 'E4 TB Allocation Details'!$A$18:$L$18, 0),FALSE), 'E2 Allocators'!$B$15:$W$358, MATCH('O5 Details by Class &amp; Accounts'!BB$18, 'E2 Allocators'!$B$15:$W$15, 0),FALSE)*$E92)</f>
        <v>0</v>
      </c>
      <c r="BC92" s="1322">
        <f>IF(ISERROR(VLOOKUP(VLOOKUP($A92, 'E4 TB Allocation Details'!$A$18:$L$214, MATCH("Misc ID", 'E4 TB Allocation Details'!$A$18:$L$18, 0),FALSE), 'E2 Allocators'!$B$15:$W$358, MATCH('O5 Details by Class &amp; Accounts'!BC$18, 'E2 Allocators'!$B$15:$W$15, 0),FALSE)*$E92), 0, VLOOKUP(VLOOKUP($A92, 'E4 TB Allocation Details'!$A$18:$L$214, MATCH("Misc ID", 'E4 TB Allocation Details'!$A$18:$L$18, 0),FALSE), 'E2 Allocators'!$B$15:$W$358, MATCH('O5 Details by Class &amp; Accounts'!BC$18, 'E2 Allocators'!$B$15:$W$15, 0),FALSE)*$E92)</f>
        <v>0</v>
      </c>
      <c r="BD92" s="1322">
        <f>IF(ISERROR(VLOOKUP(VLOOKUP($A92, 'E4 TB Allocation Details'!$A$18:$L$214, MATCH("Misc ID", 'E4 TB Allocation Details'!$A$18:$L$18, 0),FALSE), 'E2 Allocators'!$B$15:$W$358, MATCH('O5 Details by Class &amp; Accounts'!BD$18, 'E2 Allocators'!$B$15:$W$15, 0),FALSE)*$E92), 0, VLOOKUP(VLOOKUP($A92, 'E4 TB Allocation Details'!$A$18:$L$214, MATCH("Misc ID", 'E4 TB Allocation Details'!$A$18:$L$18, 0),FALSE), 'E2 Allocators'!$B$15:$W$358, MATCH('O5 Details by Class &amp; Accounts'!BD$18, 'E2 Allocators'!$B$15:$W$15, 0),FALSE)*$E92)</f>
        <v>0</v>
      </c>
      <c r="BE92" s="1322">
        <f>IF(ISERROR(VLOOKUP(VLOOKUP($A92, 'E4 TB Allocation Details'!$A$18:$L$214, MATCH("Misc ID", 'E4 TB Allocation Details'!$A$18:$L$18, 0),FALSE), 'E2 Allocators'!$B$15:$W$358, MATCH('O5 Details by Class &amp; Accounts'!BE$18, 'E2 Allocators'!$B$15:$W$15, 0),FALSE)*$E92), 0, VLOOKUP(VLOOKUP($A92, 'E4 TB Allocation Details'!$A$18:$L$214, MATCH("Misc ID", 'E4 TB Allocation Details'!$A$18:$L$18, 0),FALSE), 'E2 Allocators'!$B$15:$W$358, MATCH('O5 Details by Class &amp; Accounts'!BE$18, 'E2 Allocators'!$B$15:$W$15, 0),FALSE)*$E92)</f>
        <v>0</v>
      </c>
      <c r="BF92" s="1322">
        <f>IF(ISERROR(VLOOKUP(VLOOKUP($A92, 'E4 TB Allocation Details'!$A$18:$L$214, MATCH("Misc ID", 'E4 TB Allocation Details'!$A$18:$L$18, 0),FALSE), 'E2 Allocators'!$B$15:$W$358, MATCH('O5 Details by Class &amp; Accounts'!BF$18, 'E2 Allocators'!$B$15:$W$15, 0),FALSE)*$E92), 0, VLOOKUP(VLOOKUP($A92, 'E4 TB Allocation Details'!$A$18:$L$214, MATCH("Misc ID", 'E4 TB Allocation Details'!$A$18:$L$18, 0),FALSE), 'E2 Allocators'!$B$15:$W$358, MATCH('O5 Details by Class &amp; Accounts'!BF$18, 'E2 Allocators'!$B$15:$W$15, 0),FALSE)*$E92)</f>
        <v>0</v>
      </c>
      <c r="BG92" s="1322">
        <f>IF(ISERROR(VLOOKUP(VLOOKUP($A92, 'E4 TB Allocation Details'!$A$18:$L$214, MATCH("Misc ID", 'E4 TB Allocation Details'!$A$18:$L$18, 0),FALSE), 'E2 Allocators'!$B$15:$W$358, MATCH('O5 Details by Class &amp; Accounts'!BG$18, 'E2 Allocators'!$B$15:$W$15, 0),FALSE)*$E92), 0, VLOOKUP(VLOOKUP($A92, 'E4 TB Allocation Details'!$A$18:$L$214, MATCH("Misc ID", 'E4 TB Allocation Details'!$A$18:$L$18, 0),FALSE), 'E2 Allocators'!$B$15:$W$358, MATCH('O5 Details by Class &amp; Accounts'!BG$18, 'E2 Allocators'!$B$15:$W$15, 0),FALSE)*$E92)</f>
        <v>0</v>
      </c>
      <c r="BH92" s="1322">
        <f>IF(ISERROR(VLOOKUP(VLOOKUP($A92, 'E4 TB Allocation Details'!$A$18:$L$214, MATCH("Misc ID", 'E4 TB Allocation Details'!$A$18:$L$18, 0),FALSE), 'E2 Allocators'!$B$15:$W$358, MATCH('O5 Details by Class &amp; Accounts'!BH$18, 'E2 Allocators'!$B$15:$W$15, 0),FALSE)*$E92), 0, VLOOKUP(VLOOKUP($A92, 'E4 TB Allocation Details'!$A$18:$L$214, MATCH("Misc ID", 'E4 TB Allocation Details'!$A$18:$L$18, 0),FALSE), 'E2 Allocators'!$B$15:$W$358, MATCH('O5 Details by Class &amp; Accounts'!BH$18, 'E2 Allocators'!$B$15:$W$15, 0),FALSE)*$E92)</f>
        <v>0</v>
      </c>
      <c r="BI92" s="1322">
        <f>IF(ISERROR(VLOOKUP(VLOOKUP($A92, 'E4 TB Allocation Details'!$A$18:$L$214, MATCH("Misc ID", 'E4 TB Allocation Details'!$A$18:$L$18, 0),FALSE), 'E2 Allocators'!$B$15:$W$358, MATCH('O5 Details by Class &amp; Accounts'!BI$18, 'E2 Allocators'!$B$15:$W$15, 0),FALSE)*$E92), 0, VLOOKUP(VLOOKUP($A92, 'E4 TB Allocation Details'!$A$18:$L$214, MATCH("Misc ID", 'E4 TB Allocation Details'!$A$18:$L$18, 0),FALSE), 'E2 Allocators'!$B$15:$W$358, MATCH('O5 Details by Class &amp; Accounts'!BI$18, 'E2 Allocators'!$B$15:$W$15, 0),FALSE)*$E92)</f>
        <v>0</v>
      </c>
      <c r="BJ92" s="1322">
        <f>IF(ISERROR(VLOOKUP(VLOOKUP($A92, 'E4 TB Allocation Details'!$A$18:$L$214, MATCH("Misc ID", 'E4 TB Allocation Details'!$A$18:$L$18, 0),FALSE), 'E2 Allocators'!$B$15:$W$358, MATCH('O5 Details by Class &amp; Accounts'!BJ$18, 'E2 Allocators'!$B$15:$W$15, 0),FALSE)*$E92), 0, VLOOKUP(VLOOKUP($A92, 'E4 TB Allocation Details'!$A$18:$L$214, MATCH("Misc ID", 'E4 TB Allocation Details'!$A$18:$L$18, 0),FALSE), 'E2 Allocators'!$B$15:$W$358, MATCH('O5 Details by Class &amp; Accounts'!BJ$18, 'E2 Allocators'!$B$15:$W$15, 0),FALSE)*$E92)</f>
        <v>0</v>
      </c>
      <c r="BK92" s="1322">
        <f>IF(ISERROR(VLOOKUP(VLOOKUP($A92, 'E4 TB Allocation Details'!$A$18:$L$214, MATCH("Misc ID", 'E4 TB Allocation Details'!$A$18:$L$18, 0),FALSE), 'E2 Allocators'!$B$15:$W$358, MATCH('O5 Details by Class &amp; Accounts'!BK$18, 'E2 Allocators'!$B$15:$W$15, 0),FALSE)*$E92), 0, VLOOKUP(VLOOKUP($A92, 'E4 TB Allocation Details'!$A$18:$L$214, MATCH("Misc ID", 'E4 TB Allocation Details'!$A$18:$L$18, 0),FALSE), 'E2 Allocators'!$B$15:$W$358, MATCH('O5 Details by Class &amp; Accounts'!BK$18, 'E2 Allocators'!$B$15:$W$15, 0),FALSE)*$E92)</f>
        <v>0</v>
      </c>
      <c r="BL92" s="1322">
        <f>IF(ISERROR(VLOOKUP(VLOOKUP($A92, 'E4 TB Allocation Details'!$A$18:$L$214, MATCH("Misc ID", 'E4 TB Allocation Details'!$A$18:$L$18, 0),FALSE), 'E2 Allocators'!$B$15:$W$358, MATCH('O5 Details by Class &amp; Accounts'!BL$18, 'E2 Allocators'!$B$15:$W$15, 0),FALSE)*$E92), 0, VLOOKUP(VLOOKUP($A92, 'E4 TB Allocation Details'!$A$18:$L$214, MATCH("Misc ID", 'E4 TB Allocation Details'!$A$18:$L$18, 0),FALSE), 'E2 Allocators'!$B$15:$W$358, MATCH('O5 Details by Class &amp; Accounts'!BL$18, 'E2 Allocators'!$B$15:$W$15, 0),FALSE)*$E92)</f>
        <v>0</v>
      </c>
      <c r="BM92" s="1322">
        <f>IF(ISERROR(VLOOKUP(VLOOKUP($A92, 'E4 TB Allocation Details'!$A$18:$L$214, MATCH("Misc ID", 'E4 TB Allocation Details'!$A$18:$L$18, 0),FALSE), 'E2 Allocators'!$B$15:$W$358, MATCH('O5 Details by Class &amp; Accounts'!BM$18, 'E2 Allocators'!$B$15:$W$15, 0),FALSE)*$E92), 0, VLOOKUP(VLOOKUP($A92, 'E4 TB Allocation Details'!$A$18:$L$214, MATCH("Misc ID", 'E4 TB Allocation Details'!$A$18:$L$18, 0),FALSE), 'E2 Allocators'!$B$15:$W$358, MATCH('O5 Details by Class &amp; Accounts'!BM$18, 'E2 Allocators'!$B$15:$W$15, 0),FALSE)*$E92)</f>
        <v>0</v>
      </c>
      <c r="BN92" s="1322">
        <f>IF(ISERROR(VLOOKUP(VLOOKUP($A92, 'E4 TB Allocation Details'!$A$18:$L$214, MATCH("Misc ID", 'E4 TB Allocation Details'!$A$18:$L$18, 0),FALSE), 'E2 Allocators'!$B$15:$W$358, MATCH('O5 Details by Class &amp; Accounts'!BN$18, 'E2 Allocators'!$B$15:$W$15, 0),FALSE)*$E92), 0, VLOOKUP(VLOOKUP($A92, 'E4 TB Allocation Details'!$A$18:$L$214, MATCH("Misc ID", 'E4 TB Allocation Details'!$A$18:$L$18, 0),FALSE), 'E2 Allocators'!$B$15:$W$358, MATCH('O5 Details by Class &amp; Accounts'!BN$18, 'E2 Allocators'!$B$15:$W$15, 0),FALSE)*$E92)</f>
        <v>0</v>
      </c>
      <c r="BO92" s="1322">
        <f>IF(ISERROR(VLOOKUP(VLOOKUP($A92, 'E4 TB Allocation Details'!$A$18:$L$214, MATCH("Misc ID", 'E4 TB Allocation Details'!$A$18:$L$18, 0),FALSE), 'E2 Allocators'!$B$15:$W$358, MATCH('O5 Details by Class &amp; Accounts'!BO$18, 'E2 Allocators'!$B$15:$W$15, 0),FALSE)*$E92), 0, VLOOKUP(VLOOKUP($A92, 'E4 TB Allocation Details'!$A$18:$L$214, MATCH("Misc ID", 'E4 TB Allocation Details'!$A$18:$L$18, 0),FALSE), 'E2 Allocators'!$B$15:$W$358, MATCH('O5 Details by Class &amp; Accounts'!BO$18, 'E2 Allocators'!$B$15:$W$15, 0),FALSE)*$E92)</f>
        <v>0</v>
      </c>
      <c r="BP92" s="1322">
        <f>IF(ISERROR(VLOOKUP(VLOOKUP($A92, 'E4 TB Allocation Details'!$A$18:$L$214, MATCH("Misc ID", 'E4 TB Allocation Details'!$A$18:$L$18, 0),FALSE), 'E2 Allocators'!$B$15:$W$358, MATCH('O5 Details by Class &amp; Accounts'!BP$18, 'E2 Allocators'!$B$15:$W$15, 0),FALSE)*$E92), 0, VLOOKUP(VLOOKUP($A92, 'E4 TB Allocation Details'!$A$18:$L$214, MATCH("Misc ID", 'E4 TB Allocation Details'!$A$18:$L$18, 0),FALSE), 'E2 Allocators'!$B$15:$W$358, MATCH('O5 Details by Class &amp; Accounts'!BP$18, 'E2 Allocators'!$B$15:$W$15, 0),FALSE)*$E92)</f>
        <v>0</v>
      </c>
      <c r="BQ92" s="1322">
        <f>IF(ISERROR(VLOOKUP(VLOOKUP($A92, 'E4 TB Allocation Details'!$A$18:$L$214, MATCH("Misc ID", 'E4 TB Allocation Details'!$A$18:$L$18, 0),FALSE), 'E2 Allocators'!$B$15:$W$358, MATCH('O5 Details by Class &amp; Accounts'!BQ$18, 'E2 Allocators'!$B$15:$W$15, 0),FALSE)*$E92), 0, VLOOKUP(VLOOKUP($A92, 'E4 TB Allocation Details'!$A$18:$L$214, MATCH("Misc ID", 'E4 TB Allocation Details'!$A$18:$L$18, 0),FALSE), 'E2 Allocators'!$B$15:$W$358, MATCH('O5 Details by Class &amp; Accounts'!BQ$18, 'E2 Allocators'!$B$15:$W$15, 0),FALSE)*$E92)</f>
        <v>0</v>
      </c>
      <c r="BR92" s="1322">
        <f>IF(ISERROR(VLOOKUP(VLOOKUP($A92, 'E4 TB Allocation Details'!$A$18:$L$214, MATCH("Misc ID", 'E4 TB Allocation Details'!$A$18:$L$18, 0),FALSE), 'E2 Allocators'!$B$15:$W$358, MATCH('O5 Details by Class &amp; Accounts'!BR$18, 'E2 Allocators'!$B$15:$W$15, 0),FALSE)*$E92), 0, VLOOKUP(VLOOKUP($A92, 'E4 TB Allocation Details'!$A$18:$L$214, MATCH("Misc ID", 'E4 TB Allocation Details'!$A$18:$L$18, 0),FALSE), 'E2 Allocators'!$B$15:$W$358, MATCH('O5 Details by Class &amp; Accounts'!BR$18, 'E2 Allocators'!$B$15:$W$15, 0),FALSE)*$E92)</f>
        <v>0</v>
      </c>
      <c r="BS92" s="1322">
        <f t="shared" si="23"/>
        <v>0</v>
      </c>
      <c r="BT92" s="1322">
        <f>IF(ISERROR(VLOOKUP(VLOOKUP($A92, 'E4 TB Allocation Details'!$A$18:$L$214, MATCH("A &amp; G ID", 'E4 TB Allocation Details'!$A$18:$L$18, 0),FALSE), 'E2 Allocators'!$B$15:$W$358, MATCH('O5 Details by Class &amp; Accounts'!BT$18, 'E2 Allocators'!$B$15:$W$15, 0),FALSE)*$E92), 0, VLOOKUP(VLOOKUP($A92, 'E4 TB Allocation Details'!$A$18:$L$214, MATCH("A &amp; G ID", 'E4 TB Allocation Details'!$A$18:$L$18, 0),FALSE), 'E2 Allocators'!$B$15:$W$358, MATCH('O5 Details by Class &amp; Accounts'!BT$18, 'E2 Allocators'!$B$15:$W$15, 0),FALSE)*$E92)</f>
        <v>0</v>
      </c>
      <c r="BU92" s="1322">
        <f>IF(ISERROR(VLOOKUP(VLOOKUP($A92, 'E4 TB Allocation Details'!$A$18:$L$214, MATCH("A &amp; G ID", 'E4 TB Allocation Details'!$A$18:$L$18, 0),FALSE), 'E2 Allocators'!$B$15:$W$358, MATCH('O5 Details by Class &amp; Accounts'!BU$18, 'E2 Allocators'!$B$15:$W$15, 0),FALSE)*$E92), 0, VLOOKUP(VLOOKUP($A92, 'E4 TB Allocation Details'!$A$18:$L$214, MATCH("A &amp; G ID", 'E4 TB Allocation Details'!$A$18:$L$18, 0),FALSE), 'E2 Allocators'!$B$15:$W$358, MATCH('O5 Details by Class &amp; Accounts'!BU$18, 'E2 Allocators'!$B$15:$W$15, 0),FALSE)*$E92)</f>
        <v>0</v>
      </c>
      <c r="BV92" s="1322">
        <f>IF(ISERROR(VLOOKUP(VLOOKUP($A92, 'E4 TB Allocation Details'!$A$18:$L$214, MATCH("A &amp; G ID", 'E4 TB Allocation Details'!$A$18:$L$18, 0),FALSE), 'E2 Allocators'!$B$15:$W$358, MATCH('O5 Details by Class &amp; Accounts'!BV$18, 'E2 Allocators'!$B$15:$W$15, 0),FALSE)*$E92), 0, VLOOKUP(VLOOKUP($A92, 'E4 TB Allocation Details'!$A$18:$L$214, MATCH("A &amp; G ID", 'E4 TB Allocation Details'!$A$18:$L$18, 0),FALSE), 'E2 Allocators'!$B$15:$W$358, MATCH('O5 Details by Class &amp; Accounts'!BV$18, 'E2 Allocators'!$B$15:$W$15, 0),FALSE)*$E92)</f>
        <v>0</v>
      </c>
      <c r="BW92" s="1322">
        <f>IF(ISERROR(VLOOKUP(VLOOKUP($A92, 'E4 TB Allocation Details'!$A$18:$L$214, MATCH("A &amp; G ID", 'E4 TB Allocation Details'!$A$18:$L$18, 0),FALSE), 'E2 Allocators'!$B$15:$W$358, MATCH('O5 Details by Class &amp; Accounts'!BW$18, 'E2 Allocators'!$B$15:$W$15, 0),FALSE)*$E92), 0, VLOOKUP(VLOOKUP($A92, 'E4 TB Allocation Details'!$A$18:$L$214, MATCH("A &amp; G ID", 'E4 TB Allocation Details'!$A$18:$L$18, 0),FALSE), 'E2 Allocators'!$B$15:$W$358, MATCH('O5 Details by Class &amp; Accounts'!BW$18, 'E2 Allocators'!$B$15:$W$15, 0),FALSE)*$E92)</f>
        <v>0</v>
      </c>
      <c r="BX92" s="1322">
        <f>IF(ISERROR(VLOOKUP(VLOOKUP($A92, 'E4 TB Allocation Details'!$A$18:$L$214, MATCH("A &amp; G ID", 'E4 TB Allocation Details'!$A$18:$L$18, 0),FALSE), 'E2 Allocators'!$B$15:$W$358, MATCH('O5 Details by Class &amp; Accounts'!BX$18, 'E2 Allocators'!$B$15:$W$15, 0),FALSE)*$E92), 0, VLOOKUP(VLOOKUP($A92, 'E4 TB Allocation Details'!$A$18:$L$214, MATCH("A &amp; G ID", 'E4 TB Allocation Details'!$A$18:$L$18, 0),FALSE), 'E2 Allocators'!$B$15:$W$358, MATCH('O5 Details by Class &amp; Accounts'!BX$18, 'E2 Allocators'!$B$15:$W$15, 0),FALSE)*$E92)</f>
        <v>0</v>
      </c>
      <c r="BY92" s="1322">
        <f>IF(ISERROR(VLOOKUP(VLOOKUP($A92, 'E4 TB Allocation Details'!$A$18:$L$214, MATCH("A &amp; G ID", 'E4 TB Allocation Details'!$A$18:$L$18, 0),FALSE), 'E2 Allocators'!$B$15:$W$358, MATCH('O5 Details by Class &amp; Accounts'!BY$18, 'E2 Allocators'!$B$15:$W$15, 0),FALSE)*$E92), 0, VLOOKUP(VLOOKUP($A92, 'E4 TB Allocation Details'!$A$18:$L$214, MATCH("A &amp; G ID", 'E4 TB Allocation Details'!$A$18:$L$18, 0),FALSE), 'E2 Allocators'!$B$15:$W$358, MATCH('O5 Details by Class &amp; Accounts'!BY$18, 'E2 Allocators'!$B$15:$W$15, 0),FALSE)*$E92)</f>
        <v>0</v>
      </c>
      <c r="BZ92" s="1322">
        <f>IF(ISERROR(VLOOKUP(VLOOKUP($A92, 'E4 TB Allocation Details'!$A$18:$L$214, MATCH("A &amp; G ID", 'E4 TB Allocation Details'!$A$18:$L$18, 0),FALSE), 'E2 Allocators'!$B$15:$W$358, MATCH('O5 Details by Class &amp; Accounts'!BZ$18, 'E2 Allocators'!$B$15:$W$15, 0),FALSE)*$E92), 0, VLOOKUP(VLOOKUP($A92, 'E4 TB Allocation Details'!$A$18:$L$214, MATCH("A &amp; G ID", 'E4 TB Allocation Details'!$A$18:$L$18, 0),FALSE), 'E2 Allocators'!$B$15:$W$358, MATCH('O5 Details by Class &amp; Accounts'!BZ$18, 'E2 Allocators'!$B$15:$W$15, 0),FALSE)*$E92)</f>
        <v>0</v>
      </c>
      <c r="CA92" s="1322">
        <f>IF(ISERROR(VLOOKUP(VLOOKUP($A92, 'E4 TB Allocation Details'!$A$18:$L$214, MATCH("A &amp; G ID", 'E4 TB Allocation Details'!$A$18:$L$18, 0),FALSE), 'E2 Allocators'!$B$15:$W$358, MATCH('O5 Details by Class &amp; Accounts'!CA$18, 'E2 Allocators'!$B$15:$W$15, 0),FALSE)*$E92), 0, VLOOKUP(VLOOKUP($A92, 'E4 TB Allocation Details'!$A$18:$L$214, MATCH("A &amp; G ID", 'E4 TB Allocation Details'!$A$18:$L$18, 0),FALSE), 'E2 Allocators'!$B$15:$W$358, MATCH('O5 Details by Class &amp; Accounts'!CA$18, 'E2 Allocators'!$B$15:$W$15, 0),FALSE)*$E92)</f>
        <v>0</v>
      </c>
      <c r="CB92" s="1322">
        <f>IF(ISERROR(VLOOKUP(VLOOKUP($A92, 'E4 TB Allocation Details'!$A$18:$L$214, MATCH("A &amp; G ID", 'E4 TB Allocation Details'!$A$18:$L$18, 0),FALSE), 'E2 Allocators'!$B$15:$W$358, MATCH('O5 Details by Class &amp; Accounts'!CB$18, 'E2 Allocators'!$B$15:$W$15, 0),FALSE)*$E92), 0, VLOOKUP(VLOOKUP($A92, 'E4 TB Allocation Details'!$A$18:$L$214, MATCH("A &amp; G ID", 'E4 TB Allocation Details'!$A$18:$L$18, 0),FALSE), 'E2 Allocators'!$B$15:$W$358, MATCH('O5 Details by Class &amp; Accounts'!CB$18, 'E2 Allocators'!$B$15:$W$15, 0),FALSE)*$E92)</f>
        <v>0</v>
      </c>
      <c r="CC92" s="1322">
        <f>IF(ISERROR(VLOOKUP(VLOOKUP($A92, 'E4 TB Allocation Details'!$A$18:$L$214, MATCH("A &amp; G ID", 'E4 TB Allocation Details'!$A$18:$L$18, 0),FALSE), 'E2 Allocators'!$B$15:$W$358, MATCH('O5 Details by Class &amp; Accounts'!CC$18, 'E2 Allocators'!$B$15:$W$15, 0),FALSE)*$E92), 0, VLOOKUP(VLOOKUP($A92, 'E4 TB Allocation Details'!$A$18:$L$214, MATCH("A &amp; G ID", 'E4 TB Allocation Details'!$A$18:$L$18, 0),FALSE), 'E2 Allocators'!$B$15:$W$358, MATCH('O5 Details by Class &amp; Accounts'!CC$18, 'E2 Allocators'!$B$15:$W$15, 0),FALSE)*$E92)</f>
        <v>0</v>
      </c>
      <c r="CD92" s="1322">
        <f>IF(ISERROR(VLOOKUP(VLOOKUP($A92, 'E4 TB Allocation Details'!$A$18:$L$214, MATCH("A &amp; G ID", 'E4 TB Allocation Details'!$A$18:$L$18, 0),FALSE), 'E2 Allocators'!$B$15:$W$358, MATCH('O5 Details by Class &amp; Accounts'!CD$18, 'E2 Allocators'!$B$15:$W$15, 0),FALSE)*$E92), 0, VLOOKUP(VLOOKUP($A92, 'E4 TB Allocation Details'!$A$18:$L$214, MATCH("A &amp; G ID", 'E4 TB Allocation Details'!$A$18:$L$18, 0),FALSE), 'E2 Allocators'!$B$15:$W$358, MATCH('O5 Details by Class &amp; Accounts'!CD$18, 'E2 Allocators'!$B$15:$W$15, 0),FALSE)*$E92)</f>
        <v>0</v>
      </c>
      <c r="CE92" s="1322">
        <f>IF(ISERROR(VLOOKUP(VLOOKUP($A92, 'E4 TB Allocation Details'!$A$18:$L$214, MATCH("A &amp; G ID", 'E4 TB Allocation Details'!$A$18:$L$18, 0),FALSE), 'E2 Allocators'!$B$15:$W$358, MATCH('O5 Details by Class &amp; Accounts'!CE$18, 'E2 Allocators'!$B$15:$W$15, 0),FALSE)*$E92), 0, VLOOKUP(VLOOKUP($A92, 'E4 TB Allocation Details'!$A$18:$L$214, MATCH("A &amp; G ID", 'E4 TB Allocation Details'!$A$18:$L$18, 0),FALSE), 'E2 Allocators'!$B$15:$W$358, MATCH('O5 Details by Class &amp; Accounts'!CE$18, 'E2 Allocators'!$B$15:$W$15, 0),FALSE)*$E92)</f>
        <v>0</v>
      </c>
      <c r="CF92" s="1322">
        <f>IF(ISERROR(VLOOKUP(VLOOKUP($A92, 'E4 TB Allocation Details'!$A$18:$L$214, MATCH("A &amp; G ID", 'E4 TB Allocation Details'!$A$18:$L$18, 0),FALSE), 'E2 Allocators'!$B$15:$W$358, MATCH('O5 Details by Class &amp; Accounts'!CF$18, 'E2 Allocators'!$B$15:$W$15, 0),FALSE)*$E92), 0, VLOOKUP(VLOOKUP($A92, 'E4 TB Allocation Details'!$A$18:$L$214, MATCH("A &amp; G ID", 'E4 TB Allocation Details'!$A$18:$L$18, 0),FALSE), 'E2 Allocators'!$B$15:$W$358, MATCH('O5 Details by Class &amp; Accounts'!CF$18, 'E2 Allocators'!$B$15:$W$15, 0),FALSE)*$E92)</f>
        <v>0</v>
      </c>
      <c r="CG92" s="1322">
        <f>IF(ISERROR(VLOOKUP(VLOOKUP($A92, 'E4 TB Allocation Details'!$A$18:$L$214, MATCH("A &amp; G ID", 'E4 TB Allocation Details'!$A$18:$L$18, 0),FALSE), 'E2 Allocators'!$B$15:$W$358, MATCH('O5 Details by Class &amp; Accounts'!CG$18, 'E2 Allocators'!$B$15:$W$15, 0),FALSE)*$E92), 0, VLOOKUP(VLOOKUP($A92, 'E4 TB Allocation Details'!$A$18:$L$214, MATCH("A &amp; G ID", 'E4 TB Allocation Details'!$A$18:$L$18, 0),FALSE), 'E2 Allocators'!$B$15:$W$358, MATCH('O5 Details by Class &amp; Accounts'!CG$18, 'E2 Allocators'!$B$15:$W$15, 0),FALSE)*$E92)</f>
        <v>0</v>
      </c>
      <c r="CH92" s="1322">
        <f>IF(ISERROR(VLOOKUP(VLOOKUP($A92, 'E4 TB Allocation Details'!$A$18:$L$214, MATCH("A &amp; G ID", 'E4 TB Allocation Details'!$A$18:$L$18, 0),FALSE), 'E2 Allocators'!$B$15:$W$358, MATCH('O5 Details by Class &amp; Accounts'!CH$18, 'E2 Allocators'!$B$15:$W$15, 0),FALSE)*$E92), 0, VLOOKUP(VLOOKUP($A92, 'E4 TB Allocation Details'!$A$18:$L$214, MATCH("A &amp; G ID", 'E4 TB Allocation Details'!$A$18:$L$18, 0),FALSE), 'E2 Allocators'!$B$15:$W$358, MATCH('O5 Details by Class &amp; Accounts'!CH$18, 'E2 Allocators'!$B$15:$W$15, 0),FALSE)*$E92)</f>
        <v>0</v>
      </c>
      <c r="CI92" s="1322">
        <f>IF(ISERROR(VLOOKUP(VLOOKUP($A92, 'E4 TB Allocation Details'!$A$18:$L$214, MATCH("A &amp; G ID", 'E4 TB Allocation Details'!$A$18:$L$18, 0),FALSE), 'E2 Allocators'!$B$15:$W$358, MATCH('O5 Details by Class &amp; Accounts'!CI$18, 'E2 Allocators'!$B$15:$W$15, 0),FALSE)*$E92), 0, VLOOKUP(VLOOKUP($A92, 'E4 TB Allocation Details'!$A$18:$L$214, MATCH("A &amp; G ID", 'E4 TB Allocation Details'!$A$18:$L$18, 0),FALSE), 'E2 Allocators'!$B$15:$W$358, MATCH('O5 Details by Class &amp; Accounts'!CI$18, 'E2 Allocators'!$B$15:$W$15, 0),FALSE)*$E92)</f>
        <v>0</v>
      </c>
      <c r="CJ92" s="1322">
        <f>IF(ISERROR(VLOOKUP(VLOOKUP($A92, 'E4 TB Allocation Details'!$A$18:$L$214, MATCH("A &amp; G ID", 'E4 TB Allocation Details'!$A$18:$L$18, 0),FALSE), 'E2 Allocators'!$B$15:$W$358, MATCH('O5 Details by Class &amp; Accounts'!CJ$18, 'E2 Allocators'!$B$15:$W$15, 0),FALSE)*$E92), 0, VLOOKUP(VLOOKUP($A92, 'E4 TB Allocation Details'!$A$18:$L$214, MATCH("A &amp; G ID", 'E4 TB Allocation Details'!$A$18:$L$18, 0),FALSE), 'E2 Allocators'!$B$15:$W$358, MATCH('O5 Details by Class &amp; Accounts'!CJ$18, 'E2 Allocators'!$B$15:$W$15, 0),FALSE)*$E92)</f>
        <v>0</v>
      </c>
      <c r="CK92" s="1322">
        <f>IF(ISERROR(VLOOKUP(VLOOKUP($A92, 'E4 TB Allocation Details'!$A$18:$L$214, MATCH("A &amp; G ID", 'E4 TB Allocation Details'!$A$18:$L$18, 0),FALSE), 'E2 Allocators'!$B$15:$W$358, MATCH('O5 Details by Class &amp; Accounts'!CK$18, 'E2 Allocators'!$B$15:$W$15, 0),FALSE)*$E92), 0, VLOOKUP(VLOOKUP($A92, 'E4 TB Allocation Details'!$A$18:$L$214, MATCH("A &amp; G ID", 'E4 TB Allocation Details'!$A$18:$L$18, 0),FALSE), 'E2 Allocators'!$B$15:$W$358, MATCH('O5 Details by Class &amp; Accounts'!CK$18, 'E2 Allocators'!$B$15:$W$15, 0),FALSE)*$E92)</f>
        <v>0</v>
      </c>
      <c r="CL92" s="1322">
        <f>IF(ISERROR(VLOOKUP(VLOOKUP($A92, 'E4 TB Allocation Details'!$A$18:$L$214, MATCH("A &amp; G ID", 'E4 TB Allocation Details'!$A$18:$L$18, 0),FALSE), 'E2 Allocators'!$B$15:$W$358, MATCH('O5 Details by Class &amp; Accounts'!CL$18, 'E2 Allocators'!$B$15:$W$15, 0),FALSE)*$E92), 0, VLOOKUP(VLOOKUP($A92, 'E4 TB Allocation Details'!$A$18:$L$214, MATCH("A &amp; G ID", 'E4 TB Allocation Details'!$A$18:$L$18, 0),FALSE), 'E2 Allocators'!$B$15:$W$358, MATCH('O5 Details by Class &amp; Accounts'!CL$18, 'E2 Allocators'!$B$15:$W$15, 0),FALSE)*$E92)</f>
        <v>0</v>
      </c>
      <c r="CM92" s="1322">
        <f>IF(ISERROR(VLOOKUP(VLOOKUP($A92, 'E4 TB Allocation Details'!$A$18:$L$214, MATCH("A &amp; G ID", 'E4 TB Allocation Details'!$A$18:$L$18, 0),FALSE), 'E2 Allocators'!$B$15:$W$358, MATCH('O5 Details by Class &amp; Accounts'!CM$18, 'E2 Allocators'!$B$15:$W$15, 0),FALSE)*$E92), 0, VLOOKUP(VLOOKUP($A92, 'E4 TB Allocation Details'!$A$18:$L$214, MATCH("A &amp; G ID", 'E4 TB Allocation Details'!$A$18:$L$18, 0),FALSE), 'E2 Allocators'!$B$15:$W$358, MATCH('O5 Details by Class &amp; Accounts'!CM$18, 'E2 Allocators'!$B$15:$W$15, 0),FALSE)*$E92)</f>
        <v>0</v>
      </c>
      <c r="CN92" s="1322">
        <f t="shared" si="24"/>
        <v>0</v>
      </c>
      <c r="CO92" s="1651">
        <f t="shared" si="25"/>
        <v>0</v>
      </c>
      <c r="CQ92" s="1899" t="inlineStr">
        <is>
          <t/>
        </is>
      </c>
    </row>
    <row r="93" spans="1:95" s="64" customFormat="1" ht="12.75" x14ac:dyDescent="0.2">
      <c r="A93" s="1093">
        <v>4220</v>
      </c>
      <c r="B93" s="1094" t="s">
        <v>528</v>
      </c>
      <c r="C93" s="1648">
        <f>IF(ISERROR(VLOOKUP($A93,'I3 TB Data'!$A$19:$H$483,MATCH('O5 Details by Class &amp; Accounts'!$C$18, 'I3 TB Data'!$A$19:$H$19,0),0)), 0, VLOOKUP($A93,'I3 TB Data'!$A$19:$H$483,MATCH('O5 Details by Class &amp; Accounts'!$C$18,'I3 TB Data'!$A$19:$H$19,0),0))</f>
        <v>0</v>
      </c>
      <c r="D93" s="1649"/>
      <c r="E93" s="1648">
        <f t="shared" si="17"/>
        <v>0</v>
      </c>
      <c r="F93" s="1650">
        <f>IF(ISERROR(VLOOKUP($A93, 'E1 Categorization'!A33:E124, MATCH("Customer Component", 'E1 Categorization'!$A$33:$E$33,0), 0)), 0, IF(VLOOKUP($A93, 'E1 Categorization'!A33:E124, MATCH("Customer Component", 'E1 Categorization'!$A$33:$E$33,0), 0)=0, 'O5 Details by Class &amp; Accounts'!$E93, IF(AND(VLOOKUP($A93, 'E1 Categorization'!A33:E124, MATCH("Customer Component", 'E1 Categorization'!$A$33:$E$33,0), 0) &gt;0, VLOOKUP($A93, 'E1 Categorization'!A33:E124, MATCH("Customer Component", 'E1 Categorization'!$A$33:$E$33,0), 0)&lt;1), 'O5 Details by Class &amp; Accounts'!$E93*(1-VLOOKUP($A93, 'E1 Categorization'!A33:E124, MATCH("Customer Component", 'E1 Categorization'!$A$33:$E$33,0), 0)), 0)))</f>
        <v>0</v>
      </c>
      <c r="G93" s="1650">
        <f>IF(ISERROR(VLOOKUP($A93, 'E1 Categorization'!A33:E124, MATCH("Customer Component", 'E1 Categorization'!$A$33:$E$33,0), 0)),0, IF(VLOOKUP($A93, 'E1 Categorization'!A33:E124, MATCH("Customer Component", 'E1 Categorization'!$A$33:$E$33,0), 0)=0, 0, IF(AND(VLOOKUP($A93, 'E1 Categorization'!A33:E124, MATCH("Customer Component", 'E1 Categorization'!$A$33:$E$33,0), 0) &gt;0, VLOOKUP($A93, 'E1 Categorization'!A33:E124, MATCH("Customer Component", 'E1 Categorization'!$A$33:$E$33,0), 0)&lt;1), 'O5 Details by Class &amp; Accounts'!$E93*(VLOOKUP($A93, 'E1 Categorization'!A33:E124, MATCH("Customer Component", 'E1 Categorization'!$A$33:$E$33,0), 0)), 'O5 Details by Class &amp; Accounts'!$E93)))</f>
        <v>0</v>
      </c>
      <c r="H93" s="1322">
        <f t="shared" si="20"/>
        <v>0</v>
      </c>
      <c r="I93" s="1322">
        <f>IF(ISERROR(VLOOKUP(VLOOKUP($A93, 'E4 TB Allocation Details'!$A$18:$L$214, MATCH("Demand ID", 'E4 TB Allocation Details'!$A$18:$L$18, 0),FALSE), 'E2 Allocators'!$B$15:$W$358, MATCH('O5 Details by Class &amp; Accounts'!I$18, 'E2 Allocators'!$B$15:$W$15, 0),FALSE)*$F93), 0, VLOOKUP(VLOOKUP($A93, 'E4 TB Allocation Details'!$A$18:$L$214, MATCH("Demand ID", 'E4 TB Allocation Details'!$A$18:$L$18, 0),FALSE), 'E2 Allocators'!$B$15:$W$358, MATCH('O5 Details by Class &amp; Accounts'!I$18, 'E2 Allocators'!$B$15:$W$15, 0),FALSE)*$F93)</f>
        <v>0</v>
      </c>
      <c r="J93" s="1322">
        <f>IF(ISERROR(VLOOKUP(VLOOKUP($A93, 'E4 TB Allocation Details'!$A$18:$L$214, MATCH("Demand ID", 'E4 TB Allocation Details'!$A$18:$L$18, 0),FALSE), 'E2 Allocators'!$B$15:$W$358, MATCH('O5 Details by Class &amp; Accounts'!J$18, 'E2 Allocators'!$B$15:$W$15, 0),FALSE)*$F93), 0, VLOOKUP(VLOOKUP($A93, 'E4 TB Allocation Details'!$A$18:$L$214, MATCH("Demand ID", 'E4 TB Allocation Details'!$A$18:$L$18, 0),FALSE), 'E2 Allocators'!$B$15:$W$358, MATCH('O5 Details by Class &amp; Accounts'!J$18, 'E2 Allocators'!$B$15:$W$15, 0),FALSE)*$F93)</f>
        <v>0</v>
      </c>
      <c r="K93" s="1322">
        <f>IF(ISERROR(VLOOKUP(VLOOKUP($A93, 'E4 TB Allocation Details'!$A$18:$L$214, MATCH("Demand ID", 'E4 TB Allocation Details'!$A$18:$L$18, 0),FALSE), 'E2 Allocators'!$B$15:$W$358, MATCH('O5 Details by Class &amp; Accounts'!K$18, 'E2 Allocators'!$B$15:$W$15, 0),FALSE)*$F93), 0, VLOOKUP(VLOOKUP($A93, 'E4 TB Allocation Details'!$A$18:$L$214, MATCH("Demand ID", 'E4 TB Allocation Details'!$A$18:$L$18, 0),FALSE), 'E2 Allocators'!$B$15:$W$358, MATCH('O5 Details by Class &amp; Accounts'!K$18, 'E2 Allocators'!$B$15:$W$15, 0),FALSE)*$F93)</f>
        <v>0</v>
      </c>
      <c r="L93" s="1322">
        <f>IF(ISERROR(VLOOKUP(VLOOKUP($A93, 'E4 TB Allocation Details'!$A$18:$L$214, MATCH("Demand ID", 'E4 TB Allocation Details'!$A$18:$L$18, 0),FALSE), 'E2 Allocators'!$B$15:$W$358, MATCH('O5 Details by Class &amp; Accounts'!L$18, 'E2 Allocators'!$B$15:$W$15, 0),FALSE)*$F93), 0, VLOOKUP(VLOOKUP($A93, 'E4 TB Allocation Details'!$A$18:$L$214, MATCH("Demand ID", 'E4 TB Allocation Details'!$A$18:$L$18, 0),FALSE), 'E2 Allocators'!$B$15:$W$358, MATCH('O5 Details by Class &amp; Accounts'!L$18, 'E2 Allocators'!$B$15:$W$15, 0),FALSE)*$F93)</f>
        <v>0</v>
      </c>
      <c r="M93" s="1322">
        <f>IF(ISERROR(VLOOKUP(VLOOKUP($A93, 'E4 TB Allocation Details'!$A$18:$L$214, MATCH("Demand ID", 'E4 TB Allocation Details'!$A$18:$L$18, 0),FALSE), 'E2 Allocators'!$B$15:$W$358, MATCH('O5 Details by Class &amp; Accounts'!M$18, 'E2 Allocators'!$B$15:$W$15, 0),FALSE)*$F93), 0, VLOOKUP(VLOOKUP($A93, 'E4 TB Allocation Details'!$A$18:$L$214, MATCH("Demand ID", 'E4 TB Allocation Details'!$A$18:$L$18, 0),FALSE), 'E2 Allocators'!$B$15:$W$358, MATCH('O5 Details by Class &amp; Accounts'!M$18, 'E2 Allocators'!$B$15:$W$15, 0),FALSE)*$F93)</f>
        <v>0</v>
      </c>
      <c r="N93" s="1322">
        <f>IF(ISERROR(VLOOKUP(VLOOKUP($A93, 'E4 TB Allocation Details'!$A$18:$L$214, MATCH("Demand ID", 'E4 TB Allocation Details'!$A$18:$L$18, 0),FALSE), 'E2 Allocators'!$B$15:$W$358, MATCH('O5 Details by Class &amp; Accounts'!N$18, 'E2 Allocators'!$B$15:$W$15, 0),FALSE)*$F93), 0, VLOOKUP(VLOOKUP($A93, 'E4 TB Allocation Details'!$A$18:$L$214, MATCH("Demand ID", 'E4 TB Allocation Details'!$A$18:$L$18, 0),FALSE), 'E2 Allocators'!$B$15:$W$358, MATCH('O5 Details by Class &amp; Accounts'!N$18, 'E2 Allocators'!$B$15:$W$15, 0),FALSE)*$F93)</f>
        <v>0</v>
      </c>
      <c r="O93" s="1322">
        <f>IF(ISERROR(VLOOKUP(VLOOKUP($A93, 'E4 TB Allocation Details'!$A$18:$L$214, MATCH("Demand ID", 'E4 TB Allocation Details'!$A$18:$L$18, 0),FALSE), 'E2 Allocators'!$B$15:$W$358, MATCH('O5 Details by Class &amp; Accounts'!O$18, 'E2 Allocators'!$B$15:$W$15, 0),FALSE)*$F93), 0, VLOOKUP(VLOOKUP($A93, 'E4 TB Allocation Details'!$A$18:$L$214, MATCH("Demand ID", 'E4 TB Allocation Details'!$A$18:$L$18, 0),FALSE), 'E2 Allocators'!$B$15:$W$358, MATCH('O5 Details by Class &amp; Accounts'!O$18, 'E2 Allocators'!$B$15:$W$15, 0),FALSE)*$F93)</f>
        <v>0</v>
      </c>
      <c r="P93" s="1322">
        <f>IF(ISERROR(VLOOKUP(VLOOKUP($A93, 'E4 TB Allocation Details'!$A$18:$L$214, MATCH("Demand ID", 'E4 TB Allocation Details'!$A$18:$L$18, 0),FALSE), 'E2 Allocators'!$B$15:$W$358, MATCH('O5 Details by Class &amp; Accounts'!P$18, 'E2 Allocators'!$B$15:$W$15, 0),FALSE)*$F93), 0, VLOOKUP(VLOOKUP($A93, 'E4 TB Allocation Details'!$A$18:$L$214, MATCH("Demand ID", 'E4 TB Allocation Details'!$A$18:$L$18, 0),FALSE), 'E2 Allocators'!$B$15:$W$358, MATCH('O5 Details by Class &amp; Accounts'!P$18, 'E2 Allocators'!$B$15:$W$15, 0),FALSE)*$F93)</f>
        <v>0</v>
      </c>
      <c r="Q93" s="1322">
        <f>IF(ISERROR(VLOOKUP(VLOOKUP($A93, 'E4 TB Allocation Details'!$A$18:$L$214, MATCH("Demand ID", 'E4 TB Allocation Details'!$A$18:$L$18, 0),FALSE), 'E2 Allocators'!$B$15:$W$358, MATCH('O5 Details by Class &amp; Accounts'!Q$18, 'E2 Allocators'!$B$15:$W$15, 0),FALSE)*$F93), 0, VLOOKUP(VLOOKUP($A93, 'E4 TB Allocation Details'!$A$18:$L$214, MATCH("Demand ID", 'E4 TB Allocation Details'!$A$18:$L$18, 0),FALSE), 'E2 Allocators'!$B$15:$W$358, MATCH('O5 Details by Class &amp; Accounts'!Q$18, 'E2 Allocators'!$B$15:$W$15, 0),FALSE)*$F93)</f>
        <v>0</v>
      </c>
      <c r="R93" s="1322">
        <f>IF(ISERROR(VLOOKUP(VLOOKUP($A93, 'E4 TB Allocation Details'!$A$18:$L$214, MATCH("Demand ID", 'E4 TB Allocation Details'!$A$18:$L$18, 0),FALSE), 'E2 Allocators'!$B$15:$W$358, MATCH('O5 Details by Class &amp; Accounts'!R$18, 'E2 Allocators'!$B$15:$W$15, 0),FALSE)*$F93), 0, VLOOKUP(VLOOKUP($A93, 'E4 TB Allocation Details'!$A$18:$L$214, MATCH("Demand ID", 'E4 TB Allocation Details'!$A$18:$L$18, 0),FALSE), 'E2 Allocators'!$B$15:$W$358, MATCH('O5 Details by Class &amp; Accounts'!R$18, 'E2 Allocators'!$B$15:$W$15, 0),FALSE)*$F93)</f>
        <v>0</v>
      </c>
      <c r="S93" s="1322">
        <f>IF(ISERROR(VLOOKUP(VLOOKUP($A93, 'E4 TB Allocation Details'!$A$18:$L$214, MATCH("Demand ID", 'E4 TB Allocation Details'!$A$18:$L$18, 0),FALSE), 'E2 Allocators'!$B$15:$W$358, MATCH('O5 Details by Class &amp; Accounts'!S$18, 'E2 Allocators'!$B$15:$W$15, 0),FALSE)*$F93), 0, VLOOKUP(VLOOKUP($A93, 'E4 TB Allocation Details'!$A$18:$L$214, MATCH("Demand ID", 'E4 TB Allocation Details'!$A$18:$L$18, 0),FALSE), 'E2 Allocators'!$B$15:$W$358, MATCH('O5 Details by Class &amp; Accounts'!S$18, 'E2 Allocators'!$B$15:$W$15, 0),FALSE)*$F93)</f>
        <v>0</v>
      </c>
      <c r="T93" s="1322">
        <f>IF(ISERROR(VLOOKUP(VLOOKUP($A93, 'E4 TB Allocation Details'!$A$18:$L$214, MATCH("Demand ID", 'E4 TB Allocation Details'!$A$18:$L$18, 0),FALSE), 'E2 Allocators'!$B$15:$W$358, MATCH('O5 Details by Class &amp; Accounts'!T$18, 'E2 Allocators'!$B$15:$W$15, 0),FALSE)*$F93), 0, VLOOKUP(VLOOKUP($A93, 'E4 TB Allocation Details'!$A$18:$L$214, MATCH("Demand ID", 'E4 TB Allocation Details'!$A$18:$L$18, 0),FALSE), 'E2 Allocators'!$B$15:$W$358, MATCH('O5 Details by Class &amp; Accounts'!T$18, 'E2 Allocators'!$B$15:$W$15, 0),FALSE)*$F93)</f>
        <v>0</v>
      </c>
      <c r="U93" s="1322">
        <f>IF(ISERROR(VLOOKUP(VLOOKUP($A93, 'E4 TB Allocation Details'!$A$18:$L$214, MATCH("Demand ID", 'E4 TB Allocation Details'!$A$18:$L$18, 0),FALSE), 'E2 Allocators'!$B$15:$W$358, MATCH('O5 Details by Class &amp; Accounts'!U$18, 'E2 Allocators'!$B$15:$W$15, 0),FALSE)*$F93), 0, VLOOKUP(VLOOKUP($A93, 'E4 TB Allocation Details'!$A$18:$L$214, MATCH("Demand ID", 'E4 TB Allocation Details'!$A$18:$L$18, 0),FALSE), 'E2 Allocators'!$B$15:$W$358, MATCH('O5 Details by Class &amp; Accounts'!U$18, 'E2 Allocators'!$B$15:$W$15, 0),FALSE)*$F93)</f>
        <v>0</v>
      </c>
      <c r="V93" s="1322">
        <f>IF(ISERROR(VLOOKUP(VLOOKUP($A93, 'E4 TB Allocation Details'!$A$18:$L$214, MATCH("Demand ID", 'E4 TB Allocation Details'!$A$18:$L$18, 0),FALSE), 'E2 Allocators'!$B$15:$W$358, MATCH('O5 Details by Class &amp; Accounts'!V$18, 'E2 Allocators'!$B$15:$W$15, 0),FALSE)*$F93), 0, VLOOKUP(VLOOKUP($A93, 'E4 TB Allocation Details'!$A$18:$L$214, MATCH("Demand ID", 'E4 TB Allocation Details'!$A$18:$L$18, 0),FALSE), 'E2 Allocators'!$B$15:$W$358, MATCH('O5 Details by Class &amp; Accounts'!V$18, 'E2 Allocators'!$B$15:$W$15, 0),FALSE)*$F93)</f>
        <v>0</v>
      </c>
      <c r="W93" s="1322">
        <f>IF(ISERROR(VLOOKUP(VLOOKUP($A93, 'E4 TB Allocation Details'!$A$18:$L$214, MATCH("Demand ID", 'E4 TB Allocation Details'!$A$18:$L$18, 0),FALSE), 'E2 Allocators'!$B$15:$W$358, MATCH('O5 Details by Class &amp; Accounts'!W$18, 'E2 Allocators'!$B$15:$W$15, 0),FALSE)*$F93), 0, VLOOKUP(VLOOKUP($A93, 'E4 TB Allocation Details'!$A$18:$L$214, MATCH("Demand ID", 'E4 TB Allocation Details'!$A$18:$L$18, 0),FALSE), 'E2 Allocators'!$B$15:$W$358, MATCH('O5 Details by Class &amp; Accounts'!W$18, 'E2 Allocators'!$B$15:$W$15, 0),FALSE)*$F93)</f>
        <v>0</v>
      </c>
      <c r="X93" s="1322">
        <f>IF(ISERROR(VLOOKUP(VLOOKUP($A93, 'E4 TB Allocation Details'!$A$18:$L$214, MATCH("Demand ID", 'E4 TB Allocation Details'!$A$18:$L$18, 0),FALSE), 'E2 Allocators'!$B$15:$W$358, MATCH('O5 Details by Class &amp; Accounts'!X$18, 'E2 Allocators'!$B$15:$W$15, 0),FALSE)*$F93), 0, VLOOKUP(VLOOKUP($A93, 'E4 TB Allocation Details'!$A$18:$L$214, MATCH("Demand ID", 'E4 TB Allocation Details'!$A$18:$L$18, 0),FALSE), 'E2 Allocators'!$B$15:$W$358, MATCH('O5 Details by Class &amp; Accounts'!X$18, 'E2 Allocators'!$B$15:$W$15, 0),FALSE)*$F93)</f>
        <v>0</v>
      </c>
      <c r="Y93" s="1322">
        <f>IF(ISERROR(VLOOKUP(VLOOKUP($A93, 'E4 TB Allocation Details'!$A$18:$L$214, MATCH("Demand ID", 'E4 TB Allocation Details'!$A$18:$L$18, 0),FALSE), 'E2 Allocators'!$B$15:$W$358, MATCH('O5 Details by Class &amp; Accounts'!Y$18, 'E2 Allocators'!$B$15:$W$15, 0),FALSE)*$F93), 0, VLOOKUP(VLOOKUP($A93, 'E4 TB Allocation Details'!$A$18:$L$214, MATCH("Demand ID", 'E4 TB Allocation Details'!$A$18:$L$18, 0),FALSE), 'E2 Allocators'!$B$15:$W$358, MATCH('O5 Details by Class &amp; Accounts'!Y$18, 'E2 Allocators'!$B$15:$W$15, 0),FALSE)*$F93)</f>
        <v>0</v>
      </c>
      <c r="Z93" s="1322">
        <f>IF(ISERROR(VLOOKUP(VLOOKUP($A93, 'E4 TB Allocation Details'!$A$18:$L$214, MATCH("Demand ID", 'E4 TB Allocation Details'!$A$18:$L$18, 0),FALSE), 'E2 Allocators'!$B$15:$W$358, MATCH('O5 Details by Class &amp; Accounts'!Z$18, 'E2 Allocators'!$B$15:$W$15, 0),FALSE)*$F93), 0, VLOOKUP(VLOOKUP($A93, 'E4 TB Allocation Details'!$A$18:$L$214, MATCH("Demand ID", 'E4 TB Allocation Details'!$A$18:$L$18, 0),FALSE), 'E2 Allocators'!$B$15:$W$358, MATCH('O5 Details by Class &amp; Accounts'!Z$18, 'E2 Allocators'!$B$15:$W$15, 0),FALSE)*$F93)</f>
        <v>0</v>
      </c>
      <c r="AA93" s="1322">
        <f>IF(ISERROR(VLOOKUP(VLOOKUP($A93, 'E4 TB Allocation Details'!$A$18:$L$214, MATCH("Demand ID", 'E4 TB Allocation Details'!$A$18:$L$18, 0),FALSE), 'E2 Allocators'!$B$15:$W$358, MATCH('O5 Details by Class &amp; Accounts'!AA$18, 'E2 Allocators'!$B$15:$W$15, 0),FALSE)*$F93), 0, VLOOKUP(VLOOKUP($A93, 'E4 TB Allocation Details'!$A$18:$L$214, MATCH("Demand ID", 'E4 TB Allocation Details'!$A$18:$L$18, 0),FALSE), 'E2 Allocators'!$B$15:$W$358, MATCH('O5 Details by Class &amp; Accounts'!AA$18, 'E2 Allocators'!$B$15:$W$15, 0),FALSE)*$F93)</f>
        <v>0</v>
      </c>
      <c r="AB93" s="1322">
        <f>IF(ISERROR(VLOOKUP(VLOOKUP($A93, 'E4 TB Allocation Details'!$A$18:$L$214, MATCH("Demand ID", 'E4 TB Allocation Details'!$A$18:$L$18, 0),FALSE), 'E2 Allocators'!$B$15:$W$358, MATCH('O5 Details by Class &amp; Accounts'!AB$18, 'E2 Allocators'!$B$15:$W$15, 0),FALSE)*$F93), 0, VLOOKUP(VLOOKUP($A93, 'E4 TB Allocation Details'!$A$18:$L$214, MATCH("Demand ID", 'E4 TB Allocation Details'!$A$18:$L$18, 0),FALSE), 'E2 Allocators'!$B$15:$W$358, MATCH('O5 Details by Class &amp; Accounts'!AB$18, 'E2 Allocators'!$B$15:$W$15, 0),FALSE)*$F93)</f>
        <v>0</v>
      </c>
      <c r="AC93" s="1322">
        <f t="shared" si="21"/>
        <v>0</v>
      </c>
      <c r="AD93" s="1322">
        <f>IF(ISERROR(VLOOKUP(VLOOKUP($A93, 'E4 TB Allocation Details'!$A$18:$L$214, MATCH("Customer ID", 'E4 TB Allocation Details'!$A$18:$L$18, 0),FALSE), 'E2 Allocators'!$B$15:$W$358, MATCH('O5 Details by Class &amp; Accounts'!AD$18, 'E2 Allocators'!$B$15:$W$15, 0),FALSE)*$G93), 0, VLOOKUP(VLOOKUP($A93, 'E4 TB Allocation Details'!$A$18:$L$214, MATCH("Customer ID", 'E4 TB Allocation Details'!$A$18:$L$18, 0),FALSE), 'E2 Allocators'!$B$15:$W$358, MATCH('O5 Details by Class &amp; Accounts'!AD$18, 'E2 Allocators'!$B$15:$W$15, 0),FALSE)*$G93)</f>
        <v>0</v>
      </c>
      <c r="AE93" s="1322">
        <f>IF(ISERROR(VLOOKUP(VLOOKUP($A93, 'E4 TB Allocation Details'!$A$18:$L$214, MATCH("Customer ID", 'E4 TB Allocation Details'!$A$18:$L$18, 0),FALSE), 'E2 Allocators'!$B$15:$W$358, MATCH('O5 Details by Class &amp; Accounts'!AE$18, 'E2 Allocators'!$B$15:$W$15, 0),FALSE)*$G93), 0, VLOOKUP(VLOOKUP($A93, 'E4 TB Allocation Details'!$A$18:$L$214, MATCH("Customer ID", 'E4 TB Allocation Details'!$A$18:$L$18, 0),FALSE), 'E2 Allocators'!$B$15:$W$358, MATCH('O5 Details by Class &amp; Accounts'!AE$18, 'E2 Allocators'!$B$15:$W$15, 0),FALSE)*$G93)</f>
        <v>0</v>
      </c>
      <c r="AF93" s="1322">
        <f>IF(ISERROR(VLOOKUP(VLOOKUP($A93, 'E4 TB Allocation Details'!$A$18:$L$214, MATCH("Customer ID", 'E4 TB Allocation Details'!$A$18:$L$18, 0),FALSE), 'E2 Allocators'!$B$15:$W$358, MATCH('O5 Details by Class &amp; Accounts'!AF$18, 'E2 Allocators'!$B$15:$W$15, 0),FALSE)*$G93), 0, VLOOKUP(VLOOKUP($A93, 'E4 TB Allocation Details'!$A$18:$L$214, MATCH("Customer ID", 'E4 TB Allocation Details'!$A$18:$L$18, 0),FALSE), 'E2 Allocators'!$B$15:$W$358, MATCH('O5 Details by Class &amp; Accounts'!AF$18, 'E2 Allocators'!$B$15:$W$15, 0),FALSE)*$G93)</f>
        <v>0</v>
      </c>
      <c r="AG93" s="1322">
        <f>IF(ISERROR(VLOOKUP(VLOOKUP($A93, 'E4 TB Allocation Details'!$A$18:$L$214, MATCH("Customer ID", 'E4 TB Allocation Details'!$A$18:$L$18, 0),FALSE), 'E2 Allocators'!$B$15:$W$358, MATCH('O5 Details by Class &amp; Accounts'!AG$18, 'E2 Allocators'!$B$15:$W$15, 0),FALSE)*$G93), 0, VLOOKUP(VLOOKUP($A93, 'E4 TB Allocation Details'!$A$18:$L$214, MATCH("Customer ID", 'E4 TB Allocation Details'!$A$18:$L$18, 0),FALSE), 'E2 Allocators'!$B$15:$W$358, MATCH('O5 Details by Class &amp; Accounts'!AG$18, 'E2 Allocators'!$B$15:$W$15, 0),FALSE)*$G93)</f>
        <v>0</v>
      </c>
      <c r="AH93" s="1322">
        <f>IF(ISERROR(VLOOKUP(VLOOKUP($A93, 'E4 TB Allocation Details'!$A$18:$L$214, MATCH("Customer ID", 'E4 TB Allocation Details'!$A$18:$L$18, 0),FALSE), 'E2 Allocators'!$B$15:$W$358, MATCH('O5 Details by Class &amp; Accounts'!AH$18, 'E2 Allocators'!$B$15:$W$15, 0),FALSE)*$G93), 0, VLOOKUP(VLOOKUP($A93, 'E4 TB Allocation Details'!$A$18:$L$214, MATCH("Customer ID", 'E4 TB Allocation Details'!$A$18:$L$18, 0),FALSE), 'E2 Allocators'!$B$15:$W$358, MATCH('O5 Details by Class &amp; Accounts'!AH$18, 'E2 Allocators'!$B$15:$W$15, 0),FALSE)*$G93)</f>
        <v>0</v>
      </c>
      <c r="AI93" s="1322">
        <f>IF(ISERROR(VLOOKUP(VLOOKUP($A93, 'E4 TB Allocation Details'!$A$18:$L$214, MATCH("Customer ID", 'E4 TB Allocation Details'!$A$18:$L$18, 0),FALSE), 'E2 Allocators'!$B$15:$W$358, MATCH('O5 Details by Class &amp; Accounts'!AI$18, 'E2 Allocators'!$B$15:$W$15, 0),FALSE)*$G93), 0, VLOOKUP(VLOOKUP($A93, 'E4 TB Allocation Details'!$A$18:$L$214, MATCH("Customer ID", 'E4 TB Allocation Details'!$A$18:$L$18, 0),FALSE), 'E2 Allocators'!$B$15:$W$358, MATCH('O5 Details by Class &amp; Accounts'!AI$18, 'E2 Allocators'!$B$15:$W$15, 0),FALSE)*$G93)</f>
        <v>0</v>
      </c>
      <c r="AJ93" s="1322">
        <f>IF(ISERROR(VLOOKUP(VLOOKUP($A93, 'E4 TB Allocation Details'!$A$18:$L$214, MATCH("Customer ID", 'E4 TB Allocation Details'!$A$18:$L$18, 0),FALSE), 'E2 Allocators'!$B$15:$W$358, MATCH('O5 Details by Class &amp; Accounts'!AJ$18, 'E2 Allocators'!$B$15:$W$15, 0),FALSE)*$G93), 0, VLOOKUP(VLOOKUP($A93, 'E4 TB Allocation Details'!$A$18:$L$214, MATCH("Customer ID", 'E4 TB Allocation Details'!$A$18:$L$18, 0),FALSE), 'E2 Allocators'!$B$15:$W$358, MATCH('O5 Details by Class &amp; Accounts'!AJ$18, 'E2 Allocators'!$B$15:$W$15, 0),FALSE)*$G93)</f>
        <v>0</v>
      </c>
      <c r="AK93" s="1322">
        <f>IF(ISERROR(VLOOKUP(VLOOKUP($A93, 'E4 TB Allocation Details'!$A$18:$L$214, MATCH("Customer ID", 'E4 TB Allocation Details'!$A$18:$L$18, 0),FALSE), 'E2 Allocators'!$B$15:$W$358, MATCH('O5 Details by Class &amp; Accounts'!AK$18, 'E2 Allocators'!$B$15:$W$15, 0),FALSE)*$G93), 0, VLOOKUP(VLOOKUP($A93, 'E4 TB Allocation Details'!$A$18:$L$214, MATCH("Customer ID", 'E4 TB Allocation Details'!$A$18:$L$18, 0),FALSE), 'E2 Allocators'!$B$15:$W$358, MATCH('O5 Details by Class &amp; Accounts'!AK$18, 'E2 Allocators'!$B$15:$W$15, 0),FALSE)*$G93)</f>
        <v>0</v>
      </c>
      <c r="AL93" s="1322">
        <f>IF(ISERROR(VLOOKUP(VLOOKUP($A93, 'E4 TB Allocation Details'!$A$18:$L$214, MATCH("Customer ID", 'E4 TB Allocation Details'!$A$18:$L$18, 0),FALSE), 'E2 Allocators'!$B$15:$W$358, MATCH('O5 Details by Class &amp; Accounts'!AL$18, 'E2 Allocators'!$B$15:$W$15, 0),FALSE)*$G93), 0, VLOOKUP(VLOOKUP($A93, 'E4 TB Allocation Details'!$A$18:$L$214, MATCH("Customer ID", 'E4 TB Allocation Details'!$A$18:$L$18, 0),FALSE), 'E2 Allocators'!$B$15:$W$358, MATCH('O5 Details by Class &amp; Accounts'!AL$18, 'E2 Allocators'!$B$15:$W$15, 0),FALSE)*$G93)</f>
        <v>0</v>
      </c>
      <c r="AM93" s="1322">
        <f>IF(ISERROR(VLOOKUP(VLOOKUP($A93, 'E4 TB Allocation Details'!$A$18:$L$214, MATCH("Customer ID", 'E4 TB Allocation Details'!$A$18:$L$18, 0),FALSE), 'E2 Allocators'!$B$15:$W$358, MATCH('O5 Details by Class &amp; Accounts'!AM$18, 'E2 Allocators'!$B$15:$W$15, 0),FALSE)*$G93), 0, VLOOKUP(VLOOKUP($A93, 'E4 TB Allocation Details'!$A$18:$L$214, MATCH("Customer ID", 'E4 TB Allocation Details'!$A$18:$L$18, 0),FALSE), 'E2 Allocators'!$B$15:$W$358, MATCH('O5 Details by Class &amp; Accounts'!AM$18, 'E2 Allocators'!$B$15:$W$15, 0),FALSE)*$G93)</f>
        <v>0</v>
      </c>
      <c r="AN93" s="1322">
        <f>IF(ISERROR(VLOOKUP(VLOOKUP($A93, 'E4 TB Allocation Details'!$A$18:$L$214, MATCH("Customer ID", 'E4 TB Allocation Details'!$A$18:$L$18, 0),FALSE), 'E2 Allocators'!$B$15:$W$358, MATCH('O5 Details by Class &amp; Accounts'!AN$18, 'E2 Allocators'!$B$15:$W$15, 0),FALSE)*$G93), 0, VLOOKUP(VLOOKUP($A93, 'E4 TB Allocation Details'!$A$18:$L$214, MATCH("Customer ID", 'E4 TB Allocation Details'!$A$18:$L$18, 0),FALSE), 'E2 Allocators'!$B$15:$W$358, MATCH('O5 Details by Class &amp; Accounts'!AN$18, 'E2 Allocators'!$B$15:$W$15, 0),FALSE)*$G93)</f>
        <v>0</v>
      </c>
      <c r="AO93" s="1322">
        <f>IF(ISERROR(VLOOKUP(VLOOKUP($A93, 'E4 TB Allocation Details'!$A$18:$L$214, MATCH("Customer ID", 'E4 TB Allocation Details'!$A$18:$L$18, 0),FALSE), 'E2 Allocators'!$B$15:$W$358, MATCH('O5 Details by Class &amp; Accounts'!AO$18, 'E2 Allocators'!$B$15:$W$15, 0),FALSE)*$G93), 0, VLOOKUP(VLOOKUP($A93, 'E4 TB Allocation Details'!$A$18:$L$214, MATCH("Customer ID", 'E4 TB Allocation Details'!$A$18:$L$18, 0),FALSE), 'E2 Allocators'!$B$15:$W$358, MATCH('O5 Details by Class &amp; Accounts'!AO$18, 'E2 Allocators'!$B$15:$W$15, 0),FALSE)*$G93)</f>
        <v>0</v>
      </c>
      <c r="AP93" s="1322">
        <f>IF(ISERROR(VLOOKUP(VLOOKUP($A93, 'E4 TB Allocation Details'!$A$18:$L$214, MATCH("Customer ID", 'E4 TB Allocation Details'!$A$18:$L$18, 0),FALSE), 'E2 Allocators'!$B$15:$W$358, MATCH('O5 Details by Class &amp; Accounts'!AP$18, 'E2 Allocators'!$B$15:$W$15, 0),FALSE)*$G93), 0, VLOOKUP(VLOOKUP($A93, 'E4 TB Allocation Details'!$A$18:$L$214, MATCH("Customer ID", 'E4 TB Allocation Details'!$A$18:$L$18, 0),FALSE), 'E2 Allocators'!$B$15:$W$358, MATCH('O5 Details by Class &amp; Accounts'!AP$18, 'E2 Allocators'!$B$15:$W$15, 0),FALSE)*$G93)</f>
        <v>0</v>
      </c>
      <c r="AQ93" s="1322">
        <f>IF(ISERROR(VLOOKUP(VLOOKUP($A93, 'E4 TB Allocation Details'!$A$18:$L$214, MATCH("Customer ID", 'E4 TB Allocation Details'!$A$18:$L$18, 0),FALSE), 'E2 Allocators'!$B$15:$W$358, MATCH('O5 Details by Class &amp; Accounts'!AQ$18, 'E2 Allocators'!$B$15:$W$15, 0),FALSE)*$G93), 0, VLOOKUP(VLOOKUP($A93, 'E4 TB Allocation Details'!$A$18:$L$214, MATCH("Customer ID", 'E4 TB Allocation Details'!$A$18:$L$18, 0),FALSE), 'E2 Allocators'!$B$15:$W$358, MATCH('O5 Details by Class &amp; Accounts'!AQ$18, 'E2 Allocators'!$B$15:$W$15, 0),FALSE)*$G93)</f>
        <v>0</v>
      </c>
      <c r="AR93" s="1322">
        <f>IF(ISERROR(VLOOKUP(VLOOKUP($A93, 'E4 TB Allocation Details'!$A$18:$L$214, MATCH("Customer ID", 'E4 TB Allocation Details'!$A$18:$L$18, 0),FALSE), 'E2 Allocators'!$B$15:$W$358, MATCH('O5 Details by Class &amp; Accounts'!AR$18, 'E2 Allocators'!$B$15:$W$15, 0),FALSE)*$G93), 0, VLOOKUP(VLOOKUP($A93, 'E4 TB Allocation Details'!$A$18:$L$214, MATCH("Customer ID", 'E4 TB Allocation Details'!$A$18:$L$18, 0),FALSE), 'E2 Allocators'!$B$15:$W$358, MATCH('O5 Details by Class &amp; Accounts'!AR$18, 'E2 Allocators'!$B$15:$W$15, 0),FALSE)*$G93)</f>
        <v>0</v>
      </c>
      <c r="AS93" s="1322">
        <f>IF(ISERROR(VLOOKUP(VLOOKUP($A93, 'E4 TB Allocation Details'!$A$18:$L$214, MATCH("Customer ID", 'E4 TB Allocation Details'!$A$18:$L$18, 0),FALSE), 'E2 Allocators'!$B$15:$W$358, MATCH('O5 Details by Class &amp; Accounts'!AS$18, 'E2 Allocators'!$B$15:$W$15, 0),FALSE)*$G93), 0, VLOOKUP(VLOOKUP($A93, 'E4 TB Allocation Details'!$A$18:$L$214, MATCH("Customer ID", 'E4 TB Allocation Details'!$A$18:$L$18, 0),FALSE), 'E2 Allocators'!$B$15:$W$358, MATCH('O5 Details by Class &amp; Accounts'!AS$18, 'E2 Allocators'!$B$15:$W$15, 0),FALSE)*$G93)</f>
        <v>0</v>
      </c>
      <c r="AT93" s="1322">
        <f>IF(ISERROR(VLOOKUP(VLOOKUP($A93, 'E4 TB Allocation Details'!$A$18:$L$214, MATCH("Customer ID", 'E4 TB Allocation Details'!$A$18:$L$18, 0),FALSE), 'E2 Allocators'!$B$15:$W$358, MATCH('O5 Details by Class &amp; Accounts'!AT$18, 'E2 Allocators'!$B$15:$W$15, 0),FALSE)*$G93), 0, VLOOKUP(VLOOKUP($A93, 'E4 TB Allocation Details'!$A$18:$L$214, MATCH("Customer ID", 'E4 TB Allocation Details'!$A$18:$L$18, 0),FALSE), 'E2 Allocators'!$B$15:$W$358, MATCH('O5 Details by Class &amp; Accounts'!AT$18, 'E2 Allocators'!$B$15:$W$15, 0),FALSE)*$G93)</f>
        <v>0</v>
      </c>
      <c r="AU93" s="1322">
        <f>IF(ISERROR(VLOOKUP(VLOOKUP($A93, 'E4 TB Allocation Details'!$A$18:$L$214, MATCH("Customer ID", 'E4 TB Allocation Details'!$A$18:$L$18, 0),FALSE), 'E2 Allocators'!$B$15:$W$358, MATCH('O5 Details by Class &amp; Accounts'!AU$18, 'E2 Allocators'!$B$15:$W$15, 0),FALSE)*$G93), 0, VLOOKUP(VLOOKUP($A93, 'E4 TB Allocation Details'!$A$18:$L$214, MATCH("Customer ID", 'E4 TB Allocation Details'!$A$18:$L$18, 0),FALSE), 'E2 Allocators'!$B$15:$W$358, MATCH('O5 Details by Class &amp; Accounts'!AU$18, 'E2 Allocators'!$B$15:$W$15, 0),FALSE)*$G93)</f>
        <v>0</v>
      </c>
      <c r="AV93" s="1322">
        <f>IF(ISERROR(VLOOKUP(VLOOKUP($A93, 'E4 TB Allocation Details'!$A$18:$L$214, MATCH("Customer ID", 'E4 TB Allocation Details'!$A$18:$L$18, 0),FALSE), 'E2 Allocators'!$B$15:$W$358, MATCH('O5 Details by Class &amp; Accounts'!AV$18, 'E2 Allocators'!$B$15:$W$15, 0),FALSE)*$G93), 0, VLOOKUP(VLOOKUP($A93, 'E4 TB Allocation Details'!$A$18:$L$214, MATCH("Customer ID", 'E4 TB Allocation Details'!$A$18:$L$18, 0),FALSE), 'E2 Allocators'!$B$15:$W$358, MATCH('O5 Details by Class &amp; Accounts'!AV$18, 'E2 Allocators'!$B$15:$W$15, 0),FALSE)*$G93)</f>
        <v>0</v>
      </c>
      <c r="AW93" s="1322">
        <f>IF(ISERROR(VLOOKUP(VLOOKUP($A93, 'E4 TB Allocation Details'!$A$18:$L$214, MATCH("Customer ID", 'E4 TB Allocation Details'!$A$18:$L$18, 0),FALSE), 'E2 Allocators'!$B$15:$W$358, MATCH('O5 Details by Class &amp; Accounts'!AW$18, 'E2 Allocators'!$B$15:$W$15, 0),FALSE)*$G93), 0, VLOOKUP(VLOOKUP($A93, 'E4 TB Allocation Details'!$A$18:$L$214, MATCH("Customer ID", 'E4 TB Allocation Details'!$A$18:$L$18, 0),FALSE), 'E2 Allocators'!$B$15:$W$358, MATCH('O5 Details by Class &amp; Accounts'!AW$18, 'E2 Allocators'!$B$15:$W$15, 0),FALSE)*$G93)</f>
        <v>0</v>
      </c>
      <c r="AX93" s="1322">
        <f t="shared" si="22"/>
        <v>0</v>
      </c>
      <c r="AY93" s="1322">
        <f>IF(ISERROR(VLOOKUP(VLOOKUP($A93, 'E4 TB Allocation Details'!$A$18:$L$214, MATCH("Misc ID", 'E4 TB Allocation Details'!$A$18:$L$18, 0),FALSE), 'E2 Allocators'!$B$15:$W$358, MATCH('O5 Details by Class &amp; Accounts'!AY$18, 'E2 Allocators'!$B$15:$W$15, 0),FALSE)*$E93), 0, VLOOKUP(VLOOKUP($A93, 'E4 TB Allocation Details'!$A$18:$L$214, MATCH("Misc ID", 'E4 TB Allocation Details'!$A$18:$L$18, 0),FALSE), 'E2 Allocators'!$B$15:$W$358, MATCH('O5 Details by Class &amp; Accounts'!AY$18, 'E2 Allocators'!$B$15:$W$15, 0),FALSE)*$E93)</f>
        <v>0</v>
      </c>
      <c r="AZ93" s="1322">
        <f>IF(ISERROR(VLOOKUP(VLOOKUP($A93, 'E4 TB Allocation Details'!$A$18:$L$214, MATCH("Misc ID", 'E4 TB Allocation Details'!$A$18:$L$18, 0),FALSE), 'E2 Allocators'!$B$15:$W$358, MATCH('O5 Details by Class &amp; Accounts'!AZ$18, 'E2 Allocators'!$B$15:$W$15, 0),FALSE)*$E93), 0, VLOOKUP(VLOOKUP($A93, 'E4 TB Allocation Details'!$A$18:$L$214, MATCH("Misc ID", 'E4 TB Allocation Details'!$A$18:$L$18, 0),FALSE), 'E2 Allocators'!$B$15:$W$358, MATCH('O5 Details by Class &amp; Accounts'!AZ$18, 'E2 Allocators'!$B$15:$W$15, 0),FALSE)*$E93)</f>
        <v>0</v>
      </c>
      <c r="BA93" s="1322">
        <f>IF(ISERROR(VLOOKUP(VLOOKUP($A93, 'E4 TB Allocation Details'!$A$18:$L$214, MATCH("Misc ID", 'E4 TB Allocation Details'!$A$18:$L$18, 0),FALSE), 'E2 Allocators'!$B$15:$W$358, MATCH('O5 Details by Class &amp; Accounts'!BA$18, 'E2 Allocators'!$B$15:$W$15, 0),FALSE)*$E93), 0, VLOOKUP(VLOOKUP($A93, 'E4 TB Allocation Details'!$A$18:$L$214, MATCH("Misc ID", 'E4 TB Allocation Details'!$A$18:$L$18, 0),FALSE), 'E2 Allocators'!$B$15:$W$358, MATCH('O5 Details by Class &amp; Accounts'!BA$18, 'E2 Allocators'!$B$15:$W$15, 0),FALSE)*$E93)</f>
        <v>0</v>
      </c>
      <c r="BB93" s="1322">
        <f>IF(ISERROR(VLOOKUP(VLOOKUP($A93, 'E4 TB Allocation Details'!$A$18:$L$214, MATCH("Misc ID", 'E4 TB Allocation Details'!$A$18:$L$18, 0),FALSE), 'E2 Allocators'!$B$15:$W$358, MATCH('O5 Details by Class &amp; Accounts'!BB$18, 'E2 Allocators'!$B$15:$W$15, 0),FALSE)*$E93), 0, VLOOKUP(VLOOKUP($A93, 'E4 TB Allocation Details'!$A$18:$L$214, MATCH("Misc ID", 'E4 TB Allocation Details'!$A$18:$L$18, 0),FALSE), 'E2 Allocators'!$B$15:$W$358, MATCH('O5 Details by Class &amp; Accounts'!BB$18, 'E2 Allocators'!$B$15:$W$15, 0),FALSE)*$E93)</f>
        <v>0</v>
      </c>
      <c r="BC93" s="1322">
        <f>IF(ISERROR(VLOOKUP(VLOOKUP($A93, 'E4 TB Allocation Details'!$A$18:$L$214, MATCH("Misc ID", 'E4 TB Allocation Details'!$A$18:$L$18, 0),FALSE), 'E2 Allocators'!$B$15:$W$358, MATCH('O5 Details by Class &amp; Accounts'!BC$18, 'E2 Allocators'!$B$15:$W$15, 0),FALSE)*$E93), 0, VLOOKUP(VLOOKUP($A93, 'E4 TB Allocation Details'!$A$18:$L$214, MATCH("Misc ID", 'E4 TB Allocation Details'!$A$18:$L$18, 0),FALSE), 'E2 Allocators'!$B$15:$W$358, MATCH('O5 Details by Class &amp; Accounts'!BC$18, 'E2 Allocators'!$B$15:$W$15, 0),FALSE)*$E93)</f>
        <v>0</v>
      </c>
      <c r="BD93" s="1322">
        <f>IF(ISERROR(VLOOKUP(VLOOKUP($A93, 'E4 TB Allocation Details'!$A$18:$L$214, MATCH("Misc ID", 'E4 TB Allocation Details'!$A$18:$L$18, 0),FALSE), 'E2 Allocators'!$B$15:$W$358, MATCH('O5 Details by Class &amp; Accounts'!BD$18, 'E2 Allocators'!$B$15:$W$15, 0),FALSE)*$E93), 0, VLOOKUP(VLOOKUP($A93, 'E4 TB Allocation Details'!$A$18:$L$214, MATCH("Misc ID", 'E4 TB Allocation Details'!$A$18:$L$18, 0),FALSE), 'E2 Allocators'!$B$15:$W$358, MATCH('O5 Details by Class &amp; Accounts'!BD$18, 'E2 Allocators'!$B$15:$W$15, 0),FALSE)*$E93)</f>
        <v>0</v>
      </c>
      <c r="BE93" s="1322">
        <f>IF(ISERROR(VLOOKUP(VLOOKUP($A93, 'E4 TB Allocation Details'!$A$18:$L$214, MATCH("Misc ID", 'E4 TB Allocation Details'!$A$18:$L$18, 0),FALSE), 'E2 Allocators'!$B$15:$W$358, MATCH('O5 Details by Class &amp; Accounts'!BE$18, 'E2 Allocators'!$B$15:$W$15, 0),FALSE)*$E93), 0, VLOOKUP(VLOOKUP($A93, 'E4 TB Allocation Details'!$A$18:$L$214, MATCH("Misc ID", 'E4 TB Allocation Details'!$A$18:$L$18, 0),FALSE), 'E2 Allocators'!$B$15:$W$358, MATCH('O5 Details by Class &amp; Accounts'!BE$18, 'E2 Allocators'!$B$15:$W$15, 0),FALSE)*$E93)</f>
        <v>0</v>
      </c>
      <c r="BF93" s="1322">
        <f>IF(ISERROR(VLOOKUP(VLOOKUP($A93, 'E4 TB Allocation Details'!$A$18:$L$214, MATCH("Misc ID", 'E4 TB Allocation Details'!$A$18:$L$18, 0),FALSE), 'E2 Allocators'!$B$15:$W$358, MATCH('O5 Details by Class &amp; Accounts'!BF$18, 'E2 Allocators'!$B$15:$W$15, 0),FALSE)*$E93), 0, VLOOKUP(VLOOKUP($A93, 'E4 TB Allocation Details'!$A$18:$L$214, MATCH("Misc ID", 'E4 TB Allocation Details'!$A$18:$L$18, 0),FALSE), 'E2 Allocators'!$B$15:$W$358, MATCH('O5 Details by Class &amp; Accounts'!BF$18, 'E2 Allocators'!$B$15:$W$15, 0),FALSE)*$E93)</f>
        <v>0</v>
      </c>
      <c r="BG93" s="1322">
        <f>IF(ISERROR(VLOOKUP(VLOOKUP($A93, 'E4 TB Allocation Details'!$A$18:$L$214, MATCH("Misc ID", 'E4 TB Allocation Details'!$A$18:$L$18, 0),FALSE), 'E2 Allocators'!$B$15:$W$358, MATCH('O5 Details by Class &amp; Accounts'!BG$18, 'E2 Allocators'!$B$15:$W$15, 0),FALSE)*$E93), 0, VLOOKUP(VLOOKUP($A93, 'E4 TB Allocation Details'!$A$18:$L$214, MATCH("Misc ID", 'E4 TB Allocation Details'!$A$18:$L$18, 0),FALSE), 'E2 Allocators'!$B$15:$W$358, MATCH('O5 Details by Class &amp; Accounts'!BG$18, 'E2 Allocators'!$B$15:$W$15, 0),FALSE)*$E93)</f>
        <v>0</v>
      </c>
      <c r="BH93" s="1322">
        <f>IF(ISERROR(VLOOKUP(VLOOKUP($A93, 'E4 TB Allocation Details'!$A$18:$L$214, MATCH("Misc ID", 'E4 TB Allocation Details'!$A$18:$L$18, 0),FALSE), 'E2 Allocators'!$B$15:$W$358, MATCH('O5 Details by Class &amp; Accounts'!BH$18, 'E2 Allocators'!$B$15:$W$15, 0),FALSE)*$E93), 0, VLOOKUP(VLOOKUP($A93, 'E4 TB Allocation Details'!$A$18:$L$214, MATCH("Misc ID", 'E4 TB Allocation Details'!$A$18:$L$18, 0),FALSE), 'E2 Allocators'!$B$15:$W$358, MATCH('O5 Details by Class &amp; Accounts'!BH$18, 'E2 Allocators'!$B$15:$W$15, 0),FALSE)*$E93)</f>
        <v>0</v>
      </c>
      <c r="BI93" s="1322">
        <f>IF(ISERROR(VLOOKUP(VLOOKUP($A93, 'E4 TB Allocation Details'!$A$18:$L$214, MATCH("Misc ID", 'E4 TB Allocation Details'!$A$18:$L$18, 0),FALSE), 'E2 Allocators'!$B$15:$W$358, MATCH('O5 Details by Class &amp; Accounts'!BI$18, 'E2 Allocators'!$B$15:$W$15, 0),FALSE)*$E93), 0, VLOOKUP(VLOOKUP($A93, 'E4 TB Allocation Details'!$A$18:$L$214, MATCH("Misc ID", 'E4 TB Allocation Details'!$A$18:$L$18, 0),FALSE), 'E2 Allocators'!$B$15:$W$358, MATCH('O5 Details by Class &amp; Accounts'!BI$18, 'E2 Allocators'!$B$15:$W$15, 0),FALSE)*$E93)</f>
        <v>0</v>
      </c>
      <c r="BJ93" s="1322">
        <f>IF(ISERROR(VLOOKUP(VLOOKUP($A93, 'E4 TB Allocation Details'!$A$18:$L$214, MATCH("Misc ID", 'E4 TB Allocation Details'!$A$18:$L$18, 0),FALSE), 'E2 Allocators'!$B$15:$W$358, MATCH('O5 Details by Class &amp; Accounts'!BJ$18, 'E2 Allocators'!$B$15:$W$15, 0),FALSE)*$E93), 0, VLOOKUP(VLOOKUP($A93, 'E4 TB Allocation Details'!$A$18:$L$214, MATCH("Misc ID", 'E4 TB Allocation Details'!$A$18:$L$18, 0),FALSE), 'E2 Allocators'!$B$15:$W$358, MATCH('O5 Details by Class &amp; Accounts'!BJ$18, 'E2 Allocators'!$B$15:$W$15, 0),FALSE)*$E93)</f>
        <v>0</v>
      </c>
      <c r="BK93" s="1322">
        <f>IF(ISERROR(VLOOKUP(VLOOKUP($A93, 'E4 TB Allocation Details'!$A$18:$L$214, MATCH("Misc ID", 'E4 TB Allocation Details'!$A$18:$L$18, 0),FALSE), 'E2 Allocators'!$B$15:$W$358, MATCH('O5 Details by Class &amp; Accounts'!BK$18, 'E2 Allocators'!$B$15:$W$15, 0),FALSE)*$E93), 0, VLOOKUP(VLOOKUP($A93, 'E4 TB Allocation Details'!$A$18:$L$214, MATCH("Misc ID", 'E4 TB Allocation Details'!$A$18:$L$18, 0),FALSE), 'E2 Allocators'!$B$15:$W$358, MATCH('O5 Details by Class &amp; Accounts'!BK$18, 'E2 Allocators'!$B$15:$W$15, 0),FALSE)*$E93)</f>
        <v>0</v>
      </c>
      <c r="BL93" s="1322">
        <f>IF(ISERROR(VLOOKUP(VLOOKUP($A93, 'E4 TB Allocation Details'!$A$18:$L$214, MATCH("Misc ID", 'E4 TB Allocation Details'!$A$18:$L$18, 0),FALSE), 'E2 Allocators'!$B$15:$W$358, MATCH('O5 Details by Class &amp; Accounts'!BL$18, 'E2 Allocators'!$B$15:$W$15, 0),FALSE)*$E93), 0, VLOOKUP(VLOOKUP($A93, 'E4 TB Allocation Details'!$A$18:$L$214, MATCH("Misc ID", 'E4 TB Allocation Details'!$A$18:$L$18, 0),FALSE), 'E2 Allocators'!$B$15:$W$358, MATCH('O5 Details by Class &amp; Accounts'!BL$18, 'E2 Allocators'!$B$15:$W$15, 0),FALSE)*$E93)</f>
        <v>0</v>
      </c>
      <c r="BM93" s="1322">
        <f>IF(ISERROR(VLOOKUP(VLOOKUP($A93, 'E4 TB Allocation Details'!$A$18:$L$214, MATCH("Misc ID", 'E4 TB Allocation Details'!$A$18:$L$18, 0),FALSE), 'E2 Allocators'!$B$15:$W$358, MATCH('O5 Details by Class &amp; Accounts'!BM$18, 'E2 Allocators'!$B$15:$W$15, 0),FALSE)*$E93), 0, VLOOKUP(VLOOKUP($A93, 'E4 TB Allocation Details'!$A$18:$L$214, MATCH("Misc ID", 'E4 TB Allocation Details'!$A$18:$L$18, 0),FALSE), 'E2 Allocators'!$B$15:$W$358, MATCH('O5 Details by Class &amp; Accounts'!BM$18, 'E2 Allocators'!$B$15:$W$15, 0),FALSE)*$E93)</f>
        <v>0</v>
      </c>
      <c r="BN93" s="1322">
        <f>IF(ISERROR(VLOOKUP(VLOOKUP($A93, 'E4 TB Allocation Details'!$A$18:$L$214, MATCH("Misc ID", 'E4 TB Allocation Details'!$A$18:$L$18, 0),FALSE), 'E2 Allocators'!$B$15:$W$358, MATCH('O5 Details by Class &amp; Accounts'!BN$18, 'E2 Allocators'!$B$15:$W$15, 0),FALSE)*$E93), 0, VLOOKUP(VLOOKUP($A93, 'E4 TB Allocation Details'!$A$18:$L$214, MATCH("Misc ID", 'E4 TB Allocation Details'!$A$18:$L$18, 0),FALSE), 'E2 Allocators'!$B$15:$W$358, MATCH('O5 Details by Class &amp; Accounts'!BN$18, 'E2 Allocators'!$B$15:$W$15, 0),FALSE)*$E93)</f>
        <v>0</v>
      </c>
      <c r="BO93" s="1322">
        <f>IF(ISERROR(VLOOKUP(VLOOKUP($A93, 'E4 TB Allocation Details'!$A$18:$L$214, MATCH("Misc ID", 'E4 TB Allocation Details'!$A$18:$L$18, 0),FALSE), 'E2 Allocators'!$B$15:$W$358, MATCH('O5 Details by Class &amp; Accounts'!BO$18, 'E2 Allocators'!$B$15:$W$15, 0),FALSE)*$E93), 0, VLOOKUP(VLOOKUP($A93, 'E4 TB Allocation Details'!$A$18:$L$214, MATCH("Misc ID", 'E4 TB Allocation Details'!$A$18:$L$18, 0),FALSE), 'E2 Allocators'!$B$15:$W$358, MATCH('O5 Details by Class &amp; Accounts'!BO$18, 'E2 Allocators'!$B$15:$W$15, 0),FALSE)*$E93)</f>
        <v>0</v>
      </c>
      <c r="BP93" s="1322">
        <f>IF(ISERROR(VLOOKUP(VLOOKUP($A93, 'E4 TB Allocation Details'!$A$18:$L$214, MATCH("Misc ID", 'E4 TB Allocation Details'!$A$18:$L$18, 0),FALSE), 'E2 Allocators'!$B$15:$W$358, MATCH('O5 Details by Class &amp; Accounts'!BP$18, 'E2 Allocators'!$B$15:$W$15, 0),FALSE)*$E93), 0, VLOOKUP(VLOOKUP($A93, 'E4 TB Allocation Details'!$A$18:$L$214, MATCH("Misc ID", 'E4 TB Allocation Details'!$A$18:$L$18, 0),FALSE), 'E2 Allocators'!$B$15:$W$358, MATCH('O5 Details by Class &amp; Accounts'!BP$18, 'E2 Allocators'!$B$15:$W$15, 0),FALSE)*$E93)</f>
        <v>0</v>
      </c>
      <c r="BQ93" s="1322">
        <f>IF(ISERROR(VLOOKUP(VLOOKUP($A93, 'E4 TB Allocation Details'!$A$18:$L$214, MATCH("Misc ID", 'E4 TB Allocation Details'!$A$18:$L$18, 0),FALSE), 'E2 Allocators'!$B$15:$W$358, MATCH('O5 Details by Class &amp; Accounts'!BQ$18, 'E2 Allocators'!$B$15:$W$15, 0),FALSE)*$E93), 0, VLOOKUP(VLOOKUP($A93, 'E4 TB Allocation Details'!$A$18:$L$214, MATCH("Misc ID", 'E4 TB Allocation Details'!$A$18:$L$18, 0),FALSE), 'E2 Allocators'!$B$15:$W$358, MATCH('O5 Details by Class &amp; Accounts'!BQ$18, 'E2 Allocators'!$B$15:$W$15, 0),FALSE)*$E93)</f>
        <v>0</v>
      </c>
      <c r="BR93" s="1322">
        <f>IF(ISERROR(VLOOKUP(VLOOKUP($A93, 'E4 TB Allocation Details'!$A$18:$L$214, MATCH("Misc ID", 'E4 TB Allocation Details'!$A$18:$L$18, 0),FALSE), 'E2 Allocators'!$B$15:$W$358, MATCH('O5 Details by Class &amp; Accounts'!BR$18, 'E2 Allocators'!$B$15:$W$15, 0),FALSE)*$E93), 0, VLOOKUP(VLOOKUP($A93, 'E4 TB Allocation Details'!$A$18:$L$214, MATCH("Misc ID", 'E4 TB Allocation Details'!$A$18:$L$18, 0),FALSE), 'E2 Allocators'!$B$15:$W$358, MATCH('O5 Details by Class &amp; Accounts'!BR$18, 'E2 Allocators'!$B$15:$W$15, 0),FALSE)*$E93)</f>
        <v>0</v>
      </c>
      <c r="BS93" s="1322">
        <f t="shared" si="23"/>
        <v>0</v>
      </c>
      <c r="BT93" s="1322">
        <f>IF(ISERROR(VLOOKUP(VLOOKUP($A93, 'E4 TB Allocation Details'!$A$18:$L$214, MATCH("A &amp; G ID", 'E4 TB Allocation Details'!$A$18:$L$18, 0),FALSE), 'E2 Allocators'!$B$15:$W$358, MATCH('O5 Details by Class &amp; Accounts'!BT$18, 'E2 Allocators'!$B$15:$W$15, 0),FALSE)*$E93), 0, VLOOKUP(VLOOKUP($A93, 'E4 TB Allocation Details'!$A$18:$L$214, MATCH("A &amp; G ID", 'E4 TB Allocation Details'!$A$18:$L$18, 0),FALSE), 'E2 Allocators'!$B$15:$W$358, MATCH('O5 Details by Class &amp; Accounts'!BT$18, 'E2 Allocators'!$B$15:$W$15, 0),FALSE)*$E93)</f>
        <v>0</v>
      </c>
      <c r="BU93" s="1322">
        <f>IF(ISERROR(VLOOKUP(VLOOKUP($A93, 'E4 TB Allocation Details'!$A$18:$L$214, MATCH("A &amp; G ID", 'E4 TB Allocation Details'!$A$18:$L$18, 0),FALSE), 'E2 Allocators'!$B$15:$W$358, MATCH('O5 Details by Class &amp; Accounts'!BU$18, 'E2 Allocators'!$B$15:$W$15, 0),FALSE)*$E93), 0, VLOOKUP(VLOOKUP($A93, 'E4 TB Allocation Details'!$A$18:$L$214, MATCH("A &amp; G ID", 'E4 TB Allocation Details'!$A$18:$L$18, 0),FALSE), 'E2 Allocators'!$B$15:$W$358, MATCH('O5 Details by Class &amp; Accounts'!BU$18, 'E2 Allocators'!$B$15:$W$15, 0),FALSE)*$E93)</f>
        <v>0</v>
      </c>
      <c r="BV93" s="1322">
        <f>IF(ISERROR(VLOOKUP(VLOOKUP($A93, 'E4 TB Allocation Details'!$A$18:$L$214, MATCH("A &amp; G ID", 'E4 TB Allocation Details'!$A$18:$L$18, 0),FALSE), 'E2 Allocators'!$B$15:$W$358, MATCH('O5 Details by Class &amp; Accounts'!BV$18, 'E2 Allocators'!$B$15:$W$15, 0),FALSE)*$E93), 0, VLOOKUP(VLOOKUP($A93, 'E4 TB Allocation Details'!$A$18:$L$214, MATCH("A &amp; G ID", 'E4 TB Allocation Details'!$A$18:$L$18, 0),FALSE), 'E2 Allocators'!$B$15:$W$358, MATCH('O5 Details by Class &amp; Accounts'!BV$18, 'E2 Allocators'!$B$15:$W$15, 0),FALSE)*$E93)</f>
        <v>0</v>
      </c>
      <c r="BW93" s="1322">
        <f>IF(ISERROR(VLOOKUP(VLOOKUP($A93, 'E4 TB Allocation Details'!$A$18:$L$214, MATCH("A &amp; G ID", 'E4 TB Allocation Details'!$A$18:$L$18, 0),FALSE), 'E2 Allocators'!$B$15:$W$358, MATCH('O5 Details by Class &amp; Accounts'!BW$18, 'E2 Allocators'!$B$15:$W$15, 0),FALSE)*$E93), 0, VLOOKUP(VLOOKUP($A93, 'E4 TB Allocation Details'!$A$18:$L$214, MATCH("A &amp; G ID", 'E4 TB Allocation Details'!$A$18:$L$18, 0),FALSE), 'E2 Allocators'!$B$15:$W$358, MATCH('O5 Details by Class &amp; Accounts'!BW$18, 'E2 Allocators'!$B$15:$W$15, 0),FALSE)*$E93)</f>
        <v>0</v>
      </c>
      <c r="BX93" s="1322">
        <f>IF(ISERROR(VLOOKUP(VLOOKUP($A93, 'E4 TB Allocation Details'!$A$18:$L$214, MATCH("A &amp; G ID", 'E4 TB Allocation Details'!$A$18:$L$18, 0),FALSE), 'E2 Allocators'!$B$15:$W$358, MATCH('O5 Details by Class &amp; Accounts'!BX$18, 'E2 Allocators'!$B$15:$W$15, 0),FALSE)*$E93), 0, VLOOKUP(VLOOKUP($A93, 'E4 TB Allocation Details'!$A$18:$L$214, MATCH("A &amp; G ID", 'E4 TB Allocation Details'!$A$18:$L$18, 0),FALSE), 'E2 Allocators'!$B$15:$W$358, MATCH('O5 Details by Class &amp; Accounts'!BX$18, 'E2 Allocators'!$B$15:$W$15, 0),FALSE)*$E93)</f>
        <v>0</v>
      </c>
      <c r="BY93" s="1322">
        <f>IF(ISERROR(VLOOKUP(VLOOKUP($A93, 'E4 TB Allocation Details'!$A$18:$L$214, MATCH("A &amp; G ID", 'E4 TB Allocation Details'!$A$18:$L$18, 0),FALSE), 'E2 Allocators'!$B$15:$W$358, MATCH('O5 Details by Class &amp; Accounts'!BY$18, 'E2 Allocators'!$B$15:$W$15, 0),FALSE)*$E93), 0, VLOOKUP(VLOOKUP($A93, 'E4 TB Allocation Details'!$A$18:$L$214, MATCH("A &amp; G ID", 'E4 TB Allocation Details'!$A$18:$L$18, 0),FALSE), 'E2 Allocators'!$B$15:$W$358, MATCH('O5 Details by Class &amp; Accounts'!BY$18, 'E2 Allocators'!$B$15:$W$15, 0),FALSE)*$E93)</f>
        <v>0</v>
      </c>
      <c r="BZ93" s="1322">
        <f>IF(ISERROR(VLOOKUP(VLOOKUP($A93, 'E4 TB Allocation Details'!$A$18:$L$214, MATCH("A &amp; G ID", 'E4 TB Allocation Details'!$A$18:$L$18, 0),FALSE), 'E2 Allocators'!$B$15:$W$358, MATCH('O5 Details by Class &amp; Accounts'!BZ$18, 'E2 Allocators'!$B$15:$W$15, 0),FALSE)*$E93), 0, VLOOKUP(VLOOKUP($A93, 'E4 TB Allocation Details'!$A$18:$L$214, MATCH("A &amp; G ID", 'E4 TB Allocation Details'!$A$18:$L$18, 0),FALSE), 'E2 Allocators'!$B$15:$W$358, MATCH('O5 Details by Class &amp; Accounts'!BZ$18, 'E2 Allocators'!$B$15:$W$15, 0),FALSE)*$E93)</f>
        <v>0</v>
      </c>
      <c r="CA93" s="1322">
        <f>IF(ISERROR(VLOOKUP(VLOOKUP($A93, 'E4 TB Allocation Details'!$A$18:$L$214, MATCH("A &amp; G ID", 'E4 TB Allocation Details'!$A$18:$L$18, 0),FALSE), 'E2 Allocators'!$B$15:$W$358, MATCH('O5 Details by Class &amp; Accounts'!CA$18, 'E2 Allocators'!$B$15:$W$15, 0),FALSE)*$E93), 0, VLOOKUP(VLOOKUP($A93, 'E4 TB Allocation Details'!$A$18:$L$214, MATCH("A &amp; G ID", 'E4 TB Allocation Details'!$A$18:$L$18, 0),FALSE), 'E2 Allocators'!$B$15:$W$358, MATCH('O5 Details by Class &amp; Accounts'!CA$18, 'E2 Allocators'!$B$15:$W$15, 0),FALSE)*$E93)</f>
        <v>0</v>
      </c>
      <c r="CB93" s="1322">
        <f>IF(ISERROR(VLOOKUP(VLOOKUP($A93, 'E4 TB Allocation Details'!$A$18:$L$214, MATCH("A &amp; G ID", 'E4 TB Allocation Details'!$A$18:$L$18, 0),FALSE), 'E2 Allocators'!$B$15:$W$358, MATCH('O5 Details by Class &amp; Accounts'!CB$18, 'E2 Allocators'!$B$15:$W$15, 0),FALSE)*$E93), 0, VLOOKUP(VLOOKUP($A93, 'E4 TB Allocation Details'!$A$18:$L$214, MATCH("A &amp; G ID", 'E4 TB Allocation Details'!$A$18:$L$18, 0),FALSE), 'E2 Allocators'!$B$15:$W$358, MATCH('O5 Details by Class &amp; Accounts'!CB$18, 'E2 Allocators'!$B$15:$W$15, 0),FALSE)*$E93)</f>
        <v>0</v>
      </c>
      <c r="CC93" s="1322">
        <f>IF(ISERROR(VLOOKUP(VLOOKUP($A93, 'E4 TB Allocation Details'!$A$18:$L$214, MATCH("A &amp; G ID", 'E4 TB Allocation Details'!$A$18:$L$18, 0),FALSE), 'E2 Allocators'!$B$15:$W$358, MATCH('O5 Details by Class &amp; Accounts'!CC$18, 'E2 Allocators'!$B$15:$W$15, 0),FALSE)*$E93), 0, VLOOKUP(VLOOKUP($A93, 'E4 TB Allocation Details'!$A$18:$L$214, MATCH("A &amp; G ID", 'E4 TB Allocation Details'!$A$18:$L$18, 0),FALSE), 'E2 Allocators'!$B$15:$W$358, MATCH('O5 Details by Class &amp; Accounts'!CC$18, 'E2 Allocators'!$B$15:$W$15, 0),FALSE)*$E93)</f>
        <v>0</v>
      </c>
      <c r="CD93" s="1322">
        <f>IF(ISERROR(VLOOKUP(VLOOKUP($A93, 'E4 TB Allocation Details'!$A$18:$L$214, MATCH("A &amp; G ID", 'E4 TB Allocation Details'!$A$18:$L$18, 0),FALSE), 'E2 Allocators'!$B$15:$W$358, MATCH('O5 Details by Class &amp; Accounts'!CD$18, 'E2 Allocators'!$B$15:$W$15, 0),FALSE)*$E93), 0, VLOOKUP(VLOOKUP($A93, 'E4 TB Allocation Details'!$A$18:$L$214, MATCH("A &amp; G ID", 'E4 TB Allocation Details'!$A$18:$L$18, 0),FALSE), 'E2 Allocators'!$B$15:$W$358, MATCH('O5 Details by Class &amp; Accounts'!CD$18, 'E2 Allocators'!$B$15:$W$15, 0),FALSE)*$E93)</f>
        <v>0</v>
      </c>
      <c r="CE93" s="1322">
        <f>IF(ISERROR(VLOOKUP(VLOOKUP($A93, 'E4 TB Allocation Details'!$A$18:$L$214, MATCH("A &amp; G ID", 'E4 TB Allocation Details'!$A$18:$L$18, 0),FALSE), 'E2 Allocators'!$B$15:$W$358, MATCH('O5 Details by Class &amp; Accounts'!CE$18, 'E2 Allocators'!$B$15:$W$15, 0),FALSE)*$E93), 0, VLOOKUP(VLOOKUP($A93, 'E4 TB Allocation Details'!$A$18:$L$214, MATCH("A &amp; G ID", 'E4 TB Allocation Details'!$A$18:$L$18, 0),FALSE), 'E2 Allocators'!$B$15:$W$358, MATCH('O5 Details by Class &amp; Accounts'!CE$18, 'E2 Allocators'!$B$15:$W$15, 0),FALSE)*$E93)</f>
        <v>0</v>
      </c>
      <c r="CF93" s="1322">
        <f>IF(ISERROR(VLOOKUP(VLOOKUP($A93, 'E4 TB Allocation Details'!$A$18:$L$214, MATCH("A &amp; G ID", 'E4 TB Allocation Details'!$A$18:$L$18, 0),FALSE), 'E2 Allocators'!$B$15:$W$358, MATCH('O5 Details by Class &amp; Accounts'!CF$18, 'E2 Allocators'!$B$15:$W$15, 0),FALSE)*$E93), 0, VLOOKUP(VLOOKUP($A93, 'E4 TB Allocation Details'!$A$18:$L$214, MATCH("A &amp; G ID", 'E4 TB Allocation Details'!$A$18:$L$18, 0),FALSE), 'E2 Allocators'!$B$15:$W$358, MATCH('O5 Details by Class &amp; Accounts'!CF$18, 'E2 Allocators'!$B$15:$W$15, 0),FALSE)*$E93)</f>
        <v>0</v>
      </c>
      <c r="CG93" s="1322">
        <f>IF(ISERROR(VLOOKUP(VLOOKUP($A93, 'E4 TB Allocation Details'!$A$18:$L$214, MATCH("A &amp; G ID", 'E4 TB Allocation Details'!$A$18:$L$18, 0),FALSE), 'E2 Allocators'!$B$15:$W$358, MATCH('O5 Details by Class &amp; Accounts'!CG$18, 'E2 Allocators'!$B$15:$W$15, 0),FALSE)*$E93), 0, VLOOKUP(VLOOKUP($A93, 'E4 TB Allocation Details'!$A$18:$L$214, MATCH("A &amp; G ID", 'E4 TB Allocation Details'!$A$18:$L$18, 0),FALSE), 'E2 Allocators'!$B$15:$W$358, MATCH('O5 Details by Class &amp; Accounts'!CG$18, 'E2 Allocators'!$B$15:$W$15, 0),FALSE)*$E93)</f>
        <v>0</v>
      </c>
      <c r="CH93" s="1322">
        <f>IF(ISERROR(VLOOKUP(VLOOKUP($A93, 'E4 TB Allocation Details'!$A$18:$L$214, MATCH("A &amp; G ID", 'E4 TB Allocation Details'!$A$18:$L$18, 0),FALSE), 'E2 Allocators'!$B$15:$W$358, MATCH('O5 Details by Class &amp; Accounts'!CH$18, 'E2 Allocators'!$B$15:$W$15, 0),FALSE)*$E93), 0, VLOOKUP(VLOOKUP($A93, 'E4 TB Allocation Details'!$A$18:$L$214, MATCH("A &amp; G ID", 'E4 TB Allocation Details'!$A$18:$L$18, 0),FALSE), 'E2 Allocators'!$B$15:$W$358, MATCH('O5 Details by Class &amp; Accounts'!CH$18, 'E2 Allocators'!$B$15:$W$15, 0),FALSE)*$E93)</f>
        <v>0</v>
      </c>
      <c r="CI93" s="1322">
        <f>IF(ISERROR(VLOOKUP(VLOOKUP($A93, 'E4 TB Allocation Details'!$A$18:$L$214, MATCH("A &amp; G ID", 'E4 TB Allocation Details'!$A$18:$L$18, 0),FALSE), 'E2 Allocators'!$B$15:$W$358, MATCH('O5 Details by Class &amp; Accounts'!CI$18, 'E2 Allocators'!$B$15:$W$15, 0),FALSE)*$E93), 0, VLOOKUP(VLOOKUP($A93, 'E4 TB Allocation Details'!$A$18:$L$214, MATCH("A &amp; G ID", 'E4 TB Allocation Details'!$A$18:$L$18, 0),FALSE), 'E2 Allocators'!$B$15:$W$358, MATCH('O5 Details by Class &amp; Accounts'!CI$18, 'E2 Allocators'!$B$15:$W$15, 0),FALSE)*$E93)</f>
        <v>0</v>
      </c>
      <c r="CJ93" s="1322">
        <f>IF(ISERROR(VLOOKUP(VLOOKUP($A93, 'E4 TB Allocation Details'!$A$18:$L$214, MATCH("A &amp; G ID", 'E4 TB Allocation Details'!$A$18:$L$18, 0),FALSE), 'E2 Allocators'!$B$15:$W$358, MATCH('O5 Details by Class &amp; Accounts'!CJ$18, 'E2 Allocators'!$B$15:$W$15, 0),FALSE)*$E93), 0, VLOOKUP(VLOOKUP($A93, 'E4 TB Allocation Details'!$A$18:$L$214, MATCH("A &amp; G ID", 'E4 TB Allocation Details'!$A$18:$L$18, 0),FALSE), 'E2 Allocators'!$B$15:$W$358, MATCH('O5 Details by Class &amp; Accounts'!CJ$18, 'E2 Allocators'!$B$15:$W$15, 0),FALSE)*$E93)</f>
        <v>0</v>
      </c>
      <c r="CK93" s="1322">
        <f>IF(ISERROR(VLOOKUP(VLOOKUP($A93, 'E4 TB Allocation Details'!$A$18:$L$214, MATCH("A &amp; G ID", 'E4 TB Allocation Details'!$A$18:$L$18, 0),FALSE), 'E2 Allocators'!$B$15:$W$358, MATCH('O5 Details by Class &amp; Accounts'!CK$18, 'E2 Allocators'!$B$15:$W$15, 0),FALSE)*$E93), 0, VLOOKUP(VLOOKUP($A93, 'E4 TB Allocation Details'!$A$18:$L$214, MATCH("A &amp; G ID", 'E4 TB Allocation Details'!$A$18:$L$18, 0),FALSE), 'E2 Allocators'!$B$15:$W$358, MATCH('O5 Details by Class &amp; Accounts'!CK$18, 'E2 Allocators'!$B$15:$W$15, 0),FALSE)*$E93)</f>
        <v>0</v>
      </c>
      <c r="CL93" s="1322">
        <f>IF(ISERROR(VLOOKUP(VLOOKUP($A93, 'E4 TB Allocation Details'!$A$18:$L$214, MATCH("A &amp; G ID", 'E4 TB Allocation Details'!$A$18:$L$18, 0),FALSE), 'E2 Allocators'!$B$15:$W$358, MATCH('O5 Details by Class &amp; Accounts'!CL$18, 'E2 Allocators'!$B$15:$W$15, 0),FALSE)*$E93), 0, VLOOKUP(VLOOKUP($A93, 'E4 TB Allocation Details'!$A$18:$L$214, MATCH("A &amp; G ID", 'E4 TB Allocation Details'!$A$18:$L$18, 0),FALSE), 'E2 Allocators'!$B$15:$W$358, MATCH('O5 Details by Class &amp; Accounts'!CL$18, 'E2 Allocators'!$B$15:$W$15, 0),FALSE)*$E93)</f>
        <v>0</v>
      </c>
      <c r="CM93" s="1322">
        <f>IF(ISERROR(VLOOKUP(VLOOKUP($A93, 'E4 TB Allocation Details'!$A$18:$L$214, MATCH("A &amp; G ID", 'E4 TB Allocation Details'!$A$18:$L$18, 0),FALSE), 'E2 Allocators'!$B$15:$W$358, MATCH('O5 Details by Class &amp; Accounts'!CM$18, 'E2 Allocators'!$B$15:$W$15, 0),FALSE)*$E93), 0, VLOOKUP(VLOOKUP($A93, 'E4 TB Allocation Details'!$A$18:$L$214, MATCH("A &amp; G ID", 'E4 TB Allocation Details'!$A$18:$L$18, 0),FALSE), 'E2 Allocators'!$B$15:$W$358, MATCH('O5 Details by Class &amp; Accounts'!CM$18, 'E2 Allocators'!$B$15:$W$15, 0),FALSE)*$E93)</f>
        <v>0</v>
      </c>
      <c r="CN93" s="1322">
        <f t="shared" si="24"/>
        <v>0</v>
      </c>
      <c r="CO93" s="1651">
        <f t="shared" si="25"/>
        <v>0</v>
      </c>
      <c r="CQ93" s="1899" t="inlineStr">
        <is>
          <t/>
        </is>
      </c>
    </row>
    <row r="94" spans="1:95" s="64" customFormat="1" ht="12.75" x14ac:dyDescent="0.2">
      <c r="A94" s="1093">
        <v>4225</v>
      </c>
      <c r="B94" s="1094" t="s">
        <v>529</v>
      </c>
      <c r="C94" s="1648">
        <f>IF(ISERROR(VLOOKUP($A94,'I3 TB Data'!$A$19:$H$483,MATCH('O5 Details by Class &amp; Accounts'!$C$18, 'I3 TB Data'!$A$19:$H$19,0),0)), 0, VLOOKUP($A94,'I3 TB Data'!$A$19:$H$483,MATCH('O5 Details by Class &amp; Accounts'!$C$18,'I3 TB Data'!$A$19:$H$19,0),0))</f>
        <v>-54283.837500000001</v>
      </c>
      <c r="D94" s="1649"/>
      <c r="E94" s="1648">
        <f t="shared" si="17"/>
        <v>-54283.837500000001</v>
      </c>
      <c r="F94" s="1650">
        <f>IF(ISERROR(VLOOKUP($A94, 'E1 Categorization'!A33:E124, MATCH("Customer Component", 'E1 Categorization'!$A$33:$E$33,0), 0)), 0, IF(VLOOKUP($A94, 'E1 Categorization'!A33:E124, MATCH("Customer Component", 'E1 Categorization'!$A$33:$E$33,0), 0)=0, 'O5 Details by Class &amp; Accounts'!$E94, IF(AND(VLOOKUP($A94, 'E1 Categorization'!A33:E124, MATCH("Customer Component", 'E1 Categorization'!$A$33:$E$33,0), 0) &gt;0, VLOOKUP($A94, 'E1 Categorization'!A33:E124, MATCH("Customer Component", 'E1 Categorization'!$A$33:$E$33,0), 0)&lt;1), 'O5 Details by Class &amp; Accounts'!$E94*(1-VLOOKUP($A94, 'E1 Categorization'!A33:E124, MATCH("Customer Component", 'E1 Categorization'!$A$33:$E$33,0), 0)), 0)))</f>
        <v>0</v>
      </c>
      <c r="G94" s="1650">
        <f>IF(ISERROR(VLOOKUP($A94, 'E1 Categorization'!A33:E124, MATCH("Customer Component", 'E1 Categorization'!$A$33:$E$33,0), 0)),0, IF(VLOOKUP($A94, 'E1 Categorization'!A33:E124, MATCH("Customer Component", 'E1 Categorization'!$A$33:$E$33,0), 0)=0, 0, IF(AND(VLOOKUP($A94, 'E1 Categorization'!A33:E124, MATCH("Customer Component", 'E1 Categorization'!$A$33:$E$33,0), 0) &gt;0, VLOOKUP($A94, 'E1 Categorization'!A33:E124, MATCH("Customer Component", 'E1 Categorization'!$A$33:$E$33,0), 0)&lt;1), 'O5 Details by Class &amp; Accounts'!$E94*(VLOOKUP($A94, 'E1 Categorization'!A33:E124, MATCH("Customer Component", 'E1 Categorization'!$A$33:$E$33,0), 0)), 'O5 Details by Class &amp; Accounts'!$E94)))</f>
        <v>0</v>
      </c>
      <c r="H94" s="1322">
        <f t="shared" si="20"/>
        <v>0</v>
      </c>
      <c r="I94" s="1322">
        <f>IF(ISERROR(VLOOKUP(VLOOKUP($A94, 'E4 TB Allocation Details'!$A$18:$L$214, MATCH("Demand ID", 'E4 TB Allocation Details'!$A$18:$L$18, 0),FALSE), 'E2 Allocators'!$B$15:$W$358, MATCH('O5 Details by Class &amp; Accounts'!I$18, 'E2 Allocators'!$B$15:$W$15, 0),FALSE)*$F94), 0, VLOOKUP(VLOOKUP($A94, 'E4 TB Allocation Details'!$A$18:$L$214, MATCH("Demand ID", 'E4 TB Allocation Details'!$A$18:$L$18, 0),FALSE), 'E2 Allocators'!$B$15:$W$358, MATCH('O5 Details by Class &amp; Accounts'!I$18, 'E2 Allocators'!$B$15:$W$15, 0),FALSE)*$F94)</f>
        <v>0</v>
      </c>
      <c r="J94" s="1322">
        <f>IF(ISERROR(VLOOKUP(VLOOKUP($A94, 'E4 TB Allocation Details'!$A$18:$L$214, MATCH("Demand ID", 'E4 TB Allocation Details'!$A$18:$L$18, 0),FALSE), 'E2 Allocators'!$B$15:$W$358, MATCH('O5 Details by Class &amp; Accounts'!J$18, 'E2 Allocators'!$B$15:$W$15, 0),FALSE)*$F94), 0, VLOOKUP(VLOOKUP($A94, 'E4 TB Allocation Details'!$A$18:$L$214, MATCH("Demand ID", 'E4 TB Allocation Details'!$A$18:$L$18, 0),FALSE), 'E2 Allocators'!$B$15:$W$358, MATCH('O5 Details by Class &amp; Accounts'!J$18, 'E2 Allocators'!$B$15:$W$15, 0),FALSE)*$F94)</f>
        <v>0</v>
      </c>
      <c r="K94" s="1322">
        <f>IF(ISERROR(VLOOKUP(VLOOKUP($A94, 'E4 TB Allocation Details'!$A$18:$L$214, MATCH("Demand ID", 'E4 TB Allocation Details'!$A$18:$L$18, 0),FALSE), 'E2 Allocators'!$B$15:$W$358, MATCH('O5 Details by Class &amp; Accounts'!K$18, 'E2 Allocators'!$B$15:$W$15, 0),FALSE)*$F94), 0, VLOOKUP(VLOOKUP($A94, 'E4 TB Allocation Details'!$A$18:$L$214, MATCH("Demand ID", 'E4 TB Allocation Details'!$A$18:$L$18, 0),FALSE), 'E2 Allocators'!$B$15:$W$358, MATCH('O5 Details by Class &amp; Accounts'!K$18, 'E2 Allocators'!$B$15:$W$15, 0),FALSE)*$F94)</f>
        <v>0</v>
      </c>
      <c r="L94" s="1322">
        <f>IF(ISERROR(VLOOKUP(VLOOKUP($A94, 'E4 TB Allocation Details'!$A$18:$L$214, MATCH("Demand ID", 'E4 TB Allocation Details'!$A$18:$L$18, 0),FALSE), 'E2 Allocators'!$B$15:$W$358, MATCH('O5 Details by Class &amp; Accounts'!L$18, 'E2 Allocators'!$B$15:$W$15, 0),FALSE)*$F94), 0, VLOOKUP(VLOOKUP($A94, 'E4 TB Allocation Details'!$A$18:$L$214, MATCH("Demand ID", 'E4 TB Allocation Details'!$A$18:$L$18, 0),FALSE), 'E2 Allocators'!$B$15:$W$358, MATCH('O5 Details by Class &amp; Accounts'!L$18, 'E2 Allocators'!$B$15:$W$15, 0),FALSE)*$F94)</f>
        <v>0</v>
      </c>
      <c r="M94" s="1322">
        <f>IF(ISERROR(VLOOKUP(VLOOKUP($A94, 'E4 TB Allocation Details'!$A$18:$L$214, MATCH("Demand ID", 'E4 TB Allocation Details'!$A$18:$L$18, 0),FALSE), 'E2 Allocators'!$B$15:$W$358, MATCH('O5 Details by Class &amp; Accounts'!M$18, 'E2 Allocators'!$B$15:$W$15, 0),FALSE)*$F94), 0, VLOOKUP(VLOOKUP($A94, 'E4 TB Allocation Details'!$A$18:$L$214, MATCH("Demand ID", 'E4 TB Allocation Details'!$A$18:$L$18, 0),FALSE), 'E2 Allocators'!$B$15:$W$358, MATCH('O5 Details by Class &amp; Accounts'!M$18, 'E2 Allocators'!$B$15:$W$15, 0),FALSE)*$F94)</f>
        <v>0</v>
      </c>
      <c r="N94" s="1322">
        <f>IF(ISERROR(VLOOKUP(VLOOKUP($A94, 'E4 TB Allocation Details'!$A$18:$L$214, MATCH("Demand ID", 'E4 TB Allocation Details'!$A$18:$L$18, 0),FALSE), 'E2 Allocators'!$B$15:$W$358, MATCH('O5 Details by Class &amp; Accounts'!N$18, 'E2 Allocators'!$B$15:$W$15, 0),FALSE)*$F94), 0, VLOOKUP(VLOOKUP($A94, 'E4 TB Allocation Details'!$A$18:$L$214, MATCH("Demand ID", 'E4 TB Allocation Details'!$A$18:$L$18, 0),FALSE), 'E2 Allocators'!$B$15:$W$358, MATCH('O5 Details by Class &amp; Accounts'!N$18, 'E2 Allocators'!$B$15:$W$15, 0),FALSE)*$F94)</f>
        <v>0</v>
      </c>
      <c r="O94" s="1322">
        <f>IF(ISERROR(VLOOKUP(VLOOKUP($A94, 'E4 TB Allocation Details'!$A$18:$L$214, MATCH("Demand ID", 'E4 TB Allocation Details'!$A$18:$L$18, 0),FALSE), 'E2 Allocators'!$B$15:$W$358, MATCH('O5 Details by Class &amp; Accounts'!O$18, 'E2 Allocators'!$B$15:$W$15, 0),FALSE)*$F94), 0, VLOOKUP(VLOOKUP($A94, 'E4 TB Allocation Details'!$A$18:$L$214, MATCH("Demand ID", 'E4 TB Allocation Details'!$A$18:$L$18, 0),FALSE), 'E2 Allocators'!$B$15:$W$358, MATCH('O5 Details by Class &amp; Accounts'!O$18, 'E2 Allocators'!$B$15:$W$15, 0),FALSE)*$F94)</f>
        <v>0</v>
      </c>
      <c r="P94" s="1322">
        <f>IF(ISERROR(VLOOKUP(VLOOKUP($A94, 'E4 TB Allocation Details'!$A$18:$L$214, MATCH("Demand ID", 'E4 TB Allocation Details'!$A$18:$L$18, 0),FALSE), 'E2 Allocators'!$B$15:$W$358, MATCH('O5 Details by Class &amp; Accounts'!P$18, 'E2 Allocators'!$B$15:$W$15, 0),FALSE)*$F94), 0, VLOOKUP(VLOOKUP($A94, 'E4 TB Allocation Details'!$A$18:$L$214, MATCH("Demand ID", 'E4 TB Allocation Details'!$A$18:$L$18, 0),FALSE), 'E2 Allocators'!$B$15:$W$358, MATCH('O5 Details by Class &amp; Accounts'!P$18, 'E2 Allocators'!$B$15:$W$15, 0),FALSE)*$F94)</f>
        <v>0</v>
      </c>
      <c r="Q94" s="1322">
        <f>IF(ISERROR(VLOOKUP(VLOOKUP($A94, 'E4 TB Allocation Details'!$A$18:$L$214, MATCH("Demand ID", 'E4 TB Allocation Details'!$A$18:$L$18, 0),FALSE), 'E2 Allocators'!$B$15:$W$358, MATCH('O5 Details by Class &amp; Accounts'!Q$18, 'E2 Allocators'!$B$15:$W$15, 0),FALSE)*$F94), 0, VLOOKUP(VLOOKUP($A94, 'E4 TB Allocation Details'!$A$18:$L$214, MATCH("Demand ID", 'E4 TB Allocation Details'!$A$18:$L$18, 0),FALSE), 'E2 Allocators'!$B$15:$W$358, MATCH('O5 Details by Class &amp; Accounts'!Q$18, 'E2 Allocators'!$B$15:$W$15, 0),FALSE)*$F94)</f>
        <v>0</v>
      </c>
      <c r="R94" s="1322">
        <f>IF(ISERROR(VLOOKUP(VLOOKUP($A94, 'E4 TB Allocation Details'!$A$18:$L$214, MATCH("Demand ID", 'E4 TB Allocation Details'!$A$18:$L$18, 0),FALSE), 'E2 Allocators'!$B$15:$W$358, MATCH('O5 Details by Class &amp; Accounts'!R$18, 'E2 Allocators'!$B$15:$W$15, 0),FALSE)*$F94), 0, VLOOKUP(VLOOKUP($A94, 'E4 TB Allocation Details'!$A$18:$L$214, MATCH("Demand ID", 'E4 TB Allocation Details'!$A$18:$L$18, 0),FALSE), 'E2 Allocators'!$B$15:$W$358, MATCH('O5 Details by Class &amp; Accounts'!R$18, 'E2 Allocators'!$B$15:$W$15, 0),FALSE)*$F94)</f>
        <v>0</v>
      </c>
      <c r="S94" s="1322">
        <f>IF(ISERROR(VLOOKUP(VLOOKUP($A94, 'E4 TB Allocation Details'!$A$18:$L$214, MATCH("Demand ID", 'E4 TB Allocation Details'!$A$18:$L$18, 0),FALSE), 'E2 Allocators'!$B$15:$W$358, MATCH('O5 Details by Class &amp; Accounts'!S$18, 'E2 Allocators'!$B$15:$W$15, 0),FALSE)*$F94), 0, VLOOKUP(VLOOKUP($A94, 'E4 TB Allocation Details'!$A$18:$L$214, MATCH("Demand ID", 'E4 TB Allocation Details'!$A$18:$L$18, 0),FALSE), 'E2 Allocators'!$B$15:$W$358, MATCH('O5 Details by Class &amp; Accounts'!S$18, 'E2 Allocators'!$B$15:$W$15, 0),FALSE)*$F94)</f>
        <v>0</v>
      </c>
      <c r="T94" s="1322">
        <f>IF(ISERROR(VLOOKUP(VLOOKUP($A94, 'E4 TB Allocation Details'!$A$18:$L$214, MATCH("Demand ID", 'E4 TB Allocation Details'!$A$18:$L$18, 0),FALSE), 'E2 Allocators'!$B$15:$W$358, MATCH('O5 Details by Class &amp; Accounts'!T$18, 'E2 Allocators'!$B$15:$W$15, 0),FALSE)*$F94), 0, VLOOKUP(VLOOKUP($A94, 'E4 TB Allocation Details'!$A$18:$L$214, MATCH("Demand ID", 'E4 TB Allocation Details'!$A$18:$L$18, 0),FALSE), 'E2 Allocators'!$B$15:$W$358, MATCH('O5 Details by Class &amp; Accounts'!T$18, 'E2 Allocators'!$B$15:$W$15, 0),FALSE)*$F94)</f>
        <v>0</v>
      </c>
      <c r="U94" s="1322">
        <f>IF(ISERROR(VLOOKUP(VLOOKUP($A94, 'E4 TB Allocation Details'!$A$18:$L$214, MATCH("Demand ID", 'E4 TB Allocation Details'!$A$18:$L$18, 0),FALSE), 'E2 Allocators'!$B$15:$W$358, MATCH('O5 Details by Class &amp; Accounts'!U$18, 'E2 Allocators'!$B$15:$W$15, 0),FALSE)*$F94), 0, VLOOKUP(VLOOKUP($A94, 'E4 TB Allocation Details'!$A$18:$L$214, MATCH("Demand ID", 'E4 TB Allocation Details'!$A$18:$L$18, 0),FALSE), 'E2 Allocators'!$B$15:$W$358, MATCH('O5 Details by Class &amp; Accounts'!U$18, 'E2 Allocators'!$B$15:$W$15, 0),FALSE)*$F94)</f>
        <v>0</v>
      </c>
      <c r="V94" s="1322">
        <f>IF(ISERROR(VLOOKUP(VLOOKUP($A94, 'E4 TB Allocation Details'!$A$18:$L$214, MATCH("Demand ID", 'E4 TB Allocation Details'!$A$18:$L$18, 0),FALSE), 'E2 Allocators'!$B$15:$W$358, MATCH('O5 Details by Class &amp; Accounts'!V$18, 'E2 Allocators'!$B$15:$W$15, 0),FALSE)*$F94), 0, VLOOKUP(VLOOKUP($A94, 'E4 TB Allocation Details'!$A$18:$L$214, MATCH("Demand ID", 'E4 TB Allocation Details'!$A$18:$L$18, 0),FALSE), 'E2 Allocators'!$B$15:$W$358, MATCH('O5 Details by Class &amp; Accounts'!V$18, 'E2 Allocators'!$B$15:$W$15, 0),FALSE)*$F94)</f>
        <v>0</v>
      </c>
      <c r="W94" s="1322">
        <f>IF(ISERROR(VLOOKUP(VLOOKUP($A94, 'E4 TB Allocation Details'!$A$18:$L$214, MATCH("Demand ID", 'E4 TB Allocation Details'!$A$18:$L$18, 0),FALSE), 'E2 Allocators'!$B$15:$W$358, MATCH('O5 Details by Class &amp; Accounts'!W$18, 'E2 Allocators'!$B$15:$W$15, 0),FALSE)*$F94), 0, VLOOKUP(VLOOKUP($A94, 'E4 TB Allocation Details'!$A$18:$L$214, MATCH("Demand ID", 'E4 TB Allocation Details'!$A$18:$L$18, 0),FALSE), 'E2 Allocators'!$B$15:$W$358, MATCH('O5 Details by Class &amp; Accounts'!W$18, 'E2 Allocators'!$B$15:$W$15, 0),FALSE)*$F94)</f>
        <v>0</v>
      </c>
      <c r="X94" s="1322">
        <f>IF(ISERROR(VLOOKUP(VLOOKUP($A94, 'E4 TB Allocation Details'!$A$18:$L$214, MATCH("Demand ID", 'E4 TB Allocation Details'!$A$18:$L$18, 0),FALSE), 'E2 Allocators'!$B$15:$W$358, MATCH('O5 Details by Class &amp; Accounts'!X$18, 'E2 Allocators'!$B$15:$W$15, 0),FALSE)*$F94), 0, VLOOKUP(VLOOKUP($A94, 'E4 TB Allocation Details'!$A$18:$L$214, MATCH("Demand ID", 'E4 TB Allocation Details'!$A$18:$L$18, 0),FALSE), 'E2 Allocators'!$B$15:$W$358, MATCH('O5 Details by Class &amp; Accounts'!X$18, 'E2 Allocators'!$B$15:$W$15, 0),FALSE)*$F94)</f>
        <v>0</v>
      </c>
      <c r="Y94" s="1322">
        <f>IF(ISERROR(VLOOKUP(VLOOKUP($A94, 'E4 TB Allocation Details'!$A$18:$L$214, MATCH("Demand ID", 'E4 TB Allocation Details'!$A$18:$L$18, 0),FALSE), 'E2 Allocators'!$B$15:$W$358, MATCH('O5 Details by Class &amp; Accounts'!Y$18, 'E2 Allocators'!$B$15:$W$15, 0),FALSE)*$F94), 0, VLOOKUP(VLOOKUP($A94, 'E4 TB Allocation Details'!$A$18:$L$214, MATCH("Demand ID", 'E4 TB Allocation Details'!$A$18:$L$18, 0),FALSE), 'E2 Allocators'!$B$15:$W$358, MATCH('O5 Details by Class &amp; Accounts'!Y$18, 'E2 Allocators'!$B$15:$W$15, 0),FALSE)*$F94)</f>
        <v>0</v>
      </c>
      <c r="Z94" s="1322">
        <f>IF(ISERROR(VLOOKUP(VLOOKUP($A94, 'E4 TB Allocation Details'!$A$18:$L$214, MATCH("Demand ID", 'E4 TB Allocation Details'!$A$18:$L$18, 0),FALSE), 'E2 Allocators'!$B$15:$W$358, MATCH('O5 Details by Class &amp; Accounts'!Z$18, 'E2 Allocators'!$B$15:$W$15, 0),FALSE)*$F94), 0, VLOOKUP(VLOOKUP($A94, 'E4 TB Allocation Details'!$A$18:$L$214, MATCH("Demand ID", 'E4 TB Allocation Details'!$A$18:$L$18, 0),FALSE), 'E2 Allocators'!$B$15:$W$358, MATCH('O5 Details by Class &amp; Accounts'!Z$18, 'E2 Allocators'!$B$15:$W$15, 0),FALSE)*$F94)</f>
        <v>0</v>
      </c>
      <c r="AA94" s="1322">
        <f>IF(ISERROR(VLOOKUP(VLOOKUP($A94, 'E4 TB Allocation Details'!$A$18:$L$214, MATCH("Demand ID", 'E4 TB Allocation Details'!$A$18:$L$18, 0),FALSE), 'E2 Allocators'!$B$15:$W$358, MATCH('O5 Details by Class &amp; Accounts'!AA$18, 'E2 Allocators'!$B$15:$W$15, 0),FALSE)*$F94), 0, VLOOKUP(VLOOKUP($A94, 'E4 TB Allocation Details'!$A$18:$L$214, MATCH("Demand ID", 'E4 TB Allocation Details'!$A$18:$L$18, 0),FALSE), 'E2 Allocators'!$B$15:$W$358, MATCH('O5 Details by Class &amp; Accounts'!AA$18, 'E2 Allocators'!$B$15:$W$15, 0),FALSE)*$F94)</f>
        <v>0</v>
      </c>
      <c r="AB94" s="1322">
        <f>IF(ISERROR(VLOOKUP(VLOOKUP($A94, 'E4 TB Allocation Details'!$A$18:$L$214, MATCH("Demand ID", 'E4 TB Allocation Details'!$A$18:$L$18, 0),FALSE), 'E2 Allocators'!$B$15:$W$358, MATCH('O5 Details by Class &amp; Accounts'!AB$18, 'E2 Allocators'!$B$15:$W$15, 0),FALSE)*$F94), 0, VLOOKUP(VLOOKUP($A94, 'E4 TB Allocation Details'!$A$18:$L$214, MATCH("Demand ID", 'E4 TB Allocation Details'!$A$18:$L$18, 0),FALSE), 'E2 Allocators'!$B$15:$W$358, MATCH('O5 Details by Class &amp; Accounts'!AB$18, 'E2 Allocators'!$B$15:$W$15, 0),FALSE)*$F94)</f>
        <v>0</v>
      </c>
      <c r="AC94" s="1322">
        <f t="shared" si="21"/>
        <v>0</v>
      </c>
      <c r="AD94" s="1322">
        <f>IF(ISERROR(VLOOKUP(VLOOKUP($A94, 'E4 TB Allocation Details'!$A$18:$L$214, MATCH("Customer ID", 'E4 TB Allocation Details'!$A$18:$L$18, 0),FALSE), 'E2 Allocators'!$B$15:$W$358, MATCH('O5 Details by Class &amp; Accounts'!AD$18, 'E2 Allocators'!$B$15:$W$15, 0),FALSE)*$G94), 0, VLOOKUP(VLOOKUP($A94, 'E4 TB Allocation Details'!$A$18:$L$214, MATCH("Customer ID", 'E4 TB Allocation Details'!$A$18:$L$18, 0),FALSE), 'E2 Allocators'!$B$15:$W$358, MATCH('O5 Details by Class &amp; Accounts'!AD$18, 'E2 Allocators'!$B$15:$W$15, 0),FALSE)*$G94)</f>
        <v>0</v>
      </c>
      <c r="AE94" s="1322">
        <f>IF(ISERROR(VLOOKUP(VLOOKUP($A94, 'E4 TB Allocation Details'!$A$18:$L$214, MATCH("Customer ID", 'E4 TB Allocation Details'!$A$18:$L$18, 0),FALSE), 'E2 Allocators'!$B$15:$W$358, MATCH('O5 Details by Class &amp; Accounts'!AE$18, 'E2 Allocators'!$B$15:$W$15, 0),FALSE)*$G94), 0, VLOOKUP(VLOOKUP($A94, 'E4 TB Allocation Details'!$A$18:$L$214, MATCH("Customer ID", 'E4 TB Allocation Details'!$A$18:$L$18, 0),FALSE), 'E2 Allocators'!$B$15:$W$358, MATCH('O5 Details by Class &amp; Accounts'!AE$18, 'E2 Allocators'!$B$15:$W$15, 0),FALSE)*$G94)</f>
        <v>0</v>
      </c>
      <c r="AF94" s="1322">
        <f>IF(ISERROR(VLOOKUP(VLOOKUP($A94, 'E4 TB Allocation Details'!$A$18:$L$214, MATCH("Customer ID", 'E4 TB Allocation Details'!$A$18:$L$18, 0),FALSE), 'E2 Allocators'!$B$15:$W$358, MATCH('O5 Details by Class &amp; Accounts'!AF$18, 'E2 Allocators'!$B$15:$W$15, 0),FALSE)*$G94), 0, VLOOKUP(VLOOKUP($A94, 'E4 TB Allocation Details'!$A$18:$L$214, MATCH("Customer ID", 'E4 TB Allocation Details'!$A$18:$L$18, 0),FALSE), 'E2 Allocators'!$B$15:$W$358, MATCH('O5 Details by Class &amp; Accounts'!AF$18, 'E2 Allocators'!$B$15:$W$15, 0),FALSE)*$G94)</f>
        <v>0</v>
      </c>
      <c r="AG94" s="1322">
        <f>IF(ISERROR(VLOOKUP(VLOOKUP($A94, 'E4 TB Allocation Details'!$A$18:$L$214, MATCH("Customer ID", 'E4 TB Allocation Details'!$A$18:$L$18, 0),FALSE), 'E2 Allocators'!$B$15:$W$358, MATCH('O5 Details by Class &amp; Accounts'!AG$18, 'E2 Allocators'!$B$15:$W$15, 0),FALSE)*$G94), 0, VLOOKUP(VLOOKUP($A94, 'E4 TB Allocation Details'!$A$18:$L$214, MATCH("Customer ID", 'E4 TB Allocation Details'!$A$18:$L$18, 0),FALSE), 'E2 Allocators'!$B$15:$W$358, MATCH('O5 Details by Class &amp; Accounts'!AG$18, 'E2 Allocators'!$B$15:$W$15, 0),FALSE)*$G94)</f>
        <v>0</v>
      </c>
      <c r="AH94" s="1322">
        <f>IF(ISERROR(VLOOKUP(VLOOKUP($A94, 'E4 TB Allocation Details'!$A$18:$L$214, MATCH("Customer ID", 'E4 TB Allocation Details'!$A$18:$L$18, 0),FALSE), 'E2 Allocators'!$B$15:$W$358, MATCH('O5 Details by Class &amp; Accounts'!AH$18, 'E2 Allocators'!$B$15:$W$15, 0),FALSE)*$G94), 0, VLOOKUP(VLOOKUP($A94, 'E4 TB Allocation Details'!$A$18:$L$214, MATCH("Customer ID", 'E4 TB Allocation Details'!$A$18:$L$18, 0),FALSE), 'E2 Allocators'!$B$15:$W$358, MATCH('O5 Details by Class &amp; Accounts'!AH$18, 'E2 Allocators'!$B$15:$W$15, 0),FALSE)*$G94)</f>
        <v>0</v>
      </c>
      <c r="AI94" s="1322">
        <f>IF(ISERROR(VLOOKUP(VLOOKUP($A94, 'E4 TB Allocation Details'!$A$18:$L$214, MATCH("Customer ID", 'E4 TB Allocation Details'!$A$18:$L$18, 0),FALSE), 'E2 Allocators'!$B$15:$W$358, MATCH('O5 Details by Class &amp; Accounts'!AI$18, 'E2 Allocators'!$B$15:$W$15, 0),FALSE)*$G94), 0, VLOOKUP(VLOOKUP($A94, 'E4 TB Allocation Details'!$A$18:$L$214, MATCH("Customer ID", 'E4 TB Allocation Details'!$A$18:$L$18, 0),FALSE), 'E2 Allocators'!$B$15:$W$358, MATCH('O5 Details by Class &amp; Accounts'!AI$18, 'E2 Allocators'!$B$15:$W$15, 0),FALSE)*$G94)</f>
        <v>0</v>
      </c>
      <c r="AJ94" s="1322">
        <f>IF(ISERROR(VLOOKUP(VLOOKUP($A94, 'E4 TB Allocation Details'!$A$18:$L$214, MATCH("Customer ID", 'E4 TB Allocation Details'!$A$18:$L$18, 0),FALSE), 'E2 Allocators'!$B$15:$W$358, MATCH('O5 Details by Class &amp; Accounts'!AJ$18, 'E2 Allocators'!$B$15:$W$15, 0),FALSE)*$G94), 0, VLOOKUP(VLOOKUP($A94, 'E4 TB Allocation Details'!$A$18:$L$214, MATCH("Customer ID", 'E4 TB Allocation Details'!$A$18:$L$18, 0),FALSE), 'E2 Allocators'!$B$15:$W$358, MATCH('O5 Details by Class &amp; Accounts'!AJ$18, 'E2 Allocators'!$B$15:$W$15, 0),FALSE)*$G94)</f>
        <v>0</v>
      </c>
      <c r="AK94" s="1322">
        <f>IF(ISERROR(VLOOKUP(VLOOKUP($A94, 'E4 TB Allocation Details'!$A$18:$L$214, MATCH("Customer ID", 'E4 TB Allocation Details'!$A$18:$L$18, 0),FALSE), 'E2 Allocators'!$B$15:$W$358, MATCH('O5 Details by Class &amp; Accounts'!AK$18, 'E2 Allocators'!$B$15:$W$15, 0),FALSE)*$G94), 0, VLOOKUP(VLOOKUP($A94, 'E4 TB Allocation Details'!$A$18:$L$214, MATCH("Customer ID", 'E4 TB Allocation Details'!$A$18:$L$18, 0),FALSE), 'E2 Allocators'!$B$15:$W$358, MATCH('O5 Details by Class &amp; Accounts'!AK$18, 'E2 Allocators'!$B$15:$W$15, 0),FALSE)*$G94)</f>
        <v>0</v>
      </c>
      <c r="AL94" s="1322">
        <f>IF(ISERROR(VLOOKUP(VLOOKUP($A94, 'E4 TB Allocation Details'!$A$18:$L$214, MATCH("Customer ID", 'E4 TB Allocation Details'!$A$18:$L$18, 0),FALSE), 'E2 Allocators'!$B$15:$W$358, MATCH('O5 Details by Class &amp; Accounts'!AL$18, 'E2 Allocators'!$B$15:$W$15, 0),FALSE)*$G94), 0, VLOOKUP(VLOOKUP($A94, 'E4 TB Allocation Details'!$A$18:$L$214, MATCH("Customer ID", 'E4 TB Allocation Details'!$A$18:$L$18, 0),FALSE), 'E2 Allocators'!$B$15:$W$358, MATCH('O5 Details by Class &amp; Accounts'!AL$18, 'E2 Allocators'!$B$15:$W$15, 0),FALSE)*$G94)</f>
        <v>0</v>
      </c>
      <c r="AM94" s="1322">
        <f>IF(ISERROR(VLOOKUP(VLOOKUP($A94, 'E4 TB Allocation Details'!$A$18:$L$214, MATCH("Customer ID", 'E4 TB Allocation Details'!$A$18:$L$18, 0),FALSE), 'E2 Allocators'!$B$15:$W$358, MATCH('O5 Details by Class &amp; Accounts'!AM$18, 'E2 Allocators'!$B$15:$W$15, 0),FALSE)*$G94), 0, VLOOKUP(VLOOKUP($A94, 'E4 TB Allocation Details'!$A$18:$L$214, MATCH("Customer ID", 'E4 TB Allocation Details'!$A$18:$L$18, 0),FALSE), 'E2 Allocators'!$B$15:$W$358, MATCH('O5 Details by Class &amp; Accounts'!AM$18, 'E2 Allocators'!$B$15:$W$15, 0),FALSE)*$G94)</f>
        <v>0</v>
      </c>
      <c r="AN94" s="1322">
        <f>IF(ISERROR(VLOOKUP(VLOOKUP($A94, 'E4 TB Allocation Details'!$A$18:$L$214, MATCH("Customer ID", 'E4 TB Allocation Details'!$A$18:$L$18, 0),FALSE), 'E2 Allocators'!$B$15:$W$358, MATCH('O5 Details by Class &amp; Accounts'!AN$18, 'E2 Allocators'!$B$15:$W$15, 0),FALSE)*$G94), 0, VLOOKUP(VLOOKUP($A94, 'E4 TB Allocation Details'!$A$18:$L$214, MATCH("Customer ID", 'E4 TB Allocation Details'!$A$18:$L$18, 0),FALSE), 'E2 Allocators'!$B$15:$W$358, MATCH('O5 Details by Class &amp; Accounts'!AN$18, 'E2 Allocators'!$B$15:$W$15, 0),FALSE)*$G94)</f>
        <v>0</v>
      </c>
      <c r="AO94" s="1322">
        <f>IF(ISERROR(VLOOKUP(VLOOKUP($A94, 'E4 TB Allocation Details'!$A$18:$L$214, MATCH("Customer ID", 'E4 TB Allocation Details'!$A$18:$L$18, 0),FALSE), 'E2 Allocators'!$B$15:$W$358, MATCH('O5 Details by Class &amp; Accounts'!AO$18, 'E2 Allocators'!$B$15:$W$15, 0),FALSE)*$G94), 0, VLOOKUP(VLOOKUP($A94, 'E4 TB Allocation Details'!$A$18:$L$214, MATCH("Customer ID", 'E4 TB Allocation Details'!$A$18:$L$18, 0),FALSE), 'E2 Allocators'!$B$15:$W$358, MATCH('O5 Details by Class &amp; Accounts'!AO$18, 'E2 Allocators'!$B$15:$W$15, 0),FALSE)*$G94)</f>
        <v>0</v>
      </c>
      <c r="AP94" s="1322">
        <f>IF(ISERROR(VLOOKUP(VLOOKUP($A94, 'E4 TB Allocation Details'!$A$18:$L$214, MATCH("Customer ID", 'E4 TB Allocation Details'!$A$18:$L$18, 0),FALSE), 'E2 Allocators'!$B$15:$W$358, MATCH('O5 Details by Class &amp; Accounts'!AP$18, 'E2 Allocators'!$B$15:$W$15, 0),FALSE)*$G94), 0, VLOOKUP(VLOOKUP($A94, 'E4 TB Allocation Details'!$A$18:$L$214, MATCH("Customer ID", 'E4 TB Allocation Details'!$A$18:$L$18, 0),FALSE), 'E2 Allocators'!$B$15:$W$358, MATCH('O5 Details by Class &amp; Accounts'!AP$18, 'E2 Allocators'!$B$15:$W$15, 0),FALSE)*$G94)</f>
        <v>0</v>
      </c>
      <c r="AQ94" s="1322">
        <f>IF(ISERROR(VLOOKUP(VLOOKUP($A94, 'E4 TB Allocation Details'!$A$18:$L$214, MATCH("Customer ID", 'E4 TB Allocation Details'!$A$18:$L$18, 0),FALSE), 'E2 Allocators'!$B$15:$W$358, MATCH('O5 Details by Class &amp; Accounts'!AQ$18, 'E2 Allocators'!$B$15:$W$15, 0),FALSE)*$G94), 0, VLOOKUP(VLOOKUP($A94, 'E4 TB Allocation Details'!$A$18:$L$214, MATCH("Customer ID", 'E4 TB Allocation Details'!$A$18:$L$18, 0),FALSE), 'E2 Allocators'!$B$15:$W$358, MATCH('O5 Details by Class &amp; Accounts'!AQ$18, 'E2 Allocators'!$B$15:$W$15, 0),FALSE)*$G94)</f>
        <v>0</v>
      </c>
      <c r="AR94" s="1322">
        <f>IF(ISERROR(VLOOKUP(VLOOKUP($A94, 'E4 TB Allocation Details'!$A$18:$L$214, MATCH("Customer ID", 'E4 TB Allocation Details'!$A$18:$L$18, 0),FALSE), 'E2 Allocators'!$B$15:$W$358, MATCH('O5 Details by Class &amp; Accounts'!AR$18, 'E2 Allocators'!$B$15:$W$15, 0),FALSE)*$G94), 0, VLOOKUP(VLOOKUP($A94, 'E4 TB Allocation Details'!$A$18:$L$214, MATCH("Customer ID", 'E4 TB Allocation Details'!$A$18:$L$18, 0),FALSE), 'E2 Allocators'!$B$15:$W$358, MATCH('O5 Details by Class &amp; Accounts'!AR$18, 'E2 Allocators'!$B$15:$W$15, 0),FALSE)*$G94)</f>
        <v>0</v>
      </c>
      <c r="AS94" s="1322">
        <f>IF(ISERROR(VLOOKUP(VLOOKUP($A94, 'E4 TB Allocation Details'!$A$18:$L$214, MATCH("Customer ID", 'E4 TB Allocation Details'!$A$18:$L$18, 0),FALSE), 'E2 Allocators'!$B$15:$W$358, MATCH('O5 Details by Class &amp; Accounts'!AS$18, 'E2 Allocators'!$B$15:$W$15, 0),FALSE)*$G94), 0, VLOOKUP(VLOOKUP($A94, 'E4 TB Allocation Details'!$A$18:$L$214, MATCH("Customer ID", 'E4 TB Allocation Details'!$A$18:$L$18, 0),FALSE), 'E2 Allocators'!$B$15:$W$358, MATCH('O5 Details by Class &amp; Accounts'!AS$18, 'E2 Allocators'!$B$15:$W$15, 0),FALSE)*$G94)</f>
        <v>0</v>
      </c>
      <c r="AT94" s="1322">
        <f>IF(ISERROR(VLOOKUP(VLOOKUP($A94, 'E4 TB Allocation Details'!$A$18:$L$214, MATCH("Customer ID", 'E4 TB Allocation Details'!$A$18:$L$18, 0),FALSE), 'E2 Allocators'!$B$15:$W$358, MATCH('O5 Details by Class &amp; Accounts'!AT$18, 'E2 Allocators'!$B$15:$W$15, 0),FALSE)*$G94), 0, VLOOKUP(VLOOKUP($A94, 'E4 TB Allocation Details'!$A$18:$L$214, MATCH("Customer ID", 'E4 TB Allocation Details'!$A$18:$L$18, 0),FALSE), 'E2 Allocators'!$B$15:$W$358, MATCH('O5 Details by Class &amp; Accounts'!AT$18, 'E2 Allocators'!$B$15:$W$15, 0),FALSE)*$G94)</f>
        <v>0</v>
      </c>
      <c r="AU94" s="1322">
        <f>IF(ISERROR(VLOOKUP(VLOOKUP($A94, 'E4 TB Allocation Details'!$A$18:$L$214, MATCH("Customer ID", 'E4 TB Allocation Details'!$A$18:$L$18, 0),FALSE), 'E2 Allocators'!$B$15:$W$358, MATCH('O5 Details by Class &amp; Accounts'!AU$18, 'E2 Allocators'!$B$15:$W$15, 0),FALSE)*$G94), 0, VLOOKUP(VLOOKUP($A94, 'E4 TB Allocation Details'!$A$18:$L$214, MATCH("Customer ID", 'E4 TB Allocation Details'!$A$18:$L$18, 0),FALSE), 'E2 Allocators'!$B$15:$W$358, MATCH('O5 Details by Class &amp; Accounts'!AU$18, 'E2 Allocators'!$B$15:$W$15, 0),FALSE)*$G94)</f>
        <v>0</v>
      </c>
      <c r="AV94" s="1322">
        <f>IF(ISERROR(VLOOKUP(VLOOKUP($A94, 'E4 TB Allocation Details'!$A$18:$L$214, MATCH("Customer ID", 'E4 TB Allocation Details'!$A$18:$L$18, 0),FALSE), 'E2 Allocators'!$B$15:$W$358, MATCH('O5 Details by Class &amp; Accounts'!AV$18, 'E2 Allocators'!$B$15:$W$15, 0),FALSE)*$G94), 0, VLOOKUP(VLOOKUP($A94, 'E4 TB Allocation Details'!$A$18:$L$214, MATCH("Customer ID", 'E4 TB Allocation Details'!$A$18:$L$18, 0),FALSE), 'E2 Allocators'!$B$15:$W$358, MATCH('O5 Details by Class &amp; Accounts'!AV$18, 'E2 Allocators'!$B$15:$W$15, 0),FALSE)*$G94)</f>
        <v>0</v>
      </c>
      <c r="AW94" s="1322">
        <f>IF(ISERROR(VLOOKUP(VLOOKUP($A94, 'E4 TB Allocation Details'!$A$18:$L$214, MATCH("Customer ID", 'E4 TB Allocation Details'!$A$18:$L$18, 0),FALSE), 'E2 Allocators'!$B$15:$W$358, MATCH('O5 Details by Class &amp; Accounts'!AW$18, 'E2 Allocators'!$B$15:$W$15, 0),FALSE)*$G94), 0, VLOOKUP(VLOOKUP($A94, 'E4 TB Allocation Details'!$A$18:$L$214, MATCH("Customer ID", 'E4 TB Allocation Details'!$A$18:$L$18, 0),FALSE), 'E2 Allocators'!$B$15:$W$358, MATCH('O5 Details by Class &amp; Accounts'!AW$18, 'E2 Allocators'!$B$15:$W$15, 0),FALSE)*$G94)</f>
        <v>0</v>
      </c>
      <c r="AX94" s="1322">
        <f t="shared" si="22"/>
        <v>0</v>
      </c>
      <c r="AY94" s="1322">
        <f>IF(ISERROR(VLOOKUP(VLOOKUP($A94, 'E4 TB Allocation Details'!$A$18:$L$214, MATCH("Misc ID", 'E4 TB Allocation Details'!$A$18:$L$18, 0),FALSE), 'E2 Allocators'!$B$15:$W$358, MATCH('O5 Details by Class &amp; Accounts'!AY$18, 'E2 Allocators'!$B$15:$W$15, 0),FALSE)*$E94), 0, VLOOKUP(VLOOKUP($A94, 'E4 TB Allocation Details'!$A$18:$L$214, MATCH("Misc ID", 'E4 TB Allocation Details'!$A$18:$L$18, 0),FALSE), 'E2 Allocators'!$B$15:$W$358, MATCH('O5 Details by Class &amp; Accounts'!AY$18, 'E2 Allocators'!$B$15:$W$15, 0),FALSE)*$E94)</f>
        <v>-24715.810086169291</v>
      </c>
      <c r="AZ94" s="1322">
        <f>IF(ISERROR(VLOOKUP(VLOOKUP($A94, 'E4 TB Allocation Details'!$A$18:$L$214, MATCH("Misc ID", 'E4 TB Allocation Details'!$A$18:$L$18, 0),FALSE), 'E2 Allocators'!$B$15:$W$358, MATCH('O5 Details by Class &amp; Accounts'!AZ$18, 'E2 Allocators'!$B$15:$W$15, 0),FALSE)*$E94), 0, VLOOKUP(VLOOKUP($A94, 'E4 TB Allocation Details'!$A$18:$L$214, MATCH("Misc ID", 'E4 TB Allocation Details'!$A$18:$L$18, 0),FALSE), 'E2 Allocators'!$B$15:$W$358, MATCH('O5 Details by Class &amp; Accounts'!AZ$18, 'E2 Allocators'!$B$15:$W$15, 0),FALSE)*$E94)</f>
        <v>-12142.157674923401</v>
      </c>
      <c r="BA94" s="1322">
        <f>IF(ISERROR(VLOOKUP(VLOOKUP($A94, 'E4 TB Allocation Details'!$A$18:$L$214, MATCH("Misc ID", 'E4 TB Allocation Details'!$A$18:$L$18, 0),FALSE), 'E2 Allocators'!$B$15:$W$358, MATCH('O5 Details by Class &amp; Accounts'!BA$18, 'E2 Allocators'!$B$15:$W$15, 0),FALSE)*$E94), 0, VLOOKUP(VLOOKUP($A94, 'E4 TB Allocation Details'!$A$18:$L$214, MATCH("Misc ID", 'E4 TB Allocation Details'!$A$18:$L$18, 0),FALSE), 'E2 Allocators'!$B$15:$W$358, MATCH('O5 Details by Class &amp; Accounts'!BA$18, 'E2 Allocators'!$B$15:$W$15, 0),FALSE)*$E94)</f>
        <v>-17345.428201996994</v>
      </c>
      <c r="BB94" s="1322">
        <f>IF(ISERROR(VLOOKUP(VLOOKUP($A94, 'E4 TB Allocation Details'!$A$18:$L$214, MATCH("Misc ID", 'E4 TB Allocation Details'!$A$18:$L$18, 0),FALSE), 'E2 Allocators'!$B$15:$W$358, MATCH('O5 Details by Class &amp; Accounts'!BB$18, 'E2 Allocators'!$B$15:$W$15, 0),FALSE)*$E94), 0, VLOOKUP(VLOOKUP($A94, 'E4 TB Allocation Details'!$A$18:$L$214, MATCH("Misc ID", 'E4 TB Allocation Details'!$A$18:$L$18, 0),FALSE), 'E2 Allocators'!$B$15:$W$358, MATCH('O5 Details by Class &amp; Accounts'!BB$18, 'E2 Allocators'!$B$15:$W$15, 0),FALSE)*$E94)</f>
        <v>0</v>
      </c>
      <c r="BC94" s="1322">
        <f>IF(ISERROR(VLOOKUP(VLOOKUP($A94, 'E4 TB Allocation Details'!$A$18:$L$214, MATCH("Misc ID", 'E4 TB Allocation Details'!$A$18:$L$18, 0),FALSE), 'E2 Allocators'!$B$15:$W$358, MATCH('O5 Details by Class &amp; Accounts'!BC$18, 'E2 Allocators'!$B$15:$W$15, 0),FALSE)*$E94), 0, VLOOKUP(VLOOKUP($A94, 'E4 TB Allocation Details'!$A$18:$L$214, MATCH("Misc ID", 'E4 TB Allocation Details'!$A$18:$L$18, 0),FALSE), 'E2 Allocators'!$B$15:$W$358, MATCH('O5 Details by Class &amp; Accounts'!BC$18, 'E2 Allocators'!$B$15:$W$15, 0),FALSE)*$E94)</f>
        <v>0</v>
      </c>
      <c r="BD94" s="1322">
        <f>IF(ISERROR(VLOOKUP(VLOOKUP($A94, 'E4 TB Allocation Details'!$A$18:$L$214, MATCH("Misc ID", 'E4 TB Allocation Details'!$A$18:$L$18, 0),FALSE), 'E2 Allocators'!$B$15:$W$358, MATCH('O5 Details by Class &amp; Accounts'!BD$18, 'E2 Allocators'!$B$15:$W$15, 0),FALSE)*$E94), 0, VLOOKUP(VLOOKUP($A94, 'E4 TB Allocation Details'!$A$18:$L$214, MATCH("Misc ID", 'E4 TB Allocation Details'!$A$18:$L$18, 0),FALSE), 'E2 Allocators'!$B$15:$W$358, MATCH('O5 Details by Class &amp; Accounts'!BD$18, 'E2 Allocators'!$B$15:$W$15, 0),FALSE)*$E94)</f>
        <v>0</v>
      </c>
      <c r="BE94" s="1322">
        <f>IF(ISERROR(VLOOKUP(VLOOKUP($A94, 'E4 TB Allocation Details'!$A$18:$L$214, MATCH("Misc ID", 'E4 TB Allocation Details'!$A$18:$L$18, 0),FALSE), 'E2 Allocators'!$B$15:$W$358, MATCH('O5 Details by Class &amp; Accounts'!BE$18, 'E2 Allocators'!$B$15:$W$15, 0),FALSE)*$E94), 0, VLOOKUP(VLOOKUP($A94, 'E4 TB Allocation Details'!$A$18:$L$214, MATCH("Misc ID", 'E4 TB Allocation Details'!$A$18:$L$18, 0),FALSE), 'E2 Allocators'!$B$15:$W$358, MATCH('O5 Details by Class &amp; Accounts'!BE$18, 'E2 Allocators'!$B$15:$W$15, 0),FALSE)*$E94)</f>
        <v>-37.306850325300537</v>
      </c>
      <c r="BF94" s="1322">
        <f>IF(ISERROR(VLOOKUP(VLOOKUP($A94, 'E4 TB Allocation Details'!$A$18:$L$214, MATCH("Misc ID", 'E4 TB Allocation Details'!$A$18:$L$18, 0),FALSE), 'E2 Allocators'!$B$15:$W$358, MATCH('O5 Details by Class &amp; Accounts'!BF$18, 'E2 Allocators'!$B$15:$W$15, 0),FALSE)*$E94), 0, VLOOKUP(VLOOKUP($A94, 'E4 TB Allocation Details'!$A$18:$L$214, MATCH("Misc ID", 'E4 TB Allocation Details'!$A$18:$L$18, 0),FALSE), 'E2 Allocators'!$B$15:$W$358, MATCH('O5 Details by Class &amp; Accounts'!BF$18, 'E2 Allocators'!$B$15:$W$15, 0),FALSE)*$E94)</f>
        <v>0</v>
      </c>
      <c r="BG94" s="1322">
        <f>IF(ISERROR(VLOOKUP(VLOOKUP($A94, 'E4 TB Allocation Details'!$A$18:$L$214, MATCH("Misc ID", 'E4 TB Allocation Details'!$A$18:$L$18, 0),FALSE), 'E2 Allocators'!$B$15:$W$358, MATCH('O5 Details by Class &amp; Accounts'!BG$18, 'E2 Allocators'!$B$15:$W$15, 0),FALSE)*$E94), 0, VLOOKUP(VLOOKUP($A94, 'E4 TB Allocation Details'!$A$18:$L$214, MATCH("Misc ID", 'E4 TB Allocation Details'!$A$18:$L$18, 0),FALSE), 'E2 Allocators'!$B$15:$W$358, MATCH('O5 Details by Class &amp; Accounts'!BG$18, 'E2 Allocators'!$B$15:$W$15, 0),FALSE)*$E94)</f>
        <v>-43.13468658502341</v>
      </c>
      <c r="BH94" s="1322">
        <f>IF(ISERROR(VLOOKUP(VLOOKUP($A94, 'E4 TB Allocation Details'!$A$18:$L$214, MATCH("Misc ID", 'E4 TB Allocation Details'!$A$18:$L$18, 0),FALSE), 'E2 Allocators'!$B$15:$W$358, MATCH('O5 Details by Class &amp; Accounts'!BH$18, 'E2 Allocators'!$B$15:$W$15, 0),FALSE)*$E94), 0, VLOOKUP(VLOOKUP($A94, 'E4 TB Allocation Details'!$A$18:$L$214, MATCH("Misc ID", 'E4 TB Allocation Details'!$A$18:$L$18, 0),FALSE), 'E2 Allocators'!$B$15:$W$358, MATCH('O5 Details by Class &amp; Accounts'!BH$18, 'E2 Allocators'!$B$15:$W$15, 0),FALSE)*$E94)</f>
        <v>0</v>
      </c>
      <c r="BI94" s="1322">
        <f>IF(ISERROR(VLOOKUP(VLOOKUP($A94, 'E4 TB Allocation Details'!$A$18:$L$214, MATCH("Misc ID", 'E4 TB Allocation Details'!$A$18:$L$18, 0),FALSE), 'E2 Allocators'!$B$15:$W$358, MATCH('O5 Details by Class &amp; Accounts'!BI$18, 'E2 Allocators'!$B$15:$W$15, 0),FALSE)*$E94), 0, VLOOKUP(VLOOKUP($A94, 'E4 TB Allocation Details'!$A$18:$L$214, MATCH("Misc ID", 'E4 TB Allocation Details'!$A$18:$L$18, 0),FALSE), 'E2 Allocators'!$B$15:$W$358, MATCH('O5 Details by Class &amp; Accounts'!BI$18, 'E2 Allocators'!$B$15:$W$15, 0),FALSE)*$E94)</f>
        <v>0</v>
      </c>
      <c r="BJ94" s="1322">
        <f>IF(ISERROR(VLOOKUP(VLOOKUP($A94, 'E4 TB Allocation Details'!$A$18:$L$214, MATCH("Misc ID", 'E4 TB Allocation Details'!$A$18:$L$18, 0),FALSE), 'E2 Allocators'!$B$15:$W$358, MATCH('O5 Details by Class &amp; Accounts'!BJ$18, 'E2 Allocators'!$B$15:$W$15, 0),FALSE)*$E94), 0, VLOOKUP(VLOOKUP($A94, 'E4 TB Allocation Details'!$A$18:$L$214, MATCH("Misc ID", 'E4 TB Allocation Details'!$A$18:$L$18, 0),FALSE), 'E2 Allocators'!$B$15:$W$358, MATCH('O5 Details by Class &amp; Accounts'!BJ$18, 'E2 Allocators'!$B$15:$W$15, 0),FALSE)*$E94)</f>
        <v>0</v>
      </c>
      <c r="BK94" s="1322">
        <f>IF(ISERROR(VLOOKUP(VLOOKUP($A94, 'E4 TB Allocation Details'!$A$18:$L$214, MATCH("Misc ID", 'E4 TB Allocation Details'!$A$18:$L$18, 0),FALSE), 'E2 Allocators'!$B$15:$W$358, MATCH('O5 Details by Class &amp; Accounts'!BK$18, 'E2 Allocators'!$B$15:$W$15, 0),FALSE)*$E94), 0, VLOOKUP(VLOOKUP($A94, 'E4 TB Allocation Details'!$A$18:$L$214, MATCH("Misc ID", 'E4 TB Allocation Details'!$A$18:$L$18, 0),FALSE), 'E2 Allocators'!$B$15:$W$358, MATCH('O5 Details by Class &amp; Accounts'!BK$18, 'E2 Allocators'!$B$15:$W$15, 0),FALSE)*$E94)</f>
        <v>0</v>
      </c>
      <c r="BL94" s="1322">
        <f>IF(ISERROR(VLOOKUP(VLOOKUP($A94, 'E4 TB Allocation Details'!$A$18:$L$214, MATCH("Misc ID", 'E4 TB Allocation Details'!$A$18:$L$18, 0),FALSE), 'E2 Allocators'!$B$15:$W$358, MATCH('O5 Details by Class &amp; Accounts'!BL$18, 'E2 Allocators'!$B$15:$W$15, 0),FALSE)*$E94), 0, VLOOKUP(VLOOKUP($A94, 'E4 TB Allocation Details'!$A$18:$L$214, MATCH("Misc ID", 'E4 TB Allocation Details'!$A$18:$L$18, 0),FALSE), 'E2 Allocators'!$B$15:$W$358, MATCH('O5 Details by Class &amp; Accounts'!BL$18, 'E2 Allocators'!$B$15:$W$15, 0),FALSE)*$E94)</f>
        <v>0</v>
      </c>
      <c r="BM94" s="1322">
        <f>IF(ISERROR(VLOOKUP(VLOOKUP($A94, 'E4 TB Allocation Details'!$A$18:$L$214, MATCH("Misc ID", 'E4 TB Allocation Details'!$A$18:$L$18, 0),FALSE), 'E2 Allocators'!$B$15:$W$358, MATCH('O5 Details by Class &amp; Accounts'!BM$18, 'E2 Allocators'!$B$15:$W$15, 0),FALSE)*$E94), 0, VLOOKUP(VLOOKUP($A94, 'E4 TB Allocation Details'!$A$18:$L$214, MATCH("Misc ID", 'E4 TB Allocation Details'!$A$18:$L$18, 0),FALSE), 'E2 Allocators'!$B$15:$W$358, MATCH('O5 Details by Class &amp; Accounts'!BM$18, 'E2 Allocators'!$B$15:$W$15, 0),FALSE)*$E94)</f>
        <v>0</v>
      </c>
      <c r="BN94" s="1322">
        <f>IF(ISERROR(VLOOKUP(VLOOKUP($A94, 'E4 TB Allocation Details'!$A$18:$L$214, MATCH("Misc ID", 'E4 TB Allocation Details'!$A$18:$L$18, 0),FALSE), 'E2 Allocators'!$B$15:$W$358, MATCH('O5 Details by Class &amp; Accounts'!BN$18, 'E2 Allocators'!$B$15:$W$15, 0),FALSE)*$E94), 0, VLOOKUP(VLOOKUP($A94, 'E4 TB Allocation Details'!$A$18:$L$214, MATCH("Misc ID", 'E4 TB Allocation Details'!$A$18:$L$18, 0),FALSE), 'E2 Allocators'!$B$15:$W$358, MATCH('O5 Details by Class &amp; Accounts'!BN$18, 'E2 Allocators'!$B$15:$W$15, 0),FALSE)*$E94)</f>
        <v>0</v>
      </c>
      <c r="BO94" s="1322">
        <f>IF(ISERROR(VLOOKUP(VLOOKUP($A94, 'E4 TB Allocation Details'!$A$18:$L$214, MATCH("Misc ID", 'E4 TB Allocation Details'!$A$18:$L$18, 0),FALSE), 'E2 Allocators'!$B$15:$W$358, MATCH('O5 Details by Class &amp; Accounts'!BO$18, 'E2 Allocators'!$B$15:$W$15, 0),FALSE)*$E94), 0, VLOOKUP(VLOOKUP($A94, 'E4 TB Allocation Details'!$A$18:$L$214, MATCH("Misc ID", 'E4 TB Allocation Details'!$A$18:$L$18, 0),FALSE), 'E2 Allocators'!$B$15:$W$358, MATCH('O5 Details by Class &amp; Accounts'!BO$18, 'E2 Allocators'!$B$15:$W$15, 0),FALSE)*$E94)</f>
        <v>0</v>
      </c>
      <c r="BP94" s="1322">
        <f>IF(ISERROR(VLOOKUP(VLOOKUP($A94, 'E4 TB Allocation Details'!$A$18:$L$214, MATCH("Misc ID", 'E4 TB Allocation Details'!$A$18:$L$18, 0),FALSE), 'E2 Allocators'!$B$15:$W$358, MATCH('O5 Details by Class &amp; Accounts'!BP$18, 'E2 Allocators'!$B$15:$W$15, 0),FALSE)*$E94), 0, VLOOKUP(VLOOKUP($A94, 'E4 TB Allocation Details'!$A$18:$L$214, MATCH("Misc ID", 'E4 TB Allocation Details'!$A$18:$L$18, 0),FALSE), 'E2 Allocators'!$B$15:$W$358, MATCH('O5 Details by Class &amp; Accounts'!BP$18, 'E2 Allocators'!$B$15:$W$15, 0),FALSE)*$E94)</f>
        <v>0</v>
      </c>
      <c r="BQ94" s="1322">
        <f>IF(ISERROR(VLOOKUP(VLOOKUP($A94, 'E4 TB Allocation Details'!$A$18:$L$214, MATCH("Misc ID", 'E4 TB Allocation Details'!$A$18:$L$18, 0),FALSE), 'E2 Allocators'!$B$15:$W$358, MATCH('O5 Details by Class &amp; Accounts'!BQ$18, 'E2 Allocators'!$B$15:$W$15, 0),FALSE)*$E94), 0, VLOOKUP(VLOOKUP($A94, 'E4 TB Allocation Details'!$A$18:$L$214, MATCH("Misc ID", 'E4 TB Allocation Details'!$A$18:$L$18, 0),FALSE), 'E2 Allocators'!$B$15:$W$358, MATCH('O5 Details by Class &amp; Accounts'!BQ$18, 'E2 Allocators'!$B$15:$W$15, 0),FALSE)*$E94)</f>
        <v>0</v>
      </c>
      <c r="BR94" s="1322">
        <f>IF(ISERROR(VLOOKUP(VLOOKUP($A94, 'E4 TB Allocation Details'!$A$18:$L$214, MATCH("Misc ID", 'E4 TB Allocation Details'!$A$18:$L$18, 0),FALSE), 'E2 Allocators'!$B$15:$W$358, MATCH('O5 Details by Class &amp; Accounts'!BR$18, 'E2 Allocators'!$B$15:$W$15, 0),FALSE)*$E94), 0, VLOOKUP(VLOOKUP($A94, 'E4 TB Allocation Details'!$A$18:$L$214, MATCH("Misc ID", 'E4 TB Allocation Details'!$A$18:$L$18, 0),FALSE), 'E2 Allocators'!$B$15:$W$358, MATCH('O5 Details by Class &amp; Accounts'!BR$18, 'E2 Allocators'!$B$15:$W$15, 0),FALSE)*$E94)</f>
        <v>0</v>
      </c>
      <c r="BS94" s="1322">
        <f t="shared" si="23"/>
        <v>-54283.837500000009</v>
      </c>
      <c r="BT94" s="1322">
        <f>IF(ISERROR(VLOOKUP(VLOOKUP($A94, 'E4 TB Allocation Details'!$A$18:$L$214, MATCH("A &amp; G ID", 'E4 TB Allocation Details'!$A$18:$L$18, 0),FALSE), 'E2 Allocators'!$B$15:$W$358, MATCH('O5 Details by Class &amp; Accounts'!BT$18, 'E2 Allocators'!$B$15:$W$15, 0),FALSE)*$E94), 0, VLOOKUP(VLOOKUP($A94, 'E4 TB Allocation Details'!$A$18:$L$214, MATCH("A &amp; G ID", 'E4 TB Allocation Details'!$A$18:$L$18, 0),FALSE), 'E2 Allocators'!$B$15:$W$358, MATCH('O5 Details by Class &amp; Accounts'!BT$18, 'E2 Allocators'!$B$15:$W$15, 0),FALSE)*$E94)</f>
        <v>0</v>
      </c>
      <c r="BU94" s="1322">
        <f>IF(ISERROR(VLOOKUP(VLOOKUP($A94, 'E4 TB Allocation Details'!$A$18:$L$214, MATCH("A &amp; G ID", 'E4 TB Allocation Details'!$A$18:$L$18, 0),FALSE), 'E2 Allocators'!$B$15:$W$358, MATCH('O5 Details by Class &amp; Accounts'!BU$18, 'E2 Allocators'!$B$15:$W$15, 0),FALSE)*$E94), 0, VLOOKUP(VLOOKUP($A94, 'E4 TB Allocation Details'!$A$18:$L$214, MATCH("A &amp; G ID", 'E4 TB Allocation Details'!$A$18:$L$18, 0),FALSE), 'E2 Allocators'!$B$15:$W$358, MATCH('O5 Details by Class &amp; Accounts'!BU$18, 'E2 Allocators'!$B$15:$W$15, 0),FALSE)*$E94)</f>
        <v>0</v>
      </c>
      <c r="BV94" s="1322">
        <f>IF(ISERROR(VLOOKUP(VLOOKUP($A94, 'E4 TB Allocation Details'!$A$18:$L$214, MATCH("A &amp; G ID", 'E4 TB Allocation Details'!$A$18:$L$18, 0),FALSE), 'E2 Allocators'!$B$15:$W$358, MATCH('O5 Details by Class &amp; Accounts'!BV$18, 'E2 Allocators'!$B$15:$W$15, 0),FALSE)*$E94), 0, VLOOKUP(VLOOKUP($A94, 'E4 TB Allocation Details'!$A$18:$L$214, MATCH("A &amp; G ID", 'E4 TB Allocation Details'!$A$18:$L$18, 0),FALSE), 'E2 Allocators'!$B$15:$W$358, MATCH('O5 Details by Class &amp; Accounts'!BV$18, 'E2 Allocators'!$B$15:$W$15, 0),FALSE)*$E94)</f>
        <v>0</v>
      </c>
      <c r="BW94" s="1322">
        <f>IF(ISERROR(VLOOKUP(VLOOKUP($A94, 'E4 TB Allocation Details'!$A$18:$L$214, MATCH("A &amp; G ID", 'E4 TB Allocation Details'!$A$18:$L$18, 0),FALSE), 'E2 Allocators'!$B$15:$W$358, MATCH('O5 Details by Class &amp; Accounts'!BW$18, 'E2 Allocators'!$B$15:$W$15, 0),FALSE)*$E94), 0, VLOOKUP(VLOOKUP($A94, 'E4 TB Allocation Details'!$A$18:$L$214, MATCH("A &amp; G ID", 'E4 TB Allocation Details'!$A$18:$L$18, 0),FALSE), 'E2 Allocators'!$B$15:$W$358, MATCH('O5 Details by Class &amp; Accounts'!BW$18, 'E2 Allocators'!$B$15:$W$15, 0),FALSE)*$E94)</f>
        <v>0</v>
      </c>
      <c r="BX94" s="1322">
        <f>IF(ISERROR(VLOOKUP(VLOOKUP($A94, 'E4 TB Allocation Details'!$A$18:$L$214, MATCH("A &amp; G ID", 'E4 TB Allocation Details'!$A$18:$L$18, 0),FALSE), 'E2 Allocators'!$B$15:$W$358, MATCH('O5 Details by Class &amp; Accounts'!BX$18, 'E2 Allocators'!$B$15:$W$15, 0),FALSE)*$E94), 0, VLOOKUP(VLOOKUP($A94, 'E4 TB Allocation Details'!$A$18:$L$214, MATCH("A &amp; G ID", 'E4 TB Allocation Details'!$A$18:$L$18, 0),FALSE), 'E2 Allocators'!$B$15:$W$358, MATCH('O5 Details by Class &amp; Accounts'!BX$18, 'E2 Allocators'!$B$15:$W$15, 0),FALSE)*$E94)</f>
        <v>0</v>
      </c>
      <c r="BY94" s="1322">
        <f>IF(ISERROR(VLOOKUP(VLOOKUP($A94, 'E4 TB Allocation Details'!$A$18:$L$214, MATCH("A &amp; G ID", 'E4 TB Allocation Details'!$A$18:$L$18, 0),FALSE), 'E2 Allocators'!$B$15:$W$358, MATCH('O5 Details by Class &amp; Accounts'!BY$18, 'E2 Allocators'!$B$15:$W$15, 0),FALSE)*$E94), 0, VLOOKUP(VLOOKUP($A94, 'E4 TB Allocation Details'!$A$18:$L$214, MATCH("A &amp; G ID", 'E4 TB Allocation Details'!$A$18:$L$18, 0),FALSE), 'E2 Allocators'!$B$15:$W$358, MATCH('O5 Details by Class &amp; Accounts'!BY$18, 'E2 Allocators'!$B$15:$W$15, 0),FALSE)*$E94)</f>
        <v>0</v>
      </c>
      <c r="BZ94" s="1322">
        <f>IF(ISERROR(VLOOKUP(VLOOKUP($A94, 'E4 TB Allocation Details'!$A$18:$L$214, MATCH("A &amp; G ID", 'E4 TB Allocation Details'!$A$18:$L$18, 0),FALSE), 'E2 Allocators'!$B$15:$W$358, MATCH('O5 Details by Class &amp; Accounts'!BZ$18, 'E2 Allocators'!$B$15:$W$15, 0),FALSE)*$E94), 0, VLOOKUP(VLOOKUP($A94, 'E4 TB Allocation Details'!$A$18:$L$214, MATCH("A &amp; G ID", 'E4 TB Allocation Details'!$A$18:$L$18, 0),FALSE), 'E2 Allocators'!$B$15:$W$358, MATCH('O5 Details by Class &amp; Accounts'!BZ$18, 'E2 Allocators'!$B$15:$W$15, 0),FALSE)*$E94)</f>
        <v>0</v>
      </c>
      <c r="CA94" s="1322">
        <f>IF(ISERROR(VLOOKUP(VLOOKUP($A94, 'E4 TB Allocation Details'!$A$18:$L$214, MATCH("A &amp; G ID", 'E4 TB Allocation Details'!$A$18:$L$18, 0),FALSE), 'E2 Allocators'!$B$15:$W$358, MATCH('O5 Details by Class &amp; Accounts'!CA$18, 'E2 Allocators'!$B$15:$W$15, 0),FALSE)*$E94), 0, VLOOKUP(VLOOKUP($A94, 'E4 TB Allocation Details'!$A$18:$L$214, MATCH("A &amp; G ID", 'E4 TB Allocation Details'!$A$18:$L$18, 0),FALSE), 'E2 Allocators'!$B$15:$W$358, MATCH('O5 Details by Class &amp; Accounts'!CA$18, 'E2 Allocators'!$B$15:$W$15, 0),FALSE)*$E94)</f>
        <v>0</v>
      </c>
      <c r="CB94" s="1322">
        <f>IF(ISERROR(VLOOKUP(VLOOKUP($A94, 'E4 TB Allocation Details'!$A$18:$L$214, MATCH("A &amp; G ID", 'E4 TB Allocation Details'!$A$18:$L$18, 0),FALSE), 'E2 Allocators'!$B$15:$W$358, MATCH('O5 Details by Class &amp; Accounts'!CB$18, 'E2 Allocators'!$B$15:$W$15, 0),FALSE)*$E94), 0, VLOOKUP(VLOOKUP($A94, 'E4 TB Allocation Details'!$A$18:$L$214, MATCH("A &amp; G ID", 'E4 TB Allocation Details'!$A$18:$L$18, 0),FALSE), 'E2 Allocators'!$B$15:$W$358, MATCH('O5 Details by Class &amp; Accounts'!CB$18, 'E2 Allocators'!$B$15:$W$15, 0),FALSE)*$E94)</f>
        <v>0</v>
      </c>
      <c r="CC94" s="1322">
        <f>IF(ISERROR(VLOOKUP(VLOOKUP($A94, 'E4 TB Allocation Details'!$A$18:$L$214, MATCH("A &amp; G ID", 'E4 TB Allocation Details'!$A$18:$L$18, 0),FALSE), 'E2 Allocators'!$B$15:$W$358, MATCH('O5 Details by Class &amp; Accounts'!CC$18, 'E2 Allocators'!$B$15:$W$15, 0),FALSE)*$E94), 0, VLOOKUP(VLOOKUP($A94, 'E4 TB Allocation Details'!$A$18:$L$214, MATCH("A &amp; G ID", 'E4 TB Allocation Details'!$A$18:$L$18, 0),FALSE), 'E2 Allocators'!$B$15:$W$358, MATCH('O5 Details by Class &amp; Accounts'!CC$18, 'E2 Allocators'!$B$15:$W$15, 0),FALSE)*$E94)</f>
        <v>0</v>
      </c>
      <c r="CD94" s="1322">
        <f>IF(ISERROR(VLOOKUP(VLOOKUP($A94, 'E4 TB Allocation Details'!$A$18:$L$214, MATCH("A &amp; G ID", 'E4 TB Allocation Details'!$A$18:$L$18, 0),FALSE), 'E2 Allocators'!$B$15:$W$358, MATCH('O5 Details by Class &amp; Accounts'!CD$18, 'E2 Allocators'!$B$15:$W$15, 0),FALSE)*$E94), 0, VLOOKUP(VLOOKUP($A94, 'E4 TB Allocation Details'!$A$18:$L$214, MATCH("A &amp; G ID", 'E4 TB Allocation Details'!$A$18:$L$18, 0),FALSE), 'E2 Allocators'!$B$15:$W$358, MATCH('O5 Details by Class &amp; Accounts'!CD$18, 'E2 Allocators'!$B$15:$W$15, 0),FALSE)*$E94)</f>
        <v>0</v>
      </c>
      <c r="CE94" s="1322">
        <f>IF(ISERROR(VLOOKUP(VLOOKUP($A94, 'E4 TB Allocation Details'!$A$18:$L$214, MATCH("A &amp; G ID", 'E4 TB Allocation Details'!$A$18:$L$18, 0),FALSE), 'E2 Allocators'!$B$15:$W$358, MATCH('O5 Details by Class &amp; Accounts'!CE$18, 'E2 Allocators'!$B$15:$W$15, 0),FALSE)*$E94), 0, VLOOKUP(VLOOKUP($A94, 'E4 TB Allocation Details'!$A$18:$L$214, MATCH("A &amp; G ID", 'E4 TB Allocation Details'!$A$18:$L$18, 0),FALSE), 'E2 Allocators'!$B$15:$W$358, MATCH('O5 Details by Class &amp; Accounts'!CE$18, 'E2 Allocators'!$B$15:$W$15, 0),FALSE)*$E94)</f>
        <v>0</v>
      </c>
      <c r="CF94" s="1322">
        <f>IF(ISERROR(VLOOKUP(VLOOKUP($A94, 'E4 TB Allocation Details'!$A$18:$L$214, MATCH("A &amp; G ID", 'E4 TB Allocation Details'!$A$18:$L$18, 0),FALSE), 'E2 Allocators'!$B$15:$W$358, MATCH('O5 Details by Class &amp; Accounts'!CF$18, 'E2 Allocators'!$B$15:$W$15, 0),FALSE)*$E94), 0, VLOOKUP(VLOOKUP($A94, 'E4 TB Allocation Details'!$A$18:$L$214, MATCH("A &amp; G ID", 'E4 TB Allocation Details'!$A$18:$L$18, 0),FALSE), 'E2 Allocators'!$B$15:$W$358, MATCH('O5 Details by Class &amp; Accounts'!CF$18, 'E2 Allocators'!$B$15:$W$15, 0),FALSE)*$E94)</f>
        <v>0</v>
      </c>
      <c r="CG94" s="1322">
        <f>IF(ISERROR(VLOOKUP(VLOOKUP($A94, 'E4 TB Allocation Details'!$A$18:$L$214, MATCH("A &amp; G ID", 'E4 TB Allocation Details'!$A$18:$L$18, 0),FALSE), 'E2 Allocators'!$B$15:$W$358, MATCH('O5 Details by Class &amp; Accounts'!CG$18, 'E2 Allocators'!$B$15:$W$15, 0),FALSE)*$E94), 0, VLOOKUP(VLOOKUP($A94, 'E4 TB Allocation Details'!$A$18:$L$214, MATCH("A &amp; G ID", 'E4 TB Allocation Details'!$A$18:$L$18, 0),FALSE), 'E2 Allocators'!$B$15:$W$358, MATCH('O5 Details by Class &amp; Accounts'!CG$18, 'E2 Allocators'!$B$15:$W$15, 0),FALSE)*$E94)</f>
        <v>0</v>
      </c>
      <c r="CH94" s="1322">
        <f>IF(ISERROR(VLOOKUP(VLOOKUP($A94, 'E4 TB Allocation Details'!$A$18:$L$214, MATCH("A &amp; G ID", 'E4 TB Allocation Details'!$A$18:$L$18, 0),FALSE), 'E2 Allocators'!$B$15:$W$358, MATCH('O5 Details by Class &amp; Accounts'!CH$18, 'E2 Allocators'!$B$15:$W$15, 0),FALSE)*$E94), 0, VLOOKUP(VLOOKUP($A94, 'E4 TB Allocation Details'!$A$18:$L$214, MATCH("A &amp; G ID", 'E4 TB Allocation Details'!$A$18:$L$18, 0),FALSE), 'E2 Allocators'!$B$15:$W$358, MATCH('O5 Details by Class &amp; Accounts'!CH$18, 'E2 Allocators'!$B$15:$W$15, 0),FALSE)*$E94)</f>
        <v>0</v>
      </c>
      <c r="CI94" s="1322">
        <f>IF(ISERROR(VLOOKUP(VLOOKUP($A94, 'E4 TB Allocation Details'!$A$18:$L$214, MATCH("A &amp; G ID", 'E4 TB Allocation Details'!$A$18:$L$18, 0),FALSE), 'E2 Allocators'!$B$15:$W$358, MATCH('O5 Details by Class &amp; Accounts'!CI$18, 'E2 Allocators'!$B$15:$W$15, 0),FALSE)*$E94), 0, VLOOKUP(VLOOKUP($A94, 'E4 TB Allocation Details'!$A$18:$L$214, MATCH("A &amp; G ID", 'E4 TB Allocation Details'!$A$18:$L$18, 0),FALSE), 'E2 Allocators'!$B$15:$W$358, MATCH('O5 Details by Class &amp; Accounts'!CI$18, 'E2 Allocators'!$B$15:$W$15, 0),FALSE)*$E94)</f>
        <v>0</v>
      </c>
      <c r="CJ94" s="1322">
        <f>IF(ISERROR(VLOOKUP(VLOOKUP($A94, 'E4 TB Allocation Details'!$A$18:$L$214, MATCH("A &amp; G ID", 'E4 TB Allocation Details'!$A$18:$L$18, 0),FALSE), 'E2 Allocators'!$B$15:$W$358, MATCH('O5 Details by Class &amp; Accounts'!CJ$18, 'E2 Allocators'!$B$15:$W$15, 0),FALSE)*$E94), 0, VLOOKUP(VLOOKUP($A94, 'E4 TB Allocation Details'!$A$18:$L$214, MATCH("A &amp; G ID", 'E4 TB Allocation Details'!$A$18:$L$18, 0),FALSE), 'E2 Allocators'!$B$15:$W$358, MATCH('O5 Details by Class &amp; Accounts'!CJ$18, 'E2 Allocators'!$B$15:$W$15, 0),FALSE)*$E94)</f>
        <v>0</v>
      </c>
      <c r="CK94" s="1322">
        <f>IF(ISERROR(VLOOKUP(VLOOKUP($A94, 'E4 TB Allocation Details'!$A$18:$L$214, MATCH("A &amp; G ID", 'E4 TB Allocation Details'!$A$18:$L$18, 0),FALSE), 'E2 Allocators'!$B$15:$W$358, MATCH('O5 Details by Class &amp; Accounts'!CK$18, 'E2 Allocators'!$B$15:$W$15, 0),FALSE)*$E94), 0, VLOOKUP(VLOOKUP($A94, 'E4 TB Allocation Details'!$A$18:$L$214, MATCH("A &amp; G ID", 'E4 TB Allocation Details'!$A$18:$L$18, 0),FALSE), 'E2 Allocators'!$B$15:$W$358, MATCH('O5 Details by Class &amp; Accounts'!CK$18, 'E2 Allocators'!$B$15:$W$15, 0),FALSE)*$E94)</f>
        <v>0</v>
      </c>
      <c r="CL94" s="1322">
        <f>IF(ISERROR(VLOOKUP(VLOOKUP($A94, 'E4 TB Allocation Details'!$A$18:$L$214, MATCH("A &amp; G ID", 'E4 TB Allocation Details'!$A$18:$L$18, 0),FALSE), 'E2 Allocators'!$B$15:$W$358, MATCH('O5 Details by Class &amp; Accounts'!CL$18, 'E2 Allocators'!$B$15:$W$15, 0),FALSE)*$E94), 0, VLOOKUP(VLOOKUP($A94, 'E4 TB Allocation Details'!$A$18:$L$214, MATCH("A &amp; G ID", 'E4 TB Allocation Details'!$A$18:$L$18, 0),FALSE), 'E2 Allocators'!$B$15:$W$358, MATCH('O5 Details by Class &amp; Accounts'!CL$18, 'E2 Allocators'!$B$15:$W$15, 0),FALSE)*$E94)</f>
        <v>0</v>
      </c>
      <c r="CM94" s="1322">
        <f>IF(ISERROR(VLOOKUP(VLOOKUP($A94, 'E4 TB Allocation Details'!$A$18:$L$214, MATCH("A &amp; G ID", 'E4 TB Allocation Details'!$A$18:$L$18, 0),FALSE), 'E2 Allocators'!$B$15:$W$358, MATCH('O5 Details by Class &amp; Accounts'!CM$18, 'E2 Allocators'!$B$15:$W$15, 0),FALSE)*$E94), 0, VLOOKUP(VLOOKUP($A94, 'E4 TB Allocation Details'!$A$18:$L$214, MATCH("A &amp; G ID", 'E4 TB Allocation Details'!$A$18:$L$18, 0),FALSE), 'E2 Allocators'!$B$15:$W$358, MATCH('O5 Details by Class &amp; Accounts'!CM$18, 'E2 Allocators'!$B$15:$W$15, 0),FALSE)*$E94)</f>
        <v>0</v>
      </c>
      <c r="CN94" s="1322">
        <f t="shared" si="24"/>
        <v>0</v>
      </c>
      <c r="CO94" s="1651">
        <f t="shared" si="25"/>
        <v>7.2759576141834259E-12</v>
      </c>
      <c r="CQ94" s="1899" t="inlineStr">
        <is>
          <t/>
        </is>
      </c>
    </row>
    <row r="95" spans="1:95" s="64" customFormat="1" ht="12.75" x14ac:dyDescent="0.2">
      <c r="A95" s="1093">
        <v>4235</v>
      </c>
      <c r="B95" s="1094" t="s">
        <v>531</v>
      </c>
      <c r="C95" s="1648">
        <f>IF(ISERROR(VLOOKUP($A95,'I3 TB Data'!$A$19:$H$483,MATCH('O5 Details by Class &amp; Accounts'!$C$18, 'I3 TB Data'!$A$19:$H$19,0),0)), 0, VLOOKUP($A95,'I3 TB Data'!$A$19:$H$483,MATCH('O5 Details by Class &amp; Accounts'!$C$18,'I3 TB Data'!$A$19:$H$19,0),0))</f>
        <v>0</v>
      </c>
      <c r="D95" s="1649"/>
      <c r="E95" s="1648">
        <f t="shared" si="17"/>
        <v>0</v>
      </c>
      <c r="F95" s="1650">
        <f>IF(ISERROR(VLOOKUP($A95, 'E1 Categorization'!A33:E124, MATCH("Customer Component", 'E1 Categorization'!$A$33:$E$33,0), 0)), 0, IF(VLOOKUP($A95, 'E1 Categorization'!A33:E124, MATCH("Customer Component", 'E1 Categorization'!$A$33:$E$33,0), 0)=0, 'O5 Details by Class &amp; Accounts'!$E95, IF(AND(VLOOKUP($A95, 'E1 Categorization'!A33:E124, MATCH("Customer Component", 'E1 Categorization'!$A$33:$E$33,0), 0) &gt;0, VLOOKUP($A95, 'E1 Categorization'!A33:E124, MATCH("Customer Component", 'E1 Categorization'!$A$33:$E$33,0), 0)&lt;1), 'O5 Details by Class &amp; Accounts'!$E95*(1-VLOOKUP($A95, 'E1 Categorization'!A33:E124, MATCH("Customer Component", 'E1 Categorization'!$A$33:$E$33,0), 0)), 0)))</f>
        <v>0</v>
      </c>
      <c r="G95" s="1650">
        <f>IF(ISERROR(VLOOKUP($A95, 'E1 Categorization'!A33:E124, MATCH("Customer Component", 'E1 Categorization'!$A$33:$E$33,0), 0)),0, IF(VLOOKUP($A95, 'E1 Categorization'!A33:E124, MATCH("Customer Component", 'E1 Categorization'!$A$33:$E$33,0), 0)=0, 0, IF(AND(VLOOKUP($A95, 'E1 Categorization'!A33:E124, MATCH("Customer Component", 'E1 Categorization'!$A$33:$E$33,0), 0) &gt;0, VLOOKUP($A95, 'E1 Categorization'!A33:E124, MATCH("Customer Component", 'E1 Categorization'!$A$33:$E$33,0), 0)&lt;1), 'O5 Details by Class &amp; Accounts'!$E95*(VLOOKUP($A95, 'E1 Categorization'!A33:E124, MATCH("Customer Component", 'E1 Categorization'!$A$33:$E$33,0), 0)), 'O5 Details by Class &amp; Accounts'!$E95)))</f>
        <v>0</v>
      </c>
      <c r="H95" s="1322">
        <f t="shared" si="20"/>
        <v>0</v>
      </c>
      <c r="I95" s="1322">
        <f>IF(ISERROR(VLOOKUP(VLOOKUP($A95, 'E4 TB Allocation Details'!$A$18:$L$214, MATCH("Demand ID", 'E4 TB Allocation Details'!$A$18:$L$18, 0),FALSE), 'E2 Allocators'!$B$15:$W$358, MATCH('O5 Details by Class &amp; Accounts'!I$18, 'E2 Allocators'!$B$15:$W$15, 0),FALSE)*$F95), 0, VLOOKUP(VLOOKUP($A95, 'E4 TB Allocation Details'!$A$18:$L$214, MATCH("Demand ID", 'E4 TB Allocation Details'!$A$18:$L$18, 0),FALSE), 'E2 Allocators'!$B$15:$W$358, MATCH('O5 Details by Class &amp; Accounts'!I$18, 'E2 Allocators'!$B$15:$W$15, 0),FALSE)*$F95)</f>
        <v>0</v>
      </c>
      <c r="J95" s="1322">
        <f>IF(ISERROR(VLOOKUP(VLOOKUP($A95, 'E4 TB Allocation Details'!$A$18:$L$214, MATCH("Demand ID", 'E4 TB Allocation Details'!$A$18:$L$18, 0),FALSE), 'E2 Allocators'!$B$15:$W$358, MATCH('O5 Details by Class &amp; Accounts'!J$18, 'E2 Allocators'!$B$15:$W$15, 0),FALSE)*$F95), 0, VLOOKUP(VLOOKUP($A95, 'E4 TB Allocation Details'!$A$18:$L$214, MATCH("Demand ID", 'E4 TB Allocation Details'!$A$18:$L$18, 0),FALSE), 'E2 Allocators'!$B$15:$W$358, MATCH('O5 Details by Class &amp; Accounts'!J$18, 'E2 Allocators'!$B$15:$W$15, 0),FALSE)*$F95)</f>
        <v>0</v>
      </c>
      <c r="K95" s="1322">
        <f>IF(ISERROR(VLOOKUP(VLOOKUP($A95, 'E4 TB Allocation Details'!$A$18:$L$214, MATCH("Demand ID", 'E4 TB Allocation Details'!$A$18:$L$18, 0),FALSE), 'E2 Allocators'!$B$15:$W$358, MATCH('O5 Details by Class &amp; Accounts'!K$18, 'E2 Allocators'!$B$15:$W$15, 0),FALSE)*$F95), 0, VLOOKUP(VLOOKUP($A95, 'E4 TB Allocation Details'!$A$18:$L$214, MATCH("Demand ID", 'E4 TB Allocation Details'!$A$18:$L$18, 0),FALSE), 'E2 Allocators'!$B$15:$W$358, MATCH('O5 Details by Class &amp; Accounts'!K$18, 'E2 Allocators'!$B$15:$W$15, 0),FALSE)*$F95)</f>
        <v>0</v>
      </c>
      <c r="L95" s="1322">
        <f>IF(ISERROR(VLOOKUP(VLOOKUP($A95, 'E4 TB Allocation Details'!$A$18:$L$214, MATCH("Demand ID", 'E4 TB Allocation Details'!$A$18:$L$18, 0),FALSE), 'E2 Allocators'!$B$15:$W$358, MATCH('O5 Details by Class &amp; Accounts'!L$18, 'E2 Allocators'!$B$15:$W$15, 0),FALSE)*$F95), 0, VLOOKUP(VLOOKUP($A95, 'E4 TB Allocation Details'!$A$18:$L$214, MATCH("Demand ID", 'E4 TB Allocation Details'!$A$18:$L$18, 0),FALSE), 'E2 Allocators'!$B$15:$W$358, MATCH('O5 Details by Class &amp; Accounts'!L$18, 'E2 Allocators'!$B$15:$W$15, 0),FALSE)*$F95)</f>
        <v>0</v>
      </c>
      <c r="M95" s="1322">
        <f>IF(ISERROR(VLOOKUP(VLOOKUP($A95, 'E4 TB Allocation Details'!$A$18:$L$214, MATCH("Demand ID", 'E4 TB Allocation Details'!$A$18:$L$18, 0),FALSE), 'E2 Allocators'!$B$15:$W$358, MATCH('O5 Details by Class &amp; Accounts'!M$18, 'E2 Allocators'!$B$15:$W$15, 0),FALSE)*$F95), 0, VLOOKUP(VLOOKUP($A95, 'E4 TB Allocation Details'!$A$18:$L$214, MATCH("Demand ID", 'E4 TB Allocation Details'!$A$18:$L$18, 0),FALSE), 'E2 Allocators'!$B$15:$W$358, MATCH('O5 Details by Class &amp; Accounts'!M$18, 'E2 Allocators'!$B$15:$W$15, 0),FALSE)*$F95)</f>
        <v>0</v>
      </c>
      <c r="N95" s="1322">
        <f>IF(ISERROR(VLOOKUP(VLOOKUP($A95, 'E4 TB Allocation Details'!$A$18:$L$214, MATCH("Demand ID", 'E4 TB Allocation Details'!$A$18:$L$18, 0),FALSE), 'E2 Allocators'!$B$15:$W$358, MATCH('O5 Details by Class &amp; Accounts'!N$18, 'E2 Allocators'!$B$15:$W$15, 0),FALSE)*$F95), 0, VLOOKUP(VLOOKUP($A95, 'E4 TB Allocation Details'!$A$18:$L$214, MATCH("Demand ID", 'E4 TB Allocation Details'!$A$18:$L$18, 0),FALSE), 'E2 Allocators'!$B$15:$W$358, MATCH('O5 Details by Class &amp; Accounts'!N$18, 'E2 Allocators'!$B$15:$W$15, 0),FALSE)*$F95)</f>
        <v>0</v>
      </c>
      <c r="O95" s="1322">
        <f>IF(ISERROR(VLOOKUP(VLOOKUP($A95, 'E4 TB Allocation Details'!$A$18:$L$214, MATCH("Demand ID", 'E4 TB Allocation Details'!$A$18:$L$18, 0),FALSE), 'E2 Allocators'!$B$15:$W$358, MATCH('O5 Details by Class &amp; Accounts'!O$18, 'E2 Allocators'!$B$15:$W$15, 0),FALSE)*$F95), 0, VLOOKUP(VLOOKUP($A95, 'E4 TB Allocation Details'!$A$18:$L$214, MATCH("Demand ID", 'E4 TB Allocation Details'!$A$18:$L$18, 0),FALSE), 'E2 Allocators'!$B$15:$W$358, MATCH('O5 Details by Class &amp; Accounts'!O$18, 'E2 Allocators'!$B$15:$W$15, 0),FALSE)*$F95)</f>
        <v>0</v>
      </c>
      <c r="P95" s="1322">
        <f>IF(ISERROR(VLOOKUP(VLOOKUP($A95, 'E4 TB Allocation Details'!$A$18:$L$214, MATCH("Demand ID", 'E4 TB Allocation Details'!$A$18:$L$18, 0),FALSE), 'E2 Allocators'!$B$15:$W$358, MATCH('O5 Details by Class &amp; Accounts'!P$18, 'E2 Allocators'!$B$15:$W$15, 0),FALSE)*$F95), 0, VLOOKUP(VLOOKUP($A95, 'E4 TB Allocation Details'!$A$18:$L$214, MATCH("Demand ID", 'E4 TB Allocation Details'!$A$18:$L$18, 0),FALSE), 'E2 Allocators'!$B$15:$W$358, MATCH('O5 Details by Class &amp; Accounts'!P$18, 'E2 Allocators'!$B$15:$W$15, 0),FALSE)*$F95)</f>
        <v>0</v>
      </c>
      <c r="Q95" s="1322">
        <f>IF(ISERROR(VLOOKUP(VLOOKUP($A95, 'E4 TB Allocation Details'!$A$18:$L$214, MATCH("Demand ID", 'E4 TB Allocation Details'!$A$18:$L$18, 0),FALSE), 'E2 Allocators'!$B$15:$W$358, MATCH('O5 Details by Class &amp; Accounts'!Q$18, 'E2 Allocators'!$B$15:$W$15, 0),FALSE)*$F95), 0, VLOOKUP(VLOOKUP($A95, 'E4 TB Allocation Details'!$A$18:$L$214, MATCH("Demand ID", 'E4 TB Allocation Details'!$A$18:$L$18, 0),FALSE), 'E2 Allocators'!$B$15:$W$358, MATCH('O5 Details by Class &amp; Accounts'!Q$18, 'E2 Allocators'!$B$15:$W$15, 0),FALSE)*$F95)</f>
        <v>0</v>
      </c>
      <c r="R95" s="1322">
        <f>IF(ISERROR(VLOOKUP(VLOOKUP($A95, 'E4 TB Allocation Details'!$A$18:$L$214, MATCH("Demand ID", 'E4 TB Allocation Details'!$A$18:$L$18, 0),FALSE), 'E2 Allocators'!$B$15:$W$358, MATCH('O5 Details by Class &amp; Accounts'!R$18, 'E2 Allocators'!$B$15:$W$15, 0),FALSE)*$F95), 0, VLOOKUP(VLOOKUP($A95, 'E4 TB Allocation Details'!$A$18:$L$214, MATCH("Demand ID", 'E4 TB Allocation Details'!$A$18:$L$18, 0),FALSE), 'E2 Allocators'!$B$15:$W$358, MATCH('O5 Details by Class &amp; Accounts'!R$18, 'E2 Allocators'!$B$15:$W$15, 0),FALSE)*$F95)</f>
        <v>0</v>
      </c>
      <c r="S95" s="1322">
        <f>IF(ISERROR(VLOOKUP(VLOOKUP($A95, 'E4 TB Allocation Details'!$A$18:$L$214, MATCH("Demand ID", 'E4 TB Allocation Details'!$A$18:$L$18, 0),FALSE), 'E2 Allocators'!$B$15:$W$358, MATCH('O5 Details by Class &amp; Accounts'!S$18, 'E2 Allocators'!$B$15:$W$15, 0),FALSE)*$F95), 0, VLOOKUP(VLOOKUP($A95, 'E4 TB Allocation Details'!$A$18:$L$214, MATCH("Demand ID", 'E4 TB Allocation Details'!$A$18:$L$18, 0),FALSE), 'E2 Allocators'!$B$15:$W$358, MATCH('O5 Details by Class &amp; Accounts'!S$18, 'E2 Allocators'!$B$15:$W$15, 0),FALSE)*$F95)</f>
        <v>0</v>
      </c>
      <c r="T95" s="1322">
        <f>IF(ISERROR(VLOOKUP(VLOOKUP($A95, 'E4 TB Allocation Details'!$A$18:$L$214, MATCH("Demand ID", 'E4 TB Allocation Details'!$A$18:$L$18, 0),FALSE), 'E2 Allocators'!$B$15:$W$358, MATCH('O5 Details by Class &amp; Accounts'!T$18, 'E2 Allocators'!$B$15:$W$15, 0),FALSE)*$F95), 0, VLOOKUP(VLOOKUP($A95, 'E4 TB Allocation Details'!$A$18:$L$214, MATCH("Demand ID", 'E4 TB Allocation Details'!$A$18:$L$18, 0),FALSE), 'E2 Allocators'!$B$15:$W$358, MATCH('O5 Details by Class &amp; Accounts'!T$18, 'E2 Allocators'!$B$15:$W$15, 0),FALSE)*$F95)</f>
        <v>0</v>
      </c>
      <c r="U95" s="1322">
        <f>IF(ISERROR(VLOOKUP(VLOOKUP($A95, 'E4 TB Allocation Details'!$A$18:$L$214, MATCH("Demand ID", 'E4 TB Allocation Details'!$A$18:$L$18, 0),FALSE), 'E2 Allocators'!$B$15:$W$358, MATCH('O5 Details by Class &amp; Accounts'!U$18, 'E2 Allocators'!$B$15:$W$15, 0),FALSE)*$F95), 0, VLOOKUP(VLOOKUP($A95, 'E4 TB Allocation Details'!$A$18:$L$214, MATCH("Demand ID", 'E4 TB Allocation Details'!$A$18:$L$18, 0),FALSE), 'E2 Allocators'!$B$15:$W$358, MATCH('O5 Details by Class &amp; Accounts'!U$18, 'E2 Allocators'!$B$15:$W$15, 0),FALSE)*$F95)</f>
        <v>0</v>
      </c>
      <c r="V95" s="1322">
        <f>IF(ISERROR(VLOOKUP(VLOOKUP($A95, 'E4 TB Allocation Details'!$A$18:$L$214, MATCH("Demand ID", 'E4 TB Allocation Details'!$A$18:$L$18, 0),FALSE), 'E2 Allocators'!$B$15:$W$358, MATCH('O5 Details by Class &amp; Accounts'!V$18, 'E2 Allocators'!$B$15:$W$15, 0),FALSE)*$F95), 0, VLOOKUP(VLOOKUP($A95, 'E4 TB Allocation Details'!$A$18:$L$214, MATCH("Demand ID", 'E4 TB Allocation Details'!$A$18:$L$18, 0),FALSE), 'E2 Allocators'!$B$15:$W$358, MATCH('O5 Details by Class &amp; Accounts'!V$18, 'E2 Allocators'!$B$15:$W$15, 0),FALSE)*$F95)</f>
        <v>0</v>
      </c>
      <c r="W95" s="1322">
        <f>IF(ISERROR(VLOOKUP(VLOOKUP($A95, 'E4 TB Allocation Details'!$A$18:$L$214, MATCH("Demand ID", 'E4 TB Allocation Details'!$A$18:$L$18, 0),FALSE), 'E2 Allocators'!$B$15:$W$358, MATCH('O5 Details by Class &amp; Accounts'!W$18, 'E2 Allocators'!$B$15:$W$15, 0),FALSE)*$F95), 0, VLOOKUP(VLOOKUP($A95, 'E4 TB Allocation Details'!$A$18:$L$214, MATCH("Demand ID", 'E4 TB Allocation Details'!$A$18:$L$18, 0),FALSE), 'E2 Allocators'!$B$15:$W$358, MATCH('O5 Details by Class &amp; Accounts'!W$18, 'E2 Allocators'!$B$15:$W$15, 0),FALSE)*$F95)</f>
        <v>0</v>
      </c>
      <c r="X95" s="1322">
        <f>IF(ISERROR(VLOOKUP(VLOOKUP($A95, 'E4 TB Allocation Details'!$A$18:$L$214, MATCH("Demand ID", 'E4 TB Allocation Details'!$A$18:$L$18, 0),FALSE), 'E2 Allocators'!$B$15:$W$358, MATCH('O5 Details by Class &amp; Accounts'!X$18, 'E2 Allocators'!$B$15:$W$15, 0),FALSE)*$F95), 0, VLOOKUP(VLOOKUP($A95, 'E4 TB Allocation Details'!$A$18:$L$214, MATCH("Demand ID", 'E4 TB Allocation Details'!$A$18:$L$18, 0),FALSE), 'E2 Allocators'!$B$15:$W$358, MATCH('O5 Details by Class &amp; Accounts'!X$18, 'E2 Allocators'!$B$15:$W$15, 0),FALSE)*$F95)</f>
        <v>0</v>
      </c>
      <c r="Y95" s="1322">
        <f>IF(ISERROR(VLOOKUP(VLOOKUP($A95, 'E4 TB Allocation Details'!$A$18:$L$214, MATCH("Demand ID", 'E4 TB Allocation Details'!$A$18:$L$18, 0),FALSE), 'E2 Allocators'!$B$15:$W$358, MATCH('O5 Details by Class &amp; Accounts'!Y$18, 'E2 Allocators'!$B$15:$W$15, 0),FALSE)*$F95), 0, VLOOKUP(VLOOKUP($A95, 'E4 TB Allocation Details'!$A$18:$L$214, MATCH("Demand ID", 'E4 TB Allocation Details'!$A$18:$L$18, 0),FALSE), 'E2 Allocators'!$B$15:$W$358, MATCH('O5 Details by Class &amp; Accounts'!Y$18, 'E2 Allocators'!$B$15:$W$15, 0),FALSE)*$F95)</f>
        <v>0</v>
      </c>
      <c r="Z95" s="1322">
        <f>IF(ISERROR(VLOOKUP(VLOOKUP($A95, 'E4 TB Allocation Details'!$A$18:$L$214, MATCH("Demand ID", 'E4 TB Allocation Details'!$A$18:$L$18, 0),FALSE), 'E2 Allocators'!$B$15:$W$358, MATCH('O5 Details by Class &amp; Accounts'!Z$18, 'E2 Allocators'!$B$15:$W$15, 0),FALSE)*$F95), 0, VLOOKUP(VLOOKUP($A95, 'E4 TB Allocation Details'!$A$18:$L$214, MATCH("Demand ID", 'E4 TB Allocation Details'!$A$18:$L$18, 0),FALSE), 'E2 Allocators'!$B$15:$W$358, MATCH('O5 Details by Class &amp; Accounts'!Z$18, 'E2 Allocators'!$B$15:$W$15, 0),FALSE)*$F95)</f>
        <v>0</v>
      </c>
      <c r="AA95" s="1322">
        <f>IF(ISERROR(VLOOKUP(VLOOKUP($A95, 'E4 TB Allocation Details'!$A$18:$L$214, MATCH("Demand ID", 'E4 TB Allocation Details'!$A$18:$L$18, 0),FALSE), 'E2 Allocators'!$B$15:$W$358, MATCH('O5 Details by Class &amp; Accounts'!AA$18, 'E2 Allocators'!$B$15:$W$15, 0),FALSE)*$F95), 0, VLOOKUP(VLOOKUP($A95, 'E4 TB Allocation Details'!$A$18:$L$214, MATCH("Demand ID", 'E4 TB Allocation Details'!$A$18:$L$18, 0),FALSE), 'E2 Allocators'!$B$15:$W$358, MATCH('O5 Details by Class &amp; Accounts'!AA$18, 'E2 Allocators'!$B$15:$W$15, 0),FALSE)*$F95)</f>
        <v>0</v>
      </c>
      <c r="AB95" s="1322">
        <f>IF(ISERROR(VLOOKUP(VLOOKUP($A95, 'E4 TB Allocation Details'!$A$18:$L$214, MATCH("Demand ID", 'E4 TB Allocation Details'!$A$18:$L$18, 0),FALSE), 'E2 Allocators'!$B$15:$W$358, MATCH('O5 Details by Class &amp; Accounts'!AB$18, 'E2 Allocators'!$B$15:$W$15, 0),FALSE)*$F95), 0, VLOOKUP(VLOOKUP($A95, 'E4 TB Allocation Details'!$A$18:$L$214, MATCH("Demand ID", 'E4 TB Allocation Details'!$A$18:$L$18, 0),FALSE), 'E2 Allocators'!$B$15:$W$358, MATCH('O5 Details by Class &amp; Accounts'!AB$18, 'E2 Allocators'!$B$15:$W$15, 0),FALSE)*$F95)</f>
        <v>0</v>
      </c>
      <c r="AC95" s="1322">
        <f t="shared" si="21"/>
        <v>0</v>
      </c>
      <c r="AD95" s="1322">
        <f>IF(ISERROR(VLOOKUP(VLOOKUP($A95, 'E4 TB Allocation Details'!$A$18:$L$214, MATCH("Customer ID", 'E4 TB Allocation Details'!$A$18:$L$18, 0),FALSE), 'E2 Allocators'!$B$15:$W$358, MATCH('O5 Details by Class &amp; Accounts'!AD$18, 'E2 Allocators'!$B$15:$W$15, 0),FALSE)*$G95), 0, VLOOKUP(VLOOKUP($A95, 'E4 TB Allocation Details'!$A$18:$L$214, MATCH("Customer ID", 'E4 TB Allocation Details'!$A$18:$L$18, 0),FALSE), 'E2 Allocators'!$B$15:$W$358, MATCH('O5 Details by Class &amp; Accounts'!AD$18, 'E2 Allocators'!$B$15:$W$15, 0),FALSE)*$G95)</f>
        <v>0</v>
      </c>
      <c r="AE95" s="1322">
        <f>IF(ISERROR(VLOOKUP(VLOOKUP($A95, 'E4 TB Allocation Details'!$A$18:$L$214, MATCH("Customer ID", 'E4 TB Allocation Details'!$A$18:$L$18, 0),FALSE), 'E2 Allocators'!$B$15:$W$358, MATCH('O5 Details by Class &amp; Accounts'!AE$18, 'E2 Allocators'!$B$15:$W$15, 0),FALSE)*$G95), 0, VLOOKUP(VLOOKUP($A95, 'E4 TB Allocation Details'!$A$18:$L$214, MATCH("Customer ID", 'E4 TB Allocation Details'!$A$18:$L$18, 0),FALSE), 'E2 Allocators'!$B$15:$W$358, MATCH('O5 Details by Class &amp; Accounts'!AE$18, 'E2 Allocators'!$B$15:$W$15, 0),FALSE)*$G95)</f>
        <v>0</v>
      </c>
      <c r="AF95" s="1322">
        <f>IF(ISERROR(VLOOKUP(VLOOKUP($A95, 'E4 TB Allocation Details'!$A$18:$L$214, MATCH("Customer ID", 'E4 TB Allocation Details'!$A$18:$L$18, 0),FALSE), 'E2 Allocators'!$B$15:$W$358, MATCH('O5 Details by Class &amp; Accounts'!AF$18, 'E2 Allocators'!$B$15:$W$15, 0),FALSE)*$G95), 0, VLOOKUP(VLOOKUP($A95, 'E4 TB Allocation Details'!$A$18:$L$214, MATCH("Customer ID", 'E4 TB Allocation Details'!$A$18:$L$18, 0),FALSE), 'E2 Allocators'!$B$15:$W$358, MATCH('O5 Details by Class &amp; Accounts'!AF$18, 'E2 Allocators'!$B$15:$W$15, 0),FALSE)*$G95)</f>
        <v>0</v>
      </c>
      <c r="AG95" s="1322">
        <f>IF(ISERROR(VLOOKUP(VLOOKUP($A95, 'E4 TB Allocation Details'!$A$18:$L$214, MATCH("Customer ID", 'E4 TB Allocation Details'!$A$18:$L$18, 0),FALSE), 'E2 Allocators'!$B$15:$W$358, MATCH('O5 Details by Class &amp; Accounts'!AG$18, 'E2 Allocators'!$B$15:$W$15, 0),FALSE)*$G95), 0, VLOOKUP(VLOOKUP($A95, 'E4 TB Allocation Details'!$A$18:$L$214, MATCH("Customer ID", 'E4 TB Allocation Details'!$A$18:$L$18, 0),FALSE), 'E2 Allocators'!$B$15:$W$358, MATCH('O5 Details by Class &amp; Accounts'!AG$18, 'E2 Allocators'!$B$15:$W$15, 0),FALSE)*$G95)</f>
        <v>0</v>
      </c>
      <c r="AH95" s="1322">
        <f>IF(ISERROR(VLOOKUP(VLOOKUP($A95, 'E4 TB Allocation Details'!$A$18:$L$214, MATCH("Customer ID", 'E4 TB Allocation Details'!$A$18:$L$18, 0),FALSE), 'E2 Allocators'!$B$15:$W$358, MATCH('O5 Details by Class &amp; Accounts'!AH$18, 'E2 Allocators'!$B$15:$W$15, 0),FALSE)*$G95), 0, VLOOKUP(VLOOKUP($A95, 'E4 TB Allocation Details'!$A$18:$L$214, MATCH("Customer ID", 'E4 TB Allocation Details'!$A$18:$L$18, 0),FALSE), 'E2 Allocators'!$B$15:$W$358, MATCH('O5 Details by Class &amp; Accounts'!AH$18, 'E2 Allocators'!$B$15:$W$15, 0),FALSE)*$G95)</f>
        <v>0</v>
      </c>
      <c r="AI95" s="1322">
        <f>IF(ISERROR(VLOOKUP(VLOOKUP($A95, 'E4 TB Allocation Details'!$A$18:$L$214, MATCH("Customer ID", 'E4 TB Allocation Details'!$A$18:$L$18, 0),FALSE), 'E2 Allocators'!$B$15:$W$358, MATCH('O5 Details by Class &amp; Accounts'!AI$18, 'E2 Allocators'!$B$15:$W$15, 0),FALSE)*$G95), 0, VLOOKUP(VLOOKUP($A95, 'E4 TB Allocation Details'!$A$18:$L$214, MATCH("Customer ID", 'E4 TB Allocation Details'!$A$18:$L$18, 0),FALSE), 'E2 Allocators'!$B$15:$W$358, MATCH('O5 Details by Class &amp; Accounts'!AI$18, 'E2 Allocators'!$B$15:$W$15, 0),FALSE)*$G95)</f>
        <v>0</v>
      </c>
      <c r="AJ95" s="1322">
        <f>IF(ISERROR(VLOOKUP(VLOOKUP($A95, 'E4 TB Allocation Details'!$A$18:$L$214, MATCH("Customer ID", 'E4 TB Allocation Details'!$A$18:$L$18, 0),FALSE), 'E2 Allocators'!$B$15:$W$358, MATCH('O5 Details by Class &amp; Accounts'!AJ$18, 'E2 Allocators'!$B$15:$W$15, 0),FALSE)*$G95), 0, VLOOKUP(VLOOKUP($A95, 'E4 TB Allocation Details'!$A$18:$L$214, MATCH("Customer ID", 'E4 TB Allocation Details'!$A$18:$L$18, 0),FALSE), 'E2 Allocators'!$B$15:$W$358, MATCH('O5 Details by Class &amp; Accounts'!AJ$18, 'E2 Allocators'!$B$15:$W$15, 0),FALSE)*$G95)</f>
        <v>0</v>
      </c>
      <c r="AK95" s="1322">
        <f>IF(ISERROR(VLOOKUP(VLOOKUP($A95, 'E4 TB Allocation Details'!$A$18:$L$214, MATCH("Customer ID", 'E4 TB Allocation Details'!$A$18:$L$18, 0),FALSE), 'E2 Allocators'!$B$15:$W$358, MATCH('O5 Details by Class &amp; Accounts'!AK$18, 'E2 Allocators'!$B$15:$W$15, 0),FALSE)*$G95), 0, VLOOKUP(VLOOKUP($A95, 'E4 TB Allocation Details'!$A$18:$L$214, MATCH("Customer ID", 'E4 TB Allocation Details'!$A$18:$L$18, 0),FALSE), 'E2 Allocators'!$B$15:$W$358, MATCH('O5 Details by Class &amp; Accounts'!AK$18, 'E2 Allocators'!$B$15:$W$15, 0),FALSE)*$G95)</f>
        <v>0</v>
      </c>
      <c r="AL95" s="1322">
        <f>IF(ISERROR(VLOOKUP(VLOOKUP($A95, 'E4 TB Allocation Details'!$A$18:$L$214, MATCH("Customer ID", 'E4 TB Allocation Details'!$A$18:$L$18, 0),FALSE), 'E2 Allocators'!$B$15:$W$358, MATCH('O5 Details by Class &amp; Accounts'!AL$18, 'E2 Allocators'!$B$15:$W$15, 0),FALSE)*$G95), 0, VLOOKUP(VLOOKUP($A95, 'E4 TB Allocation Details'!$A$18:$L$214, MATCH("Customer ID", 'E4 TB Allocation Details'!$A$18:$L$18, 0),FALSE), 'E2 Allocators'!$B$15:$W$358, MATCH('O5 Details by Class &amp; Accounts'!AL$18, 'E2 Allocators'!$B$15:$W$15, 0),FALSE)*$G95)</f>
        <v>0</v>
      </c>
      <c r="AM95" s="1322">
        <f>IF(ISERROR(VLOOKUP(VLOOKUP($A95, 'E4 TB Allocation Details'!$A$18:$L$214, MATCH("Customer ID", 'E4 TB Allocation Details'!$A$18:$L$18, 0),FALSE), 'E2 Allocators'!$B$15:$W$358, MATCH('O5 Details by Class &amp; Accounts'!AM$18, 'E2 Allocators'!$B$15:$W$15, 0),FALSE)*$G95), 0, VLOOKUP(VLOOKUP($A95, 'E4 TB Allocation Details'!$A$18:$L$214, MATCH("Customer ID", 'E4 TB Allocation Details'!$A$18:$L$18, 0),FALSE), 'E2 Allocators'!$B$15:$W$358, MATCH('O5 Details by Class &amp; Accounts'!AM$18, 'E2 Allocators'!$B$15:$W$15, 0),FALSE)*$G95)</f>
        <v>0</v>
      </c>
      <c r="AN95" s="1322">
        <f>IF(ISERROR(VLOOKUP(VLOOKUP($A95, 'E4 TB Allocation Details'!$A$18:$L$214, MATCH("Customer ID", 'E4 TB Allocation Details'!$A$18:$L$18, 0),FALSE), 'E2 Allocators'!$B$15:$W$358, MATCH('O5 Details by Class &amp; Accounts'!AN$18, 'E2 Allocators'!$B$15:$W$15, 0),FALSE)*$G95), 0, VLOOKUP(VLOOKUP($A95, 'E4 TB Allocation Details'!$A$18:$L$214, MATCH("Customer ID", 'E4 TB Allocation Details'!$A$18:$L$18, 0),FALSE), 'E2 Allocators'!$B$15:$W$358, MATCH('O5 Details by Class &amp; Accounts'!AN$18, 'E2 Allocators'!$B$15:$W$15, 0),FALSE)*$G95)</f>
        <v>0</v>
      </c>
      <c r="AO95" s="1322">
        <f>IF(ISERROR(VLOOKUP(VLOOKUP($A95, 'E4 TB Allocation Details'!$A$18:$L$214, MATCH("Customer ID", 'E4 TB Allocation Details'!$A$18:$L$18, 0),FALSE), 'E2 Allocators'!$B$15:$W$358, MATCH('O5 Details by Class &amp; Accounts'!AO$18, 'E2 Allocators'!$B$15:$W$15, 0),FALSE)*$G95), 0, VLOOKUP(VLOOKUP($A95, 'E4 TB Allocation Details'!$A$18:$L$214, MATCH("Customer ID", 'E4 TB Allocation Details'!$A$18:$L$18, 0),FALSE), 'E2 Allocators'!$B$15:$W$358, MATCH('O5 Details by Class &amp; Accounts'!AO$18, 'E2 Allocators'!$B$15:$W$15, 0),FALSE)*$G95)</f>
        <v>0</v>
      </c>
      <c r="AP95" s="1322">
        <f>IF(ISERROR(VLOOKUP(VLOOKUP($A95, 'E4 TB Allocation Details'!$A$18:$L$214, MATCH("Customer ID", 'E4 TB Allocation Details'!$A$18:$L$18, 0),FALSE), 'E2 Allocators'!$B$15:$W$358, MATCH('O5 Details by Class &amp; Accounts'!AP$18, 'E2 Allocators'!$B$15:$W$15, 0),FALSE)*$G95), 0, VLOOKUP(VLOOKUP($A95, 'E4 TB Allocation Details'!$A$18:$L$214, MATCH("Customer ID", 'E4 TB Allocation Details'!$A$18:$L$18, 0),FALSE), 'E2 Allocators'!$B$15:$W$358, MATCH('O5 Details by Class &amp; Accounts'!AP$18, 'E2 Allocators'!$B$15:$W$15, 0),FALSE)*$G95)</f>
        <v>0</v>
      </c>
      <c r="AQ95" s="1322">
        <f>IF(ISERROR(VLOOKUP(VLOOKUP($A95, 'E4 TB Allocation Details'!$A$18:$L$214, MATCH("Customer ID", 'E4 TB Allocation Details'!$A$18:$L$18, 0),FALSE), 'E2 Allocators'!$B$15:$W$358, MATCH('O5 Details by Class &amp; Accounts'!AQ$18, 'E2 Allocators'!$B$15:$W$15, 0),FALSE)*$G95), 0, VLOOKUP(VLOOKUP($A95, 'E4 TB Allocation Details'!$A$18:$L$214, MATCH("Customer ID", 'E4 TB Allocation Details'!$A$18:$L$18, 0),FALSE), 'E2 Allocators'!$B$15:$W$358, MATCH('O5 Details by Class &amp; Accounts'!AQ$18, 'E2 Allocators'!$B$15:$W$15, 0),FALSE)*$G95)</f>
        <v>0</v>
      </c>
      <c r="AR95" s="1322">
        <f>IF(ISERROR(VLOOKUP(VLOOKUP($A95, 'E4 TB Allocation Details'!$A$18:$L$214, MATCH("Customer ID", 'E4 TB Allocation Details'!$A$18:$L$18, 0),FALSE), 'E2 Allocators'!$B$15:$W$358, MATCH('O5 Details by Class &amp; Accounts'!AR$18, 'E2 Allocators'!$B$15:$W$15, 0),FALSE)*$G95), 0, VLOOKUP(VLOOKUP($A95, 'E4 TB Allocation Details'!$A$18:$L$214, MATCH("Customer ID", 'E4 TB Allocation Details'!$A$18:$L$18, 0),FALSE), 'E2 Allocators'!$B$15:$W$358, MATCH('O5 Details by Class &amp; Accounts'!AR$18, 'E2 Allocators'!$B$15:$W$15, 0),FALSE)*$G95)</f>
        <v>0</v>
      </c>
      <c r="AS95" s="1322">
        <f>IF(ISERROR(VLOOKUP(VLOOKUP($A95, 'E4 TB Allocation Details'!$A$18:$L$214, MATCH("Customer ID", 'E4 TB Allocation Details'!$A$18:$L$18, 0),FALSE), 'E2 Allocators'!$B$15:$W$358, MATCH('O5 Details by Class &amp; Accounts'!AS$18, 'E2 Allocators'!$B$15:$W$15, 0),FALSE)*$G95), 0, VLOOKUP(VLOOKUP($A95, 'E4 TB Allocation Details'!$A$18:$L$214, MATCH("Customer ID", 'E4 TB Allocation Details'!$A$18:$L$18, 0),FALSE), 'E2 Allocators'!$B$15:$W$358, MATCH('O5 Details by Class &amp; Accounts'!AS$18, 'E2 Allocators'!$B$15:$W$15, 0),FALSE)*$G95)</f>
        <v>0</v>
      </c>
      <c r="AT95" s="1322">
        <f>IF(ISERROR(VLOOKUP(VLOOKUP($A95, 'E4 TB Allocation Details'!$A$18:$L$214, MATCH("Customer ID", 'E4 TB Allocation Details'!$A$18:$L$18, 0),FALSE), 'E2 Allocators'!$B$15:$W$358, MATCH('O5 Details by Class &amp; Accounts'!AT$18, 'E2 Allocators'!$B$15:$W$15, 0),FALSE)*$G95), 0, VLOOKUP(VLOOKUP($A95, 'E4 TB Allocation Details'!$A$18:$L$214, MATCH("Customer ID", 'E4 TB Allocation Details'!$A$18:$L$18, 0),FALSE), 'E2 Allocators'!$B$15:$W$358, MATCH('O5 Details by Class &amp; Accounts'!AT$18, 'E2 Allocators'!$B$15:$W$15, 0),FALSE)*$G95)</f>
        <v>0</v>
      </c>
      <c r="AU95" s="1322">
        <f>IF(ISERROR(VLOOKUP(VLOOKUP($A95, 'E4 TB Allocation Details'!$A$18:$L$214, MATCH("Customer ID", 'E4 TB Allocation Details'!$A$18:$L$18, 0),FALSE), 'E2 Allocators'!$B$15:$W$358, MATCH('O5 Details by Class &amp; Accounts'!AU$18, 'E2 Allocators'!$B$15:$W$15, 0),FALSE)*$G95), 0, VLOOKUP(VLOOKUP($A95, 'E4 TB Allocation Details'!$A$18:$L$214, MATCH("Customer ID", 'E4 TB Allocation Details'!$A$18:$L$18, 0),FALSE), 'E2 Allocators'!$B$15:$W$358, MATCH('O5 Details by Class &amp; Accounts'!AU$18, 'E2 Allocators'!$B$15:$W$15, 0),FALSE)*$G95)</f>
        <v>0</v>
      </c>
      <c r="AV95" s="1322">
        <f>IF(ISERROR(VLOOKUP(VLOOKUP($A95, 'E4 TB Allocation Details'!$A$18:$L$214, MATCH("Customer ID", 'E4 TB Allocation Details'!$A$18:$L$18, 0),FALSE), 'E2 Allocators'!$B$15:$W$358, MATCH('O5 Details by Class &amp; Accounts'!AV$18, 'E2 Allocators'!$B$15:$W$15, 0),FALSE)*$G95), 0, VLOOKUP(VLOOKUP($A95, 'E4 TB Allocation Details'!$A$18:$L$214, MATCH("Customer ID", 'E4 TB Allocation Details'!$A$18:$L$18, 0),FALSE), 'E2 Allocators'!$B$15:$W$358, MATCH('O5 Details by Class &amp; Accounts'!AV$18, 'E2 Allocators'!$B$15:$W$15, 0),FALSE)*$G95)</f>
        <v>0</v>
      </c>
      <c r="AW95" s="1322">
        <f>IF(ISERROR(VLOOKUP(VLOOKUP($A95, 'E4 TB Allocation Details'!$A$18:$L$214, MATCH("Customer ID", 'E4 TB Allocation Details'!$A$18:$L$18, 0),FALSE), 'E2 Allocators'!$B$15:$W$358, MATCH('O5 Details by Class &amp; Accounts'!AW$18, 'E2 Allocators'!$B$15:$W$15, 0),FALSE)*$G95), 0, VLOOKUP(VLOOKUP($A95, 'E4 TB Allocation Details'!$A$18:$L$214, MATCH("Customer ID", 'E4 TB Allocation Details'!$A$18:$L$18, 0),FALSE), 'E2 Allocators'!$B$15:$W$358, MATCH('O5 Details by Class &amp; Accounts'!AW$18, 'E2 Allocators'!$B$15:$W$15, 0),FALSE)*$G95)</f>
        <v>0</v>
      </c>
      <c r="AX95" s="1322">
        <f t="shared" si="22"/>
        <v>0</v>
      </c>
      <c r="AY95" s="1322">
        <f>IF(ISERROR(VLOOKUP(VLOOKUP($A95, 'E4 TB Allocation Details'!$A$18:$L$214, MATCH("Misc ID", 'E4 TB Allocation Details'!$A$18:$L$18, 0),FALSE), 'E2 Allocators'!$B$15:$W$358, MATCH('O5 Details by Class &amp; Accounts'!AY$18, 'E2 Allocators'!$B$15:$W$15, 0),FALSE)*$E95), 0, VLOOKUP(VLOOKUP($A95, 'E4 TB Allocation Details'!$A$18:$L$214, MATCH("Misc ID", 'E4 TB Allocation Details'!$A$18:$L$18, 0),FALSE), 'E2 Allocators'!$B$15:$W$358, MATCH('O5 Details by Class &amp; Accounts'!AY$18, 'E2 Allocators'!$B$15:$W$15, 0),FALSE)*$E95)</f>
        <v>0</v>
      </c>
      <c r="AZ95" s="1322">
        <f>IF(ISERROR(VLOOKUP(VLOOKUP($A95, 'E4 TB Allocation Details'!$A$18:$L$214, MATCH("Misc ID", 'E4 TB Allocation Details'!$A$18:$L$18, 0),FALSE), 'E2 Allocators'!$B$15:$W$358, MATCH('O5 Details by Class &amp; Accounts'!AZ$18, 'E2 Allocators'!$B$15:$W$15, 0),FALSE)*$E95), 0, VLOOKUP(VLOOKUP($A95, 'E4 TB Allocation Details'!$A$18:$L$214, MATCH("Misc ID", 'E4 TB Allocation Details'!$A$18:$L$18, 0),FALSE), 'E2 Allocators'!$B$15:$W$358, MATCH('O5 Details by Class &amp; Accounts'!AZ$18, 'E2 Allocators'!$B$15:$W$15, 0),FALSE)*$E95)</f>
        <v>0</v>
      </c>
      <c r="BA95" s="1322">
        <f>IF(ISERROR(VLOOKUP(VLOOKUP($A95, 'E4 TB Allocation Details'!$A$18:$L$214, MATCH("Misc ID", 'E4 TB Allocation Details'!$A$18:$L$18, 0),FALSE), 'E2 Allocators'!$B$15:$W$358, MATCH('O5 Details by Class &amp; Accounts'!BA$18, 'E2 Allocators'!$B$15:$W$15, 0),FALSE)*$E95), 0, VLOOKUP(VLOOKUP($A95, 'E4 TB Allocation Details'!$A$18:$L$214, MATCH("Misc ID", 'E4 TB Allocation Details'!$A$18:$L$18, 0),FALSE), 'E2 Allocators'!$B$15:$W$358, MATCH('O5 Details by Class &amp; Accounts'!BA$18, 'E2 Allocators'!$B$15:$W$15, 0),FALSE)*$E95)</f>
        <v>0</v>
      </c>
      <c r="BB95" s="1322">
        <f>IF(ISERROR(VLOOKUP(VLOOKUP($A95, 'E4 TB Allocation Details'!$A$18:$L$214, MATCH("Misc ID", 'E4 TB Allocation Details'!$A$18:$L$18, 0),FALSE), 'E2 Allocators'!$B$15:$W$358, MATCH('O5 Details by Class &amp; Accounts'!BB$18, 'E2 Allocators'!$B$15:$W$15, 0),FALSE)*$E95), 0, VLOOKUP(VLOOKUP($A95, 'E4 TB Allocation Details'!$A$18:$L$214, MATCH("Misc ID", 'E4 TB Allocation Details'!$A$18:$L$18, 0),FALSE), 'E2 Allocators'!$B$15:$W$358, MATCH('O5 Details by Class &amp; Accounts'!BB$18, 'E2 Allocators'!$B$15:$W$15, 0),FALSE)*$E95)</f>
        <v>0</v>
      </c>
      <c r="BC95" s="1322">
        <f>IF(ISERROR(VLOOKUP(VLOOKUP($A95, 'E4 TB Allocation Details'!$A$18:$L$214, MATCH("Misc ID", 'E4 TB Allocation Details'!$A$18:$L$18, 0),FALSE), 'E2 Allocators'!$B$15:$W$358, MATCH('O5 Details by Class &amp; Accounts'!BC$18, 'E2 Allocators'!$B$15:$W$15, 0),FALSE)*$E95), 0, VLOOKUP(VLOOKUP($A95, 'E4 TB Allocation Details'!$A$18:$L$214, MATCH("Misc ID", 'E4 TB Allocation Details'!$A$18:$L$18, 0),FALSE), 'E2 Allocators'!$B$15:$W$358, MATCH('O5 Details by Class &amp; Accounts'!BC$18, 'E2 Allocators'!$B$15:$W$15, 0),FALSE)*$E95)</f>
        <v>0</v>
      </c>
      <c r="BD95" s="1322">
        <f>IF(ISERROR(VLOOKUP(VLOOKUP($A95, 'E4 TB Allocation Details'!$A$18:$L$214, MATCH("Misc ID", 'E4 TB Allocation Details'!$A$18:$L$18, 0),FALSE), 'E2 Allocators'!$B$15:$W$358, MATCH('O5 Details by Class &amp; Accounts'!BD$18, 'E2 Allocators'!$B$15:$W$15, 0),FALSE)*$E95), 0, VLOOKUP(VLOOKUP($A95, 'E4 TB Allocation Details'!$A$18:$L$214, MATCH("Misc ID", 'E4 TB Allocation Details'!$A$18:$L$18, 0),FALSE), 'E2 Allocators'!$B$15:$W$358, MATCH('O5 Details by Class &amp; Accounts'!BD$18, 'E2 Allocators'!$B$15:$W$15, 0),FALSE)*$E95)</f>
        <v>0</v>
      </c>
      <c r="BE95" s="1322">
        <f>IF(ISERROR(VLOOKUP(VLOOKUP($A95, 'E4 TB Allocation Details'!$A$18:$L$214, MATCH("Misc ID", 'E4 TB Allocation Details'!$A$18:$L$18, 0),FALSE), 'E2 Allocators'!$B$15:$W$358, MATCH('O5 Details by Class &amp; Accounts'!BE$18, 'E2 Allocators'!$B$15:$W$15, 0),FALSE)*$E95), 0, VLOOKUP(VLOOKUP($A95, 'E4 TB Allocation Details'!$A$18:$L$214, MATCH("Misc ID", 'E4 TB Allocation Details'!$A$18:$L$18, 0),FALSE), 'E2 Allocators'!$B$15:$W$358, MATCH('O5 Details by Class &amp; Accounts'!BE$18, 'E2 Allocators'!$B$15:$W$15, 0),FALSE)*$E95)</f>
        <v>0</v>
      </c>
      <c r="BF95" s="1322">
        <f>IF(ISERROR(VLOOKUP(VLOOKUP($A95, 'E4 TB Allocation Details'!$A$18:$L$214, MATCH("Misc ID", 'E4 TB Allocation Details'!$A$18:$L$18, 0),FALSE), 'E2 Allocators'!$B$15:$W$358, MATCH('O5 Details by Class &amp; Accounts'!BF$18, 'E2 Allocators'!$B$15:$W$15, 0),FALSE)*$E95), 0, VLOOKUP(VLOOKUP($A95, 'E4 TB Allocation Details'!$A$18:$L$214, MATCH("Misc ID", 'E4 TB Allocation Details'!$A$18:$L$18, 0),FALSE), 'E2 Allocators'!$B$15:$W$358, MATCH('O5 Details by Class &amp; Accounts'!BF$18, 'E2 Allocators'!$B$15:$W$15, 0),FALSE)*$E95)</f>
        <v>0</v>
      </c>
      <c r="BG95" s="1322">
        <f>IF(ISERROR(VLOOKUP(VLOOKUP($A95, 'E4 TB Allocation Details'!$A$18:$L$214, MATCH("Misc ID", 'E4 TB Allocation Details'!$A$18:$L$18, 0),FALSE), 'E2 Allocators'!$B$15:$W$358, MATCH('O5 Details by Class &amp; Accounts'!BG$18, 'E2 Allocators'!$B$15:$W$15, 0),FALSE)*$E95), 0, VLOOKUP(VLOOKUP($A95, 'E4 TB Allocation Details'!$A$18:$L$214, MATCH("Misc ID", 'E4 TB Allocation Details'!$A$18:$L$18, 0),FALSE), 'E2 Allocators'!$B$15:$W$358, MATCH('O5 Details by Class &amp; Accounts'!BG$18, 'E2 Allocators'!$B$15:$W$15, 0),FALSE)*$E95)</f>
        <v>0</v>
      </c>
      <c r="BH95" s="1322">
        <f>IF(ISERROR(VLOOKUP(VLOOKUP($A95, 'E4 TB Allocation Details'!$A$18:$L$214, MATCH("Misc ID", 'E4 TB Allocation Details'!$A$18:$L$18, 0),FALSE), 'E2 Allocators'!$B$15:$W$358, MATCH('O5 Details by Class &amp; Accounts'!BH$18, 'E2 Allocators'!$B$15:$W$15, 0),FALSE)*$E95), 0, VLOOKUP(VLOOKUP($A95, 'E4 TB Allocation Details'!$A$18:$L$214, MATCH("Misc ID", 'E4 TB Allocation Details'!$A$18:$L$18, 0),FALSE), 'E2 Allocators'!$B$15:$W$358, MATCH('O5 Details by Class &amp; Accounts'!BH$18, 'E2 Allocators'!$B$15:$W$15, 0),FALSE)*$E95)</f>
        <v>0</v>
      </c>
      <c r="BI95" s="1322">
        <f>IF(ISERROR(VLOOKUP(VLOOKUP($A95, 'E4 TB Allocation Details'!$A$18:$L$214, MATCH("Misc ID", 'E4 TB Allocation Details'!$A$18:$L$18, 0),FALSE), 'E2 Allocators'!$B$15:$W$358, MATCH('O5 Details by Class &amp; Accounts'!BI$18, 'E2 Allocators'!$B$15:$W$15, 0),FALSE)*$E95), 0, VLOOKUP(VLOOKUP($A95, 'E4 TB Allocation Details'!$A$18:$L$214, MATCH("Misc ID", 'E4 TB Allocation Details'!$A$18:$L$18, 0),FALSE), 'E2 Allocators'!$B$15:$W$358, MATCH('O5 Details by Class &amp; Accounts'!BI$18, 'E2 Allocators'!$B$15:$W$15, 0),FALSE)*$E95)</f>
        <v>0</v>
      </c>
      <c r="BJ95" s="1322">
        <f>IF(ISERROR(VLOOKUP(VLOOKUP($A95, 'E4 TB Allocation Details'!$A$18:$L$214, MATCH("Misc ID", 'E4 TB Allocation Details'!$A$18:$L$18, 0),FALSE), 'E2 Allocators'!$B$15:$W$358, MATCH('O5 Details by Class &amp; Accounts'!BJ$18, 'E2 Allocators'!$B$15:$W$15, 0),FALSE)*$E95), 0, VLOOKUP(VLOOKUP($A95, 'E4 TB Allocation Details'!$A$18:$L$214, MATCH("Misc ID", 'E4 TB Allocation Details'!$A$18:$L$18, 0),FALSE), 'E2 Allocators'!$B$15:$W$358, MATCH('O5 Details by Class &amp; Accounts'!BJ$18, 'E2 Allocators'!$B$15:$W$15, 0),FALSE)*$E95)</f>
        <v>0</v>
      </c>
      <c r="BK95" s="1322">
        <f>IF(ISERROR(VLOOKUP(VLOOKUP($A95, 'E4 TB Allocation Details'!$A$18:$L$214, MATCH("Misc ID", 'E4 TB Allocation Details'!$A$18:$L$18, 0),FALSE), 'E2 Allocators'!$B$15:$W$358, MATCH('O5 Details by Class &amp; Accounts'!BK$18, 'E2 Allocators'!$B$15:$W$15, 0),FALSE)*$E95), 0, VLOOKUP(VLOOKUP($A95, 'E4 TB Allocation Details'!$A$18:$L$214, MATCH("Misc ID", 'E4 TB Allocation Details'!$A$18:$L$18, 0),FALSE), 'E2 Allocators'!$B$15:$W$358, MATCH('O5 Details by Class &amp; Accounts'!BK$18, 'E2 Allocators'!$B$15:$W$15, 0),FALSE)*$E95)</f>
        <v>0</v>
      </c>
      <c r="BL95" s="1322">
        <f>IF(ISERROR(VLOOKUP(VLOOKUP($A95, 'E4 TB Allocation Details'!$A$18:$L$214, MATCH("Misc ID", 'E4 TB Allocation Details'!$A$18:$L$18, 0),FALSE), 'E2 Allocators'!$B$15:$W$358, MATCH('O5 Details by Class &amp; Accounts'!BL$18, 'E2 Allocators'!$B$15:$W$15, 0),FALSE)*$E95), 0, VLOOKUP(VLOOKUP($A95, 'E4 TB Allocation Details'!$A$18:$L$214, MATCH("Misc ID", 'E4 TB Allocation Details'!$A$18:$L$18, 0),FALSE), 'E2 Allocators'!$B$15:$W$358, MATCH('O5 Details by Class &amp; Accounts'!BL$18, 'E2 Allocators'!$B$15:$W$15, 0),FALSE)*$E95)</f>
        <v>0</v>
      </c>
      <c r="BM95" s="1322">
        <f>IF(ISERROR(VLOOKUP(VLOOKUP($A95, 'E4 TB Allocation Details'!$A$18:$L$214, MATCH("Misc ID", 'E4 TB Allocation Details'!$A$18:$L$18, 0),FALSE), 'E2 Allocators'!$B$15:$W$358, MATCH('O5 Details by Class &amp; Accounts'!BM$18, 'E2 Allocators'!$B$15:$W$15, 0),FALSE)*$E95), 0, VLOOKUP(VLOOKUP($A95, 'E4 TB Allocation Details'!$A$18:$L$214, MATCH("Misc ID", 'E4 TB Allocation Details'!$A$18:$L$18, 0),FALSE), 'E2 Allocators'!$B$15:$W$358, MATCH('O5 Details by Class &amp; Accounts'!BM$18, 'E2 Allocators'!$B$15:$W$15, 0),FALSE)*$E95)</f>
        <v>0</v>
      </c>
      <c r="BN95" s="1322">
        <f>IF(ISERROR(VLOOKUP(VLOOKUP($A95, 'E4 TB Allocation Details'!$A$18:$L$214, MATCH("Misc ID", 'E4 TB Allocation Details'!$A$18:$L$18, 0),FALSE), 'E2 Allocators'!$B$15:$W$358, MATCH('O5 Details by Class &amp; Accounts'!BN$18, 'E2 Allocators'!$B$15:$W$15, 0),FALSE)*$E95), 0, VLOOKUP(VLOOKUP($A95, 'E4 TB Allocation Details'!$A$18:$L$214, MATCH("Misc ID", 'E4 TB Allocation Details'!$A$18:$L$18, 0),FALSE), 'E2 Allocators'!$B$15:$W$358, MATCH('O5 Details by Class &amp; Accounts'!BN$18, 'E2 Allocators'!$B$15:$W$15, 0),FALSE)*$E95)</f>
        <v>0</v>
      </c>
      <c r="BO95" s="1322">
        <f>IF(ISERROR(VLOOKUP(VLOOKUP($A95, 'E4 TB Allocation Details'!$A$18:$L$214, MATCH("Misc ID", 'E4 TB Allocation Details'!$A$18:$L$18, 0),FALSE), 'E2 Allocators'!$B$15:$W$358, MATCH('O5 Details by Class &amp; Accounts'!BO$18, 'E2 Allocators'!$B$15:$W$15, 0),FALSE)*$E95), 0, VLOOKUP(VLOOKUP($A95, 'E4 TB Allocation Details'!$A$18:$L$214, MATCH("Misc ID", 'E4 TB Allocation Details'!$A$18:$L$18, 0),FALSE), 'E2 Allocators'!$B$15:$W$358, MATCH('O5 Details by Class &amp; Accounts'!BO$18, 'E2 Allocators'!$B$15:$W$15, 0),FALSE)*$E95)</f>
        <v>0</v>
      </c>
      <c r="BP95" s="1322">
        <f>IF(ISERROR(VLOOKUP(VLOOKUP($A95, 'E4 TB Allocation Details'!$A$18:$L$214, MATCH("Misc ID", 'E4 TB Allocation Details'!$A$18:$L$18, 0),FALSE), 'E2 Allocators'!$B$15:$W$358, MATCH('O5 Details by Class &amp; Accounts'!BP$18, 'E2 Allocators'!$B$15:$W$15, 0),FALSE)*$E95), 0, VLOOKUP(VLOOKUP($A95, 'E4 TB Allocation Details'!$A$18:$L$214, MATCH("Misc ID", 'E4 TB Allocation Details'!$A$18:$L$18, 0),FALSE), 'E2 Allocators'!$B$15:$W$358, MATCH('O5 Details by Class &amp; Accounts'!BP$18, 'E2 Allocators'!$B$15:$W$15, 0),FALSE)*$E95)</f>
        <v>0</v>
      </c>
      <c r="BQ95" s="1322">
        <f>IF(ISERROR(VLOOKUP(VLOOKUP($A95, 'E4 TB Allocation Details'!$A$18:$L$214, MATCH("Misc ID", 'E4 TB Allocation Details'!$A$18:$L$18, 0),FALSE), 'E2 Allocators'!$B$15:$W$358, MATCH('O5 Details by Class &amp; Accounts'!BQ$18, 'E2 Allocators'!$B$15:$W$15, 0),FALSE)*$E95), 0, VLOOKUP(VLOOKUP($A95, 'E4 TB Allocation Details'!$A$18:$L$214, MATCH("Misc ID", 'E4 TB Allocation Details'!$A$18:$L$18, 0),FALSE), 'E2 Allocators'!$B$15:$W$358, MATCH('O5 Details by Class &amp; Accounts'!BQ$18, 'E2 Allocators'!$B$15:$W$15, 0),FALSE)*$E95)</f>
        <v>0</v>
      </c>
      <c r="BR95" s="1322">
        <f>IF(ISERROR(VLOOKUP(VLOOKUP($A95, 'E4 TB Allocation Details'!$A$18:$L$214, MATCH("Misc ID", 'E4 TB Allocation Details'!$A$18:$L$18, 0),FALSE), 'E2 Allocators'!$B$15:$W$358, MATCH('O5 Details by Class &amp; Accounts'!BR$18, 'E2 Allocators'!$B$15:$W$15, 0),FALSE)*$E95), 0, VLOOKUP(VLOOKUP($A95, 'E4 TB Allocation Details'!$A$18:$L$214, MATCH("Misc ID", 'E4 TB Allocation Details'!$A$18:$L$18, 0),FALSE), 'E2 Allocators'!$B$15:$W$358, MATCH('O5 Details by Class &amp; Accounts'!BR$18, 'E2 Allocators'!$B$15:$W$15, 0),FALSE)*$E95)</f>
        <v>0</v>
      </c>
      <c r="BS95" s="1322">
        <f t="shared" si="23"/>
        <v>0</v>
      </c>
      <c r="BT95" s="1322">
        <f>IF(ISERROR(VLOOKUP(VLOOKUP($A95, 'E4 TB Allocation Details'!$A$18:$L$214, MATCH("A &amp; G ID", 'E4 TB Allocation Details'!$A$18:$L$18, 0),FALSE), 'E2 Allocators'!$B$15:$W$358, MATCH('O5 Details by Class &amp; Accounts'!BT$18, 'E2 Allocators'!$B$15:$W$15, 0),FALSE)*$E95), 0, VLOOKUP(VLOOKUP($A95, 'E4 TB Allocation Details'!$A$18:$L$214, MATCH("A &amp; G ID", 'E4 TB Allocation Details'!$A$18:$L$18, 0),FALSE), 'E2 Allocators'!$B$15:$W$358, MATCH('O5 Details by Class &amp; Accounts'!BT$18, 'E2 Allocators'!$B$15:$W$15, 0),FALSE)*$E95)</f>
        <v>0</v>
      </c>
      <c r="BU95" s="1322">
        <f>IF(ISERROR(VLOOKUP(VLOOKUP($A95, 'E4 TB Allocation Details'!$A$18:$L$214, MATCH("A &amp; G ID", 'E4 TB Allocation Details'!$A$18:$L$18, 0),FALSE), 'E2 Allocators'!$B$15:$W$358, MATCH('O5 Details by Class &amp; Accounts'!BU$18, 'E2 Allocators'!$B$15:$W$15, 0),FALSE)*$E95), 0, VLOOKUP(VLOOKUP($A95, 'E4 TB Allocation Details'!$A$18:$L$214, MATCH("A &amp; G ID", 'E4 TB Allocation Details'!$A$18:$L$18, 0),FALSE), 'E2 Allocators'!$B$15:$W$358, MATCH('O5 Details by Class &amp; Accounts'!BU$18, 'E2 Allocators'!$B$15:$W$15, 0),FALSE)*$E95)</f>
        <v>0</v>
      </c>
      <c r="BV95" s="1322">
        <f>IF(ISERROR(VLOOKUP(VLOOKUP($A95, 'E4 TB Allocation Details'!$A$18:$L$214, MATCH("A &amp; G ID", 'E4 TB Allocation Details'!$A$18:$L$18, 0),FALSE), 'E2 Allocators'!$B$15:$W$358, MATCH('O5 Details by Class &amp; Accounts'!BV$18, 'E2 Allocators'!$B$15:$W$15, 0),FALSE)*$E95), 0, VLOOKUP(VLOOKUP($A95, 'E4 TB Allocation Details'!$A$18:$L$214, MATCH("A &amp; G ID", 'E4 TB Allocation Details'!$A$18:$L$18, 0),FALSE), 'E2 Allocators'!$B$15:$W$358, MATCH('O5 Details by Class &amp; Accounts'!BV$18, 'E2 Allocators'!$B$15:$W$15, 0),FALSE)*$E95)</f>
        <v>0</v>
      </c>
      <c r="BW95" s="1322">
        <f>IF(ISERROR(VLOOKUP(VLOOKUP($A95, 'E4 TB Allocation Details'!$A$18:$L$214, MATCH("A &amp; G ID", 'E4 TB Allocation Details'!$A$18:$L$18, 0),FALSE), 'E2 Allocators'!$B$15:$W$358, MATCH('O5 Details by Class &amp; Accounts'!BW$18, 'E2 Allocators'!$B$15:$W$15, 0),FALSE)*$E95), 0, VLOOKUP(VLOOKUP($A95, 'E4 TB Allocation Details'!$A$18:$L$214, MATCH("A &amp; G ID", 'E4 TB Allocation Details'!$A$18:$L$18, 0),FALSE), 'E2 Allocators'!$B$15:$W$358, MATCH('O5 Details by Class &amp; Accounts'!BW$18, 'E2 Allocators'!$B$15:$W$15, 0),FALSE)*$E95)</f>
        <v>0</v>
      </c>
      <c r="BX95" s="1322">
        <f>IF(ISERROR(VLOOKUP(VLOOKUP($A95, 'E4 TB Allocation Details'!$A$18:$L$214, MATCH("A &amp; G ID", 'E4 TB Allocation Details'!$A$18:$L$18, 0),FALSE), 'E2 Allocators'!$B$15:$W$358, MATCH('O5 Details by Class &amp; Accounts'!BX$18, 'E2 Allocators'!$B$15:$W$15, 0),FALSE)*$E95), 0, VLOOKUP(VLOOKUP($A95, 'E4 TB Allocation Details'!$A$18:$L$214, MATCH("A &amp; G ID", 'E4 TB Allocation Details'!$A$18:$L$18, 0),FALSE), 'E2 Allocators'!$B$15:$W$358, MATCH('O5 Details by Class &amp; Accounts'!BX$18, 'E2 Allocators'!$B$15:$W$15, 0),FALSE)*$E95)</f>
        <v>0</v>
      </c>
      <c r="BY95" s="1322">
        <f>IF(ISERROR(VLOOKUP(VLOOKUP($A95, 'E4 TB Allocation Details'!$A$18:$L$214, MATCH("A &amp; G ID", 'E4 TB Allocation Details'!$A$18:$L$18, 0),FALSE), 'E2 Allocators'!$B$15:$W$358, MATCH('O5 Details by Class &amp; Accounts'!BY$18, 'E2 Allocators'!$B$15:$W$15, 0),FALSE)*$E95), 0, VLOOKUP(VLOOKUP($A95, 'E4 TB Allocation Details'!$A$18:$L$214, MATCH("A &amp; G ID", 'E4 TB Allocation Details'!$A$18:$L$18, 0),FALSE), 'E2 Allocators'!$B$15:$W$358, MATCH('O5 Details by Class &amp; Accounts'!BY$18, 'E2 Allocators'!$B$15:$W$15, 0),FALSE)*$E95)</f>
        <v>0</v>
      </c>
      <c r="BZ95" s="1322">
        <f>IF(ISERROR(VLOOKUP(VLOOKUP($A95, 'E4 TB Allocation Details'!$A$18:$L$214, MATCH("A &amp; G ID", 'E4 TB Allocation Details'!$A$18:$L$18, 0),FALSE), 'E2 Allocators'!$B$15:$W$358, MATCH('O5 Details by Class &amp; Accounts'!BZ$18, 'E2 Allocators'!$B$15:$W$15, 0),FALSE)*$E95), 0, VLOOKUP(VLOOKUP($A95, 'E4 TB Allocation Details'!$A$18:$L$214, MATCH("A &amp; G ID", 'E4 TB Allocation Details'!$A$18:$L$18, 0),FALSE), 'E2 Allocators'!$B$15:$W$358, MATCH('O5 Details by Class &amp; Accounts'!BZ$18, 'E2 Allocators'!$B$15:$W$15, 0),FALSE)*$E95)</f>
        <v>0</v>
      </c>
      <c r="CA95" s="1322">
        <f>IF(ISERROR(VLOOKUP(VLOOKUP($A95, 'E4 TB Allocation Details'!$A$18:$L$214, MATCH("A &amp; G ID", 'E4 TB Allocation Details'!$A$18:$L$18, 0),FALSE), 'E2 Allocators'!$B$15:$W$358, MATCH('O5 Details by Class &amp; Accounts'!CA$18, 'E2 Allocators'!$B$15:$W$15, 0),FALSE)*$E95), 0, VLOOKUP(VLOOKUP($A95, 'E4 TB Allocation Details'!$A$18:$L$214, MATCH("A &amp; G ID", 'E4 TB Allocation Details'!$A$18:$L$18, 0),FALSE), 'E2 Allocators'!$B$15:$W$358, MATCH('O5 Details by Class &amp; Accounts'!CA$18, 'E2 Allocators'!$B$15:$W$15, 0),FALSE)*$E95)</f>
        <v>0</v>
      </c>
      <c r="CB95" s="1322">
        <f>IF(ISERROR(VLOOKUP(VLOOKUP($A95, 'E4 TB Allocation Details'!$A$18:$L$214, MATCH("A &amp; G ID", 'E4 TB Allocation Details'!$A$18:$L$18, 0),FALSE), 'E2 Allocators'!$B$15:$W$358, MATCH('O5 Details by Class &amp; Accounts'!CB$18, 'E2 Allocators'!$B$15:$W$15, 0),FALSE)*$E95), 0, VLOOKUP(VLOOKUP($A95, 'E4 TB Allocation Details'!$A$18:$L$214, MATCH("A &amp; G ID", 'E4 TB Allocation Details'!$A$18:$L$18, 0),FALSE), 'E2 Allocators'!$B$15:$W$358, MATCH('O5 Details by Class &amp; Accounts'!CB$18, 'E2 Allocators'!$B$15:$W$15, 0),FALSE)*$E95)</f>
        <v>0</v>
      </c>
      <c r="CC95" s="1322">
        <f>IF(ISERROR(VLOOKUP(VLOOKUP($A95, 'E4 TB Allocation Details'!$A$18:$L$214, MATCH("A &amp; G ID", 'E4 TB Allocation Details'!$A$18:$L$18, 0),FALSE), 'E2 Allocators'!$B$15:$W$358, MATCH('O5 Details by Class &amp; Accounts'!CC$18, 'E2 Allocators'!$B$15:$W$15, 0),FALSE)*$E95), 0, VLOOKUP(VLOOKUP($A95, 'E4 TB Allocation Details'!$A$18:$L$214, MATCH("A &amp; G ID", 'E4 TB Allocation Details'!$A$18:$L$18, 0),FALSE), 'E2 Allocators'!$B$15:$W$358, MATCH('O5 Details by Class &amp; Accounts'!CC$18, 'E2 Allocators'!$B$15:$W$15, 0),FALSE)*$E95)</f>
        <v>0</v>
      </c>
      <c r="CD95" s="1322">
        <f>IF(ISERROR(VLOOKUP(VLOOKUP($A95, 'E4 TB Allocation Details'!$A$18:$L$214, MATCH("A &amp; G ID", 'E4 TB Allocation Details'!$A$18:$L$18, 0),FALSE), 'E2 Allocators'!$B$15:$W$358, MATCH('O5 Details by Class &amp; Accounts'!CD$18, 'E2 Allocators'!$B$15:$W$15, 0),FALSE)*$E95), 0, VLOOKUP(VLOOKUP($A95, 'E4 TB Allocation Details'!$A$18:$L$214, MATCH("A &amp; G ID", 'E4 TB Allocation Details'!$A$18:$L$18, 0),FALSE), 'E2 Allocators'!$B$15:$W$358, MATCH('O5 Details by Class &amp; Accounts'!CD$18, 'E2 Allocators'!$B$15:$W$15, 0),FALSE)*$E95)</f>
        <v>0</v>
      </c>
      <c r="CE95" s="1322">
        <f>IF(ISERROR(VLOOKUP(VLOOKUP($A95, 'E4 TB Allocation Details'!$A$18:$L$214, MATCH("A &amp; G ID", 'E4 TB Allocation Details'!$A$18:$L$18, 0),FALSE), 'E2 Allocators'!$B$15:$W$358, MATCH('O5 Details by Class &amp; Accounts'!CE$18, 'E2 Allocators'!$B$15:$W$15, 0),FALSE)*$E95), 0, VLOOKUP(VLOOKUP($A95, 'E4 TB Allocation Details'!$A$18:$L$214, MATCH("A &amp; G ID", 'E4 TB Allocation Details'!$A$18:$L$18, 0),FALSE), 'E2 Allocators'!$B$15:$W$358, MATCH('O5 Details by Class &amp; Accounts'!CE$18, 'E2 Allocators'!$B$15:$W$15, 0),FALSE)*$E95)</f>
        <v>0</v>
      </c>
      <c r="CF95" s="1322">
        <f>IF(ISERROR(VLOOKUP(VLOOKUP($A95, 'E4 TB Allocation Details'!$A$18:$L$214, MATCH("A &amp; G ID", 'E4 TB Allocation Details'!$A$18:$L$18, 0),FALSE), 'E2 Allocators'!$B$15:$W$358, MATCH('O5 Details by Class &amp; Accounts'!CF$18, 'E2 Allocators'!$B$15:$W$15, 0),FALSE)*$E95), 0, VLOOKUP(VLOOKUP($A95, 'E4 TB Allocation Details'!$A$18:$L$214, MATCH("A &amp; G ID", 'E4 TB Allocation Details'!$A$18:$L$18, 0),FALSE), 'E2 Allocators'!$B$15:$W$358, MATCH('O5 Details by Class &amp; Accounts'!CF$18, 'E2 Allocators'!$B$15:$W$15, 0),FALSE)*$E95)</f>
        <v>0</v>
      </c>
      <c r="CG95" s="1322">
        <f>IF(ISERROR(VLOOKUP(VLOOKUP($A95, 'E4 TB Allocation Details'!$A$18:$L$214, MATCH("A &amp; G ID", 'E4 TB Allocation Details'!$A$18:$L$18, 0),FALSE), 'E2 Allocators'!$B$15:$W$358, MATCH('O5 Details by Class &amp; Accounts'!CG$18, 'E2 Allocators'!$B$15:$W$15, 0),FALSE)*$E95), 0, VLOOKUP(VLOOKUP($A95, 'E4 TB Allocation Details'!$A$18:$L$214, MATCH("A &amp; G ID", 'E4 TB Allocation Details'!$A$18:$L$18, 0),FALSE), 'E2 Allocators'!$B$15:$W$358, MATCH('O5 Details by Class &amp; Accounts'!CG$18, 'E2 Allocators'!$B$15:$W$15, 0),FALSE)*$E95)</f>
        <v>0</v>
      </c>
      <c r="CH95" s="1322">
        <f>IF(ISERROR(VLOOKUP(VLOOKUP($A95, 'E4 TB Allocation Details'!$A$18:$L$214, MATCH("A &amp; G ID", 'E4 TB Allocation Details'!$A$18:$L$18, 0),FALSE), 'E2 Allocators'!$B$15:$W$358, MATCH('O5 Details by Class &amp; Accounts'!CH$18, 'E2 Allocators'!$B$15:$W$15, 0),FALSE)*$E95), 0, VLOOKUP(VLOOKUP($A95, 'E4 TB Allocation Details'!$A$18:$L$214, MATCH("A &amp; G ID", 'E4 TB Allocation Details'!$A$18:$L$18, 0),FALSE), 'E2 Allocators'!$B$15:$W$358, MATCH('O5 Details by Class &amp; Accounts'!CH$18, 'E2 Allocators'!$B$15:$W$15, 0),FALSE)*$E95)</f>
        <v>0</v>
      </c>
      <c r="CI95" s="1322">
        <f>IF(ISERROR(VLOOKUP(VLOOKUP($A95, 'E4 TB Allocation Details'!$A$18:$L$214, MATCH("A &amp; G ID", 'E4 TB Allocation Details'!$A$18:$L$18, 0),FALSE), 'E2 Allocators'!$B$15:$W$358, MATCH('O5 Details by Class &amp; Accounts'!CI$18, 'E2 Allocators'!$B$15:$W$15, 0),FALSE)*$E95), 0, VLOOKUP(VLOOKUP($A95, 'E4 TB Allocation Details'!$A$18:$L$214, MATCH("A &amp; G ID", 'E4 TB Allocation Details'!$A$18:$L$18, 0),FALSE), 'E2 Allocators'!$B$15:$W$358, MATCH('O5 Details by Class &amp; Accounts'!CI$18, 'E2 Allocators'!$B$15:$W$15, 0),FALSE)*$E95)</f>
        <v>0</v>
      </c>
      <c r="CJ95" s="1322">
        <f>IF(ISERROR(VLOOKUP(VLOOKUP($A95, 'E4 TB Allocation Details'!$A$18:$L$214, MATCH("A &amp; G ID", 'E4 TB Allocation Details'!$A$18:$L$18, 0),FALSE), 'E2 Allocators'!$B$15:$W$358, MATCH('O5 Details by Class &amp; Accounts'!CJ$18, 'E2 Allocators'!$B$15:$W$15, 0),FALSE)*$E95), 0, VLOOKUP(VLOOKUP($A95, 'E4 TB Allocation Details'!$A$18:$L$214, MATCH("A &amp; G ID", 'E4 TB Allocation Details'!$A$18:$L$18, 0),FALSE), 'E2 Allocators'!$B$15:$W$358, MATCH('O5 Details by Class &amp; Accounts'!CJ$18, 'E2 Allocators'!$B$15:$W$15, 0),FALSE)*$E95)</f>
        <v>0</v>
      </c>
      <c r="CK95" s="1322">
        <f>IF(ISERROR(VLOOKUP(VLOOKUP($A95, 'E4 TB Allocation Details'!$A$18:$L$214, MATCH("A &amp; G ID", 'E4 TB Allocation Details'!$A$18:$L$18, 0),FALSE), 'E2 Allocators'!$B$15:$W$358, MATCH('O5 Details by Class &amp; Accounts'!CK$18, 'E2 Allocators'!$B$15:$W$15, 0),FALSE)*$E95), 0, VLOOKUP(VLOOKUP($A95, 'E4 TB Allocation Details'!$A$18:$L$214, MATCH("A &amp; G ID", 'E4 TB Allocation Details'!$A$18:$L$18, 0),FALSE), 'E2 Allocators'!$B$15:$W$358, MATCH('O5 Details by Class &amp; Accounts'!CK$18, 'E2 Allocators'!$B$15:$W$15, 0),FALSE)*$E95)</f>
        <v>0</v>
      </c>
      <c r="CL95" s="1322">
        <f>IF(ISERROR(VLOOKUP(VLOOKUP($A95, 'E4 TB Allocation Details'!$A$18:$L$214, MATCH("A &amp; G ID", 'E4 TB Allocation Details'!$A$18:$L$18, 0),FALSE), 'E2 Allocators'!$B$15:$W$358, MATCH('O5 Details by Class &amp; Accounts'!CL$18, 'E2 Allocators'!$B$15:$W$15, 0),FALSE)*$E95), 0, VLOOKUP(VLOOKUP($A95, 'E4 TB Allocation Details'!$A$18:$L$214, MATCH("A &amp; G ID", 'E4 TB Allocation Details'!$A$18:$L$18, 0),FALSE), 'E2 Allocators'!$B$15:$W$358, MATCH('O5 Details by Class &amp; Accounts'!CL$18, 'E2 Allocators'!$B$15:$W$15, 0),FALSE)*$E95)</f>
        <v>0</v>
      </c>
      <c r="CM95" s="1322">
        <f>IF(ISERROR(VLOOKUP(VLOOKUP($A95, 'E4 TB Allocation Details'!$A$18:$L$214, MATCH("A &amp; G ID", 'E4 TB Allocation Details'!$A$18:$L$18, 0),FALSE), 'E2 Allocators'!$B$15:$W$358, MATCH('O5 Details by Class &amp; Accounts'!CM$18, 'E2 Allocators'!$B$15:$W$15, 0),FALSE)*$E95), 0, VLOOKUP(VLOOKUP($A95, 'E4 TB Allocation Details'!$A$18:$L$214, MATCH("A &amp; G ID", 'E4 TB Allocation Details'!$A$18:$L$18, 0),FALSE), 'E2 Allocators'!$B$15:$W$358, MATCH('O5 Details by Class &amp; Accounts'!CM$18, 'E2 Allocators'!$B$15:$W$15, 0),FALSE)*$E95)</f>
        <v>0</v>
      </c>
      <c r="CN95" s="1322">
        <f t="shared" si="24"/>
        <v>0</v>
      </c>
      <c r="CO95" s="1651">
        <f t="shared" si="25"/>
        <v>0</v>
      </c>
      <c r="CQ95" s="1899" t="inlineStr">
        <is>
          <t/>
        </is>
      </c>
    </row>
    <row r="96" spans="1:95" s="64" customFormat="1" ht="12.75" x14ac:dyDescent="0.2">
      <c r="A96" s="1093" t="s">
        <v>1299</v>
      </c>
      <c r="B96" s="1094" t="s">
        <v>1301</v>
      </c>
      <c r="C96" s="1648">
        <f>IF(ISERROR(VLOOKUP($A96,'I3 TB Data'!$A$19:$H$483,MATCH('O5 Details by Class &amp; Accounts'!$C$18, 'I3 TB Data'!$A$19:$H$19,0),0)), 0, VLOOKUP($A96,'I3 TB Data'!$A$19:$H$483,MATCH('O5 Details by Class &amp; Accounts'!$C$18,'I3 TB Data'!$A$19:$H$19,0),0))</f>
        <v>-31522.5</v>
      </c>
      <c r="D96" s="1649"/>
      <c r="E96" s="1648">
        <f>C96+D96</f>
        <v>-31522.5</v>
      </c>
      <c r="F96" s="1650">
        <f>IF(ISERROR(VLOOKUP($A96, 'E1 Categorization'!A34:E125, MATCH("Customer Component", 'E1 Categorization'!$A$33:$E$33,0), 0)), 0, IF(VLOOKUP($A96, 'E1 Categorization'!A34:E125, MATCH("Customer Component", 'E1 Categorization'!$A$33:$E$33,0), 0)=0, 'O5 Details by Class &amp; Accounts'!$E96, IF(AND(VLOOKUP($A96, 'E1 Categorization'!A34:E125, MATCH("Customer Component", 'E1 Categorization'!$A$33:$E$33,0), 0) &gt;0, VLOOKUP($A96, 'E1 Categorization'!A34:E125, MATCH("Customer Component", 'E1 Categorization'!$A$33:$E$33,0), 0)&lt;1), 'O5 Details by Class &amp; Accounts'!$E96*(1-VLOOKUP($A96, 'E1 Categorization'!A34:E125, MATCH("Customer Component", 'E1 Categorization'!$A$33:$E$33,0), 0)), 0)))</f>
        <v>0</v>
      </c>
      <c r="G96" s="1650">
        <f>IF(ISERROR(VLOOKUP($A96, 'E1 Categorization'!A34:E125, MATCH("Customer Component", 'E1 Categorization'!$A$33:$E$33,0), 0)),0, IF(VLOOKUP($A96, 'E1 Categorization'!A34:E125, MATCH("Customer Component", 'E1 Categorization'!$A$33:$E$33,0), 0)=0, 0, IF(AND(VLOOKUP($A96, 'E1 Categorization'!A34:E125, MATCH("Customer Component", 'E1 Categorization'!$A$33:$E$33,0), 0) &gt;0, VLOOKUP($A96, 'E1 Categorization'!A34:E125, MATCH("Customer Component", 'E1 Categorization'!$A$33:$E$33,0), 0)&lt;1), 'O5 Details by Class &amp; Accounts'!$E96*(VLOOKUP($A96, 'E1 Categorization'!A34:E125, MATCH("Customer Component", 'E1 Categorization'!$A$33:$E$33,0), 0)), 'O5 Details by Class &amp; Accounts'!$E96)))</f>
        <v>0</v>
      </c>
      <c r="H96" s="1322">
        <f>F96+G96</f>
        <v>0</v>
      </c>
      <c r="I96" s="1322">
        <f>IF(ISERROR(VLOOKUP(VLOOKUP($A96, 'E4 TB Allocation Details'!$A$18:$L$214, MATCH("Demand ID", 'E4 TB Allocation Details'!$A$18:$L$18, 0),FALSE), 'E2 Allocators'!$B$15:$W$358, MATCH('O5 Details by Class &amp; Accounts'!I$18, 'E2 Allocators'!$B$15:$W$15, 0),FALSE)*$F96), 0, VLOOKUP(VLOOKUP($A96, 'E4 TB Allocation Details'!$A$18:$L$214, MATCH("Demand ID", 'E4 TB Allocation Details'!$A$18:$L$18, 0),FALSE), 'E2 Allocators'!$B$15:$W$358, MATCH('O5 Details by Class &amp; Accounts'!I$18, 'E2 Allocators'!$B$15:$W$15, 0),FALSE)*$F96)</f>
        <v>0</v>
      </c>
      <c r="J96" s="1322">
        <f>IF(ISERROR(VLOOKUP(VLOOKUP($A96, 'E4 TB Allocation Details'!$A$18:$L$214, MATCH("Demand ID", 'E4 TB Allocation Details'!$A$18:$L$18, 0),FALSE), 'E2 Allocators'!$B$15:$W$358, MATCH('O5 Details by Class &amp; Accounts'!J$18, 'E2 Allocators'!$B$15:$W$15, 0),FALSE)*$F96), 0, VLOOKUP(VLOOKUP($A96, 'E4 TB Allocation Details'!$A$18:$L$214, MATCH("Demand ID", 'E4 TB Allocation Details'!$A$18:$L$18, 0),FALSE), 'E2 Allocators'!$B$15:$W$358, MATCH('O5 Details by Class &amp; Accounts'!J$18, 'E2 Allocators'!$B$15:$W$15, 0),FALSE)*$F96)</f>
        <v>0</v>
      </c>
      <c r="K96" s="1322">
        <f>IF(ISERROR(VLOOKUP(VLOOKUP($A96, 'E4 TB Allocation Details'!$A$18:$L$214, MATCH("Demand ID", 'E4 TB Allocation Details'!$A$18:$L$18, 0),FALSE), 'E2 Allocators'!$B$15:$W$358, MATCH('O5 Details by Class &amp; Accounts'!K$18, 'E2 Allocators'!$B$15:$W$15, 0),FALSE)*$F96), 0, VLOOKUP(VLOOKUP($A96, 'E4 TB Allocation Details'!$A$18:$L$214, MATCH("Demand ID", 'E4 TB Allocation Details'!$A$18:$L$18, 0),FALSE), 'E2 Allocators'!$B$15:$W$358, MATCH('O5 Details by Class &amp; Accounts'!K$18, 'E2 Allocators'!$B$15:$W$15, 0),FALSE)*$F96)</f>
        <v>0</v>
      </c>
      <c r="L96" s="1322">
        <f>IF(ISERROR(VLOOKUP(VLOOKUP($A96, 'E4 TB Allocation Details'!$A$18:$L$214, MATCH("Demand ID", 'E4 TB Allocation Details'!$A$18:$L$18, 0),FALSE), 'E2 Allocators'!$B$15:$W$358, MATCH('O5 Details by Class &amp; Accounts'!L$18, 'E2 Allocators'!$B$15:$W$15, 0),FALSE)*$F96), 0, VLOOKUP(VLOOKUP($A96, 'E4 TB Allocation Details'!$A$18:$L$214, MATCH("Demand ID", 'E4 TB Allocation Details'!$A$18:$L$18, 0),FALSE), 'E2 Allocators'!$B$15:$W$358, MATCH('O5 Details by Class &amp; Accounts'!L$18, 'E2 Allocators'!$B$15:$W$15, 0),FALSE)*$F96)</f>
        <v>0</v>
      </c>
      <c r="M96" s="1322">
        <f>IF(ISERROR(VLOOKUP(VLOOKUP($A96, 'E4 TB Allocation Details'!$A$18:$L$214, MATCH("Demand ID", 'E4 TB Allocation Details'!$A$18:$L$18, 0),FALSE), 'E2 Allocators'!$B$15:$W$358, MATCH('O5 Details by Class &amp; Accounts'!M$18, 'E2 Allocators'!$B$15:$W$15, 0),FALSE)*$F96), 0, VLOOKUP(VLOOKUP($A96, 'E4 TB Allocation Details'!$A$18:$L$214, MATCH("Demand ID", 'E4 TB Allocation Details'!$A$18:$L$18, 0),FALSE), 'E2 Allocators'!$B$15:$W$358, MATCH('O5 Details by Class &amp; Accounts'!M$18, 'E2 Allocators'!$B$15:$W$15, 0),FALSE)*$F96)</f>
        <v>0</v>
      </c>
      <c r="N96" s="1322">
        <f>IF(ISERROR(VLOOKUP(VLOOKUP($A96, 'E4 TB Allocation Details'!$A$18:$L$214, MATCH("Demand ID", 'E4 TB Allocation Details'!$A$18:$L$18, 0),FALSE), 'E2 Allocators'!$B$15:$W$358, MATCH('O5 Details by Class &amp; Accounts'!N$18, 'E2 Allocators'!$B$15:$W$15, 0),FALSE)*$F96), 0, VLOOKUP(VLOOKUP($A96, 'E4 TB Allocation Details'!$A$18:$L$214, MATCH("Demand ID", 'E4 TB Allocation Details'!$A$18:$L$18, 0),FALSE), 'E2 Allocators'!$B$15:$W$358, MATCH('O5 Details by Class &amp; Accounts'!N$18, 'E2 Allocators'!$B$15:$W$15, 0),FALSE)*$F96)</f>
        <v>0</v>
      </c>
      <c r="O96" s="1322">
        <f>IF(ISERROR(VLOOKUP(VLOOKUP($A96, 'E4 TB Allocation Details'!$A$18:$L$214, MATCH("Demand ID", 'E4 TB Allocation Details'!$A$18:$L$18, 0),FALSE), 'E2 Allocators'!$B$15:$W$358, MATCH('O5 Details by Class &amp; Accounts'!O$18, 'E2 Allocators'!$B$15:$W$15, 0),FALSE)*$F96), 0, VLOOKUP(VLOOKUP($A96, 'E4 TB Allocation Details'!$A$18:$L$214, MATCH("Demand ID", 'E4 TB Allocation Details'!$A$18:$L$18, 0),FALSE), 'E2 Allocators'!$B$15:$W$358, MATCH('O5 Details by Class &amp; Accounts'!O$18, 'E2 Allocators'!$B$15:$W$15, 0),FALSE)*$F96)</f>
        <v>0</v>
      </c>
      <c r="P96" s="1322">
        <f>IF(ISERROR(VLOOKUP(VLOOKUP($A96, 'E4 TB Allocation Details'!$A$18:$L$214, MATCH("Demand ID", 'E4 TB Allocation Details'!$A$18:$L$18, 0),FALSE), 'E2 Allocators'!$B$15:$W$358, MATCH('O5 Details by Class &amp; Accounts'!P$18, 'E2 Allocators'!$B$15:$W$15, 0),FALSE)*$F96), 0, VLOOKUP(VLOOKUP($A96, 'E4 TB Allocation Details'!$A$18:$L$214, MATCH("Demand ID", 'E4 TB Allocation Details'!$A$18:$L$18, 0),FALSE), 'E2 Allocators'!$B$15:$W$358, MATCH('O5 Details by Class &amp; Accounts'!P$18, 'E2 Allocators'!$B$15:$W$15, 0),FALSE)*$F96)</f>
        <v>0</v>
      </c>
      <c r="Q96" s="1322">
        <f>IF(ISERROR(VLOOKUP(VLOOKUP($A96, 'E4 TB Allocation Details'!$A$18:$L$214, MATCH("Demand ID", 'E4 TB Allocation Details'!$A$18:$L$18, 0),FALSE), 'E2 Allocators'!$B$15:$W$358, MATCH('O5 Details by Class &amp; Accounts'!Q$18, 'E2 Allocators'!$B$15:$W$15, 0),FALSE)*$F96), 0, VLOOKUP(VLOOKUP($A96, 'E4 TB Allocation Details'!$A$18:$L$214, MATCH("Demand ID", 'E4 TB Allocation Details'!$A$18:$L$18, 0),FALSE), 'E2 Allocators'!$B$15:$W$358, MATCH('O5 Details by Class &amp; Accounts'!Q$18, 'E2 Allocators'!$B$15:$W$15, 0),FALSE)*$F96)</f>
        <v>0</v>
      </c>
      <c r="R96" s="1322">
        <f>IF(ISERROR(VLOOKUP(VLOOKUP($A96, 'E4 TB Allocation Details'!$A$18:$L$214, MATCH("Demand ID", 'E4 TB Allocation Details'!$A$18:$L$18, 0),FALSE), 'E2 Allocators'!$B$15:$W$358, MATCH('O5 Details by Class &amp; Accounts'!R$18, 'E2 Allocators'!$B$15:$W$15, 0),FALSE)*$F96), 0, VLOOKUP(VLOOKUP($A96, 'E4 TB Allocation Details'!$A$18:$L$214, MATCH("Demand ID", 'E4 TB Allocation Details'!$A$18:$L$18, 0),FALSE), 'E2 Allocators'!$B$15:$W$358, MATCH('O5 Details by Class &amp; Accounts'!R$18, 'E2 Allocators'!$B$15:$W$15, 0),FALSE)*$F96)</f>
        <v>0</v>
      </c>
      <c r="S96" s="1322">
        <f>IF(ISERROR(VLOOKUP(VLOOKUP($A96, 'E4 TB Allocation Details'!$A$18:$L$214, MATCH("Demand ID", 'E4 TB Allocation Details'!$A$18:$L$18, 0),FALSE), 'E2 Allocators'!$B$15:$W$358, MATCH('O5 Details by Class &amp; Accounts'!S$18, 'E2 Allocators'!$B$15:$W$15, 0),FALSE)*$F96), 0, VLOOKUP(VLOOKUP($A96, 'E4 TB Allocation Details'!$A$18:$L$214, MATCH("Demand ID", 'E4 TB Allocation Details'!$A$18:$L$18, 0),FALSE), 'E2 Allocators'!$B$15:$W$358, MATCH('O5 Details by Class &amp; Accounts'!S$18, 'E2 Allocators'!$B$15:$W$15, 0),FALSE)*$F96)</f>
        <v>0</v>
      </c>
      <c r="T96" s="1322">
        <f>IF(ISERROR(VLOOKUP(VLOOKUP($A96, 'E4 TB Allocation Details'!$A$18:$L$214, MATCH("Demand ID", 'E4 TB Allocation Details'!$A$18:$L$18, 0),FALSE), 'E2 Allocators'!$B$15:$W$358, MATCH('O5 Details by Class &amp; Accounts'!T$18, 'E2 Allocators'!$B$15:$W$15, 0),FALSE)*$F96), 0, VLOOKUP(VLOOKUP($A96, 'E4 TB Allocation Details'!$A$18:$L$214, MATCH("Demand ID", 'E4 TB Allocation Details'!$A$18:$L$18, 0),FALSE), 'E2 Allocators'!$B$15:$W$358, MATCH('O5 Details by Class &amp; Accounts'!T$18, 'E2 Allocators'!$B$15:$W$15, 0),FALSE)*$F96)</f>
        <v>0</v>
      </c>
      <c r="U96" s="1322">
        <f>IF(ISERROR(VLOOKUP(VLOOKUP($A96, 'E4 TB Allocation Details'!$A$18:$L$214, MATCH("Demand ID", 'E4 TB Allocation Details'!$A$18:$L$18, 0),FALSE), 'E2 Allocators'!$B$15:$W$358, MATCH('O5 Details by Class &amp; Accounts'!U$18, 'E2 Allocators'!$B$15:$W$15, 0),FALSE)*$F96), 0, VLOOKUP(VLOOKUP($A96, 'E4 TB Allocation Details'!$A$18:$L$214, MATCH("Demand ID", 'E4 TB Allocation Details'!$A$18:$L$18, 0),FALSE), 'E2 Allocators'!$B$15:$W$358, MATCH('O5 Details by Class &amp; Accounts'!U$18, 'E2 Allocators'!$B$15:$W$15, 0),FALSE)*$F96)</f>
        <v>0</v>
      </c>
      <c r="V96" s="1322">
        <f>IF(ISERROR(VLOOKUP(VLOOKUP($A96, 'E4 TB Allocation Details'!$A$18:$L$214, MATCH("Demand ID", 'E4 TB Allocation Details'!$A$18:$L$18, 0),FALSE), 'E2 Allocators'!$B$15:$W$358, MATCH('O5 Details by Class &amp; Accounts'!V$18, 'E2 Allocators'!$B$15:$W$15, 0),FALSE)*$F96), 0, VLOOKUP(VLOOKUP($A96, 'E4 TB Allocation Details'!$A$18:$L$214, MATCH("Demand ID", 'E4 TB Allocation Details'!$A$18:$L$18, 0),FALSE), 'E2 Allocators'!$B$15:$W$358, MATCH('O5 Details by Class &amp; Accounts'!V$18, 'E2 Allocators'!$B$15:$W$15, 0),FALSE)*$F96)</f>
        <v>0</v>
      </c>
      <c r="W96" s="1322">
        <f>IF(ISERROR(VLOOKUP(VLOOKUP($A96, 'E4 TB Allocation Details'!$A$18:$L$214, MATCH("Demand ID", 'E4 TB Allocation Details'!$A$18:$L$18, 0),FALSE), 'E2 Allocators'!$B$15:$W$358, MATCH('O5 Details by Class &amp; Accounts'!W$18, 'E2 Allocators'!$B$15:$W$15, 0),FALSE)*$F96), 0, VLOOKUP(VLOOKUP($A96, 'E4 TB Allocation Details'!$A$18:$L$214, MATCH("Demand ID", 'E4 TB Allocation Details'!$A$18:$L$18, 0),FALSE), 'E2 Allocators'!$B$15:$W$358, MATCH('O5 Details by Class &amp; Accounts'!W$18, 'E2 Allocators'!$B$15:$W$15, 0),FALSE)*$F96)</f>
        <v>0</v>
      </c>
      <c r="X96" s="1322">
        <f>IF(ISERROR(VLOOKUP(VLOOKUP($A96, 'E4 TB Allocation Details'!$A$18:$L$214, MATCH("Demand ID", 'E4 TB Allocation Details'!$A$18:$L$18, 0),FALSE), 'E2 Allocators'!$B$15:$W$358, MATCH('O5 Details by Class &amp; Accounts'!X$18, 'E2 Allocators'!$B$15:$W$15, 0),FALSE)*$F96), 0, VLOOKUP(VLOOKUP($A96, 'E4 TB Allocation Details'!$A$18:$L$214, MATCH("Demand ID", 'E4 TB Allocation Details'!$A$18:$L$18, 0),FALSE), 'E2 Allocators'!$B$15:$W$358, MATCH('O5 Details by Class &amp; Accounts'!X$18, 'E2 Allocators'!$B$15:$W$15, 0),FALSE)*$F96)</f>
        <v>0</v>
      </c>
      <c r="Y96" s="1322">
        <f>IF(ISERROR(VLOOKUP(VLOOKUP($A96, 'E4 TB Allocation Details'!$A$18:$L$214, MATCH("Demand ID", 'E4 TB Allocation Details'!$A$18:$L$18, 0),FALSE), 'E2 Allocators'!$B$15:$W$358, MATCH('O5 Details by Class &amp; Accounts'!Y$18, 'E2 Allocators'!$B$15:$W$15, 0),FALSE)*$F96), 0, VLOOKUP(VLOOKUP($A96, 'E4 TB Allocation Details'!$A$18:$L$214, MATCH("Demand ID", 'E4 TB Allocation Details'!$A$18:$L$18, 0),FALSE), 'E2 Allocators'!$B$15:$W$358, MATCH('O5 Details by Class &amp; Accounts'!Y$18, 'E2 Allocators'!$B$15:$W$15, 0),FALSE)*$F96)</f>
        <v>0</v>
      </c>
      <c r="Z96" s="1322">
        <f>IF(ISERROR(VLOOKUP(VLOOKUP($A96, 'E4 TB Allocation Details'!$A$18:$L$214, MATCH("Demand ID", 'E4 TB Allocation Details'!$A$18:$L$18, 0),FALSE), 'E2 Allocators'!$B$15:$W$358, MATCH('O5 Details by Class &amp; Accounts'!Z$18, 'E2 Allocators'!$B$15:$W$15, 0),FALSE)*$F96), 0, VLOOKUP(VLOOKUP($A96, 'E4 TB Allocation Details'!$A$18:$L$214, MATCH("Demand ID", 'E4 TB Allocation Details'!$A$18:$L$18, 0),FALSE), 'E2 Allocators'!$B$15:$W$358, MATCH('O5 Details by Class &amp; Accounts'!Z$18, 'E2 Allocators'!$B$15:$W$15, 0),FALSE)*$F96)</f>
        <v>0</v>
      </c>
      <c r="AA96" s="1322">
        <f>IF(ISERROR(VLOOKUP(VLOOKUP($A96, 'E4 TB Allocation Details'!$A$18:$L$214, MATCH("Demand ID", 'E4 TB Allocation Details'!$A$18:$L$18, 0),FALSE), 'E2 Allocators'!$B$15:$W$358, MATCH('O5 Details by Class &amp; Accounts'!AA$18, 'E2 Allocators'!$B$15:$W$15, 0),FALSE)*$F96), 0, VLOOKUP(VLOOKUP($A96, 'E4 TB Allocation Details'!$A$18:$L$214, MATCH("Demand ID", 'E4 TB Allocation Details'!$A$18:$L$18, 0),FALSE), 'E2 Allocators'!$B$15:$W$358, MATCH('O5 Details by Class &amp; Accounts'!AA$18, 'E2 Allocators'!$B$15:$W$15, 0),FALSE)*$F96)</f>
        <v>0</v>
      </c>
      <c r="AB96" s="1322">
        <f>IF(ISERROR(VLOOKUP(VLOOKUP($A96, 'E4 TB Allocation Details'!$A$18:$L$214, MATCH("Demand ID", 'E4 TB Allocation Details'!$A$18:$L$18, 0),FALSE), 'E2 Allocators'!$B$15:$W$358, MATCH('O5 Details by Class &amp; Accounts'!AB$18, 'E2 Allocators'!$B$15:$W$15, 0),FALSE)*$F96), 0, VLOOKUP(VLOOKUP($A96, 'E4 TB Allocation Details'!$A$18:$L$214, MATCH("Demand ID", 'E4 TB Allocation Details'!$A$18:$L$18, 0),FALSE), 'E2 Allocators'!$B$15:$W$358, MATCH('O5 Details by Class &amp; Accounts'!AB$18, 'E2 Allocators'!$B$15:$W$15, 0),FALSE)*$F96)</f>
        <v>0</v>
      </c>
      <c r="AC96" s="1322">
        <f>SUM(I96:AB96)</f>
        <v>0</v>
      </c>
      <c r="AD96" s="1322">
        <f>IF(ISERROR(VLOOKUP(VLOOKUP($A96, 'E4 TB Allocation Details'!$A$18:$L$214, MATCH("Customer ID", 'E4 TB Allocation Details'!$A$18:$L$18, 0),FALSE), 'E2 Allocators'!$B$15:$W$358, MATCH('O5 Details by Class &amp; Accounts'!AD$18, 'E2 Allocators'!$B$15:$W$15, 0),FALSE)*$G96), 0, VLOOKUP(VLOOKUP($A96, 'E4 TB Allocation Details'!$A$18:$L$214, MATCH("Customer ID", 'E4 TB Allocation Details'!$A$18:$L$18, 0),FALSE), 'E2 Allocators'!$B$15:$W$358, MATCH('O5 Details by Class &amp; Accounts'!AD$18, 'E2 Allocators'!$B$15:$W$15, 0),FALSE)*$G96)</f>
        <v>0</v>
      </c>
      <c r="AE96" s="1322">
        <f>IF(ISERROR(VLOOKUP(VLOOKUP($A96, 'E4 TB Allocation Details'!$A$18:$L$214, MATCH("Customer ID", 'E4 TB Allocation Details'!$A$18:$L$18, 0),FALSE), 'E2 Allocators'!$B$15:$W$358, MATCH('O5 Details by Class &amp; Accounts'!AE$18, 'E2 Allocators'!$B$15:$W$15, 0),FALSE)*$G96), 0, VLOOKUP(VLOOKUP($A96, 'E4 TB Allocation Details'!$A$18:$L$214, MATCH("Customer ID", 'E4 TB Allocation Details'!$A$18:$L$18, 0),FALSE), 'E2 Allocators'!$B$15:$W$358, MATCH('O5 Details by Class &amp; Accounts'!AE$18, 'E2 Allocators'!$B$15:$W$15, 0),FALSE)*$G96)</f>
        <v>0</v>
      </c>
      <c r="AF96" s="1322">
        <f>IF(ISERROR(VLOOKUP(VLOOKUP($A96, 'E4 TB Allocation Details'!$A$18:$L$214, MATCH("Customer ID", 'E4 TB Allocation Details'!$A$18:$L$18, 0),FALSE), 'E2 Allocators'!$B$15:$W$358, MATCH('O5 Details by Class &amp; Accounts'!AF$18, 'E2 Allocators'!$B$15:$W$15, 0),FALSE)*$G96), 0, VLOOKUP(VLOOKUP($A96, 'E4 TB Allocation Details'!$A$18:$L$214, MATCH("Customer ID", 'E4 TB Allocation Details'!$A$18:$L$18, 0),FALSE), 'E2 Allocators'!$B$15:$W$358, MATCH('O5 Details by Class &amp; Accounts'!AF$18, 'E2 Allocators'!$B$15:$W$15, 0),FALSE)*$G96)</f>
        <v>0</v>
      </c>
      <c r="AG96" s="1322">
        <f>IF(ISERROR(VLOOKUP(VLOOKUP($A96, 'E4 TB Allocation Details'!$A$18:$L$214, MATCH("Customer ID", 'E4 TB Allocation Details'!$A$18:$L$18, 0),FALSE), 'E2 Allocators'!$B$15:$W$358, MATCH('O5 Details by Class &amp; Accounts'!AG$18, 'E2 Allocators'!$B$15:$W$15, 0),FALSE)*$G96), 0, VLOOKUP(VLOOKUP($A96, 'E4 TB Allocation Details'!$A$18:$L$214, MATCH("Customer ID", 'E4 TB Allocation Details'!$A$18:$L$18, 0),FALSE), 'E2 Allocators'!$B$15:$W$358, MATCH('O5 Details by Class &amp; Accounts'!AG$18, 'E2 Allocators'!$B$15:$W$15, 0),FALSE)*$G96)</f>
        <v>0</v>
      </c>
      <c r="AH96" s="1322">
        <f>IF(ISERROR(VLOOKUP(VLOOKUP($A96, 'E4 TB Allocation Details'!$A$18:$L$214, MATCH("Customer ID", 'E4 TB Allocation Details'!$A$18:$L$18, 0),FALSE), 'E2 Allocators'!$B$15:$W$358, MATCH('O5 Details by Class &amp; Accounts'!AH$18, 'E2 Allocators'!$B$15:$W$15, 0),FALSE)*$G96), 0, VLOOKUP(VLOOKUP($A96, 'E4 TB Allocation Details'!$A$18:$L$214, MATCH("Customer ID", 'E4 TB Allocation Details'!$A$18:$L$18, 0),FALSE), 'E2 Allocators'!$B$15:$W$358, MATCH('O5 Details by Class &amp; Accounts'!AH$18, 'E2 Allocators'!$B$15:$W$15, 0),FALSE)*$G96)</f>
        <v>0</v>
      </c>
      <c r="AI96" s="1322">
        <f>IF(ISERROR(VLOOKUP(VLOOKUP($A96, 'E4 TB Allocation Details'!$A$18:$L$214, MATCH("Customer ID", 'E4 TB Allocation Details'!$A$18:$L$18, 0),FALSE), 'E2 Allocators'!$B$15:$W$358, MATCH('O5 Details by Class &amp; Accounts'!AI$18, 'E2 Allocators'!$B$15:$W$15, 0),FALSE)*$G96), 0, VLOOKUP(VLOOKUP($A96, 'E4 TB Allocation Details'!$A$18:$L$214, MATCH("Customer ID", 'E4 TB Allocation Details'!$A$18:$L$18, 0),FALSE), 'E2 Allocators'!$B$15:$W$358, MATCH('O5 Details by Class &amp; Accounts'!AI$18, 'E2 Allocators'!$B$15:$W$15, 0),FALSE)*$G96)</f>
        <v>0</v>
      </c>
      <c r="AJ96" s="1322">
        <f>IF(ISERROR(VLOOKUP(VLOOKUP($A96, 'E4 TB Allocation Details'!$A$18:$L$214, MATCH("Customer ID", 'E4 TB Allocation Details'!$A$18:$L$18, 0),FALSE), 'E2 Allocators'!$B$15:$W$358, MATCH('O5 Details by Class &amp; Accounts'!AJ$18, 'E2 Allocators'!$B$15:$W$15, 0),FALSE)*$G96), 0, VLOOKUP(VLOOKUP($A96, 'E4 TB Allocation Details'!$A$18:$L$214, MATCH("Customer ID", 'E4 TB Allocation Details'!$A$18:$L$18, 0),FALSE), 'E2 Allocators'!$B$15:$W$358, MATCH('O5 Details by Class &amp; Accounts'!AJ$18, 'E2 Allocators'!$B$15:$W$15, 0),FALSE)*$G96)</f>
        <v>0</v>
      </c>
      <c r="AK96" s="1322">
        <f>IF(ISERROR(VLOOKUP(VLOOKUP($A96, 'E4 TB Allocation Details'!$A$18:$L$214, MATCH("Customer ID", 'E4 TB Allocation Details'!$A$18:$L$18, 0),FALSE), 'E2 Allocators'!$B$15:$W$358, MATCH('O5 Details by Class &amp; Accounts'!AK$18, 'E2 Allocators'!$B$15:$W$15, 0),FALSE)*$G96), 0, VLOOKUP(VLOOKUP($A96, 'E4 TB Allocation Details'!$A$18:$L$214, MATCH("Customer ID", 'E4 TB Allocation Details'!$A$18:$L$18, 0),FALSE), 'E2 Allocators'!$B$15:$W$358, MATCH('O5 Details by Class &amp; Accounts'!AK$18, 'E2 Allocators'!$B$15:$W$15, 0),FALSE)*$G96)</f>
        <v>0</v>
      </c>
      <c r="AL96" s="1322">
        <f>IF(ISERROR(VLOOKUP(VLOOKUP($A96, 'E4 TB Allocation Details'!$A$18:$L$214, MATCH("Customer ID", 'E4 TB Allocation Details'!$A$18:$L$18, 0),FALSE), 'E2 Allocators'!$B$15:$W$358, MATCH('O5 Details by Class &amp; Accounts'!AL$18, 'E2 Allocators'!$B$15:$W$15, 0),FALSE)*$G96), 0, VLOOKUP(VLOOKUP($A96, 'E4 TB Allocation Details'!$A$18:$L$214, MATCH("Customer ID", 'E4 TB Allocation Details'!$A$18:$L$18, 0),FALSE), 'E2 Allocators'!$B$15:$W$358, MATCH('O5 Details by Class &amp; Accounts'!AL$18, 'E2 Allocators'!$B$15:$W$15, 0),FALSE)*$G96)</f>
        <v>0</v>
      </c>
      <c r="AM96" s="1322">
        <f>IF(ISERROR(VLOOKUP(VLOOKUP($A96, 'E4 TB Allocation Details'!$A$18:$L$214, MATCH("Customer ID", 'E4 TB Allocation Details'!$A$18:$L$18, 0),FALSE), 'E2 Allocators'!$B$15:$W$358, MATCH('O5 Details by Class &amp; Accounts'!AM$18, 'E2 Allocators'!$B$15:$W$15, 0),FALSE)*$G96), 0, VLOOKUP(VLOOKUP($A96, 'E4 TB Allocation Details'!$A$18:$L$214, MATCH("Customer ID", 'E4 TB Allocation Details'!$A$18:$L$18, 0),FALSE), 'E2 Allocators'!$B$15:$W$358, MATCH('O5 Details by Class &amp; Accounts'!AM$18, 'E2 Allocators'!$B$15:$W$15, 0),FALSE)*$G96)</f>
        <v>0</v>
      </c>
      <c r="AN96" s="1322">
        <f>IF(ISERROR(VLOOKUP(VLOOKUP($A96, 'E4 TB Allocation Details'!$A$18:$L$214, MATCH("Customer ID", 'E4 TB Allocation Details'!$A$18:$L$18, 0),FALSE), 'E2 Allocators'!$B$15:$W$358, MATCH('O5 Details by Class &amp; Accounts'!AN$18, 'E2 Allocators'!$B$15:$W$15, 0),FALSE)*$G96), 0, VLOOKUP(VLOOKUP($A96, 'E4 TB Allocation Details'!$A$18:$L$214, MATCH("Customer ID", 'E4 TB Allocation Details'!$A$18:$L$18, 0),FALSE), 'E2 Allocators'!$B$15:$W$358, MATCH('O5 Details by Class &amp; Accounts'!AN$18, 'E2 Allocators'!$B$15:$W$15, 0),FALSE)*$G96)</f>
        <v>0</v>
      </c>
      <c r="AO96" s="1322">
        <f>IF(ISERROR(VLOOKUP(VLOOKUP($A96, 'E4 TB Allocation Details'!$A$18:$L$214, MATCH("Customer ID", 'E4 TB Allocation Details'!$A$18:$L$18, 0),FALSE), 'E2 Allocators'!$B$15:$W$358, MATCH('O5 Details by Class &amp; Accounts'!AO$18, 'E2 Allocators'!$B$15:$W$15, 0),FALSE)*$G96), 0, VLOOKUP(VLOOKUP($A96, 'E4 TB Allocation Details'!$A$18:$L$214, MATCH("Customer ID", 'E4 TB Allocation Details'!$A$18:$L$18, 0),FALSE), 'E2 Allocators'!$B$15:$W$358, MATCH('O5 Details by Class &amp; Accounts'!AO$18, 'E2 Allocators'!$B$15:$W$15, 0),FALSE)*$G96)</f>
        <v>0</v>
      </c>
      <c r="AP96" s="1322">
        <f>IF(ISERROR(VLOOKUP(VLOOKUP($A96, 'E4 TB Allocation Details'!$A$18:$L$214, MATCH("Customer ID", 'E4 TB Allocation Details'!$A$18:$L$18, 0),FALSE), 'E2 Allocators'!$B$15:$W$358, MATCH('O5 Details by Class &amp; Accounts'!AP$18, 'E2 Allocators'!$B$15:$W$15, 0),FALSE)*$G96), 0, VLOOKUP(VLOOKUP($A96, 'E4 TB Allocation Details'!$A$18:$L$214, MATCH("Customer ID", 'E4 TB Allocation Details'!$A$18:$L$18, 0),FALSE), 'E2 Allocators'!$B$15:$W$358, MATCH('O5 Details by Class &amp; Accounts'!AP$18, 'E2 Allocators'!$B$15:$W$15, 0),FALSE)*$G96)</f>
        <v>0</v>
      </c>
      <c r="AQ96" s="1322">
        <f>IF(ISERROR(VLOOKUP(VLOOKUP($A96, 'E4 TB Allocation Details'!$A$18:$L$214, MATCH("Customer ID", 'E4 TB Allocation Details'!$A$18:$L$18, 0),FALSE), 'E2 Allocators'!$B$15:$W$358, MATCH('O5 Details by Class &amp; Accounts'!AQ$18, 'E2 Allocators'!$B$15:$W$15, 0),FALSE)*$G96), 0, VLOOKUP(VLOOKUP($A96, 'E4 TB Allocation Details'!$A$18:$L$214, MATCH("Customer ID", 'E4 TB Allocation Details'!$A$18:$L$18, 0),FALSE), 'E2 Allocators'!$B$15:$W$358, MATCH('O5 Details by Class &amp; Accounts'!AQ$18, 'E2 Allocators'!$B$15:$W$15, 0),FALSE)*$G96)</f>
        <v>0</v>
      </c>
      <c r="AR96" s="1322">
        <f>IF(ISERROR(VLOOKUP(VLOOKUP($A96, 'E4 TB Allocation Details'!$A$18:$L$214, MATCH("Customer ID", 'E4 TB Allocation Details'!$A$18:$L$18, 0),FALSE), 'E2 Allocators'!$B$15:$W$358, MATCH('O5 Details by Class &amp; Accounts'!AR$18, 'E2 Allocators'!$B$15:$W$15, 0),FALSE)*$G96), 0, VLOOKUP(VLOOKUP($A96, 'E4 TB Allocation Details'!$A$18:$L$214, MATCH("Customer ID", 'E4 TB Allocation Details'!$A$18:$L$18, 0),FALSE), 'E2 Allocators'!$B$15:$W$358, MATCH('O5 Details by Class &amp; Accounts'!AR$18, 'E2 Allocators'!$B$15:$W$15, 0),FALSE)*$G96)</f>
        <v>0</v>
      </c>
      <c r="AS96" s="1322">
        <f>IF(ISERROR(VLOOKUP(VLOOKUP($A96, 'E4 TB Allocation Details'!$A$18:$L$214, MATCH("Customer ID", 'E4 TB Allocation Details'!$A$18:$L$18, 0),FALSE), 'E2 Allocators'!$B$15:$W$358, MATCH('O5 Details by Class &amp; Accounts'!AS$18, 'E2 Allocators'!$B$15:$W$15, 0),FALSE)*$G96), 0, VLOOKUP(VLOOKUP($A96, 'E4 TB Allocation Details'!$A$18:$L$214, MATCH("Customer ID", 'E4 TB Allocation Details'!$A$18:$L$18, 0),FALSE), 'E2 Allocators'!$B$15:$W$358, MATCH('O5 Details by Class &amp; Accounts'!AS$18, 'E2 Allocators'!$B$15:$W$15, 0),FALSE)*$G96)</f>
        <v>0</v>
      </c>
      <c r="AT96" s="1322">
        <f>IF(ISERROR(VLOOKUP(VLOOKUP($A96, 'E4 TB Allocation Details'!$A$18:$L$214, MATCH("Customer ID", 'E4 TB Allocation Details'!$A$18:$L$18, 0),FALSE), 'E2 Allocators'!$B$15:$W$358, MATCH('O5 Details by Class &amp; Accounts'!AT$18, 'E2 Allocators'!$B$15:$W$15, 0),FALSE)*$G96), 0, VLOOKUP(VLOOKUP($A96, 'E4 TB Allocation Details'!$A$18:$L$214, MATCH("Customer ID", 'E4 TB Allocation Details'!$A$18:$L$18, 0),FALSE), 'E2 Allocators'!$B$15:$W$358, MATCH('O5 Details by Class &amp; Accounts'!AT$18, 'E2 Allocators'!$B$15:$W$15, 0),FALSE)*$G96)</f>
        <v>0</v>
      </c>
      <c r="AU96" s="1322">
        <f>IF(ISERROR(VLOOKUP(VLOOKUP($A96, 'E4 TB Allocation Details'!$A$18:$L$214, MATCH("Customer ID", 'E4 TB Allocation Details'!$A$18:$L$18, 0),FALSE), 'E2 Allocators'!$B$15:$W$358, MATCH('O5 Details by Class &amp; Accounts'!AU$18, 'E2 Allocators'!$B$15:$W$15, 0),FALSE)*$G96), 0, VLOOKUP(VLOOKUP($A96, 'E4 TB Allocation Details'!$A$18:$L$214, MATCH("Customer ID", 'E4 TB Allocation Details'!$A$18:$L$18, 0),FALSE), 'E2 Allocators'!$B$15:$W$358, MATCH('O5 Details by Class &amp; Accounts'!AU$18, 'E2 Allocators'!$B$15:$W$15, 0),FALSE)*$G96)</f>
        <v>0</v>
      </c>
      <c r="AV96" s="1322">
        <f>IF(ISERROR(VLOOKUP(VLOOKUP($A96, 'E4 TB Allocation Details'!$A$18:$L$214, MATCH("Customer ID", 'E4 TB Allocation Details'!$A$18:$L$18, 0),FALSE), 'E2 Allocators'!$B$15:$W$358, MATCH('O5 Details by Class &amp; Accounts'!AV$18, 'E2 Allocators'!$B$15:$W$15, 0),FALSE)*$G96), 0, VLOOKUP(VLOOKUP($A96, 'E4 TB Allocation Details'!$A$18:$L$214, MATCH("Customer ID", 'E4 TB Allocation Details'!$A$18:$L$18, 0),FALSE), 'E2 Allocators'!$B$15:$W$358, MATCH('O5 Details by Class &amp; Accounts'!AV$18, 'E2 Allocators'!$B$15:$W$15, 0),FALSE)*$G96)</f>
        <v>0</v>
      </c>
      <c r="AW96" s="1322">
        <f>IF(ISERROR(VLOOKUP(VLOOKUP($A96, 'E4 TB Allocation Details'!$A$18:$L$214, MATCH("Customer ID", 'E4 TB Allocation Details'!$A$18:$L$18, 0),FALSE), 'E2 Allocators'!$B$15:$W$358, MATCH('O5 Details by Class &amp; Accounts'!AW$18, 'E2 Allocators'!$B$15:$W$15, 0),FALSE)*$G96), 0, VLOOKUP(VLOOKUP($A96, 'E4 TB Allocation Details'!$A$18:$L$214, MATCH("Customer ID", 'E4 TB Allocation Details'!$A$18:$L$18, 0),FALSE), 'E2 Allocators'!$B$15:$W$358, MATCH('O5 Details by Class &amp; Accounts'!AW$18, 'E2 Allocators'!$B$15:$W$15, 0),FALSE)*$G96)</f>
        <v>0</v>
      </c>
      <c r="AX96" s="1322">
        <f>SUM(AD96:AW96)</f>
        <v>0</v>
      </c>
      <c r="AY96" s="1322">
        <f>IF(ISERROR(VLOOKUP(VLOOKUP($A96, 'E4 TB Allocation Details'!$A$18:$L$214, MATCH("Misc ID", 'E4 TB Allocation Details'!$A$18:$L$18, 0),FALSE), 'E2 Allocators'!$B$15:$W$358, MATCH('O5 Details by Class &amp; Accounts'!AY$18, 'E2 Allocators'!$B$15:$W$15, 0),FALSE)*$E96), 0, VLOOKUP(VLOOKUP($A96, 'E4 TB Allocation Details'!$A$18:$L$214, MATCH("Misc ID", 'E4 TB Allocation Details'!$A$18:$L$18, 0),FALSE), 'E2 Allocators'!$B$15:$W$358, MATCH('O5 Details by Class &amp; Accounts'!AY$18, 'E2 Allocators'!$B$15:$W$15, 0),FALSE)*$E96)</f>
        <v>-26650.473751855923</v>
      </c>
      <c r="AZ96" s="1322">
        <f>IF(ISERROR(VLOOKUP(VLOOKUP($A96, 'E4 TB Allocation Details'!$A$18:$L$214, MATCH("Misc ID", 'E4 TB Allocation Details'!$A$18:$L$18, 0),FALSE), 'E2 Allocators'!$B$15:$W$358, MATCH('O5 Details by Class &amp; Accounts'!AZ$18, 'E2 Allocators'!$B$15:$W$15, 0),FALSE)*$E96), 0, VLOOKUP(VLOOKUP($A96, 'E4 TB Allocation Details'!$A$18:$L$214, MATCH("Misc ID", 'E4 TB Allocation Details'!$A$18:$L$18, 0),FALSE), 'E2 Allocators'!$B$15:$W$358, MATCH('O5 Details by Class &amp; Accounts'!AZ$18, 'E2 Allocators'!$B$15:$W$15, 0),FALSE)*$E96)</f>
        <v>-4385.9675596056413</v>
      </c>
      <c r="BA96" s="1322">
        <f>IF(ISERROR(VLOOKUP(VLOOKUP($A96, 'E4 TB Allocation Details'!$A$18:$L$214, MATCH("Misc ID", 'E4 TB Allocation Details'!$A$18:$L$18, 0),FALSE), 'E2 Allocators'!$B$15:$W$358, MATCH('O5 Details by Class &amp; Accounts'!BA$18, 'E2 Allocators'!$B$15:$W$15, 0),FALSE)*$E96), 0, VLOOKUP(VLOOKUP($A96, 'E4 TB Allocation Details'!$A$18:$L$214, MATCH("Misc ID", 'E4 TB Allocation Details'!$A$18:$L$18, 0),FALSE), 'E2 Allocators'!$B$15:$W$358, MATCH('O5 Details by Class &amp; Accounts'!BA$18, 'E2 Allocators'!$B$15:$W$15, 0),FALSE)*$E96)</f>
        <v>-401.14040207678823</v>
      </c>
      <c r="BB96" s="1322">
        <f>IF(ISERROR(VLOOKUP(VLOOKUP($A96, 'E4 TB Allocation Details'!$A$18:$L$214, MATCH("Misc ID", 'E4 TB Allocation Details'!$A$18:$L$18, 0),FALSE), 'E2 Allocators'!$B$15:$W$358, MATCH('O5 Details by Class &amp; Accounts'!BB$18, 'E2 Allocators'!$B$15:$W$15, 0),FALSE)*$E96), 0, VLOOKUP(VLOOKUP($A96, 'E4 TB Allocation Details'!$A$18:$L$214, MATCH("Misc ID", 'E4 TB Allocation Details'!$A$18:$L$18, 0),FALSE), 'E2 Allocators'!$B$15:$W$358, MATCH('O5 Details by Class &amp; Accounts'!BB$18, 'E2 Allocators'!$B$15:$W$15, 0),FALSE)*$E96)</f>
        <v>0</v>
      </c>
      <c r="BC96" s="1322">
        <f>IF(ISERROR(VLOOKUP(VLOOKUP($A96, 'E4 TB Allocation Details'!$A$18:$L$214, MATCH("Misc ID", 'E4 TB Allocation Details'!$A$18:$L$18, 0),FALSE), 'E2 Allocators'!$B$15:$W$358, MATCH('O5 Details by Class &amp; Accounts'!BC$18, 'E2 Allocators'!$B$15:$W$15, 0),FALSE)*$E96), 0, VLOOKUP(VLOOKUP($A96, 'E4 TB Allocation Details'!$A$18:$L$214, MATCH("Misc ID", 'E4 TB Allocation Details'!$A$18:$L$18, 0),FALSE), 'E2 Allocators'!$B$15:$W$358, MATCH('O5 Details by Class &amp; Accounts'!BC$18, 'E2 Allocators'!$B$15:$W$15, 0),FALSE)*$E96)</f>
        <v>0</v>
      </c>
      <c r="BD96" s="1322">
        <f>IF(ISERROR(VLOOKUP(VLOOKUP($A96, 'E4 TB Allocation Details'!$A$18:$L$214, MATCH("Misc ID", 'E4 TB Allocation Details'!$A$18:$L$18, 0),FALSE), 'E2 Allocators'!$B$15:$W$358, MATCH('O5 Details by Class &amp; Accounts'!BD$18, 'E2 Allocators'!$B$15:$W$15, 0),FALSE)*$E96), 0, VLOOKUP(VLOOKUP($A96, 'E4 TB Allocation Details'!$A$18:$L$214, MATCH("Misc ID", 'E4 TB Allocation Details'!$A$18:$L$18, 0),FALSE), 'E2 Allocators'!$B$15:$W$358, MATCH('O5 Details by Class &amp; Accounts'!BD$18, 'E2 Allocators'!$B$15:$W$15, 0),FALSE)*$E96)</f>
        <v>-3.0621404738686127</v>
      </c>
      <c r="BE96" s="1322">
        <f>IF(ISERROR(VLOOKUP(VLOOKUP($A96, 'E4 TB Allocation Details'!$A$18:$L$214, MATCH("Misc ID", 'E4 TB Allocation Details'!$A$18:$L$18, 0),FALSE), 'E2 Allocators'!$B$15:$W$358, MATCH('O5 Details by Class &amp; Accounts'!BE$18, 'E2 Allocators'!$B$15:$W$15, 0),FALSE)*$E96), 0, VLOOKUP(VLOOKUP($A96, 'E4 TB Allocation Details'!$A$18:$L$214, MATCH("Misc ID", 'E4 TB Allocation Details'!$A$18:$L$18, 0),FALSE), 'E2 Allocators'!$B$15:$W$358, MATCH('O5 Details by Class &amp; Accounts'!BE$18, 'E2 Allocators'!$B$15:$W$15, 0),FALSE)*$E96)</f>
        <v>-15.154769006124708</v>
      </c>
      <c r="BF96" s="1322">
        <f>IF(ISERROR(VLOOKUP(VLOOKUP($A96, 'E4 TB Allocation Details'!$A$18:$L$214, MATCH("Misc ID", 'E4 TB Allocation Details'!$A$18:$L$18, 0),FALSE), 'E2 Allocators'!$B$15:$W$358, MATCH('O5 Details by Class &amp; Accounts'!BF$18, 'E2 Allocators'!$B$15:$W$15, 0),FALSE)*$E96), 0, VLOOKUP(VLOOKUP($A96, 'E4 TB Allocation Details'!$A$18:$L$214, MATCH("Misc ID", 'E4 TB Allocation Details'!$A$18:$L$18, 0),FALSE), 'E2 Allocators'!$B$15:$W$358, MATCH('O5 Details by Class &amp; Accounts'!BF$18, 'E2 Allocators'!$B$15:$W$15, 0),FALSE)*$E96)</f>
        <v>0</v>
      </c>
      <c r="BG96" s="1322">
        <f>IF(ISERROR(VLOOKUP(VLOOKUP($A96, 'E4 TB Allocation Details'!$A$18:$L$214, MATCH("Misc ID", 'E4 TB Allocation Details'!$A$18:$L$18, 0),FALSE), 'E2 Allocators'!$B$15:$W$358, MATCH('O5 Details by Class &amp; Accounts'!BG$18, 'E2 Allocators'!$B$15:$W$15, 0),FALSE)*$E96), 0, VLOOKUP(VLOOKUP($A96, 'E4 TB Allocation Details'!$A$18:$L$214, MATCH("Misc ID", 'E4 TB Allocation Details'!$A$18:$L$18, 0),FALSE), 'E2 Allocators'!$B$15:$W$358, MATCH('O5 Details by Class &amp; Accounts'!BG$18, 'E2 Allocators'!$B$15:$W$15, 0),FALSE)*$E96)</f>
        <v>-66.701376981655727</v>
      </c>
      <c r="BH96" s="1322">
        <f>IF(ISERROR(VLOOKUP(VLOOKUP($A96, 'E4 TB Allocation Details'!$A$18:$L$214, MATCH("Misc ID", 'E4 TB Allocation Details'!$A$18:$L$18, 0),FALSE), 'E2 Allocators'!$B$15:$W$358, MATCH('O5 Details by Class &amp; Accounts'!BH$18, 'E2 Allocators'!$B$15:$W$15, 0),FALSE)*$E96), 0, VLOOKUP(VLOOKUP($A96, 'E4 TB Allocation Details'!$A$18:$L$214, MATCH("Misc ID", 'E4 TB Allocation Details'!$A$18:$L$18, 0),FALSE), 'E2 Allocators'!$B$15:$W$358, MATCH('O5 Details by Class &amp; Accounts'!BH$18, 'E2 Allocators'!$B$15:$W$15, 0),FALSE)*$E96)</f>
        <v>0</v>
      </c>
      <c r="BI96" s="1322">
        <f>IF(ISERROR(VLOOKUP(VLOOKUP($A96, 'E4 TB Allocation Details'!$A$18:$L$214, MATCH("Misc ID", 'E4 TB Allocation Details'!$A$18:$L$18, 0),FALSE), 'E2 Allocators'!$B$15:$W$358, MATCH('O5 Details by Class &amp; Accounts'!BI$18, 'E2 Allocators'!$B$15:$W$15, 0),FALSE)*$E96), 0, VLOOKUP(VLOOKUP($A96, 'E4 TB Allocation Details'!$A$18:$L$214, MATCH("Misc ID", 'E4 TB Allocation Details'!$A$18:$L$18, 0),FALSE), 'E2 Allocators'!$B$15:$W$358, MATCH('O5 Details by Class &amp; Accounts'!BI$18, 'E2 Allocators'!$B$15:$W$15, 0),FALSE)*$E96)</f>
        <v>0</v>
      </c>
      <c r="BJ96" s="1322">
        <f>IF(ISERROR(VLOOKUP(VLOOKUP($A96, 'E4 TB Allocation Details'!$A$18:$L$214, MATCH("Misc ID", 'E4 TB Allocation Details'!$A$18:$L$18, 0),FALSE), 'E2 Allocators'!$B$15:$W$358, MATCH('O5 Details by Class &amp; Accounts'!BJ$18, 'E2 Allocators'!$B$15:$W$15, 0),FALSE)*$E96), 0, VLOOKUP(VLOOKUP($A96, 'E4 TB Allocation Details'!$A$18:$L$214, MATCH("Misc ID", 'E4 TB Allocation Details'!$A$18:$L$18, 0),FALSE), 'E2 Allocators'!$B$15:$W$358, MATCH('O5 Details by Class &amp; Accounts'!BJ$18, 'E2 Allocators'!$B$15:$W$15, 0),FALSE)*$E96)</f>
        <v>0</v>
      </c>
      <c r="BK96" s="1322">
        <f>IF(ISERROR(VLOOKUP(VLOOKUP($A96, 'E4 TB Allocation Details'!$A$18:$L$214, MATCH("Misc ID", 'E4 TB Allocation Details'!$A$18:$L$18, 0),FALSE), 'E2 Allocators'!$B$15:$W$358, MATCH('O5 Details by Class &amp; Accounts'!BK$18, 'E2 Allocators'!$B$15:$W$15, 0),FALSE)*$E96), 0, VLOOKUP(VLOOKUP($A96, 'E4 TB Allocation Details'!$A$18:$L$214, MATCH("Misc ID", 'E4 TB Allocation Details'!$A$18:$L$18, 0),FALSE), 'E2 Allocators'!$B$15:$W$358, MATCH('O5 Details by Class &amp; Accounts'!BK$18, 'E2 Allocators'!$B$15:$W$15, 0),FALSE)*$E96)</f>
        <v>0</v>
      </c>
      <c r="BL96" s="1322">
        <f>IF(ISERROR(VLOOKUP(VLOOKUP($A96, 'E4 TB Allocation Details'!$A$18:$L$214, MATCH("Misc ID", 'E4 TB Allocation Details'!$A$18:$L$18, 0),FALSE), 'E2 Allocators'!$B$15:$W$358, MATCH('O5 Details by Class &amp; Accounts'!BL$18, 'E2 Allocators'!$B$15:$W$15, 0),FALSE)*$E96), 0, VLOOKUP(VLOOKUP($A96, 'E4 TB Allocation Details'!$A$18:$L$214, MATCH("Misc ID", 'E4 TB Allocation Details'!$A$18:$L$18, 0),FALSE), 'E2 Allocators'!$B$15:$W$358, MATCH('O5 Details by Class &amp; Accounts'!BL$18, 'E2 Allocators'!$B$15:$W$15, 0),FALSE)*$E96)</f>
        <v>0</v>
      </c>
      <c r="BM96" s="1322">
        <f>IF(ISERROR(VLOOKUP(VLOOKUP($A96, 'E4 TB Allocation Details'!$A$18:$L$214, MATCH("Misc ID", 'E4 TB Allocation Details'!$A$18:$L$18, 0),FALSE), 'E2 Allocators'!$B$15:$W$358, MATCH('O5 Details by Class &amp; Accounts'!BM$18, 'E2 Allocators'!$B$15:$W$15, 0),FALSE)*$E96), 0, VLOOKUP(VLOOKUP($A96, 'E4 TB Allocation Details'!$A$18:$L$214, MATCH("Misc ID", 'E4 TB Allocation Details'!$A$18:$L$18, 0),FALSE), 'E2 Allocators'!$B$15:$W$358, MATCH('O5 Details by Class &amp; Accounts'!BM$18, 'E2 Allocators'!$B$15:$W$15, 0),FALSE)*$E96)</f>
        <v>0</v>
      </c>
      <c r="BN96" s="1322">
        <f>IF(ISERROR(VLOOKUP(VLOOKUP($A96, 'E4 TB Allocation Details'!$A$18:$L$214, MATCH("Misc ID", 'E4 TB Allocation Details'!$A$18:$L$18, 0),FALSE), 'E2 Allocators'!$B$15:$W$358, MATCH('O5 Details by Class &amp; Accounts'!BN$18, 'E2 Allocators'!$B$15:$W$15, 0),FALSE)*$E96), 0, VLOOKUP(VLOOKUP($A96, 'E4 TB Allocation Details'!$A$18:$L$214, MATCH("Misc ID", 'E4 TB Allocation Details'!$A$18:$L$18, 0),FALSE), 'E2 Allocators'!$B$15:$W$358, MATCH('O5 Details by Class &amp; Accounts'!BN$18, 'E2 Allocators'!$B$15:$W$15, 0),FALSE)*$E96)</f>
        <v>0</v>
      </c>
      <c r="BO96" s="1322">
        <f>IF(ISERROR(VLOOKUP(VLOOKUP($A96, 'E4 TB Allocation Details'!$A$18:$L$214, MATCH("Misc ID", 'E4 TB Allocation Details'!$A$18:$L$18, 0),FALSE), 'E2 Allocators'!$B$15:$W$358, MATCH('O5 Details by Class &amp; Accounts'!BO$18, 'E2 Allocators'!$B$15:$W$15, 0),FALSE)*$E96), 0, VLOOKUP(VLOOKUP($A96, 'E4 TB Allocation Details'!$A$18:$L$214, MATCH("Misc ID", 'E4 TB Allocation Details'!$A$18:$L$18, 0),FALSE), 'E2 Allocators'!$B$15:$W$358, MATCH('O5 Details by Class &amp; Accounts'!BO$18, 'E2 Allocators'!$B$15:$W$15, 0),FALSE)*$E96)</f>
        <v>0</v>
      </c>
      <c r="BP96" s="1322">
        <f>IF(ISERROR(VLOOKUP(VLOOKUP($A96, 'E4 TB Allocation Details'!$A$18:$L$214, MATCH("Misc ID", 'E4 TB Allocation Details'!$A$18:$L$18, 0),FALSE), 'E2 Allocators'!$B$15:$W$358, MATCH('O5 Details by Class &amp; Accounts'!BP$18, 'E2 Allocators'!$B$15:$W$15, 0),FALSE)*$E96), 0, VLOOKUP(VLOOKUP($A96, 'E4 TB Allocation Details'!$A$18:$L$214, MATCH("Misc ID", 'E4 TB Allocation Details'!$A$18:$L$18, 0),FALSE), 'E2 Allocators'!$B$15:$W$358, MATCH('O5 Details by Class &amp; Accounts'!BP$18, 'E2 Allocators'!$B$15:$W$15, 0),FALSE)*$E96)</f>
        <v>0</v>
      </c>
      <c r="BQ96" s="1322">
        <f>IF(ISERROR(VLOOKUP(VLOOKUP($A96, 'E4 TB Allocation Details'!$A$18:$L$214, MATCH("Misc ID", 'E4 TB Allocation Details'!$A$18:$L$18, 0),FALSE), 'E2 Allocators'!$B$15:$W$358, MATCH('O5 Details by Class &amp; Accounts'!BQ$18, 'E2 Allocators'!$B$15:$W$15, 0),FALSE)*$E96), 0, VLOOKUP(VLOOKUP($A96, 'E4 TB Allocation Details'!$A$18:$L$214, MATCH("Misc ID", 'E4 TB Allocation Details'!$A$18:$L$18, 0),FALSE), 'E2 Allocators'!$B$15:$W$358, MATCH('O5 Details by Class &amp; Accounts'!BQ$18, 'E2 Allocators'!$B$15:$W$15, 0),FALSE)*$E96)</f>
        <v>0</v>
      </c>
      <c r="BR96" s="1322">
        <f>IF(ISERROR(VLOOKUP(VLOOKUP($A96, 'E4 TB Allocation Details'!$A$18:$L$214, MATCH("Misc ID", 'E4 TB Allocation Details'!$A$18:$L$18, 0),FALSE), 'E2 Allocators'!$B$15:$W$358, MATCH('O5 Details by Class &amp; Accounts'!BR$18, 'E2 Allocators'!$B$15:$W$15, 0),FALSE)*$E96), 0, VLOOKUP(VLOOKUP($A96, 'E4 TB Allocation Details'!$A$18:$L$214, MATCH("Misc ID", 'E4 TB Allocation Details'!$A$18:$L$18, 0),FALSE), 'E2 Allocators'!$B$15:$W$358, MATCH('O5 Details by Class &amp; Accounts'!BR$18, 'E2 Allocators'!$B$15:$W$15, 0),FALSE)*$E96)</f>
        <v>0</v>
      </c>
      <c r="BS96" s="1322">
        <f>SUM(AY96:BR96)</f>
        <v>-31522.5</v>
      </c>
      <c r="BT96" s="1322">
        <f>IF(ISERROR(VLOOKUP(VLOOKUP($A96, 'E4 TB Allocation Details'!$A$18:$L$214, MATCH("A &amp; G ID", 'E4 TB Allocation Details'!$A$18:$L$18, 0),FALSE), 'E2 Allocators'!$B$15:$W$358, MATCH('O5 Details by Class &amp; Accounts'!BT$18, 'E2 Allocators'!$B$15:$W$15, 0),FALSE)*$E96), 0, VLOOKUP(VLOOKUP($A96, 'E4 TB Allocation Details'!$A$18:$L$214, MATCH("A &amp; G ID", 'E4 TB Allocation Details'!$A$18:$L$18, 0),FALSE), 'E2 Allocators'!$B$15:$W$358, MATCH('O5 Details by Class &amp; Accounts'!BT$18, 'E2 Allocators'!$B$15:$W$15, 0),FALSE)*$E96)</f>
        <v>0</v>
      </c>
      <c r="BU96" s="1322">
        <f>IF(ISERROR(VLOOKUP(VLOOKUP($A96, 'E4 TB Allocation Details'!$A$18:$L$214, MATCH("A &amp; G ID", 'E4 TB Allocation Details'!$A$18:$L$18, 0),FALSE), 'E2 Allocators'!$B$15:$W$358, MATCH('O5 Details by Class &amp; Accounts'!BU$18, 'E2 Allocators'!$B$15:$W$15, 0),FALSE)*$E96), 0, VLOOKUP(VLOOKUP($A96, 'E4 TB Allocation Details'!$A$18:$L$214, MATCH("A &amp; G ID", 'E4 TB Allocation Details'!$A$18:$L$18, 0),FALSE), 'E2 Allocators'!$B$15:$W$358, MATCH('O5 Details by Class &amp; Accounts'!BU$18, 'E2 Allocators'!$B$15:$W$15, 0),FALSE)*$E96)</f>
        <v>0</v>
      </c>
      <c r="BV96" s="1322">
        <f>IF(ISERROR(VLOOKUP(VLOOKUP($A96, 'E4 TB Allocation Details'!$A$18:$L$214, MATCH("A &amp; G ID", 'E4 TB Allocation Details'!$A$18:$L$18, 0),FALSE), 'E2 Allocators'!$B$15:$W$358, MATCH('O5 Details by Class &amp; Accounts'!BV$18, 'E2 Allocators'!$B$15:$W$15, 0),FALSE)*$E96), 0, VLOOKUP(VLOOKUP($A96, 'E4 TB Allocation Details'!$A$18:$L$214, MATCH("A &amp; G ID", 'E4 TB Allocation Details'!$A$18:$L$18, 0),FALSE), 'E2 Allocators'!$B$15:$W$358, MATCH('O5 Details by Class &amp; Accounts'!BV$18, 'E2 Allocators'!$B$15:$W$15, 0),FALSE)*$E96)</f>
        <v>0</v>
      </c>
      <c r="BW96" s="1322">
        <f>IF(ISERROR(VLOOKUP(VLOOKUP($A96, 'E4 TB Allocation Details'!$A$18:$L$214, MATCH("A &amp; G ID", 'E4 TB Allocation Details'!$A$18:$L$18, 0),FALSE), 'E2 Allocators'!$B$15:$W$358, MATCH('O5 Details by Class &amp; Accounts'!BW$18, 'E2 Allocators'!$B$15:$W$15, 0),FALSE)*$E96), 0, VLOOKUP(VLOOKUP($A96, 'E4 TB Allocation Details'!$A$18:$L$214, MATCH("A &amp; G ID", 'E4 TB Allocation Details'!$A$18:$L$18, 0),FALSE), 'E2 Allocators'!$B$15:$W$358, MATCH('O5 Details by Class &amp; Accounts'!BW$18, 'E2 Allocators'!$B$15:$W$15, 0),FALSE)*$E96)</f>
        <v>0</v>
      </c>
      <c r="BX96" s="1322">
        <f>IF(ISERROR(VLOOKUP(VLOOKUP($A96, 'E4 TB Allocation Details'!$A$18:$L$214, MATCH("A &amp; G ID", 'E4 TB Allocation Details'!$A$18:$L$18, 0),FALSE), 'E2 Allocators'!$B$15:$W$358, MATCH('O5 Details by Class &amp; Accounts'!BX$18, 'E2 Allocators'!$B$15:$W$15, 0),FALSE)*$E96), 0, VLOOKUP(VLOOKUP($A96, 'E4 TB Allocation Details'!$A$18:$L$214, MATCH("A &amp; G ID", 'E4 TB Allocation Details'!$A$18:$L$18, 0),FALSE), 'E2 Allocators'!$B$15:$W$358, MATCH('O5 Details by Class &amp; Accounts'!BX$18, 'E2 Allocators'!$B$15:$W$15, 0),FALSE)*$E96)</f>
        <v>0</v>
      </c>
      <c r="BY96" s="1322">
        <f>IF(ISERROR(VLOOKUP(VLOOKUP($A96, 'E4 TB Allocation Details'!$A$18:$L$214, MATCH("A &amp; G ID", 'E4 TB Allocation Details'!$A$18:$L$18, 0),FALSE), 'E2 Allocators'!$B$15:$W$358, MATCH('O5 Details by Class &amp; Accounts'!BY$18, 'E2 Allocators'!$B$15:$W$15, 0),FALSE)*$E96), 0, VLOOKUP(VLOOKUP($A96, 'E4 TB Allocation Details'!$A$18:$L$214, MATCH("A &amp; G ID", 'E4 TB Allocation Details'!$A$18:$L$18, 0),FALSE), 'E2 Allocators'!$B$15:$W$358, MATCH('O5 Details by Class &amp; Accounts'!BY$18, 'E2 Allocators'!$B$15:$W$15, 0),FALSE)*$E96)</f>
        <v>0</v>
      </c>
      <c r="BZ96" s="1322">
        <f>IF(ISERROR(VLOOKUP(VLOOKUP($A96, 'E4 TB Allocation Details'!$A$18:$L$214, MATCH("A &amp; G ID", 'E4 TB Allocation Details'!$A$18:$L$18, 0),FALSE), 'E2 Allocators'!$B$15:$W$358, MATCH('O5 Details by Class &amp; Accounts'!BZ$18, 'E2 Allocators'!$B$15:$W$15, 0),FALSE)*$E96), 0, VLOOKUP(VLOOKUP($A96, 'E4 TB Allocation Details'!$A$18:$L$214, MATCH("A &amp; G ID", 'E4 TB Allocation Details'!$A$18:$L$18, 0),FALSE), 'E2 Allocators'!$B$15:$W$358, MATCH('O5 Details by Class &amp; Accounts'!BZ$18, 'E2 Allocators'!$B$15:$W$15, 0),FALSE)*$E96)</f>
        <v>0</v>
      </c>
      <c r="CA96" s="1322">
        <f>IF(ISERROR(VLOOKUP(VLOOKUP($A96, 'E4 TB Allocation Details'!$A$18:$L$214, MATCH("A &amp; G ID", 'E4 TB Allocation Details'!$A$18:$L$18, 0),FALSE), 'E2 Allocators'!$B$15:$W$358, MATCH('O5 Details by Class &amp; Accounts'!CA$18, 'E2 Allocators'!$B$15:$W$15, 0),FALSE)*$E96), 0, VLOOKUP(VLOOKUP($A96, 'E4 TB Allocation Details'!$A$18:$L$214, MATCH("A &amp; G ID", 'E4 TB Allocation Details'!$A$18:$L$18, 0),FALSE), 'E2 Allocators'!$B$15:$W$358, MATCH('O5 Details by Class &amp; Accounts'!CA$18, 'E2 Allocators'!$B$15:$W$15, 0),FALSE)*$E96)</f>
        <v>0</v>
      </c>
      <c r="CB96" s="1322">
        <f>IF(ISERROR(VLOOKUP(VLOOKUP($A96, 'E4 TB Allocation Details'!$A$18:$L$214, MATCH("A &amp; G ID", 'E4 TB Allocation Details'!$A$18:$L$18, 0),FALSE), 'E2 Allocators'!$B$15:$W$358, MATCH('O5 Details by Class &amp; Accounts'!CB$18, 'E2 Allocators'!$B$15:$W$15, 0),FALSE)*$E96), 0, VLOOKUP(VLOOKUP($A96, 'E4 TB Allocation Details'!$A$18:$L$214, MATCH("A &amp; G ID", 'E4 TB Allocation Details'!$A$18:$L$18, 0),FALSE), 'E2 Allocators'!$B$15:$W$358, MATCH('O5 Details by Class &amp; Accounts'!CB$18, 'E2 Allocators'!$B$15:$W$15, 0),FALSE)*$E96)</f>
        <v>0</v>
      </c>
      <c r="CC96" s="1322">
        <f>IF(ISERROR(VLOOKUP(VLOOKUP($A96, 'E4 TB Allocation Details'!$A$18:$L$214, MATCH("A &amp; G ID", 'E4 TB Allocation Details'!$A$18:$L$18, 0),FALSE), 'E2 Allocators'!$B$15:$W$358, MATCH('O5 Details by Class &amp; Accounts'!CC$18, 'E2 Allocators'!$B$15:$W$15, 0),FALSE)*$E96), 0, VLOOKUP(VLOOKUP($A96, 'E4 TB Allocation Details'!$A$18:$L$214, MATCH("A &amp; G ID", 'E4 TB Allocation Details'!$A$18:$L$18, 0),FALSE), 'E2 Allocators'!$B$15:$W$358, MATCH('O5 Details by Class &amp; Accounts'!CC$18, 'E2 Allocators'!$B$15:$W$15, 0),FALSE)*$E96)</f>
        <v>0</v>
      </c>
      <c r="CD96" s="1322">
        <f>IF(ISERROR(VLOOKUP(VLOOKUP($A96, 'E4 TB Allocation Details'!$A$18:$L$214, MATCH("A &amp; G ID", 'E4 TB Allocation Details'!$A$18:$L$18, 0),FALSE), 'E2 Allocators'!$B$15:$W$358, MATCH('O5 Details by Class &amp; Accounts'!CD$18, 'E2 Allocators'!$B$15:$W$15, 0),FALSE)*$E96), 0, VLOOKUP(VLOOKUP($A96, 'E4 TB Allocation Details'!$A$18:$L$214, MATCH("A &amp; G ID", 'E4 TB Allocation Details'!$A$18:$L$18, 0),FALSE), 'E2 Allocators'!$B$15:$W$358, MATCH('O5 Details by Class &amp; Accounts'!CD$18, 'E2 Allocators'!$B$15:$W$15, 0),FALSE)*$E96)</f>
        <v>0</v>
      </c>
      <c r="CE96" s="1322">
        <f>IF(ISERROR(VLOOKUP(VLOOKUP($A96, 'E4 TB Allocation Details'!$A$18:$L$214, MATCH("A &amp; G ID", 'E4 TB Allocation Details'!$A$18:$L$18, 0),FALSE), 'E2 Allocators'!$B$15:$W$358, MATCH('O5 Details by Class &amp; Accounts'!CE$18, 'E2 Allocators'!$B$15:$W$15, 0),FALSE)*$E96), 0, VLOOKUP(VLOOKUP($A96, 'E4 TB Allocation Details'!$A$18:$L$214, MATCH("A &amp; G ID", 'E4 TB Allocation Details'!$A$18:$L$18, 0),FALSE), 'E2 Allocators'!$B$15:$W$358, MATCH('O5 Details by Class &amp; Accounts'!CE$18, 'E2 Allocators'!$B$15:$W$15, 0),FALSE)*$E96)</f>
        <v>0</v>
      </c>
      <c r="CF96" s="1322">
        <f>IF(ISERROR(VLOOKUP(VLOOKUP($A96, 'E4 TB Allocation Details'!$A$18:$L$214, MATCH("A &amp; G ID", 'E4 TB Allocation Details'!$A$18:$L$18, 0),FALSE), 'E2 Allocators'!$B$15:$W$358, MATCH('O5 Details by Class &amp; Accounts'!CF$18, 'E2 Allocators'!$B$15:$W$15, 0),FALSE)*$E96), 0, VLOOKUP(VLOOKUP($A96, 'E4 TB Allocation Details'!$A$18:$L$214, MATCH("A &amp; G ID", 'E4 TB Allocation Details'!$A$18:$L$18, 0),FALSE), 'E2 Allocators'!$B$15:$W$358, MATCH('O5 Details by Class &amp; Accounts'!CF$18, 'E2 Allocators'!$B$15:$W$15, 0),FALSE)*$E96)</f>
        <v>0</v>
      </c>
      <c r="CG96" s="1322">
        <f>IF(ISERROR(VLOOKUP(VLOOKUP($A96, 'E4 TB Allocation Details'!$A$18:$L$214, MATCH("A &amp; G ID", 'E4 TB Allocation Details'!$A$18:$L$18, 0),FALSE), 'E2 Allocators'!$B$15:$W$358, MATCH('O5 Details by Class &amp; Accounts'!CG$18, 'E2 Allocators'!$B$15:$W$15, 0),FALSE)*$E96), 0, VLOOKUP(VLOOKUP($A96, 'E4 TB Allocation Details'!$A$18:$L$214, MATCH("A &amp; G ID", 'E4 TB Allocation Details'!$A$18:$L$18, 0),FALSE), 'E2 Allocators'!$B$15:$W$358, MATCH('O5 Details by Class &amp; Accounts'!CG$18, 'E2 Allocators'!$B$15:$W$15, 0),FALSE)*$E96)</f>
        <v>0</v>
      </c>
      <c r="CH96" s="1322">
        <f>IF(ISERROR(VLOOKUP(VLOOKUP($A96, 'E4 TB Allocation Details'!$A$18:$L$214, MATCH("A &amp; G ID", 'E4 TB Allocation Details'!$A$18:$L$18, 0),FALSE), 'E2 Allocators'!$B$15:$W$358, MATCH('O5 Details by Class &amp; Accounts'!CH$18, 'E2 Allocators'!$B$15:$W$15, 0),FALSE)*$E96), 0, VLOOKUP(VLOOKUP($A96, 'E4 TB Allocation Details'!$A$18:$L$214, MATCH("A &amp; G ID", 'E4 TB Allocation Details'!$A$18:$L$18, 0),FALSE), 'E2 Allocators'!$B$15:$W$358, MATCH('O5 Details by Class &amp; Accounts'!CH$18, 'E2 Allocators'!$B$15:$W$15, 0),FALSE)*$E96)</f>
        <v>0</v>
      </c>
      <c r="CI96" s="1322">
        <f>IF(ISERROR(VLOOKUP(VLOOKUP($A96, 'E4 TB Allocation Details'!$A$18:$L$214, MATCH("A &amp; G ID", 'E4 TB Allocation Details'!$A$18:$L$18, 0),FALSE), 'E2 Allocators'!$B$15:$W$358, MATCH('O5 Details by Class &amp; Accounts'!CI$18, 'E2 Allocators'!$B$15:$W$15, 0),FALSE)*$E96), 0, VLOOKUP(VLOOKUP($A96, 'E4 TB Allocation Details'!$A$18:$L$214, MATCH("A &amp; G ID", 'E4 TB Allocation Details'!$A$18:$L$18, 0),FALSE), 'E2 Allocators'!$B$15:$W$358, MATCH('O5 Details by Class &amp; Accounts'!CI$18, 'E2 Allocators'!$B$15:$W$15, 0),FALSE)*$E96)</f>
        <v>0</v>
      </c>
      <c r="CJ96" s="1322">
        <f>IF(ISERROR(VLOOKUP(VLOOKUP($A96, 'E4 TB Allocation Details'!$A$18:$L$214, MATCH("A &amp; G ID", 'E4 TB Allocation Details'!$A$18:$L$18, 0),FALSE), 'E2 Allocators'!$B$15:$W$358, MATCH('O5 Details by Class &amp; Accounts'!CJ$18, 'E2 Allocators'!$B$15:$W$15, 0),FALSE)*$E96), 0, VLOOKUP(VLOOKUP($A96, 'E4 TB Allocation Details'!$A$18:$L$214, MATCH("A &amp; G ID", 'E4 TB Allocation Details'!$A$18:$L$18, 0),FALSE), 'E2 Allocators'!$B$15:$W$358, MATCH('O5 Details by Class &amp; Accounts'!CJ$18, 'E2 Allocators'!$B$15:$W$15, 0),FALSE)*$E96)</f>
        <v>0</v>
      </c>
      <c r="CK96" s="1322">
        <f>IF(ISERROR(VLOOKUP(VLOOKUP($A96, 'E4 TB Allocation Details'!$A$18:$L$214, MATCH("A &amp; G ID", 'E4 TB Allocation Details'!$A$18:$L$18, 0),FALSE), 'E2 Allocators'!$B$15:$W$358, MATCH('O5 Details by Class &amp; Accounts'!CK$18, 'E2 Allocators'!$B$15:$W$15, 0),FALSE)*$E96), 0, VLOOKUP(VLOOKUP($A96, 'E4 TB Allocation Details'!$A$18:$L$214, MATCH("A &amp; G ID", 'E4 TB Allocation Details'!$A$18:$L$18, 0),FALSE), 'E2 Allocators'!$B$15:$W$358, MATCH('O5 Details by Class &amp; Accounts'!CK$18, 'E2 Allocators'!$B$15:$W$15, 0),FALSE)*$E96)</f>
        <v>0</v>
      </c>
      <c r="CL96" s="1322">
        <f>IF(ISERROR(VLOOKUP(VLOOKUP($A96, 'E4 TB Allocation Details'!$A$18:$L$214, MATCH("A &amp; G ID", 'E4 TB Allocation Details'!$A$18:$L$18, 0),FALSE), 'E2 Allocators'!$B$15:$W$358, MATCH('O5 Details by Class &amp; Accounts'!CL$18, 'E2 Allocators'!$B$15:$W$15, 0),FALSE)*$E96), 0, VLOOKUP(VLOOKUP($A96, 'E4 TB Allocation Details'!$A$18:$L$214, MATCH("A &amp; G ID", 'E4 TB Allocation Details'!$A$18:$L$18, 0),FALSE), 'E2 Allocators'!$B$15:$W$358, MATCH('O5 Details by Class &amp; Accounts'!CL$18, 'E2 Allocators'!$B$15:$W$15, 0),FALSE)*$E96)</f>
        <v>0</v>
      </c>
      <c r="CM96" s="1322">
        <f>IF(ISERROR(VLOOKUP(VLOOKUP($A96, 'E4 TB Allocation Details'!$A$18:$L$214, MATCH("A &amp; G ID", 'E4 TB Allocation Details'!$A$18:$L$18, 0),FALSE), 'E2 Allocators'!$B$15:$W$358, MATCH('O5 Details by Class &amp; Accounts'!CM$18, 'E2 Allocators'!$B$15:$W$15, 0),FALSE)*$E96), 0, VLOOKUP(VLOOKUP($A96, 'E4 TB Allocation Details'!$A$18:$L$214, MATCH("A &amp; G ID", 'E4 TB Allocation Details'!$A$18:$L$18, 0),FALSE), 'E2 Allocators'!$B$15:$W$358, MATCH('O5 Details by Class &amp; Accounts'!CM$18, 'E2 Allocators'!$B$15:$W$15, 0),FALSE)*$E96)</f>
        <v>0</v>
      </c>
      <c r="CN96" s="1322">
        <f>SUM(BT96:CM96)</f>
        <v>0</v>
      </c>
      <c r="CO96" s="1651">
        <f>+E96-AC96-AX96-BS96-CN96</f>
        <v>0</v>
      </c>
      <c r="CQ96" s="1899"/>
    </row>
    <row r="97" spans="1:95" s="64" customFormat="1" ht="12.75" x14ac:dyDescent="0.2">
      <c r="A97" s="1093" t="s">
        <v>430</v>
      </c>
      <c r="B97" s="1094" t="s">
        <v>1300</v>
      </c>
      <c r="C97" s="1648">
        <f>IF(ISERROR(VLOOKUP($A97,'I3 TB Data'!$A$19:$H$483,MATCH('O5 Details by Class &amp; Accounts'!$C$18, 'I3 TB Data'!$A$19:$H$19,0),0)), 0, VLOOKUP($A97,'I3 TB Data'!$A$19:$H$483,MATCH('O5 Details by Class &amp; Accounts'!$C$18,'I3 TB Data'!$A$19:$H$19,0),0))</f>
        <v>-32331.990769230761</v>
      </c>
      <c r="D97" s="1649"/>
      <c r="E97" s="1648">
        <f>C97+D97</f>
        <v>-32331.990769230761</v>
      </c>
      <c r="F97" s="1650">
        <f>IF(ISERROR(VLOOKUP($A97, 'E1 Categorization'!A36:E127, MATCH("Customer Component", 'E1 Categorization'!$A$33:$E$33,0), 0)), 0, IF(VLOOKUP($A97, 'E1 Categorization'!A36:E127, MATCH("Customer Component", 'E1 Categorization'!$A$33:$E$33,0), 0)=0, 'O5 Details by Class &amp; Accounts'!$E97, IF(AND(VLOOKUP($A97, 'E1 Categorization'!A36:E127, MATCH("Customer Component", 'E1 Categorization'!$A$33:$E$33,0), 0) &gt;0, VLOOKUP($A97, 'E1 Categorization'!A36:E127, MATCH("Customer Component", 'E1 Categorization'!$A$33:$E$33,0), 0)&lt;1), 'O5 Details by Class &amp; Accounts'!$E97*(1-VLOOKUP($A97, 'E1 Categorization'!A36:E127, MATCH("Customer Component", 'E1 Categorization'!$A$33:$E$33,0), 0)), 0)))</f>
        <v>0</v>
      </c>
      <c r="G97" s="1650">
        <f>IF(ISERROR(VLOOKUP($A97, 'E1 Categorization'!A36:E127, MATCH("Customer Component", 'E1 Categorization'!$A$33:$E$33,0), 0)),0, IF(VLOOKUP($A97, 'E1 Categorization'!A36:E127, MATCH("Customer Component", 'E1 Categorization'!$A$33:$E$33,0), 0)=0, 0, IF(AND(VLOOKUP($A97, 'E1 Categorization'!A36:E127, MATCH("Customer Component", 'E1 Categorization'!$A$33:$E$33,0), 0) &gt;0, VLOOKUP($A97, 'E1 Categorization'!A36:E127, MATCH("Customer Component", 'E1 Categorization'!$A$33:$E$33,0), 0)&lt;1), 'O5 Details by Class &amp; Accounts'!$E97*(VLOOKUP($A97, 'E1 Categorization'!A36:E127, MATCH("Customer Component", 'E1 Categorization'!$A$33:$E$33,0), 0)), 'O5 Details by Class &amp; Accounts'!$E97)))</f>
        <v>0</v>
      </c>
      <c r="H97" s="1322">
        <f>F97+G97</f>
        <v>0</v>
      </c>
      <c r="I97" s="1322">
        <f>IF(ISERROR(VLOOKUP(VLOOKUP($A97, 'E4 TB Allocation Details'!$A$18:$L$214, MATCH("Demand ID", 'E4 TB Allocation Details'!$A$18:$L$18, 0),FALSE), 'E2 Allocators'!$B$15:$W$358, MATCH('O5 Details by Class &amp; Accounts'!I$18, 'E2 Allocators'!$B$15:$W$15, 0),FALSE)*$F97), 0, VLOOKUP(VLOOKUP($A97, 'E4 TB Allocation Details'!$A$18:$L$214, MATCH("Demand ID", 'E4 TB Allocation Details'!$A$18:$L$18, 0),FALSE), 'E2 Allocators'!$B$15:$W$358, MATCH('O5 Details by Class &amp; Accounts'!I$18, 'E2 Allocators'!$B$15:$W$15, 0),FALSE)*$F97)</f>
        <v>0</v>
      </c>
      <c r="J97" s="1322">
        <f>IF(ISERROR(VLOOKUP(VLOOKUP($A97, 'E4 TB Allocation Details'!$A$18:$L$214, MATCH("Demand ID", 'E4 TB Allocation Details'!$A$18:$L$18, 0),FALSE), 'E2 Allocators'!$B$15:$W$358, MATCH('O5 Details by Class &amp; Accounts'!J$18, 'E2 Allocators'!$B$15:$W$15, 0),FALSE)*$F97), 0, VLOOKUP(VLOOKUP($A97, 'E4 TB Allocation Details'!$A$18:$L$214, MATCH("Demand ID", 'E4 TB Allocation Details'!$A$18:$L$18, 0),FALSE), 'E2 Allocators'!$B$15:$W$358, MATCH('O5 Details by Class &amp; Accounts'!J$18, 'E2 Allocators'!$B$15:$W$15, 0),FALSE)*$F97)</f>
        <v>0</v>
      </c>
      <c r="K97" s="1322">
        <f>IF(ISERROR(VLOOKUP(VLOOKUP($A97, 'E4 TB Allocation Details'!$A$18:$L$214, MATCH("Demand ID", 'E4 TB Allocation Details'!$A$18:$L$18, 0),FALSE), 'E2 Allocators'!$B$15:$W$358, MATCH('O5 Details by Class &amp; Accounts'!K$18, 'E2 Allocators'!$B$15:$W$15, 0),FALSE)*$F97), 0, VLOOKUP(VLOOKUP($A97, 'E4 TB Allocation Details'!$A$18:$L$214, MATCH("Demand ID", 'E4 TB Allocation Details'!$A$18:$L$18, 0),FALSE), 'E2 Allocators'!$B$15:$W$358, MATCH('O5 Details by Class &amp; Accounts'!K$18, 'E2 Allocators'!$B$15:$W$15, 0),FALSE)*$F97)</f>
        <v>0</v>
      </c>
      <c r="L97" s="1322">
        <f>IF(ISERROR(VLOOKUP(VLOOKUP($A97, 'E4 TB Allocation Details'!$A$18:$L$214, MATCH("Demand ID", 'E4 TB Allocation Details'!$A$18:$L$18, 0),FALSE), 'E2 Allocators'!$B$15:$W$358, MATCH('O5 Details by Class &amp; Accounts'!L$18, 'E2 Allocators'!$B$15:$W$15, 0),FALSE)*$F97), 0, VLOOKUP(VLOOKUP($A97, 'E4 TB Allocation Details'!$A$18:$L$214, MATCH("Demand ID", 'E4 TB Allocation Details'!$A$18:$L$18, 0),FALSE), 'E2 Allocators'!$B$15:$W$358, MATCH('O5 Details by Class &amp; Accounts'!L$18, 'E2 Allocators'!$B$15:$W$15, 0),FALSE)*$F97)</f>
        <v>0</v>
      </c>
      <c r="M97" s="1322">
        <f>IF(ISERROR(VLOOKUP(VLOOKUP($A97, 'E4 TB Allocation Details'!$A$18:$L$214, MATCH("Demand ID", 'E4 TB Allocation Details'!$A$18:$L$18, 0),FALSE), 'E2 Allocators'!$B$15:$W$358, MATCH('O5 Details by Class &amp; Accounts'!M$18, 'E2 Allocators'!$B$15:$W$15, 0),FALSE)*$F97), 0, VLOOKUP(VLOOKUP($A97, 'E4 TB Allocation Details'!$A$18:$L$214, MATCH("Demand ID", 'E4 TB Allocation Details'!$A$18:$L$18, 0),FALSE), 'E2 Allocators'!$B$15:$W$358, MATCH('O5 Details by Class &amp; Accounts'!M$18, 'E2 Allocators'!$B$15:$W$15, 0),FALSE)*$F97)</f>
        <v>0</v>
      </c>
      <c r="N97" s="1322">
        <f>IF(ISERROR(VLOOKUP(VLOOKUP($A97, 'E4 TB Allocation Details'!$A$18:$L$214, MATCH("Demand ID", 'E4 TB Allocation Details'!$A$18:$L$18, 0),FALSE), 'E2 Allocators'!$B$15:$W$358, MATCH('O5 Details by Class &amp; Accounts'!N$18, 'E2 Allocators'!$B$15:$W$15, 0),FALSE)*$F97), 0, VLOOKUP(VLOOKUP($A97, 'E4 TB Allocation Details'!$A$18:$L$214, MATCH("Demand ID", 'E4 TB Allocation Details'!$A$18:$L$18, 0),FALSE), 'E2 Allocators'!$B$15:$W$358, MATCH('O5 Details by Class &amp; Accounts'!N$18, 'E2 Allocators'!$B$15:$W$15, 0),FALSE)*$F97)</f>
        <v>0</v>
      </c>
      <c r="O97" s="1322">
        <f>IF(ISERROR(VLOOKUP(VLOOKUP($A97, 'E4 TB Allocation Details'!$A$18:$L$214, MATCH("Demand ID", 'E4 TB Allocation Details'!$A$18:$L$18, 0),FALSE), 'E2 Allocators'!$B$15:$W$358, MATCH('O5 Details by Class &amp; Accounts'!O$18, 'E2 Allocators'!$B$15:$W$15, 0),FALSE)*$F97), 0, VLOOKUP(VLOOKUP($A97, 'E4 TB Allocation Details'!$A$18:$L$214, MATCH("Demand ID", 'E4 TB Allocation Details'!$A$18:$L$18, 0),FALSE), 'E2 Allocators'!$B$15:$W$358, MATCH('O5 Details by Class &amp; Accounts'!O$18, 'E2 Allocators'!$B$15:$W$15, 0),FALSE)*$F97)</f>
        <v>0</v>
      </c>
      <c r="P97" s="1322">
        <f>IF(ISERROR(VLOOKUP(VLOOKUP($A97, 'E4 TB Allocation Details'!$A$18:$L$214, MATCH("Demand ID", 'E4 TB Allocation Details'!$A$18:$L$18, 0),FALSE), 'E2 Allocators'!$B$15:$W$358, MATCH('O5 Details by Class &amp; Accounts'!P$18, 'E2 Allocators'!$B$15:$W$15, 0),FALSE)*$F97), 0, VLOOKUP(VLOOKUP($A97, 'E4 TB Allocation Details'!$A$18:$L$214, MATCH("Demand ID", 'E4 TB Allocation Details'!$A$18:$L$18, 0),FALSE), 'E2 Allocators'!$B$15:$W$358, MATCH('O5 Details by Class &amp; Accounts'!P$18, 'E2 Allocators'!$B$15:$W$15, 0),FALSE)*$F97)</f>
        <v>0</v>
      </c>
      <c r="Q97" s="1322">
        <f>IF(ISERROR(VLOOKUP(VLOOKUP($A97, 'E4 TB Allocation Details'!$A$18:$L$214, MATCH("Demand ID", 'E4 TB Allocation Details'!$A$18:$L$18, 0),FALSE), 'E2 Allocators'!$B$15:$W$358, MATCH('O5 Details by Class &amp; Accounts'!Q$18, 'E2 Allocators'!$B$15:$W$15, 0),FALSE)*$F97), 0, VLOOKUP(VLOOKUP($A97, 'E4 TB Allocation Details'!$A$18:$L$214, MATCH("Demand ID", 'E4 TB Allocation Details'!$A$18:$L$18, 0),FALSE), 'E2 Allocators'!$B$15:$W$358, MATCH('O5 Details by Class &amp; Accounts'!Q$18, 'E2 Allocators'!$B$15:$W$15, 0),FALSE)*$F97)</f>
        <v>0</v>
      </c>
      <c r="R97" s="1322">
        <f>IF(ISERROR(VLOOKUP(VLOOKUP($A97, 'E4 TB Allocation Details'!$A$18:$L$214, MATCH("Demand ID", 'E4 TB Allocation Details'!$A$18:$L$18, 0),FALSE), 'E2 Allocators'!$B$15:$W$358, MATCH('O5 Details by Class &amp; Accounts'!R$18, 'E2 Allocators'!$B$15:$W$15, 0),FALSE)*$F97), 0, VLOOKUP(VLOOKUP($A97, 'E4 TB Allocation Details'!$A$18:$L$214, MATCH("Demand ID", 'E4 TB Allocation Details'!$A$18:$L$18, 0),FALSE), 'E2 Allocators'!$B$15:$W$358, MATCH('O5 Details by Class &amp; Accounts'!R$18, 'E2 Allocators'!$B$15:$W$15, 0),FALSE)*$F97)</f>
        <v>0</v>
      </c>
      <c r="S97" s="1322">
        <f>IF(ISERROR(VLOOKUP(VLOOKUP($A97, 'E4 TB Allocation Details'!$A$18:$L$214, MATCH("Demand ID", 'E4 TB Allocation Details'!$A$18:$L$18, 0),FALSE), 'E2 Allocators'!$B$15:$W$358, MATCH('O5 Details by Class &amp; Accounts'!S$18, 'E2 Allocators'!$B$15:$W$15, 0),FALSE)*$F97), 0, VLOOKUP(VLOOKUP($A97, 'E4 TB Allocation Details'!$A$18:$L$214, MATCH("Demand ID", 'E4 TB Allocation Details'!$A$18:$L$18, 0),FALSE), 'E2 Allocators'!$B$15:$W$358, MATCH('O5 Details by Class &amp; Accounts'!S$18, 'E2 Allocators'!$B$15:$W$15, 0),FALSE)*$F97)</f>
        <v>0</v>
      </c>
      <c r="T97" s="1322">
        <f>IF(ISERROR(VLOOKUP(VLOOKUP($A97, 'E4 TB Allocation Details'!$A$18:$L$214, MATCH("Demand ID", 'E4 TB Allocation Details'!$A$18:$L$18, 0),FALSE), 'E2 Allocators'!$B$15:$W$358, MATCH('O5 Details by Class &amp; Accounts'!T$18, 'E2 Allocators'!$B$15:$W$15, 0),FALSE)*$F97), 0, VLOOKUP(VLOOKUP($A97, 'E4 TB Allocation Details'!$A$18:$L$214, MATCH("Demand ID", 'E4 TB Allocation Details'!$A$18:$L$18, 0),FALSE), 'E2 Allocators'!$B$15:$W$358, MATCH('O5 Details by Class &amp; Accounts'!T$18, 'E2 Allocators'!$B$15:$W$15, 0),FALSE)*$F97)</f>
        <v>0</v>
      </c>
      <c r="U97" s="1322">
        <f>IF(ISERROR(VLOOKUP(VLOOKUP($A97, 'E4 TB Allocation Details'!$A$18:$L$214, MATCH("Demand ID", 'E4 TB Allocation Details'!$A$18:$L$18, 0),FALSE), 'E2 Allocators'!$B$15:$W$358, MATCH('O5 Details by Class &amp; Accounts'!U$18, 'E2 Allocators'!$B$15:$W$15, 0),FALSE)*$F97), 0, VLOOKUP(VLOOKUP($A97, 'E4 TB Allocation Details'!$A$18:$L$214, MATCH("Demand ID", 'E4 TB Allocation Details'!$A$18:$L$18, 0),FALSE), 'E2 Allocators'!$B$15:$W$358, MATCH('O5 Details by Class &amp; Accounts'!U$18, 'E2 Allocators'!$B$15:$W$15, 0),FALSE)*$F97)</f>
        <v>0</v>
      </c>
      <c r="V97" s="1322">
        <f>IF(ISERROR(VLOOKUP(VLOOKUP($A97, 'E4 TB Allocation Details'!$A$18:$L$214, MATCH("Demand ID", 'E4 TB Allocation Details'!$A$18:$L$18, 0),FALSE), 'E2 Allocators'!$B$15:$W$358, MATCH('O5 Details by Class &amp; Accounts'!V$18, 'E2 Allocators'!$B$15:$W$15, 0),FALSE)*$F97), 0, VLOOKUP(VLOOKUP($A97, 'E4 TB Allocation Details'!$A$18:$L$214, MATCH("Demand ID", 'E4 TB Allocation Details'!$A$18:$L$18, 0),FALSE), 'E2 Allocators'!$B$15:$W$358, MATCH('O5 Details by Class &amp; Accounts'!V$18, 'E2 Allocators'!$B$15:$W$15, 0),FALSE)*$F97)</f>
        <v>0</v>
      </c>
      <c r="W97" s="1322">
        <f>IF(ISERROR(VLOOKUP(VLOOKUP($A97, 'E4 TB Allocation Details'!$A$18:$L$214, MATCH("Demand ID", 'E4 TB Allocation Details'!$A$18:$L$18, 0),FALSE), 'E2 Allocators'!$B$15:$W$358, MATCH('O5 Details by Class &amp; Accounts'!W$18, 'E2 Allocators'!$B$15:$W$15, 0),FALSE)*$F97), 0, VLOOKUP(VLOOKUP($A97, 'E4 TB Allocation Details'!$A$18:$L$214, MATCH("Demand ID", 'E4 TB Allocation Details'!$A$18:$L$18, 0),FALSE), 'E2 Allocators'!$B$15:$W$358, MATCH('O5 Details by Class &amp; Accounts'!W$18, 'E2 Allocators'!$B$15:$W$15, 0),FALSE)*$F97)</f>
        <v>0</v>
      </c>
      <c r="X97" s="1322">
        <f>IF(ISERROR(VLOOKUP(VLOOKUP($A97, 'E4 TB Allocation Details'!$A$18:$L$214, MATCH("Demand ID", 'E4 TB Allocation Details'!$A$18:$L$18, 0),FALSE), 'E2 Allocators'!$B$15:$W$358, MATCH('O5 Details by Class &amp; Accounts'!X$18, 'E2 Allocators'!$B$15:$W$15, 0),FALSE)*$F97), 0, VLOOKUP(VLOOKUP($A97, 'E4 TB Allocation Details'!$A$18:$L$214, MATCH("Demand ID", 'E4 TB Allocation Details'!$A$18:$L$18, 0),FALSE), 'E2 Allocators'!$B$15:$W$358, MATCH('O5 Details by Class &amp; Accounts'!X$18, 'E2 Allocators'!$B$15:$W$15, 0),FALSE)*$F97)</f>
        <v>0</v>
      </c>
      <c r="Y97" s="1322">
        <f>IF(ISERROR(VLOOKUP(VLOOKUP($A97, 'E4 TB Allocation Details'!$A$18:$L$214, MATCH("Demand ID", 'E4 TB Allocation Details'!$A$18:$L$18, 0),FALSE), 'E2 Allocators'!$B$15:$W$358, MATCH('O5 Details by Class &amp; Accounts'!Y$18, 'E2 Allocators'!$B$15:$W$15, 0),FALSE)*$F97), 0, VLOOKUP(VLOOKUP($A97, 'E4 TB Allocation Details'!$A$18:$L$214, MATCH("Demand ID", 'E4 TB Allocation Details'!$A$18:$L$18, 0),FALSE), 'E2 Allocators'!$B$15:$W$358, MATCH('O5 Details by Class &amp; Accounts'!Y$18, 'E2 Allocators'!$B$15:$W$15, 0),FALSE)*$F97)</f>
        <v>0</v>
      </c>
      <c r="Z97" s="1322">
        <f>IF(ISERROR(VLOOKUP(VLOOKUP($A97, 'E4 TB Allocation Details'!$A$18:$L$214, MATCH("Demand ID", 'E4 TB Allocation Details'!$A$18:$L$18, 0),FALSE), 'E2 Allocators'!$B$15:$W$358, MATCH('O5 Details by Class &amp; Accounts'!Z$18, 'E2 Allocators'!$B$15:$W$15, 0),FALSE)*$F97), 0, VLOOKUP(VLOOKUP($A97, 'E4 TB Allocation Details'!$A$18:$L$214, MATCH("Demand ID", 'E4 TB Allocation Details'!$A$18:$L$18, 0),FALSE), 'E2 Allocators'!$B$15:$W$358, MATCH('O5 Details by Class &amp; Accounts'!Z$18, 'E2 Allocators'!$B$15:$W$15, 0),FALSE)*$F97)</f>
        <v>0</v>
      </c>
      <c r="AA97" s="1322">
        <f>IF(ISERROR(VLOOKUP(VLOOKUP($A97, 'E4 TB Allocation Details'!$A$18:$L$214, MATCH("Demand ID", 'E4 TB Allocation Details'!$A$18:$L$18, 0),FALSE), 'E2 Allocators'!$B$15:$W$358, MATCH('O5 Details by Class &amp; Accounts'!AA$18, 'E2 Allocators'!$B$15:$W$15, 0),FALSE)*$F97), 0, VLOOKUP(VLOOKUP($A97, 'E4 TB Allocation Details'!$A$18:$L$214, MATCH("Demand ID", 'E4 TB Allocation Details'!$A$18:$L$18, 0),FALSE), 'E2 Allocators'!$B$15:$W$358, MATCH('O5 Details by Class &amp; Accounts'!AA$18, 'E2 Allocators'!$B$15:$W$15, 0),FALSE)*$F97)</f>
        <v>0</v>
      </c>
      <c r="AB97" s="1322">
        <f>IF(ISERROR(VLOOKUP(VLOOKUP($A97, 'E4 TB Allocation Details'!$A$18:$L$214, MATCH("Demand ID", 'E4 TB Allocation Details'!$A$18:$L$18, 0),FALSE), 'E2 Allocators'!$B$15:$W$358, MATCH('O5 Details by Class &amp; Accounts'!AB$18, 'E2 Allocators'!$B$15:$W$15, 0),FALSE)*$F97), 0, VLOOKUP(VLOOKUP($A97, 'E4 TB Allocation Details'!$A$18:$L$214, MATCH("Demand ID", 'E4 TB Allocation Details'!$A$18:$L$18, 0),FALSE), 'E2 Allocators'!$B$15:$W$358, MATCH('O5 Details by Class &amp; Accounts'!AB$18, 'E2 Allocators'!$B$15:$W$15, 0),FALSE)*$F97)</f>
        <v>0</v>
      </c>
      <c r="AC97" s="1322">
        <f>SUM(I97:AB97)</f>
        <v>0</v>
      </c>
      <c r="AD97" s="1322">
        <f>IF(ISERROR(VLOOKUP(VLOOKUP($A97, 'E4 TB Allocation Details'!$A$18:$L$214, MATCH("Customer ID", 'E4 TB Allocation Details'!$A$18:$L$18, 0),FALSE), 'E2 Allocators'!$B$15:$W$358, MATCH('O5 Details by Class &amp; Accounts'!AD$18, 'E2 Allocators'!$B$15:$W$15, 0),FALSE)*$G97), 0, VLOOKUP(VLOOKUP($A97, 'E4 TB Allocation Details'!$A$18:$L$214, MATCH("Customer ID", 'E4 TB Allocation Details'!$A$18:$L$18, 0),FALSE), 'E2 Allocators'!$B$15:$W$358, MATCH('O5 Details by Class &amp; Accounts'!AD$18, 'E2 Allocators'!$B$15:$W$15, 0),FALSE)*$G97)</f>
        <v>0</v>
      </c>
      <c r="AE97" s="1322">
        <f>IF(ISERROR(VLOOKUP(VLOOKUP($A97, 'E4 TB Allocation Details'!$A$18:$L$214, MATCH("Customer ID", 'E4 TB Allocation Details'!$A$18:$L$18, 0),FALSE), 'E2 Allocators'!$B$15:$W$358, MATCH('O5 Details by Class &amp; Accounts'!AE$18, 'E2 Allocators'!$B$15:$W$15, 0),FALSE)*$G97), 0, VLOOKUP(VLOOKUP($A97, 'E4 TB Allocation Details'!$A$18:$L$214, MATCH("Customer ID", 'E4 TB Allocation Details'!$A$18:$L$18, 0),FALSE), 'E2 Allocators'!$B$15:$W$358, MATCH('O5 Details by Class &amp; Accounts'!AE$18, 'E2 Allocators'!$B$15:$W$15, 0),FALSE)*$G97)</f>
        <v>0</v>
      </c>
      <c r="AF97" s="1322">
        <f>IF(ISERROR(VLOOKUP(VLOOKUP($A97, 'E4 TB Allocation Details'!$A$18:$L$214, MATCH("Customer ID", 'E4 TB Allocation Details'!$A$18:$L$18, 0),FALSE), 'E2 Allocators'!$B$15:$W$358, MATCH('O5 Details by Class &amp; Accounts'!AF$18, 'E2 Allocators'!$B$15:$W$15, 0),FALSE)*$G97), 0, VLOOKUP(VLOOKUP($A97, 'E4 TB Allocation Details'!$A$18:$L$214, MATCH("Customer ID", 'E4 TB Allocation Details'!$A$18:$L$18, 0),FALSE), 'E2 Allocators'!$B$15:$W$358, MATCH('O5 Details by Class &amp; Accounts'!AF$18, 'E2 Allocators'!$B$15:$W$15, 0),FALSE)*$G97)</f>
        <v>0</v>
      </c>
      <c r="AG97" s="1322">
        <f>IF(ISERROR(VLOOKUP(VLOOKUP($A97, 'E4 TB Allocation Details'!$A$18:$L$214, MATCH("Customer ID", 'E4 TB Allocation Details'!$A$18:$L$18, 0),FALSE), 'E2 Allocators'!$B$15:$W$358, MATCH('O5 Details by Class &amp; Accounts'!AG$18, 'E2 Allocators'!$B$15:$W$15, 0),FALSE)*$G97), 0, VLOOKUP(VLOOKUP($A97, 'E4 TB Allocation Details'!$A$18:$L$214, MATCH("Customer ID", 'E4 TB Allocation Details'!$A$18:$L$18, 0),FALSE), 'E2 Allocators'!$B$15:$W$358, MATCH('O5 Details by Class &amp; Accounts'!AG$18, 'E2 Allocators'!$B$15:$W$15, 0),FALSE)*$G97)</f>
        <v>0</v>
      </c>
      <c r="AH97" s="1322">
        <f>IF(ISERROR(VLOOKUP(VLOOKUP($A97, 'E4 TB Allocation Details'!$A$18:$L$214, MATCH("Customer ID", 'E4 TB Allocation Details'!$A$18:$L$18, 0),FALSE), 'E2 Allocators'!$B$15:$W$358, MATCH('O5 Details by Class &amp; Accounts'!AH$18, 'E2 Allocators'!$B$15:$W$15, 0),FALSE)*$G97), 0, VLOOKUP(VLOOKUP($A97, 'E4 TB Allocation Details'!$A$18:$L$214, MATCH("Customer ID", 'E4 TB Allocation Details'!$A$18:$L$18, 0),FALSE), 'E2 Allocators'!$B$15:$W$358, MATCH('O5 Details by Class &amp; Accounts'!AH$18, 'E2 Allocators'!$B$15:$W$15, 0),FALSE)*$G97)</f>
        <v>0</v>
      </c>
      <c r="AI97" s="1322">
        <f>IF(ISERROR(VLOOKUP(VLOOKUP($A97, 'E4 TB Allocation Details'!$A$18:$L$214, MATCH("Customer ID", 'E4 TB Allocation Details'!$A$18:$L$18, 0),FALSE), 'E2 Allocators'!$B$15:$W$358, MATCH('O5 Details by Class &amp; Accounts'!AI$18, 'E2 Allocators'!$B$15:$W$15, 0),FALSE)*$G97), 0, VLOOKUP(VLOOKUP($A97, 'E4 TB Allocation Details'!$A$18:$L$214, MATCH("Customer ID", 'E4 TB Allocation Details'!$A$18:$L$18, 0),FALSE), 'E2 Allocators'!$B$15:$W$358, MATCH('O5 Details by Class &amp; Accounts'!AI$18, 'E2 Allocators'!$B$15:$W$15, 0),FALSE)*$G97)</f>
        <v>0</v>
      </c>
      <c r="AJ97" s="1322">
        <f>IF(ISERROR(VLOOKUP(VLOOKUP($A97, 'E4 TB Allocation Details'!$A$18:$L$214, MATCH("Customer ID", 'E4 TB Allocation Details'!$A$18:$L$18, 0),FALSE), 'E2 Allocators'!$B$15:$W$358, MATCH('O5 Details by Class &amp; Accounts'!AJ$18, 'E2 Allocators'!$B$15:$W$15, 0),FALSE)*$G97), 0, VLOOKUP(VLOOKUP($A97, 'E4 TB Allocation Details'!$A$18:$L$214, MATCH("Customer ID", 'E4 TB Allocation Details'!$A$18:$L$18, 0),FALSE), 'E2 Allocators'!$B$15:$W$358, MATCH('O5 Details by Class &amp; Accounts'!AJ$18, 'E2 Allocators'!$B$15:$W$15, 0),FALSE)*$G97)</f>
        <v>0</v>
      </c>
      <c r="AK97" s="1322">
        <f>IF(ISERROR(VLOOKUP(VLOOKUP($A97, 'E4 TB Allocation Details'!$A$18:$L$214, MATCH("Customer ID", 'E4 TB Allocation Details'!$A$18:$L$18, 0),FALSE), 'E2 Allocators'!$B$15:$W$358, MATCH('O5 Details by Class &amp; Accounts'!AK$18, 'E2 Allocators'!$B$15:$W$15, 0),FALSE)*$G97), 0, VLOOKUP(VLOOKUP($A97, 'E4 TB Allocation Details'!$A$18:$L$214, MATCH("Customer ID", 'E4 TB Allocation Details'!$A$18:$L$18, 0),FALSE), 'E2 Allocators'!$B$15:$W$358, MATCH('O5 Details by Class &amp; Accounts'!AK$18, 'E2 Allocators'!$B$15:$W$15, 0),FALSE)*$G97)</f>
        <v>0</v>
      </c>
      <c r="AL97" s="1322">
        <f>IF(ISERROR(VLOOKUP(VLOOKUP($A97, 'E4 TB Allocation Details'!$A$18:$L$214, MATCH("Customer ID", 'E4 TB Allocation Details'!$A$18:$L$18, 0),FALSE), 'E2 Allocators'!$B$15:$W$358, MATCH('O5 Details by Class &amp; Accounts'!AL$18, 'E2 Allocators'!$B$15:$W$15, 0),FALSE)*$G97), 0, VLOOKUP(VLOOKUP($A97, 'E4 TB Allocation Details'!$A$18:$L$214, MATCH("Customer ID", 'E4 TB Allocation Details'!$A$18:$L$18, 0),FALSE), 'E2 Allocators'!$B$15:$W$358, MATCH('O5 Details by Class &amp; Accounts'!AL$18, 'E2 Allocators'!$B$15:$W$15, 0),FALSE)*$G97)</f>
        <v>0</v>
      </c>
      <c r="AM97" s="1322">
        <f>IF(ISERROR(VLOOKUP(VLOOKUP($A97, 'E4 TB Allocation Details'!$A$18:$L$214, MATCH("Customer ID", 'E4 TB Allocation Details'!$A$18:$L$18, 0),FALSE), 'E2 Allocators'!$B$15:$W$358, MATCH('O5 Details by Class &amp; Accounts'!AM$18, 'E2 Allocators'!$B$15:$W$15, 0),FALSE)*$G97), 0, VLOOKUP(VLOOKUP($A97, 'E4 TB Allocation Details'!$A$18:$L$214, MATCH("Customer ID", 'E4 TB Allocation Details'!$A$18:$L$18, 0),FALSE), 'E2 Allocators'!$B$15:$W$358, MATCH('O5 Details by Class &amp; Accounts'!AM$18, 'E2 Allocators'!$B$15:$W$15, 0),FALSE)*$G97)</f>
        <v>0</v>
      </c>
      <c r="AN97" s="1322">
        <f>IF(ISERROR(VLOOKUP(VLOOKUP($A97, 'E4 TB Allocation Details'!$A$18:$L$214, MATCH("Customer ID", 'E4 TB Allocation Details'!$A$18:$L$18, 0),FALSE), 'E2 Allocators'!$B$15:$W$358, MATCH('O5 Details by Class &amp; Accounts'!AN$18, 'E2 Allocators'!$B$15:$W$15, 0),FALSE)*$G97), 0, VLOOKUP(VLOOKUP($A97, 'E4 TB Allocation Details'!$A$18:$L$214, MATCH("Customer ID", 'E4 TB Allocation Details'!$A$18:$L$18, 0),FALSE), 'E2 Allocators'!$B$15:$W$358, MATCH('O5 Details by Class &amp; Accounts'!AN$18, 'E2 Allocators'!$B$15:$W$15, 0),FALSE)*$G97)</f>
        <v>0</v>
      </c>
      <c r="AO97" s="1322">
        <f>IF(ISERROR(VLOOKUP(VLOOKUP($A97, 'E4 TB Allocation Details'!$A$18:$L$214, MATCH("Customer ID", 'E4 TB Allocation Details'!$A$18:$L$18, 0),FALSE), 'E2 Allocators'!$B$15:$W$358, MATCH('O5 Details by Class &amp; Accounts'!AO$18, 'E2 Allocators'!$B$15:$W$15, 0),FALSE)*$G97), 0, VLOOKUP(VLOOKUP($A97, 'E4 TB Allocation Details'!$A$18:$L$214, MATCH("Customer ID", 'E4 TB Allocation Details'!$A$18:$L$18, 0),FALSE), 'E2 Allocators'!$B$15:$W$358, MATCH('O5 Details by Class &amp; Accounts'!AO$18, 'E2 Allocators'!$B$15:$W$15, 0),FALSE)*$G97)</f>
        <v>0</v>
      </c>
      <c r="AP97" s="1322">
        <f>IF(ISERROR(VLOOKUP(VLOOKUP($A97, 'E4 TB Allocation Details'!$A$18:$L$214, MATCH("Customer ID", 'E4 TB Allocation Details'!$A$18:$L$18, 0),FALSE), 'E2 Allocators'!$B$15:$W$358, MATCH('O5 Details by Class &amp; Accounts'!AP$18, 'E2 Allocators'!$B$15:$W$15, 0),FALSE)*$G97), 0, VLOOKUP(VLOOKUP($A97, 'E4 TB Allocation Details'!$A$18:$L$214, MATCH("Customer ID", 'E4 TB Allocation Details'!$A$18:$L$18, 0),FALSE), 'E2 Allocators'!$B$15:$W$358, MATCH('O5 Details by Class &amp; Accounts'!AP$18, 'E2 Allocators'!$B$15:$W$15, 0),FALSE)*$G97)</f>
        <v>0</v>
      </c>
      <c r="AQ97" s="1322">
        <f>IF(ISERROR(VLOOKUP(VLOOKUP($A97, 'E4 TB Allocation Details'!$A$18:$L$214, MATCH("Customer ID", 'E4 TB Allocation Details'!$A$18:$L$18, 0),FALSE), 'E2 Allocators'!$B$15:$W$358, MATCH('O5 Details by Class &amp; Accounts'!AQ$18, 'E2 Allocators'!$B$15:$W$15, 0),FALSE)*$G97), 0, VLOOKUP(VLOOKUP($A97, 'E4 TB Allocation Details'!$A$18:$L$214, MATCH("Customer ID", 'E4 TB Allocation Details'!$A$18:$L$18, 0),FALSE), 'E2 Allocators'!$B$15:$W$358, MATCH('O5 Details by Class &amp; Accounts'!AQ$18, 'E2 Allocators'!$B$15:$W$15, 0),FALSE)*$G97)</f>
        <v>0</v>
      </c>
      <c r="AR97" s="1322">
        <f>IF(ISERROR(VLOOKUP(VLOOKUP($A97, 'E4 TB Allocation Details'!$A$18:$L$214, MATCH("Customer ID", 'E4 TB Allocation Details'!$A$18:$L$18, 0),FALSE), 'E2 Allocators'!$B$15:$W$358, MATCH('O5 Details by Class &amp; Accounts'!AR$18, 'E2 Allocators'!$B$15:$W$15, 0),FALSE)*$G97), 0, VLOOKUP(VLOOKUP($A97, 'E4 TB Allocation Details'!$A$18:$L$214, MATCH("Customer ID", 'E4 TB Allocation Details'!$A$18:$L$18, 0),FALSE), 'E2 Allocators'!$B$15:$W$358, MATCH('O5 Details by Class &amp; Accounts'!AR$18, 'E2 Allocators'!$B$15:$W$15, 0),FALSE)*$G97)</f>
        <v>0</v>
      </c>
      <c r="AS97" s="1322">
        <f>IF(ISERROR(VLOOKUP(VLOOKUP($A97, 'E4 TB Allocation Details'!$A$18:$L$214, MATCH("Customer ID", 'E4 TB Allocation Details'!$A$18:$L$18, 0),FALSE), 'E2 Allocators'!$B$15:$W$358, MATCH('O5 Details by Class &amp; Accounts'!AS$18, 'E2 Allocators'!$B$15:$W$15, 0),FALSE)*$G97), 0, VLOOKUP(VLOOKUP($A97, 'E4 TB Allocation Details'!$A$18:$L$214, MATCH("Customer ID", 'E4 TB Allocation Details'!$A$18:$L$18, 0),FALSE), 'E2 Allocators'!$B$15:$W$358, MATCH('O5 Details by Class &amp; Accounts'!AS$18, 'E2 Allocators'!$B$15:$W$15, 0),FALSE)*$G97)</f>
        <v>0</v>
      </c>
      <c r="AT97" s="1322">
        <f>IF(ISERROR(VLOOKUP(VLOOKUP($A97, 'E4 TB Allocation Details'!$A$18:$L$214, MATCH("Customer ID", 'E4 TB Allocation Details'!$A$18:$L$18, 0),FALSE), 'E2 Allocators'!$B$15:$W$358, MATCH('O5 Details by Class &amp; Accounts'!AT$18, 'E2 Allocators'!$B$15:$W$15, 0),FALSE)*$G97), 0, VLOOKUP(VLOOKUP($A97, 'E4 TB Allocation Details'!$A$18:$L$214, MATCH("Customer ID", 'E4 TB Allocation Details'!$A$18:$L$18, 0),FALSE), 'E2 Allocators'!$B$15:$W$358, MATCH('O5 Details by Class &amp; Accounts'!AT$18, 'E2 Allocators'!$B$15:$W$15, 0),FALSE)*$G97)</f>
        <v>0</v>
      </c>
      <c r="AU97" s="1322">
        <f>IF(ISERROR(VLOOKUP(VLOOKUP($A97, 'E4 TB Allocation Details'!$A$18:$L$214, MATCH("Customer ID", 'E4 TB Allocation Details'!$A$18:$L$18, 0),FALSE), 'E2 Allocators'!$B$15:$W$358, MATCH('O5 Details by Class &amp; Accounts'!AU$18, 'E2 Allocators'!$B$15:$W$15, 0),FALSE)*$G97), 0, VLOOKUP(VLOOKUP($A97, 'E4 TB Allocation Details'!$A$18:$L$214, MATCH("Customer ID", 'E4 TB Allocation Details'!$A$18:$L$18, 0),FALSE), 'E2 Allocators'!$B$15:$W$358, MATCH('O5 Details by Class &amp; Accounts'!AU$18, 'E2 Allocators'!$B$15:$W$15, 0),FALSE)*$G97)</f>
        <v>0</v>
      </c>
      <c r="AV97" s="1322">
        <f>IF(ISERROR(VLOOKUP(VLOOKUP($A97, 'E4 TB Allocation Details'!$A$18:$L$214, MATCH("Customer ID", 'E4 TB Allocation Details'!$A$18:$L$18, 0),FALSE), 'E2 Allocators'!$B$15:$W$358, MATCH('O5 Details by Class &amp; Accounts'!AV$18, 'E2 Allocators'!$B$15:$W$15, 0),FALSE)*$G97), 0, VLOOKUP(VLOOKUP($A97, 'E4 TB Allocation Details'!$A$18:$L$214, MATCH("Customer ID", 'E4 TB Allocation Details'!$A$18:$L$18, 0),FALSE), 'E2 Allocators'!$B$15:$W$358, MATCH('O5 Details by Class &amp; Accounts'!AV$18, 'E2 Allocators'!$B$15:$W$15, 0),FALSE)*$G97)</f>
        <v>0</v>
      </c>
      <c r="AW97" s="1322">
        <f>IF(ISERROR(VLOOKUP(VLOOKUP($A97, 'E4 TB Allocation Details'!$A$18:$L$214, MATCH("Customer ID", 'E4 TB Allocation Details'!$A$18:$L$18, 0),FALSE), 'E2 Allocators'!$B$15:$W$358, MATCH('O5 Details by Class &amp; Accounts'!AW$18, 'E2 Allocators'!$B$15:$W$15, 0),FALSE)*$G97), 0, VLOOKUP(VLOOKUP($A97, 'E4 TB Allocation Details'!$A$18:$L$214, MATCH("Customer ID", 'E4 TB Allocation Details'!$A$18:$L$18, 0),FALSE), 'E2 Allocators'!$B$15:$W$358, MATCH('O5 Details by Class &amp; Accounts'!AW$18, 'E2 Allocators'!$B$15:$W$15, 0),FALSE)*$G97)</f>
        <v>0</v>
      </c>
      <c r="AX97" s="1322">
        <f>SUM(AD97:AW97)</f>
        <v>0</v>
      </c>
      <c r="AY97" s="1322">
        <f>IF(ISERROR(VLOOKUP(VLOOKUP($A97, 'E4 TB Allocation Details'!$A$18:$L$214, MATCH("Misc ID", 'E4 TB Allocation Details'!$A$18:$L$18, 0),FALSE), 'E2 Allocators'!$B$15:$W$358, MATCH('O5 Details by Class &amp; Accounts'!AY$18, 'E2 Allocators'!$B$15:$W$15, 0),FALSE)*$E97), 0, VLOOKUP(VLOOKUP($A97, 'E4 TB Allocation Details'!$A$18:$L$214, MATCH("Misc ID", 'E4 TB Allocation Details'!$A$18:$L$18, 0),FALSE), 'E2 Allocators'!$B$15:$W$358, MATCH('O5 Details by Class &amp; Accounts'!AY$18, 'E2 Allocators'!$B$15:$W$15, 0),FALSE)*$E97)</f>
        <v>-21469.418040751869</v>
      </c>
      <c r="AZ97" s="1322">
        <f>IF(ISERROR(VLOOKUP(VLOOKUP($A97, 'E4 TB Allocation Details'!$A$18:$L$214, MATCH("Misc ID", 'E4 TB Allocation Details'!$A$18:$L$18, 0),FALSE), 'E2 Allocators'!$B$15:$W$358, MATCH('O5 Details by Class &amp; Accounts'!AZ$18, 'E2 Allocators'!$B$15:$W$15, 0),FALSE)*$E97), 0, VLOOKUP(VLOOKUP($A97, 'E4 TB Allocation Details'!$A$18:$L$214, MATCH("Misc ID", 'E4 TB Allocation Details'!$A$18:$L$18, 0),FALSE), 'E2 Allocators'!$B$15:$W$358, MATCH('O5 Details by Class &amp; Accounts'!AZ$18, 'E2 Allocators'!$B$15:$W$15, 0),FALSE)*$E97)</f>
        <v>-5465.8866306918426</v>
      </c>
      <c r="BA97" s="1322">
        <f>IF(ISERROR(VLOOKUP(VLOOKUP($A97, 'E4 TB Allocation Details'!$A$18:$L$214, MATCH("Misc ID", 'E4 TB Allocation Details'!$A$18:$L$18, 0),FALSE), 'E2 Allocators'!$B$15:$W$358, MATCH('O5 Details by Class &amp; Accounts'!BA$18, 'E2 Allocators'!$B$15:$W$15, 0),FALSE)*$E97), 0, VLOOKUP(VLOOKUP($A97, 'E4 TB Allocation Details'!$A$18:$L$214, MATCH("Misc ID", 'E4 TB Allocation Details'!$A$18:$L$18, 0),FALSE), 'E2 Allocators'!$B$15:$W$358, MATCH('O5 Details by Class &amp; Accounts'!BA$18, 'E2 Allocators'!$B$15:$W$15, 0),FALSE)*$E97)</f>
        <v>-3719.9918488159592</v>
      </c>
      <c r="BB97" s="1322">
        <f>IF(ISERROR(VLOOKUP(VLOOKUP($A97, 'E4 TB Allocation Details'!$A$18:$L$214, MATCH("Misc ID", 'E4 TB Allocation Details'!$A$18:$L$18, 0),FALSE), 'E2 Allocators'!$B$15:$W$358, MATCH('O5 Details by Class &amp; Accounts'!BB$18, 'E2 Allocators'!$B$15:$W$15, 0),FALSE)*$E97), 0, VLOOKUP(VLOOKUP($A97, 'E4 TB Allocation Details'!$A$18:$L$214, MATCH("Misc ID", 'E4 TB Allocation Details'!$A$18:$L$18, 0),FALSE), 'E2 Allocators'!$B$15:$W$358, MATCH('O5 Details by Class &amp; Accounts'!BB$18, 'E2 Allocators'!$B$15:$W$15, 0),FALSE)*$E97)</f>
        <v>0</v>
      </c>
      <c r="BC97" s="1322">
        <f>IF(ISERROR(VLOOKUP(VLOOKUP($A97, 'E4 TB Allocation Details'!$A$18:$L$214, MATCH("Misc ID", 'E4 TB Allocation Details'!$A$18:$L$18, 0),FALSE), 'E2 Allocators'!$B$15:$W$358, MATCH('O5 Details by Class &amp; Accounts'!BC$18, 'E2 Allocators'!$B$15:$W$15, 0),FALSE)*$E97), 0, VLOOKUP(VLOOKUP($A97, 'E4 TB Allocation Details'!$A$18:$L$214, MATCH("Misc ID", 'E4 TB Allocation Details'!$A$18:$L$18, 0),FALSE), 'E2 Allocators'!$B$15:$W$358, MATCH('O5 Details by Class &amp; Accounts'!BC$18, 'E2 Allocators'!$B$15:$W$15, 0),FALSE)*$E97)</f>
        <v>0</v>
      </c>
      <c r="BD97" s="1322">
        <f>IF(ISERROR(VLOOKUP(VLOOKUP($A97, 'E4 TB Allocation Details'!$A$18:$L$214, MATCH("Misc ID", 'E4 TB Allocation Details'!$A$18:$L$18, 0),FALSE), 'E2 Allocators'!$B$15:$W$358, MATCH('O5 Details by Class &amp; Accounts'!BD$18, 'E2 Allocators'!$B$15:$W$15, 0),FALSE)*$E97), 0, VLOOKUP(VLOOKUP($A97, 'E4 TB Allocation Details'!$A$18:$L$214, MATCH("Misc ID", 'E4 TB Allocation Details'!$A$18:$L$18, 0),FALSE), 'E2 Allocators'!$B$15:$W$358, MATCH('O5 Details by Class &amp; Accounts'!BD$18, 'E2 Allocators'!$B$15:$W$15, 0),FALSE)*$E97)</f>
        <v>-535.11441456096043</v>
      </c>
      <c r="BE97" s="1322">
        <f>IF(ISERROR(VLOOKUP(VLOOKUP($A97, 'E4 TB Allocation Details'!$A$18:$L$214, MATCH("Misc ID", 'E4 TB Allocation Details'!$A$18:$L$18, 0),FALSE), 'E2 Allocators'!$B$15:$W$358, MATCH('O5 Details by Class &amp; Accounts'!BE$18, 'E2 Allocators'!$B$15:$W$15, 0),FALSE)*$E97), 0, VLOOKUP(VLOOKUP($A97, 'E4 TB Allocation Details'!$A$18:$L$214, MATCH("Misc ID", 'E4 TB Allocation Details'!$A$18:$L$18, 0),FALSE), 'E2 Allocators'!$B$15:$W$358, MATCH('O5 Details by Class &amp; Accounts'!BE$18, 'E2 Allocators'!$B$15:$W$15, 0),FALSE)*$E97)</f>
        <v>-1093.958781626563</v>
      </c>
      <c r="BF97" s="1322">
        <f>IF(ISERROR(VLOOKUP(VLOOKUP($A97, 'E4 TB Allocation Details'!$A$18:$L$214, MATCH("Misc ID", 'E4 TB Allocation Details'!$A$18:$L$18, 0),FALSE), 'E2 Allocators'!$B$15:$W$358, MATCH('O5 Details by Class &amp; Accounts'!BF$18, 'E2 Allocators'!$B$15:$W$15, 0),FALSE)*$E97), 0, VLOOKUP(VLOOKUP($A97, 'E4 TB Allocation Details'!$A$18:$L$214, MATCH("Misc ID", 'E4 TB Allocation Details'!$A$18:$L$18, 0),FALSE), 'E2 Allocators'!$B$15:$W$358, MATCH('O5 Details by Class &amp; Accounts'!BF$18, 'E2 Allocators'!$B$15:$W$15, 0),FALSE)*$E97)</f>
        <v>0</v>
      </c>
      <c r="BG97" s="1322">
        <f>IF(ISERROR(VLOOKUP(VLOOKUP($A97, 'E4 TB Allocation Details'!$A$18:$L$214, MATCH("Misc ID", 'E4 TB Allocation Details'!$A$18:$L$18, 0),FALSE), 'E2 Allocators'!$B$15:$W$358, MATCH('O5 Details by Class &amp; Accounts'!BG$18, 'E2 Allocators'!$B$15:$W$15, 0),FALSE)*$E97), 0, VLOOKUP(VLOOKUP($A97, 'E4 TB Allocation Details'!$A$18:$L$214, MATCH("Misc ID", 'E4 TB Allocation Details'!$A$18:$L$18, 0),FALSE), 'E2 Allocators'!$B$15:$W$358, MATCH('O5 Details by Class &amp; Accounts'!BG$18, 'E2 Allocators'!$B$15:$W$15, 0),FALSE)*$E97)</f>
        <v>-47.621052783571372</v>
      </c>
      <c r="BH97" s="1322">
        <f>IF(ISERROR(VLOOKUP(VLOOKUP($A97, 'E4 TB Allocation Details'!$A$18:$L$214, MATCH("Misc ID", 'E4 TB Allocation Details'!$A$18:$L$18, 0),FALSE), 'E2 Allocators'!$B$15:$W$358, MATCH('O5 Details by Class &amp; Accounts'!BH$18, 'E2 Allocators'!$B$15:$W$15, 0),FALSE)*$E97), 0, VLOOKUP(VLOOKUP($A97, 'E4 TB Allocation Details'!$A$18:$L$214, MATCH("Misc ID", 'E4 TB Allocation Details'!$A$18:$L$18, 0),FALSE), 'E2 Allocators'!$B$15:$W$358, MATCH('O5 Details by Class &amp; Accounts'!BH$18, 'E2 Allocators'!$B$15:$W$15, 0),FALSE)*$E97)</f>
        <v>0</v>
      </c>
      <c r="BI97" s="1322">
        <f>IF(ISERROR(VLOOKUP(VLOOKUP($A97, 'E4 TB Allocation Details'!$A$18:$L$214, MATCH("Misc ID", 'E4 TB Allocation Details'!$A$18:$L$18, 0),FALSE), 'E2 Allocators'!$B$15:$W$358, MATCH('O5 Details by Class &amp; Accounts'!BI$18, 'E2 Allocators'!$B$15:$W$15, 0),FALSE)*$E97), 0, VLOOKUP(VLOOKUP($A97, 'E4 TB Allocation Details'!$A$18:$L$214, MATCH("Misc ID", 'E4 TB Allocation Details'!$A$18:$L$18, 0),FALSE), 'E2 Allocators'!$B$15:$W$358, MATCH('O5 Details by Class &amp; Accounts'!BI$18, 'E2 Allocators'!$B$15:$W$15, 0),FALSE)*$E97)</f>
        <v>0</v>
      </c>
      <c r="BJ97" s="1322">
        <f>IF(ISERROR(VLOOKUP(VLOOKUP($A97, 'E4 TB Allocation Details'!$A$18:$L$214, MATCH("Misc ID", 'E4 TB Allocation Details'!$A$18:$L$18, 0),FALSE), 'E2 Allocators'!$B$15:$W$358, MATCH('O5 Details by Class &amp; Accounts'!BJ$18, 'E2 Allocators'!$B$15:$W$15, 0),FALSE)*$E97), 0, VLOOKUP(VLOOKUP($A97, 'E4 TB Allocation Details'!$A$18:$L$214, MATCH("Misc ID", 'E4 TB Allocation Details'!$A$18:$L$18, 0),FALSE), 'E2 Allocators'!$B$15:$W$358, MATCH('O5 Details by Class &amp; Accounts'!BJ$18, 'E2 Allocators'!$B$15:$W$15, 0),FALSE)*$E97)</f>
        <v>0</v>
      </c>
      <c r="BK97" s="1322">
        <f>IF(ISERROR(VLOOKUP(VLOOKUP($A97, 'E4 TB Allocation Details'!$A$18:$L$214, MATCH("Misc ID", 'E4 TB Allocation Details'!$A$18:$L$18, 0),FALSE), 'E2 Allocators'!$B$15:$W$358, MATCH('O5 Details by Class &amp; Accounts'!BK$18, 'E2 Allocators'!$B$15:$W$15, 0),FALSE)*$E97), 0, VLOOKUP(VLOOKUP($A97, 'E4 TB Allocation Details'!$A$18:$L$214, MATCH("Misc ID", 'E4 TB Allocation Details'!$A$18:$L$18, 0),FALSE), 'E2 Allocators'!$B$15:$W$358, MATCH('O5 Details by Class &amp; Accounts'!BK$18, 'E2 Allocators'!$B$15:$W$15, 0),FALSE)*$E97)</f>
        <v>0</v>
      </c>
      <c r="BL97" s="1322">
        <f>IF(ISERROR(VLOOKUP(VLOOKUP($A97, 'E4 TB Allocation Details'!$A$18:$L$214, MATCH("Misc ID", 'E4 TB Allocation Details'!$A$18:$L$18, 0),FALSE), 'E2 Allocators'!$B$15:$W$358, MATCH('O5 Details by Class &amp; Accounts'!BL$18, 'E2 Allocators'!$B$15:$W$15, 0),FALSE)*$E97), 0, VLOOKUP(VLOOKUP($A97, 'E4 TB Allocation Details'!$A$18:$L$214, MATCH("Misc ID", 'E4 TB Allocation Details'!$A$18:$L$18, 0),FALSE), 'E2 Allocators'!$B$15:$W$358, MATCH('O5 Details by Class &amp; Accounts'!BL$18, 'E2 Allocators'!$B$15:$W$15, 0),FALSE)*$E97)</f>
        <v>0</v>
      </c>
      <c r="BM97" s="1322">
        <f>IF(ISERROR(VLOOKUP(VLOOKUP($A97, 'E4 TB Allocation Details'!$A$18:$L$214, MATCH("Misc ID", 'E4 TB Allocation Details'!$A$18:$L$18, 0),FALSE), 'E2 Allocators'!$B$15:$W$358, MATCH('O5 Details by Class &amp; Accounts'!BM$18, 'E2 Allocators'!$B$15:$W$15, 0),FALSE)*$E97), 0, VLOOKUP(VLOOKUP($A97, 'E4 TB Allocation Details'!$A$18:$L$214, MATCH("Misc ID", 'E4 TB Allocation Details'!$A$18:$L$18, 0),FALSE), 'E2 Allocators'!$B$15:$W$358, MATCH('O5 Details by Class &amp; Accounts'!BM$18, 'E2 Allocators'!$B$15:$W$15, 0),FALSE)*$E97)</f>
        <v>0</v>
      </c>
      <c r="BN97" s="1322">
        <f>IF(ISERROR(VLOOKUP(VLOOKUP($A97, 'E4 TB Allocation Details'!$A$18:$L$214, MATCH("Misc ID", 'E4 TB Allocation Details'!$A$18:$L$18, 0),FALSE), 'E2 Allocators'!$B$15:$W$358, MATCH('O5 Details by Class &amp; Accounts'!BN$18, 'E2 Allocators'!$B$15:$W$15, 0),FALSE)*$E97), 0, VLOOKUP(VLOOKUP($A97, 'E4 TB Allocation Details'!$A$18:$L$214, MATCH("Misc ID", 'E4 TB Allocation Details'!$A$18:$L$18, 0),FALSE), 'E2 Allocators'!$B$15:$W$358, MATCH('O5 Details by Class &amp; Accounts'!BN$18, 'E2 Allocators'!$B$15:$W$15, 0),FALSE)*$E97)</f>
        <v>0</v>
      </c>
      <c r="BO97" s="1322">
        <f>IF(ISERROR(VLOOKUP(VLOOKUP($A97, 'E4 TB Allocation Details'!$A$18:$L$214, MATCH("Misc ID", 'E4 TB Allocation Details'!$A$18:$L$18, 0),FALSE), 'E2 Allocators'!$B$15:$W$358, MATCH('O5 Details by Class &amp; Accounts'!BO$18, 'E2 Allocators'!$B$15:$W$15, 0),FALSE)*$E97), 0, VLOOKUP(VLOOKUP($A97, 'E4 TB Allocation Details'!$A$18:$L$214, MATCH("Misc ID", 'E4 TB Allocation Details'!$A$18:$L$18, 0),FALSE), 'E2 Allocators'!$B$15:$W$358, MATCH('O5 Details by Class &amp; Accounts'!BO$18, 'E2 Allocators'!$B$15:$W$15, 0),FALSE)*$E97)</f>
        <v>0</v>
      </c>
      <c r="BP97" s="1322">
        <f>IF(ISERROR(VLOOKUP(VLOOKUP($A97, 'E4 TB Allocation Details'!$A$18:$L$214, MATCH("Misc ID", 'E4 TB Allocation Details'!$A$18:$L$18, 0),FALSE), 'E2 Allocators'!$B$15:$W$358, MATCH('O5 Details by Class &amp; Accounts'!BP$18, 'E2 Allocators'!$B$15:$W$15, 0),FALSE)*$E97), 0, VLOOKUP(VLOOKUP($A97, 'E4 TB Allocation Details'!$A$18:$L$214, MATCH("Misc ID", 'E4 TB Allocation Details'!$A$18:$L$18, 0),FALSE), 'E2 Allocators'!$B$15:$W$358, MATCH('O5 Details by Class &amp; Accounts'!BP$18, 'E2 Allocators'!$B$15:$W$15, 0),FALSE)*$E97)</f>
        <v>0</v>
      </c>
      <c r="BQ97" s="1322">
        <f>IF(ISERROR(VLOOKUP(VLOOKUP($A97, 'E4 TB Allocation Details'!$A$18:$L$214, MATCH("Misc ID", 'E4 TB Allocation Details'!$A$18:$L$18, 0),FALSE), 'E2 Allocators'!$B$15:$W$358, MATCH('O5 Details by Class &amp; Accounts'!BQ$18, 'E2 Allocators'!$B$15:$W$15, 0),FALSE)*$E97), 0, VLOOKUP(VLOOKUP($A97, 'E4 TB Allocation Details'!$A$18:$L$214, MATCH("Misc ID", 'E4 TB Allocation Details'!$A$18:$L$18, 0),FALSE), 'E2 Allocators'!$B$15:$W$358, MATCH('O5 Details by Class &amp; Accounts'!BQ$18, 'E2 Allocators'!$B$15:$W$15, 0),FALSE)*$E97)</f>
        <v>0</v>
      </c>
      <c r="BR97" s="1322">
        <f>IF(ISERROR(VLOOKUP(VLOOKUP($A97, 'E4 TB Allocation Details'!$A$18:$L$214, MATCH("Misc ID", 'E4 TB Allocation Details'!$A$18:$L$18, 0),FALSE), 'E2 Allocators'!$B$15:$W$358, MATCH('O5 Details by Class &amp; Accounts'!BR$18, 'E2 Allocators'!$B$15:$W$15, 0),FALSE)*$E97), 0, VLOOKUP(VLOOKUP($A97, 'E4 TB Allocation Details'!$A$18:$L$214, MATCH("Misc ID", 'E4 TB Allocation Details'!$A$18:$L$18, 0),FALSE), 'E2 Allocators'!$B$15:$W$358, MATCH('O5 Details by Class &amp; Accounts'!BR$18, 'E2 Allocators'!$B$15:$W$15, 0),FALSE)*$E97)</f>
        <v>0</v>
      </c>
      <c r="BS97" s="1322">
        <f>SUM(AY97:BR97)</f>
        <v>-32331.990769230768</v>
      </c>
      <c r="BT97" s="1322">
        <f>IF(ISERROR(VLOOKUP(VLOOKUP($A97, 'E4 TB Allocation Details'!$A$18:$L$214, MATCH("A &amp; G ID", 'E4 TB Allocation Details'!$A$18:$L$18, 0),FALSE), 'E2 Allocators'!$B$15:$W$358, MATCH('O5 Details by Class &amp; Accounts'!BT$18, 'E2 Allocators'!$B$15:$W$15, 0),FALSE)*$E97), 0, VLOOKUP(VLOOKUP($A97, 'E4 TB Allocation Details'!$A$18:$L$214, MATCH("A &amp; G ID", 'E4 TB Allocation Details'!$A$18:$L$18, 0),FALSE), 'E2 Allocators'!$B$15:$W$358, MATCH('O5 Details by Class &amp; Accounts'!BT$18, 'E2 Allocators'!$B$15:$W$15, 0),FALSE)*$E97)</f>
        <v>0</v>
      </c>
      <c r="BU97" s="1322">
        <f>IF(ISERROR(VLOOKUP(VLOOKUP($A97, 'E4 TB Allocation Details'!$A$18:$L$214, MATCH("A &amp; G ID", 'E4 TB Allocation Details'!$A$18:$L$18, 0),FALSE), 'E2 Allocators'!$B$15:$W$358, MATCH('O5 Details by Class &amp; Accounts'!BU$18, 'E2 Allocators'!$B$15:$W$15, 0),FALSE)*$E97), 0, VLOOKUP(VLOOKUP($A97, 'E4 TB Allocation Details'!$A$18:$L$214, MATCH("A &amp; G ID", 'E4 TB Allocation Details'!$A$18:$L$18, 0),FALSE), 'E2 Allocators'!$B$15:$W$358, MATCH('O5 Details by Class &amp; Accounts'!BU$18, 'E2 Allocators'!$B$15:$W$15, 0),FALSE)*$E97)</f>
        <v>0</v>
      </c>
      <c r="BV97" s="1322">
        <f>IF(ISERROR(VLOOKUP(VLOOKUP($A97, 'E4 TB Allocation Details'!$A$18:$L$214, MATCH("A &amp; G ID", 'E4 TB Allocation Details'!$A$18:$L$18, 0),FALSE), 'E2 Allocators'!$B$15:$W$358, MATCH('O5 Details by Class &amp; Accounts'!BV$18, 'E2 Allocators'!$B$15:$W$15, 0),FALSE)*$E97), 0, VLOOKUP(VLOOKUP($A97, 'E4 TB Allocation Details'!$A$18:$L$214, MATCH("A &amp; G ID", 'E4 TB Allocation Details'!$A$18:$L$18, 0),FALSE), 'E2 Allocators'!$B$15:$W$358, MATCH('O5 Details by Class &amp; Accounts'!BV$18, 'E2 Allocators'!$B$15:$W$15, 0),FALSE)*$E97)</f>
        <v>0</v>
      </c>
      <c r="BW97" s="1322">
        <f>IF(ISERROR(VLOOKUP(VLOOKUP($A97, 'E4 TB Allocation Details'!$A$18:$L$214, MATCH("A &amp; G ID", 'E4 TB Allocation Details'!$A$18:$L$18, 0),FALSE), 'E2 Allocators'!$B$15:$W$358, MATCH('O5 Details by Class &amp; Accounts'!BW$18, 'E2 Allocators'!$B$15:$W$15, 0),FALSE)*$E97), 0, VLOOKUP(VLOOKUP($A97, 'E4 TB Allocation Details'!$A$18:$L$214, MATCH("A &amp; G ID", 'E4 TB Allocation Details'!$A$18:$L$18, 0),FALSE), 'E2 Allocators'!$B$15:$W$358, MATCH('O5 Details by Class &amp; Accounts'!BW$18, 'E2 Allocators'!$B$15:$W$15, 0),FALSE)*$E97)</f>
        <v>0</v>
      </c>
      <c r="BX97" s="1322">
        <f>IF(ISERROR(VLOOKUP(VLOOKUP($A97, 'E4 TB Allocation Details'!$A$18:$L$214, MATCH("A &amp; G ID", 'E4 TB Allocation Details'!$A$18:$L$18, 0),FALSE), 'E2 Allocators'!$B$15:$W$358, MATCH('O5 Details by Class &amp; Accounts'!BX$18, 'E2 Allocators'!$B$15:$W$15, 0),FALSE)*$E97), 0, VLOOKUP(VLOOKUP($A97, 'E4 TB Allocation Details'!$A$18:$L$214, MATCH("A &amp; G ID", 'E4 TB Allocation Details'!$A$18:$L$18, 0),FALSE), 'E2 Allocators'!$B$15:$W$358, MATCH('O5 Details by Class &amp; Accounts'!BX$18, 'E2 Allocators'!$B$15:$W$15, 0),FALSE)*$E97)</f>
        <v>0</v>
      </c>
      <c r="BY97" s="1322">
        <f>IF(ISERROR(VLOOKUP(VLOOKUP($A97, 'E4 TB Allocation Details'!$A$18:$L$214, MATCH("A &amp; G ID", 'E4 TB Allocation Details'!$A$18:$L$18, 0),FALSE), 'E2 Allocators'!$B$15:$W$358, MATCH('O5 Details by Class &amp; Accounts'!BY$18, 'E2 Allocators'!$B$15:$W$15, 0),FALSE)*$E97), 0, VLOOKUP(VLOOKUP($A97, 'E4 TB Allocation Details'!$A$18:$L$214, MATCH("A &amp; G ID", 'E4 TB Allocation Details'!$A$18:$L$18, 0),FALSE), 'E2 Allocators'!$B$15:$W$358, MATCH('O5 Details by Class &amp; Accounts'!BY$18, 'E2 Allocators'!$B$15:$W$15, 0),FALSE)*$E97)</f>
        <v>0</v>
      </c>
      <c r="BZ97" s="1322">
        <f>IF(ISERROR(VLOOKUP(VLOOKUP($A97, 'E4 TB Allocation Details'!$A$18:$L$214, MATCH("A &amp; G ID", 'E4 TB Allocation Details'!$A$18:$L$18, 0),FALSE), 'E2 Allocators'!$B$15:$W$358, MATCH('O5 Details by Class &amp; Accounts'!BZ$18, 'E2 Allocators'!$B$15:$W$15, 0),FALSE)*$E97), 0, VLOOKUP(VLOOKUP($A97, 'E4 TB Allocation Details'!$A$18:$L$214, MATCH("A &amp; G ID", 'E4 TB Allocation Details'!$A$18:$L$18, 0),FALSE), 'E2 Allocators'!$B$15:$W$358, MATCH('O5 Details by Class &amp; Accounts'!BZ$18, 'E2 Allocators'!$B$15:$W$15, 0),FALSE)*$E97)</f>
        <v>0</v>
      </c>
      <c r="CA97" s="1322">
        <f>IF(ISERROR(VLOOKUP(VLOOKUP($A97, 'E4 TB Allocation Details'!$A$18:$L$214, MATCH("A &amp; G ID", 'E4 TB Allocation Details'!$A$18:$L$18, 0),FALSE), 'E2 Allocators'!$B$15:$W$358, MATCH('O5 Details by Class &amp; Accounts'!CA$18, 'E2 Allocators'!$B$15:$W$15, 0),FALSE)*$E97), 0, VLOOKUP(VLOOKUP($A97, 'E4 TB Allocation Details'!$A$18:$L$214, MATCH("A &amp; G ID", 'E4 TB Allocation Details'!$A$18:$L$18, 0),FALSE), 'E2 Allocators'!$B$15:$W$358, MATCH('O5 Details by Class &amp; Accounts'!CA$18, 'E2 Allocators'!$B$15:$W$15, 0),FALSE)*$E97)</f>
        <v>0</v>
      </c>
      <c r="CB97" s="1322">
        <f>IF(ISERROR(VLOOKUP(VLOOKUP($A97, 'E4 TB Allocation Details'!$A$18:$L$214, MATCH("A &amp; G ID", 'E4 TB Allocation Details'!$A$18:$L$18, 0),FALSE), 'E2 Allocators'!$B$15:$W$358, MATCH('O5 Details by Class &amp; Accounts'!CB$18, 'E2 Allocators'!$B$15:$W$15, 0),FALSE)*$E97), 0, VLOOKUP(VLOOKUP($A97, 'E4 TB Allocation Details'!$A$18:$L$214, MATCH("A &amp; G ID", 'E4 TB Allocation Details'!$A$18:$L$18, 0),FALSE), 'E2 Allocators'!$B$15:$W$358, MATCH('O5 Details by Class &amp; Accounts'!CB$18, 'E2 Allocators'!$B$15:$W$15, 0),FALSE)*$E97)</f>
        <v>0</v>
      </c>
      <c r="CC97" s="1322">
        <f>IF(ISERROR(VLOOKUP(VLOOKUP($A97, 'E4 TB Allocation Details'!$A$18:$L$214, MATCH("A &amp; G ID", 'E4 TB Allocation Details'!$A$18:$L$18, 0),FALSE), 'E2 Allocators'!$B$15:$W$358, MATCH('O5 Details by Class &amp; Accounts'!CC$18, 'E2 Allocators'!$B$15:$W$15, 0),FALSE)*$E97), 0, VLOOKUP(VLOOKUP($A97, 'E4 TB Allocation Details'!$A$18:$L$214, MATCH("A &amp; G ID", 'E4 TB Allocation Details'!$A$18:$L$18, 0),FALSE), 'E2 Allocators'!$B$15:$W$358, MATCH('O5 Details by Class &amp; Accounts'!CC$18, 'E2 Allocators'!$B$15:$W$15, 0),FALSE)*$E97)</f>
        <v>0</v>
      </c>
      <c r="CD97" s="1322">
        <f>IF(ISERROR(VLOOKUP(VLOOKUP($A97, 'E4 TB Allocation Details'!$A$18:$L$214, MATCH("A &amp; G ID", 'E4 TB Allocation Details'!$A$18:$L$18, 0),FALSE), 'E2 Allocators'!$B$15:$W$358, MATCH('O5 Details by Class &amp; Accounts'!CD$18, 'E2 Allocators'!$B$15:$W$15, 0),FALSE)*$E97), 0, VLOOKUP(VLOOKUP($A97, 'E4 TB Allocation Details'!$A$18:$L$214, MATCH("A &amp; G ID", 'E4 TB Allocation Details'!$A$18:$L$18, 0),FALSE), 'E2 Allocators'!$B$15:$W$358, MATCH('O5 Details by Class &amp; Accounts'!CD$18, 'E2 Allocators'!$B$15:$W$15, 0),FALSE)*$E97)</f>
        <v>0</v>
      </c>
      <c r="CE97" s="1322">
        <f>IF(ISERROR(VLOOKUP(VLOOKUP($A97, 'E4 TB Allocation Details'!$A$18:$L$214, MATCH("A &amp; G ID", 'E4 TB Allocation Details'!$A$18:$L$18, 0),FALSE), 'E2 Allocators'!$B$15:$W$358, MATCH('O5 Details by Class &amp; Accounts'!CE$18, 'E2 Allocators'!$B$15:$W$15, 0),FALSE)*$E97), 0, VLOOKUP(VLOOKUP($A97, 'E4 TB Allocation Details'!$A$18:$L$214, MATCH("A &amp; G ID", 'E4 TB Allocation Details'!$A$18:$L$18, 0),FALSE), 'E2 Allocators'!$B$15:$W$358, MATCH('O5 Details by Class &amp; Accounts'!CE$18, 'E2 Allocators'!$B$15:$W$15, 0),FALSE)*$E97)</f>
        <v>0</v>
      </c>
      <c r="CF97" s="1322">
        <f>IF(ISERROR(VLOOKUP(VLOOKUP($A97, 'E4 TB Allocation Details'!$A$18:$L$214, MATCH("A &amp; G ID", 'E4 TB Allocation Details'!$A$18:$L$18, 0),FALSE), 'E2 Allocators'!$B$15:$W$358, MATCH('O5 Details by Class &amp; Accounts'!CF$18, 'E2 Allocators'!$B$15:$W$15, 0),FALSE)*$E97), 0, VLOOKUP(VLOOKUP($A97, 'E4 TB Allocation Details'!$A$18:$L$214, MATCH("A &amp; G ID", 'E4 TB Allocation Details'!$A$18:$L$18, 0),FALSE), 'E2 Allocators'!$B$15:$W$358, MATCH('O5 Details by Class &amp; Accounts'!CF$18, 'E2 Allocators'!$B$15:$W$15, 0),FALSE)*$E97)</f>
        <v>0</v>
      </c>
      <c r="CG97" s="1322">
        <f>IF(ISERROR(VLOOKUP(VLOOKUP($A97, 'E4 TB Allocation Details'!$A$18:$L$214, MATCH("A &amp; G ID", 'E4 TB Allocation Details'!$A$18:$L$18, 0),FALSE), 'E2 Allocators'!$B$15:$W$358, MATCH('O5 Details by Class &amp; Accounts'!CG$18, 'E2 Allocators'!$B$15:$W$15, 0),FALSE)*$E97), 0, VLOOKUP(VLOOKUP($A97, 'E4 TB Allocation Details'!$A$18:$L$214, MATCH("A &amp; G ID", 'E4 TB Allocation Details'!$A$18:$L$18, 0),FALSE), 'E2 Allocators'!$B$15:$W$358, MATCH('O5 Details by Class &amp; Accounts'!CG$18, 'E2 Allocators'!$B$15:$W$15, 0),FALSE)*$E97)</f>
        <v>0</v>
      </c>
      <c r="CH97" s="1322">
        <f>IF(ISERROR(VLOOKUP(VLOOKUP($A97, 'E4 TB Allocation Details'!$A$18:$L$214, MATCH("A &amp; G ID", 'E4 TB Allocation Details'!$A$18:$L$18, 0),FALSE), 'E2 Allocators'!$B$15:$W$358, MATCH('O5 Details by Class &amp; Accounts'!CH$18, 'E2 Allocators'!$B$15:$W$15, 0),FALSE)*$E97), 0, VLOOKUP(VLOOKUP($A97, 'E4 TB Allocation Details'!$A$18:$L$214, MATCH("A &amp; G ID", 'E4 TB Allocation Details'!$A$18:$L$18, 0),FALSE), 'E2 Allocators'!$B$15:$W$358, MATCH('O5 Details by Class &amp; Accounts'!CH$18, 'E2 Allocators'!$B$15:$W$15, 0),FALSE)*$E97)</f>
        <v>0</v>
      </c>
      <c r="CI97" s="1322">
        <f>IF(ISERROR(VLOOKUP(VLOOKUP($A97, 'E4 TB Allocation Details'!$A$18:$L$214, MATCH("A &amp; G ID", 'E4 TB Allocation Details'!$A$18:$L$18, 0),FALSE), 'E2 Allocators'!$B$15:$W$358, MATCH('O5 Details by Class &amp; Accounts'!CI$18, 'E2 Allocators'!$B$15:$W$15, 0),FALSE)*$E97), 0, VLOOKUP(VLOOKUP($A97, 'E4 TB Allocation Details'!$A$18:$L$214, MATCH("A &amp; G ID", 'E4 TB Allocation Details'!$A$18:$L$18, 0),FALSE), 'E2 Allocators'!$B$15:$W$358, MATCH('O5 Details by Class &amp; Accounts'!CI$18, 'E2 Allocators'!$B$15:$W$15, 0),FALSE)*$E97)</f>
        <v>0</v>
      </c>
      <c r="CJ97" s="1322">
        <f>IF(ISERROR(VLOOKUP(VLOOKUP($A97, 'E4 TB Allocation Details'!$A$18:$L$214, MATCH("A &amp; G ID", 'E4 TB Allocation Details'!$A$18:$L$18, 0),FALSE), 'E2 Allocators'!$B$15:$W$358, MATCH('O5 Details by Class &amp; Accounts'!CJ$18, 'E2 Allocators'!$B$15:$W$15, 0),FALSE)*$E97), 0, VLOOKUP(VLOOKUP($A97, 'E4 TB Allocation Details'!$A$18:$L$214, MATCH("A &amp; G ID", 'E4 TB Allocation Details'!$A$18:$L$18, 0),FALSE), 'E2 Allocators'!$B$15:$W$358, MATCH('O5 Details by Class &amp; Accounts'!CJ$18, 'E2 Allocators'!$B$15:$W$15, 0),FALSE)*$E97)</f>
        <v>0</v>
      </c>
      <c r="CK97" s="1322">
        <f>IF(ISERROR(VLOOKUP(VLOOKUP($A97, 'E4 TB Allocation Details'!$A$18:$L$214, MATCH("A &amp; G ID", 'E4 TB Allocation Details'!$A$18:$L$18, 0),FALSE), 'E2 Allocators'!$B$15:$W$358, MATCH('O5 Details by Class &amp; Accounts'!CK$18, 'E2 Allocators'!$B$15:$W$15, 0),FALSE)*$E97), 0, VLOOKUP(VLOOKUP($A97, 'E4 TB Allocation Details'!$A$18:$L$214, MATCH("A &amp; G ID", 'E4 TB Allocation Details'!$A$18:$L$18, 0),FALSE), 'E2 Allocators'!$B$15:$W$358, MATCH('O5 Details by Class &amp; Accounts'!CK$18, 'E2 Allocators'!$B$15:$W$15, 0),FALSE)*$E97)</f>
        <v>0</v>
      </c>
      <c r="CL97" s="1322">
        <f>IF(ISERROR(VLOOKUP(VLOOKUP($A97, 'E4 TB Allocation Details'!$A$18:$L$214, MATCH("A &amp; G ID", 'E4 TB Allocation Details'!$A$18:$L$18, 0),FALSE), 'E2 Allocators'!$B$15:$W$358, MATCH('O5 Details by Class &amp; Accounts'!CL$18, 'E2 Allocators'!$B$15:$W$15, 0),FALSE)*$E97), 0, VLOOKUP(VLOOKUP($A97, 'E4 TB Allocation Details'!$A$18:$L$214, MATCH("A &amp; G ID", 'E4 TB Allocation Details'!$A$18:$L$18, 0),FALSE), 'E2 Allocators'!$B$15:$W$358, MATCH('O5 Details by Class &amp; Accounts'!CL$18, 'E2 Allocators'!$B$15:$W$15, 0),FALSE)*$E97)</f>
        <v>0</v>
      </c>
      <c r="CM97" s="1322">
        <f>IF(ISERROR(VLOOKUP(VLOOKUP($A97, 'E4 TB Allocation Details'!$A$18:$L$214, MATCH("A &amp; G ID", 'E4 TB Allocation Details'!$A$18:$L$18, 0),FALSE), 'E2 Allocators'!$B$15:$W$358, MATCH('O5 Details by Class &amp; Accounts'!CM$18, 'E2 Allocators'!$B$15:$W$15, 0),FALSE)*$E97), 0, VLOOKUP(VLOOKUP($A97, 'E4 TB Allocation Details'!$A$18:$L$214, MATCH("A &amp; G ID", 'E4 TB Allocation Details'!$A$18:$L$18, 0),FALSE), 'E2 Allocators'!$B$15:$W$358, MATCH('O5 Details by Class &amp; Accounts'!CM$18, 'E2 Allocators'!$B$15:$W$15, 0),FALSE)*$E97)</f>
        <v>0</v>
      </c>
      <c r="CN97" s="1322">
        <f>SUM(BT97:CM97)</f>
        <v>0</v>
      </c>
      <c r="CO97" s="1651">
        <f>+E97-AC97-AX97-BS97-CN97</f>
        <v>7.2759576141834259E-12</v>
      </c>
      <c r="CQ97" s="1899"/>
    </row>
    <row r="98" spans="1:95" s="64" customFormat="1" ht="12.75" x14ac:dyDescent="0.2">
      <c r="A98" s="1091">
        <v>4240</v>
      </c>
      <c r="B98" s="1092" t="s">
        <v>532</v>
      </c>
      <c r="C98" s="1648">
        <f>IF(ISERROR(VLOOKUP($A98,'I3 TB Data'!$A$19:$H$483,MATCH('O5 Details by Class &amp; Accounts'!$C$18, 'I3 TB Data'!$A$19:$H$19,0),0)), 0, VLOOKUP($A98,'I3 TB Data'!$A$19:$H$483,MATCH('O5 Details by Class &amp; Accounts'!$C$18,'I3 TB Data'!$A$19:$H$19,0),0))</f>
        <v>0</v>
      </c>
      <c r="D98" s="1649"/>
      <c r="E98" s="1648">
        <f t="shared" si="17"/>
        <v>0</v>
      </c>
      <c r="F98" s="1650">
        <f>IF(ISERROR(VLOOKUP($A98, 'E1 Categorization'!A33:E124, MATCH("Customer Component", 'E1 Categorization'!$A$33:$E$33,0), 0)), 0, IF(VLOOKUP($A98, 'E1 Categorization'!A33:E124, MATCH("Customer Component", 'E1 Categorization'!$A$33:$E$33,0), 0)=0, 'O5 Details by Class &amp; Accounts'!$E98, IF(AND(VLOOKUP($A98, 'E1 Categorization'!A33:E124, MATCH("Customer Component", 'E1 Categorization'!$A$33:$E$33,0), 0) &gt;0, VLOOKUP($A98, 'E1 Categorization'!A33:E124, MATCH("Customer Component", 'E1 Categorization'!$A$33:$E$33,0), 0)&lt;1), 'O5 Details by Class &amp; Accounts'!$E98*(1-VLOOKUP($A98, 'E1 Categorization'!A33:E124, MATCH("Customer Component", 'E1 Categorization'!$A$33:$E$33,0), 0)), 0)))</f>
        <v>0</v>
      </c>
      <c r="G98" s="1650">
        <f>IF(ISERROR(VLOOKUP($A98, 'E1 Categorization'!A33:E124, MATCH("Customer Component", 'E1 Categorization'!$A$33:$E$33,0), 0)),0, IF(VLOOKUP($A98, 'E1 Categorization'!A33:E124, MATCH("Customer Component", 'E1 Categorization'!$A$33:$E$33,0), 0)=0, 0, IF(AND(VLOOKUP($A98, 'E1 Categorization'!A33:E124, MATCH("Customer Component", 'E1 Categorization'!$A$33:$E$33,0), 0) &gt;0, VLOOKUP($A98, 'E1 Categorization'!A33:E124, MATCH("Customer Component", 'E1 Categorization'!$A$33:$E$33,0), 0)&lt;1), 'O5 Details by Class &amp; Accounts'!$E98*(VLOOKUP($A98, 'E1 Categorization'!A33:E124, MATCH("Customer Component", 'E1 Categorization'!$A$33:$E$33,0), 0)), 'O5 Details by Class &amp; Accounts'!$E98)))</f>
        <v>0</v>
      </c>
      <c r="H98" s="1322">
        <f t="shared" si="20"/>
        <v>0</v>
      </c>
      <c r="I98" s="1322">
        <f>IF(ISERROR(VLOOKUP(VLOOKUP($A98, 'E4 TB Allocation Details'!$A$18:$L$214, MATCH("Demand ID", 'E4 TB Allocation Details'!$A$18:$L$18, 0),FALSE), 'E2 Allocators'!$B$15:$W$358, MATCH('O5 Details by Class &amp; Accounts'!I$18, 'E2 Allocators'!$B$15:$W$15, 0),FALSE)*$F98), 0, VLOOKUP(VLOOKUP($A98, 'E4 TB Allocation Details'!$A$18:$L$214, MATCH("Demand ID", 'E4 TB Allocation Details'!$A$18:$L$18, 0),FALSE), 'E2 Allocators'!$B$15:$W$358, MATCH('O5 Details by Class &amp; Accounts'!I$18, 'E2 Allocators'!$B$15:$W$15, 0),FALSE)*$F98)</f>
        <v>0</v>
      </c>
      <c r="J98" s="1322">
        <f>IF(ISERROR(VLOOKUP(VLOOKUP($A98, 'E4 TB Allocation Details'!$A$18:$L$214, MATCH("Demand ID", 'E4 TB Allocation Details'!$A$18:$L$18, 0),FALSE), 'E2 Allocators'!$B$15:$W$358, MATCH('O5 Details by Class &amp; Accounts'!J$18, 'E2 Allocators'!$B$15:$W$15, 0),FALSE)*$F98), 0, VLOOKUP(VLOOKUP($A98, 'E4 TB Allocation Details'!$A$18:$L$214, MATCH("Demand ID", 'E4 TB Allocation Details'!$A$18:$L$18, 0),FALSE), 'E2 Allocators'!$B$15:$W$358, MATCH('O5 Details by Class &amp; Accounts'!J$18, 'E2 Allocators'!$B$15:$W$15, 0),FALSE)*$F98)</f>
        <v>0</v>
      </c>
      <c r="K98" s="1322">
        <f>IF(ISERROR(VLOOKUP(VLOOKUP($A98, 'E4 TB Allocation Details'!$A$18:$L$214, MATCH("Demand ID", 'E4 TB Allocation Details'!$A$18:$L$18, 0),FALSE), 'E2 Allocators'!$B$15:$W$358, MATCH('O5 Details by Class &amp; Accounts'!K$18, 'E2 Allocators'!$B$15:$W$15, 0),FALSE)*$F98), 0, VLOOKUP(VLOOKUP($A98, 'E4 TB Allocation Details'!$A$18:$L$214, MATCH("Demand ID", 'E4 TB Allocation Details'!$A$18:$L$18, 0),FALSE), 'E2 Allocators'!$B$15:$W$358, MATCH('O5 Details by Class &amp; Accounts'!K$18, 'E2 Allocators'!$B$15:$W$15, 0),FALSE)*$F98)</f>
        <v>0</v>
      </c>
      <c r="L98" s="1322">
        <f>IF(ISERROR(VLOOKUP(VLOOKUP($A98, 'E4 TB Allocation Details'!$A$18:$L$214, MATCH("Demand ID", 'E4 TB Allocation Details'!$A$18:$L$18, 0),FALSE), 'E2 Allocators'!$B$15:$W$358, MATCH('O5 Details by Class &amp; Accounts'!L$18, 'E2 Allocators'!$B$15:$W$15, 0),FALSE)*$F98), 0, VLOOKUP(VLOOKUP($A98, 'E4 TB Allocation Details'!$A$18:$L$214, MATCH("Demand ID", 'E4 TB Allocation Details'!$A$18:$L$18, 0),FALSE), 'E2 Allocators'!$B$15:$W$358, MATCH('O5 Details by Class &amp; Accounts'!L$18, 'E2 Allocators'!$B$15:$W$15, 0),FALSE)*$F98)</f>
        <v>0</v>
      </c>
      <c r="M98" s="1322"/>
      <c r="N98" s="1322"/>
      <c r="O98" s="1322"/>
      <c r="P98" s="1322"/>
      <c r="Q98" s="1322"/>
      <c r="R98" s="1322"/>
      <c r="S98" s="1322"/>
      <c r="T98" s="1322"/>
      <c r="U98" s="1322"/>
      <c r="V98" s="1322"/>
      <c r="W98" s="1322"/>
      <c r="X98" s="1322"/>
      <c r="Y98" s="1322"/>
      <c r="Z98" s="1322"/>
      <c r="AA98" s="1322"/>
      <c r="AB98" s="1322"/>
      <c r="AC98" s="1322">
        <f t="shared" si="21"/>
        <v>0</v>
      </c>
      <c r="AD98" s="1322">
        <f>IF(ISERROR(VLOOKUP(VLOOKUP($A98, 'E4 TB Allocation Details'!$A$18:$L$214, MATCH("Customer ID", 'E4 TB Allocation Details'!$A$18:$L$18, 0),FALSE), 'E2 Allocators'!$B$15:$W$358, MATCH('O5 Details by Class &amp; Accounts'!AD$18, 'E2 Allocators'!$B$15:$W$15, 0),FALSE)*$G98), 0, VLOOKUP(VLOOKUP($A98, 'E4 TB Allocation Details'!$A$18:$L$214, MATCH("Customer ID", 'E4 TB Allocation Details'!$A$18:$L$18, 0),FALSE), 'E2 Allocators'!$B$15:$W$358, MATCH('O5 Details by Class &amp; Accounts'!AD$18, 'E2 Allocators'!$B$15:$W$15, 0),FALSE)*$G98)</f>
        <v>0</v>
      </c>
      <c r="AE98" s="1322">
        <f>IF(ISERROR(VLOOKUP(VLOOKUP($A98, 'E4 TB Allocation Details'!$A$18:$L$214, MATCH("Customer ID", 'E4 TB Allocation Details'!$A$18:$L$18, 0),FALSE), 'E2 Allocators'!$B$15:$W$358, MATCH('O5 Details by Class &amp; Accounts'!AE$18, 'E2 Allocators'!$B$15:$W$15, 0),FALSE)*$G98), 0, VLOOKUP(VLOOKUP($A98, 'E4 TB Allocation Details'!$A$18:$L$214, MATCH("Customer ID", 'E4 TB Allocation Details'!$A$18:$L$18, 0),FALSE), 'E2 Allocators'!$B$15:$W$358, MATCH('O5 Details by Class &amp; Accounts'!AE$18, 'E2 Allocators'!$B$15:$W$15, 0),FALSE)*$G98)</f>
        <v>0</v>
      </c>
      <c r="AF98" s="1322">
        <f>IF(ISERROR(VLOOKUP(VLOOKUP($A98, 'E4 TB Allocation Details'!$A$18:$L$214, MATCH("Customer ID", 'E4 TB Allocation Details'!$A$18:$L$18, 0),FALSE), 'E2 Allocators'!$B$15:$W$358, MATCH('O5 Details by Class &amp; Accounts'!AF$18, 'E2 Allocators'!$B$15:$W$15, 0),FALSE)*$G98), 0, VLOOKUP(VLOOKUP($A98, 'E4 TB Allocation Details'!$A$18:$L$214, MATCH("Customer ID", 'E4 TB Allocation Details'!$A$18:$L$18, 0),FALSE), 'E2 Allocators'!$B$15:$W$358, MATCH('O5 Details by Class &amp; Accounts'!AF$18, 'E2 Allocators'!$B$15:$W$15, 0),FALSE)*$G98)</f>
        <v>0</v>
      </c>
      <c r="AG98" s="1322">
        <f>IF(ISERROR(VLOOKUP(VLOOKUP($A98, 'E4 TB Allocation Details'!$A$18:$L$214, MATCH("Customer ID", 'E4 TB Allocation Details'!$A$18:$L$18, 0),FALSE), 'E2 Allocators'!$B$15:$W$358, MATCH('O5 Details by Class &amp; Accounts'!AG$18, 'E2 Allocators'!$B$15:$W$15, 0),FALSE)*$G98), 0, VLOOKUP(VLOOKUP($A98, 'E4 TB Allocation Details'!$A$18:$L$214, MATCH("Customer ID", 'E4 TB Allocation Details'!$A$18:$L$18, 0),FALSE), 'E2 Allocators'!$B$15:$W$358, MATCH('O5 Details by Class &amp; Accounts'!AG$18, 'E2 Allocators'!$B$15:$W$15, 0),FALSE)*$G98)</f>
        <v>0</v>
      </c>
      <c r="AH98" s="1322">
        <f>IF(ISERROR(VLOOKUP(VLOOKUP($A98, 'E4 TB Allocation Details'!$A$18:$L$214, MATCH("Customer ID", 'E4 TB Allocation Details'!$A$18:$L$18, 0),FALSE), 'E2 Allocators'!$B$15:$W$358, MATCH('O5 Details by Class &amp; Accounts'!AH$18, 'E2 Allocators'!$B$15:$W$15, 0),FALSE)*$G98), 0, VLOOKUP(VLOOKUP($A98, 'E4 TB Allocation Details'!$A$18:$L$214, MATCH("Customer ID", 'E4 TB Allocation Details'!$A$18:$L$18, 0),FALSE), 'E2 Allocators'!$B$15:$W$358, MATCH('O5 Details by Class &amp; Accounts'!AH$18, 'E2 Allocators'!$B$15:$W$15, 0),FALSE)*$G98)</f>
        <v>0</v>
      </c>
      <c r="AI98" s="1322">
        <f>IF(ISERROR(VLOOKUP(VLOOKUP($A98, 'E4 TB Allocation Details'!$A$18:$L$214, MATCH("Customer ID", 'E4 TB Allocation Details'!$A$18:$L$18, 0),FALSE), 'E2 Allocators'!$B$15:$W$358, MATCH('O5 Details by Class &amp; Accounts'!AI$18, 'E2 Allocators'!$B$15:$W$15, 0),FALSE)*$G98), 0, VLOOKUP(VLOOKUP($A98, 'E4 TB Allocation Details'!$A$18:$L$214, MATCH("Customer ID", 'E4 TB Allocation Details'!$A$18:$L$18, 0),FALSE), 'E2 Allocators'!$B$15:$W$358, MATCH('O5 Details by Class &amp; Accounts'!AI$18, 'E2 Allocators'!$B$15:$W$15, 0),FALSE)*$G98)</f>
        <v>0</v>
      </c>
      <c r="AJ98" s="1322">
        <f>IF(ISERROR(VLOOKUP(VLOOKUP($A98, 'E4 TB Allocation Details'!$A$18:$L$214, MATCH("Customer ID", 'E4 TB Allocation Details'!$A$18:$L$18, 0),FALSE), 'E2 Allocators'!$B$15:$W$358, MATCH('O5 Details by Class &amp; Accounts'!AJ$18, 'E2 Allocators'!$B$15:$W$15, 0),FALSE)*$G98), 0, VLOOKUP(VLOOKUP($A98, 'E4 TB Allocation Details'!$A$18:$L$214, MATCH("Customer ID", 'E4 TB Allocation Details'!$A$18:$L$18, 0),FALSE), 'E2 Allocators'!$B$15:$W$358, MATCH('O5 Details by Class &amp; Accounts'!AJ$18, 'E2 Allocators'!$B$15:$W$15, 0),FALSE)*$G98)</f>
        <v>0</v>
      </c>
      <c r="AK98" s="1322">
        <f>IF(ISERROR(VLOOKUP(VLOOKUP($A98, 'E4 TB Allocation Details'!$A$18:$L$214, MATCH("Customer ID", 'E4 TB Allocation Details'!$A$18:$L$18, 0),FALSE), 'E2 Allocators'!$B$15:$W$358, MATCH('O5 Details by Class &amp; Accounts'!AK$18, 'E2 Allocators'!$B$15:$W$15, 0),FALSE)*$G98), 0, VLOOKUP(VLOOKUP($A98, 'E4 TB Allocation Details'!$A$18:$L$214, MATCH("Customer ID", 'E4 TB Allocation Details'!$A$18:$L$18, 0),FALSE), 'E2 Allocators'!$B$15:$W$358, MATCH('O5 Details by Class &amp; Accounts'!AK$18, 'E2 Allocators'!$B$15:$W$15, 0),FALSE)*$G98)</f>
        <v>0</v>
      </c>
      <c r="AL98" s="1322">
        <f>IF(ISERROR(VLOOKUP(VLOOKUP($A98, 'E4 TB Allocation Details'!$A$18:$L$214, MATCH("Customer ID", 'E4 TB Allocation Details'!$A$18:$L$18, 0),FALSE), 'E2 Allocators'!$B$15:$W$358, MATCH('O5 Details by Class &amp; Accounts'!AL$18, 'E2 Allocators'!$B$15:$W$15, 0),FALSE)*$G98), 0, VLOOKUP(VLOOKUP($A98, 'E4 TB Allocation Details'!$A$18:$L$214, MATCH("Customer ID", 'E4 TB Allocation Details'!$A$18:$L$18, 0),FALSE), 'E2 Allocators'!$B$15:$W$358, MATCH('O5 Details by Class &amp; Accounts'!AL$18, 'E2 Allocators'!$B$15:$W$15, 0),FALSE)*$G98)</f>
        <v>0</v>
      </c>
      <c r="AM98" s="1322">
        <f>IF(ISERROR(VLOOKUP(VLOOKUP($A98, 'E4 TB Allocation Details'!$A$18:$L$214, MATCH("Customer ID", 'E4 TB Allocation Details'!$A$18:$L$18, 0),FALSE), 'E2 Allocators'!$B$15:$W$358, MATCH('O5 Details by Class &amp; Accounts'!AM$18, 'E2 Allocators'!$B$15:$W$15, 0),FALSE)*$G98), 0, VLOOKUP(VLOOKUP($A98, 'E4 TB Allocation Details'!$A$18:$L$214, MATCH("Customer ID", 'E4 TB Allocation Details'!$A$18:$L$18, 0),FALSE), 'E2 Allocators'!$B$15:$W$358, MATCH('O5 Details by Class &amp; Accounts'!AM$18, 'E2 Allocators'!$B$15:$W$15, 0),FALSE)*$G98)</f>
        <v>0</v>
      </c>
      <c r="AN98" s="1322">
        <f>IF(ISERROR(VLOOKUP(VLOOKUP($A98, 'E4 TB Allocation Details'!$A$18:$L$214, MATCH("Customer ID", 'E4 TB Allocation Details'!$A$18:$L$18, 0),FALSE), 'E2 Allocators'!$B$15:$W$358, MATCH('O5 Details by Class &amp; Accounts'!AN$18, 'E2 Allocators'!$B$15:$W$15, 0),FALSE)*$G98), 0, VLOOKUP(VLOOKUP($A98, 'E4 TB Allocation Details'!$A$18:$L$214, MATCH("Customer ID", 'E4 TB Allocation Details'!$A$18:$L$18, 0),FALSE), 'E2 Allocators'!$B$15:$W$358, MATCH('O5 Details by Class &amp; Accounts'!AN$18, 'E2 Allocators'!$B$15:$W$15, 0),FALSE)*$G98)</f>
        <v>0</v>
      </c>
      <c r="AO98" s="1322">
        <f>IF(ISERROR(VLOOKUP(VLOOKUP($A98, 'E4 TB Allocation Details'!$A$18:$L$214, MATCH("Customer ID", 'E4 TB Allocation Details'!$A$18:$L$18, 0),FALSE), 'E2 Allocators'!$B$15:$W$358, MATCH('O5 Details by Class &amp; Accounts'!AO$18, 'E2 Allocators'!$B$15:$W$15, 0),FALSE)*$G98), 0, VLOOKUP(VLOOKUP($A98, 'E4 TB Allocation Details'!$A$18:$L$214, MATCH("Customer ID", 'E4 TB Allocation Details'!$A$18:$L$18, 0),FALSE), 'E2 Allocators'!$B$15:$W$358, MATCH('O5 Details by Class &amp; Accounts'!AO$18, 'E2 Allocators'!$B$15:$W$15, 0),FALSE)*$G98)</f>
        <v>0</v>
      </c>
      <c r="AP98" s="1322">
        <f>IF(ISERROR(VLOOKUP(VLOOKUP($A98, 'E4 TB Allocation Details'!$A$18:$L$214, MATCH("Customer ID", 'E4 TB Allocation Details'!$A$18:$L$18, 0),FALSE), 'E2 Allocators'!$B$15:$W$358, MATCH('O5 Details by Class &amp; Accounts'!AP$18, 'E2 Allocators'!$B$15:$W$15, 0),FALSE)*$G98), 0, VLOOKUP(VLOOKUP($A98, 'E4 TB Allocation Details'!$A$18:$L$214, MATCH("Customer ID", 'E4 TB Allocation Details'!$A$18:$L$18, 0),FALSE), 'E2 Allocators'!$B$15:$W$358, MATCH('O5 Details by Class &amp; Accounts'!AP$18, 'E2 Allocators'!$B$15:$W$15, 0),FALSE)*$G98)</f>
        <v>0</v>
      </c>
      <c r="AQ98" s="1322">
        <f>IF(ISERROR(VLOOKUP(VLOOKUP($A98, 'E4 TB Allocation Details'!$A$18:$L$214, MATCH("Customer ID", 'E4 TB Allocation Details'!$A$18:$L$18, 0),FALSE), 'E2 Allocators'!$B$15:$W$358, MATCH('O5 Details by Class &amp; Accounts'!AQ$18, 'E2 Allocators'!$B$15:$W$15, 0),FALSE)*$G98), 0, VLOOKUP(VLOOKUP($A98, 'E4 TB Allocation Details'!$A$18:$L$214, MATCH("Customer ID", 'E4 TB Allocation Details'!$A$18:$L$18, 0),FALSE), 'E2 Allocators'!$B$15:$W$358, MATCH('O5 Details by Class &amp; Accounts'!AQ$18, 'E2 Allocators'!$B$15:$W$15, 0),FALSE)*$G98)</f>
        <v>0</v>
      </c>
      <c r="AR98" s="1322">
        <f>IF(ISERROR(VLOOKUP(VLOOKUP($A98, 'E4 TB Allocation Details'!$A$18:$L$214, MATCH("Customer ID", 'E4 TB Allocation Details'!$A$18:$L$18, 0),FALSE), 'E2 Allocators'!$B$15:$W$358, MATCH('O5 Details by Class &amp; Accounts'!AR$18, 'E2 Allocators'!$B$15:$W$15, 0),FALSE)*$G98), 0, VLOOKUP(VLOOKUP($A98, 'E4 TB Allocation Details'!$A$18:$L$214, MATCH("Customer ID", 'E4 TB Allocation Details'!$A$18:$L$18, 0),FALSE), 'E2 Allocators'!$B$15:$W$358, MATCH('O5 Details by Class &amp; Accounts'!AR$18, 'E2 Allocators'!$B$15:$W$15, 0),FALSE)*$G98)</f>
        <v>0</v>
      </c>
      <c r="AS98" s="1322">
        <f>IF(ISERROR(VLOOKUP(VLOOKUP($A98, 'E4 TB Allocation Details'!$A$18:$L$214, MATCH("Customer ID", 'E4 TB Allocation Details'!$A$18:$L$18, 0),FALSE), 'E2 Allocators'!$B$15:$W$358, MATCH('O5 Details by Class &amp; Accounts'!AS$18, 'E2 Allocators'!$B$15:$W$15, 0),FALSE)*$G98), 0, VLOOKUP(VLOOKUP($A98, 'E4 TB Allocation Details'!$A$18:$L$214, MATCH("Customer ID", 'E4 TB Allocation Details'!$A$18:$L$18, 0),FALSE), 'E2 Allocators'!$B$15:$W$358, MATCH('O5 Details by Class &amp; Accounts'!AS$18, 'E2 Allocators'!$B$15:$W$15, 0),FALSE)*$G98)</f>
        <v>0</v>
      </c>
      <c r="AT98" s="1322">
        <f>IF(ISERROR(VLOOKUP(VLOOKUP($A98, 'E4 TB Allocation Details'!$A$18:$L$214, MATCH("Customer ID", 'E4 TB Allocation Details'!$A$18:$L$18, 0),FALSE), 'E2 Allocators'!$B$15:$W$358, MATCH('O5 Details by Class &amp; Accounts'!AT$18, 'E2 Allocators'!$B$15:$W$15, 0),FALSE)*$G98), 0, VLOOKUP(VLOOKUP($A98, 'E4 TB Allocation Details'!$A$18:$L$214, MATCH("Customer ID", 'E4 TB Allocation Details'!$A$18:$L$18, 0),FALSE), 'E2 Allocators'!$B$15:$W$358, MATCH('O5 Details by Class &amp; Accounts'!AT$18, 'E2 Allocators'!$B$15:$W$15, 0),FALSE)*$G98)</f>
        <v>0</v>
      </c>
      <c r="AU98" s="1322">
        <f>IF(ISERROR(VLOOKUP(VLOOKUP($A98, 'E4 TB Allocation Details'!$A$18:$L$214, MATCH("Customer ID", 'E4 TB Allocation Details'!$A$18:$L$18, 0),FALSE), 'E2 Allocators'!$B$15:$W$358, MATCH('O5 Details by Class &amp; Accounts'!AU$18, 'E2 Allocators'!$B$15:$W$15, 0),FALSE)*$G98), 0, VLOOKUP(VLOOKUP($A98, 'E4 TB Allocation Details'!$A$18:$L$214, MATCH("Customer ID", 'E4 TB Allocation Details'!$A$18:$L$18, 0),FALSE), 'E2 Allocators'!$B$15:$W$358, MATCH('O5 Details by Class &amp; Accounts'!AU$18, 'E2 Allocators'!$B$15:$W$15, 0),FALSE)*$G98)</f>
        <v>0</v>
      </c>
      <c r="AV98" s="1322">
        <f>IF(ISERROR(VLOOKUP(VLOOKUP($A98, 'E4 TB Allocation Details'!$A$18:$L$214, MATCH("Customer ID", 'E4 TB Allocation Details'!$A$18:$L$18, 0),FALSE), 'E2 Allocators'!$B$15:$W$358, MATCH('O5 Details by Class &amp; Accounts'!AV$18, 'E2 Allocators'!$B$15:$W$15, 0),FALSE)*$G98), 0, VLOOKUP(VLOOKUP($A98, 'E4 TB Allocation Details'!$A$18:$L$214, MATCH("Customer ID", 'E4 TB Allocation Details'!$A$18:$L$18, 0),FALSE), 'E2 Allocators'!$B$15:$W$358, MATCH('O5 Details by Class &amp; Accounts'!AV$18, 'E2 Allocators'!$B$15:$W$15, 0),FALSE)*$G98)</f>
        <v>0</v>
      </c>
      <c r="AW98" s="1322">
        <f>IF(ISERROR(VLOOKUP(VLOOKUP($A98, 'E4 TB Allocation Details'!$A$18:$L$214, MATCH("Customer ID", 'E4 TB Allocation Details'!$A$18:$L$18, 0),FALSE), 'E2 Allocators'!$B$15:$W$358, MATCH('O5 Details by Class &amp; Accounts'!AW$18, 'E2 Allocators'!$B$15:$W$15, 0),FALSE)*$G98), 0, VLOOKUP(VLOOKUP($A98, 'E4 TB Allocation Details'!$A$18:$L$214, MATCH("Customer ID", 'E4 TB Allocation Details'!$A$18:$L$18, 0),FALSE), 'E2 Allocators'!$B$15:$W$358, MATCH('O5 Details by Class &amp; Accounts'!AW$18, 'E2 Allocators'!$B$15:$W$15, 0),FALSE)*$G98)</f>
        <v>0</v>
      </c>
      <c r="AX98" s="1322">
        <f t="shared" si="22"/>
        <v>0</v>
      </c>
      <c r="AY98" s="1322">
        <f>IF(ISERROR(VLOOKUP(VLOOKUP($A98, 'E4 TB Allocation Details'!$A$18:$L$214, MATCH("Misc ID", 'E4 TB Allocation Details'!$A$18:$L$18, 0),FALSE), 'E2 Allocators'!$B$15:$W$358, MATCH('O5 Details by Class &amp; Accounts'!AY$18, 'E2 Allocators'!$B$15:$W$15, 0),FALSE)*$E98), 0, VLOOKUP(VLOOKUP($A98, 'E4 TB Allocation Details'!$A$18:$L$214, MATCH("Misc ID", 'E4 TB Allocation Details'!$A$18:$L$18, 0),FALSE), 'E2 Allocators'!$B$15:$W$358, MATCH('O5 Details by Class &amp; Accounts'!AY$18, 'E2 Allocators'!$B$15:$W$15, 0),FALSE)*$E98)</f>
        <v>0</v>
      </c>
      <c r="AZ98" s="1322">
        <f>IF(ISERROR(VLOOKUP(VLOOKUP($A98, 'E4 TB Allocation Details'!$A$18:$L$214, MATCH("Misc ID", 'E4 TB Allocation Details'!$A$18:$L$18, 0),FALSE), 'E2 Allocators'!$B$15:$W$358, MATCH('O5 Details by Class &amp; Accounts'!AZ$18, 'E2 Allocators'!$B$15:$W$15, 0),FALSE)*$E98), 0, VLOOKUP(VLOOKUP($A98, 'E4 TB Allocation Details'!$A$18:$L$214, MATCH("Misc ID", 'E4 TB Allocation Details'!$A$18:$L$18, 0),FALSE), 'E2 Allocators'!$B$15:$W$358, MATCH('O5 Details by Class &amp; Accounts'!AZ$18, 'E2 Allocators'!$B$15:$W$15, 0),FALSE)*$E98)</f>
        <v>0</v>
      </c>
      <c r="BA98" s="1322">
        <f>IF(ISERROR(VLOOKUP(VLOOKUP($A98, 'E4 TB Allocation Details'!$A$18:$L$214, MATCH("Misc ID", 'E4 TB Allocation Details'!$A$18:$L$18, 0),FALSE), 'E2 Allocators'!$B$15:$W$358, MATCH('O5 Details by Class &amp; Accounts'!BA$18, 'E2 Allocators'!$B$15:$W$15, 0),FALSE)*$E98), 0, VLOOKUP(VLOOKUP($A98, 'E4 TB Allocation Details'!$A$18:$L$214, MATCH("Misc ID", 'E4 TB Allocation Details'!$A$18:$L$18, 0),FALSE), 'E2 Allocators'!$B$15:$W$358, MATCH('O5 Details by Class &amp; Accounts'!BA$18, 'E2 Allocators'!$B$15:$W$15, 0),FALSE)*$E98)</f>
        <v>0</v>
      </c>
      <c r="BB98" s="1322">
        <f>IF(ISERROR(VLOOKUP(VLOOKUP($A98, 'E4 TB Allocation Details'!$A$18:$L$214, MATCH("Misc ID", 'E4 TB Allocation Details'!$A$18:$L$18, 0),FALSE), 'E2 Allocators'!$B$15:$W$358, MATCH('O5 Details by Class &amp; Accounts'!BB$18, 'E2 Allocators'!$B$15:$W$15, 0),FALSE)*$E98), 0, VLOOKUP(VLOOKUP($A98, 'E4 TB Allocation Details'!$A$18:$L$214, MATCH("Misc ID", 'E4 TB Allocation Details'!$A$18:$L$18, 0),FALSE), 'E2 Allocators'!$B$15:$W$358, MATCH('O5 Details by Class &amp; Accounts'!BB$18, 'E2 Allocators'!$B$15:$W$15, 0),FALSE)*$E98)</f>
        <v>0</v>
      </c>
      <c r="BC98" s="1322">
        <f>IF(ISERROR(VLOOKUP(VLOOKUP($A98, 'E4 TB Allocation Details'!$A$18:$L$214, MATCH("Misc ID", 'E4 TB Allocation Details'!$A$18:$L$18, 0),FALSE), 'E2 Allocators'!$B$15:$W$358, MATCH('O5 Details by Class &amp; Accounts'!BC$18, 'E2 Allocators'!$B$15:$W$15, 0),FALSE)*$E98), 0, VLOOKUP(VLOOKUP($A98, 'E4 TB Allocation Details'!$A$18:$L$214, MATCH("Misc ID", 'E4 TB Allocation Details'!$A$18:$L$18, 0),FALSE), 'E2 Allocators'!$B$15:$W$358, MATCH('O5 Details by Class &amp; Accounts'!BC$18, 'E2 Allocators'!$B$15:$W$15, 0),FALSE)*$E98)</f>
        <v>0</v>
      </c>
      <c r="BD98" s="1322">
        <f>IF(ISERROR(VLOOKUP(VLOOKUP($A98, 'E4 TB Allocation Details'!$A$18:$L$214, MATCH("Misc ID", 'E4 TB Allocation Details'!$A$18:$L$18, 0),FALSE), 'E2 Allocators'!$B$15:$W$358, MATCH('O5 Details by Class &amp; Accounts'!BD$18, 'E2 Allocators'!$B$15:$W$15, 0),FALSE)*$E98), 0, VLOOKUP(VLOOKUP($A98, 'E4 TB Allocation Details'!$A$18:$L$214, MATCH("Misc ID", 'E4 TB Allocation Details'!$A$18:$L$18, 0),FALSE), 'E2 Allocators'!$B$15:$W$358, MATCH('O5 Details by Class &amp; Accounts'!BD$18, 'E2 Allocators'!$B$15:$W$15, 0),FALSE)*$E98)</f>
        <v>0</v>
      </c>
      <c r="BE98" s="1322">
        <f>IF(ISERROR(VLOOKUP(VLOOKUP($A98, 'E4 TB Allocation Details'!$A$18:$L$214, MATCH("Misc ID", 'E4 TB Allocation Details'!$A$18:$L$18, 0),FALSE), 'E2 Allocators'!$B$15:$W$358, MATCH('O5 Details by Class &amp; Accounts'!BE$18, 'E2 Allocators'!$B$15:$W$15, 0),FALSE)*$E98), 0, VLOOKUP(VLOOKUP($A98, 'E4 TB Allocation Details'!$A$18:$L$214, MATCH("Misc ID", 'E4 TB Allocation Details'!$A$18:$L$18, 0),FALSE), 'E2 Allocators'!$B$15:$W$358, MATCH('O5 Details by Class &amp; Accounts'!BE$18, 'E2 Allocators'!$B$15:$W$15, 0),FALSE)*$E98)</f>
        <v>0</v>
      </c>
      <c r="BF98" s="1322">
        <f>IF(ISERROR(VLOOKUP(VLOOKUP($A98, 'E4 TB Allocation Details'!$A$18:$L$214, MATCH("Misc ID", 'E4 TB Allocation Details'!$A$18:$L$18, 0),FALSE), 'E2 Allocators'!$B$15:$W$358, MATCH('O5 Details by Class &amp; Accounts'!BF$18, 'E2 Allocators'!$B$15:$W$15, 0),FALSE)*$E98), 0, VLOOKUP(VLOOKUP($A98, 'E4 TB Allocation Details'!$A$18:$L$214, MATCH("Misc ID", 'E4 TB Allocation Details'!$A$18:$L$18, 0),FALSE), 'E2 Allocators'!$B$15:$W$358, MATCH('O5 Details by Class &amp; Accounts'!BF$18, 'E2 Allocators'!$B$15:$W$15, 0),FALSE)*$E98)</f>
        <v>0</v>
      </c>
      <c r="BG98" s="1322">
        <f>IF(ISERROR(VLOOKUP(VLOOKUP($A98, 'E4 TB Allocation Details'!$A$18:$L$214, MATCH("Misc ID", 'E4 TB Allocation Details'!$A$18:$L$18, 0),FALSE), 'E2 Allocators'!$B$15:$W$358, MATCH('O5 Details by Class &amp; Accounts'!BG$18, 'E2 Allocators'!$B$15:$W$15, 0),FALSE)*$E98), 0, VLOOKUP(VLOOKUP($A98, 'E4 TB Allocation Details'!$A$18:$L$214, MATCH("Misc ID", 'E4 TB Allocation Details'!$A$18:$L$18, 0),FALSE), 'E2 Allocators'!$B$15:$W$358, MATCH('O5 Details by Class &amp; Accounts'!BG$18, 'E2 Allocators'!$B$15:$W$15, 0),FALSE)*$E98)</f>
        <v>0</v>
      </c>
      <c r="BH98" s="1322">
        <f>IF(ISERROR(VLOOKUP(VLOOKUP($A98, 'E4 TB Allocation Details'!$A$18:$L$214, MATCH("Misc ID", 'E4 TB Allocation Details'!$A$18:$L$18, 0),FALSE), 'E2 Allocators'!$B$15:$W$358, MATCH('O5 Details by Class &amp; Accounts'!BH$18, 'E2 Allocators'!$B$15:$W$15, 0),FALSE)*$E98), 0, VLOOKUP(VLOOKUP($A98, 'E4 TB Allocation Details'!$A$18:$L$214, MATCH("Misc ID", 'E4 TB Allocation Details'!$A$18:$L$18, 0),FALSE), 'E2 Allocators'!$B$15:$W$358, MATCH('O5 Details by Class &amp; Accounts'!BH$18, 'E2 Allocators'!$B$15:$W$15, 0),FALSE)*$E98)</f>
        <v>0</v>
      </c>
      <c r="BI98" s="1322">
        <f>IF(ISERROR(VLOOKUP(VLOOKUP($A98, 'E4 TB Allocation Details'!$A$18:$L$214, MATCH("Misc ID", 'E4 TB Allocation Details'!$A$18:$L$18, 0),FALSE), 'E2 Allocators'!$B$15:$W$358, MATCH('O5 Details by Class &amp; Accounts'!BI$18, 'E2 Allocators'!$B$15:$W$15, 0),FALSE)*$E98), 0, VLOOKUP(VLOOKUP($A98, 'E4 TB Allocation Details'!$A$18:$L$214, MATCH("Misc ID", 'E4 TB Allocation Details'!$A$18:$L$18, 0),FALSE), 'E2 Allocators'!$B$15:$W$358, MATCH('O5 Details by Class &amp; Accounts'!BI$18, 'E2 Allocators'!$B$15:$W$15, 0),FALSE)*$E98)</f>
        <v>0</v>
      </c>
      <c r="BJ98" s="1322">
        <f>IF(ISERROR(VLOOKUP(VLOOKUP($A98, 'E4 TB Allocation Details'!$A$18:$L$214, MATCH("Misc ID", 'E4 TB Allocation Details'!$A$18:$L$18, 0),FALSE), 'E2 Allocators'!$B$15:$W$358, MATCH('O5 Details by Class &amp; Accounts'!BJ$18, 'E2 Allocators'!$B$15:$W$15, 0),FALSE)*$E98), 0, VLOOKUP(VLOOKUP($A98, 'E4 TB Allocation Details'!$A$18:$L$214, MATCH("Misc ID", 'E4 TB Allocation Details'!$A$18:$L$18, 0),FALSE), 'E2 Allocators'!$B$15:$W$358, MATCH('O5 Details by Class &amp; Accounts'!BJ$18, 'E2 Allocators'!$B$15:$W$15, 0),FALSE)*$E98)</f>
        <v>0</v>
      </c>
      <c r="BK98" s="1322">
        <f>IF(ISERROR(VLOOKUP(VLOOKUP($A98, 'E4 TB Allocation Details'!$A$18:$L$214, MATCH("Misc ID", 'E4 TB Allocation Details'!$A$18:$L$18, 0),FALSE), 'E2 Allocators'!$B$15:$W$358, MATCH('O5 Details by Class &amp; Accounts'!BK$18, 'E2 Allocators'!$B$15:$W$15, 0),FALSE)*$E98), 0, VLOOKUP(VLOOKUP($A98, 'E4 TB Allocation Details'!$A$18:$L$214, MATCH("Misc ID", 'E4 TB Allocation Details'!$A$18:$L$18, 0),FALSE), 'E2 Allocators'!$B$15:$W$358, MATCH('O5 Details by Class &amp; Accounts'!BK$18, 'E2 Allocators'!$B$15:$W$15, 0),FALSE)*$E98)</f>
        <v>0</v>
      </c>
      <c r="BL98" s="1322">
        <f>IF(ISERROR(VLOOKUP(VLOOKUP($A98, 'E4 TB Allocation Details'!$A$18:$L$214, MATCH("Misc ID", 'E4 TB Allocation Details'!$A$18:$L$18, 0),FALSE), 'E2 Allocators'!$B$15:$W$358, MATCH('O5 Details by Class &amp; Accounts'!BL$18, 'E2 Allocators'!$B$15:$W$15, 0),FALSE)*$E98), 0, VLOOKUP(VLOOKUP($A98, 'E4 TB Allocation Details'!$A$18:$L$214, MATCH("Misc ID", 'E4 TB Allocation Details'!$A$18:$L$18, 0),FALSE), 'E2 Allocators'!$B$15:$W$358, MATCH('O5 Details by Class &amp; Accounts'!BL$18, 'E2 Allocators'!$B$15:$W$15, 0),FALSE)*$E98)</f>
        <v>0</v>
      </c>
      <c r="BM98" s="1322">
        <f>IF(ISERROR(VLOOKUP(VLOOKUP($A98, 'E4 TB Allocation Details'!$A$18:$L$214, MATCH("Misc ID", 'E4 TB Allocation Details'!$A$18:$L$18, 0),FALSE), 'E2 Allocators'!$B$15:$W$358, MATCH('O5 Details by Class &amp; Accounts'!BM$18, 'E2 Allocators'!$B$15:$W$15, 0),FALSE)*$E98), 0, VLOOKUP(VLOOKUP($A98, 'E4 TB Allocation Details'!$A$18:$L$214, MATCH("Misc ID", 'E4 TB Allocation Details'!$A$18:$L$18, 0),FALSE), 'E2 Allocators'!$B$15:$W$358, MATCH('O5 Details by Class &amp; Accounts'!BM$18, 'E2 Allocators'!$B$15:$W$15, 0),FALSE)*$E98)</f>
        <v>0</v>
      </c>
      <c r="BN98" s="1322">
        <f>IF(ISERROR(VLOOKUP(VLOOKUP($A98, 'E4 TB Allocation Details'!$A$18:$L$214, MATCH("Misc ID", 'E4 TB Allocation Details'!$A$18:$L$18, 0),FALSE), 'E2 Allocators'!$B$15:$W$358, MATCH('O5 Details by Class &amp; Accounts'!BN$18, 'E2 Allocators'!$B$15:$W$15, 0),FALSE)*$E98), 0, VLOOKUP(VLOOKUP($A98, 'E4 TB Allocation Details'!$A$18:$L$214, MATCH("Misc ID", 'E4 TB Allocation Details'!$A$18:$L$18, 0),FALSE), 'E2 Allocators'!$B$15:$W$358, MATCH('O5 Details by Class &amp; Accounts'!BN$18, 'E2 Allocators'!$B$15:$W$15, 0),FALSE)*$E98)</f>
        <v>0</v>
      </c>
      <c r="BO98" s="1322">
        <f>IF(ISERROR(VLOOKUP(VLOOKUP($A98, 'E4 TB Allocation Details'!$A$18:$L$214, MATCH("Misc ID", 'E4 TB Allocation Details'!$A$18:$L$18, 0),FALSE), 'E2 Allocators'!$B$15:$W$358, MATCH('O5 Details by Class &amp; Accounts'!BO$18, 'E2 Allocators'!$B$15:$W$15, 0),FALSE)*$E98), 0, VLOOKUP(VLOOKUP($A98, 'E4 TB Allocation Details'!$A$18:$L$214, MATCH("Misc ID", 'E4 TB Allocation Details'!$A$18:$L$18, 0),FALSE), 'E2 Allocators'!$B$15:$W$358, MATCH('O5 Details by Class &amp; Accounts'!BO$18, 'E2 Allocators'!$B$15:$W$15, 0),FALSE)*$E98)</f>
        <v>0</v>
      </c>
      <c r="BP98" s="1322">
        <f>IF(ISERROR(VLOOKUP(VLOOKUP($A98, 'E4 TB Allocation Details'!$A$18:$L$214, MATCH("Misc ID", 'E4 TB Allocation Details'!$A$18:$L$18, 0),FALSE), 'E2 Allocators'!$B$15:$W$358, MATCH('O5 Details by Class &amp; Accounts'!BP$18, 'E2 Allocators'!$B$15:$W$15, 0),FALSE)*$E98), 0, VLOOKUP(VLOOKUP($A98, 'E4 TB Allocation Details'!$A$18:$L$214, MATCH("Misc ID", 'E4 TB Allocation Details'!$A$18:$L$18, 0),FALSE), 'E2 Allocators'!$B$15:$W$358, MATCH('O5 Details by Class &amp; Accounts'!BP$18, 'E2 Allocators'!$B$15:$W$15, 0),FALSE)*$E98)</f>
        <v>0</v>
      </c>
      <c r="BQ98" s="1322">
        <f>IF(ISERROR(VLOOKUP(VLOOKUP($A98, 'E4 TB Allocation Details'!$A$18:$L$214, MATCH("Misc ID", 'E4 TB Allocation Details'!$A$18:$L$18, 0),FALSE), 'E2 Allocators'!$B$15:$W$358, MATCH('O5 Details by Class &amp; Accounts'!BQ$18, 'E2 Allocators'!$B$15:$W$15, 0),FALSE)*$E98), 0, VLOOKUP(VLOOKUP($A98, 'E4 TB Allocation Details'!$A$18:$L$214, MATCH("Misc ID", 'E4 TB Allocation Details'!$A$18:$L$18, 0),FALSE), 'E2 Allocators'!$B$15:$W$358, MATCH('O5 Details by Class &amp; Accounts'!BQ$18, 'E2 Allocators'!$B$15:$W$15, 0),FALSE)*$E98)</f>
        <v>0</v>
      </c>
      <c r="BR98" s="1322">
        <f>IF(ISERROR(VLOOKUP(VLOOKUP($A98, 'E4 TB Allocation Details'!$A$18:$L$214, MATCH("Misc ID", 'E4 TB Allocation Details'!$A$18:$L$18, 0),FALSE), 'E2 Allocators'!$B$15:$W$358, MATCH('O5 Details by Class &amp; Accounts'!BR$18, 'E2 Allocators'!$B$15:$W$15, 0),FALSE)*$E98), 0, VLOOKUP(VLOOKUP($A98, 'E4 TB Allocation Details'!$A$18:$L$214, MATCH("Misc ID", 'E4 TB Allocation Details'!$A$18:$L$18, 0),FALSE), 'E2 Allocators'!$B$15:$W$358, MATCH('O5 Details by Class &amp; Accounts'!BR$18, 'E2 Allocators'!$B$15:$W$15, 0),FALSE)*$E98)</f>
        <v>0</v>
      </c>
      <c r="BS98" s="1322">
        <f t="shared" si="23"/>
        <v>0</v>
      </c>
      <c r="BT98" s="1322">
        <f>IF(ISERROR(VLOOKUP(VLOOKUP($A98, 'E4 TB Allocation Details'!$A$18:$L$214, MATCH("A &amp; G ID", 'E4 TB Allocation Details'!$A$18:$L$18, 0),FALSE), 'E2 Allocators'!$B$15:$W$358, MATCH('O5 Details by Class &amp; Accounts'!BT$18, 'E2 Allocators'!$B$15:$W$15, 0),FALSE)*$E98), 0, VLOOKUP(VLOOKUP($A98, 'E4 TB Allocation Details'!$A$18:$L$214, MATCH("A &amp; G ID", 'E4 TB Allocation Details'!$A$18:$L$18, 0),FALSE), 'E2 Allocators'!$B$15:$W$358, MATCH('O5 Details by Class &amp; Accounts'!BT$18, 'E2 Allocators'!$B$15:$W$15, 0),FALSE)*$E98)</f>
        <v>0</v>
      </c>
      <c r="BU98" s="1322">
        <f>IF(ISERROR(VLOOKUP(VLOOKUP($A98, 'E4 TB Allocation Details'!$A$18:$L$214, MATCH("A &amp; G ID", 'E4 TB Allocation Details'!$A$18:$L$18, 0),FALSE), 'E2 Allocators'!$B$15:$W$358, MATCH('O5 Details by Class &amp; Accounts'!BU$18, 'E2 Allocators'!$B$15:$W$15, 0),FALSE)*$E98), 0, VLOOKUP(VLOOKUP($A98, 'E4 TB Allocation Details'!$A$18:$L$214, MATCH("A &amp; G ID", 'E4 TB Allocation Details'!$A$18:$L$18, 0),FALSE), 'E2 Allocators'!$B$15:$W$358, MATCH('O5 Details by Class &amp; Accounts'!BU$18, 'E2 Allocators'!$B$15:$W$15, 0),FALSE)*$E98)</f>
        <v>0</v>
      </c>
      <c r="BV98" s="1322">
        <f>IF(ISERROR(VLOOKUP(VLOOKUP($A98, 'E4 TB Allocation Details'!$A$18:$L$214, MATCH("A &amp; G ID", 'E4 TB Allocation Details'!$A$18:$L$18, 0),FALSE), 'E2 Allocators'!$B$15:$W$358, MATCH('O5 Details by Class &amp; Accounts'!BV$18, 'E2 Allocators'!$B$15:$W$15, 0),FALSE)*$E98), 0, VLOOKUP(VLOOKUP($A98, 'E4 TB Allocation Details'!$A$18:$L$214, MATCH("A &amp; G ID", 'E4 TB Allocation Details'!$A$18:$L$18, 0),FALSE), 'E2 Allocators'!$B$15:$W$358, MATCH('O5 Details by Class &amp; Accounts'!BV$18, 'E2 Allocators'!$B$15:$W$15, 0),FALSE)*$E98)</f>
        <v>0</v>
      </c>
      <c r="BW98" s="1322">
        <f>IF(ISERROR(VLOOKUP(VLOOKUP($A98, 'E4 TB Allocation Details'!$A$18:$L$214, MATCH("A &amp; G ID", 'E4 TB Allocation Details'!$A$18:$L$18, 0),FALSE), 'E2 Allocators'!$B$15:$W$358, MATCH('O5 Details by Class &amp; Accounts'!BW$18, 'E2 Allocators'!$B$15:$W$15, 0),FALSE)*$E98), 0, VLOOKUP(VLOOKUP($A98, 'E4 TB Allocation Details'!$A$18:$L$214, MATCH("A &amp; G ID", 'E4 TB Allocation Details'!$A$18:$L$18, 0),FALSE), 'E2 Allocators'!$B$15:$W$358, MATCH('O5 Details by Class &amp; Accounts'!BW$18, 'E2 Allocators'!$B$15:$W$15, 0),FALSE)*$E98)</f>
        <v>0</v>
      </c>
      <c r="BX98" s="1322">
        <f>IF(ISERROR(VLOOKUP(VLOOKUP($A98, 'E4 TB Allocation Details'!$A$18:$L$214, MATCH("A &amp; G ID", 'E4 TB Allocation Details'!$A$18:$L$18, 0),FALSE), 'E2 Allocators'!$B$15:$W$358, MATCH('O5 Details by Class &amp; Accounts'!BX$18, 'E2 Allocators'!$B$15:$W$15, 0),FALSE)*$E98), 0, VLOOKUP(VLOOKUP($A98, 'E4 TB Allocation Details'!$A$18:$L$214, MATCH("A &amp; G ID", 'E4 TB Allocation Details'!$A$18:$L$18, 0),FALSE), 'E2 Allocators'!$B$15:$W$358, MATCH('O5 Details by Class &amp; Accounts'!BX$18, 'E2 Allocators'!$B$15:$W$15, 0),FALSE)*$E98)</f>
        <v>0</v>
      </c>
      <c r="BY98" s="1322">
        <f>IF(ISERROR(VLOOKUP(VLOOKUP($A98, 'E4 TB Allocation Details'!$A$18:$L$214, MATCH("A &amp; G ID", 'E4 TB Allocation Details'!$A$18:$L$18, 0),FALSE), 'E2 Allocators'!$B$15:$W$358, MATCH('O5 Details by Class &amp; Accounts'!BY$18, 'E2 Allocators'!$B$15:$W$15, 0),FALSE)*$E98), 0, VLOOKUP(VLOOKUP($A98, 'E4 TB Allocation Details'!$A$18:$L$214, MATCH("A &amp; G ID", 'E4 TB Allocation Details'!$A$18:$L$18, 0),FALSE), 'E2 Allocators'!$B$15:$W$358, MATCH('O5 Details by Class &amp; Accounts'!BY$18, 'E2 Allocators'!$B$15:$W$15, 0),FALSE)*$E98)</f>
        <v>0</v>
      </c>
      <c r="BZ98" s="1322">
        <f>IF(ISERROR(VLOOKUP(VLOOKUP($A98, 'E4 TB Allocation Details'!$A$18:$L$214, MATCH("A &amp; G ID", 'E4 TB Allocation Details'!$A$18:$L$18, 0),FALSE), 'E2 Allocators'!$B$15:$W$358, MATCH('O5 Details by Class &amp; Accounts'!BZ$18, 'E2 Allocators'!$B$15:$W$15, 0),FALSE)*$E98), 0, VLOOKUP(VLOOKUP($A98, 'E4 TB Allocation Details'!$A$18:$L$214, MATCH("A &amp; G ID", 'E4 TB Allocation Details'!$A$18:$L$18, 0),FALSE), 'E2 Allocators'!$B$15:$W$358, MATCH('O5 Details by Class &amp; Accounts'!BZ$18, 'E2 Allocators'!$B$15:$W$15, 0),FALSE)*$E98)</f>
        <v>0</v>
      </c>
      <c r="CA98" s="1322">
        <f>IF(ISERROR(VLOOKUP(VLOOKUP($A98, 'E4 TB Allocation Details'!$A$18:$L$214, MATCH("A &amp; G ID", 'E4 TB Allocation Details'!$A$18:$L$18, 0),FALSE), 'E2 Allocators'!$B$15:$W$358, MATCH('O5 Details by Class &amp; Accounts'!CA$18, 'E2 Allocators'!$B$15:$W$15, 0),FALSE)*$E98), 0, VLOOKUP(VLOOKUP($A98, 'E4 TB Allocation Details'!$A$18:$L$214, MATCH("A &amp; G ID", 'E4 TB Allocation Details'!$A$18:$L$18, 0),FALSE), 'E2 Allocators'!$B$15:$W$358, MATCH('O5 Details by Class &amp; Accounts'!CA$18, 'E2 Allocators'!$B$15:$W$15, 0),FALSE)*$E98)</f>
        <v>0</v>
      </c>
      <c r="CB98" s="1322">
        <f>IF(ISERROR(VLOOKUP(VLOOKUP($A98, 'E4 TB Allocation Details'!$A$18:$L$214, MATCH("A &amp; G ID", 'E4 TB Allocation Details'!$A$18:$L$18, 0),FALSE), 'E2 Allocators'!$B$15:$W$358, MATCH('O5 Details by Class &amp; Accounts'!CB$18, 'E2 Allocators'!$B$15:$W$15, 0),FALSE)*$E98), 0, VLOOKUP(VLOOKUP($A98, 'E4 TB Allocation Details'!$A$18:$L$214, MATCH("A &amp; G ID", 'E4 TB Allocation Details'!$A$18:$L$18, 0),FALSE), 'E2 Allocators'!$B$15:$W$358, MATCH('O5 Details by Class &amp; Accounts'!CB$18, 'E2 Allocators'!$B$15:$W$15, 0),FALSE)*$E98)</f>
        <v>0</v>
      </c>
      <c r="CC98" s="1322">
        <f>IF(ISERROR(VLOOKUP(VLOOKUP($A98, 'E4 TB Allocation Details'!$A$18:$L$214, MATCH("A &amp; G ID", 'E4 TB Allocation Details'!$A$18:$L$18, 0),FALSE), 'E2 Allocators'!$B$15:$W$358, MATCH('O5 Details by Class &amp; Accounts'!CC$18, 'E2 Allocators'!$B$15:$W$15, 0),FALSE)*$E98), 0, VLOOKUP(VLOOKUP($A98, 'E4 TB Allocation Details'!$A$18:$L$214, MATCH("A &amp; G ID", 'E4 TB Allocation Details'!$A$18:$L$18, 0),FALSE), 'E2 Allocators'!$B$15:$W$358, MATCH('O5 Details by Class &amp; Accounts'!CC$18, 'E2 Allocators'!$B$15:$W$15, 0),FALSE)*$E98)</f>
        <v>0</v>
      </c>
      <c r="CD98" s="1322">
        <f>IF(ISERROR(VLOOKUP(VLOOKUP($A98, 'E4 TB Allocation Details'!$A$18:$L$214, MATCH("A &amp; G ID", 'E4 TB Allocation Details'!$A$18:$L$18, 0),FALSE), 'E2 Allocators'!$B$15:$W$358, MATCH('O5 Details by Class &amp; Accounts'!CD$18, 'E2 Allocators'!$B$15:$W$15, 0),FALSE)*$E98), 0, VLOOKUP(VLOOKUP($A98, 'E4 TB Allocation Details'!$A$18:$L$214, MATCH("A &amp; G ID", 'E4 TB Allocation Details'!$A$18:$L$18, 0),FALSE), 'E2 Allocators'!$B$15:$W$358, MATCH('O5 Details by Class &amp; Accounts'!CD$18, 'E2 Allocators'!$B$15:$W$15, 0),FALSE)*$E98)</f>
        <v>0</v>
      </c>
      <c r="CE98" s="1322">
        <f>IF(ISERROR(VLOOKUP(VLOOKUP($A98, 'E4 TB Allocation Details'!$A$18:$L$214, MATCH("A &amp; G ID", 'E4 TB Allocation Details'!$A$18:$L$18, 0),FALSE), 'E2 Allocators'!$B$15:$W$358, MATCH('O5 Details by Class &amp; Accounts'!CE$18, 'E2 Allocators'!$B$15:$W$15, 0),FALSE)*$E98), 0, VLOOKUP(VLOOKUP($A98, 'E4 TB Allocation Details'!$A$18:$L$214, MATCH("A &amp; G ID", 'E4 TB Allocation Details'!$A$18:$L$18, 0),FALSE), 'E2 Allocators'!$B$15:$W$358, MATCH('O5 Details by Class &amp; Accounts'!CE$18, 'E2 Allocators'!$B$15:$W$15, 0),FALSE)*$E98)</f>
        <v>0</v>
      </c>
      <c r="CF98" s="1322">
        <f>IF(ISERROR(VLOOKUP(VLOOKUP($A98, 'E4 TB Allocation Details'!$A$18:$L$214, MATCH("A &amp; G ID", 'E4 TB Allocation Details'!$A$18:$L$18, 0),FALSE), 'E2 Allocators'!$B$15:$W$358, MATCH('O5 Details by Class &amp; Accounts'!CF$18, 'E2 Allocators'!$B$15:$W$15, 0),FALSE)*$E98), 0, VLOOKUP(VLOOKUP($A98, 'E4 TB Allocation Details'!$A$18:$L$214, MATCH("A &amp; G ID", 'E4 TB Allocation Details'!$A$18:$L$18, 0),FALSE), 'E2 Allocators'!$B$15:$W$358, MATCH('O5 Details by Class &amp; Accounts'!CF$18, 'E2 Allocators'!$B$15:$W$15, 0),FALSE)*$E98)</f>
        <v>0</v>
      </c>
      <c r="CG98" s="1322">
        <f>IF(ISERROR(VLOOKUP(VLOOKUP($A98, 'E4 TB Allocation Details'!$A$18:$L$214, MATCH("A &amp; G ID", 'E4 TB Allocation Details'!$A$18:$L$18, 0),FALSE), 'E2 Allocators'!$B$15:$W$358, MATCH('O5 Details by Class &amp; Accounts'!CG$18, 'E2 Allocators'!$B$15:$W$15, 0),FALSE)*$E98), 0, VLOOKUP(VLOOKUP($A98, 'E4 TB Allocation Details'!$A$18:$L$214, MATCH("A &amp; G ID", 'E4 TB Allocation Details'!$A$18:$L$18, 0),FALSE), 'E2 Allocators'!$B$15:$W$358, MATCH('O5 Details by Class &amp; Accounts'!CG$18, 'E2 Allocators'!$B$15:$W$15, 0),FALSE)*$E98)</f>
        <v>0</v>
      </c>
      <c r="CH98" s="1322">
        <f>IF(ISERROR(VLOOKUP(VLOOKUP($A98, 'E4 TB Allocation Details'!$A$18:$L$214, MATCH("A &amp; G ID", 'E4 TB Allocation Details'!$A$18:$L$18, 0),FALSE), 'E2 Allocators'!$B$15:$W$358, MATCH('O5 Details by Class &amp; Accounts'!CH$18, 'E2 Allocators'!$B$15:$W$15, 0),FALSE)*$E98), 0, VLOOKUP(VLOOKUP($A98, 'E4 TB Allocation Details'!$A$18:$L$214, MATCH("A &amp; G ID", 'E4 TB Allocation Details'!$A$18:$L$18, 0),FALSE), 'E2 Allocators'!$B$15:$W$358, MATCH('O5 Details by Class &amp; Accounts'!CH$18, 'E2 Allocators'!$B$15:$W$15, 0),FALSE)*$E98)</f>
        <v>0</v>
      </c>
      <c r="CI98" s="1322">
        <f>IF(ISERROR(VLOOKUP(VLOOKUP($A98, 'E4 TB Allocation Details'!$A$18:$L$214, MATCH("A &amp; G ID", 'E4 TB Allocation Details'!$A$18:$L$18, 0),FALSE), 'E2 Allocators'!$B$15:$W$358, MATCH('O5 Details by Class &amp; Accounts'!CI$18, 'E2 Allocators'!$B$15:$W$15, 0),FALSE)*$E98), 0, VLOOKUP(VLOOKUP($A98, 'E4 TB Allocation Details'!$A$18:$L$214, MATCH("A &amp; G ID", 'E4 TB Allocation Details'!$A$18:$L$18, 0),FALSE), 'E2 Allocators'!$B$15:$W$358, MATCH('O5 Details by Class &amp; Accounts'!CI$18, 'E2 Allocators'!$B$15:$W$15, 0),FALSE)*$E98)</f>
        <v>0</v>
      </c>
      <c r="CJ98" s="1322">
        <f>IF(ISERROR(VLOOKUP(VLOOKUP($A98, 'E4 TB Allocation Details'!$A$18:$L$214, MATCH("A &amp; G ID", 'E4 TB Allocation Details'!$A$18:$L$18, 0),FALSE), 'E2 Allocators'!$B$15:$W$358, MATCH('O5 Details by Class &amp; Accounts'!CJ$18, 'E2 Allocators'!$B$15:$W$15, 0),FALSE)*$E98), 0, VLOOKUP(VLOOKUP($A98, 'E4 TB Allocation Details'!$A$18:$L$214, MATCH("A &amp; G ID", 'E4 TB Allocation Details'!$A$18:$L$18, 0),FALSE), 'E2 Allocators'!$B$15:$W$358, MATCH('O5 Details by Class &amp; Accounts'!CJ$18, 'E2 Allocators'!$B$15:$W$15, 0),FALSE)*$E98)</f>
        <v>0</v>
      </c>
      <c r="CK98" s="1322">
        <f>IF(ISERROR(VLOOKUP(VLOOKUP($A98, 'E4 TB Allocation Details'!$A$18:$L$214, MATCH("A &amp; G ID", 'E4 TB Allocation Details'!$A$18:$L$18, 0),FALSE), 'E2 Allocators'!$B$15:$W$358, MATCH('O5 Details by Class &amp; Accounts'!CK$18, 'E2 Allocators'!$B$15:$W$15, 0),FALSE)*$E98), 0, VLOOKUP(VLOOKUP($A98, 'E4 TB Allocation Details'!$A$18:$L$214, MATCH("A &amp; G ID", 'E4 TB Allocation Details'!$A$18:$L$18, 0),FALSE), 'E2 Allocators'!$B$15:$W$358, MATCH('O5 Details by Class &amp; Accounts'!CK$18, 'E2 Allocators'!$B$15:$W$15, 0),FALSE)*$E98)</f>
        <v>0</v>
      </c>
      <c r="CL98" s="1322">
        <f>IF(ISERROR(VLOOKUP(VLOOKUP($A98, 'E4 TB Allocation Details'!$A$18:$L$214, MATCH("A &amp; G ID", 'E4 TB Allocation Details'!$A$18:$L$18, 0),FALSE), 'E2 Allocators'!$B$15:$W$358, MATCH('O5 Details by Class &amp; Accounts'!CL$18, 'E2 Allocators'!$B$15:$W$15, 0),FALSE)*$E98), 0, VLOOKUP(VLOOKUP($A98, 'E4 TB Allocation Details'!$A$18:$L$214, MATCH("A &amp; G ID", 'E4 TB Allocation Details'!$A$18:$L$18, 0),FALSE), 'E2 Allocators'!$B$15:$W$358, MATCH('O5 Details by Class &amp; Accounts'!CL$18, 'E2 Allocators'!$B$15:$W$15, 0),FALSE)*$E98)</f>
        <v>0</v>
      </c>
      <c r="CM98" s="1322">
        <f>IF(ISERROR(VLOOKUP(VLOOKUP($A98, 'E4 TB Allocation Details'!$A$18:$L$214, MATCH("A &amp; G ID", 'E4 TB Allocation Details'!$A$18:$L$18, 0),FALSE), 'E2 Allocators'!$B$15:$W$358, MATCH('O5 Details by Class &amp; Accounts'!CM$18, 'E2 Allocators'!$B$15:$W$15, 0),FALSE)*$E98), 0, VLOOKUP(VLOOKUP($A98, 'E4 TB Allocation Details'!$A$18:$L$214, MATCH("A &amp; G ID", 'E4 TB Allocation Details'!$A$18:$L$18, 0),FALSE), 'E2 Allocators'!$B$15:$W$358, MATCH('O5 Details by Class &amp; Accounts'!CM$18, 'E2 Allocators'!$B$15:$W$15, 0),FALSE)*$E98)</f>
        <v>0</v>
      </c>
      <c r="CN98" s="1322">
        <f t="shared" si="24"/>
        <v>0</v>
      </c>
      <c r="CO98" s="1651">
        <f t="shared" si="25"/>
        <v>0</v>
      </c>
      <c r="CQ98" s="1899" t="inlineStr">
        <is>
          <t/>
        </is>
      </c>
    </row>
    <row r="99" spans="1:95" s="64" customFormat="1" ht="25.5" x14ac:dyDescent="0.2">
      <c r="A99" s="1093">
        <v>4245</v>
      </c>
      <c r="B99" s="1094" t="s">
        <v>533</v>
      </c>
      <c r="C99" s="1648">
        <f>IF(ISERROR(VLOOKUP($A99,'I3 TB Data'!$A$19:$H$483,MATCH('O5 Details by Class &amp; Accounts'!$C$18, 'I3 TB Data'!$A$19:$H$19,0),0)), 0, VLOOKUP($A99,'I3 TB Data'!$A$19:$H$483,MATCH('O5 Details by Class &amp; Accounts'!$C$18,'I3 TB Data'!$A$19:$H$19,0),0))</f>
        <v>-115513.27897384616</v>
      </c>
      <c r="D99" s="1649"/>
      <c r="E99" s="1648">
        <f t="shared" si="17"/>
        <v>-115513.27897384616</v>
      </c>
      <c r="F99" s="1650">
        <f>IF(ISERROR(VLOOKUP($A99, 'E1 Categorization'!A33:E124, MATCH("Customer Component", 'E1 Categorization'!$A$33:$E$33,0), 0)), 0, IF(VLOOKUP($A99, 'E1 Categorization'!A33:E124, MATCH("Customer Component", 'E1 Categorization'!$A$33:$E$33,0), 0)=0, 'O5 Details by Class &amp; Accounts'!$E99, IF(AND(VLOOKUP($A99, 'E1 Categorization'!A33:E124, MATCH("Customer Component", 'E1 Categorization'!$A$33:$E$33,0), 0) &gt;0, VLOOKUP($A99, 'E1 Categorization'!A33:E124, MATCH("Customer Component", 'E1 Categorization'!$A$33:$E$33,0), 0)&lt;1), 'O5 Details by Class &amp; Accounts'!$E99*(1-VLOOKUP($A99, 'E1 Categorization'!A33:E124, MATCH("Customer Component", 'E1 Categorization'!$A$33:$E$33,0), 0)), 0)))</f>
        <v>0</v>
      </c>
      <c r="G99" s="1650">
        <f>IF(ISERROR(VLOOKUP($A99, 'E1 Categorization'!A33:E124, MATCH("Customer Component", 'E1 Categorization'!$A$33:$E$33,0), 0)),0, IF(VLOOKUP($A99, 'E1 Categorization'!A33:E124, MATCH("Customer Component", 'E1 Categorization'!$A$33:$E$33,0), 0)=0, 0, IF(AND(VLOOKUP($A99, 'E1 Categorization'!A33:E124, MATCH("Customer Component", 'E1 Categorization'!$A$33:$E$33,0), 0) &gt;0, VLOOKUP($A99, 'E1 Categorization'!A33:E124, MATCH("Customer Component", 'E1 Categorization'!$A$33:$E$33,0), 0)&lt;1), 'O5 Details by Class &amp; Accounts'!$E99*(VLOOKUP($A99, 'E1 Categorization'!A33:E124, MATCH("Customer Component", 'E1 Categorization'!$A$33:$E$33,0), 0)), 'O5 Details by Class &amp; Accounts'!$E99)))</f>
        <v>0</v>
      </c>
      <c r="H99" s="1322">
        <f t="shared" si="20"/>
        <v>0</v>
      </c>
      <c r="I99" s="1322">
        <f>IF(ISERROR(VLOOKUP(VLOOKUP($A99, 'E4 TB Allocation Details'!$A$18:$L$214, MATCH("Demand ID", 'E4 TB Allocation Details'!$A$18:$L$18, 0),FALSE), 'E2 Allocators'!$B$15:$W$358, MATCH('O5 Details by Class &amp; Accounts'!I$18, 'E2 Allocators'!$B$15:$W$15, 0),FALSE)*$F99), 0, VLOOKUP(VLOOKUP($A99, 'E4 TB Allocation Details'!$A$18:$L$214, MATCH("Demand ID", 'E4 TB Allocation Details'!$A$18:$L$18, 0),FALSE), 'E2 Allocators'!$B$15:$W$358, MATCH('O5 Details by Class &amp; Accounts'!I$18, 'E2 Allocators'!$B$15:$W$15, 0),FALSE)*$F99)</f>
        <v>0</v>
      </c>
      <c r="J99" s="1322">
        <f>IF(ISERROR(VLOOKUP(VLOOKUP($A99, 'E4 TB Allocation Details'!$A$18:$L$214, MATCH("Demand ID", 'E4 TB Allocation Details'!$A$18:$L$18, 0),FALSE), 'E2 Allocators'!$B$15:$W$358, MATCH('O5 Details by Class &amp; Accounts'!J$18, 'E2 Allocators'!$B$15:$W$15, 0),FALSE)*$F99), 0, VLOOKUP(VLOOKUP($A99, 'E4 TB Allocation Details'!$A$18:$L$214, MATCH("Demand ID", 'E4 TB Allocation Details'!$A$18:$L$18, 0),FALSE), 'E2 Allocators'!$B$15:$W$358, MATCH('O5 Details by Class &amp; Accounts'!J$18, 'E2 Allocators'!$B$15:$W$15, 0),FALSE)*$F99)</f>
        <v>0</v>
      </c>
      <c r="K99" s="1322">
        <f>IF(ISERROR(VLOOKUP(VLOOKUP($A99, 'E4 TB Allocation Details'!$A$18:$L$214, MATCH("Demand ID", 'E4 TB Allocation Details'!$A$18:$L$18, 0),FALSE), 'E2 Allocators'!$B$15:$W$358, MATCH('O5 Details by Class &amp; Accounts'!K$18, 'E2 Allocators'!$B$15:$W$15, 0),FALSE)*$F99), 0, VLOOKUP(VLOOKUP($A99, 'E4 TB Allocation Details'!$A$18:$L$214, MATCH("Demand ID", 'E4 TB Allocation Details'!$A$18:$L$18, 0),FALSE), 'E2 Allocators'!$B$15:$W$358, MATCH('O5 Details by Class &amp; Accounts'!K$18, 'E2 Allocators'!$B$15:$W$15, 0),FALSE)*$F99)</f>
        <v>0</v>
      </c>
      <c r="L99" s="1322">
        <f>IF(ISERROR(VLOOKUP(VLOOKUP($A99, 'E4 TB Allocation Details'!$A$18:$L$214, MATCH("Demand ID", 'E4 TB Allocation Details'!$A$18:$L$18, 0),FALSE), 'E2 Allocators'!$B$15:$W$358, MATCH('O5 Details by Class &amp; Accounts'!L$18, 'E2 Allocators'!$B$15:$W$15, 0),FALSE)*$F99), 0, VLOOKUP(VLOOKUP($A99, 'E4 TB Allocation Details'!$A$18:$L$214, MATCH("Demand ID", 'E4 TB Allocation Details'!$A$18:$L$18, 0),FALSE), 'E2 Allocators'!$B$15:$W$358, MATCH('O5 Details by Class &amp; Accounts'!L$18, 'E2 Allocators'!$B$15:$W$15, 0),FALSE)*$F99)</f>
        <v>0</v>
      </c>
      <c r="M99" s="1322">
        <f>IF(ISERROR(VLOOKUP(VLOOKUP($A99, 'E4 TB Allocation Details'!$A$18:$L$214, MATCH("Demand ID", 'E4 TB Allocation Details'!$A$18:$L$18, 0),FALSE), 'E2 Allocators'!$B$15:$W$358, MATCH('O5 Details by Class &amp; Accounts'!M$18, 'E2 Allocators'!$B$15:$W$15, 0),FALSE)*$F99), 0, VLOOKUP(VLOOKUP($A99, 'E4 TB Allocation Details'!$A$18:$L$214, MATCH("Demand ID", 'E4 TB Allocation Details'!$A$18:$L$18, 0),FALSE), 'E2 Allocators'!$B$15:$W$358, MATCH('O5 Details by Class &amp; Accounts'!M$18, 'E2 Allocators'!$B$15:$W$15, 0),FALSE)*$F99)</f>
        <v>0</v>
      </c>
      <c r="N99" s="1322">
        <f>IF(ISERROR(VLOOKUP(VLOOKUP($A99, 'E4 TB Allocation Details'!$A$18:$L$214, MATCH("Demand ID", 'E4 TB Allocation Details'!$A$18:$L$18, 0),FALSE), 'E2 Allocators'!$B$15:$W$358, MATCH('O5 Details by Class &amp; Accounts'!N$18, 'E2 Allocators'!$B$15:$W$15, 0),FALSE)*$F99), 0, VLOOKUP(VLOOKUP($A99, 'E4 TB Allocation Details'!$A$18:$L$214, MATCH("Demand ID", 'E4 TB Allocation Details'!$A$18:$L$18, 0),FALSE), 'E2 Allocators'!$B$15:$W$358, MATCH('O5 Details by Class &amp; Accounts'!N$18, 'E2 Allocators'!$B$15:$W$15, 0),FALSE)*$F99)</f>
        <v>0</v>
      </c>
      <c r="O99" s="1322">
        <f>IF(ISERROR(VLOOKUP(VLOOKUP($A99, 'E4 TB Allocation Details'!$A$18:$L$214, MATCH("Demand ID", 'E4 TB Allocation Details'!$A$18:$L$18, 0),FALSE), 'E2 Allocators'!$B$15:$W$358, MATCH('O5 Details by Class &amp; Accounts'!O$18, 'E2 Allocators'!$B$15:$W$15, 0),FALSE)*$F99), 0, VLOOKUP(VLOOKUP($A99, 'E4 TB Allocation Details'!$A$18:$L$214, MATCH("Demand ID", 'E4 TB Allocation Details'!$A$18:$L$18, 0),FALSE), 'E2 Allocators'!$B$15:$W$358, MATCH('O5 Details by Class &amp; Accounts'!O$18, 'E2 Allocators'!$B$15:$W$15, 0),FALSE)*$F99)</f>
        <v>0</v>
      </c>
      <c r="P99" s="1322">
        <f>IF(ISERROR(VLOOKUP(VLOOKUP($A99, 'E4 TB Allocation Details'!$A$18:$L$214, MATCH("Demand ID", 'E4 TB Allocation Details'!$A$18:$L$18, 0),FALSE), 'E2 Allocators'!$B$15:$W$358, MATCH('O5 Details by Class &amp; Accounts'!P$18, 'E2 Allocators'!$B$15:$W$15, 0),FALSE)*$F99), 0, VLOOKUP(VLOOKUP($A99, 'E4 TB Allocation Details'!$A$18:$L$214, MATCH("Demand ID", 'E4 TB Allocation Details'!$A$18:$L$18, 0),FALSE), 'E2 Allocators'!$B$15:$W$358, MATCH('O5 Details by Class &amp; Accounts'!P$18, 'E2 Allocators'!$B$15:$W$15, 0),FALSE)*$F99)</f>
        <v>0</v>
      </c>
      <c r="Q99" s="1322">
        <f>IF(ISERROR(VLOOKUP(VLOOKUP($A99, 'E4 TB Allocation Details'!$A$18:$L$214, MATCH("Demand ID", 'E4 TB Allocation Details'!$A$18:$L$18, 0),FALSE), 'E2 Allocators'!$B$15:$W$358, MATCH('O5 Details by Class &amp; Accounts'!Q$18, 'E2 Allocators'!$B$15:$W$15, 0),FALSE)*$F99), 0, VLOOKUP(VLOOKUP($A99, 'E4 TB Allocation Details'!$A$18:$L$214, MATCH("Demand ID", 'E4 TB Allocation Details'!$A$18:$L$18, 0),FALSE), 'E2 Allocators'!$B$15:$W$358, MATCH('O5 Details by Class &amp; Accounts'!Q$18, 'E2 Allocators'!$B$15:$W$15, 0),FALSE)*$F99)</f>
        <v>0</v>
      </c>
      <c r="R99" s="1322">
        <f>IF(ISERROR(VLOOKUP(VLOOKUP($A99, 'E4 TB Allocation Details'!$A$18:$L$214, MATCH("Demand ID", 'E4 TB Allocation Details'!$A$18:$L$18, 0),FALSE), 'E2 Allocators'!$B$15:$W$358, MATCH('O5 Details by Class &amp; Accounts'!R$18, 'E2 Allocators'!$B$15:$W$15, 0),FALSE)*$F99), 0, VLOOKUP(VLOOKUP($A99, 'E4 TB Allocation Details'!$A$18:$L$214, MATCH("Demand ID", 'E4 TB Allocation Details'!$A$18:$L$18, 0),FALSE), 'E2 Allocators'!$B$15:$W$358, MATCH('O5 Details by Class &amp; Accounts'!R$18, 'E2 Allocators'!$B$15:$W$15, 0),FALSE)*$F99)</f>
        <v>0</v>
      </c>
      <c r="S99" s="1322">
        <f>IF(ISERROR(VLOOKUP(VLOOKUP($A99, 'E4 TB Allocation Details'!$A$18:$L$214, MATCH("Demand ID", 'E4 TB Allocation Details'!$A$18:$L$18, 0),FALSE), 'E2 Allocators'!$B$15:$W$358, MATCH('O5 Details by Class &amp; Accounts'!S$18, 'E2 Allocators'!$B$15:$W$15, 0),FALSE)*$F99), 0, VLOOKUP(VLOOKUP($A99, 'E4 TB Allocation Details'!$A$18:$L$214, MATCH("Demand ID", 'E4 TB Allocation Details'!$A$18:$L$18, 0),FALSE), 'E2 Allocators'!$B$15:$W$358, MATCH('O5 Details by Class &amp; Accounts'!S$18, 'E2 Allocators'!$B$15:$W$15, 0),FALSE)*$F99)</f>
        <v>0</v>
      </c>
      <c r="T99" s="1322">
        <f>IF(ISERROR(VLOOKUP(VLOOKUP($A99, 'E4 TB Allocation Details'!$A$18:$L$214, MATCH("Demand ID", 'E4 TB Allocation Details'!$A$18:$L$18, 0),FALSE), 'E2 Allocators'!$B$15:$W$358, MATCH('O5 Details by Class &amp; Accounts'!T$18, 'E2 Allocators'!$B$15:$W$15, 0),FALSE)*$F99), 0, VLOOKUP(VLOOKUP($A99, 'E4 TB Allocation Details'!$A$18:$L$214, MATCH("Demand ID", 'E4 TB Allocation Details'!$A$18:$L$18, 0),FALSE), 'E2 Allocators'!$B$15:$W$358, MATCH('O5 Details by Class &amp; Accounts'!T$18, 'E2 Allocators'!$B$15:$W$15, 0),FALSE)*$F99)</f>
        <v>0</v>
      </c>
      <c r="U99" s="1322">
        <f>IF(ISERROR(VLOOKUP(VLOOKUP($A99, 'E4 TB Allocation Details'!$A$18:$L$214, MATCH("Demand ID", 'E4 TB Allocation Details'!$A$18:$L$18, 0),FALSE), 'E2 Allocators'!$B$15:$W$358, MATCH('O5 Details by Class &amp; Accounts'!U$18, 'E2 Allocators'!$B$15:$W$15, 0),FALSE)*$F99), 0, VLOOKUP(VLOOKUP($A99, 'E4 TB Allocation Details'!$A$18:$L$214, MATCH("Demand ID", 'E4 TB Allocation Details'!$A$18:$L$18, 0),FALSE), 'E2 Allocators'!$B$15:$W$358, MATCH('O5 Details by Class &amp; Accounts'!U$18, 'E2 Allocators'!$B$15:$W$15, 0),FALSE)*$F99)</f>
        <v>0</v>
      </c>
      <c r="V99" s="1322">
        <f>IF(ISERROR(VLOOKUP(VLOOKUP($A99, 'E4 TB Allocation Details'!$A$18:$L$214, MATCH("Demand ID", 'E4 TB Allocation Details'!$A$18:$L$18, 0),FALSE), 'E2 Allocators'!$B$15:$W$358, MATCH('O5 Details by Class &amp; Accounts'!V$18, 'E2 Allocators'!$B$15:$W$15, 0),FALSE)*$F99), 0, VLOOKUP(VLOOKUP($A99, 'E4 TB Allocation Details'!$A$18:$L$214, MATCH("Demand ID", 'E4 TB Allocation Details'!$A$18:$L$18, 0),FALSE), 'E2 Allocators'!$B$15:$W$358, MATCH('O5 Details by Class &amp; Accounts'!V$18, 'E2 Allocators'!$B$15:$W$15, 0),FALSE)*$F99)</f>
        <v>0</v>
      </c>
      <c r="W99" s="1322">
        <f>IF(ISERROR(VLOOKUP(VLOOKUP($A99, 'E4 TB Allocation Details'!$A$18:$L$214, MATCH("Demand ID", 'E4 TB Allocation Details'!$A$18:$L$18, 0),FALSE), 'E2 Allocators'!$B$15:$W$358, MATCH('O5 Details by Class &amp; Accounts'!W$18, 'E2 Allocators'!$B$15:$W$15, 0),FALSE)*$F99), 0, VLOOKUP(VLOOKUP($A99, 'E4 TB Allocation Details'!$A$18:$L$214, MATCH("Demand ID", 'E4 TB Allocation Details'!$A$18:$L$18, 0),FALSE), 'E2 Allocators'!$B$15:$W$358, MATCH('O5 Details by Class &amp; Accounts'!W$18, 'E2 Allocators'!$B$15:$W$15, 0),FALSE)*$F99)</f>
        <v>0</v>
      </c>
      <c r="X99" s="1322">
        <f>IF(ISERROR(VLOOKUP(VLOOKUP($A99, 'E4 TB Allocation Details'!$A$18:$L$214, MATCH("Demand ID", 'E4 TB Allocation Details'!$A$18:$L$18, 0),FALSE), 'E2 Allocators'!$B$15:$W$358, MATCH('O5 Details by Class &amp; Accounts'!X$18, 'E2 Allocators'!$B$15:$W$15, 0),FALSE)*$F99), 0, VLOOKUP(VLOOKUP($A99, 'E4 TB Allocation Details'!$A$18:$L$214, MATCH("Demand ID", 'E4 TB Allocation Details'!$A$18:$L$18, 0),FALSE), 'E2 Allocators'!$B$15:$W$358, MATCH('O5 Details by Class &amp; Accounts'!X$18, 'E2 Allocators'!$B$15:$W$15, 0),FALSE)*$F99)</f>
        <v>0</v>
      </c>
      <c r="Y99" s="1322">
        <f>IF(ISERROR(VLOOKUP(VLOOKUP($A99, 'E4 TB Allocation Details'!$A$18:$L$214, MATCH("Demand ID", 'E4 TB Allocation Details'!$A$18:$L$18, 0),FALSE), 'E2 Allocators'!$B$15:$W$358, MATCH('O5 Details by Class &amp; Accounts'!Y$18, 'E2 Allocators'!$B$15:$W$15, 0),FALSE)*$F99), 0, VLOOKUP(VLOOKUP($A99, 'E4 TB Allocation Details'!$A$18:$L$214, MATCH("Demand ID", 'E4 TB Allocation Details'!$A$18:$L$18, 0),FALSE), 'E2 Allocators'!$B$15:$W$358, MATCH('O5 Details by Class &amp; Accounts'!Y$18, 'E2 Allocators'!$B$15:$W$15, 0),FALSE)*$F99)</f>
        <v>0</v>
      </c>
      <c r="Z99" s="1322">
        <f>IF(ISERROR(VLOOKUP(VLOOKUP($A99, 'E4 TB Allocation Details'!$A$18:$L$214, MATCH("Demand ID", 'E4 TB Allocation Details'!$A$18:$L$18, 0),FALSE), 'E2 Allocators'!$B$15:$W$358, MATCH('O5 Details by Class &amp; Accounts'!Z$18, 'E2 Allocators'!$B$15:$W$15, 0),FALSE)*$F99), 0, VLOOKUP(VLOOKUP($A99, 'E4 TB Allocation Details'!$A$18:$L$214, MATCH("Demand ID", 'E4 TB Allocation Details'!$A$18:$L$18, 0),FALSE), 'E2 Allocators'!$B$15:$W$358, MATCH('O5 Details by Class &amp; Accounts'!Z$18, 'E2 Allocators'!$B$15:$W$15, 0),FALSE)*$F99)</f>
        <v>0</v>
      </c>
      <c r="AA99" s="1322">
        <f>IF(ISERROR(VLOOKUP(VLOOKUP($A99, 'E4 TB Allocation Details'!$A$18:$L$214, MATCH("Demand ID", 'E4 TB Allocation Details'!$A$18:$L$18, 0),FALSE), 'E2 Allocators'!$B$15:$W$358, MATCH('O5 Details by Class &amp; Accounts'!AA$18, 'E2 Allocators'!$B$15:$W$15, 0),FALSE)*$F99), 0, VLOOKUP(VLOOKUP($A99, 'E4 TB Allocation Details'!$A$18:$L$214, MATCH("Demand ID", 'E4 TB Allocation Details'!$A$18:$L$18, 0),FALSE), 'E2 Allocators'!$B$15:$W$358, MATCH('O5 Details by Class &amp; Accounts'!AA$18, 'E2 Allocators'!$B$15:$W$15, 0),FALSE)*$F99)</f>
        <v>0</v>
      </c>
      <c r="AB99" s="1322">
        <f>IF(ISERROR(VLOOKUP(VLOOKUP($A99, 'E4 TB Allocation Details'!$A$18:$L$214, MATCH("Demand ID", 'E4 TB Allocation Details'!$A$18:$L$18, 0),FALSE), 'E2 Allocators'!$B$15:$W$358, MATCH('O5 Details by Class &amp; Accounts'!AB$18, 'E2 Allocators'!$B$15:$W$15, 0),FALSE)*$F99), 0, VLOOKUP(VLOOKUP($A99, 'E4 TB Allocation Details'!$A$18:$L$214, MATCH("Demand ID", 'E4 TB Allocation Details'!$A$18:$L$18, 0),FALSE), 'E2 Allocators'!$B$15:$W$358, MATCH('O5 Details by Class &amp; Accounts'!AB$18, 'E2 Allocators'!$B$15:$W$15, 0),FALSE)*$F99)</f>
        <v>0</v>
      </c>
      <c r="AC99" s="1322">
        <f t="shared" si="21"/>
        <v>0</v>
      </c>
      <c r="AD99" s="1322">
        <f>IF(ISERROR(VLOOKUP(VLOOKUP($A99, 'E4 TB Allocation Details'!$A$18:$L$214, MATCH("Customer ID", 'E4 TB Allocation Details'!$A$18:$L$18, 0),FALSE), 'E2 Allocators'!$B$15:$W$358, MATCH('O5 Details by Class &amp; Accounts'!AD$18, 'E2 Allocators'!$B$15:$W$15, 0),FALSE)*$G99), 0, VLOOKUP(VLOOKUP($A99, 'E4 TB Allocation Details'!$A$18:$L$214, MATCH("Customer ID", 'E4 TB Allocation Details'!$A$18:$L$18, 0),FALSE), 'E2 Allocators'!$B$15:$W$358, MATCH('O5 Details by Class &amp; Accounts'!AD$18, 'E2 Allocators'!$B$15:$W$15, 0),FALSE)*$G99)</f>
        <v>0</v>
      </c>
      <c r="AE99" s="1322">
        <f>IF(ISERROR(VLOOKUP(VLOOKUP($A99, 'E4 TB Allocation Details'!$A$18:$L$214, MATCH("Customer ID", 'E4 TB Allocation Details'!$A$18:$L$18, 0),FALSE), 'E2 Allocators'!$B$15:$W$358, MATCH('O5 Details by Class &amp; Accounts'!AE$18, 'E2 Allocators'!$B$15:$W$15, 0),FALSE)*$G99), 0, VLOOKUP(VLOOKUP($A99, 'E4 TB Allocation Details'!$A$18:$L$214, MATCH("Customer ID", 'E4 TB Allocation Details'!$A$18:$L$18, 0),FALSE), 'E2 Allocators'!$B$15:$W$358, MATCH('O5 Details by Class &amp; Accounts'!AE$18, 'E2 Allocators'!$B$15:$W$15, 0),FALSE)*$G99)</f>
        <v>0</v>
      </c>
      <c r="AF99" s="1322">
        <f>IF(ISERROR(VLOOKUP(VLOOKUP($A99, 'E4 TB Allocation Details'!$A$18:$L$214, MATCH("Customer ID", 'E4 TB Allocation Details'!$A$18:$L$18, 0),FALSE), 'E2 Allocators'!$B$15:$W$358, MATCH('O5 Details by Class &amp; Accounts'!AF$18, 'E2 Allocators'!$B$15:$W$15, 0),FALSE)*$G99), 0, VLOOKUP(VLOOKUP($A99, 'E4 TB Allocation Details'!$A$18:$L$214, MATCH("Customer ID", 'E4 TB Allocation Details'!$A$18:$L$18, 0),FALSE), 'E2 Allocators'!$B$15:$W$358, MATCH('O5 Details by Class &amp; Accounts'!AF$18, 'E2 Allocators'!$B$15:$W$15, 0),FALSE)*$G99)</f>
        <v>0</v>
      </c>
      <c r="AG99" s="1322">
        <f>IF(ISERROR(VLOOKUP(VLOOKUP($A99, 'E4 TB Allocation Details'!$A$18:$L$214, MATCH("Customer ID", 'E4 TB Allocation Details'!$A$18:$L$18, 0),FALSE), 'E2 Allocators'!$B$15:$W$358, MATCH('O5 Details by Class &amp; Accounts'!AG$18, 'E2 Allocators'!$B$15:$W$15, 0),FALSE)*$G99), 0, VLOOKUP(VLOOKUP($A99, 'E4 TB Allocation Details'!$A$18:$L$214, MATCH("Customer ID", 'E4 TB Allocation Details'!$A$18:$L$18, 0),FALSE), 'E2 Allocators'!$B$15:$W$358, MATCH('O5 Details by Class &amp; Accounts'!AG$18, 'E2 Allocators'!$B$15:$W$15, 0),FALSE)*$G99)</f>
        <v>0</v>
      </c>
      <c r="AH99" s="1322">
        <f>IF(ISERROR(VLOOKUP(VLOOKUP($A99, 'E4 TB Allocation Details'!$A$18:$L$214, MATCH("Customer ID", 'E4 TB Allocation Details'!$A$18:$L$18, 0),FALSE), 'E2 Allocators'!$B$15:$W$358, MATCH('O5 Details by Class &amp; Accounts'!AH$18, 'E2 Allocators'!$B$15:$W$15, 0),FALSE)*$G99), 0, VLOOKUP(VLOOKUP($A99, 'E4 TB Allocation Details'!$A$18:$L$214, MATCH("Customer ID", 'E4 TB Allocation Details'!$A$18:$L$18, 0),FALSE), 'E2 Allocators'!$B$15:$W$358, MATCH('O5 Details by Class &amp; Accounts'!AH$18, 'E2 Allocators'!$B$15:$W$15, 0),FALSE)*$G99)</f>
        <v>0</v>
      </c>
      <c r="AI99" s="1322">
        <f>IF(ISERROR(VLOOKUP(VLOOKUP($A99, 'E4 TB Allocation Details'!$A$18:$L$214, MATCH("Customer ID", 'E4 TB Allocation Details'!$A$18:$L$18, 0),FALSE), 'E2 Allocators'!$B$15:$W$358, MATCH('O5 Details by Class &amp; Accounts'!AI$18, 'E2 Allocators'!$B$15:$W$15, 0),FALSE)*$G99), 0, VLOOKUP(VLOOKUP($A99, 'E4 TB Allocation Details'!$A$18:$L$214, MATCH("Customer ID", 'E4 TB Allocation Details'!$A$18:$L$18, 0),FALSE), 'E2 Allocators'!$B$15:$W$358, MATCH('O5 Details by Class &amp; Accounts'!AI$18, 'E2 Allocators'!$B$15:$W$15, 0),FALSE)*$G99)</f>
        <v>0</v>
      </c>
      <c r="AJ99" s="1322">
        <f>IF(ISERROR(VLOOKUP(VLOOKUP($A99, 'E4 TB Allocation Details'!$A$18:$L$214, MATCH("Customer ID", 'E4 TB Allocation Details'!$A$18:$L$18, 0),FALSE), 'E2 Allocators'!$B$15:$W$358, MATCH('O5 Details by Class &amp; Accounts'!AJ$18, 'E2 Allocators'!$B$15:$W$15, 0),FALSE)*$G99), 0, VLOOKUP(VLOOKUP($A99, 'E4 TB Allocation Details'!$A$18:$L$214, MATCH("Customer ID", 'E4 TB Allocation Details'!$A$18:$L$18, 0),FALSE), 'E2 Allocators'!$B$15:$W$358, MATCH('O5 Details by Class &amp; Accounts'!AJ$18, 'E2 Allocators'!$B$15:$W$15, 0),FALSE)*$G99)</f>
        <v>0</v>
      </c>
      <c r="AK99" s="1322">
        <f>IF(ISERROR(VLOOKUP(VLOOKUP($A99, 'E4 TB Allocation Details'!$A$18:$L$214, MATCH("Customer ID", 'E4 TB Allocation Details'!$A$18:$L$18, 0),FALSE), 'E2 Allocators'!$B$15:$W$358, MATCH('O5 Details by Class &amp; Accounts'!AK$18, 'E2 Allocators'!$B$15:$W$15, 0),FALSE)*$G99), 0, VLOOKUP(VLOOKUP($A99, 'E4 TB Allocation Details'!$A$18:$L$214, MATCH("Customer ID", 'E4 TB Allocation Details'!$A$18:$L$18, 0),FALSE), 'E2 Allocators'!$B$15:$W$358, MATCH('O5 Details by Class &amp; Accounts'!AK$18, 'E2 Allocators'!$B$15:$W$15, 0),FALSE)*$G99)</f>
        <v>0</v>
      </c>
      <c r="AL99" s="1322">
        <f>IF(ISERROR(VLOOKUP(VLOOKUP($A99, 'E4 TB Allocation Details'!$A$18:$L$214, MATCH("Customer ID", 'E4 TB Allocation Details'!$A$18:$L$18, 0),FALSE), 'E2 Allocators'!$B$15:$W$358, MATCH('O5 Details by Class &amp; Accounts'!AL$18, 'E2 Allocators'!$B$15:$W$15, 0),FALSE)*$G99), 0, VLOOKUP(VLOOKUP($A99, 'E4 TB Allocation Details'!$A$18:$L$214, MATCH("Customer ID", 'E4 TB Allocation Details'!$A$18:$L$18, 0),FALSE), 'E2 Allocators'!$B$15:$W$358, MATCH('O5 Details by Class &amp; Accounts'!AL$18, 'E2 Allocators'!$B$15:$W$15, 0),FALSE)*$G99)</f>
        <v>0</v>
      </c>
      <c r="AM99" s="1322">
        <f>IF(ISERROR(VLOOKUP(VLOOKUP($A99, 'E4 TB Allocation Details'!$A$18:$L$214, MATCH("Customer ID", 'E4 TB Allocation Details'!$A$18:$L$18, 0),FALSE), 'E2 Allocators'!$B$15:$W$358, MATCH('O5 Details by Class &amp; Accounts'!AM$18, 'E2 Allocators'!$B$15:$W$15, 0),FALSE)*$G99), 0, VLOOKUP(VLOOKUP($A99, 'E4 TB Allocation Details'!$A$18:$L$214, MATCH("Customer ID", 'E4 TB Allocation Details'!$A$18:$L$18, 0),FALSE), 'E2 Allocators'!$B$15:$W$358, MATCH('O5 Details by Class &amp; Accounts'!AM$18, 'E2 Allocators'!$B$15:$W$15, 0),FALSE)*$G99)</f>
        <v>0</v>
      </c>
      <c r="AN99" s="1322">
        <f>IF(ISERROR(VLOOKUP(VLOOKUP($A99, 'E4 TB Allocation Details'!$A$18:$L$214, MATCH("Customer ID", 'E4 TB Allocation Details'!$A$18:$L$18, 0),FALSE), 'E2 Allocators'!$B$15:$W$358, MATCH('O5 Details by Class &amp; Accounts'!AN$18, 'E2 Allocators'!$B$15:$W$15, 0),FALSE)*$G99), 0, VLOOKUP(VLOOKUP($A99, 'E4 TB Allocation Details'!$A$18:$L$214, MATCH("Customer ID", 'E4 TB Allocation Details'!$A$18:$L$18, 0),FALSE), 'E2 Allocators'!$B$15:$W$358, MATCH('O5 Details by Class &amp; Accounts'!AN$18, 'E2 Allocators'!$B$15:$W$15, 0),FALSE)*$G99)</f>
        <v>0</v>
      </c>
      <c r="AO99" s="1322">
        <f>IF(ISERROR(VLOOKUP(VLOOKUP($A99, 'E4 TB Allocation Details'!$A$18:$L$214, MATCH("Customer ID", 'E4 TB Allocation Details'!$A$18:$L$18, 0),FALSE), 'E2 Allocators'!$B$15:$W$358, MATCH('O5 Details by Class &amp; Accounts'!AO$18, 'E2 Allocators'!$B$15:$W$15, 0),FALSE)*$G99), 0, VLOOKUP(VLOOKUP($A99, 'E4 TB Allocation Details'!$A$18:$L$214, MATCH("Customer ID", 'E4 TB Allocation Details'!$A$18:$L$18, 0),FALSE), 'E2 Allocators'!$B$15:$W$358, MATCH('O5 Details by Class &amp; Accounts'!AO$18, 'E2 Allocators'!$B$15:$W$15, 0),FALSE)*$G99)</f>
        <v>0</v>
      </c>
      <c r="AP99" s="1322">
        <f>IF(ISERROR(VLOOKUP(VLOOKUP($A99, 'E4 TB Allocation Details'!$A$18:$L$214, MATCH("Customer ID", 'E4 TB Allocation Details'!$A$18:$L$18, 0),FALSE), 'E2 Allocators'!$B$15:$W$358, MATCH('O5 Details by Class &amp; Accounts'!AP$18, 'E2 Allocators'!$B$15:$W$15, 0),FALSE)*$G99), 0, VLOOKUP(VLOOKUP($A99, 'E4 TB Allocation Details'!$A$18:$L$214, MATCH("Customer ID", 'E4 TB Allocation Details'!$A$18:$L$18, 0),FALSE), 'E2 Allocators'!$B$15:$W$358, MATCH('O5 Details by Class &amp; Accounts'!AP$18, 'E2 Allocators'!$B$15:$W$15, 0),FALSE)*$G99)</f>
        <v>0</v>
      </c>
      <c r="AQ99" s="1322">
        <f>IF(ISERROR(VLOOKUP(VLOOKUP($A99, 'E4 TB Allocation Details'!$A$18:$L$214, MATCH("Customer ID", 'E4 TB Allocation Details'!$A$18:$L$18, 0),FALSE), 'E2 Allocators'!$B$15:$W$358, MATCH('O5 Details by Class &amp; Accounts'!AQ$18, 'E2 Allocators'!$B$15:$W$15, 0),FALSE)*$G99), 0, VLOOKUP(VLOOKUP($A99, 'E4 TB Allocation Details'!$A$18:$L$214, MATCH("Customer ID", 'E4 TB Allocation Details'!$A$18:$L$18, 0),FALSE), 'E2 Allocators'!$B$15:$W$358, MATCH('O5 Details by Class &amp; Accounts'!AQ$18, 'E2 Allocators'!$B$15:$W$15, 0),FALSE)*$G99)</f>
        <v>0</v>
      </c>
      <c r="AR99" s="1322">
        <f>IF(ISERROR(VLOOKUP(VLOOKUP($A99, 'E4 TB Allocation Details'!$A$18:$L$214, MATCH("Customer ID", 'E4 TB Allocation Details'!$A$18:$L$18, 0),FALSE), 'E2 Allocators'!$B$15:$W$358, MATCH('O5 Details by Class &amp; Accounts'!AR$18, 'E2 Allocators'!$B$15:$W$15, 0),FALSE)*$G99), 0, VLOOKUP(VLOOKUP($A99, 'E4 TB Allocation Details'!$A$18:$L$214, MATCH("Customer ID", 'E4 TB Allocation Details'!$A$18:$L$18, 0),FALSE), 'E2 Allocators'!$B$15:$W$358, MATCH('O5 Details by Class &amp; Accounts'!AR$18, 'E2 Allocators'!$B$15:$W$15, 0),FALSE)*$G99)</f>
        <v>0</v>
      </c>
      <c r="AS99" s="1322">
        <f>IF(ISERROR(VLOOKUP(VLOOKUP($A99, 'E4 TB Allocation Details'!$A$18:$L$214, MATCH("Customer ID", 'E4 TB Allocation Details'!$A$18:$L$18, 0),FALSE), 'E2 Allocators'!$B$15:$W$358, MATCH('O5 Details by Class &amp; Accounts'!AS$18, 'E2 Allocators'!$B$15:$W$15, 0),FALSE)*$G99), 0, VLOOKUP(VLOOKUP($A99, 'E4 TB Allocation Details'!$A$18:$L$214, MATCH("Customer ID", 'E4 TB Allocation Details'!$A$18:$L$18, 0),FALSE), 'E2 Allocators'!$B$15:$W$358, MATCH('O5 Details by Class &amp; Accounts'!AS$18, 'E2 Allocators'!$B$15:$W$15, 0),FALSE)*$G99)</f>
        <v>0</v>
      </c>
      <c r="AT99" s="1322">
        <f>IF(ISERROR(VLOOKUP(VLOOKUP($A99, 'E4 TB Allocation Details'!$A$18:$L$214, MATCH("Customer ID", 'E4 TB Allocation Details'!$A$18:$L$18, 0),FALSE), 'E2 Allocators'!$B$15:$W$358, MATCH('O5 Details by Class &amp; Accounts'!AT$18, 'E2 Allocators'!$B$15:$W$15, 0),FALSE)*$G99), 0, VLOOKUP(VLOOKUP($A99, 'E4 TB Allocation Details'!$A$18:$L$214, MATCH("Customer ID", 'E4 TB Allocation Details'!$A$18:$L$18, 0),FALSE), 'E2 Allocators'!$B$15:$W$358, MATCH('O5 Details by Class &amp; Accounts'!AT$18, 'E2 Allocators'!$B$15:$W$15, 0),FALSE)*$G99)</f>
        <v>0</v>
      </c>
      <c r="AU99" s="1322">
        <f>IF(ISERROR(VLOOKUP(VLOOKUP($A99, 'E4 TB Allocation Details'!$A$18:$L$214, MATCH("Customer ID", 'E4 TB Allocation Details'!$A$18:$L$18, 0),FALSE), 'E2 Allocators'!$B$15:$W$358, MATCH('O5 Details by Class &amp; Accounts'!AU$18, 'E2 Allocators'!$B$15:$W$15, 0),FALSE)*$G99), 0, VLOOKUP(VLOOKUP($A99, 'E4 TB Allocation Details'!$A$18:$L$214, MATCH("Customer ID", 'E4 TB Allocation Details'!$A$18:$L$18, 0),FALSE), 'E2 Allocators'!$B$15:$W$358, MATCH('O5 Details by Class &amp; Accounts'!AU$18, 'E2 Allocators'!$B$15:$W$15, 0),FALSE)*$G99)</f>
        <v>0</v>
      </c>
      <c r="AV99" s="1322">
        <f>IF(ISERROR(VLOOKUP(VLOOKUP($A99, 'E4 TB Allocation Details'!$A$18:$L$214, MATCH("Customer ID", 'E4 TB Allocation Details'!$A$18:$L$18, 0),FALSE), 'E2 Allocators'!$B$15:$W$358, MATCH('O5 Details by Class &amp; Accounts'!AV$18, 'E2 Allocators'!$B$15:$W$15, 0),FALSE)*$G99), 0, VLOOKUP(VLOOKUP($A99, 'E4 TB Allocation Details'!$A$18:$L$214, MATCH("Customer ID", 'E4 TB Allocation Details'!$A$18:$L$18, 0),FALSE), 'E2 Allocators'!$B$15:$W$358, MATCH('O5 Details by Class &amp; Accounts'!AV$18, 'E2 Allocators'!$B$15:$W$15, 0),FALSE)*$G99)</f>
        <v>0</v>
      </c>
      <c r="AW99" s="1322">
        <f>IF(ISERROR(VLOOKUP(VLOOKUP($A99, 'E4 TB Allocation Details'!$A$18:$L$214, MATCH("Customer ID", 'E4 TB Allocation Details'!$A$18:$L$18, 0),FALSE), 'E2 Allocators'!$B$15:$W$358, MATCH('O5 Details by Class &amp; Accounts'!AW$18, 'E2 Allocators'!$B$15:$W$15, 0),FALSE)*$G99), 0, VLOOKUP(VLOOKUP($A99, 'E4 TB Allocation Details'!$A$18:$L$214, MATCH("Customer ID", 'E4 TB Allocation Details'!$A$18:$L$18, 0),FALSE), 'E2 Allocators'!$B$15:$W$358, MATCH('O5 Details by Class &amp; Accounts'!AW$18, 'E2 Allocators'!$B$15:$W$15, 0),FALSE)*$G99)</f>
        <v>0</v>
      </c>
      <c r="AX99" s="1322">
        <f t="shared" si="22"/>
        <v>0</v>
      </c>
      <c r="AY99" s="1322">
        <f>IF(ISERROR(VLOOKUP(VLOOKUP($A99, 'E4 TB Allocation Details'!$A$18:$L$214, MATCH("Misc ID", 'E4 TB Allocation Details'!$A$18:$L$18, 0),FALSE), 'E2 Allocators'!$B$15:$W$358, MATCH('O5 Details by Class &amp; Accounts'!AY$18, 'E2 Allocators'!$B$15:$W$15, 0),FALSE)*$E99), 0, VLOOKUP(VLOOKUP($A99, 'E4 TB Allocation Details'!$A$18:$L$214, MATCH("Misc ID", 'E4 TB Allocation Details'!$A$18:$L$18, 0),FALSE), 'E2 Allocators'!$B$15:$W$358, MATCH('O5 Details by Class &amp; Accounts'!AY$18, 'E2 Allocators'!$B$15:$W$15, 0),FALSE)*$E99)</f>
        <v>-76704.304824546387</v>
      </c>
      <c r="AZ99" s="1322">
        <f>IF(ISERROR(VLOOKUP(VLOOKUP($A99, 'E4 TB Allocation Details'!$A$18:$L$214, MATCH("Misc ID", 'E4 TB Allocation Details'!$A$18:$L$18, 0),FALSE), 'E2 Allocators'!$B$15:$W$358, MATCH('O5 Details by Class &amp; Accounts'!AZ$18, 'E2 Allocators'!$B$15:$W$15, 0),FALSE)*$E99), 0, VLOOKUP(VLOOKUP($A99, 'E4 TB Allocation Details'!$A$18:$L$214, MATCH("Misc ID", 'E4 TB Allocation Details'!$A$18:$L$18, 0),FALSE), 'E2 Allocators'!$B$15:$W$358, MATCH('O5 Details by Class &amp; Accounts'!AZ$18, 'E2 Allocators'!$B$15:$W$15, 0),FALSE)*$E99)</f>
        <v>-19528.104276566472</v>
      </c>
      <c r="BA99" s="1322">
        <f>IF(ISERROR(VLOOKUP(VLOOKUP($A99, 'E4 TB Allocation Details'!$A$18:$L$214, MATCH("Misc ID", 'E4 TB Allocation Details'!$A$18:$L$18, 0),FALSE), 'E2 Allocators'!$B$15:$W$358, MATCH('O5 Details by Class &amp; Accounts'!BA$18, 'E2 Allocators'!$B$15:$W$15, 0),FALSE)*$E99), 0, VLOOKUP(VLOOKUP($A99, 'E4 TB Allocation Details'!$A$18:$L$214, MATCH("Misc ID", 'E4 TB Allocation Details'!$A$18:$L$18, 0),FALSE), 'E2 Allocators'!$B$15:$W$358, MATCH('O5 Details by Class &amp; Accounts'!BA$18, 'E2 Allocators'!$B$15:$W$15, 0),FALSE)*$E99)</f>
        <v>-13290.504110302119</v>
      </c>
      <c r="BB99" s="1322">
        <f>IF(ISERROR(VLOOKUP(VLOOKUP($A99, 'E4 TB Allocation Details'!$A$18:$L$214, MATCH("Misc ID", 'E4 TB Allocation Details'!$A$18:$L$18, 0),FALSE), 'E2 Allocators'!$B$15:$W$358, MATCH('O5 Details by Class &amp; Accounts'!BB$18, 'E2 Allocators'!$B$15:$W$15, 0),FALSE)*$E99), 0, VLOOKUP(VLOOKUP($A99, 'E4 TB Allocation Details'!$A$18:$L$214, MATCH("Misc ID", 'E4 TB Allocation Details'!$A$18:$L$18, 0),FALSE), 'E2 Allocators'!$B$15:$W$358, MATCH('O5 Details by Class &amp; Accounts'!BB$18, 'E2 Allocators'!$B$15:$W$15, 0),FALSE)*$E99)</f>
        <v>0</v>
      </c>
      <c r="BC99" s="1322">
        <f>IF(ISERROR(VLOOKUP(VLOOKUP($A99, 'E4 TB Allocation Details'!$A$18:$L$214, MATCH("Misc ID", 'E4 TB Allocation Details'!$A$18:$L$18, 0),FALSE), 'E2 Allocators'!$B$15:$W$358, MATCH('O5 Details by Class &amp; Accounts'!BC$18, 'E2 Allocators'!$B$15:$W$15, 0),FALSE)*$E99), 0, VLOOKUP(VLOOKUP($A99, 'E4 TB Allocation Details'!$A$18:$L$214, MATCH("Misc ID", 'E4 TB Allocation Details'!$A$18:$L$18, 0),FALSE), 'E2 Allocators'!$B$15:$W$358, MATCH('O5 Details by Class &amp; Accounts'!BC$18, 'E2 Allocators'!$B$15:$W$15, 0),FALSE)*$E99)</f>
        <v>0</v>
      </c>
      <c r="BD99" s="1322">
        <f>IF(ISERROR(VLOOKUP(VLOOKUP($A99, 'E4 TB Allocation Details'!$A$18:$L$214, MATCH("Misc ID", 'E4 TB Allocation Details'!$A$18:$L$18, 0),FALSE), 'E2 Allocators'!$B$15:$W$358, MATCH('O5 Details by Class &amp; Accounts'!BD$18, 'E2 Allocators'!$B$15:$W$15, 0),FALSE)*$E99), 0, VLOOKUP(VLOOKUP($A99, 'E4 TB Allocation Details'!$A$18:$L$214, MATCH("Misc ID", 'E4 TB Allocation Details'!$A$18:$L$18, 0),FALSE), 'E2 Allocators'!$B$15:$W$358, MATCH('O5 Details by Class &amp; Accounts'!BD$18, 'E2 Allocators'!$B$15:$W$15, 0),FALSE)*$E99)</f>
        <v>-1911.8161047766882</v>
      </c>
      <c r="BE99" s="1322">
        <f>IF(ISERROR(VLOOKUP(VLOOKUP($A99, 'E4 TB Allocation Details'!$A$18:$L$214, MATCH("Misc ID", 'E4 TB Allocation Details'!$A$18:$L$18, 0),FALSE), 'E2 Allocators'!$B$15:$W$358, MATCH('O5 Details by Class &amp; Accounts'!BE$18, 'E2 Allocators'!$B$15:$W$15, 0),FALSE)*$E99), 0, VLOOKUP(VLOOKUP($A99, 'E4 TB Allocation Details'!$A$18:$L$214, MATCH("Misc ID", 'E4 TB Allocation Details'!$A$18:$L$18, 0),FALSE), 'E2 Allocators'!$B$15:$W$358, MATCH('O5 Details by Class &amp; Accounts'!BE$18, 'E2 Allocators'!$B$15:$W$15, 0),FALSE)*$E99)</f>
        <v>-3908.4127800808637</v>
      </c>
      <c r="BF99" s="1322">
        <f>IF(ISERROR(VLOOKUP(VLOOKUP($A99, 'E4 TB Allocation Details'!$A$18:$L$214, MATCH("Misc ID", 'E4 TB Allocation Details'!$A$18:$L$18, 0),FALSE), 'E2 Allocators'!$B$15:$W$358, MATCH('O5 Details by Class &amp; Accounts'!BF$18, 'E2 Allocators'!$B$15:$W$15, 0),FALSE)*$E99), 0, VLOOKUP(VLOOKUP($A99, 'E4 TB Allocation Details'!$A$18:$L$214, MATCH("Misc ID", 'E4 TB Allocation Details'!$A$18:$L$18, 0),FALSE), 'E2 Allocators'!$B$15:$W$358, MATCH('O5 Details by Class &amp; Accounts'!BF$18, 'E2 Allocators'!$B$15:$W$15, 0),FALSE)*$E99)</f>
        <v>0</v>
      </c>
      <c r="BG99" s="1322">
        <f>IF(ISERROR(VLOOKUP(VLOOKUP($A99, 'E4 TB Allocation Details'!$A$18:$L$214, MATCH("Misc ID", 'E4 TB Allocation Details'!$A$18:$L$18, 0),FALSE), 'E2 Allocators'!$B$15:$W$358, MATCH('O5 Details by Class &amp; Accounts'!BG$18, 'E2 Allocators'!$B$15:$W$15, 0),FALSE)*$E99), 0, VLOOKUP(VLOOKUP($A99, 'E4 TB Allocation Details'!$A$18:$L$214, MATCH("Misc ID", 'E4 TB Allocation Details'!$A$18:$L$18, 0),FALSE), 'E2 Allocators'!$B$15:$W$358, MATCH('O5 Details by Class &amp; Accounts'!BG$18, 'E2 Allocators'!$B$15:$W$15, 0),FALSE)*$E99)</f>
        <v>-170.13687757364806</v>
      </c>
      <c r="BH99" s="1322">
        <f>IF(ISERROR(VLOOKUP(VLOOKUP($A99, 'E4 TB Allocation Details'!$A$18:$L$214, MATCH("Misc ID", 'E4 TB Allocation Details'!$A$18:$L$18, 0),FALSE), 'E2 Allocators'!$B$15:$W$358, MATCH('O5 Details by Class &amp; Accounts'!BH$18, 'E2 Allocators'!$B$15:$W$15, 0),FALSE)*$E99), 0, VLOOKUP(VLOOKUP($A99, 'E4 TB Allocation Details'!$A$18:$L$214, MATCH("Misc ID", 'E4 TB Allocation Details'!$A$18:$L$18, 0),FALSE), 'E2 Allocators'!$B$15:$W$358, MATCH('O5 Details by Class &amp; Accounts'!BH$18, 'E2 Allocators'!$B$15:$W$15, 0),FALSE)*$E99)</f>
        <v>0</v>
      </c>
      <c r="BI99" s="1322">
        <f>IF(ISERROR(VLOOKUP(VLOOKUP($A99, 'E4 TB Allocation Details'!$A$18:$L$214, MATCH("Misc ID", 'E4 TB Allocation Details'!$A$18:$L$18, 0),FALSE), 'E2 Allocators'!$B$15:$W$358, MATCH('O5 Details by Class &amp; Accounts'!BI$18, 'E2 Allocators'!$B$15:$W$15, 0),FALSE)*$E99), 0, VLOOKUP(VLOOKUP($A99, 'E4 TB Allocation Details'!$A$18:$L$214, MATCH("Misc ID", 'E4 TB Allocation Details'!$A$18:$L$18, 0),FALSE), 'E2 Allocators'!$B$15:$W$358, MATCH('O5 Details by Class &amp; Accounts'!BI$18, 'E2 Allocators'!$B$15:$W$15, 0),FALSE)*$E99)</f>
        <v>0</v>
      </c>
      <c r="BJ99" s="1322">
        <f>IF(ISERROR(VLOOKUP(VLOOKUP($A99, 'E4 TB Allocation Details'!$A$18:$L$214, MATCH("Misc ID", 'E4 TB Allocation Details'!$A$18:$L$18, 0),FALSE), 'E2 Allocators'!$B$15:$W$358, MATCH('O5 Details by Class &amp; Accounts'!BJ$18, 'E2 Allocators'!$B$15:$W$15, 0),FALSE)*$E99), 0, VLOOKUP(VLOOKUP($A99, 'E4 TB Allocation Details'!$A$18:$L$214, MATCH("Misc ID", 'E4 TB Allocation Details'!$A$18:$L$18, 0),FALSE), 'E2 Allocators'!$B$15:$W$358, MATCH('O5 Details by Class &amp; Accounts'!BJ$18, 'E2 Allocators'!$B$15:$W$15, 0),FALSE)*$E99)</f>
        <v>0</v>
      </c>
      <c r="BK99" s="1322">
        <f>IF(ISERROR(VLOOKUP(VLOOKUP($A99, 'E4 TB Allocation Details'!$A$18:$L$214, MATCH("Misc ID", 'E4 TB Allocation Details'!$A$18:$L$18, 0),FALSE), 'E2 Allocators'!$B$15:$W$358, MATCH('O5 Details by Class &amp; Accounts'!BK$18, 'E2 Allocators'!$B$15:$W$15, 0),FALSE)*$E99), 0, VLOOKUP(VLOOKUP($A99, 'E4 TB Allocation Details'!$A$18:$L$214, MATCH("Misc ID", 'E4 TB Allocation Details'!$A$18:$L$18, 0),FALSE), 'E2 Allocators'!$B$15:$W$358, MATCH('O5 Details by Class &amp; Accounts'!BK$18, 'E2 Allocators'!$B$15:$W$15, 0),FALSE)*$E99)</f>
        <v>0</v>
      </c>
      <c r="BL99" s="1322">
        <f>IF(ISERROR(VLOOKUP(VLOOKUP($A99, 'E4 TB Allocation Details'!$A$18:$L$214, MATCH("Misc ID", 'E4 TB Allocation Details'!$A$18:$L$18, 0),FALSE), 'E2 Allocators'!$B$15:$W$358, MATCH('O5 Details by Class &amp; Accounts'!BL$18, 'E2 Allocators'!$B$15:$W$15, 0),FALSE)*$E99), 0, VLOOKUP(VLOOKUP($A99, 'E4 TB Allocation Details'!$A$18:$L$214, MATCH("Misc ID", 'E4 TB Allocation Details'!$A$18:$L$18, 0),FALSE), 'E2 Allocators'!$B$15:$W$358, MATCH('O5 Details by Class &amp; Accounts'!BL$18, 'E2 Allocators'!$B$15:$W$15, 0),FALSE)*$E99)</f>
        <v>0</v>
      </c>
      <c r="BM99" s="1322">
        <f>IF(ISERROR(VLOOKUP(VLOOKUP($A99, 'E4 TB Allocation Details'!$A$18:$L$214, MATCH("Misc ID", 'E4 TB Allocation Details'!$A$18:$L$18, 0),FALSE), 'E2 Allocators'!$B$15:$W$358, MATCH('O5 Details by Class &amp; Accounts'!BM$18, 'E2 Allocators'!$B$15:$W$15, 0),FALSE)*$E99), 0, VLOOKUP(VLOOKUP($A99, 'E4 TB Allocation Details'!$A$18:$L$214, MATCH("Misc ID", 'E4 TB Allocation Details'!$A$18:$L$18, 0),FALSE), 'E2 Allocators'!$B$15:$W$358, MATCH('O5 Details by Class &amp; Accounts'!BM$18, 'E2 Allocators'!$B$15:$W$15, 0),FALSE)*$E99)</f>
        <v>0</v>
      </c>
      <c r="BN99" s="1322">
        <f>IF(ISERROR(VLOOKUP(VLOOKUP($A99, 'E4 TB Allocation Details'!$A$18:$L$214, MATCH("Misc ID", 'E4 TB Allocation Details'!$A$18:$L$18, 0),FALSE), 'E2 Allocators'!$B$15:$W$358, MATCH('O5 Details by Class &amp; Accounts'!BN$18, 'E2 Allocators'!$B$15:$W$15, 0),FALSE)*$E99), 0, VLOOKUP(VLOOKUP($A99, 'E4 TB Allocation Details'!$A$18:$L$214, MATCH("Misc ID", 'E4 TB Allocation Details'!$A$18:$L$18, 0),FALSE), 'E2 Allocators'!$B$15:$W$358, MATCH('O5 Details by Class &amp; Accounts'!BN$18, 'E2 Allocators'!$B$15:$W$15, 0),FALSE)*$E99)</f>
        <v>0</v>
      </c>
      <c r="BO99" s="1322">
        <f>IF(ISERROR(VLOOKUP(VLOOKUP($A99, 'E4 TB Allocation Details'!$A$18:$L$214, MATCH("Misc ID", 'E4 TB Allocation Details'!$A$18:$L$18, 0),FALSE), 'E2 Allocators'!$B$15:$W$358, MATCH('O5 Details by Class &amp; Accounts'!BO$18, 'E2 Allocators'!$B$15:$W$15, 0),FALSE)*$E99), 0, VLOOKUP(VLOOKUP($A99, 'E4 TB Allocation Details'!$A$18:$L$214, MATCH("Misc ID", 'E4 TB Allocation Details'!$A$18:$L$18, 0),FALSE), 'E2 Allocators'!$B$15:$W$358, MATCH('O5 Details by Class &amp; Accounts'!BO$18, 'E2 Allocators'!$B$15:$W$15, 0),FALSE)*$E99)</f>
        <v>0</v>
      </c>
      <c r="BP99" s="1322">
        <f>IF(ISERROR(VLOOKUP(VLOOKUP($A99, 'E4 TB Allocation Details'!$A$18:$L$214, MATCH("Misc ID", 'E4 TB Allocation Details'!$A$18:$L$18, 0),FALSE), 'E2 Allocators'!$B$15:$W$358, MATCH('O5 Details by Class &amp; Accounts'!BP$18, 'E2 Allocators'!$B$15:$W$15, 0),FALSE)*$E99), 0, VLOOKUP(VLOOKUP($A99, 'E4 TB Allocation Details'!$A$18:$L$214, MATCH("Misc ID", 'E4 TB Allocation Details'!$A$18:$L$18, 0),FALSE), 'E2 Allocators'!$B$15:$W$358, MATCH('O5 Details by Class &amp; Accounts'!BP$18, 'E2 Allocators'!$B$15:$W$15, 0),FALSE)*$E99)</f>
        <v>0</v>
      </c>
      <c r="BQ99" s="1322">
        <f>IF(ISERROR(VLOOKUP(VLOOKUP($A99, 'E4 TB Allocation Details'!$A$18:$L$214, MATCH("Misc ID", 'E4 TB Allocation Details'!$A$18:$L$18, 0),FALSE), 'E2 Allocators'!$B$15:$W$358, MATCH('O5 Details by Class &amp; Accounts'!BQ$18, 'E2 Allocators'!$B$15:$W$15, 0),FALSE)*$E99), 0, VLOOKUP(VLOOKUP($A99, 'E4 TB Allocation Details'!$A$18:$L$214, MATCH("Misc ID", 'E4 TB Allocation Details'!$A$18:$L$18, 0),FALSE), 'E2 Allocators'!$B$15:$W$358, MATCH('O5 Details by Class &amp; Accounts'!BQ$18, 'E2 Allocators'!$B$15:$W$15, 0),FALSE)*$E99)</f>
        <v>0</v>
      </c>
      <c r="BR99" s="1322">
        <f>IF(ISERROR(VLOOKUP(VLOOKUP($A99, 'E4 TB Allocation Details'!$A$18:$L$214, MATCH("Misc ID", 'E4 TB Allocation Details'!$A$18:$L$18, 0),FALSE), 'E2 Allocators'!$B$15:$W$358, MATCH('O5 Details by Class &amp; Accounts'!BR$18, 'E2 Allocators'!$B$15:$W$15, 0),FALSE)*$E99), 0, VLOOKUP(VLOOKUP($A99, 'E4 TB Allocation Details'!$A$18:$L$214, MATCH("Misc ID", 'E4 TB Allocation Details'!$A$18:$L$18, 0),FALSE), 'E2 Allocators'!$B$15:$W$358, MATCH('O5 Details by Class &amp; Accounts'!BR$18, 'E2 Allocators'!$B$15:$W$15, 0),FALSE)*$E99)</f>
        <v>0</v>
      </c>
      <c r="BS99" s="1322">
        <f t="shared" si="23"/>
        <v>-115513.27897384619</v>
      </c>
      <c r="BT99" s="1322">
        <f>IF(ISERROR(VLOOKUP(VLOOKUP($A99, 'E4 TB Allocation Details'!$A$18:$L$214, MATCH("A &amp; G ID", 'E4 TB Allocation Details'!$A$18:$L$18, 0),FALSE), 'E2 Allocators'!$B$15:$W$358, MATCH('O5 Details by Class &amp; Accounts'!BT$18, 'E2 Allocators'!$B$15:$W$15, 0),FALSE)*$E99), 0, VLOOKUP(VLOOKUP($A99, 'E4 TB Allocation Details'!$A$18:$L$214, MATCH("A &amp; G ID", 'E4 TB Allocation Details'!$A$18:$L$18, 0),FALSE), 'E2 Allocators'!$B$15:$W$358, MATCH('O5 Details by Class &amp; Accounts'!BT$18, 'E2 Allocators'!$B$15:$W$15, 0),FALSE)*$E99)</f>
        <v>0</v>
      </c>
      <c r="BU99" s="1322">
        <f>IF(ISERROR(VLOOKUP(VLOOKUP($A99, 'E4 TB Allocation Details'!$A$18:$L$214, MATCH("A &amp; G ID", 'E4 TB Allocation Details'!$A$18:$L$18, 0),FALSE), 'E2 Allocators'!$B$15:$W$358, MATCH('O5 Details by Class &amp; Accounts'!BU$18, 'E2 Allocators'!$B$15:$W$15, 0),FALSE)*$E99), 0, VLOOKUP(VLOOKUP($A99, 'E4 TB Allocation Details'!$A$18:$L$214, MATCH("A &amp; G ID", 'E4 TB Allocation Details'!$A$18:$L$18, 0),FALSE), 'E2 Allocators'!$B$15:$W$358, MATCH('O5 Details by Class &amp; Accounts'!BU$18, 'E2 Allocators'!$B$15:$W$15, 0),FALSE)*$E99)</f>
        <v>0</v>
      </c>
      <c r="BV99" s="1322">
        <f>IF(ISERROR(VLOOKUP(VLOOKUP($A99, 'E4 TB Allocation Details'!$A$18:$L$214, MATCH("A &amp; G ID", 'E4 TB Allocation Details'!$A$18:$L$18, 0),FALSE), 'E2 Allocators'!$B$15:$W$358, MATCH('O5 Details by Class &amp; Accounts'!BV$18, 'E2 Allocators'!$B$15:$W$15, 0),FALSE)*$E99), 0, VLOOKUP(VLOOKUP($A99, 'E4 TB Allocation Details'!$A$18:$L$214, MATCH("A &amp; G ID", 'E4 TB Allocation Details'!$A$18:$L$18, 0),FALSE), 'E2 Allocators'!$B$15:$W$358, MATCH('O5 Details by Class &amp; Accounts'!BV$18, 'E2 Allocators'!$B$15:$W$15, 0),FALSE)*$E99)</f>
        <v>0</v>
      </c>
      <c r="BW99" s="1322">
        <f>IF(ISERROR(VLOOKUP(VLOOKUP($A99, 'E4 TB Allocation Details'!$A$18:$L$214, MATCH("A &amp; G ID", 'E4 TB Allocation Details'!$A$18:$L$18, 0),FALSE), 'E2 Allocators'!$B$15:$W$358, MATCH('O5 Details by Class &amp; Accounts'!BW$18, 'E2 Allocators'!$B$15:$W$15, 0),FALSE)*$E99), 0, VLOOKUP(VLOOKUP($A99, 'E4 TB Allocation Details'!$A$18:$L$214, MATCH("A &amp; G ID", 'E4 TB Allocation Details'!$A$18:$L$18, 0),FALSE), 'E2 Allocators'!$B$15:$W$358, MATCH('O5 Details by Class &amp; Accounts'!BW$18, 'E2 Allocators'!$B$15:$W$15, 0),FALSE)*$E99)</f>
        <v>0</v>
      </c>
      <c r="BX99" s="1322">
        <f>IF(ISERROR(VLOOKUP(VLOOKUP($A99, 'E4 TB Allocation Details'!$A$18:$L$214, MATCH("A &amp; G ID", 'E4 TB Allocation Details'!$A$18:$L$18, 0),FALSE), 'E2 Allocators'!$B$15:$W$358, MATCH('O5 Details by Class &amp; Accounts'!BX$18, 'E2 Allocators'!$B$15:$W$15, 0),FALSE)*$E99), 0, VLOOKUP(VLOOKUP($A99, 'E4 TB Allocation Details'!$A$18:$L$214, MATCH("A &amp; G ID", 'E4 TB Allocation Details'!$A$18:$L$18, 0),FALSE), 'E2 Allocators'!$B$15:$W$358, MATCH('O5 Details by Class &amp; Accounts'!BX$18, 'E2 Allocators'!$B$15:$W$15, 0),FALSE)*$E99)</f>
        <v>0</v>
      </c>
      <c r="BY99" s="1322">
        <f>IF(ISERROR(VLOOKUP(VLOOKUP($A99, 'E4 TB Allocation Details'!$A$18:$L$214, MATCH("A &amp; G ID", 'E4 TB Allocation Details'!$A$18:$L$18, 0),FALSE), 'E2 Allocators'!$B$15:$W$358, MATCH('O5 Details by Class &amp; Accounts'!BY$18, 'E2 Allocators'!$B$15:$W$15, 0),FALSE)*$E99), 0, VLOOKUP(VLOOKUP($A99, 'E4 TB Allocation Details'!$A$18:$L$214, MATCH("A &amp; G ID", 'E4 TB Allocation Details'!$A$18:$L$18, 0),FALSE), 'E2 Allocators'!$B$15:$W$358, MATCH('O5 Details by Class &amp; Accounts'!BY$18, 'E2 Allocators'!$B$15:$W$15, 0),FALSE)*$E99)</f>
        <v>0</v>
      </c>
      <c r="BZ99" s="1322">
        <f>IF(ISERROR(VLOOKUP(VLOOKUP($A99, 'E4 TB Allocation Details'!$A$18:$L$214, MATCH("A &amp; G ID", 'E4 TB Allocation Details'!$A$18:$L$18, 0),FALSE), 'E2 Allocators'!$B$15:$W$358, MATCH('O5 Details by Class &amp; Accounts'!BZ$18, 'E2 Allocators'!$B$15:$W$15, 0),FALSE)*$E99), 0, VLOOKUP(VLOOKUP($A99, 'E4 TB Allocation Details'!$A$18:$L$214, MATCH("A &amp; G ID", 'E4 TB Allocation Details'!$A$18:$L$18, 0),FALSE), 'E2 Allocators'!$B$15:$W$358, MATCH('O5 Details by Class &amp; Accounts'!BZ$18, 'E2 Allocators'!$B$15:$W$15, 0),FALSE)*$E99)</f>
        <v>0</v>
      </c>
      <c r="CA99" s="1322">
        <f>IF(ISERROR(VLOOKUP(VLOOKUP($A99, 'E4 TB Allocation Details'!$A$18:$L$214, MATCH("A &amp; G ID", 'E4 TB Allocation Details'!$A$18:$L$18, 0),FALSE), 'E2 Allocators'!$B$15:$W$358, MATCH('O5 Details by Class &amp; Accounts'!CA$18, 'E2 Allocators'!$B$15:$W$15, 0),FALSE)*$E99), 0, VLOOKUP(VLOOKUP($A99, 'E4 TB Allocation Details'!$A$18:$L$214, MATCH("A &amp; G ID", 'E4 TB Allocation Details'!$A$18:$L$18, 0),FALSE), 'E2 Allocators'!$B$15:$W$358, MATCH('O5 Details by Class &amp; Accounts'!CA$18, 'E2 Allocators'!$B$15:$W$15, 0),FALSE)*$E99)</f>
        <v>0</v>
      </c>
      <c r="CB99" s="1322">
        <f>IF(ISERROR(VLOOKUP(VLOOKUP($A99, 'E4 TB Allocation Details'!$A$18:$L$214, MATCH("A &amp; G ID", 'E4 TB Allocation Details'!$A$18:$L$18, 0),FALSE), 'E2 Allocators'!$B$15:$W$358, MATCH('O5 Details by Class &amp; Accounts'!CB$18, 'E2 Allocators'!$B$15:$W$15, 0),FALSE)*$E99), 0, VLOOKUP(VLOOKUP($A99, 'E4 TB Allocation Details'!$A$18:$L$214, MATCH("A &amp; G ID", 'E4 TB Allocation Details'!$A$18:$L$18, 0),FALSE), 'E2 Allocators'!$B$15:$W$358, MATCH('O5 Details by Class &amp; Accounts'!CB$18, 'E2 Allocators'!$B$15:$W$15, 0),FALSE)*$E99)</f>
        <v>0</v>
      </c>
      <c r="CC99" s="1322">
        <f>IF(ISERROR(VLOOKUP(VLOOKUP($A99, 'E4 TB Allocation Details'!$A$18:$L$214, MATCH("A &amp; G ID", 'E4 TB Allocation Details'!$A$18:$L$18, 0),FALSE), 'E2 Allocators'!$B$15:$W$358, MATCH('O5 Details by Class &amp; Accounts'!CC$18, 'E2 Allocators'!$B$15:$W$15, 0),FALSE)*$E99), 0, VLOOKUP(VLOOKUP($A99, 'E4 TB Allocation Details'!$A$18:$L$214, MATCH("A &amp; G ID", 'E4 TB Allocation Details'!$A$18:$L$18, 0),FALSE), 'E2 Allocators'!$B$15:$W$358, MATCH('O5 Details by Class &amp; Accounts'!CC$18, 'E2 Allocators'!$B$15:$W$15, 0),FALSE)*$E99)</f>
        <v>0</v>
      </c>
      <c r="CD99" s="1322">
        <f>IF(ISERROR(VLOOKUP(VLOOKUP($A99, 'E4 TB Allocation Details'!$A$18:$L$214, MATCH("A &amp; G ID", 'E4 TB Allocation Details'!$A$18:$L$18, 0),FALSE), 'E2 Allocators'!$B$15:$W$358, MATCH('O5 Details by Class &amp; Accounts'!CD$18, 'E2 Allocators'!$B$15:$W$15, 0),FALSE)*$E99), 0, VLOOKUP(VLOOKUP($A99, 'E4 TB Allocation Details'!$A$18:$L$214, MATCH("A &amp; G ID", 'E4 TB Allocation Details'!$A$18:$L$18, 0),FALSE), 'E2 Allocators'!$B$15:$W$358, MATCH('O5 Details by Class &amp; Accounts'!CD$18, 'E2 Allocators'!$B$15:$W$15, 0),FALSE)*$E99)</f>
        <v>0</v>
      </c>
      <c r="CE99" s="1322">
        <f>IF(ISERROR(VLOOKUP(VLOOKUP($A99, 'E4 TB Allocation Details'!$A$18:$L$214, MATCH("A &amp; G ID", 'E4 TB Allocation Details'!$A$18:$L$18, 0),FALSE), 'E2 Allocators'!$B$15:$W$358, MATCH('O5 Details by Class &amp; Accounts'!CE$18, 'E2 Allocators'!$B$15:$W$15, 0),FALSE)*$E99), 0, VLOOKUP(VLOOKUP($A99, 'E4 TB Allocation Details'!$A$18:$L$214, MATCH("A &amp; G ID", 'E4 TB Allocation Details'!$A$18:$L$18, 0),FALSE), 'E2 Allocators'!$B$15:$W$358, MATCH('O5 Details by Class &amp; Accounts'!CE$18, 'E2 Allocators'!$B$15:$W$15, 0),FALSE)*$E99)</f>
        <v>0</v>
      </c>
      <c r="CF99" s="1322">
        <f>IF(ISERROR(VLOOKUP(VLOOKUP($A99, 'E4 TB Allocation Details'!$A$18:$L$214, MATCH("A &amp; G ID", 'E4 TB Allocation Details'!$A$18:$L$18, 0),FALSE), 'E2 Allocators'!$B$15:$W$358, MATCH('O5 Details by Class &amp; Accounts'!CF$18, 'E2 Allocators'!$B$15:$W$15, 0),FALSE)*$E99), 0, VLOOKUP(VLOOKUP($A99, 'E4 TB Allocation Details'!$A$18:$L$214, MATCH("A &amp; G ID", 'E4 TB Allocation Details'!$A$18:$L$18, 0),FALSE), 'E2 Allocators'!$B$15:$W$358, MATCH('O5 Details by Class &amp; Accounts'!CF$18, 'E2 Allocators'!$B$15:$W$15, 0),FALSE)*$E99)</f>
        <v>0</v>
      </c>
      <c r="CG99" s="1322">
        <f>IF(ISERROR(VLOOKUP(VLOOKUP($A99, 'E4 TB Allocation Details'!$A$18:$L$214, MATCH("A &amp; G ID", 'E4 TB Allocation Details'!$A$18:$L$18, 0),FALSE), 'E2 Allocators'!$B$15:$W$358, MATCH('O5 Details by Class &amp; Accounts'!CG$18, 'E2 Allocators'!$B$15:$W$15, 0),FALSE)*$E99), 0, VLOOKUP(VLOOKUP($A99, 'E4 TB Allocation Details'!$A$18:$L$214, MATCH("A &amp; G ID", 'E4 TB Allocation Details'!$A$18:$L$18, 0),FALSE), 'E2 Allocators'!$B$15:$W$358, MATCH('O5 Details by Class &amp; Accounts'!CG$18, 'E2 Allocators'!$B$15:$W$15, 0),FALSE)*$E99)</f>
        <v>0</v>
      </c>
      <c r="CH99" s="1322">
        <f>IF(ISERROR(VLOOKUP(VLOOKUP($A99, 'E4 TB Allocation Details'!$A$18:$L$214, MATCH("A &amp; G ID", 'E4 TB Allocation Details'!$A$18:$L$18, 0),FALSE), 'E2 Allocators'!$B$15:$W$358, MATCH('O5 Details by Class &amp; Accounts'!CH$18, 'E2 Allocators'!$B$15:$W$15, 0),FALSE)*$E99), 0, VLOOKUP(VLOOKUP($A99, 'E4 TB Allocation Details'!$A$18:$L$214, MATCH("A &amp; G ID", 'E4 TB Allocation Details'!$A$18:$L$18, 0),FALSE), 'E2 Allocators'!$B$15:$W$358, MATCH('O5 Details by Class &amp; Accounts'!CH$18, 'E2 Allocators'!$B$15:$W$15, 0),FALSE)*$E99)</f>
        <v>0</v>
      </c>
      <c r="CI99" s="1322">
        <f>IF(ISERROR(VLOOKUP(VLOOKUP($A99, 'E4 TB Allocation Details'!$A$18:$L$214, MATCH("A &amp; G ID", 'E4 TB Allocation Details'!$A$18:$L$18, 0),FALSE), 'E2 Allocators'!$B$15:$W$358, MATCH('O5 Details by Class &amp; Accounts'!CI$18, 'E2 Allocators'!$B$15:$W$15, 0),FALSE)*$E99), 0, VLOOKUP(VLOOKUP($A99, 'E4 TB Allocation Details'!$A$18:$L$214, MATCH("A &amp; G ID", 'E4 TB Allocation Details'!$A$18:$L$18, 0),FALSE), 'E2 Allocators'!$B$15:$W$358, MATCH('O5 Details by Class &amp; Accounts'!CI$18, 'E2 Allocators'!$B$15:$W$15, 0),FALSE)*$E99)</f>
        <v>0</v>
      </c>
      <c r="CJ99" s="1322">
        <f>IF(ISERROR(VLOOKUP(VLOOKUP($A99, 'E4 TB Allocation Details'!$A$18:$L$214, MATCH("A &amp; G ID", 'E4 TB Allocation Details'!$A$18:$L$18, 0),FALSE), 'E2 Allocators'!$B$15:$W$358, MATCH('O5 Details by Class &amp; Accounts'!CJ$18, 'E2 Allocators'!$B$15:$W$15, 0),FALSE)*$E99), 0, VLOOKUP(VLOOKUP($A99, 'E4 TB Allocation Details'!$A$18:$L$214, MATCH("A &amp; G ID", 'E4 TB Allocation Details'!$A$18:$L$18, 0),FALSE), 'E2 Allocators'!$B$15:$W$358, MATCH('O5 Details by Class &amp; Accounts'!CJ$18, 'E2 Allocators'!$B$15:$W$15, 0),FALSE)*$E99)</f>
        <v>0</v>
      </c>
      <c r="CK99" s="1322">
        <f>IF(ISERROR(VLOOKUP(VLOOKUP($A99, 'E4 TB Allocation Details'!$A$18:$L$214, MATCH("A &amp; G ID", 'E4 TB Allocation Details'!$A$18:$L$18, 0),FALSE), 'E2 Allocators'!$B$15:$W$358, MATCH('O5 Details by Class &amp; Accounts'!CK$18, 'E2 Allocators'!$B$15:$W$15, 0),FALSE)*$E99), 0, VLOOKUP(VLOOKUP($A99, 'E4 TB Allocation Details'!$A$18:$L$214, MATCH("A &amp; G ID", 'E4 TB Allocation Details'!$A$18:$L$18, 0),FALSE), 'E2 Allocators'!$B$15:$W$358, MATCH('O5 Details by Class &amp; Accounts'!CK$18, 'E2 Allocators'!$B$15:$W$15, 0),FALSE)*$E99)</f>
        <v>0</v>
      </c>
      <c r="CL99" s="1322">
        <f>IF(ISERROR(VLOOKUP(VLOOKUP($A99, 'E4 TB Allocation Details'!$A$18:$L$214, MATCH("A &amp; G ID", 'E4 TB Allocation Details'!$A$18:$L$18, 0),FALSE), 'E2 Allocators'!$B$15:$W$358, MATCH('O5 Details by Class &amp; Accounts'!CL$18, 'E2 Allocators'!$B$15:$W$15, 0),FALSE)*$E99), 0, VLOOKUP(VLOOKUP($A99, 'E4 TB Allocation Details'!$A$18:$L$214, MATCH("A &amp; G ID", 'E4 TB Allocation Details'!$A$18:$L$18, 0),FALSE), 'E2 Allocators'!$B$15:$W$358, MATCH('O5 Details by Class &amp; Accounts'!CL$18, 'E2 Allocators'!$B$15:$W$15, 0),FALSE)*$E99)</f>
        <v>0</v>
      </c>
      <c r="CM99" s="1322">
        <f>IF(ISERROR(VLOOKUP(VLOOKUP($A99, 'E4 TB Allocation Details'!$A$18:$L$214, MATCH("A &amp; G ID", 'E4 TB Allocation Details'!$A$18:$L$18, 0),FALSE), 'E2 Allocators'!$B$15:$W$358, MATCH('O5 Details by Class &amp; Accounts'!CM$18, 'E2 Allocators'!$B$15:$W$15, 0),FALSE)*$E99), 0, VLOOKUP(VLOOKUP($A99, 'E4 TB Allocation Details'!$A$18:$L$214, MATCH("A &amp; G ID", 'E4 TB Allocation Details'!$A$18:$L$18, 0),FALSE), 'E2 Allocators'!$B$15:$W$358, MATCH('O5 Details by Class &amp; Accounts'!CM$18, 'E2 Allocators'!$B$15:$W$15, 0),FALSE)*$E99)</f>
        <v>0</v>
      </c>
      <c r="CN99" s="1322">
        <f t="shared" si="24"/>
        <v>0</v>
      </c>
      <c r="CO99" s="1651">
        <f t="shared" si="25"/>
        <v>2.9103830456733704E-11</v>
      </c>
      <c r="CQ99" s="1899" t="inlineStr">
        <is>
          <t/>
        </is>
      </c>
    </row>
    <row r="100" spans="1:95" s="64" customFormat="1" ht="12.75" x14ac:dyDescent="0.2">
      <c r="A100" s="1091">
        <v>4305</v>
      </c>
      <c r="B100" s="1092" t="s">
        <v>1394</v>
      </c>
      <c r="C100" s="1648">
        <f>IF(ISERROR(VLOOKUP($A100,'I3 TB Data'!$A$19:$H$483,MATCH('O5 Details by Class &amp; Accounts'!$C$18, 'I3 TB Data'!$A$19:$H$19,0),0)), 0, VLOOKUP($A100,'I3 TB Data'!$A$19:$H$483,MATCH('O5 Details by Class &amp; Accounts'!$C$18,'I3 TB Data'!$A$19:$H$19,0),0))</f>
        <v>0</v>
      </c>
      <c r="D100" s="1649"/>
      <c r="E100" s="1648">
        <f t="shared" si="17"/>
        <v>0</v>
      </c>
      <c r="F100" s="1650">
        <f>IF(ISERROR(VLOOKUP($A100, 'E1 Categorization'!A33:E124, MATCH("Customer Component", 'E1 Categorization'!$A$33:$E$33,0), 0)), 0, IF(VLOOKUP($A100, 'E1 Categorization'!A33:E124, MATCH("Customer Component", 'E1 Categorization'!$A$33:$E$33,0), 0)=0, 'O5 Details by Class &amp; Accounts'!$E100, IF(AND(VLOOKUP($A100, 'E1 Categorization'!A33:E124, MATCH("Customer Component", 'E1 Categorization'!$A$33:$E$33,0), 0) &gt;0, VLOOKUP($A100, 'E1 Categorization'!A33:E124, MATCH("Customer Component", 'E1 Categorization'!$A$33:$E$33,0), 0)&lt;1), 'O5 Details by Class &amp; Accounts'!$E100*(1-VLOOKUP($A100, 'E1 Categorization'!A33:E124, MATCH("Customer Component", 'E1 Categorization'!$A$33:$E$33,0), 0)), 0)))</f>
        <v>0</v>
      </c>
      <c r="G100" s="1650">
        <f>IF(ISERROR(VLOOKUP($A100, 'E1 Categorization'!A33:E124, MATCH("Customer Component", 'E1 Categorization'!$A$33:$E$33,0), 0)),0, IF(VLOOKUP($A100, 'E1 Categorization'!A33:E124, MATCH("Customer Component", 'E1 Categorization'!$A$33:$E$33,0), 0)=0, 0, IF(AND(VLOOKUP($A100, 'E1 Categorization'!A33:E124, MATCH("Customer Component", 'E1 Categorization'!$A$33:$E$33,0), 0) &gt;0, VLOOKUP($A100, 'E1 Categorization'!A33:E124, MATCH("Customer Component", 'E1 Categorization'!$A$33:$E$33,0), 0)&lt;1), 'O5 Details by Class &amp; Accounts'!$E100*(VLOOKUP($A100, 'E1 Categorization'!A33:E124, MATCH("Customer Component", 'E1 Categorization'!$A$33:$E$33,0), 0)), 'O5 Details by Class &amp; Accounts'!$E100)))</f>
        <v>0</v>
      </c>
      <c r="H100" s="1322">
        <f t="shared" si="20"/>
        <v>0</v>
      </c>
      <c r="I100" s="1322">
        <f>IF(ISERROR(VLOOKUP(VLOOKUP($A100, 'E4 TB Allocation Details'!$A$18:$L$214, MATCH("Demand ID", 'E4 TB Allocation Details'!$A$18:$L$18, 0),FALSE), 'E2 Allocators'!$B$15:$W$358, MATCH('O5 Details by Class &amp; Accounts'!I$18, 'E2 Allocators'!$B$15:$W$15, 0),FALSE)*$F100), 0, VLOOKUP(VLOOKUP($A100, 'E4 TB Allocation Details'!$A$18:$L$214, MATCH("Demand ID", 'E4 TB Allocation Details'!$A$18:$L$18, 0),FALSE), 'E2 Allocators'!$B$15:$W$358, MATCH('O5 Details by Class &amp; Accounts'!I$18, 'E2 Allocators'!$B$15:$W$15, 0),FALSE)*$F100)</f>
        <v>0</v>
      </c>
      <c r="J100" s="1322">
        <f>IF(ISERROR(VLOOKUP(VLOOKUP($A100, 'E4 TB Allocation Details'!$A$18:$L$214, MATCH("Demand ID", 'E4 TB Allocation Details'!$A$18:$L$18, 0),FALSE), 'E2 Allocators'!$B$15:$W$358, MATCH('O5 Details by Class &amp; Accounts'!J$18, 'E2 Allocators'!$B$15:$W$15, 0),FALSE)*$F100), 0, VLOOKUP(VLOOKUP($A100, 'E4 TB Allocation Details'!$A$18:$L$214, MATCH("Demand ID", 'E4 TB Allocation Details'!$A$18:$L$18, 0),FALSE), 'E2 Allocators'!$B$15:$W$358, MATCH('O5 Details by Class &amp; Accounts'!J$18, 'E2 Allocators'!$B$15:$W$15, 0),FALSE)*$F100)</f>
        <v>0</v>
      </c>
      <c r="K100" s="1322">
        <f>IF(ISERROR(VLOOKUP(VLOOKUP($A100, 'E4 TB Allocation Details'!$A$18:$L$214, MATCH("Demand ID", 'E4 TB Allocation Details'!$A$18:$L$18, 0),FALSE), 'E2 Allocators'!$B$15:$W$358, MATCH('O5 Details by Class &amp; Accounts'!K$18, 'E2 Allocators'!$B$15:$W$15, 0),FALSE)*$F100), 0, VLOOKUP(VLOOKUP($A100, 'E4 TB Allocation Details'!$A$18:$L$214, MATCH("Demand ID", 'E4 TB Allocation Details'!$A$18:$L$18, 0),FALSE), 'E2 Allocators'!$B$15:$W$358, MATCH('O5 Details by Class &amp; Accounts'!K$18, 'E2 Allocators'!$B$15:$W$15, 0),FALSE)*$F100)</f>
        <v>0</v>
      </c>
      <c r="L100" s="1322">
        <f>IF(ISERROR(VLOOKUP(VLOOKUP($A100, 'E4 TB Allocation Details'!$A$18:$L$214, MATCH("Demand ID", 'E4 TB Allocation Details'!$A$18:$L$18, 0),FALSE), 'E2 Allocators'!$B$15:$W$358, MATCH('O5 Details by Class &amp; Accounts'!L$18, 'E2 Allocators'!$B$15:$W$15, 0),FALSE)*$F100), 0, VLOOKUP(VLOOKUP($A100, 'E4 TB Allocation Details'!$A$18:$L$214, MATCH("Demand ID", 'E4 TB Allocation Details'!$A$18:$L$18, 0),FALSE), 'E2 Allocators'!$B$15:$W$358, MATCH('O5 Details by Class &amp; Accounts'!L$18, 'E2 Allocators'!$B$15:$W$15, 0),FALSE)*$F100)</f>
        <v>0</v>
      </c>
      <c r="M100" s="1322"/>
      <c r="N100" s="1322"/>
      <c r="O100" s="1322"/>
      <c r="P100" s="1322"/>
      <c r="Q100" s="1322"/>
      <c r="R100" s="1322"/>
      <c r="S100" s="1322"/>
      <c r="T100" s="1322"/>
      <c r="U100" s="1322"/>
      <c r="V100" s="1322"/>
      <c r="W100" s="1322"/>
      <c r="X100" s="1322"/>
      <c r="Y100" s="1322"/>
      <c r="Z100" s="1322"/>
      <c r="AA100" s="1322"/>
      <c r="AB100" s="1322"/>
      <c r="AC100" s="1322">
        <f t="shared" si="21"/>
        <v>0</v>
      </c>
      <c r="AD100" s="1322">
        <f>IF(ISERROR(VLOOKUP(VLOOKUP($A100, 'E4 TB Allocation Details'!$A$18:$L$214, MATCH("Customer ID", 'E4 TB Allocation Details'!$A$18:$L$18, 0),FALSE), 'E2 Allocators'!$B$15:$W$358, MATCH('O5 Details by Class &amp; Accounts'!AD$18, 'E2 Allocators'!$B$15:$W$15, 0),FALSE)*$G100), 0, VLOOKUP(VLOOKUP($A100, 'E4 TB Allocation Details'!$A$18:$L$214, MATCH("Customer ID", 'E4 TB Allocation Details'!$A$18:$L$18, 0),FALSE), 'E2 Allocators'!$B$15:$W$358, MATCH('O5 Details by Class &amp; Accounts'!AD$18, 'E2 Allocators'!$B$15:$W$15, 0),FALSE)*$G100)</f>
        <v>0</v>
      </c>
      <c r="AE100" s="1322">
        <f>IF(ISERROR(VLOOKUP(VLOOKUP($A100, 'E4 TB Allocation Details'!$A$18:$L$214, MATCH("Customer ID", 'E4 TB Allocation Details'!$A$18:$L$18, 0),FALSE), 'E2 Allocators'!$B$15:$W$358, MATCH('O5 Details by Class &amp; Accounts'!AE$18, 'E2 Allocators'!$B$15:$W$15, 0),FALSE)*$G100), 0, VLOOKUP(VLOOKUP($A100, 'E4 TB Allocation Details'!$A$18:$L$214, MATCH("Customer ID", 'E4 TB Allocation Details'!$A$18:$L$18, 0),FALSE), 'E2 Allocators'!$B$15:$W$358, MATCH('O5 Details by Class &amp; Accounts'!AE$18, 'E2 Allocators'!$B$15:$W$15, 0),FALSE)*$G100)</f>
        <v>0</v>
      </c>
      <c r="AF100" s="1322">
        <f>IF(ISERROR(VLOOKUP(VLOOKUP($A100, 'E4 TB Allocation Details'!$A$18:$L$214, MATCH("Customer ID", 'E4 TB Allocation Details'!$A$18:$L$18, 0),FALSE), 'E2 Allocators'!$B$15:$W$358, MATCH('O5 Details by Class &amp; Accounts'!AF$18, 'E2 Allocators'!$B$15:$W$15, 0),FALSE)*$G100), 0, VLOOKUP(VLOOKUP($A100, 'E4 TB Allocation Details'!$A$18:$L$214, MATCH("Customer ID", 'E4 TB Allocation Details'!$A$18:$L$18, 0),FALSE), 'E2 Allocators'!$B$15:$W$358, MATCH('O5 Details by Class &amp; Accounts'!AF$18, 'E2 Allocators'!$B$15:$W$15, 0),FALSE)*$G100)</f>
        <v>0</v>
      </c>
      <c r="AG100" s="1322">
        <f>IF(ISERROR(VLOOKUP(VLOOKUP($A100, 'E4 TB Allocation Details'!$A$18:$L$214, MATCH("Customer ID", 'E4 TB Allocation Details'!$A$18:$L$18, 0),FALSE), 'E2 Allocators'!$B$15:$W$358, MATCH('O5 Details by Class &amp; Accounts'!AG$18, 'E2 Allocators'!$B$15:$W$15, 0),FALSE)*$G100), 0, VLOOKUP(VLOOKUP($A100, 'E4 TB Allocation Details'!$A$18:$L$214, MATCH("Customer ID", 'E4 TB Allocation Details'!$A$18:$L$18, 0),FALSE), 'E2 Allocators'!$B$15:$W$358, MATCH('O5 Details by Class &amp; Accounts'!AG$18, 'E2 Allocators'!$B$15:$W$15, 0),FALSE)*$G100)</f>
        <v>0</v>
      </c>
      <c r="AH100" s="1322">
        <f>IF(ISERROR(VLOOKUP(VLOOKUP($A100, 'E4 TB Allocation Details'!$A$18:$L$214, MATCH("Customer ID", 'E4 TB Allocation Details'!$A$18:$L$18, 0),FALSE), 'E2 Allocators'!$B$15:$W$358, MATCH('O5 Details by Class &amp; Accounts'!AH$18, 'E2 Allocators'!$B$15:$W$15, 0),FALSE)*$G100), 0, VLOOKUP(VLOOKUP($A100, 'E4 TB Allocation Details'!$A$18:$L$214, MATCH("Customer ID", 'E4 TB Allocation Details'!$A$18:$L$18, 0),FALSE), 'E2 Allocators'!$B$15:$W$358, MATCH('O5 Details by Class &amp; Accounts'!AH$18, 'E2 Allocators'!$B$15:$W$15, 0),FALSE)*$G100)</f>
        <v>0</v>
      </c>
      <c r="AI100" s="1322">
        <f>IF(ISERROR(VLOOKUP(VLOOKUP($A100, 'E4 TB Allocation Details'!$A$18:$L$214, MATCH("Customer ID", 'E4 TB Allocation Details'!$A$18:$L$18, 0),FALSE), 'E2 Allocators'!$B$15:$W$358, MATCH('O5 Details by Class &amp; Accounts'!AI$18, 'E2 Allocators'!$B$15:$W$15, 0),FALSE)*$G100), 0, VLOOKUP(VLOOKUP($A100, 'E4 TB Allocation Details'!$A$18:$L$214, MATCH("Customer ID", 'E4 TB Allocation Details'!$A$18:$L$18, 0),FALSE), 'E2 Allocators'!$B$15:$W$358, MATCH('O5 Details by Class &amp; Accounts'!AI$18, 'E2 Allocators'!$B$15:$W$15, 0),FALSE)*$G100)</f>
        <v>0</v>
      </c>
      <c r="AJ100" s="1322">
        <f>IF(ISERROR(VLOOKUP(VLOOKUP($A100, 'E4 TB Allocation Details'!$A$18:$L$214, MATCH("Customer ID", 'E4 TB Allocation Details'!$A$18:$L$18, 0),FALSE), 'E2 Allocators'!$B$15:$W$358, MATCH('O5 Details by Class &amp; Accounts'!AJ$18, 'E2 Allocators'!$B$15:$W$15, 0),FALSE)*$G100), 0, VLOOKUP(VLOOKUP($A100, 'E4 TB Allocation Details'!$A$18:$L$214, MATCH("Customer ID", 'E4 TB Allocation Details'!$A$18:$L$18, 0),FALSE), 'E2 Allocators'!$B$15:$W$358, MATCH('O5 Details by Class &amp; Accounts'!AJ$18, 'E2 Allocators'!$B$15:$W$15, 0),FALSE)*$G100)</f>
        <v>0</v>
      </c>
      <c r="AK100" s="1322">
        <f>IF(ISERROR(VLOOKUP(VLOOKUP($A100, 'E4 TB Allocation Details'!$A$18:$L$214, MATCH("Customer ID", 'E4 TB Allocation Details'!$A$18:$L$18, 0),FALSE), 'E2 Allocators'!$B$15:$W$358, MATCH('O5 Details by Class &amp; Accounts'!AK$18, 'E2 Allocators'!$B$15:$W$15, 0),FALSE)*$G100), 0, VLOOKUP(VLOOKUP($A100, 'E4 TB Allocation Details'!$A$18:$L$214, MATCH("Customer ID", 'E4 TB Allocation Details'!$A$18:$L$18, 0),FALSE), 'E2 Allocators'!$B$15:$W$358, MATCH('O5 Details by Class &amp; Accounts'!AK$18, 'E2 Allocators'!$B$15:$W$15, 0),FALSE)*$G100)</f>
        <v>0</v>
      </c>
      <c r="AL100" s="1322">
        <f>IF(ISERROR(VLOOKUP(VLOOKUP($A100, 'E4 TB Allocation Details'!$A$18:$L$214, MATCH("Customer ID", 'E4 TB Allocation Details'!$A$18:$L$18, 0),FALSE), 'E2 Allocators'!$B$15:$W$358, MATCH('O5 Details by Class &amp; Accounts'!AL$18, 'E2 Allocators'!$B$15:$W$15, 0),FALSE)*$G100), 0, VLOOKUP(VLOOKUP($A100, 'E4 TB Allocation Details'!$A$18:$L$214, MATCH("Customer ID", 'E4 TB Allocation Details'!$A$18:$L$18, 0),FALSE), 'E2 Allocators'!$B$15:$W$358, MATCH('O5 Details by Class &amp; Accounts'!AL$18, 'E2 Allocators'!$B$15:$W$15, 0),FALSE)*$G100)</f>
        <v>0</v>
      </c>
      <c r="AM100" s="1322">
        <f>IF(ISERROR(VLOOKUP(VLOOKUP($A100, 'E4 TB Allocation Details'!$A$18:$L$214, MATCH("Customer ID", 'E4 TB Allocation Details'!$A$18:$L$18, 0),FALSE), 'E2 Allocators'!$B$15:$W$358, MATCH('O5 Details by Class &amp; Accounts'!AM$18, 'E2 Allocators'!$B$15:$W$15, 0),FALSE)*$G100), 0, VLOOKUP(VLOOKUP($A100, 'E4 TB Allocation Details'!$A$18:$L$214, MATCH("Customer ID", 'E4 TB Allocation Details'!$A$18:$L$18, 0),FALSE), 'E2 Allocators'!$B$15:$W$358, MATCH('O5 Details by Class &amp; Accounts'!AM$18, 'E2 Allocators'!$B$15:$W$15, 0),FALSE)*$G100)</f>
        <v>0</v>
      </c>
      <c r="AN100" s="1322">
        <f>IF(ISERROR(VLOOKUP(VLOOKUP($A100, 'E4 TB Allocation Details'!$A$18:$L$214, MATCH("Customer ID", 'E4 TB Allocation Details'!$A$18:$L$18, 0),FALSE), 'E2 Allocators'!$B$15:$W$358, MATCH('O5 Details by Class &amp; Accounts'!AN$18, 'E2 Allocators'!$B$15:$W$15, 0),FALSE)*$G100), 0, VLOOKUP(VLOOKUP($A100, 'E4 TB Allocation Details'!$A$18:$L$214, MATCH("Customer ID", 'E4 TB Allocation Details'!$A$18:$L$18, 0),FALSE), 'E2 Allocators'!$B$15:$W$358, MATCH('O5 Details by Class &amp; Accounts'!AN$18, 'E2 Allocators'!$B$15:$W$15, 0),FALSE)*$G100)</f>
        <v>0</v>
      </c>
      <c r="AO100" s="1322">
        <f>IF(ISERROR(VLOOKUP(VLOOKUP($A100, 'E4 TB Allocation Details'!$A$18:$L$214, MATCH("Customer ID", 'E4 TB Allocation Details'!$A$18:$L$18, 0),FALSE), 'E2 Allocators'!$B$15:$W$358, MATCH('O5 Details by Class &amp; Accounts'!AO$18, 'E2 Allocators'!$B$15:$W$15, 0),FALSE)*$G100), 0, VLOOKUP(VLOOKUP($A100, 'E4 TB Allocation Details'!$A$18:$L$214, MATCH("Customer ID", 'E4 TB Allocation Details'!$A$18:$L$18, 0),FALSE), 'E2 Allocators'!$B$15:$W$358, MATCH('O5 Details by Class &amp; Accounts'!AO$18, 'E2 Allocators'!$B$15:$W$15, 0),FALSE)*$G100)</f>
        <v>0</v>
      </c>
      <c r="AP100" s="1322">
        <f>IF(ISERROR(VLOOKUP(VLOOKUP($A100, 'E4 TB Allocation Details'!$A$18:$L$214, MATCH("Customer ID", 'E4 TB Allocation Details'!$A$18:$L$18, 0),FALSE), 'E2 Allocators'!$B$15:$W$358, MATCH('O5 Details by Class &amp; Accounts'!AP$18, 'E2 Allocators'!$B$15:$W$15, 0),FALSE)*$G100), 0, VLOOKUP(VLOOKUP($A100, 'E4 TB Allocation Details'!$A$18:$L$214, MATCH("Customer ID", 'E4 TB Allocation Details'!$A$18:$L$18, 0),FALSE), 'E2 Allocators'!$B$15:$W$358, MATCH('O5 Details by Class &amp; Accounts'!AP$18, 'E2 Allocators'!$B$15:$W$15, 0),FALSE)*$G100)</f>
        <v>0</v>
      </c>
      <c r="AQ100" s="1322">
        <f>IF(ISERROR(VLOOKUP(VLOOKUP($A100, 'E4 TB Allocation Details'!$A$18:$L$214, MATCH("Customer ID", 'E4 TB Allocation Details'!$A$18:$L$18, 0),FALSE), 'E2 Allocators'!$B$15:$W$358, MATCH('O5 Details by Class &amp; Accounts'!AQ$18, 'E2 Allocators'!$B$15:$W$15, 0),FALSE)*$G100), 0, VLOOKUP(VLOOKUP($A100, 'E4 TB Allocation Details'!$A$18:$L$214, MATCH("Customer ID", 'E4 TB Allocation Details'!$A$18:$L$18, 0),FALSE), 'E2 Allocators'!$B$15:$W$358, MATCH('O5 Details by Class &amp; Accounts'!AQ$18, 'E2 Allocators'!$B$15:$W$15, 0),FALSE)*$G100)</f>
        <v>0</v>
      </c>
      <c r="AR100" s="1322">
        <f>IF(ISERROR(VLOOKUP(VLOOKUP($A100, 'E4 TB Allocation Details'!$A$18:$L$214, MATCH("Customer ID", 'E4 TB Allocation Details'!$A$18:$L$18, 0),FALSE), 'E2 Allocators'!$B$15:$W$358, MATCH('O5 Details by Class &amp; Accounts'!AR$18, 'E2 Allocators'!$B$15:$W$15, 0),FALSE)*$G100), 0, VLOOKUP(VLOOKUP($A100, 'E4 TB Allocation Details'!$A$18:$L$214, MATCH("Customer ID", 'E4 TB Allocation Details'!$A$18:$L$18, 0),FALSE), 'E2 Allocators'!$B$15:$W$358, MATCH('O5 Details by Class &amp; Accounts'!AR$18, 'E2 Allocators'!$B$15:$W$15, 0),FALSE)*$G100)</f>
        <v>0</v>
      </c>
      <c r="AS100" s="1322">
        <f>IF(ISERROR(VLOOKUP(VLOOKUP($A100, 'E4 TB Allocation Details'!$A$18:$L$214, MATCH("Customer ID", 'E4 TB Allocation Details'!$A$18:$L$18, 0),FALSE), 'E2 Allocators'!$B$15:$W$358, MATCH('O5 Details by Class &amp; Accounts'!AS$18, 'E2 Allocators'!$B$15:$W$15, 0),FALSE)*$G100), 0, VLOOKUP(VLOOKUP($A100, 'E4 TB Allocation Details'!$A$18:$L$214, MATCH("Customer ID", 'E4 TB Allocation Details'!$A$18:$L$18, 0),FALSE), 'E2 Allocators'!$B$15:$W$358, MATCH('O5 Details by Class &amp; Accounts'!AS$18, 'E2 Allocators'!$B$15:$W$15, 0),FALSE)*$G100)</f>
        <v>0</v>
      </c>
      <c r="AT100" s="1322">
        <f>IF(ISERROR(VLOOKUP(VLOOKUP($A100, 'E4 TB Allocation Details'!$A$18:$L$214, MATCH("Customer ID", 'E4 TB Allocation Details'!$A$18:$L$18, 0),FALSE), 'E2 Allocators'!$B$15:$W$358, MATCH('O5 Details by Class &amp; Accounts'!AT$18, 'E2 Allocators'!$B$15:$W$15, 0),FALSE)*$G100), 0, VLOOKUP(VLOOKUP($A100, 'E4 TB Allocation Details'!$A$18:$L$214, MATCH("Customer ID", 'E4 TB Allocation Details'!$A$18:$L$18, 0),FALSE), 'E2 Allocators'!$B$15:$W$358, MATCH('O5 Details by Class &amp; Accounts'!AT$18, 'E2 Allocators'!$B$15:$W$15, 0),FALSE)*$G100)</f>
        <v>0</v>
      </c>
      <c r="AU100" s="1322">
        <f>IF(ISERROR(VLOOKUP(VLOOKUP($A100, 'E4 TB Allocation Details'!$A$18:$L$214, MATCH("Customer ID", 'E4 TB Allocation Details'!$A$18:$L$18, 0),FALSE), 'E2 Allocators'!$B$15:$W$358, MATCH('O5 Details by Class &amp; Accounts'!AU$18, 'E2 Allocators'!$B$15:$W$15, 0),FALSE)*$G100), 0, VLOOKUP(VLOOKUP($A100, 'E4 TB Allocation Details'!$A$18:$L$214, MATCH("Customer ID", 'E4 TB Allocation Details'!$A$18:$L$18, 0),FALSE), 'E2 Allocators'!$B$15:$W$358, MATCH('O5 Details by Class &amp; Accounts'!AU$18, 'E2 Allocators'!$B$15:$W$15, 0),FALSE)*$G100)</f>
        <v>0</v>
      </c>
      <c r="AV100" s="1322">
        <f>IF(ISERROR(VLOOKUP(VLOOKUP($A100, 'E4 TB Allocation Details'!$A$18:$L$214, MATCH("Customer ID", 'E4 TB Allocation Details'!$A$18:$L$18, 0),FALSE), 'E2 Allocators'!$B$15:$W$358, MATCH('O5 Details by Class &amp; Accounts'!AV$18, 'E2 Allocators'!$B$15:$W$15, 0),FALSE)*$G100), 0, VLOOKUP(VLOOKUP($A100, 'E4 TB Allocation Details'!$A$18:$L$214, MATCH("Customer ID", 'E4 TB Allocation Details'!$A$18:$L$18, 0),FALSE), 'E2 Allocators'!$B$15:$W$358, MATCH('O5 Details by Class &amp; Accounts'!AV$18, 'E2 Allocators'!$B$15:$W$15, 0),FALSE)*$G100)</f>
        <v>0</v>
      </c>
      <c r="AW100" s="1322">
        <f>IF(ISERROR(VLOOKUP(VLOOKUP($A100, 'E4 TB Allocation Details'!$A$18:$L$214, MATCH("Customer ID", 'E4 TB Allocation Details'!$A$18:$L$18, 0),FALSE), 'E2 Allocators'!$B$15:$W$358, MATCH('O5 Details by Class &amp; Accounts'!AW$18, 'E2 Allocators'!$B$15:$W$15, 0),FALSE)*$G100), 0, VLOOKUP(VLOOKUP($A100, 'E4 TB Allocation Details'!$A$18:$L$214, MATCH("Customer ID", 'E4 TB Allocation Details'!$A$18:$L$18, 0),FALSE), 'E2 Allocators'!$B$15:$W$358, MATCH('O5 Details by Class &amp; Accounts'!AW$18, 'E2 Allocators'!$B$15:$W$15, 0),FALSE)*$G100)</f>
        <v>0</v>
      </c>
      <c r="AX100" s="1322">
        <f t="shared" si="22"/>
        <v>0</v>
      </c>
      <c r="AY100" s="1322">
        <f>IF(ISERROR(VLOOKUP(VLOOKUP($A100, 'E4 TB Allocation Details'!$A$18:$L$214, MATCH("Misc ID", 'E4 TB Allocation Details'!$A$18:$L$18, 0),FALSE), 'E2 Allocators'!$B$15:$W$358, MATCH('O5 Details by Class &amp; Accounts'!AY$18, 'E2 Allocators'!$B$15:$W$15, 0),FALSE)*$E100), 0, VLOOKUP(VLOOKUP($A100, 'E4 TB Allocation Details'!$A$18:$L$214, MATCH("Misc ID", 'E4 TB Allocation Details'!$A$18:$L$18, 0),FALSE), 'E2 Allocators'!$B$15:$W$358, MATCH('O5 Details by Class &amp; Accounts'!AY$18, 'E2 Allocators'!$B$15:$W$15, 0),FALSE)*$E100)</f>
        <v>0</v>
      </c>
      <c r="AZ100" s="1322">
        <f>IF(ISERROR(VLOOKUP(VLOOKUP($A100, 'E4 TB Allocation Details'!$A$18:$L$214, MATCH("Misc ID", 'E4 TB Allocation Details'!$A$18:$L$18, 0),FALSE), 'E2 Allocators'!$B$15:$W$358, MATCH('O5 Details by Class &amp; Accounts'!AZ$18, 'E2 Allocators'!$B$15:$W$15, 0),FALSE)*$E100), 0, VLOOKUP(VLOOKUP($A100, 'E4 TB Allocation Details'!$A$18:$L$214, MATCH("Misc ID", 'E4 TB Allocation Details'!$A$18:$L$18, 0),FALSE), 'E2 Allocators'!$B$15:$W$358, MATCH('O5 Details by Class &amp; Accounts'!AZ$18, 'E2 Allocators'!$B$15:$W$15, 0),FALSE)*$E100)</f>
        <v>0</v>
      </c>
      <c r="BA100" s="1322">
        <f>IF(ISERROR(VLOOKUP(VLOOKUP($A100, 'E4 TB Allocation Details'!$A$18:$L$214, MATCH("Misc ID", 'E4 TB Allocation Details'!$A$18:$L$18, 0),FALSE), 'E2 Allocators'!$B$15:$W$358, MATCH('O5 Details by Class &amp; Accounts'!BA$18, 'E2 Allocators'!$B$15:$W$15, 0),FALSE)*$E100), 0, VLOOKUP(VLOOKUP($A100, 'E4 TB Allocation Details'!$A$18:$L$214, MATCH("Misc ID", 'E4 TB Allocation Details'!$A$18:$L$18, 0),FALSE), 'E2 Allocators'!$B$15:$W$358, MATCH('O5 Details by Class &amp; Accounts'!BA$18, 'E2 Allocators'!$B$15:$W$15, 0),FALSE)*$E100)</f>
        <v>0</v>
      </c>
      <c r="BB100" s="1322">
        <f>IF(ISERROR(VLOOKUP(VLOOKUP($A100, 'E4 TB Allocation Details'!$A$18:$L$214, MATCH("Misc ID", 'E4 TB Allocation Details'!$A$18:$L$18, 0),FALSE), 'E2 Allocators'!$B$15:$W$358, MATCH('O5 Details by Class &amp; Accounts'!BB$18, 'E2 Allocators'!$B$15:$W$15, 0),FALSE)*$E100), 0, VLOOKUP(VLOOKUP($A100, 'E4 TB Allocation Details'!$A$18:$L$214, MATCH("Misc ID", 'E4 TB Allocation Details'!$A$18:$L$18, 0),FALSE), 'E2 Allocators'!$B$15:$W$358, MATCH('O5 Details by Class &amp; Accounts'!BB$18, 'E2 Allocators'!$B$15:$W$15, 0),FALSE)*$E100)</f>
        <v>0</v>
      </c>
      <c r="BC100" s="1322">
        <f>IF(ISERROR(VLOOKUP(VLOOKUP($A100, 'E4 TB Allocation Details'!$A$18:$L$214, MATCH("Misc ID", 'E4 TB Allocation Details'!$A$18:$L$18, 0),FALSE), 'E2 Allocators'!$B$15:$W$358, MATCH('O5 Details by Class &amp; Accounts'!BC$18, 'E2 Allocators'!$B$15:$W$15, 0),FALSE)*$E100), 0, VLOOKUP(VLOOKUP($A100, 'E4 TB Allocation Details'!$A$18:$L$214, MATCH("Misc ID", 'E4 TB Allocation Details'!$A$18:$L$18, 0),FALSE), 'E2 Allocators'!$B$15:$W$358, MATCH('O5 Details by Class &amp; Accounts'!BC$18, 'E2 Allocators'!$B$15:$W$15, 0),FALSE)*$E100)</f>
        <v>0</v>
      </c>
      <c r="BD100" s="1322">
        <f>IF(ISERROR(VLOOKUP(VLOOKUP($A100, 'E4 TB Allocation Details'!$A$18:$L$214, MATCH("Misc ID", 'E4 TB Allocation Details'!$A$18:$L$18, 0),FALSE), 'E2 Allocators'!$B$15:$W$358, MATCH('O5 Details by Class &amp; Accounts'!BD$18, 'E2 Allocators'!$B$15:$W$15, 0),FALSE)*$E100), 0, VLOOKUP(VLOOKUP($A100, 'E4 TB Allocation Details'!$A$18:$L$214, MATCH("Misc ID", 'E4 TB Allocation Details'!$A$18:$L$18, 0),FALSE), 'E2 Allocators'!$B$15:$W$358, MATCH('O5 Details by Class &amp; Accounts'!BD$18, 'E2 Allocators'!$B$15:$W$15, 0),FALSE)*$E100)</f>
        <v>0</v>
      </c>
      <c r="BE100" s="1322">
        <f>IF(ISERROR(VLOOKUP(VLOOKUP($A100, 'E4 TB Allocation Details'!$A$18:$L$214, MATCH("Misc ID", 'E4 TB Allocation Details'!$A$18:$L$18, 0),FALSE), 'E2 Allocators'!$B$15:$W$358, MATCH('O5 Details by Class &amp; Accounts'!BE$18, 'E2 Allocators'!$B$15:$W$15, 0),FALSE)*$E100), 0, VLOOKUP(VLOOKUP($A100, 'E4 TB Allocation Details'!$A$18:$L$214, MATCH("Misc ID", 'E4 TB Allocation Details'!$A$18:$L$18, 0),FALSE), 'E2 Allocators'!$B$15:$W$358, MATCH('O5 Details by Class &amp; Accounts'!BE$18, 'E2 Allocators'!$B$15:$W$15, 0),FALSE)*$E100)</f>
        <v>0</v>
      </c>
      <c r="BF100" s="1322">
        <f>IF(ISERROR(VLOOKUP(VLOOKUP($A100, 'E4 TB Allocation Details'!$A$18:$L$214, MATCH("Misc ID", 'E4 TB Allocation Details'!$A$18:$L$18, 0),FALSE), 'E2 Allocators'!$B$15:$W$358, MATCH('O5 Details by Class &amp; Accounts'!BF$18, 'E2 Allocators'!$B$15:$W$15, 0),FALSE)*$E100), 0, VLOOKUP(VLOOKUP($A100, 'E4 TB Allocation Details'!$A$18:$L$214, MATCH("Misc ID", 'E4 TB Allocation Details'!$A$18:$L$18, 0),FALSE), 'E2 Allocators'!$B$15:$W$358, MATCH('O5 Details by Class &amp; Accounts'!BF$18, 'E2 Allocators'!$B$15:$W$15, 0),FALSE)*$E100)</f>
        <v>0</v>
      </c>
      <c r="BG100" s="1322">
        <f>IF(ISERROR(VLOOKUP(VLOOKUP($A100, 'E4 TB Allocation Details'!$A$18:$L$214, MATCH("Misc ID", 'E4 TB Allocation Details'!$A$18:$L$18, 0),FALSE), 'E2 Allocators'!$B$15:$W$358, MATCH('O5 Details by Class &amp; Accounts'!BG$18, 'E2 Allocators'!$B$15:$W$15, 0),FALSE)*$E100), 0, VLOOKUP(VLOOKUP($A100, 'E4 TB Allocation Details'!$A$18:$L$214, MATCH("Misc ID", 'E4 TB Allocation Details'!$A$18:$L$18, 0),FALSE), 'E2 Allocators'!$B$15:$W$358, MATCH('O5 Details by Class &amp; Accounts'!BG$18, 'E2 Allocators'!$B$15:$W$15, 0),FALSE)*$E100)</f>
        <v>0</v>
      </c>
      <c r="BH100" s="1322">
        <f>IF(ISERROR(VLOOKUP(VLOOKUP($A100, 'E4 TB Allocation Details'!$A$18:$L$214, MATCH("Misc ID", 'E4 TB Allocation Details'!$A$18:$L$18, 0),FALSE), 'E2 Allocators'!$B$15:$W$358, MATCH('O5 Details by Class &amp; Accounts'!BH$18, 'E2 Allocators'!$B$15:$W$15, 0),FALSE)*$E100), 0, VLOOKUP(VLOOKUP($A100, 'E4 TB Allocation Details'!$A$18:$L$214, MATCH("Misc ID", 'E4 TB Allocation Details'!$A$18:$L$18, 0),FALSE), 'E2 Allocators'!$B$15:$W$358, MATCH('O5 Details by Class &amp; Accounts'!BH$18, 'E2 Allocators'!$B$15:$W$15, 0),FALSE)*$E100)</f>
        <v>0</v>
      </c>
      <c r="BI100" s="1322">
        <f>IF(ISERROR(VLOOKUP(VLOOKUP($A100, 'E4 TB Allocation Details'!$A$18:$L$214, MATCH("Misc ID", 'E4 TB Allocation Details'!$A$18:$L$18, 0),FALSE), 'E2 Allocators'!$B$15:$W$358, MATCH('O5 Details by Class &amp; Accounts'!BI$18, 'E2 Allocators'!$B$15:$W$15, 0),FALSE)*$E100), 0, VLOOKUP(VLOOKUP($A100, 'E4 TB Allocation Details'!$A$18:$L$214, MATCH("Misc ID", 'E4 TB Allocation Details'!$A$18:$L$18, 0),FALSE), 'E2 Allocators'!$B$15:$W$358, MATCH('O5 Details by Class &amp; Accounts'!BI$18, 'E2 Allocators'!$B$15:$W$15, 0),FALSE)*$E100)</f>
        <v>0</v>
      </c>
      <c r="BJ100" s="1322">
        <f>IF(ISERROR(VLOOKUP(VLOOKUP($A100, 'E4 TB Allocation Details'!$A$18:$L$214, MATCH("Misc ID", 'E4 TB Allocation Details'!$A$18:$L$18, 0),FALSE), 'E2 Allocators'!$B$15:$W$358, MATCH('O5 Details by Class &amp; Accounts'!BJ$18, 'E2 Allocators'!$B$15:$W$15, 0),FALSE)*$E100), 0, VLOOKUP(VLOOKUP($A100, 'E4 TB Allocation Details'!$A$18:$L$214, MATCH("Misc ID", 'E4 TB Allocation Details'!$A$18:$L$18, 0),FALSE), 'E2 Allocators'!$B$15:$W$358, MATCH('O5 Details by Class &amp; Accounts'!BJ$18, 'E2 Allocators'!$B$15:$W$15, 0),FALSE)*$E100)</f>
        <v>0</v>
      </c>
      <c r="BK100" s="1322">
        <f>IF(ISERROR(VLOOKUP(VLOOKUP($A100, 'E4 TB Allocation Details'!$A$18:$L$214, MATCH("Misc ID", 'E4 TB Allocation Details'!$A$18:$L$18, 0),FALSE), 'E2 Allocators'!$B$15:$W$358, MATCH('O5 Details by Class &amp; Accounts'!BK$18, 'E2 Allocators'!$B$15:$W$15, 0),FALSE)*$E100), 0, VLOOKUP(VLOOKUP($A100, 'E4 TB Allocation Details'!$A$18:$L$214, MATCH("Misc ID", 'E4 TB Allocation Details'!$A$18:$L$18, 0),FALSE), 'E2 Allocators'!$B$15:$W$358, MATCH('O5 Details by Class &amp; Accounts'!BK$18, 'E2 Allocators'!$B$15:$W$15, 0),FALSE)*$E100)</f>
        <v>0</v>
      </c>
      <c r="BL100" s="1322">
        <f>IF(ISERROR(VLOOKUP(VLOOKUP($A100, 'E4 TB Allocation Details'!$A$18:$L$214, MATCH("Misc ID", 'E4 TB Allocation Details'!$A$18:$L$18, 0),FALSE), 'E2 Allocators'!$B$15:$W$358, MATCH('O5 Details by Class &amp; Accounts'!BL$18, 'E2 Allocators'!$B$15:$W$15, 0),FALSE)*$E100), 0, VLOOKUP(VLOOKUP($A100, 'E4 TB Allocation Details'!$A$18:$L$214, MATCH("Misc ID", 'E4 TB Allocation Details'!$A$18:$L$18, 0),FALSE), 'E2 Allocators'!$B$15:$W$358, MATCH('O5 Details by Class &amp; Accounts'!BL$18, 'E2 Allocators'!$B$15:$W$15, 0),FALSE)*$E100)</f>
        <v>0</v>
      </c>
      <c r="BM100" s="1322">
        <f>IF(ISERROR(VLOOKUP(VLOOKUP($A100, 'E4 TB Allocation Details'!$A$18:$L$214, MATCH("Misc ID", 'E4 TB Allocation Details'!$A$18:$L$18, 0),FALSE), 'E2 Allocators'!$B$15:$W$358, MATCH('O5 Details by Class &amp; Accounts'!BM$18, 'E2 Allocators'!$B$15:$W$15, 0),FALSE)*$E100), 0, VLOOKUP(VLOOKUP($A100, 'E4 TB Allocation Details'!$A$18:$L$214, MATCH("Misc ID", 'E4 TB Allocation Details'!$A$18:$L$18, 0),FALSE), 'E2 Allocators'!$B$15:$W$358, MATCH('O5 Details by Class &amp; Accounts'!BM$18, 'E2 Allocators'!$B$15:$W$15, 0),FALSE)*$E100)</f>
        <v>0</v>
      </c>
      <c r="BN100" s="1322">
        <f>IF(ISERROR(VLOOKUP(VLOOKUP($A100, 'E4 TB Allocation Details'!$A$18:$L$214, MATCH("Misc ID", 'E4 TB Allocation Details'!$A$18:$L$18, 0),FALSE), 'E2 Allocators'!$B$15:$W$358, MATCH('O5 Details by Class &amp; Accounts'!BN$18, 'E2 Allocators'!$B$15:$W$15, 0),FALSE)*$E100), 0, VLOOKUP(VLOOKUP($A100, 'E4 TB Allocation Details'!$A$18:$L$214, MATCH("Misc ID", 'E4 TB Allocation Details'!$A$18:$L$18, 0),FALSE), 'E2 Allocators'!$B$15:$W$358, MATCH('O5 Details by Class &amp; Accounts'!BN$18, 'E2 Allocators'!$B$15:$W$15, 0),FALSE)*$E100)</f>
        <v>0</v>
      </c>
      <c r="BO100" s="1322">
        <f>IF(ISERROR(VLOOKUP(VLOOKUP($A100, 'E4 TB Allocation Details'!$A$18:$L$214, MATCH("Misc ID", 'E4 TB Allocation Details'!$A$18:$L$18, 0),FALSE), 'E2 Allocators'!$B$15:$W$358, MATCH('O5 Details by Class &amp; Accounts'!BO$18, 'E2 Allocators'!$B$15:$W$15, 0),FALSE)*$E100), 0, VLOOKUP(VLOOKUP($A100, 'E4 TB Allocation Details'!$A$18:$L$214, MATCH("Misc ID", 'E4 TB Allocation Details'!$A$18:$L$18, 0),FALSE), 'E2 Allocators'!$B$15:$W$358, MATCH('O5 Details by Class &amp; Accounts'!BO$18, 'E2 Allocators'!$B$15:$W$15, 0),FALSE)*$E100)</f>
        <v>0</v>
      </c>
      <c r="BP100" s="1322">
        <f>IF(ISERROR(VLOOKUP(VLOOKUP($A100, 'E4 TB Allocation Details'!$A$18:$L$214, MATCH("Misc ID", 'E4 TB Allocation Details'!$A$18:$L$18, 0),FALSE), 'E2 Allocators'!$B$15:$W$358, MATCH('O5 Details by Class &amp; Accounts'!BP$18, 'E2 Allocators'!$B$15:$W$15, 0),FALSE)*$E100), 0, VLOOKUP(VLOOKUP($A100, 'E4 TB Allocation Details'!$A$18:$L$214, MATCH("Misc ID", 'E4 TB Allocation Details'!$A$18:$L$18, 0),FALSE), 'E2 Allocators'!$B$15:$W$358, MATCH('O5 Details by Class &amp; Accounts'!BP$18, 'E2 Allocators'!$B$15:$W$15, 0),FALSE)*$E100)</f>
        <v>0</v>
      </c>
      <c r="BQ100" s="1322">
        <f>IF(ISERROR(VLOOKUP(VLOOKUP($A100, 'E4 TB Allocation Details'!$A$18:$L$214, MATCH("Misc ID", 'E4 TB Allocation Details'!$A$18:$L$18, 0),FALSE), 'E2 Allocators'!$B$15:$W$358, MATCH('O5 Details by Class &amp; Accounts'!BQ$18, 'E2 Allocators'!$B$15:$W$15, 0),FALSE)*$E100), 0, VLOOKUP(VLOOKUP($A100, 'E4 TB Allocation Details'!$A$18:$L$214, MATCH("Misc ID", 'E4 TB Allocation Details'!$A$18:$L$18, 0),FALSE), 'E2 Allocators'!$B$15:$W$358, MATCH('O5 Details by Class &amp; Accounts'!BQ$18, 'E2 Allocators'!$B$15:$W$15, 0),FALSE)*$E100)</f>
        <v>0</v>
      </c>
      <c r="BR100" s="1322">
        <f>IF(ISERROR(VLOOKUP(VLOOKUP($A100, 'E4 TB Allocation Details'!$A$18:$L$214, MATCH("Misc ID", 'E4 TB Allocation Details'!$A$18:$L$18, 0),FALSE), 'E2 Allocators'!$B$15:$W$358, MATCH('O5 Details by Class &amp; Accounts'!BR$18, 'E2 Allocators'!$B$15:$W$15, 0),FALSE)*$E100), 0, VLOOKUP(VLOOKUP($A100, 'E4 TB Allocation Details'!$A$18:$L$214, MATCH("Misc ID", 'E4 TB Allocation Details'!$A$18:$L$18, 0),FALSE), 'E2 Allocators'!$B$15:$W$358, MATCH('O5 Details by Class &amp; Accounts'!BR$18, 'E2 Allocators'!$B$15:$W$15, 0),FALSE)*$E100)</f>
        <v>0</v>
      </c>
      <c r="BS100" s="1322">
        <f t="shared" si="23"/>
        <v>0</v>
      </c>
      <c r="BT100" s="1322">
        <f>IF(ISERROR(VLOOKUP(VLOOKUP($A100, 'E4 TB Allocation Details'!$A$18:$L$214, MATCH("A &amp; G ID", 'E4 TB Allocation Details'!$A$18:$L$18, 0),FALSE), 'E2 Allocators'!$B$15:$W$358, MATCH('O5 Details by Class &amp; Accounts'!BT$18, 'E2 Allocators'!$B$15:$W$15, 0),FALSE)*$E100), 0, VLOOKUP(VLOOKUP($A100, 'E4 TB Allocation Details'!$A$18:$L$214, MATCH("A &amp; G ID", 'E4 TB Allocation Details'!$A$18:$L$18, 0),FALSE), 'E2 Allocators'!$B$15:$W$358, MATCH('O5 Details by Class &amp; Accounts'!BT$18, 'E2 Allocators'!$B$15:$W$15, 0),FALSE)*$E100)</f>
        <v>0</v>
      </c>
      <c r="BU100" s="1322">
        <f>IF(ISERROR(VLOOKUP(VLOOKUP($A100, 'E4 TB Allocation Details'!$A$18:$L$214, MATCH("A &amp; G ID", 'E4 TB Allocation Details'!$A$18:$L$18, 0),FALSE), 'E2 Allocators'!$B$15:$W$358, MATCH('O5 Details by Class &amp; Accounts'!BU$18, 'E2 Allocators'!$B$15:$W$15, 0),FALSE)*$E100), 0, VLOOKUP(VLOOKUP($A100, 'E4 TB Allocation Details'!$A$18:$L$214, MATCH("A &amp; G ID", 'E4 TB Allocation Details'!$A$18:$L$18, 0),FALSE), 'E2 Allocators'!$B$15:$W$358, MATCH('O5 Details by Class &amp; Accounts'!BU$18, 'E2 Allocators'!$B$15:$W$15, 0),FALSE)*$E100)</f>
        <v>0</v>
      </c>
      <c r="BV100" s="1322">
        <f>IF(ISERROR(VLOOKUP(VLOOKUP($A100, 'E4 TB Allocation Details'!$A$18:$L$214, MATCH("A &amp; G ID", 'E4 TB Allocation Details'!$A$18:$L$18, 0),FALSE), 'E2 Allocators'!$B$15:$W$358, MATCH('O5 Details by Class &amp; Accounts'!BV$18, 'E2 Allocators'!$B$15:$W$15, 0),FALSE)*$E100), 0, VLOOKUP(VLOOKUP($A100, 'E4 TB Allocation Details'!$A$18:$L$214, MATCH("A &amp; G ID", 'E4 TB Allocation Details'!$A$18:$L$18, 0),FALSE), 'E2 Allocators'!$B$15:$W$358, MATCH('O5 Details by Class &amp; Accounts'!BV$18, 'E2 Allocators'!$B$15:$W$15, 0),FALSE)*$E100)</f>
        <v>0</v>
      </c>
      <c r="BW100" s="1322">
        <f>IF(ISERROR(VLOOKUP(VLOOKUP($A100, 'E4 TB Allocation Details'!$A$18:$L$214, MATCH("A &amp; G ID", 'E4 TB Allocation Details'!$A$18:$L$18, 0),FALSE), 'E2 Allocators'!$B$15:$W$358, MATCH('O5 Details by Class &amp; Accounts'!BW$18, 'E2 Allocators'!$B$15:$W$15, 0),FALSE)*$E100), 0, VLOOKUP(VLOOKUP($A100, 'E4 TB Allocation Details'!$A$18:$L$214, MATCH("A &amp; G ID", 'E4 TB Allocation Details'!$A$18:$L$18, 0),FALSE), 'E2 Allocators'!$B$15:$W$358, MATCH('O5 Details by Class &amp; Accounts'!BW$18, 'E2 Allocators'!$B$15:$W$15, 0),FALSE)*$E100)</f>
        <v>0</v>
      </c>
      <c r="BX100" s="1322">
        <f>IF(ISERROR(VLOOKUP(VLOOKUP($A100, 'E4 TB Allocation Details'!$A$18:$L$214, MATCH("A &amp; G ID", 'E4 TB Allocation Details'!$A$18:$L$18, 0),FALSE), 'E2 Allocators'!$B$15:$W$358, MATCH('O5 Details by Class &amp; Accounts'!BX$18, 'E2 Allocators'!$B$15:$W$15, 0),FALSE)*$E100), 0, VLOOKUP(VLOOKUP($A100, 'E4 TB Allocation Details'!$A$18:$L$214, MATCH("A &amp; G ID", 'E4 TB Allocation Details'!$A$18:$L$18, 0),FALSE), 'E2 Allocators'!$B$15:$W$358, MATCH('O5 Details by Class &amp; Accounts'!BX$18, 'E2 Allocators'!$B$15:$W$15, 0),FALSE)*$E100)</f>
        <v>0</v>
      </c>
      <c r="BY100" s="1322">
        <f>IF(ISERROR(VLOOKUP(VLOOKUP($A100, 'E4 TB Allocation Details'!$A$18:$L$214, MATCH("A &amp; G ID", 'E4 TB Allocation Details'!$A$18:$L$18, 0),FALSE), 'E2 Allocators'!$B$15:$W$358, MATCH('O5 Details by Class &amp; Accounts'!BY$18, 'E2 Allocators'!$B$15:$W$15, 0),FALSE)*$E100), 0, VLOOKUP(VLOOKUP($A100, 'E4 TB Allocation Details'!$A$18:$L$214, MATCH("A &amp; G ID", 'E4 TB Allocation Details'!$A$18:$L$18, 0),FALSE), 'E2 Allocators'!$B$15:$W$358, MATCH('O5 Details by Class &amp; Accounts'!BY$18, 'E2 Allocators'!$B$15:$W$15, 0),FALSE)*$E100)</f>
        <v>0</v>
      </c>
      <c r="BZ100" s="1322">
        <f>IF(ISERROR(VLOOKUP(VLOOKUP($A100, 'E4 TB Allocation Details'!$A$18:$L$214, MATCH("A &amp; G ID", 'E4 TB Allocation Details'!$A$18:$L$18, 0),FALSE), 'E2 Allocators'!$B$15:$W$358, MATCH('O5 Details by Class &amp; Accounts'!BZ$18, 'E2 Allocators'!$B$15:$W$15, 0),FALSE)*$E100), 0, VLOOKUP(VLOOKUP($A100, 'E4 TB Allocation Details'!$A$18:$L$214, MATCH("A &amp; G ID", 'E4 TB Allocation Details'!$A$18:$L$18, 0),FALSE), 'E2 Allocators'!$B$15:$W$358, MATCH('O5 Details by Class &amp; Accounts'!BZ$18, 'E2 Allocators'!$B$15:$W$15, 0),FALSE)*$E100)</f>
        <v>0</v>
      </c>
      <c r="CA100" s="1322">
        <f>IF(ISERROR(VLOOKUP(VLOOKUP($A100, 'E4 TB Allocation Details'!$A$18:$L$214, MATCH("A &amp; G ID", 'E4 TB Allocation Details'!$A$18:$L$18, 0),FALSE), 'E2 Allocators'!$B$15:$W$358, MATCH('O5 Details by Class &amp; Accounts'!CA$18, 'E2 Allocators'!$B$15:$W$15, 0),FALSE)*$E100), 0, VLOOKUP(VLOOKUP($A100, 'E4 TB Allocation Details'!$A$18:$L$214, MATCH("A &amp; G ID", 'E4 TB Allocation Details'!$A$18:$L$18, 0),FALSE), 'E2 Allocators'!$B$15:$W$358, MATCH('O5 Details by Class &amp; Accounts'!CA$18, 'E2 Allocators'!$B$15:$W$15, 0),FALSE)*$E100)</f>
        <v>0</v>
      </c>
      <c r="CB100" s="1322">
        <f>IF(ISERROR(VLOOKUP(VLOOKUP($A100, 'E4 TB Allocation Details'!$A$18:$L$214, MATCH("A &amp; G ID", 'E4 TB Allocation Details'!$A$18:$L$18, 0),FALSE), 'E2 Allocators'!$B$15:$W$358, MATCH('O5 Details by Class &amp; Accounts'!CB$18, 'E2 Allocators'!$B$15:$W$15, 0),FALSE)*$E100), 0, VLOOKUP(VLOOKUP($A100, 'E4 TB Allocation Details'!$A$18:$L$214, MATCH("A &amp; G ID", 'E4 TB Allocation Details'!$A$18:$L$18, 0),FALSE), 'E2 Allocators'!$B$15:$W$358, MATCH('O5 Details by Class &amp; Accounts'!CB$18, 'E2 Allocators'!$B$15:$W$15, 0),FALSE)*$E100)</f>
        <v>0</v>
      </c>
      <c r="CC100" s="1322">
        <f>IF(ISERROR(VLOOKUP(VLOOKUP($A100, 'E4 TB Allocation Details'!$A$18:$L$214, MATCH("A &amp; G ID", 'E4 TB Allocation Details'!$A$18:$L$18, 0),FALSE), 'E2 Allocators'!$B$15:$W$358, MATCH('O5 Details by Class &amp; Accounts'!CC$18, 'E2 Allocators'!$B$15:$W$15, 0),FALSE)*$E100), 0, VLOOKUP(VLOOKUP($A100, 'E4 TB Allocation Details'!$A$18:$L$214, MATCH("A &amp; G ID", 'E4 TB Allocation Details'!$A$18:$L$18, 0),FALSE), 'E2 Allocators'!$B$15:$W$358, MATCH('O5 Details by Class &amp; Accounts'!CC$18, 'E2 Allocators'!$B$15:$W$15, 0),FALSE)*$E100)</f>
        <v>0</v>
      </c>
      <c r="CD100" s="1322">
        <f>IF(ISERROR(VLOOKUP(VLOOKUP($A100, 'E4 TB Allocation Details'!$A$18:$L$214, MATCH("A &amp; G ID", 'E4 TB Allocation Details'!$A$18:$L$18, 0),FALSE), 'E2 Allocators'!$B$15:$W$358, MATCH('O5 Details by Class &amp; Accounts'!CD$18, 'E2 Allocators'!$B$15:$W$15, 0),FALSE)*$E100), 0, VLOOKUP(VLOOKUP($A100, 'E4 TB Allocation Details'!$A$18:$L$214, MATCH("A &amp; G ID", 'E4 TB Allocation Details'!$A$18:$L$18, 0),FALSE), 'E2 Allocators'!$B$15:$W$358, MATCH('O5 Details by Class &amp; Accounts'!CD$18, 'E2 Allocators'!$B$15:$W$15, 0),FALSE)*$E100)</f>
        <v>0</v>
      </c>
      <c r="CE100" s="1322">
        <f>IF(ISERROR(VLOOKUP(VLOOKUP($A100, 'E4 TB Allocation Details'!$A$18:$L$214, MATCH("A &amp; G ID", 'E4 TB Allocation Details'!$A$18:$L$18, 0),FALSE), 'E2 Allocators'!$B$15:$W$358, MATCH('O5 Details by Class &amp; Accounts'!CE$18, 'E2 Allocators'!$B$15:$W$15, 0),FALSE)*$E100), 0, VLOOKUP(VLOOKUP($A100, 'E4 TB Allocation Details'!$A$18:$L$214, MATCH("A &amp; G ID", 'E4 TB Allocation Details'!$A$18:$L$18, 0),FALSE), 'E2 Allocators'!$B$15:$W$358, MATCH('O5 Details by Class &amp; Accounts'!CE$18, 'E2 Allocators'!$B$15:$W$15, 0),FALSE)*$E100)</f>
        <v>0</v>
      </c>
      <c r="CF100" s="1322">
        <f>IF(ISERROR(VLOOKUP(VLOOKUP($A100, 'E4 TB Allocation Details'!$A$18:$L$214, MATCH("A &amp; G ID", 'E4 TB Allocation Details'!$A$18:$L$18, 0),FALSE), 'E2 Allocators'!$B$15:$W$358, MATCH('O5 Details by Class &amp; Accounts'!CF$18, 'E2 Allocators'!$B$15:$W$15, 0),FALSE)*$E100), 0, VLOOKUP(VLOOKUP($A100, 'E4 TB Allocation Details'!$A$18:$L$214, MATCH("A &amp; G ID", 'E4 TB Allocation Details'!$A$18:$L$18, 0),FALSE), 'E2 Allocators'!$B$15:$W$358, MATCH('O5 Details by Class &amp; Accounts'!CF$18, 'E2 Allocators'!$B$15:$W$15, 0),FALSE)*$E100)</f>
        <v>0</v>
      </c>
      <c r="CG100" s="1322">
        <f>IF(ISERROR(VLOOKUP(VLOOKUP($A100, 'E4 TB Allocation Details'!$A$18:$L$214, MATCH("A &amp; G ID", 'E4 TB Allocation Details'!$A$18:$L$18, 0),FALSE), 'E2 Allocators'!$B$15:$W$358, MATCH('O5 Details by Class &amp; Accounts'!CG$18, 'E2 Allocators'!$B$15:$W$15, 0),FALSE)*$E100), 0, VLOOKUP(VLOOKUP($A100, 'E4 TB Allocation Details'!$A$18:$L$214, MATCH("A &amp; G ID", 'E4 TB Allocation Details'!$A$18:$L$18, 0),FALSE), 'E2 Allocators'!$B$15:$W$358, MATCH('O5 Details by Class &amp; Accounts'!CG$18, 'E2 Allocators'!$B$15:$W$15, 0),FALSE)*$E100)</f>
        <v>0</v>
      </c>
      <c r="CH100" s="1322">
        <f>IF(ISERROR(VLOOKUP(VLOOKUP($A100, 'E4 TB Allocation Details'!$A$18:$L$214, MATCH("A &amp; G ID", 'E4 TB Allocation Details'!$A$18:$L$18, 0),FALSE), 'E2 Allocators'!$B$15:$W$358, MATCH('O5 Details by Class &amp; Accounts'!CH$18, 'E2 Allocators'!$B$15:$W$15, 0),FALSE)*$E100), 0, VLOOKUP(VLOOKUP($A100, 'E4 TB Allocation Details'!$A$18:$L$214, MATCH("A &amp; G ID", 'E4 TB Allocation Details'!$A$18:$L$18, 0),FALSE), 'E2 Allocators'!$B$15:$W$358, MATCH('O5 Details by Class &amp; Accounts'!CH$18, 'E2 Allocators'!$B$15:$W$15, 0),FALSE)*$E100)</f>
        <v>0</v>
      </c>
      <c r="CI100" s="1322">
        <f>IF(ISERROR(VLOOKUP(VLOOKUP($A100, 'E4 TB Allocation Details'!$A$18:$L$214, MATCH("A &amp; G ID", 'E4 TB Allocation Details'!$A$18:$L$18, 0),FALSE), 'E2 Allocators'!$B$15:$W$358, MATCH('O5 Details by Class &amp; Accounts'!CI$18, 'E2 Allocators'!$B$15:$W$15, 0),FALSE)*$E100), 0, VLOOKUP(VLOOKUP($A100, 'E4 TB Allocation Details'!$A$18:$L$214, MATCH("A &amp; G ID", 'E4 TB Allocation Details'!$A$18:$L$18, 0),FALSE), 'E2 Allocators'!$B$15:$W$358, MATCH('O5 Details by Class &amp; Accounts'!CI$18, 'E2 Allocators'!$B$15:$W$15, 0),FALSE)*$E100)</f>
        <v>0</v>
      </c>
      <c r="CJ100" s="1322">
        <f>IF(ISERROR(VLOOKUP(VLOOKUP($A100, 'E4 TB Allocation Details'!$A$18:$L$214, MATCH("A &amp; G ID", 'E4 TB Allocation Details'!$A$18:$L$18, 0),FALSE), 'E2 Allocators'!$B$15:$W$358, MATCH('O5 Details by Class &amp; Accounts'!CJ$18, 'E2 Allocators'!$B$15:$W$15, 0),FALSE)*$E100), 0, VLOOKUP(VLOOKUP($A100, 'E4 TB Allocation Details'!$A$18:$L$214, MATCH("A &amp; G ID", 'E4 TB Allocation Details'!$A$18:$L$18, 0),FALSE), 'E2 Allocators'!$B$15:$W$358, MATCH('O5 Details by Class &amp; Accounts'!CJ$18, 'E2 Allocators'!$B$15:$W$15, 0),FALSE)*$E100)</f>
        <v>0</v>
      </c>
      <c r="CK100" s="1322">
        <f>IF(ISERROR(VLOOKUP(VLOOKUP($A100, 'E4 TB Allocation Details'!$A$18:$L$214, MATCH("A &amp; G ID", 'E4 TB Allocation Details'!$A$18:$L$18, 0),FALSE), 'E2 Allocators'!$B$15:$W$358, MATCH('O5 Details by Class &amp; Accounts'!CK$18, 'E2 Allocators'!$B$15:$W$15, 0),FALSE)*$E100), 0, VLOOKUP(VLOOKUP($A100, 'E4 TB Allocation Details'!$A$18:$L$214, MATCH("A &amp; G ID", 'E4 TB Allocation Details'!$A$18:$L$18, 0),FALSE), 'E2 Allocators'!$B$15:$W$358, MATCH('O5 Details by Class &amp; Accounts'!CK$18, 'E2 Allocators'!$B$15:$W$15, 0),FALSE)*$E100)</f>
        <v>0</v>
      </c>
      <c r="CL100" s="1322">
        <f>IF(ISERROR(VLOOKUP(VLOOKUP($A100, 'E4 TB Allocation Details'!$A$18:$L$214, MATCH("A &amp; G ID", 'E4 TB Allocation Details'!$A$18:$L$18, 0),FALSE), 'E2 Allocators'!$B$15:$W$358, MATCH('O5 Details by Class &amp; Accounts'!CL$18, 'E2 Allocators'!$B$15:$W$15, 0),FALSE)*$E100), 0, VLOOKUP(VLOOKUP($A100, 'E4 TB Allocation Details'!$A$18:$L$214, MATCH("A &amp; G ID", 'E4 TB Allocation Details'!$A$18:$L$18, 0),FALSE), 'E2 Allocators'!$B$15:$W$358, MATCH('O5 Details by Class &amp; Accounts'!CL$18, 'E2 Allocators'!$B$15:$W$15, 0),FALSE)*$E100)</f>
        <v>0</v>
      </c>
      <c r="CM100" s="1322">
        <f>IF(ISERROR(VLOOKUP(VLOOKUP($A100, 'E4 TB Allocation Details'!$A$18:$L$214, MATCH("A &amp; G ID", 'E4 TB Allocation Details'!$A$18:$L$18, 0),FALSE), 'E2 Allocators'!$B$15:$W$358, MATCH('O5 Details by Class &amp; Accounts'!CM$18, 'E2 Allocators'!$B$15:$W$15, 0),FALSE)*$E100), 0, VLOOKUP(VLOOKUP($A100, 'E4 TB Allocation Details'!$A$18:$L$214, MATCH("A &amp; G ID", 'E4 TB Allocation Details'!$A$18:$L$18, 0),FALSE), 'E2 Allocators'!$B$15:$W$358, MATCH('O5 Details by Class &amp; Accounts'!CM$18, 'E2 Allocators'!$B$15:$W$15, 0),FALSE)*$E100)</f>
        <v>0</v>
      </c>
      <c r="CN100" s="1322">
        <f t="shared" si="24"/>
        <v>0</v>
      </c>
      <c r="CO100" s="1651">
        <f t="shared" si="25"/>
        <v>0</v>
      </c>
      <c r="CQ100" s="1899" t="inlineStr">
        <is>
          <t/>
        </is>
      </c>
    </row>
    <row r="101" spans="1:95" s="64" customFormat="1" ht="12.75" x14ac:dyDescent="0.2">
      <c r="A101" s="1091">
        <v>4310</v>
      </c>
      <c r="B101" s="1092" t="s">
        <v>1395</v>
      </c>
      <c r="C101" s="1648">
        <f>IF(ISERROR(VLOOKUP($A101,'I3 TB Data'!$A$19:$H$483,MATCH('O5 Details by Class &amp; Accounts'!$C$18, 'I3 TB Data'!$A$19:$H$19,0),0)), 0, VLOOKUP($A101,'I3 TB Data'!$A$19:$H$483,MATCH('O5 Details by Class &amp; Accounts'!$C$18,'I3 TB Data'!$A$19:$H$19,0),0))</f>
        <v>0</v>
      </c>
      <c r="D101" s="1649"/>
      <c r="E101" s="1648">
        <f t="shared" si="17"/>
        <v>0</v>
      </c>
      <c r="F101" s="1650">
        <f>IF(ISERROR(VLOOKUP($A101, 'E1 Categorization'!A33:E124, MATCH("Customer Component", 'E1 Categorization'!$A$33:$E$33,0), 0)), 0, IF(VLOOKUP($A101, 'E1 Categorization'!A33:E124, MATCH("Customer Component", 'E1 Categorization'!$A$33:$E$33,0), 0)=0, 'O5 Details by Class &amp; Accounts'!$E101, IF(AND(VLOOKUP($A101, 'E1 Categorization'!A33:E124, MATCH("Customer Component", 'E1 Categorization'!$A$33:$E$33,0), 0) &gt;0, VLOOKUP($A101, 'E1 Categorization'!A33:E124, MATCH("Customer Component", 'E1 Categorization'!$A$33:$E$33,0), 0)&lt;1), 'O5 Details by Class &amp; Accounts'!$E101*(1-VLOOKUP($A101, 'E1 Categorization'!A33:E124, MATCH("Customer Component", 'E1 Categorization'!$A$33:$E$33,0), 0)), 0)))</f>
        <v>0</v>
      </c>
      <c r="G101" s="1650">
        <f>IF(ISERROR(VLOOKUP($A101, 'E1 Categorization'!A33:E124, MATCH("Customer Component", 'E1 Categorization'!$A$33:$E$33,0), 0)),0, IF(VLOOKUP($A101, 'E1 Categorization'!A33:E124, MATCH("Customer Component", 'E1 Categorization'!$A$33:$E$33,0), 0)=0, 0, IF(AND(VLOOKUP($A101, 'E1 Categorization'!A33:E124, MATCH("Customer Component", 'E1 Categorization'!$A$33:$E$33,0), 0) &gt;0, VLOOKUP($A101, 'E1 Categorization'!A33:E124, MATCH("Customer Component", 'E1 Categorization'!$A$33:$E$33,0), 0)&lt;1), 'O5 Details by Class &amp; Accounts'!$E101*(VLOOKUP($A101, 'E1 Categorization'!A33:E124, MATCH("Customer Component", 'E1 Categorization'!$A$33:$E$33,0), 0)), 'O5 Details by Class &amp; Accounts'!$E101)))</f>
        <v>0</v>
      </c>
      <c r="H101" s="1322">
        <f t="shared" si="20"/>
        <v>0</v>
      </c>
      <c r="I101" s="1322">
        <f>IF(ISERROR(VLOOKUP(VLOOKUP($A101, 'E4 TB Allocation Details'!$A$18:$L$214, MATCH("Demand ID", 'E4 TB Allocation Details'!$A$18:$L$18, 0),FALSE), 'E2 Allocators'!$B$15:$W$358, MATCH('O5 Details by Class &amp; Accounts'!I$18, 'E2 Allocators'!$B$15:$W$15, 0),FALSE)*$F101), 0, VLOOKUP(VLOOKUP($A101, 'E4 TB Allocation Details'!$A$18:$L$214, MATCH("Demand ID", 'E4 TB Allocation Details'!$A$18:$L$18, 0),FALSE), 'E2 Allocators'!$B$15:$W$358, MATCH('O5 Details by Class &amp; Accounts'!I$18, 'E2 Allocators'!$B$15:$W$15, 0),FALSE)*$F101)</f>
        <v>0</v>
      </c>
      <c r="J101" s="1322">
        <f>IF(ISERROR(VLOOKUP(VLOOKUP($A101, 'E4 TB Allocation Details'!$A$18:$L$214, MATCH("Demand ID", 'E4 TB Allocation Details'!$A$18:$L$18, 0),FALSE), 'E2 Allocators'!$B$15:$W$358, MATCH('O5 Details by Class &amp; Accounts'!J$18, 'E2 Allocators'!$B$15:$W$15, 0),FALSE)*$F101), 0, VLOOKUP(VLOOKUP($A101, 'E4 TB Allocation Details'!$A$18:$L$214, MATCH("Demand ID", 'E4 TB Allocation Details'!$A$18:$L$18, 0),FALSE), 'E2 Allocators'!$B$15:$W$358, MATCH('O5 Details by Class &amp; Accounts'!J$18, 'E2 Allocators'!$B$15:$W$15, 0),FALSE)*$F101)</f>
        <v>0</v>
      </c>
      <c r="K101" s="1322">
        <f>IF(ISERROR(VLOOKUP(VLOOKUP($A101, 'E4 TB Allocation Details'!$A$18:$L$214, MATCH("Demand ID", 'E4 TB Allocation Details'!$A$18:$L$18, 0),FALSE), 'E2 Allocators'!$B$15:$W$358, MATCH('O5 Details by Class &amp; Accounts'!K$18, 'E2 Allocators'!$B$15:$W$15, 0),FALSE)*$F101), 0, VLOOKUP(VLOOKUP($A101, 'E4 TB Allocation Details'!$A$18:$L$214, MATCH("Demand ID", 'E4 TB Allocation Details'!$A$18:$L$18, 0),FALSE), 'E2 Allocators'!$B$15:$W$358, MATCH('O5 Details by Class &amp; Accounts'!K$18, 'E2 Allocators'!$B$15:$W$15, 0),FALSE)*$F101)</f>
        <v>0</v>
      </c>
      <c r="L101" s="1322">
        <f>IF(ISERROR(VLOOKUP(VLOOKUP($A101, 'E4 TB Allocation Details'!$A$18:$L$214, MATCH("Demand ID", 'E4 TB Allocation Details'!$A$18:$L$18, 0),FALSE), 'E2 Allocators'!$B$15:$W$358, MATCH('O5 Details by Class &amp; Accounts'!L$18, 'E2 Allocators'!$B$15:$W$15, 0),FALSE)*$F101), 0, VLOOKUP(VLOOKUP($A101, 'E4 TB Allocation Details'!$A$18:$L$214, MATCH("Demand ID", 'E4 TB Allocation Details'!$A$18:$L$18, 0),FALSE), 'E2 Allocators'!$B$15:$W$358, MATCH('O5 Details by Class &amp; Accounts'!L$18, 'E2 Allocators'!$B$15:$W$15, 0),FALSE)*$F101)</f>
        <v>0</v>
      </c>
      <c r="M101" s="1322"/>
      <c r="N101" s="1322"/>
      <c r="O101" s="1322"/>
      <c r="P101" s="1322"/>
      <c r="Q101" s="1322"/>
      <c r="R101" s="1322"/>
      <c r="S101" s="1322"/>
      <c r="T101" s="1322"/>
      <c r="U101" s="1322"/>
      <c r="V101" s="1322"/>
      <c r="W101" s="1322"/>
      <c r="X101" s="1322"/>
      <c r="Y101" s="1322"/>
      <c r="Z101" s="1322"/>
      <c r="AA101" s="1322"/>
      <c r="AB101" s="1322"/>
      <c r="AC101" s="1322">
        <f t="shared" si="21"/>
        <v>0</v>
      </c>
      <c r="AD101" s="1322">
        <f>IF(ISERROR(VLOOKUP(VLOOKUP($A101, 'E4 TB Allocation Details'!$A$18:$L$214, MATCH("Customer ID", 'E4 TB Allocation Details'!$A$18:$L$18, 0),FALSE), 'E2 Allocators'!$B$15:$W$358, MATCH('O5 Details by Class &amp; Accounts'!AD$18, 'E2 Allocators'!$B$15:$W$15, 0),FALSE)*$G101), 0, VLOOKUP(VLOOKUP($A101, 'E4 TB Allocation Details'!$A$18:$L$214, MATCH("Customer ID", 'E4 TB Allocation Details'!$A$18:$L$18, 0),FALSE), 'E2 Allocators'!$B$15:$W$358, MATCH('O5 Details by Class &amp; Accounts'!AD$18, 'E2 Allocators'!$B$15:$W$15, 0),FALSE)*$G101)</f>
        <v>0</v>
      </c>
      <c r="AE101" s="1322">
        <f>IF(ISERROR(VLOOKUP(VLOOKUP($A101, 'E4 TB Allocation Details'!$A$18:$L$214, MATCH("Customer ID", 'E4 TB Allocation Details'!$A$18:$L$18, 0),FALSE), 'E2 Allocators'!$B$15:$W$358, MATCH('O5 Details by Class &amp; Accounts'!AE$18, 'E2 Allocators'!$B$15:$W$15, 0),FALSE)*$G101), 0, VLOOKUP(VLOOKUP($A101, 'E4 TB Allocation Details'!$A$18:$L$214, MATCH("Customer ID", 'E4 TB Allocation Details'!$A$18:$L$18, 0),FALSE), 'E2 Allocators'!$B$15:$W$358, MATCH('O5 Details by Class &amp; Accounts'!AE$18, 'E2 Allocators'!$B$15:$W$15, 0),FALSE)*$G101)</f>
        <v>0</v>
      </c>
      <c r="AF101" s="1322">
        <f>IF(ISERROR(VLOOKUP(VLOOKUP($A101, 'E4 TB Allocation Details'!$A$18:$L$214, MATCH("Customer ID", 'E4 TB Allocation Details'!$A$18:$L$18, 0),FALSE), 'E2 Allocators'!$B$15:$W$358, MATCH('O5 Details by Class &amp; Accounts'!AF$18, 'E2 Allocators'!$B$15:$W$15, 0),FALSE)*$G101), 0, VLOOKUP(VLOOKUP($A101, 'E4 TB Allocation Details'!$A$18:$L$214, MATCH("Customer ID", 'E4 TB Allocation Details'!$A$18:$L$18, 0),FALSE), 'E2 Allocators'!$B$15:$W$358, MATCH('O5 Details by Class &amp; Accounts'!AF$18, 'E2 Allocators'!$B$15:$W$15, 0),FALSE)*$G101)</f>
        <v>0</v>
      </c>
      <c r="AG101" s="1322">
        <f>IF(ISERROR(VLOOKUP(VLOOKUP($A101, 'E4 TB Allocation Details'!$A$18:$L$214, MATCH("Customer ID", 'E4 TB Allocation Details'!$A$18:$L$18, 0),FALSE), 'E2 Allocators'!$B$15:$W$358, MATCH('O5 Details by Class &amp; Accounts'!AG$18, 'E2 Allocators'!$B$15:$W$15, 0),FALSE)*$G101), 0, VLOOKUP(VLOOKUP($A101, 'E4 TB Allocation Details'!$A$18:$L$214, MATCH("Customer ID", 'E4 TB Allocation Details'!$A$18:$L$18, 0),FALSE), 'E2 Allocators'!$B$15:$W$358, MATCH('O5 Details by Class &amp; Accounts'!AG$18, 'E2 Allocators'!$B$15:$W$15, 0),FALSE)*$G101)</f>
        <v>0</v>
      </c>
      <c r="AH101" s="1322">
        <f>IF(ISERROR(VLOOKUP(VLOOKUP($A101, 'E4 TB Allocation Details'!$A$18:$L$214, MATCH("Customer ID", 'E4 TB Allocation Details'!$A$18:$L$18, 0),FALSE), 'E2 Allocators'!$B$15:$W$358, MATCH('O5 Details by Class &amp; Accounts'!AH$18, 'E2 Allocators'!$B$15:$W$15, 0),FALSE)*$G101), 0, VLOOKUP(VLOOKUP($A101, 'E4 TB Allocation Details'!$A$18:$L$214, MATCH("Customer ID", 'E4 TB Allocation Details'!$A$18:$L$18, 0),FALSE), 'E2 Allocators'!$B$15:$W$358, MATCH('O5 Details by Class &amp; Accounts'!AH$18, 'E2 Allocators'!$B$15:$W$15, 0),FALSE)*$G101)</f>
        <v>0</v>
      </c>
      <c r="AI101" s="1322">
        <f>IF(ISERROR(VLOOKUP(VLOOKUP($A101, 'E4 TB Allocation Details'!$A$18:$L$214, MATCH("Customer ID", 'E4 TB Allocation Details'!$A$18:$L$18, 0),FALSE), 'E2 Allocators'!$B$15:$W$358, MATCH('O5 Details by Class &amp; Accounts'!AI$18, 'E2 Allocators'!$B$15:$W$15, 0),FALSE)*$G101), 0, VLOOKUP(VLOOKUP($A101, 'E4 TB Allocation Details'!$A$18:$L$214, MATCH("Customer ID", 'E4 TB Allocation Details'!$A$18:$L$18, 0),FALSE), 'E2 Allocators'!$B$15:$W$358, MATCH('O5 Details by Class &amp; Accounts'!AI$18, 'E2 Allocators'!$B$15:$W$15, 0),FALSE)*$G101)</f>
        <v>0</v>
      </c>
      <c r="AJ101" s="1322">
        <f>IF(ISERROR(VLOOKUP(VLOOKUP($A101, 'E4 TB Allocation Details'!$A$18:$L$214, MATCH("Customer ID", 'E4 TB Allocation Details'!$A$18:$L$18, 0),FALSE), 'E2 Allocators'!$B$15:$W$358, MATCH('O5 Details by Class &amp; Accounts'!AJ$18, 'E2 Allocators'!$B$15:$W$15, 0),FALSE)*$G101), 0, VLOOKUP(VLOOKUP($A101, 'E4 TB Allocation Details'!$A$18:$L$214, MATCH("Customer ID", 'E4 TB Allocation Details'!$A$18:$L$18, 0),FALSE), 'E2 Allocators'!$B$15:$W$358, MATCH('O5 Details by Class &amp; Accounts'!AJ$18, 'E2 Allocators'!$B$15:$W$15, 0),FALSE)*$G101)</f>
        <v>0</v>
      </c>
      <c r="AK101" s="1322">
        <f>IF(ISERROR(VLOOKUP(VLOOKUP($A101, 'E4 TB Allocation Details'!$A$18:$L$214, MATCH("Customer ID", 'E4 TB Allocation Details'!$A$18:$L$18, 0),FALSE), 'E2 Allocators'!$B$15:$W$358, MATCH('O5 Details by Class &amp; Accounts'!AK$18, 'E2 Allocators'!$B$15:$W$15, 0),FALSE)*$G101), 0, VLOOKUP(VLOOKUP($A101, 'E4 TB Allocation Details'!$A$18:$L$214, MATCH("Customer ID", 'E4 TB Allocation Details'!$A$18:$L$18, 0),FALSE), 'E2 Allocators'!$B$15:$W$358, MATCH('O5 Details by Class &amp; Accounts'!AK$18, 'E2 Allocators'!$B$15:$W$15, 0),FALSE)*$G101)</f>
        <v>0</v>
      </c>
      <c r="AL101" s="1322">
        <f>IF(ISERROR(VLOOKUP(VLOOKUP($A101, 'E4 TB Allocation Details'!$A$18:$L$214, MATCH("Customer ID", 'E4 TB Allocation Details'!$A$18:$L$18, 0),FALSE), 'E2 Allocators'!$B$15:$W$358, MATCH('O5 Details by Class &amp; Accounts'!AL$18, 'E2 Allocators'!$B$15:$W$15, 0),FALSE)*$G101), 0, VLOOKUP(VLOOKUP($A101, 'E4 TB Allocation Details'!$A$18:$L$214, MATCH("Customer ID", 'E4 TB Allocation Details'!$A$18:$L$18, 0),FALSE), 'E2 Allocators'!$B$15:$W$358, MATCH('O5 Details by Class &amp; Accounts'!AL$18, 'E2 Allocators'!$B$15:$W$15, 0),FALSE)*$G101)</f>
        <v>0</v>
      </c>
      <c r="AM101" s="1322">
        <f>IF(ISERROR(VLOOKUP(VLOOKUP($A101, 'E4 TB Allocation Details'!$A$18:$L$214, MATCH("Customer ID", 'E4 TB Allocation Details'!$A$18:$L$18, 0),FALSE), 'E2 Allocators'!$B$15:$W$358, MATCH('O5 Details by Class &amp; Accounts'!AM$18, 'E2 Allocators'!$B$15:$W$15, 0),FALSE)*$G101), 0, VLOOKUP(VLOOKUP($A101, 'E4 TB Allocation Details'!$A$18:$L$214, MATCH("Customer ID", 'E4 TB Allocation Details'!$A$18:$L$18, 0),FALSE), 'E2 Allocators'!$B$15:$W$358, MATCH('O5 Details by Class &amp; Accounts'!AM$18, 'E2 Allocators'!$B$15:$W$15, 0),FALSE)*$G101)</f>
        <v>0</v>
      </c>
      <c r="AN101" s="1322">
        <f>IF(ISERROR(VLOOKUP(VLOOKUP($A101, 'E4 TB Allocation Details'!$A$18:$L$214, MATCH("Customer ID", 'E4 TB Allocation Details'!$A$18:$L$18, 0),FALSE), 'E2 Allocators'!$B$15:$W$358, MATCH('O5 Details by Class &amp; Accounts'!AN$18, 'E2 Allocators'!$B$15:$W$15, 0),FALSE)*$G101), 0, VLOOKUP(VLOOKUP($A101, 'E4 TB Allocation Details'!$A$18:$L$214, MATCH("Customer ID", 'E4 TB Allocation Details'!$A$18:$L$18, 0),FALSE), 'E2 Allocators'!$B$15:$W$358, MATCH('O5 Details by Class &amp; Accounts'!AN$18, 'E2 Allocators'!$B$15:$W$15, 0),FALSE)*$G101)</f>
        <v>0</v>
      </c>
      <c r="AO101" s="1322">
        <f>IF(ISERROR(VLOOKUP(VLOOKUP($A101, 'E4 TB Allocation Details'!$A$18:$L$214, MATCH("Customer ID", 'E4 TB Allocation Details'!$A$18:$L$18, 0),FALSE), 'E2 Allocators'!$B$15:$W$358, MATCH('O5 Details by Class &amp; Accounts'!AO$18, 'E2 Allocators'!$B$15:$W$15, 0),FALSE)*$G101), 0, VLOOKUP(VLOOKUP($A101, 'E4 TB Allocation Details'!$A$18:$L$214, MATCH("Customer ID", 'E4 TB Allocation Details'!$A$18:$L$18, 0),FALSE), 'E2 Allocators'!$B$15:$W$358, MATCH('O5 Details by Class &amp; Accounts'!AO$18, 'E2 Allocators'!$B$15:$W$15, 0),FALSE)*$G101)</f>
        <v>0</v>
      </c>
      <c r="AP101" s="1322">
        <f>IF(ISERROR(VLOOKUP(VLOOKUP($A101, 'E4 TB Allocation Details'!$A$18:$L$214, MATCH("Customer ID", 'E4 TB Allocation Details'!$A$18:$L$18, 0),FALSE), 'E2 Allocators'!$B$15:$W$358, MATCH('O5 Details by Class &amp; Accounts'!AP$18, 'E2 Allocators'!$B$15:$W$15, 0),FALSE)*$G101), 0, VLOOKUP(VLOOKUP($A101, 'E4 TB Allocation Details'!$A$18:$L$214, MATCH("Customer ID", 'E4 TB Allocation Details'!$A$18:$L$18, 0),FALSE), 'E2 Allocators'!$B$15:$W$358, MATCH('O5 Details by Class &amp; Accounts'!AP$18, 'E2 Allocators'!$B$15:$W$15, 0),FALSE)*$G101)</f>
        <v>0</v>
      </c>
      <c r="AQ101" s="1322">
        <f>IF(ISERROR(VLOOKUP(VLOOKUP($A101, 'E4 TB Allocation Details'!$A$18:$L$214, MATCH("Customer ID", 'E4 TB Allocation Details'!$A$18:$L$18, 0),FALSE), 'E2 Allocators'!$B$15:$W$358, MATCH('O5 Details by Class &amp; Accounts'!AQ$18, 'E2 Allocators'!$B$15:$W$15, 0),FALSE)*$G101), 0, VLOOKUP(VLOOKUP($A101, 'E4 TB Allocation Details'!$A$18:$L$214, MATCH("Customer ID", 'E4 TB Allocation Details'!$A$18:$L$18, 0),FALSE), 'E2 Allocators'!$B$15:$W$358, MATCH('O5 Details by Class &amp; Accounts'!AQ$18, 'E2 Allocators'!$B$15:$W$15, 0),FALSE)*$G101)</f>
        <v>0</v>
      </c>
      <c r="AR101" s="1322">
        <f>IF(ISERROR(VLOOKUP(VLOOKUP($A101, 'E4 TB Allocation Details'!$A$18:$L$214, MATCH("Customer ID", 'E4 TB Allocation Details'!$A$18:$L$18, 0),FALSE), 'E2 Allocators'!$B$15:$W$358, MATCH('O5 Details by Class &amp; Accounts'!AR$18, 'E2 Allocators'!$B$15:$W$15, 0),FALSE)*$G101), 0, VLOOKUP(VLOOKUP($A101, 'E4 TB Allocation Details'!$A$18:$L$214, MATCH("Customer ID", 'E4 TB Allocation Details'!$A$18:$L$18, 0),FALSE), 'E2 Allocators'!$B$15:$W$358, MATCH('O5 Details by Class &amp; Accounts'!AR$18, 'E2 Allocators'!$B$15:$W$15, 0),FALSE)*$G101)</f>
        <v>0</v>
      </c>
      <c r="AS101" s="1322">
        <f>IF(ISERROR(VLOOKUP(VLOOKUP($A101, 'E4 TB Allocation Details'!$A$18:$L$214, MATCH("Customer ID", 'E4 TB Allocation Details'!$A$18:$L$18, 0),FALSE), 'E2 Allocators'!$B$15:$W$358, MATCH('O5 Details by Class &amp; Accounts'!AS$18, 'E2 Allocators'!$B$15:$W$15, 0),FALSE)*$G101), 0, VLOOKUP(VLOOKUP($A101, 'E4 TB Allocation Details'!$A$18:$L$214, MATCH("Customer ID", 'E4 TB Allocation Details'!$A$18:$L$18, 0),FALSE), 'E2 Allocators'!$B$15:$W$358, MATCH('O5 Details by Class &amp; Accounts'!AS$18, 'E2 Allocators'!$B$15:$W$15, 0),FALSE)*$G101)</f>
        <v>0</v>
      </c>
      <c r="AT101" s="1322">
        <f>IF(ISERROR(VLOOKUP(VLOOKUP($A101, 'E4 TB Allocation Details'!$A$18:$L$214, MATCH("Customer ID", 'E4 TB Allocation Details'!$A$18:$L$18, 0),FALSE), 'E2 Allocators'!$B$15:$W$358, MATCH('O5 Details by Class &amp; Accounts'!AT$18, 'E2 Allocators'!$B$15:$W$15, 0),FALSE)*$G101), 0, VLOOKUP(VLOOKUP($A101, 'E4 TB Allocation Details'!$A$18:$L$214, MATCH("Customer ID", 'E4 TB Allocation Details'!$A$18:$L$18, 0),FALSE), 'E2 Allocators'!$B$15:$W$358, MATCH('O5 Details by Class &amp; Accounts'!AT$18, 'E2 Allocators'!$B$15:$W$15, 0),FALSE)*$G101)</f>
        <v>0</v>
      </c>
      <c r="AU101" s="1322">
        <f>IF(ISERROR(VLOOKUP(VLOOKUP($A101, 'E4 TB Allocation Details'!$A$18:$L$214, MATCH("Customer ID", 'E4 TB Allocation Details'!$A$18:$L$18, 0),FALSE), 'E2 Allocators'!$B$15:$W$358, MATCH('O5 Details by Class &amp; Accounts'!AU$18, 'E2 Allocators'!$B$15:$W$15, 0),FALSE)*$G101), 0, VLOOKUP(VLOOKUP($A101, 'E4 TB Allocation Details'!$A$18:$L$214, MATCH("Customer ID", 'E4 TB Allocation Details'!$A$18:$L$18, 0),FALSE), 'E2 Allocators'!$B$15:$W$358, MATCH('O5 Details by Class &amp; Accounts'!AU$18, 'E2 Allocators'!$B$15:$W$15, 0),FALSE)*$G101)</f>
        <v>0</v>
      </c>
      <c r="AV101" s="1322">
        <f>IF(ISERROR(VLOOKUP(VLOOKUP($A101, 'E4 TB Allocation Details'!$A$18:$L$214, MATCH("Customer ID", 'E4 TB Allocation Details'!$A$18:$L$18, 0),FALSE), 'E2 Allocators'!$B$15:$W$358, MATCH('O5 Details by Class &amp; Accounts'!AV$18, 'E2 Allocators'!$B$15:$W$15, 0),FALSE)*$G101), 0, VLOOKUP(VLOOKUP($A101, 'E4 TB Allocation Details'!$A$18:$L$214, MATCH("Customer ID", 'E4 TB Allocation Details'!$A$18:$L$18, 0),FALSE), 'E2 Allocators'!$B$15:$W$358, MATCH('O5 Details by Class &amp; Accounts'!AV$18, 'E2 Allocators'!$B$15:$W$15, 0),FALSE)*$G101)</f>
        <v>0</v>
      </c>
      <c r="AW101" s="1322">
        <f>IF(ISERROR(VLOOKUP(VLOOKUP($A101, 'E4 TB Allocation Details'!$A$18:$L$214, MATCH("Customer ID", 'E4 TB Allocation Details'!$A$18:$L$18, 0),FALSE), 'E2 Allocators'!$B$15:$W$358, MATCH('O5 Details by Class &amp; Accounts'!AW$18, 'E2 Allocators'!$B$15:$W$15, 0),FALSE)*$G101), 0, VLOOKUP(VLOOKUP($A101, 'E4 TB Allocation Details'!$A$18:$L$214, MATCH("Customer ID", 'E4 TB Allocation Details'!$A$18:$L$18, 0),FALSE), 'E2 Allocators'!$B$15:$W$358, MATCH('O5 Details by Class &amp; Accounts'!AW$18, 'E2 Allocators'!$B$15:$W$15, 0),FALSE)*$G101)</f>
        <v>0</v>
      </c>
      <c r="AX101" s="1322">
        <f t="shared" si="22"/>
        <v>0</v>
      </c>
      <c r="AY101" s="1322">
        <f>IF(ISERROR(VLOOKUP(VLOOKUP($A101, 'E4 TB Allocation Details'!$A$18:$L$214, MATCH("Misc ID", 'E4 TB Allocation Details'!$A$18:$L$18, 0),FALSE), 'E2 Allocators'!$B$15:$W$358, MATCH('O5 Details by Class &amp; Accounts'!AY$18, 'E2 Allocators'!$B$15:$W$15, 0),FALSE)*$E101), 0, VLOOKUP(VLOOKUP($A101, 'E4 TB Allocation Details'!$A$18:$L$214, MATCH("Misc ID", 'E4 TB Allocation Details'!$A$18:$L$18, 0),FALSE), 'E2 Allocators'!$B$15:$W$358, MATCH('O5 Details by Class &amp; Accounts'!AY$18, 'E2 Allocators'!$B$15:$W$15, 0),FALSE)*$E101)</f>
        <v>0</v>
      </c>
      <c r="AZ101" s="1322">
        <f>IF(ISERROR(VLOOKUP(VLOOKUP($A101, 'E4 TB Allocation Details'!$A$18:$L$214, MATCH("Misc ID", 'E4 TB Allocation Details'!$A$18:$L$18, 0),FALSE), 'E2 Allocators'!$B$15:$W$358, MATCH('O5 Details by Class &amp; Accounts'!AZ$18, 'E2 Allocators'!$B$15:$W$15, 0),FALSE)*$E101), 0, VLOOKUP(VLOOKUP($A101, 'E4 TB Allocation Details'!$A$18:$L$214, MATCH("Misc ID", 'E4 TB Allocation Details'!$A$18:$L$18, 0),FALSE), 'E2 Allocators'!$B$15:$W$358, MATCH('O5 Details by Class &amp; Accounts'!AZ$18, 'E2 Allocators'!$B$15:$W$15, 0),FALSE)*$E101)</f>
        <v>0</v>
      </c>
      <c r="BA101" s="1322">
        <f>IF(ISERROR(VLOOKUP(VLOOKUP($A101, 'E4 TB Allocation Details'!$A$18:$L$214, MATCH("Misc ID", 'E4 TB Allocation Details'!$A$18:$L$18, 0),FALSE), 'E2 Allocators'!$B$15:$W$358, MATCH('O5 Details by Class &amp; Accounts'!BA$18, 'E2 Allocators'!$B$15:$W$15, 0),FALSE)*$E101), 0, VLOOKUP(VLOOKUP($A101, 'E4 TB Allocation Details'!$A$18:$L$214, MATCH("Misc ID", 'E4 TB Allocation Details'!$A$18:$L$18, 0),FALSE), 'E2 Allocators'!$B$15:$W$358, MATCH('O5 Details by Class &amp; Accounts'!BA$18, 'E2 Allocators'!$B$15:$W$15, 0),FALSE)*$E101)</f>
        <v>0</v>
      </c>
      <c r="BB101" s="1322">
        <f>IF(ISERROR(VLOOKUP(VLOOKUP($A101, 'E4 TB Allocation Details'!$A$18:$L$214, MATCH("Misc ID", 'E4 TB Allocation Details'!$A$18:$L$18, 0),FALSE), 'E2 Allocators'!$B$15:$W$358, MATCH('O5 Details by Class &amp; Accounts'!BB$18, 'E2 Allocators'!$B$15:$W$15, 0),FALSE)*$E101), 0, VLOOKUP(VLOOKUP($A101, 'E4 TB Allocation Details'!$A$18:$L$214, MATCH("Misc ID", 'E4 TB Allocation Details'!$A$18:$L$18, 0),FALSE), 'E2 Allocators'!$B$15:$W$358, MATCH('O5 Details by Class &amp; Accounts'!BB$18, 'E2 Allocators'!$B$15:$W$15, 0),FALSE)*$E101)</f>
        <v>0</v>
      </c>
      <c r="BC101" s="1322">
        <f>IF(ISERROR(VLOOKUP(VLOOKUP($A101, 'E4 TB Allocation Details'!$A$18:$L$214, MATCH("Misc ID", 'E4 TB Allocation Details'!$A$18:$L$18, 0),FALSE), 'E2 Allocators'!$B$15:$W$358, MATCH('O5 Details by Class &amp; Accounts'!BC$18, 'E2 Allocators'!$B$15:$W$15, 0),FALSE)*$E101), 0, VLOOKUP(VLOOKUP($A101, 'E4 TB Allocation Details'!$A$18:$L$214, MATCH("Misc ID", 'E4 TB Allocation Details'!$A$18:$L$18, 0),FALSE), 'E2 Allocators'!$B$15:$W$358, MATCH('O5 Details by Class &amp; Accounts'!BC$18, 'E2 Allocators'!$B$15:$W$15, 0),FALSE)*$E101)</f>
        <v>0</v>
      </c>
      <c r="BD101" s="1322">
        <f>IF(ISERROR(VLOOKUP(VLOOKUP($A101, 'E4 TB Allocation Details'!$A$18:$L$214, MATCH("Misc ID", 'E4 TB Allocation Details'!$A$18:$L$18, 0),FALSE), 'E2 Allocators'!$B$15:$W$358, MATCH('O5 Details by Class &amp; Accounts'!BD$18, 'E2 Allocators'!$B$15:$W$15, 0),FALSE)*$E101), 0, VLOOKUP(VLOOKUP($A101, 'E4 TB Allocation Details'!$A$18:$L$214, MATCH("Misc ID", 'E4 TB Allocation Details'!$A$18:$L$18, 0),FALSE), 'E2 Allocators'!$B$15:$W$358, MATCH('O5 Details by Class &amp; Accounts'!BD$18, 'E2 Allocators'!$B$15:$W$15, 0),FALSE)*$E101)</f>
        <v>0</v>
      </c>
      <c r="BE101" s="1322">
        <f>IF(ISERROR(VLOOKUP(VLOOKUP($A101, 'E4 TB Allocation Details'!$A$18:$L$214, MATCH("Misc ID", 'E4 TB Allocation Details'!$A$18:$L$18, 0),FALSE), 'E2 Allocators'!$B$15:$W$358, MATCH('O5 Details by Class &amp; Accounts'!BE$18, 'E2 Allocators'!$B$15:$W$15, 0),FALSE)*$E101), 0, VLOOKUP(VLOOKUP($A101, 'E4 TB Allocation Details'!$A$18:$L$214, MATCH("Misc ID", 'E4 TB Allocation Details'!$A$18:$L$18, 0),FALSE), 'E2 Allocators'!$B$15:$W$358, MATCH('O5 Details by Class &amp; Accounts'!BE$18, 'E2 Allocators'!$B$15:$W$15, 0),FALSE)*$E101)</f>
        <v>0</v>
      </c>
      <c r="BF101" s="1322">
        <f>IF(ISERROR(VLOOKUP(VLOOKUP($A101, 'E4 TB Allocation Details'!$A$18:$L$214, MATCH("Misc ID", 'E4 TB Allocation Details'!$A$18:$L$18, 0),FALSE), 'E2 Allocators'!$B$15:$W$358, MATCH('O5 Details by Class &amp; Accounts'!BF$18, 'E2 Allocators'!$B$15:$W$15, 0),FALSE)*$E101), 0, VLOOKUP(VLOOKUP($A101, 'E4 TB Allocation Details'!$A$18:$L$214, MATCH("Misc ID", 'E4 TB Allocation Details'!$A$18:$L$18, 0),FALSE), 'E2 Allocators'!$B$15:$W$358, MATCH('O5 Details by Class &amp; Accounts'!BF$18, 'E2 Allocators'!$B$15:$W$15, 0),FALSE)*$E101)</f>
        <v>0</v>
      </c>
      <c r="BG101" s="1322">
        <f>IF(ISERROR(VLOOKUP(VLOOKUP($A101, 'E4 TB Allocation Details'!$A$18:$L$214, MATCH("Misc ID", 'E4 TB Allocation Details'!$A$18:$L$18, 0),FALSE), 'E2 Allocators'!$B$15:$W$358, MATCH('O5 Details by Class &amp; Accounts'!BG$18, 'E2 Allocators'!$B$15:$W$15, 0),FALSE)*$E101), 0, VLOOKUP(VLOOKUP($A101, 'E4 TB Allocation Details'!$A$18:$L$214, MATCH("Misc ID", 'E4 TB Allocation Details'!$A$18:$L$18, 0),FALSE), 'E2 Allocators'!$B$15:$W$358, MATCH('O5 Details by Class &amp; Accounts'!BG$18, 'E2 Allocators'!$B$15:$W$15, 0),FALSE)*$E101)</f>
        <v>0</v>
      </c>
      <c r="BH101" s="1322">
        <f>IF(ISERROR(VLOOKUP(VLOOKUP($A101, 'E4 TB Allocation Details'!$A$18:$L$214, MATCH("Misc ID", 'E4 TB Allocation Details'!$A$18:$L$18, 0),FALSE), 'E2 Allocators'!$B$15:$W$358, MATCH('O5 Details by Class &amp; Accounts'!BH$18, 'E2 Allocators'!$B$15:$W$15, 0),FALSE)*$E101), 0, VLOOKUP(VLOOKUP($A101, 'E4 TB Allocation Details'!$A$18:$L$214, MATCH("Misc ID", 'E4 TB Allocation Details'!$A$18:$L$18, 0),FALSE), 'E2 Allocators'!$B$15:$W$358, MATCH('O5 Details by Class &amp; Accounts'!BH$18, 'E2 Allocators'!$B$15:$W$15, 0),FALSE)*$E101)</f>
        <v>0</v>
      </c>
      <c r="BI101" s="1322">
        <f>IF(ISERROR(VLOOKUP(VLOOKUP($A101, 'E4 TB Allocation Details'!$A$18:$L$214, MATCH("Misc ID", 'E4 TB Allocation Details'!$A$18:$L$18, 0),FALSE), 'E2 Allocators'!$B$15:$W$358, MATCH('O5 Details by Class &amp; Accounts'!BI$18, 'E2 Allocators'!$B$15:$W$15, 0),FALSE)*$E101), 0, VLOOKUP(VLOOKUP($A101, 'E4 TB Allocation Details'!$A$18:$L$214, MATCH("Misc ID", 'E4 TB Allocation Details'!$A$18:$L$18, 0),FALSE), 'E2 Allocators'!$B$15:$W$358, MATCH('O5 Details by Class &amp; Accounts'!BI$18, 'E2 Allocators'!$B$15:$W$15, 0),FALSE)*$E101)</f>
        <v>0</v>
      </c>
      <c r="BJ101" s="1322">
        <f>IF(ISERROR(VLOOKUP(VLOOKUP($A101, 'E4 TB Allocation Details'!$A$18:$L$214, MATCH("Misc ID", 'E4 TB Allocation Details'!$A$18:$L$18, 0),FALSE), 'E2 Allocators'!$B$15:$W$358, MATCH('O5 Details by Class &amp; Accounts'!BJ$18, 'E2 Allocators'!$B$15:$W$15, 0),FALSE)*$E101), 0, VLOOKUP(VLOOKUP($A101, 'E4 TB Allocation Details'!$A$18:$L$214, MATCH("Misc ID", 'E4 TB Allocation Details'!$A$18:$L$18, 0),FALSE), 'E2 Allocators'!$B$15:$W$358, MATCH('O5 Details by Class &amp; Accounts'!BJ$18, 'E2 Allocators'!$B$15:$W$15, 0),FALSE)*$E101)</f>
        <v>0</v>
      </c>
      <c r="BK101" s="1322">
        <f>IF(ISERROR(VLOOKUP(VLOOKUP($A101, 'E4 TB Allocation Details'!$A$18:$L$214, MATCH("Misc ID", 'E4 TB Allocation Details'!$A$18:$L$18, 0),FALSE), 'E2 Allocators'!$B$15:$W$358, MATCH('O5 Details by Class &amp; Accounts'!BK$18, 'E2 Allocators'!$B$15:$W$15, 0),FALSE)*$E101), 0, VLOOKUP(VLOOKUP($A101, 'E4 TB Allocation Details'!$A$18:$L$214, MATCH("Misc ID", 'E4 TB Allocation Details'!$A$18:$L$18, 0),FALSE), 'E2 Allocators'!$B$15:$W$358, MATCH('O5 Details by Class &amp; Accounts'!BK$18, 'E2 Allocators'!$B$15:$W$15, 0),FALSE)*$E101)</f>
        <v>0</v>
      </c>
      <c r="BL101" s="1322">
        <f>IF(ISERROR(VLOOKUP(VLOOKUP($A101, 'E4 TB Allocation Details'!$A$18:$L$214, MATCH("Misc ID", 'E4 TB Allocation Details'!$A$18:$L$18, 0),FALSE), 'E2 Allocators'!$B$15:$W$358, MATCH('O5 Details by Class &amp; Accounts'!BL$18, 'E2 Allocators'!$B$15:$W$15, 0),FALSE)*$E101), 0, VLOOKUP(VLOOKUP($A101, 'E4 TB Allocation Details'!$A$18:$L$214, MATCH("Misc ID", 'E4 TB Allocation Details'!$A$18:$L$18, 0),FALSE), 'E2 Allocators'!$B$15:$W$358, MATCH('O5 Details by Class &amp; Accounts'!BL$18, 'E2 Allocators'!$B$15:$W$15, 0),FALSE)*$E101)</f>
        <v>0</v>
      </c>
      <c r="BM101" s="1322">
        <f>IF(ISERROR(VLOOKUP(VLOOKUP($A101, 'E4 TB Allocation Details'!$A$18:$L$214, MATCH("Misc ID", 'E4 TB Allocation Details'!$A$18:$L$18, 0),FALSE), 'E2 Allocators'!$B$15:$W$358, MATCH('O5 Details by Class &amp; Accounts'!BM$18, 'E2 Allocators'!$B$15:$W$15, 0),FALSE)*$E101), 0, VLOOKUP(VLOOKUP($A101, 'E4 TB Allocation Details'!$A$18:$L$214, MATCH("Misc ID", 'E4 TB Allocation Details'!$A$18:$L$18, 0),FALSE), 'E2 Allocators'!$B$15:$W$358, MATCH('O5 Details by Class &amp; Accounts'!BM$18, 'E2 Allocators'!$B$15:$W$15, 0),FALSE)*$E101)</f>
        <v>0</v>
      </c>
      <c r="BN101" s="1322">
        <f>IF(ISERROR(VLOOKUP(VLOOKUP($A101, 'E4 TB Allocation Details'!$A$18:$L$214, MATCH("Misc ID", 'E4 TB Allocation Details'!$A$18:$L$18, 0),FALSE), 'E2 Allocators'!$B$15:$W$358, MATCH('O5 Details by Class &amp; Accounts'!BN$18, 'E2 Allocators'!$B$15:$W$15, 0),FALSE)*$E101), 0, VLOOKUP(VLOOKUP($A101, 'E4 TB Allocation Details'!$A$18:$L$214, MATCH("Misc ID", 'E4 TB Allocation Details'!$A$18:$L$18, 0),FALSE), 'E2 Allocators'!$B$15:$W$358, MATCH('O5 Details by Class &amp; Accounts'!BN$18, 'E2 Allocators'!$B$15:$W$15, 0),FALSE)*$E101)</f>
        <v>0</v>
      </c>
      <c r="BO101" s="1322">
        <f>IF(ISERROR(VLOOKUP(VLOOKUP($A101, 'E4 TB Allocation Details'!$A$18:$L$214, MATCH("Misc ID", 'E4 TB Allocation Details'!$A$18:$L$18, 0),FALSE), 'E2 Allocators'!$B$15:$W$358, MATCH('O5 Details by Class &amp; Accounts'!BO$18, 'E2 Allocators'!$B$15:$W$15, 0),FALSE)*$E101), 0, VLOOKUP(VLOOKUP($A101, 'E4 TB Allocation Details'!$A$18:$L$214, MATCH("Misc ID", 'E4 TB Allocation Details'!$A$18:$L$18, 0),FALSE), 'E2 Allocators'!$B$15:$W$358, MATCH('O5 Details by Class &amp; Accounts'!BO$18, 'E2 Allocators'!$B$15:$W$15, 0),FALSE)*$E101)</f>
        <v>0</v>
      </c>
      <c r="BP101" s="1322">
        <f>IF(ISERROR(VLOOKUP(VLOOKUP($A101, 'E4 TB Allocation Details'!$A$18:$L$214, MATCH("Misc ID", 'E4 TB Allocation Details'!$A$18:$L$18, 0),FALSE), 'E2 Allocators'!$B$15:$W$358, MATCH('O5 Details by Class &amp; Accounts'!BP$18, 'E2 Allocators'!$B$15:$W$15, 0),FALSE)*$E101), 0, VLOOKUP(VLOOKUP($A101, 'E4 TB Allocation Details'!$A$18:$L$214, MATCH("Misc ID", 'E4 TB Allocation Details'!$A$18:$L$18, 0),FALSE), 'E2 Allocators'!$B$15:$W$358, MATCH('O5 Details by Class &amp; Accounts'!BP$18, 'E2 Allocators'!$B$15:$W$15, 0),FALSE)*$E101)</f>
        <v>0</v>
      </c>
      <c r="BQ101" s="1322">
        <f>IF(ISERROR(VLOOKUP(VLOOKUP($A101, 'E4 TB Allocation Details'!$A$18:$L$214, MATCH("Misc ID", 'E4 TB Allocation Details'!$A$18:$L$18, 0),FALSE), 'E2 Allocators'!$B$15:$W$358, MATCH('O5 Details by Class &amp; Accounts'!BQ$18, 'E2 Allocators'!$B$15:$W$15, 0),FALSE)*$E101), 0, VLOOKUP(VLOOKUP($A101, 'E4 TB Allocation Details'!$A$18:$L$214, MATCH("Misc ID", 'E4 TB Allocation Details'!$A$18:$L$18, 0),FALSE), 'E2 Allocators'!$B$15:$W$358, MATCH('O5 Details by Class &amp; Accounts'!BQ$18, 'E2 Allocators'!$B$15:$W$15, 0),FALSE)*$E101)</f>
        <v>0</v>
      </c>
      <c r="BR101" s="1322">
        <f>IF(ISERROR(VLOOKUP(VLOOKUP($A101, 'E4 TB Allocation Details'!$A$18:$L$214, MATCH("Misc ID", 'E4 TB Allocation Details'!$A$18:$L$18, 0),FALSE), 'E2 Allocators'!$B$15:$W$358, MATCH('O5 Details by Class &amp; Accounts'!BR$18, 'E2 Allocators'!$B$15:$W$15, 0),FALSE)*$E101), 0, VLOOKUP(VLOOKUP($A101, 'E4 TB Allocation Details'!$A$18:$L$214, MATCH("Misc ID", 'E4 TB Allocation Details'!$A$18:$L$18, 0),FALSE), 'E2 Allocators'!$B$15:$W$358, MATCH('O5 Details by Class &amp; Accounts'!BR$18, 'E2 Allocators'!$B$15:$W$15, 0),FALSE)*$E101)</f>
        <v>0</v>
      </c>
      <c r="BS101" s="1322">
        <f t="shared" si="23"/>
        <v>0</v>
      </c>
      <c r="BT101" s="1322">
        <f>IF(ISERROR(VLOOKUP(VLOOKUP($A101, 'E4 TB Allocation Details'!$A$18:$L$214, MATCH("A &amp; G ID", 'E4 TB Allocation Details'!$A$18:$L$18, 0),FALSE), 'E2 Allocators'!$B$15:$W$358, MATCH('O5 Details by Class &amp; Accounts'!BT$18, 'E2 Allocators'!$B$15:$W$15, 0),FALSE)*$E101), 0, VLOOKUP(VLOOKUP($A101, 'E4 TB Allocation Details'!$A$18:$L$214, MATCH("A &amp; G ID", 'E4 TB Allocation Details'!$A$18:$L$18, 0),FALSE), 'E2 Allocators'!$B$15:$W$358, MATCH('O5 Details by Class &amp; Accounts'!BT$18, 'E2 Allocators'!$B$15:$W$15, 0),FALSE)*$E101)</f>
        <v>0</v>
      </c>
      <c r="BU101" s="1322">
        <f>IF(ISERROR(VLOOKUP(VLOOKUP($A101, 'E4 TB Allocation Details'!$A$18:$L$214, MATCH("A &amp; G ID", 'E4 TB Allocation Details'!$A$18:$L$18, 0),FALSE), 'E2 Allocators'!$B$15:$W$358, MATCH('O5 Details by Class &amp; Accounts'!BU$18, 'E2 Allocators'!$B$15:$W$15, 0),FALSE)*$E101), 0, VLOOKUP(VLOOKUP($A101, 'E4 TB Allocation Details'!$A$18:$L$214, MATCH("A &amp; G ID", 'E4 TB Allocation Details'!$A$18:$L$18, 0),FALSE), 'E2 Allocators'!$B$15:$W$358, MATCH('O5 Details by Class &amp; Accounts'!BU$18, 'E2 Allocators'!$B$15:$W$15, 0),FALSE)*$E101)</f>
        <v>0</v>
      </c>
      <c r="BV101" s="1322">
        <f>IF(ISERROR(VLOOKUP(VLOOKUP($A101, 'E4 TB Allocation Details'!$A$18:$L$214, MATCH("A &amp; G ID", 'E4 TB Allocation Details'!$A$18:$L$18, 0),FALSE), 'E2 Allocators'!$B$15:$W$358, MATCH('O5 Details by Class &amp; Accounts'!BV$18, 'E2 Allocators'!$B$15:$W$15, 0),FALSE)*$E101), 0, VLOOKUP(VLOOKUP($A101, 'E4 TB Allocation Details'!$A$18:$L$214, MATCH("A &amp; G ID", 'E4 TB Allocation Details'!$A$18:$L$18, 0),FALSE), 'E2 Allocators'!$B$15:$W$358, MATCH('O5 Details by Class &amp; Accounts'!BV$18, 'E2 Allocators'!$B$15:$W$15, 0),FALSE)*$E101)</f>
        <v>0</v>
      </c>
      <c r="BW101" s="1322">
        <f>IF(ISERROR(VLOOKUP(VLOOKUP($A101, 'E4 TB Allocation Details'!$A$18:$L$214, MATCH("A &amp; G ID", 'E4 TB Allocation Details'!$A$18:$L$18, 0),FALSE), 'E2 Allocators'!$B$15:$W$358, MATCH('O5 Details by Class &amp; Accounts'!BW$18, 'E2 Allocators'!$B$15:$W$15, 0),FALSE)*$E101), 0, VLOOKUP(VLOOKUP($A101, 'E4 TB Allocation Details'!$A$18:$L$214, MATCH("A &amp; G ID", 'E4 TB Allocation Details'!$A$18:$L$18, 0),FALSE), 'E2 Allocators'!$B$15:$W$358, MATCH('O5 Details by Class &amp; Accounts'!BW$18, 'E2 Allocators'!$B$15:$W$15, 0),FALSE)*$E101)</f>
        <v>0</v>
      </c>
      <c r="BX101" s="1322">
        <f>IF(ISERROR(VLOOKUP(VLOOKUP($A101, 'E4 TB Allocation Details'!$A$18:$L$214, MATCH("A &amp; G ID", 'E4 TB Allocation Details'!$A$18:$L$18, 0),FALSE), 'E2 Allocators'!$B$15:$W$358, MATCH('O5 Details by Class &amp; Accounts'!BX$18, 'E2 Allocators'!$B$15:$W$15, 0),FALSE)*$E101), 0, VLOOKUP(VLOOKUP($A101, 'E4 TB Allocation Details'!$A$18:$L$214, MATCH("A &amp; G ID", 'E4 TB Allocation Details'!$A$18:$L$18, 0),FALSE), 'E2 Allocators'!$B$15:$W$358, MATCH('O5 Details by Class &amp; Accounts'!BX$18, 'E2 Allocators'!$B$15:$W$15, 0),FALSE)*$E101)</f>
        <v>0</v>
      </c>
      <c r="BY101" s="1322">
        <f>IF(ISERROR(VLOOKUP(VLOOKUP($A101, 'E4 TB Allocation Details'!$A$18:$L$214, MATCH("A &amp; G ID", 'E4 TB Allocation Details'!$A$18:$L$18, 0),FALSE), 'E2 Allocators'!$B$15:$W$358, MATCH('O5 Details by Class &amp; Accounts'!BY$18, 'E2 Allocators'!$B$15:$W$15, 0),FALSE)*$E101), 0, VLOOKUP(VLOOKUP($A101, 'E4 TB Allocation Details'!$A$18:$L$214, MATCH("A &amp; G ID", 'E4 TB Allocation Details'!$A$18:$L$18, 0),FALSE), 'E2 Allocators'!$B$15:$W$358, MATCH('O5 Details by Class &amp; Accounts'!BY$18, 'E2 Allocators'!$B$15:$W$15, 0),FALSE)*$E101)</f>
        <v>0</v>
      </c>
      <c r="BZ101" s="1322">
        <f>IF(ISERROR(VLOOKUP(VLOOKUP($A101, 'E4 TB Allocation Details'!$A$18:$L$214, MATCH("A &amp; G ID", 'E4 TB Allocation Details'!$A$18:$L$18, 0),FALSE), 'E2 Allocators'!$B$15:$W$358, MATCH('O5 Details by Class &amp; Accounts'!BZ$18, 'E2 Allocators'!$B$15:$W$15, 0),FALSE)*$E101), 0, VLOOKUP(VLOOKUP($A101, 'E4 TB Allocation Details'!$A$18:$L$214, MATCH("A &amp; G ID", 'E4 TB Allocation Details'!$A$18:$L$18, 0),FALSE), 'E2 Allocators'!$B$15:$W$358, MATCH('O5 Details by Class &amp; Accounts'!BZ$18, 'E2 Allocators'!$B$15:$W$15, 0),FALSE)*$E101)</f>
        <v>0</v>
      </c>
      <c r="CA101" s="1322">
        <f>IF(ISERROR(VLOOKUP(VLOOKUP($A101, 'E4 TB Allocation Details'!$A$18:$L$214, MATCH("A &amp; G ID", 'E4 TB Allocation Details'!$A$18:$L$18, 0),FALSE), 'E2 Allocators'!$B$15:$W$358, MATCH('O5 Details by Class &amp; Accounts'!CA$18, 'E2 Allocators'!$B$15:$W$15, 0),FALSE)*$E101), 0, VLOOKUP(VLOOKUP($A101, 'E4 TB Allocation Details'!$A$18:$L$214, MATCH("A &amp; G ID", 'E4 TB Allocation Details'!$A$18:$L$18, 0),FALSE), 'E2 Allocators'!$B$15:$W$358, MATCH('O5 Details by Class &amp; Accounts'!CA$18, 'E2 Allocators'!$B$15:$W$15, 0),FALSE)*$E101)</f>
        <v>0</v>
      </c>
      <c r="CB101" s="1322">
        <f>IF(ISERROR(VLOOKUP(VLOOKUP($A101, 'E4 TB Allocation Details'!$A$18:$L$214, MATCH("A &amp; G ID", 'E4 TB Allocation Details'!$A$18:$L$18, 0),FALSE), 'E2 Allocators'!$B$15:$W$358, MATCH('O5 Details by Class &amp; Accounts'!CB$18, 'E2 Allocators'!$B$15:$W$15, 0),FALSE)*$E101), 0, VLOOKUP(VLOOKUP($A101, 'E4 TB Allocation Details'!$A$18:$L$214, MATCH("A &amp; G ID", 'E4 TB Allocation Details'!$A$18:$L$18, 0),FALSE), 'E2 Allocators'!$B$15:$W$358, MATCH('O5 Details by Class &amp; Accounts'!CB$18, 'E2 Allocators'!$B$15:$W$15, 0),FALSE)*$E101)</f>
        <v>0</v>
      </c>
      <c r="CC101" s="1322">
        <f>IF(ISERROR(VLOOKUP(VLOOKUP($A101, 'E4 TB Allocation Details'!$A$18:$L$214, MATCH("A &amp; G ID", 'E4 TB Allocation Details'!$A$18:$L$18, 0),FALSE), 'E2 Allocators'!$B$15:$W$358, MATCH('O5 Details by Class &amp; Accounts'!CC$18, 'E2 Allocators'!$B$15:$W$15, 0),FALSE)*$E101), 0, VLOOKUP(VLOOKUP($A101, 'E4 TB Allocation Details'!$A$18:$L$214, MATCH("A &amp; G ID", 'E4 TB Allocation Details'!$A$18:$L$18, 0),FALSE), 'E2 Allocators'!$B$15:$W$358, MATCH('O5 Details by Class &amp; Accounts'!CC$18, 'E2 Allocators'!$B$15:$W$15, 0),FALSE)*$E101)</f>
        <v>0</v>
      </c>
      <c r="CD101" s="1322">
        <f>IF(ISERROR(VLOOKUP(VLOOKUP($A101, 'E4 TB Allocation Details'!$A$18:$L$214, MATCH("A &amp; G ID", 'E4 TB Allocation Details'!$A$18:$L$18, 0),FALSE), 'E2 Allocators'!$B$15:$W$358, MATCH('O5 Details by Class &amp; Accounts'!CD$18, 'E2 Allocators'!$B$15:$W$15, 0),FALSE)*$E101), 0, VLOOKUP(VLOOKUP($A101, 'E4 TB Allocation Details'!$A$18:$L$214, MATCH("A &amp; G ID", 'E4 TB Allocation Details'!$A$18:$L$18, 0),FALSE), 'E2 Allocators'!$B$15:$W$358, MATCH('O5 Details by Class &amp; Accounts'!CD$18, 'E2 Allocators'!$B$15:$W$15, 0),FALSE)*$E101)</f>
        <v>0</v>
      </c>
      <c r="CE101" s="1322">
        <f>IF(ISERROR(VLOOKUP(VLOOKUP($A101, 'E4 TB Allocation Details'!$A$18:$L$214, MATCH("A &amp; G ID", 'E4 TB Allocation Details'!$A$18:$L$18, 0),FALSE), 'E2 Allocators'!$B$15:$W$358, MATCH('O5 Details by Class &amp; Accounts'!CE$18, 'E2 Allocators'!$B$15:$W$15, 0),FALSE)*$E101), 0, VLOOKUP(VLOOKUP($A101, 'E4 TB Allocation Details'!$A$18:$L$214, MATCH("A &amp; G ID", 'E4 TB Allocation Details'!$A$18:$L$18, 0),FALSE), 'E2 Allocators'!$B$15:$W$358, MATCH('O5 Details by Class &amp; Accounts'!CE$18, 'E2 Allocators'!$B$15:$W$15, 0),FALSE)*$E101)</f>
        <v>0</v>
      </c>
      <c r="CF101" s="1322">
        <f>IF(ISERROR(VLOOKUP(VLOOKUP($A101, 'E4 TB Allocation Details'!$A$18:$L$214, MATCH("A &amp; G ID", 'E4 TB Allocation Details'!$A$18:$L$18, 0),FALSE), 'E2 Allocators'!$B$15:$W$358, MATCH('O5 Details by Class &amp; Accounts'!CF$18, 'E2 Allocators'!$B$15:$W$15, 0),FALSE)*$E101), 0, VLOOKUP(VLOOKUP($A101, 'E4 TB Allocation Details'!$A$18:$L$214, MATCH("A &amp; G ID", 'E4 TB Allocation Details'!$A$18:$L$18, 0),FALSE), 'E2 Allocators'!$B$15:$W$358, MATCH('O5 Details by Class &amp; Accounts'!CF$18, 'E2 Allocators'!$B$15:$W$15, 0),FALSE)*$E101)</f>
        <v>0</v>
      </c>
      <c r="CG101" s="1322">
        <f>IF(ISERROR(VLOOKUP(VLOOKUP($A101, 'E4 TB Allocation Details'!$A$18:$L$214, MATCH("A &amp; G ID", 'E4 TB Allocation Details'!$A$18:$L$18, 0),FALSE), 'E2 Allocators'!$B$15:$W$358, MATCH('O5 Details by Class &amp; Accounts'!CG$18, 'E2 Allocators'!$B$15:$W$15, 0),FALSE)*$E101), 0, VLOOKUP(VLOOKUP($A101, 'E4 TB Allocation Details'!$A$18:$L$214, MATCH("A &amp; G ID", 'E4 TB Allocation Details'!$A$18:$L$18, 0),FALSE), 'E2 Allocators'!$B$15:$W$358, MATCH('O5 Details by Class &amp; Accounts'!CG$18, 'E2 Allocators'!$B$15:$W$15, 0),FALSE)*$E101)</f>
        <v>0</v>
      </c>
      <c r="CH101" s="1322">
        <f>IF(ISERROR(VLOOKUP(VLOOKUP($A101, 'E4 TB Allocation Details'!$A$18:$L$214, MATCH("A &amp; G ID", 'E4 TB Allocation Details'!$A$18:$L$18, 0),FALSE), 'E2 Allocators'!$B$15:$W$358, MATCH('O5 Details by Class &amp; Accounts'!CH$18, 'E2 Allocators'!$B$15:$W$15, 0),FALSE)*$E101), 0, VLOOKUP(VLOOKUP($A101, 'E4 TB Allocation Details'!$A$18:$L$214, MATCH("A &amp; G ID", 'E4 TB Allocation Details'!$A$18:$L$18, 0),FALSE), 'E2 Allocators'!$B$15:$W$358, MATCH('O5 Details by Class &amp; Accounts'!CH$18, 'E2 Allocators'!$B$15:$W$15, 0),FALSE)*$E101)</f>
        <v>0</v>
      </c>
      <c r="CI101" s="1322">
        <f>IF(ISERROR(VLOOKUP(VLOOKUP($A101, 'E4 TB Allocation Details'!$A$18:$L$214, MATCH("A &amp; G ID", 'E4 TB Allocation Details'!$A$18:$L$18, 0),FALSE), 'E2 Allocators'!$B$15:$W$358, MATCH('O5 Details by Class &amp; Accounts'!CI$18, 'E2 Allocators'!$B$15:$W$15, 0),FALSE)*$E101), 0, VLOOKUP(VLOOKUP($A101, 'E4 TB Allocation Details'!$A$18:$L$214, MATCH("A &amp; G ID", 'E4 TB Allocation Details'!$A$18:$L$18, 0),FALSE), 'E2 Allocators'!$B$15:$W$358, MATCH('O5 Details by Class &amp; Accounts'!CI$18, 'E2 Allocators'!$B$15:$W$15, 0),FALSE)*$E101)</f>
        <v>0</v>
      </c>
      <c r="CJ101" s="1322">
        <f>IF(ISERROR(VLOOKUP(VLOOKUP($A101, 'E4 TB Allocation Details'!$A$18:$L$214, MATCH("A &amp; G ID", 'E4 TB Allocation Details'!$A$18:$L$18, 0),FALSE), 'E2 Allocators'!$B$15:$W$358, MATCH('O5 Details by Class &amp; Accounts'!CJ$18, 'E2 Allocators'!$B$15:$W$15, 0),FALSE)*$E101), 0, VLOOKUP(VLOOKUP($A101, 'E4 TB Allocation Details'!$A$18:$L$214, MATCH("A &amp; G ID", 'E4 TB Allocation Details'!$A$18:$L$18, 0),FALSE), 'E2 Allocators'!$B$15:$W$358, MATCH('O5 Details by Class &amp; Accounts'!CJ$18, 'E2 Allocators'!$B$15:$W$15, 0),FALSE)*$E101)</f>
        <v>0</v>
      </c>
      <c r="CK101" s="1322">
        <f>IF(ISERROR(VLOOKUP(VLOOKUP($A101, 'E4 TB Allocation Details'!$A$18:$L$214, MATCH("A &amp; G ID", 'E4 TB Allocation Details'!$A$18:$L$18, 0),FALSE), 'E2 Allocators'!$B$15:$W$358, MATCH('O5 Details by Class &amp; Accounts'!CK$18, 'E2 Allocators'!$B$15:$W$15, 0),FALSE)*$E101), 0, VLOOKUP(VLOOKUP($A101, 'E4 TB Allocation Details'!$A$18:$L$214, MATCH("A &amp; G ID", 'E4 TB Allocation Details'!$A$18:$L$18, 0),FALSE), 'E2 Allocators'!$B$15:$W$358, MATCH('O5 Details by Class &amp; Accounts'!CK$18, 'E2 Allocators'!$B$15:$W$15, 0),FALSE)*$E101)</f>
        <v>0</v>
      </c>
      <c r="CL101" s="1322">
        <f>IF(ISERROR(VLOOKUP(VLOOKUP($A101, 'E4 TB Allocation Details'!$A$18:$L$214, MATCH("A &amp; G ID", 'E4 TB Allocation Details'!$A$18:$L$18, 0),FALSE), 'E2 Allocators'!$B$15:$W$358, MATCH('O5 Details by Class &amp; Accounts'!CL$18, 'E2 Allocators'!$B$15:$W$15, 0),FALSE)*$E101), 0, VLOOKUP(VLOOKUP($A101, 'E4 TB Allocation Details'!$A$18:$L$214, MATCH("A &amp; G ID", 'E4 TB Allocation Details'!$A$18:$L$18, 0),FALSE), 'E2 Allocators'!$B$15:$W$358, MATCH('O5 Details by Class &amp; Accounts'!CL$18, 'E2 Allocators'!$B$15:$W$15, 0),FALSE)*$E101)</f>
        <v>0</v>
      </c>
      <c r="CM101" s="1322">
        <f>IF(ISERROR(VLOOKUP(VLOOKUP($A101, 'E4 TB Allocation Details'!$A$18:$L$214, MATCH("A &amp; G ID", 'E4 TB Allocation Details'!$A$18:$L$18, 0),FALSE), 'E2 Allocators'!$B$15:$W$358, MATCH('O5 Details by Class &amp; Accounts'!CM$18, 'E2 Allocators'!$B$15:$W$15, 0),FALSE)*$E101), 0, VLOOKUP(VLOOKUP($A101, 'E4 TB Allocation Details'!$A$18:$L$214, MATCH("A &amp; G ID", 'E4 TB Allocation Details'!$A$18:$L$18, 0),FALSE), 'E2 Allocators'!$B$15:$W$358, MATCH('O5 Details by Class &amp; Accounts'!CM$18, 'E2 Allocators'!$B$15:$W$15, 0),FALSE)*$E101)</f>
        <v>0</v>
      </c>
      <c r="CN101" s="1322">
        <f t="shared" si="24"/>
        <v>0</v>
      </c>
      <c r="CO101" s="1651">
        <f t="shared" si="25"/>
        <v>0</v>
      </c>
      <c r="CQ101" s="1899" t="inlineStr">
        <is>
          <t/>
        </is>
      </c>
    </row>
    <row r="102" spans="1:95" s="64" customFormat="1" ht="25.5" x14ac:dyDescent="0.2">
      <c r="A102" s="1093">
        <v>4315</v>
      </c>
      <c r="B102" s="1094" t="s">
        <v>1396</v>
      </c>
      <c r="C102" s="1648">
        <f>IF(ISERROR(VLOOKUP($A102,'I3 TB Data'!$A$19:$H$483,MATCH('O5 Details by Class &amp; Accounts'!$C$18, 'I3 TB Data'!$A$19:$H$19,0),0)), 0, VLOOKUP($A102,'I3 TB Data'!$A$19:$H$483,MATCH('O5 Details by Class &amp; Accounts'!$C$18,'I3 TB Data'!$A$19:$H$19,0),0))</f>
        <v>0</v>
      </c>
      <c r="D102" s="1649"/>
      <c r="E102" s="1648">
        <f t="shared" si="17"/>
        <v>0</v>
      </c>
      <c r="F102" s="1650">
        <f>IF(ISERROR(VLOOKUP($A102, 'E1 Categorization'!A33:E124, MATCH("Customer Component", 'E1 Categorization'!$A$33:$E$33,0), 0)), 0, IF(VLOOKUP($A102, 'E1 Categorization'!A33:E124, MATCH("Customer Component", 'E1 Categorization'!$A$33:$E$33,0), 0)=0, 'O5 Details by Class &amp; Accounts'!$E102, IF(AND(VLOOKUP($A102, 'E1 Categorization'!A33:E124, MATCH("Customer Component", 'E1 Categorization'!$A$33:$E$33,0), 0) &gt;0, VLOOKUP($A102, 'E1 Categorization'!A33:E124, MATCH("Customer Component", 'E1 Categorization'!$A$33:$E$33,0), 0)&lt;1), 'O5 Details by Class &amp; Accounts'!$E102*(1-VLOOKUP($A102, 'E1 Categorization'!A33:E124, MATCH("Customer Component", 'E1 Categorization'!$A$33:$E$33,0), 0)), 0)))</f>
        <v>0</v>
      </c>
      <c r="G102" s="1650">
        <f>IF(ISERROR(VLOOKUP($A102, 'E1 Categorization'!A33:E124, MATCH("Customer Component", 'E1 Categorization'!$A$33:$E$33,0), 0)),0, IF(VLOOKUP($A102, 'E1 Categorization'!A33:E124, MATCH("Customer Component", 'E1 Categorization'!$A$33:$E$33,0), 0)=0, 0, IF(AND(VLOOKUP($A102, 'E1 Categorization'!A33:E124, MATCH("Customer Component", 'E1 Categorization'!$A$33:$E$33,0), 0) &gt;0, VLOOKUP($A102, 'E1 Categorization'!A33:E124, MATCH("Customer Component", 'E1 Categorization'!$A$33:$E$33,0), 0)&lt;1), 'O5 Details by Class &amp; Accounts'!$E102*(VLOOKUP($A102, 'E1 Categorization'!A33:E124, MATCH("Customer Component", 'E1 Categorization'!$A$33:$E$33,0), 0)), 'O5 Details by Class &amp; Accounts'!$E102)))</f>
        <v>0</v>
      </c>
      <c r="H102" s="1322">
        <f t="shared" si="20"/>
        <v>0</v>
      </c>
      <c r="I102" s="1322">
        <f>IF(ISERROR(VLOOKUP(VLOOKUP($A102, 'E4 TB Allocation Details'!$A$18:$L$214, MATCH("Demand ID", 'E4 TB Allocation Details'!$A$18:$L$18, 0),FALSE), 'E2 Allocators'!$B$15:$W$358, MATCH('O5 Details by Class &amp; Accounts'!I$18, 'E2 Allocators'!$B$15:$W$15, 0),FALSE)*$F102), 0, VLOOKUP(VLOOKUP($A102, 'E4 TB Allocation Details'!$A$18:$L$214, MATCH("Demand ID", 'E4 TB Allocation Details'!$A$18:$L$18, 0),FALSE), 'E2 Allocators'!$B$15:$W$358, MATCH('O5 Details by Class &amp; Accounts'!I$18, 'E2 Allocators'!$B$15:$W$15, 0),FALSE)*$F102)</f>
        <v>0</v>
      </c>
      <c r="J102" s="1322">
        <f>IF(ISERROR(VLOOKUP(VLOOKUP($A102, 'E4 TB Allocation Details'!$A$18:$L$214, MATCH("Demand ID", 'E4 TB Allocation Details'!$A$18:$L$18, 0),FALSE), 'E2 Allocators'!$B$15:$W$358, MATCH('O5 Details by Class &amp; Accounts'!J$18, 'E2 Allocators'!$B$15:$W$15, 0),FALSE)*$F102), 0, VLOOKUP(VLOOKUP($A102, 'E4 TB Allocation Details'!$A$18:$L$214, MATCH("Demand ID", 'E4 TB Allocation Details'!$A$18:$L$18, 0),FALSE), 'E2 Allocators'!$B$15:$W$358, MATCH('O5 Details by Class &amp; Accounts'!J$18, 'E2 Allocators'!$B$15:$W$15, 0),FALSE)*$F102)</f>
        <v>0</v>
      </c>
      <c r="K102" s="1322">
        <f>IF(ISERROR(VLOOKUP(VLOOKUP($A102, 'E4 TB Allocation Details'!$A$18:$L$214, MATCH("Demand ID", 'E4 TB Allocation Details'!$A$18:$L$18, 0),FALSE), 'E2 Allocators'!$B$15:$W$358, MATCH('O5 Details by Class &amp; Accounts'!K$18, 'E2 Allocators'!$B$15:$W$15, 0),FALSE)*$F102), 0, VLOOKUP(VLOOKUP($A102, 'E4 TB Allocation Details'!$A$18:$L$214, MATCH("Demand ID", 'E4 TB Allocation Details'!$A$18:$L$18, 0),FALSE), 'E2 Allocators'!$B$15:$W$358, MATCH('O5 Details by Class &amp; Accounts'!K$18, 'E2 Allocators'!$B$15:$W$15, 0),FALSE)*$F102)</f>
        <v>0</v>
      </c>
      <c r="L102" s="1322">
        <f>IF(ISERROR(VLOOKUP(VLOOKUP($A102, 'E4 TB Allocation Details'!$A$18:$L$214, MATCH("Demand ID", 'E4 TB Allocation Details'!$A$18:$L$18, 0),FALSE), 'E2 Allocators'!$B$15:$W$358, MATCH('O5 Details by Class &amp; Accounts'!L$18, 'E2 Allocators'!$B$15:$W$15, 0),FALSE)*$F102), 0, VLOOKUP(VLOOKUP($A102, 'E4 TB Allocation Details'!$A$18:$L$214, MATCH("Demand ID", 'E4 TB Allocation Details'!$A$18:$L$18, 0),FALSE), 'E2 Allocators'!$B$15:$W$358, MATCH('O5 Details by Class &amp; Accounts'!L$18, 'E2 Allocators'!$B$15:$W$15, 0),FALSE)*$F102)</f>
        <v>0</v>
      </c>
      <c r="M102" s="1322">
        <f>IF(ISERROR(VLOOKUP(VLOOKUP($A102, 'E4 TB Allocation Details'!$A$18:$L$214, MATCH("Demand ID", 'E4 TB Allocation Details'!$A$18:$L$18, 0),FALSE), 'E2 Allocators'!$B$15:$W$358, MATCH('O5 Details by Class &amp; Accounts'!M$18, 'E2 Allocators'!$B$15:$W$15, 0),FALSE)*$F102), 0, VLOOKUP(VLOOKUP($A102, 'E4 TB Allocation Details'!$A$18:$L$214, MATCH("Demand ID", 'E4 TB Allocation Details'!$A$18:$L$18, 0),FALSE), 'E2 Allocators'!$B$15:$W$358, MATCH('O5 Details by Class &amp; Accounts'!M$18, 'E2 Allocators'!$B$15:$W$15, 0),FALSE)*$F102)</f>
        <v>0</v>
      </c>
      <c r="N102" s="1322">
        <f>IF(ISERROR(VLOOKUP(VLOOKUP($A102, 'E4 TB Allocation Details'!$A$18:$L$214, MATCH("Demand ID", 'E4 TB Allocation Details'!$A$18:$L$18, 0),FALSE), 'E2 Allocators'!$B$15:$W$358, MATCH('O5 Details by Class &amp; Accounts'!N$18, 'E2 Allocators'!$B$15:$W$15, 0),FALSE)*$F102), 0, VLOOKUP(VLOOKUP($A102, 'E4 TB Allocation Details'!$A$18:$L$214, MATCH("Demand ID", 'E4 TB Allocation Details'!$A$18:$L$18, 0),FALSE), 'E2 Allocators'!$B$15:$W$358, MATCH('O5 Details by Class &amp; Accounts'!N$18, 'E2 Allocators'!$B$15:$W$15, 0),FALSE)*$F102)</f>
        <v>0</v>
      </c>
      <c r="O102" s="1322">
        <f>IF(ISERROR(VLOOKUP(VLOOKUP($A102, 'E4 TB Allocation Details'!$A$18:$L$214, MATCH("Demand ID", 'E4 TB Allocation Details'!$A$18:$L$18, 0),FALSE), 'E2 Allocators'!$B$15:$W$358, MATCH('O5 Details by Class &amp; Accounts'!O$18, 'E2 Allocators'!$B$15:$W$15, 0),FALSE)*$F102), 0, VLOOKUP(VLOOKUP($A102, 'E4 TB Allocation Details'!$A$18:$L$214, MATCH("Demand ID", 'E4 TB Allocation Details'!$A$18:$L$18, 0),FALSE), 'E2 Allocators'!$B$15:$W$358, MATCH('O5 Details by Class &amp; Accounts'!O$18, 'E2 Allocators'!$B$15:$W$15, 0),FALSE)*$F102)</f>
        <v>0</v>
      </c>
      <c r="P102" s="1322">
        <f>IF(ISERROR(VLOOKUP(VLOOKUP($A102, 'E4 TB Allocation Details'!$A$18:$L$214, MATCH("Demand ID", 'E4 TB Allocation Details'!$A$18:$L$18, 0),FALSE), 'E2 Allocators'!$B$15:$W$358, MATCH('O5 Details by Class &amp; Accounts'!P$18, 'E2 Allocators'!$B$15:$W$15, 0),FALSE)*$F102), 0, VLOOKUP(VLOOKUP($A102, 'E4 TB Allocation Details'!$A$18:$L$214, MATCH("Demand ID", 'E4 TB Allocation Details'!$A$18:$L$18, 0),FALSE), 'E2 Allocators'!$B$15:$W$358, MATCH('O5 Details by Class &amp; Accounts'!P$18, 'E2 Allocators'!$B$15:$W$15, 0),FALSE)*$F102)</f>
        <v>0</v>
      </c>
      <c r="Q102" s="1322">
        <f>IF(ISERROR(VLOOKUP(VLOOKUP($A102, 'E4 TB Allocation Details'!$A$18:$L$214, MATCH("Demand ID", 'E4 TB Allocation Details'!$A$18:$L$18, 0),FALSE), 'E2 Allocators'!$B$15:$W$358, MATCH('O5 Details by Class &amp; Accounts'!Q$18, 'E2 Allocators'!$B$15:$W$15, 0),FALSE)*$F102), 0, VLOOKUP(VLOOKUP($A102, 'E4 TB Allocation Details'!$A$18:$L$214, MATCH("Demand ID", 'E4 TB Allocation Details'!$A$18:$L$18, 0),FALSE), 'E2 Allocators'!$B$15:$W$358, MATCH('O5 Details by Class &amp; Accounts'!Q$18, 'E2 Allocators'!$B$15:$W$15, 0),FALSE)*$F102)</f>
        <v>0</v>
      </c>
      <c r="R102" s="1322">
        <f>IF(ISERROR(VLOOKUP(VLOOKUP($A102, 'E4 TB Allocation Details'!$A$18:$L$214, MATCH("Demand ID", 'E4 TB Allocation Details'!$A$18:$L$18, 0),FALSE), 'E2 Allocators'!$B$15:$W$358, MATCH('O5 Details by Class &amp; Accounts'!R$18, 'E2 Allocators'!$B$15:$W$15, 0),FALSE)*$F102), 0, VLOOKUP(VLOOKUP($A102, 'E4 TB Allocation Details'!$A$18:$L$214, MATCH("Demand ID", 'E4 TB Allocation Details'!$A$18:$L$18, 0),FALSE), 'E2 Allocators'!$B$15:$W$358, MATCH('O5 Details by Class &amp; Accounts'!R$18, 'E2 Allocators'!$B$15:$W$15, 0),FALSE)*$F102)</f>
        <v>0</v>
      </c>
      <c r="S102" s="1322">
        <f>IF(ISERROR(VLOOKUP(VLOOKUP($A102, 'E4 TB Allocation Details'!$A$18:$L$214, MATCH("Demand ID", 'E4 TB Allocation Details'!$A$18:$L$18, 0),FALSE), 'E2 Allocators'!$B$15:$W$358, MATCH('O5 Details by Class &amp; Accounts'!S$18, 'E2 Allocators'!$B$15:$W$15, 0),FALSE)*$F102), 0, VLOOKUP(VLOOKUP($A102, 'E4 TB Allocation Details'!$A$18:$L$214, MATCH("Demand ID", 'E4 TB Allocation Details'!$A$18:$L$18, 0),FALSE), 'E2 Allocators'!$B$15:$W$358, MATCH('O5 Details by Class &amp; Accounts'!S$18, 'E2 Allocators'!$B$15:$W$15, 0),FALSE)*$F102)</f>
        <v>0</v>
      </c>
      <c r="T102" s="1322">
        <f>IF(ISERROR(VLOOKUP(VLOOKUP($A102, 'E4 TB Allocation Details'!$A$18:$L$214, MATCH("Demand ID", 'E4 TB Allocation Details'!$A$18:$L$18, 0),FALSE), 'E2 Allocators'!$B$15:$W$358, MATCH('O5 Details by Class &amp; Accounts'!T$18, 'E2 Allocators'!$B$15:$W$15, 0),FALSE)*$F102), 0, VLOOKUP(VLOOKUP($A102, 'E4 TB Allocation Details'!$A$18:$L$214, MATCH("Demand ID", 'E4 TB Allocation Details'!$A$18:$L$18, 0),FALSE), 'E2 Allocators'!$B$15:$W$358, MATCH('O5 Details by Class &amp; Accounts'!T$18, 'E2 Allocators'!$B$15:$W$15, 0),FALSE)*$F102)</f>
        <v>0</v>
      </c>
      <c r="U102" s="1322">
        <f>IF(ISERROR(VLOOKUP(VLOOKUP($A102, 'E4 TB Allocation Details'!$A$18:$L$214, MATCH("Demand ID", 'E4 TB Allocation Details'!$A$18:$L$18, 0),FALSE), 'E2 Allocators'!$B$15:$W$358, MATCH('O5 Details by Class &amp; Accounts'!U$18, 'E2 Allocators'!$B$15:$W$15, 0),FALSE)*$F102), 0, VLOOKUP(VLOOKUP($A102, 'E4 TB Allocation Details'!$A$18:$L$214, MATCH("Demand ID", 'E4 TB Allocation Details'!$A$18:$L$18, 0),FALSE), 'E2 Allocators'!$B$15:$W$358, MATCH('O5 Details by Class &amp; Accounts'!U$18, 'E2 Allocators'!$B$15:$W$15, 0),FALSE)*$F102)</f>
        <v>0</v>
      </c>
      <c r="V102" s="1322">
        <f>IF(ISERROR(VLOOKUP(VLOOKUP($A102, 'E4 TB Allocation Details'!$A$18:$L$214, MATCH("Demand ID", 'E4 TB Allocation Details'!$A$18:$L$18, 0),FALSE), 'E2 Allocators'!$B$15:$W$358, MATCH('O5 Details by Class &amp; Accounts'!V$18, 'E2 Allocators'!$B$15:$W$15, 0),FALSE)*$F102), 0, VLOOKUP(VLOOKUP($A102, 'E4 TB Allocation Details'!$A$18:$L$214, MATCH("Demand ID", 'E4 TB Allocation Details'!$A$18:$L$18, 0),FALSE), 'E2 Allocators'!$B$15:$W$358, MATCH('O5 Details by Class &amp; Accounts'!V$18, 'E2 Allocators'!$B$15:$W$15, 0),FALSE)*$F102)</f>
        <v>0</v>
      </c>
      <c r="W102" s="1322">
        <f>IF(ISERROR(VLOOKUP(VLOOKUP($A102, 'E4 TB Allocation Details'!$A$18:$L$214, MATCH("Demand ID", 'E4 TB Allocation Details'!$A$18:$L$18, 0),FALSE), 'E2 Allocators'!$B$15:$W$358, MATCH('O5 Details by Class &amp; Accounts'!W$18, 'E2 Allocators'!$B$15:$W$15, 0),FALSE)*$F102), 0, VLOOKUP(VLOOKUP($A102, 'E4 TB Allocation Details'!$A$18:$L$214, MATCH("Demand ID", 'E4 TB Allocation Details'!$A$18:$L$18, 0),FALSE), 'E2 Allocators'!$B$15:$W$358, MATCH('O5 Details by Class &amp; Accounts'!W$18, 'E2 Allocators'!$B$15:$W$15, 0),FALSE)*$F102)</f>
        <v>0</v>
      </c>
      <c r="X102" s="1322">
        <f>IF(ISERROR(VLOOKUP(VLOOKUP($A102, 'E4 TB Allocation Details'!$A$18:$L$214, MATCH("Demand ID", 'E4 TB Allocation Details'!$A$18:$L$18, 0),FALSE), 'E2 Allocators'!$B$15:$W$358, MATCH('O5 Details by Class &amp; Accounts'!X$18, 'E2 Allocators'!$B$15:$W$15, 0),FALSE)*$F102), 0, VLOOKUP(VLOOKUP($A102, 'E4 TB Allocation Details'!$A$18:$L$214, MATCH("Demand ID", 'E4 TB Allocation Details'!$A$18:$L$18, 0),FALSE), 'E2 Allocators'!$B$15:$W$358, MATCH('O5 Details by Class &amp; Accounts'!X$18, 'E2 Allocators'!$B$15:$W$15, 0),FALSE)*$F102)</f>
        <v>0</v>
      </c>
      <c r="Y102" s="1322">
        <f>IF(ISERROR(VLOOKUP(VLOOKUP($A102, 'E4 TB Allocation Details'!$A$18:$L$214, MATCH("Demand ID", 'E4 TB Allocation Details'!$A$18:$L$18, 0),FALSE), 'E2 Allocators'!$B$15:$W$358, MATCH('O5 Details by Class &amp; Accounts'!Y$18, 'E2 Allocators'!$B$15:$W$15, 0),FALSE)*$F102), 0, VLOOKUP(VLOOKUP($A102, 'E4 TB Allocation Details'!$A$18:$L$214, MATCH("Demand ID", 'E4 TB Allocation Details'!$A$18:$L$18, 0),FALSE), 'E2 Allocators'!$B$15:$W$358, MATCH('O5 Details by Class &amp; Accounts'!Y$18, 'E2 Allocators'!$B$15:$W$15, 0),FALSE)*$F102)</f>
        <v>0</v>
      </c>
      <c r="Z102" s="1322">
        <f>IF(ISERROR(VLOOKUP(VLOOKUP($A102, 'E4 TB Allocation Details'!$A$18:$L$214, MATCH("Demand ID", 'E4 TB Allocation Details'!$A$18:$L$18, 0),FALSE), 'E2 Allocators'!$B$15:$W$358, MATCH('O5 Details by Class &amp; Accounts'!Z$18, 'E2 Allocators'!$B$15:$W$15, 0),FALSE)*$F102), 0, VLOOKUP(VLOOKUP($A102, 'E4 TB Allocation Details'!$A$18:$L$214, MATCH("Demand ID", 'E4 TB Allocation Details'!$A$18:$L$18, 0),FALSE), 'E2 Allocators'!$B$15:$W$358, MATCH('O5 Details by Class &amp; Accounts'!Z$18, 'E2 Allocators'!$B$15:$W$15, 0),FALSE)*$F102)</f>
        <v>0</v>
      </c>
      <c r="AA102" s="1322">
        <f>IF(ISERROR(VLOOKUP(VLOOKUP($A102, 'E4 TB Allocation Details'!$A$18:$L$214, MATCH("Demand ID", 'E4 TB Allocation Details'!$A$18:$L$18, 0),FALSE), 'E2 Allocators'!$B$15:$W$358, MATCH('O5 Details by Class &amp; Accounts'!AA$18, 'E2 Allocators'!$B$15:$W$15, 0),FALSE)*$F102), 0, VLOOKUP(VLOOKUP($A102, 'E4 TB Allocation Details'!$A$18:$L$214, MATCH("Demand ID", 'E4 TB Allocation Details'!$A$18:$L$18, 0),FALSE), 'E2 Allocators'!$B$15:$W$358, MATCH('O5 Details by Class &amp; Accounts'!AA$18, 'E2 Allocators'!$B$15:$W$15, 0),FALSE)*$F102)</f>
        <v>0</v>
      </c>
      <c r="AB102" s="1322">
        <f>IF(ISERROR(VLOOKUP(VLOOKUP($A102, 'E4 TB Allocation Details'!$A$18:$L$214, MATCH("Demand ID", 'E4 TB Allocation Details'!$A$18:$L$18, 0),FALSE), 'E2 Allocators'!$B$15:$W$358, MATCH('O5 Details by Class &amp; Accounts'!AB$18, 'E2 Allocators'!$B$15:$W$15, 0),FALSE)*$F102), 0, VLOOKUP(VLOOKUP($A102, 'E4 TB Allocation Details'!$A$18:$L$214, MATCH("Demand ID", 'E4 TB Allocation Details'!$A$18:$L$18, 0),FALSE), 'E2 Allocators'!$B$15:$W$358, MATCH('O5 Details by Class &amp; Accounts'!AB$18, 'E2 Allocators'!$B$15:$W$15, 0),FALSE)*$F102)</f>
        <v>0</v>
      </c>
      <c r="AC102" s="1322">
        <f t="shared" si="21"/>
        <v>0</v>
      </c>
      <c r="AD102" s="1322">
        <f>IF(ISERROR(VLOOKUP(VLOOKUP($A102, 'E4 TB Allocation Details'!$A$18:$L$214, MATCH("Customer ID", 'E4 TB Allocation Details'!$A$18:$L$18, 0),FALSE), 'E2 Allocators'!$B$15:$W$358, MATCH('O5 Details by Class &amp; Accounts'!AD$18, 'E2 Allocators'!$B$15:$W$15, 0),FALSE)*$G102), 0, VLOOKUP(VLOOKUP($A102, 'E4 TB Allocation Details'!$A$18:$L$214, MATCH("Customer ID", 'E4 TB Allocation Details'!$A$18:$L$18, 0),FALSE), 'E2 Allocators'!$B$15:$W$358, MATCH('O5 Details by Class &amp; Accounts'!AD$18, 'E2 Allocators'!$B$15:$W$15, 0),FALSE)*$G102)</f>
        <v>0</v>
      </c>
      <c r="AE102" s="1322">
        <f>IF(ISERROR(VLOOKUP(VLOOKUP($A102, 'E4 TB Allocation Details'!$A$18:$L$214, MATCH("Customer ID", 'E4 TB Allocation Details'!$A$18:$L$18, 0),FALSE), 'E2 Allocators'!$B$15:$W$358, MATCH('O5 Details by Class &amp; Accounts'!AE$18, 'E2 Allocators'!$B$15:$W$15, 0),FALSE)*$G102), 0, VLOOKUP(VLOOKUP($A102, 'E4 TB Allocation Details'!$A$18:$L$214, MATCH("Customer ID", 'E4 TB Allocation Details'!$A$18:$L$18, 0),FALSE), 'E2 Allocators'!$B$15:$W$358, MATCH('O5 Details by Class &amp; Accounts'!AE$18, 'E2 Allocators'!$B$15:$W$15, 0),FALSE)*$G102)</f>
        <v>0</v>
      </c>
      <c r="AF102" s="1322">
        <f>IF(ISERROR(VLOOKUP(VLOOKUP($A102, 'E4 TB Allocation Details'!$A$18:$L$214, MATCH("Customer ID", 'E4 TB Allocation Details'!$A$18:$L$18, 0),FALSE), 'E2 Allocators'!$B$15:$W$358, MATCH('O5 Details by Class &amp; Accounts'!AF$18, 'E2 Allocators'!$B$15:$W$15, 0),FALSE)*$G102), 0, VLOOKUP(VLOOKUP($A102, 'E4 TB Allocation Details'!$A$18:$L$214, MATCH("Customer ID", 'E4 TB Allocation Details'!$A$18:$L$18, 0),FALSE), 'E2 Allocators'!$B$15:$W$358, MATCH('O5 Details by Class &amp; Accounts'!AF$18, 'E2 Allocators'!$B$15:$W$15, 0),FALSE)*$G102)</f>
        <v>0</v>
      </c>
      <c r="AG102" s="1322">
        <f>IF(ISERROR(VLOOKUP(VLOOKUP($A102, 'E4 TB Allocation Details'!$A$18:$L$214, MATCH("Customer ID", 'E4 TB Allocation Details'!$A$18:$L$18, 0),FALSE), 'E2 Allocators'!$B$15:$W$358, MATCH('O5 Details by Class &amp; Accounts'!AG$18, 'E2 Allocators'!$B$15:$W$15, 0),FALSE)*$G102), 0, VLOOKUP(VLOOKUP($A102, 'E4 TB Allocation Details'!$A$18:$L$214, MATCH("Customer ID", 'E4 TB Allocation Details'!$A$18:$L$18, 0),FALSE), 'E2 Allocators'!$B$15:$W$358, MATCH('O5 Details by Class &amp; Accounts'!AG$18, 'E2 Allocators'!$B$15:$W$15, 0),FALSE)*$G102)</f>
        <v>0</v>
      </c>
      <c r="AH102" s="1322">
        <f>IF(ISERROR(VLOOKUP(VLOOKUP($A102, 'E4 TB Allocation Details'!$A$18:$L$214, MATCH("Customer ID", 'E4 TB Allocation Details'!$A$18:$L$18, 0),FALSE), 'E2 Allocators'!$B$15:$W$358, MATCH('O5 Details by Class &amp; Accounts'!AH$18, 'E2 Allocators'!$B$15:$W$15, 0),FALSE)*$G102), 0, VLOOKUP(VLOOKUP($A102, 'E4 TB Allocation Details'!$A$18:$L$214, MATCH("Customer ID", 'E4 TB Allocation Details'!$A$18:$L$18, 0),FALSE), 'E2 Allocators'!$B$15:$W$358, MATCH('O5 Details by Class &amp; Accounts'!AH$18, 'E2 Allocators'!$B$15:$W$15, 0),FALSE)*$G102)</f>
        <v>0</v>
      </c>
      <c r="AI102" s="1322">
        <f>IF(ISERROR(VLOOKUP(VLOOKUP($A102, 'E4 TB Allocation Details'!$A$18:$L$214, MATCH("Customer ID", 'E4 TB Allocation Details'!$A$18:$L$18, 0),FALSE), 'E2 Allocators'!$B$15:$W$358, MATCH('O5 Details by Class &amp; Accounts'!AI$18, 'E2 Allocators'!$B$15:$W$15, 0),FALSE)*$G102), 0, VLOOKUP(VLOOKUP($A102, 'E4 TB Allocation Details'!$A$18:$L$214, MATCH("Customer ID", 'E4 TB Allocation Details'!$A$18:$L$18, 0),FALSE), 'E2 Allocators'!$B$15:$W$358, MATCH('O5 Details by Class &amp; Accounts'!AI$18, 'E2 Allocators'!$B$15:$W$15, 0),FALSE)*$G102)</f>
        <v>0</v>
      </c>
      <c r="AJ102" s="1322">
        <f>IF(ISERROR(VLOOKUP(VLOOKUP($A102, 'E4 TB Allocation Details'!$A$18:$L$214, MATCH("Customer ID", 'E4 TB Allocation Details'!$A$18:$L$18, 0),FALSE), 'E2 Allocators'!$B$15:$W$358, MATCH('O5 Details by Class &amp; Accounts'!AJ$18, 'E2 Allocators'!$B$15:$W$15, 0),FALSE)*$G102), 0, VLOOKUP(VLOOKUP($A102, 'E4 TB Allocation Details'!$A$18:$L$214, MATCH("Customer ID", 'E4 TB Allocation Details'!$A$18:$L$18, 0),FALSE), 'E2 Allocators'!$B$15:$W$358, MATCH('O5 Details by Class &amp; Accounts'!AJ$18, 'E2 Allocators'!$B$15:$W$15, 0),FALSE)*$G102)</f>
        <v>0</v>
      </c>
      <c r="AK102" s="1322">
        <f>IF(ISERROR(VLOOKUP(VLOOKUP($A102, 'E4 TB Allocation Details'!$A$18:$L$214, MATCH("Customer ID", 'E4 TB Allocation Details'!$A$18:$L$18, 0),FALSE), 'E2 Allocators'!$B$15:$W$358, MATCH('O5 Details by Class &amp; Accounts'!AK$18, 'E2 Allocators'!$B$15:$W$15, 0),FALSE)*$G102), 0, VLOOKUP(VLOOKUP($A102, 'E4 TB Allocation Details'!$A$18:$L$214, MATCH("Customer ID", 'E4 TB Allocation Details'!$A$18:$L$18, 0),FALSE), 'E2 Allocators'!$B$15:$W$358, MATCH('O5 Details by Class &amp; Accounts'!AK$18, 'E2 Allocators'!$B$15:$W$15, 0),FALSE)*$G102)</f>
        <v>0</v>
      </c>
      <c r="AL102" s="1322">
        <f>IF(ISERROR(VLOOKUP(VLOOKUP($A102, 'E4 TB Allocation Details'!$A$18:$L$214, MATCH("Customer ID", 'E4 TB Allocation Details'!$A$18:$L$18, 0),FALSE), 'E2 Allocators'!$B$15:$W$358, MATCH('O5 Details by Class &amp; Accounts'!AL$18, 'E2 Allocators'!$B$15:$W$15, 0),FALSE)*$G102), 0, VLOOKUP(VLOOKUP($A102, 'E4 TB Allocation Details'!$A$18:$L$214, MATCH("Customer ID", 'E4 TB Allocation Details'!$A$18:$L$18, 0),FALSE), 'E2 Allocators'!$B$15:$W$358, MATCH('O5 Details by Class &amp; Accounts'!AL$18, 'E2 Allocators'!$B$15:$W$15, 0),FALSE)*$G102)</f>
        <v>0</v>
      </c>
      <c r="AM102" s="1322">
        <f>IF(ISERROR(VLOOKUP(VLOOKUP($A102, 'E4 TB Allocation Details'!$A$18:$L$214, MATCH("Customer ID", 'E4 TB Allocation Details'!$A$18:$L$18, 0),FALSE), 'E2 Allocators'!$B$15:$W$358, MATCH('O5 Details by Class &amp; Accounts'!AM$18, 'E2 Allocators'!$B$15:$W$15, 0),FALSE)*$G102), 0, VLOOKUP(VLOOKUP($A102, 'E4 TB Allocation Details'!$A$18:$L$214, MATCH("Customer ID", 'E4 TB Allocation Details'!$A$18:$L$18, 0),FALSE), 'E2 Allocators'!$B$15:$W$358, MATCH('O5 Details by Class &amp; Accounts'!AM$18, 'E2 Allocators'!$B$15:$W$15, 0),FALSE)*$G102)</f>
        <v>0</v>
      </c>
      <c r="AN102" s="1322">
        <f>IF(ISERROR(VLOOKUP(VLOOKUP($A102, 'E4 TB Allocation Details'!$A$18:$L$214, MATCH("Customer ID", 'E4 TB Allocation Details'!$A$18:$L$18, 0),FALSE), 'E2 Allocators'!$B$15:$W$358, MATCH('O5 Details by Class &amp; Accounts'!AN$18, 'E2 Allocators'!$B$15:$W$15, 0),FALSE)*$G102), 0, VLOOKUP(VLOOKUP($A102, 'E4 TB Allocation Details'!$A$18:$L$214, MATCH("Customer ID", 'E4 TB Allocation Details'!$A$18:$L$18, 0),FALSE), 'E2 Allocators'!$B$15:$W$358, MATCH('O5 Details by Class &amp; Accounts'!AN$18, 'E2 Allocators'!$B$15:$W$15, 0),FALSE)*$G102)</f>
        <v>0</v>
      </c>
      <c r="AO102" s="1322">
        <f>IF(ISERROR(VLOOKUP(VLOOKUP($A102, 'E4 TB Allocation Details'!$A$18:$L$214, MATCH("Customer ID", 'E4 TB Allocation Details'!$A$18:$L$18, 0),FALSE), 'E2 Allocators'!$B$15:$W$358, MATCH('O5 Details by Class &amp; Accounts'!AO$18, 'E2 Allocators'!$B$15:$W$15, 0),FALSE)*$G102), 0, VLOOKUP(VLOOKUP($A102, 'E4 TB Allocation Details'!$A$18:$L$214, MATCH("Customer ID", 'E4 TB Allocation Details'!$A$18:$L$18, 0),FALSE), 'E2 Allocators'!$B$15:$W$358, MATCH('O5 Details by Class &amp; Accounts'!AO$18, 'E2 Allocators'!$B$15:$W$15, 0),FALSE)*$G102)</f>
        <v>0</v>
      </c>
      <c r="AP102" s="1322">
        <f>IF(ISERROR(VLOOKUP(VLOOKUP($A102, 'E4 TB Allocation Details'!$A$18:$L$214, MATCH("Customer ID", 'E4 TB Allocation Details'!$A$18:$L$18, 0),FALSE), 'E2 Allocators'!$B$15:$W$358, MATCH('O5 Details by Class &amp; Accounts'!AP$18, 'E2 Allocators'!$B$15:$W$15, 0),FALSE)*$G102), 0, VLOOKUP(VLOOKUP($A102, 'E4 TB Allocation Details'!$A$18:$L$214, MATCH("Customer ID", 'E4 TB Allocation Details'!$A$18:$L$18, 0),FALSE), 'E2 Allocators'!$B$15:$W$358, MATCH('O5 Details by Class &amp; Accounts'!AP$18, 'E2 Allocators'!$B$15:$W$15, 0),FALSE)*$G102)</f>
        <v>0</v>
      </c>
      <c r="AQ102" s="1322">
        <f>IF(ISERROR(VLOOKUP(VLOOKUP($A102, 'E4 TB Allocation Details'!$A$18:$L$214, MATCH("Customer ID", 'E4 TB Allocation Details'!$A$18:$L$18, 0),FALSE), 'E2 Allocators'!$B$15:$W$358, MATCH('O5 Details by Class &amp; Accounts'!AQ$18, 'E2 Allocators'!$B$15:$W$15, 0),FALSE)*$G102), 0, VLOOKUP(VLOOKUP($A102, 'E4 TB Allocation Details'!$A$18:$L$214, MATCH("Customer ID", 'E4 TB Allocation Details'!$A$18:$L$18, 0),FALSE), 'E2 Allocators'!$B$15:$W$358, MATCH('O5 Details by Class &amp; Accounts'!AQ$18, 'E2 Allocators'!$B$15:$W$15, 0),FALSE)*$G102)</f>
        <v>0</v>
      </c>
      <c r="AR102" s="1322">
        <f>IF(ISERROR(VLOOKUP(VLOOKUP($A102, 'E4 TB Allocation Details'!$A$18:$L$214, MATCH("Customer ID", 'E4 TB Allocation Details'!$A$18:$L$18, 0),FALSE), 'E2 Allocators'!$B$15:$W$358, MATCH('O5 Details by Class &amp; Accounts'!AR$18, 'E2 Allocators'!$B$15:$W$15, 0),FALSE)*$G102), 0, VLOOKUP(VLOOKUP($A102, 'E4 TB Allocation Details'!$A$18:$L$214, MATCH("Customer ID", 'E4 TB Allocation Details'!$A$18:$L$18, 0),FALSE), 'E2 Allocators'!$B$15:$W$358, MATCH('O5 Details by Class &amp; Accounts'!AR$18, 'E2 Allocators'!$B$15:$W$15, 0),FALSE)*$G102)</f>
        <v>0</v>
      </c>
      <c r="AS102" s="1322">
        <f>IF(ISERROR(VLOOKUP(VLOOKUP($A102, 'E4 TB Allocation Details'!$A$18:$L$214, MATCH("Customer ID", 'E4 TB Allocation Details'!$A$18:$L$18, 0),FALSE), 'E2 Allocators'!$B$15:$W$358, MATCH('O5 Details by Class &amp; Accounts'!AS$18, 'E2 Allocators'!$B$15:$W$15, 0),FALSE)*$G102), 0, VLOOKUP(VLOOKUP($A102, 'E4 TB Allocation Details'!$A$18:$L$214, MATCH("Customer ID", 'E4 TB Allocation Details'!$A$18:$L$18, 0),FALSE), 'E2 Allocators'!$B$15:$W$358, MATCH('O5 Details by Class &amp; Accounts'!AS$18, 'E2 Allocators'!$B$15:$W$15, 0),FALSE)*$G102)</f>
        <v>0</v>
      </c>
      <c r="AT102" s="1322">
        <f>IF(ISERROR(VLOOKUP(VLOOKUP($A102, 'E4 TB Allocation Details'!$A$18:$L$214, MATCH("Customer ID", 'E4 TB Allocation Details'!$A$18:$L$18, 0),FALSE), 'E2 Allocators'!$B$15:$W$358, MATCH('O5 Details by Class &amp; Accounts'!AT$18, 'E2 Allocators'!$B$15:$W$15, 0),FALSE)*$G102), 0, VLOOKUP(VLOOKUP($A102, 'E4 TB Allocation Details'!$A$18:$L$214, MATCH("Customer ID", 'E4 TB Allocation Details'!$A$18:$L$18, 0),FALSE), 'E2 Allocators'!$B$15:$W$358, MATCH('O5 Details by Class &amp; Accounts'!AT$18, 'E2 Allocators'!$B$15:$W$15, 0),FALSE)*$G102)</f>
        <v>0</v>
      </c>
      <c r="AU102" s="1322">
        <f>IF(ISERROR(VLOOKUP(VLOOKUP($A102, 'E4 TB Allocation Details'!$A$18:$L$214, MATCH("Customer ID", 'E4 TB Allocation Details'!$A$18:$L$18, 0),FALSE), 'E2 Allocators'!$B$15:$W$358, MATCH('O5 Details by Class &amp; Accounts'!AU$18, 'E2 Allocators'!$B$15:$W$15, 0),FALSE)*$G102), 0, VLOOKUP(VLOOKUP($A102, 'E4 TB Allocation Details'!$A$18:$L$214, MATCH("Customer ID", 'E4 TB Allocation Details'!$A$18:$L$18, 0),FALSE), 'E2 Allocators'!$B$15:$W$358, MATCH('O5 Details by Class &amp; Accounts'!AU$18, 'E2 Allocators'!$B$15:$W$15, 0),FALSE)*$G102)</f>
        <v>0</v>
      </c>
      <c r="AV102" s="1322">
        <f>IF(ISERROR(VLOOKUP(VLOOKUP($A102, 'E4 TB Allocation Details'!$A$18:$L$214, MATCH("Customer ID", 'E4 TB Allocation Details'!$A$18:$L$18, 0),FALSE), 'E2 Allocators'!$B$15:$W$358, MATCH('O5 Details by Class &amp; Accounts'!AV$18, 'E2 Allocators'!$B$15:$W$15, 0),FALSE)*$G102), 0, VLOOKUP(VLOOKUP($A102, 'E4 TB Allocation Details'!$A$18:$L$214, MATCH("Customer ID", 'E4 TB Allocation Details'!$A$18:$L$18, 0),FALSE), 'E2 Allocators'!$B$15:$W$358, MATCH('O5 Details by Class &amp; Accounts'!AV$18, 'E2 Allocators'!$B$15:$W$15, 0),FALSE)*$G102)</f>
        <v>0</v>
      </c>
      <c r="AW102" s="1322">
        <f>IF(ISERROR(VLOOKUP(VLOOKUP($A102, 'E4 TB Allocation Details'!$A$18:$L$214, MATCH("Customer ID", 'E4 TB Allocation Details'!$A$18:$L$18, 0),FALSE), 'E2 Allocators'!$B$15:$W$358, MATCH('O5 Details by Class &amp; Accounts'!AW$18, 'E2 Allocators'!$B$15:$W$15, 0),FALSE)*$G102), 0, VLOOKUP(VLOOKUP($A102, 'E4 TB Allocation Details'!$A$18:$L$214, MATCH("Customer ID", 'E4 TB Allocation Details'!$A$18:$L$18, 0),FALSE), 'E2 Allocators'!$B$15:$W$358, MATCH('O5 Details by Class &amp; Accounts'!AW$18, 'E2 Allocators'!$B$15:$W$15, 0),FALSE)*$G102)</f>
        <v>0</v>
      </c>
      <c r="AX102" s="1322">
        <f t="shared" si="22"/>
        <v>0</v>
      </c>
      <c r="AY102" s="1322">
        <f>IF(ISERROR(VLOOKUP(VLOOKUP($A102, 'E4 TB Allocation Details'!$A$18:$L$214, MATCH("Misc ID", 'E4 TB Allocation Details'!$A$18:$L$18, 0),FALSE), 'E2 Allocators'!$B$15:$W$358, MATCH('O5 Details by Class &amp; Accounts'!AY$18, 'E2 Allocators'!$B$15:$W$15, 0),FALSE)*$E102), 0, VLOOKUP(VLOOKUP($A102, 'E4 TB Allocation Details'!$A$18:$L$214, MATCH("Misc ID", 'E4 TB Allocation Details'!$A$18:$L$18, 0),FALSE), 'E2 Allocators'!$B$15:$W$358, MATCH('O5 Details by Class &amp; Accounts'!AY$18, 'E2 Allocators'!$B$15:$W$15, 0),FALSE)*$E102)</f>
        <v>0</v>
      </c>
      <c r="AZ102" s="1322">
        <f>IF(ISERROR(VLOOKUP(VLOOKUP($A102, 'E4 TB Allocation Details'!$A$18:$L$214, MATCH("Misc ID", 'E4 TB Allocation Details'!$A$18:$L$18, 0),FALSE), 'E2 Allocators'!$B$15:$W$358, MATCH('O5 Details by Class &amp; Accounts'!AZ$18, 'E2 Allocators'!$B$15:$W$15, 0),FALSE)*$E102), 0, VLOOKUP(VLOOKUP($A102, 'E4 TB Allocation Details'!$A$18:$L$214, MATCH("Misc ID", 'E4 TB Allocation Details'!$A$18:$L$18, 0),FALSE), 'E2 Allocators'!$B$15:$W$358, MATCH('O5 Details by Class &amp; Accounts'!AZ$18, 'E2 Allocators'!$B$15:$W$15, 0),FALSE)*$E102)</f>
        <v>0</v>
      </c>
      <c r="BA102" s="1322">
        <f>IF(ISERROR(VLOOKUP(VLOOKUP($A102, 'E4 TB Allocation Details'!$A$18:$L$214, MATCH("Misc ID", 'E4 TB Allocation Details'!$A$18:$L$18, 0),FALSE), 'E2 Allocators'!$B$15:$W$358, MATCH('O5 Details by Class &amp; Accounts'!BA$18, 'E2 Allocators'!$B$15:$W$15, 0),FALSE)*$E102), 0, VLOOKUP(VLOOKUP($A102, 'E4 TB Allocation Details'!$A$18:$L$214, MATCH("Misc ID", 'E4 TB Allocation Details'!$A$18:$L$18, 0),FALSE), 'E2 Allocators'!$B$15:$W$358, MATCH('O5 Details by Class &amp; Accounts'!BA$18, 'E2 Allocators'!$B$15:$W$15, 0),FALSE)*$E102)</f>
        <v>0</v>
      </c>
      <c r="BB102" s="1322">
        <f>IF(ISERROR(VLOOKUP(VLOOKUP($A102, 'E4 TB Allocation Details'!$A$18:$L$214, MATCH("Misc ID", 'E4 TB Allocation Details'!$A$18:$L$18, 0),FALSE), 'E2 Allocators'!$B$15:$W$358, MATCH('O5 Details by Class &amp; Accounts'!BB$18, 'E2 Allocators'!$B$15:$W$15, 0),FALSE)*$E102), 0, VLOOKUP(VLOOKUP($A102, 'E4 TB Allocation Details'!$A$18:$L$214, MATCH("Misc ID", 'E4 TB Allocation Details'!$A$18:$L$18, 0),FALSE), 'E2 Allocators'!$B$15:$W$358, MATCH('O5 Details by Class &amp; Accounts'!BB$18, 'E2 Allocators'!$B$15:$W$15, 0),FALSE)*$E102)</f>
        <v>0</v>
      </c>
      <c r="BC102" s="1322">
        <f>IF(ISERROR(VLOOKUP(VLOOKUP($A102, 'E4 TB Allocation Details'!$A$18:$L$214, MATCH("Misc ID", 'E4 TB Allocation Details'!$A$18:$L$18, 0),FALSE), 'E2 Allocators'!$B$15:$W$358, MATCH('O5 Details by Class &amp; Accounts'!BC$18, 'E2 Allocators'!$B$15:$W$15, 0),FALSE)*$E102), 0, VLOOKUP(VLOOKUP($A102, 'E4 TB Allocation Details'!$A$18:$L$214, MATCH("Misc ID", 'E4 TB Allocation Details'!$A$18:$L$18, 0),FALSE), 'E2 Allocators'!$B$15:$W$358, MATCH('O5 Details by Class &amp; Accounts'!BC$18, 'E2 Allocators'!$B$15:$W$15, 0),FALSE)*$E102)</f>
        <v>0</v>
      </c>
      <c r="BD102" s="1322">
        <f>IF(ISERROR(VLOOKUP(VLOOKUP($A102, 'E4 TB Allocation Details'!$A$18:$L$214, MATCH("Misc ID", 'E4 TB Allocation Details'!$A$18:$L$18, 0),FALSE), 'E2 Allocators'!$B$15:$W$358, MATCH('O5 Details by Class &amp; Accounts'!BD$18, 'E2 Allocators'!$B$15:$W$15, 0),FALSE)*$E102), 0, VLOOKUP(VLOOKUP($A102, 'E4 TB Allocation Details'!$A$18:$L$214, MATCH("Misc ID", 'E4 TB Allocation Details'!$A$18:$L$18, 0),FALSE), 'E2 Allocators'!$B$15:$W$358, MATCH('O5 Details by Class &amp; Accounts'!BD$18, 'E2 Allocators'!$B$15:$W$15, 0),FALSE)*$E102)</f>
        <v>0</v>
      </c>
      <c r="BE102" s="1322">
        <f>IF(ISERROR(VLOOKUP(VLOOKUP($A102, 'E4 TB Allocation Details'!$A$18:$L$214, MATCH("Misc ID", 'E4 TB Allocation Details'!$A$18:$L$18, 0),FALSE), 'E2 Allocators'!$B$15:$W$358, MATCH('O5 Details by Class &amp; Accounts'!BE$18, 'E2 Allocators'!$B$15:$W$15, 0),FALSE)*$E102), 0, VLOOKUP(VLOOKUP($A102, 'E4 TB Allocation Details'!$A$18:$L$214, MATCH("Misc ID", 'E4 TB Allocation Details'!$A$18:$L$18, 0),FALSE), 'E2 Allocators'!$B$15:$W$358, MATCH('O5 Details by Class &amp; Accounts'!BE$18, 'E2 Allocators'!$B$15:$W$15, 0),FALSE)*$E102)</f>
        <v>0</v>
      </c>
      <c r="BF102" s="1322">
        <f>IF(ISERROR(VLOOKUP(VLOOKUP($A102, 'E4 TB Allocation Details'!$A$18:$L$214, MATCH("Misc ID", 'E4 TB Allocation Details'!$A$18:$L$18, 0),FALSE), 'E2 Allocators'!$B$15:$W$358, MATCH('O5 Details by Class &amp; Accounts'!BF$18, 'E2 Allocators'!$B$15:$W$15, 0),FALSE)*$E102), 0, VLOOKUP(VLOOKUP($A102, 'E4 TB Allocation Details'!$A$18:$L$214, MATCH("Misc ID", 'E4 TB Allocation Details'!$A$18:$L$18, 0),FALSE), 'E2 Allocators'!$B$15:$W$358, MATCH('O5 Details by Class &amp; Accounts'!BF$18, 'E2 Allocators'!$B$15:$W$15, 0),FALSE)*$E102)</f>
        <v>0</v>
      </c>
      <c r="BG102" s="1322">
        <f>IF(ISERROR(VLOOKUP(VLOOKUP($A102, 'E4 TB Allocation Details'!$A$18:$L$214, MATCH("Misc ID", 'E4 TB Allocation Details'!$A$18:$L$18, 0),FALSE), 'E2 Allocators'!$B$15:$W$358, MATCH('O5 Details by Class &amp; Accounts'!BG$18, 'E2 Allocators'!$B$15:$W$15, 0),FALSE)*$E102), 0, VLOOKUP(VLOOKUP($A102, 'E4 TB Allocation Details'!$A$18:$L$214, MATCH("Misc ID", 'E4 TB Allocation Details'!$A$18:$L$18, 0),FALSE), 'E2 Allocators'!$B$15:$W$358, MATCH('O5 Details by Class &amp; Accounts'!BG$18, 'E2 Allocators'!$B$15:$W$15, 0),FALSE)*$E102)</f>
        <v>0</v>
      </c>
      <c r="BH102" s="1322">
        <f>IF(ISERROR(VLOOKUP(VLOOKUP($A102, 'E4 TB Allocation Details'!$A$18:$L$214, MATCH("Misc ID", 'E4 TB Allocation Details'!$A$18:$L$18, 0),FALSE), 'E2 Allocators'!$B$15:$W$358, MATCH('O5 Details by Class &amp; Accounts'!BH$18, 'E2 Allocators'!$B$15:$W$15, 0),FALSE)*$E102), 0, VLOOKUP(VLOOKUP($A102, 'E4 TB Allocation Details'!$A$18:$L$214, MATCH("Misc ID", 'E4 TB Allocation Details'!$A$18:$L$18, 0),FALSE), 'E2 Allocators'!$B$15:$W$358, MATCH('O5 Details by Class &amp; Accounts'!BH$18, 'E2 Allocators'!$B$15:$W$15, 0),FALSE)*$E102)</f>
        <v>0</v>
      </c>
      <c r="BI102" s="1322">
        <f>IF(ISERROR(VLOOKUP(VLOOKUP($A102, 'E4 TB Allocation Details'!$A$18:$L$214, MATCH("Misc ID", 'E4 TB Allocation Details'!$A$18:$L$18, 0),FALSE), 'E2 Allocators'!$B$15:$W$358, MATCH('O5 Details by Class &amp; Accounts'!BI$18, 'E2 Allocators'!$B$15:$W$15, 0),FALSE)*$E102), 0, VLOOKUP(VLOOKUP($A102, 'E4 TB Allocation Details'!$A$18:$L$214, MATCH("Misc ID", 'E4 TB Allocation Details'!$A$18:$L$18, 0),FALSE), 'E2 Allocators'!$B$15:$W$358, MATCH('O5 Details by Class &amp; Accounts'!BI$18, 'E2 Allocators'!$B$15:$W$15, 0),FALSE)*$E102)</f>
        <v>0</v>
      </c>
      <c r="BJ102" s="1322">
        <f>IF(ISERROR(VLOOKUP(VLOOKUP($A102, 'E4 TB Allocation Details'!$A$18:$L$214, MATCH("Misc ID", 'E4 TB Allocation Details'!$A$18:$L$18, 0),FALSE), 'E2 Allocators'!$B$15:$W$358, MATCH('O5 Details by Class &amp; Accounts'!BJ$18, 'E2 Allocators'!$B$15:$W$15, 0),FALSE)*$E102), 0, VLOOKUP(VLOOKUP($A102, 'E4 TB Allocation Details'!$A$18:$L$214, MATCH("Misc ID", 'E4 TB Allocation Details'!$A$18:$L$18, 0),FALSE), 'E2 Allocators'!$B$15:$W$358, MATCH('O5 Details by Class &amp; Accounts'!BJ$18, 'E2 Allocators'!$B$15:$W$15, 0),FALSE)*$E102)</f>
        <v>0</v>
      </c>
      <c r="BK102" s="1322">
        <f>IF(ISERROR(VLOOKUP(VLOOKUP($A102, 'E4 TB Allocation Details'!$A$18:$L$214, MATCH("Misc ID", 'E4 TB Allocation Details'!$A$18:$L$18, 0),FALSE), 'E2 Allocators'!$B$15:$W$358, MATCH('O5 Details by Class &amp; Accounts'!BK$18, 'E2 Allocators'!$B$15:$W$15, 0),FALSE)*$E102), 0, VLOOKUP(VLOOKUP($A102, 'E4 TB Allocation Details'!$A$18:$L$214, MATCH("Misc ID", 'E4 TB Allocation Details'!$A$18:$L$18, 0),FALSE), 'E2 Allocators'!$B$15:$W$358, MATCH('O5 Details by Class &amp; Accounts'!BK$18, 'E2 Allocators'!$B$15:$W$15, 0),FALSE)*$E102)</f>
        <v>0</v>
      </c>
      <c r="BL102" s="1322">
        <f>IF(ISERROR(VLOOKUP(VLOOKUP($A102, 'E4 TB Allocation Details'!$A$18:$L$214, MATCH("Misc ID", 'E4 TB Allocation Details'!$A$18:$L$18, 0),FALSE), 'E2 Allocators'!$B$15:$W$358, MATCH('O5 Details by Class &amp; Accounts'!BL$18, 'E2 Allocators'!$B$15:$W$15, 0),FALSE)*$E102), 0, VLOOKUP(VLOOKUP($A102, 'E4 TB Allocation Details'!$A$18:$L$214, MATCH("Misc ID", 'E4 TB Allocation Details'!$A$18:$L$18, 0),FALSE), 'E2 Allocators'!$B$15:$W$358, MATCH('O5 Details by Class &amp; Accounts'!BL$18, 'E2 Allocators'!$B$15:$W$15, 0),FALSE)*$E102)</f>
        <v>0</v>
      </c>
      <c r="BM102" s="1322">
        <f>IF(ISERROR(VLOOKUP(VLOOKUP($A102, 'E4 TB Allocation Details'!$A$18:$L$214, MATCH("Misc ID", 'E4 TB Allocation Details'!$A$18:$L$18, 0),FALSE), 'E2 Allocators'!$B$15:$W$358, MATCH('O5 Details by Class &amp; Accounts'!BM$18, 'E2 Allocators'!$B$15:$W$15, 0),FALSE)*$E102), 0, VLOOKUP(VLOOKUP($A102, 'E4 TB Allocation Details'!$A$18:$L$214, MATCH("Misc ID", 'E4 TB Allocation Details'!$A$18:$L$18, 0),FALSE), 'E2 Allocators'!$B$15:$W$358, MATCH('O5 Details by Class &amp; Accounts'!BM$18, 'E2 Allocators'!$B$15:$W$15, 0),FALSE)*$E102)</f>
        <v>0</v>
      </c>
      <c r="BN102" s="1322">
        <f>IF(ISERROR(VLOOKUP(VLOOKUP($A102, 'E4 TB Allocation Details'!$A$18:$L$214, MATCH("Misc ID", 'E4 TB Allocation Details'!$A$18:$L$18, 0),FALSE), 'E2 Allocators'!$B$15:$W$358, MATCH('O5 Details by Class &amp; Accounts'!BN$18, 'E2 Allocators'!$B$15:$W$15, 0),FALSE)*$E102), 0, VLOOKUP(VLOOKUP($A102, 'E4 TB Allocation Details'!$A$18:$L$214, MATCH("Misc ID", 'E4 TB Allocation Details'!$A$18:$L$18, 0),FALSE), 'E2 Allocators'!$B$15:$W$358, MATCH('O5 Details by Class &amp; Accounts'!BN$18, 'E2 Allocators'!$B$15:$W$15, 0),FALSE)*$E102)</f>
        <v>0</v>
      </c>
      <c r="BO102" s="1322">
        <f>IF(ISERROR(VLOOKUP(VLOOKUP($A102, 'E4 TB Allocation Details'!$A$18:$L$214, MATCH("Misc ID", 'E4 TB Allocation Details'!$A$18:$L$18, 0),FALSE), 'E2 Allocators'!$B$15:$W$358, MATCH('O5 Details by Class &amp; Accounts'!BO$18, 'E2 Allocators'!$B$15:$W$15, 0),FALSE)*$E102), 0, VLOOKUP(VLOOKUP($A102, 'E4 TB Allocation Details'!$A$18:$L$214, MATCH("Misc ID", 'E4 TB Allocation Details'!$A$18:$L$18, 0),FALSE), 'E2 Allocators'!$B$15:$W$358, MATCH('O5 Details by Class &amp; Accounts'!BO$18, 'E2 Allocators'!$B$15:$W$15, 0),FALSE)*$E102)</f>
        <v>0</v>
      </c>
      <c r="BP102" s="1322">
        <f>IF(ISERROR(VLOOKUP(VLOOKUP($A102, 'E4 TB Allocation Details'!$A$18:$L$214, MATCH("Misc ID", 'E4 TB Allocation Details'!$A$18:$L$18, 0),FALSE), 'E2 Allocators'!$B$15:$W$358, MATCH('O5 Details by Class &amp; Accounts'!BP$18, 'E2 Allocators'!$B$15:$W$15, 0),FALSE)*$E102), 0, VLOOKUP(VLOOKUP($A102, 'E4 TB Allocation Details'!$A$18:$L$214, MATCH("Misc ID", 'E4 TB Allocation Details'!$A$18:$L$18, 0),FALSE), 'E2 Allocators'!$B$15:$W$358, MATCH('O5 Details by Class &amp; Accounts'!BP$18, 'E2 Allocators'!$B$15:$W$15, 0),FALSE)*$E102)</f>
        <v>0</v>
      </c>
      <c r="BQ102" s="1322">
        <f>IF(ISERROR(VLOOKUP(VLOOKUP($A102, 'E4 TB Allocation Details'!$A$18:$L$214, MATCH("Misc ID", 'E4 TB Allocation Details'!$A$18:$L$18, 0),FALSE), 'E2 Allocators'!$B$15:$W$358, MATCH('O5 Details by Class &amp; Accounts'!BQ$18, 'E2 Allocators'!$B$15:$W$15, 0),FALSE)*$E102), 0, VLOOKUP(VLOOKUP($A102, 'E4 TB Allocation Details'!$A$18:$L$214, MATCH("Misc ID", 'E4 TB Allocation Details'!$A$18:$L$18, 0),FALSE), 'E2 Allocators'!$B$15:$W$358, MATCH('O5 Details by Class &amp; Accounts'!BQ$18, 'E2 Allocators'!$B$15:$W$15, 0),FALSE)*$E102)</f>
        <v>0</v>
      </c>
      <c r="BR102" s="1322">
        <f>IF(ISERROR(VLOOKUP(VLOOKUP($A102, 'E4 TB Allocation Details'!$A$18:$L$214, MATCH("Misc ID", 'E4 TB Allocation Details'!$A$18:$L$18, 0),FALSE), 'E2 Allocators'!$B$15:$W$358, MATCH('O5 Details by Class &amp; Accounts'!BR$18, 'E2 Allocators'!$B$15:$W$15, 0),FALSE)*$E102), 0, VLOOKUP(VLOOKUP($A102, 'E4 TB Allocation Details'!$A$18:$L$214, MATCH("Misc ID", 'E4 TB Allocation Details'!$A$18:$L$18, 0),FALSE), 'E2 Allocators'!$B$15:$W$358, MATCH('O5 Details by Class &amp; Accounts'!BR$18, 'E2 Allocators'!$B$15:$W$15, 0),FALSE)*$E102)</f>
        <v>0</v>
      </c>
      <c r="BS102" s="1322">
        <f t="shared" si="23"/>
        <v>0</v>
      </c>
      <c r="BT102" s="1322">
        <f>IF(ISERROR(VLOOKUP(VLOOKUP($A102, 'E4 TB Allocation Details'!$A$18:$L$214, MATCH("A &amp; G ID", 'E4 TB Allocation Details'!$A$18:$L$18, 0),FALSE), 'E2 Allocators'!$B$15:$W$358, MATCH('O5 Details by Class &amp; Accounts'!BT$18, 'E2 Allocators'!$B$15:$W$15, 0),FALSE)*$E102), 0, VLOOKUP(VLOOKUP($A102, 'E4 TB Allocation Details'!$A$18:$L$214, MATCH("A &amp; G ID", 'E4 TB Allocation Details'!$A$18:$L$18, 0),FALSE), 'E2 Allocators'!$B$15:$W$358, MATCH('O5 Details by Class &amp; Accounts'!BT$18, 'E2 Allocators'!$B$15:$W$15, 0),FALSE)*$E102)</f>
        <v>0</v>
      </c>
      <c r="BU102" s="1322">
        <f>IF(ISERROR(VLOOKUP(VLOOKUP($A102, 'E4 TB Allocation Details'!$A$18:$L$214, MATCH("A &amp; G ID", 'E4 TB Allocation Details'!$A$18:$L$18, 0),FALSE), 'E2 Allocators'!$B$15:$W$358, MATCH('O5 Details by Class &amp; Accounts'!BU$18, 'E2 Allocators'!$B$15:$W$15, 0),FALSE)*$E102), 0, VLOOKUP(VLOOKUP($A102, 'E4 TB Allocation Details'!$A$18:$L$214, MATCH("A &amp; G ID", 'E4 TB Allocation Details'!$A$18:$L$18, 0),FALSE), 'E2 Allocators'!$B$15:$W$358, MATCH('O5 Details by Class &amp; Accounts'!BU$18, 'E2 Allocators'!$B$15:$W$15, 0),FALSE)*$E102)</f>
        <v>0</v>
      </c>
      <c r="BV102" s="1322">
        <f>IF(ISERROR(VLOOKUP(VLOOKUP($A102, 'E4 TB Allocation Details'!$A$18:$L$214, MATCH("A &amp; G ID", 'E4 TB Allocation Details'!$A$18:$L$18, 0),FALSE), 'E2 Allocators'!$B$15:$W$358, MATCH('O5 Details by Class &amp; Accounts'!BV$18, 'E2 Allocators'!$B$15:$W$15, 0),FALSE)*$E102), 0, VLOOKUP(VLOOKUP($A102, 'E4 TB Allocation Details'!$A$18:$L$214, MATCH("A &amp; G ID", 'E4 TB Allocation Details'!$A$18:$L$18, 0),FALSE), 'E2 Allocators'!$B$15:$W$358, MATCH('O5 Details by Class &amp; Accounts'!BV$18, 'E2 Allocators'!$B$15:$W$15, 0),FALSE)*$E102)</f>
        <v>0</v>
      </c>
      <c r="BW102" s="1322">
        <f>IF(ISERROR(VLOOKUP(VLOOKUP($A102, 'E4 TB Allocation Details'!$A$18:$L$214, MATCH("A &amp; G ID", 'E4 TB Allocation Details'!$A$18:$L$18, 0),FALSE), 'E2 Allocators'!$B$15:$W$358, MATCH('O5 Details by Class &amp; Accounts'!BW$18, 'E2 Allocators'!$B$15:$W$15, 0),FALSE)*$E102), 0, VLOOKUP(VLOOKUP($A102, 'E4 TB Allocation Details'!$A$18:$L$214, MATCH("A &amp; G ID", 'E4 TB Allocation Details'!$A$18:$L$18, 0),FALSE), 'E2 Allocators'!$B$15:$W$358, MATCH('O5 Details by Class &amp; Accounts'!BW$18, 'E2 Allocators'!$B$15:$W$15, 0),FALSE)*$E102)</f>
        <v>0</v>
      </c>
      <c r="BX102" s="1322">
        <f>IF(ISERROR(VLOOKUP(VLOOKUP($A102, 'E4 TB Allocation Details'!$A$18:$L$214, MATCH("A &amp; G ID", 'E4 TB Allocation Details'!$A$18:$L$18, 0),FALSE), 'E2 Allocators'!$B$15:$W$358, MATCH('O5 Details by Class &amp; Accounts'!BX$18, 'E2 Allocators'!$B$15:$W$15, 0),FALSE)*$E102), 0, VLOOKUP(VLOOKUP($A102, 'E4 TB Allocation Details'!$A$18:$L$214, MATCH("A &amp; G ID", 'E4 TB Allocation Details'!$A$18:$L$18, 0),FALSE), 'E2 Allocators'!$B$15:$W$358, MATCH('O5 Details by Class &amp; Accounts'!BX$18, 'E2 Allocators'!$B$15:$W$15, 0),FALSE)*$E102)</f>
        <v>0</v>
      </c>
      <c r="BY102" s="1322">
        <f>IF(ISERROR(VLOOKUP(VLOOKUP($A102, 'E4 TB Allocation Details'!$A$18:$L$214, MATCH("A &amp; G ID", 'E4 TB Allocation Details'!$A$18:$L$18, 0),FALSE), 'E2 Allocators'!$B$15:$W$358, MATCH('O5 Details by Class &amp; Accounts'!BY$18, 'E2 Allocators'!$B$15:$W$15, 0),FALSE)*$E102), 0, VLOOKUP(VLOOKUP($A102, 'E4 TB Allocation Details'!$A$18:$L$214, MATCH("A &amp; G ID", 'E4 TB Allocation Details'!$A$18:$L$18, 0),FALSE), 'E2 Allocators'!$B$15:$W$358, MATCH('O5 Details by Class &amp; Accounts'!BY$18, 'E2 Allocators'!$B$15:$W$15, 0),FALSE)*$E102)</f>
        <v>0</v>
      </c>
      <c r="BZ102" s="1322">
        <f>IF(ISERROR(VLOOKUP(VLOOKUP($A102, 'E4 TB Allocation Details'!$A$18:$L$214, MATCH("A &amp; G ID", 'E4 TB Allocation Details'!$A$18:$L$18, 0),FALSE), 'E2 Allocators'!$B$15:$W$358, MATCH('O5 Details by Class &amp; Accounts'!BZ$18, 'E2 Allocators'!$B$15:$W$15, 0),FALSE)*$E102), 0, VLOOKUP(VLOOKUP($A102, 'E4 TB Allocation Details'!$A$18:$L$214, MATCH("A &amp; G ID", 'E4 TB Allocation Details'!$A$18:$L$18, 0),FALSE), 'E2 Allocators'!$B$15:$W$358, MATCH('O5 Details by Class &amp; Accounts'!BZ$18, 'E2 Allocators'!$B$15:$W$15, 0),FALSE)*$E102)</f>
        <v>0</v>
      </c>
      <c r="CA102" s="1322">
        <f>IF(ISERROR(VLOOKUP(VLOOKUP($A102, 'E4 TB Allocation Details'!$A$18:$L$214, MATCH("A &amp; G ID", 'E4 TB Allocation Details'!$A$18:$L$18, 0),FALSE), 'E2 Allocators'!$B$15:$W$358, MATCH('O5 Details by Class &amp; Accounts'!CA$18, 'E2 Allocators'!$B$15:$W$15, 0),FALSE)*$E102), 0, VLOOKUP(VLOOKUP($A102, 'E4 TB Allocation Details'!$A$18:$L$214, MATCH("A &amp; G ID", 'E4 TB Allocation Details'!$A$18:$L$18, 0),FALSE), 'E2 Allocators'!$B$15:$W$358, MATCH('O5 Details by Class &amp; Accounts'!CA$18, 'E2 Allocators'!$B$15:$W$15, 0),FALSE)*$E102)</f>
        <v>0</v>
      </c>
      <c r="CB102" s="1322">
        <f>IF(ISERROR(VLOOKUP(VLOOKUP($A102, 'E4 TB Allocation Details'!$A$18:$L$214, MATCH("A &amp; G ID", 'E4 TB Allocation Details'!$A$18:$L$18, 0),FALSE), 'E2 Allocators'!$B$15:$W$358, MATCH('O5 Details by Class &amp; Accounts'!CB$18, 'E2 Allocators'!$B$15:$W$15, 0),FALSE)*$E102), 0, VLOOKUP(VLOOKUP($A102, 'E4 TB Allocation Details'!$A$18:$L$214, MATCH("A &amp; G ID", 'E4 TB Allocation Details'!$A$18:$L$18, 0),FALSE), 'E2 Allocators'!$B$15:$W$358, MATCH('O5 Details by Class &amp; Accounts'!CB$18, 'E2 Allocators'!$B$15:$W$15, 0),FALSE)*$E102)</f>
        <v>0</v>
      </c>
      <c r="CC102" s="1322">
        <f>IF(ISERROR(VLOOKUP(VLOOKUP($A102, 'E4 TB Allocation Details'!$A$18:$L$214, MATCH("A &amp; G ID", 'E4 TB Allocation Details'!$A$18:$L$18, 0),FALSE), 'E2 Allocators'!$B$15:$W$358, MATCH('O5 Details by Class &amp; Accounts'!CC$18, 'E2 Allocators'!$B$15:$W$15, 0),FALSE)*$E102), 0, VLOOKUP(VLOOKUP($A102, 'E4 TB Allocation Details'!$A$18:$L$214, MATCH("A &amp; G ID", 'E4 TB Allocation Details'!$A$18:$L$18, 0),FALSE), 'E2 Allocators'!$B$15:$W$358, MATCH('O5 Details by Class &amp; Accounts'!CC$18, 'E2 Allocators'!$B$15:$W$15, 0),FALSE)*$E102)</f>
        <v>0</v>
      </c>
      <c r="CD102" s="1322">
        <f>IF(ISERROR(VLOOKUP(VLOOKUP($A102, 'E4 TB Allocation Details'!$A$18:$L$214, MATCH("A &amp; G ID", 'E4 TB Allocation Details'!$A$18:$L$18, 0),FALSE), 'E2 Allocators'!$B$15:$W$358, MATCH('O5 Details by Class &amp; Accounts'!CD$18, 'E2 Allocators'!$B$15:$W$15, 0),FALSE)*$E102), 0, VLOOKUP(VLOOKUP($A102, 'E4 TB Allocation Details'!$A$18:$L$214, MATCH("A &amp; G ID", 'E4 TB Allocation Details'!$A$18:$L$18, 0),FALSE), 'E2 Allocators'!$B$15:$W$358, MATCH('O5 Details by Class &amp; Accounts'!CD$18, 'E2 Allocators'!$B$15:$W$15, 0),FALSE)*$E102)</f>
        <v>0</v>
      </c>
      <c r="CE102" s="1322">
        <f>IF(ISERROR(VLOOKUP(VLOOKUP($A102, 'E4 TB Allocation Details'!$A$18:$L$214, MATCH("A &amp; G ID", 'E4 TB Allocation Details'!$A$18:$L$18, 0),FALSE), 'E2 Allocators'!$B$15:$W$358, MATCH('O5 Details by Class &amp; Accounts'!CE$18, 'E2 Allocators'!$B$15:$W$15, 0),FALSE)*$E102), 0, VLOOKUP(VLOOKUP($A102, 'E4 TB Allocation Details'!$A$18:$L$214, MATCH("A &amp; G ID", 'E4 TB Allocation Details'!$A$18:$L$18, 0),FALSE), 'E2 Allocators'!$B$15:$W$358, MATCH('O5 Details by Class &amp; Accounts'!CE$18, 'E2 Allocators'!$B$15:$W$15, 0),FALSE)*$E102)</f>
        <v>0</v>
      </c>
      <c r="CF102" s="1322">
        <f>IF(ISERROR(VLOOKUP(VLOOKUP($A102, 'E4 TB Allocation Details'!$A$18:$L$214, MATCH("A &amp; G ID", 'E4 TB Allocation Details'!$A$18:$L$18, 0),FALSE), 'E2 Allocators'!$B$15:$W$358, MATCH('O5 Details by Class &amp; Accounts'!CF$18, 'E2 Allocators'!$B$15:$W$15, 0),FALSE)*$E102), 0, VLOOKUP(VLOOKUP($A102, 'E4 TB Allocation Details'!$A$18:$L$214, MATCH("A &amp; G ID", 'E4 TB Allocation Details'!$A$18:$L$18, 0),FALSE), 'E2 Allocators'!$B$15:$W$358, MATCH('O5 Details by Class &amp; Accounts'!CF$18, 'E2 Allocators'!$B$15:$W$15, 0),FALSE)*$E102)</f>
        <v>0</v>
      </c>
      <c r="CG102" s="1322">
        <f>IF(ISERROR(VLOOKUP(VLOOKUP($A102, 'E4 TB Allocation Details'!$A$18:$L$214, MATCH("A &amp; G ID", 'E4 TB Allocation Details'!$A$18:$L$18, 0),FALSE), 'E2 Allocators'!$B$15:$W$358, MATCH('O5 Details by Class &amp; Accounts'!CG$18, 'E2 Allocators'!$B$15:$W$15, 0),FALSE)*$E102), 0, VLOOKUP(VLOOKUP($A102, 'E4 TB Allocation Details'!$A$18:$L$214, MATCH("A &amp; G ID", 'E4 TB Allocation Details'!$A$18:$L$18, 0),FALSE), 'E2 Allocators'!$B$15:$W$358, MATCH('O5 Details by Class &amp; Accounts'!CG$18, 'E2 Allocators'!$B$15:$W$15, 0),FALSE)*$E102)</f>
        <v>0</v>
      </c>
      <c r="CH102" s="1322">
        <f>IF(ISERROR(VLOOKUP(VLOOKUP($A102, 'E4 TB Allocation Details'!$A$18:$L$214, MATCH("A &amp; G ID", 'E4 TB Allocation Details'!$A$18:$L$18, 0),FALSE), 'E2 Allocators'!$B$15:$W$358, MATCH('O5 Details by Class &amp; Accounts'!CH$18, 'E2 Allocators'!$B$15:$W$15, 0),FALSE)*$E102), 0, VLOOKUP(VLOOKUP($A102, 'E4 TB Allocation Details'!$A$18:$L$214, MATCH("A &amp; G ID", 'E4 TB Allocation Details'!$A$18:$L$18, 0),FALSE), 'E2 Allocators'!$B$15:$W$358, MATCH('O5 Details by Class &amp; Accounts'!CH$18, 'E2 Allocators'!$B$15:$W$15, 0),FALSE)*$E102)</f>
        <v>0</v>
      </c>
      <c r="CI102" s="1322">
        <f>IF(ISERROR(VLOOKUP(VLOOKUP($A102, 'E4 TB Allocation Details'!$A$18:$L$214, MATCH("A &amp; G ID", 'E4 TB Allocation Details'!$A$18:$L$18, 0),FALSE), 'E2 Allocators'!$B$15:$W$358, MATCH('O5 Details by Class &amp; Accounts'!CI$18, 'E2 Allocators'!$B$15:$W$15, 0),FALSE)*$E102), 0, VLOOKUP(VLOOKUP($A102, 'E4 TB Allocation Details'!$A$18:$L$214, MATCH("A &amp; G ID", 'E4 TB Allocation Details'!$A$18:$L$18, 0),FALSE), 'E2 Allocators'!$B$15:$W$358, MATCH('O5 Details by Class &amp; Accounts'!CI$18, 'E2 Allocators'!$B$15:$W$15, 0),FALSE)*$E102)</f>
        <v>0</v>
      </c>
      <c r="CJ102" s="1322">
        <f>IF(ISERROR(VLOOKUP(VLOOKUP($A102, 'E4 TB Allocation Details'!$A$18:$L$214, MATCH("A &amp; G ID", 'E4 TB Allocation Details'!$A$18:$L$18, 0),FALSE), 'E2 Allocators'!$B$15:$W$358, MATCH('O5 Details by Class &amp; Accounts'!CJ$18, 'E2 Allocators'!$B$15:$W$15, 0),FALSE)*$E102), 0, VLOOKUP(VLOOKUP($A102, 'E4 TB Allocation Details'!$A$18:$L$214, MATCH("A &amp; G ID", 'E4 TB Allocation Details'!$A$18:$L$18, 0),FALSE), 'E2 Allocators'!$B$15:$W$358, MATCH('O5 Details by Class &amp; Accounts'!CJ$18, 'E2 Allocators'!$B$15:$W$15, 0),FALSE)*$E102)</f>
        <v>0</v>
      </c>
      <c r="CK102" s="1322">
        <f>IF(ISERROR(VLOOKUP(VLOOKUP($A102, 'E4 TB Allocation Details'!$A$18:$L$214, MATCH("A &amp; G ID", 'E4 TB Allocation Details'!$A$18:$L$18, 0),FALSE), 'E2 Allocators'!$B$15:$W$358, MATCH('O5 Details by Class &amp; Accounts'!CK$18, 'E2 Allocators'!$B$15:$W$15, 0),FALSE)*$E102), 0, VLOOKUP(VLOOKUP($A102, 'E4 TB Allocation Details'!$A$18:$L$214, MATCH("A &amp; G ID", 'E4 TB Allocation Details'!$A$18:$L$18, 0),FALSE), 'E2 Allocators'!$B$15:$W$358, MATCH('O5 Details by Class &amp; Accounts'!CK$18, 'E2 Allocators'!$B$15:$W$15, 0),FALSE)*$E102)</f>
        <v>0</v>
      </c>
      <c r="CL102" s="1322">
        <f>IF(ISERROR(VLOOKUP(VLOOKUP($A102, 'E4 TB Allocation Details'!$A$18:$L$214, MATCH("A &amp; G ID", 'E4 TB Allocation Details'!$A$18:$L$18, 0),FALSE), 'E2 Allocators'!$B$15:$W$358, MATCH('O5 Details by Class &amp; Accounts'!CL$18, 'E2 Allocators'!$B$15:$W$15, 0),FALSE)*$E102), 0, VLOOKUP(VLOOKUP($A102, 'E4 TB Allocation Details'!$A$18:$L$214, MATCH("A &amp; G ID", 'E4 TB Allocation Details'!$A$18:$L$18, 0),FALSE), 'E2 Allocators'!$B$15:$W$358, MATCH('O5 Details by Class &amp; Accounts'!CL$18, 'E2 Allocators'!$B$15:$W$15, 0),FALSE)*$E102)</f>
        <v>0</v>
      </c>
      <c r="CM102" s="1322">
        <f>IF(ISERROR(VLOOKUP(VLOOKUP($A102, 'E4 TB Allocation Details'!$A$18:$L$214, MATCH("A &amp; G ID", 'E4 TB Allocation Details'!$A$18:$L$18, 0),FALSE), 'E2 Allocators'!$B$15:$W$358, MATCH('O5 Details by Class &amp; Accounts'!CM$18, 'E2 Allocators'!$B$15:$W$15, 0),FALSE)*$E102), 0, VLOOKUP(VLOOKUP($A102, 'E4 TB Allocation Details'!$A$18:$L$214, MATCH("A &amp; G ID", 'E4 TB Allocation Details'!$A$18:$L$18, 0),FALSE), 'E2 Allocators'!$B$15:$W$358, MATCH('O5 Details by Class &amp; Accounts'!CM$18, 'E2 Allocators'!$B$15:$W$15, 0),FALSE)*$E102)</f>
        <v>0</v>
      </c>
      <c r="CN102" s="1322">
        <f t="shared" si="24"/>
        <v>0</v>
      </c>
      <c r="CO102" s="1651">
        <f t="shared" si="25"/>
        <v>0</v>
      </c>
      <c r="CQ102" s="1899" t="inlineStr">
        <is>
          <t/>
        </is>
      </c>
    </row>
    <row r="103" spans="1:95" s="64" customFormat="1" ht="12.75" x14ac:dyDescent="0.2">
      <c r="A103" s="1093">
        <v>4320</v>
      </c>
      <c r="B103" s="1094" t="s">
        <v>1400</v>
      </c>
      <c r="C103" s="1648">
        <f>IF(ISERROR(VLOOKUP($A103,'I3 TB Data'!$A$19:$H$483,MATCH('O5 Details by Class &amp; Accounts'!$C$18, 'I3 TB Data'!$A$19:$H$19,0),0)), 0, VLOOKUP($A103,'I3 TB Data'!$A$19:$H$483,MATCH('O5 Details by Class &amp; Accounts'!$C$18,'I3 TB Data'!$A$19:$H$19,0),0))</f>
        <v>0</v>
      </c>
      <c r="D103" s="1322"/>
      <c r="E103" s="1648">
        <f t="shared" si="17"/>
        <v>0</v>
      </c>
      <c r="F103" s="1650">
        <f>IF(ISERROR(VLOOKUP($A103, 'E1 Categorization'!A33:E124, MATCH("Customer Component", 'E1 Categorization'!$A$33:$E$33,0), 0)), 0, IF(VLOOKUP($A103, 'E1 Categorization'!A33:E124, MATCH("Customer Component", 'E1 Categorization'!$A$33:$E$33,0), 0)=0, 'O5 Details by Class &amp; Accounts'!$E103, IF(AND(VLOOKUP($A103, 'E1 Categorization'!A33:E124, MATCH("Customer Component", 'E1 Categorization'!$A$33:$E$33,0), 0) &gt;0, VLOOKUP($A103, 'E1 Categorization'!A33:E124, MATCH("Customer Component", 'E1 Categorization'!$A$33:$E$33,0), 0)&lt;1), 'O5 Details by Class &amp; Accounts'!$E103*(1-VLOOKUP($A103, 'E1 Categorization'!A33:E124, MATCH("Customer Component", 'E1 Categorization'!$A$33:$E$33,0), 0)), 0)))</f>
        <v>0</v>
      </c>
      <c r="G103" s="1650">
        <f>IF(ISERROR(VLOOKUP($A103, 'E1 Categorization'!A33:E124, MATCH("Customer Component", 'E1 Categorization'!$A$33:$E$33,0), 0)),0, IF(VLOOKUP($A103, 'E1 Categorization'!A33:E124, MATCH("Customer Component", 'E1 Categorization'!$A$33:$E$33,0), 0)=0, 0, IF(AND(VLOOKUP($A103, 'E1 Categorization'!A33:E124, MATCH("Customer Component", 'E1 Categorization'!$A$33:$E$33,0), 0) &gt;0, VLOOKUP($A103, 'E1 Categorization'!A33:E124, MATCH("Customer Component", 'E1 Categorization'!$A$33:$E$33,0), 0)&lt;1), 'O5 Details by Class &amp; Accounts'!$E103*(VLOOKUP($A103, 'E1 Categorization'!A33:E124, MATCH("Customer Component", 'E1 Categorization'!$A$33:$E$33,0), 0)), 'O5 Details by Class &amp; Accounts'!$E103)))</f>
        <v>0</v>
      </c>
      <c r="H103" s="1322">
        <f t="shared" si="20"/>
        <v>0</v>
      </c>
      <c r="I103" s="1322">
        <f>IF(ISERROR(VLOOKUP(VLOOKUP($A103, 'E4 TB Allocation Details'!$A$18:$L$214, MATCH("Demand ID", 'E4 TB Allocation Details'!$A$18:$L$18, 0),FALSE), 'E2 Allocators'!$B$15:$W$358, MATCH('O5 Details by Class &amp; Accounts'!I$18, 'E2 Allocators'!$B$15:$W$15, 0),FALSE)*$F103), 0, VLOOKUP(VLOOKUP($A103, 'E4 TB Allocation Details'!$A$18:$L$214, MATCH("Demand ID", 'E4 TB Allocation Details'!$A$18:$L$18, 0),FALSE), 'E2 Allocators'!$B$15:$W$358, MATCH('O5 Details by Class &amp; Accounts'!I$18, 'E2 Allocators'!$B$15:$W$15, 0),FALSE)*$F103)</f>
        <v>0</v>
      </c>
      <c r="J103" s="1322">
        <f>IF(ISERROR(VLOOKUP(VLOOKUP($A103, 'E4 TB Allocation Details'!$A$18:$L$214, MATCH("Demand ID", 'E4 TB Allocation Details'!$A$18:$L$18, 0),FALSE), 'E2 Allocators'!$B$15:$W$358, MATCH('O5 Details by Class &amp; Accounts'!J$18, 'E2 Allocators'!$B$15:$W$15, 0),FALSE)*$F103), 0, VLOOKUP(VLOOKUP($A103, 'E4 TB Allocation Details'!$A$18:$L$214, MATCH("Demand ID", 'E4 TB Allocation Details'!$A$18:$L$18, 0),FALSE), 'E2 Allocators'!$B$15:$W$358, MATCH('O5 Details by Class &amp; Accounts'!J$18, 'E2 Allocators'!$B$15:$W$15, 0),FALSE)*$F103)</f>
        <v>0</v>
      </c>
      <c r="K103" s="1322">
        <f>IF(ISERROR(VLOOKUP(VLOOKUP($A103, 'E4 TB Allocation Details'!$A$18:$L$214, MATCH("Demand ID", 'E4 TB Allocation Details'!$A$18:$L$18, 0),FALSE), 'E2 Allocators'!$B$15:$W$358, MATCH('O5 Details by Class &amp; Accounts'!K$18, 'E2 Allocators'!$B$15:$W$15, 0),FALSE)*$F103), 0, VLOOKUP(VLOOKUP($A103, 'E4 TB Allocation Details'!$A$18:$L$214, MATCH("Demand ID", 'E4 TB Allocation Details'!$A$18:$L$18, 0),FALSE), 'E2 Allocators'!$B$15:$W$358, MATCH('O5 Details by Class &amp; Accounts'!K$18, 'E2 Allocators'!$B$15:$W$15, 0),FALSE)*$F103)</f>
        <v>0</v>
      </c>
      <c r="L103" s="1322">
        <f>IF(ISERROR(VLOOKUP(VLOOKUP($A103, 'E4 TB Allocation Details'!$A$18:$L$214, MATCH("Demand ID", 'E4 TB Allocation Details'!$A$18:$L$18, 0),FALSE), 'E2 Allocators'!$B$15:$W$358, MATCH('O5 Details by Class &amp; Accounts'!L$18, 'E2 Allocators'!$B$15:$W$15, 0),FALSE)*$F103), 0, VLOOKUP(VLOOKUP($A103, 'E4 TB Allocation Details'!$A$18:$L$214, MATCH("Demand ID", 'E4 TB Allocation Details'!$A$18:$L$18, 0),FALSE), 'E2 Allocators'!$B$15:$W$358, MATCH('O5 Details by Class &amp; Accounts'!L$18, 'E2 Allocators'!$B$15:$W$15, 0),FALSE)*$F103)</f>
        <v>0</v>
      </c>
      <c r="M103" s="1322">
        <f>IF(ISERROR(VLOOKUP(VLOOKUP($A103, 'E4 TB Allocation Details'!$A$18:$L$214, MATCH("Demand ID", 'E4 TB Allocation Details'!$A$18:$L$18, 0),FALSE), 'E2 Allocators'!$B$15:$W$358, MATCH('O5 Details by Class &amp; Accounts'!M$18, 'E2 Allocators'!$B$15:$W$15, 0),FALSE)*$F103), 0, VLOOKUP(VLOOKUP($A103, 'E4 TB Allocation Details'!$A$18:$L$214, MATCH("Demand ID", 'E4 TB Allocation Details'!$A$18:$L$18, 0),FALSE), 'E2 Allocators'!$B$15:$W$358, MATCH('O5 Details by Class &amp; Accounts'!M$18, 'E2 Allocators'!$B$15:$W$15, 0),FALSE)*$F103)</f>
        <v>0</v>
      </c>
      <c r="N103" s="1322">
        <f>IF(ISERROR(VLOOKUP(VLOOKUP($A103, 'E4 TB Allocation Details'!$A$18:$L$214, MATCH("Demand ID", 'E4 TB Allocation Details'!$A$18:$L$18, 0),FALSE), 'E2 Allocators'!$B$15:$W$358, MATCH('O5 Details by Class &amp; Accounts'!N$18, 'E2 Allocators'!$B$15:$W$15, 0),FALSE)*$F103), 0, VLOOKUP(VLOOKUP($A103, 'E4 TB Allocation Details'!$A$18:$L$214, MATCH("Demand ID", 'E4 TB Allocation Details'!$A$18:$L$18, 0),FALSE), 'E2 Allocators'!$B$15:$W$358, MATCH('O5 Details by Class &amp; Accounts'!N$18, 'E2 Allocators'!$B$15:$W$15, 0),FALSE)*$F103)</f>
        <v>0</v>
      </c>
      <c r="O103" s="1322">
        <f>IF(ISERROR(VLOOKUP(VLOOKUP($A103, 'E4 TB Allocation Details'!$A$18:$L$214, MATCH("Demand ID", 'E4 TB Allocation Details'!$A$18:$L$18, 0),FALSE), 'E2 Allocators'!$B$15:$W$358, MATCH('O5 Details by Class &amp; Accounts'!O$18, 'E2 Allocators'!$B$15:$W$15, 0),FALSE)*$F103), 0, VLOOKUP(VLOOKUP($A103, 'E4 TB Allocation Details'!$A$18:$L$214, MATCH("Demand ID", 'E4 TB Allocation Details'!$A$18:$L$18, 0),FALSE), 'E2 Allocators'!$B$15:$W$358, MATCH('O5 Details by Class &amp; Accounts'!O$18, 'E2 Allocators'!$B$15:$W$15, 0),FALSE)*$F103)</f>
        <v>0</v>
      </c>
      <c r="P103" s="1322">
        <f>IF(ISERROR(VLOOKUP(VLOOKUP($A103, 'E4 TB Allocation Details'!$A$18:$L$214, MATCH("Demand ID", 'E4 TB Allocation Details'!$A$18:$L$18, 0),FALSE), 'E2 Allocators'!$B$15:$W$358, MATCH('O5 Details by Class &amp; Accounts'!P$18, 'E2 Allocators'!$B$15:$W$15, 0),FALSE)*$F103), 0, VLOOKUP(VLOOKUP($A103, 'E4 TB Allocation Details'!$A$18:$L$214, MATCH("Demand ID", 'E4 TB Allocation Details'!$A$18:$L$18, 0),FALSE), 'E2 Allocators'!$B$15:$W$358, MATCH('O5 Details by Class &amp; Accounts'!P$18, 'E2 Allocators'!$B$15:$W$15, 0),FALSE)*$F103)</f>
        <v>0</v>
      </c>
      <c r="Q103" s="1322">
        <f>IF(ISERROR(VLOOKUP(VLOOKUP($A103, 'E4 TB Allocation Details'!$A$18:$L$214, MATCH("Demand ID", 'E4 TB Allocation Details'!$A$18:$L$18, 0),FALSE), 'E2 Allocators'!$B$15:$W$358, MATCH('O5 Details by Class &amp; Accounts'!Q$18, 'E2 Allocators'!$B$15:$W$15, 0),FALSE)*$F103), 0, VLOOKUP(VLOOKUP($A103, 'E4 TB Allocation Details'!$A$18:$L$214, MATCH("Demand ID", 'E4 TB Allocation Details'!$A$18:$L$18, 0),FALSE), 'E2 Allocators'!$B$15:$W$358, MATCH('O5 Details by Class &amp; Accounts'!Q$18, 'E2 Allocators'!$B$15:$W$15, 0),FALSE)*$F103)</f>
        <v>0</v>
      </c>
      <c r="R103" s="1322">
        <f>IF(ISERROR(VLOOKUP(VLOOKUP($A103, 'E4 TB Allocation Details'!$A$18:$L$214, MATCH("Demand ID", 'E4 TB Allocation Details'!$A$18:$L$18, 0),FALSE), 'E2 Allocators'!$B$15:$W$358, MATCH('O5 Details by Class &amp; Accounts'!R$18, 'E2 Allocators'!$B$15:$W$15, 0),FALSE)*$F103), 0, VLOOKUP(VLOOKUP($A103, 'E4 TB Allocation Details'!$A$18:$L$214, MATCH("Demand ID", 'E4 TB Allocation Details'!$A$18:$L$18, 0),FALSE), 'E2 Allocators'!$B$15:$W$358, MATCH('O5 Details by Class &amp; Accounts'!R$18, 'E2 Allocators'!$B$15:$W$15, 0),FALSE)*$F103)</f>
        <v>0</v>
      </c>
      <c r="S103" s="1322">
        <f>IF(ISERROR(VLOOKUP(VLOOKUP($A103, 'E4 TB Allocation Details'!$A$18:$L$214, MATCH("Demand ID", 'E4 TB Allocation Details'!$A$18:$L$18, 0),FALSE), 'E2 Allocators'!$B$15:$W$358, MATCH('O5 Details by Class &amp; Accounts'!S$18, 'E2 Allocators'!$B$15:$W$15, 0),FALSE)*$F103), 0, VLOOKUP(VLOOKUP($A103, 'E4 TB Allocation Details'!$A$18:$L$214, MATCH("Demand ID", 'E4 TB Allocation Details'!$A$18:$L$18, 0),FALSE), 'E2 Allocators'!$B$15:$W$358, MATCH('O5 Details by Class &amp; Accounts'!S$18, 'E2 Allocators'!$B$15:$W$15, 0),FALSE)*$F103)</f>
        <v>0</v>
      </c>
      <c r="T103" s="1322">
        <f>IF(ISERROR(VLOOKUP(VLOOKUP($A103, 'E4 TB Allocation Details'!$A$18:$L$214, MATCH("Demand ID", 'E4 TB Allocation Details'!$A$18:$L$18, 0),FALSE), 'E2 Allocators'!$B$15:$W$358, MATCH('O5 Details by Class &amp; Accounts'!T$18, 'E2 Allocators'!$B$15:$W$15, 0),FALSE)*$F103), 0, VLOOKUP(VLOOKUP($A103, 'E4 TB Allocation Details'!$A$18:$L$214, MATCH("Demand ID", 'E4 TB Allocation Details'!$A$18:$L$18, 0),FALSE), 'E2 Allocators'!$B$15:$W$358, MATCH('O5 Details by Class &amp; Accounts'!T$18, 'E2 Allocators'!$B$15:$W$15, 0),FALSE)*$F103)</f>
        <v>0</v>
      </c>
      <c r="U103" s="1322">
        <f>IF(ISERROR(VLOOKUP(VLOOKUP($A103, 'E4 TB Allocation Details'!$A$18:$L$214, MATCH("Demand ID", 'E4 TB Allocation Details'!$A$18:$L$18, 0),FALSE), 'E2 Allocators'!$B$15:$W$358, MATCH('O5 Details by Class &amp; Accounts'!U$18, 'E2 Allocators'!$B$15:$W$15, 0),FALSE)*$F103), 0, VLOOKUP(VLOOKUP($A103, 'E4 TB Allocation Details'!$A$18:$L$214, MATCH("Demand ID", 'E4 TB Allocation Details'!$A$18:$L$18, 0),FALSE), 'E2 Allocators'!$B$15:$W$358, MATCH('O5 Details by Class &amp; Accounts'!U$18, 'E2 Allocators'!$B$15:$W$15, 0),FALSE)*$F103)</f>
        <v>0</v>
      </c>
      <c r="V103" s="1322">
        <f>IF(ISERROR(VLOOKUP(VLOOKUP($A103, 'E4 TB Allocation Details'!$A$18:$L$214, MATCH("Demand ID", 'E4 TB Allocation Details'!$A$18:$L$18, 0),FALSE), 'E2 Allocators'!$B$15:$W$358, MATCH('O5 Details by Class &amp; Accounts'!V$18, 'E2 Allocators'!$B$15:$W$15, 0),FALSE)*$F103), 0, VLOOKUP(VLOOKUP($A103, 'E4 TB Allocation Details'!$A$18:$L$214, MATCH("Demand ID", 'E4 TB Allocation Details'!$A$18:$L$18, 0),FALSE), 'E2 Allocators'!$B$15:$W$358, MATCH('O5 Details by Class &amp; Accounts'!V$18, 'E2 Allocators'!$B$15:$W$15, 0),FALSE)*$F103)</f>
        <v>0</v>
      </c>
      <c r="W103" s="1322">
        <f>IF(ISERROR(VLOOKUP(VLOOKUP($A103, 'E4 TB Allocation Details'!$A$18:$L$214, MATCH("Demand ID", 'E4 TB Allocation Details'!$A$18:$L$18, 0),FALSE), 'E2 Allocators'!$B$15:$W$358, MATCH('O5 Details by Class &amp; Accounts'!W$18, 'E2 Allocators'!$B$15:$W$15, 0),FALSE)*$F103), 0, VLOOKUP(VLOOKUP($A103, 'E4 TB Allocation Details'!$A$18:$L$214, MATCH("Demand ID", 'E4 TB Allocation Details'!$A$18:$L$18, 0),FALSE), 'E2 Allocators'!$B$15:$W$358, MATCH('O5 Details by Class &amp; Accounts'!W$18, 'E2 Allocators'!$B$15:$W$15, 0),FALSE)*$F103)</f>
        <v>0</v>
      </c>
      <c r="X103" s="1322">
        <f>IF(ISERROR(VLOOKUP(VLOOKUP($A103, 'E4 TB Allocation Details'!$A$18:$L$214, MATCH("Demand ID", 'E4 TB Allocation Details'!$A$18:$L$18, 0),FALSE), 'E2 Allocators'!$B$15:$W$358, MATCH('O5 Details by Class &amp; Accounts'!X$18, 'E2 Allocators'!$B$15:$W$15, 0),FALSE)*$F103), 0, VLOOKUP(VLOOKUP($A103, 'E4 TB Allocation Details'!$A$18:$L$214, MATCH("Demand ID", 'E4 TB Allocation Details'!$A$18:$L$18, 0),FALSE), 'E2 Allocators'!$B$15:$W$358, MATCH('O5 Details by Class &amp; Accounts'!X$18, 'E2 Allocators'!$B$15:$W$15, 0),FALSE)*$F103)</f>
        <v>0</v>
      </c>
      <c r="Y103" s="1322">
        <f>IF(ISERROR(VLOOKUP(VLOOKUP($A103, 'E4 TB Allocation Details'!$A$18:$L$214, MATCH("Demand ID", 'E4 TB Allocation Details'!$A$18:$L$18, 0),FALSE), 'E2 Allocators'!$B$15:$W$358, MATCH('O5 Details by Class &amp; Accounts'!Y$18, 'E2 Allocators'!$B$15:$W$15, 0),FALSE)*$F103), 0, VLOOKUP(VLOOKUP($A103, 'E4 TB Allocation Details'!$A$18:$L$214, MATCH("Demand ID", 'E4 TB Allocation Details'!$A$18:$L$18, 0),FALSE), 'E2 Allocators'!$B$15:$W$358, MATCH('O5 Details by Class &amp; Accounts'!Y$18, 'E2 Allocators'!$B$15:$W$15, 0),FALSE)*$F103)</f>
        <v>0</v>
      </c>
      <c r="Z103" s="1322">
        <f>IF(ISERROR(VLOOKUP(VLOOKUP($A103, 'E4 TB Allocation Details'!$A$18:$L$214, MATCH("Demand ID", 'E4 TB Allocation Details'!$A$18:$L$18, 0),FALSE), 'E2 Allocators'!$B$15:$W$358, MATCH('O5 Details by Class &amp; Accounts'!Z$18, 'E2 Allocators'!$B$15:$W$15, 0),FALSE)*$F103), 0, VLOOKUP(VLOOKUP($A103, 'E4 TB Allocation Details'!$A$18:$L$214, MATCH("Demand ID", 'E4 TB Allocation Details'!$A$18:$L$18, 0),FALSE), 'E2 Allocators'!$B$15:$W$358, MATCH('O5 Details by Class &amp; Accounts'!Z$18, 'E2 Allocators'!$B$15:$W$15, 0),FALSE)*$F103)</f>
        <v>0</v>
      </c>
      <c r="AA103" s="1322">
        <f>IF(ISERROR(VLOOKUP(VLOOKUP($A103, 'E4 TB Allocation Details'!$A$18:$L$214, MATCH("Demand ID", 'E4 TB Allocation Details'!$A$18:$L$18, 0),FALSE), 'E2 Allocators'!$B$15:$W$358, MATCH('O5 Details by Class &amp; Accounts'!AA$18, 'E2 Allocators'!$B$15:$W$15, 0),FALSE)*$F103), 0, VLOOKUP(VLOOKUP($A103, 'E4 TB Allocation Details'!$A$18:$L$214, MATCH("Demand ID", 'E4 TB Allocation Details'!$A$18:$L$18, 0),FALSE), 'E2 Allocators'!$B$15:$W$358, MATCH('O5 Details by Class &amp; Accounts'!AA$18, 'E2 Allocators'!$B$15:$W$15, 0),FALSE)*$F103)</f>
        <v>0</v>
      </c>
      <c r="AB103" s="1322">
        <f>IF(ISERROR(VLOOKUP(VLOOKUP($A103, 'E4 TB Allocation Details'!$A$18:$L$214, MATCH("Demand ID", 'E4 TB Allocation Details'!$A$18:$L$18, 0),FALSE), 'E2 Allocators'!$B$15:$W$358, MATCH('O5 Details by Class &amp; Accounts'!AB$18, 'E2 Allocators'!$B$15:$W$15, 0),FALSE)*$F103), 0, VLOOKUP(VLOOKUP($A103, 'E4 TB Allocation Details'!$A$18:$L$214, MATCH("Demand ID", 'E4 TB Allocation Details'!$A$18:$L$18, 0),FALSE), 'E2 Allocators'!$B$15:$W$358, MATCH('O5 Details by Class &amp; Accounts'!AB$18, 'E2 Allocators'!$B$15:$W$15, 0),FALSE)*$F103)</f>
        <v>0</v>
      </c>
      <c r="AC103" s="1322">
        <f t="shared" si="21"/>
        <v>0</v>
      </c>
      <c r="AD103" s="1322">
        <f>IF(ISERROR(VLOOKUP(VLOOKUP($A103, 'E4 TB Allocation Details'!$A$18:$L$214, MATCH("Customer ID", 'E4 TB Allocation Details'!$A$18:$L$18, 0),FALSE), 'E2 Allocators'!$B$15:$W$358, MATCH('O5 Details by Class &amp; Accounts'!AD$18, 'E2 Allocators'!$B$15:$W$15, 0),FALSE)*$G103), 0, VLOOKUP(VLOOKUP($A103, 'E4 TB Allocation Details'!$A$18:$L$214, MATCH("Customer ID", 'E4 TB Allocation Details'!$A$18:$L$18, 0),FALSE), 'E2 Allocators'!$B$15:$W$358, MATCH('O5 Details by Class &amp; Accounts'!AD$18, 'E2 Allocators'!$B$15:$W$15, 0),FALSE)*$G103)</f>
        <v>0</v>
      </c>
      <c r="AE103" s="1322">
        <f>IF(ISERROR(VLOOKUP(VLOOKUP($A103, 'E4 TB Allocation Details'!$A$18:$L$214, MATCH("Customer ID", 'E4 TB Allocation Details'!$A$18:$L$18, 0),FALSE), 'E2 Allocators'!$B$15:$W$358, MATCH('O5 Details by Class &amp; Accounts'!AE$18, 'E2 Allocators'!$B$15:$W$15, 0),FALSE)*$G103), 0, VLOOKUP(VLOOKUP($A103, 'E4 TB Allocation Details'!$A$18:$L$214, MATCH("Customer ID", 'E4 TB Allocation Details'!$A$18:$L$18, 0),FALSE), 'E2 Allocators'!$B$15:$W$358, MATCH('O5 Details by Class &amp; Accounts'!AE$18, 'E2 Allocators'!$B$15:$W$15, 0),FALSE)*$G103)</f>
        <v>0</v>
      </c>
      <c r="AF103" s="1322">
        <f>IF(ISERROR(VLOOKUP(VLOOKUP($A103, 'E4 TB Allocation Details'!$A$18:$L$214, MATCH("Customer ID", 'E4 TB Allocation Details'!$A$18:$L$18, 0),FALSE), 'E2 Allocators'!$B$15:$W$358, MATCH('O5 Details by Class &amp; Accounts'!AF$18, 'E2 Allocators'!$B$15:$W$15, 0),FALSE)*$G103), 0, VLOOKUP(VLOOKUP($A103, 'E4 TB Allocation Details'!$A$18:$L$214, MATCH("Customer ID", 'E4 TB Allocation Details'!$A$18:$L$18, 0),FALSE), 'E2 Allocators'!$B$15:$W$358, MATCH('O5 Details by Class &amp; Accounts'!AF$18, 'E2 Allocators'!$B$15:$W$15, 0),FALSE)*$G103)</f>
        <v>0</v>
      </c>
      <c r="AG103" s="1322">
        <f>IF(ISERROR(VLOOKUP(VLOOKUP($A103, 'E4 TB Allocation Details'!$A$18:$L$214, MATCH("Customer ID", 'E4 TB Allocation Details'!$A$18:$L$18, 0),FALSE), 'E2 Allocators'!$B$15:$W$358, MATCH('O5 Details by Class &amp; Accounts'!AG$18, 'E2 Allocators'!$B$15:$W$15, 0),FALSE)*$G103), 0, VLOOKUP(VLOOKUP($A103, 'E4 TB Allocation Details'!$A$18:$L$214, MATCH("Customer ID", 'E4 TB Allocation Details'!$A$18:$L$18, 0),FALSE), 'E2 Allocators'!$B$15:$W$358, MATCH('O5 Details by Class &amp; Accounts'!AG$18, 'E2 Allocators'!$B$15:$W$15, 0),FALSE)*$G103)</f>
        <v>0</v>
      </c>
      <c r="AH103" s="1322">
        <f>IF(ISERROR(VLOOKUP(VLOOKUP($A103, 'E4 TB Allocation Details'!$A$18:$L$214, MATCH("Customer ID", 'E4 TB Allocation Details'!$A$18:$L$18, 0),FALSE), 'E2 Allocators'!$B$15:$W$358, MATCH('O5 Details by Class &amp; Accounts'!AH$18, 'E2 Allocators'!$B$15:$W$15, 0),FALSE)*$G103), 0, VLOOKUP(VLOOKUP($A103, 'E4 TB Allocation Details'!$A$18:$L$214, MATCH("Customer ID", 'E4 TB Allocation Details'!$A$18:$L$18, 0),FALSE), 'E2 Allocators'!$B$15:$W$358, MATCH('O5 Details by Class &amp; Accounts'!AH$18, 'E2 Allocators'!$B$15:$W$15, 0),FALSE)*$G103)</f>
        <v>0</v>
      </c>
      <c r="AI103" s="1322">
        <f>IF(ISERROR(VLOOKUP(VLOOKUP($A103, 'E4 TB Allocation Details'!$A$18:$L$214, MATCH("Customer ID", 'E4 TB Allocation Details'!$A$18:$L$18, 0),FALSE), 'E2 Allocators'!$B$15:$W$358, MATCH('O5 Details by Class &amp; Accounts'!AI$18, 'E2 Allocators'!$B$15:$W$15, 0),FALSE)*$G103), 0, VLOOKUP(VLOOKUP($A103, 'E4 TB Allocation Details'!$A$18:$L$214, MATCH("Customer ID", 'E4 TB Allocation Details'!$A$18:$L$18, 0),FALSE), 'E2 Allocators'!$B$15:$W$358, MATCH('O5 Details by Class &amp; Accounts'!AI$18, 'E2 Allocators'!$B$15:$W$15, 0),FALSE)*$G103)</f>
        <v>0</v>
      </c>
      <c r="AJ103" s="1322">
        <f>IF(ISERROR(VLOOKUP(VLOOKUP($A103, 'E4 TB Allocation Details'!$A$18:$L$214, MATCH("Customer ID", 'E4 TB Allocation Details'!$A$18:$L$18, 0),FALSE), 'E2 Allocators'!$B$15:$W$358, MATCH('O5 Details by Class &amp; Accounts'!AJ$18, 'E2 Allocators'!$B$15:$W$15, 0),FALSE)*$G103), 0, VLOOKUP(VLOOKUP($A103, 'E4 TB Allocation Details'!$A$18:$L$214, MATCH("Customer ID", 'E4 TB Allocation Details'!$A$18:$L$18, 0),FALSE), 'E2 Allocators'!$B$15:$W$358, MATCH('O5 Details by Class &amp; Accounts'!AJ$18, 'E2 Allocators'!$B$15:$W$15, 0),FALSE)*$G103)</f>
        <v>0</v>
      </c>
      <c r="AK103" s="1322">
        <f>IF(ISERROR(VLOOKUP(VLOOKUP($A103, 'E4 TB Allocation Details'!$A$18:$L$214, MATCH("Customer ID", 'E4 TB Allocation Details'!$A$18:$L$18, 0),FALSE), 'E2 Allocators'!$B$15:$W$358, MATCH('O5 Details by Class &amp; Accounts'!AK$18, 'E2 Allocators'!$B$15:$W$15, 0),FALSE)*$G103), 0, VLOOKUP(VLOOKUP($A103, 'E4 TB Allocation Details'!$A$18:$L$214, MATCH("Customer ID", 'E4 TB Allocation Details'!$A$18:$L$18, 0),FALSE), 'E2 Allocators'!$B$15:$W$358, MATCH('O5 Details by Class &amp; Accounts'!AK$18, 'E2 Allocators'!$B$15:$W$15, 0),FALSE)*$G103)</f>
        <v>0</v>
      </c>
      <c r="AL103" s="1322">
        <f>IF(ISERROR(VLOOKUP(VLOOKUP($A103, 'E4 TB Allocation Details'!$A$18:$L$214, MATCH("Customer ID", 'E4 TB Allocation Details'!$A$18:$L$18, 0),FALSE), 'E2 Allocators'!$B$15:$W$358, MATCH('O5 Details by Class &amp; Accounts'!AL$18, 'E2 Allocators'!$B$15:$W$15, 0),FALSE)*$G103), 0, VLOOKUP(VLOOKUP($A103, 'E4 TB Allocation Details'!$A$18:$L$214, MATCH("Customer ID", 'E4 TB Allocation Details'!$A$18:$L$18, 0),FALSE), 'E2 Allocators'!$B$15:$W$358, MATCH('O5 Details by Class &amp; Accounts'!AL$18, 'E2 Allocators'!$B$15:$W$15, 0),FALSE)*$G103)</f>
        <v>0</v>
      </c>
      <c r="AM103" s="1322">
        <f>IF(ISERROR(VLOOKUP(VLOOKUP($A103, 'E4 TB Allocation Details'!$A$18:$L$214, MATCH("Customer ID", 'E4 TB Allocation Details'!$A$18:$L$18, 0),FALSE), 'E2 Allocators'!$B$15:$W$358, MATCH('O5 Details by Class &amp; Accounts'!AM$18, 'E2 Allocators'!$B$15:$W$15, 0),FALSE)*$G103), 0, VLOOKUP(VLOOKUP($A103, 'E4 TB Allocation Details'!$A$18:$L$214, MATCH("Customer ID", 'E4 TB Allocation Details'!$A$18:$L$18, 0),FALSE), 'E2 Allocators'!$B$15:$W$358, MATCH('O5 Details by Class &amp; Accounts'!AM$18, 'E2 Allocators'!$B$15:$W$15, 0),FALSE)*$G103)</f>
        <v>0</v>
      </c>
      <c r="AN103" s="1322">
        <f>IF(ISERROR(VLOOKUP(VLOOKUP($A103, 'E4 TB Allocation Details'!$A$18:$L$214, MATCH("Customer ID", 'E4 TB Allocation Details'!$A$18:$L$18, 0),FALSE), 'E2 Allocators'!$B$15:$W$358, MATCH('O5 Details by Class &amp; Accounts'!AN$18, 'E2 Allocators'!$B$15:$W$15, 0),FALSE)*$G103), 0, VLOOKUP(VLOOKUP($A103, 'E4 TB Allocation Details'!$A$18:$L$214, MATCH("Customer ID", 'E4 TB Allocation Details'!$A$18:$L$18, 0),FALSE), 'E2 Allocators'!$B$15:$W$358, MATCH('O5 Details by Class &amp; Accounts'!AN$18, 'E2 Allocators'!$B$15:$W$15, 0),FALSE)*$G103)</f>
        <v>0</v>
      </c>
      <c r="AO103" s="1322">
        <f>IF(ISERROR(VLOOKUP(VLOOKUP($A103, 'E4 TB Allocation Details'!$A$18:$L$214, MATCH("Customer ID", 'E4 TB Allocation Details'!$A$18:$L$18, 0),FALSE), 'E2 Allocators'!$B$15:$W$358, MATCH('O5 Details by Class &amp; Accounts'!AO$18, 'E2 Allocators'!$B$15:$W$15, 0),FALSE)*$G103), 0, VLOOKUP(VLOOKUP($A103, 'E4 TB Allocation Details'!$A$18:$L$214, MATCH("Customer ID", 'E4 TB Allocation Details'!$A$18:$L$18, 0),FALSE), 'E2 Allocators'!$B$15:$W$358, MATCH('O5 Details by Class &amp; Accounts'!AO$18, 'E2 Allocators'!$B$15:$W$15, 0),FALSE)*$G103)</f>
        <v>0</v>
      </c>
      <c r="AP103" s="1322">
        <f>IF(ISERROR(VLOOKUP(VLOOKUP($A103, 'E4 TB Allocation Details'!$A$18:$L$214, MATCH("Customer ID", 'E4 TB Allocation Details'!$A$18:$L$18, 0),FALSE), 'E2 Allocators'!$B$15:$W$358, MATCH('O5 Details by Class &amp; Accounts'!AP$18, 'E2 Allocators'!$B$15:$W$15, 0),FALSE)*$G103), 0, VLOOKUP(VLOOKUP($A103, 'E4 TB Allocation Details'!$A$18:$L$214, MATCH("Customer ID", 'E4 TB Allocation Details'!$A$18:$L$18, 0),FALSE), 'E2 Allocators'!$B$15:$W$358, MATCH('O5 Details by Class &amp; Accounts'!AP$18, 'E2 Allocators'!$B$15:$W$15, 0),FALSE)*$G103)</f>
        <v>0</v>
      </c>
      <c r="AQ103" s="1322">
        <f>IF(ISERROR(VLOOKUP(VLOOKUP($A103, 'E4 TB Allocation Details'!$A$18:$L$214, MATCH("Customer ID", 'E4 TB Allocation Details'!$A$18:$L$18, 0),FALSE), 'E2 Allocators'!$B$15:$W$358, MATCH('O5 Details by Class &amp; Accounts'!AQ$18, 'E2 Allocators'!$B$15:$W$15, 0),FALSE)*$G103), 0, VLOOKUP(VLOOKUP($A103, 'E4 TB Allocation Details'!$A$18:$L$214, MATCH("Customer ID", 'E4 TB Allocation Details'!$A$18:$L$18, 0),FALSE), 'E2 Allocators'!$B$15:$W$358, MATCH('O5 Details by Class &amp; Accounts'!AQ$18, 'E2 Allocators'!$B$15:$W$15, 0),FALSE)*$G103)</f>
        <v>0</v>
      </c>
      <c r="AR103" s="1322">
        <f>IF(ISERROR(VLOOKUP(VLOOKUP($A103, 'E4 TB Allocation Details'!$A$18:$L$214, MATCH("Customer ID", 'E4 TB Allocation Details'!$A$18:$L$18, 0),FALSE), 'E2 Allocators'!$B$15:$W$358, MATCH('O5 Details by Class &amp; Accounts'!AR$18, 'E2 Allocators'!$B$15:$W$15, 0),FALSE)*$G103), 0, VLOOKUP(VLOOKUP($A103, 'E4 TB Allocation Details'!$A$18:$L$214, MATCH("Customer ID", 'E4 TB Allocation Details'!$A$18:$L$18, 0),FALSE), 'E2 Allocators'!$B$15:$W$358, MATCH('O5 Details by Class &amp; Accounts'!AR$18, 'E2 Allocators'!$B$15:$W$15, 0),FALSE)*$G103)</f>
        <v>0</v>
      </c>
      <c r="AS103" s="1322">
        <f>IF(ISERROR(VLOOKUP(VLOOKUP($A103, 'E4 TB Allocation Details'!$A$18:$L$214, MATCH("Customer ID", 'E4 TB Allocation Details'!$A$18:$L$18, 0),FALSE), 'E2 Allocators'!$B$15:$W$358, MATCH('O5 Details by Class &amp; Accounts'!AS$18, 'E2 Allocators'!$B$15:$W$15, 0),FALSE)*$G103), 0, VLOOKUP(VLOOKUP($A103, 'E4 TB Allocation Details'!$A$18:$L$214, MATCH("Customer ID", 'E4 TB Allocation Details'!$A$18:$L$18, 0),FALSE), 'E2 Allocators'!$B$15:$W$358, MATCH('O5 Details by Class &amp; Accounts'!AS$18, 'E2 Allocators'!$B$15:$W$15, 0),FALSE)*$G103)</f>
        <v>0</v>
      </c>
      <c r="AT103" s="1322">
        <f>IF(ISERROR(VLOOKUP(VLOOKUP($A103, 'E4 TB Allocation Details'!$A$18:$L$214, MATCH("Customer ID", 'E4 TB Allocation Details'!$A$18:$L$18, 0),FALSE), 'E2 Allocators'!$B$15:$W$358, MATCH('O5 Details by Class &amp; Accounts'!AT$18, 'E2 Allocators'!$B$15:$W$15, 0),FALSE)*$G103), 0, VLOOKUP(VLOOKUP($A103, 'E4 TB Allocation Details'!$A$18:$L$214, MATCH("Customer ID", 'E4 TB Allocation Details'!$A$18:$L$18, 0),FALSE), 'E2 Allocators'!$B$15:$W$358, MATCH('O5 Details by Class &amp; Accounts'!AT$18, 'E2 Allocators'!$B$15:$W$15, 0),FALSE)*$G103)</f>
        <v>0</v>
      </c>
      <c r="AU103" s="1322">
        <f>IF(ISERROR(VLOOKUP(VLOOKUP($A103, 'E4 TB Allocation Details'!$A$18:$L$214, MATCH("Customer ID", 'E4 TB Allocation Details'!$A$18:$L$18, 0),FALSE), 'E2 Allocators'!$B$15:$W$358, MATCH('O5 Details by Class &amp; Accounts'!AU$18, 'E2 Allocators'!$B$15:$W$15, 0),FALSE)*$G103), 0, VLOOKUP(VLOOKUP($A103, 'E4 TB Allocation Details'!$A$18:$L$214, MATCH("Customer ID", 'E4 TB Allocation Details'!$A$18:$L$18, 0),FALSE), 'E2 Allocators'!$B$15:$W$358, MATCH('O5 Details by Class &amp; Accounts'!AU$18, 'E2 Allocators'!$B$15:$W$15, 0),FALSE)*$G103)</f>
        <v>0</v>
      </c>
      <c r="AV103" s="1322">
        <f>IF(ISERROR(VLOOKUP(VLOOKUP($A103, 'E4 TB Allocation Details'!$A$18:$L$214, MATCH("Customer ID", 'E4 TB Allocation Details'!$A$18:$L$18, 0),FALSE), 'E2 Allocators'!$B$15:$W$358, MATCH('O5 Details by Class &amp; Accounts'!AV$18, 'E2 Allocators'!$B$15:$W$15, 0),FALSE)*$G103), 0, VLOOKUP(VLOOKUP($A103, 'E4 TB Allocation Details'!$A$18:$L$214, MATCH("Customer ID", 'E4 TB Allocation Details'!$A$18:$L$18, 0),FALSE), 'E2 Allocators'!$B$15:$W$358, MATCH('O5 Details by Class &amp; Accounts'!AV$18, 'E2 Allocators'!$B$15:$W$15, 0),FALSE)*$G103)</f>
        <v>0</v>
      </c>
      <c r="AW103" s="1322">
        <f>IF(ISERROR(VLOOKUP(VLOOKUP($A103, 'E4 TB Allocation Details'!$A$18:$L$214, MATCH("Customer ID", 'E4 TB Allocation Details'!$A$18:$L$18, 0),FALSE), 'E2 Allocators'!$B$15:$W$358, MATCH('O5 Details by Class &amp; Accounts'!AW$18, 'E2 Allocators'!$B$15:$W$15, 0),FALSE)*$G103), 0, VLOOKUP(VLOOKUP($A103, 'E4 TB Allocation Details'!$A$18:$L$214, MATCH("Customer ID", 'E4 TB Allocation Details'!$A$18:$L$18, 0),FALSE), 'E2 Allocators'!$B$15:$W$358, MATCH('O5 Details by Class &amp; Accounts'!AW$18, 'E2 Allocators'!$B$15:$W$15, 0),FALSE)*$G103)</f>
        <v>0</v>
      </c>
      <c r="AX103" s="1322">
        <f t="shared" si="22"/>
        <v>0</v>
      </c>
      <c r="AY103" s="1322">
        <f>IF(ISERROR(VLOOKUP(VLOOKUP($A103, 'E4 TB Allocation Details'!$A$18:$L$214, MATCH("Misc ID", 'E4 TB Allocation Details'!$A$18:$L$18, 0),FALSE), 'E2 Allocators'!$B$15:$W$358, MATCH('O5 Details by Class &amp; Accounts'!AY$18, 'E2 Allocators'!$B$15:$W$15, 0),FALSE)*$E103), 0, VLOOKUP(VLOOKUP($A103, 'E4 TB Allocation Details'!$A$18:$L$214, MATCH("Misc ID", 'E4 TB Allocation Details'!$A$18:$L$18, 0),FALSE), 'E2 Allocators'!$B$15:$W$358, MATCH('O5 Details by Class &amp; Accounts'!AY$18, 'E2 Allocators'!$B$15:$W$15, 0),FALSE)*$E103)</f>
        <v>0</v>
      </c>
      <c r="AZ103" s="1322">
        <f>IF(ISERROR(VLOOKUP(VLOOKUP($A103, 'E4 TB Allocation Details'!$A$18:$L$214, MATCH("Misc ID", 'E4 TB Allocation Details'!$A$18:$L$18, 0),FALSE), 'E2 Allocators'!$B$15:$W$358, MATCH('O5 Details by Class &amp; Accounts'!AZ$18, 'E2 Allocators'!$B$15:$W$15, 0),FALSE)*$E103), 0, VLOOKUP(VLOOKUP($A103, 'E4 TB Allocation Details'!$A$18:$L$214, MATCH("Misc ID", 'E4 TB Allocation Details'!$A$18:$L$18, 0),FALSE), 'E2 Allocators'!$B$15:$W$358, MATCH('O5 Details by Class &amp; Accounts'!AZ$18, 'E2 Allocators'!$B$15:$W$15, 0),FALSE)*$E103)</f>
        <v>0</v>
      </c>
      <c r="BA103" s="1322">
        <f>IF(ISERROR(VLOOKUP(VLOOKUP($A103, 'E4 TB Allocation Details'!$A$18:$L$214, MATCH("Misc ID", 'E4 TB Allocation Details'!$A$18:$L$18, 0),FALSE), 'E2 Allocators'!$B$15:$W$358, MATCH('O5 Details by Class &amp; Accounts'!BA$18, 'E2 Allocators'!$B$15:$W$15, 0),FALSE)*$E103), 0, VLOOKUP(VLOOKUP($A103, 'E4 TB Allocation Details'!$A$18:$L$214, MATCH("Misc ID", 'E4 TB Allocation Details'!$A$18:$L$18, 0),FALSE), 'E2 Allocators'!$B$15:$W$358, MATCH('O5 Details by Class &amp; Accounts'!BA$18, 'E2 Allocators'!$B$15:$W$15, 0),FALSE)*$E103)</f>
        <v>0</v>
      </c>
      <c r="BB103" s="1322">
        <f>IF(ISERROR(VLOOKUP(VLOOKUP($A103, 'E4 TB Allocation Details'!$A$18:$L$214, MATCH("Misc ID", 'E4 TB Allocation Details'!$A$18:$L$18, 0),FALSE), 'E2 Allocators'!$B$15:$W$358, MATCH('O5 Details by Class &amp; Accounts'!BB$18, 'E2 Allocators'!$B$15:$W$15, 0),FALSE)*$E103), 0, VLOOKUP(VLOOKUP($A103, 'E4 TB Allocation Details'!$A$18:$L$214, MATCH("Misc ID", 'E4 TB Allocation Details'!$A$18:$L$18, 0),FALSE), 'E2 Allocators'!$B$15:$W$358, MATCH('O5 Details by Class &amp; Accounts'!BB$18, 'E2 Allocators'!$B$15:$W$15, 0),FALSE)*$E103)</f>
        <v>0</v>
      </c>
      <c r="BC103" s="1322">
        <f>IF(ISERROR(VLOOKUP(VLOOKUP($A103, 'E4 TB Allocation Details'!$A$18:$L$214, MATCH("Misc ID", 'E4 TB Allocation Details'!$A$18:$L$18, 0),FALSE), 'E2 Allocators'!$B$15:$W$358, MATCH('O5 Details by Class &amp; Accounts'!BC$18, 'E2 Allocators'!$B$15:$W$15, 0),FALSE)*$E103), 0, VLOOKUP(VLOOKUP($A103, 'E4 TB Allocation Details'!$A$18:$L$214, MATCH("Misc ID", 'E4 TB Allocation Details'!$A$18:$L$18, 0),FALSE), 'E2 Allocators'!$B$15:$W$358, MATCH('O5 Details by Class &amp; Accounts'!BC$18, 'E2 Allocators'!$B$15:$W$15, 0),FALSE)*$E103)</f>
        <v>0</v>
      </c>
      <c r="BD103" s="1322">
        <f>IF(ISERROR(VLOOKUP(VLOOKUP($A103, 'E4 TB Allocation Details'!$A$18:$L$214, MATCH("Misc ID", 'E4 TB Allocation Details'!$A$18:$L$18, 0),FALSE), 'E2 Allocators'!$B$15:$W$358, MATCH('O5 Details by Class &amp; Accounts'!BD$18, 'E2 Allocators'!$B$15:$W$15, 0),FALSE)*$E103), 0, VLOOKUP(VLOOKUP($A103, 'E4 TB Allocation Details'!$A$18:$L$214, MATCH("Misc ID", 'E4 TB Allocation Details'!$A$18:$L$18, 0),FALSE), 'E2 Allocators'!$B$15:$W$358, MATCH('O5 Details by Class &amp; Accounts'!BD$18, 'E2 Allocators'!$B$15:$W$15, 0),FALSE)*$E103)</f>
        <v>0</v>
      </c>
      <c r="BE103" s="1322">
        <f>IF(ISERROR(VLOOKUP(VLOOKUP($A103, 'E4 TB Allocation Details'!$A$18:$L$214, MATCH("Misc ID", 'E4 TB Allocation Details'!$A$18:$L$18, 0),FALSE), 'E2 Allocators'!$B$15:$W$358, MATCH('O5 Details by Class &amp; Accounts'!BE$18, 'E2 Allocators'!$B$15:$W$15, 0),FALSE)*$E103), 0, VLOOKUP(VLOOKUP($A103, 'E4 TB Allocation Details'!$A$18:$L$214, MATCH("Misc ID", 'E4 TB Allocation Details'!$A$18:$L$18, 0),FALSE), 'E2 Allocators'!$B$15:$W$358, MATCH('O5 Details by Class &amp; Accounts'!BE$18, 'E2 Allocators'!$B$15:$W$15, 0),FALSE)*$E103)</f>
        <v>0</v>
      </c>
      <c r="BF103" s="1322">
        <f>IF(ISERROR(VLOOKUP(VLOOKUP($A103, 'E4 TB Allocation Details'!$A$18:$L$214, MATCH("Misc ID", 'E4 TB Allocation Details'!$A$18:$L$18, 0),FALSE), 'E2 Allocators'!$B$15:$W$358, MATCH('O5 Details by Class &amp; Accounts'!BF$18, 'E2 Allocators'!$B$15:$W$15, 0),FALSE)*$E103), 0, VLOOKUP(VLOOKUP($A103, 'E4 TB Allocation Details'!$A$18:$L$214, MATCH("Misc ID", 'E4 TB Allocation Details'!$A$18:$L$18, 0),FALSE), 'E2 Allocators'!$B$15:$W$358, MATCH('O5 Details by Class &amp; Accounts'!BF$18, 'E2 Allocators'!$B$15:$W$15, 0),FALSE)*$E103)</f>
        <v>0</v>
      </c>
      <c r="BG103" s="1322">
        <f>IF(ISERROR(VLOOKUP(VLOOKUP($A103, 'E4 TB Allocation Details'!$A$18:$L$214, MATCH("Misc ID", 'E4 TB Allocation Details'!$A$18:$L$18, 0),FALSE), 'E2 Allocators'!$B$15:$W$358, MATCH('O5 Details by Class &amp; Accounts'!BG$18, 'E2 Allocators'!$B$15:$W$15, 0),FALSE)*$E103), 0, VLOOKUP(VLOOKUP($A103, 'E4 TB Allocation Details'!$A$18:$L$214, MATCH("Misc ID", 'E4 TB Allocation Details'!$A$18:$L$18, 0),FALSE), 'E2 Allocators'!$B$15:$W$358, MATCH('O5 Details by Class &amp; Accounts'!BG$18, 'E2 Allocators'!$B$15:$W$15, 0),FALSE)*$E103)</f>
        <v>0</v>
      </c>
      <c r="BH103" s="1322">
        <f>IF(ISERROR(VLOOKUP(VLOOKUP($A103, 'E4 TB Allocation Details'!$A$18:$L$214, MATCH("Misc ID", 'E4 TB Allocation Details'!$A$18:$L$18, 0),FALSE), 'E2 Allocators'!$B$15:$W$358, MATCH('O5 Details by Class &amp; Accounts'!BH$18, 'E2 Allocators'!$B$15:$W$15, 0),FALSE)*$E103), 0, VLOOKUP(VLOOKUP($A103, 'E4 TB Allocation Details'!$A$18:$L$214, MATCH("Misc ID", 'E4 TB Allocation Details'!$A$18:$L$18, 0),FALSE), 'E2 Allocators'!$B$15:$W$358, MATCH('O5 Details by Class &amp; Accounts'!BH$18, 'E2 Allocators'!$B$15:$W$15, 0),FALSE)*$E103)</f>
        <v>0</v>
      </c>
      <c r="BI103" s="1322">
        <f>IF(ISERROR(VLOOKUP(VLOOKUP($A103, 'E4 TB Allocation Details'!$A$18:$L$214, MATCH("Misc ID", 'E4 TB Allocation Details'!$A$18:$L$18, 0),FALSE), 'E2 Allocators'!$B$15:$W$358, MATCH('O5 Details by Class &amp; Accounts'!BI$18, 'E2 Allocators'!$B$15:$W$15, 0),FALSE)*$E103), 0, VLOOKUP(VLOOKUP($A103, 'E4 TB Allocation Details'!$A$18:$L$214, MATCH("Misc ID", 'E4 TB Allocation Details'!$A$18:$L$18, 0),FALSE), 'E2 Allocators'!$B$15:$W$358, MATCH('O5 Details by Class &amp; Accounts'!BI$18, 'E2 Allocators'!$B$15:$W$15, 0),FALSE)*$E103)</f>
        <v>0</v>
      </c>
      <c r="BJ103" s="1322">
        <f>IF(ISERROR(VLOOKUP(VLOOKUP($A103, 'E4 TB Allocation Details'!$A$18:$L$214, MATCH("Misc ID", 'E4 TB Allocation Details'!$A$18:$L$18, 0),FALSE), 'E2 Allocators'!$B$15:$W$358, MATCH('O5 Details by Class &amp; Accounts'!BJ$18, 'E2 Allocators'!$B$15:$W$15, 0),FALSE)*$E103), 0, VLOOKUP(VLOOKUP($A103, 'E4 TB Allocation Details'!$A$18:$L$214, MATCH("Misc ID", 'E4 TB Allocation Details'!$A$18:$L$18, 0),FALSE), 'E2 Allocators'!$B$15:$W$358, MATCH('O5 Details by Class &amp; Accounts'!BJ$18, 'E2 Allocators'!$B$15:$W$15, 0),FALSE)*$E103)</f>
        <v>0</v>
      </c>
      <c r="BK103" s="1322">
        <f>IF(ISERROR(VLOOKUP(VLOOKUP($A103, 'E4 TB Allocation Details'!$A$18:$L$214, MATCH("Misc ID", 'E4 TB Allocation Details'!$A$18:$L$18, 0),FALSE), 'E2 Allocators'!$B$15:$W$358, MATCH('O5 Details by Class &amp; Accounts'!BK$18, 'E2 Allocators'!$B$15:$W$15, 0),FALSE)*$E103), 0, VLOOKUP(VLOOKUP($A103, 'E4 TB Allocation Details'!$A$18:$L$214, MATCH("Misc ID", 'E4 TB Allocation Details'!$A$18:$L$18, 0),FALSE), 'E2 Allocators'!$B$15:$W$358, MATCH('O5 Details by Class &amp; Accounts'!BK$18, 'E2 Allocators'!$B$15:$W$15, 0),FALSE)*$E103)</f>
        <v>0</v>
      </c>
      <c r="BL103" s="1322">
        <f>IF(ISERROR(VLOOKUP(VLOOKUP($A103, 'E4 TB Allocation Details'!$A$18:$L$214, MATCH("Misc ID", 'E4 TB Allocation Details'!$A$18:$L$18, 0),FALSE), 'E2 Allocators'!$B$15:$W$358, MATCH('O5 Details by Class &amp; Accounts'!BL$18, 'E2 Allocators'!$B$15:$W$15, 0),FALSE)*$E103), 0, VLOOKUP(VLOOKUP($A103, 'E4 TB Allocation Details'!$A$18:$L$214, MATCH("Misc ID", 'E4 TB Allocation Details'!$A$18:$L$18, 0),FALSE), 'E2 Allocators'!$B$15:$W$358, MATCH('O5 Details by Class &amp; Accounts'!BL$18, 'E2 Allocators'!$B$15:$W$15, 0),FALSE)*$E103)</f>
        <v>0</v>
      </c>
      <c r="BM103" s="1322">
        <f>IF(ISERROR(VLOOKUP(VLOOKUP($A103, 'E4 TB Allocation Details'!$A$18:$L$214, MATCH("Misc ID", 'E4 TB Allocation Details'!$A$18:$L$18, 0),FALSE), 'E2 Allocators'!$B$15:$W$358, MATCH('O5 Details by Class &amp; Accounts'!BM$18, 'E2 Allocators'!$B$15:$W$15, 0),FALSE)*$E103), 0, VLOOKUP(VLOOKUP($A103, 'E4 TB Allocation Details'!$A$18:$L$214, MATCH("Misc ID", 'E4 TB Allocation Details'!$A$18:$L$18, 0),FALSE), 'E2 Allocators'!$B$15:$W$358, MATCH('O5 Details by Class &amp; Accounts'!BM$18, 'E2 Allocators'!$B$15:$W$15, 0),FALSE)*$E103)</f>
        <v>0</v>
      </c>
      <c r="BN103" s="1322">
        <f>IF(ISERROR(VLOOKUP(VLOOKUP($A103, 'E4 TB Allocation Details'!$A$18:$L$214, MATCH("Misc ID", 'E4 TB Allocation Details'!$A$18:$L$18, 0),FALSE), 'E2 Allocators'!$B$15:$W$358, MATCH('O5 Details by Class &amp; Accounts'!BN$18, 'E2 Allocators'!$B$15:$W$15, 0),FALSE)*$E103), 0, VLOOKUP(VLOOKUP($A103, 'E4 TB Allocation Details'!$A$18:$L$214, MATCH("Misc ID", 'E4 TB Allocation Details'!$A$18:$L$18, 0),FALSE), 'E2 Allocators'!$B$15:$W$358, MATCH('O5 Details by Class &amp; Accounts'!BN$18, 'E2 Allocators'!$B$15:$W$15, 0),FALSE)*$E103)</f>
        <v>0</v>
      </c>
      <c r="BO103" s="1322">
        <f>IF(ISERROR(VLOOKUP(VLOOKUP($A103, 'E4 TB Allocation Details'!$A$18:$L$214, MATCH("Misc ID", 'E4 TB Allocation Details'!$A$18:$L$18, 0),FALSE), 'E2 Allocators'!$B$15:$W$358, MATCH('O5 Details by Class &amp; Accounts'!BO$18, 'E2 Allocators'!$B$15:$W$15, 0),FALSE)*$E103), 0, VLOOKUP(VLOOKUP($A103, 'E4 TB Allocation Details'!$A$18:$L$214, MATCH("Misc ID", 'E4 TB Allocation Details'!$A$18:$L$18, 0),FALSE), 'E2 Allocators'!$B$15:$W$358, MATCH('O5 Details by Class &amp; Accounts'!BO$18, 'E2 Allocators'!$B$15:$W$15, 0),FALSE)*$E103)</f>
        <v>0</v>
      </c>
      <c r="BP103" s="1322">
        <f>IF(ISERROR(VLOOKUP(VLOOKUP($A103, 'E4 TB Allocation Details'!$A$18:$L$214, MATCH("Misc ID", 'E4 TB Allocation Details'!$A$18:$L$18, 0),FALSE), 'E2 Allocators'!$B$15:$W$358, MATCH('O5 Details by Class &amp; Accounts'!BP$18, 'E2 Allocators'!$B$15:$W$15, 0),FALSE)*$E103), 0, VLOOKUP(VLOOKUP($A103, 'E4 TB Allocation Details'!$A$18:$L$214, MATCH("Misc ID", 'E4 TB Allocation Details'!$A$18:$L$18, 0),FALSE), 'E2 Allocators'!$B$15:$W$358, MATCH('O5 Details by Class &amp; Accounts'!BP$18, 'E2 Allocators'!$B$15:$W$15, 0),FALSE)*$E103)</f>
        <v>0</v>
      </c>
      <c r="BQ103" s="1322">
        <f>IF(ISERROR(VLOOKUP(VLOOKUP($A103, 'E4 TB Allocation Details'!$A$18:$L$214, MATCH("Misc ID", 'E4 TB Allocation Details'!$A$18:$L$18, 0),FALSE), 'E2 Allocators'!$B$15:$W$358, MATCH('O5 Details by Class &amp; Accounts'!BQ$18, 'E2 Allocators'!$B$15:$W$15, 0),FALSE)*$E103), 0, VLOOKUP(VLOOKUP($A103, 'E4 TB Allocation Details'!$A$18:$L$214, MATCH("Misc ID", 'E4 TB Allocation Details'!$A$18:$L$18, 0),FALSE), 'E2 Allocators'!$B$15:$W$358, MATCH('O5 Details by Class &amp; Accounts'!BQ$18, 'E2 Allocators'!$B$15:$W$15, 0),FALSE)*$E103)</f>
        <v>0</v>
      </c>
      <c r="BR103" s="1322">
        <f>IF(ISERROR(VLOOKUP(VLOOKUP($A103, 'E4 TB Allocation Details'!$A$18:$L$214, MATCH("Misc ID", 'E4 TB Allocation Details'!$A$18:$L$18, 0),FALSE), 'E2 Allocators'!$B$15:$W$358, MATCH('O5 Details by Class &amp; Accounts'!BR$18, 'E2 Allocators'!$B$15:$W$15, 0),FALSE)*$E103), 0, VLOOKUP(VLOOKUP($A103, 'E4 TB Allocation Details'!$A$18:$L$214, MATCH("Misc ID", 'E4 TB Allocation Details'!$A$18:$L$18, 0),FALSE), 'E2 Allocators'!$B$15:$W$358, MATCH('O5 Details by Class &amp; Accounts'!BR$18, 'E2 Allocators'!$B$15:$W$15, 0),FALSE)*$E103)</f>
        <v>0</v>
      </c>
      <c r="BS103" s="1322">
        <f t="shared" si="23"/>
        <v>0</v>
      </c>
      <c r="BT103" s="1322">
        <f>IF(ISERROR(VLOOKUP(VLOOKUP($A103, 'E4 TB Allocation Details'!$A$18:$L$214, MATCH("A &amp; G ID", 'E4 TB Allocation Details'!$A$18:$L$18, 0),FALSE), 'E2 Allocators'!$B$15:$W$358, MATCH('O5 Details by Class &amp; Accounts'!BT$18, 'E2 Allocators'!$B$15:$W$15, 0),FALSE)*$E103), 0, VLOOKUP(VLOOKUP($A103, 'E4 TB Allocation Details'!$A$18:$L$214, MATCH("A &amp; G ID", 'E4 TB Allocation Details'!$A$18:$L$18, 0),FALSE), 'E2 Allocators'!$B$15:$W$358, MATCH('O5 Details by Class &amp; Accounts'!BT$18, 'E2 Allocators'!$B$15:$W$15, 0),FALSE)*$E103)</f>
        <v>0</v>
      </c>
      <c r="BU103" s="1322">
        <f>IF(ISERROR(VLOOKUP(VLOOKUP($A103, 'E4 TB Allocation Details'!$A$18:$L$214, MATCH("A &amp; G ID", 'E4 TB Allocation Details'!$A$18:$L$18, 0),FALSE), 'E2 Allocators'!$B$15:$W$358, MATCH('O5 Details by Class &amp; Accounts'!BU$18, 'E2 Allocators'!$B$15:$W$15, 0),FALSE)*$E103), 0, VLOOKUP(VLOOKUP($A103, 'E4 TB Allocation Details'!$A$18:$L$214, MATCH("A &amp; G ID", 'E4 TB Allocation Details'!$A$18:$L$18, 0),FALSE), 'E2 Allocators'!$B$15:$W$358, MATCH('O5 Details by Class &amp; Accounts'!BU$18, 'E2 Allocators'!$B$15:$W$15, 0),FALSE)*$E103)</f>
        <v>0</v>
      </c>
      <c r="BV103" s="1322">
        <f>IF(ISERROR(VLOOKUP(VLOOKUP($A103, 'E4 TB Allocation Details'!$A$18:$L$214, MATCH("A &amp; G ID", 'E4 TB Allocation Details'!$A$18:$L$18, 0),FALSE), 'E2 Allocators'!$B$15:$W$358, MATCH('O5 Details by Class &amp; Accounts'!BV$18, 'E2 Allocators'!$B$15:$W$15, 0),FALSE)*$E103), 0, VLOOKUP(VLOOKUP($A103, 'E4 TB Allocation Details'!$A$18:$L$214, MATCH("A &amp; G ID", 'E4 TB Allocation Details'!$A$18:$L$18, 0),FALSE), 'E2 Allocators'!$B$15:$W$358, MATCH('O5 Details by Class &amp; Accounts'!BV$18, 'E2 Allocators'!$B$15:$W$15, 0),FALSE)*$E103)</f>
        <v>0</v>
      </c>
      <c r="BW103" s="1322">
        <f>IF(ISERROR(VLOOKUP(VLOOKUP($A103, 'E4 TB Allocation Details'!$A$18:$L$214, MATCH("A &amp; G ID", 'E4 TB Allocation Details'!$A$18:$L$18, 0),FALSE), 'E2 Allocators'!$B$15:$W$358, MATCH('O5 Details by Class &amp; Accounts'!BW$18, 'E2 Allocators'!$B$15:$W$15, 0),FALSE)*$E103), 0, VLOOKUP(VLOOKUP($A103, 'E4 TB Allocation Details'!$A$18:$L$214, MATCH("A &amp; G ID", 'E4 TB Allocation Details'!$A$18:$L$18, 0),FALSE), 'E2 Allocators'!$B$15:$W$358, MATCH('O5 Details by Class &amp; Accounts'!BW$18, 'E2 Allocators'!$B$15:$W$15, 0),FALSE)*$E103)</f>
        <v>0</v>
      </c>
      <c r="BX103" s="1322">
        <f>IF(ISERROR(VLOOKUP(VLOOKUP($A103, 'E4 TB Allocation Details'!$A$18:$L$214, MATCH("A &amp; G ID", 'E4 TB Allocation Details'!$A$18:$L$18, 0),FALSE), 'E2 Allocators'!$B$15:$W$358, MATCH('O5 Details by Class &amp; Accounts'!BX$18, 'E2 Allocators'!$B$15:$W$15, 0),FALSE)*$E103), 0, VLOOKUP(VLOOKUP($A103, 'E4 TB Allocation Details'!$A$18:$L$214, MATCH("A &amp; G ID", 'E4 TB Allocation Details'!$A$18:$L$18, 0),FALSE), 'E2 Allocators'!$B$15:$W$358, MATCH('O5 Details by Class &amp; Accounts'!BX$18, 'E2 Allocators'!$B$15:$W$15, 0),FALSE)*$E103)</f>
        <v>0</v>
      </c>
      <c r="BY103" s="1322">
        <f>IF(ISERROR(VLOOKUP(VLOOKUP($A103, 'E4 TB Allocation Details'!$A$18:$L$214, MATCH("A &amp; G ID", 'E4 TB Allocation Details'!$A$18:$L$18, 0),FALSE), 'E2 Allocators'!$B$15:$W$358, MATCH('O5 Details by Class &amp; Accounts'!BY$18, 'E2 Allocators'!$B$15:$W$15, 0),FALSE)*$E103), 0, VLOOKUP(VLOOKUP($A103, 'E4 TB Allocation Details'!$A$18:$L$214, MATCH("A &amp; G ID", 'E4 TB Allocation Details'!$A$18:$L$18, 0),FALSE), 'E2 Allocators'!$B$15:$W$358, MATCH('O5 Details by Class &amp; Accounts'!BY$18, 'E2 Allocators'!$B$15:$W$15, 0),FALSE)*$E103)</f>
        <v>0</v>
      </c>
      <c r="BZ103" s="1322">
        <f>IF(ISERROR(VLOOKUP(VLOOKUP($A103, 'E4 TB Allocation Details'!$A$18:$L$214, MATCH("A &amp; G ID", 'E4 TB Allocation Details'!$A$18:$L$18, 0),FALSE), 'E2 Allocators'!$B$15:$W$358, MATCH('O5 Details by Class &amp; Accounts'!BZ$18, 'E2 Allocators'!$B$15:$W$15, 0),FALSE)*$E103), 0, VLOOKUP(VLOOKUP($A103, 'E4 TB Allocation Details'!$A$18:$L$214, MATCH("A &amp; G ID", 'E4 TB Allocation Details'!$A$18:$L$18, 0),FALSE), 'E2 Allocators'!$B$15:$W$358, MATCH('O5 Details by Class &amp; Accounts'!BZ$18, 'E2 Allocators'!$B$15:$W$15, 0),FALSE)*$E103)</f>
        <v>0</v>
      </c>
      <c r="CA103" s="1322">
        <f>IF(ISERROR(VLOOKUP(VLOOKUP($A103, 'E4 TB Allocation Details'!$A$18:$L$214, MATCH("A &amp; G ID", 'E4 TB Allocation Details'!$A$18:$L$18, 0),FALSE), 'E2 Allocators'!$B$15:$W$358, MATCH('O5 Details by Class &amp; Accounts'!CA$18, 'E2 Allocators'!$B$15:$W$15, 0),FALSE)*$E103), 0, VLOOKUP(VLOOKUP($A103, 'E4 TB Allocation Details'!$A$18:$L$214, MATCH("A &amp; G ID", 'E4 TB Allocation Details'!$A$18:$L$18, 0),FALSE), 'E2 Allocators'!$B$15:$W$358, MATCH('O5 Details by Class &amp; Accounts'!CA$18, 'E2 Allocators'!$B$15:$W$15, 0),FALSE)*$E103)</f>
        <v>0</v>
      </c>
      <c r="CB103" s="1322">
        <f>IF(ISERROR(VLOOKUP(VLOOKUP($A103, 'E4 TB Allocation Details'!$A$18:$L$214, MATCH("A &amp; G ID", 'E4 TB Allocation Details'!$A$18:$L$18, 0),FALSE), 'E2 Allocators'!$B$15:$W$358, MATCH('O5 Details by Class &amp; Accounts'!CB$18, 'E2 Allocators'!$B$15:$W$15, 0),FALSE)*$E103), 0, VLOOKUP(VLOOKUP($A103, 'E4 TB Allocation Details'!$A$18:$L$214, MATCH("A &amp; G ID", 'E4 TB Allocation Details'!$A$18:$L$18, 0),FALSE), 'E2 Allocators'!$B$15:$W$358, MATCH('O5 Details by Class &amp; Accounts'!CB$18, 'E2 Allocators'!$B$15:$W$15, 0),FALSE)*$E103)</f>
        <v>0</v>
      </c>
      <c r="CC103" s="1322">
        <f>IF(ISERROR(VLOOKUP(VLOOKUP($A103, 'E4 TB Allocation Details'!$A$18:$L$214, MATCH("A &amp; G ID", 'E4 TB Allocation Details'!$A$18:$L$18, 0),FALSE), 'E2 Allocators'!$B$15:$W$358, MATCH('O5 Details by Class &amp; Accounts'!CC$18, 'E2 Allocators'!$B$15:$W$15, 0),FALSE)*$E103), 0, VLOOKUP(VLOOKUP($A103, 'E4 TB Allocation Details'!$A$18:$L$214, MATCH("A &amp; G ID", 'E4 TB Allocation Details'!$A$18:$L$18, 0),FALSE), 'E2 Allocators'!$B$15:$W$358, MATCH('O5 Details by Class &amp; Accounts'!CC$18, 'E2 Allocators'!$B$15:$W$15, 0),FALSE)*$E103)</f>
        <v>0</v>
      </c>
      <c r="CD103" s="1322">
        <f>IF(ISERROR(VLOOKUP(VLOOKUP($A103, 'E4 TB Allocation Details'!$A$18:$L$214, MATCH("A &amp; G ID", 'E4 TB Allocation Details'!$A$18:$L$18, 0),FALSE), 'E2 Allocators'!$B$15:$W$358, MATCH('O5 Details by Class &amp; Accounts'!CD$18, 'E2 Allocators'!$B$15:$W$15, 0),FALSE)*$E103), 0, VLOOKUP(VLOOKUP($A103, 'E4 TB Allocation Details'!$A$18:$L$214, MATCH("A &amp; G ID", 'E4 TB Allocation Details'!$A$18:$L$18, 0),FALSE), 'E2 Allocators'!$B$15:$W$358, MATCH('O5 Details by Class &amp; Accounts'!CD$18, 'E2 Allocators'!$B$15:$W$15, 0),FALSE)*$E103)</f>
        <v>0</v>
      </c>
      <c r="CE103" s="1322">
        <f>IF(ISERROR(VLOOKUP(VLOOKUP($A103, 'E4 TB Allocation Details'!$A$18:$L$214, MATCH("A &amp; G ID", 'E4 TB Allocation Details'!$A$18:$L$18, 0),FALSE), 'E2 Allocators'!$B$15:$W$358, MATCH('O5 Details by Class &amp; Accounts'!CE$18, 'E2 Allocators'!$B$15:$W$15, 0),FALSE)*$E103), 0, VLOOKUP(VLOOKUP($A103, 'E4 TB Allocation Details'!$A$18:$L$214, MATCH("A &amp; G ID", 'E4 TB Allocation Details'!$A$18:$L$18, 0),FALSE), 'E2 Allocators'!$B$15:$W$358, MATCH('O5 Details by Class &amp; Accounts'!CE$18, 'E2 Allocators'!$B$15:$W$15, 0),FALSE)*$E103)</f>
        <v>0</v>
      </c>
      <c r="CF103" s="1322">
        <f>IF(ISERROR(VLOOKUP(VLOOKUP($A103, 'E4 TB Allocation Details'!$A$18:$L$214, MATCH("A &amp; G ID", 'E4 TB Allocation Details'!$A$18:$L$18, 0),FALSE), 'E2 Allocators'!$B$15:$W$358, MATCH('O5 Details by Class &amp; Accounts'!CF$18, 'E2 Allocators'!$B$15:$W$15, 0),FALSE)*$E103), 0, VLOOKUP(VLOOKUP($A103, 'E4 TB Allocation Details'!$A$18:$L$214, MATCH("A &amp; G ID", 'E4 TB Allocation Details'!$A$18:$L$18, 0),FALSE), 'E2 Allocators'!$B$15:$W$358, MATCH('O5 Details by Class &amp; Accounts'!CF$18, 'E2 Allocators'!$B$15:$W$15, 0),FALSE)*$E103)</f>
        <v>0</v>
      </c>
      <c r="CG103" s="1322">
        <f>IF(ISERROR(VLOOKUP(VLOOKUP($A103, 'E4 TB Allocation Details'!$A$18:$L$214, MATCH("A &amp; G ID", 'E4 TB Allocation Details'!$A$18:$L$18, 0),FALSE), 'E2 Allocators'!$B$15:$W$358, MATCH('O5 Details by Class &amp; Accounts'!CG$18, 'E2 Allocators'!$B$15:$W$15, 0),FALSE)*$E103), 0, VLOOKUP(VLOOKUP($A103, 'E4 TB Allocation Details'!$A$18:$L$214, MATCH("A &amp; G ID", 'E4 TB Allocation Details'!$A$18:$L$18, 0),FALSE), 'E2 Allocators'!$B$15:$W$358, MATCH('O5 Details by Class &amp; Accounts'!CG$18, 'E2 Allocators'!$B$15:$W$15, 0),FALSE)*$E103)</f>
        <v>0</v>
      </c>
      <c r="CH103" s="1322">
        <f>IF(ISERROR(VLOOKUP(VLOOKUP($A103, 'E4 TB Allocation Details'!$A$18:$L$214, MATCH("A &amp; G ID", 'E4 TB Allocation Details'!$A$18:$L$18, 0),FALSE), 'E2 Allocators'!$B$15:$W$358, MATCH('O5 Details by Class &amp; Accounts'!CH$18, 'E2 Allocators'!$B$15:$W$15, 0),FALSE)*$E103), 0, VLOOKUP(VLOOKUP($A103, 'E4 TB Allocation Details'!$A$18:$L$214, MATCH("A &amp; G ID", 'E4 TB Allocation Details'!$A$18:$L$18, 0),FALSE), 'E2 Allocators'!$B$15:$W$358, MATCH('O5 Details by Class &amp; Accounts'!CH$18, 'E2 Allocators'!$B$15:$W$15, 0),FALSE)*$E103)</f>
        <v>0</v>
      </c>
      <c r="CI103" s="1322">
        <f>IF(ISERROR(VLOOKUP(VLOOKUP($A103, 'E4 TB Allocation Details'!$A$18:$L$214, MATCH("A &amp; G ID", 'E4 TB Allocation Details'!$A$18:$L$18, 0),FALSE), 'E2 Allocators'!$B$15:$W$358, MATCH('O5 Details by Class &amp; Accounts'!CI$18, 'E2 Allocators'!$B$15:$W$15, 0),FALSE)*$E103), 0, VLOOKUP(VLOOKUP($A103, 'E4 TB Allocation Details'!$A$18:$L$214, MATCH("A &amp; G ID", 'E4 TB Allocation Details'!$A$18:$L$18, 0),FALSE), 'E2 Allocators'!$B$15:$W$358, MATCH('O5 Details by Class &amp; Accounts'!CI$18, 'E2 Allocators'!$B$15:$W$15, 0),FALSE)*$E103)</f>
        <v>0</v>
      </c>
      <c r="CJ103" s="1322">
        <f>IF(ISERROR(VLOOKUP(VLOOKUP($A103, 'E4 TB Allocation Details'!$A$18:$L$214, MATCH("A &amp; G ID", 'E4 TB Allocation Details'!$A$18:$L$18, 0),FALSE), 'E2 Allocators'!$B$15:$W$358, MATCH('O5 Details by Class &amp; Accounts'!CJ$18, 'E2 Allocators'!$B$15:$W$15, 0),FALSE)*$E103), 0, VLOOKUP(VLOOKUP($A103, 'E4 TB Allocation Details'!$A$18:$L$214, MATCH("A &amp; G ID", 'E4 TB Allocation Details'!$A$18:$L$18, 0),FALSE), 'E2 Allocators'!$B$15:$W$358, MATCH('O5 Details by Class &amp; Accounts'!CJ$18, 'E2 Allocators'!$B$15:$W$15, 0),FALSE)*$E103)</f>
        <v>0</v>
      </c>
      <c r="CK103" s="1322">
        <f>IF(ISERROR(VLOOKUP(VLOOKUP($A103, 'E4 TB Allocation Details'!$A$18:$L$214, MATCH("A &amp; G ID", 'E4 TB Allocation Details'!$A$18:$L$18, 0),FALSE), 'E2 Allocators'!$B$15:$W$358, MATCH('O5 Details by Class &amp; Accounts'!CK$18, 'E2 Allocators'!$B$15:$W$15, 0),FALSE)*$E103), 0, VLOOKUP(VLOOKUP($A103, 'E4 TB Allocation Details'!$A$18:$L$214, MATCH("A &amp; G ID", 'E4 TB Allocation Details'!$A$18:$L$18, 0),FALSE), 'E2 Allocators'!$B$15:$W$358, MATCH('O5 Details by Class &amp; Accounts'!CK$18, 'E2 Allocators'!$B$15:$W$15, 0),FALSE)*$E103)</f>
        <v>0</v>
      </c>
      <c r="CL103" s="1322">
        <f>IF(ISERROR(VLOOKUP(VLOOKUP($A103, 'E4 TB Allocation Details'!$A$18:$L$214, MATCH("A &amp; G ID", 'E4 TB Allocation Details'!$A$18:$L$18, 0),FALSE), 'E2 Allocators'!$B$15:$W$358, MATCH('O5 Details by Class &amp; Accounts'!CL$18, 'E2 Allocators'!$B$15:$W$15, 0),FALSE)*$E103), 0, VLOOKUP(VLOOKUP($A103, 'E4 TB Allocation Details'!$A$18:$L$214, MATCH("A &amp; G ID", 'E4 TB Allocation Details'!$A$18:$L$18, 0),FALSE), 'E2 Allocators'!$B$15:$W$358, MATCH('O5 Details by Class &amp; Accounts'!CL$18, 'E2 Allocators'!$B$15:$W$15, 0),FALSE)*$E103)</f>
        <v>0</v>
      </c>
      <c r="CM103" s="1322">
        <f>IF(ISERROR(VLOOKUP(VLOOKUP($A103, 'E4 TB Allocation Details'!$A$18:$L$214, MATCH("A &amp; G ID", 'E4 TB Allocation Details'!$A$18:$L$18, 0),FALSE), 'E2 Allocators'!$B$15:$W$358, MATCH('O5 Details by Class &amp; Accounts'!CM$18, 'E2 Allocators'!$B$15:$W$15, 0),FALSE)*$E103), 0, VLOOKUP(VLOOKUP($A103, 'E4 TB Allocation Details'!$A$18:$L$214, MATCH("A &amp; G ID", 'E4 TB Allocation Details'!$A$18:$L$18, 0),FALSE), 'E2 Allocators'!$B$15:$W$358, MATCH('O5 Details by Class &amp; Accounts'!CM$18, 'E2 Allocators'!$B$15:$W$15, 0),FALSE)*$E103)</f>
        <v>0</v>
      </c>
      <c r="CN103" s="1322">
        <f t="shared" si="24"/>
        <v>0</v>
      </c>
      <c r="CO103" s="1651">
        <f t="shared" si="25"/>
        <v>0</v>
      </c>
      <c r="CQ103" s="1899" t="inlineStr">
        <is>
          <t/>
        </is>
      </c>
    </row>
    <row r="104" spans="1:95" s="64" customFormat="1" ht="12.75" x14ac:dyDescent="0.2">
      <c r="A104" s="1093">
        <v>4325</v>
      </c>
      <c r="B104" s="1094" t="s">
        <v>1386</v>
      </c>
      <c r="C104" s="1648">
        <f>IF(ISERROR(VLOOKUP($A104,'I3 TB Data'!$A$19:$H$483,MATCH('O5 Details by Class &amp; Accounts'!$C$18, 'I3 TB Data'!$A$19:$H$19,0),0)), 0, VLOOKUP($A104,'I3 TB Data'!$A$19:$H$483,MATCH('O5 Details by Class &amp; Accounts'!$C$18,'I3 TB Data'!$A$19:$H$19,0),0))</f>
        <v>-37213.35</v>
      </c>
      <c r="D104" s="1649"/>
      <c r="E104" s="1648">
        <f t="shared" si="17"/>
        <v>-37213.35</v>
      </c>
      <c r="F104" s="1650">
        <f>IF(ISERROR(VLOOKUP($A104, 'E1 Categorization'!A33:E124, MATCH("Customer Component", 'E1 Categorization'!$A$33:$E$33,0), 0)), 0, IF(VLOOKUP($A104, 'E1 Categorization'!A33:E124, MATCH("Customer Component", 'E1 Categorization'!$A$33:$E$33,0), 0)=0, 'O5 Details by Class &amp; Accounts'!$E104, IF(AND(VLOOKUP($A104, 'E1 Categorization'!A33:E124, MATCH("Customer Component", 'E1 Categorization'!$A$33:$E$33,0), 0) &gt;0, VLOOKUP($A104, 'E1 Categorization'!A33:E124, MATCH("Customer Component", 'E1 Categorization'!$A$33:$E$33,0), 0)&lt;1), 'O5 Details by Class &amp; Accounts'!$E104*(1-VLOOKUP($A104, 'E1 Categorization'!A33:E124, MATCH("Customer Component", 'E1 Categorization'!$A$33:$E$33,0), 0)), 0)))</f>
        <v>0</v>
      </c>
      <c r="G104" s="1650">
        <f>IF(ISERROR(VLOOKUP($A104, 'E1 Categorization'!A33:E124, MATCH("Customer Component", 'E1 Categorization'!$A$33:$E$33,0), 0)),0, IF(VLOOKUP($A104, 'E1 Categorization'!A33:E124, MATCH("Customer Component", 'E1 Categorization'!$A$33:$E$33,0), 0)=0, 0, IF(AND(VLOOKUP($A104, 'E1 Categorization'!A33:E124, MATCH("Customer Component", 'E1 Categorization'!$A$33:$E$33,0), 0) &gt;0, VLOOKUP($A104, 'E1 Categorization'!A33:E124, MATCH("Customer Component", 'E1 Categorization'!$A$33:$E$33,0), 0)&lt;1), 'O5 Details by Class &amp; Accounts'!$E104*(VLOOKUP($A104, 'E1 Categorization'!A33:E124, MATCH("Customer Component", 'E1 Categorization'!$A$33:$E$33,0), 0)), 'O5 Details by Class &amp; Accounts'!$E104)))</f>
        <v>0</v>
      </c>
      <c r="H104" s="1322">
        <f t="shared" si="20"/>
        <v>0</v>
      </c>
      <c r="I104" s="1322">
        <f>IF(ISERROR(VLOOKUP(VLOOKUP($A104, 'E4 TB Allocation Details'!$A$18:$L$214, MATCH("Demand ID", 'E4 TB Allocation Details'!$A$18:$L$18, 0),FALSE), 'E2 Allocators'!$B$15:$W$358, MATCH('O5 Details by Class &amp; Accounts'!I$18, 'E2 Allocators'!$B$15:$W$15, 0),FALSE)*$F104), 0, VLOOKUP(VLOOKUP($A104, 'E4 TB Allocation Details'!$A$18:$L$214, MATCH("Demand ID", 'E4 TB Allocation Details'!$A$18:$L$18, 0),FALSE), 'E2 Allocators'!$B$15:$W$358, MATCH('O5 Details by Class &amp; Accounts'!I$18, 'E2 Allocators'!$B$15:$W$15, 0),FALSE)*$F104)</f>
        <v>0</v>
      </c>
      <c r="J104" s="1322">
        <f>IF(ISERROR(VLOOKUP(VLOOKUP($A104, 'E4 TB Allocation Details'!$A$18:$L$214, MATCH("Demand ID", 'E4 TB Allocation Details'!$A$18:$L$18, 0),FALSE), 'E2 Allocators'!$B$15:$W$358, MATCH('O5 Details by Class &amp; Accounts'!J$18, 'E2 Allocators'!$B$15:$W$15, 0),FALSE)*$F104), 0, VLOOKUP(VLOOKUP($A104, 'E4 TB Allocation Details'!$A$18:$L$214, MATCH("Demand ID", 'E4 TB Allocation Details'!$A$18:$L$18, 0),FALSE), 'E2 Allocators'!$B$15:$W$358, MATCH('O5 Details by Class &amp; Accounts'!J$18, 'E2 Allocators'!$B$15:$W$15, 0),FALSE)*$F104)</f>
        <v>0</v>
      </c>
      <c r="K104" s="1322">
        <f>IF(ISERROR(VLOOKUP(VLOOKUP($A104, 'E4 TB Allocation Details'!$A$18:$L$214, MATCH("Demand ID", 'E4 TB Allocation Details'!$A$18:$L$18, 0),FALSE), 'E2 Allocators'!$B$15:$W$358, MATCH('O5 Details by Class &amp; Accounts'!K$18, 'E2 Allocators'!$B$15:$W$15, 0),FALSE)*$F104), 0, VLOOKUP(VLOOKUP($A104, 'E4 TB Allocation Details'!$A$18:$L$214, MATCH("Demand ID", 'E4 TB Allocation Details'!$A$18:$L$18, 0),FALSE), 'E2 Allocators'!$B$15:$W$358, MATCH('O5 Details by Class &amp; Accounts'!K$18, 'E2 Allocators'!$B$15:$W$15, 0),FALSE)*$F104)</f>
        <v>0</v>
      </c>
      <c r="L104" s="1322">
        <f>IF(ISERROR(VLOOKUP(VLOOKUP($A104, 'E4 TB Allocation Details'!$A$18:$L$214, MATCH("Demand ID", 'E4 TB Allocation Details'!$A$18:$L$18, 0),FALSE), 'E2 Allocators'!$B$15:$W$358, MATCH('O5 Details by Class &amp; Accounts'!L$18, 'E2 Allocators'!$B$15:$W$15, 0),FALSE)*$F104), 0, VLOOKUP(VLOOKUP($A104, 'E4 TB Allocation Details'!$A$18:$L$214, MATCH("Demand ID", 'E4 TB Allocation Details'!$A$18:$L$18, 0),FALSE), 'E2 Allocators'!$B$15:$W$358, MATCH('O5 Details by Class &amp; Accounts'!L$18, 'E2 Allocators'!$B$15:$W$15, 0),FALSE)*$F104)</f>
        <v>0</v>
      </c>
      <c r="M104" s="1322">
        <f>IF(ISERROR(VLOOKUP(VLOOKUP($A104, 'E4 TB Allocation Details'!$A$18:$L$214, MATCH("Demand ID", 'E4 TB Allocation Details'!$A$18:$L$18, 0),FALSE), 'E2 Allocators'!$B$15:$W$358, MATCH('O5 Details by Class &amp; Accounts'!M$18, 'E2 Allocators'!$B$15:$W$15, 0),FALSE)*$F104), 0, VLOOKUP(VLOOKUP($A104, 'E4 TB Allocation Details'!$A$18:$L$214, MATCH("Demand ID", 'E4 TB Allocation Details'!$A$18:$L$18, 0),FALSE), 'E2 Allocators'!$B$15:$W$358, MATCH('O5 Details by Class &amp; Accounts'!M$18, 'E2 Allocators'!$B$15:$W$15, 0),FALSE)*$F104)</f>
        <v>0</v>
      </c>
      <c r="N104" s="1322">
        <f>IF(ISERROR(VLOOKUP(VLOOKUP($A104, 'E4 TB Allocation Details'!$A$18:$L$214, MATCH("Demand ID", 'E4 TB Allocation Details'!$A$18:$L$18, 0),FALSE), 'E2 Allocators'!$B$15:$W$358, MATCH('O5 Details by Class &amp; Accounts'!N$18, 'E2 Allocators'!$B$15:$W$15, 0),FALSE)*$F104), 0, VLOOKUP(VLOOKUP($A104, 'E4 TB Allocation Details'!$A$18:$L$214, MATCH("Demand ID", 'E4 TB Allocation Details'!$A$18:$L$18, 0),FALSE), 'E2 Allocators'!$B$15:$W$358, MATCH('O5 Details by Class &amp; Accounts'!N$18, 'E2 Allocators'!$B$15:$W$15, 0),FALSE)*$F104)</f>
        <v>0</v>
      </c>
      <c r="O104" s="1322">
        <f>IF(ISERROR(VLOOKUP(VLOOKUP($A104, 'E4 TB Allocation Details'!$A$18:$L$214, MATCH("Demand ID", 'E4 TB Allocation Details'!$A$18:$L$18, 0),FALSE), 'E2 Allocators'!$B$15:$W$358, MATCH('O5 Details by Class &amp; Accounts'!O$18, 'E2 Allocators'!$B$15:$W$15, 0),FALSE)*$F104), 0, VLOOKUP(VLOOKUP($A104, 'E4 TB Allocation Details'!$A$18:$L$214, MATCH("Demand ID", 'E4 TB Allocation Details'!$A$18:$L$18, 0),FALSE), 'E2 Allocators'!$B$15:$W$358, MATCH('O5 Details by Class &amp; Accounts'!O$18, 'E2 Allocators'!$B$15:$W$15, 0),FALSE)*$F104)</f>
        <v>0</v>
      </c>
      <c r="P104" s="1322">
        <f>IF(ISERROR(VLOOKUP(VLOOKUP($A104, 'E4 TB Allocation Details'!$A$18:$L$214, MATCH("Demand ID", 'E4 TB Allocation Details'!$A$18:$L$18, 0),FALSE), 'E2 Allocators'!$B$15:$W$358, MATCH('O5 Details by Class &amp; Accounts'!P$18, 'E2 Allocators'!$B$15:$W$15, 0),FALSE)*$F104), 0, VLOOKUP(VLOOKUP($A104, 'E4 TB Allocation Details'!$A$18:$L$214, MATCH("Demand ID", 'E4 TB Allocation Details'!$A$18:$L$18, 0),FALSE), 'E2 Allocators'!$B$15:$W$358, MATCH('O5 Details by Class &amp; Accounts'!P$18, 'E2 Allocators'!$B$15:$W$15, 0),FALSE)*$F104)</f>
        <v>0</v>
      </c>
      <c r="Q104" s="1322">
        <f>IF(ISERROR(VLOOKUP(VLOOKUP($A104, 'E4 TB Allocation Details'!$A$18:$L$214, MATCH("Demand ID", 'E4 TB Allocation Details'!$A$18:$L$18, 0),FALSE), 'E2 Allocators'!$B$15:$W$358, MATCH('O5 Details by Class &amp; Accounts'!Q$18, 'E2 Allocators'!$B$15:$W$15, 0),FALSE)*$F104), 0, VLOOKUP(VLOOKUP($A104, 'E4 TB Allocation Details'!$A$18:$L$214, MATCH("Demand ID", 'E4 TB Allocation Details'!$A$18:$L$18, 0),FALSE), 'E2 Allocators'!$B$15:$W$358, MATCH('O5 Details by Class &amp; Accounts'!Q$18, 'E2 Allocators'!$B$15:$W$15, 0),FALSE)*$F104)</f>
        <v>0</v>
      </c>
      <c r="R104" s="1322">
        <f>IF(ISERROR(VLOOKUP(VLOOKUP($A104, 'E4 TB Allocation Details'!$A$18:$L$214, MATCH("Demand ID", 'E4 TB Allocation Details'!$A$18:$L$18, 0),FALSE), 'E2 Allocators'!$B$15:$W$358, MATCH('O5 Details by Class &amp; Accounts'!R$18, 'E2 Allocators'!$B$15:$W$15, 0),FALSE)*$F104), 0, VLOOKUP(VLOOKUP($A104, 'E4 TB Allocation Details'!$A$18:$L$214, MATCH("Demand ID", 'E4 TB Allocation Details'!$A$18:$L$18, 0),FALSE), 'E2 Allocators'!$B$15:$W$358, MATCH('O5 Details by Class &amp; Accounts'!R$18, 'E2 Allocators'!$B$15:$W$15, 0),FALSE)*$F104)</f>
        <v>0</v>
      </c>
      <c r="S104" s="1322">
        <f>IF(ISERROR(VLOOKUP(VLOOKUP($A104, 'E4 TB Allocation Details'!$A$18:$L$214, MATCH("Demand ID", 'E4 TB Allocation Details'!$A$18:$L$18, 0),FALSE), 'E2 Allocators'!$B$15:$W$358, MATCH('O5 Details by Class &amp; Accounts'!S$18, 'E2 Allocators'!$B$15:$W$15, 0),FALSE)*$F104), 0, VLOOKUP(VLOOKUP($A104, 'E4 TB Allocation Details'!$A$18:$L$214, MATCH("Demand ID", 'E4 TB Allocation Details'!$A$18:$L$18, 0),FALSE), 'E2 Allocators'!$B$15:$W$358, MATCH('O5 Details by Class &amp; Accounts'!S$18, 'E2 Allocators'!$B$15:$W$15, 0),FALSE)*$F104)</f>
        <v>0</v>
      </c>
      <c r="T104" s="1322">
        <f>IF(ISERROR(VLOOKUP(VLOOKUP($A104, 'E4 TB Allocation Details'!$A$18:$L$214, MATCH("Demand ID", 'E4 TB Allocation Details'!$A$18:$L$18, 0),FALSE), 'E2 Allocators'!$B$15:$W$358, MATCH('O5 Details by Class &amp; Accounts'!T$18, 'E2 Allocators'!$B$15:$W$15, 0),FALSE)*$F104), 0, VLOOKUP(VLOOKUP($A104, 'E4 TB Allocation Details'!$A$18:$L$214, MATCH("Demand ID", 'E4 TB Allocation Details'!$A$18:$L$18, 0),FALSE), 'E2 Allocators'!$B$15:$W$358, MATCH('O5 Details by Class &amp; Accounts'!T$18, 'E2 Allocators'!$B$15:$W$15, 0),FALSE)*$F104)</f>
        <v>0</v>
      </c>
      <c r="U104" s="1322">
        <f>IF(ISERROR(VLOOKUP(VLOOKUP($A104, 'E4 TB Allocation Details'!$A$18:$L$214, MATCH("Demand ID", 'E4 TB Allocation Details'!$A$18:$L$18, 0),FALSE), 'E2 Allocators'!$B$15:$W$358, MATCH('O5 Details by Class &amp; Accounts'!U$18, 'E2 Allocators'!$B$15:$W$15, 0),FALSE)*$F104), 0, VLOOKUP(VLOOKUP($A104, 'E4 TB Allocation Details'!$A$18:$L$214, MATCH("Demand ID", 'E4 TB Allocation Details'!$A$18:$L$18, 0),FALSE), 'E2 Allocators'!$B$15:$W$358, MATCH('O5 Details by Class &amp; Accounts'!U$18, 'E2 Allocators'!$B$15:$W$15, 0),FALSE)*$F104)</f>
        <v>0</v>
      </c>
      <c r="V104" s="1322">
        <f>IF(ISERROR(VLOOKUP(VLOOKUP($A104, 'E4 TB Allocation Details'!$A$18:$L$214, MATCH("Demand ID", 'E4 TB Allocation Details'!$A$18:$L$18, 0),FALSE), 'E2 Allocators'!$B$15:$W$358, MATCH('O5 Details by Class &amp; Accounts'!V$18, 'E2 Allocators'!$B$15:$W$15, 0),FALSE)*$F104), 0, VLOOKUP(VLOOKUP($A104, 'E4 TB Allocation Details'!$A$18:$L$214, MATCH("Demand ID", 'E4 TB Allocation Details'!$A$18:$L$18, 0),FALSE), 'E2 Allocators'!$B$15:$W$358, MATCH('O5 Details by Class &amp; Accounts'!V$18, 'E2 Allocators'!$B$15:$W$15, 0),FALSE)*$F104)</f>
        <v>0</v>
      </c>
      <c r="W104" s="1322">
        <f>IF(ISERROR(VLOOKUP(VLOOKUP($A104, 'E4 TB Allocation Details'!$A$18:$L$214, MATCH("Demand ID", 'E4 TB Allocation Details'!$A$18:$L$18, 0),FALSE), 'E2 Allocators'!$B$15:$W$358, MATCH('O5 Details by Class &amp; Accounts'!W$18, 'E2 Allocators'!$B$15:$W$15, 0),FALSE)*$F104), 0, VLOOKUP(VLOOKUP($A104, 'E4 TB Allocation Details'!$A$18:$L$214, MATCH("Demand ID", 'E4 TB Allocation Details'!$A$18:$L$18, 0),FALSE), 'E2 Allocators'!$B$15:$W$358, MATCH('O5 Details by Class &amp; Accounts'!W$18, 'E2 Allocators'!$B$15:$W$15, 0),FALSE)*$F104)</f>
        <v>0</v>
      </c>
      <c r="X104" s="1322">
        <f>IF(ISERROR(VLOOKUP(VLOOKUP($A104, 'E4 TB Allocation Details'!$A$18:$L$214, MATCH("Demand ID", 'E4 TB Allocation Details'!$A$18:$L$18, 0),FALSE), 'E2 Allocators'!$B$15:$W$358, MATCH('O5 Details by Class &amp; Accounts'!X$18, 'E2 Allocators'!$B$15:$W$15, 0),FALSE)*$F104), 0, VLOOKUP(VLOOKUP($A104, 'E4 TB Allocation Details'!$A$18:$L$214, MATCH("Demand ID", 'E4 TB Allocation Details'!$A$18:$L$18, 0),FALSE), 'E2 Allocators'!$B$15:$W$358, MATCH('O5 Details by Class &amp; Accounts'!X$18, 'E2 Allocators'!$B$15:$W$15, 0),FALSE)*$F104)</f>
        <v>0</v>
      </c>
      <c r="Y104" s="1322">
        <f>IF(ISERROR(VLOOKUP(VLOOKUP($A104, 'E4 TB Allocation Details'!$A$18:$L$214, MATCH("Demand ID", 'E4 TB Allocation Details'!$A$18:$L$18, 0),FALSE), 'E2 Allocators'!$B$15:$W$358, MATCH('O5 Details by Class &amp; Accounts'!Y$18, 'E2 Allocators'!$B$15:$W$15, 0),FALSE)*$F104), 0, VLOOKUP(VLOOKUP($A104, 'E4 TB Allocation Details'!$A$18:$L$214, MATCH("Demand ID", 'E4 TB Allocation Details'!$A$18:$L$18, 0),FALSE), 'E2 Allocators'!$B$15:$W$358, MATCH('O5 Details by Class &amp; Accounts'!Y$18, 'E2 Allocators'!$B$15:$W$15, 0),FALSE)*$F104)</f>
        <v>0</v>
      </c>
      <c r="Z104" s="1322">
        <f>IF(ISERROR(VLOOKUP(VLOOKUP($A104, 'E4 TB Allocation Details'!$A$18:$L$214, MATCH("Demand ID", 'E4 TB Allocation Details'!$A$18:$L$18, 0),FALSE), 'E2 Allocators'!$B$15:$W$358, MATCH('O5 Details by Class &amp; Accounts'!Z$18, 'E2 Allocators'!$B$15:$W$15, 0),FALSE)*$F104), 0, VLOOKUP(VLOOKUP($A104, 'E4 TB Allocation Details'!$A$18:$L$214, MATCH("Demand ID", 'E4 TB Allocation Details'!$A$18:$L$18, 0),FALSE), 'E2 Allocators'!$B$15:$W$358, MATCH('O5 Details by Class &amp; Accounts'!Z$18, 'E2 Allocators'!$B$15:$W$15, 0),FALSE)*$F104)</f>
        <v>0</v>
      </c>
      <c r="AA104" s="1322">
        <f>IF(ISERROR(VLOOKUP(VLOOKUP($A104, 'E4 TB Allocation Details'!$A$18:$L$214, MATCH("Demand ID", 'E4 TB Allocation Details'!$A$18:$L$18, 0),FALSE), 'E2 Allocators'!$B$15:$W$358, MATCH('O5 Details by Class &amp; Accounts'!AA$18, 'E2 Allocators'!$B$15:$W$15, 0),FALSE)*$F104), 0, VLOOKUP(VLOOKUP($A104, 'E4 TB Allocation Details'!$A$18:$L$214, MATCH("Demand ID", 'E4 TB Allocation Details'!$A$18:$L$18, 0),FALSE), 'E2 Allocators'!$B$15:$W$358, MATCH('O5 Details by Class &amp; Accounts'!AA$18, 'E2 Allocators'!$B$15:$W$15, 0),FALSE)*$F104)</f>
        <v>0</v>
      </c>
      <c r="AB104" s="1322">
        <f>IF(ISERROR(VLOOKUP(VLOOKUP($A104, 'E4 TB Allocation Details'!$A$18:$L$214, MATCH("Demand ID", 'E4 TB Allocation Details'!$A$18:$L$18, 0),FALSE), 'E2 Allocators'!$B$15:$W$358, MATCH('O5 Details by Class &amp; Accounts'!AB$18, 'E2 Allocators'!$B$15:$W$15, 0),FALSE)*$F104), 0, VLOOKUP(VLOOKUP($A104, 'E4 TB Allocation Details'!$A$18:$L$214, MATCH("Demand ID", 'E4 TB Allocation Details'!$A$18:$L$18, 0),FALSE), 'E2 Allocators'!$B$15:$W$358, MATCH('O5 Details by Class &amp; Accounts'!AB$18, 'E2 Allocators'!$B$15:$W$15, 0),FALSE)*$F104)</f>
        <v>0</v>
      </c>
      <c r="AC104" s="1322">
        <f t="shared" si="21"/>
        <v>0</v>
      </c>
      <c r="AD104" s="1322">
        <f>IF(ISERROR(VLOOKUP(VLOOKUP($A104, 'E4 TB Allocation Details'!$A$18:$L$214, MATCH("Customer ID", 'E4 TB Allocation Details'!$A$18:$L$18, 0),FALSE), 'E2 Allocators'!$B$15:$W$358, MATCH('O5 Details by Class &amp; Accounts'!AD$18, 'E2 Allocators'!$B$15:$W$15, 0),FALSE)*$G104), 0, VLOOKUP(VLOOKUP($A104, 'E4 TB Allocation Details'!$A$18:$L$214, MATCH("Customer ID", 'E4 TB Allocation Details'!$A$18:$L$18, 0),FALSE), 'E2 Allocators'!$B$15:$W$358, MATCH('O5 Details by Class &amp; Accounts'!AD$18, 'E2 Allocators'!$B$15:$W$15, 0),FALSE)*$G104)</f>
        <v>0</v>
      </c>
      <c r="AE104" s="1322">
        <f>IF(ISERROR(VLOOKUP(VLOOKUP($A104, 'E4 TB Allocation Details'!$A$18:$L$214, MATCH("Customer ID", 'E4 TB Allocation Details'!$A$18:$L$18, 0),FALSE), 'E2 Allocators'!$B$15:$W$358, MATCH('O5 Details by Class &amp; Accounts'!AE$18, 'E2 Allocators'!$B$15:$W$15, 0),FALSE)*$G104), 0, VLOOKUP(VLOOKUP($A104, 'E4 TB Allocation Details'!$A$18:$L$214, MATCH("Customer ID", 'E4 TB Allocation Details'!$A$18:$L$18, 0),FALSE), 'E2 Allocators'!$B$15:$W$358, MATCH('O5 Details by Class &amp; Accounts'!AE$18, 'E2 Allocators'!$B$15:$W$15, 0),FALSE)*$G104)</f>
        <v>0</v>
      </c>
      <c r="AF104" s="1322">
        <f>IF(ISERROR(VLOOKUP(VLOOKUP($A104, 'E4 TB Allocation Details'!$A$18:$L$214, MATCH("Customer ID", 'E4 TB Allocation Details'!$A$18:$L$18, 0),FALSE), 'E2 Allocators'!$B$15:$W$358, MATCH('O5 Details by Class &amp; Accounts'!AF$18, 'E2 Allocators'!$B$15:$W$15, 0),FALSE)*$G104), 0, VLOOKUP(VLOOKUP($A104, 'E4 TB Allocation Details'!$A$18:$L$214, MATCH("Customer ID", 'E4 TB Allocation Details'!$A$18:$L$18, 0),FALSE), 'E2 Allocators'!$B$15:$W$358, MATCH('O5 Details by Class &amp; Accounts'!AF$18, 'E2 Allocators'!$B$15:$W$15, 0),FALSE)*$G104)</f>
        <v>0</v>
      </c>
      <c r="AG104" s="1322">
        <f>IF(ISERROR(VLOOKUP(VLOOKUP($A104, 'E4 TB Allocation Details'!$A$18:$L$214, MATCH("Customer ID", 'E4 TB Allocation Details'!$A$18:$L$18, 0),FALSE), 'E2 Allocators'!$B$15:$W$358, MATCH('O5 Details by Class &amp; Accounts'!AG$18, 'E2 Allocators'!$B$15:$W$15, 0),FALSE)*$G104), 0, VLOOKUP(VLOOKUP($A104, 'E4 TB Allocation Details'!$A$18:$L$214, MATCH("Customer ID", 'E4 TB Allocation Details'!$A$18:$L$18, 0),FALSE), 'E2 Allocators'!$B$15:$W$358, MATCH('O5 Details by Class &amp; Accounts'!AG$18, 'E2 Allocators'!$B$15:$W$15, 0),FALSE)*$G104)</f>
        <v>0</v>
      </c>
      <c r="AH104" s="1322">
        <f>IF(ISERROR(VLOOKUP(VLOOKUP($A104, 'E4 TB Allocation Details'!$A$18:$L$214, MATCH("Customer ID", 'E4 TB Allocation Details'!$A$18:$L$18, 0),FALSE), 'E2 Allocators'!$B$15:$W$358, MATCH('O5 Details by Class &amp; Accounts'!AH$18, 'E2 Allocators'!$B$15:$W$15, 0),FALSE)*$G104), 0, VLOOKUP(VLOOKUP($A104, 'E4 TB Allocation Details'!$A$18:$L$214, MATCH("Customer ID", 'E4 TB Allocation Details'!$A$18:$L$18, 0),FALSE), 'E2 Allocators'!$B$15:$W$358, MATCH('O5 Details by Class &amp; Accounts'!AH$18, 'E2 Allocators'!$B$15:$W$15, 0),FALSE)*$G104)</f>
        <v>0</v>
      </c>
      <c r="AI104" s="1322">
        <f>IF(ISERROR(VLOOKUP(VLOOKUP($A104, 'E4 TB Allocation Details'!$A$18:$L$214, MATCH("Customer ID", 'E4 TB Allocation Details'!$A$18:$L$18, 0),FALSE), 'E2 Allocators'!$B$15:$W$358, MATCH('O5 Details by Class &amp; Accounts'!AI$18, 'E2 Allocators'!$B$15:$W$15, 0),FALSE)*$G104), 0, VLOOKUP(VLOOKUP($A104, 'E4 TB Allocation Details'!$A$18:$L$214, MATCH("Customer ID", 'E4 TB Allocation Details'!$A$18:$L$18, 0),FALSE), 'E2 Allocators'!$B$15:$W$358, MATCH('O5 Details by Class &amp; Accounts'!AI$18, 'E2 Allocators'!$B$15:$W$15, 0),FALSE)*$G104)</f>
        <v>0</v>
      </c>
      <c r="AJ104" s="1322">
        <f>IF(ISERROR(VLOOKUP(VLOOKUP($A104, 'E4 TB Allocation Details'!$A$18:$L$214, MATCH("Customer ID", 'E4 TB Allocation Details'!$A$18:$L$18, 0),FALSE), 'E2 Allocators'!$B$15:$W$358, MATCH('O5 Details by Class &amp; Accounts'!AJ$18, 'E2 Allocators'!$B$15:$W$15, 0),FALSE)*$G104), 0, VLOOKUP(VLOOKUP($A104, 'E4 TB Allocation Details'!$A$18:$L$214, MATCH("Customer ID", 'E4 TB Allocation Details'!$A$18:$L$18, 0),FALSE), 'E2 Allocators'!$B$15:$W$358, MATCH('O5 Details by Class &amp; Accounts'!AJ$18, 'E2 Allocators'!$B$15:$W$15, 0),FALSE)*$G104)</f>
        <v>0</v>
      </c>
      <c r="AK104" s="1322">
        <f>IF(ISERROR(VLOOKUP(VLOOKUP($A104, 'E4 TB Allocation Details'!$A$18:$L$214, MATCH("Customer ID", 'E4 TB Allocation Details'!$A$18:$L$18, 0),FALSE), 'E2 Allocators'!$B$15:$W$358, MATCH('O5 Details by Class &amp; Accounts'!AK$18, 'E2 Allocators'!$B$15:$W$15, 0),FALSE)*$G104), 0, VLOOKUP(VLOOKUP($A104, 'E4 TB Allocation Details'!$A$18:$L$214, MATCH("Customer ID", 'E4 TB Allocation Details'!$A$18:$L$18, 0),FALSE), 'E2 Allocators'!$B$15:$W$358, MATCH('O5 Details by Class &amp; Accounts'!AK$18, 'E2 Allocators'!$B$15:$W$15, 0),FALSE)*$G104)</f>
        <v>0</v>
      </c>
      <c r="AL104" s="1322">
        <f>IF(ISERROR(VLOOKUP(VLOOKUP($A104, 'E4 TB Allocation Details'!$A$18:$L$214, MATCH("Customer ID", 'E4 TB Allocation Details'!$A$18:$L$18, 0),FALSE), 'E2 Allocators'!$B$15:$W$358, MATCH('O5 Details by Class &amp; Accounts'!AL$18, 'E2 Allocators'!$B$15:$W$15, 0),FALSE)*$G104), 0, VLOOKUP(VLOOKUP($A104, 'E4 TB Allocation Details'!$A$18:$L$214, MATCH("Customer ID", 'E4 TB Allocation Details'!$A$18:$L$18, 0),FALSE), 'E2 Allocators'!$B$15:$W$358, MATCH('O5 Details by Class &amp; Accounts'!AL$18, 'E2 Allocators'!$B$15:$W$15, 0),FALSE)*$G104)</f>
        <v>0</v>
      </c>
      <c r="AM104" s="1322">
        <f>IF(ISERROR(VLOOKUP(VLOOKUP($A104, 'E4 TB Allocation Details'!$A$18:$L$214, MATCH("Customer ID", 'E4 TB Allocation Details'!$A$18:$L$18, 0),FALSE), 'E2 Allocators'!$B$15:$W$358, MATCH('O5 Details by Class &amp; Accounts'!AM$18, 'E2 Allocators'!$B$15:$W$15, 0),FALSE)*$G104), 0, VLOOKUP(VLOOKUP($A104, 'E4 TB Allocation Details'!$A$18:$L$214, MATCH("Customer ID", 'E4 TB Allocation Details'!$A$18:$L$18, 0),FALSE), 'E2 Allocators'!$B$15:$W$358, MATCH('O5 Details by Class &amp; Accounts'!AM$18, 'E2 Allocators'!$B$15:$W$15, 0),FALSE)*$G104)</f>
        <v>0</v>
      </c>
      <c r="AN104" s="1322">
        <f>IF(ISERROR(VLOOKUP(VLOOKUP($A104, 'E4 TB Allocation Details'!$A$18:$L$214, MATCH("Customer ID", 'E4 TB Allocation Details'!$A$18:$L$18, 0),FALSE), 'E2 Allocators'!$B$15:$W$358, MATCH('O5 Details by Class &amp; Accounts'!AN$18, 'E2 Allocators'!$B$15:$W$15, 0),FALSE)*$G104), 0, VLOOKUP(VLOOKUP($A104, 'E4 TB Allocation Details'!$A$18:$L$214, MATCH("Customer ID", 'E4 TB Allocation Details'!$A$18:$L$18, 0),FALSE), 'E2 Allocators'!$B$15:$W$358, MATCH('O5 Details by Class &amp; Accounts'!AN$18, 'E2 Allocators'!$B$15:$W$15, 0),FALSE)*$G104)</f>
        <v>0</v>
      </c>
      <c r="AO104" s="1322">
        <f>IF(ISERROR(VLOOKUP(VLOOKUP($A104, 'E4 TB Allocation Details'!$A$18:$L$214, MATCH("Customer ID", 'E4 TB Allocation Details'!$A$18:$L$18, 0),FALSE), 'E2 Allocators'!$B$15:$W$358, MATCH('O5 Details by Class &amp; Accounts'!AO$18, 'E2 Allocators'!$B$15:$W$15, 0),FALSE)*$G104), 0, VLOOKUP(VLOOKUP($A104, 'E4 TB Allocation Details'!$A$18:$L$214, MATCH("Customer ID", 'E4 TB Allocation Details'!$A$18:$L$18, 0),FALSE), 'E2 Allocators'!$B$15:$W$358, MATCH('O5 Details by Class &amp; Accounts'!AO$18, 'E2 Allocators'!$B$15:$W$15, 0),FALSE)*$G104)</f>
        <v>0</v>
      </c>
      <c r="AP104" s="1322">
        <f>IF(ISERROR(VLOOKUP(VLOOKUP($A104, 'E4 TB Allocation Details'!$A$18:$L$214, MATCH("Customer ID", 'E4 TB Allocation Details'!$A$18:$L$18, 0),FALSE), 'E2 Allocators'!$B$15:$W$358, MATCH('O5 Details by Class &amp; Accounts'!AP$18, 'E2 Allocators'!$B$15:$W$15, 0),FALSE)*$G104), 0, VLOOKUP(VLOOKUP($A104, 'E4 TB Allocation Details'!$A$18:$L$214, MATCH("Customer ID", 'E4 TB Allocation Details'!$A$18:$L$18, 0),FALSE), 'E2 Allocators'!$B$15:$W$358, MATCH('O5 Details by Class &amp; Accounts'!AP$18, 'E2 Allocators'!$B$15:$W$15, 0),FALSE)*$G104)</f>
        <v>0</v>
      </c>
      <c r="AQ104" s="1322">
        <f>IF(ISERROR(VLOOKUP(VLOOKUP($A104, 'E4 TB Allocation Details'!$A$18:$L$214, MATCH("Customer ID", 'E4 TB Allocation Details'!$A$18:$L$18, 0),FALSE), 'E2 Allocators'!$B$15:$W$358, MATCH('O5 Details by Class &amp; Accounts'!AQ$18, 'E2 Allocators'!$B$15:$W$15, 0),FALSE)*$G104), 0, VLOOKUP(VLOOKUP($A104, 'E4 TB Allocation Details'!$A$18:$L$214, MATCH("Customer ID", 'E4 TB Allocation Details'!$A$18:$L$18, 0),FALSE), 'E2 Allocators'!$B$15:$W$358, MATCH('O5 Details by Class &amp; Accounts'!AQ$18, 'E2 Allocators'!$B$15:$W$15, 0),FALSE)*$G104)</f>
        <v>0</v>
      </c>
      <c r="AR104" s="1322">
        <f>IF(ISERROR(VLOOKUP(VLOOKUP($A104, 'E4 TB Allocation Details'!$A$18:$L$214, MATCH("Customer ID", 'E4 TB Allocation Details'!$A$18:$L$18, 0),FALSE), 'E2 Allocators'!$B$15:$W$358, MATCH('O5 Details by Class &amp; Accounts'!AR$18, 'E2 Allocators'!$B$15:$W$15, 0),FALSE)*$G104), 0, VLOOKUP(VLOOKUP($A104, 'E4 TB Allocation Details'!$A$18:$L$214, MATCH("Customer ID", 'E4 TB Allocation Details'!$A$18:$L$18, 0),FALSE), 'E2 Allocators'!$B$15:$W$358, MATCH('O5 Details by Class &amp; Accounts'!AR$18, 'E2 Allocators'!$B$15:$W$15, 0),FALSE)*$G104)</f>
        <v>0</v>
      </c>
      <c r="AS104" s="1322">
        <f>IF(ISERROR(VLOOKUP(VLOOKUP($A104, 'E4 TB Allocation Details'!$A$18:$L$214, MATCH("Customer ID", 'E4 TB Allocation Details'!$A$18:$L$18, 0),FALSE), 'E2 Allocators'!$B$15:$W$358, MATCH('O5 Details by Class &amp; Accounts'!AS$18, 'E2 Allocators'!$B$15:$W$15, 0),FALSE)*$G104), 0, VLOOKUP(VLOOKUP($A104, 'E4 TB Allocation Details'!$A$18:$L$214, MATCH("Customer ID", 'E4 TB Allocation Details'!$A$18:$L$18, 0),FALSE), 'E2 Allocators'!$B$15:$W$358, MATCH('O5 Details by Class &amp; Accounts'!AS$18, 'E2 Allocators'!$B$15:$W$15, 0),FALSE)*$G104)</f>
        <v>0</v>
      </c>
      <c r="AT104" s="1322">
        <f>IF(ISERROR(VLOOKUP(VLOOKUP($A104, 'E4 TB Allocation Details'!$A$18:$L$214, MATCH("Customer ID", 'E4 TB Allocation Details'!$A$18:$L$18, 0),FALSE), 'E2 Allocators'!$B$15:$W$358, MATCH('O5 Details by Class &amp; Accounts'!AT$18, 'E2 Allocators'!$B$15:$W$15, 0),FALSE)*$G104), 0, VLOOKUP(VLOOKUP($A104, 'E4 TB Allocation Details'!$A$18:$L$214, MATCH("Customer ID", 'E4 TB Allocation Details'!$A$18:$L$18, 0),FALSE), 'E2 Allocators'!$B$15:$W$358, MATCH('O5 Details by Class &amp; Accounts'!AT$18, 'E2 Allocators'!$B$15:$W$15, 0),FALSE)*$G104)</f>
        <v>0</v>
      </c>
      <c r="AU104" s="1322">
        <f>IF(ISERROR(VLOOKUP(VLOOKUP($A104, 'E4 TB Allocation Details'!$A$18:$L$214, MATCH("Customer ID", 'E4 TB Allocation Details'!$A$18:$L$18, 0),FALSE), 'E2 Allocators'!$B$15:$W$358, MATCH('O5 Details by Class &amp; Accounts'!AU$18, 'E2 Allocators'!$B$15:$W$15, 0),FALSE)*$G104), 0, VLOOKUP(VLOOKUP($A104, 'E4 TB Allocation Details'!$A$18:$L$214, MATCH("Customer ID", 'E4 TB Allocation Details'!$A$18:$L$18, 0),FALSE), 'E2 Allocators'!$B$15:$W$358, MATCH('O5 Details by Class &amp; Accounts'!AU$18, 'E2 Allocators'!$B$15:$W$15, 0),FALSE)*$G104)</f>
        <v>0</v>
      </c>
      <c r="AV104" s="1322">
        <f>IF(ISERROR(VLOOKUP(VLOOKUP($A104, 'E4 TB Allocation Details'!$A$18:$L$214, MATCH("Customer ID", 'E4 TB Allocation Details'!$A$18:$L$18, 0),FALSE), 'E2 Allocators'!$B$15:$W$358, MATCH('O5 Details by Class &amp; Accounts'!AV$18, 'E2 Allocators'!$B$15:$W$15, 0),FALSE)*$G104), 0, VLOOKUP(VLOOKUP($A104, 'E4 TB Allocation Details'!$A$18:$L$214, MATCH("Customer ID", 'E4 TB Allocation Details'!$A$18:$L$18, 0),FALSE), 'E2 Allocators'!$B$15:$W$358, MATCH('O5 Details by Class &amp; Accounts'!AV$18, 'E2 Allocators'!$B$15:$W$15, 0),FALSE)*$G104)</f>
        <v>0</v>
      </c>
      <c r="AW104" s="1322">
        <f>IF(ISERROR(VLOOKUP(VLOOKUP($A104, 'E4 TB Allocation Details'!$A$18:$L$214, MATCH("Customer ID", 'E4 TB Allocation Details'!$A$18:$L$18, 0),FALSE), 'E2 Allocators'!$B$15:$W$358, MATCH('O5 Details by Class &amp; Accounts'!AW$18, 'E2 Allocators'!$B$15:$W$15, 0),FALSE)*$G104), 0, VLOOKUP(VLOOKUP($A104, 'E4 TB Allocation Details'!$A$18:$L$214, MATCH("Customer ID", 'E4 TB Allocation Details'!$A$18:$L$18, 0),FALSE), 'E2 Allocators'!$B$15:$W$358, MATCH('O5 Details by Class &amp; Accounts'!AW$18, 'E2 Allocators'!$B$15:$W$15, 0),FALSE)*$G104)</f>
        <v>0</v>
      </c>
      <c r="AX104" s="1322">
        <f t="shared" si="22"/>
        <v>0</v>
      </c>
      <c r="AY104" s="1322">
        <f>IF(ISERROR(VLOOKUP(VLOOKUP($A104, 'E4 TB Allocation Details'!$A$18:$L$214, MATCH("Misc ID", 'E4 TB Allocation Details'!$A$18:$L$18, 0),FALSE), 'E2 Allocators'!$B$15:$W$358, MATCH('O5 Details by Class &amp; Accounts'!AY$18, 'E2 Allocators'!$B$15:$W$15, 0),FALSE)*$E104), 0, VLOOKUP(VLOOKUP($A104, 'E4 TB Allocation Details'!$A$18:$L$214, MATCH("Misc ID", 'E4 TB Allocation Details'!$A$18:$L$18, 0),FALSE), 'E2 Allocators'!$B$15:$W$358, MATCH('O5 Details by Class &amp; Accounts'!AY$18, 'E2 Allocators'!$B$15:$W$15, 0),FALSE)*$E104)</f>
        <v>-24799.539446016053</v>
      </c>
      <c r="AZ104" s="1322">
        <f>IF(ISERROR(VLOOKUP(VLOOKUP($A104, 'E4 TB Allocation Details'!$A$18:$L$214, MATCH("Misc ID", 'E4 TB Allocation Details'!$A$18:$L$18, 0),FALSE), 'E2 Allocators'!$B$15:$W$358, MATCH('O5 Details by Class &amp; Accounts'!AZ$18, 'E2 Allocators'!$B$15:$W$15, 0),FALSE)*$E104), 0, VLOOKUP(VLOOKUP($A104, 'E4 TB Allocation Details'!$A$18:$L$214, MATCH("Misc ID", 'E4 TB Allocation Details'!$A$18:$L$18, 0),FALSE), 'E2 Allocators'!$B$15:$W$358, MATCH('O5 Details by Class &amp; Accounts'!AZ$18, 'E2 Allocators'!$B$15:$W$15, 0),FALSE)*$E104)</f>
        <v>-6259.867157320673</v>
      </c>
      <c r="BA104" s="1322">
        <f>IF(ISERROR(VLOOKUP(VLOOKUP($A104, 'E4 TB Allocation Details'!$A$18:$L$214, MATCH("Misc ID", 'E4 TB Allocation Details'!$A$18:$L$18, 0),FALSE), 'E2 Allocators'!$B$15:$W$358, MATCH('O5 Details by Class &amp; Accounts'!BA$18, 'E2 Allocators'!$B$15:$W$15, 0),FALSE)*$E104), 0, VLOOKUP(VLOOKUP($A104, 'E4 TB Allocation Details'!$A$18:$L$214, MATCH("Misc ID", 'E4 TB Allocation Details'!$A$18:$L$18, 0),FALSE), 'E2 Allocators'!$B$15:$W$358, MATCH('O5 Details by Class &amp; Accounts'!BA$18, 'E2 Allocators'!$B$15:$W$15, 0),FALSE)*$E104)</f>
        <v>-4236.7553126860039</v>
      </c>
      <c r="BB104" s="1322">
        <f>IF(ISERROR(VLOOKUP(VLOOKUP($A104, 'E4 TB Allocation Details'!$A$18:$L$214, MATCH("Misc ID", 'E4 TB Allocation Details'!$A$18:$L$18, 0),FALSE), 'E2 Allocators'!$B$15:$W$358, MATCH('O5 Details by Class &amp; Accounts'!BB$18, 'E2 Allocators'!$B$15:$W$15, 0),FALSE)*$E104), 0, VLOOKUP(VLOOKUP($A104, 'E4 TB Allocation Details'!$A$18:$L$214, MATCH("Misc ID", 'E4 TB Allocation Details'!$A$18:$L$18, 0),FALSE), 'E2 Allocators'!$B$15:$W$358, MATCH('O5 Details by Class &amp; Accounts'!BB$18, 'E2 Allocators'!$B$15:$W$15, 0),FALSE)*$E104)</f>
        <v>0</v>
      </c>
      <c r="BC104" s="1322">
        <f>IF(ISERROR(VLOOKUP(VLOOKUP($A104, 'E4 TB Allocation Details'!$A$18:$L$214, MATCH("Misc ID", 'E4 TB Allocation Details'!$A$18:$L$18, 0),FALSE), 'E2 Allocators'!$B$15:$W$358, MATCH('O5 Details by Class &amp; Accounts'!BC$18, 'E2 Allocators'!$B$15:$W$15, 0),FALSE)*$E104), 0, VLOOKUP(VLOOKUP($A104, 'E4 TB Allocation Details'!$A$18:$L$214, MATCH("Misc ID", 'E4 TB Allocation Details'!$A$18:$L$18, 0),FALSE), 'E2 Allocators'!$B$15:$W$358, MATCH('O5 Details by Class &amp; Accounts'!BC$18, 'E2 Allocators'!$B$15:$W$15, 0),FALSE)*$E104)</f>
        <v>0</v>
      </c>
      <c r="BD104" s="1322">
        <f>IF(ISERROR(VLOOKUP(VLOOKUP($A104, 'E4 TB Allocation Details'!$A$18:$L$214, MATCH("Misc ID", 'E4 TB Allocation Details'!$A$18:$L$18, 0),FALSE), 'E2 Allocators'!$B$15:$W$358, MATCH('O5 Details by Class &amp; Accounts'!BD$18, 'E2 Allocators'!$B$15:$W$15, 0),FALSE)*$E104), 0, VLOOKUP(VLOOKUP($A104, 'E4 TB Allocation Details'!$A$18:$L$214, MATCH("Misc ID", 'E4 TB Allocation Details'!$A$18:$L$18, 0),FALSE), 'E2 Allocators'!$B$15:$W$358, MATCH('O5 Details by Class &amp; Accounts'!BD$18, 'E2 Allocators'!$B$15:$W$15, 0),FALSE)*$E104)</f>
        <v>-599.39299711145486</v>
      </c>
      <c r="BE104" s="1322">
        <f>IF(ISERROR(VLOOKUP(VLOOKUP($A104, 'E4 TB Allocation Details'!$A$18:$L$214, MATCH("Misc ID", 'E4 TB Allocation Details'!$A$18:$L$18, 0),FALSE), 'E2 Allocators'!$B$15:$W$358, MATCH('O5 Details by Class &amp; Accounts'!BE$18, 'E2 Allocators'!$B$15:$W$15, 0),FALSE)*$E104), 0, VLOOKUP(VLOOKUP($A104, 'E4 TB Allocation Details'!$A$18:$L$214, MATCH("Misc ID", 'E4 TB Allocation Details'!$A$18:$L$18, 0),FALSE), 'E2 Allocators'!$B$15:$W$358, MATCH('O5 Details by Class &amp; Accounts'!BE$18, 'E2 Allocators'!$B$15:$W$15, 0),FALSE)*$E104)</f>
        <v>-1262.8181467992933</v>
      </c>
      <c r="BF104" s="1322">
        <f>IF(ISERROR(VLOOKUP(VLOOKUP($A104, 'E4 TB Allocation Details'!$A$18:$L$214, MATCH("Misc ID", 'E4 TB Allocation Details'!$A$18:$L$18, 0),FALSE), 'E2 Allocators'!$B$15:$W$358, MATCH('O5 Details by Class &amp; Accounts'!BF$18, 'E2 Allocators'!$B$15:$W$15, 0),FALSE)*$E104), 0, VLOOKUP(VLOOKUP($A104, 'E4 TB Allocation Details'!$A$18:$L$214, MATCH("Misc ID", 'E4 TB Allocation Details'!$A$18:$L$18, 0),FALSE), 'E2 Allocators'!$B$15:$W$358, MATCH('O5 Details by Class &amp; Accounts'!BF$18, 'E2 Allocators'!$B$15:$W$15, 0),FALSE)*$E104)</f>
        <v>0</v>
      </c>
      <c r="BG104" s="1322">
        <f>IF(ISERROR(VLOOKUP(VLOOKUP($A104, 'E4 TB Allocation Details'!$A$18:$L$214, MATCH("Misc ID", 'E4 TB Allocation Details'!$A$18:$L$18, 0),FALSE), 'E2 Allocators'!$B$15:$W$358, MATCH('O5 Details by Class &amp; Accounts'!BG$18, 'E2 Allocators'!$B$15:$W$15, 0),FALSE)*$E104), 0, VLOOKUP(VLOOKUP($A104, 'E4 TB Allocation Details'!$A$18:$L$214, MATCH("Misc ID", 'E4 TB Allocation Details'!$A$18:$L$18, 0),FALSE), 'E2 Allocators'!$B$15:$W$358, MATCH('O5 Details by Class &amp; Accounts'!BG$18, 'E2 Allocators'!$B$15:$W$15, 0),FALSE)*$E104)</f>
        <v>-54.976940066513336</v>
      </c>
      <c r="BH104" s="1322">
        <f>IF(ISERROR(VLOOKUP(VLOOKUP($A104, 'E4 TB Allocation Details'!$A$18:$L$214, MATCH("Misc ID", 'E4 TB Allocation Details'!$A$18:$L$18, 0),FALSE), 'E2 Allocators'!$B$15:$W$358, MATCH('O5 Details by Class &amp; Accounts'!BH$18, 'E2 Allocators'!$B$15:$W$15, 0),FALSE)*$E104), 0, VLOOKUP(VLOOKUP($A104, 'E4 TB Allocation Details'!$A$18:$L$214, MATCH("Misc ID", 'E4 TB Allocation Details'!$A$18:$L$18, 0),FALSE), 'E2 Allocators'!$B$15:$W$358, MATCH('O5 Details by Class &amp; Accounts'!BH$18, 'E2 Allocators'!$B$15:$W$15, 0),FALSE)*$E104)</f>
        <v>0</v>
      </c>
      <c r="BI104" s="1322">
        <f>IF(ISERROR(VLOOKUP(VLOOKUP($A104, 'E4 TB Allocation Details'!$A$18:$L$214, MATCH("Misc ID", 'E4 TB Allocation Details'!$A$18:$L$18, 0),FALSE), 'E2 Allocators'!$B$15:$W$358, MATCH('O5 Details by Class &amp; Accounts'!BI$18, 'E2 Allocators'!$B$15:$W$15, 0),FALSE)*$E104), 0, VLOOKUP(VLOOKUP($A104, 'E4 TB Allocation Details'!$A$18:$L$214, MATCH("Misc ID", 'E4 TB Allocation Details'!$A$18:$L$18, 0),FALSE), 'E2 Allocators'!$B$15:$W$358, MATCH('O5 Details by Class &amp; Accounts'!BI$18, 'E2 Allocators'!$B$15:$W$15, 0),FALSE)*$E104)</f>
        <v>0</v>
      </c>
      <c r="BJ104" s="1322">
        <f>IF(ISERROR(VLOOKUP(VLOOKUP($A104, 'E4 TB Allocation Details'!$A$18:$L$214, MATCH("Misc ID", 'E4 TB Allocation Details'!$A$18:$L$18, 0),FALSE), 'E2 Allocators'!$B$15:$W$358, MATCH('O5 Details by Class &amp; Accounts'!BJ$18, 'E2 Allocators'!$B$15:$W$15, 0),FALSE)*$E104), 0, VLOOKUP(VLOOKUP($A104, 'E4 TB Allocation Details'!$A$18:$L$214, MATCH("Misc ID", 'E4 TB Allocation Details'!$A$18:$L$18, 0),FALSE), 'E2 Allocators'!$B$15:$W$358, MATCH('O5 Details by Class &amp; Accounts'!BJ$18, 'E2 Allocators'!$B$15:$W$15, 0),FALSE)*$E104)</f>
        <v>0</v>
      </c>
      <c r="BK104" s="1322">
        <f>IF(ISERROR(VLOOKUP(VLOOKUP($A104, 'E4 TB Allocation Details'!$A$18:$L$214, MATCH("Misc ID", 'E4 TB Allocation Details'!$A$18:$L$18, 0),FALSE), 'E2 Allocators'!$B$15:$W$358, MATCH('O5 Details by Class &amp; Accounts'!BK$18, 'E2 Allocators'!$B$15:$W$15, 0),FALSE)*$E104), 0, VLOOKUP(VLOOKUP($A104, 'E4 TB Allocation Details'!$A$18:$L$214, MATCH("Misc ID", 'E4 TB Allocation Details'!$A$18:$L$18, 0),FALSE), 'E2 Allocators'!$B$15:$W$358, MATCH('O5 Details by Class &amp; Accounts'!BK$18, 'E2 Allocators'!$B$15:$W$15, 0),FALSE)*$E104)</f>
        <v>0</v>
      </c>
      <c r="BL104" s="1322">
        <f>IF(ISERROR(VLOOKUP(VLOOKUP($A104, 'E4 TB Allocation Details'!$A$18:$L$214, MATCH("Misc ID", 'E4 TB Allocation Details'!$A$18:$L$18, 0),FALSE), 'E2 Allocators'!$B$15:$W$358, MATCH('O5 Details by Class &amp; Accounts'!BL$18, 'E2 Allocators'!$B$15:$W$15, 0),FALSE)*$E104), 0, VLOOKUP(VLOOKUP($A104, 'E4 TB Allocation Details'!$A$18:$L$214, MATCH("Misc ID", 'E4 TB Allocation Details'!$A$18:$L$18, 0),FALSE), 'E2 Allocators'!$B$15:$W$358, MATCH('O5 Details by Class &amp; Accounts'!BL$18, 'E2 Allocators'!$B$15:$W$15, 0),FALSE)*$E104)</f>
        <v>0</v>
      </c>
      <c r="BM104" s="1322">
        <f>IF(ISERROR(VLOOKUP(VLOOKUP($A104, 'E4 TB Allocation Details'!$A$18:$L$214, MATCH("Misc ID", 'E4 TB Allocation Details'!$A$18:$L$18, 0),FALSE), 'E2 Allocators'!$B$15:$W$358, MATCH('O5 Details by Class &amp; Accounts'!BM$18, 'E2 Allocators'!$B$15:$W$15, 0),FALSE)*$E104), 0, VLOOKUP(VLOOKUP($A104, 'E4 TB Allocation Details'!$A$18:$L$214, MATCH("Misc ID", 'E4 TB Allocation Details'!$A$18:$L$18, 0),FALSE), 'E2 Allocators'!$B$15:$W$358, MATCH('O5 Details by Class &amp; Accounts'!BM$18, 'E2 Allocators'!$B$15:$W$15, 0),FALSE)*$E104)</f>
        <v>0</v>
      </c>
      <c r="BN104" s="1322">
        <f>IF(ISERROR(VLOOKUP(VLOOKUP($A104, 'E4 TB Allocation Details'!$A$18:$L$214, MATCH("Misc ID", 'E4 TB Allocation Details'!$A$18:$L$18, 0),FALSE), 'E2 Allocators'!$B$15:$W$358, MATCH('O5 Details by Class &amp; Accounts'!BN$18, 'E2 Allocators'!$B$15:$W$15, 0),FALSE)*$E104), 0, VLOOKUP(VLOOKUP($A104, 'E4 TB Allocation Details'!$A$18:$L$214, MATCH("Misc ID", 'E4 TB Allocation Details'!$A$18:$L$18, 0),FALSE), 'E2 Allocators'!$B$15:$W$358, MATCH('O5 Details by Class &amp; Accounts'!BN$18, 'E2 Allocators'!$B$15:$W$15, 0),FALSE)*$E104)</f>
        <v>0</v>
      </c>
      <c r="BO104" s="1322">
        <f>IF(ISERROR(VLOOKUP(VLOOKUP($A104, 'E4 TB Allocation Details'!$A$18:$L$214, MATCH("Misc ID", 'E4 TB Allocation Details'!$A$18:$L$18, 0),FALSE), 'E2 Allocators'!$B$15:$W$358, MATCH('O5 Details by Class &amp; Accounts'!BO$18, 'E2 Allocators'!$B$15:$W$15, 0),FALSE)*$E104), 0, VLOOKUP(VLOOKUP($A104, 'E4 TB Allocation Details'!$A$18:$L$214, MATCH("Misc ID", 'E4 TB Allocation Details'!$A$18:$L$18, 0),FALSE), 'E2 Allocators'!$B$15:$W$358, MATCH('O5 Details by Class &amp; Accounts'!BO$18, 'E2 Allocators'!$B$15:$W$15, 0),FALSE)*$E104)</f>
        <v>0</v>
      </c>
      <c r="BP104" s="1322">
        <f>IF(ISERROR(VLOOKUP(VLOOKUP($A104, 'E4 TB Allocation Details'!$A$18:$L$214, MATCH("Misc ID", 'E4 TB Allocation Details'!$A$18:$L$18, 0),FALSE), 'E2 Allocators'!$B$15:$W$358, MATCH('O5 Details by Class &amp; Accounts'!BP$18, 'E2 Allocators'!$B$15:$W$15, 0),FALSE)*$E104), 0, VLOOKUP(VLOOKUP($A104, 'E4 TB Allocation Details'!$A$18:$L$214, MATCH("Misc ID", 'E4 TB Allocation Details'!$A$18:$L$18, 0),FALSE), 'E2 Allocators'!$B$15:$W$358, MATCH('O5 Details by Class &amp; Accounts'!BP$18, 'E2 Allocators'!$B$15:$W$15, 0),FALSE)*$E104)</f>
        <v>0</v>
      </c>
      <c r="BQ104" s="1322">
        <f>IF(ISERROR(VLOOKUP(VLOOKUP($A104, 'E4 TB Allocation Details'!$A$18:$L$214, MATCH("Misc ID", 'E4 TB Allocation Details'!$A$18:$L$18, 0),FALSE), 'E2 Allocators'!$B$15:$W$358, MATCH('O5 Details by Class &amp; Accounts'!BQ$18, 'E2 Allocators'!$B$15:$W$15, 0),FALSE)*$E104), 0, VLOOKUP(VLOOKUP($A104, 'E4 TB Allocation Details'!$A$18:$L$214, MATCH("Misc ID", 'E4 TB Allocation Details'!$A$18:$L$18, 0),FALSE), 'E2 Allocators'!$B$15:$W$358, MATCH('O5 Details by Class &amp; Accounts'!BQ$18, 'E2 Allocators'!$B$15:$W$15, 0),FALSE)*$E104)</f>
        <v>0</v>
      </c>
      <c r="BR104" s="1322">
        <f>IF(ISERROR(VLOOKUP(VLOOKUP($A104, 'E4 TB Allocation Details'!$A$18:$L$214, MATCH("Misc ID", 'E4 TB Allocation Details'!$A$18:$L$18, 0),FALSE), 'E2 Allocators'!$B$15:$W$358, MATCH('O5 Details by Class &amp; Accounts'!BR$18, 'E2 Allocators'!$B$15:$W$15, 0),FALSE)*$E104), 0, VLOOKUP(VLOOKUP($A104, 'E4 TB Allocation Details'!$A$18:$L$214, MATCH("Misc ID", 'E4 TB Allocation Details'!$A$18:$L$18, 0),FALSE), 'E2 Allocators'!$B$15:$W$358, MATCH('O5 Details by Class &amp; Accounts'!BR$18, 'E2 Allocators'!$B$15:$W$15, 0),FALSE)*$E104)</f>
        <v>0</v>
      </c>
      <c r="BS104" s="1322">
        <f t="shared" si="23"/>
        <v>-37213.349999999984</v>
      </c>
      <c r="BT104" s="1322">
        <f>IF(ISERROR(VLOOKUP(VLOOKUP($A104, 'E4 TB Allocation Details'!$A$18:$L$214, MATCH("A &amp; G ID", 'E4 TB Allocation Details'!$A$18:$L$18, 0),FALSE), 'E2 Allocators'!$B$15:$W$358, MATCH('O5 Details by Class &amp; Accounts'!BT$18, 'E2 Allocators'!$B$15:$W$15, 0),FALSE)*$E104), 0, VLOOKUP(VLOOKUP($A104, 'E4 TB Allocation Details'!$A$18:$L$214, MATCH("A &amp; G ID", 'E4 TB Allocation Details'!$A$18:$L$18, 0),FALSE), 'E2 Allocators'!$B$15:$W$358, MATCH('O5 Details by Class &amp; Accounts'!BT$18, 'E2 Allocators'!$B$15:$W$15, 0),FALSE)*$E104)</f>
        <v>0</v>
      </c>
      <c r="BU104" s="1322">
        <f>IF(ISERROR(VLOOKUP(VLOOKUP($A104, 'E4 TB Allocation Details'!$A$18:$L$214, MATCH("A &amp; G ID", 'E4 TB Allocation Details'!$A$18:$L$18, 0),FALSE), 'E2 Allocators'!$B$15:$W$358, MATCH('O5 Details by Class &amp; Accounts'!BU$18, 'E2 Allocators'!$B$15:$W$15, 0),FALSE)*$E104), 0, VLOOKUP(VLOOKUP($A104, 'E4 TB Allocation Details'!$A$18:$L$214, MATCH("A &amp; G ID", 'E4 TB Allocation Details'!$A$18:$L$18, 0),FALSE), 'E2 Allocators'!$B$15:$W$358, MATCH('O5 Details by Class &amp; Accounts'!BU$18, 'E2 Allocators'!$B$15:$W$15, 0),FALSE)*$E104)</f>
        <v>0</v>
      </c>
      <c r="BV104" s="1322">
        <f>IF(ISERROR(VLOOKUP(VLOOKUP($A104, 'E4 TB Allocation Details'!$A$18:$L$214, MATCH("A &amp; G ID", 'E4 TB Allocation Details'!$A$18:$L$18, 0),FALSE), 'E2 Allocators'!$B$15:$W$358, MATCH('O5 Details by Class &amp; Accounts'!BV$18, 'E2 Allocators'!$B$15:$W$15, 0),FALSE)*$E104), 0, VLOOKUP(VLOOKUP($A104, 'E4 TB Allocation Details'!$A$18:$L$214, MATCH("A &amp; G ID", 'E4 TB Allocation Details'!$A$18:$L$18, 0),FALSE), 'E2 Allocators'!$B$15:$W$358, MATCH('O5 Details by Class &amp; Accounts'!BV$18, 'E2 Allocators'!$B$15:$W$15, 0),FALSE)*$E104)</f>
        <v>0</v>
      </c>
      <c r="BW104" s="1322">
        <f>IF(ISERROR(VLOOKUP(VLOOKUP($A104, 'E4 TB Allocation Details'!$A$18:$L$214, MATCH("A &amp; G ID", 'E4 TB Allocation Details'!$A$18:$L$18, 0),FALSE), 'E2 Allocators'!$B$15:$W$358, MATCH('O5 Details by Class &amp; Accounts'!BW$18, 'E2 Allocators'!$B$15:$W$15, 0),FALSE)*$E104), 0, VLOOKUP(VLOOKUP($A104, 'E4 TB Allocation Details'!$A$18:$L$214, MATCH("A &amp; G ID", 'E4 TB Allocation Details'!$A$18:$L$18, 0),FALSE), 'E2 Allocators'!$B$15:$W$358, MATCH('O5 Details by Class &amp; Accounts'!BW$18, 'E2 Allocators'!$B$15:$W$15, 0),FALSE)*$E104)</f>
        <v>0</v>
      </c>
      <c r="BX104" s="1322">
        <f>IF(ISERROR(VLOOKUP(VLOOKUP($A104, 'E4 TB Allocation Details'!$A$18:$L$214, MATCH("A &amp; G ID", 'E4 TB Allocation Details'!$A$18:$L$18, 0),FALSE), 'E2 Allocators'!$B$15:$W$358, MATCH('O5 Details by Class &amp; Accounts'!BX$18, 'E2 Allocators'!$B$15:$W$15, 0),FALSE)*$E104), 0, VLOOKUP(VLOOKUP($A104, 'E4 TB Allocation Details'!$A$18:$L$214, MATCH("A &amp; G ID", 'E4 TB Allocation Details'!$A$18:$L$18, 0),FALSE), 'E2 Allocators'!$B$15:$W$358, MATCH('O5 Details by Class &amp; Accounts'!BX$18, 'E2 Allocators'!$B$15:$W$15, 0),FALSE)*$E104)</f>
        <v>0</v>
      </c>
      <c r="BY104" s="1322">
        <f>IF(ISERROR(VLOOKUP(VLOOKUP($A104, 'E4 TB Allocation Details'!$A$18:$L$214, MATCH("A &amp; G ID", 'E4 TB Allocation Details'!$A$18:$L$18, 0),FALSE), 'E2 Allocators'!$B$15:$W$358, MATCH('O5 Details by Class &amp; Accounts'!BY$18, 'E2 Allocators'!$B$15:$W$15, 0),FALSE)*$E104), 0, VLOOKUP(VLOOKUP($A104, 'E4 TB Allocation Details'!$A$18:$L$214, MATCH("A &amp; G ID", 'E4 TB Allocation Details'!$A$18:$L$18, 0),FALSE), 'E2 Allocators'!$B$15:$W$358, MATCH('O5 Details by Class &amp; Accounts'!BY$18, 'E2 Allocators'!$B$15:$W$15, 0),FALSE)*$E104)</f>
        <v>0</v>
      </c>
      <c r="BZ104" s="1322">
        <f>IF(ISERROR(VLOOKUP(VLOOKUP($A104, 'E4 TB Allocation Details'!$A$18:$L$214, MATCH("A &amp; G ID", 'E4 TB Allocation Details'!$A$18:$L$18, 0),FALSE), 'E2 Allocators'!$B$15:$W$358, MATCH('O5 Details by Class &amp; Accounts'!BZ$18, 'E2 Allocators'!$B$15:$W$15, 0),FALSE)*$E104), 0, VLOOKUP(VLOOKUP($A104, 'E4 TB Allocation Details'!$A$18:$L$214, MATCH("A &amp; G ID", 'E4 TB Allocation Details'!$A$18:$L$18, 0),FALSE), 'E2 Allocators'!$B$15:$W$358, MATCH('O5 Details by Class &amp; Accounts'!BZ$18, 'E2 Allocators'!$B$15:$W$15, 0),FALSE)*$E104)</f>
        <v>0</v>
      </c>
      <c r="CA104" s="1322">
        <f>IF(ISERROR(VLOOKUP(VLOOKUP($A104, 'E4 TB Allocation Details'!$A$18:$L$214, MATCH("A &amp; G ID", 'E4 TB Allocation Details'!$A$18:$L$18, 0),FALSE), 'E2 Allocators'!$B$15:$W$358, MATCH('O5 Details by Class &amp; Accounts'!CA$18, 'E2 Allocators'!$B$15:$W$15, 0),FALSE)*$E104), 0, VLOOKUP(VLOOKUP($A104, 'E4 TB Allocation Details'!$A$18:$L$214, MATCH("A &amp; G ID", 'E4 TB Allocation Details'!$A$18:$L$18, 0),FALSE), 'E2 Allocators'!$B$15:$W$358, MATCH('O5 Details by Class &amp; Accounts'!CA$18, 'E2 Allocators'!$B$15:$W$15, 0),FALSE)*$E104)</f>
        <v>0</v>
      </c>
      <c r="CB104" s="1322">
        <f>IF(ISERROR(VLOOKUP(VLOOKUP($A104, 'E4 TB Allocation Details'!$A$18:$L$214, MATCH("A &amp; G ID", 'E4 TB Allocation Details'!$A$18:$L$18, 0),FALSE), 'E2 Allocators'!$B$15:$W$358, MATCH('O5 Details by Class &amp; Accounts'!CB$18, 'E2 Allocators'!$B$15:$W$15, 0),FALSE)*$E104), 0, VLOOKUP(VLOOKUP($A104, 'E4 TB Allocation Details'!$A$18:$L$214, MATCH("A &amp; G ID", 'E4 TB Allocation Details'!$A$18:$L$18, 0),FALSE), 'E2 Allocators'!$B$15:$W$358, MATCH('O5 Details by Class &amp; Accounts'!CB$18, 'E2 Allocators'!$B$15:$W$15, 0),FALSE)*$E104)</f>
        <v>0</v>
      </c>
      <c r="CC104" s="1322">
        <f>IF(ISERROR(VLOOKUP(VLOOKUP($A104, 'E4 TB Allocation Details'!$A$18:$L$214, MATCH("A &amp; G ID", 'E4 TB Allocation Details'!$A$18:$L$18, 0),FALSE), 'E2 Allocators'!$B$15:$W$358, MATCH('O5 Details by Class &amp; Accounts'!CC$18, 'E2 Allocators'!$B$15:$W$15, 0),FALSE)*$E104), 0, VLOOKUP(VLOOKUP($A104, 'E4 TB Allocation Details'!$A$18:$L$214, MATCH("A &amp; G ID", 'E4 TB Allocation Details'!$A$18:$L$18, 0),FALSE), 'E2 Allocators'!$B$15:$W$358, MATCH('O5 Details by Class &amp; Accounts'!CC$18, 'E2 Allocators'!$B$15:$W$15, 0),FALSE)*$E104)</f>
        <v>0</v>
      </c>
      <c r="CD104" s="1322">
        <f>IF(ISERROR(VLOOKUP(VLOOKUP($A104, 'E4 TB Allocation Details'!$A$18:$L$214, MATCH("A &amp; G ID", 'E4 TB Allocation Details'!$A$18:$L$18, 0),FALSE), 'E2 Allocators'!$B$15:$W$358, MATCH('O5 Details by Class &amp; Accounts'!CD$18, 'E2 Allocators'!$B$15:$W$15, 0),FALSE)*$E104), 0, VLOOKUP(VLOOKUP($A104, 'E4 TB Allocation Details'!$A$18:$L$214, MATCH("A &amp; G ID", 'E4 TB Allocation Details'!$A$18:$L$18, 0),FALSE), 'E2 Allocators'!$B$15:$W$358, MATCH('O5 Details by Class &amp; Accounts'!CD$18, 'E2 Allocators'!$B$15:$W$15, 0),FALSE)*$E104)</f>
        <v>0</v>
      </c>
      <c r="CE104" s="1322">
        <f>IF(ISERROR(VLOOKUP(VLOOKUP($A104, 'E4 TB Allocation Details'!$A$18:$L$214, MATCH("A &amp; G ID", 'E4 TB Allocation Details'!$A$18:$L$18, 0),FALSE), 'E2 Allocators'!$B$15:$W$358, MATCH('O5 Details by Class &amp; Accounts'!CE$18, 'E2 Allocators'!$B$15:$W$15, 0),FALSE)*$E104), 0, VLOOKUP(VLOOKUP($A104, 'E4 TB Allocation Details'!$A$18:$L$214, MATCH("A &amp; G ID", 'E4 TB Allocation Details'!$A$18:$L$18, 0),FALSE), 'E2 Allocators'!$B$15:$W$358, MATCH('O5 Details by Class &amp; Accounts'!CE$18, 'E2 Allocators'!$B$15:$W$15, 0),FALSE)*$E104)</f>
        <v>0</v>
      </c>
      <c r="CF104" s="1322">
        <f>IF(ISERROR(VLOOKUP(VLOOKUP($A104, 'E4 TB Allocation Details'!$A$18:$L$214, MATCH("A &amp; G ID", 'E4 TB Allocation Details'!$A$18:$L$18, 0),FALSE), 'E2 Allocators'!$B$15:$W$358, MATCH('O5 Details by Class &amp; Accounts'!CF$18, 'E2 Allocators'!$B$15:$W$15, 0),FALSE)*$E104), 0, VLOOKUP(VLOOKUP($A104, 'E4 TB Allocation Details'!$A$18:$L$214, MATCH("A &amp; G ID", 'E4 TB Allocation Details'!$A$18:$L$18, 0),FALSE), 'E2 Allocators'!$B$15:$W$358, MATCH('O5 Details by Class &amp; Accounts'!CF$18, 'E2 Allocators'!$B$15:$W$15, 0),FALSE)*$E104)</f>
        <v>0</v>
      </c>
      <c r="CG104" s="1322">
        <f>IF(ISERROR(VLOOKUP(VLOOKUP($A104, 'E4 TB Allocation Details'!$A$18:$L$214, MATCH("A &amp; G ID", 'E4 TB Allocation Details'!$A$18:$L$18, 0),FALSE), 'E2 Allocators'!$B$15:$W$358, MATCH('O5 Details by Class &amp; Accounts'!CG$18, 'E2 Allocators'!$B$15:$W$15, 0),FALSE)*$E104), 0, VLOOKUP(VLOOKUP($A104, 'E4 TB Allocation Details'!$A$18:$L$214, MATCH("A &amp; G ID", 'E4 TB Allocation Details'!$A$18:$L$18, 0),FALSE), 'E2 Allocators'!$B$15:$W$358, MATCH('O5 Details by Class &amp; Accounts'!CG$18, 'E2 Allocators'!$B$15:$W$15, 0),FALSE)*$E104)</f>
        <v>0</v>
      </c>
      <c r="CH104" s="1322">
        <f>IF(ISERROR(VLOOKUP(VLOOKUP($A104, 'E4 TB Allocation Details'!$A$18:$L$214, MATCH("A &amp; G ID", 'E4 TB Allocation Details'!$A$18:$L$18, 0),FALSE), 'E2 Allocators'!$B$15:$W$358, MATCH('O5 Details by Class &amp; Accounts'!CH$18, 'E2 Allocators'!$B$15:$W$15, 0),FALSE)*$E104), 0, VLOOKUP(VLOOKUP($A104, 'E4 TB Allocation Details'!$A$18:$L$214, MATCH("A &amp; G ID", 'E4 TB Allocation Details'!$A$18:$L$18, 0),FALSE), 'E2 Allocators'!$B$15:$W$358, MATCH('O5 Details by Class &amp; Accounts'!CH$18, 'E2 Allocators'!$B$15:$W$15, 0),FALSE)*$E104)</f>
        <v>0</v>
      </c>
      <c r="CI104" s="1322">
        <f>IF(ISERROR(VLOOKUP(VLOOKUP($A104, 'E4 TB Allocation Details'!$A$18:$L$214, MATCH("A &amp; G ID", 'E4 TB Allocation Details'!$A$18:$L$18, 0),FALSE), 'E2 Allocators'!$B$15:$W$358, MATCH('O5 Details by Class &amp; Accounts'!CI$18, 'E2 Allocators'!$B$15:$W$15, 0),FALSE)*$E104), 0, VLOOKUP(VLOOKUP($A104, 'E4 TB Allocation Details'!$A$18:$L$214, MATCH("A &amp; G ID", 'E4 TB Allocation Details'!$A$18:$L$18, 0),FALSE), 'E2 Allocators'!$B$15:$W$358, MATCH('O5 Details by Class &amp; Accounts'!CI$18, 'E2 Allocators'!$B$15:$W$15, 0),FALSE)*$E104)</f>
        <v>0</v>
      </c>
      <c r="CJ104" s="1322">
        <f>IF(ISERROR(VLOOKUP(VLOOKUP($A104, 'E4 TB Allocation Details'!$A$18:$L$214, MATCH("A &amp; G ID", 'E4 TB Allocation Details'!$A$18:$L$18, 0),FALSE), 'E2 Allocators'!$B$15:$W$358, MATCH('O5 Details by Class &amp; Accounts'!CJ$18, 'E2 Allocators'!$B$15:$W$15, 0),FALSE)*$E104), 0, VLOOKUP(VLOOKUP($A104, 'E4 TB Allocation Details'!$A$18:$L$214, MATCH("A &amp; G ID", 'E4 TB Allocation Details'!$A$18:$L$18, 0),FALSE), 'E2 Allocators'!$B$15:$W$358, MATCH('O5 Details by Class &amp; Accounts'!CJ$18, 'E2 Allocators'!$B$15:$W$15, 0),FALSE)*$E104)</f>
        <v>0</v>
      </c>
      <c r="CK104" s="1322">
        <f>IF(ISERROR(VLOOKUP(VLOOKUP($A104, 'E4 TB Allocation Details'!$A$18:$L$214, MATCH("A &amp; G ID", 'E4 TB Allocation Details'!$A$18:$L$18, 0),FALSE), 'E2 Allocators'!$B$15:$W$358, MATCH('O5 Details by Class &amp; Accounts'!CK$18, 'E2 Allocators'!$B$15:$W$15, 0),FALSE)*$E104), 0, VLOOKUP(VLOOKUP($A104, 'E4 TB Allocation Details'!$A$18:$L$214, MATCH("A &amp; G ID", 'E4 TB Allocation Details'!$A$18:$L$18, 0),FALSE), 'E2 Allocators'!$B$15:$W$358, MATCH('O5 Details by Class &amp; Accounts'!CK$18, 'E2 Allocators'!$B$15:$W$15, 0),FALSE)*$E104)</f>
        <v>0</v>
      </c>
      <c r="CL104" s="1322">
        <f>IF(ISERROR(VLOOKUP(VLOOKUP($A104, 'E4 TB Allocation Details'!$A$18:$L$214, MATCH("A &amp; G ID", 'E4 TB Allocation Details'!$A$18:$L$18, 0),FALSE), 'E2 Allocators'!$B$15:$W$358, MATCH('O5 Details by Class &amp; Accounts'!CL$18, 'E2 Allocators'!$B$15:$W$15, 0),FALSE)*$E104), 0, VLOOKUP(VLOOKUP($A104, 'E4 TB Allocation Details'!$A$18:$L$214, MATCH("A &amp; G ID", 'E4 TB Allocation Details'!$A$18:$L$18, 0),FALSE), 'E2 Allocators'!$B$15:$W$358, MATCH('O5 Details by Class &amp; Accounts'!CL$18, 'E2 Allocators'!$B$15:$W$15, 0),FALSE)*$E104)</f>
        <v>0</v>
      </c>
      <c r="CM104" s="1322">
        <f>IF(ISERROR(VLOOKUP(VLOOKUP($A104, 'E4 TB Allocation Details'!$A$18:$L$214, MATCH("A &amp; G ID", 'E4 TB Allocation Details'!$A$18:$L$18, 0),FALSE), 'E2 Allocators'!$B$15:$W$358, MATCH('O5 Details by Class &amp; Accounts'!CM$18, 'E2 Allocators'!$B$15:$W$15, 0),FALSE)*$E104), 0, VLOOKUP(VLOOKUP($A104, 'E4 TB Allocation Details'!$A$18:$L$214, MATCH("A &amp; G ID", 'E4 TB Allocation Details'!$A$18:$L$18, 0),FALSE), 'E2 Allocators'!$B$15:$W$358, MATCH('O5 Details by Class &amp; Accounts'!CM$18, 'E2 Allocators'!$B$15:$W$15, 0),FALSE)*$E104)</f>
        <v>0</v>
      </c>
      <c r="CN104" s="1322">
        <f t="shared" si="24"/>
        <v>0</v>
      </c>
      <c r="CO104" s="1651">
        <f t="shared" si="25"/>
        <v>-1.4551915228366852E-11</v>
      </c>
      <c r="CQ104" s="1899" t="inlineStr">
        <is>
          <t/>
        </is>
      </c>
    </row>
    <row r="105" spans="1:95" s="64" customFormat="1" ht="25.5" x14ac:dyDescent="0.2">
      <c r="A105" s="1093">
        <v>4330</v>
      </c>
      <c r="B105" s="1094" t="s">
        <v>1387</v>
      </c>
      <c r="C105" s="1648">
        <f>IF(ISERROR(VLOOKUP($A105,'I3 TB Data'!$A$19:$H$483,MATCH('O5 Details by Class &amp; Accounts'!$C$18, 'I3 TB Data'!$A$19:$H$19,0),0)), 0, VLOOKUP($A105,'I3 TB Data'!$A$19:$H$483,MATCH('O5 Details by Class &amp; Accounts'!$C$18,'I3 TB Data'!$A$19:$H$19,0),0))</f>
        <v>0</v>
      </c>
      <c r="D105" s="1649"/>
      <c r="E105" s="1648">
        <f t="shared" si="17"/>
        <v>0</v>
      </c>
      <c r="F105" s="1650">
        <f>IF(ISERROR(VLOOKUP($A105, 'E1 Categorization'!A33:E124, MATCH("Customer Component", 'E1 Categorization'!$A$33:$E$33,0), 0)), 0, IF(VLOOKUP($A105, 'E1 Categorization'!A33:E124, MATCH("Customer Component", 'E1 Categorization'!$A$33:$E$33,0), 0)=0, 'O5 Details by Class &amp; Accounts'!$E105, IF(AND(VLOOKUP($A105, 'E1 Categorization'!A33:E124, MATCH("Customer Component", 'E1 Categorization'!$A$33:$E$33,0), 0) &gt;0, VLOOKUP($A105, 'E1 Categorization'!A33:E124, MATCH("Customer Component", 'E1 Categorization'!$A$33:$E$33,0), 0)&lt;1), 'O5 Details by Class &amp; Accounts'!$E105*(1-VLOOKUP($A105, 'E1 Categorization'!A33:E124, MATCH("Customer Component", 'E1 Categorization'!$A$33:$E$33,0), 0)), 0)))</f>
        <v>0</v>
      </c>
      <c r="G105" s="1650">
        <f>IF(ISERROR(VLOOKUP($A105, 'E1 Categorization'!A33:E124, MATCH("Customer Component", 'E1 Categorization'!$A$33:$E$33,0), 0)),0, IF(VLOOKUP($A105, 'E1 Categorization'!A33:E124, MATCH("Customer Component", 'E1 Categorization'!$A$33:$E$33,0), 0)=0, 0, IF(AND(VLOOKUP($A105, 'E1 Categorization'!A33:E124, MATCH("Customer Component", 'E1 Categorization'!$A$33:$E$33,0), 0) &gt;0, VLOOKUP($A105, 'E1 Categorization'!A33:E124, MATCH("Customer Component", 'E1 Categorization'!$A$33:$E$33,0), 0)&lt;1), 'O5 Details by Class &amp; Accounts'!$E105*(VLOOKUP($A105, 'E1 Categorization'!A33:E124, MATCH("Customer Component", 'E1 Categorization'!$A$33:$E$33,0), 0)), 'O5 Details by Class &amp; Accounts'!$E105)))</f>
        <v>0</v>
      </c>
      <c r="H105" s="1322">
        <f t="shared" si="20"/>
        <v>0</v>
      </c>
      <c r="I105" s="1322">
        <f>IF(ISERROR(VLOOKUP(VLOOKUP($A105, 'E4 TB Allocation Details'!$A$18:$L$214, MATCH("Demand ID", 'E4 TB Allocation Details'!$A$18:$L$18, 0),FALSE), 'E2 Allocators'!$B$15:$W$358, MATCH('O5 Details by Class &amp; Accounts'!I$18, 'E2 Allocators'!$B$15:$W$15, 0),FALSE)*$F105), 0, VLOOKUP(VLOOKUP($A105, 'E4 TB Allocation Details'!$A$18:$L$214, MATCH("Demand ID", 'E4 TB Allocation Details'!$A$18:$L$18, 0),FALSE), 'E2 Allocators'!$B$15:$W$358, MATCH('O5 Details by Class &amp; Accounts'!I$18, 'E2 Allocators'!$B$15:$W$15, 0),FALSE)*$F105)</f>
        <v>0</v>
      </c>
      <c r="J105" s="1322">
        <f>IF(ISERROR(VLOOKUP(VLOOKUP($A105, 'E4 TB Allocation Details'!$A$18:$L$214, MATCH("Demand ID", 'E4 TB Allocation Details'!$A$18:$L$18, 0),FALSE), 'E2 Allocators'!$B$15:$W$358, MATCH('O5 Details by Class &amp; Accounts'!J$18, 'E2 Allocators'!$B$15:$W$15, 0),FALSE)*$F105), 0, VLOOKUP(VLOOKUP($A105, 'E4 TB Allocation Details'!$A$18:$L$214, MATCH("Demand ID", 'E4 TB Allocation Details'!$A$18:$L$18, 0),FALSE), 'E2 Allocators'!$B$15:$W$358, MATCH('O5 Details by Class &amp; Accounts'!J$18, 'E2 Allocators'!$B$15:$W$15, 0),FALSE)*$F105)</f>
        <v>0</v>
      </c>
      <c r="K105" s="1322">
        <f>IF(ISERROR(VLOOKUP(VLOOKUP($A105, 'E4 TB Allocation Details'!$A$18:$L$214, MATCH("Demand ID", 'E4 TB Allocation Details'!$A$18:$L$18, 0),FALSE), 'E2 Allocators'!$B$15:$W$358, MATCH('O5 Details by Class &amp; Accounts'!K$18, 'E2 Allocators'!$B$15:$W$15, 0),FALSE)*$F105), 0, VLOOKUP(VLOOKUP($A105, 'E4 TB Allocation Details'!$A$18:$L$214, MATCH("Demand ID", 'E4 TB Allocation Details'!$A$18:$L$18, 0),FALSE), 'E2 Allocators'!$B$15:$W$358, MATCH('O5 Details by Class &amp; Accounts'!K$18, 'E2 Allocators'!$B$15:$W$15, 0),FALSE)*$F105)</f>
        <v>0</v>
      </c>
      <c r="L105" s="1322">
        <f>IF(ISERROR(VLOOKUP(VLOOKUP($A105, 'E4 TB Allocation Details'!$A$18:$L$214, MATCH("Demand ID", 'E4 TB Allocation Details'!$A$18:$L$18, 0),FALSE), 'E2 Allocators'!$B$15:$W$358, MATCH('O5 Details by Class &amp; Accounts'!L$18, 'E2 Allocators'!$B$15:$W$15, 0),FALSE)*$F105), 0, VLOOKUP(VLOOKUP($A105, 'E4 TB Allocation Details'!$A$18:$L$214, MATCH("Demand ID", 'E4 TB Allocation Details'!$A$18:$L$18, 0),FALSE), 'E2 Allocators'!$B$15:$W$358, MATCH('O5 Details by Class &amp; Accounts'!L$18, 'E2 Allocators'!$B$15:$W$15, 0),FALSE)*$F105)</f>
        <v>0</v>
      </c>
      <c r="M105" s="1322">
        <f>IF(ISERROR(VLOOKUP(VLOOKUP($A105, 'E4 TB Allocation Details'!$A$18:$L$214, MATCH("Demand ID", 'E4 TB Allocation Details'!$A$18:$L$18, 0),FALSE), 'E2 Allocators'!$B$15:$W$358, MATCH('O5 Details by Class &amp; Accounts'!M$18, 'E2 Allocators'!$B$15:$W$15, 0),FALSE)*$F105), 0, VLOOKUP(VLOOKUP($A105, 'E4 TB Allocation Details'!$A$18:$L$214, MATCH("Demand ID", 'E4 TB Allocation Details'!$A$18:$L$18, 0),FALSE), 'E2 Allocators'!$B$15:$W$358, MATCH('O5 Details by Class &amp; Accounts'!M$18, 'E2 Allocators'!$B$15:$W$15, 0),FALSE)*$F105)</f>
        <v>0</v>
      </c>
      <c r="N105" s="1322">
        <f>IF(ISERROR(VLOOKUP(VLOOKUP($A105, 'E4 TB Allocation Details'!$A$18:$L$214, MATCH("Demand ID", 'E4 TB Allocation Details'!$A$18:$L$18, 0),FALSE), 'E2 Allocators'!$B$15:$W$358, MATCH('O5 Details by Class &amp; Accounts'!N$18, 'E2 Allocators'!$B$15:$W$15, 0),FALSE)*$F105), 0, VLOOKUP(VLOOKUP($A105, 'E4 TB Allocation Details'!$A$18:$L$214, MATCH("Demand ID", 'E4 TB Allocation Details'!$A$18:$L$18, 0),FALSE), 'E2 Allocators'!$B$15:$W$358, MATCH('O5 Details by Class &amp; Accounts'!N$18, 'E2 Allocators'!$B$15:$W$15, 0),FALSE)*$F105)</f>
        <v>0</v>
      </c>
      <c r="O105" s="1322">
        <f>IF(ISERROR(VLOOKUP(VLOOKUP($A105, 'E4 TB Allocation Details'!$A$18:$L$214, MATCH("Demand ID", 'E4 TB Allocation Details'!$A$18:$L$18, 0),FALSE), 'E2 Allocators'!$B$15:$W$358, MATCH('O5 Details by Class &amp; Accounts'!O$18, 'E2 Allocators'!$B$15:$W$15, 0),FALSE)*$F105), 0, VLOOKUP(VLOOKUP($A105, 'E4 TB Allocation Details'!$A$18:$L$214, MATCH("Demand ID", 'E4 TB Allocation Details'!$A$18:$L$18, 0),FALSE), 'E2 Allocators'!$B$15:$W$358, MATCH('O5 Details by Class &amp; Accounts'!O$18, 'E2 Allocators'!$B$15:$W$15, 0),FALSE)*$F105)</f>
        <v>0</v>
      </c>
      <c r="P105" s="1322">
        <f>IF(ISERROR(VLOOKUP(VLOOKUP($A105, 'E4 TB Allocation Details'!$A$18:$L$214, MATCH("Demand ID", 'E4 TB Allocation Details'!$A$18:$L$18, 0),FALSE), 'E2 Allocators'!$B$15:$W$358, MATCH('O5 Details by Class &amp; Accounts'!P$18, 'E2 Allocators'!$B$15:$W$15, 0),FALSE)*$F105), 0, VLOOKUP(VLOOKUP($A105, 'E4 TB Allocation Details'!$A$18:$L$214, MATCH("Demand ID", 'E4 TB Allocation Details'!$A$18:$L$18, 0),FALSE), 'E2 Allocators'!$B$15:$W$358, MATCH('O5 Details by Class &amp; Accounts'!P$18, 'E2 Allocators'!$B$15:$W$15, 0),FALSE)*$F105)</f>
        <v>0</v>
      </c>
      <c r="Q105" s="1322">
        <f>IF(ISERROR(VLOOKUP(VLOOKUP($A105, 'E4 TB Allocation Details'!$A$18:$L$214, MATCH("Demand ID", 'E4 TB Allocation Details'!$A$18:$L$18, 0),FALSE), 'E2 Allocators'!$B$15:$W$358, MATCH('O5 Details by Class &amp; Accounts'!Q$18, 'E2 Allocators'!$B$15:$W$15, 0),FALSE)*$F105), 0, VLOOKUP(VLOOKUP($A105, 'E4 TB Allocation Details'!$A$18:$L$214, MATCH("Demand ID", 'E4 TB Allocation Details'!$A$18:$L$18, 0),FALSE), 'E2 Allocators'!$B$15:$W$358, MATCH('O5 Details by Class &amp; Accounts'!Q$18, 'E2 Allocators'!$B$15:$W$15, 0),FALSE)*$F105)</f>
        <v>0</v>
      </c>
      <c r="R105" s="1322">
        <f>IF(ISERROR(VLOOKUP(VLOOKUP($A105, 'E4 TB Allocation Details'!$A$18:$L$214, MATCH("Demand ID", 'E4 TB Allocation Details'!$A$18:$L$18, 0),FALSE), 'E2 Allocators'!$B$15:$W$358, MATCH('O5 Details by Class &amp; Accounts'!R$18, 'E2 Allocators'!$B$15:$W$15, 0),FALSE)*$F105), 0, VLOOKUP(VLOOKUP($A105, 'E4 TB Allocation Details'!$A$18:$L$214, MATCH("Demand ID", 'E4 TB Allocation Details'!$A$18:$L$18, 0),FALSE), 'E2 Allocators'!$B$15:$W$358, MATCH('O5 Details by Class &amp; Accounts'!R$18, 'E2 Allocators'!$B$15:$W$15, 0),FALSE)*$F105)</f>
        <v>0</v>
      </c>
      <c r="S105" s="1322">
        <f>IF(ISERROR(VLOOKUP(VLOOKUP($A105, 'E4 TB Allocation Details'!$A$18:$L$214, MATCH("Demand ID", 'E4 TB Allocation Details'!$A$18:$L$18, 0),FALSE), 'E2 Allocators'!$B$15:$W$358, MATCH('O5 Details by Class &amp; Accounts'!S$18, 'E2 Allocators'!$B$15:$W$15, 0),FALSE)*$F105), 0, VLOOKUP(VLOOKUP($A105, 'E4 TB Allocation Details'!$A$18:$L$214, MATCH("Demand ID", 'E4 TB Allocation Details'!$A$18:$L$18, 0),FALSE), 'E2 Allocators'!$B$15:$W$358, MATCH('O5 Details by Class &amp; Accounts'!S$18, 'E2 Allocators'!$B$15:$W$15, 0),FALSE)*$F105)</f>
        <v>0</v>
      </c>
      <c r="T105" s="1322">
        <f>IF(ISERROR(VLOOKUP(VLOOKUP($A105, 'E4 TB Allocation Details'!$A$18:$L$214, MATCH("Demand ID", 'E4 TB Allocation Details'!$A$18:$L$18, 0),FALSE), 'E2 Allocators'!$B$15:$W$358, MATCH('O5 Details by Class &amp; Accounts'!T$18, 'E2 Allocators'!$B$15:$W$15, 0),FALSE)*$F105), 0, VLOOKUP(VLOOKUP($A105, 'E4 TB Allocation Details'!$A$18:$L$214, MATCH("Demand ID", 'E4 TB Allocation Details'!$A$18:$L$18, 0),FALSE), 'E2 Allocators'!$B$15:$W$358, MATCH('O5 Details by Class &amp; Accounts'!T$18, 'E2 Allocators'!$B$15:$W$15, 0),FALSE)*$F105)</f>
        <v>0</v>
      </c>
      <c r="U105" s="1322">
        <f>IF(ISERROR(VLOOKUP(VLOOKUP($A105, 'E4 TB Allocation Details'!$A$18:$L$214, MATCH("Demand ID", 'E4 TB Allocation Details'!$A$18:$L$18, 0),FALSE), 'E2 Allocators'!$B$15:$W$358, MATCH('O5 Details by Class &amp; Accounts'!U$18, 'E2 Allocators'!$B$15:$W$15, 0),FALSE)*$F105), 0, VLOOKUP(VLOOKUP($A105, 'E4 TB Allocation Details'!$A$18:$L$214, MATCH("Demand ID", 'E4 TB Allocation Details'!$A$18:$L$18, 0),FALSE), 'E2 Allocators'!$B$15:$W$358, MATCH('O5 Details by Class &amp; Accounts'!U$18, 'E2 Allocators'!$B$15:$W$15, 0),FALSE)*$F105)</f>
        <v>0</v>
      </c>
      <c r="V105" s="1322">
        <f>IF(ISERROR(VLOOKUP(VLOOKUP($A105, 'E4 TB Allocation Details'!$A$18:$L$214, MATCH("Demand ID", 'E4 TB Allocation Details'!$A$18:$L$18, 0),FALSE), 'E2 Allocators'!$B$15:$W$358, MATCH('O5 Details by Class &amp; Accounts'!V$18, 'E2 Allocators'!$B$15:$W$15, 0),FALSE)*$F105), 0, VLOOKUP(VLOOKUP($A105, 'E4 TB Allocation Details'!$A$18:$L$214, MATCH("Demand ID", 'E4 TB Allocation Details'!$A$18:$L$18, 0),FALSE), 'E2 Allocators'!$B$15:$W$358, MATCH('O5 Details by Class &amp; Accounts'!V$18, 'E2 Allocators'!$B$15:$W$15, 0),FALSE)*$F105)</f>
        <v>0</v>
      </c>
      <c r="W105" s="1322">
        <f>IF(ISERROR(VLOOKUP(VLOOKUP($A105, 'E4 TB Allocation Details'!$A$18:$L$214, MATCH("Demand ID", 'E4 TB Allocation Details'!$A$18:$L$18, 0),FALSE), 'E2 Allocators'!$B$15:$W$358, MATCH('O5 Details by Class &amp; Accounts'!W$18, 'E2 Allocators'!$B$15:$W$15, 0),FALSE)*$F105), 0, VLOOKUP(VLOOKUP($A105, 'E4 TB Allocation Details'!$A$18:$L$214, MATCH("Demand ID", 'E4 TB Allocation Details'!$A$18:$L$18, 0),FALSE), 'E2 Allocators'!$B$15:$W$358, MATCH('O5 Details by Class &amp; Accounts'!W$18, 'E2 Allocators'!$B$15:$W$15, 0),FALSE)*$F105)</f>
        <v>0</v>
      </c>
      <c r="X105" s="1322">
        <f>IF(ISERROR(VLOOKUP(VLOOKUP($A105, 'E4 TB Allocation Details'!$A$18:$L$214, MATCH("Demand ID", 'E4 TB Allocation Details'!$A$18:$L$18, 0),FALSE), 'E2 Allocators'!$B$15:$W$358, MATCH('O5 Details by Class &amp; Accounts'!X$18, 'E2 Allocators'!$B$15:$W$15, 0),FALSE)*$F105), 0, VLOOKUP(VLOOKUP($A105, 'E4 TB Allocation Details'!$A$18:$L$214, MATCH("Demand ID", 'E4 TB Allocation Details'!$A$18:$L$18, 0),FALSE), 'E2 Allocators'!$B$15:$W$358, MATCH('O5 Details by Class &amp; Accounts'!X$18, 'E2 Allocators'!$B$15:$W$15, 0),FALSE)*$F105)</f>
        <v>0</v>
      </c>
      <c r="Y105" s="1322">
        <f>IF(ISERROR(VLOOKUP(VLOOKUP($A105, 'E4 TB Allocation Details'!$A$18:$L$214, MATCH("Demand ID", 'E4 TB Allocation Details'!$A$18:$L$18, 0),FALSE), 'E2 Allocators'!$B$15:$W$358, MATCH('O5 Details by Class &amp; Accounts'!Y$18, 'E2 Allocators'!$B$15:$W$15, 0),FALSE)*$F105), 0, VLOOKUP(VLOOKUP($A105, 'E4 TB Allocation Details'!$A$18:$L$214, MATCH("Demand ID", 'E4 TB Allocation Details'!$A$18:$L$18, 0),FALSE), 'E2 Allocators'!$B$15:$W$358, MATCH('O5 Details by Class &amp; Accounts'!Y$18, 'E2 Allocators'!$B$15:$W$15, 0),FALSE)*$F105)</f>
        <v>0</v>
      </c>
      <c r="Z105" s="1322">
        <f>IF(ISERROR(VLOOKUP(VLOOKUP($A105, 'E4 TB Allocation Details'!$A$18:$L$214, MATCH("Demand ID", 'E4 TB Allocation Details'!$A$18:$L$18, 0),FALSE), 'E2 Allocators'!$B$15:$W$358, MATCH('O5 Details by Class &amp; Accounts'!Z$18, 'E2 Allocators'!$B$15:$W$15, 0),FALSE)*$F105), 0, VLOOKUP(VLOOKUP($A105, 'E4 TB Allocation Details'!$A$18:$L$214, MATCH("Demand ID", 'E4 TB Allocation Details'!$A$18:$L$18, 0),FALSE), 'E2 Allocators'!$B$15:$W$358, MATCH('O5 Details by Class &amp; Accounts'!Z$18, 'E2 Allocators'!$B$15:$W$15, 0),FALSE)*$F105)</f>
        <v>0</v>
      </c>
      <c r="AA105" s="1322">
        <f>IF(ISERROR(VLOOKUP(VLOOKUP($A105, 'E4 TB Allocation Details'!$A$18:$L$214, MATCH("Demand ID", 'E4 TB Allocation Details'!$A$18:$L$18, 0),FALSE), 'E2 Allocators'!$B$15:$W$358, MATCH('O5 Details by Class &amp; Accounts'!AA$18, 'E2 Allocators'!$B$15:$W$15, 0),FALSE)*$F105), 0, VLOOKUP(VLOOKUP($A105, 'E4 TB Allocation Details'!$A$18:$L$214, MATCH("Demand ID", 'E4 TB Allocation Details'!$A$18:$L$18, 0),FALSE), 'E2 Allocators'!$B$15:$W$358, MATCH('O5 Details by Class &amp; Accounts'!AA$18, 'E2 Allocators'!$B$15:$W$15, 0),FALSE)*$F105)</f>
        <v>0</v>
      </c>
      <c r="AB105" s="1322">
        <f>IF(ISERROR(VLOOKUP(VLOOKUP($A105, 'E4 TB Allocation Details'!$A$18:$L$214, MATCH("Demand ID", 'E4 TB Allocation Details'!$A$18:$L$18, 0),FALSE), 'E2 Allocators'!$B$15:$W$358, MATCH('O5 Details by Class &amp; Accounts'!AB$18, 'E2 Allocators'!$B$15:$W$15, 0),FALSE)*$F105), 0, VLOOKUP(VLOOKUP($A105, 'E4 TB Allocation Details'!$A$18:$L$214, MATCH("Demand ID", 'E4 TB Allocation Details'!$A$18:$L$18, 0),FALSE), 'E2 Allocators'!$B$15:$W$358, MATCH('O5 Details by Class &amp; Accounts'!AB$18, 'E2 Allocators'!$B$15:$W$15, 0),FALSE)*$F105)</f>
        <v>0</v>
      </c>
      <c r="AC105" s="1322">
        <f t="shared" si="21"/>
        <v>0</v>
      </c>
      <c r="AD105" s="1322">
        <f>IF(ISERROR(VLOOKUP(VLOOKUP($A105, 'E4 TB Allocation Details'!$A$18:$L$214, MATCH("Customer ID", 'E4 TB Allocation Details'!$A$18:$L$18, 0),FALSE), 'E2 Allocators'!$B$15:$W$358, MATCH('O5 Details by Class &amp; Accounts'!AD$18, 'E2 Allocators'!$B$15:$W$15, 0),FALSE)*$G105), 0, VLOOKUP(VLOOKUP($A105, 'E4 TB Allocation Details'!$A$18:$L$214, MATCH("Customer ID", 'E4 TB Allocation Details'!$A$18:$L$18, 0),FALSE), 'E2 Allocators'!$B$15:$W$358, MATCH('O5 Details by Class &amp; Accounts'!AD$18, 'E2 Allocators'!$B$15:$W$15, 0),FALSE)*$G105)</f>
        <v>0</v>
      </c>
      <c r="AE105" s="1322">
        <f>IF(ISERROR(VLOOKUP(VLOOKUP($A105, 'E4 TB Allocation Details'!$A$18:$L$214, MATCH("Customer ID", 'E4 TB Allocation Details'!$A$18:$L$18, 0),FALSE), 'E2 Allocators'!$B$15:$W$358, MATCH('O5 Details by Class &amp; Accounts'!AE$18, 'E2 Allocators'!$B$15:$W$15, 0),FALSE)*$G105), 0, VLOOKUP(VLOOKUP($A105, 'E4 TB Allocation Details'!$A$18:$L$214, MATCH("Customer ID", 'E4 TB Allocation Details'!$A$18:$L$18, 0),FALSE), 'E2 Allocators'!$B$15:$W$358, MATCH('O5 Details by Class &amp; Accounts'!AE$18, 'E2 Allocators'!$B$15:$W$15, 0),FALSE)*$G105)</f>
        <v>0</v>
      </c>
      <c r="AF105" s="1322">
        <f>IF(ISERROR(VLOOKUP(VLOOKUP($A105, 'E4 TB Allocation Details'!$A$18:$L$214, MATCH("Customer ID", 'E4 TB Allocation Details'!$A$18:$L$18, 0),FALSE), 'E2 Allocators'!$B$15:$W$358, MATCH('O5 Details by Class &amp; Accounts'!AF$18, 'E2 Allocators'!$B$15:$W$15, 0),FALSE)*$G105), 0, VLOOKUP(VLOOKUP($A105, 'E4 TB Allocation Details'!$A$18:$L$214, MATCH("Customer ID", 'E4 TB Allocation Details'!$A$18:$L$18, 0),FALSE), 'E2 Allocators'!$B$15:$W$358, MATCH('O5 Details by Class &amp; Accounts'!AF$18, 'E2 Allocators'!$B$15:$W$15, 0),FALSE)*$G105)</f>
        <v>0</v>
      </c>
      <c r="AG105" s="1322">
        <f>IF(ISERROR(VLOOKUP(VLOOKUP($A105, 'E4 TB Allocation Details'!$A$18:$L$214, MATCH("Customer ID", 'E4 TB Allocation Details'!$A$18:$L$18, 0),FALSE), 'E2 Allocators'!$B$15:$W$358, MATCH('O5 Details by Class &amp; Accounts'!AG$18, 'E2 Allocators'!$B$15:$W$15, 0),FALSE)*$G105), 0, VLOOKUP(VLOOKUP($A105, 'E4 TB Allocation Details'!$A$18:$L$214, MATCH("Customer ID", 'E4 TB Allocation Details'!$A$18:$L$18, 0),FALSE), 'E2 Allocators'!$B$15:$W$358, MATCH('O5 Details by Class &amp; Accounts'!AG$18, 'E2 Allocators'!$B$15:$W$15, 0),FALSE)*$G105)</f>
        <v>0</v>
      </c>
      <c r="AH105" s="1322">
        <f>IF(ISERROR(VLOOKUP(VLOOKUP($A105, 'E4 TB Allocation Details'!$A$18:$L$214, MATCH("Customer ID", 'E4 TB Allocation Details'!$A$18:$L$18, 0),FALSE), 'E2 Allocators'!$B$15:$W$358, MATCH('O5 Details by Class &amp; Accounts'!AH$18, 'E2 Allocators'!$B$15:$W$15, 0),FALSE)*$G105), 0, VLOOKUP(VLOOKUP($A105, 'E4 TB Allocation Details'!$A$18:$L$214, MATCH("Customer ID", 'E4 TB Allocation Details'!$A$18:$L$18, 0),FALSE), 'E2 Allocators'!$B$15:$W$358, MATCH('O5 Details by Class &amp; Accounts'!AH$18, 'E2 Allocators'!$B$15:$W$15, 0),FALSE)*$G105)</f>
        <v>0</v>
      </c>
      <c r="AI105" s="1322">
        <f>IF(ISERROR(VLOOKUP(VLOOKUP($A105, 'E4 TB Allocation Details'!$A$18:$L$214, MATCH("Customer ID", 'E4 TB Allocation Details'!$A$18:$L$18, 0),FALSE), 'E2 Allocators'!$B$15:$W$358, MATCH('O5 Details by Class &amp; Accounts'!AI$18, 'E2 Allocators'!$B$15:$W$15, 0),FALSE)*$G105), 0, VLOOKUP(VLOOKUP($A105, 'E4 TB Allocation Details'!$A$18:$L$214, MATCH("Customer ID", 'E4 TB Allocation Details'!$A$18:$L$18, 0),FALSE), 'E2 Allocators'!$B$15:$W$358, MATCH('O5 Details by Class &amp; Accounts'!AI$18, 'E2 Allocators'!$B$15:$W$15, 0),FALSE)*$G105)</f>
        <v>0</v>
      </c>
      <c r="AJ105" s="1322">
        <f>IF(ISERROR(VLOOKUP(VLOOKUP($A105, 'E4 TB Allocation Details'!$A$18:$L$214, MATCH("Customer ID", 'E4 TB Allocation Details'!$A$18:$L$18, 0),FALSE), 'E2 Allocators'!$B$15:$W$358, MATCH('O5 Details by Class &amp; Accounts'!AJ$18, 'E2 Allocators'!$B$15:$W$15, 0),FALSE)*$G105), 0, VLOOKUP(VLOOKUP($A105, 'E4 TB Allocation Details'!$A$18:$L$214, MATCH("Customer ID", 'E4 TB Allocation Details'!$A$18:$L$18, 0),FALSE), 'E2 Allocators'!$B$15:$W$358, MATCH('O5 Details by Class &amp; Accounts'!AJ$18, 'E2 Allocators'!$B$15:$W$15, 0),FALSE)*$G105)</f>
        <v>0</v>
      </c>
      <c r="AK105" s="1322">
        <f>IF(ISERROR(VLOOKUP(VLOOKUP($A105, 'E4 TB Allocation Details'!$A$18:$L$214, MATCH("Customer ID", 'E4 TB Allocation Details'!$A$18:$L$18, 0),FALSE), 'E2 Allocators'!$B$15:$W$358, MATCH('O5 Details by Class &amp; Accounts'!AK$18, 'E2 Allocators'!$B$15:$W$15, 0),FALSE)*$G105), 0, VLOOKUP(VLOOKUP($A105, 'E4 TB Allocation Details'!$A$18:$L$214, MATCH("Customer ID", 'E4 TB Allocation Details'!$A$18:$L$18, 0),FALSE), 'E2 Allocators'!$B$15:$W$358, MATCH('O5 Details by Class &amp; Accounts'!AK$18, 'E2 Allocators'!$B$15:$W$15, 0),FALSE)*$G105)</f>
        <v>0</v>
      </c>
      <c r="AL105" s="1322">
        <f>IF(ISERROR(VLOOKUP(VLOOKUP($A105, 'E4 TB Allocation Details'!$A$18:$L$214, MATCH("Customer ID", 'E4 TB Allocation Details'!$A$18:$L$18, 0),FALSE), 'E2 Allocators'!$B$15:$W$358, MATCH('O5 Details by Class &amp; Accounts'!AL$18, 'E2 Allocators'!$B$15:$W$15, 0),FALSE)*$G105), 0, VLOOKUP(VLOOKUP($A105, 'E4 TB Allocation Details'!$A$18:$L$214, MATCH("Customer ID", 'E4 TB Allocation Details'!$A$18:$L$18, 0),FALSE), 'E2 Allocators'!$B$15:$W$358, MATCH('O5 Details by Class &amp; Accounts'!AL$18, 'E2 Allocators'!$B$15:$W$15, 0),FALSE)*$G105)</f>
        <v>0</v>
      </c>
      <c r="AM105" s="1322">
        <f>IF(ISERROR(VLOOKUP(VLOOKUP($A105, 'E4 TB Allocation Details'!$A$18:$L$214, MATCH("Customer ID", 'E4 TB Allocation Details'!$A$18:$L$18, 0),FALSE), 'E2 Allocators'!$B$15:$W$358, MATCH('O5 Details by Class &amp; Accounts'!AM$18, 'E2 Allocators'!$B$15:$W$15, 0),FALSE)*$G105), 0, VLOOKUP(VLOOKUP($A105, 'E4 TB Allocation Details'!$A$18:$L$214, MATCH("Customer ID", 'E4 TB Allocation Details'!$A$18:$L$18, 0),FALSE), 'E2 Allocators'!$B$15:$W$358, MATCH('O5 Details by Class &amp; Accounts'!AM$18, 'E2 Allocators'!$B$15:$W$15, 0),FALSE)*$G105)</f>
        <v>0</v>
      </c>
      <c r="AN105" s="1322">
        <f>IF(ISERROR(VLOOKUP(VLOOKUP($A105, 'E4 TB Allocation Details'!$A$18:$L$214, MATCH("Customer ID", 'E4 TB Allocation Details'!$A$18:$L$18, 0),FALSE), 'E2 Allocators'!$B$15:$W$358, MATCH('O5 Details by Class &amp; Accounts'!AN$18, 'E2 Allocators'!$B$15:$W$15, 0),FALSE)*$G105), 0, VLOOKUP(VLOOKUP($A105, 'E4 TB Allocation Details'!$A$18:$L$214, MATCH("Customer ID", 'E4 TB Allocation Details'!$A$18:$L$18, 0),FALSE), 'E2 Allocators'!$B$15:$W$358, MATCH('O5 Details by Class &amp; Accounts'!AN$18, 'E2 Allocators'!$B$15:$W$15, 0),FALSE)*$G105)</f>
        <v>0</v>
      </c>
      <c r="AO105" s="1322">
        <f>IF(ISERROR(VLOOKUP(VLOOKUP($A105, 'E4 TB Allocation Details'!$A$18:$L$214, MATCH("Customer ID", 'E4 TB Allocation Details'!$A$18:$L$18, 0),FALSE), 'E2 Allocators'!$B$15:$W$358, MATCH('O5 Details by Class &amp; Accounts'!AO$18, 'E2 Allocators'!$B$15:$W$15, 0),FALSE)*$G105), 0, VLOOKUP(VLOOKUP($A105, 'E4 TB Allocation Details'!$A$18:$L$214, MATCH("Customer ID", 'E4 TB Allocation Details'!$A$18:$L$18, 0),FALSE), 'E2 Allocators'!$B$15:$W$358, MATCH('O5 Details by Class &amp; Accounts'!AO$18, 'E2 Allocators'!$B$15:$W$15, 0),FALSE)*$G105)</f>
        <v>0</v>
      </c>
      <c r="AP105" s="1322">
        <f>IF(ISERROR(VLOOKUP(VLOOKUP($A105, 'E4 TB Allocation Details'!$A$18:$L$214, MATCH("Customer ID", 'E4 TB Allocation Details'!$A$18:$L$18, 0),FALSE), 'E2 Allocators'!$B$15:$W$358, MATCH('O5 Details by Class &amp; Accounts'!AP$18, 'E2 Allocators'!$B$15:$W$15, 0),FALSE)*$G105), 0, VLOOKUP(VLOOKUP($A105, 'E4 TB Allocation Details'!$A$18:$L$214, MATCH("Customer ID", 'E4 TB Allocation Details'!$A$18:$L$18, 0),FALSE), 'E2 Allocators'!$B$15:$W$358, MATCH('O5 Details by Class &amp; Accounts'!AP$18, 'E2 Allocators'!$B$15:$W$15, 0),FALSE)*$G105)</f>
        <v>0</v>
      </c>
      <c r="AQ105" s="1322">
        <f>IF(ISERROR(VLOOKUP(VLOOKUP($A105, 'E4 TB Allocation Details'!$A$18:$L$214, MATCH("Customer ID", 'E4 TB Allocation Details'!$A$18:$L$18, 0),FALSE), 'E2 Allocators'!$B$15:$W$358, MATCH('O5 Details by Class &amp; Accounts'!AQ$18, 'E2 Allocators'!$B$15:$W$15, 0),FALSE)*$G105), 0, VLOOKUP(VLOOKUP($A105, 'E4 TB Allocation Details'!$A$18:$L$214, MATCH("Customer ID", 'E4 TB Allocation Details'!$A$18:$L$18, 0),FALSE), 'E2 Allocators'!$B$15:$W$358, MATCH('O5 Details by Class &amp; Accounts'!AQ$18, 'E2 Allocators'!$B$15:$W$15, 0),FALSE)*$G105)</f>
        <v>0</v>
      </c>
      <c r="AR105" s="1322">
        <f>IF(ISERROR(VLOOKUP(VLOOKUP($A105, 'E4 TB Allocation Details'!$A$18:$L$214, MATCH("Customer ID", 'E4 TB Allocation Details'!$A$18:$L$18, 0),FALSE), 'E2 Allocators'!$B$15:$W$358, MATCH('O5 Details by Class &amp; Accounts'!AR$18, 'E2 Allocators'!$B$15:$W$15, 0),FALSE)*$G105), 0, VLOOKUP(VLOOKUP($A105, 'E4 TB Allocation Details'!$A$18:$L$214, MATCH("Customer ID", 'E4 TB Allocation Details'!$A$18:$L$18, 0),FALSE), 'E2 Allocators'!$B$15:$W$358, MATCH('O5 Details by Class &amp; Accounts'!AR$18, 'E2 Allocators'!$B$15:$W$15, 0),FALSE)*$G105)</f>
        <v>0</v>
      </c>
      <c r="AS105" s="1322">
        <f>IF(ISERROR(VLOOKUP(VLOOKUP($A105, 'E4 TB Allocation Details'!$A$18:$L$214, MATCH("Customer ID", 'E4 TB Allocation Details'!$A$18:$L$18, 0),FALSE), 'E2 Allocators'!$B$15:$W$358, MATCH('O5 Details by Class &amp; Accounts'!AS$18, 'E2 Allocators'!$B$15:$W$15, 0),FALSE)*$G105), 0, VLOOKUP(VLOOKUP($A105, 'E4 TB Allocation Details'!$A$18:$L$214, MATCH("Customer ID", 'E4 TB Allocation Details'!$A$18:$L$18, 0),FALSE), 'E2 Allocators'!$B$15:$W$358, MATCH('O5 Details by Class &amp; Accounts'!AS$18, 'E2 Allocators'!$B$15:$W$15, 0),FALSE)*$G105)</f>
        <v>0</v>
      </c>
      <c r="AT105" s="1322">
        <f>IF(ISERROR(VLOOKUP(VLOOKUP($A105, 'E4 TB Allocation Details'!$A$18:$L$214, MATCH("Customer ID", 'E4 TB Allocation Details'!$A$18:$L$18, 0),FALSE), 'E2 Allocators'!$B$15:$W$358, MATCH('O5 Details by Class &amp; Accounts'!AT$18, 'E2 Allocators'!$B$15:$W$15, 0),FALSE)*$G105), 0, VLOOKUP(VLOOKUP($A105, 'E4 TB Allocation Details'!$A$18:$L$214, MATCH("Customer ID", 'E4 TB Allocation Details'!$A$18:$L$18, 0),FALSE), 'E2 Allocators'!$B$15:$W$358, MATCH('O5 Details by Class &amp; Accounts'!AT$18, 'E2 Allocators'!$B$15:$W$15, 0),FALSE)*$G105)</f>
        <v>0</v>
      </c>
      <c r="AU105" s="1322">
        <f>IF(ISERROR(VLOOKUP(VLOOKUP($A105, 'E4 TB Allocation Details'!$A$18:$L$214, MATCH("Customer ID", 'E4 TB Allocation Details'!$A$18:$L$18, 0),FALSE), 'E2 Allocators'!$B$15:$W$358, MATCH('O5 Details by Class &amp; Accounts'!AU$18, 'E2 Allocators'!$B$15:$W$15, 0),FALSE)*$G105), 0, VLOOKUP(VLOOKUP($A105, 'E4 TB Allocation Details'!$A$18:$L$214, MATCH("Customer ID", 'E4 TB Allocation Details'!$A$18:$L$18, 0),FALSE), 'E2 Allocators'!$B$15:$W$358, MATCH('O5 Details by Class &amp; Accounts'!AU$18, 'E2 Allocators'!$B$15:$W$15, 0),FALSE)*$G105)</f>
        <v>0</v>
      </c>
      <c r="AV105" s="1322">
        <f>IF(ISERROR(VLOOKUP(VLOOKUP($A105, 'E4 TB Allocation Details'!$A$18:$L$214, MATCH("Customer ID", 'E4 TB Allocation Details'!$A$18:$L$18, 0),FALSE), 'E2 Allocators'!$B$15:$W$358, MATCH('O5 Details by Class &amp; Accounts'!AV$18, 'E2 Allocators'!$B$15:$W$15, 0),FALSE)*$G105), 0, VLOOKUP(VLOOKUP($A105, 'E4 TB Allocation Details'!$A$18:$L$214, MATCH("Customer ID", 'E4 TB Allocation Details'!$A$18:$L$18, 0),FALSE), 'E2 Allocators'!$B$15:$W$358, MATCH('O5 Details by Class &amp; Accounts'!AV$18, 'E2 Allocators'!$B$15:$W$15, 0),FALSE)*$G105)</f>
        <v>0</v>
      </c>
      <c r="AW105" s="1322">
        <f>IF(ISERROR(VLOOKUP(VLOOKUP($A105, 'E4 TB Allocation Details'!$A$18:$L$214, MATCH("Customer ID", 'E4 TB Allocation Details'!$A$18:$L$18, 0),FALSE), 'E2 Allocators'!$B$15:$W$358, MATCH('O5 Details by Class &amp; Accounts'!AW$18, 'E2 Allocators'!$B$15:$W$15, 0),FALSE)*$G105), 0, VLOOKUP(VLOOKUP($A105, 'E4 TB Allocation Details'!$A$18:$L$214, MATCH("Customer ID", 'E4 TB Allocation Details'!$A$18:$L$18, 0),FALSE), 'E2 Allocators'!$B$15:$W$358, MATCH('O5 Details by Class &amp; Accounts'!AW$18, 'E2 Allocators'!$B$15:$W$15, 0),FALSE)*$G105)</f>
        <v>0</v>
      </c>
      <c r="AX105" s="1322">
        <f t="shared" si="22"/>
        <v>0</v>
      </c>
      <c r="AY105" s="1322">
        <f>IF(ISERROR(VLOOKUP(VLOOKUP($A105, 'E4 TB Allocation Details'!$A$18:$L$214, MATCH("Misc ID", 'E4 TB Allocation Details'!$A$18:$L$18, 0),FALSE), 'E2 Allocators'!$B$15:$W$358, MATCH('O5 Details by Class &amp; Accounts'!AY$18, 'E2 Allocators'!$B$15:$W$15, 0),FALSE)*$E105), 0, VLOOKUP(VLOOKUP($A105, 'E4 TB Allocation Details'!$A$18:$L$214, MATCH("Misc ID", 'E4 TB Allocation Details'!$A$18:$L$18, 0),FALSE), 'E2 Allocators'!$B$15:$W$358, MATCH('O5 Details by Class &amp; Accounts'!AY$18, 'E2 Allocators'!$B$15:$W$15, 0),FALSE)*$E105)</f>
        <v>0</v>
      </c>
      <c r="AZ105" s="1322">
        <f>IF(ISERROR(VLOOKUP(VLOOKUP($A105, 'E4 TB Allocation Details'!$A$18:$L$214, MATCH("Misc ID", 'E4 TB Allocation Details'!$A$18:$L$18, 0),FALSE), 'E2 Allocators'!$B$15:$W$358, MATCH('O5 Details by Class &amp; Accounts'!AZ$18, 'E2 Allocators'!$B$15:$W$15, 0),FALSE)*$E105), 0, VLOOKUP(VLOOKUP($A105, 'E4 TB Allocation Details'!$A$18:$L$214, MATCH("Misc ID", 'E4 TB Allocation Details'!$A$18:$L$18, 0),FALSE), 'E2 Allocators'!$B$15:$W$358, MATCH('O5 Details by Class &amp; Accounts'!AZ$18, 'E2 Allocators'!$B$15:$W$15, 0),FALSE)*$E105)</f>
        <v>0</v>
      </c>
      <c r="BA105" s="1322">
        <f>IF(ISERROR(VLOOKUP(VLOOKUP($A105, 'E4 TB Allocation Details'!$A$18:$L$214, MATCH("Misc ID", 'E4 TB Allocation Details'!$A$18:$L$18, 0),FALSE), 'E2 Allocators'!$B$15:$W$358, MATCH('O5 Details by Class &amp; Accounts'!BA$18, 'E2 Allocators'!$B$15:$W$15, 0),FALSE)*$E105), 0, VLOOKUP(VLOOKUP($A105, 'E4 TB Allocation Details'!$A$18:$L$214, MATCH("Misc ID", 'E4 TB Allocation Details'!$A$18:$L$18, 0),FALSE), 'E2 Allocators'!$B$15:$W$358, MATCH('O5 Details by Class &amp; Accounts'!BA$18, 'E2 Allocators'!$B$15:$W$15, 0),FALSE)*$E105)</f>
        <v>0</v>
      </c>
      <c r="BB105" s="1322">
        <f>IF(ISERROR(VLOOKUP(VLOOKUP($A105, 'E4 TB Allocation Details'!$A$18:$L$214, MATCH("Misc ID", 'E4 TB Allocation Details'!$A$18:$L$18, 0),FALSE), 'E2 Allocators'!$B$15:$W$358, MATCH('O5 Details by Class &amp; Accounts'!BB$18, 'E2 Allocators'!$B$15:$W$15, 0),FALSE)*$E105), 0, VLOOKUP(VLOOKUP($A105, 'E4 TB Allocation Details'!$A$18:$L$214, MATCH("Misc ID", 'E4 TB Allocation Details'!$A$18:$L$18, 0),FALSE), 'E2 Allocators'!$B$15:$W$358, MATCH('O5 Details by Class &amp; Accounts'!BB$18, 'E2 Allocators'!$B$15:$W$15, 0),FALSE)*$E105)</f>
        <v>0</v>
      </c>
      <c r="BC105" s="1322">
        <f>IF(ISERROR(VLOOKUP(VLOOKUP($A105, 'E4 TB Allocation Details'!$A$18:$L$214, MATCH("Misc ID", 'E4 TB Allocation Details'!$A$18:$L$18, 0),FALSE), 'E2 Allocators'!$B$15:$W$358, MATCH('O5 Details by Class &amp; Accounts'!BC$18, 'E2 Allocators'!$B$15:$W$15, 0),FALSE)*$E105), 0, VLOOKUP(VLOOKUP($A105, 'E4 TB Allocation Details'!$A$18:$L$214, MATCH("Misc ID", 'E4 TB Allocation Details'!$A$18:$L$18, 0),FALSE), 'E2 Allocators'!$B$15:$W$358, MATCH('O5 Details by Class &amp; Accounts'!BC$18, 'E2 Allocators'!$B$15:$W$15, 0),FALSE)*$E105)</f>
        <v>0</v>
      </c>
      <c r="BD105" s="1322">
        <f>IF(ISERROR(VLOOKUP(VLOOKUP($A105, 'E4 TB Allocation Details'!$A$18:$L$214, MATCH("Misc ID", 'E4 TB Allocation Details'!$A$18:$L$18, 0),FALSE), 'E2 Allocators'!$B$15:$W$358, MATCH('O5 Details by Class &amp; Accounts'!BD$18, 'E2 Allocators'!$B$15:$W$15, 0),FALSE)*$E105), 0, VLOOKUP(VLOOKUP($A105, 'E4 TB Allocation Details'!$A$18:$L$214, MATCH("Misc ID", 'E4 TB Allocation Details'!$A$18:$L$18, 0),FALSE), 'E2 Allocators'!$B$15:$W$358, MATCH('O5 Details by Class &amp; Accounts'!BD$18, 'E2 Allocators'!$B$15:$W$15, 0),FALSE)*$E105)</f>
        <v>0</v>
      </c>
      <c r="BE105" s="1322">
        <f>IF(ISERROR(VLOOKUP(VLOOKUP($A105, 'E4 TB Allocation Details'!$A$18:$L$214, MATCH("Misc ID", 'E4 TB Allocation Details'!$A$18:$L$18, 0),FALSE), 'E2 Allocators'!$B$15:$W$358, MATCH('O5 Details by Class &amp; Accounts'!BE$18, 'E2 Allocators'!$B$15:$W$15, 0),FALSE)*$E105), 0, VLOOKUP(VLOOKUP($A105, 'E4 TB Allocation Details'!$A$18:$L$214, MATCH("Misc ID", 'E4 TB Allocation Details'!$A$18:$L$18, 0),FALSE), 'E2 Allocators'!$B$15:$W$358, MATCH('O5 Details by Class &amp; Accounts'!BE$18, 'E2 Allocators'!$B$15:$W$15, 0),FALSE)*$E105)</f>
        <v>0</v>
      </c>
      <c r="BF105" s="1322">
        <f>IF(ISERROR(VLOOKUP(VLOOKUP($A105, 'E4 TB Allocation Details'!$A$18:$L$214, MATCH("Misc ID", 'E4 TB Allocation Details'!$A$18:$L$18, 0),FALSE), 'E2 Allocators'!$B$15:$W$358, MATCH('O5 Details by Class &amp; Accounts'!BF$18, 'E2 Allocators'!$B$15:$W$15, 0),FALSE)*$E105), 0, VLOOKUP(VLOOKUP($A105, 'E4 TB Allocation Details'!$A$18:$L$214, MATCH("Misc ID", 'E4 TB Allocation Details'!$A$18:$L$18, 0),FALSE), 'E2 Allocators'!$B$15:$W$358, MATCH('O5 Details by Class &amp; Accounts'!BF$18, 'E2 Allocators'!$B$15:$W$15, 0),FALSE)*$E105)</f>
        <v>0</v>
      </c>
      <c r="BG105" s="1322">
        <f>IF(ISERROR(VLOOKUP(VLOOKUP($A105, 'E4 TB Allocation Details'!$A$18:$L$214, MATCH("Misc ID", 'E4 TB Allocation Details'!$A$18:$L$18, 0),FALSE), 'E2 Allocators'!$B$15:$W$358, MATCH('O5 Details by Class &amp; Accounts'!BG$18, 'E2 Allocators'!$B$15:$W$15, 0),FALSE)*$E105), 0, VLOOKUP(VLOOKUP($A105, 'E4 TB Allocation Details'!$A$18:$L$214, MATCH("Misc ID", 'E4 TB Allocation Details'!$A$18:$L$18, 0),FALSE), 'E2 Allocators'!$B$15:$W$358, MATCH('O5 Details by Class &amp; Accounts'!BG$18, 'E2 Allocators'!$B$15:$W$15, 0),FALSE)*$E105)</f>
        <v>0</v>
      </c>
      <c r="BH105" s="1322">
        <f>IF(ISERROR(VLOOKUP(VLOOKUP($A105, 'E4 TB Allocation Details'!$A$18:$L$214, MATCH("Misc ID", 'E4 TB Allocation Details'!$A$18:$L$18, 0),FALSE), 'E2 Allocators'!$B$15:$W$358, MATCH('O5 Details by Class &amp; Accounts'!BH$18, 'E2 Allocators'!$B$15:$W$15, 0),FALSE)*$E105), 0, VLOOKUP(VLOOKUP($A105, 'E4 TB Allocation Details'!$A$18:$L$214, MATCH("Misc ID", 'E4 TB Allocation Details'!$A$18:$L$18, 0),FALSE), 'E2 Allocators'!$B$15:$W$358, MATCH('O5 Details by Class &amp; Accounts'!BH$18, 'E2 Allocators'!$B$15:$W$15, 0),FALSE)*$E105)</f>
        <v>0</v>
      </c>
      <c r="BI105" s="1322">
        <f>IF(ISERROR(VLOOKUP(VLOOKUP($A105, 'E4 TB Allocation Details'!$A$18:$L$214, MATCH("Misc ID", 'E4 TB Allocation Details'!$A$18:$L$18, 0),FALSE), 'E2 Allocators'!$B$15:$W$358, MATCH('O5 Details by Class &amp; Accounts'!BI$18, 'E2 Allocators'!$B$15:$W$15, 0),FALSE)*$E105), 0, VLOOKUP(VLOOKUP($A105, 'E4 TB Allocation Details'!$A$18:$L$214, MATCH("Misc ID", 'E4 TB Allocation Details'!$A$18:$L$18, 0),FALSE), 'E2 Allocators'!$B$15:$W$358, MATCH('O5 Details by Class &amp; Accounts'!BI$18, 'E2 Allocators'!$B$15:$W$15, 0),FALSE)*$E105)</f>
        <v>0</v>
      </c>
      <c r="BJ105" s="1322">
        <f>IF(ISERROR(VLOOKUP(VLOOKUP($A105, 'E4 TB Allocation Details'!$A$18:$L$214, MATCH("Misc ID", 'E4 TB Allocation Details'!$A$18:$L$18, 0),FALSE), 'E2 Allocators'!$B$15:$W$358, MATCH('O5 Details by Class &amp; Accounts'!BJ$18, 'E2 Allocators'!$B$15:$W$15, 0),FALSE)*$E105), 0, VLOOKUP(VLOOKUP($A105, 'E4 TB Allocation Details'!$A$18:$L$214, MATCH("Misc ID", 'E4 TB Allocation Details'!$A$18:$L$18, 0),FALSE), 'E2 Allocators'!$B$15:$W$358, MATCH('O5 Details by Class &amp; Accounts'!BJ$18, 'E2 Allocators'!$B$15:$W$15, 0),FALSE)*$E105)</f>
        <v>0</v>
      </c>
      <c r="BK105" s="1322">
        <f>IF(ISERROR(VLOOKUP(VLOOKUP($A105, 'E4 TB Allocation Details'!$A$18:$L$214, MATCH("Misc ID", 'E4 TB Allocation Details'!$A$18:$L$18, 0),FALSE), 'E2 Allocators'!$B$15:$W$358, MATCH('O5 Details by Class &amp; Accounts'!BK$18, 'E2 Allocators'!$B$15:$W$15, 0),FALSE)*$E105), 0, VLOOKUP(VLOOKUP($A105, 'E4 TB Allocation Details'!$A$18:$L$214, MATCH("Misc ID", 'E4 TB Allocation Details'!$A$18:$L$18, 0),FALSE), 'E2 Allocators'!$B$15:$W$358, MATCH('O5 Details by Class &amp; Accounts'!BK$18, 'E2 Allocators'!$B$15:$W$15, 0),FALSE)*$E105)</f>
        <v>0</v>
      </c>
      <c r="BL105" s="1322">
        <f>IF(ISERROR(VLOOKUP(VLOOKUP($A105, 'E4 TB Allocation Details'!$A$18:$L$214, MATCH("Misc ID", 'E4 TB Allocation Details'!$A$18:$L$18, 0),FALSE), 'E2 Allocators'!$B$15:$W$358, MATCH('O5 Details by Class &amp; Accounts'!BL$18, 'E2 Allocators'!$B$15:$W$15, 0),FALSE)*$E105), 0, VLOOKUP(VLOOKUP($A105, 'E4 TB Allocation Details'!$A$18:$L$214, MATCH("Misc ID", 'E4 TB Allocation Details'!$A$18:$L$18, 0),FALSE), 'E2 Allocators'!$B$15:$W$358, MATCH('O5 Details by Class &amp; Accounts'!BL$18, 'E2 Allocators'!$B$15:$W$15, 0),FALSE)*$E105)</f>
        <v>0</v>
      </c>
      <c r="BM105" s="1322">
        <f>IF(ISERROR(VLOOKUP(VLOOKUP($A105, 'E4 TB Allocation Details'!$A$18:$L$214, MATCH("Misc ID", 'E4 TB Allocation Details'!$A$18:$L$18, 0),FALSE), 'E2 Allocators'!$B$15:$W$358, MATCH('O5 Details by Class &amp; Accounts'!BM$18, 'E2 Allocators'!$B$15:$W$15, 0),FALSE)*$E105), 0, VLOOKUP(VLOOKUP($A105, 'E4 TB Allocation Details'!$A$18:$L$214, MATCH("Misc ID", 'E4 TB Allocation Details'!$A$18:$L$18, 0),FALSE), 'E2 Allocators'!$B$15:$W$358, MATCH('O5 Details by Class &amp; Accounts'!BM$18, 'E2 Allocators'!$B$15:$W$15, 0),FALSE)*$E105)</f>
        <v>0</v>
      </c>
      <c r="BN105" s="1322">
        <f>IF(ISERROR(VLOOKUP(VLOOKUP($A105, 'E4 TB Allocation Details'!$A$18:$L$214, MATCH("Misc ID", 'E4 TB Allocation Details'!$A$18:$L$18, 0),FALSE), 'E2 Allocators'!$B$15:$W$358, MATCH('O5 Details by Class &amp; Accounts'!BN$18, 'E2 Allocators'!$B$15:$W$15, 0),FALSE)*$E105), 0, VLOOKUP(VLOOKUP($A105, 'E4 TB Allocation Details'!$A$18:$L$214, MATCH("Misc ID", 'E4 TB Allocation Details'!$A$18:$L$18, 0),FALSE), 'E2 Allocators'!$B$15:$W$358, MATCH('O5 Details by Class &amp; Accounts'!BN$18, 'E2 Allocators'!$B$15:$W$15, 0),FALSE)*$E105)</f>
        <v>0</v>
      </c>
      <c r="BO105" s="1322">
        <f>IF(ISERROR(VLOOKUP(VLOOKUP($A105, 'E4 TB Allocation Details'!$A$18:$L$214, MATCH("Misc ID", 'E4 TB Allocation Details'!$A$18:$L$18, 0),FALSE), 'E2 Allocators'!$B$15:$W$358, MATCH('O5 Details by Class &amp; Accounts'!BO$18, 'E2 Allocators'!$B$15:$W$15, 0),FALSE)*$E105), 0, VLOOKUP(VLOOKUP($A105, 'E4 TB Allocation Details'!$A$18:$L$214, MATCH("Misc ID", 'E4 TB Allocation Details'!$A$18:$L$18, 0),FALSE), 'E2 Allocators'!$B$15:$W$358, MATCH('O5 Details by Class &amp; Accounts'!BO$18, 'E2 Allocators'!$B$15:$W$15, 0),FALSE)*$E105)</f>
        <v>0</v>
      </c>
      <c r="BP105" s="1322">
        <f>IF(ISERROR(VLOOKUP(VLOOKUP($A105, 'E4 TB Allocation Details'!$A$18:$L$214, MATCH("Misc ID", 'E4 TB Allocation Details'!$A$18:$L$18, 0),FALSE), 'E2 Allocators'!$B$15:$W$358, MATCH('O5 Details by Class &amp; Accounts'!BP$18, 'E2 Allocators'!$B$15:$W$15, 0),FALSE)*$E105), 0, VLOOKUP(VLOOKUP($A105, 'E4 TB Allocation Details'!$A$18:$L$214, MATCH("Misc ID", 'E4 TB Allocation Details'!$A$18:$L$18, 0),FALSE), 'E2 Allocators'!$B$15:$W$358, MATCH('O5 Details by Class &amp; Accounts'!BP$18, 'E2 Allocators'!$B$15:$W$15, 0),FALSE)*$E105)</f>
        <v>0</v>
      </c>
      <c r="BQ105" s="1322">
        <f>IF(ISERROR(VLOOKUP(VLOOKUP($A105, 'E4 TB Allocation Details'!$A$18:$L$214, MATCH("Misc ID", 'E4 TB Allocation Details'!$A$18:$L$18, 0),FALSE), 'E2 Allocators'!$B$15:$W$358, MATCH('O5 Details by Class &amp; Accounts'!BQ$18, 'E2 Allocators'!$B$15:$W$15, 0),FALSE)*$E105), 0, VLOOKUP(VLOOKUP($A105, 'E4 TB Allocation Details'!$A$18:$L$214, MATCH("Misc ID", 'E4 TB Allocation Details'!$A$18:$L$18, 0),FALSE), 'E2 Allocators'!$B$15:$W$358, MATCH('O5 Details by Class &amp; Accounts'!BQ$18, 'E2 Allocators'!$B$15:$W$15, 0),FALSE)*$E105)</f>
        <v>0</v>
      </c>
      <c r="BR105" s="1322">
        <f>IF(ISERROR(VLOOKUP(VLOOKUP($A105, 'E4 TB Allocation Details'!$A$18:$L$214, MATCH("Misc ID", 'E4 TB Allocation Details'!$A$18:$L$18, 0),FALSE), 'E2 Allocators'!$B$15:$W$358, MATCH('O5 Details by Class &amp; Accounts'!BR$18, 'E2 Allocators'!$B$15:$W$15, 0),FALSE)*$E105), 0, VLOOKUP(VLOOKUP($A105, 'E4 TB Allocation Details'!$A$18:$L$214, MATCH("Misc ID", 'E4 TB Allocation Details'!$A$18:$L$18, 0),FALSE), 'E2 Allocators'!$B$15:$W$358, MATCH('O5 Details by Class &amp; Accounts'!BR$18, 'E2 Allocators'!$B$15:$W$15, 0),FALSE)*$E105)</f>
        <v>0</v>
      </c>
      <c r="BS105" s="1322">
        <f t="shared" si="23"/>
        <v>0</v>
      </c>
      <c r="BT105" s="1322">
        <f>IF(ISERROR(VLOOKUP(VLOOKUP($A105, 'E4 TB Allocation Details'!$A$18:$L$214, MATCH("A &amp; G ID", 'E4 TB Allocation Details'!$A$18:$L$18, 0),FALSE), 'E2 Allocators'!$B$15:$W$358, MATCH('O5 Details by Class &amp; Accounts'!BT$18, 'E2 Allocators'!$B$15:$W$15, 0),FALSE)*$E105), 0, VLOOKUP(VLOOKUP($A105, 'E4 TB Allocation Details'!$A$18:$L$214, MATCH("A &amp; G ID", 'E4 TB Allocation Details'!$A$18:$L$18, 0),FALSE), 'E2 Allocators'!$B$15:$W$358, MATCH('O5 Details by Class &amp; Accounts'!BT$18, 'E2 Allocators'!$B$15:$W$15, 0),FALSE)*$E105)</f>
        <v>0</v>
      </c>
      <c r="BU105" s="1322">
        <f>IF(ISERROR(VLOOKUP(VLOOKUP($A105, 'E4 TB Allocation Details'!$A$18:$L$214, MATCH("A &amp; G ID", 'E4 TB Allocation Details'!$A$18:$L$18, 0),FALSE), 'E2 Allocators'!$B$15:$W$358, MATCH('O5 Details by Class &amp; Accounts'!BU$18, 'E2 Allocators'!$B$15:$W$15, 0),FALSE)*$E105), 0, VLOOKUP(VLOOKUP($A105, 'E4 TB Allocation Details'!$A$18:$L$214, MATCH("A &amp; G ID", 'E4 TB Allocation Details'!$A$18:$L$18, 0),FALSE), 'E2 Allocators'!$B$15:$W$358, MATCH('O5 Details by Class &amp; Accounts'!BU$18, 'E2 Allocators'!$B$15:$W$15, 0),FALSE)*$E105)</f>
        <v>0</v>
      </c>
      <c r="BV105" s="1322">
        <f>IF(ISERROR(VLOOKUP(VLOOKUP($A105, 'E4 TB Allocation Details'!$A$18:$L$214, MATCH("A &amp; G ID", 'E4 TB Allocation Details'!$A$18:$L$18, 0),FALSE), 'E2 Allocators'!$B$15:$W$358, MATCH('O5 Details by Class &amp; Accounts'!BV$18, 'E2 Allocators'!$B$15:$W$15, 0),FALSE)*$E105), 0, VLOOKUP(VLOOKUP($A105, 'E4 TB Allocation Details'!$A$18:$L$214, MATCH("A &amp; G ID", 'E4 TB Allocation Details'!$A$18:$L$18, 0),FALSE), 'E2 Allocators'!$B$15:$W$358, MATCH('O5 Details by Class &amp; Accounts'!BV$18, 'E2 Allocators'!$B$15:$W$15, 0),FALSE)*$E105)</f>
        <v>0</v>
      </c>
      <c r="BW105" s="1322">
        <f>IF(ISERROR(VLOOKUP(VLOOKUP($A105, 'E4 TB Allocation Details'!$A$18:$L$214, MATCH("A &amp; G ID", 'E4 TB Allocation Details'!$A$18:$L$18, 0),FALSE), 'E2 Allocators'!$B$15:$W$358, MATCH('O5 Details by Class &amp; Accounts'!BW$18, 'E2 Allocators'!$B$15:$W$15, 0),FALSE)*$E105), 0, VLOOKUP(VLOOKUP($A105, 'E4 TB Allocation Details'!$A$18:$L$214, MATCH("A &amp; G ID", 'E4 TB Allocation Details'!$A$18:$L$18, 0),FALSE), 'E2 Allocators'!$B$15:$W$358, MATCH('O5 Details by Class &amp; Accounts'!BW$18, 'E2 Allocators'!$B$15:$W$15, 0),FALSE)*$E105)</f>
        <v>0</v>
      </c>
      <c r="BX105" s="1322">
        <f>IF(ISERROR(VLOOKUP(VLOOKUP($A105, 'E4 TB Allocation Details'!$A$18:$L$214, MATCH("A &amp; G ID", 'E4 TB Allocation Details'!$A$18:$L$18, 0),FALSE), 'E2 Allocators'!$B$15:$W$358, MATCH('O5 Details by Class &amp; Accounts'!BX$18, 'E2 Allocators'!$B$15:$W$15, 0),FALSE)*$E105), 0, VLOOKUP(VLOOKUP($A105, 'E4 TB Allocation Details'!$A$18:$L$214, MATCH("A &amp; G ID", 'E4 TB Allocation Details'!$A$18:$L$18, 0),FALSE), 'E2 Allocators'!$B$15:$W$358, MATCH('O5 Details by Class &amp; Accounts'!BX$18, 'E2 Allocators'!$B$15:$W$15, 0),FALSE)*$E105)</f>
        <v>0</v>
      </c>
      <c r="BY105" s="1322">
        <f>IF(ISERROR(VLOOKUP(VLOOKUP($A105, 'E4 TB Allocation Details'!$A$18:$L$214, MATCH("A &amp; G ID", 'E4 TB Allocation Details'!$A$18:$L$18, 0),FALSE), 'E2 Allocators'!$B$15:$W$358, MATCH('O5 Details by Class &amp; Accounts'!BY$18, 'E2 Allocators'!$B$15:$W$15, 0),FALSE)*$E105), 0, VLOOKUP(VLOOKUP($A105, 'E4 TB Allocation Details'!$A$18:$L$214, MATCH("A &amp; G ID", 'E4 TB Allocation Details'!$A$18:$L$18, 0),FALSE), 'E2 Allocators'!$B$15:$W$358, MATCH('O5 Details by Class &amp; Accounts'!BY$18, 'E2 Allocators'!$B$15:$W$15, 0),FALSE)*$E105)</f>
        <v>0</v>
      </c>
      <c r="BZ105" s="1322">
        <f>IF(ISERROR(VLOOKUP(VLOOKUP($A105, 'E4 TB Allocation Details'!$A$18:$L$214, MATCH("A &amp; G ID", 'E4 TB Allocation Details'!$A$18:$L$18, 0),FALSE), 'E2 Allocators'!$B$15:$W$358, MATCH('O5 Details by Class &amp; Accounts'!BZ$18, 'E2 Allocators'!$B$15:$W$15, 0),FALSE)*$E105), 0, VLOOKUP(VLOOKUP($A105, 'E4 TB Allocation Details'!$A$18:$L$214, MATCH("A &amp; G ID", 'E4 TB Allocation Details'!$A$18:$L$18, 0),FALSE), 'E2 Allocators'!$B$15:$W$358, MATCH('O5 Details by Class &amp; Accounts'!BZ$18, 'E2 Allocators'!$B$15:$W$15, 0),FALSE)*$E105)</f>
        <v>0</v>
      </c>
      <c r="CA105" s="1322">
        <f>IF(ISERROR(VLOOKUP(VLOOKUP($A105, 'E4 TB Allocation Details'!$A$18:$L$214, MATCH("A &amp; G ID", 'E4 TB Allocation Details'!$A$18:$L$18, 0),FALSE), 'E2 Allocators'!$B$15:$W$358, MATCH('O5 Details by Class &amp; Accounts'!CA$18, 'E2 Allocators'!$B$15:$W$15, 0),FALSE)*$E105), 0, VLOOKUP(VLOOKUP($A105, 'E4 TB Allocation Details'!$A$18:$L$214, MATCH("A &amp; G ID", 'E4 TB Allocation Details'!$A$18:$L$18, 0),FALSE), 'E2 Allocators'!$B$15:$W$358, MATCH('O5 Details by Class &amp; Accounts'!CA$18, 'E2 Allocators'!$B$15:$W$15, 0),FALSE)*$E105)</f>
        <v>0</v>
      </c>
      <c r="CB105" s="1322">
        <f>IF(ISERROR(VLOOKUP(VLOOKUP($A105, 'E4 TB Allocation Details'!$A$18:$L$214, MATCH("A &amp; G ID", 'E4 TB Allocation Details'!$A$18:$L$18, 0),FALSE), 'E2 Allocators'!$B$15:$W$358, MATCH('O5 Details by Class &amp; Accounts'!CB$18, 'E2 Allocators'!$B$15:$W$15, 0),FALSE)*$E105), 0, VLOOKUP(VLOOKUP($A105, 'E4 TB Allocation Details'!$A$18:$L$214, MATCH("A &amp; G ID", 'E4 TB Allocation Details'!$A$18:$L$18, 0),FALSE), 'E2 Allocators'!$B$15:$W$358, MATCH('O5 Details by Class &amp; Accounts'!CB$18, 'E2 Allocators'!$B$15:$W$15, 0),FALSE)*$E105)</f>
        <v>0</v>
      </c>
      <c r="CC105" s="1322">
        <f>IF(ISERROR(VLOOKUP(VLOOKUP($A105, 'E4 TB Allocation Details'!$A$18:$L$214, MATCH("A &amp; G ID", 'E4 TB Allocation Details'!$A$18:$L$18, 0),FALSE), 'E2 Allocators'!$B$15:$W$358, MATCH('O5 Details by Class &amp; Accounts'!CC$18, 'E2 Allocators'!$B$15:$W$15, 0),FALSE)*$E105), 0, VLOOKUP(VLOOKUP($A105, 'E4 TB Allocation Details'!$A$18:$L$214, MATCH("A &amp; G ID", 'E4 TB Allocation Details'!$A$18:$L$18, 0),FALSE), 'E2 Allocators'!$B$15:$W$358, MATCH('O5 Details by Class &amp; Accounts'!CC$18, 'E2 Allocators'!$B$15:$W$15, 0),FALSE)*$E105)</f>
        <v>0</v>
      </c>
      <c r="CD105" s="1322">
        <f>IF(ISERROR(VLOOKUP(VLOOKUP($A105, 'E4 TB Allocation Details'!$A$18:$L$214, MATCH("A &amp; G ID", 'E4 TB Allocation Details'!$A$18:$L$18, 0),FALSE), 'E2 Allocators'!$B$15:$W$358, MATCH('O5 Details by Class &amp; Accounts'!CD$18, 'E2 Allocators'!$B$15:$W$15, 0),FALSE)*$E105), 0, VLOOKUP(VLOOKUP($A105, 'E4 TB Allocation Details'!$A$18:$L$214, MATCH("A &amp; G ID", 'E4 TB Allocation Details'!$A$18:$L$18, 0),FALSE), 'E2 Allocators'!$B$15:$W$358, MATCH('O5 Details by Class &amp; Accounts'!CD$18, 'E2 Allocators'!$B$15:$W$15, 0),FALSE)*$E105)</f>
        <v>0</v>
      </c>
      <c r="CE105" s="1322">
        <f>IF(ISERROR(VLOOKUP(VLOOKUP($A105, 'E4 TB Allocation Details'!$A$18:$L$214, MATCH("A &amp; G ID", 'E4 TB Allocation Details'!$A$18:$L$18, 0),FALSE), 'E2 Allocators'!$B$15:$W$358, MATCH('O5 Details by Class &amp; Accounts'!CE$18, 'E2 Allocators'!$B$15:$W$15, 0),FALSE)*$E105), 0, VLOOKUP(VLOOKUP($A105, 'E4 TB Allocation Details'!$A$18:$L$214, MATCH("A &amp; G ID", 'E4 TB Allocation Details'!$A$18:$L$18, 0),FALSE), 'E2 Allocators'!$B$15:$W$358, MATCH('O5 Details by Class &amp; Accounts'!CE$18, 'E2 Allocators'!$B$15:$W$15, 0),FALSE)*$E105)</f>
        <v>0</v>
      </c>
      <c r="CF105" s="1322">
        <f>IF(ISERROR(VLOOKUP(VLOOKUP($A105, 'E4 TB Allocation Details'!$A$18:$L$214, MATCH("A &amp; G ID", 'E4 TB Allocation Details'!$A$18:$L$18, 0),FALSE), 'E2 Allocators'!$B$15:$W$358, MATCH('O5 Details by Class &amp; Accounts'!CF$18, 'E2 Allocators'!$B$15:$W$15, 0),FALSE)*$E105), 0, VLOOKUP(VLOOKUP($A105, 'E4 TB Allocation Details'!$A$18:$L$214, MATCH("A &amp; G ID", 'E4 TB Allocation Details'!$A$18:$L$18, 0),FALSE), 'E2 Allocators'!$B$15:$W$358, MATCH('O5 Details by Class &amp; Accounts'!CF$18, 'E2 Allocators'!$B$15:$W$15, 0),FALSE)*$E105)</f>
        <v>0</v>
      </c>
      <c r="CG105" s="1322">
        <f>IF(ISERROR(VLOOKUP(VLOOKUP($A105, 'E4 TB Allocation Details'!$A$18:$L$214, MATCH("A &amp; G ID", 'E4 TB Allocation Details'!$A$18:$L$18, 0),FALSE), 'E2 Allocators'!$B$15:$W$358, MATCH('O5 Details by Class &amp; Accounts'!CG$18, 'E2 Allocators'!$B$15:$W$15, 0),FALSE)*$E105), 0, VLOOKUP(VLOOKUP($A105, 'E4 TB Allocation Details'!$A$18:$L$214, MATCH("A &amp; G ID", 'E4 TB Allocation Details'!$A$18:$L$18, 0),FALSE), 'E2 Allocators'!$B$15:$W$358, MATCH('O5 Details by Class &amp; Accounts'!CG$18, 'E2 Allocators'!$B$15:$W$15, 0),FALSE)*$E105)</f>
        <v>0</v>
      </c>
      <c r="CH105" s="1322">
        <f>IF(ISERROR(VLOOKUP(VLOOKUP($A105, 'E4 TB Allocation Details'!$A$18:$L$214, MATCH("A &amp; G ID", 'E4 TB Allocation Details'!$A$18:$L$18, 0),FALSE), 'E2 Allocators'!$B$15:$W$358, MATCH('O5 Details by Class &amp; Accounts'!CH$18, 'E2 Allocators'!$B$15:$W$15, 0),FALSE)*$E105), 0, VLOOKUP(VLOOKUP($A105, 'E4 TB Allocation Details'!$A$18:$L$214, MATCH("A &amp; G ID", 'E4 TB Allocation Details'!$A$18:$L$18, 0),FALSE), 'E2 Allocators'!$B$15:$W$358, MATCH('O5 Details by Class &amp; Accounts'!CH$18, 'E2 Allocators'!$B$15:$W$15, 0),FALSE)*$E105)</f>
        <v>0</v>
      </c>
      <c r="CI105" s="1322">
        <f>IF(ISERROR(VLOOKUP(VLOOKUP($A105, 'E4 TB Allocation Details'!$A$18:$L$214, MATCH("A &amp; G ID", 'E4 TB Allocation Details'!$A$18:$L$18, 0),FALSE), 'E2 Allocators'!$B$15:$W$358, MATCH('O5 Details by Class &amp; Accounts'!CI$18, 'E2 Allocators'!$B$15:$W$15, 0),FALSE)*$E105), 0, VLOOKUP(VLOOKUP($A105, 'E4 TB Allocation Details'!$A$18:$L$214, MATCH("A &amp; G ID", 'E4 TB Allocation Details'!$A$18:$L$18, 0),FALSE), 'E2 Allocators'!$B$15:$W$358, MATCH('O5 Details by Class &amp; Accounts'!CI$18, 'E2 Allocators'!$B$15:$W$15, 0),FALSE)*$E105)</f>
        <v>0</v>
      </c>
      <c r="CJ105" s="1322">
        <f>IF(ISERROR(VLOOKUP(VLOOKUP($A105, 'E4 TB Allocation Details'!$A$18:$L$214, MATCH("A &amp; G ID", 'E4 TB Allocation Details'!$A$18:$L$18, 0),FALSE), 'E2 Allocators'!$B$15:$W$358, MATCH('O5 Details by Class &amp; Accounts'!CJ$18, 'E2 Allocators'!$B$15:$W$15, 0),FALSE)*$E105), 0, VLOOKUP(VLOOKUP($A105, 'E4 TB Allocation Details'!$A$18:$L$214, MATCH("A &amp; G ID", 'E4 TB Allocation Details'!$A$18:$L$18, 0),FALSE), 'E2 Allocators'!$B$15:$W$358, MATCH('O5 Details by Class &amp; Accounts'!CJ$18, 'E2 Allocators'!$B$15:$W$15, 0),FALSE)*$E105)</f>
        <v>0</v>
      </c>
      <c r="CK105" s="1322">
        <f>IF(ISERROR(VLOOKUP(VLOOKUP($A105, 'E4 TB Allocation Details'!$A$18:$L$214, MATCH("A &amp; G ID", 'E4 TB Allocation Details'!$A$18:$L$18, 0),FALSE), 'E2 Allocators'!$B$15:$W$358, MATCH('O5 Details by Class &amp; Accounts'!CK$18, 'E2 Allocators'!$B$15:$W$15, 0),FALSE)*$E105), 0, VLOOKUP(VLOOKUP($A105, 'E4 TB Allocation Details'!$A$18:$L$214, MATCH("A &amp; G ID", 'E4 TB Allocation Details'!$A$18:$L$18, 0),FALSE), 'E2 Allocators'!$B$15:$W$358, MATCH('O5 Details by Class &amp; Accounts'!CK$18, 'E2 Allocators'!$B$15:$W$15, 0),FALSE)*$E105)</f>
        <v>0</v>
      </c>
      <c r="CL105" s="1322">
        <f>IF(ISERROR(VLOOKUP(VLOOKUP($A105, 'E4 TB Allocation Details'!$A$18:$L$214, MATCH("A &amp; G ID", 'E4 TB Allocation Details'!$A$18:$L$18, 0),FALSE), 'E2 Allocators'!$B$15:$W$358, MATCH('O5 Details by Class &amp; Accounts'!CL$18, 'E2 Allocators'!$B$15:$W$15, 0),FALSE)*$E105), 0, VLOOKUP(VLOOKUP($A105, 'E4 TB Allocation Details'!$A$18:$L$214, MATCH("A &amp; G ID", 'E4 TB Allocation Details'!$A$18:$L$18, 0),FALSE), 'E2 Allocators'!$B$15:$W$358, MATCH('O5 Details by Class &amp; Accounts'!CL$18, 'E2 Allocators'!$B$15:$W$15, 0),FALSE)*$E105)</f>
        <v>0</v>
      </c>
      <c r="CM105" s="1322">
        <f>IF(ISERROR(VLOOKUP(VLOOKUP($A105, 'E4 TB Allocation Details'!$A$18:$L$214, MATCH("A &amp; G ID", 'E4 TB Allocation Details'!$A$18:$L$18, 0),FALSE), 'E2 Allocators'!$B$15:$W$358, MATCH('O5 Details by Class &amp; Accounts'!CM$18, 'E2 Allocators'!$B$15:$W$15, 0),FALSE)*$E105), 0, VLOOKUP(VLOOKUP($A105, 'E4 TB Allocation Details'!$A$18:$L$214, MATCH("A &amp; G ID", 'E4 TB Allocation Details'!$A$18:$L$18, 0),FALSE), 'E2 Allocators'!$B$15:$W$358, MATCH('O5 Details by Class &amp; Accounts'!CM$18, 'E2 Allocators'!$B$15:$W$15, 0),FALSE)*$E105)</f>
        <v>0</v>
      </c>
      <c r="CN105" s="1322">
        <f t="shared" si="24"/>
        <v>0</v>
      </c>
      <c r="CO105" s="1651">
        <f t="shared" si="25"/>
        <v>0</v>
      </c>
      <c r="CQ105" s="1899" t="inlineStr">
        <is>
          <t/>
        </is>
      </c>
    </row>
    <row r="106" spans="1:95" s="64" customFormat="1" ht="25.5" x14ac:dyDescent="0.2">
      <c r="A106" s="1093">
        <v>4335</v>
      </c>
      <c r="B106" s="1094" t="s">
        <v>1390</v>
      </c>
      <c r="C106" s="1648">
        <f>IF(ISERROR(VLOOKUP($A106,'I3 TB Data'!$A$19:$H$483,MATCH('O5 Details by Class &amp; Accounts'!$C$18, 'I3 TB Data'!$A$19:$H$19,0),0)), 0, VLOOKUP($A106,'I3 TB Data'!$A$19:$H$483,MATCH('O5 Details by Class &amp; Accounts'!$C$18,'I3 TB Data'!$A$19:$H$19,0),0))</f>
        <v>0</v>
      </c>
      <c r="D106" s="1649"/>
      <c r="E106" s="1648">
        <f t="shared" si="17"/>
        <v>0</v>
      </c>
      <c r="F106" s="1650">
        <f>IF(ISERROR(VLOOKUP($A106, 'E1 Categorization'!A33:E124, MATCH("Customer Component", 'E1 Categorization'!$A$33:$E$33,0), 0)), 0, IF(VLOOKUP($A106, 'E1 Categorization'!A33:E124, MATCH("Customer Component", 'E1 Categorization'!$A$33:$E$33,0), 0)=0, 'O5 Details by Class &amp; Accounts'!$E106, IF(AND(VLOOKUP($A106, 'E1 Categorization'!A33:E124, MATCH("Customer Component", 'E1 Categorization'!$A$33:$E$33,0), 0) &gt;0, VLOOKUP($A106, 'E1 Categorization'!A33:E124, MATCH("Customer Component", 'E1 Categorization'!$A$33:$E$33,0), 0)&lt;1), 'O5 Details by Class &amp; Accounts'!$E106*(1-VLOOKUP($A106, 'E1 Categorization'!A33:E124, MATCH("Customer Component", 'E1 Categorization'!$A$33:$E$33,0), 0)), 0)))</f>
        <v>0</v>
      </c>
      <c r="G106" s="1650">
        <f>IF(ISERROR(VLOOKUP($A106, 'E1 Categorization'!A33:E124, MATCH("Customer Component", 'E1 Categorization'!$A$33:$E$33,0), 0)),0, IF(VLOOKUP($A106, 'E1 Categorization'!A33:E124, MATCH("Customer Component", 'E1 Categorization'!$A$33:$E$33,0), 0)=0, 0, IF(AND(VLOOKUP($A106, 'E1 Categorization'!A33:E124, MATCH("Customer Component", 'E1 Categorization'!$A$33:$E$33,0), 0) &gt;0, VLOOKUP($A106, 'E1 Categorization'!A33:E124, MATCH("Customer Component", 'E1 Categorization'!$A$33:$E$33,0), 0)&lt;1), 'O5 Details by Class &amp; Accounts'!$E106*(VLOOKUP($A106, 'E1 Categorization'!A33:E124, MATCH("Customer Component", 'E1 Categorization'!$A$33:$E$33,0), 0)), 'O5 Details by Class &amp; Accounts'!$E106)))</f>
        <v>0</v>
      </c>
      <c r="H106" s="1322">
        <f t="shared" si="20"/>
        <v>0</v>
      </c>
      <c r="I106" s="1322">
        <f>IF(ISERROR(VLOOKUP(VLOOKUP($A106, 'E4 TB Allocation Details'!$A$18:$L$214, MATCH("Demand ID", 'E4 TB Allocation Details'!$A$18:$L$18, 0),FALSE), 'E2 Allocators'!$B$15:$W$358, MATCH('O5 Details by Class &amp; Accounts'!I$18, 'E2 Allocators'!$B$15:$W$15, 0),FALSE)*$F106), 0, VLOOKUP(VLOOKUP($A106, 'E4 TB Allocation Details'!$A$18:$L$214, MATCH("Demand ID", 'E4 TB Allocation Details'!$A$18:$L$18, 0),FALSE), 'E2 Allocators'!$B$15:$W$358, MATCH('O5 Details by Class &amp; Accounts'!I$18, 'E2 Allocators'!$B$15:$W$15, 0),FALSE)*$F106)</f>
        <v>0</v>
      </c>
      <c r="J106" s="1322">
        <f>IF(ISERROR(VLOOKUP(VLOOKUP($A106, 'E4 TB Allocation Details'!$A$18:$L$214, MATCH("Demand ID", 'E4 TB Allocation Details'!$A$18:$L$18, 0),FALSE), 'E2 Allocators'!$B$15:$W$358, MATCH('O5 Details by Class &amp; Accounts'!J$18, 'E2 Allocators'!$B$15:$W$15, 0),FALSE)*$F106), 0, VLOOKUP(VLOOKUP($A106, 'E4 TB Allocation Details'!$A$18:$L$214, MATCH("Demand ID", 'E4 TB Allocation Details'!$A$18:$L$18, 0),FALSE), 'E2 Allocators'!$B$15:$W$358, MATCH('O5 Details by Class &amp; Accounts'!J$18, 'E2 Allocators'!$B$15:$W$15, 0),FALSE)*$F106)</f>
        <v>0</v>
      </c>
      <c r="K106" s="1322">
        <f>IF(ISERROR(VLOOKUP(VLOOKUP($A106, 'E4 TB Allocation Details'!$A$18:$L$214, MATCH("Demand ID", 'E4 TB Allocation Details'!$A$18:$L$18, 0),FALSE), 'E2 Allocators'!$B$15:$W$358, MATCH('O5 Details by Class &amp; Accounts'!K$18, 'E2 Allocators'!$B$15:$W$15, 0),FALSE)*$F106), 0, VLOOKUP(VLOOKUP($A106, 'E4 TB Allocation Details'!$A$18:$L$214, MATCH("Demand ID", 'E4 TB Allocation Details'!$A$18:$L$18, 0),FALSE), 'E2 Allocators'!$B$15:$W$358, MATCH('O5 Details by Class &amp; Accounts'!K$18, 'E2 Allocators'!$B$15:$W$15, 0),FALSE)*$F106)</f>
        <v>0</v>
      </c>
      <c r="L106" s="1322">
        <f>IF(ISERROR(VLOOKUP(VLOOKUP($A106, 'E4 TB Allocation Details'!$A$18:$L$214, MATCH("Demand ID", 'E4 TB Allocation Details'!$A$18:$L$18, 0),FALSE), 'E2 Allocators'!$B$15:$W$358, MATCH('O5 Details by Class &amp; Accounts'!L$18, 'E2 Allocators'!$B$15:$W$15, 0),FALSE)*$F106), 0, VLOOKUP(VLOOKUP($A106, 'E4 TB Allocation Details'!$A$18:$L$214, MATCH("Demand ID", 'E4 TB Allocation Details'!$A$18:$L$18, 0),FALSE), 'E2 Allocators'!$B$15:$W$358, MATCH('O5 Details by Class &amp; Accounts'!L$18, 'E2 Allocators'!$B$15:$W$15, 0),FALSE)*$F106)</f>
        <v>0</v>
      </c>
      <c r="M106" s="1322">
        <f>IF(ISERROR(VLOOKUP(VLOOKUP($A106, 'E4 TB Allocation Details'!$A$18:$L$214, MATCH("Demand ID", 'E4 TB Allocation Details'!$A$18:$L$18, 0),FALSE), 'E2 Allocators'!$B$15:$W$358, MATCH('O5 Details by Class &amp; Accounts'!M$18, 'E2 Allocators'!$B$15:$W$15, 0),FALSE)*$F106), 0, VLOOKUP(VLOOKUP($A106, 'E4 TB Allocation Details'!$A$18:$L$214, MATCH("Demand ID", 'E4 TB Allocation Details'!$A$18:$L$18, 0),FALSE), 'E2 Allocators'!$B$15:$W$358, MATCH('O5 Details by Class &amp; Accounts'!M$18, 'E2 Allocators'!$B$15:$W$15, 0),FALSE)*$F106)</f>
        <v>0</v>
      </c>
      <c r="N106" s="1322">
        <f>IF(ISERROR(VLOOKUP(VLOOKUP($A106, 'E4 TB Allocation Details'!$A$18:$L$214, MATCH("Demand ID", 'E4 TB Allocation Details'!$A$18:$L$18, 0),FALSE), 'E2 Allocators'!$B$15:$W$358, MATCH('O5 Details by Class &amp; Accounts'!N$18, 'E2 Allocators'!$B$15:$W$15, 0),FALSE)*$F106), 0, VLOOKUP(VLOOKUP($A106, 'E4 TB Allocation Details'!$A$18:$L$214, MATCH("Demand ID", 'E4 TB Allocation Details'!$A$18:$L$18, 0),FALSE), 'E2 Allocators'!$B$15:$W$358, MATCH('O5 Details by Class &amp; Accounts'!N$18, 'E2 Allocators'!$B$15:$W$15, 0),FALSE)*$F106)</f>
        <v>0</v>
      </c>
      <c r="O106" s="1322">
        <f>IF(ISERROR(VLOOKUP(VLOOKUP($A106, 'E4 TB Allocation Details'!$A$18:$L$214, MATCH("Demand ID", 'E4 TB Allocation Details'!$A$18:$L$18, 0),FALSE), 'E2 Allocators'!$B$15:$W$358, MATCH('O5 Details by Class &amp; Accounts'!O$18, 'E2 Allocators'!$B$15:$W$15, 0),FALSE)*$F106), 0, VLOOKUP(VLOOKUP($A106, 'E4 TB Allocation Details'!$A$18:$L$214, MATCH("Demand ID", 'E4 TB Allocation Details'!$A$18:$L$18, 0),FALSE), 'E2 Allocators'!$B$15:$W$358, MATCH('O5 Details by Class &amp; Accounts'!O$18, 'E2 Allocators'!$B$15:$W$15, 0),FALSE)*$F106)</f>
        <v>0</v>
      </c>
      <c r="P106" s="1322">
        <f>IF(ISERROR(VLOOKUP(VLOOKUP($A106, 'E4 TB Allocation Details'!$A$18:$L$214, MATCH("Demand ID", 'E4 TB Allocation Details'!$A$18:$L$18, 0),FALSE), 'E2 Allocators'!$B$15:$W$358, MATCH('O5 Details by Class &amp; Accounts'!P$18, 'E2 Allocators'!$B$15:$W$15, 0),FALSE)*$F106), 0, VLOOKUP(VLOOKUP($A106, 'E4 TB Allocation Details'!$A$18:$L$214, MATCH("Demand ID", 'E4 TB Allocation Details'!$A$18:$L$18, 0),FALSE), 'E2 Allocators'!$B$15:$W$358, MATCH('O5 Details by Class &amp; Accounts'!P$18, 'E2 Allocators'!$B$15:$W$15, 0),FALSE)*$F106)</f>
        <v>0</v>
      </c>
      <c r="Q106" s="1322">
        <f>IF(ISERROR(VLOOKUP(VLOOKUP($A106, 'E4 TB Allocation Details'!$A$18:$L$214, MATCH("Demand ID", 'E4 TB Allocation Details'!$A$18:$L$18, 0),FALSE), 'E2 Allocators'!$B$15:$W$358, MATCH('O5 Details by Class &amp; Accounts'!Q$18, 'E2 Allocators'!$B$15:$W$15, 0),FALSE)*$F106), 0, VLOOKUP(VLOOKUP($A106, 'E4 TB Allocation Details'!$A$18:$L$214, MATCH("Demand ID", 'E4 TB Allocation Details'!$A$18:$L$18, 0),FALSE), 'E2 Allocators'!$B$15:$W$358, MATCH('O5 Details by Class &amp; Accounts'!Q$18, 'E2 Allocators'!$B$15:$W$15, 0),FALSE)*$F106)</f>
        <v>0</v>
      </c>
      <c r="R106" s="1322">
        <f>IF(ISERROR(VLOOKUP(VLOOKUP($A106, 'E4 TB Allocation Details'!$A$18:$L$214, MATCH("Demand ID", 'E4 TB Allocation Details'!$A$18:$L$18, 0),FALSE), 'E2 Allocators'!$B$15:$W$358, MATCH('O5 Details by Class &amp; Accounts'!R$18, 'E2 Allocators'!$B$15:$W$15, 0),FALSE)*$F106), 0, VLOOKUP(VLOOKUP($A106, 'E4 TB Allocation Details'!$A$18:$L$214, MATCH("Demand ID", 'E4 TB Allocation Details'!$A$18:$L$18, 0),FALSE), 'E2 Allocators'!$B$15:$W$358, MATCH('O5 Details by Class &amp; Accounts'!R$18, 'E2 Allocators'!$B$15:$W$15, 0),FALSE)*$F106)</f>
        <v>0</v>
      </c>
      <c r="S106" s="1322">
        <f>IF(ISERROR(VLOOKUP(VLOOKUP($A106, 'E4 TB Allocation Details'!$A$18:$L$214, MATCH("Demand ID", 'E4 TB Allocation Details'!$A$18:$L$18, 0),FALSE), 'E2 Allocators'!$B$15:$W$358, MATCH('O5 Details by Class &amp; Accounts'!S$18, 'E2 Allocators'!$B$15:$W$15, 0),FALSE)*$F106), 0, VLOOKUP(VLOOKUP($A106, 'E4 TB Allocation Details'!$A$18:$L$214, MATCH("Demand ID", 'E4 TB Allocation Details'!$A$18:$L$18, 0),FALSE), 'E2 Allocators'!$B$15:$W$358, MATCH('O5 Details by Class &amp; Accounts'!S$18, 'E2 Allocators'!$B$15:$W$15, 0),FALSE)*$F106)</f>
        <v>0</v>
      </c>
      <c r="T106" s="1322">
        <f>IF(ISERROR(VLOOKUP(VLOOKUP($A106, 'E4 TB Allocation Details'!$A$18:$L$214, MATCH("Demand ID", 'E4 TB Allocation Details'!$A$18:$L$18, 0),FALSE), 'E2 Allocators'!$B$15:$W$358, MATCH('O5 Details by Class &amp; Accounts'!T$18, 'E2 Allocators'!$B$15:$W$15, 0),FALSE)*$F106), 0, VLOOKUP(VLOOKUP($A106, 'E4 TB Allocation Details'!$A$18:$L$214, MATCH("Demand ID", 'E4 TB Allocation Details'!$A$18:$L$18, 0),FALSE), 'E2 Allocators'!$B$15:$W$358, MATCH('O5 Details by Class &amp; Accounts'!T$18, 'E2 Allocators'!$B$15:$W$15, 0),FALSE)*$F106)</f>
        <v>0</v>
      </c>
      <c r="U106" s="1322">
        <f>IF(ISERROR(VLOOKUP(VLOOKUP($A106, 'E4 TB Allocation Details'!$A$18:$L$214, MATCH("Demand ID", 'E4 TB Allocation Details'!$A$18:$L$18, 0),FALSE), 'E2 Allocators'!$B$15:$W$358, MATCH('O5 Details by Class &amp; Accounts'!U$18, 'E2 Allocators'!$B$15:$W$15, 0),FALSE)*$F106), 0, VLOOKUP(VLOOKUP($A106, 'E4 TB Allocation Details'!$A$18:$L$214, MATCH("Demand ID", 'E4 TB Allocation Details'!$A$18:$L$18, 0),FALSE), 'E2 Allocators'!$B$15:$W$358, MATCH('O5 Details by Class &amp; Accounts'!U$18, 'E2 Allocators'!$B$15:$W$15, 0),FALSE)*$F106)</f>
        <v>0</v>
      </c>
      <c r="V106" s="1322">
        <f>IF(ISERROR(VLOOKUP(VLOOKUP($A106, 'E4 TB Allocation Details'!$A$18:$L$214, MATCH("Demand ID", 'E4 TB Allocation Details'!$A$18:$L$18, 0),FALSE), 'E2 Allocators'!$B$15:$W$358, MATCH('O5 Details by Class &amp; Accounts'!V$18, 'E2 Allocators'!$B$15:$W$15, 0),FALSE)*$F106), 0, VLOOKUP(VLOOKUP($A106, 'E4 TB Allocation Details'!$A$18:$L$214, MATCH("Demand ID", 'E4 TB Allocation Details'!$A$18:$L$18, 0),FALSE), 'E2 Allocators'!$B$15:$W$358, MATCH('O5 Details by Class &amp; Accounts'!V$18, 'E2 Allocators'!$B$15:$W$15, 0),FALSE)*$F106)</f>
        <v>0</v>
      </c>
      <c r="W106" s="1322">
        <f>IF(ISERROR(VLOOKUP(VLOOKUP($A106, 'E4 TB Allocation Details'!$A$18:$L$214, MATCH("Demand ID", 'E4 TB Allocation Details'!$A$18:$L$18, 0),FALSE), 'E2 Allocators'!$B$15:$W$358, MATCH('O5 Details by Class &amp; Accounts'!W$18, 'E2 Allocators'!$B$15:$W$15, 0),FALSE)*$F106), 0, VLOOKUP(VLOOKUP($A106, 'E4 TB Allocation Details'!$A$18:$L$214, MATCH("Demand ID", 'E4 TB Allocation Details'!$A$18:$L$18, 0),FALSE), 'E2 Allocators'!$B$15:$W$358, MATCH('O5 Details by Class &amp; Accounts'!W$18, 'E2 Allocators'!$B$15:$W$15, 0),FALSE)*$F106)</f>
        <v>0</v>
      </c>
      <c r="X106" s="1322">
        <f>IF(ISERROR(VLOOKUP(VLOOKUP($A106, 'E4 TB Allocation Details'!$A$18:$L$214, MATCH("Demand ID", 'E4 TB Allocation Details'!$A$18:$L$18, 0),FALSE), 'E2 Allocators'!$B$15:$W$358, MATCH('O5 Details by Class &amp; Accounts'!X$18, 'E2 Allocators'!$B$15:$W$15, 0),FALSE)*$F106), 0, VLOOKUP(VLOOKUP($A106, 'E4 TB Allocation Details'!$A$18:$L$214, MATCH("Demand ID", 'E4 TB Allocation Details'!$A$18:$L$18, 0),FALSE), 'E2 Allocators'!$B$15:$W$358, MATCH('O5 Details by Class &amp; Accounts'!X$18, 'E2 Allocators'!$B$15:$W$15, 0),FALSE)*$F106)</f>
        <v>0</v>
      </c>
      <c r="Y106" s="1322">
        <f>IF(ISERROR(VLOOKUP(VLOOKUP($A106, 'E4 TB Allocation Details'!$A$18:$L$214, MATCH("Demand ID", 'E4 TB Allocation Details'!$A$18:$L$18, 0),FALSE), 'E2 Allocators'!$B$15:$W$358, MATCH('O5 Details by Class &amp; Accounts'!Y$18, 'E2 Allocators'!$B$15:$W$15, 0),FALSE)*$F106), 0, VLOOKUP(VLOOKUP($A106, 'E4 TB Allocation Details'!$A$18:$L$214, MATCH("Demand ID", 'E4 TB Allocation Details'!$A$18:$L$18, 0),FALSE), 'E2 Allocators'!$B$15:$W$358, MATCH('O5 Details by Class &amp; Accounts'!Y$18, 'E2 Allocators'!$B$15:$W$15, 0),FALSE)*$F106)</f>
        <v>0</v>
      </c>
      <c r="Z106" s="1322">
        <f>IF(ISERROR(VLOOKUP(VLOOKUP($A106, 'E4 TB Allocation Details'!$A$18:$L$214, MATCH("Demand ID", 'E4 TB Allocation Details'!$A$18:$L$18, 0),FALSE), 'E2 Allocators'!$B$15:$W$358, MATCH('O5 Details by Class &amp; Accounts'!Z$18, 'E2 Allocators'!$B$15:$W$15, 0),FALSE)*$F106), 0, VLOOKUP(VLOOKUP($A106, 'E4 TB Allocation Details'!$A$18:$L$214, MATCH("Demand ID", 'E4 TB Allocation Details'!$A$18:$L$18, 0),FALSE), 'E2 Allocators'!$B$15:$W$358, MATCH('O5 Details by Class &amp; Accounts'!Z$18, 'E2 Allocators'!$B$15:$W$15, 0),FALSE)*$F106)</f>
        <v>0</v>
      </c>
      <c r="AA106" s="1322">
        <f>IF(ISERROR(VLOOKUP(VLOOKUP($A106, 'E4 TB Allocation Details'!$A$18:$L$214, MATCH("Demand ID", 'E4 TB Allocation Details'!$A$18:$L$18, 0),FALSE), 'E2 Allocators'!$B$15:$W$358, MATCH('O5 Details by Class &amp; Accounts'!AA$18, 'E2 Allocators'!$B$15:$W$15, 0),FALSE)*$F106), 0, VLOOKUP(VLOOKUP($A106, 'E4 TB Allocation Details'!$A$18:$L$214, MATCH("Demand ID", 'E4 TB Allocation Details'!$A$18:$L$18, 0),FALSE), 'E2 Allocators'!$B$15:$W$358, MATCH('O5 Details by Class &amp; Accounts'!AA$18, 'E2 Allocators'!$B$15:$W$15, 0),FALSE)*$F106)</f>
        <v>0</v>
      </c>
      <c r="AB106" s="1322">
        <f>IF(ISERROR(VLOOKUP(VLOOKUP($A106, 'E4 TB Allocation Details'!$A$18:$L$214, MATCH("Demand ID", 'E4 TB Allocation Details'!$A$18:$L$18, 0),FALSE), 'E2 Allocators'!$B$15:$W$358, MATCH('O5 Details by Class &amp; Accounts'!AB$18, 'E2 Allocators'!$B$15:$W$15, 0),FALSE)*$F106), 0, VLOOKUP(VLOOKUP($A106, 'E4 TB Allocation Details'!$A$18:$L$214, MATCH("Demand ID", 'E4 TB Allocation Details'!$A$18:$L$18, 0),FALSE), 'E2 Allocators'!$B$15:$W$358, MATCH('O5 Details by Class &amp; Accounts'!AB$18, 'E2 Allocators'!$B$15:$W$15, 0),FALSE)*$F106)</f>
        <v>0</v>
      </c>
      <c r="AC106" s="1322">
        <f t="shared" si="21"/>
        <v>0</v>
      </c>
      <c r="AD106" s="1322">
        <f>IF(ISERROR(VLOOKUP(VLOOKUP($A106, 'E4 TB Allocation Details'!$A$18:$L$214, MATCH("Customer ID", 'E4 TB Allocation Details'!$A$18:$L$18, 0),FALSE), 'E2 Allocators'!$B$15:$W$358, MATCH('O5 Details by Class &amp; Accounts'!AD$18, 'E2 Allocators'!$B$15:$W$15, 0),FALSE)*$G106), 0, VLOOKUP(VLOOKUP($A106, 'E4 TB Allocation Details'!$A$18:$L$214, MATCH("Customer ID", 'E4 TB Allocation Details'!$A$18:$L$18, 0),FALSE), 'E2 Allocators'!$B$15:$W$358, MATCH('O5 Details by Class &amp; Accounts'!AD$18, 'E2 Allocators'!$B$15:$W$15, 0),FALSE)*$G106)</f>
        <v>0</v>
      </c>
      <c r="AE106" s="1322">
        <f>IF(ISERROR(VLOOKUP(VLOOKUP($A106, 'E4 TB Allocation Details'!$A$18:$L$214, MATCH("Customer ID", 'E4 TB Allocation Details'!$A$18:$L$18, 0),FALSE), 'E2 Allocators'!$B$15:$W$358, MATCH('O5 Details by Class &amp; Accounts'!AE$18, 'E2 Allocators'!$B$15:$W$15, 0),FALSE)*$G106), 0, VLOOKUP(VLOOKUP($A106, 'E4 TB Allocation Details'!$A$18:$L$214, MATCH("Customer ID", 'E4 TB Allocation Details'!$A$18:$L$18, 0),FALSE), 'E2 Allocators'!$B$15:$W$358, MATCH('O5 Details by Class &amp; Accounts'!AE$18, 'E2 Allocators'!$B$15:$W$15, 0),FALSE)*$G106)</f>
        <v>0</v>
      </c>
      <c r="AF106" s="1322">
        <f>IF(ISERROR(VLOOKUP(VLOOKUP($A106, 'E4 TB Allocation Details'!$A$18:$L$214, MATCH("Customer ID", 'E4 TB Allocation Details'!$A$18:$L$18, 0),FALSE), 'E2 Allocators'!$B$15:$W$358, MATCH('O5 Details by Class &amp; Accounts'!AF$18, 'E2 Allocators'!$B$15:$W$15, 0),FALSE)*$G106), 0, VLOOKUP(VLOOKUP($A106, 'E4 TB Allocation Details'!$A$18:$L$214, MATCH("Customer ID", 'E4 TB Allocation Details'!$A$18:$L$18, 0),FALSE), 'E2 Allocators'!$B$15:$W$358, MATCH('O5 Details by Class &amp; Accounts'!AF$18, 'E2 Allocators'!$B$15:$W$15, 0),FALSE)*$G106)</f>
        <v>0</v>
      </c>
      <c r="AG106" s="1322">
        <f>IF(ISERROR(VLOOKUP(VLOOKUP($A106, 'E4 TB Allocation Details'!$A$18:$L$214, MATCH("Customer ID", 'E4 TB Allocation Details'!$A$18:$L$18, 0),FALSE), 'E2 Allocators'!$B$15:$W$358, MATCH('O5 Details by Class &amp; Accounts'!AG$18, 'E2 Allocators'!$B$15:$W$15, 0),FALSE)*$G106), 0, VLOOKUP(VLOOKUP($A106, 'E4 TB Allocation Details'!$A$18:$L$214, MATCH("Customer ID", 'E4 TB Allocation Details'!$A$18:$L$18, 0),FALSE), 'E2 Allocators'!$B$15:$W$358, MATCH('O5 Details by Class &amp; Accounts'!AG$18, 'E2 Allocators'!$B$15:$W$15, 0),FALSE)*$G106)</f>
        <v>0</v>
      </c>
      <c r="AH106" s="1322">
        <f>IF(ISERROR(VLOOKUP(VLOOKUP($A106, 'E4 TB Allocation Details'!$A$18:$L$214, MATCH("Customer ID", 'E4 TB Allocation Details'!$A$18:$L$18, 0),FALSE), 'E2 Allocators'!$B$15:$W$358, MATCH('O5 Details by Class &amp; Accounts'!AH$18, 'E2 Allocators'!$B$15:$W$15, 0),FALSE)*$G106), 0, VLOOKUP(VLOOKUP($A106, 'E4 TB Allocation Details'!$A$18:$L$214, MATCH("Customer ID", 'E4 TB Allocation Details'!$A$18:$L$18, 0),FALSE), 'E2 Allocators'!$B$15:$W$358, MATCH('O5 Details by Class &amp; Accounts'!AH$18, 'E2 Allocators'!$B$15:$W$15, 0),FALSE)*$G106)</f>
        <v>0</v>
      </c>
      <c r="AI106" s="1322">
        <f>IF(ISERROR(VLOOKUP(VLOOKUP($A106, 'E4 TB Allocation Details'!$A$18:$L$214, MATCH("Customer ID", 'E4 TB Allocation Details'!$A$18:$L$18, 0),FALSE), 'E2 Allocators'!$B$15:$W$358, MATCH('O5 Details by Class &amp; Accounts'!AI$18, 'E2 Allocators'!$B$15:$W$15, 0),FALSE)*$G106), 0, VLOOKUP(VLOOKUP($A106, 'E4 TB Allocation Details'!$A$18:$L$214, MATCH("Customer ID", 'E4 TB Allocation Details'!$A$18:$L$18, 0),FALSE), 'E2 Allocators'!$B$15:$W$358, MATCH('O5 Details by Class &amp; Accounts'!AI$18, 'E2 Allocators'!$B$15:$W$15, 0),FALSE)*$G106)</f>
        <v>0</v>
      </c>
      <c r="AJ106" s="1322">
        <f>IF(ISERROR(VLOOKUP(VLOOKUP($A106, 'E4 TB Allocation Details'!$A$18:$L$214, MATCH("Customer ID", 'E4 TB Allocation Details'!$A$18:$L$18, 0),FALSE), 'E2 Allocators'!$B$15:$W$358, MATCH('O5 Details by Class &amp; Accounts'!AJ$18, 'E2 Allocators'!$B$15:$W$15, 0),FALSE)*$G106), 0, VLOOKUP(VLOOKUP($A106, 'E4 TB Allocation Details'!$A$18:$L$214, MATCH("Customer ID", 'E4 TB Allocation Details'!$A$18:$L$18, 0),FALSE), 'E2 Allocators'!$B$15:$W$358, MATCH('O5 Details by Class &amp; Accounts'!AJ$18, 'E2 Allocators'!$B$15:$W$15, 0),FALSE)*$G106)</f>
        <v>0</v>
      </c>
      <c r="AK106" s="1322">
        <f>IF(ISERROR(VLOOKUP(VLOOKUP($A106, 'E4 TB Allocation Details'!$A$18:$L$214, MATCH("Customer ID", 'E4 TB Allocation Details'!$A$18:$L$18, 0),FALSE), 'E2 Allocators'!$B$15:$W$358, MATCH('O5 Details by Class &amp; Accounts'!AK$18, 'E2 Allocators'!$B$15:$W$15, 0),FALSE)*$G106), 0, VLOOKUP(VLOOKUP($A106, 'E4 TB Allocation Details'!$A$18:$L$214, MATCH("Customer ID", 'E4 TB Allocation Details'!$A$18:$L$18, 0),FALSE), 'E2 Allocators'!$B$15:$W$358, MATCH('O5 Details by Class &amp; Accounts'!AK$18, 'E2 Allocators'!$B$15:$W$15, 0),FALSE)*$G106)</f>
        <v>0</v>
      </c>
      <c r="AL106" s="1322">
        <f>IF(ISERROR(VLOOKUP(VLOOKUP($A106, 'E4 TB Allocation Details'!$A$18:$L$214, MATCH("Customer ID", 'E4 TB Allocation Details'!$A$18:$L$18, 0),FALSE), 'E2 Allocators'!$B$15:$W$358, MATCH('O5 Details by Class &amp; Accounts'!AL$18, 'E2 Allocators'!$B$15:$W$15, 0),FALSE)*$G106), 0, VLOOKUP(VLOOKUP($A106, 'E4 TB Allocation Details'!$A$18:$L$214, MATCH("Customer ID", 'E4 TB Allocation Details'!$A$18:$L$18, 0),FALSE), 'E2 Allocators'!$B$15:$W$358, MATCH('O5 Details by Class &amp; Accounts'!AL$18, 'E2 Allocators'!$B$15:$W$15, 0),FALSE)*$G106)</f>
        <v>0</v>
      </c>
      <c r="AM106" s="1322">
        <f>IF(ISERROR(VLOOKUP(VLOOKUP($A106, 'E4 TB Allocation Details'!$A$18:$L$214, MATCH("Customer ID", 'E4 TB Allocation Details'!$A$18:$L$18, 0),FALSE), 'E2 Allocators'!$B$15:$W$358, MATCH('O5 Details by Class &amp; Accounts'!AM$18, 'E2 Allocators'!$B$15:$W$15, 0),FALSE)*$G106), 0, VLOOKUP(VLOOKUP($A106, 'E4 TB Allocation Details'!$A$18:$L$214, MATCH("Customer ID", 'E4 TB Allocation Details'!$A$18:$L$18, 0),FALSE), 'E2 Allocators'!$B$15:$W$358, MATCH('O5 Details by Class &amp; Accounts'!AM$18, 'E2 Allocators'!$B$15:$W$15, 0),FALSE)*$G106)</f>
        <v>0</v>
      </c>
      <c r="AN106" s="1322">
        <f>IF(ISERROR(VLOOKUP(VLOOKUP($A106, 'E4 TB Allocation Details'!$A$18:$L$214, MATCH("Customer ID", 'E4 TB Allocation Details'!$A$18:$L$18, 0),FALSE), 'E2 Allocators'!$B$15:$W$358, MATCH('O5 Details by Class &amp; Accounts'!AN$18, 'E2 Allocators'!$B$15:$W$15, 0),FALSE)*$G106), 0, VLOOKUP(VLOOKUP($A106, 'E4 TB Allocation Details'!$A$18:$L$214, MATCH("Customer ID", 'E4 TB Allocation Details'!$A$18:$L$18, 0),FALSE), 'E2 Allocators'!$B$15:$W$358, MATCH('O5 Details by Class &amp; Accounts'!AN$18, 'E2 Allocators'!$B$15:$W$15, 0),FALSE)*$G106)</f>
        <v>0</v>
      </c>
      <c r="AO106" s="1322">
        <f>IF(ISERROR(VLOOKUP(VLOOKUP($A106, 'E4 TB Allocation Details'!$A$18:$L$214, MATCH("Customer ID", 'E4 TB Allocation Details'!$A$18:$L$18, 0),FALSE), 'E2 Allocators'!$B$15:$W$358, MATCH('O5 Details by Class &amp; Accounts'!AO$18, 'E2 Allocators'!$B$15:$W$15, 0),FALSE)*$G106), 0, VLOOKUP(VLOOKUP($A106, 'E4 TB Allocation Details'!$A$18:$L$214, MATCH("Customer ID", 'E4 TB Allocation Details'!$A$18:$L$18, 0),FALSE), 'E2 Allocators'!$B$15:$W$358, MATCH('O5 Details by Class &amp; Accounts'!AO$18, 'E2 Allocators'!$B$15:$W$15, 0),FALSE)*$G106)</f>
        <v>0</v>
      </c>
      <c r="AP106" s="1322">
        <f>IF(ISERROR(VLOOKUP(VLOOKUP($A106, 'E4 TB Allocation Details'!$A$18:$L$214, MATCH("Customer ID", 'E4 TB Allocation Details'!$A$18:$L$18, 0),FALSE), 'E2 Allocators'!$B$15:$W$358, MATCH('O5 Details by Class &amp; Accounts'!AP$18, 'E2 Allocators'!$B$15:$W$15, 0),FALSE)*$G106), 0, VLOOKUP(VLOOKUP($A106, 'E4 TB Allocation Details'!$A$18:$L$214, MATCH("Customer ID", 'E4 TB Allocation Details'!$A$18:$L$18, 0),FALSE), 'E2 Allocators'!$B$15:$W$358, MATCH('O5 Details by Class &amp; Accounts'!AP$18, 'E2 Allocators'!$B$15:$W$15, 0),FALSE)*$G106)</f>
        <v>0</v>
      </c>
      <c r="AQ106" s="1322">
        <f>IF(ISERROR(VLOOKUP(VLOOKUP($A106, 'E4 TB Allocation Details'!$A$18:$L$214, MATCH("Customer ID", 'E4 TB Allocation Details'!$A$18:$L$18, 0),FALSE), 'E2 Allocators'!$B$15:$W$358, MATCH('O5 Details by Class &amp; Accounts'!AQ$18, 'E2 Allocators'!$B$15:$W$15, 0),FALSE)*$G106), 0, VLOOKUP(VLOOKUP($A106, 'E4 TB Allocation Details'!$A$18:$L$214, MATCH("Customer ID", 'E4 TB Allocation Details'!$A$18:$L$18, 0),FALSE), 'E2 Allocators'!$B$15:$W$358, MATCH('O5 Details by Class &amp; Accounts'!AQ$18, 'E2 Allocators'!$B$15:$W$15, 0),FALSE)*$G106)</f>
        <v>0</v>
      </c>
      <c r="AR106" s="1322">
        <f>IF(ISERROR(VLOOKUP(VLOOKUP($A106, 'E4 TB Allocation Details'!$A$18:$L$214, MATCH("Customer ID", 'E4 TB Allocation Details'!$A$18:$L$18, 0),FALSE), 'E2 Allocators'!$B$15:$W$358, MATCH('O5 Details by Class &amp; Accounts'!AR$18, 'E2 Allocators'!$B$15:$W$15, 0),FALSE)*$G106), 0, VLOOKUP(VLOOKUP($A106, 'E4 TB Allocation Details'!$A$18:$L$214, MATCH("Customer ID", 'E4 TB Allocation Details'!$A$18:$L$18, 0),FALSE), 'E2 Allocators'!$B$15:$W$358, MATCH('O5 Details by Class &amp; Accounts'!AR$18, 'E2 Allocators'!$B$15:$W$15, 0),FALSE)*$G106)</f>
        <v>0</v>
      </c>
      <c r="AS106" s="1322">
        <f>IF(ISERROR(VLOOKUP(VLOOKUP($A106, 'E4 TB Allocation Details'!$A$18:$L$214, MATCH("Customer ID", 'E4 TB Allocation Details'!$A$18:$L$18, 0),FALSE), 'E2 Allocators'!$B$15:$W$358, MATCH('O5 Details by Class &amp; Accounts'!AS$18, 'E2 Allocators'!$B$15:$W$15, 0),FALSE)*$G106), 0, VLOOKUP(VLOOKUP($A106, 'E4 TB Allocation Details'!$A$18:$L$214, MATCH("Customer ID", 'E4 TB Allocation Details'!$A$18:$L$18, 0),FALSE), 'E2 Allocators'!$B$15:$W$358, MATCH('O5 Details by Class &amp; Accounts'!AS$18, 'E2 Allocators'!$B$15:$W$15, 0),FALSE)*$G106)</f>
        <v>0</v>
      </c>
      <c r="AT106" s="1322">
        <f>IF(ISERROR(VLOOKUP(VLOOKUP($A106, 'E4 TB Allocation Details'!$A$18:$L$214, MATCH("Customer ID", 'E4 TB Allocation Details'!$A$18:$L$18, 0),FALSE), 'E2 Allocators'!$B$15:$W$358, MATCH('O5 Details by Class &amp; Accounts'!AT$18, 'E2 Allocators'!$B$15:$W$15, 0),FALSE)*$G106), 0, VLOOKUP(VLOOKUP($A106, 'E4 TB Allocation Details'!$A$18:$L$214, MATCH("Customer ID", 'E4 TB Allocation Details'!$A$18:$L$18, 0),FALSE), 'E2 Allocators'!$B$15:$W$358, MATCH('O5 Details by Class &amp; Accounts'!AT$18, 'E2 Allocators'!$B$15:$W$15, 0),FALSE)*$G106)</f>
        <v>0</v>
      </c>
      <c r="AU106" s="1322">
        <f>IF(ISERROR(VLOOKUP(VLOOKUP($A106, 'E4 TB Allocation Details'!$A$18:$L$214, MATCH("Customer ID", 'E4 TB Allocation Details'!$A$18:$L$18, 0),FALSE), 'E2 Allocators'!$B$15:$W$358, MATCH('O5 Details by Class &amp; Accounts'!AU$18, 'E2 Allocators'!$B$15:$W$15, 0),FALSE)*$G106), 0, VLOOKUP(VLOOKUP($A106, 'E4 TB Allocation Details'!$A$18:$L$214, MATCH("Customer ID", 'E4 TB Allocation Details'!$A$18:$L$18, 0),FALSE), 'E2 Allocators'!$B$15:$W$358, MATCH('O5 Details by Class &amp; Accounts'!AU$18, 'E2 Allocators'!$B$15:$W$15, 0),FALSE)*$G106)</f>
        <v>0</v>
      </c>
      <c r="AV106" s="1322">
        <f>IF(ISERROR(VLOOKUP(VLOOKUP($A106, 'E4 TB Allocation Details'!$A$18:$L$214, MATCH("Customer ID", 'E4 TB Allocation Details'!$A$18:$L$18, 0),FALSE), 'E2 Allocators'!$B$15:$W$358, MATCH('O5 Details by Class &amp; Accounts'!AV$18, 'E2 Allocators'!$B$15:$W$15, 0),FALSE)*$G106), 0, VLOOKUP(VLOOKUP($A106, 'E4 TB Allocation Details'!$A$18:$L$214, MATCH("Customer ID", 'E4 TB Allocation Details'!$A$18:$L$18, 0),FALSE), 'E2 Allocators'!$B$15:$W$358, MATCH('O5 Details by Class &amp; Accounts'!AV$18, 'E2 Allocators'!$B$15:$W$15, 0),FALSE)*$G106)</f>
        <v>0</v>
      </c>
      <c r="AW106" s="1322">
        <f>IF(ISERROR(VLOOKUP(VLOOKUP($A106, 'E4 TB Allocation Details'!$A$18:$L$214, MATCH("Customer ID", 'E4 TB Allocation Details'!$A$18:$L$18, 0),FALSE), 'E2 Allocators'!$B$15:$W$358, MATCH('O5 Details by Class &amp; Accounts'!AW$18, 'E2 Allocators'!$B$15:$W$15, 0),FALSE)*$G106), 0, VLOOKUP(VLOOKUP($A106, 'E4 TB Allocation Details'!$A$18:$L$214, MATCH("Customer ID", 'E4 TB Allocation Details'!$A$18:$L$18, 0),FALSE), 'E2 Allocators'!$B$15:$W$358, MATCH('O5 Details by Class &amp; Accounts'!AW$18, 'E2 Allocators'!$B$15:$W$15, 0),FALSE)*$G106)</f>
        <v>0</v>
      </c>
      <c r="AX106" s="1322">
        <f t="shared" si="22"/>
        <v>0</v>
      </c>
      <c r="AY106" s="1322">
        <f>IF(ISERROR(VLOOKUP(VLOOKUP($A106, 'E4 TB Allocation Details'!$A$18:$L$214, MATCH("Misc ID", 'E4 TB Allocation Details'!$A$18:$L$18, 0),FALSE), 'E2 Allocators'!$B$15:$W$358, MATCH('O5 Details by Class &amp; Accounts'!AY$18, 'E2 Allocators'!$B$15:$W$15, 0),FALSE)*$E106), 0, VLOOKUP(VLOOKUP($A106, 'E4 TB Allocation Details'!$A$18:$L$214, MATCH("Misc ID", 'E4 TB Allocation Details'!$A$18:$L$18, 0),FALSE), 'E2 Allocators'!$B$15:$W$358, MATCH('O5 Details by Class &amp; Accounts'!AY$18, 'E2 Allocators'!$B$15:$W$15, 0),FALSE)*$E106)</f>
        <v>0</v>
      </c>
      <c r="AZ106" s="1322">
        <f>IF(ISERROR(VLOOKUP(VLOOKUP($A106, 'E4 TB Allocation Details'!$A$18:$L$214, MATCH("Misc ID", 'E4 TB Allocation Details'!$A$18:$L$18, 0),FALSE), 'E2 Allocators'!$B$15:$W$358, MATCH('O5 Details by Class &amp; Accounts'!AZ$18, 'E2 Allocators'!$B$15:$W$15, 0),FALSE)*$E106), 0, VLOOKUP(VLOOKUP($A106, 'E4 TB Allocation Details'!$A$18:$L$214, MATCH("Misc ID", 'E4 TB Allocation Details'!$A$18:$L$18, 0),FALSE), 'E2 Allocators'!$B$15:$W$358, MATCH('O5 Details by Class &amp; Accounts'!AZ$18, 'E2 Allocators'!$B$15:$W$15, 0),FALSE)*$E106)</f>
        <v>0</v>
      </c>
      <c r="BA106" s="1322">
        <f>IF(ISERROR(VLOOKUP(VLOOKUP($A106, 'E4 TB Allocation Details'!$A$18:$L$214, MATCH("Misc ID", 'E4 TB Allocation Details'!$A$18:$L$18, 0),FALSE), 'E2 Allocators'!$B$15:$W$358, MATCH('O5 Details by Class &amp; Accounts'!BA$18, 'E2 Allocators'!$B$15:$W$15, 0),FALSE)*$E106), 0, VLOOKUP(VLOOKUP($A106, 'E4 TB Allocation Details'!$A$18:$L$214, MATCH("Misc ID", 'E4 TB Allocation Details'!$A$18:$L$18, 0),FALSE), 'E2 Allocators'!$B$15:$W$358, MATCH('O5 Details by Class &amp; Accounts'!BA$18, 'E2 Allocators'!$B$15:$W$15, 0),FALSE)*$E106)</f>
        <v>0</v>
      </c>
      <c r="BB106" s="1322">
        <f>IF(ISERROR(VLOOKUP(VLOOKUP($A106, 'E4 TB Allocation Details'!$A$18:$L$214, MATCH("Misc ID", 'E4 TB Allocation Details'!$A$18:$L$18, 0),FALSE), 'E2 Allocators'!$B$15:$W$358, MATCH('O5 Details by Class &amp; Accounts'!BB$18, 'E2 Allocators'!$B$15:$W$15, 0),FALSE)*$E106), 0, VLOOKUP(VLOOKUP($A106, 'E4 TB Allocation Details'!$A$18:$L$214, MATCH("Misc ID", 'E4 TB Allocation Details'!$A$18:$L$18, 0),FALSE), 'E2 Allocators'!$B$15:$W$358, MATCH('O5 Details by Class &amp; Accounts'!BB$18, 'E2 Allocators'!$B$15:$W$15, 0),FALSE)*$E106)</f>
        <v>0</v>
      </c>
      <c r="BC106" s="1322">
        <f>IF(ISERROR(VLOOKUP(VLOOKUP($A106, 'E4 TB Allocation Details'!$A$18:$L$214, MATCH("Misc ID", 'E4 TB Allocation Details'!$A$18:$L$18, 0),FALSE), 'E2 Allocators'!$B$15:$W$358, MATCH('O5 Details by Class &amp; Accounts'!BC$18, 'E2 Allocators'!$B$15:$W$15, 0),FALSE)*$E106), 0, VLOOKUP(VLOOKUP($A106, 'E4 TB Allocation Details'!$A$18:$L$214, MATCH("Misc ID", 'E4 TB Allocation Details'!$A$18:$L$18, 0),FALSE), 'E2 Allocators'!$B$15:$W$358, MATCH('O5 Details by Class &amp; Accounts'!BC$18, 'E2 Allocators'!$B$15:$W$15, 0),FALSE)*$E106)</f>
        <v>0</v>
      </c>
      <c r="BD106" s="1322">
        <f>IF(ISERROR(VLOOKUP(VLOOKUP($A106, 'E4 TB Allocation Details'!$A$18:$L$214, MATCH("Misc ID", 'E4 TB Allocation Details'!$A$18:$L$18, 0),FALSE), 'E2 Allocators'!$B$15:$W$358, MATCH('O5 Details by Class &amp; Accounts'!BD$18, 'E2 Allocators'!$B$15:$W$15, 0),FALSE)*$E106), 0, VLOOKUP(VLOOKUP($A106, 'E4 TB Allocation Details'!$A$18:$L$214, MATCH("Misc ID", 'E4 TB Allocation Details'!$A$18:$L$18, 0),FALSE), 'E2 Allocators'!$B$15:$W$358, MATCH('O5 Details by Class &amp; Accounts'!BD$18, 'E2 Allocators'!$B$15:$W$15, 0),FALSE)*$E106)</f>
        <v>0</v>
      </c>
      <c r="BE106" s="1322">
        <f>IF(ISERROR(VLOOKUP(VLOOKUP($A106, 'E4 TB Allocation Details'!$A$18:$L$214, MATCH("Misc ID", 'E4 TB Allocation Details'!$A$18:$L$18, 0),FALSE), 'E2 Allocators'!$B$15:$W$358, MATCH('O5 Details by Class &amp; Accounts'!BE$18, 'E2 Allocators'!$B$15:$W$15, 0),FALSE)*$E106), 0, VLOOKUP(VLOOKUP($A106, 'E4 TB Allocation Details'!$A$18:$L$214, MATCH("Misc ID", 'E4 TB Allocation Details'!$A$18:$L$18, 0),FALSE), 'E2 Allocators'!$B$15:$W$358, MATCH('O5 Details by Class &amp; Accounts'!BE$18, 'E2 Allocators'!$B$15:$W$15, 0),FALSE)*$E106)</f>
        <v>0</v>
      </c>
      <c r="BF106" s="1322">
        <f>IF(ISERROR(VLOOKUP(VLOOKUP($A106, 'E4 TB Allocation Details'!$A$18:$L$214, MATCH("Misc ID", 'E4 TB Allocation Details'!$A$18:$L$18, 0),FALSE), 'E2 Allocators'!$B$15:$W$358, MATCH('O5 Details by Class &amp; Accounts'!BF$18, 'E2 Allocators'!$B$15:$W$15, 0),FALSE)*$E106), 0, VLOOKUP(VLOOKUP($A106, 'E4 TB Allocation Details'!$A$18:$L$214, MATCH("Misc ID", 'E4 TB Allocation Details'!$A$18:$L$18, 0),FALSE), 'E2 Allocators'!$B$15:$W$358, MATCH('O5 Details by Class &amp; Accounts'!BF$18, 'E2 Allocators'!$B$15:$W$15, 0),FALSE)*$E106)</f>
        <v>0</v>
      </c>
      <c r="BG106" s="1322">
        <f>IF(ISERROR(VLOOKUP(VLOOKUP($A106, 'E4 TB Allocation Details'!$A$18:$L$214, MATCH("Misc ID", 'E4 TB Allocation Details'!$A$18:$L$18, 0),FALSE), 'E2 Allocators'!$B$15:$W$358, MATCH('O5 Details by Class &amp; Accounts'!BG$18, 'E2 Allocators'!$B$15:$W$15, 0),FALSE)*$E106), 0, VLOOKUP(VLOOKUP($A106, 'E4 TB Allocation Details'!$A$18:$L$214, MATCH("Misc ID", 'E4 TB Allocation Details'!$A$18:$L$18, 0),FALSE), 'E2 Allocators'!$B$15:$W$358, MATCH('O5 Details by Class &amp; Accounts'!BG$18, 'E2 Allocators'!$B$15:$W$15, 0),FALSE)*$E106)</f>
        <v>0</v>
      </c>
      <c r="BH106" s="1322">
        <f>IF(ISERROR(VLOOKUP(VLOOKUP($A106, 'E4 TB Allocation Details'!$A$18:$L$214, MATCH("Misc ID", 'E4 TB Allocation Details'!$A$18:$L$18, 0),FALSE), 'E2 Allocators'!$B$15:$W$358, MATCH('O5 Details by Class &amp; Accounts'!BH$18, 'E2 Allocators'!$B$15:$W$15, 0),FALSE)*$E106), 0, VLOOKUP(VLOOKUP($A106, 'E4 TB Allocation Details'!$A$18:$L$214, MATCH("Misc ID", 'E4 TB Allocation Details'!$A$18:$L$18, 0),FALSE), 'E2 Allocators'!$B$15:$W$358, MATCH('O5 Details by Class &amp; Accounts'!BH$18, 'E2 Allocators'!$B$15:$W$15, 0),FALSE)*$E106)</f>
        <v>0</v>
      </c>
      <c r="BI106" s="1322">
        <f>IF(ISERROR(VLOOKUP(VLOOKUP($A106, 'E4 TB Allocation Details'!$A$18:$L$214, MATCH("Misc ID", 'E4 TB Allocation Details'!$A$18:$L$18, 0),FALSE), 'E2 Allocators'!$B$15:$W$358, MATCH('O5 Details by Class &amp; Accounts'!BI$18, 'E2 Allocators'!$B$15:$W$15, 0),FALSE)*$E106), 0, VLOOKUP(VLOOKUP($A106, 'E4 TB Allocation Details'!$A$18:$L$214, MATCH("Misc ID", 'E4 TB Allocation Details'!$A$18:$L$18, 0),FALSE), 'E2 Allocators'!$B$15:$W$358, MATCH('O5 Details by Class &amp; Accounts'!BI$18, 'E2 Allocators'!$B$15:$W$15, 0),FALSE)*$E106)</f>
        <v>0</v>
      </c>
      <c r="BJ106" s="1322">
        <f>IF(ISERROR(VLOOKUP(VLOOKUP($A106, 'E4 TB Allocation Details'!$A$18:$L$214, MATCH("Misc ID", 'E4 TB Allocation Details'!$A$18:$L$18, 0),FALSE), 'E2 Allocators'!$B$15:$W$358, MATCH('O5 Details by Class &amp; Accounts'!BJ$18, 'E2 Allocators'!$B$15:$W$15, 0),FALSE)*$E106), 0, VLOOKUP(VLOOKUP($A106, 'E4 TB Allocation Details'!$A$18:$L$214, MATCH("Misc ID", 'E4 TB Allocation Details'!$A$18:$L$18, 0),FALSE), 'E2 Allocators'!$B$15:$W$358, MATCH('O5 Details by Class &amp; Accounts'!BJ$18, 'E2 Allocators'!$B$15:$W$15, 0),FALSE)*$E106)</f>
        <v>0</v>
      </c>
      <c r="BK106" s="1322">
        <f>IF(ISERROR(VLOOKUP(VLOOKUP($A106, 'E4 TB Allocation Details'!$A$18:$L$214, MATCH("Misc ID", 'E4 TB Allocation Details'!$A$18:$L$18, 0),FALSE), 'E2 Allocators'!$B$15:$W$358, MATCH('O5 Details by Class &amp; Accounts'!BK$18, 'E2 Allocators'!$B$15:$W$15, 0),FALSE)*$E106), 0, VLOOKUP(VLOOKUP($A106, 'E4 TB Allocation Details'!$A$18:$L$214, MATCH("Misc ID", 'E4 TB Allocation Details'!$A$18:$L$18, 0),FALSE), 'E2 Allocators'!$B$15:$W$358, MATCH('O5 Details by Class &amp; Accounts'!BK$18, 'E2 Allocators'!$B$15:$W$15, 0),FALSE)*$E106)</f>
        <v>0</v>
      </c>
      <c r="BL106" s="1322">
        <f>IF(ISERROR(VLOOKUP(VLOOKUP($A106, 'E4 TB Allocation Details'!$A$18:$L$214, MATCH("Misc ID", 'E4 TB Allocation Details'!$A$18:$L$18, 0),FALSE), 'E2 Allocators'!$B$15:$W$358, MATCH('O5 Details by Class &amp; Accounts'!BL$18, 'E2 Allocators'!$B$15:$W$15, 0),FALSE)*$E106), 0, VLOOKUP(VLOOKUP($A106, 'E4 TB Allocation Details'!$A$18:$L$214, MATCH("Misc ID", 'E4 TB Allocation Details'!$A$18:$L$18, 0),FALSE), 'E2 Allocators'!$B$15:$W$358, MATCH('O5 Details by Class &amp; Accounts'!BL$18, 'E2 Allocators'!$B$15:$W$15, 0),FALSE)*$E106)</f>
        <v>0</v>
      </c>
      <c r="BM106" s="1322">
        <f>IF(ISERROR(VLOOKUP(VLOOKUP($A106, 'E4 TB Allocation Details'!$A$18:$L$214, MATCH("Misc ID", 'E4 TB Allocation Details'!$A$18:$L$18, 0),FALSE), 'E2 Allocators'!$B$15:$W$358, MATCH('O5 Details by Class &amp; Accounts'!BM$18, 'E2 Allocators'!$B$15:$W$15, 0),FALSE)*$E106), 0, VLOOKUP(VLOOKUP($A106, 'E4 TB Allocation Details'!$A$18:$L$214, MATCH("Misc ID", 'E4 TB Allocation Details'!$A$18:$L$18, 0),FALSE), 'E2 Allocators'!$B$15:$W$358, MATCH('O5 Details by Class &amp; Accounts'!BM$18, 'E2 Allocators'!$B$15:$W$15, 0),FALSE)*$E106)</f>
        <v>0</v>
      </c>
      <c r="BN106" s="1322">
        <f>IF(ISERROR(VLOOKUP(VLOOKUP($A106, 'E4 TB Allocation Details'!$A$18:$L$214, MATCH("Misc ID", 'E4 TB Allocation Details'!$A$18:$L$18, 0),FALSE), 'E2 Allocators'!$B$15:$W$358, MATCH('O5 Details by Class &amp; Accounts'!BN$18, 'E2 Allocators'!$B$15:$W$15, 0),FALSE)*$E106), 0, VLOOKUP(VLOOKUP($A106, 'E4 TB Allocation Details'!$A$18:$L$214, MATCH("Misc ID", 'E4 TB Allocation Details'!$A$18:$L$18, 0),FALSE), 'E2 Allocators'!$B$15:$W$358, MATCH('O5 Details by Class &amp; Accounts'!BN$18, 'E2 Allocators'!$B$15:$W$15, 0),FALSE)*$E106)</f>
        <v>0</v>
      </c>
      <c r="BO106" s="1322">
        <f>IF(ISERROR(VLOOKUP(VLOOKUP($A106, 'E4 TB Allocation Details'!$A$18:$L$214, MATCH("Misc ID", 'E4 TB Allocation Details'!$A$18:$L$18, 0),FALSE), 'E2 Allocators'!$B$15:$W$358, MATCH('O5 Details by Class &amp; Accounts'!BO$18, 'E2 Allocators'!$B$15:$W$15, 0),FALSE)*$E106), 0, VLOOKUP(VLOOKUP($A106, 'E4 TB Allocation Details'!$A$18:$L$214, MATCH("Misc ID", 'E4 TB Allocation Details'!$A$18:$L$18, 0),FALSE), 'E2 Allocators'!$B$15:$W$358, MATCH('O5 Details by Class &amp; Accounts'!BO$18, 'E2 Allocators'!$B$15:$W$15, 0),FALSE)*$E106)</f>
        <v>0</v>
      </c>
      <c r="BP106" s="1322">
        <f>IF(ISERROR(VLOOKUP(VLOOKUP($A106, 'E4 TB Allocation Details'!$A$18:$L$214, MATCH("Misc ID", 'E4 TB Allocation Details'!$A$18:$L$18, 0),FALSE), 'E2 Allocators'!$B$15:$W$358, MATCH('O5 Details by Class &amp; Accounts'!BP$18, 'E2 Allocators'!$B$15:$W$15, 0),FALSE)*$E106), 0, VLOOKUP(VLOOKUP($A106, 'E4 TB Allocation Details'!$A$18:$L$214, MATCH("Misc ID", 'E4 TB Allocation Details'!$A$18:$L$18, 0),FALSE), 'E2 Allocators'!$B$15:$W$358, MATCH('O5 Details by Class &amp; Accounts'!BP$18, 'E2 Allocators'!$B$15:$W$15, 0),FALSE)*$E106)</f>
        <v>0</v>
      </c>
      <c r="BQ106" s="1322">
        <f>IF(ISERROR(VLOOKUP(VLOOKUP($A106, 'E4 TB Allocation Details'!$A$18:$L$214, MATCH("Misc ID", 'E4 TB Allocation Details'!$A$18:$L$18, 0),FALSE), 'E2 Allocators'!$B$15:$W$358, MATCH('O5 Details by Class &amp; Accounts'!BQ$18, 'E2 Allocators'!$B$15:$W$15, 0),FALSE)*$E106), 0, VLOOKUP(VLOOKUP($A106, 'E4 TB Allocation Details'!$A$18:$L$214, MATCH("Misc ID", 'E4 TB Allocation Details'!$A$18:$L$18, 0),FALSE), 'E2 Allocators'!$B$15:$W$358, MATCH('O5 Details by Class &amp; Accounts'!BQ$18, 'E2 Allocators'!$B$15:$W$15, 0),FALSE)*$E106)</f>
        <v>0</v>
      </c>
      <c r="BR106" s="1322">
        <f>IF(ISERROR(VLOOKUP(VLOOKUP($A106, 'E4 TB Allocation Details'!$A$18:$L$214, MATCH("Misc ID", 'E4 TB Allocation Details'!$A$18:$L$18, 0),FALSE), 'E2 Allocators'!$B$15:$W$358, MATCH('O5 Details by Class &amp; Accounts'!BR$18, 'E2 Allocators'!$B$15:$W$15, 0),FALSE)*$E106), 0, VLOOKUP(VLOOKUP($A106, 'E4 TB Allocation Details'!$A$18:$L$214, MATCH("Misc ID", 'E4 TB Allocation Details'!$A$18:$L$18, 0),FALSE), 'E2 Allocators'!$B$15:$W$358, MATCH('O5 Details by Class &amp; Accounts'!BR$18, 'E2 Allocators'!$B$15:$W$15, 0),FALSE)*$E106)</f>
        <v>0</v>
      </c>
      <c r="BS106" s="1322">
        <f t="shared" si="23"/>
        <v>0</v>
      </c>
      <c r="BT106" s="1322">
        <f>IF(ISERROR(VLOOKUP(VLOOKUP($A106, 'E4 TB Allocation Details'!$A$18:$L$214, MATCH("A &amp; G ID", 'E4 TB Allocation Details'!$A$18:$L$18, 0),FALSE), 'E2 Allocators'!$B$15:$W$358, MATCH('O5 Details by Class &amp; Accounts'!BT$18, 'E2 Allocators'!$B$15:$W$15, 0),FALSE)*$E106), 0, VLOOKUP(VLOOKUP($A106, 'E4 TB Allocation Details'!$A$18:$L$214, MATCH("A &amp; G ID", 'E4 TB Allocation Details'!$A$18:$L$18, 0),FALSE), 'E2 Allocators'!$B$15:$W$358, MATCH('O5 Details by Class &amp; Accounts'!BT$18, 'E2 Allocators'!$B$15:$W$15, 0),FALSE)*$E106)</f>
        <v>0</v>
      </c>
      <c r="BU106" s="1322">
        <f>IF(ISERROR(VLOOKUP(VLOOKUP($A106, 'E4 TB Allocation Details'!$A$18:$L$214, MATCH("A &amp; G ID", 'E4 TB Allocation Details'!$A$18:$L$18, 0),FALSE), 'E2 Allocators'!$B$15:$W$358, MATCH('O5 Details by Class &amp; Accounts'!BU$18, 'E2 Allocators'!$B$15:$W$15, 0),FALSE)*$E106), 0, VLOOKUP(VLOOKUP($A106, 'E4 TB Allocation Details'!$A$18:$L$214, MATCH("A &amp; G ID", 'E4 TB Allocation Details'!$A$18:$L$18, 0),FALSE), 'E2 Allocators'!$B$15:$W$358, MATCH('O5 Details by Class &amp; Accounts'!BU$18, 'E2 Allocators'!$B$15:$W$15, 0),FALSE)*$E106)</f>
        <v>0</v>
      </c>
      <c r="BV106" s="1322">
        <f>IF(ISERROR(VLOOKUP(VLOOKUP($A106, 'E4 TB Allocation Details'!$A$18:$L$214, MATCH("A &amp; G ID", 'E4 TB Allocation Details'!$A$18:$L$18, 0),FALSE), 'E2 Allocators'!$B$15:$W$358, MATCH('O5 Details by Class &amp; Accounts'!BV$18, 'E2 Allocators'!$B$15:$W$15, 0),FALSE)*$E106), 0, VLOOKUP(VLOOKUP($A106, 'E4 TB Allocation Details'!$A$18:$L$214, MATCH("A &amp; G ID", 'E4 TB Allocation Details'!$A$18:$L$18, 0),FALSE), 'E2 Allocators'!$B$15:$W$358, MATCH('O5 Details by Class &amp; Accounts'!BV$18, 'E2 Allocators'!$B$15:$W$15, 0),FALSE)*$E106)</f>
        <v>0</v>
      </c>
      <c r="BW106" s="1322">
        <f>IF(ISERROR(VLOOKUP(VLOOKUP($A106, 'E4 TB Allocation Details'!$A$18:$L$214, MATCH("A &amp; G ID", 'E4 TB Allocation Details'!$A$18:$L$18, 0),FALSE), 'E2 Allocators'!$B$15:$W$358, MATCH('O5 Details by Class &amp; Accounts'!BW$18, 'E2 Allocators'!$B$15:$W$15, 0),FALSE)*$E106), 0, VLOOKUP(VLOOKUP($A106, 'E4 TB Allocation Details'!$A$18:$L$214, MATCH("A &amp; G ID", 'E4 TB Allocation Details'!$A$18:$L$18, 0),FALSE), 'E2 Allocators'!$B$15:$W$358, MATCH('O5 Details by Class &amp; Accounts'!BW$18, 'E2 Allocators'!$B$15:$W$15, 0),FALSE)*$E106)</f>
        <v>0</v>
      </c>
      <c r="BX106" s="1322">
        <f>IF(ISERROR(VLOOKUP(VLOOKUP($A106, 'E4 TB Allocation Details'!$A$18:$L$214, MATCH("A &amp; G ID", 'E4 TB Allocation Details'!$A$18:$L$18, 0),FALSE), 'E2 Allocators'!$B$15:$W$358, MATCH('O5 Details by Class &amp; Accounts'!BX$18, 'E2 Allocators'!$B$15:$W$15, 0),FALSE)*$E106), 0, VLOOKUP(VLOOKUP($A106, 'E4 TB Allocation Details'!$A$18:$L$214, MATCH("A &amp; G ID", 'E4 TB Allocation Details'!$A$18:$L$18, 0),FALSE), 'E2 Allocators'!$B$15:$W$358, MATCH('O5 Details by Class &amp; Accounts'!BX$18, 'E2 Allocators'!$B$15:$W$15, 0),FALSE)*$E106)</f>
        <v>0</v>
      </c>
      <c r="BY106" s="1322">
        <f>IF(ISERROR(VLOOKUP(VLOOKUP($A106, 'E4 TB Allocation Details'!$A$18:$L$214, MATCH("A &amp; G ID", 'E4 TB Allocation Details'!$A$18:$L$18, 0),FALSE), 'E2 Allocators'!$B$15:$W$358, MATCH('O5 Details by Class &amp; Accounts'!BY$18, 'E2 Allocators'!$B$15:$W$15, 0),FALSE)*$E106), 0, VLOOKUP(VLOOKUP($A106, 'E4 TB Allocation Details'!$A$18:$L$214, MATCH("A &amp; G ID", 'E4 TB Allocation Details'!$A$18:$L$18, 0),FALSE), 'E2 Allocators'!$B$15:$W$358, MATCH('O5 Details by Class &amp; Accounts'!BY$18, 'E2 Allocators'!$B$15:$W$15, 0),FALSE)*$E106)</f>
        <v>0</v>
      </c>
      <c r="BZ106" s="1322">
        <f>IF(ISERROR(VLOOKUP(VLOOKUP($A106, 'E4 TB Allocation Details'!$A$18:$L$214, MATCH("A &amp; G ID", 'E4 TB Allocation Details'!$A$18:$L$18, 0),FALSE), 'E2 Allocators'!$B$15:$W$358, MATCH('O5 Details by Class &amp; Accounts'!BZ$18, 'E2 Allocators'!$B$15:$W$15, 0),FALSE)*$E106), 0, VLOOKUP(VLOOKUP($A106, 'E4 TB Allocation Details'!$A$18:$L$214, MATCH("A &amp; G ID", 'E4 TB Allocation Details'!$A$18:$L$18, 0),FALSE), 'E2 Allocators'!$B$15:$W$358, MATCH('O5 Details by Class &amp; Accounts'!BZ$18, 'E2 Allocators'!$B$15:$W$15, 0),FALSE)*$E106)</f>
        <v>0</v>
      </c>
      <c r="CA106" s="1322">
        <f>IF(ISERROR(VLOOKUP(VLOOKUP($A106, 'E4 TB Allocation Details'!$A$18:$L$214, MATCH("A &amp; G ID", 'E4 TB Allocation Details'!$A$18:$L$18, 0),FALSE), 'E2 Allocators'!$B$15:$W$358, MATCH('O5 Details by Class &amp; Accounts'!CA$18, 'E2 Allocators'!$B$15:$W$15, 0),FALSE)*$E106), 0, VLOOKUP(VLOOKUP($A106, 'E4 TB Allocation Details'!$A$18:$L$214, MATCH("A &amp; G ID", 'E4 TB Allocation Details'!$A$18:$L$18, 0),FALSE), 'E2 Allocators'!$B$15:$W$358, MATCH('O5 Details by Class &amp; Accounts'!CA$18, 'E2 Allocators'!$B$15:$W$15, 0),FALSE)*$E106)</f>
        <v>0</v>
      </c>
      <c r="CB106" s="1322">
        <f>IF(ISERROR(VLOOKUP(VLOOKUP($A106, 'E4 TB Allocation Details'!$A$18:$L$214, MATCH("A &amp; G ID", 'E4 TB Allocation Details'!$A$18:$L$18, 0),FALSE), 'E2 Allocators'!$B$15:$W$358, MATCH('O5 Details by Class &amp; Accounts'!CB$18, 'E2 Allocators'!$B$15:$W$15, 0),FALSE)*$E106), 0, VLOOKUP(VLOOKUP($A106, 'E4 TB Allocation Details'!$A$18:$L$214, MATCH("A &amp; G ID", 'E4 TB Allocation Details'!$A$18:$L$18, 0),FALSE), 'E2 Allocators'!$B$15:$W$358, MATCH('O5 Details by Class &amp; Accounts'!CB$18, 'E2 Allocators'!$B$15:$W$15, 0),FALSE)*$E106)</f>
        <v>0</v>
      </c>
      <c r="CC106" s="1322">
        <f>IF(ISERROR(VLOOKUP(VLOOKUP($A106, 'E4 TB Allocation Details'!$A$18:$L$214, MATCH("A &amp; G ID", 'E4 TB Allocation Details'!$A$18:$L$18, 0),FALSE), 'E2 Allocators'!$B$15:$W$358, MATCH('O5 Details by Class &amp; Accounts'!CC$18, 'E2 Allocators'!$B$15:$W$15, 0),FALSE)*$E106), 0, VLOOKUP(VLOOKUP($A106, 'E4 TB Allocation Details'!$A$18:$L$214, MATCH("A &amp; G ID", 'E4 TB Allocation Details'!$A$18:$L$18, 0),FALSE), 'E2 Allocators'!$B$15:$W$358, MATCH('O5 Details by Class &amp; Accounts'!CC$18, 'E2 Allocators'!$B$15:$W$15, 0),FALSE)*$E106)</f>
        <v>0</v>
      </c>
      <c r="CD106" s="1322">
        <f>IF(ISERROR(VLOOKUP(VLOOKUP($A106, 'E4 TB Allocation Details'!$A$18:$L$214, MATCH("A &amp; G ID", 'E4 TB Allocation Details'!$A$18:$L$18, 0),FALSE), 'E2 Allocators'!$B$15:$W$358, MATCH('O5 Details by Class &amp; Accounts'!CD$18, 'E2 Allocators'!$B$15:$W$15, 0),FALSE)*$E106), 0, VLOOKUP(VLOOKUP($A106, 'E4 TB Allocation Details'!$A$18:$L$214, MATCH("A &amp; G ID", 'E4 TB Allocation Details'!$A$18:$L$18, 0),FALSE), 'E2 Allocators'!$B$15:$W$358, MATCH('O5 Details by Class &amp; Accounts'!CD$18, 'E2 Allocators'!$B$15:$W$15, 0),FALSE)*$E106)</f>
        <v>0</v>
      </c>
      <c r="CE106" s="1322">
        <f>IF(ISERROR(VLOOKUP(VLOOKUP($A106, 'E4 TB Allocation Details'!$A$18:$L$214, MATCH("A &amp; G ID", 'E4 TB Allocation Details'!$A$18:$L$18, 0),FALSE), 'E2 Allocators'!$B$15:$W$358, MATCH('O5 Details by Class &amp; Accounts'!CE$18, 'E2 Allocators'!$B$15:$W$15, 0),FALSE)*$E106), 0, VLOOKUP(VLOOKUP($A106, 'E4 TB Allocation Details'!$A$18:$L$214, MATCH("A &amp; G ID", 'E4 TB Allocation Details'!$A$18:$L$18, 0),FALSE), 'E2 Allocators'!$B$15:$W$358, MATCH('O5 Details by Class &amp; Accounts'!CE$18, 'E2 Allocators'!$B$15:$W$15, 0),FALSE)*$E106)</f>
        <v>0</v>
      </c>
      <c r="CF106" s="1322">
        <f>IF(ISERROR(VLOOKUP(VLOOKUP($A106, 'E4 TB Allocation Details'!$A$18:$L$214, MATCH("A &amp; G ID", 'E4 TB Allocation Details'!$A$18:$L$18, 0),FALSE), 'E2 Allocators'!$B$15:$W$358, MATCH('O5 Details by Class &amp; Accounts'!CF$18, 'E2 Allocators'!$B$15:$W$15, 0),FALSE)*$E106), 0, VLOOKUP(VLOOKUP($A106, 'E4 TB Allocation Details'!$A$18:$L$214, MATCH("A &amp; G ID", 'E4 TB Allocation Details'!$A$18:$L$18, 0),FALSE), 'E2 Allocators'!$B$15:$W$358, MATCH('O5 Details by Class &amp; Accounts'!CF$18, 'E2 Allocators'!$B$15:$W$15, 0),FALSE)*$E106)</f>
        <v>0</v>
      </c>
      <c r="CG106" s="1322">
        <f>IF(ISERROR(VLOOKUP(VLOOKUP($A106, 'E4 TB Allocation Details'!$A$18:$L$214, MATCH("A &amp; G ID", 'E4 TB Allocation Details'!$A$18:$L$18, 0),FALSE), 'E2 Allocators'!$B$15:$W$358, MATCH('O5 Details by Class &amp; Accounts'!CG$18, 'E2 Allocators'!$B$15:$W$15, 0),FALSE)*$E106), 0, VLOOKUP(VLOOKUP($A106, 'E4 TB Allocation Details'!$A$18:$L$214, MATCH("A &amp; G ID", 'E4 TB Allocation Details'!$A$18:$L$18, 0),FALSE), 'E2 Allocators'!$B$15:$W$358, MATCH('O5 Details by Class &amp; Accounts'!CG$18, 'E2 Allocators'!$B$15:$W$15, 0),FALSE)*$E106)</f>
        <v>0</v>
      </c>
      <c r="CH106" s="1322">
        <f>IF(ISERROR(VLOOKUP(VLOOKUP($A106, 'E4 TB Allocation Details'!$A$18:$L$214, MATCH("A &amp; G ID", 'E4 TB Allocation Details'!$A$18:$L$18, 0),FALSE), 'E2 Allocators'!$B$15:$W$358, MATCH('O5 Details by Class &amp; Accounts'!CH$18, 'E2 Allocators'!$B$15:$W$15, 0),FALSE)*$E106), 0, VLOOKUP(VLOOKUP($A106, 'E4 TB Allocation Details'!$A$18:$L$214, MATCH("A &amp; G ID", 'E4 TB Allocation Details'!$A$18:$L$18, 0),FALSE), 'E2 Allocators'!$B$15:$W$358, MATCH('O5 Details by Class &amp; Accounts'!CH$18, 'E2 Allocators'!$B$15:$W$15, 0),FALSE)*$E106)</f>
        <v>0</v>
      </c>
      <c r="CI106" s="1322">
        <f>IF(ISERROR(VLOOKUP(VLOOKUP($A106, 'E4 TB Allocation Details'!$A$18:$L$214, MATCH("A &amp; G ID", 'E4 TB Allocation Details'!$A$18:$L$18, 0),FALSE), 'E2 Allocators'!$B$15:$W$358, MATCH('O5 Details by Class &amp; Accounts'!CI$18, 'E2 Allocators'!$B$15:$W$15, 0),FALSE)*$E106), 0, VLOOKUP(VLOOKUP($A106, 'E4 TB Allocation Details'!$A$18:$L$214, MATCH("A &amp; G ID", 'E4 TB Allocation Details'!$A$18:$L$18, 0),FALSE), 'E2 Allocators'!$B$15:$W$358, MATCH('O5 Details by Class &amp; Accounts'!CI$18, 'E2 Allocators'!$B$15:$W$15, 0),FALSE)*$E106)</f>
        <v>0</v>
      </c>
      <c r="CJ106" s="1322">
        <f>IF(ISERROR(VLOOKUP(VLOOKUP($A106, 'E4 TB Allocation Details'!$A$18:$L$214, MATCH("A &amp; G ID", 'E4 TB Allocation Details'!$A$18:$L$18, 0),FALSE), 'E2 Allocators'!$B$15:$W$358, MATCH('O5 Details by Class &amp; Accounts'!CJ$18, 'E2 Allocators'!$B$15:$W$15, 0),FALSE)*$E106), 0, VLOOKUP(VLOOKUP($A106, 'E4 TB Allocation Details'!$A$18:$L$214, MATCH("A &amp; G ID", 'E4 TB Allocation Details'!$A$18:$L$18, 0),FALSE), 'E2 Allocators'!$B$15:$W$358, MATCH('O5 Details by Class &amp; Accounts'!CJ$18, 'E2 Allocators'!$B$15:$W$15, 0),FALSE)*$E106)</f>
        <v>0</v>
      </c>
      <c r="CK106" s="1322">
        <f>IF(ISERROR(VLOOKUP(VLOOKUP($A106, 'E4 TB Allocation Details'!$A$18:$L$214, MATCH("A &amp; G ID", 'E4 TB Allocation Details'!$A$18:$L$18, 0),FALSE), 'E2 Allocators'!$B$15:$W$358, MATCH('O5 Details by Class &amp; Accounts'!CK$18, 'E2 Allocators'!$B$15:$W$15, 0),FALSE)*$E106), 0, VLOOKUP(VLOOKUP($A106, 'E4 TB Allocation Details'!$A$18:$L$214, MATCH("A &amp; G ID", 'E4 TB Allocation Details'!$A$18:$L$18, 0),FALSE), 'E2 Allocators'!$B$15:$W$358, MATCH('O5 Details by Class &amp; Accounts'!CK$18, 'E2 Allocators'!$B$15:$W$15, 0),FALSE)*$E106)</f>
        <v>0</v>
      </c>
      <c r="CL106" s="1322">
        <f>IF(ISERROR(VLOOKUP(VLOOKUP($A106, 'E4 TB Allocation Details'!$A$18:$L$214, MATCH("A &amp; G ID", 'E4 TB Allocation Details'!$A$18:$L$18, 0),FALSE), 'E2 Allocators'!$B$15:$W$358, MATCH('O5 Details by Class &amp; Accounts'!CL$18, 'E2 Allocators'!$B$15:$W$15, 0),FALSE)*$E106), 0, VLOOKUP(VLOOKUP($A106, 'E4 TB Allocation Details'!$A$18:$L$214, MATCH("A &amp; G ID", 'E4 TB Allocation Details'!$A$18:$L$18, 0),FALSE), 'E2 Allocators'!$B$15:$W$358, MATCH('O5 Details by Class &amp; Accounts'!CL$18, 'E2 Allocators'!$B$15:$W$15, 0),FALSE)*$E106)</f>
        <v>0</v>
      </c>
      <c r="CM106" s="1322">
        <f>IF(ISERROR(VLOOKUP(VLOOKUP($A106, 'E4 TB Allocation Details'!$A$18:$L$214, MATCH("A &amp; G ID", 'E4 TB Allocation Details'!$A$18:$L$18, 0),FALSE), 'E2 Allocators'!$B$15:$W$358, MATCH('O5 Details by Class &amp; Accounts'!CM$18, 'E2 Allocators'!$B$15:$W$15, 0),FALSE)*$E106), 0, VLOOKUP(VLOOKUP($A106, 'E4 TB Allocation Details'!$A$18:$L$214, MATCH("A &amp; G ID", 'E4 TB Allocation Details'!$A$18:$L$18, 0),FALSE), 'E2 Allocators'!$B$15:$W$358, MATCH('O5 Details by Class &amp; Accounts'!CM$18, 'E2 Allocators'!$B$15:$W$15, 0),FALSE)*$E106)</f>
        <v>0</v>
      </c>
      <c r="CN106" s="1322">
        <f t="shared" si="24"/>
        <v>0</v>
      </c>
      <c r="CO106" s="1651">
        <f t="shared" si="25"/>
        <v>0</v>
      </c>
      <c r="CQ106" s="1899" t="inlineStr">
        <is>
          <t/>
        </is>
      </c>
    </row>
    <row r="107" spans="1:95" s="64" customFormat="1" ht="25.5" x14ac:dyDescent="0.2">
      <c r="A107" s="1093">
        <v>4340</v>
      </c>
      <c r="B107" s="1094" t="s">
        <v>1391</v>
      </c>
      <c r="C107" s="1648">
        <f>IF(ISERROR(VLOOKUP($A107,'I3 TB Data'!$A$19:$H$483,MATCH('O5 Details by Class &amp; Accounts'!$C$18, 'I3 TB Data'!$A$19:$H$19,0),0)), 0, VLOOKUP($A107,'I3 TB Data'!$A$19:$H$483,MATCH('O5 Details by Class &amp; Accounts'!$C$18,'I3 TB Data'!$A$19:$H$19,0),0))</f>
        <v>0</v>
      </c>
      <c r="D107" s="1649"/>
      <c r="E107" s="1648">
        <f t="shared" si="17"/>
        <v>0</v>
      </c>
      <c r="F107" s="1650">
        <f>IF(ISERROR(VLOOKUP($A107, 'E1 Categorization'!A33:E124, MATCH("Customer Component", 'E1 Categorization'!$A$33:$E$33,0), 0)), 0, IF(VLOOKUP($A107, 'E1 Categorization'!A33:E124, MATCH("Customer Component", 'E1 Categorization'!$A$33:$E$33,0), 0)=0, 'O5 Details by Class &amp; Accounts'!$E107, IF(AND(VLOOKUP($A107, 'E1 Categorization'!A33:E124, MATCH("Customer Component", 'E1 Categorization'!$A$33:$E$33,0), 0) &gt;0, VLOOKUP($A107, 'E1 Categorization'!A33:E124, MATCH("Customer Component", 'E1 Categorization'!$A$33:$E$33,0), 0)&lt;1), 'O5 Details by Class &amp; Accounts'!$E107*(1-VLOOKUP($A107, 'E1 Categorization'!A33:E124, MATCH("Customer Component", 'E1 Categorization'!$A$33:$E$33,0), 0)), 0)))</f>
        <v>0</v>
      </c>
      <c r="G107" s="1650">
        <f>IF(ISERROR(VLOOKUP($A107, 'E1 Categorization'!A33:E124, MATCH("Customer Component", 'E1 Categorization'!$A$33:$E$33,0), 0)),0, IF(VLOOKUP($A107, 'E1 Categorization'!A33:E124, MATCH("Customer Component", 'E1 Categorization'!$A$33:$E$33,0), 0)=0, 0, IF(AND(VLOOKUP($A107, 'E1 Categorization'!A33:E124, MATCH("Customer Component", 'E1 Categorization'!$A$33:$E$33,0), 0) &gt;0, VLOOKUP($A107, 'E1 Categorization'!A33:E124, MATCH("Customer Component", 'E1 Categorization'!$A$33:$E$33,0), 0)&lt;1), 'O5 Details by Class &amp; Accounts'!$E107*(VLOOKUP($A107, 'E1 Categorization'!A33:E124, MATCH("Customer Component", 'E1 Categorization'!$A$33:$E$33,0), 0)), 'O5 Details by Class &amp; Accounts'!$E107)))</f>
        <v>0</v>
      </c>
      <c r="H107" s="1322">
        <f t="shared" si="20"/>
        <v>0</v>
      </c>
      <c r="I107" s="1322">
        <f>IF(ISERROR(VLOOKUP(VLOOKUP($A107, 'E4 TB Allocation Details'!$A$18:$L$214, MATCH("Demand ID", 'E4 TB Allocation Details'!$A$18:$L$18, 0),FALSE), 'E2 Allocators'!$B$15:$W$358, MATCH('O5 Details by Class &amp; Accounts'!I$18, 'E2 Allocators'!$B$15:$W$15, 0),FALSE)*$F107), 0, VLOOKUP(VLOOKUP($A107, 'E4 TB Allocation Details'!$A$18:$L$214, MATCH("Demand ID", 'E4 TB Allocation Details'!$A$18:$L$18, 0),FALSE), 'E2 Allocators'!$B$15:$W$358, MATCH('O5 Details by Class &amp; Accounts'!I$18, 'E2 Allocators'!$B$15:$W$15, 0),FALSE)*$F107)</f>
        <v>0</v>
      </c>
      <c r="J107" s="1322">
        <f>IF(ISERROR(VLOOKUP(VLOOKUP($A107, 'E4 TB Allocation Details'!$A$18:$L$214, MATCH("Demand ID", 'E4 TB Allocation Details'!$A$18:$L$18, 0),FALSE), 'E2 Allocators'!$B$15:$W$358, MATCH('O5 Details by Class &amp; Accounts'!J$18, 'E2 Allocators'!$B$15:$W$15, 0),FALSE)*$F107), 0, VLOOKUP(VLOOKUP($A107, 'E4 TB Allocation Details'!$A$18:$L$214, MATCH("Demand ID", 'E4 TB Allocation Details'!$A$18:$L$18, 0),FALSE), 'E2 Allocators'!$B$15:$W$358, MATCH('O5 Details by Class &amp; Accounts'!J$18, 'E2 Allocators'!$B$15:$W$15, 0),FALSE)*$F107)</f>
        <v>0</v>
      </c>
      <c r="K107" s="1322">
        <f>IF(ISERROR(VLOOKUP(VLOOKUP($A107, 'E4 TB Allocation Details'!$A$18:$L$214, MATCH("Demand ID", 'E4 TB Allocation Details'!$A$18:$L$18, 0),FALSE), 'E2 Allocators'!$B$15:$W$358, MATCH('O5 Details by Class &amp; Accounts'!K$18, 'E2 Allocators'!$B$15:$W$15, 0),FALSE)*$F107), 0, VLOOKUP(VLOOKUP($A107, 'E4 TB Allocation Details'!$A$18:$L$214, MATCH("Demand ID", 'E4 TB Allocation Details'!$A$18:$L$18, 0),FALSE), 'E2 Allocators'!$B$15:$W$358, MATCH('O5 Details by Class &amp; Accounts'!K$18, 'E2 Allocators'!$B$15:$W$15, 0),FALSE)*$F107)</f>
        <v>0</v>
      </c>
      <c r="L107" s="1322">
        <f>IF(ISERROR(VLOOKUP(VLOOKUP($A107, 'E4 TB Allocation Details'!$A$18:$L$214, MATCH("Demand ID", 'E4 TB Allocation Details'!$A$18:$L$18, 0),FALSE), 'E2 Allocators'!$B$15:$W$358, MATCH('O5 Details by Class &amp; Accounts'!L$18, 'E2 Allocators'!$B$15:$W$15, 0),FALSE)*$F107), 0, VLOOKUP(VLOOKUP($A107, 'E4 TB Allocation Details'!$A$18:$L$214, MATCH("Demand ID", 'E4 TB Allocation Details'!$A$18:$L$18, 0),FALSE), 'E2 Allocators'!$B$15:$W$358, MATCH('O5 Details by Class &amp; Accounts'!L$18, 'E2 Allocators'!$B$15:$W$15, 0),FALSE)*$F107)</f>
        <v>0</v>
      </c>
      <c r="M107" s="1322">
        <f>IF(ISERROR(VLOOKUP(VLOOKUP($A107, 'E4 TB Allocation Details'!$A$18:$L$214, MATCH("Demand ID", 'E4 TB Allocation Details'!$A$18:$L$18, 0),FALSE), 'E2 Allocators'!$B$15:$W$358, MATCH('O5 Details by Class &amp; Accounts'!M$18, 'E2 Allocators'!$B$15:$W$15, 0),FALSE)*$F107), 0, VLOOKUP(VLOOKUP($A107, 'E4 TB Allocation Details'!$A$18:$L$214, MATCH("Demand ID", 'E4 TB Allocation Details'!$A$18:$L$18, 0),FALSE), 'E2 Allocators'!$B$15:$W$358, MATCH('O5 Details by Class &amp; Accounts'!M$18, 'E2 Allocators'!$B$15:$W$15, 0),FALSE)*$F107)</f>
        <v>0</v>
      </c>
      <c r="N107" s="1322">
        <f>IF(ISERROR(VLOOKUP(VLOOKUP($A107, 'E4 TB Allocation Details'!$A$18:$L$214, MATCH("Demand ID", 'E4 TB Allocation Details'!$A$18:$L$18, 0),FALSE), 'E2 Allocators'!$B$15:$W$358, MATCH('O5 Details by Class &amp; Accounts'!N$18, 'E2 Allocators'!$B$15:$W$15, 0),FALSE)*$F107), 0, VLOOKUP(VLOOKUP($A107, 'E4 TB Allocation Details'!$A$18:$L$214, MATCH("Demand ID", 'E4 TB Allocation Details'!$A$18:$L$18, 0),FALSE), 'E2 Allocators'!$B$15:$W$358, MATCH('O5 Details by Class &amp; Accounts'!N$18, 'E2 Allocators'!$B$15:$W$15, 0),FALSE)*$F107)</f>
        <v>0</v>
      </c>
      <c r="O107" s="1322">
        <f>IF(ISERROR(VLOOKUP(VLOOKUP($A107, 'E4 TB Allocation Details'!$A$18:$L$214, MATCH("Demand ID", 'E4 TB Allocation Details'!$A$18:$L$18, 0),FALSE), 'E2 Allocators'!$B$15:$W$358, MATCH('O5 Details by Class &amp; Accounts'!O$18, 'E2 Allocators'!$B$15:$W$15, 0),FALSE)*$F107), 0, VLOOKUP(VLOOKUP($A107, 'E4 TB Allocation Details'!$A$18:$L$214, MATCH("Demand ID", 'E4 TB Allocation Details'!$A$18:$L$18, 0),FALSE), 'E2 Allocators'!$B$15:$W$358, MATCH('O5 Details by Class &amp; Accounts'!O$18, 'E2 Allocators'!$B$15:$W$15, 0),FALSE)*$F107)</f>
        <v>0</v>
      </c>
      <c r="P107" s="1322">
        <f>IF(ISERROR(VLOOKUP(VLOOKUP($A107, 'E4 TB Allocation Details'!$A$18:$L$214, MATCH("Demand ID", 'E4 TB Allocation Details'!$A$18:$L$18, 0),FALSE), 'E2 Allocators'!$B$15:$W$358, MATCH('O5 Details by Class &amp; Accounts'!P$18, 'E2 Allocators'!$B$15:$W$15, 0),FALSE)*$F107), 0, VLOOKUP(VLOOKUP($A107, 'E4 TB Allocation Details'!$A$18:$L$214, MATCH("Demand ID", 'E4 TB Allocation Details'!$A$18:$L$18, 0),FALSE), 'E2 Allocators'!$B$15:$W$358, MATCH('O5 Details by Class &amp; Accounts'!P$18, 'E2 Allocators'!$B$15:$W$15, 0),FALSE)*$F107)</f>
        <v>0</v>
      </c>
      <c r="Q107" s="1322">
        <f>IF(ISERROR(VLOOKUP(VLOOKUP($A107, 'E4 TB Allocation Details'!$A$18:$L$214, MATCH("Demand ID", 'E4 TB Allocation Details'!$A$18:$L$18, 0),FALSE), 'E2 Allocators'!$B$15:$W$358, MATCH('O5 Details by Class &amp; Accounts'!Q$18, 'E2 Allocators'!$B$15:$W$15, 0),FALSE)*$F107), 0, VLOOKUP(VLOOKUP($A107, 'E4 TB Allocation Details'!$A$18:$L$214, MATCH("Demand ID", 'E4 TB Allocation Details'!$A$18:$L$18, 0),FALSE), 'E2 Allocators'!$B$15:$W$358, MATCH('O5 Details by Class &amp; Accounts'!Q$18, 'E2 Allocators'!$B$15:$W$15, 0),FALSE)*$F107)</f>
        <v>0</v>
      </c>
      <c r="R107" s="1322">
        <f>IF(ISERROR(VLOOKUP(VLOOKUP($A107, 'E4 TB Allocation Details'!$A$18:$L$214, MATCH("Demand ID", 'E4 TB Allocation Details'!$A$18:$L$18, 0),FALSE), 'E2 Allocators'!$B$15:$W$358, MATCH('O5 Details by Class &amp; Accounts'!R$18, 'E2 Allocators'!$B$15:$W$15, 0),FALSE)*$F107), 0, VLOOKUP(VLOOKUP($A107, 'E4 TB Allocation Details'!$A$18:$L$214, MATCH("Demand ID", 'E4 TB Allocation Details'!$A$18:$L$18, 0),FALSE), 'E2 Allocators'!$B$15:$W$358, MATCH('O5 Details by Class &amp; Accounts'!R$18, 'E2 Allocators'!$B$15:$W$15, 0),FALSE)*$F107)</f>
        <v>0</v>
      </c>
      <c r="S107" s="1322">
        <f>IF(ISERROR(VLOOKUP(VLOOKUP($A107, 'E4 TB Allocation Details'!$A$18:$L$214, MATCH("Demand ID", 'E4 TB Allocation Details'!$A$18:$L$18, 0),FALSE), 'E2 Allocators'!$B$15:$W$358, MATCH('O5 Details by Class &amp; Accounts'!S$18, 'E2 Allocators'!$B$15:$W$15, 0),FALSE)*$F107), 0, VLOOKUP(VLOOKUP($A107, 'E4 TB Allocation Details'!$A$18:$L$214, MATCH("Demand ID", 'E4 TB Allocation Details'!$A$18:$L$18, 0),FALSE), 'E2 Allocators'!$B$15:$W$358, MATCH('O5 Details by Class &amp; Accounts'!S$18, 'E2 Allocators'!$B$15:$W$15, 0),FALSE)*$F107)</f>
        <v>0</v>
      </c>
      <c r="T107" s="1322">
        <f>IF(ISERROR(VLOOKUP(VLOOKUP($A107, 'E4 TB Allocation Details'!$A$18:$L$214, MATCH("Demand ID", 'E4 TB Allocation Details'!$A$18:$L$18, 0),FALSE), 'E2 Allocators'!$B$15:$W$358, MATCH('O5 Details by Class &amp; Accounts'!T$18, 'E2 Allocators'!$B$15:$W$15, 0),FALSE)*$F107), 0, VLOOKUP(VLOOKUP($A107, 'E4 TB Allocation Details'!$A$18:$L$214, MATCH("Demand ID", 'E4 TB Allocation Details'!$A$18:$L$18, 0),FALSE), 'E2 Allocators'!$B$15:$W$358, MATCH('O5 Details by Class &amp; Accounts'!T$18, 'E2 Allocators'!$B$15:$W$15, 0),FALSE)*$F107)</f>
        <v>0</v>
      </c>
      <c r="U107" s="1322">
        <f>IF(ISERROR(VLOOKUP(VLOOKUP($A107, 'E4 TB Allocation Details'!$A$18:$L$214, MATCH("Demand ID", 'E4 TB Allocation Details'!$A$18:$L$18, 0),FALSE), 'E2 Allocators'!$B$15:$W$358, MATCH('O5 Details by Class &amp; Accounts'!U$18, 'E2 Allocators'!$B$15:$W$15, 0),FALSE)*$F107), 0, VLOOKUP(VLOOKUP($A107, 'E4 TB Allocation Details'!$A$18:$L$214, MATCH("Demand ID", 'E4 TB Allocation Details'!$A$18:$L$18, 0),FALSE), 'E2 Allocators'!$B$15:$W$358, MATCH('O5 Details by Class &amp; Accounts'!U$18, 'E2 Allocators'!$B$15:$W$15, 0),FALSE)*$F107)</f>
        <v>0</v>
      </c>
      <c r="V107" s="1322">
        <f>IF(ISERROR(VLOOKUP(VLOOKUP($A107, 'E4 TB Allocation Details'!$A$18:$L$214, MATCH("Demand ID", 'E4 TB Allocation Details'!$A$18:$L$18, 0),FALSE), 'E2 Allocators'!$B$15:$W$358, MATCH('O5 Details by Class &amp; Accounts'!V$18, 'E2 Allocators'!$B$15:$W$15, 0),FALSE)*$F107), 0, VLOOKUP(VLOOKUP($A107, 'E4 TB Allocation Details'!$A$18:$L$214, MATCH("Demand ID", 'E4 TB Allocation Details'!$A$18:$L$18, 0),FALSE), 'E2 Allocators'!$B$15:$W$358, MATCH('O5 Details by Class &amp; Accounts'!V$18, 'E2 Allocators'!$B$15:$W$15, 0),FALSE)*$F107)</f>
        <v>0</v>
      </c>
      <c r="W107" s="1322">
        <f>IF(ISERROR(VLOOKUP(VLOOKUP($A107, 'E4 TB Allocation Details'!$A$18:$L$214, MATCH("Demand ID", 'E4 TB Allocation Details'!$A$18:$L$18, 0),FALSE), 'E2 Allocators'!$B$15:$W$358, MATCH('O5 Details by Class &amp; Accounts'!W$18, 'E2 Allocators'!$B$15:$W$15, 0),FALSE)*$F107), 0, VLOOKUP(VLOOKUP($A107, 'E4 TB Allocation Details'!$A$18:$L$214, MATCH("Demand ID", 'E4 TB Allocation Details'!$A$18:$L$18, 0),FALSE), 'E2 Allocators'!$B$15:$W$358, MATCH('O5 Details by Class &amp; Accounts'!W$18, 'E2 Allocators'!$B$15:$W$15, 0),FALSE)*$F107)</f>
        <v>0</v>
      </c>
      <c r="X107" s="1322">
        <f>IF(ISERROR(VLOOKUP(VLOOKUP($A107, 'E4 TB Allocation Details'!$A$18:$L$214, MATCH("Demand ID", 'E4 TB Allocation Details'!$A$18:$L$18, 0),FALSE), 'E2 Allocators'!$B$15:$W$358, MATCH('O5 Details by Class &amp; Accounts'!X$18, 'E2 Allocators'!$B$15:$W$15, 0),FALSE)*$F107), 0, VLOOKUP(VLOOKUP($A107, 'E4 TB Allocation Details'!$A$18:$L$214, MATCH("Demand ID", 'E4 TB Allocation Details'!$A$18:$L$18, 0),FALSE), 'E2 Allocators'!$B$15:$W$358, MATCH('O5 Details by Class &amp; Accounts'!X$18, 'E2 Allocators'!$B$15:$W$15, 0),FALSE)*$F107)</f>
        <v>0</v>
      </c>
      <c r="Y107" s="1322">
        <f>IF(ISERROR(VLOOKUP(VLOOKUP($A107, 'E4 TB Allocation Details'!$A$18:$L$214, MATCH("Demand ID", 'E4 TB Allocation Details'!$A$18:$L$18, 0),FALSE), 'E2 Allocators'!$B$15:$W$358, MATCH('O5 Details by Class &amp; Accounts'!Y$18, 'E2 Allocators'!$B$15:$W$15, 0),FALSE)*$F107), 0, VLOOKUP(VLOOKUP($A107, 'E4 TB Allocation Details'!$A$18:$L$214, MATCH("Demand ID", 'E4 TB Allocation Details'!$A$18:$L$18, 0),FALSE), 'E2 Allocators'!$B$15:$W$358, MATCH('O5 Details by Class &amp; Accounts'!Y$18, 'E2 Allocators'!$B$15:$W$15, 0),FALSE)*$F107)</f>
        <v>0</v>
      </c>
      <c r="Z107" s="1322">
        <f>IF(ISERROR(VLOOKUP(VLOOKUP($A107, 'E4 TB Allocation Details'!$A$18:$L$214, MATCH("Demand ID", 'E4 TB Allocation Details'!$A$18:$L$18, 0),FALSE), 'E2 Allocators'!$B$15:$W$358, MATCH('O5 Details by Class &amp; Accounts'!Z$18, 'E2 Allocators'!$B$15:$W$15, 0),FALSE)*$F107), 0, VLOOKUP(VLOOKUP($A107, 'E4 TB Allocation Details'!$A$18:$L$214, MATCH("Demand ID", 'E4 TB Allocation Details'!$A$18:$L$18, 0),FALSE), 'E2 Allocators'!$B$15:$W$358, MATCH('O5 Details by Class &amp; Accounts'!Z$18, 'E2 Allocators'!$B$15:$W$15, 0),FALSE)*$F107)</f>
        <v>0</v>
      </c>
      <c r="AA107" s="1322">
        <f>IF(ISERROR(VLOOKUP(VLOOKUP($A107, 'E4 TB Allocation Details'!$A$18:$L$214, MATCH("Demand ID", 'E4 TB Allocation Details'!$A$18:$L$18, 0),FALSE), 'E2 Allocators'!$B$15:$W$358, MATCH('O5 Details by Class &amp; Accounts'!AA$18, 'E2 Allocators'!$B$15:$W$15, 0),FALSE)*$F107), 0, VLOOKUP(VLOOKUP($A107, 'E4 TB Allocation Details'!$A$18:$L$214, MATCH("Demand ID", 'E4 TB Allocation Details'!$A$18:$L$18, 0),FALSE), 'E2 Allocators'!$B$15:$W$358, MATCH('O5 Details by Class &amp; Accounts'!AA$18, 'E2 Allocators'!$B$15:$W$15, 0),FALSE)*$F107)</f>
        <v>0</v>
      </c>
      <c r="AB107" s="1322">
        <f>IF(ISERROR(VLOOKUP(VLOOKUP($A107, 'E4 TB Allocation Details'!$A$18:$L$214, MATCH("Demand ID", 'E4 TB Allocation Details'!$A$18:$L$18, 0),FALSE), 'E2 Allocators'!$B$15:$W$358, MATCH('O5 Details by Class &amp; Accounts'!AB$18, 'E2 Allocators'!$B$15:$W$15, 0),FALSE)*$F107), 0, VLOOKUP(VLOOKUP($A107, 'E4 TB Allocation Details'!$A$18:$L$214, MATCH("Demand ID", 'E4 TB Allocation Details'!$A$18:$L$18, 0),FALSE), 'E2 Allocators'!$B$15:$W$358, MATCH('O5 Details by Class &amp; Accounts'!AB$18, 'E2 Allocators'!$B$15:$W$15, 0),FALSE)*$F107)</f>
        <v>0</v>
      </c>
      <c r="AC107" s="1322">
        <f t="shared" si="21"/>
        <v>0</v>
      </c>
      <c r="AD107" s="1322">
        <f>IF(ISERROR(VLOOKUP(VLOOKUP($A107, 'E4 TB Allocation Details'!$A$18:$L$214, MATCH("Customer ID", 'E4 TB Allocation Details'!$A$18:$L$18, 0),FALSE), 'E2 Allocators'!$B$15:$W$358, MATCH('O5 Details by Class &amp; Accounts'!AD$18, 'E2 Allocators'!$B$15:$W$15, 0),FALSE)*$G107), 0, VLOOKUP(VLOOKUP($A107, 'E4 TB Allocation Details'!$A$18:$L$214, MATCH("Customer ID", 'E4 TB Allocation Details'!$A$18:$L$18, 0),FALSE), 'E2 Allocators'!$B$15:$W$358, MATCH('O5 Details by Class &amp; Accounts'!AD$18, 'E2 Allocators'!$B$15:$W$15, 0),FALSE)*$G107)</f>
        <v>0</v>
      </c>
      <c r="AE107" s="1322">
        <f>IF(ISERROR(VLOOKUP(VLOOKUP($A107, 'E4 TB Allocation Details'!$A$18:$L$214, MATCH("Customer ID", 'E4 TB Allocation Details'!$A$18:$L$18, 0),FALSE), 'E2 Allocators'!$B$15:$W$358, MATCH('O5 Details by Class &amp; Accounts'!AE$18, 'E2 Allocators'!$B$15:$W$15, 0),FALSE)*$G107), 0, VLOOKUP(VLOOKUP($A107, 'E4 TB Allocation Details'!$A$18:$L$214, MATCH("Customer ID", 'E4 TB Allocation Details'!$A$18:$L$18, 0),FALSE), 'E2 Allocators'!$B$15:$W$358, MATCH('O5 Details by Class &amp; Accounts'!AE$18, 'E2 Allocators'!$B$15:$W$15, 0),FALSE)*$G107)</f>
        <v>0</v>
      </c>
      <c r="AF107" s="1322">
        <f>IF(ISERROR(VLOOKUP(VLOOKUP($A107, 'E4 TB Allocation Details'!$A$18:$L$214, MATCH("Customer ID", 'E4 TB Allocation Details'!$A$18:$L$18, 0),FALSE), 'E2 Allocators'!$B$15:$W$358, MATCH('O5 Details by Class &amp; Accounts'!AF$18, 'E2 Allocators'!$B$15:$W$15, 0),FALSE)*$G107), 0, VLOOKUP(VLOOKUP($A107, 'E4 TB Allocation Details'!$A$18:$L$214, MATCH("Customer ID", 'E4 TB Allocation Details'!$A$18:$L$18, 0),FALSE), 'E2 Allocators'!$B$15:$W$358, MATCH('O5 Details by Class &amp; Accounts'!AF$18, 'E2 Allocators'!$B$15:$W$15, 0),FALSE)*$G107)</f>
        <v>0</v>
      </c>
      <c r="AG107" s="1322">
        <f>IF(ISERROR(VLOOKUP(VLOOKUP($A107, 'E4 TB Allocation Details'!$A$18:$L$214, MATCH("Customer ID", 'E4 TB Allocation Details'!$A$18:$L$18, 0),FALSE), 'E2 Allocators'!$B$15:$W$358, MATCH('O5 Details by Class &amp; Accounts'!AG$18, 'E2 Allocators'!$B$15:$W$15, 0),FALSE)*$G107), 0, VLOOKUP(VLOOKUP($A107, 'E4 TB Allocation Details'!$A$18:$L$214, MATCH("Customer ID", 'E4 TB Allocation Details'!$A$18:$L$18, 0),FALSE), 'E2 Allocators'!$B$15:$W$358, MATCH('O5 Details by Class &amp; Accounts'!AG$18, 'E2 Allocators'!$B$15:$W$15, 0),FALSE)*$G107)</f>
        <v>0</v>
      </c>
      <c r="AH107" s="1322">
        <f>IF(ISERROR(VLOOKUP(VLOOKUP($A107, 'E4 TB Allocation Details'!$A$18:$L$214, MATCH("Customer ID", 'E4 TB Allocation Details'!$A$18:$L$18, 0),FALSE), 'E2 Allocators'!$B$15:$W$358, MATCH('O5 Details by Class &amp; Accounts'!AH$18, 'E2 Allocators'!$B$15:$W$15, 0),FALSE)*$G107), 0, VLOOKUP(VLOOKUP($A107, 'E4 TB Allocation Details'!$A$18:$L$214, MATCH("Customer ID", 'E4 TB Allocation Details'!$A$18:$L$18, 0),FALSE), 'E2 Allocators'!$B$15:$W$358, MATCH('O5 Details by Class &amp; Accounts'!AH$18, 'E2 Allocators'!$B$15:$W$15, 0),FALSE)*$G107)</f>
        <v>0</v>
      </c>
      <c r="AI107" s="1322">
        <f>IF(ISERROR(VLOOKUP(VLOOKUP($A107, 'E4 TB Allocation Details'!$A$18:$L$214, MATCH("Customer ID", 'E4 TB Allocation Details'!$A$18:$L$18, 0),FALSE), 'E2 Allocators'!$B$15:$W$358, MATCH('O5 Details by Class &amp; Accounts'!AI$18, 'E2 Allocators'!$B$15:$W$15, 0),FALSE)*$G107), 0, VLOOKUP(VLOOKUP($A107, 'E4 TB Allocation Details'!$A$18:$L$214, MATCH("Customer ID", 'E4 TB Allocation Details'!$A$18:$L$18, 0),FALSE), 'E2 Allocators'!$B$15:$W$358, MATCH('O5 Details by Class &amp; Accounts'!AI$18, 'E2 Allocators'!$B$15:$W$15, 0),FALSE)*$G107)</f>
        <v>0</v>
      </c>
      <c r="AJ107" s="1322">
        <f>IF(ISERROR(VLOOKUP(VLOOKUP($A107, 'E4 TB Allocation Details'!$A$18:$L$214, MATCH("Customer ID", 'E4 TB Allocation Details'!$A$18:$L$18, 0),FALSE), 'E2 Allocators'!$B$15:$W$358, MATCH('O5 Details by Class &amp; Accounts'!AJ$18, 'E2 Allocators'!$B$15:$W$15, 0),FALSE)*$G107), 0, VLOOKUP(VLOOKUP($A107, 'E4 TB Allocation Details'!$A$18:$L$214, MATCH("Customer ID", 'E4 TB Allocation Details'!$A$18:$L$18, 0),FALSE), 'E2 Allocators'!$B$15:$W$358, MATCH('O5 Details by Class &amp; Accounts'!AJ$18, 'E2 Allocators'!$B$15:$W$15, 0),FALSE)*$G107)</f>
        <v>0</v>
      </c>
      <c r="AK107" s="1322">
        <f>IF(ISERROR(VLOOKUP(VLOOKUP($A107, 'E4 TB Allocation Details'!$A$18:$L$214, MATCH("Customer ID", 'E4 TB Allocation Details'!$A$18:$L$18, 0),FALSE), 'E2 Allocators'!$B$15:$W$358, MATCH('O5 Details by Class &amp; Accounts'!AK$18, 'E2 Allocators'!$B$15:$W$15, 0),FALSE)*$G107), 0, VLOOKUP(VLOOKUP($A107, 'E4 TB Allocation Details'!$A$18:$L$214, MATCH("Customer ID", 'E4 TB Allocation Details'!$A$18:$L$18, 0),FALSE), 'E2 Allocators'!$B$15:$W$358, MATCH('O5 Details by Class &amp; Accounts'!AK$18, 'E2 Allocators'!$B$15:$W$15, 0),FALSE)*$G107)</f>
        <v>0</v>
      </c>
      <c r="AL107" s="1322">
        <f>IF(ISERROR(VLOOKUP(VLOOKUP($A107, 'E4 TB Allocation Details'!$A$18:$L$214, MATCH("Customer ID", 'E4 TB Allocation Details'!$A$18:$L$18, 0),FALSE), 'E2 Allocators'!$B$15:$W$358, MATCH('O5 Details by Class &amp; Accounts'!AL$18, 'E2 Allocators'!$B$15:$W$15, 0),FALSE)*$G107), 0, VLOOKUP(VLOOKUP($A107, 'E4 TB Allocation Details'!$A$18:$L$214, MATCH("Customer ID", 'E4 TB Allocation Details'!$A$18:$L$18, 0),FALSE), 'E2 Allocators'!$B$15:$W$358, MATCH('O5 Details by Class &amp; Accounts'!AL$18, 'E2 Allocators'!$B$15:$W$15, 0),FALSE)*$G107)</f>
        <v>0</v>
      </c>
      <c r="AM107" s="1322">
        <f>IF(ISERROR(VLOOKUP(VLOOKUP($A107, 'E4 TB Allocation Details'!$A$18:$L$214, MATCH("Customer ID", 'E4 TB Allocation Details'!$A$18:$L$18, 0),FALSE), 'E2 Allocators'!$B$15:$W$358, MATCH('O5 Details by Class &amp; Accounts'!AM$18, 'E2 Allocators'!$B$15:$W$15, 0),FALSE)*$G107), 0, VLOOKUP(VLOOKUP($A107, 'E4 TB Allocation Details'!$A$18:$L$214, MATCH("Customer ID", 'E4 TB Allocation Details'!$A$18:$L$18, 0),FALSE), 'E2 Allocators'!$B$15:$W$358, MATCH('O5 Details by Class &amp; Accounts'!AM$18, 'E2 Allocators'!$B$15:$W$15, 0),FALSE)*$G107)</f>
        <v>0</v>
      </c>
      <c r="AN107" s="1322">
        <f>IF(ISERROR(VLOOKUP(VLOOKUP($A107, 'E4 TB Allocation Details'!$A$18:$L$214, MATCH("Customer ID", 'E4 TB Allocation Details'!$A$18:$L$18, 0),FALSE), 'E2 Allocators'!$B$15:$W$358, MATCH('O5 Details by Class &amp; Accounts'!AN$18, 'E2 Allocators'!$B$15:$W$15, 0),FALSE)*$G107), 0, VLOOKUP(VLOOKUP($A107, 'E4 TB Allocation Details'!$A$18:$L$214, MATCH("Customer ID", 'E4 TB Allocation Details'!$A$18:$L$18, 0),FALSE), 'E2 Allocators'!$B$15:$W$358, MATCH('O5 Details by Class &amp; Accounts'!AN$18, 'E2 Allocators'!$B$15:$W$15, 0),FALSE)*$G107)</f>
        <v>0</v>
      </c>
      <c r="AO107" s="1322">
        <f>IF(ISERROR(VLOOKUP(VLOOKUP($A107, 'E4 TB Allocation Details'!$A$18:$L$214, MATCH("Customer ID", 'E4 TB Allocation Details'!$A$18:$L$18, 0),FALSE), 'E2 Allocators'!$B$15:$W$358, MATCH('O5 Details by Class &amp; Accounts'!AO$18, 'E2 Allocators'!$B$15:$W$15, 0),FALSE)*$G107), 0, VLOOKUP(VLOOKUP($A107, 'E4 TB Allocation Details'!$A$18:$L$214, MATCH("Customer ID", 'E4 TB Allocation Details'!$A$18:$L$18, 0),FALSE), 'E2 Allocators'!$B$15:$W$358, MATCH('O5 Details by Class &amp; Accounts'!AO$18, 'E2 Allocators'!$B$15:$W$15, 0),FALSE)*$G107)</f>
        <v>0</v>
      </c>
      <c r="AP107" s="1322">
        <f>IF(ISERROR(VLOOKUP(VLOOKUP($A107, 'E4 TB Allocation Details'!$A$18:$L$214, MATCH("Customer ID", 'E4 TB Allocation Details'!$A$18:$L$18, 0),FALSE), 'E2 Allocators'!$B$15:$W$358, MATCH('O5 Details by Class &amp; Accounts'!AP$18, 'E2 Allocators'!$B$15:$W$15, 0),FALSE)*$G107), 0, VLOOKUP(VLOOKUP($A107, 'E4 TB Allocation Details'!$A$18:$L$214, MATCH("Customer ID", 'E4 TB Allocation Details'!$A$18:$L$18, 0),FALSE), 'E2 Allocators'!$B$15:$W$358, MATCH('O5 Details by Class &amp; Accounts'!AP$18, 'E2 Allocators'!$B$15:$W$15, 0),FALSE)*$G107)</f>
        <v>0</v>
      </c>
      <c r="AQ107" s="1322">
        <f>IF(ISERROR(VLOOKUP(VLOOKUP($A107, 'E4 TB Allocation Details'!$A$18:$L$214, MATCH("Customer ID", 'E4 TB Allocation Details'!$A$18:$L$18, 0),FALSE), 'E2 Allocators'!$B$15:$W$358, MATCH('O5 Details by Class &amp; Accounts'!AQ$18, 'E2 Allocators'!$B$15:$W$15, 0),FALSE)*$G107), 0, VLOOKUP(VLOOKUP($A107, 'E4 TB Allocation Details'!$A$18:$L$214, MATCH("Customer ID", 'E4 TB Allocation Details'!$A$18:$L$18, 0),FALSE), 'E2 Allocators'!$B$15:$W$358, MATCH('O5 Details by Class &amp; Accounts'!AQ$18, 'E2 Allocators'!$B$15:$W$15, 0),FALSE)*$G107)</f>
        <v>0</v>
      </c>
      <c r="AR107" s="1322">
        <f>IF(ISERROR(VLOOKUP(VLOOKUP($A107, 'E4 TB Allocation Details'!$A$18:$L$214, MATCH("Customer ID", 'E4 TB Allocation Details'!$A$18:$L$18, 0),FALSE), 'E2 Allocators'!$B$15:$W$358, MATCH('O5 Details by Class &amp; Accounts'!AR$18, 'E2 Allocators'!$B$15:$W$15, 0),FALSE)*$G107), 0, VLOOKUP(VLOOKUP($A107, 'E4 TB Allocation Details'!$A$18:$L$214, MATCH("Customer ID", 'E4 TB Allocation Details'!$A$18:$L$18, 0),FALSE), 'E2 Allocators'!$B$15:$W$358, MATCH('O5 Details by Class &amp; Accounts'!AR$18, 'E2 Allocators'!$B$15:$W$15, 0),FALSE)*$G107)</f>
        <v>0</v>
      </c>
      <c r="AS107" s="1322">
        <f>IF(ISERROR(VLOOKUP(VLOOKUP($A107, 'E4 TB Allocation Details'!$A$18:$L$214, MATCH("Customer ID", 'E4 TB Allocation Details'!$A$18:$L$18, 0),FALSE), 'E2 Allocators'!$B$15:$W$358, MATCH('O5 Details by Class &amp; Accounts'!AS$18, 'E2 Allocators'!$B$15:$W$15, 0),FALSE)*$G107), 0, VLOOKUP(VLOOKUP($A107, 'E4 TB Allocation Details'!$A$18:$L$214, MATCH("Customer ID", 'E4 TB Allocation Details'!$A$18:$L$18, 0),FALSE), 'E2 Allocators'!$B$15:$W$358, MATCH('O5 Details by Class &amp; Accounts'!AS$18, 'E2 Allocators'!$B$15:$W$15, 0),FALSE)*$G107)</f>
        <v>0</v>
      </c>
      <c r="AT107" s="1322">
        <f>IF(ISERROR(VLOOKUP(VLOOKUP($A107, 'E4 TB Allocation Details'!$A$18:$L$214, MATCH("Customer ID", 'E4 TB Allocation Details'!$A$18:$L$18, 0),FALSE), 'E2 Allocators'!$B$15:$W$358, MATCH('O5 Details by Class &amp; Accounts'!AT$18, 'E2 Allocators'!$B$15:$W$15, 0),FALSE)*$G107), 0, VLOOKUP(VLOOKUP($A107, 'E4 TB Allocation Details'!$A$18:$L$214, MATCH("Customer ID", 'E4 TB Allocation Details'!$A$18:$L$18, 0),FALSE), 'E2 Allocators'!$B$15:$W$358, MATCH('O5 Details by Class &amp; Accounts'!AT$18, 'E2 Allocators'!$B$15:$W$15, 0),FALSE)*$G107)</f>
        <v>0</v>
      </c>
      <c r="AU107" s="1322">
        <f>IF(ISERROR(VLOOKUP(VLOOKUP($A107, 'E4 TB Allocation Details'!$A$18:$L$214, MATCH("Customer ID", 'E4 TB Allocation Details'!$A$18:$L$18, 0),FALSE), 'E2 Allocators'!$B$15:$W$358, MATCH('O5 Details by Class &amp; Accounts'!AU$18, 'E2 Allocators'!$B$15:$W$15, 0),FALSE)*$G107), 0, VLOOKUP(VLOOKUP($A107, 'E4 TB Allocation Details'!$A$18:$L$214, MATCH("Customer ID", 'E4 TB Allocation Details'!$A$18:$L$18, 0),FALSE), 'E2 Allocators'!$B$15:$W$358, MATCH('O5 Details by Class &amp; Accounts'!AU$18, 'E2 Allocators'!$B$15:$W$15, 0),FALSE)*$G107)</f>
        <v>0</v>
      </c>
      <c r="AV107" s="1322">
        <f>IF(ISERROR(VLOOKUP(VLOOKUP($A107, 'E4 TB Allocation Details'!$A$18:$L$214, MATCH("Customer ID", 'E4 TB Allocation Details'!$A$18:$L$18, 0),FALSE), 'E2 Allocators'!$B$15:$W$358, MATCH('O5 Details by Class &amp; Accounts'!AV$18, 'E2 Allocators'!$B$15:$W$15, 0),FALSE)*$G107), 0, VLOOKUP(VLOOKUP($A107, 'E4 TB Allocation Details'!$A$18:$L$214, MATCH("Customer ID", 'E4 TB Allocation Details'!$A$18:$L$18, 0),FALSE), 'E2 Allocators'!$B$15:$W$358, MATCH('O5 Details by Class &amp; Accounts'!AV$18, 'E2 Allocators'!$B$15:$W$15, 0),FALSE)*$G107)</f>
        <v>0</v>
      </c>
      <c r="AW107" s="1322">
        <f>IF(ISERROR(VLOOKUP(VLOOKUP($A107, 'E4 TB Allocation Details'!$A$18:$L$214, MATCH("Customer ID", 'E4 TB Allocation Details'!$A$18:$L$18, 0),FALSE), 'E2 Allocators'!$B$15:$W$358, MATCH('O5 Details by Class &amp; Accounts'!AW$18, 'E2 Allocators'!$B$15:$W$15, 0),FALSE)*$G107), 0, VLOOKUP(VLOOKUP($A107, 'E4 TB Allocation Details'!$A$18:$L$214, MATCH("Customer ID", 'E4 TB Allocation Details'!$A$18:$L$18, 0),FALSE), 'E2 Allocators'!$B$15:$W$358, MATCH('O5 Details by Class &amp; Accounts'!AW$18, 'E2 Allocators'!$B$15:$W$15, 0),FALSE)*$G107)</f>
        <v>0</v>
      </c>
      <c r="AX107" s="1322">
        <f t="shared" si="22"/>
        <v>0</v>
      </c>
      <c r="AY107" s="1322">
        <f>IF(ISERROR(VLOOKUP(VLOOKUP($A107, 'E4 TB Allocation Details'!$A$18:$L$214, MATCH("Misc ID", 'E4 TB Allocation Details'!$A$18:$L$18, 0),FALSE), 'E2 Allocators'!$B$15:$W$358, MATCH('O5 Details by Class &amp; Accounts'!AY$18, 'E2 Allocators'!$B$15:$W$15, 0),FALSE)*$E107), 0, VLOOKUP(VLOOKUP($A107, 'E4 TB Allocation Details'!$A$18:$L$214, MATCH("Misc ID", 'E4 TB Allocation Details'!$A$18:$L$18, 0),FALSE), 'E2 Allocators'!$B$15:$W$358, MATCH('O5 Details by Class &amp; Accounts'!AY$18, 'E2 Allocators'!$B$15:$W$15, 0),FALSE)*$E107)</f>
        <v>0</v>
      </c>
      <c r="AZ107" s="1322">
        <f>IF(ISERROR(VLOOKUP(VLOOKUP($A107, 'E4 TB Allocation Details'!$A$18:$L$214, MATCH("Misc ID", 'E4 TB Allocation Details'!$A$18:$L$18, 0),FALSE), 'E2 Allocators'!$B$15:$W$358, MATCH('O5 Details by Class &amp; Accounts'!AZ$18, 'E2 Allocators'!$B$15:$W$15, 0),FALSE)*$E107), 0, VLOOKUP(VLOOKUP($A107, 'E4 TB Allocation Details'!$A$18:$L$214, MATCH("Misc ID", 'E4 TB Allocation Details'!$A$18:$L$18, 0),FALSE), 'E2 Allocators'!$B$15:$W$358, MATCH('O5 Details by Class &amp; Accounts'!AZ$18, 'E2 Allocators'!$B$15:$W$15, 0),FALSE)*$E107)</f>
        <v>0</v>
      </c>
      <c r="BA107" s="1322">
        <f>IF(ISERROR(VLOOKUP(VLOOKUP($A107, 'E4 TB Allocation Details'!$A$18:$L$214, MATCH("Misc ID", 'E4 TB Allocation Details'!$A$18:$L$18, 0),FALSE), 'E2 Allocators'!$B$15:$W$358, MATCH('O5 Details by Class &amp; Accounts'!BA$18, 'E2 Allocators'!$B$15:$W$15, 0),FALSE)*$E107), 0, VLOOKUP(VLOOKUP($A107, 'E4 TB Allocation Details'!$A$18:$L$214, MATCH("Misc ID", 'E4 TB Allocation Details'!$A$18:$L$18, 0),FALSE), 'E2 Allocators'!$B$15:$W$358, MATCH('O5 Details by Class &amp; Accounts'!BA$18, 'E2 Allocators'!$B$15:$W$15, 0),FALSE)*$E107)</f>
        <v>0</v>
      </c>
      <c r="BB107" s="1322">
        <f>IF(ISERROR(VLOOKUP(VLOOKUP($A107, 'E4 TB Allocation Details'!$A$18:$L$214, MATCH("Misc ID", 'E4 TB Allocation Details'!$A$18:$L$18, 0),FALSE), 'E2 Allocators'!$B$15:$W$358, MATCH('O5 Details by Class &amp; Accounts'!BB$18, 'E2 Allocators'!$B$15:$W$15, 0),FALSE)*$E107), 0, VLOOKUP(VLOOKUP($A107, 'E4 TB Allocation Details'!$A$18:$L$214, MATCH("Misc ID", 'E4 TB Allocation Details'!$A$18:$L$18, 0),FALSE), 'E2 Allocators'!$B$15:$W$358, MATCH('O5 Details by Class &amp; Accounts'!BB$18, 'E2 Allocators'!$B$15:$W$15, 0),FALSE)*$E107)</f>
        <v>0</v>
      </c>
      <c r="BC107" s="1322">
        <f>IF(ISERROR(VLOOKUP(VLOOKUP($A107, 'E4 TB Allocation Details'!$A$18:$L$214, MATCH("Misc ID", 'E4 TB Allocation Details'!$A$18:$L$18, 0),FALSE), 'E2 Allocators'!$B$15:$W$358, MATCH('O5 Details by Class &amp; Accounts'!BC$18, 'E2 Allocators'!$B$15:$W$15, 0),FALSE)*$E107), 0, VLOOKUP(VLOOKUP($A107, 'E4 TB Allocation Details'!$A$18:$L$214, MATCH("Misc ID", 'E4 TB Allocation Details'!$A$18:$L$18, 0),FALSE), 'E2 Allocators'!$B$15:$W$358, MATCH('O5 Details by Class &amp; Accounts'!BC$18, 'E2 Allocators'!$B$15:$W$15, 0),FALSE)*$E107)</f>
        <v>0</v>
      </c>
      <c r="BD107" s="1322">
        <f>IF(ISERROR(VLOOKUP(VLOOKUP($A107, 'E4 TB Allocation Details'!$A$18:$L$214, MATCH("Misc ID", 'E4 TB Allocation Details'!$A$18:$L$18, 0),FALSE), 'E2 Allocators'!$B$15:$W$358, MATCH('O5 Details by Class &amp; Accounts'!BD$18, 'E2 Allocators'!$B$15:$W$15, 0),FALSE)*$E107), 0, VLOOKUP(VLOOKUP($A107, 'E4 TB Allocation Details'!$A$18:$L$214, MATCH("Misc ID", 'E4 TB Allocation Details'!$A$18:$L$18, 0),FALSE), 'E2 Allocators'!$B$15:$W$358, MATCH('O5 Details by Class &amp; Accounts'!BD$18, 'E2 Allocators'!$B$15:$W$15, 0),FALSE)*$E107)</f>
        <v>0</v>
      </c>
      <c r="BE107" s="1322">
        <f>IF(ISERROR(VLOOKUP(VLOOKUP($A107, 'E4 TB Allocation Details'!$A$18:$L$214, MATCH("Misc ID", 'E4 TB Allocation Details'!$A$18:$L$18, 0),FALSE), 'E2 Allocators'!$B$15:$W$358, MATCH('O5 Details by Class &amp; Accounts'!BE$18, 'E2 Allocators'!$B$15:$W$15, 0),FALSE)*$E107), 0, VLOOKUP(VLOOKUP($A107, 'E4 TB Allocation Details'!$A$18:$L$214, MATCH("Misc ID", 'E4 TB Allocation Details'!$A$18:$L$18, 0),FALSE), 'E2 Allocators'!$B$15:$W$358, MATCH('O5 Details by Class &amp; Accounts'!BE$18, 'E2 Allocators'!$B$15:$W$15, 0),FALSE)*$E107)</f>
        <v>0</v>
      </c>
      <c r="BF107" s="1322">
        <f>IF(ISERROR(VLOOKUP(VLOOKUP($A107, 'E4 TB Allocation Details'!$A$18:$L$214, MATCH("Misc ID", 'E4 TB Allocation Details'!$A$18:$L$18, 0),FALSE), 'E2 Allocators'!$B$15:$W$358, MATCH('O5 Details by Class &amp; Accounts'!BF$18, 'E2 Allocators'!$B$15:$W$15, 0),FALSE)*$E107), 0, VLOOKUP(VLOOKUP($A107, 'E4 TB Allocation Details'!$A$18:$L$214, MATCH("Misc ID", 'E4 TB Allocation Details'!$A$18:$L$18, 0),FALSE), 'E2 Allocators'!$B$15:$W$358, MATCH('O5 Details by Class &amp; Accounts'!BF$18, 'E2 Allocators'!$B$15:$W$15, 0),FALSE)*$E107)</f>
        <v>0</v>
      </c>
      <c r="BG107" s="1322">
        <f>IF(ISERROR(VLOOKUP(VLOOKUP($A107, 'E4 TB Allocation Details'!$A$18:$L$214, MATCH("Misc ID", 'E4 TB Allocation Details'!$A$18:$L$18, 0),FALSE), 'E2 Allocators'!$B$15:$W$358, MATCH('O5 Details by Class &amp; Accounts'!BG$18, 'E2 Allocators'!$B$15:$W$15, 0),FALSE)*$E107), 0, VLOOKUP(VLOOKUP($A107, 'E4 TB Allocation Details'!$A$18:$L$214, MATCH("Misc ID", 'E4 TB Allocation Details'!$A$18:$L$18, 0),FALSE), 'E2 Allocators'!$B$15:$W$358, MATCH('O5 Details by Class &amp; Accounts'!BG$18, 'E2 Allocators'!$B$15:$W$15, 0),FALSE)*$E107)</f>
        <v>0</v>
      </c>
      <c r="BH107" s="1322">
        <f>IF(ISERROR(VLOOKUP(VLOOKUP($A107, 'E4 TB Allocation Details'!$A$18:$L$214, MATCH("Misc ID", 'E4 TB Allocation Details'!$A$18:$L$18, 0),FALSE), 'E2 Allocators'!$B$15:$W$358, MATCH('O5 Details by Class &amp; Accounts'!BH$18, 'E2 Allocators'!$B$15:$W$15, 0),FALSE)*$E107), 0, VLOOKUP(VLOOKUP($A107, 'E4 TB Allocation Details'!$A$18:$L$214, MATCH("Misc ID", 'E4 TB Allocation Details'!$A$18:$L$18, 0),FALSE), 'E2 Allocators'!$B$15:$W$358, MATCH('O5 Details by Class &amp; Accounts'!BH$18, 'E2 Allocators'!$B$15:$W$15, 0),FALSE)*$E107)</f>
        <v>0</v>
      </c>
      <c r="BI107" s="1322">
        <f>IF(ISERROR(VLOOKUP(VLOOKUP($A107, 'E4 TB Allocation Details'!$A$18:$L$214, MATCH("Misc ID", 'E4 TB Allocation Details'!$A$18:$L$18, 0),FALSE), 'E2 Allocators'!$B$15:$W$358, MATCH('O5 Details by Class &amp; Accounts'!BI$18, 'E2 Allocators'!$B$15:$W$15, 0),FALSE)*$E107), 0, VLOOKUP(VLOOKUP($A107, 'E4 TB Allocation Details'!$A$18:$L$214, MATCH("Misc ID", 'E4 TB Allocation Details'!$A$18:$L$18, 0),FALSE), 'E2 Allocators'!$B$15:$W$358, MATCH('O5 Details by Class &amp; Accounts'!BI$18, 'E2 Allocators'!$B$15:$W$15, 0),FALSE)*$E107)</f>
        <v>0</v>
      </c>
      <c r="BJ107" s="1322">
        <f>IF(ISERROR(VLOOKUP(VLOOKUP($A107, 'E4 TB Allocation Details'!$A$18:$L$214, MATCH("Misc ID", 'E4 TB Allocation Details'!$A$18:$L$18, 0),FALSE), 'E2 Allocators'!$B$15:$W$358, MATCH('O5 Details by Class &amp; Accounts'!BJ$18, 'E2 Allocators'!$B$15:$W$15, 0),FALSE)*$E107), 0, VLOOKUP(VLOOKUP($A107, 'E4 TB Allocation Details'!$A$18:$L$214, MATCH("Misc ID", 'E4 TB Allocation Details'!$A$18:$L$18, 0),FALSE), 'E2 Allocators'!$B$15:$W$358, MATCH('O5 Details by Class &amp; Accounts'!BJ$18, 'E2 Allocators'!$B$15:$W$15, 0),FALSE)*$E107)</f>
        <v>0</v>
      </c>
      <c r="BK107" s="1322">
        <f>IF(ISERROR(VLOOKUP(VLOOKUP($A107, 'E4 TB Allocation Details'!$A$18:$L$214, MATCH("Misc ID", 'E4 TB Allocation Details'!$A$18:$L$18, 0),FALSE), 'E2 Allocators'!$B$15:$W$358, MATCH('O5 Details by Class &amp; Accounts'!BK$18, 'E2 Allocators'!$B$15:$W$15, 0),FALSE)*$E107), 0, VLOOKUP(VLOOKUP($A107, 'E4 TB Allocation Details'!$A$18:$L$214, MATCH("Misc ID", 'E4 TB Allocation Details'!$A$18:$L$18, 0),FALSE), 'E2 Allocators'!$B$15:$W$358, MATCH('O5 Details by Class &amp; Accounts'!BK$18, 'E2 Allocators'!$B$15:$W$15, 0),FALSE)*$E107)</f>
        <v>0</v>
      </c>
      <c r="BL107" s="1322">
        <f>IF(ISERROR(VLOOKUP(VLOOKUP($A107, 'E4 TB Allocation Details'!$A$18:$L$214, MATCH("Misc ID", 'E4 TB Allocation Details'!$A$18:$L$18, 0),FALSE), 'E2 Allocators'!$B$15:$W$358, MATCH('O5 Details by Class &amp; Accounts'!BL$18, 'E2 Allocators'!$B$15:$W$15, 0),FALSE)*$E107), 0, VLOOKUP(VLOOKUP($A107, 'E4 TB Allocation Details'!$A$18:$L$214, MATCH("Misc ID", 'E4 TB Allocation Details'!$A$18:$L$18, 0),FALSE), 'E2 Allocators'!$B$15:$W$358, MATCH('O5 Details by Class &amp; Accounts'!BL$18, 'E2 Allocators'!$B$15:$W$15, 0),FALSE)*$E107)</f>
        <v>0</v>
      </c>
      <c r="BM107" s="1322">
        <f>IF(ISERROR(VLOOKUP(VLOOKUP($A107, 'E4 TB Allocation Details'!$A$18:$L$214, MATCH("Misc ID", 'E4 TB Allocation Details'!$A$18:$L$18, 0),FALSE), 'E2 Allocators'!$B$15:$W$358, MATCH('O5 Details by Class &amp; Accounts'!BM$18, 'E2 Allocators'!$B$15:$W$15, 0),FALSE)*$E107), 0, VLOOKUP(VLOOKUP($A107, 'E4 TB Allocation Details'!$A$18:$L$214, MATCH("Misc ID", 'E4 TB Allocation Details'!$A$18:$L$18, 0),FALSE), 'E2 Allocators'!$B$15:$W$358, MATCH('O5 Details by Class &amp; Accounts'!BM$18, 'E2 Allocators'!$B$15:$W$15, 0),FALSE)*$E107)</f>
        <v>0</v>
      </c>
      <c r="BN107" s="1322">
        <f>IF(ISERROR(VLOOKUP(VLOOKUP($A107, 'E4 TB Allocation Details'!$A$18:$L$214, MATCH("Misc ID", 'E4 TB Allocation Details'!$A$18:$L$18, 0),FALSE), 'E2 Allocators'!$B$15:$W$358, MATCH('O5 Details by Class &amp; Accounts'!BN$18, 'E2 Allocators'!$B$15:$W$15, 0),FALSE)*$E107), 0, VLOOKUP(VLOOKUP($A107, 'E4 TB Allocation Details'!$A$18:$L$214, MATCH("Misc ID", 'E4 TB Allocation Details'!$A$18:$L$18, 0),FALSE), 'E2 Allocators'!$B$15:$W$358, MATCH('O5 Details by Class &amp; Accounts'!BN$18, 'E2 Allocators'!$B$15:$W$15, 0),FALSE)*$E107)</f>
        <v>0</v>
      </c>
      <c r="BO107" s="1322">
        <f>IF(ISERROR(VLOOKUP(VLOOKUP($A107, 'E4 TB Allocation Details'!$A$18:$L$214, MATCH("Misc ID", 'E4 TB Allocation Details'!$A$18:$L$18, 0),FALSE), 'E2 Allocators'!$B$15:$W$358, MATCH('O5 Details by Class &amp; Accounts'!BO$18, 'E2 Allocators'!$B$15:$W$15, 0),FALSE)*$E107), 0, VLOOKUP(VLOOKUP($A107, 'E4 TB Allocation Details'!$A$18:$L$214, MATCH("Misc ID", 'E4 TB Allocation Details'!$A$18:$L$18, 0),FALSE), 'E2 Allocators'!$B$15:$W$358, MATCH('O5 Details by Class &amp; Accounts'!BO$18, 'E2 Allocators'!$B$15:$W$15, 0),FALSE)*$E107)</f>
        <v>0</v>
      </c>
      <c r="BP107" s="1322">
        <f>IF(ISERROR(VLOOKUP(VLOOKUP($A107, 'E4 TB Allocation Details'!$A$18:$L$214, MATCH("Misc ID", 'E4 TB Allocation Details'!$A$18:$L$18, 0),FALSE), 'E2 Allocators'!$B$15:$W$358, MATCH('O5 Details by Class &amp; Accounts'!BP$18, 'E2 Allocators'!$B$15:$W$15, 0),FALSE)*$E107), 0, VLOOKUP(VLOOKUP($A107, 'E4 TB Allocation Details'!$A$18:$L$214, MATCH("Misc ID", 'E4 TB Allocation Details'!$A$18:$L$18, 0),FALSE), 'E2 Allocators'!$B$15:$W$358, MATCH('O5 Details by Class &amp; Accounts'!BP$18, 'E2 Allocators'!$B$15:$W$15, 0),FALSE)*$E107)</f>
        <v>0</v>
      </c>
      <c r="BQ107" s="1322">
        <f>IF(ISERROR(VLOOKUP(VLOOKUP($A107, 'E4 TB Allocation Details'!$A$18:$L$214, MATCH("Misc ID", 'E4 TB Allocation Details'!$A$18:$L$18, 0),FALSE), 'E2 Allocators'!$B$15:$W$358, MATCH('O5 Details by Class &amp; Accounts'!BQ$18, 'E2 Allocators'!$B$15:$W$15, 0),FALSE)*$E107), 0, VLOOKUP(VLOOKUP($A107, 'E4 TB Allocation Details'!$A$18:$L$214, MATCH("Misc ID", 'E4 TB Allocation Details'!$A$18:$L$18, 0),FALSE), 'E2 Allocators'!$B$15:$W$358, MATCH('O5 Details by Class &amp; Accounts'!BQ$18, 'E2 Allocators'!$B$15:$W$15, 0),FALSE)*$E107)</f>
        <v>0</v>
      </c>
      <c r="BR107" s="1322">
        <f>IF(ISERROR(VLOOKUP(VLOOKUP($A107, 'E4 TB Allocation Details'!$A$18:$L$214, MATCH("Misc ID", 'E4 TB Allocation Details'!$A$18:$L$18, 0),FALSE), 'E2 Allocators'!$B$15:$W$358, MATCH('O5 Details by Class &amp; Accounts'!BR$18, 'E2 Allocators'!$B$15:$W$15, 0),FALSE)*$E107), 0, VLOOKUP(VLOOKUP($A107, 'E4 TB Allocation Details'!$A$18:$L$214, MATCH("Misc ID", 'E4 TB Allocation Details'!$A$18:$L$18, 0),FALSE), 'E2 Allocators'!$B$15:$W$358, MATCH('O5 Details by Class &amp; Accounts'!BR$18, 'E2 Allocators'!$B$15:$W$15, 0),FALSE)*$E107)</f>
        <v>0</v>
      </c>
      <c r="BS107" s="1322">
        <f t="shared" si="23"/>
        <v>0</v>
      </c>
      <c r="BT107" s="1322">
        <f>IF(ISERROR(VLOOKUP(VLOOKUP($A107, 'E4 TB Allocation Details'!$A$18:$L$214, MATCH("A &amp; G ID", 'E4 TB Allocation Details'!$A$18:$L$18, 0),FALSE), 'E2 Allocators'!$B$15:$W$358, MATCH('O5 Details by Class &amp; Accounts'!BT$18, 'E2 Allocators'!$B$15:$W$15, 0),FALSE)*$E107), 0, VLOOKUP(VLOOKUP($A107, 'E4 TB Allocation Details'!$A$18:$L$214, MATCH("A &amp; G ID", 'E4 TB Allocation Details'!$A$18:$L$18, 0),FALSE), 'E2 Allocators'!$B$15:$W$358, MATCH('O5 Details by Class &amp; Accounts'!BT$18, 'E2 Allocators'!$B$15:$W$15, 0),FALSE)*$E107)</f>
        <v>0</v>
      </c>
      <c r="BU107" s="1322">
        <f>IF(ISERROR(VLOOKUP(VLOOKUP($A107, 'E4 TB Allocation Details'!$A$18:$L$214, MATCH("A &amp; G ID", 'E4 TB Allocation Details'!$A$18:$L$18, 0),FALSE), 'E2 Allocators'!$B$15:$W$358, MATCH('O5 Details by Class &amp; Accounts'!BU$18, 'E2 Allocators'!$B$15:$W$15, 0),FALSE)*$E107), 0, VLOOKUP(VLOOKUP($A107, 'E4 TB Allocation Details'!$A$18:$L$214, MATCH("A &amp; G ID", 'E4 TB Allocation Details'!$A$18:$L$18, 0),FALSE), 'E2 Allocators'!$B$15:$W$358, MATCH('O5 Details by Class &amp; Accounts'!BU$18, 'E2 Allocators'!$B$15:$W$15, 0),FALSE)*$E107)</f>
        <v>0</v>
      </c>
      <c r="BV107" s="1322">
        <f>IF(ISERROR(VLOOKUP(VLOOKUP($A107, 'E4 TB Allocation Details'!$A$18:$L$214, MATCH("A &amp; G ID", 'E4 TB Allocation Details'!$A$18:$L$18, 0),FALSE), 'E2 Allocators'!$B$15:$W$358, MATCH('O5 Details by Class &amp; Accounts'!BV$18, 'E2 Allocators'!$B$15:$W$15, 0),FALSE)*$E107), 0, VLOOKUP(VLOOKUP($A107, 'E4 TB Allocation Details'!$A$18:$L$214, MATCH("A &amp; G ID", 'E4 TB Allocation Details'!$A$18:$L$18, 0),FALSE), 'E2 Allocators'!$B$15:$W$358, MATCH('O5 Details by Class &amp; Accounts'!BV$18, 'E2 Allocators'!$B$15:$W$15, 0),FALSE)*$E107)</f>
        <v>0</v>
      </c>
      <c r="BW107" s="1322">
        <f>IF(ISERROR(VLOOKUP(VLOOKUP($A107, 'E4 TB Allocation Details'!$A$18:$L$214, MATCH("A &amp; G ID", 'E4 TB Allocation Details'!$A$18:$L$18, 0),FALSE), 'E2 Allocators'!$B$15:$W$358, MATCH('O5 Details by Class &amp; Accounts'!BW$18, 'E2 Allocators'!$B$15:$W$15, 0),FALSE)*$E107), 0, VLOOKUP(VLOOKUP($A107, 'E4 TB Allocation Details'!$A$18:$L$214, MATCH("A &amp; G ID", 'E4 TB Allocation Details'!$A$18:$L$18, 0),FALSE), 'E2 Allocators'!$B$15:$W$358, MATCH('O5 Details by Class &amp; Accounts'!BW$18, 'E2 Allocators'!$B$15:$W$15, 0),FALSE)*$E107)</f>
        <v>0</v>
      </c>
      <c r="BX107" s="1322">
        <f>IF(ISERROR(VLOOKUP(VLOOKUP($A107, 'E4 TB Allocation Details'!$A$18:$L$214, MATCH("A &amp; G ID", 'E4 TB Allocation Details'!$A$18:$L$18, 0),FALSE), 'E2 Allocators'!$B$15:$W$358, MATCH('O5 Details by Class &amp; Accounts'!BX$18, 'E2 Allocators'!$B$15:$W$15, 0),FALSE)*$E107), 0, VLOOKUP(VLOOKUP($A107, 'E4 TB Allocation Details'!$A$18:$L$214, MATCH("A &amp; G ID", 'E4 TB Allocation Details'!$A$18:$L$18, 0),FALSE), 'E2 Allocators'!$B$15:$W$358, MATCH('O5 Details by Class &amp; Accounts'!BX$18, 'E2 Allocators'!$B$15:$W$15, 0),FALSE)*$E107)</f>
        <v>0</v>
      </c>
      <c r="BY107" s="1322">
        <f>IF(ISERROR(VLOOKUP(VLOOKUP($A107, 'E4 TB Allocation Details'!$A$18:$L$214, MATCH("A &amp; G ID", 'E4 TB Allocation Details'!$A$18:$L$18, 0),FALSE), 'E2 Allocators'!$B$15:$W$358, MATCH('O5 Details by Class &amp; Accounts'!BY$18, 'E2 Allocators'!$B$15:$W$15, 0),FALSE)*$E107), 0, VLOOKUP(VLOOKUP($A107, 'E4 TB Allocation Details'!$A$18:$L$214, MATCH("A &amp; G ID", 'E4 TB Allocation Details'!$A$18:$L$18, 0),FALSE), 'E2 Allocators'!$B$15:$W$358, MATCH('O5 Details by Class &amp; Accounts'!BY$18, 'E2 Allocators'!$B$15:$W$15, 0),FALSE)*$E107)</f>
        <v>0</v>
      </c>
      <c r="BZ107" s="1322">
        <f>IF(ISERROR(VLOOKUP(VLOOKUP($A107, 'E4 TB Allocation Details'!$A$18:$L$214, MATCH("A &amp; G ID", 'E4 TB Allocation Details'!$A$18:$L$18, 0),FALSE), 'E2 Allocators'!$B$15:$W$358, MATCH('O5 Details by Class &amp; Accounts'!BZ$18, 'E2 Allocators'!$B$15:$W$15, 0),FALSE)*$E107), 0, VLOOKUP(VLOOKUP($A107, 'E4 TB Allocation Details'!$A$18:$L$214, MATCH("A &amp; G ID", 'E4 TB Allocation Details'!$A$18:$L$18, 0),FALSE), 'E2 Allocators'!$B$15:$W$358, MATCH('O5 Details by Class &amp; Accounts'!BZ$18, 'E2 Allocators'!$B$15:$W$15, 0),FALSE)*$E107)</f>
        <v>0</v>
      </c>
      <c r="CA107" s="1322">
        <f>IF(ISERROR(VLOOKUP(VLOOKUP($A107, 'E4 TB Allocation Details'!$A$18:$L$214, MATCH("A &amp; G ID", 'E4 TB Allocation Details'!$A$18:$L$18, 0),FALSE), 'E2 Allocators'!$B$15:$W$358, MATCH('O5 Details by Class &amp; Accounts'!CA$18, 'E2 Allocators'!$B$15:$W$15, 0),FALSE)*$E107), 0, VLOOKUP(VLOOKUP($A107, 'E4 TB Allocation Details'!$A$18:$L$214, MATCH("A &amp; G ID", 'E4 TB Allocation Details'!$A$18:$L$18, 0),FALSE), 'E2 Allocators'!$B$15:$W$358, MATCH('O5 Details by Class &amp; Accounts'!CA$18, 'E2 Allocators'!$B$15:$W$15, 0),FALSE)*$E107)</f>
        <v>0</v>
      </c>
      <c r="CB107" s="1322">
        <f>IF(ISERROR(VLOOKUP(VLOOKUP($A107, 'E4 TB Allocation Details'!$A$18:$L$214, MATCH("A &amp; G ID", 'E4 TB Allocation Details'!$A$18:$L$18, 0),FALSE), 'E2 Allocators'!$B$15:$W$358, MATCH('O5 Details by Class &amp; Accounts'!CB$18, 'E2 Allocators'!$B$15:$W$15, 0),FALSE)*$E107), 0, VLOOKUP(VLOOKUP($A107, 'E4 TB Allocation Details'!$A$18:$L$214, MATCH("A &amp; G ID", 'E4 TB Allocation Details'!$A$18:$L$18, 0),FALSE), 'E2 Allocators'!$B$15:$W$358, MATCH('O5 Details by Class &amp; Accounts'!CB$18, 'E2 Allocators'!$B$15:$W$15, 0),FALSE)*$E107)</f>
        <v>0</v>
      </c>
      <c r="CC107" s="1322">
        <f>IF(ISERROR(VLOOKUP(VLOOKUP($A107, 'E4 TB Allocation Details'!$A$18:$L$214, MATCH("A &amp; G ID", 'E4 TB Allocation Details'!$A$18:$L$18, 0),FALSE), 'E2 Allocators'!$B$15:$W$358, MATCH('O5 Details by Class &amp; Accounts'!CC$18, 'E2 Allocators'!$B$15:$W$15, 0),FALSE)*$E107), 0, VLOOKUP(VLOOKUP($A107, 'E4 TB Allocation Details'!$A$18:$L$214, MATCH("A &amp; G ID", 'E4 TB Allocation Details'!$A$18:$L$18, 0),FALSE), 'E2 Allocators'!$B$15:$W$358, MATCH('O5 Details by Class &amp; Accounts'!CC$18, 'E2 Allocators'!$B$15:$W$15, 0),FALSE)*$E107)</f>
        <v>0</v>
      </c>
      <c r="CD107" s="1322">
        <f>IF(ISERROR(VLOOKUP(VLOOKUP($A107, 'E4 TB Allocation Details'!$A$18:$L$214, MATCH("A &amp; G ID", 'E4 TB Allocation Details'!$A$18:$L$18, 0),FALSE), 'E2 Allocators'!$B$15:$W$358, MATCH('O5 Details by Class &amp; Accounts'!CD$18, 'E2 Allocators'!$B$15:$W$15, 0),FALSE)*$E107), 0, VLOOKUP(VLOOKUP($A107, 'E4 TB Allocation Details'!$A$18:$L$214, MATCH("A &amp; G ID", 'E4 TB Allocation Details'!$A$18:$L$18, 0),FALSE), 'E2 Allocators'!$B$15:$W$358, MATCH('O5 Details by Class &amp; Accounts'!CD$18, 'E2 Allocators'!$B$15:$W$15, 0),FALSE)*$E107)</f>
        <v>0</v>
      </c>
      <c r="CE107" s="1322">
        <f>IF(ISERROR(VLOOKUP(VLOOKUP($A107, 'E4 TB Allocation Details'!$A$18:$L$214, MATCH("A &amp; G ID", 'E4 TB Allocation Details'!$A$18:$L$18, 0),FALSE), 'E2 Allocators'!$B$15:$W$358, MATCH('O5 Details by Class &amp; Accounts'!CE$18, 'E2 Allocators'!$B$15:$W$15, 0),FALSE)*$E107), 0, VLOOKUP(VLOOKUP($A107, 'E4 TB Allocation Details'!$A$18:$L$214, MATCH("A &amp; G ID", 'E4 TB Allocation Details'!$A$18:$L$18, 0),FALSE), 'E2 Allocators'!$B$15:$W$358, MATCH('O5 Details by Class &amp; Accounts'!CE$18, 'E2 Allocators'!$B$15:$W$15, 0),FALSE)*$E107)</f>
        <v>0</v>
      </c>
      <c r="CF107" s="1322">
        <f>IF(ISERROR(VLOOKUP(VLOOKUP($A107, 'E4 TB Allocation Details'!$A$18:$L$214, MATCH("A &amp; G ID", 'E4 TB Allocation Details'!$A$18:$L$18, 0),FALSE), 'E2 Allocators'!$B$15:$W$358, MATCH('O5 Details by Class &amp; Accounts'!CF$18, 'E2 Allocators'!$B$15:$W$15, 0),FALSE)*$E107), 0, VLOOKUP(VLOOKUP($A107, 'E4 TB Allocation Details'!$A$18:$L$214, MATCH("A &amp; G ID", 'E4 TB Allocation Details'!$A$18:$L$18, 0),FALSE), 'E2 Allocators'!$B$15:$W$358, MATCH('O5 Details by Class &amp; Accounts'!CF$18, 'E2 Allocators'!$B$15:$W$15, 0),FALSE)*$E107)</f>
        <v>0</v>
      </c>
      <c r="CG107" s="1322">
        <f>IF(ISERROR(VLOOKUP(VLOOKUP($A107, 'E4 TB Allocation Details'!$A$18:$L$214, MATCH("A &amp; G ID", 'E4 TB Allocation Details'!$A$18:$L$18, 0),FALSE), 'E2 Allocators'!$B$15:$W$358, MATCH('O5 Details by Class &amp; Accounts'!CG$18, 'E2 Allocators'!$B$15:$W$15, 0),FALSE)*$E107), 0, VLOOKUP(VLOOKUP($A107, 'E4 TB Allocation Details'!$A$18:$L$214, MATCH("A &amp; G ID", 'E4 TB Allocation Details'!$A$18:$L$18, 0),FALSE), 'E2 Allocators'!$B$15:$W$358, MATCH('O5 Details by Class &amp; Accounts'!CG$18, 'E2 Allocators'!$B$15:$W$15, 0),FALSE)*$E107)</f>
        <v>0</v>
      </c>
      <c r="CH107" s="1322">
        <f>IF(ISERROR(VLOOKUP(VLOOKUP($A107, 'E4 TB Allocation Details'!$A$18:$L$214, MATCH("A &amp; G ID", 'E4 TB Allocation Details'!$A$18:$L$18, 0),FALSE), 'E2 Allocators'!$B$15:$W$358, MATCH('O5 Details by Class &amp; Accounts'!CH$18, 'E2 Allocators'!$B$15:$W$15, 0),FALSE)*$E107), 0, VLOOKUP(VLOOKUP($A107, 'E4 TB Allocation Details'!$A$18:$L$214, MATCH("A &amp; G ID", 'E4 TB Allocation Details'!$A$18:$L$18, 0),FALSE), 'E2 Allocators'!$B$15:$W$358, MATCH('O5 Details by Class &amp; Accounts'!CH$18, 'E2 Allocators'!$B$15:$W$15, 0),FALSE)*$E107)</f>
        <v>0</v>
      </c>
      <c r="CI107" s="1322">
        <f>IF(ISERROR(VLOOKUP(VLOOKUP($A107, 'E4 TB Allocation Details'!$A$18:$L$214, MATCH("A &amp; G ID", 'E4 TB Allocation Details'!$A$18:$L$18, 0),FALSE), 'E2 Allocators'!$B$15:$W$358, MATCH('O5 Details by Class &amp; Accounts'!CI$18, 'E2 Allocators'!$B$15:$W$15, 0),FALSE)*$E107), 0, VLOOKUP(VLOOKUP($A107, 'E4 TB Allocation Details'!$A$18:$L$214, MATCH("A &amp; G ID", 'E4 TB Allocation Details'!$A$18:$L$18, 0),FALSE), 'E2 Allocators'!$B$15:$W$358, MATCH('O5 Details by Class &amp; Accounts'!CI$18, 'E2 Allocators'!$B$15:$W$15, 0),FALSE)*$E107)</f>
        <v>0</v>
      </c>
      <c r="CJ107" s="1322">
        <f>IF(ISERROR(VLOOKUP(VLOOKUP($A107, 'E4 TB Allocation Details'!$A$18:$L$214, MATCH("A &amp; G ID", 'E4 TB Allocation Details'!$A$18:$L$18, 0),FALSE), 'E2 Allocators'!$B$15:$W$358, MATCH('O5 Details by Class &amp; Accounts'!CJ$18, 'E2 Allocators'!$B$15:$W$15, 0),FALSE)*$E107), 0, VLOOKUP(VLOOKUP($A107, 'E4 TB Allocation Details'!$A$18:$L$214, MATCH("A &amp; G ID", 'E4 TB Allocation Details'!$A$18:$L$18, 0),FALSE), 'E2 Allocators'!$B$15:$W$358, MATCH('O5 Details by Class &amp; Accounts'!CJ$18, 'E2 Allocators'!$B$15:$W$15, 0),FALSE)*$E107)</f>
        <v>0</v>
      </c>
      <c r="CK107" s="1322">
        <f>IF(ISERROR(VLOOKUP(VLOOKUP($A107, 'E4 TB Allocation Details'!$A$18:$L$214, MATCH("A &amp; G ID", 'E4 TB Allocation Details'!$A$18:$L$18, 0),FALSE), 'E2 Allocators'!$B$15:$W$358, MATCH('O5 Details by Class &amp; Accounts'!CK$18, 'E2 Allocators'!$B$15:$W$15, 0),FALSE)*$E107), 0, VLOOKUP(VLOOKUP($A107, 'E4 TB Allocation Details'!$A$18:$L$214, MATCH("A &amp; G ID", 'E4 TB Allocation Details'!$A$18:$L$18, 0),FALSE), 'E2 Allocators'!$B$15:$W$358, MATCH('O5 Details by Class &amp; Accounts'!CK$18, 'E2 Allocators'!$B$15:$W$15, 0),FALSE)*$E107)</f>
        <v>0</v>
      </c>
      <c r="CL107" s="1322">
        <f>IF(ISERROR(VLOOKUP(VLOOKUP($A107, 'E4 TB Allocation Details'!$A$18:$L$214, MATCH("A &amp; G ID", 'E4 TB Allocation Details'!$A$18:$L$18, 0),FALSE), 'E2 Allocators'!$B$15:$W$358, MATCH('O5 Details by Class &amp; Accounts'!CL$18, 'E2 Allocators'!$B$15:$W$15, 0),FALSE)*$E107), 0, VLOOKUP(VLOOKUP($A107, 'E4 TB Allocation Details'!$A$18:$L$214, MATCH("A &amp; G ID", 'E4 TB Allocation Details'!$A$18:$L$18, 0),FALSE), 'E2 Allocators'!$B$15:$W$358, MATCH('O5 Details by Class &amp; Accounts'!CL$18, 'E2 Allocators'!$B$15:$W$15, 0),FALSE)*$E107)</f>
        <v>0</v>
      </c>
      <c r="CM107" s="1322">
        <f>IF(ISERROR(VLOOKUP(VLOOKUP($A107, 'E4 TB Allocation Details'!$A$18:$L$214, MATCH("A &amp; G ID", 'E4 TB Allocation Details'!$A$18:$L$18, 0),FALSE), 'E2 Allocators'!$B$15:$W$358, MATCH('O5 Details by Class &amp; Accounts'!CM$18, 'E2 Allocators'!$B$15:$W$15, 0),FALSE)*$E107), 0, VLOOKUP(VLOOKUP($A107, 'E4 TB Allocation Details'!$A$18:$L$214, MATCH("A &amp; G ID", 'E4 TB Allocation Details'!$A$18:$L$18, 0),FALSE), 'E2 Allocators'!$B$15:$W$358, MATCH('O5 Details by Class &amp; Accounts'!CM$18, 'E2 Allocators'!$B$15:$W$15, 0),FALSE)*$E107)</f>
        <v>0</v>
      </c>
      <c r="CN107" s="1322">
        <f t="shared" si="24"/>
        <v>0</v>
      </c>
      <c r="CO107" s="1651">
        <f t="shared" si="25"/>
        <v>0</v>
      </c>
      <c r="CQ107" s="1899" t="inlineStr">
        <is>
          <t/>
        </is>
      </c>
    </row>
    <row r="108" spans="1:95" s="64" customFormat="1" ht="25.5" x14ac:dyDescent="0.2">
      <c r="A108" s="1093">
        <v>4345</v>
      </c>
      <c r="B108" s="1094" t="s">
        <v>1392</v>
      </c>
      <c r="C108" s="1648">
        <f>IF(ISERROR(VLOOKUP($A108,'I3 TB Data'!$A$19:$H$483,MATCH('O5 Details by Class &amp; Accounts'!$C$18, 'I3 TB Data'!$A$19:$H$19,0),0)), 0, VLOOKUP($A108,'I3 TB Data'!$A$19:$H$483,MATCH('O5 Details by Class &amp; Accounts'!$C$18,'I3 TB Data'!$A$19:$H$19,0),0))</f>
        <v>0</v>
      </c>
      <c r="D108" s="1649"/>
      <c r="E108" s="1648">
        <f t="shared" si="17"/>
        <v>0</v>
      </c>
      <c r="F108" s="1650">
        <f>IF(ISERROR(VLOOKUP($A108, 'E1 Categorization'!A33:E124, MATCH("Customer Component", 'E1 Categorization'!$A$33:$E$33,0), 0)), 0, IF(VLOOKUP($A108, 'E1 Categorization'!A33:E124, MATCH("Customer Component", 'E1 Categorization'!$A$33:$E$33,0), 0)=0, 'O5 Details by Class &amp; Accounts'!$E108, IF(AND(VLOOKUP($A108, 'E1 Categorization'!A33:E124, MATCH("Customer Component", 'E1 Categorization'!$A$33:$E$33,0), 0) &gt;0, VLOOKUP($A108, 'E1 Categorization'!A33:E124, MATCH("Customer Component", 'E1 Categorization'!$A$33:$E$33,0), 0)&lt;1), 'O5 Details by Class &amp; Accounts'!$E108*(1-VLOOKUP($A108, 'E1 Categorization'!A33:E124, MATCH("Customer Component", 'E1 Categorization'!$A$33:$E$33,0), 0)), 0)))</f>
        <v>0</v>
      </c>
      <c r="G108" s="1650">
        <f>IF(ISERROR(VLOOKUP($A108, 'E1 Categorization'!A33:E124, MATCH("Customer Component", 'E1 Categorization'!$A$33:$E$33,0), 0)),0, IF(VLOOKUP($A108, 'E1 Categorization'!A33:E124, MATCH("Customer Component", 'E1 Categorization'!$A$33:$E$33,0), 0)=0, 0, IF(AND(VLOOKUP($A108, 'E1 Categorization'!A33:E124, MATCH("Customer Component", 'E1 Categorization'!$A$33:$E$33,0), 0) &gt;0, VLOOKUP($A108, 'E1 Categorization'!A33:E124, MATCH("Customer Component", 'E1 Categorization'!$A$33:$E$33,0), 0)&lt;1), 'O5 Details by Class &amp; Accounts'!$E108*(VLOOKUP($A108, 'E1 Categorization'!A33:E124, MATCH("Customer Component", 'E1 Categorization'!$A$33:$E$33,0), 0)), 'O5 Details by Class &amp; Accounts'!$E108)))</f>
        <v>0</v>
      </c>
      <c r="H108" s="1322">
        <f t="shared" si="20"/>
        <v>0</v>
      </c>
      <c r="I108" s="1322">
        <f>IF(ISERROR(VLOOKUP(VLOOKUP($A108, 'E4 TB Allocation Details'!$A$18:$L$214, MATCH("Demand ID", 'E4 TB Allocation Details'!$A$18:$L$18, 0),FALSE), 'E2 Allocators'!$B$15:$W$358, MATCH('O5 Details by Class &amp; Accounts'!I$18, 'E2 Allocators'!$B$15:$W$15, 0),FALSE)*$F108), 0, VLOOKUP(VLOOKUP($A108, 'E4 TB Allocation Details'!$A$18:$L$214, MATCH("Demand ID", 'E4 TB Allocation Details'!$A$18:$L$18, 0),FALSE), 'E2 Allocators'!$B$15:$W$358, MATCH('O5 Details by Class &amp; Accounts'!I$18, 'E2 Allocators'!$B$15:$W$15, 0),FALSE)*$F108)</f>
        <v>0</v>
      </c>
      <c r="J108" s="1322">
        <f>IF(ISERROR(VLOOKUP(VLOOKUP($A108, 'E4 TB Allocation Details'!$A$18:$L$214, MATCH("Demand ID", 'E4 TB Allocation Details'!$A$18:$L$18, 0),FALSE), 'E2 Allocators'!$B$15:$W$358, MATCH('O5 Details by Class &amp; Accounts'!J$18, 'E2 Allocators'!$B$15:$W$15, 0),FALSE)*$F108), 0, VLOOKUP(VLOOKUP($A108, 'E4 TB Allocation Details'!$A$18:$L$214, MATCH("Demand ID", 'E4 TB Allocation Details'!$A$18:$L$18, 0),FALSE), 'E2 Allocators'!$B$15:$W$358, MATCH('O5 Details by Class &amp; Accounts'!J$18, 'E2 Allocators'!$B$15:$W$15, 0),FALSE)*$F108)</f>
        <v>0</v>
      </c>
      <c r="K108" s="1322">
        <f>IF(ISERROR(VLOOKUP(VLOOKUP($A108, 'E4 TB Allocation Details'!$A$18:$L$214, MATCH("Demand ID", 'E4 TB Allocation Details'!$A$18:$L$18, 0),FALSE), 'E2 Allocators'!$B$15:$W$358, MATCH('O5 Details by Class &amp; Accounts'!K$18, 'E2 Allocators'!$B$15:$W$15, 0),FALSE)*$F108), 0, VLOOKUP(VLOOKUP($A108, 'E4 TB Allocation Details'!$A$18:$L$214, MATCH("Demand ID", 'E4 TB Allocation Details'!$A$18:$L$18, 0),FALSE), 'E2 Allocators'!$B$15:$W$358, MATCH('O5 Details by Class &amp; Accounts'!K$18, 'E2 Allocators'!$B$15:$W$15, 0),FALSE)*$F108)</f>
        <v>0</v>
      </c>
      <c r="L108" s="1322">
        <f>IF(ISERROR(VLOOKUP(VLOOKUP($A108, 'E4 TB Allocation Details'!$A$18:$L$214, MATCH("Demand ID", 'E4 TB Allocation Details'!$A$18:$L$18, 0),FALSE), 'E2 Allocators'!$B$15:$W$358, MATCH('O5 Details by Class &amp; Accounts'!L$18, 'E2 Allocators'!$B$15:$W$15, 0),FALSE)*$F108), 0, VLOOKUP(VLOOKUP($A108, 'E4 TB Allocation Details'!$A$18:$L$214, MATCH("Demand ID", 'E4 TB Allocation Details'!$A$18:$L$18, 0),FALSE), 'E2 Allocators'!$B$15:$W$358, MATCH('O5 Details by Class &amp; Accounts'!L$18, 'E2 Allocators'!$B$15:$W$15, 0),FALSE)*$F108)</f>
        <v>0</v>
      </c>
      <c r="M108" s="1322">
        <f>IF(ISERROR(VLOOKUP(VLOOKUP($A108, 'E4 TB Allocation Details'!$A$18:$L$214, MATCH("Demand ID", 'E4 TB Allocation Details'!$A$18:$L$18, 0),FALSE), 'E2 Allocators'!$B$15:$W$358, MATCH('O5 Details by Class &amp; Accounts'!M$18, 'E2 Allocators'!$B$15:$W$15, 0),FALSE)*$F108), 0, VLOOKUP(VLOOKUP($A108, 'E4 TB Allocation Details'!$A$18:$L$214, MATCH("Demand ID", 'E4 TB Allocation Details'!$A$18:$L$18, 0),FALSE), 'E2 Allocators'!$B$15:$W$358, MATCH('O5 Details by Class &amp; Accounts'!M$18, 'E2 Allocators'!$B$15:$W$15, 0),FALSE)*$F108)</f>
        <v>0</v>
      </c>
      <c r="N108" s="1322">
        <f>IF(ISERROR(VLOOKUP(VLOOKUP($A108, 'E4 TB Allocation Details'!$A$18:$L$214, MATCH("Demand ID", 'E4 TB Allocation Details'!$A$18:$L$18, 0),FALSE), 'E2 Allocators'!$B$15:$W$358, MATCH('O5 Details by Class &amp; Accounts'!N$18, 'E2 Allocators'!$B$15:$W$15, 0),FALSE)*$F108), 0, VLOOKUP(VLOOKUP($A108, 'E4 TB Allocation Details'!$A$18:$L$214, MATCH("Demand ID", 'E4 TB Allocation Details'!$A$18:$L$18, 0),FALSE), 'E2 Allocators'!$B$15:$W$358, MATCH('O5 Details by Class &amp; Accounts'!N$18, 'E2 Allocators'!$B$15:$W$15, 0),FALSE)*$F108)</f>
        <v>0</v>
      </c>
      <c r="O108" s="1322">
        <f>IF(ISERROR(VLOOKUP(VLOOKUP($A108, 'E4 TB Allocation Details'!$A$18:$L$214, MATCH("Demand ID", 'E4 TB Allocation Details'!$A$18:$L$18, 0),FALSE), 'E2 Allocators'!$B$15:$W$358, MATCH('O5 Details by Class &amp; Accounts'!O$18, 'E2 Allocators'!$B$15:$W$15, 0),FALSE)*$F108), 0, VLOOKUP(VLOOKUP($A108, 'E4 TB Allocation Details'!$A$18:$L$214, MATCH("Demand ID", 'E4 TB Allocation Details'!$A$18:$L$18, 0),FALSE), 'E2 Allocators'!$B$15:$W$358, MATCH('O5 Details by Class &amp; Accounts'!O$18, 'E2 Allocators'!$B$15:$W$15, 0),FALSE)*$F108)</f>
        <v>0</v>
      </c>
      <c r="P108" s="1322">
        <f>IF(ISERROR(VLOOKUP(VLOOKUP($A108, 'E4 TB Allocation Details'!$A$18:$L$214, MATCH("Demand ID", 'E4 TB Allocation Details'!$A$18:$L$18, 0),FALSE), 'E2 Allocators'!$B$15:$W$358, MATCH('O5 Details by Class &amp; Accounts'!P$18, 'E2 Allocators'!$B$15:$W$15, 0),FALSE)*$F108), 0, VLOOKUP(VLOOKUP($A108, 'E4 TB Allocation Details'!$A$18:$L$214, MATCH("Demand ID", 'E4 TB Allocation Details'!$A$18:$L$18, 0),FALSE), 'E2 Allocators'!$B$15:$W$358, MATCH('O5 Details by Class &amp; Accounts'!P$18, 'E2 Allocators'!$B$15:$W$15, 0),FALSE)*$F108)</f>
        <v>0</v>
      </c>
      <c r="Q108" s="1322">
        <f>IF(ISERROR(VLOOKUP(VLOOKUP($A108, 'E4 TB Allocation Details'!$A$18:$L$214, MATCH("Demand ID", 'E4 TB Allocation Details'!$A$18:$L$18, 0),FALSE), 'E2 Allocators'!$B$15:$W$358, MATCH('O5 Details by Class &amp; Accounts'!Q$18, 'E2 Allocators'!$B$15:$W$15, 0),FALSE)*$F108), 0, VLOOKUP(VLOOKUP($A108, 'E4 TB Allocation Details'!$A$18:$L$214, MATCH("Demand ID", 'E4 TB Allocation Details'!$A$18:$L$18, 0),FALSE), 'E2 Allocators'!$B$15:$W$358, MATCH('O5 Details by Class &amp; Accounts'!Q$18, 'E2 Allocators'!$B$15:$W$15, 0),FALSE)*$F108)</f>
        <v>0</v>
      </c>
      <c r="R108" s="1322">
        <f>IF(ISERROR(VLOOKUP(VLOOKUP($A108, 'E4 TB Allocation Details'!$A$18:$L$214, MATCH("Demand ID", 'E4 TB Allocation Details'!$A$18:$L$18, 0),FALSE), 'E2 Allocators'!$B$15:$W$358, MATCH('O5 Details by Class &amp; Accounts'!R$18, 'E2 Allocators'!$B$15:$W$15, 0),FALSE)*$F108), 0, VLOOKUP(VLOOKUP($A108, 'E4 TB Allocation Details'!$A$18:$L$214, MATCH("Demand ID", 'E4 TB Allocation Details'!$A$18:$L$18, 0),FALSE), 'E2 Allocators'!$B$15:$W$358, MATCH('O5 Details by Class &amp; Accounts'!R$18, 'E2 Allocators'!$B$15:$W$15, 0),FALSE)*$F108)</f>
        <v>0</v>
      </c>
      <c r="S108" s="1322">
        <f>IF(ISERROR(VLOOKUP(VLOOKUP($A108, 'E4 TB Allocation Details'!$A$18:$L$214, MATCH("Demand ID", 'E4 TB Allocation Details'!$A$18:$L$18, 0),FALSE), 'E2 Allocators'!$B$15:$W$358, MATCH('O5 Details by Class &amp; Accounts'!S$18, 'E2 Allocators'!$B$15:$W$15, 0),FALSE)*$F108), 0, VLOOKUP(VLOOKUP($A108, 'E4 TB Allocation Details'!$A$18:$L$214, MATCH("Demand ID", 'E4 TB Allocation Details'!$A$18:$L$18, 0),FALSE), 'E2 Allocators'!$B$15:$W$358, MATCH('O5 Details by Class &amp; Accounts'!S$18, 'E2 Allocators'!$B$15:$W$15, 0),FALSE)*$F108)</f>
        <v>0</v>
      </c>
      <c r="T108" s="1322">
        <f>IF(ISERROR(VLOOKUP(VLOOKUP($A108, 'E4 TB Allocation Details'!$A$18:$L$214, MATCH("Demand ID", 'E4 TB Allocation Details'!$A$18:$L$18, 0),FALSE), 'E2 Allocators'!$B$15:$W$358, MATCH('O5 Details by Class &amp; Accounts'!T$18, 'E2 Allocators'!$B$15:$W$15, 0),FALSE)*$F108), 0, VLOOKUP(VLOOKUP($A108, 'E4 TB Allocation Details'!$A$18:$L$214, MATCH("Demand ID", 'E4 TB Allocation Details'!$A$18:$L$18, 0),FALSE), 'E2 Allocators'!$B$15:$W$358, MATCH('O5 Details by Class &amp; Accounts'!T$18, 'E2 Allocators'!$B$15:$W$15, 0),FALSE)*$F108)</f>
        <v>0</v>
      </c>
      <c r="U108" s="1322">
        <f>IF(ISERROR(VLOOKUP(VLOOKUP($A108, 'E4 TB Allocation Details'!$A$18:$L$214, MATCH("Demand ID", 'E4 TB Allocation Details'!$A$18:$L$18, 0),FALSE), 'E2 Allocators'!$B$15:$W$358, MATCH('O5 Details by Class &amp; Accounts'!U$18, 'E2 Allocators'!$B$15:$W$15, 0),FALSE)*$F108), 0, VLOOKUP(VLOOKUP($A108, 'E4 TB Allocation Details'!$A$18:$L$214, MATCH("Demand ID", 'E4 TB Allocation Details'!$A$18:$L$18, 0),FALSE), 'E2 Allocators'!$B$15:$W$358, MATCH('O5 Details by Class &amp; Accounts'!U$18, 'E2 Allocators'!$B$15:$W$15, 0),FALSE)*$F108)</f>
        <v>0</v>
      </c>
      <c r="V108" s="1322">
        <f>IF(ISERROR(VLOOKUP(VLOOKUP($A108, 'E4 TB Allocation Details'!$A$18:$L$214, MATCH("Demand ID", 'E4 TB Allocation Details'!$A$18:$L$18, 0),FALSE), 'E2 Allocators'!$B$15:$W$358, MATCH('O5 Details by Class &amp; Accounts'!V$18, 'E2 Allocators'!$B$15:$W$15, 0),FALSE)*$F108), 0, VLOOKUP(VLOOKUP($A108, 'E4 TB Allocation Details'!$A$18:$L$214, MATCH("Demand ID", 'E4 TB Allocation Details'!$A$18:$L$18, 0),FALSE), 'E2 Allocators'!$B$15:$W$358, MATCH('O5 Details by Class &amp; Accounts'!V$18, 'E2 Allocators'!$B$15:$W$15, 0),FALSE)*$F108)</f>
        <v>0</v>
      </c>
      <c r="W108" s="1322">
        <f>IF(ISERROR(VLOOKUP(VLOOKUP($A108, 'E4 TB Allocation Details'!$A$18:$L$214, MATCH("Demand ID", 'E4 TB Allocation Details'!$A$18:$L$18, 0),FALSE), 'E2 Allocators'!$B$15:$W$358, MATCH('O5 Details by Class &amp; Accounts'!W$18, 'E2 Allocators'!$B$15:$W$15, 0),FALSE)*$F108), 0, VLOOKUP(VLOOKUP($A108, 'E4 TB Allocation Details'!$A$18:$L$214, MATCH("Demand ID", 'E4 TB Allocation Details'!$A$18:$L$18, 0),FALSE), 'E2 Allocators'!$B$15:$W$358, MATCH('O5 Details by Class &amp; Accounts'!W$18, 'E2 Allocators'!$B$15:$W$15, 0),FALSE)*$F108)</f>
        <v>0</v>
      </c>
      <c r="X108" s="1322">
        <f>IF(ISERROR(VLOOKUP(VLOOKUP($A108, 'E4 TB Allocation Details'!$A$18:$L$214, MATCH("Demand ID", 'E4 TB Allocation Details'!$A$18:$L$18, 0),FALSE), 'E2 Allocators'!$B$15:$W$358, MATCH('O5 Details by Class &amp; Accounts'!X$18, 'E2 Allocators'!$B$15:$W$15, 0),FALSE)*$F108), 0, VLOOKUP(VLOOKUP($A108, 'E4 TB Allocation Details'!$A$18:$L$214, MATCH("Demand ID", 'E4 TB Allocation Details'!$A$18:$L$18, 0),FALSE), 'E2 Allocators'!$B$15:$W$358, MATCH('O5 Details by Class &amp; Accounts'!X$18, 'E2 Allocators'!$B$15:$W$15, 0),FALSE)*$F108)</f>
        <v>0</v>
      </c>
      <c r="Y108" s="1322">
        <f>IF(ISERROR(VLOOKUP(VLOOKUP($A108, 'E4 TB Allocation Details'!$A$18:$L$214, MATCH("Demand ID", 'E4 TB Allocation Details'!$A$18:$L$18, 0),FALSE), 'E2 Allocators'!$B$15:$W$358, MATCH('O5 Details by Class &amp; Accounts'!Y$18, 'E2 Allocators'!$B$15:$W$15, 0),FALSE)*$F108), 0, VLOOKUP(VLOOKUP($A108, 'E4 TB Allocation Details'!$A$18:$L$214, MATCH("Demand ID", 'E4 TB Allocation Details'!$A$18:$L$18, 0),FALSE), 'E2 Allocators'!$B$15:$W$358, MATCH('O5 Details by Class &amp; Accounts'!Y$18, 'E2 Allocators'!$B$15:$W$15, 0),FALSE)*$F108)</f>
        <v>0</v>
      </c>
      <c r="Z108" s="1322">
        <f>IF(ISERROR(VLOOKUP(VLOOKUP($A108, 'E4 TB Allocation Details'!$A$18:$L$214, MATCH("Demand ID", 'E4 TB Allocation Details'!$A$18:$L$18, 0),FALSE), 'E2 Allocators'!$B$15:$W$358, MATCH('O5 Details by Class &amp; Accounts'!Z$18, 'E2 Allocators'!$B$15:$W$15, 0),FALSE)*$F108), 0, VLOOKUP(VLOOKUP($A108, 'E4 TB Allocation Details'!$A$18:$L$214, MATCH("Demand ID", 'E4 TB Allocation Details'!$A$18:$L$18, 0),FALSE), 'E2 Allocators'!$B$15:$W$358, MATCH('O5 Details by Class &amp; Accounts'!Z$18, 'E2 Allocators'!$B$15:$W$15, 0),FALSE)*$F108)</f>
        <v>0</v>
      </c>
      <c r="AA108" s="1322">
        <f>IF(ISERROR(VLOOKUP(VLOOKUP($A108, 'E4 TB Allocation Details'!$A$18:$L$214, MATCH("Demand ID", 'E4 TB Allocation Details'!$A$18:$L$18, 0),FALSE), 'E2 Allocators'!$B$15:$W$358, MATCH('O5 Details by Class &amp; Accounts'!AA$18, 'E2 Allocators'!$B$15:$W$15, 0),FALSE)*$F108), 0, VLOOKUP(VLOOKUP($A108, 'E4 TB Allocation Details'!$A$18:$L$214, MATCH("Demand ID", 'E4 TB Allocation Details'!$A$18:$L$18, 0),FALSE), 'E2 Allocators'!$B$15:$W$358, MATCH('O5 Details by Class &amp; Accounts'!AA$18, 'E2 Allocators'!$B$15:$W$15, 0),FALSE)*$F108)</f>
        <v>0</v>
      </c>
      <c r="AB108" s="1322">
        <f>IF(ISERROR(VLOOKUP(VLOOKUP($A108, 'E4 TB Allocation Details'!$A$18:$L$214, MATCH("Demand ID", 'E4 TB Allocation Details'!$A$18:$L$18, 0),FALSE), 'E2 Allocators'!$B$15:$W$358, MATCH('O5 Details by Class &amp; Accounts'!AB$18, 'E2 Allocators'!$B$15:$W$15, 0),FALSE)*$F108), 0, VLOOKUP(VLOOKUP($A108, 'E4 TB Allocation Details'!$A$18:$L$214, MATCH("Demand ID", 'E4 TB Allocation Details'!$A$18:$L$18, 0),FALSE), 'E2 Allocators'!$B$15:$W$358, MATCH('O5 Details by Class &amp; Accounts'!AB$18, 'E2 Allocators'!$B$15:$W$15, 0),FALSE)*$F108)</f>
        <v>0</v>
      </c>
      <c r="AC108" s="1322">
        <f t="shared" si="21"/>
        <v>0</v>
      </c>
      <c r="AD108" s="1322">
        <f>IF(ISERROR(VLOOKUP(VLOOKUP($A108, 'E4 TB Allocation Details'!$A$18:$L$214, MATCH("Customer ID", 'E4 TB Allocation Details'!$A$18:$L$18, 0),FALSE), 'E2 Allocators'!$B$15:$W$358, MATCH('O5 Details by Class &amp; Accounts'!AD$18, 'E2 Allocators'!$B$15:$W$15, 0),FALSE)*$G108), 0, VLOOKUP(VLOOKUP($A108, 'E4 TB Allocation Details'!$A$18:$L$214, MATCH("Customer ID", 'E4 TB Allocation Details'!$A$18:$L$18, 0),FALSE), 'E2 Allocators'!$B$15:$W$358, MATCH('O5 Details by Class &amp; Accounts'!AD$18, 'E2 Allocators'!$B$15:$W$15, 0),FALSE)*$G108)</f>
        <v>0</v>
      </c>
      <c r="AE108" s="1322">
        <f>IF(ISERROR(VLOOKUP(VLOOKUP($A108, 'E4 TB Allocation Details'!$A$18:$L$214, MATCH("Customer ID", 'E4 TB Allocation Details'!$A$18:$L$18, 0),FALSE), 'E2 Allocators'!$B$15:$W$358, MATCH('O5 Details by Class &amp; Accounts'!AE$18, 'E2 Allocators'!$B$15:$W$15, 0),FALSE)*$G108), 0, VLOOKUP(VLOOKUP($A108, 'E4 TB Allocation Details'!$A$18:$L$214, MATCH("Customer ID", 'E4 TB Allocation Details'!$A$18:$L$18, 0),FALSE), 'E2 Allocators'!$B$15:$W$358, MATCH('O5 Details by Class &amp; Accounts'!AE$18, 'E2 Allocators'!$B$15:$W$15, 0),FALSE)*$G108)</f>
        <v>0</v>
      </c>
      <c r="AF108" s="1322">
        <f>IF(ISERROR(VLOOKUP(VLOOKUP($A108, 'E4 TB Allocation Details'!$A$18:$L$214, MATCH("Customer ID", 'E4 TB Allocation Details'!$A$18:$L$18, 0),FALSE), 'E2 Allocators'!$B$15:$W$358, MATCH('O5 Details by Class &amp; Accounts'!AF$18, 'E2 Allocators'!$B$15:$W$15, 0),FALSE)*$G108), 0, VLOOKUP(VLOOKUP($A108, 'E4 TB Allocation Details'!$A$18:$L$214, MATCH("Customer ID", 'E4 TB Allocation Details'!$A$18:$L$18, 0),FALSE), 'E2 Allocators'!$B$15:$W$358, MATCH('O5 Details by Class &amp; Accounts'!AF$18, 'E2 Allocators'!$B$15:$W$15, 0),FALSE)*$G108)</f>
        <v>0</v>
      </c>
      <c r="AG108" s="1322">
        <f>IF(ISERROR(VLOOKUP(VLOOKUP($A108, 'E4 TB Allocation Details'!$A$18:$L$214, MATCH("Customer ID", 'E4 TB Allocation Details'!$A$18:$L$18, 0),FALSE), 'E2 Allocators'!$B$15:$W$358, MATCH('O5 Details by Class &amp; Accounts'!AG$18, 'E2 Allocators'!$B$15:$W$15, 0),FALSE)*$G108), 0, VLOOKUP(VLOOKUP($A108, 'E4 TB Allocation Details'!$A$18:$L$214, MATCH("Customer ID", 'E4 TB Allocation Details'!$A$18:$L$18, 0),FALSE), 'E2 Allocators'!$B$15:$W$358, MATCH('O5 Details by Class &amp; Accounts'!AG$18, 'E2 Allocators'!$B$15:$W$15, 0),FALSE)*$G108)</f>
        <v>0</v>
      </c>
      <c r="AH108" s="1322">
        <f>IF(ISERROR(VLOOKUP(VLOOKUP($A108, 'E4 TB Allocation Details'!$A$18:$L$214, MATCH("Customer ID", 'E4 TB Allocation Details'!$A$18:$L$18, 0),FALSE), 'E2 Allocators'!$B$15:$W$358, MATCH('O5 Details by Class &amp; Accounts'!AH$18, 'E2 Allocators'!$B$15:$W$15, 0),FALSE)*$G108), 0, VLOOKUP(VLOOKUP($A108, 'E4 TB Allocation Details'!$A$18:$L$214, MATCH("Customer ID", 'E4 TB Allocation Details'!$A$18:$L$18, 0),FALSE), 'E2 Allocators'!$B$15:$W$358, MATCH('O5 Details by Class &amp; Accounts'!AH$18, 'E2 Allocators'!$B$15:$W$15, 0),FALSE)*$G108)</f>
        <v>0</v>
      </c>
      <c r="AI108" s="1322">
        <f>IF(ISERROR(VLOOKUP(VLOOKUP($A108, 'E4 TB Allocation Details'!$A$18:$L$214, MATCH("Customer ID", 'E4 TB Allocation Details'!$A$18:$L$18, 0),FALSE), 'E2 Allocators'!$B$15:$W$358, MATCH('O5 Details by Class &amp; Accounts'!AI$18, 'E2 Allocators'!$B$15:$W$15, 0),FALSE)*$G108), 0, VLOOKUP(VLOOKUP($A108, 'E4 TB Allocation Details'!$A$18:$L$214, MATCH("Customer ID", 'E4 TB Allocation Details'!$A$18:$L$18, 0),FALSE), 'E2 Allocators'!$B$15:$W$358, MATCH('O5 Details by Class &amp; Accounts'!AI$18, 'E2 Allocators'!$B$15:$W$15, 0),FALSE)*$G108)</f>
        <v>0</v>
      </c>
      <c r="AJ108" s="1322">
        <f>IF(ISERROR(VLOOKUP(VLOOKUP($A108, 'E4 TB Allocation Details'!$A$18:$L$214, MATCH("Customer ID", 'E4 TB Allocation Details'!$A$18:$L$18, 0),FALSE), 'E2 Allocators'!$B$15:$W$358, MATCH('O5 Details by Class &amp; Accounts'!AJ$18, 'E2 Allocators'!$B$15:$W$15, 0),FALSE)*$G108), 0, VLOOKUP(VLOOKUP($A108, 'E4 TB Allocation Details'!$A$18:$L$214, MATCH("Customer ID", 'E4 TB Allocation Details'!$A$18:$L$18, 0),FALSE), 'E2 Allocators'!$B$15:$W$358, MATCH('O5 Details by Class &amp; Accounts'!AJ$18, 'E2 Allocators'!$B$15:$W$15, 0),FALSE)*$G108)</f>
        <v>0</v>
      </c>
      <c r="AK108" s="1322">
        <f>IF(ISERROR(VLOOKUP(VLOOKUP($A108, 'E4 TB Allocation Details'!$A$18:$L$214, MATCH("Customer ID", 'E4 TB Allocation Details'!$A$18:$L$18, 0),FALSE), 'E2 Allocators'!$B$15:$W$358, MATCH('O5 Details by Class &amp; Accounts'!AK$18, 'E2 Allocators'!$B$15:$W$15, 0),FALSE)*$G108), 0, VLOOKUP(VLOOKUP($A108, 'E4 TB Allocation Details'!$A$18:$L$214, MATCH("Customer ID", 'E4 TB Allocation Details'!$A$18:$L$18, 0),FALSE), 'E2 Allocators'!$B$15:$W$358, MATCH('O5 Details by Class &amp; Accounts'!AK$18, 'E2 Allocators'!$B$15:$W$15, 0),FALSE)*$G108)</f>
        <v>0</v>
      </c>
      <c r="AL108" s="1322">
        <f>IF(ISERROR(VLOOKUP(VLOOKUP($A108, 'E4 TB Allocation Details'!$A$18:$L$214, MATCH("Customer ID", 'E4 TB Allocation Details'!$A$18:$L$18, 0),FALSE), 'E2 Allocators'!$B$15:$W$358, MATCH('O5 Details by Class &amp; Accounts'!AL$18, 'E2 Allocators'!$B$15:$W$15, 0),FALSE)*$G108), 0, VLOOKUP(VLOOKUP($A108, 'E4 TB Allocation Details'!$A$18:$L$214, MATCH("Customer ID", 'E4 TB Allocation Details'!$A$18:$L$18, 0),FALSE), 'E2 Allocators'!$B$15:$W$358, MATCH('O5 Details by Class &amp; Accounts'!AL$18, 'E2 Allocators'!$B$15:$W$15, 0),FALSE)*$G108)</f>
        <v>0</v>
      </c>
      <c r="AM108" s="1322">
        <f>IF(ISERROR(VLOOKUP(VLOOKUP($A108, 'E4 TB Allocation Details'!$A$18:$L$214, MATCH("Customer ID", 'E4 TB Allocation Details'!$A$18:$L$18, 0),FALSE), 'E2 Allocators'!$B$15:$W$358, MATCH('O5 Details by Class &amp; Accounts'!AM$18, 'E2 Allocators'!$B$15:$W$15, 0),FALSE)*$G108), 0, VLOOKUP(VLOOKUP($A108, 'E4 TB Allocation Details'!$A$18:$L$214, MATCH("Customer ID", 'E4 TB Allocation Details'!$A$18:$L$18, 0),FALSE), 'E2 Allocators'!$B$15:$W$358, MATCH('O5 Details by Class &amp; Accounts'!AM$18, 'E2 Allocators'!$B$15:$W$15, 0),FALSE)*$G108)</f>
        <v>0</v>
      </c>
      <c r="AN108" s="1322">
        <f>IF(ISERROR(VLOOKUP(VLOOKUP($A108, 'E4 TB Allocation Details'!$A$18:$L$214, MATCH("Customer ID", 'E4 TB Allocation Details'!$A$18:$L$18, 0),FALSE), 'E2 Allocators'!$B$15:$W$358, MATCH('O5 Details by Class &amp; Accounts'!AN$18, 'E2 Allocators'!$B$15:$W$15, 0),FALSE)*$G108), 0, VLOOKUP(VLOOKUP($A108, 'E4 TB Allocation Details'!$A$18:$L$214, MATCH("Customer ID", 'E4 TB Allocation Details'!$A$18:$L$18, 0),FALSE), 'E2 Allocators'!$B$15:$W$358, MATCH('O5 Details by Class &amp; Accounts'!AN$18, 'E2 Allocators'!$B$15:$W$15, 0),FALSE)*$G108)</f>
        <v>0</v>
      </c>
      <c r="AO108" s="1322">
        <f>IF(ISERROR(VLOOKUP(VLOOKUP($A108, 'E4 TB Allocation Details'!$A$18:$L$214, MATCH("Customer ID", 'E4 TB Allocation Details'!$A$18:$L$18, 0),FALSE), 'E2 Allocators'!$B$15:$W$358, MATCH('O5 Details by Class &amp; Accounts'!AO$18, 'E2 Allocators'!$B$15:$W$15, 0),FALSE)*$G108), 0, VLOOKUP(VLOOKUP($A108, 'E4 TB Allocation Details'!$A$18:$L$214, MATCH("Customer ID", 'E4 TB Allocation Details'!$A$18:$L$18, 0),FALSE), 'E2 Allocators'!$B$15:$W$358, MATCH('O5 Details by Class &amp; Accounts'!AO$18, 'E2 Allocators'!$B$15:$W$15, 0),FALSE)*$G108)</f>
        <v>0</v>
      </c>
      <c r="AP108" s="1322">
        <f>IF(ISERROR(VLOOKUP(VLOOKUP($A108, 'E4 TB Allocation Details'!$A$18:$L$214, MATCH("Customer ID", 'E4 TB Allocation Details'!$A$18:$L$18, 0),FALSE), 'E2 Allocators'!$B$15:$W$358, MATCH('O5 Details by Class &amp; Accounts'!AP$18, 'E2 Allocators'!$B$15:$W$15, 0),FALSE)*$G108), 0, VLOOKUP(VLOOKUP($A108, 'E4 TB Allocation Details'!$A$18:$L$214, MATCH("Customer ID", 'E4 TB Allocation Details'!$A$18:$L$18, 0),FALSE), 'E2 Allocators'!$B$15:$W$358, MATCH('O5 Details by Class &amp; Accounts'!AP$18, 'E2 Allocators'!$B$15:$W$15, 0),FALSE)*$G108)</f>
        <v>0</v>
      </c>
      <c r="AQ108" s="1322">
        <f>IF(ISERROR(VLOOKUP(VLOOKUP($A108, 'E4 TB Allocation Details'!$A$18:$L$214, MATCH("Customer ID", 'E4 TB Allocation Details'!$A$18:$L$18, 0),FALSE), 'E2 Allocators'!$B$15:$W$358, MATCH('O5 Details by Class &amp; Accounts'!AQ$18, 'E2 Allocators'!$B$15:$W$15, 0),FALSE)*$G108), 0, VLOOKUP(VLOOKUP($A108, 'E4 TB Allocation Details'!$A$18:$L$214, MATCH("Customer ID", 'E4 TB Allocation Details'!$A$18:$L$18, 0),FALSE), 'E2 Allocators'!$B$15:$W$358, MATCH('O5 Details by Class &amp; Accounts'!AQ$18, 'E2 Allocators'!$B$15:$W$15, 0),FALSE)*$G108)</f>
        <v>0</v>
      </c>
      <c r="AR108" s="1322">
        <f>IF(ISERROR(VLOOKUP(VLOOKUP($A108, 'E4 TB Allocation Details'!$A$18:$L$214, MATCH("Customer ID", 'E4 TB Allocation Details'!$A$18:$L$18, 0),FALSE), 'E2 Allocators'!$B$15:$W$358, MATCH('O5 Details by Class &amp; Accounts'!AR$18, 'E2 Allocators'!$B$15:$W$15, 0),FALSE)*$G108), 0, VLOOKUP(VLOOKUP($A108, 'E4 TB Allocation Details'!$A$18:$L$214, MATCH("Customer ID", 'E4 TB Allocation Details'!$A$18:$L$18, 0),FALSE), 'E2 Allocators'!$B$15:$W$358, MATCH('O5 Details by Class &amp; Accounts'!AR$18, 'E2 Allocators'!$B$15:$W$15, 0),FALSE)*$G108)</f>
        <v>0</v>
      </c>
      <c r="AS108" s="1322">
        <f>IF(ISERROR(VLOOKUP(VLOOKUP($A108, 'E4 TB Allocation Details'!$A$18:$L$214, MATCH("Customer ID", 'E4 TB Allocation Details'!$A$18:$L$18, 0),FALSE), 'E2 Allocators'!$B$15:$W$358, MATCH('O5 Details by Class &amp; Accounts'!AS$18, 'E2 Allocators'!$B$15:$W$15, 0),FALSE)*$G108), 0, VLOOKUP(VLOOKUP($A108, 'E4 TB Allocation Details'!$A$18:$L$214, MATCH("Customer ID", 'E4 TB Allocation Details'!$A$18:$L$18, 0),FALSE), 'E2 Allocators'!$B$15:$W$358, MATCH('O5 Details by Class &amp; Accounts'!AS$18, 'E2 Allocators'!$B$15:$W$15, 0),FALSE)*$G108)</f>
        <v>0</v>
      </c>
      <c r="AT108" s="1322">
        <f>IF(ISERROR(VLOOKUP(VLOOKUP($A108, 'E4 TB Allocation Details'!$A$18:$L$214, MATCH("Customer ID", 'E4 TB Allocation Details'!$A$18:$L$18, 0),FALSE), 'E2 Allocators'!$B$15:$W$358, MATCH('O5 Details by Class &amp; Accounts'!AT$18, 'E2 Allocators'!$B$15:$W$15, 0),FALSE)*$G108), 0, VLOOKUP(VLOOKUP($A108, 'E4 TB Allocation Details'!$A$18:$L$214, MATCH("Customer ID", 'E4 TB Allocation Details'!$A$18:$L$18, 0),FALSE), 'E2 Allocators'!$B$15:$W$358, MATCH('O5 Details by Class &amp; Accounts'!AT$18, 'E2 Allocators'!$B$15:$W$15, 0),FALSE)*$G108)</f>
        <v>0</v>
      </c>
      <c r="AU108" s="1322">
        <f>IF(ISERROR(VLOOKUP(VLOOKUP($A108, 'E4 TB Allocation Details'!$A$18:$L$214, MATCH("Customer ID", 'E4 TB Allocation Details'!$A$18:$L$18, 0),FALSE), 'E2 Allocators'!$B$15:$W$358, MATCH('O5 Details by Class &amp; Accounts'!AU$18, 'E2 Allocators'!$B$15:$W$15, 0),FALSE)*$G108), 0, VLOOKUP(VLOOKUP($A108, 'E4 TB Allocation Details'!$A$18:$L$214, MATCH("Customer ID", 'E4 TB Allocation Details'!$A$18:$L$18, 0),FALSE), 'E2 Allocators'!$B$15:$W$358, MATCH('O5 Details by Class &amp; Accounts'!AU$18, 'E2 Allocators'!$B$15:$W$15, 0),FALSE)*$G108)</f>
        <v>0</v>
      </c>
      <c r="AV108" s="1322">
        <f>IF(ISERROR(VLOOKUP(VLOOKUP($A108, 'E4 TB Allocation Details'!$A$18:$L$214, MATCH("Customer ID", 'E4 TB Allocation Details'!$A$18:$L$18, 0),FALSE), 'E2 Allocators'!$B$15:$W$358, MATCH('O5 Details by Class &amp; Accounts'!AV$18, 'E2 Allocators'!$B$15:$W$15, 0),FALSE)*$G108), 0, VLOOKUP(VLOOKUP($A108, 'E4 TB Allocation Details'!$A$18:$L$214, MATCH("Customer ID", 'E4 TB Allocation Details'!$A$18:$L$18, 0),FALSE), 'E2 Allocators'!$B$15:$W$358, MATCH('O5 Details by Class &amp; Accounts'!AV$18, 'E2 Allocators'!$B$15:$W$15, 0),FALSE)*$G108)</f>
        <v>0</v>
      </c>
      <c r="AW108" s="1322">
        <f>IF(ISERROR(VLOOKUP(VLOOKUP($A108, 'E4 TB Allocation Details'!$A$18:$L$214, MATCH("Customer ID", 'E4 TB Allocation Details'!$A$18:$L$18, 0),FALSE), 'E2 Allocators'!$B$15:$W$358, MATCH('O5 Details by Class &amp; Accounts'!AW$18, 'E2 Allocators'!$B$15:$W$15, 0),FALSE)*$G108), 0, VLOOKUP(VLOOKUP($A108, 'E4 TB Allocation Details'!$A$18:$L$214, MATCH("Customer ID", 'E4 TB Allocation Details'!$A$18:$L$18, 0),FALSE), 'E2 Allocators'!$B$15:$W$358, MATCH('O5 Details by Class &amp; Accounts'!AW$18, 'E2 Allocators'!$B$15:$W$15, 0),FALSE)*$G108)</f>
        <v>0</v>
      </c>
      <c r="AX108" s="1322">
        <f t="shared" si="22"/>
        <v>0</v>
      </c>
      <c r="AY108" s="1322">
        <f>IF(ISERROR(VLOOKUP(VLOOKUP($A108, 'E4 TB Allocation Details'!$A$18:$L$214, MATCH("Misc ID", 'E4 TB Allocation Details'!$A$18:$L$18, 0),FALSE), 'E2 Allocators'!$B$15:$W$358, MATCH('O5 Details by Class &amp; Accounts'!AY$18, 'E2 Allocators'!$B$15:$W$15, 0),FALSE)*$E108), 0, VLOOKUP(VLOOKUP($A108, 'E4 TB Allocation Details'!$A$18:$L$214, MATCH("Misc ID", 'E4 TB Allocation Details'!$A$18:$L$18, 0),FALSE), 'E2 Allocators'!$B$15:$W$358, MATCH('O5 Details by Class &amp; Accounts'!AY$18, 'E2 Allocators'!$B$15:$W$15, 0),FALSE)*$E108)</f>
        <v>0</v>
      </c>
      <c r="AZ108" s="1322">
        <f>IF(ISERROR(VLOOKUP(VLOOKUP($A108, 'E4 TB Allocation Details'!$A$18:$L$214, MATCH("Misc ID", 'E4 TB Allocation Details'!$A$18:$L$18, 0),FALSE), 'E2 Allocators'!$B$15:$W$358, MATCH('O5 Details by Class &amp; Accounts'!AZ$18, 'E2 Allocators'!$B$15:$W$15, 0),FALSE)*$E108), 0, VLOOKUP(VLOOKUP($A108, 'E4 TB Allocation Details'!$A$18:$L$214, MATCH("Misc ID", 'E4 TB Allocation Details'!$A$18:$L$18, 0),FALSE), 'E2 Allocators'!$B$15:$W$358, MATCH('O5 Details by Class &amp; Accounts'!AZ$18, 'E2 Allocators'!$B$15:$W$15, 0),FALSE)*$E108)</f>
        <v>0</v>
      </c>
      <c r="BA108" s="1322">
        <f>IF(ISERROR(VLOOKUP(VLOOKUP($A108, 'E4 TB Allocation Details'!$A$18:$L$214, MATCH("Misc ID", 'E4 TB Allocation Details'!$A$18:$L$18, 0),FALSE), 'E2 Allocators'!$B$15:$W$358, MATCH('O5 Details by Class &amp; Accounts'!BA$18, 'E2 Allocators'!$B$15:$W$15, 0),FALSE)*$E108), 0, VLOOKUP(VLOOKUP($A108, 'E4 TB Allocation Details'!$A$18:$L$214, MATCH("Misc ID", 'E4 TB Allocation Details'!$A$18:$L$18, 0),FALSE), 'E2 Allocators'!$B$15:$W$358, MATCH('O5 Details by Class &amp; Accounts'!BA$18, 'E2 Allocators'!$B$15:$W$15, 0),FALSE)*$E108)</f>
        <v>0</v>
      </c>
      <c r="BB108" s="1322">
        <f>IF(ISERROR(VLOOKUP(VLOOKUP($A108, 'E4 TB Allocation Details'!$A$18:$L$214, MATCH("Misc ID", 'E4 TB Allocation Details'!$A$18:$L$18, 0),FALSE), 'E2 Allocators'!$B$15:$W$358, MATCH('O5 Details by Class &amp; Accounts'!BB$18, 'E2 Allocators'!$B$15:$W$15, 0),FALSE)*$E108), 0, VLOOKUP(VLOOKUP($A108, 'E4 TB Allocation Details'!$A$18:$L$214, MATCH("Misc ID", 'E4 TB Allocation Details'!$A$18:$L$18, 0),FALSE), 'E2 Allocators'!$B$15:$W$358, MATCH('O5 Details by Class &amp; Accounts'!BB$18, 'E2 Allocators'!$B$15:$W$15, 0),FALSE)*$E108)</f>
        <v>0</v>
      </c>
      <c r="BC108" s="1322">
        <f>IF(ISERROR(VLOOKUP(VLOOKUP($A108, 'E4 TB Allocation Details'!$A$18:$L$214, MATCH("Misc ID", 'E4 TB Allocation Details'!$A$18:$L$18, 0),FALSE), 'E2 Allocators'!$B$15:$W$358, MATCH('O5 Details by Class &amp; Accounts'!BC$18, 'E2 Allocators'!$B$15:$W$15, 0),FALSE)*$E108), 0, VLOOKUP(VLOOKUP($A108, 'E4 TB Allocation Details'!$A$18:$L$214, MATCH("Misc ID", 'E4 TB Allocation Details'!$A$18:$L$18, 0),FALSE), 'E2 Allocators'!$B$15:$W$358, MATCH('O5 Details by Class &amp; Accounts'!BC$18, 'E2 Allocators'!$B$15:$W$15, 0),FALSE)*$E108)</f>
        <v>0</v>
      </c>
      <c r="BD108" s="1322">
        <f>IF(ISERROR(VLOOKUP(VLOOKUP($A108, 'E4 TB Allocation Details'!$A$18:$L$214, MATCH("Misc ID", 'E4 TB Allocation Details'!$A$18:$L$18, 0),FALSE), 'E2 Allocators'!$B$15:$W$358, MATCH('O5 Details by Class &amp; Accounts'!BD$18, 'E2 Allocators'!$B$15:$W$15, 0),FALSE)*$E108), 0, VLOOKUP(VLOOKUP($A108, 'E4 TB Allocation Details'!$A$18:$L$214, MATCH("Misc ID", 'E4 TB Allocation Details'!$A$18:$L$18, 0),FALSE), 'E2 Allocators'!$B$15:$W$358, MATCH('O5 Details by Class &amp; Accounts'!BD$18, 'E2 Allocators'!$B$15:$W$15, 0),FALSE)*$E108)</f>
        <v>0</v>
      </c>
      <c r="BE108" s="1322">
        <f>IF(ISERROR(VLOOKUP(VLOOKUP($A108, 'E4 TB Allocation Details'!$A$18:$L$214, MATCH("Misc ID", 'E4 TB Allocation Details'!$A$18:$L$18, 0),FALSE), 'E2 Allocators'!$B$15:$W$358, MATCH('O5 Details by Class &amp; Accounts'!BE$18, 'E2 Allocators'!$B$15:$W$15, 0),FALSE)*$E108), 0, VLOOKUP(VLOOKUP($A108, 'E4 TB Allocation Details'!$A$18:$L$214, MATCH("Misc ID", 'E4 TB Allocation Details'!$A$18:$L$18, 0),FALSE), 'E2 Allocators'!$B$15:$W$358, MATCH('O5 Details by Class &amp; Accounts'!BE$18, 'E2 Allocators'!$B$15:$W$15, 0),FALSE)*$E108)</f>
        <v>0</v>
      </c>
      <c r="BF108" s="1322">
        <f>IF(ISERROR(VLOOKUP(VLOOKUP($A108, 'E4 TB Allocation Details'!$A$18:$L$214, MATCH("Misc ID", 'E4 TB Allocation Details'!$A$18:$L$18, 0),FALSE), 'E2 Allocators'!$B$15:$W$358, MATCH('O5 Details by Class &amp; Accounts'!BF$18, 'E2 Allocators'!$B$15:$W$15, 0),FALSE)*$E108), 0, VLOOKUP(VLOOKUP($A108, 'E4 TB Allocation Details'!$A$18:$L$214, MATCH("Misc ID", 'E4 TB Allocation Details'!$A$18:$L$18, 0),FALSE), 'E2 Allocators'!$B$15:$W$358, MATCH('O5 Details by Class &amp; Accounts'!BF$18, 'E2 Allocators'!$B$15:$W$15, 0),FALSE)*$E108)</f>
        <v>0</v>
      </c>
      <c r="BG108" s="1322">
        <f>IF(ISERROR(VLOOKUP(VLOOKUP($A108, 'E4 TB Allocation Details'!$A$18:$L$214, MATCH("Misc ID", 'E4 TB Allocation Details'!$A$18:$L$18, 0),FALSE), 'E2 Allocators'!$B$15:$W$358, MATCH('O5 Details by Class &amp; Accounts'!BG$18, 'E2 Allocators'!$B$15:$W$15, 0),FALSE)*$E108), 0, VLOOKUP(VLOOKUP($A108, 'E4 TB Allocation Details'!$A$18:$L$214, MATCH("Misc ID", 'E4 TB Allocation Details'!$A$18:$L$18, 0),FALSE), 'E2 Allocators'!$B$15:$W$358, MATCH('O5 Details by Class &amp; Accounts'!BG$18, 'E2 Allocators'!$B$15:$W$15, 0),FALSE)*$E108)</f>
        <v>0</v>
      </c>
      <c r="BH108" s="1322">
        <f>IF(ISERROR(VLOOKUP(VLOOKUP($A108, 'E4 TB Allocation Details'!$A$18:$L$214, MATCH("Misc ID", 'E4 TB Allocation Details'!$A$18:$L$18, 0),FALSE), 'E2 Allocators'!$B$15:$W$358, MATCH('O5 Details by Class &amp; Accounts'!BH$18, 'E2 Allocators'!$B$15:$W$15, 0),FALSE)*$E108), 0, VLOOKUP(VLOOKUP($A108, 'E4 TB Allocation Details'!$A$18:$L$214, MATCH("Misc ID", 'E4 TB Allocation Details'!$A$18:$L$18, 0),FALSE), 'E2 Allocators'!$B$15:$W$358, MATCH('O5 Details by Class &amp; Accounts'!BH$18, 'E2 Allocators'!$B$15:$W$15, 0),FALSE)*$E108)</f>
        <v>0</v>
      </c>
      <c r="BI108" s="1322">
        <f>IF(ISERROR(VLOOKUP(VLOOKUP($A108, 'E4 TB Allocation Details'!$A$18:$L$214, MATCH("Misc ID", 'E4 TB Allocation Details'!$A$18:$L$18, 0),FALSE), 'E2 Allocators'!$B$15:$W$358, MATCH('O5 Details by Class &amp; Accounts'!BI$18, 'E2 Allocators'!$B$15:$W$15, 0),FALSE)*$E108), 0, VLOOKUP(VLOOKUP($A108, 'E4 TB Allocation Details'!$A$18:$L$214, MATCH("Misc ID", 'E4 TB Allocation Details'!$A$18:$L$18, 0),FALSE), 'E2 Allocators'!$B$15:$W$358, MATCH('O5 Details by Class &amp; Accounts'!BI$18, 'E2 Allocators'!$B$15:$W$15, 0),FALSE)*$E108)</f>
        <v>0</v>
      </c>
      <c r="BJ108" s="1322">
        <f>IF(ISERROR(VLOOKUP(VLOOKUP($A108, 'E4 TB Allocation Details'!$A$18:$L$214, MATCH("Misc ID", 'E4 TB Allocation Details'!$A$18:$L$18, 0),FALSE), 'E2 Allocators'!$B$15:$W$358, MATCH('O5 Details by Class &amp; Accounts'!BJ$18, 'E2 Allocators'!$B$15:$W$15, 0),FALSE)*$E108), 0, VLOOKUP(VLOOKUP($A108, 'E4 TB Allocation Details'!$A$18:$L$214, MATCH("Misc ID", 'E4 TB Allocation Details'!$A$18:$L$18, 0),FALSE), 'E2 Allocators'!$B$15:$W$358, MATCH('O5 Details by Class &amp; Accounts'!BJ$18, 'E2 Allocators'!$B$15:$W$15, 0),FALSE)*$E108)</f>
        <v>0</v>
      </c>
      <c r="BK108" s="1322">
        <f>IF(ISERROR(VLOOKUP(VLOOKUP($A108, 'E4 TB Allocation Details'!$A$18:$L$214, MATCH("Misc ID", 'E4 TB Allocation Details'!$A$18:$L$18, 0),FALSE), 'E2 Allocators'!$B$15:$W$358, MATCH('O5 Details by Class &amp; Accounts'!BK$18, 'E2 Allocators'!$B$15:$W$15, 0),FALSE)*$E108), 0, VLOOKUP(VLOOKUP($A108, 'E4 TB Allocation Details'!$A$18:$L$214, MATCH("Misc ID", 'E4 TB Allocation Details'!$A$18:$L$18, 0),FALSE), 'E2 Allocators'!$B$15:$W$358, MATCH('O5 Details by Class &amp; Accounts'!BK$18, 'E2 Allocators'!$B$15:$W$15, 0),FALSE)*$E108)</f>
        <v>0</v>
      </c>
      <c r="BL108" s="1322">
        <f>IF(ISERROR(VLOOKUP(VLOOKUP($A108, 'E4 TB Allocation Details'!$A$18:$L$214, MATCH("Misc ID", 'E4 TB Allocation Details'!$A$18:$L$18, 0),FALSE), 'E2 Allocators'!$B$15:$W$358, MATCH('O5 Details by Class &amp; Accounts'!BL$18, 'E2 Allocators'!$B$15:$W$15, 0),FALSE)*$E108), 0, VLOOKUP(VLOOKUP($A108, 'E4 TB Allocation Details'!$A$18:$L$214, MATCH("Misc ID", 'E4 TB Allocation Details'!$A$18:$L$18, 0),FALSE), 'E2 Allocators'!$B$15:$W$358, MATCH('O5 Details by Class &amp; Accounts'!BL$18, 'E2 Allocators'!$B$15:$W$15, 0),FALSE)*$E108)</f>
        <v>0</v>
      </c>
      <c r="BM108" s="1322">
        <f>IF(ISERROR(VLOOKUP(VLOOKUP($A108, 'E4 TB Allocation Details'!$A$18:$L$214, MATCH("Misc ID", 'E4 TB Allocation Details'!$A$18:$L$18, 0),FALSE), 'E2 Allocators'!$B$15:$W$358, MATCH('O5 Details by Class &amp; Accounts'!BM$18, 'E2 Allocators'!$B$15:$W$15, 0),FALSE)*$E108), 0, VLOOKUP(VLOOKUP($A108, 'E4 TB Allocation Details'!$A$18:$L$214, MATCH("Misc ID", 'E4 TB Allocation Details'!$A$18:$L$18, 0),FALSE), 'E2 Allocators'!$B$15:$W$358, MATCH('O5 Details by Class &amp; Accounts'!BM$18, 'E2 Allocators'!$B$15:$W$15, 0),FALSE)*$E108)</f>
        <v>0</v>
      </c>
      <c r="BN108" s="1322">
        <f>IF(ISERROR(VLOOKUP(VLOOKUP($A108, 'E4 TB Allocation Details'!$A$18:$L$214, MATCH("Misc ID", 'E4 TB Allocation Details'!$A$18:$L$18, 0),FALSE), 'E2 Allocators'!$B$15:$W$358, MATCH('O5 Details by Class &amp; Accounts'!BN$18, 'E2 Allocators'!$B$15:$W$15, 0),FALSE)*$E108), 0, VLOOKUP(VLOOKUP($A108, 'E4 TB Allocation Details'!$A$18:$L$214, MATCH("Misc ID", 'E4 TB Allocation Details'!$A$18:$L$18, 0),FALSE), 'E2 Allocators'!$B$15:$W$358, MATCH('O5 Details by Class &amp; Accounts'!BN$18, 'E2 Allocators'!$B$15:$W$15, 0),FALSE)*$E108)</f>
        <v>0</v>
      </c>
      <c r="BO108" s="1322">
        <f>IF(ISERROR(VLOOKUP(VLOOKUP($A108, 'E4 TB Allocation Details'!$A$18:$L$214, MATCH("Misc ID", 'E4 TB Allocation Details'!$A$18:$L$18, 0),FALSE), 'E2 Allocators'!$B$15:$W$358, MATCH('O5 Details by Class &amp; Accounts'!BO$18, 'E2 Allocators'!$B$15:$W$15, 0),FALSE)*$E108), 0, VLOOKUP(VLOOKUP($A108, 'E4 TB Allocation Details'!$A$18:$L$214, MATCH("Misc ID", 'E4 TB Allocation Details'!$A$18:$L$18, 0),FALSE), 'E2 Allocators'!$B$15:$W$358, MATCH('O5 Details by Class &amp; Accounts'!BO$18, 'E2 Allocators'!$B$15:$W$15, 0),FALSE)*$E108)</f>
        <v>0</v>
      </c>
      <c r="BP108" s="1322">
        <f>IF(ISERROR(VLOOKUP(VLOOKUP($A108, 'E4 TB Allocation Details'!$A$18:$L$214, MATCH("Misc ID", 'E4 TB Allocation Details'!$A$18:$L$18, 0),FALSE), 'E2 Allocators'!$B$15:$W$358, MATCH('O5 Details by Class &amp; Accounts'!BP$18, 'E2 Allocators'!$B$15:$W$15, 0),FALSE)*$E108), 0, VLOOKUP(VLOOKUP($A108, 'E4 TB Allocation Details'!$A$18:$L$214, MATCH("Misc ID", 'E4 TB Allocation Details'!$A$18:$L$18, 0),FALSE), 'E2 Allocators'!$B$15:$W$358, MATCH('O5 Details by Class &amp; Accounts'!BP$18, 'E2 Allocators'!$B$15:$W$15, 0),FALSE)*$E108)</f>
        <v>0</v>
      </c>
      <c r="BQ108" s="1322">
        <f>IF(ISERROR(VLOOKUP(VLOOKUP($A108, 'E4 TB Allocation Details'!$A$18:$L$214, MATCH("Misc ID", 'E4 TB Allocation Details'!$A$18:$L$18, 0),FALSE), 'E2 Allocators'!$B$15:$W$358, MATCH('O5 Details by Class &amp; Accounts'!BQ$18, 'E2 Allocators'!$B$15:$W$15, 0),FALSE)*$E108), 0, VLOOKUP(VLOOKUP($A108, 'E4 TB Allocation Details'!$A$18:$L$214, MATCH("Misc ID", 'E4 TB Allocation Details'!$A$18:$L$18, 0),FALSE), 'E2 Allocators'!$B$15:$W$358, MATCH('O5 Details by Class &amp; Accounts'!BQ$18, 'E2 Allocators'!$B$15:$W$15, 0),FALSE)*$E108)</f>
        <v>0</v>
      </c>
      <c r="BR108" s="1322">
        <f>IF(ISERROR(VLOOKUP(VLOOKUP($A108, 'E4 TB Allocation Details'!$A$18:$L$214, MATCH("Misc ID", 'E4 TB Allocation Details'!$A$18:$L$18, 0),FALSE), 'E2 Allocators'!$B$15:$W$358, MATCH('O5 Details by Class &amp; Accounts'!BR$18, 'E2 Allocators'!$B$15:$W$15, 0),FALSE)*$E108), 0, VLOOKUP(VLOOKUP($A108, 'E4 TB Allocation Details'!$A$18:$L$214, MATCH("Misc ID", 'E4 TB Allocation Details'!$A$18:$L$18, 0),FALSE), 'E2 Allocators'!$B$15:$W$358, MATCH('O5 Details by Class &amp; Accounts'!BR$18, 'E2 Allocators'!$B$15:$W$15, 0),FALSE)*$E108)</f>
        <v>0</v>
      </c>
      <c r="BS108" s="1322">
        <f t="shared" si="23"/>
        <v>0</v>
      </c>
      <c r="BT108" s="1322">
        <f>IF(ISERROR(VLOOKUP(VLOOKUP($A108, 'E4 TB Allocation Details'!$A$18:$L$214, MATCH("A &amp; G ID", 'E4 TB Allocation Details'!$A$18:$L$18, 0),FALSE), 'E2 Allocators'!$B$15:$W$358, MATCH('O5 Details by Class &amp; Accounts'!BT$18, 'E2 Allocators'!$B$15:$W$15, 0),FALSE)*$E108), 0, VLOOKUP(VLOOKUP($A108, 'E4 TB Allocation Details'!$A$18:$L$214, MATCH("A &amp; G ID", 'E4 TB Allocation Details'!$A$18:$L$18, 0),FALSE), 'E2 Allocators'!$B$15:$W$358, MATCH('O5 Details by Class &amp; Accounts'!BT$18, 'E2 Allocators'!$B$15:$W$15, 0),FALSE)*$E108)</f>
        <v>0</v>
      </c>
      <c r="BU108" s="1322">
        <f>IF(ISERROR(VLOOKUP(VLOOKUP($A108, 'E4 TB Allocation Details'!$A$18:$L$214, MATCH("A &amp; G ID", 'E4 TB Allocation Details'!$A$18:$L$18, 0),FALSE), 'E2 Allocators'!$B$15:$W$358, MATCH('O5 Details by Class &amp; Accounts'!BU$18, 'E2 Allocators'!$B$15:$W$15, 0),FALSE)*$E108), 0, VLOOKUP(VLOOKUP($A108, 'E4 TB Allocation Details'!$A$18:$L$214, MATCH("A &amp; G ID", 'E4 TB Allocation Details'!$A$18:$L$18, 0),FALSE), 'E2 Allocators'!$B$15:$W$358, MATCH('O5 Details by Class &amp; Accounts'!BU$18, 'E2 Allocators'!$B$15:$W$15, 0),FALSE)*$E108)</f>
        <v>0</v>
      </c>
      <c r="BV108" s="1322">
        <f>IF(ISERROR(VLOOKUP(VLOOKUP($A108, 'E4 TB Allocation Details'!$A$18:$L$214, MATCH("A &amp; G ID", 'E4 TB Allocation Details'!$A$18:$L$18, 0),FALSE), 'E2 Allocators'!$B$15:$W$358, MATCH('O5 Details by Class &amp; Accounts'!BV$18, 'E2 Allocators'!$B$15:$W$15, 0),FALSE)*$E108), 0, VLOOKUP(VLOOKUP($A108, 'E4 TB Allocation Details'!$A$18:$L$214, MATCH("A &amp; G ID", 'E4 TB Allocation Details'!$A$18:$L$18, 0),FALSE), 'E2 Allocators'!$B$15:$W$358, MATCH('O5 Details by Class &amp; Accounts'!BV$18, 'E2 Allocators'!$B$15:$W$15, 0),FALSE)*$E108)</f>
        <v>0</v>
      </c>
      <c r="BW108" s="1322">
        <f>IF(ISERROR(VLOOKUP(VLOOKUP($A108, 'E4 TB Allocation Details'!$A$18:$L$214, MATCH("A &amp; G ID", 'E4 TB Allocation Details'!$A$18:$L$18, 0),FALSE), 'E2 Allocators'!$B$15:$W$358, MATCH('O5 Details by Class &amp; Accounts'!BW$18, 'E2 Allocators'!$B$15:$W$15, 0),FALSE)*$E108), 0, VLOOKUP(VLOOKUP($A108, 'E4 TB Allocation Details'!$A$18:$L$214, MATCH("A &amp; G ID", 'E4 TB Allocation Details'!$A$18:$L$18, 0),FALSE), 'E2 Allocators'!$B$15:$W$358, MATCH('O5 Details by Class &amp; Accounts'!BW$18, 'E2 Allocators'!$B$15:$W$15, 0),FALSE)*$E108)</f>
        <v>0</v>
      </c>
      <c r="BX108" s="1322">
        <f>IF(ISERROR(VLOOKUP(VLOOKUP($A108, 'E4 TB Allocation Details'!$A$18:$L$214, MATCH("A &amp; G ID", 'E4 TB Allocation Details'!$A$18:$L$18, 0),FALSE), 'E2 Allocators'!$B$15:$W$358, MATCH('O5 Details by Class &amp; Accounts'!BX$18, 'E2 Allocators'!$B$15:$W$15, 0),FALSE)*$E108), 0, VLOOKUP(VLOOKUP($A108, 'E4 TB Allocation Details'!$A$18:$L$214, MATCH("A &amp; G ID", 'E4 TB Allocation Details'!$A$18:$L$18, 0),FALSE), 'E2 Allocators'!$B$15:$W$358, MATCH('O5 Details by Class &amp; Accounts'!BX$18, 'E2 Allocators'!$B$15:$W$15, 0),FALSE)*$E108)</f>
        <v>0</v>
      </c>
      <c r="BY108" s="1322">
        <f>IF(ISERROR(VLOOKUP(VLOOKUP($A108, 'E4 TB Allocation Details'!$A$18:$L$214, MATCH("A &amp; G ID", 'E4 TB Allocation Details'!$A$18:$L$18, 0),FALSE), 'E2 Allocators'!$B$15:$W$358, MATCH('O5 Details by Class &amp; Accounts'!BY$18, 'E2 Allocators'!$B$15:$W$15, 0),FALSE)*$E108), 0, VLOOKUP(VLOOKUP($A108, 'E4 TB Allocation Details'!$A$18:$L$214, MATCH("A &amp; G ID", 'E4 TB Allocation Details'!$A$18:$L$18, 0),FALSE), 'E2 Allocators'!$B$15:$W$358, MATCH('O5 Details by Class &amp; Accounts'!BY$18, 'E2 Allocators'!$B$15:$W$15, 0),FALSE)*$E108)</f>
        <v>0</v>
      </c>
      <c r="BZ108" s="1322">
        <f>IF(ISERROR(VLOOKUP(VLOOKUP($A108, 'E4 TB Allocation Details'!$A$18:$L$214, MATCH("A &amp; G ID", 'E4 TB Allocation Details'!$A$18:$L$18, 0),FALSE), 'E2 Allocators'!$B$15:$W$358, MATCH('O5 Details by Class &amp; Accounts'!BZ$18, 'E2 Allocators'!$B$15:$W$15, 0),FALSE)*$E108), 0, VLOOKUP(VLOOKUP($A108, 'E4 TB Allocation Details'!$A$18:$L$214, MATCH("A &amp; G ID", 'E4 TB Allocation Details'!$A$18:$L$18, 0),FALSE), 'E2 Allocators'!$B$15:$W$358, MATCH('O5 Details by Class &amp; Accounts'!BZ$18, 'E2 Allocators'!$B$15:$W$15, 0),FALSE)*$E108)</f>
        <v>0</v>
      </c>
      <c r="CA108" s="1322">
        <f>IF(ISERROR(VLOOKUP(VLOOKUP($A108, 'E4 TB Allocation Details'!$A$18:$L$214, MATCH("A &amp; G ID", 'E4 TB Allocation Details'!$A$18:$L$18, 0),FALSE), 'E2 Allocators'!$B$15:$W$358, MATCH('O5 Details by Class &amp; Accounts'!CA$18, 'E2 Allocators'!$B$15:$W$15, 0),FALSE)*$E108), 0, VLOOKUP(VLOOKUP($A108, 'E4 TB Allocation Details'!$A$18:$L$214, MATCH("A &amp; G ID", 'E4 TB Allocation Details'!$A$18:$L$18, 0),FALSE), 'E2 Allocators'!$B$15:$W$358, MATCH('O5 Details by Class &amp; Accounts'!CA$18, 'E2 Allocators'!$B$15:$W$15, 0),FALSE)*$E108)</f>
        <v>0</v>
      </c>
      <c r="CB108" s="1322">
        <f>IF(ISERROR(VLOOKUP(VLOOKUP($A108, 'E4 TB Allocation Details'!$A$18:$L$214, MATCH("A &amp; G ID", 'E4 TB Allocation Details'!$A$18:$L$18, 0),FALSE), 'E2 Allocators'!$B$15:$W$358, MATCH('O5 Details by Class &amp; Accounts'!CB$18, 'E2 Allocators'!$B$15:$W$15, 0),FALSE)*$E108), 0, VLOOKUP(VLOOKUP($A108, 'E4 TB Allocation Details'!$A$18:$L$214, MATCH("A &amp; G ID", 'E4 TB Allocation Details'!$A$18:$L$18, 0),FALSE), 'E2 Allocators'!$B$15:$W$358, MATCH('O5 Details by Class &amp; Accounts'!CB$18, 'E2 Allocators'!$B$15:$W$15, 0),FALSE)*$E108)</f>
        <v>0</v>
      </c>
      <c r="CC108" s="1322">
        <f>IF(ISERROR(VLOOKUP(VLOOKUP($A108, 'E4 TB Allocation Details'!$A$18:$L$214, MATCH("A &amp; G ID", 'E4 TB Allocation Details'!$A$18:$L$18, 0),FALSE), 'E2 Allocators'!$B$15:$W$358, MATCH('O5 Details by Class &amp; Accounts'!CC$18, 'E2 Allocators'!$B$15:$W$15, 0),FALSE)*$E108), 0, VLOOKUP(VLOOKUP($A108, 'E4 TB Allocation Details'!$A$18:$L$214, MATCH("A &amp; G ID", 'E4 TB Allocation Details'!$A$18:$L$18, 0),FALSE), 'E2 Allocators'!$B$15:$W$358, MATCH('O5 Details by Class &amp; Accounts'!CC$18, 'E2 Allocators'!$B$15:$W$15, 0),FALSE)*$E108)</f>
        <v>0</v>
      </c>
      <c r="CD108" s="1322">
        <f>IF(ISERROR(VLOOKUP(VLOOKUP($A108, 'E4 TB Allocation Details'!$A$18:$L$214, MATCH("A &amp; G ID", 'E4 TB Allocation Details'!$A$18:$L$18, 0),FALSE), 'E2 Allocators'!$B$15:$W$358, MATCH('O5 Details by Class &amp; Accounts'!CD$18, 'E2 Allocators'!$B$15:$W$15, 0),FALSE)*$E108), 0, VLOOKUP(VLOOKUP($A108, 'E4 TB Allocation Details'!$A$18:$L$214, MATCH("A &amp; G ID", 'E4 TB Allocation Details'!$A$18:$L$18, 0),FALSE), 'E2 Allocators'!$B$15:$W$358, MATCH('O5 Details by Class &amp; Accounts'!CD$18, 'E2 Allocators'!$B$15:$W$15, 0),FALSE)*$E108)</f>
        <v>0</v>
      </c>
      <c r="CE108" s="1322">
        <f>IF(ISERROR(VLOOKUP(VLOOKUP($A108, 'E4 TB Allocation Details'!$A$18:$L$214, MATCH("A &amp; G ID", 'E4 TB Allocation Details'!$A$18:$L$18, 0),FALSE), 'E2 Allocators'!$B$15:$W$358, MATCH('O5 Details by Class &amp; Accounts'!CE$18, 'E2 Allocators'!$B$15:$W$15, 0),FALSE)*$E108), 0, VLOOKUP(VLOOKUP($A108, 'E4 TB Allocation Details'!$A$18:$L$214, MATCH("A &amp; G ID", 'E4 TB Allocation Details'!$A$18:$L$18, 0),FALSE), 'E2 Allocators'!$B$15:$W$358, MATCH('O5 Details by Class &amp; Accounts'!CE$18, 'E2 Allocators'!$B$15:$W$15, 0),FALSE)*$E108)</f>
        <v>0</v>
      </c>
      <c r="CF108" s="1322">
        <f>IF(ISERROR(VLOOKUP(VLOOKUP($A108, 'E4 TB Allocation Details'!$A$18:$L$214, MATCH("A &amp; G ID", 'E4 TB Allocation Details'!$A$18:$L$18, 0),FALSE), 'E2 Allocators'!$B$15:$W$358, MATCH('O5 Details by Class &amp; Accounts'!CF$18, 'E2 Allocators'!$B$15:$W$15, 0),FALSE)*$E108), 0, VLOOKUP(VLOOKUP($A108, 'E4 TB Allocation Details'!$A$18:$L$214, MATCH("A &amp; G ID", 'E4 TB Allocation Details'!$A$18:$L$18, 0),FALSE), 'E2 Allocators'!$B$15:$W$358, MATCH('O5 Details by Class &amp; Accounts'!CF$18, 'E2 Allocators'!$B$15:$W$15, 0),FALSE)*$E108)</f>
        <v>0</v>
      </c>
      <c r="CG108" s="1322">
        <f>IF(ISERROR(VLOOKUP(VLOOKUP($A108, 'E4 TB Allocation Details'!$A$18:$L$214, MATCH("A &amp; G ID", 'E4 TB Allocation Details'!$A$18:$L$18, 0),FALSE), 'E2 Allocators'!$B$15:$W$358, MATCH('O5 Details by Class &amp; Accounts'!CG$18, 'E2 Allocators'!$B$15:$W$15, 0),FALSE)*$E108), 0, VLOOKUP(VLOOKUP($A108, 'E4 TB Allocation Details'!$A$18:$L$214, MATCH("A &amp; G ID", 'E4 TB Allocation Details'!$A$18:$L$18, 0),FALSE), 'E2 Allocators'!$B$15:$W$358, MATCH('O5 Details by Class &amp; Accounts'!CG$18, 'E2 Allocators'!$B$15:$W$15, 0),FALSE)*$E108)</f>
        <v>0</v>
      </c>
      <c r="CH108" s="1322">
        <f>IF(ISERROR(VLOOKUP(VLOOKUP($A108, 'E4 TB Allocation Details'!$A$18:$L$214, MATCH("A &amp; G ID", 'E4 TB Allocation Details'!$A$18:$L$18, 0),FALSE), 'E2 Allocators'!$B$15:$W$358, MATCH('O5 Details by Class &amp; Accounts'!CH$18, 'E2 Allocators'!$B$15:$W$15, 0),FALSE)*$E108), 0, VLOOKUP(VLOOKUP($A108, 'E4 TB Allocation Details'!$A$18:$L$214, MATCH("A &amp; G ID", 'E4 TB Allocation Details'!$A$18:$L$18, 0),FALSE), 'E2 Allocators'!$B$15:$W$358, MATCH('O5 Details by Class &amp; Accounts'!CH$18, 'E2 Allocators'!$B$15:$W$15, 0),FALSE)*$E108)</f>
        <v>0</v>
      </c>
      <c r="CI108" s="1322">
        <f>IF(ISERROR(VLOOKUP(VLOOKUP($A108, 'E4 TB Allocation Details'!$A$18:$L$214, MATCH("A &amp; G ID", 'E4 TB Allocation Details'!$A$18:$L$18, 0),FALSE), 'E2 Allocators'!$B$15:$W$358, MATCH('O5 Details by Class &amp; Accounts'!CI$18, 'E2 Allocators'!$B$15:$W$15, 0),FALSE)*$E108), 0, VLOOKUP(VLOOKUP($A108, 'E4 TB Allocation Details'!$A$18:$L$214, MATCH("A &amp; G ID", 'E4 TB Allocation Details'!$A$18:$L$18, 0),FALSE), 'E2 Allocators'!$B$15:$W$358, MATCH('O5 Details by Class &amp; Accounts'!CI$18, 'E2 Allocators'!$B$15:$W$15, 0),FALSE)*$E108)</f>
        <v>0</v>
      </c>
      <c r="CJ108" s="1322">
        <f>IF(ISERROR(VLOOKUP(VLOOKUP($A108, 'E4 TB Allocation Details'!$A$18:$L$214, MATCH("A &amp; G ID", 'E4 TB Allocation Details'!$A$18:$L$18, 0),FALSE), 'E2 Allocators'!$B$15:$W$358, MATCH('O5 Details by Class &amp; Accounts'!CJ$18, 'E2 Allocators'!$B$15:$W$15, 0),FALSE)*$E108), 0, VLOOKUP(VLOOKUP($A108, 'E4 TB Allocation Details'!$A$18:$L$214, MATCH("A &amp; G ID", 'E4 TB Allocation Details'!$A$18:$L$18, 0),FALSE), 'E2 Allocators'!$B$15:$W$358, MATCH('O5 Details by Class &amp; Accounts'!CJ$18, 'E2 Allocators'!$B$15:$W$15, 0),FALSE)*$E108)</f>
        <v>0</v>
      </c>
      <c r="CK108" s="1322">
        <f>IF(ISERROR(VLOOKUP(VLOOKUP($A108, 'E4 TB Allocation Details'!$A$18:$L$214, MATCH("A &amp; G ID", 'E4 TB Allocation Details'!$A$18:$L$18, 0),FALSE), 'E2 Allocators'!$B$15:$W$358, MATCH('O5 Details by Class &amp; Accounts'!CK$18, 'E2 Allocators'!$B$15:$W$15, 0),FALSE)*$E108), 0, VLOOKUP(VLOOKUP($A108, 'E4 TB Allocation Details'!$A$18:$L$214, MATCH("A &amp; G ID", 'E4 TB Allocation Details'!$A$18:$L$18, 0),FALSE), 'E2 Allocators'!$B$15:$W$358, MATCH('O5 Details by Class &amp; Accounts'!CK$18, 'E2 Allocators'!$B$15:$W$15, 0),FALSE)*$E108)</f>
        <v>0</v>
      </c>
      <c r="CL108" s="1322">
        <f>IF(ISERROR(VLOOKUP(VLOOKUP($A108, 'E4 TB Allocation Details'!$A$18:$L$214, MATCH("A &amp; G ID", 'E4 TB Allocation Details'!$A$18:$L$18, 0),FALSE), 'E2 Allocators'!$B$15:$W$358, MATCH('O5 Details by Class &amp; Accounts'!CL$18, 'E2 Allocators'!$B$15:$W$15, 0),FALSE)*$E108), 0, VLOOKUP(VLOOKUP($A108, 'E4 TB Allocation Details'!$A$18:$L$214, MATCH("A &amp; G ID", 'E4 TB Allocation Details'!$A$18:$L$18, 0),FALSE), 'E2 Allocators'!$B$15:$W$358, MATCH('O5 Details by Class &amp; Accounts'!CL$18, 'E2 Allocators'!$B$15:$W$15, 0),FALSE)*$E108)</f>
        <v>0</v>
      </c>
      <c r="CM108" s="1322">
        <f>IF(ISERROR(VLOOKUP(VLOOKUP($A108, 'E4 TB Allocation Details'!$A$18:$L$214, MATCH("A &amp; G ID", 'E4 TB Allocation Details'!$A$18:$L$18, 0),FALSE), 'E2 Allocators'!$B$15:$W$358, MATCH('O5 Details by Class &amp; Accounts'!CM$18, 'E2 Allocators'!$B$15:$W$15, 0),FALSE)*$E108), 0, VLOOKUP(VLOOKUP($A108, 'E4 TB Allocation Details'!$A$18:$L$214, MATCH("A &amp; G ID", 'E4 TB Allocation Details'!$A$18:$L$18, 0),FALSE), 'E2 Allocators'!$B$15:$W$358, MATCH('O5 Details by Class &amp; Accounts'!CM$18, 'E2 Allocators'!$B$15:$W$15, 0),FALSE)*$E108)</f>
        <v>0</v>
      </c>
      <c r="CN108" s="1322">
        <f t="shared" si="24"/>
        <v>0</v>
      </c>
      <c r="CO108" s="1651">
        <f t="shared" si="25"/>
        <v>0</v>
      </c>
      <c r="CQ108" s="1899" t="inlineStr">
        <is>
          <t/>
        </is>
      </c>
    </row>
    <row r="109" spans="1:95" s="64" customFormat="1" ht="25.5" x14ac:dyDescent="0.2">
      <c r="A109" s="1093">
        <v>4350</v>
      </c>
      <c r="B109" s="1094" t="s">
        <v>1393</v>
      </c>
      <c r="C109" s="1648">
        <f>IF(ISERROR(VLOOKUP($A109,'I3 TB Data'!$A$19:$H$483,MATCH('O5 Details by Class &amp; Accounts'!$C$18, 'I3 TB Data'!$A$19:$H$19,0),0)), 0, VLOOKUP($A109,'I3 TB Data'!$A$19:$H$483,MATCH('O5 Details by Class &amp; Accounts'!$C$18,'I3 TB Data'!$A$19:$H$19,0),0))</f>
        <v>0</v>
      </c>
      <c r="D109" s="1322"/>
      <c r="E109" s="1648">
        <f t="shared" si="17"/>
        <v>0</v>
      </c>
      <c r="F109" s="1650">
        <f>IF(ISERROR(VLOOKUP($A109, 'E1 Categorization'!A33:E124, MATCH("Customer Component", 'E1 Categorization'!$A$33:$E$33,0), 0)), 0, IF(VLOOKUP($A109, 'E1 Categorization'!A33:E124, MATCH("Customer Component", 'E1 Categorization'!$A$33:$E$33,0), 0)=0, 'O5 Details by Class &amp; Accounts'!$E109, IF(AND(VLOOKUP($A109, 'E1 Categorization'!A33:E124, MATCH("Customer Component", 'E1 Categorization'!$A$33:$E$33,0), 0) &gt;0, VLOOKUP($A109, 'E1 Categorization'!A33:E124, MATCH("Customer Component", 'E1 Categorization'!$A$33:$E$33,0), 0)&lt;1), 'O5 Details by Class &amp; Accounts'!$E109*(1-VLOOKUP($A109, 'E1 Categorization'!A33:E124, MATCH("Customer Component", 'E1 Categorization'!$A$33:$E$33,0), 0)), 0)))</f>
        <v>0</v>
      </c>
      <c r="G109" s="1650">
        <f>IF(ISERROR(VLOOKUP($A109, 'E1 Categorization'!A33:E124, MATCH("Customer Component", 'E1 Categorization'!$A$33:$E$33,0), 0)),0, IF(VLOOKUP($A109, 'E1 Categorization'!A33:E124, MATCH("Customer Component", 'E1 Categorization'!$A$33:$E$33,0), 0)=0, 0, IF(AND(VLOOKUP($A109, 'E1 Categorization'!A33:E124, MATCH("Customer Component", 'E1 Categorization'!$A$33:$E$33,0), 0) &gt;0, VLOOKUP($A109, 'E1 Categorization'!A33:E124, MATCH("Customer Component", 'E1 Categorization'!$A$33:$E$33,0), 0)&lt;1), 'O5 Details by Class &amp; Accounts'!$E109*(VLOOKUP($A109, 'E1 Categorization'!A33:E124, MATCH("Customer Component", 'E1 Categorization'!$A$33:$E$33,0), 0)), 'O5 Details by Class &amp; Accounts'!$E109)))</f>
        <v>0</v>
      </c>
      <c r="H109" s="1322">
        <f t="shared" si="20"/>
        <v>0</v>
      </c>
      <c r="I109" s="1322">
        <f>IF(ISERROR(VLOOKUP(VLOOKUP($A109, 'E4 TB Allocation Details'!$A$18:$L$214, MATCH("Demand ID", 'E4 TB Allocation Details'!$A$18:$L$18, 0),FALSE), 'E2 Allocators'!$B$15:$W$358, MATCH('O5 Details by Class &amp; Accounts'!I$18, 'E2 Allocators'!$B$15:$W$15, 0),FALSE)*$F109), 0, VLOOKUP(VLOOKUP($A109, 'E4 TB Allocation Details'!$A$18:$L$214, MATCH("Demand ID", 'E4 TB Allocation Details'!$A$18:$L$18, 0),FALSE), 'E2 Allocators'!$B$15:$W$358, MATCH('O5 Details by Class &amp; Accounts'!I$18, 'E2 Allocators'!$B$15:$W$15, 0),FALSE)*$F109)</f>
        <v>0</v>
      </c>
      <c r="J109" s="1322">
        <f>IF(ISERROR(VLOOKUP(VLOOKUP($A109, 'E4 TB Allocation Details'!$A$18:$L$214, MATCH("Demand ID", 'E4 TB Allocation Details'!$A$18:$L$18, 0),FALSE), 'E2 Allocators'!$B$15:$W$358, MATCH('O5 Details by Class &amp; Accounts'!J$18, 'E2 Allocators'!$B$15:$W$15, 0),FALSE)*$F109), 0, VLOOKUP(VLOOKUP($A109, 'E4 TB Allocation Details'!$A$18:$L$214, MATCH("Demand ID", 'E4 TB Allocation Details'!$A$18:$L$18, 0),FALSE), 'E2 Allocators'!$B$15:$W$358, MATCH('O5 Details by Class &amp; Accounts'!J$18, 'E2 Allocators'!$B$15:$W$15, 0),FALSE)*$F109)</f>
        <v>0</v>
      </c>
      <c r="K109" s="1322">
        <f>IF(ISERROR(VLOOKUP(VLOOKUP($A109, 'E4 TB Allocation Details'!$A$18:$L$214, MATCH("Demand ID", 'E4 TB Allocation Details'!$A$18:$L$18, 0),FALSE), 'E2 Allocators'!$B$15:$W$358, MATCH('O5 Details by Class &amp; Accounts'!K$18, 'E2 Allocators'!$B$15:$W$15, 0),FALSE)*$F109), 0, VLOOKUP(VLOOKUP($A109, 'E4 TB Allocation Details'!$A$18:$L$214, MATCH("Demand ID", 'E4 TB Allocation Details'!$A$18:$L$18, 0),FALSE), 'E2 Allocators'!$B$15:$W$358, MATCH('O5 Details by Class &amp; Accounts'!K$18, 'E2 Allocators'!$B$15:$W$15, 0),FALSE)*$F109)</f>
        <v>0</v>
      </c>
      <c r="L109" s="1322">
        <f>IF(ISERROR(VLOOKUP(VLOOKUP($A109, 'E4 TB Allocation Details'!$A$18:$L$214, MATCH("Demand ID", 'E4 TB Allocation Details'!$A$18:$L$18, 0),FALSE), 'E2 Allocators'!$B$15:$W$358, MATCH('O5 Details by Class &amp; Accounts'!L$18, 'E2 Allocators'!$B$15:$W$15, 0),FALSE)*$F109), 0, VLOOKUP(VLOOKUP($A109, 'E4 TB Allocation Details'!$A$18:$L$214, MATCH("Demand ID", 'E4 TB Allocation Details'!$A$18:$L$18, 0),FALSE), 'E2 Allocators'!$B$15:$W$358, MATCH('O5 Details by Class &amp; Accounts'!L$18, 'E2 Allocators'!$B$15:$W$15, 0),FALSE)*$F109)</f>
        <v>0</v>
      </c>
      <c r="M109" s="1322">
        <f>IF(ISERROR(VLOOKUP(VLOOKUP($A109, 'E4 TB Allocation Details'!$A$18:$L$214, MATCH("Demand ID", 'E4 TB Allocation Details'!$A$18:$L$18, 0),FALSE), 'E2 Allocators'!$B$15:$W$358, MATCH('O5 Details by Class &amp; Accounts'!M$18, 'E2 Allocators'!$B$15:$W$15, 0),FALSE)*$F109), 0, VLOOKUP(VLOOKUP($A109, 'E4 TB Allocation Details'!$A$18:$L$214, MATCH("Demand ID", 'E4 TB Allocation Details'!$A$18:$L$18, 0),FALSE), 'E2 Allocators'!$B$15:$W$358, MATCH('O5 Details by Class &amp; Accounts'!M$18, 'E2 Allocators'!$B$15:$W$15, 0),FALSE)*$F109)</f>
        <v>0</v>
      </c>
      <c r="N109" s="1322">
        <f>IF(ISERROR(VLOOKUP(VLOOKUP($A109, 'E4 TB Allocation Details'!$A$18:$L$214, MATCH("Demand ID", 'E4 TB Allocation Details'!$A$18:$L$18, 0),FALSE), 'E2 Allocators'!$B$15:$W$358, MATCH('O5 Details by Class &amp; Accounts'!N$18, 'E2 Allocators'!$B$15:$W$15, 0),FALSE)*$F109), 0, VLOOKUP(VLOOKUP($A109, 'E4 TB Allocation Details'!$A$18:$L$214, MATCH("Demand ID", 'E4 TB Allocation Details'!$A$18:$L$18, 0),FALSE), 'E2 Allocators'!$B$15:$W$358, MATCH('O5 Details by Class &amp; Accounts'!N$18, 'E2 Allocators'!$B$15:$W$15, 0),FALSE)*$F109)</f>
        <v>0</v>
      </c>
      <c r="O109" s="1322">
        <f>IF(ISERROR(VLOOKUP(VLOOKUP($A109, 'E4 TB Allocation Details'!$A$18:$L$214, MATCH("Demand ID", 'E4 TB Allocation Details'!$A$18:$L$18, 0),FALSE), 'E2 Allocators'!$B$15:$W$358, MATCH('O5 Details by Class &amp; Accounts'!O$18, 'E2 Allocators'!$B$15:$W$15, 0),FALSE)*$F109), 0, VLOOKUP(VLOOKUP($A109, 'E4 TB Allocation Details'!$A$18:$L$214, MATCH("Demand ID", 'E4 TB Allocation Details'!$A$18:$L$18, 0),FALSE), 'E2 Allocators'!$B$15:$W$358, MATCH('O5 Details by Class &amp; Accounts'!O$18, 'E2 Allocators'!$B$15:$W$15, 0),FALSE)*$F109)</f>
        <v>0</v>
      </c>
      <c r="P109" s="1322">
        <f>IF(ISERROR(VLOOKUP(VLOOKUP($A109, 'E4 TB Allocation Details'!$A$18:$L$214, MATCH("Demand ID", 'E4 TB Allocation Details'!$A$18:$L$18, 0),FALSE), 'E2 Allocators'!$B$15:$W$358, MATCH('O5 Details by Class &amp; Accounts'!P$18, 'E2 Allocators'!$B$15:$W$15, 0),FALSE)*$F109), 0, VLOOKUP(VLOOKUP($A109, 'E4 TB Allocation Details'!$A$18:$L$214, MATCH("Demand ID", 'E4 TB Allocation Details'!$A$18:$L$18, 0),FALSE), 'E2 Allocators'!$B$15:$W$358, MATCH('O5 Details by Class &amp; Accounts'!P$18, 'E2 Allocators'!$B$15:$W$15, 0),FALSE)*$F109)</f>
        <v>0</v>
      </c>
      <c r="Q109" s="1322">
        <f>IF(ISERROR(VLOOKUP(VLOOKUP($A109, 'E4 TB Allocation Details'!$A$18:$L$214, MATCH("Demand ID", 'E4 TB Allocation Details'!$A$18:$L$18, 0),FALSE), 'E2 Allocators'!$B$15:$W$358, MATCH('O5 Details by Class &amp; Accounts'!Q$18, 'E2 Allocators'!$B$15:$W$15, 0),FALSE)*$F109), 0, VLOOKUP(VLOOKUP($A109, 'E4 TB Allocation Details'!$A$18:$L$214, MATCH("Demand ID", 'E4 TB Allocation Details'!$A$18:$L$18, 0),FALSE), 'E2 Allocators'!$B$15:$W$358, MATCH('O5 Details by Class &amp; Accounts'!Q$18, 'E2 Allocators'!$B$15:$W$15, 0),FALSE)*$F109)</f>
        <v>0</v>
      </c>
      <c r="R109" s="1322">
        <f>IF(ISERROR(VLOOKUP(VLOOKUP($A109, 'E4 TB Allocation Details'!$A$18:$L$214, MATCH("Demand ID", 'E4 TB Allocation Details'!$A$18:$L$18, 0),FALSE), 'E2 Allocators'!$B$15:$W$358, MATCH('O5 Details by Class &amp; Accounts'!R$18, 'E2 Allocators'!$B$15:$W$15, 0),FALSE)*$F109), 0, VLOOKUP(VLOOKUP($A109, 'E4 TB Allocation Details'!$A$18:$L$214, MATCH("Demand ID", 'E4 TB Allocation Details'!$A$18:$L$18, 0),FALSE), 'E2 Allocators'!$B$15:$W$358, MATCH('O5 Details by Class &amp; Accounts'!R$18, 'E2 Allocators'!$B$15:$W$15, 0),FALSE)*$F109)</f>
        <v>0</v>
      </c>
      <c r="S109" s="1322">
        <f>IF(ISERROR(VLOOKUP(VLOOKUP($A109, 'E4 TB Allocation Details'!$A$18:$L$214, MATCH("Demand ID", 'E4 TB Allocation Details'!$A$18:$L$18, 0),FALSE), 'E2 Allocators'!$B$15:$W$358, MATCH('O5 Details by Class &amp; Accounts'!S$18, 'E2 Allocators'!$B$15:$W$15, 0),FALSE)*$F109), 0, VLOOKUP(VLOOKUP($A109, 'E4 TB Allocation Details'!$A$18:$L$214, MATCH("Demand ID", 'E4 TB Allocation Details'!$A$18:$L$18, 0),FALSE), 'E2 Allocators'!$B$15:$W$358, MATCH('O5 Details by Class &amp; Accounts'!S$18, 'E2 Allocators'!$B$15:$W$15, 0),FALSE)*$F109)</f>
        <v>0</v>
      </c>
      <c r="T109" s="1322">
        <f>IF(ISERROR(VLOOKUP(VLOOKUP($A109, 'E4 TB Allocation Details'!$A$18:$L$214, MATCH("Demand ID", 'E4 TB Allocation Details'!$A$18:$L$18, 0),FALSE), 'E2 Allocators'!$B$15:$W$358, MATCH('O5 Details by Class &amp; Accounts'!T$18, 'E2 Allocators'!$B$15:$W$15, 0),FALSE)*$F109), 0, VLOOKUP(VLOOKUP($A109, 'E4 TB Allocation Details'!$A$18:$L$214, MATCH("Demand ID", 'E4 TB Allocation Details'!$A$18:$L$18, 0),FALSE), 'E2 Allocators'!$B$15:$W$358, MATCH('O5 Details by Class &amp; Accounts'!T$18, 'E2 Allocators'!$B$15:$W$15, 0),FALSE)*$F109)</f>
        <v>0</v>
      </c>
      <c r="U109" s="1322">
        <f>IF(ISERROR(VLOOKUP(VLOOKUP($A109, 'E4 TB Allocation Details'!$A$18:$L$214, MATCH("Demand ID", 'E4 TB Allocation Details'!$A$18:$L$18, 0),FALSE), 'E2 Allocators'!$B$15:$W$358, MATCH('O5 Details by Class &amp; Accounts'!U$18, 'E2 Allocators'!$B$15:$W$15, 0),FALSE)*$F109), 0, VLOOKUP(VLOOKUP($A109, 'E4 TB Allocation Details'!$A$18:$L$214, MATCH("Demand ID", 'E4 TB Allocation Details'!$A$18:$L$18, 0),FALSE), 'E2 Allocators'!$B$15:$W$358, MATCH('O5 Details by Class &amp; Accounts'!U$18, 'E2 Allocators'!$B$15:$W$15, 0),FALSE)*$F109)</f>
        <v>0</v>
      </c>
      <c r="V109" s="1322">
        <f>IF(ISERROR(VLOOKUP(VLOOKUP($A109, 'E4 TB Allocation Details'!$A$18:$L$214, MATCH("Demand ID", 'E4 TB Allocation Details'!$A$18:$L$18, 0),FALSE), 'E2 Allocators'!$B$15:$W$358, MATCH('O5 Details by Class &amp; Accounts'!V$18, 'E2 Allocators'!$B$15:$W$15, 0),FALSE)*$F109), 0, VLOOKUP(VLOOKUP($A109, 'E4 TB Allocation Details'!$A$18:$L$214, MATCH("Demand ID", 'E4 TB Allocation Details'!$A$18:$L$18, 0),FALSE), 'E2 Allocators'!$B$15:$W$358, MATCH('O5 Details by Class &amp; Accounts'!V$18, 'E2 Allocators'!$B$15:$W$15, 0),FALSE)*$F109)</f>
        <v>0</v>
      </c>
      <c r="W109" s="1322">
        <f>IF(ISERROR(VLOOKUP(VLOOKUP($A109, 'E4 TB Allocation Details'!$A$18:$L$214, MATCH("Demand ID", 'E4 TB Allocation Details'!$A$18:$L$18, 0),FALSE), 'E2 Allocators'!$B$15:$W$358, MATCH('O5 Details by Class &amp; Accounts'!W$18, 'E2 Allocators'!$B$15:$W$15, 0),FALSE)*$F109), 0, VLOOKUP(VLOOKUP($A109, 'E4 TB Allocation Details'!$A$18:$L$214, MATCH("Demand ID", 'E4 TB Allocation Details'!$A$18:$L$18, 0),FALSE), 'E2 Allocators'!$B$15:$W$358, MATCH('O5 Details by Class &amp; Accounts'!W$18, 'E2 Allocators'!$B$15:$W$15, 0),FALSE)*$F109)</f>
        <v>0</v>
      </c>
      <c r="X109" s="1322">
        <f>IF(ISERROR(VLOOKUP(VLOOKUP($A109, 'E4 TB Allocation Details'!$A$18:$L$214, MATCH("Demand ID", 'E4 TB Allocation Details'!$A$18:$L$18, 0),FALSE), 'E2 Allocators'!$B$15:$W$358, MATCH('O5 Details by Class &amp; Accounts'!X$18, 'E2 Allocators'!$B$15:$W$15, 0),FALSE)*$F109), 0, VLOOKUP(VLOOKUP($A109, 'E4 TB Allocation Details'!$A$18:$L$214, MATCH("Demand ID", 'E4 TB Allocation Details'!$A$18:$L$18, 0),FALSE), 'E2 Allocators'!$B$15:$W$358, MATCH('O5 Details by Class &amp; Accounts'!X$18, 'E2 Allocators'!$B$15:$W$15, 0),FALSE)*$F109)</f>
        <v>0</v>
      </c>
      <c r="Y109" s="1322">
        <f>IF(ISERROR(VLOOKUP(VLOOKUP($A109, 'E4 TB Allocation Details'!$A$18:$L$214, MATCH("Demand ID", 'E4 TB Allocation Details'!$A$18:$L$18, 0),FALSE), 'E2 Allocators'!$B$15:$W$358, MATCH('O5 Details by Class &amp; Accounts'!Y$18, 'E2 Allocators'!$B$15:$W$15, 0),FALSE)*$F109), 0, VLOOKUP(VLOOKUP($A109, 'E4 TB Allocation Details'!$A$18:$L$214, MATCH("Demand ID", 'E4 TB Allocation Details'!$A$18:$L$18, 0),FALSE), 'E2 Allocators'!$B$15:$W$358, MATCH('O5 Details by Class &amp; Accounts'!Y$18, 'E2 Allocators'!$B$15:$W$15, 0),FALSE)*$F109)</f>
        <v>0</v>
      </c>
      <c r="Z109" s="1322">
        <f>IF(ISERROR(VLOOKUP(VLOOKUP($A109, 'E4 TB Allocation Details'!$A$18:$L$214, MATCH("Demand ID", 'E4 TB Allocation Details'!$A$18:$L$18, 0),FALSE), 'E2 Allocators'!$B$15:$W$358, MATCH('O5 Details by Class &amp; Accounts'!Z$18, 'E2 Allocators'!$B$15:$W$15, 0),FALSE)*$F109), 0, VLOOKUP(VLOOKUP($A109, 'E4 TB Allocation Details'!$A$18:$L$214, MATCH("Demand ID", 'E4 TB Allocation Details'!$A$18:$L$18, 0),FALSE), 'E2 Allocators'!$B$15:$W$358, MATCH('O5 Details by Class &amp; Accounts'!Z$18, 'E2 Allocators'!$B$15:$W$15, 0),FALSE)*$F109)</f>
        <v>0</v>
      </c>
      <c r="AA109" s="1322">
        <f>IF(ISERROR(VLOOKUP(VLOOKUP($A109, 'E4 TB Allocation Details'!$A$18:$L$214, MATCH("Demand ID", 'E4 TB Allocation Details'!$A$18:$L$18, 0),FALSE), 'E2 Allocators'!$B$15:$W$358, MATCH('O5 Details by Class &amp; Accounts'!AA$18, 'E2 Allocators'!$B$15:$W$15, 0),FALSE)*$F109), 0, VLOOKUP(VLOOKUP($A109, 'E4 TB Allocation Details'!$A$18:$L$214, MATCH("Demand ID", 'E4 TB Allocation Details'!$A$18:$L$18, 0),FALSE), 'E2 Allocators'!$B$15:$W$358, MATCH('O5 Details by Class &amp; Accounts'!AA$18, 'E2 Allocators'!$B$15:$W$15, 0),FALSE)*$F109)</f>
        <v>0</v>
      </c>
      <c r="AB109" s="1322">
        <f>IF(ISERROR(VLOOKUP(VLOOKUP($A109, 'E4 TB Allocation Details'!$A$18:$L$214, MATCH("Demand ID", 'E4 TB Allocation Details'!$A$18:$L$18, 0),FALSE), 'E2 Allocators'!$B$15:$W$358, MATCH('O5 Details by Class &amp; Accounts'!AB$18, 'E2 Allocators'!$B$15:$W$15, 0),FALSE)*$F109), 0, VLOOKUP(VLOOKUP($A109, 'E4 TB Allocation Details'!$A$18:$L$214, MATCH("Demand ID", 'E4 TB Allocation Details'!$A$18:$L$18, 0),FALSE), 'E2 Allocators'!$B$15:$W$358, MATCH('O5 Details by Class &amp; Accounts'!AB$18, 'E2 Allocators'!$B$15:$W$15, 0),FALSE)*$F109)</f>
        <v>0</v>
      </c>
      <c r="AC109" s="1322">
        <f t="shared" si="21"/>
        <v>0</v>
      </c>
      <c r="AD109" s="1322">
        <f>IF(ISERROR(VLOOKUP(VLOOKUP($A109, 'E4 TB Allocation Details'!$A$18:$L$214, MATCH("Customer ID", 'E4 TB Allocation Details'!$A$18:$L$18, 0),FALSE), 'E2 Allocators'!$B$15:$W$358, MATCH('O5 Details by Class &amp; Accounts'!AD$18, 'E2 Allocators'!$B$15:$W$15, 0),FALSE)*$G109), 0, VLOOKUP(VLOOKUP($A109, 'E4 TB Allocation Details'!$A$18:$L$214, MATCH("Customer ID", 'E4 TB Allocation Details'!$A$18:$L$18, 0),FALSE), 'E2 Allocators'!$B$15:$W$358, MATCH('O5 Details by Class &amp; Accounts'!AD$18, 'E2 Allocators'!$B$15:$W$15, 0),FALSE)*$G109)</f>
        <v>0</v>
      </c>
      <c r="AE109" s="1322">
        <f>IF(ISERROR(VLOOKUP(VLOOKUP($A109, 'E4 TB Allocation Details'!$A$18:$L$214, MATCH("Customer ID", 'E4 TB Allocation Details'!$A$18:$L$18, 0),FALSE), 'E2 Allocators'!$B$15:$W$358, MATCH('O5 Details by Class &amp; Accounts'!AE$18, 'E2 Allocators'!$B$15:$W$15, 0),FALSE)*$G109), 0, VLOOKUP(VLOOKUP($A109, 'E4 TB Allocation Details'!$A$18:$L$214, MATCH("Customer ID", 'E4 TB Allocation Details'!$A$18:$L$18, 0),FALSE), 'E2 Allocators'!$B$15:$W$358, MATCH('O5 Details by Class &amp; Accounts'!AE$18, 'E2 Allocators'!$B$15:$W$15, 0),FALSE)*$G109)</f>
        <v>0</v>
      </c>
      <c r="AF109" s="1322">
        <f>IF(ISERROR(VLOOKUP(VLOOKUP($A109, 'E4 TB Allocation Details'!$A$18:$L$214, MATCH("Customer ID", 'E4 TB Allocation Details'!$A$18:$L$18, 0),FALSE), 'E2 Allocators'!$B$15:$W$358, MATCH('O5 Details by Class &amp; Accounts'!AF$18, 'E2 Allocators'!$B$15:$W$15, 0),FALSE)*$G109), 0, VLOOKUP(VLOOKUP($A109, 'E4 TB Allocation Details'!$A$18:$L$214, MATCH("Customer ID", 'E4 TB Allocation Details'!$A$18:$L$18, 0),FALSE), 'E2 Allocators'!$B$15:$W$358, MATCH('O5 Details by Class &amp; Accounts'!AF$18, 'E2 Allocators'!$B$15:$W$15, 0),FALSE)*$G109)</f>
        <v>0</v>
      </c>
      <c r="AG109" s="1322">
        <f>IF(ISERROR(VLOOKUP(VLOOKUP($A109, 'E4 TB Allocation Details'!$A$18:$L$214, MATCH("Customer ID", 'E4 TB Allocation Details'!$A$18:$L$18, 0),FALSE), 'E2 Allocators'!$B$15:$W$358, MATCH('O5 Details by Class &amp; Accounts'!AG$18, 'E2 Allocators'!$B$15:$W$15, 0),FALSE)*$G109), 0, VLOOKUP(VLOOKUP($A109, 'E4 TB Allocation Details'!$A$18:$L$214, MATCH("Customer ID", 'E4 TB Allocation Details'!$A$18:$L$18, 0),FALSE), 'E2 Allocators'!$B$15:$W$358, MATCH('O5 Details by Class &amp; Accounts'!AG$18, 'E2 Allocators'!$B$15:$W$15, 0),FALSE)*$G109)</f>
        <v>0</v>
      </c>
      <c r="AH109" s="1322">
        <f>IF(ISERROR(VLOOKUP(VLOOKUP($A109, 'E4 TB Allocation Details'!$A$18:$L$214, MATCH("Customer ID", 'E4 TB Allocation Details'!$A$18:$L$18, 0),FALSE), 'E2 Allocators'!$B$15:$W$358, MATCH('O5 Details by Class &amp; Accounts'!AH$18, 'E2 Allocators'!$B$15:$W$15, 0),FALSE)*$G109), 0, VLOOKUP(VLOOKUP($A109, 'E4 TB Allocation Details'!$A$18:$L$214, MATCH("Customer ID", 'E4 TB Allocation Details'!$A$18:$L$18, 0),FALSE), 'E2 Allocators'!$B$15:$W$358, MATCH('O5 Details by Class &amp; Accounts'!AH$18, 'E2 Allocators'!$B$15:$W$15, 0),FALSE)*$G109)</f>
        <v>0</v>
      </c>
      <c r="AI109" s="1322">
        <f>IF(ISERROR(VLOOKUP(VLOOKUP($A109, 'E4 TB Allocation Details'!$A$18:$L$214, MATCH("Customer ID", 'E4 TB Allocation Details'!$A$18:$L$18, 0),FALSE), 'E2 Allocators'!$B$15:$W$358, MATCH('O5 Details by Class &amp; Accounts'!AI$18, 'E2 Allocators'!$B$15:$W$15, 0),FALSE)*$G109), 0, VLOOKUP(VLOOKUP($A109, 'E4 TB Allocation Details'!$A$18:$L$214, MATCH("Customer ID", 'E4 TB Allocation Details'!$A$18:$L$18, 0),FALSE), 'E2 Allocators'!$B$15:$W$358, MATCH('O5 Details by Class &amp; Accounts'!AI$18, 'E2 Allocators'!$B$15:$W$15, 0),FALSE)*$G109)</f>
        <v>0</v>
      </c>
      <c r="AJ109" s="1322">
        <f>IF(ISERROR(VLOOKUP(VLOOKUP($A109, 'E4 TB Allocation Details'!$A$18:$L$214, MATCH("Customer ID", 'E4 TB Allocation Details'!$A$18:$L$18, 0),FALSE), 'E2 Allocators'!$B$15:$W$358, MATCH('O5 Details by Class &amp; Accounts'!AJ$18, 'E2 Allocators'!$B$15:$W$15, 0),FALSE)*$G109), 0, VLOOKUP(VLOOKUP($A109, 'E4 TB Allocation Details'!$A$18:$L$214, MATCH("Customer ID", 'E4 TB Allocation Details'!$A$18:$L$18, 0),FALSE), 'E2 Allocators'!$B$15:$W$358, MATCH('O5 Details by Class &amp; Accounts'!AJ$18, 'E2 Allocators'!$B$15:$W$15, 0),FALSE)*$G109)</f>
        <v>0</v>
      </c>
      <c r="AK109" s="1322">
        <f>IF(ISERROR(VLOOKUP(VLOOKUP($A109, 'E4 TB Allocation Details'!$A$18:$L$214, MATCH("Customer ID", 'E4 TB Allocation Details'!$A$18:$L$18, 0),FALSE), 'E2 Allocators'!$B$15:$W$358, MATCH('O5 Details by Class &amp; Accounts'!AK$18, 'E2 Allocators'!$B$15:$W$15, 0),FALSE)*$G109), 0, VLOOKUP(VLOOKUP($A109, 'E4 TB Allocation Details'!$A$18:$L$214, MATCH("Customer ID", 'E4 TB Allocation Details'!$A$18:$L$18, 0),FALSE), 'E2 Allocators'!$B$15:$W$358, MATCH('O5 Details by Class &amp; Accounts'!AK$18, 'E2 Allocators'!$B$15:$W$15, 0),FALSE)*$G109)</f>
        <v>0</v>
      </c>
      <c r="AL109" s="1322">
        <f>IF(ISERROR(VLOOKUP(VLOOKUP($A109, 'E4 TB Allocation Details'!$A$18:$L$214, MATCH("Customer ID", 'E4 TB Allocation Details'!$A$18:$L$18, 0),FALSE), 'E2 Allocators'!$B$15:$W$358, MATCH('O5 Details by Class &amp; Accounts'!AL$18, 'E2 Allocators'!$B$15:$W$15, 0),FALSE)*$G109), 0, VLOOKUP(VLOOKUP($A109, 'E4 TB Allocation Details'!$A$18:$L$214, MATCH("Customer ID", 'E4 TB Allocation Details'!$A$18:$L$18, 0),FALSE), 'E2 Allocators'!$B$15:$W$358, MATCH('O5 Details by Class &amp; Accounts'!AL$18, 'E2 Allocators'!$B$15:$W$15, 0),FALSE)*$G109)</f>
        <v>0</v>
      </c>
      <c r="AM109" s="1322">
        <f>IF(ISERROR(VLOOKUP(VLOOKUP($A109, 'E4 TB Allocation Details'!$A$18:$L$214, MATCH("Customer ID", 'E4 TB Allocation Details'!$A$18:$L$18, 0),FALSE), 'E2 Allocators'!$B$15:$W$358, MATCH('O5 Details by Class &amp; Accounts'!AM$18, 'E2 Allocators'!$B$15:$W$15, 0),FALSE)*$G109), 0, VLOOKUP(VLOOKUP($A109, 'E4 TB Allocation Details'!$A$18:$L$214, MATCH("Customer ID", 'E4 TB Allocation Details'!$A$18:$L$18, 0),FALSE), 'E2 Allocators'!$B$15:$W$358, MATCH('O5 Details by Class &amp; Accounts'!AM$18, 'E2 Allocators'!$B$15:$W$15, 0),FALSE)*$G109)</f>
        <v>0</v>
      </c>
      <c r="AN109" s="1322">
        <f>IF(ISERROR(VLOOKUP(VLOOKUP($A109, 'E4 TB Allocation Details'!$A$18:$L$214, MATCH("Customer ID", 'E4 TB Allocation Details'!$A$18:$L$18, 0),FALSE), 'E2 Allocators'!$B$15:$W$358, MATCH('O5 Details by Class &amp; Accounts'!AN$18, 'E2 Allocators'!$B$15:$W$15, 0),FALSE)*$G109), 0, VLOOKUP(VLOOKUP($A109, 'E4 TB Allocation Details'!$A$18:$L$214, MATCH("Customer ID", 'E4 TB Allocation Details'!$A$18:$L$18, 0),FALSE), 'E2 Allocators'!$B$15:$W$358, MATCH('O5 Details by Class &amp; Accounts'!AN$18, 'E2 Allocators'!$B$15:$W$15, 0),FALSE)*$G109)</f>
        <v>0</v>
      </c>
      <c r="AO109" s="1322">
        <f>IF(ISERROR(VLOOKUP(VLOOKUP($A109, 'E4 TB Allocation Details'!$A$18:$L$214, MATCH("Customer ID", 'E4 TB Allocation Details'!$A$18:$L$18, 0),FALSE), 'E2 Allocators'!$B$15:$W$358, MATCH('O5 Details by Class &amp; Accounts'!AO$18, 'E2 Allocators'!$B$15:$W$15, 0),FALSE)*$G109), 0, VLOOKUP(VLOOKUP($A109, 'E4 TB Allocation Details'!$A$18:$L$214, MATCH("Customer ID", 'E4 TB Allocation Details'!$A$18:$L$18, 0),FALSE), 'E2 Allocators'!$B$15:$W$358, MATCH('O5 Details by Class &amp; Accounts'!AO$18, 'E2 Allocators'!$B$15:$W$15, 0),FALSE)*$G109)</f>
        <v>0</v>
      </c>
      <c r="AP109" s="1322">
        <f>IF(ISERROR(VLOOKUP(VLOOKUP($A109, 'E4 TB Allocation Details'!$A$18:$L$214, MATCH("Customer ID", 'E4 TB Allocation Details'!$A$18:$L$18, 0),FALSE), 'E2 Allocators'!$B$15:$W$358, MATCH('O5 Details by Class &amp; Accounts'!AP$18, 'E2 Allocators'!$B$15:$W$15, 0),FALSE)*$G109), 0, VLOOKUP(VLOOKUP($A109, 'E4 TB Allocation Details'!$A$18:$L$214, MATCH("Customer ID", 'E4 TB Allocation Details'!$A$18:$L$18, 0),FALSE), 'E2 Allocators'!$B$15:$W$358, MATCH('O5 Details by Class &amp; Accounts'!AP$18, 'E2 Allocators'!$B$15:$W$15, 0),FALSE)*$G109)</f>
        <v>0</v>
      </c>
      <c r="AQ109" s="1322">
        <f>IF(ISERROR(VLOOKUP(VLOOKUP($A109, 'E4 TB Allocation Details'!$A$18:$L$214, MATCH("Customer ID", 'E4 TB Allocation Details'!$A$18:$L$18, 0),FALSE), 'E2 Allocators'!$B$15:$W$358, MATCH('O5 Details by Class &amp; Accounts'!AQ$18, 'E2 Allocators'!$B$15:$W$15, 0),FALSE)*$G109), 0, VLOOKUP(VLOOKUP($A109, 'E4 TB Allocation Details'!$A$18:$L$214, MATCH("Customer ID", 'E4 TB Allocation Details'!$A$18:$L$18, 0),FALSE), 'E2 Allocators'!$B$15:$W$358, MATCH('O5 Details by Class &amp; Accounts'!AQ$18, 'E2 Allocators'!$B$15:$W$15, 0),FALSE)*$G109)</f>
        <v>0</v>
      </c>
      <c r="AR109" s="1322">
        <f>IF(ISERROR(VLOOKUP(VLOOKUP($A109, 'E4 TB Allocation Details'!$A$18:$L$214, MATCH("Customer ID", 'E4 TB Allocation Details'!$A$18:$L$18, 0),FALSE), 'E2 Allocators'!$B$15:$W$358, MATCH('O5 Details by Class &amp; Accounts'!AR$18, 'E2 Allocators'!$B$15:$W$15, 0),FALSE)*$G109), 0, VLOOKUP(VLOOKUP($A109, 'E4 TB Allocation Details'!$A$18:$L$214, MATCH("Customer ID", 'E4 TB Allocation Details'!$A$18:$L$18, 0),FALSE), 'E2 Allocators'!$B$15:$W$358, MATCH('O5 Details by Class &amp; Accounts'!AR$18, 'E2 Allocators'!$B$15:$W$15, 0),FALSE)*$G109)</f>
        <v>0</v>
      </c>
      <c r="AS109" s="1322">
        <f>IF(ISERROR(VLOOKUP(VLOOKUP($A109, 'E4 TB Allocation Details'!$A$18:$L$214, MATCH("Customer ID", 'E4 TB Allocation Details'!$A$18:$L$18, 0),FALSE), 'E2 Allocators'!$B$15:$W$358, MATCH('O5 Details by Class &amp; Accounts'!AS$18, 'E2 Allocators'!$B$15:$W$15, 0),FALSE)*$G109), 0, VLOOKUP(VLOOKUP($A109, 'E4 TB Allocation Details'!$A$18:$L$214, MATCH("Customer ID", 'E4 TB Allocation Details'!$A$18:$L$18, 0),FALSE), 'E2 Allocators'!$B$15:$W$358, MATCH('O5 Details by Class &amp; Accounts'!AS$18, 'E2 Allocators'!$B$15:$W$15, 0),FALSE)*$G109)</f>
        <v>0</v>
      </c>
      <c r="AT109" s="1322">
        <f>IF(ISERROR(VLOOKUP(VLOOKUP($A109, 'E4 TB Allocation Details'!$A$18:$L$214, MATCH("Customer ID", 'E4 TB Allocation Details'!$A$18:$L$18, 0),FALSE), 'E2 Allocators'!$B$15:$W$358, MATCH('O5 Details by Class &amp; Accounts'!AT$18, 'E2 Allocators'!$B$15:$W$15, 0),FALSE)*$G109), 0, VLOOKUP(VLOOKUP($A109, 'E4 TB Allocation Details'!$A$18:$L$214, MATCH("Customer ID", 'E4 TB Allocation Details'!$A$18:$L$18, 0),FALSE), 'E2 Allocators'!$B$15:$W$358, MATCH('O5 Details by Class &amp; Accounts'!AT$18, 'E2 Allocators'!$B$15:$W$15, 0),FALSE)*$G109)</f>
        <v>0</v>
      </c>
      <c r="AU109" s="1322">
        <f>IF(ISERROR(VLOOKUP(VLOOKUP($A109, 'E4 TB Allocation Details'!$A$18:$L$214, MATCH("Customer ID", 'E4 TB Allocation Details'!$A$18:$L$18, 0),FALSE), 'E2 Allocators'!$B$15:$W$358, MATCH('O5 Details by Class &amp; Accounts'!AU$18, 'E2 Allocators'!$B$15:$W$15, 0),FALSE)*$G109), 0, VLOOKUP(VLOOKUP($A109, 'E4 TB Allocation Details'!$A$18:$L$214, MATCH("Customer ID", 'E4 TB Allocation Details'!$A$18:$L$18, 0),FALSE), 'E2 Allocators'!$B$15:$W$358, MATCH('O5 Details by Class &amp; Accounts'!AU$18, 'E2 Allocators'!$B$15:$W$15, 0),FALSE)*$G109)</f>
        <v>0</v>
      </c>
      <c r="AV109" s="1322">
        <f>IF(ISERROR(VLOOKUP(VLOOKUP($A109, 'E4 TB Allocation Details'!$A$18:$L$214, MATCH("Customer ID", 'E4 TB Allocation Details'!$A$18:$L$18, 0),FALSE), 'E2 Allocators'!$B$15:$W$358, MATCH('O5 Details by Class &amp; Accounts'!AV$18, 'E2 Allocators'!$B$15:$W$15, 0),FALSE)*$G109), 0, VLOOKUP(VLOOKUP($A109, 'E4 TB Allocation Details'!$A$18:$L$214, MATCH("Customer ID", 'E4 TB Allocation Details'!$A$18:$L$18, 0),FALSE), 'E2 Allocators'!$B$15:$W$358, MATCH('O5 Details by Class &amp; Accounts'!AV$18, 'E2 Allocators'!$B$15:$W$15, 0),FALSE)*$G109)</f>
        <v>0</v>
      </c>
      <c r="AW109" s="1322">
        <f>IF(ISERROR(VLOOKUP(VLOOKUP($A109, 'E4 TB Allocation Details'!$A$18:$L$214, MATCH("Customer ID", 'E4 TB Allocation Details'!$A$18:$L$18, 0),FALSE), 'E2 Allocators'!$B$15:$W$358, MATCH('O5 Details by Class &amp; Accounts'!AW$18, 'E2 Allocators'!$B$15:$W$15, 0),FALSE)*$G109), 0, VLOOKUP(VLOOKUP($A109, 'E4 TB Allocation Details'!$A$18:$L$214, MATCH("Customer ID", 'E4 TB Allocation Details'!$A$18:$L$18, 0),FALSE), 'E2 Allocators'!$B$15:$W$358, MATCH('O5 Details by Class &amp; Accounts'!AW$18, 'E2 Allocators'!$B$15:$W$15, 0),FALSE)*$G109)</f>
        <v>0</v>
      </c>
      <c r="AX109" s="1322">
        <f t="shared" si="22"/>
        <v>0</v>
      </c>
      <c r="AY109" s="1322">
        <f>IF(ISERROR(VLOOKUP(VLOOKUP($A109, 'E4 TB Allocation Details'!$A$18:$L$214, MATCH("Misc ID", 'E4 TB Allocation Details'!$A$18:$L$18, 0),FALSE), 'E2 Allocators'!$B$15:$W$358, MATCH('O5 Details by Class &amp; Accounts'!AY$18, 'E2 Allocators'!$B$15:$W$15, 0),FALSE)*$E109), 0, VLOOKUP(VLOOKUP($A109, 'E4 TB Allocation Details'!$A$18:$L$214, MATCH("Misc ID", 'E4 TB Allocation Details'!$A$18:$L$18, 0),FALSE), 'E2 Allocators'!$B$15:$W$358, MATCH('O5 Details by Class &amp; Accounts'!AY$18, 'E2 Allocators'!$B$15:$W$15, 0),FALSE)*$E109)</f>
        <v>0</v>
      </c>
      <c r="AZ109" s="1322">
        <f>IF(ISERROR(VLOOKUP(VLOOKUP($A109, 'E4 TB Allocation Details'!$A$18:$L$214, MATCH("Misc ID", 'E4 TB Allocation Details'!$A$18:$L$18, 0),FALSE), 'E2 Allocators'!$B$15:$W$358, MATCH('O5 Details by Class &amp; Accounts'!AZ$18, 'E2 Allocators'!$B$15:$W$15, 0),FALSE)*$E109), 0, VLOOKUP(VLOOKUP($A109, 'E4 TB Allocation Details'!$A$18:$L$214, MATCH("Misc ID", 'E4 TB Allocation Details'!$A$18:$L$18, 0),FALSE), 'E2 Allocators'!$B$15:$W$358, MATCH('O5 Details by Class &amp; Accounts'!AZ$18, 'E2 Allocators'!$B$15:$W$15, 0),FALSE)*$E109)</f>
        <v>0</v>
      </c>
      <c r="BA109" s="1322">
        <f>IF(ISERROR(VLOOKUP(VLOOKUP($A109, 'E4 TB Allocation Details'!$A$18:$L$214, MATCH("Misc ID", 'E4 TB Allocation Details'!$A$18:$L$18, 0),FALSE), 'E2 Allocators'!$B$15:$W$358, MATCH('O5 Details by Class &amp; Accounts'!BA$18, 'E2 Allocators'!$B$15:$W$15, 0),FALSE)*$E109), 0, VLOOKUP(VLOOKUP($A109, 'E4 TB Allocation Details'!$A$18:$L$214, MATCH("Misc ID", 'E4 TB Allocation Details'!$A$18:$L$18, 0),FALSE), 'E2 Allocators'!$B$15:$W$358, MATCH('O5 Details by Class &amp; Accounts'!BA$18, 'E2 Allocators'!$B$15:$W$15, 0),FALSE)*$E109)</f>
        <v>0</v>
      </c>
      <c r="BB109" s="1322">
        <f>IF(ISERROR(VLOOKUP(VLOOKUP($A109, 'E4 TB Allocation Details'!$A$18:$L$214, MATCH("Misc ID", 'E4 TB Allocation Details'!$A$18:$L$18, 0),FALSE), 'E2 Allocators'!$B$15:$W$358, MATCH('O5 Details by Class &amp; Accounts'!BB$18, 'E2 Allocators'!$B$15:$W$15, 0),FALSE)*$E109), 0, VLOOKUP(VLOOKUP($A109, 'E4 TB Allocation Details'!$A$18:$L$214, MATCH("Misc ID", 'E4 TB Allocation Details'!$A$18:$L$18, 0),FALSE), 'E2 Allocators'!$B$15:$W$358, MATCH('O5 Details by Class &amp; Accounts'!BB$18, 'E2 Allocators'!$B$15:$W$15, 0),FALSE)*$E109)</f>
        <v>0</v>
      </c>
      <c r="BC109" s="1322">
        <f>IF(ISERROR(VLOOKUP(VLOOKUP($A109, 'E4 TB Allocation Details'!$A$18:$L$214, MATCH("Misc ID", 'E4 TB Allocation Details'!$A$18:$L$18, 0),FALSE), 'E2 Allocators'!$B$15:$W$358, MATCH('O5 Details by Class &amp; Accounts'!BC$18, 'E2 Allocators'!$B$15:$W$15, 0),FALSE)*$E109), 0, VLOOKUP(VLOOKUP($A109, 'E4 TB Allocation Details'!$A$18:$L$214, MATCH("Misc ID", 'E4 TB Allocation Details'!$A$18:$L$18, 0),FALSE), 'E2 Allocators'!$B$15:$W$358, MATCH('O5 Details by Class &amp; Accounts'!BC$18, 'E2 Allocators'!$B$15:$W$15, 0),FALSE)*$E109)</f>
        <v>0</v>
      </c>
      <c r="BD109" s="1322">
        <f>IF(ISERROR(VLOOKUP(VLOOKUP($A109, 'E4 TB Allocation Details'!$A$18:$L$214, MATCH("Misc ID", 'E4 TB Allocation Details'!$A$18:$L$18, 0),FALSE), 'E2 Allocators'!$B$15:$W$358, MATCH('O5 Details by Class &amp; Accounts'!BD$18, 'E2 Allocators'!$B$15:$W$15, 0),FALSE)*$E109), 0, VLOOKUP(VLOOKUP($A109, 'E4 TB Allocation Details'!$A$18:$L$214, MATCH("Misc ID", 'E4 TB Allocation Details'!$A$18:$L$18, 0),FALSE), 'E2 Allocators'!$B$15:$W$358, MATCH('O5 Details by Class &amp; Accounts'!BD$18, 'E2 Allocators'!$B$15:$W$15, 0),FALSE)*$E109)</f>
        <v>0</v>
      </c>
      <c r="BE109" s="1322">
        <f>IF(ISERROR(VLOOKUP(VLOOKUP($A109, 'E4 TB Allocation Details'!$A$18:$L$214, MATCH("Misc ID", 'E4 TB Allocation Details'!$A$18:$L$18, 0),FALSE), 'E2 Allocators'!$B$15:$W$358, MATCH('O5 Details by Class &amp; Accounts'!BE$18, 'E2 Allocators'!$B$15:$W$15, 0),FALSE)*$E109), 0, VLOOKUP(VLOOKUP($A109, 'E4 TB Allocation Details'!$A$18:$L$214, MATCH("Misc ID", 'E4 TB Allocation Details'!$A$18:$L$18, 0),FALSE), 'E2 Allocators'!$B$15:$W$358, MATCH('O5 Details by Class &amp; Accounts'!BE$18, 'E2 Allocators'!$B$15:$W$15, 0),FALSE)*$E109)</f>
        <v>0</v>
      </c>
      <c r="BF109" s="1322">
        <f>IF(ISERROR(VLOOKUP(VLOOKUP($A109, 'E4 TB Allocation Details'!$A$18:$L$214, MATCH("Misc ID", 'E4 TB Allocation Details'!$A$18:$L$18, 0),FALSE), 'E2 Allocators'!$B$15:$W$358, MATCH('O5 Details by Class &amp; Accounts'!BF$18, 'E2 Allocators'!$B$15:$W$15, 0),FALSE)*$E109), 0, VLOOKUP(VLOOKUP($A109, 'E4 TB Allocation Details'!$A$18:$L$214, MATCH("Misc ID", 'E4 TB Allocation Details'!$A$18:$L$18, 0),FALSE), 'E2 Allocators'!$B$15:$W$358, MATCH('O5 Details by Class &amp; Accounts'!BF$18, 'E2 Allocators'!$B$15:$W$15, 0),FALSE)*$E109)</f>
        <v>0</v>
      </c>
      <c r="BG109" s="1322">
        <f>IF(ISERROR(VLOOKUP(VLOOKUP($A109, 'E4 TB Allocation Details'!$A$18:$L$214, MATCH("Misc ID", 'E4 TB Allocation Details'!$A$18:$L$18, 0),FALSE), 'E2 Allocators'!$B$15:$W$358, MATCH('O5 Details by Class &amp; Accounts'!BG$18, 'E2 Allocators'!$B$15:$W$15, 0),FALSE)*$E109), 0, VLOOKUP(VLOOKUP($A109, 'E4 TB Allocation Details'!$A$18:$L$214, MATCH("Misc ID", 'E4 TB Allocation Details'!$A$18:$L$18, 0),FALSE), 'E2 Allocators'!$B$15:$W$358, MATCH('O5 Details by Class &amp; Accounts'!BG$18, 'E2 Allocators'!$B$15:$W$15, 0),FALSE)*$E109)</f>
        <v>0</v>
      </c>
      <c r="BH109" s="1322">
        <f>IF(ISERROR(VLOOKUP(VLOOKUP($A109, 'E4 TB Allocation Details'!$A$18:$L$214, MATCH("Misc ID", 'E4 TB Allocation Details'!$A$18:$L$18, 0),FALSE), 'E2 Allocators'!$B$15:$W$358, MATCH('O5 Details by Class &amp; Accounts'!BH$18, 'E2 Allocators'!$B$15:$W$15, 0),FALSE)*$E109), 0, VLOOKUP(VLOOKUP($A109, 'E4 TB Allocation Details'!$A$18:$L$214, MATCH("Misc ID", 'E4 TB Allocation Details'!$A$18:$L$18, 0),FALSE), 'E2 Allocators'!$B$15:$W$358, MATCH('O5 Details by Class &amp; Accounts'!BH$18, 'E2 Allocators'!$B$15:$W$15, 0),FALSE)*$E109)</f>
        <v>0</v>
      </c>
      <c r="BI109" s="1322">
        <f>IF(ISERROR(VLOOKUP(VLOOKUP($A109, 'E4 TB Allocation Details'!$A$18:$L$214, MATCH("Misc ID", 'E4 TB Allocation Details'!$A$18:$L$18, 0),FALSE), 'E2 Allocators'!$B$15:$W$358, MATCH('O5 Details by Class &amp; Accounts'!BI$18, 'E2 Allocators'!$B$15:$W$15, 0),FALSE)*$E109), 0, VLOOKUP(VLOOKUP($A109, 'E4 TB Allocation Details'!$A$18:$L$214, MATCH("Misc ID", 'E4 TB Allocation Details'!$A$18:$L$18, 0),FALSE), 'E2 Allocators'!$B$15:$W$358, MATCH('O5 Details by Class &amp; Accounts'!BI$18, 'E2 Allocators'!$B$15:$W$15, 0),FALSE)*$E109)</f>
        <v>0</v>
      </c>
      <c r="BJ109" s="1322">
        <f>IF(ISERROR(VLOOKUP(VLOOKUP($A109, 'E4 TB Allocation Details'!$A$18:$L$214, MATCH("Misc ID", 'E4 TB Allocation Details'!$A$18:$L$18, 0),FALSE), 'E2 Allocators'!$B$15:$W$358, MATCH('O5 Details by Class &amp; Accounts'!BJ$18, 'E2 Allocators'!$B$15:$W$15, 0),FALSE)*$E109), 0, VLOOKUP(VLOOKUP($A109, 'E4 TB Allocation Details'!$A$18:$L$214, MATCH("Misc ID", 'E4 TB Allocation Details'!$A$18:$L$18, 0),FALSE), 'E2 Allocators'!$B$15:$W$358, MATCH('O5 Details by Class &amp; Accounts'!BJ$18, 'E2 Allocators'!$B$15:$W$15, 0),FALSE)*$E109)</f>
        <v>0</v>
      </c>
      <c r="BK109" s="1322">
        <f>IF(ISERROR(VLOOKUP(VLOOKUP($A109, 'E4 TB Allocation Details'!$A$18:$L$214, MATCH("Misc ID", 'E4 TB Allocation Details'!$A$18:$L$18, 0),FALSE), 'E2 Allocators'!$B$15:$W$358, MATCH('O5 Details by Class &amp; Accounts'!BK$18, 'E2 Allocators'!$B$15:$W$15, 0),FALSE)*$E109), 0, VLOOKUP(VLOOKUP($A109, 'E4 TB Allocation Details'!$A$18:$L$214, MATCH("Misc ID", 'E4 TB Allocation Details'!$A$18:$L$18, 0),FALSE), 'E2 Allocators'!$B$15:$W$358, MATCH('O5 Details by Class &amp; Accounts'!BK$18, 'E2 Allocators'!$B$15:$W$15, 0),FALSE)*$E109)</f>
        <v>0</v>
      </c>
      <c r="BL109" s="1322">
        <f>IF(ISERROR(VLOOKUP(VLOOKUP($A109, 'E4 TB Allocation Details'!$A$18:$L$214, MATCH("Misc ID", 'E4 TB Allocation Details'!$A$18:$L$18, 0),FALSE), 'E2 Allocators'!$B$15:$W$358, MATCH('O5 Details by Class &amp; Accounts'!BL$18, 'E2 Allocators'!$B$15:$W$15, 0),FALSE)*$E109), 0, VLOOKUP(VLOOKUP($A109, 'E4 TB Allocation Details'!$A$18:$L$214, MATCH("Misc ID", 'E4 TB Allocation Details'!$A$18:$L$18, 0),FALSE), 'E2 Allocators'!$B$15:$W$358, MATCH('O5 Details by Class &amp; Accounts'!BL$18, 'E2 Allocators'!$B$15:$W$15, 0),FALSE)*$E109)</f>
        <v>0</v>
      </c>
      <c r="BM109" s="1322">
        <f>IF(ISERROR(VLOOKUP(VLOOKUP($A109, 'E4 TB Allocation Details'!$A$18:$L$214, MATCH("Misc ID", 'E4 TB Allocation Details'!$A$18:$L$18, 0),FALSE), 'E2 Allocators'!$B$15:$W$358, MATCH('O5 Details by Class &amp; Accounts'!BM$18, 'E2 Allocators'!$B$15:$W$15, 0),FALSE)*$E109), 0, VLOOKUP(VLOOKUP($A109, 'E4 TB Allocation Details'!$A$18:$L$214, MATCH("Misc ID", 'E4 TB Allocation Details'!$A$18:$L$18, 0),FALSE), 'E2 Allocators'!$B$15:$W$358, MATCH('O5 Details by Class &amp; Accounts'!BM$18, 'E2 Allocators'!$B$15:$W$15, 0),FALSE)*$E109)</f>
        <v>0</v>
      </c>
      <c r="BN109" s="1322">
        <f>IF(ISERROR(VLOOKUP(VLOOKUP($A109, 'E4 TB Allocation Details'!$A$18:$L$214, MATCH("Misc ID", 'E4 TB Allocation Details'!$A$18:$L$18, 0),FALSE), 'E2 Allocators'!$B$15:$W$358, MATCH('O5 Details by Class &amp; Accounts'!BN$18, 'E2 Allocators'!$B$15:$W$15, 0),FALSE)*$E109), 0, VLOOKUP(VLOOKUP($A109, 'E4 TB Allocation Details'!$A$18:$L$214, MATCH("Misc ID", 'E4 TB Allocation Details'!$A$18:$L$18, 0),FALSE), 'E2 Allocators'!$B$15:$W$358, MATCH('O5 Details by Class &amp; Accounts'!BN$18, 'E2 Allocators'!$B$15:$W$15, 0),FALSE)*$E109)</f>
        <v>0</v>
      </c>
      <c r="BO109" s="1322">
        <f>IF(ISERROR(VLOOKUP(VLOOKUP($A109, 'E4 TB Allocation Details'!$A$18:$L$214, MATCH("Misc ID", 'E4 TB Allocation Details'!$A$18:$L$18, 0),FALSE), 'E2 Allocators'!$B$15:$W$358, MATCH('O5 Details by Class &amp; Accounts'!BO$18, 'E2 Allocators'!$B$15:$W$15, 0),FALSE)*$E109), 0, VLOOKUP(VLOOKUP($A109, 'E4 TB Allocation Details'!$A$18:$L$214, MATCH("Misc ID", 'E4 TB Allocation Details'!$A$18:$L$18, 0),FALSE), 'E2 Allocators'!$B$15:$W$358, MATCH('O5 Details by Class &amp; Accounts'!BO$18, 'E2 Allocators'!$B$15:$W$15, 0),FALSE)*$E109)</f>
        <v>0</v>
      </c>
      <c r="BP109" s="1322">
        <f>IF(ISERROR(VLOOKUP(VLOOKUP($A109, 'E4 TB Allocation Details'!$A$18:$L$214, MATCH("Misc ID", 'E4 TB Allocation Details'!$A$18:$L$18, 0),FALSE), 'E2 Allocators'!$B$15:$W$358, MATCH('O5 Details by Class &amp; Accounts'!BP$18, 'E2 Allocators'!$B$15:$W$15, 0),FALSE)*$E109), 0, VLOOKUP(VLOOKUP($A109, 'E4 TB Allocation Details'!$A$18:$L$214, MATCH("Misc ID", 'E4 TB Allocation Details'!$A$18:$L$18, 0),FALSE), 'E2 Allocators'!$B$15:$W$358, MATCH('O5 Details by Class &amp; Accounts'!BP$18, 'E2 Allocators'!$B$15:$W$15, 0),FALSE)*$E109)</f>
        <v>0</v>
      </c>
      <c r="BQ109" s="1322">
        <f>IF(ISERROR(VLOOKUP(VLOOKUP($A109, 'E4 TB Allocation Details'!$A$18:$L$214, MATCH("Misc ID", 'E4 TB Allocation Details'!$A$18:$L$18, 0),FALSE), 'E2 Allocators'!$B$15:$W$358, MATCH('O5 Details by Class &amp; Accounts'!BQ$18, 'E2 Allocators'!$B$15:$W$15, 0),FALSE)*$E109), 0, VLOOKUP(VLOOKUP($A109, 'E4 TB Allocation Details'!$A$18:$L$214, MATCH("Misc ID", 'E4 TB Allocation Details'!$A$18:$L$18, 0),FALSE), 'E2 Allocators'!$B$15:$W$358, MATCH('O5 Details by Class &amp; Accounts'!BQ$18, 'E2 Allocators'!$B$15:$W$15, 0),FALSE)*$E109)</f>
        <v>0</v>
      </c>
      <c r="BR109" s="1322">
        <f>IF(ISERROR(VLOOKUP(VLOOKUP($A109, 'E4 TB Allocation Details'!$A$18:$L$214, MATCH("Misc ID", 'E4 TB Allocation Details'!$A$18:$L$18, 0),FALSE), 'E2 Allocators'!$B$15:$W$358, MATCH('O5 Details by Class &amp; Accounts'!BR$18, 'E2 Allocators'!$B$15:$W$15, 0),FALSE)*$E109), 0, VLOOKUP(VLOOKUP($A109, 'E4 TB Allocation Details'!$A$18:$L$214, MATCH("Misc ID", 'E4 TB Allocation Details'!$A$18:$L$18, 0),FALSE), 'E2 Allocators'!$B$15:$W$358, MATCH('O5 Details by Class &amp; Accounts'!BR$18, 'E2 Allocators'!$B$15:$W$15, 0),FALSE)*$E109)</f>
        <v>0</v>
      </c>
      <c r="BS109" s="1322">
        <f t="shared" si="23"/>
        <v>0</v>
      </c>
      <c r="BT109" s="1322">
        <f>IF(ISERROR(VLOOKUP(VLOOKUP($A109, 'E4 TB Allocation Details'!$A$18:$L$214, MATCH("A &amp; G ID", 'E4 TB Allocation Details'!$A$18:$L$18, 0),FALSE), 'E2 Allocators'!$B$15:$W$358, MATCH('O5 Details by Class &amp; Accounts'!BT$18, 'E2 Allocators'!$B$15:$W$15, 0),FALSE)*$E109), 0, VLOOKUP(VLOOKUP($A109, 'E4 TB Allocation Details'!$A$18:$L$214, MATCH("A &amp; G ID", 'E4 TB Allocation Details'!$A$18:$L$18, 0),FALSE), 'E2 Allocators'!$B$15:$W$358, MATCH('O5 Details by Class &amp; Accounts'!BT$18, 'E2 Allocators'!$B$15:$W$15, 0),FALSE)*$E109)</f>
        <v>0</v>
      </c>
      <c r="BU109" s="1322">
        <f>IF(ISERROR(VLOOKUP(VLOOKUP($A109, 'E4 TB Allocation Details'!$A$18:$L$214, MATCH("A &amp; G ID", 'E4 TB Allocation Details'!$A$18:$L$18, 0),FALSE), 'E2 Allocators'!$B$15:$W$358, MATCH('O5 Details by Class &amp; Accounts'!BU$18, 'E2 Allocators'!$B$15:$W$15, 0),FALSE)*$E109), 0, VLOOKUP(VLOOKUP($A109, 'E4 TB Allocation Details'!$A$18:$L$214, MATCH("A &amp; G ID", 'E4 TB Allocation Details'!$A$18:$L$18, 0),FALSE), 'E2 Allocators'!$B$15:$W$358, MATCH('O5 Details by Class &amp; Accounts'!BU$18, 'E2 Allocators'!$B$15:$W$15, 0),FALSE)*$E109)</f>
        <v>0</v>
      </c>
      <c r="BV109" s="1322">
        <f>IF(ISERROR(VLOOKUP(VLOOKUP($A109, 'E4 TB Allocation Details'!$A$18:$L$214, MATCH("A &amp; G ID", 'E4 TB Allocation Details'!$A$18:$L$18, 0),FALSE), 'E2 Allocators'!$B$15:$W$358, MATCH('O5 Details by Class &amp; Accounts'!BV$18, 'E2 Allocators'!$B$15:$W$15, 0),FALSE)*$E109), 0, VLOOKUP(VLOOKUP($A109, 'E4 TB Allocation Details'!$A$18:$L$214, MATCH("A &amp; G ID", 'E4 TB Allocation Details'!$A$18:$L$18, 0),FALSE), 'E2 Allocators'!$B$15:$W$358, MATCH('O5 Details by Class &amp; Accounts'!BV$18, 'E2 Allocators'!$B$15:$W$15, 0),FALSE)*$E109)</f>
        <v>0</v>
      </c>
      <c r="BW109" s="1322">
        <f>IF(ISERROR(VLOOKUP(VLOOKUP($A109, 'E4 TB Allocation Details'!$A$18:$L$214, MATCH("A &amp; G ID", 'E4 TB Allocation Details'!$A$18:$L$18, 0),FALSE), 'E2 Allocators'!$B$15:$W$358, MATCH('O5 Details by Class &amp; Accounts'!BW$18, 'E2 Allocators'!$B$15:$W$15, 0),FALSE)*$E109), 0, VLOOKUP(VLOOKUP($A109, 'E4 TB Allocation Details'!$A$18:$L$214, MATCH("A &amp; G ID", 'E4 TB Allocation Details'!$A$18:$L$18, 0),FALSE), 'E2 Allocators'!$B$15:$W$358, MATCH('O5 Details by Class &amp; Accounts'!BW$18, 'E2 Allocators'!$B$15:$W$15, 0),FALSE)*$E109)</f>
        <v>0</v>
      </c>
      <c r="BX109" s="1322">
        <f>IF(ISERROR(VLOOKUP(VLOOKUP($A109, 'E4 TB Allocation Details'!$A$18:$L$214, MATCH("A &amp; G ID", 'E4 TB Allocation Details'!$A$18:$L$18, 0),FALSE), 'E2 Allocators'!$B$15:$W$358, MATCH('O5 Details by Class &amp; Accounts'!BX$18, 'E2 Allocators'!$B$15:$W$15, 0),FALSE)*$E109), 0, VLOOKUP(VLOOKUP($A109, 'E4 TB Allocation Details'!$A$18:$L$214, MATCH("A &amp; G ID", 'E4 TB Allocation Details'!$A$18:$L$18, 0),FALSE), 'E2 Allocators'!$B$15:$W$358, MATCH('O5 Details by Class &amp; Accounts'!BX$18, 'E2 Allocators'!$B$15:$W$15, 0),FALSE)*$E109)</f>
        <v>0</v>
      </c>
      <c r="BY109" s="1322">
        <f>IF(ISERROR(VLOOKUP(VLOOKUP($A109, 'E4 TB Allocation Details'!$A$18:$L$214, MATCH("A &amp; G ID", 'E4 TB Allocation Details'!$A$18:$L$18, 0),FALSE), 'E2 Allocators'!$B$15:$W$358, MATCH('O5 Details by Class &amp; Accounts'!BY$18, 'E2 Allocators'!$B$15:$W$15, 0),FALSE)*$E109), 0, VLOOKUP(VLOOKUP($A109, 'E4 TB Allocation Details'!$A$18:$L$214, MATCH("A &amp; G ID", 'E4 TB Allocation Details'!$A$18:$L$18, 0),FALSE), 'E2 Allocators'!$B$15:$W$358, MATCH('O5 Details by Class &amp; Accounts'!BY$18, 'E2 Allocators'!$B$15:$W$15, 0),FALSE)*$E109)</f>
        <v>0</v>
      </c>
      <c r="BZ109" s="1322">
        <f>IF(ISERROR(VLOOKUP(VLOOKUP($A109, 'E4 TB Allocation Details'!$A$18:$L$214, MATCH("A &amp; G ID", 'E4 TB Allocation Details'!$A$18:$L$18, 0),FALSE), 'E2 Allocators'!$B$15:$W$358, MATCH('O5 Details by Class &amp; Accounts'!BZ$18, 'E2 Allocators'!$B$15:$W$15, 0),FALSE)*$E109), 0, VLOOKUP(VLOOKUP($A109, 'E4 TB Allocation Details'!$A$18:$L$214, MATCH("A &amp; G ID", 'E4 TB Allocation Details'!$A$18:$L$18, 0),FALSE), 'E2 Allocators'!$B$15:$W$358, MATCH('O5 Details by Class &amp; Accounts'!BZ$18, 'E2 Allocators'!$B$15:$W$15, 0),FALSE)*$E109)</f>
        <v>0</v>
      </c>
      <c r="CA109" s="1322">
        <f>IF(ISERROR(VLOOKUP(VLOOKUP($A109, 'E4 TB Allocation Details'!$A$18:$L$214, MATCH("A &amp; G ID", 'E4 TB Allocation Details'!$A$18:$L$18, 0),FALSE), 'E2 Allocators'!$B$15:$W$358, MATCH('O5 Details by Class &amp; Accounts'!CA$18, 'E2 Allocators'!$B$15:$W$15, 0),FALSE)*$E109), 0, VLOOKUP(VLOOKUP($A109, 'E4 TB Allocation Details'!$A$18:$L$214, MATCH("A &amp; G ID", 'E4 TB Allocation Details'!$A$18:$L$18, 0),FALSE), 'E2 Allocators'!$B$15:$W$358, MATCH('O5 Details by Class &amp; Accounts'!CA$18, 'E2 Allocators'!$B$15:$W$15, 0),FALSE)*$E109)</f>
        <v>0</v>
      </c>
      <c r="CB109" s="1322">
        <f>IF(ISERROR(VLOOKUP(VLOOKUP($A109, 'E4 TB Allocation Details'!$A$18:$L$214, MATCH("A &amp; G ID", 'E4 TB Allocation Details'!$A$18:$L$18, 0),FALSE), 'E2 Allocators'!$B$15:$W$358, MATCH('O5 Details by Class &amp; Accounts'!CB$18, 'E2 Allocators'!$B$15:$W$15, 0),FALSE)*$E109), 0, VLOOKUP(VLOOKUP($A109, 'E4 TB Allocation Details'!$A$18:$L$214, MATCH("A &amp; G ID", 'E4 TB Allocation Details'!$A$18:$L$18, 0),FALSE), 'E2 Allocators'!$B$15:$W$358, MATCH('O5 Details by Class &amp; Accounts'!CB$18, 'E2 Allocators'!$B$15:$W$15, 0),FALSE)*$E109)</f>
        <v>0</v>
      </c>
      <c r="CC109" s="1322">
        <f>IF(ISERROR(VLOOKUP(VLOOKUP($A109, 'E4 TB Allocation Details'!$A$18:$L$214, MATCH("A &amp; G ID", 'E4 TB Allocation Details'!$A$18:$L$18, 0),FALSE), 'E2 Allocators'!$B$15:$W$358, MATCH('O5 Details by Class &amp; Accounts'!CC$18, 'E2 Allocators'!$B$15:$W$15, 0),FALSE)*$E109), 0, VLOOKUP(VLOOKUP($A109, 'E4 TB Allocation Details'!$A$18:$L$214, MATCH("A &amp; G ID", 'E4 TB Allocation Details'!$A$18:$L$18, 0),FALSE), 'E2 Allocators'!$B$15:$W$358, MATCH('O5 Details by Class &amp; Accounts'!CC$18, 'E2 Allocators'!$B$15:$W$15, 0),FALSE)*$E109)</f>
        <v>0</v>
      </c>
      <c r="CD109" s="1322">
        <f>IF(ISERROR(VLOOKUP(VLOOKUP($A109, 'E4 TB Allocation Details'!$A$18:$L$214, MATCH("A &amp; G ID", 'E4 TB Allocation Details'!$A$18:$L$18, 0),FALSE), 'E2 Allocators'!$B$15:$W$358, MATCH('O5 Details by Class &amp; Accounts'!CD$18, 'E2 Allocators'!$B$15:$W$15, 0),FALSE)*$E109), 0, VLOOKUP(VLOOKUP($A109, 'E4 TB Allocation Details'!$A$18:$L$214, MATCH("A &amp; G ID", 'E4 TB Allocation Details'!$A$18:$L$18, 0),FALSE), 'E2 Allocators'!$B$15:$W$358, MATCH('O5 Details by Class &amp; Accounts'!CD$18, 'E2 Allocators'!$B$15:$W$15, 0),FALSE)*$E109)</f>
        <v>0</v>
      </c>
      <c r="CE109" s="1322">
        <f>IF(ISERROR(VLOOKUP(VLOOKUP($A109, 'E4 TB Allocation Details'!$A$18:$L$214, MATCH("A &amp; G ID", 'E4 TB Allocation Details'!$A$18:$L$18, 0),FALSE), 'E2 Allocators'!$B$15:$W$358, MATCH('O5 Details by Class &amp; Accounts'!CE$18, 'E2 Allocators'!$B$15:$W$15, 0),FALSE)*$E109), 0, VLOOKUP(VLOOKUP($A109, 'E4 TB Allocation Details'!$A$18:$L$214, MATCH("A &amp; G ID", 'E4 TB Allocation Details'!$A$18:$L$18, 0),FALSE), 'E2 Allocators'!$B$15:$W$358, MATCH('O5 Details by Class &amp; Accounts'!CE$18, 'E2 Allocators'!$B$15:$W$15, 0),FALSE)*$E109)</f>
        <v>0</v>
      </c>
      <c r="CF109" s="1322">
        <f>IF(ISERROR(VLOOKUP(VLOOKUP($A109, 'E4 TB Allocation Details'!$A$18:$L$214, MATCH("A &amp; G ID", 'E4 TB Allocation Details'!$A$18:$L$18, 0),FALSE), 'E2 Allocators'!$B$15:$W$358, MATCH('O5 Details by Class &amp; Accounts'!CF$18, 'E2 Allocators'!$B$15:$W$15, 0),FALSE)*$E109), 0, VLOOKUP(VLOOKUP($A109, 'E4 TB Allocation Details'!$A$18:$L$214, MATCH("A &amp; G ID", 'E4 TB Allocation Details'!$A$18:$L$18, 0),FALSE), 'E2 Allocators'!$B$15:$W$358, MATCH('O5 Details by Class &amp; Accounts'!CF$18, 'E2 Allocators'!$B$15:$W$15, 0),FALSE)*$E109)</f>
        <v>0</v>
      </c>
      <c r="CG109" s="1322">
        <f>IF(ISERROR(VLOOKUP(VLOOKUP($A109, 'E4 TB Allocation Details'!$A$18:$L$214, MATCH("A &amp; G ID", 'E4 TB Allocation Details'!$A$18:$L$18, 0),FALSE), 'E2 Allocators'!$B$15:$W$358, MATCH('O5 Details by Class &amp; Accounts'!CG$18, 'E2 Allocators'!$B$15:$W$15, 0),FALSE)*$E109), 0, VLOOKUP(VLOOKUP($A109, 'E4 TB Allocation Details'!$A$18:$L$214, MATCH("A &amp; G ID", 'E4 TB Allocation Details'!$A$18:$L$18, 0),FALSE), 'E2 Allocators'!$B$15:$W$358, MATCH('O5 Details by Class &amp; Accounts'!CG$18, 'E2 Allocators'!$B$15:$W$15, 0),FALSE)*$E109)</f>
        <v>0</v>
      </c>
      <c r="CH109" s="1322">
        <f>IF(ISERROR(VLOOKUP(VLOOKUP($A109, 'E4 TB Allocation Details'!$A$18:$L$214, MATCH("A &amp; G ID", 'E4 TB Allocation Details'!$A$18:$L$18, 0),FALSE), 'E2 Allocators'!$B$15:$W$358, MATCH('O5 Details by Class &amp; Accounts'!CH$18, 'E2 Allocators'!$B$15:$W$15, 0),FALSE)*$E109), 0, VLOOKUP(VLOOKUP($A109, 'E4 TB Allocation Details'!$A$18:$L$214, MATCH("A &amp; G ID", 'E4 TB Allocation Details'!$A$18:$L$18, 0),FALSE), 'E2 Allocators'!$B$15:$W$358, MATCH('O5 Details by Class &amp; Accounts'!CH$18, 'E2 Allocators'!$B$15:$W$15, 0),FALSE)*$E109)</f>
        <v>0</v>
      </c>
      <c r="CI109" s="1322">
        <f>IF(ISERROR(VLOOKUP(VLOOKUP($A109, 'E4 TB Allocation Details'!$A$18:$L$214, MATCH("A &amp; G ID", 'E4 TB Allocation Details'!$A$18:$L$18, 0),FALSE), 'E2 Allocators'!$B$15:$W$358, MATCH('O5 Details by Class &amp; Accounts'!CI$18, 'E2 Allocators'!$B$15:$W$15, 0),FALSE)*$E109), 0, VLOOKUP(VLOOKUP($A109, 'E4 TB Allocation Details'!$A$18:$L$214, MATCH("A &amp; G ID", 'E4 TB Allocation Details'!$A$18:$L$18, 0),FALSE), 'E2 Allocators'!$B$15:$W$358, MATCH('O5 Details by Class &amp; Accounts'!CI$18, 'E2 Allocators'!$B$15:$W$15, 0),FALSE)*$E109)</f>
        <v>0</v>
      </c>
      <c r="CJ109" s="1322">
        <f>IF(ISERROR(VLOOKUP(VLOOKUP($A109, 'E4 TB Allocation Details'!$A$18:$L$214, MATCH("A &amp; G ID", 'E4 TB Allocation Details'!$A$18:$L$18, 0),FALSE), 'E2 Allocators'!$B$15:$W$358, MATCH('O5 Details by Class &amp; Accounts'!CJ$18, 'E2 Allocators'!$B$15:$W$15, 0),FALSE)*$E109), 0, VLOOKUP(VLOOKUP($A109, 'E4 TB Allocation Details'!$A$18:$L$214, MATCH("A &amp; G ID", 'E4 TB Allocation Details'!$A$18:$L$18, 0),FALSE), 'E2 Allocators'!$B$15:$W$358, MATCH('O5 Details by Class &amp; Accounts'!CJ$18, 'E2 Allocators'!$B$15:$W$15, 0),FALSE)*$E109)</f>
        <v>0</v>
      </c>
      <c r="CK109" s="1322">
        <f>IF(ISERROR(VLOOKUP(VLOOKUP($A109, 'E4 TB Allocation Details'!$A$18:$L$214, MATCH("A &amp; G ID", 'E4 TB Allocation Details'!$A$18:$L$18, 0),FALSE), 'E2 Allocators'!$B$15:$W$358, MATCH('O5 Details by Class &amp; Accounts'!CK$18, 'E2 Allocators'!$B$15:$W$15, 0),FALSE)*$E109), 0, VLOOKUP(VLOOKUP($A109, 'E4 TB Allocation Details'!$A$18:$L$214, MATCH("A &amp; G ID", 'E4 TB Allocation Details'!$A$18:$L$18, 0),FALSE), 'E2 Allocators'!$B$15:$W$358, MATCH('O5 Details by Class &amp; Accounts'!CK$18, 'E2 Allocators'!$B$15:$W$15, 0),FALSE)*$E109)</f>
        <v>0</v>
      </c>
      <c r="CL109" s="1322">
        <f>IF(ISERROR(VLOOKUP(VLOOKUP($A109, 'E4 TB Allocation Details'!$A$18:$L$214, MATCH("A &amp; G ID", 'E4 TB Allocation Details'!$A$18:$L$18, 0),FALSE), 'E2 Allocators'!$B$15:$W$358, MATCH('O5 Details by Class &amp; Accounts'!CL$18, 'E2 Allocators'!$B$15:$W$15, 0),FALSE)*$E109), 0, VLOOKUP(VLOOKUP($A109, 'E4 TB Allocation Details'!$A$18:$L$214, MATCH("A &amp; G ID", 'E4 TB Allocation Details'!$A$18:$L$18, 0),FALSE), 'E2 Allocators'!$B$15:$W$358, MATCH('O5 Details by Class &amp; Accounts'!CL$18, 'E2 Allocators'!$B$15:$W$15, 0),FALSE)*$E109)</f>
        <v>0</v>
      </c>
      <c r="CM109" s="1322">
        <f>IF(ISERROR(VLOOKUP(VLOOKUP($A109, 'E4 TB Allocation Details'!$A$18:$L$214, MATCH("A &amp; G ID", 'E4 TB Allocation Details'!$A$18:$L$18, 0),FALSE), 'E2 Allocators'!$B$15:$W$358, MATCH('O5 Details by Class &amp; Accounts'!CM$18, 'E2 Allocators'!$B$15:$W$15, 0),FALSE)*$E109), 0, VLOOKUP(VLOOKUP($A109, 'E4 TB Allocation Details'!$A$18:$L$214, MATCH("A &amp; G ID", 'E4 TB Allocation Details'!$A$18:$L$18, 0),FALSE), 'E2 Allocators'!$B$15:$W$358, MATCH('O5 Details by Class &amp; Accounts'!CM$18, 'E2 Allocators'!$B$15:$W$15, 0),FALSE)*$E109)</f>
        <v>0</v>
      </c>
      <c r="CN109" s="1322">
        <f t="shared" si="24"/>
        <v>0</v>
      </c>
      <c r="CO109" s="1651">
        <f t="shared" si="25"/>
        <v>0</v>
      </c>
      <c r="CQ109" s="1899" t="inlineStr">
        <is>
          <t/>
        </is>
      </c>
    </row>
    <row r="110" spans="1:95" s="64" customFormat="1" ht="25.5" x14ac:dyDescent="0.2">
      <c r="A110" s="1093">
        <v>4355</v>
      </c>
      <c r="B110" s="1094" t="s">
        <v>979</v>
      </c>
      <c r="C110" s="1648">
        <f>IF(ISERROR(VLOOKUP($A110,'I3 TB Data'!$A$19:$H$483,MATCH('O5 Details by Class &amp; Accounts'!$C$18, 'I3 TB Data'!$A$19:$H$19,0),0)), 0, VLOOKUP($A110,'I3 TB Data'!$A$19:$H$483,MATCH('O5 Details by Class &amp; Accounts'!$C$18,'I3 TB Data'!$A$19:$H$19,0),0))</f>
        <v>0</v>
      </c>
      <c r="D110" s="1649"/>
      <c r="E110" s="1648">
        <f t="shared" si="17"/>
        <v>0</v>
      </c>
      <c r="F110" s="1650">
        <f>IF(ISERROR(VLOOKUP($A110, 'E1 Categorization'!A33:E124, MATCH("Customer Component", 'E1 Categorization'!$A$33:$E$33,0), 0)), 0, IF(VLOOKUP($A110, 'E1 Categorization'!A33:E124, MATCH("Customer Component", 'E1 Categorization'!$A$33:$E$33,0), 0)=0, 'O5 Details by Class &amp; Accounts'!$E110, IF(AND(VLOOKUP($A110, 'E1 Categorization'!A33:E124, MATCH("Customer Component", 'E1 Categorization'!$A$33:$E$33,0), 0) &gt;0, VLOOKUP($A110, 'E1 Categorization'!A33:E124, MATCH("Customer Component", 'E1 Categorization'!$A$33:$E$33,0), 0)&lt;1), 'O5 Details by Class &amp; Accounts'!$E110*(1-VLOOKUP($A110, 'E1 Categorization'!A33:E124, MATCH("Customer Component", 'E1 Categorization'!$A$33:$E$33,0), 0)), 0)))</f>
        <v>0</v>
      </c>
      <c r="G110" s="1650">
        <f>IF(ISERROR(VLOOKUP($A110, 'E1 Categorization'!A33:E124, MATCH("Customer Component", 'E1 Categorization'!$A$33:$E$33,0), 0)),0, IF(VLOOKUP($A110, 'E1 Categorization'!A33:E124, MATCH("Customer Component", 'E1 Categorization'!$A$33:$E$33,0), 0)=0, 0, IF(AND(VLOOKUP($A110, 'E1 Categorization'!A33:E124, MATCH("Customer Component", 'E1 Categorization'!$A$33:$E$33,0), 0) &gt;0, VLOOKUP($A110, 'E1 Categorization'!A33:E124, MATCH("Customer Component", 'E1 Categorization'!$A$33:$E$33,0), 0)&lt;1), 'O5 Details by Class &amp; Accounts'!$E110*(VLOOKUP($A110, 'E1 Categorization'!A33:E124, MATCH("Customer Component", 'E1 Categorization'!$A$33:$E$33,0), 0)), 'O5 Details by Class &amp; Accounts'!$E110)))</f>
        <v>0</v>
      </c>
      <c r="H110" s="1322">
        <f t="shared" si="20"/>
        <v>0</v>
      </c>
      <c r="I110" s="1322">
        <f>IF(ISERROR(VLOOKUP(VLOOKUP($A110, 'E4 TB Allocation Details'!$A$18:$L$214, MATCH("Demand ID", 'E4 TB Allocation Details'!$A$18:$L$18, 0),FALSE), 'E2 Allocators'!$B$15:$W$358, MATCH('O5 Details by Class &amp; Accounts'!I$18, 'E2 Allocators'!$B$15:$W$15, 0),FALSE)*$F110), 0, VLOOKUP(VLOOKUP($A110, 'E4 TB Allocation Details'!$A$18:$L$214, MATCH("Demand ID", 'E4 TB Allocation Details'!$A$18:$L$18, 0),FALSE), 'E2 Allocators'!$B$15:$W$358, MATCH('O5 Details by Class &amp; Accounts'!I$18, 'E2 Allocators'!$B$15:$W$15, 0),FALSE)*$F110)</f>
        <v>0</v>
      </c>
      <c r="J110" s="1322">
        <f>IF(ISERROR(VLOOKUP(VLOOKUP($A110, 'E4 TB Allocation Details'!$A$18:$L$214, MATCH("Demand ID", 'E4 TB Allocation Details'!$A$18:$L$18, 0),FALSE), 'E2 Allocators'!$B$15:$W$358, MATCH('O5 Details by Class &amp; Accounts'!J$18, 'E2 Allocators'!$B$15:$W$15, 0),FALSE)*$F110), 0, VLOOKUP(VLOOKUP($A110, 'E4 TB Allocation Details'!$A$18:$L$214, MATCH("Demand ID", 'E4 TB Allocation Details'!$A$18:$L$18, 0),FALSE), 'E2 Allocators'!$B$15:$W$358, MATCH('O5 Details by Class &amp; Accounts'!J$18, 'E2 Allocators'!$B$15:$W$15, 0),FALSE)*$F110)</f>
        <v>0</v>
      </c>
      <c r="K110" s="1322">
        <f>IF(ISERROR(VLOOKUP(VLOOKUP($A110, 'E4 TB Allocation Details'!$A$18:$L$214, MATCH("Demand ID", 'E4 TB Allocation Details'!$A$18:$L$18, 0),FALSE), 'E2 Allocators'!$B$15:$W$358, MATCH('O5 Details by Class &amp; Accounts'!K$18, 'E2 Allocators'!$B$15:$W$15, 0),FALSE)*$F110), 0, VLOOKUP(VLOOKUP($A110, 'E4 TB Allocation Details'!$A$18:$L$214, MATCH("Demand ID", 'E4 TB Allocation Details'!$A$18:$L$18, 0),FALSE), 'E2 Allocators'!$B$15:$W$358, MATCH('O5 Details by Class &amp; Accounts'!K$18, 'E2 Allocators'!$B$15:$W$15, 0),FALSE)*$F110)</f>
        <v>0</v>
      </c>
      <c r="L110" s="1322">
        <f>IF(ISERROR(VLOOKUP(VLOOKUP($A110, 'E4 TB Allocation Details'!$A$18:$L$214, MATCH("Demand ID", 'E4 TB Allocation Details'!$A$18:$L$18, 0),FALSE), 'E2 Allocators'!$B$15:$W$358, MATCH('O5 Details by Class &amp; Accounts'!L$18, 'E2 Allocators'!$B$15:$W$15, 0),FALSE)*$F110), 0, VLOOKUP(VLOOKUP($A110, 'E4 TB Allocation Details'!$A$18:$L$214, MATCH("Demand ID", 'E4 TB Allocation Details'!$A$18:$L$18, 0),FALSE), 'E2 Allocators'!$B$15:$W$358, MATCH('O5 Details by Class &amp; Accounts'!L$18, 'E2 Allocators'!$B$15:$W$15, 0),FALSE)*$F110)</f>
        <v>0</v>
      </c>
      <c r="M110" s="1322">
        <f>IF(ISERROR(VLOOKUP(VLOOKUP($A110, 'E4 TB Allocation Details'!$A$18:$L$214, MATCH("Demand ID", 'E4 TB Allocation Details'!$A$18:$L$18, 0),FALSE), 'E2 Allocators'!$B$15:$W$358, MATCH('O5 Details by Class &amp; Accounts'!M$18, 'E2 Allocators'!$B$15:$W$15, 0),FALSE)*$F110), 0, VLOOKUP(VLOOKUP($A110, 'E4 TB Allocation Details'!$A$18:$L$214, MATCH("Demand ID", 'E4 TB Allocation Details'!$A$18:$L$18, 0),FALSE), 'E2 Allocators'!$B$15:$W$358, MATCH('O5 Details by Class &amp; Accounts'!M$18, 'E2 Allocators'!$B$15:$W$15, 0),FALSE)*$F110)</f>
        <v>0</v>
      </c>
      <c r="N110" s="1322">
        <f>IF(ISERROR(VLOOKUP(VLOOKUP($A110, 'E4 TB Allocation Details'!$A$18:$L$214, MATCH("Demand ID", 'E4 TB Allocation Details'!$A$18:$L$18, 0),FALSE), 'E2 Allocators'!$B$15:$W$358, MATCH('O5 Details by Class &amp; Accounts'!N$18, 'E2 Allocators'!$B$15:$W$15, 0),FALSE)*$F110), 0, VLOOKUP(VLOOKUP($A110, 'E4 TB Allocation Details'!$A$18:$L$214, MATCH("Demand ID", 'E4 TB Allocation Details'!$A$18:$L$18, 0),FALSE), 'E2 Allocators'!$B$15:$W$358, MATCH('O5 Details by Class &amp; Accounts'!N$18, 'E2 Allocators'!$B$15:$W$15, 0),FALSE)*$F110)</f>
        <v>0</v>
      </c>
      <c r="O110" s="1322">
        <f>IF(ISERROR(VLOOKUP(VLOOKUP($A110, 'E4 TB Allocation Details'!$A$18:$L$214, MATCH("Demand ID", 'E4 TB Allocation Details'!$A$18:$L$18, 0),FALSE), 'E2 Allocators'!$B$15:$W$358, MATCH('O5 Details by Class &amp; Accounts'!O$18, 'E2 Allocators'!$B$15:$W$15, 0),FALSE)*$F110), 0, VLOOKUP(VLOOKUP($A110, 'E4 TB Allocation Details'!$A$18:$L$214, MATCH("Demand ID", 'E4 TB Allocation Details'!$A$18:$L$18, 0),FALSE), 'E2 Allocators'!$B$15:$W$358, MATCH('O5 Details by Class &amp; Accounts'!O$18, 'E2 Allocators'!$B$15:$W$15, 0),FALSE)*$F110)</f>
        <v>0</v>
      </c>
      <c r="P110" s="1322">
        <f>IF(ISERROR(VLOOKUP(VLOOKUP($A110, 'E4 TB Allocation Details'!$A$18:$L$214, MATCH("Demand ID", 'E4 TB Allocation Details'!$A$18:$L$18, 0),FALSE), 'E2 Allocators'!$B$15:$W$358, MATCH('O5 Details by Class &amp; Accounts'!P$18, 'E2 Allocators'!$B$15:$W$15, 0),FALSE)*$F110), 0, VLOOKUP(VLOOKUP($A110, 'E4 TB Allocation Details'!$A$18:$L$214, MATCH("Demand ID", 'E4 TB Allocation Details'!$A$18:$L$18, 0),FALSE), 'E2 Allocators'!$B$15:$W$358, MATCH('O5 Details by Class &amp; Accounts'!P$18, 'E2 Allocators'!$B$15:$W$15, 0),FALSE)*$F110)</f>
        <v>0</v>
      </c>
      <c r="Q110" s="1322">
        <f>IF(ISERROR(VLOOKUP(VLOOKUP($A110, 'E4 TB Allocation Details'!$A$18:$L$214, MATCH("Demand ID", 'E4 TB Allocation Details'!$A$18:$L$18, 0),FALSE), 'E2 Allocators'!$B$15:$W$358, MATCH('O5 Details by Class &amp; Accounts'!Q$18, 'E2 Allocators'!$B$15:$W$15, 0),FALSE)*$F110), 0, VLOOKUP(VLOOKUP($A110, 'E4 TB Allocation Details'!$A$18:$L$214, MATCH("Demand ID", 'E4 TB Allocation Details'!$A$18:$L$18, 0),FALSE), 'E2 Allocators'!$B$15:$W$358, MATCH('O5 Details by Class &amp; Accounts'!Q$18, 'E2 Allocators'!$B$15:$W$15, 0),FALSE)*$F110)</f>
        <v>0</v>
      </c>
      <c r="R110" s="1322">
        <f>IF(ISERROR(VLOOKUP(VLOOKUP($A110, 'E4 TB Allocation Details'!$A$18:$L$214, MATCH("Demand ID", 'E4 TB Allocation Details'!$A$18:$L$18, 0),FALSE), 'E2 Allocators'!$B$15:$W$358, MATCH('O5 Details by Class &amp; Accounts'!R$18, 'E2 Allocators'!$B$15:$W$15, 0),FALSE)*$F110), 0, VLOOKUP(VLOOKUP($A110, 'E4 TB Allocation Details'!$A$18:$L$214, MATCH("Demand ID", 'E4 TB Allocation Details'!$A$18:$L$18, 0),FALSE), 'E2 Allocators'!$B$15:$W$358, MATCH('O5 Details by Class &amp; Accounts'!R$18, 'E2 Allocators'!$B$15:$W$15, 0),FALSE)*$F110)</f>
        <v>0</v>
      </c>
      <c r="S110" s="1322">
        <f>IF(ISERROR(VLOOKUP(VLOOKUP($A110, 'E4 TB Allocation Details'!$A$18:$L$214, MATCH("Demand ID", 'E4 TB Allocation Details'!$A$18:$L$18, 0),FALSE), 'E2 Allocators'!$B$15:$W$358, MATCH('O5 Details by Class &amp; Accounts'!S$18, 'E2 Allocators'!$B$15:$W$15, 0),FALSE)*$F110), 0, VLOOKUP(VLOOKUP($A110, 'E4 TB Allocation Details'!$A$18:$L$214, MATCH("Demand ID", 'E4 TB Allocation Details'!$A$18:$L$18, 0),FALSE), 'E2 Allocators'!$B$15:$W$358, MATCH('O5 Details by Class &amp; Accounts'!S$18, 'E2 Allocators'!$B$15:$W$15, 0),FALSE)*$F110)</f>
        <v>0</v>
      </c>
      <c r="T110" s="1322">
        <f>IF(ISERROR(VLOOKUP(VLOOKUP($A110, 'E4 TB Allocation Details'!$A$18:$L$214, MATCH("Demand ID", 'E4 TB Allocation Details'!$A$18:$L$18, 0),FALSE), 'E2 Allocators'!$B$15:$W$358, MATCH('O5 Details by Class &amp; Accounts'!T$18, 'E2 Allocators'!$B$15:$W$15, 0),FALSE)*$F110), 0, VLOOKUP(VLOOKUP($A110, 'E4 TB Allocation Details'!$A$18:$L$214, MATCH("Demand ID", 'E4 TB Allocation Details'!$A$18:$L$18, 0),FALSE), 'E2 Allocators'!$B$15:$W$358, MATCH('O5 Details by Class &amp; Accounts'!T$18, 'E2 Allocators'!$B$15:$W$15, 0),FALSE)*$F110)</f>
        <v>0</v>
      </c>
      <c r="U110" s="1322">
        <f>IF(ISERROR(VLOOKUP(VLOOKUP($A110, 'E4 TB Allocation Details'!$A$18:$L$214, MATCH("Demand ID", 'E4 TB Allocation Details'!$A$18:$L$18, 0),FALSE), 'E2 Allocators'!$B$15:$W$358, MATCH('O5 Details by Class &amp; Accounts'!U$18, 'E2 Allocators'!$B$15:$W$15, 0),FALSE)*$F110), 0, VLOOKUP(VLOOKUP($A110, 'E4 TB Allocation Details'!$A$18:$L$214, MATCH("Demand ID", 'E4 TB Allocation Details'!$A$18:$L$18, 0),FALSE), 'E2 Allocators'!$B$15:$W$358, MATCH('O5 Details by Class &amp; Accounts'!U$18, 'E2 Allocators'!$B$15:$W$15, 0),FALSE)*$F110)</f>
        <v>0</v>
      </c>
      <c r="V110" s="1322">
        <f>IF(ISERROR(VLOOKUP(VLOOKUP($A110, 'E4 TB Allocation Details'!$A$18:$L$214, MATCH("Demand ID", 'E4 TB Allocation Details'!$A$18:$L$18, 0),FALSE), 'E2 Allocators'!$B$15:$W$358, MATCH('O5 Details by Class &amp; Accounts'!V$18, 'E2 Allocators'!$B$15:$W$15, 0),FALSE)*$F110), 0, VLOOKUP(VLOOKUP($A110, 'E4 TB Allocation Details'!$A$18:$L$214, MATCH("Demand ID", 'E4 TB Allocation Details'!$A$18:$L$18, 0),FALSE), 'E2 Allocators'!$B$15:$W$358, MATCH('O5 Details by Class &amp; Accounts'!V$18, 'E2 Allocators'!$B$15:$W$15, 0),FALSE)*$F110)</f>
        <v>0</v>
      </c>
      <c r="W110" s="1322">
        <f>IF(ISERROR(VLOOKUP(VLOOKUP($A110, 'E4 TB Allocation Details'!$A$18:$L$214, MATCH("Demand ID", 'E4 TB Allocation Details'!$A$18:$L$18, 0),FALSE), 'E2 Allocators'!$B$15:$W$358, MATCH('O5 Details by Class &amp; Accounts'!W$18, 'E2 Allocators'!$B$15:$W$15, 0),FALSE)*$F110), 0, VLOOKUP(VLOOKUP($A110, 'E4 TB Allocation Details'!$A$18:$L$214, MATCH("Demand ID", 'E4 TB Allocation Details'!$A$18:$L$18, 0),FALSE), 'E2 Allocators'!$B$15:$W$358, MATCH('O5 Details by Class &amp; Accounts'!W$18, 'E2 Allocators'!$B$15:$W$15, 0),FALSE)*$F110)</f>
        <v>0</v>
      </c>
      <c r="X110" s="1322">
        <f>IF(ISERROR(VLOOKUP(VLOOKUP($A110, 'E4 TB Allocation Details'!$A$18:$L$214, MATCH("Demand ID", 'E4 TB Allocation Details'!$A$18:$L$18, 0),FALSE), 'E2 Allocators'!$B$15:$W$358, MATCH('O5 Details by Class &amp; Accounts'!X$18, 'E2 Allocators'!$B$15:$W$15, 0),FALSE)*$F110), 0, VLOOKUP(VLOOKUP($A110, 'E4 TB Allocation Details'!$A$18:$L$214, MATCH("Demand ID", 'E4 TB Allocation Details'!$A$18:$L$18, 0),FALSE), 'E2 Allocators'!$B$15:$W$358, MATCH('O5 Details by Class &amp; Accounts'!X$18, 'E2 Allocators'!$B$15:$W$15, 0),FALSE)*$F110)</f>
        <v>0</v>
      </c>
      <c r="Y110" s="1322">
        <f>IF(ISERROR(VLOOKUP(VLOOKUP($A110, 'E4 TB Allocation Details'!$A$18:$L$214, MATCH("Demand ID", 'E4 TB Allocation Details'!$A$18:$L$18, 0),FALSE), 'E2 Allocators'!$B$15:$W$358, MATCH('O5 Details by Class &amp; Accounts'!Y$18, 'E2 Allocators'!$B$15:$W$15, 0),FALSE)*$F110), 0, VLOOKUP(VLOOKUP($A110, 'E4 TB Allocation Details'!$A$18:$L$214, MATCH("Demand ID", 'E4 TB Allocation Details'!$A$18:$L$18, 0),FALSE), 'E2 Allocators'!$B$15:$W$358, MATCH('O5 Details by Class &amp; Accounts'!Y$18, 'E2 Allocators'!$B$15:$W$15, 0),FALSE)*$F110)</f>
        <v>0</v>
      </c>
      <c r="Z110" s="1322">
        <f>IF(ISERROR(VLOOKUP(VLOOKUP($A110, 'E4 TB Allocation Details'!$A$18:$L$214, MATCH("Demand ID", 'E4 TB Allocation Details'!$A$18:$L$18, 0),FALSE), 'E2 Allocators'!$B$15:$W$358, MATCH('O5 Details by Class &amp; Accounts'!Z$18, 'E2 Allocators'!$B$15:$W$15, 0),FALSE)*$F110), 0, VLOOKUP(VLOOKUP($A110, 'E4 TB Allocation Details'!$A$18:$L$214, MATCH("Demand ID", 'E4 TB Allocation Details'!$A$18:$L$18, 0),FALSE), 'E2 Allocators'!$B$15:$W$358, MATCH('O5 Details by Class &amp; Accounts'!Z$18, 'E2 Allocators'!$B$15:$W$15, 0),FALSE)*$F110)</f>
        <v>0</v>
      </c>
      <c r="AA110" s="1322">
        <f>IF(ISERROR(VLOOKUP(VLOOKUP($A110, 'E4 TB Allocation Details'!$A$18:$L$214, MATCH("Demand ID", 'E4 TB Allocation Details'!$A$18:$L$18, 0),FALSE), 'E2 Allocators'!$B$15:$W$358, MATCH('O5 Details by Class &amp; Accounts'!AA$18, 'E2 Allocators'!$B$15:$W$15, 0),FALSE)*$F110), 0, VLOOKUP(VLOOKUP($A110, 'E4 TB Allocation Details'!$A$18:$L$214, MATCH("Demand ID", 'E4 TB Allocation Details'!$A$18:$L$18, 0),FALSE), 'E2 Allocators'!$B$15:$W$358, MATCH('O5 Details by Class &amp; Accounts'!AA$18, 'E2 Allocators'!$B$15:$W$15, 0),FALSE)*$F110)</f>
        <v>0</v>
      </c>
      <c r="AB110" s="1322">
        <f>IF(ISERROR(VLOOKUP(VLOOKUP($A110, 'E4 TB Allocation Details'!$A$18:$L$214, MATCH("Demand ID", 'E4 TB Allocation Details'!$A$18:$L$18, 0),FALSE), 'E2 Allocators'!$B$15:$W$358, MATCH('O5 Details by Class &amp; Accounts'!AB$18, 'E2 Allocators'!$B$15:$W$15, 0),FALSE)*$F110), 0, VLOOKUP(VLOOKUP($A110, 'E4 TB Allocation Details'!$A$18:$L$214, MATCH("Demand ID", 'E4 TB Allocation Details'!$A$18:$L$18, 0),FALSE), 'E2 Allocators'!$B$15:$W$358, MATCH('O5 Details by Class &amp; Accounts'!AB$18, 'E2 Allocators'!$B$15:$W$15, 0),FALSE)*$F110)</f>
        <v>0</v>
      </c>
      <c r="AC110" s="1322">
        <f t="shared" si="21"/>
        <v>0</v>
      </c>
      <c r="AD110" s="1322">
        <f>IF(ISERROR(VLOOKUP(VLOOKUP($A110, 'E4 TB Allocation Details'!$A$18:$L$214, MATCH("Customer ID", 'E4 TB Allocation Details'!$A$18:$L$18, 0),FALSE), 'E2 Allocators'!$B$15:$W$358, MATCH('O5 Details by Class &amp; Accounts'!AD$18, 'E2 Allocators'!$B$15:$W$15, 0),FALSE)*$G110), 0, VLOOKUP(VLOOKUP($A110, 'E4 TB Allocation Details'!$A$18:$L$214, MATCH("Customer ID", 'E4 TB Allocation Details'!$A$18:$L$18, 0),FALSE), 'E2 Allocators'!$B$15:$W$358, MATCH('O5 Details by Class &amp; Accounts'!AD$18, 'E2 Allocators'!$B$15:$W$15, 0),FALSE)*$G110)</f>
        <v>0</v>
      </c>
      <c r="AE110" s="1322">
        <f>IF(ISERROR(VLOOKUP(VLOOKUP($A110, 'E4 TB Allocation Details'!$A$18:$L$214, MATCH("Customer ID", 'E4 TB Allocation Details'!$A$18:$L$18, 0),FALSE), 'E2 Allocators'!$B$15:$W$358, MATCH('O5 Details by Class &amp; Accounts'!AE$18, 'E2 Allocators'!$B$15:$W$15, 0),FALSE)*$G110), 0, VLOOKUP(VLOOKUP($A110, 'E4 TB Allocation Details'!$A$18:$L$214, MATCH("Customer ID", 'E4 TB Allocation Details'!$A$18:$L$18, 0),FALSE), 'E2 Allocators'!$B$15:$W$358, MATCH('O5 Details by Class &amp; Accounts'!AE$18, 'E2 Allocators'!$B$15:$W$15, 0),FALSE)*$G110)</f>
        <v>0</v>
      </c>
      <c r="AF110" s="1322">
        <f>IF(ISERROR(VLOOKUP(VLOOKUP($A110, 'E4 TB Allocation Details'!$A$18:$L$214, MATCH("Customer ID", 'E4 TB Allocation Details'!$A$18:$L$18, 0),FALSE), 'E2 Allocators'!$B$15:$W$358, MATCH('O5 Details by Class &amp; Accounts'!AF$18, 'E2 Allocators'!$B$15:$W$15, 0),FALSE)*$G110), 0, VLOOKUP(VLOOKUP($A110, 'E4 TB Allocation Details'!$A$18:$L$214, MATCH("Customer ID", 'E4 TB Allocation Details'!$A$18:$L$18, 0),FALSE), 'E2 Allocators'!$B$15:$W$358, MATCH('O5 Details by Class &amp; Accounts'!AF$18, 'E2 Allocators'!$B$15:$W$15, 0),FALSE)*$G110)</f>
        <v>0</v>
      </c>
      <c r="AG110" s="1322">
        <f>IF(ISERROR(VLOOKUP(VLOOKUP($A110, 'E4 TB Allocation Details'!$A$18:$L$214, MATCH("Customer ID", 'E4 TB Allocation Details'!$A$18:$L$18, 0),FALSE), 'E2 Allocators'!$B$15:$W$358, MATCH('O5 Details by Class &amp; Accounts'!AG$18, 'E2 Allocators'!$B$15:$W$15, 0),FALSE)*$G110), 0, VLOOKUP(VLOOKUP($A110, 'E4 TB Allocation Details'!$A$18:$L$214, MATCH("Customer ID", 'E4 TB Allocation Details'!$A$18:$L$18, 0),FALSE), 'E2 Allocators'!$B$15:$W$358, MATCH('O5 Details by Class &amp; Accounts'!AG$18, 'E2 Allocators'!$B$15:$W$15, 0),FALSE)*$G110)</f>
        <v>0</v>
      </c>
      <c r="AH110" s="1322">
        <f>IF(ISERROR(VLOOKUP(VLOOKUP($A110, 'E4 TB Allocation Details'!$A$18:$L$214, MATCH("Customer ID", 'E4 TB Allocation Details'!$A$18:$L$18, 0),FALSE), 'E2 Allocators'!$B$15:$W$358, MATCH('O5 Details by Class &amp; Accounts'!AH$18, 'E2 Allocators'!$B$15:$W$15, 0),FALSE)*$G110), 0, VLOOKUP(VLOOKUP($A110, 'E4 TB Allocation Details'!$A$18:$L$214, MATCH("Customer ID", 'E4 TB Allocation Details'!$A$18:$L$18, 0),FALSE), 'E2 Allocators'!$B$15:$W$358, MATCH('O5 Details by Class &amp; Accounts'!AH$18, 'E2 Allocators'!$B$15:$W$15, 0),FALSE)*$G110)</f>
        <v>0</v>
      </c>
      <c r="AI110" s="1322">
        <f>IF(ISERROR(VLOOKUP(VLOOKUP($A110, 'E4 TB Allocation Details'!$A$18:$L$214, MATCH("Customer ID", 'E4 TB Allocation Details'!$A$18:$L$18, 0),FALSE), 'E2 Allocators'!$B$15:$W$358, MATCH('O5 Details by Class &amp; Accounts'!AI$18, 'E2 Allocators'!$B$15:$W$15, 0),FALSE)*$G110), 0, VLOOKUP(VLOOKUP($A110, 'E4 TB Allocation Details'!$A$18:$L$214, MATCH("Customer ID", 'E4 TB Allocation Details'!$A$18:$L$18, 0),FALSE), 'E2 Allocators'!$B$15:$W$358, MATCH('O5 Details by Class &amp; Accounts'!AI$18, 'E2 Allocators'!$B$15:$W$15, 0),FALSE)*$G110)</f>
        <v>0</v>
      </c>
      <c r="AJ110" s="1322">
        <f>IF(ISERROR(VLOOKUP(VLOOKUP($A110, 'E4 TB Allocation Details'!$A$18:$L$214, MATCH("Customer ID", 'E4 TB Allocation Details'!$A$18:$L$18, 0),FALSE), 'E2 Allocators'!$B$15:$W$358, MATCH('O5 Details by Class &amp; Accounts'!AJ$18, 'E2 Allocators'!$B$15:$W$15, 0),FALSE)*$G110), 0, VLOOKUP(VLOOKUP($A110, 'E4 TB Allocation Details'!$A$18:$L$214, MATCH("Customer ID", 'E4 TB Allocation Details'!$A$18:$L$18, 0),FALSE), 'E2 Allocators'!$B$15:$W$358, MATCH('O5 Details by Class &amp; Accounts'!AJ$18, 'E2 Allocators'!$B$15:$W$15, 0),FALSE)*$G110)</f>
        <v>0</v>
      </c>
      <c r="AK110" s="1322">
        <f>IF(ISERROR(VLOOKUP(VLOOKUP($A110, 'E4 TB Allocation Details'!$A$18:$L$214, MATCH("Customer ID", 'E4 TB Allocation Details'!$A$18:$L$18, 0),FALSE), 'E2 Allocators'!$B$15:$W$358, MATCH('O5 Details by Class &amp; Accounts'!AK$18, 'E2 Allocators'!$B$15:$W$15, 0),FALSE)*$G110), 0, VLOOKUP(VLOOKUP($A110, 'E4 TB Allocation Details'!$A$18:$L$214, MATCH("Customer ID", 'E4 TB Allocation Details'!$A$18:$L$18, 0),FALSE), 'E2 Allocators'!$B$15:$W$358, MATCH('O5 Details by Class &amp; Accounts'!AK$18, 'E2 Allocators'!$B$15:$W$15, 0),FALSE)*$G110)</f>
        <v>0</v>
      </c>
      <c r="AL110" s="1322">
        <f>IF(ISERROR(VLOOKUP(VLOOKUP($A110, 'E4 TB Allocation Details'!$A$18:$L$214, MATCH("Customer ID", 'E4 TB Allocation Details'!$A$18:$L$18, 0),FALSE), 'E2 Allocators'!$B$15:$W$358, MATCH('O5 Details by Class &amp; Accounts'!AL$18, 'E2 Allocators'!$B$15:$W$15, 0),FALSE)*$G110), 0, VLOOKUP(VLOOKUP($A110, 'E4 TB Allocation Details'!$A$18:$L$214, MATCH("Customer ID", 'E4 TB Allocation Details'!$A$18:$L$18, 0),FALSE), 'E2 Allocators'!$B$15:$W$358, MATCH('O5 Details by Class &amp; Accounts'!AL$18, 'E2 Allocators'!$B$15:$W$15, 0),FALSE)*$G110)</f>
        <v>0</v>
      </c>
      <c r="AM110" s="1322">
        <f>IF(ISERROR(VLOOKUP(VLOOKUP($A110, 'E4 TB Allocation Details'!$A$18:$L$214, MATCH("Customer ID", 'E4 TB Allocation Details'!$A$18:$L$18, 0),FALSE), 'E2 Allocators'!$B$15:$W$358, MATCH('O5 Details by Class &amp; Accounts'!AM$18, 'E2 Allocators'!$B$15:$W$15, 0),FALSE)*$G110), 0, VLOOKUP(VLOOKUP($A110, 'E4 TB Allocation Details'!$A$18:$L$214, MATCH("Customer ID", 'E4 TB Allocation Details'!$A$18:$L$18, 0),FALSE), 'E2 Allocators'!$B$15:$W$358, MATCH('O5 Details by Class &amp; Accounts'!AM$18, 'E2 Allocators'!$B$15:$W$15, 0),FALSE)*$G110)</f>
        <v>0</v>
      </c>
      <c r="AN110" s="1322">
        <f>IF(ISERROR(VLOOKUP(VLOOKUP($A110, 'E4 TB Allocation Details'!$A$18:$L$214, MATCH("Customer ID", 'E4 TB Allocation Details'!$A$18:$L$18, 0),FALSE), 'E2 Allocators'!$B$15:$W$358, MATCH('O5 Details by Class &amp; Accounts'!AN$18, 'E2 Allocators'!$B$15:$W$15, 0),FALSE)*$G110), 0, VLOOKUP(VLOOKUP($A110, 'E4 TB Allocation Details'!$A$18:$L$214, MATCH("Customer ID", 'E4 TB Allocation Details'!$A$18:$L$18, 0),FALSE), 'E2 Allocators'!$B$15:$W$358, MATCH('O5 Details by Class &amp; Accounts'!AN$18, 'E2 Allocators'!$B$15:$W$15, 0),FALSE)*$G110)</f>
        <v>0</v>
      </c>
      <c r="AO110" s="1322">
        <f>IF(ISERROR(VLOOKUP(VLOOKUP($A110, 'E4 TB Allocation Details'!$A$18:$L$214, MATCH("Customer ID", 'E4 TB Allocation Details'!$A$18:$L$18, 0),FALSE), 'E2 Allocators'!$B$15:$W$358, MATCH('O5 Details by Class &amp; Accounts'!AO$18, 'E2 Allocators'!$B$15:$W$15, 0),FALSE)*$G110), 0, VLOOKUP(VLOOKUP($A110, 'E4 TB Allocation Details'!$A$18:$L$214, MATCH("Customer ID", 'E4 TB Allocation Details'!$A$18:$L$18, 0),FALSE), 'E2 Allocators'!$B$15:$W$358, MATCH('O5 Details by Class &amp; Accounts'!AO$18, 'E2 Allocators'!$B$15:$W$15, 0),FALSE)*$G110)</f>
        <v>0</v>
      </c>
      <c r="AP110" s="1322">
        <f>IF(ISERROR(VLOOKUP(VLOOKUP($A110, 'E4 TB Allocation Details'!$A$18:$L$214, MATCH("Customer ID", 'E4 TB Allocation Details'!$A$18:$L$18, 0),FALSE), 'E2 Allocators'!$B$15:$W$358, MATCH('O5 Details by Class &amp; Accounts'!AP$18, 'E2 Allocators'!$B$15:$W$15, 0),FALSE)*$G110), 0, VLOOKUP(VLOOKUP($A110, 'E4 TB Allocation Details'!$A$18:$L$214, MATCH("Customer ID", 'E4 TB Allocation Details'!$A$18:$L$18, 0),FALSE), 'E2 Allocators'!$B$15:$W$358, MATCH('O5 Details by Class &amp; Accounts'!AP$18, 'E2 Allocators'!$B$15:$W$15, 0),FALSE)*$G110)</f>
        <v>0</v>
      </c>
      <c r="AQ110" s="1322">
        <f>IF(ISERROR(VLOOKUP(VLOOKUP($A110, 'E4 TB Allocation Details'!$A$18:$L$214, MATCH("Customer ID", 'E4 TB Allocation Details'!$A$18:$L$18, 0),FALSE), 'E2 Allocators'!$B$15:$W$358, MATCH('O5 Details by Class &amp; Accounts'!AQ$18, 'E2 Allocators'!$B$15:$W$15, 0),FALSE)*$G110), 0, VLOOKUP(VLOOKUP($A110, 'E4 TB Allocation Details'!$A$18:$L$214, MATCH("Customer ID", 'E4 TB Allocation Details'!$A$18:$L$18, 0),FALSE), 'E2 Allocators'!$B$15:$W$358, MATCH('O5 Details by Class &amp; Accounts'!AQ$18, 'E2 Allocators'!$B$15:$W$15, 0),FALSE)*$G110)</f>
        <v>0</v>
      </c>
      <c r="AR110" s="1322">
        <f>IF(ISERROR(VLOOKUP(VLOOKUP($A110, 'E4 TB Allocation Details'!$A$18:$L$214, MATCH("Customer ID", 'E4 TB Allocation Details'!$A$18:$L$18, 0),FALSE), 'E2 Allocators'!$B$15:$W$358, MATCH('O5 Details by Class &amp; Accounts'!AR$18, 'E2 Allocators'!$B$15:$W$15, 0),FALSE)*$G110), 0, VLOOKUP(VLOOKUP($A110, 'E4 TB Allocation Details'!$A$18:$L$214, MATCH("Customer ID", 'E4 TB Allocation Details'!$A$18:$L$18, 0),FALSE), 'E2 Allocators'!$B$15:$W$358, MATCH('O5 Details by Class &amp; Accounts'!AR$18, 'E2 Allocators'!$B$15:$W$15, 0),FALSE)*$G110)</f>
        <v>0</v>
      </c>
      <c r="AS110" s="1322">
        <f>IF(ISERROR(VLOOKUP(VLOOKUP($A110, 'E4 TB Allocation Details'!$A$18:$L$214, MATCH("Customer ID", 'E4 TB Allocation Details'!$A$18:$L$18, 0),FALSE), 'E2 Allocators'!$B$15:$W$358, MATCH('O5 Details by Class &amp; Accounts'!AS$18, 'E2 Allocators'!$B$15:$W$15, 0),FALSE)*$G110), 0, VLOOKUP(VLOOKUP($A110, 'E4 TB Allocation Details'!$A$18:$L$214, MATCH("Customer ID", 'E4 TB Allocation Details'!$A$18:$L$18, 0),FALSE), 'E2 Allocators'!$B$15:$W$358, MATCH('O5 Details by Class &amp; Accounts'!AS$18, 'E2 Allocators'!$B$15:$W$15, 0),FALSE)*$G110)</f>
        <v>0</v>
      </c>
      <c r="AT110" s="1322">
        <f>IF(ISERROR(VLOOKUP(VLOOKUP($A110, 'E4 TB Allocation Details'!$A$18:$L$214, MATCH("Customer ID", 'E4 TB Allocation Details'!$A$18:$L$18, 0),FALSE), 'E2 Allocators'!$B$15:$W$358, MATCH('O5 Details by Class &amp; Accounts'!AT$18, 'E2 Allocators'!$B$15:$W$15, 0),FALSE)*$G110), 0, VLOOKUP(VLOOKUP($A110, 'E4 TB Allocation Details'!$A$18:$L$214, MATCH("Customer ID", 'E4 TB Allocation Details'!$A$18:$L$18, 0),FALSE), 'E2 Allocators'!$B$15:$W$358, MATCH('O5 Details by Class &amp; Accounts'!AT$18, 'E2 Allocators'!$B$15:$W$15, 0),FALSE)*$G110)</f>
        <v>0</v>
      </c>
      <c r="AU110" s="1322">
        <f>IF(ISERROR(VLOOKUP(VLOOKUP($A110, 'E4 TB Allocation Details'!$A$18:$L$214, MATCH("Customer ID", 'E4 TB Allocation Details'!$A$18:$L$18, 0),FALSE), 'E2 Allocators'!$B$15:$W$358, MATCH('O5 Details by Class &amp; Accounts'!AU$18, 'E2 Allocators'!$B$15:$W$15, 0),FALSE)*$G110), 0, VLOOKUP(VLOOKUP($A110, 'E4 TB Allocation Details'!$A$18:$L$214, MATCH("Customer ID", 'E4 TB Allocation Details'!$A$18:$L$18, 0),FALSE), 'E2 Allocators'!$B$15:$W$358, MATCH('O5 Details by Class &amp; Accounts'!AU$18, 'E2 Allocators'!$B$15:$W$15, 0),FALSE)*$G110)</f>
        <v>0</v>
      </c>
      <c r="AV110" s="1322">
        <f>IF(ISERROR(VLOOKUP(VLOOKUP($A110, 'E4 TB Allocation Details'!$A$18:$L$214, MATCH("Customer ID", 'E4 TB Allocation Details'!$A$18:$L$18, 0),FALSE), 'E2 Allocators'!$B$15:$W$358, MATCH('O5 Details by Class &amp; Accounts'!AV$18, 'E2 Allocators'!$B$15:$W$15, 0),FALSE)*$G110), 0, VLOOKUP(VLOOKUP($A110, 'E4 TB Allocation Details'!$A$18:$L$214, MATCH("Customer ID", 'E4 TB Allocation Details'!$A$18:$L$18, 0),FALSE), 'E2 Allocators'!$B$15:$W$358, MATCH('O5 Details by Class &amp; Accounts'!AV$18, 'E2 Allocators'!$B$15:$W$15, 0),FALSE)*$G110)</f>
        <v>0</v>
      </c>
      <c r="AW110" s="1322">
        <f>IF(ISERROR(VLOOKUP(VLOOKUP($A110, 'E4 TB Allocation Details'!$A$18:$L$214, MATCH("Customer ID", 'E4 TB Allocation Details'!$A$18:$L$18, 0),FALSE), 'E2 Allocators'!$B$15:$W$358, MATCH('O5 Details by Class &amp; Accounts'!AW$18, 'E2 Allocators'!$B$15:$W$15, 0),FALSE)*$G110), 0, VLOOKUP(VLOOKUP($A110, 'E4 TB Allocation Details'!$A$18:$L$214, MATCH("Customer ID", 'E4 TB Allocation Details'!$A$18:$L$18, 0),FALSE), 'E2 Allocators'!$B$15:$W$358, MATCH('O5 Details by Class &amp; Accounts'!AW$18, 'E2 Allocators'!$B$15:$W$15, 0),FALSE)*$G110)</f>
        <v>0</v>
      </c>
      <c r="AX110" s="1322">
        <f t="shared" si="22"/>
        <v>0</v>
      </c>
      <c r="AY110" s="1322">
        <f>IF(ISERROR(VLOOKUP(VLOOKUP($A110, 'E4 TB Allocation Details'!$A$18:$L$214, MATCH("Misc ID", 'E4 TB Allocation Details'!$A$18:$L$18, 0),FALSE), 'E2 Allocators'!$B$15:$W$358, MATCH('O5 Details by Class &amp; Accounts'!AY$18, 'E2 Allocators'!$B$15:$W$15, 0),FALSE)*$E110), 0, VLOOKUP(VLOOKUP($A110, 'E4 TB Allocation Details'!$A$18:$L$214, MATCH("Misc ID", 'E4 TB Allocation Details'!$A$18:$L$18, 0),FALSE), 'E2 Allocators'!$B$15:$W$358, MATCH('O5 Details by Class &amp; Accounts'!AY$18, 'E2 Allocators'!$B$15:$W$15, 0),FALSE)*$E110)</f>
        <v>0</v>
      </c>
      <c r="AZ110" s="1322">
        <f>IF(ISERROR(VLOOKUP(VLOOKUP($A110, 'E4 TB Allocation Details'!$A$18:$L$214, MATCH("Misc ID", 'E4 TB Allocation Details'!$A$18:$L$18, 0),FALSE), 'E2 Allocators'!$B$15:$W$358, MATCH('O5 Details by Class &amp; Accounts'!AZ$18, 'E2 Allocators'!$B$15:$W$15, 0),FALSE)*$E110), 0, VLOOKUP(VLOOKUP($A110, 'E4 TB Allocation Details'!$A$18:$L$214, MATCH("Misc ID", 'E4 TB Allocation Details'!$A$18:$L$18, 0),FALSE), 'E2 Allocators'!$B$15:$W$358, MATCH('O5 Details by Class &amp; Accounts'!AZ$18, 'E2 Allocators'!$B$15:$W$15, 0),FALSE)*$E110)</f>
        <v>0</v>
      </c>
      <c r="BA110" s="1322">
        <f>IF(ISERROR(VLOOKUP(VLOOKUP($A110, 'E4 TB Allocation Details'!$A$18:$L$214, MATCH("Misc ID", 'E4 TB Allocation Details'!$A$18:$L$18, 0),FALSE), 'E2 Allocators'!$B$15:$W$358, MATCH('O5 Details by Class &amp; Accounts'!BA$18, 'E2 Allocators'!$B$15:$W$15, 0),FALSE)*$E110), 0, VLOOKUP(VLOOKUP($A110, 'E4 TB Allocation Details'!$A$18:$L$214, MATCH("Misc ID", 'E4 TB Allocation Details'!$A$18:$L$18, 0),FALSE), 'E2 Allocators'!$B$15:$W$358, MATCH('O5 Details by Class &amp; Accounts'!BA$18, 'E2 Allocators'!$B$15:$W$15, 0),FALSE)*$E110)</f>
        <v>0</v>
      </c>
      <c r="BB110" s="1322">
        <f>IF(ISERROR(VLOOKUP(VLOOKUP($A110, 'E4 TB Allocation Details'!$A$18:$L$214, MATCH("Misc ID", 'E4 TB Allocation Details'!$A$18:$L$18, 0),FALSE), 'E2 Allocators'!$B$15:$W$358, MATCH('O5 Details by Class &amp; Accounts'!BB$18, 'E2 Allocators'!$B$15:$W$15, 0),FALSE)*$E110), 0, VLOOKUP(VLOOKUP($A110, 'E4 TB Allocation Details'!$A$18:$L$214, MATCH("Misc ID", 'E4 TB Allocation Details'!$A$18:$L$18, 0),FALSE), 'E2 Allocators'!$B$15:$W$358, MATCH('O5 Details by Class &amp; Accounts'!BB$18, 'E2 Allocators'!$B$15:$W$15, 0),FALSE)*$E110)</f>
        <v>0</v>
      </c>
      <c r="BC110" s="1322">
        <f>IF(ISERROR(VLOOKUP(VLOOKUP($A110, 'E4 TB Allocation Details'!$A$18:$L$214, MATCH("Misc ID", 'E4 TB Allocation Details'!$A$18:$L$18, 0),FALSE), 'E2 Allocators'!$B$15:$W$358, MATCH('O5 Details by Class &amp; Accounts'!BC$18, 'E2 Allocators'!$B$15:$W$15, 0),FALSE)*$E110), 0, VLOOKUP(VLOOKUP($A110, 'E4 TB Allocation Details'!$A$18:$L$214, MATCH("Misc ID", 'E4 TB Allocation Details'!$A$18:$L$18, 0),FALSE), 'E2 Allocators'!$B$15:$W$358, MATCH('O5 Details by Class &amp; Accounts'!BC$18, 'E2 Allocators'!$B$15:$W$15, 0),FALSE)*$E110)</f>
        <v>0</v>
      </c>
      <c r="BD110" s="1322">
        <f>IF(ISERROR(VLOOKUP(VLOOKUP($A110, 'E4 TB Allocation Details'!$A$18:$L$214, MATCH("Misc ID", 'E4 TB Allocation Details'!$A$18:$L$18, 0),FALSE), 'E2 Allocators'!$B$15:$W$358, MATCH('O5 Details by Class &amp; Accounts'!BD$18, 'E2 Allocators'!$B$15:$W$15, 0),FALSE)*$E110), 0, VLOOKUP(VLOOKUP($A110, 'E4 TB Allocation Details'!$A$18:$L$214, MATCH("Misc ID", 'E4 TB Allocation Details'!$A$18:$L$18, 0),FALSE), 'E2 Allocators'!$B$15:$W$358, MATCH('O5 Details by Class &amp; Accounts'!BD$18, 'E2 Allocators'!$B$15:$W$15, 0),FALSE)*$E110)</f>
        <v>0</v>
      </c>
      <c r="BE110" s="1322">
        <f>IF(ISERROR(VLOOKUP(VLOOKUP($A110, 'E4 TB Allocation Details'!$A$18:$L$214, MATCH("Misc ID", 'E4 TB Allocation Details'!$A$18:$L$18, 0),FALSE), 'E2 Allocators'!$B$15:$W$358, MATCH('O5 Details by Class &amp; Accounts'!BE$18, 'E2 Allocators'!$B$15:$W$15, 0),FALSE)*$E110), 0, VLOOKUP(VLOOKUP($A110, 'E4 TB Allocation Details'!$A$18:$L$214, MATCH("Misc ID", 'E4 TB Allocation Details'!$A$18:$L$18, 0),FALSE), 'E2 Allocators'!$B$15:$W$358, MATCH('O5 Details by Class &amp; Accounts'!BE$18, 'E2 Allocators'!$B$15:$W$15, 0),FALSE)*$E110)</f>
        <v>0</v>
      </c>
      <c r="BF110" s="1322">
        <f>IF(ISERROR(VLOOKUP(VLOOKUP($A110, 'E4 TB Allocation Details'!$A$18:$L$214, MATCH("Misc ID", 'E4 TB Allocation Details'!$A$18:$L$18, 0),FALSE), 'E2 Allocators'!$B$15:$W$358, MATCH('O5 Details by Class &amp; Accounts'!BF$18, 'E2 Allocators'!$B$15:$W$15, 0),FALSE)*$E110), 0, VLOOKUP(VLOOKUP($A110, 'E4 TB Allocation Details'!$A$18:$L$214, MATCH("Misc ID", 'E4 TB Allocation Details'!$A$18:$L$18, 0),FALSE), 'E2 Allocators'!$B$15:$W$358, MATCH('O5 Details by Class &amp; Accounts'!BF$18, 'E2 Allocators'!$B$15:$W$15, 0),FALSE)*$E110)</f>
        <v>0</v>
      </c>
      <c r="BG110" s="1322">
        <f>IF(ISERROR(VLOOKUP(VLOOKUP($A110, 'E4 TB Allocation Details'!$A$18:$L$214, MATCH("Misc ID", 'E4 TB Allocation Details'!$A$18:$L$18, 0),FALSE), 'E2 Allocators'!$B$15:$W$358, MATCH('O5 Details by Class &amp; Accounts'!BG$18, 'E2 Allocators'!$B$15:$W$15, 0),FALSE)*$E110), 0, VLOOKUP(VLOOKUP($A110, 'E4 TB Allocation Details'!$A$18:$L$214, MATCH("Misc ID", 'E4 TB Allocation Details'!$A$18:$L$18, 0),FALSE), 'E2 Allocators'!$B$15:$W$358, MATCH('O5 Details by Class &amp; Accounts'!BG$18, 'E2 Allocators'!$B$15:$W$15, 0),FALSE)*$E110)</f>
        <v>0</v>
      </c>
      <c r="BH110" s="1322">
        <f>IF(ISERROR(VLOOKUP(VLOOKUP($A110, 'E4 TB Allocation Details'!$A$18:$L$214, MATCH("Misc ID", 'E4 TB Allocation Details'!$A$18:$L$18, 0),FALSE), 'E2 Allocators'!$B$15:$W$358, MATCH('O5 Details by Class &amp; Accounts'!BH$18, 'E2 Allocators'!$B$15:$W$15, 0),FALSE)*$E110), 0, VLOOKUP(VLOOKUP($A110, 'E4 TB Allocation Details'!$A$18:$L$214, MATCH("Misc ID", 'E4 TB Allocation Details'!$A$18:$L$18, 0),FALSE), 'E2 Allocators'!$B$15:$W$358, MATCH('O5 Details by Class &amp; Accounts'!BH$18, 'E2 Allocators'!$B$15:$W$15, 0),FALSE)*$E110)</f>
        <v>0</v>
      </c>
      <c r="BI110" s="1322">
        <f>IF(ISERROR(VLOOKUP(VLOOKUP($A110, 'E4 TB Allocation Details'!$A$18:$L$214, MATCH("Misc ID", 'E4 TB Allocation Details'!$A$18:$L$18, 0),FALSE), 'E2 Allocators'!$B$15:$W$358, MATCH('O5 Details by Class &amp; Accounts'!BI$18, 'E2 Allocators'!$B$15:$W$15, 0),FALSE)*$E110), 0, VLOOKUP(VLOOKUP($A110, 'E4 TB Allocation Details'!$A$18:$L$214, MATCH("Misc ID", 'E4 TB Allocation Details'!$A$18:$L$18, 0),FALSE), 'E2 Allocators'!$B$15:$W$358, MATCH('O5 Details by Class &amp; Accounts'!BI$18, 'E2 Allocators'!$B$15:$W$15, 0),FALSE)*$E110)</f>
        <v>0</v>
      </c>
      <c r="BJ110" s="1322">
        <f>IF(ISERROR(VLOOKUP(VLOOKUP($A110, 'E4 TB Allocation Details'!$A$18:$L$214, MATCH("Misc ID", 'E4 TB Allocation Details'!$A$18:$L$18, 0),FALSE), 'E2 Allocators'!$B$15:$W$358, MATCH('O5 Details by Class &amp; Accounts'!BJ$18, 'E2 Allocators'!$B$15:$W$15, 0),FALSE)*$E110), 0, VLOOKUP(VLOOKUP($A110, 'E4 TB Allocation Details'!$A$18:$L$214, MATCH("Misc ID", 'E4 TB Allocation Details'!$A$18:$L$18, 0),FALSE), 'E2 Allocators'!$B$15:$W$358, MATCH('O5 Details by Class &amp; Accounts'!BJ$18, 'E2 Allocators'!$B$15:$W$15, 0),FALSE)*$E110)</f>
        <v>0</v>
      </c>
      <c r="BK110" s="1322">
        <f>IF(ISERROR(VLOOKUP(VLOOKUP($A110, 'E4 TB Allocation Details'!$A$18:$L$214, MATCH("Misc ID", 'E4 TB Allocation Details'!$A$18:$L$18, 0),FALSE), 'E2 Allocators'!$B$15:$W$358, MATCH('O5 Details by Class &amp; Accounts'!BK$18, 'E2 Allocators'!$B$15:$W$15, 0),FALSE)*$E110), 0, VLOOKUP(VLOOKUP($A110, 'E4 TB Allocation Details'!$A$18:$L$214, MATCH("Misc ID", 'E4 TB Allocation Details'!$A$18:$L$18, 0),FALSE), 'E2 Allocators'!$B$15:$W$358, MATCH('O5 Details by Class &amp; Accounts'!BK$18, 'E2 Allocators'!$B$15:$W$15, 0),FALSE)*$E110)</f>
        <v>0</v>
      </c>
      <c r="BL110" s="1322">
        <f>IF(ISERROR(VLOOKUP(VLOOKUP($A110, 'E4 TB Allocation Details'!$A$18:$L$214, MATCH("Misc ID", 'E4 TB Allocation Details'!$A$18:$L$18, 0),FALSE), 'E2 Allocators'!$B$15:$W$358, MATCH('O5 Details by Class &amp; Accounts'!BL$18, 'E2 Allocators'!$B$15:$W$15, 0),FALSE)*$E110), 0, VLOOKUP(VLOOKUP($A110, 'E4 TB Allocation Details'!$A$18:$L$214, MATCH("Misc ID", 'E4 TB Allocation Details'!$A$18:$L$18, 0),FALSE), 'E2 Allocators'!$B$15:$W$358, MATCH('O5 Details by Class &amp; Accounts'!BL$18, 'E2 Allocators'!$B$15:$W$15, 0),FALSE)*$E110)</f>
        <v>0</v>
      </c>
      <c r="BM110" s="1322">
        <f>IF(ISERROR(VLOOKUP(VLOOKUP($A110, 'E4 TB Allocation Details'!$A$18:$L$214, MATCH("Misc ID", 'E4 TB Allocation Details'!$A$18:$L$18, 0),FALSE), 'E2 Allocators'!$B$15:$W$358, MATCH('O5 Details by Class &amp; Accounts'!BM$18, 'E2 Allocators'!$B$15:$W$15, 0),FALSE)*$E110), 0, VLOOKUP(VLOOKUP($A110, 'E4 TB Allocation Details'!$A$18:$L$214, MATCH("Misc ID", 'E4 TB Allocation Details'!$A$18:$L$18, 0),FALSE), 'E2 Allocators'!$B$15:$W$358, MATCH('O5 Details by Class &amp; Accounts'!BM$18, 'E2 Allocators'!$B$15:$W$15, 0),FALSE)*$E110)</f>
        <v>0</v>
      </c>
      <c r="BN110" s="1322">
        <f>IF(ISERROR(VLOOKUP(VLOOKUP($A110, 'E4 TB Allocation Details'!$A$18:$L$214, MATCH("Misc ID", 'E4 TB Allocation Details'!$A$18:$L$18, 0),FALSE), 'E2 Allocators'!$B$15:$W$358, MATCH('O5 Details by Class &amp; Accounts'!BN$18, 'E2 Allocators'!$B$15:$W$15, 0),FALSE)*$E110), 0, VLOOKUP(VLOOKUP($A110, 'E4 TB Allocation Details'!$A$18:$L$214, MATCH("Misc ID", 'E4 TB Allocation Details'!$A$18:$L$18, 0),FALSE), 'E2 Allocators'!$B$15:$W$358, MATCH('O5 Details by Class &amp; Accounts'!BN$18, 'E2 Allocators'!$B$15:$W$15, 0),FALSE)*$E110)</f>
        <v>0</v>
      </c>
      <c r="BO110" s="1322">
        <f>IF(ISERROR(VLOOKUP(VLOOKUP($A110, 'E4 TB Allocation Details'!$A$18:$L$214, MATCH("Misc ID", 'E4 TB Allocation Details'!$A$18:$L$18, 0),FALSE), 'E2 Allocators'!$B$15:$W$358, MATCH('O5 Details by Class &amp; Accounts'!BO$18, 'E2 Allocators'!$B$15:$W$15, 0),FALSE)*$E110), 0, VLOOKUP(VLOOKUP($A110, 'E4 TB Allocation Details'!$A$18:$L$214, MATCH("Misc ID", 'E4 TB Allocation Details'!$A$18:$L$18, 0),FALSE), 'E2 Allocators'!$B$15:$W$358, MATCH('O5 Details by Class &amp; Accounts'!BO$18, 'E2 Allocators'!$B$15:$W$15, 0),FALSE)*$E110)</f>
        <v>0</v>
      </c>
      <c r="BP110" s="1322">
        <f>IF(ISERROR(VLOOKUP(VLOOKUP($A110, 'E4 TB Allocation Details'!$A$18:$L$214, MATCH("Misc ID", 'E4 TB Allocation Details'!$A$18:$L$18, 0),FALSE), 'E2 Allocators'!$B$15:$W$358, MATCH('O5 Details by Class &amp; Accounts'!BP$18, 'E2 Allocators'!$B$15:$W$15, 0),FALSE)*$E110), 0, VLOOKUP(VLOOKUP($A110, 'E4 TB Allocation Details'!$A$18:$L$214, MATCH("Misc ID", 'E4 TB Allocation Details'!$A$18:$L$18, 0),FALSE), 'E2 Allocators'!$B$15:$W$358, MATCH('O5 Details by Class &amp; Accounts'!BP$18, 'E2 Allocators'!$B$15:$W$15, 0),FALSE)*$E110)</f>
        <v>0</v>
      </c>
      <c r="BQ110" s="1322">
        <f>IF(ISERROR(VLOOKUP(VLOOKUP($A110, 'E4 TB Allocation Details'!$A$18:$L$214, MATCH("Misc ID", 'E4 TB Allocation Details'!$A$18:$L$18, 0),FALSE), 'E2 Allocators'!$B$15:$W$358, MATCH('O5 Details by Class &amp; Accounts'!BQ$18, 'E2 Allocators'!$B$15:$W$15, 0),FALSE)*$E110), 0, VLOOKUP(VLOOKUP($A110, 'E4 TB Allocation Details'!$A$18:$L$214, MATCH("Misc ID", 'E4 TB Allocation Details'!$A$18:$L$18, 0),FALSE), 'E2 Allocators'!$B$15:$W$358, MATCH('O5 Details by Class &amp; Accounts'!BQ$18, 'E2 Allocators'!$B$15:$W$15, 0),FALSE)*$E110)</f>
        <v>0</v>
      </c>
      <c r="BR110" s="1322">
        <f>IF(ISERROR(VLOOKUP(VLOOKUP($A110, 'E4 TB Allocation Details'!$A$18:$L$214, MATCH("Misc ID", 'E4 TB Allocation Details'!$A$18:$L$18, 0),FALSE), 'E2 Allocators'!$B$15:$W$358, MATCH('O5 Details by Class &amp; Accounts'!BR$18, 'E2 Allocators'!$B$15:$W$15, 0),FALSE)*$E110), 0, VLOOKUP(VLOOKUP($A110, 'E4 TB Allocation Details'!$A$18:$L$214, MATCH("Misc ID", 'E4 TB Allocation Details'!$A$18:$L$18, 0),FALSE), 'E2 Allocators'!$B$15:$W$358, MATCH('O5 Details by Class &amp; Accounts'!BR$18, 'E2 Allocators'!$B$15:$W$15, 0),FALSE)*$E110)</f>
        <v>0</v>
      </c>
      <c r="BS110" s="1322">
        <f t="shared" si="23"/>
        <v>0</v>
      </c>
      <c r="BT110" s="1322">
        <f>IF(ISERROR(VLOOKUP(VLOOKUP($A110, 'E4 TB Allocation Details'!$A$18:$L$214, MATCH("A &amp; G ID", 'E4 TB Allocation Details'!$A$18:$L$18, 0),FALSE), 'E2 Allocators'!$B$15:$W$358, MATCH('O5 Details by Class &amp; Accounts'!BT$18, 'E2 Allocators'!$B$15:$W$15, 0),FALSE)*$E110), 0, VLOOKUP(VLOOKUP($A110, 'E4 TB Allocation Details'!$A$18:$L$214, MATCH("A &amp; G ID", 'E4 TB Allocation Details'!$A$18:$L$18, 0),FALSE), 'E2 Allocators'!$B$15:$W$358, MATCH('O5 Details by Class &amp; Accounts'!BT$18, 'E2 Allocators'!$B$15:$W$15, 0),FALSE)*$E110)</f>
        <v>0</v>
      </c>
      <c r="BU110" s="1322">
        <f>IF(ISERROR(VLOOKUP(VLOOKUP($A110, 'E4 TB Allocation Details'!$A$18:$L$214, MATCH("A &amp; G ID", 'E4 TB Allocation Details'!$A$18:$L$18, 0),FALSE), 'E2 Allocators'!$B$15:$W$358, MATCH('O5 Details by Class &amp; Accounts'!BU$18, 'E2 Allocators'!$B$15:$W$15, 0),FALSE)*$E110), 0, VLOOKUP(VLOOKUP($A110, 'E4 TB Allocation Details'!$A$18:$L$214, MATCH("A &amp; G ID", 'E4 TB Allocation Details'!$A$18:$L$18, 0),FALSE), 'E2 Allocators'!$B$15:$W$358, MATCH('O5 Details by Class &amp; Accounts'!BU$18, 'E2 Allocators'!$B$15:$W$15, 0),FALSE)*$E110)</f>
        <v>0</v>
      </c>
      <c r="BV110" s="1322">
        <f>IF(ISERROR(VLOOKUP(VLOOKUP($A110, 'E4 TB Allocation Details'!$A$18:$L$214, MATCH("A &amp; G ID", 'E4 TB Allocation Details'!$A$18:$L$18, 0),FALSE), 'E2 Allocators'!$B$15:$W$358, MATCH('O5 Details by Class &amp; Accounts'!BV$18, 'E2 Allocators'!$B$15:$W$15, 0),FALSE)*$E110), 0, VLOOKUP(VLOOKUP($A110, 'E4 TB Allocation Details'!$A$18:$L$214, MATCH("A &amp; G ID", 'E4 TB Allocation Details'!$A$18:$L$18, 0),FALSE), 'E2 Allocators'!$B$15:$W$358, MATCH('O5 Details by Class &amp; Accounts'!BV$18, 'E2 Allocators'!$B$15:$W$15, 0),FALSE)*$E110)</f>
        <v>0</v>
      </c>
      <c r="BW110" s="1322">
        <f>IF(ISERROR(VLOOKUP(VLOOKUP($A110, 'E4 TB Allocation Details'!$A$18:$L$214, MATCH("A &amp; G ID", 'E4 TB Allocation Details'!$A$18:$L$18, 0),FALSE), 'E2 Allocators'!$B$15:$W$358, MATCH('O5 Details by Class &amp; Accounts'!BW$18, 'E2 Allocators'!$B$15:$W$15, 0),FALSE)*$E110), 0, VLOOKUP(VLOOKUP($A110, 'E4 TB Allocation Details'!$A$18:$L$214, MATCH("A &amp; G ID", 'E4 TB Allocation Details'!$A$18:$L$18, 0),FALSE), 'E2 Allocators'!$B$15:$W$358, MATCH('O5 Details by Class &amp; Accounts'!BW$18, 'E2 Allocators'!$B$15:$W$15, 0),FALSE)*$E110)</f>
        <v>0</v>
      </c>
      <c r="BX110" s="1322">
        <f>IF(ISERROR(VLOOKUP(VLOOKUP($A110, 'E4 TB Allocation Details'!$A$18:$L$214, MATCH("A &amp; G ID", 'E4 TB Allocation Details'!$A$18:$L$18, 0),FALSE), 'E2 Allocators'!$B$15:$W$358, MATCH('O5 Details by Class &amp; Accounts'!BX$18, 'E2 Allocators'!$B$15:$W$15, 0),FALSE)*$E110), 0, VLOOKUP(VLOOKUP($A110, 'E4 TB Allocation Details'!$A$18:$L$214, MATCH("A &amp; G ID", 'E4 TB Allocation Details'!$A$18:$L$18, 0),FALSE), 'E2 Allocators'!$B$15:$W$358, MATCH('O5 Details by Class &amp; Accounts'!BX$18, 'E2 Allocators'!$B$15:$W$15, 0),FALSE)*$E110)</f>
        <v>0</v>
      </c>
      <c r="BY110" s="1322">
        <f>IF(ISERROR(VLOOKUP(VLOOKUP($A110, 'E4 TB Allocation Details'!$A$18:$L$214, MATCH("A &amp; G ID", 'E4 TB Allocation Details'!$A$18:$L$18, 0),FALSE), 'E2 Allocators'!$B$15:$W$358, MATCH('O5 Details by Class &amp; Accounts'!BY$18, 'E2 Allocators'!$B$15:$W$15, 0),FALSE)*$E110), 0, VLOOKUP(VLOOKUP($A110, 'E4 TB Allocation Details'!$A$18:$L$214, MATCH("A &amp; G ID", 'E4 TB Allocation Details'!$A$18:$L$18, 0),FALSE), 'E2 Allocators'!$B$15:$W$358, MATCH('O5 Details by Class &amp; Accounts'!BY$18, 'E2 Allocators'!$B$15:$W$15, 0),FALSE)*$E110)</f>
        <v>0</v>
      </c>
      <c r="BZ110" s="1322">
        <f>IF(ISERROR(VLOOKUP(VLOOKUP($A110, 'E4 TB Allocation Details'!$A$18:$L$214, MATCH("A &amp; G ID", 'E4 TB Allocation Details'!$A$18:$L$18, 0),FALSE), 'E2 Allocators'!$B$15:$W$358, MATCH('O5 Details by Class &amp; Accounts'!BZ$18, 'E2 Allocators'!$B$15:$W$15, 0),FALSE)*$E110), 0, VLOOKUP(VLOOKUP($A110, 'E4 TB Allocation Details'!$A$18:$L$214, MATCH("A &amp; G ID", 'E4 TB Allocation Details'!$A$18:$L$18, 0),FALSE), 'E2 Allocators'!$B$15:$W$358, MATCH('O5 Details by Class &amp; Accounts'!BZ$18, 'E2 Allocators'!$B$15:$W$15, 0),FALSE)*$E110)</f>
        <v>0</v>
      </c>
      <c r="CA110" s="1322">
        <f>IF(ISERROR(VLOOKUP(VLOOKUP($A110, 'E4 TB Allocation Details'!$A$18:$L$214, MATCH("A &amp; G ID", 'E4 TB Allocation Details'!$A$18:$L$18, 0),FALSE), 'E2 Allocators'!$B$15:$W$358, MATCH('O5 Details by Class &amp; Accounts'!CA$18, 'E2 Allocators'!$B$15:$W$15, 0),FALSE)*$E110), 0, VLOOKUP(VLOOKUP($A110, 'E4 TB Allocation Details'!$A$18:$L$214, MATCH("A &amp; G ID", 'E4 TB Allocation Details'!$A$18:$L$18, 0),FALSE), 'E2 Allocators'!$B$15:$W$358, MATCH('O5 Details by Class &amp; Accounts'!CA$18, 'E2 Allocators'!$B$15:$W$15, 0),FALSE)*$E110)</f>
        <v>0</v>
      </c>
      <c r="CB110" s="1322">
        <f>IF(ISERROR(VLOOKUP(VLOOKUP($A110, 'E4 TB Allocation Details'!$A$18:$L$214, MATCH("A &amp; G ID", 'E4 TB Allocation Details'!$A$18:$L$18, 0),FALSE), 'E2 Allocators'!$B$15:$W$358, MATCH('O5 Details by Class &amp; Accounts'!CB$18, 'E2 Allocators'!$B$15:$W$15, 0),FALSE)*$E110), 0, VLOOKUP(VLOOKUP($A110, 'E4 TB Allocation Details'!$A$18:$L$214, MATCH("A &amp; G ID", 'E4 TB Allocation Details'!$A$18:$L$18, 0),FALSE), 'E2 Allocators'!$B$15:$W$358, MATCH('O5 Details by Class &amp; Accounts'!CB$18, 'E2 Allocators'!$B$15:$W$15, 0),FALSE)*$E110)</f>
        <v>0</v>
      </c>
      <c r="CC110" s="1322">
        <f>IF(ISERROR(VLOOKUP(VLOOKUP($A110, 'E4 TB Allocation Details'!$A$18:$L$214, MATCH("A &amp; G ID", 'E4 TB Allocation Details'!$A$18:$L$18, 0),FALSE), 'E2 Allocators'!$B$15:$W$358, MATCH('O5 Details by Class &amp; Accounts'!CC$18, 'E2 Allocators'!$B$15:$W$15, 0),FALSE)*$E110), 0, VLOOKUP(VLOOKUP($A110, 'E4 TB Allocation Details'!$A$18:$L$214, MATCH("A &amp; G ID", 'E4 TB Allocation Details'!$A$18:$L$18, 0),FALSE), 'E2 Allocators'!$B$15:$W$358, MATCH('O5 Details by Class &amp; Accounts'!CC$18, 'E2 Allocators'!$B$15:$W$15, 0),FALSE)*$E110)</f>
        <v>0</v>
      </c>
      <c r="CD110" s="1322">
        <f>IF(ISERROR(VLOOKUP(VLOOKUP($A110, 'E4 TB Allocation Details'!$A$18:$L$214, MATCH("A &amp; G ID", 'E4 TB Allocation Details'!$A$18:$L$18, 0),FALSE), 'E2 Allocators'!$B$15:$W$358, MATCH('O5 Details by Class &amp; Accounts'!CD$18, 'E2 Allocators'!$B$15:$W$15, 0),FALSE)*$E110), 0, VLOOKUP(VLOOKUP($A110, 'E4 TB Allocation Details'!$A$18:$L$214, MATCH("A &amp; G ID", 'E4 TB Allocation Details'!$A$18:$L$18, 0),FALSE), 'E2 Allocators'!$B$15:$W$358, MATCH('O5 Details by Class &amp; Accounts'!CD$18, 'E2 Allocators'!$B$15:$W$15, 0),FALSE)*$E110)</f>
        <v>0</v>
      </c>
      <c r="CE110" s="1322">
        <f>IF(ISERROR(VLOOKUP(VLOOKUP($A110, 'E4 TB Allocation Details'!$A$18:$L$214, MATCH("A &amp; G ID", 'E4 TB Allocation Details'!$A$18:$L$18, 0),FALSE), 'E2 Allocators'!$B$15:$W$358, MATCH('O5 Details by Class &amp; Accounts'!CE$18, 'E2 Allocators'!$B$15:$W$15, 0),FALSE)*$E110), 0, VLOOKUP(VLOOKUP($A110, 'E4 TB Allocation Details'!$A$18:$L$214, MATCH("A &amp; G ID", 'E4 TB Allocation Details'!$A$18:$L$18, 0),FALSE), 'E2 Allocators'!$B$15:$W$358, MATCH('O5 Details by Class &amp; Accounts'!CE$18, 'E2 Allocators'!$B$15:$W$15, 0),FALSE)*$E110)</f>
        <v>0</v>
      </c>
      <c r="CF110" s="1322">
        <f>IF(ISERROR(VLOOKUP(VLOOKUP($A110, 'E4 TB Allocation Details'!$A$18:$L$214, MATCH("A &amp; G ID", 'E4 TB Allocation Details'!$A$18:$L$18, 0),FALSE), 'E2 Allocators'!$B$15:$W$358, MATCH('O5 Details by Class &amp; Accounts'!CF$18, 'E2 Allocators'!$B$15:$W$15, 0),FALSE)*$E110), 0, VLOOKUP(VLOOKUP($A110, 'E4 TB Allocation Details'!$A$18:$L$214, MATCH("A &amp; G ID", 'E4 TB Allocation Details'!$A$18:$L$18, 0),FALSE), 'E2 Allocators'!$B$15:$W$358, MATCH('O5 Details by Class &amp; Accounts'!CF$18, 'E2 Allocators'!$B$15:$W$15, 0),FALSE)*$E110)</f>
        <v>0</v>
      </c>
      <c r="CG110" s="1322">
        <f>IF(ISERROR(VLOOKUP(VLOOKUP($A110, 'E4 TB Allocation Details'!$A$18:$L$214, MATCH("A &amp; G ID", 'E4 TB Allocation Details'!$A$18:$L$18, 0),FALSE), 'E2 Allocators'!$B$15:$W$358, MATCH('O5 Details by Class &amp; Accounts'!CG$18, 'E2 Allocators'!$B$15:$W$15, 0),FALSE)*$E110), 0, VLOOKUP(VLOOKUP($A110, 'E4 TB Allocation Details'!$A$18:$L$214, MATCH("A &amp; G ID", 'E4 TB Allocation Details'!$A$18:$L$18, 0),FALSE), 'E2 Allocators'!$B$15:$W$358, MATCH('O5 Details by Class &amp; Accounts'!CG$18, 'E2 Allocators'!$B$15:$W$15, 0),FALSE)*$E110)</f>
        <v>0</v>
      </c>
      <c r="CH110" s="1322">
        <f>IF(ISERROR(VLOOKUP(VLOOKUP($A110, 'E4 TB Allocation Details'!$A$18:$L$214, MATCH("A &amp; G ID", 'E4 TB Allocation Details'!$A$18:$L$18, 0),FALSE), 'E2 Allocators'!$B$15:$W$358, MATCH('O5 Details by Class &amp; Accounts'!CH$18, 'E2 Allocators'!$B$15:$W$15, 0),FALSE)*$E110), 0, VLOOKUP(VLOOKUP($A110, 'E4 TB Allocation Details'!$A$18:$L$214, MATCH("A &amp; G ID", 'E4 TB Allocation Details'!$A$18:$L$18, 0),FALSE), 'E2 Allocators'!$B$15:$W$358, MATCH('O5 Details by Class &amp; Accounts'!CH$18, 'E2 Allocators'!$B$15:$W$15, 0),FALSE)*$E110)</f>
        <v>0</v>
      </c>
      <c r="CI110" s="1322">
        <f>IF(ISERROR(VLOOKUP(VLOOKUP($A110, 'E4 TB Allocation Details'!$A$18:$L$214, MATCH("A &amp; G ID", 'E4 TB Allocation Details'!$A$18:$L$18, 0),FALSE), 'E2 Allocators'!$B$15:$W$358, MATCH('O5 Details by Class &amp; Accounts'!CI$18, 'E2 Allocators'!$B$15:$W$15, 0),FALSE)*$E110), 0, VLOOKUP(VLOOKUP($A110, 'E4 TB Allocation Details'!$A$18:$L$214, MATCH("A &amp; G ID", 'E4 TB Allocation Details'!$A$18:$L$18, 0),FALSE), 'E2 Allocators'!$B$15:$W$358, MATCH('O5 Details by Class &amp; Accounts'!CI$18, 'E2 Allocators'!$B$15:$W$15, 0),FALSE)*$E110)</f>
        <v>0</v>
      </c>
      <c r="CJ110" s="1322">
        <f>IF(ISERROR(VLOOKUP(VLOOKUP($A110, 'E4 TB Allocation Details'!$A$18:$L$214, MATCH("A &amp; G ID", 'E4 TB Allocation Details'!$A$18:$L$18, 0),FALSE), 'E2 Allocators'!$B$15:$W$358, MATCH('O5 Details by Class &amp; Accounts'!CJ$18, 'E2 Allocators'!$B$15:$W$15, 0),FALSE)*$E110), 0, VLOOKUP(VLOOKUP($A110, 'E4 TB Allocation Details'!$A$18:$L$214, MATCH("A &amp; G ID", 'E4 TB Allocation Details'!$A$18:$L$18, 0),FALSE), 'E2 Allocators'!$B$15:$W$358, MATCH('O5 Details by Class &amp; Accounts'!CJ$18, 'E2 Allocators'!$B$15:$W$15, 0),FALSE)*$E110)</f>
        <v>0</v>
      </c>
      <c r="CK110" s="1322">
        <f>IF(ISERROR(VLOOKUP(VLOOKUP($A110, 'E4 TB Allocation Details'!$A$18:$L$214, MATCH("A &amp; G ID", 'E4 TB Allocation Details'!$A$18:$L$18, 0),FALSE), 'E2 Allocators'!$B$15:$W$358, MATCH('O5 Details by Class &amp; Accounts'!CK$18, 'E2 Allocators'!$B$15:$W$15, 0),FALSE)*$E110), 0, VLOOKUP(VLOOKUP($A110, 'E4 TB Allocation Details'!$A$18:$L$214, MATCH("A &amp; G ID", 'E4 TB Allocation Details'!$A$18:$L$18, 0),FALSE), 'E2 Allocators'!$B$15:$W$358, MATCH('O5 Details by Class &amp; Accounts'!CK$18, 'E2 Allocators'!$B$15:$W$15, 0),FALSE)*$E110)</f>
        <v>0</v>
      </c>
      <c r="CL110" s="1322">
        <f>IF(ISERROR(VLOOKUP(VLOOKUP($A110, 'E4 TB Allocation Details'!$A$18:$L$214, MATCH("A &amp; G ID", 'E4 TB Allocation Details'!$A$18:$L$18, 0),FALSE), 'E2 Allocators'!$B$15:$W$358, MATCH('O5 Details by Class &amp; Accounts'!CL$18, 'E2 Allocators'!$B$15:$W$15, 0),FALSE)*$E110), 0, VLOOKUP(VLOOKUP($A110, 'E4 TB Allocation Details'!$A$18:$L$214, MATCH("A &amp; G ID", 'E4 TB Allocation Details'!$A$18:$L$18, 0),FALSE), 'E2 Allocators'!$B$15:$W$358, MATCH('O5 Details by Class &amp; Accounts'!CL$18, 'E2 Allocators'!$B$15:$W$15, 0),FALSE)*$E110)</f>
        <v>0</v>
      </c>
      <c r="CM110" s="1322">
        <f>IF(ISERROR(VLOOKUP(VLOOKUP($A110, 'E4 TB Allocation Details'!$A$18:$L$214, MATCH("A &amp; G ID", 'E4 TB Allocation Details'!$A$18:$L$18, 0),FALSE), 'E2 Allocators'!$B$15:$W$358, MATCH('O5 Details by Class &amp; Accounts'!CM$18, 'E2 Allocators'!$B$15:$W$15, 0),FALSE)*$E110), 0, VLOOKUP(VLOOKUP($A110, 'E4 TB Allocation Details'!$A$18:$L$214, MATCH("A &amp; G ID", 'E4 TB Allocation Details'!$A$18:$L$18, 0),FALSE), 'E2 Allocators'!$B$15:$W$358, MATCH('O5 Details by Class &amp; Accounts'!CM$18, 'E2 Allocators'!$B$15:$W$15, 0),FALSE)*$E110)</f>
        <v>0</v>
      </c>
      <c r="CN110" s="1322">
        <f t="shared" si="24"/>
        <v>0</v>
      </c>
      <c r="CO110" s="1651">
        <f t="shared" si="25"/>
        <v>0</v>
      </c>
      <c r="CQ110" s="1899" t="inlineStr">
        <is>
          <t/>
        </is>
      </c>
    </row>
    <row r="111" spans="1:95" s="64" customFormat="1" ht="25.5" x14ac:dyDescent="0.2">
      <c r="A111" s="1093">
        <v>4360</v>
      </c>
      <c r="B111" s="1094" t="s">
        <v>960</v>
      </c>
      <c r="C111" s="1648">
        <f>IF(ISERROR(VLOOKUP($A111,'I3 TB Data'!$A$19:$H$483,MATCH('O5 Details by Class &amp; Accounts'!$C$18, 'I3 TB Data'!$A$19:$H$19,0),0)), 0, VLOOKUP($A111,'I3 TB Data'!$A$19:$H$483,MATCH('O5 Details by Class &amp; Accounts'!$C$18,'I3 TB Data'!$A$19:$H$19,0),0))</f>
        <v>0</v>
      </c>
      <c r="D111" s="1649"/>
      <c r="E111" s="1648">
        <f t="shared" si="17"/>
        <v>0</v>
      </c>
      <c r="F111" s="1650">
        <f>IF(ISERROR(VLOOKUP($A111, 'E1 Categorization'!A33:E124, MATCH("Customer Component", 'E1 Categorization'!$A$33:$E$33,0), 0)), 0, IF(VLOOKUP($A111, 'E1 Categorization'!A33:E124, MATCH("Customer Component", 'E1 Categorization'!$A$33:$E$33,0), 0)=0, 'O5 Details by Class &amp; Accounts'!$E111, IF(AND(VLOOKUP($A111, 'E1 Categorization'!A33:E124, MATCH("Customer Component", 'E1 Categorization'!$A$33:$E$33,0), 0) &gt;0, VLOOKUP($A111, 'E1 Categorization'!A33:E124, MATCH("Customer Component", 'E1 Categorization'!$A$33:$E$33,0), 0)&lt;1), 'O5 Details by Class &amp; Accounts'!$E111*(1-VLOOKUP($A111, 'E1 Categorization'!A33:E124, MATCH("Customer Component", 'E1 Categorization'!$A$33:$E$33,0), 0)), 0)))</f>
        <v>0</v>
      </c>
      <c r="G111" s="1650">
        <f>IF(ISERROR(VLOOKUP($A111, 'E1 Categorization'!A33:E124, MATCH("Customer Component", 'E1 Categorization'!$A$33:$E$33,0), 0)),0, IF(VLOOKUP($A111, 'E1 Categorization'!A33:E124, MATCH("Customer Component", 'E1 Categorization'!$A$33:$E$33,0), 0)=0, 0, IF(AND(VLOOKUP($A111, 'E1 Categorization'!A33:E124, MATCH("Customer Component", 'E1 Categorization'!$A$33:$E$33,0), 0) &gt;0, VLOOKUP($A111, 'E1 Categorization'!A33:E124, MATCH("Customer Component", 'E1 Categorization'!$A$33:$E$33,0), 0)&lt;1), 'O5 Details by Class &amp; Accounts'!$E111*(VLOOKUP($A111, 'E1 Categorization'!A33:E124, MATCH("Customer Component", 'E1 Categorization'!$A$33:$E$33,0), 0)), 'O5 Details by Class &amp; Accounts'!$E111)))</f>
        <v>0</v>
      </c>
      <c r="H111" s="1322">
        <f t="shared" si="20"/>
        <v>0</v>
      </c>
      <c r="I111" s="1322">
        <f>IF(ISERROR(VLOOKUP(VLOOKUP($A111, 'E4 TB Allocation Details'!$A$18:$L$214, MATCH("Demand ID", 'E4 TB Allocation Details'!$A$18:$L$18, 0),FALSE), 'E2 Allocators'!$B$15:$W$358, MATCH('O5 Details by Class &amp; Accounts'!I$18, 'E2 Allocators'!$B$15:$W$15, 0),FALSE)*$F111), 0, VLOOKUP(VLOOKUP($A111, 'E4 TB Allocation Details'!$A$18:$L$214, MATCH("Demand ID", 'E4 TB Allocation Details'!$A$18:$L$18, 0),FALSE), 'E2 Allocators'!$B$15:$W$358, MATCH('O5 Details by Class &amp; Accounts'!I$18, 'E2 Allocators'!$B$15:$W$15, 0),FALSE)*$F111)</f>
        <v>0</v>
      </c>
      <c r="J111" s="1322">
        <f>IF(ISERROR(VLOOKUP(VLOOKUP($A111, 'E4 TB Allocation Details'!$A$18:$L$214, MATCH("Demand ID", 'E4 TB Allocation Details'!$A$18:$L$18, 0),FALSE), 'E2 Allocators'!$B$15:$W$358, MATCH('O5 Details by Class &amp; Accounts'!J$18, 'E2 Allocators'!$B$15:$W$15, 0),FALSE)*$F111), 0, VLOOKUP(VLOOKUP($A111, 'E4 TB Allocation Details'!$A$18:$L$214, MATCH("Demand ID", 'E4 TB Allocation Details'!$A$18:$L$18, 0),FALSE), 'E2 Allocators'!$B$15:$W$358, MATCH('O5 Details by Class &amp; Accounts'!J$18, 'E2 Allocators'!$B$15:$W$15, 0),FALSE)*$F111)</f>
        <v>0</v>
      </c>
      <c r="K111" s="1322">
        <f>IF(ISERROR(VLOOKUP(VLOOKUP($A111, 'E4 TB Allocation Details'!$A$18:$L$214, MATCH("Demand ID", 'E4 TB Allocation Details'!$A$18:$L$18, 0),FALSE), 'E2 Allocators'!$B$15:$W$358, MATCH('O5 Details by Class &amp; Accounts'!K$18, 'E2 Allocators'!$B$15:$W$15, 0),FALSE)*$F111), 0, VLOOKUP(VLOOKUP($A111, 'E4 TB Allocation Details'!$A$18:$L$214, MATCH("Demand ID", 'E4 TB Allocation Details'!$A$18:$L$18, 0),FALSE), 'E2 Allocators'!$B$15:$W$358, MATCH('O5 Details by Class &amp; Accounts'!K$18, 'E2 Allocators'!$B$15:$W$15, 0),FALSE)*$F111)</f>
        <v>0</v>
      </c>
      <c r="L111" s="1322">
        <f>IF(ISERROR(VLOOKUP(VLOOKUP($A111, 'E4 TB Allocation Details'!$A$18:$L$214, MATCH("Demand ID", 'E4 TB Allocation Details'!$A$18:$L$18, 0),FALSE), 'E2 Allocators'!$B$15:$W$358, MATCH('O5 Details by Class &amp; Accounts'!L$18, 'E2 Allocators'!$B$15:$W$15, 0),FALSE)*$F111), 0, VLOOKUP(VLOOKUP($A111, 'E4 TB Allocation Details'!$A$18:$L$214, MATCH("Demand ID", 'E4 TB Allocation Details'!$A$18:$L$18, 0),FALSE), 'E2 Allocators'!$B$15:$W$358, MATCH('O5 Details by Class &amp; Accounts'!L$18, 'E2 Allocators'!$B$15:$W$15, 0),FALSE)*$F111)</f>
        <v>0</v>
      </c>
      <c r="M111" s="1322">
        <f>IF(ISERROR(VLOOKUP(VLOOKUP($A111, 'E4 TB Allocation Details'!$A$18:$L$214, MATCH("Demand ID", 'E4 TB Allocation Details'!$A$18:$L$18, 0),FALSE), 'E2 Allocators'!$B$15:$W$358, MATCH('O5 Details by Class &amp; Accounts'!M$18, 'E2 Allocators'!$B$15:$W$15, 0),FALSE)*$F111), 0, VLOOKUP(VLOOKUP($A111, 'E4 TB Allocation Details'!$A$18:$L$214, MATCH("Demand ID", 'E4 TB Allocation Details'!$A$18:$L$18, 0),FALSE), 'E2 Allocators'!$B$15:$W$358, MATCH('O5 Details by Class &amp; Accounts'!M$18, 'E2 Allocators'!$B$15:$W$15, 0),FALSE)*$F111)</f>
        <v>0</v>
      </c>
      <c r="N111" s="1322">
        <f>IF(ISERROR(VLOOKUP(VLOOKUP($A111, 'E4 TB Allocation Details'!$A$18:$L$214, MATCH("Demand ID", 'E4 TB Allocation Details'!$A$18:$L$18, 0),FALSE), 'E2 Allocators'!$B$15:$W$358, MATCH('O5 Details by Class &amp; Accounts'!N$18, 'E2 Allocators'!$B$15:$W$15, 0),FALSE)*$F111), 0, VLOOKUP(VLOOKUP($A111, 'E4 TB Allocation Details'!$A$18:$L$214, MATCH("Demand ID", 'E4 TB Allocation Details'!$A$18:$L$18, 0),FALSE), 'E2 Allocators'!$B$15:$W$358, MATCH('O5 Details by Class &amp; Accounts'!N$18, 'E2 Allocators'!$B$15:$W$15, 0),FALSE)*$F111)</f>
        <v>0</v>
      </c>
      <c r="O111" s="1322">
        <f>IF(ISERROR(VLOOKUP(VLOOKUP($A111, 'E4 TB Allocation Details'!$A$18:$L$214, MATCH("Demand ID", 'E4 TB Allocation Details'!$A$18:$L$18, 0),FALSE), 'E2 Allocators'!$B$15:$W$358, MATCH('O5 Details by Class &amp; Accounts'!O$18, 'E2 Allocators'!$B$15:$W$15, 0),FALSE)*$F111), 0, VLOOKUP(VLOOKUP($A111, 'E4 TB Allocation Details'!$A$18:$L$214, MATCH("Demand ID", 'E4 TB Allocation Details'!$A$18:$L$18, 0),FALSE), 'E2 Allocators'!$B$15:$W$358, MATCH('O5 Details by Class &amp; Accounts'!O$18, 'E2 Allocators'!$B$15:$W$15, 0),FALSE)*$F111)</f>
        <v>0</v>
      </c>
      <c r="P111" s="1322">
        <f>IF(ISERROR(VLOOKUP(VLOOKUP($A111, 'E4 TB Allocation Details'!$A$18:$L$214, MATCH("Demand ID", 'E4 TB Allocation Details'!$A$18:$L$18, 0),FALSE), 'E2 Allocators'!$B$15:$W$358, MATCH('O5 Details by Class &amp; Accounts'!P$18, 'E2 Allocators'!$B$15:$W$15, 0),FALSE)*$F111), 0, VLOOKUP(VLOOKUP($A111, 'E4 TB Allocation Details'!$A$18:$L$214, MATCH("Demand ID", 'E4 TB Allocation Details'!$A$18:$L$18, 0),FALSE), 'E2 Allocators'!$B$15:$W$358, MATCH('O5 Details by Class &amp; Accounts'!P$18, 'E2 Allocators'!$B$15:$W$15, 0),FALSE)*$F111)</f>
        <v>0</v>
      </c>
      <c r="Q111" s="1322">
        <f>IF(ISERROR(VLOOKUP(VLOOKUP($A111, 'E4 TB Allocation Details'!$A$18:$L$214, MATCH("Demand ID", 'E4 TB Allocation Details'!$A$18:$L$18, 0),FALSE), 'E2 Allocators'!$B$15:$W$358, MATCH('O5 Details by Class &amp; Accounts'!Q$18, 'E2 Allocators'!$B$15:$W$15, 0),FALSE)*$F111), 0, VLOOKUP(VLOOKUP($A111, 'E4 TB Allocation Details'!$A$18:$L$214, MATCH("Demand ID", 'E4 TB Allocation Details'!$A$18:$L$18, 0),FALSE), 'E2 Allocators'!$B$15:$W$358, MATCH('O5 Details by Class &amp; Accounts'!Q$18, 'E2 Allocators'!$B$15:$W$15, 0),FALSE)*$F111)</f>
        <v>0</v>
      </c>
      <c r="R111" s="1322">
        <f>IF(ISERROR(VLOOKUP(VLOOKUP($A111, 'E4 TB Allocation Details'!$A$18:$L$214, MATCH("Demand ID", 'E4 TB Allocation Details'!$A$18:$L$18, 0),FALSE), 'E2 Allocators'!$B$15:$W$358, MATCH('O5 Details by Class &amp; Accounts'!R$18, 'E2 Allocators'!$B$15:$W$15, 0),FALSE)*$F111), 0, VLOOKUP(VLOOKUP($A111, 'E4 TB Allocation Details'!$A$18:$L$214, MATCH("Demand ID", 'E4 TB Allocation Details'!$A$18:$L$18, 0),FALSE), 'E2 Allocators'!$B$15:$W$358, MATCH('O5 Details by Class &amp; Accounts'!R$18, 'E2 Allocators'!$B$15:$W$15, 0),FALSE)*$F111)</f>
        <v>0</v>
      </c>
      <c r="S111" s="1322">
        <f>IF(ISERROR(VLOOKUP(VLOOKUP($A111, 'E4 TB Allocation Details'!$A$18:$L$214, MATCH("Demand ID", 'E4 TB Allocation Details'!$A$18:$L$18, 0),FALSE), 'E2 Allocators'!$B$15:$W$358, MATCH('O5 Details by Class &amp; Accounts'!S$18, 'E2 Allocators'!$B$15:$W$15, 0),FALSE)*$F111), 0, VLOOKUP(VLOOKUP($A111, 'E4 TB Allocation Details'!$A$18:$L$214, MATCH("Demand ID", 'E4 TB Allocation Details'!$A$18:$L$18, 0),FALSE), 'E2 Allocators'!$B$15:$W$358, MATCH('O5 Details by Class &amp; Accounts'!S$18, 'E2 Allocators'!$B$15:$W$15, 0),FALSE)*$F111)</f>
        <v>0</v>
      </c>
      <c r="T111" s="1322">
        <f>IF(ISERROR(VLOOKUP(VLOOKUP($A111, 'E4 TB Allocation Details'!$A$18:$L$214, MATCH("Demand ID", 'E4 TB Allocation Details'!$A$18:$L$18, 0),FALSE), 'E2 Allocators'!$B$15:$W$358, MATCH('O5 Details by Class &amp; Accounts'!T$18, 'E2 Allocators'!$B$15:$W$15, 0),FALSE)*$F111), 0, VLOOKUP(VLOOKUP($A111, 'E4 TB Allocation Details'!$A$18:$L$214, MATCH("Demand ID", 'E4 TB Allocation Details'!$A$18:$L$18, 0),FALSE), 'E2 Allocators'!$B$15:$W$358, MATCH('O5 Details by Class &amp; Accounts'!T$18, 'E2 Allocators'!$B$15:$W$15, 0),FALSE)*$F111)</f>
        <v>0</v>
      </c>
      <c r="U111" s="1322">
        <f>IF(ISERROR(VLOOKUP(VLOOKUP($A111, 'E4 TB Allocation Details'!$A$18:$L$214, MATCH("Demand ID", 'E4 TB Allocation Details'!$A$18:$L$18, 0),FALSE), 'E2 Allocators'!$B$15:$W$358, MATCH('O5 Details by Class &amp; Accounts'!U$18, 'E2 Allocators'!$B$15:$W$15, 0),FALSE)*$F111), 0, VLOOKUP(VLOOKUP($A111, 'E4 TB Allocation Details'!$A$18:$L$214, MATCH("Demand ID", 'E4 TB Allocation Details'!$A$18:$L$18, 0),FALSE), 'E2 Allocators'!$B$15:$W$358, MATCH('O5 Details by Class &amp; Accounts'!U$18, 'E2 Allocators'!$B$15:$W$15, 0),FALSE)*$F111)</f>
        <v>0</v>
      </c>
      <c r="V111" s="1322">
        <f>IF(ISERROR(VLOOKUP(VLOOKUP($A111, 'E4 TB Allocation Details'!$A$18:$L$214, MATCH("Demand ID", 'E4 TB Allocation Details'!$A$18:$L$18, 0),FALSE), 'E2 Allocators'!$B$15:$W$358, MATCH('O5 Details by Class &amp; Accounts'!V$18, 'E2 Allocators'!$B$15:$W$15, 0),FALSE)*$F111), 0, VLOOKUP(VLOOKUP($A111, 'E4 TB Allocation Details'!$A$18:$L$214, MATCH("Demand ID", 'E4 TB Allocation Details'!$A$18:$L$18, 0),FALSE), 'E2 Allocators'!$B$15:$W$358, MATCH('O5 Details by Class &amp; Accounts'!V$18, 'E2 Allocators'!$B$15:$W$15, 0),FALSE)*$F111)</f>
        <v>0</v>
      </c>
      <c r="W111" s="1322">
        <f>IF(ISERROR(VLOOKUP(VLOOKUP($A111, 'E4 TB Allocation Details'!$A$18:$L$214, MATCH("Demand ID", 'E4 TB Allocation Details'!$A$18:$L$18, 0),FALSE), 'E2 Allocators'!$B$15:$W$358, MATCH('O5 Details by Class &amp; Accounts'!W$18, 'E2 Allocators'!$B$15:$W$15, 0),FALSE)*$F111), 0, VLOOKUP(VLOOKUP($A111, 'E4 TB Allocation Details'!$A$18:$L$214, MATCH("Demand ID", 'E4 TB Allocation Details'!$A$18:$L$18, 0),FALSE), 'E2 Allocators'!$B$15:$W$358, MATCH('O5 Details by Class &amp; Accounts'!W$18, 'E2 Allocators'!$B$15:$W$15, 0),FALSE)*$F111)</f>
        <v>0</v>
      </c>
      <c r="X111" s="1322">
        <f>IF(ISERROR(VLOOKUP(VLOOKUP($A111, 'E4 TB Allocation Details'!$A$18:$L$214, MATCH("Demand ID", 'E4 TB Allocation Details'!$A$18:$L$18, 0),FALSE), 'E2 Allocators'!$B$15:$W$358, MATCH('O5 Details by Class &amp; Accounts'!X$18, 'E2 Allocators'!$B$15:$W$15, 0),FALSE)*$F111), 0, VLOOKUP(VLOOKUP($A111, 'E4 TB Allocation Details'!$A$18:$L$214, MATCH("Demand ID", 'E4 TB Allocation Details'!$A$18:$L$18, 0),FALSE), 'E2 Allocators'!$B$15:$W$358, MATCH('O5 Details by Class &amp; Accounts'!X$18, 'E2 Allocators'!$B$15:$W$15, 0),FALSE)*$F111)</f>
        <v>0</v>
      </c>
      <c r="Y111" s="1322">
        <f>IF(ISERROR(VLOOKUP(VLOOKUP($A111, 'E4 TB Allocation Details'!$A$18:$L$214, MATCH("Demand ID", 'E4 TB Allocation Details'!$A$18:$L$18, 0),FALSE), 'E2 Allocators'!$B$15:$W$358, MATCH('O5 Details by Class &amp; Accounts'!Y$18, 'E2 Allocators'!$B$15:$W$15, 0),FALSE)*$F111), 0, VLOOKUP(VLOOKUP($A111, 'E4 TB Allocation Details'!$A$18:$L$214, MATCH("Demand ID", 'E4 TB Allocation Details'!$A$18:$L$18, 0),FALSE), 'E2 Allocators'!$B$15:$W$358, MATCH('O5 Details by Class &amp; Accounts'!Y$18, 'E2 Allocators'!$B$15:$W$15, 0),FALSE)*$F111)</f>
        <v>0</v>
      </c>
      <c r="Z111" s="1322">
        <f>IF(ISERROR(VLOOKUP(VLOOKUP($A111, 'E4 TB Allocation Details'!$A$18:$L$214, MATCH("Demand ID", 'E4 TB Allocation Details'!$A$18:$L$18, 0),FALSE), 'E2 Allocators'!$B$15:$W$358, MATCH('O5 Details by Class &amp; Accounts'!Z$18, 'E2 Allocators'!$B$15:$W$15, 0),FALSE)*$F111), 0, VLOOKUP(VLOOKUP($A111, 'E4 TB Allocation Details'!$A$18:$L$214, MATCH("Demand ID", 'E4 TB Allocation Details'!$A$18:$L$18, 0),FALSE), 'E2 Allocators'!$B$15:$W$358, MATCH('O5 Details by Class &amp; Accounts'!Z$18, 'E2 Allocators'!$B$15:$W$15, 0),FALSE)*$F111)</f>
        <v>0</v>
      </c>
      <c r="AA111" s="1322">
        <f>IF(ISERROR(VLOOKUP(VLOOKUP($A111, 'E4 TB Allocation Details'!$A$18:$L$214, MATCH("Demand ID", 'E4 TB Allocation Details'!$A$18:$L$18, 0),FALSE), 'E2 Allocators'!$B$15:$W$358, MATCH('O5 Details by Class &amp; Accounts'!AA$18, 'E2 Allocators'!$B$15:$W$15, 0),FALSE)*$F111), 0, VLOOKUP(VLOOKUP($A111, 'E4 TB Allocation Details'!$A$18:$L$214, MATCH("Demand ID", 'E4 TB Allocation Details'!$A$18:$L$18, 0),FALSE), 'E2 Allocators'!$B$15:$W$358, MATCH('O5 Details by Class &amp; Accounts'!AA$18, 'E2 Allocators'!$B$15:$W$15, 0),FALSE)*$F111)</f>
        <v>0</v>
      </c>
      <c r="AB111" s="1322">
        <f>IF(ISERROR(VLOOKUP(VLOOKUP($A111, 'E4 TB Allocation Details'!$A$18:$L$214, MATCH("Demand ID", 'E4 TB Allocation Details'!$A$18:$L$18, 0),FALSE), 'E2 Allocators'!$B$15:$W$358, MATCH('O5 Details by Class &amp; Accounts'!AB$18, 'E2 Allocators'!$B$15:$W$15, 0),FALSE)*$F111), 0, VLOOKUP(VLOOKUP($A111, 'E4 TB Allocation Details'!$A$18:$L$214, MATCH("Demand ID", 'E4 TB Allocation Details'!$A$18:$L$18, 0),FALSE), 'E2 Allocators'!$B$15:$W$358, MATCH('O5 Details by Class &amp; Accounts'!AB$18, 'E2 Allocators'!$B$15:$W$15, 0),FALSE)*$F111)</f>
        <v>0</v>
      </c>
      <c r="AC111" s="1322">
        <f t="shared" si="21"/>
        <v>0</v>
      </c>
      <c r="AD111" s="1322">
        <f>IF(ISERROR(VLOOKUP(VLOOKUP($A111, 'E4 TB Allocation Details'!$A$18:$L$214, MATCH("Customer ID", 'E4 TB Allocation Details'!$A$18:$L$18, 0),FALSE), 'E2 Allocators'!$B$15:$W$358, MATCH('O5 Details by Class &amp; Accounts'!AD$18, 'E2 Allocators'!$B$15:$W$15, 0),FALSE)*$G111), 0, VLOOKUP(VLOOKUP($A111, 'E4 TB Allocation Details'!$A$18:$L$214, MATCH("Customer ID", 'E4 TB Allocation Details'!$A$18:$L$18, 0),FALSE), 'E2 Allocators'!$B$15:$W$358, MATCH('O5 Details by Class &amp; Accounts'!AD$18, 'E2 Allocators'!$B$15:$W$15, 0),FALSE)*$G111)</f>
        <v>0</v>
      </c>
      <c r="AE111" s="1322">
        <f>IF(ISERROR(VLOOKUP(VLOOKUP($A111, 'E4 TB Allocation Details'!$A$18:$L$214, MATCH("Customer ID", 'E4 TB Allocation Details'!$A$18:$L$18, 0),FALSE), 'E2 Allocators'!$B$15:$W$358, MATCH('O5 Details by Class &amp; Accounts'!AE$18, 'E2 Allocators'!$B$15:$W$15, 0),FALSE)*$G111), 0, VLOOKUP(VLOOKUP($A111, 'E4 TB Allocation Details'!$A$18:$L$214, MATCH("Customer ID", 'E4 TB Allocation Details'!$A$18:$L$18, 0),FALSE), 'E2 Allocators'!$B$15:$W$358, MATCH('O5 Details by Class &amp; Accounts'!AE$18, 'E2 Allocators'!$B$15:$W$15, 0),FALSE)*$G111)</f>
        <v>0</v>
      </c>
      <c r="AF111" s="1322">
        <f>IF(ISERROR(VLOOKUP(VLOOKUP($A111, 'E4 TB Allocation Details'!$A$18:$L$214, MATCH("Customer ID", 'E4 TB Allocation Details'!$A$18:$L$18, 0),FALSE), 'E2 Allocators'!$B$15:$W$358, MATCH('O5 Details by Class &amp; Accounts'!AF$18, 'E2 Allocators'!$B$15:$W$15, 0),FALSE)*$G111), 0, VLOOKUP(VLOOKUP($A111, 'E4 TB Allocation Details'!$A$18:$L$214, MATCH("Customer ID", 'E4 TB Allocation Details'!$A$18:$L$18, 0),FALSE), 'E2 Allocators'!$B$15:$W$358, MATCH('O5 Details by Class &amp; Accounts'!AF$18, 'E2 Allocators'!$B$15:$W$15, 0),FALSE)*$G111)</f>
        <v>0</v>
      </c>
      <c r="AG111" s="1322">
        <f>IF(ISERROR(VLOOKUP(VLOOKUP($A111, 'E4 TB Allocation Details'!$A$18:$L$214, MATCH("Customer ID", 'E4 TB Allocation Details'!$A$18:$L$18, 0),FALSE), 'E2 Allocators'!$B$15:$W$358, MATCH('O5 Details by Class &amp; Accounts'!AG$18, 'E2 Allocators'!$B$15:$W$15, 0),FALSE)*$G111), 0, VLOOKUP(VLOOKUP($A111, 'E4 TB Allocation Details'!$A$18:$L$214, MATCH("Customer ID", 'E4 TB Allocation Details'!$A$18:$L$18, 0),FALSE), 'E2 Allocators'!$B$15:$W$358, MATCH('O5 Details by Class &amp; Accounts'!AG$18, 'E2 Allocators'!$B$15:$W$15, 0),FALSE)*$G111)</f>
        <v>0</v>
      </c>
      <c r="AH111" s="1322">
        <f>IF(ISERROR(VLOOKUP(VLOOKUP($A111, 'E4 TB Allocation Details'!$A$18:$L$214, MATCH("Customer ID", 'E4 TB Allocation Details'!$A$18:$L$18, 0),FALSE), 'E2 Allocators'!$B$15:$W$358, MATCH('O5 Details by Class &amp; Accounts'!AH$18, 'E2 Allocators'!$B$15:$W$15, 0),FALSE)*$G111), 0, VLOOKUP(VLOOKUP($A111, 'E4 TB Allocation Details'!$A$18:$L$214, MATCH("Customer ID", 'E4 TB Allocation Details'!$A$18:$L$18, 0),FALSE), 'E2 Allocators'!$B$15:$W$358, MATCH('O5 Details by Class &amp; Accounts'!AH$18, 'E2 Allocators'!$B$15:$W$15, 0),FALSE)*$G111)</f>
        <v>0</v>
      </c>
      <c r="AI111" s="1322">
        <f>IF(ISERROR(VLOOKUP(VLOOKUP($A111, 'E4 TB Allocation Details'!$A$18:$L$214, MATCH("Customer ID", 'E4 TB Allocation Details'!$A$18:$L$18, 0),FALSE), 'E2 Allocators'!$B$15:$W$358, MATCH('O5 Details by Class &amp; Accounts'!AI$18, 'E2 Allocators'!$B$15:$W$15, 0),FALSE)*$G111), 0, VLOOKUP(VLOOKUP($A111, 'E4 TB Allocation Details'!$A$18:$L$214, MATCH("Customer ID", 'E4 TB Allocation Details'!$A$18:$L$18, 0),FALSE), 'E2 Allocators'!$B$15:$W$358, MATCH('O5 Details by Class &amp; Accounts'!AI$18, 'E2 Allocators'!$B$15:$W$15, 0),FALSE)*$G111)</f>
        <v>0</v>
      </c>
      <c r="AJ111" s="1322">
        <f>IF(ISERROR(VLOOKUP(VLOOKUP($A111, 'E4 TB Allocation Details'!$A$18:$L$214, MATCH("Customer ID", 'E4 TB Allocation Details'!$A$18:$L$18, 0),FALSE), 'E2 Allocators'!$B$15:$W$358, MATCH('O5 Details by Class &amp; Accounts'!AJ$18, 'E2 Allocators'!$B$15:$W$15, 0),FALSE)*$G111), 0, VLOOKUP(VLOOKUP($A111, 'E4 TB Allocation Details'!$A$18:$L$214, MATCH("Customer ID", 'E4 TB Allocation Details'!$A$18:$L$18, 0),FALSE), 'E2 Allocators'!$B$15:$W$358, MATCH('O5 Details by Class &amp; Accounts'!AJ$18, 'E2 Allocators'!$B$15:$W$15, 0),FALSE)*$G111)</f>
        <v>0</v>
      </c>
      <c r="AK111" s="1322">
        <f>IF(ISERROR(VLOOKUP(VLOOKUP($A111, 'E4 TB Allocation Details'!$A$18:$L$214, MATCH("Customer ID", 'E4 TB Allocation Details'!$A$18:$L$18, 0),FALSE), 'E2 Allocators'!$B$15:$W$358, MATCH('O5 Details by Class &amp; Accounts'!AK$18, 'E2 Allocators'!$B$15:$W$15, 0),FALSE)*$G111), 0, VLOOKUP(VLOOKUP($A111, 'E4 TB Allocation Details'!$A$18:$L$214, MATCH("Customer ID", 'E4 TB Allocation Details'!$A$18:$L$18, 0),FALSE), 'E2 Allocators'!$B$15:$W$358, MATCH('O5 Details by Class &amp; Accounts'!AK$18, 'E2 Allocators'!$B$15:$W$15, 0),FALSE)*$G111)</f>
        <v>0</v>
      </c>
      <c r="AL111" s="1322">
        <f>IF(ISERROR(VLOOKUP(VLOOKUP($A111, 'E4 TB Allocation Details'!$A$18:$L$214, MATCH("Customer ID", 'E4 TB Allocation Details'!$A$18:$L$18, 0),FALSE), 'E2 Allocators'!$B$15:$W$358, MATCH('O5 Details by Class &amp; Accounts'!AL$18, 'E2 Allocators'!$B$15:$W$15, 0),FALSE)*$G111), 0, VLOOKUP(VLOOKUP($A111, 'E4 TB Allocation Details'!$A$18:$L$214, MATCH("Customer ID", 'E4 TB Allocation Details'!$A$18:$L$18, 0),FALSE), 'E2 Allocators'!$B$15:$W$358, MATCH('O5 Details by Class &amp; Accounts'!AL$18, 'E2 Allocators'!$B$15:$W$15, 0),FALSE)*$G111)</f>
        <v>0</v>
      </c>
      <c r="AM111" s="1322">
        <f>IF(ISERROR(VLOOKUP(VLOOKUP($A111, 'E4 TB Allocation Details'!$A$18:$L$214, MATCH("Customer ID", 'E4 TB Allocation Details'!$A$18:$L$18, 0),FALSE), 'E2 Allocators'!$B$15:$W$358, MATCH('O5 Details by Class &amp; Accounts'!AM$18, 'E2 Allocators'!$B$15:$W$15, 0),FALSE)*$G111), 0, VLOOKUP(VLOOKUP($A111, 'E4 TB Allocation Details'!$A$18:$L$214, MATCH("Customer ID", 'E4 TB Allocation Details'!$A$18:$L$18, 0),FALSE), 'E2 Allocators'!$B$15:$W$358, MATCH('O5 Details by Class &amp; Accounts'!AM$18, 'E2 Allocators'!$B$15:$W$15, 0),FALSE)*$G111)</f>
        <v>0</v>
      </c>
      <c r="AN111" s="1322">
        <f>IF(ISERROR(VLOOKUP(VLOOKUP($A111, 'E4 TB Allocation Details'!$A$18:$L$214, MATCH("Customer ID", 'E4 TB Allocation Details'!$A$18:$L$18, 0),FALSE), 'E2 Allocators'!$B$15:$W$358, MATCH('O5 Details by Class &amp; Accounts'!AN$18, 'E2 Allocators'!$B$15:$W$15, 0),FALSE)*$G111), 0, VLOOKUP(VLOOKUP($A111, 'E4 TB Allocation Details'!$A$18:$L$214, MATCH("Customer ID", 'E4 TB Allocation Details'!$A$18:$L$18, 0),FALSE), 'E2 Allocators'!$B$15:$W$358, MATCH('O5 Details by Class &amp; Accounts'!AN$18, 'E2 Allocators'!$B$15:$W$15, 0),FALSE)*$G111)</f>
        <v>0</v>
      </c>
      <c r="AO111" s="1322">
        <f>IF(ISERROR(VLOOKUP(VLOOKUP($A111, 'E4 TB Allocation Details'!$A$18:$L$214, MATCH("Customer ID", 'E4 TB Allocation Details'!$A$18:$L$18, 0),FALSE), 'E2 Allocators'!$B$15:$W$358, MATCH('O5 Details by Class &amp; Accounts'!AO$18, 'E2 Allocators'!$B$15:$W$15, 0),FALSE)*$G111), 0, VLOOKUP(VLOOKUP($A111, 'E4 TB Allocation Details'!$A$18:$L$214, MATCH("Customer ID", 'E4 TB Allocation Details'!$A$18:$L$18, 0),FALSE), 'E2 Allocators'!$B$15:$W$358, MATCH('O5 Details by Class &amp; Accounts'!AO$18, 'E2 Allocators'!$B$15:$W$15, 0),FALSE)*$G111)</f>
        <v>0</v>
      </c>
      <c r="AP111" s="1322">
        <f>IF(ISERROR(VLOOKUP(VLOOKUP($A111, 'E4 TB Allocation Details'!$A$18:$L$214, MATCH("Customer ID", 'E4 TB Allocation Details'!$A$18:$L$18, 0),FALSE), 'E2 Allocators'!$B$15:$W$358, MATCH('O5 Details by Class &amp; Accounts'!AP$18, 'E2 Allocators'!$B$15:$W$15, 0),FALSE)*$G111), 0, VLOOKUP(VLOOKUP($A111, 'E4 TB Allocation Details'!$A$18:$L$214, MATCH("Customer ID", 'E4 TB Allocation Details'!$A$18:$L$18, 0),FALSE), 'E2 Allocators'!$B$15:$W$358, MATCH('O5 Details by Class &amp; Accounts'!AP$18, 'E2 Allocators'!$B$15:$W$15, 0),FALSE)*$G111)</f>
        <v>0</v>
      </c>
      <c r="AQ111" s="1322">
        <f>IF(ISERROR(VLOOKUP(VLOOKUP($A111, 'E4 TB Allocation Details'!$A$18:$L$214, MATCH("Customer ID", 'E4 TB Allocation Details'!$A$18:$L$18, 0),FALSE), 'E2 Allocators'!$B$15:$W$358, MATCH('O5 Details by Class &amp; Accounts'!AQ$18, 'E2 Allocators'!$B$15:$W$15, 0),FALSE)*$G111), 0, VLOOKUP(VLOOKUP($A111, 'E4 TB Allocation Details'!$A$18:$L$214, MATCH("Customer ID", 'E4 TB Allocation Details'!$A$18:$L$18, 0),FALSE), 'E2 Allocators'!$B$15:$W$358, MATCH('O5 Details by Class &amp; Accounts'!AQ$18, 'E2 Allocators'!$B$15:$W$15, 0),FALSE)*$G111)</f>
        <v>0</v>
      </c>
      <c r="AR111" s="1322">
        <f>IF(ISERROR(VLOOKUP(VLOOKUP($A111, 'E4 TB Allocation Details'!$A$18:$L$214, MATCH("Customer ID", 'E4 TB Allocation Details'!$A$18:$L$18, 0),FALSE), 'E2 Allocators'!$B$15:$W$358, MATCH('O5 Details by Class &amp; Accounts'!AR$18, 'E2 Allocators'!$B$15:$W$15, 0),FALSE)*$G111), 0, VLOOKUP(VLOOKUP($A111, 'E4 TB Allocation Details'!$A$18:$L$214, MATCH("Customer ID", 'E4 TB Allocation Details'!$A$18:$L$18, 0),FALSE), 'E2 Allocators'!$B$15:$W$358, MATCH('O5 Details by Class &amp; Accounts'!AR$18, 'E2 Allocators'!$B$15:$W$15, 0),FALSE)*$G111)</f>
        <v>0</v>
      </c>
      <c r="AS111" s="1322">
        <f>IF(ISERROR(VLOOKUP(VLOOKUP($A111, 'E4 TB Allocation Details'!$A$18:$L$214, MATCH("Customer ID", 'E4 TB Allocation Details'!$A$18:$L$18, 0),FALSE), 'E2 Allocators'!$B$15:$W$358, MATCH('O5 Details by Class &amp; Accounts'!AS$18, 'E2 Allocators'!$B$15:$W$15, 0),FALSE)*$G111), 0, VLOOKUP(VLOOKUP($A111, 'E4 TB Allocation Details'!$A$18:$L$214, MATCH("Customer ID", 'E4 TB Allocation Details'!$A$18:$L$18, 0),FALSE), 'E2 Allocators'!$B$15:$W$358, MATCH('O5 Details by Class &amp; Accounts'!AS$18, 'E2 Allocators'!$B$15:$W$15, 0),FALSE)*$G111)</f>
        <v>0</v>
      </c>
      <c r="AT111" s="1322">
        <f>IF(ISERROR(VLOOKUP(VLOOKUP($A111, 'E4 TB Allocation Details'!$A$18:$L$214, MATCH("Customer ID", 'E4 TB Allocation Details'!$A$18:$L$18, 0),FALSE), 'E2 Allocators'!$B$15:$W$358, MATCH('O5 Details by Class &amp; Accounts'!AT$18, 'E2 Allocators'!$B$15:$W$15, 0),FALSE)*$G111), 0, VLOOKUP(VLOOKUP($A111, 'E4 TB Allocation Details'!$A$18:$L$214, MATCH("Customer ID", 'E4 TB Allocation Details'!$A$18:$L$18, 0),FALSE), 'E2 Allocators'!$B$15:$W$358, MATCH('O5 Details by Class &amp; Accounts'!AT$18, 'E2 Allocators'!$B$15:$W$15, 0),FALSE)*$G111)</f>
        <v>0</v>
      </c>
      <c r="AU111" s="1322">
        <f>IF(ISERROR(VLOOKUP(VLOOKUP($A111, 'E4 TB Allocation Details'!$A$18:$L$214, MATCH("Customer ID", 'E4 TB Allocation Details'!$A$18:$L$18, 0),FALSE), 'E2 Allocators'!$B$15:$W$358, MATCH('O5 Details by Class &amp; Accounts'!AU$18, 'E2 Allocators'!$B$15:$W$15, 0),FALSE)*$G111), 0, VLOOKUP(VLOOKUP($A111, 'E4 TB Allocation Details'!$A$18:$L$214, MATCH("Customer ID", 'E4 TB Allocation Details'!$A$18:$L$18, 0),FALSE), 'E2 Allocators'!$B$15:$W$358, MATCH('O5 Details by Class &amp; Accounts'!AU$18, 'E2 Allocators'!$B$15:$W$15, 0),FALSE)*$G111)</f>
        <v>0</v>
      </c>
      <c r="AV111" s="1322">
        <f>IF(ISERROR(VLOOKUP(VLOOKUP($A111, 'E4 TB Allocation Details'!$A$18:$L$214, MATCH("Customer ID", 'E4 TB Allocation Details'!$A$18:$L$18, 0),FALSE), 'E2 Allocators'!$B$15:$W$358, MATCH('O5 Details by Class &amp; Accounts'!AV$18, 'E2 Allocators'!$B$15:$W$15, 0),FALSE)*$G111), 0, VLOOKUP(VLOOKUP($A111, 'E4 TB Allocation Details'!$A$18:$L$214, MATCH("Customer ID", 'E4 TB Allocation Details'!$A$18:$L$18, 0),FALSE), 'E2 Allocators'!$B$15:$W$358, MATCH('O5 Details by Class &amp; Accounts'!AV$18, 'E2 Allocators'!$B$15:$W$15, 0),FALSE)*$G111)</f>
        <v>0</v>
      </c>
      <c r="AW111" s="1322">
        <f>IF(ISERROR(VLOOKUP(VLOOKUP($A111, 'E4 TB Allocation Details'!$A$18:$L$214, MATCH("Customer ID", 'E4 TB Allocation Details'!$A$18:$L$18, 0),FALSE), 'E2 Allocators'!$B$15:$W$358, MATCH('O5 Details by Class &amp; Accounts'!AW$18, 'E2 Allocators'!$B$15:$W$15, 0),FALSE)*$G111), 0, VLOOKUP(VLOOKUP($A111, 'E4 TB Allocation Details'!$A$18:$L$214, MATCH("Customer ID", 'E4 TB Allocation Details'!$A$18:$L$18, 0),FALSE), 'E2 Allocators'!$B$15:$W$358, MATCH('O5 Details by Class &amp; Accounts'!AW$18, 'E2 Allocators'!$B$15:$W$15, 0),FALSE)*$G111)</f>
        <v>0</v>
      </c>
      <c r="AX111" s="1322">
        <f t="shared" si="22"/>
        <v>0</v>
      </c>
      <c r="AY111" s="1322">
        <f>IF(ISERROR(VLOOKUP(VLOOKUP($A111, 'E4 TB Allocation Details'!$A$18:$L$214, MATCH("Misc ID", 'E4 TB Allocation Details'!$A$18:$L$18, 0),FALSE), 'E2 Allocators'!$B$15:$W$358, MATCH('O5 Details by Class &amp; Accounts'!AY$18, 'E2 Allocators'!$B$15:$W$15, 0),FALSE)*$E111), 0, VLOOKUP(VLOOKUP($A111, 'E4 TB Allocation Details'!$A$18:$L$214, MATCH("Misc ID", 'E4 TB Allocation Details'!$A$18:$L$18, 0),FALSE), 'E2 Allocators'!$B$15:$W$358, MATCH('O5 Details by Class &amp; Accounts'!AY$18, 'E2 Allocators'!$B$15:$W$15, 0),FALSE)*$E111)</f>
        <v>0</v>
      </c>
      <c r="AZ111" s="1322">
        <f>IF(ISERROR(VLOOKUP(VLOOKUP($A111, 'E4 TB Allocation Details'!$A$18:$L$214, MATCH("Misc ID", 'E4 TB Allocation Details'!$A$18:$L$18, 0),FALSE), 'E2 Allocators'!$B$15:$W$358, MATCH('O5 Details by Class &amp; Accounts'!AZ$18, 'E2 Allocators'!$B$15:$W$15, 0),FALSE)*$E111), 0, VLOOKUP(VLOOKUP($A111, 'E4 TB Allocation Details'!$A$18:$L$214, MATCH("Misc ID", 'E4 TB Allocation Details'!$A$18:$L$18, 0),FALSE), 'E2 Allocators'!$B$15:$W$358, MATCH('O5 Details by Class &amp; Accounts'!AZ$18, 'E2 Allocators'!$B$15:$W$15, 0),FALSE)*$E111)</f>
        <v>0</v>
      </c>
      <c r="BA111" s="1322">
        <f>IF(ISERROR(VLOOKUP(VLOOKUP($A111, 'E4 TB Allocation Details'!$A$18:$L$214, MATCH("Misc ID", 'E4 TB Allocation Details'!$A$18:$L$18, 0),FALSE), 'E2 Allocators'!$B$15:$W$358, MATCH('O5 Details by Class &amp; Accounts'!BA$18, 'E2 Allocators'!$B$15:$W$15, 0),FALSE)*$E111), 0, VLOOKUP(VLOOKUP($A111, 'E4 TB Allocation Details'!$A$18:$L$214, MATCH("Misc ID", 'E4 TB Allocation Details'!$A$18:$L$18, 0),FALSE), 'E2 Allocators'!$B$15:$W$358, MATCH('O5 Details by Class &amp; Accounts'!BA$18, 'E2 Allocators'!$B$15:$W$15, 0),FALSE)*$E111)</f>
        <v>0</v>
      </c>
      <c r="BB111" s="1322">
        <f>IF(ISERROR(VLOOKUP(VLOOKUP($A111, 'E4 TB Allocation Details'!$A$18:$L$214, MATCH("Misc ID", 'E4 TB Allocation Details'!$A$18:$L$18, 0),FALSE), 'E2 Allocators'!$B$15:$W$358, MATCH('O5 Details by Class &amp; Accounts'!BB$18, 'E2 Allocators'!$B$15:$W$15, 0),FALSE)*$E111), 0, VLOOKUP(VLOOKUP($A111, 'E4 TB Allocation Details'!$A$18:$L$214, MATCH("Misc ID", 'E4 TB Allocation Details'!$A$18:$L$18, 0),FALSE), 'E2 Allocators'!$B$15:$W$358, MATCH('O5 Details by Class &amp; Accounts'!BB$18, 'E2 Allocators'!$B$15:$W$15, 0),FALSE)*$E111)</f>
        <v>0</v>
      </c>
      <c r="BC111" s="1322">
        <f>IF(ISERROR(VLOOKUP(VLOOKUP($A111, 'E4 TB Allocation Details'!$A$18:$L$214, MATCH("Misc ID", 'E4 TB Allocation Details'!$A$18:$L$18, 0),FALSE), 'E2 Allocators'!$B$15:$W$358, MATCH('O5 Details by Class &amp; Accounts'!BC$18, 'E2 Allocators'!$B$15:$W$15, 0),FALSE)*$E111), 0, VLOOKUP(VLOOKUP($A111, 'E4 TB Allocation Details'!$A$18:$L$214, MATCH("Misc ID", 'E4 TB Allocation Details'!$A$18:$L$18, 0),FALSE), 'E2 Allocators'!$B$15:$W$358, MATCH('O5 Details by Class &amp; Accounts'!BC$18, 'E2 Allocators'!$B$15:$W$15, 0),FALSE)*$E111)</f>
        <v>0</v>
      </c>
      <c r="BD111" s="1322">
        <f>IF(ISERROR(VLOOKUP(VLOOKUP($A111, 'E4 TB Allocation Details'!$A$18:$L$214, MATCH("Misc ID", 'E4 TB Allocation Details'!$A$18:$L$18, 0),FALSE), 'E2 Allocators'!$B$15:$W$358, MATCH('O5 Details by Class &amp; Accounts'!BD$18, 'E2 Allocators'!$B$15:$W$15, 0),FALSE)*$E111), 0, VLOOKUP(VLOOKUP($A111, 'E4 TB Allocation Details'!$A$18:$L$214, MATCH("Misc ID", 'E4 TB Allocation Details'!$A$18:$L$18, 0),FALSE), 'E2 Allocators'!$B$15:$W$358, MATCH('O5 Details by Class &amp; Accounts'!BD$18, 'E2 Allocators'!$B$15:$W$15, 0),FALSE)*$E111)</f>
        <v>0</v>
      </c>
      <c r="BE111" s="1322">
        <f>IF(ISERROR(VLOOKUP(VLOOKUP($A111, 'E4 TB Allocation Details'!$A$18:$L$214, MATCH("Misc ID", 'E4 TB Allocation Details'!$A$18:$L$18, 0),FALSE), 'E2 Allocators'!$B$15:$W$358, MATCH('O5 Details by Class &amp; Accounts'!BE$18, 'E2 Allocators'!$B$15:$W$15, 0),FALSE)*$E111), 0, VLOOKUP(VLOOKUP($A111, 'E4 TB Allocation Details'!$A$18:$L$214, MATCH("Misc ID", 'E4 TB Allocation Details'!$A$18:$L$18, 0),FALSE), 'E2 Allocators'!$B$15:$W$358, MATCH('O5 Details by Class &amp; Accounts'!BE$18, 'E2 Allocators'!$B$15:$W$15, 0),FALSE)*$E111)</f>
        <v>0</v>
      </c>
      <c r="BF111" s="1322">
        <f>IF(ISERROR(VLOOKUP(VLOOKUP($A111, 'E4 TB Allocation Details'!$A$18:$L$214, MATCH("Misc ID", 'E4 TB Allocation Details'!$A$18:$L$18, 0),FALSE), 'E2 Allocators'!$B$15:$W$358, MATCH('O5 Details by Class &amp; Accounts'!BF$18, 'E2 Allocators'!$B$15:$W$15, 0),FALSE)*$E111), 0, VLOOKUP(VLOOKUP($A111, 'E4 TB Allocation Details'!$A$18:$L$214, MATCH("Misc ID", 'E4 TB Allocation Details'!$A$18:$L$18, 0),FALSE), 'E2 Allocators'!$B$15:$W$358, MATCH('O5 Details by Class &amp; Accounts'!BF$18, 'E2 Allocators'!$B$15:$W$15, 0),FALSE)*$E111)</f>
        <v>0</v>
      </c>
      <c r="BG111" s="1322">
        <f>IF(ISERROR(VLOOKUP(VLOOKUP($A111, 'E4 TB Allocation Details'!$A$18:$L$214, MATCH("Misc ID", 'E4 TB Allocation Details'!$A$18:$L$18, 0),FALSE), 'E2 Allocators'!$B$15:$W$358, MATCH('O5 Details by Class &amp; Accounts'!BG$18, 'E2 Allocators'!$B$15:$W$15, 0),FALSE)*$E111), 0, VLOOKUP(VLOOKUP($A111, 'E4 TB Allocation Details'!$A$18:$L$214, MATCH("Misc ID", 'E4 TB Allocation Details'!$A$18:$L$18, 0),FALSE), 'E2 Allocators'!$B$15:$W$358, MATCH('O5 Details by Class &amp; Accounts'!BG$18, 'E2 Allocators'!$B$15:$W$15, 0),FALSE)*$E111)</f>
        <v>0</v>
      </c>
      <c r="BH111" s="1322">
        <f>IF(ISERROR(VLOOKUP(VLOOKUP($A111, 'E4 TB Allocation Details'!$A$18:$L$214, MATCH("Misc ID", 'E4 TB Allocation Details'!$A$18:$L$18, 0),FALSE), 'E2 Allocators'!$B$15:$W$358, MATCH('O5 Details by Class &amp; Accounts'!BH$18, 'E2 Allocators'!$B$15:$W$15, 0),FALSE)*$E111), 0, VLOOKUP(VLOOKUP($A111, 'E4 TB Allocation Details'!$A$18:$L$214, MATCH("Misc ID", 'E4 TB Allocation Details'!$A$18:$L$18, 0),FALSE), 'E2 Allocators'!$B$15:$W$358, MATCH('O5 Details by Class &amp; Accounts'!BH$18, 'E2 Allocators'!$B$15:$W$15, 0),FALSE)*$E111)</f>
        <v>0</v>
      </c>
      <c r="BI111" s="1322">
        <f>IF(ISERROR(VLOOKUP(VLOOKUP($A111, 'E4 TB Allocation Details'!$A$18:$L$214, MATCH("Misc ID", 'E4 TB Allocation Details'!$A$18:$L$18, 0),FALSE), 'E2 Allocators'!$B$15:$W$358, MATCH('O5 Details by Class &amp; Accounts'!BI$18, 'E2 Allocators'!$B$15:$W$15, 0),FALSE)*$E111), 0, VLOOKUP(VLOOKUP($A111, 'E4 TB Allocation Details'!$A$18:$L$214, MATCH("Misc ID", 'E4 TB Allocation Details'!$A$18:$L$18, 0),FALSE), 'E2 Allocators'!$B$15:$W$358, MATCH('O5 Details by Class &amp; Accounts'!BI$18, 'E2 Allocators'!$B$15:$W$15, 0),FALSE)*$E111)</f>
        <v>0</v>
      </c>
      <c r="BJ111" s="1322">
        <f>IF(ISERROR(VLOOKUP(VLOOKUP($A111, 'E4 TB Allocation Details'!$A$18:$L$214, MATCH("Misc ID", 'E4 TB Allocation Details'!$A$18:$L$18, 0),FALSE), 'E2 Allocators'!$B$15:$W$358, MATCH('O5 Details by Class &amp; Accounts'!BJ$18, 'E2 Allocators'!$B$15:$W$15, 0),FALSE)*$E111), 0, VLOOKUP(VLOOKUP($A111, 'E4 TB Allocation Details'!$A$18:$L$214, MATCH("Misc ID", 'E4 TB Allocation Details'!$A$18:$L$18, 0),FALSE), 'E2 Allocators'!$B$15:$W$358, MATCH('O5 Details by Class &amp; Accounts'!BJ$18, 'E2 Allocators'!$B$15:$W$15, 0),FALSE)*$E111)</f>
        <v>0</v>
      </c>
      <c r="BK111" s="1322">
        <f>IF(ISERROR(VLOOKUP(VLOOKUP($A111, 'E4 TB Allocation Details'!$A$18:$L$214, MATCH("Misc ID", 'E4 TB Allocation Details'!$A$18:$L$18, 0),FALSE), 'E2 Allocators'!$B$15:$W$358, MATCH('O5 Details by Class &amp; Accounts'!BK$18, 'E2 Allocators'!$B$15:$W$15, 0),FALSE)*$E111), 0, VLOOKUP(VLOOKUP($A111, 'E4 TB Allocation Details'!$A$18:$L$214, MATCH("Misc ID", 'E4 TB Allocation Details'!$A$18:$L$18, 0),FALSE), 'E2 Allocators'!$B$15:$W$358, MATCH('O5 Details by Class &amp; Accounts'!BK$18, 'E2 Allocators'!$B$15:$W$15, 0),FALSE)*$E111)</f>
        <v>0</v>
      </c>
      <c r="BL111" s="1322">
        <f>IF(ISERROR(VLOOKUP(VLOOKUP($A111, 'E4 TB Allocation Details'!$A$18:$L$214, MATCH("Misc ID", 'E4 TB Allocation Details'!$A$18:$L$18, 0),FALSE), 'E2 Allocators'!$B$15:$W$358, MATCH('O5 Details by Class &amp; Accounts'!BL$18, 'E2 Allocators'!$B$15:$W$15, 0),FALSE)*$E111), 0, VLOOKUP(VLOOKUP($A111, 'E4 TB Allocation Details'!$A$18:$L$214, MATCH("Misc ID", 'E4 TB Allocation Details'!$A$18:$L$18, 0),FALSE), 'E2 Allocators'!$B$15:$W$358, MATCH('O5 Details by Class &amp; Accounts'!BL$18, 'E2 Allocators'!$B$15:$W$15, 0),FALSE)*$E111)</f>
        <v>0</v>
      </c>
      <c r="BM111" s="1322">
        <f>IF(ISERROR(VLOOKUP(VLOOKUP($A111, 'E4 TB Allocation Details'!$A$18:$L$214, MATCH("Misc ID", 'E4 TB Allocation Details'!$A$18:$L$18, 0),FALSE), 'E2 Allocators'!$B$15:$W$358, MATCH('O5 Details by Class &amp; Accounts'!BM$18, 'E2 Allocators'!$B$15:$W$15, 0),FALSE)*$E111), 0, VLOOKUP(VLOOKUP($A111, 'E4 TB Allocation Details'!$A$18:$L$214, MATCH("Misc ID", 'E4 TB Allocation Details'!$A$18:$L$18, 0),FALSE), 'E2 Allocators'!$B$15:$W$358, MATCH('O5 Details by Class &amp; Accounts'!BM$18, 'E2 Allocators'!$B$15:$W$15, 0),FALSE)*$E111)</f>
        <v>0</v>
      </c>
      <c r="BN111" s="1322">
        <f>IF(ISERROR(VLOOKUP(VLOOKUP($A111, 'E4 TB Allocation Details'!$A$18:$L$214, MATCH("Misc ID", 'E4 TB Allocation Details'!$A$18:$L$18, 0),FALSE), 'E2 Allocators'!$B$15:$W$358, MATCH('O5 Details by Class &amp; Accounts'!BN$18, 'E2 Allocators'!$B$15:$W$15, 0),FALSE)*$E111), 0, VLOOKUP(VLOOKUP($A111, 'E4 TB Allocation Details'!$A$18:$L$214, MATCH("Misc ID", 'E4 TB Allocation Details'!$A$18:$L$18, 0),FALSE), 'E2 Allocators'!$B$15:$W$358, MATCH('O5 Details by Class &amp; Accounts'!BN$18, 'E2 Allocators'!$B$15:$W$15, 0),FALSE)*$E111)</f>
        <v>0</v>
      </c>
      <c r="BO111" s="1322">
        <f>IF(ISERROR(VLOOKUP(VLOOKUP($A111, 'E4 TB Allocation Details'!$A$18:$L$214, MATCH("Misc ID", 'E4 TB Allocation Details'!$A$18:$L$18, 0),FALSE), 'E2 Allocators'!$B$15:$W$358, MATCH('O5 Details by Class &amp; Accounts'!BO$18, 'E2 Allocators'!$B$15:$W$15, 0),FALSE)*$E111), 0, VLOOKUP(VLOOKUP($A111, 'E4 TB Allocation Details'!$A$18:$L$214, MATCH("Misc ID", 'E4 TB Allocation Details'!$A$18:$L$18, 0),FALSE), 'E2 Allocators'!$B$15:$W$358, MATCH('O5 Details by Class &amp; Accounts'!BO$18, 'E2 Allocators'!$B$15:$W$15, 0),FALSE)*$E111)</f>
        <v>0</v>
      </c>
      <c r="BP111" s="1322">
        <f>IF(ISERROR(VLOOKUP(VLOOKUP($A111, 'E4 TB Allocation Details'!$A$18:$L$214, MATCH("Misc ID", 'E4 TB Allocation Details'!$A$18:$L$18, 0),FALSE), 'E2 Allocators'!$B$15:$W$358, MATCH('O5 Details by Class &amp; Accounts'!BP$18, 'E2 Allocators'!$B$15:$W$15, 0),FALSE)*$E111), 0, VLOOKUP(VLOOKUP($A111, 'E4 TB Allocation Details'!$A$18:$L$214, MATCH("Misc ID", 'E4 TB Allocation Details'!$A$18:$L$18, 0),FALSE), 'E2 Allocators'!$B$15:$W$358, MATCH('O5 Details by Class &amp; Accounts'!BP$18, 'E2 Allocators'!$B$15:$W$15, 0),FALSE)*$E111)</f>
        <v>0</v>
      </c>
      <c r="BQ111" s="1322">
        <f>IF(ISERROR(VLOOKUP(VLOOKUP($A111, 'E4 TB Allocation Details'!$A$18:$L$214, MATCH("Misc ID", 'E4 TB Allocation Details'!$A$18:$L$18, 0),FALSE), 'E2 Allocators'!$B$15:$W$358, MATCH('O5 Details by Class &amp; Accounts'!BQ$18, 'E2 Allocators'!$B$15:$W$15, 0),FALSE)*$E111), 0, VLOOKUP(VLOOKUP($A111, 'E4 TB Allocation Details'!$A$18:$L$214, MATCH("Misc ID", 'E4 TB Allocation Details'!$A$18:$L$18, 0),FALSE), 'E2 Allocators'!$B$15:$W$358, MATCH('O5 Details by Class &amp; Accounts'!BQ$18, 'E2 Allocators'!$B$15:$W$15, 0),FALSE)*$E111)</f>
        <v>0</v>
      </c>
      <c r="BR111" s="1322">
        <f>IF(ISERROR(VLOOKUP(VLOOKUP($A111, 'E4 TB Allocation Details'!$A$18:$L$214, MATCH("Misc ID", 'E4 TB Allocation Details'!$A$18:$L$18, 0),FALSE), 'E2 Allocators'!$B$15:$W$358, MATCH('O5 Details by Class &amp; Accounts'!BR$18, 'E2 Allocators'!$B$15:$W$15, 0),FALSE)*$E111), 0, VLOOKUP(VLOOKUP($A111, 'E4 TB Allocation Details'!$A$18:$L$214, MATCH("Misc ID", 'E4 TB Allocation Details'!$A$18:$L$18, 0),FALSE), 'E2 Allocators'!$B$15:$W$358, MATCH('O5 Details by Class &amp; Accounts'!BR$18, 'E2 Allocators'!$B$15:$W$15, 0),FALSE)*$E111)</f>
        <v>0</v>
      </c>
      <c r="BS111" s="1322">
        <f t="shared" si="23"/>
        <v>0</v>
      </c>
      <c r="BT111" s="1322">
        <f>IF(ISERROR(VLOOKUP(VLOOKUP($A111, 'E4 TB Allocation Details'!$A$18:$L$214, MATCH("A &amp; G ID", 'E4 TB Allocation Details'!$A$18:$L$18, 0),FALSE), 'E2 Allocators'!$B$15:$W$358, MATCH('O5 Details by Class &amp; Accounts'!BT$18, 'E2 Allocators'!$B$15:$W$15, 0),FALSE)*$E111), 0, VLOOKUP(VLOOKUP($A111, 'E4 TB Allocation Details'!$A$18:$L$214, MATCH("A &amp; G ID", 'E4 TB Allocation Details'!$A$18:$L$18, 0),FALSE), 'E2 Allocators'!$B$15:$W$358, MATCH('O5 Details by Class &amp; Accounts'!BT$18, 'E2 Allocators'!$B$15:$W$15, 0),FALSE)*$E111)</f>
        <v>0</v>
      </c>
      <c r="BU111" s="1322">
        <f>IF(ISERROR(VLOOKUP(VLOOKUP($A111, 'E4 TB Allocation Details'!$A$18:$L$214, MATCH("A &amp; G ID", 'E4 TB Allocation Details'!$A$18:$L$18, 0),FALSE), 'E2 Allocators'!$B$15:$W$358, MATCH('O5 Details by Class &amp; Accounts'!BU$18, 'E2 Allocators'!$B$15:$W$15, 0),FALSE)*$E111), 0, VLOOKUP(VLOOKUP($A111, 'E4 TB Allocation Details'!$A$18:$L$214, MATCH("A &amp; G ID", 'E4 TB Allocation Details'!$A$18:$L$18, 0),FALSE), 'E2 Allocators'!$B$15:$W$358, MATCH('O5 Details by Class &amp; Accounts'!BU$18, 'E2 Allocators'!$B$15:$W$15, 0),FALSE)*$E111)</f>
        <v>0</v>
      </c>
      <c r="BV111" s="1322">
        <f>IF(ISERROR(VLOOKUP(VLOOKUP($A111, 'E4 TB Allocation Details'!$A$18:$L$214, MATCH("A &amp; G ID", 'E4 TB Allocation Details'!$A$18:$L$18, 0),FALSE), 'E2 Allocators'!$B$15:$W$358, MATCH('O5 Details by Class &amp; Accounts'!BV$18, 'E2 Allocators'!$B$15:$W$15, 0),FALSE)*$E111), 0, VLOOKUP(VLOOKUP($A111, 'E4 TB Allocation Details'!$A$18:$L$214, MATCH("A &amp; G ID", 'E4 TB Allocation Details'!$A$18:$L$18, 0),FALSE), 'E2 Allocators'!$B$15:$W$358, MATCH('O5 Details by Class &amp; Accounts'!BV$18, 'E2 Allocators'!$B$15:$W$15, 0),FALSE)*$E111)</f>
        <v>0</v>
      </c>
      <c r="BW111" s="1322">
        <f>IF(ISERROR(VLOOKUP(VLOOKUP($A111, 'E4 TB Allocation Details'!$A$18:$L$214, MATCH("A &amp; G ID", 'E4 TB Allocation Details'!$A$18:$L$18, 0),FALSE), 'E2 Allocators'!$B$15:$W$358, MATCH('O5 Details by Class &amp; Accounts'!BW$18, 'E2 Allocators'!$B$15:$W$15, 0),FALSE)*$E111), 0, VLOOKUP(VLOOKUP($A111, 'E4 TB Allocation Details'!$A$18:$L$214, MATCH("A &amp; G ID", 'E4 TB Allocation Details'!$A$18:$L$18, 0),FALSE), 'E2 Allocators'!$B$15:$W$358, MATCH('O5 Details by Class &amp; Accounts'!BW$18, 'E2 Allocators'!$B$15:$W$15, 0),FALSE)*$E111)</f>
        <v>0</v>
      </c>
      <c r="BX111" s="1322">
        <f>IF(ISERROR(VLOOKUP(VLOOKUP($A111, 'E4 TB Allocation Details'!$A$18:$L$214, MATCH("A &amp; G ID", 'E4 TB Allocation Details'!$A$18:$L$18, 0),FALSE), 'E2 Allocators'!$B$15:$W$358, MATCH('O5 Details by Class &amp; Accounts'!BX$18, 'E2 Allocators'!$B$15:$W$15, 0),FALSE)*$E111), 0, VLOOKUP(VLOOKUP($A111, 'E4 TB Allocation Details'!$A$18:$L$214, MATCH("A &amp; G ID", 'E4 TB Allocation Details'!$A$18:$L$18, 0),FALSE), 'E2 Allocators'!$B$15:$W$358, MATCH('O5 Details by Class &amp; Accounts'!BX$18, 'E2 Allocators'!$B$15:$W$15, 0),FALSE)*$E111)</f>
        <v>0</v>
      </c>
      <c r="BY111" s="1322">
        <f>IF(ISERROR(VLOOKUP(VLOOKUP($A111, 'E4 TB Allocation Details'!$A$18:$L$214, MATCH("A &amp; G ID", 'E4 TB Allocation Details'!$A$18:$L$18, 0),FALSE), 'E2 Allocators'!$B$15:$W$358, MATCH('O5 Details by Class &amp; Accounts'!BY$18, 'E2 Allocators'!$B$15:$W$15, 0),FALSE)*$E111), 0, VLOOKUP(VLOOKUP($A111, 'E4 TB Allocation Details'!$A$18:$L$214, MATCH("A &amp; G ID", 'E4 TB Allocation Details'!$A$18:$L$18, 0),FALSE), 'E2 Allocators'!$B$15:$W$358, MATCH('O5 Details by Class &amp; Accounts'!BY$18, 'E2 Allocators'!$B$15:$W$15, 0),FALSE)*$E111)</f>
        <v>0</v>
      </c>
      <c r="BZ111" s="1322">
        <f>IF(ISERROR(VLOOKUP(VLOOKUP($A111, 'E4 TB Allocation Details'!$A$18:$L$214, MATCH("A &amp; G ID", 'E4 TB Allocation Details'!$A$18:$L$18, 0),FALSE), 'E2 Allocators'!$B$15:$W$358, MATCH('O5 Details by Class &amp; Accounts'!BZ$18, 'E2 Allocators'!$B$15:$W$15, 0),FALSE)*$E111), 0, VLOOKUP(VLOOKUP($A111, 'E4 TB Allocation Details'!$A$18:$L$214, MATCH("A &amp; G ID", 'E4 TB Allocation Details'!$A$18:$L$18, 0),FALSE), 'E2 Allocators'!$B$15:$W$358, MATCH('O5 Details by Class &amp; Accounts'!BZ$18, 'E2 Allocators'!$B$15:$W$15, 0),FALSE)*$E111)</f>
        <v>0</v>
      </c>
      <c r="CA111" s="1322">
        <f>IF(ISERROR(VLOOKUP(VLOOKUP($A111, 'E4 TB Allocation Details'!$A$18:$L$214, MATCH("A &amp; G ID", 'E4 TB Allocation Details'!$A$18:$L$18, 0),FALSE), 'E2 Allocators'!$B$15:$W$358, MATCH('O5 Details by Class &amp; Accounts'!CA$18, 'E2 Allocators'!$B$15:$W$15, 0),FALSE)*$E111), 0, VLOOKUP(VLOOKUP($A111, 'E4 TB Allocation Details'!$A$18:$L$214, MATCH("A &amp; G ID", 'E4 TB Allocation Details'!$A$18:$L$18, 0),FALSE), 'E2 Allocators'!$B$15:$W$358, MATCH('O5 Details by Class &amp; Accounts'!CA$18, 'E2 Allocators'!$B$15:$W$15, 0),FALSE)*$E111)</f>
        <v>0</v>
      </c>
      <c r="CB111" s="1322">
        <f>IF(ISERROR(VLOOKUP(VLOOKUP($A111, 'E4 TB Allocation Details'!$A$18:$L$214, MATCH("A &amp; G ID", 'E4 TB Allocation Details'!$A$18:$L$18, 0),FALSE), 'E2 Allocators'!$B$15:$W$358, MATCH('O5 Details by Class &amp; Accounts'!CB$18, 'E2 Allocators'!$B$15:$W$15, 0),FALSE)*$E111), 0, VLOOKUP(VLOOKUP($A111, 'E4 TB Allocation Details'!$A$18:$L$214, MATCH("A &amp; G ID", 'E4 TB Allocation Details'!$A$18:$L$18, 0),FALSE), 'E2 Allocators'!$B$15:$W$358, MATCH('O5 Details by Class &amp; Accounts'!CB$18, 'E2 Allocators'!$B$15:$W$15, 0),FALSE)*$E111)</f>
        <v>0</v>
      </c>
      <c r="CC111" s="1322">
        <f>IF(ISERROR(VLOOKUP(VLOOKUP($A111, 'E4 TB Allocation Details'!$A$18:$L$214, MATCH("A &amp; G ID", 'E4 TB Allocation Details'!$A$18:$L$18, 0),FALSE), 'E2 Allocators'!$B$15:$W$358, MATCH('O5 Details by Class &amp; Accounts'!CC$18, 'E2 Allocators'!$B$15:$W$15, 0),FALSE)*$E111), 0, VLOOKUP(VLOOKUP($A111, 'E4 TB Allocation Details'!$A$18:$L$214, MATCH("A &amp; G ID", 'E4 TB Allocation Details'!$A$18:$L$18, 0),FALSE), 'E2 Allocators'!$B$15:$W$358, MATCH('O5 Details by Class &amp; Accounts'!CC$18, 'E2 Allocators'!$B$15:$W$15, 0),FALSE)*$E111)</f>
        <v>0</v>
      </c>
      <c r="CD111" s="1322">
        <f>IF(ISERROR(VLOOKUP(VLOOKUP($A111, 'E4 TB Allocation Details'!$A$18:$L$214, MATCH("A &amp; G ID", 'E4 TB Allocation Details'!$A$18:$L$18, 0),FALSE), 'E2 Allocators'!$B$15:$W$358, MATCH('O5 Details by Class &amp; Accounts'!CD$18, 'E2 Allocators'!$B$15:$W$15, 0),FALSE)*$E111), 0, VLOOKUP(VLOOKUP($A111, 'E4 TB Allocation Details'!$A$18:$L$214, MATCH("A &amp; G ID", 'E4 TB Allocation Details'!$A$18:$L$18, 0),FALSE), 'E2 Allocators'!$B$15:$W$358, MATCH('O5 Details by Class &amp; Accounts'!CD$18, 'E2 Allocators'!$B$15:$W$15, 0),FALSE)*$E111)</f>
        <v>0</v>
      </c>
      <c r="CE111" s="1322">
        <f>IF(ISERROR(VLOOKUP(VLOOKUP($A111, 'E4 TB Allocation Details'!$A$18:$L$214, MATCH("A &amp; G ID", 'E4 TB Allocation Details'!$A$18:$L$18, 0),FALSE), 'E2 Allocators'!$B$15:$W$358, MATCH('O5 Details by Class &amp; Accounts'!CE$18, 'E2 Allocators'!$B$15:$W$15, 0),FALSE)*$E111), 0, VLOOKUP(VLOOKUP($A111, 'E4 TB Allocation Details'!$A$18:$L$214, MATCH("A &amp; G ID", 'E4 TB Allocation Details'!$A$18:$L$18, 0),FALSE), 'E2 Allocators'!$B$15:$W$358, MATCH('O5 Details by Class &amp; Accounts'!CE$18, 'E2 Allocators'!$B$15:$W$15, 0),FALSE)*$E111)</f>
        <v>0</v>
      </c>
      <c r="CF111" s="1322">
        <f>IF(ISERROR(VLOOKUP(VLOOKUP($A111, 'E4 TB Allocation Details'!$A$18:$L$214, MATCH("A &amp; G ID", 'E4 TB Allocation Details'!$A$18:$L$18, 0),FALSE), 'E2 Allocators'!$B$15:$W$358, MATCH('O5 Details by Class &amp; Accounts'!CF$18, 'E2 Allocators'!$B$15:$W$15, 0),FALSE)*$E111), 0, VLOOKUP(VLOOKUP($A111, 'E4 TB Allocation Details'!$A$18:$L$214, MATCH("A &amp; G ID", 'E4 TB Allocation Details'!$A$18:$L$18, 0),FALSE), 'E2 Allocators'!$B$15:$W$358, MATCH('O5 Details by Class &amp; Accounts'!CF$18, 'E2 Allocators'!$B$15:$W$15, 0),FALSE)*$E111)</f>
        <v>0</v>
      </c>
      <c r="CG111" s="1322">
        <f>IF(ISERROR(VLOOKUP(VLOOKUP($A111, 'E4 TB Allocation Details'!$A$18:$L$214, MATCH("A &amp; G ID", 'E4 TB Allocation Details'!$A$18:$L$18, 0),FALSE), 'E2 Allocators'!$B$15:$W$358, MATCH('O5 Details by Class &amp; Accounts'!CG$18, 'E2 Allocators'!$B$15:$W$15, 0),FALSE)*$E111), 0, VLOOKUP(VLOOKUP($A111, 'E4 TB Allocation Details'!$A$18:$L$214, MATCH("A &amp; G ID", 'E4 TB Allocation Details'!$A$18:$L$18, 0),FALSE), 'E2 Allocators'!$B$15:$W$358, MATCH('O5 Details by Class &amp; Accounts'!CG$18, 'E2 Allocators'!$B$15:$W$15, 0),FALSE)*$E111)</f>
        <v>0</v>
      </c>
      <c r="CH111" s="1322">
        <f>IF(ISERROR(VLOOKUP(VLOOKUP($A111, 'E4 TB Allocation Details'!$A$18:$L$214, MATCH("A &amp; G ID", 'E4 TB Allocation Details'!$A$18:$L$18, 0),FALSE), 'E2 Allocators'!$B$15:$W$358, MATCH('O5 Details by Class &amp; Accounts'!CH$18, 'E2 Allocators'!$B$15:$W$15, 0),FALSE)*$E111), 0, VLOOKUP(VLOOKUP($A111, 'E4 TB Allocation Details'!$A$18:$L$214, MATCH("A &amp; G ID", 'E4 TB Allocation Details'!$A$18:$L$18, 0),FALSE), 'E2 Allocators'!$B$15:$W$358, MATCH('O5 Details by Class &amp; Accounts'!CH$18, 'E2 Allocators'!$B$15:$W$15, 0),FALSE)*$E111)</f>
        <v>0</v>
      </c>
      <c r="CI111" s="1322">
        <f>IF(ISERROR(VLOOKUP(VLOOKUP($A111, 'E4 TB Allocation Details'!$A$18:$L$214, MATCH("A &amp; G ID", 'E4 TB Allocation Details'!$A$18:$L$18, 0),FALSE), 'E2 Allocators'!$B$15:$W$358, MATCH('O5 Details by Class &amp; Accounts'!CI$18, 'E2 Allocators'!$B$15:$W$15, 0),FALSE)*$E111), 0, VLOOKUP(VLOOKUP($A111, 'E4 TB Allocation Details'!$A$18:$L$214, MATCH("A &amp; G ID", 'E4 TB Allocation Details'!$A$18:$L$18, 0),FALSE), 'E2 Allocators'!$B$15:$W$358, MATCH('O5 Details by Class &amp; Accounts'!CI$18, 'E2 Allocators'!$B$15:$W$15, 0),FALSE)*$E111)</f>
        <v>0</v>
      </c>
      <c r="CJ111" s="1322">
        <f>IF(ISERROR(VLOOKUP(VLOOKUP($A111, 'E4 TB Allocation Details'!$A$18:$L$214, MATCH("A &amp; G ID", 'E4 TB Allocation Details'!$A$18:$L$18, 0),FALSE), 'E2 Allocators'!$B$15:$W$358, MATCH('O5 Details by Class &amp; Accounts'!CJ$18, 'E2 Allocators'!$B$15:$W$15, 0),FALSE)*$E111), 0, VLOOKUP(VLOOKUP($A111, 'E4 TB Allocation Details'!$A$18:$L$214, MATCH("A &amp; G ID", 'E4 TB Allocation Details'!$A$18:$L$18, 0),FALSE), 'E2 Allocators'!$B$15:$W$358, MATCH('O5 Details by Class &amp; Accounts'!CJ$18, 'E2 Allocators'!$B$15:$W$15, 0),FALSE)*$E111)</f>
        <v>0</v>
      </c>
      <c r="CK111" s="1322">
        <f>IF(ISERROR(VLOOKUP(VLOOKUP($A111, 'E4 TB Allocation Details'!$A$18:$L$214, MATCH("A &amp; G ID", 'E4 TB Allocation Details'!$A$18:$L$18, 0),FALSE), 'E2 Allocators'!$B$15:$W$358, MATCH('O5 Details by Class &amp; Accounts'!CK$18, 'E2 Allocators'!$B$15:$W$15, 0),FALSE)*$E111), 0, VLOOKUP(VLOOKUP($A111, 'E4 TB Allocation Details'!$A$18:$L$214, MATCH("A &amp; G ID", 'E4 TB Allocation Details'!$A$18:$L$18, 0),FALSE), 'E2 Allocators'!$B$15:$W$358, MATCH('O5 Details by Class &amp; Accounts'!CK$18, 'E2 Allocators'!$B$15:$W$15, 0),FALSE)*$E111)</f>
        <v>0</v>
      </c>
      <c r="CL111" s="1322">
        <f>IF(ISERROR(VLOOKUP(VLOOKUP($A111, 'E4 TB Allocation Details'!$A$18:$L$214, MATCH("A &amp; G ID", 'E4 TB Allocation Details'!$A$18:$L$18, 0),FALSE), 'E2 Allocators'!$B$15:$W$358, MATCH('O5 Details by Class &amp; Accounts'!CL$18, 'E2 Allocators'!$B$15:$W$15, 0),FALSE)*$E111), 0, VLOOKUP(VLOOKUP($A111, 'E4 TB Allocation Details'!$A$18:$L$214, MATCH("A &amp; G ID", 'E4 TB Allocation Details'!$A$18:$L$18, 0),FALSE), 'E2 Allocators'!$B$15:$W$358, MATCH('O5 Details by Class &amp; Accounts'!CL$18, 'E2 Allocators'!$B$15:$W$15, 0),FALSE)*$E111)</f>
        <v>0</v>
      </c>
      <c r="CM111" s="1322">
        <f>IF(ISERROR(VLOOKUP(VLOOKUP($A111, 'E4 TB Allocation Details'!$A$18:$L$214, MATCH("A &amp; G ID", 'E4 TB Allocation Details'!$A$18:$L$18, 0),FALSE), 'E2 Allocators'!$B$15:$W$358, MATCH('O5 Details by Class &amp; Accounts'!CM$18, 'E2 Allocators'!$B$15:$W$15, 0),FALSE)*$E111), 0, VLOOKUP(VLOOKUP($A111, 'E4 TB Allocation Details'!$A$18:$L$214, MATCH("A &amp; G ID", 'E4 TB Allocation Details'!$A$18:$L$18, 0),FALSE), 'E2 Allocators'!$B$15:$W$358, MATCH('O5 Details by Class &amp; Accounts'!CM$18, 'E2 Allocators'!$B$15:$W$15, 0),FALSE)*$E111)</f>
        <v>0</v>
      </c>
      <c r="CN111" s="1322">
        <f t="shared" si="24"/>
        <v>0</v>
      </c>
      <c r="CO111" s="1651">
        <f t="shared" si="25"/>
        <v>0</v>
      </c>
      <c r="CQ111" s="1899" t="inlineStr">
        <is>
          <t/>
        </is>
      </c>
    </row>
    <row r="112" spans="1:95" s="64" customFormat="1" ht="25.5" x14ac:dyDescent="0.2">
      <c r="A112" s="1093">
        <v>4365</v>
      </c>
      <c r="B112" s="1094" t="s">
        <v>961</v>
      </c>
      <c r="C112" s="1648">
        <f>IF(ISERROR(VLOOKUP($A112,'I3 TB Data'!$A$19:$H$483,MATCH('O5 Details by Class &amp; Accounts'!$C$18, 'I3 TB Data'!$A$19:$H$19,0),0)), 0, VLOOKUP($A112,'I3 TB Data'!$A$19:$H$483,MATCH('O5 Details by Class &amp; Accounts'!$C$18,'I3 TB Data'!$A$19:$H$19,0),0))</f>
        <v>0</v>
      </c>
      <c r="D112" s="1649"/>
      <c r="E112" s="1648">
        <f t="shared" si="17"/>
        <v>0</v>
      </c>
      <c r="F112" s="1650">
        <f>IF(ISERROR(VLOOKUP($A112, 'E1 Categorization'!A33:E124, MATCH("Customer Component", 'E1 Categorization'!$A$33:$E$33,0), 0)), 0, IF(VLOOKUP($A112, 'E1 Categorization'!A33:E124, MATCH("Customer Component", 'E1 Categorization'!$A$33:$E$33,0), 0)=0, 'O5 Details by Class &amp; Accounts'!$E112, IF(AND(VLOOKUP($A112, 'E1 Categorization'!A33:E124, MATCH("Customer Component", 'E1 Categorization'!$A$33:$E$33,0), 0) &gt;0, VLOOKUP($A112, 'E1 Categorization'!A33:E124, MATCH("Customer Component", 'E1 Categorization'!$A$33:$E$33,0), 0)&lt;1), 'O5 Details by Class &amp; Accounts'!$E112*(1-VLOOKUP($A112, 'E1 Categorization'!A33:E124, MATCH("Customer Component", 'E1 Categorization'!$A$33:$E$33,0), 0)), 0)))</f>
        <v>0</v>
      </c>
      <c r="G112" s="1650">
        <f>IF(ISERROR(VLOOKUP($A112, 'E1 Categorization'!A33:E124, MATCH("Customer Component", 'E1 Categorization'!$A$33:$E$33,0), 0)),0, IF(VLOOKUP($A112, 'E1 Categorization'!A33:E124, MATCH("Customer Component", 'E1 Categorization'!$A$33:$E$33,0), 0)=0, 0, IF(AND(VLOOKUP($A112, 'E1 Categorization'!A33:E124, MATCH("Customer Component", 'E1 Categorization'!$A$33:$E$33,0), 0) &gt;0, VLOOKUP($A112, 'E1 Categorization'!A33:E124, MATCH("Customer Component", 'E1 Categorization'!$A$33:$E$33,0), 0)&lt;1), 'O5 Details by Class &amp; Accounts'!$E112*(VLOOKUP($A112, 'E1 Categorization'!A33:E124, MATCH("Customer Component", 'E1 Categorization'!$A$33:$E$33,0), 0)), 'O5 Details by Class &amp; Accounts'!$E112)))</f>
        <v>0</v>
      </c>
      <c r="H112" s="1322">
        <f t="shared" si="20"/>
        <v>0</v>
      </c>
      <c r="I112" s="1322">
        <f>IF(ISERROR(VLOOKUP(VLOOKUP($A112, 'E4 TB Allocation Details'!$A$18:$L$214, MATCH("Demand ID", 'E4 TB Allocation Details'!$A$18:$L$18, 0),FALSE), 'E2 Allocators'!$B$15:$W$358, MATCH('O5 Details by Class &amp; Accounts'!I$18, 'E2 Allocators'!$B$15:$W$15, 0),FALSE)*$F112), 0, VLOOKUP(VLOOKUP($A112, 'E4 TB Allocation Details'!$A$18:$L$214, MATCH("Demand ID", 'E4 TB Allocation Details'!$A$18:$L$18, 0),FALSE), 'E2 Allocators'!$B$15:$W$358, MATCH('O5 Details by Class &amp; Accounts'!I$18, 'E2 Allocators'!$B$15:$W$15, 0),FALSE)*$F112)</f>
        <v>0</v>
      </c>
      <c r="J112" s="1322">
        <f>IF(ISERROR(VLOOKUP(VLOOKUP($A112, 'E4 TB Allocation Details'!$A$18:$L$214, MATCH("Demand ID", 'E4 TB Allocation Details'!$A$18:$L$18, 0),FALSE), 'E2 Allocators'!$B$15:$W$358, MATCH('O5 Details by Class &amp; Accounts'!J$18, 'E2 Allocators'!$B$15:$W$15, 0),FALSE)*$F112), 0, VLOOKUP(VLOOKUP($A112, 'E4 TB Allocation Details'!$A$18:$L$214, MATCH("Demand ID", 'E4 TB Allocation Details'!$A$18:$L$18, 0),FALSE), 'E2 Allocators'!$B$15:$W$358, MATCH('O5 Details by Class &amp; Accounts'!J$18, 'E2 Allocators'!$B$15:$W$15, 0),FALSE)*$F112)</f>
        <v>0</v>
      </c>
      <c r="K112" s="1322">
        <f>IF(ISERROR(VLOOKUP(VLOOKUP($A112, 'E4 TB Allocation Details'!$A$18:$L$214, MATCH("Demand ID", 'E4 TB Allocation Details'!$A$18:$L$18, 0),FALSE), 'E2 Allocators'!$B$15:$W$358, MATCH('O5 Details by Class &amp; Accounts'!K$18, 'E2 Allocators'!$B$15:$W$15, 0),FALSE)*$F112), 0, VLOOKUP(VLOOKUP($A112, 'E4 TB Allocation Details'!$A$18:$L$214, MATCH("Demand ID", 'E4 TB Allocation Details'!$A$18:$L$18, 0),FALSE), 'E2 Allocators'!$B$15:$W$358, MATCH('O5 Details by Class &amp; Accounts'!K$18, 'E2 Allocators'!$B$15:$W$15, 0),FALSE)*$F112)</f>
        <v>0</v>
      </c>
      <c r="L112" s="1322">
        <f>IF(ISERROR(VLOOKUP(VLOOKUP($A112, 'E4 TB Allocation Details'!$A$18:$L$214, MATCH("Demand ID", 'E4 TB Allocation Details'!$A$18:$L$18, 0),FALSE), 'E2 Allocators'!$B$15:$W$358, MATCH('O5 Details by Class &amp; Accounts'!L$18, 'E2 Allocators'!$B$15:$W$15, 0),FALSE)*$F112), 0, VLOOKUP(VLOOKUP($A112, 'E4 TB Allocation Details'!$A$18:$L$214, MATCH("Demand ID", 'E4 TB Allocation Details'!$A$18:$L$18, 0),FALSE), 'E2 Allocators'!$B$15:$W$358, MATCH('O5 Details by Class &amp; Accounts'!L$18, 'E2 Allocators'!$B$15:$W$15, 0),FALSE)*$F112)</f>
        <v>0</v>
      </c>
      <c r="M112" s="1322">
        <f>IF(ISERROR(VLOOKUP(VLOOKUP($A112, 'E4 TB Allocation Details'!$A$18:$L$214, MATCH("Demand ID", 'E4 TB Allocation Details'!$A$18:$L$18, 0),FALSE), 'E2 Allocators'!$B$15:$W$358, MATCH('O5 Details by Class &amp; Accounts'!M$18, 'E2 Allocators'!$B$15:$W$15, 0),FALSE)*$F112), 0, VLOOKUP(VLOOKUP($A112, 'E4 TB Allocation Details'!$A$18:$L$214, MATCH("Demand ID", 'E4 TB Allocation Details'!$A$18:$L$18, 0),FALSE), 'E2 Allocators'!$B$15:$W$358, MATCH('O5 Details by Class &amp; Accounts'!M$18, 'E2 Allocators'!$B$15:$W$15, 0),FALSE)*$F112)</f>
        <v>0</v>
      </c>
      <c r="N112" s="1322">
        <f>IF(ISERROR(VLOOKUP(VLOOKUP($A112, 'E4 TB Allocation Details'!$A$18:$L$214, MATCH("Demand ID", 'E4 TB Allocation Details'!$A$18:$L$18, 0),FALSE), 'E2 Allocators'!$B$15:$W$358, MATCH('O5 Details by Class &amp; Accounts'!N$18, 'E2 Allocators'!$B$15:$W$15, 0),FALSE)*$F112), 0, VLOOKUP(VLOOKUP($A112, 'E4 TB Allocation Details'!$A$18:$L$214, MATCH("Demand ID", 'E4 TB Allocation Details'!$A$18:$L$18, 0),FALSE), 'E2 Allocators'!$B$15:$W$358, MATCH('O5 Details by Class &amp; Accounts'!N$18, 'E2 Allocators'!$B$15:$W$15, 0),FALSE)*$F112)</f>
        <v>0</v>
      </c>
      <c r="O112" s="1322">
        <f>IF(ISERROR(VLOOKUP(VLOOKUP($A112, 'E4 TB Allocation Details'!$A$18:$L$214, MATCH("Demand ID", 'E4 TB Allocation Details'!$A$18:$L$18, 0),FALSE), 'E2 Allocators'!$B$15:$W$358, MATCH('O5 Details by Class &amp; Accounts'!O$18, 'E2 Allocators'!$B$15:$W$15, 0),FALSE)*$F112), 0, VLOOKUP(VLOOKUP($A112, 'E4 TB Allocation Details'!$A$18:$L$214, MATCH("Demand ID", 'E4 TB Allocation Details'!$A$18:$L$18, 0),FALSE), 'E2 Allocators'!$B$15:$W$358, MATCH('O5 Details by Class &amp; Accounts'!O$18, 'E2 Allocators'!$B$15:$W$15, 0),FALSE)*$F112)</f>
        <v>0</v>
      </c>
      <c r="P112" s="1322">
        <f>IF(ISERROR(VLOOKUP(VLOOKUP($A112, 'E4 TB Allocation Details'!$A$18:$L$214, MATCH("Demand ID", 'E4 TB Allocation Details'!$A$18:$L$18, 0),FALSE), 'E2 Allocators'!$B$15:$W$358, MATCH('O5 Details by Class &amp; Accounts'!P$18, 'E2 Allocators'!$B$15:$W$15, 0),FALSE)*$F112), 0, VLOOKUP(VLOOKUP($A112, 'E4 TB Allocation Details'!$A$18:$L$214, MATCH("Demand ID", 'E4 TB Allocation Details'!$A$18:$L$18, 0),FALSE), 'E2 Allocators'!$B$15:$W$358, MATCH('O5 Details by Class &amp; Accounts'!P$18, 'E2 Allocators'!$B$15:$W$15, 0),FALSE)*$F112)</f>
        <v>0</v>
      </c>
      <c r="Q112" s="1322">
        <f>IF(ISERROR(VLOOKUP(VLOOKUP($A112, 'E4 TB Allocation Details'!$A$18:$L$214, MATCH("Demand ID", 'E4 TB Allocation Details'!$A$18:$L$18, 0),FALSE), 'E2 Allocators'!$B$15:$W$358, MATCH('O5 Details by Class &amp; Accounts'!Q$18, 'E2 Allocators'!$B$15:$W$15, 0),FALSE)*$F112), 0, VLOOKUP(VLOOKUP($A112, 'E4 TB Allocation Details'!$A$18:$L$214, MATCH("Demand ID", 'E4 TB Allocation Details'!$A$18:$L$18, 0),FALSE), 'E2 Allocators'!$B$15:$W$358, MATCH('O5 Details by Class &amp; Accounts'!Q$18, 'E2 Allocators'!$B$15:$W$15, 0),FALSE)*$F112)</f>
        <v>0</v>
      </c>
      <c r="R112" s="1322">
        <f>IF(ISERROR(VLOOKUP(VLOOKUP($A112, 'E4 TB Allocation Details'!$A$18:$L$214, MATCH("Demand ID", 'E4 TB Allocation Details'!$A$18:$L$18, 0),FALSE), 'E2 Allocators'!$B$15:$W$358, MATCH('O5 Details by Class &amp; Accounts'!R$18, 'E2 Allocators'!$B$15:$W$15, 0),FALSE)*$F112), 0, VLOOKUP(VLOOKUP($A112, 'E4 TB Allocation Details'!$A$18:$L$214, MATCH("Demand ID", 'E4 TB Allocation Details'!$A$18:$L$18, 0),FALSE), 'E2 Allocators'!$B$15:$W$358, MATCH('O5 Details by Class &amp; Accounts'!R$18, 'E2 Allocators'!$B$15:$W$15, 0),FALSE)*$F112)</f>
        <v>0</v>
      </c>
      <c r="S112" s="1322">
        <f>IF(ISERROR(VLOOKUP(VLOOKUP($A112, 'E4 TB Allocation Details'!$A$18:$L$214, MATCH("Demand ID", 'E4 TB Allocation Details'!$A$18:$L$18, 0),FALSE), 'E2 Allocators'!$B$15:$W$358, MATCH('O5 Details by Class &amp; Accounts'!S$18, 'E2 Allocators'!$B$15:$W$15, 0),FALSE)*$F112), 0, VLOOKUP(VLOOKUP($A112, 'E4 TB Allocation Details'!$A$18:$L$214, MATCH("Demand ID", 'E4 TB Allocation Details'!$A$18:$L$18, 0),FALSE), 'E2 Allocators'!$B$15:$W$358, MATCH('O5 Details by Class &amp; Accounts'!S$18, 'E2 Allocators'!$B$15:$W$15, 0),FALSE)*$F112)</f>
        <v>0</v>
      </c>
      <c r="T112" s="1322">
        <f>IF(ISERROR(VLOOKUP(VLOOKUP($A112, 'E4 TB Allocation Details'!$A$18:$L$214, MATCH("Demand ID", 'E4 TB Allocation Details'!$A$18:$L$18, 0),FALSE), 'E2 Allocators'!$B$15:$W$358, MATCH('O5 Details by Class &amp; Accounts'!T$18, 'E2 Allocators'!$B$15:$W$15, 0),FALSE)*$F112), 0, VLOOKUP(VLOOKUP($A112, 'E4 TB Allocation Details'!$A$18:$L$214, MATCH("Demand ID", 'E4 TB Allocation Details'!$A$18:$L$18, 0),FALSE), 'E2 Allocators'!$B$15:$W$358, MATCH('O5 Details by Class &amp; Accounts'!T$18, 'E2 Allocators'!$B$15:$W$15, 0),FALSE)*$F112)</f>
        <v>0</v>
      </c>
      <c r="U112" s="1322">
        <f>IF(ISERROR(VLOOKUP(VLOOKUP($A112, 'E4 TB Allocation Details'!$A$18:$L$214, MATCH("Demand ID", 'E4 TB Allocation Details'!$A$18:$L$18, 0),FALSE), 'E2 Allocators'!$B$15:$W$358, MATCH('O5 Details by Class &amp; Accounts'!U$18, 'E2 Allocators'!$B$15:$W$15, 0),FALSE)*$F112), 0, VLOOKUP(VLOOKUP($A112, 'E4 TB Allocation Details'!$A$18:$L$214, MATCH("Demand ID", 'E4 TB Allocation Details'!$A$18:$L$18, 0),FALSE), 'E2 Allocators'!$B$15:$W$358, MATCH('O5 Details by Class &amp; Accounts'!U$18, 'E2 Allocators'!$B$15:$W$15, 0),FALSE)*$F112)</f>
        <v>0</v>
      </c>
      <c r="V112" s="1322">
        <f>IF(ISERROR(VLOOKUP(VLOOKUP($A112, 'E4 TB Allocation Details'!$A$18:$L$214, MATCH("Demand ID", 'E4 TB Allocation Details'!$A$18:$L$18, 0),FALSE), 'E2 Allocators'!$B$15:$W$358, MATCH('O5 Details by Class &amp; Accounts'!V$18, 'E2 Allocators'!$B$15:$W$15, 0),FALSE)*$F112), 0, VLOOKUP(VLOOKUP($A112, 'E4 TB Allocation Details'!$A$18:$L$214, MATCH("Demand ID", 'E4 TB Allocation Details'!$A$18:$L$18, 0),FALSE), 'E2 Allocators'!$B$15:$W$358, MATCH('O5 Details by Class &amp; Accounts'!V$18, 'E2 Allocators'!$B$15:$W$15, 0),FALSE)*$F112)</f>
        <v>0</v>
      </c>
      <c r="W112" s="1322">
        <f>IF(ISERROR(VLOOKUP(VLOOKUP($A112, 'E4 TB Allocation Details'!$A$18:$L$214, MATCH("Demand ID", 'E4 TB Allocation Details'!$A$18:$L$18, 0),FALSE), 'E2 Allocators'!$B$15:$W$358, MATCH('O5 Details by Class &amp; Accounts'!W$18, 'E2 Allocators'!$B$15:$W$15, 0),FALSE)*$F112), 0, VLOOKUP(VLOOKUP($A112, 'E4 TB Allocation Details'!$A$18:$L$214, MATCH("Demand ID", 'E4 TB Allocation Details'!$A$18:$L$18, 0),FALSE), 'E2 Allocators'!$B$15:$W$358, MATCH('O5 Details by Class &amp; Accounts'!W$18, 'E2 Allocators'!$B$15:$W$15, 0),FALSE)*$F112)</f>
        <v>0</v>
      </c>
      <c r="X112" s="1322">
        <f>IF(ISERROR(VLOOKUP(VLOOKUP($A112, 'E4 TB Allocation Details'!$A$18:$L$214, MATCH("Demand ID", 'E4 TB Allocation Details'!$A$18:$L$18, 0),FALSE), 'E2 Allocators'!$B$15:$W$358, MATCH('O5 Details by Class &amp; Accounts'!X$18, 'E2 Allocators'!$B$15:$W$15, 0),FALSE)*$F112), 0, VLOOKUP(VLOOKUP($A112, 'E4 TB Allocation Details'!$A$18:$L$214, MATCH("Demand ID", 'E4 TB Allocation Details'!$A$18:$L$18, 0),FALSE), 'E2 Allocators'!$B$15:$W$358, MATCH('O5 Details by Class &amp; Accounts'!X$18, 'E2 Allocators'!$B$15:$W$15, 0),FALSE)*$F112)</f>
        <v>0</v>
      </c>
      <c r="Y112" s="1322">
        <f>IF(ISERROR(VLOOKUP(VLOOKUP($A112, 'E4 TB Allocation Details'!$A$18:$L$214, MATCH("Demand ID", 'E4 TB Allocation Details'!$A$18:$L$18, 0),FALSE), 'E2 Allocators'!$B$15:$W$358, MATCH('O5 Details by Class &amp; Accounts'!Y$18, 'E2 Allocators'!$B$15:$W$15, 0),FALSE)*$F112), 0, VLOOKUP(VLOOKUP($A112, 'E4 TB Allocation Details'!$A$18:$L$214, MATCH("Demand ID", 'E4 TB Allocation Details'!$A$18:$L$18, 0),FALSE), 'E2 Allocators'!$B$15:$W$358, MATCH('O5 Details by Class &amp; Accounts'!Y$18, 'E2 Allocators'!$B$15:$W$15, 0),FALSE)*$F112)</f>
        <v>0</v>
      </c>
      <c r="Z112" s="1322">
        <f>IF(ISERROR(VLOOKUP(VLOOKUP($A112, 'E4 TB Allocation Details'!$A$18:$L$214, MATCH("Demand ID", 'E4 TB Allocation Details'!$A$18:$L$18, 0),FALSE), 'E2 Allocators'!$B$15:$W$358, MATCH('O5 Details by Class &amp; Accounts'!Z$18, 'E2 Allocators'!$B$15:$W$15, 0),FALSE)*$F112), 0, VLOOKUP(VLOOKUP($A112, 'E4 TB Allocation Details'!$A$18:$L$214, MATCH("Demand ID", 'E4 TB Allocation Details'!$A$18:$L$18, 0),FALSE), 'E2 Allocators'!$B$15:$W$358, MATCH('O5 Details by Class &amp; Accounts'!Z$18, 'E2 Allocators'!$B$15:$W$15, 0),FALSE)*$F112)</f>
        <v>0</v>
      </c>
      <c r="AA112" s="1322">
        <f>IF(ISERROR(VLOOKUP(VLOOKUP($A112, 'E4 TB Allocation Details'!$A$18:$L$214, MATCH("Demand ID", 'E4 TB Allocation Details'!$A$18:$L$18, 0),FALSE), 'E2 Allocators'!$B$15:$W$358, MATCH('O5 Details by Class &amp; Accounts'!AA$18, 'E2 Allocators'!$B$15:$W$15, 0),FALSE)*$F112), 0, VLOOKUP(VLOOKUP($A112, 'E4 TB Allocation Details'!$A$18:$L$214, MATCH("Demand ID", 'E4 TB Allocation Details'!$A$18:$L$18, 0),FALSE), 'E2 Allocators'!$B$15:$W$358, MATCH('O5 Details by Class &amp; Accounts'!AA$18, 'E2 Allocators'!$B$15:$W$15, 0),FALSE)*$F112)</f>
        <v>0</v>
      </c>
      <c r="AB112" s="1322">
        <f>IF(ISERROR(VLOOKUP(VLOOKUP($A112, 'E4 TB Allocation Details'!$A$18:$L$214, MATCH("Demand ID", 'E4 TB Allocation Details'!$A$18:$L$18, 0),FALSE), 'E2 Allocators'!$B$15:$W$358, MATCH('O5 Details by Class &amp; Accounts'!AB$18, 'E2 Allocators'!$B$15:$W$15, 0),FALSE)*$F112), 0, VLOOKUP(VLOOKUP($A112, 'E4 TB Allocation Details'!$A$18:$L$214, MATCH("Demand ID", 'E4 TB Allocation Details'!$A$18:$L$18, 0),FALSE), 'E2 Allocators'!$B$15:$W$358, MATCH('O5 Details by Class &amp; Accounts'!AB$18, 'E2 Allocators'!$B$15:$W$15, 0),FALSE)*$F112)</f>
        <v>0</v>
      </c>
      <c r="AC112" s="1322">
        <f t="shared" si="21"/>
        <v>0</v>
      </c>
      <c r="AD112" s="1322">
        <f>IF(ISERROR(VLOOKUP(VLOOKUP($A112, 'E4 TB Allocation Details'!$A$18:$L$214, MATCH("Customer ID", 'E4 TB Allocation Details'!$A$18:$L$18, 0),FALSE), 'E2 Allocators'!$B$15:$W$358, MATCH('O5 Details by Class &amp; Accounts'!AD$18, 'E2 Allocators'!$B$15:$W$15, 0),FALSE)*$G112), 0, VLOOKUP(VLOOKUP($A112, 'E4 TB Allocation Details'!$A$18:$L$214, MATCH("Customer ID", 'E4 TB Allocation Details'!$A$18:$L$18, 0),FALSE), 'E2 Allocators'!$B$15:$W$358, MATCH('O5 Details by Class &amp; Accounts'!AD$18, 'E2 Allocators'!$B$15:$W$15, 0),FALSE)*$G112)</f>
        <v>0</v>
      </c>
      <c r="AE112" s="1322">
        <f>IF(ISERROR(VLOOKUP(VLOOKUP($A112, 'E4 TB Allocation Details'!$A$18:$L$214, MATCH("Customer ID", 'E4 TB Allocation Details'!$A$18:$L$18, 0),FALSE), 'E2 Allocators'!$B$15:$W$358, MATCH('O5 Details by Class &amp; Accounts'!AE$18, 'E2 Allocators'!$B$15:$W$15, 0),FALSE)*$G112), 0, VLOOKUP(VLOOKUP($A112, 'E4 TB Allocation Details'!$A$18:$L$214, MATCH("Customer ID", 'E4 TB Allocation Details'!$A$18:$L$18, 0),FALSE), 'E2 Allocators'!$B$15:$W$358, MATCH('O5 Details by Class &amp; Accounts'!AE$18, 'E2 Allocators'!$B$15:$W$15, 0),FALSE)*$G112)</f>
        <v>0</v>
      </c>
      <c r="AF112" s="1322">
        <f>IF(ISERROR(VLOOKUP(VLOOKUP($A112, 'E4 TB Allocation Details'!$A$18:$L$214, MATCH("Customer ID", 'E4 TB Allocation Details'!$A$18:$L$18, 0),FALSE), 'E2 Allocators'!$B$15:$W$358, MATCH('O5 Details by Class &amp; Accounts'!AF$18, 'E2 Allocators'!$B$15:$W$15, 0),FALSE)*$G112), 0, VLOOKUP(VLOOKUP($A112, 'E4 TB Allocation Details'!$A$18:$L$214, MATCH("Customer ID", 'E4 TB Allocation Details'!$A$18:$L$18, 0),FALSE), 'E2 Allocators'!$B$15:$W$358, MATCH('O5 Details by Class &amp; Accounts'!AF$18, 'E2 Allocators'!$B$15:$W$15, 0),FALSE)*$G112)</f>
        <v>0</v>
      </c>
      <c r="AG112" s="1322">
        <f>IF(ISERROR(VLOOKUP(VLOOKUP($A112, 'E4 TB Allocation Details'!$A$18:$L$214, MATCH("Customer ID", 'E4 TB Allocation Details'!$A$18:$L$18, 0),FALSE), 'E2 Allocators'!$B$15:$W$358, MATCH('O5 Details by Class &amp; Accounts'!AG$18, 'E2 Allocators'!$B$15:$W$15, 0),FALSE)*$G112), 0, VLOOKUP(VLOOKUP($A112, 'E4 TB Allocation Details'!$A$18:$L$214, MATCH("Customer ID", 'E4 TB Allocation Details'!$A$18:$L$18, 0),FALSE), 'E2 Allocators'!$B$15:$W$358, MATCH('O5 Details by Class &amp; Accounts'!AG$18, 'E2 Allocators'!$B$15:$W$15, 0),FALSE)*$G112)</f>
        <v>0</v>
      </c>
      <c r="AH112" s="1322">
        <f>IF(ISERROR(VLOOKUP(VLOOKUP($A112, 'E4 TB Allocation Details'!$A$18:$L$214, MATCH("Customer ID", 'E4 TB Allocation Details'!$A$18:$L$18, 0),FALSE), 'E2 Allocators'!$B$15:$W$358, MATCH('O5 Details by Class &amp; Accounts'!AH$18, 'E2 Allocators'!$B$15:$W$15, 0),FALSE)*$G112), 0, VLOOKUP(VLOOKUP($A112, 'E4 TB Allocation Details'!$A$18:$L$214, MATCH("Customer ID", 'E4 TB Allocation Details'!$A$18:$L$18, 0),FALSE), 'E2 Allocators'!$B$15:$W$358, MATCH('O5 Details by Class &amp; Accounts'!AH$18, 'E2 Allocators'!$B$15:$W$15, 0),FALSE)*$G112)</f>
        <v>0</v>
      </c>
      <c r="AI112" s="1322">
        <f>IF(ISERROR(VLOOKUP(VLOOKUP($A112, 'E4 TB Allocation Details'!$A$18:$L$214, MATCH("Customer ID", 'E4 TB Allocation Details'!$A$18:$L$18, 0),FALSE), 'E2 Allocators'!$B$15:$W$358, MATCH('O5 Details by Class &amp; Accounts'!AI$18, 'E2 Allocators'!$B$15:$W$15, 0),FALSE)*$G112), 0, VLOOKUP(VLOOKUP($A112, 'E4 TB Allocation Details'!$A$18:$L$214, MATCH("Customer ID", 'E4 TB Allocation Details'!$A$18:$L$18, 0),FALSE), 'E2 Allocators'!$B$15:$W$358, MATCH('O5 Details by Class &amp; Accounts'!AI$18, 'E2 Allocators'!$B$15:$W$15, 0),FALSE)*$G112)</f>
        <v>0</v>
      </c>
      <c r="AJ112" s="1322">
        <f>IF(ISERROR(VLOOKUP(VLOOKUP($A112, 'E4 TB Allocation Details'!$A$18:$L$214, MATCH("Customer ID", 'E4 TB Allocation Details'!$A$18:$L$18, 0),FALSE), 'E2 Allocators'!$B$15:$W$358, MATCH('O5 Details by Class &amp; Accounts'!AJ$18, 'E2 Allocators'!$B$15:$W$15, 0),FALSE)*$G112), 0, VLOOKUP(VLOOKUP($A112, 'E4 TB Allocation Details'!$A$18:$L$214, MATCH("Customer ID", 'E4 TB Allocation Details'!$A$18:$L$18, 0),FALSE), 'E2 Allocators'!$B$15:$W$358, MATCH('O5 Details by Class &amp; Accounts'!AJ$18, 'E2 Allocators'!$B$15:$W$15, 0),FALSE)*$G112)</f>
        <v>0</v>
      </c>
      <c r="AK112" s="1322">
        <f>IF(ISERROR(VLOOKUP(VLOOKUP($A112, 'E4 TB Allocation Details'!$A$18:$L$214, MATCH("Customer ID", 'E4 TB Allocation Details'!$A$18:$L$18, 0),FALSE), 'E2 Allocators'!$B$15:$W$358, MATCH('O5 Details by Class &amp; Accounts'!AK$18, 'E2 Allocators'!$B$15:$W$15, 0),FALSE)*$G112), 0, VLOOKUP(VLOOKUP($A112, 'E4 TB Allocation Details'!$A$18:$L$214, MATCH("Customer ID", 'E4 TB Allocation Details'!$A$18:$L$18, 0),FALSE), 'E2 Allocators'!$B$15:$W$358, MATCH('O5 Details by Class &amp; Accounts'!AK$18, 'E2 Allocators'!$B$15:$W$15, 0),FALSE)*$G112)</f>
        <v>0</v>
      </c>
      <c r="AL112" s="1322">
        <f>IF(ISERROR(VLOOKUP(VLOOKUP($A112, 'E4 TB Allocation Details'!$A$18:$L$214, MATCH("Customer ID", 'E4 TB Allocation Details'!$A$18:$L$18, 0),FALSE), 'E2 Allocators'!$B$15:$W$358, MATCH('O5 Details by Class &amp; Accounts'!AL$18, 'E2 Allocators'!$B$15:$W$15, 0),FALSE)*$G112), 0, VLOOKUP(VLOOKUP($A112, 'E4 TB Allocation Details'!$A$18:$L$214, MATCH("Customer ID", 'E4 TB Allocation Details'!$A$18:$L$18, 0),FALSE), 'E2 Allocators'!$B$15:$W$358, MATCH('O5 Details by Class &amp; Accounts'!AL$18, 'E2 Allocators'!$B$15:$W$15, 0),FALSE)*$G112)</f>
        <v>0</v>
      </c>
      <c r="AM112" s="1322">
        <f>IF(ISERROR(VLOOKUP(VLOOKUP($A112, 'E4 TB Allocation Details'!$A$18:$L$214, MATCH("Customer ID", 'E4 TB Allocation Details'!$A$18:$L$18, 0),FALSE), 'E2 Allocators'!$B$15:$W$358, MATCH('O5 Details by Class &amp; Accounts'!AM$18, 'E2 Allocators'!$B$15:$W$15, 0),FALSE)*$G112), 0, VLOOKUP(VLOOKUP($A112, 'E4 TB Allocation Details'!$A$18:$L$214, MATCH("Customer ID", 'E4 TB Allocation Details'!$A$18:$L$18, 0),FALSE), 'E2 Allocators'!$B$15:$W$358, MATCH('O5 Details by Class &amp; Accounts'!AM$18, 'E2 Allocators'!$B$15:$W$15, 0),FALSE)*$G112)</f>
        <v>0</v>
      </c>
      <c r="AN112" s="1322">
        <f>IF(ISERROR(VLOOKUP(VLOOKUP($A112, 'E4 TB Allocation Details'!$A$18:$L$214, MATCH("Customer ID", 'E4 TB Allocation Details'!$A$18:$L$18, 0),FALSE), 'E2 Allocators'!$B$15:$W$358, MATCH('O5 Details by Class &amp; Accounts'!AN$18, 'E2 Allocators'!$B$15:$W$15, 0),FALSE)*$G112), 0, VLOOKUP(VLOOKUP($A112, 'E4 TB Allocation Details'!$A$18:$L$214, MATCH("Customer ID", 'E4 TB Allocation Details'!$A$18:$L$18, 0),FALSE), 'E2 Allocators'!$B$15:$W$358, MATCH('O5 Details by Class &amp; Accounts'!AN$18, 'E2 Allocators'!$B$15:$W$15, 0),FALSE)*$G112)</f>
        <v>0</v>
      </c>
      <c r="AO112" s="1322">
        <f>IF(ISERROR(VLOOKUP(VLOOKUP($A112, 'E4 TB Allocation Details'!$A$18:$L$214, MATCH("Customer ID", 'E4 TB Allocation Details'!$A$18:$L$18, 0),FALSE), 'E2 Allocators'!$B$15:$W$358, MATCH('O5 Details by Class &amp; Accounts'!AO$18, 'E2 Allocators'!$B$15:$W$15, 0),FALSE)*$G112), 0, VLOOKUP(VLOOKUP($A112, 'E4 TB Allocation Details'!$A$18:$L$214, MATCH("Customer ID", 'E4 TB Allocation Details'!$A$18:$L$18, 0),FALSE), 'E2 Allocators'!$B$15:$W$358, MATCH('O5 Details by Class &amp; Accounts'!AO$18, 'E2 Allocators'!$B$15:$W$15, 0),FALSE)*$G112)</f>
        <v>0</v>
      </c>
      <c r="AP112" s="1322">
        <f>IF(ISERROR(VLOOKUP(VLOOKUP($A112, 'E4 TB Allocation Details'!$A$18:$L$214, MATCH("Customer ID", 'E4 TB Allocation Details'!$A$18:$L$18, 0),FALSE), 'E2 Allocators'!$B$15:$W$358, MATCH('O5 Details by Class &amp; Accounts'!AP$18, 'E2 Allocators'!$B$15:$W$15, 0),FALSE)*$G112), 0, VLOOKUP(VLOOKUP($A112, 'E4 TB Allocation Details'!$A$18:$L$214, MATCH("Customer ID", 'E4 TB Allocation Details'!$A$18:$L$18, 0),FALSE), 'E2 Allocators'!$B$15:$W$358, MATCH('O5 Details by Class &amp; Accounts'!AP$18, 'E2 Allocators'!$B$15:$W$15, 0),FALSE)*$G112)</f>
        <v>0</v>
      </c>
      <c r="AQ112" s="1322">
        <f>IF(ISERROR(VLOOKUP(VLOOKUP($A112, 'E4 TB Allocation Details'!$A$18:$L$214, MATCH("Customer ID", 'E4 TB Allocation Details'!$A$18:$L$18, 0),FALSE), 'E2 Allocators'!$B$15:$W$358, MATCH('O5 Details by Class &amp; Accounts'!AQ$18, 'E2 Allocators'!$B$15:$W$15, 0),FALSE)*$G112), 0, VLOOKUP(VLOOKUP($A112, 'E4 TB Allocation Details'!$A$18:$L$214, MATCH("Customer ID", 'E4 TB Allocation Details'!$A$18:$L$18, 0),FALSE), 'E2 Allocators'!$B$15:$W$358, MATCH('O5 Details by Class &amp; Accounts'!AQ$18, 'E2 Allocators'!$B$15:$W$15, 0),FALSE)*$G112)</f>
        <v>0</v>
      </c>
      <c r="AR112" s="1322">
        <f>IF(ISERROR(VLOOKUP(VLOOKUP($A112, 'E4 TB Allocation Details'!$A$18:$L$214, MATCH("Customer ID", 'E4 TB Allocation Details'!$A$18:$L$18, 0),FALSE), 'E2 Allocators'!$B$15:$W$358, MATCH('O5 Details by Class &amp; Accounts'!AR$18, 'E2 Allocators'!$B$15:$W$15, 0),FALSE)*$G112), 0, VLOOKUP(VLOOKUP($A112, 'E4 TB Allocation Details'!$A$18:$L$214, MATCH("Customer ID", 'E4 TB Allocation Details'!$A$18:$L$18, 0),FALSE), 'E2 Allocators'!$B$15:$W$358, MATCH('O5 Details by Class &amp; Accounts'!AR$18, 'E2 Allocators'!$B$15:$W$15, 0),FALSE)*$G112)</f>
        <v>0</v>
      </c>
      <c r="AS112" s="1322">
        <f>IF(ISERROR(VLOOKUP(VLOOKUP($A112, 'E4 TB Allocation Details'!$A$18:$L$214, MATCH("Customer ID", 'E4 TB Allocation Details'!$A$18:$L$18, 0),FALSE), 'E2 Allocators'!$B$15:$W$358, MATCH('O5 Details by Class &amp; Accounts'!AS$18, 'E2 Allocators'!$B$15:$W$15, 0),FALSE)*$G112), 0, VLOOKUP(VLOOKUP($A112, 'E4 TB Allocation Details'!$A$18:$L$214, MATCH("Customer ID", 'E4 TB Allocation Details'!$A$18:$L$18, 0),FALSE), 'E2 Allocators'!$B$15:$W$358, MATCH('O5 Details by Class &amp; Accounts'!AS$18, 'E2 Allocators'!$B$15:$W$15, 0),FALSE)*$G112)</f>
        <v>0</v>
      </c>
      <c r="AT112" s="1322">
        <f>IF(ISERROR(VLOOKUP(VLOOKUP($A112, 'E4 TB Allocation Details'!$A$18:$L$214, MATCH("Customer ID", 'E4 TB Allocation Details'!$A$18:$L$18, 0),FALSE), 'E2 Allocators'!$B$15:$W$358, MATCH('O5 Details by Class &amp; Accounts'!AT$18, 'E2 Allocators'!$B$15:$W$15, 0),FALSE)*$G112), 0, VLOOKUP(VLOOKUP($A112, 'E4 TB Allocation Details'!$A$18:$L$214, MATCH("Customer ID", 'E4 TB Allocation Details'!$A$18:$L$18, 0),FALSE), 'E2 Allocators'!$B$15:$W$358, MATCH('O5 Details by Class &amp; Accounts'!AT$18, 'E2 Allocators'!$B$15:$W$15, 0),FALSE)*$G112)</f>
        <v>0</v>
      </c>
      <c r="AU112" s="1322">
        <f>IF(ISERROR(VLOOKUP(VLOOKUP($A112, 'E4 TB Allocation Details'!$A$18:$L$214, MATCH("Customer ID", 'E4 TB Allocation Details'!$A$18:$L$18, 0),FALSE), 'E2 Allocators'!$B$15:$W$358, MATCH('O5 Details by Class &amp; Accounts'!AU$18, 'E2 Allocators'!$B$15:$W$15, 0),FALSE)*$G112), 0, VLOOKUP(VLOOKUP($A112, 'E4 TB Allocation Details'!$A$18:$L$214, MATCH("Customer ID", 'E4 TB Allocation Details'!$A$18:$L$18, 0),FALSE), 'E2 Allocators'!$B$15:$W$358, MATCH('O5 Details by Class &amp; Accounts'!AU$18, 'E2 Allocators'!$B$15:$W$15, 0),FALSE)*$G112)</f>
        <v>0</v>
      </c>
      <c r="AV112" s="1322">
        <f>IF(ISERROR(VLOOKUP(VLOOKUP($A112, 'E4 TB Allocation Details'!$A$18:$L$214, MATCH("Customer ID", 'E4 TB Allocation Details'!$A$18:$L$18, 0),FALSE), 'E2 Allocators'!$B$15:$W$358, MATCH('O5 Details by Class &amp; Accounts'!AV$18, 'E2 Allocators'!$B$15:$W$15, 0),FALSE)*$G112), 0, VLOOKUP(VLOOKUP($A112, 'E4 TB Allocation Details'!$A$18:$L$214, MATCH("Customer ID", 'E4 TB Allocation Details'!$A$18:$L$18, 0),FALSE), 'E2 Allocators'!$B$15:$W$358, MATCH('O5 Details by Class &amp; Accounts'!AV$18, 'E2 Allocators'!$B$15:$W$15, 0),FALSE)*$G112)</f>
        <v>0</v>
      </c>
      <c r="AW112" s="1322">
        <f>IF(ISERROR(VLOOKUP(VLOOKUP($A112, 'E4 TB Allocation Details'!$A$18:$L$214, MATCH("Customer ID", 'E4 TB Allocation Details'!$A$18:$L$18, 0),FALSE), 'E2 Allocators'!$B$15:$W$358, MATCH('O5 Details by Class &amp; Accounts'!AW$18, 'E2 Allocators'!$B$15:$W$15, 0),FALSE)*$G112), 0, VLOOKUP(VLOOKUP($A112, 'E4 TB Allocation Details'!$A$18:$L$214, MATCH("Customer ID", 'E4 TB Allocation Details'!$A$18:$L$18, 0),FALSE), 'E2 Allocators'!$B$15:$W$358, MATCH('O5 Details by Class &amp; Accounts'!AW$18, 'E2 Allocators'!$B$15:$W$15, 0),FALSE)*$G112)</f>
        <v>0</v>
      </c>
      <c r="AX112" s="1322">
        <f t="shared" si="22"/>
        <v>0</v>
      </c>
      <c r="AY112" s="1322">
        <f>IF(ISERROR(VLOOKUP(VLOOKUP($A112, 'E4 TB Allocation Details'!$A$18:$L$214, MATCH("Misc ID", 'E4 TB Allocation Details'!$A$18:$L$18, 0),FALSE), 'E2 Allocators'!$B$15:$W$358, MATCH('O5 Details by Class &amp; Accounts'!AY$18, 'E2 Allocators'!$B$15:$W$15, 0),FALSE)*$E112), 0, VLOOKUP(VLOOKUP($A112, 'E4 TB Allocation Details'!$A$18:$L$214, MATCH("Misc ID", 'E4 TB Allocation Details'!$A$18:$L$18, 0),FALSE), 'E2 Allocators'!$B$15:$W$358, MATCH('O5 Details by Class &amp; Accounts'!AY$18, 'E2 Allocators'!$B$15:$W$15, 0),FALSE)*$E112)</f>
        <v>0</v>
      </c>
      <c r="AZ112" s="1322">
        <f>IF(ISERROR(VLOOKUP(VLOOKUP($A112, 'E4 TB Allocation Details'!$A$18:$L$214, MATCH("Misc ID", 'E4 TB Allocation Details'!$A$18:$L$18, 0),FALSE), 'E2 Allocators'!$B$15:$W$358, MATCH('O5 Details by Class &amp; Accounts'!AZ$18, 'E2 Allocators'!$B$15:$W$15, 0),FALSE)*$E112), 0, VLOOKUP(VLOOKUP($A112, 'E4 TB Allocation Details'!$A$18:$L$214, MATCH("Misc ID", 'E4 TB Allocation Details'!$A$18:$L$18, 0),FALSE), 'E2 Allocators'!$B$15:$W$358, MATCH('O5 Details by Class &amp; Accounts'!AZ$18, 'E2 Allocators'!$B$15:$W$15, 0),FALSE)*$E112)</f>
        <v>0</v>
      </c>
      <c r="BA112" s="1322">
        <f>IF(ISERROR(VLOOKUP(VLOOKUP($A112, 'E4 TB Allocation Details'!$A$18:$L$214, MATCH("Misc ID", 'E4 TB Allocation Details'!$A$18:$L$18, 0),FALSE), 'E2 Allocators'!$B$15:$W$358, MATCH('O5 Details by Class &amp; Accounts'!BA$18, 'E2 Allocators'!$B$15:$W$15, 0),FALSE)*$E112), 0, VLOOKUP(VLOOKUP($A112, 'E4 TB Allocation Details'!$A$18:$L$214, MATCH("Misc ID", 'E4 TB Allocation Details'!$A$18:$L$18, 0),FALSE), 'E2 Allocators'!$B$15:$W$358, MATCH('O5 Details by Class &amp; Accounts'!BA$18, 'E2 Allocators'!$B$15:$W$15, 0),FALSE)*$E112)</f>
        <v>0</v>
      </c>
      <c r="BB112" s="1322">
        <f>IF(ISERROR(VLOOKUP(VLOOKUP($A112, 'E4 TB Allocation Details'!$A$18:$L$214, MATCH("Misc ID", 'E4 TB Allocation Details'!$A$18:$L$18, 0),FALSE), 'E2 Allocators'!$B$15:$W$358, MATCH('O5 Details by Class &amp; Accounts'!BB$18, 'E2 Allocators'!$B$15:$W$15, 0),FALSE)*$E112), 0, VLOOKUP(VLOOKUP($A112, 'E4 TB Allocation Details'!$A$18:$L$214, MATCH("Misc ID", 'E4 TB Allocation Details'!$A$18:$L$18, 0),FALSE), 'E2 Allocators'!$B$15:$W$358, MATCH('O5 Details by Class &amp; Accounts'!BB$18, 'E2 Allocators'!$B$15:$W$15, 0),FALSE)*$E112)</f>
        <v>0</v>
      </c>
      <c r="BC112" s="1322">
        <f>IF(ISERROR(VLOOKUP(VLOOKUP($A112, 'E4 TB Allocation Details'!$A$18:$L$214, MATCH("Misc ID", 'E4 TB Allocation Details'!$A$18:$L$18, 0),FALSE), 'E2 Allocators'!$B$15:$W$358, MATCH('O5 Details by Class &amp; Accounts'!BC$18, 'E2 Allocators'!$B$15:$W$15, 0),FALSE)*$E112), 0, VLOOKUP(VLOOKUP($A112, 'E4 TB Allocation Details'!$A$18:$L$214, MATCH("Misc ID", 'E4 TB Allocation Details'!$A$18:$L$18, 0),FALSE), 'E2 Allocators'!$B$15:$W$358, MATCH('O5 Details by Class &amp; Accounts'!BC$18, 'E2 Allocators'!$B$15:$W$15, 0),FALSE)*$E112)</f>
        <v>0</v>
      </c>
      <c r="BD112" s="1322">
        <f>IF(ISERROR(VLOOKUP(VLOOKUP($A112, 'E4 TB Allocation Details'!$A$18:$L$214, MATCH("Misc ID", 'E4 TB Allocation Details'!$A$18:$L$18, 0),FALSE), 'E2 Allocators'!$B$15:$W$358, MATCH('O5 Details by Class &amp; Accounts'!BD$18, 'E2 Allocators'!$B$15:$W$15, 0),FALSE)*$E112), 0, VLOOKUP(VLOOKUP($A112, 'E4 TB Allocation Details'!$A$18:$L$214, MATCH("Misc ID", 'E4 TB Allocation Details'!$A$18:$L$18, 0),FALSE), 'E2 Allocators'!$B$15:$W$358, MATCH('O5 Details by Class &amp; Accounts'!BD$18, 'E2 Allocators'!$B$15:$W$15, 0),FALSE)*$E112)</f>
        <v>0</v>
      </c>
      <c r="BE112" s="1322">
        <f>IF(ISERROR(VLOOKUP(VLOOKUP($A112, 'E4 TB Allocation Details'!$A$18:$L$214, MATCH("Misc ID", 'E4 TB Allocation Details'!$A$18:$L$18, 0),FALSE), 'E2 Allocators'!$B$15:$W$358, MATCH('O5 Details by Class &amp; Accounts'!BE$18, 'E2 Allocators'!$B$15:$W$15, 0),FALSE)*$E112), 0, VLOOKUP(VLOOKUP($A112, 'E4 TB Allocation Details'!$A$18:$L$214, MATCH("Misc ID", 'E4 TB Allocation Details'!$A$18:$L$18, 0),FALSE), 'E2 Allocators'!$B$15:$W$358, MATCH('O5 Details by Class &amp; Accounts'!BE$18, 'E2 Allocators'!$B$15:$W$15, 0),FALSE)*$E112)</f>
        <v>0</v>
      </c>
      <c r="BF112" s="1322">
        <f>IF(ISERROR(VLOOKUP(VLOOKUP($A112, 'E4 TB Allocation Details'!$A$18:$L$214, MATCH("Misc ID", 'E4 TB Allocation Details'!$A$18:$L$18, 0),FALSE), 'E2 Allocators'!$B$15:$W$358, MATCH('O5 Details by Class &amp; Accounts'!BF$18, 'E2 Allocators'!$B$15:$W$15, 0),FALSE)*$E112), 0, VLOOKUP(VLOOKUP($A112, 'E4 TB Allocation Details'!$A$18:$L$214, MATCH("Misc ID", 'E4 TB Allocation Details'!$A$18:$L$18, 0),FALSE), 'E2 Allocators'!$B$15:$W$358, MATCH('O5 Details by Class &amp; Accounts'!BF$18, 'E2 Allocators'!$B$15:$W$15, 0),FALSE)*$E112)</f>
        <v>0</v>
      </c>
      <c r="BG112" s="1322">
        <f>IF(ISERROR(VLOOKUP(VLOOKUP($A112, 'E4 TB Allocation Details'!$A$18:$L$214, MATCH("Misc ID", 'E4 TB Allocation Details'!$A$18:$L$18, 0),FALSE), 'E2 Allocators'!$B$15:$W$358, MATCH('O5 Details by Class &amp; Accounts'!BG$18, 'E2 Allocators'!$B$15:$W$15, 0),FALSE)*$E112), 0, VLOOKUP(VLOOKUP($A112, 'E4 TB Allocation Details'!$A$18:$L$214, MATCH("Misc ID", 'E4 TB Allocation Details'!$A$18:$L$18, 0),FALSE), 'E2 Allocators'!$B$15:$W$358, MATCH('O5 Details by Class &amp; Accounts'!BG$18, 'E2 Allocators'!$B$15:$W$15, 0),FALSE)*$E112)</f>
        <v>0</v>
      </c>
      <c r="BH112" s="1322">
        <f>IF(ISERROR(VLOOKUP(VLOOKUP($A112, 'E4 TB Allocation Details'!$A$18:$L$214, MATCH("Misc ID", 'E4 TB Allocation Details'!$A$18:$L$18, 0),FALSE), 'E2 Allocators'!$B$15:$W$358, MATCH('O5 Details by Class &amp; Accounts'!BH$18, 'E2 Allocators'!$B$15:$W$15, 0),FALSE)*$E112), 0, VLOOKUP(VLOOKUP($A112, 'E4 TB Allocation Details'!$A$18:$L$214, MATCH("Misc ID", 'E4 TB Allocation Details'!$A$18:$L$18, 0),FALSE), 'E2 Allocators'!$B$15:$W$358, MATCH('O5 Details by Class &amp; Accounts'!BH$18, 'E2 Allocators'!$B$15:$W$15, 0),FALSE)*$E112)</f>
        <v>0</v>
      </c>
      <c r="BI112" s="1322">
        <f>IF(ISERROR(VLOOKUP(VLOOKUP($A112, 'E4 TB Allocation Details'!$A$18:$L$214, MATCH("Misc ID", 'E4 TB Allocation Details'!$A$18:$L$18, 0),FALSE), 'E2 Allocators'!$B$15:$W$358, MATCH('O5 Details by Class &amp; Accounts'!BI$18, 'E2 Allocators'!$B$15:$W$15, 0),FALSE)*$E112), 0, VLOOKUP(VLOOKUP($A112, 'E4 TB Allocation Details'!$A$18:$L$214, MATCH("Misc ID", 'E4 TB Allocation Details'!$A$18:$L$18, 0),FALSE), 'E2 Allocators'!$B$15:$W$358, MATCH('O5 Details by Class &amp; Accounts'!BI$18, 'E2 Allocators'!$B$15:$W$15, 0),FALSE)*$E112)</f>
        <v>0</v>
      </c>
      <c r="BJ112" s="1322">
        <f>IF(ISERROR(VLOOKUP(VLOOKUP($A112, 'E4 TB Allocation Details'!$A$18:$L$214, MATCH("Misc ID", 'E4 TB Allocation Details'!$A$18:$L$18, 0),FALSE), 'E2 Allocators'!$B$15:$W$358, MATCH('O5 Details by Class &amp; Accounts'!BJ$18, 'E2 Allocators'!$B$15:$W$15, 0),FALSE)*$E112), 0, VLOOKUP(VLOOKUP($A112, 'E4 TB Allocation Details'!$A$18:$L$214, MATCH("Misc ID", 'E4 TB Allocation Details'!$A$18:$L$18, 0),FALSE), 'E2 Allocators'!$B$15:$W$358, MATCH('O5 Details by Class &amp; Accounts'!BJ$18, 'E2 Allocators'!$B$15:$W$15, 0),FALSE)*$E112)</f>
        <v>0</v>
      </c>
      <c r="BK112" s="1322">
        <f>IF(ISERROR(VLOOKUP(VLOOKUP($A112, 'E4 TB Allocation Details'!$A$18:$L$214, MATCH("Misc ID", 'E4 TB Allocation Details'!$A$18:$L$18, 0),FALSE), 'E2 Allocators'!$B$15:$W$358, MATCH('O5 Details by Class &amp; Accounts'!BK$18, 'E2 Allocators'!$B$15:$W$15, 0),FALSE)*$E112), 0, VLOOKUP(VLOOKUP($A112, 'E4 TB Allocation Details'!$A$18:$L$214, MATCH("Misc ID", 'E4 TB Allocation Details'!$A$18:$L$18, 0),FALSE), 'E2 Allocators'!$B$15:$W$358, MATCH('O5 Details by Class &amp; Accounts'!BK$18, 'E2 Allocators'!$B$15:$W$15, 0),FALSE)*$E112)</f>
        <v>0</v>
      </c>
      <c r="BL112" s="1322">
        <f>IF(ISERROR(VLOOKUP(VLOOKUP($A112, 'E4 TB Allocation Details'!$A$18:$L$214, MATCH("Misc ID", 'E4 TB Allocation Details'!$A$18:$L$18, 0),FALSE), 'E2 Allocators'!$B$15:$W$358, MATCH('O5 Details by Class &amp; Accounts'!BL$18, 'E2 Allocators'!$B$15:$W$15, 0),FALSE)*$E112), 0, VLOOKUP(VLOOKUP($A112, 'E4 TB Allocation Details'!$A$18:$L$214, MATCH("Misc ID", 'E4 TB Allocation Details'!$A$18:$L$18, 0),FALSE), 'E2 Allocators'!$B$15:$W$358, MATCH('O5 Details by Class &amp; Accounts'!BL$18, 'E2 Allocators'!$B$15:$W$15, 0),FALSE)*$E112)</f>
        <v>0</v>
      </c>
      <c r="BM112" s="1322">
        <f>IF(ISERROR(VLOOKUP(VLOOKUP($A112, 'E4 TB Allocation Details'!$A$18:$L$214, MATCH("Misc ID", 'E4 TB Allocation Details'!$A$18:$L$18, 0),FALSE), 'E2 Allocators'!$B$15:$W$358, MATCH('O5 Details by Class &amp; Accounts'!BM$18, 'E2 Allocators'!$B$15:$W$15, 0),FALSE)*$E112), 0, VLOOKUP(VLOOKUP($A112, 'E4 TB Allocation Details'!$A$18:$L$214, MATCH("Misc ID", 'E4 TB Allocation Details'!$A$18:$L$18, 0),FALSE), 'E2 Allocators'!$B$15:$W$358, MATCH('O5 Details by Class &amp; Accounts'!BM$18, 'E2 Allocators'!$B$15:$W$15, 0),FALSE)*$E112)</f>
        <v>0</v>
      </c>
      <c r="BN112" s="1322">
        <f>IF(ISERROR(VLOOKUP(VLOOKUP($A112, 'E4 TB Allocation Details'!$A$18:$L$214, MATCH("Misc ID", 'E4 TB Allocation Details'!$A$18:$L$18, 0),FALSE), 'E2 Allocators'!$B$15:$W$358, MATCH('O5 Details by Class &amp; Accounts'!BN$18, 'E2 Allocators'!$B$15:$W$15, 0),FALSE)*$E112), 0, VLOOKUP(VLOOKUP($A112, 'E4 TB Allocation Details'!$A$18:$L$214, MATCH("Misc ID", 'E4 TB Allocation Details'!$A$18:$L$18, 0),FALSE), 'E2 Allocators'!$B$15:$W$358, MATCH('O5 Details by Class &amp; Accounts'!BN$18, 'E2 Allocators'!$B$15:$W$15, 0),FALSE)*$E112)</f>
        <v>0</v>
      </c>
      <c r="BO112" s="1322">
        <f>IF(ISERROR(VLOOKUP(VLOOKUP($A112, 'E4 TB Allocation Details'!$A$18:$L$214, MATCH("Misc ID", 'E4 TB Allocation Details'!$A$18:$L$18, 0),FALSE), 'E2 Allocators'!$B$15:$W$358, MATCH('O5 Details by Class &amp; Accounts'!BO$18, 'E2 Allocators'!$B$15:$W$15, 0),FALSE)*$E112), 0, VLOOKUP(VLOOKUP($A112, 'E4 TB Allocation Details'!$A$18:$L$214, MATCH("Misc ID", 'E4 TB Allocation Details'!$A$18:$L$18, 0),FALSE), 'E2 Allocators'!$B$15:$W$358, MATCH('O5 Details by Class &amp; Accounts'!BO$18, 'E2 Allocators'!$B$15:$W$15, 0),FALSE)*$E112)</f>
        <v>0</v>
      </c>
      <c r="BP112" s="1322">
        <f>IF(ISERROR(VLOOKUP(VLOOKUP($A112, 'E4 TB Allocation Details'!$A$18:$L$214, MATCH("Misc ID", 'E4 TB Allocation Details'!$A$18:$L$18, 0),FALSE), 'E2 Allocators'!$B$15:$W$358, MATCH('O5 Details by Class &amp; Accounts'!BP$18, 'E2 Allocators'!$B$15:$W$15, 0),FALSE)*$E112), 0, VLOOKUP(VLOOKUP($A112, 'E4 TB Allocation Details'!$A$18:$L$214, MATCH("Misc ID", 'E4 TB Allocation Details'!$A$18:$L$18, 0),FALSE), 'E2 Allocators'!$B$15:$W$358, MATCH('O5 Details by Class &amp; Accounts'!BP$18, 'E2 Allocators'!$B$15:$W$15, 0),FALSE)*$E112)</f>
        <v>0</v>
      </c>
      <c r="BQ112" s="1322">
        <f>IF(ISERROR(VLOOKUP(VLOOKUP($A112, 'E4 TB Allocation Details'!$A$18:$L$214, MATCH("Misc ID", 'E4 TB Allocation Details'!$A$18:$L$18, 0),FALSE), 'E2 Allocators'!$B$15:$W$358, MATCH('O5 Details by Class &amp; Accounts'!BQ$18, 'E2 Allocators'!$B$15:$W$15, 0),FALSE)*$E112), 0, VLOOKUP(VLOOKUP($A112, 'E4 TB Allocation Details'!$A$18:$L$214, MATCH("Misc ID", 'E4 TB Allocation Details'!$A$18:$L$18, 0),FALSE), 'E2 Allocators'!$B$15:$W$358, MATCH('O5 Details by Class &amp; Accounts'!BQ$18, 'E2 Allocators'!$B$15:$W$15, 0),FALSE)*$E112)</f>
        <v>0</v>
      </c>
      <c r="BR112" s="1322">
        <f>IF(ISERROR(VLOOKUP(VLOOKUP($A112, 'E4 TB Allocation Details'!$A$18:$L$214, MATCH("Misc ID", 'E4 TB Allocation Details'!$A$18:$L$18, 0),FALSE), 'E2 Allocators'!$B$15:$W$358, MATCH('O5 Details by Class &amp; Accounts'!BR$18, 'E2 Allocators'!$B$15:$W$15, 0),FALSE)*$E112), 0, VLOOKUP(VLOOKUP($A112, 'E4 TB Allocation Details'!$A$18:$L$214, MATCH("Misc ID", 'E4 TB Allocation Details'!$A$18:$L$18, 0),FALSE), 'E2 Allocators'!$B$15:$W$358, MATCH('O5 Details by Class &amp; Accounts'!BR$18, 'E2 Allocators'!$B$15:$W$15, 0),FALSE)*$E112)</f>
        <v>0</v>
      </c>
      <c r="BS112" s="1322">
        <f t="shared" si="23"/>
        <v>0</v>
      </c>
      <c r="BT112" s="1322">
        <f>IF(ISERROR(VLOOKUP(VLOOKUP($A112, 'E4 TB Allocation Details'!$A$18:$L$214, MATCH("A &amp; G ID", 'E4 TB Allocation Details'!$A$18:$L$18, 0),FALSE), 'E2 Allocators'!$B$15:$W$358, MATCH('O5 Details by Class &amp; Accounts'!BT$18, 'E2 Allocators'!$B$15:$W$15, 0),FALSE)*$E112), 0, VLOOKUP(VLOOKUP($A112, 'E4 TB Allocation Details'!$A$18:$L$214, MATCH("A &amp; G ID", 'E4 TB Allocation Details'!$A$18:$L$18, 0),FALSE), 'E2 Allocators'!$B$15:$W$358, MATCH('O5 Details by Class &amp; Accounts'!BT$18, 'E2 Allocators'!$B$15:$W$15, 0),FALSE)*$E112)</f>
        <v>0</v>
      </c>
      <c r="BU112" s="1322">
        <f>IF(ISERROR(VLOOKUP(VLOOKUP($A112, 'E4 TB Allocation Details'!$A$18:$L$214, MATCH("A &amp; G ID", 'E4 TB Allocation Details'!$A$18:$L$18, 0),FALSE), 'E2 Allocators'!$B$15:$W$358, MATCH('O5 Details by Class &amp; Accounts'!BU$18, 'E2 Allocators'!$B$15:$W$15, 0),FALSE)*$E112), 0, VLOOKUP(VLOOKUP($A112, 'E4 TB Allocation Details'!$A$18:$L$214, MATCH("A &amp; G ID", 'E4 TB Allocation Details'!$A$18:$L$18, 0),FALSE), 'E2 Allocators'!$B$15:$W$358, MATCH('O5 Details by Class &amp; Accounts'!BU$18, 'E2 Allocators'!$B$15:$W$15, 0),FALSE)*$E112)</f>
        <v>0</v>
      </c>
      <c r="BV112" s="1322">
        <f>IF(ISERROR(VLOOKUP(VLOOKUP($A112, 'E4 TB Allocation Details'!$A$18:$L$214, MATCH("A &amp; G ID", 'E4 TB Allocation Details'!$A$18:$L$18, 0),FALSE), 'E2 Allocators'!$B$15:$W$358, MATCH('O5 Details by Class &amp; Accounts'!BV$18, 'E2 Allocators'!$B$15:$W$15, 0),FALSE)*$E112), 0, VLOOKUP(VLOOKUP($A112, 'E4 TB Allocation Details'!$A$18:$L$214, MATCH("A &amp; G ID", 'E4 TB Allocation Details'!$A$18:$L$18, 0),FALSE), 'E2 Allocators'!$B$15:$W$358, MATCH('O5 Details by Class &amp; Accounts'!BV$18, 'E2 Allocators'!$B$15:$W$15, 0),FALSE)*$E112)</f>
        <v>0</v>
      </c>
      <c r="BW112" s="1322">
        <f>IF(ISERROR(VLOOKUP(VLOOKUP($A112, 'E4 TB Allocation Details'!$A$18:$L$214, MATCH("A &amp; G ID", 'E4 TB Allocation Details'!$A$18:$L$18, 0),FALSE), 'E2 Allocators'!$B$15:$W$358, MATCH('O5 Details by Class &amp; Accounts'!BW$18, 'E2 Allocators'!$B$15:$W$15, 0),FALSE)*$E112), 0, VLOOKUP(VLOOKUP($A112, 'E4 TB Allocation Details'!$A$18:$L$214, MATCH("A &amp; G ID", 'E4 TB Allocation Details'!$A$18:$L$18, 0),FALSE), 'E2 Allocators'!$B$15:$W$358, MATCH('O5 Details by Class &amp; Accounts'!BW$18, 'E2 Allocators'!$B$15:$W$15, 0),FALSE)*$E112)</f>
        <v>0</v>
      </c>
      <c r="BX112" s="1322">
        <f>IF(ISERROR(VLOOKUP(VLOOKUP($A112, 'E4 TB Allocation Details'!$A$18:$L$214, MATCH("A &amp; G ID", 'E4 TB Allocation Details'!$A$18:$L$18, 0),FALSE), 'E2 Allocators'!$B$15:$W$358, MATCH('O5 Details by Class &amp; Accounts'!BX$18, 'E2 Allocators'!$B$15:$W$15, 0),FALSE)*$E112), 0, VLOOKUP(VLOOKUP($A112, 'E4 TB Allocation Details'!$A$18:$L$214, MATCH("A &amp; G ID", 'E4 TB Allocation Details'!$A$18:$L$18, 0),FALSE), 'E2 Allocators'!$B$15:$W$358, MATCH('O5 Details by Class &amp; Accounts'!BX$18, 'E2 Allocators'!$B$15:$W$15, 0),FALSE)*$E112)</f>
        <v>0</v>
      </c>
      <c r="BY112" s="1322">
        <f>IF(ISERROR(VLOOKUP(VLOOKUP($A112, 'E4 TB Allocation Details'!$A$18:$L$214, MATCH("A &amp; G ID", 'E4 TB Allocation Details'!$A$18:$L$18, 0),FALSE), 'E2 Allocators'!$B$15:$W$358, MATCH('O5 Details by Class &amp; Accounts'!BY$18, 'E2 Allocators'!$B$15:$W$15, 0),FALSE)*$E112), 0, VLOOKUP(VLOOKUP($A112, 'E4 TB Allocation Details'!$A$18:$L$214, MATCH("A &amp; G ID", 'E4 TB Allocation Details'!$A$18:$L$18, 0),FALSE), 'E2 Allocators'!$B$15:$W$358, MATCH('O5 Details by Class &amp; Accounts'!BY$18, 'E2 Allocators'!$B$15:$W$15, 0),FALSE)*$E112)</f>
        <v>0</v>
      </c>
      <c r="BZ112" s="1322">
        <f>IF(ISERROR(VLOOKUP(VLOOKUP($A112, 'E4 TB Allocation Details'!$A$18:$L$214, MATCH("A &amp; G ID", 'E4 TB Allocation Details'!$A$18:$L$18, 0),FALSE), 'E2 Allocators'!$B$15:$W$358, MATCH('O5 Details by Class &amp; Accounts'!BZ$18, 'E2 Allocators'!$B$15:$W$15, 0),FALSE)*$E112), 0, VLOOKUP(VLOOKUP($A112, 'E4 TB Allocation Details'!$A$18:$L$214, MATCH("A &amp; G ID", 'E4 TB Allocation Details'!$A$18:$L$18, 0),FALSE), 'E2 Allocators'!$B$15:$W$358, MATCH('O5 Details by Class &amp; Accounts'!BZ$18, 'E2 Allocators'!$B$15:$W$15, 0),FALSE)*$E112)</f>
        <v>0</v>
      </c>
      <c r="CA112" s="1322">
        <f>IF(ISERROR(VLOOKUP(VLOOKUP($A112, 'E4 TB Allocation Details'!$A$18:$L$214, MATCH("A &amp; G ID", 'E4 TB Allocation Details'!$A$18:$L$18, 0),FALSE), 'E2 Allocators'!$B$15:$W$358, MATCH('O5 Details by Class &amp; Accounts'!CA$18, 'E2 Allocators'!$B$15:$W$15, 0),FALSE)*$E112), 0, VLOOKUP(VLOOKUP($A112, 'E4 TB Allocation Details'!$A$18:$L$214, MATCH("A &amp; G ID", 'E4 TB Allocation Details'!$A$18:$L$18, 0),FALSE), 'E2 Allocators'!$B$15:$W$358, MATCH('O5 Details by Class &amp; Accounts'!CA$18, 'E2 Allocators'!$B$15:$W$15, 0),FALSE)*$E112)</f>
        <v>0</v>
      </c>
      <c r="CB112" s="1322">
        <f>IF(ISERROR(VLOOKUP(VLOOKUP($A112, 'E4 TB Allocation Details'!$A$18:$L$214, MATCH("A &amp; G ID", 'E4 TB Allocation Details'!$A$18:$L$18, 0),FALSE), 'E2 Allocators'!$B$15:$W$358, MATCH('O5 Details by Class &amp; Accounts'!CB$18, 'E2 Allocators'!$B$15:$W$15, 0),FALSE)*$E112), 0, VLOOKUP(VLOOKUP($A112, 'E4 TB Allocation Details'!$A$18:$L$214, MATCH("A &amp; G ID", 'E4 TB Allocation Details'!$A$18:$L$18, 0),FALSE), 'E2 Allocators'!$B$15:$W$358, MATCH('O5 Details by Class &amp; Accounts'!CB$18, 'E2 Allocators'!$B$15:$W$15, 0),FALSE)*$E112)</f>
        <v>0</v>
      </c>
      <c r="CC112" s="1322">
        <f>IF(ISERROR(VLOOKUP(VLOOKUP($A112, 'E4 TB Allocation Details'!$A$18:$L$214, MATCH("A &amp; G ID", 'E4 TB Allocation Details'!$A$18:$L$18, 0),FALSE), 'E2 Allocators'!$B$15:$W$358, MATCH('O5 Details by Class &amp; Accounts'!CC$18, 'E2 Allocators'!$B$15:$W$15, 0),FALSE)*$E112), 0, VLOOKUP(VLOOKUP($A112, 'E4 TB Allocation Details'!$A$18:$L$214, MATCH("A &amp; G ID", 'E4 TB Allocation Details'!$A$18:$L$18, 0),FALSE), 'E2 Allocators'!$B$15:$W$358, MATCH('O5 Details by Class &amp; Accounts'!CC$18, 'E2 Allocators'!$B$15:$W$15, 0),FALSE)*$E112)</f>
        <v>0</v>
      </c>
      <c r="CD112" s="1322">
        <f>IF(ISERROR(VLOOKUP(VLOOKUP($A112, 'E4 TB Allocation Details'!$A$18:$L$214, MATCH("A &amp; G ID", 'E4 TB Allocation Details'!$A$18:$L$18, 0),FALSE), 'E2 Allocators'!$B$15:$W$358, MATCH('O5 Details by Class &amp; Accounts'!CD$18, 'E2 Allocators'!$B$15:$W$15, 0),FALSE)*$E112), 0, VLOOKUP(VLOOKUP($A112, 'E4 TB Allocation Details'!$A$18:$L$214, MATCH("A &amp; G ID", 'E4 TB Allocation Details'!$A$18:$L$18, 0),FALSE), 'E2 Allocators'!$B$15:$W$358, MATCH('O5 Details by Class &amp; Accounts'!CD$18, 'E2 Allocators'!$B$15:$W$15, 0),FALSE)*$E112)</f>
        <v>0</v>
      </c>
      <c r="CE112" s="1322">
        <f>IF(ISERROR(VLOOKUP(VLOOKUP($A112, 'E4 TB Allocation Details'!$A$18:$L$214, MATCH("A &amp; G ID", 'E4 TB Allocation Details'!$A$18:$L$18, 0),FALSE), 'E2 Allocators'!$B$15:$W$358, MATCH('O5 Details by Class &amp; Accounts'!CE$18, 'E2 Allocators'!$B$15:$W$15, 0),FALSE)*$E112), 0, VLOOKUP(VLOOKUP($A112, 'E4 TB Allocation Details'!$A$18:$L$214, MATCH("A &amp; G ID", 'E4 TB Allocation Details'!$A$18:$L$18, 0),FALSE), 'E2 Allocators'!$B$15:$W$358, MATCH('O5 Details by Class &amp; Accounts'!CE$18, 'E2 Allocators'!$B$15:$W$15, 0),FALSE)*$E112)</f>
        <v>0</v>
      </c>
      <c r="CF112" s="1322">
        <f>IF(ISERROR(VLOOKUP(VLOOKUP($A112, 'E4 TB Allocation Details'!$A$18:$L$214, MATCH("A &amp; G ID", 'E4 TB Allocation Details'!$A$18:$L$18, 0),FALSE), 'E2 Allocators'!$B$15:$W$358, MATCH('O5 Details by Class &amp; Accounts'!CF$18, 'E2 Allocators'!$B$15:$W$15, 0),FALSE)*$E112), 0, VLOOKUP(VLOOKUP($A112, 'E4 TB Allocation Details'!$A$18:$L$214, MATCH("A &amp; G ID", 'E4 TB Allocation Details'!$A$18:$L$18, 0),FALSE), 'E2 Allocators'!$B$15:$W$358, MATCH('O5 Details by Class &amp; Accounts'!CF$18, 'E2 Allocators'!$B$15:$W$15, 0),FALSE)*$E112)</f>
        <v>0</v>
      </c>
      <c r="CG112" s="1322">
        <f>IF(ISERROR(VLOOKUP(VLOOKUP($A112, 'E4 TB Allocation Details'!$A$18:$L$214, MATCH("A &amp; G ID", 'E4 TB Allocation Details'!$A$18:$L$18, 0),FALSE), 'E2 Allocators'!$B$15:$W$358, MATCH('O5 Details by Class &amp; Accounts'!CG$18, 'E2 Allocators'!$B$15:$W$15, 0),FALSE)*$E112), 0, VLOOKUP(VLOOKUP($A112, 'E4 TB Allocation Details'!$A$18:$L$214, MATCH("A &amp; G ID", 'E4 TB Allocation Details'!$A$18:$L$18, 0),FALSE), 'E2 Allocators'!$B$15:$W$358, MATCH('O5 Details by Class &amp; Accounts'!CG$18, 'E2 Allocators'!$B$15:$W$15, 0),FALSE)*$E112)</f>
        <v>0</v>
      </c>
      <c r="CH112" s="1322">
        <f>IF(ISERROR(VLOOKUP(VLOOKUP($A112, 'E4 TB Allocation Details'!$A$18:$L$214, MATCH("A &amp; G ID", 'E4 TB Allocation Details'!$A$18:$L$18, 0),FALSE), 'E2 Allocators'!$B$15:$W$358, MATCH('O5 Details by Class &amp; Accounts'!CH$18, 'E2 Allocators'!$B$15:$W$15, 0),FALSE)*$E112), 0, VLOOKUP(VLOOKUP($A112, 'E4 TB Allocation Details'!$A$18:$L$214, MATCH("A &amp; G ID", 'E4 TB Allocation Details'!$A$18:$L$18, 0),FALSE), 'E2 Allocators'!$B$15:$W$358, MATCH('O5 Details by Class &amp; Accounts'!CH$18, 'E2 Allocators'!$B$15:$W$15, 0),FALSE)*$E112)</f>
        <v>0</v>
      </c>
      <c r="CI112" s="1322">
        <f>IF(ISERROR(VLOOKUP(VLOOKUP($A112, 'E4 TB Allocation Details'!$A$18:$L$214, MATCH("A &amp; G ID", 'E4 TB Allocation Details'!$A$18:$L$18, 0),FALSE), 'E2 Allocators'!$B$15:$W$358, MATCH('O5 Details by Class &amp; Accounts'!CI$18, 'E2 Allocators'!$B$15:$W$15, 0),FALSE)*$E112), 0, VLOOKUP(VLOOKUP($A112, 'E4 TB Allocation Details'!$A$18:$L$214, MATCH("A &amp; G ID", 'E4 TB Allocation Details'!$A$18:$L$18, 0),FALSE), 'E2 Allocators'!$B$15:$W$358, MATCH('O5 Details by Class &amp; Accounts'!CI$18, 'E2 Allocators'!$B$15:$W$15, 0),FALSE)*$E112)</f>
        <v>0</v>
      </c>
      <c r="CJ112" s="1322">
        <f>IF(ISERROR(VLOOKUP(VLOOKUP($A112, 'E4 TB Allocation Details'!$A$18:$L$214, MATCH("A &amp; G ID", 'E4 TB Allocation Details'!$A$18:$L$18, 0),FALSE), 'E2 Allocators'!$B$15:$W$358, MATCH('O5 Details by Class &amp; Accounts'!CJ$18, 'E2 Allocators'!$B$15:$W$15, 0),FALSE)*$E112), 0, VLOOKUP(VLOOKUP($A112, 'E4 TB Allocation Details'!$A$18:$L$214, MATCH("A &amp; G ID", 'E4 TB Allocation Details'!$A$18:$L$18, 0),FALSE), 'E2 Allocators'!$B$15:$W$358, MATCH('O5 Details by Class &amp; Accounts'!CJ$18, 'E2 Allocators'!$B$15:$W$15, 0),FALSE)*$E112)</f>
        <v>0</v>
      </c>
      <c r="CK112" s="1322">
        <f>IF(ISERROR(VLOOKUP(VLOOKUP($A112, 'E4 TB Allocation Details'!$A$18:$L$214, MATCH("A &amp; G ID", 'E4 TB Allocation Details'!$A$18:$L$18, 0),FALSE), 'E2 Allocators'!$B$15:$W$358, MATCH('O5 Details by Class &amp; Accounts'!CK$18, 'E2 Allocators'!$B$15:$W$15, 0),FALSE)*$E112), 0, VLOOKUP(VLOOKUP($A112, 'E4 TB Allocation Details'!$A$18:$L$214, MATCH("A &amp; G ID", 'E4 TB Allocation Details'!$A$18:$L$18, 0),FALSE), 'E2 Allocators'!$B$15:$W$358, MATCH('O5 Details by Class &amp; Accounts'!CK$18, 'E2 Allocators'!$B$15:$W$15, 0),FALSE)*$E112)</f>
        <v>0</v>
      </c>
      <c r="CL112" s="1322">
        <f>IF(ISERROR(VLOOKUP(VLOOKUP($A112, 'E4 TB Allocation Details'!$A$18:$L$214, MATCH("A &amp; G ID", 'E4 TB Allocation Details'!$A$18:$L$18, 0),FALSE), 'E2 Allocators'!$B$15:$W$358, MATCH('O5 Details by Class &amp; Accounts'!CL$18, 'E2 Allocators'!$B$15:$W$15, 0),FALSE)*$E112), 0, VLOOKUP(VLOOKUP($A112, 'E4 TB Allocation Details'!$A$18:$L$214, MATCH("A &amp; G ID", 'E4 TB Allocation Details'!$A$18:$L$18, 0),FALSE), 'E2 Allocators'!$B$15:$W$358, MATCH('O5 Details by Class &amp; Accounts'!CL$18, 'E2 Allocators'!$B$15:$W$15, 0),FALSE)*$E112)</f>
        <v>0</v>
      </c>
      <c r="CM112" s="1322">
        <f>IF(ISERROR(VLOOKUP(VLOOKUP($A112, 'E4 TB Allocation Details'!$A$18:$L$214, MATCH("A &amp; G ID", 'E4 TB Allocation Details'!$A$18:$L$18, 0),FALSE), 'E2 Allocators'!$B$15:$W$358, MATCH('O5 Details by Class &amp; Accounts'!CM$18, 'E2 Allocators'!$B$15:$W$15, 0),FALSE)*$E112), 0, VLOOKUP(VLOOKUP($A112, 'E4 TB Allocation Details'!$A$18:$L$214, MATCH("A &amp; G ID", 'E4 TB Allocation Details'!$A$18:$L$18, 0),FALSE), 'E2 Allocators'!$B$15:$W$358, MATCH('O5 Details by Class &amp; Accounts'!CM$18, 'E2 Allocators'!$B$15:$W$15, 0),FALSE)*$E112)</f>
        <v>0</v>
      </c>
      <c r="CN112" s="1322">
        <f t="shared" si="24"/>
        <v>0</v>
      </c>
      <c r="CO112" s="1651">
        <f t="shared" si="25"/>
        <v>0</v>
      </c>
      <c r="CQ112" s="1899" t="inlineStr">
        <is>
          <t/>
        </is>
      </c>
    </row>
    <row r="113" spans="1:95" s="64" customFormat="1" ht="25.5" x14ac:dyDescent="0.2">
      <c r="A113" s="1093">
        <v>4370</v>
      </c>
      <c r="B113" s="1094" t="s">
        <v>1401</v>
      </c>
      <c r="C113" s="1648">
        <f>IF(ISERROR(VLOOKUP($A113,'I3 TB Data'!$A$19:$H$483,MATCH('O5 Details by Class &amp; Accounts'!$C$18, 'I3 TB Data'!$A$19:$H$19,0),0)), 0, VLOOKUP($A113,'I3 TB Data'!$A$19:$H$483,MATCH('O5 Details by Class &amp; Accounts'!$C$18,'I3 TB Data'!$A$19:$H$19,0),0))</f>
        <v>0</v>
      </c>
      <c r="D113" s="1649"/>
      <c r="E113" s="1648">
        <f t="shared" si="17"/>
        <v>0</v>
      </c>
      <c r="F113" s="1650">
        <f>IF(ISERROR(VLOOKUP($A113, 'E1 Categorization'!A33:E124, MATCH("Customer Component", 'E1 Categorization'!$A$33:$E$33,0), 0)), 0, IF(VLOOKUP($A113, 'E1 Categorization'!A33:E124, MATCH("Customer Component", 'E1 Categorization'!$A$33:$E$33,0), 0)=0, 'O5 Details by Class &amp; Accounts'!$E113, IF(AND(VLOOKUP($A113, 'E1 Categorization'!A33:E124, MATCH("Customer Component", 'E1 Categorization'!$A$33:$E$33,0), 0) &gt;0, VLOOKUP($A113, 'E1 Categorization'!A33:E124, MATCH("Customer Component", 'E1 Categorization'!$A$33:$E$33,0), 0)&lt;1), 'O5 Details by Class &amp; Accounts'!$E113*(1-VLOOKUP($A113, 'E1 Categorization'!A33:E124, MATCH("Customer Component", 'E1 Categorization'!$A$33:$E$33,0), 0)), 0)))</f>
        <v>0</v>
      </c>
      <c r="G113" s="1650">
        <f>IF(ISERROR(VLOOKUP($A113, 'E1 Categorization'!A33:E124, MATCH("Customer Component", 'E1 Categorization'!$A$33:$E$33,0), 0)),0, IF(VLOOKUP($A113, 'E1 Categorization'!A33:E124, MATCH("Customer Component", 'E1 Categorization'!$A$33:$E$33,0), 0)=0, 0, IF(AND(VLOOKUP($A113, 'E1 Categorization'!A33:E124, MATCH("Customer Component", 'E1 Categorization'!$A$33:$E$33,0), 0) &gt;0, VLOOKUP($A113, 'E1 Categorization'!A33:E124, MATCH("Customer Component", 'E1 Categorization'!$A$33:$E$33,0), 0)&lt;1), 'O5 Details by Class &amp; Accounts'!$E113*(VLOOKUP($A113, 'E1 Categorization'!A33:E124, MATCH("Customer Component", 'E1 Categorization'!$A$33:$E$33,0), 0)), 'O5 Details by Class &amp; Accounts'!$E113)))</f>
        <v>0</v>
      </c>
      <c r="H113" s="1322">
        <f t="shared" si="20"/>
        <v>0</v>
      </c>
      <c r="I113" s="1322">
        <f>IF(ISERROR(VLOOKUP(VLOOKUP($A113, 'E4 TB Allocation Details'!$A$18:$L$214, MATCH("Demand ID", 'E4 TB Allocation Details'!$A$18:$L$18, 0),FALSE), 'E2 Allocators'!$B$15:$W$358, MATCH('O5 Details by Class &amp; Accounts'!I$18, 'E2 Allocators'!$B$15:$W$15, 0),FALSE)*$F113), 0, VLOOKUP(VLOOKUP($A113, 'E4 TB Allocation Details'!$A$18:$L$214, MATCH("Demand ID", 'E4 TB Allocation Details'!$A$18:$L$18, 0),FALSE), 'E2 Allocators'!$B$15:$W$358, MATCH('O5 Details by Class &amp; Accounts'!I$18, 'E2 Allocators'!$B$15:$W$15, 0),FALSE)*$F113)</f>
        <v>0</v>
      </c>
      <c r="J113" s="1322">
        <f>IF(ISERROR(VLOOKUP(VLOOKUP($A113, 'E4 TB Allocation Details'!$A$18:$L$214, MATCH("Demand ID", 'E4 TB Allocation Details'!$A$18:$L$18, 0),FALSE), 'E2 Allocators'!$B$15:$W$358, MATCH('O5 Details by Class &amp; Accounts'!J$18, 'E2 Allocators'!$B$15:$W$15, 0),FALSE)*$F113), 0, VLOOKUP(VLOOKUP($A113, 'E4 TB Allocation Details'!$A$18:$L$214, MATCH("Demand ID", 'E4 TB Allocation Details'!$A$18:$L$18, 0),FALSE), 'E2 Allocators'!$B$15:$W$358, MATCH('O5 Details by Class &amp; Accounts'!J$18, 'E2 Allocators'!$B$15:$W$15, 0),FALSE)*$F113)</f>
        <v>0</v>
      </c>
      <c r="K113" s="1322">
        <f>IF(ISERROR(VLOOKUP(VLOOKUP($A113, 'E4 TB Allocation Details'!$A$18:$L$214, MATCH("Demand ID", 'E4 TB Allocation Details'!$A$18:$L$18, 0),FALSE), 'E2 Allocators'!$B$15:$W$358, MATCH('O5 Details by Class &amp; Accounts'!K$18, 'E2 Allocators'!$B$15:$W$15, 0),FALSE)*$F113), 0, VLOOKUP(VLOOKUP($A113, 'E4 TB Allocation Details'!$A$18:$L$214, MATCH("Demand ID", 'E4 TB Allocation Details'!$A$18:$L$18, 0),FALSE), 'E2 Allocators'!$B$15:$W$358, MATCH('O5 Details by Class &amp; Accounts'!K$18, 'E2 Allocators'!$B$15:$W$15, 0),FALSE)*$F113)</f>
        <v>0</v>
      </c>
      <c r="L113" s="1322">
        <f>IF(ISERROR(VLOOKUP(VLOOKUP($A113, 'E4 TB Allocation Details'!$A$18:$L$214, MATCH("Demand ID", 'E4 TB Allocation Details'!$A$18:$L$18, 0),FALSE), 'E2 Allocators'!$B$15:$W$358, MATCH('O5 Details by Class &amp; Accounts'!L$18, 'E2 Allocators'!$B$15:$W$15, 0),FALSE)*$F113), 0, VLOOKUP(VLOOKUP($A113, 'E4 TB Allocation Details'!$A$18:$L$214, MATCH("Demand ID", 'E4 TB Allocation Details'!$A$18:$L$18, 0),FALSE), 'E2 Allocators'!$B$15:$W$358, MATCH('O5 Details by Class &amp; Accounts'!L$18, 'E2 Allocators'!$B$15:$W$15, 0),FALSE)*$F113)</f>
        <v>0</v>
      </c>
      <c r="M113" s="1322">
        <f>IF(ISERROR(VLOOKUP(VLOOKUP($A113, 'E4 TB Allocation Details'!$A$18:$L$214, MATCH("Demand ID", 'E4 TB Allocation Details'!$A$18:$L$18, 0),FALSE), 'E2 Allocators'!$B$15:$W$358, MATCH('O5 Details by Class &amp; Accounts'!M$18, 'E2 Allocators'!$B$15:$W$15, 0),FALSE)*$F113), 0, VLOOKUP(VLOOKUP($A113, 'E4 TB Allocation Details'!$A$18:$L$214, MATCH("Demand ID", 'E4 TB Allocation Details'!$A$18:$L$18, 0),FALSE), 'E2 Allocators'!$B$15:$W$358, MATCH('O5 Details by Class &amp; Accounts'!M$18, 'E2 Allocators'!$B$15:$W$15, 0),FALSE)*$F113)</f>
        <v>0</v>
      </c>
      <c r="N113" s="1322">
        <f>IF(ISERROR(VLOOKUP(VLOOKUP($A113, 'E4 TB Allocation Details'!$A$18:$L$214, MATCH("Demand ID", 'E4 TB Allocation Details'!$A$18:$L$18, 0),FALSE), 'E2 Allocators'!$B$15:$W$358, MATCH('O5 Details by Class &amp; Accounts'!N$18, 'E2 Allocators'!$B$15:$W$15, 0),FALSE)*$F113), 0, VLOOKUP(VLOOKUP($A113, 'E4 TB Allocation Details'!$A$18:$L$214, MATCH("Demand ID", 'E4 TB Allocation Details'!$A$18:$L$18, 0),FALSE), 'E2 Allocators'!$B$15:$W$358, MATCH('O5 Details by Class &amp; Accounts'!N$18, 'E2 Allocators'!$B$15:$W$15, 0),FALSE)*$F113)</f>
        <v>0</v>
      </c>
      <c r="O113" s="1322">
        <f>IF(ISERROR(VLOOKUP(VLOOKUP($A113, 'E4 TB Allocation Details'!$A$18:$L$214, MATCH("Demand ID", 'E4 TB Allocation Details'!$A$18:$L$18, 0),FALSE), 'E2 Allocators'!$B$15:$W$358, MATCH('O5 Details by Class &amp; Accounts'!O$18, 'E2 Allocators'!$B$15:$W$15, 0),FALSE)*$F113), 0, VLOOKUP(VLOOKUP($A113, 'E4 TB Allocation Details'!$A$18:$L$214, MATCH("Demand ID", 'E4 TB Allocation Details'!$A$18:$L$18, 0),FALSE), 'E2 Allocators'!$B$15:$W$358, MATCH('O5 Details by Class &amp; Accounts'!O$18, 'E2 Allocators'!$B$15:$W$15, 0),FALSE)*$F113)</f>
        <v>0</v>
      </c>
      <c r="P113" s="1322">
        <f>IF(ISERROR(VLOOKUP(VLOOKUP($A113, 'E4 TB Allocation Details'!$A$18:$L$214, MATCH("Demand ID", 'E4 TB Allocation Details'!$A$18:$L$18, 0),FALSE), 'E2 Allocators'!$B$15:$W$358, MATCH('O5 Details by Class &amp; Accounts'!P$18, 'E2 Allocators'!$B$15:$W$15, 0),FALSE)*$F113), 0, VLOOKUP(VLOOKUP($A113, 'E4 TB Allocation Details'!$A$18:$L$214, MATCH("Demand ID", 'E4 TB Allocation Details'!$A$18:$L$18, 0),FALSE), 'E2 Allocators'!$B$15:$W$358, MATCH('O5 Details by Class &amp; Accounts'!P$18, 'E2 Allocators'!$B$15:$W$15, 0),FALSE)*$F113)</f>
        <v>0</v>
      </c>
      <c r="Q113" s="1322">
        <f>IF(ISERROR(VLOOKUP(VLOOKUP($A113, 'E4 TB Allocation Details'!$A$18:$L$214, MATCH("Demand ID", 'E4 TB Allocation Details'!$A$18:$L$18, 0),FALSE), 'E2 Allocators'!$B$15:$W$358, MATCH('O5 Details by Class &amp; Accounts'!Q$18, 'E2 Allocators'!$B$15:$W$15, 0),FALSE)*$F113), 0, VLOOKUP(VLOOKUP($A113, 'E4 TB Allocation Details'!$A$18:$L$214, MATCH("Demand ID", 'E4 TB Allocation Details'!$A$18:$L$18, 0),FALSE), 'E2 Allocators'!$B$15:$W$358, MATCH('O5 Details by Class &amp; Accounts'!Q$18, 'E2 Allocators'!$B$15:$W$15, 0),FALSE)*$F113)</f>
        <v>0</v>
      </c>
      <c r="R113" s="1322">
        <f>IF(ISERROR(VLOOKUP(VLOOKUP($A113, 'E4 TB Allocation Details'!$A$18:$L$214, MATCH("Demand ID", 'E4 TB Allocation Details'!$A$18:$L$18, 0),FALSE), 'E2 Allocators'!$B$15:$W$358, MATCH('O5 Details by Class &amp; Accounts'!R$18, 'E2 Allocators'!$B$15:$W$15, 0),FALSE)*$F113), 0, VLOOKUP(VLOOKUP($A113, 'E4 TB Allocation Details'!$A$18:$L$214, MATCH("Demand ID", 'E4 TB Allocation Details'!$A$18:$L$18, 0),FALSE), 'E2 Allocators'!$B$15:$W$358, MATCH('O5 Details by Class &amp; Accounts'!R$18, 'E2 Allocators'!$B$15:$W$15, 0),FALSE)*$F113)</f>
        <v>0</v>
      </c>
      <c r="S113" s="1322">
        <f>IF(ISERROR(VLOOKUP(VLOOKUP($A113, 'E4 TB Allocation Details'!$A$18:$L$214, MATCH("Demand ID", 'E4 TB Allocation Details'!$A$18:$L$18, 0),FALSE), 'E2 Allocators'!$B$15:$W$358, MATCH('O5 Details by Class &amp; Accounts'!S$18, 'E2 Allocators'!$B$15:$W$15, 0),FALSE)*$F113), 0, VLOOKUP(VLOOKUP($A113, 'E4 TB Allocation Details'!$A$18:$L$214, MATCH("Demand ID", 'E4 TB Allocation Details'!$A$18:$L$18, 0),FALSE), 'E2 Allocators'!$B$15:$W$358, MATCH('O5 Details by Class &amp; Accounts'!S$18, 'E2 Allocators'!$B$15:$W$15, 0),FALSE)*$F113)</f>
        <v>0</v>
      </c>
      <c r="T113" s="1322">
        <f>IF(ISERROR(VLOOKUP(VLOOKUP($A113, 'E4 TB Allocation Details'!$A$18:$L$214, MATCH("Demand ID", 'E4 TB Allocation Details'!$A$18:$L$18, 0),FALSE), 'E2 Allocators'!$B$15:$W$358, MATCH('O5 Details by Class &amp; Accounts'!T$18, 'E2 Allocators'!$B$15:$W$15, 0),FALSE)*$F113), 0, VLOOKUP(VLOOKUP($A113, 'E4 TB Allocation Details'!$A$18:$L$214, MATCH("Demand ID", 'E4 TB Allocation Details'!$A$18:$L$18, 0),FALSE), 'E2 Allocators'!$B$15:$W$358, MATCH('O5 Details by Class &amp; Accounts'!T$18, 'E2 Allocators'!$B$15:$W$15, 0),FALSE)*$F113)</f>
        <v>0</v>
      </c>
      <c r="U113" s="1322">
        <f>IF(ISERROR(VLOOKUP(VLOOKUP($A113, 'E4 TB Allocation Details'!$A$18:$L$214, MATCH("Demand ID", 'E4 TB Allocation Details'!$A$18:$L$18, 0),FALSE), 'E2 Allocators'!$B$15:$W$358, MATCH('O5 Details by Class &amp; Accounts'!U$18, 'E2 Allocators'!$B$15:$W$15, 0),FALSE)*$F113), 0, VLOOKUP(VLOOKUP($A113, 'E4 TB Allocation Details'!$A$18:$L$214, MATCH("Demand ID", 'E4 TB Allocation Details'!$A$18:$L$18, 0),FALSE), 'E2 Allocators'!$B$15:$W$358, MATCH('O5 Details by Class &amp; Accounts'!U$18, 'E2 Allocators'!$B$15:$W$15, 0),FALSE)*$F113)</f>
        <v>0</v>
      </c>
      <c r="V113" s="1322">
        <f>IF(ISERROR(VLOOKUP(VLOOKUP($A113, 'E4 TB Allocation Details'!$A$18:$L$214, MATCH("Demand ID", 'E4 TB Allocation Details'!$A$18:$L$18, 0),FALSE), 'E2 Allocators'!$B$15:$W$358, MATCH('O5 Details by Class &amp; Accounts'!V$18, 'E2 Allocators'!$B$15:$W$15, 0),FALSE)*$F113), 0, VLOOKUP(VLOOKUP($A113, 'E4 TB Allocation Details'!$A$18:$L$214, MATCH("Demand ID", 'E4 TB Allocation Details'!$A$18:$L$18, 0),FALSE), 'E2 Allocators'!$B$15:$W$358, MATCH('O5 Details by Class &amp; Accounts'!V$18, 'E2 Allocators'!$B$15:$W$15, 0),FALSE)*$F113)</f>
        <v>0</v>
      </c>
      <c r="W113" s="1322">
        <f>IF(ISERROR(VLOOKUP(VLOOKUP($A113, 'E4 TB Allocation Details'!$A$18:$L$214, MATCH("Demand ID", 'E4 TB Allocation Details'!$A$18:$L$18, 0),FALSE), 'E2 Allocators'!$B$15:$W$358, MATCH('O5 Details by Class &amp; Accounts'!W$18, 'E2 Allocators'!$B$15:$W$15, 0),FALSE)*$F113), 0, VLOOKUP(VLOOKUP($A113, 'E4 TB Allocation Details'!$A$18:$L$214, MATCH("Demand ID", 'E4 TB Allocation Details'!$A$18:$L$18, 0),FALSE), 'E2 Allocators'!$B$15:$W$358, MATCH('O5 Details by Class &amp; Accounts'!W$18, 'E2 Allocators'!$B$15:$W$15, 0),FALSE)*$F113)</f>
        <v>0</v>
      </c>
      <c r="X113" s="1322">
        <f>IF(ISERROR(VLOOKUP(VLOOKUP($A113, 'E4 TB Allocation Details'!$A$18:$L$214, MATCH("Demand ID", 'E4 TB Allocation Details'!$A$18:$L$18, 0),FALSE), 'E2 Allocators'!$B$15:$W$358, MATCH('O5 Details by Class &amp; Accounts'!X$18, 'E2 Allocators'!$B$15:$W$15, 0),FALSE)*$F113), 0, VLOOKUP(VLOOKUP($A113, 'E4 TB Allocation Details'!$A$18:$L$214, MATCH("Demand ID", 'E4 TB Allocation Details'!$A$18:$L$18, 0),FALSE), 'E2 Allocators'!$B$15:$W$358, MATCH('O5 Details by Class &amp; Accounts'!X$18, 'E2 Allocators'!$B$15:$W$15, 0),FALSE)*$F113)</f>
        <v>0</v>
      </c>
      <c r="Y113" s="1322">
        <f>IF(ISERROR(VLOOKUP(VLOOKUP($A113, 'E4 TB Allocation Details'!$A$18:$L$214, MATCH("Demand ID", 'E4 TB Allocation Details'!$A$18:$L$18, 0),FALSE), 'E2 Allocators'!$B$15:$W$358, MATCH('O5 Details by Class &amp; Accounts'!Y$18, 'E2 Allocators'!$B$15:$W$15, 0),FALSE)*$F113), 0, VLOOKUP(VLOOKUP($A113, 'E4 TB Allocation Details'!$A$18:$L$214, MATCH("Demand ID", 'E4 TB Allocation Details'!$A$18:$L$18, 0),FALSE), 'E2 Allocators'!$B$15:$W$358, MATCH('O5 Details by Class &amp; Accounts'!Y$18, 'E2 Allocators'!$B$15:$W$15, 0),FALSE)*$F113)</f>
        <v>0</v>
      </c>
      <c r="Z113" s="1322">
        <f>IF(ISERROR(VLOOKUP(VLOOKUP($A113, 'E4 TB Allocation Details'!$A$18:$L$214, MATCH("Demand ID", 'E4 TB Allocation Details'!$A$18:$L$18, 0),FALSE), 'E2 Allocators'!$B$15:$W$358, MATCH('O5 Details by Class &amp; Accounts'!Z$18, 'E2 Allocators'!$B$15:$W$15, 0),FALSE)*$F113), 0, VLOOKUP(VLOOKUP($A113, 'E4 TB Allocation Details'!$A$18:$L$214, MATCH("Demand ID", 'E4 TB Allocation Details'!$A$18:$L$18, 0),FALSE), 'E2 Allocators'!$B$15:$W$358, MATCH('O5 Details by Class &amp; Accounts'!Z$18, 'E2 Allocators'!$B$15:$W$15, 0),FALSE)*$F113)</f>
        <v>0</v>
      </c>
      <c r="AA113" s="1322">
        <f>IF(ISERROR(VLOOKUP(VLOOKUP($A113, 'E4 TB Allocation Details'!$A$18:$L$214, MATCH("Demand ID", 'E4 TB Allocation Details'!$A$18:$L$18, 0),FALSE), 'E2 Allocators'!$B$15:$W$358, MATCH('O5 Details by Class &amp; Accounts'!AA$18, 'E2 Allocators'!$B$15:$W$15, 0),FALSE)*$F113), 0, VLOOKUP(VLOOKUP($A113, 'E4 TB Allocation Details'!$A$18:$L$214, MATCH("Demand ID", 'E4 TB Allocation Details'!$A$18:$L$18, 0),FALSE), 'E2 Allocators'!$B$15:$W$358, MATCH('O5 Details by Class &amp; Accounts'!AA$18, 'E2 Allocators'!$B$15:$W$15, 0),FALSE)*$F113)</f>
        <v>0</v>
      </c>
      <c r="AB113" s="1322">
        <f>IF(ISERROR(VLOOKUP(VLOOKUP($A113, 'E4 TB Allocation Details'!$A$18:$L$214, MATCH("Demand ID", 'E4 TB Allocation Details'!$A$18:$L$18, 0),FALSE), 'E2 Allocators'!$B$15:$W$358, MATCH('O5 Details by Class &amp; Accounts'!AB$18, 'E2 Allocators'!$B$15:$W$15, 0),FALSE)*$F113), 0, VLOOKUP(VLOOKUP($A113, 'E4 TB Allocation Details'!$A$18:$L$214, MATCH("Demand ID", 'E4 TB Allocation Details'!$A$18:$L$18, 0),FALSE), 'E2 Allocators'!$B$15:$W$358, MATCH('O5 Details by Class &amp; Accounts'!AB$18, 'E2 Allocators'!$B$15:$W$15, 0),FALSE)*$F113)</f>
        <v>0</v>
      </c>
      <c r="AC113" s="1322">
        <f t="shared" si="21"/>
        <v>0</v>
      </c>
      <c r="AD113" s="1322">
        <f>IF(ISERROR(VLOOKUP(VLOOKUP($A113, 'E4 TB Allocation Details'!$A$18:$L$214, MATCH("Customer ID", 'E4 TB Allocation Details'!$A$18:$L$18, 0),FALSE), 'E2 Allocators'!$B$15:$W$358, MATCH('O5 Details by Class &amp; Accounts'!AD$18, 'E2 Allocators'!$B$15:$W$15, 0),FALSE)*$G113), 0, VLOOKUP(VLOOKUP($A113, 'E4 TB Allocation Details'!$A$18:$L$214, MATCH("Customer ID", 'E4 TB Allocation Details'!$A$18:$L$18, 0),FALSE), 'E2 Allocators'!$B$15:$W$358, MATCH('O5 Details by Class &amp; Accounts'!AD$18, 'E2 Allocators'!$B$15:$W$15, 0),FALSE)*$G113)</f>
        <v>0</v>
      </c>
      <c r="AE113" s="1322">
        <f>IF(ISERROR(VLOOKUP(VLOOKUP($A113, 'E4 TB Allocation Details'!$A$18:$L$214, MATCH("Customer ID", 'E4 TB Allocation Details'!$A$18:$L$18, 0),FALSE), 'E2 Allocators'!$B$15:$W$358, MATCH('O5 Details by Class &amp; Accounts'!AE$18, 'E2 Allocators'!$B$15:$W$15, 0),FALSE)*$G113), 0, VLOOKUP(VLOOKUP($A113, 'E4 TB Allocation Details'!$A$18:$L$214, MATCH("Customer ID", 'E4 TB Allocation Details'!$A$18:$L$18, 0),FALSE), 'E2 Allocators'!$B$15:$W$358, MATCH('O5 Details by Class &amp; Accounts'!AE$18, 'E2 Allocators'!$B$15:$W$15, 0),FALSE)*$G113)</f>
        <v>0</v>
      </c>
      <c r="AF113" s="1322">
        <f>IF(ISERROR(VLOOKUP(VLOOKUP($A113, 'E4 TB Allocation Details'!$A$18:$L$214, MATCH("Customer ID", 'E4 TB Allocation Details'!$A$18:$L$18, 0),FALSE), 'E2 Allocators'!$B$15:$W$358, MATCH('O5 Details by Class &amp; Accounts'!AF$18, 'E2 Allocators'!$B$15:$W$15, 0),FALSE)*$G113), 0, VLOOKUP(VLOOKUP($A113, 'E4 TB Allocation Details'!$A$18:$L$214, MATCH("Customer ID", 'E4 TB Allocation Details'!$A$18:$L$18, 0),FALSE), 'E2 Allocators'!$B$15:$W$358, MATCH('O5 Details by Class &amp; Accounts'!AF$18, 'E2 Allocators'!$B$15:$W$15, 0),FALSE)*$G113)</f>
        <v>0</v>
      </c>
      <c r="AG113" s="1322">
        <f>IF(ISERROR(VLOOKUP(VLOOKUP($A113, 'E4 TB Allocation Details'!$A$18:$L$214, MATCH("Customer ID", 'E4 TB Allocation Details'!$A$18:$L$18, 0),FALSE), 'E2 Allocators'!$B$15:$W$358, MATCH('O5 Details by Class &amp; Accounts'!AG$18, 'E2 Allocators'!$B$15:$W$15, 0),FALSE)*$G113), 0, VLOOKUP(VLOOKUP($A113, 'E4 TB Allocation Details'!$A$18:$L$214, MATCH("Customer ID", 'E4 TB Allocation Details'!$A$18:$L$18, 0),FALSE), 'E2 Allocators'!$B$15:$W$358, MATCH('O5 Details by Class &amp; Accounts'!AG$18, 'E2 Allocators'!$B$15:$W$15, 0),FALSE)*$G113)</f>
        <v>0</v>
      </c>
      <c r="AH113" s="1322">
        <f>IF(ISERROR(VLOOKUP(VLOOKUP($A113, 'E4 TB Allocation Details'!$A$18:$L$214, MATCH("Customer ID", 'E4 TB Allocation Details'!$A$18:$L$18, 0),FALSE), 'E2 Allocators'!$B$15:$W$358, MATCH('O5 Details by Class &amp; Accounts'!AH$18, 'E2 Allocators'!$B$15:$W$15, 0),FALSE)*$G113), 0, VLOOKUP(VLOOKUP($A113, 'E4 TB Allocation Details'!$A$18:$L$214, MATCH("Customer ID", 'E4 TB Allocation Details'!$A$18:$L$18, 0),FALSE), 'E2 Allocators'!$B$15:$W$358, MATCH('O5 Details by Class &amp; Accounts'!AH$18, 'E2 Allocators'!$B$15:$W$15, 0),FALSE)*$G113)</f>
        <v>0</v>
      </c>
      <c r="AI113" s="1322">
        <f>IF(ISERROR(VLOOKUP(VLOOKUP($A113, 'E4 TB Allocation Details'!$A$18:$L$214, MATCH("Customer ID", 'E4 TB Allocation Details'!$A$18:$L$18, 0),FALSE), 'E2 Allocators'!$B$15:$W$358, MATCH('O5 Details by Class &amp; Accounts'!AI$18, 'E2 Allocators'!$B$15:$W$15, 0),FALSE)*$G113), 0, VLOOKUP(VLOOKUP($A113, 'E4 TB Allocation Details'!$A$18:$L$214, MATCH("Customer ID", 'E4 TB Allocation Details'!$A$18:$L$18, 0),FALSE), 'E2 Allocators'!$B$15:$W$358, MATCH('O5 Details by Class &amp; Accounts'!AI$18, 'E2 Allocators'!$B$15:$W$15, 0),FALSE)*$G113)</f>
        <v>0</v>
      </c>
      <c r="AJ113" s="1322">
        <f>IF(ISERROR(VLOOKUP(VLOOKUP($A113, 'E4 TB Allocation Details'!$A$18:$L$214, MATCH("Customer ID", 'E4 TB Allocation Details'!$A$18:$L$18, 0),FALSE), 'E2 Allocators'!$B$15:$W$358, MATCH('O5 Details by Class &amp; Accounts'!AJ$18, 'E2 Allocators'!$B$15:$W$15, 0),FALSE)*$G113), 0, VLOOKUP(VLOOKUP($A113, 'E4 TB Allocation Details'!$A$18:$L$214, MATCH("Customer ID", 'E4 TB Allocation Details'!$A$18:$L$18, 0),FALSE), 'E2 Allocators'!$B$15:$W$358, MATCH('O5 Details by Class &amp; Accounts'!AJ$18, 'E2 Allocators'!$B$15:$W$15, 0),FALSE)*$G113)</f>
        <v>0</v>
      </c>
      <c r="AK113" s="1322">
        <f>IF(ISERROR(VLOOKUP(VLOOKUP($A113, 'E4 TB Allocation Details'!$A$18:$L$214, MATCH("Customer ID", 'E4 TB Allocation Details'!$A$18:$L$18, 0),FALSE), 'E2 Allocators'!$B$15:$W$358, MATCH('O5 Details by Class &amp; Accounts'!AK$18, 'E2 Allocators'!$B$15:$W$15, 0),FALSE)*$G113), 0, VLOOKUP(VLOOKUP($A113, 'E4 TB Allocation Details'!$A$18:$L$214, MATCH("Customer ID", 'E4 TB Allocation Details'!$A$18:$L$18, 0),FALSE), 'E2 Allocators'!$B$15:$W$358, MATCH('O5 Details by Class &amp; Accounts'!AK$18, 'E2 Allocators'!$B$15:$W$15, 0),FALSE)*$G113)</f>
        <v>0</v>
      </c>
      <c r="AL113" s="1322">
        <f>IF(ISERROR(VLOOKUP(VLOOKUP($A113, 'E4 TB Allocation Details'!$A$18:$L$214, MATCH("Customer ID", 'E4 TB Allocation Details'!$A$18:$L$18, 0),FALSE), 'E2 Allocators'!$B$15:$W$358, MATCH('O5 Details by Class &amp; Accounts'!AL$18, 'E2 Allocators'!$B$15:$W$15, 0),FALSE)*$G113), 0, VLOOKUP(VLOOKUP($A113, 'E4 TB Allocation Details'!$A$18:$L$214, MATCH("Customer ID", 'E4 TB Allocation Details'!$A$18:$L$18, 0),FALSE), 'E2 Allocators'!$B$15:$W$358, MATCH('O5 Details by Class &amp; Accounts'!AL$18, 'E2 Allocators'!$B$15:$W$15, 0),FALSE)*$G113)</f>
        <v>0</v>
      </c>
      <c r="AM113" s="1322">
        <f>IF(ISERROR(VLOOKUP(VLOOKUP($A113, 'E4 TB Allocation Details'!$A$18:$L$214, MATCH("Customer ID", 'E4 TB Allocation Details'!$A$18:$L$18, 0),FALSE), 'E2 Allocators'!$B$15:$W$358, MATCH('O5 Details by Class &amp; Accounts'!AM$18, 'E2 Allocators'!$B$15:$W$15, 0),FALSE)*$G113), 0, VLOOKUP(VLOOKUP($A113, 'E4 TB Allocation Details'!$A$18:$L$214, MATCH("Customer ID", 'E4 TB Allocation Details'!$A$18:$L$18, 0),FALSE), 'E2 Allocators'!$B$15:$W$358, MATCH('O5 Details by Class &amp; Accounts'!AM$18, 'E2 Allocators'!$B$15:$W$15, 0),FALSE)*$G113)</f>
        <v>0</v>
      </c>
      <c r="AN113" s="1322">
        <f>IF(ISERROR(VLOOKUP(VLOOKUP($A113, 'E4 TB Allocation Details'!$A$18:$L$214, MATCH("Customer ID", 'E4 TB Allocation Details'!$A$18:$L$18, 0),FALSE), 'E2 Allocators'!$B$15:$W$358, MATCH('O5 Details by Class &amp; Accounts'!AN$18, 'E2 Allocators'!$B$15:$W$15, 0),FALSE)*$G113), 0, VLOOKUP(VLOOKUP($A113, 'E4 TB Allocation Details'!$A$18:$L$214, MATCH("Customer ID", 'E4 TB Allocation Details'!$A$18:$L$18, 0),FALSE), 'E2 Allocators'!$B$15:$W$358, MATCH('O5 Details by Class &amp; Accounts'!AN$18, 'E2 Allocators'!$B$15:$W$15, 0),FALSE)*$G113)</f>
        <v>0</v>
      </c>
      <c r="AO113" s="1322">
        <f>IF(ISERROR(VLOOKUP(VLOOKUP($A113, 'E4 TB Allocation Details'!$A$18:$L$214, MATCH("Customer ID", 'E4 TB Allocation Details'!$A$18:$L$18, 0),FALSE), 'E2 Allocators'!$B$15:$W$358, MATCH('O5 Details by Class &amp; Accounts'!AO$18, 'E2 Allocators'!$B$15:$W$15, 0),FALSE)*$G113), 0, VLOOKUP(VLOOKUP($A113, 'E4 TB Allocation Details'!$A$18:$L$214, MATCH("Customer ID", 'E4 TB Allocation Details'!$A$18:$L$18, 0),FALSE), 'E2 Allocators'!$B$15:$W$358, MATCH('O5 Details by Class &amp; Accounts'!AO$18, 'E2 Allocators'!$B$15:$W$15, 0),FALSE)*$G113)</f>
        <v>0</v>
      </c>
      <c r="AP113" s="1322">
        <f>IF(ISERROR(VLOOKUP(VLOOKUP($A113, 'E4 TB Allocation Details'!$A$18:$L$214, MATCH("Customer ID", 'E4 TB Allocation Details'!$A$18:$L$18, 0),FALSE), 'E2 Allocators'!$B$15:$W$358, MATCH('O5 Details by Class &amp; Accounts'!AP$18, 'E2 Allocators'!$B$15:$W$15, 0),FALSE)*$G113), 0, VLOOKUP(VLOOKUP($A113, 'E4 TB Allocation Details'!$A$18:$L$214, MATCH("Customer ID", 'E4 TB Allocation Details'!$A$18:$L$18, 0),FALSE), 'E2 Allocators'!$B$15:$W$358, MATCH('O5 Details by Class &amp; Accounts'!AP$18, 'E2 Allocators'!$B$15:$W$15, 0),FALSE)*$G113)</f>
        <v>0</v>
      </c>
      <c r="AQ113" s="1322">
        <f>IF(ISERROR(VLOOKUP(VLOOKUP($A113, 'E4 TB Allocation Details'!$A$18:$L$214, MATCH("Customer ID", 'E4 TB Allocation Details'!$A$18:$L$18, 0),FALSE), 'E2 Allocators'!$B$15:$W$358, MATCH('O5 Details by Class &amp; Accounts'!AQ$18, 'E2 Allocators'!$B$15:$W$15, 0),FALSE)*$G113), 0, VLOOKUP(VLOOKUP($A113, 'E4 TB Allocation Details'!$A$18:$L$214, MATCH("Customer ID", 'E4 TB Allocation Details'!$A$18:$L$18, 0),FALSE), 'E2 Allocators'!$B$15:$W$358, MATCH('O5 Details by Class &amp; Accounts'!AQ$18, 'E2 Allocators'!$B$15:$W$15, 0),FALSE)*$G113)</f>
        <v>0</v>
      </c>
      <c r="AR113" s="1322">
        <f>IF(ISERROR(VLOOKUP(VLOOKUP($A113, 'E4 TB Allocation Details'!$A$18:$L$214, MATCH("Customer ID", 'E4 TB Allocation Details'!$A$18:$L$18, 0),FALSE), 'E2 Allocators'!$B$15:$W$358, MATCH('O5 Details by Class &amp; Accounts'!AR$18, 'E2 Allocators'!$B$15:$W$15, 0),FALSE)*$G113), 0, VLOOKUP(VLOOKUP($A113, 'E4 TB Allocation Details'!$A$18:$L$214, MATCH("Customer ID", 'E4 TB Allocation Details'!$A$18:$L$18, 0),FALSE), 'E2 Allocators'!$B$15:$W$358, MATCH('O5 Details by Class &amp; Accounts'!AR$18, 'E2 Allocators'!$B$15:$W$15, 0),FALSE)*$G113)</f>
        <v>0</v>
      </c>
      <c r="AS113" s="1322">
        <f>IF(ISERROR(VLOOKUP(VLOOKUP($A113, 'E4 TB Allocation Details'!$A$18:$L$214, MATCH("Customer ID", 'E4 TB Allocation Details'!$A$18:$L$18, 0),FALSE), 'E2 Allocators'!$B$15:$W$358, MATCH('O5 Details by Class &amp; Accounts'!AS$18, 'E2 Allocators'!$B$15:$W$15, 0),FALSE)*$G113), 0, VLOOKUP(VLOOKUP($A113, 'E4 TB Allocation Details'!$A$18:$L$214, MATCH("Customer ID", 'E4 TB Allocation Details'!$A$18:$L$18, 0),FALSE), 'E2 Allocators'!$B$15:$W$358, MATCH('O5 Details by Class &amp; Accounts'!AS$18, 'E2 Allocators'!$B$15:$W$15, 0),FALSE)*$G113)</f>
        <v>0</v>
      </c>
      <c r="AT113" s="1322">
        <f>IF(ISERROR(VLOOKUP(VLOOKUP($A113, 'E4 TB Allocation Details'!$A$18:$L$214, MATCH("Customer ID", 'E4 TB Allocation Details'!$A$18:$L$18, 0),FALSE), 'E2 Allocators'!$B$15:$W$358, MATCH('O5 Details by Class &amp; Accounts'!AT$18, 'E2 Allocators'!$B$15:$W$15, 0),FALSE)*$G113), 0, VLOOKUP(VLOOKUP($A113, 'E4 TB Allocation Details'!$A$18:$L$214, MATCH("Customer ID", 'E4 TB Allocation Details'!$A$18:$L$18, 0),FALSE), 'E2 Allocators'!$B$15:$W$358, MATCH('O5 Details by Class &amp; Accounts'!AT$18, 'E2 Allocators'!$B$15:$W$15, 0),FALSE)*$G113)</f>
        <v>0</v>
      </c>
      <c r="AU113" s="1322">
        <f>IF(ISERROR(VLOOKUP(VLOOKUP($A113, 'E4 TB Allocation Details'!$A$18:$L$214, MATCH("Customer ID", 'E4 TB Allocation Details'!$A$18:$L$18, 0),FALSE), 'E2 Allocators'!$B$15:$W$358, MATCH('O5 Details by Class &amp; Accounts'!AU$18, 'E2 Allocators'!$B$15:$W$15, 0),FALSE)*$G113), 0, VLOOKUP(VLOOKUP($A113, 'E4 TB Allocation Details'!$A$18:$L$214, MATCH("Customer ID", 'E4 TB Allocation Details'!$A$18:$L$18, 0),FALSE), 'E2 Allocators'!$B$15:$W$358, MATCH('O5 Details by Class &amp; Accounts'!AU$18, 'E2 Allocators'!$B$15:$W$15, 0),FALSE)*$G113)</f>
        <v>0</v>
      </c>
      <c r="AV113" s="1322">
        <f>IF(ISERROR(VLOOKUP(VLOOKUP($A113, 'E4 TB Allocation Details'!$A$18:$L$214, MATCH("Customer ID", 'E4 TB Allocation Details'!$A$18:$L$18, 0),FALSE), 'E2 Allocators'!$B$15:$W$358, MATCH('O5 Details by Class &amp; Accounts'!AV$18, 'E2 Allocators'!$B$15:$W$15, 0),FALSE)*$G113), 0, VLOOKUP(VLOOKUP($A113, 'E4 TB Allocation Details'!$A$18:$L$214, MATCH("Customer ID", 'E4 TB Allocation Details'!$A$18:$L$18, 0),FALSE), 'E2 Allocators'!$B$15:$W$358, MATCH('O5 Details by Class &amp; Accounts'!AV$18, 'E2 Allocators'!$B$15:$W$15, 0),FALSE)*$G113)</f>
        <v>0</v>
      </c>
      <c r="AW113" s="1322">
        <f>IF(ISERROR(VLOOKUP(VLOOKUP($A113, 'E4 TB Allocation Details'!$A$18:$L$214, MATCH("Customer ID", 'E4 TB Allocation Details'!$A$18:$L$18, 0),FALSE), 'E2 Allocators'!$B$15:$W$358, MATCH('O5 Details by Class &amp; Accounts'!AW$18, 'E2 Allocators'!$B$15:$W$15, 0),FALSE)*$G113), 0, VLOOKUP(VLOOKUP($A113, 'E4 TB Allocation Details'!$A$18:$L$214, MATCH("Customer ID", 'E4 TB Allocation Details'!$A$18:$L$18, 0),FALSE), 'E2 Allocators'!$B$15:$W$358, MATCH('O5 Details by Class &amp; Accounts'!AW$18, 'E2 Allocators'!$B$15:$W$15, 0),FALSE)*$G113)</f>
        <v>0</v>
      </c>
      <c r="AX113" s="1322">
        <f t="shared" si="22"/>
        <v>0</v>
      </c>
      <c r="AY113" s="1322">
        <f>IF(ISERROR(VLOOKUP(VLOOKUP($A113, 'E4 TB Allocation Details'!$A$18:$L$214, MATCH("Misc ID", 'E4 TB Allocation Details'!$A$18:$L$18, 0),FALSE), 'E2 Allocators'!$B$15:$W$358, MATCH('O5 Details by Class &amp; Accounts'!AY$18, 'E2 Allocators'!$B$15:$W$15, 0),FALSE)*$E113), 0, VLOOKUP(VLOOKUP($A113, 'E4 TB Allocation Details'!$A$18:$L$214, MATCH("Misc ID", 'E4 TB Allocation Details'!$A$18:$L$18, 0),FALSE), 'E2 Allocators'!$B$15:$W$358, MATCH('O5 Details by Class &amp; Accounts'!AY$18, 'E2 Allocators'!$B$15:$W$15, 0),FALSE)*$E113)</f>
        <v>0</v>
      </c>
      <c r="AZ113" s="1322">
        <f>IF(ISERROR(VLOOKUP(VLOOKUP($A113, 'E4 TB Allocation Details'!$A$18:$L$214, MATCH("Misc ID", 'E4 TB Allocation Details'!$A$18:$L$18, 0),FALSE), 'E2 Allocators'!$B$15:$W$358, MATCH('O5 Details by Class &amp; Accounts'!AZ$18, 'E2 Allocators'!$B$15:$W$15, 0),FALSE)*$E113), 0, VLOOKUP(VLOOKUP($A113, 'E4 TB Allocation Details'!$A$18:$L$214, MATCH("Misc ID", 'E4 TB Allocation Details'!$A$18:$L$18, 0),FALSE), 'E2 Allocators'!$B$15:$W$358, MATCH('O5 Details by Class &amp; Accounts'!AZ$18, 'E2 Allocators'!$B$15:$W$15, 0),FALSE)*$E113)</f>
        <v>0</v>
      </c>
      <c r="BA113" s="1322">
        <f>IF(ISERROR(VLOOKUP(VLOOKUP($A113, 'E4 TB Allocation Details'!$A$18:$L$214, MATCH("Misc ID", 'E4 TB Allocation Details'!$A$18:$L$18, 0),FALSE), 'E2 Allocators'!$B$15:$W$358, MATCH('O5 Details by Class &amp; Accounts'!BA$18, 'E2 Allocators'!$B$15:$W$15, 0),FALSE)*$E113), 0, VLOOKUP(VLOOKUP($A113, 'E4 TB Allocation Details'!$A$18:$L$214, MATCH("Misc ID", 'E4 TB Allocation Details'!$A$18:$L$18, 0),FALSE), 'E2 Allocators'!$B$15:$W$358, MATCH('O5 Details by Class &amp; Accounts'!BA$18, 'E2 Allocators'!$B$15:$W$15, 0),FALSE)*$E113)</f>
        <v>0</v>
      </c>
      <c r="BB113" s="1322">
        <f>IF(ISERROR(VLOOKUP(VLOOKUP($A113, 'E4 TB Allocation Details'!$A$18:$L$214, MATCH("Misc ID", 'E4 TB Allocation Details'!$A$18:$L$18, 0),FALSE), 'E2 Allocators'!$B$15:$W$358, MATCH('O5 Details by Class &amp; Accounts'!BB$18, 'E2 Allocators'!$B$15:$W$15, 0),FALSE)*$E113), 0, VLOOKUP(VLOOKUP($A113, 'E4 TB Allocation Details'!$A$18:$L$214, MATCH("Misc ID", 'E4 TB Allocation Details'!$A$18:$L$18, 0),FALSE), 'E2 Allocators'!$B$15:$W$358, MATCH('O5 Details by Class &amp; Accounts'!BB$18, 'E2 Allocators'!$B$15:$W$15, 0),FALSE)*$E113)</f>
        <v>0</v>
      </c>
      <c r="BC113" s="1322">
        <f>IF(ISERROR(VLOOKUP(VLOOKUP($A113, 'E4 TB Allocation Details'!$A$18:$L$214, MATCH("Misc ID", 'E4 TB Allocation Details'!$A$18:$L$18, 0),FALSE), 'E2 Allocators'!$B$15:$W$358, MATCH('O5 Details by Class &amp; Accounts'!BC$18, 'E2 Allocators'!$B$15:$W$15, 0),FALSE)*$E113), 0, VLOOKUP(VLOOKUP($A113, 'E4 TB Allocation Details'!$A$18:$L$214, MATCH("Misc ID", 'E4 TB Allocation Details'!$A$18:$L$18, 0),FALSE), 'E2 Allocators'!$B$15:$W$358, MATCH('O5 Details by Class &amp; Accounts'!BC$18, 'E2 Allocators'!$B$15:$W$15, 0),FALSE)*$E113)</f>
        <v>0</v>
      </c>
      <c r="BD113" s="1322">
        <f>IF(ISERROR(VLOOKUP(VLOOKUP($A113, 'E4 TB Allocation Details'!$A$18:$L$214, MATCH("Misc ID", 'E4 TB Allocation Details'!$A$18:$L$18, 0),FALSE), 'E2 Allocators'!$B$15:$W$358, MATCH('O5 Details by Class &amp; Accounts'!BD$18, 'E2 Allocators'!$B$15:$W$15, 0),FALSE)*$E113), 0, VLOOKUP(VLOOKUP($A113, 'E4 TB Allocation Details'!$A$18:$L$214, MATCH("Misc ID", 'E4 TB Allocation Details'!$A$18:$L$18, 0),FALSE), 'E2 Allocators'!$B$15:$W$358, MATCH('O5 Details by Class &amp; Accounts'!BD$18, 'E2 Allocators'!$B$15:$W$15, 0),FALSE)*$E113)</f>
        <v>0</v>
      </c>
      <c r="BE113" s="1322">
        <f>IF(ISERROR(VLOOKUP(VLOOKUP($A113, 'E4 TB Allocation Details'!$A$18:$L$214, MATCH("Misc ID", 'E4 TB Allocation Details'!$A$18:$L$18, 0),FALSE), 'E2 Allocators'!$B$15:$W$358, MATCH('O5 Details by Class &amp; Accounts'!BE$18, 'E2 Allocators'!$B$15:$W$15, 0),FALSE)*$E113), 0, VLOOKUP(VLOOKUP($A113, 'E4 TB Allocation Details'!$A$18:$L$214, MATCH("Misc ID", 'E4 TB Allocation Details'!$A$18:$L$18, 0),FALSE), 'E2 Allocators'!$B$15:$W$358, MATCH('O5 Details by Class &amp; Accounts'!BE$18, 'E2 Allocators'!$B$15:$W$15, 0),FALSE)*$E113)</f>
        <v>0</v>
      </c>
      <c r="BF113" s="1322">
        <f>IF(ISERROR(VLOOKUP(VLOOKUP($A113, 'E4 TB Allocation Details'!$A$18:$L$214, MATCH("Misc ID", 'E4 TB Allocation Details'!$A$18:$L$18, 0),FALSE), 'E2 Allocators'!$B$15:$W$358, MATCH('O5 Details by Class &amp; Accounts'!BF$18, 'E2 Allocators'!$B$15:$W$15, 0),FALSE)*$E113), 0, VLOOKUP(VLOOKUP($A113, 'E4 TB Allocation Details'!$A$18:$L$214, MATCH("Misc ID", 'E4 TB Allocation Details'!$A$18:$L$18, 0),FALSE), 'E2 Allocators'!$B$15:$W$358, MATCH('O5 Details by Class &amp; Accounts'!BF$18, 'E2 Allocators'!$B$15:$W$15, 0),FALSE)*$E113)</f>
        <v>0</v>
      </c>
      <c r="BG113" s="1322">
        <f>IF(ISERROR(VLOOKUP(VLOOKUP($A113, 'E4 TB Allocation Details'!$A$18:$L$214, MATCH("Misc ID", 'E4 TB Allocation Details'!$A$18:$L$18, 0),FALSE), 'E2 Allocators'!$B$15:$W$358, MATCH('O5 Details by Class &amp; Accounts'!BG$18, 'E2 Allocators'!$B$15:$W$15, 0),FALSE)*$E113), 0, VLOOKUP(VLOOKUP($A113, 'E4 TB Allocation Details'!$A$18:$L$214, MATCH("Misc ID", 'E4 TB Allocation Details'!$A$18:$L$18, 0),FALSE), 'E2 Allocators'!$B$15:$W$358, MATCH('O5 Details by Class &amp; Accounts'!BG$18, 'E2 Allocators'!$B$15:$W$15, 0),FALSE)*$E113)</f>
        <v>0</v>
      </c>
      <c r="BH113" s="1322">
        <f>IF(ISERROR(VLOOKUP(VLOOKUP($A113, 'E4 TB Allocation Details'!$A$18:$L$214, MATCH("Misc ID", 'E4 TB Allocation Details'!$A$18:$L$18, 0),FALSE), 'E2 Allocators'!$B$15:$W$358, MATCH('O5 Details by Class &amp; Accounts'!BH$18, 'E2 Allocators'!$B$15:$W$15, 0),FALSE)*$E113), 0, VLOOKUP(VLOOKUP($A113, 'E4 TB Allocation Details'!$A$18:$L$214, MATCH("Misc ID", 'E4 TB Allocation Details'!$A$18:$L$18, 0),FALSE), 'E2 Allocators'!$B$15:$W$358, MATCH('O5 Details by Class &amp; Accounts'!BH$18, 'E2 Allocators'!$B$15:$W$15, 0),FALSE)*$E113)</f>
        <v>0</v>
      </c>
      <c r="BI113" s="1322">
        <f>IF(ISERROR(VLOOKUP(VLOOKUP($A113, 'E4 TB Allocation Details'!$A$18:$L$214, MATCH("Misc ID", 'E4 TB Allocation Details'!$A$18:$L$18, 0),FALSE), 'E2 Allocators'!$B$15:$W$358, MATCH('O5 Details by Class &amp; Accounts'!BI$18, 'E2 Allocators'!$B$15:$W$15, 0),FALSE)*$E113), 0, VLOOKUP(VLOOKUP($A113, 'E4 TB Allocation Details'!$A$18:$L$214, MATCH("Misc ID", 'E4 TB Allocation Details'!$A$18:$L$18, 0),FALSE), 'E2 Allocators'!$B$15:$W$358, MATCH('O5 Details by Class &amp; Accounts'!BI$18, 'E2 Allocators'!$B$15:$W$15, 0),FALSE)*$E113)</f>
        <v>0</v>
      </c>
      <c r="BJ113" s="1322">
        <f>IF(ISERROR(VLOOKUP(VLOOKUP($A113, 'E4 TB Allocation Details'!$A$18:$L$214, MATCH("Misc ID", 'E4 TB Allocation Details'!$A$18:$L$18, 0),FALSE), 'E2 Allocators'!$B$15:$W$358, MATCH('O5 Details by Class &amp; Accounts'!BJ$18, 'E2 Allocators'!$B$15:$W$15, 0),FALSE)*$E113), 0, VLOOKUP(VLOOKUP($A113, 'E4 TB Allocation Details'!$A$18:$L$214, MATCH("Misc ID", 'E4 TB Allocation Details'!$A$18:$L$18, 0),FALSE), 'E2 Allocators'!$B$15:$W$358, MATCH('O5 Details by Class &amp; Accounts'!BJ$18, 'E2 Allocators'!$B$15:$W$15, 0),FALSE)*$E113)</f>
        <v>0</v>
      </c>
      <c r="BK113" s="1322">
        <f>IF(ISERROR(VLOOKUP(VLOOKUP($A113, 'E4 TB Allocation Details'!$A$18:$L$214, MATCH("Misc ID", 'E4 TB Allocation Details'!$A$18:$L$18, 0),FALSE), 'E2 Allocators'!$B$15:$W$358, MATCH('O5 Details by Class &amp; Accounts'!BK$18, 'E2 Allocators'!$B$15:$W$15, 0),FALSE)*$E113), 0, VLOOKUP(VLOOKUP($A113, 'E4 TB Allocation Details'!$A$18:$L$214, MATCH("Misc ID", 'E4 TB Allocation Details'!$A$18:$L$18, 0),FALSE), 'E2 Allocators'!$B$15:$W$358, MATCH('O5 Details by Class &amp; Accounts'!BK$18, 'E2 Allocators'!$B$15:$W$15, 0),FALSE)*$E113)</f>
        <v>0</v>
      </c>
      <c r="BL113" s="1322">
        <f>IF(ISERROR(VLOOKUP(VLOOKUP($A113, 'E4 TB Allocation Details'!$A$18:$L$214, MATCH("Misc ID", 'E4 TB Allocation Details'!$A$18:$L$18, 0),FALSE), 'E2 Allocators'!$B$15:$W$358, MATCH('O5 Details by Class &amp; Accounts'!BL$18, 'E2 Allocators'!$B$15:$W$15, 0),FALSE)*$E113), 0, VLOOKUP(VLOOKUP($A113, 'E4 TB Allocation Details'!$A$18:$L$214, MATCH("Misc ID", 'E4 TB Allocation Details'!$A$18:$L$18, 0),FALSE), 'E2 Allocators'!$B$15:$W$358, MATCH('O5 Details by Class &amp; Accounts'!BL$18, 'E2 Allocators'!$B$15:$W$15, 0),FALSE)*$E113)</f>
        <v>0</v>
      </c>
      <c r="BM113" s="1322">
        <f>IF(ISERROR(VLOOKUP(VLOOKUP($A113, 'E4 TB Allocation Details'!$A$18:$L$214, MATCH("Misc ID", 'E4 TB Allocation Details'!$A$18:$L$18, 0),FALSE), 'E2 Allocators'!$B$15:$W$358, MATCH('O5 Details by Class &amp; Accounts'!BM$18, 'E2 Allocators'!$B$15:$W$15, 0),FALSE)*$E113), 0, VLOOKUP(VLOOKUP($A113, 'E4 TB Allocation Details'!$A$18:$L$214, MATCH("Misc ID", 'E4 TB Allocation Details'!$A$18:$L$18, 0),FALSE), 'E2 Allocators'!$B$15:$W$358, MATCH('O5 Details by Class &amp; Accounts'!BM$18, 'E2 Allocators'!$B$15:$W$15, 0),FALSE)*$E113)</f>
        <v>0</v>
      </c>
      <c r="BN113" s="1322">
        <f>IF(ISERROR(VLOOKUP(VLOOKUP($A113, 'E4 TB Allocation Details'!$A$18:$L$214, MATCH("Misc ID", 'E4 TB Allocation Details'!$A$18:$L$18, 0),FALSE), 'E2 Allocators'!$B$15:$W$358, MATCH('O5 Details by Class &amp; Accounts'!BN$18, 'E2 Allocators'!$B$15:$W$15, 0),FALSE)*$E113), 0, VLOOKUP(VLOOKUP($A113, 'E4 TB Allocation Details'!$A$18:$L$214, MATCH("Misc ID", 'E4 TB Allocation Details'!$A$18:$L$18, 0),FALSE), 'E2 Allocators'!$B$15:$W$358, MATCH('O5 Details by Class &amp; Accounts'!BN$18, 'E2 Allocators'!$B$15:$W$15, 0),FALSE)*$E113)</f>
        <v>0</v>
      </c>
      <c r="BO113" s="1322">
        <f>IF(ISERROR(VLOOKUP(VLOOKUP($A113, 'E4 TB Allocation Details'!$A$18:$L$214, MATCH("Misc ID", 'E4 TB Allocation Details'!$A$18:$L$18, 0),FALSE), 'E2 Allocators'!$B$15:$W$358, MATCH('O5 Details by Class &amp; Accounts'!BO$18, 'E2 Allocators'!$B$15:$W$15, 0),FALSE)*$E113), 0, VLOOKUP(VLOOKUP($A113, 'E4 TB Allocation Details'!$A$18:$L$214, MATCH("Misc ID", 'E4 TB Allocation Details'!$A$18:$L$18, 0),FALSE), 'E2 Allocators'!$B$15:$W$358, MATCH('O5 Details by Class &amp; Accounts'!BO$18, 'E2 Allocators'!$B$15:$W$15, 0),FALSE)*$E113)</f>
        <v>0</v>
      </c>
      <c r="BP113" s="1322">
        <f>IF(ISERROR(VLOOKUP(VLOOKUP($A113, 'E4 TB Allocation Details'!$A$18:$L$214, MATCH("Misc ID", 'E4 TB Allocation Details'!$A$18:$L$18, 0),FALSE), 'E2 Allocators'!$B$15:$W$358, MATCH('O5 Details by Class &amp; Accounts'!BP$18, 'E2 Allocators'!$B$15:$W$15, 0),FALSE)*$E113), 0, VLOOKUP(VLOOKUP($A113, 'E4 TB Allocation Details'!$A$18:$L$214, MATCH("Misc ID", 'E4 TB Allocation Details'!$A$18:$L$18, 0),FALSE), 'E2 Allocators'!$B$15:$W$358, MATCH('O5 Details by Class &amp; Accounts'!BP$18, 'E2 Allocators'!$B$15:$W$15, 0),FALSE)*$E113)</f>
        <v>0</v>
      </c>
      <c r="BQ113" s="1322">
        <f>IF(ISERROR(VLOOKUP(VLOOKUP($A113, 'E4 TB Allocation Details'!$A$18:$L$214, MATCH("Misc ID", 'E4 TB Allocation Details'!$A$18:$L$18, 0),FALSE), 'E2 Allocators'!$B$15:$W$358, MATCH('O5 Details by Class &amp; Accounts'!BQ$18, 'E2 Allocators'!$B$15:$W$15, 0),FALSE)*$E113), 0, VLOOKUP(VLOOKUP($A113, 'E4 TB Allocation Details'!$A$18:$L$214, MATCH("Misc ID", 'E4 TB Allocation Details'!$A$18:$L$18, 0),FALSE), 'E2 Allocators'!$B$15:$W$358, MATCH('O5 Details by Class &amp; Accounts'!BQ$18, 'E2 Allocators'!$B$15:$W$15, 0),FALSE)*$E113)</f>
        <v>0</v>
      </c>
      <c r="BR113" s="1322">
        <f>IF(ISERROR(VLOOKUP(VLOOKUP($A113, 'E4 TB Allocation Details'!$A$18:$L$214, MATCH("Misc ID", 'E4 TB Allocation Details'!$A$18:$L$18, 0),FALSE), 'E2 Allocators'!$B$15:$W$358, MATCH('O5 Details by Class &amp; Accounts'!BR$18, 'E2 Allocators'!$B$15:$W$15, 0),FALSE)*$E113), 0, VLOOKUP(VLOOKUP($A113, 'E4 TB Allocation Details'!$A$18:$L$214, MATCH("Misc ID", 'E4 TB Allocation Details'!$A$18:$L$18, 0),FALSE), 'E2 Allocators'!$B$15:$W$358, MATCH('O5 Details by Class &amp; Accounts'!BR$18, 'E2 Allocators'!$B$15:$W$15, 0),FALSE)*$E113)</f>
        <v>0</v>
      </c>
      <c r="BS113" s="1322">
        <f t="shared" si="23"/>
        <v>0</v>
      </c>
      <c r="BT113" s="1322">
        <f>IF(ISERROR(VLOOKUP(VLOOKUP($A113, 'E4 TB Allocation Details'!$A$18:$L$214, MATCH("A &amp; G ID", 'E4 TB Allocation Details'!$A$18:$L$18, 0),FALSE), 'E2 Allocators'!$B$15:$W$358, MATCH('O5 Details by Class &amp; Accounts'!BT$18, 'E2 Allocators'!$B$15:$W$15, 0),FALSE)*$E113), 0, VLOOKUP(VLOOKUP($A113, 'E4 TB Allocation Details'!$A$18:$L$214, MATCH("A &amp; G ID", 'E4 TB Allocation Details'!$A$18:$L$18, 0),FALSE), 'E2 Allocators'!$B$15:$W$358, MATCH('O5 Details by Class &amp; Accounts'!BT$18, 'E2 Allocators'!$B$15:$W$15, 0),FALSE)*$E113)</f>
        <v>0</v>
      </c>
      <c r="BU113" s="1322">
        <f>IF(ISERROR(VLOOKUP(VLOOKUP($A113, 'E4 TB Allocation Details'!$A$18:$L$214, MATCH("A &amp; G ID", 'E4 TB Allocation Details'!$A$18:$L$18, 0),FALSE), 'E2 Allocators'!$B$15:$W$358, MATCH('O5 Details by Class &amp; Accounts'!BU$18, 'E2 Allocators'!$B$15:$W$15, 0),FALSE)*$E113), 0, VLOOKUP(VLOOKUP($A113, 'E4 TB Allocation Details'!$A$18:$L$214, MATCH("A &amp; G ID", 'E4 TB Allocation Details'!$A$18:$L$18, 0),FALSE), 'E2 Allocators'!$B$15:$W$358, MATCH('O5 Details by Class &amp; Accounts'!BU$18, 'E2 Allocators'!$B$15:$W$15, 0),FALSE)*$E113)</f>
        <v>0</v>
      </c>
      <c r="BV113" s="1322">
        <f>IF(ISERROR(VLOOKUP(VLOOKUP($A113, 'E4 TB Allocation Details'!$A$18:$L$214, MATCH("A &amp; G ID", 'E4 TB Allocation Details'!$A$18:$L$18, 0),FALSE), 'E2 Allocators'!$B$15:$W$358, MATCH('O5 Details by Class &amp; Accounts'!BV$18, 'E2 Allocators'!$B$15:$W$15, 0),FALSE)*$E113), 0, VLOOKUP(VLOOKUP($A113, 'E4 TB Allocation Details'!$A$18:$L$214, MATCH("A &amp; G ID", 'E4 TB Allocation Details'!$A$18:$L$18, 0),FALSE), 'E2 Allocators'!$B$15:$W$358, MATCH('O5 Details by Class &amp; Accounts'!BV$18, 'E2 Allocators'!$B$15:$W$15, 0),FALSE)*$E113)</f>
        <v>0</v>
      </c>
      <c r="BW113" s="1322">
        <f>IF(ISERROR(VLOOKUP(VLOOKUP($A113, 'E4 TB Allocation Details'!$A$18:$L$214, MATCH("A &amp; G ID", 'E4 TB Allocation Details'!$A$18:$L$18, 0),FALSE), 'E2 Allocators'!$B$15:$W$358, MATCH('O5 Details by Class &amp; Accounts'!BW$18, 'E2 Allocators'!$B$15:$W$15, 0),FALSE)*$E113), 0, VLOOKUP(VLOOKUP($A113, 'E4 TB Allocation Details'!$A$18:$L$214, MATCH("A &amp; G ID", 'E4 TB Allocation Details'!$A$18:$L$18, 0),FALSE), 'E2 Allocators'!$B$15:$W$358, MATCH('O5 Details by Class &amp; Accounts'!BW$18, 'E2 Allocators'!$B$15:$W$15, 0),FALSE)*$E113)</f>
        <v>0</v>
      </c>
      <c r="BX113" s="1322">
        <f>IF(ISERROR(VLOOKUP(VLOOKUP($A113, 'E4 TB Allocation Details'!$A$18:$L$214, MATCH("A &amp; G ID", 'E4 TB Allocation Details'!$A$18:$L$18, 0),FALSE), 'E2 Allocators'!$B$15:$W$358, MATCH('O5 Details by Class &amp; Accounts'!BX$18, 'E2 Allocators'!$B$15:$W$15, 0),FALSE)*$E113), 0, VLOOKUP(VLOOKUP($A113, 'E4 TB Allocation Details'!$A$18:$L$214, MATCH("A &amp; G ID", 'E4 TB Allocation Details'!$A$18:$L$18, 0),FALSE), 'E2 Allocators'!$B$15:$W$358, MATCH('O5 Details by Class &amp; Accounts'!BX$18, 'E2 Allocators'!$B$15:$W$15, 0),FALSE)*$E113)</f>
        <v>0</v>
      </c>
      <c r="BY113" s="1322">
        <f>IF(ISERROR(VLOOKUP(VLOOKUP($A113, 'E4 TB Allocation Details'!$A$18:$L$214, MATCH("A &amp; G ID", 'E4 TB Allocation Details'!$A$18:$L$18, 0),FALSE), 'E2 Allocators'!$B$15:$W$358, MATCH('O5 Details by Class &amp; Accounts'!BY$18, 'E2 Allocators'!$B$15:$W$15, 0),FALSE)*$E113), 0, VLOOKUP(VLOOKUP($A113, 'E4 TB Allocation Details'!$A$18:$L$214, MATCH("A &amp; G ID", 'E4 TB Allocation Details'!$A$18:$L$18, 0),FALSE), 'E2 Allocators'!$B$15:$W$358, MATCH('O5 Details by Class &amp; Accounts'!BY$18, 'E2 Allocators'!$B$15:$W$15, 0),FALSE)*$E113)</f>
        <v>0</v>
      </c>
      <c r="BZ113" s="1322">
        <f>IF(ISERROR(VLOOKUP(VLOOKUP($A113, 'E4 TB Allocation Details'!$A$18:$L$214, MATCH("A &amp; G ID", 'E4 TB Allocation Details'!$A$18:$L$18, 0),FALSE), 'E2 Allocators'!$B$15:$W$358, MATCH('O5 Details by Class &amp; Accounts'!BZ$18, 'E2 Allocators'!$B$15:$W$15, 0),FALSE)*$E113), 0, VLOOKUP(VLOOKUP($A113, 'E4 TB Allocation Details'!$A$18:$L$214, MATCH("A &amp; G ID", 'E4 TB Allocation Details'!$A$18:$L$18, 0),FALSE), 'E2 Allocators'!$B$15:$W$358, MATCH('O5 Details by Class &amp; Accounts'!BZ$18, 'E2 Allocators'!$B$15:$W$15, 0),FALSE)*$E113)</f>
        <v>0</v>
      </c>
      <c r="CA113" s="1322">
        <f>IF(ISERROR(VLOOKUP(VLOOKUP($A113, 'E4 TB Allocation Details'!$A$18:$L$214, MATCH("A &amp; G ID", 'E4 TB Allocation Details'!$A$18:$L$18, 0),FALSE), 'E2 Allocators'!$B$15:$W$358, MATCH('O5 Details by Class &amp; Accounts'!CA$18, 'E2 Allocators'!$B$15:$W$15, 0),FALSE)*$E113), 0, VLOOKUP(VLOOKUP($A113, 'E4 TB Allocation Details'!$A$18:$L$214, MATCH("A &amp; G ID", 'E4 TB Allocation Details'!$A$18:$L$18, 0),FALSE), 'E2 Allocators'!$B$15:$W$358, MATCH('O5 Details by Class &amp; Accounts'!CA$18, 'E2 Allocators'!$B$15:$W$15, 0),FALSE)*$E113)</f>
        <v>0</v>
      </c>
      <c r="CB113" s="1322">
        <f>IF(ISERROR(VLOOKUP(VLOOKUP($A113, 'E4 TB Allocation Details'!$A$18:$L$214, MATCH("A &amp; G ID", 'E4 TB Allocation Details'!$A$18:$L$18, 0),FALSE), 'E2 Allocators'!$B$15:$W$358, MATCH('O5 Details by Class &amp; Accounts'!CB$18, 'E2 Allocators'!$B$15:$W$15, 0),FALSE)*$E113), 0, VLOOKUP(VLOOKUP($A113, 'E4 TB Allocation Details'!$A$18:$L$214, MATCH("A &amp; G ID", 'E4 TB Allocation Details'!$A$18:$L$18, 0),FALSE), 'E2 Allocators'!$B$15:$W$358, MATCH('O5 Details by Class &amp; Accounts'!CB$18, 'E2 Allocators'!$B$15:$W$15, 0),FALSE)*$E113)</f>
        <v>0</v>
      </c>
      <c r="CC113" s="1322">
        <f>IF(ISERROR(VLOOKUP(VLOOKUP($A113, 'E4 TB Allocation Details'!$A$18:$L$214, MATCH("A &amp; G ID", 'E4 TB Allocation Details'!$A$18:$L$18, 0),FALSE), 'E2 Allocators'!$B$15:$W$358, MATCH('O5 Details by Class &amp; Accounts'!CC$18, 'E2 Allocators'!$B$15:$W$15, 0),FALSE)*$E113), 0, VLOOKUP(VLOOKUP($A113, 'E4 TB Allocation Details'!$A$18:$L$214, MATCH("A &amp; G ID", 'E4 TB Allocation Details'!$A$18:$L$18, 0),FALSE), 'E2 Allocators'!$B$15:$W$358, MATCH('O5 Details by Class &amp; Accounts'!CC$18, 'E2 Allocators'!$B$15:$W$15, 0),FALSE)*$E113)</f>
        <v>0</v>
      </c>
      <c r="CD113" s="1322">
        <f>IF(ISERROR(VLOOKUP(VLOOKUP($A113, 'E4 TB Allocation Details'!$A$18:$L$214, MATCH("A &amp; G ID", 'E4 TB Allocation Details'!$A$18:$L$18, 0),FALSE), 'E2 Allocators'!$B$15:$W$358, MATCH('O5 Details by Class &amp; Accounts'!CD$18, 'E2 Allocators'!$B$15:$W$15, 0),FALSE)*$E113), 0, VLOOKUP(VLOOKUP($A113, 'E4 TB Allocation Details'!$A$18:$L$214, MATCH("A &amp; G ID", 'E4 TB Allocation Details'!$A$18:$L$18, 0),FALSE), 'E2 Allocators'!$B$15:$W$358, MATCH('O5 Details by Class &amp; Accounts'!CD$18, 'E2 Allocators'!$B$15:$W$15, 0),FALSE)*$E113)</f>
        <v>0</v>
      </c>
      <c r="CE113" s="1322">
        <f>IF(ISERROR(VLOOKUP(VLOOKUP($A113, 'E4 TB Allocation Details'!$A$18:$L$214, MATCH("A &amp; G ID", 'E4 TB Allocation Details'!$A$18:$L$18, 0),FALSE), 'E2 Allocators'!$B$15:$W$358, MATCH('O5 Details by Class &amp; Accounts'!CE$18, 'E2 Allocators'!$B$15:$W$15, 0),FALSE)*$E113), 0, VLOOKUP(VLOOKUP($A113, 'E4 TB Allocation Details'!$A$18:$L$214, MATCH("A &amp; G ID", 'E4 TB Allocation Details'!$A$18:$L$18, 0),FALSE), 'E2 Allocators'!$B$15:$W$358, MATCH('O5 Details by Class &amp; Accounts'!CE$18, 'E2 Allocators'!$B$15:$W$15, 0),FALSE)*$E113)</f>
        <v>0</v>
      </c>
      <c r="CF113" s="1322">
        <f>IF(ISERROR(VLOOKUP(VLOOKUP($A113, 'E4 TB Allocation Details'!$A$18:$L$214, MATCH("A &amp; G ID", 'E4 TB Allocation Details'!$A$18:$L$18, 0),FALSE), 'E2 Allocators'!$B$15:$W$358, MATCH('O5 Details by Class &amp; Accounts'!CF$18, 'E2 Allocators'!$B$15:$W$15, 0),FALSE)*$E113), 0, VLOOKUP(VLOOKUP($A113, 'E4 TB Allocation Details'!$A$18:$L$214, MATCH("A &amp; G ID", 'E4 TB Allocation Details'!$A$18:$L$18, 0),FALSE), 'E2 Allocators'!$B$15:$W$358, MATCH('O5 Details by Class &amp; Accounts'!CF$18, 'E2 Allocators'!$B$15:$W$15, 0),FALSE)*$E113)</f>
        <v>0</v>
      </c>
      <c r="CG113" s="1322">
        <f>IF(ISERROR(VLOOKUP(VLOOKUP($A113, 'E4 TB Allocation Details'!$A$18:$L$214, MATCH("A &amp; G ID", 'E4 TB Allocation Details'!$A$18:$L$18, 0),FALSE), 'E2 Allocators'!$B$15:$W$358, MATCH('O5 Details by Class &amp; Accounts'!CG$18, 'E2 Allocators'!$B$15:$W$15, 0),FALSE)*$E113), 0, VLOOKUP(VLOOKUP($A113, 'E4 TB Allocation Details'!$A$18:$L$214, MATCH("A &amp; G ID", 'E4 TB Allocation Details'!$A$18:$L$18, 0),FALSE), 'E2 Allocators'!$B$15:$W$358, MATCH('O5 Details by Class &amp; Accounts'!CG$18, 'E2 Allocators'!$B$15:$W$15, 0),FALSE)*$E113)</f>
        <v>0</v>
      </c>
      <c r="CH113" s="1322">
        <f>IF(ISERROR(VLOOKUP(VLOOKUP($A113, 'E4 TB Allocation Details'!$A$18:$L$214, MATCH("A &amp; G ID", 'E4 TB Allocation Details'!$A$18:$L$18, 0),FALSE), 'E2 Allocators'!$B$15:$W$358, MATCH('O5 Details by Class &amp; Accounts'!CH$18, 'E2 Allocators'!$B$15:$W$15, 0),FALSE)*$E113), 0, VLOOKUP(VLOOKUP($A113, 'E4 TB Allocation Details'!$A$18:$L$214, MATCH("A &amp; G ID", 'E4 TB Allocation Details'!$A$18:$L$18, 0),FALSE), 'E2 Allocators'!$B$15:$W$358, MATCH('O5 Details by Class &amp; Accounts'!CH$18, 'E2 Allocators'!$B$15:$W$15, 0),FALSE)*$E113)</f>
        <v>0</v>
      </c>
      <c r="CI113" s="1322">
        <f>IF(ISERROR(VLOOKUP(VLOOKUP($A113, 'E4 TB Allocation Details'!$A$18:$L$214, MATCH("A &amp; G ID", 'E4 TB Allocation Details'!$A$18:$L$18, 0),FALSE), 'E2 Allocators'!$B$15:$W$358, MATCH('O5 Details by Class &amp; Accounts'!CI$18, 'E2 Allocators'!$B$15:$W$15, 0),FALSE)*$E113), 0, VLOOKUP(VLOOKUP($A113, 'E4 TB Allocation Details'!$A$18:$L$214, MATCH("A &amp; G ID", 'E4 TB Allocation Details'!$A$18:$L$18, 0),FALSE), 'E2 Allocators'!$B$15:$W$358, MATCH('O5 Details by Class &amp; Accounts'!CI$18, 'E2 Allocators'!$B$15:$W$15, 0),FALSE)*$E113)</f>
        <v>0</v>
      </c>
      <c r="CJ113" s="1322">
        <f>IF(ISERROR(VLOOKUP(VLOOKUP($A113, 'E4 TB Allocation Details'!$A$18:$L$214, MATCH("A &amp; G ID", 'E4 TB Allocation Details'!$A$18:$L$18, 0),FALSE), 'E2 Allocators'!$B$15:$W$358, MATCH('O5 Details by Class &amp; Accounts'!CJ$18, 'E2 Allocators'!$B$15:$W$15, 0),FALSE)*$E113), 0, VLOOKUP(VLOOKUP($A113, 'E4 TB Allocation Details'!$A$18:$L$214, MATCH("A &amp; G ID", 'E4 TB Allocation Details'!$A$18:$L$18, 0),FALSE), 'E2 Allocators'!$B$15:$W$358, MATCH('O5 Details by Class &amp; Accounts'!CJ$18, 'E2 Allocators'!$B$15:$W$15, 0),FALSE)*$E113)</f>
        <v>0</v>
      </c>
      <c r="CK113" s="1322">
        <f>IF(ISERROR(VLOOKUP(VLOOKUP($A113, 'E4 TB Allocation Details'!$A$18:$L$214, MATCH("A &amp; G ID", 'E4 TB Allocation Details'!$A$18:$L$18, 0),FALSE), 'E2 Allocators'!$B$15:$W$358, MATCH('O5 Details by Class &amp; Accounts'!CK$18, 'E2 Allocators'!$B$15:$W$15, 0),FALSE)*$E113), 0, VLOOKUP(VLOOKUP($A113, 'E4 TB Allocation Details'!$A$18:$L$214, MATCH("A &amp; G ID", 'E4 TB Allocation Details'!$A$18:$L$18, 0),FALSE), 'E2 Allocators'!$B$15:$W$358, MATCH('O5 Details by Class &amp; Accounts'!CK$18, 'E2 Allocators'!$B$15:$W$15, 0),FALSE)*$E113)</f>
        <v>0</v>
      </c>
      <c r="CL113" s="1322">
        <f>IF(ISERROR(VLOOKUP(VLOOKUP($A113, 'E4 TB Allocation Details'!$A$18:$L$214, MATCH("A &amp; G ID", 'E4 TB Allocation Details'!$A$18:$L$18, 0),FALSE), 'E2 Allocators'!$B$15:$W$358, MATCH('O5 Details by Class &amp; Accounts'!CL$18, 'E2 Allocators'!$B$15:$W$15, 0),FALSE)*$E113), 0, VLOOKUP(VLOOKUP($A113, 'E4 TB Allocation Details'!$A$18:$L$214, MATCH("A &amp; G ID", 'E4 TB Allocation Details'!$A$18:$L$18, 0),FALSE), 'E2 Allocators'!$B$15:$W$358, MATCH('O5 Details by Class &amp; Accounts'!CL$18, 'E2 Allocators'!$B$15:$W$15, 0),FALSE)*$E113)</f>
        <v>0</v>
      </c>
      <c r="CM113" s="1322">
        <f>IF(ISERROR(VLOOKUP(VLOOKUP($A113, 'E4 TB Allocation Details'!$A$18:$L$214, MATCH("A &amp; G ID", 'E4 TB Allocation Details'!$A$18:$L$18, 0),FALSE), 'E2 Allocators'!$B$15:$W$358, MATCH('O5 Details by Class &amp; Accounts'!CM$18, 'E2 Allocators'!$B$15:$W$15, 0),FALSE)*$E113), 0, VLOOKUP(VLOOKUP($A113, 'E4 TB Allocation Details'!$A$18:$L$214, MATCH("A &amp; G ID", 'E4 TB Allocation Details'!$A$18:$L$18, 0),FALSE), 'E2 Allocators'!$B$15:$W$358, MATCH('O5 Details by Class &amp; Accounts'!CM$18, 'E2 Allocators'!$B$15:$W$15, 0),FALSE)*$E113)</f>
        <v>0</v>
      </c>
      <c r="CN113" s="1322">
        <f t="shared" si="24"/>
        <v>0</v>
      </c>
      <c r="CO113" s="1651">
        <f t="shared" si="25"/>
        <v>0</v>
      </c>
      <c r="CQ113" s="1899" t="inlineStr">
        <is>
          <t/>
        </is>
      </c>
    </row>
    <row r="114" spans="1:95" s="64" customFormat="1" ht="12.75" x14ac:dyDescent="0.2">
      <c r="A114" s="1093">
        <v>4375</v>
      </c>
      <c r="B114" s="1094" t="s">
        <v>1402</v>
      </c>
      <c r="C114" s="1648">
        <f>IF(ISERROR(VLOOKUP($A114,'I3 TB Data'!$A$19:$H$483,MATCH('O5 Details by Class &amp; Accounts'!$C$18, 'I3 TB Data'!$A$19:$H$19,0),0)), 0, VLOOKUP($A114,'I3 TB Data'!$A$19:$H$483,MATCH('O5 Details by Class &amp; Accounts'!$C$18,'I3 TB Data'!$A$19:$H$19,0),0))</f>
        <v>-300000</v>
      </c>
      <c r="D114" s="1649"/>
      <c r="E114" s="1648">
        <f>C114+D114</f>
        <v>-300000</v>
      </c>
      <c r="F114" s="1650">
        <f>IF(ISERROR(VLOOKUP($A114, 'E1 Categorization'!A34:E125, MATCH("Customer Component", 'E1 Categorization'!$A$33:$E$33,0), 0)), 0, IF(VLOOKUP($A114, 'E1 Categorization'!A34:E125, MATCH("Customer Component", 'E1 Categorization'!$A$33:$E$33,0), 0)=0, 'O5 Details by Class &amp; Accounts'!$E114, IF(AND(VLOOKUP($A114, 'E1 Categorization'!A34:E125, MATCH("Customer Component", 'E1 Categorization'!$A$33:$E$33,0), 0) &gt;0, VLOOKUP($A114, 'E1 Categorization'!A34:E125, MATCH("Customer Component", 'E1 Categorization'!$A$33:$E$33,0), 0)&lt;1), 'O5 Details by Class &amp; Accounts'!$E114*(1-VLOOKUP($A114, 'E1 Categorization'!A34:E125, MATCH("Customer Component", 'E1 Categorization'!$A$33:$E$33,0), 0)), 0)))</f>
        <v>0</v>
      </c>
      <c r="G114" s="1650">
        <f>IF(ISERROR(VLOOKUP($A114, 'E1 Categorization'!A34:E125, MATCH("Customer Component", 'E1 Categorization'!$A$33:$E$33,0), 0)),0, IF(VLOOKUP($A114, 'E1 Categorization'!A34:E125, MATCH("Customer Component", 'E1 Categorization'!$A$33:$E$33,0), 0)=0, 0, IF(AND(VLOOKUP($A114, 'E1 Categorization'!A34:E125, MATCH("Customer Component", 'E1 Categorization'!$A$33:$E$33,0), 0) &gt;0, VLOOKUP($A114, 'E1 Categorization'!A34:E125, MATCH("Customer Component", 'E1 Categorization'!$A$33:$E$33,0), 0)&lt;1), 'O5 Details by Class &amp; Accounts'!$E114*(VLOOKUP($A114, 'E1 Categorization'!A34:E125, MATCH("Customer Component", 'E1 Categorization'!$A$33:$E$33,0), 0)), 'O5 Details by Class &amp; Accounts'!$E114)))</f>
        <v>0</v>
      </c>
      <c r="H114" s="1322">
        <f t="shared" ref="H114:H120" si="26">F114+G114</f>
        <v>0</v>
      </c>
      <c r="I114" s="1322">
        <f>IF(ISERROR(VLOOKUP(VLOOKUP($A114, 'E4 TB Allocation Details'!$A$18:$L$214, MATCH("Demand ID", 'E4 TB Allocation Details'!$A$18:$L$18, 0),FALSE), 'E2 Allocators'!$B$15:$W$358, MATCH('O5 Details by Class &amp; Accounts'!I$18, 'E2 Allocators'!$B$15:$W$15, 0),FALSE)*$F114), 0, VLOOKUP(VLOOKUP($A114, 'E4 TB Allocation Details'!$A$18:$L$214, MATCH("Demand ID", 'E4 TB Allocation Details'!$A$18:$L$18, 0),FALSE), 'E2 Allocators'!$B$15:$W$358, MATCH('O5 Details by Class &amp; Accounts'!I$18, 'E2 Allocators'!$B$15:$W$15, 0),FALSE)*$F114)</f>
        <v>0</v>
      </c>
      <c r="J114" s="1322">
        <f>IF(ISERROR(VLOOKUP(VLOOKUP($A114, 'E4 TB Allocation Details'!$A$18:$L$214, MATCH("Demand ID", 'E4 TB Allocation Details'!$A$18:$L$18, 0),FALSE), 'E2 Allocators'!$B$15:$W$358, MATCH('O5 Details by Class &amp; Accounts'!J$18, 'E2 Allocators'!$B$15:$W$15, 0),FALSE)*$F114), 0, VLOOKUP(VLOOKUP($A114, 'E4 TB Allocation Details'!$A$18:$L$214, MATCH("Demand ID", 'E4 TB Allocation Details'!$A$18:$L$18, 0),FALSE), 'E2 Allocators'!$B$15:$W$358, MATCH('O5 Details by Class &amp; Accounts'!J$18, 'E2 Allocators'!$B$15:$W$15, 0),FALSE)*$F114)</f>
        <v>0</v>
      </c>
      <c r="K114" s="1322">
        <f>IF(ISERROR(VLOOKUP(VLOOKUP($A114, 'E4 TB Allocation Details'!$A$18:$L$214, MATCH("Demand ID", 'E4 TB Allocation Details'!$A$18:$L$18, 0),FALSE), 'E2 Allocators'!$B$15:$W$358, MATCH('O5 Details by Class &amp; Accounts'!K$18, 'E2 Allocators'!$B$15:$W$15, 0),FALSE)*$F114), 0, VLOOKUP(VLOOKUP($A114, 'E4 TB Allocation Details'!$A$18:$L$214, MATCH("Demand ID", 'E4 TB Allocation Details'!$A$18:$L$18, 0),FALSE), 'E2 Allocators'!$B$15:$W$358, MATCH('O5 Details by Class &amp; Accounts'!K$18, 'E2 Allocators'!$B$15:$W$15, 0),FALSE)*$F114)</f>
        <v>0</v>
      </c>
      <c r="L114" s="1322">
        <f>IF(ISERROR(VLOOKUP(VLOOKUP($A114, 'E4 TB Allocation Details'!$A$18:$L$214, MATCH("Demand ID", 'E4 TB Allocation Details'!$A$18:$L$18, 0),FALSE), 'E2 Allocators'!$B$15:$W$358, MATCH('O5 Details by Class &amp; Accounts'!L$18, 'E2 Allocators'!$B$15:$W$15, 0),FALSE)*$F114), 0, VLOOKUP(VLOOKUP($A114, 'E4 TB Allocation Details'!$A$18:$L$214, MATCH("Demand ID", 'E4 TB Allocation Details'!$A$18:$L$18, 0),FALSE), 'E2 Allocators'!$B$15:$W$358, MATCH('O5 Details by Class &amp; Accounts'!L$18, 'E2 Allocators'!$B$15:$W$15, 0),FALSE)*$F114)</f>
        <v>0</v>
      </c>
      <c r="M114" s="1322">
        <f>IF(ISERROR(VLOOKUP(VLOOKUP($A114, 'E4 TB Allocation Details'!$A$18:$L$214, MATCH("Demand ID", 'E4 TB Allocation Details'!$A$18:$L$18, 0),FALSE), 'E2 Allocators'!$B$15:$W$358, MATCH('O5 Details by Class &amp; Accounts'!M$18, 'E2 Allocators'!$B$15:$W$15, 0),FALSE)*$F114), 0, VLOOKUP(VLOOKUP($A114, 'E4 TB Allocation Details'!$A$18:$L$214, MATCH("Demand ID", 'E4 TB Allocation Details'!$A$18:$L$18, 0),FALSE), 'E2 Allocators'!$B$15:$W$358, MATCH('O5 Details by Class &amp; Accounts'!M$18, 'E2 Allocators'!$B$15:$W$15, 0),FALSE)*$F114)</f>
        <v>0</v>
      </c>
      <c r="N114" s="1322">
        <f>IF(ISERROR(VLOOKUP(VLOOKUP($A114, 'E4 TB Allocation Details'!$A$18:$L$214, MATCH("Demand ID", 'E4 TB Allocation Details'!$A$18:$L$18, 0),FALSE), 'E2 Allocators'!$B$15:$W$358, MATCH('O5 Details by Class &amp; Accounts'!N$18, 'E2 Allocators'!$B$15:$W$15, 0),FALSE)*$F114), 0, VLOOKUP(VLOOKUP($A114, 'E4 TB Allocation Details'!$A$18:$L$214, MATCH("Demand ID", 'E4 TB Allocation Details'!$A$18:$L$18, 0),FALSE), 'E2 Allocators'!$B$15:$W$358, MATCH('O5 Details by Class &amp; Accounts'!N$18, 'E2 Allocators'!$B$15:$W$15, 0),FALSE)*$F114)</f>
        <v>0</v>
      </c>
      <c r="O114" s="1322">
        <f>IF(ISERROR(VLOOKUP(VLOOKUP($A114, 'E4 TB Allocation Details'!$A$18:$L$214, MATCH("Demand ID", 'E4 TB Allocation Details'!$A$18:$L$18, 0),FALSE), 'E2 Allocators'!$B$15:$W$358, MATCH('O5 Details by Class &amp; Accounts'!O$18, 'E2 Allocators'!$B$15:$W$15, 0),FALSE)*$F114), 0, VLOOKUP(VLOOKUP($A114, 'E4 TB Allocation Details'!$A$18:$L$214, MATCH("Demand ID", 'E4 TB Allocation Details'!$A$18:$L$18, 0),FALSE), 'E2 Allocators'!$B$15:$W$358, MATCH('O5 Details by Class &amp; Accounts'!O$18, 'E2 Allocators'!$B$15:$W$15, 0),FALSE)*$F114)</f>
        <v>0</v>
      </c>
      <c r="P114" s="1322">
        <f>IF(ISERROR(VLOOKUP(VLOOKUP($A114, 'E4 TB Allocation Details'!$A$18:$L$214, MATCH("Demand ID", 'E4 TB Allocation Details'!$A$18:$L$18, 0),FALSE), 'E2 Allocators'!$B$15:$W$358, MATCH('O5 Details by Class &amp; Accounts'!P$18, 'E2 Allocators'!$B$15:$W$15, 0),FALSE)*$F114), 0, VLOOKUP(VLOOKUP($A114, 'E4 TB Allocation Details'!$A$18:$L$214, MATCH("Demand ID", 'E4 TB Allocation Details'!$A$18:$L$18, 0),FALSE), 'E2 Allocators'!$B$15:$W$358, MATCH('O5 Details by Class &amp; Accounts'!P$18, 'E2 Allocators'!$B$15:$W$15, 0),FALSE)*$F114)</f>
        <v>0</v>
      </c>
      <c r="Q114" s="1322">
        <f>IF(ISERROR(VLOOKUP(VLOOKUP($A114, 'E4 TB Allocation Details'!$A$18:$L$214, MATCH("Demand ID", 'E4 TB Allocation Details'!$A$18:$L$18, 0),FALSE), 'E2 Allocators'!$B$15:$W$358, MATCH('O5 Details by Class &amp; Accounts'!Q$18, 'E2 Allocators'!$B$15:$W$15, 0),FALSE)*$F114), 0, VLOOKUP(VLOOKUP($A114, 'E4 TB Allocation Details'!$A$18:$L$214, MATCH("Demand ID", 'E4 TB Allocation Details'!$A$18:$L$18, 0),FALSE), 'E2 Allocators'!$B$15:$W$358, MATCH('O5 Details by Class &amp; Accounts'!Q$18, 'E2 Allocators'!$B$15:$W$15, 0),FALSE)*$F114)</f>
        <v>0</v>
      </c>
      <c r="R114" s="1322">
        <f>IF(ISERROR(VLOOKUP(VLOOKUP($A114, 'E4 TB Allocation Details'!$A$18:$L$214, MATCH("Demand ID", 'E4 TB Allocation Details'!$A$18:$L$18, 0),FALSE), 'E2 Allocators'!$B$15:$W$358, MATCH('O5 Details by Class &amp; Accounts'!R$18, 'E2 Allocators'!$B$15:$W$15, 0),FALSE)*$F114), 0, VLOOKUP(VLOOKUP($A114, 'E4 TB Allocation Details'!$A$18:$L$214, MATCH("Demand ID", 'E4 TB Allocation Details'!$A$18:$L$18, 0),FALSE), 'E2 Allocators'!$B$15:$W$358, MATCH('O5 Details by Class &amp; Accounts'!R$18, 'E2 Allocators'!$B$15:$W$15, 0),FALSE)*$F114)</f>
        <v>0</v>
      </c>
      <c r="S114" s="1322">
        <f>IF(ISERROR(VLOOKUP(VLOOKUP($A114, 'E4 TB Allocation Details'!$A$18:$L$214, MATCH("Demand ID", 'E4 TB Allocation Details'!$A$18:$L$18, 0),FALSE), 'E2 Allocators'!$B$15:$W$358, MATCH('O5 Details by Class &amp; Accounts'!S$18, 'E2 Allocators'!$B$15:$W$15, 0),FALSE)*$F114), 0, VLOOKUP(VLOOKUP($A114, 'E4 TB Allocation Details'!$A$18:$L$214, MATCH("Demand ID", 'E4 TB Allocation Details'!$A$18:$L$18, 0),FALSE), 'E2 Allocators'!$B$15:$W$358, MATCH('O5 Details by Class &amp; Accounts'!S$18, 'E2 Allocators'!$B$15:$W$15, 0),FALSE)*$F114)</f>
        <v>0</v>
      </c>
      <c r="T114" s="1322">
        <f>IF(ISERROR(VLOOKUP(VLOOKUP($A114, 'E4 TB Allocation Details'!$A$18:$L$214, MATCH("Demand ID", 'E4 TB Allocation Details'!$A$18:$L$18, 0),FALSE), 'E2 Allocators'!$B$15:$W$358, MATCH('O5 Details by Class &amp; Accounts'!T$18, 'E2 Allocators'!$B$15:$W$15, 0),FALSE)*$F114), 0, VLOOKUP(VLOOKUP($A114, 'E4 TB Allocation Details'!$A$18:$L$214, MATCH("Demand ID", 'E4 TB Allocation Details'!$A$18:$L$18, 0),FALSE), 'E2 Allocators'!$B$15:$W$358, MATCH('O5 Details by Class &amp; Accounts'!T$18, 'E2 Allocators'!$B$15:$W$15, 0),FALSE)*$F114)</f>
        <v>0</v>
      </c>
      <c r="U114" s="1322">
        <f>IF(ISERROR(VLOOKUP(VLOOKUP($A114, 'E4 TB Allocation Details'!$A$18:$L$214, MATCH("Demand ID", 'E4 TB Allocation Details'!$A$18:$L$18, 0),FALSE), 'E2 Allocators'!$B$15:$W$358, MATCH('O5 Details by Class &amp; Accounts'!U$18, 'E2 Allocators'!$B$15:$W$15, 0),FALSE)*$F114), 0, VLOOKUP(VLOOKUP($A114, 'E4 TB Allocation Details'!$A$18:$L$214, MATCH("Demand ID", 'E4 TB Allocation Details'!$A$18:$L$18, 0),FALSE), 'E2 Allocators'!$B$15:$W$358, MATCH('O5 Details by Class &amp; Accounts'!U$18, 'E2 Allocators'!$B$15:$W$15, 0),FALSE)*$F114)</f>
        <v>0</v>
      </c>
      <c r="V114" s="1322">
        <f>IF(ISERROR(VLOOKUP(VLOOKUP($A114, 'E4 TB Allocation Details'!$A$18:$L$214, MATCH("Demand ID", 'E4 TB Allocation Details'!$A$18:$L$18, 0),FALSE), 'E2 Allocators'!$B$15:$W$358, MATCH('O5 Details by Class &amp; Accounts'!V$18, 'E2 Allocators'!$B$15:$W$15, 0),FALSE)*$F114), 0, VLOOKUP(VLOOKUP($A114, 'E4 TB Allocation Details'!$A$18:$L$214, MATCH("Demand ID", 'E4 TB Allocation Details'!$A$18:$L$18, 0),FALSE), 'E2 Allocators'!$B$15:$W$358, MATCH('O5 Details by Class &amp; Accounts'!V$18, 'E2 Allocators'!$B$15:$W$15, 0),FALSE)*$F114)</f>
        <v>0</v>
      </c>
      <c r="W114" s="1322">
        <f>IF(ISERROR(VLOOKUP(VLOOKUP($A114, 'E4 TB Allocation Details'!$A$18:$L$214, MATCH("Demand ID", 'E4 TB Allocation Details'!$A$18:$L$18, 0),FALSE), 'E2 Allocators'!$B$15:$W$358, MATCH('O5 Details by Class &amp; Accounts'!W$18, 'E2 Allocators'!$B$15:$W$15, 0),FALSE)*$F114), 0, VLOOKUP(VLOOKUP($A114, 'E4 TB Allocation Details'!$A$18:$L$214, MATCH("Demand ID", 'E4 TB Allocation Details'!$A$18:$L$18, 0),FALSE), 'E2 Allocators'!$B$15:$W$358, MATCH('O5 Details by Class &amp; Accounts'!W$18, 'E2 Allocators'!$B$15:$W$15, 0),FALSE)*$F114)</f>
        <v>0</v>
      </c>
      <c r="X114" s="1322">
        <f>IF(ISERROR(VLOOKUP(VLOOKUP($A114, 'E4 TB Allocation Details'!$A$18:$L$214, MATCH("Demand ID", 'E4 TB Allocation Details'!$A$18:$L$18, 0),FALSE), 'E2 Allocators'!$B$15:$W$358, MATCH('O5 Details by Class &amp; Accounts'!X$18, 'E2 Allocators'!$B$15:$W$15, 0),FALSE)*$F114), 0, VLOOKUP(VLOOKUP($A114, 'E4 TB Allocation Details'!$A$18:$L$214, MATCH("Demand ID", 'E4 TB Allocation Details'!$A$18:$L$18, 0),FALSE), 'E2 Allocators'!$B$15:$W$358, MATCH('O5 Details by Class &amp; Accounts'!X$18, 'E2 Allocators'!$B$15:$W$15, 0),FALSE)*$F114)</f>
        <v>0</v>
      </c>
      <c r="Y114" s="1322">
        <f>IF(ISERROR(VLOOKUP(VLOOKUP($A114, 'E4 TB Allocation Details'!$A$18:$L$214, MATCH("Demand ID", 'E4 TB Allocation Details'!$A$18:$L$18, 0),FALSE), 'E2 Allocators'!$B$15:$W$358, MATCH('O5 Details by Class &amp; Accounts'!Y$18, 'E2 Allocators'!$B$15:$W$15, 0),FALSE)*$F114), 0, VLOOKUP(VLOOKUP($A114, 'E4 TB Allocation Details'!$A$18:$L$214, MATCH("Demand ID", 'E4 TB Allocation Details'!$A$18:$L$18, 0),FALSE), 'E2 Allocators'!$B$15:$W$358, MATCH('O5 Details by Class &amp; Accounts'!Y$18, 'E2 Allocators'!$B$15:$W$15, 0),FALSE)*$F114)</f>
        <v>0</v>
      </c>
      <c r="Z114" s="1322">
        <f>IF(ISERROR(VLOOKUP(VLOOKUP($A114, 'E4 TB Allocation Details'!$A$18:$L$214, MATCH("Demand ID", 'E4 TB Allocation Details'!$A$18:$L$18, 0),FALSE), 'E2 Allocators'!$B$15:$W$358, MATCH('O5 Details by Class &amp; Accounts'!Z$18, 'E2 Allocators'!$B$15:$W$15, 0),FALSE)*$F114), 0, VLOOKUP(VLOOKUP($A114, 'E4 TB Allocation Details'!$A$18:$L$214, MATCH("Demand ID", 'E4 TB Allocation Details'!$A$18:$L$18, 0),FALSE), 'E2 Allocators'!$B$15:$W$358, MATCH('O5 Details by Class &amp; Accounts'!Z$18, 'E2 Allocators'!$B$15:$W$15, 0),FALSE)*$F114)</f>
        <v>0</v>
      </c>
      <c r="AA114" s="1322">
        <f>IF(ISERROR(VLOOKUP(VLOOKUP($A114, 'E4 TB Allocation Details'!$A$18:$L$214, MATCH("Demand ID", 'E4 TB Allocation Details'!$A$18:$L$18, 0),FALSE), 'E2 Allocators'!$B$15:$W$358, MATCH('O5 Details by Class &amp; Accounts'!AA$18, 'E2 Allocators'!$B$15:$W$15, 0),FALSE)*$F114), 0, VLOOKUP(VLOOKUP($A114, 'E4 TB Allocation Details'!$A$18:$L$214, MATCH("Demand ID", 'E4 TB Allocation Details'!$A$18:$L$18, 0),FALSE), 'E2 Allocators'!$B$15:$W$358, MATCH('O5 Details by Class &amp; Accounts'!AA$18, 'E2 Allocators'!$B$15:$W$15, 0),FALSE)*$F114)</f>
        <v>0</v>
      </c>
      <c r="AB114" s="1322">
        <f>IF(ISERROR(VLOOKUP(VLOOKUP($A114, 'E4 TB Allocation Details'!$A$18:$L$214, MATCH("Demand ID", 'E4 TB Allocation Details'!$A$18:$L$18, 0),FALSE), 'E2 Allocators'!$B$15:$W$358, MATCH('O5 Details by Class &amp; Accounts'!AB$18, 'E2 Allocators'!$B$15:$W$15, 0),FALSE)*$F114), 0, VLOOKUP(VLOOKUP($A114, 'E4 TB Allocation Details'!$A$18:$L$214, MATCH("Demand ID", 'E4 TB Allocation Details'!$A$18:$L$18, 0),FALSE), 'E2 Allocators'!$B$15:$W$358, MATCH('O5 Details by Class &amp; Accounts'!AB$18, 'E2 Allocators'!$B$15:$W$15, 0),FALSE)*$F114)</f>
        <v>0</v>
      </c>
      <c r="AC114" s="1322">
        <f t="shared" ref="AC114:AC120" si="27">SUM(I114:AB114)</f>
        <v>0</v>
      </c>
      <c r="AD114" s="1322">
        <f>IF(ISERROR(VLOOKUP(VLOOKUP($A114, 'E4 TB Allocation Details'!$A$18:$L$214, MATCH("Customer ID", 'E4 TB Allocation Details'!$A$18:$L$18, 0),FALSE), 'E2 Allocators'!$B$15:$W$358, MATCH('O5 Details by Class &amp; Accounts'!AD$18, 'E2 Allocators'!$B$15:$W$15, 0),FALSE)*$G114), 0, VLOOKUP(VLOOKUP($A114, 'E4 TB Allocation Details'!$A$18:$L$214, MATCH("Customer ID", 'E4 TB Allocation Details'!$A$18:$L$18, 0),FALSE), 'E2 Allocators'!$B$15:$W$358, MATCH('O5 Details by Class &amp; Accounts'!AD$18, 'E2 Allocators'!$B$15:$W$15, 0),FALSE)*$G114)</f>
        <v>0</v>
      </c>
      <c r="AE114" s="1322">
        <f>IF(ISERROR(VLOOKUP(VLOOKUP($A114, 'E4 TB Allocation Details'!$A$18:$L$214, MATCH("Customer ID", 'E4 TB Allocation Details'!$A$18:$L$18, 0),FALSE), 'E2 Allocators'!$B$15:$W$358, MATCH('O5 Details by Class &amp; Accounts'!AE$18, 'E2 Allocators'!$B$15:$W$15, 0),FALSE)*$G114), 0, VLOOKUP(VLOOKUP($A114, 'E4 TB Allocation Details'!$A$18:$L$214, MATCH("Customer ID", 'E4 TB Allocation Details'!$A$18:$L$18, 0),FALSE), 'E2 Allocators'!$B$15:$W$358, MATCH('O5 Details by Class &amp; Accounts'!AE$18, 'E2 Allocators'!$B$15:$W$15, 0),FALSE)*$G114)</f>
        <v>0</v>
      </c>
      <c r="AF114" s="1322">
        <f>IF(ISERROR(VLOOKUP(VLOOKUP($A114, 'E4 TB Allocation Details'!$A$18:$L$214, MATCH("Customer ID", 'E4 TB Allocation Details'!$A$18:$L$18, 0),FALSE), 'E2 Allocators'!$B$15:$W$358, MATCH('O5 Details by Class &amp; Accounts'!AF$18, 'E2 Allocators'!$B$15:$W$15, 0),FALSE)*$G114), 0, VLOOKUP(VLOOKUP($A114, 'E4 TB Allocation Details'!$A$18:$L$214, MATCH("Customer ID", 'E4 TB Allocation Details'!$A$18:$L$18, 0),FALSE), 'E2 Allocators'!$B$15:$W$358, MATCH('O5 Details by Class &amp; Accounts'!AF$18, 'E2 Allocators'!$B$15:$W$15, 0),FALSE)*$G114)</f>
        <v>0</v>
      </c>
      <c r="AG114" s="1322">
        <f>IF(ISERROR(VLOOKUP(VLOOKUP($A114, 'E4 TB Allocation Details'!$A$18:$L$214, MATCH("Customer ID", 'E4 TB Allocation Details'!$A$18:$L$18, 0),FALSE), 'E2 Allocators'!$B$15:$W$358, MATCH('O5 Details by Class &amp; Accounts'!AG$18, 'E2 Allocators'!$B$15:$W$15, 0),FALSE)*$G114), 0, VLOOKUP(VLOOKUP($A114, 'E4 TB Allocation Details'!$A$18:$L$214, MATCH("Customer ID", 'E4 TB Allocation Details'!$A$18:$L$18, 0),FALSE), 'E2 Allocators'!$B$15:$W$358, MATCH('O5 Details by Class &amp; Accounts'!AG$18, 'E2 Allocators'!$B$15:$W$15, 0),FALSE)*$G114)</f>
        <v>0</v>
      </c>
      <c r="AH114" s="1322">
        <f>IF(ISERROR(VLOOKUP(VLOOKUP($A114, 'E4 TB Allocation Details'!$A$18:$L$214, MATCH("Customer ID", 'E4 TB Allocation Details'!$A$18:$L$18, 0),FALSE), 'E2 Allocators'!$B$15:$W$358, MATCH('O5 Details by Class &amp; Accounts'!AH$18, 'E2 Allocators'!$B$15:$W$15, 0),FALSE)*$G114), 0, VLOOKUP(VLOOKUP($A114, 'E4 TB Allocation Details'!$A$18:$L$214, MATCH("Customer ID", 'E4 TB Allocation Details'!$A$18:$L$18, 0),FALSE), 'E2 Allocators'!$B$15:$W$358, MATCH('O5 Details by Class &amp; Accounts'!AH$18, 'E2 Allocators'!$B$15:$W$15, 0),FALSE)*$G114)</f>
        <v>0</v>
      </c>
      <c r="AI114" s="1322">
        <f>IF(ISERROR(VLOOKUP(VLOOKUP($A114, 'E4 TB Allocation Details'!$A$18:$L$214, MATCH("Customer ID", 'E4 TB Allocation Details'!$A$18:$L$18, 0),FALSE), 'E2 Allocators'!$B$15:$W$358, MATCH('O5 Details by Class &amp; Accounts'!AI$18, 'E2 Allocators'!$B$15:$W$15, 0),FALSE)*$G114), 0, VLOOKUP(VLOOKUP($A114, 'E4 TB Allocation Details'!$A$18:$L$214, MATCH("Customer ID", 'E4 TB Allocation Details'!$A$18:$L$18, 0),FALSE), 'E2 Allocators'!$B$15:$W$358, MATCH('O5 Details by Class &amp; Accounts'!AI$18, 'E2 Allocators'!$B$15:$W$15, 0),FALSE)*$G114)</f>
        <v>0</v>
      </c>
      <c r="AJ114" s="1322">
        <f>IF(ISERROR(VLOOKUP(VLOOKUP($A114, 'E4 TB Allocation Details'!$A$18:$L$214, MATCH("Customer ID", 'E4 TB Allocation Details'!$A$18:$L$18, 0),FALSE), 'E2 Allocators'!$B$15:$W$358, MATCH('O5 Details by Class &amp; Accounts'!AJ$18, 'E2 Allocators'!$B$15:$W$15, 0),FALSE)*$G114), 0, VLOOKUP(VLOOKUP($A114, 'E4 TB Allocation Details'!$A$18:$L$214, MATCH("Customer ID", 'E4 TB Allocation Details'!$A$18:$L$18, 0),FALSE), 'E2 Allocators'!$B$15:$W$358, MATCH('O5 Details by Class &amp; Accounts'!AJ$18, 'E2 Allocators'!$B$15:$W$15, 0),FALSE)*$G114)</f>
        <v>0</v>
      </c>
      <c r="AK114" s="1322">
        <f>IF(ISERROR(VLOOKUP(VLOOKUP($A114, 'E4 TB Allocation Details'!$A$18:$L$214, MATCH("Customer ID", 'E4 TB Allocation Details'!$A$18:$L$18, 0),FALSE), 'E2 Allocators'!$B$15:$W$358, MATCH('O5 Details by Class &amp; Accounts'!AK$18, 'E2 Allocators'!$B$15:$W$15, 0),FALSE)*$G114), 0, VLOOKUP(VLOOKUP($A114, 'E4 TB Allocation Details'!$A$18:$L$214, MATCH("Customer ID", 'E4 TB Allocation Details'!$A$18:$L$18, 0),FALSE), 'E2 Allocators'!$B$15:$W$358, MATCH('O5 Details by Class &amp; Accounts'!AK$18, 'E2 Allocators'!$B$15:$W$15, 0),FALSE)*$G114)</f>
        <v>0</v>
      </c>
      <c r="AL114" s="1322">
        <f>IF(ISERROR(VLOOKUP(VLOOKUP($A114, 'E4 TB Allocation Details'!$A$18:$L$214, MATCH("Customer ID", 'E4 TB Allocation Details'!$A$18:$L$18, 0),FALSE), 'E2 Allocators'!$B$15:$W$358, MATCH('O5 Details by Class &amp; Accounts'!AL$18, 'E2 Allocators'!$B$15:$W$15, 0),FALSE)*$G114), 0, VLOOKUP(VLOOKUP($A114, 'E4 TB Allocation Details'!$A$18:$L$214, MATCH("Customer ID", 'E4 TB Allocation Details'!$A$18:$L$18, 0),FALSE), 'E2 Allocators'!$B$15:$W$358, MATCH('O5 Details by Class &amp; Accounts'!AL$18, 'E2 Allocators'!$B$15:$W$15, 0),FALSE)*$G114)</f>
        <v>0</v>
      </c>
      <c r="AM114" s="1322">
        <f>IF(ISERROR(VLOOKUP(VLOOKUP($A114, 'E4 TB Allocation Details'!$A$18:$L$214, MATCH("Customer ID", 'E4 TB Allocation Details'!$A$18:$L$18, 0),FALSE), 'E2 Allocators'!$B$15:$W$358, MATCH('O5 Details by Class &amp; Accounts'!AM$18, 'E2 Allocators'!$B$15:$W$15, 0),FALSE)*$G114), 0, VLOOKUP(VLOOKUP($A114, 'E4 TB Allocation Details'!$A$18:$L$214, MATCH("Customer ID", 'E4 TB Allocation Details'!$A$18:$L$18, 0),FALSE), 'E2 Allocators'!$B$15:$W$358, MATCH('O5 Details by Class &amp; Accounts'!AM$18, 'E2 Allocators'!$B$15:$W$15, 0),FALSE)*$G114)</f>
        <v>0</v>
      </c>
      <c r="AN114" s="1322">
        <f>IF(ISERROR(VLOOKUP(VLOOKUP($A114, 'E4 TB Allocation Details'!$A$18:$L$214, MATCH("Customer ID", 'E4 TB Allocation Details'!$A$18:$L$18, 0),FALSE), 'E2 Allocators'!$B$15:$W$358, MATCH('O5 Details by Class &amp; Accounts'!AN$18, 'E2 Allocators'!$B$15:$W$15, 0),FALSE)*$G114), 0, VLOOKUP(VLOOKUP($A114, 'E4 TB Allocation Details'!$A$18:$L$214, MATCH("Customer ID", 'E4 TB Allocation Details'!$A$18:$L$18, 0),FALSE), 'E2 Allocators'!$B$15:$W$358, MATCH('O5 Details by Class &amp; Accounts'!AN$18, 'E2 Allocators'!$B$15:$W$15, 0),FALSE)*$G114)</f>
        <v>0</v>
      </c>
      <c r="AO114" s="1322">
        <f>IF(ISERROR(VLOOKUP(VLOOKUP($A114, 'E4 TB Allocation Details'!$A$18:$L$214, MATCH("Customer ID", 'E4 TB Allocation Details'!$A$18:$L$18, 0),FALSE), 'E2 Allocators'!$B$15:$W$358, MATCH('O5 Details by Class &amp; Accounts'!AO$18, 'E2 Allocators'!$B$15:$W$15, 0),FALSE)*$G114), 0, VLOOKUP(VLOOKUP($A114, 'E4 TB Allocation Details'!$A$18:$L$214, MATCH("Customer ID", 'E4 TB Allocation Details'!$A$18:$L$18, 0),FALSE), 'E2 Allocators'!$B$15:$W$358, MATCH('O5 Details by Class &amp; Accounts'!AO$18, 'E2 Allocators'!$B$15:$W$15, 0),FALSE)*$G114)</f>
        <v>0</v>
      </c>
      <c r="AP114" s="1322">
        <f>IF(ISERROR(VLOOKUP(VLOOKUP($A114, 'E4 TB Allocation Details'!$A$18:$L$214, MATCH("Customer ID", 'E4 TB Allocation Details'!$A$18:$L$18, 0),FALSE), 'E2 Allocators'!$B$15:$W$358, MATCH('O5 Details by Class &amp; Accounts'!AP$18, 'E2 Allocators'!$B$15:$W$15, 0),FALSE)*$G114), 0, VLOOKUP(VLOOKUP($A114, 'E4 TB Allocation Details'!$A$18:$L$214, MATCH("Customer ID", 'E4 TB Allocation Details'!$A$18:$L$18, 0),FALSE), 'E2 Allocators'!$B$15:$W$358, MATCH('O5 Details by Class &amp; Accounts'!AP$18, 'E2 Allocators'!$B$15:$W$15, 0),FALSE)*$G114)</f>
        <v>0</v>
      </c>
      <c r="AQ114" s="1322">
        <f>IF(ISERROR(VLOOKUP(VLOOKUP($A114, 'E4 TB Allocation Details'!$A$18:$L$214, MATCH("Customer ID", 'E4 TB Allocation Details'!$A$18:$L$18, 0),FALSE), 'E2 Allocators'!$B$15:$W$358, MATCH('O5 Details by Class &amp; Accounts'!AQ$18, 'E2 Allocators'!$B$15:$W$15, 0),FALSE)*$G114), 0, VLOOKUP(VLOOKUP($A114, 'E4 TB Allocation Details'!$A$18:$L$214, MATCH("Customer ID", 'E4 TB Allocation Details'!$A$18:$L$18, 0),FALSE), 'E2 Allocators'!$B$15:$W$358, MATCH('O5 Details by Class &amp; Accounts'!AQ$18, 'E2 Allocators'!$B$15:$W$15, 0),FALSE)*$G114)</f>
        <v>0</v>
      </c>
      <c r="AR114" s="1322">
        <f>IF(ISERROR(VLOOKUP(VLOOKUP($A114, 'E4 TB Allocation Details'!$A$18:$L$214, MATCH("Customer ID", 'E4 TB Allocation Details'!$A$18:$L$18, 0),FALSE), 'E2 Allocators'!$B$15:$W$358, MATCH('O5 Details by Class &amp; Accounts'!AR$18, 'E2 Allocators'!$B$15:$W$15, 0),FALSE)*$G114), 0, VLOOKUP(VLOOKUP($A114, 'E4 TB Allocation Details'!$A$18:$L$214, MATCH("Customer ID", 'E4 TB Allocation Details'!$A$18:$L$18, 0),FALSE), 'E2 Allocators'!$B$15:$W$358, MATCH('O5 Details by Class &amp; Accounts'!AR$18, 'E2 Allocators'!$B$15:$W$15, 0),FALSE)*$G114)</f>
        <v>0</v>
      </c>
      <c r="AS114" s="1322">
        <f>IF(ISERROR(VLOOKUP(VLOOKUP($A114, 'E4 TB Allocation Details'!$A$18:$L$214, MATCH("Customer ID", 'E4 TB Allocation Details'!$A$18:$L$18, 0),FALSE), 'E2 Allocators'!$B$15:$W$358, MATCH('O5 Details by Class &amp; Accounts'!AS$18, 'E2 Allocators'!$B$15:$W$15, 0),FALSE)*$G114), 0, VLOOKUP(VLOOKUP($A114, 'E4 TB Allocation Details'!$A$18:$L$214, MATCH("Customer ID", 'E4 TB Allocation Details'!$A$18:$L$18, 0),FALSE), 'E2 Allocators'!$B$15:$W$358, MATCH('O5 Details by Class &amp; Accounts'!AS$18, 'E2 Allocators'!$B$15:$W$15, 0),FALSE)*$G114)</f>
        <v>0</v>
      </c>
      <c r="AT114" s="1322">
        <f>IF(ISERROR(VLOOKUP(VLOOKUP($A114, 'E4 TB Allocation Details'!$A$18:$L$214, MATCH("Customer ID", 'E4 TB Allocation Details'!$A$18:$L$18, 0),FALSE), 'E2 Allocators'!$B$15:$W$358, MATCH('O5 Details by Class &amp; Accounts'!AT$18, 'E2 Allocators'!$B$15:$W$15, 0),FALSE)*$G114), 0, VLOOKUP(VLOOKUP($A114, 'E4 TB Allocation Details'!$A$18:$L$214, MATCH("Customer ID", 'E4 TB Allocation Details'!$A$18:$L$18, 0),FALSE), 'E2 Allocators'!$B$15:$W$358, MATCH('O5 Details by Class &amp; Accounts'!AT$18, 'E2 Allocators'!$B$15:$W$15, 0),FALSE)*$G114)</f>
        <v>0</v>
      </c>
      <c r="AU114" s="1322">
        <f>IF(ISERROR(VLOOKUP(VLOOKUP($A114, 'E4 TB Allocation Details'!$A$18:$L$214, MATCH("Customer ID", 'E4 TB Allocation Details'!$A$18:$L$18, 0),FALSE), 'E2 Allocators'!$B$15:$W$358, MATCH('O5 Details by Class &amp; Accounts'!AU$18, 'E2 Allocators'!$B$15:$W$15, 0),FALSE)*$G114), 0, VLOOKUP(VLOOKUP($A114, 'E4 TB Allocation Details'!$A$18:$L$214, MATCH("Customer ID", 'E4 TB Allocation Details'!$A$18:$L$18, 0),FALSE), 'E2 Allocators'!$B$15:$W$358, MATCH('O5 Details by Class &amp; Accounts'!AU$18, 'E2 Allocators'!$B$15:$W$15, 0),FALSE)*$G114)</f>
        <v>0</v>
      </c>
      <c r="AV114" s="1322">
        <f>IF(ISERROR(VLOOKUP(VLOOKUP($A114, 'E4 TB Allocation Details'!$A$18:$L$214, MATCH("Customer ID", 'E4 TB Allocation Details'!$A$18:$L$18, 0),FALSE), 'E2 Allocators'!$B$15:$W$358, MATCH('O5 Details by Class &amp; Accounts'!AV$18, 'E2 Allocators'!$B$15:$W$15, 0),FALSE)*$G114), 0, VLOOKUP(VLOOKUP($A114, 'E4 TB Allocation Details'!$A$18:$L$214, MATCH("Customer ID", 'E4 TB Allocation Details'!$A$18:$L$18, 0),FALSE), 'E2 Allocators'!$B$15:$W$358, MATCH('O5 Details by Class &amp; Accounts'!AV$18, 'E2 Allocators'!$B$15:$W$15, 0),FALSE)*$G114)</f>
        <v>0</v>
      </c>
      <c r="AW114" s="1322">
        <f>IF(ISERROR(VLOOKUP(VLOOKUP($A114, 'E4 TB Allocation Details'!$A$18:$L$214, MATCH("Customer ID", 'E4 TB Allocation Details'!$A$18:$L$18, 0),FALSE), 'E2 Allocators'!$B$15:$W$358, MATCH('O5 Details by Class &amp; Accounts'!AW$18, 'E2 Allocators'!$B$15:$W$15, 0),FALSE)*$G114), 0, VLOOKUP(VLOOKUP($A114, 'E4 TB Allocation Details'!$A$18:$L$214, MATCH("Customer ID", 'E4 TB Allocation Details'!$A$18:$L$18, 0),FALSE), 'E2 Allocators'!$B$15:$W$358, MATCH('O5 Details by Class &amp; Accounts'!AW$18, 'E2 Allocators'!$B$15:$W$15, 0),FALSE)*$G114)</f>
        <v>0</v>
      </c>
      <c r="AX114" s="1322">
        <f t="shared" ref="AX114:AX120" si="28">SUM(AD114:AW114)</f>
        <v>0</v>
      </c>
      <c r="AY114" s="1322">
        <f>IF(ISERROR(VLOOKUP(VLOOKUP($A114, 'E4 TB Allocation Details'!$A$18:$L$214, MATCH("Misc ID", 'E4 TB Allocation Details'!$A$18:$L$18, 0),FALSE), 'E2 Allocators'!$B$15:$W$358, MATCH('O5 Details by Class &amp; Accounts'!AY$18, 'E2 Allocators'!$B$15:$W$15, 0),FALSE)*$E114), 0, VLOOKUP(VLOOKUP($A114, 'E4 TB Allocation Details'!$A$18:$L$214, MATCH("Misc ID", 'E4 TB Allocation Details'!$A$18:$L$18, 0),FALSE), 'E2 Allocators'!$B$15:$W$358, MATCH('O5 Details by Class &amp; Accounts'!AY$18, 'E2 Allocators'!$B$15:$W$15, 0),FALSE)*$E114)</f>
        <v>-199924.5387422744</v>
      </c>
      <c r="AZ114" s="1322">
        <f>IF(ISERROR(VLOOKUP(VLOOKUP($A114, 'E4 TB Allocation Details'!$A$18:$L$214, MATCH("Misc ID", 'E4 TB Allocation Details'!$A$18:$L$18, 0),FALSE), 'E2 Allocators'!$B$15:$W$358, MATCH('O5 Details by Class &amp; Accounts'!AZ$18, 'E2 Allocators'!$B$15:$W$15, 0),FALSE)*$E114), 0, VLOOKUP(VLOOKUP($A114, 'E4 TB Allocation Details'!$A$18:$L$214, MATCH("Misc ID", 'E4 TB Allocation Details'!$A$18:$L$18, 0),FALSE), 'E2 Allocators'!$B$15:$W$358, MATCH('O5 Details by Class &amp; Accounts'!AZ$18, 'E2 Allocators'!$B$15:$W$15, 0),FALSE)*$E114)</f>
        <v>-50464.689343910235</v>
      </c>
      <c r="BA114" s="1322">
        <f>IF(ISERROR(VLOOKUP(VLOOKUP($A114, 'E4 TB Allocation Details'!$A$18:$L$214, MATCH("Misc ID", 'E4 TB Allocation Details'!$A$18:$L$18, 0),FALSE), 'E2 Allocators'!$B$15:$W$358, MATCH('O5 Details by Class &amp; Accounts'!BA$18, 'E2 Allocators'!$B$15:$W$15, 0),FALSE)*$E114), 0, VLOOKUP(VLOOKUP($A114, 'E4 TB Allocation Details'!$A$18:$L$214, MATCH("Misc ID", 'E4 TB Allocation Details'!$A$18:$L$18, 0),FALSE), 'E2 Allocators'!$B$15:$W$358, MATCH('O5 Details by Class &amp; Accounts'!BA$18, 'E2 Allocators'!$B$15:$W$15, 0),FALSE)*$E114)</f>
        <v>-34155.124271418761</v>
      </c>
      <c r="BB114" s="1322">
        <f>IF(ISERROR(VLOOKUP(VLOOKUP($A114, 'E4 TB Allocation Details'!$A$18:$L$214, MATCH("Misc ID", 'E4 TB Allocation Details'!$A$18:$L$18, 0),FALSE), 'E2 Allocators'!$B$15:$W$358, MATCH('O5 Details by Class &amp; Accounts'!BB$18, 'E2 Allocators'!$B$15:$W$15, 0),FALSE)*$E114), 0, VLOOKUP(VLOOKUP($A114, 'E4 TB Allocation Details'!$A$18:$L$214, MATCH("Misc ID", 'E4 TB Allocation Details'!$A$18:$L$18, 0),FALSE), 'E2 Allocators'!$B$15:$W$358, MATCH('O5 Details by Class &amp; Accounts'!BB$18, 'E2 Allocators'!$B$15:$W$15, 0),FALSE)*$E114)</f>
        <v>0</v>
      </c>
      <c r="BC114" s="1322">
        <f>IF(ISERROR(VLOOKUP(VLOOKUP($A114, 'E4 TB Allocation Details'!$A$18:$L$214, MATCH("Misc ID", 'E4 TB Allocation Details'!$A$18:$L$18, 0),FALSE), 'E2 Allocators'!$B$15:$W$358, MATCH('O5 Details by Class &amp; Accounts'!BC$18, 'E2 Allocators'!$B$15:$W$15, 0),FALSE)*$E114), 0, VLOOKUP(VLOOKUP($A114, 'E4 TB Allocation Details'!$A$18:$L$214, MATCH("Misc ID", 'E4 TB Allocation Details'!$A$18:$L$18, 0),FALSE), 'E2 Allocators'!$B$15:$W$358, MATCH('O5 Details by Class &amp; Accounts'!BC$18, 'E2 Allocators'!$B$15:$W$15, 0),FALSE)*$E114)</f>
        <v>0</v>
      </c>
      <c r="BD114" s="1322">
        <f>IF(ISERROR(VLOOKUP(VLOOKUP($A114, 'E4 TB Allocation Details'!$A$18:$L$214, MATCH("Misc ID", 'E4 TB Allocation Details'!$A$18:$L$18, 0),FALSE), 'E2 Allocators'!$B$15:$W$358, MATCH('O5 Details by Class &amp; Accounts'!BD$18, 'E2 Allocators'!$B$15:$W$15, 0),FALSE)*$E114), 0, VLOOKUP(VLOOKUP($A114, 'E4 TB Allocation Details'!$A$18:$L$214, MATCH("Misc ID", 'E4 TB Allocation Details'!$A$18:$L$18, 0),FALSE), 'E2 Allocators'!$B$15:$W$358, MATCH('O5 Details by Class &amp; Accounts'!BD$18, 'E2 Allocators'!$B$15:$W$15, 0),FALSE)*$E114)</f>
        <v>-4832.0803994651505</v>
      </c>
      <c r="BE114" s="1322">
        <f>IF(ISERROR(VLOOKUP(VLOOKUP($A114, 'E4 TB Allocation Details'!$A$18:$L$214, MATCH("Misc ID", 'E4 TB Allocation Details'!$A$18:$L$18, 0),FALSE), 'E2 Allocators'!$B$15:$W$358, MATCH('O5 Details by Class &amp; Accounts'!BE$18, 'E2 Allocators'!$B$15:$W$15, 0),FALSE)*$E114), 0, VLOOKUP(VLOOKUP($A114, 'E4 TB Allocation Details'!$A$18:$L$214, MATCH("Misc ID", 'E4 TB Allocation Details'!$A$18:$L$18, 0),FALSE), 'E2 Allocators'!$B$15:$W$358, MATCH('O5 Details by Class &amp; Accounts'!BE$18, 'E2 Allocators'!$B$15:$W$15, 0),FALSE)*$E114)</f>
        <v>-10180.363875861432</v>
      </c>
      <c r="BF114" s="1322">
        <f>IF(ISERROR(VLOOKUP(VLOOKUP($A114, 'E4 TB Allocation Details'!$A$18:$L$214, MATCH("Misc ID", 'E4 TB Allocation Details'!$A$18:$L$18, 0),FALSE), 'E2 Allocators'!$B$15:$W$358, MATCH('O5 Details by Class &amp; Accounts'!BF$18, 'E2 Allocators'!$B$15:$W$15, 0),FALSE)*$E114), 0, VLOOKUP(VLOOKUP($A114, 'E4 TB Allocation Details'!$A$18:$L$214, MATCH("Misc ID", 'E4 TB Allocation Details'!$A$18:$L$18, 0),FALSE), 'E2 Allocators'!$B$15:$W$358, MATCH('O5 Details by Class &amp; Accounts'!BF$18, 'E2 Allocators'!$B$15:$W$15, 0),FALSE)*$E114)</f>
        <v>0</v>
      </c>
      <c r="BG114" s="1322">
        <f>IF(ISERROR(VLOOKUP(VLOOKUP($A114, 'E4 TB Allocation Details'!$A$18:$L$214, MATCH("Misc ID", 'E4 TB Allocation Details'!$A$18:$L$18, 0),FALSE), 'E2 Allocators'!$B$15:$W$358, MATCH('O5 Details by Class &amp; Accounts'!BG$18, 'E2 Allocators'!$B$15:$W$15, 0),FALSE)*$E114), 0, VLOOKUP(VLOOKUP($A114, 'E4 TB Allocation Details'!$A$18:$L$214, MATCH("Misc ID", 'E4 TB Allocation Details'!$A$18:$L$18, 0),FALSE), 'E2 Allocators'!$B$15:$W$358, MATCH('O5 Details by Class &amp; Accounts'!BG$18, 'E2 Allocators'!$B$15:$W$15, 0),FALSE)*$E114)</f>
        <v>-443.20336706998967</v>
      </c>
      <c r="BH114" s="1322">
        <f>IF(ISERROR(VLOOKUP(VLOOKUP($A114, 'E4 TB Allocation Details'!$A$18:$L$214, MATCH("Misc ID", 'E4 TB Allocation Details'!$A$18:$L$18, 0),FALSE), 'E2 Allocators'!$B$15:$W$358, MATCH('O5 Details by Class &amp; Accounts'!BH$18, 'E2 Allocators'!$B$15:$W$15, 0),FALSE)*$E114), 0, VLOOKUP(VLOOKUP($A114, 'E4 TB Allocation Details'!$A$18:$L$214, MATCH("Misc ID", 'E4 TB Allocation Details'!$A$18:$L$18, 0),FALSE), 'E2 Allocators'!$B$15:$W$358, MATCH('O5 Details by Class &amp; Accounts'!BH$18, 'E2 Allocators'!$B$15:$W$15, 0),FALSE)*$E114)</f>
        <v>0</v>
      </c>
      <c r="BI114" s="1322">
        <f>IF(ISERROR(VLOOKUP(VLOOKUP($A114, 'E4 TB Allocation Details'!$A$18:$L$214, MATCH("Misc ID", 'E4 TB Allocation Details'!$A$18:$L$18, 0),FALSE), 'E2 Allocators'!$B$15:$W$358, MATCH('O5 Details by Class &amp; Accounts'!BI$18, 'E2 Allocators'!$B$15:$W$15, 0),FALSE)*$E114), 0, VLOOKUP(VLOOKUP($A114, 'E4 TB Allocation Details'!$A$18:$L$214, MATCH("Misc ID", 'E4 TB Allocation Details'!$A$18:$L$18, 0),FALSE), 'E2 Allocators'!$B$15:$W$358, MATCH('O5 Details by Class &amp; Accounts'!BI$18, 'E2 Allocators'!$B$15:$W$15, 0),FALSE)*$E114)</f>
        <v>0</v>
      </c>
      <c r="BJ114" s="1322">
        <f>IF(ISERROR(VLOOKUP(VLOOKUP($A114, 'E4 TB Allocation Details'!$A$18:$L$214, MATCH("Misc ID", 'E4 TB Allocation Details'!$A$18:$L$18, 0),FALSE), 'E2 Allocators'!$B$15:$W$358, MATCH('O5 Details by Class &amp; Accounts'!BJ$18, 'E2 Allocators'!$B$15:$W$15, 0),FALSE)*$E114), 0, VLOOKUP(VLOOKUP($A114, 'E4 TB Allocation Details'!$A$18:$L$214, MATCH("Misc ID", 'E4 TB Allocation Details'!$A$18:$L$18, 0),FALSE), 'E2 Allocators'!$B$15:$W$358, MATCH('O5 Details by Class &amp; Accounts'!BJ$18, 'E2 Allocators'!$B$15:$W$15, 0),FALSE)*$E114)</f>
        <v>0</v>
      </c>
      <c r="BK114" s="1322">
        <f>IF(ISERROR(VLOOKUP(VLOOKUP($A114, 'E4 TB Allocation Details'!$A$18:$L$214, MATCH("Misc ID", 'E4 TB Allocation Details'!$A$18:$L$18, 0),FALSE), 'E2 Allocators'!$B$15:$W$358, MATCH('O5 Details by Class &amp; Accounts'!BK$18, 'E2 Allocators'!$B$15:$W$15, 0),FALSE)*$E114), 0, VLOOKUP(VLOOKUP($A114, 'E4 TB Allocation Details'!$A$18:$L$214, MATCH("Misc ID", 'E4 TB Allocation Details'!$A$18:$L$18, 0),FALSE), 'E2 Allocators'!$B$15:$W$358, MATCH('O5 Details by Class &amp; Accounts'!BK$18, 'E2 Allocators'!$B$15:$W$15, 0),FALSE)*$E114)</f>
        <v>0</v>
      </c>
      <c r="BL114" s="1322">
        <f>IF(ISERROR(VLOOKUP(VLOOKUP($A114, 'E4 TB Allocation Details'!$A$18:$L$214, MATCH("Misc ID", 'E4 TB Allocation Details'!$A$18:$L$18, 0),FALSE), 'E2 Allocators'!$B$15:$W$358, MATCH('O5 Details by Class &amp; Accounts'!BL$18, 'E2 Allocators'!$B$15:$W$15, 0),FALSE)*$E114), 0, VLOOKUP(VLOOKUP($A114, 'E4 TB Allocation Details'!$A$18:$L$214, MATCH("Misc ID", 'E4 TB Allocation Details'!$A$18:$L$18, 0),FALSE), 'E2 Allocators'!$B$15:$W$358, MATCH('O5 Details by Class &amp; Accounts'!BL$18, 'E2 Allocators'!$B$15:$W$15, 0),FALSE)*$E114)</f>
        <v>0</v>
      </c>
      <c r="BM114" s="1322">
        <f>IF(ISERROR(VLOOKUP(VLOOKUP($A114, 'E4 TB Allocation Details'!$A$18:$L$214, MATCH("Misc ID", 'E4 TB Allocation Details'!$A$18:$L$18, 0),FALSE), 'E2 Allocators'!$B$15:$W$358, MATCH('O5 Details by Class &amp; Accounts'!BM$18, 'E2 Allocators'!$B$15:$W$15, 0),FALSE)*$E114), 0, VLOOKUP(VLOOKUP($A114, 'E4 TB Allocation Details'!$A$18:$L$214, MATCH("Misc ID", 'E4 TB Allocation Details'!$A$18:$L$18, 0),FALSE), 'E2 Allocators'!$B$15:$W$358, MATCH('O5 Details by Class &amp; Accounts'!BM$18, 'E2 Allocators'!$B$15:$W$15, 0),FALSE)*$E114)</f>
        <v>0</v>
      </c>
      <c r="BN114" s="1322">
        <f>IF(ISERROR(VLOOKUP(VLOOKUP($A114, 'E4 TB Allocation Details'!$A$18:$L$214, MATCH("Misc ID", 'E4 TB Allocation Details'!$A$18:$L$18, 0),FALSE), 'E2 Allocators'!$B$15:$W$358, MATCH('O5 Details by Class &amp; Accounts'!BN$18, 'E2 Allocators'!$B$15:$W$15, 0),FALSE)*$E114), 0, VLOOKUP(VLOOKUP($A114, 'E4 TB Allocation Details'!$A$18:$L$214, MATCH("Misc ID", 'E4 TB Allocation Details'!$A$18:$L$18, 0),FALSE), 'E2 Allocators'!$B$15:$W$358, MATCH('O5 Details by Class &amp; Accounts'!BN$18, 'E2 Allocators'!$B$15:$W$15, 0),FALSE)*$E114)</f>
        <v>0</v>
      </c>
      <c r="BO114" s="1322">
        <f>IF(ISERROR(VLOOKUP(VLOOKUP($A114, 'E4 TB Allocation Details'!$A$18:$L$214, MATCH("Misc ID", 'E4 TB Allocation Details'!$A$18:$L$18, 0),FALSE), 'E2 Allocators'!$B$15:$W$358, MATCH('O5 Details by Class &amp; Accounts'!BO$18, 'E2 Allocators'!$B$15:$W$15, 0),FALSE)*$E114), 0, VLOOKUP(VLOOKUP($A114, 'E4 TB Allocation Details'!$A$18:$L$214, MATCH("Misc ID", 'E4 TB Allocation Details'!$A$18:$L$18, 0),FALSE), 'E2 Allocators'!$B$15:$W$358, MATCH('O5 Details by Class &amp; Accounts'!BO$18, 'E2 Allocators'!$B$15:$W$15, 0),FALSE)*$E114)</f>
        <v>0</v>
      </c>
      <c r="BP114" s="1322">
        <f>IF(ISERROR(VLOOKUP(VLOOKUP($A114, 'E4 TB Allocation Details'!$A$18:$L$214, MATCH("Misc ID", 'E4 TB Allocation Details'!$A$18:$L$18, 0),FALSE), 'E2 Allocators'!$B$15:$W$358, MATCH('O5 Details by Class &amp; Accounts'!BP$18, 'E2 Allocators'!$B$15:$W$15, 0),FALSE)*$E114), 0, VLOOKUP(VLOOKUP($A114, 'E4 TB Allocation Details'!$A$18:$L$214, MATCH("Misc ID", 'E4 TB Allocation Details'!$A$18:$L$18, 0),FALSE), 'E2 Allocators'!$B$15:$W$358, MATCH('O5 Details by Class &amp; Accounts'!BP$18, 'E2 Allocators'!$B$15:$W$15, 0),FALSE)*$E114)</f>
        <v>0</v>
      </c>
      <c r="BQ114" s="1322">
        <f>IF(ISERROR(VLOOKUP(VLOOKUP($A114, 'E4 TB Allocation Details'!$A$18:$L$214, MATCH("Misc ID", 'E4 TB Allocation Details'!$A$18:$L$18, 0),FALSE), 'E2 Allocators'!$B$15:$W$358, MATCH('O5 Details by Class &amp; Accounts'!BQ$18, 'E2 Allocators'!$B$15:$W$15, 0),FALSE)*$E114), 0, VLOOKUP(VLOOKUP($A114, 'E4 TB Allocation Details'!$A$18:$L$214, MATCH("Misc ID", 'E4 TB Allocation Details'!$A$18:$L$18, 0),FALSE), 'E2 Allocators'!$B$15:$W$358, MATCH('O5 Details by Class &amp; Accounts'!BQ$18, 'E2 Allocators'!$B$15:$W$15, 0),FALSE)*$E114)</f>
        <v>0</v>
      </c>
      <c r="BR114" s="1322">
        <f>IF(ISERROR(VLOOKUP(VLOOKUP($A114, 'E4 TB Allocation Details'!$A$18:$L$214, MATCH("Misc ID", 'E4 TB Allocation Details'!$A$18:$L$18, 0),FALSE), 'E2 Allocators'!$B$15:$W$358, MATCH('O5 Details by Class &amp; Accounts'!BR$18, 'E2 Allocators'!$B$15:$W$15, 0),FALSE)*$E114), 0, VLOOKUP(VLOOKUP($A114, 'E4 TB Allocation Details'!$A$18:$L$214, MATCH("Misc ID", 'E4 TB Allocation Details'!$A$18:$L$18, 0),FALSE), 'E2 Allocators'!$B$15:$W$358, MATCH('O5 Details by Class &amp; Accounts'!BR$18, 'E2 Allocators'!$B$15:$W$15, 0),FALSE)*$E114)</f>
        <v>0</v>
      </c>
      <c r="BS114" s="1322">
        <f t="shared" ref="BS114:BS120" si="29">SUM(AY114:BR114)</f>
        <v>-300000</v>
      </c>
      <c r="BT114" s="1322">
        <f>IF(ISERROR(VLOOKUP(VLOOKUP($A114, 'E4 TB Allocation Details'!$A$18:$L$214, MATCH("A &amp; G ID", 'E4 TB Allocation Details'!$A$18:$L$18, 0),FALSE), 'E2 Allocators'!$B$15:$W$358, MATCH('O5 Details by Class &amp; Accounts'!BT$18, 'E2 Allocators'!$B$15:$W$15, 0),FALSE)*$E114), 0, VLOOKUP(VLOOKUP($A114, 'E4 TB Allocation Details'!$A$18:$L$214, MATCH("A &amp; G ID", 'E4 TB Allocation Details'!$A$18:$L$18, 0),FALSE), 'E2 Allocators'!$B$15:$W$358, MATCH('O5 Details by Class &amp; Accounts'!BT$18, 'E2 Allocators'!$B$15:$W$15, 0),FALSE)*$E114)</f>
        <v>0</v>
      </c>
      <c r="BU114" s="1322">
        <f>IF(ISERROR(VLOOKUP(VLOOKUP($A114, 'E4 TB Allocation Details'!$A$18:$L$214, MATCH("A &amp; G ID", 'E4 TB Allocation Details'!$A$18:$L$18, 0),FALSE), 'E2 Allocators'!$B$15:$W$358, MATCH('O5 Details by Class &amp; Accounts'!BU$18, 'E2 Allocators'!$B$15:$W$15, 0),FALSE)*$E114), 0, VLOOKUP(VLOOKUP($A114, 'E4 TB Allocation Details'!$A$18:$L$214, MATCH("A &amp; G ID", 'E4 TB Allocation Details'!$A$18:$L$18, 0),FALSE), 'E2 Allocators'!$B$15:$W$358, MATCH('O5 Details by Class &amp; Accounts'!BU$18, 'E2 Allocators'!$B$15:$W$15, 0),FALSE)*$E114)</f>
        <v>0</v>
      </c>
      <c r="BV114" s="1322">
        <f>IF(ISERROR(VLOOKUP(VLOOKUP($A114, 'E4 TB Allocation Details'!$A$18:$L$214, MATCH("A &amp; G ID", 'E4 TB Allocation Details'!$A$18:$L$18, 0),FALSE), 'E2 Allocators'!$B$15:$W$358, MATCH('O5 Details by Class &amp; Accounts'!BV$18, 'E2 Allocators'!$B$15:$W$15, 0),FALSE)*$E114), 0, VLOOKUP(VLOOKUP($A114, 'E4 TB Allocation Details'!$A$18:$L$214, MATCH("A &amp; G ID", 'E4 TB Allocation Details'!$A$18:$L$18, 0),FALSE), 'E2 Allocators'!$B$15:$W$358, MATCH('O5 Details by Class &amp; Accounts'!BV$18, 'E2 Allocators'!$B$15:$W$15, 0),FALSE)*$E114)</f>
        <v>0</v>
      </c>
      <c r="BW114" s="1322">
        <f>IF(ISERROR(VLOOKUP(VLOOKUP($A114, 'E4 TB Allocation Details'!$A$18:$L$214, MATCH("A &amp; G ID", 'E4 TB Allocation Details'!$A$18:$L$18, 0),FALSE), 'E2 Allocators'!$B$15:$W$358, MATCH('O5 Details by Class &amp; Accounts'!BW$18, 'E2 Allocators'!$B$15:$W$15, 0),FALSE)*$E114), 0, VLOOKUP(VLOOKUP($A114, 'E4 TB Allocation Details'!$A$18:$L$214, MATCH("A &amp; G ID", 'E4 TB Allocation Details'!$A$18:$L$18, 0),FALSE), 'E2 Allocators'!$B$15:$W$358, MATCH('O5 Details by Class &amp; Accounts'!BW$18, 'E2 Allocators'!$B$15:$W$15, 0),FALSE)*$E114)</f>
        <v>0</v>
      </c>
      <c r="BX114" s="1322">
        <f>IF(ISERROR(VLOOKUP(VLOOKUP($A114, 'E4 TB Allocation Details'!$A$18:$L$214, MATCH("A &amp; G ID", 'E4 TB Allocation Details'!$A$18:$L$18, 0),FALSE), 'E2 Allocators'!$B$15:$W$358, MATCH('O5 Details by Class &amp; Accounts'!BX$18, 'E2 Allocators'!$B$15:$W$15, 0),FALSE)*$E114), 0, VLOOKUP(VLOOKUP($A114, 'E4 TB Allocation Details'!$A$18:$L$214, MATCH("A &amp; G ID", 'E4 TB Allocation Details'!$A$18:$L$18, 0),FALSE), 'E2 Allocators'!$B$15:$W$358, MATCH('O5 Details by Class &amp; Accounts'!BX$18, 'E2 Allocators'!$B$15:$W$15, 0),FALSE)*$E114)</f>
        <v>0</v>
      </c>
      <c r="BY114" s="1322">
        <f>IF(ISERROR(VLOOKUP(VLOOKUP($A114, 'E4 TB Allocation Details'!$A$18:$L$214, MATCH("A &amp; G ID", 'E4 TB Allocation Details'!$A$18:$L$18, 0),FALSE), 'E2 Allocators'!$B$15:$W$358, MATCH('O5 Details by Class &amp; Accounts'!BY$18, 'E2 Allocators'!$B$15:$W$15, 0),FALSE)*$E114), 0, VLOOKUP(VLOOKUP($A114, 'E4 TB Allocation Details'!$A$18:$L$214, MATCH("A &amp; G ID", 'E4 TB Allocation Details'!$A$18:$L$18, 0),FALSE), 'E2 Allocators'!$B$15:$W$358, MATCH('O5 Details by Class &amp; Accounts'!BY$18, 'E2 Allocators'!$B$15:$W$15, 0),FALSE)*$E114)</f>
        <v>0</v>
      </c>
      <c r="BZ114" s="1322">
        <f>IF(ISERROR(VLOOKUP(VLOOKUP($A114, 'E4 TB Allocation Details'!$A$18:$L$214, MATCH("A &amp; G ID", 'E4 TB Allocation Details'!$A$18:$L$18, 0),FALSE), 'E2 Allocators'!$B$15:$W$358, MATCH('O5 Details by Class &amp; Accounts'!BZ$18, 'E2 Allocators'!$B$15:$W$15, 0),FALSE)*$E114), 0, VLOOKUP(VLOOKUP($A114, 'E4 TB Allocation Details'!$A$18:$L$214, MATCH("A &amp; G ID", 'E4 TB Allocation Details'!$A$18:$L$18, 0),FALSE), 'E2 Allocators'!$B$15:$W$358, MATCH('O5 Details by Class &amp; Accounts'!BZ$18, 'E2 Allocators'!$B$15:$W$15, 0),FALSE)*$E114)</f>
        <v>0</v>
      </c>
      <c r="CA114" s="1322">
        <f>IF(ISERROR(VLOOKUP(VLOOKUP($A114, 'E4 TB Allocation Details'!$A$18:$L$214, MATCH("A &amp; G ID", 'E4 TB Allocation Details'!$A$18:$L$18, 0),FALSE), 'E2 Allocators'!$B$15:$W$358, MATCH('O5 Details by Class &amp; Accounts'!CA$18, 'E2 Allocators'!$B$15:$W$15, 0),FALSE)*$E114), 0, VLOOKUP(VLOOKUP($A114, 'E4 TB Allocation Details'!$A$18:$L$214, MATCH("A &amp; G ID", 'E4 TB Allocation Details'!$A$18:$L$18, 0),FALSE), 'E2 Allocators'!$B$15:$W$358, MATCH('O5 Details by Class &amp; Accounts'!CA$18, 'E2 Allocators'!$B$15:$W$15, 0),FALSE)*$E114)</f>
        <v>0</v>
      </c>
      <c r="CB114" s="1322">
        <f>IF(ISERROR(VLOOKUP(VLOOKUP($A114, 'E4 TB Allocation Details'!$A$18:$L$214, MATCH("A &amp; G ID", 'E4 TB Allocation Details'!$A$18:$L$18, 0),FALSE), 'E2 Allocators'!$B$15:$W$358, MATCH('O5 Details by Class &amp; Accounts'!CB$18, 'E2 Allocators'!$B$15:$W$15, 0),FALSE)*$E114), 0, VLOOKUP(VLOOKUP($A114, 'E4 TB Allocation Details'!$A$18:$L$214, MATCH("A &amp; G ID", 'E4 TB Allocation Details'!$A$18:$L$18, 0),FALSE), 'E2 Allocators'!$B$15:$W$358, MATCH('O5 Details by Class &amp; Accounts'!CB$18, 'E2 Allocators'!$B$15:$W$15, 0),FALSE)*$E114)</f>
        <v>0</v>
      </c>
      <c r="CC114" s="1322">
        <f>IF(ISERROR(VLOOKUP(VLOOKUP($A114, 'E4 TB Allocation Details'!$A$18:$L$214, MATCH("A &amp; G ID", 'E4 TB Allocation Details'!$A$18:$L$18, 0),FALSE), 'E2 Allocators'!$B$15:$W$358, MATCH('O5 Details by Class &amp; Accounts'!CC$18, 'E2 Allocators'!$B$15:$W$15, 0),FALSE)*$E114), 0, VLOOKUP(VLOOKUP($A114, 'E4 TB Allocation Details'!$A$18:$L$214, MATCH("A &amp; G ID", 'E4 TB Allocation Details'!$A$18:$L$18, 0),FALSE), 'E2 Allocators'!$B$15:$W$358, MATCH('O5 Details by Class &amp; Accounts'!CC$18, 'E2 Allocators'!$B$15:$W$15, 0),FALSE)*$E114)</f>
        <v>0</v>
      </c>
      <c r="CD114" s="1322">
        <f>IF(ISERROR(VLOOKUP(VLOOKUP($A114, 'E4 TB Allocation Details'!$A$18:$L$214, MATCH("A &amp; G ID", 'E4 TB Allocation Details'!$A$18:$L$18, 0),FALSE), 'E2 Allocators'!$B$15:$W$358, MATCH('O5 Details by Class &amp; Accounts'!CD$18, 'E2 Allocators'!$B$15:$W$15, 0),FALSE)*$E114), 0, VLOOKUP(VLOOKUP($A114, 'E4 TB Allocation Details'!$A$18:$L$214, MATCH("A &amp; G ID", 'E4 TB Allocation Details'!$A$18:$L$18, 0),FALSE), 'E2 Allocators'!$B$15:$W$358, MATCH('O5 Details by Class &amp; Accounts'!CD$18, 'E2 Allocators'!$B$15:$W$15, 0),FALSE)*$E114)</f>
        <v>0</v>
      </c>
      <c r="CE114" s="1322">
        <f>IF(ISERROR(VLOOKUP(VLOOKUP($A114, 'E4 TB Allocation Details'!$A$18:$L$214, MATCH("A &amp; G ID", 'E4 TB Allocation Details'!$A$18:$L$18, 0),FALSE), 'E2 Allocators'!$B$15:$W$358, MATCH('O5 Details by Class &amp; Accounts'!CE$18, 'E2 Allocators'!$B$15:$W$15, 0),FALSE)*$E114), 0, VLOOKUP(VLOOKUP($A114, 'E4 TB Allocation Details'!$A$18:$L$214, MATCH("A &amp; G ID", 'E4 TB Allocation Details'!$A$18:$L$18, 0),FALSE), 'E2 Allocators'!$B$15:$W$358, MATCH('O5 Details by Class &amp; Accounts'!CE$18, 'E2 Allocators'!$B$15:$W$15, 0),FALSE)*$E114)</f>
        <v>0</v>
      </c>
      <c r="CF114" s="1322">
        <f>IF(ISERROR(VLOOKUP(VLOOKUP($A114, 'E4 TB Allocation Details'!$A$18:$L$214, MATCH("A &amp; G ID", 'E4 TB Allocation Details'!$A$18:$L$18, 0),FALSE), 'E2 Allocators'!$B$15:$W$358, MATCH('O5 Details by Class &amp; Accounts'!CF$18, 'E2 Allocators'!$B$15:$W$15, 0),FALSE)*$E114), 0, VLOOKUP(VLOOKUP($A114, 'E4 TB Allocation Details'!$A$18:$L$214, MATCH("A &amp; G ID", 'E4 TB Allocation Details'!$A$18:$L$18, 0),FALSE), 'E2 Allocators'!$B$15:$W$358, MATCH('O5 Details by Class &amp; Accounts'!CF$18, 'E2 Allocators'!$B$15:$W$15, 0),FALSE)*$E114)</f>
        <v>0</v>
      </c>
      <c r="CG114" s="1322">
        <f>IF(ISERROR(VLOOKUP(VLOOKUP($A114, 'E4 TB Allocation Details'!$A$18:$L$214, MATCH("A &amp; G ID", 'E4 TB Allocation Details'!$A$18:$L$18, 0),FALSE), 'E2 Allocators'!$B$15:$W$358, MATCH('O5 Details by Class &amp; Accounts'!CG$18, 'E2 Allocators'!$B$15:$W$15, 0),FALSE)*$E114), 0, VLOOKUP(VLOOKUP($A114, 'E4 TB Allocation Details'!$A$18:$L$214, MATCH("A &amp; G ID", 'E4 TB Allocation Details'!$A$18:$L$18, 0),FALSE), 'E2 Allocators'!$B$15:$W$358, MATCH('O5 Details by Class &amp; Accounts'!CG$18, 'E2 Allocators'!$B$15:$W$15, 0),FALSE)*$E114)</f>
        <v>0</v>
      </c>
      <c r="CH114" s="1322">
        <f>IF(ISERROR(VLOOKUP(VLOOKUP($A114, 'E4 TB Allocation Details'!$A$18:$L$214, MATCH("A &amp; G ID", 'E4 TB Allocation Details'!$A$18:$L$18, 0),FALSE), 'E2 Allocators'!$B$15:$W$358, MATCH('O5 Details by Class &amp; Accounts'!CH$18, 'E2 Allocators'!$B$15:$W$15, 0),FALSE)*$E114), 0, VLOOKUP(VLOOKUP($A114, 'E4 TB Allocation Details'!$A$18:$L$214, MATCH("A &amp; G ID", 'E4 TB Allocation Details'!$A$18:$L$18, 0),FALSE), 'E2 Allocators'!$B$15:$W$358, MATCH('O5 Details by Class &amp; Accounts'!CH$18, 'E2 Allocators'!$B$15:$W$15, 0),FALSE)*$E114)</f>
        <v>0</v>
      </c>
      <c r="CI114" s="1322">
        <f>IF(ISERROR(VLOOKUP(VLOOKUP($A114, 'E4 TB Allocation Details'!$A$18:$L$214, MATCH("A &amp; G ID", 'E4 TB Allocation Details'!$A$18:$L$18, 0),FALSE), 'E2 Allocators'!$B$15:$W$358, MATCH('O5 Details by Class &amp; Accounts'!CI$18, 'E2 Allocators'!$B$15:$W$15, 0),FALSE)*$E114), 0, VLOOKUP(VLOOKUP($A114, 'E4 TB Allocation Details'!$A$18:$L$214, MATCH("A &amp; G ID", 'E4 TB Allocation Details'!$A$18:$L$18, 0),FALSE), 'E2 Allocators'!$B$15:$W$358, MATCH('O5 Details by Class &amp; Accounts'!CI$18, 'E2 Allocators'!$B$15:$W$15, 0),FALSE)*$E114)</f>
        <v>0</v>
      </c>
      <c r="CJ114" s="1322">
        <f>IF(ISERROR(VLOOKUP(VLOOKUP($A114, 'E4 TB Allocation Details'!$A$18:$L$214, MATCH("A &amp; G ID", 'E4 TB Allocation Details'!$A$18:$L$18, 0),FALSE), 'E2 Allocators'!$B$15:$W$358, MATCH('O5 Details by Class &amp; Accounts'!CJ$18, 'E2 Allocators'!$B$15:$W$15, 0),FALSE)*$E114), 0, VLOOKUP(VLOOKUP($A114, 'E4 TB Allocation Details'!$A$18:$L$214, MATCH("A &amp; G ID", 'E4 TB Allocation Details'!$A$18:$L$18, 0),FALSE), 'E2 Allocators'!$B$15:$W$358, MATCH('O5 Details by Class &amp; Accounts'!CJ$18, 'E2 Allocators'!$B$15:$W$15, 0),FALSE)*$E114)</f>
        <v>0</v>
      </c>
      <c r="CK114" s="1322">
        <f>IF(ISERROR(VLOOKUP(VLOOKUP($A114, 'E4 TB Allocation Details'!$A$18:$L$214, MATCH("A &amp; G ID", 'E4 TB Allocation Details'!$A$18:$L$18, 0),FALSE), 'E2 Allocators'!$B$15:$W$358, MATCH('O5 Details by Class &amp; Accounts'!CK$18, 'E2 Allocators'!$B$15:$W$15, 0),FALSE)*$E114), 0, VLOOKUP(VLOOKUP($A114, 'E4 TB Allocation Details'!$A$18:$L$214, MATCH("A &amp; G ID", 'E4 TB Allocation Details'!$A$18:$L$18, 0),FALSE), 'E2 Allocators'!$B$15:$W$358, MATCH('O5 Details by Class &amp; Accounts'!CK$18, 'E2 Allocators'!$B$15:$W$15, 0),FALSE)*$E114)</f>
        <v>0</v>
      </c>
      <c r="CL114" s="1322">
        <f>IF(ISERROR(VLOOKUP(VLOOKUP($A114, 'E4 TB Allocation Details'!$A$18:$L$214, MATCH("A &amp; G ID", 'E4 TB Allocation Details'!$A$18:$L$18, 0),FALSE), 'E2 Allocators'!$B$15:$W$358, MATCH('O5 Details by Class &amp; Accounts'!CL$18, 'E2 Allocators'!$B$15:$W$15, 0),FALSE)*$E114), 0, VLOOKUP(VLOOKUP($A114, 'E4 TB Allocation Details'!$A$18:$L$214, MATCH("A &amp; G ID", 'E4 TB Allocation Details'!$A$18:$L$18, 0),FALSE), 'E2 Allocators'!$B$15:$W$358, MATCH('O5 Details by Class &amp; Accounts'!CL$18, 'E2 Allocators'!$B$15:$W$15, 0),FALSE)*$E114)</f>
        <v>0</v>
      </c>
      <c r="CM114" s="1322">
        <f>IF(ISERROR(VLOOKUP(VLOOKUP($A114, 'E4 TB Allocation Details'!$A$18:$L$214, MATCH("A &amp; G ID", 'E4 TB Allocation Details'!$A$18:$L$18, 0),FALSE), 'E2 Allocators'!$B$15:$W$358, MATCH('O5 Details by Class &amp; Accounts'!CM$18, 'E2 Allocators'!$B$15:$W$15, 0),FALSE)*$E114), 0, VLOOKUP(VLOOKUP($A114, 'E4 TB Allocation Details'!$A$18:$L$214, MATCH("A &amp; G ID", 'E4 TB Allocation Details'!$A$18:$L$18, 0),FALSE), 'E2 Allocators'!$B$15:$W$358, MATCH('O5 Details by Class &amp; Accounts'!CM$18, 'E2 Allocators'!$B$15:$W$15, 0),FALSE)*$E114)</f>
        <v>0</v>
      </c>
      <c r="CN114" s="1322">
        <f t="shared" ref="CN114:CN120" si="30">SUM(BT114:CM114)</f>
        <v>0</v>
      </c>
      <c r="CO114" s="1651">
        <f>+E114-AC114-AX114-BS114-CN114</f>
        <v>0</v>
      </c>
      <c r="CQ114" s="1899"/>
    </row>
    <row r="115" spans="1:95" s="64" customFormat="1" ht="12.75" x14ac:dyDescent="0.2">
      <c r="A115" s="1093">
        <v>4380</v>
      </c>
      <c r="B115" s="1094" t="s">
        <v>1374</v>
      </c>
      <c r="C115" s="1648">
        <f>IF(ISERROR(VLOOKUP($A115,'I3 TB Data'!$A$19:$H$483,MATCH('O5 Details by Class &amp; Accounts'!$C$18, 'I3 TB Data'!$A$19:$H$19,0),0)), 0, VLOOKUP($A115,'I3 TB Data'!$A$19:$H$483,MATCH('O5 Details by Class &amp; Accounts'!$C$18,'I3 TB Data'!$A$19:$H$19,0),0))</f>
        <v>300000</v>
      </c>
      <c r="D115" s="1649"/>
      <c r="E115" s="1648">
        <f>C115+D115</f>
        <v>300000</v>
      </c>
      <c r="F115" s="1650">
        <f>IF(ISERROR(VLOOKUP($A115, 'E1 Categorization'!A35:E126, MATCH("Customer Component", 'E1 Categorization'!$A$33:$E$33,0), 0)), 0, IF(VLOOKUP($A115, 'E1 Categorization'!A35:E126, MATCH("Customer Component", 'E1 Categorization'!$A$33:$E$33,0), 0)=0, 'O5 Details by Class &amp; Accounts'!$E115, IF(AND(VLOOKUP($A115, 'E1 Categorization'!A35:E126, MATCH("Customer Component", 'E1 Categorization'!$A$33:$E$33,0), 0) &gt;0, VLOOKUP($A115, 'E1 Categorization'!A35:E126, MATCH("Customer Component", 'E1 Categorization'!$A$33:$E$33,0), 0)&lt;1), 'O5 Details by Class &amp; Accounts'!$E115*(1-VLOOKUP($A115, 'E1 Categorization'!A35:E126, MATCH("Customer Component", 'E1 Categorization'!$A$33:$E$33,0), 0)), 0)))</f>
        <v>0</v>
      </c>
      <c r="G115" s="1650">
        <f>IF(ISERROR(VLOOKUP($A115, 'E1 Categorization'!A35:E126, MATCH("Customer Component", 'E1 Categorization'!$A$33:$E$33,0), 0)),0, IF(VLOOKUP($A115, 'E1 Categorization'!A35:E126, MATCH("Customer Component", 'E1 Categorization'!$A$33:$E$33,0), 0)=0, 0, IF(AND(VLOOKUP($A115, 'E1 Categorization'!A35:E126, MATCH("Customer Component", 'E1 Categorization'!$A$33:$E$33,0), 0) &gt;0, VLOOKUP($A115, 'E1 Categorization'!A35:E126, MATCH("Customer Component", 'E1 Categorization'!$A$33:$E$33,0), 0)&lt;1), 'O5 Details by Class &amp; Accounts'!$E115*(VLOOKUP($A115, 'E1 Categorization'!A35:E126, MATCH("Customer Component", 'E1 Categorization'!$A$33:$E$33,0), 0)), 'O5 Details by Class &amp; Accounts'!$E115)))</f>
        <v>0</v>
      </c>
      <c r="H115" s="1322">
        <f t="shared" si="26"/>
        <v>0</v>
      </c>
      <c r="I115" s="1322">
        <f>IF(ISERROR(VLOOKUP(VLOOKUP($A115, 'E4 TB Allocation Details'!$A$18:$L$214, MATCH("Demand ID", 'E4 TB Allocation Details'!$A$18:$L$18, 0),FALSE), 'E2 Allocators'!$B$15:$W$358, MATCH('O5 Details by Class &amp; Accounts'!I$18, 'E2 Allocators'!$B$15:$W$15, 0),FALSE)*$F115), 0, VLOOKUP(VLOOKUP($A115, 'E4 TB Allocation Details'!$A$18:$L$214, MATCH("Demand ID", 'E4 TB Allocation Details'!$A$18:$L$18, 0),FALSE), 'E2 Allocators'!$B$15:$W$358, MATCH('O5 Details by Class &amp; Accounts'!I$18, 'E2 Allocators'!$B$15:$W$15, 0),FALSE)*$F115)</f>
        <v>0</v>
      </c>
      <c r="J115" s="1322">
        <f>IF(ISERROR(VLOOKUP(VLOOKUP($A115, 'E4 TB Allocation Details'!$A$18:$L$214, MATCH("Demand ID", 'E4 TB Allocation Details'!$A$18:$L$18, 0),FALSE), 'E2 Allocators'!$B$15:$W$358, MATCH('O5 Details by Class &amp; Accounts'!J$18, 'E2 Allocators'!$B$15:$W$15, 0),FALSE)*$F115), 0, VLOOKUP(VLOOKUP($A115, 'E4 TB Allocation Details'!$A$18:$L$214, MATCH("Demand ID", 'E4 TB Allocation Details'!$A$18:$L$18, 0),FALSE), 'E2 Allocators'!$B$15:$W$358, MATCH('O5 Details by Class &amp; Accounts'!J$18, 'E2 Allocators'!$B$15:$W$15, 0),FALSE)*$F115)</f>
        <v>0</v>
      </c>
      <c r="K115" s="1322">
        <f>IF(ISERROR(VLOOKUP(VLOOKUP($A115, 'E4 TB Allocation Details'!$A$18:$L$214, MATCH("Demand ID", 'E4 TB Allocation Details'!$A$18:$L$18, 0),FALSE), 'E2 Allocators'!$B$15:$W$358, MATCH('O5 Details by Class &amp; Accounts'!K$18, 'E2 Allocators'!$B$15:$W$15, 0),FALSE)*$F115), 0, VLOOKUP(VLOOKUP($A115, 'E4 TB Allocation Details'!$A$18:$L$214, MATCH("Demand ID", 'E4 TB Allocation Details'!$A$18:$L$18, 0),FALSE), 'E2 Allocators'!$B$15:$W$358, MATCH('O5 Details by Class &amp; Accounts'!K$18, 'E2 Allocators'!$B$15:$W$15, 0),FALSE)*$F115)</f>
        <v>0</v>
      </c>
      <c r="L115" s="1322">
        <f>IF(ISERROR(VLOOKUP(VLOOKUP($A115, 'E4 TB Allocation Details'!$A$18:$L$214, MATCH("Demand ID", 'E4 TB Allocation Details'!$A$18:$L$18, 0),FALSE), 'E2 Allocators'!$B$15:$W$358, MATCH('O5 Details by Class &amp; Accounts'!L$18, 'E2 Allocators'!$B$15:$W$15, 0),FALSE)*$F115), 0, VLOOKUP(VLOOKUP($A115, 'E4 TB Allocation Details'!$A$18:$L$214, MATCH("Demand ID", 'E4 TB Allocation Details'!$A$18:$L$18, 0),FALSE), 'E2 Allocators'!$B$15:$W$358, MATCH('O5 Details by Class &amp; Accounts'!L$18, 'E2 Allocators'!$B$15:$W$15, 0),FALSE)*$F115)</f>
        <v>0</v>
      </c>
      <c r="M115" s="1322">
        <f>IF(ISERROR(VLOOKUP(VLOOKUP($A115, 'E4 TB Allocation Details'!$A$18:$L$214, MATCH("Demand ID", 'E4 TB Allocation Details'!$A$18:$L$18, 0),FALSE), 'E2 Allocators'!$B$15:$W$358, MATCH('O5 Details by Class &amp; Accounts'!M$18, 'E2 Allocators'!$B$15:$W$15, 0),FALSE)*$F115), 0, VLOOKUP(VLOOKUP($A115, 'E4 TB Allocation Details'!$A$18:$L$214, MATCH("Demand ID", 'E4 TB Allocation Details'!$A$18:$L$18, 0),FALSE), 'E2 Allocators'!$B$15:$W$358, MATCH('O5 Details by Class &amp; Accounts'!M$18, 'E2 Allocators'!$B$15:$W$15, 0),FALSE)*$F115)</f>
        <v>0</v>
      </c>
      <c r="N115" s="1322">
        <f>IF(ISERROR(VLOOKUP(VLOOKUP($A115, 'E4 TB Allocation Details'!$A$18:$L$214, MATCH("Demand ID", 'E4 TB Allocation Details'!$A$18:$L$18, 0),FALSE), 'E2 Allocators'!$B$15:$W$358, MATCH('O5 Details by Class &amp; Accounts'!N$18, 'E2 Allocators'!$B$15:$W$15, 0),FALSE)*$F115), 0, VLOOKUP(VLOOKUP($A115, 'E4 TB Allocation Details'!$A$18:$L$214, MATCH("Demand ID", 'E4 TB Allocation Details'!$A$18:$L$18, 0),FALSE), 'E2 Allocators'!$B$15:$W$358, MATCH('O5 Details by Class &amp; Accounts'!N$18, 'E2 Allocators'!$B$15:$W$15, 0),FALSE)*$F115)</f>
        <v>0</v>
      </c>
      <c r="O115" s="1322">
        <f>IF(ISERROR(VLOOKUP(VLOOKUP($A115, 'E4 TB Allocation Details'!$A$18:$L$214, MATCH("Demand ID", 'E4 TB Allocation Details'!$A$18:$L$18, 0),FALSE), 'E2 Allocators'!$B$15:$W$358, MATCH('O5 Details by Class &amp; Accounts'!O$18, 'E2 Allocators'!$B$15:$W$15, 0),FALSE)*$F115), 0, VLOOKUP(VLOOKUP($A115, 'E4 TB Allocation Details'!$A$18:$L$214, MATCH("Demand ID", 'E4 TB Allocation Details'!$A$18:$L$18, 0),FALSE), 'E2 Allocators'!$B$15:$W$358, MATCH('O5 Details by Class &amp; Accounts'!O$18, 'E2 Allocators'!$B$15:$W$15, 0),FALSE)*$F115)</f>
        <v>0</v>
      </c>
      <c r="P115" s="1322">
        <f>IF(ISERROR(VLOOKUP(VLOOKUP($A115, 'E4 TB Allocation Details'!$A$18:$L$214, MATCH("Demand ID", 'E4 TB Allocation Details'!$A$18:$L$18, 0),FALSE), 'E2 Allocators'!$B$15:$W$358, MATCH('O5 Details by Class &amp; Accounts'!P$18, 'E2 Allocators'!$B$15:$W$15, 0),FALSE)*$F115), 0, VLOOKUP(VLOOKUP($A115, 'E4 TB Allocation Details'!$A$18:$L$214, MATCH("Demand ID", 'E4 TB Allocation Details'!$A$18:$L$18, 0),FALSE), 'E2 Allocators'!$B$15:$W$358, MATCH('O5 Details by Class &amp; Accounts'!P$18, 'E2 Allocators'!$B$15:$W$15, 0),FALSE)*$F115)</f>
        <v>0</v>
      </c>
      <c r="Q115" s="1322">
        <f>IF(ISERROR(VLOOKUP(VLOOKUP($A115, 'E4 TB Allocation Details'!$A$18:$L$214, MATCH("Demand ID", 'E4 TB Allocation Details'!$A$18:$L$18, 0),FALSE), 'E2 Allocators'!$B$15:$W$358, MATCH('O5 Details by Class &amp; Accounts'!Q$18, 'E2 Allocators'!$B$15:$W$15, 0),FALSE)*$F115), 0, VLOOKUP(VLOOKUP($A115, 'E4 TB Allocation Details'!$A$18:$L$214, MATCH("Demand ID", 'E4 TB Allocation Details'!$A$18:$L$18, 0),FALSE), 'E2 Allocators'!$B$15:$W$358, MATCH('O5 Details by Class &amp; Accounts'!Q$18, 'E2 Allocators'!$B$15:$W$15, 0),FALSE)*$F115)</f>
        <v>0</v>
      </c>
      <c r="R115" s="1322">
        <f>IF(ISERROR(VLOOKUP(VLOOKUP($A115, 'E4 TB Allocation Details'!$A$18:$L$214, MATCH("Demand ID", 'E4 TB Allocation Details'!$A$18:$L$18, 0),FALSE), 'E2 Allocators'!$B$15:$W$358, MATCH('O5 Details by Class &amp; Accounts'!R$18, 'E2 Allocators'!$B$15:$W$15, 0),FALSE)*$F115), 0, VLOOKUP(VLOOKUP($A115, 'E4 TB Allocation Details'!$A$18:$L$214, MATCH("Demand ID", 'E4 TB Allocation Details'!$A$18:$L$18, 0),FALSE), 'E2 Allocators'!$B$15:$W$358, MATCH('O5 Details by Class &amp; Accounts'!R$18, 'E2 Allocators'!$B$15:$W$15, 0),FALSE)*$F115)</f>
        <v>0</v>
      </c>
      <c r="S115" s="1322">
        <f>IF(ISERROR(VLOOKUP(VLOOKUP($A115, 'E4 TB Allocation Details'!$A$18:$L$214, MATCH("Demand ID", 'E4 TB Allocation Details'!$A$18:$L$18, 0),FALSE), 'E2 Allocators'!$B$15:$W$358, MATCH('O5 Details by Class &amp; Accounts'!S$18, 'E2 Allocators'!$B$15:$W$15, 0),FALSE)*$F115), 0, VLOOKUP(VLOOKUP($A115, 'E4 TB Allocation Details'!$A$18:$L$214, MATCH("Demand ID", 'E4 TB Allocation Details'!$A$18:$L$18, 0),FALSE), 'E2 Allocators'!$B$15:$W$358, MATCH('O5 Details by Class &amp; Accounts'!S$18, 'E2 Allocators'!$B$15:$W$15, 0),FALSE)*$F115)</f>
        <v>0</v>
      </c>
      <c r="T115" s="1322">
        <f>IF(ISERROR(VLOOKUP(VLOOKUP($A115, 'E4 TB Allocation Details'!$A$18:$L$214, MATCH("Demand ID", 'E4 TB Allocation Details'!$A$18:$L$18, 0),FALSE), 'E2 Allocators'!$B$15:$W$358, MATCH('O5 Details by Class &amp; Accounts'!T$18, 'E2 Allocators'!$B$15:$W$15, 0),FALSE)*$F115), 0, VLOOKUP(VLOOKUP($A115, 'E4 TB Allocation Details'!$A$18:$L$214, MATCH("Demand ID", 'E4 TB Allocation Details'!$A$18:$L$18, 0),FALSE), 'E2 Allocators'!$B$15:$W$358, MATCH('O5 Details by Class &amp; Accounts'!T$18, 'E2 Allocators'!$B$15:$W$15, 0),FALSE)*$F115)</f>
        <v>0</v>
      </c>
      <c r="U115" s="1322">
        <f>IF(ISERROR(VLOOKUP(VLOOKUP($A115, 'E4 TB Allocation Details'!$A$18:$L$214, MATCH("Demand ID", 'E4 TB Allocation Details'!$A$18:$L$18, 0),FALSE), 'E2 Allocators'!$B$15:$W$358, MATCH('O5 Details by Class &amp; Accounts'!U$18, 'E2 Allocators'!$B$15:$W$15, 0),FALSE)*$F115), 0, VLOOKUP(VLOOKUP($A115, 'E4 TB Allocation Details'!$A$18:$L$214, MATCH("Demand ID", 'E4 TB Allocation Details'!$A$18:$L$18, 0),FALSE), 'E2 Allocators'!$B$15:$W$358, MATCH('O5 Details by Class &amp; Accounts'!U$18, 'E2 Allocators'!$B$15:$W$15, 0),FALSE)*$F115)</f>
        <v>0</v>
      </c>
      <c r="V115" s="1322">
        <f>IF(ISERROR(VLOOKUP(VLOOKUP($A115, 'E4 TB Allocation Details'!$A$18:$L$214, MATCH("Demand ID", 'E4 TB Allocation Details'!$A$18:$L$18, 0),FALSE), 'E2 Allocators'!$B$15:$W$358, MATCH('O5 Details by Class &amp; Accounts'!V$18, 'E2 Allocators'!$B$15:$W$15, 0),FALSE)*$F115), 0, VLOOKUP(VLOOKUP($A115, 'E4 TB Allocation Details'!$A$18:$L$214, MATCH("Demand ID", 'E4 TB Allocation Details'!$A$18:$L$18, 0),FALSE), 'E2 Allocators'!$B$15:$W$358, MATCH('O5 Details by Class &amp; Accounts'!V$18, 'E2 Allocators'!$B$15:$W$15, 0),FALSE)*$F115)</f>
        <v>0</v>
      </c>
      <c r="W115" s="1322">
        <f>IF(ISERROR(VLOOKUP(VLOOKUP($A115, 'E4 TB Allocation Details'!$A$18:$L$214, MATCH("Demand ID", 'E4 TB Allocation Details'!$A$18:$L$18, 0),FALSE), 'E2 Allocators'!$B$15:$W$358, MATCH('O5 Details by Class &amp; Accounts'!W$18, 'E2 Allocators'!$B$15:$W$15, 0),FALSE)*$F115), 0, VLOOKUP(VLOOKUP($A115, 'E4 TB Allocation Details'!$A$18:$L$214, MATCH("Demand ID", 'E4 TB Allocation Details'!$A$18:$L$18, 0),FALSE), 'E2 Allocators'!$B$15:$W$358, MATCH('O5 Details by Class &amp; Accounts'!W$18, 'E2 Allocators'!$B$15:$W$15, 0),FALSE)*$F115)</f>
        <v>0</v>
      </c>
      <c r="X115" s="1322">
        <f>IF(ISERROR(VLOOKUP(VLOOKUP($A115, 'E4 TB Allocation Details'!$A$18:$L$214, MATCH("Demand ID", 'E4 TB Allocation Details'!$A$18:$L$18, 0),FALSE), 'E2 Allocators'!$B$15:$W$358, MATCH('O5 Details by Class &amp; Accounts'!X$18, 'E2 Allocators'!$B$15:$W$15, 0),FALSE)*$F115), 0, VLOOKUP(VLOOKUP($A115, 'E4 TB Allocation Details'!$A$18:$L$214, MATCH("Demand ID", 'E4 TB Allocation Details'!$A$18:$L$18, 0),FALSE), 'E2 Allocators'!$B$15:$W$358, MATCH('O5 Details by Class &amp; Accounts'!X$18, 'E2 Allocators'!$B$15:$W$15, 0),FALSE)*$F115)</f>
        <v>0</v>
      </c>
      <c r="Y115" s="1322">
        <f>IF(ISERROR(VLOOKUP(VLOOKUP($A115, 'E4 TB Allocation Details'!$A$18:$L$214, MATCH("Demand ID", 'E4 TB Allocation Details'!$A$18:$L$18, 0),FALSE), 'E2 Allocators'!$B$15:$W$358, MATCH('O5 Details by Class &amp; Accounts'!Y$18, 'E2 Allocators'!$B$15:$W$15, 0),FALSE)*$F115), 0, VLOOKUP(VLOOKUP($A115, 'E4 TB Allocation Details'!$A$18:$L$214, MATCH("Demand ID", 'E4 TB Allocation Details'!$A$18:$L$18, 0),FALSE), 'E2 Allocators'!$B$15:$W$358, MATCH('O5 Details by Class &amp; Accounts'!Y$18, 'E2 Allocators'!$B$15:$W$15, 0),FALSE)*$F115)</f>
        <v>0</v>
      </c>
      <c r="Z115" s="1322">
        <f>IF(ISERROR(VLOOKUP(VLOOKUP($A115, 'E4 TB Allocation Details'!$A$18:$L$214, MATCH("Demand ID", 'E4 TB Allocation Details'!$A$18:$L$18, 0),FALSE), 'E2 Allocators'!$B$15:$W$358, MATCH('O5 Details by Class &amp; Accounts'!Z$18, 'E2 Allocators'!$B$15:$W$15, 0),FALSE)*$F115), 0, VLOOKUP(VLOOKUP($A115, 'E4 TB Allocation Details'!$A$18:$L$214, MATCH("Demand ID", 'E4 TB Allocation Details'!$A$18:$L$18, 0),FALSE), 'E2 Allocators'!$B$15:$W$358, MATCH('O5 Details by Class &amp; Accounts'!Z$18, 'E2 Allocators'!$B$15:$W$15, 0),FALSE)*$F115)</f>
        <v>0</v>
      </c>
      <c r="AA115" s="1322">
        <f>IF(ISERROR(VLOOKUP(VLOOKUP($A115, 'E4 TB Allocation Details'!$A$18:$L$214, MATCH("Demand ID", 'E4 TB Allocation Details'!$A$18:$L$18, 0),FALSE), 'E2 Allocators'!$B$15:$W$358, MATCH('O5 Details by Class &amp; Accounts'!AA$18, 'E2 Allocators'!$B$15:$W$15, 0),FALSE)*$F115), 0, VLOOKUP(VLOOKUP($A115, 'E4 TB Allocation Details'!$A$18:$L$214, MATCH("Demand ID", 'E4 TB Allocation Details'!$A$18:$L$18, 0),FALSE), 'E2 Allocators'!$B$15:$W$358, MATCH('O5 Details by Class &amp; Accounts'!AA$18, 'E2 Allocators'!$B$15:$W$15, 0),FALSE)*$F115)</f>
        <v>0</v>
      </c>
      <c r="AB115" s="1322">
        <f>IF(ISERROR(VLOOKUP(VLOOKUP($A115, 'E4 TB Allocation Details'!$A$18:$L$214, MATCH("Demand ID", 'E4 TB Allocation Details'!$A$18:$L$18, 0),FALSE), 'E2 Allocators'!$B$15:$W$358, MATCH('O5 Details by Class &amp; Accounts'!AB$18, 'E2 Allocators'!$B$15:$W$15, 0),FALSE)*$F115), 0, VLOOKUP(VLOOKUP($A115, 'E4 TB Allocation Details'!$A$18:$L$214, MATCH("Demand ID", 'E4 TB Allocation Details'!$A$18:$L$18, 0),FALSE), 'E2 Allocators'!$B$15:$W$358, MATCH('O5 Details by Class &amp; Accounts'!AB$18, 'E2 Allocators'!$B$15:$W$15, 0),FALSE)*$F115)</f>
        <v>0</v>
      </c>
      <c r="AC115" s="1322">
        <f t="shared" si="27"/>
        <v>0</v>
      </c>
      <c r="AD115" s="1322">
        <f>IF(ISERROR(VLOOKUP(VLOOKUP($A115, 'E4 TB Allocation Details'!$A$18:$L$214, MATCH("Customer ID", 'E4 TB Allocation Details'!$A$18:$L$18, 0),FALSE), 'E2 Allocators'!$B$15:$W$358, MATCH('O5 Details by Class &amp; Accounts'!AD$18, 'E2 Allocators'!$B$15:$W$15, 0),FALSE)*$G115), 0, VLOOKUP(VLOOKUP($A115, 'E4 TB Allocation Details'!$A$18:$L$214, MATCH("Customer ID", 'E4 TB Allocation Details'!$A$18:$L$18, 0),FALSE), 'E2 Allocators'!$B$15:$W$358, MATCH('O5 Details by Class &amp; Accounts'!AD$18, 'E2 Allocators'!$B$15:$W$15, 0),FALSE)*$G115)</f>
        <v>0</v>
      </c>
      <c r="AE115" s="1322">
        <f>IF(ISERROR(VLOOKUP(VLOOKUP($A115, 'E4 TB Allocation Details'!$A$18:$L$214, MATCH("Customer ID", 'E4 TB Allocation Details'!$A$18:$L$18, 0),FALSE), 'E2 Allocators'!$B$15:$W$358, MATCH('O5 Details by Class &amp; Accounts'!AE$18, 'E2 Allocators'!$B$15:$W$15, 0),FALSE)*$G115), 0, VLOOKUP(VLOOKUP($A115, 'E4 TB Allocation Details'!$A$18:$L$214, MATCH("Customer ID", 'E4 TB Allocation Details'!$A$18:$L$18, 0),FALSE), 'E2 Allocators'!$B$15:$W$358, MATCH('O5 Details by Class &amp; Accounts'!AE$18, 'E2 Allocators'!$B$15:$W$15, 0),FALSE)*$G115)</f>
        <v>0</v>
      </c>
      <c r="AF115" s="1322">
        <f>IF(ISERROR(VLOOKUP(VLOOKUP($A115, 'E4 TB Allocation Details'!$A$18:$L$214, MATCH("Customer ID", 'E4 TB Allocation Details'!$A$18:$L$18, 0),FALSE), 'E2 Allocators'!$B$15:$W$358, MATCH('O5 Details by Class &amp; Accounts'!AF$18, 'E2 Allocators'!$B$15:$W$15, 0),FALSE)*$G115), 0, VLOOKUP(VLOOKUP($A115, 'E4 TB Allocation Details'!$A$18:$L$214, MATCH("Customer ID", 'E4 TB Allocation Details'!$A$18:$L$18, 0),FALSE), 'E2 Allocators'!$B$15:$W$358, MATCH('O5 Details by Class &amp; Accounts'!AF$18, 'E2 Allocators'!$B$15:$W$15, 0),FALSE)*$G115)</f>
        <v>0</v>
      </c>
      <c r="AG115" s="1322">
        <f>IF(ISERROR(VLOOKUP(VLOOKUP($A115, 'E4 TB Allocation Details'!$A$18:$L$214, MATCH("Customer ID", 'E4 TB Allocation Details'!$A$18:$L$18, 0),FALSE), 'E2 Allocators'!$B$15:$W$358, MATCH('O5 Details by Class &amp; Accounts'!AG$18, 'E2 Allocators'!$B$15:$W$15, 0),FALSE)*$G115), 0, VLOOKUP(VLOOKUP($A115, 'E4 TB Allocation Details'!$A$18:$L$214, MATCH("Customer ID", 'E4 TB Allocation Details'!$A$18:$L$18, 0),FALSE), 'E2 Allocators'!$B$15:$W$358, MATCH('O5 Details by Class &amp; Accounts'!AG$18, 'E2 Allocators'!$B$15:$W$15, 0),FALSE)*$G115)</f>
        <v>0</v>
      </c>
      <c r="AH115" s="1322">
        <f>IF(ISERROR(VLOOKUP(VLOOKUP($A115, 'E4 TB Allocation Details'!$A$18:$L$214, MATCH("Customer ID", 'E4 TB Allocation Details'!$A$18:$L$18, 0),FALSE), 'E2 Allocators'!$B$15:$W$358, MATCH('O5 Details by Class &amp; Accounts'!AH$18, 'E2 Allocators'!$B$15:$W$15, 0),FALSE)*$G115), 0, VLOOKUP(VLOOKUP($A115, 'E4 TB Allocation Details'!$A$18:$L$214, MATCH("Customer ID", 'E4 TB Allocation Details'!$A$18:$L$18, 0),FALSE), 'E2 Allocators'!$B$15:$W$358, MATCH('O5 Details by Class &amp; Accounts'!AH$18, 'E2 Allocators'!$B$15:$W$15, 0),FALSE)*$G115)</f>
        <v>0</v>
      </c>
      <c r="AI115" s="1322">
        <f>IF(ISERROR(VLOOKUP(VLOOKUP($A115, 'E4 TB Allocation Details'!$A$18:$L$214, MATCH("Customer ID", 'E4 TB Allocation Details'!$A$18:$L$18, 0),FALSE), 'E2 Allocators'!$B$15:$W$358, MATCH('O5 Details by Class &amp; Accounts'!AI$18, 'E2 Allocators'!$B$15:$W$15, 0),FALSE)*$G115), 0, VLOOKUP(VLOOKUP($A115, 'E4 TB Allocation Details'!$A$18:$L$214, MATCH("Customer ID", 'E4 TB Allocation Details'!$A$18:$L$18, 0),FALSE), 'E2 Allocators'!$B$15:$W$358, MATCH('O5 Details by Class &amp; Accounts'!AI$18, 'E2 Allocators'!$B$15:$W$15, 0),FALSE)*$G115)</f>
        <v>0</v>
      </c>
      <c r="AJ115" s="1322">
        <f>IF(ISERROR(VLOOKUP(VLOOKUP($A115, 'E4 TB Allocation Details'!$A$18:$L$214, MATCH("Customer ID", 'E4 TB Allocation Details'!$A$18:$L$18, 0),FALSE), 'E2 Allocators'!$B$15:$W$358, MATCH('O5 Details by Class &amp; Accounts'!AJ$18, 'E2 Allocators'!$B$15:$W$15, 0),FALSE)*$G115), 0, VLOOKUP(VLOOKUP($A115, 'E4 TB Allocation Details'!$A$18:$L$214, MATCH("Customer ID", 'E4 TB Allocation Details'!$A$18:$L$18, 0),FALSE), 'E2 Allocators'!$B$15:$W$358, MATCH('O5 Details by Class &amp; Accounts'!AJ$18, 'E2 Allocators'!$B$15:$W$15, 0),FALSE)*$G115)</f>
        <v>0</v>
      </c>
      <c r="AK115" s="1322">
        <f>IF(ISERROR(VLOOKUP(VLOOKUP($A115, 'E4 TB Allocation Details'!$A$18:$L$214, MATCH("Customer ID", 'E4 TB Allocation Details'!$A$18:$L$18, 0),FALSE), 'E2 Allocators'!$B$15:$W$358, MATCH('O5 Details by Class &amp; Accounts'!AK$18, 'E2 Allocators'!$B$15:$W$15, 0),FALSE)*$G115), 0, VLOOKUP(VLOOKUP($A115, 'E4 TB Allocation Details'!$A$18:$L$214, MATCH("Customer ID", 'E4 TB Allocation Details'!$A$18:$L$18, 0),FALSE), 'E2 Allocators'!$B$15:$W$358, MATCH('O5 Details by Class &amp; Accounts'!AK$18, 'E2 Allocators'!$B$15:$W$15, 0),FALSE)*$G115)</f>
        <v>0</v>
      </c>
      <c r="AL115" s="1322">
        <f>IF(ISERROR(VLOOKUP(VLOOKUP($A115, 'E4 TB Allocation Details'!$A$18:$L$214, MATCH("Customer ID", 'E4 TB Allocation Details'!$A$18:$L$18, 0),FALSE), 'E2 Allocators'!$B$15:$W$358, MATCH('O5 Details by Class &amp; Accounts'!AL$18, 'E2 Allocators'!$B$15:$W$15, 0),FALSE)*$G115), 0, VLOOKUP(VLOOKUP($A115, 'E4 TB Allocation Details'!$A$18:$L$214, MATCH("Customer ID", 'E4 TB Allocation Details'!$A$18:$L$18, 0),FALSE), 'E2 Allocators'!$B$15:$W$358, MATCH('O5 Details by Class &amp; Accounts'!AL$18, 'E2 Allocators'!$B$15:$W$15, 0),FALSE)*$G115)</f>
        <v>0</v>
      </c>
      <c r="AM115" s="1322">
        <f>IF(ISERROR(VLOOKUP(VLOOKUP($A115, 'E4 TB Allocation Details'!$A$18:$L$214, MATCH("Customer ID", 'E4 TB Allocation Details'!$A$18:$L$18, 0),FALSE), 'E2 Allocators'!$B$15:$W$358, MATCH('O5 Details by Class &amp; Accounts'!AM$18, 'E2 Allocators'!$B$15:$W$15, 0),FALSE)*$G115), 0, VLOOKUP(VLOOKUP($A115, 'E4 TB Allocation Details'!$A$18:$L$214, MATCH("Customer ID", 'E4 TB Allocation Details'!$A$18:$L$18, 0),FALSE), 'E2 Allocators'!$B$15:$W$358, MATCH('O5 Details by Class &amp; Accounts'!AM$18, 'E2 Allocators'!$B$15:$W$15, 0),FALSE)*$G115)</f>
        <v>0</v>
      </c>
      <c r="AN115" s="1322">
        <f>IF(ISERROR(VLOOKUP(VLOOKUP($A115, 'E4 TB Allocation Details'!$A$18:$L$214, MATCH("Customer ID", 'E4 TB Allocation Details'!$A$18:$L$18, 0),FALSE), 'E2 Allocators'!$B$15:$W$358, MATCH('O5 Details by Class &amp; Accounts'!AN$18, 'E2 Allocators'!$B$15:$W$15, 0),FALSE)*$G115), 0, VLOOKUP(VLOOKUP($A115, 'E4 TB Allocation Details'!$A$18:$L$214, MATCH("Customer ID", 'E4 TB Allocation Details'!$A$18:$L$18, 0),FALSE), 'E2 Allocators'!$B$15:$W$358, MATCH('O5 Details by Class &amp; Accounts'!AN$18, 'E2 Allocators'!$B$15:$W$15, 0),FALSE)*$G115)</f>
        <v>0</v>
      </c>
      <c r="AO115" s="1322">
        <f>IF(ISERROR(VLOOKUP(VLOOKUP($A115, 'E4 TB Allocation Details'!$A$18:$L$214, MATCH("Customer ID", 'E4 TB Allocation Details'!$A$18:$L$18, 0),FALSE), 'E2 Allocators'!$B$15:$W$358, MATCH('O5 Details by Class &amp; Accounts'!AO$18, 'E2 Allocators'!$B$15:$W$15, 0),FALSE)*$G115), 0, VLOOKUP(VLOOKUP($A115, 'E4 TB Allocation Details'!$A$18:$L$214, MATCH("Customer ID", 'E4 TB Allocation Details'!$A$18:$L$18, 0),FALSE), 'E2 Allocators'!$B$15:$W$358, MATCH('O5 Details by Class &amp; Accounts'!AO$18, 'E2 Allocators'!$B$15:$W$15, 0),FALSE)*$G115)</f>
        <v>0</v>
      </c>
      <c r="AP115" s="1322">
        <f>IF(ISERROR(VLOOKUP(VLOOKUP($A115, 'E4 TB Allocation Details'!$A$18:$L$214, MATCH("Customer ID", 'E4 TB Allocation Details'!$A$18:$L$18, 0),FALSE), 'E2 Allocators'!$B$15:$W$358, MATCH('O5 Details by Class &amp; Accounts'!AP$18, 'E2 Allocators'!$B$15:$W$15, 0),FALSE)*$G115), 0, VLOOKUP(VLOOKUP($A115, 'E4 TB Allocation Details'!$A$18:$L$214, MATCH("Customer ID", 'E4 TB Allocation Details'!$A$18:$L$18, 0),FALSE), 'E2 Allocators'!$B$15:$W$358, MATCH('O5 Details by Class &amp; Accounts'!AP$18, 'E2 Allocators'!$B$15:$W$15, 0),FALSE)*$G115)</f>
        <v>0</v>
      </c>
      <c r="AQ115" s="1322">
        <f>IF(ISERROR(VLOOKUP(VLOOKUP($A115, 'E4 TB Allocation Details'!$A$18:$L$214, MATCH("Customer ID", 'E4 TB Allocation Details'!$A$18:$L$18, 0),FALSE), 'E2 Allocators'!$B$15:$W$358, MATCH('O5 Details by Class &amp; Accounts'!AQ$18, 'E2 Allocators'!$B$15:$W$15, 0),FALSE)*$G115), 0, VLOOKUP(VLOOKUP($A115, 'E4 TB Allocation Details'!$A$18:$L$214, MATCH("Customer ID", 'E4 TB Allocation Details'!$A$18:$L$18, 0),FALSE), 'E2 Allocators'!$B$15:$W$358, MATCH('O5 Details by Class &amp; Accounts'!AQ$18, 'E2 Allocators'!$B$15:$W$15, 0),FALSE)*$G115)</f>
        <v>0</v>
      </c>
      <c r="AR115" s="1322">
        <f>IF(ISERROR(VLOOKUP(VLOOKUP($A115, 'E4 TB Allocation Details'!$A$18:$L$214, MATCH("Customer ID", 'E4 TB Allocation Details'!$A$18:$L$18, 0),FALSE), 'E2 Allocators'!$B$15:$W$358, MATCH('O5 Details by Class &amp; Accounts'!AR$18, 'E2 Allocators'!$B$15:$W$15, 0),FALSE)*$G115), 0, VLOOKUP(VLOOKUP($A115, 'E4 TB Allocation Details'!$A$18:$L$214, MATCH("Customer ID", 'E4 TB Allocation Details'!$A$18:$L$18, 0),FALSE), 'E2 Allocators'!$B$15:$W$358, MATCH('O5 Details by Class &amp; Accounts'!AR$18, 'E2 Allocators'!$B$15:$W$15, 0),FALSE)*$G115)</f>
        <v>0</v>
      </c>
      <c r="AS115" s="1322">
        <f>IF(ISERROR(VLOOKUP(VLOOKUP($A115, 'E4 TB Allocation Details'!$A$18:$L$214, MATCH("Customer ID", 'E4 TB Allocation Details'!$A$18:$L$18, 0),FALSE), 'E2 Allocators'!$B$15:$W$358, MATCH('O5 Details by Class &amp; Accounts'!AS$18, 'E2 Allocators'!$B$15:$W$15, 0),FALSE)*$G115), 0, VLOOKUP(VLOOKUP($A115, 'E4 TB Allocation Details'!$A$18:$L$214, MATCH("Customer ID", 'E4 TB Allocation Details'!$A$18:$L$18, 0),FALSE), 'E2 Allocators'!$B$15:$W$358, MATCH('O5 Details by Class &amp; Accounts'!AS$18, 'E2 Allocators'!$B$15:$W$15, 0),FALSE)*$G115)</f>
        <v>0</v>
      </c>
      <c r="AT115" s="1322">
        <f>IF(ISERROR(VLOOKUP(VLOOKUP($A115, 'E4 TB Allocation Details'!$A$18:$L$214, MATCH("Customer ID", 'E4 TB Allocation Details'!$A$18:$L$18, 0),FALSE), 'E2 Allocators'!$B$15:$W$358, MATCH('O5 Details by Class &amp; Accounts'!AT$18, 'E2 Allocators'!$B$15:$W$15, 0),FALSE)*$G115), 0, VLOOKUP(VLOOKUP($A115, 'E4 TB Allocation Details'!$A$18:$L$214, MATCH("Customer ID", 'E4 TB Allocation Details'!$A$18:$L$18, 0),FALSE), 'E2 Allocators'!$B$15:$W$358, MATCH('O5 Details by Class &amp; Accounts'!AT$18, 'E2 Allocators'!$B$15:$W$15, 0),FALSE)*$G115)</f>
        <v>0</v>
      </c>
      <c r="AU115" s="1322">
        <f>IF(ISERROR(VLOOKUP(VLOOKUP($A115, 'E4 TB Allocation Details'!$A$18:$L$214, MATCH("Customer ID", 'E4 TB Allocation Details'!$A$18:$L$18, 0),FALSE), 'E2 Allocators'!$B$15:$W$358, MATCH('O5 Details by Class &amp; Accounts'!AU$18, 'E2 Allocators'!$B$15:$W$15, 0),FALSE)*$G115), 0, VLOOKUP(VLOOKUP($A115, 'E4 TB Allocation Details'!$A$18:$L$214, MATCH("Customer ID", 'E4 TB Allocation Details'!$A$18:$L$18, 0),FALSE), 'E2 Allocators'!$B$15:$W$358, MATCH('O5 Details by Class &amp; Accounts'!AU$18, 'E2 Allocators'!$B$15:$W$15, 0),FALSE)*$G115)</f>
        <v>0</v>
      </c>
      <c r="AV115" s="1322">
        <f>IF(ISERROR(VLOOKUP(VLOOKUP($A115, 'E4 TB Allocation Details'!$A$18:$L$214, MATCH("Customer ID", 'E4 TB Allocation Details'!$A$18:$L$18, 0),FALSE), 'E2 Allocators'!$B$15:$W$358, MATCH('O5 Details by Class &amp; Accounts'!AV$18, 'E2 Allocators'!$B$15:$W$15, 0),FALSE)*$G115), 0, VLOOKUP(VLOOKUP($A115, 'E4 TB Allocation Details'!$A$18:$L$214, MATCH("Customer ID", 'E4 TB Allocation Details'!$A$18:$L$18, 0),FALSE), 'E2 Allocators'!$B$15:$W$358, MATCH('O5 Details by Class &amp; Accounts'!AV$18, 'E2 Allocators'!$B$15:$W$15, 0),FALSE)*$G115)</f>
        <v>0</v>
      </c>
      <c r="AW115" s="1322">
        <f>IF(ISERROR(VLOOKUP(VLOOKUP($A115, 'E4 TB Allocation Details'!$A$18:$L$214, MATCH("Customer ID", 'E4 TB Allocation Details'!$A$18:$L$18, 0),FALSE), 'E2 Allocators'!$B$15:$W$358, MATCH('O5 Details by Class &amp; Accounts'!AW$18, 'E2 Allocators'!$B$15:$W$15, 0),FALSE)*$G115), 0, VLOOKUP(VLOOKUP($A115, 'E4 TB Allocation Details'!$A$18:$L$214, MATCH("Customer ID", 'E4 TB Allocation Details'!$A$18:$L$18, 0),FALSE), 'E2 Allocators'!$B$15:$W$358, MATCH('O5 Details by Class &amp; Accounts'!AW$18, 'E2 Allocators'!$B$15:$W$15, 0),FALSE)*$G115)</f>
        <v>0</v>
      </c>
      <c r="AX115" s="1322">
        <f t="shared" si="28"/>
        <v>0</v>
      </c>
      <c r="AY115" s="1322">
        <f>IF(ISERROR(VLOOKUP(VLOOKUP($A115, 'E4 TB Allocation Details'!$A$18:$L$214, MATCH("Misc ID", 'E4 TB Allocation Details'!$A$18:$L$18, 0),FALSE), 'E2 Allocators'!$B$15:$W$358, MATCH('O5 Details by Class &amp; Accounts'!AY$18, 'E2 Allocators'!$B$15:$W$15, 0),FALSE)*$E115), 0, VLOOKUP(VLOOKUP($A115, 'E4 TB Allocation Details'!$A$18:$L$214, MATCH("Misc ID", 'E4 TB Allocation Details'!$A$18:$L$18, 0),FALSE), 'E2 Allocators'!$B$15:$W$358, MATCH('O5 Details by Class &amp; Accounts'!AY$18, 'E2 Allocators'!$B$15:$W$15, 0),FALSE)*$E115)</f>
        <v>199209.05762335772</v>
      </c>
      <c r="AZ115" s="1322">
        <f>IF(ISERROR(VLOOKUP(VLOOKUP($A115, 'E4 TB Allocation Details'!$A$18:$L$214, MATCH("Misc ID", 'E4 TB Allocation Details'!$A$18:$L$18, 0),FALSE), 'E2 Allocators'!$B$15:$W$358, MATCH('O5 Details by Class &amp; Accounts'!AZ$18, 'E2 Allocators'!$B$15:$W$15, 0),FALSE)*$E115), 0, VLOOKUP(VLOOKUP($A115, 'E4 TB Allocation Details'!$A$18:$L$214, MATCH("Misc ID", 'E4 TB Allocation Details'!$A$18:$L$18, 0),FALSE), 'E2 Allocators'!$B$15:$W$358, MATCH('O5 Details by Class &amp; Accounts'!AZ$18, 'E2 Allocators'!$B$15:$W$15, 0),FALSE)*$E115)</f>
        <v>50716.517919090264</v>
      </c>
      <c r="BA115" s="1322">
        <f>IF(ISERROR(VLOOKUP(VLOOKUP($A115, 'E4 TB Allocation Details'!$A$18:$L$214, MATCH("Misc ID", 'E4 TB Allocation Details'!$A$18:$L$18, 0),FALSE), 'E2 Allocators'!$B$15:$W$358, MATCH('O5 Details by Class &amp; Accounts'!BA$18, 'E2 Allocators'!$B$15:$W$15, 0),FALSE)*$E115), 0, VLOOKUP(VLOOKUP($A115, 'E4 TB Allocation Details'!$A$18:$L$214, MATCH("Misc ID", 'E4 TB Allocation Details'!$A$18:$L$18, 0),FALSE), 'E2 Allocators'!$B$15:$W$358, MATCH('O5 Details by Class &amp; Accounts'!BA$18, 'E2 Allocators'!$B$15:$W$15, 0),FALSE)*$E115)</f>
        <v>34516.821516194541</v>
      </c>
      <c r="BB115" s="1322">
        <f>IF(ISERROR(VLOOKUP(VLOOKUP($A115, 'E4 TB Allocation Details'!$A$18:$L$214, MATCH("Misc ID", 'E4 TB Allocation Details'!$A$18:$L$18, 0),FALSE), 'E2 Allocators'!$B$15:$W$358, MATCH('O5 Details by Class &amp; Accounts'!BB$18, 'E2 Allocators'!$B$15:$W$15, 0),FALSE)*$E115), 0, VLOOKUP(VLOOKUP($A115, 'E4 TB Allocation Details'!$A$18:$L$214, MATCH("Misc ID", 'E4 TB Allocation Details'!$A$18:$L$18, 0),FALSE), 'E2 Allocators'!$B$15:$W$358, MATCH('O5 Details by Class &amp; Accounts'!BB$18, 'E2 Allocators'!$B$15:$W$15, 0),FALSE)*$E115)</f>
        <v>0</v>
      </c>
      <c r="BC115" s="1322">
        <f>IF(ISERROR(VLOOKUP(VLOOKUP($A115, 'E4 TB Allocation Details'!$A$18:$L$214, MATCH("Misc ID", 'E4 TB Allocation Details'!$A$18:$L$18, 0),FALSE), 'E2 Allocators'!$B$15:$W$358, MATCH('O5 Details by Class &amp; Accounts'!BC$18, 'E2 Allocators'!$B$15:$W$15, 0),FALSE)*$E115), 0, VLOOKUP(VLOOKUP($A115, 'E4 TB Allocation Details'!$A$18:$L$214, MATCH("Misc ID", 'E4 TB Allocation Details'!$A$18:$L$18, 0),FALSE), 'E2 Allocators'!$B$15:$W$358, MATCH('O5 Details by Class &amp; Accounts'!BC$18, 'E2 Allocators'!$B$15:$W$15, 0),FALSE)*$E115)</f>
        <v>0</v>
      </c>
      <c r="BD115" s="1322">
        <f>IF(ISERROR(VLOOKUP(VLOOKUP($A115, 'E4 TB Allocation Details'!$A$18:$L$214, MATCH("Misc ID", 'E4 TB Allocation Details'!$A$18:$L$18, 0),FALSE), 'E2 Allocators'!$B$15:$W$358, MATCH('O5 Details by Class &amp; Accounts'!BD$18, 'E2 Allocators'!$B$15:$W$15, 0),FALSE)*$E115), 0, VLOOKUP(VLOOKUP($A115, 'E4 TB Allocation Details'!$A$18:$L$214, MATCH("Misc ID", 'E4 TB Allocation Details'!$A$18:$L$18, 0),FALSE), 'E2 Allocators'!$B$15:$W$358, MATCH('O5 Details by Class &amp; Accounts'!BD$18, 'E2 Allocators'!$B$15:$W$15, 0),FALSE)*$E115)</f>
        <v>4965.1852715813311</v>
      </c>
      <c r="BE115" s="1322">
        <f>IF(ISERROR(VLOOKUP(VLOOKUP($A115, 'E4 TB Allocation Details'!$A$18:$L$214, MATCH("Misc ID", 'E4 TB Allocation Details'!$A$18:$L$18, 0),FALSE), 'E2 Allocators'!$B$15:$W$358, MATCH('O5 Details by Class &amp; Accounts'!BE$18, 'E2 Allocators'!$B$15:$W$15, 0),FALSE)*$E115), 0, VLOOKUP(VLOOKUP($A115, 'E4 TB Allocation Details'!$A$18:$L$214, MATCH("Misc ID", 'E4 TB Allocation Details'!$A$18:$L$18, 0),FALSE), 'E2 Allocators'!$B$15:$W$358, MATCH('O5 Details by Class &amp; Accounts'!BE$18, 'E2 Allocators'!$B$15:$W$15, 0),FALSE)*$E115)</f>
        <v>10150.554502826772</v>
      </c>
      <c r="BF115" s="1322">
        <f>IF(ISERROR(VLOOKUP(VLOOKUP($A115, 'E4 TB Allocation Details'!$A$18:$L$214, MATCH("Misc ID", 'E4 TB Allocation Details'!$A$18:$L$18, 0),FALSE), 'E2 Allocators'!$B$15:$W$358, MATCH('O5 Details by Class &amp; Accounts'!BF$18, 'E2 Allocators'!$B$15:$W$15, 0),FALSE)*$E115), 0, VLOOKUP(VLOOKUP($A115, 'E4 TB Allocation Details'!$A$18:$L$214, MATCH("Misc ID", 'E4 TB Allocation Details'!$A$18:$L$18, 0),FALSE), 'E2 Allocators'!$B$15:$W$358, MATCH('O5 Details by Class &amp; Accounts'!BF$18, 'E2 Allocators'!$B$15:$W$15, 0),FALSE)*$E115)</f>
        <v>0</v>
      </c>
      <c r="BG115" s="1322">
        <f>IF(ISERROR(VLOOKUP(VLOOKUP($A115, 'E4 TB Allocation Details'!$A$18:$L$214, MATCH("Misc ID", 'E4 TB Allocation Details'!$A$18:$L$18, 0),FALSE), 'E2 Allocators'!$B$15:$W$358, MATCH('O5 Details by Class &amp; Accounts'!BG$18, 'E2 Allocators'!$B$15:$W$15, 0),FALSE)*$E115), 0, VLOOKUP(VLOOKUP($A115, 'E4 TB Allocation Details'!$A$18:$L$214, MATCH("Misc ID", 'E4 TB Allocation Details'!$A$18:$L$18, 0),FALSE), 'E2 Allocators'!$B$15:$W$358, MATCH('O5 Details by Class &amp; Accounts'!BG$18, 'E2 Allocators'!$B$15:$W$15, 0),FALSE)*$E115)</f>
        <v>441.86316694941053</v>
      </c>
      <c r="BH115" s="1322">
        <f>IF(ISERROR(VLOOKUP(VLOOKUP($A115, 'E4 TB Allocation Details'!$A$18:$L$214, MATCH("Misc ID", 'E4 TB Allocation Details'!$A$18:$L$18, 0),FALSE), 'E2 Allocators'!$B$15:$W$358, MATCH('O5 Details by Class &amp; Accounts'!BH$18, 'E2 Allocators'!$B$15:$W$15, 0),FALSE)*$E115), 0, VLOOKUP(VLOOKUP($A115, 'E4 TB Allocation Details'!$A$18:$L$214, MATCH("Misc ID", 'E4 TB Allocation Details'!$A$18:$L$18, 0),FALSE), 'E2 Allocators'!$B$15:$W$358, MATCH('O5 Details by Class &amp; Accounts'!BH$18, 'E2 Allocators'!$B$15:$W$15, 0),FALSE)*$E115)</f>
        <v>0</v>
      </c>
      <c r="BI115" s="1322">
        <f>IF(ISERROR(VLOOKUP(VLOOKUP($A115, 'E4 TB Allocation Details'!$A$18:$L$214, MATCH("Misc ID", 'E4 TB Allocation Details'!$A$18:$L$18, 0),FALSE), 'E2 Allocators'!$B$15:$W$358, MATCH('O5 Details by Class &amp; Accounts'!BI$18, 'E2 Allocators'!$B$15:$W$15, 0),FALSE)*$E115), 0, VLOOKUP(VLOOKUP($A115, 'E4 TB Allocation Details'!$A$18:$L$214, MATCH("Misc ID", 'E4 TB Allocation Details'!$A$18:$L$18, 0),FALSE), 'E2 Allocators'!$B$15:$W$358, MATCH('O5 Details by Class &amp; Accounts'!BI$18, 'E2 Allocators'!$B$15:$W$15, 0),FALSE)*$E115)</f>
        <v>0</v>
      </c>
      <c r="BJ115" s="1322">
        <f>IF(ISERROR(VLOOKUP(VLOOKUP($A115, 'E4 TB Allocation Details'!$A$18:$L$214, MATCH("Misc ID", 'E4 TB Allocation Details'!$A$18:$L$18, 0),FALSE), 'E2 Allocators'!$B$15:$W$358, MATCH('O5 Details by Class &amp; Accounts'!BJ$18, 'E2 Allocators'!$B$15:$W$15, 0),FALSE)*$E115), 0, VLOOKUP(VLOOKUP($A115, 'E4 TB Allocation Details'!$A$18:$L$214, MATCH("Misc ID", 'E4 TB Allocation Details'!$A$18:$L$18, 0),FALSE), 'E2 Allocators'!$B$15:$W$358, MATCH('O5 Details by Class &amp; Accounts'!BJ$18, 'E2 Allocators'!$B$15:$W$15, 0),FALSE)*$E115)</f>
        <v>0</v>
      </c>
      <c r="BK115" s="1322">
        <f>IF(ISERROR(VLOOKUP(VLOOKUP($A115, 'E4 TB Allocation Details'!$A$18:$L$214, MATCH("Misc ID", 'E4 TB Allocation Details'!$A$18:$L$18, 0),FALSE), 'E2 Allocators'!$B$15:$W$358, MATCH('O5 Details by Class &amp; Accounts'!BK$18, 'E2 Allocators'!$B$15:$W$15, 0),FALSE)*$E115), 0, VLOOKUP(VLOOKUP($A115, 'E4 TB Allocation Details'!$A$18:$L$214, MATCH("Misc ID", 'E4 TB Allocation Details'!$A$18:$L$18, 0),FALSE), 'E2 Allocators'!$B$15:$W$358, MATCH('O5 Details by Class &amp; Accounts'!BK$18, 'E2 Allocators'!$B$15:$W$15, 0),FALSE)*$E115)</f>
        <v>0</v>
      </c>
      <c r="BL115" s="1322">
        <f>IF(ISERROR(VLOOKUP(VLOOKUP($A115, 'E4 TB Allocation Details'!$A$18:$L$214, MATCH("Misc ID", 'E4 TB Allocation Details'!$A$18:$L$18, 0),FALSE), 'E2 Allocators'!$B$15:$W$358, MATCH('O5 Details by Class &amp; Accounts'!BL$18, 'E2 Allocators'!$B$15:$W$15, 0),FALSE)*$E115), 0, VLOOKUP(VLOOKUP($A115, 'E4 TB Allocation Details'!$A$18:$L$214, MATCH("Misc ID", 'E4 TB Allocation Details'!$A$18:$L$18, 0),FALSE), 'E2 Allocators'!$B$15:$W$358, MATCH('O5 Details by Class &amp; Accounts'!BL$18, 'E2 Allocators'!$B$15:$W$15, 0),FALSE)*$E115)</f>
        <v>0</v>
      </c>
      <c r="BM115" s="1322">
        <f>IF(ISERROR(VLOOKUP(VLOOKUP($A115, 'E4 TB Allocation Details'!$A$18:$L$214, MATCH("Misc ID", 'E4 TB Allocation Details'!$A$18:$L$18, 0),FALSE), 'E2 Allocators'!$B$15:$W$358, MATCH('O5 Details by Class &amp; Accounts'!BM$18, 'E2 Allocators'!$B$15:$W$15, 0),FALSE)*$E115), 0, VLOOKUP(VLOOKUP($A115, 'E4 TB Allocation Details'!$A$18:$L$214, MATCH("Misc ID", 'E4 TB Allocation Details'!$A$18:$L$18, 0),FALSE), 'E2 Allocators'!$B$15:$W$358, MATCH('O5 Details by Class &amp; Accounts'!BM$18, 'E2 Allocators'!$B$15:$W$15, 0),FALSE)*$E115)</f>
        <v>0</v>
      </c>
      <c r="BN115" s="1322">
        <f>IF(ISERROR(VLOOKUP(VLOOKUP($A115, 'E4 TB Allocation Details'!$A$18:$L$214, MATCH("Misc ID", 'E4 TB Allocation Details'!$A$18:$L$18, 0),FALSE), 'E2 Allocators'!$B$15:$W$358, MATCH('O5 Details by Class &amp; Accounts'!BN$18, 'E2 Allocators'!$B$15:$W$15, 0),FALSE)*$E115), 0, VLOOKUP(VLOOKUP($A115, 'E4 TB Allocation Details'!$A$18:$L$214, MATCH("Misc ID", 'E4 TB Allocation Details'!$A$18:$L$18, 0),FALSE), 'E2 Allocators'!$B$15:$W$358, MATCH('O5 Details by Class &amp; Accounts'!BN$18, 'E2 Allocators'!$B$15:$W$15, 0),FALSE)*$E115)</f>
        <v>0</v>
      </c>
      <c r="BO115" s="1322">
        <f>IF(ISERROR(VLOOKUP(VLOOKUP($A115, 'E4 TB Allocation Details'!$A$18:$L$214, MATCH("Misc ID", 'E4 TB Allocation Details'!$A$18:$L$18, 0),FALSE), 'E2 Allocators'!$B$15:$W$358, MATCH('O5 Details by Class &amp; Accounts'!BO$18, 'E2 Allocators'!$B$15:$W$15, 0),FALSE)*$E115), 0, VLOOKUP(VLOOKUP($A115, 'E4 TB Allocation Details'!$A$18:$L$214, MATCH("Misc ID", 'E4 TB Allocation Details'!$A$18:$L$18, 0),FALSE), 'E2 Allocators'!$B$15:$W$358, MATCH('O5 Details by Class &amp; Accounts'!BO$18, 'E2 Allocators'!$B$15:$W$15, 0),FALSE)*$E115)</f>
        <v>0</v>
      </c>
      <c r="BP115" s="1322">
        <f>IF(ISERROR(VLOOKUP(VLOOKUP($A115, 'E4 TB Allocation Details'!$A$18:$L$214, MATCH("Misc ID", 'E4 TB Allocation Details'!$A$18:$L$18, 0),FALSE), 'E2 Allocators'!$B$15:$W$358, MATCH('O5 Details by Class &amp; Accounts'!BP$18, 'E2 Allocators'!$B$15:$W$15, 0),FALSE)*$E115), 0, VLOOKUP(VLOOKUP($A115, 'E4 TB Allocation Details'!$A$18:$L$214, MATCH("Misc ID", 'E4 TB Allocation Details'!$A$18:$L$18, 0),FALSE), 'E2 Allocators'!$B$15:$W$358, MATCH('O5 Details by Class &amp; Accounts'!BP$18, 'E2 Allocators'!$B$15:$W$15, 0),FALSE)*$E115)</f>
        <v>0</v>
      </c>
      <c r="BQ115" s="1322">
        <f>IF(ISERROR(VLOOKUP(VLOOKUP($A115, 'E4 TB Allocation Details'!$A$18:$L$214, MATCH("Misc ID", 'E4 TB Allocation Details'!$A$18:$L$18, 0),FALSE), 'E2 Allocators'!$B$15:$W$358, MATCH('O5 Details by Class &amp; Accounts'!BQ$18, 'E2 Allocators'!$B$15:$W$15, 0),FALSE)*$E115), 0, VLOOKUP(VLOOKUP($A115, 'E4 TB Allocation Details'!$A$18:$L$214, MATCH("Misc ID", 'E4 TB Allocation Details'!$A$18:$L$18, 0),FALSE), 'E2 Allocators'!$B$15:$W$358, MATCH('O5 Details by Class &amp; Accounts'!BQ$18, 'E2 Allocators'!$B$15:$W$15, 0),FALSE)*$E115)</f>
        <v>0</v>
      </c>
      <c r="BR115" s="1322">
        <f>IF(ISERROR(VLOOKUP(VLOOKUP($A115, 'E4 TB Allocation Details'!$A$18:$L$214, MATCH("Misc ID", 'E4 TB Allocation Details'!$A$18:$L$18, 0),FALSE), 'E2 Allocators'!$B$15:$W$358, MATCH('O5 Details by Class &amp; Accounts'!BR$18, 'E2 Allocators'!$B$15:$W$15, 0),FALSE)*$E115), 0, VLOOKUP(VLOOKUP($A115, 'E4 TB Allocation Details'!$A$18:$L$214, MATCH("Misc ID", 'E4 TB Allocation Details'!$A$18:$L$18, 0),FALSE), 'E2 Allocators'!$B$15:$W$358, MATCH('O5 Details by Class &amp; Accounts'!BR$18, 'E2 Allocators'!$B$15:$W$15, 0),FALSE)*$E115)</f>
        <v>0</v>
      </c>
      <c r="BS115" s="1322">
        <f t="shared" si="29"/>
        <v>300000.00000000006</v>
      </c>
      <c r="BT115" s="1322">
        <f>IF(ISERROR(VLOOKUP(VLOOKUP($A115, 'E4 TB Allocation Details'!$A$18:$L$214, MATCH("A &amp; G ID", 'E4 TB Allocation Details'!$A$18:$L$18, 0),FALSE), 'E2 Allocators'!$B$15:$W$358, MATCH('O5 Details by Class &amp; Accounts'!BT$18, 'E2 Allocators'!$B$15:$W$15, 0),FALSE)*$E115), 0, VLOOKUP(VLOOKUP($A115, 'E4 TB Allocation Details'!$A$18:$L$214, MATCH("A &amp; G ID", 'E4 TB Allocation Details'!$A$18:$L$18, 0),FALSE), 'E2 Allocators'!$B$15:$W$358, MATCH('O5 Details by Class &amp; Accounts'!BT$18, 'E2 Allocators'!$B$15:$W$15, 0),FALSE)*$E115)</f>
        <v>0</v>
      </c>
      <c r="BU115" s="1322">
        <f>IF(ISERROR(VLOOKUP(VLOOKUP($A115, 'E4 TB Allocation Details'!$A$18:$L$214, MATCH("A &amp; G ID", 'E4 TB Allocation Details'!$A$18:$L$18, 0),FALSE), 'E2 Allocators'!$B$15:$W$358, MATCH('O5 Details by Class &amp; Accounts'!BU$18, 'E2 Allocators'!$B$15:$W$15, 0),FALSE)*$E115), 0, VLOOKUP(VLOOKUP($A115, 'E4 TB Allocation Details'!$A$18:$L$214, MATCH("A &amp; G ID", 'E4 TB Allocation Details'!$A$18:$L$18, 0),FALSE), 'E2 Allocators'!$B$15:$W$358, MATCH('O5 Details by Class &amp; Accounts'!BU$18, 'E2 Allocators'!$B$15:$W$15, 0),FALSE)*$E115)</f>
        <v>0</v>
      </c>
      <c r="BV115" s="1322">
        <f>IF(ISERROR(VLOOKUP(VLOOKUP($A115, 'E4 TB Allocation Details'!$A$18:$L$214, MATCH("A &amp; G ID", 'E4 TB Allocation Details'!$A$18:$L$18, 0),FALSE), 'E2 Allocators'!$B$15:$W$358, MATCH('O5 Details by Class &amp; Accounts'!BV$18, 'E2 Allocators'!$B$15:$W$15, 0),FALSE)*$E115), 0, VLOOKUP(VLOOKUP($A115, 'E4 TB Allocation Details'!$A$18:$L$214, MATCH("A &amp; G ID", 'E4 TB Allocation Details'!$A$18:$L$18, 0),FALSE), 'E2 Allocators'!$B$15:$W$358, MATCH('O5 Details by Class &amp; Accounts'!BV$18, 'E2 Allocators'!$B$15:$W$15, 0),FALSE)*$E115)</f>
        <v>0</v>
      </c>
      <c r="BW115" s="1322">
        <f>IF(ISERROR(VLOOKUP(VLOOKUP($A115, 'E4 TB Allocation Details'!$A$18:$L$214, MATCH("A &amp; G ID", 'E4 TB Allocation Details'!$A$18:$L$18, 0),FALSE), 'E2 Allocators'!$B$15:$W$358, MATCH('O5 Details by Class &amp; Accounts'!BW$18, 'E2 Allocators'!$B$15:$W$15, 0),FALSE)*$E115), 0, VLOOKUP(VLOOKUP($A115, 'E4 TB Allocation Details'!$A$18:$L$214, MATCH("A &amp; G ID", 'E4 TB Allocation Details'!$A$18:$L$18, 0),FALSE), 'E2 Allocators'!$B$15:$W$358, MATCH('O5 Details by Class &amp; Accounts'!BW$18, 'E2 Allocators'!$B$15:$W$15, 0),FALSE)*$E115)</f>
        <v>0</v>
      </c>
      <c r="BX115" s="1322">
        <f>IF(ISERROR(VLOOKUP(VLOOKUP($A115, 'E4 TB Allocation Details'!$A$18:$L$214, MATCH("A &amp; G ID", 'E4 TB Allocation Details'!$A$18:$L$18, 0),FALSE), 'E2 Allocators'!$B$15:$W$358, MATCH('O5 Details by Class &amp; Accounts'!BX$18, 'E2 Allocators'!$B$15:$W$15, 0),FALSE)*$E115), 0, VLOOKUP(VLOOKUP($A115, 'E4 TB Allocation Details'!$A$18:$L$214, MATCH("A &amp; G ID", 'E4 TB Allocation Details'!$A$18:$L$18, 0),FALSE), 'E2 Allocators'!$B$15:$W$358, MATCH('O5 Details by Class &amp; Accounts'!BX$18, 'E2 Allocators'!$B$15:$W$15, 0),FALSE)*$E115)</f>
        <v>0</v>
      </c>
      <c r="BY115" s="1322">
        <f>IF(ISERROR(VLOOKUP(VLOOKUP($A115, 'E4 TB Allocation Details'!$A$18:$L$214, MATCH("A &amp; G ID", 'E4 TB Allocation Details'!$A$18:$L$18, 0),FALSE), 'E2 Allocators'!$B$15:$W$358, MATCH('O5 Details by Class &amp; Accounts'!BY$18, 'E2 Allocators'!$B$15:$W$15, 0),FALSE)*$E115), 0, VLOOKUP(VLOOKUP($A115, 'E4 TB Allocation Details'!$A$18:$L$214, MATCH("A &amp; G ID", 'E4 TB Allocation Details'!$A$18:$L$18, 0),FALSE), 'E2 Allocators'!$B$15:$W$358, MATCH('O5 Details by Class &amp; Accounts'!BY$18, 'E2 Allocators'!$B$15:$W$15, 0),FALSE)*$E115)</f>
        <v>0</v>
      </c>
      <c r="BZ115" s="1322">
        <f>IF(ISERROR(VLOOKUP(VLOOKUP($A115, 'E4 TB Allocation Details'!$A$18:$L$214, MATCH("A &amp; G ID", 'E4 TB Allocation Details'!$A$18:$L$18, 0),FALSE), 'E2 Allocators'!$B$15:$W$358, MATCH('O5 Details by Class &amp; Accounts'!BZ$18, 'E2 Allocators'!$B$15:$W$15, 0),FALSE)*$E115), 0, VLOOKUP(VLOOKUP($A115, 'E4 TB Allocation Details'!$A$18:$L$214, MATCH("A &amp; G ID", 'E4 TB Allocation Details'!$A$18:$L$18, 0),FALSE), 'E2 Allocators'!$B$15:$W$358, MATCH('O5 Details by Class &amp; Accounts'!BZ$18, 'E2 Allocators'!$B$15:$W$15, 0),FALSE)*$E115)</f>
        <v>0</v>
      </c>
      <c r="CA115" s="1322">
        <f>IF(ISERROR(VLOOKUP(VLOOKUP($A115, 'E4 TB Allocation Details'!$A$18:$L$214, MATCH("A &amp; G ID", 'E4 TB Allocation Details'!$A$18:$L$18, 0),FALSE), 'E2 Allocators'!$B$15:$W$358, MATCH('O5 Details by Class &amp; Accounts'!CA$18, 'E2 Allocators'!$B$15:$W$15, 0),FALSE)*$E115), 0, VLOOKUP(VLOOKUP($A115, 'E4 TB Allocation Details'!$A$18:$L$214, MATCH("A &amp; G ID", 'E4 TB Allocation Details'!$A$18:$L$18, 0),FALSE), 'E2 Allocators'!$B$15:$W$358, MATCH('O5 Details by Class &amp; Accounts'!CA$18, 'E2 Allocators'!$B$15:$W$15, 0),FALSE)*$E115)</f>
        <v>0</v>
      </c>
      <c r="CB115" s="1322">
        <f>IF(ISERROR(VLOOKUP(VLOOKUP($A115, 'E4 TB Allocation Details'!$A$18:$L$214, MATCH("A &amp; G ID", 'E4 TB Allocation Details'!$A$18:$L$18, 0),FALSE), 'E2 Allocators'!$B$15:$W$358, MATCH('O5 Details by Class &amp; Accounts'!CB$18, 'E2 Allocators'!$B$15:$W$15, 0),FALSE)*$E115), 0, VLOOKUP(VLOOKUP($A115, 'E4 TB Allocation Details'!$A$18:$L$214, MATCH("A &amp; G ID", 'E4 TB Allocation Details'!$A$18:$L$18, 0),FALSE), 'E2 Allocators'!$B$15:$W$358, MATCH('O5 Details by Class &amp; Accounts'!CB$18, 'E2 Allocators'!$B$15:$W$15, 0),FALSE)*$E115)</f>
        <v>0</v>
      </c>
      <c r="CC115" s="1322">
        <f>IF(ISERROR(VLOOKUP(VLOOKUP($A115, 'E4 TB Allocation Details'!$A$18:$L$214, MATCH("A &amp; G ID", 'E4 TB Allocation Details'!$A$18:$L$18, 0),FALSE), 'E2 Allocators'!$B$15:$W$358, MATCH('O5 Details by Class &amp; Accounts'!CC$18, 'E2 Allocators'!$B$15:$W$15, 0),FALSE)*$E115), 0, VLOOKUP(VLOOKUP($A115, 'E4 TB Allocation Details'!$A$18:$L$214, MATCH("A &amp; G ID", 'E4 TB Allocation Details'!$A$18:$L$18, 0),FALSE), 'E2 Allocators'!$B$15:$W$358, MATCH('O5 Details by Class &amp; Accounts'!CC$18, 'E2 Allocators'!$B$15:$W$15, 0),FALSE)*$E115)</f>
        <v>0</v>
      </c>
      <c r="CD115" s="1322">
        <f>IF(ISERROR(VLOOKUP(VLOOKUP($A115, 'E4 TB Allocation Details'!$A$18:$L$214, MATCH("A &amp; G ID", 'E4 TB Allocation Details'!$A$18:$L$18, 0),FALSE), 'E2 Allocators'!$B$15:$W$358, MATCH('O5 Details by Class &amp; Accounts'!CD$18, 'E2 Allocators'!$B$15:$W$15, 0),FALSE)*$E115), 0, VLOOKUP(VLOOKUP($A115, 'E4 TB Allocation Details'!$A$18:$L$214, MATCH("A &amp; G ID", 'E4 TB Allocation Details'!$A$18:$L$18, 0),FALSE), 'E2 Allocators'!$B$15:$W$358, MATCH('O5 Details by Class &amp; Accounts'!CD$18, 'E2 Allocators'!$B$15:$W$15, 0),FALSE)*$E115)</f>
        <v>0</v>
      </c>
      <c r="CE115" s="1322">
        <f>IF(ISERROR(VLOOKUP(VLOOKUP($A115, 'E4 TB Allocation Details'!$A$18:$L$214, MATCH("A &amp; G ID", 'E4 TB Allocation Details'!$A$18:$L$18, 0),FALSE), 'E2 Allocators'!$B$15:$W$358, MATCH('O5 Details by Class &amp; Accounts'!CE$18, 'E2 Allocators'!$B$15:$W$15, 0),FALSE)*$E115), 0, VLOOKUP(VLOOKUP($A115, 'E4 TB Allocation Details'!$A$18:$L$214, MATCH("A &amp; G ID", 'E4 TB Allocation Details'!$A$18:$L$18, 0),FALSE), 'E2 Allocators'!$B$15:$W$358, MATCH('O5 Details by Class &amp; Accounts'!CE$18, 'E2 Allocators'!$B$15:$W$15, 0),FALSE)*$E115)</f>
        <v>0</v>
      </c>
      <c r="CF115" s="1322">
        <f>IF(ISERROR(VLOOKUP(VLOOKUP($A115, 'E4 TB Allocation Details'!$A$18:$L$214, MATCH("A &amp; G ID", 'E4 TB Allocation Details'!$A$18:$L$18, 0),FALSE), 'E2 Allocators'!$B$15:$W$358, MATCH('O5 Details by Class &amp; Accounts'!CF$18, 'E2 Allocators'!$B$15:$W$15, 0),FALSE)*$E115), 0, VLOOKUP(VLOOKUP($A115, 'E4 TB Allocation Details'!$A$18:$L$214, MATCH("A &amp; G ID", 'E4 TB Allocation Details'!$A$18:$L$18, 0),FALSE), 'E2 Allocators'!$B$15:$W$358, MATCH('O5 Details by Class &amp; Accounts'!CF$18, 'E2 Allocators'!$B$15:$W$15, 0),FALSE)*$E115)</f>
        <v>0</v>
      </c>
      <c r="CG115" s="1322">
        <f>IF(ISERROR(VLOOKUP(VLOOKUP($A115, 'E4 TB Allocation Details'!$A$18:$L$214, MATCH("A &amp; G ID", 'E4 TB Allocation Details'!$A$18:$L$18, 0),FALSE), 'E2 Allocators'!$B$15:$W$358, MATCH('O5 Details by Class &amp; Accounts'!CG$18, 'E2 Allocators'!$B$15:$W$15, 0),FALSE)*$E115), 0, VLOOKUP(VLOOKUP($A115, 'E4 TB Allocation Details'!$A$18:$L$214, MATCH("A &amp; G ID", 'E4 TB Allocation Details'!$A$18:$L$18, 0),FALSE), 'E2 Allocators'!$B$15:$W$358, MATCH('O5 Details by Class &amp; Accounts'!CG$18, 'E2 Allocators'!$B$15:$W$15, 0),FALSE)*$E115)</f>
        <v>0</v>
      </c>
      <c r="CH115" s="1322">
        <f>IF(ISERROR(VLOOKUP(VLOOKUP($A115, 'E4 TB Allocation Details'!$A$18:$L$214, MATCH("A &amp; G ID", 'E4 TB Allocation Details'!$A$18:$L$18, 0),FALSE), 'E2 Allocators'!$B$15:$W$358, MATCH('O5 Details by Class &amp; Accounts'!CH$18, 'E2 Allocators'!$B$15:$W$15, 0),FALSE)*$E115), 0, VLOOKUP(VLOOKUP($A115, 'E4 TB Allocation Details'!$A$18:$L$214, MATCH("A &amp; G ID", 'E4 TB Allocation Details'!$A$18:$L$18, 0),FALSE), 'E2 Allocators'!$B$15:$W$358, MATCH('O5 Details by Class &amp; Accounts'!CH$18, 'E2 Allocators'!$B$15:$W$15, 0),FALSE)*$E115)</f>
        <v>0</v>
      </c>
      <c r="CI115" s="1322">
        <f>IF(ISERROR(VLOOKUP(VLOOKUP($A115, 'E4 TB Allocation Details'!$A$18:$L$214, MATCH("A &amp; G ID", 'E4 TB Allocation Details'!$A$18:$L$18, 0),FALSE), 'E2 Allocators'!$B$15:$W$358, MATCH('O5 Details by Class &amp; Accounts'!CI$18, 'E2 Allocators'!$B$15:$W$15, 0),FALSE)*$E115), 0, VLOOKUP(VLOOKUP($A115, 'E4 TB Allocation Details'!$A$18:$L$214, MATCH("A &amp; G ID", 'E4 TB Allocation Details'!$A$18:$L$18, 0),FALSE), 'E2 Allocators'!$B$15:$W$358, MATCH('O5 Details by Class &amp; Accounts'!CI$18, 'E2 Allocators'!$B$15:$W$15, 0),FALSE)*$E115)</f>
        <v>0</v>
      </c>
      <c r="CJ115" s="1322">
        <f>IF(ISERROR(VLOOKUP(VLOOKUP($A115, 'E4 TB Allocation Details'!$A$18:$L$214, MATCH("A &amp; G ID", 'E4 TB Allocation Details'!$A$18:$L$18, 0),FALSE), 'E2 Allocators'!$B$15:$W$358, MATCH('O5 Details by Class &amp; Accounts'!CJ$18, 'E2 Allocators'!$B$15:$W$15, 0),FALSE)*$E115), 0, VLOOKUP(VLOOKUP($A115, 'E4 TB Allocation Details'!$A$18:$L$214, MATCH("A &amp; G ID", 'E4 TB Allocation Details'!$A$18:$L$18, 0),FALSE), 'E2 Allocators'!$B$15:$W$358, MATCH('O5 Details by Class &amp; Accounts'!CJ$18, 'E2 Allocators'!$B$15:$W$15, 0),FALSE)*$E115)</f>
        <v>0</v>
      </c>
      <c r="CK115" s="1322">
        <f>IF(ISERROR(VLOOKUP(VLOOKUP($A115, 'E4 TB Allocation Details'!$A$18:$L$214, MATCH("A &amp; G ID", 'E4 TB Allocation Details'!$A$18:$L$18, 0),FALSE), 'E2 Allocators'!$B$15:$W$358, MATCH('O5 Details by Class &amp; Accounts'!CK$18, 'E2 Allocators'!$B$15:$W$15, 0),FALSE)*$E115), 0, VLOOKUP(VLOOKUP($A115, 'E4 TB Allocation Details'!$A$18:$L$214, MATCH("A &amp; G ID", 'E4 TB Allocation Details'!$A$18:$L$18, 0),FALSE), 'E2 Allocators'!$B$15:$W$358, MATCH('O5 Details by Class &amp; Accounts'!CK$18, 'E2 Allocators'!$B$15:$W$15, 0),FALSE)*$E115)</f>
        <v>0</v>
      </c>
      <c r="CL115" s="1322">
        <f>IF(ISERROR(VLOOKUP(VLOOKUP($A115, 'E4 TB Allocation Details'!$A$18:$L$214, MATCH("A &amp; G ID", 'E4 TB Allocation Details'!$A$18:$L$18, 0),FALSE), 'E2 Allocators'!$B$15:$W$358, MATCH('O5 Details by Class &amp; Accounts'!CL$18, 'E2 Allocators'!$B$15:$W$15, 0),FALSE)*$E115), 0, VLOOKUP(VLOOKUP($A115, 'E4 TB Allocation Details'!$A$18:$L$214, MATCH("A &amp; G ID", 'E4 TB Allocation Details'!$A$18:$L$18, 0),FALSE), 'E2 Allocators'!$B$15:$W$358, MATCH('O5 Details by Class &amp; Accounts'!CL$18, 'E2 Allocators'!$B$15:$W$15, 0),FALSE)*$E115)</f>
        <v>0</v>
      </c>
      <c r="CM115" s="1322">
        <f>IF(ISERROR(VLOOKUP(VLOOKUP($A115, 'E4 TB Allocation Details'!$A$18:$L$214, MATCH("A &amp; G ID", 'E4 TB Allocation Details'!$A$18:$L$18, 0),FALSE), 'E2 Allocators'!$B$15:$W$358, MATCH('O5 Details by Class &amp; Accounts'!CM$18, 'E2 Allocators'!$B$15:$W$15, 0),FALSE)*$E115), 0, VLOOKUP(VLOOKUP($A115, 'E4 TB Allocation Details'!$A$18:$L$214, MATCH("A &amp; G ID", 'E4 TB Allocation Details'!$A$18:$L$18, 0),FALSE), 'E2 Allocators'!$B$15:$W$358, MATCH('O5 Details by Class &amp; Accounts'!CM$18, 'E2 Allocators'!$B$15:$W$15, 0),FALSE)*$E115)</f>
        <v>0</v>
      </c>
      <c r="CN115" s="1322">
        <f t="shared" si="30"/>
        <v>0</v>
      </c>
      <c r="CO115" s="1651">
        <f>+E115-AC115-AX115-BS115-CN115</f>
        <v>-5.8207660913467407E-11</v>
      </c>
      <c r="CQ115" s="1899"/>
    </row>
    <row r="116" spans="1:95" s="64" customFormat="1" ht="12.75" x14ac:dyDescent="0.2">
      <c r="A116" s="1093">
        <v>4390</v>
      </c>
      <c r="B116" s="1094" t="s">
        <v>1376</v>
      </c>
      <c r="C116" s="1648">
        <f>IF(ISERROR(VLOOKUP($A116,'I3 TB Data'!$A$19:$H$483,MATCH('O5 Details by Class &amp; Accounts'!$C$18, 'I3 TB Data'!$A$19:$H$19,0),0)), 0, VLOOKUP($A116,'I3 TB Data'!$A$19:$H$483,MATCH('O5 Details by Class &amp; Accounts'!$C$18,'I3 TB Data'!$A$19:$H$19,0),0))</f>
        <v>-9431.2300000000014</v>
      </c>
      <c r="D116" s="1649"/>
      <c r="E116" s="1648">
        <f t="shared" si="17"/>
        <v>-9431.2300000000014</v>
      </c>
      <c r="F116" s="1650">
        <f>IF(ISERROR(VLOOKUP($A116, 'E1 Categorization'!A33:E124, MATCH("Customer Component", 'E1 Categorization'!$A$33:$E$33,0), 0)), 0, IF(VLOOKUP($A116, 'E1 Categorization'!A33:E124, MATCH("Customer Component", 'E1 Categorization'!$A$33:$E$33,0), 0)=0, 'O5 Details by Class &amp; Accounts'!$E116, IF(AND(VLOOKUP($A116, 'E1 Categorization'!A33:E124, MATCH("Customer Component", 'E1 Categorization'!$A$33:$E$33,0), 0) &gt;0, VLOOKUP($A116, 'E1 Categorization'!A33:E124, MATCH("Customer Component", 'E1 Categorization'!$A$33:$E$33,0), 0)&lt;1), 'O5 Details by Class &amp; Accounts'!$E116*(1-VLOOKUP($A116, 'E1 Categorization'!A33:E124, MATCH("Customer Component", 'E1 Categorization'!$A$33:$E$33,0), 0)), 0)))</f>
        <v>0</v>
      </c>
      <c r="G116" s="1650">
        <f>IF(ISERROR(VLOOKUP($A116, 'E1 Categorization'!A33:E124, MATCH("Customer Component", 'E1 Categorization'!$A$33:$E$33,0), 0)),0, IF(VLOOKUP($A116, 'E1 Categorization'!A33:E124, MATCH("Customer Component", 'E1 Categorization'!$A$33:$E$33,0), 0)=0, 0, IF(AND(VLOOKUP($A116, 'E1 Categorization'!A33:E124, MATCH("Customer Component", 'E1 Categorization'!$A$33:$E$33,0), 0) &gt;0, VLOOKUP($A116, 'E1 Categorization'!A33:E124, MATCH("Customer Component", 'E1 Categorization'!$A$33:$E$33,0), 0)&lt;1), 'O5 Details by Class &amp; Accounts'!$E116*(VLOOKUP($A116, 'E1 Categorization'!A33:E124, MATCH("Customer Component", 'E1 Categorization'!$A$33:$E$33,0), 0)), 'O5 Details by Class &amp; Accounts'!$E116)))</f>
        <v>0</v>
      </c>
      <c r="H116" s="1322">
        <f t="shared" si="26"/>
        <v>0</v>
      </c>
      <c r="I116" s="1322">
        <f>IF(ISERROR(VLOOKUP(VLOOKUP($A116, 'E4 TB Allocation Details'!$A$18:$L$214, MATCH("Demand ID", 'E4 TB Allocation Details'!$A$18:$L$18, 0),FALSE), 'E2 Allocators'!$B$15:$W$358, MATCH('O5 Details by Class &amp; Accounts'!I$18, 'E2 Allocators'!$B$15:$W$15, 0),FALSE)*$F116), 0, VLOOKUP(VLOOKUP($A116, 'E4 TB Allocation Details'!$A$18:$L$214, MATCH("Demand ID", 'E4 TB Allocation Details'!$A$18:$L$18, 0),FALSE), 'E2 Allocators'!$B$15:$W$358, MATCH('O5 Details by Class &amp; Accounts'!I$18, 'E2 Allocators'!$B$15:$W$15, 0),FALSE)*$F116)</f>
        <v>0</v>
      </c>
      <c r="J116" s="1322">
        <f>IF(ISERROR(VLOOKUP(VLOOKUP($A116, 'E4 TB Allocation Details'!$A$18:$L$214, MATCH("Demand ID", 'E4 TB Allocation Details'!$A$18:$L$18, 0),FALSE), 'E2 Allocators'!$B$15:$W$358, MATCH('O5 Details by Class &amp; Accounts'!J$18, 'E2 Allocators'!$B$15:$W$15, 0),FALSE)*$F116), 0, VLOOKUP(VLOOKUP($A116, 'E4 TB Allocation Details'!$A$18:$L$214, MATCH("Demand ID", 'E4 TB Allocation Details'!$A$18:$L$18, 0),FALSE), 'E2 Allocators'!$B$15:$W$358, MATCH('O5 Details by Class &amp; Accounts'!J$18, 'E2 Allocators'!$B$15:$W$15, 0),FALSE)*$F116)</f>
        <v>0</v>
      </c>
      <c r="K116" s="1322">
        <f>IF(ISERROR(VLOOKUP(VLOOKUP($A116, 'E4 TB Allocation Details'!$A$18:$L$214, MATCH("Demand ID", 'E4 TB Allocation Details'!$A$18:$L$18, 0),FALSE), 'E2 Allocators'!$B$15:$W$358, MATCH('O5 Details by Class &amp; Accounts'!K$18, 'E2 Allocators'!$B$15:$W$15, 0),FALSE)*$F116), 0, VLOOKUP(VLOOKUP($A116, 'E4 TB Allocation Details'!$A$18:$L$214, MATCH("Demand ID", 'E4 TB Allocation Details'!$A$18:$L$18, 0),FALSE), 'E2 Allocators'!$B$15:$W$358, MATCH('O5 Details by Class &amp; Accounts'!K$18, 'E2 Allocators'!$B$15:$W$15, 0),FALSE)*$F116)</f>
        <v>0</v>
      </c>
      <c r="L116" s="1322">
        <f>IF(ISERROR(VLOOKUP(VLOOKUP($A116, 'E4 TB Allocation Details'!$A$18:$L$214, MATCH("Demand ID", 'E4 TB Allocation Details'!$A$18:$L$18, 0),FALSE), 'E2 Allocators'!$B$15:$W$358, MATCH('O5 Details by Class &amp; Accounts'!L$18, 'E2 Allocators'!$B$15:$W$15, 0),FALSE)*$F116), 0, VLOOKUP(VLOOKUP($A116, 'E4 TB Allocation Details'!$A$18:$L$214, MATCH("Demand ID", 'E4 TB Allocation Details'!$A$18:$L$18, 0),FALSE), 'E2 Allocators'!$B$15:$W$358, MATCH('O5 Details by Class &amp; Accounts'!L$18, 'E2 Allocators'!$B$15:$W$15, 0),FALSE)*$F116)</f>
        <v>0</v>
      </c>
      <c r="M116" s="1322">
        <f>IF(ISERROR(VLOOKUP(VLOOKUP($A116, 'E4 TB Allocation Details'!$A$18:$L$214, MATCH("Demand ID", 'E4 TB Allocation Details'!$A$18:$L$18, 0),FALSE), 'E2 Allocators'!$B$15:$W$358, MATCH('O5 Details by Class &amp; Accounts'!M$18, 'E2 Allocators'!$B$15:$W$15, 0),FALSE)*$F116), 0, VLOOKUP(VLOOKUP($A116, 'E4 TB Allocation Details'!$A$18:$L$214, MATCH("Demand ID", 'E4 TB Allocation Details'!$A$18:$L$18, 0),FALSE), 'E2 Allocators'!$B$15:$W$358, MATCH('O5 Details by Class &amp; Accounts'!M$18, 'E2 Allocators'!$B$15:$W$15, 0),FALSE)*$F116)</f>
        <v>0</v>
      </c>
      <c r="N116" s="1322">
        <f>IF(ISERROR(VLOOKUP(VLOOKUP($A116, 'E4 TB Allocation Details'!$A$18:$L$214, MATCH("Demand ID", 'E4 TB Allocation Details'!$A$18:$L$18, 0),FALSE), 'E2 Allocators'!$B$15:$W$358, MATCH('O5 Details by Class &amp; Accounts'!N$18, 'E2 Allocators'!$B$15:$W$15, 0),FALSE)*$F116), 0, VLOOKUP(VLOOKUP($A116, 'E4 TB Allocation Details'!$A$18:$L$214, MATCH("Demand ID", 'E4 TB Allocation Details'!$A$18:$L$18, 0),FALSE), 'E2 Allocators'!$B$15:$W$358, MATCH('O5 Details by Class &amp; Accounts'!N$18, 'E2 Allocators'!$B$15:$W$15, 0),FALSE)*$F116)</f>
        <v>0</v>
      </c>
      <c r="O116" s="1322">
        <f>IF(ISERROR(VLOOKUP(VLOOKUP($A116, 'E4 TB Allocation Details'!$A$18:$L$214, MATCH("Demand ID", 'E4 TB Allocation Details'!$A$18:$L$18, 0),FALSE), 'E2 Allocators'!$B$15:$W$358, MATCH('O5 Details by Class &amp; Accounts'!O$18, 'E2 Allocators'!$B$15:$W$15, 0),FALSE)*$F116), 0, VLOOKUP(VLOOKUP($A116, 'E4 TB Allocation Details'!$A$18:$L$214, MATCH("Demand ID", 'E4 TB Allocation Details'!$A$18:$L$18, 0),FALSE), 'E2 Allocators'!$B$15:$W$358, MATCH('O5 Details by Class &amp; Accounts'!O$18, 'E2 Allocators'!$B$15:$W$15, 0),FALSE)*$F116)</f>
        <v>0</v>
      </c>
      <c r="P116" s="1322">
        <f>IF(ISERROR(VLOOKUP(VLOOKUP($A116, 'E4 TB Allocation Details'!$A$18:$L$214, MATCH("Demand ID", 'E4 TB Allocation Details'!$A$18:$L$18, 0),FALSE), 'E2 Allocators'!$B$15:$W$358, MATCH('O5 Details by Class &amp; Accounts'!P$18, 'E2 Allocators'!$B$15:$W$15, 0),FALSE)*$F116), 0, VLOOKUP(VLOOKUP($A116, 'E4 TB Allocation Details'!$A$18:$L$214, MATCH("Demand ID", 'E4 TB Allocation Details'!$A$18:$L$18, 0),FALSE), 'E2 Allocators'!$B$15:$W$358, MATCH('O5 Details by Class &amp; Accounts'!P$18, 'E2 Allocators'!$B$15:$W$15, 0),FALSE)*$F116)</f>
        <v>0</v>
      </c>
      <c r="Q116" s="1322">
        <f>IF(ISERROR(VLOOKUP(VLOOKUP($A116, 'E4 TB Allocation Details'!$A$18:$L$214, MATCH("Demand ID", 'E4 TB Allocation Details'!$A$18:$L$18, 0),FALSE), 'E2 Allocators'!$B$15:$W$358, MATCH('O5 Details by Class &amp; Accounts'!Q$18, 'E2 Allocators'!$B$15:$W$15, 0),FALSE)*$F116), 0, VLOOKUP(VLOOKUP($A116, 'E4 TB Allocation Details'!$A$18:$L$214, MATCH("Demand ID", 'E4 TB Allocation Details'!$A$18:$L$18, 0),FALSE), 'E2 Allocators'!$B$15:$W$358, MATCH('O5 Details by Class &amp; Accounts'!Q$18, 'E2 Allocators'!$B$15:$W$15, 0),FALSE)*$F116)</f>
        <v>0</v>
      </c>
      <c r="R116" s="1322">
        <f>IF(ISERROR(VLOOKUP(VLOOKUP($A116, 'E4 TB Allocation Details'!$A$18:$L$214, MATCH("Demand ID", 'E4 TB Allocation Details'!$A$18:$L$18, 0),FALSE), 'E2 Allocators'!$B$15:$W$358, MATCH('O5 Details by Class &amp; Accounts'!R$18, 'E2 Allocators'!$B$15:$W$15, 0),FALSE)*$F116), 0, VLOOKUP(VLOOKUP($A116, 'E4 TB Allocation Details'!$A$18:$L$214, MATCH("Demand ID", 'E4 TB Allocation Details'!$A$18:$L$18, 0),FALSE), 'E2 Allocators'!$B$15:$W$358, MATCH('O5 Details by Class &amp; Accounts'!R$18, 'E2 Allocators'!$B$15:$W$15, 0),FALSE)*$F116)</f>
        <v>0</v>
      </c>
      <c r="S116" s="1322">
        <f>IF(ISERROR(VLOOKUP(VLOOKUP($A116, 'E4 TB Allocation Details'!$A$18:$L$214, MATCH("Demand ID", 'E4 TB Allocation Details'!$A$18:$L$18, 0),FALSE), 'E2 Allocators'!$B$15:$W$358, MATCH('O5 Details by Class &amp; Accounts'!S$18, 'E2 Allocators'!$B$15:$W$15, 0),FALSE)*$F116), 0, VLOOKUP(VLOOKUP($A116, 'E4 TB Allocation Details'!$A$18:$L$214, MATCH("Demand ID", 'E4 TB Allocation Details'!$A$18:$L$18, 0),FALSE), 'E2 Allocators'!$B$15:$W$358, MATCH('O5 Details by Class &amp; Accounts'!S$18, 'E2 Allocators'!$B$15:$W$15, 0),FALSE)*$F116)</f>
        <v>0</v>
      </c>
      <c r="T116" s="1322">
        <f>IF(ISERROR(VLOOKUP(VLOOKUP($A116, 'E4 TB Allocation Details'!$A$18:$L$214, MATCH("Demand ID", 'E4 TB Allocation Details'!$A$18:$L$18, 0),FALSE), 'E2 Allocators'!$B$15:$W$358, MATCH('O5 Details by Class &amp; Accounts'!T$18, 'E2 Allocators'!$B$15:$W$15, 0),FALSE)*$F116), 0, VLOOKUP(VLOOKUP($A116, 'E4 TB Allocation Details'!$A$18:$L$214, MATCH("Demand ID", 'E4 TB Allocation Details'!$A$18:$L$18, 0),FALSE), 'E2 Allocators'!$B$15:$W$358, MATCH('O5 Details by Class &amp; Accounts'!T$18, 'E2 Allocators'!$B$15:$W$15, 0),FALSE)*$F116)</f>
        <v>0</v>
      </c>
      <c r="U116" s="1322">
        <f>IF(ISERROR(VLOOKUP(VLOOKUP($A116, 'E4 TB Allocation Details'!$A$18:$L$214, MATCH("Demand ID", 'E4 TB Allocation Details'!$A$18:$L$18, 0),FALSE), 'E2 Allocators'!$B$15:$W$358, MATCH('O5 Details by Class &amp; Accounts'!U$18, 'E2 Allocators'!$B$15:$W$15, 0),FALSE)*$F116), 0, VLOOKUP(VLOOKUP($A116, 'E4 TB Allocation Details'!$A$18:$L$214, MATCH("Demand ID", 'E4 TB Allocation Details'!$A$18:$L$18, 0),FALSE), 'E2 Allocators'!$B$15:$W$358, MATCH('O5 Details by Class &amp; Accounts'!U$18, 'E2 Allocators'!$B$15:$W$15, 0),FALSE)*$F116)</f>
        <v>0</v>
      </c>
      <c r="V116" s="1322">
        <f>IF(ISERROR(VLOOKUP(VLOOKUP($A116, 'E4 TB Allocation Details'!$A$18:$L$214, MATCH("Demand ID", 'E4 TB Allocation Details'!$A$18:$L$18, 0),FALSE), 'E2 Allocators'!$B$15:$W$358, MATCH('O5 Details by Class &amp; Accounts'!V$18, 'E2 Allocators'!$B$15:$W$15, 0),FALSE)*$F116), 0, VLOOKUP(VLOOKUP($A116, 'E4 TB Allocation Details'!$A$18:$L$214, MATCH("Demand ID", 'E4 TB Allocation Details'!$A$18:$L$18, 0),FALSE), 'E2 Allocators'!$B$15:$W$358, MATCH('O5 Details by Class &amp; Accounts'!V$18, 'E2 Allocators'!$B$15:$W$15, 0),FALSE)*$F116)</f>
        <v>0</v>
      </c>
      <c r="W116" s="1322">
        <f>IF(ISERROR(VLOOKUP(VLOOKUP($A116, 'E4 TB Allocation Details'!$A$18:$L$214, MATCH("Demand ID", 'E4 TB Allocation Details'!$A$18:$L$18, 0),FALSE), 'E2 Allocators'!$B$15:$W$358, MATCH('O5 Details by Class &amp; Accounts'!W$18, 'E2 Allocators'!$B$15:$W$15, 0),FALSE)*$F116), 0, VLOOKUP(VLOOKUP($A116, 'E4 TB Allocation Details'!$A$18:$L$214, MATCH("Demand ID", 'E4 TB Allocation Details'!$A$18:$L$18, 0),FALSE), 'E2 Allocators'!$B$15:$W$358, MATCH('O5 Details by Class &amp; Accounts'!W$18, 'E2 Allocators'!$B$15:$W$15, 0),FALSE)*$F116)</f>
        <v>0</v>
      </c>
      <c r="X116" s="1322">
        <f>IF(ISERROR(VLOOKUP(VLOOKUP($A116, 'E4 TB Allocation Details'!$A$18:$L$214, MATCH("Demand ID", 'E4 TB Allocation Details'!$A$18:$L$18, 0),FALSE), 'E2 Allocators'!$B$15:$W$358, MATCH('O5 Details by Class &amp; Accounts'!X$18, 'E2 Allocators'!$B$15:$W$15, 0),FALSE)*$F116), 0, VLOOKUP(VLOOKUP($A116, 'E4 TB Allocation Details'!$A$18:$L$214, MATCH("Demand ID", 'E4 TB Allocation Details'!$A$18:$L$18, 0),FALSE), 'E2 Allocators'!$B$15:$W$358, MATCH('O5 Details by Class &amp; Accounts'!X$18, 'E2 Allocators'!$B$15:$W$15, 0),FALSE)*$F116)</f>
        <v>0</v>
      </c>
      <c r="Y116" s="1322">
        <f>IF(ISERROR(VLOOKUP(VLOOKUP($A116, 'E4 TB Allocation Details'!$A$18:$L$214, MATCH("Demand ID", 'E4 TB Allocation Details'!$A$18:$L$18, 0),FALSE), 'E2 Allocators'!$B$15:$W$358, MATCH('O5 Details by Class &amp; Accounts'!Y$18, 'E2 Allocators'!$B$15:$W$15, 0),FALSE)*$F116), 0, VLOOKUP(VLOOKUP($A116, 'E4 TB Allocation Details'!$A$18:$L$214, MATCH("Demand ID", 'E4 TB Allocation Details'!$A$18:$L$18, 0),FALSE), 'E2 Allocators'!$B$15:$W$358, MATCH('O5 Details by Class &amp; Accounts'!Y$18, 'E2 Allocators'!$B$15:$W$15, 0),FALSE)*$F116)</f>
        <v>0</v>
      </c>
      <c r="Z116" s="1322">
        <f>IF(ISERROR(VLOOKUP(VLOOKUP($A116, 'E4 TB Allocation Details'!$A$18:$L$214, MATCH("Demand ID", 'E4 TB Allocation Details'!$A$18:$L$18, 0),FALSE), 'E2 Allocators'!$B$15:$W$358, MATCH('O5 Details by Class &amp; Accounts'!Z$18, 'E2 Allocators'!$B$15:$W$15, 0),FALSE)*$F116), 0, VLOOKUP(VLOOKUP($A116, 'E4 TB Allocation Details'!$A$18:$L$214, MATCH("Demand ID", 'E4 TB Allocation Details'!$A$18:$L$18, 0),FALSE), 'E2 Allocators'!$B$15:$W$358, MATCH('O5 Details by Class &amp; Accounts'!Z$18, 'E2 Allocators'!$B$15:$W$15, 0),FALSE)*$F116)</f>
        <v>0</v>
      </c>
      <c r="AA116" s="1322">
        <f>IF(ISERROR(VLOOKUP(VLOOKUP($A116, 'E4 TB Allocation Details'!$A$18:$L$214, MATCH("Demand ID", 'E4 TB Allocation Details'!$A$18:$L$18, 0),FALSE), 'E2 Allocators'!$B$15:$W$358, MATCH('O5 Details by Class &amp; Accounts'!AA$18, 'E2 Allocators'!$B$15:$W$15, 0),FALSE)*$F116), 0, VLOOKUP(VLOOKUP($A116, 'E4 TB Allocation Details'!$A$18:$L$214, MATCH("Demand ID", 'E4 TB Allocation Details'!$A$18:$L$18, 0),FALSE), 'E2 Allocators'!$B$15:$W$358, MATCH('O5 Details by Class &amp; Accounts'!AA$18, 'E2 Allocators'!$B$15:$W$15, 0),FALSE)*$F116)</f>
        <v>0</v>
      </c>
      <c r="AB116" s="1322">
        <f>IF(ISERROR(VLOOKUP(VLOOKUP($A116, 'E4 TB Allocation Details'!$A$18:$L$214, MATCH("Demand ID", 'E4 TB Allocation Details'!$A$18:$L$18, 0),FALSE), 'E2 Allocators'!$B$15:$W$358, MATCH('O5 Details by Class &amp; Accounts'!AB$18, 'E2 Allocators'!$B$15:$W$15, 0),FALSE)*$F116), 0, VLOOKUP(VLOOKUP($A116, 'E4 TB Allocation Details'!$A$18:$L$214, MATCH("Demand ID", 'E4 TB Allocation Details'!$A$18:$L$18, 0),FALSE), 'E2 Allocators'!$B$15:$W$358, MATCH('O5 Details by Class &amp; Accounts'!AB$18, 'E2 Allocators'!$B$15:$W$15, 0),FALSE)*$F116)</f>
        <v>0</v>
      </c>
      <c r="AC116" s="1322">
        <f t="shared" si="27"/>
        <v>0</v>
      </c>
      <c r="AD116" s="1322">
        <f>IF(ISERROR(VLOOKUP(VLOOKUP($A116, 'E4 TB Allocation Details'!$A$18:$L$214, MATCH("Customer ID", 'E4 TB Allocation Details'!$A$18:$L$18, 0),FALSE), 'E2 Allocators'!$B$15:$W$358, MATCH('O5 Details by Class &amp; Accounts'!AD$18, 'E2 Allocators'!$B$15:$W$15, 0),FALSE)*$G116), 0, VLOOKUP(VLOOKUP($A116, 'E4 TB Allocation Details'!$A$18:$L$214, MATCH("Customer ID", 'E4 TB Allocation Details'!$A$18:$L$18, 0),FALSE), 'E2 Allocators'!$B$15:$W$358, MATCH('O5 Details by Class &amp; Accounts'!AD$18, 'E2 Allocators'!$B$15:$W$15, 0),FALSE)*$G116)</f>
        <v>0</v>
      </c>
      <c r="AE116" s="1322">
        <f>IF(ISERROR(VLOOKUP(VLOOKUP($A116, 'E4 TB Allocation Details'!$A$18:$L$214, MATCH("Customer ID", 'E4 TB Allocation Details'!$A$18:$L$18, 0),FALSE), 'E2 Allocators'!$B$15:$W$358, MATCH('O5 Details by Class &amp; Accounts'!AE$18, 'E2 Allocators'!$B$15:$W$15, 0),FALSE)*$G116), 0, VLOOKUP(VLOOKUP($A116, 'E4 TB Allocation Details'!$A$18:$L$214, MATCH("Customer ID", 'E4 TB Allocation Details'!$A$18:$L$18, 0),FALSE), 'E2 Allocators'!$B$15:$W$358, MATCH('O5 Details by Class &amp; Accounts'!AE$18, 'E2 Allocators'!$B$15:$W$15, 0),FALSE)*$G116)</f>
        <v>0</v>
      </c>
      <c r="AF116" s="1322">
        <f>IF(ISERROR(VLOOKUP(VLOOKUP($A116, 'E4 TB Allocation Details'!$A$18:$L$214, MATCH("Customer ID", 'E4 TB Allocation Details'!$A$18:$L$18, 0),FALSE), 'E2 Allocators'!$B$15:$W$358, MATCH('O5 Details by Class &amp; Accounts'!AF$18, 'E2 Allocators'!$B$15:$W$15, 0),FALSE)*$G116), 0, VLOOKUP(VLOOKUP($A116, 'E4 TB Allocation Details'!$A$18:$L$214, MATCH("Customer ID", 'E4 TB Allocation Details'!$A$18:$L$18, 0),FALSE), 'E2 Allocators'!$B$15:$W$358, MATCH('O5 Details by Class &amp; Accounts'!AF$18, 'E2 Allocators'!$B$15:$W$15, 0),FALSE)*$G116)</f>
        <v>0</v>
      </c>
      <c r="AG116" s="1322">
        <f>IF(ISERROR(VLOOKUP(VLOOKUP($A116, 'E4 TB Allocation Details'!$A$18:$L$214, MATCH("Customer ID", 'E4 TB Allocation Details'!$A$18:$L$18, 0),FALSE), 'E2 Allocators'!$B$15:$W$358, MATCH('O5 Details by Class &amp; Accounts'!AG$18, 'E2 Allocators'!$B$15:$W$15, 0),FALSE)*$G116), 0, VLOOKUP(VLOOKUP($A116, 'E4 TB Allocation Details'!$A$18:$L$214, MATCH("Customer ID", 'E4 TB Allocation Details'!$A$18:$L$18, 0),FALSE), 'E2 Allocators'!$B$15:$W$358, MATCH('O5 Details by Class &amp; Accounts'!AG$18, 'E2 Allocators'!$B$15:$W$15, 0),FALSE)*$G116)</f>
        <v>0</v>
      </c>
      <c r="AH116" s="1322">
        <f>IF(ISERROR(VLOOKUP(VLOOKUP($A116, 'E4 TB Allocation Details'!$A$18:$L$214, MATCH("Customer ID", 'E4 TB Allocation Details'!$A$18:$L$18, 0),FALSE), 'E2 Allocators'!$B$15:$W$358, MATCH('O5 Details by Class &amp; Accounts'!AH$18, 'E2 Allocators'!$B$15:$W$15, 0),FALSE)*$G116), 0, VLOOKUP(VLOOKUP($A116, 'E4 TB Allocation Details'!$A$18:$L$214, MATCH("Customer ID", 'E4 TB Allocation Details'!$A$18:$L$18, 0),FALSE), 'E2 Allocators'!$B$15:$W$358, MATCH('O5 Details by Class &amp; Accounts'!AH$18, 'E2 Allocators'!$B$15:$W$15, 0),FALSE)*$G116)</f>
        <v>0</v>
      </c>
      <c r="AI116" s="1322">
        <f>IF(ISERROR(VLOOKUP(VLOOKUP($A116, 'E4 TB Allocation Details'!$A$18:$L$214, MATCH("Customer ID", 'E4 TB Allocation Details'!$A$18:$L$18, 0),FALSE), 'E2 Allocators'!$B$15:$W$358, MATCH('O5 Details by Class &amp; Accounts'!AI$18, 'E2 Allocators'!$B$15:$W$15, 0),FALSE)*$G116), 0, VLOOKUP(VLOOKUP($A116, 'E4 TB Allocation Details'!$A$18:$L$214, MATCH("Customer ID", 'E4 TB Allocation Details'!$A$18:$L$18, 0),FALSE), 'E2 Allocators'!$B$15:$W$358, MATCH('O5 Details by Class &amp; Accounts'!AI$18, 'E2 Allocators'!$B$15:$W$15, 0),FALSE)*$G116)</f>
        <v>0</v>
      </c>
      <c r="AJ116" s="1322">
        <f>IF(ISERROR(VLOOKUP(VLOOKUP($A116, 'E4 TB Allocation Details'!$A$18:$L$214, MATCH("Customer ID", 'E4 TB Allocation Details'!$A$18:$L$18, 0),FALSE), 'E2 Allocators'!$B$15:$W$358, MATCH('O5 Details by Class &amp; Accounts'!AJ$18, 'E2 Allocators'!$B$15:$W$15, 0),FALSE)*$G116), 0, VLOOKUP(VLOOKUP($A116, 'E4 TB Allocation Details'!$A$18:$L$214, MATCH("Customer ID", 'E4 TB Allocation Details'!$A$18:$L$18, 0),FALSE), 'E2 Allocators'!$B$15:$W$358, MATCH('O5 Details by Class &amp; Accounts'!AJ$18, 'E2 Allocators'!$B$15:$W$15, 0),FALSE)*$G116)</f>
        <v>0</v>
      </c>
      <c r="AK116" s="1322">
        <f>IF(ISERROR(VLOOKUP(VLOOKUP($A116, 'E4 TB Allocation Details'!$A$18:$L$214, MATCH("Customer ID", 'E4 TB Allocation Details'!$A$18:$L$18, 0),FALSE), 'E2 Allocators'!$B$15:$W$358, MATCH('O5 Details by Class &amp; Accounts'!AK$18, 'E2 Allocators'!$B$15:$W$15, 0),FALSE)*$G116), 0, VLOOKUP(VLOOKUP($A116, 'E4 TB Allocation Details'!$A$18:$L$214, MATCH("Customer ID", 'E4 TB Allocation Details'!$A$18:$L$18, 0),FALSE), 'E2 Allocators'!$B$15:$W$358, MATCH('O5 Details by Class &amp; Accounts'!AK$18, 'E2 Allocators'!$B$15:$W$15, 0),FALSE)*$G116)</f>
        <v>0</v>
      </c>
      <c r="AL116" s="1322">
        <f>IF(ISERROR(VLOOKUP(VLOOKUP($A116, 'E4 TB Allocation Details'!$A$18:$L$214, MATCH("Customer ID", 'E4 TB Allocation Details'!$A$18:$L$18, 0),FALSE), 'E2 Allocators'!$B$15:$W$358, MATCH('O5 Details by Class &amp; Accounts'!AL$18, 'E2 Allocators'!$B$15:$W$15, 0),FALSE)*$G116), 0, VLOOKUP(VLOOKUP($A116, 'E4 TB Allocation Details'!$A$18:$L$214, MATCH("Customer ID", 'E4 TB Allocation Details'!$A$18:$L$18, 0),FALSE), 'E2 Allocators'!$B$15:$W$358, MATCH('O5 Details by Class &amp; Accounts'!AL$18, 'E2 Allocators'!$B$15:$W$15, 0),FALSE)*$G116)</f>
        <v>0</v>
      </c>
      <c r="AM116" s="1322">
        <f>IF(ISERROR(VLOOKUP(VLOOKUP($A116, 'E4 TB Allocation Details'!$A$18:$L$214, MATCH("Customer ID", 'E4 TB Allocation Details'!$A$18:$L$18, 0),FALSE), 'E2 Allocators'!$B$15:$W$358, MATCH('O5 Details by Class &amp; Accounts'!AM$18, 'E2 Allocators'!$B$15:$W$15, 0),FALSE)*$G116), 0, VLOOKUP(VLOOKUP($A116, 'E4 TB Allocation Details'!$A$18:$L$214, MATCH("Customer ID", 'E4 TB Allocation Details'!$A$18:$L$18, 0),FALSE), 'E2 Allocators'!$B$15:$W$358, MATCH('O5 Details by Class &amp; Accounts'!AM$18, 'E2 Allocators'!$B$15:$W$15, 0),FALSE)*$G116)</f>
        <v>0</v>
      </c>
      <c r="AN116" s="1322">
        <f>IF(ISERROR(VLOOKUP(VLOOKUP($A116, 'E4 TB Allocation Details'!$A$18:$L$214, MATCH("Customer ID", 'E4 TB Allocation Details'!$A$18:$L$18, 0),FALSE), 'E2 Allocators'!$B$15:$W$358, MATCH('O5 Details by Class &amp; Accounts'!AN$18, 'E2 Allocators'!$B$15:$W$15, 0),FALSE)*$G116), 0, VLOOKUP(VLOOKUP($A116, 'E4 TB Allocation Details'!$A$18:$L$214, MATCH("Customer ID", 'E4 TB Allocation Details'!$A$18:$L$18, 0),FALSE), 'E2 Allocators'!$B$15:$W$358, MATCH('O5 Details by Class &amp; Accounts'!AN$18, 'E2 Allocators'!$B$15:$W$15, 0),FALSE)*$G116)</f>
        <v>0</v>
      </c>
      <c r="AO116" s="1322">
        <f>IF(ISERROR(VLOOKUP(VLOOKUP($A116, 'E4 TB Allocation Details'!$A$18:$L$214, MATCH("Customer ID", 'E4 TB Allocation Details'!$A$18:$L$18, 0),FALSE), 'E2 Allocators'!$B$15:$W$358, MATCH('O5 Details by Class &amp; Accounts'!AO$18, 'E2 Allocators'!$B$15:$W$15, 0),FALSE)*$G116), 0, VLOOKUP(VLOOKUP($A116, 'E4 TB Allocation Details'!$A$18:$L$214, MATCH("Customer ID", 'E4 TB Allocation Details'!$A$18:$L$18, 0),FALSE), 'E2 Allocators'!$B$15:$W$358, MATCH('O5 Details by Class &amp; Accounts'!AO$18, 'E2 Allocators'!$B$15:$W$15, 0),FALSE)*$G116)</f>
        <v>0</v>
      </c>
      <c r="AP116" s="1322">
        <f>IF(ISERROR(VLOOKUP(VLOOKUP($A116, 'E4 TB Allocation Details'!$A$18:$L$214, MATCH("Customer ID", 'E4 TB Allocation Details'!$A$18:$L$18, 0),FALSE), 'E2 Allocators'!$B$15:$W$358, MATCH('O5 Details by Class &amp; Accounts'!AP$18, 'E2 Allocators'!$B$15:$W$15, 0),FALSE)*$G116), 0, VLOOKUP(VLOOKUP($A116, 'E4 TB Allocation Details'!$A$18:$L$214, MATCH("Customer ID", 'E4 TB Allocation Details'!$A$18:$L$18, 0),FALSE), 'E2 Allocators'!$B$15:$W$358, MATCH('O5 Details by Class &amp; Accounts'!AP$18, 'E2 Allocators'!$B$15:$W$15, 0),FALSE)*$G116)</f>
        <v>0</v>
      </c>
      <c r="AQ116" s="1322">
        <f>IF(ISERROR(VLOOKUP(VLOOKUP($A116, 'E4 TB Allocation Details'!$A$18:$L$214, MATCH("Customer ID", 'E4 TB Allocation Details'!$A$18:$L$18, 0),FALSE), 'E2 Allocators'!$B$15:$W$358, MATCH('O5 Details by Class &amp; Accounts'!AQ$18, 'E2 Allocators'!$B$15:$W$15, 0),FALSE)*$G116), 0, VLOOKUP(VLOOKUP($A116, 'E4 TB Allocation Details'!$A$18:$L$214, MATCH("Customer ID", 'E4 TB Allocation Details'!$A$18:$L$18, 0),FALSE), 'E2 Allocators'!$B$15:$W$358, MATCH('O5 Details by Class &amp; Accounts'!AQ$18, 'E2 Allocators'!$B$15:$W$15, 0),FALSE)*$G116)</f>
        <v>0</v>
      </c>
      <c r="AR116" s="1322">
        <f>IF(ISERROR(VLOOKUP(VLOOKUP($A116, 'E4 TB Allocation Details'!$A$18:$L$214, MATCH("Customer ID", 'E4 TB Allocation Details'!$A$18:$L$18, 0),FALSE), 'E2 Allocators'!$B$15:$W$358, MATCH('O5 Details by Class &amp; Accounts'!AR$18, 'E2 Allocators'!$B$15:$W$15, 0),FALSE)*$G116), 0, VLOOKUP(VLOOKUP($A116, 'E4 TB Allocation Details'!$A$18:$L$214, MATCH("Customer ID", 'E4 TB Allocation Details'!$A$18:$L$18, 0),FALSE), 'E2 Allocators'!$B$15:$W$358, MATCH('O5 Details by Class &amp; Accounts'!AR$18, 'E2 Allocators'!$B$15:$W$15, 0),FALSE)*$G116)</f>
        <v>0</v>
      </c>
      <c r="AS116" s="1322">
        <f>IF(ISERROR(VLOOKUP(VLOOKUP($A116, 'E4 TB Allocation Details'!$A$18:$L$214, MATCH("Customer ID", 'E4 TB Allocation Details'!$A$18:$L$18, 0),FALSE), 'E2 Allocators'!$B$15:$W$358, MATCH('O5 Details by Class &amp; Accounts'!AS$18, 'E2 Allocators'!$B$15:$W$15, 0),FALSE)*$G116), 0, VLOOKUP(VLOOKUP($A116, 'E4 TB Allocation Details'!$A$18:$L$214, MATCH("Customer ID", 'E4 TB Allocation Details'!$A$18:$L$18, 0),FALSE), 'E2 Allocators'!$B$15:$W$358, MATCH('O5 Details by Class &amp; Accounts'!AS$18, 'E2 Allocators'!$B$15:$W$15, 0),FALSE)*$G116)</f>
        <v>0</v>
      </c>
      <c r="AT116" s="1322">
        <f>IF(ISERROR(VLOOKUP(VLOOKUP($A116, 'E4 TB Allocation Details'!$A$18:$L$214, MATCH("Customer ID", 'E4 TB Allocation Details'!$A$18:$L$18, 0),FALSE), 'E2 Allocators'!$B$15:$W$358, MATCH('O5 Details by Class &amp; Accounts'!AT$18, 'E2 Allocators'!$B$15:$W$15, 0),FALSE)*$G116), 0, VLOOKUP(VLOOKUP($A116, 'E4 TB Allocation Details'!$A$18:$L$214, MATCH("Customer ID", 'E4 TB Allocation Details'!$A$18:$L$18, 0),FALSE), 'E2 Allocators'!$B$15:$W$358, MATCH('O5 Details by Class &amp; Accounts'!AT$18, 'E2 Allocators'!$B$15:$W$15, 0),FALSE)*$G116)</f>
        <v>0</v>
      </c>
      <c r="AU116" s="1322">
        <f>IF(ISERROR(VLOOKUP(VLOOKUP($A116, 'E4 TB Allocation Details'!$A$18:$L$214, MATCH("Customer ID", 'E4 TB Allocation Details'!$A$18:$L$18, 0),FALSE), 'E2 Allocators'!$B$15:$W$358, MATCH('O5 Details by Class &amp; Accounts'!AU$18, 'E2 Allocators'!$B$15:$W$15, 0),FALSE)*$G116), 0, VLOOKUP(VLOOKUP($A116, 'E4 TB Allocation Details'!$A$18:$L$214, MATCH("Customer ID", 'E4 TB Allocation Details'!$A$18:$L$18, 0),FALSE), 'E2 Allocators'!$B$15:$W$358, MATCH('O5 Details by Class &amp; Accounts'!AU$18, 'E2 Allocators'!$B$15:$W$15, 0),FALSE)*$G116)</f>
        <v>0</v>
      </c>
      <c r="AV116" s="1322">
        <f>IF(ISERROR(VLOOKUP(VLOOKUP($A116, 'E4 TB Allocation Details'!$A$18:$L$214, MATCH("Customer ID", 'E4 TB Allocation Details'!$A$18:$L$18, 0),FALSE), 'E2 Allocators'!$B$15:$W$358, MATCH('O5 Details by Class &amp; Accounts'!AV$18, 'E2 Allocators'!$B$15:$W$15, 0),FALSE)*$G116), 0, VLOOKUP(VLOOKUP($A116, 'E4 TB Allocation Details'!$A$18:$L$214, MATCH("Customer ID", 'E4 TB Allocation Details'!$A$18:$L$18, 0),FALSE), 'E2 Allocators'!$B$15:$W$358, MATCH('O5 Details by Class &amp; Accounts'!AV$18, 'E2 Allocators'!$B$15:$W$15, 0),FALSE)*$G116)</f>
        <v>0</v>
      </c>
      <c r="AW116" s="1322">
        <f>IF(ISERROR(VLOOKUP(VLOOKUP($A116, 'E4 TB Allocation Details'!$A$18:$L$214, MATCH("Customer ID", 'E4 TB Allocation Details'!$A$18:$L$18, 0),FALSE), 'E2 Allocators'!$B$15:$W$358, MATCH('O5 Details by Class &amp; Accounts'!AW$18, 'E2 Allocators'!$B$15:$W$15, 0),FALSE)*$G116), 0, VLOOKUP(VLOOKUP($A116, 'E4 TB Allocation Details'!$A$18:$L$214, MATCH("Customer ID", 'E4 TB Allocation Details'!$A$18:$L$18, 0),FALSE), 'E2 Allocators'!$B$15:$W$358, MATCH('O5 Details by Class &amp; Accounts'!AW$18, 'E2 Allocators'!$B$15:$W$15, 0),FALSE)*$G116)</f>
        <v>0</v>
      </c>
      <c r="AX116" s="1322">
        <f t="shared" si="28"/>
        <v>0</v>
      </c>
      <c r="AY116" s="1322">
        <f>IF(ISERROR(VLOOKUP(VLOOKUP($A116, 'E4 TB Allocation Details'!$A$18:$L$214, MATCH("Misc ID", 'E4 TB Allocation Details'!$A$18:$L$18, 0),FALSE), 'E2 Allocators'!$B$15:$W$358, MATCH('O5 Details by Class &amp; Accounts'!AY$18, 'E2 Allocators'!$B$15:$W$15, 0),FALSE)*$E116), 0, VLOOKUP(VLOOKUP($A116, 'E4 TB Allocation Details'!$A$18:$L$214, MATCH("Misc ID", 'E4 TB Allocation Details'!$A$18:$L$18, 0),FALSE), 'E2 Allocators'!$B$15:$W$358, MATCH('O5 Details by Class &amp; Accounts'!AY$18, 'E2 Allocators'!$B$15:$W$15, 0),FALSE)*$E116)</f>
        <v>-6262.6214684304678</v>
      </c>
      <c r="AZ116" s="1322">
        <f>IF(ISERROR(VLOOKUP(VLOOKUP($A116, 'E4 TB Allocation Details'!$A$18:$L$214, MATCH("Misc ID", 'E4 TB Allocation Details'!$A$18:$L$18, 0),FALSE), 'E2 Allocators'!$B$15:$W$358, MATCH('O5 Details by Class &amp; Accounts'!AZ$18, 'E2 Allocators'!$B$15:$W$15, 0),FALSE)*$E116), 0, VLOOKUP(VLOOKUP($A116, 'E4 TB Allocation Details'!$A$18:$L$214, MATCH("Misc ID", 'E4 TB Allocation Details'!$A$18:$L$18, 0),FALSE), 'E2 Allocators'!$B$15:$W$358, MATCH('O5 Details by Class &amp; Accounts'!AZ$18, 'E2 Allocators'!$B$15:$W$15, 0),FALSE)*$E116)</f>
        <v>-1594.3971509802059</v>
      </c>
      <c r="BA116" s="1322">
        <f>IF(ISERROR(VLOOKUP(VLOOKUP($A116, 'E4 TB Allocation Details'!$A$18:$L$214, MATCH("Misc ID", 'E4 TB Allocation Details'!$A$18:$L$18, 0),FALSE), 'E2 Allocators'!$B$15:$W$358, MATCH('O5 Details by Class &amp; Accounts'!BA$18, 'E2 Allocators'!$B$15:$W$15, 0),FALSE)*$E116), 0, VLOOKUP(VLOOKUP($A116, 'E4 TB Allocation Details'!$A$18:$L$214, MATCH("Misc ID", 'E4 TB Allocation Details'!$A$18:$L$18, 0),FALSE), 'E2 Allocators'!$B$15:$W$358, MATCH('O5 Details by Class &amp; Accounts'!BA$18, 'E2 Allocators'!$B$15:$W$15, 0),FALSE)*$E116)</f>
        <v>-1085.1202752939316</v>
      </c>
      <c r="BB116" s="1322">
        <f>IF(ISERROR(VLOOKUP(VLOOKUP($A116, 'E4 TB Allocation Details'!$A$18:$L$214, MATCH("Misc ID", 'E4 TB Allocation Details'!$A$18:$L$18, 0),FALSE), 'E2 Allocators'!$B$15:$W$358, MATCH('O5 Details by Class &amp; Accounts'!BB$18, 'E2 Allocators'!$B$15:$W$15, 0),FALSE)*$E116), 0, VLOOKUP(VLOOKUP($A116, 'E4 TB Allocation Details'!$A$18:$L$214, MATCH("Misc ID", 'E4 TB Allocation Details'!$A$18:$L$18, 0),FALSE), 'E2 Allocators'!$B$15:$W$358, MATCH('O5 Details by Class &amp; Accounts'!BB$18, 'E2 Allocators'!$B$15:$W$15, 0),FALSE)*$E116)</f>
        <v>0</v>
      </c>
      <c r="BC116" s="1322">
        <f>IF(ISERROR(VLOOKUP(VLOOKUP($A116, 'E4 TB Allocation Details'!$A$18:$L$214, MATCH("Misc ID", 'E4 TB Allocation Details'!$A$18:$L$18, 0),FALSE), 'E2 Allocators'!$B$15:$W$358, MATCH('O5 Details by Class &amp; Accounts'!BC$18, 'E2 Allocators'!$B$15:$W$15, 0),FALSE)*$E116), 0, VLOOKUP(VLOOKUP($A116, 'E4 TB Allocation Details'!$A$18:$L$214, MATCH("Misc ID", 'E4 TB Allocation Details'!$A$18:$L$18, 0),FALSE), 'E2 Allocators'!$B$15:$W$358, MATCH('O5 Details by Class &amp; Accounts'!BC$18, 'E2 Allocators'!$B$15:$W$15, 0),FALSE)*$E116)</f>
        <v>0</v>
      </c>
      <c r="BD116" s="1322">
        <f>IF(ISERROR(VLOOKUP(VLOOKUP($A116, 'E4 TB Allocation Details'!$A$18:$L$214, MATCH("Misc ID", 'E4 TB Allocation Details'!$A$18:$L$18, 0),FALSE), 'E2 Allocators'!$B$15:$W$358, MATCH('O5 Details by Class &amp; Accounts'!BD$18, 'E2 Allocators'!$B$15:$W$15, 0),FALSE)*$E116), 0, VLOOKUP(VLOOKUP($A116, 'E4 TB Allocation Details'!$A$18:$L$214, MATCH("Misc ID", 'E4 TB Allocation Details'!$A$18:$L$18, 0),FALSE), 'E2 Allocators'!$B$15:$W$358, MATCH('O5 Details by Class &amp; Accounts'!BD$18, 'E2 Allocators'!$B$15:$W$15, 0),FALSE)*$E116)</f>
        <v>-156.09268096298669</v>
      </c>
      <c r="BE116" s="1322">
        <f>IF(ISERROR(VLOOKUP(VLOOKUP($A116, 'E4 TB Allocation Details'!$A$18:$L$214, MATCH("Misc ID", 'E4 TB Allocation Details'!$A$18:$L$18, 0),FALSE), 'E2 Allocators'!$B$15:$W$358, MATCH('O5 Details by Class &amp; Accounts'!BE$18, 'E2 Allocators'!$B$15:$W$15, 0),FALSE)*$E116), 0, VLOOKUP(VLOOKUP($A116, 'E4 TB Allocation Details'!$A$18:$L$214, MATCH("Misc ID", 'E4 TB Allocation Details'!$A$18:$L$18, 0),FALSE), 'E2 Allocators'!$B$15:$W$358, MATCH('O5 Details by Class &amp; Accounts'!BE$18, 'E2 Allocators'!$B$15:$W$15, 0),FALSE)*$E116)</f>
        <v>-319.10738047898315</v>
      </c>
      <c r="BF116" s="1322">
        <f>IF(ISERROR(VLOOKUP(VLOOKUP($A116, 'E4 TB Allocation Details'!$A$18:$L$214, MATCH("Misc ID", 'E4 TB Allocation Details'!$A$18:$L$18, 0),FALSE), 'E2 Allocators'!$B$15:$W$358, MATCH('O5 Details by Class &amp; Accounts'!BF$18, 'E2 Allocators'!$B$15:$W$15, 0),FALSE)*$E116), 0, VLOOKUP(VLOOKUP($A116, 'E4 TB Allocation Details'!$A$18:$L$214, MATCH("Misc ID", 'E4 TB Allocation Details'!$A$18:$L$18, 0),FALSE), 'E2 Allocators'!$B$15:$W$358, MATCH('O5 Details by Class &amp; Accounts'!BF$18, 'E2 Allocators'!$B$15:$W$15, 0),FALSE)*$E116)</f>
        <v>0</v>
      </c>
      <c r="BG116" s="1322">
        <f>IF(ISERROR(VLOOKUP(VLOOKUP($A116, 'E4 TB Allocation Details'!$A$18:$L$214, MATCH("Misc ID", 'E4 TB Allocation Details'!$A$18:$L$18, 0),FALSE), 'E2 Allocators'!$B$15:$W$358, MATCH('O5 Details by Class &amp; Accounts'!BG$18, 'E2 Allocators'!$B$15:$W$15, 0),FALSE)*$E116), 0, VLOOKUP(VLOOKUP($A116, 'E4 TB Allocation Details'!$A$18:$L$214, MATCH("Misc ID", 'E4 TB Allocation Details'!$A$18:$L$18, 0),FALSE), 'E2 Allocators'!$B$15:$W$358, MATCH('O5 Details by Class &amp; Accounts'!BG$18, 'E2 Allocators'!$B$15:$W$15, 0),FALSE)*$E116)</f>
        <v>-13.891043853427632</v>
      </c>
      <c r="BH116" s="1322">
        <f>IF(ISERROR(VLOOKUP(VLOOKUP($A116, 'E4 TB Allocation Details'!$A$18:$L$214, MATCH("Misc ID", 'E4 TB Allocation Details'!$A$18:$L$18, 0),FALSE), 'E2 Allocators'!$B$15:$W$358, MATCH('O5 Details by Class &amp; Accounts'!BH$18, 'E2 Allocators'!$B$15:$W$15, 0),FALSE)*$E116), 0, VLOOKUP(VLOOKUP($A116, 'E4 TB Allocation Details'!$A$18:$L$214, MATCH("Misc ID", 'E4 TB Allocation Details'!$A$18:$L$18, 0),FALSE), 'E2 Allocators'!$B$15:$W$358, MATCH('O5 Details by Class &amp; Accounts'!BH$18, 'E2 Allocators'!$B$15:$W$15, 0),FALSE)*$E116)</f>
        <v>0</v>
      </c>
      <c r="BI116" s="1322">
        <f>IF(ISERROR(VLOOKUP(VLOOKUP($A116, 'E4 TB Allocation Details'!$A$18:$L$214, MATCH("Misc ID", 'E4 TB Allocation Details'!$A$18:$L$18, 0),FALSE), 'E2 Allocators'!$B$15:$W$358, MATCH('O5 Details by Class &amp; Accounts'!BI$18, 'E2 Allocators'!$B$15:$W$15, 0),FALSE)*$E116), 0, VLOOKUP(VLOOKUP($A116, 'E4 TB Allocation Details'!$A$18:$L$214, MATCH("Misc ID", 'E4 TB Allocation Details'!$A$18:$L$18, 0),FALSE), 'E2 Allocators'!$B$15:$W$358, MATCH('O5 Details by Class &amp; Accounts'!BI$18, 'E2 Allocators'!$B$15:$W$15, 0),FALSE)*$E116)</f>
        <v>0</v>
      </c>
      <c r="BJ116" s="1322">
        <f>IF(ISERROR(VLOOKUP(VLOOKUP($A116, 'E4 TB Allocation Details'!$A$18:$L$214, MATCH("Misc ID", 'E4 TB Allocation Details'!$A$18:$L$18, 0),FALSE), 'E2 Allocators'!$B$15:$W$358, MATCH('O5 Details by Class &amp; Accounts'!BJ$18, 'E2 Allocators'!$B$15:$W$15, 0),FALSE)*$E116), 0, VLOOKUP(VLOOKUP($A116, 'E4 TB Allocation Details'!$A$18:$L$214, MATCH("Misc ID", 'E4 TB Allocation Details'!$A$18:$L$18, 0),FALSE), 'E2 Allocators'!$B$15:$W$358, MATCH('O5 Details by Class &amp; Accounts'!BJ$18, 'E2 Allocators'!$B$15:$W$15, 0),FALSE)*$E116)</f>
        <v>0</v>
      </c>
      <c r="BK116" s="1322">
        <f>IF(ISERROR(VLOOKUP(VLOOKUP($A116, 'E4 TB Allocation Details'!$A$18:$L$214, MATCH("Misc ID", 'E4 TB Allocation Details'!$A$18:$L$18, 0),FALSE), 'E2 Allocators'!$B$15:$W$358, MATCH('O5 Details by Class &amp; Accounts'!BK$18, 'E2 Allocators'!$B$15:$W$15, 0),FALSE)*$E116), 0, VLOOKUP(VLOOKUP($A116, 'E4 TB Allocation Details'!$A$18:$L$214, MATCH("Misc ID", 'E4 TB Allocation Details'!$A$18:$L$18, 0),FALSE), 'E2 Allocators'!$B$15:$W$358, MATCH('O5 Details by Class &amp; Accounts'!BK$18, 'E2 Allocators'!$B$15:$W$15, 0),FALSE)*$E116)</f>
        <v>0</v>
      </c>
      <c r="BL116" s="1322">
        <f>IF(ISERROR(VLOOKUP(VLOOKUP($A116, 'E4 TB Allocation Details'!$A$18:$L$214, MATCH("Misc ID", 'E4 TB Allocation Details'!$A$18:$L$18, 0),FALSE), 'E2 Allocators'!$B$15:$W$358, MATCH('O5 Details by Class &amp; Accounts'!BL$18, 'E2 Allocators'!$B$15:$W$15, 0),FALSE)*$E116), 0, VLOOKUP(VLOOKUP($A116, 'E4 TB Allocation Details'!$A$18:$L$214, MATCH("Misc ID", 'E4 TB Allocation Details'!$A$18:$L$18, 0),FALSE), 'E2 Allocators'!$B$15:$W$358, MATCH('O5 Details by Class &amp; Accounts'!BL$18, 'E2 Allocators'!$B$15:$W$15, 0),FALSE)*$E116)</f>
        <v>0</v>
      </c>
      <c r="BM116" s="1322">
        <f>IF(ISERROR(VLOOKUP(VLOOKUP($A116, 'E4 TB Allocation Details'!$A$18:$L$214, MATCH("Misc ID", 'E4 TB Allocation Details'!$A$18:$L$18, 0),FALSE), 'E2 Allocators'!$B$15:$W$358, MATCH('O5 Details by Class &amp; Accounts'!BM$18, 'E2 Allocators'!$B$15:$W$15, 0),FALSE)*$E116), 0, VLOOKUP(VLOOKUP($A116, 'E4 TB Allocation Details'!$A$18:$L$214, MATCH("Misc ID", 'E4 TB Allocation Details'!$A$18:$L$18, 0),FALSE), 'E2 Allocators'!$B$15:$W$358, MATCH('O5 Details by Class &amp; Accounts'!BM$18, 'E2 Allocators'!$B$15:$W$15, 0),FALSE)*$E116)</f>
        <v>0</v>
      </c>
      <c r="BN116" s="1322">
        <f>IF(ISERROR(VLOOKUP(VLOOKUP($A116, 'E4 TB Allocation Details'!$A$18:$L$214, MATCH("Misc ID", 'E4 TB Allocation Details'!$A$18:$L$18, 0),FALSE), 'E2 Allocators'!$B$15:$W$358, MATCH('O5 Details by Class &amp; Accounts'!BN$18, 'E2 Allocators'!$B$15:$W$15, 0),FALSE)*$E116), 0, VLOOKUP(VLOOKUP($A116, 'E4 TB Allocation Details'!$A$18:$L$214, MATCH("Misc ID", 'E4 TB Allocation Details'!$A$18:$L$18, 0),FALSE), 'E2 Allocators'!$B$15:$W$358, MATCH('O5 Details by Class &amp; Accounts'!BN$18, 'E2 Allocators'!$B$15:$W$15, 0),FALSE)*$E116)</f>
        <v>0</v>
      </c>
      <c r="BO116" s="1322">
        <f>IF(ISERROR(VLOOKUP(VLOOKUP($A116, 'E4 TB Allocation Details'!$A$18:$L$214, MATCH("Misc ID", 'E4 TB Allocation Details'!$A$18:$L$18, 0),FALSE), 'E2 Allocators'!$B$15:$W$358, MATCH('O5 Details by Class &amp; Accounts'!BO$18, 'E2 Allocators'!$B$15:$W$15, 0),FALSE)*$E116), 0, VLOOKUP(VLOOKUP($A116, 'E4 TB Allocation Details'!$A$18:$L$214, MATCH("Misc ID", 'E4 TB Allocation Details'!$A$18:$L$18, 0),FALSE), 'E2 Allocators'!$B$15:$W$358, MATCH('O5 Details by Class &amp; Accounts'!BO$18, 'E2 Allocators'!$B$15:$W$15, 0),FALSE)*$E116)</f>
        <v>0</v>
      </c>
      <c r="BP116" s="1322">
        <f>IF(ISERROR(VLOOKUP(VLOOKUP($A116, 'E4 TB Allocation Details'!$A$18:$L$214, MATCH("Misc ID", 'E4 TB Allocation Details'!$A$18:$L$18, 0),FALSE), 'E2 Allocators'!$B$15:$W$358, MATCH('O5 Details by Class &amp; Accounts'!BP$18, 'E2 Allocators'!$B$15:$W$15, 0),FALSE)*$E116), 0, VLOOKUP(VLOOKUP($A116, 'E4 TB Allocation Details'!$A$18:$L$214, MATCH("Misc ID", 'E4 TB Allocation Details'!$A$18:$L$18, 0),FALSE), 'E2 Allocators'!$B$15:$W$358, MATCH('O5 Details by Class &amp; Accounts'!BP$18, 'E2 Allocators'!$B$15:$W$15, 0),FALSE)*$E116)</f>
        <v>0</v>
      </c>
      <c r="BQ116" s="1322">
        <f>IF(ISERROR(VLOOKUP(VLOOKUP($A116, 'E4 TB Allocation Details'!$A$18:$L$214, MATCH("Misc ID", 'E4 TB Allocation Details'!$A$18:$L$18, 0),FALSE), 'E2 Allocators'!$B$15:$W$358, MATCH('O5 Details by Class &amp; Accounts'!BQ$18, 'E2 Allocators'!$B$15:$W$15, 0),FALSE)*$E116), 0, VLOOKUP(VLOOKUP($A116, 'E4 TB Allocation Details'!$A$18:$L$214, MATCH("Misc ID", 'E4 TB Allocation Details'!$A$18:$L$18, 0),FALSE), 'E2 Allocators'!$B$15:$W$358, MATCH('O5 Details by Class &amp; Accounts'!BQ$18, 'E2 Allocators'!$B$15:$W$15, 0),FALSE)*$E116)</f>
        <v>0</v>
      </c>
      <c r="BR116" s="1322">
        <f>IF(ISERROR(VLOOKUP(VLOOKUP($A116, 'E4 TB Allocation Details'!$A$18:$L$214, MATCH("Misc ID", 'E4 TB Allocation Details'!$A$18:$L$18, 0),FALSE), 'E2 Allocators'!$B$15:$W$358, MATCH('O5 Details by Class &amp; Accounts'!BR$18, 'E2 Allocators'!$B$15:$W$15, 0),FALSE)*$E116), 0, VLOOKUP(VLOOKUP($A116, 'E4 TB Allocation Details'!$A$18:$L$214, MATCH("Misc ID", 'E4 TB Allocation Details'!$A$18:$L$18, 0),FALSE), 'E2 Allocators'!$B$15:$W$358, MATCH('O5 Details by Class &amp; Accounts'!BR$18, 'E2 Allocators'!$B$15:$W$15, 0),FALSE)*$E116)</f>
        <v>0</v>
      </c>
      <c r="BS116" s="1322">
        <f t="shared" si="29"/>
        <v>-9431.2300000000032</v>
      </c>
      <c r="BT116" s="1322">
        <f>IF(ISERROR(VLOOKUP(VLOOKUP($A116, 'E4 TB Allocation Details'!$A$18:$L$214, MATCH("A &amp; G ID", 'E4 TB Allocation Details'!$A$18:$L$18, 0),FALSE), 'E2 Allocators'!$B$15:$W$358, MATCH('O5 Details by Class &amp; Accounts'!BT$18, 'E2 Allocators'!$B$15:$W$15, 0),FALSE)*$E116), 0, VLOOKUP(VLOOKUP($A116, 'E4 TB Allocation Details'!$A$18:$L$214, MATCH("A &amp; G ID", 'E4 TB Allocation Details'!$A$18:$L$18, 0),FALSE), 'E2 Allocators'!$B$15:$W$358, MATCH('O5 Details by Class &amp; Accounts'!BT$18, 'E2 Allocators'!$B$15:$W$15, 0),FALSE)*$E116)</f>
        <v>0</v>
      </c>
      <c r="BU116" s="1322">
        <f>IF(ISERROR(VLOOKUP(VLOOKUP($A116, 'E4 TB Allocation Details'!$A$18:$L$214, MATCH("A &amp; G ID", 'E4 TB Allocation Details'!$A$18:$L$18, 0),FALSE), 'E2 Allocators'!$B$15:$W$358, MATCH('O5 Details by Class &amp; Accounts'!BU$18, 'E2 Allocators'!$B$15:$W$15, 0),FALSE)*$E116), 0, VLOOKUP(VLOOKUP($A116, 'E4 TB Allocation Details'!$A$18:$L$214, MATCH("A &amp; G ID", 'E4 TB Allocation Details'!$A$18:$L$18, 0),FALSE), 'E2 Allocators'!$B$15:$W$358, MATCH('O5 Details by Class &amp; Accounts'!BU$18, 'E2 Allocators'!$B$15:$W$15, 0),FALSE)*$E116)</f>
        <v>0</v>
      </c>
      <c r="BV116" s="1322">
        <f>IF(ISERROR(VLOOKUP(VLOOKUP($A116, 'E4 TB Allocation Details'!$A$18:$L$214, MATCH("A &amp; G ID", 'E4 TB Allocation Details'!$A$18:$L$18, 0),FALSE), 'E2 Allocators'!$B$15:$W$358, MATCH('O5 Details by Class &amp; Accounts'!BV$18, 'E2 Allocators'!$B$15:$W$15, 0),FALSE)*$E116), 0, VLOOKUP(VLOOKUP($A116, 'E4 TB Allocation Details'!$A$18:$L$214, MATCH("A &amp; G ID", 'E4 TB Allocation Details'!$A$18:$L$18, 0),FALSE), 'E2 Allocators'!$B$15:$W$358, MATCH('O5 Details by Class &amp; Accounts'!BV$18, 'E2 Allocators'!$B$15:$W$15, 0),FALSE)*$E116)</f>
        <v>0</v>
      </c>
      <c r="BW116" s="1322">
        <f>IF(ISERROR(VLOOKUP(VLOOKUP($A116, 'E4 TB Allocation Details'!$A$18:$L$214, MATCH("A &amp; G ID", 'E4 TB Allocation Details'!$A$18:$L$18, 0),FALSE), 'E2 Allocators'!$B$15:$W$358, MATCH('O5 Details by Class &amp; Accounts'!BW$18, 'E2 Allocators'!$B$15:$W$15, 0),FALSE)*$E116), 0, VLOOKUP(VLOOKUP($A116, 'E4 TB Allocation Details'!$A$18:$L$214, MATCH("A &amp; G ID", 'E4 TB Allocation Details'!$A$18:$L$18, 0),FALSE), 'E2 Allocators'!$B$15:$W$358, MATCH('O5 Details by Class &amp; Accounts'!BW$18, 'E2 Allocators'!$B$15:$W$15, 0),FALSE)*$E116)</f>
        <v>0</v>
      </c>
      <c r="BX116" s="1322">
        <f>IF(ISERROR(VLOOKUP(VLOOKUP($A116, 'E4 TB Allocation Details'!$A$18:$L$214, MATCH("A &amp; G ID", 'E4 TB Allocation Details'!$A$18:$L$18, 0),FALSE), 'E2 Allocators'!$B$15:$W$358, MATCH('O5 Details by Class &amp; Accounts'!BX$18, 'E2 Allocators'!$B$15:$W$15, 0),FALSE)*$E116), 0, VLOOKUP(VLOOKUP($A116, 'E4 TB Allocation Details'!$A$18:$L$214, MATCH("A &amp; G ID", 'E4 TB Allocation Details'!$A$18:$L$18, 0),FALSE), 'E2 Allocators'!$B$15:$W$358, MATCH('O5 Details by Class &amp; Accounts'!BX$18, 'E2 Allocators'!$B$15:$W$15, 0),FALSE)*$E116)</f>
        <v>0</v>
      </c>
      <c r="BY116" s="1322">
        <f>IF(ISERROR(VLOOKUP(VLOOKUP($A116, 'E4 TB Allocation Details'!$A$18:$L$214, MATCH("A &amp; G ID", 'E4 TB Allocation Details'!$A$18:$L$18, 0),FALSE), 'E2 Allocators'!$B$15:$W$358, MATCH('O5 Details by Class &amp; Accounts'!BY$18, 'E2 Allocators'!$B$15:$W$15, 0),FALSE)*$E116), 0, VLOOKUP(VLOOKUP($A116, 'E4 TB Allocation Details'!$A$18:$L$214, MATCH("A &amp; G ID", 'E4 TB Allocation Details'!$A$18:$L$18, 0),FALSE), 'E2 Allocators'!$B$15:$W$358, MATCH('O5 Details by Class &amp; Accounts'!BY$18, 'E2 Allocators'!$B$15:$W$15, 0),FALSE)*$E116)</f>
        <v>0</v>
      </c>
      <c r="BZ116" s="1322">
        <f>IF(ISERROR(VLOOKUP(VLOOKUP($A116, 'E4 TB Allocation Details'!$A$18:$L$214, MATCH("A &amp; G ID", 'E4 TB Allocation Details'!$A$18:$L$18, 0),FALSE), 'E2 Allocators'!$B$15:$W$358, MATCH('O5 Details by Class &amp; Accounts'!BZ$18, 'E2 Allocators'!$B$15:$W$15, 0),FALSE)*$E116), 0, VLOOKUP(VLOOKUP($A116, 'E4 TB Allocation Details'!$A$18:$L$214, MATCH("A &amp; G ID", 'E4 TB Allocation Details'!$A$18:$L$18, 0),FALSE), 'E2 Allocators'!$B$15:$W$358, MATCH('O5 Details by Class &amp; Accounts'!BZ$18, 'E2 Allocators'!$B$15:$W$15, 0),FALSE)*$E116)</f>
        <v>0</v>
      </c>
      <c r="CA116" s="1322">
        <f>IF(ISERROR(VLOOKUP(VLOOKUP($A116, 'E4 TB Allocation Details'!$A$18:$L$214, MATCH("A &amp; G ID", 'E4 TB Allocation Details'!$A$18:$L$18, 0),FALSE), 'E2 Allocators'!$B$15:$W$358, MATCH('O5 Details by Class &amp; Accounts'!CA$18, 'E2 Allocators'!$B$15:$W$15, 0),FALSE)*$E116), 0, VLOOKUP(VLOOKUP($A116, 'E4 TB Allocation Details'!$A$18:$L$214, MATCH("A &amp; G ID", 'E4 TB Allocation Details'!$A$18:$L$18, 0),FALSE), 'E2 Allocators'!$B$15:$W$358, MATCH('O5 Details by Class &amp; Accounts'!CA$18, 'E2 Allocators'!$B$15:$W$15, 0),FALSE)*$E116)</f>
        <v>0</v>
      </c>
      <c r="CB116" s="1322">
        <f>IF(ISERROR(VLOOKUP(VLOOKUP($A116, 'E4 TB Allocation Details'!$A$18:$L$214, MATCH("A &amp; G ID", 'E4 TB Allocation Details'!$A$18:$L$18, 0),FALSE), 'E2 Allocators'!$B$15:$W$358, MATCH('O5 Details by Class &amp; Accounts'!CB$18, 'E2 Allocators'!$B$15:$W$15, 0),FALSE)*$E116), 0, VLOOKUP(VLOOKUP($A116, 'E4 TB Allocation Details'!$A$18:$L$214, MATCH("A &amp; G ID", 'E4 TB Allocation Details'!$A$18:$L$18, 0),FALSE), 'E2 Allocators'!$B$15:$W$358, MATCH('O5 Details by Class &amp; Accounts'!CB$18, 'E2 Allocators'!$B$15:$W$15, 0),FALSE)*$E116)</f>
        <v>0</v>
      </c>
      <c r="CC116" s="1322">
        <f>IF(ISERROR(VLOOKUP(VLOOKUP($A116, 'E4 TB Allocation Details'!$A$18:$L$214, MATCH("A &amp; G ID", 'E4 TB Allocation Details'!$A$18:$L$18, 0),FALSE), 'E2 Allocators'!$B$15:$W$358, MATCH('O5 Details by Class &amp; Accounts'!CC$18, 'E2 Allocators'!$B$15:$W$15, 0),FALSE)*$E116), 0, VLOOKUP(VLOOKUP($A116, 'E4 TB Allocation Details'!$A$18:$L$214, MATCH("A &amp; G ID", 'E4 TB Allocation Details'!$A$18:$L$18, 0),FALSE), 'E2 Allocators'!$B$15:$W$358, MATCH('O5 Details by Class &amp; Accounts'!CC$18, 'E2 Allocators'!$B$15:$W$15, 0),FALSE)*$E116)</f>
        <v>0</v>
      </c>
      <c r="CD116" s="1322">
        <f>IF(ISERROR(VLOOKUP(VLOOKUP($A116, 'E4 TB Allocation Details'!$A$18:$L$214, MATCH("A &amp; G ID", 'E4 TB Allocation Details'!$A$18:$L$18, 0),FALSE), 'E2 Allocators'!$B$15:$W$358, MATCH('O5 Details by Class &amp; Accounts'!CD$18, 'E2 Allocators'!$B$15:$W$15, 0),FALSE)*$E116), 0, VLOOKUP(VLOOKUP($A116, 'E4 TB Allocation Details'!$A$18:$L$214, MATCH("A &amp; G ID", 'E4 TB Allocation Details'!$A$18:$L$18, 0),FALSE), 'E2 Allocators'!$B$15:$W$358, MATCH('O5 Details by Class &amp; Accounts'!CD$18, 'E2 Allocators'!$B$15:$W$15, 0),FALSE)*$E116)</f>
        <v>0</v>
      </c>
      <c r="CE116" s="1322">
        <f>IF(ISERROR(VLOOKUP(VLOOKUP($A116, 'E4 TB Allocation Details'!$A$18:$L$214, MATCH("A &amp; G ID", 'E4 TB Allocation Details'!$A$18:$L$18, 0),FALSE), 'E2 Allocators'!$B$15:$W$358, MATCH('O5 Details by Class &amp; Accounts'!CE$18, 'E2 Allocators'!$B$15:$W$15, 0),FALSE)*$E116), 0, VLOOKUP(VLOOKUP($A116, 'E4 TB Allocation Details'!$A$18:$L$214, MATCH("A &amp; G ID", 'E4 TB Allocation Details'!$A$18:$L$18, 0),FALSE), 'E2 Allocators'!$B$15:$W$358, MATCH('O5 Details by Class &amp; Accounts'!CE$18, 'E2 Allocators'!$B$15:$W$15, 0),FALSE)*$E116)</f>
        <v>0</v>
      </c>
      <c r="CF116" s="1322">
        <f>IF(ISERROR(VLOOKUP(VLOOKUP($A116, 'E4 TB Allocation Details'!$A$18:$L$214, MATCH("A &amp; G ID", 'E4 TB Allocation Details'!$A$18:$L$18, 0),FALSE), 'E2 Allocators'!$B$15:$W$358, MATCH('O5 Details by Class &amp; Accounts'!CF$18, 'E2 Allocators'!$B$15:$W$15, 0),FALSE)*$E116), 0, VLOOKUP(VLOOKUP($A116, 'E4 TB Allocation Details'!$A$18:$L$214, MATCH("A &amp; G ID", 'E4 TB Allocation Details'!$A$18:$L$18, 0),FALSE), 'E2 Allocators'!$B$15:$W$358, MATCH('O5 Details by Class &amp; Accounts'!CF$18, 'E2 Allocators'!$B$15:$W$15, 0),FALSE)*$E116)</f>
        <v>0</v>
      </c>
      <c r="CG116" s="1322">
        <f>IF(ISERROR(VLOOKUP(VLOOKUP($A116, 'E4 TB Allocation Details'!$A$18:$L$214, MATCH("A &amp; G ID", 'E4 TB Allocation Details'!$A$18:$L$18, 0),FALSE), 'E2 Allocators'!$B$15:$W$358, MATCH('O5 Details by Class &amp; Accounts'!CG$18, 'E2 Allocators'!$B$15:$W$15, 0),FALSE)*$E116), 0, VLOOKUP(VLOOKUP($A116, 'E4 TB Allocation Details'!$A$18:$L$214, MATCH("A &amp; G ID", 'E4 TB Allocation Details'!$A$18:$L$18, 0),FALSE), 'E2 Allocators'!$B$15:$W$358, MATCH('O5 Details by Class &amp; Accounts'!CG$18, 'E2 Allocators'!$B$15:$W$15, 0),FALSE)*$E116)</f>
        <v>0</v>
      </c>
      <c r="CH116" s="1322">
        <f>IF(ISERROR(VLOOKUP(VLOOKUP($A116, 'E4 TB Allocation Details'!$A$18:$L$214, MATCH("A &amp; G ID", 'E4 TB Allocation Details'!$A$18:$L$18, 0),FALSE), 'E2 Allocators'!$B$15:$W$358, MATCH('O5 Details by Class &amp; Accounts'!CH$18, 'E2 Allocators'!$B$15:$W$15, 0),FALSE)*$E116), 0, VLOOKUP(VLOOKUP($A116, 'E4 TB Allocation Details'!$A$18:$L$214, MATCH("A &amp; G ID", 'E4 TB Allocation Details'!$A$18:$L$18, 0),FALSE), 'E2 Allocators'!$B$15:$W$358, MATCH('O5 Details by Class &amp; Accounts'!CH$18, 'E2 Allocators'!$B$15:$W$15, 0),FALSE)*$E116)</f>
        <v>0</v>
      </c>
      <c r="CI116" s="1322">
        <f>IF(ISERROR(VLOOKUP(VLOOKUP($A116, 'E4 TB Allocation Details'!$A$18:$L$214, MATCH("A &amp; G ID", 'E4 TB Allocation Details'!$A$18:$L$18, 0),FALSE), 'E2 Allocators'!$B$15:$W$358, MATCH('O5 Details by Class &amp; Accounts'!CI$18, 'E2 Allocators'!$B$15:$W$15, 0),FALSE)*$E116), 0, VLOOKUP(VLOOKUP($A116, 'E4 TB Allocation Details'!$A$18:$L$214, MATCH("A &amp; G ID", 'E4 TB Allocation Details'!$A$18:$L$18, 0),FALSE), 'E2 Allocators'!$B$15:$W$358, MATCH('O5 Details by Class &amp; Accounts'!CI$18, 'E2 Allocators'!$B$15:$W$15, 0),FALSE)*$E116)</f>
        <v>0</v>
      </c>
      <c r="CJ116" s="1322">
        <f>IF(ISERROR(VLOOKUP(VLOOKUP($A116, 'E4 TB Allocation Details'!$A$18:$L$214, MATCH("A &amp; G ID", 'E4 TB Allocation Details'!$A$18:$L$18, 0),FALSE), 'E2 Allocators'!$B$15:$W$358, MATCH('O5 Details by Class &amp; Accounts'!CJ$18, 'E2 Allocators'!$B$15:$W$15, 0),FALSE)*$E116), 0, VLOOKUP(VLOOKUP($A116, 'E4 TB Allocation Details'!$A$18:$L$214, MATCH("A &amp; G ID", 'E4 TB Allocation Details'!$A$18:$L$18, 0),FALSE), 'E2 Allocators'!$B$15:$W$358, MATCH('O5 Details by Class &amp; Accounts'!CJ$18, 'E2 Allocators'!$B$15:$W$15, 0),FALSE)*$E116)</f>
        <v>0</v>
      </c>
      <c r="CK116" s="1322">
        <f>IF(ISERROR(VLOOKUP(VLOOKUP($A116, 'E4 TB Allocation Details'!$A$18:$L$214, MATCH("A &amp; G ID", 'E4 TB Allocation Details'!$A$18:$L$18, 0),FALSE), 'E2 Allocators'!$B$15:$W$358, MATCH('O5 Details by Class &amp; Accounts'!CK$18, 'E2 Allocators'!$B$15:$W$15, 0),FALSE)*$E116), 0, VLOOKUP(VLOOKUP($A116, 'E4 TB Allocation Details'!$A$18:$L$214, MATCH("A &amp; G ID", 'E4 TB Allocation Details'!$A$18:$L$18, 0),FALSE), 'E2 Allocators'!$B$15:$W$358, MATCH('O5 Details by Class &amp; Accounts'!CK$18, 'E2 Allocators'!$B$15:$W$15, 0),FALSE)*$E116)</f>
        <v>0</v>
      </c>
      <c r="CL116" s="1322">
        <f>IF(ISERROR(VLOOKUP(VLOOKUP($A116, 'E4 TB Allocation Details'!$A$18:$L$214, MATCH("A &amp; G ID", 'E4 TB Allocation Details'!$A$18:$L$18, 0),FALSE), 'E2 Allocators'!$B$15:$W$358, MATCH('O5 Details by Class &amp; Accounts'!CL$18, 'E2 Allocators'!$B$15:$W$15, 0),FALSE)*$E116), 0, VLOOKUP(VLOOKUP($A116, 'E4 TB Allocation Details'!$A$18:$L$214, MATCH("A &amp; G ID", 'E4 TB Allocation Details'!$A$18:$L$18, 0),FALSE), 'E2 Allocators'!$B$15:$W$358, MATCH('O5 Details by Class &amp; Accounts'!CL$18, 'E2 Allocators'!$B$15:$W$15, 0),FALSE)*$E116)</f>
        <v>0</v>
      </c>
      <c r="CM116" s="1322">
        <f>IF(ISERROR(VLOOKUP(VLOOKUP($A116, 'E4 TB Allocation Details'!$A$18:$L$214, MATCH("A &amp; G ID", 'E4 TB Allocation Details'!$A$18:$L$18, 0),FALSE), 'E2 Allocators'!$B$15:$W$358, MATCH('O5 Details by Class &amp; Accounts'!CM$18, 'E2 Allocators'!$B$15:$W$15, 0),FALSE)*$E116), 0, VLOOKUP(VLOOKUP($A116, 'E4 TB Allocation Details'!$A$18:$L$214, MATCH("A &amp; G ID", 'E4 TB Allocation Details'!$A$18:$L$18, 0),FALSE), 'E2 Allocators'!$B$15:$W$358, MATCH('O5 Details by Class &amp; Accounts'!CM$18, 'E2 Allocators'!$B$15:$W$15, 0),FALSE)*$E116)</f>
        <v>0</v>
      </c>
      <c r="CN116" s="1322">
        <f t="shared" si="30"/>
        <v>0</v>
      </c>
      <c r="CO116" s="1651">
        <f t="shared" si="25"/>
        <v>1.8189894035458565E-12</v>
      </c>
      <c r="CQ116" s="1899" t="inlineStr">
        <is>
          <t/>
        </is>
      </c>
    </row>
    <row r="117" spans="1:95" s="64" customFormat="1" ht="12.75" x14ac:dyDescent="0.2">
      <c r="A117" s="1093">
        <v>4395</v>
      </c>
      <c r="B117" s="1094" t="s">
        <v>1434</v>
      </c>
      <c r="C117" s="1648">
        <f>IF(ISERROR(VLOOKUP($A117,'I3 TB Data'!$A$19:$H$483,MATCH('O5 Details by Class &amp; Accounts'!$C$18, 'I3 TB Data'!$A$19:$H$19,0),0)), 0, VLOOKUP($A117,'I3 TB Data'!$A$19:$H$483,MATCH('O5 Details by Class &amp; Accounts'!$C$18,'I3 TB Data'!$A$19:$H$19,0),0))</f>
        <v>0</v>
      </c>
      <c r="D117" s="1649"/>
      <c r="E117" s="1648">
        <f t="shared" si="17"/>
        <v>0</v>
      </c>
      <c r="F117" s="1650">
        <f>IF(ISERROR(VLOOKUP($A117, 'E1 Categorization'!A33:E124, MATCH("Customer Component", 'E1 Categorization'!$A$33:$E$33,0), 0)), 0, IF(VLOOKUP($A117, 'E1 Categorization'!A33:E124, MATCH("Customer Component", 'E1 Categorization'!$A$33:$E$33,0), 0)=0, 'O5 Details by Class &amp; Accounts'!$E117, IF(AND(VLOOKUP($A117, 'E1 Categorization'!A33:E124, MATCH("Customer Component", 'E1 Categorization'!$A$33:$E$33,0), 0) &gt;0, VLOOKUP($A117, 'E1 Categorization'!A33:E124, MATCH("Customer Component", 'E1 Categorization'!$A$33:$E$33,0), 0)&lt;1), 'O5 Details by Class &amp; Accounts'!$E117*(1-VLOOKUP($A117, 'E1 Categorization'!A33:E124, MATCH("Customer Component", 'E1 Categorization'!$A$33:$E$33,0), 0)), 0)))</f>
        <v>0</v>
      </c>
      <c r="G117" s="1650">
        <f>IF(ISERROR(VLOOKUP($A117, 'E1 Categorization'!A33:E124, MATCH("Customer Component", 'E1 Categorization'!$A$33:$E$33,0), 0)),0, IF(VLOOKUP($A117, 'E1 Categorization'!A33:E124, MATCH("Customer Component", 'E1 Categorization'!$A$33:$E$33,0), 0)=0, 0, IF(AND(VLOOKUP($A117, 'E1 Categorization'!A33:E124, MATCH("Customer Component", 'E1 Categorization'!$A$33:$E$33,0), 0) &gt;0, VLOOKUP($A117, 'E1 Categorization'!A33:E124, MATCH("Customer Component", 'E1 Categorization'!$A$33:$E$33,0), 0)&lt;1), 'O5 Details by Class &amp; Accounts'!$E117*(VLOOKUP($A117, 'E1 Categorization'!A33:E124, MATCH("Customer Component", 'E1 Categorization'!$A$33:$E$33,0), 0)), 'O5 Details by Class &amp; Accounts'!$E117)))</f>
        <v>0</v>
      </c>
      <c r="H117" s="1322">
        <f t="shared" si="26"/>
        <v>0</v>
      </c>
      <c r="I117" s="1322">
        <f>IF(ISERROR(VLOOKUP(VLOOKUP($A117, 'E4 TB Allocation Details'!$A$18:$L$214, MATCH("Demand ID", 'E4 TB Allocation Details'!$A$18:$L$18, 0),FALSE), 'E2 Allocators'!$B$15:$W$358, MATCH('O5 Details by Class &amp; Accounts'!I$18, 'E2 Allocators'!$B$15:$W$15, 0),FALSE)*$F117), 0, VLOOKUP(VLOOKUP($A117, 'E4 TB Allocation Details'!$A$18:$L$214, MATCH("Demand ID", 'E4 TB Allocation Details'!$A$18:$L$18, 0),FALSE), 'E2 Allocators'!$B$15:$W$358, MATCH('O5 Details by Class &amp; Accounts'!I$18, 'E2 Allocators'!$B$15:$W$15, 0),FALSE)*$F117)</f>
        <v>0</v>
      </c>
      <c r="J117" s="1322">
        <f>IF(ISERROR(VLOOKUP(VLOOKUP($A117, 'E4 TB Allocation Details'!$A$18:$L$214, MATCH("Demand ID", 'E4 TB Allocation Details'!$A$18:$L$18, 0),FALSE), 'E2 Allocators'!$B$15:$W$358, MATCH('O5 Details by Class &amp; Accounts'!J$18, 'E2 Allocators'!$B$15:$W$15, 0),FALSE)*$F117), 0, VLOOKUP(VLOOKUP($A117, 'E4 TB Allocation Details'!$A$18:$L$214, MATCH("Demand ID", 'E4 TB Allocation Details'!$A$18:$L$18, 0),FALSE), 'E2 Allocators'!$B$15:$W$358, MATCH('O5 Details by Class &amp; Accounts'!J$18, 'E2 Allocators'!$B$15:$W$15, 0),FALSE)*$F117)</f>
        <v>0</v>
      </c>
      <c r="K117" s="1322">
        <f>IF(ISERROR(VLOOKUP(VLOOKUP($A117, 'E4 TB Allocation Details'!$A$18:$L$214, MATCH("Demand ID", 'E4 TB Allocation Details'!$A$18:$L$18, 0),FALSE), 'E2 Allocators'!$B$15:$W$358, MATCH('O5 Details by Class &amp; Accounts'!K$18, 'E2 Allocators'!$B$15:$W$15, 0),FALSE)*$F117), 0, VLOOKUP(VLOOKUP($A117, 'E4 TB Allocation Details'!$A$18:$L$214, MATCH("Demand ID", 'E4 TB Allocation Details'!$A$18:$L$18, 0),FALSE), 'E2 Allocators'!$B$15:$W$358, MATCH('O5 Details by Class &amp; Accounts'!K$18, 'E2 Allocators'!$B$15:$W$15, 0),FALSE)*$F117)</f>
        <v>0</v>
      </c>
      <c r="L117" s="1322">
        <f>IF(ISERROR(VLOOKUP(VLOOKUP($A117, 'E4 TB Allocation Details'!$A$18:$L$214, MATCH("Demand ID", 'E4 TB Allocation Details'!$A$18:$L$18, 0),FALSE), 'E2 Allocators'!$B$15:$W$358, MATCH('O5 Details by Class &amp; Accounts'!L$18, 'E2 Allocators'!$B$15:$W$15, 0),FALSE)*$F117), 0, VLOOKUP(VLOOKUP($A117, 'E4 TB Allocation Details'!$A$18:$L$214, MATCH("Demand ID", 'E4 TB Allocation Details'!$A$18:$L$18, 0),FALSE), 'E2 Allocators'!$B$15:$W$358, MATCH('O5 Details by Class &amp; Accounts'!L$18, 'E2 Allocators'!$B$15:$W$15, 0),FALSE)*$F117)</f>
        <v>0</v>
      </c>
      <c r="M117" s="1322">
        <f>IF(ISERROR(VLOOKUP(VLOOKUP($A117, 'E4 TB Allocation Details'!$A$18:$L$214, MATCH("Demand ID", 'E4 TB Allocation Details'!$A$18:$L$18, 0),FALSE), 'E2 Allocators'!$B$15:$W$358, MATCH('O5 Details by Class &amp; Accounts'!M$18, 'E2 Allocators'!$B$15:$W$15, 0),FALSE)*$F117), 0, VLOOKUP(VLOOKUP($A117, 'E4 TB Allocation Details'!$A$18:$L$214, MATCH("Demand ID", 'E4 TB Allocation Details'!$A$18:$L$18, 0),FALSE), 'E2 Allocators'!$B$15:$W$358, MATCH('O5 Details by Class &amp; Accounts'!M$18, 'E2 Allocators'!$B$15:$W$15, 0),FALSE)*$F117)</f>
        <v>0</v>
      </c>
      <c r="N117" s="1322">
        <f>IF(ISERROR(VLOOKUP(VLOOKUP($A117, 'E4 TB Allocation Details'!$A$18:$L$214, MATCH("Demand ID", 'E4 TB Allocation Details'!$A$18:$L$18, 0),FALSE), 'E2 Allocators'!$B$15:$W$358, MATCH('O5 Details by Class &amp; Accounts'!N$18, 'E2 Allocators'!$B$15:$W$15, 0),FALSE)*$F117), 0, VLOOKUP(VLOOKUP($A117, 'E4 TB Allocation Details'!$A$18:$L$214, MATCH("Demand ID", 'E4 TB Allocation Details'!$A$18:$L$18, 0),FALSE), 'E2 Allocators'!$B$15:$W$358, MATCH('O5 Details by Class &amp; Accounts'!N$18, 'E2 Allocators'!$B$15:$W$15, 0),FALSE)*$F117)</f>
        <v>0</v>
      </c>
      <c r="O117" s="1322">
        <f>IF(ISERROR(VLOOKUP(VLOOKUP($A117, 'E4 TB Allocation Details'!$A$18:$L$214, MATCH("Demand ID", 'E4 TB Allocation Details'!$A$18:$L$18, 0),FALSE), 'E2 Allocators'!$B$15:$W$358, MATCH('O5 Details by Class &amp; Accounts'!O$18, 'E2 Allocators'!$B$15:$W$15, 0),FALSE)*$F117), 0, VLOOKUP(VLOOKUP($A117, 'E4 TB Allocation Details'!$A$18:$L$214, MATCH("Demand ID", 'E4 TB Allocation Details'!$A$18:$L$18, 0),FALSE), 'E2 Allocators'!$B$15:$W$358, MATCH('O5 Details by Class &amp; Accounts'!O$18, 'E2 Allocators'!$B$15:$W$15, 0),FALSE)*$F117)</f>
        <v>0</v>
      </c>
      <c r="P117" s="1322">
        <f>IF(ISERROR(VLOOKUP(VLOOKUP($A117, 'E4 TB Allocation Details'!$A$18:$L$214, MATCH("Demand ID", 'E4 TB Allocation Details'!$A$18:$L$18, 0),FALSE), 'E2 Allocators'!$B$15:$W$358, MATCH('O5 Details by Class &amp; Accounts'!P$18, 'E2 Allocators'!$B$15:$W$15, 0),FALSE)*$F117), 0, VLOOKUP(VLOOKUP($A117, 'E4 TB Allocation Details'!$A$18:$L$214, MATCH("Demand ID", 'E4 TB Allocation Details'!$A$18:$L$18, 0),FALSE), 'E2 Allocators'!$B$15:$W$358, MATCH('O5 Details by Class &amp; Accounts'!P$18, 'E2 Allocators'!$B$15:$W$15, 0),FALSE)*$F117)</f>
        <v>0</v>
      </c>
      <c r="Q117" s="1322">
        <f>IF(ISERROR(VLOOKUP(VLOOKUP($A117, 'E4 TB Allocation Details'!$A$18:$L$214, MATCH("Demand ID", 'E4 TB Allocation Details'!$A$18:$L$18, 0),FALSE), 'E2 Allocators'!$B$15:$W$358, MATCH('O5 Details by Class &amp; Accounts'!Q$18, 'E2 Allocators'!$B$15:$W$15, 0),FALSE)*$F117), 0, VLOOKUP(VLOOKUP($A117, 'E4 TB Allocation Details'!$A$18:$L$214, MATCH("Demand ID", 'E4 TB Allocation Details'!$A$18:$L$18, 0),FALSE), 'E2 Allocators'!$B$15:$W$358, MATCH('O5 Details by Class &amp; Accounts'!Q$18, 'E2 Allocators'!$B$15:$W$15, 0),FALSE)*$F117)</f>
        <v>0</v>
      </c>
      <c r="R117" s="1322">
        <f>IF(ISERROR(VLOOKUP(VLOOKUP($A117, 'E4 TB Allocation Details'!$A$18:$L$214, MATCH("Demand ID", 'E4 TB Allocation Details'!$A$18:$L$18, 0),FALSE), 'E2 Allocators'!$B$15:$W$358, MATCH('O5 Details by Class &amp; Accounts'!R$18, 'E2 Allocators'!$B$15:$W$15, 0),FALSE)*$F117), 0, VLOOKUP(VLOOKUP($A117, 'E4 TB Allocation Details'!$A$18:$L$214, MATCH("Demand ID", 'E4 TB Allocation Details'!$A$18:$L$18, 0),FALSE), 'E2 Allocators'!$B$15:$W$358, MATCH('O5 Details by Class &amp; Accounts'!R$18, 'E2 Allocators'!$B$15:$W$15, 0),FALSE)*$F117)</f>
        <v>0</v>
      </c>
      <c r="S117" s="1322">
        <f>IF(ISERROR(VLOOKUP(VLOOKUP($A117, 'E4 TB Allocation Details'!$A$18:$L$214, MATCH("Demand ID", 'E4 TB Allocation Details'!$A$18:$L$18, 0),FALSE), 'E2 Allocators'!$B$15:$W$358, MATCH('O5 Details by Class &amp; Accounts'!S$18, 'E2 Allocators'!$B$15:$W$15, 0),FALSE)*$F117), 0, VLOOKUP(VLOOKUP($A117, 'E4 TB Allocation Details'!$A$18:$L$214, MATCH("Demand ID", 'E4 TB Allocation Details'!$A$18:$L$18, 0),FALSE), 'E2 Allocators'!$B$15:$W$358, MATCH('O5 Details by Class &amp; Accounts'!S$18, 'E2 Allocators'!$B$15:$W$15, 0),FALSE)*$F117)</f>
        <v>0</v>
      </c>
      <c r="T117" s="1322">
        <f>IF(ISERROR(VLOOKUP(VLOOKUP($A117, 'E4 TB Allocation Details'!$A$18:$L$214, MATCH("Demand ID", 'E4 TB Allocation Details'!$A$18:$L$18, 0),FALSE), 'E2 Allocators'!$B$15:$W$358, MATCH('O5 Details by Class &amp; Accounts'!T$18, 'E2 Allocators'!$B$15:$W$15, 0),FALSE)*$F117), 0, VLOOKUP(VLOOKUP($A117, 'E4 TB Allocation Details'!$A$18:$L$214, MATCH("Demand ID", 'E4 TB Allocation Details'!$A$18:$L$18, 0),FALSE), 'E2 Allocators'!$B$15:$W$358, MATCH('O5 Details by Class &amp; Accounts'!T$18, 'E2 Allocators'!$B$15:$W$15, 0),FALSE)*$F117)</f>
        <v>0</v>
      </c>
      <c r="U117" s="1322">
        <f>IF(ISERROR(VLOOKUP(VLOOKUP($A117, 'E4 TB Allocation Details'!$A$18:$L$214, MATCH("Demand ID", 'E4 TB Allocation Details'!$A$18:$L$18, 0),FALSE), 'E2 Allocators'!$B$15:$W$358, MATCH('O5 Details by Class &amp; Accounts'!U$18, 'E2 Allocators'!$B$15:$W$15, 0),FALSE)*$F117), 0, VLOOKUP(VLOOKUP($A117, 'E4 TB Allocation Details'!$A$18:$L$214, MATCH("Demand ID", 'E4 TB Allocation Details'!$A$18:$L$18, 0),FALSE), 'E2 Allocators'!$B$15:$W$358, MATCH('O5 Details by Class &amp; Accounts'!U$18, 'E2 Allocators'!$B$15:$W$15, 0),FALSE)*$F117)</f>
        <v>0</v>
      </c>
      <c r="V117" s="1322">
        <f>IF(ISERROR(VLOOKUP(VLOOKUP($A117, 'E4 TB Allocation Details'!$A$18:$L$214, MATCH("Demand ID", 'E4 TB Allocation Details'!$A$18:$L$18, 0),FALSE), 'E2 Allocators'!$B$15:$W$358, MATCH('O5 Details by Class &amp; Accounts'!V$18, 'E2 Allocators'!$B$15:$W$15, 0),FALSE)*$F117), 0, VLOOKUP(VLOOKUP($A117, 'E4 TB Allocation Details'!$A$18:$L$214, MATCH("Demand ID", 'E4 TB Allocation Details'!$A$18:$L$18, 0),FALSE), 'E2 Allocators'!$B$15:$W$358, MATCH('O5 Details by Class &amp; Accounts'!V$18, 'E2 Allocators'!$B$15:$W$15, 0),FALSE)*$F117)</f>
        <v>0</v>
      </c>
      <c r="W117" s="1322">
        <f>IF(ISERROR(VLOOKUP(VLOOKUP($A117, 'E4 TB Allocation Details'!$A$18:$L$214, MATCH("Demand ID", 'E4 TB Allocation Details'!$A$18:$L$18, 0),FALSE), 'E2 Allocators'!$B$15:$W$358, MATCH('O5 Details by Class &amp; Accounts'!W$18, 'E2 Allocators'!$B$15:$W$15, 0),FALSE)*$F117), 0, VLOOKUP(VLOOKUP($A117, 'E4 TB Allocation Details'!$A$18:$L$214, MATCH("Demand ID", 'E4 TB Allocation Details'!$A$18:$L$18, 0),FALSE), 'E2 Allocators'!$B$15:$W$358, MATCH('O5 Details by Class &amp; Accounts'!W$18, 'E2 Allocators'!$B$15:$W$15, 0),FALSE)*$F117)</f>
        <v>0</v>
      </c>
      <c r="X117" s="1322">
        <f>IF(ISERROR(VLOOKUP(VLOOKUP($A117, 'E4 TB Allocation Details'!$A$18:$L$214, MATCH("Demand ID", 'E4 TB Allocation Details'!$A$18:$L$18, 0),FALSE), 'E2 Allocators'!$B$15:$W$358, MATCH('O5 Details by Class &amp; Accounts'!X$18, 'E2 Allocators'!$B$15:$W$15, 0),FALSE)*$F117), 0, VLOOKUP(VLOOKUP($A117, 'E4 TB Allocation Details'!$A$18:$L$214, MATCH("Demand ID", 'E4 TB Allocation Details'!$A$18:$L$18, 0),FALSE), 'E2 Allocators'!$B$15:$W$358, MATCH('O5 Details by Class &amp; Accounts'!X$18, 'E2 Allocators'!$B$15:$W$15, 0),FALSE)*$F117)</f>
        <v>0</v>
      </c>
      <c r="Y117" s="1322">
        <f>IF(ISERROR(VLOOKUP(VLOOKUP($A117, 'E4 TB Allocation Details'!$A$18:$L$214, MATCH("Demand ID", 'E4 TB Allocation Details'!$A$18:$L$18, 0),FALSE), 'E2 Allocators'!$B$15:$W$358, MATCH('O5 Details by Class &amp; Accounts'!Y$18, 'E2 Allocators'!$B$15:$W$15, 0),FALSE)*$F117), 0, VLOOKUP(VLOOKUP($A117, 'E4 TB Allocation Details'!$A$18:$L$214, MATCH("Demand ID", 'E4 TB Allocation Details'!$A$18:$L$18, 0),FALSE), 'E2 Allocators'!$B$15:$W$358, MATCH('O5 Details by Class &amp; Accounts'!Y$18, 'E2 Allocators'!$B$15:$W$15, 0),FALSE)*$F117)</f>
        <v>0</v>
      </c>
      <c r="Z117" s="1322">
        <f>IF(ISERROR(VLOOKUP(VLOOKUP($A117, 'E4 TB Allocation Details'!$A$18:$L$214, MATCH("Demand ID", 'E4 TB Allocation Details'!$A$18:$L$18, 0),FALSE), 'E2 Allocators'!$B$15:$W$358, MATCH('O5 Details by Class &amp; Accounts'!Z$18, 'E2 Allocators'!$B$15:$W$15, 0),FALSE)*$F117), 0, VLOOKUP(VLOOKUP($A117, 'E4 TB Allocation Details'!$A$18:$L$214, MATCH("Demand ID", 'E4 TB Allocation Details'!$A$18:$L$18, 0),FALSE), 'E2 Allocators'!$B$15:$W$358, MATCH('O5 Details by Class &amp; Accounts'!Z$18, 'E2 Allocators'!$B$15:$W$15, 0),FALSE)*$F117)</f>
        <v>0</v>
      </c>
      <c r="AA117" s="1322">
        <f>IF(ISERROR(VLOOKUP(VLOOKUP($A117, 'E4 TB Allocation Details'!$A$18:$L$214, MATCH("Demand ID", 'E4 TB Allocation Details'!$A$18:$L$18, 0),FALSE), 'E2 Allocators'!$B$15:$W$358, MATCH('O5 Details by Class &amp; Accounts'!AA$18, 'E2 Allocators'!$B$15:$W$15, 0),FALSE)*$F117), 0, VLOOKUP(VLOOKUP($A117, 'E4 TB Allocation Details'!$A$18:$L$214, MATCH("Demand ID", 'E4 TB Allocation Details'!$A$18:$L$18, 0),FALSE), 'E2 Allocators'!$B$15:$W$358, MATCH('O5 Details by Class &amp; Accounts'!AA$18, 'E2 Allocators'!$B$15:$W$15, 0),FALSE)*$F117)</f>
        <v>0</v>
      </c>
      <c r="AB117" s="1322">
        <f>IF(ISERROR(VLOOKUP(VLOOKUP($A117, 'E4 TB Allocation Details'!$A$18:$L$214, MATCH("Demand ID", 'E4 TB Allocation Details'!$A$18:$L$18, 0),FALSE), 'E2 Allocators'!$B$15:$W$358, MATCH('O5 Details by Class &amp; Accounts'!AB$18, 'E2 Allocators'!$B$15:$W$15, 0),FALSE)*$F117), 0, VLOOKUP(VLOOKUP($A117, 'E4 TB Allocation Details'!$A$18:$L$214, MATCH("Demand ID", 'E4 TB Allocation Details'!$A$18:$L$18, 0),FALSE), 'E2 Allocators'!$B$15:$W$358, MATCH('O5 Details by Class &amp; Accounts'!AB$18, 'E2 Allocators'!$B$15:$W$15, 0),FALSE)*$F117)</f>
        <v>0</v>
      </c>
      <c r="AC117" s="1322">
        <f t="shared" si="27"/>
        <v>0</v>
      </c>
      <c r="AD117" s="1322">
        <f>IF(ISERROR(VLOOKUP(VLOOKUP($A117, 'E4 TB Allocation Details'!$A$18:$L$214, MATCH("Customer ID", 'E4 TB Allocation Details'!$A$18:$L$18, 0),FALSE), 'E2 Allocators'!$B$15:$W$358, MATCH('O5 Details by Class &amp; Accounts'!AD$18, 'E2 Allocators'!$B$15:$W$15, 0),FALSE)*$G117), 0, VLOOKUP(VLOOKUP($A117, 'E4 TB Allocation Details'!$A$18:$L$214, MATCH("Customer ID", 'E4 TB Allocation Details'!$A$18:$L$18, 0),FALSE), 'E2 Allocators'!$B$15:$W$358, MATCH('O5 Details by Class &amp; Accounts'!AD$18, 'E2 Allocators'!$B$15:$W$15, 0),FALSE)*$G117)</f>
        <v>0</v>
      </c>
      <c r="AE117" s="1322">
        <f>IF(ISERROR(VLOOKUP(VLOOKUP($A117, 'E4 TB Allocation Details'!$A$18:$L$214, MATCH("Customer ID", 'E4 TB Allocation Details'!$A$18:$L$18, 0),FALSE), 'E2 Allocators'!$B$15:$W$358, MATCH('O5 Details by Class &amp; Accounts'!AE$18, 'E2 Allocators'!$B$15:$W$15, 0),FALSE)*$G117), 0, VLOOKUP(VLOOKUP($A117, 'E4 TB Allocation Details'!$A$18:$L$214, MATCH("Customer ID", 'E4 TB Allocation Details'!$A$18:$L$18, 0),FALSE), 'E2 Allocators'!$B$15:$W$358, MATCH('O5 Details by Class &amp; Accounts'!AE$18, 'E2 Allocators'!$B$15:$W$15, 0),FALSE)*$G117)</f>
        <v>0</v>
      </c>
      <c r="AF117" s="1322">
        <f>IF(ISERROR(VLOOKUP(VLOOKUP($A117, 'E4 TB Allocation Details'!$A$18:$L$214, MATCH("Customer ID", 'E4 TB Allocation Details'!$A$18:$L$18, 0),FALSE), 'E2 Allocators'!$B$15:$W$358, MATCH('O5 Details by Class &amp; Accounts'!AF$18, 'E2 Allocators'!$B$15:$W$15, 0),FALSE)*$G117), 0, VLOOKUP(VLOOKUP($A117, 'E4 TB Allocation Details'!$A$18:$L$214, MATCH("Customer ID", 'E4 TB Allocation Details'!$A$18:$L$18, 0),FALSE), 'E2 Allocators'!$B$15:$W$358, MATCH('O5 Details by Class &amp; Accounts'!AF$18, 'E2 Allocators'!$B$15:$W$15, 0),FALSE)*$G117)</f>
        <v>0</v>
      </c>
      <c r="AG117" s="1322">
        <f>IF(ISERROR(VLOOKUP(VLOOKUP($A117, 'E4 TB Allocation Details'!$A$18:$L$214, MATCH("Customer ID", 'E4 TB Allocation Details'!$A$18:$L$18, 0),FALSE), 'E2 Allocators'!$B$15:$W$358, MATCH('O5 Details by Class &amp; Accounts'!AG$18, 'E2 Allocators'!$B$15:$W$15, 0),FALSE)*$G117), 0, VLOOKUP(VLOOKUP($A117, 'E4 TB Allocation Details'!$A$18:$L$214, MATCH("Customer ID", 'E4 TB Allocation Details'!$A$18:$L$18, 0),FALSE), 'E2 Allocators'!$B$15:$W$358, MATCH('O5 Details by Class &amp; Accounts'!AG$18, 'E2 Allocators'!$B$15:$W$15, 0),FALSE)*$G117)</f>
        <v>0</v>
      </c>
      <c r="AH117" s="1322">
        <f>IF(ISERROR(VLOOKUP(VLOOKUP($A117, 'E4 TB Allocation Details'!$A$18:$L$214, MATCH("Customer ID", 'E4 TB Allocation Details'!$A$18:$L$18, 0),FALSE), 'E2 Allocators'!$B$15:$W$358, MATCH('O5 Details by Class &amp; Accounts'!AH$18, 'E2 Allocators'!$B$15:$W$15, 0),FALSE)*$G117), 0, VLOOKUP(VLOOKUP($A117, 'E4 TB Allocation Details'!$A$18:$L$214, MATCH("Customer ID", 'E4 TB Allocation Details'!$A$18:$L$18, 0),FALSE), 'E2 Allocators'!$B$15:$W$358, MATCH('O5 Details by Class &amp; Accounts'!AH$18, 'E2 Allocators'!$B$15:$W$15, 0),FALSE)*$G117)</f>
        <v>0</v>
      </c>
      <c r="AI117" s="1322">
        <f>IF(ISERROR(VLOOKUP(VLOOKUP($A117, 'E4 TB Allocation Details'!$A$18:$L$214, MATCH("Customer ID", 'E4 TB Allocation Details'!$A$18:$L$18, 0),FALSE), 'E2 Allocators'!$B$15:$W$358, MATCH('O5 Details by Class &amp; Accounts'!AI$18, 'E2 Allocators'!$B$15:$W$15, 0),FALSE)*$G117), 0, VLOOKUP(VLOOKUP($A117, 'E4 TB Allocation Details'!$A$18:$L$214, MATCH("Customer ID", 'E4 TB Allocation Details'!$A$18:$L$18, 0),FALSE), 'E2 Allocators'!$B$15:$W$358, MATCH('O5 Details by Class &amp; Accounts'!AI$18, 'E2 Allocators'!$B$15:$W$15, 0),FALSE)*$G117)</f>
        <v>0</v>
      </c>
      <c r="AJ117" s="1322">
        <f>IF(ISERROR(VLOOKUP(VLOOKUP($A117, 'E4 TB Allocation Details'!$A$18:$L$214, MATCH("Customer ID", 'E4 TB Allocation Details'!$A$18:$L$18, 0),FALSE), 'E2 Allocators'!$B$15:$W$358, MATCH('O5 Details by Class &amp; Accounts'!AJ$18, 'E2 Allocators'!$B$15:$W$15, 0),FALSE)*$G117), 0, VLOOKUP(VLOOKUP($A117, 'E4 TB Allocation Details'!$A$18:$L$214, MATCH("Customer ID", 'E4 TB Allocation Details'!$A$18:$L$18, 0),FALSE), 'E2 Allocators'!$B$15:$W$358, MATCH('O5 Details by Class &amp; Accounts'!AJ$18, 'E2 Allocators'!$B$15:$W$15, 0),FALSE)*$G117)</f>
        <v>0</v>
      </c>
      <c r="AK117" s="1322">
        <f>IF(ISERROR(VLOOKUP(VLOOKUP($A117, 'E4 TB Allocation Details'!$A$18:$L$214, MATCH("Customer ID", 'E4 TB Allocation Details'!$A$18:$L$18, 0),FALSE), 'E2 Allocators'!$B$15:$W$358, MATCH('O5 Details by Class &amp; Accounts'!AK$18, 'E2 Allocators'!$B$15:$W$15, 0),FALSE)*$G117), 0, VLOOKUP(VLOOKUP($A117, 'E4 TB Allocation Details'!$A$18:$L$214, MATCH("Customer ID", 'E4 TB Allocation Details'!$A$18:$L$18, 0),FALSE), 'E2 Allocators'!$B$15:$W$358, MATCH('O5 Details by Class &amp; Accounts'!AK$18, 'E2 Allocators'!$B$15:$W$15, 0),FALSE)*$G117)</f>
        <v>0</v>
      </c>
      <c r="AL117" s="1322">
        <f>IF(ISERROR(VLOOKUP(VLOOKUP($A117, 'E4 TB Allocation Details'!$A$18:$L$214, MATCH("Customer ID", 'E4 TB Allocation Details'!$A$18:$L$18, 0),FALSE), 'E2 Allocators'!$B$15:$W$358, MATCH('O5 Details by Class &amp; Accounts'!AL$18, 'E2 Allocators'!$B$15:$W$15, 0),FALSE)*$G117), 0, VLOOKUP(VLOOKUP($A117, 'E4 TB Allocation Details'!$A$18:$L$214, MATCH("Customer ID", 'E4 TB Allocation Details'!$A$18:$L$18, 0),FALSE), 'E2 Allocators'!$B$15:$W$358, MATCH('O5 Details by Class &amp; Accounts'!AL$18, 'E2 Allocators'!$B$15:$W$15, 0),FALSE)*$G117)</f>
        <v>0</v>
      </c>
      <c r="AM117" s="1322">
        <f>IF(ISERROR(VLOOKUP(VLOOKUP($A117, 'E4 TB Allocation Details'!$A$18:$L$214, MATCH("Customer ID", 'E4 TB Allocation Details'!$A$18:$L$18, 0),FALSE), 'E2 Allocators'!$B$15:$W$358, MATCH('O5 Details by Class &amp; Accounts'!AM$18, 'E2 Allocators'!$B$15:$W$15, 0),FALSE)*$G117), 0, VLOOKUP(VLOOKUP($A117, 'E4 TB Allocation Details'!$A$18:$L$214, MATCH("Customer ID", 'E4 TB Allocation Details'!$A$18:$L$18, 0),FALSE), 'E2 Allocators'!$B$15:$W$358, MATCH('O5 Details by Class &amp; Accounts'!AM$18, 'E2 Allocators'!$B$15:$W$15, 0),FALSE)*$G117)</f>
        <v>0</v>
      </c>
      <c r="AN117" s="1322">
        <f>IF(ISERROR(VLOOKUP(VLOOKUP($A117, 'E4 TB Allocation Details'!$A$18:$L$214, MATCH("Customer ID", 'E4 TB Allocation Details'!$A$18:$L$18, 0),FALSE), 'E2 Allocators'!$B$15:$W$358, MATCH('O5 Details by Class &amp; Accounts'!AN$18, 'E2 Allocators'!$B$15:$W$15, 0),FALSE)*$G117), 0, VLOOKUP(VLOOKUP($A117, 'E4 TB Allocation Details'!$A$18:$L$214, MATCH("Customer ID", 'E4 TB Allocation Details'!$A$18:$L$18, 0),FALSE), 'E2 Allocators'!$B$15:$W$358, MATCH('O5 Details by Class &amp; Accounts'!AN$18, 'E2 Allocators'!$B$15:$W$15, 0),FALSE)*$G117)</f>
        <v>0</v>
      </c>
      <c r="AO117" s="1322">
        <f>IF(ISERROR(VLOOKUP(VLOOKUP($A117, 'E4 TB Allocation Details'!$A$18:$L$214, MATCH("Customer ID", 'E4 TB Allocation Details'!$A$18:$L$18, 0),FALSE), 'E2 Allocators'!$B$15:$W$358, MATCH('O5 Details by Class &amp; Accounts'!AO$18, 'E2 Allocators'!$B$15:$W$15, 0),FALSE)*$G117), 0, VLOOKUP(VLOOKUP($A117, 'E4 TB Allocation Details'!$A$18:$L$214, MATCH("Customer ID", 'E4 TB Allocation Details'!$A$18:$L$18, 0),FALSE), 'E2 Allocators'!$B$15:$W$358, MATCH('O5 Details by Class &amp; Accounts'!AO$18, 'E2 Allocators'!$B$15:$W$15, 0),FALSE)*$G117)</f>
        <v>0</v>
      </c>
      <c r="AP117" s="1322">
        <f>IF(ISERROR(VLOOKUP(VLOOKUP($A117, 'E4 TB Allocation Details'!$A$18:$L$214, MATCH("Customer ID", 'E4 TB Allocation Details'!$A$18:$L$18, 0),FALSE), 'E2 Allocators'!$B$15:$W$358, MATCH('O5 Details by Class &amp; Accounts'!AP$18, 'E2 Allocators'!$B$15:$W$15, 0),FALSE)*$G117), 0, VLOOKUP(VLOOKUP($A117, 'E4 TB Allocation Details'!$A$18:$L$214, MATCH("Customer ID", 'E4 TB Allocation Details'!$A$18:$L$18, 0),FALSE), 'E2 Allocators'!$B$15:$W$358, MATCH('O5 Details by Class &amp; Accounts'!AP$18, 'E2 Allocators'!$B$15:$W$15, 0),FALSE)*$G117)</f>
        <v>0</v>
      </c>
      <c r="AQ117" s="1322">
        <f>IF(ISERROR(VLOOKUP(VLOOKUP($A117, 'E4 TB Allocation Details'!$A$18:$L$214, MATCH("Customer ID", 'E4 TB Allocation Details'!$A$18:$L$18, 0),FALSE), 'E2 Allocators'!$B$15:$W$358, MATCH('O5 Details by Class &amp; Accounts'!AQ$18, 'E2 Allocators'!$B$15:$W$15, 0),FALSE)*$G117), 0, VLOOKUP(VLOOKUP($A117, 'E4 TB Allocation Details'!$A$18:$L$214, MATCH("Customer ID", 'E4 TB Allocation Details'!$A$18:$L$18, 0),FALSE), 'E2 Allocators'!$B$15:$W$358, MATCH('O5 Details by Class &amp; Accounts'!AQ$18, 'E2 Allocators'!$B$15:$W$15, 0),FALSE)*$G117)</f>
        <v>0</v>
      </c>
      <c r="AR117" s="1322">
        <f>IF(ISERROR(VLOOKUP(VLOOKUP($A117, 'E4 TB Allocation Details'!$A$18:$L$214, MATCH("Customer ID", 'E4 TB Allocation Details'!$A$18:$L$18, 0),FALSE), 'E2 Allocators'!$B$15:$W$358, MATCH('O5 Details by Class &amp; Accounts'!AR$18, 'E2 Allocators'!$B$15:$W$15, 0),FALSE)*$G117), 0, VLOOKUP(VLOOKUP($A117, 'E4 TB Allocation Details'!$A$18:$L$214, MATCH("Customer ID", 'E4 TB Allocation Details'!$A$18:$L$18, 0),FALSE), 'E2 Allocators'!$B$15:$W$358, MATCH('O5 Details by Class &amp; Accounts'!AR$18, 'E2 Allocators'!$B$15:$W$15, 0),FALSE)*$G117)</f>
        <v>0</v>
      </c>
      <c r="AS117" s="1322">
        <f>IF(ISERROR(VLOOKUP(VLOOKUP($A117, 'E4 TB Allocation Details'!$A$18:$L$214, MATCH("Customer ID", 'E4 TB Allocation Details'!$A$18:$L$18, 0),FALSE), 'E2 Allocators'!$B$15:$W$358, MATCH('O5 Details by Class &amp; Accounts'!AS$18, 'E2 Allocators'!$B$15:$W$15, 0),FALSE)*$G117), 0, VLOOKUP(VLOOKUP($A117, 'E4 TB Allocation Details'!$A$18:$L$214, MATCH("Customer ID", 'E4 TB Allocation Details'!$A$18:$L$18, 0),FALSE), 'E2 Allocators'!$B$15:$W$358, MATCH('O5 Details by Class &amp; Accounts'!AS$18, 'E2 Allocators'!$B$15:$W$15, 0),FALSE)*$G117)</f>
        <v>0</v>
      </c>
      <c r="AT117" s="1322">
        <f>IF(ISERROR(VLOOKUP(VLOOKUP($A117, 'E4 TB Allocation Details'!$A$18:$L$214, MATCH("Customer ID", 'E4 TB Allocation Details'!$A$18:$L$18, 0),FALSE), 'E2 Allocators'!$B$15:$W$358, MATCH('O5 Details by Class &amp; Accounts'!AT$18, 'E2 Allocators'!$B$15:$W$15, 0),FALSE)*$G117), 0, VLOOKUP(VLOOKUP($A117, 'E4 TB Allocation Details'!$A$18:$L$214, MATCH("Customer ID", 'E4 TB Allocation Details'!$A$18:$L$18, 0),FALSE), 'E2 Allocators'!$B$15:$W$358, MATCH('O5 Details by Class &amp; Accounts'!AT$18, 'E2 Allocators'!$B$15:$W$15, 0),FALSE)*$G117)</f>
        <v>0</v>
      </c>
      <c r="AU117" s="1322">
        <f>IF(ISERROR(VLOOKUP(VLOOKUP($A117, 'E4 TB Allocation Details'!$A$18:$L$214, MATCH("Customer ID", 'E4 TB Allocation Details'!$A$18:$L$18, 0),FALSE), 'E2 Allocators'!$B$15:$W$358, MATCH('O5 Details by Class &amp; Accounts'!AU$18, 'E2 Allocators'!$B$15:$W$15, 0),FALSE)*$G117), 0, VLOOKUP(VLOOKUP($A117, 'E4 TB Allocation Details'!$A$18:$L$214, MATCH("Customer ID", 'E4 TB Allocation Details'!$A$18:$L$18, 0),FALSE), 'E2 Allocators'!$B$15:$W$358, MATCH('O5 Details by Class &amp; Accounts'!AU$18, 'E2 Allocators'!$B$15:$W$15, 0),FALSE)*$G117)</f>
        <v>0</v>
      </c>
      <c r="AV117" s="1322">
        <f>IF(ISERROR(VLOOKUP(VLOOKUP($A117, 'E4 TB Allocation Details'!$A$18:$L$214, MATCH("Customer ID", 'E4 TB Allocation Details'!$A$18:$L$18, 0),FALSE), 'E2 Allocators'!$B$15:$W$358, MATCH('O5 Details by Class &amp; Accounts'!AV$18, 'E2 Allocators'!$B$15:$W$15, 0),FALSE)*$G117), 0, VLOOKUP(VLOOKUP($A117, 'E4 TB Allocation Details'!$A$18:$L$214, MATCH("Customer ID", 'E4 TB Allocation Details'!$A$18:$L$18, 0),FALSE), 'E2 Allocators'!$B$15:$W$358, MATCH('O5 Details by Class &amp; Accounts'!AV$18, 'E2 Allocators'!$B$15:$W$15, 0),FALSE)*$G117)</f>
        <v>0</v>
      </c>
      <c r="AW117" s="1322">
        <f>IF(ISERROR(VLOOKUP(VLOOKUP($A117, 'E4 TB Allocation Details'!$A$18:$L$214, MATCH("Customer ID", 'E4 TB Allocation Details'!$A$18:$L$18, 0),FALSE), 'E2 Allocators'!$B$15:$W$358, MATCH('O5 Details by Class &amp; Accounts'!AW$18, 'E2 Allocators'!$B$15:$W$15, 0),FALSE)*$G117), 0, VLOOKUP(VLOOKUP($A117, 'E4 TB Allocation Details'!$A$18:$L$214, MATCH("Customer ID", 'E4 TB Allocation Details'!$A$18:$L$18, 0),FALSE), 'E2 Allocators'!$B$15:$W$358, MATCH('O5 Details by Class &amp; Accounts'!AW$18, 'E2 Allocators'!$B$15:$W$15, 0),FALSE)*$G117)</f>
        <v>0</v>
      </c>
      <c r="AX117" s="1322">
        <f t="shared" si="28"/>
        <v>0</v>
      </c>
      <c r="AY117" s="1322">
        <f>IF(ISERROR(VLOOKUP(VLOOKUP($A117, 'E4 TB Allocation Details'!$A$18:$L$214, MATCH("Misc ID", 'E4 TB Allocation Details'!$A$18:$L$18, 0),FALSE), 'E2 Allocators'!$B$15:$W$358, MATCH('O5 Details by Class &amp; Accounts'!AY$18, 'E2 Allocators'!$B$15:$W$15, 0),FALSE)*$E117), 0, VLOOKUP(VLOOKUP($A117, 'E4 TB Allocation Details'!$A$18:$L$214, MATCH("Misc ID", 'E4 TB Allocation Details'!$A$18:$L$18, 0),FALSE), 'E2 Allocators'!$B$15:$W$358, MATCH('O5 Details by Class &amp; Accounts'!AY$18, 'E2 Allocators'!$B$15:$W$15, 0),FALSE)*$E117)</f>
        <v>0</v>
      </c>
      <c r="AZ117" s="1322">
        <f>IF(ISERROR(VLOOKUP(VLOOKUP($A117, 'E4 TB Allocation Details'!$A$18:$L$214, MATCH("Misc ID", 'E4 TB Allocation Details'!$A$18:$L$18, 0),FALSE), 'E2 Allocators'!$B$15:$W$358, MATCH('O5 Details by Class &amp; Accounts'!AZ$18, 'E2 Allocators'!$B$15:$W$15, 0),FALSE)*$E117), 0, VLOOKUP(VLOOKUP($A117, 'E4 TB Allocation Details'!$A$18:$L$214, MATCH("Misc ID", 'E4 TB Allocation Details'!$A$18:$L$18, 0),FALSE), 'E2 Allocators'!$B$15:$W$358, MATCH('O5 Details by Class &amp; Accounts'!AZ$18, 'E2 Allocators'!$B$15:$W$15, 0),FALSE)*$E117)</f>
        <v>0</v>
      </c>
      <c r="BA117" s="1322">
        <f>IF(ISERROR(VLOOKUP(VLOOKUP($A117, 'E4 TB Allocation Details'!$A$18:$L$214, MATCH("Misc ID", 'E4 TB Allocation Details'!$A$18:$L$18, 0),FALSE), 'E2 Allocators'!$B$15:$W$358, MATCH('O5 Details by Class &amp; Accounts'!BA$18, 'E2 Allocators'!$B$15:$W$15, 0),FALSE)*$E117), 0, VLOOKUP(VLOOKUP($A117, 'E4 TB Allocation Details'!$A$18:$L$214, MATCH("Misc ID", 'E4 TB Allocation Details'!$A$18:$L$18, 0),FALSE), 'E2 Allocators'!$B$15:$W$358, MATCH('O5 Details by Class &amp; Accounts'!BA$18, 'E2 Allocators'!$B$15:$W$15, 0),FALSE)*$E117)</f>
        <v>0</v>
      </c>
      <c r="BB117" s="1322">
        <f>IF(ISERROR(VLOOKUP(VLOOKUP($A117, 'E4 TB Allocation Details'!$A$18:$L$214, MATCH("Misc ID", 'E4 TB Allocation Details'!$A$18:$L$18, 0),FALSE), 'E2 Allocators'!$B$15:$W$358, MATCH('O5 Details by Class &amp; Accounts'!BB$18, 'E2 Allocators'!$B$15:$W$15, 0),FALSE)*$E117), 0, VLOOKUP(VLOOKUP($A117, 'E4 TB Allocation Details'!$A$18:$L$214, MATCH("Misc ID", 'E4 TB Allocation Details'!$A$18:$L$18, 0),FALSE), 'E2 Allocators'!$B$15:$W$358, MATCH('O5 Details by Class &amp; Accounts'!BB$18, 'E2 Allocators'!$B$15:$W$15, 0),FALSE)*$E117)</f>
        <v>0</v>
      </c>
      <c r="BC117" s="1322">
        <f>IF(ISERROR(VLOOKUP(VLOOKUP($A117, 'E4 TB Allocation Details'!$A$18:$L$214, MATCH("Misc ID", 'E4 TB Allocation Details'!$A$18:$L$18, 0),FALSE), 'E2 Allocators'!$B$15:$W$358, MATCH('O5 Details by Class &amp; Accounts'!BC$18, 'E2 Allocators'!$B$15:$W$15, 0),FALSE)*$E117), 0, VLOOKUP(VLOOKUP($A117, 'E4 TB Allocation Details'!$A$18:$L$214, MATCH("Misc ID", 'E4 TB Allocation Details'!$A$18:$L$18, 0),FALSE), 'E2 Allocators'!$B$15:$W$358, MATCH('O5 Details by Class &amp; Accounts'!BC$18, 'E2 Allocators'!$B$15:$W$15, 0),FALSE)*$E117)</f>
        <v>0</v>
      </c>
      <c r="BD117" s="1322">
        <f>IF(ISERROR(VLOOKUP(VLOOKUP($A117, 'E4 TB Allocation Details'!$A$18:$L$214, MATCH("Misc ID", 'E4 TB Allocation Details'!$A$18:$L$18, 0),FALSE), 'E2 Allocators'!$B$15:$W$358, MATCH('O5 Details by Class &amp; Accounts'!BD$18, 'E2 Allocators'!$B$15:$W$15, 0),FALSE)*$E117), 0, VLOOKUP(VLOOKUP($A117, 'E4 TB Allocation Details'!$A$18:$L$214, MATCH("Misc ID", 'E4 TB Allocation Details'!$A$18:$L$18, 0),FALSE), 'E2 Allocators'!$B$15:$W$358, MATCH('O5 Details by Class &amp; Accounts'!BD$18, 'E2 Allocators'!$B$15:$W$15, 0),FALSE)*$E117)</f>
        <v>0</v>
      </c>
      <c r="BE117" s="1322">
        <f>IF(ISERROR(VLOOKUP(VLOOKUP($A117, 'E4 TB Allocation Details'!$A$18:$L$214, MATCH("Misc ID", 'E4 TB Allocation Details'!$A$18:$L$18, 0),FALSE), 'E2 Allocators'!$B$15:$W$358, MATCH('O5 Details by Class &amp; Accounts'!BE$18, 'E2 Allocators'!$B$15:$W$15, 0),FALSE)*$E117), 0, VLOOKUP(VLOOKUP($A117, 'E4 TB Allocation Details'!$A$18:$L$214, MATCH("Misc ID", 'E4 TB Allocation Details'!$A$18:$L$18, 0),FALSE), 'E2 Allocators'!$B$15:$W$358, MATCH('O5 Details by Class &amp; Accounts'!BE$18, 'E2 Allocators'!$B$15:$W$15, 0),FALSE)*$E117)</f>
        <v>0</v>
      </c>
      <c r="BF117" s="1322">
        <f>IF(ISERROR(VLOOKUP(VLOOKUP($A117, 'E4 TB Allocation Details'!$A$18:$L$214, MATCH("Misc ID", 'E4 TB Allocation Details'!$A$18:$L$18, 0),FALSE), 'E2 Allocators'!$B$15:$W$358, MATCH('O5 Details by Class &amp; Accounts'!BF$18, 'E2 Allocators'!$B$15:$W$15, 0),FALSE)*$E117), 0, VLOOKUP(VLOOKUP($A117, 'E4 TB Allocation Details'!$A$18:$L$214, MATCH("Misc ID", 'E4 TB Allocation Details'!$A$18:$L$18, 0),FALSE), 'E2 Allocators'!$B$15:$W$358, MATCH('O5 Details by Class &amp; Accounts'!BF$18, 'E2 Allocators'!$B$15:$W$15, 0),FALSE)*$E117)</f>
        <v>0</v>
      </c>
      <c r="BG117" s="1322">
        <f>IF(ISERROR(VLOOKUP(VLOOKUP($A117, 'E4 TB Allocation Details'!$A$18:$L$214, MATCH("Misc ID", 'E4 TB Allocation Details'!$A$18:$L$18, 0),FALSE), 'E2 Allocators'!$B$15:$W$358, MATCH('O5 Details by Class &amp; Accounts'!BG$18, 'E2 Allocators'!$B$15:$W$15, 0),FALSE)*$E117), 0, VLOOKUP(VLOOKUP($A117, 'E4 TB Allocation Details'!$A$18:$L$214, MATCH("Misc ID", 'E4 TB Allocation Details'!$A$18:$L$18, 0),FALSE), 'E2 Allocators'!$B$15:$W$358, MATCH('O5 Details by Class &amp; Accounts'!BG$18, 'E2 Allocators'!$B$15:$W$15, 0),FALSE)*$E117)</f>
        <v>0</v>
      </c>
      <c r="BH117" s="1322">
        <f>IF(ISERROR(VLOOKUP(VLOOKUP($A117, 'E4 TB Allocation Details'!$A$18:$L$214, MATCH("Misc ID", 'E4 TB Allocation Details'!$A$18:$L$18, 0),FALSE), 'E2 Allocators'!$B$15:$W$358, MATCH('O5 Details by Class &amp; Accounts'!BH$18, 'E2 Allocators'!$B$15:$W$15, 0),FALSE)*$E117), 0, VLOOKUP(VLOOKUP($A117, 'E4 TB Allocation Details'!$A$18:$L$214, MATCH("Misc ID", 'E4 TB Allocation Details'!$A$18:$L$18, 0),FALSE), 'E2 Allocators'!$B$15:$W$358, MATCH('O5 Details by Class &amp; Accounts'!BH$18, 'E2 Allocators'!$B$15:$W$15, 0),FALSE)*$E117)</f>
        <v>0</v>
      </c>
      <c r="BI117" s="1322">
        <f>IF(ISERROR(VLOOKUP(VLOOKUP($A117, 'E4 TB Allocation Details'!$A$18:$L$214, MATCH("Misc ID", 'E4 TB Allocation Details'!$A$18:$L$18, 0),FALSE), 'E2 Allocators'!$B$15:$W$358, MATCH('O5 Details by Class &amp; Accounts'!BI$18, 'E2 Allocators'!$B$15:$W$15, 0),FALSE)*$E117), 0, VLOOKUP(VLOOKUP($A117, 'E4 TB Allocation Details'!$A$18:$L$214, MATCH("Misc ID", 'E4 TB Allocation Details'!$A$18:$L$18, 0),FALSE), 'E2 Allocators'!$B$15:$W$358, MATCH('O5 Details by Class &amp; Accounts'!BI$18, 'E2 Allocators'!$B$15:$W$15, 0),FALSE)*$E117)</f>
        <v>0</v>
      </c>
      <c r="BJ117" s="1322">
        <f>IF(ISERROR(VLOOKUP(VLOOKUP($A117, 'E4 TB Allocation Details'!$A$18:$L$214, MATCH("Misc ID", 'E4 TB Allocation Details'!$A$18:$L$18, 0),FALSE), 'E2 Allocators'!$B$15:$W$358, MATCH('O5 Details by Class &amp; Accounts'!BJ$18, 'E2 Allocators'!$B$15:$W$15, 0),FALSE)*$E117), 0, VLOOKUP(VLOOKUP($A117, 'E4 TB Allocation Details'!$A$18:$L$214, MATCH("Misc ID", 'E4 TB Allocation Details'!$A$18:$L$18, 0),FALSE), 'E2 Allocators'!$B$15:$W$358, MATCH('O5 Details by Class &amp; Accounts'!BJ$18, 'E2 Allocators'!$B$15:$W$15, 0),FALSE)*$E117)</f>
        <v>0</v>
      </c>
      <c r="BK117" s="1322">
        <f>IF(ISERROR(VLOOKUP(VLOOKUP($A117, 'E4 TB Allocation Details'!$A$18:$L$214, MATCH("Misc ID", 'E4 TB Allocation Details'!$A$18:$L$18, 0),FALSE), 'E2 Allocators'!$B$15:$W$358, MATCH('O5 Details by Class &amp; Accounts'!BK$18, 'E2 Allocators'!$B$15:$W$15, 0),FALSE)*$E117), 0, VLOOKUP(VLOOKUP($A117, 'E4 TB Allocation Details'!$A$18:$L$214, MATCH("Misc ID", 'E4 TB Allocation Details'!$A$18:$L$18, 0),FALSE), 'E2 Allocators'!$B$15:$W$358, MATCH('O5 Details by Class &amp; Accounts'!BK$18, 'E2 Allocators'!$B$15:$W$15, 0),FALSE)*$E117)</f>
        <v>0</v>
      </c>
      <c r="BL117" s="1322">
        <f>IF(ISERROR(VLOOKUP(VLOOKUP($A117, 'E4 TB Allocation Details'!$A$18:$L$214, MATCH("Misc ID", 'E4 TB Allocation Details'!$A$18:$L$18, 0),FALSE), 'E2 Allocators'!$B$15:$W$358, MATCH('O5 Details by Class &amp; Accounts'!BL$18, 'E2 Allocators'!$B$15:$W$15, 0),FALSE)*$E117), 0, VLOOKUP(VLOOKUP($A117, 'E4 TB Allocation Details'!$A$18:$L$214, MATCH("Misc ID", 'E4 TB Allocation Details'!$A$18:$L$18, 0),FALSE), 'E2 Allocators'!$B$15:$W$358, MATCH('O5 Details by Class &amp; Accounts'!BL$18, 'E2 Allocators'!$B$15:$W$15, 0),FALSE)*$E117)</f>
        <v>0</v>
      </c>
      <c r="BM117" s="1322">
        <f>IF(ISERROR(VLOOKUP(VLOOKUP($A117, 'E4 TB Allocation Details'!$A$18:$L$214, MATCH("Misc ID", 'E4 TB Allocation Details'!$A$18:$L$18, 0),FALSE), 'E2 Allocators'!$B$15:$W$358, MATCH('O5 Details by Class &amp; Accounts'!BM$18, 'E2 Allocators'!$B$15:$W$15, 0),FALSE)*$E117), 0, VLOOKUP(VLOOKUP($A117, 'E4 TB Allocation Details'!$A$18:$L$214, MATCH("Misc ID", 'E4 TB Allocation Details'!$A$18:$L$18, 0),FALSE), 'E2 Allocators'!$B$15:$W$358, MATCH('O5 Details by Class &amp; Accounts'!BM$18, 'E2 Allocators'!$B$15:$W$15, 0),FALSE)*$E117)</f>
        <v>0</v>
      </c>
      <c r="BN117" s="1322">
        <f>IF(ISERROR(VLOOKUP(VLOOKUP($A117, 'E4 TB Allocation Details'!$A$18:$L$214, MATCH("Misc ID", 'E4 TB Allocation Details'!$A$18:$L$18, 0),FALSE), 'E2 Allocators'!$B$15:$W$358, MATCH('O5 Details by Class &amp; Accounts'!BN$18, 'E2 Allocators'!$B$15:$W$15, 0),FALSE)*$E117), 0, VLOOKUP(VLOOKUP($A117, 'E4 TB Allocation Details'!$A$18:$L$214, MATCH("Misc ID", 'E4 TB Allocation Details'!$A$18:$L$18, 0),FALSE), 'E2 Allocators'!$B$15:$W$358, MATCH('O5 Details by Class &amp; Accounts'!BN$18, 'E2 Allocators'!$B$15:$W$15, 0),FALSE)*$E117)</f>
        <v>0</v>
      </c>
      <c r="BO117" s="1322">
        <f>IF(ISERROR(VLOOKUP(VLOOKUP($A117, 'E4 TB Allocation Details'!$A$18:$L$214, MATCH("Misc ID", 'E4 TB Allocation Details'!$A$18:$L$18, 0),FALSE), 'E2 Allocators'!$B$15:$W$358, MATCH('O5 Details by Class &amp; Accounts'!BO$18, 'E2 Allocators'!$B$15:$W$15, 0),FALSE)*$E117), 0, VLOOKUP(VLOOKUP($A117, 'E4 TB Allocation Details'!$A$18:$L$214, MATCH("Misc ID", 'E4 TB Allocation Details'!$A$18:$L$18, 0),FALSE), 'E2 Allocators'!$B$15:$W$358, MATCH('O5 Details by Class &amp; Accounts'!BO$18, 'E2 Allocators'!$B$15:$W$15, 0),FALSE)*$E117)</f>
        <v>0</v>
      </c>
      <c r="BP117" s="1322">
        <f>IF(ISERROR(VLOOKUP(VLOOKUP($A117, 'E4 TB Allocation Details'!$A$18:$L$214, MATCH("Misc ID", 'E4 TB Allocation Details'!$A$18:$L$18, 0),FALSE), 'E2 Allocators'!$B$15:$W$358, MATCH('O5 Details by Class &amp; Accounts'!BP$18, 'E2 Allocators'!$B$15:$W$15, 0),FALSE)*$E117), 0, VLOOKUP(VLOOKUP($A117, 'E4 TB Allocation Details'!$A$18:$L$214, MATCH("Misc ID", 'E4 TB Allocation Details'!$A$18:$L$18, 0),FALSE), 'E2 Allocators'!$B$15:$W$358, MATCH('O5 Details by Class &amp; Accounts'!BP$18, 'E2 Allocators'!$B$15:$W$15, 0),FALSE)*$E117)</f>
        <v>0</v>
      </c>
      <c r="BQ117" s="1322">
        <f>IF(ISERROR(VLOOKUP(VLOOKUP($A117, 'E4 TB Allocation Details'!$A$18:$L$214, MATCH("Misc ID", 'E4 TB Allocation Details'!$A$18:$L$18, 0),FALSE), 'E2 Allocators'!$B$15:$W$358, MATCH('O5 Details by Class &amp; Accounts'!BQ$18, 'E2 Allocators'!$B$15:$W$15, 0),FALSE)*$E117), 0, VLOOKUP(VLOOKUP($A117, 'E4 TB Allocation Details'!$A$18:$L$214, MATCH("Misc ID", 'E4 TB Allocation Details'!$A$18:$L$18, 0),FALSE), 'E2 Allocators'!$B$15:$W$358, MATCH('O5 Details by Class &amp; Accounts'!BQ$18, 'E2 Allocators'!$B$15:$W$15, 0),FALSE)*$E117)</f>
        <v>0</v>
      </c>
      <c r="BR117" s="1322">
        <f>IF(ISERROR(VLOOKUP(VLOOKUP($A117, 'E4 TB Allocation Details'!$A$18:$L$214, MATCH("Misc ID", 'E4 TB Allocation Details'!$A$18:$L$18, 0),FALSE), 'E2 Allocators'!$B$15:$W$358, MATCH('O5 Details by Class &amp; Accounts'!BR$18, 'E2 Allocators'!$B$15:$W$15, 0),FALSE)*$E117), 0, VLOOKUP(VLOOKUP($A117, 'E4 TB Allocation Details'!$A$18:$L$214, MATCH("Misc ID", 'E4 TB Allocation Details'!$A$18:$L$18, 0),FALSE), 'E2 Allocators'!$B$15:$W$358, MATCH('O5 Details by Class &amp; Accounts'!BR$18, 'E2 Allocators'!$B$15:$W$15, 0),FALSE)*$E117)</f>
        <v>0</v>
      </c>
      <c r="BS117" s="1322">
        <f t="shared" si="29"/>
        <v>0</v>
      </c>
      <c r="BT117" s="1322">
        <f>IF(ISERROR(VLOOKUP(VLOOKUP($A117, 'E4 TB Allocation Details'!$A$18:$L$214, MATCH("A &amp; G ID", 'E4 TB Allocation Details'!$A$18:$L$18, 0),FALSE), 'E2 Allocators'!$B$15:$W$358, MATCH('O5 Details by Class &amp; Accounts'!BT$18, 'E2 Allocators'!$B$15:$W$15, 0),FALSE)*$E117), 0, VLOOKUP(VLOOKUP($A117, 'E4 TB Allocation Details'!$A$18:$L$214, MATCH("A &amp; G ID", 'E4 TB Allocation Details'!$A$18:$L$18, 0),FALSE), 'E2 Allocators'!$B$15:$W$358, MATCH('O5 Details by Class &amp; Accounts'!BT$18, 'E2 Allocators'!$B$15:$W$15, 0),FALSE)*$E117)</f>
        <v>0</v>
      </c>
      <c r="BU117" s="1322">
        <f>IF(ISERROR(VLOOKUP(VLOOKUP($A117, 'E4 TB Allocation Details'!$A$18:$L$214, MATCH("A &amp; G ID", 'E4 TB Allocation Details'!$A$18:$L$18, 0),FALSE), 'E2 Allocators'!$B$15:$W$358, MATCH('O5 Details by Class &amp; Accounts'!BU$18, 'E2 Allocators'!$B$15:$W$15, 0),FALSE)*$E117), 0, VLOOKUP(VLOOKUP($A117, 'E4 TB Allocation Details'!$A$18:$L$214, MATCH("A &amp; G ID", 'E4 TB Allocation Details'!$A$18:$L$18, 0),FALSE), 'E2 Allocators'!$B$15:$W$358, MATCH('O5 Details by Class &amp; Accounts'!BU$18, 'E2 Allocators'!$B$15:$W$15, 0),FALSE)*$E117)</f>
        <v>0</v>
      </c>
      <c r="BV117" s="1322">
        <f>IF(ISERROR(VLOOKUP(VLOOKUP($A117, 'E4 TB Allocation Details'!$A$18:$L$214, MATCH("A &amp; G ID", 'E4 TB Allocation Details'!$A$18:$L$18, 0),FALSE), 'E2 Allocators'!$B$15:$W$358, MATCH('O5 Details by Class &amp; Accounts'!BV$18, 'E2 Allocators'!$B$15:$W$15, 0),FALSE)*$E117), 0, VLOOKUP(VLOOKUP($A117, 'E4 TB Allocation Details'!$A$18:$L$214, MATCH("A &amp; G ID", 'E4 TB Allocation Details'!$A$18:$L$18, 0),FALSE), 'E2 Allocators'!$B$15:$W$358, MATCH('O5 Details by Class &amp; Accounts'!BV$18, 'E2 Allocators'!$B$15:$W$15, 0),FALSE)*$E117)</f>
        <v>0</v>
      </c>
      <c r="BW117" s="1322">
        <f>IF(ISERROR(VLOOKUP(VLOOKUP($A117, 'E4 TB Allocation Details'!$A$18:$L$214, MATCH("A &amp; G ID", 'E4 TB Allocation Details'!$A$18:$L$18, 0),FALSE), 'E2 Allocators'!$B$15:$W$358, MATCH('O5 Details by Class &amp; Accounts'!BW$18, 'E2 Allocators'!$B$15:$W$15, 0),FALSE)*$E117), 0, VLOOKUP(VLOOKUP($A117, 'E4 TB Allocation Details'!$A$18:$L$214, MATCH("A &amp; G ID", 'E4 TB Allocation Details'!$A$18:$L$18, 0),FALSE), 'E2 Allocators'!$B$15:$W$358, MATCH('O5 Details by Class &amp; Accounts'!BW$18, 'E2 Allocators'!$B$15:$W$15, 0),FALSE)*$E117)</f>
        <v>0</v>
      </c>
      <c r="BX117" s="1322">
        <f>IF(ISERROR(VLOOKUP(VLOOKUP($A117, 'E4 TB Allocation Details'!$A$18:$L$214, MATCH("A &amp; G ID", 'E4 TB Allocation Details'!$A$18:$L$18, 0),FALSE), 'E2 Allocators'!$B$15:$W$358, MATCH('O5 Details by Class &amp; Accounts'!BX$18, 'E2 Allocators'!$B$15:$W$15, 0),FALSE)*$E117), 0, VLOOKUP(VLOOKUP($A117, 'E4 TB Allocation Details'!$A$18:$L$214, MATCH("A &amp; G ID", 'E4 TB Allocation Details'!$A$18:$L$18, 0),FALSE), 'E2 Allocators'!$B$15:$W$358, MATCH('O5 Details by Class &amp; Accounts'!BX$18, 'E2 Allocators'!$B$15:$W$15, 0),FALSE)*$E117)</f>
        <v>0</v>
      </c>
      <c r="BY117" s="1322">
        <f>IF(ISERROR(VLOOKUP(VLOOKUP($A117, 'E4 TB Allocation Details'!$A$18:$L$214, MATCH("A &amp; G ID", 'E4 TB Allocation Details'!$A$18:$L$18, 0),FALSE), 'E2 Allocators'!$B$15:$W$358, MATCH('O5 Details by Class &amp; Accounts'!BY$18, 'E2 Allocators'!$B$15:$W$15, 0),FALSE)*$E117), 0, VLOOKUP(VLOOKUP($A117, 'E4 TB Allocation Details'!$A$18:$L$214, MATCH("A &amp; G ID", 'E4 TB Allocation Details'!$A$18:$L$18, 0),FALSE), 'E2 Allocators'!$B$15:$W$358, MATCH('O5 Details by Class &amp; Accounts'!BY$18, 'E2 Allocators'!$B$15:$W$15, 0),FALSE)*$E117)</f>
        <v>0</v>
      </c>
      <c r="BZ117" s="1322">
        <f>IF(ISERROR(VLOOKUP(VLOOKUP($A117, 'E4 TB Allocation Details'!$A$18:$L$214, MATCH("A &amp; G ID", 'E4 TB Allocation Details'!$A$18:$L$18, 0),FALSE), 'E2 Allocators'!$B$15:$W$358, MATCH('O5 Details by Class &amp; Accounts'!BZ$18, 'E2 Allocators'!$B$15:$W$15, 0),FALSE)*$E117), 0, VLOOKUP(VLOOKUP($A117, 'E4 TB Allocation Details'!$A$18:$L$214, MATCH("A &amp; G ID", 'E4 TB Allocation Details'!$A$18:$L$18, 0),FALSE), 'E2 Allocators'!$B$15:$W$358, MATCH('O5 Details by Class &amp; Accounts'!BZ$18, 'E2 Allocators'!$B$15:$W$15, 0),FALSE)*$E117)</f>
        <v>0</v>
      </c>
      <c r="CA117" s="1322">
        <f>IF(ISERROR(VLOOKUP(VLOOKUP($A117, 'E4 TB Allocation Details'!$A$18:$L$214, MATCH("A &amp; G ID", 'E4 TB Allocation Details'!$A$18:$L$18, 0),FALSE), 'E2 Allocators'!$B$15:$W$358, MATCH('O5 Details by Class &amp; Accounts'!CA$18, 'E2 Allocators'!$B$15:$W$15, 0),FALSE)*$E117), 0, VLOOKUP(VLOOKUP($A117, 'E4 TB Allocation Details'!$A$18:$L$214, MATCH("A &amp; G ID", 'E4 TB Allocation Details'!$A$18:$L$18, 0),FALSE), 'E2 Allocators'!$B$15:$W$358, MATCH('O5 Details by Class &amp; Accounts'!CA$18, 'E2 Allocators'!$B$15:$W$15, 0),FALSE)*$E117)</f>
        <v>0</v>
      </c>
      <c r="CB117" s="1322">
        <f>IF(ISERROR(VLOOKUP(VLOOKUP($A117, 'E4 TB Allocation Details'!$A$18:$L$214, MATCH("A &amp; G ID", 'E4 TB Allocation Details'!$A$18:$L$18, 0),FALSE), 'E2 Allocators'!$B$15:$W$358, MATCH('O5 Details by Class &amp; Accounts'!CB$18, 'E2 Allocators'!$B$15:$W$15, 0),FALSE)*$E117), 0, VLOOKUP(VLOOKUP($A117, 'E4 TB Allocation Details'!$A$18:$L$214, MATCH("A &amp; G ID", 'E4 TB Allocation Details'!$A$18:$L$18, 0),FALSE), 'E2 Allocators'!$B$15:$W$358, MATCH('O5 Details by Class &amp; Accounts'!CB$18, 'E2 Allocators'!$B$15:$W$15, 0),FALSE)*$E117)</f>
        <v>0</v>
      </c>
      <c r="CC117" s="1322">
        <f>IF(ISERROR(VLOOKUP(VLOOKUP($A117, 'E4 TB Allocation Details'!$A$18:$L$214, MATCH("A &amp; G ID", 'E4 TB Allocation Details'!$A$18:$L$18, 0),FALSE), 'E2 Allocators'!$B$15:$W$358, MATCH('O5 Details by Class &amp; Accounts'!CC$18, 'E2 Allocators'!$B$15:$W$15, 0),FALSE)*$E117), 0, VLOOKUP(VLOOKUP($A117, 'E4 TB Allocation Details'!$A$18:$L$214, MATCH("A &amp; G ID", 'E4 TB Allocation Details'!$A$18:$L$18, 0),FALSE), 'E2 Allocators'!$B$15:$W$358, MATCH('O5 Details by Class &amp; Accounts'!CC$18, 'E2 Allocators'!$B$15:$W$15, 0),FALSE)*$E117)</f>
        <v>0</v>
      </c>
      <c r="CD117" s="1322">
        <f>IF(ISERROR(VLOOKUP(VLOOKUP($A117, 'E4 TB Allocation Details'!$A$18:$L$214, MATCH("A &amp; G ID", 'E4 TB Allocation Details'!$A$18:$L$18, 0),FALSE), 'E2 Allocators'!$B$15:$W$358, MATCH('O5 Details by Class &amp; Accounts'!CD$18, 'E2 Allocators'!$B$15:$W$15, 0),FALSE)*$E117), 0, VLOOKUP(VLOOKUP($A117, 'E4 TB Allocation Details'!$A$18:$L$214, MATCH("A &amp; G ID", 'E4 TB Allocation Details'!$A$18:$L$18, 0),FALSE), 'E2 Allocators'!$B$15:$W$358, MATCH('O5 Details by Class &amp; Accounts'!CD$18, 'E2 Allocators'!$B$15:$W$15, 0),FALSE)*$E117)</f>
        <v>0</v>
      </c>
      <c r="CE117" s="1322">
        <f>IF(ISERROR(VLOOKUP(VLOOKUP($A117, 'E4 TB Allocation Details'!$A$18:$L$214, MATCH("A &amp; G ID", 'E4 TB Allocation Details'!$A$18:$L$18, 0),FALSE), 'E2 Allocators'!$B$15:$W$358, MATCH('O5 Details by Class &amp; Accounts'!CE$18, 'E2 Allocators'!$B$15:$W$15, 0),FALSE)*$E117), 0, VLOOKUP(VLOOKUP($A117, 'E4 TB Allocation Details'!$A$18:$L$214, MATCH("A &amp; G ID", 'E4 TB Allocation Details'!$A$18:$L$18, 0),FALSE), 'E2 Allocators'!$B$15:$W$358, MATCH('O5 Details by Class &amp; Accounts'!CE$18, 'E2 Allocators'!$B$15:$W$15, 0),FALSE)*$E117)</f>
        <v>0</v>
      </c>
      <c r="CF117" s="1322">
        <f>IF(ISERROR(VLOOKUP(VLOOKUP($A117, 'E4 TB Allocation Details'!$A$18:$L$214, MATCH("A &amp; G ID", 'E4 TB Allocation Details'!$A$18:$L$18, 0),FALSE), 'E2 Allocators'!$B$15:$W$358, MATCH('O5 Details by Class &amp; Accounts'!CF$18, 'E2 Allocators'!$B$15:$W$15, 0),FALSE)*$E117), 0, VLOOKUP(VLOOKUP($A117, 'E4 TB Allocation Details'!$A$18:$L$214, MATCH("A &amp; G ID", 'E4 TB Allocation Details'!$A$18:$L$18, 0),FALSE), 'E2 Allocators'!$B$15:$W$358, MATCH('O5 Details by Class &amp; Accounts'!CF$18, 'E2 Allocators'!$B$15:$W$15, 0),FALSE)*$E117)</f>
        <v>0</v>
      </c>
      <c r="CG117" s="1322">
        <f>IF(ISERROR(VLOOKUP(VLOOKUP($A117, 'E4 TB Allocation Details'!$A$18:$L$214, MATCH("A &amp; G ID", 'E4 TB Allocation Details'!$A$18:$L$18, 0),FALSE), 'E2 Allocators'!$B$15:$W$358, MATCH('O5 Details by Class &amp; Accounts'!CG$18, 'E2 Allocators'!$B$15:$W$15, 0),FALSE)*$E117), 0, VLOOKUP(VLOOKUP($A117, 'E4 TB Allocation Details'!$A$18:$L$214, MATCH("A &amp; G ID", 'E4 TB Allocation Details'!$A$18:$L$18, 0),FALSE), 'E2 Allocators'!$B$15:$W$358, MATCH('O5 Details by Class &amp; Accounts'!CG$18, 'E2 Allocators'!$B$15:$W$15, 0),FALSE)*$E117)</f>
        <v>0</v>
      </c>
      <c r="CH117" s="1322">
        <f>IF(ISERROR(VLOOKUP(VLOOKUP($A117, 'E4 TB Allocation Details'!$A$18:$L$214, MATCH("A &amp; G ID", 'E4 TB Allocation Details'!$A$18:$L$18, 0),FALSE), 'E2 Allocators'!$B$15:$W$358, MATCH('O5 Details by Class &amp; Accounts'!CH$18, 'E2 Allocators'!$B$15:$W$15, 0),FALSE)*$E117), 0, VLOOKUP(VLOOKUP($A117, 'E4 TB Allocation Details'!$A$18:$L$214, MATCH("A &amp; G ID", 'E4 TB Allocation Details'!$A$18:$L$18, 0),FALSE), 'E2 Allocators'!$B$15:$W$358, MATCH('O5 Details by Class &amp; Accounts'!CH$18, 'E2 Allocators'!$B$15:$W$15, 0),FALSE)*$E117)</f>
        <v>0</v>
      </c>
      <c r="CI117" s="1322">
        <f>IF(ISERROR(VLOOKUP(VLOOKUP($A117, 'E4 TB Allocation Details'!$A$18:$L$214, MATCH("A &amp; G ID", 'E4 TB Allocation Details'!$A$18:$L$18, 0),FALSE), 'E2 Allocators'!$B$15:$W$358, MATCH('O5 Details by Class &amp; Accounts'!CI$18, 'E2 Allocators'!$B$15:$W$15, 0),FALSE)*$E117), 0, VLOOKUP(VLOOKUP($A117, 'E4 TB Allocation Details'!$A$18:$L$214, MATCH("A &amp; G ID", 'E4 TB Allocation Details'!$A$18:$L$18, 0),FALSE), 'E2 Allocators'!$B$15:$W$358, MATCH('O5 Details by Class &amp; Accounts'!CI$18, 'E2 Allocators'!$B$15:$W$15, 0),FALSE)*$E117)</f>
        <v>0</v>
      </c>
      <c r="CJ117" s="1322">
        <f>IF(ISERROR(VLOOKUP(VLOOKUP($A117, 'E4 TB Allocation Details'!$A$18:$L$214, MATCH("A &amp; G ID", 'E4 TB Allocation Details'!$A$18:$L$18, 0),FALSE), 'E2 Allocators'!$B$15:$W$358, MATCH('O5 Details by Class &amp; Accounts'!CJ$18, 'E2 Allocators'!$B$15:$W$15, 0),FALSE)*$E117), 0, VLOOKUP(VLOOKUP($A117, 'E4 TB Allocation Details'!$A$18:$L$214, MATCH("A &amp; G ID", 'E4 TB Allocation Details'!$A$18:$L$18, 0),FALSE), 'E2 Allocators'!$B$15:$W$358, MATCH('O5 Details by Class &amp; Accounts'!CJ$18, 'E2 Allocators'!$B$15:$W$15, 0),FALSE)*$E117)</f>
        <v>0</v>
      </c>
      <c r="CK117" s="1322">
        <f>IF(ISERROR(VLOOKUP(VLOOKUP($A117, 'E4 TB Allocation Details'!$A$18:$L$214, MATCH("A &amp; G ID", 'E4 TB Allocation Details'!$A$18:$L$18, 0),FALSE), 'E2 Allocators'!$B$15:$W$358, MATCH('O5 Details by Class &amp; Accounts'!CK$18, 'E2 Allocators'!$B$15:$W$15, 0),FALSE)*$E117), 0, VLOOKUP(VLOOKUP($A117, 'E4 TB Allocation Details'!$A$18:$L$214, MATCH("A &amp; G ID", 'E4 TB Allocation Details'!$A$18:$L$18, 0),FALSE), 'E2 Allocators'!$B$15:$W$358, MATCH('O5 Details by Class &amp; Accounts'!CK$18, 'E2 Allocators'!$B$15:$W$15, 0),FALSE)*$E117)</f>
        <v>0</v>
      </c>
      <c r="CL117" s="1322">
        <f>IF(ISERROR(VLOOKUP(VLOOKUP($A117, 'E4 TB Allocation Details'!$A$18:$L$214, MATCH("A &amp; G ID", 'E4 TB Allocation Details'!$A$18:$L$18, 0),FALSE), 'E2 Allocators'!$B$15:$W$358, MATCH('O5 Details by Class &amp; Accounts'!CL$18, 'E2 Allocators'!$B$15:$W$15, 0),FALSE)*$E117), 0, VLOOKUP(VLOOKUP($A117, 'E4 TB Allocation Details'!$A$18:$L$214, MATCH("A &amp; G ID", 'E4 TB Allocation Details'!$A$18:$L$18, 0),FALSE), 'E2 Allocators'!$B$15:$W$358, MATCH('O5 Details by Class &amp; Accounts'!CL$18, 'E2 Allocators'!$B$15:$W$15, 0),FALSE)*$E117)</f>
        <v>0</v>
      </c>
      <c r="CM117" s="1322">
        <f>IF(ISERROR(VLOOKUP(VLOOKUP($A117, 'E4 TB Allocation Details'!$A$18:$L$214, MATCH("A &amp; G ID", 'E4 TB Allocation Details'!$A$18:$L$18, 0),FALSE), 'E2 Allocators'!$B$15:$W$358, MATCH('O5 Details by Class &amp; Accounts'!CM$18, 'E2 Allocators'!$B$15:$W$15, 0),FALSE)*$E117), 0, VLOOKUP(VLOOKUP($A117, 'E4 TB Allocation Details'!$A$18:$L$214, MATCH("A &amp; G ID", 'E4 TB Allocation Details'!$A$18:$L$18, 0),FALSE), 'E2 Allocators'!$B$15:$W$358, MATCH('O5 Details by Class &amp; Accounts'!CM$18, 'E2 Allocators'!$B$15:$W$15, 0),FALSE)*$E117)</f>
        <v>0</v>
      </c>
      <c r="CN117" s="1322">
        <f t="shared" si="30"/>
        <v>0</v>
      </c>
      <c r="CO117" s="1651">
        <f t="shared" si="25"/>
        <v>0</v>
      </c>
      <c r="CQ117" s="1899" t="inlineStr">
        <is>
          <t/>
        </is>
      </c>
    </row>
    <row r="118" spans="1:95" s="64" customFormat="1" ht="25.5" x14ac:dyDescent="0.2">
      <c r="A118" s="1093">
        <v>4398</v>
      </c>
      <c r="B118" s="1094" t="s">
        <v>981</v>
      </c>
      <c r="C118" s="1648">
        <f>IF(ISERROR(VLOOKUP($A118,'I3 TB Data'!$A$19:$H$483,MATCH('O5 Details by Class &amp; Accounts'!$C$18, 'I3 TB Data'!$A$19:$H$19,0),0)), 0, VLOOKUP($A118,'I3 TB Data'!$A$19:$H$483,MATCH('O5 Details by Class &amp; Accounts'!$C$18,'I3 TB Data'!$A$19:$H$19,0),0))</f>
        <v>0</v>
      </c>
      <c r="D118" s="1649"/>
      <c r="E118" s="1648">
        <f t="shared" si="17"/>
        <v>0</v>
      </c>
      <c r="F118" s="1650">
        <f>IF(ISERROR(VLOOKUP($A118, 'E1 Categorization'!A33:E124, MATCH("Customer Component", 'E1 Categorization'!$A$33:$E$33,0), 0)), 0, IF(VLOOKUP($A118, 'E1 Categorization'!A33:E124, MATCH("Customer Component", 'E1 Categorization'!$A$33:$E$33,0), 0)=0, 'O5 Details by Class &amp; Accounts'!$E118, IF(AND(VLOOKUP($A118, 'E1 Categorization'!A33:E124, MATCH("Customer Component", 'E1 Categorization'!$A$33:$E$33,0), 0) &gt;0, VLOOKUP($A118, 'E1 Categorization'!A33:E124, MATCH("Customer Component", 'E1 Categorization'!$A$33:$E$33,0), 0)&lt;1), 'O5 Details by Class &amp; Accounts'!$E118*(1-VLOOKUP($A118, 'E1 Categorization'!A33:E124, MATCH("Customer Component", 'E1 Categorization'!$A$33:$E$33,0), 0)), 0)))</f>
        <v>0</v>
      </c>
      <c r="G118" s="1650">
        <f>IF(ISERROR(VLOOKUP($A118, 'E1 Categorization'!A33:E124, MATCH("Customer Component", 'E1 Categorization'!$A$33:$E$33,0), 0)),0, IF(VLOOKUP($A118, 'E1 Categorization'!A33:E124, MATCH("Customer Component", 'E1 Categorization'!$A$33:$E$33,0), 0)=0, 0, IF(AND(VLOOKUP($A118, 'E1 Categorization'!A33:E124, MATCH("Customer Component", 'E1 Categorization'!$A$33:$E$33,0), 0) &gt;0, VLOOKUP($A118, 'E1 Categorization'!A33:E124, MATCH("Customer Component", 'E1 Categorization'!$A$33:$E$33,0), 0)&lt;1), 'O5 Details by Class &amp; Accounts'!$E118*(VLOOKUP($A118, 'E1 Categorization'!A33:E124, MATCH("Customer Component", 'E1 Categorization'!$A$33:$E$33,0), 0)), 'O5 Details by Class &amp; Accounts'!$E118)))</f>
        <v>0</v>
      </c>
      <c r="H118" s="1322">
        <f t="shared" si="26"/>
        <v>0</v>
      </c>
      <c r="I118" s="1322">
        <f>IF(ISERROR(VLOOKUP(VLOOKUP($A118, 'E4 TB Allocation Details'!$A$18:$L$214, MATCH("Demand ID", 'E4 TB Allocation Details'!$A$18:$L$18, 0),FALSE), 'E2 Allocators'!$B$15:$W$358, MATCH('O5 Details by Class &amp; Accounts'!I$18, 'E2 Allocators'!$B$15:$W$15, 0),FALSE)*$F118), 0, VLOOKUP(VLOOKUP($A118, 'E4 TB Allocation Details'!$A$18:$L$214, MATCH("Demand ID", 'E4 TB Allocation Details'!$A$18:$L$18, 0),FALSE), 'E2 Allocators'!$B$15:$W$358, MATCH('O5 Details by Class &amp; Accounts'!I$18, 'E2 Allocators'!$B$15:$W$15, 0),FALSE)*$F118)</f>
        <v>0</v>
      </c>
      <c r="J118" s="1322">
        <f>IF(ISERROR(VLOOKUP(VLOOKUP($A118, 'E4 TB Allocation Details'!$A$18:$L$214, MATCH("Demand ID", 'E4 TB Allocation Details'!$A$18:$L$18, 0),FALSE), 'E2 Allocators'!$B$15:$W$358, MATCH('O5 Details by Class &amp; Accounts'!J$18, 'E2 Allocators'!$B$15:$W$15, 0),FALSE)*$F118), 0, VLOOKUP(VLOOKUP($A118, 'E4 TB Allocation Details'!$A$18:$L$214, MATCH("Demand ID", 'E4 TB Allocation Details'!$A$18:$L$18, 0),FALSE), 'E2 Allocators'!$B$15:$W$358, MATCH('O5 Details by Class &amp; Accounts'!J$18, 'E2 Allocators'!$B$15:$W$15, 0),FALSE)*$F118)</f>
        <v>0</v>
      </c>
      <c r="K118" s="1322">
        <f>IF(ISERROR(VLOOKUP(VLOOKUP($A118, 'E4 TB Allocation Details'!$A$18:$L$214, MATCH("Demand ID", 'E4 TB Allocation Details'!$A$18:$L$18, 0),FALSE), 'E2 Allocators'!$B$15:$W$358, MATCH('O5 Details by Class &amp; Accounts'!K$18, 'E2 Allocators'!$B$15:$W$15, 0),FALSE)*$F118), 0, VLOOKUP(VLOOKUP($A118, 'E4 TB Allocation Details'!$A$18:$L$214, MATCH("Demand ID", 'E4 TB Allocation Details'!$A$18:$L$18, 0),FALSE), 'E2 Allocators'!$B$15:$W$358, MATCH('O5 Details by Class &amp; Accounts'!K$18, 'E2 Allocators'!$B$15:$W$15, 0),FALSE)*$F118)</f>
        <v>0</v>
      </c>
      <c r="L118" s="1322">
        <f>IF(ISERROR(VLOOKUP(VLOOKUP($A118, 'E4 TB Allocation Details'!$A$18:$L$214, MATCH("Demand ID", 'E4 TB Allocation Details'!$A$18:$L$18, 0),FALSE), 'E2 Allocators'!$B$15:$W$358, MATCH('O5 Details by Class &amp; Accounts'!L$18, 'E2 Allocators'!$B$15:$W$15, 0),FALSE)*$F118), 0, VLOOKUP(VLOOKUP($A118, 'E4 TB Allocation Details'!$A$18:$L$214, MATCH("Demand ID", 'E4 TB Allocation Details'!$A$18:$L$18, 0),FALSE), 'E2 Allocators'!$B$15:$W$358, MATCH('O5 Details by Class &amp; Accounts'!L$18, 'E2 Allocators'!$B$15:$W$15, 0),FALSE)*$F118)</f>
        <v>0</v>
      </c>
      <c r="M118" s="1322">
        <f>IF(ISERROR(VLOOKUP(VLOOKUP($A118, 'E4 TB Allocation Details'!$A$18:$L$214, MATCH("Demand ID", 'E4 TB Allocation Details'!$A$18:$L$18, 0),FALSE), 'E2 Allocators'!$B$15:$W$358, MATCH('O5 Details by Class &amp; Accounts'!M$18, 'E2 Allocators'!$B$15:$W$15, 0),FALSE)*$F118), 0, VLOOKUP(VLOOKUP($A118, 'E4 TB Allocation Details'!$A$18:$L$214, MATCH("Demand ID", 'E4 TB Allocation Details'!$A$18:$L$18, 0),FALSE), 'E2 Allocators'!$B$15:$W$358, MATCH('O5 Details by Class &amp; Accounts'!M$18, 'E2 Allocators'!$B$15:$W$15, 0),FALSE)*$F118)</f>
        <v>0</v>
      </c>
      <c r="N118" s="1322">
        <f>IF(ISERROR(VLOOKUP(VLOOKUP($A118, 'E4 TB Allocation Details'!$A$18:$L$214, MATCH("Demand ID", 'E4 TB Allocation Details'!$A$18:$L$18, 0),FALSE), 'E2 Allocators'!$B$15:$W$358, MATCH('O5 Details by Class &amp; Accounts'!N$18, 'E2 Allocators'!$B$15:$W$15, 0),FALSE)*$F118), 0, VLOOKUP(VLOOKUP($A118, 'E4 TB Allocation Details'!$A$18:$L$214, MATCH("Demand ID", 'E4 TB Allocation Details'!$A$18:$L$18, 0),FALSE), 'E2 Allocators'!$B$15:$W$358, MATCH('O5 Details by Class &amp; Accounts'!N$18, 'E2 Allocators'!$B$15:$W$15, 0),FALSE)*$F118)</f>
        <v>0</v>
      </c>
      <c r="O118" s="1322">
        <f>IF(ISERROR(VLOOKUP(VLOOKUP($A118, 'E4 TB Allocation Details'!$A$18:$L$214, MATCH("Demand ID", 'E4 TB Allocation Details'!$A$18:$L$18, 0),FALSE), 'E2 Allocators'!$B$15:$W$358, MATCH('O5 Details by Class &amp; Accounts'!O$18, 'E2 Allocators'!$B$15:$W$15, 0),FALSE)*$F118), 0, VLOOKUP(VLOOKUP($A118, 'E4 TB Allocation Details'!$A$18:$L$214, MATCH("Demand ID", 'E4 TB Allocation Details'!$A$18:$L$18, 0),FALSE), 'E2 Allocators'!$B$15:$W$358, MATCH('O5 Details by Class &amp; Accounts'!O$18, 'E2 Allocators'!$B$15:$W$15, 0),FALSE)*$F118)</f>
        <v>0</v>
      </c>
      <c r="P118" s="1322">
        <f>IF(ISERROR(VLOOKUP(VLOOKUP($A118, 'E4 TB Allocation Details'!$A$18:$L$214, MATCH("Demand ID", 'E4 TB Allocation Details'!$A$18:$L$18, 0),FALSE), 'E2 Allocators'!$B$15:$W$358, MATCH('O5 Details by Class &amp; Accounts'!P$18, 'E2 Allocators'!$B$15:$W$15, 0),FALSE)*$F118), 0, VLOOKUP(VLOOKUP($A118, 'E4 TB Allocation Details'!$A$18:$L$214, MATCH("Demand ID", 'E4 TB Allocation Details'!$A$18:$L$18, 0),FALSE), 'E2 Allocators'!$B$15:$W$358, MATCH('O5 Details by Class &amp; Accounts'!P$18, 'E2 Allocators'!$B$15:$W$15, 0),FALSE)*$F118)</f>
        <v>0</v>
      </c>
      <c r="Q118" s="1322">
        <f>IF(ISERROR(VLOOKUP(VLOOKUP($A118, 'E4 TB Allocation Details'!$A$18:$L$214, MATCH("Demand ID", 'E4 TB Allocation Details'!$A$18:$L$18, 0),FALSE), 'E2 Allocators'!$B$15:$W$358, MATCH('O5 Details by Class &amp; Accounts'!Q$18, 'E2 Allocators'!$B$15:$W$15, 0),FALSE)*$F118), 0, VLOOKUP(VLOOKUP($A118, 'E4 TB Allocation Details'!$A$18:$L$214, MATCH("Demand ID", 'E4 TB Allocation Details'!$A$18:$L$18, 0),FALSE), 'E2 Allocators'!$B$15:$W$358, MATCH('O5 Details by Class &amp; Accounts'!Q$18, 'E2 Allocators'!$B$15:$W$15, 0),FALSE)*$F118)</f>
        <v>0</v>
      </c>
      <c r="R118" s="1322">
        <f>IF(ISERROR(VLOOKUP(VLOOKUP($A118, 'E4 TB Allocation Details'!$A$18:$L$214, MATCH("Demand ID", 'E4 TB Allocation Details'!$A$18:$L$18, 0),FALSE), 'E2 Allocators'!$B$15:$W$358, MATCH('O5 Details by Class &amp; Accounts'!R$18, 'E2 Allocators'!$B$15:$W$15, 0),FALSE)*$F118), 0, VLOOKUP(VLOOKUP($A118, 'E4 TB Allocation Details'!$A$18:$L$214, MATCH("Demand ID", 'E4 TB Allocation Details'!$A$18:$L$18, 0),FALSE), 'E2 Allocators'!$B$15:$W$358, MATCH('O5 Details by Class &amp; Accounts'!R$18, 'E2 Allocators'!$B$15:$W$15, 0),FALSE)*$F118)</f>
        <v>0</v>
      </c>
      <c r="S118" s="1322">
        <f>IF(ISERROR(VLOOKUP(VLOOKUP($A118, 'E4 TB Allocation Details'!$A$18:$L$214, MATCH("Demand ID", 'E4 TB Allocation Details'!$A$18:$L$18, 0),FALSE), 'E2 Allocators'!$B$15:$W$358, MATCH('O5 Details by Class &amp; Accounts'!S$18, 'E2 Allocators'!$B$15:$W$15, 0),FALSE)*$F118), 0, VLOOKUP(VLOOKUP($A118, 'E4 TB Allocation Details'!$A$18:$L$214, MATCH("Demand ID", 'E4 TB Allocation Details'!$A$18:$L$18, 0),FALSE), 'E2 Allocators'!$B$15:$W$358, MATCH('O5 Details by Class &amp; Accounts'!S$18, 'E2 Allocators'!$B$15:$W$15, 0),FALSE)*$F118)</f>
        <v>0</v>
      </c>
      <c r="T118" s="1322">
        <f>IF(ISERROR(VLOOKUP(VLOOKUP($A118, 'E4 TB Allocation Details'!$A$18:$L$214, MATCH("Demand ID", 'E4 TB Allocation Details'!$A$18:$L$18, 0),FALSE), 'E2 Allocators'!$B$15:$W$358, MATCH('O5 Details by Class &amp; Accounts'!T$18, 'E2 Allocators'!$B$15:$W$15, 0),FALSE)*$F118), 0, VLOOKUP(VLOOKUP($A118, 'E4 TB Allocation Details'!$A$18:$L$214, MATCH("Demand ID", 'E4 TB Allocation Details'!$A$18:$L$18, 0),FALSE), 'E2 Allocators'!$B$15:$W$358, MATCH('O5 Details by Class &amp; Accounts'!T$18, 'E2 Allocators'!$B$15:$W$15, 0),FALSE)*$F118)</f>
        <v>0</v>
      </c>
      <c r="U118" s="1322">
        <f>IF(ISERROR(VLOOKUP(VLOOKUP($A118, 'E4 TB Allocation Details'!$A$18:$L$214, MATCH("Demand ID", 'E4 TB Allocation Details'!$A$18:$L$18, 0),FALSE), 'E2 Allocators'!$B$15:$W$358, MATCH('O5 Details by Class &amp; Accounts'!U$18, 'E2 Allocators'!$B$15:$W$15, 0),FALSE)*$F118), 0, VLOOKUP(VLOOKUP($A118, 'E4 TB Allocation Details'!$A$18:$L$214, MATCH("Demand ID", 'E4 TB Allocation Details'!$A$18:$L$18, 0),FALSE), 'E2 Allocators'!$B$15:$W$358, MATCH('O5 Details by Class &amp; Accounts'!U$18, 'E2 Allocators'!$B$15:$W$15, 0),FALSE)*$F118)</f>
        <v>0</v>
      </c>
      <c r="V118" s="1322">
        <f>IF(ISERROR(VLOOKUP(VLOOKUP($A118, 'E4 TB Allocation Details'!$A$18:$L$214, MATCH("Demand ID", 'E4 TB Allocation Details'!$A$18:$L$18, 0),FALSE), 'E2 Allocators'!$B$15:$W$358, MATCH('O5 Details by Class &amp; Accounts'!V$18, 'E2 Allocators'!$B$15:$W$15, 0),FALSE)*$F118), 0, VLOOKUP(VLOOKUP($A118, 'E4 TB Allocation Details'!$A$18:$L$214, MATCH("Demand ID", 'E4 TB Allocation Details'!$A$18:$L$18, 0),FALSE), 'E2 Allocators'!$B$15:$W$358, MATCH('O5 Details by Class &amp; Accounts'!V$18, 'E2 Allocators'!$B$15:$W$15, 0),FALSE)*$F118)</f>
        <v>0</v>
      </c>
      <c r="W118" s="1322">
        <f>IF(ISERROR(VLOOKUP(VLOOKUP($A118, 'E4 TB Allocation Details'!$A$18:$L$214, MATCH("Demand ID", 'E4 TB Allocation Details'!$A$18:$L$18, 0),FALSE), 'E2 Allocators'!$B$15:$W$358, MATCH('O5 Details by Class &amp; Accounts'!W$18, 'E2 Allocators'!$B$15:$W$15, 0),FALSE)*$F118), 0, VLOOKUP(VLOOKUP($A118, 'E4 TB Allocation Details'!$A$18:$L$214, MATCH("Demand ID", 'E4 TB Allocation Details'!$A$18:$L$18, 0),FALSE), 'E2 Allocators'!$B$15:$W$358, MATCH('O5 Details by Class &amp; Accounts'!W$18, 'E2 Allocators'!$B$15:$W$15, 0),FALSE)*$F118)</f>
        <v>0</v>
      </c>
      <c r="X118" s="1322">
        <f>IF(ISERROR(VLOOKUP(VLOOKUP($A118, 'E4 TB Allocation Details'!$A$18:$L$214, MATCH("Demand ID", 'E4 TB Allocation Details'!$A$18:$L$18, 0),FALSE), 'E2 Allocators'!$B$15:$W$358, MATCH('O5 Details by Class &amp; Accounts'!X$18, 'E2 Allocators'!$B$15:$W$15, 0),FALSE)*$F118), 0, VLOOKUP(VLOOKUP($A118, 'E4 TB Allocation Details'!$A$18:$L$214, MATCH("Demand ID", 'E4 TB Allocation Details'!$A$18:$L$18, 0),FALSE), 'E2 Allocators'!$B$15:$W$358, MATCH('O5 Details by Class &amp; Accounts'!X$18, 'E2 Allocators'!$B$15:$W$15, 0),FALSE)*$F118)</f>
        <v>0</v>
      </c>
      <c r="Y118" s="1322">
        <f>IF(ISERROR(VLOOKUP(VLOOKUP($A118, 'E4 TB Allocation Details'!$A$18:$L$214, MATCH("Demand ID", 'E4 TB Allocation Details'!$A$18:$L$18, 0),FALSE), 'E2 Allocators'!$B$15:$W$358, MATCH('O5 Details by Class &amp; Accounts'!Y$18, 'E2 Allocators'!$B$15:$W$15, 0),FALSE)*$F118), 0, VLOOKUP(VLOOKUP($A118, 'E4 TB Allocation Details'!$A$18:$L$214, MATCH("Demand ID", 'E4 TB Allocation Details'!$A$18:$L$18, 0),FALSE), 'E2 Allocators'!$B$15:$W$358, MATCH('O5 Details by Class &amp; Accounts'!Y$18, 'E2 Allocators'!$B$15:$W$15, 0),FALSE)*$F118)</f>
        <v>0</v>
      </c>
      <c r="Z118" s="1322">
        <f>IF(ISERROR(VLOOKUP(VLOOKUP($A118, 'E4 TB Allocation Details'!$A$18:$L$214, MATCH("Demand ID", 'E4 TB Allocation Details'!$A$18:$L$18, 0),FALSE), 'E2 Allocators'!$B$15:$W$358, MATCH('O5 Details by Class &amp; Accounts'!Z$18, 'E2 Allocators'!$B$15:$W$15, 0),FALSE)*$F118), 0, VLOOKUP(VLOOKUP($A118, 'E4 TB Allocation Details'!$A$18:$L$214, MATCH("Demand ID", 'E4 TB Allocation Details'!$A$18:$L$18, 0),FALSE), 'E2 Allocators'!$B$15:$W$358, MATCH('O5 Details by Class &amp; Accounts'!Z$18, 'E2 Allocators'!$B$15:$W$15, 0),FALSE)*$F118)</f>
        <v>0</v>
      </c>
      <c r="AA118" s="1322">
        <f>IF(ISERROR(VLOOKUP(VLOOKUP($A118, 'E4 TB Allocation Details'!$A$18:$L$214, MATCH("Demand ID", 'E4 TB Allocation Details'!$A$18:$L$18, 0),FALSE), 'E2 Allocators'!$B$15:$W$358, MATCH('O5 Details by Class &amp; Accounts'!AA$18, 'E2 Allocators'!$B$15:$W$15, 0),FALSE)*$F118), 0, VLOOKUP(VLOOKUP($A118, 'E4 TB Allocation Details'!$A$18:$L$214, MATCH("Demand ID", 'E4 TB Allocation Details'!$A$18:$L$18, 0),FALSE), 'E2 Allocators'!$B$15:$W$358, MATCH('O5 Details by Class &amp; Accounts'!AA$18, 'E2 Allocators'!$B$15:$W$15, 0),FALSE)*$F118)</f>
        <v>0</v>
      </c>
      <c r="AB118" s="1322">
        <f>IF(ISERROR(VLOOKUP(VLOOKUP($A118, 'E4 TB Allocation Details'!$A$18:$L$214, MATCH("Demand ID", 'E4 TB Allocation Details'!$A$18:$L$18, 0),FALSE), 'E2 Allocators'!$B$15:$W$358, MATCH('O5 Details by Class &amp; Accounts'!AB$18, 'E2 Allocators'!$B$15:$W$15, 0),FALSE)*$F118), 0, VLOOKUP(VLOOKUP($A118, 'E4 TB Allocation Details'!$A$18:$L$214, MATCH("Demand ID", 'E4 TB Allocation Details'!$A$18:$L$18, 0),FALSE), 'E2 Allocators'!$B$15:$W$358, MATCH('O5 Details by Class &amp; Accounts'!AB$18, 'E2 Allocators'!$B$15:$W$15, 0),FALSE)*$F118)</f>
        <v>0</v>
      </c>
      <c r="AC118" s="1322">
        <f t="shared" si="27"/>
        <v>0</v>
      </c>
      <c r="AD118" s="1322">
        <f>IF(ISERROR(VLOOKUP(VLOOKUP($A118, 'E4 TB Allocation Details'!$A$18:$L$214, MATCH("Customer ID", 'E4 TB Allocation Details'!$A$18:$L$18, 0),FALSE), 'E2 Allocators'!$B$15:$W$358, MATCH('O5 Details by Class &amp; Accounts'!AD$18, 'E2 Allocators'!$B$15:$W$15, 0),FALSE)*$G118), 0, VLOOKUP(VLOOKUP($A118, 'E4 TB Allocation Details'!$A$18:$L$214, MATCH("Customer ID", 'E4 TB Allocation Details'!$A$18:$L$18, 0),FALSE), 'E2 Allocators'!$B$15:$W$358, MATCH('O5 Details by Class &amp; Accounts'!AD$18, 'E2 Allocators'!$B$15:$W$15, 0),FALSE)*$G118)</f>
        <v>0</v>
      </c>
      <c r="AE118" s="1322">
        <f>IF(ISERROR(VLOOKUP(VLOOKUP($A118, 'E4 TB Allocation Details'!$A$18:$L$214, MATCH("Customer ID", 'E4 TB Allocation Details'!$A$18:$L$18, 0),FALSE), 'E2 Allocators'!$B$15:$W$358, MATCH('O5 Details by Class &amp; Accounts'!AE$18, 'E2 Allocators'!$B$15:$W$15, 0),FALSE)*$G118), 0, VLOOKUP(VLOOKUP($A118, 'E4 TB Allocation Details'!$A$18:$L$214, MATCH("Customer ID", 'E4 TB Allocation Details'!$A$18:$L$18, 0),FALSE), 'E2 Allocators'!$B$15:$W$358, MATCH('O5 Details by Class &amp; Accounts'!AE$18, 'E2 Allocators'!$B$15:$W$15, 0),FALSE)*$G118)</f>
        <v>0</v>
      </c>
      <c r="AF118" s="1322">
        <f>IF(ISERROR(VLOOKUP(VLOOKUP($A118, 'E4 TB Allocation Details'!$A$18:$L$214, MATCH("Customer ID", 'E4 TB Allocation Details'!$A$18:$L$18, 0),FALSE), 'E2 Allocators'!$B$15:$W$358, MATCH('O5 Details by Class &amp; Accounts'!AF$18, 'E2 Allocators'!$B$15:$W$15, 0),FALSE)*$G118), 0, VLOOKUP(VLOOKUP($A118, 'E4 TB Allocation Details'!$A$18:$L$214, MATCH("Customer ID", 'E4 TB Allocation Details'!$A$18:$L$18, 0),FALSE), 'E2 Allocators'!$B$15:$W$358, MATCH('O5 Details by Class &amp; Accounts'!AF$18, 'E2 Allocators'!$B$15:$W$15, 0),FALSE)*$G118)</f>
        <v>0</v>
      </c>
      <c r="AG118" s="1322">
        <f>IF(ISERROR(VLOOKUP(VLOOKUP($A118, 'E4 TB Allocation Details'!$A$18:$L$214, MATCH("Customer ID", 'E4 TB Allocation Details'!$A$18:$L$18, 0),FALSE), 'E2 Allocators'!$B$15:$W$358, MATCH('O5 Details by Class &amp; Accounts'!AG$18, 'E2 Allocators'!$B$15:$W$15, 0),FALSE)*$G118), 0, VLOOKUP(VLOOKUP($A118, 'E4 TB Allocation Details'!$A$18:$L$214, MATCH("Customer ID", 'E4 TB Allocation Details'!$A$18:$L$18, 0),FALSE), 'E2 Allocators'!$B$15:$W$358, MATCH('O5 Details by Class &amp; Accounts'!AG$18, 'E2 Allocators'!$B$15:$W$15, 0),FALSE)*$G118)</f>
        <v>0</v>
      </c>
      <c r="AH118" s="1322">
        <f>IF(ISERROR(VLOOKUP(VLOOKUP($A118, 'E4 TB Allocation Details'!$A$18:$L$214, MATCH("Customer ID", 'E4 TB Allocation Details'!$A$18:$L$18, 0),FALSE), 'E2 Allocators'!$B$15:$W$358, MATCH('O5 Details by Class &amp; Accounts'!AH$18, 'E2 Allocators'!$B$15:$W$15, 0),FALSE)*$G118), 0, VLOOKUP(VLOOKUP($A118, 'E4 TB Allocation Details'!$A$18:$L$214, MATCH("Customer ID", 'E4 TB Allocation Details'!$A$18:$L$18, 0),FALSE), 'E2 Allocators'!$B$15:$W$358, MATCH('O5 Details by Class &amp; Accounts'!AH$18, 'E2 Allocators'!$B$15:$W$15, 0),FALSE)*$G118)</f>
        <v>0</v>
      </c>
      <c r="AI118" s="1322">
        <f>IF(ISERROR(VLOOKUP(VLOOKUP($A118, 'E4 TB Allocation Details'!$A$18:$L$214, MATCH("Customer ID", 'E4 TB Allocation Details'!$A$18:$L$18, 0),FALSE), 'E2 Allocators'!$B$15:$W$358, MATCH('O5 Details by Class &amp; Accounts'!AI$18, 'E2 Allocators'!$B$15:$W$15, 0),FALSE)*$G118), 0, VLOOKUP(VLOOKUP($A118, 'E4 TB Allocation Details'!$A$18:$L$214, MATCH("Customer ID", 'E4 TB Allocation Details'!$A$18:$L$18, 0),FALSE), 'E2 Allocators'!$B$15:$W$358, MATCH('O5 Details by Class &amp; Accounts'!AI$18, 'E2 Allocators'!$B$15:$W$15, 0),FALSE)*$G118)</f>
        <v>0</v>
      </c>
      <c r="AJ118" s="1322">
        <f>IF(ISERROR(VLOOKUP(VLOOKUP($A118, 'E4 TB Allocation Details'!$A$18:$L$214, MATCH("Customer ID", 'E4 TB Allocation Details'!$A$18:$L$18, 0),FALSE), 'E2 Allocators'!$B$15:$W$358, MATCH('O5 Details by Class &amp; Accounts'!AJ$18, 'E2 Allocators'!$B$15:$W$15, 0),FALSE)*$G118), 0, VLOOKUP(VLOOKUP($A118, 'E4 TB Allocation Details'!$A$18:$L$214, MATCH("Customer ID", 'E4 TB Allocation Details'!$A$18:$L$18, 0),FALSE), 'E2 Allocators'!$B$15:$W$358, MATCH('O5 Details by Class &amp; Accounts'!AJ$18, 'E2 Allocators'!$B$15:$W$15, 0),FALSE)*$G118)</f>
        <v>0</v>
      </c>
      <c r="AK118" s="1322">
        <f>IF(ISERROR(VLOOKUP(VLOOKUP($A118, 'E4 TB Allocation Details'!$A$18:$L$214, MATCH("Customer ID", 'E4 TB Allocation Details'!$A$18:$L$18, 0),FALSE), 'E2 Allocators'!$B$15:$W$358, MATCH('O5 Details by Class &amp; Accounts'!AK$18, 'E2 Allocators'!$B$15:$W$15, 0),FALSE)*$G118), 0, VLOOKUP(VLOOKUP($A118, 'E4 TB Allocation Details'!$A$18:$L$214, MATCH("Customer ID", 'E4 TB Allocation Details'!$A$18:$L$18, 0),FALSE), 'E2 Allocators'!$B$15:$W$358, MATCH('O5 Details by Class &amp; Accounts'!AK$18, 'E2 Allocators'!$B$15:$W$15, 0),FALSE)*$G118)</f>
        <v>0</v>
      </c>
      <c r="AL118" s="1322">
        <f>IF(ISERROR(VLOOKUP(VLOOKUP($A118, 'E4 TB Allocation Details'!$A$18:$L$214, MATCH("Customer ID", 'E4 TB Allocation Details'!$A$18:$L$18, 0),FALSE), 'E2 Allocators'!$B$15:$W$358, MATCH('O5 Details by Class &amp; Accounts'!AL$18, 'E2 Allocators'!$B$15:$W$15, 0),FALSE)*$G118), 0, VLOOKUP(VLOOKUP($A118, 'E4 TB Allocation Details'!$A$18:$L$214, MATCH("Customer ID", 'E4 TB Allocation Details'!$A$18:$L$18, 0),FALSE), 'E2 Allocators'!$B$15:$W$358, MATCH('O5 Details by Class &amp; Accounts'!AL$18, 'E2 Allocators'!$B$15:$W$15, 0),FALSE)*$G118)</f>
        <v>0</v>
      </c>
      <c r="AM118" s="1322">
        <f>IF(ISERROR(VLOOKUP(VLOOKUP($A118, 'E4 TB Allocation Details'!$A$18:$L$214, MATCH("Customer ID", 'E4 TB Allocation Details'!$A$18:$L$18, 0),FALSE), 'E2 Allocators'!$B$15:$W$358, MATCH('O5 Details by Class &amp; Accounts'!AM$18, 'E2 Allocators'!$B$15:$W$15, 0),FALSE)*$G118), 0, VLOOKUP(VLOOKUP($A118, 'E4 TB Allocation Details'!$A$18:$L$214, MATCH("Customer ID", 'E4 TB Allocation Details'!$A$18:$L$18, 0),FALSE), 'E2 Allocators'!$B$15:$W$358, MATCH('O5 Details by Class &amp; Accounts'!AM$18, 'E2 Allocators'!$B$15:$W$15, 0),FALSE)*$G118)</f>
        <v>0</v>
      </c>
      <c r="AN118" s="1322">
        <f>IF(ISERROR(VLOOKUP(VLOOKUP($A118, 'E4 TB Allocation Details'!$A$18:$L$214, MATCH("Customer ID", 'E4 TB Allocation Details'!$A$18:$L$18, 0),FALSE), 'E2 Allocators'!$B$15:$W$358, MATCH('O5 Details by Class &amp; Accounts'!AN$18, 'E2 Allocators'!$B$15:$W$15, 0),FALSE)*$G118), 0, VLOOKUP(VLOOKUP($A118, 'E4 TB Allocation Details'!$A$18:$L$214, MATCH("Customer ID", 'E4 TB Allocation Details'!$A$18:$L$18, 0),FALSE), 'E2 Allocators'!$B$15:$W$358, MATCH('O5 Details by Class &amp; Accounts'!AN$18, 'E2 Allocators'!$B$15:$W$15, 0),FALSE)*$G118)</f>
        <v>0</v>
      </c>
      <c r="AO118" s="1322">
        <f>IF(ISERROR(VLOOKUP(VLOOKUP($A118, 'E4 TB Allocation Details'!$A$18:$L$214, MATCH("Customer ID", 'E4 TB Allocation Details'!$A$18:$L$18, 0),FALSE), 'E2 Allocators'!$B$15:$W$358, MATCH('O5 Details by Class &amp; Accounts'!AO$18, 'E2 Allocators'!$B$15:$W$15, 0),FALSE)*$G118), 0, VLOOKUP(VLOOKUP($A118, 'E4 TB Allocation Details'!$A$18:$L$214, MATCH("Customer ID", 'E4 TB Allocation Details'!$A$18:$L$18, 0),FALSE), 'E2 Allocators'!$B$15:$W$358, MATCH('O5 Details by Class &amp; Accounts'!AO$18, 'E2 Allocators'!$B$15:$W$15, 0),FALSE)*$G118)</f>
        <v>0</v>
      </c>
      <c r="AP118" s="1322">
        <f>IF(ISERROR(VLOOKUP(VLOOKUP($A118, 'E4 TB Allocation Details'!$A$18:$L$214, MATCH("Customer ID", 'E4 TB Allocation Details'!$A$18:$L$18, 0),FALSE), 'E2 Allocators'!$B$15:$W$358, MATCH('O5 Details by Class &amp; Accounts'!AP$18, 'E2 Allocators'!$B$15:$W$15, 0),FALSE)*$G118), 0, VLOOKUP(VLOOKUP($A118, 'E4 TB Allocation Details'!$A$18:$L$214, MATCH("Customer ID", 'E4 TB Allocation Details'!$A$18:$L$18, 0),FALSE), 'E2 Allocators'!$B$15:$W$358, MATCH('O5 Details by Class &amp; Accounts'!AP$18, 'E2 Allocators'!$B$15:$W$15, 0),FALSE)*$G118)</f>
        <v>0</v>
      </c>
      <c r="AQ118" s="1322">
        <f>IF(ISERROR(VLOOKUP(VLOOKUP($A118, 'E4 TB Allocation Details'!$A$18:$L$214, MATCH("Customer ID", 'E4 TB Allocation Details'!$A$18:$L$18, 0),FALSE), 'E2 Allocators'!$B$15:$W$358, MATCH('O5 Details by Class &amp; Accounts'!AQ$18, 'E2 Allocators'!$B$15:$W$15, 0),FALSE)*$G118), 0, VLOOKUP(VLOOKUP($A118, 'E4 TB Allocation Details'!$A$18:$L$214, MATCH("Customer ID", 'E4 TB Allocation Details'!$A$18:$L$18, 0),FALSE), 'E2 Allocators'!$B$15:$W$358, MATCH('O5 Details by Class &amp; Accounts'!AQ$18, 'E2 Allocators'!$B$15:$W$15, 0),FALSE)*$G118)</f>
        <v>0</v>
      </c>
      <c r="AR118" s="1322">
        <f>IF(ISERROR(VLOOKUP(VLOOKUP($A118, 'E4 TB Allocation Details'!$A$18:$L$214, MATCH("Customer ID", 'E4 TB Allocation Details'!$A$18:$L$18, 0),FALSE), 'E2 Allocators'!$B$15:$W$358, MATCH('O5 Details by Class &amp; Accounts'!AR$18, 'E2 Allocators'!$B$15:$W$15, 0),FALSE)*$G118), 0, VLOOKUP(VLOOKUP($A118, 'E4 TB Allocation Details'!$A$18:$L$214, MATCH("Customer ID", 'E4 TB Allocation Details'!$A$18:$L$18, 0),FALSE), 'E2 Allocators'!$B$15:$W$358, MATCH('O5 Details by Class &amp; Accounts'!AR$18, 'E2 Allocators'!$B$15:$W$15, 0),FALSE)*$G118)</f>
        <v>0</v>
      </c>
      <c r="AS118" s="1322">
        <f>IF(ISERROR(VLOOKUP(VLOOKUP($A118, 'E4 TB Allocation Details'!$A$18:$L$214, MATCH("Customer ID", 'E4 TB Allocation Details'!$A$18:$L$18, 0),FALSE), 'E2 Allocators'!$B$15:$W$358, MATCH('O5 Details by Class &amp; Accounts'!AS$18, 'E2 Allocators'!$B$15:$W$15, 0),FALSE)*$G118), 0, VLOOKUP(VLOOKUP($A118, 'E4 TB Allocation Details'!$A$18:$L$214, MATCH("Customer ID", 'E4 TB Allocation Details'!$A$18:$L$18, 0),FALSE), 'E2 Allocators'!$B$15:$W$358, MATCH('O5 Details by Class &amp; Accounts'!AS$18, 'E2 Allocators'!$B$15:$W$15, 0),FALSE)*$G118)</f>
        <v>0</v>
      </c>
      <c r="AT118" s="1322">
        <f>IF(ISERROR(VLOOKUP(VLOOKUP($A118, 'E4 TB Allocation Details'!$A$18:$L$214, MATCH("Customer ID", 'E4 TB Allocation Details'!$A$18:$L$18, 0),FALSE), 'E2 Allocators'!$B$15:$W$358, MATCH('O5 Details by Class &amp; Accounts'!AT$18, 'E2 Allocators'!$B$15:$W$15, 0),FALSE)*$G118), 0, VLOOKUP(VLOOKUP($A118, 'E4 TB Allocation Details'!$A$18:$L$214, MATCH("Customer ID", 'E4 TB Allocation Details'!$A$18:$L$18, 0),FALSE), 'E2 Allocators'!$B$15:$W$358, MATCH('O5 Details by Class &amp; Accounts'!AT$18, 'E2 Allocators'!$B$15:$W$15, 0),FALSE)*$G118)</f>
        <v>0</v>
      </c>
      <c r="AU118" s="1322">
        <f>IF(ISERROR(VLOOKUP(VLOOKUP($A118, 'E4 TB Allocation Details'!$A$18:$L$214, MATCH("Customer ID", 'E4 TB Allocation Details'!$A$18:$L$18, 0),FALSE), 'E2 Allocators'!$B$15:$W$358, MATCH('O5 Details by Class &amp; Accounts'!AU$18, 'E2 Allocators'!$B$15:$W$15, 0),FALSE)*$G118), 0, VLOOKUP(VLOOKUP($A118, 'E4 TB Allocation Details'!$A$18:$L$214, MATCH("Customer ID", 'E4 TB Allocation Details'!$A$18:$L$18, 0),FALSE), 'E2 Allocators'!$B$15:$W$358, MATCH('O5 Details by Class &amp; Accounts'!AU$18, 'E2 Allocators'!$B$15:$W$15, 0),FALSE)*$G118)</f>
        <v>0</v>
      </c>
      <c r="AV118" s="1322">
        <f>IF(ISERROR(VLOOKUP(VLOOKUP($A118, 'E4 TB Allocation Details'!$A$18:$L$214, MATCH("Customer ID", 'E4 TB Allocation Details'!$A$18:$L$18, 0),FALSE), 'E2 Allocators'!$B$15:$W$358, MATCH('O5 Details by Class &amp; Accounts'!AV$18, 'E2 Allocators'!$B$15:$W$15, 0),FALSE)*$G118), 0, VLOOKUP(VLOOKUP($A118, 'E4 TB Allocation Details'!$A$18:$L$214, MATCH("Customer ID", 'E4 TB Allocation Details'!$A$18:$L$18, 0),FALSE), 'E2 Allocators'!$B$15:$W$358, MATCH('O5 Details by Class &amp; Accounts'!AV$18, 'E2 Allocators'!$B$15:$W$15, 0),FALSE)*$G118)</f>
        <v>0</v>
      </c>
      <c r="AW118" s="1322">
        <f>IF(ISERROR(VLOOKUP(VLOOKUP($A118, 'E4 TB Allocation Details'!$A$18:$L$214, MATCH("Customer ID", 'E4 TB Allocation Details'!$A$18:$L$18, 0),FALSE), 'E2 Allocators'!$B$15:$W$358, MATCH('O5 Details by Class &amp; Accounts'!AW$18, 'E2 Allocators'!$B$15:$W$15, 0),FALSE)*$G118), 0, VLOOKUP(VLOOKUP($A118, 'E4 TB Allocation Details'!$A$18:$L$214, MATCH("Customer ID", 'E4 TB Allocation Details'!$A$18:$L$18, 0),FALSE), 'E2 Allocators'!$B$15:$W$358, MATCH('O5 Details by Class &amp; Accounts'!AW$18, 'E2 Allocators'!$B$15:$W$15, 0),FALSE)*$G118)</f>
        <v>0</v>
      </c>
      <c r="AX118" s="1322">
        <f t="shared" si="28"/>
        <v>0</v>
      </c>
      <c r="AY118" s="1322">
        <f>IF(ISERROR(VLOOKUP(VLOOKUP($A118, 'E4 TB Allocation Details'!$A$18:$L$214, MATCH("Misc ID", 'E4 TB Allocation Details'!$A$18:$L$18, 0),FALSE), 'E2 Allocators'!$B$15:$W$358, MATCH('O5 Details by Class &amp; Accounts'!AY$18, 'E2 Allocators'!$B$15:$W$15, 0),FALSE)*$E118), 0, VLOOKUP(VLOOKUP($A118, 'E4 TB Allocation Details'!$A$18:$L$214, MATCH("Misc ID", 'E4 TB Allocation Details'!$A$18:$L$18, 0),FALSE), 'E2 Allocators'!$B$15:$W$358, MATCH('O5 Details by Class &amp; Accounts'!AY$18, 'E2 Allocators'!$B$15:$W$15, 0),FALSE)*$E118)</f>
        <v>0</v>
      </c>
      <c r="AZ118" s="1322">
        <f>IF(ISERROR(VLOOKUP(VLOOKUP($A118, 'E4 TB Allocation Details'!$A$18:$L$214, MATCH("Misc ID", 'E4 TB Allocation Details'!$A$18:$L$18, 0),FALSE), 'E2 Allocators'!$B$15:$W$358, MATCH('O5 Details by Class &amp; Accounts'!AZ$18, 'E2 Allocators'!$B$15:$W$15, 0),FALSE)*$E118), 0, VLOOKUP(VLOOKUP($A118, 'E4 TB Allocation Details'!$A$18:$L$214, MATCH("Misc ID", 'E4 TB Allocation Details'!$A$18:$L$18, 0),FALSE), 'E2 Allocators'!$B$15:$W$358, MATCH('O5 Details by Class &amp; Accounts'!AZ$18, 'E2 Allocators'!$B$15:$W$15, 0),FALSE)*$E118)</f>
        <v>0</v>
      </c>
      <c r="BA118" s="1322">
        <f>IF(ISERROR(VLOOKUP(VLOOKUP($A118, 'E4 TB Allocation Details'!$A$18:$L$214, MATCH("Misc ID", 'E4 TB Allocation Details'!$A$18:$L$18, 0),FALSE), 'E2 Allocators'!$B$15:$W$358, MATCH('O5 Details by Class &amp; Accounts'!BA$18, 'E2 Allocators'!$B$15:$W$15, 0),FALSE)*$E118), 0, VLOOKUP(VLOOKUP($A118, 'E4 TB Allocation Details'!$A$18:$L$214, MATCH("Misc ID", 'E4 TB Allocation Details'!$A$18:$L$18, 0),FALSE), 'E2 Allocators'!$B$15:$W$358, MATCH('O5 Details by Class &amp; Accounts'!BA$18, 'E2 Allocators'!$B$15:$W$15, 0),FALSE)*$E118)</f>
        <v>0</v>
      </c>
      <c r="BB118" s="1322">
        <f>IF(ISERROR(VLOOKUP(VLOOKUP($A118, 'E4 TB Allocation Details'!$A$18:$L$214, MATCH("Misc ID", 'E4 TB Allocation Details'!$A$18:$L$18, 0),FALSE), 'E2 Allocators'!$B$15:$W$358, MATCH('O5 Details by Class &amp; Accounts'!BB$18, 'E2 Allocators'!$B$15:$W$15, 0),FALSE)*$E118), 0, VLOOKUP(VLOOKUP($A118, 'E4 TB Allocation Details'!$A$18:$L$214, MATCH("Misc ID", 'E4 TB Allocation Details'!$A$18:$L$18, 0),FALSE), 'E2 Allocators'!$B$15:$W$358, MATCH('O5 Details by Class &amp; Accounts'!BB$18, 'E2 Allocators'!$B$15:$W$15, 0),FALSE)*$E118)</f>
        <v>0</v>
      </c>
      <c r="BC118" s="1322">
        <f>IF(ISERROR(VLOOKUP(VLOOKUP($A118, 'E4 TB Allocation Details'!$A$18:$L$214, MATCH("Misc ID", 'E4 TB Allocation Details'!$A$18:$L$18, 0),FALSE), 'E2 Allocators'!$B$15:$W$358, MATCH('O5 Details by Class &amp; Accounts'!BC$18, 'E2 Allocators'!$B$15:$W$15, 0),FALSE)*$E118), 0, VLOOKUP(VLOOKUP($A118, 'E4 TB Allocation Details'!$A$18:$L$214, MATCH("Misc ID", 'E4 TB Allocation Details'!$A$18:$L$18, 0),FALSE), 'E2 Allocators'!$B$15:$W$358, MATCH('O5 Details by Class &amp; Accounts'!BC$18, 'E2 Allocators'!$B$15:$W$15, 0),FALSE)*$E118)</f>
        <v>0</v>
      </c>
      <c r="BD118" s="1322">
        <f>IF(ISERROR(VLOOKUP(VLOOKUP($A118, 'E4 TB Allocation Details'!$A$18:$L$214, MATCH("Misc ID", 'E4 TB Allocation Details'!$A$18:$L$18, 0),FALSE), 'E2 Allocators'!$B$15:$W$358, MATCH('O5 Details by Class &amp; Accounts'!BD$18, 'E2 Allocators'!$B$15:$W$15, 0),FALSE)*$E118), 0, VLOOKUP(VLOOKUP($A118, 'E4 TB Allocation Details'!$A$18:$L$214, MATCH("Misc ID", 'E4 TB Allocation Details'!$A$18:$L$18, 0),FALSE), 'E2 Allocators'!$B$15:$W$358, MATCH('O5 Details by Class &amp; Accounts'!BD$18, 'E2 Allocators'!$B$15:$W$15, 0),FALSE)*$E118)</f>
        <v>0</v>
      </c>
      <c r="BE118" s="1322">
        <f>IF(ISERROR(VLOOKUP(VLOOKUP($A118, 'E4 TB Allocation Details'!$A$18:$L$214, MATCH("Misc ID", 'E4 TB Allocation Details'!$A$18:$L$18, 0),FALSE), 'E2 Allocators'!$B$15:$W$358, MATCH('O5 Details by Class &amp; Accounts'!BE$18, 'E2 Allocators'!$B$15:$W$15, 0),FALSE)*$E118), 0, VLOOKUP(VLOOKUP($A118, 'E4 TB Allocation Details'!$A$18:$L$214, MATCH("Misc ID", 'E4 TB Allocation Details'!$A$18:$L$18, 0),FALSE), 'E2 Allocators'!$B$15:$W$358, MATCH('O5 Details by Class &amp; Accounts'!BE$18, 'E2 Allocators'!$B$15:$W$15, 0),FALSE)*$E118)</f>
        <v>0</v>
      </c>
      <c r="BF118" s="1322">
        <f>IF(ISERROR(VLOOKUP(VLOOKUP($A118, 'E4 TB Allocation Details'!$A$18:$L$214, MATCH("Misc ID", 'E4 TB Allocation Details'!$A$18:$L$18, 0),FALSE), 'E2 Allocators'!$B$15:$W$358, MATCH('O5 Details by Class &amp; Accounts'!BF$18, 'E2 Allocators'!$B$15:$W$15, 0),FALSE)*$E118), 0, VLOOKUP(VLOOKUP($A118, 'E4 TB Allocation Details'!$A$18:$L$214, MATCH("Misc ID", 'E4 TB Allocation Details'!$A$18:$L$18, 0),FALSE), 'E2 Allocators'!$B$15:$W$358, MATCH('O5 Details by Class &amp; Accounts'!BF$18, 'E2 Allocators'!$B$15:$W$15, 0),FALSE)*$E118)</f>
        <v>0</v>
      </c>
      <c r="BG118" s="1322">
        <f>IF(ISERROR(VLOOKUP(VLOOKUP($A118, 'E4 TB Allocation Details'!$A$18:$L$214, MATCH("Misc ID", 'E4 TB Allocation Details'!$A$18:$L$18, 0),FALSE), 'E2 Allocators'!$B$15:$W$358, MATCH('O5 Details by Class &amp; Accounts'!BG$18, 'E2 Allocators'!$B$15:$W$15, 0),FALSE)*$E118), 0, VLOOKUP(VLOOKUP($A118, 'E4 TB Allocation Details'!$A$18:$L$214, MATCH("Misc ID", 'E4 TB Allocation Details'!$A$18:$L$18, 0),FALSE), 'E2 Allocators'!$B$15:$W$358, MATCH('O5 Details by Class &amp; Accounts'!BG$18, 'E2 Allocators'!$B$15:$W$15, 0),FALSE)*$E118)</f>
        <v>0</v>
      </c>
      <c r="BH118" s="1322">
        <f>IF(ISERROR(VLOOKUP(VLOOKUP($A118, 'E4 TB Allocation Details'!$A$18:$L$214, MATCH("Misc ID", 'E4 TB Allocation Details'!$A$18:$L$18, 0),FALSE), 'E2 Allocators'!$B$15:$W$358, MATCH('O5 Details by Class &amp; Accounts'!BH$18, 'E2 Allocators'!$B$15:$W$15, 0),FALSE)*$E118), 0, VLOOKUP(VLOOKUP($A118, 'E4 TB Allocation Details'!$A$18:$L$214, MATCH("Misc ID", 'E4 TB Allocation Details'!$A$18:$L$18, 0),FALSE), 'E2 Allocators'!$B$15:$W$358, MATCH('O5 Details by Class &amp; Accounts'!BH$18, 'E2 Allocators'!$B$15:$W$15, 0),FALSE)*$E118)</f>
        <v>0</v>
      </c>
      <c r="BI118" s="1322">
        <f>IF(ISERROR(VLOOKUP(VLOOKUP($A118, 'E4 TB Allocation Details'!$A$18:$L$214, MATCH("Misc ID", 'E4 TB Allocation Details'!$A$18:$L$18, 0),FALSE), 'E2 Allocators'!$B$15:$W$358, MATCH('O5 Details by Class &amp; Accounts'!BI$18, 'E2 Allocators'!$B$15:$W$15, 0),FALSE)*$E118), 0, VLOOKUP(VLOOKUP($A118, 'E4 TB Allocation Details'!$A$18:$L$214, MATCH("Misc ID", 'E4 TB Allocation Details'!$A$18:$L$18, 0),FALSE), 'E2 Allocators'!$B$15:$W$358, MATCH('O5 Details by Class &amp; Accounts'!BI$18, 'E2 Allocators'!$B$15:$W$15, 0),FALSE)*$E118)</f>
        <v>0</v>
      </c>
      <c r="BJ118" s="1322">
        <f>IF(ISERROR(VLOOKUP(VLOOKUP($A118, 'E4 TB Allocation Details'!$A$18:$L$214, MATCH("Misc ID", 'E4 TB Allocation Details'!$A$18:$L$18, 0),FALSE), 'E2 Allocators'!$B$15:$W$358, MATCH('O5 Details by Class &amp; Accounts'!BJ$18, 'E2 Allocators'!$B$15:$W$15, 0),FALSE)*$E118), 0, VLOOKUP(VLOOKUP($A118, 'E4 TB Allocation Details'!$A$18:$L$214, MATCH("Misc ID", 'E4 TB Allocation Details'!$A$18:$L$18, 0),FALSE), 'E2 Allocators'!$B$15:$W$358, MATCH('O5 Details by Class &amp; Accounts'!BJ$18, 'E2 Allocators'!$B$15:$W$15, 0),FALSE)*$E118)</f>
        <v>0</v>
      </c>
      <c r="BK118" s="1322">
        <f>IF(ISERROR(VLOOKUP(VLOOKUP($A118, 'E4 TB Allocation Details'!$A$18:$L$214, MATCH("Misc ID", 'E4 TB Allocation Details'!$A$18:$L$18, 0),FALSE), 'E2 Allocators'!$B$15:$W$358, MATCH('O5 Details by Class &amp; Accounts'!BK$18, 'E2 Allocators'!$B$15:$W$15, 0),FALSE)*$E118), 0, VLOOKUP(VLOOKUP($A118, 'E4 TB Allocation Details'!$A$18:$L$214, MATCH("Misc ID", 'E4 TB Allocation Details'!$A$18:$L$18, 0),FALSE), 'E2 Allocators'!$B$15:$W$358, MATCH('O5 Details by Class &amp; Accounts'!BK$18, 'E2 Allocators'!$B$15:$W$15, 0),FALSE)*$E118)</f>
        <v>0</v>
      </c>
      <c r="BL118" s="1322">
        <f>IF(ISERROR(VLOOKUP(VLOOKUP($A118, 'E4 TB Allocation Details'!$A$18:$L$214, MATCH("Misc ID", 'E4 TB Allocation Details'!$A$18:$L$18, 0),FALSE), 'E2 Allocators'!$B$15:$W$358, MATCH('O5 Details by Class &amp; Accounts'!BL$18, 'E2 Allocators'!$B$15:$W$15, 0),FALSE)*$E118), 0, VLOOKUP(VLOOKUP($A118, 'E4 TB Allocation Details'!$A$18:$L$214, MATCH("Misc ID", 'E4 TB Allocation Details'!$A$18:$L$18, 0),FALSE), 'E2 Allocators'!$B$15:$W$358, MATCH('O5 Details by Class &amp; Accounts'!BL$18, 'E2 Allocators'!$B$15:$W$15, 0),FALSE)*$E118)</f>
        <v>0</v>
      </c>
      <c r="BM118" s="1322">
        <f>IF(ISERROR(VLOOKUP(VLOOKUP($A118, 'E4 TB Allocation Details'!$A$18:$L$214, MATCH("Misc ID", 'E4 TB Allocation Details'!$A$18:$L$18, 0),FALSE), 'E2 Allocators'!$B$15:$W$358, MATCH('O5 Details by Class &amp; Accounts'!BM$18, 'E2 Allocators'!$B$15:$W$15, 0),FALSE)*$E118), 0, VLOOKUP(VLOOKUP($A118, 'E4 TB Allocation Details'!$A$18:$L$214, MATCH("Misc ID", 'E4 TB Allocation Details'!$A$18:$L$18, 0),FALSE), 'E2 Allocators'!$B$15:$W$358, MATCH('O5 Details by Class &amp; Accounts'!BM$18, 'E2 Allocators'!$B$15:$W$15, 0),FALSE)*$E118)</f>
        <v>0</v>
      </c>
      <c r="BN118" s="1322">
        <f>IF(ISERROR(VLOOKUP(VLOOKUP($A118, 'E4 TB Allocation Details'!$A$18:$L$214, MATCH("Misc ID", 'E4 TB Allocation Details'!$A$18:$L$18, 0),FALSE), 'E2 Allocators'!$B$15:$W$358, MATCH('O5 Details by Class &amp; Accounts'!BN$18, 'E2 Allocators'!$B$15:$W$15, 0),FALSE)*$E118), 0, VLOOKUP(VLOOKUP($A118, 'E4 TB Allocation Details'!$A$18:$L$214, MATCH("Misc ID", 'E4 TB Allocation Details'!$A$18:$L$18, 0),FALSE), 'E2 Allocators'!$B$15:$W$358, MATCH('O5 Details by Class &amp; Accounts'!BN$18, 'E2 Allocators'!$B$15:$W$15, 0),FALSE)*$E118)</f>
        <v>0</v>
      </c>
      <c r="BO118" s="1322">
        <f>IF(ISERROR(VLOOKUP(VLOOKUP($A118, 'E4 TB Allocation Details'!$A$18:$L$214, MATCH("Misc ID", 'E4 TB Allocation Details'!$A$18:$L$18, 0),FALSE), 'E2 Allocators'!$B$15:$W$358, MATCH('O5 Details by Class &amp; Accounts'!BO$18, 'E2 Allocators'!$B$15:$W$15, 0),FALSE)*$E118), 0, VLOOKUP(VLOOKUP($A118, 'E4 TB Allocation Details'!$A$18:$L$214, MATCH("Misc ID", 'E4 TB Allocation Details'!$A$18:$L$18, 0),FALSE), 'E2 Allocators'!$B$15:$W$358, MATCH('O5 Details by Class &amp; Accounts'!BO$18, 'E2 Allocators'!$B$15:$W$15, 0),FALSE)*$E118)</f>
        <v>0</v>
      </c>
      <c r="BP118" s="1322">
        <f>IF(ISERROR(VLOOKUP(VLOOKUP($A118, 'E4 TB Allocation Details'!$A$18:$L$214, MATCH("Misc ID", 'E4 TB Allocation Details'!$A$18:$L$18, 0),FALSE), 'E2 Allocators'!$B$15:$W$358, MATCH('O5 Details by Class &amp; Accounts'!BP$18, 'E2 Allocators'!$B$15:$W$15, 0),FALSE)*$E118), 0, VLOOKUP(VLOOKUP($A118, 'E4 TB Allocation Details'!$A$18:$L$214, MATCH("Misc ID", 'E4 TB Allocation Details'!$A$18:$L$18, 0),FALSE), 'E2 Allocators'!$B$15:$W$358, MATCH('O5 Details by Class &amp; Accounts'!BP$18, 'E2 Allocators'!$B$15:$W$15, 0),FALSE)*$E118)</f>
        <v>0</v>
      </c>
      <c r="BQ118" s="1322">
        <f>IF(ISERROR(VLOOKUP(VLOOKUP($A118, 'E4 TB Allocation Details'!$A$18:$L$214, MATCH("Misc ID", 'E4 TB Allocation Details'!$A$18:$L$18, 0),FALSE), 'E2 Allocators'!$B$15:$W$358, MATCH('O5 Details by Class &amp; Accounts'!BQ$18, 'E2 Allocators'!$B$15:$W$15, 0),FALSE)*$E118), 0, VLOOKUP(VLOOKUP($A118, 'E4 TB Allocation Details'!$A$18:$L$214, MATCH("Misc ID", 'E4 TB Allocation Details'!$A$18:$L$18, 0),FALSE), 'E2 Allocators'!$B$15:$W$358, MATCH('O5 Details by Class &amp; Accounts'!BQ$18, 'E2 Allocators'!$B$15:$W$15, 0),FALSE)*$E118)</f>
        <v>0</v>
      </c>
      <c r="BR118" s="1322">
        <f>IF(ISERROR(VLOOKUP(VLOOKUP($A118, 'E4 TB Allocation Details'!$A$18:$L$214, MATCH("Misc ID", 'E4 TB Allocation Details'!$A$18:$L$18, 0),FALSE), 'E2 Allocators'!$B$15:$W$358, MATCH('O5 Details by Class &amp; Accounts'!BR$18, 'E2 Allocators'!$B$15:$W$15, 0),FALSE)*$E118), 0, VLOOKUP(VLOOKUP($A118, 'E4 TB Allocation Details'!$A$18:$L$214, MATCH("Misc ID", 'E4 TB Allocation Details'!$A$18:$L$18, 0),FALSE), 'E2 Allocators'!$B$15:$W$358, MATCH('O5 Details by Class &amp; Accounts'!BR$18, 'E2 Allocators'!$B$15:$W$15, 0),FALSE)*$E118)</f>
        <v>0</v>
      </c>
      <c r="BS118" s="1322">
        <f t="shared" si="29"/>
        <v>0</v>
      </c>
      <c r="BT118" s="1322">
        <f>IF(ISERROR(VLOOKUP(VLOOKUP($A118, 'E4 TB Allocation Details'!$A$18:$L$214, MATCH("A &amp; G ID", 'E4 TB Allocation Details'!$A$18:$L$18, 0),FALSE), 'E2 Allocators'!$B$15:$W$358, MATCH('O5 Details by Class &amp; Accounts'!BT$18, 'E2 Allocators'!$B$15:$W$15, 0),FALSE)*$E118), 0, VLOOKUP(VLOOKUP($A118, 'E4 TB Allocation Details'!$A$18:$L$214, MATCH("A &amp; G ID", 'E4 TB Allocation Details'!$A$18:$L$18, 0),FALSE), 'E2 Allocators'!$B$15:$W$358, MATCH('O5 Details by Class &amp; Accounts'!BT$18, 'E2 Allocators'!$B$15:$W$15, 0),FALSE)*$E118)</f>
        <v>0</v>
      </c>
      <c r="BU118" s="1322">
        <f>IF(ISERROR(VLOOKUP(VLOOKUP($A118, 'E4 TB Allocation Details'!$A$18:$L$214, MATCH("A &amp; G ID", 'E4 TB Allocation Details'!$A$18:$L$18, 0),FALSE), 'E2 Allocators'!$B$15:$W$358, MATCH('O5 Details by Class &amp; Accounts'!BU$18, 'E2 Allocators'!$B$15:$W$15, 0),FALSE)*$E118), 0, VLOOKUP(VLOOKUP($A118, 'E4 TB Allocation Details'!$A$18:$L$214, MATCH("A &amp; G ID", 'E4 TB Allocation Details'!$A$18:$L$18, 0),FALSE), 'E2 Allocators'!$B$15:$W$358, MATCH('O5 Details by Class &amp; Accounts'!BU$18, 'E2 Allocators'!$B$15:$W$15, 0),FALSE)*$E118)</f>
        <v>0</v>
      </c>
      <c r="BV118" s="1322">
        <f>IF(ISERROR(VLOOKUP(VLOOKUP($A118, 'E4 TB Allocation Details'!$A$18:$L$214, MATCH("A &amp; G ID", 'E4 TB Allocation Details'!$A$18:$L$18, 0),FALSE), 'E2 Allocators'!$B$15:$W$358, MATCH('O5 Details by Class &amp; Accounts'!BV$18, 'E2 Allocators'!$B$15:$W$15, 0),FALSE)*$E118), 0, VLOOKUP(VLOOKUP($A118, 'E4 TB Allocation Details'!$A$18:$L$214, MATCH("A &amp; G ID", 'E4 TB Allocation Details'!$A$18:$L$18, 0),FALSE), 'E2 Allocators'!$B$15:$W$358, MATCH('O5 Details by Class &amp; Accounts'!BV$18, 'E2 Allocators'!$B$15:$W$15, 0),FALSE)*$E118)</f>
        <v>0</v>
      </c>
      <c r="BW118" s="1322">
        <f>IF(ISERROR(VLOOKUP(VLOOKUP($A118, 'E4 TB Allocation Details'!$A$18:$L$214, MATCH("A &amp; G ID", 'E4 TB Allocation Details'!$A$18:$L$18, 0),FALSE), 'E2 Allocators'!$B$15:$W$358, MATCH('O5 Details by Class &amp; Accounts'!BW$18, 'E2 Allocators'!$B$15:$W$15, 0),FALSE)*$E118), 0, VLOOKUP(VLOOKUP($A118, 'E4 TB Allocation Details'!$A$18:$L$214, MATCH("A &amp; G ID", 'E4 TB Allocation Details'!$A$18:$L$18, 0),FALSE), 'E2 Allocators'!$B$15:$W$358, MATCH('O5 Details by Class &amp; Accounts'!BW$18, 'E2 Allocators'!$B$15:$W$15, 0),FALSE)*$E118)</f>
        <v>0</v>
      </c>
      <c r="BX118" s="1322">
        <f>IF(ISERROR(VLOOKUP(VLOOKUP($A118, 'E4 TB Allocation Details'!$A$18:$L$214, MATCH("A &amp; G ID", 'E4 TB Allocation Details'!$A$18:$L$18, 0),FALSE), 'E2 Allocators'!$B$15:$W$358, MATCH('O5 Details by Class &amp; Accounts'!BX$18, 'E2 Allocators'!$B$15:$W$15, 0),FALSE)*$E118), 0, VLOOKUP(VLOOKUP($A118, 'E4 TB Allocation Details'!$A$18:$L$214, MATCH("A &amp; G ID", 'E4 TB Allocation Details'!$A$18:$L$18, 0),FALSE), 'E2 Allocators'!$B$15:$W$358, MATCH('O5 Details by Class &amp; Accounts'!BX$18, 'E2 Allocators'!$B$15:$W$15, 0),FALSE)*$E118)</f>
        <v>0</v>
      </c>
      <c r="BY118" s="1322">
        <f>IF(ISERROR(VLOOKUP(VLOOKUP($A118, 'E4 TB Allocation Details'!$A$18:$L$214, MATCH("A &amp; G ID", 'E4 TB Allocation Details'!$A$18:$L$18, 0),FALSE), 'E2 Allocators'!$B$15:$W$358, MATCH('O5 Details by Class &amp; Accounts'!BY$18, 'E2 Allocators'!$B$15:$W$15, 0),FALSE)*$E118), 0, VLOOKUP(VLOOKUP($A118, 'E4 TB Allocation Details'!$A$18:$L$214, MATCH("A &amp; G ID", 'E4 TB Allocation Details'!$A$18:$L$18, 0),FALSE), 'E2 Allocators'!$B$15:$W$358, MATCH('O5 Details by Class &amp; Accounts'!BY$18, 'E2 Allocators'!$B$15:$W$15, 0),FALSE)*$E118)</f>
        <v>0</v>
      </c>
      <c r="BZ118" s="1322">
        <f>IF(ISERROR(VLOOKUP(VLOOKUP($A118, 'E4 TB Allocation Details'!$A$18:$L$214, MATCH("A &amp; G ID", 'E4 TB Allocation Details'!$A$18:$L$18, 0),FALSE), 'E2 Allocators'!$B$15:$W$358, MATCH('O5 Details by Class &amp; Accounts'!BZ$18, 'E2 Allocators'!$B$15:$W$15, 0),FALSE)*$E118), 0, VLOOKUP(VLOOKUP($A118, 'E4 TB Allocation Details'!$A$18:$L$214, MATCH("A &amp; G ID", 'E4 TB Allocation Details'!$A$18:$L$18, 0),FALSE), 'E2 Allocators'!$B$15:$W$358, MATCH('O5 Details by Class &amp; Accounts'!BZ$18, 'E2 Allocators'!$B$15:$W$15, 0),FALSE)*$E118)</f>
        <v>0</v>
      </c>
      <c r="CA118" s="1322">
        <f>IF(ISERROR(VLOOKUP(VLOOKUP($A118, 'E4 TB Allocation Details'!$A$18:$L$214, MATCH("A &amp; G ID", 'E4 TB Allocation Details'!$A$18:$L$18, 0),FALSE), 'E2 Allocators'!$B$15:$W$358, MATCH('O5 Details by Class &amp; Accounts'!CA$18, 'E2 Allocators'!$B$15:$W$15, 0),FALSE)*$E118), 0, VLOOKUP(VLOOKUP($A118, 'E4 TB Allocation Details'!$A$18:$L$214, MATCH("A &amp; G ID", 'E4 TB Allocation Details'!$A$18:$L$18, 0),FALSE), 'E2 Allocators'!$B$15:$W$358, MATCH('O5 Details by Class &amp; Accounts'!CA$18, 'E2 Allocators'!$B$15:$W$15, 0),FALSE)*$E118)</f>
        <v>0</v>
      </c>
      <c r="CB118" s="1322">
        <f>IF(ISERROR(VLOOKUP(VLOOKUP($A118, 'E4 TB Allocation Details'!$A$18:$L$214, MATCH("A &amp; G ID", 'E4 TB Allocation Details'!$A$18:$L$18, 0),FALSE), 'E2 Allocators'!$B$15:$W$358, MATCH('O5 Details by Class &amp; Accounts'!CB$18, 'E2 Allocators'!$B$15:$W$15, 0),FALSE)*$E118), 0, VLOOKUP(VLOOKUP($A118, 'E4 TB Allocation Details'!$A$18:$L$214, MATCH("A &amp; G ID", 'E4 TB Allocation Details'!$A$18:$L$18, 0),FALSE), 'E2 Allocators'!$B$15:$W$358, MATCH('O5 Details by Class &amp; Accounts'!CB$18, 'E2 Allocators'!$B$15:$W$15, 0),FALSE)*$E118)</f>
        <v>0</v>
      </c>
      <c r="CC118" s="1322">
        <f>IF(ISERROR(VLOOKUP(VLOOKUP($A118, 'E4 TB Allocation Details'!$A$18:$L$214, MATCH("A &amp; G ID", 'E4 TB Allocation Details'!$A$18:$L$18, 0),FALSE), 'E2 Allocators'!$B$15:$W$358, MATCH('O5 Details by Class &amp; Accounts'!CC$18, 'E2 Allocators'!$B$15:$W$15, 0),FALSE)*$E118), 0, VLOOKUP(VLOOKUP($A118, 'E4 TB Allocation Details'!$A$18:$L$214, MATCH("A &amp; G ID", 'E4 TB Allocation Details'!$A$18:$L$18, 0),FALSE), 'E2 Allocators'!$B$15:$W$358, MATCH('O5 Details by Class &amp; Accounts'!CC$18, 'E2 Allocators'!$B$15:$W$15, 0),FALSE)*$E118)</f>
        <v>0</v>
      </c>
      <c r="CD118" s="1322">
        <f>IF(ISERROR(VLOOKUP(VLOOKUP($A118, 'E4 TB Allocation Details'!$A$18:$L$214, MATCH("A &amp; G ID", 'E4 TB Allocation Details'!$A$18:$L$18, 0),FALSE), 'E2 Allocators'!$B$15:$W$358, MATCH('O5 Details by Class &amp; Accounts'!CD$18, 'E2 Allocators'!$B$15:$W$15, 0),FALSE)*$E118), 0, VLOOKUP(VLOOKUP($A118, 'E4 TB Allocation Details'!$A$18:$L$214, MATCH("A &amp; G ID", 'E4 TB Allocation Details'!$A$18:$L$18, 0),FALSE), 'E2 Allocators'!$B$15:$W$358, MATCH('O5 Details by Class &amp; Accounts'!CD$18, 'E2 Allocators'!$B$15:$W$15, 0),FALSE)*$E118)</f>
        <v>0</v>
      </c>
      <c r="CE118" s="1322">
        <f>IF(ISERROR(VLOOKUP(VLOOKUP($A118, 'E4 TB Allocation Details'!$A$18:$L$214, MATCH("A &amp; G ID", 'E4 TB Allocation Details'!$A$18:$L$18, 0),FALSE), 'E2 Allocators'!$B$15:$W$358, MATCH('O5 Details by Class &amp; Accounts'!CE$18, 'E2 Allocators'!$B$15:$W$15, 0),FALSE)*$E118), 0, VLOOKUP(VLOOKUP($A118, 'E4 TB Allocation Details'!$A$18:$L$214, MATCH("A &amp; G ID", 'E4 TB Allocation Details'!$A$18:$L$18, 0),FALSE), 'E2 Allocators'!$B$15:$W$358, MATCH('O5 Details by Class &amp; Accounts'!CE$18, 'E2 Allocators'!$B$15:$W$15, 0),FALSE)*$E118)</f>
        <v>0</v>
      </c>
      <c r="CF118" s="1322">
        <f>IF(ISERROR(VLOOKUP(VLOOKUP($A118, 'E4 TB Allocation Details'!$A$18:$L$214, MATCH("A &amp; G ID", 'E4 TB Allocation Details'!$A$18:$L$18, 0),FALSE), 'E2 Allocators'!$B$15:$W$358, MATCH('O5 Details by Class &amp; Accounts'!CF$18, 'E2 Allocators'!$B$15:$W$15, 0),FALSE)*$E118), 0, VLOOKUP(VLOOKUP($A118, 'E4 TB Allocation Details'!$A$18:$L$214, MATCH("A &amp; G ID", 'E4 TB Allocation Details'!$A$18:$L$18, 0),FALSE), 'E2 Allocators'!$B$15:$W$358, MATCH('O5 Details by Class &amp; Accounts'!CF$18, 'E2 Allocators'!$B$15:$W$15, 0),FALSE)*$E118)</f>
        <v>0</v>
      </c>
      <c r="CG118" s="1322">
        <f>IF(ISERROR(VLOOKUP(VLOOKUP($A118, 'E4 TB Allocation Details'!$A$18:$L$214, MATCH("A &amp; G ID", 'E4 TB Allocation Details'!$A$18:$L$18, 0),FALSE), 'E2 Allocators'!$B$15:$W$358, MATCH('O5 Details by Class &amp; Accounts'!CG$18, 'E2 Allocators'!$B$15:$W$15, 0),FALSE)*$E118), 0, VLOOKUP(VLOOKUP($A118, 'E4 TB Allocation Details'!$A$18:$L$214, MATCH("A &amp; G ID", 'E4 TB Allocation Details'!$A$18:$L$18, 0),FALSE), 'E2 Allocators'!$B$15:$W$358, MATCH('O5 Details by Class &amp; Accounts'!CG$18, 'E2 Allocators'!$B$15:$W$15, 0),FALSE)*$E118)</f>
        <v>0</v>
      </c>
      <c r="CH118" s="1322">
        <f>IF(ISERROR(VLOOKUP(VLOOKUP($A118, 'E4 TB Allocation Details'!$A$18:$L$214, MATCH("A &amp; G ID", 'E4 TB Allocation Details'!$A$18:$L$18, 0),FALSE), 'E2 Allocators'!$B$15:$W$358, MATCH('O5 Details by Class &amp; Accounts'!CH$18, 'E2 Allocators'!$B$15:$W$15, 0),FALSE)*$E118), 0, VLOOKUP(VLOOKUP($A118, 'E4 TB Allocation Details'!$A$18:$L$214, MATCH("A &amp; G ID", 'E4 TB Allocation Details'!$A$18:$L$18, 0),FALSE), 'E2 Allocators'!$B$15:$W$358, MATCH('O5 Details by Class &amp; Accounts'!CH$18, 'E2 Allocators'!$B$15:$W$15, 0),FALSE)*$E118)</f>
        <v>0</v>
      </c>
      <c r="CI118" s="1322">
        <f>IF(ISERROR(VLOOKUP(VLOOKUP($A118, 'E4 TB Allocation Details'!$A$18:$L$214, MATCH("A &amp; G ID", 'E4 TB Allocation Details'!$A$18:$L$18, 0),FALSE), 'E2 Allocators'!$B$15:$W$358, MATCH('O5 Details by Class &amp; Accounts'!CI$18, 'E2 Allocators'!$B$15:$W$15, 0),FALSE)*$E118), 0, VLOOKUP(VLOOKUP($A118, 'E4 TB Allocation Details'!$A$18:$L$214, MATCH("A &amp; G ID", 'E4 TB Allocation Details'!$A$18:$L$18, 0),FALSE), 'E2 Allocators'!$B$15:$W$358, MATCH('O5 Details by Class &amp; Accounts'!CI$18, 'E2 Allocators'!$B$15:$W$15, 0),FALSE)*$E118)</f>
        <v>0</v>
      </c>
      <c r="CJ118" s="1322">
        <f>IF(ISERROR(VLOOKUP(VLOOKUP($A118, 'E4 TB Allocation Details'!$A$18:$L$214, MATCH("A &amp; G ID", 'E4 TB Allocation Details'!$A$18:$L$18, 0),FALSE), 'E2 Allocators'!$B$15:$W$358, MATCH('O5 Details by Class &amp; Accounts'!CJ$18, 'E2 Allocators'!$B$15:$W$15, 0),FALSE)*$E118), 0, VLOOKUP(VLOOKUP($A118, 'E4 TB Allocation Details'!$A$18:$L$214, MATCH("A &amp; G ID", 'E4 TB Allocation Details'!$A$18:$L$18, 0),FALSE), 'E2 Allocators'!$B$15:$W$358, MATCH('O5 Details by Class &amp; Accounts'!CJ$18, 'E2 Allocators'!$B$15:$W$15, 0),FALSE)*$E118)</f>
        <v>0</v>
      </c>
      <c r="CK118" s="1322">
        <f>IF(ISERROR(VLOOKUP(VLOOKUP($A118, 'E4 TB Allocation Details'!$A$18:$L$214, MATCH("A &amp; G ID", 'E4 TB Allocation Details'!$A$18:$L$18, 0),FALSE), 'E2 Allocators'!$B$15:$W$358, MATCH('O5 Details by Class &amp; Accounts'!CK$18, 'E2 Allocators'!$B$15:$W$15, 0),FALSE)*$E118), 0, VLOOKUP(VLOOKUP($A118, 'E4 TB Allocation Details'!$A$18:$L$214, MATCH("A &amp; G ID", 'E4 TB Allocation Details'!$A$18:$L$18, 0),FALSE), 'E2 Allocators'!$B$15:$W$358, MATCH('O5 Details by Class &amp; Accounts'!CK$18, 'E2 Allocators'!$B$15:$W$15, 0),FALSE)*$E118)</f>
        <v>0</v>
      </c>
      <c r="CL118" s="1322">
        <f>IF(ISERROR(VLOOKUP(VLOOKUP($A118, 'E4 TB Allocation Details'!$A$18:$L$214, MATCH("A &amp; G ID", 'E4 TB Allocation Details'!$A$18:$L$18, 0),FALSE), 'E2 Allocators'!$B$15:$W$358, MATCH('O5 Details by Class &amp; Accounts'!CL$18, 'E2 Allocators'!$B$15:$W$15, 0),FALSE)*$E118), 0, VLOOKUP(VLOOKUP($A118, 'E4 TB Allocation Details'!$A$18:$L$214, MATCH("A &amp; G ID", 'E4 TB Allocation Details'!$A$18:$L$18, 0),FALSE), 'E2 Allocators'!$B$15:$W$358, MATCH('O5 Details by Class &amp; Accounts'!CL$18, 'E2 Allocators'!$B$15:$W$15, 0),FALSE)*$E118)</f>
        <v>0</v>
      </c>
      <c r="CM118" s="1322">
        <f>IF(ISERROR(VLOOKUP(VLOOKUP($A118, 'E4 TB Allocation Details'!$A$18:$L$214, MATCH("A &amp; G ID", 'E4 TB Allocation Details'!$A$18:$L$18, 0),FALSE), 'E2 Allocators'!$B$15:$W$358, MATCH('O5 Details by Class &amp; Accounts'!CM$18, 'E2 Allocators'!$B$15:$W$15, 0),FALSE)*$E118), 0, VLOOKUP(VLOOKUP($A118, 'E4 TB Allocation Details'!$A$18:$L$214, MATCH("A &amp; G ID", 'E4 TB Allocation Details'!$A$18:$L$18, 0),FALSE), 'E2 Allocators'!$B$15:$W$358, MATCH('O5 Details by Class &amp; Accounts'!CM$18, 'E2 Allocators'!$B$15:$W$15, 0),FALSE)*$E118)</f>
        <v>0</v>
      </c>
      <c r="CN118" s="1322">
        <f t="shared" si="30"/>
        <v>0</v>
      </c>
      <c r="CO118" s="1651">
        <f t="shared" si="25"/>
        <v>0</v>
      </c>
      <c r="CQ118" s="1899" t="inlineStr">
        <is>
          <t/>
        </is>
      </c>
    </row>
    <row r="119" spans="1:95" s="64" customFormat="1" ht="12.75" x14ac:dyDescent="0.2">
      <c r="A119" s="1093">
        <v>4405</v>
      </c>
      <c r="B119" s="1094" t="s">
        <v>982</v>
      </c>
      <c r="C119" s="1648">
        <f>IF(ISERROR(VLOOKUP($A119,'I3 TB Data'!$A$19:$H$483,MATCH('O5 Details by Class &amp; Accounts'!$C$18, 'I3 TB Data'!$A$19:$H$19,0),0)), 0, VLOOKUP($A119,'I3 TB Data'!$A$19:$H$483,MATCH('O5 Details by Class &amp; Accounts'!$C$18,'I3 TB Data'!$A$19:$H$19,0),0))</f>
        <v>-4289.42</v>
      </c>
      <c r="D119" s="1649"/>
      <c r="E119" s="1648">
        <f t="shared" si="17"/>
        <v>-4289.42</v>
      </c>
      <c r="F119" s="1650">
        <f>IF(ISERROR(VLOOKUP($A119, 'E1 Categorization'!A33:E124, MATCH("Customer Component", 'E1 Categorization'!$A$33:$E$33,0), 0)), 0, IF(VLOOKUP($A119, 'E1 Categorization'!A33:E124, MATCH("Customer Component", 'E1 Categorization'!$A$33:$E$33,0), 0)=0, 'O5 Details by Class &amp; Accounts'!$E119, IF(AND(VLOOKUP($A119, 'E1 Categorization'!A33:E124, MATCH("Customer Component", 'E1 Categorization'!$A$33:$E$33,0), 0) &gt;0, VLOOKUP($A119, 'E1 Categorization'!A33:E124, MATCH("Customer Component", 'E1 Categorization'!$A$33:$E$33,0), 0)&lt;1), 'O5 Details by Class &amp; Accounts'!$E119*(1-VLOOKUP($A119, 'E1 Categorization'!A33:E124, MATCH("Customer Component", 'E1 Categorization'!$A$33:$E$33,0), 0)), 0)))</f>
        <v>0</v>
      </c>
      <c r="G119" s="1650">
        <f>IF(ISERROR(VLOOKUP($A119, 'E1 Categorization'!A33:E124, MATCH("Customer Component", 'E1 Categorization'!$A$33:$E$33,0), 0)),0, IF(VLOOKUP($A119, 'E1 Categorization'!A33:E124, MATCH("Customer Component", 'E1 Categorization'!$A$33:$E$33,0), 0)=0, 0, IF(AND(VLOOKUP($A119, 'E1 Categorization'!A33:E124, MATCH("Customer Component", 'E1 Categorization'!$A$33:$E$33,0), 0) &gt;0, VLOOKUP($A119, 'E1 Categorization'!A33:E124, MATCH("Customer Component", 'E1 Categorization'!$A$33:$E$33,0), 0)&lt;1), 'O5 Details by Class &amp; Accounts'!$E119*(VLOOKUP($A119, 'E1 Categorization'!A33:E124, MATCH("Customer Component", 'E1 Categorization'!$A$33:$E$33,0), 0)), 'O5 Details by Class &amp; Accounts'!$E119)))</f>
        <v>0</v>
      </c>
      <c r="H119" s="1322">
        <f t="shared" si="26"/>
        <v>0</v>
      </c>
      <c r="I119" s="1322">
        <f>IF(ISERROR(VLOOKUP(VLOOKUP($A119, 'E4 TB Allocation Details'!$A$18:$L$214, MATCH("Demand ID", 'E4 TB Allocation Details'!$A$18:$L$18, 0),FALSE), 'E2 Allocators'!$B$15:$W$358, MATCH('O5 Details by Class &amp; Accounts'!I$18, 'E2 Allocators'!$B$15:$W$15, 0),FALSE)*$F119), 0, VLOOKUP(VLOOKUP($A119, 'E4 TB Allocation Details'!$A$18:$L$214, MATCH("Demand ID", 'E4 TB Allocation Details'!$A$18:$L$18, 0),FALSE), 'E2 Allocators'!$B$15:$W$358, MATCH('O5 Details by Class &amp; Accounts'!I$18, 'E2 Allocators'!$B$15:$W$15, 0),FALSE)*$F119)</f>
        <v>0</v>
      </c>
      <c r="J119" s="1322">
        <f>IF(ISERROR(VLOOKUP(VLOOKUP($A119, 'E4 TB Allocation Details'!$A$18:$L$214, MATCH("Demand ID", 'E4 TB Allocation Details'!$A$18:$L$18, 0),FALSE), 'E2 Allocators'!$B$15:$W$358, MATCH('O5 Details by Class &amp; Accounts'!J$18, 'E2 Allocators'!$B$15:$W$15, 0),FALSE)*$F119), 0, VLOOKUP(VLOOKUP($A119, 'E4 TB Allocation Details'!$A$18:$L$214, MATCH("Demand ID", 'E4 TB Allocation Details'!$A$18:$L$18, 0),FALSE), 'E2 Allocators'!$B$15:$W$358, MATCH('O5 Details by Class &amp; Accounts'!J$18, 'E2 Allocators'!$B$15:$W$15, 0),FALSE)*$F119)</f>
        <v>0</v>
      </c>
      <c r="K119" s="1322">
        <f>IF(ISERROR(VLOOKUP(VLOOKUP($A119, 'E4 TB Allocation Details'!$A$18:$L$214, MATCH("Demand ID", 'E4 TB Allocation Details'!$A$18:$L$18, 0),FALSE), 'E2 Allocators'!$B$15:$W$358, MATCH('O5 Details by Class &amp; Accounts'!K$18, 'E2 Allocators'!$B$15:$W$15, 0),FALSE)*$F119), 0, VLOOKUP(VLOOKUP($A119, 'E4 TB Allocation Details'!$A$18:$L$214, MATCH("Demand ID", 'E4 TB Allocation Details'!$A$18:$L$18, 0),FALSE), 'E2 Allocators'!$B$15:$W$358, MATCH('O5 Details by Class &amp; Accounts'!K$18, 'E2 Allocators'!$B$15:$W$15, 0),FALSE)*$F119)</f>
        <v>0</v>
      </c>
      <c r="L119" s="1322">
        <f>IF(ISERROR(VLOOKUP(VLOOKUP($A119, 'E4 TB Allocation Details'!$A$18:$L$214, MATCH("Demand ID", 'E4 TB Allocation Details'!$A$18:$L$18, 0),FALSE), 'E2 Allocators'!$B$15:$W$358, MATCH('O5 Details by Class &amp; Accounts'!L$18, 'E2 Allocators'!$B$15:$W$15, 0),FALSE)*$F119), 0, VLOOKUP(VLOOKUP($A119, 'E4 TB Allocation Details'!$A$18:$L$214, MATCH("Demand ID", 'E4 TB Allocation Details'!$A$18:$L$18, 0),FALSE), 'E2 Allocators'!$B$15:$W$358, MATCH('O5 Details by Class &amp; Accounts'!L$18, 'E2 Allocators'!$B$15:$W$15, 0),FALSE)*$F119)</f>
        <v>0</v>
      </c>
      <c r="M119" s="1322">
        <f>IF(ISERROR(VLOOKUP(VLOOKUP($A119, 'E4 TB Allocation Details'!$A$18:$L$214, MATCH("Demand ID", 'E4 TB Allocation Details'!$A$18:$L$18, 0),FALSE), 'E2 Allocators'!$B$15:$W$358, MATCH('O5 Details by Class &amp; Accounts'!M$18, 'E2 Allocators'!$B$15:$W$15, 0),FALSE)*$F119), 0, VLOOKUP(VLOOKUP($A119, 'E4 TB Allocation Details'!$A$18:$L$214, MATCH("Demand ID", 'E4 TB Allocation Details'!$A$18:$L$18, 0),FALSE), 'E2 Allocators'!$B$15:$W$358, MATCH('O5 Details by Class &amp; Accounts'!M$18, 'E2 Allocators'!$B$15:$W$15, 0),FALSE)*$F119)</f>
        <v>0</v>
      </c>
      <c r="N119" s="1322">
        <f>IF(ISERROR(VLOOKUP(VLOOKUP($A119, 'E4 TB Allocation Details'!$A$18:$L$214, MATCH("Demand ID", 'E4 TB Allocation Details'!$A$18:$L$18, 0),FALSE), 'E2 Allocators'!$B$15:$W$358, MATCH('O5 Details by Class &amp; Accounts'!N$18, 'E2 Allocators'!$B$15:$W$15, 0),FALSE)*$F119), 0, VLOOKUP(VLOOKUP($A119, 'E4 TB Allocation Details'!$A$18:$L$214, MATCH("Demand ID", 'E4 TB Allocation Details'!$A$18:$L$18, 0),FALSE), 'E2 Allocators'!$B$15:$W$358, MATCH('O5 Details by Class &amp; Accounts'!N$18, 'E2 Allocators'!$B$15:$W$15, 0),FALSE)*$F119)</f>
        <v>0</v>
      </c>
      <c r="O119" s="1322">
        <f>IF(ISERROR(VLOOKUP(VLOOKUP($A119, 'E4 TB Allocation Details'!$A$18:$L$214, MATCH("Demand ID", 'E4 TB Allocation Details'!$A$18:$L$18, 0),FALSE), 'E2 Allocators'!$B$15:$W$358, MATCH('O5 Details by Class &amp; Accounts'!O$18, 'E2 Allocators'!$B$15:$W$15, 0),FALSE)*$F119), 0, VLOOKUP(VLOOKUP($A119, 'E4 TB Allocation Details'!$A$18:$L$214, MATCH("Demand ID", 'E4 TB Allocation Details'!$A$18:$L$18, 0),FALSE), 'E2 Allocators'!$B$15:$W$358, MATCH('O5 Details by Class &amp; Accounts'!O$18, 'E2 Allocators'!$B$15:$W$15, 0),FALSE)*$F119)</f>
        <v>0</v>
      </c>
      <c r="P119" s="1322">
        <f>IF(ISERROR(VLOOKUP(VLOOKUP($A119, 'E4 TB Allocation Details'!$A$18:$L$214, MATCH("Demand ID", 'E4 TB Allocation Details'!$A$18:$L$18, 0),FALSE), 'E2 Allocators'!$B$15:$W$358, MATCH('O5 Details by Class &amp; Accounts'!P$18, 'E2 Allocators'!$B$15:$W$15, 0),FALSE)*$F119), 0, VLOOKUP(VLOOKUP($A119, 'E4 TB Allocation Details'!$A$18:$L$214, MATCH("Demand ID", 'E4 TB Allocation Details'!$A$18:$L$18, 0),FALSE), 'E2 Allocators'!$B$15:$W$358, MATCH('O5 Details by Class &amp; Accounts'!P$18, 'E2 Allocators'!$B$15:$W$15, 0),FALSE)*$F119)</f>
        <v>0</v>
      </c>
      <c r="Q119" s="1322">
        <f>IF(ISERROR(VLOOKUP(VLOOKUP($A119, 'E4 TB Allocation Details'!$A$18:$L$214, MATCH("Demand ID", 'E4 TB Allocation Details'!$A$18:$L$18, 0),FALSE), 'E2 Allocators'!$B$15:$W$358, MATCH('O5 Details by Class &amp; Accounts'!Q$18, 'E2 Allocators'!$B$15:$W$15, 0),FALSE)*$F119), 0, VLOOKUP(VLOOKUP($A119, 'E4 TB Allocation Details'!$A$18:$L$214, MATCH("Demand ID", 'E4 TB Allocation Details'!$A$18:$L$18, 0),FALSE), 'E2 Allocators'!$B$15:$W$358, MATCH('O5 Details by Class &amp; Accounts'!Q$18, 'E2 Allocators'!$B$15:$W$15, 0),FALSE)*$F119)</f>
        <v>0</v>
      </c>
      <c r="R119" s="1322">
        <f>IF(ISERROR(VLOOKUP(VLOOKUP($A119, 'E4 TB Allocation Details'!$A$18:$L$214, MATCH("Demand ID", 'E4 TB Allocation Details'!$A$18:$L$18, 0),FALSE), 'E2 Allocators'!$B$15:$W$358, MATCH('O5 Details by Class &amp; Accounts'!R$18, 'E2 Allocators'!$B$15:$W$15, 0),FALSE)*$F119), 0, VLOOKUP(VLOOKUP($A119, 'E4 TB Allocation Details'!$A$18:$L$214, MATCH("Demand ID", 'E4 TB Allocation Details'!$A$18:$L$18, 0),FALSE), 'E2 Allocators'!$B$15:$W$358, MATCH('O5 Details by Class &amp; Accounts'!R$18, 'E2 Allocators'!$B$15:$W$15, 0),FALSE)*$F119)</f>
        <v>0</v>
      </c>
      <c r="S119" s="1322">
        <f>IF(ISERROR(VLOOKUP(VLOOKUP($A119, 'E4 TB Allocation Details'!$A$18:$L$214, MATCH("Demand ID", 'E4 TB Allocation Details'!$A$18:$L$18, 0),FALSE), 'E2 Allocators'!$B$15:$W$358, MATCH('O5 Details by Class &amp; Accounts'!S$18, 'E2 Allocators'!$B$15:$W$15, 0),FALSE)*$F119), 0, VLOOKUP(VLOOKUP($A119, 'E4 TB Allocation Details'!$A$18:$L$214, MATCH("Demand ID", 'E4 TB Allocation Details'!$A$18:$L$18, 0),FALSE), 'E2 Allocators'!$B$15:$W$358, MATCH('O5 Details by Class &amp; Accounts'!S$18, 'E2 Allocators'!$B$15:$W$15, 0),FALSE)*$F119)</f>
        <v>0</v>
      </c>
      <c r="T119" s="1322">
        <f>IF(ISERROR(VLOOKUP(VLOOKUP($A119, 'E4 TB Allocation Details'!$A$18:$L$214, MATCH("Demand ID", 'E4 TB Allocation Details'!$A$18:$L$18, 0),FALSE), 'E2 Allocators'!$B$15:$W$358, MATCH('O5 Details by Class &amp; Accounts'!T$18, 'E2 Allocators'!$B$15:$W$15, 0),FALSE)*$F119), 0, VLOOKUP(VLOOKUP($A119, 'E4 TB Allocation Details'!$A$18:$L$214, MATCH("Demand ID", 'E4 TB Allocation Details'!$A$18:$L$18, 0),FALSE), 'E2 Allocators'!$B$15:$W$358, MATCH('O5 Details by Class &amp; Accounts'!T$18, 'E2 Allocators'!$B$15:$W$15, 0),FALSE)*$F119)</f>
        <v>0</v>
      </c>
      <c r="U119" s="1322">
        <f>IF(ISERROR(VLOOKUP(VLOOKUP($A119, 'E4 TB Allocation Details'!$A$18:$L$214, MATCH("Demand ID", 'E4 TB Allocation Details'!$A$18:$L$18, 0),FALSE), 'E2 Allocators'!$B$15:$W$358, MATCH('O5 Details by Class &amp; Accounts'!U$18, 'E2 Allocators'!$B$15:$W$15, 0),FALSE)*$F119), 0, VLOOKUP(VLOOKUP($A119, 'E4 TB Allocation Details'!$A$18:$L$214, MATCH("Demand ID", 'E4 TB Allocation Details'!$A$18:$L$18, 0),FALSE), 'E2 Allocators'!$B$15:$W$358, MATCH('O5 Details by Class &amp; Accounts'!U$18, 'E2 Allocators'!$B$15:$W$15, 0),FALSE)*$F119)</f>
        <v>0</v>
      </c>
      <c r="V119" s="1322">
        <f>IF(ISERROR(VLOOKUP(VLOOKUP($A119, 'E4 TB Allocation Details'!$A$18:$L$214, MATCH("Demand ID", 'E4 TB Allocation Details'!$A$18:$L$18, 0),FALSE), 'E2 Allocators'!$B$15:$W$358, MATCH('O5 Details by Class &amp; Accounts'!V$18, 'E2 Allocators'!$B$15:$W$15, 0),FALSE)*$F119), 0, VLOOKUP(VLOOKUP($A119, 'E4 TB Allocation Details'!$A$18:$L$214, MATCH("Demand ID", 'E4 TB Allocation Details'!$A$18:$L$18, 0),FALSE), 'E2 Allocators'!$B$15:$W$358, MATCH('O5 Details by Class &amp; Accounts'!V$18, 'E2 Allocators'!$B$15:$W$15, 0),FALSE)*$F119)</f>
        <v>0</v>
      </c>
      <c r="W119" s="1322">
        <f>IF(ISERROR(VLOOKUP(VLOOKUP($A119, 'E4 TB Allocation Details'!$A$18:$L$214, MATCH("Demand ID", 'E4 TB Allocation Details'!$A$18:$L$18, 0),FALSE), 'E2 Allocators'!$B$15:$W$358, MATCH('O5 Details by Class &amp; Accounts'!W$18, 'E2 Allocators'!$B$15:$W$15, 0),FALSE)*$F119), 0, VLOOKUP(VLOOKUP($A119, 'E4 TB Allocation Details'!$A$18:$L$214, MATCH("Demand ID", 'E4 TB Allocation Details'!$A$18:$L$18, 0),FALSE), 'E2 Allocators'!$B$15:$W$358, MATCH('O5 Details by Class &amp; Accounts'!W$18, 'E2 Allocators'!$B$15:$W$15, 0),FALSE)*$F119)</f>
        <v>0</v>
      </c>
      <c r="X119" s="1322">
        <f>IF(ISERROR(VLOOKUP(VLOOKUP($A119, 'E4 TB Allocation Details'!$A$18:$L$214, MATCH("Demand ID", 'E4 TB Allocation Details'!$A$18:$L$18, 0),FALSE), 'E2 Allocators'!$B$15:$W$358, MATCH('O5 Details by Class &amp; Accounts'!X$18, 'E2 Allocators'!$B$15:$W$15, 0),FALSE)*$F119), 0, VLOOKUP(VLOOKUP($A119, 'E4 TB Allocation Details'!$A$18:$L$214, MATCH("Demand ID", 'E4 TB Allocation Details'!$A$18:$L$18, 0),FALSE), 'E2 Allocators'!$B$15:$W$358, MATCH('O5 Details by Class &amp; Accounts'!X$18, 'E2 Allocators'!$B$15:$W$15, 0),FALSE)*$F119)</f>
        <v>0</v>
      </c>
      <c r="Y119" s="1322">
        <f>IF(ISERROR(VLOOKUP(VLOOKUP($A119, 'E4 TB Allocation Details'!$A$18:$L$214, MATCH("Demand ID", 'E4 TB Allocation Details'!$A$18:$L$18, 0),FALSE), 'E2 Allocators'!$B$15:$W$358, MATCH('O5 Details by Class &amp; Accounts'!Y$18, 'E2 Allocators'!$B$15:$W$15, 0),FALSE)*$F119), 0, VLOOKUP(VLOOKUP($A119, 'E4 TB Allocation Details'!$A$18:$L$214, MATCH("Demand ID", 'E4 TB Allocation Details'!$A$18:$L$18, 0),FALSE), 'E2 Allocators'!$B$15:$W$358, MATCH('O5 Details by Class &amp; Accounts'!Y$18, 'E2 Allocators'!$B$15:$W$15, 0),FALSE)*$F119)</f>
        <v>0</v>
      </c>
      <c r="Z119" s="1322">
        <f>IF(ISERROR(VLOOKUP(VLOOKUP($A119, 'E4 TB Allocation Details'!$A$18:$L$214, MATCH("Demand ID", 'E4 TB Allocation Details'!$A$18:$L$18, 0),FALSE), 'E2 Allocators'!$B$15:$W$358, MATCH('O5 Details by Class &amp; Accounts'!Z$18, 'E2 Allocators'!$B$15:$W$15, 0),FALSE)*$F119), 0, VLOOKUP(VLOOKUP($A119, 'E4 TB Allocation Details'!$A$18:$L$214, MATCH("Demand ID", 'E4 TB Allocation Details'!$A$18:$L$18, 0),FALSE), 'E2 Allocators'!$B$15:$W$358, MATCH('O5 Details by Class &amp; Accounts'!Z$18, 'E2 Allocators'!$B$15:$W$15, 0),FALSE)*$F119)</f>
        <v>0</v>
      </c>
      <c r="AA119" s="1322">
        <f>IF(ISERROR(VLOOKUP(VLOOKUP($A119, 'E4 TB Allocation Details'!$A$18:$L$214, MATCH("Demand ID", 'E4 TB Allocation Details'!$A$18:$L$18, 0),FALSE), 'E2 Allocators'!$B$15:$W$358, MATCH('O5 Details by Class &amp; Accounts'!AA$18, 'E2 Allocators'!$B$15:$W$15, 0),FALSE)*$F119), 0, VLOOKUP(VLOOKUP($A119, 'E4 TB Allocation Details'!$A$18:$L$214, MATCH("Demand ID", 'E4 TB Allocation Details'!$A$18:$L$18, 0),FALSE), 'E2 Allocators'!$B$15:$W$358, MATCH('O5 Details by Class &amp; Accounts'!AA$18, 'E2 Allocators'!$B$15:$W$15, 0),FALSE)*$F119)</f>
        <v>0</v>
      </c>
      <c r="AB119" s="1322">
        <f>IF(ISERROR(VLOOKUP(VLOOKUP($A119, 'E4 TB Allocation Details'!$A$18:$L$214, MATCH("Demand ID", 'E4 TB Allocation Details'!$A$18:$L$18, 0),FALSE), 'E2 Allocators'!$B$15:$W$358, MATCH('O5 Details by Class &amp; Accounts'!AB$18, 'E2 Allocators'!$B$15:$W$15, 0),FALSE)*$F119), 0, VLOOKUP(VLOOKUP($A119, 'E4 TB Allocation Details'!$A$18:$L$214, MATCH("Demand ID", 'E4 TB Allocation Details'!$A$18:$L$18, 0),FALSE), 'E2 Allocators'!$B$15:$W$358, MATCH('O5 Details by Class &amp; Accounts'!AB$18, 'E2 Allocators'!$B$15:$W$15, 0),FALSE)*$F119)</f>
        <v>0</v>
      </c>
      <c r="AC119" s="1322">
        <f t="shared" si="27"/>
        <v>0</v>
      </c>
      <c r="AD119" s="1322">
        <f>IF(ISERROR(VLOOKUP(VLOOKUP($A119, 'E4 TB Allocation Details'!$A$18:$L$214, MATCH("Customer ID", 'E4 TB Allocation Details'!$A$18:$L$18, 0),FALSE), 'E2 Allocators'!$B$15:$W$358, MATCH('O5 Details by Class &amp; Accounts'!AD$18, 'E2 Allocators'!$B$15:$W$15, 0),FALSE)*$G119), 0, VLOOKUP(VLOOKUP($A119, 'E4 TB Allocation Details'!$A$18:$L$214, MATCH("Customer ID", 'E4 TB Allocation Details'!$A$18:$L$18, 0),FALSE), 'E2 Allocators'!$B$15:$W$358, MATCH('O5 Details by Class &amp; Accounts'!AD$18, 'E2 Allocators'!$B$15:$W$15, 0),FALSE)*$G119)</f>
        <v>0</v>
      </c>
      <c r="AE119" s="1322">
        <f>IF(ISERROR(VLOOKUP(VLOOKUP($A119, 'E4 TB Allocation Details'!$A$18:$L$214, MATCH("Customer ID", 'E4 TB Allocation Details'!$A$18:$L$18, 0),FALSE), 'E2 Allocators'!$B$15:$W$358, MATCH('O5 Details by Class &amp; Accounts'!AE$18, 'E2 Allocators'!$B$15:$W$15, 0),FALSE)*$G119), 0, VLOOKUP(VLOOKUP($A119, 'E4 TB Allocation Details'!$A$18:$L$214, MATCH("Customer ID", 'E4 TB Allocation Details'!$A$18:$L$18, 0),FALSE), 'E2 Allocators'!$B$15:$W$358, MATCH('O5 Details by Class &amp; Accounts'!AE$18, 'E2 Allocators'!$B$15:$W$15, 0),FALSE)*$G119)</f>
        <v>0</v>
      </c>
      <c r="AF119" s="1322">
        <f>IF(ISERROR(VLOOKUP(VLOOKUP($A119, 'E4 TB Allocation Details'!$A$18:$L$214, MATCH("Customer ID", 'E4 TB Allocation Details'!$A$18:$L$18, 0),FALSE), 'E2 Allocators'!$B$15:$W$358, MATCH('O5 Details by Class &amp; Accounts'!AF$18, 'E2 Allocators'!$B$15:$W$15, 0),FALSE)*$G119), 0, VLOOKUP(VLOOKUP($A119, 'E4 TB Allocation Details'!$A$18:$L$214, MATCH("Customer ID", 'E4 TB Allocation Details'!$A$18:$L$18, 0),FALSE), 'E2 Allocators'!$B$15:$W$358, MATCH('O5 Details by Class &amp; Accounts'!AF$18, 'E2 Allocators'!$B$15:$W$15, 0),FALSE)*$G119)</f>
        <v>0</v>
      </c>
      <c r="AG119" s="1322">
        <f>IF(ISERROR(VLOOKUP(VLOOKUP($A119, 'E4 TB Allocation Details'!$A$18:$L$214, MATCH("Customer ID", 'E4 TB Allocation Details'!$A$18:$L$18, 0),FALSE), 'E2 Allocators'!$B$15:$W$358, MATCH('O5 Details by Class &amp; Accounts'!AG$18, 'E2 Allocators'!$B$15:$W$15, 0),FALSE)*$G119), 0, VLOOKUP(VLOOKUP($A119, 'E4 TB Allocation Details'!$A$18:$L$214, MATCH("Customer ID", 'E4 TB Allocation Details'!$A$18:$L$18, 0),FALSE), 'E2 Allocators'!$B$15:$W$358, MATCH('O5 Details by Class &amp; Accounts'!AG$18, 'E2 Allocators'!$B$15:$W$15, 0),FALSE)*$G119)</f>
        <v>0</v>
      </c>
      <c r="AH119" s="1322">
        <f>IF(ISERROR(VLOOKUP(VLOOKUP($A119, 'E4 TB Allocation Details'!$A$18:$L$214, MATCH("Customer ID", 'E4 TB Allocation Details'!$A$18:$L$18, 0),FALSE), 'E2 Allocators'!$B$15:$W$358, MATCH('O5 Details by Class &amp; Accounts'!AH$18, 'E2 Allocators'!$B$15:$W$15, 0),FALSE)*$G119), 0, VLOOKUP(VLOOKUP($A119, 'E4 TB Allocation Details'!$A$18:$L$214, MATCH("Customer ID", 'E4 TB Allocation Details'!$A$18:$L$18, 0),FALSE), 'E2 Allocators'!$B$15:$W$358, MATCH('O5 Details by Class &amp; Accounts'!AH$18, 'E2 Allocators'!$B$15:$W$15, 0),FALSE)*$G119)</f>
        <v>0</v>
      </c>
      <c r="AI119" s="1322">
        <f>IF(ISERROR(VLOOKUP(VLOOKUP($A119, 'E4 TB Allocation Details'!$A$18:$L$214, MATCH("Customer ID", 'E4 TB Allocation Details'!$A$18:$L$18, 0),FALSE), 'E2 Allocators'!$B$15:$W$358, MATCH('O5 Details by Class &amp; Accounts'!AI$18, 'E2 Allocators'!$B$15:$W$15, 0),FALSE)*$G119), 0, VLOOKUP(VLOOKUP($A119, 'E4 TB Allocation Details'!$A$18:$L$214, MATCH("Customer ID", 'E4 TB Allocation Details'!$A$18:$L$18, 0),FALSE), 'E2 Allocators'!$B$15:$W$358, MATCH('O5 Details by Class &amp; Accounts'!AI$18, 'E2 Allocators'!$B$15:$W$15, 0),FALSE)*$G119)</f>
        <v>0</v>
      </c>
      <c r="AJ119" s="1322">
        <f>IF(ISERROR(VLOOKUP(VLOOKUP($A119, 'E4 TB Allocation Details'!$A$18:$L$214, MATCH("Customer ID", 'E4 TB Allocation Details'!$A$18:$L$18, 0),FALSE), 'E2 Allocators'!$B$15:$W$358, MATCH('O5 Details by Class &amp; Accounts'!AJ$18, 'E2 Allocators'!$B$15:$W$15, 0),FALSE)*$G119), 0, VLOOKUP(VLOOKUP($A119, 'E4 TB Allocation Details'!$A$18:$L$214, MATCH("Customer ID", 'E4 TB Allocation Details'!$A$18:$L$18, 0),FALSE), 'E2 Allocators'!$B$15:$W$358, MATCH('O5 Details by Class &amp; Accounts'!AJ$18, 'E2 Allocators'!$B$15:$W$15, 0),FALSE)*$G119)</f>
        <v>0</v>
      </c>
      <c r="AK119" s="1322">
        <f>IF(ISERROR(VLOOKUP(VLOOKUP($A119, 'E4 TB Allocation Details'!$A$18:$L$214, MATCH("Customer ID", 'E4 TB Allocation Details'!$A$18:$L$18, 0),FALSE), 'E2 Allocators'!$B$15:$W$358, MATCH('O5 Details by Class &amp; Accounts'!AK$18, 'E2 Allocators'!$B$15:$W$15, 0),FALSE)*$G119), 0, VLOOKUP(VLOOKUP($A119, 'E4 TB Allocation Details'!$A$18:$L$214, MATCH("Customer ID", 'E4 TB Allocation Details'!$A$18:$L$18, 0),FALSE), 'E2 Allocators'!$B$15:$W$358, MATCH('O5 Details by Class &amp; Accounts'!AK$18, 'E2 Allocators'!$B$15:$W$15, 0),FALSE)*$G119)</f>
        <v>0</v>
      </c>
      <c r="AL119" s="1322">
        <f>IF(ISERROR(VLOOKUP(VLOOKUP($A119, 'E4 TB Allocation Details'!$A$18:$L$214, MATCH("Customer ID", 'E4 TB Allocation Details'!$A$18:$L$18, 0),FALSE), 'E2 Allocators'!$B$15:$W$358, MATCH('O5 Details by Class &amp; Accounts'!AL$18, 'E2 Allocators'!$B$15:$W$15, 0),FALSE)*$G119), 0, VLOOKUP(VLOOKUP($A119, 'E4 TB Allocation Details'!$A$18:$L$214, MATCH("Customer ID", 'E4 TB Allocation Details'!$A$18:$L$18, 0),FALSE), 'E2 Allocators'!$B$15:$W$358, MATCH('O5 Details by Class &amp; Accounts'!AL$18, 'E2 Allocators'!$B$15:$W$15, 0),FALSE)*$G119)</f>
        <v>0</v>
      </c>
      <c r="AM119" s="1322">
        <f>IF(ISERROR(VLOOKUP(VLOOKUP($A119, 'E4 TB Allocation Details'!$A$18:$L$214, MATCH("Customer ID", 'E4 TB Allocation Details'!$A$18:$L$18, 0),FALSE), 'E2 Allocators'!$B$15:$W$358, MATCH('O5 Details by Class &amp; Accounts'!AM$18, 'E2 Allocators'!$B$15:$W$15, 0),FALSE)*$G119), 0, VLOOKUP(VLOOKUP($A119, 'E4 TB Allocation Details'!$A$18:$L$214, MATCH("Customer ID", 'E4 TB Allocation Details'!$A$18:$L$18, 0),FALSE), 'E2 Allocators'!$B$15:$W$358, MATCH('O5 Details by Class &amp; Accounts'!AM$18, 'E2 Allocators'!$B$15:$W$15, 0),FALSE)*$G119)</f>
        <v>0</v>
      </c>
      <c r="AN119" s="1322">
        <f>IF(ISERROR(VLOOKUP(VLOOKUP($A119, 'E4 TB Allocation Details'!$A$18:$L$214, MATCH("Customer ID", 'E4 TB Allocation Details'!$A$18:$L$18, 0),FALSE), 'E2 Allocators'!$B$15:$W$358, MATCH('O5 Details by Class &amp; Accounts'!AN$18, 'E2 Allocators'!$B$15:$W$15, 0),FALSE)*$G119), 0, VLOOKUP(VLOOKUP($A119, 'E4 TB Allocation Details'!$A$18:$L$214, MATCH("Customer ID", 'E4 TB Allocation Details'!$A$18:$L$18, 0),FALSE), 'E2 Allocators'!$B$15:$W$358, MATCH('O5 Details by Class &amp; Accounts'!AN$18, 'E2 Allocators'!$B$15:$W$15, 0),FALSE)*$G119)</f>
        <v>0</v>
      </c>
      <c r="AO119" s="1322">
        <f>IF(ISERROR(VLOOKUP(VLOOKUP($A119, 'E4 TB Allocation Details'!$A$18:$L$214, MATCH("Customer ID", 'E4 TB Allocation Details'!$A$18:$L$18, 0),FALSE), 'E2 Allocators'!$B$15:$W$358, MATCH('O5 Details by Class &amp; Accounts'!AO$18, 'E2 Allocators'!$B$15:$W$15, 0),FALSE)*$G119), 0, VLOOKUP(VLOOKUP($A119, 'E4 TB Allocation Details'!$A$18:$L$214, MATCH("Customer ID", 'E4 TB Allocation Details'!$A$18:$L$18, 0),FALSE), 'E2 Allocators'!$B$15:$W$358, MATCH('O5 Details by Class &amp; Accounts'!AO$18, 'E2 Allocators'!$B$15:$W$15, 0),FALSE)*$G119)</f>
        <v>0</v>
      </c>
      <c r="AP119" s="1322">
        <f>IF(ISERROR(VLOOKUP(VLOOKUP($A119, 'E4 TB Allocation Details'!$A$18:$L$214, MATCH("Customer ID", 'E4 TB Allocation Details'!$A$18:$L$18, 0),FALSE), 'E2 Allocators'!$B$15:$W$358, MATCH('O5 Details by Class &amp; Accounts'!AP$18, 'E2 Allocators'!$B$15:$W$15, 0),FALSE)*$G119), 0, VLOOKUP(VLOOKUP($A119, 'E4 TB Allocation Details'!$A$18:$L$214, MATCH("Customer ID", 'E4 TB Allocation Details'!$A$18:$L$18, 0),FALSE), 'E2 Allocators'!$B$15:$W$358, MATCH('O5 Details by Class &amp; Accounts'!AP$18, 'E2 Allocators'!$B$15:$W$15, 0),FALSE)*$G119)</f>
        <v>0</v>
      </c>
      <c r="AQ119" s="1322">
        <f>IF(ISERROR(VLOOKUP(VLOOKUP($A119, 'E4 TB Allocation Details'!$A$18:$L$214, MATCH("Customer ID", 'E4 TB Allocation Details'!$A$18:$L$18, 0),FALSE), 'E2 Allocators'!$B$15:$W$358, MATCH('O5 Details by Class &amp; Accounts'!AQ$18, 'E2 Allocators'!$B$15:$W$15, 0),FALSE)*$G119), 0, VLOOKUP(VLOOKUP($A119, 'E4 TB Allocation Details'!$A$18:$L$214, MATCH("Customer ID", 'E4 TB Allocation Details'!$A$18:$L$18, 0),FALSE), 'E2 Allocators'!$B$15:$W$358, MATCH('O5 Details by Class &amp; Accounts'!AQ$18, 'E2 Allocators'!$B$15:$W$15, 0),FALSE)*$G119)</f>
        <v>0</v>
      </c>
      <c r="AR119" s="1322">
        <f>IF(ISERROR(VLOOKUP(VLOOKUP($A119, 'E4 TB Allocation Details'!$A$18:$L$214, MATCH("Customer ID", 'E4 TB Allocation Details'!$A$18:$L$18, 0),FALSE), 'E2 Allocators'!$B$15:$W$358, MATCH('O5 Details by Class &amp; Accounts'!AR$18, 'E2 Allocators'!$B$15:$W$15, 0),FALSE)*$G119), 0, VLOOKUP(VLOOKUP($A119, 'E4 TB Allocation Details'!$A$18:$L$214, MATCH("Customer ID", 'E4 TB Allocation Details'!$A$18:$L$18, 0),FALSE), 'E2 Allocators'!$B$15:$W$358, MATCH('O5 Details by Class &amp; Accounts'!AR$18, 'E2 Allocators'!$B$15:$W$15, 0),FALSE)*$G119)</f>
        <v>0</v>
      </c>
      <c r="AS119" s="1322">
        <f>IF(ISERROR(VLOOKUP(VLOOKUP($A119, 'E4 TB Allocation Details'!$A$18:$L$214, MATCH("Customer ID", 'E4 TB Allocation Details'!$A$18:$L$18, 0),FALSE), 'E2 Allocators'!$B$15:$W$358, MATCH('O5 Details by Class &amp; Accounts'!AS$18, 'E2 Allocators'!$B$15:$W$15, 0),FALSE)*$G119), 0, VLOOKUP(VLOOKUP($A119, 'E4 TB Allocation Details'!$A$18:$L$214, MATCH("Customer ID", 'E4 TB Allocation Details'!$A$18:$L$18, 0),FALSE), 'E2 Allocators'!$B$15:$W$358, MATCH('O5 Details by Class &amp; Accounts'!AS$18, 'E2 Allocators'!$B$15:$W$15, 0),FALSE)*$G119)</f>
        <v>0</v>
      </c>
      <c r="AT119" s="1322">
        <f>IF(ISERROR(VLOOKUP(VLOOKUP($A119, 'E4 TB Allocation Details'!$A$18:$L$214, MATCH("Customer ID", 'E4 TB Allocation Details'!$A$18:$L$18, 0),FALSE), 'E2 Allocators'!$B$15:$W$358, MATCH('O5 Details by Class &amp; Accounts'!AT$18, 'E2 Allocators'!$B$15:$W$15, 0),FALSE)*$G119), 0, VLOOKUP(VLOOKUP($A119, 'E4 TB Allocation Details'!$A$18:$L$214, MATCH("Customer ID", 'E4 TB Allocation Details'!$A$18:$L$18, 0),FALSE), 'E2 Allocators'!$B$15:$W$358, MATCH('O5 Details by Class &amp; Accounts'!AT$18, 'E2 Allocators'!$B$15:$W$15, 0),FALSE)*$G119)</f>
        <v>0</v>
      </c>
      <c r="AU119" s="1322">
        <f>IF(ISERROR(VLOOKUP(VLOOKUP($A119, 'E4 TB Allocation Details'!$A$18:$L$214, MATCH("Customer ID", 'E4 TB Allocation Details'!$A$18:$L$18, 0),FALSE), 'E2 Allocators'!$B$15:$W$358, MATCH('O5 Details by Class &amp; Accounts'!AU$18, 'E2 Allocators'!$B$15:$W$15, 0),FALSE)*$G119), 0, VLOOKUP(VLOOKUP($A119, 'E4 TB Allocation Details'!$A$18:$L$214, MATCH("Customer ID", 'E4 TB Allocation Details'!$A$18:$L$18, 0),FALSE), 'E2 Allocators'!$B$15:$W$358, MATCH('O5 Details by Class &amp; Accounts'!AU$18, 'E2 Allocators'!$B$15:$W$15, 0),FALSE)*$G119)</f>
        <v>0</v>
      </c>
      <c r="AV119" s="1322">
        <f>IF(ISERROR(VLOOKUP(VLOOKUP($A119, 'E4 TB Allocation Details'!$A$18:$L$214, MATCH("Customer ID", 'E4 TB Allocation Details'!$A$18:$L$18, 0),FALSE), 'E2 Allocators'!$B$15:$W$358, MATCH('O5 Details by Class &amp; Accounts'!AV$18, 'E2 Allocators'!$B$15:$W$15, 0),FALSE)*$G119), 0, VLOOKUP(VLOOKUP($A119, 'E4 TB Allocation Details'!$A$18:$L$214, MATCH("Customer ID", 'E4 TB Allocation Details'!$A$18:$L$18, 0),FALSE), 'E2 Allocators'!$B$15:$W$358, MATCH('O5 Details by Class &amp; Accounts'!AV$18, 'E2 Allocators'!$B$15:$W$15, 0),FALSE)*$G119)</f>
        <v>0</v>
      </c>
      <c r="AW119" s="1322">
        <f>IF(ISERROR(VLOOKUP(VLOOKUP($A119, 'E4 TB Allocation Details'!$A$18:$L$214, MATCH("Customer ID", 'E4 TB Allocation Details'!$A$18:$L$18, 0),FALSE), 'E2 Allocators'!$B$15:$W$358, MATCH('O5 Details by Class &amp; Accounts'!AW$18, 'E2 Allocators'!$B$15:$W$15, 0),FALSE)*$G119), 0, VLOOKUP(VLOOKUP($A119, 'E4 TB Allocation Details'!$A$18:$L$214, MATCH("Customer ID", 'E4 TB Allocation Details'!$A$18:$L$18, 0),FALSE), 'E2 Allocators'!$B$15:$W$358, MATCH('O5 Details by Class &amp; Accounts'!AW$18, 'E2 Allocators'!$B$15:$W$15, 0),FALSE)*$G119)</f>
        <v>0</v>
      </c>
      <c r="AX119" s="1322">
        <f t="shared" si="28"/>
        <v>0</v>
      </c>
      <c r="AY119" s="1322">
        <f>IF(ISERROR(VLOOKUP(VLOOKUP($A119, 'E4 TB Allocation Details'!$A$18:$L$214, MATCH("Misc ID", 'E4 TB Allocation Details'!$A$18:$L$18, 0),FALSE), 'E2 Allocators'!$B$15:$W$358, MATCH('O5 Details by Class &amp; Accounts'!AY$18, 'E2 Allocators'!$B$15:$W$15, 0),FALSE)*$E119), 0, VLOOKUP(VLOOKUP($A119, 'E4 TB Allocation Details'!$A$18:$L$214, MATCH("Misc ID", 'E4 TB Allocation Details'!$A$18:$L$18, 0),FALSE), 'E2 Allocators'!$B$15:$W$358, MATCH('O5 Details by Class &amp; Accounts'!AY$18, 'E2 Allocators'!$B$15:$W$15, 0),FALSE)*$E119)</f>
        <v>-2848.3043865026102</v>
      </c>
      <c r="AZ119" s="1322">
        <f>IF(ISERROR(VLOOKUP(VLOOKUP($A119, 'E4 TB Allocation Details'!$A$18:$L$214, MATCH("Misc ID", 'E4 TB Allocation Details'!$A$18:$L$18, 0),FALSE), 'E2 Allocators'!$B$15:$W$358, MATCH('O5 Details by Class &amp; Accounts'!AZ$18, 'E2 Allocators'!$B$15:$W$15, 0),FALSE)*$E119), 0, VLOOKUP(VLOOKUP($A119, 'E4 TB Allocation Details'!$A$18:$L$214, MATCH("Misc ID", 'E4 TB Allocation Details'!$A$18:$L$18, 0),FALSE), 'E2 Allocators'!$B$15:$W$358, MATCH('O5 Details by Class &amp; Accounts'!AZ$18, 'E2 Allocators'!$B$15:$W$15, 0),FALSE)*$E119)</f>
        <v>-725.14815430834722</v>
      </c>
      <c r="BA119" s="1322">
        <f>IF(ISERROR(VLOOKUP(VLOOKUP($A119, 'E4 TB Allocation Details'!$A$18:$L$214, MATCH("Misc ID", 'E4 TB Allocation Details'!$A$18:$L$18, 0),FALSE), 'E2 Allocators'!$B$15:$W$358, MATCH('O5 Details by Class &amp; Accounts'!BA$18, 'E2 Allocators'!$B$15:$W$15, 0),FALSE)*$E119), 0, VLOOKUP(VLOOKUP($A119, 'E4 TB Allocation Details'!$A$18:$L$214, MATCH("Misc ID", 'E4 TB Allocation Details'!$A$18:$L$18, 0),FALSE), 'E2 Allocators'!$B$15:$W$358, MATCH('O5 Details by Class &amp; Accounts'!BA$18, 'E2 Allocators'!$B$15:$W$15, 0),FALSE)*$E119)</f>
        <v>-493.523815159984</v>
      </c>
      <c r="BB119" s="1322">
        <f>IF(ISERROR(VLOOKUP(VLOOKUP($A119, 'E4 TB Allocation Details'!$A$18:$L$214, MATCH("Misc ID", 'E4 TB Allocation Details'!$A$18:$L$18, 0),FALSE), 'E2 Allocators'!$B$15:$W$358, MATCH('O5 Details by Class &amp; Accounts'!BB$18, 'E2 Allocators'!$B$15:$W$15, 0),FALSE)*$E119), 0, VLOOKUP(VLOOKUP($A119, 'E4 TB Allocation Details'!$A$18:$L$214, MATCH("Misc ID", 'E4 TB Allocation Details'!$A$18:$L$18, 0),FALSE), 'E2 Allocators'!$B$15:$W$358, MATCH('O5 Details by Class &amp; Accounts'!BB$18, 'E2 Allocators'!$B$15:$W$15, 0),FALSE)*$E119)</f>
        <v>0</v>
      </c>
      <c r="BC119" s="1322">
        <f>IF(ISERROR(VLOOKUP(VLOOKUP($A119, 'E4 TB Allocation Details'!$A$18:$L$214, MATCH("Misc ID", 'E4 TB Allocation Details'!$A$18:$L$18, 0),FALSE), 'E2 Allocators'!$B$15:$W$358, MATCH('O5 Details by Class &amp; Accounts'!BC$18, 'E2 Allocators'!$B$15:$W$15, 0),FALSE)*$E119), 0, VLOOKUP(VLOOKUP($A119, 'E4 TB Allocation Details'!$A$18:$L$214, MATCH("Misc ID", 'E4 TB Allocation Details'!$A$18:$L$18, 0),FALSE), 'E2 Allocators'!$B$15:$W$358, MATCH('O5 Details by Class &amp; Accounts'!BC$18, 'E2 Allocators'!$B$15:$W$15, 0),FALSE)*$E119)</f>
        <v>0</v>
      </c>
      <c r="BD119" s="1322">
        <f>IF(ISERROR(VLOOKUP(VLOOKUP($A119, 'E4 TB Allocation Details'!$A$18:$L$214, MATCH("Misc ID", 'E4 TB Allocation Details'!$A$18:$L$18, 0),FALSE), 'E2 Allocators'!$B$15:$W$358, MATCH('O5 Details by Class &amp; Accounts'!BD$18, 'E2 Allocators'!$B$15:$W$15, 0),FALSE)*$E119), 0, VLOOKUP(VLOOKUP($A119, 'E4 TB Allocation Details'!$A$18:$L$214, MATCH("Misc ID", 'E4 TB Allocation Details'!$A$18:$L$18, 0),FALSE), 'E2 Allocators'!$B$15:$W$358, MATCH('O5 Details by Class &amp; Accounts'!BD$18, 'E2 Allocators'!$B$15:$W$15, 0),FALSE)*$E119)</f>
        <v>-70.992550025421323</v>
      </c>
      <c r="BE119" s="1322">
        <f>IF(ISERROR(VLOOKUP(VLOOKUP($A119, 'E4 TB Allocation Details'!$A$18:$L$214, MATCH("Misc ID", 'E4 TB Allocation Details'!$A$18:$L$18, 0),FALSE), 'E2 Allocators'!$B$15:$W$358, MATCH('O5 Details by Class &amp; Accounts'!BE$18, 'E2 Allocators'!$B$15:$W$15, 0),FALSE)*$E119), 0, VLOOKUP(VLOOKUP($A119, 'E4 TB Allocation Details'!$A$18:$L$214, MATCH("Misc ID", 'E4 TB Allocation Details'!$A$18:$L$18, 0),FALSE), 'E2 Allocators'!$B$15:$W$358, MATCH('O5 Details by Class &amp; Accounts'!BE$18, 'E2 Allocators'!$B$15:$W$15, 0),FALSE)*$E119)</f>
        <v>-145.1333049850507</v>
      </c>
      <c r="BF119" s="1322">
        <f>IF(ISERROR(VLOOKUP(VLOOKUP($A119, 'E4 TB Allocation Details'!$A$18:$L$214, MATCH("Misc ID", 'E4 TB Allocation Details'!$A$18:$L$18, 0),FALSE), 'E2 Allocators'!$B$15:$W$358, MATCH('O5 Details by Class &amp; Accounts'!BF$18, 'E2 Allocators'!$B$15:$W$15, 0),FALSE)*$E119), 0, VLOOKUP(VLOOKUP($A119, 'E4 TB Allocation Details'!$A$18:$L$214, MATCH("Misc ID", 'E4 TB Allocation Details'!$A$18:$L$18, 0),FALSE), 'E2 Allocators'!$B$15:$W$358, MATCH('O5 Details by Class &amp; Accounts'!BF$18, 'E2 Allocators'!$B$15:$W$15, 0),FALSE)*$E119)</f>
        <v>0</v>
      </c>
      <c r="BG119" s="1322">
        <f>IF(ISERROR(VLOOKUP(VLOOKUP($A119, 'E4 TB Allocation Details'!$A$18:$L$214, MATCH("Misc ID", 'E4 TB Allocation Details'!$A$18:$L$18, 0),FALSE), 'E2 Allocators'!$B$15:$W$358, MATCH('O5 Details by Class &amp; Accounts'!BG$18, 'E2 Allocators'!$B$15:$W$15, 0),FALSE)*$E119), 0, VLOOKUP(VLOOKUP($A119, 'E4 TB Allocation Details'!$A$18:$L$214, MATCH("Misc ID", 'E4 TB Allocation Details'!$A$18:$L$18, 0),FALSE), 'E2 Allocators'!$B$15:$W$358, MATCH('O5 Details by Class &amp; Accounts'!BG$18, 'E2 Allocators'!$B$15:$W$15, 0),FALSE)*$E119)</f>
        <v>-6.3177890185871357</v>
      </c>
      <c r="BH119" s="1322">
        <f>IF(ISERROR(VLOOKUP(VLOOKUP($A119, 'E4 TB Allocation Details'!$A$18:$L$214, MATCH("Misc ID", 'E4 TB Allocation Details'!$A$18:$L$18, 0),FALSE), 'E2 Allocators'!$B$15:$W$358, MATCH('O5 Details by Class &amp; Accounts'!BH$18, 'E2 Allocators'!$B$15:$W$15, 0),FALSE)*$E119), 0, VLOOKUP(VLOOKUP($A119, 'E4 TB Allocation Details'!$A$18:$L$214, MATCH("Misc ID", 'E4 TB Allocation Details'!$A$18:$L$18, 0),FALSE), 'E2 Allocators'!$B$15:$W$358, MATCH('O5 Details by Class &amp; Accounts'!BH$18, 'E2 Allocators'!$B$15:$W$15, 0),FALSE)*$E119)</f>
        <v>0</v>
      </c>
      <c r="BI119" s="1322">
        <f>IF(ISERROR(VLOOKUP(VLOOKUP($A119, 'E4 TB Allocation Details'!$A$18:$L$214, MATCH("Misc ID", 'E4 TB Allocation Details'!$A$18:$L$18, 0),FALSE), 'E2 Allocators'!$B$15:$W$358, MATCH('O5 Details by Class &amp; Accounts'!BI$18, 'E2 Allocators'!$B$15:$W$15, 0),FALSE)*$E119), 0, VLOOKUP(VLOOKUP($A119, 'E4 TB Allocation Details'!$A$18:$L$214, MATCH("Misc ID", 'E4 TB Allocation Details'!$A$18:$L$18, 0),FALSE), 'E2 Allocators'!$B$15:$W$358, MATCH('O5 Details by Class &amp; Accounts'!BI$18, 'E2 Allocators'!$B$15:$W$15, 0),FALSE)*$E119)</f>
        <v>0</v>
      </c>
      <c r="BJ119" s="1322">
        <f>IF(ISERROR(VLOOKUP(VLOOKUP($A119, 'E4 TB Allocation Details'!$A$18:$L$214, MATCH("Misc ID", 'E4 TB Allocation Details'!$A$18:$L$18, 0),FALSE), 'E2 Allocators'!$B$15:$W$358, MATCH('O5 Details by Class &amp; Accounts'!BJ$18, 'E2 Allocators'!$B$15:$W$15, 0),FALSE)*$E119), 0, VLOOKUP(VLOOKUP($A119, 'E4 TB Allocation Details'!$A$18:$L$214, MATCH("Misc ID", 'E4 TB Allocation Details'!$A$18:$L$18, 0),FALSE), 'E2 Allocators'!$B$15:$W$358, MATCH('O5 Details by Class &amp; Accounts'!BJ$18, 'E2 Allocators'!$B$15:$W$15, 0),FALSE)*$E119)</f>
        <v>0</v>
      </c>
      <c r="BK119" s="1322">
        <f>IF(ISERROR(VLOOKUP(VLOOKUP($A119, 'E4 TB Allocation Details'!$A$18:$L$214, MATCH("Misc ID", 'E4 TB Allocation Details'!$A$18:$L$18, 0),FALSE), 'E2 Allocators'!$B$15:$W$358, MATCH('O5 Details by Class &amp; Accounts'!BK$18, 'E2 Allocators'!$B$15:$W$15, 0),FALSE)*$E119), 0, VLOOKUP(VLOOKUP($A119, 'E4 TB Allocation Details'!$A$18:$L$214, MATCH("Misc ID", 'E4 TB Allocation Details'!$A$18:$L$18, 0),FALSE), 'E2 Allocators'!$B$15:$W$358, MATCH('O5 Details by Class &amp; Accounts'!BK$18, 'E2 Allocators'!$B$15:$W$15, 0),FALSE)*$E119)</f>
        <v>0</v>
      </c>
      <c r="BL119" s="1322">
        <f>IF(ISERROR(VLOOKUP(VLOOKUP($A119, 'E4 TB Allocation Details'!$A$18:$L$214, MATCH("Misc ID", 'E4 TB Allocation Details'!$A$18:$L$18, 0),FALSE), 'E2 Allocators'!$B$15:$W$358, MATCH('O5 Details by Class &amp; Accounts'!BL$18, 'E2 Allocators'!$B$15:$W$15, 0),FALSE)*$E119), 0, VLOOKUP(VLOOKUP($A119, 'E4 TB Allocation Details'!$A$18:$L$214, MATCH("Misc ID", 'E4 TB Allocation Details'!$A$18:$L$18, 0),FALSE), 'E2 Allocators'!$B$15:$W$358, MATCH('O5 Details by Class &amp; Accounts'!BL$18, 'E2 Allocators'!$B$15:$W$15, 0),FALSE)*$E119)</f>
        <v>0</v>
      </c>
      <c r="BM119" s="1322">
        <f>IF(ISERROR(VLOOKUP(VLOOKUP($A119, 'E4 TB Allocation Details'!$A$18:$L$214, MATCH("Misc ID", 'E4 TB Allocation Details'!$A$18:$L$18, 0),FALSE), 'E2 Allocators'!$B$15:$W$358, MATCH('O5 Details by Class &amp; Accounts'!BM$18, 'E2 Allocators'!$B$15:$W$15, 0),FALSE)*$E119), 0, VLOOKUP(VLOOKUP($A119, 'E4 TB Allocation Details'!$A$18:$L$214, MATCH("Misc ID", 'E4 TB Allocation Details'!$A$18:$L$18, 0),FALSE), 'E2 Allocators'!$B$15:$W$358, MATCH('O5 Details by Class &amp; Accounts'!BM$18, 'E2 Allocators'!$B$15:$W$15, 0),FALSE)*$E119)</f>
        <v>0</v>
      </c>
      <c r="BN119" s="1322">
        <f>IF(ISERROR(VLOOKUP(VLOOKUP($A119, 'E4 TB Allocation Details'!$A$18:$L$214, MATCH("Misc ID", 'E4 TB Allocation Details'!$A$18:$L$18, 0),FALSE), 'E2 Allocators'!$B$15:$W$358, MATCH('O5 Details by Class &amp; Accounts'!BN$18, 'E2 Allocators'!$B$15:$W$15, 0),FALSE)*$E119), 0, VLOOKUP(VLOOKUP($A119, 'E4 TB Allocation Details'!$A$18:$L$214, MATCH("Misc ID", 'E4 TB Allocation Details'!$A$18:$L$18, 0),FALSE), 'E2 Allocators'!$B$15:$W$358, MATCH('O5 Details by Class &amp; Accounts'!BN$18, 'E2 Allocators'!$B$15:$W$15, 0),FALSE)*$E119)</f>
        <v>0</v>
      </c>
      <c r="BO119" s="1322">
        <f>IF(ISERROR(VLOOKUP(VLOOKUP($A119, 'E4 TB Allocation Details'!$A$18:$L$214, MATCH("Misc ID", 'E4 TB Allocation Details'!$A$18:$L$18, 0),FALSE), 'E2 Allocators'!$B$15:$W$358, MATCH('O5 Details by Class &amp; Accounts'!BO$18, 'E2 Allocators'!$B$15:$W$15, 0),FALSE)*$E119), 0, VLOOKUP(VLOOKUP($A119, 'E4 TB Allocation Details'!$A$18:$L$214, MATCH("Misc ID", 'E4 TB Allocation Details'!$A$18:$L$18, 0),FALSE), 'E2 Allocators'!$B$15:$W$358, MATCH('O5 Details by Class &amp; Accounts'!BO$18, 'E2 Allocators'!$B$15:$W$15, 0),FALSE)*$E119)</f>
        <v>0</v>
      </c>
      <c r="BP119" s="1322">
        <f>IF(ISERROR(VLOOKUP(VLOOKUP($A119, 'E4 TB Allocation Details'!$A$18:$L$214, MATCH("Misc ID", 'E4 TB Allocation Details'!$A$18:$L$18, 0),FALSE), 'E2 Allocators'!$B$15:$W$358, MATCH('O5 Details by Class &amp; Accounts'!BP$18, 'E2 Allocators'!$B$15:$W$15, 0),FALSE)*$E119), 0, VLOOKUP(VLOOKUP($A119, 'E4 TB Allocation Details'!$A$18:$L$214, MATCH("Misc ID", 'E4 TB Allocation Details'!$A$18:$L$18, 0),FALSE), 'E2 Allocators'!$B$15:$W$358, MATCH('O5 Details by Class &amp; Accounts'!BP$18, 'E2 Allocators'!$B$15:$W$15, 0),FALSE)*$E119)</f>
        <v>0</v>
      </c>
      <c r="BQ119" s="1322">
        <f>IF(ISERROR(VLOOKUP(VLOOKUP($A119, 'E4 TB Allocation Details'!$A$18:$L$214, MATCH("Misc ID", 'E4 TB Allocation Details'!$A$18:$L$18, 0),FALSE), 'E2 Allocators'!$B$15:$W$358, MATCH('O5 Details by Class &amp; Accounts'!BQ$18, 'E2 Allocators'!$B$15:$W$15, 0),FALSE)*$E119), 0, VLOOKUP(VLOOKUP($A119, 'E4 TB Allocation Details'!$A$18:$L$214, MATCH("Misc ID", 'E4 TB Allocation Details'!$A$18:$L$18, 0),FALSE), 'E2 Allocators'!$B$15:$W$358, MATCH('O5 Details by Class &amp; Accounts'!BQ$18, 'E2 Allocators'!$B$15:$W$15, 0),FALSE)*$E119)</f>
        <v>0</v>
      </c>
      <c r="BR119" s="1322">
        <f>IF(ISERROR(VLOOKUP(VLOOKUP($A119, 'E4 TB Allocation Details'!$A$18:$L$214, MATCH("Misc ID", 'E4 TB Allocation Details'!$A$18:$L$18, 0),FALSE), 'E2 Allocators'!$B$15:$W$358, MATCH('O5 Details by Class &amp; Accounts'!BR$18, 'E2 Allocators'!$B$15:$W$15, 0),FALSE)*$E119), 0, VLOOKUP(VLOOKUP($A119, 'E4 TB Allocation Details'!$A$18:$L$214, MATCH("Misc ID", 'E4 TB Allocation Details'!$A$18:$L$18, 0),FALSE), 'E2 Allocators'!$B$15:$W$358, MATCH('O5 Details by Class &amp; Accounts'!BR$18, 'E2 Allocators'!$B$15:$W$15, 0),FALSE)*$E119)</f>
        <v>0</v>
      </c>
      <c r="BS119" s="1322">
        <f t="shared" si="29"/>
        <v>-4289.420000000001</v>
      </c>
      <c r="BT119" s="1322">
        <f>IF(ISERROR(VLOOKUP(VLOOKUP($A119, 'E4 TB Allocation Details'!$A$18:$L$214, MATCH("A &amp; G ID", 'E4 TB Allocation Details'!$A$18:$L$18, 0),FALSE), 'E2 Allocators'!$B$15:$W$358, MATCH('O5 Details by Class &amp; Accounts'!BT$18, 'E2 Allocators'!$B$15:$W$15, 0),FALSE)*$E119), 0, VLOOKUP(VLOOKUP($A119, 'E4 TB Allocation Details'!$A$18:$L$214, MATCH("A &amp; G ID", 'E4 TB Allocation Details'!$A$18:$L$18, 0),FALSE), 'E2 Allocators'!$B$15:$W$358, MATCH('O5 Details by Class &amp; Accounts'!BT$18, 'E2 Allocators'!$B$15:$W$15, 0),FALSE)*$E119)</f>
        <v>0</v>
      </c>
      <c r="BU119" s="1322">
        <f>IF(ISERROR(VLOOKUP(VLOOKUP($A119, 'E4 TB Allocation Details'!$A$18:$L$214, MATCH("A &amp; G ID", 'E4 TB Allocation Details'!$A$18:$L$18, 0),FALSE), 'E2 Allocators'!$B$15:$W$358, MATCH('O5 Details by Class &amp; Accounts'!BU$18, 'E2 Allocators'!$B$15:$W$15, 0),FALSE)*$E119), 0, VLOOKUP(VLOOKUP($A119, 'E4 TB Allocation Details'!$A$18:$L$214, MATCH("A &amp; G ID", 'E4 TB Allocation Details'!$A$18:$L$18, 0),FALSE), 'E2 Allocators'!$B$15:$W$358, MATCH('O5 Details by Class &amp; Accounts'!BU$18, 'E2 Allocators'!$B$15:$W$15, 0),FALSE)*$E119)</f>
        <v>0</v>
      </c>
      <c r="BV119" s="1322">
        <f>IF(ISERROR(VLOOKUP(VLOOKUP($A119, 'E4 TB Allocation Details'!$A$18:$L$214, MATCH("A &amp; G ID", 'E4 TB Allocation Details'!$A$18:$L$18, 0),FALSE), 'E2 Allocators'!$B$15:$W$358, MATCH('O5 Details by Class &amp; Accounts'!BV$18, 'E2 Allocators'!$B$15:$W$15, 0),FALSE)*$E119), 0, VLOOKUP(VLOOKUP($A119, 'E4 TB Allocation Details'!$A$18:$L$214, MATCH("A &amp; G ID", 'E4 TB Allocation Details'!$A$18:$L$18, 0),FALSE), 'E2 Allocators'!$B$15:$W$358, MATCH('O5 Details by Class &amp; Accounts'!BV$18, 'E2 Allocators'!$B$15:$W$15, 0),FALSE)*$E119)</f>
        <v>0</v>
      </c>
      <c r="BW119" s="1322">
        <f>IF(ISERROR(VLOOKUP(VLOOKUP($A119, 'E4 TB Allocation Details'!$A$18:$L$214, MATCH("A &amp; G ID", 'E4 TB Allocation Details'!$A$18:$L$18, 0),FALSE), 'E2 Allocators'!$B$15:$W$358, MATCH('O5 Details by Class &amp; Accounts'!BW$18, 'E2 Allocators'!$B$15:$W$15, 0),FALSE)*$E119), 0, VLOOKUP(VLOOKUP($A119, 'E4 TB Allocation Details'!$A$18:$L$214, MATCH("A &amp; G ID", 'E4 TB Allocation Details'!$A$18:$L$18, 0),FALSE), 'E2 Allocators'!$B$15:$W$358, MATCH('O5 Details by Class &amp; Accounts'!BW$18, 'E2 Allocators'!$B$15:$W$15, 0),FALSE)*$E119)</f>
        <v>0</v>
      </c>
      <c r="BX119" s="1322">
        <f>IF(ISERROR(VLOOKUP(VLOOKUP($A119, 'E4 TB Allocation Details'!$A$18:$L$214, MATCH("A &amp; G ID", 'E4 TB Allocation Details'!$A$18:$L$18, 0),FALSE), 'E2 Allocators'!$B$15:$W$358, MATCH('O5 Details by Class &amp; Accounts'!BX$18, 'E2 Allocators'!$B$15:$W$15, 0),FALSE)*$E119), 0, VLOOKUP(VLOOKUP($A119, 'E4 TB Allocation Details'!$A$18:$L$214, MATCH("A &amp; G ID", 'E4 TB Allocation Details'!$A$18:$L$18, 0),FALSE), 'E2 Allocators'!$B$15:$W$358, MATCH('O5 Details by Class &amp; Accounts'!BX$18, 'E2 Allocators'!$B$15:$W$15, 0),FALSE)*$E119)</f>
        <v>0</v>
      </c>
      <c r="BY119" s="1322">
        <f>IF(ISERROR(VLOOKUP(VLOOKUP($A119, 'E4 TB Allocation Details'!$A$18:$L$214, MATCH("A &amp; G ID", 'E4 TB Allocation Details'!$A$18:$L$18, 0),FALSE), 'E2 Allocators'!$B$15:$W$358, MATCH('O5 Details by Class &amp; Accounts'!BY$18, 'E2 Allocators'!$B$15:$W$15, 0),FALSE)*$E119), 0, VLOOKUP(VLOOKUP($A119, 'E4 TB Allocation Details'!$A$18:$L$214, MATCH("A &amp; G ID", 'E4 TB Allocation Details'!$A$18:$L$18, 0),FALSE), 'E2 Allocators'!$B$15:$W$358, MATCH('O5 Details by Class &amp; Accounts'!BY$18, 'E2 Allocators'!$B$15:$W$15, 0),FALSE)*$E119)</f>
        <v>0</v>
      </c>
      <c r="BZ119" s="1322">
        <f>IF(ISERROR(VLOOKUP(VLOOKUP($A119, 'E4 TB Allocation Details'!$A$18:$L$214, MATCH("A &amp; G ID", 'E4 TB Allocation Details'!$A$18:$L$18, 0),FALSE), 'E2 Allocators'!$B$15:$W$358, MATCH('O5 Details by Class &amp; Accounts'!BZ$18, 'E2 Allocators'!$B$15:$W$15, 0),FALSE)*$E119), 0, VLOOKUP(VLOOKUP($A119, 'E4 TB Allocation Details'!$A$18:$L$214, MATCH("A &amp; G ID", 'E4 TB Allocation Details'!$A$18:$L$18, 0),FALSE), 'E2 Allocators'!$B$15:$W$358, MATCH('O5 Details by Class &amp; Accounts'!BZ$18, 'E2 Allocators'!$B$15:$W$15, 0),FALSE)*$E119)</f>
        <v>0</v>
      </c>
      <c r="CA119" s="1322">
        <f>IF(ISERROR(VLOOKUP(VLOOKUP($A119, 'E4 TB Allocation Details'!$A$18:$L$214, MATCH("A &amp; G ID", 'E4 TB Allocation Details'!$A$18:$L$18, 0),FALSE), 'E2 Allocators'!$B$15:$W$358, MATCH('O5 Details by Class &amp; Accounts'!CA$18, 'E2 Allocators'!$B$15:$W$15, 0),FALSE)*$E119), 0, VLOOKUP(VLOOKUP($A119, 'E4 TB Allocation Details'!$A$18:$L$214, MATCH("A &amp; G ID", 'E4 TB Allocation Details'!$A$18:$L$18, 0),FALSE), 'E2 Allocators'!$B$15:$W$358, MATCH('O5 Details by Class &amp; Accounts'!CA$18, 'E2 Allocators'!$B$15:$W$15, 0),FALSE)*$E119)</f>
        <v>0</v>
      </c>
      <c r="CB119" s="1322">
        <f>IF(ISERROR(VLOOKUP(VLOOKUP($A119, 'E4 TB Allocation Details'!$A$18:$L$214, MATCH("A &amp; G ID", 'E4 TB Allocation Details'!$A$18:$L$18, 0),FALSE), 'E2 Allocators'!$B$15:$W$358, MATCH('O5 Details by Class &amp; Accounts'!CB$18, 'E2 Allocators'!$B$15:$W$15, 0),FALSE)*$E119), 0, VLOOKUP(VLOOKUP($A119, 'E4 TB Allocation Details'!$A$18:$L$214, MATCH("A &amp; G ID", 'E4 TB Allocation Details'!$A$18:$L$18, 0),FALSE), 'E2 Allocators'!$B$15:$W$358, MATCH('O5 Details by Class &amp; Accounts'!CB$18, 'E2 Allocators'!$B$15:$W$15, 0),FALSE)*$E119)</f>
        <v>0</v>
      </c>
      <c r="CC119" s="1322">
        <f>IF(ISERROR(VLOOKUP(VLOOKUP($A119, 'E4 TB Allocation Details'!$A$18:$L$214, MATCH("A &amp; G ID", 'E4 TB Allocation Details'!$A$18:$L$18, 0),FALSE), 'E2 Allocators'!$B$15:$W$358, MATCH('O5 Details by Class &amp; Accounts'!CC$18, 'E2 Allocators'!$B$15:$W$15, 0),FALSE)*$E119), 0, VLOOKUP(VLOOKUP($A119, 'E4 TB Allocation Details'!$A$18:$L$214, MATCH("A &amp; G ID", 'E4 TB Allocation Details'!$A$18:$L$18, 0),FALSE), 'E2 Allocators'!$B$15:$W$358, MATCH('O5 Details by Class &amp; Accounts'!CC$18, 'E2 Allocators'!$B$15:$W$15, 0),FALSE)*$E119)</f>
        <v>0</v>
      </c>
      <c r="CD119" s="1322">
        <f>IF(ISERROR(VLOOKUP(VLOOKUP($A119, 'E4 TB Allocation Details'!$A$18:$L$214, MATCH("A &amp; G ID", 'E4 TB Allocation Details'!$A$18:$L$18, 0),FALSE), 'E2 Allocators'!$B$15:$W$358, MATCH('O5 Details by Class &amp; Accounts'!CD$18, 'E2 Allocators'!$B$15:$W$15, 0),FALSE)*$E119), 0, VLOOKUP(VLOOKUP($A119, 'E4 TB Allocation Details'!$A$18:$L$214, MATCH("A &amp; G ID", 'E4 TB Allocation Details'!$A$18:$L$18, 0),FALSE), 'E2 Allocators'!$B$15:$W$358, MATCH('O5 Details by Class &amp; Accounts'!CD$18, 'E2 Allocators'!$B$15:$W$15, 0),FALSE)*$E119)</f>
        <v>0</v>
      </c>
      <c r="CE119" s="1322">
        <f>IF(ISERROR(VLOOKUP(VLOOKUP($A119, 'E4 TB Allocation Details'!$A$18:$L$214, MATCH("A &amp; G ID", 'E4 TB Allocation Details'!$A$18:$L$18, 0),FALSE), 'E2 Allocators'!$B$15:$W$358, MATCH('O5 Details by Class &amp; Accounts'!CE$18, 'E2 Allocators'!$B$15:$W$15, 0),FALSE)*$E119), 0, VLOOKUP(VLOOKUP($A119, 'E4 TB Allocation Details'!$A$18:$L$214, MATCH("A &amp; G ID", 'E4 TB Allocation Details'!$A$18:$L$18, 0),FALSE), 'E2 Allocators'!$B$15:$W$358, MATCH('O5 Details by Class &amp; Accounts'!CE$18, 'E2 Allocators'!$B$15:$W$15, 0),FALSE)*$E119)</f>
        <v>0</v>
      </c>
      <c r="CF119" s="1322">
        <f>IF(ISERROR(VLOOKUP(VLOOKUP($A119, 'E4 TB Allocation Details'!$A$18:$L$214, MATCH("A &amp; G ID", 'E4 TB Allocation Details'!$A$18:$L$18, 0),FALSE), 'E2 Allocators'!$B$15:$W$358, MATCH('O5 Details by Class &amp; Accounts'!CF$18, 'E2 Allocators'!$B$15:$W$15, 0),FALSE)*$E119), 0, VLOOKUP(VLOOKUP($A119, 'E4 TB Allocation Details'!$A$18:$L$214, MATCH("A &amp; G ID", 'E4 TB Allocation Details'!$A$18:$L$18, 0),FALSE), 'E2 Allocators'!$B$15:$W$358, MATCH('O5 Details by Class &amp; Accounts'!CF$18, 'E2 Allocators'!$B$15:$W$15, 0),FALSE)*$E119)</f>
        <v>0</v>
      </c>
      <c r="CG119" s="1322">
        <f>IF(ISERROR(VLOOKUP(VLOOKUP($A119, 'E4 TB Allocation Details'!$A$18:$L$214, MATCH("A &amp; G ID", 'E4 TB Allocation Details'!$A$18:$L$18, 0),FALSE), 'E2 Allocators'!$B$15:$W$358, MATCH('O5 Details by Class &amp; Accounts'!CG$18, 'E2 Allocators'!$B$15:$W$15, 0),FALSE)*$E119), 0, VLOOKUP(VLOOKUP($A119, 'E4 TB Allocation Details'!$A$18:$L$214, MATCH("A &amp; G ID", 'E4 TB Allocation Details'!$A$18:$L$18, 0),FALSE), 'E2 Allocators'!$B$15:$W$358, MATCH('O5 Details by Class &amp; Accounts'!CG$18, 'E2 Allocators'!$B$15:$W$15, 0),FALSE)*$E119)</f>
        <v>0</v>
      </c>
      <c r="CH119" s="1322">
        <f>IF(ISERROR(VLOOKUP(VLOOKUP($A119, 'E4 TB Allocation Details'!$A$18:$L$214, MATCH("A &amp; G ID", 'E4 TB Allocation Details'!$A$18:$L$18, 0),FALSE), 'E2 Allocators'!$B$15:$W$358, MATCH('O5 Details by Class &amp; Accounts'!CH$18, 'E2 Allocators'!$B$15:$W$15, 0),FALSE)*$E119), 0, VLOOKUP(VLOOKUP($A119, 'E4 TB Allocation Details'!$A$18:$L$214, MATCH("A &amp; G ID", 'E4 TB Allocation Details'!$A$18:$L$18, 0),FALSE), 'E2 Allocators'!$B$15:$W$358, MATCH('O5 Details by Class &amp; Accounts'!CH$18, 'E2 Allocators'!$B$15:$W$15, 0),FALSE)*$E119)</f>
        <v>0</v>
      </c>
      <c r="CI119" s="1322">
        <f>IF(ISERROR(VLOOKUP(VLOOKUP($A119, 'E4 TB Allocation Details'!$A$18:$L$214, MATCH("A &amp; G ID", 'E4 TB Allocation Details'!$A$18:$L$18, 0),FALSE), 'E2 Allocators'!$B$15:$W$358, MATCH('O5 Details by Class &amp; Accounts'!CI$18, 'E2 Allocators'!$B$15:$W$15, 0),FALSE)*$E119), 0, VLOOKUP(VLOOKUP($A119, 'E4 TB Allocation Details'!$A$18:$L$214, MATCH("A &amp; G ID", 'E4 TB Allocation Details'!$A$18:$L$18, 0),FALSE), 'E2 Allocators'!$B$15:$W$358, MATCH('O5 Details by Class &amp; Accounts'!CI$18, 'E2 Allocators'!$B$15:$W$15, 0),FALSE)*$E119)</f>
        <v>0</v>
      </c>
      <c r="CJ119" s="1322">
        <f>IF(ISERROR(VLOOKUP(VLOOKUP($A119, 'E4 TB Allocation Details'!$A$18:$L$214, MATCH("A &amp; G ID", 'E4 TB Allocation Details'!$A$18:$L$18, 0),FALSE), 'E2 Allocators'!$B$15:$W$358, MATCH('O5 Details by Class &amp; Accounts'!CJ$18, 'E2 Allocators'!$B$15:$W$15, 0),FALSE)*$E119), 0, VLOOKUP(VLOOKUP($A119, 'E4 TB Allocation Details'!$A$18:$L$214, MATCH("A &amp; G ID", 'E4 TB Allocation Details'!$A$18:$L$18, 0),FALSE), 'E2 Allocators'!$B$15:$W$358, MATCH('O5 Details by Class &amp; Accounts'!CJ$18, 'E2 Allocators'!$B$15:$W$15, 0),FALSE)*$E119)</f>
        <v>0</v>
      </c>
      <c r="CK119" s="1322">
        <f>IF(ISERROR(VLOOKUP(VLOOKUP($A119, 'E4 TB Allocation Details'!$A$18:$L$214, MATCH("A &amp; G ID", 'E4 TB Allocation Details'!$A$18:$L$18, 0),FALSE), 'E2 Allocators'!$B$15:$W$358, MATCH('O5 Details by Class &amp; Accounts'!CK$18, 'E2 Allocators'!$B$15:$W$15, 0),FALSE)*$E119), 0, VLOOKUP(VLOOKUP($A119, 'E4 TB Allocation Details'!$A$18:$L$214, MATCH("A &amp; G ID", 'E4 TB Allocation Details'!$A$18:$L$18, 0),FALSE), 'E2 Allocators'!$B$15:$W$358, MATCH('O5 Details by Class &amp; Accounts'!CK$18, 'E2 Allocators'!$B$15:$W$15, 0),FALSE)*$E119)</f>
        <v>0</v>
      </c>
      <c r="CL119" s="1322">
        <f>IF(ISERROR(VLOOKUP(VLOOKUP($A119, 'E4 TB Allocation Details'!$A$18:$L$214, MATCH("A &amp; G ID", 'E4 TB Allocation Details'!$A$18:$L$18, 0),FALSE), 'E2 Allocators'!$B$15:$W$358, MATCH('O5 Details by Class &amp; Accounts'!CL$18, 'E2 Allocators'!$B$15:$W$15, 0),FALSE)*$E119), 0, VLOOKUP(VLOOKUP($A119, 'E4 TB Allocation Details'!$A$18:$L$214, MATCH("A &amp; G ID", 'E4 TB Allocation Details'!$A$18:$L$18, 0),FALSE), 'E2 Allocators'!$B$15:$W$358, MATCH('O5 Details by Class &amp; Accounts'!CL$18, 'E2 Allocators'!$B$15:$W$15, 0),FALSE)*$E119)</f>
        <v>0</v>
      </c>
      <c r="CM119" s="1322">
        <f>IF(ISERROR(VLOOKUP(VLOOKUP($A119, 'E4 TB Allocation Details'!$A$18:$L$214, MATCH("A &amp; G ID", 'E4 TB Allocation Details'!$A$18:$L$18, 0),FALSE), 'E2 Allocators'!$B$15:$W$358, MATCH('O5 Details by Class &amp; Accounts'!CM$18, 'E2 Allocators'!$B$15:$W$15, 0),FALSE)*$E119), 0, VLOOKUP(VLOOKUP($A119, 'E4 TB Allocation Details'!$A$18:$L$214, MATCH("A &amp; G ID", 'E4 TB Allocation Details'!$A$18:$L$18, 0),FALSE), 'E2 Allocators'!$B$15:$W$358, MATCH('O5 Details by Class &amp; Accounts'!CM$18, 'E2 Allocators'!$B$15:$W$15, 0),FALSE)*$E119)</f>
        <v>0</v>
      </c>
      <c r="CN119" s="1322">
        <f t="shared" si="30"/>
        <v>0</v>
      </c>
      <c r="CO119" s="1651">
        <f t="shared" si="25"/>
        <v>9.0949470177292824E-13</v>
      </c>
      <c r="CQ119" s="1899" t="inlineStr">
        <is>
          <t/>
        </is>
      </c>
    </row>
    <row r="120" spans="1:95" s="64" customFormat="1" ht="12.75" x14ac:dyDescent="0.2">
      <c r="A120" s="1093">
        <v>4415</v>
      </c>
      <c r="B120" s="1094" t="s">
        <v>983</v>
      </c>
      <c r="C120" s="1648">
        <f>IF(ISERROR(VLOOKUP($A120,'I3 TB Data'!$A$19:$H$483,MATCH('O5 Details by Class &amp; Accounts'!$C$18, 'I3 TB Data'!$A$19:$H$19,0),0)), 0, VLOOKUP($A120,'I3 TB Data'!$A$19:$H$483,MATCH('O5 Details by Class &amp; Accounts'!$C$18,'I3 TB Data'!$A$19:$H$19,0),0))</f>
        <v>0</v>
      </c>
      <c r="D120" s="1649"/>
      <c r="E120" s="1648">
        <f t="shared" si="17"/>
        <v>0</v>
      </c>
      <c r="F120" s="1650">
        <f>IF(ISERROR(VLOOKUP($A120, 'E1 Categorization'!A33:E124, MATCH("Customer Component", 'E1 Categorization'!$A$33:$E$33,0), 0)), 0, IF(VLOOKUP($A120, 'E1 Categorization'!A33:E124, MATCH("Customer Component", 'E1 Categorization'!$A$33:$E$33,0), 0)=0, 'O5 Details by Class &amp; Accounts'!$E120, IF(AND(VLOOKUP($A120, 'E1 Categorization'!A33:E124, MATCH("Customer Component", 'E1 Categorization'!$A$33:$E$33,0), 0) &gt;0, VLOOKUP($A120, 'E1 Categorization'!A33:E124, MATCH("Customer Component", 'E1 Categorization'!$A$33:$E$33,0), 0)&lt;1), 'O5 Details by Class &amp; Accounts'!$E120*(1-VLOOKUP($A120, 'E1 Categorization'!A33:E124, MATCH("Customer Component", 'E1 Categorization'!$A$33:$E$33,0), 0)), 0)))</f>
        <v>0</v>
      </c>
      <c r="G120" s="1650">
        <f>IF(ISERROR(VLOOKUP($A120, 'E1 Categorization'!A33:E124, MATCH("Customer Component", 'E1 Categorization'!$A$33:$E$33,0), 0)),0, IF(VLOOKUP($A120, 'E1 Categorization'!A33:E124, MATCH("Customer Component", 'E1 Categorization'!$A$33:$E$33,0), 0)=0, 0, IF(AND(VLOOKUP($A120, 'E1 Categorization'!A33:E124, MATCH("Customer Component", 'E1 Categorization'!$A$33:$E$33,0), 0) &gt;0, VLOOKUP($A120, 'E1 Categorization'!A33:E124, MATCH("Customer Component", 'E1 Categorization'!$A$33:$E$33,0), 0)&lt;1), 'O5 Details by Class &amp; Accounts'!$E120*(VLOOKUP($A120, 'E1 Categorization'!A33:E124, MATCH("Customer Component", 'E1 Categorization'!$A$33:$E$33,0), 0)), 'O5 Details by Class &amp; Accounts'!$E120)))</f>
        <v>0</v>
      </c>
      <c r="H120" s="1322">
        <f t="shared" si="26"/>
        <v>0</v>
      </c>
      <c r="I120" s="1322">
        <f>IF(ISERROR(VLOOKUP(VLOOKUP($A120, 'E4 TB Allocation Details'!$A$18:$L$214, MATCH("Demand ID", 'E4 TB Allocation Details'!$A$18:$L$18, 0),FALSE), 'E2 Allocators'!$B$15:$W$358, MATCH('O5 Details by Class &amp; Accounts'!I$18, 'E2 Allocators'!$B$15:$W$15, 0),FALSE)*$F120), 0, VLOOKUP(VLOOKUP($A120, 'E4 TB Allocation Details'!$A$18:$L$214, MATCH("Demand ID", 'E4 TB Allocation Details'!$A$18:$L$18, 0),FALSE), 'E2 Allocators'!$B$15:$W$358, MATCH('O5 Details by Class &amp; Accounts'!I$18, 'E2 Allocators'!$B$15:$W$15, 0),FALSE)*$F120)</f>
        <v>0</v>
      </c>
      <c r="J120" s="1322">
        <f>IF(ISERROR(VLOOKUP(VLOOKUP($A120, 'E4 TB Allocation Details'!$A$18:$L$214, MATCH("Demand ID", 'E4 TB Allocation Details'!$A$18:$L$18, 0),FALSE), 'E2 Allocators'!$B$15:$W$358, MATCH('O5 Details by Class &amp; Accounts'!J$18, 'E2 Allocators'!$B$15:$W$15, 0),FALSE)*$F120), 0, VLOOKUP(VLOOKUP($A120, 'E4 TB Allocation Details'!$A$18:$L$214, MATCH("Demand ID", 'E4 TB Allocation Details'!$A$18:$L$18, 0),FALSE), 'E2 Allocators'!$B$15:$W$358, MATCH('O5 Details by Class &amp; Accounts'!J$18, 'E2 Allocators'!$B$15:$W$15, 0),FALSE)*$F120)</f>
        <v>0</v>
      </c>
      <c r="K120" s="1322">
        <f>IF(ISERROR(VLOOKUP(VLOOKUP($A120, 'E4 TB Allocation Details'!$A$18:$L$214, MATCH("Demand ID", 'E4 TB Allocation Details'!$A$18:$L$18, 0),FALSE), 'E2 Allocators'!$B$15:$W$358, MATCH('O5 Details by Class &amp; Accounts'!K$18, 'E2 Allocators'!$B$15:$W$15, 0),FALSE)*$F120), 0, VLOOKUP(VLOOKUP($A120, 'E4 TB Allocation Details'!$A$18:$L$214, MATCH("Demand ID", 'E4 TB Allocation Details'!$A$18:$L$18, 0),FALSE), 'E2 Allocators'!$B$15:$W$358, MATCH('O5 Details by Class &amp; Accounts'!K$18, 'E2 Allocators'!$B$15:$W$15, 0),FALSE)*$F120)</f>
        <v>0</v>
      </c>
      <c r="L120" s="1322">
        <f>IF(ISERROR(VLOOKUP(VLOOKUP($A120, 'E4 TB Allocation Details'!$A$18:$L$214, MATCH("Demand ID", 'E4 TB Allocation Details'!$A$18:$L$18, 0),FALSE), 'E2 Allocators'!$B$15:$W$358, MATCH('O5 Details by Class &amp; Accounts'!L$18, 'E2 Allocators'!$B$15:$W$15, 0),FALSE)*$F120), 0, VLOOKUP(VLOOKUP($A120, 'E4 TB Allocation Details'!$A$18:$L$214, MATCH("Demand ID", 'E4 TB Allocation Details'!$A$18:$L$18, 0),FALSE), 'E2 Allocators'!$B$15:$W$358, MATCH('O5 Details by Class &amp; Accounts'!L$18, 'E2 Allocators'!$B$15:$W$15, 0),FALSE)*$F120)</f>
        <v>0</v>
      </c>
      <c r="M120" s="1322">
        <f>IF(ISERROR(VLOOKUP(VLOOKUP($A120, 'E4 TB Allocation Details'!$A$18:$L$214, MATCH("Demand ID", 'E4 TB Allocation Details'!$A$18:$L$18, 0),FALSE), 'E2 Allocators'!$B$15:$W$358, MATCH('O5 Details by Class &amp; Accounts'!M$18, 'E2 Allocators'!$B$15:$W$15, 0),FALSE)*$F120), 0, VLOOKUP(VLOOKUP($A120, 'E4 TB Allocation Details'!$A$18:$L$214, MATCH("Demand ID", 'E4 TB Allocation Details'!$A$18:$L$18, 0),FALSE), 'E2 Allocators'!$B$15:$W$358, MATCH('O5 Details by Class &amp; Accounts'!M$18, 'E2 Allocators'!$B$15:$W$15, 0),FALSE)*$F120)</f>
        <v>0</v>
      </c>
      <c r="N120" s="1322">
        <f>IF(ISERROR(VLOOKUP(VLOOKUP($A120, 'E4 TB Allocation Details'!$A$18:$L$214, MATCH("Demand ID", 'E4 TB Allocation Details'!$A$18:$L$18, 0),FALSE), 'E2 Allocators'!$B$15:$W$358, MATCH('O5 Details by Class &amp; Accounts'!N$18, 'E2 Allocators'!$B$15:$W$15, 0),FALSE)*$F120), 0, VLOOKUP(VLOOKUP($A120, 'E4 TB Allocation Details'!$A$18:$L$214, MATCH("Demand ID", 'E4 TB Allocation Details'!$A$18:$L$18, 0),FALSE), 'E2 Allocators'!$B$15:$W$358, MATCH('O5 Details by Class &amp; Accounts'!N$18, 'E2 Allocators'!$B$15:$W$15, 0),FALSE)*$F120)</f>
        <v>0</v>
      </c>
      <c r="O120" s="1322">
        <f>IF(ISERROR(VLOOKUP(VLOOKUP($A120, 'E4 TB Allocation Details'!$A$18:$L$214, MATCH("Demand ID", 'E4 TB Allocation Details'!$A$18:$L$18, 0),FALSE), 'E2 Allocators'!$B$15:$W$358, MATCH('O5 Details by Class &amp; Accounts'!O$18, 'E2 Allocators'!$B$15:$W$15, 0),FALSE)*$F120), 0, VLOOKUP(VLOOKUP($A120, 'E4 TB Allocation Details'!$A$18:$L$214, MATCH("Demand ID", 'E4 TB Allocation Details'!$A$18:$L$18, 0),FALSE), 'E2 Allocators'!$B$15:$W$358, MATCH('O5 Details by Class &amp; Accounts'!O$18, 'E2 Allocators'!$B$15:$W$15, 0),FALSE)*$F120)</f>
        <v>0</v>
      </c>
      <c r="P120" s="1322">
        <f>IF(ISERROR(VLOOKUP(VLOOKUP($A120, 'E4 TB Allocation Details'!$A$18:$L$214, MATCH("Demand ID", 'E4 TB Allocation Details'!$A$18:$L$18, 0),FALSE), 'E2 Allocators'!$B$15:$W$358, MATCH('O5 Details by Class &amp; Accounts'!P$18, 'E2 Allocators'!$B$15:$W$15, 0),FALSE)*$F120), 0, VLOOKUP(VLOOKUP($A120, 'E4 TB Allocation Details'!$A$18:$L$214, MATCH("Demand ID", 'E4 TB Allocation Details'!$A$18:$L$18, 0),FALSE), 'E2 Allocators'!$B$15:$W$358, MATCH('O5 Details by Class &amp; Accounts'!P$18, 'E2 Allocators'!$B$15:$W$15, 0),FALSE)*$F120)</f>
        <v>0</v>
      </c>
      <c r="Q120" s="1322">
        <f>IF(ISERROR(VLOOKUP(VLOOKUP($A120, 'E4 TB Allocation Details'!$A$18:$L$214, MATCH("Demand ID", 'E4 TB Allocation Details'!$A$18:$L$18, 0),FALSE), 'E2 Allocators'!$B$15:$W$358, MATCH('O5 Details by Class &amp; Accounts'!Q$18, 'E2 Allocators'!$B$15:$W$15, 0),FALSE)*$F120), 0, VLOOKUP(VLOOKUP($A120, 'E4 TB Allocation Details'!$A$18:$L$214, MATCH("Demand ID", 'E4 TB Allocation Details'!$A$18:$L$18, 0),FALSE), 'E2 Allocators'!$B$15:$W$358, MATCH('O5 Details by Class &amp; Accounts'!Q$18, 'E2 Allocators'!$B$15:$W$15, 0),FALSE)*$F120)</f>
        <v>0</v>
      </c>
      <c r="R120" s="1322">
        <f>IF(ISERROR(VLOOKUP(VLOOKUP($A120, 'E4 TB Allocation Details'!$A$18:$L$214, MATCH("Demand ID", 'E4 TB Allocation Details'!$A$18:$L$18, 0),FALSE), 'E2 Allocators'!$B$15:$W$358, MATCH('O5 Details by Class &amp; Accounts'!R$18, 'E2 Allocators'!$B$15:$W$15, 0),FALSE)*$F120), 0, VLOOKUP(VLOOKUP($A120, 'E4 TB Allocation Details'!$A$18:$L$214, MATCH("Demand ID", 'E4 TB Allocation Details'!$A$18:$L$18, 0),FALSE), 'E2 Allocators'!$B$15:$W$358, MATCH('O5 Details by Class &amp; Accounts'!R$18, 'E2 Allocators'!$B$15:$W$15, 0),FALSE)*$F120)</f>
        <v>0</v>
      </c>
      <c r="S120" s="1322">
        <f>IF(ISERROR(VLOOKUP(VLOOKUP($A120, 'E4 TB Allocation Details'!$A$18:$L$214, MATCH("Demand ID", 'E4 TB Allocation Details'!$A$18:$L$18, 0),FALSE), 'E2 Allocators'!$B$15:$W$358, MATCH('O5 Details by Class &amp; Accounts'!S$18, 'E2 Allocators'!$B$15:$W$15, 0),FALSE)*$F120), 0, VLOOKUP(VLOOKUP($A120, 'E4 TB Allocation Details'!$A$18:$L$214, MATCH("Demand ID", 'E4 TB Allocation Details'!$A$18:$L$18, 0),FALSE), 'E2 Allocators'!$B$15:$W$358, MATCH('O5 Details by Class &amp; Accounts'!S$18, 'E2 Allocators'!$B$15:$W$15, 0),FALSE)*$F120)</f>
        <v>0</v>
      </c>
      <c r="T120" s="1322">
        <f>IF(ISERROR(VLOOKUP(VLOOKUP($A120, 'E4 TB Allocation Details'!$A$18:$L$214, MATCH("Demand ID", 'E4 TB Allocation Details'!$A$18:$L$18, 0),FALSE), 'E2 Allocators'!$B$15:$W$358, MATCH('O5 Details by Class &amp; Accounts'!T$18, 'E2 Allocators'!$B$15:$W$15, 0),FALSE)*$F120), 0, VLOOKUP(VLOOKUP($A120, 'E4 TB Allocation Details'!$A$18:$L$214, MATCH("Demand ID", 'E4 TB Allocation Details'!$A$18:$L$18, 0),FALSE), 'E2 Allocators'!$B$15:$W$358, MATCH('O5 Details by Class &amp; Accounts'!T$18, 'E2 Allocators'!$B$15:$W$15, 0),FALSE)*$F120)</f>
        <v>0</v>
      </c>
      <c r="U120" s="1322">
        <f>IF(ISERROR(VLOOKUP(VLOOKUP($A120, 'E4 TB Allocation Details'!$A$18:$L$214, MATCH("Demand ID", 'E4 TB Allocation Details'!$A$18:$L$18, 0),FALSE), 'E2 Allocators'!$B$15:$W$358, MATCH('O5 Details by Class &amp; Accounts'!U$18, 'E2 Allocators'!$B$15:$W$15, 0),FALSE)*$F120), 0, VLOOKUP(VLOOKUP($A120, 'E4 TB Allocation Details'!$A$18:$L$214, MATCH("Demand ID", 'E4 TB Allocation Details'!$A$18:$L$18, 0),FALSE), 'E2 Allocators'!$B$15:$W$358, MATCH('O5 Details by Class &amp; Accounts'!U$18, 'E2 Allocators'!$B$15:$W$15, 0),FALSE)*$F120)</f>
        <v>0</v>
      </c>
      <c r="V120" s="1322">
        <f>IF(ISERROR(VLOOKUP(VLOOKUP($A120, 'E4 TB Allocation Details'!$A$18:$L$214, MATCH("Demand ID", 'E4 TB Allocation Details'!$A$18:$L$18, 0),FALSE), 'E2 Allocators'!$B$15:$W$358, MATCH('O5 Details by Class &amp; Accounts'!V$18, 'E2 Allocators'!$B$15:$W$15, 0),FALSE)*$F120), 0, VLOOKUP(VLOOKUP($A120, 'E4 TB Allocation Details'!$A$18:$L$214, MATCH("Demand ID", 'E4 TB Allocation Details'!$A$18:$L$18, 0),FALSE), 'E2 Allocators'!$B$15:$W$358, MATCH('O5 Details by Class &amp; Accounts'!V$18, 'E2 Allocators'!$B$15:$W$15, 0),FALSE)*$F120)</f>
        <v>0</v>
      </c>
      <c r="W120" s="1322">
        <f>IF(ISERROR(VLOOKUP(VLOOKUP($A120, 'E4 TB Allocation Details'!$A$18:$L$214, MATCH("Demand ID", 'E4 TB Allocation Details'!$A$18:$L$18, 0),FALSE), 'E2 Allocators'!$B$15:$W$358, MATCH('O5 Details by Class &amp; Accounts'!W$18, 'E2 Allocators'!$B$15:$W$15, 0),FALSE)*$F120), 0, VLOOKUP(VLOOKUP($A120, 'E4 TB Allocation Details'!$A$18:$L$214, MATCH("Demand ID", 'E4 TB Allocation Details'!$A$18:$L$18, 0),FALSE), 'E2 Allocators'!$B$15:$W$358, MATCH('O5 Details by Class &amp; Accounts'!W$18, 'E2 Allocators'!$B$15:$W$15, 0),FALSE)*$F120)</f>
        <v>0</v>
      </c>
      <c r="X120" s="1322">
        <f>IF(ISERROR(VLOOKUP(VLOOKUP($A120, 'E4 TB Allocation Details'!$A$18:$L$214, MATCH("Demand ID", 'E4 TB Allocation Details'!$A$18:$L$18, 0),FALSE), 'E2 Allocators'!$B$15:$W$358, MATCH('O5 Details by Class &amp; Accounts'!X$18, 'E2 Allocators'!$B$15:$W$15, 0),FALSE)*$F120), 0, VLOOKUP(VLOOKUP($A120, 'E4 TB Allocation Details'!$A$18:$L$214, MATCH("Demand ID", 'E4 TB Allocation Details'!$A$18:$L$18, 0),FALSE), 'E2 Allocators'!$B$15:$W$358, MATCH('O5 Details by Class &amp; Accounts'!X$18, 'E2 Allocators'!$B$15:$W$15, 0),FALSE)*$F120)</f>
        <v>0</v>
      </c>
      <c r="Y120" s="1322">
        <f>IF(ISERROR(VLOOKUP(VLOOKUP($A120, 'E4 TB Allocation Details'!$A$18:$L$214, MATCH("Demand ID", 'E4 TB Allocation Details'!$A$18:$L$18, 0),FALSE), 'E2 Allocators'!$B$15:$W$358, MATCH('O5 Details by Class &amp; Accounts'!Y$18, 'E2 Allocators'!$B$15:$W$15, 0),FALSE)*$F120), 0, VLOOKUP(VLOOKUP($A120, 'E4 TB Allocation Details'!$A$18:$L$214, MATCH("Demand ID", 'E4 TB Allocation Details'!$A$18:$L$18, 0),FALSE), 'E2 Allocators'!$B$15:$W$358, MATCH('O5 Details by Class &amp; Accounts'!Y$18, 'E2 Allocators'!$B$15:$W$15, 0),FALSE)*$F120)</f>
        <v>0</v>
      </c>
      <c r="Z120" s="1322">
        <f>IF(ISERROR(VLOOKUP(VLOOKUP($A120, 'E4 TB Allocation Details'!$A$18:$L$214, MATCH("Demand ID", 'E4 TB Allocation Details'!$A$18:$L$18, 0),FALSE), 'E2 Allocators'!$B$15:$W$358, MATCH('O5 Details by Class &amp; Accounts'!Z$18, 'E2 Allocators'!$B$15:$W$15, 0),FALSE)*$F120), 0, VLOOKUP(VLOOKUP($A120, 'E4 TB Allocation Details'!$A$18:$L$214, MATCH("Demand ID", 'E4 TB Allocation Details'!$A$18:$L$18, 0),FALSE), 'E2 Allocators'!$B$15:$W$358, MATCH('O5 Details by Class &amp; Accounts'!Z$18, 'E2 Allocators'!$B$15:$W$15, 0),FALSE)*$F120)</f>
        <v>0</v>
      </c>
      <c r="AA120" s="1322">
        <f>IF(ISERROR(VLOOKUP(VLOOKUP($A120, 'E4 TB Allocation Details'!$A$18:$L$214, MATCH("Demand ID", 'E4 TB Allocation Details'!$A$18:$L$18, 0),FALSE), 'E2 Allocators'!$B$15:$W$358, MATCH('O5 Details by Class &amp; Accounts'!AA$18, 'E2 Allocators'!$B$15:$W$15, 0),FALSE)*$F120), 0, VLOOKUP(VLOOKUP($A120, 'E4 TB Allocation Details'!$A$18:$L$214, MATCH("Demand ID", 'E4 TB Allocation Details'!$A$18:$L$18, 0),FALSE), 'E2 Allocators'!$B$15:$W$358, MATCH('O5 Details by Class &amp; Accounts'!AA$18, 'E2 Allocators'!$B$15:$W$15, 0),FALSE)*$F120)</f>
        <v>0</v>
      </c>
      <c r="AB120" s="1322">
        <f>IF(ISERROR(VLOOKUP(VLOOKUP($A120, 'E4 TB Allocation Details'!$A$18:$L$214, MATCH("Demand ID", 'E4 TB Allocation Details'!$A$18:$L$18, 0),FALSE), 'E2 Allocators'!$B$15:$W$358, MATCH('O5 Details by Class &amp; Accounts'!AB$18, 'E2 Allocators'!$B$15:$W$15, 0),FALSE)*$F120), 0, VLOOKUP(VLOOKUP($A120, 'E4 TB Allocation Details'!$A$18:$L$214, MATCH("Demand ID", 'E4 TB Allocation Details'!$A$18:$L$18, 0),FALSE), 'E2 Allocators'!$B$15:$W$358, MATCH('O5 Details by Class &amp; Accounts'!AB$18, 'E2 Allocators'!$B$15:$W$15, 0),FALSE)*$F120)</f>
        <v>0</v>
      </c>
      <c r="AC120" s="1322">
        <f t="shared" si="27"/>
        <v>0</v>
      </c>
      <c r="AD120" s="1322">
        <f>IF(ISERROR(VLOOKUP(VLOOKUP($A120, 'E4 TB Allocation Details'!$A$18:$L$214, MATCH("Customer ID", 'E4 TB Allocation Details'!$A$18:$L$18, 0),FALSE), 'E2 Allocators'!$B$15:$W$358, MATCH('O5 Details by Class &amp; Accounts'!AD$18, 'E2 Allocators'!$B$15:$W$15, 0),FALSE)*$G120), 0, VLOOKUP(VLOOKUP($A120, 'E4 TB Allocation Details'!$A$18:$L$214, MATCH("Customer ID", 'E4 TB Allocation Details'!$A$18:$L$18, 0),FALSE), 'E2 Allocators'!$B$15:$W$358, MATCH('O5 Details by Class &amp; Accounts'!AD$18, 'E2 Allocators'!$B$15:$W$15, 0),FALSE)*$G120)</f>
        <v>0</v>
      </c>
      <c r="AE120" s="1322">
        <f>IF(ISERROR(VLOOKUP(VLOOKUP($A120, 'E4 TB Allocation Details'!$A$18:$L$214, MATCH("Customer ID", 'E4 TB Allocation Details'!$A$18:$L$18, 0),FALSE), 'E2 Allocators'!$B$15:$W$358, MATCH('O5 Details by Class &amp; Accounts'!AE$18, 'E2 Allocators'!$B$15:$W$15, 0),FALSE)*$G120), 0, VLOOKUP(VLOOKUP($A120, 'E4 TB Allocation Details'!$A$18:$L$214, MATCH("Customer ID", 'E4 TB Allocation Details'!$A$18:$L$18, 0),FALSE), 'E2 Allocators'!$B$15:$W$358, MATCH('O5 Details by Class &amp; Accounts'!AE$18, 'E2 Allocators'!$B$15:$W$15, 0),FALSE)*$G120)</f>
        <v>0</v>
      </c>
      <c r="AF120" s="1322">
        <f>IF(ISERROR(VLOOKUP(VLOOKUP($A120, 'E4 TB Allocation Details'!$A$18:$L$214, MATCH("Customer ID", 'E4 TB Allocation Details'!$A$18:$L$18, 0),FALSE), 'E2 Allocators'!$B$15:$W$358, MATCH('O5 Details by Class &amp; Accounts'!AF$18, 'E2 Allocators'!$B$15:$W$15, 0),FALSE)*$G120), 0, VLOOKUP(VLOOKUP($A120, 'E4 TB Allocation Details'!$A$18:$L$214, MATCH("Customer ID", 'E4 TB Allocation Details'!$A$18:$L$18, 0),FALSE), 'E2 Allocators'!$B$15:$W$358, MATCH('O5 Details by Class &amp; Accounts'!AF$18, 'E2 Allocators'!$B$15:$W$15, 0),FALSE)*$G120)</f>
        <v>0</v>
      </c>
      <c r="AG120" s="1322">
        <f>IF(ISERROR(VLOOKUP(VLOOKUP($A120, 'E4 TB Allocation Details'!$A$18:$L$214, MATCH("Customer ID", 'E4 TB Allocation Details'!$A$18:$L$18, 0),FALSE), 'E2 Allocators'!$B$15:$W$358, MATCH('O5 Details by Class &amp; Accounts'!AG$18, 'E2 Allocators'!$B$15:$W$15, 0),FALSE)*$G120), 0, VLOOKUP(VLOOKUP($A120, 'E4 TB Allocation Details'!$A$18:$L$214, MATCH("Customer ID", 'E4 TB Allocation Details'!$A$18:$L$18, 0),FALSE), 'E2 Allocators'!$B$15:$W$358, MATCH('O5 Details by Class &amp; Accounts'!AG$18, 'E2 Allocators'!$B$15:$W$15, 0),FALSE)*$G120)</f>
        <v>0</v>
      </c>
      <c r="AH120" s="1322">
        <f>IF(ISERROR(VLOOKUP(VLOOKUP($A120, 'E4 TB Allocation Details'!$A$18:$L$214, MATCH("Customer ID", 'E4 TB Allocation Details'!$A$18:$L$18, 0),FALSE), 'E2 Allocators'!$B$15:$W$358, MATCH('O5 Details by Class &amp; Accounts'!AH$18, 'E2 Allocators'!$B$15:$W$15, 0),FALSE)*$G120), 0, VLOOKUP(VLOOKUP($A120, 'E4 TB Allocation Details'!$A$18:$L$214, MATCH("Customer ID", 'E4 TB Allocation Details'!$A$18:$L$18, 0),FALSE), 'E2 Allocators'!$B$15:$W$358, MATCH('O5 Details by Class &amp; Accounts'!AH$18, 'E2 Allocators'!$B$15:$W$15, 0),FALSE)*$G120)</f>
        <v>0</v>
      </c>
      <c r="AI120" s="1322">
        <f>IF(ISERROR(VLOOKUP(VLOOKUP($A120, 'E4 TB Allocation Details'!$A$18:$L$214, MATCH("Customer ID", 'E4 TB Allocation Details'!$A$18:$L$18, 0),FALSE), 'E2 Allocators'!$B$15:$W$358, MATCH('O5 Details by Class &amp; Accounts'!AI$18, 'E2 Allocators'!$B$15:$W$15, 0),FALSE)*$G120), 0, VLOOKUP(VLOOKUP($A120, 'E4 TB Allocation Details'!$A$18:$L$214, MATCH("Customer ID", 'E4 TB Allocation Details'!$A$18:$L$18, 0),FALSE), 'E2 Allocators'!$B$15:$W$358, MATCH('O5 Details by Class &amp; Accounts'!AI$18, 'E2 Allocators'!$B$15:$W$15, 0),FALSE)*$G120)</f>
        <v>0</v>
      </c>
      <c r="AJ120" s="1322">
        <f>IF(ISERROR(VLOOKUP(VLOOKUP($A120, 'E4 TB Allocation Details'!$A$18:$L$214, MATCH("Customer ID", 'E4 TB Allocation Details'!$A$18:$L$18, 0),FALSE), 'E2 Allocators'!$B$15:$W$358, MATCH('O5 Details by Class &amp; Accounts'!AJ$18, 'E2 Allocators'!$B$15:$W$15, 0),FALSE)*$G120), 0, VLOOKUP(VLOOKUP($A120, 'E4 TB Allocation Details'!$A$18:$L$214, MATCH("Customer ID", 'E4 TB Allocation Details'!$A$18:$L$18, 0),FALSE), 'E2 Allocators'!$B$15:$W$358, MATCH('O5 Details by Class &amp; Accounts'!AJ$18, 'E2 Allocators'!$B$15:$W$15, 0),FALSE)*$G120)</f>
        <v>0</v>
      </c>
      <c r="AK120" s="1322">
        <f>IF(ISERROR(VLOOKUP(VLOOKUP($A120, 'E4 TB Allocation Details'!$A$18:$L$214, MATCH("Customer ID", 'E4 TB Allocation Details'!$A$18:$L$18, 0),FALSE), 'E2 Allocators'!$B$15:$W$358, MATCH('O5 Details by Class &amp; Accounts'!AK$18, 'E2 Allocators'!$B$15:$W$15, 0),FALSE)*$G120), 0, VLOOKUP(VLOOKUP($A120, 'E4 TB Allocation Details'!$A$18:$L$214, MATCH("Customer ID", 'E4 TB Allocation Details'!$A$18:$L$18, 0),FALSE), 'E2 Allocators'!$B$15:$W$358, MATCH('O5 Details by Class &amp; Accounts'!AK$18, 'E2 Allocators'!$B$15:$W$15, 0),FALSE)*$G120)</f>
        <v>0</v>
      </c>
      <c r="AL120" s="1322">
        <f>IF(ISERROR(VLOOKUP(VLOOKUP($A120, 'E4 TB Allocation Details'!$A$18:$L$214, MATCH("Customer ID", 'E4 TB Allocation Details'!$A$18:$L$18, 0),FALSE), 'E2 Allocators'!$B$15:$W$358, MATCH('O5 Details by Class &amp; Accounts'!AL$18, 'E2 Allocators'!$B$15:$W$15, 0),FALSE)*$G120), 0, VLOOKUP(VLOOKUP($A120, 'E4 TB Allocation Details'!$A$18:$L$214, MATCH("Customer ID", 'E4 TB Allocation Details'!$A$18:$L$18, 0),FALSE), 'E2 Allocators'!$B$15:$W$358, MATCH('O5 Details by Class &amp; Accounts'!AL$18, 'E2 Allocators'!$B$15:$W$15, 0),FALSE)*$G120)</f>
        <v>0</v>
      </c>
      <c r="AM120" s="1322">
        <f>IF(ISERROR(VLOOKUP(VLOOKUP($A120, 'E4 TB Allocation Details'!$A$18:$L$214, MATCH("Customer ID", 'E4 TB Allocation Details'!$A$18:$L$18, 0),FALSE), 'E2 Allocators'!$B$15:$W$358, MATCH('O5 Details by Class &amp; Accounts'!AM$18, 'E2 Allocators'!$B$15:$W$15, 0),FALSE)*$G120), 0, VLOOKUP(VLOOKUP($A120, 'E4 TB Allocation Details'!$A$18:$L$214, MATCH("Customer ID", 'E4 TB Allocation Details'!$A$18:$L$18, 0),FALSE), 'E2 Allocators'!$B$15:$W$358, MATCH('O5 Details by Class &amp; Accounts'!AM$18, 'E2 Allocators'!$B$15:$W$15, 0),FALSE)*$G120)</f>
        <v>0</v>
      </c>
      <c r="AN120" s="1322">
        <f>IF(ISERROR(VLOOKUP(VLOOKUP($A120, 'E4 TB Allocation Details'!$A$18:$L$214, MATCH("Customer ID", 'E4 TB Allocation Details'!$A$18:$L$18, 0),FALSE), 'E2 Allocators'!$B$15:$W$358, MATCH('O5 Details by Class &amp; Accounts'!AN$18, 'E2 Allocators'!$B$15:$W$15, 0),FALSE)*$G120), 0, VLOOKUP(VLOOKUP($A120, 'E4 TB Allocation Details'!$A$18:$L$214, MATCH("Customer ID", 'E4 TB Allocation Details'!$A$18:$L$18, 0),FALSE), 'E2 Allocators'!$B$15:$W$358, MATCH('O5 Details by Class &amp; Accounts'!AN$18, 'E2 Allocators'!$B$15:$W$15, 0),FALSE)*$G120)</f>
        <v>0</v>
      </c>
      <c r="AO120" s="1322">
        <f>IF(ISERROR(VLOOKUP(VLOOKUP($A120, 'E4 TB Allocation Details'!$A$18:$L$214, MATCH("Customer ID", 'E4 TB Allocation Details'!$A$18:$L$18, 0),FALSE), 'E2 Allocators'!$B$15:$W$358, MATCH('O5 Details by Class &amp; Accounts'!AO$18, 'E2 Allocators'!$B$15:$W$15, 0),FALSE)*$G120), 0, VLOOKUP(VLOOKUP($A120, 'E4 TB Allocation Details'!$A$18:$L$214, MATCH("Customer ID", 'E4 TB Allocation Details'!$A$18:$L$18, 0),FALSE), 'E2 Allocators'!$B$15:$W$358, MATCH('O5 Details by Class &amp; Accounts'!AO$18, 'E2 Allocators'!$B$15:$W$15, 0),FALSE)*$G120)</f>
        <v>0</v>
      </c>
      <c r="AP120" s="1322">
        <f>IF(ISERROR(VLOOKUP(VLOOKUP($A120, 'E4 TB Allocation Details'!$A$18:$L$214, MATCH("Customer ID", 'E4 TB Allocation Details'!$A$18:$L$18, 0),FALSE), 'E2 Allocators'!$B$15:$W$358, MATCH('O5 Details by Class &amp; Accounts'!AP$18, 'E2 Allocators'!$B$15:$W$15, 0),FALSE)*$G120), 0, VLOOKUP(VLOOKUP($A120, 'E4 TB Allocation Details'!$A$18:$L$214, MATCH("Customer ID", 'E4 TB Allocation Details'!$A$18:$L$18, 0),FALSE), 'E2 Allocators'!$B$15:$W$358, MATCH('O5 Details by Class &amp; Accounts'!AP$18, 'E2 Allocators'!$B$15:$W$15, 0),FALSE)*$G120)</f>
        <v>0</v>
      </c>
      <c r="AQ120" s="1322">
        <f>IF(ISERROR(VLOOKUP(VLOOKUP($A120, 'E4 TB Allocation Details'!$A$18:$L$214, MATCH("Customer ID", 'E4 TB Allocation Details'!$A$18:$L$18, 0),FALSE), 'E2 Allocators'!$B$15:$W$358, MATCH('O5 Details by Class &amp; Accounts'!AQ$18, 'E2 Allocators'!$B$15:$W$15, 0),FALSE)*$G120), 0, VLOOKUP(VLOOKUP($A120, 'E4 TB Allocation Details'!$A$18:$L$214, MATCH("Customer ID", 'E4 TB Allocation Details'!$A$18:$L$18, 0),FALSE), 'E2 Allocators'!$B$15:$W$358, MATCH('O5 Details by Class &amp; Accounts'!AQ$18, 'E2 Allocators'!$B$15:$W$15, 0),FALSE)*$G120)</f>
        <v>0</v>
      </c>
      <c r="AR120" s="1322">
        <f>IF(ISERROR(VLOOKUP(VLOOKUP($A120, 'E4 TB Allocation Details'!$A$18:$L$214, MATCH("Customer ID", 'E4 TB Allocation Details'!$A$18:$L$18, 0),FALSE), 'E2 Allocators'!$B$15:$W$358, MATCH('O5 Details by Class &amp; Accounts'!AR$18, 'E2 Allocators'!$B$15:$W$15, 0),FALSE)*$G120), 0, VLOOKUP(VLOOKUP($A120, 'E4 TB Allocation Details'!$A$18:$L$214, MATCH("Customer ID", 'E4 TB Allocation Details'!$A$18:$L$18, 0),FALSE), 'E2 Allocators'!$B$15:$W$358, MATCH('O5 Details by Class &amp; Accounts'!AR$18, 'E2 Allocators'!$B$15:$W$15, 0),FALSE)*$G120)</f>
        <v>0</v>
      </c>
      <c r="AS120" s="1322">
        <f>IF(ISERROR(VLOOKUP(VLOOKUP($A120, 'E4 TB Allocation Details'!$A$18:$L$214, MATCH("Customer ID", 'E4 TB Allocation Details'!$A$18:$L$18, 0),FALSE), 'E2 Allocators'!$B$15:$W$358, MATCH('O5 Details by Class &amp; Accounts'!AS$18, 'E2 Allocators'!$B$15:$W$15, 0),FALSE)*$G120), 0, VLOOKUP(VLOOKUP($A120, 'E4 TB Allocation Details'!$A$18:$L$214, MATCH("Customer ID", 'E4 TB Allocation Details'!$A$18:$L$18, 0),FALSE), 'E2 Allocators'!$B$15:$W$358, MATCH('O5 Details by Class &amp; Accounts'!AS$18, 'E2 Allocators'!$B$15:$W$15, 0),FALSE)*$G120)</f>
        <v>0</v>
      </c>
      <c r="AT120" s="1322">
        <f>IF(ISERROR(VLOOKUP(VLOOKUP($A120, 'E4 TB Allocation Details'!$A$18:$L$214, MATCH("Customer ID", 'E4 TB Allocation Details'!$A$18:$L$18, 0),FALSE), 'E2 Allocators'!$B$15:$W$358, MATCH('O5 Details by Class &amp; Accounts'!AT$18, 'E2 Allocators'!$B$15:$W$15, 0),FALSE)*$G120), 0, VLOOKUP(VLOOKUP($A120, 'E4 TB Allocation Details'!$A$18:$L$214, MATCH("Customer ID", 'E4 TB Allocation Details'!$A$18:$L$18, 0),FALSE), 'E2 Allocators'!$B$15:$W$358, MATCH('O5 Details by Class &amp; Accounts'!AT$18, 'E2 Allocators'!$B$15:$W$15, 0),FALSE)*$G120)</f>
        <v>0</v>
      </c>
      <c r="AU120" s="1322">
        <f>IF(ISERROR(VLOOKUP(VLOOKUP($A120, 'E4 TB Allocation Details'!$A$18:$L$214, MATCH("Customer ID", 'E4 TB Allocation Details'!$A$18:$L$18, 0),FALSE), 'E2 Allocators'!$B$15:$W$358, MATCH('O5 Details by Class &amp; Accounts'!AU$18, 'E2 Allocators'!$B$15:$W$15, 0),FALSE)*$G120), 0, VLOOKUP(VLOOKUP($A120, 'E4 TB Allocation Details'!$A$18:$L$214, MATCH("Customer ID", 'E4 TB Allocation Details'!$A$18:$L$18, 0),FALSE), 'E2 Allocators'!$B$15:$W$358, MATCH('O5 Details by Class &amp; Accounts'!AU$18, 'E2 Allocators'!$B$15:$W$15, 0),FALSE)*$G120)</f>
        <v>0</v>
      </c>
      <c r="AV120" s="1322">
        <f>IF(ISERROR(VLOOKUP(VLOOKUP($A120, 'E4 TB Allocation Details'!$A$18:$L$214, MATCH("Customer ID", 'E4 TB Allocation Details'!$A$18:$L$18, 0),FALSE), 'E2 Allocators'!$B$15:$W$358, MATCH('O5 Details by Class &amp; Accounts'!AV$18, 'E2 Allocators'!$B$15:$W$15, 0),FALSE)*$G120), 0, VLOOKUP(VLOOKUP($A120, 'E4 TB Allocation Details'!$A$18:$L$214, MATCH("Customer ID", 'E4 TB Allocation Details'!$A$18:$L$18, 0),FALSE), 'E2 Allocators'!$B$15:$W$358, MATCH('O5 Details by Class &amp; Accounts'!AV$18, 'E2 Allocators'!$B$15:$W$15, 0),FALSE)*$G120)</f>
        <v>0</v>
      </c>
      <c r="AW120" s="1322">
        <f>IF(ISERROR(VLOOKUP(VLOOKUP($A120, 'E4 TB Allocation Details'!$A$18:$L$214, MATCH("Customer ID", 'E4 TB Allocation Details'!$A$18:$L$18, 0),FALSE), 'E2 Allocators'!$B$15:$W$358, MATCH('O5 Details by Class &amp; Accounts'!AW$18, 'E2 Allocators'!$B$15:$W$15, 0),FALSE)*$G120), 0, VLOOKUP(VLOOKUP($A120, 'E4 TB Allocation Details'!$A$18:$L$214, MATCH("Customer ID", 'E4 TB Allocation Details'!$A$18:$L$18, 0),FALSE), 'E2 Allocators'!$B$15:$W$358, MATCH('O5 Details by Class &amp; Accounts'!AW$18, 'E2 Allocators'!$B$15:$W$15, 0),FALSE)*$G120)</f>
        <v>0</v>
      </c>
      <c r="AX120" s="1322">
        <f t="shared" si="28"/>
        <v>0</v>
      </c>
      <c r="AY120" s="1322">
        <f>IF(ISERROR(VLOOKUP(VLOOKUP($A120, 'E4 TB Allocation Details'!$A$18:$L$214, MATCH("Misc ID", 'E4 TB Allocation Details'!$A$18:$L$18, 0),FALSE), 'E2 Allocators'!$B$15:$W$358, MATCH('O5 Details by Class &amp; Accounts'!AY$18, 'E2 Allocators'!$B$15:$W$15, 0),FALSE)*$E120), 0, VLOOKUP(VLOOKUP($A120, 'E4 TB Allocation Details'!$A$18:$L$214, MATCH("Misc ID", 'E4 TB Allocation Details'!$A$18:$L$18, 0),FALSE), 'E2 Allocators'!$B$15:$W$358, MATCH('O5 Details by Class &amp; Accounts'!AY$18, 'E2 Allocators'!$B$15:$W$15, 0),FALSE)*$E120)</f>
        <v>0</v>
      </c>
      <c r="AZ120" s="1322">
        <f>IF(ISERROR(VLOOKUP(VLOOKUP($A120, 'E4 TB Allocation Details'!$A$18:$L$214, MATCH("Misc ID", 'E4 TB Allocation Details'!$A$18:$L$18, 0),FALSE), 'E2 Allocators'!$B$15:$W$358, MATCH('O5 Details by Class &amp; Accounts'!AZ$18, 'E2 Allocators'!$B$15:$W$15, 0),FALSE)*$E120), 0, VLOOKUP(VLOOKUP($A120, 'E4 TB Allocation Details'!$A$18:$L$214, MATCH("Misc ID", 'E4 TB Allocation Details'!$A$18:$L$18, 0),FALSE), 'E2 Allocators'!$B$15:$W$358, MATCH('O5 Details by Class &amp; Accounts'!AZ$18, 'E2 Allocators'!$B$15:$W$15, 0),FALSE)*$E120)</f>
        <v>0</v>
      </c>
      <c r="BA120" s="1322">
        <f>IF(ISERROR(VLOOKUP(VLOOKUP($A120, 'E4 TB Allocation Details'!$A$18:$L$214, MATCH("Misc ID", 'E4 TB Allocation Details'!$A$18:$L$18, 0),FALSE), 'E2 Allocators'!$B$15:$W$358, MATCH('O5 Details by Class &amp; Accounts'!BA$18, 'E2 Allocators'!$B$15:$W$15, 0),FALSE)*$E120), 0, VLOOKUP(VLOOKUP($A120, 'E4 TB Allocation Details'!$A$18:$L$214, MATCH("Misc ID", 'E4 TB Allocation Details'!$A$18:$L$18, 0),FALSE), 'E2 Allocators'!$B$15:$W$358, MATCH('O5 Details by Class &amp; Accounts'!BA$18, 'E2 Allocators'!$B$15:$W$15, 0),FALSE)*$E120)</f>
        <v>0</v>
      </c>
      <c r="BB120" s="1322">
        <f>IF(ISERROR(VLOOKUP(VLOOKUP($A120, 'E4 TB Allocation Details'!$A$18:$L$214, MATCH("Misc ID", 'E4 TB Allocation Details'!$A$18:$L$18, 0),FALSE), 'E2 Allocators'!$B$15:$W$358, MATCH('O5 Details by Class &amp; Accounts'!BB$18, 'E2 Allocators'!$B$15:$W$15, 0),FALSE)*$E120), 0, VLOOKUP(VLOOKUP($A120, 'E4 TB Allocation Details'!$A$18:$L$214, MATCH("Misc ID", 'E4 TB Allocation Details'!$A$18:$L$18, 0),FALSE), 'E2 Allocators'!$B$15:$W$358, MATCH('O5 Details by Class &amp; Accounts'!BB$18, 'E2 Allocators'!$B$15:$W$15, 0),FALSE)*$E120)</f>
        <v>0</v>
      </c>
      <c r="BC120" s="1322">
        <f>IF(ISERROR(VLOOKUP(VLOOKUP($A120, 'E4 TB Allocation Details'!$A$18:$L$214, MATCH("Misc ID", 'E4 TB Allocation Details'!$A$18:$L$18, 0),FALSE), 'E2 Allocators'!$B$15:$W$358, MATCH('O5 Details by Class &amp; Accounts'!BC$18, 'E2 Allocators'!$B$15:$W$15, 0),FALSE)*$E120), 0, VLOOKUP(VLOOKUP($A120, 'E4 TB Allocation Details'!$A$18:$L$214, MATCH("Misc ID", 'E4 TB Allocation Details'!$A$18:$L$18, 0),FALSE), 'E2 Allocators'!$B$15:$W$358, MATCH('O5 Details by Class &amp; Accounts'!BC$18, 'E2 Allocators'!$B$15:$W$15, 0),FALSE)*$E120)</f>
        <v>0</v>
      </c>
      <c r="BD120" s="1322">
        <f>IF(ISERROR(VLOOKUP(VLOOKUP($A120, 'E4 TB Allocation Details'!$A$18:$L$214, MATCH("Misc ID", 'E4 TB Allocation Details'!$A$18:$L$18, 0),FALSE), 'E2 Allocators'!$B$15:$W$358, MATCH('O5 Details by Class &amp; Accounts'!BD$18, 'E2 Allocators'!$B$15:$W$15, 0),FALSE)*$E120), 0, VLOOKUP(VLOOKUP($A120, 'E4 TB Allocation Details'!$A$18:$L$214, MATCH("Misc ID", 'E4 TB Allocation Details'!$A$18:$L$18, 0),FALSE), 'E2 Allocators'!$B$15:$W$358, MATCH('O5 Details by Class &amp; Accounts'!BD$18, 'E2 Allocators'!$B$15:$W$15, 0),FALSE)*$E120)</f>
        <v>0</v>
      </c>
      <c r="BE120" s="1322">
        <f>IF(ISERROR(VLOOKUP(VLOOKUP($A120, 'E4 TB Allocation Details'!$A$18:$L$214, MATCH("Misc ID", 'E4 TB Allocation Details'!$A$18:$L$18, 0),FALSE), 'E2 Allocators'!$B$15:$W$358, MATCH('O5 Details by Class &amp; Accounts'!BE$18, 'E2 Allocators'!$B$15:$W$15, 0),FALSE)*$E120), 0, VLOOKUP(VLOOKUP($A120, 'E4 TB Allocation Details'!$A$18:$L$214, MATCH("Misc ID", 'E4 TB Allocation Details'!$A$18:$L$18, 0),FALSE), 'E2 Allocators'!$B$15:$W$358, MATCH('O5 Details by Class &amp; Accounts'!BE$18, 'E2 Allocators'!$B$15:$W$15, 0),FALSE)*$E120)</f>
        <v>0</v>
      </c>
      <c r="BF120" s="1322">
        <f>IF(ISERROR(VLOOKUP(VLOOKUP($A120, 'E4 TB Allocation Details'!$A$18:$L$214, MATCH("Misc ID", 'E4 TB Allocation Details'!$A$18:$L$18, 0),FALSE), 'E2 Allocators'!$B$15:$W$358, MATCH('O5 Details by Class &amp; Accounts'!BF$18, 'E2 Allocators'!$B$15:$W$15, 0),FALSE)*$E120), 0, VLOOKUP(VLOOKUP($A120, 'E4 TB Allocation Details'!$A$18:$L$214, MATCH("Misc ID", 'E4 TB Allocation Details'!$A$18:$L$18, 0),FALSE), 'E2 Allocators'!$B$15:$W$358, MATCH('O5 Details by Class &amp; Accounts'!BF$18, 'E2 Allocators'!$B$15:$W$15, 0),FALSE)*$E120)</f>
        <v>0</v>
      </c>
      <c r="BG120" s="1322">
        <f>IF(ISERROR(VLOOKUP(VLOOKUP($A120, 'E4 TB Allocation Details'!$A$18:$L$214, MATCH("Misc ID", 'E4 TB Allocation Details'!$A$18:$L$18, 0),FALSE), 'E2 Allocators'!$B$15:$W$358, MATCH('O5 Details by Class &amp; Accounts'!BG$18, 'E2 Allocators'!$B$15:$W$15, 0),FALSE)*$E120), 0, VLOOKUP(VLOOKUP($A120, 'E4 TB Allocation Details'!$A$18:$L$214, MATCH("Misc ID", 'E4 TB Allocation Details'!$A$18:$L$18, 0),FALSE), 'E2 Allocators'!$B$15:$W$358, MATCH('O5 Details by Class &amp; Accounts'!BG$18, 'E2 Allocators'!$B$15:$W$15, 0),FALSE)*$E120)</f>
        <v>0</v>
      </c>
      <c r="BH120" s="1322">
        <f>IF(ISERROR(VLOOKUP(VLOOKUP($A120, 'E4 TB Allocation Details'!$A$18:$L$214, MATCH("Misc ID", 'E4 TB Allocation Details'!$A$18:$L$18, 0),FALSE), 'E2 Allocators'!$B$15:$W$358, MATCH('O5 Details by Class &amp; Accounts'!BH$18, 'E2 Allocators'!$B$15:$W$15, 0),FALSE)*$E120), 0, VLOOKUP(VLOOKUP($A120, 'E4 TB Allocation Details'!$A$18:$L$214, MATCH("Misc ID", 'E4 TB Allocation Details'!$A$18:$L$18, 0),FALSE), 'E2 Allocators'!$B$15:$W$358, MATCH('O5 Details by Class &amp; Accounts'!BH$18, 'E2 Allocators'!$B$15:$W$15, 0),FALSE)*$E120)</f>
        <v>0</v>
      </c>
      <c r="BI120" s="1322">
        <f>IF(ISERROR(VLOOKUP(VLOOKUP($A120, 'E4 TB Allocation Details'!$A$18:$L$214, MATCH("Misc ID", 'E4 TB Allocation Details'!$A$18:$L$18, 0),FALSE), 'E2 Allocators'!$B$15:$W$358, MATCH('O5 Details by Class &amp; Accounts'!BI$18, 'E2 Allocators'!$B$15:$W$15, 0),FALSE)*$E120), 0, VLOOKUP(VLOOKUP($A120, 'E4 TB Allocation Details'!$A$18:$L$214, MATCH("Misc ID", 'E4 TB Allocation Details'!$A$18:$L$18, 0),FALSE), 'E2 Allocators'!$B$15:$W$358, MATCH('O5 Details by Class &amp; Accounts'!BI$18, 'E2 Allocators'!$B$15:$W$15, 0),FALSE)*$E120)</f>
        <v>0</v>
      </c>
      <c r="BJ120" s="1322">
        <f>IF(ISERROR(VLOOKUP(VLOOKUP($A120, 'E4 TB Allocation Details'!$A$18:$L$214, MATCH("Misc ID", 'E4 TB Allocation Details'!$A$18:$L$18, 0),FALSE), 'E2 Allocators'!$B$15:$W$358, MATCH('O5 Details by Class &amp; Accounts'!BJ$18, 'E2 Allocators'!$B$15:$W$15, 0),FALSE)*$E120), 0, VLOOKUP(VLOOKUP($A120, 'E4 TB Allocation Details'!$A$18:$L$214, MATCH("Misc ID", 'E4 TB Allocation Details'!$A$18:$L$18, 0),FALSE), 'E2 Allocators'!$B$15:$W$358, MATCH('O5 Details by Class &amp; Accounts'!BJ$18, 'E2 Allocators'!$B$15:$W$15, 0),FALSE)*$E120)</f>
        <v>0</v>
      </c>
      <c r="BK120" s="1322">
        <f>IF(ISERROR(VLOOKUP(VLOOKUP($A120, 'E4 TB Allocation Details'!$A$18:$L$214, MATCH("Misc ID", 'E4 TB Allocation Details'!$A$18:$L$18, 0),FALSE), 'E2 Allocators'!$B$15:$W$358, MATCH('O5 Details by Class &amp; Accounts'!BK$18, 'E2 Allocators'!$B$15:$W$15, 0),FALSE)*$E120), 0, VLOOKUP(VLOOKUP($A120, 'E4 TB Allocation Details'!$A$18:$L$214, MATCH("Misc ID", 'E4 TB Allocation Details'!$A$18:$L$18, 0),FALSE), 'E2 Allocators'!$B$15:$W$358, MATCH('O5 Details by Class &amp; Accounts'!BK$18, 'E2 Allocators'!$B$15:$W$15, 0),FALSE)*$E120)</f>
        <v>0</v>
      </c>
      <c r="BL120" s="1322">
        <f>IF(ISERROR(VLOOKUP(VLOOKUP($A120, 'E4 TB Allocation Details'!$A$18:$L$214, MATCH("Misc ID", 'E4 TB Allocation Details'!$A$18:$L$18, 0),FALSE), 'E2 Allocators'!$B$15:$W$358, MATCH('O5 Details by Class &amp; Accounts'!BL$18, 'E2 Allocators'!$B$15:$W$15, 0),FALSE)*$E120), 0, VLOOKUP(VLOOKUP($A120, 'E4 TB Allocation Details'!$A$18:$L$214, MATCH("Misc ID", 'E4 TB Allocation Details'!$A$18:$L$18, 0),FALSE), 'E2 Allocators'!$B$15:$W$358, MATCH('O5 Details by Class &amp; Accounts'!BL$18, 'E2 Allocators'!$B$15:$W$15, 0),FALSE)*$E120)</f>
        <v>0</v>
      </c>
      <c r="BM120" s="1322">
        <f>IF(ISERROR(VLOOKUP(VLOOKUP($A120, 'E4 TB Allocation Details'!$A$18:$L$214, MATCH("Misc ID", 'E4 TB Allocation Details'!$A$18:$L$18, 0),FALSE), 'E2 Allocators'!$B$15:$W$358, MATCH('O5 Details by Class &amp; Accounts'!BM$18, 'E2 Allocators'!$B$15:$W$15, 0),FALSE)*$E120), 0, VLOOKUP(VLOOKUP($A120, 'E4 TB Allocation Details'!$A$18:$L$214, MATCH("Misc ID", 'E4 TB Allocation Details'!$A$18:$L$18, 0),FALSE), 'E2 Allocators'!$B$15:$W$358, MATCH('O5 Details by Class &amp; Accounts'!BM$18, 'E2 Allocators'!$B$15:$W$15, 0),FALSE)*$E120)</f>
        <v>0</v>
      </c>
      <c r="BN120" s="1322">
        <f>IF(ISERROR(VLOOKUP(VLOOKUP($A120, 'E4 TB Allocation Details'!$A$18:$L$214, MATCH("Misc ID", 'E4 TB Allocation Details'!$A$18:$L$18, 0),FALSE), 'E2 Allocators'!$B$15:$W$358, MATCH('O5 Details by Class &amp; Accounts'!BN$18, 'E2 Allocators'!$B$15:$W$15, 0),FALSE)*$E120), 0, VLOOKUP(VLOOKUP($A120, 'E4 TB Allocation Details'!$A$18:$L$214, MATCH("Misc ID", 'E4 TB Allocation Details'!$A$18:$L$18, 0),FALSE), 'E2 Allocators'!$B$15:$W$358, MATCH('O5 Details by Class &amp; Accounts'!BN$18, 'E2 Allocators'!$B$15:$W$15, 0),FALSE)*$E120)</f>
        <v>0</v>
      </c>
      <c r="BO120" s="1322">
        <f>IF(ISERROR(VLOOKUP(VLOOKUP($A120, 'E4 TB Allocation Details'!$A$18:$L$214, MATCH("Misc ID", 'E4 TB Allocation Details'!$A$18:$L$18, 0),FALSE), 'E2 Allocators'!$B$15:$W$358, MATCH('O5 Details by Class &amp; Accounts'!BO$18, 'E2 Allocators'!$B$15:$W$15, 0),FALSE)*$E120), 0, VLOOKUP(VLOOKUP($A120, 'E4 TB Allocation Details'!$A$18:$L$214, MATCH("Misc ID", 'E4 TB Allocation Details'!$A$18:$L$18, 0),FALSE), 'E2 Allocators'!$B$15:$W$358, MATCH('O5 Details by Class &amp; Accounts'!BO$18, 'E2 Allocators'!$B$15:$W$15, 0),FALSE)*$E120)</f>
        <v>0</v>
      </c>
      <c r="BP120" s="1322">
        <f>IF(ISERROR(VLOOKUP(VLOOKUP($A120, 'E4 TB Allocation Details'!$A$18:$L$214, MATCH("Misc ID", 'E4 TB Allocation Details'!$A$18:$L$18, 0),FALSE), 'E2 Allocators'!$B$15:$W$358, MATCH('O5 Details by Class &amp; Accounts'!BP$18, 'E2 Allocators'!$B$15:$W$15, 0),FALSE)*$E120), 0, VLOOKUP(VLOOKUP($A120, 'E4 TB Allocation Details'!$A$18:$L$214, MATCH("Misc ID", 'E4 TB Allocation Details'!$A$18:$L$18, 0),FALSE), 'E2 Allocators'!$B$15:$W$358, MATCH('O5 Details by Class &amp; Accounts'!BP$18, 'E2 Allocators'!$B$15:$W$15, 0),FALSE)*$E120)</f>
        <v>0</v>
      </c>
      <c r="BQ120" s="1322">
        <f>IF(ISERROR(VLOOKUP(VLOOKUP($A120, 'E4 TB Allocation Details'!$A$18:$L$214, MATCH("Misc ID", 'E4 TB Allocation Details'!$A$18:$L$18, 0),FALSE), 'E2 Allocators'!$B$15:$W$358, MATCH('O5 Details by Class &amp; Accounts'!BQ$18, 'E2 Allocators'!$B$15:$W$15, 0),FALSE)*$E120), 0, VLOOKUP(VLOOKUP($A120, 'E4 TB Allocation Details'!$A$18:$L$214, MATCH("Misc ID", 'E4 TB Allocation Details'!$A$18:$L$18, 0),FALSE), 'E2 Allocators'!$B$15:$W$358, MATCH('O5 Details by Class &amp; Accounts'!BQ$18, 'E2 Allocators'!$B$15:$W$15, 0),FALSE)*$E120)</f>
        <v>0</v>
      </c>
      <c r="BR120" s="1322">
        <f>IF(ISERROR(VLOOKUP(VLOOKUP($A120, 'E4 TB Allocation Details'!$A$18:$L$214, MATCH("Misc ID", 'E4 TB Allocation Details'!$A$18:$L$18, 0),FALSE), 'E2 Allocators'!$B$15:$W$358, MATCH('O5 Details by Class &amp; Accounts'!BR$18, 'E2 Allocators'!$B$15:$W$15, 0),FALSE)*$E120), 0, VLOOKUP(VLOOKUP($A120, 'E4 TB Allocation Details'!$A$18:$L$214, MATCH("Misc ID", 'E4 TB Allocation Details'!$A$18:$L$18, 0),FALSE), 'E2 Allocators'!$B$15:$W$358, MATCH('O5 Details by Class &amp; Accounts'!BR$18, 'E2 Allocators'!$B$15:$W$15, 0),FALSE)*$E120)</f>
        <v>0</v>
      </c>
      <c r="BS120" s="1322">
        <f t="shared" si="29"/>
        <v>0</v>
      </c>
      <c r="BT120" s="1322">
        <f>IF(ISERROR(VLOOKUP(VLOOKUP($A120, 'E4 TB Allocation Details'!$A$18:$L$214, MATCH("A &amp; G ID", 'E4 TB Allocation Details'!$A$18:$L$18, 0),FALSE), 'E2 Allocators'!$B$15:$W$358, MATCH('O5 Details by Class &amp; Accounts'!BT$18, 'E2 Allocators'!$B$15:$W$15, 0),FALSE)*$E120), 0, VLOOKUP(VLOOKUP($A120, 'E4 TB Allocation Details'!$A$18:$L$214, MATCH("A &amp; G ID", 'E4 TB Allocation Details'!$A$18:$L$18, 0),FALSE), 'E2 Allocators'!$B$15:$W$358, MATCH('O5 Details by Class &amp; Accounts'!BT$18, 'E2 Allocators'!$B$15:$W$15, 0),FALSE)*$E120)</f>
        <v>0</v>
      </c>
      <c r="BU120" s="1322">
        <f>IF(ISERROR(VLOOKUP(VLOOKUP($A120, 'E4 TB Allocation Details'!$A$18:$L$214, MATCH("A &amp; G ID", 'E4 TB Allocation Details'!$A$18:$L$18, 0),FALSE), 'E2 Allocators'!$B$15:$W$358, MATCH('O5 Details by Class &amp; Accounts'!BU$18, 'E2 Allocators'!$B$15:$W$15, 0),FALSE)*$E120), 0, VLOOKUP(VLOOKUP($A120, 'E4 TB Allocation Details'!$A$18:$L$214, MATCH("A &amp; G ID", 'E4 TB Allocation Details'!$A$18:$L$18, 0),FALSE), 'E2 Allocators'!$B$15:$W$358, MATCH('O5 Details by Class &amp; Accounts'!BU$18, 'E2 Allocators'!$B$15:$W$15, 0),FALSE)*$E120)</f>
        <v>0</v>
      </c>
      <c r="BV120" s="1322">
        <f>IF(ISERROR(VLOOKUP(VLOOKUP($A120, 'E4 TB Allocation Details'!$A$18:$L$214, MATCH("A &amp; G ID", 'E4 TB Allocation Details'!$A$18:$L$18, 0),FALSE), 'E2 Allocators'!$B$15:$W$358, MATCH('O5 Details by Class &amp; Accounts'!BV$18, 'E2 Allocators'!$B$15:$W$15, 0),FALSE)*$E120), 0, VLOOKUP(VLOOKUP($A120, 'E4 TB Allocation Details'!$A$18:$L$214, MATCH("A &amp; G ID", 'E4 TB Allocation Details'!$A$18:$L$18, 0),FALSE), 'E2 Allocators'!$B$15:$W$358, MATCH('O5 Details by Class &amp; Accounts'!BV$18, 'E2 Allocators'!$B$15:$W$15, 0),FALSE)*$E120)</f>
        <v>0</v>
      </c>
      <c r="BW120" s="1322">
        <f>IF(ISERROR(VLOOKUP(VLOOKUP($A120, 'E4 TB Allocation Details'!$A$18:$L$214, MATCH("A &amp; G ID", 'E4 TB Allocation Details'!$A$18:$L$18, 0),FALSE), 'E2 Allocators'!$B$15:$W$358, MATCH('O5 Details by Class &amp; Accounts'!BW$18, 'E2 Allocators'!$B$15:$W$15, 0),FALSE)*$E120), 0, VLOOKUP(VLOOKUP($A120, 'E4 TB Allocation Details'!$A$18:$L$214, MATCH("A &amp; G ID", 'E4 TB Allocation Details'!$A$18:$L$18, 0),FALSE), 'E2 Allocators'!$B$15:$W$358, MATCH('O5 Details by Class &amp; Accounts'!BW$18, 'E2 Allocators'!$B$15:$W$15, 0),FALSE)*$E120)</f>
        <v>0</v>
      </c>
      <c r="BX120" s="1322">
        <f>IF(ISERROR(VLOOKUP(VLOOKUP($A120, 'E4 TB Allocation Details'!$A$18:$L$214, MATCH("A &amp; G ID", 'E4 TB Allocation Details'!$A$18:$L$18, 0),FALSE), 'E2 Allocators'!$B$15:$W$358, MATCH('O5 Details by Class &amp; Accounts'!BX$18, 'E2 Allocators'!$B$15:$W$15, 0),FALSE)*$E120), 0, VLOOKUP(VLOOKUP($A120, 'E4 TB Allocation Details'!$A$18:$L$214, MATCH("A &amp; G ID", 'E4 TB Allocation Details'!$A$18:$L$18, 0),FALSE), 'E2 Allocators'!$B$15:$W$358, MATCH('O5 Details by Class &amp; Accounts'!BX$18, 'E2 Allocators'!$B$15:$W$15, 0),FALSE)*$E120)</f>
        <v>0</v>
      </c>
      <c r="BY120" s="1322">
        <f>IF(ISERROR(VLOOKUP(VLOOKUP($A120, 'E4 TB Allocation Details'!$A$18:$L$214, MATCH("A &amp; G ID", 'E4 TB Allocation Details'!$A$18:$L$18, 0),FALSE), 'E2 Allocators'!$B$15:$W$358, MATCH('O5 Details by Class &amp; Accounts'!BY$18, 'E2 Allocators'!$B$15:$W$15, 0),FALSE)*$E120), 0, VLOOKUP(VLOOKUP($A120, 'E4 TB Allocation Details'!$A$18:$L$214, MATCH("A &amp; G ID", 'E4 TB Allocation Details'!$A$18:$L$18, 0),FALSE), 'E2 Allocators'!$B$15:$W$358, MATCH('O5 Details by Class &amp; Accounts'!BY$18, 'E2 Allocators'!$B$15:$W$15, 0),FALSE)*$E120)</f>
        <v>0</v>
      </c>
      <c r="BZ120" s="1322">
        <f>IF(ISERROR(VLOOKUP(VLOOKUP($A120, 'E4 TB Allocation Details'!$A$18:$L$214, MATCH("A &amp; G ID", 'E4 TB Allocation Details'!$A$18:$L$18, 0),FALSE), 'E2 Allocators'!$B$15:$W$358, MATCH('O5 Details by Class &amp; Accounts'!BZ$18, 'E2 Allocators'!$B$15:$W$15, 0),FALSE)*$E120), 0, VLOOKUP(VLOOKUP($A120, 'E4 TB Allocation Details'!$A$18:$L$214, MATCH("A &amp; G ID", 'E4 TB Allocation Details'!$A$18:$L$18, 0),FALSE), 'E2 Allocators'!$B$15:$W$358, MATCH('O5 Details by Class &amp; Accounts'!BZ$18, 'E2 Allocators'!$B$15:$W$15, 0),FALSE)*$E120)</f>
        <v>0</v>
      </c>
      <c r="CA120" s="1322">
        <f>IF(ISERROR(VLOOKUP(VLOOKUP($A120, 'E4 TB Allocation Details'!$A$18:$L$214, MATCH("A &amp; G ID", 'E4 TB Allocation Details'!$A$18:$L$18, 0),FALSE), 'E2 Allocators'!$B$15:$W$358, MATCH('O5 Details by Class &amp; Accounts'!CA$18, 'E2 Allocators'!$B$15:$W$15, 0),FALSE)*$E120), 0, VLOOKUP(VLOOKUP($A120, 'E4 TB Allocation Details'!$A$18:$L$214, MATCH("A &amp; G ID", 'E4 TB Allocation Details'!$A$18:$L$18, 0),FALSE), 'E2 Allocators'!$B$15:$W$358, MATCH('O5 Details by Class &amp; Accounts'!CA$18, 'E2 Allocators'!$B$15:$W$15, 0),FALSE)*$E120)</f>
        <v>0</v>
      </c>
      <c r="CB120" s="1322">
        <f>IF(ISERROR(VLOOKUP(VLOOKUP($A120, 'E4 TB Allocation Details'!$A$18:$L$214, MATCH("A &amp; G ID", 'E4 TB Allocation Details'!$A$18:$L$18, 0),FALSE), 'E2 Allocators'!$B$15:$W$358, MATCH('O5 Details by Class &amp; Accounts'!CB$18, 'E2 Allocators'!$B$15:$W$15, 0),FALSE)*$E120), 0, VLOOKUP(VLOOKUP($A120, 'E4 TB Allocation Details'!$A$18:$L$214, MATCH("A &amp; G ID", 'E4 TB Allocation Details'!$A$18:$L$18, 0),FALSE), 'E2 Allocators'!$B$15:$W$358, MATCH('O5 Details by Class &amp; Accounts'!CB$18, 'E2 Allocators'!$B$15:$W$15, 0),FALSE)*$E120)</f>
        <v>0</v>
      </c>
      <c r="CC120" s="1322">
        <f>IF(ISERROR(VLOOKUP(VLOOKUP($A120, 'E4 TB Allocation Details'!$A$18:$L$214, MATCH("A &amp; G ID", 'E4 TB Allocation Details'!$A$18:$L$18, 0),FALSE), 'E2 Allocators'!$B$15:$W$358, MATCH('O5 Details by Class &amp; Accounts'!CC$18, 'E2 Allocators'!$B$15:$W$15, 0),FALSE)*$E120), 0, VLOOKUP(VLOOKUP($A120, 'E4 TB Allocation Details'!$A$18:$L$214, MATCH("A &amp; G ID", 'E4 TB Allocation Details'!$A$18:$L$18, 0),FALSE), 'E2 Allocators'!$B$15:$W$358, MATCH('O5 Details by Class &amp; Accounts'!CC$18, 'E2 Allocators'!$B$15:$W$15, 0),FALSE)*$E120)</f>
        <v>0</v>
      </c>
      <c r="CD120" s="1322">
        <f>IF(ISERROR(VLOOKUP(VLOOKUP($A120, 'E4 TB Allocation Details'!$A$18:$L$214, MATCH("A &amp; G ID", 'E4 TB Allocation Details'!$A$18:$L$18, 0),FALSE), 'E2 Allocators'!$B$15:$W$358, MATCH('O5 Details by Class &amp; Accounts'!CD$18, 'E2 Allocators'!$B$15:$W$15, 0),FALSE)*$E120), 0, VLOOKUP(VLOOKUP($A120, 'E4 TB Allocation Details'!$A$18:$L$214, MATCH("A &amp; G ID", 'E4 TB Allocation Details'!$A$18:$L$18, 0),FALSE), 'E2 Allocators'!$B$15:$W$358, MATCH('O5 Details by Class &amp; Accounts'!CD$18, 'E2 Allocators'!$B$15:$W$15, 0),FALSE)*$E120)</f>
        <v>0</v>
      </c>
      <c r="CE120" s="1322">
        <f>IF(ISERROR(VLOOKUP(VLOOKUP($A120, 'E4 TB Allocation Details'!$A$18:$L$214, MATCH("A &amp; G ID", 'E4 TB Allocation Details'!$A$18:$L$18, 0),FALSE), 'E2 Allocators'!$B$15:$W$358, MATCH('O5 Details by Class &amp; Accounts'!CE$18, 'E2 Allocators'!$B$15:$W$15, 0),FALSE)*$E120), 0, VLOOKUP(VLOOKUP($A120, 'E4 TB Allocation Details'!$A$18:$L$214, MATCH("A &amp; G ID", 'E4 TB Allocation Details'!$A$18:$L$18, 0),FALSE), 'E2 Allocators'!$B$15:$W$358, MATCH('O5 Details by Class &amp; Accounts'!CE$18, 'E2 Allocators'!$B$15:$W$15, 0),FALSE)*$E120)</f>
        <v>0</v>
      </c>
      <c r="CF120" s="1322">
        <f>IF(ISERROR(VLOOKUP(VLOOKUP($A120, 'E4 TB Allocation Details'!$A$18:$L$214, MATCH("A &amp; G ID", 'E4 TB Allocation Details'!$A$18:$L$18, 0),FALSE), 'E2 Allocators'!$B$15:$W$358, MATCH('O5 Details by Class &amp; Accounts'!CF$18, 'E2 Allocators'!$B$15:$W$15, 0),FALSE)*$E120), 0, VLOOKUP(VLOOKUP($A120, 'E4 TB Allocation Details'!$A$18:$L$214, MATCH("A &amp; G ID", 'E4 TB Allocation Details'!$A$18:$L$18, 0),FALSE), 'E2 Allocators'!$B$15:$W$358, MATCH('O5 Details by Class &amp; Accounts'!CF$18, 'E2 Allocators'!$B$15:$W$15, 0),FALSE)*$E120)</f>
        <v>0</v>
      </c>
      <c r="CG120" s="1322">
        <f>IF(ISERROR(VLOOKUP(VLOOKUP($A120, 'E4 TB Allocation Details'!$A$18:$L$214, MATCH("A &amp; G ID", 'E4 TB Allocation Details'!$A$18:$L$18, 0),FALSE), 'E2 Allocators'!$B$15:$W$358, MATCH('O5 Details by Class &amp; Accounts'!CG$18, 'E2 Allocators'!$B$15:$W$15, 0),FALSE)*$E120), 0, VLOOKUP(VLOOKUP($A120, 'E4 TB Allocation Details'!$A$18:$L$214, MATCH("A &amp; G ID", 'E4 TB Allocation Details'!$A$18:$L$18, 0),FALSE), 'E2 Allocators'!$B$15:$W$358, MATCH('O5 Details by Class &amp; Accounts'!CG$18, 'E2 Allocators'!$B$15:$W$15, 0),FALSE)*$E120)</f>
        <v>0</v>
      </c>
      <c r="CH120" s="1322">
        <f>IF(ISERROR(VLOOKUP(VLOOKUP($A120, 'E4 TB Allocation Details'!$A$18:$L$214, MATCH("A &amp; G ID", 'E4 TB Allocation Details'!$A$18:$L$18, 0),FALSE), 'E2 Allocators'!$B$15:$W$358, MATCH('O5 Details by Class &amp; Accounts'!CH$18, 'E2 Allocators'!$B$15:$W$15, 0),FALSE)*$E120), 0, VLOOKUP(VLOOKUP($A120, 'E4 TB Allocation Details'!$A$18:$L$214, MATCH("A &amp; G ID", 'E4 TB Allocation Details'!$A$18:$L$18, 0),FALSE), 'E2 Allocators'!$B$15:$W$358, MATCH('O5 Details by Class &amp; Accounts'!CH$18, 'E2 Allocators'!$B$15:$W$15, 0),FALSE)*$E120)</f>
        <v>0</v>
      </c>
      <c r="CI120" s="1322">
        <f>IF(ISERROR(VLOOKUP(VLOOKUP($A120, 'E4 TB Allocation Details'!$A$18:$L$214, MATCH("A &amp; G ID", 'E4 TB Allocation Details'!$A$18:$L$18, 0),FALSE), 'E2 Allocators'!$B$15:$W$358, MATCH('O5 Details by Class &amp; Accounts'!CI$18, 'E2 Allocators'!$B$15:$W$15, 0),FALSE)*$E120), 0, VLOOKUP(VLOOKUP($A120, 'E4 TB Allocation Details'!$A$18:$L$214, MATCH("A &amp; G ID", 'E4 TB Allocation Details'!$A$18:$L$18, 0),FALSE), 'E2 Allocators'!$B$15:$W$358, MATCH('O5 Details by Class &amp; Accounts'!CI$18, 'E2 Allocators'!$B$15:$W$15, 0),FALSE)*$E120)</f>
        <v>0</v>
      </c>
      <c r="CJ120" s="1322">
        <f>IF(ISERROR(VLOOKUP(VLOOKUP($A120, 'E4 TB Allocation Details'!$A$18:$L$214, MATCH("A &amp; G ID", 'E4 TB Allocation Details'!$A$18:$L$18, 0),FALSE), 'E2 Allocators'!$B$15:$W$358, MATCH('O5 Details by Class &amp; Accounts'!CJ$18, 'E2 Allocators'!$B$15:$W$15, 0),FALSE)*$E120), 0, VLOOKUP(VLOOKUP($A120, 'E4 TB Allocation Details'!$A$18:$L$214, MATCH("A &amp; G ID", 'E4 TB Allocation Details'!$A$18:$L$18, 0),FALSE), 'E2 Allocators'!$B$15:$W$358, MATCH('O5 Details by Class &amp; Accounts'!CJ$18, 'E2 Allocators'!$B$15:$W$15, 0),FALSE)*$E120)</f>
        <v>0</v>
      </c>
      <c r="CK120" s="1322">
        <f>IF(ISERROR(VLOOKUP(VLOOKUP($A120, 'E4 TB Allocation Details'!$A$18:$L$214, MATCH("A &amp; G ID", 'E4 TB Allocation Details'!$A$18:$L$18, 0),FALSE), 'E2 Allocators'!$B$15:$W$358, MATCH('O5 Details by Class &amp; Accounts'!CK$18, 'E2 Allocators'!$B$15:$W$15, 0),FALSE)*$E120), 0, VLOOKUP(VLOOKUP($A120, 'E4 TB Allocation Details'!$A$18:$L$214, MATCH("A &amp; G ID", 'E4 TB Allocation Details'!$A$18:$L$18, 0),FALSE), 'E2 Allocators'!$B$15:$W$358, MATCH('O5 Details by Class &amp; Accounts'!CK$18, 'E2 Allocators'!$B$15:$W$15, 0),FALSE)*$E120)</f>
        <v>0</v>
      </c>
      <c r="CL120" s="1322">
        <f>IF(ISERROR(VLOOKUP(VLOOKUP($A120, 'E4 TB Allocation Details'!$A$18:$L$214, MATCH("A &amp; G ID", 'E4 TB Allocation Details'!$A$18:$L$18, 0),FALSE), 'E2 Allocators'!$B$15:$W$358, MATCH('O5 Details by Class &amp; Accounts'!CL$18, 'E2 Allocators'!$B$15:$W$15, 0),FALSE)*$E120), 0, VLOOKUP(VLOOKUP($A120, 'E4 TB Allocation Details'!$A$18:$L$214, MATCH("A &amp; G ID", 'E4 TB Allocation Details'!$A$18:$L$18, 0),FALSE), 'E2 Allocators'!$B$15:$W$358, MATCH('O5 Details by Class &amp; Accounts'!CL$18, 'E2 Allocators'!$B$15:$W$15, 0),FALSE)*$E120)</f>
        <v>0</v>
      </c>
      <c r="CM120" s="1322">
        <f>IF(ISERROR(VLOOKUP(VLOOKUP($A120, 'E4 TB Allocation Details'!$A$18:$L$214, MATCH("A &amp; G ID", 'E4 TB Allocation Details'!$A$18:$L$18, 0),FALSE), 'E2 Allocators'!$B$15:$W$358, MATCH('O5 Details by Class &amp; Accounts'!CM$18, 'E2 Allocators'!$B$15:$W$15, 0),FALSE)*$E120), 0, VLOOKUP(VLOOKUP($A120, 'E4 TB Allocation Details'!$A$18:$L$214, MATCH("A &amp; G ID", 'E4 TB Allocation Details'!$A$18:$L$18, 0),FALSE), 'E2 Allocators'!$B$15:$W$358, MATCH('O5 Details by Class &amp; Accounts'!CM$18, 'E2 Allocators'!$B$15:$W$15, 0),FALSE)*$E120)</f>
        <v>0</v>
      </c>
      <c r="CN120" s="1322">
        <f t="shared" si="30"/>
        <v>0</v>
      </c>
      <c r="CO120" s="1651">
        <f t="shared" si="25"/>
        <v>0</v>
      </c>
      <c r="CQ120" s="1899" t="inlineStr">
        <is>
          <t/>
        </is>
      </c>
    </row>
    <row r="121" spans="1:95" s="64" customFormat="1" ht="12.75" x14ac:dyDescent="0.2">
      <c r="A121" s="1003">
        <v>4705</v>
      </c>
      <c r="B121" s="1003" t="s">
        <v>1359</v>
      </c>
      <c r="C121" s="1648">
        <f>IF(ISERROR(VLOOKUP($A121,'I3 TB Data'!$A$19:$H$483,MATCH('O5 Details by Class &amp; Accounts'!$C$18, 'I3 TB Data'!$A$19:$H$19,0),0)), 0, VLOOKUP($A121,'I3 TB Data'!$A$19:$H$483,MATCH('O5 Details by Class &amp; Accounts'!$C$18,'I3 TB Data'!$A$19:$H$19,0),0))</f>
        <v>22963604.550922379</v>
      </c>
      <c r="D121" s="1649"/>
      <c r="E121" s="1648">
        <f t="shared" ref="E121:E143" si="31">C121+D121</f>
        <v>22963604.550922379</v>
      </c>
      <c r="F121" s="1650">
        <f>IF(ISERROR(VLOOKUP($A121, 'E1 Categorization'!A34:E125, MATCH("Customer Component", 'E1 Categorization'!$A$33:$E$33,0), 0)), 0, IF(VLOOKUP($A121, 'E1 Categorization'!A34:E125, MATCH("Customer Component", 'E1 Categorization'!$A$33:$E$33,0), 0)=0, 'O5 Details by Class &amp; Accounts'!$E121, IF(AND(VLOOKUP($A121, 'E1 Categorization'!A34:E125, MATCH("Customer Component", 'E1 Categorization'!$A$33:$E$33,0), 0) &gt;0, VLOOKUP($A121, 'E1 Categorization'!A34:E125, MATCH("Customer Component", 'E1 Categorization'!$A$33:$E$33,0), 0)&lt;1), 'O5 Details by Class &amp; Accounts'!$E121*(1-VLOOKUP($A121, 'E1 Categorization'!A34:E125, MATCH("Customer Component", 'E1 Categorization'!$A$33:$E$33,0), 0)), 0)))</f>
        <v>0</v>
      </c>
      <c r="G121" s="1650">
        <f>IF(ISERROR(VLOOKUP($A121, 'E1 Categorization'!A34:E125, MATCH("Customer Component", 'E1 Categorization'!$A$33:$E$33,0), 0)),0, IF(VLOOKUP($A121, 'E1 Categorization'!A34:E125, MATCH("Customer Component", 'E1 Categorization'!$A$33:$E$33,0), 0)=0, 0, IF(AND(VLOOKUP($A121, 'E1 Categorization'!A34:E125, MATCH("Customer Component", 'E1 Categorization'!$A$33:$E$33,0), 0) &gt;0, VLOOKUP($A121, 'E1 Categorization'!A34:E125, MATCH("Customer Component", 'E1 Categorization'!$A$33:$E$33,0), 0)&lt;1), 'O5 Details by Class &amp; Accounts'!$E121*(VLOOKUP($A121, 'E1 Categorization'!A34:E125, MATCH("Customer Component", 'E1 Categorization'!$A$33:$E$33,0), 0)), 'O5 Details by Class &amp; Accounts'!$E121)))</f>
        <v>0</v>
      </c>
      <c r="H121" s="1322">
        <f t="shared" ref="H121:H128" si="32">F121+G121</f>
        <v>0</v>
      </c>
      <c r="I121" s="1322">
        <f>IF(ISERROR(VLOOKUP(VLOOKUP($A121, 'E4 TB Allocation Details'!$A$18:$L$214, MATCH("Demand ID", 'E4 TB Allocation Details'!$A$18:$L$18, 0),FALSE), 'E2 Allocators'!$B$15:$W$358, MATCH('O5 Details by Class &amp; Accounts'!I$18, 'E2 Allocators'!$B$15:$W$15, 0),FALSE)*$F121), 0, VLOOKUP(VLOOKUP($A121, 'E4 TB Allocation Details'!$A$18:$L$214, MATCH("Demand ID", 'E4 TB Allocation Details'!$A$18:$L$18, 0),FALSE), 'E2 Allocators'!$B$15:$W$358, MATCH('O5 Details by Class &amp; Accounts'!I$18, 'E2 Allocators'!$B$15:$W$15, 0),FALSE)*$F121)</f>
        <v>0</v>
      </c>
      <c r="J121" s="1322">
        <f>IF(ISERROR(VLOOKUP(VLOOKUP($A121, 'E4 TB Allocation Details'!$A$18:$L$214, MATCH("Demand ID", 'E4 TB Allocation Details'!$A$18:$L$18, 0),FALSE), 'E2 Allocators'!$B$15:$W$358, MATCH('O5 Details by Class &amp; Accounts'!J$18, 'E2 Allocators'!$B$15:$W$15, 0),FALSE)*$F121), 0, VLOOKUP(VLOOKUP($A121, 'E4 TB Allocation Details'!$A$18:$L$214, MATCH("Demand ID", 'E4 TB Allocation Details'!$A$18:$L$18, 0),FALSE), 'E2 Allocators'!$B$15:$W$358, MATCH('O5 Details by Class &amp; Accounts'!J$18, 'E2 Allocators'!$B$15:$W$15, 0),FALSE)*$F121)</f>
        <v>0</v>
      </c>
      <c r="K121" s="1322">
        <f>IF(ISERROR(VLOOKUP(VLOOKUP($A121, 'E4 TB Allocation Details'!$A$18:$L$214, MATCH("Demand ID", 'E4 TB Allocation Details'!$A$18:$L$18, 0),FALSE), 'E2 Allocators'!$B$15:$W$358, MATCH('O5 Details by Class &amp; Accounts'!K$18, 'E2 Allocators'!$B$15:$W$15, 0),FALSE)*$F121), 0, VLOOKUP(VLOOKUP($A121, 'E4 TB Allocation Details'!$A$18:$L$214, MATCH("Demand ID", 'E4 TB Allocation Details'!$A$18:$L$18, 0),FALSE), 'E2 Allocators'!$B$15:$W$358, MATCH('O5 Details by Class &amp; Accounts'!K$18, 'E2 Allocators'!$B$15:$W$15, 0),FALSE)*$F121)</f>
        <v>0</v>
      </c>
      <c r="L121" s="1322">
        <f>IF(ISERROR(VLOOKUP(VLOOKUP($A121, 'E4 TB Allocation Details'!$A$18:$L$214, MATCH("Demand ID", 'E4 TB Allocation Details'!$A$18:$L$18, 0),FALSE), 'E2 Allocators'!$B$15:$W$358, MATCH('O5 Details by Class &amp; Accounts'!L$18, 'E2 Allocators'!$B$15:$W$15, 0),FALSE)*$F121), 0, VLOOKUP(VLOOKUP($A121, 'E4 TB Allocation Details'!$A$18:$L$214, MATCH("Demand ID", 'E4 TB Allocation Details'!$A$18:$L$18, 0),FALSE), 'E2 Allocators'!$B$15:$W$358, MATCH('O5 Details by Class &amp; Accounts'!L$18, 'E2 Allocators'!$B$15:$W$15, 0),FALSE)*$F121)</f>
        <v>0</v>
      </c>
      <c r="M121" s="1322">
        <f>IF(ISERROR(VLOOKUP(VLOOKUP($A121, 'E4 TB Allocation Details'!$A$18:$L$214, MATCH("Demand ID", 'E4 TB Allocation Details'!$A$18:$L$18, 0),FALSE), 'E2 Allocators'!$B$15:$W$358, MATCH('O5 Details by Class &amp; Accounts'!M$18, 'E2 Allocators'!$B$15:$W$15, 0),FALSE)*$F121), 0, VLOOKUP(VLOOKUP($A121, 'E4 TB Allocation Details'!$A$18:$L$214, MATCH("Demand ID", 'E4 TB Allocation Details'!$A$18:$L$18, 0),FALSE), 'E2 Allocators'!$B$15:$W$358, MATCH('O5 Details by Class &amp; Accounts'!M$18, 'E2 Allocators'!$B$15:$W$15, 0),FALSE)*$F121)</f>
        <v>0</v>
      </c>
      <c r="N121" s="1322">
        <f>IF(ISERROR(VLOOKUP(VLOOKUP($A121, 'E4 TB Allocation Details'!$A$18:$L$214, MATCH("Demand ID", 'E4 TB Allocation Details'!$A$18:$L$18, 0),FALSE), 'E2 Allocators'!$B$15:$W$358, MATCH('O5 Details by Class &amp; Accounts'!N$18, 'E2 Allocators'!$B$15:$W$15, 0),FALSE)*$F121), 0, VLOOKUP(VLOOKUP($A121, 'E4 TB Allocation Details'!$A$18:$L$214, MATCH("Demand ID", 'E4 TB Allocation Details'!$A$18:$L$18, 0),FALSE), 'E2 Allocators'!$B$15:$W$358, MATCH('O5 Details by Class &amp; Accounts'!N$18, 'E2 Allocators'!$B$15:$W$15, 0),FALSE)*$F121)</f>
        <v>0</v>
      </c>
      <c r="O121" s="1322">
        <f>IF(ISERROR(VLOOKUP(VLOOKUP($A121, 'E4 TB Allocation Details'!$A$18:$L$214, MATCH("Demand ID", 'E4 TB Allocation Details'!$A$18:$L$18, 0),FALSE), 'E2 Allocators'!$B$15:$W$358, MATCH('O5 Details by Class &amp; Accounts'!O$18, 'E2 Allocators'!$B$15:$W$15, 0),FALSE)*$F121), 0, VLOOKUP(VLOOKUP($A121, 'E4 TB Allocation Details'!$A$18:$L$214, MATCH("Demand ID", 'E4 TB Allocation Details'!$A$18:$L$18, 0),FALSE), 'E2 Allocators'!$B$15:$W$358, MATCH('O5 Details by Class &amp; Accounts'!O$18, 'E2 Allocators'!$B$15:$W$15, 0),FALSE)*$F121)</f>
        <v>0</v>
      </c>
      <c r="P121" s="1322">
        <f>IF(ISERROR(VLOOKUP(VLOOKUP($A121, 'E4 TB Allocation Details'!$A$18:$L$214, MATCH("Demand ID", 'E4 TB Allocation Details'!$A$18:$L$18, 0),FALSE), 'E2 Allocators'!$B$15:$W$358, MATCH('O5 Details by Class &amp; Accounts'!P$18, 'E2 Allocators'!$B$15:$W$15, 0),FALSE)*$F121), 0, VLOOKUP(VLOOKUP($A121, 'E4 TB Allocation Details'!$A$18:$L$214, MATCH("Demand ID", 'E4 TB Allocation Details'!$A$18:$L$18, 0),FALSE), 'E2 Allocators'!$B$15:$W$358, MATCH('O5 Details by Class &amp; Accounts'!P$18, 'E2 Allocators'!$B$15:$W$15, 0),FALSE)*$F121)</f>
        <v>0</v>
      </c>
      <c r="Q121" s="1322">
        <f>IF(ISERROR(VLOOKUP(VLOOKUP($A121, 'E4 TB Allocation Details'!$A$18:$L$214, MATCH("Demand ID", 'E4 TB Allocation Details'!$A$18:$L$18, 0),FALSE), 'E2 Allocators'!$B$15:$W$358, MATCH('O5 Details by Class &amp; Accounts'!Q$18, 'E2 Allocators'!$B$15:$W$15, 0),FALSE)*$F121), 0, VLOOKUP(VLOOKUP($A121, 'E4 TB Allocation Details'!$A$18:$L$214, MATCH("Demand ID", 'E4 TB Allocation Details'!$A$18:$L$18, 0),FALSE), 'E2 Allocators'!$B$15:$W$358, MATCH('O5 Details by Class &amp; Accounts'!Q$18, 'E2 Allocators'!$B$15:$W$15, 0),FALSE)*$F121)</f>
        <v>0</v>
      </c>
      <c r="R121" s="1322">
        <f>IF(ISERROR(VLOOKUP(VLOOKUP($A121, 'E4 TB Allocation Details'!$A$18:$L$214, MATCH("Demand ID", 'E4 TB Allocation Details'!$A$18:$L$18, 0),FALSE), 'E2 Allocators'!$B$15:$W$358, MATCH('O5 Details by Class &amp; Accounts'!R$18, 'E2 Allocators'!$B$15:$W$15, 0),FALSE)*$F121), 0, VLOOKUP(VLOOKUP($A121, 'E4 TB Allocation Details'!$A$18:$L$214, MATCH("Demand ID", 'E4 TB Allocation Details'!$A$18:$L$18, 0),FALSE), 'E2 Allocators'!$B$15:$W$358, MATCH('O5 Details by Class &amp; Accounts'!R$18, 'E2 Allocators'!$B$15:$W$15, 0),FALSE)*$F121)</f>
        <v>0</v>
      </c>
      <c r="S121" s="1322">
        <f>IF(ISERROR(VLOOKUP(VLOOKUP($A121, 'E4 TB Allocation Details'!$A$18:$L$214, MATCH("Demand ID", 'E4 TB Allocation Details'!$A$18:$L$18, 0),FALSE), 'E2 Allocators'!$B$15:$W$358, MATCH('O5 Details by Class &amp; Accounts'!S$18, 'E2 Allocators'!$B$15:$W$15, 0),FALSE)*$F121), 0, VLOOKUP(VLOOKUP($A121, 'E4 TB Allocation Details'!$A$18:$L$214, MATCH("Demand ID", 'E4 TB Allocation Details'!$A$18:$L$18, 0),FALSE), 'E2 Allocators'!$B$15:$W$358, MATCH('O5 Details by Class &amp; Accounts'!S$18, 'E2 Allocators'!$B$15:$W$15, 0),FALSE)*$F121)</f>
        <v>0</v>
      </c>
      <c r="T121" s="1322">
        <f>IF(ISERROR(VLOOKUP(VLOOKUP($A121, 'E4 TB Allocation Details'!$A$18:$L$214, MATCH("Demand ID", 'E4 TB Allocation Details'!$A$18:$L$18, 0),FALSE), 'E2 Allocators'!$B$15:$W$358, MATCH('O5 Details by Class &amp; Accounts'!T$18, 'E2 Allocators'!$B$15:$W$15, 0),FALSE)*$F121), 0, VLOOKUP(VLOOKUP($A121, 'E4 TB Allocation Details'!$A$18:$L$214, MATCH("Demand ID", 'E4 TB Allocation Details'!$A$18:$L$18, 0),FALSE), 'E2 Allocators'!$B$15:$W$358, MATCH('O5 Details by Class &amp; Accounts'!T$18, 'E2 Allocators'!$B$15:$W$15, 0),FALSE)*$F121)</f>
        <v>0</v>
      </c>
      <c r="U121" s="1322">
        <f>IF(ISERROR(VLOOKUP(VLOOKUP($A121, 'E4 TB Allocation Details'!$A$18:$L$214, MATCH("Demand ID", 'E4 TB Allocation Details'!$A$18:$L$18, 0),FALSE), 'E2 Allocators'!$B$15:$W$358, MATCH('O5 Details by Class &amp; Accounts'!U$18, 'E2 Allocators'!$B$15:$W$15, 0),FALSE)*$F121), 0, VLOOKUP(VLOOKUP($A121, 'E4 TB Allocation Details'!$A$18:$L$214, MATCH("Demand ID", 'E4 TB Allocation Details'!$A$18:$L$18, 0),FALSE), 'E2 Allocators'!$B$15:$W$358, MATCH('O5 Details by Class &amp; Accounts'!U$18, 'E2 Allocators'!$B$15:$W$15, 0),FALSE)*$F121)</f>
        <v>0</v>
      </c>
      <c r="V121" s="1322">
        <f>IF(ISERROR(VLOOKUP(VLOOKUP($A121, 'E4 TB Allocation Details'!$A$18:$L$214, MATCH("Demand ID", 'E4 TB Allocation Details'!$A$18:$L$18, 0),FALSE), 'E2 Allocators'!$B$15:$W$358, MATCH('O5 Details by Class &amp; Accounts'!V$18, 'E2 Allocators'!$B$15:$W$15, 0),FALSE)*$F121), 0, VLOOKUP(VLOOKUP($A121, 'E4 TB Allocation Details'!$A$18:$L$214, MATCH("Demand ID", 'E4 TB Allocation Details'!$A$18:$L$18, 0),FALSE), 'E2 Allocators'!$B$15:$W$358, MATCH('O5 Details by Class &amp; Accounts'!V$18, 'E2 Allocators'!$B$15:$W$15, 0),FALSE)*$F121)</f>
        <v>0</v>
      </c>
      <c r="W121" s="1322">
        <f>IF(ISERROR(VLOOKUP(VLOOKUP($A121, 'E4 TB Allocation Details'!$A$18:$L$214, MATCH("Demand ID", 'E4 TB Allocation Details'!$A$18:$L$18, 0),FALSE), 'E2 Allocators'!$B$15:$W$358, MATCH('O5 Details by Class &amp; Accounts'!W$18, 'E2 Allocators'!$B$15:$W$15, 0),FALSE)*$F121), 0, VLOOKUP(VLOOKUP($A121, 'E4 TB Allocation Details'!$A$18:$L$214, MATCH("Demand ID", 'E4 TB Allocation Details'!$A$18:$L$18, 0),FALSE), 'E2 Allocators'!$B$15:$W$358, MATCH('O5 Details by Class &amp; Accounts'!W$18, 'E2 Allocators'!$B$15:$W$15, 0),FALSE)*$F121)</f>
        <v>0</v>
      </c>
      <c r="X121" s="1322">
        <f>IF(ISERROR(VLOOKUP(VLOOKUP($A121, 'E4 TB Allocation Details'!$A$18:$L$214, MATCH("Demand ID", 'E4 TB Allocation Details'!$A$18:$L$18, 0),FALSE), 'E2 Allocators'!$B$15:$W$358, MATCH('O5 Details by Class &amp; Accounts'!X$18, 'E2 Allocators'!$B$15:$W$15, 0),FALSE)*$F121), 0, VLOOKUP(VLOOKUP($A121, 'E4 TB Allocation Details'!$A$18:$L$214, MATCH("Demand ID", 'E4 TB Allocation Details'!$A$18:$L$18, 0),FALSE), 'E2 Allocators'!$B$15:$W$358, MATCH('O5 Details by Class &amp; Accounts'!X$18, 'E2 Allocators'!$B$15:$W$15, 0),FALSE)*$F121)</f>
        <v>0</v>
      </c>
      <c r="Y121" s="1322">
        <f>IF(ISERROR(VLOOKUP(VLOOKUP($A121, 'E4 TB Allocation Details'!$A$18:$L$214, MATCH("Demand ID", 'E4 TB Allocation Details'!$A$18:$L$18, 0),FALSE), 'E2 Allocators'!$B$15:$W$358, MATCH('O5 Details by Class &amp; Accounts'!Y$18, 'E2 Allocators'!$B$15:$W$15, 0),FALSE)*$F121), 0, VLOOKUP(VLOOKUP($A121, 'E4 TB Allocation Details'!$A$18:$L$214, MATCH("Demand ID", 'E4 TB Allocation Details'!$A$18:$L$18, 0),FALSE), 'E2 Allocators'!$B$15:$W$358, MATCH('O5 Details by Class &amp; Accounts'!Y$18, 'E2 Allocators'!$B$15:$W$15, 0),FALSE)*$F121)</f>
        <v>0</v>
      </c>
      <c r="Z121" s="1322">
        <f>IF(ISERROR(VLOOKUP(VLOOKUP($A121, 'E4 TB Allocation Details'!$A$18:$L$214, MATCH("Demand ID", 'E4 TB Allocation Details'!$A$18:$L$18, 0),FALSE), 'E2 Allocators'!$B$15:$W$358, MATCH('O5 Details by Class &amp; Accounts'!Z$18, 'E2 Allocators'!$B$15:$W$15, 0),FALSE)*$F121), 0, VLOOKUP(VLOOKUP($A121, 'E4 TB Allocation Details'!$A$18:$L$214, MATCH("Demand ID", 'E4 TB Allocation Details'!$A$18:$L$18, 0),FALSE), 'E2 Allocators'!$B$15:$W$358, MATCH('O5 Details by Class &amp; Accounts'!Z$18, 'E2 Allocators'!$B$15:$W$15, 0),FALSE)*$F121)</f>
        <v>0</v>
      </c>
      <c r="AA121" s="1322">
        <f>IF(ISERROR(VLOOKUP(VLOOKUP($A121, 'E4 TB Allocation Details'!$A$18:$L$214, MATCH("Demand ID", 'E4 TB Allocation Details'!$A$18:$L$18, 0),FALSE), 'E2 Allocators'!$B$15:$W$358, MATCH('O5 Details by Class &amp; Accounts'!AA$18, 'E2 Allocators'!$B$15:$W$15, 0),FALSE)*$F121), 0, VLOOKUP(VLOOKUP($A121, 'E4 TB Allocation Details'!$A$18:$L$214, MATCH("Demand ID", 'E4 TB Allocation Details'!$A$18:$L$18, 0),FALSE), 'E2 Allocators'!$B$15:$W$358, MATCH('O5 Details by Class &amp; Accounts'!AA$18, 'E2 Allocators'!$B$15:$W$15, 0),FALSE)*$F121)</f>
        <v>0</v>
      </c>
      <c r="AB121" s="1322">
        <f>IF(ISERROR(VLOOKUP(VLOOKUP($A121, 'E4 TB Allocation Details'!$A$18:$L$214, MATCH("Demand ID", 'E4 TB Allocation Details'!$A$18:$L$18, 0),FALSE), 'E2 Allocators'!$B$15:$W$358, MATCH('O5 Details by Class &amp; Accounts'!AB$18, 'E2 Allocators'!$B$15:$W$15, 0),FALSE)*$F121), 0, VLOOKUP(VLOOKUP($A121, 'E4 TB Allocation Details'!$A$18:$L$214, MATCH("Demand ID", 'E4 TB Allocation Details'!$A$18:$L$18, 0),FALSE), 'E2 Allocators'!$B$15:$W$358, MATCH('O5 Details by Class &amp; Accounts'!AB$18, 'E2 Allocators'!$B$15:$W$15, 0),FALSE)*$F121)</f>
        <v>0</v>
      </c>
      <c r="AC121" s="1322">
        <f t="shared" ref="AC121:AC128" si="33">SUM(I121:AB121)</f>
        <v>0</v>
      </c>
      <c r="AD121" s="1322">
        <f>IF(ISERROR(VLOOKUP(VLOOKUP($A121, 'E4 TB Allocation Details'!$A$18:$L$214, MATCH("Customer ID", 'E4 TB Allocation Details'!$A$18:$L$18, 0),FALSE), 'E2 Allocators'!$B$15:$W$358, MATCH('O5 Details by Class &amp; Accounts'!AD$18, 'E2 Allocators'!$B$15:$W$15, 0),FALSE)*$G121), 0, VLOOKUP(VLOOKUP($A121, 'E4 TB Allocation Details'!$A$18:$L$214, MATCH("Customer ID", 'E4 TB Allocation Details'!$A$18:$L$18, 0),FALSE), 'E2 Allocators'!$B$15:$W$358, MATCH('O5 Details by Class &amp; Accounts'!AD$18, 'E2 Allocators'!$B$15:$W$15, 0),FALSE)*$G121)</f>
        <v>0</v>
      </c>
      <c r="AE121" s="1322">
        <f>IF(ISERROR(VLOOKUP(VLOOKUP($A121, 'E4 TB Allocation Details'!$A$18:$L$214, MATCH("Customer ID", 'E4 TB Allocation Details'!$A$18:$L$18, 0),FALSE), 'E2 Allocators'!$B$15:$W$358, MATCH('O5 Details by Class &amp; Accounts'!AE$18, 'E2 Allocators'!$B$15:$W$15, 0),FALSE)*$G121), 0, VLOOKUP(VLOOKUP($A121, 'E4 TB Allocation Details'!$A$18:$L$214, MATCH("Customer ID", 'E4 TB Allocation Details'!$A$18:$L$18, 0),FALSE), 'E2 Allocators'!$B$15:$W$358, MATCH('O5 Details by Class &amp; Accounts'!AE$18, 'E2 Allocators'!$B$15:$W$15, 0),FALSE)*$G121)</f>
        <v>0</v>
      </c>
      <c r="AF121" s="1322">
        <f>IF(ISERROR(VLOOKUP(VLOOKUP($A121, 'E4 TB Allocation Details'!$A$18:$L$214, MATCH("Customer ID", 'E4 TB Allocation Details'!$A$18:$L$18, 0),FALSE), 'E2 Allocators'!$B$15:$W$358, MATCH('O5 Details by Class &amp; Accounts'!AF$18, 'E2 Allocators'!$B$15:$W$15, 0),FALSE)*$G121), 0, VLOOKUP(VLOOKUP($A121, 'E4 TB Allocation Details'!$A$18:$L$214, MATCH("Customer ID", 'E4 TB Allocation Details'!$A$18:$L$18, 0),FALSE), 'E2 Allocators'!$B$15:$W$358, MATCH('O5 Details by Class &amp; Accounts'!AF$18, 'E2 Allocators'!$B$15:$W$15, 0),FALSE)*$G121)</f>
        <v>0</v>
      </c>
      <c r="AG121" s="1322">
        <f>IF(ISERROR(VLOOKUP(VLOOKUP($A121, 'E4 TB Allocation Details'!$A$18:$L$214, MATCH("Customer ID", 'E4 TB Allocation Details'!$A$18:$L$18, 0),FALSE), 'E2 Allocators'!$B$15:$W$358, MATCH('O5 Details by Class &amp; Accounts'!AG$18, 'E2 Allocators'!$B$15:$W$15, 0),FALSE)*$G121), 0, VLOOKUP(VLOOKUP($A121, 'E4 TB Allocation Details'!$A$18:$L$214, MATCH("Customer ID", 'E4 TB Allocation Details'!$A$18:$L$18, 0),FALSE), 'E2 Allocators'!$B$15:$W$358, MATCH('O5 Details by Class &amp; Accounts'!AG$18, 'E2 Allocators'!$B$15:$W$15, 0),FALSE)*$G121)</f>
        <v>0</v>
      </c>
      <c r="AH121" s="1322">
        <f>IF(ISERROR(VLOOKUP(VLOOKUP($A121, 'E4 TB Allocation Details'!$A$18:$L$214, MATCH("Customer ID", 'E4 TB Allocation Details'!$A$18:$L$18, 0),FALSE), 'E2 Allocators'!$B$15:$W$358, MATCH('O5 Details by Class &amp; Accounts'!AH$18, 'E2 Allocators'!$B$15:$W$15, 0),FALSE)*$G121), 0, VLOOKUP(VLOOKUP($A121, 'E4 TB Allocation Details'!$A$18:$L$214, MATCH("Customer ID", 'E4 TB Allocation Details'!$A$18:$L$18, 0),FALSE), 'E2 Allocators'!$B$15:$W$358, MATCH('O5 Details by Class &amp; Accounts'!AH$18, 'E2 Allocators'!$B$15:$W$15, 0),FALSE)*$G121)</f>
        <v>0</v>
      </c>
      <c r="AI121" s="1322">
        <f>IF(ISERROR(VLOOKUP(VLOOKUP($A121, 'E4 TB Allocation Details'!$A$18:$L$214, MATCH("Customer ID", 'E4 TB Allocation Details'!$A$18:$L$18, 0),FALSE), 'E2 Allocators'!$B$15:$W$358, MATCH('O5 Details by Class &amp; Accounts'!AI$18, 'E2 Allocators'!$B$15:$W$15, 0),FALSE)*$G121), 0, VLOOKUP(VLOOKUP($A121, 'E4 TB Allocation Details'!$A$18:$L$214, MATCH("Customer ID", 'E4 TB Allocation Details'!$A$18:$L$18, 0),FALSE), 'E2 Allocators'!$B$15:$W$358, MATCH('O5 Details by Class &amp; Accounts'!AI$18, 'E2 Allocators'!$B$15:$W$15, 0),FALSE)*$G121)</f>
        <v>0</v>
      </c>
      <c r="AJ121" s="1322">
        <f>IF(ISERROR(VLOOKUP(VLOOKUP($A121, 'E4 TB Allocation Details'!$A$18:$L$214, MATCH("Customer ID", 'E4 TB Allocation Details'!$A$18:$L$18, 0),FALSE), 'E2 Allocators'!$B$15:$W$358, MATCH('O5 Details by Class &amp; Accounts'!AJ$18, 'E2 Allocators'!$B$15:$W$15, 0),FALSE)*$G121), 0, VLOOKUP(VLOOKUP($A121, 'E4 TB Allocation Details'!$A$18:$L$214, MATCH("Customer ID", 'E4 TB Allocation Details'!$A$18:$L$18, 0),FALSE), 'E2 Allocators'!$B$15:$W$358, MATCH('O5 Details by Class &amp; Accounts'!AJ$18, 'E2 Allocators'!$B$15:$W$15, 0),FALSE)*$G121)</f>
        <v>0</v>
      </c>
      <c r="AK121" s="1322">
        <f>IF(ISERROR(VLOOKUP(VLOOKUP($A121, 'E4 TB Allocation Details'!$A$18:$L$214, MATCH("Customer ID", 'E4 TB Allocation Details'!$A$18:$L$18, 0),FALSE), 'E2 Allocators'!$B$15:$W$358, MATCH('O5 Details by Class &amp; Accounts'!AK$18, 'E2 Allocators'!$B$15:$W$15, 0),FALSE)*$G121), 0, VLOOKUP(VLOOKUP($A121, 'E4 TB Allocation Details'!$A$18:$L$214, MATCH("Customer ID", 'E4 TB Allocation Details'!$A$18:$L$18, 0),FALSE), 'E2 Allocators'!$B$15:$W$358, MATCH('O5 Details by Class &amp; Accounts'!AK$18, 'E2 Allocators'!$B$15:$W$15, 0),FALSE)*$G121)</f>
        <v>0</v>
      </c>
      <c r="AL121" s="1322">
        <f>IF(ISERROR(VLOOKUP(VLOOKUP($A121, 'E4 TB Allocation Details'!$A$18:$L$214, MATCH("Customer ID", 'E4 TB Allocation Details'!$A$18:$L$18, 0),FALSE), 'E2 Allocators'!$B$15:$W$358, MATCH('O5 Details by Class &amp; Accounts'!AL$18, 'E2 Allocators'!$B$15:$W$15, 0),FALSE)*$G121), 0, VLOOKUP(VLOOKUP($A121, 'E4 TB Allocation Details'!$A$18:$L$214, MATCH("Customer ID", 'E4 TB Allocation Details'!$A$18:$L$18, 0),FALSE), 'E2 Allocators'!$B$15:$W$358, MATCH('O5 Details by Class &amp; Accounts'!AL$18, 'E2 Allocators'!$B$15:$W$15, 0),FALSE)*$G121)</f>
        <v>0</v>
      </c>
      <c r="AM121" s="1322">
        <f>IF(ISERROR(VLOOKUP(VLOOKUP($A121, 'E4 TB Allocation Details'!$A$18:$L$214, MATCH("Customer ID", 'E4 TB Allocation Details'!$A$18:$L$18, 0),FALSE), 'E2 Allocators'!$B$15:$W$358, MATCH('O5 Details by Class &amp; Accounts'!AM$18, 'E2 Allocators'!$B$15:$W$15, 0),FALSE)*$G121), 0, VLOOKUP(VLOOKUP($A121, 'E4 TB Allocation Details'!$A$18:$L$214, MATCH("Customer ID", 'E4 TB Allocation Details'!$A$18:$L$18, 0),FALSE), 'E2 Allocators'!$B$15:$W$358, MATCH('O5 Details by Class &amp; Accounts'!AM$18, 'E2 Allocators'!$B$15:$W$15, 0),FALSE)*$G121)</f>
        <v>0</v>
      </c>
      <c r="AN121" s="1322">
        <f>IF(ISERROR(VLOOKUP(VLOOKUP($A121, 'E4 TB Allocation Details'!$A$18:$L$214, MATCH("Customer ID", 'E4 TB Allocation Details'!$A$18:$L$18, 0),FALSE), 'E2 Allocators'!$B$15:$W$358, MATCH('O5 Details by Class &amp; Accounts'!AN$18, 'E2 Allocators'!$B$15:$W$15, 0),FALSE)*$G121), 0, VLOOKUP(VLOOKUP($A121, 'E4 TB Allocation Details'!$A$18:$L$214, MATCH("Customer ID", 'E4 TB Allocation Details'!$A$18:$L$18, 0),FALSE), 'E2 Allocators'!$B$15:$W$358, MATCH('O5 Details by Class &amp; Accounts'!AN$18, 'E2 Allocators'!$B$15:$W$15, 0),FALSE)*$G121)</f>
        <v>0</v>
      </c>
      <c r="AO121" s="1322">
        <f>IF(ISERROR(VLOOKUP(VLOOKUP($A121, 'E4 TB Allocation Details'!$A$18:$L$214, MATCH("Customer ID", 'E4 TB Allocation Details'!$A$18:$L$18, 0),FALSE), 'E2 Allocators'!$B$15:$W$358, MATCH('O5 Details by Class &amp; Accounts'!AO$18, 'E2 Allocators'!$B$15:$W$15, 0),FALSE)*$G121), 0, VLOOKUP(VLOOKUP($A121, 'E4 TB Allocation Details'!$A$18:$L$214, MATCH("Customer ID", 'E4 TB Allocation Details'!$A$18:$L$18, 0),FALSE), 'E2 Allocators'!$B$15:$W$358, MATCH('O5 Details by Class &amp; Accounts'!AO$18, 'E2 Allocators'!$B$15:$W$15, 0),FALSE)*$G121)</f>
        <v>0</v>
      </c>
      <c r="AP121" s="1322">
        <f>IF(ISERROR(VLOOKUP(VLOOKUP($A121, 'E4 TB Allocation Details'!$A$18:$L$214, MATCH("Customer ID", 'E4 TB Allocation Details'!$A$18:$L$18, 0),FALSE), 'E2 Allocators'!$B$15:$W$358, MATCH('O5 Details by Class &amp; Accounts'!AP$18, 'E2 Allocators'!$B$15:$W$15, 0),FALSE)*$G121), 0, VLOOKUP(VLOOKUP($A121, 'E4 TB Allocation Details'!$A$18:$L$214, MATCH("Customer ID", 'E4 TB Allocation Details'!$A$18:$L$18, 0),FALSE), 'E2 Allocators'!$B$15:$W$358, MATCH('O5 Details by Class &amp; Accounts'!AP$18, 'E2 Allocators'!$B$15:$W$15, 0),FALSE)*$G121)</f>
        <v>0</v>
      </c>
      <c r="AQ121" s="1322">
        <f>IF(ISERROR(VLOOKUP(VLOOKUP($A121, 'E4 TB Allocation Details'!$A$18:$L$214, MATCH("Customer ID", 'E4 TB Allocation Details'!$A$18:$L$18, 0),FALSE), 'E2 Allocators'!$B$15:$W$358, MATCH('O5 Details by Class &amp; Accounts'!AQ$18, 'E2 Allocators'!$B$15:$W$15, 0),FALSE)*$G121), 0, VLOOKUP(VLOOKUP($A121, 'E4 TB Allocation Details'!$A$18:$L$214, MATCH("Customer ID", 'E4 TB Allocation Details'!$A$18:$L$18, 0),FALSE), 'E2 Allocators'!$B$15:$W$358, MATCH('O5 Details by Class &amp; Accounts'!AQ$18, 'E2 Allocators'!$B$15:$W$15, 0),FALSE)*$G121)</f>
        <v>0</v>
      </c>
      <c r="AR121" s="1322">
        <f>IF(ISERROR(VLOOKUP(VLOOKUP($A121, 'E4 TB Allocation Details'!$A$18:$L$214, MATCH("Customer ID", 'E4 TB Allocation Details'!$A$18:$L$18, 0),FALSE), 'E2 Allocators'!$B$15:$W$358, MATCH('O5 Details by Class &amp; Accounts'!AR$18, 'E2 Allocators'!$B$15:$W$15, 0),FALSE)*$G121), 0, VLOOKUP(VLOOKUP($A121, 'E4 TB Allocation Details'!$A$18:$L$214, MATCH("Customer ID", 'E4 TB Allocation Details'!$A$18:$L$18, 0),FALSE), 'E2 Allocators'!$B$15:$W$358, MATCH('O5 Details by Class &amp; Accounts'!AR$18, 'E2 Allocators'!$B$15:$W$15, 0),FALSE)*$G121)</f>
        <v>0</v>
      </c>
      <c r="AS121" s="1322">
        <f>IF(ISERROR(VLOOKUP(VLOOKUP($A121, 'E4 TB Allocation Details'!$A$18:$L$214, MATCH("Customer ID", 'E4 TB Allocation Details'!$A$18:$L$18, 0),FALSE), 'E2 Allocators'!$B$15:$W$358, MATCH('O5 Details by Class &amp; Accounts'!AS$18, 'E2 Allocators'!$B$15:$W$15, 0),FALSE)*$G121), 0, VLOOKUP(VLOOKUP($A121, 'E4 TB Allocation Details'!$A$18:$L$214, MATCH("Customer ID", 'E4 TB Allocation Details'!$A$18:$L$18, 0),FALSE), 'E2 Allocators'!$B$15:$W$358, MATCH('O5 Details by Class &amp; Accounts'!AS$18, 'E2 Allocators'!$B$15:$W$15, 0),FALSE)*$G121)</f>
        <v>0</v>
      </c>
      <c r="AT121" s="1322">
        <f>IF(ISERROR(VLOOKUP(VLOOKUP($A121, 'E4 TB Allocation Details'!$A$18:$L$214, MATCH("Customer ID", 'E4 TB Allocation Details'!$A$18:$L$18, 0),FALSE), 'E2 Allocators'!$B$15:$W$358, MATCH('O5 Details by Class &amp; Accounts'!AT$18, 'E2 Allocators'!$B$15:$W$15, 0),FALSE)*$G121), 0, VLOOKUP(VLOOKUP($A121, 'E4 TB Allocation Details'!$A$18:$L$214, MATCH("Customer ID", 'E4 TB Allocation Details'!$A$18:$L$18, 0),FALSE), 'E2 Allocators'!$B$15:$W$358, MATCH('O5 Details by Class &amp; Accounts'!AT$18, 'E2 Allocators'!$B$15:$W$15, 0),FALSE)*$G121)</f>
        <v>0</v>
      </c>
      <c r="AU121" s="1322">
        <f>IF(ISERROR(VLOOKUP(VLOOKUP($A121, 'E4 TB Allocation Details'!$A$18:$L$214, MATCH("Customer ID", 'E4 TB Allocation Details'!$A$18:$L$18, 0),FALSE), 'E2 Allocators'!$B$15:$W$358, MATCH('O5 Details by Class &amp; Accounts'!AU$18, 'E2 Allocators'!$B$15:$W$15, 0),FALSE)*$G121), 0, VLOOKUP(VLOOKUP($A121, 'E4 TB Allocation Details'!$A$18:$L$214, MATCH("Customer ID", 'E4 TB Allocation Details'!$A$18:$L$18, 0),FALSE), 'E2 Allocators'!$B$15:$W$358, MATCH('O5 Details by Class &amp; Accounts'!AU$18, 'E2 Allocators'!$B$15:$W$15, 0),FALSE)*$G121)</f>
        <v>0</v>
      </c>
      <c r="AV121" s="1322">
        <f>IF(ISERROR(VLOOKUP(VLOOKUP($A121, 'E4 TB Allocation Details'!$A$18:$L$214, MATCH("Customer ID", 'E4 TB Allocation Details'!$A$18:$L$18, 0),FALSE), 'E2 Allocators'!$B$15:$W$358, MATCH('O5 Details by Class &amp; Accounts'!AV$18, 'E2 Allocators'!$B$15:$W$15, 0),FALSE)*$G121), 0, VLOOKUP(VLOOKUP($A121, 'E4 TB Allocation Details'!$A$18:$L$214, MATCH("Customer ID", 'E4 TB Allocation Details'!$A$18:$L$18, 0),FALSE), 'E2 Allocators'!$B$15:$W$358, MATCH('O5 Details by Class &amp; Accounts'!AV$18, 'E2 Allocators'!$B$15:$W$15, 0),FALSE)*$G121)</f>
        <v>0</v>
      </c>
      <c r="AW121" s="1322">
        <f>IF(ISERROR(VLOOKUP(VLOOKUP($A121, 'E4 TB Allocation Details'!$A$18:$L$214, MATCH("Customer ID", 'E4 TB Allocation Details'!$A$18:$L$18, 0),FALSE), 'E2 Allocators'!$B$15:$W$358, MATCH('O5 Details by Class &amp; Accounts'!AW$18, 'E2 Allocators'!$B$15:$W$15, 0),FALSE)*$G121), 0, VLOOKUP(VLOOKUP($A121, 'E4 TB Allocation Details'!$A$18:$L$214, MATCH("Customer ID", 'E4 TB Allocation Details'!$A$18:$L$18, 0),FALSE), 'E2 Allocators'!$B$15:$W$358, MATCH('O5 Details by Class &amp; Accounts'!AW$18, 'E2 Allocators'!$B$15:$W$15, 0),FALSE)*$G121)</f>
        <v>0</v>
      </c>
      <c r="AX121" s="1322">
        <f t="shared" ref="AX121:AX128" si="34">SUM(AD121:AW121)</f>
        <v>0</v>
      </c>
      <c r="AY121" s="1322">
        <f>IF(ISERROR(VLOOKUP(VLOOKUP($A121, 'E4 TB Allocation Details'!$A$18:$L$214, MATCH("Misc ID", 'E4 TB Allocation Details'!$A$18:$L$18, 0),FALSE), 'E2 Allocators'!$B$15:$W$358, MATCH('O5 Details by Class &amp; Accounts'!AY$18, 'E2 Allocators'!$B$15:$W$15, 0),FALSE)*$E121), 0, VLOOKUP(VLOOKUP($A121, 'E4 TB Allocation Details'!$A$18:$L$214, MATCH("Misc ID", 'E4 TB Allocation Details'!$A$18:$L$18, 0),FALSE), 'E2 Allocators'!$B$15:$W$358, MATCH('O5 Details by Class &amp; Accounts'!AY$18, 'E2 Allocators'!$B$15:$W$15, 0),FALSE)*$E121)</f>
        <v>0</v>
      </c>
      <c r="AZ121" s="1322">
        <f>IF(ISERROR(VLOOKUP(VLOOKUP($A121, 'E4 TB Allocation Details'!$A$18:$L$214, MATCH("Misc ID", 'E4 TB Allocation Details'!$A$18:$L$18, 0),FALSE), 'E2 Allocators'!$B$15:$W$358, MATCH('O5 Details by Class &amp; Accounts'!AZ$18, 'E2 Allocators'!$B$15:$W$15, 0),FALSE)*$E121), 0, VLOOKUP(VLOOKUP($A121, 'E4 TB Allocation Details'!$A$18:$L$214, MATCH("Misc ID", 'E4 TB Allocation Details'!$A$18:$L$18, 0),FALSE), 'E2 Allocators'!$B$15:$W$358, MATCH('O5 Details by Class &amp; Accounts'!AZ$18, 'E2 Allocators'!$B$15:$W$15, 0),FALSE)*$E121)</f>
        <v>0</v>
      </c>
      <c r="BA121" s="1322">
        <f>IF(ISERROR(VLOOKUP(VLOOKUP($A121, 'E4 TB Allocation Details'!$A$18:$L$214, MATCH("Misc ID", 'E4 TB Allocation Details'!$A$18:$L$18, 0),FALSE), 'E2 Allocators'!$B$15:$W$358, MATCH('O5 Details by Class &amp; Accounts'!BA$18, 'E2 Allocators'!$B$15:$W$15, 0),FALSE)*$E121), 0, VLOOKUP(VLOOKUP($A121, 'E4 TB Allocation Details'!$A$18:$L$214, MATCH("Misc ID", 'E4 TB Allocation Details'!$A$18:$L$18, 0),FALSE), 'E2 Allocators'!$B$15:$W$358, MATCH('O5 Details by Class &amp; Accounts'!BA$18, 'E2 Allocators'!$B$15:$W$15, 0),FALSE)*$E121)</f>
        <v>0</v>
      </c>
      <c r="BB121" s="1322">
        <f>IF(ISERROR(VLOOKUP(VLOOKUP($A121, 'E4 TB Allocation Details'!$A$18:$L$214, MATCH("Misc ID", 'E4 TB Allocation Details'!$A$18:$L$18, 0),FALSE), 'E2 Allocators'!$B$15:$W$358, MATCH('O5 Details by Class &amp; Accounts'!BB$18, 'E2 Allocators'!$B$15:$W$15, 0),FALSE)*$E121), 0, VLOOKUP(VLOOKUP($A121, 'E4 TB Allocation Details'!$A$18:$L$214, MATCH("Misc ID", 'E4 TB Allocation Details'!$A$18:$L$18, 0),FALSE), 'E2 Allocators'!$B$15:$W$358, MATCH('O5 Details by Class &amp; Accounts'!BB$18, 'E2 Allocators'!$B$15:$W$15, 0),FALSE)*$E121)</f>
        <v>0</v>
      </c>
      <c r="BC121" s="1322">
        <f>IF(ISERROR(VLOOKUP(VLOOKUP($A121, 'E4 TB Allocation Details'!$A$18:$L$214, MATCH("Misc ID", 'E4 TB Allocation Details'!$A$18:$L$18, 0),FALSE), 'E2 Allocators'!$B$15:$W$358, MATCH('O5 Details by Class &amp; Accounts'!BC$18, 'E2 Allocators'!$B$15:$W$15, 0),FALSE)*$E121), 0, VLOOKUP(VLOOKUP($A121, 'E4 TB Allocation Details'!$A$18:$L$214, MATCH("Misc ID", 'E4 TB Allocation Details'!$A$18:$L$18, 0),FALSE), 'E2 Allocators'!$B$15:$W$358, MATCH('O5 Details by Class &amp; Accounts'!BC$18, 'E2 Allocators'!$B$15:$W$15, 0),FALSE)*$E121)</f>
        <v>0</v>
      </c>
      <c r="BD121" s="1322">
        <f>IF(ISERROR(VLOOKUP(VLOOKUP($A121, 'E4 TB Allocation Details'!$A$18:$L$214, MATCH("Misc ID", 'E4 TB Allocation Details'!$A$18:$L$18, 0),FALSE), 'E2 Allocators'!$B$15:$W$358, MATCH('O5 Details by Class &amp; Accounts'!BD$18, 'E2 Allocators'!$B$15:$W$15, 0),FALSE)*$E121), 0, VLOOKUP(VLOOKUP($A121, 'E4 TB Allocation Details'!$A$18:$L$214, MATCH("Misc ID", 'E4 TB Allocation Details'!$A$18:$L$18, 0),FALSE), 'E2 Allocators'!$B$15:$W$358, MATCH('O5 Details by Class &amp; Accounts'!BD$18, 'E2 Allocators'!$B$15:$W$15, 0),FALSE)*$E121)</f>
        <v>0</v>
      </c>
      <c r="BE121" s="1322">
        <f>IF(ISERROR(VLOOKUP(VLOOKUP($A121, 'E4 TB Allocation Details'!$A$18:$L$214, MATCH("Misc ID", 'E4 TB Allocation Details'!$A$18:$L$18, 0),FALSE), 'E2 Allocators'!$B$15:$W$358, MATCH('O5 Details by Class &amp; Accounts'!BE$18, 'E2 Allocators'!$B$15:$W$15, 0),FALSE)*$E121), 0, VLOOKUP(VLOOKUP($A121, 'E4 TB Allocation Details'!$A$18:$L$214, MATCH("Misc ID", 'E4 TB Allocation Details'!$A$18:$L$18, 0),FALSE), 'E2 Allocators'!$B$15:$W$358, MATCH('O5 Details by Class &amp; Accounts'!BE$18, 'E2 Allocators'!$B$15:$W$15, 0),FALSE)*$E121)</f>
        <v>0</v>
      </c>
      <c r="BF121" s="1322">
        <f>IF(ISERROR(VLOOKUP(VLOOKUP($A121, 'E4 TB Allocation Details'!$A$18:$L$214, MATCH("Misc ID", 'E4 TB Allocation Details'!$A$18:$L$18, 0),FALSE), 'E2 Allocators'!$B$15:$W$358, MATCH('O5 Details by Class &amp; Accounts'!BF$18, 'E2 Allocators'!$B$15:$W$15, 0),FALSE)*$E121), 0, VLOOKUP(VLOOKUP($A121, 'E4 TB Allocation Details'!$A$18:$L$214, MATCH("Misc ID", 'E4 TB Allocation Details'!$A$18:$L$18, 0),FALSE), 'E2 Allocators'!$B$15:$W$358, MATCH('O5 Details by Class &amp; Accounts'!BF$18, 'E2 Allocators'!$B$15:$W$15, 0),FALSE)*$E121)</f>
        <v>0</v>
      </c>
      <c r="BG121" s="1322">
        <f>IF(ISERROR(VLOOKUP(VLOOKUP($A121, 'E4 TB Allocation Details'!$A$18:$L$214, MATCH("Misc ID", 'E4 TB Allocation Details'!$A$18:$L$18, 0),FALSE), 'E2 Allocators'!$B$15:$W$358, MATCH('O5 Details by Class &amp; Accounts'!BG$18, 'E2 Allocators'!$B$15:$W$15, 0),FALSE)*$E121), 0, VLOOKUP(VLOOKUP($A121, 'E4 TB Allocation Details'!$A$18:$L$214, MATCH("Misc ID", 'E4 TB Allocation Details'!$A$18:$L$18, 0),FALSE), 'E2 Allocators'!$B$15:$W$358, MATCH('O5 Details by Class &amp; Accounts'!BG$18, 'E2 Allocators'!$B$15:$W$15, 0),FALSE)*$E121)</f>
        <v>0</v>
      </c>
      <c r="BH121" s="1322">
        <f>IF(ISERROR(VLOOKUP(VLOOKUP($A121, 'E4 TB Allocation Details'!$A$18:$L$214, MATCH("Misc ID", 'E4 TB Allocation Details'!$A$18:$L$18, 0),FALSE), 'E2 Allocators'!$B$15:$W$358, MATCH('O5 Details by Class &amp; Accounts'!BH$18, 'E2 Allocators'!$B$15:$W$15, 0),FALSE)*$E121), 0, VLOOKUP(VLOOKUP($A121, 'E4 TB Allocation Details'!$A$18:$L$214, MATCH("Misc ID", 'E4 TB Allocation Details'!$A$18:$L$18, 0),FALSE), 'E2 Allocators'!$B$15:$W$358, MATCH('O5 Details by Class &amp; Accounts'!BH$18, 'E2 Allocators'!$B$15:$W$15, 0),FALSE)*$E121)</f>
        <v>0</v>
      </c>
      <c r="BI121" s="1322">
        <f>IF(ISERROR(VLOOKUP(VLOOKUP($A121, 'E4 TB Allocation Details'!$A$18:$L$214, MATCH("Misc ID", 'E4 TB Allocation Details'!$A$18:$L$18, 0),FALSE), 'E2 Allocators'!$B$15:$W$358, MATCH('O5 Details by Class &amp; Accounts'!BI$18, 'E2 Allocators'!$B$15:$W$15, 0),FALSE)*$E121), 0, VLOOKUP(VLOOKUP($A121, 'E4 TB Allocation Details'!$A$18:$L$214, MATCH("Misc ID", 'E4 TB Allocation Details'!$A$18:$L$18, 0),FALSE), 'E2 Allocators'!$B$15:$W$358, MATCH('O5 Details by Class &amp; Accounts'!BI$18, 'E2 Allocators'!$B$15:$W$15, 0),FALSE)*$E121)</f>
        <v>0</v>
      </c>
      <c r="BJ121" s="1322">
        <f>IF(ISERROR(VLOOKUP(VLOOKUP($A121, 'E4 TB Allocation Details'!$A$18:$L$214, MATCH("Misc ID", 'E4 TB Allocation Details'!$A$18:$L$18, 0),FALSE), 'E2 Allocators'!$B$15:$W$358, MATCH('O5 Details by Class &amp; Accounts'!BJ$18, 'E2 Allocators'!$B$15:$W$15, 0),FALSE)*$E121), 0, VLOOKUP(VLOOKUP($A121, 'E4 TB Allocation Details'!$A$18:$L$214, MATCH("Misc ID", 'E4 TB Allocation Details'!$A$18:$L$18, 0),FALSE), 'E2 Allocators'!$B$15:$W$358, MATCH('O5 Details by Class &amp; Accounts'!BJ$18, 'E2 Allocators'!$B$15:$W$15, 0),FALSE)*$E121)</f>
        <v>0</v>
      </c>
      <c r="BK121" s="1322">
        <f>IF(ISERROR(VLOOKUP(VLOOKUP($A121, 'E4 TB Allocation Details'!$A$18:$L$214, MATCH("Misc ID", 'E4 TB Allocation Details'!$A$18:$L$18, 0),FALSE), 'E2 Allocators'!$B$15:$W$358, MATCH('O5 Details by Class &amp; Accounts'!BK$18, 'E2 Allocators'!$B$15:$W$15, 0),FALSE)*$E121), 0, VLOOKUP(VLOOKUP($A121, 'E4 TB Allocation Details'!$A$18:$L$214, MATCH("Misc ID", 'E4 TB Allocation Details'!$A$18:$L$18, 0),FALSE), 'E2 Allocators'!$B$15:$W$358, MATCH('O5 Details by Class &amp; Accounts'!BK$18, 'E2 Allocators'!$B$15:$W$15, 0),FALSE)*$E121)</f>
        <v>0</v>
      </c>
      <c r="BL121" s="1322">
        <f>IF(ISERROR(VLOOKUP(VLOOKUP($A121, 'E4 TB Allocation Details'!$A$18:$L$214, MATCH("Misc ID", 'E4 TB Allocation Details'!$A$18:$L$18, 0),FALSE), 'E2 Allocators'!$B$15:$W$358, MATCH('O5 Details by Class &amp; Accounts'!BL$18, 'E2 Allocators'!$B$15:$W$15, 0),FALSE)*$E121), 0, VLOOKUP(VLOOKUP($A121, 'E4 TB Allocation Details'!$A$18:$L$214, MATCH("Misc ID", 'E4 TB Allocation Details'!$A$18:$L$18, 0),FALSE), 'E2 Allocators'!$B$15:$W$358, MATCH('O5 Details by Class &amp; Accounts'!BL$18, 'E2 Allocators'!$B$15:$W$15, 0),FALSE)*$E121)</f>
        <v>0</v>
      </c>
      <c r="BM121" s="1322">
        <f>IF(ISERROR(VLOOKUP(VLOOKUP($A121, 'E4 TB Allocation Details'!$A$18:$L$214, MATCH("Misc ID", 'E4 TB Allocation Details'!$A$18:$L$18, 0),FALSE), 'E2 Allocators'!$B$15:$W$358, MATCH('O5 Details by Class &amp; Accounts'!BM$18, 'E2 Allocators'!$B$15:$W$15, 0),FALSE)*$E121), 0, VLOOKUP(VLOOKUP($A121, 'E4 TB Allocation Details'!$A$18:$L$214, MATCH("Misc ID", 'E4 TB Allocation Details'!$A$18:$L$18, 0),FALSE), 'E2 Allocators'!$B$15:$W$358, MATCH('O5 Details by Class &amp; Accounts'!BM$18, 'E2 Allocators'!$B$15:$W$15, 0),FALSE)*$E121)</f>
        <v>0</v>
      </c>
      <c r="BN121" s="1322">
        <f>IF(ISERROR(VLOOKUP(VLOOKUP($A121, 'E4 TB Allocation Details'!$A$18:$L$214, MATCH("Misc ID", 'E4 TB Allocation Details'!$A$18:$L$18, 0),FALSE), 'E2 Allocators'!$B$15:$W$358, MATCH('O5 Details by Class &amp; Accounts'!BN$18, 'E2 Allocators'!$B$15:$W$15, 0),FALSE)*$E121), 0, VLOOKUP(VLOOKUP($A121, 'E4 TB Allocation Details'!$A$18:$L$214, MATCH("Misc ID", 'E4 TB Allocation Details'!$A$18:$L$18, 0),FALSE), 'E2 Allocators'!$B$15:$W$358, MATCH('O5 Details by Class &amp; Accounts'!BN$18, 'E2 Allocators'!$B$15:$W$15, 0),FALSE)*$E121)</f>
        <v>0</v>
      </c>
      <c r="BO121" s="1322">
        <f>IF(ISERROR(VLOOKUP(VLOOKUP($A121, 'E4 TB Allocation Details'!$A$18:$L$214, MATCH("Misc ID", 'E4 TB Allocation Details'!$A$18:$L$18, 0),FALSE), 'E2 Allocators'!$B$15:$W$358, MATCH('O5 Details by Class &amp; Accounts'!BO$18, 'E2 Allocators'!$B$15:$W$15, 0),FALSE)*$E121), 0, VLOOKUP(VLOOKUP($A121, 'E4 TB Allocation Details'!$A$18:$L$214, MATCH("Misc ID", 'E4 TB Allocation Details'!$A$18:$L$18, 0),FALSE), 'E2 Allocators'!$B$15:$W$358, MATCH('O5 Details by Class &amp; Accounts'!BO$18, 'E2 Allocators'!$B$15:$W$15, 0),FALSE)*$E121)</f>
        <v>0</v>
      </c>
      <c r="BP121" s="1322">
        <f>IF(ISERROR(VLOOKUP(VLOOKUP($A121, 'E4 TB Allocation Details'!$A$18:$L$214, MATCH("Misc ID", 'E4 TB Allocation Details'!$A$18:$L$18, 0),FALSE), 'E2 Allocators'!$B$15:$W$358, MATCH('O5 Details by Class &amp; Accounts'!BP$18, 'E2 Allocators'!$B$15:$W$15, 0),FALSE)*$E121), 0, VLOOKUP(VLOOKUP($A121, 'E4 TB Allocation Details'!$A$18:$L$214, MATCH("Misc ID", 'E4 TB Allocation Details'!$A$18:$L$18, 0),FALSE), 'E2 Allocators'!$B$15:$W$358, MATCH('O5 Details by Class &amp; Accounts'!BP$18, 'E2 Allocators'!$B$15:$W$15, 0),FALSE)*$E121)</f>
        <v>0</v>
      </c>
      <c r="BQ121" s="1322">
        <f>IF(ISERROR(VLOOKUP(VLOOKUP($A121, 'E4 TB Allocation Details'!$A$18:$L$214, MATCH("Misc ID", 'E4 TB Allocation Details'!$A$18:$L$18, 0),FALSE), 'E2 Allocators'!$B$15:$W$358, MATCH('O5 Details by Class &amp; Accounts'!BQ$18, 'E2 Allocators'!$B$15:$W$15, 0),FALSE)*$E121), 0, VLOOKUP(VLOOKUP($A121, 'E4 TB Allocation Details'!$A$18:$L$214, MATCH("Misc ID", 'E4 TB Allocation Details'!$A$18:$L$18, 0),FALSE), 'E2 Allocators'!$B$15:$W$358, MATCH('O5 Details by Class &amp; Accounts'!BQ$18, 'E2 Allocators'!$B$15:$W$15, 0),FALSE)*$E121)</f>
        <v>0</v>
      </c>
      <c r="BR121" s="1322">
        <f>IF(ISERROR(VLOOKUP(VLOOKUP($A121, 'E4 TB Allocation Details'!$A$18:$L$214, MATCH("Misc ID", 'E4 TB Allocation Details'!$A$18:$L$18, 0),FALSE), 'E2 Allocators'!$B$15:$W$358, MATCH('O5 Details by Class &amp; Accounts'!BR$18, 'E2 Allocators'!$B$15:$W$15, 0),FALSE)*$E121), 0, VLOOKUP(VLOOKUP($A121, 'E4 TB Allocation Details'!$A$18:$L$214, MATCH("Misc ID", 'E4 TB Allocation Details'!$A$18:$L$18, 0),FALSE), 'E2 Allocators'!$B$15:$W$358, MATCH('O5 Details by Class &amp; Accounts'!BR$18, 'E2 Allocators'!$B$15:$W$15, 0),FALSE)*$E121)</f>
        <v>0</v>
      </c>
      <c r="BS121" s="1322">
        <f t="shared" ref="BS121:BS128" si="35">SUM(AY121:BR121)</f>
        <v>0</v>
      </c>
      <c r="BT121" s="1322">
        <f>IF(ISERROR(VLOOKUP(VLOOKUP($A121, 'E4 TB Allocation Details'!$A$18:$L$214, MATCH("A &amp; G ID", 'E4 TB Allocation Details'!$A$18:$L$18, 0),FALSE), 'E2 Allocators'!$B$15:$W$358, MATCH('O5 Details by Class &amp; Accounts'!BT$18, 'E2 Allocators'!$B$15:$W$15, 0),FALSE)*$E121), 0, VLOOKUP(VLOOKUP($A121, 'E4 TB Allocation Details'!$A$18:$L$214, MATCH("A &amp; G ID", 'E4 TB Allocation Details'!$A$18:$L$18, 0),FALSE), 'E2 Allocators'!$B$15:$W$358, MATCH('O5 Details by Class &amp; Accounts'!BT$18, 'E2 Allocators'!$B$15:$W$15, 0),FALSE)*$E121)</f>
        <v>7620734.9143700851</v>
      </c>
      <c r="BU121" s="1322">
        <f>IF(ISERROR(VLOOKUP(VLOOKUP($A121, 'E4 TB Allocation Details'!$A$18:$L$214, MATCH("A &amp; G ID", 'E4 TB Allocation Details'!$A$18:$L$18, 0),FALSE), 'E2 Allocators'!$B$15:$W$358, MATCH('O5 Details by Class &amp; Accounts'!BU$18, 'E2 Allocators'!$B$15:$W$15, 0),FALSE)*$E121), 0, VLOOKUP(VLOOKUP($A121, 'E4 TB Allocation Details'!$A$18:$L$214, MATCH("A &amp; G ID", 'E4 TB Allocation Details'!$A$18:$L$18, 0),FALSE), 'E2 Allocators'!$B$15:$W$358, MATCH('O5 Details by Class &amp; Accounts'!BU$18, 'E2 Allocators'!$B$15:$W$15, 0),FALSE)*$E121)</f>
        <v>4317359.3157595173</v>
      </c>
      <c r="BV121" s="1322">
        <f>IF(ISERROR(VLOOKUP(VLOOKUP($A121, 'E4 TB Allocation Details'!$A$18:$L$214, MATCH("A &amp; G ID", 'E4 TB Allocation Details'!$A$18:$L$18, 0),FALSE), 'E2 Allocators'!$B$15:$W$358, MATCH('O5 Details by Class &amp; Accounts'!BV$18, 'E2 Allocators'!$B$15:$W$15, 0),FALSE)*$E121), 0, VLOOKUP(VLOOKUP($A121, 'E4 TB Allocation Details'!$A$18:$L$214, MATCH("A &amp; G ID", 'E4 TB Allocation Details'!$A$18:$L$18, 0),FALSE), 'E2 Allocators'!$B$15:$W$358, MATCH('O5 Details by Class &amp; Accounts'!BV$18, 'E2 Allocators'!$B$15:$W$15, 0),FALSE)*$E121)</f>
        <v>8504441.2983144373</v>
      </c>
      <c r="BW121" s="1322">
        <f>IF(ISERROR(VLOOKUP(VLOOKUP($A121, 'E4 TB Allocation Details'!$A$18:$L$214, MATCH("A &amp; G ID", 'E4 TB Allocation Details'!$A$18:$L$18, 0),FALSE), 'E2 Allocators'!$B$15:$W$358, MATCH('O5 Details by Class &amp; Accounts'!BW$18, 'E2 Allocators'!$B$15:$W$15, 0),FALSE)*$E121), 0, VLOOKUP(VLOOKUP($A121, 'E4 TB Allocation Details'!$A$18:$L$214, MATCH("A &amp; G ID", 'E4 TB Allocation Details'!$A$18:$L$18, 0),FALSE), 'E2 Allocators'!$B$15:$W$358, MATCH('O5 Details by Class &amp; Accounts'!BW$18, 'E2 Allocators'!$B$15:$W$15, 0),FALSE)*$E121)</f>
        <v>0</v>
      </c>
      <c r="BX121" s="1322">
        <f>IF(ISERROR(VLOOKUP(VLOOKUP($A121, 'E4 TB Allocation Details'!$A$18:$L$214, MATCH("A &amp; G ID", 'E4 TB Allocation Details'!$A$18:$L$18, 0),FALSE), 'E2 Allocators'!$B$15:$W$358, MATCH('O5 Details by Class &amp; Accounts'!BX$18, 'E2 Allocators'!$B$15:$W$15, 0),FALSE)*$E121), 0, VLOOKUP(VLOOKUP($A121, 'E4 TB Allocation Details'!$A$18:$L$214, MATCH("A &amp; G ID", 'E4 TB Allocation Details'!$A$18:$L$18, 0),FALSE), 'E2 Allocators'!$B$15:$W$358, MATCH('O5 Details by Class &amp; Accounts'!BX$18, 'E2 Allocators'!$B$15:$W$15, 0),FALSE)*$E121)</f>
        <v>0</v>
      </c>
      <c r="BY121" s="1322">
        <f>IF(ISERROR(VLOOKUP(VLOOKUP($A121, 'E4 TB Allocation Details'!$A$18:$L$214, MATCH("A &amp; G ID", 'E4 TB Allocation Details'!$A$18:$L$18, 0),FALSE), 'E2 Allocators'!$B$15:$W$358, MATCH('O5 Details by Class &amp; Accounts'!BY$18, 'E2 Allocators'!$B$15:$W$15, 0),FALSE)*$E121), 0, VLOOKUP(VLOOKUP($A121, 'E4 TB Allocation Details'!$A$18:$L$214, MATCH("A &amp; G ID", 'E4 TB Allocation Details'!$A$18:$L$18, 0),FALSE), 'E2 Allocators'!$B$15:$W$358, MATCH('O5 Details by Class &amp; Accounts'!BY$18, 'E2 Allocators'!$B$15:$W$15, 0),FALSE)*$E121)</f>
        <v>2403701.0606602374</v>
      </c>
      <c r="BZ121" s="1322">
        <f>IF(ISERROR(VLOOKUP(VLOOKUP($A121, 'E4 TB Allocation Details'!$A$18:$L$214, MATCH("A &amp; G ID", 'E4 TB Allocation Details'!$A$18:$L$18, 0),FALSE), 'E2 Allocators'!$B$15:$W$358, MATCH('O5 Details by Class &amp; Accounts'!BZ$18, 'E2 Allocators'!$B$15:$W$15, 0),FALSE)*$E121), 0, VLOOKUP(VLOOKUP($A121, 'E4 TB Allocation Details'!$A$18:$L$214, MATCH("A &amp; G ID", 'E4 TB Allocation Details'!$A$18:$L$18, 0),FALSE), 'E2 Allocators'!$B$15:$W$358, MATCH('O5 Details by Class &amp; Accounts'!BZ$18, 'E2 Allocators'!$B$15:$W$15, 0),FALSE)*$E121)</f>
        <v>91431.43186437519</v>
      </c>
      <c r="CA121" s="1322">
        <f>IF(ISERROR(VLOOKUP(VLOOKUP($A121, 'E4 TB Allocation Details'!$A$18:$L$214, MATCH("A &amp; G ID", 'E4 TB Allocation Details'!$A$18:$L$18, 0),FALSE), 'E2 Allocators'!$B$15:$W$358, MATCH('O5 Details by Class &amp; Accounts'!CA$18, 'E2 Allocators'!$B$15:$W$15, 0),FALSE)*$E121), 0, VLOOKUP(VLOOKUP($A121, 'E4 TB Allocation Details'!$A$18:$L$214, MATCH("A &amp; G ID", 'E4 TB Allocation Details'!$A$18:$L$18, 0),FALSE), 'E2 Allocators'!$B$15:$W$358, MATCH('O5 Details by Class &amp; Accounts'!CA$18, 'E2 Allocators'!$B$15:$W$15, 0),FALSE)*$E121)</f>
        <v>0</v>
      </c>
      <c r="CB121" s="1322">
        <f>IF(ISERROR(VLOOKUP(VLOOKUP($A121, 'E4 TB Allocation Details'!$A$18:$L$214, MATCH("A &amp; G ID", 'E4 TB Allocation Details'!$A$18:$L$18, 0),FALSE), 'E2 Allocators'!$B$15:$W$358, MATCH('O5 Details by Class &amp; Accounts'!CB$18, 'E2 Allocators'!$B$15:$W$15, 0),FALSE)*$E121), 0, VLOOKUP(VLOOKUP($A121, 'E4 TB Allocation Details'!$A$18:$L$214, MATCH("A &amp; G ID", 'E4 TB Allocation Details'!$A$18:$L$18, 0),FALSE), 'E2 Allocators'!$B$15:$W$358, MATCH('O5 Details by Class &amp; Accounts'!CB$18, 'E2 Allocators'!$B$15:$W$15, 0),FALSE)*$E121)</f>
        <v>25936.52995372692</v>
      </c>
      <c r="CC121" s="1322">
        <f>IF(ISERROR(VLOOKUP(VLOOKUP($A121, 'E4 TB Allocation Details'!$A$18:$L$214, MATCH("A &amp; G ID", 'E4 TB Allocation Details'!$A$18:$L$18, 0),FALSE), 'E2 Allocators'!$B$15:$W$358, MATCH('O5 Details by Class &amp; Accounts'!CC$18, 'E2 Allocators'!$B$15:$W$15, 0),FALSE)*$E121), 0, VLOOKUP(VLOOKUP($A121, 'E4 TB Allocation Details'!$A$18:$L$214, MATCH("A &amp; G ID", 'E4 TB Allocation Details'!$A$18:$L$18, 0),FALSE), 'E2 Allocators'!$B$15:$W$358, MATCH('O5 Details by Class &amp; Accounts'!CC$18, 'E2 Allocators'!$B$15:$W$15, 0),FALSE)*$E121)</f>
        <v>0</v>
      </c>
      <c r="CD121" s="1322">
        <f>IF(ISERROR(VLOOKUP(VLOOKUP($A121, 'E4 TB Allocation Details'!$A$18:$L$214, MATCH("A &amp; G ID", 'E4 TB Allocation Details'!$A$18:$L$18, 0),FALSE), 'E2 Allocators'!$B$15:$W$358, MATCH('O5 Details by Class &amp; Accounts'!CD$18, 'E2 Allocators'!$B$15:$W$15, 0),FALSE)*$E121), 0, VLOOKUP(VLOOKUP($A121, 'E4 TB Allocation Details'!$A$18:$L$214, MATCH("A &amp; G ID", 'E4 TB Allocation Details'!$A$18:$L$18, 0),FALSE), 'E2 Allocators'!$B$15:$W$358, MATCH('O5 Details by Class &amp; Accounts'!CD$18, 'E2 Allocators'!$B$15:$W$15, 0),FALSE)*$E121)</f>
        <v>0</v>
      </c>
      <c r="CE121" s="1322">
        <f>IF(ISERROR(VLOOKUP(VLOOKUP($A121, 'E4 TB Allocation Details'!$A$18:$L$214, MATCH("A &amp; G ID", 'E4 TB Allocation Details'!$A$18:$L$18, 0),FALSE), 'E2 Allocators'!$B$15:$W$358, MATCH('O5 Details by Class &amp; Accounts'!CE$18, 'E2 Allocators'!$B$15:$W$15, 0),FALSE)*$E121), 0, VLOOKUP(VLOOKUP($A121, 'E4 TB Allocation Details'!$A$18:$L$214, MATCH("A &amp; G ID", 'E4 TB Allocation Details'!$A$18:$L$18, 0),FALSE), 'E2 Allocators'!$B$15:$W$358, MATCH('O5 Details by Class &amp; Accounts'!CE$18, 'E2 Allocators'!$B$15:$W$15, 0),FALSE)*$E121)</f>
        <v>0</v>
      </c>
      <c r="CF121" s="1322">
        <f>IF(ISERROR(VLOOKUP(VLOOKUP($A121, 'E4 TB Allocation Details'!$A$18:$L$214, MATCH("A &amp; G ID", 'E4 TB Allocation Details'!$A$18:$L$18, 0),FALSE), 'E2 Allocators'!$B$15:$W$358, MATCH('O5 Details by Class &amp; Accounts'!CF$18, 'E2 Allocators'!$B$15:$W$15, 0),FALSE)*$E121), 0, VLOOKUP(VLOOKUP($A121, 'E4 TB Allocation Details'!$A$18:$L$214, MATCH("A &amp; G ID", 'E4 TB Allocation Details'!$A$18:$L$18, 0),FALSE), 'E2 Allocators'!$B$15:$W$358, MATCH('O5 Details by Class &amp; Accounts'!CF$18, 'E2 Allocators'!$B$15:$W$15, 0),FALSE)*$E121)</f>
        <v>0</v>
      </c>
      <c r="CG121" s="1322">
        <f>IF(ISERROR(VLOOKUP(VLOOKUP($A121, 'E4 TB Allocation Details'!$A$18:$L$214, MATCH("A &amp; G ID", 'E4 TB Allocation Details'!$A$18:$L$18, 0),FALSE), 'E2 Allocators'!$B$15:$W$358, MATCH('O5 Details by Class &amp; Accounts'!CG$18, 'E2 Allocators'!$B$15:$W$15, 0),FALSE)*$E121), 0, VLOOKUP(VLOOKUP($A121, 'E4 TB Allocation Details'!$A$18:$L$214, MATCH("A &amp; G ID", 'E4 TB Allocation Details'!$A$18:$L$18, 0),FALSE), 'E2 Allocators'!$B$15:$W$358, MATCH('O5 Details by Class &amp; Accounts'!CG$18, 'E2 Allocators'!$B$15:$W$15, 0),FALSE)*$E121)</f>
        <v>0</v>
      </c>
      <c r="CH121" s="1322">
        <f>IF(ISERROR(VLOOKUP(VLOOKUP($A121, 'E4 TB Allocation Details'!$A$18:$L$214, MATCH("A &amp; G ID", 'E4 TB Allocation Details'!$A$18:$L$18, 0),FALSE), 'E2 Allocators'!$B$15:$W$358, MATCH('O5 Details by Class &amp; Accounts'!CH$18, 'E2 Allocators'!$B$15:$W$15, 0),FALSE)*$E121), 0, VLOOKUP(VLOOKUP($A121, 'E4 TB Allocation Details'!$A$18:$L$214, MATCH("A &amp; G ID", 'E4 TB Allocation Details'!$A$18:$L$18, 0),FALSE), 'E2 Allocators'!$B$15:$W$358, MATCH('O5 Details by Class &amp; Accounts'!CH$18, 'E2 Allocators'!$B$15:$W$15, 0),FALSE)*$E121)</f>
        <v>0</v>
      </c>
      <c r="CI121" s="1322">
        <f>IF(ISERROR(VLOOKUP(VLOOKUP($A121, 'E4 TB Allocation Details'!$A$18:$L$214, MATCH("A &amp; G ID", 'E4 TB Allocation Details'!$A$18:$L$18, 0),FALSE), 'E2 Allocators'!$B$15:$W$358, MATCH('O5 Details by Class &amp; Accounts'!CI$18, 'E2 Allocators'!$B$15:$W$15, 0),FALSE)*$E121), 0, VLOOKUP(VLOOKUP($A121, 'E4 TB Allocation Details'!$A$18:$L$214, MATCH("A &amp; G ID", 'E4 TB Allocation Details'!$A$18:$L$18, 0),FALSE), 'E2 Allocators'!$B$15:$W$358, MATCH('O5 Details by Class &amp; Accounts'!CI$18, 'E2 Allocators'!$B$15:$W$15, 0),FALSE)*$E121)</f>
        <v>0</v>
      </c>
      <c r="CJ121" s="1322">
        <f>IF(ISERROR(VLOOKUP(VLOOKUP($A121, 'E4 TB Allocation Details'!$A$18:$L$214, MATCH("A &amp; G ID", 'E4 TB Allocation Details'!$A$18:$L$18, 0),FALSE), 'E2 Allocators'!$B$15:$W$358, MATCH('O5 Details by Class &amp; Accounts'!CJ$18, 'E2 Allocators'!$B$15:$W$15, 0),FALSE)*$E121), 0, VLOOKUP(VLOOKUP($A121, 'E4 TB Allocation Details'!$A$18:$L$214, MATCH("A &amp; G ID", 'E4 TB Allocation Details'!$A$18:$L$18, 0),FALSE), 'E2 Allocators'!$B$15:$W$358, MATCH('O5 Details by Class &amp; Accounts'!CJ$18, 'E2 Allocators'!$B$15:$W$15, 0),FALSE)*$E121)</f>
        <v>0</v>
      </c>
      <c r="CK121" s="1322">
        <f>IF(ISERROR(VLOOKUP(VLOOKUP($A121, 'E4 TB Allocation Details'!$A$18:$L$214, MATCH("A &amp; G ID", 'E4 TB Allocation Details'!$A$18:$L$18, 0),FALSE), 'E2 Allocators'!$B$15:$W$358, MATCH('O5 Details by Class &amp; Accounts'!CK$18, 'E2 Allocators'!$B$15:$W$15, 0),FALSE)*$E121), 0, VLOOKUP(VLOOKUP($A121, 'E4 TB Allocation Details'!$A$18:$L$214, MATCH("A &amp; G ID", 'E4 TB Allocation Details'!$A$18:$L$18, 0),FALSE), 'E2 Allocators'!$B$15:$W$358, MATCH('O5 Details by Class &amp; Accounts'!CK$18, 'E2 Allocators'!$B$15:$W$15, 0),FALSE)*$E121)</f>
        <v>0</v>
      </c>
      <c r="CL121" s="1322">
        <f>IF(ISERROR(VLOOKUP(VLOOKUP($A121, 'E4 TB Allocation Details'!$A$18:$L$214, MATCH("A &amp; G ID", 'E4 TB Allocation Details'!$A$18:$L$18, 0),FALSE), 'E2 Allocators'!$B$15:$W$358, MATCH('O5 Details by Class &amp; Accounts'!CL$18, 'E2 Allocators'!$B$15:$W$15, 0),FALSE)*$E121), 0, VLOOKUP(VLOOKUP($A121, 'E4 TB Allocation Details'!$A$18:$L$214, MATCH("A &amp; G ID", 'E4 TB Allocation Details'!$A$18:$L$18, 0),FALSE), 'E2 Allocators'!$B$15:$W$358, MATCH('O5 Details by Class &amp; Accounts'!CL$18, 'E2 Allocators'!$B$15:$W$15, 0),FALSE)*$E121)</f>
        <v>0</v>
      </c>
      <c r="CM121" s="1322">
        <f>IF(ISERROR(VLOOKUP(VLOOKUP($A121, 'E4 TB Allocation Details'!$A$18:$L$214, MATCH("A &amp; G ID", 'E4 TB Allocation Details'!$A$18:$L$18, 0),FALSE), 'E2 Allocators'!$B$15:$W$358, MATCH('O5 Details by Class &amp; Accounts'!CM$18, 'E2 Allocators'!$B$15:$W$15, 0),FALSE)*$E121), 0, VLOOKUP(VLOOKUP($A121, 'E4 TB Allocation Details'!$A$18:$L$214, MATCH("A &amp; G ID", 'E4 TB Allocation Details'!$A$18:$L$18, 0),FALSE), 'E2 Allocators'!$B$15:$W$358, MATCH('O5 Details by Class &amp; Accounts'!CM$18, 'E2 Allocators'!$B$15:$W$15, 0),FALSE)*$E121)</f>
        <v>0</v>
      </c>
      <c r="CN121" s="1322">
        <f t="shared" ref="CN121:CN128" si="36">SUM(BT121:CM121)</f>
        <v>22963604.550922379</v>
      </c>
      <c r="CO121" s="1651">
        <f t="shared" ref="CO121:CO128" si="37">+E121-AC121-AX121-BS121-CN121</f>
        <v>0</v>
      </c>
      <c r="CQ121" s="1899" t="inlineStr">
        <is>
          <t/>
        </is>
      </c>
    </row>
    <row r="122" spans="1:95" s="64" customFormat="1" ht="12.75" x14ac:dyDescent="0.2">
      <c r="A122" s="1003">
        <v>4708</v>
      </c>
      <c r="B122" s="1003" t="s">
        <v>1360</v>
      </c>
      <c r="C122" s="1648">
        <f>IF(ISERROR(VLOOKUP($A122,'I3 TB Data'!$A$19:$H$483,MATCH('O5 Details by Class &amp; Accounts'!$C$18, 'I3 TB Data'!$A$19:$H$19,0),0)), 0, VLOOKUP($A122,'I3 TB Data'!$A$19:$H$483,MATCH('O5 Details by Class &amp; Accounts'!$C$18,'I3 TB Data'!$A$19:$H$19,0),0))</f>
        <v>828779</v>
      </c>
      <c r="D122" s="1649"/>
      <c r="E122" s="1648">
        <f t="shared" si="31"/>
        <v>828779</v>
      </c>
      <c r="F122" s="1650">
        <f>IF(ISERROR(VLOOKUP($A122, 'E1 Categorization'!A35:E126, MATCH("Customer Component", 'E1 Categorization'!$A$33:$E$33,0), 0)), 0, IF(VLOOKUP($A122, 'E1 Categorization'!A35:E126, MATCH("Customer Component", 'E1 Categorization'!$A$33:$E$33,0), 0)=0, 'O5 Details by Class &amp; Accounts'!$E122, IF(AND(VLOOKUP($A122, 'E1 Categorization'!A35:E126, MATCH("Customer Component", 'E1 Categorization'!$A$33:$E$33,0), 0) &gt;0, VLOOKUP($A122, 'E1 Categorization'!A35:E126, MATCH("Customer Component", 'E1 Categorization'!$A$33:$E$33,0), 0)&lt;1), 'O5 Details by Class &amp; Accounts'!$E122*(1-VLOOKUP($A122, 'E1 Categorization'!A35:E126, MATCH("Customer Component", 'E1 Categorization'!$A$33:$E$33,0), 0)), 0)))</f>
        <v>0</v>
      </c>
      <c r="G122" s="1650">
        <f>IF(ISERROR(VLOOKUP($A122, 'E1 Categorization'!A35:E126, MATCH("Customer Component", 'E1 Categorization'!$A$33:$E$33,0), 0)),0, IF(VLOOKUP($A122, 'E1 Categorization'!A35:E126, MATCH("Customer Component", 'E1 Categorization'!$A$33:$E$33,0), 0)=0, 0, IF(AND(VLOOKUP($A122, 'E1 Categorization'!A35:E126, MATCH("Customer Component", 'E1 Categorization'!$A$33:$E$33,0), 0) &gt;0, VLOOKUP($A122, 'E1 Categorization'!A35:E126, MATCH("Customer Component", 'E1 Categorization'!$A$33:$E$33,0), 0)&lt;1), 'O5 Details by Class &amp; Accounts'!$E122*(VLOOKUP($A122, 'E1 Categorization'!A35:E126, MATCH("Customer Component", 'E1 Categorization'!$A$33:$E$33,0), 0)), 'O5 Details by Class &amp; Accounts'!$E122)))</f>
        <v>0</v>
      </c>
      <c r="H122" s="1322">
        <f t="shared" si="32"/>
        <v>0</v>
      </c>
      <c r="I122" s="1322">
        <f>IF(ISERROR(VLOOKUP(VLOOKUP($A122, 'E4 TB Allocation Details'!$A$18:$L$214, MATCH("Demand ID", 'E4 TB Allocation Details'!$A$18:$L$18, 0),FALSE), 'E2 Allocators'!$B$15:$W$358, MATCH('O5 Details by Class &amp; Accounts'!I$18, 'E2 Allocators'!$B$15:$W$15, 0),FALSE)*$F122), 0, VLOOKUP(VLOOKUP($A122, 'E4 TB Allocation Details'!$A$18:$L$214, MATCH("Demand ID", 'E4 TB Allocation Details'!$A$18:$L$18, 0),FALSE), 'E2 Allocators'!$B$15:$W$358, MATCH('O5 Details by Class &amp; Accounts'!I$18, 'E2 Allocators'!$B$15:$W$15, 0),FALSE)*$F122)</f>
        <v>0</v>
      </c>
      <c r="J122" s="1322">
        <f>IF(ISERROR(VLOOKUP(VLOOKUP($A122, 'E4 TB Allocation Details'!$A$18:$L$214, MATCH("Demand ID", 'E4 TB Allocation Details'!$A$18:$L$18, 0),FALSE), 'E2 Allocators'!$B$15:$W$358, MATCH('O5 Details by Class &amp; Accounts'!J$18, 'E2 Allocators'!$B$15:$W$15, 0),FALSE)*$F122), 0, VLOOKUP(VLOOKUP($A122, 'E4 TB Allocation Details'!$A$18:$L$214, MATCH("Demand ID", 'E4 TB Allocation Details'!$A$18:$L$18, 0),FALSE), 'E2 Allocators'!$B$15:$W$358, MATCH('O5 Details by Class &amp; Accounts'!J$18, 'E2 Allocators'!$B$15:$W$15, 0),FALSE)*$F122)</f>
        <v>0</v>
      </c>
      <c r="K122" s="1322">
        <f>IF(ISERROR(VLOOKUP(VLOOKUP($A122, 'E4 TB Allocation Details'!$A$18:$L$214, MATCH("Demand ID", 'E4 TB Allocation Details'!$A$18:$L$18, 0),FALSE), 'E2 Allocators'!$B$15:$W$358, MATCH('O5 Details by Class &amp; Accounts'!K$18, 'E2 Allocators'!$B$15:$W$15, 0),FALSE)*$F122), 0, VLOOKUP(VLOOKUP($A122, 'E4 TB Allocation Details'!$A$18:$L$214, MATCH("Demand ID", 'E4 TB Allocation Details'!$A$18:$L$18, 0),FALSE), 'E2 Allocators'!$B$15:$W$358, MATCH('O5 Details by Class &amp; Accounts'!K$18, 'E2 Allocators'!$B$15:$W$15, 0),FALSE)*$F122)</f>
        <v>0</v>
      </c>
      <c r="L122" s="1322">
        <f>IF(ISERROR(VLOOKUP(VLOOKUP($A122, 'E4 TB Allocation Details'!$A$18:$L$214, MATCH("Demand ID", 'E4 TB Allocation Details'!$A$18:$L$18, 0),FALSE), 'E2 Allocators'!$B$15:$W$358, MATCH('O5 Details by Class &amp; Accounts'!L$18, 'E2 Allocators'!$B$15:$W$15, 0),FALSE)*$F122), 0, VLOOKUP(VLOOKUP($A122, 'E4 TB Allocation Details'!$A$18:$L$214, MATCH("Demand ID", 'E4 TB Allocation Details'!$A$18:$L$18, 0),FALSE), 'E2 Allocators'!$B$15:$W$358, MATCH('O5 Details by Class &amp; Accounts'!L$18, 'E2 Allocators'!$B$15:$W$15, 0),FALSE)*$F122)</f>
        <v>0</v>
      </c>
      <c r="M122" s="1322">
        <f>IF(ISERROR(VLOOKUP(VLOOKUP($A122, 'E4 TB Allocation Details'!$A$18:$L$214, MATCH("Demand ID", 'E4 TB Allocation Details'!$A$18:$L$18, 0),FALSE), 'E2 Allocators'!$B$15:$W$358, MATCH('O5 Details by Class &amp; Accounts'!M$18, 'E2 Allocators'!$B$15:$W$15, 0),FALSE)*$F122), 0, VLOOKUP(VLOOKUP($A122, 'E4 TB Allocation Details'!$A$18:$L$214, MATCH("Demand ID", 'E4 TB Allocation Details'!$A$18:$L$18, 0),FALSE), 'E2 Allocators'!$B$15:$W$358, MATCH('O5 Details by Class &amp; Accounts'!M$18, 'E2 Allocators'!$B$15:$W$15, 0),FALSE)*$F122)</f>
        <v>0</v>
      </c>
      <c r="N122" s="1322">
        <f>IF(ISERROR(VLOOKUP(VLOOKUP($A122, 'E4 TB Allocation Details'!$A$18:$L$214, MATCH("Demand ID", 'E4 TB Allocation Details'!$A$18:$L$18, 0),FALSE), 'E2 Allocators'!$B$15:$W$358, MATCH('O5 Details by Class &amp; Accounts'!N$18, 'E2 Allocators'!$B$15:$W$15, 0),FALSE)*$F122), 0, VLOOKUP(VLOOKUP($A122, 'E4 TB Allocation Details'!$A$18:$L$214, MATCH("Demand ID", 'E4 TB Allocation Details'!$A$18:$L$18, 0),FALSE), 'E2 Allocators'!$B$15:$W$358, MATCH('O5 Details by Class &amp; Accounts'!N$18, 'E2 Allocators'!$B$15:$W$15, 0),FALSE)*$F122)</f>
        <v>0</v>
      </c>
      <c r="O122" s="1322">
        <f>IF(ISERROR(VLOOKUP(VLOOKUP($A122, 'E4 TB Allocation Details'!$A$18:$L$214, MATCH("Demand ID", 'E4 TB Allocation Details'!$A$18:$L$18, 0),FALSE), 'E2 Allocators'!$B$15:$W$358, MATCH('O5 Details by Class &amp; Accounts'!O$18, 'E2 Allocators'!$B$15:$W$15, 0),FALSE)*$F122), 0, VLOOKUP(VLOOKUP($A122, 'E4 TB Allocation Details'!$A$18:$L$214, MATCH("Demand ID", 'E4 TB Allocation Details'!$A$18:$L$18, 0),FALSE), 'E2 Allocators'!$B$15:$W$358, MATCH('O5 Details by Class &amp; Accounts'!O$18, 'E2 Allocators'!$B$15:$W$15, 0),FALSE)*$F122)</f>
        <v>0</v>
      </c>
      <c r="P122" s="1322">
        <f>IF(ISERROR(VLOOKUP(VLOOKUP($A122, 'E4 TB Allocation Details'!$A$18:$L$214, MATCH("Demand ID", 'E4 TB Allocation Details'!$A$18:$L$18, 0),FALSE), 'E2 Allocators'!$B$15:$W$358, MATCH('O5 Details by Class &amp; Accounts'!P$18, 'E2 Allocators'!$B$15:$W$15, 0),FALSE)*$F122), 0, VLOOKUP(VLOOKUP($A122, 'E4 TB Allocation Details'!$A$18:$L$214, MATCH("Demand ID", 'E4 TB Allocation Details'!$A$18:$L$18, 0),FALSE), 'E2 Allocators'!$B$15:$W$358, MATCH('O5 Details by Class &amp; Accounts'!P$18, 'E2 Allocators'!$B$15:$W$15, 0),FALSE)*$F122)</f>
        <v>0</v>
      </c>
      <c r="Q122" s="1322">
        <f>IF(ISERROR(VLOOKUP(VLOOKUP($A122, 'E4 TB Allocation Details'!$A$18:$L$214, MATCH("Demand ID", 'E4 TB Allocation Details'!$A$18:$L$18, 0),FALSE), 'E2 Allocators'!$B$15:$W$358, MATCH('O5 Details by Class &amp; Accounts'!Q$18, 'E2 Allocators'!$B$15:$W$15, 0),FALSE)*$F122), 0, VLOOKUP(VLOOKUP($A122, 'E4 TB Allocation Details'!$A$18:$L$214, MATCH("Demand ID", 'E4 TB Allocation Details'!$A$18:$L$18, 0),FALSE), 'E2 Allocators'!$B$15:$W$358, MATCH('O5 Details by Class &amp; Accounts'!Q$18, 'E2 Allocators'!$B$15:$W$15, 0),FALSE)*$F122)</f>
        <v>0</v>
      </c>
      <c r="R122" s="1322">
        <f>IF(ISERROR(VLOOKUP(VLOOKUP($A122, 'E4 TB Allocation Details'!$A$18:$L$214, MATCH("Demand ID", 'E4 TB Allocation Details'!$A$18:$L$18, 0),FALSE), 'E2 Allocators'!$B$15:$W$358, MATCH('O5 Details by Class &amp; Accounts'!R$18, 'E2 Allocators'!$B$15:$W$15, 0),FALSE)*$F122), 0, VLOOKUP(VLOOKUP($A122, 'E4 TB Allocation Details'!$A$18:$L$214, MATCH("Demand ID", 'E4 TB Allocation Details'!$A$18:$L$18, 0),FALSE), 'E2 Allocators'!$B$15:$W$358, MATCH('O5 Details by Class &amp; Accounts'!R$18, 'E2 Allocators'!$B$15:$W$15, 0),FALSE)*$F122)</f>
        <v>0</v>
      </c>
      <c r="S122" s="1322">
        <f>IF(ISERROR(VLOOKUP(VLOOKUP($A122, 'E4 TB Allocation Details'!$A$18:$L$214, MATCH("Demand ID", 'E4 TB Allocation Details'!$A$18:$L$18, 0),FALSE), 'E2 Allocators'!$B$15:$W$358, MATCH('O5 Details by Class &amp; Accounts'!S$18, 'E2 Allocators'!$B$15:$W$15, 0),FALSE)*$F122), 0, VLOOKUP(VLOOKUP($A122, 'E4 TB Allocation Details'!$A$18:$L$214, MATCH("Demand ID", 'E4 TB Allocation Details'!$A$18:$L$18, 0),FALSE), 'E2 Allocators'!$B$15:$W$358, MATCH('O5 Details by Class &amp; Accounts'!S$18, 'E2 Allocators'!$B$15:$W$15, 0),FALSE)*$F122)</f>
        <v>0</v>
      </c>
      <c r="T122" s="1322">
        <f>IF(ISERROR(VLOOKUP(VLOOKUP($A122, 'E4 TB Allocation Details'!$A$18:$L$214, MATCH("Demand ID", 'E4 TB Allocation Details'!$A$18:$L$18, 0),FALSE), 'E2 Allocators'!$B$15:$W$358, MATCH('O5 Details by Class &amp; Accounts'!T$18, 'E2 Allocators'!$B$15:$W$15, 0),FALSE)*$F122), 0, VLOOKUP(VLOOKUP($A122, 'E4 TB Allocation Details'!$A$18:$L$214, MATCH("Demand ID", 'E4 TB Allocation Details'!$A$18:$L$18, 0),FALSE), 'E2 Allocators'!$B$15:$W$358, MATCH('O5 Details by Class &amp; Accounts'!T$18, 'E2 Allocators'!$B$15:$W$15, 0),FALSE)*$F122)</f>
        <v>0</v>
      </c>
      <c r="U122" s="1322">
        <f>IF(ISERROR(VLOOKUP(VLOOKUP($A122, 'E4 TB Allocation Details'!$A$18:$L$214, MATCH("Demand ID", 'E4 TB Allocation Details'!$A$18:$L$18, 0),FALSE), 'E2 Allocators'!$B$15:$W$358, MATCH('O5 Details by Class &amp; Accounts'!U$18, 'E2 Allocators'!$B$15:$W$15, 0),FALSE)*$F122), 0, VLOOKUP(VLOOKUP($A122, 'E4 TB Allocation Details'!$A$18:$L$214, MATCH("Demand ID", 'E4 TB Allocation Details'!$A$18:$L$18, 0),FALSE), 'E2 Allocators'!$B$15:$W$358, MATCH('O5 Details by Class &amp; Accounts'!U$18, 'E2 Allocators'!$B$15:$W$15, 0),FALSE)*$F122)</f>
        <v>0</v>
      </c>
      <c r="V122" s="1322">
        <f>IF(ISERROR(VLOOKUP(VLOOKUP($A122, 'E4 TB Allocation Details'!$A$18:$L$214, MATCH("Demand ID", 'E4 TB Allocation Details'!$A$18:$L$18, 0),FALSE), 'E2 Allocators'!$B$15:$W$358, MATCH('O5 Details by Class &amp; Accounts'!V$18, 'E2 Allocators'!$B$15:$W$15, 0),FALSE)*$F122), 0, VLOOKUP(VLOOKUP($A122, 'E4 TB Allocation Details'!$A$18:$L$214, MATCH("Demand ID", 'E4 TB Allocation Details'!$A$18:$L$18, 0),FALSE), 'E2 Allocators'!$B$15:$W$358, MATCH('O5 Details by Class &amp; Accounts'!V$18, 'E2 Allocators'!$B$15:$W$15, 0),FALSE)*$F122)</f>
        <v>0</v>
      </c>
      <c r="W122" s="1322">
        <f>IF(ISERROR(VLOOKUP(VLOOKUP($A122, 'E4 TB Allocation Details'!$A$18:$L$214, MATCH("Demand ID", 'E4 TB Allocation Details'!$A$18:$L$18, 0),FALSE), 'E2 Allocators'!$B$15:$W$358, MATCH('O5 Details by Class &amp; Accounts'!W$18, 'E2 Allocators'!$B$15:$W$15, 0),FALSE)*$F122), 0, VLOOKUP(VLOOKUP($A122, 'E4 TB Allocation Details'!$A$18:$L$214, MATCH("Demand ID", 'E4 TB Allocation Details'!$A$18:$L$18, 0),FALSE), 'E2 Allocators'!$B$15:$W$358, MATCH('O5 Details by Class &amp; Accounts'!W$18, 'E2 Allocators'!$B$15:$W$15, 0),FALSE)*$F122)</f>
        <v>0</v>
      </c>
      <c r="X122" s="1322">
        <f>IF(ISERROR(VLOOKUP(VLOOKUP($A122, 'E4 TB Allocation Details'!$A$18:$L$214, MATCH("Demand ID", 'E4 TB Allocation Details'!$A$18:$L$18, 0),FALSE), 'E2 Allocators'!$B$15:$W$358, MATCH('O5 Details by Class &amp; Accounts'!X$18, 'E2 Allocators'!$B$15:$W$15, 0),FALSE)*$F122), 0, VLOOKUP(VLOOKUP($A122, 'E4 TB Allocation Details'!$A$18:$L$214, MATCH("Demand ID", 'E4 TB Allocation Details'!$A$18:$L$18, 0),FALSE), 'E2 Allocators'!$B$15:$W$358, MATCH('O5 Details by Class &amp; Accounts'!X$18, 'E2 Allocators'!$B$15:$W$15, 0),FALSE)*$F122)</f>
        <v>0</v>
      </c>
      <c r="Y122" s="1322">
        <f>IF(ISERROR(VLOOKUP(VLOOKUP($A122, 'E4 TB Allocation Details'!$A$18:$L$214, MATCH("Demand ID", 'E4 TB Allocation Details'!$A$18:$L$18, 0),FALSE), 'E2 Allocators'!$B$15:$W$358, MATCH('O5 Details by Class &amp; Accounts'!Y$18, 'E2 Allocators'!$B$15:$W$15, 0),FALSE)*$F122), 0, VLOOKUP(VLOOKUP($A122, 'E4 TB Allocation Details'!$A$18:$L$214, MATCH("Demand ID", 'E4 TB Allocation Details'!$A$18:$L$18, 0),FALSE), 'E2 Allocators'!$B$15:$W$358, MATCH('O5 Details by Class &amp; Accounts'!Y$18, 'E2 Allocators'!$B$15:$W$15, 0),FALSE)*$F122)</f>
        <v>0</v>
      </c>
      <c r="Z122" s="1322">
        <f>IF(ISERROR(VLOOKUP(VLOOKUP($A122, 'E4 TB Allocation Details'!$A$18:$L$214, MATCH("Demand ID", 'E4 TB Allocation Details'!$A$18:$L$18, 0),FALSE), 'E2 Allocators'!$B$15:$W$358, MATCH('O5 Details by Class &amp; Accounts'!Z$18, 'E2 Allocators'!$B$15:$W$15, 0),FALSE)*$F122), 0, VLOOKUP(VLOOKUP($A122, 'E4 TB Allocation Details'!$A$18:$L$214, MATCH("Demand ID", 'E4 TB Allocation Details'!$A$18:$L$18, 0),FALSE), 'E2 Allocators'!$B$15:$W$358, MATCH('O5 Details by Class &amp; Accounts'!Z$18, 'E2 Allocators'!$B$15:$W$15, 0),FALSE)*$F122)</f>
        <v>0</v>
      </c>
      <c r="AA122" s="1322">
        <f>IF(ISERROR(VLOOKUP(VLOOKUP($A122, 'E4 TB Allocation Details'!$A$18:$L$214, MATCH("Demand ID", 'E4 TB Allocation Details'!$A$18:$L$18, 0),FALSE), 'E2 Allocators'!$B$15:$W$358, MATCH('O5 Details by Class &amp; Accounts'!AA$18, 'E2 Allocators'!$B$15:$W$15, 0),FALSE)*$F122), 0, VLOOKUP(VLOOKUP($A122, 'E4 TB Allocation Details'!$A$18:$L$214, MATCH("Demand ID", 'E4 TB Allocation Details'!$A$18:$L$18, 0),FALSE), 'E2 Allocators'!$B$15:$W$358, MATCH('O5 Details by Class &amp; Accounts'!AA$18, 'E2 Allocators'!$B$15:$W$15, 0),FALSE)*$F122)</f>
        <v>0</v>
      </c>
      <c r="AB122" s="1322">
        <f>IF(ISERROR(VLOOKUP(VLOOKUP($A122, 'E4 TB Allocation Details'!$A$18:$L$214, MATCH("Demand ID", 'E4 TB Allocation Details'!$A$18:$L$18, 0),FALSE), 'E2 Allocators'!$B$15:$W$358, MATCH('O5 Details by Class &amp; Accounts'!AB$18, 'E2 Allocators'!$B$15:$W$15, 0),FALSE)*$F122), 0, VLOOKUP(VLOOKUP($A122, 'E4 TB Allocation Details'!$A$18:$L$214, MATCH("Demand ID", 'E4 TB Allocation Details'!$A$18:$L$18, 0),FALSE), 'E2 Allocators'!$B$15:$W$358, MATCH('O5 Details by Class &amp; Accounts'!AB$18, 'E2 Allocators'!$B$15:$W$15, 0),FALSE)*$F122)</f>
        <v>0</v>
      </c>
      <c r="AC122" s="1322">
        <f t="shared" si="33"/>
        <v>0</v>
      </c>
      <c r="AD122" s="1322">
        <f>IF(ISERROR(VLOOKUP(VLOOKUP($A122, 'E4 TB Allocation Details'!$A$18:$L$214, MATCH("Customer ID", 'E4 TB Allocation Details'!$A$18:$L$18, 0),FALSE), 'E2 Allocators'!$B$15:$W$358, MATCH('O5 Details by Class &amp; Accounts'!AD$18, 'E2 Allocators'!$B$15:$W$15, 0),FALSE)*$G122), 0, VLOOKUP(VLOOKUP($A122, 'E4 TB Allocation Details'!$A$18:$L$214, MATCH("Customer ID", 'E4 TB Allocation Details'!$A$18:$L$18, 0),FALSE), 'E2 Allocators'!$B$15:$W$358, MATCH('O5 Details by Class &amp; Accounts'!AD$18, 'E2 Allocators'!$B$15:$W$15, 0),FALSE)*$G122)</f>
        <v>0</v>
      </c>
      <c r="AE122" s="1322">
        <f>IF(ISERROR(VLOOKUP(VLOOKUP($A122, 'E4 TB Allocation Details'!$A$18:$L$214, MATCH("Customer ID", 'E4 TB Allocation Details'!$A$18:$L$18, 0),FALSE), 'E2 Allocators'!$B$15:$W$358, MATCH('O5 Details by Class &amp; Accounts'!AE$18, 'E2 Allocators'!$B$15:$W$15, 0),FALSE)*$G122), 0, VLOOKUP(VLOOKUP($A122, 'E4 TB Allocation Details'!$A$18:$L$214, MATCH("Customer ID", 'E4 TB Allocation Details'!$A$18:$L$18, 0),FALSE), 'E2 Allocators'!$B$15:$W$358, MATCH('O5 Details by Class &amp; Accounts'!AE$18, 'E2 Allocators'!$B$15:$W$15, 0),FALSE)*$G122)</f>
        <v>0</v>
      </c>
      <c r="AF122" s="1322">
        <f>IF(ISERROR(VLOOKUP(VLOOKUP($A122, 'E4 TB Allocation Details'!$A$18:$L$214, MATCH("Customer ID", 'E4 TB Allocation Details'!$A$18:$L$18, 0),FALSE), 'E2 Allocators'!$B$15:$W$358, MATCH('O5 Details by Class &amp; Accounts'!AF$18, 'E2 Allocators'!$B$15:$W$15, 0),FALSE)*$G122), 0, VLOOKUP(VLOOKUP($A122, 'E4 TB Allocation Details'!$A$18:$L$214, MATCH("Customer ID", 'E4 TB Allocation Details'!$A$18:$L$18, 0),FALSE), 'E2 Allocators'!$B$15:$W$358, MATCH('O5 Details by Class &amp; Accounts'!AF$18, 'E2 Allocators'!$B$15:$W$15, 0),FALSE)*$G122)</f>
        <v>0</v>
      </c>
      <c r="AG122" s="1322">
        <f>IF(ISERROR(VLOOKUP(VLOOKUP($A122, 'E4 TB Allocation Details'!$A$18:$L$214, MATCH("Customer ID", 'E4 TB Allocation Details'!$A$18:$L$18, 0),FALSE), 'E2 Allocators'!$B$15:$W$358, MATCH('O5 Details by Class &amp; Accounts'!AG$18, 'E2 Allocators'!$B$15:$W$15, 0),FALSE)*$G122), 0, VLOOKUP(VLOOKUP($A122, 'E4 TB Allocation Details'!$A$18:$L$214, MATCH("Customer ID", 'E4 TB Allocation Details'!$A$18:$L$18, 0),FALSE), 'E2 Allocators'!$B$15:$W$358, MATCH('O5 Details by Class &amp; Accounts'!AG$18, 'E2 Allocators'!$B$15:$W$15, 0),FALSE)*$G122)</f>
        <v>0</v>
      </c>
      <c r="AH122" s="1322">
        <f>IF(ISERROR(VLOOKUP(VLOOKUP($A122, 'E4 TB Allocation Details'!$A$18:$L$214, MATCH("Customer ID", 'E4 TB Allocation Details'!$A$18:$L$18, 0),FALSE), 'E2 Allocators'!$B$15:$W$358, MATCH('O5 Details by Class &amp; Accounts'!AH$18, 'E2 Allocators'!$B$15:$W$15, 0),FALSE)*$G122), 0, VLOOKUP(VLOOKUP($A122, 'E4 TB Allocation Details'!$A$18:$L$214, MATCH("Customer ID", 'E4 TB Allocation Details'!$A$18:$L$18, 0),FALSE), 'E2 Allocators'!$B$15:$W$358, MATCH('O5 Details by Class &amp; Accounts'!AH$18, 'E2 Allocators'!$B$15:$W$15, 0),FALSE)*$G122)</f>
        <v>0</v>
      </c>
      <c r="AI122" s="1322">
        <f>IF(ISERROR(VLOOKUP(VLOOKUP($A122, 'E4 TB Allocation Details'!$A$18:$L$214, MATCH("Customer ID", 'E4 TB Allocation Details'!$A$18:$L$18, 0),FALSE), 'E2 Allocators'!$B$15:$W$358, MATCH('O5 Details by Class &amp; Accounts'!AI$18, 'E2 Allocators'!$B$15:$W$15, 0),FALSE)*$G122), 0, VLOOKUP(VLOOKUP($A122, 'E4 TB Allocation Details'!$A$18:$L$214, MATCH("Customer ID", 'E4 TB Allocation Details'!$A$18:$L$18, 0),FALSE), 'E2 Allocators'!$B$15:$W$358, MATCH('O5 Details by Class &amp; Accounts'!AI$18, 'E2 Allocators'!$B$15:$W$15, 0),FALSE)*$G122)</f>
        <v>0</v>
      </c>
      <c r="AJ122" s="1322">
        <f>IF(ISERROR(VLOOKUP(VLOOKUP($A122, 'E4 TB Allocation Details'!$A$18:$L$214, MATCH("Customer ID", 'E4 TB Allocation Details'!$A$18:$L$18, 0),FALSE), 'E2 Allocators'!$B$15:$W$358, MATCH('O5 Details by Class &amp; Accounts'!AJ$18, 'E2 Allocators'!$B$15:$W$15, 0),FALSE)*$G122), 0, VLOOKUP(VLOOKUP($A122, 'E4 TB Allocation Details'!$A$18:$L$214, MATCH("Customer ID", 'E4 TB Allocation Details'!$A$18:$L$18, 0),FALSE), 'E2 Allocators'!$B$15:$W$358, MATCH('O5 Details by Class &amp; Accounts'!AJ$18, 'E2 Allocators'!$B$15:$W$15, 0),FALSE)*$G122)</f>
        <v>0</v>
      </c>
      <c r="AK122" s="1322">
        <f>IF(ISERROR(VLOOKUP(VLOOKUP($A122, 'E4 TB Allocation Details'!$A$18:$L$214, MATCH("Customer ID", 'E4 TB Allocation Details'!$A$18:$L$18, 0),FALSE), 'E2 Allocators'!$B$15:$W$358, MATCH('O5 Details by Class &amp; Accounts'!AK$18, 'E2 Allocators'!$B$15:$W$15, 0),FALSE)*$G122), 0, VLOOKUP(VLOOKUP($A122, 'E4 TB Allocation Details'!$A$18:$L$214, MATCH("Customer ID", 'E4 TB Allocation Details'!$A$18:$L$18, 0),FALSE), 'E2 Allocators'!$B$15:$W$358, MATCH('O5 Details by Class &amp; Accounts'!AK$18, 'E2 Allocators'!$B$15:$W$15, 0),FALSE)*$G122)</f>
        <v>0</v>
      </c>
      <c r="AL122" s="1322">
        <f>IF(ISERROR(VLOOKUP(VLOOKUP($A122, 'E4 TB Allocation Details'!$A$18:$L$214, MATCH("Customer ID", 'E4 TB Allocation Details'!$A$18:$L$18, 0),FALSE), 'E2 Allocators'!$B$15:$W$358, MATCH('O5 Details by Class &amp; Accounts'!AL$18, 'E2 Allocators'!$B$15:$W$15, 0),FALSE)*$G122), 0, VLOOKUP(VLOOKUP($A122, 'E4 TB Allocation Details'!$A$18:$L$214, MATCH("Customer ID", 'E4 TB Allocation Details'!$A$18:$L$18, 0),FALSE), 'E2 Allocators'!$B$15:$W$358, MATCH('O5 Details by Class &amp; Accounts'!AL$18, 'E2 Allocators'!$B$15:$W$15, 0),FALSE)*$G122)</f>
        <v>0</v>
      </c>
      <c r="AM122" s="1322">
        <f>IF(ISERROR(VLOOKUP(VLOOKUP($A122, 'E4 TB Allocation Details'!$A$18:$L$214, MATCH("Customer ID", 'E4 TB Allocation Details'!$A$18:$L$18, 0),FALSE), 'E2 Allocators'!$B$15:$W$358, MATCH('O5 Details by Class &amp; Accounts'!AM$18, 'E2 Allocators'!$B$15:$W$15, 0),FALSE)*$G122), 0, VLOOKUP(VLOOKUP($A122, 'E4 TB Allocation Details'!$A$18:$L$214, MATCH("Customer ID", 'E4 TB Allocation Details'!$A$18:$L$18, 0),FALSE), 'E2 Allocators'!$B$15:$W$358, MATCH('O5 Details by Class &amp; Accounts'!AM$18, 'E2 Allocators'!$B$15:$W$15, 0),FALSE)*$G122)</f>
        <v>0</v>
      </c>
      <c r="AN122" s="1322">
        <f>IF(ISERROR(VLOOKUP(VLOOKUP($A122, 'E4 TB Allocation Details'!$A$18:$L$214, MATCH("Customer ID", 'E4 TB Allocation Details'!$A$18:$L$18, 0),FALSE), 'E2 Allocators'!$B$15:$W$358, MATCH('O5 Details by Class &amp; Accounts'!AN$18, 'E2 Allocators'!$B$15:$W$15, 0),FALSE)*$G122), 0, VLOOKUP(VLOOKUP($A122, 'E4 TB Allocation Details'!$A$18:$L$214, MATCH("Customer ID", 'E4 TB Allocation Details'!$A$18:$L$18, 0),FALSE), 'E2 Allocators'!$B$15:$W$358, MATCH('O5 Details by Class &amp; Accounts'!AN$18, 'E2 Allocators'!$B$15:$W$15, 0),FALSE)*$G122)</f>
        <v>0</v>
      </c>
      <c r="AO122" s="1322">
        <f>IF(ISERROR(VLOOKUP(VLOOKUP($A122, 'E4 TB Allocation Details'!$A$18:$L$214, MATCH("Customer ID", 'E4 TB Allocation Details'!$A$18:$L$18, 0),FALSE), 'E2 Allocators'!$B$15:$W$358, MATCH('O5 Details by Class &amp; Accounts'!AO$18, 'E2 Allocators'!$B$15:$W$15, 0),FALSE)*$G122), 0, VLOOKUP(VLOOKUP($A122, 'E4 TB Allocation Details'!$A$18:$L$214, MATCH("Customer ID", 'E4 TB Allocation Details'!$A$18:$L$18, 0),FALSE), 'E2 Allocators'!$B$15:$W$358, MATCH('O5 Details by Class &amp; Accounts'!AO$18, 'E2 Allocators'!$B$15:$W$15, 0),FALSE)*$G122)</f>
        <v>0</v>
      </c>
      <c r="AP122" s="1322">
        <f>IF(ISERROR(VLOOKUP(VLOOKUP($A122, 'E4 TB Allocation Details'!$A$18:$L$214, MATCH("Customer ID", 'E4 TB Allocation Details'!$A$18:$L$18, 0),FALSE), 'E2 Allocators'!$B$15:$W$358, MATCH('O5 Details by Class &amp; Accounts'!AP$18, 'E2 Allocators'!$B$15:$W$15, 0),FALSE)*$G122), 0, VLOOKUP(VLOOKUP($A122, 'E4 TB Allocation Details'!$A$18:$L$214, MATCH("Customer ID", 'E4 TB Allocation Details'!$A$18:$L$18, 0),FALSE), 'E2 Allocators'!$B$15:$W$358, MATCH('O5 Details by Class &amp; Accounts'!AP$18, 'E2 Allocators'!$B$15:$W$15, 0),FALSE)*$G122)</f>
        <v>0</v>
      </c>
      <c r="AQ122" s="1322">
        <f>IF(ISERROR(VLOOKUP(VLOOKUP($A122, 'E4 TB Allocation Details'!$A$18:$L$214, MATCH("Customer ID", 'E4 TB Allocation Details'!$A$18:$L$18, 0),FALSE), 'E2 Allocators'!$B$15:$W$358, MATCH('O5 Details by Class &amp; Accounts'!AQ$18, 'E2 Allocators'!$B$15:$W$15, 0),FALSE)*$G122), 0, VLOOKUP(VLOOKUP($A122, 'E4 TB Allocation Details'!$A$18:$L$214, MATCH("Customer ID", 'E4 TB Allocation Details'!$A$18:$L$18, 0),FALSE), 'E2 Allocators'!$B$15:$W$358, MATCH('O5 Details by Class &amp; Accounts'!AQ$18, 'E2 Allocators'!$B$15:$W$15, 0),FALSE)*$G122)</f>
        <v>0</v>
      </c>
      <c r="AR122" s="1322">
        <f>IF(ISERROR(VLOOKUP(VLOOKUP($A122, 'E4 TB Allocation Details'!$A$18:$L$214, MATCH("Customer ID", 'E4 TB Allocation Details'!$A$18:$L$18, 0),FALSE), 'E2 Allocators'!$B$15:$W$358, MATCH('O5 Details by Class &amp; Accounts'!AR$18, 'E2 Allocators'!$B$15:$W$15, 0),FALSE)*$G122), 0, VLOOKUP(VLOOKUP($A122, 'E4 TB Allocation Details'!$A$18:$L$214, MATCH("Customer ID", 'E4 TB Allocation Details'!$A$18:$L$18, 0),FALSE), 'E2 Allocators'!$B$15:$W$358, MATCH('O5 Details by Class &amp; Accounts'!AR$18, 'E2 Allocators'!$B$15:$W$15, 0),FALSE)*$G122)</f>
        <v>0</v>
      </c>
      <c r="AS122" s="1322">
        <f>IF(ISERROR(VLOOKUP(VLOOKUP($A122, 'E4 TB Allocation Details'!$A$18:$L$214, MATCH("Customer ID", 'E4 TB Allocation Details'!$A$18:$L$18, 0),FALSE), 'E2 Allocators'!$B$15:$W$358, MATCH('O5 Details by Class &amp; Accounts'!AS$18, 'E2 Allocators'!$B$15:$W$15, 0),FALSE)*$G122), 0, VLOOKUP(VLOOKUP($A122, 'E4 TB Allocation Details'!$A$18:$L$214, MATCH("Customer ID", 'E4 TB Allocation Details'!$A$18:$L$18, 0),FALSE), 'E2 Allocators'!$B$15:$W$358, MATCH('O5 Details by Class &amp; Accounts'!AS$18, 'E2 Allocators'!$B$15:$W$15, 0),FALSE)*$G122)</f>
        <v>0</v>
      </c>
      <c r="AT122" s="1322">
        <f>IF(ISERROR(VLOOKUP(VLOOKUP($A122, 'E4 TB Allocation Details'!$A$18:$L$214, MATCH("Customer ID", 'E4 TB Allocation Details'!$A$18:$L$18, 0),FALSE), 'E2 Allocators'!$B$15:$W$358, MATCH('O5 Details by Class &amp; Accounts'!AT$18, 'E2 Allocators'!$B$15:$W$15, 0),FALSE)*$G122), 0, VLOOKUP(VLOOKUP($A122, 'E4 TB Allocation Details'!$A$18:$L$214, MATCH("Customer ID", 'E4 TB Allocation Details'!$A$18:$L$18, 0),FALSE), 'E2 Allocators'!$B$15:$W$358, MATCH('O5 Details by Class &amp; Accounts'!AT$18, 'E2 Allocators'!$B$15:$W$15, 0),FALSE)*$G122)</f>
        <v>0</v>
      </c>
      <c r="AU122" s="1322">
        <f>IF(ISERROR(VLOOKUP(VLOOKUP($A122, 'E4 TB Allocation Details'!$A$18:$L$214, MATCH("Customer ID", 'E4 TB Allocation Details'!$A$18:$L$18, 0),FALSE), 'E2 Allocators'!$B$15:$W$358, MATCH('O5 Details by Class &amp; Accounts'!AU$18, 'E2 Allocators'!$B$15:$W$15, 0),FALSE)*$G122), 0, VLOOKUP(VLOOKUP($A122, 'E4 TB Allocation Details'!$A$18:$L$214, MATCH("Customer ID", 'E4 TB Allocation Details'!$A$18:$L$18, 0),FALSE), 'E2 Allocators'!$B$15:$W$358, MATCH('O5 Details by Class &amp; Accounts'!AU$18, 'E2 Allocators'!$B$15:$W$15, 0),FALSE)*$G122)</f>
        <v>0</v>
      </c>
      <c r="AV122" s="1322">
        <f>IF(ISERROR(VLOOKUP(VLOOKUP($A122, 'E4 TB Allocation Details'!$A$18:$L$214, MATCH("Customer ID", 'E4 TB Allocation Details'!$A$18:$L$18, 0),FALSE), 'E2 Allocators'!$B$15:$W$358, MATCH('O5 Details by Class &amp; Accounts'!AV$18, 'E2 Allocators'!$B$15:$W$15, 0),FALSE)*$G122), 0, VLOOKUP(VLOOKUP($A122, 'E4 TB Allocation Details'!$A$18:$L$214, MATCH("Customer ID", 'E4 TB Allocation Details'!$A$18:$L$18, 0),FALSE), 'E2 Allocators'!$B$15:$W$358, MATCH('O5 Details by Class &amp; Accounts'!AV$18, 'E2 Allocators'!$B$15:$W$15, 0),FALSE)*$G122)</f>
        <v>0</v>
      </c>
      <c r="AW122" s="1322">
        <f>IF(ISERROR(VLOOKUP(VLOOKUP($A122, 'E4 TB Allocation Details'!$A$18:$L$214, MATCH("Customer ID", 'E4 TB Allocation Details'!$A$18:$L$18, 0),FALSE), 'E2 Allocators'!$B$15:$W$358, MATCH('O5 Details by Class &amp; Accounts'!AW$18, 'E2 Allocators'!$B$15:$W$15, 0),FALSE)*$G122), 0, VLOOKUP(VLOOKUP($A122, 'E4 TB Allocation Details'!$A$18:$L$214, MATCH("Customer ID", 'E4 TB Allocation Details'!$A$18:$L$18, 0),FALSE), 'E2 Allocators'!$B$15:$W$358, MATCH('O5 Details by Class &amp; Accounts'!AW$18, 'E2 Allocators'!$B$15:$W$15, 0),FALSE)*$G122)</f>
        <v>0</v>
      </c>
      <c r="AX122" s="1322">
        <f t="shared" si="34"/>
        <v>0</v>
      </c>
      <c r="AY122" s="1322">
        <f>IF(ISERROR(VLOOKUP(VLOOKUP($A122, 'E4 TB Allocation Details'!$A$18:$L$214, MATCH("Misc ID", 'E4 TB Allocation Details'!$A$18:$L$18, 0),FALSE), 'E2 Allocators'!$B$15:$W$358, MATCH('O5 Details by Class &amp; Accounts'!AY$18, 'E2 Allocators'!$B$15:$W$15, 0),FALSE)*$E122), 0, VLOOKUP(VLOOKUP($A122, 'E4 TB Allocation Details'!$A$18:$L$214, MATCH("Misc ID", 'E4 TB Allocation Details'!$A$18:$L$18, 0),FALSE), 'E2 Allocators'!$B$15:$W$358, MATCH('O5 Details by Class &amp; Accounts'!AY$18, 'E2 Allocators'!$B$15:$W$15, 0),FALSE)*$E122)</f>
        <v>0</v>
      </c>
      <c r="AZ122" s="1322">
        <f>IF(ISERROR(VLOOKUP(VLOOKUP($A122, 'E4 TB Allocation Details'!$A$18:$L$214, MATCH("Misc ID", 'E4 TB Allocation Details'!$A$18:$L$18, 0),FALSE), 'E2 Allocators'!$B$15:$W$358, MATCH('O5 Details by Class &amp; Accounts'!AZ$18, 'E2 Allocators'!$B$15:$W$15, 0),FALSE)*$E122), 0, VLOOKUP(VLOOKUP($A122, 'E4 TB Allocation Details'!$A$18:$L$214, MATCH("Misc ID", 'E4 TB Allocation Details'!$A$18:$L$18, 0),FALSE), 'E2 Allocators'!$B$15:$W$358, MATCH('O5 Details by Class &amp; Accounts'!AZ$18, 'E2 Allocators'!$B$15:$W$15, 0),FALSE)*$E122)</f>
        <v>0</v>
      </c>
      <c r="BA122" s="1322">
        <f>IF(ISERROR(VLOOKUP(VLOOKUP($A122, 'E4 TB Allocation Details'!$A$18:$L$214, MATCH("Misc ID", 'E4 TB Allocation Details'!$A$18:$L$18, 0),FALSE), 'E2 Allocators'!$B$15:$W$358, MATCH('O5 Details by Class &amp; Accounts'!BA$18, 'E2 Allocators'!$B$15:$W$15, 0),FALSE)*$E122), 0, VLOOKUP(VLOOKUP($A122, 'E4 TB Allocation Details'!$A$18:$L$214, MATCH("Misc ID", 'E4 TB Allocation Details'!$A$18:$L$18, 0),FALSE), 'E2 Allocators'!$B$15:$W$358, MATCH('O5 Details by Class &amp; Accounts'!BA$18, 'E2 Allocators'!$B$15:$W$15, 0),FALSE)*$E122)</f>
        <v>0</v>
      </c>
      <c r="BB122" s="1322">
        <f>IF(ISERROR(VLOOKUP(VLOOKUP($A122, 'E4 TB Allocation Details'!$A$18:$L$214, MATCH("Misc ID", 'E4 TB Allocation Details'!$A$18:$L$18, 0),FALSE), 'E2 Allocators'!$B$15:$W$358, MATCH('O5 Details by Class &amp; Accounts'!BB$18, 'E2 Allocators'!$B$15:$W$15, 0),FALSE)*$E122), 0, VLOOKUP(VLOOKUP($A122, 'E4 TB Allocation Details'!$A$18:$L$214, MATCH("Misc ID", 'E4 TB Allocation Details'!$A$18:$L$18, 0),FALSE), 'E2 Allocators'!$B$15:$W$358, MATCH('O5 Details by Class &amp; Accounts'!BB$18, 'E2 Allocators'!$B$15:$W$15, 0),FALSE)*$E122)</f>
        <v>0</v>
      </c>
      <c r="BC122" s="1322">
        <f>IF(ISERROR(VLOOKUP(VLOOKUP($A122, 'E4 TB Allocation Details'!$A$18:$L$214, MATCH("Misc ID", 'E4 TB Allocation Details'!$A$18:$L$18, 0),FALSE), 'E2 Allocators'!$B$15:$W$358, MATCH('O5 Details by Class &amp; Accounts'!BC$18, 'E2 Allocators'!$B$15:$W$15, 0),FALSE)*$E122), 0, VLOOKUP(VLOOKUP($A122, 'E4 TB Allocation Details'!$A$18:$L$214, MATCH("Misc ID", 'E4 TB Allocation Details'!$A$18:$L$18, 0),FALSE), 'E2 Allocators'!$B$15:$W$358, MATCH('O5 Details by Class &amp; Accounts'!BC$18, 'E2 Allocators'!$B$15:$W$15, 0),FALSE)*$E122)</f>
        <v>0</v>
      </c>
      <c r="BD122" s="1322">
        <f>IF(ISERROR(VLOOKUP(VLOOKUP($A122, 'E4 TB Allocation Details'!$A$18:$L$214, MATCH("Misc ID", 'E4 TB Allocation Details'!$A$18:$L$18, 0),FALSE), 'E2 Allocators'!$B$15:$W$358, MATCH('O5 Details by Class &amp; Accounts'!BD$18, 'E2 Allocators'!$B$15:$W$15, 0),FALSE)*$E122), 0, VLOOKUP(VLOOKUP($A122, 'E4 TB Allocation Details'!$A$18:$L$214, MATCH("Misc ID", 'E4 TB Allocation Details'!$A$18:$L$18, 0),FALSE), 'E2 Allocators'!$B$15:$W$358, MATCH('O5 Details by Class &amp; Accounts'!BD$18, 'E2 Allocators'!$B$15:$W$15, 0),FALSE)*$E122)</f>
        <v>0</v>
      </c>
      <c r="BE122" s="1322">
        <f>IF(ISERROR(VLOOKUP(VLOOKUP($A122, 'E4 TB Allocation Details'!$A$18:$L$214, MATCH("Misc ID", 'E4 TB Allocation Details'!$A$18:$L$18, 0),FALSE), 'E2 Allocators'!$B$15:$W$358, MATCH('O5 Details by Class &amp; Accounts'!BE$18, 'E2 Allocators'!$B$15:$W$15, 0),FALSE)*$E122), 0, VLOOKUP(VLOOKUP($A122, 'E4 TB Allocation Details'!$A$18:$L$214, MATCH("Misc ID", 'E4 TB Allocation Details'!$A$18:$L$18, 0),FALSE), 'E2 Allocators'!$B$15:$W$358, MATCH('O5 Details by Class &amp; Accounts'!BE$18, 'E2 Allocators'!$B$15:$W$15, 0),FALSE)*$E122)</f>
        <v>0</v>
      </c>
      <c r="BF122" s="1322">
        <f>IF(ISERROR(VLOOKUP(VLOOKUP($A122, 'E4 TB Allocation Details'!$A$18:$L$214, MATCH("Misc ID", 'E4 TB Allocation Details'!$A$18:$L$18, 0),FALSE), 'E2 Allocators'!$B$15:$W$358, MATCH('O5 Details by Class &amp; Accounts'!BF$18, 'E2 Allocators'!$B$15:$W$15, 0),FALSE)*$E122), 0, VLOOKUP(VLOOKUP($A122, 'E4 TB Allocation Details'!$A$18:$L$214, MATCH("Misc ID", 'E4 TB Allocation Details'!$A$18:$L$18, 0),FALSE), 'E2 Allocators'!$B$15:$W$358, MATCH('O5 Details by Class &amp; Accounts'!BF$18, 'E2 Allocators'!$B$15:$W$15, 0),FALSE)*$E122)</f>
        <v>0</v>
      </c>
      <c r="BG122" s="1322">
        <f>IF(ISERROR(VLOOKUP(VLOOKUP($A122, 'E4 TB Allocation Details'!$A$18:$L$214, MATCH("Misc ID", 'E4 TB Allocation Details'!$A$18:$L$18, 0),FALSE), 'E2 Allocators'!$B$15:$W$358, MATCH('O5 Details by Class &amp; Accounts'!BG$18, 'E2 Allocators'!$B$15:$W$15, 0),FALSE)*$E122), 0, VLOOKUP(VLOOKUP($A122, 'E4 TB Allocation Details'!$A$18:$L$214, MATCH("Misc ID", 'E4 TB Allocation Details'!$A$18:$L$18, 0),FALSE), 'E2 Allocators'!$B$15:$W$358, MATCH('O5 Details by Class &amp; Accounts'!BG$18, 'E2 Allocators'!$B$15:$W$15, 0),FALSE)*$E122)</f>
        <v>0</v>
      </c>
      <c r="BH122" s="1322">
        <f>IF(ISERROR(VLOOKUP(VLOOKUP($A122, 'E4 TB Allocation Details'!$A$18:$L$214, MATCH("Misc ID", 'E4 TB Allocation Details'!$A$18:$L$18, 0),FALSE), 'E2 Allocators'!$B$15:$W$358, MATCH('O5 Details by Class &amp; Accounts'!BH$18, 'E2 Allocators'!$B$15:$W$15, 0),FALSE)*$E122), 0, VLOOKUP(VLOOKUP($A122, 'E4 TB Allocation Details'!$A$18:$L$214, MATCH("Misc ID", 'E4 TB Allocation Details'!$A$18:$L$18, 0),FALSE), 'E2 Allocators'!$B$15:$W$358, MATCH('O5 Details by Class &amp; Accounts'!BH$18, 'E2 Allocators'!$B$15:$W$15, 0),FALSE)*$E122)</f>
        <v>0</v>
      </c>
      <c r="BI122" s="1322">
        <f>IF(ISERROR(VLOOKUP(VLOOKUP($A122, 'E4 TB Allocation Details'!$A$18:$L$214, MATCH("Misc ID", 'E4 TB Allocation Details'!$A$18:$L$18, 0),FALSE), 'E2 Allocators'!$B$15:$W$358, MATCH('O5 Details by Class &amp; Accounts'!BI$18, 'E2 Allocators'!$B$15:$W$15, 0),FALSE)*$E122), 0, VLOOKUP(VLOOKUP($A122, 'E4 TB Allocation Details'!$A$18:$L$214, MATCH("Misc ID", 'E4 TB Allocation Details'!$A$18:$L$18, 0),FALSE), 'E2 Allocators'!$B$15:$W$358, MATCH('O5 Details by Class &amp; Accounts'!BI$18, 'E2 Allocators'!$B$15:$W$15, 0),FALSE)*$E122)</f>
        <v>0</v>
      </c>
      <c r="BJ122" s="1322">
        <f>IF(ISERROR(VLOOKUP(VLOOKUP($A122, 'E4 TB Allocation Details'!$A$18:$L$214, MATCH("Misc ID", 'E4 TB Allocation Details'!$A$18:$L$18, 0),FALSE), 'E2 Allocators'!$B$15:$W$358, MATCH('O5 Details by Class &amp; Accounts'!BJ$18, 'E2 Allocators'!$B$15:$W$15, 0),FALSE)*$E122), 0, VLOOKUP(VLOOKUP($A122, 'E4 TB Allocation Details'!$A$18:$L$214, MATCH("Misc ID", 'E4 TB Allocation Details'!$A$18:$L$18, 0),FALSE), 'E2 Allocators'!$B$15:$W$358, MATCH('O5 Details by Class &amp; Accounts'!BJ$18, 'E2 Allocators'!$B$15:$W$15, 0),FALSE)*$E122)</f>
        <v>0</v>
      </c>
      <c r="BK122" s="1322">
        <f>IF(ISERROR(VLOOKUP(VLOOKUP($A122, 'E4 TB Allocation Details'!$A$18:$L$214, MATCH("Misc ID", 'E4 TB Allocation Details'!$A$18:$L$18, 0),FALSE), 'E2 Allocators'!$B$15:$W$358, MATCH('O5 Details by Class &amp; Accounts'!BK$18, 'E2 Allocators'!$B$15:$W$15, 0),FALSE)*$E122), 0, VLOOKUP(VLOOKUP($A122, 'E4 TB Allocation Details'!$A$18:$L$214, MATCH("Misc ID", 'E4 TB Allocation Details'!$A$18:$L$18, 0),FALSE), 'E2 Allocators'!$B$15:$W$358, MATCH('O5 Details by Class &amp; Accounts'!BK$18, 'E2 Allocators'!$B$15:$W$15, 0),FALSE)*$E122)</f>
        <v>0</v>
      </c>
      <c r="BL122" s="1322">
        <f>IF(ISERROR(VLOOKUP(VLOOKUP($A122, 'E4 TB Allocation Details'!$A$18:$L$214, MATCH("Misc ID", 'E4 TB Allocation Details'!$A$18:$L$18, 0),FALSE), 'E2 Allocators'!$B$15:$W$358, MATCH('O5 Details by Class &amp; Accounts'!BL$18, 'E2 Allocators'!$B$15:$W$15, 0),FALSE)*$E122), 0, VLOOKUP(VLOOKUP($A122, 'E4 TB Allocation Details'!$A$18:$L$214, MATCH("Misc ID", 'E4 TB Allocation Details'!$A$18:$L$18, 0),FALSE), 'E2 Allocators'!$B$15:$W$358, MATCH('O5 Details by Class &amp; Accounts'!BL$18, 'E2 Allocators'!$B$15:$W$15, 0),FALSE)*$E122)</f>
        <v>0</v>
      </c>
      <c r="BM122" s="1322">
        <f>IF(ISERROR(VLOOKUP(VLOOKUP($A122, 'E4 TB Allocation Details'!$A$18:$L$214, MATCH("Misc ID", 'E4 TB Allocation Details'!$A$18:$L$18, 0),FALSE), 'E2 Allocators'!$B$15:$W$358, MATCH('O5 Details by Class &amp; Accounts'!BM$18, 'E2 Allocators'!$B$15:$W$15, 0),FALSE)*$E122), 0, VLOOKUP(VLOOKUP($A122, 'E4 TB Allocation Details'!$A$18:$L$214, MATCH("Misc ID", 'E4 TB Allocation Details'!$A$18:$L$18, 0),FALSE), 'E2 Allocators'!$B$15:$W$358, MATCH('O5 Details by Class &amp; Accounts'!BM$18, 'E2 Allocators'!$B$15:$W$15, 0),FALSE)*$E122)</f>
        <v>0</v>
      </c>
      <c r="BN122" s="1322">
        <f>IF(ISERROR(VLOOKUP(VLOOKUP($A122, 'E4 TB Allocation Details'!$A$18:$L$214, MATCH("Misc ID", 'E4 TB Allocation Details'!$A$18:$L$18, 0),FALSE), 'E2 Allocators'!$B$15:$W$358, MATCH('O5 Details by Class &amp; Accounts'!BN$18, 'E2 Allocators'!$B$15:$W$15, 0),FALSE)*$E122), 0, VLOOKUP(VLOOKUP($A122, 'E4 TB Allocation Details'!$A$18:$L$214, MATCH("Misc ID", 'E4 TB Allocation Details'!$A$18:$L$18, 0),FALSE), 'E2 Allocators'!$B$15:$W$358, MATCH('O5 Details by Class &amp; Accounts'!BN$18, 'E2 Allocators'!$B$15:$W$15, 0),FALSE)*$E122)</f>
        <v>0</v>
      </c>
      <c r="BO122" s="1322">
        <f>IF(ISERROR(VLOOKUP(VLOOKUP($A122, 'E4 TB Allocation Details'!$A$18:$L$214, MATCH("Misc ID", 'E4 TB Allocation Details'!$A$18:$L$18, 0),FALSE), 'E2 Allocators'!$B$15:$W$358, MATCH('O5 Details by Class &amp; Accounts'!BO$18, 'E2 Allocators'!$B$15:$W$15, 0),FALSE)*$E122), 0, VLOOKUP(VLOOKUP($A122, 'E4 TB Allocation Details'!$A$18:$L$214, MATCH("Misc ID", 'E4 TB Allocation Details'!$A$18:$L$18, 0),FALSE), 'E2 Allocators'!$B$15:$W$358, MATCH('O5 Details by Class &amp; Accounts'!BO$18, 'E2 Allocators'!$B$15:$W$15, 0),FALSE)*$E122)</f>
        <v>0</v>
      </c>
      <c r="BP122" s="1322">
        <f>IF(ISERROR(VLOOKUP(VLOOKUP($A122, 'E4 TB Allocation Details'!$A$18:$L$214, MATCH("Misc ID", 'E4 TB Allocation Details'!$A$18:$L$18, 0),FALSE), 'E2 Allocators'!$B$15:$W$358, MATCH('O5 Details by Class &amp; Accounts'!BP$18, 'E2 Allocators'!$B$15:$W$15, 0),FALSE)*$E122), 0, VLOOKUP(VLOOKUP($A122, 'E4 TB Allocation Details'!$A$18:$L$214, MATCH("Misc ID", 'E4 TB Allocation Details'!$A$18:$L$18, 0),FALSE), 'E2 Allocators'!$B$15:$W$358, MATCH('O5 Details by Class &amp; Accounts'!BP$18, 'E2 Allocators'!$B$15:$W$15, 0),FALSE)*$E122)</f>
        <v>0</v>
      </c>
      <c r="BQ122" s="1322">
        <f>IF(ISERROR(VLOOKUP(VLOOKUP($A122, 'E4 TB Allocation Details'!$A$18:$L$214, MATCH("Misc ID", 'E4 TB Allocation Details'!$A$18:$L$18, 0),FALSE), 'E2 Allocators'!$B$15:$W$358, MATCH('O5 Details by Class &amp; Accounts'!BQ$18, 'E2 Allocators'!$B$15:$W$15, 0),FALSE)*$E122), 0, VLOOKUP(VLOOKUP($A122, 'E4 TB Allocation Details'!$A$18:$L$214, MATCH("Misc ID", 'E4 TB Allocation Details'!$A$18:$L$18, 0),FALSE), 'E2 Allocators'!$B$15:$W$358, MATCH('O5 Details by Class &amp; Accounts'!BQ$18, 'E2 Allocators'!$B$15:$W$15, 0),FALSE)*$E122)</f>
        <v>0</v>
      </c>
      <c r="BR122" s="1322">
        <f>IF(ISERROR(VLOOKUP(VLOOKUP($A122, 'E4 TB Allocation Details'!$A$18:$L$214, MATCH("Misc ID", 'E4 TB Allocation Details'!$A$18:$L$18, 0),FALSE), 'E2 Allocators'!$B$15:$W$358, MATCH('O5 Details by Class &amp; Accounts'!BR$18, 'E2 Allocators'!$B$15:$W$15, 0),FALSE)*$E122), 0, VLOOKUP(VLOOKUP($A122, 'E4 TB Allocation Details'!$A$18:$L$214, MATCH("Misc ID", 'E4 TB Allocation Details'!$A$18:$L$18, 0),FALSE), 'E2 Allocators'!$B$15:$W$358, MATCH('O5 Details by Class &amp; Accounts'!BR$18, 'E2 Allocators'!$B$15:$W$15, 0),FALSE)*$E122)</f>
        <v>0</v>
      </c>
      <c r="BS122" s="1322">
        <f t="shared" si="35"/>
        <v>0</v>
      </c>
      <c r="BT122" s="1322">
        <f>IF(ISERROR(VLOOKUP(VLOOKUP($A122, 'E4 TB Allocation Details'!$A$18:$L$214, MATCH("A &amp; G ID", 'E4 TB Allocation Details'!$A$18:$L$18, 0),FALSE), 'E2 Allocators'!$B$15:$W$358, MATCH('O5 Details by Class &amp; Accounts'!BT$18, 'E2 Allocators'!$B$15:$W$15, 0),FALSE)*$E122), 0, VLOOKUP(VLOOKUP($A122, 'E4 TB Allocation Details'!$A$18:$L$214, MATCH("A &amp; G ID", 'E4 TB Allocation Details'!$A$18:$L$18, 0),FALSE), 'E2 Allocators'!$B$15:$W$358, MATCH('O5 Details by Class &amp; Accounts'!BT$18, 'E2 Allocators'!$B$15:$W$15, 0),FALSE)*$E122)</f>
        <v>275039.79384382116</v>
      </c>
      <c r="BU122" s="1322">
        <f>IF(ISERROR(VLOOKUP(VLOOKUP($A122, 'E4 TB Allocation Details'!$A$18:$L$214, MATCH("A &amp; G ID", 'E4 TB Allocation Details'!$A$18:$L$18, 0),FALSE), 'E2 Allocators'!$B$15:$W$358, MATCH('O5 Details by Class &amp; Accounts'!BU$18, 'E2 Allocators'!$B$15:$W$15, 0),FALSE)*$E122), 0, VLOOKUP(VLOOKUP($A122, 'E4 TB Allocation Details'!$A$18:$L$214, MATCH("A &amp; G ID", 'E4 TB Allocation Details'!$A$18:$L$18, 0),FALSE), 'E2 Allocators'!$B$15:$W$358, MATCH('O5 Details by Class &amp; Accounts'!BU$18, 'E2 Allocators'!$B$15:$W$15, 0),FALSE)*$E122)</f>
        <v>155817.73011380891</v>
      </c>
      <c r="BV122" s="1322">
        <f>IF(ISERROR(VLOOKUP(VLOOKUP($A122, 'E4 TB Allocation Details'!$A$18:$L$214, MATCH("A &amp; G ID", 'E4 TB Allocation Details'!$A$18:$L$18, 0),FALSE), 'E2 Allocators'!$B$15:$W$358, MATCH('O5 Details by Class &amp; Accounts'!BV$18, 'E2 Allocators'!$B$15:$W$15, 0),FALSE)*$E122), 0, VLOOKUP(VLOOKUP($A122, 'E4 TB Allocation Details'!$A$18:$L$214, MATCH("A &amp; G ID", 'E4 TB Allocation Details'!$A$18:$L$18, 0),FALSE), 'E2 Allocators'!$B$15:$W$358, MATCH('O5 Details by Class &amp; Accounts'!BV$18, 'E2 Allocators'!$B$15:$W$15, 0),FALSE)*$E122)</f>
        <v>306933.62355835515</v>
      </c>
      <c r="BW122" s="1322">
        <f>IF(ISERROR(VLOOKUP(VLOOKUP($A122, 'E4 TB Allocation Details'!$A$18:$L$214, MATCH("A &amp; G ID", 'E4 TB Allocation Details'!$A$18:$L$18, 0),FALSE), 'E2 Allocators'!$B$15:$W$358, MATCH('O5 Details by Class &amp; Accounts'!BW$18, 'E2 Allocators'!$B$15:$W$15, 0),FALSE)*$E122), 0, VLOOKUP(VLOOKUP($A122, 'E4 TB Allocation Details'!$A$18:$L$214, MATCH("A &amp; G ID", 'E4 TB Allocation Details'!$A$18:$L$18, 0),FALSE), 'E2 Allocators'!$B$15:$W$358, MATCH('O5 Details by Class &amp; Accounts'!BW$18, 'E2 Allocators'!$B$15:$W$15, 0),FALSE)*$E122)</f>
        <v>0</v>
      </c>
      <c r="BX122" s="1322">
        <f>IF(ISERROR(VLOOKUP(VLOOKUP($A122, 'E4 TB Allocation Details'!$A$18:$L$214, MATCH("A &amp; G ID", 'E4 TB Allocation Details'!$A$18:$L$18, 0),FALSE), 'E2 Allocators'!$B$15:$W$358, MATCH('O5 Details by Class &amp; Accounts'!BX$18, 'E2 Allocators'!$B$15:$W$15, 0),FALSE)*$E122), 0, VLOOKUP(VLOOKUP($A122, 'E4 TB Allocation Details'!$A$18:$L$214, MATCH("A &amp; G ID", 'E4 TB Allocation Details'!$A$18:$L$18, 0),FALSE), 'E2 Allocators'!$B$15:$W$358, MATCH('O5 Details by Class &amp; Accounts'!BX$18, 'E2 Allocators'!$B$15:$W$15, 0),FALSE)*$E122)</f>
        <v>0</v>
      </c>
      <c r="BY122" s="1322">
        <f>IF(ISERROR(VLOOKUP(VLOOKUP($A122, 'E4 TB Allocation Details'!$A$18:$L$214, MATCH("A &amp; G ID", 'E4 TB Allocation Details'!$A$18:$L$18, 0),FALSE), 'E2 Allocators'!$B$15:$W$358, MATCH('O5 Details by Class &amp; Accounts'!BY$18, 'E2 Allocators'!$B$15:$W$15, 0),FALSE)*$E122), 0, VLOOKUP(VLOOKUP($A122, 'E4 TB Allocation Details'!$A$18:$L$214, MATCH("A &amp; G ID", 'E4 TB Allocation Details'!$A$18:$L$18, 0),FALSE), 'E2 Allocators'!$B$15:$W$358, MATCH('O5 Details by Class &amp; Accounts'!BY$18, 'E2 Allocators'!$B$15:$W$15, 0),FALSE)*$E122)</f>
        <v>86751.927683448681</v>
      </c>
      <c r="BZ122" s="1322">
        <f>IF(ISERROR(VLOOKUP(VLOOKUP($A122, 'E4 TB Allocation Details'!$A$18:$L$214, MATCH("A &amp; G ID", 'E4 TB Allocation Details'!$A$18:$L$18, 0),FALSE), 'E2 Allocators'!$B$15:$W$358, MATCH('O5 Details by Class &amp; Accounts'!BZ$18, 'E2 Allocators'!$B$15:$W$15, 0),FALSE)*$E122), 0, VLOOKUP(VLOOKUP($A122, 'E4 TB Allocation Details'!$A$18:$L$214, MATCH("A &amp; G ID", 'E4 TB Allocation Details'!$A$18:$L$18, 0),FALSE), 'E2 Allocators'!$B$15:$W$358, MATCH('O5 Details by Class &amp; Accounts'!BZ$18, 'E2 Allocators'!$B$15:$W$15, 0),FALSE)*$E122)</f>
        <v>3299.8500083507706</v>
      </c>
      <c r="CA122" s="1322">
        <f>IF(ISERROR(VLOOKUP(VLOOKUP($A122, 'E4 TB Allocation Details'!$A$18:$L$214, MATCH("A &amp; G ID", 'E4 TB Allocation Details'!$A$18:$L$18, 0),FALSE), 'E2 Allocators'!$B$15:$W$358, MATCH('O5 Details by Class &amp; Accounts'!CA$18, 'E2 Allocators'!$B$15:$W$15, 0),FALSE)*$E122), 0, VLOOKUP(VLOOKUP($A122, 'E4 TB Allocation Details'!$A$18:$L$214, MATCH("A &amp; G ID", 'E4 TB Allocation Details'!$A$18:$L$18, 0),FALSE), 'E2 Allocators'!$B$15:$W$358, MATCH('O5 Details by Class &amp; Accounts'!CA$18, 'E2 Allocators'!$B$15:$W$15, 0),FALSE)*$E122)</f>
        <v>0</v>
      </c>
      <c r="CB122" s="1322">
        <f>IF(ISERROR(VLOOKUP(VLOOKUP($A122, 'E4 TB Allocation Details'!$A$18:$L$214, MATCH("A &amp; G ID", 'E4 TB Allocation Details'!$A$18:$L$18, 0),FALSE), 'E2 Allocators'!$B$15:$W$358, MATCH('O5 Details by Class &amp; Accounts'!CB$18, 'E2 Allocators'!$B$15:$W$15, 0),FALSE)*$E122), 0, VLOOKUP(VLOOKUP($A122, 'E4 TB Allocation Details'!$A$18:$L$214, MATCH("A &amp; G ID", 'E4 TB Allocation Details'!$A$18:$L$18, 0),FALSE), 'E2 Allocators'!$B$15:$W$358, MATCH('O5 Details by Class &amp; Accounts'!CB$18, 'E2 Allocators'!$B$15:$W$15, 0),FALSE)*$E122)</f>
        <v>936.07479221533742</v>
      </c>
      <c r="CC122" s="1322">
        <f>IF(ISERROR(VLOOKUP(VLOOKUP($A122, 'E4 TB Allocation Details'!$A$18:$L$214, MATCH("A &amp; G ID", 'E4 TB Allocation Details'!$A$18:$L$18, 0),FALSE), 'E2 Allocators'!$B$15:$W$358, MATCH('O5 Details by Class &amp; Accounts'!CC$18, 'E2 Allocators'!$B$15:$W$15, 0),FALSE)*$E122), 0, VLOOKUP(VLOOKUP($A122, 'E4 TB Allocation Details'!$A$18:$L$214, MATCH("A &amp; G ID", 'E4 TB Allocation Details'!$A$18:$L$18, 0),FALSE), 'E2 Allocators'!$B$15:$W$358, MATCH('O5 Details by Class &amp; Accounts'!CC$18, 'E2 Allocators'!$B$15:$W$15, 0),FALSE)*$E122)</f>
        <v>0</v>
      </c>
      <c r="CD122" s="1322">
        <f>IF(ISERROR(VLOOKUP(VLOOKUP($A122, 'E4 TB Allocation Details'!$A$18:$L$214, MATCH("A &amp; G ID", 'E4 TB Allocation Details'!$A$18:$L$18, 0),FALSE), 'E2 Allocators'!$B$15:$W$358, MATCH('O5 Details by Class &amp; Accounts'!CD$18, 'E2 Allocators'!$B$15:$W$15, 0),FALSE)*$E122), 0, VLOOKUP(VLOOKUP($A122, 'E4 TB Allocation Details'!$A$18:$L$214, MATCH("A &amp; G ID", 'E4 TB Allocation Details'!$A$18:$L$18, 0),FALSE), 'E2 Allocators'!$B$15:$W$358, MATCH('O5 Details by Class &amp; Accounts'!CD$18, 'E2 Allocators'!$B$15:$W$15, 0),FALSE)*$E122)</f>
        <v>0</v>
      </c>
      <c r="CE122" s="1322">
        <f>IF(ISERROR(VLOOKUP(VLOOKUP($A122, 'E4 TB Allocation Details'!$A$18:$L$214, MATCH("A &amp; G ID", 'E4 TB Allocation Details'!$A$18:$L$18, 0),FALSE), 'E2 Allocators'!$B$15:$W$358, MATCH('O5 Details by Class &amp; Accounts'!CE$18, 'E2 Allocators'!$B$15:$W$15, 0),FALSE)*$E122), 0, VLOOKUP(VLOOKUP($A122, 'E4 TB Allocation Details'!$A$18:$L$214, MATCH("A &amp; G ID", 'E4 TB Allocation Details'!$A$18:$L$18, 0),FALSE), 'E2 Allocators'!$B$15:$W$358, MATCH('O5 Details by Class &amp; Accounts'!CE$18, 'E2 Allocators'!$B$15:$W$15, 0),FALSE)*$E122)</f>
        <v>0</v>
      </c>
      <c r="CF122" s="1322">
        <f>IF(ISERROR(VLOOKUP(VLOOKUP($A122, 'E4 TB Allocation Details'!$A$18:$L$214, MATCH("A &amp; G ID", 'E4 TB Allocation Details'!$A$18:$L$18, 0),FALSE), 'E2 Allocators'!$B$15:$W$358, MATCH('O5 Details by Class &amp; Accounts'!CF$18, 'E2 Allocators'!$B$15:$W$15, 0),FALSE)*$E122), 0, VLOOKUP(VLOOKUP($A122, 'E4 TB Allocation Details'!$A$18:$L$214, MATCH("A &amp; G ID", 'E4 TB Allocation Details'!$A$18:$L$18, 0),FALSE), 'E2 Allocators'!$B$15:$W$358, MATCH('O5 Details by Class &amp; Accounts'!CF$18, 'E2 Allocators'!$B$15:$W$15, 0),FALSE)*$E122)</f>
        <v>0</v>
      </c>
      <c r="CG122" s="1322">
        <f>IF(ISERROR(VLOOKUP(VLOOKUP($A122, 'E4 TB Allocation Details'!$A$18:$L$214, MATCH("A &amp; G ID", 'E4 TB Allocation Details'!$A$18:$L$18, 0),FALSE), 'E2 Allocators'!$B$15:$W$358, MATCH('O5 Details by Class &amp; Accounts'!CG$18, 'E2 Allocators'!$B$15:$W$15, 0),FALSE)*$E122), 0, VLOOKUP(VLOOKUP($A122, 'E4 TB Allocation Details'!$A$18:$L$214, MATCH("A &amp; G ID", 'E4 TB Allocation Details'!$A$18:$L$18, 0),FALSE), 'E2 Allocators'!$B$15:$W$358, MATCH('O5 Details by Class &amp; Accounts'!CG$18, 'E2 Allocators'!$B$15:$W$15, 0),FALSE)*$E122)</f>
        <v>0</v>
      </c>
      <c r="CH122" s="1322">
        <f>IF(ISERROR(VLOOKUP(VLOOKUP($A122, 'E4 TB Allocation Details'!$A$18:$L$214, MATCH("A &amp; G ID", 'E4 TB Allocation Details'!$A$18:$L$18, 0),FALSE), 'E2 Allocators'!$B$15:$W$358, MATCH('O5 Details by Class &amp; Accounts'!CH$18, 'E2 Allocators'!$B$15:$W$15, 0),FALSE)*$E122), 0, VLOOKUP(VLOOKUP($A122, 'E4 TB Allocation Details'!$A$18:$L$214, MATCH("A &amp; G ID", 'E4 TB Allocation Details'!$A$18:$L$18, 0),FALSE), 'E2 Allocators'!$B$15:$W$358, MATCH('O5 Details by Class &amp; Accounts'!CH$18, 'E2 Allocators'!$B$15:$W$15, 0),FALSE)*$E122)</f>
        <v>0</v>
      </c>
      <c r="CI122" s="1322">
        <f>IF(ISERROR(VLOOKUP(VLOOKUP($A122, 'E4 TB Allocation Details'!$A$18:$L$214, MATCH("A &amp; G ID", 'E4 TB Allocation Details'!$A$18:$L$18, 0),FALSE), 'E2 Allocators'!$B$15:$W$358, MATCH('O5 Details by Class &amp; Accounts'!CI$18, 'E2 Allocators'!$B$15:$W$15, 0),FALSE)*$E122), 0, VLOOKUP(VLOOKUP($A122, 'E4 TB Allocation Details'!$A$18:$L$214, MATCH("A &amp; G ID", 'E4 TB Allocation Details'!$A$18:$L$18, 0),FALSE), 'E2 Allocators'!$B$15:$W$358, MATCH('O5 Details by Class &amp; Accounts'!CI$18, 'E2 Allocators'!$B$15:$W$15, 0),FALSE)*$E122)</f>
        <v>0</v>
      </c>
      <c r="CJ122" s="1322">
        <f>IF(ISERROR(VLOOKUP(VLOOKUP($A122, 'E4 TB Allocation Details'!$A$18:$L$214, MATCH("A &amp; G ID", 'E4 TB Allocation Details'!$A$18:$L$18, 0),FALSE), 'E2 Allocators'!$B$15:$W$358, MATCH('O5 Details by Class &amp; Accounts'!CJ$18, 'E2 Allocators'!$B$15:$W$15, 0),FALSE)*$E122), 0, VLOOKUP(VLOOKUP($A122, 'E4 TB Allocation Details'!$A$18:$L$214, MATCH("A &amp; G ID", 'E4 TB Allocation Details'!$A$18:$L$18, 0),FALSE), 'E2 Allocators'!$B$15:$W$358, MATCH('O5 Details by Class &amp; Accounts'!CJ$18, 'E2 Allocators'!$B$15:$W$15, 0),FALSE)*$E122)</f>
        <v>0</v>
      </c>
      <c r="CK122" s="1322">
        <f>IF(ISERROR(VLOOKUP(VLOOKUP($A122, 'E4 TB Allocation Details'!$A$18:$L$214, MATCH("A &amp; G ID", 'E4 TB Allocation Details'!$A$18:$L$18, 0),FALSE), 'E2 Allocators'!$B$15:$W$358, MATCH('O5 Details by Class &amp; Accounts'!CK$18, 'E2 Allocators'!$B$15:$W$15, 0),FALSE)*$E122), 0, VLOOKUP(VLOOKUP($A122, 'E4 TB Allocation Details'!$A$18:$L$214, MATCH("A &amp; G ID", 'E4 TB Allocation Details'!$A$18:$L$18, 0),FALSE), 'E2 Allocators'!$B$15:$W$358, MATCH('O5 Details by Class &amp; Accounts'!CK$18, 'E2 Allocators'!$B$15:$W$15, 0),FALSE)*$E122)</f>
        <v>0</v>
      </c>
      <c r="CL122" s="1322">
        <f>IF(ISERROR(VLOOKUP(VLOOKUP($A122, 'E4 TB Allocation Details'!$A$18:$L$214, MATCH("A &amp; G ID", 'E4 TB Allocation Details'!$A$18:$L$18, 0),FALSE), 'E2 Allocators'!$B$15:$W$358, MATCH('O5 Details by Class &amp; Accounts'!CL$18, 'E2 Allocators'!$B$15:$W$15, 0),FALSE)*$E122), 0, VLOOKUP(VLOOKUP($A122, 'E4 TB Allocation Details'!$A$18:$L$214, MATCH("A &amp; G ID", 'E4 TB Allocation Details'!$A$18:$L$18, 0),FALSE), 'E2 Allocators'!$B$15:$W$358, MATCH('O5 Details by Class &amp; Accounts'!CL$18, 'E2 Allocators'!$B$15:$W$15, 0),FALSE)*$E122)</f>
        <v>0</v>
      </c>
      <c r="CM122" s="1322">
        <f>IF(ISERROR(VLOOKUP(VLOOKUP($A122, 'E4 TB Allocation Details'!$A$18:$L$214, MATCH("A &amp; G ID", 'E4 TB Allocation Details'!$A$18:$L$18, 0),FALSE), 'E2 Allocators'!$B$15:$W$358, MATCH('O5 Details by Class &amp; Accounts'!CM$18, 'E2 Allocators'!$B$15:$W$15, 0),FALSE)*$E122), 0, VLOOKUP(VLOOKUP($A122, 'E4 TB Allocation Details'!$A$18:$L$214, MATCH("A &amp; G ID", 'E4 TB Allocation Details'!$A$18:$L$18, 0),FALSE), 'E2 Allocators'!$B$15:$W$358, MATCH('O5 Details by Class &amp; Accounts'!CM$18, 'E2 Allocators'!$B$15:$W$15, 0),FALSE)*$E122)</f>
        <v>0</v>
      </c>
      <c r="CN122" s="1322">
        <f t="shared" si="36"/>
        <v>828779</v>
      </c>
      <c r="CO122" s="1651">
        <f t="shared" si="37"/>
        <v>0</v>
      </c>
      <c r="CQ122" s="1899" t="inlineStr">
        <is>
          <t/>
        </is>
      </c>
    </row>
    <row r="123" spans="1:95" s="64" customFormat="1" ht="12.75" x14ac:dyDescent="0.2">
      <c r="A123" s="1003">
        <v>4710</v>
      </c>
      <c r="B123" s="1003" t="s">
        <v>1383</v>
      </c>
      <c r="C123" s="1648">
        <f>IF(ISERROR(VLOOKUP($A123,'I3 TB Data'!$A$19:$H$483,MATCH('O5 Details by Class &amp; Accounts'!$C$18, 'I3 TB Data'!$A$19:$H$19,0),0)), 0, VLOOKUP($A123,'I3 TB Data'!$A$19:$H$483,MATCH('O5 Details by Class &amp; Accounts'!$C$18,'I3 TB Data'!$A$19:$H$19,0),0))</f>
        <v>0</v>
      </c>
      <c r="D123" s="1649"/>
      <c r="E123" s="1648">
        <f t="shared" si="31"/>
        <v>0</v>
      </c>
      <c r="F123" s="1650">
        <f>IF(ISERROR(VLOOKUP($A123, 'E1 Categorization'!A36:E127, MATCH("Customer Component", 'E1 Categorization'!$A$33:$E$33,0), 0)), 0, IF(VLOOKUP($A123, 'E1 Categorization'!A36:E127, MATCH("Customer Component", 'E1 Categorization'!$A$33:$E$33,0), 0)=0, 'O5 Details by Class &amp; Accounts'!$E123, IF(AND(VLOOKUP($A123, 'E1 Categorization'!A36:E127, MATCH("Customer Component", 'E1 Categorization'!$A$33:$E$33,0), 0) &gt;0, VLOOKUP($A123, 'E1 Categorization'!A36:E127, MATCH("Customer Component", 'E1 Categorization'!$A$33:$E$33,0), 0)&lt;1), 'O5 Details by Class &amp; Accounts'!$E123*(1-VLOOKUP($A123, 'E1 Categorization'!A36:E127, MATCH("Customer Component", 'E1 Categorization'!$A$33:$E$33,0), 0)), 0)))</f>
        <v>0</v>
      </c>
      <c r="G123" s="1650">
        <f>IF(ISERROR(VLOOKUP($A123, 'E1 Categorization'!A36:E127, MATCH("Customer Component", 'E1 Categorization'!$A$33:$E$33,0), 0)),0, IF(VLOOKUP($A123, 'E1 Categorization'!A36:E127, MATCH("Customer Component", 'E1 Categorization'!$A$33:$E$33,0), 0)=0, 0, IF(AND(VLOOKUP($A123, 'E1 Categorization'!A36:E127, MATCH("Customer Component", 'E1 Categorization'!$A$33:$E$33,0), 0) &gt;0, VLOOKUP($A123, 'E1 Categorization'!A36:E127, MATCH("Customer Component", 'E1 Categorization'!$A$33:$E$33,0), 0)&lt;1), 'O5 Details by Class &amp; Accounts'!$E123*(VLOOKUP($A123, 'E1 Categorization'!A36:E127, MATCH("Customer Component", 'E1 Categorization'!$A$33:$E$33,0), 0)), 'O5 Details by Class &amp; Accounts'!$E123)))</f>
        <v>0</v>
      </c>
      <c r="H123" s="1322">
        <f t="shared" si="32"/>
        <v>0</v>
      </c>
      <c r="I123" s="1322">
        <f>IF(ISERROR(VLOOKUP(VLOOKUP($A123, 'E4 TB Allocation Details'!$A$18:$L$214, MATCH("Demand ID", 'E4 TB Allocation Details'!$A$18:$L$18, 0),FALSE), 'E2 Allocators'!$B$15:$W$358, MATCH('O5 Details by Class &amp; Accounts'!I$18, 'E2 Allocators'!$B$15:$W$15, 0),FALSE)*$F123), 0, VLOOKUP(VLOOKUP($A123, 'E4 TB Allocation Details'!$A$18:$L$214, MATCH("Demand ID", 'E4 TB Allocation Details'!$A$18:$L$18, 0),FALSE), 'E2 Allocators'!$B$15:$W$358, MATCH('O5 Details by Class &amp; Accounts'!I$18, 'E2 Allocators'!$B$15:$W$15, 0),FALSE)*$F123)</f>
        <v>0</v>
      </c>
      <c r="J123" s="1322">
        <f>IF(ISERROR(VLOOKUP(VLOOKUP($A123, 'E4 TB Allocation Details'!$A$18:$L$214, MATCH("Demand ID", 'E4 TB Allocation Details'!$A$18:$L$18, 0),FALSE), 'E2 Allocators'!$B$15:$W$358, MATCH('O5 Details by Class &amp; Accounts'!J$18, 'E2 Allocators'!$B$15:$W$15, 0),FALSE)*$F123), 0, VLOOKUP(VLOOKUP($A123, 'E4 TB Allocation Details'!$A$18:$L$214, MATCH("Demand ID", 'E4 TB Allocation Details'!$A$18:$L$18, 0),FALSE), 'E2 Allocators'!$B$15:$W$358, MATCH('O5 Details by Class &amp; Accounts'!J$18, 'E2 Allocators'!$B$15:$W$15, 0),FALSE)*$F123)</f>
        <v>0</v>
      </c>
      <c r="K123" s="1322">
        <f>IF(ISERROR(VLOOKUP(VLOOKUP($A123, 'E4 TB Allocation Details'!$A$18:$L$214, MATCH("Demand ID", 'E4 TB Allocation Details'!$A$18:$L$18, 0),FALSE), 'E2 Allocators'!$B$15:$W$358, MATCH('O5 Details by Class &amp; Accounts'!K$18, 'E2 Allocators'!$B$15:$W$15, 0),FALSE)*$F123), 0, VLOOKUP(VLOOKUP($A123, 'E4 TB Allocation Details'!$A$18:$L$214, MATCH("Demand ID", 'E4 TB Allocation Details'!$A$18:$L$18, 0),FALSE), 'E2 Allocators'!$B$15:$W$358, MATCH('O5 Details by Class &amp; Accounts'!K$18, 'E2 Allocators'!$B$15:$W$15, 0),FALSE)*$F123)</f>
        <v>0</v>
      </c>
      <c r="L123" s="1322">
        <f>IF(ISERROR(VLOOKUP(VLOOKUP($A123, 'E4 TB Allocation Details'!$A$18:$L$214, MATCH("Demand ID", 'E4 TB Allocation Details'!$A$18:$L$18, 0),FALSE), 'E2 Allocators'!$B$15:$W$358, MATCH('O5 Details by Class &amp; Accounts'!L$18, 'E2 Allocators'!$B$15:$W$15, 0),FALSE)*$F123), 0, VLOOKUP(VLOOKUP($A123, 'E4 TB Allocation Details'!$A$18:$L$214, MATCH("Demand ID", 'E4 TB Allocation Details'!$A$18:$L$18, 0),FALSE), 'E2 Allocators'!$B$15:$W$358, MATCH('O5 Details by Class &amp; Accounts'!L$18, 'E2 Allocators'!$B$15:$W$15, 0),FALSE)*$F123)</f>
        <v>0</v>
      </c>
      <c r="M123" s="1322">
        <f>IF(ISERROR(VLOOKUP(VLOOKUP($A123, 'E4 TB Allocation Details'!$A$18:$L$214, MATCH("Demand ID", 'E4 TB Allocation Details'!$A$18:$L$18, 0),FALSE), 'E2 Allocators'!$B$15:$W$358, MATCH('O5 Details by Class &amp; Accounts'!M$18, 'E2 Allocators'!$B$15:$W$15, 0),FALSE)*$F123), 0, VLOOKUP(VLOOKUP($A123, 'E4 TB Allocation Details'!$A$18:$L$214, MATCH("Demand ID", 'E4 TB Allocation Details'!$A$18:$L$18, 0),FALSE), 'E2 Allocators'!$B$15:$W$358, MATCH('O5 Details by Class &amp; Accounts'!M$18, 'E2 Allocators'!$B$15:$W$15, 0),FALSE)*$F123)</f>
        <v>0</v>
      </c>
      <c r="N123" s="1322">
        <f>IF(ISERROR(VLOOKUP(VLOOKUP($A123, 'E4 TB Allocation Details'!$A$18:$L$214, MATCH("Demand ID", 'E4 TB Allocation Details'!$A$18:$L$18, 0),FALSE), 'E2 Allocators'!$B$15:$W$358, MATCH('O5 Details by Class &amp; Accounts'!N$18, 'E2 Allocators'!$B$15:$W$15, 0),FALSE)*$F123), 0, VLOOKUP(VLOOKUP($A123, 'E4 TB Allocation Details'!$A$18:$L$214, MATCH("Demand ID", 'E4 TB Allocation Details'!$A$18:$L$18, 0),FALSE), 'E2 Allocators'!$B$15:$W$358, MATCH('O5 Details by Class &amp; Accounts'!N$18, 'E2 Allocators'!$B$15:$W$15, 0),FALSE)*$F123)</f>
        <v>0</v>
      </c>
      <c r="O123" s="1322">
        <f>IF(ISERROR(VLOOKUP(VLOOKUP($A123, 'E4 TB Allocation Details'!$A$18:$L$214, MATCH("Demand ID", 'E4 TB Allocation Details'!$A$18:$L$18, 0),FALSE), 'E2 Allocators'!$B$15:$W$358, MATCH('O5 Details by Class &amp; Accounts'!O$18, 'E2 Allocators'!$B$15:$W$15, 0),FALSE)*$F123), 0, VLOOKUP(VLOOKUP($A123, 'E4 TB Allocation Details'!$A$18:$L$214, MATCH("Demand ID", 'E4 TB Allocation Details'!$A$18:$L$18, 0),FALSE), 'E2 Allocators'!$B$15:$W$358, MATCH('O5 Details by Class &amp; Accounts'!O$18, 'E2 Allocators'!$B$15:$W$15, 0),FALSE)*$F123)</f>
        <v>0</v>
      </c>
      <c r="P123" s="1322">
        <f>IF(ISERROR(VLOOKUP(VLOOKUP($A123, 'E4 TB Allocation Details'!$A$18:$L$214, MATCH("Demand ID", 'E4 TB Allocation Details'!$A$18:$L$18, 0),FALSE), 'E2 Allocators'!$B$15:$W$358, MATCH('O5 Details by Class &amp; Accounts'!P$18, 'E2 Allocators'!$B$15:$W$15, 0),FALSE)*$F123), 0, VLOOKUP(VLOOKUP($A123, 'E4 TB Allocation Details'!$A$18:$L$214, MATCH("Demand ID", 'E4 TB Allocation Details'!$A$18:$L$18, 0),FALSE), 'E2 Allocators'!$B$15:$W$358, MATCH('O5 Details by Class &amp; Accounts'!P$18, 'E2 Allocators'!$B$15:$W$15, 0),FALSE)*$F123)</f>
        <v>0</v>
      </c>
      <c r="Q123" s="1322">
        <f>IF(ISERROR(VLOOKUP(VLOOKUP($A123, 'E4 TB Allocation Details'!$A$18:$L$214, MATCH("Demand ID", 'E4 TB Allocation Details'!$A$18:$L$18, 0),FALSE), 'E2 Allocators'!$B$15:$W$358, MATCH('O5 Details by Class &amp; Accounts'!Q$18, 'E2 Allocators'!$B$15:$W$15, 0),FALSE)*$F123), 0, VLOOKUP(VLOOKUP($A123, 'E4 TB Allocation Details'!$A$18:$L$214, MATCH("Demand ID", 'E4 TB Allocation Details'!$A$18:$L$18, 0),FALSE), 'E2 Allocators'!$B$15:$W$358, MATCH('O5 Details by Class &amp; Accounts'!Q$18, 'E2 Allocators'!$B$15:$W$15, 0),FALSE)*$F123)</f>
        <v>0</v>
      </c>
      <c r="R123" s="1322">
        <f>IF(ISERROR(VLOOKUP(VLOOKUP($A123, 'E4 TB Allocation Details'!$A$18:$L$214, MATCH("Demand ID", 'E4 TB Allocation Details'!$A$18:$L$18, 0),FALSE), 'E2 Allocators'!$B$15:$W$358, MATCH('O5 Details by Class &amp; Accounts'!R$18, 'E2 Allocators'!$B$15:$W$15, 0),FALSE)*$F123), 0, VLOOKUP(VLOOKUP($A123, 'E4 TB Allocation Details'!$A$18:$L$214, MATCH("Demand ID", 'E4 TB Allocation Details'!$A$18:$L$18, 0),FALSE), 'E2 Allocators'!$B$15:$W$358, MATCH('O5 Details by Class &amp; Accounts'!R$18, 'E2 Allocators'!$B$15:$W$15, 0),FALSE)*$F123)</f>
        <v>0</v>
      </c>
      <c r="S123" s="1322">
        <f>IF(ISERROR(VLOOKUP(VLOOKUP($A123, 'E4 TB Allocation Details'!$A$18:$L$214, MATCH("Demand ID", 'E4 TB Allocation Details'!$A$18:$L$18, 0),FALSE), 'E2 Allocators'!$B$15:$W$358, MATCH('O5 Details by Class &amp; Accounts'!S$18, 'E2 Allocators'!$B$15:$W$15, 0),FALSE)*$F123), 0, VLOOKUP(VLOOKUP($A123, 'E4 TB Allocation Details'!$A$18:$L$214, MATCH("Demand ID", 'E4 TB Allocation Details'!$A$18:$L$18, 0),FALSE), 'E2 Allocators'!$B$15:$W$358, MATCH('O5 Details by Class &amp; Accounts'!S$18, 'E2 Allocators'!$B$15:$W$15, 0),FALSE)*$F123)</f>
        <v>0</v>
      </c>
      <c r="T123" s="1322">
        <f>IF(ISERROR(VLOOKUP(VLOOKUP($A123, 'E4 TB Allocation Details'!$A$18:$L$214, MATCH("Demand ID", 'E4 TB Allocation Details'!$A$18:$L$18, 0),FALSE), 'E2 Allocators'!$B$15:$W$358, MATCH('O5 Details by Class &amp; Accounts'!T$18, 'E2 Allocators'!$B$15:$W$15, 0),FALSE)*$F123), 0, VLOOKUP(VLOOKUP($A123, 'E4 TB Allocation Details'!$A$18:$L$214, MATCH("Demand ID", 'E4 TB Allocation Details'!$A$18:$L$18, 0),FALSE), 'E2 Allocators'!$B$15:$W$358, MATCH('O5 Details by Class &amp; Accounts'!T$18, 'E2 Allocators'!$B$15:$W$15, 0),FALSE)*$F123)</f>
        <v>0</v>
      </c>
      <c r="U123" s="1322">
        <f>IF(ISERROR(VLOOKUP(VLOOKUP($A123, 'E4 TB Allocation Details'!$A$18:$L$214, MATCH("Demand ID", 'E4 TB Allocation Details'!$A$18:$L$18, 0),FALSE), 'E2 Allocators'!$B$15:$W$358, MATCH('O5 Details by Class &amp; Accounts'!U$18, 'E2 Allocators'!$B$15:$W$15, 0),FALSE)*$F123), 0, VLOOKUP(VLOOKUP($A123, 'E4 TB Allocation Details'!$A$18:$L$214, MATCH("Demand ID", 'E4 TB Allocation Details'!$A$18:$L$18, 0),FALSE), 'E2 Allocators'!$B$15:$W$358, MATCH('O5 Details by Class &amp; Accounts'!U$18, 'E2 Allocators'!$B$15:$W$15, 0),FALSE)*$F123)</f>
        <v>0</v>
      </c>
      <c r="V123" s="1322">
        <f>IF(ISERROR(VLOOKUP(VLOOKUP($A123, 'E4 TB Allocation Details'!$A$18:$L$214, MATCH("Demand ID", 'E4 TB Allocation Details'!$A$18:$L$18, 0),FALSE), 'E2 Allocators'!$B$15:$W$358, MATCH('O5 Details by Class &amp; Accounts'!V$18, 'E2 Allocators'!$B$15:$W$15, 0),FALSE)*$F123), 0, VLOOKUP(VLOOKUP($A123, 'E4 TB Allocation Details'!$A$18:$L$214, MATCH("Demand ID", 'E4 TB Allocation Details'!$A$18:$L$18, 0),FALSE), 'E2 Allocators'!$B$15:$W$358, MATCH('O5 Details by Class &amp; Accounts'!V$18, 'E2 Allocators'!$B$15:$W$15, 0),FALSE)*$F123)</f>
        <v>0</v>
      </c>
      <c r="W123" s="1322">
        <f>IF(ISERROR(VLOOKUP(VLOOKUP($A123, 'E4 TB Allocation Details'!$A$18:$L$214, MATCH("Demand ID", 'E4 TB Allocation Details'!$A$18:$L$18, 0),FALSE), 'E2 Allocators'!$B$15:$W$358, MATCH('O5 Details by Class &amp; Accounts'!W$18, 'E2 Allocators'!$B$15:$W$15, 0),FALSE)*$F123), 0, VLOOKUP(VLOOKUP($A123, 'E4 TB Allocation Details'!$A$18:$L$214, MATCH("Demand ID", 'E4 TB Allocation Details'!$A$18:$L$18, 0),FALSE), 'E2 Allocators'!$B$15:$W$358, MATCH('O5 Details by Class &amp; Accounts'!W$18, 'E2 Allocators'!$B$15:$W$15, 0),FALSE)*$F123)</f>
        <v>0</v>
      </c>
      <c r="X123" s="1322">
        <f>IF(ISERROR(VLOOKUP(VLOOKUP($A123, 'E4 TB Allocation Details'!$A$18:$L$214, MATCH("Demand ID", 'E4 TB Allocation Details'!$A$18:$L$18, 0),FALSE), 'E2 Allocators'!$B$15:$W$358, MATCH('O5 Details by Class &amp; Accounts'!X$18, 'E2 Allocators'!$B$15:$W$15, 0),FALSE)*$F123), 0, VLOOKUP(VLOOKUP($A123, 'E4 TB Allocation Details'!$A$18:$L$214, MATCH("Demand ID", 'E4 TB Allocation Details'!$A$18:$L$18, 0),FALSE), 'E2 Allocators'!$B$15:$W$358, MATCH('O5 Details by Class &amp; Accounts'!X$18, 'E2 Allocators'!$B$15:$W$15, 0),FALSE)*$F123)</f>
        <v>0</v>
      </c>
      <c r="Y123" s="1322">
        <f>IF(ISERROR(VLOOKUP(VLOOKUP($A123, 'E4 TB Allocation Details'!$A$18:$L$214, MATCH("Demand ID", 'E4 TB Allocation Details'!$A$18:$L$18, 0),FALSE), 'E2 Allocators'!$B$15:$W$358, MATCH('O5 Details by Class &amp; Accounts'!Y$18, 'E2 Allocators'!$B$15:$W$15, 0),FALSE)*$F123), 0, VLOOKUP(VLOOKUP($A123, 'E4 TB Allocation Details'!$A$18:$L$214, MATCH("Demand ID", 'E4 TB Allocation Details'!$A$18:$L$18, 0),FALSE), 'E2 Allocators'!$B$15:$W$358, MATCH('O5 Details by Class &amp; Accounts'!Y$18, 'E2 Allocators'!$B$15:$W$15, 0),FALSE)*$F123)</f>
        <v>0</v>
      </c>
      <c r="Z123" s="1322">
        <f>IF(ISERROR(VLOOKUP(VLOOKUP($A123, 'E4 TB Allocation Details'!$A$18:$L$214, MATCH("Demand ID", 'E4 TB Allocation Details'!$A$18:$L$18, 0),FALSE), 'E2 Allocators'!$B$15:$W$358, MATCH('O5 Details by Class &amp; Accounts'!Z$18, 'E2 Allocators'!$B$15:$W$15, 0),FALSE)*$F123), 0, VLOOKUP(VLOOKUP($A123, 'E4 TB Allocation Details'!$A$18:$L$214, MATCH("Demand ID", 'E4 TB Allocation Details'!$A$18:$L$18, 0),FALSE), 'E2 Allocators'!$B$15:$W$358, MATCH('O5 Details by Class &amp; Accounts'!Z$18, 'E2 Allocators'!$B$15:$W$15, 0),FALSE)*$F123)</f>
        <v>0</v>
      </c>
      <c r="AA123" s="1322">
        <f>IF(ISERROR(VLOOKUP(VLOOKUP($A123, 'E4 TB Allocation Details'!$A$18:$L$214, MATCH("Demand ID", 'E4 TB Allocation Details'!$A$18:$L$18, 0),FALSE), 'E2 Allocators'!$B$15:$W$358, MATCH('O5 Details by Class &amp; Accounts'!AA$18, 'E2 Allocators'!$B$15:$W$15, 0),FALSE)*$F123), 0, VLOOKUP(VLOOKUP($A123, 'E4 TB Allocation Details'!$A$18:$L$214, MATCH("Demand ID", 'E4 TB Allocation Details'!$A$18:$L$18, 0),FALSE), 'E2 Allocators'!$B$15:$W$358, MATCH('O5 Details by Class &amp; Accounts'!AA$18, 'E2 Allocators'!$B$15:$W$15, 0),FALSE)*$F123)</f>
        <v>0</v>
      </c>
      <c r="AB123" s="1322">
        <f>IF(ISERROR(VLOOKUP(VLOOKUP($A123, 'E4 TB Allocation Details'!$A$18:$L$214, MATCH("Demand ID", 'E4 TB Allocation Details'!$A$18:$L$18, 0),FALSE), 'E2 Allocators'!$B$15:$W$358, MATCH('O5 Details by Class &amp; Accounts'!AB$18, 'E2 Allocators'!$B$15:$W$15, 0),FALSE)*$F123), 0, VLOOKUP(VLOOKUP($A123, 'E4 TB Allocation Details'!$A$18:$L$214, MATCH("Demand ID", 'E4 TB Allocation Details'!$A$18:$L$18, 0),FALSE), 'E2 Allocators'!$B$15:$W$358, MATCH('O5 Details by Class &amp; Accounts'!AB$18, 'E2 Allocators'!$B$15:$W$15, 0),FALSE)*$F123)</f>
        <v>0</v>
      </c>
      <c r="AC123" s="1322">
        <f t="shared" si="33"/>
        <v>0</v>
      </c>
      <c r="AD123" s="1322">
        <f>IF(ISERROR(VLOOKUP(VLOOKUP($A123, 'E4 TB Allocation Details'!$A$18:$L$214, MATCH("Customer ID", 'E4 TB Allocation Details'!$A$18:$L$18, 0),FALSE), 'E2 Allocators'!$B$15:$W$358, MATCH('O5 Details by Class &amp; Accounts'!AD$18, 'E2 Allocators'!$B$15:$W$15, 0),FALSE)*$G123), 0, VLOOKUP(VLOOKUP($A123, 'E4 TB Allocation Details'!$A$18:$L$214, MATCH("Customer ID", 'E4 TB Allocation Details'!$A$18:$L$18, 0),FALSE), 'E2 Allocators'!$B$15:$W$358, MATCH('O5 Details by Class &amp; Accounts'!AD$18, 'E2 Allocators'!$B$15:$W$15, 0),FALSE)*$G123)</f>
        <v>0</v>
      </c>
      <c r="AE123" s="1322">
        <f>IF(ISERROR(VLOOKUP(VLOOKUP($A123, 'E4 TB Allocation Details'!$A$18:$L$214, MATCH("Customer ID", 'E4 TB Allocation Details'!$A$18:$L$18, 0),FALSE), 'E2 Allocators'!$B$15:$W$358, MATCH('O5 Details by Class &amp; Accounts'!AE$18, 'E2 Allocators'!$B$15:$W$15, 0),FALSE)*$G123), 0, VLOOKUP(VLOOKUP($A123, 'E4 TB Allocation Details'!$A$18:$L$214, MATCH("Customer ID", 'E4 TB Allocation Details'!$A$18:$L$18, 0),FALSE), 'E2 Allocators'!$B$15:$W$358, MATCH('O5 Details by Class &amp; Accounts'!AE$18, 'E2 Allocators'!$B$15:$W$15, 0),FALSE)*$G123)</f>
        <v>0</v>
      </c>
      <c r="AF123" s="1322">
        <f>IF(ISERROR(VLOOKUP(VLOOKUP($A123, 'E4 TB Allocation Details'!$A$18:$L$214, MATCH("Customer ID", 'E4 TB Allocation Details'!$A$18:$L$18, 0),FALSE), 'E2 Allocators'!$B$15:$W$358, MATCH('O5 Details by Class &amp; Accounts'!AF$18, 'E2 Allocators'!$B$15:$W$15, 0),FALSE)*$G123), 0, VLOOKUP(VLOOKUP($A123, 'E4 TB Allocation Details'!$A$18:$L$214, MATCH("Customer ID", 'E4 TB Allocation Details'!$A$18:$L$18, 0),FALSE), 'E2 Allocators'!$B$15:$W$358, MATCH('O5 Details by Class &amp; Accounts'!AF$18, 'E2 Allocators'!$B$15:$W$15, 0),FALSE)*$G123)</f>
        <v>0</v>
      </c>
      <c r="AG123" s="1322">
        <f>IF(ISERROR(VLOOKUP(VLOOKUP($A123, 'E4 TB Allocation Details'!$A$18:$L$214, MATCH("Customer ID", 'E4 TB Allocation Details'!$A$18:$L$18, 0),FALSE), 'E2 Allocators'!$B$15:$W$358, MATCH('O5 Details by Class &amp; Accounts'!AG$18, 'E2 Allocators'!$B$15:$W$15, 0),FALSE)*$G123), 0, VLOOKUP(VLOOKUP($A123, 'E4 TB Allocation Details'!$A$18:$L$214, MATCH("Customer ID", 'E4 TB Allocation Details'!$A$18:$L$18, 0),FALSE), 'E2 Allocators'!$B$15:$W$358, MATCH('O5 Details by Class &amp; Accounts'!AG$18, 'E2 Allocators'!$B$15:$W$15, 0),FALSE)*$G123)</f>
        <v>0</v>
      </c>
      <c r="AH123" s="1322">
        <f>IF(ISERROR(VLOOKUP(VLOOKUP($A123, 'E4 TB Allocation Details'!$A$18:$L$214, MATCH("Customer ID", 'E4 TB Allocation Details'!$A$18:$L$18, 0),FALSE), 'E2 Allocators'!$B$15:$W$358, MATCH('O5 Details by Class &amp; Accounts'!AH$18, 'E2 Allocators'!$B$15:$W$15, 0),FALSE)*$G123), 0, VLOOKUP(VLOOKUP($A123, 'E4 TB Allocation Details'!$A$18:$L$214, MATCH("Customer ID", 'E4 TB Allocation Details'!$A$18:$L$18, 0),FALSE), 'E2 Allocators'!$B$15:$W$358, MATCH('O5 Details by Class &amp; Accounts'!AH$18, 'E2 Allocators'!$B$15:$W$15, 0),FALSE)*$G123)</f>
        <v>0</v>
      </c>
      <c r="AI123" s="1322">
        <f>IF(ISERROR(VLOOKUP(VLOOKUP($A123, 'E4 TB Allocation Details'!$A$18:$L$214, MATCH("Customer ID", 'E4 TB Allocation Details'!$A$18:$L$18, 0),FALSE), 'E2 Allocators'!$B$15:$W$358, MATCH('O5 Details by Class &amp; Accounts'!AI$18, 'E2 Allocators'!$B$15:$W$15, 0),FALSE)*$G123), 0, VLOOKUP(VLOOKUP($A123, 'E4 TB Allocation Details'!$A$18:$L$214, MATCH("Customer ID", 'E4 TB Allocation Details'!$A$18:$L$18, 0),FALSE), 'E2 Allocators'!$B$15:$W$358, MATCH('O5 Details by Class &amp; Accounts'!AI$18, 'E2 Allocators'!$B$15:$W$15, 0),FALSE)*$G123)</f>
        <v>0</v>
      </c>
      <c r="AJ123" s="1322">
        <f>IF(ISERROR(VLOOKUP(VLOOKUP($A123, 'E4 TB Allocation Details'!$A$18:$L$214, MATCH("Customer ID", 'E4 TB Allocation Details'!$A$18:$L$18, 0),FALSE), 'E2 Allocators'!$B$15:$W$358, MATCH('O5 Details by Class &amp; Accounts'!AJ$18, 'E2 Allocators'!$B$15:$W$15, 0),FALSE)*$G123), 0, VLOOKUP(VLOOKUP($A123, 'E4 TB Allocation Details'!$A$18:$L$214, MATCH("Customer ID", 'E4 TB Allocation Details'!$A$18:$L$18, 0),FALSE), 'E2 Allocators'!$B$15:$W$358, MATCH('O5 Details by Class &amp; Accounts'!AJ$18, 'E2 Allocators'!$B$15:$W$15, 0),FALSE)*$G123)</f>
        <v>0</v>
      </c>
      <c r="AK123" s="1322">
        <f>IF(ISERROR(VLOOKUP(VLOOKUP($A123, 'E4 TB Allocation Details'!$A$18:$L$214, MATCH("Customer ID", 'E4 TB Allocation Details'!$A$18:$L$18, 0),FALSE), 'E2 Allocators'!$B$15:$W$358, MATCH('O5 Details by Class &amp; Accounts'!AK$18, 'E2 Allocators'!$B$15:$W$15, 0),FALSE)*$G123), 0, VLOOKUP(VLOOKUP($A123, 'E4 TB Allocation Details'!$A$18:$L$214, MATCH("Customer ID", 'E4 TB Allocation Details'!$A$18:$L$18, 0),FALSE), 'E2 Allocators'!$B$15:$W$358, MATCH('O5 Details by Class &amp; Accounts'!AK$18, 'E2 Allocators'!$B$15:$W$15, 0),FALSE)*$G123)</f>
        <v>0</v>
      </c>
      <c r="AL123" s="1322">
        <f>IF(ISERROR(VLOOKUP(VLOOKUP($A123, 'E4 TB Allocation Details'!$A$18:$L$214, MATCH("Customer ID", 'E4 TB Allocation Details'!$A$18:$L$18, 0),FALSE), 'E2 Allocators'!$B$15:$W$358, MATCH('O5 Details by Class &amp; Accounts'!AL$18, 'E2 Allocators'!$B$15:$W$15, 0),FALSE)*$G123), 0, VLOOKUP(VLOOKUP($A123, 'E4 TB Allocation Details'!$A$18:$L$214, MATCH("Customer ID", 'E4 TB Allocation Details'!$A$18:$L$18, 0),FALSE), 'E2 Allocators'!$B$15:$W$358, MATCH('O5 Details by Class &amp; Accounts'!AL$18, 'E2 Allocators'!$B$15:$W$15, 0),FALSE)*$G123)</f>
        <v>0</v>
      </c>
      <c r="AM123" s="1322">
        <f>IF(ISERROR(VLOOKUP(VLOOKUP($A123, 'E4 TB Allocation Details'!$A$18:$L$214, MATCH("Customer ID", 'E4 TB Allocation Details'!$A$18:$L$18, 0),FALSE), 'E2 Allocators'!$B$15:$W$358, MATCH('O5 Details by Class &amp; Accounts'!AM$18, 'E2 Allocators'!$B$15:$W$15, 0),FALSE)*$G123), 0, VLOOKUP(VLOOKUP($A123, 'E4 TB Allocation Details'!$A$18:$L$214, MATCH("Customer ID", 'E4 TB Allocation Details'!$A$18:$L$18, 0),FALSE), 'E2 Allocators'!$B$15:$W$358, MATCH('O5 Details by Class &amp; Accounts'!AM$18, 'E2 Allocators'!$B$15:$W$15, 0),FALSE)*$G123)</f>
        <v>0</v>
      </c>
      <c r="AN123" s="1322">
        <f>IF(ISERROR(VLOOKUP(VLOOKUP($A123, 'E4 TB Allocation Details'!$A$18:$L$214, MATCH("Customer ID", 'E4 TB Allocation Details'!$A$18:$L$18, 0),FALSE), 'E2 Allocators'!$B$15:$W$358, MATCH('O5 Details by Class &amp; Accounts'!AN$18, 'E2 Allocators'!$B$15:$W$15, 0),FALSE)*$G123), 0, VLOOKUP(VLOOKUP($A123, 'E4 TB Allocation Details'!$A$18:$L$214, MATCH("Customer ID", 'E4 TB Allocation Details'!$A$18:$L$18, 0),FALSE), 'E2 Allocators'!$B$15:$W$358, MATCH('O5 Details by Class &amp; Accounts'!AN$18, 'E2 Allocators'!$B$15:$W$15, 0),FALSE)*$G123)</f>
        <v>0</v>
      </c>
      <c r="AO123" s="1322">
        <f>IF(ISERROR(VLOOKUP(VLOOKUP($A123, 'E4 TB Allocation Details'!$A$18:$L$214, MATCH("Customer ID", 'E4 TB Allocation Details'!$A$18:$L$18, 0),FALSE), 'E2 Allocators'!$B$15:$W$358, MATCH('O5 Details by Class &amp; Accounts'!AO$18, 'E2 Allocators'!$B$15:$W$15, 0),FALSE)*$G123), 0, VLOOKUP(VLOOKUP($A123, 'E4 TB Allocation Details'!$A$18:$L$214, MATCH("Customer ID", 'E4 TB Allocation Details'!$A$18:$L$18, 0),FALSE), 'E2 Allocators'!$B$15:$W$358, MATCH('O5 Details by Class &amp; Accounts'!AO$18, 'E2 Allocators'!$B$15:$W$15, 0),FALSE)*$G123)</f>
        <v>0</v>
      </c>
      <c r="AP123" s="1322">
        <f>IF(ISERROR(VLOOKUP(VLOOKUP($A123, 'E4 TB Allocation Details'!$A$18:$L$214, MATCH("Customer ID", 'E4 TB Allocation Details'!$A$18:$L$18, 0),FALSE), 'E2 Allocators'!$B$15:$W$358, MATCH('O5 Details by Class &amp; Accounts'!AP$18, 'E2 Allocators'!$B$15:$W$15, 0),FALSE)*$G123), 0, VLOOKUP(VLOOKUP($A123, 'E4 TB Allocation Details'!$A$18:$L$214, MATCH("Customer ID", 'E4 TB Allocation Details'!$A$18:$L$18, 0),FALSE), 'E2 Allocators'!$B$15:$W$358, MATCH('O5 Details by Class &amp; Accounts'!AP$18, 'E2 Allocators'!$B$15:$W$15, 0),FALSE)*$G123)</f>
        <v>0</v>
      </c>
      <c r="AQ123" s="1322">
        <f>IF(ISERROR(VLOOKUP(VLOOKUP($A123, 'E4 TB Allocation Details'!$A$18:$L$214, MATCH("Customer ID", 'E4 TB Allocation Details'!$A$18:$L$18, 0),FALSE), 'E2 Allocators'!$B$15:$W$358, MATCH('O5 Details by Class &amp; Accounts'!AQ$18, 'E2 Allocators'!$B$15:$W$15, 0),FALSE)*$G123), 0, VLOOKUP(VLOOKUP($A123, 'E4 TB Allocation Details'!$A$18:$L$214, MATCH("Customer ID", 'E4 TB Allocation Details'!$A$18:$L$18, 0),FALSE), 'E2 Allocators'!$B$15:$W$358, MATCH('O5 Details by Class &amp; Accounts'!AQ$18, 'E2 Allocators'!$B$15:$W$15, 0),FALSE)*$G123)</f>
        <v>0</v>
      </c>
      <c r="AR123" s="1322">
        <f>IF(ISERROR(VLOOKUP(VLOOKUP($A123, 'E4 TB Allocation Details'!$A$18:$L$214, MATCH("Customer ID", 'E4 TB Allocation Details'!$A$18:$L$18, 0),FALSE), 'E2 Allocators'!$B$15:$W$358, MATCH('O5 Details by Class &amp; Accounts'!AR$18, 'E2 Allocators'!$B$15:$W$15, 0),FALSE)*$G123), 0, VLOOKUP(VLOOKUP($A123, 'E4 TB Allocation Details'!$A$18:$L$214, MATCH("Customer ID", 'E4 TB Allocation Details'!$A$18:$L$18, 0),FALSE), 'E2 Allocators'!$B$15:$W$358, MATCH('O5 Details by Class &amp; Accounts'!AR$18, 'E2 Allocators'!$B$15:$W$15, 0),FALSE)*$G123)</f>
        <v>0</v>
      </c>
      <c r="AS123" s="1322">
        <f>IF(ISERROR(VLOOKUP(VLOOKUP($A123, 'E4 TB Allocation Details'!$A$18:$L$214, MATCH("Customer ID", 'E4 TB Allocation Details'!$A$18:$L$18, 0),FALSE), 'E2 Allocators'!$B$15:$W$358, MATCH('O5 Details by Class &amp; Accounts'!AS$18, 'E2 Allocators'!$B$15:$W$15, 0),FALSE)*$G123), 0, VLOOKUP(VLOOKUP($A123, 'E4 TB Allocation Details'!$A$18:$L$214, MATCH("Customer ID", 'E4 TB Allocation Details'!$A$18:$L$18, 0),FALSE), 'E2 Allocators'!$B$15:$W$358, MATCH('O5 Details by Class &amp; Accounts'!AS$18, 'E2 Allocators'!$B$15:$W$15, 0),FALSE)*$G123)</f>
        <v>0</v>
      </c>
      <c r="AT123" s="1322">
        <f>IF(ISERROR(VLOOKUP(VLOOKUP($A123, 'E4 TB Allocation Details'!$A$18:$L$214, MATCH("Customer ID", 'E4 TB Allocation Details'!$A$18:$L$18, 0),FALSE), 'E2 Allocators'!$B$15:$W$358, MATCH('O5 Details by Class &amp; Accounts'!AT$18, 'E2 Allocators'!$B$15:$W$15, 0),FALSE)*$G123), 0, VLOOKUP(VLOOKUP($A123, 'E4 TB Allocation Details'!$A$18:$L$214, MATCH("Customer ID", 'E4 TB Allocation Details'!$A$18:$L$18, 0),FALSE), 'E2 Allocators'!$B$15:$W$358, MATCH('O5 Details by Class &amp; Accounts'!AT$18, 'E2 Allocators'!$B$15:$W$15, 0),FALSE)*$G123)</f>
        <v>0</v>
      </c>
      <c r="AU123" s="1322">
        <f>IF(ISERROR(VLOOKUP(VLOOKUP($A123, 'E4 TB Allocation Details'!$A$18:$L$214, MATCH("Customer ID", 'E4 TB Allocation Details'!$A$18:$L$18, 0),FALSE), 'E2 Allocators'!$B$15:$W$358, MATCH('O5 Details by Class &amp; Accounts'!AU$18, 'E2 Allocators'!$B$15:$W$15, 0),FALSE)*$G123), 0, VLOOKUP(VLOOKUP($A123, 'E4 TB Allocation Details'!$A$18:$L$214, MATCH("Customer ID", 'E4 TB Allocation Details'!$A$18:$L$18, 0),FALSE), 'E2 Allocators'!$B$15:$W$358, MATCH('O5 Details by Class &amp; Accounts'!AU$18, 'E2 Allocators'!$B$15:$W$15, 0),FALSE)*$G123)</f>
        <v>0</v>
      </c>
      <c r="AV123" s="1322">
        <f>IF(ISERROR(VLOOKUP(VLOOKUP($A123, 'E4 TB Allocation Details'!$A$18:$L$214, MATCH("Customer ID", 'E4 TB Allocation Details'!$A$18:$L$18, 0),FALSE), 'E2 Allocators'!$B$15:$W$358, MATCH('O5 Details by Class &amp; Accounts'!AV$18, 'E2 Allocators'!$B$15:$W$15, 0),FALSE)*$G123), 0, VLOOKUP(VLOOKUP($A123, 'E4 TB Allocation Details'!$A$18:$L$214, MATCH("Customer ID", 'E4 TB Allocation Details'!$A$18:$L$18, 0),FALSE), 'E2 Allocators'!$B$15:$W$358, MATCH('O5 Details by Class &amp; Accounts'!AV$18, 'E2 Allocators'!$B$15:$W$15, 0),FALSE)*$G123)</f>
        <v>0</v>
      </c>
      <c r="AW123" s="1322">
        <f>IF(ISERROR(VLOOKUP(VLOOKUP($A123, 'E4 TB Allocation Details'!$A$18:$L$214, MATCH("Customer ID", 'E4 TB Allocation Details'!$A$18:$L$18, 0),FALSE), 'E2 Allocators'!$B$15:$W$358, MATCH('O5 Details by Class &amp; Accounts'!AW$18, 'E2 Allocators'!$B$15:$W$15, 0),FALSE)*$G123), 0, VLOOKUP(VLOOKUP($A123, 'E4 TB Allocation Details'!$A$18:$L$214, MATCH("Customer ID", 'E4 TB Allocation Details'!$A$18:$L$18, 0),FALSE), 'E2 Allocators'!$B$15:$W$358, MATCH('O5 Details by Class &amp; Accounts'!AW$18, 'E2 Allocators'!$B$15:$W$15, 0),FALSE)*$G123)</f>
        <v>0</v>
      </c>
      <c r="AX123" s="1322">
        <f t="shared" si="34"/>
        <v>0</v>
      </c>
      <c r="AY123" s="1322">
        <f>IF(ISERROR(VLOOKUP(VLOOKUP($A123, 'E4 TB Allocation Details'!$A$18:$L$214, MATCH("Misc ID", 'E4 TB Allocation Details'!$A$18:$L$18, 0),FALSE), 'E2 Allocators'!$B$15:$W$358, MATCH('O5 Details by Class &amp; Accounts'!AY$18, 'E2 Allocators'!$B$15:$W$15, 0),FALSE)*$E123), 0, VLOOKUP(VLOOKUP($A123, 'E4 TB Allocation Details'!$A$18:$L$214, MATCH("Misc ID", 'E4 TB Allocation Details'!$A$18:$L$18, 0),FALSE), 'E2 Allocators'!$B$15:$W$358, MATCH('O5 Details by Class &amp; Accounts'!AY$18, 'E2 Allocators'!$B$15:$W$15, 0),FALSE)*$E123)</f>
        <v>0</v>
      </c>
      <c r="AZ123" s="1322">
        <f>IF(ISERROR(VLOOKUP(VLOOKUP($A123, 'E4 TB Allocation Details'!$A$18:$L$214, MATCH("Misc ID", 'E4 TB Allocation Details'!$A$18:$L$18, 0),FALSE), 'E2 Allocators'!$B$15:$W$358, MATCH('O5 Details by Class &amp; Accounts'!AZ$18, 'E2 Allocators'!$B$15:$W$15, 0),FALSE)*$E123), 0, VLOOKUP(VLOOKUP($A123, 'E4 TB Allocation Details'!$A$18:$L$214, MATCH("Misc ID", 'E4 TB Allocation Details'!$A$18:$L$18, 0),FALSE), 'E2 Allocators'!$B$15:$W$358, MATCH('O5 Details by Class &amp; Accounts'!AZ$18, 'E2 Allocators'!$B$15:$W$15, 0),FALSE)*$E123)</f>
        <v>0</v>
      </c>
      <c r="BA123" s="1322">
        <f>IF(ISERROR(VLOOKUP(VLOOKUP($A123, 'E4 TB Allocation Details'!$A$18:$L$214, MATCH("Misc ID", 'E4 TB Allocation Details'!$A$18:$L$18, 0),FALSE), 'E2 Allocators'!$B$15:$W$358, MATCH('O5 Details by Class &amp; Accounts'!BA$18, 'E2 Allocators'!$B$15:$W$15, 0),FALSE)*$E123), 0, VLOOKUP(VLOOKUP($A123, 'E4 TB Allocation Details'!$A$18:$L$214, MATCH("Misc ID", 'E4 TB Allocation Details'!$A$18:$L$18, 0),FALSE), 'E2 Allocators'!$B$15:$W$358, MATCH('O5 Details by Class &amp; Accounts'!BA$18, 'E2 Allocators'!$B$15:$W$15, 0),FALSE)*$E123)</f>
        <v>0</v>
      </c>
      <c r="BB123" s="1322">
        <f>IF(ISERROR(VLOOKUP(VLOOKUP($A123, 'E4 TB Allocation Details'!$A$18:$L$214, MATCH("Misc ID", 'E4 TB Allocation Details'!$A$18:$L$18, 0),FALSE), 'E2 Allocators'!$B$15:$W$358, MATCH('O5 Details by Class &amp; Accounts'!BB$18, 'E2 Allocators'!$B$15:$W$15, 0),FALSE)*$E123), 0, VLOOKUP(VLOOKUP($A123, 'E4 TB Allocation Details'!$A$18:$L$214, MATCH("Misc ID", 'E4 TB Allocation Details'!$A$18:$L$18, 0),FALSE), 'E2 Allocators'!$B$15:$W$358, MATCH('O5 Details by Class &amp; Accounts'!BB$18, 'E2 Allocators'!$B$15:$W$15, 0),FALSE)*$E123)</f>
        <v>0</v>
      </c>
      <c r="BC123" s="1322">
        <f>IF(ISERROR(VLOOKUP(VLOOKUP($A123, 'E4 TB Allocation Details'!$A$18:$L$214, MATCH("Misc ID", 'E4 TB Allocation Details'!$A$18:$L$18, 0),FALSE), 'E2 Allocators'!$B$15:$W$358, MATCH('O5 Details by Class &amp; Accounts'!BC$18, 'E2 Allocators'!$B$15:$W$15, 0),FALSE)*$E123), 0, VLOOKUP(VLOOKUP($A123, 'E4 TB Allocation Details'!$A$18:$L$214, MATCH("Misc ID", 'E4 TB Allocation Details'!$A$18:$L$18, 0),FALSE), 'E2 Allocators'!$B$15:$W$358, MATCH('O5 Details by Class &amp; Accounts'!BC$18, 'E2 Allocators'!$B$15:$W$15, 0),FALSE)*$E123)</f>
        <v>0</v>
      </c>
      <c r="BD123" s="1322">
        <f>IF(ISERROR(VLOOKUP(VLOOKUP($A123, 'E4 TB Allocation Details'!$A$18:$L$214, MATCH("Misc ID", 'E4 TB Allocation Details'!$A$18:$L$18, 0),FALSE), 'E2 Allocators'!$B$15:$W$358, MATCH('O5 Details by Class &amp; Accounts'!BD$18, 'E2 Allocators'!$B$15:$W$15, 0),FALSE)*$E123), 0, VLOOKUP(VLOOKUP($A123, 'E4 TB Allocation Details'!$A$18:$L$214, MATCH("Misc ID", 'E4 TB Allocation Details'!$A$18:$L$18, 0),FALSE), 'E2 Allocators'!$B$15:$W$358, MATCH('O5 Details by Class &amp; Accounts'!BD$18, 'E2 Allocators'!$B$15:$W$15, 0),FALSE)*$E123)</f>
        <v>0</v>
      </c>
      <c r="BE123" s="1322">
        <f>IF(ISERROR(VLOOKUP(VLOOKUP($A123, 'E4 TB Allocation Details'!$A$18:$L$214, MATCH("Misc ID", 'E4 TB Allocation Details'!$A$18:$L$18, 0),FALSE), 'E2 Allocators'!$B$15:$W$358, MATCH('O5 Details by Class &amp; Accounts'!BE$18, 'E2 Allocators'!$B$15:$W$15, 0),FALSE)*$E123), 0, VLOOKUP(VLOOKUP($A123, 'E4 TB Allocation Details'!$A$18:$L$214, MATCH("Misc ID", 'E4 TB Allocation Details'!$A$18:$L$18, 0),FALSE), 'E2 Allocators'!$B$15:$W$358, MATCH('O5 Details by Class &amp; Accounts'!BE$18, 'E2 Allocators'!$B$15:$W$15, 0),FALSE)*$E123)</f>
        <v>0</v>
      </c>
      <c r="BF123" s="1322">
        <f>IF(ISERROR(VLOOKUP(VLOOKUP($A123, 'E4 TB Allocation Details'!$A$18:$L$214, MATCH("Misc ID", 'E4 TB Allocation Details'!$A$18:$L$18, 0),FALSE), 'E2 Allocators'!$B$15:$W$358, MATCH('O5 Details by Class &amp; Accounts'!BF$18, 'E2 Allocators'!$B$15:$W$15, 0),FALSE)*$E123), 0, VLOOKUP(VLOOKUP($A123, 'E4 TB Allocation Details'!$A$18:$L$214, MATCH("Misc ID", 'E4 TB Allocation Details'!$A$18:$L$18, 0),FALSE), 'E2 Allocators'!$B$15:$W$358, MATCH('O5 Details by Class &amp; Accounts'!BF$18, 'E2 Allocators'!$B$15:$W$15, 0),FALSE)*$E123)</f>
        <v>0</v>
      </c>
      <c r="BG123" s="1322">
        <f>IF(ISERROR(VLOOKUP(VLOOKUP($A123, 'E4 TB Allocation Details'!$A$18:$L$214, MATCH("Misc ID", 'E4 TB Allocation Details'!$A$18:$L$18, 0),FALSE), 'E2 Allocators'!$B$15:$W$358, MATCH('O5 Details by Class &amp; Accounts'!BG$18, 'E2 Allocators'!$B$15:$W$15, 0),FALSE)*$E123), 0, VLOOKUP(VLOOKUP($A123, 'E4 TB Allocation Details'!$A$18:$L$214, MATCH("Misc ID", 'E4 TB Allocation Details'!$A$18:$L$18, 0),FALSE), 'E2 Allocators'!$B$15:$W$358, MATCH('O5 Details by Class &amp; Accounts'!BG$18, 'E2 Allocators'!$B$15:$W$15, 0),FALSE)*$E123)</f>
        <v>0</v>
      </c>
      <c r="BH123" s="1322">
        <f>IF(ISERROR(VLOOKUP(VLOOKUP($A123, 'E4 TB Allocation Details'!$A$18:$L$214, MATCH("Misc ID", 'E4 TB Allocation Details'!$A$18:$L$18, 0),FALSE), 'E2 Allocators'!$B$15:$W$358, MATCH('O5 Details by Class &amp; Accounts'!BH$18, 'E2 Allocators'!$B$15:$W$15, 0),FALSE)*$E123), 0, VLOOKUP(VLOOKUP($A123, 'E4 TB Allocation Details'!$A$18:$L$214, MATCH("Misc ID", 'E4 TB Allocation Details'!$A$18:$L$18, 0),FALSE), 'E2 Allocators'!$B$15:$W$358, MATCH('O5 Details by Class &amp; Accounts'!BH$18, 'E2 Allocators'!$B$15:$W$15, 0),FALSE)*$E123)</f>
        <v>0</v>
      </c>
      <c r="BI123" s="1322">
        <f>IF(ISERROR(VLOOKUP(VLOOKUP($A123, 'E4 TB Allocation Details'!$A$18:$L$214, MATCH("Misc ID", 'E4 TB Allocation Details'!$A$18:$L$18, 0),FALSE), 'E2 Allocators'!$B$15:$W$358, MATCH('O5 Details by Class &amp; Accounts'!BI$18, 'E2 Allocators'!$B$15:$W$15, 0),FALSE)*$E123), 0, VLOOKUP(VLOOKUP($A123, 'E4 TB Allocation Details'!$A$18:$L$214, MATCH("Misc ID", 'E4 TB Allocation Details'!$A$18:$L$18, 0),FALSE), 'E2 Allocators'!$B$15:$W$358, MATCH('O5 Details by Class &amp; Accounts'!BI$18, 'E2 Allocators'!$B$15:$W$15, 0),FALSE)*$E123)</f>
        <v>0</v>
      </c>
      <c r="BJ123" s="1322">
        <f>IF(ISERROR(VLOOKUP(VLOOKUP($A123, 'E4 TB Allocation Details'!$A$18:$L$214, MATCH("Misc ID", 'E4 TB Allocation Details'!$A$18:$L$18, 0),FALSE), 'E2 Allocators'!$B$15:$W$358, MATCH('O5 Details by Class &amp; Accounts'!BJ$18, 'E2 Allocators'!$B$15:$W$15, 0),FALSE)*$E123), 0, VLOOKUP(VLOOKUP($A123, 'E4 TB Allocation Details'!$A$18:$L$214, MATCH("Misc ID", 'E4 TB Allocation Details'!$A$18:$L$18, 0),FALSE), 'E2 Allocators'!$B$15:$W$358, MATCH('O5 Details by Class &amp; Accounts'!BJ$18, 'E2 Allocators'!$B$15:$W$15, 0),FALSE)*$E123)</f>
        <v>0</v>
      </c>
      <c r="BK123" s="1322">
        <f>IF(ISERROR(VLOOKUP(VLOOKUP($A123, 'E4 TB Allocation Details'!$A$18:$L$214, MATCH("Misc ID", 'E4 TB Allocation Details'!$A$18:$L$18, 0),FALSE), 'E2 Allocators'!$B$15:$W$358, MATCH('O5 Details by Class &amp; Accounts'!BK$18, 'E2 Allocators'!$B$15:$W$15, 0),FALSE)*$E123), 0, VLOOKUP(VLOOKUP($A123, 'E4 TB Allocation Details'!$A$18:$L$214, MATCH("Misc ID", 'E4 TB Allocation Details'!$A$18:$L$18, 0),FALSE), 'E2 Allocators'!$B$15:$W$358, MATCH('O5 Details by Class &amp; Accounts'!BK$18, 'E2 Allocators'!$B$15:$W$15, 0),FALSE)*$E123)</f>
        <v>0</v>
      </c>
      <c r="BL123" s="1322">
        <f>IF(ISERROR(VLOOKUP(VLOOKUP($A123, 'E4 TB Allocation Details'!$A$18:$L$214, MATCH("Misc ID", 'E4 TB Allocation Details'!$A$18:$L$18, 0),FALSE), 'E2 Allocators'!$B$15:$W$358, MATCH('O5 Details by Class &amp; Accounts'!BL$18, 'E2 Allocators'!$B$15:$W$15, 0),FALSE)*$E123), 0, VLOOKUP(VLOOKUP($A123, 'E4 TB Allocation Details'!$A$18:$L$214, MATCH("Misc ID", 'E4 TB Allocation Details'!$A$18:$L$18, 0),FALSE), 'E2 Allocators'!$B$15:$W$358, MATCH('O5 Details by Class &amp; Accounts'!BL$18, 'E2 Allocators'!$B$15:$W$15, 0),FALSE)*$E123)</f>
        <v>0</v>
      </c>
      <c r="BM123" s="1322">
        <f>IF(ISERROR(VLOOKUP(VLOOKUP($A123, 'E4 TB Allocation Details'!$A$18:$L$214, MATCH("Misc ID", 'E4 TB Allocation Details'!$A$18:$L$18, 0),FALSE), 'E2 Allocators'!$B$15:$W$358, MATCH('O5 Details by Class &amp; Accounts'!BM$18, 'E2 Allocators'!$B$15:$W$15, 0),FALSE)*$E123), 0, VLOOKUP(VLOOKUP($A123, 'E4 TB Allocation Details'!$A$18:$L$214, MATCH("Misc ID", 'E4 TB Allocation Details'!$A$18:$L$18, 0),FALSE), 'E2 Allocators'!$B$15:$W$358, MATCH('O5 Details by Class &amp; Accounts'!BM$18, 'E2 Allocators'!$B$15:$W$15, 0),FALSE)*$E123)</f>
        <v>0</v>
      </c>
      <c r="BN123" s="1322">
        <f>IF(ISERROR(VLOOKUP(VLOOKUP($A123, 'E4 TB Allocation Details'!$A$18:$L$214, MATCH("Misc ID", 'E4 TB Allocation Details'!$A$18:$L$18, 0),FALSE), 'E2 Allocators'!$B$15:$W$358, MATCH('O5 Details by Class &amp; Accounts'!BN$18, 'E2 Allocators'!$B$15:$W$15, 0),FALSE)*$E123), 0, VLOOKUP(VLOOKUP($A123, 'E4 TB Allocation Details'!$A$18:$L$214, MATCH("Misc ID", 'E4 TB Allocation Details'!$A$18:$L$18, 0),FALSE), 'E2 Allocators'!$B$15:$W$358, MATCH('O5 Details by Class &amp; Accounts'!BN$18, 'E2 Allocators'!$B$15:$W$15, 0),FALSE)*$E123)</f>
        <v>0</v>
      </c>
      <c r="BO123" s="1322">
        <f>IF(ISERROR(VLOOKUP(VLOOKUP($A123, 'E4 TB Allocation Details'!$A$18:$L$214, MATCH("Misc ID", 'E4 TB Allocation Details'!$A$18:$L$18, 0),FALSE), 'E2 Allocators'!$B$15:$W$358, MATCH('O5 Details by Class &amp; Accounts'!BO$18, 'E2 Allocators'!$B$15:$W$15, 0),FALSE)*$E123), 0, VLOOKUP(VLOOKUP($A123, 'E4 TB Allocation Details'!$A$18:$L$214, MATCH("Misc ID", 'E4 TB Allocation Details'!$A$18:$L$18, 0),FALSE), 'E2 Allocators'!$B$15:$W$358, MATCH('O5 Details by Class &amp; Accounts'!BO$18, 'E2 Allocators'!$B$15:$W$15, 0),FALSE)*$E123)</f>
        <v>0</v>
      </c>
      <c r="BP123" s="1322">
        <f>IF(ISERROR(VLOOKUP(VLOOKUP($A123, 'E4 TB Allocation Details'!$A$18:$L$214, MATCH("Misc ID", 'E4 TB Allocation Details'!$A$18:$L$18, 0),FALSE), 'E2 Allocators'!$B$15:$W$358, MATCH('O5 Details by Class &amp; Accounts'!BP$18, 'E2 Allocators'!$B$15:$W$15, 0),FALSE)*$E123), 0, VLOOKUP(VLOOKUP($A123, 'E4 TB Allocation Details'!$A$18:$L$214, MATCH("Misc ID", 'E4 TB Allocation Details'!$A$18:$L$18, 0),FALSE), 'E2 Allocators'!$B$15:$W$358, MATCH('O5 Details by Class &amp; Accounts'!BP$18, 'E2 Allocators'!$B$15:$W$15, 0),FALSE)*$E123)</f>
        <v>0</v>
      </c>
      <c r="BQ123" s="1322">
        <f>IF(ISERROR(VLOOKUP(VLOOKUP($A123, 'E4 TB Allocation Details'!$A$18:$L$214, MATCH("Misc ID", 'E4 TB Allocation Details'!$A$18:$L$18, 0),FALSE), 'E2 Allocators'!$B$15:$W$358, MATCH('O5 Details by Class &amp; Accounts'!BQ$18, 'E2 Allocators'!$B$15:$W$15, 0),FALSE)*$E123), 0, VLOOKUP(VLOOKUP($A123, 'E4 TB Allocation Details'!$A$18:$L$214, MATCH("Misc ID", 'E4 TB Allocation Details'!$A$18:$L$18, 0),FALSE), 'E2 Allocators'!$B$15:$W$358, MATCH('O5 Details by Class &amp; Accounts'!BQ$18, 'E2 Allocators'!$B$15:$W$15, 0),FALSE)*$E123)</f>
        <v>0</v>
      </c>
      <c r="BR123" s="1322">
        <f>IF(ISERROR(VLOOKUP(VLOOKUP($A123, 'E4 TB Allocation Details'!$A$18:$L$214, MATCH("Misc ID", 'E4 TB Allocation Details'!$A$18:$L$18, 0),FALSE), 'E2 Allocators'!$B$15:$W$358, MATCH('O5 Details by Class &amp; Accounts'!BR$18, 'E2 Allocators'!$B$15:$W$15, 0),FALSE)*$E123), 0, VLOOKUP(VLOOKUP($A123, 'E4 TB Allocation Details'!$A$18:$L$214, MATCH("Misc ID", 'E4 TB Allocation Details'!$A$18:$L$18, 0),FALSE), 'E2 Allocators'!$B$15:$W$358, MATCH('O5 Details by Class &amp; Accounts'!BR$18, 'E2 Allocators'!$B$15:$W$15, 0),FALSE)*$E123)</f>
        <v>0</v>
      </c>
      <c r="BS123" s="1322">
        <f t="shared" si="35"/>
        <v>0</v>
      </c>
      <c r="BT123" s="1322">
        <f>IF(ISERROR(VLOOKUP(VLOOKUP($A123, 'E4 TB Allocation Details'!$A$18:$L$214, MATCH("A &amp; G ID", 'E4 TB Allocation Details'!$A$18:$L$18, 0),FALSE), 'E2 Allocators'!$B$15:$W$358, MATCH('O5 Details by Class &amp; Accounts'!BT$18, 'E2 Allocators'!$B$15:$W$15, 0),FALSE)*$E123), 0, VLOOKUP(VLOOKUP($A123, 'E4 TB Allocation Details'!$A$18:$L$214, MATCH("A &amp; G ID", 'E4 TB Allocation Details'!$A$18:$L$18, 0),FALSE), 'E2 Allocators'!$B$15:$W$358, MATCH('O5 Details by Class &amp; Accounts'!BT$18, 'E2 Allocators'!$B$15:$W$15, 0),FALSE)*$E123)</f>
        <v>0</v>
      </c>
      <c r="BU123" s="1322">
        <f>IF(ISERROR(VLOOKUP(VLOOKUP($A123, 'E4 TB Allocation Details'!$A$18:$L$214, MATCH("A &amp; G ID", 'E4 TB Allocation Details'!$A$18:$L$18, 0),FALSE), 'E2 Allocators'!$B$15:$W$358, MATCH('O5 Details by Class &amp; Accounts'!BU$18, 'E2 Allocators'!$B$15:$W$15, 0),FALSE)*$E123), 0, VLOOKUP(VLOOKUP($A123, 'E4 TB Allocation Details'!$A$18:$L$214, MATCH("A &amp; G ID", 'E4 TB Allocation Details'!$A$18:$L$18, 0),FALSE), 'E2 Allocators'!$B$15:$W$358, MATCH('O5 Details by Class &amp; Accounts'!BU$18, 'E2 Allocators'!$B$15:$W$15, 0),FALSE)*$E123)</f>
        <v>0</v>
      </c>
      <c r="BV123" s="1322">
        <f>IF(ISERROR(VLOOKUP(VLOOKUP($A123, 'E4 TB Allocation Details'!$A$18:$L$214, MATCH("A &amp; G ID", 'E4 TB Allocation Details'!$A$18:$L$18, 0),FALSE), 'E2 Allocators'!$B$15:$W$358, MATCH('O5 Details by Class &amp; Accounts'!BV$18, 'E2 Allocators'!$B$15:$W$15, 0),FALSE)*$E123), 0, VLOOKUP(VLOOKUP($A123, 'E4 TB Allocation Details'!$A$18:$L$214, MATCH("A &amp; G ID", 'E4 TB Allocation Details'!$A$18:$L$18, 0),FALSE), 'E2 Allocators'!$B$15:$W$358, MATCH('O5 Details by Class &amp; Accounts'!BV$18, 'E2 Allocators'!$B$15:$W$15, 0),FALSE)*$E123)</f>
        <v>0</v>
      </c>
      <c r="BW123" s="1322">
        <f>IF(ISERROR(VLOOKUP(VLOOKUP($A123, 'E4 TB Allocation Details'!$A$18:$L$214, MATCH("A &amp; G ID", 'E4 TB Allocation Details'!$A$18:$L$18, 0),FALSE), 'E2 Allocators'!$B$15:$W$358, MATCH('O5 Details by Class &amp; Accounts'!BW$18, 'E2 Allocators'!$B$15:$W$15, 0),FALSE)*$E123), 0, VLOOKUP(VLOOKUP($A123, 'E4 TB Allocation Details'!$A$18:$L$214, MATCH("A &amp; G ID", 'E4 TB Allocation Details'!$A$18:$L$18, 0),FALSE), 'E2 Allocators'!$B$15:$W$358, MATCH('O5 Details by Class &amp; Accounts'!BW$18, 'E2 Allocators'!$B$15:$W$15, 0),FALSE)*$E123)</f>
        <v>0</v>
      </c>
      <c r="BX123" s="1322">
        <f>IF(ISERROR(VLOOKUP(VLOOKUP($A123, 'E4 TB Allocation Details'!$A$18:$L$214, MATCH("A &amp; G ID", 'E4 TB Allocation Details'!$A$18:$L$18, 0),FALSE), 'E2 Allocators'!$B$15:$W$358, MATCH('O5 Details by Class &amp; Accounts'!BX$18, 'E2 Allocators'!$B$15:$W$15, 0),FALSE)*$E123), 0, VLOOKUP(VLOOKUP($A123, 'E4 TB Allocation Details'!$A$18:$L$214, MATCH("A &amp; G ID", 'E4 TB Allocation Details'!$A$18:$L$18, 0),FALSE), 'E2 Allocators'!$B$15:$W$358, MATCH('O5 Details by Class &amp; Accounts'!BX$18, 'E2 Allocators'!$B$15:$W$15, 0),FALSE)*$E123)</f>
        <v>0</v>
      </c>
      <c r="BY123" s="1322">
        <f>IF(ISERROR(VLOOKUP(VLOOKUP($A123, 'E4 TB Allocation Details'!$A$18:$L$214, MATCH("A &amp; G ID", 'E4 TB Allocation Details'!$A$18:$L$18, 0),FALSE), 'E2 Allocators'!$B$15:$W$358, MATCH('O5 Details by Class &amp; Accounts'!BY$18, 'E2 Allocators'!$B$15:$W$15, 0),FALSE)*$E123), 0, VLOOKUP(VLOOKUP($A123, 'E4 TB Allocation Details'!$A$18:$L$214, MATCH("A &amp; G ID", 'E4 TB Allocation Details'!$A$18:$L$18, 0),FALSE), 'E2 Allocators'!$B$15:$W$358, MATCH('O5 Details by Class &amp; Accounts'!BY$18, 'E2 Allocators'!$B$15:$W$15, 0),FALSE)*$E123)</f>
        <v>0</v>
      </c>
      <c r="BZ123" s="1322">
        <f>IF(ISERROR(VLOOKUP(VLOOKUP($A123, 'E4 TB Allocation Details'!$A$18:$L$214, MATCH("A &amp; G ID", 'E4 TB Allocation Details'!$A$18:$L$18, 0),FALSE), 'E2 Allocators'!$B$15:$W$358, MATCH('O5 Details by Class &amp; Accounts'!BZ$18, 'E2 Allocators'!$B$15:$W$15, 0),FALSE)*$E123), 0, VLOOKUP(VLOOKUP($A123, 'E4 TB Allocation Details'!$A$18:$L$214, MATCH("A &amp; G ID", 'E4 TB Allocation Details'!$A$18:$L$18, 0),FALSE), 'E2 Allocators'!$B$15:$W$358, MATCH('O5 Details by Class &amp; Accounts'!BZ$18, 'E2 Allocators'!$B$15:$W$15, 0),FALSE)*$E123)</f>
        <v>0</v>
      </c>
      <c r="CA123" s="1322">
        <f>IF(ISERROR(VLOOKUP(VLOOKUP($A123, 'E4 TB Allocation Details'!$A$18:$L$214, MATCH("A &amp; G ID", 'E4 TB Allocation Details'!$A$18:$L$18, 0),FALSE), 'E2 Allocators'!$B$15:$W$358, MATCH('O5 Details by Class &amp; Accounts'!CA$18, 'E2 Allocators'!$B$15:$W$15, 0),FALSE)*$E123), 0, VLOOKUP(VLOOKUP($A123, 'E4 TB Allocation Details'!$A$18:$L$214, MATCH("A &amp; G ID", 'E4 TB Allocation Details'!$A$18:$L$18, 0),FALSE), 'E2 Allocators'!$B$15:$W$358, MATCH('O5 Details by Class &amp; Accounts'!CA$18, 'E2 Allocators'!$B$15:$W$15, 0),FALSE)*$E123)</f>
        <v>0</v>
      </c>
      <c r="CB123" s="1322">
        <f>IF(ISERROR(VLOOKUP(VLOOKUP($A123, 'E4 TB Allocation Details'!$A$18:$L$214, MATCH("A &amp; G ID", 'E4 TB Allocation Details'!$A$18:$L$18, 0),FALSE), 'E2 Allocators'!$B$15:$W$358, MATCH('O5 Details by Class &amp; Accounts'!CB$18, 'E2 Allocators'!$B$15:$W$15, 0),FALSE)*$E123), 0, VLOOKUP(VLOOKUP($A123, 'E4 TB Allocation Details'!$A$18:$L$214, MATCH("A &amp; G ID", 'E4 TB Allocation Details'!$A$18:$L$18, 0),FALSE), 'E2 Allocators'!$B$15:$W$358, MATCH('O5 Details by Class &amp; Accounts'!CB$18, 'E2 Allocators'!$B$15:$W$15, 0),FALSE)*$E123)</f>
        <v>0</v>
      </c>
      <c r="CC123" s="1322">
        <f>IF(ISERROR(VLOOKUP(VLOOKUP($A123, 'E4 TB Allocation Details'!$A$18:$L$214, MATCH("A &amp; G ID", 'E4 TB Allocation Details'!$A$18:$L$18, 0),FALSE), 'E2 Allocators'!$B$15:$W$358, MATCH('O5 Details by Class &amp; Accounts'!CC$18, 'E2 Allocators'!$B$15:$W$15, 0),FALSE)*$E123), 0, VLOOKUP(VLOOKUP($A123, 'E4 TB Allocation Details'!$A$18:$L$214, MATCH("A &amp; G ID", 'E4 TB Allocation Details'!$A$18:$L$18, 0),FALSE), 'E2 Allocators'!$B$15:$W$358, MATCH('O5 Details by Class &amp; Accounts'!CC$18, 'E2 Allocators'!$B$15:$W$15, 0),FALSE)*$E123)</f>
        <v>0</v>
      </c>
      <c r="CD123" s="1322">
        <f>IF(ISERROR(VLOOKUP(VLOOKUP($A123, 'E4 TB Allocation Details'!$A$18:$L$214, MATCH("A &amp; G ID", 'E4 TB Allocation Details'!$A$18:$L$18, 0),FALSE), 'E2 Allocators'!$B$15:$W$358, MATCH('O5 Details by Class &amp; Accounts'!CD$18, 'E2 Allocators'!$B$15:$W$15, 0),FALSE)*$E123), 0, VLOOKUP(VLOOKUP($A123, 'E4 TB Allocation Details'!$A$18:$L$214, MATCH("A &amp; G ID", 'E4 TB Allocation Details'!$A$18:$L$18, 0),FALSE), 'E2 Allocators'!$B$15:$W$358, MATCH('O5 Details by Class &amp; Accounts'!CD$18, 'E2 Allocators'!$B$15:$W$15, 0),FALSE)*$E123)</f>
        <v>0</v>
      </c>
      <c r="CE123" s="1322">
        <f>IF(ISERROR(VLOOKUP(VLOOKUP($A123, 'E4 TB Allocation Details'!$A$18:$L$214, MATCH("A &amp; G ID", 'E4 TB Allocation Details'!$A$18:$L$18, 0),FALSE), 'E2 Allocators'!$B$15:$W$358, MATCH('O5 Details by Class &amp; Accounts'!CE$18, 'E2 Allocators'!$B$15:$W$15, 0),FALSE)*$E123), 0, VLOOKUP(VLOOKUP($A123, 'E4 TB Allocation Details'!$A$18:$L$214, MATCH("A &amp; G ID", 'E4 TB Allocation Details'!$A$18:$L$18, 0),FALSE), 'E2 Allocators'!$B$15:$W$358, MATCH('O5 Details by Class &amp; Accounts'!CE$18, 'E2 Allocators'!$B$15:$W$15, 0),FALSE)*$E123)</f>
        <v>0</v>
      </c>
      <c r="CF123" s="1322">
        <f>IF(ISERROR(VLOOKUP(VLOOKUP($A123, 'E4 TB Allocation Details'!$A$18:$L$214, MATCH("A &amp; G ID", 'E4 TB Allocation Details'!$A$18:$L$18, 0),FALSE), 'E2 Allocators'!$B$15:$W$358, MATCH('O5 Details by Class &amp; Accounts'!CF$18, 'E2 Allocators'!$B$15:$W$15, 0),FALSE)*$E123), 0, VLOOKUP(VLOOKUP($A123, 'E4 TB Allocation Details'!$A$18:$L$214, MATCH("A &amp; G ID", 'E4 TB Allocation Details'!$A$18:$L$18, 0),FALSE), 'E2 Allocators'!$B$15:$W$358, MATCH('O5 Details by Class &amp; Accounts'!CF$18, 'E2 Allocators'!$B$15:$W$15, 0),FALSE)*$E123)</f>
        <v>0</v>
      </c>
      <c r="CG123" s="1322">
        <f>IF(ISERROR(VLOOKUP(VLOOKUP($A123, 'E4 TB Allocation Details'!$A$18:$L$214, MATCH("A &amp; G ID", 'E4 TB Allocation Details'!$A$18:$L$18, 0),FALSE), 'E2 Allocators'!$B$15:$W$358, MATCH('O5 Details by Class &amp; Accounts'!CG$18, 'E2 Allocators'!$B$15:$W$15, 0),FALSE)*$E123), 0, VLOOKUP(VLOOKUP($A123, 'E4 TB Allocation Details'!$A$18:$L$214, MATCH("A &amp; G ID", 'E4 TB Allocation Details'!$A$18:$L$18, 0),FALSE), 'E2 Allocators'!$B$15:$W$358, MATCH('O5 Details by Class &amp; Accounts'!CG$18, 'E2 Allocators'!$B$15:$W$15, 0),FALSE)*$E123)</f>
        <v>0</v>
      </c>
      <c r="CH123" s="1322">
        <f>IF(ISERROR(VLOOKUP(VLOOKUP($A123, 'E4 TB Allocation Details'!$A$18:$L$214, MATCH("A &amp; G ID", 'E4 TB Allocation Details'!$A$18:$L$18, 0),FALSE), 'E2 Allocators'!$B$15:$W$358, MATCH('O5 Details by Class &amp; Accounts'!CH$18, 'E2 Allocators'!$B$15:$W$15, 0),FALSE)*$E123), 0, VLOOKUP(VLOOKUP($A123, 'E4 TB Allocation Details'!$A$18:$L$214, MATCH("A &amp; G ID", 'E4 TB Allocation Details'!$A$18:$L$18, 0),FALSE), 'E2 Allocators'!$B$15:$W$358, MATCH('O5 Details by Class &amp; Accounts'!CH$18, 'E2 Allocators'!$B$15:$W$15, 0),FALSE)*$E123)</f>
        <v>0</v>
      </c>
      <c r="CI123" s="1322">
        <f>IF(ISERROR(VLOOKUP(VLOOKUP($A123, 'E4 TB Allocation Details'!$A$18:$L$214, MATCH("A &amp; G ID", 'E4 TB Allocation Details'!$A$18:$L$18, 0),FALSE), 'E2 Allocators'!$B$15:$W$358, MATCH('O5 Details by Class &amp; Accounts'!CI$18, 'E2 Allocators'!$B$15:$W$15, 0),FALSE)*$E123), 0, VLOOKUP(VLOOKUP($A123, 'E4 TB Allocation Details'!$A$18:$L$214, MATCH("A &amp; G ID", 'E4 TB Allocation Details'!$A$18:$L$18, 0),FALSE), 'E2 Allocators'!$B$15:$W$358, MATCH('O5 Details by Class &amp; Accounts'!CI$18, 'E2 Allocators'!$B$15:$W$15, 0),FALSE)*$E123)</f>
        <v>0</v>
      </c>
      <c r="CJ123" s="1322">
        <f>IF(ISERROR(VLOOKUP(VLOOKUP($A123, 'E4 TB Allocation Details'!$A$18:$L$214, MATCH("A &amp; G ID", 'E4 TB Allocation Details'!$A$18:$L$18, 0),FALSE), 'E2 Allocators'!$B$15:$W$358, MATCH('O5 Details by Class &amp; Accounts'!CJ$18, 'E2 Allocators'!$B$15:$W$15, 0),FALSE)*$E123), 0, VLOOKUP(VLOOKUP($A123, 'E4 TB Allocation Details'!$A$18:$L$214, MATCH("A &amp; G ID", 'E4 TB Allocation Details'!$A$18:$L$18, 0),FALSE), 'E2 Allocators'!$B$15:$W$358, MATCH('O5 Details by Class &amp; Accounts'!CJ$18, 'E2 Allocators'!$B$15:$W$15, 0),FALSE)*$E123)</f>
        <v>0</v>
      </c>
      <c r="CK123" s="1322">
        <f>IF(ISERROR(VLOOKUP(VLOOKUP($A123, 'E4 TB Allocation Details'!$A$18:$L$214, MATCH("A &amp; G ID", 'E4 TB Allocation Details'!$A$18:$L$18, 0),FALSE), 'E2 Allocators'!$B$15:$W$358, MATCH('O5 Details by Class &amp; Accounts'!CK$18, 'E2 Allocators'!$B$15:$W$15, 0),FALSE)*$E123), 0, VLOOKUP(VLOOKUP($A123, 'E4 TB Allocation Details'!$A$18:$L$214, MATCH("A &amp; G ID", 'E4 TB Allocation Details'!$A$18:$L$18, 0),FALSE), 'E2 Allocators'!$B$15:$W$358, MATCH('O5 Details by Class &amp; Accounts'!CK$18, 'E2 Allocators'!$B$15:$W$15, 0),FALSE)*$E123)</f>
        <v>0</v>
      </c>
      <c r="CL123" s="1322">
        <f>IF(ISERROR(VLOOKUP(VLOOKUP($A123, 'E4 TB Allocation Details'!$A$18:$L$214, MATCH("A &amp; G ID", 'E4 TB Allocation Details'!$A$18:$L$18, 0),FALSE), 'E2 Allocators'!$B$15:$W$358, MATCH('O5 Details by Class &amp; Accounts'!CL$18, 'E2 Allocators'!$B$15:$W$15, 0),FALSE)*$E123), 0, VLOOKUP(VLOOKUP($A123, 'E4 TB Allocation Details'!$A$18:$L$214, MATCH("A &amp; G ID", 'E4 TB Allocation Details'!$A$18:$L$18, 0),FALSE), 'E2 Allocators'!$B$15:$W$358, MATCH('O5 Details by Class &amp; Accounts'!CL$18, 'E2 Allocators'!$B$15:$W$15, 0),FALSE)*$E123)</f>
        <v>0</v>
      </c>
      <c r="CM123" s="1322">
        <f>IF(ISERROR(VLOOKUP(VLOOKUP($A123, 'E4 TB Allocation Details'!$A$18:$L$214, MATCH("A &amp; G ID", 'E4 TB Allocation Details'!$A$18:$L$18, 0),FALSE), 'E2 Allocators'!$B$15:$W$358, MATCH('O5 Details by Class &amp; Accounts'!CM$18, 'E2 Allocators'!$B$15:$W$15, 0),FALSE)*$E123), 0, VLOOKUP(VLOOKUP($A123, 'E4 TB Allocation Details'!$A$18:$L$214, MATCH("A &amp; G ID", 'E4 TB Allocation Details'!$A$18:$L$18, 0),FALSE), 'E2 Allocators'!$B$15:$W$358, MATCH('O5 Details by Class &amp; Accounts'!CM$18, 'E2 Allocators'!$B$15:$W$15, 0),FALSE)*$E123)</f>
        <v>0</v>
      </c>
      <c r="CN123" s="1322">
        <f t="shared" si="36"/>
        <v>0</v>
      </c>
      <c r="CO123" s="1651">
        <f t="shared" si="37"/>
        <v>0</v>
      </c>
      <c r="CQ123" s="1899" t="inlineStr">
        <is>
          <t/>
        </is>
      </c>
    </row>
    <row r="124" spans="1:95" s="64" customFormat="1" ht="12.75" x14ac:dyDescent="0.2">
      <c r="A124" s="1003">
        <v>4712</v>
      </c>
      <c r="B124" s="1003" t="s">
        <v>1384</v>
      </c>
      <c r="C124" s="1648">
        <f>IF(ISERROR(VLOOKUP($A124,'I3 TB Data'!$A$19:$H$483,MATCH('O5 Details by Class &amp; Accounts'!$C$18, 'I3 TB Data'!$A$19:$H$19,0),0)), 0, VLOOKUP($A124,'I3 TB Data'!$A$19:$H$483,MATCH('O5 Details by Class &amp; Accounts'!$C$18,'I3 TB Data'!$A$19:$H$19,0),0))</f>
        <v>0</v>
      </c>
      <c r="D124" s="1649"/>
      <c r="E124" s="1648">
        <f t="shared" si="31"/>
        <v>0</v>
      </c>
      <c r="F124" s="1650">
        <f>IF(ISERROR(VLOOKUP($A124, 'E1 Categorization'!A37:E128, MATCH("Customer Component", 'E1 Categorization'!$A$33:$E$33,0), 0)), 0, IF(VLOOKUP($A124, 'E1 Categorization'!A37:E128, MATCH("Customer Component", 'E1 Categorization'!$A$33:$E$33,0), 0)=0, 'O5 Details by Class &amp; Accounts'!$E124, IF(AND(VLOOKUP($A124, 'E1 Categorization'!A37:E128, MATCH("Customer Component", 'E1 Categorization'!$A$33:$E$33,0), 0) &gt;0, VLOOKUP($A124, 'E1 Categorization'!A37:E128, MATCH("Customer Component", 'E1 Categorization'!$A$33:$E$33,0), 0)&lt;1), 'O5 Details by Class &amp; Accounts'!$E124*(1-VLOOKUP($A124, 'E1 Categorization'!A37:E128, MATCH("Customer Component", 'E1 Categorization'!$A$33:$E$33,0), 0)), 0)))</f>
        <v>0</v>
      </c>
      <c r="G124" s="1650">
        <f>IF(ISERROR(VLOOKUP($A124, 'E1 Categorization'!A37:E128, MATCH("Customer Component", 'E1 Categorization'!$A$33:$E$33,0), 0)),0, IF(VLOOKUP($A124, 'E1 Categorization'!A37:E128, MATCH("Customer Component", 'E1 Categorization'!$A$33:$E$33,0), 0)=0, 0, IF(AND(VLOOKUP($A124, 'E1 Categorization'!A37:E128, MATCH("Customer Component", 'E1 Categorization'!$A$33:$E$33,0), 0) &gt;0, VLOOKUP($A124, 'E1 Categorization'!A37:E128, MATCH("Customer Component", 'E1 Categorization'!$A$33:$E$33,0), 0)&lt;1), 'O5 Details by Class &amp; Accounts'!$E124*(VLOOKUP($A124, 'E1 Categorization'!A37:E128, MATCH("Customer Component", 'E1 Categorization'!$A$33:$E$33,0), 0)), 'O5 Details by Class &amp; Accounts'!$E124)))</f>
        <v>0</v>
      </c>
      <c r="H124" s="1322">
        <f t="shared" si="32"/>
        <v>0</v>
      </c>
      <c r="I124" s="1322">
        <f>IF(ISERROR(VLOOKUP(VLOOKUP($A124, 'E4 TB Allocation Details'!$A$18:$L$214, MATCH("Demand ID", 'E4 TB Allocation Details'!$A$18:$L$18, 0),FALSE), 'E2 Allocators'!$B$15:$W$358, MATCH('O5 Details by Class &amp; Accounts'!I$18, 'E2 Allocators'!$B$15:$W$15, 0),FALSE)*$F124), 0, VLOOKUP(VLOOKUP($A124, 'E4 TB Allocation Details'!$A$18:$L$214, MATCH("Demand ID", 'E4 TB Allocation Details'!$A$18:$L$18, 0),FALSE), 'E2 Allocators'!$B$15:$W$358, MATCH('O5 Details by Class &amp; Accounts'!I$18, 'E2 Allocators'!$B$15:$W$15, 0),FALSE)*$F124)</f>
        <v>0</v>
      </c>
      <c r="J124" s="1322">
        <f>IF(ISERROR(VLOOKUP(VLOOKUP($A124, 'E4 TB Allocation Details'!$A$18:$L$214, MATCH("Demand ID", 'E4 TB Allocation Details'!$A$18:$L$18, 0),FALSE), 'E2 Allocators'!$B$15:$W$358, MATCH('O5 Details by Class &amp; Accounts'!J$18, 'E2 Allocators'!$B$15:$W$15, 0),FALSE)*$F124), 0, VLOOKUP(VLOOKUP($A124, 'E4 TB Allocation Details'!$A$18:$L$214, MATCH("Demand ID", 'E4 TB Allocation Details'!$A$18:$L$18, 0),FALSE), 'E2 Allocators'!$B$15:$W$358, MATCH('O5 Details by Class &amp; Accounts'!J$18, 'E2 Allocators'!$B$15:$W$15, 0),FALSE)*$F124)</f>
        <v>0</v>
      </c>
      <c r="K124" s="1322">
        <f>IF(ISERROR(VLOOKUP(VLOOKUP($A124, 'E4 TB Allocation Details'!$A$18:$L$214, MATCH("Demand ID", 'E4 TB Allocation Details'!$A$18:$L$18, 0),FALSE), 'E2 Allocators'!$B$15:$W$358, MATCH('O5 Details by Class &amp; Accounts'!K$18, 'E2 Allocators'!$B$15:$W$15, 0),FALSE)*$F124), 0, VLOOKUP(VLOOKUP($A124, 'E4 TB Allocation Details'!$A$18:$L$214, MATCH("Demand ID", 'E4 TB Allocation Details'!$A$18:$L$18, 0),FALSE), 'E2 Allocators'!$B$15:$W$358, MATCH('O5 Details by Class &amp; Accounts'!K$18, 'E2 Allocators'!$B$15:$W$15, 0),FALSE)*$F124)</f>
        <v>0</v>
      </c>
      <c r="L124" s="1322">
        <f>IF(ISERROR(VLOOKUP(VLOOKUP($A124, 'E4 TB Allocation Details'!$A$18:$L$214, MATCH("Demand ID", 'E4 TB Allocation Details'!$A$18:$L$18, 0),FALSE), 'E2 Allocators'!$B$15:$W$358, MATCH('O5 Details by Class &amp; Accounts'!L$18, 'E2 Allocators'!$B$15:$W$15, 0),FALSE)*$F124), 0, VLOOKUP(VLOOKUP($A124, 'E4 TB Allocation Details'!$A$18:$L$214, MATCH("Demand ID", 'E4 TB Allocation Details'!$A$18:$L$18, 0),FALSE), 'E2 Allocators'!$B$15:$W$358, MATCH('O5 Details by Class &amp; Accounts'!L$18, 'E2 Allocators'!$B$15:$W$15, 0),FALSE)*$F124)</f>
        <v>0</v>
      </c>
      <c r="M124" s="1322">
        <f>IF(ISERROR(VLOOKUP(VLOOKUP($A124, 'E4 TB Allocation Details'!$A$18:$L$214, MATCH("Demand ID", 'E4 TB Allocation Details'!$A$18:$L$18, 0),FALSE), 'E2 Allocators'!$B$15:$W$358, MATCH('O5 Details by Class &amp; Accounts'!M$18, 'E2 Allocators'!$B$15:$W$15, 0),FALSE)*$F124), 0, VLOOKUP(VLOOKUP($A124, 'E4 TB Allocation Details'!$A$18:$L$214, MATCH("Demand ID", 'E4 TB Allocation Details'!$A$18:$L$18, 0),FALSE), 'E2 Allocators'!$B$15:$W$358, MATCH('O5 Details by Class &amp; Accounts'!M$18, 'E2 Allocators'!$B$15:$W$15, 0),FALSE)*$F124)</f>
        <v>0</v>
      </c>
      <c r="N124" s="1322">
        <f>IF(ISERROR(VLOOKUP(VLOOKUP($A124, 'E4 TB Allocation Details'!$A$18:$L$214, MATCH("Demand ID", 'E4 TB Allocation Details'!$A$18:$L$18, 0),FALSE), 'E2 Allocators'!$B$15:$W$358, MATCH('O5 Details by Class &amp; Accounts'!N$18, 'E2 Allocators'!$B$15:$W$15, 0),FALSE)*$F124), 0, VLOOKUP(VLOOKUP($A124, 'E4 TB Allocation Details'!$A$18:$L$214, MATCH("Demand ID", 'E4 TB Allocation Details'!$A$18:$L$18, 0),FALSE), 'E2 Allocators'!$B$15:$W$358, MATCH('O5 Details by Class &amp; Accounts'!N$18, 'E2 Allocators'!$B$15:$W$15, 0),FALSE)*$F124)</f>
        <v>0</v>
      </c>
      <c r="O124" s="1322">
        <f>IF(ISERROR(VLOOKUP(VLOOKUP($A124, 'E4 TB Allocation Details'!$A$18:$L$214, MATCH("Demand ID", 'E4 TB Allocation Details'!$A$18:$L$18, 0),FALSE), 'E2 Allocators'!$B$15:$W$358, MATCH('O5 Details by Class &amp; Accounts'!O$18, 'E2 Allocators'!$B$15:$W$15, 0),FALSE)*$F124), 0, VLOOKUP(VLOOKUP($A124, 'E4 TB Allocation Details'!$A$18:$L$214, MATCH("Demand ID", 'E4 TB Allocation Details'!$A$18:$L$18, 0),FALSE), 'E2 Allocators'!$B$15:$W$358, MATCH('O5 Details by Class &amp; Accounts'!O$18, 'E2 Allocators'!$B$15:$W$15, 0),FALSE)*$F124)</f>
        <v>0</v>
      </c>
      <c r="P124" s="1322">
        <f>IF(ISERROR(VLOOKUP(VLOOKUP($A124, 'E4 TB Allocation Details'!$A$18:$L$214, MATCH("Demand ID", 'E4 TB Allocation Details'!$A$18:$L$18, 0),FALSE), 'E2 Allocators'!$B$15:$W$358, MATCH('O5 Details by Class &amp; Accounts'!P$18, 'E2 Allocators'!$B$15:$W$15, 0),FALSE)*$F124), 0, VLOOKUP(VLOOKUP($A124, 'E4 TB Allocation Details'!$A$18:$L$214, MATCH("Demand ID", 'E4 TB Allocation Details'!$A$18:$L$18, 0),FALSE), 'E2 Allocators'!$B$15:$W$358, MATCH('O5 Details by Class &amp; Accounts'!P$18, 'E2 Allocators'!$B$15:$W$15, 0),FALSE)*$F124)</f>
        <v>0</v>
      </c>
      <c r="Q124" s="1322">
        <f>IF(ISERROR(VLOOKUP(VLOOKUP($A124, 'E4 TB Allocation Details'!$A$18:$L$214, MATCH("Demand ID", 'E4 TB Allocation Details'!$A$18:$L$18, 0),FALSE), 'E2 Allocators'!$B$15:$W$358, MATCH('O5 Details by Class &amp; Accounts'!Q$18, 'E2 Allocators'!$B$15:$W$15, 0),FALSE)*$F124), 0, VLOOKUP(VLOOKUP($A124, 'E4 TB Allocation Details'!$A$18:$L$214, MATCH("Demand ID", 'E4 TB Allocation Details'!$A$18:$L$18, 0),FALSE), 'E2 Allocators'!$B$15:$W$358, MATCH('O5 Details by Class &amp; Accounts'!Q$18, 'E2 Allocators'!$B$15:$W$15, 0),FALSE)*$F124)</f>
        <v>0</v>
      </c>
      <c r="R124" s="1322">
        <f>IF(ISERROR(VLOOKUP(VLOOKUP($A124, 'E4 TB Allocation Details'!$A$18:$L$214, MATCH("Demand ID", 'E4 TB Allocation Details'!$A$18:$L$18, 0),FALSE), 'E2 Allocators'!$B$15:$W$358, MATCH('O5 Details by Class &amp; Accounts'!R$18, 'E2 Allocators'!$B$15:$W$15, 0),FALSE)*$F124), 0, VLOOKUP(VLOOKUP($A124, 'E4 TB Allocation Details'!$A$18:$L$214, MATCH("Demand ID", 'E4 TB Allocation Details'!$A$18:$L$18, 0),FALSE), 'E2 Allocators'!$B$15:$W$358, MATCH('O5 Details by Class &amp; Accounts'!R$18, 'E2 Allocators'!$B$15:$W$15, 0),FALSE)*$F124)</f>
        <v>0</v>
      </c>
      <c r="S124" s="1322">
        <f>IF(ISERROR(VLOOKUP(VLOOKUP($A124, 'E4 TB Allocation Details'!$A$18:$L$214, MATCH("Demand ID", 'E4 TB Allocation Details'!$A$18:$L$18, 0),FALSE), 'E2 Allocators'!$B$15:$W$358, MATCH('O5 Details by Class &amp; Accounts'!S$18, 'E2 Allocators'!$B$15:$W$15, 0),FALSE)*$F124), 0, VLOOKUP(VLOOKUP($A124, 'E4 TB Allocation Details'!$A$18:$L$214, MATCH("Demand ID", 'E4 TB Allocation Details'!$A$18:$L$18, 0),FALSE), 'E2 Allocators'!$B$15:$W$358, MATCH('O5 Details by Class &amp; Accounts'!S$18, 'E2 Allocators'!$B$15:$W$15, 0),FALSE)*$F124)</f>
        <v>0</v>
      </c>
      <c r="T124" s="1322">
        <f>IF(ISERROR(VLOOKUP(VLOOKUP($A124, 'E4 TB Allocation Details'!$A$18:$L$214, MATCH("Demand ID", 'E4 TB Allocation Details'!$A$18:$L$18, 0),FALSE), 'E2 Allocators'!$B$15:$W$358, MATCH('O5 Details by Class &amp; Accounts'!T$18, 'E2 Allocators'!$B$15:$W$15, 0),FALSE)*$F124), 0, VLOOKUP(VLOOKUP($A124, 'E4 TB Allocation Details'!$A$18:$L$214, MATCH("Demand ID", 'E4 TB Allocation Details'!$A$18:$L$18, 0),FALSE), 'E2 Allocators'!$B$15:$W$358, MATCH('O5 Details by Class &amp; Accounts'!T$18, 'E2 Allocators'!$B$15:$W$15, 0),FALSE)*$F124)</f>
        <v>0</v>
      </c>
      <c r="U124" s="1322">
        <f>IF(ISERROR(VLOOKUP(VLOOKUP($A124, 'E4 TB Allocation Details'!$A$18:$L$214, MATCH("Demand ID", 'E4 TB Allocation Details'!$A$18:$L$18, 0),FALSE), 'E2 Allocators'!$B$15:$W$358, MATCH('O5 Details by Class &amp; Accounts'!U$18, 'E2 Allocators'!$B$15:$W$15, 0),FALSE)*$F124), 0, VLOOKUP(VLOOKUP($A124, 'E4 TB Allocation Details'!$A$18:$L$214, MATCH("Demand ID", 'E4 TB Allocation Details'!$A$18:$L$18, 0),FALSE), 'E2 Allocators'!$B$15:$W$358, MATCH('O5 Details by Class &amp; Accounts'!U$18, 'E2 Allocators'!$B$15:$W$15, 0),FALSE)*$F124)</f>
        <v>0</v>
      </c>
      <c r="V124" s="1322">
        <f>IF(ISERROR(VLOOKUP(VLOOKUP($A124, 'E4 TB Allocation Details'!$A$18:$L$214, MATCH("Demand ID", 'E4 TB Allocation Details'!$A$18:$L$18, 0),FALSE), 'E2 Allocators'!$B$15:$W$358, MATCH('O5 Details by Class &amp; Accounts'!V$18, 'E2 Allocators'!$B$15:$W$15, 0),FALSE)*$F124), 0, VLOOKUP(VLOOKUP($A124, 'E4 TB Allocation Details'!$A$18:$L$214, MATCH("Demand ID", 'E4 TB Allocation Details'!$A$18:$L$18, 0),FALSE), 'E2 Allocators'!$B$15:$W$358, MATCH('O5 Details by Class &amp; Accounts'!V$18, 'E2 Allocators'!$B$15:$W$15, 0),FALSE)*$F124)</f>
        <v>0</v>
      </c>
      <c r="W124" s="1322">
        <f>IF(ISERROR(VLOOKUP(VLOOKUP($A124, 'E4 TB Allocation Details'!$A$18:$L$214, MATCH("Demand ID", 'E4 TB Allocation Details'!$A$18:$L$18, 0),FALSE), 'E2 Allocators'!$B$15:$W$358, MATCH('O5 Details by Class &amp; Accounts'!W$18, 'E2 Allocators'!$B$15:$W$15, 0),FALSE)*$F124), 0, VLOOKUP(VLOOKUP($A124, 'E4 TB Allocation Details'!$A$18:$L$214, MATCH("Demand ID", 'E4 TB Allocation Details'!$A$18:$L$18, 0),FALSE), 'E2 Allocators'!$B$15:$W$358, MATCH('O5 Details by Class &amp; Accounts'!W$18, 'E2 Allocators'!$B$15:$W$15, 0),FALSE)*$F124)</f>
        <v>0</v>
      </c>
      <c r="X124" s="1322">
        <f>IF(ISERROR(VLOOKUP(VLOOKUP($A124, 'E4 TB Allocation Details'!$A$18:$L$214, MATCH("Demand ID", 'E4 TB Allocation Details'!$A$18:$L$18, 0),FALSE), 'E2 Allocators'!$B$15:$W$358, MATCH('O5 Details by Class &amp; Accounts'!X$18, 'E2 Allocators'!$B$15:$W$15, 0),FALSE)*$F124), 0, VLOOKUP(VLOOKUP($A124, 'E4 TB Allocation Details'!$A$18:$L$214, MATCH("Demand ID", 'E4 TB Allocation Details'!$A$18:$L$18, 0),FALSE), 'E2 Allocators'!$B$15:$W$358, MATCH('O5 Details by Class &amp; Accounts'!X$18, 'E2 Allocators'!$B$15:$W$15, 0),FALSE)*$F124)</f>
        <v>0</v>
      </c>
      <c r="Y124" s="1322">
        <f>IF(ISERROR(VLOOKUP(VLOOKUP($A124, 'E4 TB Allocation Details'!$A$18:$L$214, MATCH("Demand ID", 'E4 TB Allocation Details'!$A$18:$L$18, 0),FALSE), 'E2 Allocators'!$B$15:$W$358, MATCH('O5 Details by Class &amp; Accounts'!Y$18, 'E2 Allocators'!$B$15:$W$15, 0),FALSE)*$F124), 0, VLOOKUP(VLOOKUP($A124, 'E4 TB Allocation Details'!$A$18:$L$214, MATCH("Demand ID", 'E4 TB Allocation Details'!$A$18:$L$18, 0),FALSE), 'E2 Allocators'!$B$15:$W$358, MATCH('O5 Details by Class &amp; Accounts'!Y$18, 'E2 Allocators'!$B$15:$W$15, 0),FALSE)*$F124)</f>
        <v>0</v>
      </c>
      <c r="Z124" s="1322">
        <f>IF(ISERROR(VLOOKUP(VLOOKUP($A124, 'E4 TB Allocation Details'!$A$18:$L$214, MATCH("Demand ID", 'E4 TB Allocation Details'!$A$18:$L$18, 0),FALSE), 'E2 Allocators'!$B$15:$W$358, MATCH('O5 Details by Class &amp; Accounts'!Z$18, 'E2 Allocators'!$B$15:$W$15, 0),FALSE)*$F124), 0, VLOOKUP(VLOOKUP($A124, 'E4 TB Allocation Details'!$A$18:$L$214, MATCH("Demand ID", 'E4 TB Allocation Details'!$A$18:$L$18, 0),FALSE), 'E2 Allocators'!$B$15:$W$358, MATCH('O5 Details by Class &amp; Accounts'!Z$18, 'E2 Allocators'!$B$15:$W$15, 0),FALSE)*$F124)</f>
        <v>0</v>
      </c>
      <c r="AA124" s="1322">
        <f>IF(ISERROR(VLOOKUP(VLOOKUP($A124, 'E4 TB Allocation Details'!$A$18:$L$214, MATCH("Demand ID", 'E4 TB Allocation Details'!$A$18:$L$18, 0),FALSE), 'E2 Allocators'!$B$15:$W$358, MATCH('O5 Details by Class &amp; Accounts'!AA$18, 'E2 Allocators'!$B$15:$W$15, 0),FALSE)*$F124), 0, VLOOKUP(VLOOKUP($A124, 'E4 TB Allocation Details'!$A$18:$L$214, MATCH("Demand ID", 'E4 TB Allocation Details'!$A$18:$L$18, 0),FALSE), 'E2 Allocators'!$B$15:$W$358, MATCH('O5 Details by Class &amp; Accounts'!AA$18, 'E2 Allocators'!$B$15:$W$15, 0),FALSE)*$F124)</f>
        <v>0</v>
      </c>
      <c r="AB124" s="1322">
        <f>IF(ISERROR(VLOOKUP(VLOOKUP($A124, 'E4 TB Allocation Details'!$A$18:$L$214, MATCH("Demand ID", 'E4 TB Allocation Details'!$A$18:$L$18, 0),FALSE), 'E2 Allocators'!$B$15:$W$358, MATCH('O5 Details by Class &amp; Accounts'!AB$18, 'E2 Allocators'!$B$15:$W$15, 0),FALSE)*$F124), 0, VLOOKUP(VLOOKUP($A124, 'E4 TB Allocation Details'!$A$18:$L$214, MATCH("Demand ID", 'E4 TB Allocation Details'!$A$18:$L$18, 0),FALSE), 'E2 Allocators'!$B$15:$W$358, MATCH('O5 Details by Class &amp; Accounts'!AB$18, 'E2 Allocators'!$B$15:$W$15, 0),FALSE)*$F124)</f>
        <v>0</v>
      </c>
      <c r="AC124" s="1322">
        <f t="shared" si="33"/>
        <v>0</v>
      </c>
      <c r="AD124" s="1322">
        <f>IF(ISERROR(VLOOKUP(VLOOKUP($A124, 'E4 TB Allocation Details'!$A$18:$L$214, MATCH("Customer ID", 'E4 TB Allocation Details'!$A$18:$L$18, 0),FALSE), 'E2 Allocators'!$B$15:$W$358, MATCH('O5 Details by Class &amp; Accounts'!AD$18, 'E2 Allocators'!$B$15:$W$15, 0),FALSE)*$G124), 0, VLOOKUP(VLOOKUP($A124, 'E4 TB Allocation Details'!$A$18:$L$214, MATCH("Customer ID", 'E4 TB Allocation Details'!$A$18:$L$18, 0),FALSE), 'E2 Allocators'!$B$15:$W$358, MATCH('O5 Details by Class &amp; Accounts'!AD$18, 'E2 Allocators'!$B$15:$W$15, 0),FALSE)*$G124)</f>
        <v>0</v>
      </c>
      <c r="AE124" s="1322">
        <f>IF(ISERROR(VLOOKUP(VLOOKUP($A124, 'E4 TB Allocation Details'!$A$18:$L$214, MATCH("Customer ID", 'E4 TB Allocation Details'!$A$18:$L$18, 0),FALSE), 'E2 Allocators'!$B$15:$W$358, MATCH('O5 Details by Class &amp; Accounts'!AE$18, 'E2 Allocators'!$B$15:$W$15, 0),FALSE)*$G124), 0, VLOOKUP(VLOOKUP($A124, 'E4 TB Allocation Details'!$A$18:$L$214, MATCH("Customer ID", 'E4 TB Allocation Details'!$A$18:$L$18, 0),FALSE), 'E2 Allocators'!$B$15:$W$358, MATCH('O5 Details by Class &amp; Accounts'!AE$18, 'E2 Allocators'!$B$15:$W$15, 0),FALSE)*$G124)</f>
        <v>0</v>
      </c>
      <c r="AF124" s="1322">
        <f>IF(ISERROR(VLOOKUP(VLOOKUP($A124, 'E4 TB Allocation Details'!$A$18:$L$214, MATCH("Customer ID", 'E4 TB Allocation Details'!$A$18:$L$18, 0),FALSE), 'E2 Allocators'!$B$15:$W$358, MATCH('O5 Details by Class &amp; Accounts'!AF$18, 'E2 Allocators'!$B$15:$W$15, 0),FALSE)*$G124), 0, VLOOKUP(VLOOKUP($A124, 'E4 TB Allocation Details'!$A$18:$L$214, MATCH("Customer ID", 'E4 TB Allocation Details'!$A$18:$L$18, 0),FALSE), 'E2 Allocators'!$B$15:$W$358, MATCH('O5 Details by Class &amp; Accounts'!AF$18, 'E2 Allocators'!$B$15:$W$15, 0),FALSE)*$G124)</f>
        <v>0</v>
      </c>
      <c r="AG124" s="1322">
        <f>IF(ISERROR(VLOOKUP(VLOOKUP($A124, 'E4 TB Allocation Details'!$A$18:$L$214, MATCH("Customer ID", 'E4 TB Allocation Details'!$A$18:$L$18, 0),FALSE), 'E2 Allocators'!$B$15:$W$358, MATCH('O5 Details by Class &amp; Accounts'!AG$18, 'E2 Allocators'!$B$15:$W$15, 0),FALSE)*$G124), 0, VLOOKUP(VLOOKUP($A124, 'E4 TB Allocation Details'!$A$18:$L$214, MATCH("Customer ID", 'E4 TB Allocation Details'!$A$18:$L$18, 0),FALSE), 'E2 Allocators'!$B$15:$W$358, MATCH('O5 Details by Class &amp; Accounts'!AG$18, 'E2 Allocators'!$B$15:$W$15, 0),FALSE)*$G124)</f>
        <v>0</v>
      </c>
      <c r="AH124" s="1322">
        <f>IF(ISERROR(VLOOKUP(VLOOKUP($A124, 'E4 TB Allocation Details'!$A$18:$L$214, MATCH("Customer ID", 'E4 TB Allocation Details'!$A$18:$L$18, 0),FALSE), 'E2 Allocators'!$B$15:$W$358, MATCH('O5 Details by Class &amp; Accounts'!AH$18, 'E2 Allocators'!$B$15:$W$15, 0),FALSE)*$G124), 0, VLOOKUP(VLOOKUP($A124, 'E4 TB Allocation Details'!$A$18:$L$214, MATCH("Customer ID", 'E4 TB Allocation Details'!$A$18:$L$18, 0),FALSE), 'E2 Allocators'!$B$15:$W$358, MATCH('O5 Details by Class &amp; Accounts'!AH$18, 'E2 Allocators'!$B$15:$W$15, 0),FALSE)*$G124)</f>
        <v>0</v>
      </c>
      <c r="AI124" s="1322">
        <f>IF(ISERROR(VLOOKUP(VLOOKUP($A124, 'E4 TB Allocation Details'!$A$18:$L$214, MATCH("Customer ID", 'E4 TB Allocation Details'!$A$18:$L$18, 0),FALSE), 'E2 Allocators'!$B$15:$W$358, MATCH('O5 Details by Class &amp; Accounts'!AI$18, 'E2 Allocators'!$B$15:$W$15, 0),FALSE)*$G124), 0, VLOOKUP(VLOOKUP($A124, 'E4 TB Allocation Details'!$A$18:$L$214, MATCH("Customer ID", 'E4 TB Allocation Details'!$A$18:$L$18, 0),FALSE), 'E2 Allocators'!$B$15:$W$358, MATCH('O5 Details by Class &amp; Accounts'!AI$18, 'E2 Allocators'!$B$15:$W$15, 0),FALSE)*$G124)</f>
        <v>0</v>
      </c>
      <c r="AJ124" s="1322">
        <f>IF(ISERROR(VLOOKUP(VLOOKUP($A124, 'E4 TB Allocation Details'!$A$18:$L$214, MATCH("Customer ID", 'E4 TB Allocation Details'!$A$18:$L$18, 0),FALSE), 'E2 Allocators'!$B$15:$W$358, MATCH('O5 Details by Class &amp; Accounts'!AJ$18, 'E2 Allocators'!$B$15:$W$15, 0),FALSE)*$G124), 0, VLOOKUP(VLOOKUP($A124, 'E4 TB Allocation Details'!$A$18:$L$214, MATCH("Customer ID", 'E4 TB Allocation Details'!$A$18:$L$18, 0),FALSE), 'E2 Allocators'!$B$15:$W$358, MATCH('O5 Details by Class &amp; Accounts'!AJ$18, 'E2 Allocators'!$B$15:$W$15, 0),FALSE)*$G124)</f>
        <v>0</v>
      </c>
      <c r="AK124" s="1322">
        <f>IF(ISERROR(VLOOKUP(VLOOKUP($A124, 'E4 TB Allocation Details'!$A$18:$L$214, MATCH("Customer ID", 'E4 TB Allocation Details'!$A$18:$L$18, 0),FALSE), 'E2 Allocators'!$B$15:$W$358, MATCH('O5 Details by Class &amp; Accounts'!AK$18, 'E2 Allocators'!$B$15:$W$15, 0),FALSE)*$G124), 0, VLOOKUP(VLOOKUP($A124, 'E4 TB Allocation Details'!$A$18:$L$214, MATCH("Customer ID", 'E4 TB Allocation Details'!$A$18:$L$18, 0),FALSE), 'E2 Allocators'!$B$15:$W$358, MATCH('O5 Details by Class &amp; Accounts'!AK$18, 'E2 Allocators'!$B$15:$W$15, 0),FALSE)*$G124)</f>
        <v>0</v>
      </c>
      <c r="AL124" s="1322">
        <f>IF(ISERROR(VLOOKUP(VLOOKUP($A124, 'E4 TB Allocation Details'!$A$18:$L$214, MATCH("Customer ID", 'E4 TB Allocation Details'!$A$18:$L$18, 0),FALSE), 'E2 Allocators'!$B$15:$W$358, MATCH('O5 Details by Class &amp; Accounts'!AL$18, 'E2 Allocators'!$B$15:$W$15, 0),FALSE)*$G124), 0, VLOOKUP(VLOOKUP($A124, 'E4 TB Allocation Details'!$A$18:$L$214, MATCH("Customer ID", 'E4 TB Allocation Details'!$A$18:$L$18, 0),FALSE), 'E2 Allocators'!$B$15:$W$358, MATCH('O5 Details by Class &amp; Accounts'!AL$18, 'E2 Allocators'!$B$15:$W$15, 0),FALSE)*$G124)</f>
        <v>0</v>
      </c>
      <c r="AM124" s="1322">
        <f>IF(ISERROR(VLOOKUP(VLOOKUP($A124, 'E4 TB Allocation Details'!$A$18:$L$214, MATCH("Customer ID", 'E4 TB Allocation Details'!$A$18:$L$18, 0),FALSE), 'E2 Allocators'!$B$15:$W$358, MATCH('O5 Details by Class &amp; Accounts'!AM$18, 'E2 Allocators'!$B$15:$W$15, 0),FALSE)*$G124), 0, VLOOKUP(VLOOKUP($A124, 'E4 TB Allocation Details'!$A$18:$L$214, MATCH("Customer ID", 'E4 TB Allocation Details'!$A$18:$L$18, 0),FALSE), 'E2 Allocators'!$B$15:$W$358, MATCH('O5 Details by Class &amp; Accounts'!AM$18, 'E2 Allocators'!$B$15:$W$15, 0),FALSE)*$G124)</f>
        <v>0</v>
      </c>
      <c r="AN124" s="1322">
        <f>IF(ISERROR(VLOOKUP(VLOOKUP($A124, 'E4 TB Allocation Details'!$A$18:$L$214, MATCH("Customer ID", 'E4 TB Allocation Details'!$A$18:$L$18, 0),FALSE), 'E2 Allocators'!$B$15:$W$358, MATCH('O5 Details by Class &amp; Accounts'!AN$18, 'E2 Allocators'!$B$15:$W$15, 0),FALSE)*$G124), 0, VLOOKUP(VLOOKUP($A124, 'E4 TB Allocation Details'!$A$18:$L$214, MATCH("Customer ID", 'E4 TB Allocation Details'!$A$18:$L$18, 0),FALSE), 'E2 Allocators'!$B$15:$W$358, MATCH('O5 Details by Class &amp; Accounts'!AN$18, 'E2 Allocators'!$B$15:$W$15, 0),FALSE)*$G124)</f>
        <v>0</v>
      </c>
      <c r="AO124" s="1322">
        <f>IF(ISERROR(VLOOKUP(VLOOKUP($A124, 'E4 TB Allocation Details'!$A$18:$L$214, MATCH("Customer ID", 'E4 TB Allocation Details'!$A$18:$L$18, 0),FALSE), 'E2 Allocators'!$B$15:$W$358, MATCH('O5 Details by Class &amp; Accounts'!AO$18, 'E2 Allocators'!$B$15:$W$15, 0),FALSE)*$G124), 0, VLOOKUP(VLOOKUP($A124, 'E4 TB Allocation Details'!$A$18:$L$214, MATCH("Customer ID", 'E4 TB Allocation Details'!$A$18:$L$18, 0),FALSE), 'E2 Allocators'!$B$15:$W$358, MATCH('O5 Details by Class &amp; Accounts'!AO$18, 'E2 Allocators'!$B$15:$W$15, 0),FALSE)*$G124)</f>
        <v>0</v>
      </c>
      <c r="AP124" s="1322">
        <f>IF(ISERROR(VLOOKUP(VLOOKUP($A124, 'E4 TB Allocation Details'!$A$18:$L$214, MATCH("Customer ID", 'E4 TB Allocation Details'!$A$18:$L$18, 0),FALSE), 'E2 Allocators'!$B$15:$W$358, MATCH('O5 Details by Class &amp; Accounts'!AP$18, 'E2 Allocators'!$B$15:$W$15, 0),FALSE)*$G124), 0, VLOOKUP(VLOOKUP($A124, 'E4 TB Allocation Details'!$A$18:$L$214, MATCH("Customer ID", 'E4 TB Allocation Details'!$A$18:$L$18, 0),FALSE), 'E2 Allocators'!$B$15:$W$358, MATCH('O5 Details by Class &amp; Accounts'!AP$18, 'E2 Allocators'!$B$15:$W$15, 0),FALSE)*$G124)</f>
        <v>0</v>
      </c>
      <c r="AQ124" s="1322">
        <f>IF(ISERROR(VLOOKUP(VLOOKUP($A124, 'E4 TB Allocation Details'!$A$18:$L$214, MATCH("Customer ID", 'E4 TB Allocation Details'!$A$18:$L$18, 0),FALSE), 'E2 Allocators'!$B$15:$W$358, MATCH('O5 Details by Class &amp; Accounts'!AQ$18, 'E2 Allocators'!$B$15:$W$15, 0),FALSE)*$G124), 0, VLOOKUP(VLOOKUP($A124, 'E4 TB Allocation Details'!$A$18:$L$214, MATCH("Customer ID", 'E4 TB Allocation Details'!$A$18:$L$18, 0),FALSE), 'E2 Allocators'!$B$15:$W$358, MATCH('O5 Details by Class &amp; Accounts'!AQ$18, 'E2 Allocators'!$B$15:$W$15, 0),FALSE)*$G124)</f>
        <v>0</v>
      </c>
      <c r="AR124" s="1322">
        <f>IF(ISERROR(VLOOKUP(VLOOKUP($A124, 'E4 TB Allocation Details'!$A$18:$L$214, MATCH("Customer ID", 'E4 TB Allocation Details'!$A$18:$L$18, 0),FALSE), 'E2 Allocators'!$B$15:$W$358, MATCH('O5 Details by Class &amp; Accounts'!AR$18, 'E2 Allocators'!$B$15:$W$15, 0),FALSE)*$G124), 0, VLOOKUP(VLOOKUP($A124, 'E4 TB Allocation Details'!$A$18:$L$214, MATCH("Customer ID", 'E4 TB Allocation Details'!$A$18:$L$18, 0),FALSE), 'E2 Allocators'!$B$15:$W$358, MATCH('O5 Details by Class &amp; Accounts'!AR$18, 'E2 Allocators'!$B$15:$W$15, 0),FALSE)*$G124)</f>
        <v>0</v>
      </c>
      <c r="AS124" s="1322">
        <f>IF(ISERROR(VLOOKUP(VLOOKUP($A124, 'E4 TB Allocation Details'!$A$18:$L$214, MATCH("Customer ID", 'E4 TB Allocation Details'!$A$18:$L$18, 0),FALSE), 'E2 Allocators'!$B$15:$W$358, MATCH('O5 Details by Class &amp; Accounts'!AS$18, 'E2 Allocators'!$B$15:$W$15, 0),FALSE)*$G124), 0, VLOOKUP(VLOOKUP($A124, 'E4 TB Allocation Details'!$A$18:$L$214, MATCH("Customer ID", 'E4 TB Allocation Details'!$A$18:$L$18, 0),FALSE), 'E2 Allocators'!$B$15:$W$358, MATCH('O5 Details by Class &amp; Accounts'!AS$18, 'E2 Allocators'!$B$15:$W$15, 0),FALSE)*$G124)</f>
        <v>0</v>
      </c>
      <c r="AT124" s="1322">
        <f>IF(ISERROR(VLOOKUP(VLOOKUP($A124, 'E4 TB Allocation Details'!$A$18:$L$214, MATCH("Customer ID", 'E4 TB Allocation Details'!$A$18:$L$18, 0),FALSE), 'E2 Allocators'!$B$15:$W$358, MATCH('O5 Details by Class &amp; Accounts'!AT$18, 'E2 Allocators'!$B$15:$W$15, 0),FALSE)*$G124), 0, VLOOKUP(VLOOKUP($A124, 'E4 TB Allocation Details'!$A$18:$L$214, MATCH("Customer ID", 'E4 TB Allocation Details'!$A$18:$L$18, 0),FALSE), 'E2 Allocators'!$B$15:$W$358, MATCH('O5 Details by Class &amp; Accounts'!AT$18, 'E2 Allocators'!$B$15:$W$15, 0),FALSE)*$G124)</f>
        <v>0</v>
      </c>
      <c r="AU124" s="1322">
        <f>IF(ISERROR(VLOOKUP(VLOOKUP($A124, 'E4 TB Allocation Details'!$A$18:$L$214, MATCH("Customer ID", 'E4 TB Allocation Details'!$A$18:$L$18, 0),FALSE), 'E2 Allocators'!$B$15:$W$358, MATCH('O5 Details by Class &amp; Accounts'!AU$18, 'E2 Allocators'!$B$15:$W$15, 0),FALSE)*$G124), 0, VLOOKUP(VLOOKUP($A124, 'E4 TB Allocation Details'!$A$18:$L$214, MATCH("Customer ID", 'E4 TB Allocation Details'!$A$18:$L$18, 0),FALSE), 'E2 Allocators'!$B$15:$W$358, MATCH('O5 Details by Class &amp; Accounts'!AU$18, 'E2 Allocators'!$B$15:$W$15, 0),FALSE)*$G124)</f>
        <v>0</v>
      </c>
      <c r="AV124" s="1322">
        <f>IF(ISERROR(VLOOKUP(VLOOKUP($A124, 'E4 TB Allocation Details'!$A$18:$L$214, MATCH("Customer ID", 'E4 TB Allocation Details'!$A$18:$L$18, 0),FALSE), 'E2 Allocators'!$B$15:$W$358, MATCH('O5 Details by Class &amp; Accounts'!AV$18, 'E2 Allocators'!$B$15:$W$15, 0),FALSE)*$G124), 0, VLOOKUP(VLOOKUP($A124, 'E4 TB Allocation Details'!$A$18:$L$214, MATCH("Customer ID", 'E4 TB Allocation Details'!$A$18:$L$18, 0),FALSE), 'E2 Allocators'!$B$15:$W$358, MATCH('O5 Details by Class &amp; Accounts'!AV$18, 'E2 Allocators'!$B$15:$W$15, 0),FALSE)*$G124)</f>
        <v>0</v>
      </c>
      <c r="AW124" s="1322">
        <f>IF(ISERROR(VLOOKUP(VLOOKUP($A124, 'E4 TB Allocation Details'!$A$18:$L$214, MATCH("Customer ID", 'E4 TB Allocation Details'!$A$18:$L$18, 0),FALSE), 'E2 Allocators'!$B$15:$W$358, MATCH('O5 Details by Class &amp; Accounts'!AW$18, 'E2 Allocators'!$B$15:$W$15, 0),FALSE)*$G124), 0, VLOOKUP(VLOOKUP($A124, 'E4 TB Allocation Details'!$A$18:$L$214, MATCH("Customer ID", 'E4 TB Allocation Details'!$A$18:$L$18, 0),FALSE), 'E2 Allocators'!$B$15:$W$358, MATCH('O5 Details by Class &amp; Accounts'!AW$18, 'E2 Allocators'!$B$15:$W$15, 0),FALSE)*$G124)</f>
        <v>0</v>
      </c>
      <c r="AX124" s="1322">
        <f t="shared" si="34"/>
        <v>0</v>
      </c>
      <c r="AY124" s="1322">
        <f>IF(ISERROR(VLOOKUP(VLOOKUP($A124, 'E4 TB Allocation Details'!$A$18:$L$214, MATCH("Misc ID", 'E4 TB Allocation Details'!$A$18:$L$18, 0),FALSE), 'E2 Allocators'!$B$15:$W$358, MATCH('O5 Details by Class &amp; Accounts'!AY$18, 'E2 Allocators'!$B$15:$W$15, 0),FALSE)*$E124), 0, VLOOKUP(VLOOKUP($A124, 'E4 TB Allocation Details'!$A$18:$L$214, MATCH("Misc ID", 'E4 TB Allocation Details'!$A$18:$L$18, 0),FALSE), 'E2 Allocators'!$B$15:$W$358, MATCH('O5 Details by Class &amp; Accounts'!AY$18, 'E2 Allocators'!$B$15:$W$15, 0),FALSE)*$E124)</f>
        <v>0</v>
      </c>
      <c r="AZ124" s="1322">
        <f>IF(ISERROR(VLOOKUP(VLOOKUP($A124, 'E4 TB Allocation Details'!$A$18:$L$214, MATCH("Misc ID", 'E4 TB Allocation Details'!$A$18:$L$18, 0),FALSE), 'E2 Allocators'!$B$15:$W$358, MATCH('O5 Details by Class &amp; Accounts'!AZ$18, 'E2 Allocators'!$B$15:$W$15, 0),FALSE)*$E124), 0, VLOOKUP(VLOOKUP($A124, 'E4 TB Allocation Details'!$A$18:$L$214, MATCH("Misc ID", 'E4 TB Allocation Details'!$A$18:$L$18, 0),FALSE), 'E2 Allocators'!$B$15:$W$358, MATCH('O5 Details by Class &amp; Accounts'!AZ$18, 'E2 Allocators'!$B$15:$W$15, 0),FALSE)*$E124)</f>
        <v>0</v>
      </c>
      <c r="BA124" s="1322">
        <f>IF(ISERROR(VLOOKUP(VLOOKUP($A124, 'E4 TB Allocation Details'!$A$18:$L$214, MATCH("Misc ID", 'E4 TB Allocation Details'!$A$18:$L$18, 0),FALSE), 'E2 Allocators'!$B$15:$W$358, MATCH('O5 Details by Class &amp; Accounts'!BA$18, 'E2 Allocators'!$B$15:$W$15, 0),FALSE)*$E124), 0, VLOOKUP(VLOOKUP($A124, 'E4 TB Allocation Details'!$A$18:$L$214, MATCH("Misc ID", 'E4 TB Allocation Details'!$A$18:$L$18, 0),FALSE), 'E2 Allocators'!$B$15:$W$358, MATCH('O5 Details by Class &amp; Accounts'!BA$18, 'E2 Allocators'!$B$15:$W$15, 0),FALSE)*$E124)</f>
        <v>0</v>
      </c>
      <c r="BB124" s="1322">
        <f>IF(ISERROR(VLOOKUP(VLOOKUP($A124, 'E4 TB Allocation Details'!$A$18:$L$214, MATCH("Misc ID", 'E4 TB Allocation Details'!$A$18:$L$18, 0),FALSE), 'E2 Allocators'!$B$15:$W$358, MATCH('O5 Details by Class &amp; Accounts'!BB$18, 'E2 Allocators'!$B$15:$W$15, 0),FALSE)*$E124), 0, VLOOKUP(VLOOKUP($A124, 'E4 TB Allocation Details'!$A$18:$L$214, MATCH("Misc ID", 'E4 TB Allocation Details'!$A$18:$L$18, 0),FALSE), 'E2 Allocators'!$B$15:$W$358, MATCH('O5 Details by Class &amp; Accounts'!BB$18, 'E2 Allocators'!$B$15:$W$15, 0),FALSE)*$E124)</f>
        <v>0</v>
      </c>
      <c r="BC124" s="1322">
        <f>IF(ISERROR(VLOOKUP(VLOOKUP($A124, 'E4 TB Allocation Details'!$A$18:$L$214, MATCH("Misc ID", 'E4 TB Allocation Details'!$A$18:$L$18, 0),FALSE), 'E2 Allocators'!$B$15:$W$358, MATCH('O5 Details by Class &amp; Accounts'!BC$18, 'E2 Allocators'!$B$15:$W$15, 0),FALSE)*$E124), 0, VLOOKUP(VLOOKUP($A124, 'E4 TB Allocation Details'!$A$18:$L$214, MATCH("Misc ID", 'E4 TB Allocation Details'!$A$18:$L$18, 0),FALSE), 'E2 Allocators'!$B$15:$W$358, MATCH('O5 Details by Class &amp; Accounts'!BC$18, 'E2 Allocators'!$B$15:$W$15, 0),FALSE)*$E124)</f>
        <v>0</v>
      </c>
      <c r="BD124" s="1322">
        <f>IF(ISERROR(VLOOKUP(VLOOKUP($A124, 'E4 TB Allocation Details'!$A$18:$L$214, MATCH("Misc ID", 'E4 TB Allocation Details'!$A$18:$L$18, 0),FALSE), 'E2 Allocators'!$B$15:$W$358, MATCH('O5 Details by Class &amp; Accounts'!BD$18, 'E2 Allocators'!$B$15:$W$15, 0),FALSE)*$E124), 0, VLOOKUP(VLOOKUP($A124, 'E4 TB Allocation Details'!$A$18:$L$214, MATCH("Misc ID", 'E4 TB Allocation Details'!$A$18:$L$18, 0),FALSE), 'E2 Allocators'!$B$15:$W$358, MATCH('O5 Details by Class &amp; Accounts'!BD$18, 'E2 Allocators'!$B$15:$W$15, 0),FALSE)*$E124)</f>
        <v>0</v>
      </c>
      <c r="BE124" s="1322">
        <f>IF(ISERROR(VLOOKUP(VLOOKUP($A124, 'E4 TB Allocation Details'!$A$18:$L$214, MATCH("Misc ID", 'E4 TB Allocation Details'!$A$18:$L$18, 0),FALSE), 'E2 Allocators'!$B$15:$W$358, MATCH('O5 Details by Class &amp; Accounts'!BE$18, 'E2 Allocators'!$B$15:$W$15, 0),FALSE)*$E124), 0, VLOOKUP(VLOOKUP($A124, 'E4 TB Allocation Details'!$A$18:$L$214, MATCH("Misc ID", 'E4 TB Allocation Details'!$A$18:$L$18, 0),FALSE), 'E2 Allocators'!$B$15:$W$358, MATCH('O5 Details by Class &amp; Accounts'!BE$18, 'E2 Allocators'!$B$15:$W$15, 0),FALSE)*$E124)</f>
        <v>0</v>
      </c>
      <c r="BF124" s="1322">
        <f>IF(ISERROR(VLOOKUP(VLOOKUP($A124, 'E4 TB Allocation Details'!$A$18:$L$214, MATCH("Misc ID", 'E4 TB Allocation Details'!$A$18:$L$18, 0),FALSE), 'E2 Allocators'!$B$15:$W$358, MATCH('O5 Details by Class &amp; Accounts'!BF$18, 'E2 Allocators'!$B$15:$W$15, 0),FALSE)*$E124), 0, VLOOKUP(VLOOKUP($A124, 'E4 TB Allocation Details'!$A$18:$L$214, MATCH("Misc ID", 'E4 TB Allocation Details'!$A$18:$L$18, 0),FALSE), 'E2 Allocators'!$B$15:$W$358, MATCH('O5 Details by Class &amp; Accounts'!BF$18, 'E2 Allocators'!$B$15:$W$15, 0),FALSE)*$E124)</f>
        <v>0</v>
      </c>
      <c r="BG124" s="1322">
        <f>IF(ISERROR(VLOOKUP(VLOOKUP($A124, 'E4 TB Allocation Details'!$A$18:$L$214, MATCH("Misc ID", 'E4 TB Allocation Details'!$A$18:$L$18, 0),FALSE), 'E2 Allocators'!$B$15:$W$358, MATCH('O5 Details by Class &amp; Accounts'!BG$18, 'E2 Allocators'!$B$15:$W$15, 0),FALSE)*$E124), 0, VLOOKUP(VLOOKUP($A124, 'E4 TB Allocation Details'!$A$18:$L$214, MATCH("Misc ID", 'E4 TB Allocation Details'!$A$18:$L$18, 0),FALSE), 'E2 Allocators'!$B$15:$W$358, MATCH('O5 Details by Class &amp; Accounts'!BG$18, 'E2 Allocators'!$B$15:$W$15, 0),FALSE)*$E124)</f>
        <v>0</v>
      </c>
      <c r="BH124" s="1322">
        <f>IF(ISERROR(VLOOKUP(VLOOKUP($A124, 'E4 TB Allocation Details'!$A$18:$L$214, MATCH("Misc ID", 'E4 TB Allocation Details'!$A$18:$L$18, 0),FALSE), 'E2 Allocators'!$B$15:$W$358, MATCH('O5 Details by Class &amp; Accounts'!BH$18, 'E2 Allocators'!$B$15:$W$15, 0),FALSE)*$E124), 0, VLOOKUP(VLOOKUP($A124, 'E4 TB Allocation Details'!$A$18:$L$214, MATCH("Misc ID", 'E4 TB Allocation Details'!$A$18:$L$18, 0),FALSE), 'E2 Allocators'!$B$15:$W$358, MATCH('O5 Details by Class &amp; Accounts'!BH$18, 'E2 Allocators'!$B$15:$W$15, 0),FALSE)*$E124)</f>
        <v>0</v>
      </c>
      <c r="BI124" s="1322">
        <f>IF(ISERROR(VLOOKUP(VLOOKUP($A124, 'E4 TB Allocation Details'!$A$18:$L$214, MATCH("Misc ID", 'E4 TB Allocation Details'!$A$18:$L$18, 0),FALSE), 'E2 Allocators'!$B$15:$W$358, MATCH('O5 Details by Class &amp; Accounts'!BI$18, 'E2 Allocators'!$B$15:$W$15, 0),FALSE)*$E124), 0, VLOOKUP(VLOOKUP($A124, 'E4 TB Allocation Details'!$A$18:$L$214, MATCH("Misc ID", 'E4 TB Allocation Details'!$A$18:$L$18, 0),FALSE), 'E2 Allocators'!$B$15:$W$358, MATCH('O5 Details by Class &amp; Accounts'!BI$18, 'E2 Allocators'!$B$15:$W$15, 0),FALSE)*$E124)</f>
        <v>0</v>
      </c>
      <c r="BJ124" s="1322">
        <f>IF(ISERROR(VLOOKUP(VLOOKUP($A124, 'E4 TB Allocation Details'!$A$18:$L$214, MATCH("Misc ID", 'E4 TB Allocation Details'!$A$18:$L$18, 0),FALSE), 'E2 Allocators'!$B$15:$W$358, MATCH('O5 Details by Class &amp; Accounts'!BJ$18, 'E2 Allocators'!$B$15:$W$15, 0),FALSE)*$E124), 0, VLOOKUP(VLOOKUP($A124, 'E4 TB Allocation Details'!$A$18:$L$214, MATCH("Misc ID", 'E4 TB Allocation Details'!$A$18:$L$18, 0),FALSE), 'E2 Allocators'!$B$15:$W$358, MATCH('O5 Details by Class &amp; Accounts'!BJ$18, 'E2 Allocators'!$B$15:$W$15, 0),FALSE)*$E124)</f>
        <v>0</v>
      </c>
      <c r="BK124" s="1322">
        <f>IF(ISERROR(VLOOKUP(VLOOKUP($A124, 'E4 TB Allocation Details'!$A$18:$L$214, MATCH("Misc ID", 'E4 TB Allocation Details'!$A$18:$L$18, 0),FALSE), 'E2 Allocators'!$B$15:$W$358, MATCH('O5 Details by Class &amp; Accounts'!BK$18, 'E2 Allocators'!$B$15:$W$15, 0),FALSE)*$E124), 0, VLOOKUP(VLOOKUP($A124, 'E4 TB Allocation Details'!$A$18:$L$214, MATCH("Misc ID", 'E4 TB Allocation Details'!$A$18:$L$18, 0),FALSE), 'E2 Allocators'!$B$15:$W$358, MATCH('O5 Details by Class &amp; Accounts'!BK$18, 'E2 Allocators'!$B$15:$W$15, 0),FALSE)*$E124)</f>
        <v>0</v>
      </c>
      <c r="BL124" s="1322">
        <f>IF(ISERROR(VLOOKUP(VLOOKUP($A124, 'E4 TB Allocation Details'!$A$18:$L$214, MATCH("Misc ID", 'E4 TB Allocation Details'!$A$18:$L$18, 0),FALSE), 'E2 Allocators'!$B$15:$W$358, MATCH('O5 Details by Class &amp; Accounts'!BL$18, 'E2 Allocators'!$B$15:$W$15, 0),FALSE)*$E124), 0, VLOOKUP(VLOOKUP($A124, 'E4 TB Allocation Details'!$A$18:$L$214, MATCH("Misc ID", 'E4 TB Allocation Details'!$A$18:$L$18, 0),FALSE), 'E2 Allocators'!$B$15:$W$358, MATCH('O5 Details by Class &amp; Accounts'!BL$18, 'E2 Allocators'!$B$15:$W$15, 0),FALSE)*$E124)</f>
        <v>0</v>
      </c>
      <c r="BM124" s="1322">
        <f>IF(ISERROR(VLOOKUP(VLOOKUP($A124, 'E4 TB Allocation Details'!$A$18:$L$214, MATCH("Misc ID", 'E4 TB Allocation Details'!$A$18:$L$18, 0),FALSE), 'E2 Allocators'!$B$15:$W$358, MATCH('O5 Details by Class &amp; Accounts'!BM$18, 'E2 Allocators'!$B$15:$W$15, 0),FALSE)*$E124), 0, VLOOKUP(VLOOKUP($A124, 'E4 TB Allocation Details'!$A$18:$L$214, MATCH("Misc ID", 'E4 TB Allocation Details'!$A$18:$L$18, 0),FALSE), 'E2 Allocators'!$B$15:$W$358, MATCH('O5 Details by Class &amp; Accounts'!BM$18, 'E2 Allocators'!$B$15:$W$15, 0),FALSE)*$E124)</f>
        <v>0</v>
      </c>
      <c r="BN124" s="1322">
        <f>IF(ISERROR(VLOOKUP(VLOOKUP($A124, 'E4 TB Allocation Details'!$A$18:$L$214, MATCH("Misc ID", 'E4 TB Allocation Details'!$A$18:$L$18, 0),FALSE), 'E2 Allocators'!$B$15:$W$358, MATCH('O5 Details by Class &amp; Accounts'!BN$18, 'E2 Allocators'!$B$15:$W$15, 0),FALSE)*$E124), 0, VLOOKUP(VLOOKUP($A124, 'E4 TB Allocation Details'!$A$18:$L$214, MATCH("Misc ID", 'E4 TB Allocation Details'!$A$18:$L$18, 0),FALSE), 'E2 Allocators'!$B$15:$W$358, MATCH('O5 Details by Class &amp; Accounts'!BN$18, 'E2 Allocators'!$B$15:$W$15, 0),FALSE)*$E124)</f>
        <v>0</v>
      </c>
      <c r="BO124" s="1322">
        <f>IF(ISERROR(VLOOKUP(VLOOKUP($A124, 'E4 TB Allocation Details'!$A$18:$L$214, MATCH("Misc ID", 'E4 TB Allocation Details'!$A$18:$L$18, 0),FALSE), 'E2 Allocators'!$B$15:$W$358, MATCH('O5 Details by Class &amp; Accounts'!BO$18, 'E2 Allocators'!$B$15:$W$15, 0),FALSE)*$E124), 0, VLOOKUP(VLOOKUP($A124, 'E4 TB Allocation Details'!$A$18:$L$214, MATCH("Misc ID", 'E4 TB Allocation Details'!$A$18:$L$18, 0),FALSE), 'E2 Allocators'!$B$15:$W$358, MATCH('O5 Details by Class &amp; Accounts'!BO$18, 'E2 Allocators'!$B$15:$W$15, 0),FALSE)*$E124)</f>
        <v>0</v>
      </c>
      <c r="BP124" s="1322">
        <f>IF(ISERROR(VLOOKUP(VLOOKUP($A124, 'E4 TB Allocation Details'!$A$18:$L$214, MATCH("Misc ID", 'E4 TB Allocation Details'!$A$18:$L$18, 0),FALSE), 'E2 Allocators'!$B$15:$W$358, MATCH('O5 Details by Class &amp; Accounts'!BP$18, 'E2 Allocators'!$B$15:$W$15, 0),FALSE)*$E124), 0, VLOOKUP(VLOOKUP($A124, 'E4 TB Allocation Details'!$A$18:$L$214, MATCH("Misc ID", 'E4 TB Allocation Details'!$A$18:$L$18, 0),FALSE), 'E2 Allocators'!$B$15:$W$358, MATCH('O5 Details by Class &amp; Accounts'!BP$18, 'E2 Allocators'!$B$15:$W$15, 0),FALSE)*$E124)</f>
        <v>0</v>
      </c>
      <c r="BQ124" s="1322">
        <f>IF(ISERROR(VLOOKUP(VLOOKUP($A124, 'E4 TB Allocation Details'!$A$18:$L$214, MATCH("Misc ID", 'E4 TB Allocation Details'!$A$18:$L$18, 0),FALSE), 'E2 Allocators'!$B$15:$W$358, MATCH('O5 Details by Class &amp; Accounts'!BQ$18, 'E2 Allocators'!$B$15:$W$15, 0),FALSE)*$E124), 0, VLOOKUP(VLOOKUP($A124, 'E4 TB Allocation Details'!$A$18:$L$214, MATCH("Misc ID", 'E4 TB Allocation Details'!$A$18:$L$18, 0),FALSE), 'E2 Allocators'!$B$15:$W$358, MATCH('O5 Details by Class &amp; Accounts'!BQ$18, 'E2 Allocators'!$B$15:$W$15, 0),FALSE)*$E124)</f>
        <v>0</v>
      </c>
      <c r="BR124" s="1322">
        <f>IF(ISERROR(VLOOKUP(VLOOKUP($A124, 'E4 TB Allocation Details'!$A$18:$L$214, MATCH("Misc ID", 'E4 TB Allocation Details'!$A$18:$L$18, 0),FALSE), 'E2 Allocators'!$B$15:$W$358, MATCH('O5 Details by Class &amp; Accounts'!BR$18, 'E2 Allocators'!$B$15:$W$15, 0),FALSE)*$E124), 0, VLOOKUP(VLOOKUP($A124, 'E4 TB Allocation Details'!$A$18:$L$214, MATCH("Misc ID", 'E4 TB Allocation Details'!$A$18:$L$18, 0),FALSE), 'E2 Allocators'!$B$15:$W$358, MATCH('O5 Details by Class &amp; Accounts'!BR$18, 'E2 Allocators'!$B$15:$W$15, 0),FALSE)*$E124)</f>
        <v>0</v>
      </c>
      <c r="BS124" s="1322">
        <f t="shared" si="35"/>
        <v>0</v>
      </c>
      <c r="BT124" s="1322">
        <f>IF(ISERROR(VLOOKUP(VLOOKUP($A124, 'E4 TB Allocation Details'!$A$18:$L$214, MATCH("A &amp; G ID", 'E4 TB Allocation Details'!$A$18:$L$18, 0),FALSE), 'E2 Allocators'!$B$15:$W$358, MATCH('O5 Details by Class &amp; Accounts'!BT$18, 'E2 Allocators'!$B$15:$W$15, 0),FALSE)*$E124), 0, VLOOKUP(VLOOKUP($A124, 'E4 TB Allocation Details'!$A$18:$L$214, MATCH("A &amp; G ID", 'E4 TB Allocation Details'!$A$18:$L$18, 0),FALSE), 'E2 Allocators'!$B$15:$W$358, MATCH('O5 Details by Class &amp; Accounts'!BT$18, 'E2 Allocators'!$B$15:$W$15, 0),FALSE)*$E124)</f>
        <v>0</v>
      </c>
      <c r="BU124" s="1322">
        <f>IF(ISERROR(VLOOKUP(VLOOKUP($A124, 'E4 TB Allocation Details'!$A$18:$L$214, MATCH("A &amp; G ID", 'E4 TB Allocation Details'!$A$18:$L$18, 0),FALSE), 'E2 Allocators'!$B$15:$W$358, MATCH('O5 Details by Class &amp; Accounts'!BU$18, 'E2 Allocators'!$B$15:$W$15, 0),FALSE)*$E124), 0, VLOOKUP(VLOOKUP($A124, 'E4 TB Allocation Details'!$A$18:$L$214, MATCH("A &amp; G ID", 'E4 TB Allocation Details'!$A$18:$L$18, 0),FALSE), 'E2 Allocators'!$B$15:$W$358, MATCH('O5 Details by Class &amp; Accounts'!BU$18, 'E2 Allocators'!$B$15:$W$15, 0),FALSE)*$E124)</f>
        <v>0</v>
      </c>
      <c r="BV124" s="1322">
        <f>IF(ISERROR(VLOOKUP(VLOOKUP($A124, 'E4 TB Allocation Details'!$A$18:$L$214, MATCH("A &amp; G ID", 'E4 TB Allocation Details'!$A$18:$L$18, 0),FALSE), 'E2 Allocators'!$B$15:$W$358, MATCH('O5 Details by Class &amp; Accounts'!BV$18, 'E2 Allocators'!$B$15:$W$15, 0),FALSE)*$E124), 0, VLOOKUP(VLOOKUP($A124, 'E4 TB Allocation Details'!$A$18:$L$214, MATCH("A &amp; G ID", 'E4 TB Allocation Details'!$A$18:$L$18, 0),FALSE), 'E2 Allocators'!$B$15:$W$358, MATCH('O5 Details by Class &amp; Accounts'!BV$18, 'E2 Allocators'!$B$15:$W$15, 0),FALSE)*$E124)</f>
        <v>0</v>
      </c>
      <c r="BW124" s="1322">
        <f>IF(ISERROR(VLOOKUP(VLOOKUP($A124, 'E4 TB Allocation Details'!$A$18:$L$214, MATCH("A &amp; G ID", 'E4 TB Allocation Details'!$A$18:$L$18, 0),FALSE), 'E2 Allocators'!$B$15:$W$358, MATCH('O5 Details by Class &amp; Accounts'!BW$18, 'E2 Allocators'!$B$15:$W$15, 0),FALSE)*$E124), 0, VLOOKUP(VLOOKUP($A124, 'E4 TB Allocation Details'!$A$18:$L$214, MATCH("A &amp; G ID", 'E4 TB Allocation Details'!$A$18:$L$18, 0),FALSE), 'E2 Allocators'!$B$15:$W$358, MATCH('O5 Details by Class &amp; Accounts'!BW$18, 'E2 Allocators'!$B$15:$W$15, 0),FALSE)*$E124)</f>
        <v>0</v>
      </c>
      <c r="BX124" s="1322">
        <f>IF(ISERROR(VLOOKUP(VLOOKUP($A124, 'E4 TB Allocation Details'!$A$18:$L$214, MATCH("A &amp; G ID", 'E4 TB Allocation Details'!$A$18:$L$18, 0),FALSE), 'E2 Allocators'!$B$15:$W$358, MATCH('O5 Details by Class &amp; Accounts'!BX$18, 'E2 Allocators'!$B$15:$W$15, 0),FALSE)*$E124), 0, VLOOKUP(VLOOKUP($A124, 'E4 TB Allocation Details'!$A$18:$L$214, MATCH("A &amp; G ID", 'E4 TB Allocation Details'!$A$18:$L$18, 0),FALSE), 'E2 Allocators'!$B$15:$W$358, MATCH('O5 Details by Class &amp; Accounts'!BX$18, 'E2 Allocators'!$B$15:$W$15, 0),FALSE)*$E124)</f>
        <v>0</v>
      </c>
      <c r="BY124" s="1322">
        <f>IF(ISERROR(VLOOKUP(VLOOKUP($A124, 'E4 TB Allocation Details'!$A$18:$L$214, MATCH("A &amp; G ID", 'E4 TB Allocation Details'!$A$18:$L$18, 0),FALSE), 'E2 Allocators'!$B$15:$W$358, MATCH('O5 Details by Class &amp; Accounts'!BY$18, 'E2 Allocators'!$B$15:$W$15, 0),FALSE)*$E124), 0, VLOOKUP(VLOOKUP($A124, 'E4 TB Allocation Details'!$A$18:$L$214, MATCH("A &amp; G ID", 'E4 TB Allocation Details'!$A$18:$L$18, 0),FALSE), 'E2 Allocators'!$B$15:$W$358, MATCH('O5 Details by Class &amp; Accounts'!BY$18, 'E2 Allocators'!$B$15:$W$15, 0),FALSE)*$E124)</f>
        <v>0</v>
      </c>
      <c r="BZ124" s="1322">
        <f>IF(ISERROR(VLOOKUP(VLOOKUP($A124, 'E4 TB Allocation Details'!$A$18:$L$214, MATCH("A &amp; G ID", 'E4 TB Allocation Details'!$A$18:$L$18, 0),FALSE), 'E2 Allocators'!$B$15:$W$358, MATCH('O5 Details by Class &amp; Accounts'!BZ$18, 'E2 Allocators'!$B$15:$W$15, 0),FALSE)*$E124), 0, VLOOKUP(VLOOKUP($A124, 'E4 TB Allocation Details'!$A$18:$L$214, MATCH("A &amp; G ID", 'E4 TB Allocation Details'!$A$18:$L$18, 0),FALSE), 'E2 Allocators'!$B$15:$W$358, MATCH('O5 Details by Class &amp; Accounts'!BZ$18, 'E2 Allocators'!$B$15:$W$15, 0),FALSE)*$E124)</f>
        <v>0</v>
      </c>
      <c r="CA124" s="1322">
        <f>IF(ISERROR(VLOOKUP(VLOOKUP($A124, 'E4 TB Allocation Details'!$A$18:$L$214, MATCH("A &amp; G ID", 'E4 TB Allocation Details'!$A$18:$L$18, 0),FALSE), 'E2 Allocators'!$B$15:$W$358, MATCH('O5 Details by Class &amp; Accounts'!CA$18, 'E2 Allocators'!$B$15:$W$15, 0),FALSE)*$E124), 0, VLOOKUP(VLOOKUP($A124, 'E4 TB Allocation Details'!$A$18:$L$214, MATCH("A &amp; G ID", 'E4 TB Allocation Details'!$A$18:$L$18, 0),FALSE), 'E2 Allocators'!$B$15:$W$358, MATCH('O5 Details by Class &amp; Accounts'!CA$18, 'E2 Allocators'!$B$15:$W$15, 0),FALSE)*$E124)</f>
        <v>0</v>
      </c>
      <c r="CB124" s="1322">
        <f>IF(ISERROR(VLOOKUP(VLOOKUP($A124, 'E4 TB Allocation Details'!$A$18:$L$214, MATCH("A &amp; G ID", 'E4 TB Allocation Details'!$A$18:$L$18, 0),FALSE), 'E2 Allocators'!$B$15:$W$358, MATCH('O5 Details by Class &amp; Accounts'!CB$18, 'E2 Allocators'!$B$15:$W$15, 0),FALSE)*$E124), 0, VLOOKUP(VLOOKUP($A124, 'E4 TB Allocation Details'!$A$18:$L$214, MATCH("A &amp; G ID", 'E4 TB Allocation Details'!$A$18:$L$18, 0),FALSE), 'E2 Allocators'!$B$15:$W$358, MATCH('O5 Details by Class &amp; Accounts'!CB$18, 'E2 Allocators'!$B$15:$W$15, 0),FALSE)*$E124)</f>
        <v>0</v>
      </c>
      <c r="CC124" s="1322">
        <f>IF(ISERROR(VLOOKUP(VLOOKUP($A124, 'E4 TB Allocation Details'!$A$18:$L$214, MATCH("A &amp; G ID", 'E4 TB Allocation Details'!$A$18:$L$18, 0),FALSE), 'E2 Allocators'!$B$15:$W$358, MATCH('O5 Details by Class &amp; Accounts'!CC$18, 'E2 Allocators'!$B$15:$W$15, 0),FALSE)*$E124), 0, VLOOKUP(VLOOKUP($A124, 'E4 TB Allocation Details'!$A$18:$L$214, MATCH("A &amp; G ID", 'E4 TB Allocation Details'!$A$18:$L$18, 0),FALSE), 'E2 Allocators'!$B$15:$W$358, MATCH('O5 Details by Class &amp; Accounts'!CC$18, 'E2 Allocators'!$B$15:$W$15, 0),FALSE)*$E124)</f>
        <v>0</v>
      </c>
      <c r="CD124" s="1322">
        <f>IF(ISERROR(VLOOKUP(VLOOKUP($A124, 'E4 TB Allocation Details'!$A$18:$L$214, MATCH("A &amp; G ID", 'E4 TB Allocation Details'!$A$18:$L$18, 0),FALSE), 'E2 Allocators'!$B$15:$W$358, MATCH('O5 Details by Class &amp; Accounts'!CD$18, 'E2 Allocators'!$B$15:$W$15, 0),FALSE)*$E124), 0, VLOOKUP(VLOOKUP($A124, 'E4 TB Allocation Details'!$A$18:$L$214, MATCH("A &amp; G ID", 'E4 TB Allocation Details'!$A$18:$L$18, 0),FALSE), 'E2 Allocators'!$B$15:$W$358, MATCH('O5 Details by Class &amp; Accounts'!CD$18, 'E2 Allocators'!$B$15:$W$15, 0),FALSE)*$E124)</f>
        <v>0</v>
      </c>
      <c r="CE124" s="1322">
        <f>IF(ISERROR(VLOOKUP(VLOOKUP($A124, 'E4 TB Allocation Details'!$A$18:$L$214, MATCH("A &amp; G ID", 'E4 TB Allocation Details'!$A$18:$L$18, 0),FALSE), 'E2 Allocators'!$B$15:$W$358, MATCH('O5 Details by Class &amp; Accounts'!CE$18, 'E2 Allocators'!$B$15:$W$15, 0),FALSE)*$E124), 0, VLOOKUP(VLOOKUP($A124, 'E4 TB Allocation Details'!$A$18:$L$214, MATCH("A &amp; G ID", 'E4 TB Allocation Details'!$A$18:$L$18, 0),FALSE), 'E2 Allocators'!$B$15:$W$358, MATCH('O5 Details by Class &amp; Accounts'!CE$18, 'E2 Allocators'!$B$15:$W$15, 0),FALSE)*$E124)</f>
        <v>0</v>
      </c>
      <c r="CF124" s="1322">
        <f>IF(ISERROR(VLOOKUP(VLOOKUP($A124, 'E4 TB Allocation Details'!$A$18:$L$214, MATCH("A &amp; G ID", 'E4 TB Allocation Details'!$A$18:$L$18, 0),FALSE), 'E2 Allocators'!$B$15:$W$358, MATCH('O5 Details by Class &amp; Accounts'!CF$18, 'E2 Allocators'!$B$15:$W$15, 0),FALSE)*$E124), 0, VLOOKUP(VLOOKUP($A124, 'E4 TB Allocation Details'!$A$18:$L$214, MATCH("A &amp; G ID", 'E4 TB Allocation Details'!$A$18:$L$18, 0),FALSE), 'E2 Allocators'!$B$15:$W$358, MATCH('O5 Details by Class &amp; Accounts'!CF$18, 'E2 Allocators'!$B$15:$W$15, 0),FALSE)*$E124)</f>
        <v>0</v>
      </c>
      <c r="CG124" s="1322">
        <f>IF(ISERROR(VLOOKUP(VLOOKUP($A124, 'E4 TB Allocation Details'!$A$18:$L$214, MATCH("A &amp; G ID", 'E4 TB Allocation Details'!$A$18:$L$18, 0),FALSE), 'E2 Allocators'!$B$15:$W$358, MATCH('O5 Details by Class &amp; Accounts'!CG$18, 'E2 Allocators'!$B$15:$W$15, 0),FALSE)*$E124), 0, VLOOKUP(VLOOKUP($A124, 'E4 TB Allocation Details'!$A$18:$L$214, MATCH("A &amp; G ID", 'E4 TB Allocation Details'!$A$18:$L$18, 0),FALSE), 'E2 Allocators'!$B$15:$W$358, MATCH('O5 Details by Class &amp; Accounts'!CG$18, 'E2 Allocators'!$B$15:$W$15, 0),FALSE)*$E124)</f>
        <v>0</v>
      </c>
      <c r="CH124" s="1322">
        <f>IF(ISERROR(VLOOKUP(VLOOKUP($A124, 'E4 TB Allocation Details'!$A$18:$L$214, MATCH("A &amp; G ID", 'E4 TB Allocation Details'!$A$18:$L$18, 0),FALSE), 'E2 Allocators'!$B$15:$W$358, MATCH('O5 Details by Class &amp; Accounts'!CH$18, 'E2 Allocators'!$B$15:$W$15, 0),FALSE)*$E124), 0, VLOOKUP(VLOOKUP($A124, 'E4 TB Allocation Details'!$A$18:$L$214, MATCH("A &amp; G ID", 'E4 TB Allocation Details'!$A$18:$L$18, 0),FALSE), 'E2 Allocators'!$B$15:$W$358, MATCH('O5 Details by Class &amp; Accounts'!CH$18, 'E2 Allocators'!$B$15:$W$15, 0),FALSE)*$E124)</f>
        <v>0</v>
      </c>
      <c r="CI124" s="1322">
        <f>IF(ISERROR(VLOOKUP(VLOOKUP($A124, 'E4 TB Allocation Details'!$A$18:$L$214, MATCH("A &amp; G ID", 'E4 TB Allocation Details'!$A$18:$L$18, 0),FALSE), 'E2 Allocators'!$B$15:$W$358, MATCH('O5 Details by Class &amp; Accounts'!CI$18, 'E2 Allocators'!$B$15:$W$15, 0),FALSE)*$E124), 0, VLOOKUP(VLOOKUP($A124, 'E4 TB Allocation Details'!$A$18:$L$214, MATCH("A &amp; G ID", 'E4 TB Allocation Details'!$A$18:$L$18, 0),FALSE), 'E2 Allocators'!$B$15:$W$358, MATCH('O5 Details by Class &amp; Accounts'!CI$18, 'E2 Allocators'!$B$15:$W$15, 0),FALSE)*$E124)</f>
        <v>0</v>
      </c>
      <c r="CJ124" s="1322">
        <f>IF(ISERROR(VLOOKUP(VLOOKUP($A124, 'E4 TB Allocation Details'!$A$18:$L$214, MATCH("A &amp; G ID", 'E4 TB Allocation Details'!$A$18:$L$18, 0),FALSE), 'E2 Allocators'!$B$15:$W$358, MATCH('O5 Details by Class &amp; Accounts'!CJ$18, 'E2 Allocators'!$B$15:$W$15, 0),FALSE)*$E124), 0, VLOOKUP(VLOOKUP($A124, 'E4 TB Allocation Details'!$A$18:$L$214, MATCH("A &amp; G ID", 'E4 TB Allocation Details'!$A$18:$L$18, 0),FALSE), 'E2 Allocators'!$B$15:$W$358, MATCH('O5 Details by Class &amp; Accounts'!CJ$18, 'E2 Allocators'!$B$15:$W$15, 0),FALSE)*$E124)</f>
        <v>0</v>
      </c>
      <c r="CK124" s="1322">
        <f>IF(ISERROR(VLOOKUP(VLOOKUP($A124, 'E4 TB Allocation Details'!$A$18:$L$214, MATCH("A &amp; G ID", 'E4 TB Allocation Details'!$A$18:$L$18, 0),FALSE), 'E2 Allocators'!$B$15:$W$358, MATCH('O5 Details by Class &amp; Accounts'!CK$18, 'E2 Allocators'!$B$15:$W$15, 0),FALSE)*$E124), 0, VLOOKUP(VLOOKUP($A124, 'E4 TB Allocation Details'!$A$18:$L$214, MATCH("A &amp; G ID", 'E4 TB Allocation Details'!$A$18:$L$18, 0),FALSE), 'E2 Allocators'!$B$15:$W$358, MATCH('O5 Details by Class &amp; Accounts'!CK$18, 'E2 Allocators'!$B$15:$W$15, 0),FALSE)*$E124)</f>
        <v>0</v>
      </c>
      <c r="CL124" s="1322">
        <f>IF(ISERROR(VLOOKUP(VLOOKUP($A124, 'E4 TB Allocation Details'!$A$18:$L$214, MATCH("A &amp; G ID", 'E4 TB Allocation Details'!$A$18:$L$18, 0),FALSE), 'E2 Allocators'!$B$15:$W$358, MATCH('O5 Details by Class &amp; Accounts'!CL$18, 'E2 Allocators'!$B$15:$W$15, 0),FALSE)*$E124), 0, VLOOKUP(VLOOKUP($A124, 'E4 TB Allocation Details'!$A$18:$L$214, MATCH("A &amp; G ID", 'E4 TB Allocation Details'!$A$18:$L$18, 0),FALSE), 'E2 Allocators'!$B$15:$W$358, MATCH('O5 Details by Class &amp; Accounts'!CL$18, 'E2 Allocators'!$B$15:$W$15, 0),FALSE)*$E124)</f>
        <v>0</v>
      </c>
      <c r="CM124" s="1322">
        <f>IF(ISERROR(VLOOKUP(VLOOKUP($A124, 'E4 TB Allocation Details'!$A$18:$L$214, MATCH("A &amp; G ID", 'E4 TB Allocation Details'!$A$18:$L$18, 0),FALSE), 'E2 Allocators'!$B$15:$W$358, MATCH('O5 Details by Class &amp; Accounts'!CM$18, 'E2 Allocators'!$B$15:$W$15, 0),FALSE)*$E124), 0, VLOOKUP(VLOOKUP($A124, 'E4 TB Allocation Details'!$A$18:$L$214, MATCH("A &amp; G ID", 'E4 TB Allocation Details'!$A$18:$L$18, 0),FALSE), 'E2 Allocators'!$B$15:$W$358, MATCH('O5 Details by Class &amp; Accounts'!CM$18, 'E2 Allocators'!$B$15:$W$15, 0),FALSE)*$E124)</f>
        <v>0</v>
      </c>
      <c r="CN124" s="1322">
        <f t="shared" si="36"/>
        <v>0</v>
      </c>
      <c r="CO124" s="1651">
        <f t="shared" si="37"/>
        <v>0</v>
      </c>
      <c r="CQ124" s="1899" t="inlineStr">
        <is>
          <t/>
        </is>
      </c>
    </row>
    <row r="125" spans="1:95" s="64" customFormat="1" ht="12.75" x14ac:dyDescent="0.2">
      <c r="A125" s="1003">
        <v>4714</v>
      </c>
      <c r="B125" s="1003" t="s">
        <v>1385</v>
      </c>
      <c r="C125" s="1648">
        <f>IF(ISERROR(VLOOKUP($A125,'I3 TB Data'!$A$19:$H$483,MATCH('O5 Details by Class &amp; Accounts'!$C$18, 'I3 TB Data'!$A$19:$H$19,0),0)), 0, VLOOKUP($A125,'I3 TB Data'!$A$19:$H$483,MATCH('O5 Details by Class &amp; Accounts'!$C$18,'I3 TB Data'!$A$19:$H$19,0),0))</f>
        <v>1518848</v>
      </c>
      <c r="D125" s="1649"/>
      <c r="E125" s="1648">
        <f t="shared" si="31"/>
        <v>1518848</v>
      </c>
      <c r="F125" s="1650">
        <f>IF(ISERROR(VLOOKUP($A125, 'E1 Categorization'!A38:E129, MATCH("Customer Component", 'E1 Categorization'!$A$33:$E$33,0), 0)), 0, IF(VLOOKUP($A125, 'E1 Categorization'!A38:E129, MATCH("Customer Component", 'E1 Categorization'!$A$33:$E$33,0), 0)=0, 'O5 Details by Class &amp; Accounts'!$E125, IF(AND(VLOOKUP($A125, 'E1 Categorization'!A38:E129, MATCH("Customer Component", 'E1 Categorization'!$A$33:$E$33,0), 0) &gt;0, VLOOKUP($A125, 'E1 Categorization'!A38:E129, MATCH("Customer Component", 'E1 Categorization'!$A$33:$E$33,0), 0)&lt;1), 'O5 Details by Class &amp; Accounts'!$E125*(1-VLOOKUP($A125, 'E1 Categorization'!A38:E129, MATCH("Customer Component", 'E1 Categorization'!$A$33:$E$33,0), 0)), 0)))</f>
        <v>0</v>
      </c>
      <c r="G125" s="1650">
        <f>IF(ISERROR(VLOOKUP($A125, 'E1 Categorization'!A38:E129, MATCH("Customer Component", 'E1 Categorization'!$A$33:$E$33,0), 0)),0, IF(VLOOKUP($A125, 'E1 Categorization'!A38:E129, MATCH("Customer Component", 'E1 Categorization'!$A$33:$E$33,0), 0)=0, 0, IF(AND(VLOOKUP($A125, 'E1 Categorization'!A38:E129, MATCH("Customer Component", 'E1 Categorization'!$A$33:$E$33,0), 0) &gt;0, VLOOKUP($A125, 'E1 Categorization'!A38:E129, MATCH("Customer Component", 'E1 Categorization'!$A$33:$E$33,0), 0)&lt;1), 'O5 Details by Class &amp; Accounts'!$E125*(VLOOKUP($A125, 'E1 Categorization'!A38:E129, MATCH("Customer Component", 'E1 Categorization'!$A$33:$E$33,0), 0)), 'O5 Details by Class &amp; Accounts'!$E125)))</f>
        <v>0</v>
      </c>
      <c r="H125" s="1322">
        <f t="shared" si="32"/>
        <v>0</v>
      </c>
      <c r="I125" s="1322">
        <f>IF(ISERROR(VLOOKUP(VLOOKUP($A125, 'E4 TB Allocation Details'!$A$18:$L$214, MATCH("Demand ID", 'E4 TB Allocation Details'!$A$18:$L$18, 0),FALSE), 'E2 Allocators'!$B$15:$W$358, MATCH('O5 Details by Class &amp; Accounts'!I$18, 'E2 Allocators'!$B$15:$W$15, 0),FALSE)*$F125), 0, VLOOKUP(VLOOKUP($A125, 'E4 TB Allocation Details'!$A$18:$L$214, MATCH("Demand ID", 'E4 TB Allocation Details'!$A$18:$L$18, 0),FALSE), 'E2 Allocators'!$B$15:$W$358, MATCH('O5 Details by Class &amp; Accounts'!I$18, 'E2 Allocators'!$B$15:$W$15, 0),FALSE)*$F125)</f>
        <v>0</v>
      </c>
      <c r="J125" s="1322">
        <f>IF(ISERROR(VLOOKUP(VLOOKUP($A125, 'E4 TB Allocation Details'!$A$18:$L$214, MATCH("Demand ID", 'E4 TB Allocation Details'!$A$18:$L$18, 0),FALSE), 'E2 Allocators'!$B$15:$W$358, MATCH('O5 Details by Class &amp; Accounts'!J$18, 'E2 Allocators'!$B$15:$W$15, 0),FALSE)*$F125), 0, VLOOKUP(VLOOKUP($A125, 'E4 TB Allocation Details'!$A$18:$L$214, MATCH("Demand ID", 'E4 TB Allocation Details'!$A$18:$L$18, 0),FALSE), 'E2 Allocators'!$B$15:$W$358, MATCH('O5 Details by Class &amp; Accounts'!J$18, 'E2 Allocators'!$B$15:$W$15, 0),FALSE)*$F125)</f>
        <v>0</v>
      </c>
      <c r="K125" s="1322">
        <f>IF(ISERROR(VLOOKUP(VLOOKUP($A125, 'E4 TB Allocation Details'!$A$18:$L$214, MATCH("Demand ID", 'E4 TB Allocation Details'!$A$18:$L$18, 0),FALSE), 'E2 Allocators'!$B$15:$W$358, MATCH('O5 Details by Class &amp; Accounts'!K$18, 'E2 Allocators'!$B$15:$W$15, 0),FALSE)*$F125), 0, VLOOKUP(VLOOKUP($A125, 'E4 TB Allocation Details'!$A$18:$L$214, MATCH("Demand ID", 'E4 TB Allocation Details'!$A$18:$L$18, 0),FALSE), 'E2 Allocators'!$B$15:$W$358, MATCH('O5 Details by Class &amp; Accounts'!K$18, 'E2 Allocators'!$B$15:$W$15, 0),FALSE)*$F125)</f>
        <v>0</v>
      </c>
      <c r="L125" s="1322">
        <f>IF(ISERROR(VLOOKUP(VLOOKUP($A125, 'E4 TB Allocation Details'!$A$18:$L$214, MATCH("Demand ID", 'E4 TB Allocation Details'!$A$18:$L$18, 0),FALSE), 'E2 Allocators'!$B$15:$W$358, MATCH('O5 Details by Class &amp; Accounts'!L$18, 'E2 Allocators'!$B$15:$W$15, 0),FALSE)*$F125), 0, VLOOKUP(VLOOKUP($A125, 'E4 TB Allocation Details'!$A$18:$L$214, MATCH("Demand ID", 'E4 TB Allocation Details'!$A$18:$L$18, 0),FALSE), 'E2 Allocators'!$B$15:$W$358, MATCH('O5 Details by Class &amp; Accounts'!L$18, 'E2 Allocators'!$B$15:$W$15, 0),FALSE)*$F125)</f>
        <v>0</v>
      </c>
      <c r="M125" s="1322">
        <f>IF(ISERROR(VLOOKUP(VLOOKUP($A125, 'E4 TB Allocation Details'!$A$18:$L$214, MATCH("Demand ID", 'E4 TB Allocation Details'!$A$18:$L$18, 0),FALSE), 'E2 Allocators'!$B$15:$W$358, MATCH('O5 Details by Class &amp; Accounts'!M$18, 'E2 Allocators'!$B$15:$W$15, 0),FALSE)*$F125), 0, VLOOKUP(VLOOKUP($A125, 'E4 TB Allocation Details'!$A$18:$L$214, MATCH("Demand ID", 'E4 TB Allocation Details'!$A$18:$L$18, 0),FALSE), 'E2 Allocators'!$B$15:$W$358, MATCH('O5 Details by Class &amp; Accounts'!M$18, 'E2 Allocators'!$B$15:$W$15, 0),FALSE)*$F125)</f>
        <v>0</v>
      </c>
      <c r="N125" s="1322">
        <f>IF(ISERROR(VLOOKUP(VLOOKUP($A125, 'E4 TB Allocation Details'!$A$18:$L$214, MATCH("Demand ID", 'E4 TB Allocation Details'!$A$18:$L$18, 0),FALSE), 'E2 Allocators'!$B$15:$W$358, MATCH('O5 Details by Class &amp; Accounts'!N$18, 'E2 Allocators'!$B$15:$W$15, 0),FALSE)*$F125), 0, VLOOKUP(VLOOKUP($A125, 'E4 TB Allocation Details'!$A$18:$L$214, MATCH("Demand ID", 'E4 TB Allocation Details'!$A$18:$L$18, 0),FALSE), 'E2 Allocators'!$B$15:$W$358, MATCH('O5 Details by Class &amp; Accounts'!N$18, 'E2 Allocators'!$B$15:$W$15, 0),FALSE)*$F125)</f>
        <v>0</v>
      </c>
      <c r="O125" s="1322">
        <f>IF(ISERROR(VLOOKUP(VLOOKUP($A125, 'E4 TB Allocation Details'!$A$18:$L$214, MATCH("Demand ID", 'E4 TB Allocation Details'!$A$18:$L$18, 0),FALSE), 'E2 Allocators'!$B$15:$W$358, MATCH('O5 Details by Class &amp; Accounts'!O$18, 'E2 Allocators'!$B$15:$W$15, 0),FALSE)*$F125), 0, VLOOKUP(VLOOKUP($A125, 'E4 TB Allocation Details'!$A$18:$L$214, MATCH("Demand ID", 'E4 TB Allocation Details'!$A$18:$L$18, 0),FALSE), 'E2 Allocators'!$B$15:$W$358, MATCH('O5 Details by Class &amp; Accounts'!O$18, 'E2 Allocators'!$B$15:$W$15, 0),FALSE)*$F125)</f>
        <v>0</v>
      </c>
      <c r="P125" s="1322">
        <f>IF(ISERROR(VLOOKUP(VLOOKUP($A125, 'E4 TB Allocation Details'!$A$18:$L$214, MATCH("Demand ID", 'E4 TB Allocation Details'!$A$18:$L$18, 0),FALSE), 'E2 Allocators'!$B$15:$W$358, MATCH('O5 Details by Class &amp; Accounts'!P$18, 'E2 Allocators'!$B$15:$W$15, 0),FALSE)*$F125), 0, VLOOKUP(VLOOKUP($A125, 'E4 TB Allocation Details'!$A$18:$L$214, MATCH("Demand ID", 'E4 TB Allocation Details'!$A$18:$L$18, 0),FALSE), 'E2 Allocators'!$B$15:$W$358, MATCH('O5 Details by Class &amp; Accounts'!P$18, 'E2 Allocators'!$B$15:$W$15, 0),FALSE)*$F125)</f>
        <v>0</v>
      </c>
      <c r="Q125" s="1322">
        <f>IF(ISERROR(VLOOKUP(VLOOKUP($A125, 'E4 TB Allocation Details'!$A$18:$L$214, MATCH("Demand ID", 'E4 TB Allocation Details'!$A$18:$L$18, 0),FALSE), 'E2 Allocators'!$B$15:$W$358, MATCH('O5 Details by Class &amp; Accounts'!Q$18, 'E2 Allocators'!$B$15:$W$15, 0),FALSE)*$F125), 0, VLOOKUP(VLOOKUP($A125, 'E4 TB Allocation Details'!$A$18:$L$214, MATCH("Demand ID", 'E4 TB Allocation Details'!$A$18:$L$18, 0),FALSE), 'E2 Allocators'!$B$15:$W$358, MATCH('O5 Details by Class &amp; Accounts'!Q$18, 'E2 Allocators'!$B$15:$W$15, 0),FALSE)*$F125)</f>
        <v>0</v>
      </c>
      <c r="R125" s="1322">
        <f>IF(ISERROR(VLOOKUP(VLOOKUP($A125, 'E4 TB Allocation Details'!$A$18:$L$214, MATCH("Demand ID", 'E4 TB Allocation Details'!$A$18:$L$18, 0),FALSE), 'E2 Allocators'!$B$15:$W$358, MATCH('O5 Details by Class &amp; Accounts'!R$18, 'E2 Allocators'!$B$15:$W$15, 0),FALSE)*$F125), 0, VLOOKUP(VLOOKUP($A125, 'E4 TB Allocation Details'!$A$18:$L$214, MATCH("Demand ID", 'E4 TB Allocation Details'!$A$18:$L$18, 0),FALSE), 'E2 Allocators'!$B$15:$W$358, MATCH('O5 Details by Class &amp; Accounts'!R$18, 'E2 Allocators'!$B$15:$W$15, 0),FALSE)*$F125)</f>
        <v>0</v>
      </c>
      <c r="S125" s="1322">
        <f>IF(ISERROR(VLOOKUP(VLOOKUP($A125, 'E4 TB Allocation Details'!$A$18:$L$214, MATCH("Demand ID", 'E4 TB Allocation Details'!$A$18:$L$18, 0),FALSE), 'E2 Allocators'!$B$15:$W$358, MATCH('O5 Details by Class &amp; Accounts'!S$18, 'E2 Allocators'!$B$15:$W$15, 0),FALSE)*$F125), 0, VLOOKUP(VLOOKUP($A125, 'E4 TB Allocation Details'!$A$18:$L$214, MATCH("Demand ID", 'E4 TB Allocation Details'!$A$18:$L$18, 0),FALSE), 'E2 Allocators'!$B$15:$W$358, MATCH('O5 Details by Class &amp; Accounts'!S$18, 'E2 Allocators'!$B$15:$W$15, 0),FALSE)*$F125)</f>
        <v>0</v>
      </c>
      <c r="T125" s="1322">
        <f>IF(ISERROR(VLOOKUP(VLOOKUP($A125, 'E4 TB Allocation Details'!$A$18:$L$214, MATCH("Demand ID", 'E4 TB Allocation Details'!$A$18:$L$18, 0),FALSE), 'E2 Allocators'!$B$15:$W$358, MATCH('O5 Details by Class &amp; Accounts'!T$18, 'E2 Allocators'!$B$15:$W$15, 0),FALSE)*$F125), 0, VLOOKUP(VLOOKUP($A125, 'E4 TB Allocation Details'!$A$18:$L$214, MATCH("Demand ID", 'E4 TB Allocation Details'!$A$18:$L$18, 0),FALSE), 'E2 Allocators'!$B$15:$W$358, MATCH('O5 Details by Class &amp; Accounts'!T$18, 'E2 Allocators'!$B$15:$W$15, 0),FALSE)*$F125)</f>
        <v>0</v>
      </c>
      <c r="U125" s="1322">
        <f>IF(ISERROR(VLOOKUP(VLOOKUP($A125, 'E4 TB Allocation Details'!$A$18:$L$214, MATCH("Demand ID", 'E4 TB Allocation Details'!$A$18:$L$18, 0),FALSE), 'E2 Allocators'!$B$15:$W$358, MATCH('O5 Details by Class &amp; Accounts'!U$18, 'E2 Allocators'!$B$15:$W$15, 0),FALSE)*$F125), 0, VLOOKUP(VLOOKUP($A125, 'E4 TB Allocation Details'!$A$18:$L$214, MATCH("Demand ID", 'E4 TB Allocation Details'!$A$18:$L$18, 0),FALSE), 'E2 Allocators'!$B$15:$W$358, MATCH('O5 Details by Class &amp; Accounts'!U$18, 'E2 Allocators'!$B$15:$W$15, 0),FALSE)*$F125)</f>
        <v>0</v>
      </c>
      <c r="V125" s="1322">
        <f>IF(ISERROR(VLOOKUP(VLOOKUP($A125, 'E4 TB Allocation Details'!$A$18:$L$214, MATCH("Demand ID", 'E4 TB Allocation Details'!$A$18:$L$18, 0),FALSE), 'E2 Allocators'!$B$15:$W$358, MATCH('O5 Details by Class &amp; Accounts'!V$18, 'E2 Allocators'!$B$15:$W$15, 0),FALSE)*$F125), 0, VLOOKUP(VLOOKUP($A125, 'E4 TB Allocation Details'!$A$18:$L$214, MATCH("Demand ID", 'E4 TB Allocation Details'!$A$18:$L$18, 0),FALSE), 'E2 Allocators'!$B$15:$W$358, MATCH('O5 Details by Class &amp; Accounts'!V$18, 'E2 Allocators'!$B$15:$W$15, 0),FALSE)*$F125)</f>
        <v>0</v>
      </c>
      <c r="W125" s="1322">
        <f>IF(ISERROR(VLOOKUP(VLOOKUP($A125, 'E4 TB Allocation Details'!$A$18:$L$214, MATCH("Demand ID", 'E4 TB Allocation Details'!$A$18:$L$18, 0),FALSE), 'E2 Allocators'!$B$15:$W$358, MATCH('O5 Details by Class &amp; Accounts'!W$18, 'E2 Allocators'!$B$15:$W$15, 0),FALSE)*$F125), 0, VLOOKUP(VLOOKUP($A125, 'E4 TB Allocation Details'!$A$18:$L$214, MATCH("Demand ID", 'E4 TB Allocation Details'!$A$18:$L$18, 0),FALSE), 'E2 Allocators'!$B$15:$W$358, MATCH('O5 Details by Class &amp; Accounts'!W$18, 'E2 Allocators'!$B$15:$W$15, 0),FALSE)*$F125)</f>
        <v>0</v>
      </c>
      <c r="X125" s="1322">
        <f>IF(ISERROR(VLOOKUP(VLOOKUP($A125, 'E4 TB Allocation Details'!$A$18:$L$214, MATCH("Demand ID", 'E4 TB Allocation Details'!$A$18:$L$18, 0),FALSE), 'E2 Allocators'!$B$15:$W$358, MATCH('O5 Details by Class &amp; Accounts'!X$18, 'E2 Allocators'!$B$15:$W$15, 0),FALSE)*$F125), 0, VLOOKUP(VLOOKUP($A125, 'E4 TB Allocation Details'!$A$18:$L$214, MATCH("Demand ID", 'E4 TB Allocation Details'!$A$18:$L$18, 0),FALSE), 'E2 Allocators'!$B$15:$W$358, MATCH('O5 Details by Class &amp; Accounts'!X$18, 'E2 Allocators'!$B$15:$W$15, 0),FALSE)*$F125)</f>
        <v>0</v>
      </c>
      <c r="Y125" s="1322">
        <f>IF(ISERROR(VLOOKUP(VLOOKUP($A125, 'E4 TB Allocation Details'!$A$18:$L$214, MATCH("Demand ID", 'E4 TB Allocation Details'!$A$18:$L$18, 0),FALSE), 'E2 Allocators'!$B$15:$W$358, MATCH('O5 Details by Class &amp; Accounts'!Y$18, 'E2 Allocators'!$B$15:$W$15, 0),FALSE)*$F125), 0, VLOOKUP(VLOOKUP($A125, 'E4 TB Allocation Details'!$A$18:$L$214, MATCH("Demand ID", 'E4 TB Allocation Details'!$A$18:$L$18, 0),FALSE), 'E2 Allocators'!$B$15:$W$358, MATCH('O5 Details by Class &amp; Accounts'!Y$18, 'E2 Allocators'!$B$15:$W$15, 0),FALSE)*$F125)</f>
        <v>0</v>
      </c>
      <c r="Z125" s="1322">
        <f>IF(ISERROR(VLOOKUP(VLOOKUP($A125, 'E4 TB Allocation Details'!$A$18:$L$214, MATCH("Demand ID", 'E4 TB Allocation Details'!$A$18:$L$18, 0),FALSE), 'E2 Allocators'!$B$15:$W$358, MATCH('O5 Details by Class &amp; Accounts'!Z$18, 'E2 Allocators'!$B$15:$W$15, 0),FALSE)*$F125), 0, VLOOKUP(VLOOKUP($A125, 'E4 TB Allocation Details'!$A$18:$L$214, MATCH("Demand ID", 'E4 TB Allocation Details'!$A$18:$L$18, 0),FALSE), 'E2 Allocators'!$B$15:$W$358, MATCH('O5 Details by Class &amp; Accounts'!Z$18, 'E2 Allocators'!$B$15:$W$15, 0),FALSE)*$F125)</f>
        <v>0</v>
      </c>
      <c r="AA125" s="1322">
        <f>IF(ISERROR(VLOOKUP(VLOOKUP($A125, 'E4 TB Allocation Details'!$A$18:$L$214, MATCH("Demand ID", 'E4 TB Allocation Details'!$A$18:$L$18, 0),FALSE), 'E2 Allocators'!$B$15:$W$358, MATCH('O5 Details by Class &amp; Accounts'!AA$18, 'E2 Allocators'!$B$15:$W$15, 0),FALSE)*$F125), 0, VLOOKUP(VLOOKUP($A125, 'E4 TB Allocation Details'!$A$18:$L$214, MATCH("Demand ID", 'E4 TB Allocation Details'!$A$18:$L$18, 0),FALSE), 'E2 Allocators'!$B$15:$W$358, MATCH('O5 Details by Class &amp; Accounts'!AA$18, 'E2 Allocators'!$B$15:$W$15, 0),FALSE)*$F125)</f>
        <v>0</v>
      </c>
      <c r="AB125" s="1322">
        <f>IF(ISERROR(VLOOKUP(VLOOKUP($A125, 'E4 TB Allocation Details'!$A$18:$L$214, MATCH("Demand ID", 'E4 TB Allocation Details'!$A$18:$L$18, 0),FALSE), 'E2 Allocators'!$B$15:$W$358, MATCH('O5 Details by Class &amp; Accounts'!AB$18, 'E2 Allocators'!$B$15:$W$15, 0),FALSE)*$F125), 0, VLOOKUP(VLOOKUP($A125, 'E4 TB Allocation Details'!$A$18:$L$214, MATCH("Demand ID", 'E4 TB Allocation Details'!$A$18:$L$18, 0),FALSE), 'E2 Allocators'!$B$15:$W$358, MATCH('O5 Details by Class &amp; Accounts'!AB$18, 'E2 Allocators'!$B$15:$W$15, 0),FALSE)*$F125)</f>
        <v>0</v>
      </c>
      <c r="AC125" s="1322">
        <f t="shared" si="33"/>
        <v>0</v>
      </c>
      <c r="AD125" s="1322">
        <f>IF(ISERROR(VLOOKUP(VLOOKUP($A125, 'E4 TB Allocation Details'!$A$18:$L$214, MATCH("Customer ID", 'E4 TB Allocation Details'!$A$18:$L$18, 0),FALSE), 'E2 Allocators'!$B$15:$W$358, MATCH('O5 Details by Class &amp; Accounts'!AD$18, 'E2 Allocators'!$B$15:$W$15, 0),FALSE)*$G125), 0, VLOOKUP(VLOOKUP($A125, 'E4 TB Allocation Details'!$A$18:$L$214, MATCH("Customer ID", 'E4 TB Allocation Details'!$A$18:$L$18, 0),FALSE), 'E2 Allocators'!$B$15:$W$358, MATCH('O5 Details by Class &amp; Accounts'!AD$18, 'E2 Allocators'!$B$15:$W$15, 0),FALSE)*$G125)</f>
        <v>0</v>
      </c>
      <c r="AE125" s="1322">
        <f>IF(ISERROR(VLOOKUP(VLOOKUP($A125, 'E4 TB Allocation Details'!$A$18:$L$214, MATCH("Customer ID", 'E4 TB Allocation Details'!$A$18:$L$18, 0),FALSE), 'E2 Allocators'!$B$15:$W$358, MATCH('O5 Details by Class &amp; Accounts'!AE$18, 'E2 Allocators'!$B$15:$W$15, 0),FALSE)*$G125), 0, VLOOKUP(VLOOKUP($A125, 'E4 TB Allocation Details'!$A$18:$L$214, MATCH("Customer ID", 'E4 TB Allocation Details'!$A$18:$L$18, 0),FALSE), 'E2 Allocators'!$B$15:$W$358, MATCH('O5 Details by Class &amp; Accounts'!AE$18, 'E2 Allocators'!$B$15:$W$15, 0),FALSE)*$G125)</f>
        <v>0</v>
      </c>
      <c r="AF125" s="1322">
        <f>IF(ISERROR(VLOOKUP(VLOOKUP($A125, 'E4 TB Allocation Details'!$A$18:$L$214, MATCH("Customer ID", 'E4 TB Allocation Details'!$A$18:$L$18, 0),FALSE), 'E2 Allocators'!$B$15:$W$358, MATCH('O5 Details by Class &amp; Accounts'!AF$18, 'E2 Allocators'!$B$15:$W$15, 0),FALSE)*$G125), 0, VLOOKUP(VLOOKUP($A125, 'E4 TB Allocation Details'!$A$18:$L$214, MATCH("Customer ID", 'E4 TB Allocation Details'!$A$18:$L$18, 0),FALSE), 'E2 Allocators'!$B$15:$W$358, MATCH('O5 Details by Class &amp; Accounts'!AF$18, 'E2 Allocators'!$B$15:$W$15, 0),FALSE)*$G125)</f>
        <v>0</v>
      </c>
      <c r="AG125" s="1322">
        <f>IF(ISERROR(VLOOKUP(VLOOKUP($A125, 'E4 TB Allocation Details'!$A$18:$L$214, MATCH("Customer ID", 'E4 TB Allocation Details'!$A$18:$L$18, 0),FALSE), 'E2 Allocators'!$B$15:$W$358, MATCH('O5 Details by Class &amp; Accounts'!AG$18, 'E2 Allocators'!$B$15:$W$15, 0),FALSE)*$G125), 0, VLOOKUP(VLOOKUP($A125, 'E4 TB Allocation Details'!$A$18:$L$214, MATCH("Customer ID", 'E4 TB Allocation Details'!$A$18:$L$18, 0),FALSE), 'E2 Allocators'!$B$15:$W$358, MATCH('O5 Details by Class &amp; Accounts'!AG$18, 'E2 Allocators'!$B$15:$W$15, 0),FALSE)*$G125)</f>
        <v>0</v>
      </c>
      <c r="AH125" s="1322">
        <f>IF(ISERROR(VLOOKUP(VLOOKUP($A125, 'E4 TB Allocation Details'!$A$18:$L$214, MATCH("Customer ID", 'E4 TB Allocation Details'!$A$18:$L$18, 0),FALSE), 'E2 Allocators'!$B$15:$W$358, MATCH('O5 Details by Class &amp; Accounts'!AH$18, 'E2 Allocators'!$B$15:$W$15, 0),FALSE)*$G125), 0, VLOOKUP(VLOOKUP($A125, 'E4 TB Allocation Details'!$A$18:$L$214, MATCH("Customer ID", 'E4 TB Allocation Details'!$A$18:$L$18, 0),FALSE), 'E2 Allocators'!$B$15:$W$358, MATCH('O5 Details by Class &amp; Accounts'!AH$18, 'E2 Allocators'!$B$15:$W$15, 0),FALSE)*$G125)</f>
        <v>0</v>
      </c>
      <c r="AI125" s="1322">
        <f>IF(ISERROR(VLOOKUP(VLOOKUP($A125, 'E4 TB Allocation Details'!$A$18:$L$214, MATCH("Customer ID", 'E4 TB Allocation Details'!$A$18:$L$18, 0),FALSE), 'E2 Allocators'!$B$15:$W$358, MATCH('O5 Details by Class &amp; Accounts'!AI$18, 'E2 Allocators'!$B$15:$W$15, 0),FALSE)*$G125), 0, VLOOKUP(VLOOKUP($A125, 'E4 TB Allocation Details'!$A$18:$L$214, MATCH("Customer ID", 'E4 TB Allocation Details'!$A$18:$L$18, 0),FALSE), 'E2 Allocators'!$B$15:$W$358, MATCH('O5 Details by Class &amp; Accounts'!AI$18, 'E2 Allocators'!$B$15:$W$15, 0),FALSE)*$G125)</f>
        <v>0</v>
      </c>
      <c r="AJ125" s="1322">
        <f>IF(ISERROR(VLOOKUP(VLOOKUP($A125, 'E4 TB Allocation Details'!$A$18:$L$214, MATCH("Customer ID", 'E4 TB Allocation Details'!$A$18:$L$18, 0),FALSE), 'E2 Allocators'!$B$15:$W$358, MATCH('O5 Details by Class &amp; Accounts'!AJ$18, 'E2 Allocators'!$B$15:$W$15, 0),FALSE)*$G125), 0, VLOOKUP(VLOOKUP($A125, 'E4 TB Allocation Details'!$A$18:$L$214, MATCH("Customer ID", 'E4 TB Allocation Details'!$A$18:$L$18, 0),FALSE), 'E2 Allocators'!$B$15:$W$358, MATCH('O5 Details by Class &amp; Accounts'!AJ$18, 'E2 Allocators'!$B$15:$W$15, 0),FALSE)*$G125)</f>
        <v>0</v>
      </c>
      <c r="AK125" s="1322">
        <f>IF(ISERROR(VLOOKUP(VLOOKUP($A125, 'E4 TB Allocation Details'!$A$18:$L$214, MATCH("Customer ID", 'E4 TB Allocation Details'!$A$18:$L$18, 0),FALSE), 'E2 Allocators'!$B$15:$W$358, MATCH('O5 Details by Class &amp; Accounts'!AK$18, 'E2 Allocators'!$B$15:$W$15, 0),FALSE)*$G125), 0, VLOOKUP(VLOOKUP($A125, 'E4 TB Allocation Details'!$A$18:$L$214, MATCH("Customer ID", 'E4 TB Allocation Details'!$A$18:$L$18, 0),FALSE), 'E2 Allocators'!$B$15:$W$358, MATCH('O5 Details by Class &amp; Accounts'!AK$18, 'E2 Allocators'!$B$15:$W$15, 0),FALSE)*$G125)</f>
        <v>0</v>
      </c>
      <c r="AL125" s="1322">
        <f>IF(ISERROR(VLOOKUP(VLOOKUP($A125, 'E4 TB Allocation Details'!$A$18:$L$214, MATCH("Customer ID", 'E4 TB Allocation Details'!$A$18:$L$18, 0),FALSE), 'E2 Allocators'!$B$15:$W$358, MATCH('O5 Details by Class &amp; Accounts'!AL$18, 'E2 Allocators'!$B$15:$W$15, 0),FALSE)*$G125), 0, VLOOKUP(VLOOKUP($A125, 'E4 TB Allocation Details'!$A$18:$L$214, MATCH("Customer ID", 'E4 TB Allocation Details'!$A$18:$L$18, 0),FALSE), 'E2 Allocators'!$B$15:$W$358, MATCH('O5 Details by Class &amp; Accounts'!AL$18, 'E2 Allocators'!$B$15:$W$15, 0),FALSE)*$G125)</f>
        <v>0</v>
      </c>
      <c r="AM125" s="1322">
        <f>IF(ISERROR(VLOOKUP(VLOOKUP($A125, 'E4 TB Allocation Details'!$A$18:$L$214, MATCH("Customer ID", 'E4 TB Allocation Details'!$A$18:$L$18, 0),FALSE), 'E2 Allocators'!$B$15:$W$358, MATCH('O5 Details by Class &amp; Accounts'!AM$18, 'E2 Allocators'!$B$15:$W$15, 0),FALSE)*$G125), 0, VLOOKUP(VLOOKUP($A125, 'E4 TB Allocation Details'!$A$18:$L$214, MATCH("Customer ID", 'E4 TB Allocation Details'!$A$18:$L$18, 0),FALSE), 'E2 Allocators'!$B$15:$W$358, MATCH('O5 Details by Class &amp; Accounts'!AM$18, 'E2 Allocators'!$B$15:$W$15, 0),FALSE)*$G125)</f>
        <v>0</v>
      </c>
      <c r="AN125" s="1322">
        <f>IF(ISERROR(VLOOKUP(VLOOKUP($A125, 'E4 TB Allocation Details'!$A$18:$L$214, MATCH("Customer ID", 'E4 TB Allocation Details'!$A$18:$L$18, 0),FALSE), 'E2 Allocators'!$B$15:$W$358, MATCH('O5 Details by Class &amp; Accounts'!AN$18, 'E2 Allocators'!$B$15:$W$15, 0),FALSE)*$G125), 0, VLOOKUP(VLOOKUP($A125, 'E4 TB Allocation Details'!$A$18:$L$214, MATCH("Customer ID", 'E4 TB Allocation Details'!$A$18:$L$18, 0),FALSE), 'E2 Allocators'!$B$15:$W$358, MATCH('O5 Details by Class &amp; Accounts'!AN$18, 'E2 Allocators'!$B$15:$W$15, 0),FALSE)*$G125)</f>
        <v>0</v>
      </c>
      <c r="AO125" s="1322">
        <f>IF(ISERROR(VLOOKUP(VLOOKUP($A125, 'E4 TB Allocation Details'!$A$18:$L$214, MATCH("Customer ID", 'E4 TB Allocation Details'!$A$18:$L$18, 0),FALSE), 'E2 Allocators'!$B$15:$W$358, MATCH('O5 Details by Class &amp; Accounts'!AO$18, 'E2 Allocators'!$B$15:$W$15, 0),FALSE)*$G125), 0, VLOOKUP(VLOOKUP($A125, 'E4 TB Allocation Details'!$A$18:$L$214, MATCH("Customer ID", 'E4 TB Allocation Details'!$A$18:$L$18, 0),FALSE), 'E2 Allocators'!$B$15:$W$358, MATCH('O5 Details by Class &amp; Accounts'!AO$18, 'E2 Allocators'!$B$15:$W$15, 0),FALSE)*$G125)</f>
        <v>0</v>
      </c>
      <c r="AP125" s="1322">
        <f>IF(ISERROR(VLOOKUP(VLOOKUP($A125, 'E4 TB Allocation Details'!$A$18:$L$214, MATCH("Customer ID", 'E4 TB Allocation Details'!$A$18:$L$18, 0),FALSE), 'E2 Allocators'!$B$15:$W$358, MATCH('O5 Details by Class &amp; Accounts'!AP$18, 'E2 Allocators'!$B$15:$W$15, 0),FALSE)*$G125), 0, VLOOKUP(VLOOKUP($A125, 'E4 TB Allocation Details'!$A$18:$L$214, MATCH("Customer ID", 'E4 TB Allocation Details'!$A$18:$L$18, 0),FALSE), 'E2 Allocators'!$B$15:$W$358, MATCH('O5 Details by Class &amp; Accounts'!AP$18, 'E2 Allocators'!$B$15:$W$15, 0),FALSE)*$G125)</f>
        <v>0</v>
      </c>
      <c r="AQ125" s="1322">
        <f>IF(ISERROR(VLOOKUP(VLOOKUP($A125, 'E4 TB Allocation Details'!$A$18:$L$214, MATCH("Customer ID", 'E4 TB Allocation Details'!$A$18:$L$18, 0),FALSE), 'E2 Allocators'!$B$15:$W$358, MATCH('O5 Details by Class &amp; Accounts'!AQ$18, 'E2 Allocators'!$B$15:$W$15, 0),FALSE)*$G125), 0, VLOOKUP(VLOOKUP($A125, 'E4 TB Allocation Details'!$A$18:$L$214, MATCH("Customer ID", 'E4 TB Allocation Details'!$A$18:$L$18, 0),FALSE), 'E2 Allocators'!$B$15:$W$358, MATCH('O5 Details by Class &amp; Accounts'!AQ$18, 'E2 Allocators'!$B$15:$W$15, 0),FALSE)*$G125)</f>
        <v>0</v>
      </c>
      <c r="AR125" s="1322">
        <f>IF(ISERROR(VLOOKUP(VLOOKUP($A125, 'E4 TB Allocation Details'!$A$18:$L$214, MATCH("Customer ID", 'E4 TB Allocation Details'!$A$18:$L$18, 0),FALSE), 'E2 Allocators'!$B$15:$W$358, MATCH('O5 Details by Class &amp; Accounts'!AR$18, 'E2 Allocators'!$B$15:$W$15, 0),FALSE)*$G125), 0, VLOOKUP(VLOOKUP($A125, 'E4 TB Allocation Details'!$A$18:$L$214, MATCH("Customer ID", 'E4 TB Allocation Details'!$A$18:$L$18, 0),FALSE), 'E2 Allocators'!$B$15:$W$358, MATCH('O5 Details by Class &amp; Accounts'!AR$18, 'E2 Allocators'!$B$15:$W$15, 0),FALSE)*$G125)</f>
        <v>0</v>
      </c>
      <c r="AS125" s="1322">
        <f>IF(ISERROR(VLOOKUP(VLOOKUP($A125, 'E4 TB Allocation Details'!$A$18:$L$214, MATCH("Customer ID", 'E4 TB Allocation Details'!$A$18:$L$18, 0),FALSE), 'E2 Allocators'!$B$15:$W$358, MATCH('O5 Details by Class &amp; Accounts'!AS$18, 'E2 Allocators'!$B$15:$W$15, 0),FALSE)*$G125), 0, VLOOKUP(VLOOKUP($A125, 'E4 TB Allocation Details'!$A$18:$L$214, MATCH("Customer ID", 'E4 TB Allocation Details'!$A$18:$L$18, 0),FALSE), 'E2 Allocators'!$B$15:$W$358, MATCH('O5 Details by Class &amp; Accounts'!AS$18, 'E2 Allocators'!$B$15:$W$15, 0),FALSE)*$G125)</f>
        <v>0</v>
      </c>
      <c r="AT125" s="1322">
        <f>IF(ISERROR(VLOOKUP(VLOOKUP($A125, 'E4 TB Allocation Details'!$A$18:$L$214, MATCH("Customer ID", 'E4 TB Allocation Details'!$A$18:$L$18, 0),FALSE), 'E2 Allocators'!$B$15:$W$358, MATCH('O5 Details by Class &amp; Accounts'!AT$18, 'E2 Allocators'!$B$15:$W$15, 0),FALSE)*$G125), 0, VLOOKUP(VLOOKUP($A125, 'E4 TB Allocation Details'!$A$18:$L$214, MATCH("Customer ID", 'E4 TB Allocation Details'!$A$18:$L$18, 0),FALSE), 'E2 Allocators'!$B$15:$W$358, MATCH('O5 Details by Class &amp; Accounts'!AT$18, 'E2 Allocators'!$B$15:$W$15, 0),FALSE)*$G125)</f>
        <v>0</v>
      </c>
      <c r="AU125" s="1322">
        <f>IF(ISERROR(VLOOKUP(VLOOKUP($A125, 'E4 TB Allocation Details'!$A$18:$L$214, MATCH("Customer ID", 'E4 TB Allocation Details'!$A$18:$L$18, 0),FALSE), 'E2 Allocators'!$B$15:$W$358, MATCH('O5 Details by Class &amp; Accounts'!AU$18, 'E2 Allocators'!$B$15:$W$15, 0),FALSE)*$G125), 0, VLOOKUP(VLOOKUP($A125, 'E4 TB Allocation Details'!$A$18:$L$214, MATCH("Customer ID", 'E4 TB Allocation Details'!$A$18:$L$18, 0),FALSE), 'E2 Allocators'!$B$15:$W$358, MATCH('O5 Details by Class &amp; Accounts'!AU$18, 'E2 Allocators'!$B$15:$W$15, 0),FALSE)*$G125)</f>
        <v>0</v>
      </c>
      <c r="AV125" s="1322">
        <f>IF(ISERROR(VLOOKUP(VLOOKUP($A125, 'E4 TB Allocation Details'!$A$18:$L$214, MATCH("Customer ID", 'E4 TB Allocation Details'!$A$18:$L$18, 0),FALSE), 'E2 Allocators'!$B$15:$W$358, MATCH('O5 Details by Class &amp; Accounts'!AV$18, 'E2 Allocators'!$B$15:$W$15, 0),FALSE)*$G125), 0, VLOOKUP(VLOOKUP($A125, 'E4 TB Allocation Details'!$A$18:$L$214, MATCH("Customer ID", 'E4 TB Allocation Details'!$A$18:$L$18, 0),FALSE), 'E2 Allocators'!$B$15:$W$358, MATCH('O5 Details by Class &amp; Accounts'!AV$18, 'E2 Allocators'!$B$15:$W$15, 0),FALSE)*$G125)</f>
        <v>0</v>
      </c>
      <c r="AW125" s="1322">
        <f>IF(ISERROR(VLOOKUP(VLOOKUP($A125, 'E4 TB Allocation Details'!$A$18:$L$214, MATCH("Customer ID", 'E4 TB Allocation Details'!$A$18:$L$18, 0),FALSE), 'E2 Allocators'!$B$15:$W$358, MATCH('O5 Details by Class &amp; Accounts'!AW$18, 'E2 Allocators'!$B$15:$W$15, 0),FALSE)*$G125), 0, VLOOKUP(VLOOKUP($A125, 'E4 TB Allocation Details'!$A$18:$L$214, MATCH("Customer ID", 'E4 TB Allocation Details'!$A$18:$L$18, 0),FALSE), 'E2 Allocators'!$B$15:$W$358, MATCH('O5 Details by Class &amp; Accounts'!AW$18, 'E2 Allocators'!$B$15:$W$15, 0),FALSE)*$G125)</f>
        <v>0</v>
      </c>
      <c r="AX125" s="1322">
        <f t="shared" si="34"/>
        <v>0</v>
      </c>
      <c r="AY125" s="1322">
        <f>IF(ISERROR(VLOOKUP(VLOOKUP($A125, 'E4 TB Allocation Details'!$A$18:$L$214, MATCH("Misc ID", 'E4 TB Allocation Details'!$A$18:$L$18, 0),FALSE), 'E2 Allocators'!$B$15:$W$358, MATCH('O5 Details by Class &amp; Accounts'!AY$18, 'E2 Allocators'!$B$15:$W$15, 0),FALSE)*$E125), 0, VLOOKUP(VLOOKUP($A125, 'E4 TB Allocation Details'!$A$18:$L$214, MATCH("Misc ID", 'E4 TB Allocation Details'!$A$18:$L$18, 0),FALSE), 'E2 Allocators'!$B$15:$W$358, MATCH('O5 Details by Class &amp; Accounts'!AY$18, 'E2 Allocators'!$B$15:$W$15, 0),FALSE)*$E125)</f>
        <v>0</v>
      </c>
      <c r="AZ125" s="1322">
        <f>IF(ISERROR(VLOOKUP(VLOOKUP($A125, 'E4 TB Allocation Details'!$A$18:$L$214, MATCH("Misc ID", 'E4 TB Allocation Details'!$A$18:$L$18, 0),FALSE), 'E2 Allocators'!$B$15:$W$358, MATCH('O5 Details by Class &amp; Accounts'!AZ$18, 'E2 Allocators'!$B$15:$W$15, 0),FALSE)*$E125), 0, VLOOKUP(VLOOKUP($A125, 'E4 TB Allocation Details'!$A$18:$L$214, MATCH("Misc ID", 'E4 TB Allocation Details'!$A$18:$L$18, 0),FALSE), 'E2 Allocators'!$B$15:$W$358, MATCH('O5 Details by Class &amp; Accounts'!AZ$18, 'E2 Allocators'!$B$15:$W$15, 0),FALSE)*$E125)</f>
        <v>0</v>
      </c>
      <c r="BA125" s="1322">
        <f>IF(ISERROR(VLOOKUP(VLOOKUP($A125, 'E4 TB Allocation Details'!$A$18:$L$214, MATCH("Misc ID", 'E4 TB Allocation Details'!$A$18:$L$18, 0),FALSE), 'E2 Allocators'!$B$15:$W$358, MATCH('O5 Details by Class &amp; Accounts'!BA$18, 'E2 Allocators'!$B$15:$W$15, 0),FALSE)*$E125), 0, VLOOKUP(VLOOKUP($A125, 'E4 TB Allocation Details'!$A$18:$L$214, MATCH("Misc ID", 'E4 TB Allocation Details'!$A$18:$L$18, 0),FALSE), 'E2 Allocators'!$B$15:$W$358, MATCH('O5 Details by Class &amp; Accounts'!BA$18, 'E2 Allocators'!$B$15:$W$15, 0),FALSE)*$E125)</f>
        <v>0</v>
      </c>
      <c r="BB125" s="1322">
        <f>IF(ISERROR(VLOOKUP(VLOOKUP($A125, 'E4 TB Allocation Details'!$A$18:$L$214, MATCH("Misc ID", 'E4 TB Allocation Details'!$A$18:$L$18, 0),FALSE), 'E2 Allocators'!$B$15:$W$358, MATCH('O5 Details by Class &amp; Accounts'!BB$18, 'E2 Allocators'!$B$15:$W$15, 0),FALSE)*$E125), 0, VLOOKUP(VLOOKUP($A125, 'E4 TB Allocation Details'!$A$18:$L$214, MATCH("Misc ID", 'E4 TB Allocation Details'!$A$18:$L$18, 0),FALSE), 'E2 Allocators'!$B$15:$W$358, MATCH('O5 Details by Class &amp; Accounts'!BB$18, 'E2 Allocators'!$B$15:$W$15, 0),FALSE)*$E125)</f>
        <v>0</v>
      </c>
      <c r="BC125" s="1322">
        <f>IF(ISERROR(VLOOKUP(VLOOKUP($A125, 'E4 TB Allocation Details'!$A$18:$L$214, MATCH("Misc ID", 'E4 TB Allocation Details'!$A$18:$L$18, 0),FALSE), 'E2 Allocators'!$B$15:$W$358, MATCH('O5 Details by Class &amp; Accounts'!BC$18, 'E2 Allocators'!$B$15:$W$15, 0),FALSE)*$E125), 0, VLOOKUP(VLOOKUP($A125, 'E4 TB Allocation Details'!$A$18:$L$214, MATCH("Misc ID", 'E4 TB Allocation Details'!$A$18:$L$18, 0),FALSE), 'E2 Allocators'!$B$15:$W$358, MATCH('O5 Details by Class &amp; Accounts'!BC$18, 'E2 Allocators'!$B$15:$W$15, 0),FALSE)*$E125)</f>
        <v>0</v>
      </c>
      <c r="BD125" s="1322">
        <f>IF(ISERROR(VLOOKUP(VLOOKUP($A125, 'E4 TB Allocation Details'!$A$18:$L$214, MATCH("Misc ID", 'E4 TB Allocation Details'!$A$18:$L$18, 0),FALSE), 'E2 Allocators'!$B$15:$W$358, MATCH('O5 Details by Class &amp; Accounts'!BD$18, 'E2 Allocators'!$B$15:$W$15, 0),FALSE)*$E125), 0, VLOOKUP(VLOOKUP($A125, 'E4 TB Allocation Details'!$A$18:$L$214, MATCH("Misc ID", 'E4 TB Allocation Details'!$A$18:$L$18, 0),FALSE), 'E2 Allocators'!$B$15:$W$358, MATCH('O5 Details by Class &amp; Accounts'!BD$18, 'E2 Allocators'!$B$15:$W$15, 0),FALSE)*$E125)</f>
        <v>0</v>
      </c>
      <c r="BE125" s="1322">
        <f>IF(ISERROR(VLOOKUP(VLOOKUP($A125, 'E4 TB Allocation Details'!$A$18:$L$214, MATCH("Misc ID", 'E4 TB Allocation Details'!$A$18:$L$18, 0),FALSE), 'E2 Allocators'!$B$15:$W$358, MATCH('O5 Details by Class &amp; Accounts'!BE$18, 'E2 Allocators'!$B$15:$W$15, 0),FALSE)*$E125), 0, VLOOKUP(VLOOKUP($A125, 'E4 TB Allocation Details'!$A$18:$L$214, MATCH("Misc ID", 'E4 TB Allocation Details'!$A$18:$L$18, 0),FALSE), 'E2 Allocators'!$B$15:$W$358, MATCH('O5 Details by Class &amp; Accounts'!BE$18, 'E2 Allocators'!$B$15:$W$15, 0),FALSE)*$E125)</f>
        <v>0</v>
      </c>
      <c r="BF125" s="1322">
        <f>IF(ISERROR(VLOOKUP(VLOOKUP($A125, 'E4 TB Allocation Details'!$A$18:$L$214, MATCH("Misc ID", 'E4 TB Allocation Details'!$A$18:$L$18, 0),FALSE), 'E2 Allocators'!$B$15:$W$358, MATCH('O5 Details by Class &amp; Accounts'!BF$18, 'E2 Allocators'!$B$15:$W$15, 0),FALSE)*$E125), 0, VLOOKUP(VLOOKUP($A125, 'E4 TB Allocation Details'!$A$18:$L$214, MATCH("Misc ID", 'E4 TB Allocation Details'!$A$18:$L$18, 0),FALSE), 'E2 Allocators'!$B$15:$W$358, MATCH('O5 Details by Class &amp; Accounts'!BF$18, 'E2 Allocators'!$B$15:$W$15, 0),FALSE)*$E125)</f>
        <v>0</v>
      </c>
      <c r="BG125" s="1322">
        <f>IF(ISERROR(VLOOKUP(VLOOKUP($A125, 'E4 TB Allocation Details'!$A$18:$L$214, MATCH("Misc ID", 'E4 TB Allocation Details'!$A$18:$L$18, 0),FALSE), 'E2 Allocators'!$B$15:$W$358, MATCH('O5 Details by Class &amp; Accounts'!BG$18, 'E2 Allocators'!$B$15:$W$15, 0),FALSE)*$E125), 0, VLOOKUP(VLOOKUP($A125, 'E4 TB Allocation Details'!$A$18:$L$214, MATCH("Misc ID", 'E4 TB Allocation Details'!$A$18:$L$18, 0),FALSE), 'E2 Allocators'!$B$15:$W$358, MATCH('O5 Details by Class &amp; Accounts'!BG$18, 'E2 Allocators'!$B$15:$W$15, 0),FALSE)*$E125)</f>
        <v>0</v>
      </c>
      <c r="BH125" s="1322">
        <f>IF(ISERROR(VLOOKUP(VLOOKUP($A125, 'E4 TB Allocation Details'!$A$18:$L$214, MATCH("Misc ID", 'E4 TB Allocation Details'!$A$18:$L$18, 0),FALSE), 'E2 Allocators'!$B$15:$W$358, MATCH('O5 Details by Class &amp; Accounts'!BH$18, 'E2 Allocators'!$B$15:$W$15, 0),FALSE)*$E125), 0, VLOOKUP(VLOOKUP($A125, 'E4 TB Allocation Details'!$A$18:$L$214, MATCH("Misc ID", 'E4 TB Allocation Details'!$A$18:$L$18, 0),FALSE), 'E2 Allocators'!$B$15:$W$358, MATCH('O5 Details by Class &amp; Accounts'!BH$18, 'E2 Allocators'!$B$15:$W$15, 0),FALSE)*$E125)</f>
        <v>0</v>
      </c>
      <c r="BI125" s="1322">
        <f>IF(ISERROR(VLOOKUP(VLOOKUP($A125, 'E4 TB Allocation Details'!$A$18:$L$214, MATCH("Misc ID", 'E4 TB Allocation Details'!$A$18:$L$18, 0),FALSE), 'E2 Allocators'!$B$15:$W$358, MATCH('O5 Details by Class &amp; Accounts'!BI$18, 'E2 Allocators'!$B$15:$W$15, 0),FALSE)*$E125), 0, VLOOKUP(VLOOKUP($A125, 'E4 TB Allocation Details'!$A$18:$L$214, MATCH("Misc ID", 'E4 TB Allocation Details'!$A$18:$L$18, 0),FALSE), 'E2 Allocators'!$B$15:$W$358, MATCH('O5 Details by Class &amp; Accounts'!BI$18, 'E2 Allocators'!$B$15:$W$15, 0),FALSE)*$E125)</f>
        <v>0</v>
      </c>
      <c r="BJ125" s="1322">
        <f>IF(ISERROR(VLOOKUP(VLOOKUP($A125, 'E4 TB Allocation Details'!$A$18:$L$214, MATCH("Misc ID", 'E4 TB Allocation Details'!$A$18:$L$18, 0),FALSE), 'E2 Allocators'!$B$15:$W$358, MATCH('O5 Details by Class &amp; Accounts'!BJ$18, 'E2 Allocators'!$B$15:$W$15, 0),FALSE)*$E125), 0, VLOOKUP(VLOOKUP($A125, 'E4 TB Allocation Details'!$A$18:$L$214, MATCH("Misc ID", 'E4 TB Allocation Details'!$A$18:$L$18, 0),FALSE), 'E2 Allocators'!$B$15:$W$358, MATCH('O5 Details by Class &amp; Accounts'!BJ$18, 'E2 Allocators'!$B$15:$W$15, 0),FALSE)*$E125)</f>
        <v>0</v>
      </c>
      <c r="BK125" s="1322">
        <f>IF(ISERROR(VLOOKUP(VLOOKUP($A125, 'E4 TB Allocation Details'!$A$18:$L$214, MATCH("Misc ID", 'E4 TB Allocation Details'!$A$18:$L$18, 0),FALSE), 'E2 Allocators'!$B$15:$W$358, MATCH('O5 Details by Class &amp; Accounts'!BK$18, 'E2 Allocators'!$B$15:$W$15, 0),FALSE)*$E125), 0, VLOOKUP(VLOOKUP($A125, 'E4 TB Allocation Details'!$A$18:$L$214, MATCH("Misc ID", 'E4 TB Allocation Details'!$A$18:$L$18, 0),FALSE), 'E2 Allocators'!$B$15:$W$358, MATCH('O5 Details by Class &amp; Accounts'!BK$18, 'E2 Allocators'!$B$15:$W$15, 0),FALSE)*$E125)</f>
        <v>0</v>
      </c>
      <c r="BL125" s="1322">
        <f>IF(ISERROR(VLOOKUP(VLOOKUP($A125, 'E4 TB Allocation Details'!$A$18:$L$214, MATCH("Misc ID", 'E4 TB Allocation Details'!$A$18:$L$18, 0),FALSE), 'E2 Allocators'!$B$15:$W$358, MATCH('O5 Details by Class &amp; Accounts'!BL$18, 'E2 Allocators'!$B$15:$W$15, 0),FALSE)*$E125), 0, VLOOKUP(VLOOKUP($A125, 'E4 TB Allocation Details'!$A$18:$L$214, MATCH("Misc ID", 'E4 TB Allocation Details'!$A$18:$L$18, 0),FALSE), 'E2 Allocators'!$B$15:$W$358, MATCH('O5 Details by Class &amp; Accounts'!BL$18, 'E2 Allocators'!$B$15:$W$15, 0),FALSE)*$E125)</f>
        <v>0</v>
      </c>
      <c r="BM125" s="1322">
        <f>IF(ISERROR(VLOOKUP(VLOOKUP($A125, 'E4 TB Allocation Details'!$A$18:$L$214, MATCH("Misc ID", 'E4 TB Allocation Details'!$A$18:$L$18, 0),FALSE), 'E2 Allocators'!$B$15:$W$358, MATCH('O5 Details by Class &amp; Accounts'!BM$18, 'E2 Allocators'!$B$15:$W$15, 0),FALSE)*$E125), 0, VLOOKUP(VLOOKUP($A125, 'E4 TB Allocation Details'!$A$18:$L$214, MATCH("Misc ID", 'E4 TB Allocation Details'!$A$18:$L$18, 0),FALSE), 'E2 Allocators'!$B$15:$W$358, MATCH('O5 Details by Class &amp; Accounts'!BM$18, 'E2 Allocators'!$B$15:$W$15, 0),FALSE)*$E125)</f>
        <v>0</v>
      </c>
      <c r="BN125" s="1322">
        <f>IF(ISERROR(VLOOKUP(VLOOKUP($A125, 'E4 TB Allocation Details'!$A$18:$L$214, MATCH("Misc ID", 'E4 TB Allocation Details'!$A$18:$L$18, 0),FALSE), 'E2 Allocators'!$B$15:$W$358, MATCH('O5 Details by Class &amp; Accounts'!BN$18, 'E2 Allocators'!$B$15:$W$15, 0),FALSE)*$E125), 0, VLOOKUP(VLOOKUP($A125, 'E4 TB Allocation Details'!$A$18:$L$214, MATCH("Misc ID", 'E4 TB Allocation Details'!$A$18:$L$18, 0),FALSE), 'E2 Allocators'!$B$15:$W$358, MATCH('O5 Details by Class &amp; Accounts'!BN$18, 'E2 Allocators'!$B$15:$W$15, 0),FALSE)*$E125)</f>
        <v>0</v>
      </c>
      <c r="BO125" s="1322">
        <f>IF(ISERROR(VLOOKUP(VLOOKUP($A125, 'E4 TB Allocation Details'!$A$18:$L$214, MATCH("Misc ID", 'E4 TB Allocation Details'!$A$18:$L$18, 0),FALSE), 'E2 Allocators'!$B$15:$W$358, MATCH('O5 Details by Class &amp; Accounts'!BO$18, 'E2 Allocators'!$B$15:$W$15, 0),FALSE)*$E125), 0, VLOOKUP(VLOOKUP($A125, 'E4 TB Allocation Details'!$A$18:$L$214, MATCH("Misc ID", 'E4 TB Allocation Details'!$A$18:$L$18, 0),FALSE), 'E2 Allocators'!$B$15:$W$358, MATCH('O5 Details by Class &amp; Accounts'!BO$18, 'E2 Allocators'!$B$15:$W$15, 0),FALSE)*$E125)</f>
        <v>0</v>
      </c>
      <c r="BP125" s="1322">
        <f>IF(ISERROR(VLOOKUP(VLOOKUP($A125, 'E4 TB Allocation Details'!$A$18:$L$214, MATCH("Misc ID", 'E4 TB Allocation Details'!$A$18:$L$18, 0),FALSE), 'E2 Allocators'!$B$15:$W$358, MATCH('O5 Details by Class &amp; Accounts'!BP$18, 'E2 Allocators'!$B$15:$W$15, 0),FALSE)*$E125), 0, VLOOKUP(VLOOKUP($A125, 'E4 TB Allocation Details'!$A$18:$L$214, MATCH("Misc ID", 'E4 TB Allocation Details'!$A$18:$L$18, 0),FALSE), 'E2 Allocators'!$B$15:$W$358, MATCH('O5 Details by Class &amp; Accounts'!BP$18, 'E2 Allocators'!$B$15:$W$15, 0),FALSE)*$E125)</f>
        <v>0</v>
      </c>
      <c r="BQ125" s="1322">
        <f>IF(ISERROR(VLOOKUP(VLOOKUP($A125, 'E4 TB Allocation Details'!$A$18:$L$214, MATCH("Misc ID", 'E4 TB Allocation Details'!$A$18:$L$18, 0),FALSE), 'E2 Allocators'!$B$15:$W$358, MATCH('O5 Details by Class &amp; Accounts'!BQ$18, 'E2 Allocators'!$B$15:$W$15, 0),FALSE)*$E125), 0, VLOOKUP(VLOOKUP($A125, 'E4 TB Allocation Details'!$A$18:$L$214, MATCH("Misc ID", 'E4 TB Allocation Details'!$A$18:$L$18, 0),FALSE), 'E2 Allocators'!$B$15:$W$358, MATCH('O5 Details by Class &amp; Accounts'!BQ$18, 'E2 Allocators'!$B$15:$W$15, 0),FALSE)*$E125)</f>
        <v>0</v>
      </c>
      <c r="BR125" s="1322">
        <f>IF(ISERROR(VLOOKUP(VLOOKUP($A125, 'E4 TB Allocation Details'!$A$18:$L$214, MATCH("Misc ID", 'E4 TB Allocation Details'!$A$18:$L$18, 0),FALSE), 'E2 Allocators'!$B$15:$W$358, MATCH('O5 Details by Class &amp; Accounts'!BR$18, 'E2 Allocators'!$B$15:$W$15, 0),FALSE)*$E125), 0, VLOOKUP(VLOOKUP($A125, 'E4 TB Allocation Details'!$A$18:$L$214, MATCH("Misc ID", 'E4 TB Allocation Details'!$A$18:$L$18, 0),FALSE), 'E2 Allocators'!$B$15:$W$358, MATCH('O5 Details by Class &amp; Accounts'!BR$18, 'E2 Allocators'!$B$15:$W$15, 0),FALSE)*$E125)</f>
        <v>0</v>
      </c>
      <c r="BS125" s="1322">
        <f t="shared" si="35"/>
        <v>0</v>
      </c>
      <c r="BT125" s="1322">
        <f>IF(ISERROR(VLOOKUP(VLOOKUP($A125, 'E4 TB Allocation Details'!$A$18:$L$214, MATCH("A &amp; G ID", 'E4 TB Allocation Details'!$A$18:$L$18, 0),FALSE), 'E2 Allocators'!$B$15:$W$358, MATCH('O5 Details by Class &amp; Accounts'!BT$18, 'E2 Allocators'!$B$15:$W$15, 0),FALSE)*$E125), 0, VLOOKUP(VLOOKUP($A125, 'E4 TB Allocation Details'!$A$18:$L$214, MATCH("A &amp; G ID", 'E4 TB Allocation Details'!$A$18:$L$18, 0),FALSE), 'E2 Allocators'!$B$15:$W$358, MATCH('O5 Details by Class &amp; Accounts'!BT$18, 'E2 Allocators'!$B$15:$W$15, 0),FALSE)*$E125)</f>
        <v>504047.08710054198</v>
      </c>
      <c r="BU125" s="1322">
        <f>IF(ISERROR(VLOOKUP(VLOOKUP($A125, 'E4 TB Allocation Details'!$A$18:$L$214, MATCH("A &amp; G ID", 'E4 TB Allocation Details'!$A$18:$L$18, 0),FALSE), 'E2 Allocators'!$B$15:$W$358, MATCH('O5 Details by Class &amp; Accounts'!BU$18, 'E2 Allocators'!$B$15:$W$15, 0),FALSE)*$E125), 0, VLOOKUP(VLOOKUP($A125, 'E4 TB Allocation Details'!$A$18:$L$214, MATCH("A &amp; G ID", 'E4 TB Allocation Details'!$A$18:$L$18, 0),FALSE), 'E2 Allocators'!$B$15:$W$358, MATCH('O5 Details by Class &amp; Accounts'!BU$18, 'E2 Allocators'!$B$15:$W$15, 0),FALSE)*$E125)</f>
        <v>285556.76211378234</v>
      </c>
      <c r="BV125" s="1322">
        <f>IF(ISERROR(VLOOKUP(VLOOKUP($A125, 'E4 TB Allocation Details'!$A$18:$L$214, MATCH("A &amp; G ID", 'E4 TB Allocation Details'!$A$18:$L$18, 0),FALSE), 'E2 Allocators'!$B$15:$W$358, MATCH('O5 Details by Class &amp; Accounts'!BV$18, 'E2 Allocators'!$B$15:$W$15, 0),FALSE)*$E125), 0, VLOOKUP(VLOOKUP($A125, 'E4 TB Allocation Details'!$A$18:$L$214, MATCH("A &amp; G ID", 'E4 TB Allocation Details'!$A$18:$L$18, 0),FALSE), 'E2 Allocators'!$B$15:$W$358, MATCH('O5 Details by Class &amp; Accounts'!BV$18, 'E2 Allocators'!$B$15:$W$15, 0),FALSE)*$E125)</f>
        <v>562496.78174080257</v>
      </c>
      <c r="BW125" s="1322">
        <f>IF(ISERROR(VLOOKUP(VLOOKUP($A125, 'E4 TB Allocation Details'!$A$18:$L$214, MATCH("A &amp; G ID", 'E4 TB Allocation Details'!$A$18:$L$18, 0),FALSE), 'E2 Allocators'!$B$15:$W$358, MATCH('O5 Details by Class &amp; Accounts'!BW$18, 'E2 Allocators'!$B$15:$W$15, 0),FALSE)*$E125), 0, VLOOKUP(VLOOKUP($A125, 'E4 TB Allocation Details'!$A$18:$L$214, MATCH("A &amp; G ID", 'E4 TB Allocation Details'!$A$18:$L$18, 0),FALSE), 'E2 Allocators'!$B$15:$W$358, MATCH('O5 Details by Class &amp; Accounts'!BW$18, 'E2 Allocators'!$B$15:$W$15, 0),FALSE)*$E125)</f>
        <v>0</v>
      </c>
      <c r="BX125" s="1322">
        <f>IF(ISERROR(VLOOKUP(VLOOKUP($A125, 'E4 TB Allocation Details'!$A$18:$L$214, MATCH("A &amp; G ID", 'E4 TB Allocation Details'!$A$18:$L$18, 0),FALSE), 'E2 Allocators'!$B$15:$W$358, MATCH('O5 Details by Class &amp; Accounts'!BX$18, 'E2 Allocators'!$B$15:$W$15, 0),FALSE)*$E125), 0, VLOOKUP(VLOOKUP($A125, 'E4 TB Allocation Details'!$A$18:$L$214, MATCH("A &amp; G ID", 'E4 TB Allocation Details'!$A$18:$L$18, 0),FALSE), 'E2 Allocators'!$B$15:$W$358, MATCH('O5 Details by Class &amp; Accounts'!BX$18, 'E2 Allocators'!$B$15:$W$15, 0),FALSE)*$E125)</f>
        <v>0</v>
      </c>
      <c r="BY125" s="1322">
        <f>IF(ISERROR(VLOOKUP(VLOOKUP($A125, 'E4 TB Allocation Details'!$A$18:$L$214, MATCH("A &amp; G ID", 'E4 TB Allocation Details'!$A$18:$L$18, 0),FALSE), 'E2 Allocators'!$B$15:$W$358, MATCH('O5 Details by Class &amp; Accounts'!BY$18, 'E2 Allocators'!$B$15:$W$15, 0),FALSE)*$E125), 0, VLOOKUP(VLOOKUP($A125, 'E4 TB Allocation Details'!$A$18:$L$214, MATCH("A &amp; G ID", 'E4 TB Allocation Details'!$A$18:$L$18, 0),FALSE), 'E2 Allocators'!$B$15:$W$358, MATCH('O5 Details by Class &amp; Accounts'!BY$18, 'E2 Allocators'!$B$15:$W$15, 0),FALSE)*$E125)</f>
        <v>158984.47216706825</v>
      </c>
      <c r="BZ125" s="1322">
        <f>IF(ISERROR(VLOOKUP(VLOOKUP($A125, 'E4 TB Allocation Details'!$A$18:$L$214, MATCH("A &amp; G ID", 'E4 TB Allocation Details'!$A$18:$L$18, 0),FALSE), 'E2 Allocators'!$B$15:$W$358, MATCH('O5 Details by Class &amp; Accounts'!BZ$18, 'E2 Allocators'!$B$15:$W$15, 0),FALSE)*$E125), 0, VLOOKUP(VLOOKUP($A125, 'E4 TB Allocation Details'!$A$18:$L$214, MATCH("A &amp; G ID", 'E4 TB Allocation Details'!$A$18:$L$18, 0),FALSE), 'E2 Allocators'!$B$15:$W$358, MATCH('O5 Details by Class &amp; Accounts'!BZ$18, 'E2 Allocators'!$B$15:$W$15, 0),FALSE)*$E125)</f>
        <v>6047.4150352308052</v>
      </c>
      <c r="CA125" s="1322">
        <f>IF(ISERROR(VLOOKUP(VLOOKUP($A125, 'E4 TB Allocation Details'!$A$18:$L$214, MATCH("A &amp; G ID", 'E4 TB Allocation Details'!$A$18:$L$18, 0),FALSE), 'E2 Allocators'!$B$15:$W$358, MATCH('O5 Details by Class &amp; Accounts'!CA$18, 'E2 Allocators'!$B$15:$W$15, 0),FALSE)*$E125), 0, VLOOKUP(VLOOKUP($A125, 'E4 TB Allocation Details'!$A$18:$L$214, MATCH("A &amp; G ID", 'E4 TB Allocation Details'!$A$18:$L$18, 0),FALSE), 'E2 Allocators'!$B$15:$W$358, MATCH('O5 Details by Class &amp; Accounts'!CA$18, 'E2 Allocators'!$B$15:$W$15, 0),FALSE)*$E125)</f>
        <v>0</v>
      </c>
      <c r="CB125" s="1322">
        <f>IF(ISERROR(VLOOKUP(VLOOKUP($A125, 'E4 TB Allocation Details'!$A$18:$L$214, MATCH("A &amp; G ID", 'E4 TB Allocation Details'!$A$18:$L$18, 0),FALSE), 'E2 Allocators'!$B$15:$W$358, MATCH('O5 Details by Class &amp; Accounts'!CB$18, 'E2 Allocators'!$B$15:$W$15, 0),FALSE)*$E125), 0, VLOOKUP(VLOOKUP($A125, 'E4 TB Allocation Details'!$A$18:$L$214, MATCH("A &amp; G ID", 'E4 TB Allocation Details'!$A$18:$L$18, 0),FALSE), 'E2 Allocators'!$B$15:$W$358, MATCH('O5 Details by Class &amp; Accounts'!CB$18, 'E2 Allocators'!$B$15:$W$15, 0),FALSE)*$E125)</f>
        <v>1715.4818425740527</v>
      </c>
      <c r="CC125" s="1322">
        <f>IF(ISERROR(VLOOKUP(VLOOKUP($A125, 'E4 TB Allocation Details'!$A$18:$L$214, MATCH("A &amp; G ID", 'E4 TB Allocation Details'!$A$18:$L$18, 0),FALSE), 'E2 Allocators'!$B$15:$W$358, MATCH('O5 Details by Class &amp; Accounts'!CC$18, 'E2 Allocators'!$B$15:$W$15, 0),FALSE)*$E125), 0, VLOOKUP(VLOOKUP($A125, 'E4 TB Allocation Details'!$A$18:$L$214, MATCH("A &amp; G ID", 'E4 TB Allocation Details'!$A$18:$L$18, 0),FALSE), 'E2 Allocators'!$B$15:$W$358, MATCH('O5 Details by Class &amp; Accounts'!CC$18, 'E2 Allocators'!$B$15:$W$15, 0),FALSE)*$E125)</f>
        <v>0</v>
      </c>
      <c r="CD125" s="1322">
        <f>IF(ISERROR(VLOOKUP(VLOOKUP($A125, 'E4 TB Allocation Details'!$A$18:$L$214, MATCH("A &amp; G ID", 'E4 TB Allocation Details'!$A$18:$L$18, 0),FALSE), 'E2 Allocators'!$B$15:$W$358, MATCH('O5 Details by Class &amp; Accounts'!CD$18, 'E2 Allocators'!$B$15:$W$15, 0),FALSE)*$E125), 0, VLOOKUP(VLOOKUP($A125, 'E4 TB Allocation Details'!$A$18:$L$214, MATCH("A &amp; G ID", 'E4 TB Allocation Details'!$A$18:$L$18, 0),FALSE), 'E2 Allocators'!$B$15:$W$358, MATCH('O5 Details by Class &amp; Accounts'!CD$18, 'E2 Allocators'!$B$15:$W$15, 0),FALSE)*$E125)</f>
        <v>0</v>
      </c>
      <c r="CE125" s="1322">
        <f>IF(ISERROR(VLOOKUP(VLOOKUP($A125, 'E4 TB Allocation Details'!$A$18:$L$214, MATCH("A &amp; G ID", 'E4 TB Allocation Details'!$A$18:$L$18, 0),FALSE), 'E2 Allocators'!$B$15:$W$358, MATCH('O5 Details by Class &amp; Accounts'!CE$18, 'E2 Allocators'!$B$15:$W$15, 0),FALSE)*$E125), 0, VLOOKUP(VLOOKUP($A125, 'E4 TB Allocation Details'!$A$18:$L$214, MATCH("A &amp; G ID", 'E4 TB Allocation Details'!$A$18:$L$18, 0),FALSE), 'E2 Allocators'!$B$15:$W$358, MATCH('O5 Details by Class &amp; Accounts'!CE$18, 'E2 Allocators'!$B$15:$W$15, 0),FALSE)*$E125)</f>
        <v>0</v>
      </c>
      <c r="CF125" s="1322">
        <f>IF(ISERROR(VLOOKUP(VLOOKUP($A125, 'E4 TB Allocation Details'!$A$18:$L$214, MATCH("A &amp; G ID", 'E4 TB Allocation Details'!$A$18:$L$18, 0),FALSE), 'E2 Allocators'!$B$15:$W$358, MATCH('O5 Details by Class &amp; Accounts'!CF$18, 'E2 Allocators'!$B$15:$W$15, 0),FALSE)*$E125), 0, VLOOKUP(VLOOKUP($A125, 'E4 TB Allocation Details'!$A$18:$L$214, MATCH("A &amp; G ID", 'E4 TB Allocation Details'!$A$18:$L$18, 0),FALSE), 'E2 Allocators'!$B$15:$W$358, MATCH('O5 Details by Class &amp; Accounts'!CF$18, 'E2 Allocators'!$B$15:$W$15, 0),FALSE)*$E125)</f>
        <v>0</v>
      </c>
      <c r="CG125" s="1322">
        <f>IF(ISERROR(VLOOKUP(VLOOKUP($A125, 'E4 TB Allocation Details'!$A$18:$L$214, MATCH("A &amp; G ID", 'E4 TB Allocation Details'!$A$18:$L$18, 0),FALSE), 'E2 Allocators'!$B$15:$W$358, MATCH('O5 Details by Class &amp; Accounts'!CG$18, 'E2 Allocators'!$B$15:$W$15, 0),FALSE)*$E125), 0, VLOOKUP(VLOOKUP($A125, 'E4 TB Allocation Details'!$A$18:$L$214, MATCH("A &amp; G ID", 'E4 TB Allocation Details'!$A$18:$L$18, 0),FALSE), 'E2 Allocators'!$B$15:$W$358, MATCH('O5 Details by Class &amp; Accounts'!CG$18, 'E2 Allocators'!$B$15:$W$15, 0),FALSE)*$E125)</f>
        <v>0</v>
      </c>
      <c r="CH125" s="1322">
        <f>IF(ISERROR(VLOOKUP(VLOOKUP($A125, 'E4 TB Allocation Details'!$A$18:$L$214, MATCH("A &amp; G ID", 'E4 TB Allocation Details'!$A$18:$L$18, 0),FALSE), 'E2 Allocators'!$B$15:$W$358, MATCH('O5 Details by Class &amp; Accounts'!CH$18, 'E2 Allocators'!$B$15:$W$15, 0),FALSE)*$E125), 0, VLOOKUP(VLOOKUP($A125, 'E4 TB Allocation Details'!$A$18:$L$214, MATCH("A &amp; G ID", 'E4 TB Allocation Details'!$A$18:$L$18, 0),FALSE), 'E2 Allocators'!$B$15:$W$358, MATCH('O5 Details by Class &amp; Accounts'!CH$18, 'E2 Allocators'!$B$15:$W$15, 0),FALSE)*$E125)</f>
        <v>0</v>
      </c>
      <c r="CI125" s="1322">
        <f>IF(ISERROR(VLOOKUP(VLOOKUP($A125, 'E4 TB Allocation Details'!$A$18:$L$214, MATCH("A &amp; G ID", 'E4 TB Allocation Details'!$A$18:$L$18, 0),FALSE), 'E2 Allocators'!$B$15:$W$358, MATCH('O5 Details by Class &amp; Accounts'!CI$18, 'E2 Allocators'!$B$15:$W$15, 0),FALSE)*$E125), 0, VLOOKUP(VLOOKUP($A125, 'E4 TB Allocation Details'!$A$18:$L$214, MATCH("A &amp; G ID", 'E4 TB Allocation Details'!$A$18:$L$18, 0),FALSE), 'E2 Allocators'!$B$15:$W$358, MATCH('O5 Details by Class &amp; Accounts'!CI$18, 'E2 Allocators'!$B$15:$W$15, 0),FALSE)*$E125)</f>
        <v>0</v>
      </c>
      <c r="CJ125" s="1322">
        <f>IF(ISERROR(VLOOKUP(VLOOKUP($A125, 'E4 TB Allocation Details'!$A$18:$L$214, MATCH("A &amp; G ID", 'E4 TB Allocation Details'!$A$18:$L$18, 0),FALSE), 'E2 Allocators'!$B$15:$W$358, MATCH('O5 Details by Class &amp; Accounts'!CJ$18, 'E2 Allocators'!$B$15:$W$15, 0),FALSE)*$E125), 0, VLOOKUP(VLOOKUP($A125, 'E4 TB Allocation Details'!$A$18:$L$214, MATCH("A &amp; G ID", 'E4 TB Allocation Details'!$A$18:$L$18, 0),FALSE), 'E2 Allocators'!$B$15:$W$358, MATCH('O5 Details by Class &amp; Accounts'!CJ$18, 'E2 Allocators'!$B$15:$W$15, 0),FALSE)*$E125)</f>
        <v>0</v>
      </c>
      <c r="CK125" s="1322">
        <f>IF(ISERROR(VLOOKUP(VLOOKUP($A125, 'E4 TB Allocation Details'!$A$18:$L$214, MATCH("A &amp; G ID", 'E4 TB Allocation Details'!$A$18:$L$18, 0),FALSE), 'E2 Allocators'!$B$15:$W$358, MATCH('O5 Details by Class &amp; Accounts'!CK$18, 'E2 Allocators'!$B$15:$W$15, 0),FALSE)*$E125), 0, VLOOKUP(VLOOKUP($A125, 'E4 TB Allocation Details'!$A$18:$L$214, MATCH("A &amp; G ID", 'E4 TB Allocation Details'!$A$18:$L$18, 0),FALSE), 'E2 Allocators'!$B$15:$W$358, MATCH('O5 Details by Class &amp; Accounts'!CK$18, 'E2 Allocators'!$B$15:$W$15, 0),FALSE)*$E125)</f>
        <v>0</v>
      </c>
      <c r="CL125" s="1322">
        <f>IF(ISERROR(VLOOKUP(VLOOKUP($A125, 'E4 TB Allocation Details'!$A$18:$L$214, MATCH("A &amp; G ID", 'E4 TB Allocation Details'!$A$18:$L$18, 0),FALSE), 'E2 Allocators'!$B$15:$W$358, MATCH('O5 Details by Class &amp; Accounts'!CL$18, 'E2 Allocators'!$B$15:$W$15, 0),FALSE)*$E125), 0, VLOOKUP(VLOOKUP($A125, 'E4 TB Allocation Details'!$A$18:$L$214, MATCH("A &amp; G ID", 'E4 TB Allocation Details'!$A$18:$L$18, 0),FALSE), 'E2 Allocators'!$B$15:$W$358, MATCH('O5 Details by Class &amp; Accounts'!CL$18, 'E2 Allocators'!$B$15:$W$15, 0),FALSE)*$E125)</f>
        <v>0</v>
      </c>
      <c r="CM125" s="1322">
        <f>IF(ISERROR(VLOOKUP(VLOOKUP($A125, 'E4 TB Allocation Details'!$A$18:$L$214, MATCH("A &amp; G ID", 'E4 TB Allocation Details'!$A$18:$L$18, 0),FALSE), 'E2 Allocators'!$B$15:$W$358, MATCH('O5 Details by Class &amp; Accounts'!CM$18, 'E2 Allocators'!$B$15:$W$15, 0),FALSE)*$E125), 0, VLOOKUP(VLOOKUP($A125, 'E4 TB Allocation Details'!$A$18:$L$214, MATCH("A &amp; G ID", 'E4 TB Allocation Details'!$A$18:$L$18, 0),FALSE), 'E2 Allocators'!$B$15:$W$358, MATCH('O5 Details by Class &amp; Accounts'!CM$18, 'E2 Allocators'!$B$15:$W$15, 0),FALSE)*$E125)</f>
        <v>0</v>
      </c>
      <c r="CN125" s="1322">
        <f t="shared" si="36"/>
        <v>1518847.9999999998</v>
      </c>
      <c r="CO125" s="1651">
        <f t="shared" si="37"/>
        <v>0</v>
      </c>
      <c r="CQ125" s="1899" t="inlineStr">
        <is>
          <t/>
        </is>
      </c>
    </row>
    <row r="126" spans="1:95" s="64" customFormat="1" ht="12.75" x14ac:dyDescent="0.2">
      <c r="A126" s="1003">
        <v>4715</v>
      </c>
      <c r="B126" s="1003" t="s">
        <v>571</v>
      </c>
      <c r="C126" s="1648">
        <f>IF(ISERROR(VLOOKUP($A126,'I3 TB Data'!$A$19:$H$483,MATCH('O5 Details by Class &amp; Accounts'!$C$18, 'I3 TB Data'!$A$19:$H$19,0),0)), 0, VLOOKUP($A126,'I3 TB Data'!$A$19:$H$483,MATCH('O5 Details by Class &amp; Accounts'!$C$18,'I3 TB Data'!$A$19:$H$19,0),0))</f>
        <v>0</v>
      </c>
      <c r="D126" s="1649"/>
      <c r="E126" s="1648">
        <f t="shared" si="31"/>
        <v>0</v>
      </c>
      <c r="F126" s="1650">
        <f>IF(ISERROR(VLOOKUP($A126, 'E1 Categorization'!A39:E130, MATCH("Customer Component", 'E1 Categorization'!$A$33:$E$33,0), 0)), 0, IF(VLOOKUP($A126, 'E1 Categorization'!A39:E130, MATCH("Customer Component", 'E1 Categorization'!$A$33:$E$33,0), 0)=0, 'O5 Details by Class &amp; Accounts'!$E126, IF(AND(VLOOKUP($A126, 'E1 Categorization'!A39:E130, MATCH("Customer Component", 'E1 Categorization'!$A$33:$E$33,0), 0) &gt;0, VLOOKUP($A126, 'E1 Categorization'!A39:E130, MATCH("Customer Component", 'E1 Categorization'!$A$33:$E$33,0), 0)&lt;1), 'O5 Details by Class &amp; Accounts'!$E126*(1-VLOOKUP($A126, 'E1 Categorization'!A39:E130, MATCH("Customer Component", 'E1 Categorization'!$A$33:$E$33,0), 0)), 0)))</f>
        <v>0</v>
      </c>
      <c r="G126" s="1650">
        <f>IF(ISERROR(VLOOKUP($A126, 'E1 Categorization'!A39:E130, MATCH("Customer Component", 'E1 Categorization'!$A$33:$E$33,0), 0)),0, IF(VLOOKUP($A126, 'E1 Categorization'!A39:E130, MATCH("Customer Component", 'E1 Categorization'!$A$33:$E$33,0), 0)=0, 0, IF(AND(VLOOKUP($A126, 'E1 Categorization'!A39:E130, MATCH("Customer Component", 'E1 Categorization'!$A$33:$E$33,0), 0) &gt;0, VLOOKUP($A126, 'E1 Categorization'!A39:E130, MATCH("Customer Component", 'E1 Categorization'!$A$33:$E$33,0), 0)&lt;1), 'O5 Details by Class &amp; Accounts'!$E126*(VLOOKUP($A126, 'E1 Categorization'!A39:E130, MATCH("Customer Component", 'E1 Categorization'!$A$33:$E$33,0), 0)), 'O5 Details by Class &amp; Accounts'!$E126)))</f>
        <v>0</v>
      </c>
      <c r="H126" s="1322">
        <f t="shared" si="32"/>
        <v>0</v>
      </c>
      <c r="I126" s="1322">
        <f>IF(ISERROR(VLOOKUP(VLOOKUP($A126, 'E4 TB Allocation Details'!$A$18:$L$214, MATCH("Demand ID", 'E4 TB Allocation Details'!$A$18:$L$18, 0),FALSE), 'E2 Allocators'!$B$15:$W$358, MATCH('O5 Details by Class &amp; Accounts'!I$18, 'E2 Allocators'!$B$15:$W$15, 0),FALSE)*$F126), 0, VLOOKUP(VLOOKUP($A126, 'E4 TB Allocation Details'!$A$18:$L$214, MATCH("Demand ID", 'E4 TB Allocation Details'!$A$18:$L$18, 0),FALSE), 'E2 Allocators'!$B$15:$W$358, MATCH('O5 Details by Class &amp; Accounts'!I$18, 'E2 Allocators'!$B$15:$W$15, 0),FALSE)*$F126)</f>
        <v>0</v>
      </c>
      <c r="J126" s="1322">
        <f>IF(ISERROR(VLOOKUP(VLOOKUP($A126, 'E4 TB Allocation Details'!$A$18:$L$214, MATCH("Demand ID", 'E4 TB Allocation Details'!$A$18:$L$18, 0),FALSE), 'E2 Allocators'!$B$15:$W$358, MATCH('O5 Details by Class &amp; Accounts'!J$18, 'E2 Allocators'!$B$15:$W$15, 0),FALSE)*$F126), 0, VLOOKUP(VLOOKUP($A126, 'E4 TB Allocation Details'!$A$18:$L$214, MATCH("Demand ID", 'E4 TB Allocation Details'!$A$18:$L$18, 0),FALSE), 'E2 Allocators'!$B$15:$W$358, MATCH('O5 Details by Class &amp; Accounts'!J$18, 'E2 Allocators'!$B$15:$W$15, 0),FALSE)*$F126)</f>
        <v>0</v>
      </c>
      <c r="K126" s="1322">
        <f>IF(ISERROR(VLOOKUP(VLOOKUP($A126, 'E4 TB Allocation Details'!$A$18:$L$214, MATCH("Demand ID", 'E4 TB Allocation Details'!$A$18:$L$18, 0),FALSE), 'E2 Allocators'!$B$15:$W$358, MATCH('O5 Details by Class &amp; Accounts'!K$18, 'E2 Allocators'!$B$15:$W$15, 0),FALSE)*$F126), 0, VLOOKUP(VLOOKUP($A126, 'E4 TB Allocation Details'!$A$18:$L$214, MATCH("Demand ID", 'E4 TB Allocation Details'!$A$18:$L$18, 0),FALSE), 'E2 Allocators'!$B$15:$W$358, MATCH('O5 Details by Class &amp; Accounts'!K$18, 'E2 Allocators'!$B$15:$W$15, 0),FALSE)*$F126)</f>
        <v>0</v>
      </c>
      <c r="L126" s="1322">
        <f>IF(ISERROR(VLOOKUP(VLOOKUP($A126, 'E4 TB Allocation Details'!$A$18:$L$214, MATCH("Demand ID", 'E4 TB Allocation Details'!$A$18:$L$18, 0),FALSE), 'E2 Allocators'!$B$15:$W$358, MATCH('O5 Details by Class &amp; Accounts'!L$18, 'E2 Allocators'!$B$15:$W$15, 0),FALSE)*$F126), 0, VLOOKUP(VLOOKUP($A126, 'E4 TB Allocation Details'!$A$18:$L$214, MATCH("Demand ID", 'E4 TB Allocation Details'!$A$18:$L$18, 0),FALSE), 'E2 Allocators'!$B$15:$W$358, MATCH('O5 Details by Class &amp; Accounts'!L$18, 'E2 Allocators'!$B$15:$W$15, 0),FALSE)*$F126)</f>
        <v>0</v>
      </c>
      <c r="M126" s="1322">
        <f>IF(ISERROR(VLOOKUP(VLOOKUP($A126, 'E4 TB Allocation Details'!$A$18:$L$214, MATCH("Demand ID", 'E4 TB Allocation Details'!$A$18:$L$18, 0),FALSE), 'E2 Allocators'!$B$15:$W$358, MATCH('O5 Details by Class &amp; Accounts'!M$18, 'E2 Allocators'!$B$15:$W$15, 0),FALSE)*$F126), 0, VLOOKUP(VLOOKUP($A126, 'E4 TB Allocation Details'!$A$18:$L$214, MATCH("Demand ID", 'E4 TB Allocation Details'!$A$18:$L$18, 0),FALSE), 'E2 Allocators'!$B$15:$W$358, MATCH('O5 Details by Class &amp; Accounts'!M$18, 'E2 Allocators'!$B$15:$W$15, 0),FALSE)*$F126)</f>
        <v>0</v>
      </c>
      <c r="N126" s="1322">
        <f>IF(ISERROR(VLOOKUP(VLOOKUP($A126, 'E4 TB Allocation Details'!$A$18:$L$214, MATCH("Demand ID", 'E4 TB Allocation Details'!$A$18:$L$18, 0),FALSE), 'E2 Allocators'!$B$15:$W$358, MATCH('O5 Details by Class &amp; Accounts'!N$18, 'E2 Allocators'!$B$15:$W$15, 0),FALSE)*$F126), 0, VLOOKUP(VLOOKUP($A126, 'E4 TB Allocation Details'!$A$18:$L$214, MATCH("Demand ID", 'E4 TB Allocation Details'!$A$18:$L$18, 0),FALSE), 'E2 Allocators'!$B$15:$W$358, MATCH('O5 Details by Class &amp; Accounts'!N$18, 'E2 Allocators'!$B$15:$W$15, 0),FALSE)*$F126)</f>
        <v>0</v>
      </c>
      <c r="O126" s="1322">
        <f>IF(ISERROR(VLOOKUP(VLOOKUP($A126, 'E4 TB Allocation Details'!$A$18:$L$214, MATCH("Demand ID", 'E4 TB Allocation Details'!$A$18:$L$18, 0),FALSE), 'E2 Allocators'!$B$15:$W$358, MATCH('O5 Details by Class &amp; Accounts'!O$18, 'E2 Allocators'!$B$15:$W$15, 0),FALSE)*$F126), 0, VLOOKUP(VLOOKUP($A126, 'E4 TB Allocation Details'!$A$18:$L$214, MATCH("Demand ID", 'E4 TB Allocation Details'!$A$18:$L$18, 0),FALSE), 'E2 Allocators'!$B$15:$W$358, MATCH('O5 Details by Class &amp; Accounts'!O$18, 'E2 Allocators'!$B$15:$W$15, 0),FALSE)*$F126)</f>
        <v>0</v>
      </c>
      <c r="P126" s="1322">
        <f>IF(ISERROR(VLOOKUP(VLOOKUP($A126, 'E4 TB Allocation Details'!$A$18:$L$214, MATCH("Demand ID", 'E4 TB Allocation Details'!$A$18:$L$18, 0),FALSE), 'E2 Allocators'!$B$15:$W$358, MATCH('O5 Details by Class &amp; Accounts'!P$18, 'E2 Allocators'!$B$15:$W$15, 0),FALSE)*$F126), 0, VLOOKUP(VLOOKUP($A126, 'E4 TB Allocation Details'!$A$18:$L$214, MATCH("Demand ID", 'E4 TB Allocation Details'!$A$18:$L$18, 0),FALSE), 'E2 Allocators'!$B$15:$W$358, MATCH('O5 Details by Class &amp; Accounts'!P$18, 'E2 Allocators'!$B$15:$W$15, 0),FALSE)*$F126)</f>
        <v>0</v>
      </c>
      <c r="Q126" s="1322">
        <f>IF(ISERROR(VLOOKUP(VLOOKUP($A126, 'E4 TB Allocation Details'!$A$18:$L$214, MATCH("Demand ID", 'E4 TB Allocation Details'!$A$18:$L$18, 0),FALSE), 'E2 Allocators'!$B$15:$W$358, MATCH('O5 Details by Class &amp; Accounts'!Q$18, 'E2 Allocators'!$B$15:$W$15, 0),FALSE)*$F126), 0, VLOOKUP(VLOOKUP($A126, 'E4 TB Allocation Details'!$A$18:$L$214, MATCH("Demand ID", 'E4 TB Allocation Details'!$A$18:$L$18, 0),FALSE), 'E2 Allocators'!$B$15:$W$358, MATCH('O5 Details by Class &amp; Accounts'!Q$18, 'E2 Allocators'!$B$15:$W$15, 0),FALSE)*$F126)</f>
        <v>0</v>
      </c>
      <c r="R126" s="1322">
        <f>IF(ISERROR(VLOOKUP(VLOOKUP($A126, 'E4 TB Allocation Details'!$A$18:$L$214, MATCH("Demand ID", 'E4 TB Allocation Details'!$A$18:$L$18, 0),FALSE), 'E2 Allocators'!$B$15:$W$358, MATCH('O5 Details by Class &amp; Accounts'!R$18, 'E2 Allocators'!$B$15:$W$15, 0),FALSE)*$F126), 0, VLOOKUP(VLOOKUP($A126, 'E4 TB Allocation Details'!$A$18:$L$214, MATCH("Demand ID", 'E4 TB Allocation Details'!$A$18:$L$18, 0),FALSE), 'E2 Allocators'!$B$15:$W$358, MATCH('O5 Details by Class &amp; Accounts'!R$18, 'E2 Allocators'!$B$15:$W$15, 0),FALSE)*$F126)</f>
        <v>0</v>
      </c>
      <c r="S126" s="1322">
        <f>IF(ISERROR(VLOOKUP(VLOOKUP($A126, 'E4 TB Allocation Details'!$A$18:$L$214, MATCH("Demand ID", 'E4 TB Allocation Details'!$A$18:$L$18, 0),FALSE), 'E2 Allocators'!$B$15:$W$358, MATCH('O5 Details by Class &amp; Accounts'!S$18, 'E2 Allocators'!$B$15:$W$15, 0),FALSE)*$F126), 0, VLOOKUP(VLOOKUP($A126, 'E4 TB Allocation Details'!$A$18:$L$214, MATCH("Demand ID", 'E4 TB Allocation Details'!$A$18:$L$18, 0),FALSE), 'E2 Allocators'!$B$15:$W$358, MATCH('O5 Details by Class &amp; Accounts'!S$18, 'E2 Allocators'!$B$15:$W$15, 0),FALSE)*$F126)</f>
        <v>0</v>
      </c>
      <c r="T126" s="1322">
        <f>IF(ISERROR(VLOOKUP(VLOOKUP($A126, 'E4 TB Allocation Details'!$A$18:$L$214, MATCH("Demand ID", 'E4 TB Allocation Details'!$A$18:$L$18, 0),FALSE), 'E2 Allocators'!$B$15:$W$358, MATCH('O5 Details by Class &amp; Accounts'!T$18, 'E2 Allocators'!$B$15:$W$15, 0),FALSE)*$F126), 0, VLOOKUP(VLOOKUP($A126, 'E4 TB Allocation Details'!$A$18:$L$214, MATCH("Demand ID", 'E4 TB Allocation Details'!$A$18:$L$18, 0),FALSE), 'E2 Allocators'!$B$15:$W$358, MATCH('O5 Details by Class &amp; Accounts'!T$18, 'E2 Allocators'!$B$15:$W$15, 0),FALSE)*$F126)</f>
        <v>0</v>
      </c>
      <c r="U126" s="1322">
        <f>IF(ISERROR(VLOOKUP(VLOOKUP($A126, 'E4 TB Allocation Details'!$A$18:$L$214, MATCH("Demand ID", 'E4 TB Allocation Details'!$A$18:$L$18, 0),FALSE), 'E2 Allocators'!$B$15:$W$358, MATCH('O5 Details by Class &amp; Accounts'!U$18, 'E2 Allocators'!$B$15:$W$15, 0),FALSE)*$F126), 0, VLOOKUP(VLOOKUP($A126, 'E4 TB Allocation Details'!$A$18:$L$214, MATCH("Demand ID", 'E4 TB Allocation Details'!$A$18:$L$18, 0),FALSE), 'E2 Allocators'!$B$15:$W$358, MATCH('O5 Details by Class &amp; Accounts'!U$18, 'E2 Allocators'!$B$15:$W$15, 0),FALSE)*$F126)</f>
        <v>0</v>
      </c>
      <c r="V126" s="1322">
        <f>IF(ISERROR(VLOOKUP(VLOOKUP($A126, 'E4 TB Allocation Details'!$A$18:$L$214, MATCH("Demand ID", 'E4 TB Allocation Details'!$A$18:$L$18, 0),FALSE), 'E2 Allocators'!$B$15:$W$358, MATCH('O5 Details by Class &amp; Accounts'!V$18, 'E2 Allocators'!$B$15:$W$15, 0),FALSE)*$F126), 0, VLOOKUP(VLOOKUP($A126, 'E4 TB Allocation Details'!$A$18:$L$214, MATCH("Demand ID", 'E4 TB Allocation Details'!$A$18:$L$18, 0),FALSE), 'E2 Allocators'!$B$15:$W$358, MATCH('O5 Details by Class &amp; Accounts'!V$18, 'E2 Allocators'!$B$15:$W$15, 0),FALSE)*$F126)</f>
        <v>0</v>
      </c>
      <c r="W126" s="1322">
        <f>IF(ISERROR(VLOOKUP(VLOOKUP($A126, 'E4 TB Allocation Details'!$A$18:$L$214, MATCH("Demand ID", 'E4 TB Allocation Details'!$A$18:$L$18, 0),FALSE), 'E2 Allocators'!$B$15:$W$358, MATCH('O5 Details by Class &amp; Accounts'!W$18, 'E2 Allocators'!$B$15:$W$15, 0),FALSE)*$F126), 0, VLOOKUP(VLOOKUP($A126, 'E4 TB Allocation Details'!$A$18:$L$214, MATCH("Demand ID", 'E4 TB Allocation Details'!$A$18:$L$18, 0),FALSE), 'E2 Allocators'!$B$15:$W$358, MATCH('O5 Details by Class &amp; Accounts'!W$18, 'E2 Allocators'!$B$15:$W$15, 0),FALSE)*$F126)</f>
        <v>0</v>
      </c>
      <c r="X126" s="1322">
        <f>IF(ISERROR(VLOOKUP(VLOOKUP($A126, 'E4 TB Allocation Details'!$A$18:$L$214, MATCH("Demand ID", 'E4 TB Allocation Details'!$A$18:$L$18, 0),FALSE), 'E2 Allocators'!$B$15:$W$358, MATCH('O5 Details by Class &amp; Accounts'!X$18, 'E2 Allocators'!$B$15:$W$15, 0),FALSE)*$F126), 0, VLOOKUP(VLOOKUP($A126, 'E4 TB Allocation Details'!$A$18:$L$214, MATCH("Demand ID", 'E4 TB Allocation Details'!$A$18:$L$18, 0),FALSE), 'E2 Allocators'!$B$15:$W$358, MATCH('O5 Details by Class &amp; Accounts'!X$18, 'E2 Allocators'!$B$15:$W$15, 0),FALSE)*$F126)</f>
        <v>0</v>
      </c>
      <c r="Y126" s="1322">
        <f>IF(ISERROR(VLOOKUP(VLOOKUP($A126, 'E4 TB Allocation Details'!$A$18:$L$214, MATCH("Demand ID", 'E4 TB Allocation Details'!$A$18:$L$18, 0),FALSE), 'E2 Allocators'!$B$15:$W$358, MATCH('O5 Details by Class &amp; Accounts'!Y$18, 'E2 Allocators'!$B$15:$W$15, 0),FALSE)*$F126), 0, VLOOKUP(VLOOKUP($A126, 'E4 TB Allocation Details'!$A$18:$L$214, MATCH("Demand ID", 'E4 TB Allocation Details'!$A$18:$L$18, 0),FALSE), 'E2 Allocators'!$B$15:$W$358, MATCH('O5 Details by Class &amp; Accounts'!Y$18, 'E2 Allocators'!$B$15:$W$15, 0),FALSE)*$F126)</f>
        <v>0</v>
      </c>
      <c r="Z126" s="1322">
        <f>IF(ISERROR(VLOOKUP(VLOOKUP($A126, 'E4 TB Allocation Details'!$A$18:$L$214, MATCH("Demand ID", 'E4 TB Allocation Details'!$A$18:$L$18, 0),FALSE), 'E2 Allocators'!$B$15:$W$358, MATCH('O5 Details by Class &amp; Accounts'!Z$18, 'E2 Allocators'!$B$15:$W$15, 0),FALSE)*$F126), 0, VLOOKUP(VLOOKUP($A126, 'E4 TB Allocation Details'!$A$18:$L$214, MATCH("Demand ID", 'E4 TB Allocation Details'!$A$18:$L$18, 0),FALSE), 'E2 Allocators'!$B$15:$W$358, MATCH('O5 Details by Class &amp; Accounts'!Z$18, 'E2 Allocators'!$B$15:$W$15, 0),FALSE)*$F126)</f>
        <v>0</v>
      </c>
      <c r="AA126" s="1322">
        <f>IF(ISERROR(VLOOKUP(VLOOKUP($A126, 'E4 TB Allocation Details'!$A$18:$L$214, MATCH("Demand ID", 'E4 TB Allocation Details'!$A$18:$L$18, 0),FALSE), 'E2 Allocators'!$B$15:$W$358, MATCH('O5 Details by Class &amp; Accounts'!AA$18, 'E2 Allocators'!$B$15:$W$15, 0),FALSE)*$F126), 0, VLOOKUP(VLOOKUP($A126, 'E4 TB Allocation Details'!$A$18:$L$214, MATCH("Demand ID", 'E4 TB Allocation Details'!$A$18:$L$18, 0),FALSE), 'E2 Allocators'!$B$15:$W$358, MATCH('O5 Details by Class &amp; Accounts'!AA$18, 'E2 Allocators'!$B$15:$W$15, 0),FALSE)*$F126)</f>
        <v>0</v>
      </c>
      <c r="AB126" s="1322">
        <f>IF(ISERROR(VLOOKUP(VLOOKUP($A126, 'E4 TB Allocation Details'!$A$18:$L$214, MATCH("Demand ID", 'E4 TB Allocation Details'!$A$18:$L$18, 0),FALSE), 'E2 Allocators'!$B$15:$W$358, MATCH('O5 Details by Class &amp; Accounts'!AB$18, 'E2 Allocators'!$B$15:$W$15, 0),FALSE)*$F126), 0, VLOOKUP(VLOOKUP($A126, 'E4 TB Allocation Details'!$A$18:$L$214, MATCH("Demand ID", 'E4 TB Allocation Details'!$A$18:$L$18, 0),FALSE), 'E2 Allocators'!$B$15:$W$358, MATCH('O5 Details by Class &amp; Accounts'!AB$18, 'E2 Allocators'!$B$15:$W$15, 0),FALSE)*$F126)</f>
        <v>0</v>
      </c>
      <c r="AC126" s="1322">
        <f t="shared" si="33"/>
        <v>0</v>
      </c>
      <c r="AD126" s="1322">
        <f>IF(ISERROR(VLOOKUP(VLOOKUP($A126, 'E4 TB Allocation Details'!$A$18:$L$214, MATCH("Customer ID", 'E4 TB Allocation Details'!$A$18:$L$18, 0),FALSE), 'E2 Allocators'!$B$15:$W$358, MATCH('O5 Details by Class &amp; Accounts'!AD$18, 'E2 Allocators'!$B$15:$W$15, 0),FALSE)*$G126), 0, VLOOKUP(VLOOKUP($A126, 'E4 TB Allocation Details'!$A$18:$L$214, MATCH("Customer ID", 'E4 TB Allocation Details'!$A$18:$L$18, 0),FALSE), 'E2 Allocators'!$B$15:$W$358, MATCH('O5 Details by Class &amp; Accounts'!AD$18, 'E2 Allocators'!$B$15:$W$15, 0),FALSE)*$G126)</f>
        <v>0</v>
      </c>
      <c r="AE126" s="1322">
        <f>IF(ISERROR(VLOOKUP(VLOOKUP($A126, 'E4 TB Allocation Details'!$A$18:$L$214, MATCH("Customer ID", 'E4 TB Allocation Details'!$A$18:$L$18, 0),FALSE), 'E2 Allocators'!$B$15:$W$358, MATCH('O5 Details by Class &amp; Accounts'!AE$18, 'E2 Allocators'!$B$15:$W$15, 0),FALSE)*$G126), 0, VLOOKUP(VLOOKUP($A126, 'E4 TB Allocation Details'!$A$18:$L$214, MATCH("Customer ID", 'E4 TB Allocation Details'!$A$18:$L$18, 0),FALSE), 'E2 Allocators'!$B$15:$W$358, MATCH('O5 Details by Class &amp; Accounts'!AE$18, 'E2 Allocators'!$B$15:$W$15, 0),FALSE)*$G126)</f>
        <v>0</v>
      </c>
      <c r="AF126" s="1322">
        <f>IF(ISERROR(VLOOKUP(VLOOKUP($A126, 'E4 TB Allocation Details'!$A$18:$L$214, MATCH("Customer ID", 'E4 TB Allocation Details'!$A$18:$L$18, 0),FALSE), 'E2 Allocators'!$B$15:$W$358, MATCH('O5 Details by Class &amp; Accounts'!AF$18, 'E2 Allocators'!$B$15:$W$15, 0),FALSE)*$G126), 0, VLOOKUP(VLOOKUP($A126, 'E4 TB Allocation Details'!$A$18:$L$214, MATCH("Customer ID", 'E4 TB Allocation Details'!$A$18:$L$18, 0),FALSE), 'E2 Allocators'!$B$15:$W$358, MATCH('O5 Details by Class &amp; Accounts'!AF$18, 'E2 Allocators'!$B$15:$W$15, 0),FALSE)*$G126)</f>
        <v>0</v>
      </c>
      <c r="AG126" s="1322">
        <f>IF(ISERROR(VLOOKUP(VLOOKUP($A126, 'E4 TB Allocation Details'!$A$18:$L$214, MATCH("Customer ID", 'E4 TB Allocation Details'!$A$18:$L$18, 0),FALSE), 'E2 Allocators'!$B$15:$W$358, MATCH('O5 Details by Class &amp; Accounts'!AG$18, 'E2 Allocators'!$B$15:$W$15, 0),FALSE)*$G126), 0, VLOOKUP(VLOOKUP($A126, 'E4 TB Allocation Details'!$A$18:$L$214, MATCH("Customer ID", 'E4 TB Allocation Details'!$A$18:$L$18, 0),FALSE), 'E2 Allocators'!$B$15:$W$358, MATCH('O5 Details by Class &amp; Accounts'!AG$18, 'E2 Allocators'!$B$15:$W$15, 0),FALSE)*$G126)</f>
        <v>0</v>
      </c>
      <c r="AH126" s="1322">
        <f>IF(ISERROR(VLOOKUP(VLOOKUP($A126, 'E4 TB Allocation Details'!$A$18:$L$214, MATCH("Customer ID", 'E4 TB Allocation Details'!$A$18:$L$18, 0),FALSE), 'E2 Allocators'!$B$15:$W$358, MATCH('O5 Details by Class &amp; Accounts'!AH$18, 'E2 Allocators'!$B$15:$W$15, 0),FALSE)*$G126), 0, VLOOKUP(VLOOKUP($A126, 'E4 TB Allocation Details'!$A$18:$L$214, MATCH("Customer ID", 'E4 TB Allocation Details'!$A$18:$L$18, 0),FALSE), 'E2 Allocators'!$B$15:$W$358, MATCH('O5 Details by Class &amp; Accounts'!AH$18, 'E2 Allocators'!$B$15:$W$15, 0),FALSE)*$G126)</f>
        <v>0</v>
      </c>
      <c r="AI126" s="1322">
        <f>IF(ISERROR(VLOOKUP(VLOOKUP($A126, 'E4 TB Allocation Details'!$A$18:$L$214, MATCH("Customer ID", 'E4 TB Allocation Details'!$A$18:$L$18, 0),FALSE), 'E2 Allocators'!$B$15:$W$358, MATCH('O5 Details by Class &amp; Accounts'!AI$18, 'E2 Allocators'!$B$15:$W$15, 0),FALSE)*$G126), 0, VLOOKUP(VLOOKUP($A126, 'E4 TB Allocation Details'!$A$18:$L$214, MATCH("Customer ID", 'E4 TB Allocation Details'!$A$18:$L$18, 0),FALSE), 'E2 Allocators'!$B$15:$W$358, MATCH('O5 Details by Class &amp; Accounts'!AI$18, 'E2 Allocators'!$B$15:$W$15, 0),FALSE)*$G126)</f>
        <v>0</v>
      </c>
      <c r="AJ126" s="1322">
        <f>IF(ISERROR(VLOOKUP(VLOOKUP($A126, 'E4 TB Allocation Details'!$A$18:$L$214, MATCH("Customer ID", 'E4 TB Allocation Details'!$A$18:$L$18, 0),FALSE), 'E2 Allocators'!$B$15:$W$358, MATCH('O5 Details by Class &amp; Accounts'!AJ$18, 'E2 Allocators'!$B$15:$W$15, 0),FALSE)*$G126), 0, VLOOKUP(VLOOKUP($A126, 'E4 TB Allocation Details'!$A$18:$L$214, MATCH("Customer ID", 'E4 TB Allocation Details'!$A$18:$L$18, 0),FALSE), 'E2 Allocators'!$B$15:$W$358, MATCH('O5 Details by Class &amp; Accounts'!AJ$18, 'E2 Allocators'!$B$15:$W$15, 0),FALSE)*$G126)</f>
        <v>0</v>
      </c>
      <c r="AK126" s="1322">
        <f>IF(ISERROR(VLOOKUP(VLOOKUP($A126, 'E4 TB Allocation Details'!$A$18:$L$214, MATCH("Customer ID", 'E4 TB Allocation Details'!$A$18:$L$18, 0),FALSE), 'E2 Allocators'!$B$15:$W$358, MATCH('O5 Details by Class &amp; Accounts'!AK$18, 'E2 Allocators'!$B$15:$W$15, 0),FALSE)*$G126), 0, VLOOKUP(VLOOKUP($A126, 'E4 TB Allocation Details'!$A$18:$L$214, MATCH("Customer ID", 'E4 TB Allocation Details'!$A$18:$L$18, 0),FALSE), 'E2 Allocators'!$B$15:$W$358, MATCH('O5 Details by Class &amp; Accounts'!AK$18, 'E2 Allocators'!$B$15:$W$15, 0),FALSE)*$G126)</f>
        <v>0</v>
      </c>
      <c r="AL126" s="1322">
        <f>IF(ISERROR(VLOOKUP(VLOOKUP($A126, 'E4 TB Allocation Details'!$A$18:$L$214, MATCH("Customer ID", 'E4 TB Allocation Details'!$A$18:$L$18, 0),FALSE), 'E2 Allocators'!$B$15:$W$358, MATCH('O5 Details by Class &amp; Accounts'!AL$18, 'E2 Allocators'!$B$15:$W$15, 0),FALSE)*$G126), 0, VLOOKUP(VLOOKUP($A126, 'E4 TB Allocation Details'!$A$18:$L$214, MATCH("Customer ID", 'E4 TB Allocation Details'!$A$18:$L$18, 0),FALSE), 'E2 Allocators'!$B$15:$W$358, MATCH('O5 Details by Class &amp; Accounts'!AL$18, 'E2 Allocators'!$B$15:$W$15, 0),FALSE)*$G126)</f>
        <v>0</v>
      </c>
      <c r="AM126" s="1322">
        <f>IF(ISERROR(VLOOKUP(VLOOKUP($A126, 'E4 TB Allocation Details'!$A$18:$L$214, MATCH("Customer ID", 'E4 TB Allocation Details'!$A$18:$L$18, 0),FALSE), 'E2 Allocators'!$B$15:$W$358, MATCH('O5 Details by Class &amp; Accounts'!AM$18, 'E2 Allocators'!$B$15:$W$15, 0),FALSE)*$G126), 0, VLOOKUP(VLOOKUP($A126, 'E4 TB Allocation Details'!$A$18:$L$214, MATCH("Customer ID", 'E4 TB Allocation Details'!$A$18:$L$18, 0),FALSE), 'E2 Allocators'!$B$15:$W$358, MATCH('O5 Details by Class &amp; Accounts'!AM$18, 'E2 Allocators'!$B$15:$W$15, 0),FALSE)*$G126)</f>
        <v>0</v>
      </c>
      <c r="AN126" s="1322">
        <f>IF(ISERROR(VLOOKUP(VLOOKUP($A126, 'E4 TB Allocation Details'!$A$18:$L$214, MATCH("Customer ID", 'E4 TB Allocation Details'!$A$18:$L$18, 0),FALSE), 'E2 Allocators'!$B$15:$W$358, MATCH('O5 Details by Class &amp; Accounts'!AN$18, 'E2 Allocators'!$B$15:$W$15, 0),FALSE)*$G126), 0, VLOOKUP(VLOOKUP($A126, 'E4 TB Allocation Details'!$A$18:$L$214, MATCH("Customer ID", 'E4 TB Allocation Details'!$A$18:$L$18, 0),FALSE), 'E2 Allocators'!$B$15:$W$358, MATCH('O5 Details by Class &amp; Accounts'!AN$18, 'E2 Allocators'!$B$15:$W$15, 0),FALSE)*$G126)</f>
        <v>0</v>
      </c>
      <c r="AO126" s="1322">
        <f>IF(ISERROR(VLOOKUP(VLOOKUP($A126, 'E4 TB Allocation Details'!$A$18:$L$214, MATCH("Customer ID", 'E4 TB Allocation Details'!$A$18:$L$18, 0),FALSE), 'E2 Allocators'!$B$15:$W$358, MATCH('O5 Details by Class &amp; Accounts'!AO$18, 'E2 Allocators'!$B$15:$W$15, 0),FALSE)*$G126), 0, VLOOKUP(VLOOKUP($A126, 'E4 TB Allocation Details'!$A$18:$L$214, MATCH("Customer ID", 'E4 TB Allocation Details'!$A$18:$L$18, 0),FALSE), 'E2 Allocators'!$B$15:$W$358, MATCH('O5 Details by Class &amp; Accounts'!AO$18, 'E2 Allocators'!$B$15:$W$15, 0),FALSE)*$G126)</f>
        <v>0</v>
      </c>
      <c r="AP126" s="1322">
        <f>IF(ISERROR(VLOOKUP(VLOOKUP($A126, 'E4 TB Allocation Details'!$A$18:$L$214, MATCH("Customer ID", 'E4 TB Allocation Details'!$A$18:$L$18, 0),FALSE), 'E2 Allocators'!$B$15:$W$358, MATCH('O5 Details by Class &amp; Accounts'!AP$18, 'E2 Allocators'!$B$15:$W$15, 0),FALSE)*$G126), 0, VLOOKUP(VLOOKUP($A126, 'E4 TB Allocation Details'!$A$18:$L$214, MATCH("Customer ID", 'E4 TB Allocation Details'!$A$18:$L$18, 0),FALSE), 'E2 Allocators'!$B$15:$W$358, MATCH('O5 Details by Class &amp; Accounts'!AP$18, 'E2 Allocators'!$B$15:$W$15, 0),FALSE)*$G126)</f>
        <v>0</v>
      </c>
      <c r="AQ126" s="1322">
        <f>IF(ISERROR(VLOOKUP(VLOOKUP($A126, 'E4 TB Allocation Details'!$A$18:$L$214, MATCH("Customer ID", 'E4 TB Allocation Details'!$A$18:$L$18, 0),FALSE), 'E2 Allocators'!$B$15:$W$358, MATCH('O5 Details by Class &amp; Accounts'!AQ$18, 'E2 Allocators'!$B$15:$W$15, 0),FALSE)*$G126), 0, VLOOKUP(VLOOKUP($A126, 'E4 TB Allocation Details'!$A$18:$L$214, MATCH("Customer ID", 'E4 TB Allocation Details'!$A$18:$L$18, 0),FALSE), 'E2 Allocators'!$B$15:$W$358, MATCH('O5 Details by Class &amp; Accounts'!AQ$18, 'E2 Allocators'!$B$15:$W$15, 0),FALSE)*$G126)</f>
        <v>0</v>
      </c>
      <c r="AR126" s="1322">
        <f>IF(ISERROR(VLOOKUP(VLOOKUP($A126, 'E4 TB Allocation Details'!$A$18:$L$214, MATCH("Customer ID", 'E4 TB Allocation Details'!$A$18:$L$18, 0),FALSE), 'E2 Allocators'!$B$15:$W$358, MATCH('O5 Details by Class &amp; Accounts'!AR$18, 'E2 Allocators'!$B$15:$W$15, 0),FALSE)*$G126), 0, VLOOKUP(VLOOKUP($A126, 'E4 TB Allocation Details'!$A$18:$L$214, MATCH("Customer ID", 'E4 TB Allocation Details'!$A$18:$L$18, 0),FALSE), 'E2 Allocators'!$B$15:$W$358, MATCH('O5 Details by Class &amp; Accounts'!AR$18, 'E2 Allocators'!$B$15:$W$15, 0),FALSE)*$G126)</f>
        <v>0</v>
      </c>
      <c r="AS126" s="1322">
        <f>IF(ISERROR(VLOOKUP(VLOOKUP($A126, 'E4 TB Allocation Details'!$A$18:$L$214, MATCH("Customer ID", 'E4 TB Allocation Details'!$A$18:$L$18, 0),FALSE), 'E2 Allocators'!$B$15:$W$358, MATCH('O5 Details by Class &amp; Accounts'!AS$18, 'E2 Allocators'!$B$15:$W$15, 0),FALSE)*$G126), 0, VLOOKUP(VLOOKUP($A126, 'E4 TB Allocation Details'!$A$18:$L$214, MATCH("Customer ID", 'E4 TB Allocation Details'!$A$18:$L$18, 0),FALSE), 'E2 Allocators'!$B$15:$W$358, MATCH('O5 Details by Class &amp; Accounts'!AS$18, 'E2 Allocators'!$B$15:$W$15, 0),FALSE)*$G126)</f>
        <v>0</v>
      </c>
      <c r="AT126" s="1322">
        <f>IF(ISERROR(VLOOKUP(VLOOKUP($A126, 'E4 TB Allocation Details'!$A$18:$L$214, MATCH("Customer ID", 'E4 TB Allocation Details'!$A$18:$L$18, 0),FALSE), 'E2 Allocators'!$B$15:$W$358, MATCH('O5 Details by Class &amp; Accounts'!AT$18, 'E2 Allocators'!$B$15:$W$15, 0),FALSE)*$G126), 0, VLOOKUP(VLOOKUP($A126, 'E4 TB Allocation Details'!$A$18:$L$214, MATCH("Customer ID", 'E4 TB Allocation Details'!$A$18:$L$18, 0),FALSE), 'E2 Allocators'!$B$15:$W$358, MATCH('O5 Details by Class &amp; Accounts'!AT$18, 'E2 Allocators'!$B$15:$W$15, 0),FALSE)*$G126)</f>
        <v>0</v>
      </c>
      <c r="AU126" s="1322">
        <f>IF(ISERROR(VLOOKUP(VLOOKUP($A126, 'E4 TB Allocation Details'!$A$18:$L$214, MATCH("Customer ID", 'E4 TB Allocation Details'!$A$18:$L$18, 0),FALSE), 'E2 Allocators'!$B$15:$W$358, MATCH('O5 Details by Class &amp; Accounts'!AU$18, 'E2 Allocators'!$B$15:$W$15, 0),FALSE)*$G126), 0, VLOOKUP(VLOOKUP($A126, 'E4 TB Allocation Details'!$A$18:$L$214, MATCH("Customer ID", 'E4 TB Allocation Details'!$A$18:$L$18, 0),FALSE), 'E2 Allocators'!$B$15:$W$358, MATCH('O5 Details by Class &amp; Accounts'!AU$18, 'E2 Allocators'!$B$15:$W$15, 0),FALSE)*$G126)</f>
        <v>0</v>
      </c>
      <c r="AV126" s="1322">
        <f>IF(ISERROR(VLOOKUP(VLOOKUP($A126, 'E4 TB Allocation Details'!$A$18:$L$214, MATCH("Customer ID", 'E4 TB Allocation Details'!$A$18:$L$18, 0),FALSE), 'E2 Allocators'!$B$15:$W$358, MATCH('O5 Details by Class &amp; Accounts'!AV$18, 'E2 Allocators'!$B$15:$W$15, 0),FALSE)*$G126), 0, VLOOKUP(VLOOKUP($A126, 'E4 TB Allocation Details'!$A$18:$L$214, MATCH("Customer ID", 'E4 TB Allocation Details'!$A$18:$L$18, 0),FALSE), 'E2 Allocators'!$B$15:$W$358, MATCH('O5 Details by Class &amp; Accounts'!AV$18, 'E2 Allocators'!$B$15:$W$15, 0),FALSE)*$G126)</f>
        <v>0</v>
      </c>
      <c r="AW126" s="1322">
        <f>IF(ISERROR(VLOOKUP(VLOOKUP($A126, 'E4 TB Allocation Details'!$A$18:$L$214, MATCH("Customer ID", 'E4 TB Allocation Details'!$A$18:$L$18, 0),FALSE), 'E2 Allocators'!$B$15:$W$358, MATCH('O5 Details by Class &amp; Accounts'!AW$18, 'E2 Allocators'!$B$15:$W$15, 0),FALSE)*$G126), 0, VLOOKUP(VLOOKUP($A126, 'E4 TB Allocation Details'!$A$18:$L$214, MATCH("Customer ID", 'E4 TB Allocation Details'!$A$18:$L$18, 0),FALSE), 'E2 Allocators'!$B$15:$W$358, MATCH('O5 Details by Class &amp; Accounts'!AW$18, 'E2 Allocators'!$B$15:$W$15, 0),FALSE)*$G126)</f>
        <v>0</v>
      </c>
      <c r="AX126" s="1322">
        <f t="shared" si="34"/>
        <v>0</v>
      </c>
      <c r="AY126" s="1322">
        <f>IF(ISERROR(VLOOKUP(VLOOKUP($A126, 'E4 TB Allocation Details'!$A$18:$L$214, MATCH("Misc ID", 'E4 TB Allocation Details'!$A$18:$L$18, 0),FALSE), 'E2 Allocators'!$B$15:$W$358, MATCH('O5 Details by Class &amp; Accounts'!AY$18, 'E2 Allocators'!$B$15:$W$15, 0),FALSE)*$E126), 0, VLOOKUP(VLOOKUP($A126, 'E4 TB Allocation Details'!$A$18:$L$214, MATCH("Misc ID", 'E4 TB Allocation Details'!$A$18:$L$18, 0),FALSE), 'E2 Allocators'!$B$15:$W$358, MATCH('O5 Details by Class &amp; Accounts'!AY$18, 'E2 Allocators'!$B$15:$W$15, 0),FALSE)*$E126)</f>
        <v>0</v>
      </c>
      <c r="AZ126" s="1322">
        <f>IF(ISERROR(VLOOKUP(VLOOKUP($A126, 'E4 TB Allocation Details'!$A$18:$L$214, MATCH("Misc ID", 'E4 TB Allocation Details'!$A$18:$L$18, 0),FALSE), 'E2 Allocators'!$B$15:$W$358, MATCH('O5 Details by Class &amp; Accounts'!AZ$18, 'E2 Allocators'!$B$15:$W$15, 0),FALSE)*$E126), 0, VLOOKUP(VLOOKUP($A126, 'E4 TB Allocation Details'!$A$18:$L$214, MATCH("Misc ID", 'E4 TB Allocation Details'!$A$18:$L$18, 0),FALSE), 'E2 Allocators'!$B$15:$W$358, MATCH('O5 Details by Class &amp; Accounts'!AZ$18, 'E2 Allocators'!$B$15:$W$15, 0),FALSE)*$E126)</f>
        <v>0</v>
      </c>
      <c r="BA126" s="1322">
        <f>IF(ISERROR(VLOOKUP(VLOOKUP($A126, 'E4 TB Allocation Details'!$A$18:$L$214, MATCH("Misc ID", 'E4 TB Allocation Details'!$A$18:$L$18, 0),FALSE), 'E2 Allocators'!$B$15:$W$358, MATCH('O5 Details by Class &amp; Accounts'!BA$18, 'E2 Allocators'!$B$15:$W$15, 0),FALSE)*$E126), 0, VLOOKUP(VLOOKUP($A126, 'E4 TB Allocation Details'!$A$18:$L$214, MATCH("Misc ID", 'E4 TB Allocation Details'!$A$18:$L$18, 0),FALSE), 'E2 Allocators'!$B$15:$W$358, MATCH('O5 Details by Class &amp; Accounts'!BA$18, 'E2 Allocators'!$B$15:$W$15, 0),FALSE)*$E126)</f>
        <v>0</v>
      </c>
      <c r="BB126" s="1322">
        <f>IF(ISERROR(VLOOKUP(VLOOKUP($A126, 'E4 TB Allocation Details'!$A$18:$L$214, MATCH("Misc ID", 'E4 TB Allocation Details'!$A$18:$L$18, 0),FALSE), 'E2 Allocators'!$B$15:$W$358, MATCH('O5 Details by Class &amp; Accounts'!BB$18, 'E2 Allocators'!$B$15:$W$15, 0),FALSE)*$E126), 0, VLOOKUP(VLOOKUP($A126, 'E4 TB Allocation Details'!$A$18:$L$214, MATCH("Misc ID", 'E4 TB Allocation Details'!$A$18:$L$18, 0),FALSE), 'E2 Allocators'!$B$15:$W$358, MATCH('O5 Details by Class &amp; Accounts'!BB$18, 'E2 Allocators'!$B$15:$W$15, 0),FALSE)*$E126)</f>
        <v>0</v>
      </c>
      <c r="BC126" s="1322">
        <f>IF(ISERROR(VLOOKUP(VLOOKUP($A126, 'E4 TB Allocation Details'!$A$18:$L$214, MATCH("Misc ID", 'E4 TB Allocation Details'!$A$18:$L$18, 0),FALSE), 'E2 Allocators'!$B$15:$W$358, MATCH('O5 Details by Class &amp; Accounts'!BC$18, 'E2 Allocators'!$B$15:$W$15, 0),FALSE)*$E126), 0, VLOOKUP(VLOOKUP($A126, 'E4 TB Allocation Details'!$A$18:$L$214, MATCH("Misc ID", 'E4 TB Allocation Details'!$A$18:$L$18, 0),FALSE), 'E2 Allocators'!$B$15:$W$358, MATCH('O5 Details by Class &amp; Accounts'!BC$18, 'E2 Allocators'!$B$15:$W$15, 0),FALSE)*$E126)</f>
        <v>0</v>
      </c>
      <c r="BD126" s="1322">
        <f>IF(ISERROR(VLOOKUP(VLOOKUP($A126, 'E4 TB Allocation Details'!$A$18:$L$214, MATCH("Misc ID", 'E4 TB Allocation Details'!$A$18:$L$18, 0),FALSE), 'E2 Allocators'!$B$15:$W$358, MATCH('O5 Details by Class &amp; Accounts'!BD$18, 'E2 Allocators'!$B$15:$W$15, 0),FALSE)*$E126), 0, VLOOKUP(VLOOKUP($A126, 'E4 TB Allocation Details'!$A$18:$L$214, MATCH("Misc ID", 'E4 TB Allocation Details'!$A$18:$L$18, 0),FALSE), 'E2 Allocators'!$B$15:$W$358, MATCH('O5 Details by Class &amp; Accounts'!BD$18, 'E2 Allocators'!$B$15:$W$15, 0),FALSE)*$E126)</f>
        <v>0</v>
      </c>
      <c r="BE126" s="1322">
        <f>IF(ISERROR(VLOOKUP(VLOOKUP($A126, 'E4 TB Allocation Details'!$A$18:$L$214, MATCH("Misc ID", 'E4 TB Allocation Details'!$A$18:$L$18, 0),FALSE), 'E2 Allocators'!$B$15:$W$358, MATCH('O5 Details by Class &amp; Accounts'!BE$18, 'E2 Allocators'!$B$15:$W$15, 0),FALSE)*$E126), 0, VLOOKUP(VLOOKUP($A126, 'E4 TB Allocation Details'!$A$18:$L$214, MATCH("Misc ID", 'E4 TB Allocation Details'!$A$18:$L$18, 0),FALSE), 'E2 Allocators'!$B$15:$W$358, MATCH('O5 Details by Class &amp; Accounts'!BE$18, 'E2 Allocators'!$B$15:$W$15, 0),FALSE)*$E126)</f>
        <v>0</v>
      </c>
      <c r="BF126" s="1322">
        <f>IF(ISERROR(VLOOKUP(VLOOKUP($A126, 'E4 TB Allocation Details'!$A$18:$L$214, MATCH("Misc ID", 'E4 TB Allocation Details'!$A$18:$L$18, 0),FALSE), 'E2 Allocators'!$B$15:$W$358, MATCH('O5 Details by Class &amp; Accounts'!BF$18, 'E2 Allocators'!$B$15:$W$15, 0),FALSE)*$E126), 0, VLOOKUP(VLOOKUP($A126, 'E4 TB Allocation Details'!$A$18:$L$214, MATCH("Misc ID", 'E4 TB Allocation Details'!$A$18:$L$18, 0),FALSE), 'E2 Allocators'!$B$15:$W$358, MATCH('O5 Details by Class &amp; Accounts'!BF$18, 'E2 Allocators'!$B$15:$W$15, 0),FALSE)*$E126)</f>
        <v>0</v>
      </c>
      <c r="BG126" s="1322">
        <f>IF(ISERROR(VLOOKUP(VLOOKUP($A126, 'E4 TB Allocation Details'!$A$18:$L$214, MATCH("Misc ID", 'E4 TB Allocation Details'!$A$18:$L$18, 0),FALSE), 'E2 Allocators'!$B$15:$W$358, MATCH('O5 Details by Class &amp; Accounts'!BG$18, 'E2 Allocators'!$B$15:$W$15, 0),FALSE)*$E126), 0, VLOOKUP(VLOOKUP($A126, 'E4 TB Allocation Details'!$A$18:$L$214, MATCH("Misc ID", 'E4 TB Allocation Details'!$A$18:$L$18, 0),FALSE), 'E2 Allocators'!$B$15:$W$358, MATCH('O5 Details by Class &amp; Accounts'!BG$18, 'E2 Allocators'!$B$15:$W$15, 0),FALSE)*$E126)</f>
        <v>0</v>
      </c>
      <c r="BH126" s="1322">
        <f>IF(ISERROR(VLOOKUP(VLOOKUP($A126, 'E4 TB Allocation Details'!$A$18:$L$214, MATCH("Misc ID", 'E4 TB Allocation Details'!$A$18:$L$18, 0),FALSE), 'E2 Allocators'!$B$15:$W$358, MATCH('O5 Details by Class &amp; Accounts'!BH$18, 'E2 Allocators'!$B$15:$W$15, 0),FALSE)*$E126), 0, VLOOKUP(VLOOKUP($A126, 'E4 TB Allocation Details'!$A$18:$L$214, MATCH("Misc ID", 'E4 TB Allocation Details'!$A$18:$L$18, 0),FALSE), 'E2 Allocators'!$B$15:$W$358, MATCH('O5 Details by Class &amp; Accounts'!BH$18, 'E2 Allocators'!$B$15:$W$15, 0),FALSE)*$E126)</f>
        <v>0</v>
      </c>
      <c r="BI126" s="1322">
        <f>IF(ISERROR(VLOOKUP(VLOOKUP($A126, 'E4 TB Allocation Details'!$A$18:$L$214, MATCH("Misc ID", 'E4 TB Allocation Details'!$A$18:$L$18, 0),FALSE), 'E2 Allocators'!$B$15:$W$358, MATCH('O5 Details by Class &amp; Accounts'!BI$18, 'E2 Allocators'!$B$15:$W$15, 0),FALSE)*$E126), 0, VLOOKUP(VLOOKUP($A126, 'E4 TB Allocation Details'!$A$18:$L$214, MATCH("Misc ID", 'E4 TB Allocation Details'!$A$18:$L$18, 0),FALSE), 'E2 Allocators'!$B$15:$W$358, MATCH('O5 Details by Class &amp; Accounts'!BI$18, 'E2 Allocators'!$B$15:$W$15, 0),FALSE)*$E126)</f>
        <v>0</v>
      </c>
      <c r="BJ126" s="1322">
        <f>IF(ISERROR(VLOOKUP(VLOOKUP($A126, 'E4 TB Allocation Details'!$A$18:$L$214, MATCH("Misc ID", 'E4 TB Allocation Details'!$A$18:$L$18, 0),FALSE), 'E2 Allocators'!$B$15:$W$358, MATCH('O5 Details by Class &amp; Accounts'!BJ$18, 'E2 Allocators'!$B$15:$W$15, 0),FALSE)*$E126), 0, VLOOKUP(VLOOKUP($A126, 'E4 TB Allocation Details'!$A$18:$L$214, MATCH("Misc ID", 'E4 TB Allocation Details'!$A$18:$L$18, 0),FALSE), 'E2 Allocators'!$B$15:$W$358, MATCH('O5 Details by Class &amp; Accounts'!BJ$18, 'E2 Allocators'!$B$15:$W$15, 0),FALSE)*$E126)</f>
        <v>0</v>
      </c>
      <c r="BK126" s="1322">
        <f>IF(ISERROR(VLOOKUP(VLOOKUP($A126, 'E4 TB Allocation Details'!$A$18:$L$214, MATCH("Misc ID", 'E4 TB Allocation Details'!$A$18:$L$18, 0),FALSE), 'E2 Allocators'!$B$15:$W$358, MATCH('O5 Details by Class &amp; Accounts'!BK$18, 'E2 Allocators'!$B$15:$W$15, 0),FALSE)*$E126), 0, VLOOKUP(VLOOKUP($A126, 'E4 TB Allocation Details'!$A$18:$L$214, MATCH("Misc ID", 'E4 TB Allocation Details'!$A$18:$L$18, 0),FALSE), 'E2 Allocators'!$B$15:$W$358, MATCH('O5 Details by Class &amp; Accounts'!BK$18, 'E2 Allocators'!$B$15:$W$15, 0),FALSE)*$E126)</f>
        <v>0</v>
      </c>
      <c r="BL126" s="1322">
        <f>IF(ISERROR(VLOOKUP(VLOOKUP($A126, 'E4 TB Allocation Details'!$A$18:$L$214, MATCH("Misc ID", 'E4 TB Allocation Details'!$A$18:$L$18, 0),FALSE), 'E2 Allocators'!$B$15:$W$358, MATCH('O5 Details by Class &amp; Accounts'!BL$18, 'E2 Allocators'!$B$15:$W$15, 0),FALSE)*$E126), 0, VLOOKUP(VLOOKUP($A126, 'E4 TB Allocation Details'!$A$18:$L$214, MATCH("Misc ID", 'E4 TB Allocation Details'!$A$18:$L$18, 0),FALSE), 'E2 Allocators'!$B$15:$W$358, MATCH('O5 Details by Class &amp; Accounts'!BL$18, 'E2 Allocators'!$B$15:$W$15, 0),FALSE)*$E126)</f>
        <v>0</v>
      </c>
      <c r="BM126" s="1322">
        <f>IF(ISERROR(VLOOKUP(VLOOKUP($A126, 'E4 TB Allocation Details'!$A$18:$L$214, MATCH("Misc ID", 'E4 TB Allocation Details'!$A$18:$L$18, 0),FALSE), 'E2 Allocators'!$B$15:$W$358, MATCH('O5 Details by Class &amp; Accounts'!BM$18, 'E2 Allocators'!$B$15:$W$15, 0),FALSE)*$E126), 0, VLOOKUP(VLOOKUP($A126, 'E4 TB Allocation Details'!$A$18:$L$214, MATCH("Misc ID", 'E4 TB Allocation Details'!$A$18:$L$18, 0),FALSE), 'E2 Allocators'!$B$15:$W$358, MATCH('O5 Details by Class &amp; Accounts'!BM$18, 'E2 Allocators'!$B$15:$W$15, 0),FALSE)*$E126)</f>
        <v>0</v>
      </c>
      <c r="BN126" s="1322">
        <f>IF(ISERROR(VLOOKUP(VLOOKUP($A126, 'E4 TB Allocation Details'!$A$18:$L$214, MATCH("Misc ID", 'E4 TB Allocation Details'!$A$18:$L$18, 0),FALSE), 'E2 Allocators'!$B$15:$W$358, MATCH('O5 Details by Class &amp; Accounts'!BN$18, 'E2 Allocators'!$B$15:$W$15, 0),FALSE)*$E126), 0, VLOOKUP(VLOOKUP($A126, 'E4 TB Allocation Details'!$A$18:$L$214, MATCH("Misc ID", 'E4 TB Allocation Details'!$A$18:$L$18, 0),FALSE), 'E2 Allocators'!$B$15:$W$358, MATCH('O5 Details by Class &amp; Accounts'!BN$18, 'E2 Allocators'!$B$15:$W$15, 0),FALSE)*$E126)</f>
        <v>0</v>
      </c>
      <c r="BO126" s="1322">
        <f>IF(ISERROR(VLOOKUP(VLOOKUP($A126, 'E4 TB Allocation Details'!$A$18:$L$214, MATCH("Misc ID", 'E4 TB Allocation Details'!$A$18:$L$18, 0),FALSE), 'E2 Allocators'!$B$15:$W$358, MATCH('O5 Details by Class &amp; Accounts'!BO$18, 'E2 Allocators'!$B$15:$W$15, 0),FALSE)*$E126), 0, VLOOKUP(VLOOKUP($A126, 'E4 TB Allocation Details'!$A$18:$L$214, MATCH("Misc ID", 'E4 TB Allocation Details'!$A$18:$L$18, 0),FALSE), 'E2 Allocators'!$B$15:$W$358, MATCH('O5 Details by Class &amp; Accounts'!BO$18, 'E2 Allocators'!$B$15:$W$15, 0),FALSE)*$E126)</f>
        <v>0</v>
      </c>
      <c r="BP126" s="1322">
        <f>IF(ISERROR(VLOOKUP(VLOOKUP($A126, 'E4 TB Allocation Details'!$A$18:$L$214, MATCH("Misc ID", 'E4 TB Allocation Details'!$A$18:$L$18, 0),FALSE), 'E2 Allocators'!$B$15:$W$358, MATCH('O5 Details by Class &amp; Accounts'!BP$18, 'E2 Allocators'!$B$15:$W$15, 0),FALSE)*$E126), 0, VLOOKUP(VLOOKUP($A126, 'E4 TB Allocation Details'!$A$18:$L$214, MATCH("Misc ID", 'E4 TB Allocation Details'!$A$18:$L$18, 0),FALSE), 'E2 Allocators'!$B$15:$W$358, MATCH('O5 Details by Class &amp; Accounts'!BP$18, 'E2 Allocators'!$B$15:$W$15, 0),FALSE)*$E126)</f>
        <v>0</v>
      </c>
      <c r="BQ126" s="1322">
        <f>IF(ISERROR(VLOOKUP(VLOOKUP($A126, 'E4 TB Allocation Details'!$A$18:$L$214, MATCH("Misc ID", 'E4 TB Allocation Details'!$A$18:$L$18, 0),FALSE), 'E2 Allocators'!$B$15:$W$358, MATCH('O5 Details by Class &amp; Accounts'!BQ$18, 'E2 Allocators'!$B$15:$W$15, 0),FALSE)*$E126), 0, VLOOKUP(VLOOKUP($A126, 'E4 TB Allocation Details'!$A$18:$L$214, MATCH("Misc ID", 'E4 TB Allocation Details'!$A$18:$L$18, 0),FALSE), 'E2 Allocators'!$B$15:$W$358, MATCH('O5 Details by Class &amp; Accounts'!BQ$18, 'E2 Allocators'!$B$15:$W$15, 0),FALSE)*$E126)</f>
        <v>0</v>
      </c>
      <c r="BR126" s="1322">
        <f>IF(ISERROR(VLOOKUP(VLOOKUP($A126, 'E4 TB Allocation Details'!$A$18:$L$214, MATCH("Misc ID", 'E4 TB Allocation Details'!$A$18:$L$18, 0),FALSE), 'E2 Allocators'!$B$15:$W$358, MATCH('O5 Details by Class &amp; Accounts'!BR$18, 'E2 Allocators'!$B$15:$W$15, 0),FALSE)*$E126), 0, VLOOKUP(VLOOKUP($A126, 'E4 TB Allocation Details'!$A$18:$L$214, MATCH("Misc ID", 'E4 TB Allocation Details'!$A$18:$L$18, 0),FALSE), 'E2 Allocators'!$B$15:$W$358, MATCH('O5 Details by Class &amp; Accounts'!BR$18, 'E2 Allocators'!$B$15:$W$15, 0),FALSE)*$E126)</f>
        <v>0</v>
      </c>
      <c r="BS126" s="1322">
        <f t="shared" si="35"/>
        <v>0</v>
      </c>
      <c r="BT126" s="1322">
        <f>IF(ISERROR(VLOOKUP(VLOOKUP($A126, 'E4 TB Allocation Details'!$A$18:$L$214, MATCH("A &amp; G ID", 'E4 TB Allocation Details'!$A$18:$L$18, 0),FALSE), 'E2 Allocators'!$B$15:$W$358, MATCH('O5 Details by Class &amp; Accounts'!BT$18, 'E2 Allocators'!$B$15:$W$15, 0),FALSE)*$E126), 0, VLOOKUP(VLOOKUP($A126, 'E4 TB Allocation Details'!$A$18:$L$214, MATCH("A &amp; G ID", 'E4 TB Allocation Details'!$A$18:$L$18, 0),FALSE), 'E2 Allocators'!$B$15:$W$358, MATCH('O5 Details by Class &amp; Accounts'!BT$18, 'E2 Allocators'!$B$15:$W$15, 0),FALSE)*$E126)</f>
        <v>0</v>
      </c>
      <c r="BU126" s="1322">
        <f>IF(ISERROR(VLOOKUP(VLOOKUP($A126, 'E4 TB Allocation Details'!$A$18:$L$214, MATCH("A &amp; G ID", 'E4 TB Allocation Details'!$A$18:$L$18, 0),FALSE), 'E2 Allocators'!$B$15:$W$358, MATCH('O5 Details by Class &amp; Accounts'!BU$18, 'E2 Allocators'!$B$15:$W$15, 0),FALSE)*$E126), 0, VLOOKUP(VLOOKUP($A126, 'E4 TB Allocation Details'!$A$18:$L$214, MATCH("A &amp; G ID", 'E4 TB Allocation Details'!$A$18:$L$18, 0),FALSE), 'E2 Allocators'!$B$15:$W$358, MATCH('O5 Details by Class &amp; Accounts'!BU$18, 'E2 Allocators'!$B$15:$W$15, 0),FALSE)*$E126)</f>
        <v>0</v>
      </c>
      <c r="BV126" s="1322">
        <f>IF(ISERROR(VLOOKUP(VLOOKUP($A126, 'E4 TB Allocation Details'!$A$18:$L$214, MATCH("A &amp; G ID", 'E4 TB Allocation Details'!$A$18:$L$18, 0),FALSE), 'E2 Allocators'!$B$15:$W$358, MATCH('O5 Details by Class &amp; Accounts'!BV$18, 'E2 Allocators'!$B$15:$W$15, 0),FALSE)*$E126), 0, VLOOKUP(VLOOKUP($A126, 'E4 TB Allocation Details'!$A$18:$L$214, MATCH("A &amp; G ID", 'E4 TB Allocation Details'!$A$18:$L$18, 0),FALSE), 'E2 Allocators'!$B$15:$W$358, MATCH('O5 Details by Class &amp; Accounts'!BV$18, 'E2 Allocators'!$B$15:$W$15, 0),FALSE)*$E126)</f>
        <v>0</v>
      </c>
      <c r="BW126" s="1322">
        <f>IF(ISERROR(VLOOKUP(VLOOKUP($A126, 'E4 TB Allocation Details'!$A$18:$L$214, MATCH("A &amp; G ID", 'E4 TB Allocation Details'!$A$18:$L$18, 0),FALSE), 'E2 Allocators'!$B$15:$W$358, MATCH('O5 Details by Class &amp; Accounts'!BW$18, 'E2 Allocators'!$B$15:$W$15, 0),FALSE)*$E126), 0, VLOOKUP(VLOOKUP($A126, 'E4 TB Allocation Details'!$A$18:$L$214, MATCH("A &amp; G ID", 'E4 TB Allocation Details'!$A$18:$L$18, 0),FALSE), 'E2 Allocators'!$B$15:$W$358, MATCH('O5 Details by Class &amp; Accounts'!BW$18, 'E2 Allocators'!$B$15:$W$15, 0),FALSE)*$E126)</f>
        <v>0</v>
      </c>
      <c r="BX126" s="1322">
        <f>IF(ISERROR(VLOOKUP(VLOOKUP($A126, 'E4 TB Allocation Details'!$A$18:$L$214, MATCH("A &amp; G ID", 'E4 TB Allocation Details'!$A$18:$L$18, 0),FALSE), 'E2 Allocators'!$B$15:$W$358, MATCH('O5 Details by Class &amp; Accounts'!BX$18, 'E2 Allocators'!$B$15:$W$15, 0),FALSE)*$E126), 0, VLOOKUP(VLOOKUP($A126, 'E4 TB Allocation Details'!$A$18:$L$214, MATCH("A &amp; G ID", 'E4 TB Allocation Details'!$A$18:$L$18, 0),FALSE), 'E2 Allocators'!$B$15:$W$358, MATCH('O5 Details by Class &amp; Accounts'!BX$18, 'E2 Allocators'!$B$15:$W$15, 0),FALSE)*$E126)</f>
        <v>0</v>
      </c>
      <c r="BY126" s="1322">
        <f>IF(ISERROR(VLOOKUP(VLOOKUP($A126, 'E4 TB Allocation Details'!$A$18:$L$214, MATCH("A &amp; G ID", 'E4 TB Allocation Details'!$A$18:$L$18, 0),FALSE), 'E2 Allocators'!$B$15:$W$358, MATCH('O5 Details by Class &amp; Accounts'!BY$18, 'E2 Allocators'!$B$15:$W$15, 0),FALSE)*$E126), 0, VLOOKUP(VLOOKUP($A126, 'E4 TB Allocation Details'!$A$18:$L$214, MATCH("A &amp; G ID", 'E4 TB Allocation Details'!$A$18:$L$18, 0),FALSE), 'E2 Allocators'!$B$15:$W$358, MATCH('O5 Details by Class &amp; Accounts'!BY$18, 'E2 Allocators'!$B$15:$W$15, 0),FALSE)*$E126)</f>
        <v>0</v>
      </c>
      <c r="BZ126" s="1322">
        <f>IF(ISERROR(VLOOKUP(VLOOKUP($A126, 'E4 TB Allocation Details'!$A$18:$L$214, MATCH("A &amp; G ID", 'E4 TB Allocation Details'!$A$18:$L$18, 0),FALSE), 'E2 Allocators'!$B$15:$W$358, MATCH('O5 Details by Class &amp; Accounts'!BZ$18, 'E2 Allocators'!$B$15:$W$15, 0),FALSE)*$E126), 0, VLOOKUP(VLOOKUP($A126, 'E4 TB Allocation Details'!$A$18:$L$214, MATCH("A &amp; G ID", 'E4 TB Allocation Details'!$A$18:$L$18, 0),FALSE), 'E2 Allocators'!$B$15:$W$358, MATCH('O5 Details by Class &amp; Accounts'!BZ$18, 'E2 Allocators'!$B$15:$W$15, 0),FALSE)*$E126)</f>
        <v>0</v>
      </c>
      <c r="CA126" s="1322">
        <f>IF(ISERROR(VLOOKUP(VLOOKUP($A126, 'E4 TB Allocation Details'!$A$18:$L$214, MATCH("A &amp; G ID", 'E4 TB Allocation Details'!$A$18:$L$18, 0),FALSE), 'E2 Allocators'!$B$15:$W$358, MATCH('O5 Details by Class &amp; Accounts'!CA$18, 'E2 Allocators'!$B$15:$W$15, 0),FALSE)*$E126), 0, VLOOKUP(VLOOKUP($A126, 'E4 TB Allocation Details'!$A$18:$L$214, MATCH("A &amp; G ID", 'E4 TB Allocation Details'!$A$18:$L$18, 0),FALSE), 'E2 Allocators'!$B$15:$W$358, MATCH('O5 Details by Class &amp; Accounts'!CA$18, 'E2 Allocators'!$B$15:$W$15, 0),FALSE)*$E126)</f>
        <v>0</v>
      </c>
      <c r="CB126" s="1322">
        <f>IF(ISERROR(VLOOKUP(VLOOKUP($A126, 'E4 TB Allocation Details'!$A$18:$L$214, MATCH("A &amp; G ID", 'E4 TB Allocation Details'!$A$18:$L$18, 0),FALSE), 'E2 Allocators'!$B$15:$W$358, MATCH('O5 Details by Class &amp; Accounts'!CB$18, 'E2 Allocators'!$B$15:$W$15, 0),FALSE)*$E126), 0, VLOOKUP(VLOOKUP($A126, 'E4 TB Allocation Details'!$A$18:$L$214, MATCH("A &amp; G ID", 'E4 TB Allocation Details'!$A$18:$L$18, 0),FALSE), 'E2 Allocators'!$B$15:$W$358, MATCH('O5 Details by Class &amp; Accounts'!CB$18, 'E2 Allocators'!$B$15:$W$15, 0),FALSE)*$E126)</f>
        <v>0</v>
      </c>
      <c r="CC126" s="1322">
        <f>IF(ISERROR(VLOOKUP(VLOOKUP($A126, 'E4 TB Allocation Details'!$A$18:$L$214, MATCH("A &amp; G ID", 'E4 TB Allocation Details'!$A$18:$L$18, 0),FALSE), 'E2 Allocators'!$B$15:$W$358, MATCH('O5 Details by Class &amp; Accounts'!CC$18, 'E2 Allocators'!$B$15:$W$15, 0),FALSE)*$E126), 0, VLOOKUP(VLOOKUP($A126, 'E4 TB Allocation Details'!$A$18:$L$214, MATCH("A &amp; G ID", 'E4 TB Allocation Details'!$A$18:$L$18, 0),FALSE), 'E2 Allocators'!$B$15:$W$358, MATCH('O5 Details by Class &amp; Accounts'!CC$18, 'E2 Allocators'!$B$15:$W$15, 0),FALSE)*$E126)</f>
        <v>0</v>
      </c>
      <c r="CD126" s="1322">
        <f>IF(ISERROR(VLOOKUP(VLOOKUP($A126, 'E4 TB Allocation Details'!$A$18:$L$214, MATCH("A &amp; G ID", 'E4 TB Allocation Details'!$A$18:$L$18, 0),FALSE), 'E2 Allocators'!$B$15:$W$358, MATCH('O5 Details by Class &amp; Accounts'!CD$18, 'E2 Allocators'!$B$15:$W$15, 0),FALSE)*$E126), 0, VLOOKUP(VLOOKUP($A126, 'E4 TB Allocation Details'!$A$18:$L$214, MATCH("A &amp; G ID", 'E4 TB Allocation Details'!$A$18:$L$18, 0),FALSE), 'E2 Allocators'!$B$15:$W$358, MATCH('O5 Details by Class &amp; Accounts'!CD$18, 'E2 Allocators'!$B$15:$W$15, 0),FALSE)*$E126)</f>
        <v>0</v>
      </c>
      <c r="CE126" s="1322">
        <f>IF(ISERROR(VLOOKUP(VLOOKUP($A126, 'E4 TB Allocation Details'!$A$18:$L$214, MATCH("A &amp; G ID", 'E4 TB Allocation Details'!$A$18:$L$18, 0),FALSE), 'E2 Allocators'!$B$15:$W$358, MATCH('O5 Details by Class &amp; Accounts'!CE$18, 'E2 Allocators'!$B$15:$W$15, 0),FALSE)*$E126), 0, VLOOKUP(VLOOKUP($A126, 'E4 TB Allocation Details'!$A$18:$L$214, MATCH("A &amp; G ID", 'E4 TB Allocation Details'!$A$18:$L$18, 0),FALSE), 'E2 Allocators'!$B$15:$W$358, MATCH('O5 Details by Class &amp; Accounts'!CE$18, 'E2 Allocators'!$B$15:$W$15, 0),FALSE)*$E126)</f>
        <v>0</v>
      </c>
      <c r="CF126" s="1322">
        <f>IF(ISERROR(VLOOKUP(VLOOKUP($A126, 'E4 TB Allocation Details'!$A$18:$L$214, MATCH("A &amp; G ID", 'E4 TB Allocation Details'!$A$18:$L$18, 0),FALSE), 'E2 Allocators'!$B$15:$W$358, MATCH('O5 Details by Class &amp; Accounts'!CF$18, 'E2 Allocators'!$B$15:$W$15, 0),FALSE)*$E126), 0, VLOOKUP(VLOOKUP($A126, 'E4 TB Allocation Details'!$A$18:$L$214, MATCH("A &amp; G ID", 'E4 TB Allocation Details'!$A$18:$L$18, 0),FALSE), 'E2 Allocators'!$B$15:$W$358, MATCH('O5 Details by Class &amp; Accounts'!CF$18, 'E2 Allocators'!$B$15:$W$15, 0),FALSE)*$E126)</f>
        <v>0</v>
      </c>
      <c r="CG126" s="1322">
        <f>IF(ISERROR(VLOOKUP(VLOOKUP($A126, 'E4 TB Allocation Details'!$A$18:$L$214, MATCH("A &amp; G ID", 'E4 TB Allocation Details'!$A$18:$L$18, 0),FALSE), 'E2 Allocators'!$B$15:$W$358, MATCH('O5 Details by Class &amp; Accounts'!CG$18, 'E2 Allocators'!$B$15:$W$15, 0),FALSE)*$E126), 0, VLOOKUP(VLOOKUP($A126, 'E4 TB Allocation Details'!$A$18:$L$214, MATCH("A &amp; G ID", 'E4 TB Allocation Details'!$A$18:$L$18, 0),FALSE), 'E2 Allocators'!$B$15:$W$358, MATCH('O5 Details by Class &amp; Accounts'!CG$18, 'E2 Allocators'!$B$15:$W$15, 0),FALSE)*$E126)</f>
        <v>0</v>
      </c>
      <c r="CH126" s="1322">
        <f>IF(ISERROR(VLOOKUP(VLOOKUP($A126, 'E4 TB Allocation Details'!$A$18:$L$214, MATCH("A &amp; G ID", 'E4 TB Allocation Details'!$A$18:$L$18, 0),FALSE), 'E2 Allocators'!$B$15:$W$358, MATCH('O5 Details by Class &amp; Accounts'!CH$18, 'E2 Allocators'!$B$15:$W$15, 0),FALSE)*$E126), 0, VLOOKUP(VLOOKUP($A126, 'E4 TB Allocation Details'!$A$18:$L$214, MATCH("A &amp; G ID", 'E4 TB Allocation Details'!$A$18:$L$18, 0),FALSE), 'E2 Allocators'!$B$15:$W$358, MATCH('O5 Details by Class &amp; Accounts'!CH$18, 'E2 Allocators'!$B$15:$W$15, 0),FALSE)*$E126)</f>
        <v>0</v>
      </c>
      <c r="CI126" s="1322">
        <f>IF(ISERROR(VLOOKUP(VLOOKUP($A126, 'E4 TB Allocation Details'!$A$18:$L$214, MATCH("A &amp; G ID", 'E4 TB Allocation Details'!$A$18:$L$18, 0),FALSE), 'E2 Allocators'!$B$15:$W$358, MATCH('O5 Details by Class &amp; Accounts'!CI$18, 'E2 Allocators'!$B$15:$W$15, 0),FALSE)*$E126), 0, VLOOKUP(VLOOKUP($A126, 'E4 TB Allocation Details'!$A$18:$L$214, MATCH("A &amp; G ID", 'E4 TB Allocation Details'!$A$18:$L$18, 0),FALSE), 'E2 Allocators'!$B$15:$W$358, MATCH('O5 Details by Class &amp; Accounts'!CI$18, 'E2 Allocators'!$B$15:$W$15, 0),FALSE)*$E126)</f>
        <v>0</v>
      </c>
      <c r="CJ126" s="1322">
        <f>IF(ISERROR(VLOOKUP(VLOOKUP($A126, 'E4 TB Allocation Details'!$A$18:$L$214, MATCH("A &amp; G ID", 'E4 TB Allocation Details'!$A$18:$L$18, 0),FALSE), 'E2 Allocators'!$B$15:$W$358, MATCH('O5 Details by Class &amp; Accounts'!CJ$18, 'E2 Allocators'!$B$15:$W$15, 0),FALSE)*$E126), 0, VLOOKUP(VLOOKUP($A126, 'E4 TB Allocation Details'!$A$18:$L$214, MATCH("A &amp; G ID", 'E4 TB Allocation Details'!$A$18:$L$18, 0),FALSE), 'E2 Allocators'!$B$15:$W$358, MATCH('O5 Details by Class &amp; Accounts'!CJ$18, 'E2 Allocators'!$B$15:$W$15, 0),FALSE)*$E126)</f>
        <v>0</v>
      </c>
      <c r="CK126" s="1322">
        <f>IF(ISERROR(VLOOKUP(VLOOKUP($A126, 'E4 TB Allocation Details'!$A$18:$L$214, MATCH("A &amp; G ID", 'E4 TB Allocation Details'!$A$18:$L$18, 0),FALSE), 'E2 Allocators'!$B$15:$W$358, MATCH('O5 Details by Class &amp; Accounts'!CK$18, 'E2 Allocators'!$B$15:$W$15, 0),FALSE)*$E126), 0, VLOOKUP(VLOOKUP($A126, 'E4 TB Allocation Details'!$A$18:$L$214, MATCH("A &amp; G ID", 'E4 TB Allocation Details'!$A$18:$L$18, 0),FALSE), 'E2 Allocators'!$B$15:$W$358, MATCH('O5 Details by Class &amp; Accounts'!CK$18, 'E2 Allocators'!$B$15:$W$15, 0),FALSE)*$E126)</f>
        <v>0</v>
      </c>
      <c r="CL126" s="1322">
        <f>IF(ISERROR(VLOOKUP(VLOOKUP($A126, 'E4 TB Allocation Details'!$A$18:$L$214, MATCH("A &amp; G ID", 'E4 TB Allocation Details'!$A$18:$L$18, 0),FALSE), 'E2 Allocators'!$B$15:$W$358, MATCH('O5 Details by Class &amp; Accounts'!CL$18, 'E2 Allocators'!$B$15:$W$15, 0),FALSE)*$E126), 0, VLOOKUP(VLOOKUP($A126, 'E4 TB Allocation Details'!$A$18:$L$214, MATCH("A &amp; G ID", 'E4 TB Allocation Details'!$A$18:$L$18, 0),FALSE), 'E2 Allocators'!$B$15:$W$358, MATCH('O5 Details by Class &amp; Accounts'!CL$18, 'E2 Allocators'!$B$15:$W$15, 0),FALSE)*$E126)</f>
        <v>0</v>
      </c>
      <c r="CM126" s="1322">
        <f>IF(ISERROR(VLOOKUP(VLOOKUP($A126, 'E4 TB Allocation Details'!$A$18:$L$214, MATCH("A &amp; G ID", 'E4 TB Allocation Details'!$A$18:$L$18, 0),FALSE), 'E2 Allocators'!$B$15:$W$358, MATCH('O5 Details by Class &amp; Accounts'!CM$18, 'E2 Allocators'!$B$15:$W$15, 0),FALSE)*$E126), 0, VLOOKUP(VLOOKUP($A126, 'E4 TB Allocation Details'!$A$18:$L$214, MATCH("A &amp; G ID", 'E4 TB Allocation Details'!$A$18:$L$18, 0),FALSE), 'E2 Allocators'!$B$15:$W$358, MATCH('O5 Details by Class &amp; Accounts'!CM$18, 'E2 Allocators'!$B$15:$W$15, 0),FALSE)*$E126)</f>
        <v>0</v>
      </c>
      <c r="CN126" s="1322">
        <f t="shared" si="36"/>
        <v>0</v>
      </c>
      <c r="CO126" s="1651">
        <f t="shared" si="37"/>
        <v>0</v>
      </c>
      <c r="CQ126" s="1899" t="inlineStr">
        <is>
          <t/>
        </is>
      </c>
    </row>
    <row r="127" spans="1:95" s="64" customFormat="1" ht="12.75" x14ac:dyDescent="0.2">
      <c r="A127" s="1003">
        <v>4716</v>
      </c>
      <c r="B127" s="1003" t="s">
        <v>572</v>
      </c>
      <c r="C127" s="1648">
        <f>IF(ISERROR(VLOOKUP($A127,'I3 TB Data'!$A$19:$H$483,MATCH('O5 Details by Class &amp; Accounts'!$C$18, 'I3 TB Data'!$A$19:$H$19,0),0)), 0, VLOOKUP($A127,'I3 TB Data'!$A$19:$H$483,MATCH('O5 Details by Class &amp; Accounts'!$C$18,'I3 TB Data'!$A$19:$H$19,0),0))</f>
        <v>450515</v>
      </c>
      <c r="D127" s="1649"/>
      <c r="E127" s="1648">
        <f t="shared" si="31"/>
        <v>450515</v>
      </c>
      <c r="F127" s="1650">
        <f>IF(ISERROR(VLOOKUP($A127, 'E1 Categorization'!A40:E131, MATCH("Customer Component", 'E1 Categorization'!$A$33:$E$33,0), 0)), 0, IF(VLOOKUP($A127, 'E1 Categorization'!A40:E131, MATCH("Customer Component", 'E1 Categorization'!$A$33:$E$33,0), 0)=0, 'O5 Details by Class &amp; Accounts'!$E127, IF(AND(VLOOKUP($A127, 'E1 Categorization'!A40:E131, MATCH("Customer Component", 'E1 Categorization'!$A$33:$E$33,0), 0) &gt;0, VLOOKUP($A127, 'E1 Categorization'!A40:E131, MATCH("Customer Component", 'E1 Categorization'!$A$33:$E$33,0), 0)&lt;1), 'O5 Details by Class &amp; Accounts'!$E127*(1-VLOOKUP($A127, 'E1 Categorization'!A40:E131, MATCH("Customer Component", 'E1 Categorization'!$A$33:$E$33,0), 0)), 0)))</f>
        <v>0</v>
      </c>
      <c r="G127" s="1650">
        <f>IF(ISERROR(VLOOKUP($A127, 'E1 Categorization'!A40:E131, MATCH("Customer Component", 'E1 Categorization'!$A$33:$E$33,0), 0)),0, IF(VLOOKUP($A127, 'E1 Categorization'!A40:E131, MATCH("Customer Component", 'E1 Categorization'!$A$33:$E$33,0), 0)=0, 0, IF(AND(VLOOKUP($A127, 'E1 Categorization'!A40:E131, MATCH("Customer Component", 'E1 Categorization'!$A$33:$E$33,0), 0) &gt;0, VLOOKUP($A127, 'E1 Categorization'!A40:E131, MATCH("Customer Component", 'E1 Categorization'!$A$33:$E$33,0), 0)&lt;1), 'O5 Details by Class &amp; Accounts'!$E127*(VLOOKUP($A127, 'E1 Categorization'!A40:E131, MATCH("Customer Component", 'E1 Categorization'!$A$33:$E$33,0), 0)), 'O5 Details by Class &amp; Accounts'!$E127)))</f>
        <v>0</v>
      </c>
      <c r="H127" s="1322">
        <f t="shared" si="32"/>
        <v>0</v>
      </c>
      <c r="I127" s="1322">
        <f>IF(ISERROR(VLOOKUP(VLOOKUP($A127, 'E4 TB Allocation Details'!$A$18:$L$214, MATCH("Demand ID", 'E4 TB Allocation Details'!$A$18:$L$18, 0),FALSE), 'E2 Allocators'!$B$15:$W$358, MATCH('O5 Details by Class &amp; Accounts'!I$18, 'E2 Allocators'!$B$15:$W$15, 0),FALSE)*$F127), 0, VLOOKUP(VLOOKUP($A127, 'E4 TB Allocation Details'!$A$18:$L$214, MATCH("Demand ID", 'E4 TB Allocation Details'!$A$18:$L$18, 0),FALSE), 'E2 Allocators'!$B$15:$W$358, MATCH('O5 Details by Class &amp; Accounts'!I$18, 'E2 Allocators'!$B$15:$W$15, 0),FALSE)*$F127)</f>
        <v>0</v>
      </c>
      <c r="J127" s="1322">
        <f>IF(ISERROR(VLOOKUP(VLOOKUP($A127, 'E4 TB Allocation Details'!$A$18:$L$214, MATCH("Demand ID", 'E4 TB Allocation Details'!$A$18:$L$18, 0),FALSE), 'E2 Allocators'!$B$15:$W$358, MATCH('O5 Details by Class &amp; Accounts'!J$18, 'E2 Allocators'!$B$15:$W$15, 0),FALSE)*$F127), 0, VLOOKUP(VLOOKUP($A127, 'E4 TB Allocation Details'!$A$18:$L$214, MATCH("Demand ID", 'E4 TB Allocation Details'!$A$18:$L$18, 0),FALSE), 'E2 Allocators'!$B$15:$W$358, MATCH('O5 Details by Class &amp; Accounts'!J$18, 'E2 Allocators'!$B$15:$W$15, 0),FALSE)*$F127)</f>
        <v>0</v>
      </c>
      <c r="K127" s="1322">
        <f>IF(ISERROR(VLOOKUP(VLOOKUP($A127, 'E4 TB Allocation Details'!$A$18:$L$214, MATCH("Demand ID", 'E4 TB Allocation Details'!$A$18:$L$18, 0),FALSE), 'E2 Allocators'!$B$15:$W$358, MATCH('O5 Details by Class &amp; Accounts'!K$18, 'E2 Allocators'!$B$15:$W$15, 0),FALSE)*$F127), 0, VLOOKUP(VLOOKUP($A127, 'E4 TB Allocation Details'!$A$18:$L$214, MATCH("Demand ID", 'E4 TB Allocation Details'!$A$18:$L$18, 0),FALSE), 'E2 Allocators'!$B$15:$W$358, MATCH('O5 Details by Class &amp; Accounts'!K$18, 'E2 Allocators'!$B$15:$W$15, 0),FALSE)*$F127)</f>
        <v>0</v>
      </c>
      <c r="L127" s="1322">
        <f>IF(ISERROR(VLOOKUP(VLOOKUP($A127, 'E4 TB Allocation Details'!$A$18:$L$214, MATCH("Demand ID", 'E4 TB Allocation Details'!$A$18:$L$18, 0),FALSE), 'E2 Allocators'!$B$15:$W$358, MATCH('O5 Details by Class &amp; Accounts'!L$18, 'E2 Allocators'!$B$15:$W$15, 0),FALSE)*$F127), 0, VLOOKUP(VLOOKUP($A127, 'E4 TB Allocation Details'!$A$18:$L$214, MATCH("Demand ID", 'E4 TB Allocation Details'!$A$18:$L$18, 0),FALSE), 'E2 Allocators'!$B$15:$W$358, MATCH('O5 Details by Class &amp; Accounts'!L$18, 'E2 Allocators'!$B$15:$W$15, 0),FALSE)*$F127)</f>
        <v>0</v>
      </c>
      <c r="M127" s="1322">
        <f>IF(ISERROR(VLOOKUP(VLOOKUP($A127, 'E4 TB Allocation Details'!$A$18:$L$214, MATCH("Demand ID", 'E4 TB Allocation Details'!$A$18:$L$18, 0),FALSE), 'E2 Allocators'!$B$15:$W$358, MATCH('O5 Details by Class &amp; Accounts'!M$18, 'E2 Allocators'!$B$15:$W$15, 0),FALSE)*$F127), 0, VLOOKUP(VLOOKUP($A127, 'E4 TB Allocation Details'!$A$18:$L$214, MATCH("Demand ID", 'E4 TB Allocation Details'!$A$18:$L$18, 0),FALSE), 'E2 Allocators'!$B$15:$W$358, MATCH('O5 Details by Class &amp; Accounts'!M$18, 'E2 Allocators'!$B$15:$W$15, 0),FALSE)*$F127)</f>
        <v>0</v>
      </c>
      <c r="N127" s="1322">
        <f>IF(ISERROR(VLOOKUP(VLOOKUP($A127, 'E4 TB Allocation Details'!$A$18:$L$214, MATCH("Demand ID", 'E4 TB Allocation Details'!$A$18:$L$18, 0),FALSE), 'E2 Allocators'!$B$15:$W$358, MATCH('O5 Details by Class &amp; Accounts'!N$18, 'E2 Allocators'!$B$15:$W$15, 0),FALSE)*$F127), 0, VLOOKUP(VLOOKUP($A127, 'E4 TB Allocation Details'!$A$18:$L$214, MATCH("Demand ID", 'E4 TB Allocation Details'!$A$18:$L$18, 0),FALSE), 'E2 Allocators'!$B$15:$W$358, MATCH('O5 Details by Class &amp; Accounts'!N$18, 'E2 Allocators'!$B$15:$W$15, 0),FALSE)*$F127)</f>
        <v>0</v>
      </c>
      <c r="O127" s="1322">
        <f>IF(ISERROR(VLOOKUP(VLOOKUP($A127, 'E4 TB Allocation Details'!$A$18:$L$214, MATCH("Demand ID", 'E4 TB Allocation Details'!$A$18:$L$18, 0),FALSE), 'E2 Allocators'!$B$15:$W$358, MATCH('O5 Details by Class &amp; Accounts'!O$18, 'E2 Allocators'!$B$15:$W$15, 0),FALSE)*$F127), 0, VLOOKUP(VLOOKUP($A127, 'E4 TB Allocation Details'!$A$18:$L$214, MATCH("Demand ID", 'E4 TB Allocation Details'!$A$18:$L$18, 0),FALSE), 'E2 Allocators'!$B$15:$W$358, MATCH('O5 Details by Class &amp; Accounts'!O$18, 'E2 Allocators'!$B$15:$W$15, 0),FALSE)*$F127)</f>
        <v>0</v>
      </c>
      <c r="P127" s="1322">
        <f>IF(ISERROR(VLOOKUP(VLOOKUP($A127, 'E4 TB Allocation Details'!$A$18:$L$214, MATCH("Demand ID", 'E4 TB Allocation Details'!$A$18:$L$18, 0),FALSE), 'E2 Allocators'!$B$15:$W$358, MATCH('O5 Details by Class &amp; Accounts'!P$18, 'E2 Allocators'!$B$15:$W$15, 0),FALSE)*$F127), 0, VLOOKUP(VLOOKUP($A127, 'E4 TB Allocation Details'!$A$18:$L$214, MATCH("Demand ID", 'E4 TB Allocation Details'!$A$18:$L$18, 0),FALSE), 'E2 Allocators'!$B$15:$W$358, MATCH('O5 Details by Class &amp; Accounts'!P$18, 'E2 Allocators'!$B$15:$W$15, 0),FALSE)*$F127)</f>
        <v>0</v>
      </c>
      <c r="Q127" s="1322">
        <f>IF(ISERROR(VLOOKUP(VLOOKUP($A127, 'E4 TB Allocation Details'!$A$18:$L$214, MATCH("Demand ID", 'E4 TB Allocation Details'!$A$18:$L$18, 0),FALSE), 'E2 Allocators'!$B$15:$W$358, MATCH('O5 Details by Class &amp; Accounts'!Q$18, 'E2 Allocators'!$B$15:$W$15, 0),FALSE)*$F127), 0, VLOOKUP(VLOOKUP($A127, 'E4 TB Allocation Details'!$A$18:$L$214, MATCH("Demand ID", 'E4 TB Allocation Details'!$A$18:$L$18, 0),FALSE), 'E2 Allocators'!$B$15:$W$358, MATCH('O5 Details by Class &amp; Accounts'!Q$18, 'E2 Allocators'!$B$15:$W$15, 0),FALSE)*$F127)</f>
        <v>0</v>
      </c>
      <c r="R127" s="1322">
        <f>IF(ISERROR(VLOOKUP(VLOOKUP($A127, 'E4 TB Allocation Details'!$A$18:$L$214, MATCH("Demand ID", 'E4 TB Allocation Details'!$A$18:$L$18, 0),FALSE), 'E2 Allocators'!$B$15:$W$358, MATCH('O5 Details by Class &amp; Accounts'!R$18, 'E2 Allocators'!$B$15:$W$15, 0),FALSE)*$F127), 0, VLOOKUP(VLOOKUP($A127, 'E4 TB Allocation Details'!$A$18:$L$214, MATCH("Demand ID", 'E4 TB Allocation Details'!$A$18:$L$18, 0),FALSE), 'E2 Allocators'!$B$15:$W$358, MATCH('O5 Details by Class &amp; Accounts'!R$18, 'E2 Allocators'!$B$15:$W$15, 0),FALSE)*$F127)</f>
        <v>0</v>
      </c>
      <c r="S127" s="1322">
        <f>IF(ISERROR(VLOOKUP(VLOOKUP($A127, 'E4 TB Allocation Details'!$A$18:$L$214, MATCH("Demand ID", 'E4 TB Allocation Details'!$A$18:$L$18, 0),FALSE), 'E2 Allocators'!$B$15:$W$358, MATCH('O5 Details by Class &amp; Accounts'!S$18, 'E2 Allocators'!$B$15:$W$15, 0),FALSE)*$F127), 0, VLOOKUP(VLOOKUP($A127, 'E4 TB Allocation Details'!$A$18:$L$214, MATCH("Demand ID", 'E4 TB Allocation Details'!$A$18:$L$18, 0),FALSE), 'E2 Allocators'!$B$15:$W$358, MATCH('O5 Details by Class &amp; Accounts'!S$18, 'E2 Allocators'!$B$15:$W$15, 0),FALSE)*$F127)</f>
        <v>0</v>
      </c>
      <c r="T127" s="1322">
        <f>IF(ISERROR(VLOOKUP(VLOOKUP($A127, 'E4 TB Allocation Details'!$A$18:$L$214, MATCH("Demand ID", 'E4 TB Allocation Details'!$A$18:$L$18, 0),FALSE), 'E2 Allocators'!$B$15:$W$358, MATCH('O5 Details by Class &amp; Accounts'!T$18, 'E2 Allocators'!$B$15:$W$15, 0),FALSE)*$F127), 0, VLOOKUP(VLOOKUP($A127, 'E4 TB Allocation Details'!$A$18:$L$214, MATCH("Demand ID", 'E4 TB Allocation Details'!$A$18:$L$18, 0),FALSE), 'E2 Allocators'!$B$15:$W$358, MATCH('O5 Details by Class &amp; Accounts'!T$18, 'E2 Allocators'!$B$15:$W$15, 0),FALSE)*$F127)</f>
        <v>0</v>
      </c>
      <c r="U127" s="1322">
        <f>IF(ISERROR(VLOOKUP(VLOOKUP($A127, 'E4 TB Allocation Details'!$A$18:$L$214, MATCH("Demand ID", 'E4 TB Allocation Details'!$A$18:$L$18, 0),FALSE), 'E2 Allocators'!$B$15:$W$358, MATCH('O5 Details by Class &amp; Accounts'!U$18, 'E2 Allocators'!$B$15:$W$15, 0),FALSE)*$F127), 0, VLOOKUP(VLOOKUP($A127, 'E4 TB Allocation Details'!$A$18:$L$214, MATCH("Demand ID", 'E4 TB Allocation Details'!$A$18:$L$18, 0),FALSE), 'E2 Allocators'!$B$15:$W$358, MATCH('O5 Details by Class &amp; Accounts'!U$18, 'E2 Allocators'!$B$15:$W$15, 0),FALSE)*$F127)</f>
        <v>0</v>
      </c>
      <c r="V127" s="1322">
        <f>IF(ISERROR(VLOOKUP(VLOOKUP($A127, 'E4 TB Allocation Details'!$A$18:$L$214, MATCH("Demand ID", 'E4 TB Allocation Details'!$A$18:$L$18, 0),FALSE), 'E2 Allocators'!$B$15:$W$358, MATCH('O5 Details by Class &amp; Accounts'!V$18, 'E2 Allocators'!$B$15:$W$15, 0),FALSE)*$F127), 0, VLOOKUP(VLOOKUP($A127, 'E4 TB Allocation Details'!$A$18:$L$214, MATCH("Demand ID", 'E4 TB Allocation Details'!$A$18:$L$18, 0),FALSE), 'E2 Allocators'!$B$15:$W$358, MATCH('O5 Details by Class &amp; Accounts'!V$18, 'E2 Allocators'!$B$15:$W$15, 0),FALSE)*$F127)</f>
        <v>0</v>
      </c>
      <c r="W127" s="1322">
        <f>IF(ISERROR(VLOOKUP(VLOOKUP($A127, 'E4 TB Allocation Details'!$A$18:$L$214, MATCH("Demand ID", 'E4 TB Allocation Details'!$A$18:$L$18, 0),FALSE), 'E2 Allocators'!$B$15:$W$358, MATCH('O5 Details by Class &amp; Accounts'!W$18, 'E2 Allocators'!$B$15:$W$15, 0),FALSE)*$F127), 0, VLOOKUP(VLOOKUP($A127, 'E4 TB Allocation Details'!$A$18:$L$214, MATCH("Demand ID", 'E4 TB Allocation Details'!$A$18:$L$18, 0),FALSE), 'E2 Allocators'!$B$15:$W$358, MATCH('O5 Details by Class &amp; Accounts'!W$18, 'E2 Allocators'!$B$15:$W$15, 0),FALSE)*$F127)</f>
        <v>0</v>
      </c>
      <c r="X127" s="1322">
        <f>IF(ISERROR(VLOOKUP(VLOOKUP($A127, 'E4 TB Allocation Details'!$A$18:$L$214, MATCH("Demand ID", 'E4 TB Allocation Details'!$A$18:$L$18, 0),FALSE), 'E2 Allocators'!$B$15:$W$358, MATCH('O5 Details by Class &amp; Accounts'!X$18, 'E2 Allocators'!$B$15:$W$15, 0),FALSE)*$F127), 0, VLOOKUP(VLOOKUP($A127, 'E4 TB Allocation Details'!$A$18:$L$214, MATCH("Demand ID", 'E4 TB Allocation Details'!$A$18:$L$18, 0),FALSE), 'E2 Allocators'!$B$15:$W$358, MATCH('O5 Details by Class &amp; Accounts'!X$18, 'E2 Allocators'!$B$15:$W$15, 0),FALSE)*$F127)</f>
        <v>0</v>
      </c>
      <c r="Y127" s="1322">
        <f>IF(ISERROR(VLOOKUP(VLOOKUP($A127, 'E4 TB Allocation Details'!$A$18:$L$214, MATCH("Demand ID", 'E4 TB Allocation Details'!$A$18:$L$18, 0),FALSE), 'E2 Allocators'!$B$15:$W$358, MATCH('O5 Details by Class &amp; Accounts'!Y$18, 'E2 Allocators'!$B$15:$W$15, 0),FALSE)*$F127), 0, VLOOKUP(VLOOKUP($A127, 'E4 TB Allocation Details'!$A$18:$L$214, MATCH("Demand ID", 'E4 TB Allocation Details'!$A$18:$L$18, 0),FALSE), 'E2 Allocators'!$B$15:$W$358, MATCH('O5 Details by Class &amp; Accounts'!Y$18, 'E2 Allocators'!$B$15:$W$15, 0),FALSE)*$F127)</f>
        <v>0</v>
      </c>
      <c r="Z127" s="1322">
        <f>IF(ISERROR(VLOOKUP(VLOOKUP($A127, 'E4 TB Allocation Details'!$A$18:$L$214, MATCH("Demand ID", 'E4 TB Allocation Details'!$A$18:$L$18, 0),FALSE), 'E2 Allocators'!$B$15:$W$358, MATCH('O5 Details by Class &amp; Accounts'!Z$18, 'E2 Allocators'!$B$15:$W$15, 0),FALSE)*$F127), 0, VLOOKUP(VLOOKUP($A127, 'E4 TB Allocation Details'!$A$18:$L$214, MATCH("Demand ID", 'E4 TB Allocation Details'!$A$18:$L$18, 0),FALSE), 'E2 Allocators'!$B$15:$W$358, MATCH('O5 Details by Class &amp; Accounts'!Z$18, 'E2 Allocators'!$B$15:$W$15, 0),FALSE)*$F127)</f>
        <v>0</v>
      </c>
      <c r="AA127" s="1322">
        <f>IF(ISERROR(VLOOKUP(VLOOKUP($A127, 'E4 TB Allocation Details'!$A$18:$L$214, MATCH("Demand ID", 'E4 TB Allocation Details'!$A$18:$L$18, 0),FALSE), 'E2 Allocators'!$B$15:$W$358, MATCH('O5 Details by Class &amp; Accounts'!AA$18, 'E2 Allocators'!$B$15:$W$15, 0),FALSE)*$F127), 0, VLOOKUP(VLOOKUP($A127, 'E4 TB Allocation Details'!$A$18:$L$214, MATCH("Demand ID", 'E4 TB Allocation Details'!$A$18:$L$18, 0),FALSE), 'E2 Allocators'!$B$15:$W$358, MATCH('O5 Details by Class &amp; Accounts'!AA$18, 'E2 Allocators'!$B$15:$W$15, 0),FALSE)*$F127)</f>
        <v>0</v>
      </c>
      <c r="AB127" s="1322">
        <f>IF(ISERROR(VLOOKUP(VLOOKUP($A127, 'E4 TB Allocation Details'!$A$18:$L$214, MATCH("Demand ID", 'E4 TB Allocation Details'!$A$18:$L$18, 0),FALSE), 'E2 Allocators'!$B$15:$W$358, MATCH('O5 Details by Class &amp; Accounts'!AB$18, 'E2 Allocators'!$B$15:$W$15, 0),FALSE)*$F127), 0, VLOOKUP(VLOOKUP($A127, 'E4 TB Allocation Details'!$A$18:$L$214, MATCH("Demand ID", 'E4 TB Allocation Details'!$A$18:$L$18, 0),FALSE), 'E2 Allocators'!$B$15:$W$358, MATCH('O5 Details by Class &amp; Accounts'!AB$18, 'E2 Allocators'!$B$15:$W$15, 0),FALSE)*$F127)</f>
        <v>0</v>
      </c>
      <c r="AC127" s="1322">
        <f t="shared" si="33"/>
        <v>0</v>
      </c>
      <c r="AD127" s="1322">
        <f>IF(ISERROR(VLOOKUP(VLOOKUP($A127, 'E4 TB Allocation Details'!$A$18:$L$214, MATCH("Customer ID", 'E4 TB Allocation Details'!$A$18:$L$18, 0),FALSE), 'E2 Allocators'!$B$15:$W$358, MATCH('O5 Details by Class &amp; Accounts'!AD$18, 'E2 Allocators'!$B$15:$W$15, 0),FALSE)*$G127), 0, VLOOKUP(VLOOKUP($A127, 'E4 TB Allocation Details'!$A$18:$L$214, MATCH("Customer ID", 'E4 TB Allocation Details'!$A$18:$L$18, 0),FALSE), 'E2 Allocators'!$B$15:$W$358, MATCH('O5 Details by Class &amp; Accounts'!AD$18, 'E2 Allocators'!$B$15:$W$15, 0),FALSE)*$G127)</f>
        <v>0</v>
      </c>
      <c r="AE127" s="1322">
        <f>IF(ISERROR(VLOOKUP(VLOOKUP($A127, 'E4 TB Allocation Details'!$A$18:$L$214, MATCH("Customer ID", 'E4 TB Allocation Details'!$A$18:$L$18, 0),FALSE), 'E2 Allocators'!$B$15:$W$358, MATCH('O5 Details by Class &amp; Accounts'!AE$18, 'E2 Allocators'!$B$15:$W$15, 0),FALSE)*$G127), 0, VLOOKUP(VLOOKUP($A127, 'E4 TB Allocation Details'!$A$18:$L$214, MATCH("Customer ID", 'E4 TB Allocation Details'!$A$18:$L$18, 0),FALSE), 'E2 Allocators'!$B$15:$W$358, MATCH('O5 Details by Class &amp; Accounts'!AE$18, 'E2 Allocators'!$B$15:$W$15, 0),FALSE)*$G127)</f>
        <v>0</v>
      </c>
      <c r="AF127" s="1322">
        <f>IF(ISERROR(VLOOKUP(VLOOKUP($A127, 'E4 TB Allocation Details'!$A$18:$L$214, MATCH("Customer ID", 'E4 TB Allocation Details'!$A$18:$L$18, 0),FALSE), 'E2 Allocators'!$B$15:$W$358, MATCH('O5 Details by Class &amp; Accounts'!AF$18, 'E2 Allocators'!$B$15:$W$15, 0),FALSE)*$G127), 0, VLOOKUP(VLOOKUP($A127, 'E4 TB Allocation Details'!$A$18:$L$214, MATCH("Customer ID", 'E4 TB Allocation Details'!$A$18:$L$18, 0),FALSE), 'E2 Allocators'!$B$15:$W$358, MATCH('O5 Details by Class &amp; Accounts'!AF$18, 'E2 Allocators'!$B$15:$W$15, 0),FALSE)*$G127)</f>
        <v>0</v>
      </c>
      <c r="AG127" s="1322">
        <f>IF(ISERROR(VLOOKUP(VLOOKUP($A127, 'E4 TB Allocation Details'!$A$18:$L$214, MATCH("Customer ID", 'E4 TB Allocation Details'!$A$18:$L$18, 0),FALSE), 'E2 Allocators'!$B$15:$W$358, MATCH('O5 Details by Class &amp; Accounts'!AG$18, 'E2 Allocators'!$B$15:$W$15, 0),FALSE)*$G127), 0, VLOOKUP(VLOOKUP($A127, 'E4 TB Allocation Details'!$A$18:$L$214, MATCH("Customer ID", 'E4 TB Allocation Details'!$A$18:$L$18, 0),FALSE), 'E2 Allocators'!$B$15:$W$358, MATCH('O5 Details by Class &amp; Accounts'!AG$18, 'E2 Allocators'!$B$15:$W$15, 0),FALSE)*$G127)</f>
        <v>0</v>
      </c>
      <c r="AH127" s="1322">
        <f>IF(ISERROR(VLOOKUP(VLOOKUP($A127, 'E4 TB Allocation Details'!$A$18:$L$214, MATCH("Customer ID", 'E4 TB Allocation Details'!$A$18:$L$18, 0),FALSE), 'E2 Allocators'!$B$15:$W$358, MATCH('O5 Details by Class &amp; Accounts'!AH$18, 'E2 Allocators'!$B$15:$W$15, 0),FALSE)*$G127), 0, VLOOKUP(VLOOKUP($A127, 'E4 TB Allocation Details'!$A$18:$L$214, MATCH("Customer ID", 'E4 TB Allocation Details'!$A$18:$L$18, 0),FALSE), 'E2 Allocators'!$B$15:$W$358, MATCH('O5 Details by Class &amp; Accounts'!AH$18, 'E2 Allocators'!$B$15:$W$15, 0),FALSE)*$G127)</f>
        <v>0</v>
      </c>
      <c r="AI127" s="1322">
        <f>IF(ISERROR(VLOOKUP(VLOOKUP($A127, 'E4 TB Allocation Details'!$A$18:$L$214, MATCH("Customer ID", 'E4 TB Allocation Details'!$A$18:$L$18, 0),FALSE), 'E2 Allocators'!$B$15:$W$358, MATCH('O5 Details by Class &amp; Accounts'!AI$18, 'E2 Allocators'!$B$15:$W$15, 0),FALSE)*$G127), 0, VLOOKUP(VLOOKUP($A127, 'E4 TB Allocation Details'!$A$18:$L$214, MATCH("Customer ID", 'E4 TB Allocation Details'!$A$18:$L$18, 0),FALSE), 'E2 Allocators'!$B$15:$W$358, MATCH('O5 Details by Class &amp; Accounts'!AI$18, 'E2 Allocators'!$B$15:$W$15, 0),FALSE)*$G127)</f>
        <v>0</v>
      </c>
      <c r="AJ127" s="1322">
        <f>IF(ISERROR(VLOOKUP(VLOOKUP($A127, 'E4 TB Allocation Details'!$A$18:$L$214, MATCH("Customer ID", 'E4 TB Allocation Details'!$A$18:$L$18, 0),FALSE), 'E2 Allocators'!$B$15:$W$358, MATCH('O5 Details by Class &amp; Accounts'!AJ$18, 'E2 Allocators'!$B$15:$W$15, 0),FALSE)*$G127), 0, VLOOKUP(VLOOKUP($A127, 'E4 TB Allocation Details'!$A$18:$L$214, MATCH("Customer ID", 'E4 TB Allocation Details'!$A$18:$L$18, 0),FALSE), 'E2 Allocators'!$B$15:$W$358, MATCH('O5 Details by Class &amp; Accounts'!AJ$18, 'E2 Allocators'!$B$15:$W$15, 0),FALSE)*$G127)</f>
        <v>0</v>
      </c>
      <c r="AK127" s="1322">
        <f>IF(ISERROR(VLOOKUP(VLOOKUP($A127, 'E4 TB Allocation Details'!$A$18:$L$214, MATCH("Customer ID", 'E4 TB Allocation Details'!$A$18:$L$18, 0),FALSE), 'E2 Allocators'!$B$15:$W$358, MATCH('O5 Details by Class &amp; Accounts'!AK$18, 'E2 Allocators'!$B$15:$W$15, 0),FALSE)*$G127), 0, VLOOKUP(VLOOKUP($A127, 'E4 TB Allocation Details'!$A$18:$L$214, MATCH("Customer ID", 'E4 TB Allocation Details'!$A$18:$L$18, 0),FALSE), 'E2 Allocators'!$B$15:$W$358, MATCH('O5 Details by Class &amp; Accounts'!AK$18, 'E2 Allocators'!$B$15:$W$15, 0),FALSE)*$G127)</f>
        <v>0</v>
      </c>
      <c r="AL127" s="1322">
        <f>IF(ISERROR(VLOOKUP(VLOOKUP($A127, 'E4 TB Allocation Details'!$A$18:$L$214, MATCH("Customer ID", 'E4 TB Allocation Details'!$A$18:$L$18, 0),FALSE), 'E2 Allocators'!$B$15:$W$358, MATCH('O5 Details by Class &amp; Accounts'!AL$18, 'E2 Allocators'!$B$15:$W$15, 0),FALSE)*$G127), 0, VLOOKUP(VLOOKUP($A127, 'E4 TB Allocation Details'!$A$18:$L$214, MATCH("Customer ID", 'E4 TB Allocation Details'!$A$18:$L$18, 0),FALSE), 'E2 Allocators'!$B$15:$W$358, MATCH('O5 Details by Class &amp; Accounts'!AL$18, 'E2 Allocators'!$B$15:$W$15, 0),FALSE)*$G127)</f>
        <v>0</v>
      </c>
      <c r="AM127" s="1322">
        <f>IF(ISERROR(VLOOKUP(VLOOKUP($A127, 'E4 TB Allocation Details'!$A$18:$L$214, MATCH("Customer ID", 'E4 TB Allocation Details'!$A$18:$L$18, 0),FALSE), 'E2 Allocators'!$B$15:$W$358, MATCH('O5 Details by Class &amp; Accounts'!AM$18, 'E2 Allocators'!$B$15:$W$15, 0),FALSE)*$G127), 0, VLOOKUP(VLOOKUP($A127, 'E4 TB Allocation Details'!$A$18:$L$214, MATCH("Customer ID", 'E4 TB Allocation Details'!$A$18:$L$18, 0),FALSE), 'E2 Allocators'!$B$15:$W$358, MATCH('O5 Details by Class &amp; Accounts'!AM$18, 'E2 Allocators'!$B$15:$W$15, 0),FALSE)*$G127)</f>
        <v>0</v>
      </c>
      <c r="AN127" s="1322">
        <f>IF(ISERROR(VLOOKUP(VLOOKUP($A127, 'E4 TB Allocation Details'!$A$18:$L$214, MATCH("Customer ID", 'E4 TB Allocation Details'!$A$18:$L$18, 0),FALSE), 'E2 Allocators'!$B$15:$W$358, MATCH('O5 Details by Class &amp; Accounts'!AN$18, 'E2 Allocators'!$B$15:$W$15, 0),FALSE)*$G127), 0, VLOOKUP(VLOOKUP($A127, 'E4 TB Allocation Details'!$A$18:$L$214, MATCH("Customer ID", 'E4 TB Allocation Details'!$A$18:$L$18, 0),FALSE), 'E2 Allocators'!$B$15:$W$358, MATCH('O5 Details by Class &amp; Accounts'!AN$18, 'E2 Allocators'!$B$15:$W$15, 0),FALSE)*$G127)</f>
        <v>0</v>
      </c>
      <c r="AO127" s="1322">
        <f>IF(ISERROR(VLOOKUP(VLOOKUP($A127, 'E4 TB Allocation Details'!$A$18:$L$214, MATCH("Customer ID", 'E4 TB Allocation Details'!$A$18:$L$18, 0),FALSE), 'E2 Allocators'!$B$15:$W$358, MATCH('O5 Details by Class &amp; Accounts'!AO$18, 'E2 Allocators'!$B$15:$W$15, 0),FALSE)*$G127), 0, VLOOKUP(VLOOKUP($A127, 'E4 TB Allocation Details'!$A$18:$L$214, MATCH("Customer ID", 'E4 TB Allocation Details'!$A$18:$L$18, 0),FALSE), 'E2 Allocators'!$B$15:$W$358, MATCH('O5 Details by Class &amp; Accounts'!AO$18, 'E2 Allocators'!$B$15:$W$15, 0),FALSE)*$G127)</f>
        <v>0</v>
      </c>
      <c r="AP127" s="1322">
        <f>IF(ISERROR(VLOOKUP(VLOOKUP($A127, 'E4 TB Allocation Details'!$A$18:$L$214, MATCH("Customer ID", 'E4 TB Allocation Details'!$A$18:$L$18, 0),FALSE), 'E2 Allocators'!$B$15:$W$358, MATCH('O5 Details by Class &amp; Accounts'!AP$18, 'E2 Allocators'!$B$15:$W$15, 0),FALSE)*$G127), 0, VLOOKUP(VLOOKUP($A127, 'E4 TB Allocation Details'!$A$18:$L$214, MATCH("Customer ID", 'E4 TB Allocation Details'!$A$18:$L$18, 0),FALSE), 'E2 Allocators'!$B$15:$W$358, MATCH('O5 Details by Class &amp; Accounts'!AP$18, 'E2 Allocators'!$B$15:$W$15, 0),FALSE)*$G127)</f>
        <v>0</v>
      </c>
      <c r="AQ127" s="1322">
        <f>IF(ISERROR(VLOOKUP(VLOOKUP($A127, 'E4 TB Allocation Details'!$A$18:$L$214, MATCH("Customer ID", 'E4 TB Allocation Details'!$A$18:$L$18, 0),FALSE), 'E2 Allocators'!$B$15:$W$358, MATCH('O5 Details by Class &amp; Accounts'!AQ$18, 'E2 Allocators'!$B$15:$W$15, 0),FALSE)*$G127), 0, VLOOKUP(VLOOKUP($A127, 'E4 TB Allocation Details'!$A$18:$L$214, MATCH("Customer ID", 'E4 TB Allocation Details'!$A$18:$L$18, 0),FALSE), 'E2 Allocators'!$B$15:$W$358, MATCH('O5 Details by Class &amp; Accounts'!AQ$18, 'E2 Allocators'!$B$15:$W$15, 0),FALSE)*$G127)</f>
        <v>0</v>
      </c>
      <c r="AR127" s="1322">
        <f>IF(ISERROR(VLOOKUP(VLOOKUP($A127, 'E4 TB Allocation Details'!$A$18:$L$214, MATCH("Customer ID", 'E4 TB Allocation Details'!$A$18:$L$18, 0),FALSE), 'E2 Allocators'!$B$15:$W$358, MATCH('O5 Details by Class &amp; Accounts'!AR$18, 'E2 Allocators'!$B$15:$W$15, 0),FALSE)*$G127), 0, VLOOKUP(VLOOKUP($A127, 'E4 TB Allocation Details'!$A$18:$L$214, MATCH("Customer ID", 'E4 TB Allocation Details'!$A$18:$L$18, 0),FALSE), 'E2 Allocators'!$B$15:$W$358, MATCH('O5 Details by Class &amp; Accounts'!AR$18, 'E2 Allocators'!$B$15:$W$15, 0),FALSE)*$G127)</f>
        <v>0</v>
      </c>
      <c r="AS127" s="1322">
        <f>IF(ISERROR(VLOOKUP(VLOOKUP($A127, 'E4 TB Allocation Details'!$A$18:$L$214, MATCH("Customer ID", 'E4 TB Allocation Details'!$A$18:$L$18, 0),FALSE), 'E2 Allocators'!$B$15:$W$358, MATCH('O5 Details by Class &amp; Accounts'!AS$18, 'E2 Allocators'!$B$15:$W$15, 0),FALSE)*$G127), 0, VLOOKUP(VLOOKUP($A127, 'E4 TB Allocation Details'!$A$18:$L$214, MATCH("Customer ID", 'E4 TB Allocation Details'!$A$18:$L$18, 0),FALSE), 'E2 Allocators'!$B$15:$W$358, MATCH('O5 Details by Class &amp; Accounts'!AS$18, 'E2 Allocators'!$B$15:$W$15, 0),FALSE)*$G127)</f>
        <v>0</v>
      </c>
      <c r="AT127" s="1322">
        <f>IF(ISERROR(VLOOKUP(VLOOKUP($A127, 'E4 TB Allocation Details'!$A$18:$L$214, MATCH("Customer ID", 'E4 TB Allocation Details'!$A$18:$L$18, 0),FALSE), 'E2 Allocators'!$B$15:$W$358, MATCH('O5 Details by Class &amp; Accounts'!AT$18, 'E2 Allocators'!$B$15:$W$15, 0),FALSE)*$G127), 0, VLOOKUP(VLOOKUP($A127, 'E4 TB Allocation Details'!$A$18:$L$214, MATCH("Customer ID", 'E4 TB Allocation Details'!$A$18:$L$18, 0),FALSE), 'E2 Allocators'!$B$15:$W$358, MATCH('O5 Details by Class &amp; Accounts'!AT$18, 'E2 Allocators'!$B$15:$W$15, 0),FALSE)*$G127)</f>
        <v>0</v>
      </c>
      <c r="AU127" s="1322">
        <f>IF(ISERROR(VLOOKUP(VLOOKUP($A127, 'E4 TB Allocation Details'!$A$18:$L$214, MATCH("Customer ID", 'E4 TB Allocation Details'!$A$18:$L$18, 0),FALSE), 'E2 Allocators'!$B$15:$W$358, MATCH('O5 Details by Class &amp; Accounts'!AU$18, 'E2 Allocators'!$B$15:$W$15, 0),FALSE)*$G127), 0, VLOOKUP(VLOOKUP($A127, 'E4 TB Allocation Details'!$A$18:$L$214, MATCH("Customer ID", 'E4 TB Allocation Details'!$A$18:$L$18, 0),FALSE), 'E2 Allocators'!$B$15:$W$358, MATCH('O5 Details by Class &amp; Accounts'!AU$18, 'E2 Allocators'!$B$15:$W$15, 0),FALSE)*$G127)</f>
        <v>0</v>
      </c>
      <c r="AV127" s="1322">
        <f>IF(ISERROR(VLOOKUP(VLOOKUP($A127, 'E4 TB Allocation Details'!$A$18:$L$214, MATCH("Customer ID", 'E4 TB Allocation Details'!$A$18:$L$18, 0),FALSE), 'E2 Allocators'!$B$15:$W$358, MATCH('O5 Details by Class &amp; Accounts'!AV$18, 'E2 Allocators'!$B$15:$W$15, 0),FALSE)*$G127), 0, VLOOKUP(VLOOKUP($A127, 'E4 TB Allocation Details'!$A$18:$L$214, MATCH("Customer ID", 'E4 TB Allocation Details'!$A$18:$L$18, 0),FALSE), 'E2 Allocators'!$B$15:$W$358, MATCH('O5 Details by Class &amp; Accounts'!AV$18, 'E2 Allocators'!$B$15:$W$15, 0),FALSE)*$G127)</f>
        <v>0</v>
      </c>
      <c r="AW127" s="1322">
        <f>IF(ISERROR(VLOOKUP(VLOOKUP($A127, 'E4 TB Allocation Details'!$A$18:$L$214, MATCH("Customer ID", 'E4 TB Allocation Details'!$A$18:$L$18, 0),FALSE), 'E2 Allocators'!$B$15:$W$358, MATCH('O5 Details by Class &amp; Accounts'!AW$18, 'E2 Allocators'!$B$15:$W$15, 0),FALSE)*$G127), 0, VLOOKUP(VLOOKUP($A127, 'E4 TB Allocation Details'!$A$18:$L$214, MATCH("Customer ID", 'E4 TB Allocation Details'!$A$18:$L$18, 0),FALSE), 'E2 Allocators'!$B$15:$W$358, MATCH('O5 Details by Class &amp; Accounts'!AW$18, 'E2 Allocators'!$B$15:$W$15, 0),FALSE)*$G127)</f>
        <v>0</v>
      </c>
      <c r="AX127" s="1322">
        <f t="shared" si="34"/>
        <v>0</v>
      </c>
      <c r="AY127" s="1322">
        <f>IF(ISERROR(VLOOKUP(VLOOKUP($A127, 'E4 TB Allocation Details'!$A$18:$L$214, MATCH("Misc ID", 'E4 TB Allocation Details'!$A$18:$L$18, 0),FALSE), 'E2 Allocators'!$B$15:$W$358, MATCH('O5 Details by Class &amp; Accounts'!AY$18, 'E2 Allocators'!$B$15:$W$15, 0),FALSE)*$E127), 0, VLOOKUP(VLOOKUP($A127, 'E4 TB Allocation Details'!$A$18:$L$214, MATCH("Misc ID", 'E4 TB Allocation Details'!$A$18:$L$18, 0),FALSE), 'E2 Allocators'!$B$15:$W$358, MATCH('O5 Details by Class &amp; Accounts'!AY$18, 'E2 Allocators'!$B$15:$W$15, 0),FALSE)*$E127)</f>
        <v>0</v>
      </c>
      <c r="AZ127" s="1322">
        <f>IF(ISERROR(VLOOKUP(VLOOKUP($A127, 'E4 TB Allocation Details'!$A$18:$L$214, MATCH("Misc ID", 'E4 TB Allocation Details'!$A$18:$L$18, 0),FALSE), 'E2 Allocators'!$B$15:$W$358, MATCH('O5 Details by Class &amp; Accounts'!AZ$18, 'E2 Allocators'!$B$15:$W$15, 0),FALSE)*$E127), 0, VLOOKUP(VLOOKUP($A127, 'E4 TB Allocation Details'!$A$18:$L$214, MATCH("Misc ID", 'E4 TB Allocation Details'!$A$18:$L$18, 0),FALSE), 'E2 Allocators'!$B$15:$W$358, MATCH('O5 Details by Class &amp; Accounts'!AZ$18, 'E2 Allocators'!$B$15:$W$15, 0),FALSE)*$E127)</f>
        <v>0</v>
      </c>
      <c r="BA127" s="1322">
        <f>IF(ISERROR(VLOOKUP(VLOOKUP($A127, 'E4 TB Allocation Details'!$A$18:$L$214, MATCH("Misc ID", 'E4 TB Allocation Details'!$A$18:$L$18, 0),FALSE), 'E2 Allocators'!$B$15:$W$358, MATCH('O5 Details by Class &amp; Accounts'!BA$18, 'E2 Allocators'!$B$15:$W$15, 0),FALSE)*$E127), 0, VLOOKUP(VLOOKUP($A127, 'E4 TB Allocation Details'!$A$18:$L$214, MATCH("Misc ID", 'E4 TB Allocation Details'!$A$18:$L$18, 0),FALSE), 'E2 Allocators'!$B$15:$W$358, MATCH('O5 Details by Class &amp; Accounts'!BA$18, 'E2 Allocators'!$B$15:$W$15, 0),FALSE)*$E127)</f>
        <v>0</v>
      </c>
      <c r="BB127" s="1322">
        <f>IF(ISERROR(VLOOKUP(VLOOKUP($A127, 'E4 TB Allocation Details'!$A$18:$L$214, MATCH("Misc ID", 'E4 TB Allocation Details'!$A$18:$L$18, 0),FALSE), 'E2 Allocators'!$B$15:$W$358, MATCH('O5 Details by Class &amp; Accounts'!BB$18, 'E2 Allocators'!$B$15:$W$15, 0),FALSE)*$E127), 0, VLOOKUP(VLOOKUP($A127, 'E4 TB Allocation Details'!$A$18:$L$214, MATCH("Misc ID", 'E4 TB Allocation Details'!$A$18:$L$18, 0),FALSE), 'E2 Allocators'!$B$15:$W$358, MATCH('O5 Details by Class &amp; Accounts'!BB$18, 'E2 Allocators'!$B$15:$W$15, 0),FALSE)*$E127)</f>
        <v>0</v>
      </c>
      <c r="BC127" s="1322">
        <f>IF(ISERROR(VLOOKUP(VLOOKUP($A127, 'E4 TB Allocation Details'!$A$18:$L$214, MATCH("Misc ID", 'E4 TB Allocation Details'!$A$18:$L$18, 0),FALSE), 'E2 Allocators'!$B$15:$W$358, MATCH('O5 Details by Class &amp; Accounts'!BC$18, 'E2 Allocators'!$B$15:$W$15, 0),FALSE)*$E127), 0, VLOOKUP(VLOOKUP($A127, 'E4 TB Allocation Details'!$A$18:$L$214, MATCH("Misc ID", 'E4 TB Allocation Details'!$A$18:$L$18, 0),FALSE), 'E2 Allocators'!$B$15:$W$358, MATCH('O5 Details by Class &amp; Accounts'!BC$18, 'E2 Allocators'!$B$15:$W$15, 0),FALSE)*$E127)</f>
        <v>0</v>
      </c>
      <c r="BD127" s="1322">
        <f>IF(ISERROR(VLOOKUP(VLOOKUP($A127, 'E4 TB Allocation Details'!$A$18:$L$214, MATCH("Misc ID", 'E4 TB Allocation Details'!$A$18:$L$18, 0),FALSE), 'E2 Allocators'!$B$15:$W$358, MATCH('O5 Details by Class &amp; Accounts'!BD$18, 'E2 Allocators'!$B$15:$W$15, 0),FALSE)*$E127), 0, VLOOKUP(VLOOKUP($A127, 'E4 TB Allocation Details'!$A$18:$L$214, MATCH("Misc ID", 'E4 TB Allocation Details'!$A$18:$L$18, 0),FALSE), 'E2 Allocators'!$B$15:$W$358, MATCH('O5 Details by Class &amp; Accounts'!BD$18, 'E2 Allocators'!$B$15:$W$15, 0),FALSE)*$E127)</f>
        <v>0</v>
      </c>
      <c r="BE127" s="1322">
        <f>IF(ISERROR(VLOOKUP(VLOOKUP($A127, 'E4 TB Allocation Details'!$A$18:$L$214, MATCH("Misc ID", 'E4 TB Allocation Details'!$A$18:$L$18, 0),FALSE), 'E2 Allocators'!$B$15:$W$358, MATCH('O5 Details by Class &amp; Accounts'!BE$18, 'E2 Allocators'!$B$15:$W$15, 0),FALSE)*$E127), 0, VLOOKUP(VLOOKUP($A127, 'E4 TB Allocation Details'!$A$18:$L$214, MATCH("Misc ID", 'E4 TB Allocation Details'!$A$18:$L$18, 0),FALSE), 'E2 Allocators'!$B$15:$W$358, MATCH('O5 Details by Class &amp; Accounts'!BE$18, 'E2 Allocators'!$B$15:$W$15, 0),FALSE)*$E127)</f>
        <v>0</v>
      </c>
      <c r="BF127" s="1322">
        <f>IF(ISERROR(VLOOKUP(VLOOKUP($A127, 'E4 TB Allocation Details'!$A$18:$L$214, MATCH("Misc ID", 'E4 TB Allocation Details'!$A$18:$L$18, 0),FALSE), 'E2 Allocators'!$B$15:$W$358, MATCH('O5 Details by Class &amp; Accounts'!BF$18, 'E2 Allocators'!$B$15:$W$15, 0),FALSE)*$E127), 0, VLOOKUP(VLOOKUP($A127, 'E4 TB Allocation Details'!$A$18:$L$214, MATCH("Misc ID", 'E4 TB Allocation Details'!$A$18:$L$18, 0),FALSE), 'E2 Allocators'!$B$15:$W$358, MATCH('O5 Details by Class &amp; Accounts'!BF$18, 'E2 Allocators'!$B$15:$W$15, 0),FALSE)*$E127)</f>
        <v>0</v>
      </c>
      <c r="BG127" s="1322">
        <f>IF(ISERROR(VLOOKUP(VLOOKUP($A127, 'E4 TB Allocation Details'!$A$18:$L$214, MATCH("Misc ID", 'E4 TB Allocation Details'!$A$18:$L$18, 0),FALSE), 'E2 Allocators'!$B$15:$W$358, MATCH('O5 Details by Class &amp; Accounts'!BG$18, 'E2 Allocators'!$B$15:$W$15, 0),FALSE)*$E127), 0, VLOOKUP(VLOOKUP($A127, 'E4 TB Allocation Details'!$A$18:$L$214, MATCH("Misc ID", 'E4 TB Allocation Details'!$A$18:$L$18, 0),FALSE), 'E2 Allocators'!$B$15:$W$358, MATCH('O5 Details by Class &amp; Accounts'!BG$18, 'E2 Allocators'!$B$15:$W$15, 0),FALSE)*$E127)</f>
        <v>0</v>
      </c>
      <c r="BH127" s="1322">
        <f>IF(ISERROR(VLOOKUP(VLOOKUP($A127, 'E4 TB Allocation Details'!$A$18:$L$214, MATCH("Misc ID", 'E4 TB Allocation Details'!$A$18:$L$18, 0),FALSE), 'E2 Allocators'!$B$15:$W$358, MATCH('O5 Details by Class &amp; Accounts'!BH$18, 'E2 Allocators'!$B$15:$W$15, 0),FALSE)*$E127), 0, VLOOKUP(VLOOKUP($A127, 'E4 TB Allocation Details'!$A$18:$L$214, MATCH("Misc ID", 'E4 TB Allocation Details'!$A$18:$L$18, 0),FALSE), 'E2 Allocators'!$B$15:$W$358, MATCH('O5 Details by Class &amp; Accounts'!BH$18, 'E2 Allocators'!$B$15:$W$15, 0),FALSE)*$E127)</f>
        <v>0</v>
      </c>
      <c r="BI127" s="1322">
        <f>IF(ISERROR(VLOOKUP(VLOOKUP($A127, 'E4 TB Allocation Details'!$A$18:$L$214, MATCH("Misc ID", 'E4 TB Allocation Details'!$A$18:$L$18, 0),FALSE), 'E2 Allocators'!$B$15:$W$358, MATCH('O5 Details by Class &amp; Accounts'!BI$18, 'E2 Allocators'!$B$15:$W$15, 0),FALSE)*$E127), 0, VLOOKUP(VLOOKUP($A127, 'E4 TB Allocation Details'!$A$18:$L$214, MATCH("Misc ID", 'E4 TB Allocation Details'!$A$18:$L$18, 0),FALSE), 'E2 Allocators'!$B$15:$W$358, MATCH('O5 Details by Class &amp; Accounts'!BI$18, 'E2 Allocators'!$B$15:$W$15, 0),FALSE)*$E127)</f>
        <v>0</v>
      </c>
      <c r="BJ127" s="1322">
        <f>IF(ISERROR(VLOOKUP(VLOOKUP($A127, 'E4 TB Allocation Details'!$A$18:$L$214, MATCH("Misc ID", 'E4 TB Allocation Details'!$A$18:$L$18, 0),FALSE), 'E2 Allocators'!$B$15:$W$358, MATCH('O5 Details by Class &amp; Accounts'!BJ$18, 'E2 Allocators'!$B$15:$W$15, 0),FALSE)*$E127), 0, VLOOKUP(VLOOKUP($A127, 'E4 TB Allocation Details'!$A$18:$L$214, MATCH("Misc ID", 'E4 TB Allocation Details'!$A$18:$L$18, 0),FALSE), 'E2 Allocators'!$B$15:$W$358, MATCH('O5 Details by Class &amp; Accounts'!BJ$18, 'E2 Allocators'!$B$15:$W$15, 0),FALSE)*$E127)</f>
        <v>0</v>
      </c>
      <c r="BK127" s="1322">
        <f>IF(ISERROR(VLOOKUP(VLOOKUP($A127, 'E4 TB Allocation Details'!$A$18:$L$214, MATCH("Misc ID", 'E4 TB Allocation Details'!$A$18:$L$18, 0),FALSE), 'E2 Allocators'!$B$15:$W$358, MATCH('O5 Details by Class &amp; Accounts'!BK$18, 'E2 Allocators'!$B$15:$W$15, 0),FALSE)*$E127), 0, VLOOKUP(VLOOKUP($A127, 'E4 TB Allocation Details'!$A$18:$L$214, MATCH("Misc ID", 'E4 TB Allocation Details'!$A$18:$L$18, 0),FALSE), 'E2 Allocators'!$B$15:$W$358, MATCH('O5 Details by Class &amp; Accounts'!BK$18, 'E2 Allocators'!$B$15:$W$15, 0),FALSE)*$E127)</f>
        <v>0</v>
      </c>
      <c r="BL127" s="1322">
        <f>IF(ISERROR(VLOOKUP(VLOOKUP($A127, 'E4 TB Allocation Details'!$A$18:$L$214, MATCH("Misc ID", 'E4 TB Allocation Details'!$A$18:$L$18, 0),FALSE), 'E2 Allocators'!$B$15:$W$358, MATCH('O5 Details by Class &amp; Accounts'!BL$18, 'E2 Allocators'!$B$15:$W$15, 0),FALSE)*$E127), 0, VLOOKUP(VLOOKUP($A127, 'E4 TB Allocation Details'!$A$18:$L$214, MATCH("Misc ID", 'E4 TB Allocation Details'!$A$18:$L$18, 0),FALSE), 'E2 Allocators'!$B$15:$W$358, MATCH('O5 Details by Class &amp; Accounts'!BL$18, 'E2 Allocators'!$B$15:$W$15, 0),FALSE)*$E127)</f>
        <v>0</v>
      </c>
      <c r="BM127" s="1322">
        <f>IF(ISERROR(VLOOKUP(VLOOKUP($A127, 'E4 TB Allocation Details'!$A$18:$L$214, MATCH("Misc ID", 'E4 TB Allocation Details'!$A$18:$L$18, 0),FALSE), 'E2 Allocators'!$B$15:$W$358, MATCH('O5 Details by Class &amp; Accounts'!BM$18, 'E2 Allocators'!$B$15:$W$15, 0),FALSE)*$E127), 0, VLOOKUP(VLOOKUP($A127, 'E4 TB Allocation Details'!$A$18:$L$214, MATCH("Misc ID", 'E4 TB Allocation Details'!$A$18:$L$18, 0),FALSE), 'E2 Allocators'!$B$15:$W$358, MATCH('O5 Details by Class &amp; Accounts'!BM$18, 'E2 Allocators'!$B$15:$W$15, 0),FALSE)*$E127)</f>
        <v>0</v>
      </c>
      <c r="BN127" s="1322">
        <f>IF(ISERROR(VLOOKUP(VLOOKUP($A127, 'E4 TB Allocation Details'!$A$18:$L$214, MATCH("Misc ID", 'E4 TB Allocation Details'!$A$18:$L$18, 0),FALSE), 'E2 Allocators'!$B$15:$W$358, MATCH('O5 Details by Class &amp; Accounts'!BN$18, 'E2 Allocators'!$B$15:$W$15, 0),FALSE)*$E127), 0, VLOOKUP(VLOOKUP($A127, 'E4 TB Allocation Details'!$A$18:$L$214, MATCH("Misc ID", 'E4 TB Allocation Details'!$A$18:$L$18, 0),FALSE), 'E2 Allocators'!$B$15:$W$358, MATCH('O5 Details by Class &amp; Accounts'!BN$18, 'E2 Allocators'!$B$15:$W$15, 0),FALSE)*$E127)</f>
        <v>0</v>
      </c>
      <c r="BO127" s="1322">
        <f>IF(ISERROR(VLOOKUP(VLOOKUP($A127, 'E4 TB Allocation Details'!$A$18:$L$214, MATCH("Misc ID", 'E4 TB Allocation Details'!$A$18:$L$18, 0),FALSE), 'E2 Allocators'!$B$15:$W$358, MATCH('O5 Details by Class &amp; Accounts'!BO$18, 'E2 Allocators'!$B$15:$W$15, 0),FALSE)*$E127), 0, VLOOKUP(VLOOKUP($A127, 'E4 TB Allocation Details'!$A$18:$L$214, MATCH("Misc ID", 'E4 TB Allocation Details'!$A$18:$L$18, 0),FALSE), 'E2 Allocators'!$B$15:$W$358, MATCH('O5 Details by Class &amp; Accounts'!BO$18, 'E2 Allocators'!$B$15:$W$15, 0),FALSE)*$E127)</f>
        <v>0</v>
      </c>
      <c r="BP127" s="1322">
        <f>IF(ISERROR(VLOOKUP(VLOOKUP($A127, 'E4 TB Allocation Details'!$A$18:$L$214, MATCH("Misc ID", 'E4 TB Allocation Details'!$A$18:$L$18, 0),FALSE), 'E2 Allocators'!$B$15:$W$358, MATCH('O5 Details by Class &amp; Accounts'!BP$18, 'E2 Allocators'!$B$15:$W$15, 0),FALSE)*$E127), 0, VLOOKUP(VLOOKUP($A127, 'E4 TB Allocation Details'!$A$18:$L$214, MATCH("Misc ID", 'E4 TB Allocation Details'!$A$18:$L$18, 0),FALSE), 'E2 Allocators'!$B$15:$W$358, MATCH('O5 Details by Class &amp; Accounts'!BP$18, 'E2 Allocators'!$B$15:$W$15, 0),FALSE)*$E127)</f>
        <v>0</v>
      </c>
      <c r="BQ127" s="1322">
        <f>IF(ISERROR(VLOOKUP(VLOOKUP($A127, 'E4 TB Allocation Details'!$A$18:$L$214, MATCH("Misc ID", 'E4 TB Allocation Details'!$A$18:$L$18, 0),FALSE), 'E2 Allocators'!$B$15:$W$358, MATCH('O5 Details by Class &amp; Accounts'!BQ$18, 'E2 Allocators'!$B$15:$W$15, 0),FALSE)*$E127), 0, VLOOKUP(VLOOKUP($A127, 'E4 TB Allocation Details'!$A$18:$L$214, MATCH("Misc ID", 'E4 TB Allocation Details'!$A$18:$L$18, 0),FALSE), 'E2 Allocators'!$B$15:$W$358, MATCH('O5 Details by Class &amp; Accounts'!BQ$18, 'E2 Allocators'!$B$15:$W$15, 0),FALSE)*$E127)</f>
        <v>0</v>
      </c>
      <c r="BR127" s="1322">
        <f>IF(ISERROR(VLOOKUP(VLOOKUP($A127, 'E4 TB Allocation Details'!$A$18:$L$214, MATCH("Misc ID", 'E4 TB Allocation Details'!$A$18:$L$18, 0),FALSE), 'E2 Allocators'!$B$15:$W$358, MATCH('O5 Details by Class &amp; Accounts'!BR$18, 'E2 Allocators'!$B$15:$W$15, 0),FALSE)*$E127), 0, VLOOKUP(VLOOKUP($A127, 'E4 TB Allocation Details'!$A$18:$L$214, MATCH("Misc ID", 'E4 TB Allocation Details'!$A$18:$L$18, 0),FALSE), 'E2 Allocators'!$B$15:$W$358, MATCH('O5 Details by Class &amp; Accounts'!BR$18, 'E2 Allocators'!$B$15:$W$15, 0),FALSE)*$E127)</f>
        <v>0</v>
      </c>
      <c r="BS127" s="1322">
        <f t="shared" si="35"/>
        <v>0</v>
      </c>
      <c r="BT127" s="1322">
        <f>IF(ISERROR(VLOOKUP(VLOOKUP($A127, 'E4 TB Allocation Details'!$A$18:$L$214, MATCH("A &amp; G ID", 'E4 TB Allocation Details'!$A$18:$L$18, 0),FALSE), 'E2 Allocators'!$B$15:$W$358, MATCH('O5 Details by Class &amp; Accounts'!BT$18, 'E2 Allocators'!$B$15:$W$15, 0),FALSE)*$E127), 0, VLOOKUP(VLOOKUP($A127, 'E4 TB Allocation Details'!$A$18:$L$214, MATCH("A &amp; G ID", 'E4 TB Allocation Details'!$A$18:$L$18, 0),FALSE), 'E2 Allocators'!$B$15:$W$358, MATCH('O5 Details by Class &amp; Accounts'!BT$18, 'E2 Allocators'!$B$15:$W$15, 0),FALSE)*$E127)</f>
        <v>149508.5574363601</v>
      </c>
      <c r="BU127" s="1322">
        <f>IF(ISERROR(VLOOKUP(VLOOKUP($A127, 'E4 TB Allocation Details'!$A$18:$L$214, MATCH("A &amp; G ID", 'E4 TB Allocation Details'!$A$18:$L$18, 0),FALSE), 'E2 Allocators'!$B$15:$W$358, MATCH('O5 Details by Class &amp; Accounts'!BU$18, 'E2 Allocators'!$B$15:$W$15, 0),FALSE)*$E127), 0, VLOOKUP(VLOOKUP($A127, 'E4 TB Allocation Details'!$A$18:$L$214, MATCH("A &amp; G ID", 'E4 TB Allocation Details'!$A$18:$L$18, 0),FALSE), 'E2 Allocators'!$B$15:$W$358, MATCH('O5 Details by Class &amp; Accounts'!BU$18, 'E2 Allocators'!$B$15:$W$15, 0),FALSE)*$E127)</f>
        <v>84700.776301309059</v>
      </c>
      <c r="BV127" s="1322">
        <f>IF(ISERROR(VLOOKUP(VLOOKUP($A127, 'E4 TB Allocation Details'!$A$18:$L$214, MATCH("A &amp; G ID", 'E4 TB Allocation Details'!$A$18:$L$18, 0),FALSE), 'E2 Allocators'!$B$15:$W$358, MATCH('O5 Details by Class &amp; Accounts'!BV$18, 'E2 Allocators'!$B$15:$W$15, 0),FALSE)*$E127), 0, VLOOKUP(VLOOKUP($A127, 'E4 TB Allocation Details'!$A$18:$L$214, MATCH("A &amp; G ID", 'E4 TB Allocation Details'!$A$18:$L$18, 0),FALSE), 'E2 Allocators'!$B$15:$W$358, MATCH('O5 Details by Class &amp; Accounts'!BV$18, 'E2 Allocators'!$B$15:$W$15, 0),FALSE)*$E127)</f>
        <v>166845.6867480865</v>
      </c>
      <c r="BW127" s="1322">
        <f>IF(ISERROR(VLOOKUP(VLOOKUP($A127, 'E4 TB Allocation Details'!$A$18:$L$214, MATCH("A &amp; G ID", 'E4 TB Allocation Details'!$A$18:$L$18, 0),FALSE), 'E2 Allocators'!$B$15:$W$358, MATCH('O5 Details by Class &amp; Accounts'!BW$18, 'E2 Allocators'!$B$15:$W$15, 0),FALSE)*$E127), 0, VLOOKUP(VLOOKUP($A127, 'E4 TB Allocation Details'!$A$18:$L$214, MATCH("A &amp; G ID", 'E4 TB Allocation Details'!$A$18:$L$18, 0),FALSE), 'E2 Allocators'!$B$15:$W$358, MATCH('O5 Details by Class &amp; Accounts'!BW$18, 'E2 Allocators'!$B$15:$W$15, 0),FALSE)*$E127)</f>
        <v>0</v>
      </c>
      <c r="BX127" s="1322">
        <f>IF(ISERROR(VLOOKUP(VLOOKUP($A127, 'E4 TB Allocation Details'!$A$18:$L$214, MATCH("A &amp; G ID", 'E4 TB Allocation Details'!$A$18:$L$18, 0),FALSE), 'E2 Allocators'!$B$15:$W$358, MATCH('O5 Details by Class &amp; Accounts'!BX$18, 'E2 Allocators'!$B$15:$W$15, 0),FALSE)*$E127), 0, VLOOKUP(VLOOKUP($A127, 'E4 TB Allocation Details'!$A$18:$L$214, MATCH("A &amp; G ID", 'E4 TB Allocation Details'!$A$18:$L$18, 0),FALSE), 'E2 Allocators'!$B$15:$W$358, MATCH('O5 Details by Class &amp; Accounts'!BX$18, 'E2 Allocators'!$B$15:$W$15, 0),FALSE)*$E127)</f>
        <v>0</v>
      </c>
      <c r="BY127" s="1322">
        <f>IF(ISERROR(VLOOKUP(VLOOKUP($A127, 'E4 TB Allocation Details'!$A$18:$L$214, MATCH("A &amp; G ID", 'E4 TB Allocation Details'!$A$18:$L$18, 0),FALSE), 'E2 Allocators'!$B$15:$W$358, MATCH('O5 Details by Class &amp; Accounts'!BY$18, 'E2 Allocators'!$B$15:$W$15, 0),FALSE)*$E127), 0, VLOOKUP(VLOOKUP($A127, 'E4 TB Allocation Details'!$A$18:$L$214, MATCH("A &amp; G ID", 'E4 TB Allocation Details'!$A$18:$L$18, 0),FALSE), 'E2 Allocators'!$B$15:$W$358, MATCH('O5 Details by Class &amp; Accounts'!BY$18, 'E2 Allocators'!$B$15:$W$15, 0),FALSE)*$E127)</f>
        <v>47157.378143399961</v>
      </c>
      <c r="BZ127" s="1322">
        <f>IF(ISERROR(VLOOKUP(VLOOKUP($A127, 'E4 TB Allocation Details'!$A$18:$L$214, MATCH("A &amp; G ID", 'E4 TB Allocation Details'!$A$18:$L$18, 0),FALSE), 'E2 Allocators'!$B$15:$W$358, MATCH('O5 Details by Class &amp; Accounts'!BZ$18, 'E2 Allocators'!$B$15:$W$15, 0),FALSE)*$E127), 0, VLOOKUP(VLOOKUP($A127, 'E4 TB Allocation Details'!$A$18:$L$214, MATCH("A &amp; G ID", 'E4 TB Allocation Details'!$A$18:$L$18, 0),FALSE), 'E2 Allocators'!$B$15:$W$358, MATCH('O5 Details by Class &amp; Accounts'!BZ$18, 'E2 Allocators'!$B$15:$W$15, 0),FALSE)*$E127)</f>
        <v>1793.7615775884133</v>
      </c>
      <c r="CA127" s="1322">
        <f>IF(ISERROR(VLOOKUP(VLOOKUP($A127, 'E4 TB Allocation Details'!$A$18:$L$214, MATCH("A &amp; G ID", 'E4 TB Allocation Details'!$A$18:$L$18, 0),FALSE), 'E2 Allocators'!$B$15:$W$358, MATCH('O5 Details by Class &amp; Accounts'!CA$18, 'E2 Allocators'!$B$15:$W$15, 0),FALSE)*$E127), 0, VLOOKUP(VLOOKUP($A127, 'E4 TB Allocation Details'!$A$18:$L$214, MATCH("A &amp; G ID", 'E4 TB Allocation Details'!$A$18:$L$18, 0),FALSE), 'E2 Allocators'!$B$15:$W$358, MATCH('O5 Details by Class &amp; Accounts'!CA$18, 'E2 Allocators'!$B$15:$W$15, 0),FALSE)*$E127)</f>
        <v>0</v>
      </c>
      <c r="CB127" s="1322">
        <f>IF(ISERROR(VLOOKUP(VLOOKUP($A127, 'E4 TB Allocation Details'!$A$18:$L$214, MATCH("A &amp; G ID", 'E4 TB Allocation Details'!$A$18:$L$18, 0),FALSE), 'E2 Allocators'!$B$15:$W$358, MATCH('O5 Details by Class &amp; Accounts'!CB$18, 'E2 Allocators'!$B$15:$W$15, 0),FALSE)*$E127), 0, VLOOKUP(VLOOKUP($A127, 'E4 TB Allocation Details'!$A$18:$L$214, MATCH("A &amp; G ID", 'E4 TB Allocation Details'!$A$18:$L$18, 0),FALSE), 'E2 Allocators'!$B$15:$W$358, MATCH('O5 Details by Class &amp; Accounts'!CB$18, 'E2 Allocators'!$B$15:$W$15, 0),FALSE)*$E127)</f>
        <v>508.83979325597386</v>
      </c>
      <c r="CC127" s="1322">
        <f>IF(ISERROR(VLOOKUP(VLOOKUP($A127, 'E4 TB Allocation Details'!$A$18:$L$214, MATCH("A &amp; G ID", 'E4 TB Allocation Details'!$A$18:$L$18, 0),FALSE), 'E2 Allocators'!$B$15:$W$358, MATCH('O5 Details by Class &amp; Accounts'!CC$18, 'E2 Allocators'!$B$15:$W$15, 0),FALSE)*$E127), 0, VLOOKUP(VLOOKUP($A127, 'E4 TB Allocation Details'!$A$18:$L$214, MATCH("A &amp; G ID", 'E4 TB Allocation Details'!$A$18:$L$18, 0),FALSE), 'E2 Allocators'!$B$15:$W$358, MATCH('O5 Details by Class &amp; Accounts'!CC$18, 'E2 Allocators'!$B$15:$W$15, 0),FALSE)*$E127)</f>
        <v>0</v>
      </c>
      <c r="CD127" s="1322">
        <f>IF(ISERROR(VLOOKUP(VLOOKUP($A127, 'E4 TB Allocation Details'!$A$18:$L$214, MATCH("A &amp; G ID", 'E4 TB Allocation Details'!$A$18:$L$18, 0),FALSE), 'E2 Allocators'!$B$15:$W$358, MATCH('O5 Details by Class &amp; Accounts'!CD$18, 'E2 Allocators'!$B$15:$W$15, 0),FALSE)*$E127), 0, VLOOKUP(VLOOKUP($A127, 'E4 TB Allocation Details'!$A$18:$L$214, MATCH("A &amp; G ID", 'E4 TB Allocation Details'!$A$18:$L$18, 0),FALSE), 'E2 Allocators'!$B$15:$W$358, MATCH('O5 Details by Class &amp; Accounts'!CD$18, 'E2 Allocators'!$B$15:$W$15, 0),FALSE)*$E127)</f>
        <v>0</v>
      </c>
      <c r="CE127" s="1322">
        <f>IF(ISERROR(VLOOKUP(VLOOKUP($A127, 'E4 TB Allocation Details'!$A$18:$L$214, MATCH("A &amp; G ID", 'E4 TB Allocation Details'!$A$18:$L$18, 0),FALSE), 'E2 Allocators'!$B$15:$W$358, MATCH('O5 Details by Class &amp; Accounts'!CE$18, 'E2 Allocators'!$B$15:$W$15, 0),FALSE)*$E127), 0, VLOOKUP(VLOOKUP($A127, 'E4 TB Allocation Details'!$A$18:$L$214, MATCH("A &amp; G ID", 'E4 TB Allocation Details'!$A$18:$L$18, 0),FALSE), 'E2 Allocators'!$B$15:$W$358, MATCH('O5 Details by Class &amp; Accounts'!CE$18, 'E2 Allocators'!$B$15:$W$15, 0),FALSE)*$E127)</f>
        <v>0</v>
      </c>
      <c r="CF127" s="1322">
        <f>IF(ISERROR(VLOOKUP(VLOOKUP($A127, 'E4 TB Allocation Details'!$A$18:$L$214, MATCH("A &amp; G ID", 'E4 TB Allocation Details'!$A$18:$L$18, 0),FALSE), 'E2 Allocators'!$B$15:$W$358, MATCH('O5 Details by Class &amp; Accounts'!CF$18, 'E2 Allocators'!$B$15:$W$15, 0),FALSE)*$E127), 0, VLOOKUP(VLOOKUP($A127, 'E4 TB Allocation Details'!$A$18:$L$214, MATCH("A &amp; G ID", 'E4 TB Allocation Details'!$A$18:$L$18, 0),FALSE), 'E2 Allocators'!$B$15:$W$358, MATCH('O5 Details by Class &amp; Accounts'!CF$18, 'E2 Allocators'!$B$15:$W$15, 0),FALSE)*$E127)</f>
        <v>0</v>
      </c>
      <c r="CG127" s="1322">
        <f>IF(ISERROR(VLOOKUP(VLOOKUP($A127, 'E4 TB Allocation Details'!$A$18:$L$214, MATCH("A &amp; G ID", 'E4 TB Allocation Details'!$A$18:$L$18, 0),FALSE), 'E2 Allocators'!$B$15:$W$358, MATCH('O5 Details by Class &amp; Accounts'!CG$18, 'E2 Allocators'!$B$15:$W$15, 0),FALSE)*$E127), 0, VLOOKUP(VLOOKUP($A127, 'E4 TB Allocation Details'!$A$18:$L$214, MATCH("A &amp; G ID", 'E4 TB Allocation Details'!$A$18:$L$18, 0),FALSE), 'E2 Allocators'!$B$15:$W$358, MATCH('O5 Details by Class &amp; Accounts'!CG$18, 'E2 Allocators'!$B$15:$W$15, 0),FALSE)*$E127)</f>
        <v>0</v>
      </c>
      <c r="CH127" s="1322">
        <f>IF(ISERROR(VLOOKUP(VLOOKUP($A127, 'E4 TB Allocation Details'!$A$18:$L$214, MATCH("A &amp; G ID", 'E4 TB Allocation Details'!$A$18:$L$18, 0),FALSE), 'E2 Allocators'!$B$15:$W$358, MATCH('O5 Details by Class &amp; Accounts'!CH$18, 'E2 Allocators'!$B$15:$W$15, 0),FALSE)*$E127), 0, VLOOKUP(VLOOKUP($A127, 'E4 TB Allocation Details'!$A$18:$L$214, MATCH("A &amp; G ID", 'E4 TB Allocation Details'!$A$18:$L$18, 0),FALSE), 'E2 Allocators'!$B$15:$W$358, MATCH('O5 Details by Class &amp; Accounts'!CH$18, 'E2 Allocators'!$B$15:$W$15, 0),FALSE)*$E127)</f>
        <v>0</v>
      </c>
      <c r="CI127" s="1322">
        <f>IF(ISERROR(VLOOKUP(VLOOKUP($A127, 'E4 TB Allocation Details'!$A$18:$L$214, MATCH("A &amp; G ID", 'E4 TB Allocation Details'!$A$18:$L$18, 0),FALSE), 'E2 Allocators'!$B$15:$W$358, MATCH('O5 Details by Class &amp; Accounts'!CI$18, 'E2 Allocators'!$B$15:$W$15, 0),FALSE)*$E127), 0, VLOOKUP(VLOOKUP($A127, 'E4 TB Allocation Details'!$A$18:$L$214, MATCH("A &amp; G ID", 'E4 TB Allocation Details'!$A$18:$L$18, 0),FALSE), 'E2 Allocators'!$B$15:$W$358, MATCH('O5 Details by Class &amp; Accounts'!CI$18, 'E2 Allocators'!$B$15:$W$15, 0),FALSE)*$E127)</f>
        <v>0</v>
      </c>
      <c r="CJ127" s="1322">
        <f>IF(ISERROR(VLOOKUP(VLOOKUP($A127, 'E4 TB Allocation Details'!$A$18:$L$214, MATCH("A &amp; G ID", 'E4 TB Allocation Details'!$A$18:$L$18, 0),FALSE), 'E2 Allocators'!$B$15:$W$358, MATCH('O5 Details by Class &amp; Accounts'!CJ$18, 'E2 Allocators'!$B$15:$W$15, 0),FALSE)*$E127), 0, VLOOKUP(VLOOKUP($A127, 'E4 TB Allocation Details'!$A$18:$L$214, MATCH("A &amp; G ID", 'E4 TB Allocation Details'!$A$18:$L$18, 0),FALSE), 'E2 Allocators'!$B$15:$W$358, MATCH('O5 Details by Class &amp; Accounts'!CJ$18, 'E2 Allocators'!$B$15:$W$15, 0),FALSE)*$E127)</f>
        <v>0</v>
      </c>
      <c r="CK127" s="1322">
        <f>IF(ISERROR(VLOOKUP(VLOOKUP($A127, 'E4 TB Allocation Details'!$A$18:$L$214, MATCH("A &amp; G ID", 'E4 TB Allocation Details'!$A$18:$L$18, 0),FALSE), 'E2 Allocators'!$B$15:$W$358, MATCH('O5 Details by Class &amp; Accounts'!CK$18, 'E2 Allocators'!$B$15:$W$15, 0),FALSE)*$E127), 0, VLOOKUP(VLOOKUP($A127, 'E4 TB Allocation Details'!$A$18:$L$214, MATCH("A &amp; G ID", 'E4 TB Allocation Details'!$A$18:$L$18, 0),FALSE), 'E2 Allocators'!$B$15:$W$358, MATCH('O5 Details by Class &amp; Accounts'!CK$18, 'E2 Allocators'!$B$15:$W$15, 0),FALSE)*$E127)</f>
        <v>0</v>
      </c>
      <c r="CL127" s="1322">
        <f>IF(ISERROR(VLOOKUP(VLOOKUP($A127, 'E4 TB Allocation Details'!$A$18:$L$214, MATCH("A &amp; G ID", 'E4 TB Allocation Details'!$A$18:$L$18, 0),FALSE), 'E2 Allocators'!$B$15:$W$358, MATCH('O5 Details by Class &amp; Accounts'!CL$18, 'E2 Allocators'!$B$15:$W$15, 0),FALSE)*$E127), 0, VLOOKUP(VLOOKUP($A127, 'E4 TB Allocation Details'!$A$18:$L$214, MATCH("A &amp; G ID", 'E4 TB Allocation Details'!$A$18:$L$18, 0),FALSE), 'E2 Allocators'!$B$15:$W$358, MATCH('O5 Details by Class &amp; Accounts'!CL$18, 'E2 Allocators'!$B$15:$W$15, 0),FALSE)*$E127)</f>
        <v>0</v>
      </c>
      <c r="CM127" s="1322">
        <f>IF(ISERROR(VLOOKUP(VLOOKUP($A127, 'E4 TB Allocation Details'!$A$18:$L$214, MATCH("A &amp; G ID", 'E4 TB Allocation Details'!$A$18:$L$18, 0),FALSE), 'E2 Allocators'!$B$15:$W$358, MATCH('O5 Details by Class &amp; Accounts'!CM$18, 'E2 Allocators'!$B$15:$W$15, 0),FALSE)*$E127), 0, VLOOKUP(VLOOKUP($A127, 'E4 TB Allocation Details'!$A$18:$L$214, MATCH("A &amp; G ID", 'E4 TB Allocation Details'!$A$18:$L$18, 0),FALSE), 'E2 Allocators'!$B$15:$W$358, MATCH('O5 Details by Class &amp; Accounts'!CM$18, 'E2 Allocators'!$B$15:$W$15, 0),FALSE)*$E127)</f>
        <v>0</v>
      </c>
      <c r="CN127" s="1322">
        <f t="shared" si="36"/>
        <v>450514.99999999994</v>
      </c>
      <c r="CO127" s="1651">
        <f t="shared" si="37"/>
        <v>0</v>
      </c>
      <c r="CQ127" s="1899" t="inlineStr">
        <is>
          <t/>
        </is>
      </c>
    </row>
    <row r="128" spans="1:95" s="64" customFormat="1" ht="12.75" x14ac:dyDescent="0.2">
      <c r="A128" s="1003">
        <v>4730</v>
      </c>
      <c r="B128" s="1003" t="s">
        <v>575</v>
      </c>
      <c r="C128" s="1648">
        <f>IF(ISERROR(VLOOKUP($A128,'I3 TB Data'!$A$19:$H$483,MATCH('O5 Details by Class &amp; Accounts'!$C$18, 'I3 TB Data'!$A$19:$H$19,0),0)), 0, VLOOKUP($A128,'I3 TB Data'!$A$19:$H$483,MATCH('O5 Details by Class &amp; Accounts'!$C$18,'I3 TB Data'!$A$19:$H$19,0),0))</f>
        <v>69064.929999999993</v>
      </c>
      <c r="D128" s="1649"/>
      <c r="E128" s="1648">
        <f t="shared" si="31"/>
        <v>69064.929999999993</v>
      </c>
      <c r="F128" s="1650">
        <f>IF(ISERROR(VLOOKUP($A128, 'E1 Categorization'!A43:E134, MATCH("Customer Component", 'E1 Categorization'!$A$33:$E$33,0), 0)), 0, IF(VLOOKUP($A128, 'E1 Categorization'!A43:E134, MATCH("Customer Component", 'E1 Categorization'!$A$33:$E$33,0), 0)=0, 'O5 Details by Class &amp; Accounts'!$E128, IF(AND(VLOOKUP($A128, 'E1 Categorization'!A43:E134, MATCH("Customer Component", 'E1 Categorization'!$A$33:$E$33,0), 0) &gt;0, VLOOKUP($A128, 'E1 Categorization'!A43:E134, MATCH("Customer Component", 'E1 Categorization'!$A$33:$E$33,0), 0)&lt;1), 'O5 Details by Class &amp; Accounts'!$E128*(1-VLOOKUP($A128, 'E1 Categorization'!A43:E134, MATCH("Customer Component", 'E1 Categorization'!$A$33:$E$33,0), 0)), 0)))</f>
        <v>0</v>
      </c>
      <c r="G128" s="1650">
        <f>IF(ISERROR(VLOOKUP($A128, 'E1 Categorization'!A43:E134, MATCH("Customer Component", 'E1 Categorization'!$A$33:$E$33,0), 0)),0, IF(VLOOKUP($A128, 'E1 Categorization'!A43:E134, MATCH("Customer Component", 'E1 Categorization'!$A$33:$E$33,0), 0)=0, 0, IF(AND(VLOOKUP($A128, 'E1 Categorization'!A43:E134, MATCH("Customer Component", 'E1 Categorization'!$A$33:$E$33,0), 0) &gt;0, VLOOKUP($A128, 'E1 Categorization'!A43:E134, MATCH("Customer Component", 'E1 Categorization'!$A$33:$E$33,0), 0)&lt;1), 'O5 Details by Class &amp; Accounts'!$E128*(VLOOKUP($A128, 'E1 Categorization'!A43:E134, MATCH("Customer Component", 'E1 Categorization'!$A$33:$E$33,0), 0)), 'O5 Details by Class &amp; Accounts'!$E128)))</f>
        <v>0</v>
      </c>
      <c r="H128" s="1322">
        <f t="shared" si="32"/>
        <v>0</v>
      </c>
      <c r="I128" s="1322">
        <f>IF(ISERROR(VLOOKUP(VLOOKUP($A128, 'E4 TB Allocation Details'!$A$18:$L$214, MATCH("Demand ID", 'E4 TB Allocation Details'!$A$18:$L$18, 0),FALSE), 'E2 Allocators'!$B$15:$W$358, MATCH('O5 Details by Class &amp; Accounts'!I$18, 'E2 Allocators'!$B$15:$W$15, 0),FALSE)*$F128), 0, VLOOKUP(VLOOKUP($A128, 'E4 TB Allocation Details'!$A$18:$L$214, MATCH("Demand ID", 'E4 TB Allocation Details'!$A$18:$L$18, 0),FALSE), 'E2 Allocators'!$B$15:$W$358, MATCH('O5 Details by Class &amp; Accounts'!I$18, 'E2 Allocators'!$B$15:$W$15, 0),FALSE)*$F128)</f>
        <v>0</v>
      </c>
      <c r="J128" s="1322">
        <f>IF(ISERROR(VLOOKUP(VLOOKUP($A128, 'E4 TB Allocation Details'!$A$18:$L$214, MATCH("Demand ID", 'E4 TB Allocation Details'!$A$18:$L$18, 0),FALSE), 'E2 Allocators'!$B$15:$W$358, MATCH('O5 Details by Class &amp; Accounts'!J$18, 'E2 Allocators'!$B$15:$W$15, 0),FALSE)*$F128), 0, VLOOKUP(VLOOKUP($A128, 'E4 TB Allocation Details'!$A$18:$L$214, MATCH("Demand ID", 'E4 TB Allocation Details'!$A$18:$L$18, 0),FALSE), 'E2 Allocators'!$B$15:$W$358, MATCH('O5 Details by Class &amp; Accounts'!J$18, 'E2 Allocators'!$B$15:$W$15, 0),FALSE)*$F128)</f>
        <v>0</v>
      </c>
      <c r="K128" s="1322">
        <f>IF(ISERROR(VLOOKUP(VLOOKUP($A128, 'E4 TB Allocation Details'!$A$18:$L$214, MATCH("Demand ID", 'E4 TB Allocation Details'!$A$18:$L$18, 0),FALSE), 'E2 Allocators'!$B$15:$W$358, MATCH('O5 Details by Class &amp; Accounts'!K$18, 'E2 Allocators'!$B$15:$W$15, 0),FALSE)*$F128), 0, VLOOKUP(VLOOKUP($A128, 'E4 TB Allocation Details'!$A$18:$L$214, MATCH("Demand ID", 'E4 TB Allocation Details'!$A$18:$L$18, 0),FALSE), 'E2 Allocators'!$B$15:$W$358, MATCH('O5 Details by Class &amp; Accounts'!K$18, 'E2 Allocators'!$B$15:$W$15, 0),FALSE)*$F128)</f>
        <v>0</v>
      </c>
      <c r="L128" s="1322">
        <f>IF(ISERROR(VLOOKUP(VLOOKUP($A128, 'E4 TB Allocation Details'!$A$18:$L$214, MATCH("Demand ID", 'E4 TB Allocation Details'!$A$18:$L$18, 0),FALSE), 'E2 Allocators'!$B$15:$W$358, MATCH('O5 Details by Class &amp; Accounts'!L$18, 'E2 Allocators'!$B$15:$W$15, 0),FALSE)*$F128), 0, VLOOKUP(VLOOKUP($A128, 'E4 TB Allocation Details'!$A$18:$L$214, MATCH("Demand ID", 'E4 TB Allocation Details'!$A$18:$L$18, 0),FALSE), 'E2 Allocators'!$B$15:$W$358, MATCH('O5 Details by Class &amp; Accounts'!L$18, 'E2 Allocators'!$B$15:$W$15, 0),FALSE)*$F128)</f>
        <v>0</v>
      </c>
      <c r="M128" s="1322">
        <f>IF(ISERROR(VLOOKUP(VLOOKUP($A128, 'E4 TB Allocation Details'!$A$18:$L$214, MATCH("Demand ID", 'E4 TB Allocation Details'!$A$18:$L$18, 0),FALSE), 'E2 Allocators'!$B$15:$W$358, MATCH('O5 Details by Class &amp; Accounts'!M$18, 'E2 Allocators'!$B$15:$W$15, 0),FALSE)*$F128), 0, VLOOKUP(VLOOKUP($A128, 'E4 TB Allocation Details'!$A$18:$L$214, MATCH("Demand ID", 'E4 TB Allocation Details'!$A$18:$L$18, 0),FALSE), 'E2 Allocators'!$B$15:$W$358, MATCH('O5 Details by Class &amp; Accounts'!M$18, 'E2 Allocators'!$B$15:$W$15, 0),FALSE)*$F128)</f>
        <v>0</v>
      </c>
      <c r="N128" s="1322">
        <f>IF(ISERROR(VLOOKUP(VLOOKUP($A128, 'E4 TB Allocation Details'!$A$18:$L$214, MATCH("Demand ID", 'E4 TB Allocation Details'!$A$18:$L$18, 0),FALSE), 'E2 Allocators'!$B$15:$W$358, MATCH('O5 Details by Class &amp; Accounts'!N$18, 'E2 Allocators'!$B$15:$W$15, 0),FALSE)*$F128), 0, VLOOKUP(VLOOKUP($A128, 'E4 TB Allocation Details'!$A$18:$L$214, MATCH("Demand ID", 'E4 TB Allocation Details'!$A$18:$L$18, 0),FALSE), 'E2 Allocators'!$B$15:$W$358, MATCH('O5 Details by Class &amp; Accounts'!N$18, 'E2 Allocators'!$B$15:$W$15, 0),FALSE)*$F128)</f>
        <v>0</v>
      </c>
      <c r="O128" s="1322">
        <f>IF(ISERROR(VLOOKUP(VLOOKUP($A128, 'E4 TB Allocation Details'!$A$18:$L$214, MATCH("Demand ID", 'E4 TB Allocation Details'!$A$18:$L$18, 0),FALSE), 'E2 Allocators'!$B$15:$W$358, MATCH('O5 Details by Class &amp; Accounts'!O$18, 'E2 Allocators'!$B$15:$W$15, 0),FALSE)*$F128), 0, VLOOKUP(VLOOKUP($A128, 'E4 TB Allocation Details'!$A$18:$L$214, MATCH("Demand ID", 'E4 TB Allocation Details'!$A$18:$L$18, 0),FALSE), 'E2 Allocators'!$B$15:$W$358, MATCH('O5 Details by Class &amp; Accounts'!O$18, 'E2 Allocators'!$B$15:$W$15, 0),FALSE)*$F128)</f>
        <v>0</v>
      </c>
      <c r="P128" s="1322">
        <f>IF(ISERROR(VLOOKUP(VLOOKUP($A128, 'E4 TB Allocation Details'!$A$18:$L$214, MATCH("Demand ID", 'E4 TB Allocation Details'!$A$18:$L$18, 0),FALSE), 'E2 Allocators'!$B$15:$W$358, MATCH('O5 Details by Class &amp; Accounts'!P$18, 'E2 Allocators'!$B$15:$W$15, 0),FALSE)*$F128), 0, VLOOKUP(VLOOKUP($A128, 'E4 TB Allocation Details'!$A$18:$L$214, MATCH("Demand ID", 'E4 TB Allocation Details'!$A$18:$L$18, 0),FALSE), 'E2 Allocators'!$B$15:$W$358, MATCH('O5 Details by Class &amp; Accounts'!P$18, 'E2 Allocators'!$B$15:$W$15, 0),FALSE)*$F128)</f>
        <v>0</v>
      </c>
      <c r="Q128" s="1322">
        <f>IF(ISERROR(VLOOKUP(VLOOKUP($A128, 'E4 TB Allocation Details'!$A$18:$L$214, MATCH("Demand ID", 'E4 TB Allocation Details'!$A$18:$L$18, 0),FALSE), 'E2 Allocators'!$B$15:$W$358, MATCH('O5 Details by Class &amp; Accounts'!Q$18, 'E2 Allocators'!$B$15:$W$15, 0),FALSE)*$F128), 0, VLOOKUP(VLOOKUP($A128, 'E4 TB Allocation Details'!$A$18:$L$214, MATCH("Demand ID", 'E4 TB Allocation Details'!$A$18:$L$18, 0),FALSE), 'E2 Allocators'!$B$15:$W$358, MATCH('O5 Details by Class &amp; Accounts'!Q$18, 'E2 Allocators'!$B$15:$W$15, 0),FALSE)*$F128)</f>
        <v>0</v>
      </c>
      <c r="R128" s="1322">
        <f>IF(ISERROR(VLOOKUP(VLOOKUP($A128, 'E4 TB Allocation Details'!$A$18:$L$214, MATCH("Demand ID", 'E4 TB Allocation Details'!$A$18:$L$18, 0),FALSE), 'E2 Allocators'!$B$15:$W$358, MATCH('O5 Details by Class &amp; Accounts'!R$18, 'E2 Allocators'!$B$15:$W$15, 0),FALSE)*$F128), 0, VLOOKUP(VLOOKUP($A128, 'E4 TB Allocation Details'!$A$18:$L$214, MATCH("Demand ID", 'E4 TB Allocation Details'!$A$18:$L$18, 0),FALSE), 'E2 Allocators'!$B$15:$W$358, MATCH('O5 Details by Class &amp; Accounts'!R$18, 'E2 Allocators'!$B$15:$W$15, 0),FALSE)*$F128)</f>
        <v>0</v>
      </c>
      <c r="S128" s="1322">
        <f>IF(ISERROR(VLOOKUP(VLOOKUP($A128, 'E4 TB Allocation Details'!$A$18:$L$214, MATCH("Demand ID", 'E4 TB Allocation Details'!$A$18:$L$18, 0),FALSE), 'E2 Allocators'!$B$15:$W$358, MATCH('O5 Details by Class &amp; Accounts'!S$18, 'E2 Allocators'!$B$15:$W$15, 0),FALSE)*$F128), 0, VLOOKUP(VLOOKUP($A128, 'E4 TB Allocation Details'!$A$18:$L$214, MATCH("Demand ID", 'E4 TB Allocation Details'!$A$18:$L$18, 0),FALSE), 'E2 Allocators'!$B$15:$W$358, MATCH('O5 Details by Class &amp; Accounts'!S$18, 'E2 Allocators'!$B$15:$W$15, 0),FALSE)*$F128)</f>
        <v>0</v>
      </c>
      <c r="T128" s="1322">
        <f>IF(ISERROR(VLOOKUP(VLOOKUP($A128, 'E4 TB Allocation Details'!$A$18:$L$214, MATCH("Demand ID", 'E4 TB Allocation Details'!$A$18:$L$18, 0),FALSE), 'E2 Allocators'!$B$15:$W$358, MATCH('O5 Details by Class &amp; Accounts'!T$18, 'E2 Allocators'!$B$15:$W$15, 0),FALSE)*$F128), 0, VLOOKUP(VLOOKUP($A128, 'E4 TB Allocation Details'!$A$18:$L$214, MATCH("Demand ID", 'E4 TB Allocation Details'!$A$18:$L$18, 0),FALSE), 'E2 Allocators'!$B$15:$W$358, MATCH('O5 Details by Class &amp; Accounts'!T$18, 'E2 Allocators'!$B$15:$W$15, 0),FALSE)*$F128)</f>
        <v>0</v>
      </c>
      <c r="U128" s="1322">
        <f>IF(ISERROR(VLOOKUP(VLOOKUP($A128, 'E4 TB Allocation Details'!$A$18:$L$214, MATCH("Demand ID", 'E4 TB Allocation Details'!$A$18:$L$18, 0),FALSE), 'E2 Allocators'!$B$15:$W$358, MATCH('O5 Details by Class &amp; Accounts'!U$18, 'E2 Allocators'!$B$15:$W$15, 0),FALSE)*$F128), 0, VLOOKUP(VLOOKUP($A128, 'E4 TB Allocation Details'!$A$18:$L$214, MATCH("Demand ID", 'E4 TB Allocation Details'!$A$18:$L$18, 0),FALSE), 'E2 Allocators'!$B$15:$W$358, MATCH('O5 Details by Class &amp; Accounts'!U$18, 'E2 Allocators'!$B$15:$W$15, 0),FALSE)*$F128)</f>
        <v>0</v>
      </c>
      <c r="V128" s="1322">
        <f>IF(ISERROR(VLOOKUP(VLOOKUP($A128, 'E4 TB Allocation Details'!$A$18:$L$214, MATCH("Demand ID", 'E4 TB Allocation Details'!$A$18:$L$18, 0),FALSE), 'E2 Allocators'!$B$15:$W$358, MATCH('O5 Details by Class &amp; Accounts'!V$18, 'E2 Allocators'!$B$15:$W$15, 0),FALSE)*$F128), 0, VLOOKUP(VLOOKUP($A128, 'E4 TB Allocation Details'!$A$18:$L$214, MATCH("Demand ID", 'E4 TB Allocation Details'!$A$18:$L$18, 0),FALSE), 'E2 Allocators'!$B$15:$W$358, MATCH('O5 Details by Class &amp; Accounts'!V$18, 'E2 Allocators'!$B$15:$W$15, 0),FALSE)*$F128)</f>
        <v>0</v>
      </c>
      <c r="W128" s="1322">
        <f>IF(ISERROR(VLOOKUP(VLOOKUP($A128, 'E4 TB Allocation Details'!$A$18:$L$214, MATCH("Demand ID", 'E4 TB Allocation Details'!$A$18:$L$18, 0),FALSE), 'E2 Allocators'!$B$15:$W$358, MATCH('O5 Details by Class &amp; Accounts'!W$18, 'E2 Allocators'!$B$15:$W$15, 0),FALSE)*$F128), 0, VLOOKUP(VLOOKUP($A128, 'E4 TB Allocation Details'!$A$18:$L$214, MATCH("Demand ID", 'E4 TB Allocation Details'!$A$18:$L$18, 0),FALSE), 'E2 Allocators'!$B$15:$W$358, MATCH('O5 Details by Class &amp; Accounts'!W$18, 'E2 Allocators'!$B$15:$W$15, 0),FALSE)*$F128)</f>
        <v>0</v>
      </c>
      <c r="X128" s="1322">
        <f>IF(ISERROR(VLOOKUP(VLOOKUP($A128, 'E4 TB Allocation Details'!$A$18:$L$214, MATCH("Demand ID", 'E4 TB Allocation Details'!$A$18:$L$18, 0),FALSE), 'E2 Allocators'!$B$15:$W$358, MATCH('O5 Details by Class &amp; Accounts'!X$18, 'E2 Allocators'!$B$15:$W$15, 0),FALSE)*$F128), 0, VLOOKUP(VLOOKUP($A128, 'E4 TB Allocation Details'!$A$18:$L$214, MATCH("Demand ID", 'E4 TB Allocation Details'!$A$18:$L$18, 0),FALSE), 'E2 Allocators'!$B$15:$W$358, MATCH('O5 Details by Class &amp; Accounts'!X$18, 'E2 Allocators'!$B$15:$W$15, 0),FALSE)*$F128)</f>
        <v>0</v>
      </c>
      <c r="Y128" s="1322">
        <f>IF(ISERROR(VLOOKUP(VLOOKUP($A128, 'E4 TB Allocation Details'!$A$18:$L$214, MATCH("Demand ID", 'E4 TB Allocation Details'!$A$18:$L$18, 0),FALSE), 'E2 Allocators'!$B$15:$W$358, MATCH('O5 Details by Class &amp; Accounts'!Y$18, 'E2 Allocators'!$B$15:$W$15, 0),FALSE)*$F128), 0, VLOOKUP(VLOOKUP($A128, 'E4 TB Allocation Details'!$A$18:$L$214, MATCH("Demand ID", 'E4 TB Allocation Details'!$A$18:$L$18, 0),FALSE), 'E2 Allocators'!$B$15:$W$358, MATCH('O5 Details by Class &amp; Accounts'!Y$18, 'E2 Allocators'!$B$15:$W$15, 0),FALSE)*$F128)</f>
        <v>0</v>
      </c>
      <c r="Z128" s="1322">
        <f>IF(ISERROR(VLOOKUP(VLOOKUP($A128, 'E4 TB Allocation Details'!$A$18:$L$214, MATCH("Demand ID", 'E4 TB Allocation Details'!$A$18:$L$18, 0),FALSE), 'E2 Allocators'!$B$15:$W$358, MATCH('O5 Details by Class &amp; Accounts'!Z$18, 'E2 Allocators'!$B$15:$W$15, 0),FALSE)*$F128), 0, VLOOKUP(VLOOKUP($A128, 'E4 TB Allocation Details'!$A$18:$L$214, MATCH("Demand ID", 'E4 TB Allocation Details'!$A$18:$L$18, 0),FALSE), 'E2 Allocators'!$B$15:$W$358, MATCH('O5 Details by Class &amp; Accounts'!Z$18, 'E2 Allocators'!$B$15:$W$15, 0),FALSE)*$F128)</f>
        <v>0</v>
      </c>
      <c r="AA128" s="1322">
        <f>IF(ISERROR(VLOOKUP(VLOOKUP($A128, 'E4 TB Allocation Details'!$A$18:$L$214, MATCH("Demand ID", 'E4 TB Allocation Details'!$A$18:$L$18, 0),FALSE), 'E2 Allocators'!$B$15:$W$358, MATCH('O5 Details by Class &amp; Accounts'!AA$18, 'E2 Allocators'!$B$15:$W$15, 0),FALSE)*$F128), 0, VLOOKUP(VLOOKUP($A128, 'E4 TB Allocation Details'!$A$18:$L$214, MATCH("Demand ID", 'E4 TB Allocation Details'!$A$18:$L$18, 0),FALSE), 'E2 Allocators'!$B$15:$W$358, MATCH('O5 Details by Class &amp; Accounts'!AA$18, 'E2 Allocators'!$B$15:$W$15, 0),FALSE)*$F128)</f>
        <v>0</v>
      </c>
      <c r="AB128" s="1322">
        <f>IF(ISERROR(VLOOKUP(VLOOKUP($A128, 'E4 TB Allocation Details'!$A$18:$L$214, MATCH("Demand ID", 'E4 TB Allocation Details'!$A$18:$L$18, 0),FALSE), 'E2 Allocators'!$B$15:$W$358, MATCH('O5 Details by Class &amp; Accounts'!AB$18, 'E2 Allocators'!$B$15:$W$15, 0),FALSE)*$F128), 0, VLOOKUP(VLOOKUP($A128, 'E4 TB Allocation Details'!$A$18:$L$214, MATCH("Demand ID", 'E4 TB Allocation Details'!$A$18:$L$18, 0),FALSE), 'E2 Allocators'!$B$15:$W$358, MATCH('O5 Details by Class &amp; Accounts'!AB$18, 'E2 Allocators'!$B$15:$W$15, 0),FALSE)*$F128)</f>
        <v>0</v>
      </c>
      <c r="AC128" s="1322">
        <f t="shared" si="33"/>
        <v>0</v>
      </c>
      <c r="AD128" s="1322">
        <f>IF(ISERROR(VLOOKUP(VLOOKUP($A128, 'E4 TB Allocation Details'!$A$18:$L$214, MATCH("Customer ID", 'E4 TB Allocation Details'!$A$18:$L$18, 0),FALSE), 'E2 Allocators'!$B$15:$W$358, MATCH('O5 Details by Class &amp; Accounts'!AD$18, 'E2 Allocators'!$B$15:$W$15, 0),FALSE)*$G128), 0, VLOOKUP(VLOOKUP($A128, 'E4 TB Allocation Details'!$A$18:$L$214, MATCH("Customer ID", 'E4 TB Allocation Details'!$A$18:$L$18, 0),FALSE), 'E2 Allocators'!$B$15:$W$358, MATCH('O5 Details by Class &amp; Accounts'!AD$18, 'E2 Allocators'!$B$15:$W$15, 0),FALSE)*$G128)</f>
        <v>0</v>
      </c>
      <c r="AE128" s="1322">
        <f>IF(ISERROR(VLOOKUP(VLOOKUP($A128, 'E4 TB Allocation Details'!$A$18:$L$214, MATCH("Customer ID", 'E4 TB Allocation Details'!$A$18:$L$18, 0),FALSE), 'E2 Allocators'!$B$15:$W$358, MATCH('O5 Details by Class &amp; Accounts'!AE$18, 'E2 Allocators'!$B$15:$W$15, 0),FALSE)*$G128), 0, VLOOKUP(VLOOKUP($A128, 'E4 TB Allocation Details'!$A$18:$L$214, MATCH("Customer ID", 'E4 TB Allocation Details'!$A$18:$L$18, 0),FALSE), 'E2 Allocators'!$B$15:$W$358, MATCH('O5 Details by Class &amp; Accounts'!AE$18, 'E2 Allocators'!$B$15:$W$15, 0),FALSE)*$G128)</f>
        <v>0</v>
      </c>
      <c r="AF128" s="1322">
        <f>IF(ISERROR(VLOOKUP(VLOOKUP($A128, 'E4 TB Allocation Details'!$A$18:$L$214, MATCH("Customer ID", 'E4 TB Allocation Details'!$A$18:$L$18, 0),FALSE), 'E2 Allocators'!$B$15:$W$358, MATCH('O5 Details by Class &amp; Accounts'!AF$18, 'E2 Allocators'!$B$15:$W$15, 0),FALSE)*$G128), 0, VLOOKUP(VLOOKUP($A128, 'E4 TB Allocation Details'!$A$18:$L$214, MATCH("Customer ID", 'E4 TB Allocation Details'!$A$18:$L$18, 0),FALSE), 'E2 Allocators'!$B$15:$W$358, MATCH('O5 Details by Class &amp; Accounts'!AF$18, 'E2 Allocators'!$B$15:$W$15, 0),FALSE)*$G128)</f>
        <v>0</v>
      </c>
      <c r="AG128" s="1322">
        <f>IF(ISERROR(VLOOKUP(VLOOKUP($A128, 'E4 TB Allocation Details'!$A$18:$L$214, MATCH("Customer ID", 'E4 TB Allocation Details'!$A$18:$L$18, 0),FALSE), 'E2 Allocators'!$B$15:$W$358, MATCH('O5 Details by Class &amp; Accounts'!AG$18, 'E2 Allocators'!$B$15:$W$15, 0),FALSE)*$G128), 0, VLOOKUP(VLOOKUP($A128, 'E4 TB Allocation Details'!$A$18:$L$214, MATCH("Customer ID", 'E4 TB Allocation Details'!$A$18:$L$18, 0),FALSE), 'E2 Allocators'!$B$15:$W$358, MATCH('O5 Details by Class &amp; Accounts'!AG$18, 'E2 Allocators'!$B$15:$W$15, 0),FALSE)*$G128)</f>
        <v>0</v>
      </c>
      <c r="AH128" s="1322">
        <f>IF(ISERROR(VLOOKUP(VLOOKUP($A128, 'E4 TB Allocation Details'!$A$18:$L$214, MATCH("Customer ID", 'E4 TB Allocation Details'!$A$18:$L$18, 0),FALSE), 'E2 Allocators'!$B$15:$W$358, MATCH('O5 Details by Class &amp; Accounts'!AH$18, 'E2 Allocators'!$B$15:$W$15, 0),FALSE)*$G128), 0, VLOOKUP(VLOOKUP($A128, 'E4 TB Allocation Details'!$A$18:$L$214, MATCH("Customer ID", 'E4 TB Allocation Details'!$A$18:$L$18, 0),FALSE), 'E2 Allocators'!$B$15:$W$358, MATCH('O5 Details by Class &amp; Accounts'!AH$18, 'E2 Allocators'!$B$15:$W$15, 0),FALSE)*$G128)</f>
        <v>0</v>
      </c>
      <c r="AI128" s="1322">
        <f>IF(ISERROR(VLOOKUP(VLOOKUP($A128, 'E4 TB Allocation Details'!$A$18:$L$214, MATCH("Customer ID", 'E4 TB Allocation Details'!$A$18:$L$18, 0),FALSE), 'E2 Allocators'!$B$15:$W$358, MATCH('O5 Details by Class &amp; Accounts'!AI$18, 'E2 Allocators'!$B$15:$W$15, 0),FALSE)*$G128), 0, VLOOKUP(VLOOKUP($A128, 'E4 TB Allocation Details'!$A$18:$L$214, MATCH("Customer ID", 'E4 TB Allocation Details'!$A$18:$L$18, 0),FALSE), 'E2 Allocators'!$B$15:$W$358, MATCH('O5 Details by Class &amp; Accounts'!AI$18, 'E2 Allocators'!$B$15:$W$15, 0),FALSE)*$G128)</f>
        <v>0</v>
      </c>
      <c r="AJ128" s="1322">
        <f>IF(ISERROR(VLOOKUP(VLOOKUP($A128, 'E4 TB Allocation Details'!$A$18:$L$214, MATCH("Customer ID", 'E4 TB Allocation Details'!$A$18:$L$18, 0),FALSE), 'E2 Allocators'!$B$15:$W$358, MATCH('O5 Details by Class &amp; Accounts'!AJ$18, 'E2 Allocators'!$B$15:$W$15, 0),FALSE)*$G128), 0, VLOOKUP(VLOOKUP($A128, 'E4 TB Allocation Details'!$A$18:$L$214, MATCH("Customer ID", 'E4 TB Allocation Details'!$A$18:$L$18, 0),FALSE), 'E2 Allocators'!$B$15:$W$358, MATCH('O5 Details by Class &amp; Accounts'!AJ$18, 'E2 Allocators'!$B$15:$W$15, 0),FALSE)*$G128)</f>
        <v>0</v>
      </c>
      <c r="AK128" s="1322">
        <f>IF(ISERROR(VLOOKUP(VLOOKUP($A128, 'E4 TB Allocation Details'!$A$18:$L$214, MATCH("Customer ID", 'E4 TB Allocation Details'!$A$18:$L$18, 0),FALSE), 'E2 Allocators'!$B$15:$W$358, MATCH('O5 Details by Class &amp; Accounts'!AK$18, 'E2 Allocators'!$B$15:$W$15, 0),FALSE)*$G128), 0, VLOOKUP(VLOOKUP($A128, 'E4 TB Allocation Details'!$A$18:$L$214, MATCH("Customer ID", 'E4 TB Allocation Details'!$A$18:$L$18, 0),FALSE), 'E2 Allocators'!$B$15:$W$358, MATCH('O5 Details by Class &amp; Accounts'!AK$18, 'E2 Allocators'!$B$15:$W$15, 0),FALSE)*$G128)</f>
        <v>0</v>
      </c>
      <c r="AL128" s="1322">
        <f>IF(ISERROR(VLOOKUP(VLOOKUP($A128, 'E4 TB Allocation Details'!$A$18:$L$214, MATCH("Customer ID", 'E4 TB Allocation Details'!$A$18:$L$18, 0),FALSE), 'E2 Allocators'!$B$15:$W$358, MATCH('O5 Details by Class &amp; Accounts'!AL$18, 'E2 Allocators'!$B$15:$W$15, 0),FALSE)*$G128), 0, VLOOKUP(VLOOKUP($A128, 'E4 TB Allocation Details'!$A$18:$L$214, MATCH("Customer ID", 'E4 TB Allocation Details'!$A$18:$L$18, 0),FALSE), 'E2 Allocators'!$B$15:$W$358, MATCH('O5 Details by Class &amp; Accounts'!AL$18, 'E2 Allocators'!$B$15:$W$15, 0),FALSE)*$G128)</f>
        <v>0</v>
      </c>
      <c r="AM128" s="1322">
        <f>IF(ISERROR(VLOOKUP(VLOOKUP($A128, 'E4 TB Allocation Details'!$A$18:$L$214, MATCH("Customer ID", 'E4 TB Allocation Details'!$A$18:$L$18, 0),FALSE), 'E2 Allocators'!$B$15:$W$358, MATCH('O5 Details by Class &amp; Accounts'!AM$18, 'E2 Allocators'!$B$15:$W$15, 0),FALSE)*$G128), 0, VLOOKUP(VLOOKUP($A128, 'E4 TB Allocation Details'!$A$18:$L$214, MATCH("Customer ID", 'E4 TB Allocation Details'!$A$18:$L$18, 0),FALSE), 'E2 Allocators'!$B$15:$W$358, MATCH('O5 Details by Class &amp; Accounts'!AM$18, 'E2 Allocators'!$B$15:$W$15, 0),FALSE)*$G128)</f>
        <v>0</v>
      </c>
      <c r="AN128" s="1322">
        <f>IF(ISERROR(VLOOKUP(VLOOKUP($A128, 'E4 TB Allocation Details'!$A$18:$L$214, MATCH("Customer ID", 'E4 TB Allocation Details'!$A$18:$L$18, 0),FALSE), 'E2 Allocators'!$B$15:$W$358, MATCH('O5 Details by Class &amp; Accounts'!AN$18, 'E2 Allocators'!$B$15:$W$15, 0),FALSE)*$G128), 0, VLOOKUP(VLOOKUP($A128, 'E4 TB Allocation Details'!$A$18:$L$214, MATCH("Customer ID", 'E4 TB Allocation Details'!$A$18:$L$18, 0),FALSE), 'E2 Allocators'!$B$15:$W$358, MATCH('O5 Details by Class &amp; Accounts'!AN$18, 'E2 Allocators'!$B$15:$W$15, 0),FALSE)*$G128)</f>
        <v>0</v>
      </c>
      <c r="AO128" s="1322">
        <f>IF(ISERROR(VLOOKUP(VLOOKUP($A128, 'E4 TB Allocation Details'!$A$18:$L$214, MATCH("Customer ID", 'E4 TB Allocation Details'!$A$18:$L$18, 0),FALSE), 'E2 Allocators'!$B$15:$W$358, MATCH('O5 Details by Class &amp; Accounts'!AO$18, 'E2 Allocators'!$B$15:$W$15, 0),FALSE)*$G128), 0, VLOOKUP(VLOOKUP($A128, 'E4 TB Allocation Details'!$A$18:$L$214, MATCH("Customer ID", 'E4 TB Allocation Details'!$A$18:$L$18, 0),FALSE), 'E2 Allocators'!$B$15:$W$358, MATCH('O5 Details by Class &amp; Accounts'!AO$18, 'E2 Allocators'!$B$15:$W$15, 0),FALSE)*$G128)</f>
        <v>0</v>
      </c>
      <c r="AP128" s="1322">
        <f>IF(ISERROR(VLOOKUP(VLOOKUP($A128, 'E4 TB Allocation Details'!$A$18:$L$214, MATCH("Customer ID", 'E4 TB Allocation Details'!$A$18:$L$18, 0),FALSE), 'E2 Allocators'!$B$15:$W$358, MATCH('O5 Details by Class &amp; Accounts'!AP$18, 'E2 Allocators'!$B$15:$W$15, 0),FALSE)*$G128), 0, VLOOKUP(VLOOKUP($A128, 'E4 TB Allocation Details'!$A$18:$L$214, MATCH("Customer ID", 'E4 TB Allocation Details'!$A$18:$L$18, 0),FALSE), 'E2 Allocators'!$B$15:$W$358, MATCH('O5 Details by Class &amp; Accounts'!AP$18, 'E2 Allocators'!$B$15:$W$15, 0),FALSE)*$G128)</f>
        <v>0</v>
      </c>
      <c r="AQ128" s="1322">
        <f>IF(ISERROR(VLOOKUP(VLOOKUP($A128, 'E4 TB Allocation Details'!$A$18:$L$214, MATCH("Customer ID", 'E4 TB Allocation Details'!$A$18:$L$18, 0),FALSE), 'E2 Allocators'!$B$15:$W$358, MATCH('O5 Details by Class &amp; Accounts'!AQ$18, 'E2 Allocators'!$B$15:$W$15, 0),FALSE)*$G128), 0, VLOOKUP(VLOOKUP($A128, 'E4 TB Allocation Details'!$A$18:$L$214, MATCH("Customer ID", 'E4 TB Allocation Details'!$A$18:$L$18, 0),FALSE), 'E2 Allocators'!$B$15:$W$358, MATCH('O5 Details by Class &amp; Accounts'!AQ$18, 'E2 Allocators'!$B$15:$W$15, 0),FALSE)*$G128)</f>
        <v>0</v>
      </c>
      <c r="AR128" s="1322">
        <f>IF(ISERROR(VLOOKUP(VLOOKUP($A128, 'E4 TB Allocation Details'!$A$18:$L$214, MATCH("Customer ID", 'E4 TB Allocation Details'!$A$18:$L$18, 0),FALSE), 'E2 Allocators'!$B$15:$W$358, MATCH('O5 Details by Class &amp; Accounts'!AR$18, 'E2 Allocators'!$B$15:$W$15, 0),FALSE)*$G128), 0, VLOOKUP(VLOOKUP($A128, 'E4 TB Allocation Details'!$A$18:$L$214, MATCH("Customer ID", 'E4 TB Allocation Details'!$A$18:$L$18, 0),FALSE), 'E2 Allocators'!$B$15:$W$358, MATCH('O5 Details by Class &amp; Accounts'!AR$18, 'E2 Allocators'!$B$15:$W$15, 0),FALSE)*$G128)</f>
        <v>0</v>
      </c>
      <c r="AS128" s="1322">
        <f>IF(ISERROR(VLOOKUP(VLOOKUP($A128, 'E4 TB Allocation Details'!$A$18:$L$214, MATCH("Customer ID", 'E4 TB Allocation Details'!$A$18:$L$18, 0),FALSE), 'E2 Allocators'!$B$15:$W$358, MATCH('O5 Details by Class &amp; Accounts'!AS$18, 'E2 Allocators'!$B$15:$W$15, 0),FALSE)*$G128), 0, VLOOKUP(VLOOKUP($A128, 'E4 TB Allocation Details'!$A$18:$L$214, MATCH("Customer ID", 'E4 TB Allocation Details'!$A$18:$L$18, 0),FALSE), 'E2 Allocators'!$B$15:$W$358, MATCH('O5 Details by Class &amp; Accounts'!AS$18, 'E2 Allocators'!$B$15:$W$15, 0),FALSE)*$G128)</f>
        <v>0</v>
      </c>
      <c r="AT128" s="1322">
        <f>IF(ISERROR(VLOOKUP(VLOOKUP($A128, 'E4 TB Allocation Details'!$A$18:$L$214, MATCH("Customer ID", 'E4 TB Allocation Details'!$A$18:$L$18, 0),FALSE), 'E2 Allocators'!$B$15:$W$358, MATCH('O5 Details by Class &amp; Accounts'!AT$18, 'E2 Allocators'!$B$15:$W$15, 0),FALSE)*$G128), 0, VLOOKUP(VLOOKUP($A128, 'E4 TB Allocation Details'!$A$18:$L$214, MATCH("Customer ID", 'E4 TB Allocation Details'!$A$18:$L$18, 0),FALSE), 'E2 Allocators'!$B$15:$W$358, MATCH('O5 Details by Class &amp; Accounts'!AT$18, 'E2 Allocators'!$B$15:$W$15, 0),FALSE)*$G128)</f>
        <v>0</v>
      </c>
      <c r="AU128" s="1322">
        <f>IF(ISERROR(VLOOKUP(VLOOKUP($A128, 'E4 TB Allocation Details'!$A$18:$L$214, MATCH("Customer ID", 'E4 TB Allocation Details'!$A$18:$L$18, 0),FALSE), 'E2 Allocators'!$B$15:$W$358, MATCH('O5 Details by Class &amp; Accounts'!AU$18, 'E2 Allocators'!$B$15:$W$15, 0),FALSE)*$G128), 0, VLOOKUP(VLOOKUP($A128, 'E4 TB Allocation Details'!$A$18:$L$214, MATCH("Customer ID", 'E4 TB Allocation Details'!$A$18:$L$18, 0),FALSE), 'E2 Allocators'!$B$15:$W$358, MATCH('O5 Details by Class &amp; Accounts'!AU$18, 'E2 Allocators'!$B$15:$W$15, 0),FALSE)*$G128)</f>
        <v>0</v>
      </c>
      <c r="AV128" s="1322">
        <f>IF(ISERROR(VLOOKUP(VLOOKUP($A128, 'E4 TB Allocation Details'!$A$18:$L$214, MATCH("Customer ID", 'E4 TB Allocation Details'!$A$18:$L$18, 0),FALSE), 'E2 Allocators'!$B$15:$W$358, MATCH('O5 Details by Class &amp; Accounts'!AV$18, 'E2 Allocators'!$B$15:$W$15, 0),FALSE)*$G128), 0, VLOOKUP(VLOOKUP($A128, 'E4 TB Allocation Details'!$A$18:$L$214, MATCH("Customer ID", 'E4 TB Allocation Details'!$A$18:$L$18, 0),FALSE), 'E2 Allocators'!$B$15:$W$358, MATCH('O5 Details by Class &amp; Accounts'!AV$18, 'E2 Allocators'!$B$15:$W$15, 0),FALSE)*$G128)</f>
        <v>0</v>
      </c>
      <c r="AW128" s="1322">
        <f>IF(ISERROR(VLOOKUP(VLOOKUP($A128, 'E4 TB Allocation Details'!$A$18:$L$214, MATCH("Customer ID", 'E4 TB Allocation Details'!$A$18:$L$18, 0),FALSE), 'E2 Allocators'!$B$15:$W$358, MATCH('O5 Details by Class &amp; Accounts'!AW$18, 'E2 Allocators'!$B$15:$W$15, 0),FALSE)*$G128), 0, VLOOKUP(VLOOKUP($A128, 'E4 TB Allocation Details'!$A$18:$L$214, MATCH("Customer ID", 'E4 TB Allocation Details'!$A$18:$L$18, 0),FALSE), 'E2 Allocators'!$B$15:$W$358, MATCH('O5 Details by Class &amp; Accounts'!AW$18, 'E2 Allocators'!$B$15:$W$15, 0),FALSE)*$G128)</f>
        <v>0</v>
      </c>
      <c r="AX128" s="1322">
        <f t="shared" si="34"/>
        <v>0</v>
      </c>
      <c r="AY128" s="1322">
        <f>IF(ISERROR(VLOOKUP(VLOOKUP($A128, 'E4 TB Allocation Details'!$A$18:$L$214, MATCH("Misc ID", 'E4 TB Allocation Details'!$A$18:$L$18, 0),FALSE), 'E2 Allocators'!$B$15:$W$358, MATCH('O5 Details by Class &amp; Accounts'!AY$18, 'E2 Allocators'!$B$15:$W$15, 0),FALSE)*$E128), 0, VLOOKUP(VLOOKUP($A128, 'E4 TB Allocation Details'!$A$18:$L$214, MATCH("Misc ID", 'E4 TB Allocation Details'!$A$18:$L$18, 0),FALSE), 'E2 Allocators'!$B$15:$W$358, MATCH('O5 Details by Class &amp; Accounts'!AY$18, 'E2 Allocators'!$B$15:$W$15, 0),FALSE)*$E128)</f>
        <v>0</v>
      </c>
      <c r="AZ128" s="1322">
        <f>IF(ISERROR(VLOOKUP(VLOOKUP($A128, 'E4 TB Allocation Details'!$A$18:$L$214, MATCH("Misc ID", 'E4 TB Allocation Details'!$A$18:$L$18, 0),FALSE), 'E2 Allocators'!$B$15:$W$358, MATCH('O5 Details by Class &amp; Accounts'!AZ$18, 'E2 Allocators'!$B$15:$W$15, 0),FALSE)*$E128), 0, VLOOKUP(VLOOKUP($A128, 'E4 TB Allocation Details'!$A$18:$L$214, MATCH("Misc ID", 'E4 TB Allocation Details'!$A$18:$L$18, 0),FALSE), 'E2 Allocators'!$B$15:$W$358, MATCH('O5 Details by Class &amp; Accounts'!AZ$18, 'E2 Allocators'!$B$15:$W$15, 0),FALSE)*$E128)</f>
        <v>0</v>
      </c>
      <c r="BA128" s="1322">
        <f>IF(ISERROR(VLOOKUP(VLOOKUP($A128, 'E4 TB Allocation Details'!$A$18:$L$214, MATCH("Misc ID", 'E4 TB Allocation Details'!$A$18:$L$18, 0),FALSE), 'E2 Allocators'!$B$15:$W$358, MATCH('O5 Details by Class &amp; Accounts'!BA$18, 'E2 Allocators'!$B$15:$W$15, 0),FALSE)*$E128), 0, VLOOKUP(VLOOKUP($A128, 'E4 TB Allocation Details'!$A$18:$L$214, MATCH("Misc ID", 'E4 TB Allocation Details'!$A$18:$L$18, 0),FALSE), 'E2 Allocators'!$B$15:$W$358, MATCH('O5 Details by Class &amp; Accounts'!BA$18, 'E2 Allocators'!$B$15:$W$15, 0),FALSE)*$E128)</f>
        <v>0</v>
      </c>
      <c r="BB128" s="1322">
        <f>IF(ISERROR(VLOOKUP(VLOOKUP($A128, 'E4 TB Allocation Details'!$A$18:$L$214, MATCH("Misc ID", 'E4 TB Allocation Details'!$A$18:$L$18, 0),FALSE), 'E2 Allocators'!$B$15:$W$358, MATCH('O5 Details by Class &amp; Accounts'!BB$18, 'E2 Allocators'!$B$15:$W$15, 0),FALSE)*$E128), 0, VLOOKUP(VLOOKUP($A128, 'E4 TB Allocation Details'!$A$18:$L$214, MATCH("Misc ID", 'E4 TB Allocation Details'!$A$18:$L$18, 0),FALSE), 'E2 Allocators'!$B$15:$W$358, MATCH('O5 Details by Class &amp; Accounts'!BB$18, 'E2 Allocators'!$B$15:$W$15, 0),FALSE)*$E128)</f>
        <v>0</v>
      </c>
      <c r="BC128" s="1322">
        <f>IF(ISERROR(VLOOKUP(VLOOKUP($A128, 'E4 TB Allocation Details'!$A$18:$L$214, MATCH("Misc ID", 'E4 TB Allocation Details'!$A$18:$L$18, 0),FALSE), 'E2 Allocators'!$B$15:$W$358, MATCH('O5 Details by Class &amp; Accounts'!BC$18, 'E2 Allocators'!$B$15:$W$15, 0),FALSE)*$E128), 0, VLOOKUP(VLOOKUP($A128, 'E4 TB Allocation Details'!$A$18:$L$214, MATCH("Misc ID", 'E4 TB Allocation Details'!$A$18:$L$18, 0),FALSE), 'E2 Allocators'!$B$15:$W$358, MATCH('O5 Details by Class &amp; Accounts'!BC$18, 'E2 Allocators'!$B$15:$W$15, 0),FALSE)*$E128)</f>
        <v>0</v>
      </c>
      <c r="BD128" s="1322">
        <f>IF(ISERROR(VLOOKUP(VLOOKUP($A128, 'E4 TB Allocation Details'!$A$18:$L$214, MATCH("Misc ID", 'E4 TB Allocation Details'!$A$18:$L$18, 0),FALSE), 'E2 Allocators'!$B$15:$W$358, MATCH('O5 Details by Class &amp; Accounts'!BD$18, 'E2 Allocators'!$B$15:$W$15, 0),FALSE)*$E128), 0, VLOOKUP(VLOOKUP($A128, 'E4 TB Allocation Details'!$A$18:$L$214, MATCH("Misc ID", 'E4 TB Allocation Details'!$A$18:$L$18, 0),FALSE), 'E2 Allocators'!$B$15:$W$358, MATCH('O5 Details by Class &amp; Accounts'!BD$18, 'E2 Allocators'!$B$15:$W$15, 0),FALSE)*$E128)</f>
        <v>0</v>
      </c>
      <c r="BE128" s="1322">
        <f>IF(ISERROR(VLOOKUP(VLOOKUP($A128, 'E4 TB Allocation Details'!$A$18:$L$214, MATCH("Misc ID", 'E4 TB Allocation Details'!$A$18:$L$18, 0),FALSE), 'E2 Allocators'!$B$15:$W$358, MATCH('O5 Details by Class &amp; Accounts'!BE$18, 'E2 Allocators'!$B$15:$W$15, 0),FALSE)*$E128), 0, VLOOKUP(VLOOKUP($A128, 'E4 TB Allocation Details'!$A$18:$L$214, MATCH("Misc ID", 'E4 TB Allocation Details'!$A$18:$L$18, 0),FALSE), 'E2 Allocators'!$B$15:$W$358, MATCH('O5 Details by Class &amp; Accounts'!BE$18, 'E2 Allocators'!$B$15:$W$15, 0),FALSE)*$E128)</f>
        <v>0</v>
      </c>
      <c r="BF128" s="1322">
        <f>IF(ISERROR(VLOOKUP(VLOOKUP($A128, 'E4 TB Allocation Details'!$A$18:$L$214, MATCH("Misc ID", 'E4 TB Allocation Details'!$A$18:$L$18, 0),FALSE), 'E2 Allocators'!$B$15:$W$358, MATCH('O5 Details by Class &amp; Accounts'!BF$18, 'E2 Allocators'!$B$15:$W$15, 0),FALSE)*$E128), 0, VLOOKUP(VLOOKUP($A128, 'E4 TB Allocation Details'!$A$18:$L$214, MATCH("Misc ID", 'E4 TB Allocation Details'!$A$18:$L$18, 0),FALSE), 'E2 Allocators'!$B$15:$W$358, MATCH('O5 Details by Class &amp; Accounts'!BF$18, 'E2 Allocators'!$B$15:$W$15, 0),FALSE)*$E128)</f>
        <v>0</v>
      </c>
      <c r="BG128" s="1322">
        <f>IF(ISERROR(VLOOKUP(VLOOKUP($A128, 'E4 TB Allocation Details'!$A$18:$L$214, MATCH("Misc ID", 'E4 TB Allocation Details'!$A$18:$L$18, 0),FALSE), 'E2 Allocators'!$B$15:$W$358, MATCH('O5 Details by Class &amp; Accounts'!BG$18, 'E2 Allocators'!$B$15:$W$15, 0),FALSE)*$E128), 0, VLOOKUP(VLOOKUP($A128, 'E4 TB Allocation Details'!$A$18:$L$214, MATCH("Misc ID", 'E4 TB Allocation Details'!$A$18:$L$18, 0),FALSE), 'E2 Allocators'!$B$15:$W$358, MATCH('O5 Details by Class &amp; Accounts'!BG$18, 'E2 Allocators'!$B$15:$W$15, 0),FALSE)*$E128)</f>
        <v>0</v>
      </c>
      <c r="BH128" s="1322">
        <f>IF(ISERROR(VLOOKUP(VLOOKUP($A128, 'E4 TB Allocation Details'!$A$18:$L$214, MATCH("Misc ID", 'E4 TB Allocation Details'!$A$18:$L$18, 0),FALSE), 'E2 Allocators'!$B$15:$W$358, MATCH('O5 Details by Class &amp; Accounts'!BH$18, 'E2 Allocators'!$B$15:$W$15, 0),FALSE)*$E128), 0, VLOOKUP(VLOOKUP($A128, 'E4 TB Allocation Details'!$A$18:$L$214, MATCH("Misc ID", 'E4 TB Allocation Details'!$A$18:$L$18, 0),FALSE), 'E2 Allocators'!$B$15:$W$358, MATCH('O5 Details by Class &amp; Accounts'!BH$18, 'E2 Allocators'!$B$15:$W$15, 0),FALSE)*$E128)</f>
        <v>0</v>
      </c>
      <c r="BI128" s="1322">
        <f>IF(ISERROR(VLOOKUP(VLOOKUP($A128, 'E4 TB Allocation Details'!$A$18:$L$214, MATCH("Misc ID", 'E4 TB Allocation Details'!$A$18:$L$18, 0),FALSE), 'E2 Allocators'!$B$15:$W$358, MATCH('O5 Details by Class &amp; Accounts'!BI$18, 'E2 Allocators'!$B$15:$W$15, 0),FALSE)*$E128), 0, VLOOKUP(VLOOKUP($A128, 'E4 TB Allocation Details'!$A$18:$L$214, MATCH("Misc ID", 'E4 TB Allocation Details'!$A$18:$L$18, 0),FALSE), 'E2 Allocators'!$B$15:$W$358, MATCH('O5 Details by Class &amp; Accounts'!BI$18, 'E2 Allocators'!$B$15:$W$15, 0),FALSE)*$E128)</f>
        <v>0</v>
      </c>
      <c r="BJ128" s="1322">
        <f>IF(ISERROR(VLOOKUP(VLOOKUP($A128, 'E4 TB Allocation Details'!$A$18:$L$214, MATCH("Misc ID", 'E4 TB Allocation Details'!$A$18:$L$18, 0),FALSE), 'E2 Allocators'!$B$15:$W$358, MATCH('O5 Details by Class &amp; Accounts'!BJ$18, 'E2 Allocators'!$B$15:$W$15, 0),FALSE)*$E128), 0, VLOOKUP(VLOOKUP($A128, 'E4 TB Allocation Details'!$A$18:$L$214, MATCH("Misc ID", 'E4 TB Allocation Details'!$A$18:$L$18, 0),FALSE), 'E2 Allocators'!$B$15:$W$358, MATCH('O5 Details by Class &amp; Accounts'!BJ$18, 'E2 Allocators'!$B$15:$W$15, 0),FALSE)*$E128)</f>
        <v>0</v>
      </c>
      <c r="BK128" s="1322">
        <f>IF(ISERROR(VLOOKUP(VLOOKUP($A128, 'E4 TB Allocation Details'!$A$18:$L$214, MATCH("Misc ID", 'E4 TB Allocation Details'!$A$18:$L$18, 0),FALSE), 'E2 Allocators'!$B$15:$W$358, MATCH('O5 Details by Class &amp; Accounts'!BK$18, 'E2 Allocators'!$B$15:$W$15, 0),FALSE)*$E128), 0, VLOOKUP(VLOOKUP($A128, 'E4 TB Allocation Details'!$A$18:$L$214, MATCH("Misc ID", 'E4 TB Allocation Details'!$A$18:$L$18, 0),FALSE), 'E2 Allocators'!$B$15:$W$358, MATCH('O5 Details by Class &amp; Accounts'!BK$18, 'E2 Allocators'!$B$15:$W$15, 0),FALSE)*$E128)</f>
        <v>0</v>
      </c>
      <c r="BL128" s="1322">
        <f>IF(ISERROR(VLOOKUP(VLOOKUP($A128, 'E4 TB Allocation Details'!$A$18:$L$214, MATCH("Misc ID", 'E4 TB Allocation Details'!$A$18:$L$18, 0),FALSE), 'E2 Allocators'!$B$15:$W$358, MATCH('O5 Details by Class &amp; Accounts'!BL$18, 'E2 Allocators'!$B$15:$W$15, 0),FALSE)*$E128), 0, VLOOKUP(VLOOKUP($A128, 'E4 TB Allocation Details'!$A$18:$L$214, MATCH("Misc ID", 'E4 TB Allocation Details'!$A$18:$L$18, 0),FALSE), 'E2 Allocators'!$B$15:$W$358, MATCH('O5 Details by Class &amp; Accounts'!BL$18, 'E2 Allocators'!$B$15:$W$15, 0),FALSE)*$E128)</f>
        <v>0</v>
      </c>
      <c r="BM128" s="1322">
        <f>IF(ISERROR(VLOOKUP(VLOOKUP($A128, 'E4 TB Allocation Details'!$A$18:$L$214, MATCH("Misc ID", 'E4 TB Allocation Details'!$A$18:$L$18, 0),FALSE), 'E2 Allocators'!$B$15:$W$358, MATCH('O5 Details by Class &amp; Accounts'!BM$18, 'E2 Allocators'!$B$15:$W$15, 0),FALSE)*$E128), 0, VLOOKUP(VLOOKUP($A128, 'E4 TB Allocation Details'!$A$18:$L$214, MATCH("Misc ID", 'E4 TB Allocation Details'!$A$18:$L$18, 0),FALSE), 'E2 Allocators'!$B$15:$W$358, MATCH('O5 Details by Class &amp; Accounts'!BM$18, 'E2 Allocators'!$B$15:$W$15, 0),FALSE)*$E128)</f>
        <v>0</v>
      </c>
      <c r="BN128" s="1322">
        <f>IF(ISERROR(VLOOKUP(VLOOKUP($A128, 'E4 TB Allocation Details'!$A$18:$L$214, MATCH("Misc ID", 'E4 TB Allocation Details'!$A$18:$L$18, 0),FALSE), 'E2 Allocators'!$B$15:$W$358, MATCH('O5 Details by Class &amp; Accounts'!BN$18, 'E2 Allocators'!$B$15:$W$15, 0),FALSE)*$E128), 0, VLOOKUP(VLOOKUP($A128, 'E4 TB Allocation Details'!$A$18:$L$214, MATCH("Misc ID", 'E4 TB Allocation Details'!$A$18:$L$18, 0),FALSE), 'E2 Allocators'!$B$15:$W$358, MATCH('O5 Details by Class &amp; Accounts'!BN$18, 'E2 Allocators'!$B$15:$W$15, 0),FALSE)*$E128)</f>
        <v>0</v>
      </c>
      <c r="BO128" s="1322">
        <f>IF(ISERROR(VLOOKUP(VLOOKUP($A128, 'E4 TB Allocation Details'!$A$18:$L$214, MATCH("Misc ID", 'E4 TB Allocation Details'!$A$18:$L$18, 0),FALSE), 'E2 Allocators'!$B$15:$W$358, MATCH('O5 Details by Class &amp; Accounts'!BO$18, 'E2 Allocators'!$B$15:$W$15, 0),FALSE)*$E128), 0, VLOOKUP(VLOOKUP($A128, 'E4 TB Allocation Details'!$A$18:$L$214, MATCH("Misc ID", 'E4 TB Allocation Details'!$A$18:$L$18, 0),FALSE), 'E2 Allocators'!$B$15:$W$358, MATCH('O5 Details by Class &amp; Accounts'!BO$18, 'E2 Allocators'!$B$15:$W$15, 0),FALSE)*$E128)</f>
        <v>0</v>
      </c>
      <c r="BP128" s="1322">
        <f>IF(ISERROR(VLOOKUP(VLOOKUP($A128, 'E4 TB Allocation Details'!$A$18:$L$214, MATCH("Misc ID", 'E4 TB Allocation Details'!$A$18:$L$18, 0),FALSE), 'E2 Allocators'!$B$15:$W$358, MATCH('O5 Details by Class &amp; Accounts'!BP$18, 'E2 Allocators'!$B$15:$W$15, 0),FALSE)*$E128), 0, VLOOKUP(VLOOKUP($A128, 'E4 TB Allocation Details'!$A$18:$L$214, MATCH("Misc ID", 'E4 TB Allocation Details'!$A$18:$L$18, 0),FALSE), 'E2 Allocators'!$B$15:$W$358, MATCH('O5 Details by Class &amp; Accounts'!BP$18, 'E2 Allocators'!$B$15:$W$15, 0),FALSE)*$E128)</f>
        <v>0</v>
      </c>
      <c r="BQ128" s="1322">
        <f>IF(ISERROR(VLOOKUP(VLOOKUP($A128, 'E4 TB Allocation Details'!$A$18:$L$214, MATCH("Misc ID", 'E4 TB Allocation Details'!$A$18:$L$18, 0),FALSE), 'E2 Allocators'!$B$15:$W$358, MATCH('O5 Details by Class &amp; Accounts'!BQ$18, 'E2 Allocators'!$B$15:$W$15, 0),FALSE)*$E128), 0, VLOOKUP(VLOOKUP($A128, 'E4 TB Allocation Details'!$A$18:$L$214, MATCH("Misc ID", 'E4 TB Allocation Details'!$A$18:$L$18, 0),FALSE), 'E2 Allocators'!$B$15:$W$358, MATCH('O5 Details by Class &amp; Accounts'!BQ$18, 'E2 Allocators'!$B$15:$W$15, 0),FALSE)*$E128)</f>
        <v>0</v>
      </c>
      <c r="BR128" s="1322">
        <f>IF(ISERROR(VLOOKUP(VLOOKUP($A128, 'E4 TB Allocation Details'!$A$18:$L$214, MATCH("Misc ID", 'E4 TB Allocation Details'!$A$18:$L$18, 0),FALSE), 'E2 Allocators'!$B$15:$W$358, MATCH('O5 Details by Class &amp; Accounts'!BR$18, 'E2 Allocators'!$B$15:$W$15, 0),FALSE)*$E128), 0, VLOOKUP(VLOOKUP($A128, 'E4 TB Allocation Details'!$A$18:$L$214, MATCH("Misc ID", 'E4 TB Allocation Details'!$A$18:$L$18, 0),FALSE), 'E2 Allocators'!$B$15:$W$358, MATCH('O5 Details by Class &amp; Accounts'!BR$18, 'E2 Allocators'!$B$15:$W$15, 0),FALSE)*$E128)</f>
        <v>0</v>
      </c>
      <c r="BS128" s="1322">
        <f t="shared" si="35"/>
        <v>0</v>
      </c>
      <c r="BT128" s="1322">
        <f>IF(ISERROR(VLOOKUP(VLOOKUP($A128, 'E4 TB Allocation Details'!$A$18:$L$214, MATCH("A &amp; G ID", 'E4 TB Allocation Details'!$A$18:$L$18, 0),FALSE), 'E2 Allocators'!$B$15:$W$358, MATCH('O5 Details by Class &amp; Accounts'!BT$18, 'E2 Allocators'!$B$15:$W$15, 0),FALSE)*$E128), 0, VLOOKUP(VLOOKUP($A128, 'E4 TB Allocation Details'!$A$18:$L$214, MATCH("A &amp; G ID", 'E4 TB Allocation Details'!$A$18:$L$18, 0),FALSE), 'E2 Allocators'!$B$15:$W$358, MATCH('O5 Details by Class &amp; Accounts'!BT$18, 'E2 Allocators'!$B$15:$W$15, 0),FALSE)*$E128)</f>
        <v>22919.98724513765</v>
      </c>
      <c r="BU128" s="1322">
        <f>IF(ISERROR(VLOOKUP(VLOOKUP($A128, 'E4 TB Allocation Details'!$A$18:$L$214, MATCH("A &amp; G ID", 'E4 TB Allocation Details'!$A$18:$L$18, 0),FALSE), 'E2 Allocators'!$B$15:$W$358, MATCH('O5 Details by Class &amp; Accounts'!BU$18, 'E2 Allocators'!$B$15:$W$15, 0),FALSE)*$E128), 0, VLOOKUP(VLOOKUP($A128, 'E4 TB Allocation Details'!$A$18:$L$214, MATCH("A &amp; G ID", 'E4 TB Allocation Details'!$A$18:$L$18, 0),FALSE), 'E2 Allocators'!$B$15:$W$358, MATCH('O5 Details by Class &amp; Accounts'!BU$18, 'E2 Allocators'!$B$15:$W$15, 0),FALSE)*$E128)</f>
        <v>12984.813349601163</v>
      </c>
      <c r="BV128" s="1322">
        <f>IF(ISERROR(VLOOKUP(VLOOKUP($A128, 'E4 TB Allocation Details'!$A$18:$L$214, MATCH("A &amp; G ID", 'E4 TB Allocation Details'!$A$18:$L$18, 0),FALSE), 'E2 Allocators'!$B$15:$W$358, MATCH('O5 Details by Class &amp; Accounts'!BV$18, 'E2 Allocators'!$B$15:$W$15, 0),FALSE)*$E128), 0, VLOOKUP(VLOOKUP($A128, 'E4 TB Allocation Details'!$A$18:$L$214, MATCH("A &amp; G ID", 'E4 TB Allocation Details'!$A$18:$L$18, 0),FALSE), 'E2 Allocators'!$B$15:$W$358, MATCH('O5 Details by Class &amp; Accounts'!BV$18, 'E2 Allocators'!$B$15:$W$15, 0),FALSE)*$E128)</f>
        <v>25577.806901120985</v>
      </c>
      <c r="BW128" s="1322">
        <f>IF(ISERROR(VLOOKUP(VLOOKUP($A128, 'E4 TB Allocation Details'!$A$18:$L$214, MATCH("A &amp; G ID", 'E4 TB Allocation Details'!$A$18:$L$18, 0),FALSE), 'E2 Allocators'!$B$15:$W$358, MATCH('O5 Details by Class &amp; Accounts'!BW$18, 'E2 Allocators'!$B$15:$W$15, 0),FALSE)*$E128), 0, VLOOKUP(VLOOKUP($A128, 'E4 TB Allocation Details'!$A$18:$L$214, MATCH("A &amp; G ID", 'E4 TB Allocation Details'!$A$18:$L$18, 0),FALSE), 'E2 Allocators'!$B$15:$W$358, MATCH('O5 Details by Class &amp; Accounts'!BW$18, 'E2 Allocators'!$B$15:$W$15, 0),FALSE)*$E128)</f>
        <v>0</v>
      </c>
      <c r="BX128" s="1322">
        <f>IF(ISERROR(VLOOKUP(VLOOKUP($A128, 'E4 TB Allocation Details'!$A$18:$L$214, MATCH("A &amp; G ID", 'E4 TB Allocation Details'!$A$18:$L$18, 0),FALSE), 'E2 Allocators'!$B$15:$W$358, MATCH('O5 Details by Class &amp; Accounts'!BX$18, 'E2 Allocators'!$B$15:$W$15, 0),FALSE)*$E128), 0, VLOOKUP(VLOOKUP($A128, 'E4 TB Allocation Details'!$A$18:$L$214, MATCH("A &amp; G ID", 'E4 TB Allocation Details'!$A$18:$L$18, 0),FALSE), 'E2 Allocators'!$B$15:$W$358, MATCH('O5 Details by Class &amp; Accounts'!BX$18, 'E2 Allocators'!$B$15:$W$15, 0),FALSE)*$E128)</f>
        <v>0</v>
      </c>
      <c r="BY128" s="1322">
        <f>IF(ISERROR(VLOOKUP(VLOOKUP($A128, 'E4 TB Allocation Details'!$A$18:$L$214, MATCH("A &amp; G ID", 'E4 TB Allocation Details'!$A$18:$L$18, 0),FALSE), 'E2 Allocators'!$B$15:$W$358, MATCH('O5 Details by Class &amp; Accounts'!BY$18, 'E2 Allocators'!$B$15:$W$15, 0),FALSE)*$E128), 0, VLOOKUP(VLOOKUP($A128, 'E4 TB Allocation Details'!$A$18:$L$214, MATCH("A &amp; G ID", 'E4 TB Allocation Details'!$A$18:$L$18, 0),FALSE), 'E2 Allocators'!$B$15:$W$358, MATCH('O5 Details by Class &amp; Accounts'!BY$18, 'E2 Allocators'!$B$15:$W$15, 0),FALSE)*$E128)</f>
        <v>7229.3287026124508</v>
      </c>
      <c r="BZ128" s="1322">
        <f>IF(ISERROR(VLOOKUP(VLOOKUP($A128, 'E4 TB Allocation Details'!$A$18:$L$214, MATCH("A &amp; G ID", 'E4 TB Allocation Details'!$A$18:$L$18, 0),FALSE), 'E2 Allocators'!$B$15:$W$358, MATCH('O5 Details by Class &amp; Accounts'!BZ$18, 'E2 Allocators'!$B$15:$W$15, 0),FALSE)*$E128), 0, VLOOKUP(VLOOKUP($A128, 'E4 TB Allocation Details'!$A$18:$L$214, MATCH("A &amp; G ID", 'E4 TB Allocation Details'!$A$18:$L$18, 0),FALSE), 'E2 Allocators'!$B$15:$W$358, MATCH('O5 Details by Class &amp; Accounts'!BZ$18, 'E2 Allocators'!$B$15:$W$15, 0),FALSE)*$E128)</f>
        <v>274.98755378363273</v>
      </c>
      <c r="CA128" s="1322">
        <f>IF(ISERROR(VLOOKUP(VLOOKUP($A128, 'E4 TB Allocation Details'!$A$18:$L$214, MATCH("A &amp; G ID", 'E4 TB Allocation Details'!$A$18:$L$18, 0),FALSE), 'E2 Allocators'!$B$15:$W$358, MATCH('O5 Details by Class &amp; Accounts'!CA$18, 'E2 Allocators'!$B$15:$W$15, 0),FALSE)*$E128), 0, VLOOKUP(VLOOKUP($A128, 'E4 TB Allocation Details'!$A$18:$L$214, MATCH("A &amp; G ID", 'E4 TB Allocation Details'!$A$18:$L$18, 0),FALSE), 'E2 Allocators'!$B$15:$W$358, MATCH('O5 Details by Class &amp; Accounts'!CA$18, 'E2 Allocators'!$B$15:$W$15, 0),FALSE)*$E128)</f>
        <v>0</v>
      </c>
      <c r="CB128" s="1322">
        <f>IF(ISERROR(VLOOKUP(VLOOKUP($A128, 'E4 TB Allocation Details'!$A$18:$L$214, MATCH("A &amp; G ID", 'E4 TB Allocation Details'!$A$18:$L$18, 0),FALSE), 'E2 Allocators'!$B$15:$W$358, MATCH('O5 Details by Class &amp; Accounts'!CB$18, 'E2 Allocators'!$B$15:$W$15, 0),FALSE)*$E128), 0, VLOOKUP(VLOOKUP($A128, 'E4 TB Allocation Details'!$A$18:$L$214, MATCH("A &amp; G ID", 'E4 TB Allocation Details'!$A$18:$L$18, 0),FALSE), 'E2 Allocators'!$B$15:$W$358, MATCH('O5 Details by Class &amp; Accounts'!CB$18, 'E2 Allocators'!$B$15:$W$15, 0),FALSE)*$E128)</f>
        <v>78.006247744111292</v>
      </c>
      <c r="CC128" s="1322">
        <f>IF(ISERROR(VLOOKUP(VLOOKUP($A128, 'E4 TB Allocation Details'!$A$18:$L$214, MATCH("A &amp; G ID", 'E4 TB Allocation Details'!$A$18:$L$18, 0),FALSE), 'E2 Allocators'!$B$15:$W$358, MATCH('O5 Details by Class &amp; Accounts'!CC$18, 'E2 Allocators'!$B$15:$W$15, 0),FALSE)*$E128), 0, VLOOKUP(VLOOKUP($A128, 'E4 TB Allocation Details'!$A$18:$L$214, MATCH("A &amp; G ID", 'E4 TB Allocation Details'!$A$18:$L$18, 0),FALSE), 'E2 Allocators'!$B$15:$W$358, MATCH('O5 Details by Class &amp; Accounts'!CC$18, 'E2 Allocators'!$B$15:$W$15, 0),FALSE)*$E128)</f>
        <v>0</v>
      </c>
      <c r="CD128" s="1322">
        <f>IF(ISERROR(VLOOKUP(VLOOKUP($A128, 'E4 TB Allocation Details'!$A$18:$L$214, MATCH("A &amp; G ID", 'E4 TB Allocation Details'!$A$18:$L$18, 0),FALSE), 'E2 Allocators'!$B$15:$W$358, MATCH('O5 Details by Class &amp; Accounts'!CD$18, 'E2 Allocators'!$B$15:$W$15, 0),FALSE)*$E128), 0, VLOOKUP(VLOOKUP($A128, 'E4 TB Allocation Details'!$A$18:$L$214, MATCH("A &amp; G ID", 'E4 TB Allocation Details'!$A$18:$L$18, 0),FALSE), 'E2 Allocators'!$B$15:$W$358, MATCH('O5 Details by Class &amp; Accounts'!CD$18, 'E2 Allocators'!$B$15:$W$15, 0),FALSE)*$E128)</f>
        <v>0</v>
      </c>
      <c r="CE128" s="1322">
        <f>IF(ISERROR(VLOOKUP(VLOOKUP($A128, 'E4 TB Allocation Details'!$A$18:$L$214, MATCH("A &amp; G ID", 'E4 TB Allocation Details'!$A$18:$L$18, 0),FALSE), 'E2 Allocators'!$B$15:$W$358, MATCH('O5 Details by Class &amp; Accounts'!CE$18, 'E2 Allocators'!$B$15:$W$15, 0),FALSE)*$E128), 0, VLOOKUP(VLOOKUP($A128, 'E4 TB Allocation Details'!$A$18:$L$214, MATCH("A &amp; G ID", 'E4 TB Allocation Details'!$A$18:$L$18, 0),FALSE), 'E2 Allocators'!$B$15:$W$358, MATCH('O5 Details by Class &amp; Accounts'!CE$18, 'E2 Allocators'!$B$15:$W$15, 0),FALSE)*$E128)</f>
        <v>0</v>
      </c>
      <c r="CF128" s="1322">
        <f>IF(ISERROR(VLOOKUP(VLOOKUP($A128, 'E4 TB Allocation Details'!$A$18:$L$214, MATCH("A &amp; G ID", 'E4 TB Allocation Details'!$A$18:$L$18, 0),FALSE), 'E2 Allocators'!$B$15:$W$358, MATCH('O5 Details by Class &amp; Accounts'!CF$18, 'E2 Allocators'!$B$15:$W$15, 0),FALSE)*$E128), 0, VLOOKUP(VLOOKUP($A128, 'E4 TB Allocation Details'!$A$18:$L$214, MATCH("A &amp; G ID", 'E4 TB Allocation Details'!$A$18:$L$18, 0),FALSE), 'E2 Allocators'!$B$15:$W$358, MATCH('O5 Details by Class &amp; Accounts'!CF$18, 'E2 Allocators'!$B$15:$W$15, 0),FALSE)*$E128)</f>
        <v>0</v>
      </c>
      <c r="CG128" s="1322">
        <f>IF(ISERROR(VLOOKUP(VLOOKUP($A128, 'E4 TB Allocation Details'!$A$18:$L$214, MATCH("A &amp; G ID", 'E4 TB Allocation Details'!$A$18:$L$18, 0),FALSE), 'E2 Allocators'!$B$15:$W$358, MATCH('O5 Details by Class &amp; Accounts'!CG$18, 'E2 Allocators'!$B$15:$W$15, 0),FALSE)*$E128), 0, VLOOKUP(VLOOKUP($A128, 'E4 TB Allocation Details'!$A$18:$L$214, MATCH("A &amp; G ID", 'E4 TB Allocation Details'!$A$18:$L$18, 0),FALSE), 'E2 Allocators'!$B$15:$W$358, MATCH('O5 Details by Class &amp; Accounts'!CG$18, 'E2 Allocators'!$B$15:$W$15, 0),FALSE)*$E128)</f>
        <v>0</v>
      </c>
      <c r="CH128" s="1322">
        <f>IF(ISERROR(VLOOKUP(VLOOKUP($A128, 'E4 TB Allocation Details'!$A$18:$L$214, MATCH("A &amp; G ID", 'E4 TB Allocation Details'!$A$18:$L$18, 0),FALSE), 'E2 Allocators'!$B$15:$W$358, MATCH('O5 Details by Class &amp; Accounts'!CH$18, 'E2 Allocators'!$B$15:$W$15, 0),FALSE)*$E128), 0, VLOOKUP(VLOOKUP($A128, 'E4 TB Allocation Details'!$A$18:$L$214, MATCH("A &amp; G ID", 'E4 TB Allocation Details'!$A$18:$L$18, 0),FALSE), 'E2 Allocators'!$B$15:$W$358, MATCH('O5 Details by Class &amp; Accounts'!CH$18, 'E2 Allocators'!$B$15:$W$15, 0),FALSE)*$E128)</f>
        <v>0</v>
      </c>
      <c r="CI128" s="1322">
        <f>IF(ISERROR(VLOOKUP(VLOOKUP($A128, 'E4 TB Allocation Details'!$A$18:$L$214, MATCH("A &amp; G ID", 'E4 TB Allocation Details'!$A$18:$L$18, 0),FALSE), 'E2 Allocators'!$B$15:$W$358, MATCH('O5 Details by Class &amp; Accounts'!CI$18, 'E2 Allocators'!$B$15:$W$15, 0),FALSE)*$E128), 0, VLOOKUP(VLOOKUP($A128, 'E4 TB Allocation Details'!$A$18:$L$214, MATCH("A &amp; G ID", 'E4 TB Allocation Details'!$A$18:$L$18, 0),FALSE), 'E2 Allocators'!$B$15:$W$358, MATCH('O5 Details by Class &amp; Accounts'!CI$18, 'E2 Allocators'!$B$15:$W$15, 0),FALSE)*$E128)</f>
        <v>0</v>
      </c>
      <c r="CJ128" s="1322">
        <f>IF(ISERROR(VLOOKUP(VLOOKUP($A128, 'E4 TB Allocation Details'!$A$18:$L$214, MATCH("A &amp; G ID", 'E4 TB Allocation Details'!$A$18:$L$18, 0),FALSE), 'E2 Allocators'!$B$15:$W$358, MATCH('O5 Details by Class &amp; Accounts'!CJ$18, 'E2 Allocators'!$B$15:$W$15, 0),FALSE)*$E128), 0, VLOOKUP(VLOOKUP($A128, 'E4 TB Allocation Details'!$A$18:$L$214, MATCH("A &amp; G ID", 'E4 TB Allocation Details'!$A$18:$L$18, 0),FALSE), 'E2 Allocators'!$B$15:$W$358, MATCH('O5 Details by Class &amp; Accounts'!CJ$18, 'E2 Allocators'!$B$15:$W$15, 0),FALSE)*$E128)</f>
        <v>0</v>
      </c>
      <c r="CK128" s="1322">
        <f>IF(ISERROR(VLOOKUP(VLOOKUP($A128, 'E4 TB Allocation Details'!$A$18:$L$214, MATCH("A &amp; G ID", 'E4 TB Allocation Details'!$A$18:$L$18, 0),FALSE), 'E2 Allocators'!$B$15:$W$358, MATCH('O5 Details by Class &amp; Accounts'!CK$18, 'E2 Allocators'!$B$15:$W$15, 0),FALSE)*$E128), 0, VLOOKUP(VLOOKUP($A128, 'E4 TB Allocation Details'!$A$18:$L$214, MATCH("A &amp; G ID", 'E4 TB Allocation Details'!$A$18:$L$18, 0),FALSE), 'E2 Allocators'!$B$15:$W$358, MATCH('O5 Details by Class &amp; Accounts'!CK$18, 'E2 Allocators'!$B$15:$W$15, 0),FALSE)*$E128)</f>
        <v>0</v>
      </c>
      <c r="CL128" s="1322">
        <f>IF(ISERROR(VLOOKUP(VLOOKUP($A128, 'E4 TB Allocation Details'!$A$18:$L$214, MATCH("A &amp; G ID", 'E4 TB Allocation Details'!$A$18:$L$18, 0),FALSE), 'E2 Allocators'!$B$15:$W$358, MATCH('O5 Details by Class &amp; Accounts'!CL$18, 'E2 Allocators'!$B$15:$W$15, 0),FALSE)*$E128), 0, VLOOKUP(VLOOKUP($A128, 'E4 TB Allocation Details'!$A$18:$L$214, MATCH("A &amp; G ID", 'E4 TB Allocation Details'!$A$18:$L$18, 0),FALSE), 'E2 Allocators'!$B$15:$W$358, MATCH('O5 Details by Class &amp; Accounts'!CL$18, 'E2 Allocators'!$B$15:$W$15, 0),FALSE)*$E128)</f>
        <v>0</v>
      </c>
      <c r="CM128" s="1322">
        <f>IF(ISERROR(VLOOKUP(VLOOKUP($A128, 'E4 TB Allocation Details'!$A$18:$L$214, MATCH("A &amp; G ID", 'E4 TB Allocation Details'!$A$18:$L$18, 0),FALSE), 'E2 Allocators'!$B$15:$W$358, MATCH('O5 Details by Class &amp; Accounts'!CM$18, 'E2 Allocators'!$B$15:$W$15, 0),FALSE)*$E128), 0, VLOOKUP(VLOOKUP($A128, 'E4 TB Allocation Details'!$A$18:$L$214, MATCH("A &amp; G ID", 'E4 TB Allocation Details'!$A$18:$L$18, 0),FALSE), 'E2 Allocators'!$B$15:$W$358, MATCH('O5 Details by Class &amp; Accounts'!CM$18, 'E2 Allocators'!$B$15:$W$15, 0),FALSE)*$E128)</f>
        <v>0</v>
      </c>
      <c r="CN128" s="1322">
        <f t="shared" si="36"/>
        <v>69064.929999999993</v>
      </c>
      <c r="CO128" s="1651">
        <f t="shared" si="37"/>
        <v>0</v>
      </c>
      <c r="CQ128" s="1899" t="inlineStr">
        <is>
          <t/>
        </is>
      </c>
    </row>
    <row r="129" spans="1:95" s="64" customFormat="1" ht="12.75" x14ac:dyDescent="0.2">
      <c r="A129" s="1003">
        <v>4750</v>
      </c>
      <c r="B129" s="1003" t="s">
        <v>448</v>
      </c>
      <c r="C129" s="1648">
        <f>IF(ISERROR(VLOOKUP($A129,'I3 TB Data'!$A$19:$H$483,MATCH('O5 Details by Class &amp; Accounts'!$C$18, 'I3 TB Data'!$A$19:$H$19,0),0)), 0, VLOOKUP($A129,'I3 TB Data'!$A$19:$H$483,MATCH('O5 Details by Class &amp; Accounts'!$C$18,'I3 TB Data'!$A$19:$H$19,0),0))</f>
        <v>0</v>
      </c>
      <c r="D129" s="1649"/>
      <c r="E129" s="1648">
        <f>C129+D129</f>
        <v>0</v>
      </c>
      <c r="F129" s="1650">
        <f>IF(ISERROR(VLOOKUP($A129, 'E1 Categorization'!A44:E135, MATCH("Customer Component", 'E1 Categorization'!$A$33:$E$33,0), 0)), 0, IF(VLOOKUP($A129, 'E1 Categorization'!A44:E135, MATCH("Customer Component", 'E1 Categorization'!$A$33:$E$33,0), 0)=0, 'O5 Details by Class &amp; Accounts'!$E129, IF(AND(VLOOKUP($A129, 'E1 Categorization'!A44:E135, MATCH("Customer Component", 'E1 Categorization'!$A$33:$E$33,0), 0) &gt;0, VLOOKUP($A129, 'E1 Categorization'!A44:E135, MATCH("Customer Component", 'E1 Categorization'!$A$33:$E$33,0), 0)&lt;1), 'O5 Details by Class &amp; Accounts'!$E129*(1-VLOOKUP($A129, 'E1 Categorization'!A44:E135, MATCH("Customer Component", 'E1 Categorization'!$A$33:$E$33,0), 0)), 0)))</f>
        <v>0</v>
      </c>
      <c r="G129" s="1650">
        <f>IF(ISERROR(VLOOKUP($A129, 'E1 Categorization'!A44:E135, MATCH("Customer Component", 'E1 Categorization'!$A$33:$E$33,0), 0)),0, IF(VLOOKUP($A129, 'E1 Categorization'!A44:E135, MATCH("Customer Component", 'E1 Categorization'!$A$33:$E$33,0), 0)=0, 0, IF(AND(VLOOKUP($A129, 'E1 Categorization'!A44:E135, MATCH("Customer Component", 'E1 Categorization'!$A$33:$E$33,0), 0) &gt;0, VLOOKUP($A129, 'E1 Categorization'!A44:E135, MATCH("Customer Component", 'E1 Categorization'!$A$33:$E$33,0), 0)&lt;1), 'O5 Details by Class &amp; Accounts'!$E129*(VLOOKUP($A129, 'E1 Categorization'!A44:E135, MATCH("Customer Component", 'E1 Categorization'!$A$33:$E$33,0), 0)), 'O5 Details by Class &amp; Accounts'!$E129)))</f>
        <v>0</v>
      </c>
      <c r="H129" s="1322">
        <f>F129+G129</f>
        <v>0</v>
      </c>
      <c r="I129" s="1322">
        <f>IF(ISERROR(VLOOKUP(VLOOKUP($A129, 'E4 TB Allocation Details'!$A$18:$L$214, MATCH("Demand ID", 'E4 TB Allocation Details'!$A$18:$L$18, 0),FALSE), 'E2 Allocators'!$B$15:$W$358, MATCH('O5 Details by Class &amp; Accounts'!I$18, 'E2 Allocators'!$B$15:$W$15, 0),FALSE)*$F129), 0, VLOOKUP(VLOOKUP($A129, 'E4 TB Allocation Details'!$A$18:$L$214, MATCH("Demand ID", 'E4 TB Allocation Details'!$A$18:$L$18, 0),FALSE), 'E2 Allocators'!$B$15:$W$358, MATCH('O5 Details by Class &amp; Accounts'!I$18, 'E2 Allocators'!$B$15:$W$15, 0),FALSE)*$F129)</f>
        <v>0</v>
      </c>
      <c r="J129" s="1322">
        <f>IF(ISERROR(VLOOKUP(VLOOKUP($A129, 'E4 TB Allocation Details'!$A$18:$L$214, MATCH("Demand ID", 'E4 TB Allocation Details'!$A$18:$L$18, 0),FALSE), 'E2 Allocators'!$B$15:$W$358, MATCH('O5 Details by Class &amp; Accounts'!J$18, 'E2 Allocators'!$B$15:$W$15, 0),FALSE)*$F129), 0, VLOOKUP(VLOOKUP($A129, 'E4 TB Allocation Details'!$A$18:$L$214, MATCH("Demand ID", 'E4 TB Allocation Details'!$A$18:$L$18, 0),FALSE), 'E2 Allocators'!$B$15:$W$358, MATCH('O5 Details by Class &amp; Accounts'!J$18, 'E2 Allocators'!$B$15:$W$15, 0),FALSE)*$F129)</f>
        <v>0</v>
      </c>
      <c r="K129" s="1322">
        <f>IF(ISERROR(VLOOKUP(VLOOKUP($A129, 'E4 TB Allocation Details'!$A$18:$L$214, MATCH("Demand ID", 'E4 TB Allocation Details'!$A$18:$L$18, 0),FALSE), 'E2 Allocators'!$B$15:$W$358, MATCH('O5 Details by Class &amp; Accounts'!K$18, 'E2 Allocators'!$B$15:$W$15, 0),FALSE)*$F129), 0, VLOOKUP(VLOOKUP($A129, 'E4 TB Allocation Details'!$A$18:$L$214, MATCH("Demand ID", 'E4 TB Allocation Details'!$A$18:$L$18, 0),FALSE), 'E2 Allocators'!$B$15:$W$358, MATCH('O5 Details by Class &amp; Accounts'!K$18, 'E2 Allocators'!$B$15:$W$15, 0),FALSE)*$F129)</f>
        <v>0</v>
      </c>
      <c r="L129" s="1322">
        <f>IF(ISERROR(VLOOKUP(VLOOKUP($A129, 'E4 TB Allocation Details'!$A$18:$L$214, MATCH("Demand ID", 'E4 TB Allocation Details'!$A$18:$L$18, 0),FALSE), 'E2 Allocators'!$B$15:$W$358, MATCH('O5 Details by Class &amp; Accounts'!L$18, 'E2 Allocators'!$B$15:$W$15, 0),FALSE)*$F129), 0, VLOOKUP(VLOOKUP($A129, 'E4 TB Allocation Details'!$A$18:$L$214, MATCH("Demand ID", 'E4 TB Allocation Details'!$A$18:$L$18, 0),FALSE), 'E2 Allocators'!$B$15:$W$358, MATCH('O5 Details by Class &amp; Accounts'!L$18, 'E2 Allocators'!$B$15:$W$15, 0),FALSE)*$F129)</f>
        <v>0</v>
      </c>
      <c r="M129" s="1322">
        <f>IF(ISERROR(VLOOKUP(VLOOKUP($A129, 'E4 TB Allocation Details'!$A$18:$L$214, MATCH("Demand ID", 'E4 TB Allocation Details'!$A$18:$L$18, 0),FALSE), 'E2 Allocators'!$B$15:$W$358, MATCH('O5 Details by Class &amp; Accounts'!M$18, 'E2 Allocators'!$B$15:$W$15, 0),FALSE)*$F129), 0, VLOOKUP(VLOOKUP($A129, 'E4 TB Allocation Details'!$A$18:$L$214, MATCH("Demand ID", 'E4 TB Allocation Details'!$A$18:$L$18, 0),FALSE), 'E2 Allocators'!$B$15:$W$358, MATCH('O5 Details by Class &amp; Accounts'!M$18, 'E2 Allocators'!$B$15:$W$15, 0),FALSE)*$F129)</f>
        <v>0</v>
      </c>
      <c r="N129" s="1322">
        <f>IF(ISERROR(VLOOKUP(VLOOKUP($A129, 'E4 TB Allocation Details'!$A$18:$L$214, MATCH("Demand ID", 'E4 TB Allocation Details'!$A$18:$L$18, 0),FALSE), 'E2 Allocators'!$B$15:$W$358, MATCH('O5 Details by Class &amp; Accounts'!N$18, 'E2 Allocators'!$B$15:$W$15, 0),FALSE)*$F129), 0, VLOOKUP(VLOOKUP($A129, 'E4 TB Allocation Details'!$A$18:$L$214, MATCH("Demand ID", 'E4 TB Allocation Details'!$A$18:$L$18, 0),FALSE), 'E2 Allocators'!$B$15:$W$358, MATCH('O5 Details by Class &amp; Accounts'!N$18, 'E2 Allocators'!$B$15:$W$15, 0),FALSE)*$F129)</f>
        <v>0</v>
      </c>
      <c r="O129" s="1322">
        <f>IF(ISERROR(VLOOKUP(VLOOKUP($A129, 'E4 TB Allocation Details'!$A$18:$L$214, MATCH("Demand ID", 'E4 TB Allocation Details'!$A$18:$L$18, 0),FALSE), 'E2 Allocators'!$B$15:$W$358, MATCH('O5 Details by Class &amp; Accounts'!O$18, 'E2 Allocators'!$B$15:$W$15, 0),FALSE)*$F129), 0, VLOOKUP(VLOOKUP($A129, 'E4 TB Allocation Details'!$A$18:$L$214, MATCH("Demand ID", 'E4 TB Allocation Details'!$A$18:$L$18, 0),FALSE), 'E2 Allocators'!$B$15:$W$358, MATCH('O5 Details by Class &amp; Accounts'!O$18, 'E2 Allocators'!$B$15:$W$15, 0),FALSE)*$F129)</f>
        <v>0</v>
      </c>
      <c r="P129" s="1322">
        <f>IF(ISERROR(VLOOKUP(VLOOKUP($A129, 'E4 TB Allocation Details'!$A$18:$L$214, MATCH("Demand ID", 'E4 TB Allocation Details'!$A$18:$L$18, 0),FALSE), 'E2 Allocators'!$B$15:$W$358, MATCH('O5 Details by Class &amp; Accounts'!P$18, 'E2 Allocators'!$B$15:$W$15, 0),FALSE)*$F129), 0, VLOOKUP(VLOOKUP($A129, 'E4 TB Allocation Details'!$A$18:$L$214, MATCH("Demand ID", 'E4 TB Allocation Details'!$A$18:$L$18, 0),FALSE), 'E2 Allocators'!$B$15:$W$358, MATCH('O5 Details by Class &amp; Accounts'!P$18, 'E2 Allocators'!$B$15:$W$15, 0),FALSE)*$F129)</f>
        <v>0</v>
      </c>
      <c r="Q129" s="1322">
        <f>IF(ISERROR(VLOOKUP(VLOOKUP($A129, 'E4 TB Allocation Details'!$A$18:$L$214, MATCH("Demand ID", 'E4 TB Allocation Details'!$A$18:$L$18, 0),FALSE), 'E2 Allocators'!$B$15:$W$358, MATCH('O5 Details by Class &amp; Accounts'!Q$18, 'E2 Allocators'!$B$15:$W$15, 0),FALSE)*$F129), 0, VLOOKUP(VLOOKUP($A129, 'E4 TB Allocation Details'!$A$18:$L$214, MATCH("Demand ID", 'E4 TB Allocation Details'!$A$18:$L$18, 0),FALSE), 'E2 Allocators'!$B$15:$W$358, MATCH('O5 Details by Class &amp; Accounts'!Q$18, 'E2 Allocators'!$B$15:$W$15, 0),FALSE)*$F129)</f>
        <v>0</v>
      </c>
      <c r="R129" s="1322">
        <f>IF(ISERROR(VLOOKUP(VLOOKUP($A129, 'E4 TB Allocation Details'!$A$18:$L$214, MATCH("Demand ID", 'E4 TB Allocation Details'!$A$18:$L$18, 0),FALSE), 'E2 Allocators'!$B$15:$W$358, MATCH('O5 Details by Class &amp; Accounts'!R$18, 'E2 Allocators'!$B$15:$W$15, 0),FALSE)*$F129), 0, VLOOKUP(VLOOKUP($A129, 'E4 TB Allocation Details'!$A$18:$L$214, MATCH("Demand ID", 'E4 TB Allocation Details'!$A$18:$L$18, 0),FALSE), 'E2 Allocators'!$B$15:$W$358, MATCH('O5 Details by Class &amp; Accounts'!R$18, 'E2 Allocators'!$B$15:$W$15, 0),FALSE)*$F129)</f>
        <v>0</v>
      </c>
      <c r="S129" s="1322">
        <f>IF(ISERROR(VLOOKUP(VLOOKUP($A129, 'E4 TB Allocation Details'!$A$18:$L$214, MATCH("Demand ID", 'E4 TB Allocation Details'!$A$18:$L$18, 0),FALSE), 'E2 Allocators'!$B$15:$W$358, MATCH('O5 Details by Class &amp; Accounts'!S$18, 'E2 Allocators'!$B$15:$W$15, 0),FALSE)*$F129), 0, VLOOKUP(VLOOKUP($A129, 'E4 TB Allocation Details'!$A$18:$L$214, MATCH("Demand ID", 'E4 TB Allocation Details'!$A$18:$L$18, 0),FALSE), 'E2 Allocators'!$B$15:$W$358, MATCH('O5 Details by Class &amp; Accounts'!S$18, 'E2 Allocators'!$B$15:$W$15, 0),FALSE)*$F129)</f>
        <v>0</v>
      </c>
      <c r="T129" s="1322">
        <f>IF(ISERROR(VLOOKUP(VLOOKUP($A129, 'E4 TB Allocation Details'!$A$18:$L$214, MATCH("Demand ID", 'E4 TB Allocation Details'!$A$18:$L$18, 0),FALSE), 'E2 Allocators'!$B$15:$W$358, MATCH('O5 Details by Class &amp; Accounts'!T$18, 'E2 Allocators'!$B$15:$W$15, 0),FALSE)*$F129), 0, VLOOKUP(VLOOKUP($A129, 'E4 TB Allocation Details'!$A$18:$L$214, MATCH("Demand ID", 'E4 TB Allocation Details'!$A$18:$L$18, 0),FALSE), 'E2 Allocators'!$B$15:$W$358, MATCH('O5 Details by Class &amp; Accounts'!T$18, 'E2 Allocators'!$B$15:$W$15, 0),FALSE)*$F129)</f>
        <v>0</v>
      </c>
      <c r="U129" s="1322">
        <f>IF(ISERROR(VLOOKUP(VLOOKUP($A129, 'E4 TB Allocation Details'!$A$18:$L$214, MATCH("Demand ID", 'E4 TB Allocation Details'!$A$18:$L$18, 0),FALSE), 'E2 Allocators'!$B$15:$W$358, MATCH('O5 Details by Class &amp; Accounts'!U$18, 'E2 Allocators'!$B$15:$W$15, 0),FALSE)*$F129), 0, VLOOKUP(VLOOKUP($A129, 'E4 TB Allocation Details'!$A$18:$L$214, MATCH("Demand ID", 'E4 TB Allocation Details'!$A$18:$L$18, 0),FALSE), 'E2 Allocators'!$B$15:$W$358, MATCH('O5 Details by Class &amp; Accounts'!U$18, 'E2 Allocators'!$B$15:$W$15, 0),FALSE)*$F129)</f>
        <v>0</v>
      </c>
      <c r="V129" s="1322">
        <f>IF(ISERROR(VLOOKUP(VLOOKUP($A129, 'E4 TB Allocation Details'!$A$18:$L$214, MATCH("Demand ID", 'E4 TB Allocation Details'!$A$18:$L$18, 0),FALSE), 'E2 Allocators'!$B$15:$W$358, MATCH('O5 Details by Class &amp; Accounts'!V$18, 'E2 Allocators'!$B$15:$W$15, 0),FALSE)*$F129), 0, VLOOKUP(VLOOKUP($A129, 'E4 TB Allocation Details'!$A$18:$L$214, MATCH("Demand ID", 'E4 TB Allocation Details'!$A$18:$L$18, 0),FALSE), 'E2 Allocators'!$B$15:$W$358, MATCH('O5 Details by Class &amp; Accounts'!V$18, 'E2 Allocators'!$B$15:$W$15, 0),FALSE)*$F129)</f>
        <v>0</v>
      </c>
      <c r="W129" s="1322">
        <f>IF(ISERROR(VLOOKUP(VLOOKUP($A129, 'E4 TB Allocation Details'!$A$18:$L$214, MATCH("Demand ID", 'E4 TB Allocation Details'!$A$18:$L$18, 0),FALSE), 'E2 Allocators'!$B$15:$W$358, MATCH('O5 Details by Class &amp; Accounts'!W$18, 'E2 Allocators'!$B$15:$W$15, 0),FALSE)*$F129), 0, VLOOKUP(VLOOKUP($A129, 'E4 TB Allocation Details'!$A$18:$L$214, MATCH("Demand ID", 'E4 TB Allocation Details'!$A$18:$L$18, 0),FALSE), 'E2 Allocators'!$B$15:$W$358, MATCH('O5 Details by Class &amp; Accounts'!W$18, 'E2 Allocators'!$B$15:$W$15, 0),FALSE)*$F129)</f>
        <v>0</v>
      </c>
      <c r="X129" s="1322">
        <f>IF(ISERROR(VLOOKUP(VLOOKUP($A129, 'E4 TB Allocation Details'!$A$18:$L$214, MATCH("Demand ID", 'E4 TB Allocation Details'!$A$18:$L$18, 0),FALSE), 'E2 Allocators'!$B$15:$W$358, MATCH('O5 Details by Class &amp; Accounts'!X$18, 'E2 Allocators'!$B$15:$W$15, 0),FALSE)*$F129), 0, VLOOKUP(VLOOKUP($A129, 'E4 TB Allocation Details'!$A$18:$L$214, MATCH("Demand ID", 'E4 TB Allocation Details'!$A$18:$L$18, 0),FALSE), 'E2 Allocators'!$B$15:$W$358, MATCH('O5 Details by Class &amp; Accounts'!X$18, 'E2 Allocators'!$B$15:$W$15, 0),FALSE)*$F129)</f>
        <v>0</v>
      </c>
      <c r="Y129" s="1322">
        <f>IF(ISERROR(VLOOKUP(VLOOKUP($A129, 'E4 TB Allocation Details'!$A$18:$L$214, MATCH("Demand ID", 'E4 TB Allocation Details'!$A$18:$L$18, 0),FALSE), 'E2 Allocators'!$B$15:$W$358, MATCH('O5 Details by Class &amp; Accounts'!Y$18, 'E2 Allocators'!$B$15:$W$15, 0),FALSE)*$F129), 0, VLOOKUP(VLOOKUP($A129, 'E4 TB Allocation Details'!$A$18:$L$214, MATCH("Demand ID", 'E4 TB Allocation Details'!$A$18:$L$18, 0),FALSE), 'E2 Allocators'!$B$15:$W$358, MATCH('O5 Details by Class &amp; Accounts'!Y$18, 'E2 Allocators'!$B$15:$W$15, 0),FALSE)*$F129)</f>
        <v>0</v>
      </c>
      <c r="Z129" s="1322">
        <f>IF(ISERROR(VLOOKUP(VLOOKUP($A129, 'E4 TB Allocation Details'!$A$18:$L$214, MATCH("Demand ID", 'E4 TB Allocation Details'!$A$18:$L$18, 0),FALSE), 'E2 Allocators'!$B$15:$W$358, MATCH('O5 Details by Class &amp; Accounts'!Z$18, 'E2 Allocators'!$B$15:$W$15, 0),FALSE)*$F129), 0, VLOOKUP(VLOOKUP($A129, 'E4 TB Allocation Details'!$A$18:$L$214, MATCH("Demand ID", 'E4 TB Allocation Details'!$A$18:$L$18, 0),FALSE), 'E2 Allocators'!$B$15:$W$358, MATCH('O5 Details by Class &amp; Accounts'!Z$18, 'E2 Allocators'!$B$15:$W$15, 0),FALSE)*$F129)</f>
        <v>0</v>
      </c>
      <c r="AA129" s="1322">
        <f>IF(ISERROR(VLOOKUP(VLOOKUP($A129, 'E4 TB Allocation Details'!$A$18:$L$214, MATCH("Demand ID", 'E4 TB Allocation Details'!$A$18:$L$18, 0),FALSE), 'E2 Allocators'!$B$15:$W$358, MATCH('O5 Details by Class &amp; Accounts'!AA$18, 'E2 Allocators'!$B$15:$W$15, 0),FALSE)*$F129), 0, VLOOKUP(VLOOKUP($A129, 'E4 TB Allocation Details'!$A$18:$L$214, MATCH("Demand ID", 'E4 TB Allocation Details'!$A$18:$L$18, 0),FALSE), 'E2 Allocators'!$B$15:$W$358, MATCH('O5 Details by Class &amp; Accounts'!AA$18, 'E2 Allocators'!$B$15:$W$15, 0),FALSE)*$F129)</f>
        <v>0</v>
      </c>
      <c r="AB129" s="1322">
        <f>IF(ISERROR(VLOOKUP(VLOOKUP($A129, 'E4 TB Allocation Details'!$A$18:$L$214, MATCH("Demand ID", 'E4 TB Allocation Details'!$A$18:$L$18, 0),FALSE), 'E2 Allocators'!$B$15:$W$358, MATCH('O5 Details by Class &amp; Accounts'!AB$18, 'E2 Allocators'!$B$15:$W$15, 0),FALSE)*$F129), 0, VLOOKUP(VLOOKUP($A129, 'E4 TB Allocation Details'!$A$18:$L$214, MATCH("Demand ID", 'E4 TB Allocation Details'!$A$18:$L$18, 0),FALSE), 'E2 Allocators'!$B$15:$W$358, MATCH('O5 Details by Class &amp; Accounts'!AB$18, 'E2 Allocators'!$B$15:$W$15, 0),FALSE)*$F129)</f>
        <v>0</v>
      </c>
      <c r="AC129" s="1322">
        <f>SUM(I129:AB129)</f>
        <v>0</v>
      </c>
      <c r="AD129" s="1322">
        <f>IF(ISERROR(VLOOKUP(VLOOKUP($A129, 'E4 TB Allocation Details'!$A$18:$L$214, MATCH("Customer ID", 'E4 TB Allocation Details'!$A$18:$L$18, 0),FALSE), 'E2 Allocators'!$B$15:$W$358, MATCH('O5 Details by Class &amp; Accounts'!AD$18, 'E2 Allocators'!$B$15:$W$15, 0),FALSE)*$G129), 0, VLOOKUP(VLOOKUP($A129, 'E4 TB Allocation Details'!$A$18:$L$214, MATCH("Customer ID", 'E4 TB Allocation Details'!$A$18:$L$18, 0),FALSE), 'E2 Allocators'!$B$15:$W$358, MATCH('O5 Details by Class &amp; Accounts'!AD$18, 'E2 Allocators'!$B$15:$W$15, 0),FALSE)*$G129)</f>
        <v>0</v>
      </c>
      <c r="AE129" s="1322">
        <f>IF(ISERROR(VLOOKUP(VLOOKUP($A129, 'E4 TB Allocation Details'!$A$18:$L$214, MATCH("Customer ID", 'E4 TB Allocation Details'!$A$18:$L$18, 0),FALSE), 'E2 Allocators'!$B$15:$W$358, MATCH('O5 Details by Class &amp; Accounts'!AE$18, 'E2 Allocators'!$B$15:$W$15, 0),FALSE)*$G129), 0, VLOOKUP(VLOOKUP($A129, 'E4 TB Allocation Details'!$A$18:$L$214, MATCH("Customer ID", 'E4 TB Allocation Details'!$A$18:$L$18, 0),FALSE), 'E2 Allocators'!$B$15:$W$358, MATCH('O5 Details by Class &amp; Accounts'!AE$18, 'E2 Allocators'!$B$15:$W$15, 0),FALSE)*$G129)</f>
        <v>0</v>
      </c>
      <c r="AF129" s="1322">
        <f>IF(ISERROR(VLOOKUP(VLOOKUP($A129, 'E4 TB Allocation Details'!$A$18:$L$214, MATCH("Customer ID", 'E4 TB Allocation Details'!$A$18:$L$18, 0),FALSE), 'E2 Allocators'!$B$15:$W$358, MATCH('O5 Details by Class &amp; Accounts'!AF$18, 'E2 Allocators'!$B$15:$W$15, 0),FALSE)*$G129), 0, VLOOKUP(VLOOKUP($A129, 'E4 TB Allocation Details'!$A$18:$L$214, MATCH("Customer ID", 'E4 TB Allocation Details'!$A$18:$L$18, 0),FALSE), 'E2 Allocators'!$B$15:$W$358, MATCH('O5 Details by Class &amp; Accounts'!AF$18, 'E2 Allocators'!$B$15:$W$15, 0),FALSE)*$G129)</f>
        <v>0</v>
      </c>
      <c r="AG129" s="1322">
        <f>IF(ISERROR(VLOOKUP(VLOOKUP($A129, 'E4 TB Allocation Details'!$A$18:$L$214, MATCH("Customer ID", 'E4 TB Allocation Details'!$A$18:$L$18, 0),FALSE), 'E2 Allocators'!$B$15:$W$358, MATCH('O5 Details by Class &amp; Accounts'!AG$18, 'E2 Allocators'!$B$15:$W$15, 0),FALSE)*$G129), 0, VLOOKUP(VLOOKUP($A129, 'E4 TB Allocation Details'!$A$18:$L$214, MATCH("Customer ID", 'E4 TB Allocation Details'!$A$18:$L$18, 0),FALSE), 'E2 Allocators'!$B$15:$W$358, MATCH('O5 Details by Class &amp; Accounts'!AG$18, 'E2 Allocators'!$B$15:$W$15, 0),FALSE)*$G129)</f>
        <v>0</v>
      </c>
      <c r="AH129" s="1322">
        <f>IF(ISERROR(VLOOKUP(VLOOKUP($A129, 'E4 TB Allocation Details'!$A$18:$L$214, MATCH("Customer ID", 'E4 TB Allocation Details'!$A$18:$L$18, 0),FALSE), 'E2 Allocators'!$B$15:$W$358, MATCH('O5 Details by Class &amp; Accounts'!AH$18, 'E2 Allocators'!$B$15:$W$15, 0),FALSE)*$G129), 0, VLOOKUP(VLOOKUP($A129, 'E4 TB Allocation Details'!$A$18:$L$214, MATCH("Customer ID", 'E4 TB Allocation Details'!$A$18:$L$18, 0),FALSE), 'E2 Allocators'!$B$15:$W$358, MATCH('O5 Details by Class &amp; Accounts'!AH$18, 'E2 Allocators'!$B$15:$W$15, 0),FALSE)*$G129)</f>
        <v>0</v>
      </c>
      <c r="AI129" s="1322">
        <f>IF(ISERROR(VLOOKUP(VLOOKUP($A129, 'E4 TB Allocation Details'!$A$18:$L$214, MATCH("Customer ID", 'E4 TB Allocation Details'!$A$18:$L$18, 0),FALSE), 'E2 Allocators'!$B$15:$W$358, MATCH('O5 Details by Class &amp; Accounts'!AI$18, 'E2 Allocators'!$B$15:$W$15, 0),FALSE)*$G129), 0, VLOOKUP(VLOOKUP($A129, 'E4 TB Allocation Details'!$A$18:$L$214, MATCH("Customer ID", 'E4 TB Allocation Details'!$A$18:$L$18, 0),FALSE), 'E2 Allocators'!$B$15:$W$358, MATCH('O5 Details by Class &amp; Accounts'!AI$18, 'E2 Allocators'!$B$15:$W$15, 0),FALSE)*$G129)</f>
        <v>0</v>
      </c>
      <c r="AJ129" s="1322">
        <f>IF(ISERROR(VLOOKUP(VLOOKUP($A129, 'E4 TB Allocation Details'!$A$18:$L$214, MATCH("Customer ID", 'E4 TB Allocation Details'!$A$18:$L$18, 0),FALSE), 'E2 Allocators'!$B$15:$W$358, MATCH('O5 Details by Class &amp; Accounts'!AJ$18, 'E2 Allocators'!$B$15:$W$15, 0),FALSE)*$G129), 0, VLOOKUP(VLOOKUP($A129, 'E4 TB Allocation Details'!$A$18:$L$214, MATCH("Customer ID", 'E4 TB Allocation Details'!$A$18:$L$18, 0),FALSE), 'E2 Allocators'!$B$15:$W$358, MATCH('O5 Details by Class &amp; Accounts'!AJ$18, 'E2 Allocators'!$B$15:$W$15, 0),FALSE)*$G129)</f>
        <v>0</v>
      </c>
      <c r="AK129" s="1322">
        <f>IF(ISERROR(VLOOKUP(VLOOKUP($A129, 'E4 TB Allocation Details'!$A$18:$L$214, MATCH("Customer ID", 'E4 TB Allocation Details'!$A$18:$L$18, 0),FALSE), 'E2 Allocators'!$B$15:$W$358, MATCH('O5 Details by Class &amp; Accounts'!AK$18, 'E2 Allocators'!$B$15:$W$15, 0),FALSE)*$G129), 0, VLOOKUP(VLOOKUP($A129, 'E4 TB Allocation Details'!$A$18:$L$214, MATCH("Customer ID", 'E4 TB Allocation Details'!$A$18:$L$18, 0),FALSE), 'E2 Allocators'!$B$15:$W$358, MATCH('O5 Details by Class &amp; Accounts'!AK$18, 'E2 Allocators'!$B$15:$W$15, 0),FALSE)*$G129)</f>
        <v>0</v>
      </c>
      <c r="AL129" s="1322">
        <f>IF(ISERROR(VLOOKUP(VLOOKUP($A129, 'E4 TB Allocation Details'!$A$18:$L$214, MATCH("Customer ID", 'E4 TB Allocation Details'!$A$18:$L$18, 0),FALSE), 'E2 Allocators'!$B$15:$W$358, MATCH('O5 Details by Class &amp; Accounts'!AL$18, 'E2 Allocators'!$B$15:$W$15, 0),FALSE)*$G129), 0, VLOOKUP(VLOOKUP($A129, 'E4 TB Allocation Details'!$A$18:$L$214, MATCH("Customer ID", 'E4 TB Allocation Details'!$A$18:$L$18, 0),FALSE), 'E2 Allocators'!$B$15:$W$358, MATCH('O5 Details by Class &amp; Accounts'!AL$18, 'E2 Allocators'!$B$15:$W$15, 0),FALSE)*$G129)</f>
        <v>0</v>
      </c>
      <c r="AM129" s="1322">
        <f>IF(ISERROR(VLOOKUP(VLOOKUP($A129, 'E4 TB Allocation Details'!$A$18:$L$214, MATCH("Customer ID", 'E4 TB Allocation Details'!$A$18:$L$18, 0),FALSE), 'E2 Allocators'!$B$15:$W$358, MATCH('O5 Details by Class &amp; Accounts'!AM$18, 'E2 Allocators'!$B$15:$W$15, 0),FALSE)*$G129), 0, VLOOKUP(VLOOKUP($A129, 'E4 TB Allocation Details'!$A$18:$L$214, MATCH("Customer ID", 'E4 TB Allocation Details'!$A$18:$L$18, 0),FALSE), 'E2 Allocators'!$B$15:$W$358, MATCH('O5 Details by Class &amp; Accounts'!AM$18, 'E2 Allocators'!$B$15:$W$15, 0),FALSE)*$G129)</f>
        <v>0</v>
      </c>
      <c r="AN129" s="1322">
        <f>IF(ISERROR(VLOOKUP(VLOOKUP($A129, 'E4 TB Allocation Details'!$A$18:$L$214, MATCH("Customer ID", 'E4 TB Allocation Details'!$A$18:$L$18, 0),FALSE), 'E2 Allocators'!$B$15:$W$358, MATCH('O5 Details by Class &amp; Accounts'!AN$18, 'E2 Allocators'!$B$15:$W$15, 0),FALSE)*$G129), 0, VLOOKUP(VLOOKUP($A129, 'E4 TB Allocation Details'!$A$18:$L$214, MATCH("Customer ID", 'E4 TB Allocation Details'!$A$18:$L$18, 0),FALSE), 'E2 Allocators'!$B$15:$W$358, MATCH('O5 Details by Class &amp; Accounts'!AN$18, 'E2 Allocators'!$B$15:$W$15, 0),FALSE)*$G129)</f>
        <v>0</v>
      </c>
      <c r="AO129" s="1322">
        <f>IF(ISERROR(VLOOKUP(VLOOKUP($A129, 'E4 TB Allocation Details'!$A$18:$L$214, MATCH("Customer ID", 'E4 TB Allocation Details'!$A$18:$L$18, 0),FALSE), 'E2 Allocators'!$B$15:$W$358, MATCH('O5 Details by Class &amp; Accounts'!AO$18, 'E2 Allocators'!$B$15:$W$15, 0),FALSE)*$G129), 0, VLOOKUP(VLOOKUP($A129, 'E4 TB Allocation Details'!$A$18:$L$214, MATCH("Customer ID", 'E4 TB Allocation Details'!$A$18:$L$18, 0),FALSE), 'E2 Allocators'!$B$15:$W$358, MATCH('O5 Details by Class &amp; Accounts'!AO$18, 'E2 Allocators'!$B$15:$W$15, 0),FALSE)*$G129)</f>
        <v>0</v>
      </c>
      <c r="AP129" s="1322">
        <f>IF(ISERROR(VLOOKUP(VLOOKUP($A129, 'E4 TB Allocation Details'!$A$18:$L$214, MATCH("Customer ID", 'E4 TB Allocation Details'!$A$18:$L$18, 0),FALSE), 'E2 Allocators'!$B$15:$W$358, MATCH('O5 Details by Class &amp; Accounts'!AP$18, 'E2 Allocators'!$B$15:$W$15, 0),FALSE)*$G129), 0, VLOOKUP(VLOOKUP($A129, 'E4 TB Allocation Details'!$A$18:$L$214, MATCH("Customer ID", 'E4 TB Allocation Details'!$A$18:$L$18, 0),FALSE), 'E2 Allocators'!$B$15:$W$358, MATCH('O5 Details by Class &amp; Accounts'!AP$18, 'E2 Allocators'!$B$15:$W$15, 0),FALSE)*$G129)</f>
        <v>0</v>
      </c>
      <c r="AQ129" s="1322">
        <f>IF(ISERROR(VLOOKUP(VLOOKUP($A129, 'E4 TB Allocation Details'!$A$18:$L$214, MATCH("Customer ID", 'E4 TB Allocation Details'!$A$18:$L$18, 0),FALSE), 'E2 Allocators'!$B$15:$W$358, MATCH('O5 Details by Class &amp; Accounts'!AQ$18, 'E2 Allocators'!$B$15:$W$15, 0),FALSE)*$G129), 0, VLOOKUP(VLOOKUP($A129, 'E4 TB Allocation Details'!$A$18:$L$214, MATCH("Customer ID", 'E4 TB Allocation Details'!$A$18:$L$18, 0),FALSE), 'E2 Allocators'!$B$15:$W$358, MATCH('O5 Details by Class &amp; Accounts'!AQ$18, 'E2 Allocators'!$B$15:$W$15, 0),FALSE)*$G129)</f>
        <v>0</v>
      </c>
      <c r="AR129" s="1322">
        <f>IF(ISERROR(VLOOKUP(VLOOKUP($A129, 'E4 TB Allocation Details'!$A$18:$L$214, MATCH("Customer ID", 'E4 TB Allocation Details'!$A$18:$L$18, 0),FALSE), 'E2 Allocators'!$B$15:$W$358, MATCH('O5 Details by Class &amp; Accounts'!AR$18, 'E2 Allocators'!$B$15:$W$15, 0),FALSE)*$G129), 0, VLOOKUP(VLOOKUP($A129, 'E4 TB Allocation Details'!$A$18:$L$214, MATCH("Customer ID", 'E4 TB Allocation Details'!$A$18:$L$18, 0),FALSE), 'E2 Allocators'!$B$15:$W$358, MATCH('O5 Details by Class &amp; Accounts'!AR$18, 'E2 Allocators'!$B$15:$W$15, 0),FALSE)*$G129)</f>
        <v>0</v>
      </c>
      <c r="AS129" s="1322">
        <f>IF(ISERROR(VLOOKUP(VLOOKUP($A129, 'E4 TB Allocation Details'!$A$18:$L$214, MATCH("Customer ID", 'E4 TB Allocation Details'!$A$18:$L$18, 0),FALSE), 'E2 Allocators'!$B$15:$W$358, MATCH('O5 Details by Class &amp; Accounts'!AS$18, 'E2 Allocators'!$B$15:$W$15, 0),FALSE)*$G129), 0, VLOOKUP(VLOOKUP($A129, 'E4 TB Allocation Details'!$A$18:$L$214, MATCH("Customer ID", 'E4 TB Allocation Details'!$A$18:$L$18, 0),FALSE), 'E2 Allocators'!$B$15:$W$358, MATCH('O5 Details by Class &amp; Accounts'!AS$18, 'E2 Allocators'!$B$15:$W$15, 0),FALSE)*$G129)</f>
        <v>0</v>
      </c>
      <c r="AT129" s="1322">
        <f>IF(ISERROR(VLOOKUP(VLOOKUP($A129, 'E4 TB Allocation Details'!$A$18:$L$214, MATCH("Customer ID", 'E4 TB Allocation Details'!$A$18:$L$18, 0),FALSE), 'E2 Allocators'!$B$15:$W$358, MATCH('O5 Details by Class &amp; Accounts'!AT$18, 'E2 Allocators'!$B$15:$W$15, 0),FALSE)*$G129), 0, VLOOKUP(VLOOKUP($A129, 'E4 TB Allocation Details'!$A$18:$L$214, MATCH("Customer ID", 'E4 TB Allocation Details'!$A$18:$L$18, 0),FALSE), 'E2 Allocators'!$B$15:$W$358, MATCH('O5 Details by Class &amp; Accounts'!AT$18, 'E2 Allocators'!$B$15:$W$15, 0),FALSE)*$G129)</f>
        <v>0</v>
      </c>
      <c r="AU129" s="1322">
        <f>IF(ISERROR(VLOOKUP(VLOOKUP($A129, 'E4 TB Allocation Details'!$A$18:$L$214, MATCH("Customer ID", 'E4 TB Allocation Details'!$A$18:$L$18, 0),FALSE), 'E2 Allocators'!$B$15:$W$358, MATCH('O5 Details by Class &amp; Accounts'!AU$18, 'E2 Allocators'!$B$15:$W$15, 0),FALSE)*$G129), 0, VLOOKUP(VLOOKUP($A129, 'E4 TB Allocation Details'!$A$18:$L$214, MATCH("Customer ID", 'E4 TB Allocation Details'!$A$18:$L$18, 0),FALSE), 'E2 Allocators'!$B$15:$W$358, MATCH('O5 Details by Class &amp; Accounts'!AU$18, 'E2 Allocators'!$B$15:$W$15, 0),FALSE)*$G129)</f>
        <v>0</v>
      </c>
      <c r="AV129" s="1322">
        <f>IF(ISERROR(VLOOKUP(VLOOKUP($A129, 'E4 TB Allocation Details'!$A$18:$L$214, MATCH("Customer ID", 'E4 TB Allocation Details'!$A$18:$L$18, 0),FALSE), 'E2 Allocators'!$B$15:$W$358, MATCH('O5 Details by Class &amp; Accounts'!AV$18, 'E2 Allocators'!$B$15:$W$15, 0),FALSE)*$G129), 0, VLOOKUP(VLOOKUP($A129, 'E4 TB Allocation Details'!$A$18:$L$214, MATCH("Customer ID", 'E4 TB Allocation Details'!$A$18:$L$18, 0),FALSE), 'E2 Allocators'!$B$15:$W$358, MATCH('O5 Details by Class &amp; Accounts'!AV$18, 'E2 Allocators'!$B$15:$W$15, 0),FALSE)*$G129)</f>
        <v>0</v>
      </c>
      <c r="AW129" s="1322">
        <f>IF(ISERROR(VLOOKUP(VLOOKUP($A129, 'E4 TB Allocation Details'!$A$18:$L$214, MATCH("Customer ID", 'E4 TB Allocation Details'!$A$18:$L$18, 0),FALSE), 'E2 Allocators'!$B$15:$W$358, MATCH('O5 Details by Class &amp; Accounts'!AW$18, 'E2 Allocators'!$B$15:$W$15, 0),FALSE)*$G129), 0, VLOOKUP(VLOOKUP($A129, 'E4 TB Allocation Details'!$A$18:$L$214, MATCH("Customer ID", 'E4 TB Allocation Details'!$A$18:$L$18, 0),FALSE), 'E2 Allocators'!$B$15:$W$358, MATCH('O5 Details by Class &amp; Accounts'!AW$18, 'E2 Allocators'!$B$15:$W$15, 0),FALSE)*$G129)</f>
        <v>0</v>
      </c>
      <c r="AX129" s="1322">
        <f>SUM(AD129:AW129)</f>
        <v>0</v>
      </c>
      <c r="AY129" s="1322">
        <f>IF(ISERROR(VLOOKUP(VLOOKUP($A129, 'E4 TB Allocation Details'!$A$18:$L$214, MATCH("Misc ID", 'E4 TB Allocation Details'!$A$18:$L$18, 0),FALSE), 'E2 Allocators'!$B$15:$W$358, MATCH('O5 Details by Class &amp; Accounts'!AY$18, 'E2 Allocators'!$B$15:$W$15, 0),FALSE)*$E129), 0, VLOOKUP(VLOOKUP($A129, 'E4 TB Allocation Details'!$A$18:$L$214, MATCH("Misc ID", 'E4 TB Allocation Details'!$A$18:$L$18, 0),FALSE), 'E2 Allocators'!$B$15:$W$358, MATCH('O5 Details by Class &amp; Accounts'!AY$18, 'E2 Allocators'!$B$15:$W$15, 0),FALSE)*$E129)</f>
        <v>0</v>
      </c>
      <c r="AZ129" s="1322">
        <f>IF(ISERROR(VLOOKUP(VLOOKUP($A129, 'E4 TB Allocation Details'!$A$18:$L$214, MATCH("Misc ID", 'E4 TB Allocation Details'!$A$18:$L$18, 0),FALSE), 'E2 Allocators'!$B$15:$W$358, MATCH('O5 Details by Class &amp; Accounts'!AZ$18, 'E2 Allocators'!$B$15:$W$15, 0),FALSE)*$E129), 0, VLOOKUP(VLOOKUP($A129, 'E4 TB Allocation Details'!$A$18:$L$214, MATCH("Misc ID", 'E4 TB Allocation Details'!$A$18:$L$18, 0),FALSE), 'E2 Allocators'!$B$15:$W$358, MATCH('O5 Details by Class &amp; Accounts'!AZ$18, 'E2 Allocators'!$B$15:$W$15, 0),FALSE)*$E129)</f>
        <v>0</v>
      </c>
      <c r="BA129" s="1322">
        <f>IF(ISERROR(VLOOKUP(VLOOKUP($A129, 'E4 TB Allocation Details'!$A$18:$L$214, MATCH("Misc ID", 'E4 TB Allocation Details'!$A$18:$L$18, 0),FALSE), 'E2 Allocators'!$B$15:$W$358, MATCH('O5 Details by Class &amp; Accounts'!BA$18, 'E2 Allocators'!$B$15:$W$15, 0),FALSE)*$E129), 0, VLOOKUP(VLOOKUP($A129, 'E4 TB Allocation Details'!$A$18:$L$214, MATCH("Misc ID", 'E4 TB Allocation Details'!$A$18:$L$18, 0),FALSE), 'E2 Allocators'!$B$15:$W$358, MATCH('O5 Details by Class &amp; Accounts'!BA$18, 'E2 Allocators'!$B$15:$W$15, 0),FALSE)*$E129)</f>
        <v>0</v>
      </c>
      <c r="BB129" s="1322">
        <f>IF(ISERROR(VLOOKUP(VLOOKUP($A129, 'E4 TB Allocation Details'!$A$18:$L$214, MATCH("Misc ID", 'E4 TB Allocation Details'!$A$18:$L$18, 0),FALSE), 'E2 Allocators'!$B$15:$W$358, MATCH('O5 Details by Class &amp; Accounts'!BB$18, 'E2 Allocators'!$B$15:$W$15, 0),FALSE)*$E129), 0, VLOOKUP(VLOOKUP($A129, 'E4 TB Allocation Details'!$A$18:$L$214, MATCH("Misc ID", 'E4 TB Allocation Details'!$A$18:$L$18, 0),FALSE), 'E2 Allocators'!$B$15:$W$358, MATCH('O5 Details by Class &amp; Accounts'!BB$18, 'E2 Allocators'!$B$15:$W$15, 0),FALSE)*$E129)</f>
        <v>0</v>
      </c>
      <c r="BC129" s="1322">
        <f>IF(ISERROR(VLOOKUP(VLOOKUP($A129, 'E4 TB Allocation Details'!$A$18:$L$214, MATCH("Misc ID", 'E4 TB Allocation Details'!$A$18:$L$18, 0),FALSE), 'E2 Allocators'!$B$15:$W$358, MATCH('O5 Details by Class &amp; Accounts'!BC$18, 'E2 Allocators'!$B$15:$W$15, 0),FALSE)*$E129), 0, VLOOKUP(VLOOKUP($A129, 'E4 TB Allocation Details'!$A$18:$L$214, MATCH("Misc ID", 'E4 TB Allocation Details'!$A$18:$L$18, 0),FALSE), 'E2 Allocators'!$B$15:$W$358, MATCH('O5 Details by Class &amp; Accounts'!BC$18, 'E2 Allocators'!$B$15:$W$15, 0),FALSE)*$E129)</f>
        <v>0</v>
      </c>
      <c r="BD129" s="1322">
        <f>IF(ISERROR(VLOOKUP(VLOOKUP($A129, 'E4 TB Allocation Details'!$A$18:$L$214, MATCH("Misc ID", 'E4 TB Allocation Details'!$A$18:$L$18, 0),FALSE), 'E2 Allocators'!$B$15:$W$358, MATCH('O5 Details by Class &amp; Accounts'!BD$18, 'E2 Allocators'!$B$15:$W$15, 0),FALSE)*$E129), 0, VLOOKUP(VLOOKUP($A129, 'E4 TB Allocation Details'!$A$18:$L$214, MATCH("Misc ID", 'E4 TB Allocation Details'!$A$18:$L$18, 0),FALSE), 'E2 Allocators'!$B$15:$W$358, MATCH('O5 Details by Class &amp; Accounts'!BD$18, 'E2 Allocators'!$B$15:$W$15, 0),FALSE)*$E129)</f>
        <v>0</v>
      </c>
      <c r="BE129" s="1322">
        <f>IF(ISERROR(VLOOKUP(VLOOKUP($A129, 'E4 TB Allocation Details'!$A$18:$L$214, MATCH("Misc ID", 'E4 TB Allocation Details'!$A$18:$L$18, 0),FALSE), 'E2 Allocators'!$B$15:$W$358, MATCH('O5 Details by Class &amp; Accounts'!BE$18, 'E2 Allocators'!$B$15:$W$15, 0),FALSE)*$E129), 0, VLOOKUP(VLOOKUP($A129, 'E4 TB Allocation Details'!$A$18:$L$214, MATCH("Misc ID", 'E4 TB Allocation Details'!$A$18:$L$18, 0),FALSE), 'E2 Allocators'!$B$15:$W$358, MATCH('O5 Details by Class &amp; Accounts'!BE$18, 'E2 Allocators'!$B$15:$W$15, 0),FALSE)*$E129)</f>
        <v>0</v>
      </c>
      <c r="BF129" s="1322">
        <f>IF(ISERROR(VLOOKUP(VLOOKUP($A129, 'E4 TB Allocation Details'!$A$18:$L$214, MATCH("Misc ID", 'E4 TB Allocation Details'!$A$18:$L$18, 0),FALSE), 'E2 Allocators'!$B$15:$W$358, MATCH('O5 Details by Class &amp; Accounts'!BF$18, 'E2 Allocators'!$B$15:$W$15, 0),FALSE)*$E129), 0, VLOOKUP(VLOOKUP($A129, 'E4 TB Allocation Details'!$A$18:$L$214, MATCH("Misc ID", 'E4 TB Allocation Details'!$A$18:$L$18, 0),FALSE), 'E2 Allocators'!$B$15:$W$358, MATCH('O5 Details by Class &amp; Accounts'!BF$18, 'E2 Allocators'!$B$15:$W$15, 0),FALSE)*$E129)</f>
        <v>0</v>
      </c>
      <c r="BG129" s="1322">
        <f>IF(ISERROR(VLOOKUP(VLOOKUP($A129, 'E4 TB Allocation Details'!$A$18:$L$214, MATCH("Misc ID", 'E4 TB Allocation Details'!$A$18:$L$18, 0),FALSE), 'E2 Allocators'!$B$15:$W$358, MATCH('O5 Details by Class &amp; Accounts'!BG$18, 'E2 Allocators'!$B$15:$W$15, 0),FALSE)*$E129), 0, VLOOKUP(VLOOKUP($A129, 'E4 TB Allocation Details'!$A$18:$L$214, MATCH("Misc ID", 'E4 TB Allocation Details'!$A$18:$L$18, 0),FALSE), 'E2 Allocators'!$B$15:$W$358, MATCH('O5 Details by Class &amp; Accounts'!BG$18, 'E2 Allocators'!$B$15:$W$15, 0),FALSE)*$E129)</f>
        <v>0</v>
      </c>
      <c r="BH129" s="1322">
        <f>IF(ISERROR(VLOOKUP(VLOOKUP($A129, 'E4 TB Allocation Details'!$A$18:$L$214, MATCH("Misc ID", 'E4 TB Allocation Details'!$A$18:$L$18, 0),FALSE), 'E2 Allocators'!$B$15:$W$358, MATCH('O5 Details by Class &amp; Accounts'!BH$18, 'E2 Allocators'!$B$15:$W$15, 0),FALSE)*$E129), 0, VLOOKUP(VLOOKUP($A129, 'E4 TB Allocation Details'!$A$18:$L$214, MATCH("Misc ID", 'E4 TB Allocation Details'!$A$18:$L$18, 0),FALSE), 'E2 Allocators'!$B$15:$W$358, MATCH('O5 Details by Class &amp; Accounts'!BH$18, 'E2 Allocators'!$B$15:$W$15, 0),FALSE)*$E129)</f>
        <v>0</v>
      </c>
      <c r="BI129" s="1322">
        <f>IF(ISERROR(VLOOKUP(VLOOKUP($A129, 'E4 TB Allocation Details'!$A$18:$L$214, MATCH("Misc ID", 'E4 TB Allocation Details'!$A$18:$L$18, 0),FALSE), 'E2 Allocators'!$B$15:$W$358, MATCH('O5 Details by Class &amp; Accounts'!BI$18, 'E2 Allocators'!$B$15:$W$15, 0),FALSE)*$E129), 0, VLOOKUP(VLOOKUP($A129, 'E4 TB Allocation Details'!$A$18:$L$214, MATCH("Misc ID", 'E4 TB Allocation Details'!$A$18:$L$18, 0),FALSE), 'E2 Allocators'!$B$15:$W$358, MATCH('O5 Details by Class &amp; Accounts'!BI$18, 'E2 Allocators'!$B$15:$W$15, 0),FALSE)*$E129)</f>
        <v>0</v>
      </c>
      <c r="BJ129" s="1322">
        <f>IF(ISERROR(VLOOKUP(VLOOKUP($A129, 'E4 TB Allocation Details'!$A$18:$L$214, MATCH("Misc ID", 'E4 TB Allocation Details'!$A$18:$L$18, 0),FALSE), 'E2 Allocators'!$B$15:$W$358, MATCH('O5 Details by Class &amp; Accounts'!BJ$18, 'E2 Allocators'!$B$15:$W$15, 0),FALSE)*$E129), 0, VLOOKUP(VLOOKUP($A129, 'E4 TB Allocation Details'!$A$18:$L$214, MATCH("Misc ID", 'E4 TB Allocation Details'!$A$18:$L$18, 0),FALSE), 'E2 Allocators'!$B$15:$W$358, MATCH('O5 Details by Class &amp; Accounts'!BJ$18, 'E2 Allocators'!$B$15:$W$15, 0),FALSE)*$E129)</f>
        <v>0</v>
      </c>
      <c r="BK129" s="1322">
        <f>IF(ISERROR(VLOOKUP(VLOOKUP($A129, 'E4 TB Allocation Details'!$A$18:$L$214, MATCH("Misc ID", 'E4 TB Allocation Details'!$A$18:$L$18, 0),FALSE), 'E2 Allocators'!$B$15:$W$358, MATCH('O5 Details by Class &amp; Accounts'!BK$18, 'E2 Allocators'!$B$15:$W$15, 0),FALSE)*$E129), 0, VLOOKUP(VLOOKUP($A129, 'E4 TB Allocation Details'!$A$18:$L$214, MATCH("Misc ID", 'E4 TB Allocation Details'!$A$18:$L$18, 0),FALSE), 'E2 Allocators'!$B$15:$W$358, MATCH('O5 Details by Class &amp; Accounts'!BK$18, 'E2 Allocators'!$B$15:$W$15, 0),FALSE)*$E129)</f>
        <v>0</v>
      </c>
      <c r="BL129" s="1322">
        <f>IF(ISERROR(VLOOKUP(VLOOKUP($A129, 'E4 TB Allocation Details'!$A$18:$L$214, MATCH("Misc ID", 'E4 TB Allocation Details'!$A$18:$L$18, 0),FALSE), 'E2 Allocators'!$B$15:$W$358, MATCH('O5 Details by Class &amp; Accounts'!BL$18, 'E2 Allocators'!$B$15:$W$15, 0),FALSE)*$E129), 0, VLOOKUP(VLOOKUP($A129, 'E4 TB Allocation Details'!$A$18:$L$214, MATCH("Misc ID", 'E4 TB Allocation Details'!$A$18:$L$18, 0),FALSE), 'E2 Allocators'!$B$15:$W$358, MATCH('O5 Details by Class &amp; Accounts'!BL$18, 'E2 Allocators'!$B$15:$W$15, 0),FALSE)*$E129)</f>
        <v>0</v>
      </c>
      <c r="BM129" s="1322">
        <f>IF(ISERROR(VLOOKUP(VLOOKUP($A129, 'E4 TB Allocation Details'!$A$18:$L$214, MATCH("Misc ID", 'E4 TB Allocation Details'!$A$18:$L$18, 0),FALSE), 'E2 Allocators'!$B$15:$W$358, MATCH('O5 Details by Class &amp; Accounts'!BM$18, 'E2 Allocators'!$B$15:$W$15, 0),FALSE)*$E129), 0, VLOOKUP(VLOOKUP($A129, 'E4 TB Allocation Details'!$A$18:$L$214, MATCH("Misc ID", 'E4 TB Allocation Details'!$A$18:$L$18, 0),FALSE), 'E2 Allocators'!$B$15:$W$358, MATCH('O5 Details by Class &amp; Accounts'!BM$18, 'E2 Allocators'!$B$15:$W$15, 0),FALSE)*$E129)</f>
        <v>0</v>
      </c>
      <c r="BN129" s="1322">
        <f>IF(ISERROR(VLOOKUP(VLOOKUP($A129, 'E4 TB Allocation Details'!$A$18:$L$214, MATCH("Misc ID", 'E4 TB Allocation Details'!$A$18:$L$18, 0),FALSE), 'E2 Allocators'!$B$15:$W$358, MATCH('O5 Details by Class &amp; Accounts'!BN$18, 'E2 Allocators'!$B$15:$W$15, 0),FALSE)*$E129), 0, VLOOKUP(VLOOKUP($A129, 'E4 TB Allocation Details'!$A$18:$L$214, MATCH("Misc ID", 'E4 TB Allocation Details'!$A$18:$L$18, 0),FALSE), 'E2 Allocators'!$B$15:$W$358, MATCH('O5 Details by Class &amp; Accounts'!BN$18, 'E2 Allocators'!$B$15:$W$15, 0),FALSE)*$E129)</f>
        <v>0</v>
      </c>
      <c r="BO129" s="1322">
        <f>IF(ISERROR(VLOOKUP(VLOOKUP($A129, 'E4 TB Allocation Details'!$A$18:$L$214, MATCH("Misc ID", 'E4 TB Allocation Details'!$A$18:$L$18, 0),FALSE), 'E2 Allocators'!$B$15:$W$358, MATCH('O5 Details by Class &amp; Accounts'!BO$18, 'E2 Allocators'!$B$15:$W$15, 0),FALSE)*$E129), 0, VLOOKUP(VLOOKUP($A129, 'E4 TB Allocation Details'!$A$18:$L$214, MATCH("Misc ID", 'E4 TB Allocation Details'!$A$18:$L$18, 0),FALSE), 'E2 Allocators'!$B$15:$W$358, MATCH('O5 Details by Class &amp; Accounts'!BO$18, 'E2 Allocators'!$B$15:$W$15, 0),FALSE)*$E129)</f>
        <v>0</v>
      </c>
      <c r="BP129" s="1322">
        <f>IF(ISERROR(VLOOKUP(VLOOKUP($A129, 'E4 TB Allocation Details'!$A$18:$L$214, MATCH("Misc ID", 'E4 TB Allocation Details'!$A$18:$L$18, 0),FALSE), 'E2 Allocators'!$B$15:$W$358, MATCH('O5 Details by Class &amp; Accounts'!BP$18, 'E2 Allocators'!$B$15:$W$15, 0),FALSE)*$E129), 0, VLOOKUP(VLOOKUP($A129, 'E4 TB Allocation Details'!$A$18:$L$214, MATCH("Misc ID", 'E4 TB Allocation Details'!$A$18:$L$18, 0),FALSE), 'E2 Allocators'!$B$15:$W$358, MATCH('O5 Details by Class &amp; Accounts'!BP$18, 'E2 Allocators'!$B$15:$W$15, 0),FALSE)*$E129)</f>
        <v>0</v>
      </c>
      <c r="BQ129" s="1322">
        <f>IF(ISERROR(VLOOKUP(VLOOKUP($A129, 'E4 TB Allocation Details'!$A$18:$L$214, MATCH("Misc ID", 'E4 TB Allocation Details'!$A$18:$L$18, 0),FALSE), 'E2 Allocators'!$B$15:$W$358, MATCH('O5 Details by Class &amp; Accounts'!BQ$18, 'E2 Allocators'!$B$15:$W$15, 0),FALSE)*$E129), 0, VLOOKUP(VLOOKUP($A129, 'E4 TB Allocation Details'!$A$18:$L$214, MATCH("Misc ID", 'E4 TB Allocation Details'!$A$18:$L$18, 0),FALSE), 'E2 Allocators'!$B$15:$W$358, MATCH('O5 Details by Class &amp; Accounts'!BQ$18, 'E2 Allocators'!$B$15:$W$15, 0),FALSE)*$E129)</f>
        <v>0</v>
      </c>
      <c r="BR129" s="1322">
        <f>IF(ISERROR(VLOOKUP(VLOOKUP($A129, 'E4 TB Allocation Details'!$A$18:$L$214, MATCH("Misc ID", 'E4 TB Allocation Details'!$A$18:$L$18, 0),FALSE), 'E2 Allocators'!$B$15:$W$358, MATCH('O5 Details by Class &amp; Accounts'!BR$18, 'E2 Allocators'!$B$15:$W$15, 0),FALSE)*$E129), 0, VLOOKUP(VLOOKUP($A129, 'E4 TB Allocation Details'!$A$18:$L$214, MATCH("Misc ID", 'E4 TB Allocation Details'!$A$18:$L$18, 0),FALSE), 'E2 Allocators'!$B$15:$W$358, MATCH('O5 Details by Class &amp; Accounts'!BR$18, 'E2 Allocators'!$B$15:$W$15, 0),FALSE)*$E129)</f>
        <v>0</v>
      </c>
      <c r="BS129" s="1322">
        <f>SUM(AY129:BR129)</f>
        <v>0</v>
      </c>
      <c r="BT129" s="1322">
        <f>IF(ISERROR(VLOOKUP(VLOOKUP($A129, 'E4 TB Allocation Details'!$A$18:$L$214, MATCH("A &amp; G ID", 'E4 TB Allocation Details'!$A$18:$L$18, 0),FALSE), 'E2 Allocators'!$B$15:$W$358, MATCH('O5 Details by Class &amp; Accounts'!BT$18, 'E2 Allocators'!$B$15:$W$15, 0),FALSE)*$E129), 0, VLOOKUP(VLOOKUP($A129, 'E4 TB Allocation Details'!$A$18:$L$214, MATCH("A &amp; G ID", 'E4 TB Allocation Details'!$A$18:$L$18, 0),FALSE), 'E2 Allocators'!$B$15:$W$358, MATCH('O5 Details by Class &amp; Accounts'!BT$18, 'E2 Allocators'!$B$15:$W$15, 0),FALSE)*$E129)</f>
        <v>0</v>
      </c>
      <c r="BU129" s="1322">
        <f>IF(ISERROR(VLOOKUP(VLOOKUP($A129, 'E4 TB Allocation Details'!$A$18:$L$214, MATCH("A &amp; G ID", 'E4 TB Allocation Details'!$A$18:$L$18, 0),FALSE), 'E2 Allocators'!$B$15:$W$358, MATCH('O5 Details by Class &amp; Accounts'!BU$18, 'E2 Allocators'!$B$15:$W$15, 0),FALSE)*$E129), 0, VLOOKUP(VLOOKUP($A129, 'E4 TB Allocation Details'!$A$18:$L$214, MATCH("A &amp; G ID", 'E4 TB Allocation Details'!$A$18:$L$18, 0),FALSE), 'E2 Allocators'!$B$15:$W$358, MATCH('O5 Details by Class &amp; Accounts'!BU$18, 'E2 Allocators'!$B$15:$W$15, 0),FALSE)*$E129)</f>
        <v>0</v>
      </c>
      <c r="BV129" s="1322">
        <f>IF(ISERROR(VLOOKUP(VLOOKUP($A129, 'E4 TB Allocation Details'!$A$18:$L$214, MATCH("A &amp; G ID", 'E4 TB Allocation Details'!$A$18:$L$18, 0),FALSE), 'E2 Allocators'!$B$15:$W$358, MATCH('O5 Details by Class &amp; Accounts'!BV$18, 'E2 Allocators'!$B$15:$W$15, 0),FALSE)*$E129), 0, VLOOKUP(VLOOKUP($A129, 'E4 TB Allocation Details'!$A$18:$L$214, MATCH("A &amp; G ID", 'E4 TB Allocation Details'!$A$18:$L$18, 0),FALSE), 'E2 Allocators'!$B$15:$W$358, MATCH('O5 Details by Class &amp; Accounts'!BV$18, 'E2 Allocators'!$B$15:$W$15, 0),FALSE)*$E129)</f>
        <v>0</v>
      </c>
      <c r="BW129" s="1322">
        <f>IF(ISERROR(VLOOKUP(VLOOKUP($A129, 'E4 TB Allocation Details'!$A$18:$L$214, MATCH("A &amp; G ID", 'E4 TB Allocation Details'!$A$18:$L$18, 0),FALSE), 'E2 Allocators'!$B$15:$W$358, MATCH('O5 Details by Class &amp; Accounts'!BW$18, 'E2 Allocators'!$B$15:$W$15, 0),FALSE)*$E129), 0, VLOOKUP(VLOOKUP($A129, 'E4 TB Allocation Details'!$A$18:$L$214, MATCH("A &amp; G ID", 'E4 TB Allocation Details'!$A$18:$L$18, 0),FALSE), 'E2 Allocators'!$B$15:$W$358, MATCH('O5 Details by Class &amp; Accounts'!BW$18, 'E2 Allocators'!$B$15:$W$15, 0),FALSE)*$E129)</f>
        <v>0</v>
      </c>
      <c r="BX129" s="1322">
        <f>IF(ISERROR(VLOOKUP(VLOOKUP($A129, 'E4 TB Allocation Details'!$A$18:$L$214, MATCH("A &amp; G ID", 'E4 TB Allocation Details'!$A$18:$L$18, 0),FALSE), 'E2 Allocators'!$B$15:$W$358, MATCH('O5 Details by Class &amp; Accounts'!BX$18, 'E2 Allocators'!$B$15:$W$15, 0),FALSE)*$E129), 0, VLOOKUP(VLOOKUP($A129, 'E4 TB Allocation Details'!$A$18:$L$214, MATCH("A &amp; G ID", 'E4 TB Allocation Details'!$A$18:$L$18, 0),FALSE), 'E2 Allocators'!$B$15:$W$358, MATCH('O5 Details by Class &amp; Accounts'!BX$18, 'E2 Allocators'!$B$15:$W$15, 0),FALSE)*$E129)</f>
        <v>0</v>
      </c>
      <c r="BY129" s="1322">
        <f>IF(ISERROR(VLOOKUP(VLOOKUP($A129, 'E4 TB Allocation Details'!$A$18:$L$214, MATCH("A &amp; G ID", 'E4 TB Allocation Details'!$A$18:$L$18, 0),FALSE), 'E2 Allocators'!$B$15:$W$358, MATCH('O5 Details by Class &amp; Accounts'!BY$18, 'E2 Allocators'!$B$15:$W$15, 0),FALSE)*$E129), 0, VLOOKUP(VLOOKUP($A129, 'E4 TB Allocation Details'!$A$18:$L$214, MATCH("A &amp; G ID", 'E4 TB Allocation Details'!$A$18:$L$18, 0),FALSE), 'E2 Allocators'!$B$15:$W$358, MATCH('O5 Details by Class &amp; Accounts'!BY$18, 'E2 Allocators'!$B$15:$W$15, 0),FALSE)*$E129)</f>
        <v>0</v>
      </c>
      <c r="BZ129" s="1322">
        <f>IF(ISERROR(VLOOKUP(VLOOKUP($A129, 'E4 TB Allocation Details'!$A$18:$L$214, MATCH("A &amp; G ID", 'E4 TB Allocation Details'!$A$18:$L$18, 0),FALSE), 'E2 Allocators'!$B$15:$W$358, MATCH('O5 Details by Class &amp; Accounts'!BZ$18, 'E2 Allocators'!$B$15:$W$15, 0),FALSE)*$E129), 0, VLOOKUP(VLOOKUP($A129, 'E4 TB Allocation Details'!$A$18:$L$214, MATCH("A &amp; G ID", 'E4 TB Allocation Details'!$A$18:$L$18, 0),FALSE), 'E2 Allocators'!$B$15:$W$358, MATCH('O5 Details by Class &amp; Accounts'!BZ$18, 'E2 Allocators'!$B$15:$W$15, 0),FALSE)*$E129)</f>
        <v>0</v>
      </c>
      <c r="CA129" s="1322">
        <f>IF(ISERROR(VLOOKUP(VLOOKUP($A129, 'E4 TB Allocation Details'!$A$18:$L$214, MATCH("A &amp; G ID", 'E4 TB Allocation Details'!$A$18:$L$18, 0),FALSE), 'E2 Allocators'!$B$15:$W$358, MATCH('O5 Details by Class &amp; Accounts'!CA$18, 'E2 Allocators'!$B$15:$W$15, 0),FALSE)*$E129), 0, VLOOKUP(VLOOKUP($A129, 'E4 TB Allocation Details'!$A$18:$L$214, MATCH("A &amp; G ID", 'E4 TB Allocation Details'!$A$18:$L$18, 0),FALSE), 'E2 Allocators'!$B$15:$W$358, MATCH('O5 Details by Class &amp; Accounts'!CA$18, 'E2 Allocators'!$B$15:$W$15, 0),FALSE)*$E129)</f>
        <v>0</v>
      </c>
      <c r="CB129" s="1322">
        <f>IF(ISERROR(VLOOKUP(VLOOKUP($A129, 'E4 TB Allocation Details'!$A$18:$L$214, MATCH("A &amp; G ID", 'E4 TB Allocation Details'!$A$18:$L$18, 0),FALSE), 'E2 Allocators'!$B$15:$W$358, MATCH('O5 Details by Class &amp; Accounts'!CB$18, 'E2 Allocators'!$B$15:$W$15, 0),FALSE)*$E129), 0, VLOOKUP(VLOOKUP($A129, 'E4 TB Allocation Details'!$A$18:$L$214, MATCH("A &amp; G ID", 'E4 TB Allocation Details'!$A$18:$L$18, 0),FALSE), 'E2 Allocators'!$B$15:$W$358, MATCH('O5 Details by Class &amp; Accounts'!CB$18, 'E2 Allocators'!$B$15:$W$15, 0),FALSE)*$E129)</f>
        <v>0</v>
      </c>
      <c r="CC129" s="1322">
        <f>IF(ISERROR(VLOOKUP(VLOOKUP($A129, 'E4 TB Allocation Details'!$A$18:$L$214, MATCH("A &amp; G ID", 'E4 TB Allocation Details'!$A$18:$L$18, 0),FALSE), 'E2 Allocators'!$B$15:$W$358, MATCH('O5 Details by Class &amp; Accounts'!CC$18, 'E2 Allocators'!$B$15:$W$15, 0),FALSE)*$E129), 0, VLOOKUP(VLOOKUP($A129, 'E4 TB Allocation Details'!$A$18:$L$214, MATCH("A &amp; G ID", 'E4 TB Allocation Details'!$A$18:$L$18, 0),FALSE), 'E2 Allocators'!$B$15:$W$358, MATCH('O5 Details by Class &amp; Accounts'!CC$18, 'E2 Allocators'!$B$15:$W$15, 0),FALSE)*$E129)</f>
        <v>0</v>
      </c>
      <c r="CD129" s="1322">
        <f>IF(ISERROR(VLOOKUP(VLOOKUP($A129, 'E4 TB Allocation Details'!$A$18:$L$214, MATCH("A &amp; G ID", 'E4 TB Allocation Details'!$A$18:$L$18, 0),FALSE), 'E2 Allocators'!$B$15:$W$358, MATCH('O5 Details by Class &amp; Accounts'!CD$18, 'E2 Allocators'!$B$15:$W$15, 0),FALSE)*$E129), 0, VLOOKUP(VLOOKUP($A129, 'E4 TB Allocation Details'!$A$18:$L$214, MATCH("A &amp; G ID", 'E4 TB Allocation Details'!$A$18:$L$18, 0),FALSE), 'E2 Allocators'!$B$15:$W$358, MATCH('O5 Details by Class &amp; Accounts'!CD$18, 'E2 Allocators'!$B$15:$W$15, 0),FALSE)*$E129)</f>
        <v>0</v>
      </c>
      <c r="CE129" s="1322">
        <f>IF(ISERROR(VLOOKUP(VLOOKUP($A129, 'E4 TB Allocation Details'!$A$18:$L$214, MATCH("A &amp; G ID", 'E4 TB Allocation Details'!$A$18:$L$18, 0),FALSE), 'E2 Allocators'!$B$15:$W$358, MATCH('O5 Details by Class &amp; Accounts'!CE$18, 'E2 Allocators'!$B$15:$W$15, 0),FALSE)*$E129), 0, VLOOKUP(VLOOKUP($A129, 'E4 TB Allocation Details'!$A$18:$L$214, MATCH("A &amp; G ID", 'E4 TB Allocation Details'!$A$18:$L$18, 0),FALSE), 'E2 Allocators'!$B$15:$W$358, MATCH('O5 Details by Class &amp; Accounts'!CE$18, 'E2 Allocators'!$B$15:$W$15, 0),FALSE)*$E129)</f>
        <v>0</v>
      </c>
      <c r="CF129" s="1322">
        <f>IF(ISERROR(VLOOKUP(VLOOKUP($A129, 'E4 TB Allocation Details'!$A$18:$L$214, MATCH("A &amp; G ID", 'E4 TB Allocation Details'!$A$18:$L$18, 0),FALSE), 'E2 Allocators'!$B$15:$W$358, MATCH('O5 Details by Class &amp; Accounts'!CF$18, 'E2 Allocators'!$B$15:$W$15, 0),FALSE)*$E129), 0, VLOOKUP(VLOOKUP($A129, 'E4 TB Allocation Details'!$A$18:$L$214, MATCH("A &amp; G ID", 'E4 TB Allocation Details'!$A$18:$L$18, 0),FALSE), 'E2 Allocators'!$B$15:$W$358, MATCH('O5 Details by Class &amp; Accounts'!CF$18, 'E2 Allocators'!$B$15:$W$15, 0),FALSE)*$E129)</f>
        <v>0</v>
      </c>
      <c r="CG129" s="1322">
        <f>IF(ISERROR(VLOOKUP(VLOOKUP($A129, 'E4 TB Allocation Details'!$A$18:$L$214, MATCH("A &amp; G ID", 'E4 TB Allocation Details'!$A$18:$L$18, 0),FALSE), 'E2 Allocators'!$B$15:$W$358, MATCH('O5 Details by Class &amp; Accounts'!CG$18, 'E2 Allocators'!$B$15:$W$15, 0),FALSE)*$E129), 0, VLOOKUP(VLOOKUP($A129, 'E4 TB Allocation Details'!$A$18:$L$214, MATCH("A &amp; G ID", 'E4 TB Allocation Details'!$A$18:$L$18, 0),FALSE), 'E2 Allocators'!$B$15:$W$358, MATCH('O5 Details by Class &amp; Accounts'!CG$18, 'E2 Allocators'!$B$15:$W$15, 0),FALSE)*$E129)</f>
        <v>0</v>
      </c>
      <c r="CH129" s="1322">
        <f>IF(ISERROR(VLOOKUP(VLOOKUP($A129, 'E4 TB Allocation Details'!$A$18:$L$214, MATCH("A &amp; G ID", 'E4 TB Allocation Details'!$A$18:$L$18, 0),FALSE), 'E2 Allocators'!$B$15:$W$358, MATCH('O5 Details by Class &amp; Accounts'!CH$18, 'E2 Allocators'!$B$15:$W$15, 0),FALSE)*$E129), 0, VLOOKUP(VLOOKUP($A129, 'E4 TB Allocation Details'!$A$18:$L$214, MATCH("A &amp; G ID", 'E4 TB Allocation Details'!$A$18:$L$18, 0),FALSE), 'E2 Allocators'!$B$15:$W$358, MATCH('O5 Details by Class &amp; Accounts'!CH$18, 'E2 Allocators'!$B$15:$W$15, 0),FALSE)*$E129)</f>
        <v>0</v>
      </c>
      <c r="CI129" s="1322">
        <f>IF(ISERROR(VLOOKUP(VLOOKUP($A129, 'E4 TB Allocation Details'!$A$18:$L$214, MATCH("A &amp; G ID", 'E4 TB Allocation Details'!$A$18:$L$18, 0),FALSE), 'E2 Allocators'!$B$15:$W$358, MATCH('O5 Details by Class &amp; Accounts'!CI$18, 'E2 Allocators'!$B$15:$W$15, 0),FALSE)*$E129), 0, VLOOKUP(VLOOKUP($A129, 'E4 TB Allocation Details'!$A$18:$L$214, MATCH("A &amp; G ID", 'E4 TB Allocation Details'!$A$18:$L$18, 0),FALSE), 'E2 Allocators'!$B$15:$W$358, MATCH('O5 Details by Class &amp; Accounts'!CI$18, 'E2 Allocators'!$B$15:$W$15, 0),FALSE)*$E129)</f>
        <v>0</v>
      </c>
      <c r="CJ129" s="1322">
        <f>IF(ISERROR(VLOOKUP(VLOOKUP($A129, 'E4 TB Allocation Details'!$A$18:$L$214, MATCH("A &amp; G ID", 'E4 TB Allocation Details'!$A$18:$L$18, 0),FALSE), 'E2 Allocators'!$B$15:$W$358, MATCH('O5 Details by Class &amp; Accounts'!CJ$18, 'E2 Allocators'!$B$15:$W$15, 0),FALSE)*$E129), 0, VLOOKUP(VLOOKUP($A129, 'E4 TB Allocation Details'!$A$18:$L$214, MATCH("A &amp; G ID", 'E4 TB Allocation Details'!$A$18:$L$18, 0),FALSE), 'E2 Allocators'!$B$15:$W$358, MATCH('O5 Details by Class &amp; Accounts'!CJ$18, 'E2 Allocators'!$B$15:$W$15, 0),FALSE)*$E129)</f>
        <v>0</v>
      </c>
      <c r="CK129" s="1322">
        <f>IF(ISERROR(VLOOKUP(VLOOKUP($A129, 'E4 TB Allocation Details'!$A$18:$L$214, MATCH("A &amp; G ID", 'E4 TB Allocation Details'!$A$18:$L$18, 0),FALSE), 'E2 Allocators'!$B$15:$W$358, MATCH('O5 Details by Class &amp; Accounts'!CK$18, 'E2 Allocators'!$B$15:$W$15, 0),FALSE)*$E129), 0, VLOOKUP(VLOOKUP($A129, 'E4 TB Allocation Details'!$A$18:$L$214, MATCH("A &amp; G ID", 'E4 TB Allocation Details'!$A$18:$L$18, 0),FALSE), 'E2 Allocators'!$B$15:$W$358, MATCH('O5 Details by Class &amp; Accounts'!CK$18, 'E2 Allocators'!$B$15:$W$15, 0),FALSE)*$E129)</f>
        <v>0</v>
      </c>
      <c r="CL129" s="1322">
        <f>IF(ISERROR(VLOOKUP(VLOOKUP($A129, 'E4 TB Allocation Details'!$A$18:$L$214, MATCH("A &amp; G ID", 'E4 TB Allocation Details'!$A$18:$L$18, 0),FALSE), 'E2 Allocators'!$B$15:$W$358, MATCH('O5 Details by Class &amp; Accounts'!CL$18, 'E2 Allocators'!$B$15:$W$15, 0),FALSE)*$E129), 0, VLOOKUP(VLOOKUP($A129, 'E4 TB Allocation Details'!$A$18:$L$214, MATCH("A &amp; G ID", 'E4 TB Allocation Details'!$A$18:$L$18, 0),FALSE), 'E2 Allocators'!$B$15:$W$358, MATCH('O5 Details by Class &amp; Accounts'!CL$18, 'E2 Allocators'!$B$15:$W$15, 0),FALSE)*$E129)</f>
        <v>0</v>
      </c>
      <c r="CM129" s="1322">
        <f>IF(ISERROR(VLOOKUP(VLOOKUP($A129, 'E4 TB Allocation Details'!$A$18:$L$214, MATCH("A &amp; G ID", 'E4 TB Allocation Details'!$A$18:$L$18, 0),FALSE), 'E2 Allocators'!$B$15:$W$358, MATCH('O5 Details by Class &amp; Accounts'!CM$18, 'E2 Allocators'!$B$15:$W$15, 0),FALSE)*$E129), 0, VLOOKUP(VLOOKUP($A129, 'E4 TB Allocation Details'!$A$18:$L$214, MATCH("A &amp; G ID", 'E4 TB Allocation Details'!$A$18:$L$18, 0),FALSE), 'E2 Allocators'!$B$15:$W$358, MATCH('O5 Details by Class &amp; Accounts'!CM$18, 'E2 Allocators'!$B$15:$W$15, 0),FALSE)*$E129)</f>
        <v>0</v>
      </c>
      <c r="CN129" s="1322">
        <f>SUM(BT129:CM129)</f>
        <v>0</v>
      </c>
      <c r="CO129" s="1651">
        <f>+E129-AC129-AX129-BS129-CN129</f>
        <v>0</v>
      </c>
      <c r="CQ129" s="1899"/>
    </row>
    <row r="130" spans="1:95" s="64" customFormat="1" ht="12.75" x14ac:dyDescent="0.2">
      <c r="A130" s="1003">
        <v>4751</v>
      </c>
      <c r="B130" s="2222" t="s">
        <v>1640</v>
      </c>
      <c r="C130" s="1648">
        <f>IF(ISERROR(VLOOKUP($A130,'I3 TB Data'!$A$19:$H$483,MATCH('O5 Details by Class &amp; Accounts'!$C$18, 'I3 TB Data'!$A$19:$H$19,0),0)), 0, VLOOKUP($A130,'I3 TB Data'!$A$19:$H$483,MATCH('O5 Details by Class &amp; Accounts'!$C$18,'I3 TB Data'!$A$19:$H$19,0),0))</f>
        <v>65842</v>
      </c>
      <c r="D130" s="1649"/>
      <c r="E130" s="1648">
        <f>C130+D130</f>
        <v>65842</v>
      </c>
      <c r="F130" s="1650">
        <f>IF(ISERROR(VLOOKUP($A130, 'E1 Categorization'!A45:E136, MATCH("Customer Component", 'E1 Categorization'!$A$33:$E$33,0), 0)), 0, IF(VLOOKUP($A130, 'E1 Categorization'!A45:E136, MATCH("Customer Component", 'E1 Categorization'!$A$33:$E$33,0), 0)=0, 'O5 Details by Class &amp; Accounts'!$E130, IF(AND(VLOOKUP($A130, 'E1 Categorization'!A45:E136, MATCH("Customer Component", 'E1 Categorization'!$A$33:$E$33,0), 0) &gt;0, VLOOKUP($A130, 'E1 Categorization'!A45:E136, MATCH("Customer Component", 'E1 Categorization'!$A$33:$E$33,0), 0)&lt;1), 'O5 Details by Class &amp; Accounts'!$E130*(1-VLOOKUP($A130, 'E1 Categorization'!A45:E136, MATCH("Customer Component", 'E1 Categorization'!$A$33:$E$33,0), 0)), 0)))</f>
        <v>0</v>
      </c>
      <c r="G130" s="1650">
        <f>IF(ISERROR(VLOOKUP($A130, 'E1 Categorization'!A45:E136, MATCH("Customer Component", 'E1 Categorization'!$A$33:$E$33,0), 0)),0, IF(VLOOKUP($A130, 'E1 Categorization'!A45:E136, MATCH("Customer Component", 'E1 Categorization'!$A$33:$E$33,0), 0)=0, 0, IF(AND(VLOOKUP($A130, 'E1 Categorization'!A45:E136, MATCH("Customer Component", 'E1 Categorization'!$A$33:$E$33,0), 0) &gt;0, VLOOKUP($A130, 'E1 Categorization'!A45:E136, MATCH("Customer Component", 'E1 Categorization'!$A$33:$E$33,0), 0)&lt;1), 'O5 Details by Class &amp; Accounts'!$E130*(VLOOKUP($A130, 'E1 Categorization'!A45:E136, MATCH("Customer Component", 'E1 Categorization'!$A$33:$E$33,0), 0)), 'O5 Details by Class &amp; Accounts'!$E130)))</f>
        <v>65842</v>
      </c>
      <c r="H130" s="1322">
        <f>F130+G130</f>
        <v>65842</v>
      </c>
      <c r="I130" s="1322">
        <f>IF(ISERROR(VLOOKUP(VLOOKUP($A130, 'E4 TB Allocation Details'!$A$18:$L$214, MATCH("Demand ID", 'E4 TB Allocation Details'!$A$18:$L$18, 0),FALSE), 'E2 Allocators'!$B$15:$W$358, MATCH('O5 Details by Class &amp; Accounts'!I$18, 'E2 Allocators'!$B$15:$W$15, 0),FALSE)*$F130), 0, VLOOKUP(VLOOKUP($A130, 'E4 TB Allocation Details'!$A$18:$L$214, MATCH("Demand ID", 'E4 TB Allocation Details'!$A$18:$L$18, 0),FALSE), 'E2 Allocators'!$B$15:$W$358, MATCH('O5 Details by Class &amp; Accounts'!I$18, 'E2 Allocators'!$B$15:$W$15, 0),FALSE)*$F130)</f>
        <v>0</v>
      </c>
      <c r="J130" s="1322">
        <f>IF(ISERROR(VLOOKUP(VLOOKUP($A130, 'E4 TB Allocation Details'!$A$18:$L$214, MATCH("Demand ID", 'E4 TB Allocation Details'!$A$18:$L$18, 0),FALSE), 'E2 Allocators'!$B$15:$W$358, MATCH('O5 Details by Class &amp; Accounts'!J$18, 'E2 Allocators'!$B$15:$W$15, 0),FALSE)*$F130), 0, VLOOKUP(VLOOKUP($A130, 'E4 TB Allocation Details'!$A$18:$L$214, MATCH("Demand ID", 'E4 TB Allocation Details'!$A$18:$L$18, 0),FALSE), 'E2 Allocators'!$B$15:$W$358, MATCH('O5 Details by Class &amp; Accounts'!J$18, 'E2 Allocators'!$B$15:$W$15, 0),FALSE)*$F130)</f>
        <v>0</v>
      </c>
      <c r="K130" s="1322">
        <f>IF(ISERROR(VLOOKUP(VLOOKUP($A130, 'E4 TB Allocation Details'!$A$18:$L$214, MATCH("Demand ID", 'E4 TB Allocation Details'!$A$18:$L$18, 0),FALSE), 'E2 Allocators'!$B$15:$W$358, MATCH('O5 Details by Class &amp; Accounts'!K$18, 'E2 Allocators'!$B$15:$W$15, 0),FALSE)*$F130), 0, VLOOKUP(VLOOKUP($A130, 'E4 TB Allocation Details'!$A$18:$L$214, MATCH("Demand ID", 'E4 TB Allocation Details'!$A$18:$L$18, 0),FALSE), 'E2 Allocators'!$B$15:$W$358, MATCH('O5 Details by Class &amp; Accounts'!K$18, 'E2 Allocators'!$B$15:$W$15, 0),FALSE)*$F130)</f>
        <v>0</v>
      </c>
      <c r="L130" s="1322">
        <f>IF(ISERROR(VLOOKUP(VLOOKUP($A130, 'E4 TB Allocation Details'!$A$18:$L$214, MATCH("Demand ID", 'E4 TB Allocation Details'!$A$18:$L$18, 0),FALSE), 'E2 Allocators'!$B$15:$W$358, MATCH('O5 Details by Class &amp; Accounts'!L$18, 'E2 Allocators'!$B$15:$W$15, 0),FALSE)*$F130), 0, VLOOKUP(VLOOKUP($A130, 'E4 TB Allocation Details'!$A$18:$L$214, MATCH("Demand ID", 'E4 TB Allocation Details'!$A$18:$L$18, 0),FALSE), 'E2 Allocators'!$B$15:$W$358, MATCH('O5 Details by Class &amp; Accounts'!L$18, 'E2 Allocators'!$B$15:$W$15, 0),FALSE)*$F130)</f>
        <v>0</v>
      </c>
      <c r="M130" s="1322">
        <f>IF(ISERROR(VLOOKUP(VLOOKUP($A130, 'E4 TB Allocation Details'!$A$18:$L$214, MATCH("Demand ID", 'E4 TB Allocation Details'!$A$18:$L$18, 0),FALSE), 'E2 Allocators'!$B$15:$W$358, MATCH('O5 Details by Class &amp; Accounts'!M$18, 'E2 Allocators'!$B$15:$W$15, 0),FALSE)*$F130), 0, VLOOKUP(VLOOKUP($A130, 'E4 TB Allocation Details'!$A$18:$L$214, MATCH("Demand ID", 'E4 TB Allocation Details'!$A$18:$L$18, 0),FALSE), 'E2 Allocators'!$B$15:$W$358, MATCH('O5 Details by Class &amp; Accounts'!M$18, 'E2 Allocators'!$B$15:$W$15, 0),FALSE)*$F130)</f>
        <v>0</v>
      </c>
      <c r="N130" s="1322">
        <f>IF(ISERROR(VLOOKUP(VLOOKUP($A130, 'E4 TB Allocation Details'!$A$18:$L$214, MATCH("Demand ID", 'E4 TB Allocation Details'!$A$18:$L$18, 0),FALSE), 'E2 Allocators'!$B$15:$W$358, MATCH('O5 Details by Class &amp; Accounts'!N$18, 'E2 Allocators'!$B$15:$W$15, 0),FALSE)*$F130), 0, VLOOKUP(VLOOKUP($A130, 'E4 TB Allocation Details'!$A$18:$L$214, MATCH("Demand ID", 'E4 TB Allocation Details'!$A$18:$L$18, 0),FALSE), 'E2 Allocators'!$B$15:$W$358, MATCH('O5 Details by Class &amp; Accounts'!N$18, 'E2 Allocators'!$B$15:$W$15, 0),FALSE)*$F130)</f>
        <v>0</v>
      </c>
      <c r="O130" s="1322">
        <f>IF(ISERROR(VLOOKUP(VLOOKUP($A130, 'E4 TB Allocation Details'!$A$18:$L$214, MATCH("Demand ID", 'E4 TB Allocation Details'!$A$18:$L$18, 0),FALSE), 'E2 Allocators'!$B$15:$W$358, MATCH('O5 Details by Class &amp; Accounts'!O$18, 'E2 Allocators'!$B$15:$W$15, 0),FALSE)*$F130), 0, VLOOKUP(VLOOKUP($A130, 'E4 TB Allocation Details'!$A$18:$L$214, MATCH("Demand ID", 'E4 TB Allocation Details'!$A$18:$L$18, 0),FALSE), 'E2 Allocators'!$B$15:$W$358, MATCH('O5 Details by Class &amp; Accounts'!O$18, 'E2 Allocators'!$B$15:$W$15, 0),FALSE)*$F130)</f>
        <v>0</v>
      </c>
      <c r="P130" s="1322">
        <f>IF(ISERROR(VLOOKUP(VLOOKUP($A130, 'E4 TB Allocation Details'!$A$18:$L$214, MATCH("Demand ID", 'E4 TB Allocation Details'!$A$18:$L$18, 0),FALSE), 'E2 Allocators'!$B$15:$W$358, MATCH('O5 Details by Class &amp; Accounts'!P$18, 'E2 Allocators'!$B$15:$W$15, 0),FALSE)*$F130), 0, VLOOKUP(VLOOKUP($A130, 'E4 TB Allocation Details'!$A$18:$L$214, MATCH("Demand ID", 'E4 TB Allocation Details'!$A$18:$L$18, 0),FALSE), 'E2 Allocators'!$B$15:$W$358, MATCH('O5 Details by Class &amp; Accounts'!P$18, 'E2 Allocators'!$B$15:$W$15, 0),FALSE)*$F130)</f>
        <v>0</v>
      </c>
      <c r="Q130" s="1322">
        <f>IF(ISERROR(VLOOKUP(VLOOKUP($A130, 'E4 TB Allocation Details'!$A$18:$L$214, MATCH("Demand ID", 'E4 TB Allocation Details'!$A$18:$L$18, 0),FALSE), 'E2 Allocators'!$B$15:$W$358, MATCH('O5 Details by Class &amp; Accounts'!Q$18, 'E2 Allocators'!$B$15:$W$15, 0),FALSE)*$F130), 0, VLOOKUP(VLOOKUP($A130, 'E4 TB Allocation Details'!$A$18:$L$214, MATCH("Demand ID", 'E4 TB Allocation Details'!$A$18:$L$18, 0),FALSE), 'E2 Allocators'!$B$15:$W$358, MATCH('O5 Details by Class &amp; Accounts'!Q$18, 'E2 Allocators'!$B$15:$W$15, 0),FALSE)*$F130)</f>
        <v>0</v>
      </c>
      <c r="R130" s="1322">
        <f>IF(ISERROR(VLOOKUP(VLOOKUP($A130, 'E4 TB Allocation Details'!$A$18:$L$214, MATCH("Demand ID", 'E4 TB Allocation Details'!$A$18:$L$18, 0),FALSE), 'E2 Allocators'!$B$15:$W$358, MATCH('O5 Details by Class &amp; Accounts'!R$18, 'E2 Allocators'!$B$15:$W$15, 0),FALSE)*$F130), 0, VLOOKUP(VLOOKUP($A130, 'E4 TB Allocation Details'!$A$18:$L$214, MATCH("Demand ID", 'E4 TB Allocation Details'!$A$18:$L$18, 0),FALSE), 'E2 Allocators'!$B$15:$W$358, MATCH('O5 Details by Class &amp; Accounts'!R$18, 'E2 Allocators'!$B$15:$W$15, 0),FALSE)*$F130)</f>
        <v>0</v>
      </c>
      <c r="S130" s="1322">
        <f>IF(ISERROR(VLOOKUP(VLOOKUP($A130, 'E4 TB Allocation Details'!$A$18:$L$214, MATCH("Demand ID", 'E4 TB Allocation Details'!$A$18:$L$18, 0),FALSE), 'E2 Allocators'!$B$15:$W$358, MATCH('O5 Details by Class &amp; Accounts'!S$18, 'E2 Allocators'!$B$15:$W$15, 0),FALSE)*$F130), 0, VLOOKUP(VLOOKUP($A130, 'E4 TB Allocation Details'!$A$18:$L$214, MATCH("Demand ID", 'E4 TB Allocation Details'!$A$18:$L$18, 0),FALSE), 'E2 Allocators'!$B$15:$W$358, MATCH('O5 Details by Class &amp; Accounts'!S$18, 'E2 Allocators'!$B$15:$W$15, 0),FALSE)*$F130)</f>
        <v>0</v>
      </c>
      <c r="T130" s="1322">
        <f>IF(ISERROR(VLOOKUP(VLOOKUP($A130, 'E4 TB Allocation Details'!$A$18:$L$214, MATCH("Demand ID", 'E4 TB Allocation Details'!$A$18:$L$18, 0),FALSE), 'E2 Allocators'!$B$15:$W$358, MATCH('O5 Details by Class &amp; Accounts'!T$18, 'E2 Allocators'!$B$15:$W$15, 0),FALSE)*$F130), 0, VLOOKUP(VLOOKUP($A130, 'E4 TB Allocation Details'!$A$18:$L$214, MATCH("Demand ID", 'E4 TB Allocation Details'!$A$18:$L$18, 0),FALSE), 'E2 Allocators'!$B$15:$W$358, MATCH('O5 Details by Class &amp; Accounts'!T$18, 'E2 Allocators'!$B$15:$W$15, 0),FALSE)*$F130)</f>
        <v>0</v>
      </c>
      <c r="U130" s="1322">
        <f>IF(ISERROR(VLOOKUP(VLOOKUP($A130, 'E4 TB Allocation Details'!$A$18:$L$214, MATCH("Demand ID", 'E4 TB Allocation Details'!$A$18:$L$18, 0),FALSE), 'E2 Allocators'!$B$15:$W$358, MATCH('O5 Details by Class &amp; Accounts'!U$18, 'E2 Allocators'!$B$15:$W$15, 0),FALSE)*$F130), 0, VLOOKUP(VLOOKUP($A130, 'E4 TB Allocation Details'!$A$18:$L$214, MATCH("Demand ID", 'E4 TB Allocation Details'!$A$18:$L$18, 0),FALSE), 'E2 Allocators'!$B$15:$W$358, MATCH('O5 Details by Class &amp; Accounts'!U$18, 'E2 Allocators'!$B$15:$W$15, 0),FALSE)*$F130)</f>
        <v>0</v>
      </c>
      <c r="V130" s="1322">
        <f>IF(ISERROR(VLOOKUP(VLOOKUP($A130, 'E4 TB Allocation Details'!$A$18:$L$214, MATCH("Demand ID", 'E4 TB Allocation Details'!$A$18:$L$18, 0),FALSE), 'E2 Allocators'!$B$15:$W$358, MATCH('O5 Details by Class &amp; Accounts'!V$18, 'E2 Allocators'!$B$15:$W$15, 0),FALSE)*$F130), 0, VLOOKUP(VLOOKUP($A130, 'E4 TB Allocation Details'!$A$18:$L$214, MATCH("Demand ID", 'E4 TB Allocation Details'!$A$18:$L$18, 0),FALSE), 'E2 Allocators'!$B$15:$W$358, MATCH('O5 Details by Class &amp; Accounts'!V$18, 'E2 Allocators'!$B$15:$W$15, 0),FALSE)*$F130)</f>
        <v>0</v>
      </c>
      <c r="W130" s="1322">
        <f>IF(ISERROR(VLOOKUP(VLOOKUP($A130, 'E4 TB Allocation Details'!$A$18:$L$214, MATCH("Demand ID", 'E4 TB Allocation Details'!$A$18:$L$18, 0),FALSE), 'E2 Allocators'!$B$15:$W$358, MATCH('O5 Details by Class &amp; Accounts'!W$18, 'E2 Allocators'!$B$15:$W$15, 0),FALSE)*$F130), 0, VLOOKUP(VLOOKUP($A130, 'E4 TB Allocation Details'!$A$18:$L$214, MATCH("Demand ID", 'E4 TB Allocation Details'!$A$18:$L$18, 0),FALSE), 'E2 Allocators'!$B$15:$W$358, MATCH('O5 Details by Class &amp; Accounts'!W$18, 'E2 Allocators'!$B$15:$W$15, 0),FALSE)*$F130)</f>
        <v>0</v>
      </c>
      <c r="X130" s="1322">
        <f>IF(ISERROR(VLOOKUP(VLOOKUP($A130, 'E4 TB Allocation Details'!$A$18:$L$214, MATCH("Demand ID", 'E4 TB Allocation Details'!$A$18:$L$18, 0),FALSE), 'E2 Allocators'!$B$15:$W$358, MATCH('O5 Details by Class &amp; Accounts'!X$18, 'E2 Allocators'!$B$15:$W$15, 0),FALSE)*$F130), 0, VLOOKUP(VLOOKUP($A130, 'E4 TB Allocation Details'!$A$18:$L$214, MATCH("Demand ID", 'E4 TB Allocation Details'!$A$18:$L$18, 0),FALSE), 'E2 Allocators'!$B$15:$W$358, MATCH('O5 Details by Class &amp; Accounts'!X$18, 'E2 Allocators'!$B$15:$W$15, 0),FALSE)*$F130)</f>
        <v>0</v>
      </c>
      <c r="Y130" s="1322">
        <f>IF(ISERROR(VLOOKUP(VLOOKUP($A130, 'E4 TB Allocation Details'!$A$18:$L$214, MATCH("Demand ID", 'E4 TB Allocation Details'!$A$18:$L$18, 0),FALSE), 'E2 Allocators'!$B$15:$W$358, MATCH('O5 Details by Class &amp; Accounts'!Y$18, 'E2 Allocators'!$B$15:$W$15, 0),FALSE)*$F130), 0, VLOOKUP(VLOOKUP($A130, 'E4 TB Allocation Details'!$A$18:$L$214, MATCH("Demand ID", 'E4 TB Allocation Details'!$A$18:$L$18, 0),FALSE), 'E2 Allocators'!$B$15:$W$358, MATCH('O5 Details by Class &amp; Accounts'!Y$18, 'E2 Allocators'!$B$15:$W$15, 0),FALSE)*$F130)</f>
        <v>0</v>
      </c>
      <c r="Z130" s="1322">
        <f>IF(ISERROR(VLOOKUP(VLOOKUP($A130, 'E4 TB Allocation Details'!$A$18:$L$214, MATCH("Demand ID", 'E4 TB Allocation Details'!$A$18:$L$18, 0),FALSE), 'E2 Allocators'!$B$15:$W$358, MATCH('O5 Details by Class &amp; Accounts'!Z$18, 'E2 Allocators'!$B$15:$W$15, 0),FALSE)*$F130), 0, VLOOKUP(VLOOKUP($A130, 'E4 TB Allocation Details'!$A$18:$L$214, MATCH("Demand ID", 'E4 TB Allocation Details'!$A$18:$L$18, 0),FALSE), 'E2 Allocators'!$B$15:$W$358, MATCH('O5 Details by Class &amp; Accounts'!Z$18, 'E2 Allocators'!$B$15:$W$15, 0),FALSE)*$F130)</f>
        <v>0</v>
      </c>
      <c r="AA130" s="1322">
        <f>IF(ISERROR(VLOOKUP(VLOOKUP($A130, 'E4 TB Allocation Details'!$A$18:$L$214, MATCH("Demand ID", 'E4 TB Allocation Details'!$A$18:$L$18, 0),FALSE), 'E2 Allocators'!$B$15:$W$358, MATCH('O5 Details by Class &amp; Accounts'!AA$18, 'E2 Allocators'!$B$15:$W$15, 0),FALSE)*$F130), 0, VLOOKUP(VLOOKUP($A130, 'E4 TB Allocation Details'!$A$18:$L$214, MATCH("Demand ID", 'E4 TB Allocation Details'!$A$18:$L$18, 0),FALSE), 'E2 Allocators'!$B$15:$W$358, MATCH('O5 Details by Class &amp; Accounts'!AA$18, 'E2 Allocators'!$B$15:$W$15, 0),FALSE)*$F130)</f>
        <v>0</v>
      </c>
      <c r="AB130" s="1322">
        <f>IF(ISERROR(VLOOKUP(VLOOKUP($A130, 'E4 TB Allocation Details'!$A$18:$L$214, MATCH("Demand ID", 'E4 TB Allocation Details'!$A$18:$L$18, 0),FALSE), 'E2 Allocators'!$B$15:$W$358, MATCH('O5 Details by Class &amp; Accounts'!AB$18, 'E2 Allocators'!$B$15:$W$15, 0),FALSE)*$F130), 0, VLOOKUP(VLOOKUP($A130, 'E4 TB Allocation Details'!$A$18:$L$214, MATCH("Demand ID", 'E4 TB Allocation Details'!$A$18:$L$18, 0),FALSE), 'E2 Allocators'!$B$15:$W$358, MATCH('O5 Details by Class &amp; Accounts'!AB$18, 'E2 Allocators'!$B$15:$W$15, 0),FALSE)*$F130)</f>
        <v>0</v>
      </c>
      <c r="AC130" s="1322">
        <f>SUM(I130:AB130)</f>
        <v>0</v>
      </c>
      <c r="AD130" s="1322">
        <f>IF(ISERROR(VLOOKUP(VLOOKUP($A130, 'E4 TB Allocation Details'!$A$18:$L$214, MATCH("Customer ID", 'E4 TB Allocation Details'!$A$18:$L$18, 0),FALSE), 'E2 Allocators'!$B$15:$W$358, MATCH('O5 Details by Class &amp; Accounts'!AD$18, 'E2 Allocators'!$B$15:$W$15, 0),FALSE)*$G130), 0, VLOOKUP(VLOOKUP($A130, 'E4 TB Allocation Details'!$A$18:$L$214, MATCH("Customer ID", 'E4 TB Allocation Details'!$A$18:$L$18, 0),FALSE), 'E2 Allocators'!$B$15:$W$358, MATCH('O5 Details by Class &amp; Accounts'!AD$18, 'E2 Allocators'!$B$15:$W$15, 0),FALSE)*$G130)</f>
        <v>56537.425639765293</v>
      </c>
      <c r="AE130" s="1322">
        <f>IF(ISERROR(VLOOKUP(VLOOKUP($A130, 'E4 TB Allocation Details'!$A$18:$L$214, MATCH("Customer ID", 'E4 TB Allocation Details'!$A$18:$L$18, 0),FALSE), 'E2 Allocators'!$B$15:$W$358, MATCH('O5 Details by Class &amp; Accounts'!AE$18, 'E2 Allocators'!$B$15:$W$15, 0),FALSE)*$G130), 0, VLOOKUP(VLOOKUP($A130, 'E4 TB Allocation Details'!$A$18:$L$214, MATCH("Customer ID", 'E4 TB Allocation Details'!$A$18:$L$18, 0),FALSE), 'E2 Allocators'!$B$15:$W$358, MATCH('O5 Details by Class &amp; Accounts'!AE$18, 'E2 Allocators'!$B$15:$W$15, 0),FALSE)*$G130)</f>
        <v>9304.5743602347084</v>
      </c>
      <c r="AF130" s="1322">
        <f>IF(ISERROR(VLOOKUP(VLOOKUP($A130, 'E4 TB Allocation Details'!$A$18:$L$214, MATCH("Customer ID", 'E4 TB Allocation Details'!$A$18:$L$18, 0),FALSE), 'E2 Allocators'!$B$15:$W$358, MATCH('O5 Details by Class &amp; Accounts'!AF$18, 'E2 Allocators'!$B$15:$W$15, 0),FALSE)*$G130), 0, VLOOKUP(VLOOKUP($A130, 'E4 TB Allocation Details'!$A$18:$L$214, MATCH("Customer ID", 'E4 TB Allocation Details'!$A$18:$L$18, 0),FALSE), 'E2 Allocators'!$B$15:$W$358, MATCH('O5 Details by Class &amp; Accounts'!AF$18, 'E2 Allocators'!$B$15:$W$15, 0),FALSE)*$G130)</f>
        <v>0</v>
      </c>
      <c r="AG130" s="1322">
        <f>IF(ISERROR(VLOOKUP(VLOOKUP($A130, 'E4 TB Allocation Details'!$A$18:$L$214, MATCH("Customer ID", 'E4 TB Allocation Details'!$A$18:$L$18, 0),FALSE), 'E2 Allocators'!$B$15:$W$358, MATCH('O5 Details by Class &amp; Accounts'!AG$18, 'E2 Allocators'!$B$15:$W$15, 0),FALSE)*$G130), 0, VLOOKUP(VLOOKUP($A130, 'E4 TB Allocation Details'!$A$18:$L$214, MATCH("Customer ID", 'E4 TB Allocation Details'!$A$18:$L$18, 0),FALSE), 'E2 Allocators'!$B$15:$W$358, MATCH('O5 Details by Class &amp; Accounts'!AG$18, 'E2 Allocators'!$B$15:$W$15, 0),FALSE)*$G130)</f>
        <v>0</v>
      </c>
      <c r="AH130" s="1322">
        <f>IF(ISERROR(VLOOKUP(VLOOKUP($A130, 'E4 TB Allocation Details'!$A$18:$L$214, MATCH("Customer ID", 'E4 TB Allocation Details'!$A$18:$L$18, 0),FALSE), 'E2 Allocators'!$B$15:$W$358, MATCH('O5 Details by Class &amp; Accounts'!AH$18, 'E2 Allocators'!$B$15:$W$15, 0),FALSE)*$G130), 0, VLOOKUP(VLOOKUP($A130, 'E4 TB Allocation Details'!$A$18:$L$214, MATCH("Customer ID", 'E4 TB Allocation Details'!$A$18:$L$18, 0),FALSE), 'E2 Allocators'!$B$15:$W$358, MATCH('O5 Details by Class &amp; Accounts'!AH$18, 'E2 Allocators'!$B$15:$W$15, 0),FALSE)*$G130)</f>
        <v>0</v>
      </c>
      <c r="AI130" s="1322">
        <f>IF(ISERROR(VLOOKUP(VLOOKUP($A130, 'E4 TB Allocation Details'!$A$18:$L$214, MATCH("Customer ID", 'E4 TB Allocation Details'!$A$18:$L$18, 0),FALSE), 'E2 Allocators'!$B$15:$W$358, MATCH('O5 Details by Class &amp; Accounts'!AI$18, 'E2 Allocators'!$B$15:$W$15, 0),FALSE)*$G130), 0, VLOOKUP(VLOOKUP($A130, 'E4 TB Allocation Details'!$A$18:$L$214, MATCH("Customer ID", 'E4 TB Allocation Details'!$A$18:$L$18, 0),FALSE), 'E2 Allocators'!$B$15:$W$358, MATCH('O5 Details by Class &amp; Accounts'!AI$18, 'E2 Allocators'!$B$15:$W$15, 0),FALSE)*$G130)</f>
        <v>0</v>
      </c>
      <c r="AJ130" s="1322">
        <f>IF(ISERROR(VLOOKUP(VLOOKUP($A130, 'E4 TB Allocation Details'!$A$18:$L$214, MATCH("Customer ID", 'E4 TB Allocation Details'!$A$18:$L$18, 0),FALSE), 'E2 Allocators'!$B$15:$W$358, MATCH('O5 Details by Class &amp; Accounts'!AJ$18, 'E2 Allocators'!$B$15:$W$15, 0),FALSE)*$G130), 0, VLOOKUP(VLOOKUP($A130, 'E4 TB Allocation Details'!$A$18:$L$214, MATCH("Customer ID", 'E4 TB Allocation Details'!$A$18:$L$18, 0),FALSE), 'E2 Allocators'!$B$15:$W$358, MATCH('O5 Details by Class &amp; Accounts'!AJ$18, 'E2 Allocators'!$B$15:$W$15, 0),FALSE)*$G130)</f>
        <v>0</v>
      </c>
      <c r="AK130" s="1322">
        <f>IF(ISERROR(VLOOKUP(VLOOKUP($A130, 'E4 TB Allocation Details'!$A$18:$L$214, MATCH("Customer ID", 'E4 TB Allocation Details'!$A$18:$L$18, 0),FALSE), 'E2 Allocators'!$B$15:$W$358, MATCH('O5 Details by Class &amp; Accounts'!AK$18, 'E2 Allocators'!$B$15:$W$15, 0),FALSE)*$G130), 0, VLOOKUP(VLOOKUP($A130, 'E4 TB Allocation Details'!$A$18:$L$214, MATCH("Customer ID", 'E4 TB Allocation Details'!$A$18:$L$18, 0),FALSE), 'E2 Allocators'!$B$15:$W$358, MATCH('O5 Details by Class &amp; Accounts'!AK$18, 'E2 Allocators'!$B$15:$W$15, 0),FALSE)*$G130)</f>
        <v>0</v>
      </c>
      <c r="AL130" s="1322">
        <f>IF(ISERROR(VLOOKUP(VLOOKUP($A130, 'E4 TB Allocation Details'!$A$18:$L$214, MATCH("Customer ID", 'E4 TB Allocation Details'!$A$18:$L$18, 0),FALSE), 'E2 Allocators'!$B$15:$W$358, MATCH('O5 Details by Class &amp; Accounts'!AL$18, 'E2 Allocators'!$B$15:$W$15, 0),FALSE)*$G130), 0, VLOOKUP(VLOOKUP($A130, 'E4 TB Allocation Details'!$A$18:$L$214, MATCH("Customer ID", 'E4 TB Allocation Details'!$A$18:$L$18, 0),FALSE), 'E2 Allocators'!$B$15:$W$358, MATCH('O5 Details by Class &amp; Accounts'!AL$18, 'E2 Allocators'!$B$15:$W$15, 0),FALSE)*$G130)</f>
        <v>0</v>
      </c>
      <c r="AM130" s="1322">
        <f>IF(ISERROR(VLOOKUP(VLOOKUP($A130, 'E4 TB Allocation Details'!$A$18:$L$214, MATCH("Customer ID", 'E4 TB Allocation Details'!$A$18:$L$18, 0),FALSE), 'E2 Allocators'!$B$15:$W$358, MATCH('O5 Details by Class &amp; Accounts'!AM$18, 'E2 Allocators'!$B$15:$W$15, 0),FALSE)*$G130), 0, VLOOKUP(VLOOKUP($A130, 'E4 TB Allocation Details'!$A$18:$L$214, MATCH("Customer ID", 'E4 TB Allocation Details'!$A$18:$L$18, 0),FALSE), 'E2 Allocators'!$B$15:$W$358, MATCH('O5 Details by Class &amp; Accounts'!AM$18, 'E2 Allocators'!$B$15:$W$15, 0),FALSE)*$G130)</f>
        <v>0</v>
      </c>
      <c r="AN130" s="1322">
        <f>IF(ISERROR(VLOOKUP(VLOOKUP($A130, 'E4 TB Allocation Details'!$A$18:$L$214, MATCH("Customer ID", 'E4 TB Allocation Details'!$A$18:$L$18, 0),FALSE), 'E2 Allocators'!$B$15:$W$358, MATCH('O5 Details by Class &amp; Accounts'!AN$18, 'E2 Allocators'!$B$15:$W$15, 0),FALSE)*$G130), 0, VLOOKUP(VLOOKUP($A130, 'E4 TB Allocation Details'!$A$18:$L$214, MATCH("Customer ID", 'E4 TB Allocation Details'!$A$18:$L$18, 0),FALSE), 'E2 Allocators'!$B$15:$W$358, MATCH('O5 Details by Class &amp; Accounts'!AN$18, 'E2 Allocators'!$B$15:$W$15, 0),FALSE)*$G130)</f>
        <v>0</v>
      </c>
      <c r="AO130" s="1322">
        <f>IF(ISERROR(VLOOKUP(VLOOKUP($A130, 'E4 TB Allocation Details'!$A$18:$L$214, MATCH("Customer ID", 'E4 TB Allocation Details'!$A$18:$L$18, 0),FALSE), 'E2 Allocators'!$B$15:$W$358, MATCH('O5 Details by Class &amp; Accounts'!AO$18, 'E2 Allocators'!$B$15:$W$15, 0),FALSE)*$G130), 0, VLOOKUP(VLOOKUP($A130, 'E4 TB Allocation Details'!$A$18:$L$214, MATCH("Customer ID", 'E4 TB Allocation Details'!$A$18:$L$18, 0),FALSE), 'E2 Allocators'!$B$15:$W$358, MATCH('O5 Details by Class &amp; Accounts'!AO$18, 'E2 Allocators'!$B$15:$W$15, 0),FALSE)*$G130)</f>
        <v>0</v>
      </c>
      <c r="AP130" s="1322">
        <f>IF(ISERROR(VLOOKUP(VLOOKUP($A130, 'E4 TB Allocation Details'!$A$18:$L$214, MATCH("Customer ID", 'E4 TB Allocation Details'!$A$18:$L$18, 0),FALSE), 'E2 Allocators'!$B$15:$W$358, MATCH('O5 Details by Class &amp; Accounts'!AP$18, 'E2 Allocators'!$B$15:$W$15, 0),FALSE)*$G130), 0, VLOOKUP(VLOOKUP($A130, 'E4 TB Allocation Details'!$A$18:$L$214, MATCH("Customer ID", 'E4 TB Allocation Details'!$A$18:$L$18, 0),FALSE), 'E2 Allocators'!$B$15:$W$358, MATCH('O5 Details by Class &amp; Accounts'!AP$18, 'E2 Allocators'!$B$15:$W$15, 0),FALSE)*$G130)</f>
        <v>0</v>
      </c>
      <c r="AQ130" s="1322">
        <f>IF(ISERROR(VLOOKUP(VLOOKUP($A130, 'E4 TB Allocation Details'!$A$18:$L$214, MATCH("Customer ID", 'E4 TB Allocation Details'!$A$18:$L$18, 0),FALSE), 'E2 Allocators'!$B$15:$W$358, MATCH('O5 Details by Class &amp; Accounts'!AQ$18, 'E2 Allocators'!$B$15:$W$15, 0),FALSE)*$G130), 0, VLOOKUP(VLOOKUP($A130, 'E4 TB Allocation Details'!$A$18:$L$214, MATCH("Customer ID", 'E4 TB Allocation Details'!$A$18:$L$18, 0),FALSE), 'E2 Allocators'!$B$15:$W$358, MATCH('O5 Details by Class &amp; Accounts'!AQ$18, 'E2 Allocators'!$B$15:$W$15, 0),FALSE)*$G130)</f>
        <v>0</v>
      </c>
      <c r="AR130" s="1322">
        <f>IF(ISERROR(VLOOKUP(VLOOKUP($A130, 'E4 TB Allocation Details'!$A$18:$L$214, MATCH("Customer ID", 'E4 TB Allocation Details'!$A$18:$L$18, 0),FALSE), 'E2 Allocators'!$B$15:$W$358, MATCH('O5 Details by Class &amp; Accounts'!AR$18, 'E2 Allocators'!$B$15:$W$15, 0),FALSE)*$G130), 0, VLOOKUP(VLOOKUP($A130, 'E4 TB Allocation Details'!$A$18:$L$214, MATCH("Customer ID", 'E4 TB Allocation Details'!$A$18:$L$18, 0),FALSE), 'E2 Allocators'!$B$15:$W$358, MATCH('O5 Details by Class &amp; Accounts'!AR$18, 'E2 Allocators'!$B$15:$W$15, 0),FALSE)*$G130)</f>
        <v>0</v>
      </c>
      <c r="AS130" s="1322">
        <f>IF(ISERROR(VLOOKUP(VLOOKUP($A130, 'E4 TB Allocation Details'!$A$18:$L$214, MATCH("Customer ID", 'E4 TB Allocation Details'!$A$18:$L$18, 0),FALSE), 'E2 Allocators'!$B$15:$W$358, MATCH('O5 Details by Class &amp; Accounts'!AS$18, 'E2 Allocators'!$B$15:$W$15, 0),FALSE)*$G130), 0, VLOOKUP(VLOOKUP($A130, 'E4 TB Allocation Details'!$A$18:$L$214, MATCH("Customer ID", 'E4 TB Allocation Details'!$A$18:$L$18, 0),FALSE), 'E2 Allocators'!$B$15:$W$358, MATCH('O5 Details by Class &amp; Accounts'!AS$18, 'E2 Allocators'!$B$15:$W$15, 0),FALSE)*$G130)</f>
        <v>0</v>
      </c>
      <c r="AT130" s="1322">
        <f>IF(ISERROR(VLOOKUP(VLOOKUP($A130, 'E4 TB Allocation Details'!$A$18:$L$214, MATCH("Customer ID", 'E4 TB Allocation Details'!$A$18:$L$18, 0),FALSE), 'E2 Allocators'!$B$15:$W$358, MATCH('O5 Details by Class &amp; Accounts'!AT$18, 'E2 Allocators'!$B$15:$W$15, 0),FALSE)*$G130), 0, VLOOKUP(VLOOKUP($A130, 'E4 TB Allocation Details'!$A$18:$L$214, MATCH("Customer ID", 'E4 TB Allocation Details'!$A$18:$L$18, 0),FALSE), 'E2 Allocators'!$B$15:$W$358, MATCH('O5 Details by Class &amp; Accounts'!AT$18, 'E2 Allocators'!$B$15:$W$15, 0),FALSE)*$G130)</f>
        <v>0</v>
      </c>
      <c r="AU130" s="1322">
        <f>IF(ISERROR(VLOOKUP(VLOOKUP($A130, 'E4 TB Allocation Details'!$A$18:$L$214, MATCH("Customer ID", 'E4 TB Allocation Details'!$A$18:$L$18, 0),FALSE), 'E2 Allocators'!$B$15:$W$358, MATCH('O5 Details by Class &amp; Accounts'!AU$18, 'E2 Allocators'!$B$15:$W$15, 0),FALSE)*$G130), 0, VLOOKUP(VLOOKUP($A130, 'E4 TB Allocation Details'!$A$18:$L$214, MATCH("Customer ID", 'E4 TB Allocation Details'!$A$18:$L$18, 0),FALSE), 'E2 Allocators'!$B$15:$W$358, MATCH('O5 Details by Class &amp; Accounts'!AU$18, 'E2 Allocators'!$B$15:$W$15, 0),FALSE)*$G130)</f>
        <v>0</v>
      </c>
      <c r="AV130" s="1322">
        <f>IF(ISERROR(VLOOKUP(VLOOKUP($A130, 'E4 TB Allocation Details'!$A$18:$L$214, MATCH("Customer ID", 'E4 TB Allocation Details'!$A$18:$L$18, 0),FALSE), 'E2 Allocators'!$B$15:$W$358, MATCH('O5 Details by Class &amp; Accounts'!AV$18, 'E2 Allocators'!$B$15:$W$15, 0),FALSE)*$G130), 0, VLOOKUP(VLOOKUP($A130, 'E4 TB Allocation Details'!$A$18:$L$214, MATCH("Customer ID", 'E4 TB Allocation Details'!$A$18:$L$18, 0),FALSE), 'E2 Allocators'!$B$15:$W$358, MATCH('O5 Details by Class &amp; Accounts'!AV$18, 'E2 Allocators'!$B$15:$W$15, 0),FALSE)*$G130)</f>
        <v>0</v>
      </c>
      <c r="AW130" s="1322">
        <f>IF(ISERROR(VLOOKUP(VLOOKUP($A130, 'E4 TB Allocation Details'!$A$18:$L$214, MATCH("Customer ID", 'E4 TB Allocation Details'!$A$18:$L$18, 0),FALSE), 'E2 Allocators'!$B$15:$W$358, MATCH('O5 Details by Class &amp; Accounts'!AW$18, 'E2 Allocators'!$B$15:$W$15, 0),FALSE)*$G130), 0, VLOOKUP(VLOOKUP($A130, 'E4 TB Allocation Details'!$A$18:$L$214, MATCH("Customer ID", 'E4 TB Allocation Details'!$A$18:$L$18, 0),FALSE), 'E2 Allocators'!$B$15:$W$358, MATCH('O5 Details by Class &amp; Accounts'!AW$18, 'E2 Allocators'!$B$15:$W$15, 0),FALSE)*$G130)</f>
        <v>0</v>
      </c>
      <c r="AX130" s="1322">
        <f>SUM(AD130:AW130)</f>
        <v>65842</v>
      </c>
      <c r="AY130" s="1322">
        <f>IF(ISERROR(VLOOKUP(VLOOKUP($A130, 'E4 TB Allocation Details'!$A$18:$L$214, MATCH("Misc ID", 'E4 TB Allocation Details'!$A$18:$L$18, 0),FALSE), 'E2 Allocators'!$B$15:$W$358, MATCH('O5 Details by Class &amp; Accounts'!AY$18, 'E2 Allocators'!$B$15:$W$15, 0),FALSE)*$E130), 0, VLOOKUP(VLOOKUP($A130, 'E4 TB Allocation Details'!$A$18:$L$214, MATCH("Misc ID", 'E4 TB Allocation Details'!$A$18:$L$18, 0),FALSE), 'E2 Allocators'!$B$15:$W$358, MATCH('O5 Details by Class &amp; Accounts'!AY$18, 'E2 Allocators'!$B$15:$W$15, 0),FALSE)*$E130)</f>
        <v>0</v>
      </c>
      <c r="AZ130" s="1322">
        <f>IF(ISERROR(VLOOKUP(VLOOKUP($A130, 'E4 TB Allocation Details'!$A$18:$L$214, MATCH("Misc ID", 'E4 TB Allocation Details'!$A$18:$L$18, 0),FALSE), 'E2 Allocators'!$B$15:$W$358, MATCH('O5 Details by Class &amp; Accounts'!AZ$18, 'E2 Allocators'!$B$15:$W$15, 0),FALSE)*$E130), 0, VLOOKUP(VLOOKUP($A130, 'E4 TB Allocation Details'!$A$18:$L$214, MATCH("Misc ID", 'E4 TB Allocation Details'!$A$18:$L$18, 0),FALSE), 'E2 Allocators'!$B$15:$W$358, MATCH('O5 Details by Class &amp; Accounts'!AZ$18, 'E2 Allocators'!$B$15:$W$15, 0),FALSE)*$E130)</f>
        <v>0</v>
      </c>
      <c r="BA130" s="1322">
        <f>IF(ISERROR(VLOOKUP(VLOOKUP($A130, 'E4 TB Allocation Details'!$A$18:$L$214, MATCH("Misc ID", 'E4 TB Allocation Details'!$A$18:$L$18, 0),FALSE), 'E2 Allocators'!$B$15:$W$358, MATCH('O5 Details by Class &amp; Accounts'!BA$18, 'E2 Allocators'!$B$15:$W$15, 0),FALSE)*$E130), 0, VLOOKUP(VLOOKUP($A130, 'E4 TB Allocation Details'!$A$18:$L$214, MATCH("Misc ID", 'E4 TB Allocation Details'!$A$18:$L$18, 0),FALSE), 'E2 Allocators'!$B$15:$W$358, MATCH('O5 Details by Class &amp; Accounts'!BA$18, 'E2 Allocators'!$B$15:$W$15, 0),FALSE)*$E130)</f>
        <v>0</v>
      </c>
      <c r="BB130" s="1322">
        <f>IF(ISERROR(VLOOKUP(VLOOKUP($A130, 'E4 TB Allocation Details'!$A$18:$L$214, MATCH("Misc ID", 'E4 TB Allocation Details'!$A$18:$L$18, 0),FALSE), 'E2 Allocators'!$B$15:$W$358, MATCH('O5 Details by Class &amp; Accounts'!BB$18, 'E2 Allocators'!$B$15:$W$15, 0),FALSE)*$E130), 0, VLOOKUP(VLOOKUP($A130, 'E4 TB Allocation Details'!$A$18:$L$214, MATCH("Misc ID", 'E4 TB Allocation Details'!$A$18:$L$18, 0),FALSE), 'E2 Allocators'!$B$15:$W$358, MATCH('O5 Details by Class &amp; Accounts'!BB$18, 'E2 Allocators'!$B$15:$W$15, 0),FALSE)*$E130)</f>
        <v>0</v>
      </c>
      <c r="BC130" s="1322">
        <f>IF(ISERROR(VLOOKUP(VLOOKUP($A130, 'E4 TB Allocation Details'!$A$18:$L$214, MATCH("Misc ID", 'E4 TB Allocation Details'!$A$18:$L$18, 0),FALSE), 'E2 Allocators'!$B$15:$W$358, MATCH('O5 Details by Class &amp; Accounts'!BC$18, 'E2 Allocators'!$B$15:$W$15, 0),FALSE)*$E130), 0, VLOOKUP(VLOOKUP($A130, 'E4 TB Allocation Details'!$A$18:$L$214, MATCH("Misc ID", 'E4 TB Allocation Details'!$A$18:$L$18, 0),FALSE), 'E2 Allocators'!$B$15:$W$358, MATCH('O5 Details by Class &amp; Accounts'!BC$18, 'E2 Allocators'!$B$15:$W$15, 0),FALSE)*$E130)</f>
        <v>0</v>
      </c>
      <c r="BD130" s="1322">
        <f>IF(ISERROR(VLOOKUP(VLOOKUP($A130, 'E4 TB Allocation Details'!$A$18:$L$214, MATCH("Misc ID", 'E4 TB Allocation Details'!$A$18:$L$18, 0),FALSE), 'E2 Allocators'!$B$15:$W$358, MATCH('O5 Details by Class &amp; Accounts'!BD$18, 'E2 Allocators'!$B$15:$W$15, 0),FALSE)*$E130), 0, VLOOKUP(VLOOKUP($A130, 'E4 TB Allocation Details'!$A$18:$L$214, MATCH("Misc ID", 'E4 TB Allocation Details'!$A$18:$L$18, 0),FALSE), 'E2 Allocators'!$B$15:$W$358, MATCH('O5 Details by Class &amp; Accounts'!BD$18, 'E2 Allocators'!$B$15:$W$15, 0),FALSE)*$E130)</f>
        <v>0</v>
      </c>
      <c r="BE130" s="1322">
        <f>IF(ISERROR(VLOOKUP(VLOOKUP($A130, 'E4 TB Allocation Details'!$A$18:$L$214, MATCH("Misc ID", 'E4 TB Allocation Details'!$A$18:$L$18, 0),FALSE), 'E2 Allocators'!$B$15:$W$358, MATCH('O5 Details by Class &amp; Accounts'!BE$18, 'E2 Allocators'!$B$15:$W$15, 0),FALSE)*$E130), 0, VLOOKUP(VLOOKUP($A130, 'E4 TB Allocation Details'!$A$18:$L$214, MATCH("Misc ID", 'E4 TB Allocation Details'!$A$18:$L$18, 0),FALSE), 'E2 Allocators'!$B$15:$W$358, MATCH('O5 Details by Class &amp; Accounts'!BE$18, 'E2 Allocators'!$B$15:$W$15, 0),FALSE)*$E130)</f>
        <v>0</v>
      </c>
      <c r="BF130" s="1322">
        <f>IF(ISERROR(VLOOKUP(VLOOKUP($A130, 'E4 TB Allocation Details'!$A$18:$L$214, MATCH("Misc ID", 'E4 TB Allocation Details'!$A$18:$L$18, 0),FALSE), 'E2 Allocators'!$B$15:$W$358, MATCH('O5 Details by Class &amp; Accounts'!BF$18, 'E2 Allocators'!$B$15:$W$15, 0),FALSE)*$E130), 0, VLOOKUP(VLOOKUP($A130, 'E4 TB Allocation Details'!$A$18:$L$214, MATCH("Misc ID", 'E4 TB Allocation Details'!$A$18:$L$18, 0),FALSE), 'E2 Allocators'!$B$15:$W$358, MATCH('O5 Details by Class &amp; Accounts'!BF$18, 'E2 Allocators'!$B$15:$W$15, 0),FALSE)*$E130)</f>
        <v>0</v>
      </c>
      <c r="BG130" s="1322">
        <f>IF(ISERROR(VLOOKUP(VLOOKUP($A130, 'E4 TB Allocation Details'!$A$18:$L$214, MATCH("Misc ID", 'E4 TB Allocation Details'!$A$18:$L$18, 0),FALSE), 'E2 Allocators'!$B$15:$W$358, MATCH('O5 Details by Class &amp; Accounts'!BG$18, 'E2 Allocators'!$B$15:$W$15, 0),FALSE)*$E130), 0, VLOOKUP(VLOOKUP($A130, 'E4 TB Allocation Details'!$A$18:$L$214, MATCH("Misc ID", 'E4 TB Allocation Details'!$A$18:$L$18, 0),FALSE), 'E2 Allocators'!$B$15:$W$358, MATCH('O5 Details by Class &amp; Accounts'!BG$18, 'E2 Allocators'!$B$15:$W$15, 0),FALSE)*$E130)</f>
        <v>0</v>
      </c>
      <c r="BH130" s="1322">
        <f>IF(ISERROR(VLOOKUP(VLOOKUP($A130, 'E4 TB Allocation Details'!$A$18:$L$214, MATCH("Misc ID", 'E4 TB Allocation Details'!$A$18:$L$18, 0),FALSE), 'E2 Allocators'!$B$15:$W$358, MATCH('O5 Details by Class &amp; Accounts'!BH$18, 'E2 Allocators'!$B$15:$W$15, 0),FALSE)*$E130), 0, VLOOKUP(VLOOKUP($A130, 'E4 TB Allocation Details'!$A$18:$L$214, MATCH("Misc ID", 'E4 TB Allocation Details'!$A$18:$L$18, 0),FALSE), 'E2 Allocators'!$B$15:$W$358, MATCH('O5 Details by Class &amp; Accounts'!BH$18, 'E2 Allocators'!$B$15:$W$15, 0),FALSE)*$E130)</f>
        <v>0</v>
      </c>
      <c r="BI130" s="1322">
        <f>IF(ISERROR(VLOOKUP(VLOOKUP($A130, 'E4 TB Allocation Details'!$A$18:$L$214, MATCH("Misc ID", 'E4 TB Allocation Details'!$A$18:$L$18, 0),FALSE), 'E2 Allocators'!$B$15:$W$358, MATCH('O5 Details by Class &amp; Accounts'!BI$18, 'E2 Allocators'!$B$15:$W$15, 0),FALSE)*$E130), 0, VLOOKUP(VLOOKUP($A130, 'E4 TB Allocation Details'!$A$18:$L$214, MATCH("Misc ID", 'E4 TB Allocation Details'!$A$18:$L$18, 0),FALSE), 'E2 Allocators'!$B$15:$W$358, MATCH('O5 Details by Class &amp; Accounts'!BI$18, 'E2 Allocators'!$B$15:$W$15, 0),FALSE)*$E130)</f>
        <v>0</v>
      </c>
      <c r="BJ130" s="1322">
        <f>IF(ISERROR(VLOOKUP(VLOOKUP($A130, 'E4 TB Allocation Details'!$A$18:$L$214, MATCH("Misc ID", 'E4 TB Allocation Details'!$A$18:$L$18, 0),FALSE), 'E2 Allocators'!$B$15:$W$358, MATCH('O5 Details by Class &amp; Accounts'!BJ$18, 'E2 Allocators'!$B$15:$W$15, 0),FALSE)*$E130), 0, VLOOKUP(VLOOKUP($A130, 'E4 TB Allocation Details'!$A$18:$L$214, MATCH("Misc ID", 'E4 TB Allocation Details'!$A$18:$L$18, 0),FALSE), 'E2 Allocators'!$B$15:$W$358, MATCH('O5 Details by Class &amp; Accounts'!BJ$18, 'E2 Allocators'!$B$15:$W$15, 0),FALSE)*$E130)</f>
        <v>0</v>
      </c>
      <c r="BK130" s="1322">
        <f>IF(ISERROR(VLOOKUP(VLOOKUP($A130, 'E4 TB Allocation Details'!$A$18:$L$214, MATCH("Misc ID", 'E4 TB Allocation Details'!$A$18:$L$18, 0),FALSE), 'E2 Allocators'!$B$15:$W$358, MATCH('O5 Details by Class &amp; Accounts'!BK$18, 'E2 Allocators'!$B$15:$W$15, 0),FALSE)*$E130), 0, VLOOKUP(VLOOKUP($A130, 'E4 TB Allocation Details'!$A$18:$L$214, MATCH("Misc ID", 'E4 TB Allocation Details'!$A$18:$L$18, 0),FALSE), 'E2 Allocators'!$B$15:$W$358, MATCH('O5 Details by Class &amp; Accounts'!BK$18, 'E2 Allocators'!$B$15:$W$15, 0),FALSE)*$E130)</f>
        <v>0</v>
      </c>
      <c r="BL130" s="1322">
        <f>IF(ISERROR(VLOOKUP(VLOOKUP($A130, 'E4 TB Allocation Details'!$A$18:$L$214, MATCH("Misc ID", 'E4 TB Allocation Details'!$A$18:$L$18, 0),FALSE), 'E2 Allocators'!$B$15:$W$358, MATCH('O5 Details by Class &amp; Accounts'!BL$18, 'E2 Allocators'!$B$15:$W$15, 0),FALSE)*$E130), 0, VLOOKUP(VLOOKUP($A130, 'E4 TB Allocation Details'!$A$18:$L$214, MATCH("Misc ID", 'E4 TB Allocation Details'!$A$18:$L$18, 0),FALSE), 'E2 Allocators'!$B$15:$W$358, MATCH('O5 Details by Class &amp; Accounts'!BL$18, 'E2 Allocators'!$B$15:$W$15, 0),FALSE)*$E130)</f>
        <v>0</v>
      </c>
      <c r="BM130" s="1322">
        <f>IF(ISERROR(VLOOKUP(VLOOKUP($A130, 'E4 TB Allocation Details'!$A$18:$L$214, MATCH("Misc ID", 'E4 TB Allocation Details'!$A$18:$L$18, 0),FALSE), 'E2 Allocators'!$B$15:$W$358, MATCH('O5 Details by Class &amp; Accounts'!BM$18, 'E2 Allocators'!$B$15:$W$15, 0),FALSE)*$E130), 0, VLOOKUP(VLOOKUP($A130, 'E4 TB Allocation Details'!$A$18:$L$214, MATCH("Misc ID", 'E4 TB Allocation Details'!$A$18:$L$18, 0),FALSE), 'E2 Allocators'!$B$15:$W$358, MATCH('O5 Details by Class &amp; Accounts'!BM$18, 'E2 Allocators'!$B$15:$W$15, 0),FALSE)*$E130)</f>
        <v>0</v>
      </c>
      <c r="BN130" s="1322">
        <f>IF(ISERROR(VLOOKUP(VLOOKUP($A130, 'E4 TB Allocation Details'!$A$18:$L$214, MATCH("Misc ID", 'E4 TB Allocation Details'!$A$18:$L$18, 0),FALSE), 'E2 Allocators'!$B$15:$W$358, MATCH('O5 Details by Class &amp; Accounts'!BN$18, 'E2 Allocators'!$B$15:$W$15, 0),FALSE)*$E130), 0, VLOOKUP(VLOOKUP($A130, 'E4 TB Allocation Details'!$A$18:$L$214, MATCH("Misc ID", 'E4 TB Allocation Details'!$A$18:$L$18, 0),FALSE), 'E2 Allocators'!$B$15:$W$358, MATCH('O5 Details by Class &amp; Accounts'!BN$18, 'E2 Allocators'!$B$15:$W$15, 0),FALSE)*$E130)</f>
        <v>0</v>
      </c>
      <c r="BO130" s="1322">
        <f>IF(ISERROR(VLOOKUP(VLOOKUP($A130, 'E4 TB Allocation Details'!$A$18:$L$214, MATCH("Misc ID", 'E4 TB Allocation Details'!$A$18:$L$18, 0),FALSE), 'E2 Allocators'!$B$15:$W$358, MATCH('O5 Details by Class &amp; Accounts'!BO$18, 'E2 Allocators'!$B$15:$W$15, 0),FALSE)*$E130), 0, VLOOKUP(VLOOKUP($A130, 'E4 TB Allocation Details'!$A$18:$L$214, MATCH("Misc ID", 'E4 TB Allocation Details'!$A$18:$L$18, 0),FALSE), 'E2 Allocators'!$B$15:$W$358, MATCH('O5 Details by Class &amp; Accounts'!BO$18, 'E2 Allocators'!$B$15:$W$15, 0),FALSE)*$E130)</f>
        <v>0</v>
      </c>
      <c r="BP130" s="1322">
        <f>IF(ISERROR(VLOOKUP(VLOOKUP($A130, 'E4 TB Allocation Details'!$A$18:$L$214, MATCH("Misc ID", 'E4 TB Allocation Details'!$A$18:$L$18, 0),FALSE), 'E2 Allocators'!$B$15:$W$358, MATCH('O5 Details by Class &amp; Accounts'!BP$18, 'E2 Allocators'!$B$15:$W$15, 0),FALSE)*$E130), 0, VLOOKUP(VLOOKUP($A130, 'E4 TB Allocation Details'!$A$18:$L$214, MATCH("Misc ID", 'E4 TB Allocation Details'!$A$18:$L$18, 0),FALSE), 'E2 Allocators'!$B$15:$W$358, MATCH('O5 Details by Class &amp; Accounts'!BP$18, 'E2 Allocators'!$B$15:$W$15, 0),FALSE)*$E130)</f>
        <v>0</v>
      </c>
      <c r="BQ130" s="1322">
        <f>IF(ISERROR(VLOOKUP(VLOOKUP($A130, 'E4 TB Allocation Details'!$A$18:$L$214, MATCH("Misc ID", 'E4 TB Allocation Details'!$A$18:$L$18, 0),FALSE), 'E2 Allocators'!$B$15:$W$358, MATCH('O5 Details by Class &amp; Accounts'!BQ$18, 'E2 Allocators'!$B$15:$W$15, 0),FALSE)*$E130), 0, VLOOKUP(VLOOKUP($A130, 'E4 TB Allocation Details'!$A$18:$L$214, MATCH("Misc ID", 'E4 TB Allocation Details'!$A$18:$L$18, 0),FALSE), 'E2 Allocators'!$B$15:$W$358, MATCH('O5 Details by Class &amp; Accounts'!BQ$18, 'E2 Allocators'!$B$15:$W$15, 0),FALSE)*$E130)</f>
        <v>0</v>
      </c>
      <c r="BR130" s="1322">
        <f>IF(ISERROR(VLOOKUP(VLOOKUP($A130, 'E4 TB Allocation Details'!$A$18:$L$214, MATCH("Misc ID", 'E4 TB Allocation Details'!$A$18:$L$18, 0),FALSE), 'E2 Allocators'!$B$15:$W$358, MATCH('O5 Details by Class &amp; Accounts'!BR$18, 'E2 Allocators'!$B$15:$W$15, 0),FALSE)*$E130), 0, VLOOKUP(VLOOKUP($A130, 'E4 TB Allocation Details'!$A$18:$L$214, MATCH("Misc ID", 'E4 TB Allocation Details'!$A$18:$L$18, 0),FALSE), 'E2 Allocators'!$B$15:$W$358, MATCH('O5 Details by Class &amp; Accounts'!BR$18, 'E2 Allocators'!$B$15:$W$15, 0),FALSE)*$E130)</f>
        <v>0</v>
      </c>
      <c r="BS130" s="1322">
        <f>SUM(AY130:BR130)</f>
        <v>0</v>
      </c>
      <c r="BT130" s="1322">
        <f>IF(ISERROR(VLOOKUP(VLOOKUP($A130, 'E4 TB Allocation Details'!$A$18:$L$214, MATCH("A &amp; G ID", 'E4 TB Allocation Details'!$A$18:$L$18, 0),FALSE), 'E2 Allocators'!$B$15:$W$358, MATCH('O5 Details by Class &amp; Accounts'!BT$18, 'E2 Allocators'!$B$15:$W$15, 0),FALSE)*$E130), 0, VLOOKUP(VLOOKUP($A130, 'E4 TB Allocation Details'!$A$18:$L$214, MATCH("A &amp; G ID", 'E4 TB Allocation Details'!$A$18:$L$18, 0),FALSE), 'E2 Allocators'!$B$15:$W$358, MATCH('O5 Details by Class &amp; Accounts'!BT$18, 'E2 Allocators'!$B$15:$W$15, 0),FALSE)*$E130)</f>
        <v>0</v>
      </c>
      <c r="BU130" s="1322">
        <f>IF(ISERROR(VLOOKUP(VLOOKUP($A130, 'E4 TB Allocation Details'!$A$18:$L$214, MATCH("A &amp; G ID", 'E4 TB Allocation Details'!$A$18:$L$18, 0),FALSE), 'E2 Allocators'!$B$15:$W$358, MATCH('O5 Details by Class &amp; Accounts'!BU$18, 'E2 Allocators'!$B$15:$W$15, 0),FALSE)*$E130), 0, VLOOKUP(VLOOKUP($A130, 'E4 TB Allocation Details'!$A$18:$L$214, MATCH("A &amp; G ID", 'E4 TB Allocation Details'!$A$18:$L$18, 0),FALSE), 'E2 Allocators'!$B$15:$W$358, MATCH('O5 Details by Class &amp; Accounts'!BU$18, 'E2 Allocators'!$B$15:$W$15, 0),FALSE)*$E130)</f>
        <v>0</v>
      </c>
      <c r="BV130" s="1322">
        <f>IF(ISERROR(VLOOKUP(VLOOKUP($A130, 'E4 TB Allocation Details'!$A$18:$L$214, MATCH("A &amp; G ID", 'E4 TB Allocation Details'!$A$18:$L$18, 0),FALSE), 'E2 Allocators'!$B$15:$W$358, MATCH('O5 Details by Class &amp; Accounts'!BV$18, 'E2 Allocators'!$B$15:$W$15, 0),FALSE)*$E130), 0, VLOOKUP(VLOOKUP($A130, 'E4 TB Allocation Details'!$A$18:$L$214, MATCH("A &amp; G ID", 'E4 TB Allocation Details'!$A$18:$L$18, 0),FALSE), 'E2 Allocators'!$B$15:$W$358, MATCH('O5 Details by Class &amp; Accounts'!BV$18, 'E2 Allocators'!$B$15:$W$15, 0),FALSE)*$E130)</f>
        <v>0</v>
      </c>
      <c r="BW130" s="1322">
        <f>IF(ISERROR(VLOOKUP(VLOOKUP($A130, 'E4 TB Allocation Details'!$A$18:$L$214, MATCH("A &amp; G ID", 'E4 TB Allocation Details'!$A$18:$L$18, 0),FALSE), 'E2 Allocators'!$B$15:$W$358, MATCH('O5 Details by Class &amp; Accounts'!BW$18, 'E2 Allocators'!$B$15:$W$15, 0),FALSE)*$E130), 0, VLOOKUP(VLOOKUP($A130, 'E4 TB Allocation Details'!$A$18:$L$214, MATCH("A &amp; G ID", 'E4 TB Allocation Details'!$A$18:$L$18, 0),FALSE), 'E2 Allocators'!$B$15:$W$358, MATCH('O5 Details by Class &amp; Accounts'!BW$18, 'E2 Allocators'!$B$15:$W$15, 0),FALSE)*$E130)</f>
        <v>0</v>
      </c>
      <c r="BX130" s="1322">
        <f>IF(ISERROR(VLOOKUP(VLOOKUP($A130, 'E4 TB Allocation Details'!$A$18:$L$214, MATCH("A &amp; G ID", 'E4 TB Allocation Details'!$A$18:$L$18, 0),FALSE), 'E2 Allocators'!$B$15:$W$358, MATCH('O5 Details by Class &amp; Accounts'!BX$18, 'E2 Allocators'!$B$15:$W$15, 0),FALSE)*$E130), 0, VLOOKUP(VLOOKUP($A130, 'E4 TB Allocation Details'!$A$18:$L$214, MATCH("A &amp; G ID", 'E4 TB Allocation Details'!$A$18:$L$18, 0),FALSE), 'E2 Allocators'!$B$15:$W$358, MATCH('O5 Details by Class &amp; Accounts'!BX$18, 'E2 Allocators'!$B$15:$W$15, 0),FALSE)*$E130)</f>
        <v>0</v>
      </c>
      <c r="BY130" s="1322">
        <f>IF(ISERROR(VLOOKUP(VLOOKUP($A130, 'E4 TB Allocation Details'!$A$18:$L$214, MATCH("A &amp; G ID", 'E4 TB Allocation Details'!$A$18:$L$18, 0),FALSE), 'E2 Allocators'!$B$15:$W$358, MATCH('O5 Details by Class &amp; Accounts'!BY$18, 'E2 Allocators'!$B$15:$W$15, 0),FALSE)*$E130), 0, VLOOKUP(VLOOKUP($A130, 'E4 TB Allocation Details'!$A$18:$L$214, MATCH("A &amp; G ID", 'E4 TB Allocation Details'!$A$18:$L$18, 0),FALSE), 'E2 Allocators'!$B$15:$W$358, MATCH('O5 Details by Class &amp; Accounts'!BY$18, 'E2 Allocators'!$B$15:$W$15, 0),FALSE)*$E130)</f>
        <v>0</v>
      </c>
      <c r="BZ130" s="1322">
        <f>IF(ISERROR(VLOOKUP(VLOOKUP($A130, 'E4 TB Allocation Details'!$A$18:$L$214, MATCH("A &amp; G ID", 'E4 TB Allocation Details'!$A$18:$L$18, 0),FALSE), 'E2 Allocators'!$B$15:$W$358, MATCH('O5 Details by Class &amp; Accounts'!BZ$18, 'E2 Allocators'!$B$15:$W$15, 0),FALSE)*$E130), 0, VLOOKUP(VLOOKUP($A130, 'E4 TB Allocation Details'!$A$18:$L$214, MATCH("A &amp; G ID", 'E4 TB Allocation Details'!$A$18:$L$18, 0),FALSE), 'E2 Allocators'!$B$15:$W$358, MATCH('O5 Details by Class &amp; Accounts'!BZ$18, 'E2 Allocators'!$B$15:$W$15, 0),FALSE)*$E130)</f>
        <v>0</v>
      </c>
      <c r="CA130" s="1322">
        <f>IF(ISERROR(VLOOKUP(VLOOKUP($A130, 'E4 TB Allocation Details'!$A$18:$L$214, MATCH("A &amp; G ID", 'E4 TB Allocation Details'!$A$18:$L$18, 0),FALSE), 'E2 Allocators'!$B$15:$W$358, MATCH('O5 Details by Class &amp; Accounts'!CA$18, 'E2 Allocators'!$B$15:$W$15, 0),FALSE)*$E130), 0, VLOOKUP(VLOOKUP($A130, 'E4 TB Allocation Details'!$A$18:$L$214, MATCH("A &amp; G ID", 'E4 TB Allocation Details'!$A$18:$L$18, 0),FALSE), 'E2 Allocators'!$B$15:$W$358, MATCH('O5 Details by Class &amp; Accounts'!CA$18, 'E2 Allocators'!$B$15:$W$15, 0),FALSE)*$E130)</f>
        <v>0</v>
      </c>
      <c r="CB130" s="1322">
        <f>IF(ISERROR(VLOOKUP(VLOOKUP($A130, 'E4 TB Allocation Details'!$A$18:$L$214, MATCH("A &amp; G ID", 'E4 TB Allocation Details'!$A$18:$L$18, 0),FALSE), 'E2 Allocators'!$B$15:$W$358, MATCH('O5 Details by Class &amp; Accounts'!CB$18, 'E2 Allocators'!$B$15:$W$15, 0),FALSE)*$E130), 0, VLOOKUP(VLOOKUP($A130, 'E4 TB Allocation Details'!$A$18:$L$214, MATCH("A &amp; G ID", 'E4 TB Allocation Details'!$A$18:$L$18, 0),FALSE), 'E2 Allocators'!$B$15:$W$358, MATCH('O5 Details by Class &amp; Accounts'!CB$18, 'E2 Allocators'!$B$15:$W$15, 0),FALSE)*$E130)</f>
        <v>0</v>
      </c>
      <c r="CC130" s="1322">
        <f>IF(ISERROR(VLOOKUP(VLOOKUP($A130, 'E4 TB Allocation Details'!$A$18:$L$214, MATCH("A &amp; G ID", 'E4 TB Allocation Details'!$A$18:$L$18, 0),FALSE), 'E2 Allocators'!$B$15:$W$358, MATCH('O5 Details by Class &amp; Accounts'!CC$18, 'E2 Allocators'!$B$15:$W$15, 0),FALSE)*$E130), 0, VLOOKUP(VLOOKUP($A130, 'E4 TB Allocation Details'!$A$18:$L$214, MATCH("A &amp; G ID", 'E4 TB Allocation Details'!$A$18:$L$18, 0),FALSE), 'E2 Allocators'!$B$15:$W$358, MATCH('O5 Details by Class &amp; Accounts'!CC$18, 'E2 Allocators'!$B$15:$W$15, 0),FALSE)*$E130)</f>
        <v>0</v>
      </c>
      <c r="CD130" s="1322">
        <f>IF(ISERROR(VLOOKUP(VLOOKUP($A130, 'E4 TB Allocation Details'!$A$18:$L$214, MATCH("A &amp; G ID", 'E4 TB Allocation Details'!$A$18:$L$18, 0),FALSE), 'E2 Allocators'!$B$15:$W$358, MATCH('O5 Details by Class &amp; Accounts'!CD$18, 'E2 Allocators'!$B$15:$W$15, 0),FALSE)*$E130), 0, VLOOKUP(VLOOKUP($A130, 'E4 TB Allocation Details'!$A$18:$L$214, MATCH("A &amp; G ID", 'E4 TB Allocation Details'!$A$18:$L$18, 0),FALSE), 'E2 Allocators'!$B$15:$W$358, MATCH('O5 Details by Class &amp; Accounts'!CD$18, 'E2 Allocators'!$B$15:$W$15, 0),FALSE)*$E130)</f>
        <v>0</v>
      </c>
      <c r="CE130" s="1322">
        <f>IF(ISERROR(VLOOKUP(VLOOKUP($A130, 'E4 TB Allocation Details'!$A$18:$L$214, MATCH("A &amp; G ID", 'E4 TB Allocation Details'!$A$18:$L$18, 0),FALSE), 'E2 Allocators'!$B$15:$W$358, MATCH('O5 Details by Class &amp; Accounts'!CE$18, 'E2 Allocators'!$B$15:$W$15, 0),FALSE)*$E130), 0, VLOOKUP(VLOOKUP($A130, 'E4 TB Allocation Details'!$A$18:$L$214, MATCH("A &amp; G ID", 'E4 TB Allocation Details'!$A$18:$L$18, 0),FALSE), 'E2 Allocators'!$B$15:$W$358, MATCH('O5 Details by Class &amp; Accounts'!CE$18, 'E2 Allocators'!$B$15:$W$15, 0),FALSE)*$E130)</f>
        <v>0</v>
      </c>
      <c r="CF130" s="1322">
        <f>IF(ISERROR(VLOOKUP(VLOOKUP($A130, 'E4 TB Allocation Details'!$A$18:$L$214, MATCH("A &amp; G ID", 'E4 TB Allocation Details'!$A$18:$L$18, 0),FALSE), 'E2 Allocators'!$B$15:$W$358, MATCH('O5 Details by Class &amp; Accounts'!CF$18, 'E2 Allocators'!$B$15:$W$15, 0),FALSE)*$E130), 0, VLOOKUP(VLOOKUP($A130, 'E4 TB Allocation Details'!$A$18:$L$214, MATCH("A &amp; G ID", 'E4 TB Allocation Details'!$A$18:$L$18, 0),FALSE), 'E2 Allocators'!$B$15:$W$358, MATCH('O5 Details by Class &amp; Accounts'!CF$18, 'E2 Allocators'!$B$15:$W$15, 0),FALSE)*$E130)</f>
        <v>0</v>
      </c>
      <c r="CG130" s="1322">
        <f>IF(ISERROR(VLOOKUP(VLOOKUP($A130, 'E4 TB Allocation Details'!$A$18:$L$214, MATCH("A &amp; G ID", 'E4 TB Allocation Details'!$A$18:$L$18, 0),FALSE), 'E2 Allocators'!$B$15:$W$358, MATCH('O5 Details by Class &amp; Accounts'!CG$18, 'E2 Allocators'!$B$15:$W$15, 0),FALSE)*$E130), 0, VLOOKUP(VLOOKUP($A130, 'E4 TB Allocation Details'!$A$18:$L$214, MATCH("A &amp; G ID", 'E4 TB Allocation Details'!$A$18:$L$18, 0),FALSE), 'E2 Allocators'!$B$15:$W$358, MATCH('O5 Details by Class &amp; Accounts'!CG$18, 'E2 Allocators'!$B$15:$W$15, 0),FALSE)*$E130)</f>
        <v>0</v>
      </c>
      <c r="CH130" s="1322">
        <f>IF(ISERROR(VLOOKUP(VLOOKUP($A130, 'E4 TB Allocation Details'!$A$18:$L$214, MATCH("A &amp; G ID", 'E4 TB Allocation Details'!$A$18:$L$18, 0),FALSE), 'E2 Allocators'!$B$15:$W$358, MATCH('O5 Details by Class &amp; Accounts'!CH$18, 'E2 Allocators'!$B$15:$W$15, 0),FALSE)*$E130), 0, VLOOKUP(VLOOKUP($A130, 'E4 TB Allocation Details'!$A$18:$L$214, MATCH("A &amp; G ID", 'E4 TB Allocation Details'!$A$18:$L$18, 0),FALSE), 'E2 Allocators'!$B$15:$W$358, MATCH('O5 Details by Class &amp; Accounts'!CH$18, 'E2 Allocators'!$B$15:$W$15, 0),FALSE)*$E130)</f>
        <v>0</v>
      </c>
      <c r="CI130" s="1322">
        <f>IF(ISERROR(VLOOKUP(VLOOKUP($A130, 'E4 TB Allocation Details'!$A$18:$L$214, MATCH("A &amp; G ID", 'E4 TB Allocation Details'!$A$18:$L$18, 0),FALSE), 'E2 Allocators'!$B$15:$W$358, MATCH('O5 Details by Class &amp; Accounts'!CI$18, 'E2 Allocators'!$B$15:$W$15, 0),FALSE)*$E130), 0, VLOOKUP(VLOOKUP($A130, 'E4 TB Allocation Details'!$A$18:$L$214, MATCH("A &amp; G ID", 'E4 TB Allocation Details'!$A$18:$L$18, 0),FALSE), 'E2 Allocators'!$B$15:$W$358, MATCH('O5 Details by Class &amp; Accounts'!CI$18, 'E2 Allocators'!$B$15:$W$15, 0),FALSE)*$E130)</f>
        <v>0</v>
      </c>
      <c r="CJ130" s="1322">
        <f>IF(ISERROR(VLOOKUP(VLOOKUP($A130, 'E4 TB Allocation Details'!$A$18:$L$214, MATCH("A &amp; G ID", 'E4 TB Allocation Details'!$A$18:$L$18, 0),FALSE), 'E2 Allocators'!$B$15:$W$358, MATCH('O5 Details by Class &amp; Accounts'!CJ$18, 'E2 Allocators'!$B$15:$W$15, 0),FALSE)*$E130), 0, VLOOKUP(VLOOKUP($A130, 'E4 TB Allocation Details'!$A$18:$L$214, MATCH("A &amp; G ID", 'E4 TB Allocation Details'!$A$18:$L$18, 0),FALSE), 'E2 Allocators'!$B$15:$W$358, MATCH('O5 Details by Class &amp; Accounts'!CJ$18, 'E2 Allocators'!$B$15:$W$15, 0),FALSE)*$E130)</f>
        <v>0</v>
      </c>
      <c r="CK130" s="1322">
        <f>IF(ISERROR(VLOOKUP(VLOOKUP($A130, 'E4 TB Allocation Details'!$A$18:$L$214, MATCH("A &amp; G ID", 'E4 TB Allocation Details'!$A$18:$L$18, 0),FALSE), 'E2 Allocators'!$B$15:$W$358, MATCH('O5 Details by Class &amp; Accounts'!CK$18, 'E2 Allocators'!$B$15:$W$15, 0),FALSE)*$E130), 0, VLOOKUP(VLOOKUP($A130, 'E4 TB Allocation Details'!$A$18:$L$214, MATCH("A &amp; G ID", 'E4 TB Allocation Details'!$A$18:$L$18, 0),FALSE), 'E2 Allocators'!$B$15:$W$358, MATCH('O5 Details by Class &amp; Accounts'!CK$18, 'E2 Allocators'!$B$15:$W$15, 0),FALSE)*$E130)</f>
        <v>0</v>
      </c>
      <c r="CL130" s="1322">
        <f>IF(ISERROR(VLOOKUP(VLOOKUP($A130, 'E4 TB Allocation Details'!$A$18:$L$214, MATCH("A &amp; G ID", 'E4 TB Allocation Details'!$A$18:$L$18, 0),FALSE), 'E2 Allocators'!$B$15:$W$358, MATCH('O5 Details by Class &amp; Accounts'!CL$18, 'E2 Allocators'!$B$15:$W$15, 0),FALSE)*$E130), 0, VLOOKUP(VLOOKUP($A130, 'E4 TB Allocation Details'!$A$18:$L$214, MATCH("A &amp; G ID", 'E4 TB Allocation Details'!$A$18:$L$18, 0),FALSE), 'E2 Allocators'!$B$15:$W$358, MATCH('O5 Details by Class &amp; Accounts'!CL$18, 'E2 Allocators'!$B$15:$W$15, 0),FALSE)*$E130)</f>
        <v>0</v>
      </c>
      <c r="CM130" s="1322">
        <f>IF(ISERROR(VLOOKUP(VLOOKUP($A130, 'E4 TB Allocation Details'!$A$18:$L$214, MATCH("A &amp; G ID", 'E4 TB Allocation Details'!$A$18:$L$18, 0),FALSE), 'E2 Allocators'!$B$15:$W$358, MATCH('O5 Details by Class &amp; Accounts'!CM$18, 'E2 Allocators'!$B$15:$W$15, 0),FALSE)*$E130), 0, VLOOKUP(VLOOKUP($A130, 'E4 TB Allocation Details'!$A$18:$L$214, MATCH("A &amp; G ID", 'E4 TB Allocation Details'!$A$18:$L$18, 0),FALSE), 'E2 Allocators'!$B$15:$W$358, MATCH('O5 Details by Class &amp; Accounts'!CM$18, 'E2 Allocators'!$B$15:$W$15, 0),FALSE)*$E130)</f>
        <v>0</v>
      </c>
      <c r="CN130" s="1322">
        <f>SUM(BT130:CM130)</f>
        <v>0</v>
      </c>
      <c r="CO130" s="1651">
        <f>+E130-AC130-AX130-BS130-CN130</f>
        <v>0</v>
      </c>
      <c r="CQ130" s="1899"/>
    </row>
    <row r="131" spans="1:95" s="64" customFormat="1" ht="12.75" x14ac:dyDescent="0.2">
      <c r="A131" s="1090">
        <v>5005</v>
      </c>
      <c r="B131" s="1089" t="s">
        <v>984</v>
      </c>
      <c r="C131" s="1648">
        <f>IF(ISERROR(VLOOKUP($A131,'I3 TB Data'!$A$19:$H$483,MATCH('O5 Details by Class &amp; Accounts'!$C$18, 'I3 TB Data'!$A$19:$H$19,0),0)), 0, VLOOKUP($A131,'I3 TB Data'!$A$19:$H$483,MATCH('O5 Details by Class &amp; Accounts'!$C$18,'I3 TB Data'!$A$19:$H$19,0),0))</f>
        <v>43939.33507550435</v>
      </c>
      <c r="D131" s="1649"/>
      <c r="E131" s="1648">
        <f t="shared" si="31"/>
        <v>43939.33507550435</v>
      </c>
      <c r="F131" s="1650">
        <f>IF(ISERROR(VLOOKUP($A131, 'E1 Categorization'!A33:E124, MATCH("Customer Component", 'E1 Categorization'!$A$33:$E$33,0), 0)), 0, IF(VLOOKUP($A131, 'E1 Categorization'!A33:E124, MATCH("Customer Component", 'E1 Categorization'!$A$33:$E$33,0), 0)=0, 'O5 Details by Class &amp; Accounts'!$E131, IF(AND(VLOOKUP($A131, 'E1 Categorization'!A33:E124, MATCH("Customer Component", 'E1 Categorization'!$A$33:$E$33,0), 0) &gt;0, VLOOKUP($A131, 'E1 Categorization'!A33:E124, MATCH("Customer Component", 'E1 Categorization'!$A$33:$E$33,0), 0)&lt;1), 'O5 Details by Class &amp; Accounts'!$E131*(1-VLOOKUP($A131, 'E1 Categorization'!A33:E124, MATCH("Customer Component", 'E1 Categorization'!$A$33:$E$33,0), 0)), 0)))</f>
        <v>17575.73403020174</v>
      </c>
      <c r="G131" s="1650">
        <f>IF(ISERROR(VLOOKUP($A131, 'E1 Categorization'!A33:E124, MATCH("Customer Component", 'E1 Categorization'!$A$33:$E$33,0), 0)),0, IF(VLOOKUP($A131, 'E1 Categorization'!A33:E124, MATCH("Customer Component", 'E1 Categorization'!$A$33:$E$33,0), 0)=0, 0, IF(AND(VLOOKUP($A131, 'E1 Categorization'!A33:E124, MATCH("Customer Component", 'E1 Categorization'!$A$33:$E$33,0), 0) &gt;0, VLOOKUP($A131, 'E1 Categorization'!A33:E124, MATCH("Customer Component", 'E1 Categorization'!$A$33:$E$33,0), 0)&lt;1), 'O5 Details by Class &amp; Accounts'!$E131*(VLOOKUP($A131, 'E1 Categorization'!A33:E124, MATCH("Customer Component", 'E1 Categorization'!$A$33:$E$33,0), 0)), 'O5 Details by Class &amp; Accounts'!$E131)))</f>
        <v>26363.60104530261</v>
      </c>
      <c r="H131" s="1322">
        <f t="shared" ref="H131:H165" si="38">F131+G131</f>
        <v>43939.33507550435</v>
      </c>
      <c r="I131" s="1322">
        <f>IF(ISERROR(VLOOKUP(VLOOKUP($A131, 'E4 TB Allocation Details'!$A$18:$L$214, MATCH("Demand ID", 'E4 TB Allocation Details'!$A$18:$L$18, 0),FALSE), 'E2 Allocators'!$B$15:$W$358, MATCH('O5 Details by Class &amp; Accounts'!I$18, 'E2 Allocators'!$B$15:$W$15, 0),FALSE)*$F131), 0, VLOOKUP(VLOOKUP($A131, 'E4 TB Allocation Details'!$A$18:$L$214, MATCH("Demand ID", 'E4 TB Allocation Details'!$A$18:$L$18, 0),FALSE), 'E2 Allocators'!$B$15:$W$358, MATCH('O5 Details by Class &amp; Accounts'!I$18, 'E2 Allocators'!$B$15:$W$15, 0),FALSE)*$F131)</f>
        <v>5213.5442193013587</v>
      </c>
      <c r="J131" s="1322">
        <f>IF(ISERROR(VLOOKUP(VLOOKUP($A131, 'E4 TB Allocation Details'!$A$18:$L$214, MATCH("Demand ID", 'E4 TB Allocation Details'!$A$18:$L$18, 0),FALSE), 'E2 Allocators'!$B$15:$W$358, MATCH('O5 Details by Class &amp; Accounts'!J$18, 'E2 Allocators'!$B$15:$W$15, 0),FALSE)*$F131), 0, VLOOKUP(VLOOKUP($A131, 'E4 TB Allocation Details'!$A$18:$L$214, MATCH("Demand ID", 'E4 TB Allocation Details'!$A$18:$L$18, 0),FALSE), 'E2 Allocators'!$B$15:$W$358, MATCH('O5 Details by Class &amp; Accounts'!J$18, 'E2 Allocators'!$B$15:$W$15, 0),FALSE)*$F131)</f>
        <v>5362.860027990675</v>
      </c>
      <c r="K131" s="1322">
        <f>IF(ISERROR(VLOOKUP(VLOOKUP($A131, 'E4 TB Allocation Details'!$A$18:$L$214, MATCH("Demand ID", 'E4 TB Allocation Details'!$A$18:$L$18, 0),FALSE), 'E2 Allocators'!$B$15:$W$358, MATCH('O5 Details by Class &amp; Accounts'!K$18, 'E2 Allocators'!$B$15:$W$15, 0),FALSE)*$F131), 0, VLOOKUP(VLOOKUP($A131, 'E4 TB Allocation Details'!$A$18:$L$214, MATCH("Demand ID", 'E4 TB Allocation Details'!$A$18:$L$18, 0),FALSE), 'E2 Allocators'!$B$15:$W$358, MATCH('O5 Details by Class &amp; Accounts'!K$18, 'E2 Allocators'!$B$15:$W$15, 0),FALSE)*$F131)</f>
        <v>5733.441694777629</v>
      </c>
      <c r="L131" s="1322">
        <f>IF(ISERROR(VLOOKUP(VLOOKUP($A131, 'E4 TB Allocation Details'!$A$18:$L$214, MATCH("Demand ID", 'E4 TB Allocation Details'!$A$18:$L$18, 0),FALSE), 'E2 Allocators'!$B$15:$W$358, MATCH('O5 Details by Class &amp; Accounts'!L$18, 'E2 Allocators'!$B$15:$W$15, 0),FALSE)*$F131), 0, VLOOKUP(VLOOKUP($A131, 'E4 TB Allocation Details'!$A$18:$L$214, MATCH("Demand ID", 'E4 TB Allocation Details'!$A$18:$L$18, 0),FALSE), 'E2 Allocators'!$B$15:$W$358, MATCH('O5 Details by Class &amp; Accounts'!L$18, 'E2 Allocators'!$B$15:$W$15, 0),FALSE)*$F131)</f>
        <v>0</v>
      </c>
      <c r="M131" s="1322">
        <f>IF(ISERROR(VLOOKUP(VLOOKUP($A131, 'E4 TB Allocation Details'!$A$18:$L$214, MATCH("Demand ID", 'E4 TB Allocation Details'!$A$18:$L$18, 0),FALSE), 'E2 Allocators'!$B$15:$W$358, MATCH('O5 Details by Class &amp; Accounts'!M$18, 'E2 Allocators'!$B$15:$W$15, 0),FALSE)*$F131), 0, VLOOKUP(VLOOKUP($A131, 'E4 TB Allocation Details'!$A$18:$L$214, MATCH("Demand ID", 'E4 TB Allocation Details'!$A$18:$L$18, 0),FALSE), 'E2 Allocators'!$B$15:$W$358, MATCH('O5 Details by Class &amp; Accounts'!M$18, 'E2 Allocators'!$B$15:$W$15, 0),FALSE)*$F131)</f>
        <v>0</v>
      </c>
      <c r="N131" s="1322">
        <f>IF(ISERROR(VLOOKUP(VLOOKUP($A131, 'E4 TB Allocation Details'!$A$18:$L$214, MATCH("Demand ID", 'E4 TB Allocation Details'!$A$18:$L$18, 0),FALSE), 'E2 Allocators'!$B$15:$W$358, MATCH('O5 Details by Class &amp; Accounts'!N$18, 'E2 Allocators'!$B$15:$W$15, 0),FALSE)*$F131), 0, VLOOKUP(VLOOKUP($A131, 'E4 TB Allocation Details'!$A$18:$L$214, MATCH("Demand ID", 'E4 TB Allocation Details'!$A$18:$L$18, 0),FALSE), 'E2 Allocators'!$B$15:$W$358, MATCH('O5 Details by Class &amp; Accounts'!N$18, 'E2 Allocators'!$B$15:$W$15, 0),FALSE)*$F131)</f>
        <v>1214.9696393298198</v>
      </c>
      <c r="O131" s="1322">
        <f>IF(ISERROR(VLOOKUP(VLOOKUP($A131, 'E4 TB Allocation Details'!$A$18:$L$214, MATCH("Demand ID", 'E4 TB Allocation Details'!$A$18:$L$18, 0),FALSE), 'E2 Allocators'!$B$15:$W$358, MATCH('O5 Details by Class &amp; Accounts'!O$18, 'E2 Allocators'!$B$15:$W$15, 0),FALSE)*$F131), 0, VLOOKUP(VLOOKUP($A131, 'E4 TB Allocation Details'!$A$18:$L$214, MATCH("Demand ID", 'E4 TB Allocation Details'!$A$18:$L$18, 0),FALSE), 'E2 Allocators'!$B$15:$W$358, MATCH('O5 Details by Class &amp; Accounts'!O$18, 'E2 Allocators'!$B$15:$W$15, 0),FALSE)*$F131)</f>
        <v>40.165855417837378</v>
      </c>
      <c r="P131" s="1322">
        <f>IF(ISERROR(VLOOKUP(VLOOKUP($A131, 'E4 TB Allocation Details'!$A$18:$L$214, MATCH("Demand ID", 'E4 TB Allocation Details'!$A$18:$L$18, 0),FALSE), 'E2 Allocators'!$B$15:$W$358, MATCH('O5 Details by Class &amp; Accounts'!P$18, 'E2 Allocators'!$B$15:$W$15, 0),FALSE)*$F131), 0, VLOOKUP(VLOOKUP($A131, 'E4 TB Allocation Details'!$A$18:$L$214, MATCH("Demand ID", 'E4 TB Allocation Details'!$A$18:$L$18, 0),FALSE), 'E2 Allocators'!$B$15:$W$358, MATCH('O5 Details by Class &amp; Accounts'!P$18, 'E2 Allocators'!$B$15:$W$15, 0),FALSE)*$F131)</f>
        <v>0</v>
      </c>
      <c r="Q131" s="1322">
        <f>IF(ISERROR(VLOOKUP(VLOOKUP($A131, 'E4 TB Allocation Details'!$A$18:$L$214, MATCH("Demand ID", 'E4 TB Allocation Details'!$A$18:$L$18, 0),FALSE), 'E2 Allocators'!$B$15:$W$358, MATCH('O5 Details by Class &amp; Accounts'!Q$18, 'E2 Allocators'!$B$15:$W$15, 0),FALSE)*$F131), 0, VLOOKUP(VLOOKUP($A131, 'E4 TB Allocation Details'!$A$18:$L$214, MATCH("Demand ID", 'E4 TB Allocation Details'!$A$18:$L$18, 0),FALSE), 'E2 Allocators'!$B$15:$W$358, MATCH('O5 Details by Class &amp; Accounts'!Q$18, 'E2 Allocators'!$B$15:$W$15, 0),FALSE)*$F131)</f>
        <v>10.752593384422282</v>
      </c>
      <c r="R131" s="1322">
        <f>IF(ISERROR(VLOOKUP(VLOOKUP($A131, 'E4 TB Allocation Details'!$A$18:$L$214, MATCH("Demand ID", 'E4 TB Allocation Details'!$A$18:$L$18, 0),FALSE), 'E2 Allocators'!$B$15:$W$358, MATCH('O5 Details by Class &amp; Accounts'!R$18, 'E2 Allocators'!$B$15:$W$15, 0),FALSE)*$F131), 0, VLOOKUP(VLOOKUP($A131, 'E4 TB Allocation Details'!$A$18:$L$214, MATCH("Demand ID", 'E4 TB Allocation Details'!$A$18:$L$18, 0),FALSE), 'E2 Allocators'!$B$15:$W$358, MATCH('O5 Details by Class &amp; Accounts'!R$18, 'E2 Allocators'!$B$15:$W$15, 0),FALSE)*$F131)</f>
        <v>0</v>
      </c>
      <c r="S131" s="1322">
        <f>IF(ISERROR(VLOOKUP(VLOOKUP($A131, 'E4 TB Allocation Details'!$A$18:$L$214, MATCH("Demand ID", 'E4 TB Allocation Details'!$A$18:$L$18, 0),FALSE), 'E2 Allocators'!$B$15:$W$358, MATCH('O5 Details by Class &amp; Accounts'!S$18, 'E2 Allocators'!$B$15:$W$15, 0),FALSE)*$F131), 0, VLOOKUP(VLOOKUP($A131, 'E4 TB Allocation Details'!$A$18:$L$214, MATCH("Demand ID", 'E4 TB Allocation Details'!$A$18:$L$18, 0),FALSE), 'E2 Allocators'!$B$15:$W$358, MATCH('O5 Details by Class &amp; Accounts'!S$18, 'E2 Allocators'!$B$15:$W$15, 0),FALSE)*$F131)</f>
        <v>0</v>
      </c>
      <c r="T131" s="1322">
        <f>IF(ISERROR(VLOOKUP(VLOOKUP($A131, 'E4 TB Allocation Details'!$A$18:$L$214, MATCH("Demand ID", 'E4 TB Allocation Details'!$A$18:$L$18, 0),FALSE), 'E2 Allocators'!$B$15:$W$358, MATCH('O5 Details by Class &amp; Accounts'!T$18, 'E2 Allocators'!$B$15:$W$15, 0),FALSE)*$F131), 0, VLOOKUP(VLOOKUP($A131, 'E4 TB Allocation Details'!$A$18:$L$214, MATCH("Demand ID", 'E4 TB Allocation Details'!$A$18:$L$18, 0),FALSE), 'E2 Allocators'!$B$15:$W$358, MATCH('O5 Details by Class &amp; Accounts'!T$18, 'E2 Allocators'!$B$15:$W$15, 0),FALSE)*$F131)</f>
        <v>0</v>
      </c>
      <c r="U131" s="1322">
        <f>IF(ISERROR(VLOOKUP(VLOOKUP($A131, 'E4 TB Allocation Details'!$A$18:$L$214, MATCH("Demand ID", 'E4 TB Allocation Details'!$A$18:$L$18, 0),FALSE), 'E2 Allocators'!$B$15:$W$358, MATCH('O5 Details by Class &amp; Accounts'!U$18, 'E2 Allocators'!$B$15:$W$15, 0),FALSE)*$F131), 0, VLOOKUP(VLOOKUP($A131, 'E4 TB Allocation Details'!$A$18:$L$214, MATCH("Demand ID", 'E4 TB Allocation Details'!$A$18:$L$18, 0),FALSE), 'E2 Allocators'!$B$15:$W$358, MATCH('O5 Details by Class &amp; Accounts'!U$18, 'E2 Allocators'!$B$15:$W$15, 0),FALSE)*$F131)</f>
        <v>0</v>
      </c>
      <c r="V131" s="1322">
        <f>IF(ISERROR(VLOOKUP(VLOOKUP($A131, 'E4 TB Allocation Details'!$A$18:$L$214, MATCH("Demand ID", 'E4 TB Allocation Details'!$A$18:$L$18, 0),FALSE), 'E2 Allocators'!$B$15:$W$358, MATCH('O5 Details by Class &amp; Accounts'!V$18, 'E2 Allocators'!$B$15:$W$15, 0),FALSE)*$F131), 0, VLOOKUP(VLOOKUP($A131, 'E4 TB Allocation Details'!$A$18:$L$214, MATCH("Demand ID", 'E4 TB Allocation Details'!$A$18:$L$18, 0),FALSE), 'E2 Allocators'!$B$15:$W$358, MATCH('O5 Details by Class &amp; Accounts'!V$18, 'E2 Allocators'!$B$15:$W$15, 0),FALSE)*$F131)</f>
        <v>0</v>
      </c>
      <c r="W131" s="1322">
        <f>IF(ISERROR(VLOOKUP(VLOOKUP($A131, 'E4 TB Allocation Details'!$A$18:$L$214, MATCH("Demand ID", 'E4 TB Allocation Details'!$A$18:$L$18, 0),FALSE), 'E2 Allocators'!$B$15:$W$358, MATCH('O5 Details by Class &amp; Accounts'!W$18, 'E2 Allocators'!$B$15:$W$15, 0),FALSE)*$F131), 0, VLOOKUP(VLOOKUP($A131, 'E4 TB Allocation Details'!$A$18:$L$214, MATCH("Demand ID", 'E4 TB Allocation Details'!$A$18:$L$18, 0),FALSE), 'E2 Allocators'!$B$15:$W$358, MATCH('O5 Details by Class &amp; Accounts'!W$18, 'E2 Allocators'!$B$15:$W$15, 0),FALSE)*$F131)</f>
        <v>0</v>
      </c>
      <c r="X131" s="1322">
        <f>IF(ISERROR(VLOOKUP(VLOOKUP($A131, 'E4 TB Allocation Details'!$A$18:$L$214, MATCH("Demand ID", 'E4 TB Allocation Details'!$A$18:$L$18, 0),FALSE), 'E2 Allocators'!$B$15:$W$358, MATCH('O5 Details by Class &amp; Accounts'!X$18, 'E2 Allocators'!$B$15:$W$15, 0),FALSE)*$F131), 0, VLOOKUP(VLOOKUP($A131, 'E4 TB Allocation Details'!$A$18:$L$214, MATCH("Demand ID", 'E4 TB Allocation Details'!$A$18:$L$18, 0),FALSE), 'E2 Allocators'!$B$15:$W$358, MATCH('O5 Details by Class &amp; Accounts'!X$18, 'E2 Allocators'!$B$15:$W$15, 0),FALSE)*$F131)</f>
        <v>0</v>
      </c>
      <c r="Y131" s="1322">
        <f>IF(ISERROR(VLOOKUP(VLOOKUP($A131, 'E4 TB Allocation Details'!$A$18:$L$214, MATCH("Demand ID", 'E4 TB Allocation Details'!$A$18:$L$18, 0),FALSE), 'E2 Allocators'!$B$15:$W$358, MATCH('O5 Details by Class &amp; Accounts'!Y$18, 'E2 Allocators'!$B$15:$W$15, 0),FALSE)*$F131), 0, VLOOKUP(VLOOKUP($A131, 'E4 TB Allocation Details'!$A$18:$L$214, MATCH("Demand ID", 'E4 TB Allocation Details'!$A$18:$L$18, 0),FALSE), 'E2 Allocators'!$B$15:$W$358, MATCH('O5 Details by Class &amp; Accounts'!Y$18, 'E2 Allocators'!$B$15:$W$15, 0),FALSE)*$F131)</f>
        <v>0</v>
      </c>
      <c r="Z131" s="1322">
        <f>IF(ISERROR(VLOOKUP(VLOOKUP($A131, 'E4 TB Allocation Details'!$A$18:$L$214, MATCH("Demand ID", 'E4 TB Allocation Details'!$A$18:$L$18, 0),FALSE), 'E2 Allocators'!$B$15:$W$358, MATCH('O5 Details by Class &amp; Accounts'!Z$18, 'E2 Allocators'!$B$15:$W$15, 0),FALSE)*$F131), 0, VLOOKUP(VLOOKUP($A131, 'E4 TB Allocation Details'!$A$18:$L$214, MATCH("Demand ID", 'E4 TB Allocation Details'!$A$18:$L$18, 0),FALSE), 'E2 Allocators'!$B$15:$W$358, MATCH('O5 Details by Class &amp; Accounts'!Z$18, 'E2 Allocators'!$B$15:$W$15, 0),FALSE)*$F131)</f>
        <v>0</v>
      </c>
      <c r="AA131" s="1322">
        <f>IF(ISERROR(VLOOKUP(VLOOKUP($A131, 'E4 TB Allocation Details'!$A$18:$L$214, MATCH("Demand ID", 'E4 TB Allocation Details'!$A$18:$L$18, 0),FALSE), 'E2 Allocators'!$B$15:$W$358, MATCH('O5 Details by Class &amp; Accounts'!AA$18, 'E2 Allocators'!$B$15:$W$15, 0),FALSE)*$F131), 0, VLOOKUP(VLOOKUP($A131, 'E4 TB Allocation Details'!$A$18:$L$214, MATCH("Demand ID", 'E4 TB Allocation Details'!$A$18:$L$18, 0),FALSE), 'E2 Allocators'!$B$15:$W$358, MATCH('O5 Details by Class &amp; Accounts'!AA$18, 'E2 Allocators'!$B$15:$W$15, 0),FALSE)*$F131)</f>
        <v>0</v>
      </c>
      <c r="AB131" s="1322">
        <f>IF(ISERROR(VLOOKUP(VLOOKUP($A131, 'E4 TB Allocation Details'!$A$18:$L$214, MATCH("Demand ID", 'E4 TB Allocation Details'!$A$18:$L$18, 0),FALSE), 'E2 Allocators'!$B$15:$W$358, MATCH('O5 Details by Class &amp; Accounts'!AB$18, 'E2 Allocators'!$B$15:$W$15, 0),FALSE)*$F131), 0, VLOOKUP(VLOOKUP($A131, 'E4 TB Allocation Details'!$A$18:$L$214, MATCH("Demand ID", 'E4 TB Allocation Details'!$A$18:$L$18, 0),FALSE), 'E2 Allocators'!$B$15:$W$358, MATCH('O5 Details by Class &amp; Accounts'!AB$18, 'E2 Allocators'!$B$15:$W$15, 0),FALSE)*$F131)</f>
        <v>0</v>
      </c>
      <c r="AC131" s="1322">
        <f t="shared" ref="AC131:AC165" si="39">SUM(I131:AB131)</f>
        <v>17575.73403020174</v>
      </c>
      <c r="AD131" s="1322">
        <f>IF(ISERROR(VLOOKUP(VLOOKUP($A131, 'E4 TB Allocation Details'!$A$18:$L$214, MATCH("Customer ID", 'E4 TB Allocation Details'!$A$18:$L$18, 0),FALSE), 'E2 Allocators'!$B$15:$W$358, MATCH('O5 Details by Class &amp; Accounts'!AD$18, 'E2 Allocators'!$B$15:$W$15, 0),FALSE)*$G131), 0, VLOOKUP(VLOOKUP($A131, 'E4 TB Allocation Details'!$A$18:$L$214, MATCH("Customer ID", 'E4 TB Allocation Details'!$A$18:$L$18, 0),FALSE), 'E2 Allocators'!$B$15:$W$358, MATCH('O5 Details by Class &amp; Accounts'!AD$18, 'E2 Allocators'!$B$15:$W$15, 0),FALSE)*$G131)</f>
        <v>21219.340066279496</v>
      </c>
      <c r="AE131" s="1322">
        <f>IF(ISERROR(VLOOKUP(VLOOKUP($A131, 'E4 TB Allocation Details'!$A$18:$L$214, MATCH("Customer ID", 'E4 TB Allocation Details'!$A$18:$L$18, 0),FALSE), 'E2 Allocators'!$B$15:$W$358, MATCH('O5 Details by Class &amp; Accounts'!AE$18, 'E2 Allocators'!$B$15:$W$15, 0),FALSE)*$G131), 0, VLOOKUP(VLOOKUP($A131, 'E4 TB Allocation Details'!$A$18:$L$214, MATCH("Customer ID", 'E4 TB Allocation Details'!$A$18:$L$18, 0),FALSE), 'E2 Allocators'!$B$15:$W$358, MATCH('O5 Details by Class &amp; Accounts'!AE$18, 'E2 Allocators'!$B$15:$W$15, 0),FALSE)*$G131)</f>
        <v>3171.6736223597982</v>
      </c>
      <c r="AF131" s="1322">
        <f>IF(ISERROR(VLOOKUP(VLOOKUP($A131, 'E4 TB Allocation Details'!$A$18:$L$214, MATCH("Customer ID", 'E4 TB Allocation Details'!$A$18:$L$18, 0),FALSE), 'E2 Allocators'!$B$15:$W$358, MATCH('O5 Details by Class &amp; Accounts'!AF$18, 'E2 Allocators'!$B$15:$W$15, 0),FALSE)*$G131), 0, VLOOKUP(VLOOKUP($A131, 'E4 TB Allocation Details'!$A$18:$L$214, MATCH("Customer ID", 'E4 TB Allocation Details'!$A$18:$L$18, 0),FALSE), 'E2 Allocators'!$B$15:$W$358, MATCH('O5 Details by Class &amp; Accounts'!AF$18, 'E2 Allocators'!$B$15:$W$15, 0),FALSE)*$G131)</f>
        <v>274.82583477659</v>
      </c>
      <c r="AG131" s="1322">
        <f>IF(ISERROR(VLOOKUP(VLOOKUP($A131, 'E4 TB Allocation Details'!$A$18:$L$214, MATCH("Customer ID", 'E4 TB Allocation Details'!$A$18:$L$18, 0),FALSE), 'E2 Allocators'!$B$15:$W$358, MATCH('O5 Details by Class &amp; Accounts'!AG$18, 'E2 Allocators'!$B$15:$W$15, 0),FALSE)*$G131), 0, VLOOKUP(VLOOKUP($A131, 'E4 TB Allocation Details'!$A$18:$L$214, MATCH("Customer ID", 'E4 TB Allocation Details'!$A$18:$L$18, 0),FALSE), 'E2 Allocators'!$B$15:$W$358, MATCH('O5 Details by Class &amp; Accounts'!AG$18, 'E2 Allocators'!$B$15:$W$15, 0),FALSE)*$G131)</f>
        <v>0</v>
      </c>
      <c r="AH131" s="1322">
        <f>IF(ISERROR(VLOOKUP(VLOOKUP($A131, 'E4 TB Allocation Details'!$A$18:$L$214, MATCH("Customer ID", 'E4 TB Allocation Details'!$A$18:$L$18, 0),FALSE), 'E2 Allocators'!$B$15:$W$358, MATCH('O5 Details by Class &amp; Accounts'!AH$18, 'E2 Allocators'!$B$15:$W$15, 0),FALSE)*$G131), 0, VLOOKUP(VLOOKUP($A131, 'E4 TB Allocation Details'!$A$18:$L$214, MATCH("Customer ID", 'E4 TB Allocation Details'!$A$18:$L$18, 0),FALSE), 'E2 Allocators'!$B$15:$W$358, MATCH('O5 Details by Class &amp; Accounts'!AH$18, 'E2 Allocators'!$B$15:$W$15, 0),FALSE)*$G131)</f>
        <v>0</v>
      </c>
      <c r="AI131" s="1322">
        <f>IF(ISERROR(VLOOKUP(VLOOKUP($A131, 'E4 TB Allocation Details'!$A$18:$L$214, MATCH("Customer ID", 'E4 TB Allocation Details'!$A$18:$L$18, 0),FALSE), 'E2 Allocators'!$B$15:$W$358, MATCH('O5 Details by Class &amp; Accounts'!AI$18, 'E2 Allocators'!$B$15:$W$15, 0),FALSE)*$G131), 0, VLOOKUP(VLOOKUP($A131, 'E4 TB Allocation Details'!$A$18:$L$214, MATCH("Customer ID", 'E4 TB Allocation Details'!$A$18:$L$18, 0),FALSE), 'E2 Allocators'!$B$15:$W$358, MATCH('O5 Details by Class &amp; Accounts'!AI$18, 'E2 Allocators'!$B$15:$W$15, 0),FALSE)*$G131)</f>
        <v>2.0979071356991601</v>
      </c>
      <c r="AJ131" s="1322">
        <f>IF(ISERROR(VLOOKUP(VLOOKUP($A131, 'E4 TB Allocation Details'!$A$18:$L$214, MATCH("Customer ID", 'E4 TB Allocation Details'!$A$18:$L$18, 0),FALSE), 'E2 Allocators'!$B$15:$W$358, MATCH('O5 Details by Class &amp; Accounts'!AJ$18, 'E2 Allocators'!$B$15:$W$15, 0),FALSE)*$G131), 0, VLOOKUP(VLOOKUP($A131, 'E4 TB Allocation Details'!$A$18:$L$214, MATCH("Customer ID", 'E4 TB Allocation Details'!$A$18:$L$18, 0),FALSE), 'E2 Allocators'!$B$15:$W$358, MATCH('O5 Details by Class &amp; Accounts'!AJ$18, 'E2 Allocators'!$B$15:$W$15, 0),FALSE)*$G131)</f>
        <v>1641.1180292228469</v>
      </c>
      <c r="AK131" s="1322">
        <f>IF(ISERROR(VLOOKUP(VLOOKUP($A131, 'E4 TB Allocation Details'!$A$18:$L$214, MATCH("Customer ID", 'E4 TB Allocation Details'!$A$18:$L$18, 0),FALSE), 'E2 Allocators'!$B$15:$W$358, MATCH('O5 Details by Class &amp; Accounts'!AK$18, 'E2 Allocators'!$B$15:$W$15, 0),FALSE)*$G131), 0, VLOOKUP(VLOOKUP($A131, 'E4 TB Allocation Details'!$A$18:$L$214, MATCH("Customer ID", 'E4 TB Allocation Details'!$A$18:$L$18, 0),FALSE), 'E2 Allocators'!$B$15:$W$358, MATCH('O5 Details by Class &amp; Accounts'!AK$18, 'E2 Allocators'!$B$15:$W$15, 0),FALSE)*$G131)</f>
        <v>0</v>
      </c>
      <c r="AL131" s="1322">
        <f>IF(ISERROR(VLOOKUP(VLOOKUP($A131, 'E4 TB Allocation Details'!$A$18:$L$214, MATCH("Customer ID", 'E4 TB Allocation Details'!$A$18:$L$18, 0),FALSE), 'E2 Allocators'!$B$15:$W$358, MATCH('O5 Details by Class &amp; Accounts'!AL$18, 'E2 Allocators'!$B$15:$W$15, 0),FALSE)*$G131), 0, VLOOKUP(VLOOKUP($A131, 'E4 TB Allocation Details'!$A$18:$L$214, MATCH("Customer ID", 'E4 TB Allocation Details'!$A$18:$L$18, 0),FALSE), 'E2 Allocators'!$B$15:$W$358, MATCH('O5 Details by Class &amp; Accounts'!AL$18, 'E2 Allocators'!$B$15:$W$15, 0),FALSE)*$G131)</f>
        <v>54.545585528178165</v>
      </c>
      <c r="AM131" s="1322">
        <f>IF(ISERROR(VLOOKUP(VLOOKUP($A131, 'E4 TB Allocation Details'!$A$18:$L$214, MATCH("Customer ID", 'E4 TB Allocation Details'!$A$18:$L$18, 0),FALSE), 'E2 Allocators'!$B$15:$W$358, MATCH('O5 Details by Class &amp; Accounts'!AM$18, 'E2 Allocators'!$B$15:$W$15, 0),FALSE)*$G131), 0, VLOOKUP(VLOOKUP($A131, 'E4 TB Allocation Details'!$A$18:$L$214, MATCH("Customer ID", 'E4 TB Allocation Details'!$A$18:$L$18, 0),FALSE), 'E2 Allocators'!$B$15:$W$358, MATCH('O5 Details by Class &amp; Accounts'!AM$18, 'E2 Allocators'!$B$15:$W$15, 0),FALSE)*$G131)</f>
        <v>0</v>
      </c>
      <c r="AN131" s="1322">
        <f>IF(ISERROR(VLOOKUP(VLOOKUP($A131, 'E4 TB Allocation Details'!$A$18:$L$214, MATCH("Customer ID", 'E4 TB Allocation Details'!$A$18:$L$18, 0),FALSE), 'E2 Allocators'!$B$15:$W$358, MATCH('O5 Details by Class &amp; Accounts'!AN$18, 'E2 Allocators'!$B$15:$W$15, 0),FALSE)*$G131), 0, VLOOKUP(VLOOKUP($A131, 'E4 TB Allocation Details'!$A$18:$L$214, MATCH("Customer ID", 'E4 TB Allocation Details'!$A$18:$L$18, 0),FALSE), 'E2 Allocators'!$B$15:$W$358, MATCH('O5 Details by Class &amp; Accounts'!AN$18, 'E2 Allocators'!$B$15:$W$15, 0),FALSE)*$G131)</f>
        <v>0</v>
      </c>
      <c r="AO131" s="1322">
        <f>IF(ISERROR(VLOOKUP(VLOOKUP($A131, 'E4 TB Allocation Details'!$A$18:$L$214, MATCH("Customer ID", 'E4 TB Allocation Details'!$A$18:$L$18, 0),FALSE), 'E2 Allocators'!$B$15:$W$358, MATCH('O5 Details by Class &amp; Accounts'!AO$18, 'E2 Allocators'!$B$15:$W$15, 0),FALSE)*$G131), 0, VLOOKUP(VLOOKUP($A131, 'E4 TB Allocation Details'!$A$18:$L$214, MATCH("Customer ID", 'E4 TB Allocation Details'!$A$18:$L$18, 0),FALSE), 'E2 Allocators'!$B$15:$W$358, MATCH('O5 Details by Class &amp; Accounts'!AO$18, 'E2 Allocators'!$B$15:$W$15, 0),FALSE)*$G131)</f>
        <v>0</v>
      </c>
      <c r="AP131" s="1322">
        <f>IF(ISERROR(VLOOKUP(VLOOKUP($A131, 'E4 TB Allocation Details'!$A$18:$L$214, MATCH("Customer ID", 'E4 TB Allocation Details'!$A$18:$L$18, 0),FALSE), 'E2 Allocators'!$B$15:$W$358, MATCH('O5 Details by Class &amp; Accounts'!AP$18, 'E2 Allocators'!$B$15:$W$15, 0),FALSE)*$G131), 0, VLOOKUP(VLOOKUP($A131, 'E4 TB Allocation Details'!$A$18:$L$214, MATCH("Customer ID", 'E4 TB Allocation Details'!$A$18:$L$18, 0),FALSE), 'E2 Allocators'!$B$15:$W$358, MATCH('O5 Details by Class &amp; Accounts'!AP$18, 'E2 Allocators'!$B$15:$W$15, 0),FALSE)*$G131)</f>
        <v>0</v>
      </c>
      <c r="AQ131" s="1322">
        <f>IF(ISERROR(VLOOKUP(VLOOKUP($A131, 'E4 TB Allocation Details'!$A$18:$L$214, MATCH("Customer ID", 'E4 TB Allocation Details'!$A$18:$L$18, 0),FALSE), 'E2 Allocators'!$B$15:$W$358, MATCH('O5 Details by Class &amp; Accounts'!AQ$18, 'E2 Allocators'!$B$15:$W$15, 0),FALSE)*$G131), 0, VLOOKUP(VLOOKUP($A131, 'E4 TB Allocation Details'!$A$18:$L$214, MATCH("Customer ID", 'E4 TB Allocation Details'!$A$18:$L$18, 0),FALSE), 'E2 Allocators'!$B$15:$W$358, MATCH('O5 Details by Class &amp; Accounts'!AQ$18, 'E2 Allocators'!$B$15:$W$15, 0),FALSE)*$G131)</f>
        <v>0</v>
      </c>
      <c r="AR131" s="1322">
        <f>IF(ISERROR(VLOOKUP(VLOOKUP($A131, 'E4 TB Allocation Details'!$A$18:$L$214, MATCH("Customer ID", 'E4 TB Allocation Details'!$A$18:$L$18, 0),FALSE), 'E2 Allocators'!$B$15:$W$358, MATCH('O5 Details by Class &amp; Accounts'!AR$18, 'E2 Allocators'!$B$15:$W$15, 0),FALSE)*$G131), 0, VLOOKUP(VLOOKUP($A131, 'E4 TB Allocation Details'!$A$18:$L$214, MATCH("Customer ID", 'E4 TB Allocation Details'!$A$18:$L$18, 0),FALSE), 'E2 Allocators'!$B$15:$W$358, MATCH('O5 Details by Class &amp; Accounts'!AR$18, 'E2 Allocators'!$B$15:$W$15, 0),FALSE)*$G131)</f>
        <v>0</v>
      </c>
      <c r="AS131" s="1322">
        <f>IF(ISERROR(VLOOKUP(VLOOKUP($A131, 'E4 TB Allocation Details'!$A$18:$L$214, MATCH("Customer ID", 'E4 TB Allocation Details'!$A$18:$L$18, 0),FALSE), 'E2 Allocators'!$B$15:$W$358, MATCH('O5 Details by Class &amp; Accounts'!AS$18, 'E2 Allocators'!$B$15:$W$15, 0),FALSE)*$G131), 0, VLOOKUP(VLOOKUP($A131, 'E4 TB Allocation Details'!$A$18:$L$214, MATCH("Customer ID", 'E4 TB Allocation Details'!$A$18:$L$18, 0),FALSE), 'E2 Allocators'!$B$15:$W$358, MATCH('O5 Details by Class &amp; Accounts'!AS$18, 'E2 Allocators'!$B$15:$W$15, 0),FALSE)*$G131)</f>
        <v>0</v>
      </c>
      <c r="AT131" s="1322">
        <f>IF(ISERROR(VLOOKUP(VLOOKUP($A131, 'E4 TB Allocation Details'!$A$18:$L$214, MATCH("Customer ID", 'E4 TB Allocation Details'!$A$18:$L$18, 0),FALSE), 'E2 Allocators'!$B$15:$W$358, MATCH('O5 Details by Class &amp; Accounts'!AT$18, 'E2 Allocators'!$B$15:$W$15, 0),FALSE)*$G131), 0, VLOOKUP(VLOOKUP($A131, 'E4 TB Allocation Details'!$A$18:$L$214, MATCH("Customer ID", 'E4 TB Allocation Details'!$A$18:$L$18, 0),FALSE), 'E2 Allocators'!$B$15:$W$358, MATCH('O5 Details by Class &amp; Accounts'!AT$18, 'E2 Allocators'!$B$15:$W$15, 0),FALSE)*$G131)</f>
        <v>0</v>
      </c>
      <c r="AU131" s="1322">
        <f>IF(ISERROR(VLOOKUP(VLOOKUP($A131, 'E4 TB Allocation Details'!$A$18:$L$214, MATCH("Customer ID", 'E4 TB Allocation Details'!$A$18:$L$18, 0),FALSE), 'E2 Allocators'!$B$15:$W$358, MATCH('O5 Details by Class &amp; Accounts'!AU$18, 'E2 Allocators'!$B$15:$W$15, 0),FALSE)*$G131), 0, VLOOKUP(VLOOKUP($A131, 'E4 TB Allocation Details'!$A$18:$L$214, MATCH("Customer ID", 'E4 TB Allocation Details'!$A$18:$L$18, 0),FALSE), 'E2 Allocators'!$B$15:$W$358, MATCH('O5 Details by Class &amp; Accounts'!AU$18, 'E2 Allocators'!$B$15:$W$15, 0),FALSE)*$G131)</f>
        <v>0</v>
      </c>
      <c r="AV131" s="1322">
        <f>IF(ISERROR(VLOOKUP(VLOOKUP($A131, 'E4 TB Allocation Details'!$A$18:$L$214, MATCH("Customer ID", 'E4 TB Allocation Details'!$A$18:$L$18, 0),FALSE), 'E2 Allocators'!$B$15:$W$358, MATCH('O5 Details by Class &amp; Accounts'!AV$18, 'E2 Allocators'!$B$15:$W$15, 0),FALSE)*$G131), 0, VLOOKUP(VLOOKUP($A131, 'E4 TB Allocation Details'!$A$18:$L$214, MATCH("Customer ID", 'E4 TB Allocation Details'!$A$18:$L$18, 0),FALSE), 'E2 Allocators'!$B$15:$W$358, MATCH('O5 Details by Class &amp; Accounts'!AV$18, 'E2 Allocators'!$B$15:$W$15, 0),FALSE)*$G131)</f>
        <v>0</v>
      </c>
      <c r="AW131" s="1322">
        <f>IF(ISERROR(VLOOKUP(VLOOKUP($A131, 'E4 TB Allocation Details'!$A$18:$L$214, MATCH("Customer ID", 'E4 TB Allocation Details'!$A$18:$L$18, 0),FALSE), 'E2 Allocators'!$B$15:$W$358, MATCH('O5 Details by Class &amp; Accounts'!AW$18, 'E2 Allocators'!$B$15:$W$15, 0),FALSE)*$G131), 0, VLOOKUP(VLOOKUP($A131, 'E4 TB Allocation Details'!$A$18:$L$214, MATCH("Customer ID", 'E4 TB Allocation Details'!$A$18:$L$18, 0),FALSE), 'E2 Allocators'!$B$15:$W$358, MATCH('O5 Details by Class &amp; Accounts'!AW$18, 'E2 Allocators'!$B$15:$W$15, 0),FALSE)*$G131)</f>
        <v>0</v>
      </c>
      <c r="AX131" s="1322">
        <f t="shared" ref="AX131:AX165" si="40">SUM(AD131:AW131)</f>
        <v>26363.60104530261</v>
      </c>
      <c r="AY131" s="1322">
        <f>IF(ISERROR(VLOOKUP(VLOOKUP($A131, 'E4 TB Allocation Details'!$A$18:$L$214, MATCH("Misc ID", 'E4 TB Allocation Details'!$A$18:$L$18, 0),FALSE), 'E2 Allocators'!$B$15:$W$358, MATCH('O5 Details by Class &amp; Accounts'!AY$18, 'E2 Allocators'!$B$15:$W$15, 0),FALSE)*$E131), 0, VLOOKUP(VLOOKUP($A131, 'E4 TB Allocation Details'!$A$18:$L$214, MATCH("Misc ID", 'E4 TB Allocation Details'!$A$18:$L$18, 0),FALSE), 'E2 Allocators'!$B$15:$W$358, MATCH('O5 Details by Class &amp; Accounts'!AY$18, 'E2 Allocators'!$B$15:$W$15, 0),FALSE)*$E131)</f>
        <v>0</v>
      </c>
      <c r="AZ131" s="1322">
        <f>IF(ISERROR(VLOOKUP(VLOOKUP($A131, 'E4 TB Allocation Details'!$A$18:$L$214, MATCH("Misc ID", 'E4 TB Allocation Details'!$A$18:$L$18, 0),FALSE), 'E2 Allocators'!$B$15:$W$358, MATCH('O5 Details by Class &amp; Accounts'!AZ$18, 'E2 Allocators'!$B$15:$W$15, 0),FALSE)*$E131), 0, VLOOKUP(VLOOKUP($A131, 'E4 TB Allocation Details'!$A$18:$L$214, MATCH("Misc ID", 'E4 TB Allocation Details'!$A$18:$L$18, 0),FALSE), 'E2 Allocators'!$B$15:$W$358, MATCH('O5 Details by Class &amp; Accounts'!AZ$18, 'E2 Allocators'!$B$15:$W$15, 0),FALSE)*$E131)</f>
        <v>0</v>
      </c>
      <c r="BA131" s="1322">
        <f>IF(ISERROR(VLOOKUP(VLOOKUP($A131, 'E4 TB Allocation Details'!$A$18:$L$214, MATCH("Misc ID", 'E4 TB Allocation Details'!$A$18:$L$18, 0),FALSE), 'E2 Allocators'!$B$15:$W$358, MATCH('O5 Details by Class &amp; Accounts'!BA$18, 'E2 Allocators'!$B$15:$W$15, 0),FALSE)*$E131), 0, VLOOKUP(VLOOKUP($A131, 'E4 TB Allocation Details'!$A$18:$L$214, MATCH("Misc ID", 'E4 TB Allocation Details'!$A$18:$L$18, 0),FALSE), 'E2 Allocators'!$B$15:$W$358, MATCH('O5 Details by Class &amp; Accounts'!BA$18, 'E2 Allocators'!$B$15:$W$15, 0),FALSE)*$E131)</f>
        <v>0</v>
      </c>
      <c r="BB131" s="1322">
        <f>IF(ISERROR(VLOOKUP(VLOOKUP($A131, 'E4 TB Allocation Details'!$A$18:$L$214, MATCH("Misc ID", 'E4 TB Allocation Details'!$A$18:$L$18, 0),FALSE), 'E2 Allocators'!$B$15:$W$358, MATCH('O5 Details by Class &amp; Accounts'!BB$18, 'E2 Allocators'!$B$15:$W$15, 0),FALSE)*$E131), 0, VLOOKUP(VLOOKUP($A131, 'E4 TB Allocation Details'!$A$18:$L$214, MATCH("Misc ID", 'E4 TB Allocation Details'!$A$18:$L$18, 0),FALSE), 'E2 Allocators'!$B$15:$W$358, MATCH('O5 Details by Class &amp; Accounts'!BB$18, 'E2 Allocators'!$B$15:$W$15, 0),FALSE)*$E131)</f>
        <v>0</v>
      </c>
      <c r="BC131" s="1322">
        <f>IF(ISERROR(VLOOKUP(VLOOKUP($A131, 'E4 TB Allocation Details'!$A$18:$L$214, MATCH("Misc ID", 'E4 TB Allocation Details'!$A$18:$L$18, 0),FALSE), 'E2 Allocators'!$B$15:$W$358, MATCH('O5 Details by Class &amp; Accounts'!BC$18, 'E2 Allocators'!$B$15:$W$15, 0),FALSE)*$E131), 0, VLOOKUP(VLOOKUP($A131, 'E4 TB Allocation Details'!$A$18:$L$214, MATCH("Misc ID", 'E4 TB Allocation Details'!$A$18:$L$18, 0),FALSE), 'E2 Allocators'!$B$15:$W$358, MATCH('O5 Details by Class &amp; Accounts'!BC$18, 'E2 Allocators'!$B$15:$W$15, 0),FALSE)*$E131)</f>
        <v>0</v>
      </c>
      <c r="BD131" s="1322">
        <f>IF(ISERROR(VLOOKUP(VLOOKUP($A131, 'E4 TB Allocation Details'!$A$18:$L$214, MATCH("Misc ID", 'E4 TB Allocation Details'!$A$18:$L$18, 0),FALSE), 'E2 Allocators'!$B$15:$W$358, MATCH('O5 Details by Class &amp; Accounts'!BD$18, 'E2 Allocators'!$B$15:$W$15, 0),FALSE)*$E131), 0, VLOOKUP(VLOOKUP($A131, 'E4 TB Allocation Details'!$A$18:$L$214, MATCH("Misc ID", 'E4 TB Allocation Details'!$A$18:$L$18, 0),FALSE), 'E2 Allocators'!$B$15:$W$358, MATCH('O5 Details by Class &amp; Accounts'!BD$18, 'E2 Allocators'!$B$15:$W$15, 0),FALSE)*$E131)</f>
        <v>0</v>
      </c>
      <c r="BE131" s="1322">
        <f>IF(ISERROR(VLOOKUP(VLOOKUP($A131, 'E4 TB Allocation Details'!$A$18:$L$214, MATCH("Misc ID", 'E4 TB Allocation Details'!$A$18:$L$18, 0),FALSE), 'E2 Allocators'!$B$15:$W$358, MATCH('O5 Details by Class &amp; Accounts'!BE$18, 'E2 Allocators'!$B$15:$W$15, 0),FALSE)*$E131), 0, VLOOKUP(VLOOKUP($A131, 'E4 TB Allocation Details'!$A$18:$L$214, MATCH("Misc ID", 'E4 TB Allocation Details'!$A$18:$L$18, 0),FALSE), 'E2 Allocators'!$B$15:$W$358, MATCH('O5 Details by Class &amp; Accounts'!BE$18, 'E2 Allocators'!$B$15:$W$15, 0),FALSE)*$E131)</f>
        <v>0</v>
      </c>
      <c r="BF131" s="1322">
        <f>IF(ISERROR(VLOOKUP(VLOOKUP($A131, 'E4 TB Allocation Details'!$A$18:$L$214, MATCH("Misc ID", 'E4 TB Allocation Details'!$A$18:$L$18, 0),FALSE), 'E2 Allocators'!$B$15:$W$358, MATCH('O5 Details by Class &amp; Accounts'!BF$18, 'E2 Allocators'!$B$15:$W$15, 0),FALSE)*$E131), 0, VLOOKUP(VLOOKUP($A131, 'E4 TB Allocation Details'!$A$18:$L$214, MATCH("Misc ID", 'E4 TB Allocation Details'!$A$18:$L$18, 0),FALSE), 'E2 Allocators'!$B$15:$W$358, MATCH('O5 Details by Class &amp; Accounts'!BF$18, 'E2 Allocators'!$B$15:$W$15, 0),FALSE)*$E131)</f>
        <v>0</v>
      </c>
      <c r="BG131" s="1322">
        <f>IF(ISERROR(VLOOKUP(VLOOKUP($A131, 'E4 TB Allocation Details'!$A$18:$L$214, MATCH("Misc ID", 'E4 TB Allocation Details'!$A$18:$L$18, 0),FALSE), 'E2 Allocators'!$B$15:$W$358, MATCH('O5 Details by Class &amp; Accounts'!BG$18, 'E2 Allocators'!$B$15:$W$15, 0),FALSE)*$E131), 0, VLOOKUP(VLOOKUP($A131, 'E4 TB Allocation Details'!$A$18:$L$214, MATCH("Misc ID", 'E4 TB Allocation Details'!$A$18:$L$18, 0),FALSE), 'E2 Allocators'!$B$15:$W$358, MATCH('O5 Details by Class &amp; Accounts'!BG$18, 'E2 Allocators'!$B$15:$W$15, 0),FALSE)*$E131)</f>
        <v>0</v>
      </c>
      <c r="BH131" s="1322">
        <f>IF(ISERROR(VLOOKUP(VLOOKUP($A131, 'E4 TB Allocation Details'!$A$18:$L$214, MATCH("Misc ID", 'E4 TB Allocation Details'!$A$18:$L$18, 0),FALSE), 'E2 Allocators'!$B$15:$W$358, MATCH('O5 Details by Class &amp; Accounts'!BH$18, 'E2 Allocators'!$B$15:$W$15, 0),FALSE)*$E131), 0, VLOOKUP(VLOOKUP($A131, 'E4 TB Allocation Details'!$A$18:$L$214, MATCH("Misc ID", 'E4 TB Allocation Details'!$A$18:$L$18, 0),FALSE), 'E2 Allocators'!$B$15:$W$358, MATCH('O5 Details by Class &amp; Accounts'!BH$18, 'E2 Allocators'!$B$15:$W$15, 0),FALSE)*$E131)</f>
        <v>0</v>
      </c>
      <c r="BI131" s="1322">
        <f>IF(ISERROR(VLOOKUP(VLOOKUP($A131, 'E4 TB Allocation Details'!$A$18:$L$214, MATCH("Misc ID", 'E4 TB Allocation Details'!$A$18:$L$18, 0),FALSE), 'E2 Allocators'!$B$15:$W$358, MATCH('O5 Details by Class &amp; Accounts'!BI$18, 'E2 Allocators'!$B$15:$W$15, 0),FALSE)*$E131), 0, VLOOKUP(VLOOKUP($A131, 'E4 TB Allocation Details'!$A$18:$L$214, MATCH("Misc ID", 'E4 TB Allocation Details'!$A$18:$L$18, 0),FALSE), 'E2 Allocators'!$B$15:$W$358, MATCH('O5 Details by Class &amp; Accounts'!BI$18, 'E2 Allocators'!$B$15:$W$15, 0),FALSE)*$E131)</f>
        <v>0</v>
      </c>
      <c r="BJ131" s="1322">
        <f>IF(ISERROR(VLOOKUP(VLOOKUP($A131, 'E4 TB Allocation Details'!$A$18:$L$214, MATCH("Misc ID", 'E4 TB Allocation Details'!$A$18:$L$18, 0),FALSE), 'E2 Allocators'!$B$15:$W$358, MATCH('O5 Details by Class &amp; Accounts'!BJ$18, 'E2 Allocators'!$B$15:$W$15, 0),FALSE)*$E131), 0, VLOOKUP(VLOOKUP($A131, 'E4 TB Allocation Details'!$A$18:$L$214, MATCH("Misc ID", 'E4 TB Allocation Details'!$A$18:$L$18, 0),FALSE), 'E2 Allocators'!$B$15:$W$358, MATCH('O5 Details by Class &amp; Accounts'!BJ$18, 'E2 Allocators'!$B$15:$W$15, 0),FALSE)*$E131)</f>
        <v>0</v>
      </c>
      <c r="BK131" s="1322">
        <f>IF(ISERROR(VLOOKUP(VLOOKUP($A131, 'E4 TB Allocation Details'!$A$18:$L$214, MATCH("Misc ID", 'E4 TB Allocation Details'!$A$18:$L$18, 0),FALSE), 'E2 Allocators'!$B$15:$W$358, MATCH('O5 Details by Class &amp; Accounts'!BK$18, 'E2 Allocators'!$B$15:$W$15, 0),FALSE)*$E131), 0, VLOOKUP(VLOOKUP($A131, 'E4 TB Allocation Details'!$A$18:$L$214, MATCH("Misc ID", 'E4 TB Allocation Details'!$A$18:$L$18, 0),FALSE), 'E2 Allocators'!$B$15:$W$358, MATCH('O5 Details by Class &amp; Accounts'!BK$18, 'E2 Allocators'!$B$15:$W$15, 0),FALSE)*$E131)</f>
        <v>0</v>
      </c>
      <c r="BL131" s="1322">
        <f>IF(ISERROR(VLOOKUP(VLOOKUP($A131, 'E4 TB Allocation Details'!$A$18:$L$214, MATCH("Misc ID", 'E4 TB Allocation Details'!$A$18:$L$18, 0),FALSE), 'E2 Allocators'!$B$15:$W$358, MATCH('O5 Details by Class &amp; Accounts'!BL$18, 'E2 Allocators'!$B$15:$W$15, 0),FALSE)*$E131), 0, VLOOKUP(VLOOKUP($A131, 'E4 TB Allocation Details'!$A$18:$L$214, MATCH("Misc ID", 'E4 TB Allocation Details'!$A$18:$L$18, 0),FALSE), 'E2 Allocators'!$B$15:$W$358, MATCH('O5 Details by Class &amp; Accounts'!BL$18, 'E2 Allocators'!$B$15:$W$15, 0),FALSE)*$E131)</f>
        <v>0</v>
      </c>
      <c r="BM131" s="1322">
        <f>IF(ISERROR(VLOOKUP(VLOOKUP($A131, 'E4 TB Allocation Details'!$A$18:$L$214, MATCH("Misc ID", 'E4 TB Allocation Details'!$A$18:$L$18, 0),FALSE), 'E2 Allocators'!$B$15:$W$358, MATCH('O5 Details by Class &amp; Accounts'!BM$18, 'E2 Allocators'!$B$15:$W$15, 0),FALSE)*$E131), 0, VLOOKUP(VLOOKUP($A131, 'E4 TB Allocation Details'!$A$18:$L$214, MATCH("Misc ID", 'E4 TB Allocation Details'!$A$18:$L$18, 0),FALSE), 'E2 Allocators'!$B$15:$W$358, MATCH('O5 Details by Class &amp; Accounts'!BM$18, 'E2 Allocators'!$B$15:$W$15, 0),FALSE)*$E131)</f>
        <v>0</v>
      </c>
      <c r="BN131" s="1322">
        <f>IF(ISERROR(VLOOKUP(VLOOKUP($A131, 'E4 TB Allocation Details'!$A$18:$L$214, MATCH("Misc ID", 'E4 TB Allocation Details'!$A$18:$L$18, 0),FALSE), 'E2 Allocators'!$B$15:$W$358, MATCH('O5 Details by Class &amp; Accounts'!BN$18, 'E2 Allocators'!$B$15:$W$15, 0),FALSE)*$E131), 0, VLOOKUP(VLOOKUP($A131, 'E4 TB Allocation Details'!$A$18:$L$214, MATCH("Misc ID", 'E4 TB Allocation Details'!$A$18:$L$18, 0),FALSE), 'E2 Allocators'!$B$15:$W$358, MATCH('O5 Details by Class &amp; Accounts'!BN$18, 'E2 Allocators'!$B$15:$W$15, 0),FALSE)*$E131)</f>
        <v>0</v>
      </c>
      <c r="BO131" s="1322">
        <f>IF(ISERROR(VLOOKUP(VLOOKUP($A131, 'E4 TB Allocation Details'!$A$18:$L$214, MATCH("Misc ID", 'E4 TB Allocation Details'!$A$18:$L$18, 0),FALSE), 'E2 Allocators'!$B$15:$W$358, MATCH('O5 Details by Class &amp; Accounts'!BO$18, 'E2 Allocators'!$B$15:$W$15, 0),FALSE)*$E131), 0, VLOOKUP(VLOOKUP($A131, 'E4 TB Allocation Details'!$A$18:$L$214, MATCH("Misc ID", 'E4 TB Allocation Details'!$A$18:$L$18, 0),FALSE), 'E2 Allocators'!$B$15:$W$358, MATCH('O5 Details by Class &amp; Accounts'!BO$18, 'E2 Allocators'!$B$15:$W$15, 0),FALSE)*$E131)</f>
        <v>0</v>
      </c>
      <c r="BP131" s="1322">
        <f>IF(ISERROR(VLOOKUP(VLOOKUP($A131, 'E4 TB Allocation Details'!$A$18:$L$214, MATCH("Misc ID", 'E4 TB Allocation Details'!$A$18:$L$18, 0),FALSE), 'E2 Allocators'!$B$15:$W$358, MATCH('O5 Details by Class &amp; Accounts'!BP$18, 'E2 Allocators'!$B$15:$W$15, 0),FALSE)*$E131), 0, VLOOKUP(VLOOKUP($A131, 'E4 TB Allocation Details'!$A$18:$L$214, MATCH("Misc ID", 'E4 TB Allocation Details'!$A$18:$L$18, 0),FALSE), 'E2 Allocators'!$B$15:$W$358, MATCH('O5 Details by Class &amp; Accounts'!BP$18, 'E2 Allocators'!$B$15:$W$15, 0),FALSE)*$E131)</f>
        <v>0</v>
      </c>
      <c r="BQ131" s="1322">
        <f>IF(ISERROR(VLOOKUP(VLOOKUP($A131, 'E4 TB Allocation Details'!$A$18:$L$214, MATCH("Misc ID", 'E4 TB Allocation Details'!$A$18:$L$18, 0),FALSE), 'E2 Allocators'!$B$15:$W$358, MATCH('O5 Details by Class &amp; Accounts'!BQ$18, 'E2 Allocators'!$B$15:$W$15, 0),FALSE)*$E131), 0, VLOOKUP(VLOOKUP($A131, 'E4 TB Allocation Details'!$A$18:$L$214, MATCH("Misc ID", 'E4 TB Allocation Details'!$A$18:$L$18, 0),FALSE), 'E2 Allocators'!$B$15:$W$358, MATCH('O5 Details by Class &amp; Accounts'!BQ$18, 'E2 Allocators'!$B$15:$W$15, 0),FALSE)*$E131)</f>
        <v>0</v>
      </c>
      <c r="BR131" s="1322">
        <f>IF(ISERROR(VLOOKUP(VLOOKUP($A131, 'E4 TB Allocation Details'!$A$18:$L$214, MATCH("Misc ID", 'E4 TB Allocation Details'!$A$18:$L$18, 0),FALSE), 'E2 Allocators'!$B$15:$W$358, MATCH('O5 Details by Class &amp; Accounts'!BR$18, 'E2 Allocators'!$B$15:$W$15, 0),FALSE)*$E131), 0, VLOOKUP(VLOOKUP($A131, 'E4 TB Allocation Details'!$A$18:$L$214, MATCH("Misc ID", 'E4 TB Allocation Details'!$A$18:$L$18, 0),FALSE), 'E2 Allocators'!$B$15:$W$358, MATCH('O5 Details by Class &amp; Accounts'!BR$18, 'E2 Allocators'!$B$15:$W$15, 0),FALSE)*$E131)</f>
        <v>0</v>
      </c>
      <c r="BS131" s="1322">
        <f t="shared" ref="BS131:BS165" si="41">SUM(AY131:BR131)</f>
        <v>0</v>
      </c>
      <c r="BT131" s="1322">
        <f>IF(ISERROR(VLOOKUP(VLOOKUP($A131, 'E4 TB Allocation Details'!$A$18:$L$214, MATCH("A &amp; G ID", 'E4 TB Allocation Details'!$A$18:$L$18, 0),FALSE), 'E2 Allocators'!$B$15:$W$358, MATCH('O5 Details by Class &amp; Accounts'!BT$18, 'E2 Allocators'!$B$15:$W$15, 0),FALSE)*$E131), 0, VLOOKUP(VLOOKUP($A131, 'E4 TB Allocation Details'!$A$18:$L$214, MATCH("A &amp; G ID", 'E4 TB Allocation Details'!$A$18:$L$18, 0),FALSE), 'E2 Allocators'!$B$15:$W$358, MATCH('O5 Details by Class &amp; Accounts'!BT$18, 'E2 Allocators'!$B$15:$W$15, 0),FALSE)*$E131)</f>
        <v>0</v>
      </c>
      <c r="BU131" s="1322">
        <f>IF(ISERROR(VLOOKUP(VLOOKUP($A131, 'E4 TB Allocation Details'!$A$18:$L$214, MATCH("A &amp; G ID", 'E4 TB Allocation Details'!$A$18:$L$18, 0),FALSE), 'E2 Allocators'!$B$15:$W$358, MATCH('O5 Details by Class &amp; Accounts'!BU$18, 'E2 Allocators'!$B$15:$W$15, 0),FALSE)*$E131), 0, VLOOKUP(VLOOKUP($A131, 'E4 TB Allocation Details'!$A$18:$L$214, MATCH("A &amp; G ID", 'E4 TB Allocation Details'!$A$18:$L$18, 0),FALSE), 'E2 Allocators'!$B$15:$W$358, MATCH('O5 Details by Class &amp; Accounts'!BU$18, 'E2 Allocators'!$B$15:$W$15, 0),FALSE)*$E131)</f>
        <v>0</v>
      </c>
      <c r="BV131" s="1322">
        <f>IF(ISERROR(VLOOKUP(VLOOKUP($A131, 'E4 TB Allocation Details'!$A$18:$L$214, MATCH("A &amp; G ID", 'E4 TB Allocation Details'!$A$18:$L$18, 0),FALSE), 'E2 Allocators'!$B$15:$W$358, MATCH('O5 Details by Class &amp; Accounts'!BV$18, 'E2 Allocators'!$B$15:$W$15, 0),FALSE)*$E131), 0, VLOOKUP(VLOOKUP($A131, 'E4 TB Allocation Details'!$A$18:$L$214, MATCH("A &amp; G ID", 'E4 TB Allocation Details'!$A$18:$L$18, 0),FALSE), 'E2 Allocators'!$B$15:$W$358, MATCH('O5 Details by Class &amp; Accounts'!BV$18, 'E2 Allocators'!$B$15:$W$15, 0),FALSE)*$E131)</f>
        <v>0</v>
      </c>
      <c r="BW131" s="1322">
        <f>IF(ISERROR(VLOOKUP(VLOOKUP($A131, 'E4 TB Allocation Details'!$A$18:$L$214, MATCH("A &amp; G ID", 'E4 TB Allocation Details'!$A$18:$L$18, 0),FALSE), 'E2 Allocators'!$B$15:$W$358, MATCH('O5 Details by Class &amp; Accounts'!BW$18, 'E2 Allocators'!$B$15:$W$15, 0),FALSE)*$E131), 0, VLOOKUP(VLOOKUP($A131, 'E4 TB Allocation Details'!$A$18:$L$214, MATCH("A &amp; G ID", 'E4 TB Allocation Details'!$A$18:$L$18, 0),FALSE), 'E2 Allocators'!$B$15:$W$358, MATCH('O5 Details by Class &amp; Accounts'!BW$18, 'E2 Allocators'!$B$15:$W$15, 0),FALSE)*$E131)</f>
        <v>0</v>
      </c>
      <c r="BX131" s="1322">
        <f>IF(ISERROR(VLOOKUP(VLOOKUP($A131, 'E4 TB Allocation Details'!$A$18:$L$214, MATCH("A &amp; G ID", 'E4 TB Allocation Details'!$A$18:$L$18, 0),FALSE), 'E2 Allocators'!$B$15:$W$358, MATCH('O5 Details by Class &amp; Accounts'!BX$18, 'E2 Allocators'!$B$15:$W$15, 0),FALSE)*$E131), 0, VLOOKUP(VLOOKUP($A131, 'E4 TB Allocation Details'!$A$18:$L$214, MATCH("A &amp; G ID", 'E4 TB Allocation Details'!$A$18:$L$18, 0),FALSE), 'E2 Allocators'!$B$15:$W$358, MATCH('O5 Details by Class &amp; Accounts'!BX$18, 'E2 Allocators'!$B$15:$W$15, 0),FALSE)*$E131)</f>
        <v>0</v>
      </c>
      <c r="BY131" s="1322">
        <f>IF(ISERROR(VLOOKUP(VLOOKUP($A131, 'E4 TB Allocation Details'!$A$18:$L$214, MATCH("A &amp; G ID", 'E4 TB Allocation Details'!$A$18:$L$18, 0),FALSE), 'E2 Allocators'!$B$15:$W$358, MATCH('O5 Details by Class &amp; Accounts'!BY$18, 'E2 Allocators'!$B$15:$W$15, 0),FALSE)*$E131), 0, VLOOKUP(VLOOKUP($A131, 'E4 TB Allocation Details'!$A$18:$L$214, MATCH("A &amp; G ID", 'E4 TB Allocation Details'!$A$18:$L$18, 0),FALSE), 'E2 Allocators'!$B$15:$W$358, MATCH('O5 Details by Class &amp; Accounts'!BY$18, 'E2 Allocators'!$B$15:$W$15, 0),FALSE)*$E131)</f>
        <v>0</v>
      </c>
      <c r="BZ131" s="1322">
        <f>IF(ISERROR(VLOOKUP(VLOOKUP($A131, 'E4 TB Allocation Details'!$A$18:$L$214, MATCH("A &amp; G ID", 'E4 TB Allocation Details'!$A$18:$L$18, 0),FALSE), 'E2 Allocators'!$B$15:$W$358, MATCH('O5 Details by Class &amp; Accounts'!BZ$18, 'E2 Allocators'!$B$15:$W$15, 0),FALSE)*$E131), 0, VLOOKUP(VLOOKUP($A131, 'E4 TB Allocation Details'!$A$18:$L$214, MATCH("A &amp; G ID", 'E4 TB Allocation Details'!$A$18:$L$18, 0),FALSE), 'E2 Allocators'!$B$15:$W$358, MATCH('O5 Details by Class &amp; Accounts'!BZ$18, 'E2 Allocators'!$B$15:$W$15, 0),FALSE)*$E131)</f>
        <v>0</v>
      </c>
      <c r="CA131" s="1322">
        <f>IF(ISERROR(VLOOKUP(VLOOKUP($A131, 'E4 TB Allocation Details'!$A$18:$L$214, MATCH("A &amp; G ID", 'E4 TB Allocation Details'!$A$18:$L$18, 0),FALSE), 'E2 Allocators'!$B$15:$W$358, MATCH('O5 Details by Class &amp; Accounts'!CA$18, 'E2 Allocators'!$B$15:$W$15, 0),FALSE)*$E131), 0, VLOOKUP(VLOOKUP($A131, 'E4 TB Allocation Details'!$A$18:$L$214, MATCH("A &amp; G ID", 'E4 TB Allocation Details'!$A$18:$L$18, 0),FALSE), 'E2 Allocators'!$B$15:$W$358, MATCH('O5 Details by Class &amp; Accounts'!CA$18, 'E2 Allocators'!$B$15:$W$15, 0),FALSE)*$E131)</f>
        <v>0</v>
      </c>
      <c r="CB131" s="1322">
        <f>IF(ISERROR(VLOOKUP(VLOOKUP($A131, 'E4 TB Allocation Details'!$A$18:$L$214, MATCH("A &amp; G ID", 'E4 TB Allocation Details'!$A$18:$L$18, 0),FALSE), 'E2 Allocators'!$B$15:$W$358, MATCH('O5 Details by Class &amp; Accounts'!CB$18, 'E2 Allocators'!$B$15:$W$15, 0),FALSE)*$E131), 0, VLOOKUP(VLOOKUP($A131, 'E4 TB Allocation Details'!$A$18:$L$214, MATCH("A &amp; G ID", 'E4 TB Allocation Details'!$A$18:$L$18, 0),FALSE), 'E2 Allocators'!$B$15:$W$358, MATCH('O5 Details by Class &amp; Accounts'!CB$18, 'E2 Allocators'!$B$15:$W$15, 0),FALSE)*$E131)</f>
        <v>0</v>
      </c>
      <c r="CC131" s="1322">
        <f>IF(ISERROR(VLOOKUP(VLOOKUP($A131, 'E4 TB Allocation Details'!$A$18:$L$214, MATCH("A &amp; G ID", 'E4 TB Allocation Details'!$A$18:$L$18, 0),FALSE), 'E2 Allocators'!$B$15:$W$358, MATCH('O5 Details by Class &amp; Accounts'!CC$18, 'E2 Allocators'!$B$15:$W$15, 0),FALSE)*$E131), 0, VLOOKUP(VLOOKUP($A131, 'E4 TB Allocation Details'!$A$18:$L$214, MATCH("A &amp; G ID", 'E4 TB Allocation Details'!$A$18:$L$18, 0),FALSE), 'E2 Allocators'!$B$15:$W$358, MATCH('O5 Details by Class &amp; Accounts'!CC$18, 'E2 Allocators'!$B$15:$W$15, 0),FALSE)*$E131)</f>
        <v>0</v>
      </c>
      <c r="CD131" s="1322">
        <f>IF(ISERROR(VLOOKUP(VLOOKUP($A131, 'E4 TB Allocation Details'!$A$18:$L$214, MATCH("A &amp; G ID", 'E4 TB Allocation Details'!$A$18:$L$18, 0),FALSE), 'E2 Allocators'!$B$15:$W$358, MATCH('O5 Details by Class &amp; Accounts'!CD$18, 'E2 Allocators'!$B$15:$W$15, 0),FALSE)*$E131), 0, VLOOKUP(VLOOKUP($A131, 'E4 TB Allocation Details'!$A$18:$L$214, MATCH("A &amp; G ID", 'E4 TB Allocation Details'!$A$18:$L$18, 0),FALSE), 'E2 Allocators'!$B$15:$W$358, MATCH('O5 Details by Class &amp; Accounts'!CD$18, 'E2 Allocators'!$B$15:$W$15, 0),FALSE)*$E131)</f>
        <v>0</v>
      </c>
      <c r="CE131" s="1322">
        <f>IF(ISERROR(VLOOKUP(VLOOKUP($A131, 'E4 TB Allocation Details'!$A$18:$L$214, MATCH("A &amp; G ID", 'E4 TB Allocation Details'!$A$18:$L$18, 0),FALSE), 'E2 Allocators'!$B$15:$W$358, MATCH('O5 Details by Class &amp; Accounts'!CE$18, 'E2 Allocators'!$B$15:$W$15, 0),FALSE)*$E131), 0, VLOOKUP(VLOOKUP($A131, 'E4 TB Allocation Details'!$A$18:$L$214, MATCH("A &amp; G ID", 'E4 TB Allocation Details'!$A$18:$L$18, 0),FALSE), 'E2 Allocators'!$B$15:$W$358, MATCH('O5 Details by Class &amp; Accounts'!CE$18, 'E2 Allocators'!$B$15:$W$15, 0),FALSE)*$E131)</f>
        <v>0</v>
      </c>
      <c r="CF131" s="1322">
        <f>IF(ISERROR(VLOOKUP(VLOOKUP($A131, 'E4 TB Allocation Details'!$A$18:$L$214, MATCH("A &amp; G ID", 'E4 TB Allocation Details'!$A$18:$L$18, 0),FALSE), 'E2 Allocators'!$B$15:$W$358, MATCH('O5 Details by Class &amp; Accounts'!CF$18, 'E2 Allocators'!$B$15:$W$15, 0),FALSE)*$E131), 0, VLOOKUP(VLOOKUP($A131, 'E4 TB Allocation Details'!$A$18:$L$214, MATCH("A &amp; G ID", 'E4 TB Allocation Details'!$A$18:$L$18, 0),FALSE), 'E2 Allocators'!$B$15:$W$358, MATCH('O5 Details by Class &amp; Accounts'!CF$18, 'E2 Allocators'!$B$15:$W$15, 0),FALSE)*$E131)</f>
        <v>0</v>
      </c>
      <c r="CG131" s="1322">
        <f>IF(ISERROR(VLOOKUP(VLOOKUP($A131, 'E4 TB Allocation Details'!$A$18:$L$214, MATCH("A &amp; G ID", 'E4 TB Allocation Details'!$A$18:$L$18, 0),FALSE), 'E2 Allocators'!$B$15:$W$358, MATCH('O5 Details by Class &amp; Accounts'!CG$18, 'E2 Allocators'!$B$15:$W$15, 0),FALSE)*$E131), 0, VLOOKUP(VLOOKUP($A131, 'E4 TB Allocation Details'!$A$18:$L$214, MATCH("A &amp; G ID", 'E4 TB Allocation Details'!$A$18:$L$18, 0),FALSE), 'E2 Allocators'!$B$15:$W$358, MATCH('O5 Details by Class &amp; Accounts'!CG$18, 'E2 Allocators'!$B$15:$W$15, 0),FALSE)*$E131)</f>
        <v>0</v>
      </c>
      <c r="CH131" s="1322">
        <f>IF(ISERROR(VLOOKUP(VLOOKUP($A131, 'E4 TB Allocation Details'!$A$18:$L$214, MATCH("A &amp; G ID", 'E4 TB Allocation Details'!$A$18:$L$18, 0),FALSE), 'E2 Allocators'!$B$15:$W$358, MATCH('O5 Details by Class &amp; Accounts'!CH$18, 'E2 Allocators'!$B$15:$W$15, 0),FALSE)*$E131), 0, VLOOKUP(VLOOKUP($A131, 'E4 TB Allocation Details'!$A$18:$L$214, MATCH("A &amp; G ID", 'E4 TB Allocation Details'!$A$18:$L$18, 0),FALSE), 'E2 Allocators'!$B$15:$W$358, MATCH('O5 Details by Class &amp; Accounts'!CH$18, 'E2 Allocators'!$B$15:$W$15, 0),FALSE)*$E131)</f>
        <v>0</v>
      </c>
      <c r="CI131" s="1322">
        <f>IF(ISERROR(VLOOKUP(VLOOKUP($A131, 'E4 TB Allocation Details'!$A$18:$L$214, MATCH("A &amp; G ID", 'E4 TB Allocation Details'!$A$18:$L$18, 0),FALSE), 'E2 Allocators'!$B$15:$W$358, MATCH('O5 Details by Class &amp; Accounts'!CI$18, 'E2 Allocators'!$B$15:$W$15, 0),FALSE)*$E131), 0, VLOOKUP(VLOOKUP($A131, 'E4 TB Allocation Details'!$A$18:$L$214, MATCH("A &amp; G ID", 'E4 TB Allocation Details'!$A$18:$L$18, 0),FALSE), 'E2 Allocators'!$B$15:$W$358, MATCH('O5 Details by Class &amp; Accounts'!CI$18, 'E2 Allocators'!$B$15:$W$15, 0),FALSE)*$E131)</f>
        <v>0</v>
      </c>
      <c r="CJ131" s="1322">
        <f>IF(ISERROR(VLOOKUP(VLOOKUP($A131, 'E4 TB Allocation Details'!$A$18:$L$214, MATCH("A &amp; G ID", 'E4 TB Allocation Details'!$A$18:$L$18, 0),FALSE), 'E2 Allocators'!$B$15:$W$358, MATCH('O5 Details by Class &amp; Accounts'!CJ$18, 'E2 Allocators'!$B$15:$W$15, 0),FALSE)*$E131), 0, VLOOKUP(VLOOKUP($A131, 'E4 TB Allocation Details'!$A$18:$L$214, MATCH("A &amp; G ID", 'E4 TB Allocation Details'!$A$18:$L$18, 0),FALSE), 'E2 Allocators'!$B$15:$W$358, MATCH('O5 Details by Class &amp; Accounts'!CJ$18, 'E2 Allocators'!$B$15:$W$15, 0),FALSE)*$E131)</f>
        <v>0</v>
      </c>
      <c r="CK131" s="1322">
        <f>IF(ISERROR(VLOOKUP(VLOOKUP($A131, 'E4 TB Allocation Details'!$A$18:$L$214, MATCH("A &amp; G ID", 'E4 TB Allocation Details'!$A$18:$L$18, 0),FALSE), 'E2 Allocators'!$B$15:$W$358, MATCH('O5 Details by Class &amp; Accounts'!CK$18, 'E2 Allocators'!$B$15:$W$15, 0),FALSE)*$E131), 0, VLOOKUP(VLOOKUP($A131, 'E4 TB Allocation Details'!$A$18:$L$214, MATCH("A &amp; G ID", 'E4 TB Allocation Details'!$A$18:$L$18, 0),FALSE), 'E2 Allocators'!$B$15:$W$358, MATCH('O5 Details by Class &amp; Accounts'!CK$18, 'E2 Allocators'!$B$15:$W$15, 0),FALSE)*$E131)</f>
        <v>0</v>
      </c>
      <c r="CL131" s="1322">
        <f>IF(ISERROR(VLOOKUP(VLOOKUP($A131, 'E4 TB Allocation Details'!$A$18:$L$214, MATCH("A &amp; G ID", 'E4 TB Allocation Details'!$A$18:$L$18, 0),FALSE), 'E2 Allocators'!$B$15:$W$358, MATCH('O5 Details by Class &amp; Accounts'!CL$18, 'E2 Allocators'!$B$15:$W$15, 0),FALSE)*$E131), 0, VLOOKUP(VLOOKUP($A131, 'E4 TB Allocation Details'!$A$18:$L$214, MATCH("A &amp; G ID", 'E4 TB Allocation Details'!$A$18:$L$18, 0),FALSE), 'E2 Allocators'!$B$15:$W$358, MATCH('O5 Details by Class &amp; Accounts'!CL$18, 'E2 Allocators'!$B$15:$W$15, 0),FALSE)*$E131)</f>
        <v>0</v>
      </c>
      <c r="CM131" s="1322">
        <f>IF(ISERROR(VLOOKUP(VLOOKUP($A131, 'E4 TB Allocation Details'!$A$18:$L$214, MATCH("A &amp; G ID", 'E4 TB Allocation Details'!$A$18:$L$18, 0),FALSE), 'E2 Allocators'!$B$15:$W$358, MATCH('O5 Details by Class &amp; Accounts'!CM$18, 'E2 Allocators'!$B$15:$W$15, 0),FALSE)*$E131), 0, VLOOKUP(VLOOKUP($A131, 'E4 TB Allocation Details'!$A$18:$L$214, MATCH("A &amp; G ID", 'E4 TB Allocation Details'!$A$18:$L$18, 0),FALSE), 'E2 Allocators'!$B$15:$W$358, MATCH('O5 Details by Class &amp; Accounts'!CM$18, 'E2 Allocators'!$B$15:$W$15, 0),FALSE)*$E131)</f>
        <v>0</v>
      </c>
      <c r="CN131" s="1322">
        <f t="shared" ref="CN131:CN164" si="42">SUM(BT131:CM131)</f>
        <v>0</v>
      </c>
      <c r="CO131" s="1651">
        <f t="shared" ref="CO131:CO165" si="43">+E131-AC131-AX131-BS131-CN131</f>
        <v>0</v>
      </c>
      <c r="CQ131" s="1899" t="inlineStr">
        <is>
          <t/>
        </is>
      </c>
    </row>
    <row r="132" spans="1:95" s="64" customFormat="1" ht="12.75" x14ac:dyDescent="0.2">
      <c r="A132" s="1090">
        <v>5010</v>
      </c>
      <c r="B132" s="1089" t="s">
        <v>576</v>
      </c>
      <c r="C132" s="1648">
        <f>IF(ISERROR(VLOOKUP($A132,'I3 TB Data'!$A$19:$H$483,MATCH('O5 Details by Class &amp; Accounts'!$C$18, 'I3 TB Data'!$A$19:$H$19,0),0)), 0, VLOOKUP($A132,'I3 TB Data'!$A$19:$H$483,MATCH('O5 Details by Class &amp; Accounts'!$C$18,'I3 TB Data'!$A$19:$H$19,0),0))</f>
        <v>51313.470603710084</v>
      </c>
      <c r="D132" s="1649"/>
      <c r="E132" s="1648">
        <f t="shared" si="31"/>
        <v>51313.470603710084</v>
      </c>
      <c r="F132" s="1650">
        <f>IF(ISERROR(VLOOKUP($A132, 'E1 Categorization'!A33:E124, MATCH("Customer Component", 'E1 Categorization'!$A$33:$E$33,0), 0)), 0, IF(VLOOKUP($A132, 'E1 Categorization'!A33:E124, MATCH("Customer Component", 'E1 Categorization'!$A$33:$E$33,0), 0)=0, 'O5 Details by Class &amp; Accounts'!$E132, IF(AND(VLOOKUP($A132, 'E1 Categorization'!A33:E124, MATCH("Customer Component", 'E1 Categorization'!$A$33:$E$33,0), 0) &gt;0, VLOOKUP($A132, 'E1 Categorization'!A33:E124, MATCH("Customer Component", 'E1 Categorization'!$A$33:$E$33,0), 0)&lt;1), 'O5 Details by Class &amp; Accounts'!$E132*(1-VLOOKUP($A132, 'E1 Categorization'!A33:E124, MATCH("Customer Component", 'E1 Categorization'!$A$33:$E$33,0), 0)), 0)))</f>
        <v>20525.388241484034</v>
      </c>
      <c r="G132" s="1650">
        <f>IF(ISERROR(VLOOKUP($A132, 'E1 Categorization'!A33:E124, MATCH("Customer Component", 'E1 Categorization'!$A$33:$E$33,0), 0)),0, IF(VLOOKUP($A132, 'E1 Categorization'!A33:E124, MATCH("Customer Component", 'E1 Categorization'!$A$33:$E$33,0), 0)=0, 0, IF(AND(VLOOKUP($A132, 'E1 Categorization'!A33:E124, MATCH("Customer Component", 'E1 Categorization'!$A$33:$E$33,0), 0) &gt;0, VLOOKUP($A132, 'E1 Categorization'!A33:E124, MATCH("Customer Component", 'E1 Categorization'!$A$33:$E$33,0), 0)&lt;1), 'O5 Details by Class &amp; Accounts'!$E132*(VLOOKUP($A132, 'E1 Categorization'!A33:E124, MATCH("Customer Component", 'E1 Categorization'!$A$33:$E$33,0), 0)), 'O5 Details by Class &amp; Accounts'!$E132)))</f>
        <v>30788.08236222605</v>
      </c>
      <c r="H132" s="1322">
        <f t="shared" si="38"/>
        <v>51313.470603710084</v>
      </c>
      <c r="I132" s="1322">
        <f>IF(ISERROR(VLOOKUP(VLOOKUP($A132, 'E4 TB Allocation Details'!$A$18:$L$214, MATCH("Demand ID", 'E4 TB Allocation Details'!$A$18:$L$18, 0),FALSE), 'E2 Allocators'!$B$15:$W$358, MATCH('O5 Details by Class &amp; Accounts'!I$18, 'E2 Allocators'!$B$15:$W$15, 0),FALSE)*$F132), 0, VLOOKUP(VLOOKUP($A132, 'E4 TB Allocation Details'!$A$18:$L$214, MATCH("Demand ID", 'E4 TB Allocation Details'!$A$18:$L$18, 0),FALSE), 'E2 Allocators'!$B$15:$W$358, MATCH('O5 Details by Class &amp; Accounts'!I$18, 'E2 Allocators'!$B$15:$W$15, 0),FALSE)*$F132)</f>
        <v>6088.5092498226013</v>
      </c>
      <c r="J132" s="1322">
        <f>IF(ISERROR(VLOOKUP(VLOOKUP($A132, 'E4 TB Allocation Details'!$A$18:$L$214, MATCH("Demand ID", 'E4 TB Allocation Details'!$A$18:$L$18, 0),FALSE), 'E2 Allocators'!$B$15:$W$358, MATCH('O5 Details by Class &amp; Accounts'!J$18, 'E2 Allocators'!$B$15:$W$15, 0),FALSE)*$F132), 0, VLOOKUP(VLOOKUP($A132, 'E4 TB Allocation Details'!$A$18:$L$214, MATCH("Demand ID", 'E4 TB Allocation Details'!$A$18:$L$18, 0),FALSE), 'E2 Allocators'!$B$15:$W$358, MATCH('O5 Details by Class &amp; Accounts'!J$18, 'E2 Allocators'!$B$15:$W$15, 0),FALSE)*$F132)</f>
        <v>6262.8840405808678</v>
      </c>
      <c r="K132" s="1322">
        <f>IF(ISERROR(VLOOKUP(VLOOKUP($A132, 'E4 TB Allocation Details'!$A$18:$L$214, MATCH("Demand ID", 'E4 TB Allocation Details'!$A$18:$L$18, 0),FALSE), 'E2 Allocators'!$B$15:$W$358, MATCH('O5 Details by Class &amp; Accounts'!K$18, 'E2 Allocators'!$B$15:$W$15, 0),FALSE)*$F132), 0, VLOOKUP(VLOOKUP($A132, 'E4 TB Allocation Details'!$A$18:$L$214, MATCH("Demand ID", 'E4 TB Allocation Details'!$A$18:$L$18, 0),FALSE), 'E2 Allocators'!$B$15:$W$358, MATCH('O5 Details by Class &amp; Accounts'!K$18, 'E2 Allocators'!$B$15:$W$15, 0),FALSE)*$F132)</f>
        <v>6695.6587157613149</v>
      </c>
      <c r="L132" s="1322">
        <f>IF(ISERROR(VLOOKUP(VLOOKUP($A132, 'E4 TB Allocation Details'!$A$18:$L$214, MATCH("Demand ID", 'E4 TB Allocation Details'!$A$18:$L$18, 0),FALSE), 'E2 Allocators'!$B$15:$W$358, MATCH('O5 Details by Class &amp; Accounts'!L$18, 'E2 Allocators'!$B$15:$W$15, 0),FALSE)*$F132), 0, VLOOKUP(VLOOKUP($A132, 'E4 TB Allocation Details'!$A$18:$L$214, MATCH("Demand ID", 'E4 TB Allocation Details'!$A$18:$L$18, 0),FALSE), 'E2 Allocators'!$B$15:$W$358, MATCH('O5 Details by Class &amp; Accounts'!L$18, 'E2 Allocators'!$B$15:$W$15, 0),FALSE)*$F132)</f>
        <v>0</v>
      </c>
      <c r="M132" s="1322">
        <f>IF(ISERROR(VLOOKUP(VLOOKUP($A132, 'E4 TB Allocation Details'!$A$18:$L$214, MATCH("Demand ID", 'E4 TB Allocation Details'!$A$18:$L$18, 0),FALSE), 'E2 Allocators'!$B$15:$W$358, MATCH('O5 Details by Class &amp; Accounts'!M$18, 'E2 Allocators'!$B$15:$W$15, 0),FALSE)*$F132), 0, VLOOKUP(VLOOKUP($A132, 'E4 TB Allocation Details'!$A$18:$L$214, MATCH("Demand ID", 'E4 TB Allocation Details'!$A$18:$L$18, 0),FALSE), 'E2 Allocators'!$B$15:$W$358, MATCH('O5 Details by Class &amp; Accounts'!M$18, 'E2 Allocators'!$B$15:$W$15, 0),FALSE)*$F132)</f>
        <v>0</v>
      </c>
      <c r="N132" s="1322">
        <f>IF(ISERROR(VLOOKUP(VLOOKUP($A132, 'E4 TB Allocation Details'!$A$18:$L$214, MATCH("Demand ID", 'E4 TB Allocation Details'!$A$18:$L$18, 0),FALSE), 'E2 Allocators'!$B$15:$W$358, MATCH('O5 Details by Class &amp; Accounts'!N$18, 'E2 Allocators'!$B$15:$W$15, 0),FALSE)*$F132), 0, VLOOKUP(VLOOKUP($A132, 'E4 TB Allocation Details'!$A$18:$L$214, MATCH("Demand ID", 'E4 TB Allocation Details'!$A$18:$L$18, 0),FALSE), 'E2 Allocators'!$B$15:$W$358, MATCH('O5 Details by Class &amp; Accounts'!N$18, 'E2 Allocators'!$B$15:$W$15, 0),FALSE)*$F132)</f>
        <v>1418.8723785878851</v>
      </c>
      <c r="O132" s="1322">
        <f>IF(ISERROR(VLOOKUP(VLOOKUP($A132, 'E4 TB Allocation Details'!$A$18:$L$214, MATCH("Demand ID", 'E4 TB Allocation Details'!$A$18:$L$18, 0),FALSE), 'E2 Allocators'!$B$15:$W$358, MATCH('O5 Details by Class &amp; Accounts'!O$18, 'E2 Allocators'!$B$15:$W$15, 0),FALSE)*$F132), 0, VLOOKUP(VLOOKUP($A132, 'E4 TB Allocation Details'!$A$18:$L$214, MATCH("Demand ID", 'E4 TB Allocation Details'!$A$18:$L$18, 0),FALSE), 'E2 Allocators'!$B$15:$W$358, MATCH('O5 Details by Class &amp; Accounts'!O$18, 'E2 Allocators'!$B$15:$W$15, 0),FALSE)*$F132)</f>
        <v>46.906705295253275</v>
      </c>
      <c r="P132" s="1322">
        <f>IF(ISERROR(VLOOKUP(VLOOKUP($A132, 'E4 TB Allocation Details'!$A$18:$L$214, MATCH("Demand ID", 'E4 TB Allocation Details'!$A$18:$L$18, 0),FALSE), 'E2 Allocators'!$B$15:$W$358, MATCH('O5 Details by Class &amp; Accounts'!P$18, 'E2 Allocators'!$B$15:$W$15, 0),FALSE)*$F132), 0, VLOOKUP(VLOOKUP($A132, 'E4 TB Allocation Details'!$A$18:$L$214, MATCH("Demand ID", 'E4 TB Allocation Details'!$A$18:$L$18, 0),FALSE), 'E2 Allocators'!$B$15:$W$358, MATCH('O5 Details by Class &amp; Accounts'!P$18, 'E2 Allocators'!$B$15:$W$15, 0),FALSE)*$F132)</f>
        <v>0</v>
      </c>
      <c r="Q132" s="1322">
        <f>IF(ISERROR(VLOOKUP(VLOOKUP($A132, 'E4 TB Allocation Details'!$A$18:$L$214, MATCH("Demand ID", 'E4 TB Allocation Details'!$A$18:$L$18, 0),FALSE), 'E2 Allocators'!$B$15:$W$358, MATCH('O5 Details by Class &amp; Accounts'!Q$18, 'E2 Allocators'!$B$15:$W$15, 0),FALSE)*$F132), 0, VLOOKUP(VLOOKUP($A132, 'E4 TB Allocation Details'!$A$18:$L$214, MATCH("Demand ID", 'E4 TB Allocation Details'!$A$18:$L$18, 0),FALSE), 'E2 Allocators'!$B$15:$W$358, MATCH('O5 Details by Class &amp; Accounts'!Q$18, 'E2 Allocators'!$B$15:$W$15, 0),FALSE)*$F132)</f>
        <v>12.557151436112557</v>
      </c>
      <c r="R132" s="1322">
        <f>IF(ISERROR(VLOOKUP(VLOOKUP($A132, 'E4 TB Allocation Details'!$A$18:$L$214, MATCH("Demand ID", 'E4 TB Allocation Details'!$A$18:$L$18, 0),FALSE), 'E2 Allocators'!$B$15:$W$358, MATCH('O5 Details by Class &amp; Accounts'!R$18, 'E2 Allocators'!$B$15:$W$15, 0),FALSE)*$F132), 0, VLOOKUP(VLOOKUP($A132, 'E4 TB Allocation Details'!$A$18:$L$214, MATCH("Demand ID", 'E4 TB Allocation Details'!$A$18:$L$18, 0),FALSE), 'E2 Allocators'!$B$15:$W$358, MATCH('O5 Details by Class &amp; Accounts'!R$18, 'E2 Allocators'!$B$15:$W$15, 0),FALSE)*$F132)</f>
        <v>0</v>
      </c>
      <c r="S132" s="1322">
        <f>IF(ISERROR(VLOOKUP(VLOOKUP($A132, 'E4 TB Allocation Details'!$A$18:$L$214, MATCH("Demand ID", 'E4 TB Allocation Details'!$A$18:$L$18, 0),FALSE), 'E2 Allocators'!$B$15:$W$358, MATCH('O5 Details by Class &amp; Accounts'!S$18, 'E2 Allocators'!$B$15:$W$15, 0),FALSE)*$F132), 0, VLOOKUP(VLOOKUP($A132, 'E4 TB Allocation Details'!$A$18:$L$214, MATCH("Demand ID", 'E4 TB Allocation Details'!$A$18:$L$18, 0),FALSE), 'E2 Allocators'!$B$15:$W$358, MATCH('O5 Details by Class &amp; Accounts'!S$18, 'E2 Allocators'!$B$15:$W$15, 0),FALSE)*$F132)</f>
        <v>0</v>
      </c>
      <c r="T132" s="1322">
        <f>IF(ISERROR(VLOOKUP(VLOOKUP($A132, 'E4 TB Allocation Details'!$A$18:$L$214, MATCH("Demand ID", 'E4 TB Allocation Details'!$A$18:$L$18, 0),FALSE), 'E2 Allocators'!$B$15:$W$358, MATCH('O5 Details by Class &amp; Accounts'!T$18, 'E2 Allocators'!$B$15:$W$15, 0),FALSE)*$F132), 0, VLOOKUP(VLOOKUP($A132, 'E4 TB Allocation Details'!$A$18:$L$214, MATCH("Demand ID", 'E4 TB Allocation Details'!$A$18:$L$18, 0),FALSE), 'E2 Allocators'!$B$15:$W$358, MATCH('O5 Details by Class &amp; Accounts'!T$18, 'E2 Allocators'!$B$15:$W$15, 0),FALSE)*$F132)</f>
        <v>0</v>
      </c>
      <c r="U132" s="1322">
        <f>IF(ISERROR(VLOOKUP(VLOOKUP($A132, 'E4 TB Allocation Details'!$A$18:$L$214, MATCH("Demand ID", 'E4 TB Allocation Details'!$A$18:$L$18, 0),FALSE), 'E2 Allocators'!$B$15:$W$358, MATCH('O5 Details by Class &amp; Accounts'!U$18, 'E2 Allocators'!$B$15:$W$15, 0),FALSE)*$F132), 0, VLOOKUP(VLOOKUP($A132, 'E4 TB Allocation Details'!$A$18:$L$214, MATCH("Demand ID", 'E4 TB Allocation Details'!$A$18:$L$18, 0),FALSE), 'E2 Allocators'!$B$15:$W$358, MATCH('O5 Details by Class &amp; Accounts'!U$18, 'E2 Allocators'!$B$15:$W$15, 0),FALSE)*$F132)</f>
        <v>0</v>
      </c>
      <c r="V132" s="1322">
        <f>IF(ISERROR(VLOOKUP(VLOOKUP($A132, 'E4 TB Allocation Details'!$A$18:$L$214, MATCH("Demand ID", 'E4 TB Allocation Details'!$A$18:$L$18, 0),FALSE), 'E2 Allocators'!$B$15:$W$358, MATCH('O5 Details by Class &amp; Accounts'!V$18, 'E2 Allocators'!$B$15:$W$15, 0),FALSE)*$F132), 0, VLOOKUP(VLOOKUP($A132, 'E4 TB Allocation Details'!$A$18:$L$214, MATCH("Demand ID", 'E4 TB Allocation Details'!$A$18:$L$18, 0),FALSE), 'E2 Allocators'!$B$15:$W$358, MATCH('O5 Details by Class &amp; Accounts'!V$18, 'E2 Allocators'!$B$15:$W$15, 0),FALSE)*$F132)</f>
        <v>0</v>
      </c>
      <c r="W132" s="1322">
        <f>IF(ISERROR(VLOOKUP(VLOOKUP($A132, 'E4 TB Allocation Details'!$A$18:$L$214, MATCH("Demand ID", 'E4 TB Allocation Details'!$A$18:$L$18, 0),FALSE), 'E2 Allocators'!$B$15:$W$358, MATCH('O5 Details by Class &amp; Accounts'!W$18, 'E2 Allocators'!$B$15:$W$15, 0),FALSE)*$F132), 0, VLOOKUP(VLOOKUP($A132, 'E4 TB Allocation Details'!$A$18:$L$214, MATCH("Demand ID", 'E4 TB Allocation Details'!$A$18:$L$18, 0),FALSE), 'E2 Allocators'!$B$15:$W$358, MATCH('O5 Details by Class &amp; Accounts'!W$18, 'E2 Allocators'!$B$15:$W$15, 0),FALSE)*$F132)</f>
        <v>0</v>
      </c>
      <c r="X132" s="1322">
        <f>IF(ISERROR(VLOOKUP(VLOOKUP($A132, 'E4 TB Allocation Details'!$A$18:$L$214, MATCH("Demand ID", 'E4 TB Allocation Details'!$A$18:$L$18, 0),FALSE), 'E2 Allocators'!$B$15:$W$358, MATCH('O5 Details by Class &amp; Accounts'!X$18, 'E2 Allocators'!$B$15:$W$15, 0),FALSE)*$F132), 0, VLOOKUP(VLOOKUP($A132, 'E4 TB Allocation Details'!$A$18:$L$214, MATCH("Demand ID", 'E4 TB Allocation Details'!$A$18:$L$18, 0),FALSE), 'E2 Allocators'!$B$15:$W$358, MATCH('O5 Details by Class &amp; Accounts'!X$18, 'E2 Allocators'!$B$15:$W$15, 0),FALSE)*$F132)</f>
        <v>0</v>
      </c>
      <c r="Y132" s="1322">
        <f>IF(ISERROR(VLOOKUP(VLOOKUP($A132, 'E4 TB Allocation Details'!$A$18:$L$214, MATCH("Demand ID", 'E4 TB Allocation Details'!$A$18:$L$18, 0),FALSE), 'E2 Allocators'!$B$15:$W$358, MATCH('O5 Details by Class &amp; Accounts'!Y$18, 'E2 Allocators'!$B$15:$W$15, 0),FALSE)*$F132), 0, VLOOKUP(VLOOKUP($A132, 'E4 TB Allocation Details'!$A$18:$L$214, MATCH("Demand ID", 'E4 TB Allocation Details'!$A$18:$L$18, 0),FALSE), 'E2 Allocators'!$B$15:$W$358, MATCH('O5 Details by Class &amp; Accounts'!Y$18, 'E2 Allocators'!$B$15:$W$15, 0),FALSE)*$F132)</f>
        <v>0</v>
      </c>
      <c r="Z132" s="1322">
        <f>IF(ISERROR(VLOOKUP(VLOOKUP($A132, 'E4 TB Allocation Details'!$A$18:$L$214, MATCH("Demand ID", 'E4 TB Allocation Details'!$A$18:$L$18, 0),FALSE), 'E2 Allocators'!$B$15:$W$358, MATCH('O5 Details by Class &amp; Accounts'!Z$18, 'E2 Allocators'!$B$15:$W$15, 0),FALSE)*$F132), 0, VLOOKUP(VLOOKUP($A132, 'E4 TB Allocation Details'!$A$18:$L$214, MATCH("Demand ID", 'E4 TB Allocation Details'!$A$18:$L$18, 0),FALSE), 'E2 Allocators'!$B$15:$W$358, MATCH('O5 Details by Class &amp; Accounts'!Z$18, 'E2 Allocators'!$B$15:$W$15, 0),FALSE)*$F132)</f>
        <v>0</v>
      </c>
      <c r="AA132" s="1322">
        <f>IF(ISERROR(VLOOKUP(VLOOKUP($A132, 'E4 TB Allocation Details'!$A$18:$L$214, MATCH("Demand ID", 'E4 TB Allocation Details'!$A$18:$L$18, 0),FALSE), 'E2 Allocators'!$B$15:$W$358, MATCH('O5 Details by Class &amp; Accounts'!AA$18, 'E2 Allocators'!$B$15:$W$15, 0),FALSE)*$F132), 0, VLOOKUP(VLOOKUP($A132, 'E4 TB Allocation Details'!$A$18:$L$214, MATCH("Demand ID", 'E4 TB Allocation Details'!$A$18:$L$18, 0),FALSE), 'E2 Allocators'!$B$15:$W$358, MATCH('O5 Details by Class &amp; Accounts'!AA$18, 'E2 Allocators'!$B$15:$W$15, 0),FALSE)*$F132)</f>
        <v>0</v>
      </c>
      <c r="AB132" s="1322">
        <f>IF(ISERROR(VLOOKUP(VLOOKUP($A132, 'E4 TB Allocation Details'!$A$18:$L$214, MATCH("Demand ID", 'E4 TB Allocation Details'!$A$18:$L$18, 0),FALSE), 'E2 Allocators'!$B$15:$W$358, MATCH('O5 Details by Class &amp; Accounts'!AB$18, 'E2 Allocators'!$B$15:$W$15, 0),FALSE)*$F132), 0, VLOOKUP(VLOOKUP($A132, 'E4 TB Allocation Details'!$A$18:$L$214, MATCH("Demand ID", 'E4 TB Allocation Details'!$A$18:$L$18, 0),FALSE), 'E2 Allocators'!$B$15:$W$358, MATCH('O5 Details by Class &amp; Accounts'!AB$18, 'E2 Allocators'!$B$15:$W$15, 0),FALSE)*$F132)</f>
        <v>0</v>
      </c>
      <c r="AC132" s="1322">
        <f t="shared" si="39"/>
        <v>20525.388241484034</v>
      </c>
      <c r="AD132" s="1322">
        <f>IF(ISERROR(VLOOKUP(VLOOKUP($A132, 'E4 TB Allocation Details'!$A$18:$L$214, MATCH("Customer ID", 'E4 TB Allocation Details'!$A$18:$L$18, 0),FALSE), 'E2 Allocators'!$B$15:$W$358, MATCH('O5 Details by Class &amp; Accounts'!AD$18, 'E2 Allocators'!$B$15:$W$15, 0),FALSE)*$G132), 0, VLOOKUP(VLOOKUP($A132, 'E4 TB Allocation Details'!$A$18:$L$214, MATCH("Customer ID", 'E4 TB Allocation Details'!$A$18:$L$18, 0),FALSE), 'E2 Allocators'!$B$15:$W$358, MATCH('O5 Details by Class &amp; Accounts'!AD$18, 'E2 Allocators'!$B$15:$W$15, 0),FALSE)*$G132)</f>
        <v>24780.483838686367</v>
      </c>
      <c r="AE132" s="1322">
        <f>IF(ISERROR(VLOOKUP(VLOOKUP($A132, 'E4 TB Allocation Details'!$A$18:$L$214, MATCH("Customer ID", 'E4 TB Allocation Details'!$A$18:$L$18, 0),FALSE), 'E2 Allocators'!$B$15:$W$358, MATCH('O5 Details by Class &amp; Accounts'!AE$18, 'E2 Allocators'!$B$15:$W$15, 0),FALSE)*$G132), 0, VLOOKUP(VLOOKUP($A132, 'E4 TB Allocation Details'!$A$18:$L$214, MATCH("Customer ID", 'E4 TB Allocation Details'!$A$18:$L$18, 0),FALSE), 'E2 Allocators'!$B$15:$W$358, MATCH('O5 Details by Class &amp; Accounts'!AE$18, 'E2 Allocators'!$B$15:$W$15, 0),FALSE)*$G132)</f>
        <v>3703.9609476533274</v>
      </c>
      <c r="AF132" s="1322">
        <f>IF(ISERROR(VLOOKUP(VLOOKUP($A132, 'E4 TB Allocation Details'!$A$18:$L$214, MATCH("Customer ID", 'E4 TB Allocation Details'!$A$18:$L$18, 0),FALSE), 'E2 Allocators'!$B$15:$W$358, MATCH('O5 Details by Class &amp; Accounts'!AF$18, 'E2 Allocators'!$B$15:$W$15, 0),FALSE)*$G132), 0, VLOOKUP(VLOOKUP($A132, 'E4 TB Allocation Details'!$A$18:$L$214, MATCH("Customer ID", 'E4 TB Allocation Details'!$A$18:$L$18, 0),FALSE), 'E2 Allocators'!$B$15:$W$358, MATCH('O5 Details by Class &amp; Accounts'!AF$18, 'E2 Allocators'!$B$15:$W$15, 0),FALSE)*$G132)</f>
        <v>320.94858444524982</v>
      </c>
      <c r="AG132" s="1322">
        <f>IF(ISERROR(VLOOKUP(VLOOKUP($A132, 'E4 TB Allocation Details'!$A$18:$L$214, MATCH("Customer ID", 'E4 TB Allocation Details'!$A$18:$L$18, 0),FALSE), 'E2 Allocators'!$B$15:$W$358, MATCH('O5 Details by Class &amp; Accounts'!AG$18, 'E2 Allocators'!$B$15:$W$15, 0),FALSE)*$G132), 0, VLOOKUP(VLOOKUP($A132, 'E4 TB Allocation Details'!$A$18:$L$214, MATCH("Customer ID", 'E4 TB Allocation Details'!$A$18:$L$18, 0),FALSE), 'E2 Allocators'!$B$15:$W$358, MATCH('O5 Details by Class &amp; Accounts'!AG$18, 'E2 Allocators'!$B$15:$W$15, 0),FALSE)*$G132)</f>
        <v>0</v>
      </c>
      <c r="AH132" s="1322">
        <f>IF(ISERROR(VLOOKUP(VLOOKUP($A132, 'E4 TB Allocation Details'!$A$18:$L$214, MATCH("Customer ID", 'E4 TB Allocation Details'!$A$18:$L$18, 0),FALSE), 'E2 Allocators'!$B$15:$W$358, MATCH('O5 Details by Class &amp; Accounts'!AH$18, 'E2 Allocators'!$B$15:$W$15, 0),FALSE)*$G132), 0, VLOOKUP(VLOOKUP($A132, 'E4 TB Allocation Details'!$A$18:$L$214, MATCH("Customer ID", 'E4 TB Allocation Details'!$A$18:$L$18, 0),FALSE), 'E2 Allocators'!$B$15:$W$358, MATCH('O5 Details by Class &amp; Accounts'!AH$18, 'E2 Allocators'!$B$15:$W$15, 0),FALSE)*$G132)</f>
        <v>0</v>
      </c>
      <c r="AI132" s="1322">
        <f>IF(ISERROR(VLOOKUP(VLOOKUP($A132, 'E4 TB Allocation Details'!$A$18:$L$214, MATCH("Customer ID", 'E4 TB Allocation Details'!$A$18:$L$18, 0),FALSE), 'E2 Allocators'!$B$15:$W$358, MATCH('O5 Details by Class &amp; Accounts'!AI$18, 'E2 Allocators'!$B$15:$W$15, 0),FALSE)*$G132), 0, VLOOKUP(VLOOKUP($A132, 'E4 TB Allocation Details'!$A$18:$L$214, MATCH("Customer ID", 'E4 TB Allocation Details'!$A$18:$L$18, 0),FALSE), 'E2 Allocators'!$B$15:$W$358, MATCH('O5 Details by Class &amp; Accounts'!AI$18, 'E2 Allocators'!$B$15:$W$15, 0),FALSE)*$G132)</f>
        <v>2.4499891942385483</v>
      </c>
      <c r="AJ132" s="1322">
        <f>IF(ISERROR(VLOOKUP(VLOOKUP($A132, 'E4 TB Allocation Details'!$A$18:$L$214, MATCH("Customer ID", 'E4 TB Allocation Details'!$A$18:$L$18, 0),FALSE), 'E2 Allocators'!$B$15:$W$358, MATCH('O5 Details by Class &amp; Accounts'!AJ$18, 'E2 Allocators'!$B$15:$W$15, 0),FALSE)*$G132), 0, VLOOKUP(VLOOKUP($A132, 'E4 TB Allocation Details'!$A$18:$L$214, MATCH("Customer ID", 'E4 TB Allocation Details'!$A$18:$L$18, 0),FALSE), 'E2 Allocators'!$B$15:$W$358, MATCH('O5 Details by Class &amp; Accounts'!AJ$18, 'E2 Allocators'!$B$15:$W$15, 0),FALSE)*$G132)</f>
        <v>1916.5392831966649</v>
      </c>
      <c r="AK132" s="1322">
        <f>IF(ISERROR(VLOOKUP(VLOOKUP($A132, 'E4 TB Allocation Details'!$A$18:$L$214, MATCH("Customer ID", 'E4 TB Allocation Details'!$A$18:$L$18, 0),FALSE), 'E2 Allocators'!$B$15:$W$358, MATCH('O5 Details by Class &amp; Accounts'!AK$18, 'E2 Allocators'!$B$15:$W$15, 0),FALSE)*$G132), 0, VLOOKUP(VLOOKUP($A132, 'E4 TB Allocation Details'!$A$18:$L$214, MATCH("Customer ID", 'E4 TB Allocation Details'!$A$18:$L$18, 0),FALSE), 'E2 Allocators'!$B$15:$W$358, MATCH('O5 Details by Class &amp; Accounts'!AK$18, 'E2 Allocators'!$B$15:$W$15, 0),FALSE)*$G132)</f>
        <v>0</v>
      </c>
      <c r="AL132" s="1322">
        <f>IF(ISERROR(VLOOKUP(VLOOKUP($A132, 'E4 TB Allocation Details'!$A$18:$L$214, MATCH("Customer ID", 'E4 TB Allocation Details'!$A$18:$L$18, 0),FALSE), 'E2 Allocators'!$B$15:$W$358, MATCH('O5 Details by Class &amp; Accounts'!AL$18, 'E2 Allocators'!$B$15:$W$15, 0),FALSE)*$G132), 0, VLOOKUP(VLOOKUP($A132, 'E4 TB Allocation Details'!$A$18:$L$214, MATCH("Customer ID", 'E4 TB Allocation Details'!$A$18:$L$18, 0),FALSE), 'E2 Allocators'!$B$15:$W$358, MATCH('O5 Details by Class &amp; Accounts'!AL$18, 'E2 Allocators'!$B$15:$W$15, 0),FALSE)*$G132)</f>
        <v>63.699719050202255</v>
      </c>
      <c r="AM132" s="1322">
        <f>IF(ISERROR(VLOOKUP(VLOOKUP($A132, 'E4 TB Allocation Details'!$A$18:$L$214, MATCH("Customer ID", 'E4 TB Allocation Details'!$A$18:$L$18, 0),FALSE), 'E2 Allocators'!$B$15:$W$358, MATCH('O5 Details by Class &amp; Accounts'!AM$18, 'E2 Allocators'!$B$15:$W$15, 0),FALSE)*$G132), 0, VLOOKUP(VLOOKUP($A132, 'E4 TB Allocation Details'!$A$18:$L$214, MATCH("Customer ID", 'E4 TB Allocation Details'!$A$18:$L$18, 0),FALSE), 'E2 Allocators'!$B$15:$W$358, MATCH('O5 Details by Class &amp; Accounts'!AM$18, 'E2 Allocators'!$B$15:$W$15, 0),FALSE)*$G132)</f>
        <v>0</v>
      </c>
      <c r="AN132" s="1322">
        <f>IF(ISERROR(VLOOKUP(VLOOKUP($A132, 'E4 TB Allocation Details'!$A$18:$L$214, MATCH("Customer ID", 'E4 TB Allocation Details'!$A$18:$L$18, 0),FALSE), 'E2 Allocators'!$B$15:$W$358, MATCH('O5 Details by Class &amp; Accounts'!AN$18, 'E2 Allocators'!$B$15:$W$15, 0),FALSE)*$G132), 0, VLOOKUP(VLOOKUP($A132, 'E4 TB Allocation Details'!$A$18:$L$214, MATCH("Customer ID", 'E4 TB Allocation Details'!$A$18:$L$18, 0),FALSE), 'E2 Allocators'!$B$15:$W$358, MATCH('O5 Details by Class &amp; Accounts'!AN$18, 'E2 Allocators'!$B$15:$W$15, 0),FALSE)*$G132)</f>
        <v>0</v>
      </c>
      <c r="AO132" s="1322">
        <f>IF(ISERROR(VLOOKUP(VLOOKUP($A132, 'E4 TB Allocation Details'!$A$18:$L$214, MATCH("Customer ID", 'E4 TB Allocation Details'!$A$18:$L$18, 0),FALSE), 'E2 Allocators'!$B$15:$W$358, MATCH('O5 Details by Class &amp; Accounts'!AO$18, 'E2 Allocators'!$B$15:$W$15, 0),FALSE)*$G132), 0, VLOOKUP(VLOOKUP($A132, 'E4 TB Allocation Details'!$A$18:$L$214, MATCH("Customer ID", 'E4 TB Allocation Details'!$A$18:$L$18, 0),FALSE), 'E2 Allocators'!$B$15:$W$358, MATCH('O5 Details by Class &amp; Accounts'!AO$18, 'E2 Allocators'!$B$15:$W$15, 0),FALSE)*$G132)</f>
        <v>0</v>
      </c>
      <c r="AP132" s="1322">
        <f>IF(ISERROR(VLOOKUP(VLOOKUP($A132, 'E4 TB Allocation Details'!$A$18:$L$214, MATCH("Customer ID", 'E4 TB Allocation Details'!$A$18:$L$18, 0),FALSE), 'E2 Allocators'!$B$15:$W$358, MATCH('O5 Details by Class &amp; Accounts'!AP$18, 'E2 Allocators'!$B$15:$W$15, 0),FALSE)*$G132), 0, VLOOKUP(VLOOKUP($A132, 'E4 TB Allocation Details'!$A$18:$L$214, MATCH("Customer ID", 'E4 TB Allocation Details'!$A$18:$L$18, 0),FALSE), 'E2 Allocators'!$B$15:$W$358, MATCH('O5 Details by Class &amp; Accounts'!AP$18, 'E2 Allocators'!$B$15:$W$15, 0),FALSE)*$G132)</f>
        <v>0</v>
      </c>
      <c r="AQ132" s="1322">
        <f>IF(ISERROR(VLOOKUP(VLOOKUP($A132, 'E4 TB Allocation Details'!$A$18:$L$214, MATCH("Customer ID", 'E4 TB Allocation Details'!$A$18:$L$18, 0),FALSE), 'E2 Allocators'!$B$15:$W$358, MATCH('O5 Details by Class &amp; Accounts'!AQ$18, 'E2 Allocators'!$B$15:$W$15, 0),FALSE)*$G132), 0, VLOOKUP(VLOOKUP($A132, 'E4 TB Allocation Details'!$A$18:$L$214, MATCH("Customer ID", 'E4 TB Allocation Details'!$A$18:$L$18, 0),FALSE), 'E2 Allocators'!$B$15:$W$358, MATCH('O5 Details by Class &amp; Accounts'!AQ$18, 'E2 Allocators'!$B$15:$W$15, 0),FALSE)*$G132)</f>
        <v>0</v>
      </c>
      <c r="AR132" s="1322">
        <f>IF(ISERROR(VLOOKUP(VLOOKUP($A132, 'E4 TB Allocation Details'!$A$18:$L$214, MATCH("Customer ID", 'E4 TB Allocation Details'!$A$18:$L$18, 0),FALSE), 'E2 Allocators'!$B$15:$W$358, MATCH('O5 Details by Class &amp; Accounts'!AR$18, 'E2 Allocators'!$B$15:$W$15, 0),FALSE)*$G132), 0, VLOOKUP(VLOOKUP($A132, 'E4 TB Allocation Details'!$A$18:$L$214, MATCH("Customer ID", 'E4 TB Allocation Details'!$A$18:$L$18, 0),FALSE), 'E2 Allocators'!$B$15:$W$358, MATCH('O5 Details by Class &amp; Accounts'!AR$18, 'E2 Allocators'!$B$15:$W$15, 0),FALSE)*$G132)</f>
        <v>0</v>
      </c>
      <c r="AS132" s="1322">
        <f>IF(ISERROR(VLOOKUP(VLOOKUP($A132, 'E4 TB Allocation Details'!$A$18:$L$214, MATCH("Customer ID", 'E4 TB Allocation Details'!$A$18:$L$18, 0),FALSE), 'E2 Allocators'!$B$15:$W$358, MATCH('O5 Details by Class &amp; Accounts'!AS$18, 'E2 Allocators'!$B$15:$W$15, 0),FALSE)*$G132), 0, VLOOKUP(VLOOKUP($A132, 'E4 TB Allocation Details'!$A$18:$L$214, MATCH("Customer ID", 'E4 TB Allocation Details'!$A$18:$L$18, 0),FALSE), 'E2 Allocators'!$B$15:$W$358, MATCH('O5 Details by Class &amp; Accounts'!AS$18, 'E2 Allocators'!$B$15:$W$15, 0),FALSE)*$G132)</f>
        <v>0</v>
      </c>
      <c r="AT132" s="1322">
        <f>IF(ISERROR(VLOOKUP(VLOOKUP($A132, 'E4 TB Allocation Details'!$A$18:$L$214, MATCH("Customer ID", 'E4 TB Allocation Details'!$A$18:$L$18, 0),FALSE), 'E2 Allocators'!$B$15:$W$358, MATCH('O5 Details by Class &amp; Accounts'!AT$18, 'E2 Allocators'!$B$15:$W$15, 0),FALSE)*$G132), 0, VLOOKUP(VLOOKUP($A132, 'E4 TB Allocation Details'!$A$18:$L$214, MATCH("Customer ID", 'E4 TB Allocation Details'!$A$18:$L$18, 0),FALSE), 'E2 Allocators'!$B$15:$W$358, MATCH('O5 Details by Class &amp; Accounts'!AT$18, 'E2 Allocators'!$B$15:$W$15, 0),FALSE)*$G132)</f>
        <v>0</v>
      </c>
      <c r="AU132" s="1322">
        <f>IF(ISERROR(VLOOKUP(VLOOKUP($A132, 'E4 TB Allocation Details'!$A$18:$L$214, MATCH("Customer ID", 'E4 TB Allocation Details'!$A$18:$L$18, 0),FALSE), 'E2 Allocators'!$B$15:$W$358, MATCH('O5 Details by Class &amp; Accounts'!AU$18, 'E2 Allocators'!$B$15:$W$15, 0),FALSE)*$G132), 0, VLOOKUP(VLOOKUP($A132, 'E4 TB Allocation Details'!$A$18:$L$214, MATCH("Customer ID", 'E4 TB Allocation Details'!$A$18:$L$18, 0),FALSE), 'E2 Allocators'!$B$15:$W$358, MATCH('O5 Details by Class &amp; Accounts'!AU$18, 'E2 Allocators'!$B$15:$W$15, 0),FALSE)*$G132)</f>
        <v>0</v>
      </c>
      <c r="AV132" s="1322">
        <f>IF(ISERROR(VLOOKUP(VLOOKUP($A132, 'E4 TB Allocation Details'!$A$18:$L$214, MATCH("Customer ID", 'E4 TB Allocation Details'!$A$18:$L$18, 0),FALSE), 'E2 Allocators'!$B$15:$W$358, MATCH('O5 Details by Class &amp; Accounts'!AV$18, 'E2 Allocators'!$B$15:$W$15, 0),FALSE)*$G132), 0, VLOOKUP(VLOOKUP($A132, 'E4 TB Allocation Details'!$A$18:$L$214, MATCH("Customer ID", 'E4 TB Allocation Details'!$A$18:$L$18, 0),FALSE), 'E2 Allocators'!$B$15:$W$358, MATCH('O5 Details by Class &amp; Accounts'!AV$18, 'E2 Allocators'!$B$15:$W$15, 0),FALSE)*$G132)</f>
        <v>0</v>
      </c>
      <c r="AW132" s="1322">
        <f>IF(ISERROR(VLOOKUP(VLOOKUP($A132, 'E4 TB Allocation Details'!$A$18:$L$214, MATCH("Customer ID", 'E4 TB Allocation Details'!$A$18:$L$18, 0),FALSE), 'E2 Allocators'!$B$15:$W$358, MATCH('O5 Details by Class &amp; Accounts'!AW$18, 'E2 Allocators'!$B$15:$W$15, 0),FALSE)*$G132), 0, VLOOKUP(VLOOKUP($A132, 'E4 TB Allocation Details'!$A$18:$L$214, MATCH("Customer ID", 'E4 TB Allocation Details'!$A$18:$L$18, 0),FALSE), 'E2 Allocators'!$B$15:$W$358, MATCH('O5 Details by Class &amp; Accounts'!AW$18, 'E2 Allocators'!$B$15:$W$15, 0),FALSE)*$G132)</f>
        <v>0</v>
      </c>
      <c r="AX132" s="1322">
        <f t="shared" si="40"/>
        <v>30788.082362226047</v>
      </c>
      <c r="AY132" s="1322">
        <f>IF(ISERROR(VLOOKUP(VLOOKUP($A132, 'E4 TB Allocation Details'!$A$18:$L$214, MATCH("Misc ID", 'E4 TB Allocation Details'!$A$18:$L$18, 0),FALSE), 'E2 Allocators'!$B$15:$W$358, MATCH('O5 Details by Class &amp; Accounts'!AY$18, 'E2 Allocators'!$B$15:$W$15, 0),FALSE)*$E132), 0, VLOOKUP(VLOOKUP($A132, 'E4 TB Allocation Details'!$A$18:$L$214, MATCH("Misc ID", 'E4 TB Allocation Details'!$A$18:$L$18, 0),FALSE), 'E2 Allocators'!$B$15:$W$358, MATCH('O5 Details by Class &amp; Accounts'!AY$18, 'E2 Allocators'!$B$15:$W$15, 0),FALSE)*$E132)</f>
        <v>0</v>
      </c>
      <c r="AZ132" s="1322">
        <f>IF(ISERROR(VLOOKUP(VLOOKUP($A132, 'E4 TB Allocation Details'!$A$18:$L$214, MATCH("Misc ID", 'E4 TB Allocation Details'!$A$18:$L$18, 0),FALSE), 'E2 Allocators'!$B$15:$W$358, MATCH('O5 Details by Class &amp; Accounts'!AZ$18, 'E2 Allocators'!$B$15:$W$15, 0),FALSE)*$E132), 0, VLOOKUP(VLOOKUP($A132, 'E4 TB Allocation Details'!$A$18:$L$214, MATCH("Misc ID", 'E4 TB Allocation Details'!$A$18:$L$18, 0),FALSE), 'E2 Allocators'!$B$15:$W$358, MATCH('O5 Details by Class &amp; Accounts'!AZ$18, 'E2 Allocators'!$B$15:$W$15, 0),FALSE)*$E132)</f>
        <v>0</v>
      </c>
      <c r="BA132" s="1322">
        <f>IF(ISERROR(VLOOKUP(VLOOKUP($A132, 'E4 TB Allocation Details'!$A$18:$L$214, MATCH("Misc ID", 'E4 TB Allocation Details'!$A$18:$L$18, 0),FALSE), 'E2 Allocators'!$B$15:$W$358, MATCH('O5 Details by Class &amp; Accounts'!BA$18, 'E2 Allocators'!$B$15:$W$15, 0),FALSE)*$E132), 0, VLOOKUP(VLOOKUP($A132, 'E4 TB Allocation Details'!$A$18:$L$214, MATCH("Misc ID", 'E4 TB Allocation Details'!$A$18:$L$18, 0),FALSE), 'E2 Allocators'!$B$15:$W$358, MATCH('O5 Details by Class &amp; Accounts'!BA$18, 'E2 Allocators'!$B$15:$W$15, 0),FALSE)*$E132)</f>
        <v>0</v>
      </c>
      <c r="BB132" s="1322">
        <f>IF(ISERROR(VLOOKUP(VLOOKUP($A132, 'E4 TB Allocation Details'!$A$18:$L$214, MATCH("Misc ID", 'E4 TB Allocation Details'!$A$18:$L$18, 0),FALSE), 'E2 Allocators'!$B$15:$W$358, MATCH('O5 Details by Class &amp; Accounts'!BB$18, 'E2 Allocators'!$B$15:$W$15, 0),FALSE)*$E132), 0, VLOOKUP(VLOOKUP($A132, 'E4 TB Allocation Details'!$A$18:$L$214, MATCH("Misc ID", 'E4 TB Allocation Details'!$A$18:$L$18, 0),FALSE), 'E2 Allocators'!$B$15:$W$358, MATCH('O5 Details by Class &amp; Accounts'!BB$18, 'E2 Allocators'!$B$15:$W$15, 0),FALSE)*$E132)</f>
        <v>0</v>
      </c>
      <c r="BC132" s="1322">
        <f>IF(ISERROR(VLOOKUP(VLOOKUP($A132, 'E4 TB Allocation Details'!$A$18:$L$214, MATCH("Misc ID", 'E4 TB Allocation Details'!$A$18:$L$18, 0),FALSE), 'E2 Allocators'!$B$15:$W$358, MATCH('O5 Details by Class &amp; Accounts'!BC$18, 'E2 Allocators'!$B$15:$W$15, 0),FALSE)*$E132), 0, VLOOKUP(VLOOKUP($A132, 'E4 TB Allocation Details'!$A$18:$L$214, MATCH("Misc ID", 'E4 TB Allocation Details'!$A$18:$L$18, 0),FALSE), 'E2 Allocators'!$B$15:$W$358, MATCH('O5 Details by Class &amp; Accounts'!BC$18, 'E2 Allocators'!$B$15:$W$15, 0),FALSE)*$E132)</f>
        <v>0</v>
      </c>
      <c r="BD132" s="1322">
        <f>IF(ISERROR(VLOOKUP(VLOOKUP($A132, 'E4 TB Allocation Details'!$A$18:$L$214, MATCH("Misc ID", 'E4 TB Allocation Details'!$A$18:$L$18, 0),FALSE), 'E2 Allocators'!$B$15:$W$358, MATCH('O5 Details by Class &amp; Accounts'!BD$18, 'E2 Allocators'!$B$15:$W$15, 0),FALSE)*$E132), 0, VLOOKUP(VLOOKUP($A132, 'E4 TB Allocation Details'!$A$18:$L$214, MATCH("Misc ID", 'E4 TB Allocation Details'!$A$18:$L$18, 0),FALSE), 'E2 Allocators'!$B$15:$W$358, MATCH('O5 Details by Class &amp; Accounts'!BD$18, 'E2 Allocators'!$B$15:$W$15, 0),FALSE)*$E132)</f>
        <v>0</v>
      </c>
      <c r="BE132" s="1322">
        <f>IF(ISERROR(VLOOKUP(VLOOKUP($A132, 'E4 TB Allocation Details'!$A$18:$L$214, MATCH("Misc ID", 'E4 TB Allocation Details'!$A$18:$L$18, 0),FALSE), 'E2 Allocators'!$B$15:$W$358, MATCH('O5 Details by Class &amp; Accounts'!BE$18, 'E2 Allocators'!$B$15:$W$15, 0),FALSE)*$E132), 0, VLOOKUP(VLOOKUP($A132, 'E4 TB Allocation Details'!$A$18:$L$214, MATCH("Misc ID", 'E4 TB Allocation Details'!$A$18:$L$18, 0),FALSE), 'E2 Allocators'!$B$15:$W$358, MATCH('O5 Details by Class &amp; Accounts'!BE$18, 'E2 Allocators'!$B$15:$W$15, 0),FALSE)*$E132)</f>
        <v>0</v>
      </c>
      <c r="BF132" s="1322">
        <f>IF(ISERROR(VLOOKUP(VLOOKUP($A132, 'E4 TB Allocation Details'!$A$18:$L$214, MATCH("Misc ID", 'E4 TB Allocation Details'!$A$18:$L$18, 0),FALSE), 'E2 Allocators'!$B$15:$W$358, MATCH('O5 Details by Class &amp; Accounts'!BF$18, 'E2 Allocators'!$B$15:$W$15, 0),FALSE)*$E132), 0, VLOOKUP(VLOOKUP($A132, 'E4 TB Allocation Details'!$A$18:$L$214, MATCH("Misc ID", 'E4 TB Allocation Details'!$A$18:$L$18, 0),FALSE), 'E2 Allocators'!$B$15:$W$358, MATCH('O5 Details by Class &amp; Accounts'!BF$18, 'E2 Allocators'!$B$15:$W$15, 0),FALSE)*$E132)</f>
        <v>0</v>
      </c>
      <c r="BG132" s="1322">
        <f>IF(ISERROR(VLOOKUP(VLOOKUP($A132, 'E4 TB Allocation Details'!$A$18:$L$214, MATCH("Misc ID", 'E4 TB Allocation Details'!$A$18:$L$18, 0),FALSE), 'E2 Allocators'!$B$15:$W$358, MATCH('O5 Details by Class &amp; Accounts'!BG$18, 'E2 Allocators'!$B$15:$W$15, 0),FALSE)*$E132), 0, VLOOKUP(VLOOKUP($A132, 'E4 TB Allocation Details'!$A$18:$L$214, MATCH("Misc ID", 'E4 TB Allocation Details'!$A$18:$L$18, 0),FALSE), 'E2 Allocators'!$B$15:$W$358, MATCH('O5 Details by Class &amp; Accounts'!BG$18, 'E2 Allocators'!$B$15:$W$15, 0),FALSE)*$E132)</f>
        <v>0</v>
      </c>
      <c r="BH132" s="1322">
        <f>IF(ISERROR(VLOOKUP(VLOOKUP($A132, 'E4 TB Allocation Details'!$A$18:$L$214, MATCH("Misc ID", 'E4 TB Allocation Details'!$A$18:$L$18, 0),FALSE), 'E2 Allocators'!$B$15:$W$358, MATCH('O5 Details by Class &amp; Accounts'!BH$18, 'E2 Allocators'!$B$15:$W$15, 0),FALSE)*$E132), 0, VLOOKUP(VLOOKUP($A132, 'E4 TB Allocation Details'!$A$18:$L$214, MATCH("Misc ID", 'E4 TB Allocation Details'!$A$18:$L$18, 0),FALSE), 'E2 Allocators'!$B$15:$W$358, MATCH('O5 Details by Class &amp; Accounts'!BH$18, 'E2 Allocators'!$B$15:$W$15, 0),FALSE)*$E132)</f>
        <v>0</v>
      </c>
      <c r="BI132" s="1322">
        <f>IF(ISERROR(VLOOKUP(VLOOKUP($A132, 'E4 TB Allocation Details'!$A$18:$L$214, MATCH("Misc ID", 'E4 TB Allocation Details'!$A$18:$L$18, 0),FALSE), 'E2 Allocators'!$B$15:$W$358, MATCH('O5 Details by Class &amp; Accounts'!BI$18, 'E2 Allocators'!$B$15:$W$15, 0),FALSE)*$E132), 0, VLOOKUP(VLOOKUP($A132, 'E4 TB Allocation Details'!$A$18:$L$214, MATCH("Misc ID", 'E4 TB Allocation Details'!$A$18:$L$18, 0),FALSE), 'E2 Allocators'!$B$15:$W$358, MATCH('O5 Details by Class &amp; Accounts'!BI$18, 'E2 Allocators'!$B$15:$W$15, 0),FALSE)*$E132)</f>
        <v>0</v>
      </c>
      <c r="BJ132" s="1322">
        <f>IF(ISERROR(VLOOKUP(VLOOKUP($A132, 'E4 TB Allocation Details'!$A$18:$L$214, MATCH("Misc ID", 'E4 TB Allocation Details'!$A$18:$L$18, 0),FALSE), 'E2 Allocators'!$B$15:$W$358, MATCH('O5 Details by Class &amp; Accounts'!BJ$18, 'E2 Allocators'!$B$15:$W$15, 0),FALSE)*$E132), 0, VLOOKUP(VLOOKUP($A132, 'E4 TB Allocation Details'!$A$18:$L$214, MATCH("Misc ID", 'E4 TB Allocation Details'!$A$18:$L$18, 0),FALSE), 'E2 Allocators'!$B$15:$W$358, MATCH('O5 Details by Class &amp; Accounts'!BJ$18, 'E2 Allocators'!$B$15:$W$15, 0),FALSE)*$E132)</f>
        <v>0</v>
      </c>
      <c r="BK132" s="1322">
        <f>IF(ISERROR(VLOOKUP(VLOOKUP($A132, 'E4 TB Allocation Details'!$A$18:$L$214, MATCH("Misc ID", 'E4 TB Allocation Details'!$A$18:$L$18, 0),FALSE), 'E2 Allocators'!$B$15:$W$358, MATCH('O5 Details by Class &amp; Accounts'!BK$18, 'E2 Allocators'!$B$15:$W$15, 0),FALSE)*$E132), 0, VLOOKUP(VLOOKUP($A132, 'E4 TB Allocation Details'!$A$18:$L$214, MATCH("Misc ID", 'E4 TB Allocation Details'!$A$18:$L$18, 0),FALSE), 'E2 Allocators'!$B$15:$W$358, MATCH('O5 Details by Class &amp; Accounts'!BK$18, 'E2 Allocators'!$B$15:$W$15, 0),FALSE)*$E132)</f>
        <v>0</v>
      </c>
      <c r="BL132" s="1322">
        <f>IF(ISERROR(VLOOKUP(VLOOKUP($A132, 'E4 TB Allocation Details'!$A$18:$L$214, MATCH("Misc ID", 'E4 TB Allocation Details'!$A$18:$L$18, 0),FALSE), 'E2 Allocators'!$B$15:$W$358, MATCH('O5 Details by Class &amp; Accounts'!BL$18, 'E2 Allocators'!$B$15:$W$15, 0),FALSE)*$E132), 0, VLOOKUP(VLOOKUP($A132, 'E4 TB Allocation Details'!$A$18:$L$214, MATCH("Misc ID", 'E4 TB Allocation Details'!$A$18:$L$18, 0),FALSE), 'E2 Allocators'!$B$15:$W$358, MATCH('O5 Details by Class &amp; Accounts'!BL$18, 'E2 Allocators'!$B$15:$W$15, 0),FALSE)*$E132)</f>
        <v>0</v>
      </c>
      <c r="BM132" s="1322">
        <f>IF(ISERROR(VLOOKUP(VLOOKUP($A132, 'E4 TB Allocation Details'!$A$18:$L$214, MATCH("Misc ID", 'E4 TB Allocation Details'!$A$18:$L$18, 0),FALSE), 'E2 Allocators'!$B$15:$W$358, MATCH('O5 Details by Class &amp; Accounts'!BM$18, 'E2 Allocators'!$B$15:$W$15, 0),FALSE)*$E132), 0, VLOOKUP(VLOOKUP($A132, 'E4 TB Allocation Details'!$A$18:$L$214, MATCH("Misc ID", 'E4 TB Allocation Details'!$A$18:$L$18, 0),FALSE), 'E2 Allocators'!$B$15:$W$358, MATCH('O5 Details by Class &amp; Accounts'!BM$18, 'E2 Allocators'!$B$15:$W$15, 0),FALSE)*$E132)</f>
        <v>0</v>
      </c>
      <c r="BN132" s="1322">
        <f>IF(ISERROR(VLOOKUP(VLOOKUP($A132, 'E4 TB Allocation Details'!$A$18:$L$214, MATCH("Misc ID", 'E4 TB Allocation Details'!$A$18:$L$18, 0),FALSE), 'E2 Allocators'!$B$15:$W$358, MATCH('O5 Details by Class &amp; Accounts'!BN$18, 'E2 Allocators'!$B$15:$W$15, 0),FALSE)*$E132), 0, VLOOKUP(VLOOKUP($A132, 'E4 TB Allocation Details'!$A$18:$L$214, MATCH("Misc ID", 'E4 TB Allocation Details'!$A$18:$L$18, 0),FALSE), 'E2 Allocators'!$B$15:$W$358, MATCH('O5 Details by Class &amp; Accounts'!BN$18, 'E2 Allocators'!$B$15:$W$15, 0),FALSE)*$E132)</f>
        <v>0</v>
      </c>
      <c r="BO132" s="1322">
        <f>IF(ISERROR(VLOOKUP(VLOOKUP($A132, 'E4 TB Allocation Details'!$A$18:$L$214, MATCH("Misc ID", 'E4 TB Allocation Details'!$A$18:$L$18, 0),FALSE), 'E2 Allocators'!$B$15:$W$358, MATCH('O5 Details by Class &amp; Accounts'!BO$18, 'E2 Allocators'!$B$15:$W$15, 0),FALSE)*$E132), 0, VLOOKUP(VLOOKUP($A132, 'E4 TB Allocation Details'!$A$18:$L$214, MATCH("Misc ID", 'E4 TB Allocation Details'!$A$18:$L$18, 0),FALSE), 'E2 Allocators'!$B$15:$W$358, MATCH('O5 Details by Class &amp; Accounts'!BO$18, 'E2 Allocators'!$B$15:$W$15, 0),FALSE)*$E132)</f>
        <v>0</v>
      </c>
      <c r="BP132" s="1322">
        <f>IF(ISERROR(VLOOKUP(VLOOKUP($A132, 'E4 TB Allocation Details'!$A$18:$L$214, MATCH("Misc ID", 'E4 TB Allocation Details'!$A$18:$L$18, 0),FALSE), 'E2 Allocators'!$B$15:$W$358, MATCH('O5 Details by Class &amp; Accounts'!BP$18, 'E2 Allocators'!$B$15:$W$15, 0),FALSE)*$E132), 0, VLOOKUP(VLOOKUP($A132, 'E4 TB Allocation Details'!$A$18:$L$214, MATCH("Misc ID", 'E4 TB Allocation Details'!$A$18:$L$18, 0),FALSE), 'E2 Allocators'!$B$15:$W$358, MATCH('O5 Details by Class &amp; Accounts'!BP$18, 'E2 Allocators'!$B$15:$W$15, 0),FALSE)*$E132)</f>
        <v>0</v>
      </c>
      <c r="BQ132" s="1322">
        <f>IF(ISERROR(VLOOKUP(VLOOKUP($A132, 'E4 TB Allocation Details'!$A$18:$L$214, MATCH("Misc ID", 'E4 TB Allocation Details'!$A$18:$L$18, 0),FALSE), 'E2 Allocators'!$B$15:$W$358, MATCH('O5 Details by Class &amp; Accounts'!BQ$18, 'E2 Allocators'!$B$15:$W$15, 0),FALSE)*$E132), 0, VLOOKUP(VLOOKUP($A132, 'E4 TB Allocation Details'!$A$18:$L$214, MATCH("Misc ID", 'E4 TB Allocation Details'!$A$18:$L$18, 0),FALSE), 'E2 Allocators'!$B$15:$W$358, MATCH('O5 Details by Class &amp; Accounts'!BQ$18, 'E2 Allocators'!$B$15:$W$15, 0),FALSE)*$E132)</f>
        <v>0</v>
      </c>
      <c r="BR132" s="1322">
        <f>IF(ISERROR(VLOOKUP(VLOOKUP($A132, 'E4 TB Allocation Details'!$A$18:$L$214, MATCH("Misc ID", 'E4 TB Allocation Details'!$A$18:$L$18, 0),FALSE), 'E2 Allocators'!$B$15:$W$358, MATCH('O5 Details by Class &amp; Accounts'!BR$18, 'E2 Allocators'!$B$15:$W$15, 0),FALSE)*$E132), 0, VLOOKUP(VLOOKUP($A132, 'E4 TB Allocation Details'!$A$18:$L$214, MATCH("Misc ID", 'E4 TB Allocation Details'!$A$18:$L$18, 0),FALSE), 'E2 Allocators'!$B$15:$W$358, MATCH('O5 Details by Class &amp; Accounts'!BR$18, 'E2 Allocators'!$B$15:$W$15, 0),FALSE)*$E132)</f>
        <v>0</v>
      </c>
      <c r="BS132" s="1322">
        <f t="shared" si="41"/>
        <v>0</v>
      </c>
      <c r="BT132" s="1322">
        <f>IF(ISERROR(VLOOKUP(VLOOKUP($A132, 'E4 TB Allocation Details'!$A$18:$L$214, MATCH("A &amp; G ID", 'E4 TB Allocation Details'!$A$18:$L$18, 0),FALSE), 'E2 Allocators'!$B$15:$W$358, MATCH('O5 Details by Class &amp; Accounts'!BT$18, 'E2 Allocators'!$B$15:$W$15, 0),FALSE)*$E132), 0, VLOOKUP(VLOOKUP($A132, 'E4 TB Allocation Details'!$A$18:$L$214, MATCH("A &amp; G ID", 'E4 TB Allocation Details'!$A$18:$L$18, 0),FALSE), 'E2 Allocators'!$B$15:$W$358, MATCH('O5 Details by Class &amp; Accounts'!BT$18, 'E2 Allocators'!$B$15:$W$15, 0),FALSE)*$E132)</f>
        <v>0</v>
      </c>
      <c r="BU132" s="1322">
        <f>IF(ISERROR(VLOOKUP(VLOOKUP($A132, 'E4 TB Allocation Details'!$A$18:$L$214, MATCH("A &amp; G ID", 'E4 TB Allocation Details'!$A$18:$L$18, 0),FALSE), 'E2 Allocators'!$B$15:$W$358, MATCH('O5 Details by Class &amp; Accounts'!BU$18, 'E2 Allocators'!$B$15:$W$15, 0),FALSE)*$E132), 0, VLOOKUP(VLOOKUP($A132, 'E4 TB Allocation Details'!$A$18:$L$214, MATCH("A &amp; G ID", 'E4 TB Allocation Details'!$A$18:$L$18, 0),FALSE), 'E2 Allocators'!$B$15:$W$358, MATCH('O5 Details by Class &amp; Accounts'!BU$18, 'E2 Allocators'!$B$15:$W$15, 0),FALSE)*$E132)</f>
        <v>0</v>
      </c>
      <c r="BV132" s="1322">
        <f>IF(ISERROR(VLOOKUP(VLOOKUP($A132, 'E4 TB Allocation Details'!$A$18:$L$214, MATCH("A &amp; G ID", 'E4 TB Allocation Details'!$A$18:$L$18, 0),FALSE), 'E2 Allocators'!$B$15:$W$358, MATCH('O5 Details by Class &amp; Accounts'!BV$18, 'E2 Allocators'!$B$15:$W$15, 0),FALSE)*$E132), 0, VLOOKUP(VLOOKUP($A132, 'E4 TB Allocation Details'!$A$18:$L$214, MATCH("A &amp; G ID", 'E4 TB Allocation Details'!$A$18:$L$18, 0),FALSE), 'E2 Allocators'!$B$15:$W$358, MATCH('O5 Details by Class &amp; Accounts'!BV$18, 'E2 Allocators'!$B$15:$W$15, 0),FALSE)*$E132)</f>
        <v>0</v>
      </c>
      <c r="BW132" s="1322">
        <f>IF(ISERROR(VLOOKUP(VLOOKUP($A132, 'E4 TB Allocation Details'!$A$18:$L$214, MATCH("A &amp; G ID", 'E4 TB Allocation Details'!$A$18:$L$18, 0),FALSE), 'E2 Allocators'!$B$15:$W$358, MATCH('O5 Details by Class &amp; Accounts'!BW$18, 'E2 Allocators'!$B$15:$W$15, 0),FALSE)*$E132), 0, VLOOKUP(VLOOKUP($A132, 'E4 TB Allocation Details'!$A$18:$L$214, MATCH("A &amp; G ID", 'E4 TB Allocation Details'!$A$18:$L$18, 0),FALSE), 'E2 Allocators'!$B$15:$W$358, MATCH('O5 Details by Class &amp; Accounts'!BW$18, 'E2 Allocators'!$B$15:$W$15, 0),FALSE)*$E132)</f>
        <v>0</v>
      </c>
      <c r="BX132" s="1322">
        <f>IF(ISERROR(VLOOKUP(VLOOKUP($A132, 'E4 TB Allocation Details'!$A$18:$L$214, MATCH("A &amp; G ID", 'E4 TB Allocation Details'!$A$18:$L$18, 0),FALSE), 'E2 Allocators'!$B$15:$W$358, MATCH('O5 Details by Class &amp; Accounts'!BX$18, 'E2 Allocators'!$B$15:$W$15, 0),FALSE)*$E132), 0, VLOOKUP(VLOOKUP($A132, 'E4 TB Allocation Details'!$A$18:$L$214, MATCH("A &amp; G ID", 'E4 TB Allocation Details'!$A$18:$L$18, 0),FALSE), 'E2 Allocators'!$B$15:$W$358, MATCH('O5 Details by Class &amp; Accounts'!BX$18, 'E2 Allocators'!$B$15:$W$15, 0),FALSE)*$E132)</f>
        <v>0</v>
      </c>
      <c r="BY132" s="1322">
        <f>IF(ISERROR(VLOOKUP(VLOOKUP($A132, 'E4 TB Allocation Details'!$A$18:$L$214, MATCH("A &amp; G ID", 'E4 TB Allocation Details'!$A$18:$L$18, 0),FALSE), 'E2 Allocators'!$B$15:$W$358, MATCH('O5 Details by Class &amp; Accounts'!BY$18, 'E2 Allocators'!$B$15:$W$15, 0),FALSE)*$E132), 0, VLOOKUP(VLOOKUP($A132, 'E4 TB Allocation Details'!$A$18:$L$214, MATCH("A &amp; G ID", 'E4 TB Allocation Details'!$A$18:$L$18, 0),FALSE), 'E2 Allocators'!$B$15:$W$358, MATCH('O5 Details by Class &amp; Accounts'!BY$18, 'E2 Allocators'!$B$15:$W$15, 0),FALSE)*$E132)</f>
        <v>0</v>
      </c>
      <c r="BZ132" s="1322">
        <f>IF(ISERROR(VLOOKUP(VLOOKUP($A132, 'E4 TB Allocation Details'!$A$18:$L$214, MATCH("A &amp; G ID", 'E4 TB Allocation Details'!$A$18:$L$18, 0),FALSE), 'E2 Allocators'!$B$15:$W$358, MATCH('O5 Details by Class &amp; Accounts'!BZ$18, 'E2 Allocators'!$B$15:$W$15, 0),FALSE)*$E132), 0, VLOOKUP(VLOOKUP($A132, 'E4 TB Allocation Details'!$A$18:$L$214, MATCH("A &amp; G ID", 'E4 TB Allocation Details'!$A$18:$L$18, 0),FALSE), 'E2 Allocators'!$B$15:$W$358, MATCH('O5 Details by Class &amp; Accounts'!BZ$18, 'E2 Allocators'!$B$15:$W$15, 0),FALSE)*$E132)</f>
        <v>0</v>
      </c>
      <c r="CA132" s="1322">
        <f>IF(ISERROR(VLOOKUP(VLOOKUP($A132, 'E4 TB Allocation Details'!$A$18:$L$214, MATCH("A &amp; G ID", 'E4 TB Allocation Details'!$A$18:$L$18, 0),FALSE), 'E2 Allocators'!$B$15:$W$358, MATCH('O5 Details by Class &amp; Accounts'!CA$18, 'E2 Allocators'!$B$15:$W$15, 0),FALSE)*$E132), 0, VLOOKUP(VLOOKUP($A132, 'E4 TB Allocation Details'!$A$18:$L$214, MATCH("A &amp; G ID", 'E4 TB Allocation Details'!$A$18:$L$18, 0),FALSE), 'E2 Allocators'!$B$15:$W$358, MATCH('O5 Details by Class &amp; Accounts'!CA$18, 'E2 Allocators'!$B$15:$W$15, 0),FALSE)*$E132)</f>
        <v>0</v>
      </c>
      <c r="CB132" s="1322">
        <f>IF(ISERROR(VLOOKUP(VLOOKUP($A132, 'E4 TB Allocation Details'!$A$18:$L$214, MATCH("A &amp; G ID", 'E4 TB Allocation Details'!$A$18:$L$18, 0),FALSE), 'E2 Allocators'!$B$15:$W$358, MATCH('O5 Details by Class &amp; Accounts'!CB$18, 'E2 Allocators'!$B$15:$W$15, 0),FALSE)*$E132), 0, VLOOKUP(VLOOKUP($A132, 'E4 TB Allocation Details'!$A$18:$L$214, MATCH("A &amp; G ID", 'E4 TB Allocation Details'!$A$18:$L$18, 0),FALSE), 'E2 Allocators'!$B$15:$W$358, MATCH('O5 Details by Class &amp; Accounts'!CB$18, 'E2 Allocators'!$B$15:$W$15, 0),FALSE)*$E132)</f>
        <v>0</v>
      </c>
      <c r="CC132" s="1322">
        <f>IF(ISERROR(VLOOKUP(VLOOKUP($A132, 'E4 TB Allocation Details'!$A$18:$L$214, MATCH("A &amp; G ID", 'E4 TB Allocation Details'!$A$18:$L$18, 0),FALSE), 'E2 Allocators'!$B$15:$W$358, MATCH('O5 Details by Class &amp; Accounts'!CC$18, 'E2 Allocators'!$B$15:$W$15, 0),FALSE)*$E132), 0, VLOOKUP(VLOOKUP($A132, 'E4 TB Allocation Details'!$A$18:$L$214, MATCH("A &amp; G ID", 'E4 TB Allocation Details'!$A$18:$L$18, 0),FALSE), 'E2 Allocators'!$B$15:$W$358, MATCH('O5 Details by Class &amp; Accounts'!CC$18, 'E2 Allocators'!$B$15:$W$15, 0),FALSE)*$E132)</f>
        <v>0</v>
      </c>
      <c r="CD132" s="1322">
        <f>IF(ISERROR(VLOOKUP(VLOOKUP($A132, 'E4 TB Allocation Details'!$A$18:$L$214, MATCH("A &amp; G ID", 'E4 TB Allocation Details'!$A$18:$L$18, 0),FALSE), 'E2 Allocators'!$B$15:$W$358, MATCH('O5 Details by Class &amp; Accounts'!CD$18, 'E2 Allocators'!$B$15:$W$15, 0),FALSE)*$E132), 0, VLOOKUP(VLOOKUP($A132, 'E4 TB Allocation Details'!$A$18:$L$214, MATCH("A &amp; G ID", 'E4 TB Allocation Details'!$A$18:$L$18, 0),FALSE), 'E2 Allocators'!$B$15:$W$358, MATCH('O5 Details by Class &amp; Accounts'!CD$18, 'E2 Allocators'!$B$15:$W$15, 0),FALSE)*$E132)</f>
        <v>0</v>
      </c>
      <c r="CE132" s="1322">
        <f>IF(ISERROR(VLOOKUP(VLOOKUP($A132, 'E4 TB Allocation Details'!$A$18:$L$214, MATCH("A &amp; G ID", 'E4 TB Allocation Details'!$A$18:$L$18, 0),FALSE), 'E2 Allocators'!$B$15:$W$358, MATCH('O5 Details by Class &amp; Accounts'!CE$18, 'E2 Allocators'!$B$15:$W$15, 0),FALSE)*$E132), 0, VLOOKUP(VLOOKUP($A132, 'E4 TB Allocation Details'!$A$18:$L$214, MATCH("A &amp; G ID", 'E4 TB Allocation Details'!$A$18:$L$18, 0),FALSE), 'E2 Allocators'!$B$15:$W$358, MATCH('O5 Details by Class &amp; Accounts'!CE$18, 'E2 Allocators'!$B$15:$W$15, 0),FALSE)*$E132)</f>
        <v>0</v>
      </c>
      <c r="CF132" s="1322">
        <f>IF(ISERROR(VLOOKUP(VLOOKUP($A132, 'E4 TB Allocation Details'!$A$18:$L$214, MATCH("A &amp; G ID", 'E4 TB Allocation Details'!$A$18:$L$18, 0),FALSE), 'E2 Allocators'!$B$15:$W$358, MATCH('O5 Details by Class &amp; Accounts'!CF$18, 'E2 Allocators'!$B$15:$W$15, 0),FALSE)*$E132), 0, VLOOKUP(VLOOKUP($A132, 'E4 TB Allocation Details'!$A$18:$L$214, MATCH("A &amp; G ID", 'E4 TB Allocation Details'!$A$18:$L$18, 0),FALSE), 'E2 Allocators'!$B$15:$W$358, MATCH('O5 Details by Class &amp; Accounts'!CF$18, 'E2 Allocators'!$B$15:$W$15, 0),FALSE)*$E132)</f>
        <v>0</v>
      </c>
      <c r="CG132" s="1322">
        <f>IF(ISERROR(VLOOKUP(VLOOKUP($A132, 'E4 TB Allocation Details'!$A$18:$L$214, MATCH("A &amp; G ID", 'E4 TB Allocation Details'!$A$18:$L$18, 0),FALSE), 'E2 Allocators'!$B$15:$W$358, MATCH('O5 Details by Class &amp; Accounts'!CG$18, 'E2 Allocators'!$B$15:$W$15, 0),FALSE)*$E132), 0, VLOOKUP(VLOOKUP($A132, 'E4 TB Allocation Details'!$A$18:$L$214, MATCH("A &amp; G ID", 'E4 TB Allocation Details'!$A$18:$L$18, 0),FALSE), 'E2 Allocators'!$B$15:$W$358, MATCH('O5 Details by Class &amp; Accounts'!CG$18, 'E2 Allocators'!$B$15:$W$15, 0),FALSE)*$E132)</f>
        <v>0</v>
      </c>
      <c r="CH132" s="1322">
        <f>IF(ISERROR(VLOOKUP(VLOOKUP($A132, 'E4 TB Allocation Details'!$A$18:$L$214, MATCH("A &amp; G ID", 'E4 TB Allocation Details'!$A$18:$L$18, 0),FALSE), 'E2 Allocators'!$B$15:$W$358, MATCH('O5 Details by Class &amp; Accounts'!CH$18, 'E2 Allocators'!$B$15:$W$15, 0),FALSE)*$E132), 0, VLOOKUP(VLOOKUP($A132, 'E4 TB Allocation Details'!$A$18:$L$214, MATCH("A &amp; G ID", 'E4 TB Allocation Details'!$A$18:$L$18, 0),FALSE), 'E2 Allocators'!$B$15:$W$358, MATCH('O5 Details by Class &amp; Accounts'!CH$18, 'E2 Allocators'!$B$15:$W$15, 0),FALSE)*$E132)</f>
        <v>0</v>
      </c>
      <c r="CI132" s="1322">
        <f>IF(ISERROR(VLOOKUP(VLOOKUP($A132, 'E4 TB Allocation Details'!$A$18:$L$214, MATCH("A &amp; G ID", 'E4 TB Allocation Details'!$A$18:$L$18, 0),FALSE), 'E2 Allocators'!$B$15:$W$358, MATCH('O5 Details by Class &amp; Accounts'!CI$18, 'E2 Allocators'!$B$15:$W$15, 0),FALSE)*$E132), 0, VLOOKUP(VLOOKUP($A132, 'E4 TB Allocation Details'!$A$18:$L$214, MATCH("A &amp; G ID", 'E4 TB Allocation Details'!$A$18:$L$18, 0),FALSE), 'E2 Allocators'!$B$15:$W$358, MATCH('O5 Details by Class &amp; Accounts'!CI$18, 'E2 Allocators'!$B$15:$W$15, 0),FALSE)*$E132)</f>
        <v>0</v>
      </c>
      <c r="CJ132" s="1322">
        <f>IF(ISERROR(VLOOKUP(VLOOKUP($A132, 'E4 TB Allocation Details'!$A$18:$L$214, MATCH("A &amp; G ID", 'E4 TB Allocation Details'!$A$18:$L$18, 0),FALSE), 'E2 Allocators'!$B$15:$W$358, MATCH('O5 Details by Class &amp; Accounts'!CJ$18, 'E2 Allocators'!$B$15:$W$15, 0),FALSE)*$E132), 0, VLOOKUP(VLOOKUP($A132, 'E4 TB Allocation Details'!$A$18:$L$214, MATCH("A &amp; G ID", 'E4 TB Allocation Details'!$A$18:$L$18, 0),FALSE), 'E2 Allocators'!$B$15:$W$358, MATCH('O5 Details by Class &amp; Accounts'!CJ$18, 'E2 Allocators'!$B$15:$W$15, 0),FALSE)*$E132)</f>
        <v>0</v>
      </c>
      <c r="CK132" s="1322">
        <f>IF(ISERROR(VLOOKUP(VLOOKUP($A132, 'E4 TB Allocation Details'!$A$18:$L$214, MATCH("A &amp; G ID", 'E4 TB Allocation Details'!$A$18:$L$18, 0),FALSE), 'E2 Allocators'!$B$15:$W$358, MATCH('O5 Details by Class &amp; Accounts'!CK$18, 'E2 Allocators'!$B$15:$W$15, 0),FALSE)*$E132), 0, VLOOKUP(VLOOKUP($A132, 'E4 TB Allocation Details'!$A$18:$L$214, MATCH("A &amp; G ID", 'E4 TB Allocation Details'!$A$18:$L$18, 0),FALSE), 'E2 Allocators'!$B$15:$W$358, MATCH('O5 Details by Class &amp; Accounts'!CK$18, 'E2 Allocators'!$B$15:$W$15, 0),FALSE)*$E132)</f>
        <v>0</v>
      </c>
      <c r="CL132" s="1322">
        <f>IF(ISERROR(VLOOKUP(VLOOKUP($A132, 'E4 TB Allocation Details'!$A$18:$L$214, MATCH("A &amp; G ID", 'E4 TB Allocation Details'!$A$18:$L$18, 0),FALSE), 'E2 Allocators'!$B$15:$W$358, MATCH('O5 Details by Class &amp; Accounts'!CL$18, 'E2 Allocators'!$B$15:$W$15, 0),FALSE)*$E132), 0, VLOOKUP(VLOOKUP($A132, 'E4 TB Allocation Details'!$A$18:$L$214, MATCH("A &amp; G ID", 'E4 TB Allocation Details'!$A$18:$L$18, 0),FALSE), 'E2 Allocators'!$B$15:$W$358, MATCH('O5 Details by Class &amp; Accounts'!CL$18, 'E2 Allocators'!$B$15:$W$15, 0),FALSE)*$E132)</f>
        <v>0</v>
      </c>
      <c r="CM132" s="1322">
        <f>IF(ISERROR(VLOOKUP(VLOOKUP($A132, 'E4 TB Allocation Details'!$A$18:$L$214, MATCH("A &amp; G ID", 'E4 TB Allocation Details'!$A$18:$L$18, 0),FALSE), 'E2 Allocators'!$B$15:$W$358, MATCH('O5 Details by Class &amp; Accounts'!CM$18, 'E2 Allocators'!$B$15:$W$15, 0),FALSE)*$E132), 0, VLOOKUP(VLOOKUP($A132, 'E4 TB Allocation Details'!$A$18:$L$214, MATCH("A &amp; G ID", 'E4 TB Allocation Details'!$A$18:$L$18, 0),FALSE), 'E2 Allocators'!$B$15:$W$358, MATCH('O5 Details by Class &amp; Accounts'!CM$18, 'E2 Allocators'!$B$15:$W$15, 0),FALSE)*$E132)</f>
        <v>0</v>
      </c>
      <c r="CN132" s="1322">
        <f t="shared" si="42"/>
        <v>0</v>
      </c>
      <c r="CO132" s="1651">
        <f t="shared" si="43"/>
        <v>3.637978807091713E-12</v>
      </c>
      <c r="CQ132" s="1899" t="inlineStr">
        <is>
          <t/>
        </is>
      </c>
    </row>
    <row r="133" spans="1:95" s="64" customFormat="1" ht="12.75" x14ac:dyDescent="0.2">
      <c r="A133" s="1090">
        <v>5012</v>
      </c>
      <c r="B133" s="1089" t="s">
        <v>975</v>
      </c>
      <c r="C133" s="1648">
        <f>IF(ISERROR(VLOOKUP($A133,'I3 TB Data'!$A$19:$H$483,MATCH('O5 Details by Class &amp; Accounts'!$C$18, 'I3 TB Data'!$A$19:$H$19,0),0)), 0, VLOOKUP($A133,'I3 TB Data'!$A$19:$H$483,MATCH('O5 Details by Class &amp; Accounts'!$C$18,'I3 TB Data'!$A$19:$H$19,0),0))</f>
        <v>0</v>
      </c>
      <c r="D133" s="1649"/>
      <c r="E133" s="1648">
        <f t="shared" si="31"/>
        <v>0</v>
      </c>
      <c r="F133" s="1650">
        <f>IF(ISERROR(VLOOKUP($A133, 'E1 Categorization'!A33:E124, MATCH("Customer Component", 'E1 Categorization'!$A$33:$E$33,0), 0)), 0, IF(VLOOKUP($A133, 'E1 Categorization'!A33:E124, MATCH("Customer Component", 'E1 Categorization'!$A$33:$E$33,0), 0)=0, 'O5 Details by Class &amp; Accounts'!$E133, IF(AND(VLOOKUP($A133, 'E1 Categorization'!A33:E124, MATCH("Customer Component", 'E1 Categorization'!$A$33:$E$33,0), 0) &gt;0, VLOOKUP($A133, 'E1 Categorization'!A33:E124, MATCH("Customer Component", 'E1 Categorization'!$A$33:$E$33,0), 0)&lt;1), 'O5 Details by Class &amp; Accounts'!$E133*(1-VLOOKUP($A133, 'E1 Categorization'!A33:E124, MATCH("Customer Component", 'E1 Categorization'!$A$33:$E$33,0), 0)), 0)))</f>
        <v>0</v>
      </c>
      <c r="G133" s="1650">
        <f>IF(ISERROR(VLOOKUP($A133, 'E1 Categorization'!A33:E124, MATCH("Customer Component", 'E1 Categorization'!$A$33:$E$33,0), 0)),0, IF(VLOOKUP($A133, 'E1 Categorization'!A33:E124, MATCH("Customer Component", 'E1 Categorization'!$A$33:$E$33,0), 0)=0, 0, IF(AND(VLOOKUP($A133, 'E1 Categorization'!A33:E124, MATCH("Customer Component", 'E1 Categorization'!$A$33:$E$33,0), 0) &gt;0, VLOOKUP($A133, 'E1 Categorization'!A33:E124, MATCH("Customer Component", 'E1 Categorization'!$A$33:$E$33,0), 0)&lt;1), 'O5 Details by Class &amp; Accounts'!$E133*(VLOOKUP($A133, 'E1 Categorization'!A33:E124, MATCH("Customer Component", 'E1 Categorization'!$A$33:$E$33,0), 0)), 'O5 Details by Class &amp; Accounts'!$E133)))</f>
        <v>0</v>
      </c>
      <c r="H133" s="1322">
        <f t="shared" si="38"/>
        <v>0</v>
      </c>
      <c r="I133" s="1322">
        <f>IF(ISERROR(VLOOKUP(VLOOKUP($A133, 'E4 TB Allocation Details'!$A$18:$L$214, MATCH("Demand ID", 'E4 TB Allocation Details'!$A$18:$L$18, 0),FALSE), 'E2 Allocators'!$B$15:$W$358, MATCH('O5 Details by Class &amp; Accounts'!I$18, 'E2 Allocators'!$B$15:$W$15, 0),FALSE)*$F133), 0, VLOOKUP(VLOOKUP($A133, 'E4 TB Allocation Details'!$A$18:$L$214, MATCH("Demand ID", 'E4 TB Allocation Details'!$A$18:$L$18, 0),FALSE), 'E2 Allocators'!$B$15:$W$358, MATCH('O5 Details by Class &amp; Accounts'!I$18, 'E2 Allocators'!$B$15:$W$15, 0),FALSE)*$F133)</f>
        <v>0</v>
      </c>
      <c r="J133" s="1322">
        <f>IF(ISERROR(VLOOKUP(VLOOKUP($A133, 'E4 TB Allocation Details'!$A$18:$L$214, MATCH("Demand ID", 'E4 TB Allocation Details'!$A$18:$L$18, 0),FALSE), 'E2 Allocators'!$B$15:$W$358, MATCH('O5 Details by Class &amp; Accounts'!J$18, 'E2 Allocators'!$B$15:$W$15, 0),FALSE)*$F133), 0, VLOOKUP(VLOOKUP($A133, 'E4 TB Allocation Details'!$A$18:$L$214, MATCH("Demand ID", 'E4 TB Allocation Details'!$A$18:$L$18, 0),FALSE), 'E2 Allocators'!$B$15:$W$358, MATCH('O5 Details by Class &amp; Accounts'!J$18, 'E2 Allocators'!$B$15:$W$15, 0),FALSE)*$F133)</f>
        <v>0</v>
      </c>
      <c r="K133" s="1322">
        <f>IF(ISERROR(VLOOKUP(VLOOKUP($A133, 'E4 TB Allocation Details'!$A$18:$L$214, MATCH("Demand ID", 'E4 TB Allocation Details'!$A$18:$L$18, 0),FALSE), 'E2 Allocators'!$B$15:$W$358, MATCH('O5 Details by Class &amp; Accounts'!K$18, 'E2 Allocators'!$B$15:$W$15, 0),FALSE)*$F133), 0, VLOOKUP(VLOOKUP($A133, 'E4 TB Allocation Details'!$A$18:$L$214, MATCH("Demand ID", 'E4 TB Allocation Details'!$A$18:$L$18, 0),FALSE), 'E2 Allocators'!$B$15:$W$358, MATCH('O5 Details by Class &amp; Accounts'!K$18, 'E2 Allocators'!$B$15:$W$15, 0),FALSE)*$F133)</f>
        <v>0</v>
      </c>
      <c r="L133" s="1322">
        <f>IF(ISERROR(VLOOKUP(VLOOKUP($A133, 'E4 TB Allocation Details'!$A$18:$L$214, MATCH("Demand ID", 'E4 TB Allocation Details'!$A$18:$L$18, 0),FALSE), 'E2 Allocators'!$B$15:$W$358, MATCH('O5 Details by Class &amp; Accounts'!L$18, 'E2 Allocators'!$B$15:$W$15, 0),FALSE)*$F133), 0, VLOOKUP(VLOOKUP($A133, 'E4 TB Allocation Details'!$A$18:$L$214, MATCH("Demand ID", 'E4 TB Allocation Details'!$A$18:$L$18, 0),FALSE), 'E2 Allocators'!$B$15:$W$358, MATCH('O5 Details by Class &amp; Accounts'!L$18, 'E2 Allocators'!$B$15:$W$15, 0),FALSE)*$F133)</f>
        <v>0</v>
      </c>
      <c r="M133" s="1322">
        <f>IF(ISERROR(VLOOKUP(VLOOKUP($A133, 'E4 TB Allocation Details'!$A$18:$L$214, MATCH("Demand ID", 'E4 TB Allocation Details'!$A$18:$L$18, 0),FALSE), 'E2 Allocators'!$B$15:$W$358, MATCH('O5 Details by Class &amp; Accounts'!M$18, 'E2 Allocators'!$B$15:$W$15, 0),FALSE)*$F133), 0, VLOOKUP(VLOOKUP($A133, 'E4 TB Allocation Details'!$A$18:$L$214, MATCH("Demand ID", 'E4 TB Allocation Details'!$A$18:$L$18, 0),FALSE), 'E2 Allocators'!$B$15:$W$358, MATCH('O5 Details by Class &amp; Accounts'!M$18, 'E2 Allocators'!$B$15:$W$15, 0),FALSE)*$F133)</f>
        <v>0</v>
      </c>
      <c r="N133" s="1322">
        <f>IF(ISERROR(VLOOKUP(VLOOKUP($A133, 'E4 TB Allocation Details'!$A$18:$L$214, MATCH("Demand ID", 'E4 TB Allocation Details'!$A$18:$L$18, 0),FALSE), 'E2 Allocators'!$B$15:$W$358, MATCH('O5 Details by Class &amp; Accounts'!N$18, 'E2 Allocators'!$B$15:$W$15, 0),FALSE)*$F133), 0, VLOOKUP(VLOOKUP($A133, 'E4 TB Allocation Details'!$A$18:$L$214, MATCH("Demand ID", 'E4 TB Allocation Details'!$A$18:$L$18, 0),FALSE), 'E2 Allocators'!$B$15:$W$358, MATCH('O5 Details by Class &amp; Accounts'!N$18, 'E2 Allocators'!$B$15:$W$15, 0),FALSE)*$F133)</f>
        <v>0</v>
      </c>
      <c r="O133" s="1322">
        <f>IF(ISERROR(VLOOKUP(VLOOKUP($A133, 'E4 TB Allocation Details'!$A$18:$L$214, MATCH("Demand ID", 'E4 TB Allocation Details'!$A$18:$L$18, 0),FALSE), 'E2 Allocators'!$B$15:$W$358, MATCH('O5 Details by Class &amp; Accounts'!O$18, 'E2 Allocators'!$B$15:$W$15, 0),FALSE)*$F133), 0, VLOOKUP(VLOOKUP($A133, 'E4 TB Allocation Details'!$A$18:$L$214, MATCH("Demand ID", 'E4 TB Allocation Details'!$A$18:$L$18, 0),FALSE), 'E2 Allocators'!$B$15:$W$358, MATCH('O5 Details by Class &amp; Accounts'!O$18, 'E2 Allocators'!$B$15:$W$15, 0),FALSE)*$F133)</f>
        <v>0</v>
      </c>
      <c r="P133" s="1322">
        <f>IF(ISERROR(VLOOKUP(VLOOKUP($A133, 'E4 TB Allocation Details'!$A$18:$L$214, MATCH("Demand ID", 'E4 TB Allocation Details'!$A$18:$L$18, 0),FALSE), 'E2 Allocators'!$B$15:$W$358, MATCH('O5 Details by Class &amp; Accounts'!P$18, 'E2 Allocators'!$B$15:$W$15, 0),FALSE)*$F133), 0, VLOOKUP(VLOOKUP($A133, 'E4 TB Allocation Details'!$A$18:$L$214, MATCH("Demand ID", 'E4 TB Allocation Details'!$A$18:$L$18, 0),FALSE), 'E2 Allocators'!$B$15:$W$358, MATCH('O5 Details by Class &amp; Accounts'!P$18, 'E2 Allocators'!$B$15:$W$15, 0),FALSE)*$F133)</f>
        <v>0</v>
      </c>
      <c r="Q133" s="1322">
        <f>IF(ISERROR(VLOOKUP(VLOOKUP($A133, 'E4 TB Allocation Details'!$A$18:$L$214, MATCH("Demand ID", 'E4 TB Allocation Details'!$A$18:$L$18, 0),FALSE), 'E2 Allocators'!$B$15:$W$358, MATCH('O5 Details by Class &amp; Accounts'!Q$18, 'E2 Allocators'!$B$15:$W$15, 0),FALSE)*$F133), 0, VLOOKUP(VLOOKUP($A133, 'E4 TB Allocation Details'!$A$18:$L$214, MATCH("Demand ID", 'E4 TB Allocation Details'!$A$18:$L$18, 0),FALSE), 'E2 Allocators'!$B$15:$W$358, MATCH('O5 Details by Class &amp; Accounts'!Q$18, 'E2 Allocators'!$B$15:$W$15, 0),FALSE)*$F133)</f>
        <v>0</v>
      </c>
      <c r="R133" s="1322">
        <f>IF(ISERROR(VLOOKUP(VLOOKUP($A133, 'E4 TB Allocation Details'!$A$18:$L$214, MATCH("Demand ID", 'E4 TB Allocation Details'!$A$18:$L$18, 0),FALSE), 'E2 Allocators'!$B$15:$W$358, MATCH('O5 Details by Class &amp; Accounts'!R$18, 'E2 Allocators'!$B$15:$W$15, 0),FALSE)*$F133), 0, VLOOKUP(VLOOKUP($A133, 'E4 TB Allocation Details'!$A$18:$L$214, MATCH("Demand ID", 'E4 TB Allocation Details'!$A$18:$L$18, 0),FALSE), 'E2 Allocators'!$B$15:$W$358, MATCH('O5 Details by Class &amp; Accounts'!R$18, 'E2 Allocators'!$B$15:$W$15, 0),FALSE)*$F133)</f>
        <v>0</v>
      </c>
      <c r="S133" s="1322">
        <f>IF(ISERROR(VLOOKUP(VLOOKUP($A133, 'E4 TB Allocation Details'!$A$18:$L$214, MATCH("Demand ID", 'E4 TB Allocation Details'!$A$18:$L$18, 0),FALSE), 'E2 Allocators'!$B$15:$W$358, MATCH('O5 Details by Class &amp; Accounts'!S$18, 'E2 Allocators'!$B$15:$W$15, 0),FALSE)*$F133), 0, VLOOKUP(VLOOKUP($A133, 'E4 TB Allocation Details'!$A$18:$L$214, MATCH("Demand ID", 'E4 TB Allocation Details'!$A$18:$L$18, 0),FALSE), 'E2 Allocators'!$B$15:$W$358, MATCH('O5 Details by Class &amp; Accounts'!S$18, 'E2 Allocators'!$B$15:$W$15, 0),FALSE)*$F133)</f>
        <v>0</v>
      </c>
      <c r="T133" s="1322">
        <f>IF(ISERROR(VLOOKUP(VLOOKUP($A133, 'E4 TB Allocation Details'!$A$18:$L$214, MATCH("Demand ID", 'E4 TB Allocation Details'!$A$18:$L$18, 0),FALSE), 'E2 Allocators'!$B$15:$W$358, MATCH('O5 Details by Class &amp; Accounts'!T$18, 'E2 Allocators'!$B$15:$W$15, 0),FALSE)*$F133), 0, VLOOKUP(VLOOKUP($A133, 'E4 TB Allocation Details'!$A$18:$L$214, MATCH("Demand ID", 'E4 TB Allocation Details'!$A$18:$L$18, 0),FALSE), 'E2 Allocators'!$B$15:$W$358, MATCH('O5 Details by Class &amp; Accounts'!T$18, 'E2 Allocators'!$B$15:$W$15, 0),FALSE)*$F133)</f>
        <v>0</v>
      </c>
      <c r="U133" s="1322">
        <f>IF(ISERROR(VLOOKUP(VLOOKUP($A133, 'E4 TB Allocation Details'!$A$18:$L$214, MATCH("Demand ID", 'E4 TB Allocation Details'!$A$18:$L$18, 0),FALSE), 'E2 Allocators'!$B$15:$W$358, MATCH('O5 Details by Class &amp; Accounts'!U$18, 'E2 Allocators'!$B$15:$W$15, 0),FALSE)*$F133), 0, VLOOKUP(VLOOKUP($A133, 'E4 TB Allocation Details'!$A$18:$L$214, MATCH("Demand ID", 'E4 TB Allocation Details'!$A$18:$L$18, 0),FALSE), 'E2 Allocators'!$B$15:$W$358, MATCH('O5 Details by Class &amp; Accounts'!U$18, 'E2 Allocators'!$B$15:$W$15, 0),FALSE)*$F133)</f>
        <v>0</v>
      </c>
      <c r="V133" s="1322">
        <f>IF(ISERROR(VLOOKUP(VLOOKUP($A133, 'E4 TB Allocation Details'!$A$18:$L$214, MATCH("Demand ID", 'E4 TB Allocation Details'!$A$18:$L$18, 0),FALSE), 'E2 Allocators'!$B$15:$W$358, MATCH('O5 Details by Class &amp; Accounts'!V$18, 'E2 Allocators'!$B$15:$W$15, 0),FALSE)*$F133), 0, VLOOKUP(VLOOKUP($A133, 'E4 TB Allocation Details'!$A$18:$L$214, MATCH("Demand ID", 'E4 TB Allocation Details'!$A$18:$L$18, 0),FALSE), 'E2 Allocators'!$B$15:$W$358, MATCH('O5 Details by Class &amp; Accounts'!V$18, 'E2 Allocators'!$B$15:$W$15, 0),FALSE)*$F133)</f>
        <v>0</v>
      </c>
      <c r="W133" s="1322">
        <f>IF(ISERROR(VLOOKUP(VLOOKUP($A133, 'E4 TB Allocation Details'!$A$18:$L$214, MATCH("Demand ID", 'E4 TB Allocation Details'!$A$18:$L$18, 0),FALSE), 'E2 Allocators'!$B$15:$W$358, MATCH('O5 Details by Class &amp; Accounts'!W$18, 'E2 Allocators'!$B$15:$W$15, 0),FALSE)*$F133), 0, VLOOKUP(VLOOKUP($A133, 'E4 TB Allocation Details'!$A$18:$L$214, MATCH("Demand ID", 'E4 TB Allocation Details'!$A$18:$L$18, 0),FALSE), 'E2 Allocators'!$B$15:$W$358, MATCH('O5 Details by Class &amp; Accounts'!W$18, 'E2 Allocators'!$B$15:$W$15, 0),FALSE)*$F133)</f>
        <v>0</v>
      </c>
      <c r="X133" s="1322">
        <f>IF(ISERROR(VLOOKUP(VLOOKUP($A133, 'E4 TB Allocation Details'!$A$18:$L$214, MATCH("Demand ID", 'E4 TB Allocation Details'!$A$18:$L$18, 0),FALSE), 'E2 Allocators'!$B$15:$W$358, MATCH('O5 Details by Class &amp; Accounts'!X$18, 'E2 Allocators'!$B$15:$W$15, 0),FALSE)*$F133), 0, VLOOKUP(VLOOKUP($A133, 'E4 TB Allocation Details'!$A$18:$L$214, MATCH("Demand ID", 'E4 TB Allocation Details'!$A$18:$L$18, 0),FALSE), 'E2 Allocators'!$B$15:$W$358, MATCH('O5 Details by Class &amp; Accounts'!X$18, 'E2 Allocators'!$B$15:$W$15, 0),FALSE)*$F133)</f>
        <v>0</v>
      </c>
      <c r="Y133" s="1322">
        <f>IF(ISERROR(VLOOKUP(VLOOKUP($A133, 'E4 TB Allocation Details'!$A$18:$L$214, MATCH("Demand ID", 'E4 TB Allocation Details'!$A$18:$L$18, 0),FALSE), 'E2 Allocators'!$B$15:$W$358, MATCH('O5 Details by Class &amp; Accounts'!Y$18, 'E2 Allocators'!$B$15:$W$15, 0),FALSE)*$F133), 0, VLOOKUP(VLOOKUP($A133, 'E4 TB Allocation Details'!$A$18:$L$214, MATCH("Demand ID", 'E4 TB Allocation Details'!$A$18:$L$18, 0),FALSE), 'E2 Allocators'!$B$15:$W$358, MATCH('O5 Details by Class &amp; Accounts'!Y$18, 'E2 Allocators'!$B$15:$W$15, 0),FALSE)*$F133)</f>
        <v>0</v>
      </c>
      <c r="Z133" s="1322">
        <f>IF(ISERROR(VLOOKUP(VLOOKUP($A133, 'E4 TB Allocation Details'!$A$18:$L$214, MATCH("Demand ID", 'E4 TB Allocation Details'!$A$18:$L$18, 0),FALSE), 'E2 Allocators'!$B$15:$W$358, MATCH('O5 Details by Class &amp; Accounts'!Z$18, 'E2 Allocators'!$B$15:$W$15, 0),FALSE)*$F133), 0, VLOOKUP(VLOOKUP($A133, 'E4 TB Allocation Details'!$A$18:$L$214, MATCH("Demand ID", 'E4 TB Allocation Details'!$A$18:$L$18, 0),FALSE), 'E2 Allocators'!$B$15:$W$358, MATCH('O5 Details by Class &amp; Accounts'!Z$18, 'E2 Allocators'!$B$15:$W$15, 0),FALSE)*$F133)</f>
        <v>0</v>
      </c>
      <c r="AA133" s="1322">
        <f>IF(ISERROR(VLOOKUP(VLOOKUP($A133, 'E4 TB Allocation Details'!$A$18:$L$214, MATCH("Demand ID", 'E4 TB Allocation Details'!$A$18:$L$18, 0),FALSE), 'E2 Allocators'!$B$15:$W$358, MATCH('O5 Details by Class &amp; Accounts'!AA$18, 'E2 Allocators'!$B$15:$W$15, 0),FALSE)*$F133), 0, VLOOKUP(VLOOKUP($A133, 'E4 TB Allocation Details'!$A$18:$L$214, MATCH("Demand ID", 'E4 TB Allocation Details'!$A$18:$L$18, 0),FALSE), 'E2 Allocators'!$B$15:$W$358, MATCH('O5 Details by Class &amp; Accounts'!AA$18, 'E2 Allocators'!$B$15:$W$15, 0),FALSE)*$F133)</f>
        <v>0</v>
      </c>
      <c r="AB133" s="1322">
        <f>IF(ISERROR(VLOOKUP(VLOOKUP($A133, 'E4 TB Allocation Details'!$A$18:$L$214, MATCH("Demand ID", 'E4 TB Allocation Details'!$A$18:$L$18, 0),FALSE), 'E2 Allocators'!$B$15:$W$358, MATCH('O5 Details by Class &amp; Accounts'!AB$18, 'E2 Allocators'!$B$15:$W$15, 0),FALSE)*$F133), 0, VLOOKUP(VLOOKUP($A133, 'E4 TB Allocation Details'!$A$18:$L$214, MATCH("Demand ID", 'E4 TB Allocation Details'!$A$18:$L$18, 0),FALSE), 'E2 Allocators'!$B$15:$W$358, MATCH('O5 Details by Class &amp; Accounts'!AB$18, 'E2 Allocators'!$B$15:$W$15, 0),FALSE)*$F133)</f>
        <v>0</v>
      </c>
      <c r="AC133" s="1322">
        <f t="shared" si="39"/>
        <v>0</v>
      </c>
      <c r="AD133" s="1322">
        <f>IF(ISERROR(VLOOKUP(VLOOKUP($A133, 'E4 TB Allocation Details'!$A$18:$L$214, MATCH("Customer ID", 'E4 TB Allocation Details'!$A$18:$L$18, 0),FALSE), 'E2 Allocators'!$B$15:$W$358, MATCH('O5 Details by Class &amp; Accounts'!AD$18, 'E2 Allocators'!$B$15:$W$15, 0),FALSE)*$G133), 0, VLOOKUP(VLOOKUP($A133, 'E4 TB Allocation Details'!$A$18:$L$214, MATCH("Customer ID", 'E4 TB Allocation Details'!$A$18:$L$18, 0),FALSE), 'E2 Allocators'!$B$15:$W$358, MATCH('O5 Details by Class &amp; Accounts'!AD$18, 'E2 Allocators'!$B$15:$W$15, 0),FALSE)*$G133)</f>
        <v>0</v>
      </c>
      <c r="AE133" s="1322">
        <f>IF(ISERROR(VLOOKUP(VLOOKUP($A133, 'E4 TB Allocation Details'!$A$18:$L$214, MATCH("Customer ID", 'E4 TB Allocation Details'!$A$18:$L$18, 0),FALSE), 'E2 Allocators'!$B$15:$W$358, MATCH('O5 Details by Class &amp; Accounts'!AE$18, 'E2 Allocators'!$B$15:$W$15, 0),FALSE)*$G133), 0, VLOOKUP(VLOOKUP($A133, 'E4 TB Allocation Details'!$A$18:$L$214, MATCH("Customer ID", 'E4 TB Allocation Details'!$A$18:$L$18, 0),FALSE), 'E2 Allocators'!$B$15:$W$358, MATCH('O5 Details by Class &amp; Accounts'!AE$18, 'E2 Allocators'!$B$15:$W$15, 0),FALSE)*$G133)</f>
        <v>0</v>
      </c>
      <c r="AF133" s="1322">
        <f>IF(ISERROR(VLOOKUP(VLOOKUP($A133, 'E4 TB Allocation Details'!$A$18:$L$214, MATCH("Customer ID", 'E4 TB Allocation Details'!$A$18:$L$18, 0),FALSE), 'E2 Allocators'!$B$15:$W$358, MATCH('O5 Details by Class &amp; Accounts'!AF$18, 'E2 Allocators'!$B$15:$W$15, 0),FALSE)*$G133), 0, VLOOKUP(VLOOKUP($A133, 'E4 TB Allocation Details'!$A$18:$L$214, MATCH("Customer ID", 'E4 TB Allocation Details'!$A$18:$L$18, 0),FALSE), 'E2 Allocators'!$B$15:$W$358, MATCH('O5 Details by Class &amp; Accounts'!AF$18, 'E2 Allocators'!$B$15:$W$15, 0),FALSE)*$G133)</f>
        <v>0</v>
      </c>
      <c r="AG133" s="1322">
        <f>IF(ISERROR(VLOOKUP(VLOOKUP($A133, 'E4 TB Allocation Details'!$A$18:$L$214, MATCH("Customer ID", 'E4 TB Allocation Details'!$A$18:$L$18, 0),FALSE), 'E2 Allocators'!$B$15:$W$358, MATCH('O5 Details by Class &amp; Accounts'!AG$18, 'E2 Allocators'!$B$15:$W$15, 0),FALSE)*$G133), 0, VLOOKUP(VLOOKUP($A133, 'E4 TB Allocation Details'!$A$18:$L$214, MATCH("Customer ID", 'E4 TB Allocation Details'!$A$18:$L$18, 0),FALSE), 'E2 Allocators'!$B$15:$W$358, MATCH('O5 Details by Class &amp; Accounts'!AG$18, 'E2 Allocators'!$B$15:$W$15, 0),FALSE)*$G133)</f>
        <v>0</v>
      </c>
      <c r="AH133" s="1322">
        <f>IF(ISERROR(VLOOKUP(VLOOKUP($A133, 'E4 TB Allocation Details'!$A$18:$L$214, MATCH("Customer ID", 'E4 TB Allocation Details'!$A$18:$L$18, 0),FALSE), 'E2 Allocators'!$B$15:$W$358, MATCH('O5 Details by Class &amp; Accounts'!AH$18, 'E2 Allocators'!$B$15:$W$15, 0),FALSE)*$G133), 0, VLOOKUP(VLOOKUP($A133, 'E4 TB Allocation Details'!$A$18:$L$214, MATCH("Customer ID", 'E4 TB Allocation Details'!$A$18:$L$18, 0),FALSE), 'E2 Allocators'!$B$15:$W$358, MATCH('O5 Details by Class &amp; Accounts'!AH$18, 'E2 Allocators'!$B$15:$W$15, 0),FALSE)*$G133)</f>
        <v>0</v>
      </c>
      <c r="AI133" s="1322">
        <f>IF(ISERROR(VLOOKUP(VLOOKUP($A133, 'E4 TB Allocation Details'!$A$18:$L$214, MATCH("Customer ID", 'E4 TB Allocation Details'!$A$18:$L$18, 0),FALSE), 'E2 Allocators'!$B$15:$W$358, MATCH('O5 Details by Class &amp; Accounts'!AI$18, 'E2 Allocators'!$B$15:$W$15, 0),FALSE)*$G133), 0, VLOOKUP(VLOOKUP($A133, 'E4 TB Allocation Details'!$A$18:$L$214, MATCH("Customer ID", 'E4 TB Allocation Details'!$A$18:$L$18, 0),FALSE), 'E2 Allocators'!$B$15:$W$358, MATCH('O5 Details by Class &amp; Accounts'!AI$18, 'E2 Allocators'!$B$15:$W$15, 0),FALSE)*$G133)</f>
        <v>0</v>
      </c>
      <c r="AJ133" s="1322">
        <f>IF(ISERROR(VLOOKUP(VLOOKUP($A133, 'E4 TB Allocation Details'!$A$18:$L$214, MATCH("Customer ID", 'E4 TB Allocation Details'!$A$18:$L$18, 0),FALSE), 'E2 Allocators'!$B$15:$W$358, MATCH('O5 Details by Class &amp; Accounts'!AJ$18, 'E2 Allocators'!$B$15:$W$15, 0),FALSE)*$G133), 0, VLOOKUP(VLOOKUP($A133, 'E4 TB Allocation Details'!$A$18:$L$214, MATCH("Customer ID", 'E4 TB Allocation Details'!$A$18:$L$18, 0),FALSE), 'E2 Allocators'!$B$15:$W$358, MATCH('O5 Details by Class &amp; Accounts'!AJ$18, 'E2 Allocators'!$B$15:$W$15, 0),FALSE)*$G133)</f>
        <v>0</v>
      </c>
      <c r="AK133" s="1322">
        <f>IF(ISERROR(VLOOKUP(VLOOKUP($A133, 'E4 TB Allocation Details'!$A$18:$L$214, MATCH("Customer ID", 'E4 TB Allocation Details'!$A$18:$L$18, 0),FALSE), 'E2 Allocators'!$B$15:$W$358, MATCH('O5 Details by Class &amp; Accounts'!AK$18, 'E2 Allocators'!$B$15:$W$15, 0),FALSE)*$G133), 0, VLOOKUP(VLOOKUP($A133, 'E4 TB Allocation Details'!$A$18:$L$214, MATCH("Customer ID", 'E4 TB Allocation Details'!$A$18:$L$18, 0),FALSE), 'E2 Allocators'!$B$15:$W$358, MATCH('O5 Details by Class &amp; Accounts'!AK$18, 'E2 Allocators'!$B$15:$W$15, 0),FALSE)*$G133)</f>
        <v>0</v>
      </c>
      <c r="AL133" s="1322">
        <f>IF(ISERROR(VLOOKUP(VLOOKUP($A133, 'E4 TB Allocation Details'!$A$18:$L$214, MATCH("Customer ID", 'E4 TB Allocation Details'!$A$18:$L$18, 0),FALSE), 'E2 Allocators'!$B$15:$W$358, MATCH('O5 Details by Class &amp; Accounts'!AL$18, 'E2 Allocators'!$B$15:$W$15, 0),FALSE)*$G133), 0, VLOOKUP(VLOOKUP($A133, 'E4 TB Allocation Details'!$A$18:$L$214, MATCH("Customer ID", 'E4 TB Allocation Details'!$A$18:$L$18, 0),FALSE), 'E2 Allocators'!$B$15:$W$358, MATCH('O5 Details by Class &amp; Accounts'!AL$18, 'E2 Allocators'!$B$15:$W$15, 0),FALSE)*$G133)</f>
        <v>0</v>
      </c>
      <c r="AM133" s="1322">
        <f>IF(ISERROR(VLOOKUP(VLOOKUP($A133, 'E4 TB Allocation Details'!$A$18:$L$214, MATCH("Customer ID", 'E4 TB Allocation Details'!$A$18:$L$18, 0),FALSE), 'E2 Allocators'!$B$15:$W$358, MATCH('O5 Details by Class &amp; Accounts'!AM$18, 'E2 Allocators'!$B$15:$W$15, 0),FALSE)*$G133), 0, VLOOKUP(VLOOKUP($A133, 'E4 TB Allocation Details'!$A$18:$L$214, MATCH("Customer ID", 'E4 TB Allocation Details'!$A$18:$L$18, 0),FALSE), 'E2 Allocators'!$B$15:$W$358, MATCH('O5 Details by Class &amp; Accounts'!AM$18, 'E2 Allocators'!$B$15:$W$15, 0),FALSE)*$G133)</f>
        <v>0</v>
      </c>
      <c r="AN133" s="1322">
        <f>IF(ISERROR(VLOOKUP(VLOOKUP($A133, 'E4 TB Allocation Details'!$A$18:$L$214, MATCH("Customer ID", 'E4 TB Allocation Details'!$A$18:$L$18, 0),FALSE), 'E2 Allocators'!$B$15:$W$358, MATCH('O5 Details by Class &amp; Accounts'!AN$18, 'E2 Allocators'!$B$15:$W$15, 0),FALSE)*$G133), 0, VLOOKUP(VLOOKUP($A133, 'E4 TB Allocation Details'!$A$18:$L$214, MATCH("Customer ID", 'E4 TB Allocation Details'!$A$18:$L$18, 0),FALSE), 'E2 Allocators'!$B$15:$W$358, MATCH('O5 Details by Class &amp; Accounts'!AN$18, 'E2 Allocators'!$B$15:$W$15, 0),FALSE)*$G133)</f>
        <v>0</v>
      </c>
      <c r="AO133" s="1322">
        <f>IF(ISERROR(VLOOKUP(VLOOKUP($A133, 'E4 TB Allocation Details'!$A$18:$L$214, MATCH("Customer ID", 'E4 TB Allocation Details'!$A$18:$L$18, 0),FALSE), 'E2 Allocators'!$B$15:$W$358, MATCH('O5 Details by Class &amp; Accounts'!AO$18, 'E2 Allocators'!$B$15:$W$15, 0),FALSE)*$G133), 0, VLOOKUP(VLOOKUP($A133, 'E4 TB Allocation Details'!$A$18:$L$214, MATCH("Customer ID", 'E4 TB Allocation Details'!$A$18:$L$18, 0),FALSE), 'E2 Allocators'!$B$15:$W$358, MATCH('O5 Details by Class &amp; Accounts'!AO$18, 'E2 Allocators'!$B$15:$W$15, 0),FALSE)*$G133)</f>
        <v>0</v>
      </c>
      <c r="AP133" s="1322">
        <f>IF(ISERROR(VLOOKUP(VLOOKUP($A133, 'E4 TB Allocation Details'!$A$18:$L$214, MATCH("Customer ID", 'E4 TB Allocation Details'!$A$18:$L$18, 0),FALSE), 'E2 Allocators'!$B$15:$W$358, MATCH('O5 Details by Class &amp; Accounts'!AP$18, 'E2 Allocators'!$B$15:$W$15, 0),FALSE)*$G133), 0, VLOOKUP(VLOOKUP($A133, 'E4 TB Allocation Details'!$A$18:$L$214, MATCH("Customer ID", 'E4 TB Allocation Details'!$A$18:$L$18, 0),FALSE), 'E2 Allocators'!$B$15:$W$358, MATCH('O5 Details by Class &amp; Accounts'!AP$18, 'E2 Allocators'!$B$15:$W$15, 0),FALSE)*$G133)</f>
        <v>0</v>
      </c>
      <c r="AQ133" s="1322">
        <f>IF(ISERROR(VLOOKUP(VLOOKUP($A133, 'E4 TB Allocation Details'!$A$18:$L$214, MATCH("Customer ID", 'E4 TB Allocation Details'!$A$18:$L$18, 0),FALSE), 'E2 Allocators'!$B$15:$W$358, MATCH('O5 Details by Class &amp; Accounts'!AQ$18, 'E2 Allocators'!$B$15:$W$15, 0),FALSE)*$G133), 0, VLOOKUP(VLOOKUP($A133, 'E4 TB Allocation Details'!$A$18:$L$214, MATCH("Customer ID", 'E4 TB Allocation Details'!$A$18:$L$18, 0),FALSE), 'E2 Allocators'!$B$15:$W$358, MATCH('O5 Details by Class &amp; Accounts'!AQ$18, 'E2 Allocators'!$B$15:$W$15, 0),FALSE)*$G133)</f>
        <v>0</v>
      </c>
      <c r="AR133" s="1322">
        <f>IF(ISERROR(VLOOKUP(VLOOKUP($A133, 'E4 TB Allocation Details'!$A$18:$L$214, MATCH("Customer ID", 'E4 TB Allocation Details'!$A$18:$L$18, 0),FALSE), 'E2 Allocators'!$B$15:$W$358, MATCH('O5 Details by Class &amp; Accounts'!AR$18, 'E2 Allocators'!$B$15:$W$15, 0),FALSE)*$G133), 0, VLOOKUP(VLOOKUP($A133, 'E4 TB Allocation Details'!$A$18:$L$214, MATCH("Customer ID", 'E4 TB Allocation Details'!$A$18:$L$18, 0),FALSE), 'E2 Allocators'!$B$15:$W$358, MATCH('O5 Details by Class &amp; Accounts'!AR$18, 'E2 Allocators'!$B$15:$W$15, 0),FALSE)*$G133)</f>
        <v>0</v>
      </c>
      <c r="AS133" s="1322">
        <f>IF(ISERROR(VLOOKUP(VLOOKUP($A133, 'E4 TB Allocation Details'!$A$18:$L$214, MATCH("Customer ID", 'E4 TB Allocation Details'!$A$18:$L$18, 0),FALSE), 'E2 Allocators'!$B$15:$W$358, MATCH('O5 Details by Class &amp; Accounts'!AS$18, 'E2 Allocators'!$B$15:$W$15, 0),FALSE)*$G133), 0, VLOOKUP(VLOOKUP($A133, 'E4 TB Allocation Details'!$A$18:$L$214, MATCH("Customer ID", 'E4 TB Allocation Details'!$A$18:$L$18, 0),FALSE), 'E2 Allocators'!$B$15:$W$358, MATCH('O5 Details by Class &amp; Accounts'!AS$18, 'E2 Allocators'!$B$15:$W$15, 0),FALSE)*$G133)</f>
        <v>0</v>
      </c>
      <c r="AT133" s="1322">
        <f>IF(ISERROR(VLOOKUP(VLOOKUP($A133, 'E4 TB Allocation Details'!$A$18:$L$214, MATCH("Customer ID", 'E4 TB Allocation Details'!$A$18:$L$18, 0),FALSE), 'E2 Allocators'!$B$15:$W$358, MATCH('O5 Details by Class &amp; Accounts'!AT$18, 'E2 Allocators'!$B$15:$W$15, 0),FALSE)*$G133), 0, VLOOKUP(VLOOKUP($A133, 'E4 TB Allocation Details'!$A$18:$L$214, MATCH("Customer ID", 'E4 TB Allocation Details'!$A$18:$L$18, 0),FALSE), 'E2 Allocators'!$B$15:$W$358, MATCH('O5 Details by Class &amp; Accounts'!AT$18, 'E2 Allocators'!$B$15:$W$15, 0),FALSE)*$G133)</f>
        <v>0</v>
      </c>
      <c r="AU133" s="1322">
        <f>IF(ISERROR(VLOOKUP(VLOOKUP($A133, 'E4 TB Allocation Details'!$A$18:$L$214, MATCH("Customer ID", 'E4 TB Allocation Details'!$A$18:$L$18, 0),FALSE), 'E2 Allocators'!$B$15:$W$358, MATCH('O5 Details by Class &amp; Accounts'!AU$18, 'E2 Allocators'!$B$15:$W$15, 0),FALSE)*$G133), 0, VLOOKUP(VLOOKUP($A133, 'E4 TB Allocation Details'!$A$18:$L$214, MATCH("Customer ID", 'E4 TB Allocation Details'!$A$18:$L$18, 0),FALSE), 'E2 Allocators'!$B$15:$W$358, MATCH('O5 Details by Class &amp; Accounts'!AU$18, 'E2 Allocators'!$B$15:$W$15, 0),FALSE)*$G133)</f>
        <v>0</v>
      </c>
      <c r="AV133" s="1322">
        <f>IF(ISERROR(VLOOKUP(VLOOKUP($A133, 'E4 TB Allocation Details'!$A$18:$L$214, MATCH("Customer ID", 'E4 TB Allocation Details'!$A$18:$L$18, 0),FALSE), 'E2 Allocators'!$B$15:$W$358, MATCH('O5 Details by Class &amp; Accounts'!AV$18, 'E2 Allocators'!$B$15:$W$15, 0),FALSE)*$G133), 0, VLOOKUP(VLOOKUP($A133, 'E4 TB Allocation Details'!$A$18:$L$214, MATCH("Customer ID", 'E4 TB Allocation Details'!$A$18:$L$18, 0),FALSE), 'E2 Allocators'!$B$15:$W$358, MATCH('O5 Details by Class &amp; Accounts'!AV$18, 'E2 Allocators'!$B$15:$W$15, 0),FALSE)*$G133)</f>
        <v>0</v>
      </c>
      <c r="AW133" s="1322">
        <f>IF(ISERROR(VLOOKUP(VLOOKUP($A133, 'E4 TB Allocation Details'!$A$18:$L$214, MATCH("Customer ID", 'E4 TB Allocation Details'!$A$18:$L$18, 0),FALSE), 'E2 Allocators'!$B$15:$W$358, MATCH('O5 Details by Class &amp; Accounts'!AW$18, 'E2 Allocators'!$B$15:$W$15, 0),FALSE)*$G133), 0, VLOOKUP(VLOOKUP($A133, 'E4 TB Allocation Details'!$A$18:$L$214, MATCH("Customer ID", 'E4 TB Allocation Details'!$A$18:$L$18, 0),FALSE), 'E2 Allocators'!$B$15:$W$358, MATCH('O5 Details by Class &amp; Accounts'!AW$18, 'E2 Allocators'!$B$15:$W$15, 0),FALSE)*$G133)</f>
        <v>0</v>
      </c>
      <c r="AX133" s="1322">
        <f t="shared" si="40"/>
        <v>0</v>
      </c>
      <c r="AY133" s="1322">
        <f>IF(ISERROR(VLOOKUP(VLOOKUP($A133, 'E4 TB Allocation Details'!$A$18:$L$214, MATCH("Misc ID", 'E4 TB Allocation Details'!$A$18:$L$18, 0),FALSE), 'E2 Allocators'!$B$15:$W$358, MATCH('O5 Details by Class &amp; Accounts'!AY$18, 'E2 Allocators'!$B$15:$W$15, 0),FALSE)*$E133), 0, VLOOKUP(VLOOKUP($A133, 'E4 TB Allocation Details'!$A$18:$L$214, MATCH("Misc ID", 'E4 TB Allocation Details'!$A$18:$L$18, 0),FALSE), 'E2 Allocators'!$B$15:$W$358, MATCH('O5 Details by Class &amp; Accounts'!AY$18, 'E2 Allocators'!$B$15:$W$15, 0),FALSE)*$E133)</f>
        <v>0</v>
      </c>
      <c r="AZ133" s="1322">
        <f>IF(ISERROR(VLOOKUP(VLOOKUP($A133, 'E4 TB Allocation Details'!$A$18:$L$214, MATCH("Misc ID", 'E4 TB Allocation Details'!$A$18:$L$18, 0),FALSE), 'E2 Allocators'!$B$15:$W$358, MATCH('O5 Details by Class &amp; Accounts'!AZ$18, 'E2 Allocators'!$B$15:$W$15, 0),FALSE)*$E133), 0, VLOOKUP(VLOOKUP($A133, 'E4 TB Allocation Details'!$A$18:$L$214, MATCH("Misc ID", 'E4 TB Allocation Details'!$A$18:$L$18, 0),FALSE), 'E2 Allocators'!$B$15:$W$358, MATCH('O5 Details by Class &amp; Accounts'!AZ$18, 'E2 Allocators'!$B$15:$W$15, 0),FALSE)*$E133)</f>
        <v>0</v>
      </c>
      <c r="BA133" s="1322">
        <f>IF(ISERROR(VLOOKUP(VLOOKUP($A133, 'E4 TB Allocation Details'!$A$18:$L$214, MATCH("Misc ID", 'E4 TB Allocation Details'!$A$18:$L$18, 0),FALSE), 'E2 Allocators'!$B$15:$W$358, MATCH('O5 Details by Class &amp; Accounts'!BA$18, 'E2 Allocators'!$B$15:$W$15, 0),FALSE)*$E133), 0, VLOOKUP(VLOOKUP($A133, 'E4 TB Allocation Details'!$A$18:$L$214, MATCH("Misc ID", 'E4 TB Allocation Details'!$A$18:$L$18, 0),FALSE), 'E2 Allocators'!$B$15:$W$358, MATCH('O5 Details by Class &amp; Accounts'!BA$18, 'E2 Allocators'!$B$15:$W$15, 0),FALSE)*$E133)</f>
        <v>0</v>
      </c>
      <c r="BB133" s="1322">
        <f>IF(ISERROR(VLOOKUP(VLOOKUP($A133, 'E4 TB Allocation Details'!$A$18:$L$214, MATCH("Misc ID", 'E4 TB Allocation Details'!$A$18:$L$18, 0),FALSE), 'E2 Allocators'!$B$15:$W$358, MATCH('O5 Details by Class &amp; Accounts'!BB$18, 'E2 Allocators'!$B$15:$W$15, 0),FALSE)*$E133), 0, VLOOKUP(VLOOKUP($A133, 'E4 TB Allocation Details'!$A$18:$L$214, MATCH("Misc ID", 'E4 TB Allocation Details'!$A$18:$L$18, 0),FALSE), 'E2 Allocators'!$B$15:$W$358, MATCH('O5 Details by Class &amp; Accounts'!BB$18, 'E2 Allocators'!$B$15:$W$15, 0),FALSE)*$E133)</f>
        <v>0</v>
      </c>
      <c r="BC133" s="1322">
        <f>IF(ISERROR(VLOOKUP(VLOOKUP($A133, 'E4 TB Allocation Details'!$A$18:$L$214, MATCH("Misc ID", 'E4 TB Allocation Details'!$A$18:$L$18, 0),FALSE), 'E2 Allocators'!$B$15:$W$358, MATCH('O5 Details by Class &amp; Accounts'!BC$18, 'E2 Allocators'!$B$15:$W$15, 0),FALSE)*$E133), 0, VLOOKUP(VLOOKUP($A133, 'E4 TB Allocation Details'!$A$18:$L$214, MATCH("Misc ID", 'E4 TB Allocation Details'!$A$18:$L$18, 0),FALSE), 'E2 Allocators'!$B$15:$W$358, MATCH('O5 Details by Class &amp; Accounts'!BC$18, 'E2 Allocators'!$B$15:$W$15, 0),FALSE)*$E133)</f>
        <v>0</v>
      </c>
      <c r="BD133" s="1322">
        <f>IF(ISERROR(VLOOKUP(VLOOKUP($A133, 'E4 TB Allocation Details'!$A$18:$L$214, MATCH("Misc ID", 'E4 TB Allocation Details'!$A$18:$L$18, 0),FALSE), 'E2 Allocators'!$B$15:$W$358, MATCH('O5 Details by Class &amp; Accounts'!BD$18, 'E2 Allocators'!$B$15:$W$15, 0),FALSE)*$E133), 0, VLOOKUP(VLOOKUP($A133, 'E4 TB Allocation Details'!$A$18:$L$214, MATCH("Misc ID", 'E4 TB Allocation Details'!$A$18:$L$18, 0),FALSE), 'E2 Allocators'!$B$15:$W$358, MATCH('O5 Details by Class &amp; Accounts'!BD$18, 'E2 Allocators'!$B$15:$W$15, 0),FALSE)*$E133)</f>
        <v>0</v>
      </c>
      <c r="BE133" s="1322">
        <f>IF(ISERROR(VLOOKUP(VLOOKUP($A133, 'E4 TB Allocation Details'!$A$18:$L$214, MATCH("Misc ID", 'E4 TB Allocation Details'!$A$18:$L$18, 0),FALSE), 'E2 Allocators'!$B$15:$W$358, MATCH('O5 Details by Class &amp; Accounts'!BE$18, 'E2 Allocators'!$B$15:$W$15, 0),FALSE)*$E133), 0, VLOOKUP(VLOOKUP($A133, 'E4 TB Allocation Details'!$A$18:$L$214, MATCH("Misc ID", 'E4 TB Allocation Details'!$A$18:$L$18, 0),FALSE), 'E2 Allocators'!$B$15:$W$358, MATCH('O5 Details by Class &amp; Accounts'!BE$18, 'E2 Allocators'!$B$15:$W$15, 0),FALSE)*$E133)</f>
        <v>0</v>
      </c>
      <c r="BF133" s="1322">
        <f>IF(ISERROR(VLOOKUP(VLOOKUP($A133, 'E4 TB Allocation Details'!$A$18:$L$214, MATCH("Misc ID", 'E4 TB Allocation Details'!$A$18:$L$18, 0),FALSE), 'E2 Allocators'!$B$15:$W$358, MATCH('O5 Details by Class &amp; Accounts'!BF$18, 'E2 Allocators'!$B$15:$W$15, 0),FALSE)*$E133), 0, VLOOKUP(VLOOKUP($A133, 'E4 TB Allocation Details'!$A$18:$L$214, MATCH("Misc ID", 'E4 TB Allocation Details'!$A$18:$L$18, 0),FALSE), 'E2 Allocators'!$B$15:$W$358, MATCH('O5 Details by Class &amp; Accounts'!BF$18, 'E2 Allocators'!$B$15:$W$15, 0),FALSE)*$E133)</f>
        <v>0</v>
      </c>
      <c r="BG133" s="1322">
        <f>IF(ISERROR(VLOOKUP(VLOOKUP($A133, 'E4 TB Allocation Details'!$A$18:$L$214, MATCH("Misc ID", 'E4 TB Allocation Details'!$A$18:$L$18, 0),FALSE), 'E2 Allocators'!$B$15:$W$358, MATCH('O5 Details by Class &amp; Accounts'!BG$18, 'E2 Allocators'!$B$15:$W$15, 0),FALSE)*$E133), 0, VLOOKUP(VLOOKUP($A133, 'E4 TB Allocation Details'!$A$18:$L$214, MATCH("Misc ID", 'E4 TB Allocation Details'!$A$18:$L$18, 0),FALSE), 'E2 Allocators'!$B$15:$W$358, MATCH('O5 Details by Class &amp; Accounts'!BG$18, 'E2 Allocators'!$B$15:$W$15, 0),FALSE)*$E133)</f>
        <v>0</v>
      </c>
      <c r="BH133" s="1322">
        <f>IF(ISERROR(VLOOKUP(VLOOKUP($A133, 'E4 TB Allocation Details'!$A$18:$L$214, MATCH("Misc ID", 'E4 TB Allocation Details'!$A$18:$L$18, 0),FALSE), 'E2 Allocators'!$B$15:$W$358, MATCH('O5 Details by Class &amp; Accounts'!BH$18, 'E2 Allocators'!$B$15:$W$15, 0),FALSE)*$E133), 0, VLOOKUP(VLOOKUP($A133, 'E4 TB Allocation Details'!$A$18:$L$214, MATCH("Misc ID", 'E4 TB Allocation Details'!$A$18:$L$18, 0),FALSE), 'E2 Allocators'!$B$15:$W$358, MATCH('O5 Details by Class &amp; Accounts'!BH$18, 'E2 Allocators'!$B$15:$W$15, 0),FALSE)*$E133)</f>
        <v>0</v>
      </c>
      <c r="BI133" s="1322">
        <f>IF(ISERROR(VLOOKUP(VLOOKUP($A133, 'E4 TB Allocation Details'!$A$18:$L$214, MATCH("Misc ID", 'E4 TB Allocation Details'!$A$18:$L$18, 0),FALSE), 'E2 Allocators'!$B$15:$W$358, MATCH('O5 Details by Class &amp; Accounts'!BI$18, 'E2 Allocators'!$B$15:$W$15, 0),FALSE)*$E133), 0, VLOOKUP(VLOOKUP($A133, 'E4 TB Allocation Details'!$A$18:$L$214, MATCH("Misc ID", 'E4 TB Allocation Details'!$A$18:$L$18, 0),FALSE), 'E2 Allocators'!$B$15:$W$358, MATCH('O5 Details by Class &amp; Accounts'!BI$18, 'E2 Allocators'!$B$15:$W$15, 0),FALSE)*$E133)</f>
        <v>0</v>
      </c>
      <c r="BJ133" s="1322">
        <f>IF(ISERROR(VLOOKUP(VLOOKUP($A133, 'E4 TB Allocation Details'!$A$18:$L$214, MATCH("Misc ID", 'E4 TB Allocation Details'!$A$18:$L$18, 0),FALSE), 'E2 Allocators'!$B$15:$W$358, MATCH('O5 Details by Class &amp; Accounts'!BJ$18, 'E2 Allocators'!$B$15:$W$15, 0),FALSE)*$E133), 0, VLOOKUP(VLOOKUP($A133, 'E4 TB Allocation Details'!$A$18:$L$214, MATCH("Misc ID", 'E4 TB Allocation Details'!$A$18:$L$18, 0),FALSE), 'E2 Allocators'!$B$15:$W$358, MATCH('O5 Details by Class &amp; Accounts'!BJ$18, 'E2 Allocators'!$B$15:$W$15, 0),FALSE)*$E133)</f>
        <v>0</v>
      </c>
      <c r="BK133" s="1322">
        <f>IF(ISERROR(VLOOKUP(VLOOKUP($A133, 'E4 TB Allocation Details'!$A$18:$L$214, MATCH("Misc ID", 'E4 TB Allocation Details'!$A$18:$L$18, 0),FALSE), 'E2 Allocators'!$B$15:$W$358, MATCH('O5 Details by Class &amp; Accounts'!BK$18, 'E2 Allocators'!$B$15:$W$15, 0),FALSE)*$E133), 0, VLOOKUP(VLOOKUP($A133, 'E4 TB Allocation Details'!$A$18:$L$214, MATCH("Misc ID", 'E4 TB Allocation Details'!$A$18:$L$18, 0),FALSE), 'E2 Allocators'!$B$15:$W$358, MATCH('O5 Details by Class &amp; Accounts'!BK$18, 'E2 Allocators'!$B$15:$W$15, 0),FALSE)*$E133)</f>
        <v>0</v>
      </c>
      <c r="BL133" s="1322">
        <f>IF(ISERROR(VLOOKUP(VLOOKUP($A133, 'E4 TB Allocation Details'!$A$18:$L$214, MATCH("Misc ID", 'E4 TB Allocation Details'!$A$18:$L$18, 0),FALSE), 'E2 Allocators'!$B$15:$W$358, MATCH('O5 Details by Class &amp; Accounts'!BL$18, 'E2 Allocators'!$B$15:$W$15, 0),FALSE)*$E133), 0, VLOOKUP(VLOOKUP($A133, 'E4 TB Allocation Details'!$A$18:$L$214, MATCH("Misc ID", 'E4 TB Allocation Details'!$A$18:$L$18, 0),FALSE), 'E2 Allocators'!$B$15:$W$358, MATCH('O5 Details by Class &amp; Accounts'!BL$18, 'E2 Allocators'!$B$15:$W$15, 0),FALSE)*$E133)</f>
        <v>0</v>
      </c>
      <c r="BM133" s="1322">
        <f>IF(ISERROR(VLOOKUP(VLOOKUP($A133, 'E4 TB Allocation Details'!$A$18:$L$214, MATCH("Misc ID", 'E4 TB Allocation Details'!$A$18:$L$18, 0),FALSE), 'E2 Allocators'!$B$15:$W$358, MATCH('O5 Details by Class &amp; Accounts'!BM$18, 'E2 Allocators'!$B$15:$W$15, 0),FALSE)*$E133), 0, VLOOKUP(VLOOKUP($A133, 'E4 TB Allocation Details'!$A$18:$L$214, MATCH("Misc ID", 'E4 TB Allocation Details'!$A$18:$L$18, 0),FALSE), 'E2 Allocators'!$B$15:$W$358, MATCH('O5 Details by Class &amp; Accounts'!BM$18, 'E2 Allocators'!$B$15:$W$15, 0),FALSE)*$E133)</f>
        <v>0</v>
      </c>
      <c r="BN133" s="1322">
        <f>IF(ISERROR(VLOOKUP(VLOOKUP($A133, 'E4 TB Allocation Details'!$A$18:$L$214, MATCH("Misc ID", 'E4 TB Allocation Details'!$A$18:$L$18, 0),FALSE), 'E2 Allocators'!$B$15:$W$358, MATCH('O5 Details by Class &amp; Accounts'!BN$18, 'E2 Allocators'!$B$15:$W$15, 0),FALSE)*$E133), 0, VLOOKUP(VLOOKUP($A133, 'E4 TB Allocation Details'!$A$18:$L$214, MATCH("Misc ID", 'E4 TB Allocation Details'!$A$18:$L$18, 0),FALSE), 'E2 Allocators'!$B$15:$W$358, MATCH('O5 Details by Class &amp; Accounts'!BN$18, 'E2 Allocators'!$B$15:$W$15, 0),FALSE)*$E133)</f>
        <v>0</v>
      </c>
      <c r="BO133" s="1322">
        <f>IF(ISERROR(VLOOKUP(VLOOKUP($A133, 'E4 TB Allocation Details'!$A$18:$L$214, MATCH("Misc ID", 'E4 TB Allocation Details'!$A$18:$L$18, 0),FALSE), 'E2 Allocators'!$B$15:$W$358, MATCH('O5 Details by Class &amp; Accounts'!BO$18, 'E2 Allocators'!$B$15:$W$15, 0),FALSE)*$E133), 0, VLOOKUP(VLOOKUP($A133, 'E4 TB Allocation Details'!$A$18:$L$214, MATCH("Misc ID", 'E4 TB Allocation Details'!$A$18:$L$18, 0),FALSE), 'E2 Allocators'!$B$15:$W$358, MATCH('O5 Details by Class &amp; Accounts'!BO$18, 'E2 Allocators'!$B$15:$W$15, 0),FALSE)*$E133)</f>
        <v>0</v>
      </c>
      <c r="BP133" s="1322">
        <f>IF(ISERROR(VLOOKUP(VLOOKUP($A133, 'E4 TB Allocation Details'!$A$18:$L$214, MATCH("Misc ID", 'E4 TB Allocation Details'!$A$18:$L$18, 0),FALSE), 'E2 Allocators'!$B$15:$W$358, MATCH('O5 Details by Class &amp; Accounts'!BP$18, 'E2 Allocators'!$B$15:$W$15, 0),FALSE)*$E133), 0, VLOOKUP(VLOOKUP($A133, 'E4 TB Allocation Details'!$A$18:$L$214, MATCH("Misc ID", 'E4 TB Allocation Details'!$A$18:$L$18, 0),FALSE), 'E2 Allocators'!$B$15:$W$358, MATCH('O5 Details by Class &amp; Accounts'!BP$18, 'E2 Allocators'!$B$15:$W$15, 0),FALSE)*$E133)</f>
        <v>0</v>
      </c>
      <c r="BQ133" s="1322">
        <f>IF(ISERROR(VLOOKUP(VLOOKUP($A133, 'E4 TB Allocation Details'!$A$18:$L$214, MATCH("Misc ID", 'E4 TB Allocation Details'!$A$18:$L$18, 0),FALSE), 'E2 Allocators'!$B$15:$W$358, MATCH('O5 Details by Class &amp; Accounts'!BQ$18, 'E2 Allocators'!$B$15:$W$15, 0),FALSE)*$E133), 0, VLOOKUP(VLOOKUP($A133, 'E4 TB Allocation Details'!$A$18:$L$214, MATCH("Misc ID", 'E4 TB Allocation Details'!$A$18:$L$18, 0),FALSE), 'E2 Allocators'!$B$15:$W$358, MATCH('O5 Details by Class &amp; Accounts'!BQ$18, 'E2 Allocators'!$B$15:$W$15, 0),FALSE)*$E133)</f>
        <v>0</v>
      </c>
      <c r="BR133" s="1322">
        <f>IF(ISERROR(VLOOKUP(VLOOKUP($A133, 'E4 TB Allocation Details'!$A$18:$L$214, MATCH("Misc ID", 'E4 TB Allocation Details'!$A$18:$L$18, 0),FALSE), 'E2 Allocators'!$B$15:$W$358, MATCH('O5 Details by Class &amp; Accounts'!BR$18, 'E2 Allocators'!$B$15:$W$15, 0),FALSE)*$E133), 0, VLOOKUP(VLOOKUP($A133, 'E4 TB Allocation Details'!$A$18:$L$214, MATCH("Misc ID", 'E4 TB Allocation Details'!$A$18:$L$18, 0),FALSE), 'E2 Allocators'!$B$15:$W$358, MATCH('O5 Details by Class &amp; Accounts'!BR$18, 'E2 Allocators'!$B$15:$W$15, 0),FALSE)*$E133)</f>
        <v>0</v>
      </c>
      <c r="BS133" s="1322">
        <f t="shared" si="41"/>
        <v>0</v>
      </c>
      <c r="BT133" s="1322">
        <f>IF(ISERROR(VLOOKUP(VLOOKUP($A133, 'E4 TB Allocation Details'!$A$18:$L$214, MATCH("A &amp; G ID", 'E4 TB Allocation Details'!$A$18:$L$18, 0),FALSE), 'E2 Allocators'!$B$15:$W$358, MATCH('O5 Details by Class &amp; Accounts'!BT$18, 'E2 Allocators'!$B$15:$W$15, 0),FALSE)*$E133), 0, VLOOKUP(VLOOKUP($A133, 'E4 TB Allocation Details'!$A$18:$L$214, MATCH("A &amp; G ID", 'E4 TB Allocation Details'!$A$18:$L$18, 0),FALSE), 'E2 Allocators'!$B$15:$W$358, MATCH('O5 Details by Class &amp; Accounts'!BT$18, 'E2 Allocators'!$B$15:$W$15, 0),FALSE)*$E133)</f>
        <v>0</v>
      </c>
      <c r="BU133" s="1322">
        <f>IF(ISERROR(VLOOKUP(VLOOKUP($A133, 'E4 TB Allocation Details'!$A$18:$L$214, MATCH("A &amp; G ID", 'E4 TB Allocation Details'!$A$18:$L$18, 0),FALSE), 'E2 Allocators'!$B$15:$W$358, MATCH('O5 Details by Class &amp; Accounts'!BU$18, 'E2 Allocators'!$B$15:$W$15, 0),FALSE)*$E133), 0, VLOOKUP(VLOOKUP($A133, 'E4 TB Allocation Details'!$A$18:$L$214, MATCH("A &amp; G ID", 'E4 TB Allocation Details'!$A$18:$L$18, 0),FALSE), 'E2 Allocators'!$B$15:$W$358, MATCH('O5 Details by Class &amp; Accounts'!BU$18, 'E2 Allocators'!$B$15:$W$15, 0),FALSE)*$E133)</f>
        <v>0</v>
      </c>
      <c r="BV133" s="1322">
        <f>IF(ISERROR(VLOOKUP(VLOOKUP($A133, 'E4 TB Allocation Details'!$A$18:$L$214, MATCH("A &amp; G ID", 'E4 TB Allocation Details'!$A$18:$L$18, 0),FALSE), 'E2 Allocators'!$B$15:$W$358, MATCH('O5 Details by Class &amp; Accounts'!BV$18, 'E2 Allocators'!$B$15:$W$15, 0),FALSE)*$E133), 0, VLOOKUP(VLOOKUP($A133, 'E4 TB Allocation Details'!$A$18:$L$214, MATCH("A &amp; G ID", 'E4 TB Allocation Details'!$A$18:$L$18, 0),FALSE), 'E2 Allocators'!$B$15:$W$358, MATCH('O5 Details by Class &amp; Accounts'!BV$18, 'E2 Allocators'!$B$15:$W$15, 0),FALSE)*$E133)</f>
        <v>0</v>
      </c>
      <c r="BW133" s="1322">
        <f>IF(ISERROR(VLOOKUP(VLOOKUP($A133, 'E4 TB Allocation Details'!$A$18:$L$214, MATCH("A &amp; G ID", 'E4 TB Allocation Details'!$A$18:$L$18, 0),FALSE), 'E2 Allocators'!$B$15:$W$358, MATCH('O5 Details by Class &amp; Accounts'!BW$18, 'E2 Allocators'!$B$15:$W$15, 0),FALSE)*$E133), 0, VLOOKUP(VLOOKUP($A133, 'E4 TB Allocation Details'!$A$18:$L$214, MATCH("A &amp; G ID", 'E4 TB Allocation Details'!$A$18:$L$18, 0),FALSE), 'E2 Allocators'!$B$15:$W$358, MATCH('O5 Details by Class &amp; Accounts'!BW$18, 'E2 Allocators'!$B$15:$W$15, 0),FALSE)*$E133)</f>
        <v>0</v>
      </c>
      <c r="BX133" s="1322">
        <f>IF(ISERROR(VLOOKUP(VLOOKUP($A133, 'E4 TB Allocation Details'!$A$18:$L$214, MATCH("A &amp; G ID", 'E4 TB Allocation Details'!$A$18:$L$18, 0),FALSE), 'E2 Allocators'!$B$15:$W$358, MATCH('O5 Details by Class &amp; Accounts'!BX$18, 'E2 Allocators'!$B$15:$W$15, 0),FALSE)*$E133), 0, VLOOKUP(VLOOKUP($A133, 'E4 TB Allocation Details'!$A$18:$L$214, MATCH("A &amp; G ID", 'E4 TB Allocation Details'!$A$18:$L$18, 0),FALSE), 'E2 Allocators'!$B$15:$W$358, MATCH('O5 Details by Class &amp; Accounts'!BX$18, 'E2 Allocators'!$B$15:$W$15, 0),FALSE)*$E133)</f>
        <v>0</v>
      </c>
      <c r="BY133" s="1322">
        <f>IF(ISERROR(VLOOKUP(VLOOKUP($A133, 'E4 TB Allocation Details'!$A$18:$L$214, MATCH("A &amp; G ID", 'E4 TB Allocation Details'!$A$18:$L$18, 0),FALSE), 'E2 Allocators'!$B$15:$W$358, MATCH('O5 Details by Class &amp; Accounts'!BY$18, 'E2 Allocators'!$B$15:$W$15, 0),FALSE)*$E133), 0, VLOOKUP(VLOOKUP($A133, 'E4 TB Allocation Details'!$A$18:$L$214, MATCH("A &amp; G ID", 'E4 TB Allocation Details'!$A$18:$L$18, 0),FALSE), 'E2 Allocators'!$B$15:$W$358, MATCH('O5 Details by Class &amp; Accounts'!BY$18, 'E2 Allocators'!$B$15:$W$15, 0),FALSE)*$E133)</f>
        <v>0</v>
      </c>
      <c r="BZ133" s="1322">
        <f>IF(ISERROR(VLOOKUP(VLOOKUP($A133, 'E4 TB Allocation Details'!$A$18:$L$214, MATCH("A &amp; G ID", 'E4 TB Allocation Details'!$A$18:$L$18, 0),FALSE), 'E2 Allocators'!$B$15:$W$358, MATCH('O5 Details by Class &amp; Accounts'!BZ$18, 'E2 Allocators'!$B$15:$W$15, 0),FALSE)*$E133), 0, VLOOKUP(VLOOKUP($A133, 'E4 TB Allocation Details'!$A$18:$L$214, MATCH("A &amp; G ID", 'E4 TB Allocation Details'!$A$18:$L$18, 0),FALSE), 'E2 Allocators'!$B$15:$W$358, MATCH('O5 Details by Class &amp; Accounts'!BZ$18, 'E2 Allocators'!$B$15:$W$15, 0),FALSE)*$E133)</f>
        <v>0</v>
      </c>
      <c r="CA133" s="1322">
        <f>IF(ISERROR(VLOOKUP(VLOOKUP($A133, 'E4 TB Allocation Details'!$A$18:$L$214, MATCH("A &amp; G ID", 'E4 TB Allocation Details'!$A$18:$L$18, 0),FALSE), 'E2 Allocators'!$B$15:$W$358, MATCH('O5 Details by Class &amp; Accounts'!CA$18, 'E2 Allocators'!$B$15:$W$15, 0),FALSE)*$E133), 0, VLOOKUP(VLOOKUP($A133, 'E4 TB Allocation Details'!$A$18:$L$214, MATCH("A &amp; G ID", 'E4 TB Allocation Details'!$A$18:$L$18, 0),FALSE), 'E2 Allocators'!$B$15:$W$358, MATCH('O5 Details by Class &amp; Accounts'!CA$18, 'E2 Allocators'!$B$15:$W$15, 0),FALSE)*$E133)</f>
        <v>0</v>
      </c>
      <c r="CB133" s="1322">
        <f>IF(ISERROR(VLOOKUP(VLOOKUP($A133, 'E4 TB Allocation Details'!$A$18:$L$214, MATCH("A &amp; G ID", 'E4 TB Allocation Details'!$A$18:$L$18, 0),FALSE), 'E2 Allocators'!$B$15:$W$358, MATCH('O5 Details by Class &amp; Accounts'!CB$18, 'E2 Allocators'!$B$15:$W$15, 0),FALSE)*$E133), 0, VLOOKUP(VLOOKUP($A133, 'E4 TB Allocation Details'!$A$18:$L$214, MATCH("A &amp; G ID", 'E4 TB Allocation Details'!$A$18:$L$18, 0),FALSE), 'E2 Allocators'!$B$15:$W$358, MATCH('O5 Details by Class &amp; Accounts'!CB$18, 'E2 Allocators'!$B$15:$W$15, 0),FALSE)*$E133)</f>
        <v>0</v>
      </c>
      <c r="CC133" s="1322">
        <f>IF(ISERROR(VLOOKUP(VLOOKUP($A133, 'E4 TB Allocation Details'!$A$18:$L$214, MATCH("A &amp; G ID", 'E4 TB Allocation Details'!$A$18:$L$18, 0),FALSE), 'E2 Allocators'!$B$15:$W$358, MATCH('O5 Details by Class &amp; Accounts'!CC$18, 'E2 Allocators'!$B$15:$W$15, 0),FALSE)*$E133), 0, VLOOKUP(VLOOKUP($A133, 'E4 TB Allocation Details'!$A$18:$L$214, MATCH("A &amp; G ID", 'E4 TB Allocation Details'!$A$18:$L$18, 0),FALSE), 'E2 Allocators'!$B$15:$W$358, MATCH('O5 Details by Class &amp; Accounts'!CC$18, 'E2 Allocators'!$B$15:$W$15, 0),FALSE)*$E133)</f>
        <v>0</v>
      </c>
      <c r="CD133" s="1322">
        <f>IF(ISERROR(VLOOKUP(VLOOKUP($A133, 'E4 TB Allocation Details'!$A$18:$L$214, MATCH("A &amp; G ID", 'E4 TB Allocation Details'!$A$18:$L$18, 0),FALSE), 'E2 Allocators'!$B$15:$W$358, MATCH('O5 Details by Class &amp; Accounts'!CD$18, 'E2 Allocators'!$B$15:$W$15, 0),FALSE)*$E133), 0, VLOOKUP(VLOOKUP($A133, 'E4 TB Allocation Details'!$A$18:$L$214, MATCH("A &amp; G ID", 'E4 TB Allocation Details'!$A$18:$L$18, 0),FALSE), 'E2 Allocators'!$B$15:$W$358, MATCH('O5 Details by Class &amp; Accounts'!CD$18, 'E2 Allocators'!$B$15:$W$15, 0),FALSE)*$E133)</f>
        <v>0</v>
      </c>
      <c r="CE133" s="1322">
        <f>IF(ISERROR(VLOOKUP(VLOOKUP($A133, 'E4 TB Allocation Details'!$A$18:$L$214, MATCH("A &amp; G ID", 'E4 TB Allocation Details'!$A$18:$L$18, 0),FALSE), 'E2 Allocators'!$B$15:$W$358, MATCH('O5 Details by Class &amp; Accounts'!CE$18, 'E2 Allocators'!$B$15:$W$15, 0),FALSE)*$E133), 0, VLOOKUP(VLOOKUP($A133, 'E4 TB Allocation Details'!$A$18:$L$214, MATCH("A &amp; G ID", 'E4 TB Allocation Details'!$A$18:$L$18, 0),FALSE), 'E2 Allocators'!$B$15:$W$358, MATCH('O5 Details by Class &amp; Accounts'!CE$18, 'E2 Allocators'!$B$15:$W$15, 0),FALSE)*$E133)</f>
        <v>0</v>
      </c>
      <c r="CF133" s="1322">
        <f>IF(ISERROR(VLOOKUP(VLOOKUP($A133, 'E4 TB Allocation Details'!$A$18:$L$214, MATCH("A &amp; G ID", 'E4 TB Allocation Details'!$A$18:$L$18, 0),FALSE), 'E2 Allocators'!$B$15:$W$358, MATCH('O5 Details by Class &amp; Accounts'!CF$18, 'E2 Allocators'!$B$15:$W$15, 0),FALSE)*$E133), 0, VLOOKUP(VLOOKUP($A133, 'E4 TB Allocation Details'!$A$18:$L$214, MATCH("A &amp; G ID", 'E4 TB Allocation Details'!$A$18:$L$18, 0),FALSE), 'E2 Allocators'!$B$15:$W$358, MATCH('O5 Details by Class &amp; Accounts'!CF$18, 'E2 Allocators'!$B$15:$W$15, 0),FALSE)*$E133)</f>
        <v>0</v>
      </c>
      <c r="CG133" s="1322">
        <f>IF(ISERROR(VLOOKUP(VLOOKUP($A133, 'E4 TB Allocation Details'!$A$18:$L$214, MATCH("A &amp; G ID", 'E4 TB Allocation Details'!$A$18:$L$18, 0),FALSE), 'E2 Allocators'!$B$15:$W$358, MATCH('O5 Details by Class &amp; Accounts'!CG$18, 'E2 Allocators'!$B$15:$W$15, 0),FALSE)*$E133), 0, VLOOKUP(VLOOKUP($A133, 'E4 TB Allocation Details'!$A$18:$L$214, MATCH("A &amp; G ID", 'E4 TB Allocation Details'!$A$18:$L$18, 0),FALSE), 'E2 Allocators'!$B$15:$W$358, MATCH('O5 Details by Class &amp; Accounts'!CG$18, 'E2 Allocators'!$B$15:$W$15, 0),FALSE)*$E133)</f>
        <v>0</v>
      </c>
      <c r="CH133" s="1322">
        <f>IF(ISERROR(VLOOKUP(VLOOKUP($A133, 'E4 TB Allocation Details'!$A$18:$L$214, MATCH("A &amp; G ID", 'E4 TB Allocation Details'!$A$18:$L$18, 0),FALSE), 'E2 Allocators'!$B$15:$W$358, MATCH('O5 Details by Class &amp; Accounts'!CH$18, 'E2 Allocators'!$B$15:$W$15, 0),FALSE)*$E133), 0, VLOOKUP(VLOOKUP($A133, 'E4 TB Allocation Details'!$A$18:$L$214, MATCH("A &amp; G ID", 'E4 TB Allocation Details'!$A$18:$L$18, 0),FALSE), 'E2 Allocators'!$B$15:$W$358, MATCH('O5 Details by Class &amp; Accounts'!CH$18, 'E2 Allocators'!$B$15:$W$15, 0),FALSE)*$E133)</f>
        <v>0</v>
      </c>
      <c r="CI133" s="1322">
        <f>IF(ISERROR(VLOOKUP(VLOOKUP($A133, 'E4 TB Allocation Details'!$A$18:$L$214, MATCH("A &amp; G ID", 'E4 TB Allocation Details'!$A$18:$L$18, 0),FALSE), 'E2 Allocators'!$B$15:$W$358, MATCH('O5 Details by Class &amp; Accounts'!CI$18, 'E2 Allocators'!$B$15:$W$15, 0),FALSE)*$E133), 0, VLOOKUP(VLOOKUP($A133, 'E4 TB Allocation Details'!$A$18:$L$214, MATCH("A &amp; G ID", 'E4 TB Allocation Details'!$A$18:$L$18, 0),FALSE), 'E2 Allocators'!$B$15:$W$358, MATCH('O5 Details by Class &amp; Accounts'!CI$18, 'E2 Allocators'!$B$15:$W$15, 0),FALSE)*$E133)</f>
        <v>0</v>
      </c>
      <c r="CJ133" s="1322">
        <f>IF(ISERROR(VLOOKUP(VLOOKUP($A133, 'E4 TB Allocation Details'!$A$18:$L$214, MATCH("A &amp; G ID", 'E4 TB Allocation Details'!$A$18:$L$18, 0),FALSE), 'E2 Allocators'!$B$15:$W$358, MATCH('O5 Details by Class &amp; Accounts'!CJ$18, 'E2 Allocators'!$B$15:$W$15, 0),FALSE)*$E133), 0, VLOOKUP(VLOOKUP($A133, 'E4 TB Allocation Details'!$A$18:$L$214, MATCH("A &amp; G ID", 'E4 TB Allocation Details'!$A$18:$L$18, 0),FALSE), 'E2 Allocators'!$B$15:$W$358, MATCH('O5 Details by Class &amp; Accounts'!CJ$18, 'E2 Allocators'!$B$15:$W$15, 0),FALSE)*$E133)</f>
        <v>0</v>
      </c>
      <c r="CK133" s="1322">
        <f>IF(ISERROR(VLOOKUP(VLOOKUP($A133, 'E4 TB Allocation Details'!$A$18:$L$214, MATCH("A &amp; G ID", 'E4 TB Allocation Details'!$A$18:$L$18, 0),FALSE), 'E2 Allocators'!$B$15:$W$358, MATCH('O5 Details by Class &amp; Accounts'!CK$18, 'E2 Allocators'!$B$15:$W$15, 0),FALSE)*$E133), 0, VLOOKUP(VLOOKUP($A133, 'E4 TB Allocation Details'!$A$18:$L$214, MATCH("A &amp; G ID", 'E4 TB Allocation Details'!$A$18:$L$18, 0),FALSE), 'E2 Allocators'!$B$15:$W$358, MATCH('O5 Details by Class &amp; Accounts'!CK$18, 'E2 Allocators'!$B$15:$W$15, 0),FALSE)*$E133)</f>
        <v>0</v>
      </c>
      <c r="CL133" s="1322">
        <f>IF(ISERROR(VLOOKUP(VLOOKUP($A133, 'E4 TB Allocation Details'!$A$18:$L$214, MATCH("A &amp; G ID", 'E4 TB Allocation Details'!$A$18:$L$18, 0),FALSE), 'E2 Allocators'!$B$15:$W$358, MATCH('O5 Details by Class &amp; Accounts'!CL$18, 'E2 Allocators'!$B$15:$W$15, 0),FALSE)*$E133), 0, VLOOKUP(VLOOKUP($A133, 'E4 TB Allocation Details'!$A$18:$L$214, MATCH("A &amp; G ID", 'E4 TB Allocation Details'!$A$18:$L$18, 0),FALSE), 'E2 Allocators'!$B$15:$W$358, MATCH('O5 Details by Class &amp; Accounts'!CL$18, 'E2 Allocators'!$B$15:$W$15, 0),FALSE)*$E133)</f>
        <v>0</v>
      </c>
      <c r="CM133" s="1322">
        <f>IF(ISERROR(VLOOKUP(VLOOKUP($A133, 'E4 TB Allocation Details'!$A$18:$L$214, MATCH("A &amp; G ID", 'E4 TB Allocation Details'!$A$18:$L$18, 0),FALSE), 'E2 Allocators'!$B$15:$W$358, MATCH('O5 Details by Class &amp; Accounts'!CM$18, 'E2 Allocators'!$B$15:$W$15, 0),FALSE)*$E133), 0, VLOOKUP(VLOOKUP($A133, 'E4 TB Allocation Details'!$A$18:$L$214, MATCH("A &amp; G ID", 'E4 TB Allocation Details'!$A$18:$L$18, 0),FALSE), 'E2 Allocators'!$B$15:$W$358, MATCH('O5 Details by Class &amp; Accounts'!CM$18, 'E2 Allocators'!$B$15:$W$15, 0),FALSE)*$E133)</f>
        <v>0</v>
      </c>
      <c r="CN133" s="1322">
        <f t="shared" si="42"/>
        <v>0</v>
      </c>
      <c r="CO133" s="1651">
        <f t="shared" si="43"/>
        <v>0</v>
      </c>
      <c r="CQ133" s="1899">
        <v>1808</v>
      </c>
    </row>
    <row r="134" spans="1:95" s="64" customFormat="1" ht="25.5" x14ac:dyDescent="0.2">
      <c r="A134" s="1090">
        <v>5014</v>
      </c>
      <c r="B134" s="1089" t="s">
        <v>976</v>
      </c>
      <c r="C134" s="1648">
        <f>IF(ISERROR(VLOOKUP($A134,'I3 TB Data'!$A$19:$H$483,MATCH('O5 Details by Class &amp; Accounts'!$C$18, 'I3 TB Data'!$A$19:$H$19,0),0)), 0, VLOOKUP($A134,'I3 TB Data'!$A$19:$H$483,MATCH('O5 Details by Class &amp; Accounts'!$C$18,'I3 TB Data'!$A$19:$H$19,0),0))</f>
        <v>4037.7658282620196</v>
      </c>
      <c r="D134" s="1649"/>
      <c r="E134" s="1648">
        <f t="shared" si="31"/>
        <v>4037.7658282620196</v>
      </c>
      <c r="F134" s="1650">
        <f>IF(ISERROR(VLOOKUP($A134, 'E1 Categorization'!A33:E124, MATCH("Customer Component", 'E1 Categorization'!$A$33:$E$33,0), 0)), 0, IF(VLOOKUP($A134, 'E1 Categorization'!A33:E124, MATCH("Customer Component", 'E1 Categorization'!$A$33:$E$33,0), 0)=0, 'O5 Details by Class &amp; Accounts'!$E134, IF(AND(VLOOKUP($A134, 'E1 Categorization'!A33:E124, MATCH("Customer Component", 'E1 Categorization'!$A$33:$E$33,0), 0) &gt;0, VLOOKUP($A134, 'E1 Categorization'!A33:E124, MATCH("Customer Component", 'E1 Categorization'!$A$33:$E$33,0), 0)&lt;1), 'O5 Details by Class &amp; Accounts'!$E134*(1-VLOOKUP($A134, 'E1 Categorization'!A33:E124, MATCH("Customer Component", 'E1 Categorization'!$A$33:$E$33,0), 0)), 0)))</f>
        <v>4037.7658282620196</v>
      </c>
      <c r="G134" s="1650">
        <f>IF(ISERROR(VLOOKUP($A134, 'E1 Categorization'!A33:E124, MATCH("Customer Component", 'E1 Categorization'!$A$33:$E$33,0), 0)),0, IF(VLOOKUP($A134, 'E1 Categorization'!A33:E124, MATCH("Customer Component", 'E1 Categorization'!$A$33:$E$33,0), 0)=0, 0, IF(AND(VLOOKUP($A134, 'E1 Categorization'!A33:E124, MATCH("Customer Component", 'E1 Categorization'!$A$33:$E$33,0), 0) &gt;0, VLOOKUP($A134, 'E1 Categorization'!A33:E124, MATCH("Customer Component", 'E1 Categorization'!$A$33:$E$33,0), 0)&lt;1), 'O5 Details by Class &amp; Accounts'!$E134*(VLOOKUP($A134, 'E1 Categorization'!A33:E124, MATCH("Customer Component", 'E1 Categorization'!$A$33:$E$33,0), 0)), 'O5 Details by Class &amp; Accounts'!$E134)))</f>
        <v>0</v>
      </c>
      <c r="H134" s="1322">
        <f t="shared" si="38"/>
        <v>4037.7658282620196</v>
      </c>
      <c r="I134" s="1322">
        <f>IF(ISERROR(VLOOKUP(VLOOKUP($A134, 'E4 TB Allocation Details'!$A$18:$L$214, MATCH("Demand ID", 'E4 TB Allocation Details'!$A$18:$L$18, 0),FALSE), 'E2 Allocators'!$B$15:$W$358, MATCH('O5 Details by Class &amp; Accounts'!I$18, 'E2 Allocators'!$B$15:$W$15, 0),FALSE)*$F134), 0, VLOOKUP(VLOOKUP($A134, 'E4 TB Allocation Details'!$A$18:$L$214, MATCH("Demand ID", 'E4 TB Allocation Details'!$A$18:$L$18, 0),FALSE), 'E2 Allocators'!$B$15:$W$358, MATCH('O5 Details by Class &amp; Accounts'!I$18, 'E2 Allocators'!$B$15:$W$15, 0),FALSE)*$F134)</f>
        <v>1274.9744384826256</v>
      </c>
      <c r="J134" s="1322">
        <f>IF(ISERROR(VLOOKUP(VLOOKUP($A134, 'E4 TB Allocation Details'!$A$18:$L$214, MATCH("Demand ID", 'E4 TB Allocation Details'!$A$18:$L$18, 0),FALSE), 'E2 Allocators'!$B$15:$W$358, MATCH('O5 Details by Class &amp; Accounts'!J$18, 'E2 Allocators'!$B$15:$W$15, 0),FALSE)*$F134), 0, VLOOKUP(VLOOKUP($A134, 'E4 TB Allocation Details'!$A$18:$L$214, MATCH("Demand ID", 'E4 TB Allocation Details'!$A$18:$L$18, 0),FALSE), 'E2 Allocators'!$B$15:$W$358, MATCH('O5 Details by Class &amp; Accounts'!J$18, 'E2 Allocators'!$B$15:$W$15, 0),FALSE)*$F134)</f>
        <v>1088.0095366841751</v>
      </c>
      <c r="K134" s="1322">
        <f>IF(ISERROR(VLOOKUP(VLOOKUP($A134, 'E4 TB Allocation Details'!$A$18:$L$214, MATCH("Demand ID", 'E4 TB Allocation Details'!$A$18:$L$18, 0),FALSE), 'E2 Allocators'!$B$15:$W$358, MATCH('O5 Details by Class &amp; Accounts'!K$18, 'E2 Allocators'!$B$15:$W$15, 0),FALSE)*$F134), 0, VLOOKUP(VLOOKUP($A134, 'E4 TB Allocation Details'!$A$18:$L$214, MATCH("Demand ID", 'E4 TB Allocation Details'!$A$18:$L$18, 0),FALSE), 'E2 Allocators'!$B$15:$W$358, MATCH('O5 Details by Class &amp; Accounts'!K$18, 'E2 Allocators'!$B$15:$W$15, 0),FALSE)*$F134)</f>
        <v>1294.3411611385502</v>
      </c>
      <c r="L134" s="1322">
        <f>IF(ISERROR(VLOOKUP(VLOOKUP($A134, 'E4 TB Allocation Details'!$A$18:$L$214, MATCH("Demand ID", 'E4 TB Allocation Details'!$A$18:$L$18, 0),FALSE), 'E2 Allocators'!$B$15:$W$358, MATCH('O5 Details by Class &amp; Accounts'!L$18, 'E2 Allocators'!$B$15:$W$15, 0),FALSE)*$F134), 0, VLOOKUP(VLOOKUP($A134, 'E4 TB Allocation Details'!$A$18:$L$214, MATCH("Demand ID", 'E4 TB Allocation Details'!$A$18:$L$18, 0),FALSE), 'E2 Allocators'!$B$15:$W$358, MATCH('O5 Details by Class &amp; Accounts'!L$18, 'E2 Allocators'!$B$15:$W$15, 0),FALSE)*$F134)</f>
        <v>0</v>
      </c>
      <c r="M134" s="1322">
        <f>IF(ISERROR(VLOOKUP(VLOOKUP($A134, 'E4 TB Allocation Details'!$A$18:$L$214, MATCH("Demand ID", 'E4 TB Allocation Details'!$A$18:$L$18, 0),FALSE), 'E2 Allocators'!$B$15:$W$358, MATCH('O5 Details by Class &amp; Accounts'!M$18, 'E2 Allocators'!$B$15:$W$15, 0),FALSE)*$F134), 0, VLOOKUP(VLOOKUP($A134, 'E4 TB Allocation Details'!$A$18:$L$214, MATCH("Demand ID", 'E4 TB Allocation Details'!$A$18:$L$18, 0),FALSE), 'E2 Allocators'!$B$15:$W$358, MATCH('O5 Details by Class &amp; Accounts'!M$18, 'E2 Allocators'!$B$15:$W$15, 0),FALSE)*$F134)</f>
        <v>0</v>
      </c>
      <c r="N134" s="1322">
        <f>IF(ISERROR(VLOOKUP(VLOOKUP($A134, 'E4 TB Allocation Details'!$A$18:$L$214, MATCH("Demand ID", 'E4 TB Allocation Details'!$A$18:$L$18, 0),FALSE), 'E2 Allocators'!$B$15:$W$358, MATCH('O5 Details by Class &amp; Accounts'!N$18, 'E2 Allocators'!$B$15:$W$15, 0),FALSE)*$F134), 0, VLOOKUP(VLOOKUP($A134, 'E4 TB Allocation Details'!$A$18:$L$214, MATCH("Demand ID", 'E4 TB Allocation Details'!$A$18:$L$18, 0),FALSE), 'E2 Allocators'!$B$15:$W$358, MATCH('O5 Details by Class &amp; Accounts'!N$18, 'E2 Allocators'!$B$15:$W$15, 0),FALSE)*$F134)</f>
        <v>368.51225531295125</v>
      </c>
      <c r="O134" s="1322">
        <f>IF(ISERROR(VLOOKUP(VLOOKUP($A134, 'E4 TB Allocation Details'!$A$18:$L$214, MATCH("Demand ID", 'E4 TB Allocation Details'!$A$18:$L$18, 0),FALSE), 'E2 Allocators'!$B$15:$W$358, MATCH('O5 Details by Class &amp; Accounts'!O$18, 'E2 Allocators'!$B$15:$W$15, 0),FALSE)*$F134), 0, VLOOKUP(VLOOKUP($A134, 'E4 TB Allocation Details'!$A$18:$L$214, MATCH("Demand ID", 'E4 TB Allocation Details'!$A$18:$L$18, 0),FALSE), 'E2 Allocators'!$B$15:$W$358, MATCH('O5 Details by Class &amp; Accounts'!O$18, 'E2 Allocators'!$B$15:$W$15, 0),FALSE)*$F134)</f>
        <v>8.6876795607308868</v>
      </c>
      <c r="P134" s="1322">
        <f>IF(ISERROR(VLOOKUP(VLOOKUP($A134, 'E4 TB Allocation Details'!$A$18:$L$214, MATCH("Demand ID", 'E4 TB Allocation Details'!$A$18:$L$18, 0),FALSE), 'E2 Allocators'!$B$15:$W$358, MATCH('O5 Details by Class &amp; Accounts'!P$18, 'E2 Allocators'!$B$15:$W$15, 0),FALSE)*$F134), 0, VLOOKUP(VLOOKUP($A134, 'E4 TB Allocation Details'!$A$18:$L$214, MATCH("Demand ID", 'E4 TB Allocation Details'!$A$18:$L$18, 0),FALSE), 'E2 Allocators'!$B$15:$W$358, MATCH('O5 Details by Class &amp; Accounts'!P$18, 'E2 Allocators'!$B$15:$W$15, 0),FALSE)*$F134)</f>
        <v>0</v>
      </c>
      <c r="Q134" s="1322">
        <f>IF(ISERROR(VLOOKUP(VLOOKUP($A134, 'E4 TB Allocation Details'!$A$18:$L$214, MATCH("Demand ID", 'E4 TB Allocation Details'!$A$18:$L$18, 0),FALSE), 'E2 Allocators'!$B$15:$W$358, MATCH('O5 Details by Class &amp; Accounts'!Q$18, 'E2 Allocators'!$B$15:$W$15, 0),FALSE)*$F134), 0, VLOOKUP(VLOOKUP($A134, 'E4 TB Allocation Details'!$A$18:$L$214, MATCH("Demand ID", 'E4 TB Allocation Details'!$A$18:$L$18, 0),FALSE), 'E2 Allocators'!$B$15:$W$358, MATCH('O5 Details by Class &amp; Accounts'!Q$18, 'E2 Allocators'!$B$15:$W$15, 0),FALSE)*$F134)</f>
        <v>3.240757082985934</v>
      </c>
      <c r="R134" s="1322">
        <f>IF(ISERROR(VLOOKUP(VLOOKUP($A134, 'E4 TB Allocation Details'!$A$18:$L$214, MATCH("Demand ID", 'E4 TB Allocation Details'!$A$18:$L$18, 0),FALSE), 'E2 Allocators'!$B$15:$W$358, MATCH('O5 Details by Class &amp; Accounts'!R$18, 'E2 Allocators'!$B$15:$W$15, 0),FALSE)*$F134), 0, VLOOKUP(VLOOKUP($A134, 'E4 TB Allocation Details'!$A$18:$L$214, MATCH("Demand ID", 'E4 TB Allocation Details'!$A$18:$L$18, 0),FALSE), 'E2 Allocators'!$B$15:$W$358, MATCH('O5 Details by Class &amp; Accounts'!R$18, 'E2 Allocators'!$B$15:$W$15, 0),FALSE)*$F134)</f>
        <v>0</v>
      </c>
      <c r="S134" s="1322">
        <f>IF(ISERROR(VLOOKUP(VLOOKUP($A134, 'E4 TB Allocation Details'!$A$18:$L$214, MATCH("Demand ID", 'E4 TB Allocation Details'!$A$18:$L$18, 0),FALSE), 'E2 Allocators'!$B$15:$W$358, MATCH('O5 Details by Class &amp; Accounts'!S$18, 'E2 Allocators'!$B$15:$W$15, 0),FALSE)*$F134), 0, VLOOKUP(VLOOKUP($A134, 'E4 TB Allocation Details'!$A$18:$L$214, MATCH("Demand ID", 'E4 TB Allocation Details'!$A$18:$L$18, 0),FALSE), 'E2 Allocators'!$B$15:$W$358, MATCH('O5 Details by Class &amp; Accounts'!S$18, 'E2 Allocators'!$B$15:$W$15, 0),FALSE)*$F134)</f>
        <v>0</v>
      </c>
      <c r="T134" s="1322">
        <f>IF(ISERROR(VLOOKUP(VLOOKUP($A134, 'E4 TB Allocation Details'!$A$18:$L$214, MATCH("Demand ID", 'E4 TB Allocation Details'!$A$18:$L$18, 0),FALSE), 'E2 Allocators'!$B$15:$W$358, MATCH('O5 Details by Class &amp; Accounts'!T$18, 'E2 Allocators'!$B$15:$W$15, 0),FALSE)*$F134), 0, VLOOKUP(VLOOKUP($A134, 'E4 TB Allocation Details'!$A$18:$L$214, MATCH("Demand ID", 'E4 TB Allocation Details'!$A$18:$L$18, 0),FALSE), 'E2 Allocators'!$B$15:$W$358, MATCH('O5 Details by Class &amp; Accounts'!T$18, 'E2 Allocators'!$B$15:$W$15, 0),FALSE)*$F134)</f>
        <v>0</v>
      </c>
      <c r="U134" s="1322">
        <f>IF(ISERROR(VLOOKUP(VLOOKUP($A134, 'E4 TB Allocation Details'!$A$18:$L$214, MATCH("Demand ID", 'E4 TB Allocation Details'!$A$18:$L$18, 0),FALSE), 'E2 Allocators'!$B$15:$W$358, MATCH('O5 Details by Class &amp; Accounts'!U$18, 'E2 Allocators'!$B$15:$W$15, 0),FALSE)*$F134), 0, VLOOKUP(VLOOKUP($A134, 'E4 TB Allocation Details'!$A$18:$L$214, MATCH("Demand ID", 'E4 TB Allocation Details'!$A$18:$L$18, 0),FALSE), 'E2 Allocators'!$B$15:$W$358, MATCH('O5 Details by Class &amp; Accounts'!U$18, 'E2 Allocators'!$B$15:$W$15, 0),FALSE)*$F134)</f>
        <v>0</v>
      </c>
      <c r="V134" s="1322">
        <f>IF(ISERROR(VLOOKUP(VLOOKUP($A134, 'E4 TB Allocation Details'!$A$18:$L$214, MATCH("Demand ID", 'E4 TB Allocation Details'!$A$18:$L$18, 0),FALSE), 'E2 Allocators'!$B$15:$W$358, MATCH('O5 Details by Class &amp; Accounts'!V$18, 'E2 Allocators'!$B$15:$W$15, 0),FALSE)*$F134), 0, VLOOKUP(VLOOKUP($A134, 'E4 TB Allocation Details'!$A$18:$L$214, MATCH("Demand ID", 'E4 TB Allocation Details'!$A$18:$L$18, 0),FALSE), 'E2 Allocators'!$B$15:$W$358, MATCH('O5 Details by Class &amp; Accounts'!V$18, 'E2 Allocators'!$B$15:$W$15, 0),FALSE)*$F134)</f>
        <v>0</v>
      </c>
      <c r="W134" s="1322">
        <f>IF(ISERROR(VLOOKUP(VLOOKUP($A134, 'E4 TB Allocation Details'!$A$18:$L$214, MATCH("Demand ID", 'E4 TB Allocation Details'!$A$18:$L$18, 0),FALSE), 'E2 Allocators'!$B$15:$W$358, MATCH('O5 Details by Class &amp; Accounts'!W$18, 'E2 Allocators'!$B$15:$W$15, 0),FALSE)*$F134), 0, VLOOKUP(VLOOKUP($A134, 'E4 TB Allocation Details'!$A$18:$L$214, MATCH("Demand ID", 'E4 TB Allocation Details'!$A$18:$L$18, 0),FALSE), 'E2 Allocators'!$B$15:$W$358, MATCH('O5 Details by Class &amp; Accounts'!W$18, 'E2 Allocators'!$B$15:$W$15, 0),FALSE)*$F134)</f>
        <v>0</v>
      </c>
      <c r="X134" s="1322">
        <f>IF(ISERROR(VLOOKUP(VLOOKUP($A134, 'E4 TB Allocation Details'!$A$18:$L$214, MATCH("Demand ID", 'E4 TB Allocation Details'!$A$18:$L$18, 0),FALSE), 'E2 Allocators'!$B$15:$W$358, MATCH('O5 Details by Class &amp; Accounts'!X$18, 'E2 Allocators'!$B$15:$W$15, 0),FALSE)*$F134), 0, VLOOKUP(VLOOKUP($A134, 'E4 TB Allocation Details'!$A$18:$L$214, MATCH("Demand ID", 'E4 TB Allocation Details'!$A$18:$L$18, 0),FALSE), 'E2 Allocators'!$B$15:$W$358, MATCH('O5 Details by Class &amp; Accounts'!X$18, 'E2 Allocators'!$B$15:$W$15, 0),FALSE)*$F134)</f>
        <v>0</v>
      </c>
      <c r="Y134" s="1322">
        <f>IF(ISERROR(VLOOKUP(VLOOKUP($A134, 'E4 TB Allocation Details'!$A$18:$L$214, MATCH("Demand ID", 'E4 TB Allocation Details'!$A$18:$L$18, 0),FALSE), 'E2 Allocators'!$B$15:$W$358, MATCH('O5 Details by Class &amp; Accounts'!Y$18, 'E2 Allocators'!$B$15:$W$15, 0),FALSE)*$F134), 0, VLOOKUP(VLOOKUP($A134, 'E4 TB Allocation Details'!$A$18:$L$214, MATCH("Demand ID", 'E4 TB Allocation Details'!$A$18:$L$18, 0),FALSE), 'E2 Allocators'!$B$15:$W$358, MATCH('O5 Details by Class &amp; Accounts'!Y$18, 'E2 Allocators'!$B$15:$W$15, 0),FALSE)*$F134)</f>
        <v>0</v>
      </c>
      <c r="Z134" s="1322">
        <f>IF(ISERROR(VLOOKUP(VLOOKUP($A134, 'E4 TB Allocation Details'!$A$18:$L$214, MATCH("Demand ID", 'E4 TB Allocation Details'!$A$18:$L$18, 0),FALSE), 'E2 Allocators'!$B$15:$W$358, MATCH('O5 Details by Class &amp; Accounts'!Z$18, 'E2 Allocators'!$B$15:$W$15, 0),FALSE)*$F134), 0, VLOOKUP(VLOOKUP($A134, 'E4 TB Allocation Details'!$A$18:$L$214, MATCH("Demand ID", 'E4 TB Allocation Details'!$A$18:$L$18, 0),FALSE), 'E2 Allocators'!$B$15:$W$358, MATCH('O5 Details by Class &amp; Accounts'!Z$18, 'E2 Allocators'!$B$15:$W$15, 0),FALSE)*$F134)</f>
        <v>0</v>
      </c>
      <c r="AA134" s="1322">
        <f>IF(ISERROR(VLOOKUP(VLOOKUP($A134, 'E4 TB Allocation Details'!$A$18:$L$214, MATCH("Demand ID", 'E4 TB Allocation Details'!$A$18:$L$18, 0),FALSE), 'E2 Allocators'!$B$15:$W$358, MATCH('O5 Details by Class &amp; Accounts'!AA$18, 'E2 Allocators'!$B$15:$W$15, 0),FALSE)*$F134), 0, VLOOKUP(VLOOKUP($A134, 'E4 TB Allocation Details'!$A$18:$L$214, MATCH("Demand ID", 'E4 TB Allocation Details'!$A$18:$L$18, 0),FALSE), 'E2 Allocators'!$B$15:$W$358, MATCH('O5 Details by Class &amp; Accounts'!AA$18, 'E2 Allocators'!$B$15:$W$15, 0),FALSE)*$F134)</f>
        <v>0</v>
      </c>
      <c r="AB134" s="1322">
        <f>IF(ISERROR(VLOOKUP(VLOOKUP($A134, 'E4 TB Allocation Details'!$A$18:$L$214, MATCH("Demand ID", 'E4 TB Allocation Details'!$A$18:$L$18, 0),FALSE), 'E2 Allocators'!$B$15:$W$358, MATCH('O5 Details by Class &amp; Accounts'!AB$18, 'E2 Allocators'!$B$15:$W$15, 0),FALSE)*$F134), 0, VLOOKUP(VLOOKUP($A134, 'E4 TB Allocation Details'!$A$18:$L$214, MATCH("Demand ID", 'E4 TB Allocation Details'!$A$18:$L$18, 0),FALSE), 'E2 Allocators'!$B$15:$W$358, MATCH('O5 Details by Class &amp; Accounts'!AB$18, 'E2 Allocators'!$B$15:$W$15, 0),FALSE)*$F134)</f>
        <v>0</v>
      </c>
      <c r="AC134" s="1322">
        <f t="shared" si="39"/>
        <v>4037.7658282620187</v>
      </c>
      <c r="AD134" s="1322">
        <f>IF(ISERROR(VLOOKUP(VLOOKUP($A134, 'E4 TB Allocation Details'!$A$18:$L$214, MATCH("Customer ID", 'E4 TB Allocation Details'!$A$18:$L$18, 0),FALSE), 'E2 Allocators'!$B$15:$W$358, MATCH('O5 Details by Class &amp; Accounts'!AD$18, 'E2 Allocators'!$B$15:$W$15, 0),FALSE)*$G134), 0, VLOOKUP(VLOOKUP($A134, 'E4 TB Allocation Details'!$A$18:$L$214, MATCH("Customer ID", 'E4 TB Allocation Details'!$A$18:$L$18, 0),FALSE), 'E2 Allocators'!$B$15:$W$358, MATCH('O5 Details by Class &amp; Accounts'!AD$18, 'E2 Allocators'!$B$15:$W$15, 0),FALSE)*$G134)</f>
        <v>0</v>
      </c>
      <c r="AE134" s="1322">
        <f>IF(ISERROR(VLOOKUP(VLOOKUP($A134, 'E4 TB Allocation Details'!$A$18:$L$214, MATCH("Customer ID", 'E4 TB Allocation Details'!$A$18:$L$18, 0),FALSE), 'E2 Allocators'!$B$15:$W$358, MATCH('O5 Details by Class &amp; Accounts'!AE$18, 'E2 Allocators'!$B$15:$W$15, 0),FALSE)*$G134), 0, VLOOKUP(VLOOKUP($A134, 'E4 TB Allocation Details'!$A$18:$L$214, MATCH("Customer ID", 'E4 TB Allocation Details'!$A$18:$L$18, 0),FALSE), 'E2 Allocators'!$B$15:$W$358, MATCH('O5 Details by Class &amp; Accounts'!AE$18, 'E2 Allocators'!$B$15:$W$15, 0),FALSE)*$G134)</f>
        <v>0</v>
      </c>
      <c r="AF134" s="1322">
        <f>IF(ISERROR(VLOOKUP(VLOOKUP($A134, 'E4 TB Allocation Details'!$A$18:$L$214, MATCH("Customer ID", 'E4 TB Allocation Details'!$A$18:$L$18, 0),FALSE), 'E2 Allocators'!$B$15:$W$358, MATCH('O5 Details by Class &amp; Accounts'!AF$18, 'E2 Allocators'!$B$15:$W$15, 0),FALSE)*$G134), 0, VLOOKUP(VLOOKUP($A134, 'E4 TB Allocation Details'!$A$18:$L$214, MATCH("Customer ID", 'E4 TB Allocation Details'!$A$18:$L$18, 0),FALSE), 'E2 Allocators'!$B$15:$W$358, MATCH('O5 Details by Class &amp; Accounts'!AF$18, 'E2 Allocators'!$B$15:$W$15, 0),FALSE)*$G134)</f>
        <v>0</v>
      </c>
      <c r="AG134" s="1322">
        <f>IF(ISERROR(VLOOKUP(VLOOKUP($A134, 'E4 TB Allocation Details'!$A$18:$L$214, MATCH("Customer ID", 'E4 TB Allocation Details'!$A$18:$L$18, 0),FALSE), 'E2 Allocators'!$B$15:$W$358, MATCH('O5 Details by Class &amp; Accounts'!AG$18, 'E2 Allocators'!$B$15:$W$15, 0),FALSE)*$G134), 0, VLOOKUP(VLOOKUP($A134, 'E4 TB Allocation Details'!$A$18:$L$214, MATCH("Customer ID", 'E4 TB Allocation Details'!$A$18:$L$18, 0),FALSE), 'E2 Allocators'!$B$15:$W$358, MATCH('O5 Details by Class &amp; Accounts'!AG$18, 'E2 Allocators'!$B$15:$W$15, 0),FALSE)*$G134)</f>
        <v>0</v>
      </c>
      <c r="AH134" s="1322">
        <f>IF(ISERROR(VLOOKUP(VLOOKUP($A134, 'E4 TB Allocation Details'!$A$18:$L$214, MATCH("Customer ID", 'E4 TB Allocation Details'!$A$18:$L$18, 0),FALSE), 'E2 Allocators'!$B$15:$W$358, MATCH('O5 Details by Class &amp; Accounts'!AH$18, 'E2 Allocators'!$B$15:$W$15, 0),FALSE)*$G134), 0, VLOOKUP(VLOOKUP($A134, 'E4 TB Allocation Details'!$A$18:$L$214, MATCH("Customer ID", 'E4 TB Allocation Details'!$A$18:$L$18, 0),FALSE), 'E2 Allocators'!$B$15:$W$358, MATCH('O5 Details by Class &amp; Accounts'!AH$18, 'E2 Allocators'!$B$15:$W$15, 0),FALSE)*$G134)</f>
        <v>0</v>
      </c>
      <c r="AI134" s="1322">
        <f>IF(ISERROR(VLOOKUP(VLOOKUP($A134, 'E4 TB Allocation Details'!$A$18:$L$214, MATCH("Customer ID", 'E4 TB Allocation Details'!$A$18:$L$18, 0),FALSE), 'E2 Allocators'!$B$15:$W$358, MATCH('O5 Details by Class &amp; Accounts'!AI$18, 'E2 Allocators'!$B$15:$W$15, 0),FALSE)*$G134), 0, VLOOKUP(VLOOKUP($A134, 'E4 TB Allocation Details'!$A$18:$L$214, MATCH("Customer ID", 'E4 TB Allocation Details'!$A$18:$L$18, 0),FALSE), 'E2 Allocators'!$B$15:$W$358, MATCH('O5 Details by Class &amp; Accounts'!AI$18, 'E2 Allocators'!$B$15:$W$15, 0),FALSE)*$G134)</f>
        <v>0</v>
      </c>
      <c r="AJ134" s="1322">
        <f>IF(ISERROR(VLOOKUP(VLOOKUP($A134, 'E4 TB Allocation Details'!$A$18:$L$214, MATCH("Customer ID", 'E4 TB Allocation Details'!$A$18:$L$18, 0),FALSE), 'E2 Allocators'!$B$15:$W$358, MATCH('O5 Details by Class &amp; Accounts'!AJ$18, 'E2 Allocators'!$B$15:$W$15, 0),FALSE)*$G134), 0, VLOOKUP(VLOOKUP($A134, 'E4 TB Allocation Details'!$A$18:$L$214, MATCH("Customer ID", 'E4 TB Allocation Details'!$A$18:$L$18, 0),FALSE), 'E2 Allocators'!$B$15:$W$358, MATCH('O5 Details by Class &amp; Accounts'!AJ$18, 'E2 Allocators'!$B$15:$W$15, 0),FALSE)*$G134)</f>
        <v>0</v>
      </c>
      <c r="AK134" s="1322">
        <f>IF(ISERROR(VLOOKUP(VLOOKUP($A134, 'E4 TB Allocation Details'!$A$18:$L$214, MATCH("Customer ID", 'E4 TB Allocation Details'!$A$18:$L$18, 0),FALSE), 'E2 Allocators'!$B$15:$W$358, MATCH('O5 Details by Class &amp; Accounts'!AK$18, 'E2 Allocators'!$B$15:$W$15, 0),FALSE)*$G134), 0, VLOOKUP(VLOOKUP($A134, 'E4 TB Allocation Details'!$A$18:$L$214, MATCH("Customer ID", 'E4 TB Allocation Details'!$A$18:$L$18, 0),FALSE), 'E2 Allocators'!$B$15:$W$358, MATCH('O5 Details by Class &amp; Accounts'!AK$18, 'E2 Allocators'!$B$15:$W$15, 0),FALSE)*$G134)</f>
        <v>0</v>
      </c>
      <c r="AL134" s="1322">
        <f>IF(ISERROR(VLOOKUP(VLOOKUP($A134, 'E4 TB Allocation Details'!$A$18:$L$214, MATCH("Customer ID", 'E4 TB Allocation Details'!$A$18:$L$18, 0),FALSE), 'E2 Allocators'!$B$15:$W$358, MATCH('O5 Details by Class &amp; Accounts'!AL$18, 'E2 Allocators'!$B$15:$W$15, 0),FALSE)*$G134), 0, VLOOKUP(VLOOKUP($A134, 'E4 TB Allocation Details'!$A$18:$L$214, MATCH("Customer ID", 'E4 TB Allocation Details'!$A$18:$L$18, 0),FALSE), 'E2 Allocators'!$B$15:$W$358, MATCH('O5 Details by Class &amp; Accounts'!AL$18, 'E2 Allocators'!$B$15:$W$15, 0),FALSE)*$G134)</f>
        <v>0</v>
      </c>
      <c r="AM134" s="1322">
        <f>IF(ISERROR(VLOOKUP(VLOOKUP($A134, 'E4 TB Allocation Details'!$A$18:$L$214, MATCH("Customer ID", 'E4 TB Allocation Details'!$A$18:$L$18, 0),FALSE), 'E2 Allocators'!$B$15:$W$358, MATCH('O5 Details by Class &amp; Accounts'!AM$18, 'E2 Allocators'!$B$15:$W$15, 0),FALSE)*$G134), 0, VLOOKUP(VLOOKUP($A134, 'E4 TB Allocation Details'!$A$18:$L$214, MATCH("Customer ID", 'E4 TB Allocation Details'!$A$18:$L$18, 0),FALSE), 'E2 Allocators'!$B$15:$W$358, MATCH('O5 Details by Class &amp; Accounts'!AM$18, 'E2 Allocators'!$B$15:$W$15, 0),FALSE)*$G134)</f>
        <v>0</v>
      </c>
      <c r="AN134" s="1322">
        <f>IF(ISERROR(VLOOKUP(VLOOKUP($A134, 'E4 TB Allocation Details'!$A$18:$L$214, MATCH("Customer ID", 'E4 TB Allocation Details'!$A$18:$L$18, 0),FALSE), 'E2 Allocators'!$B$15:$W$358, MATCH('O5 Details by Class &amp; Accounts'!AN$18, 'E2 Allocators'!$B$15:$W$15, 0),FALSE)*$G134), 0, VLOOKUP(VLOOKUP($A134, 'E4 TB Allocation Details'!$A$18:$L$214, MATCH("Customer ID", 'E4 TB Allocation Details'!$A$18:$L$18, 0),FALSE), 'E2 Allocators'!$B$15:$W$358, MATCH('O5 Details by Class &amp; Accounts'!AN$18, 'E2 Allocators'!$B$15:$W$15, 0),FALSE)*$G134)</f>
        <v>0</v>
      </c>
      <c r="AO134" s="1322">
        <f>IF(ISERROR(VLOOKUP(VLOOKUP($A134, 'E4 TB Allocation Details'!$A$18:$L$214, MATCH("Customer ID", 'E4 TB Allocation Details'!$A$18:$L$18, 0),FALSE), 'E2 Allocators'!$B$15:$W$358, MATCH('O5 Details by Class &amp; Accounts'!AO$18, 'E2 Allocators'!$B$15:$W$15, 0),FALSE)*$G134), 0, VLOOKUP(VLOOKUP($A134, 'E4 TB Allocation Details'!$A$18:$L$214, MATCH("Customer ID", 'E4 TB Allocation Details'!$A$18:$L$18, 0),FALSE), 'E2 Allocators'!$B$15:$W$358, MATCH('O5 Details by Class &amp; Accounts'!AO$18, 'E2 Allocators'!$B$15:$W$15, 0),FALSE)*$G134)</f>
        <v>0</v>
      </c>
      <c r="AP134" s="1322">
        <f>IF(ISERROR(VLOOKUP(VLOOKUP($A134, 'E4 TB Allocation Details'!$A$18:$L$214, MATCH("Customer ID", 'E4 TB Allocation Details'!$A$18:$L$18, 0),FALSE), 'E2 Allocators'!$B$15:$W$358, MATCH('O5 Details by Class &amp; Accounts'!AP$18, 'E2 Allocators'!$B$15:$W$15, 0),FALSE)*$G134), 0, VLOOKUP(VLOOKUP($A134, 'E4 TB Allocation Details'!$A$18:$L$214, MATCH("Customer ID", 'E4 TB Allocation Details'!$A$18:$L$18, 0),FALSE), 'E2 Allocators'!$B$15:$W$358, MATCH('O5 Details by Class &amp; Accounts'!AP$18, 'E2 Allocators'!$B$15:$W$15, 0),FALSE)*$G134)</f>
        <v>0</v>
      </c>
      <c r="AQ134" s="1322">
        <f>IF(ISERROR(VLOOKUP(VLOOKUP($A134, 'E4 TB Allocation Details'!$A$18:$L$214, MATCH("Customer ID", 'E4 TB Allocation Details'!$A$18:$L$18, 0),FALSE), 'E2 Allocators'!$B$15:$W$358, MATCH('O5 Details by Class &amp; Accounts'!AQ$18, 'E2 Allocators'!$B$15:$W$15, 0),FALSE)*$G134), 0, VLOOKUP(VLOOKUP($A134, 'E4 TB Allocation Details'!$A$18:$L$214, MATCH("Customer ID", 'E4 TB Allocation Details'!$A$18:$L$18, 0),FALSE), 'E2 Allocators'!$B$15:$W$358, MATCH('O5 Details by Class &amp; Accounts'!AQ$18, 'E2 Allocators'!$B$15:$W$15, 0),FALSE)*$G134)</f>
        <v>0</v>
      </c>
      <c r="AR134" s="1322">
        <f>IF(ISERROR(VLOOKUP(VLOOKUP($A134, 'E4 TB Allocation Details'!$A$18:$L$214, MATCH("Customer ID", 'E4 TB Allocation Details'!$A$18:$L$18, 0),FALSE), 'E2 Allocators'!$B$15:$W$358, MATCH('O5 Details by Class &amp; Accounts'!AR$18, 'E2 Allocators'!$B$15:$W$15, 0),FALSE)*$G134), 0, VLOOKUP(VLOOKUP($A134, 'E4 TB Allocation Details'!$A$18:$L$214, MATCH("Customer ID", 'E4 TB Allocation Details'!$A$18:$L$18, 0),FALSE), 'E2 Allocators'!$B$15:$W$358, MATCH('O5 Details by Class &amp; Accounts'!AR$18, 'E2 Allocators'!$B$15:$W$15, 0),FALSE)*$G134)</f>
        <v>0</v>
      </c>
      <c r="AS134" s="1322">
        <f>IF(ISERROR(VLOOKUP(VLOOKUP($A134, 'E4 TB Allocation Details'!$A$18:$L$214, MATCH("Customer ID", 'E4 TB Allocation Details'!$A$18:$L$18, 0),FALSE), 'E2 Allocators'!$B$15:$W$358, MATCH('O5 Details by Class &amp; Accounts'!AS$18, 'E2 Allocators'!$B$15:$W$15, 0),FALSE)*$G134), 0, VLOOKUP(VLOOKUP($A134, 'E4 TB Allocation Details'!$A$18:$L$214, MATCH("Customer ID", 'E4 TB Allocation Details'!$A$18:$L$18, 0),FALSE), 'E2 Allocators'!$B$15:$W$358, MATCH('O5 Details by Class &amp; Accounts'!AS$18, 'E2 Allocators'!$B$15:$W$15, 0),FALSE)*$G134)</f>
        <v>0</v>
      </c>
      <c r="AT134" s="1322">
        <f>IF(ISERROR(VLOOKUP(VLOOKUP($A134, 'E4 TB Allocation Details'!$A$18:$L$214, MATCH("Customer ID", 'E4 TB Allocation Details'!$A$18:$L$18, 0),FALSE), 'E2 Allocators'!$B$15:$W$358, MATCH('O5 Details by Class &amp; Accounts'!AT$18, 'E2 Allocators'!$B$15:$W$15, 0),FALSE)*$G134), 0, VLOOKUP(VLOOKUP($A134, 'E4 TB Allocation Details'!$A$18:$L$214, MATCH("Customer ID", 'E4 TB Allocation Details'!$A$18:$L$18, 0),FALSE), 'E2 Allocators'!$B$15:$W$358, MATCH('O5 Details by Class &amp; Accounts'!AT$18, 'E2 Allocators'!$B$15:$W$15, 0),FALSE)*$G134)</f>
        <v>0</v>
      </c>
      <c r="AU134" s="1322">
        <f>IF(ISERROR(VLOOKUP(VLOOKUP($A134, 'E4 TB Allocation Details'!$A$18:$L$214, MATCH("Customer ID", 'E4 TB Allocation Details'!$A$18:$L$18, 0),FALSE), 'E2 Allocators'!$B$15:$W$358, MATCH('O5 Details by Class &amp; Accounts'!AU$18, 'E2 Allocators'!$B$15:$W$15, 0),FALSE)*$G134), 0, VLOOKUP(VLOOKUP($A134, 'E4 TB Allocation Details'!$A$18:$L$214, MATCH("Customer ID", 'E4 TB Allocation Details'!$A$18:$L$18, 0),FALSE), 'E2 Allocators'!$B$15:$W$358, MATCH('O5 Details by Class &amp; Accounts'!AU$18, 'E2 Allocators'!$B$15:$W$15, 0),FALSE)*$G134)</f>
        <v>0</v>
      </c>
      <c r="AV134" s="1322">
        <f>IF(ISERROR(VLOOKUP(VLOOKUP($A134, 'E4 TB Allocation Details'!$A$18:$L$214, MATCH("Customer ID", 'E4 TB Allocation Details'!$A$18:$L$18, 0),FALSE), 'E2 Allocators'!$B$15:$W$358, MATCH('O5 Details by Class &amp; Accounts'!AV$18, 'E2 Allocators'!$B$15:$W$15, 0),FALSE)*$G134), 0, VLOOKUP(VLOOKUP($A134, 'E4 TB Allocation Details'!$A$18:$L$214, MATCH("Customer ID", 'E4 TB Allocation Details'!$A$18:$L$18, 0),FALSE), 'E2 Allocators'!$B$15:$W$358, MATCH('O5 Details by Class &amp; Accounts'!AV$18, 'E2 Allocators'!$B$15:$W$15, 0),FALSE)*$G134)</f>
        <v>0</v>
      </c>
      <c r="AW134" s="1322">
        <f>IF(ISERROR(VLOOKUP(VLOOKUP($A134, 'E4 TB Allocation Details'!$A$18:$L$214, MATCH("Customer ID", 'E4 TB Allocation Details'!$A$18:$L$18, 0),FALSE), 'E2 Allocators'!$B$15:$W$358, MATCH('O5 Details by Class &amp; Accounts'!AW$18, 'E2 Allocators'!$B$15:$W$15, 0),FALSE)*$G134), 0, VLOOKUP(VLOOKUP($A134, 'E4 TB Allocation Details'!$A$18:$L$214, MATCH("Customer ID", 'E4 TB Allocation Details'!$A$18:$L$18, 0),FALSE), 'E2 Allocators'!$B$15:$W$358, MATCH('O5 Details by Class &amp; Accounts'!AW$18, 'E2 Allocators'!$B$15:$W$15, 0),FALSE)*$G134)</f>
        <v>0</v>
      </c>
      <c r="AX134" s="1322">
        <f t="shared" si="40"/>
        <v>0</v>
      </c>
      <c r="AY134" s="1322">
        <f>IF(ISERROR(VLOOKUP(VLOOKUP($A134, 'E4 TB Allocation Details'!$A$18:$L$214, MATCH("Misc ID", 'E4 TB Allocation Details'!$A$18:$L$18, 0),FALSE), 'E2 Allocators'!$B$15:$W$358, MATCH('O5 Details by Class &amp; Accounts'!AY$18, 'E2 Allocators'!$B$15:$W$15, 0),FALSE)*$E134), 0, VLOOKUP(VLOOKUP($A134, 'E4 TB Allocation Details'!$A$18:$L$214, MATCH("Misc ID", 'E4 TB Allocation Details'!$A$18:$L$18, 0),FALSE), 'E2 Allocators'!$B$15:$W$358, MATCH('O5 Details by Class &amp; Accounts'!AY$18, 'E2 Allocators'!$B$15:$W$15, 0),FALSE)*$E134)</f>
        <v>0</v>
      </c>
      <c r="AZ134" s="1322">
        <f>IF(ISERROR(VLOOKUP(VLOOKUP($A134, 'E4 TB Allocation Details'!$A$18:$L$214, MATCH("Misc ID", 'E4 TB Allocation Details'!$A$18:$L$18, 0),FALSE), 'E2 Allocators'!$B$15:$W$358, MATCH('O5 Details by Class &amp; Accounts'!AZ$18, 'E2 Allocators'!$B$15:$W$15, 0),FALSE)*$E134), 0, VLOOKUP(VLOOKUP($A134, 'E4 TB Allocation Details'!$A$18:$L$214, MATCH("Misc ID", 'E4 TB Allocation Details'!$A$18:$L$18, 0),FALSE), 'E2 Allocators'!$B$15:$W$358, MATCH('O5 Details by Class &amp; Accounts'!AZ$18, 'E2 Allocators'!$B$15:$W$15, 0),FALSE)*$E134)</f>
        <v>0</v>
      </c>
      <c r="BA134" s="1322">
        <f>IF(ISERROR(VLOOKUP(VLOOKUP($A134, 'E4 TB Allocation Details'!$A$18:$L$214, MATCH("Misc ID", 'E4 TB Allocation Details'!$A$18:$L$18, 0),FALSE), 'E2 Allocators'!$B$15:$W$358, MATCH('O5 Details by Class &amp; Accounts'!BA$18, 'E2 Allocators'!$B$15:$W$15, 0),FALSE)*$E134), 0, VLOOKUP(VLOOKUP($A134, 'E4 TB Allocation Details'!$A$18:$L$214, MATCH("Misc ID", 'E4 TB Allocation Details'!$A$18:$L$18, 0),FALSE), 'E2 Allocators'!$B$15:$W$358, MATCH('O5 Details by Class &amp; Accounts'!BA$18, 'E2 Allocators'!$B$15:$W$15, 0),FALSE)*$E134)</f>
        <v>0</v>
      </c>
      <c r="BB134" s="1322">
        <f>IF(ISERROR(VLOOKUP(VLOOKUP($A134, 'E4 TB Allocation Details'!$A$18:$L$214, MATCH("Misc ID", 'E4 TB Allocation Details'!$A$18:$L$18, 0),FALSE), 'E2 Allocators'!$B$15:$W$358, MATCH('O5 Details by Class &amp; Accounts'!BB$18, 'E2 Allocators'!$B$15:$W$15, 0),FALSE)*$E134), 0, VLOOKUP(VLOOKUP($A134, 'E4 TB Allocation Details'!$A$18:$L$214, MATCH("Misc ID", 'E4 TB Allocation Details'!$A$18:$L$18, 0),FALSE), 'E2 Allocators'!$B$15:$W$358, MATCH('O5 Details by Class &amp; Accounts'!BB$18, 'E2 Allocators'!$B$15:$W$15, 0),FALSE)*$E134)</f>
        <v>0</v>
      </c>
      <c r="BC134" s="1322">
        <f>IF(ISERROR(VLOOKUP(VLOOKUP($A134, 'E4 TB Allocation Details'!$A$18:$L$214, MATCH("Misc ID", 'E4 TB Allocation Details'!$A$18:$L$18, 0),FALSE), 'E2 Allocators'!$B$15:$W$358, MATCH('O5 Details by Class &amp; Accounts'!BC$18, 'E2 Allocators'!$B$15:$W$15, 0),FALSE)*$E134), 0, VLOOKUP(VLOOKUP($A134, 'E4 TB Allocation Details'!$A$18:$L$214, MATCH("Misc ID", 'E4 TB Allocation Details'!$A$18:$L$18, 0),FALSE), 'E2 Allocators'!$B$15:$W$358, MATCH('O5 Details by Class &amp; Accounts'!BC$18, 'E2 Allocators'!$B$15:$W$15, 0),FALSE)*$E134)</f>
        <v>0</v>
      </c>
      <c r="BD134" s="1322">
        <f>IF(ISERROR(VLOOKUP(VLOOKUP($A134, 'E4 TB Allocation Details'!$A$18:$L$214, MATCH("Misc ID", 'E4 TB Allocation Details'!$A$18:$L$18, 0),FALSE), 'E2 Allocators'!$B$15:$W$358, MATCH('O5 Details by Class &amp; Accounts'!BD$18, 'E2 Allocators'!$B$15:$W$15, 0),FALSE)*$E134), 0, VLOOKUP(VLOOKUP($A134, 'E4 TB Allocation Details'!$A$18:$L$214, MATCH("Misc ID", 'E4 TB Allocation Details'!$A$18:$L$18, 0),FALSE), 'E2 Allocators'!$B$15:$W$358, MATCH('O5 Details by Class &amp; Accounts'!BD$18, 'E2 Allocators'!$B$15:$W$15, 0),FALSE)*$E134)</f>
        <v>0</v>
      </c>
      <c r="BE134" s="1322">
        <f>IF(ISERROR(VLOOKUP(VLOOKUP($A134, 'E4 TB Allocation Details'!$A$18:$L$214, MATCH("Misc ID", 'E4 TB Allocation Details'!$A$18:$L$18, 0),FALSE), 'E2 Allocators'!$B$15:$W$358, MATCH('O5 Details by Class &amp; Accounts'!BE$18, 'E2 Allocators'!$B$15:$W$15, 0),FALSE)*$E134), 0, VLOOKUP(VLOOKUP($A134, 'E4 TB Allocation Details'!$A$18:$L$214, MATCH("Misc ID", 'E4 TB Allocation Details'!$A$18:$L$18, 0),FALSE), 'E2 Allocators'!$B$15:$W$358, MATCH('O5 Details by Class &amp; Accounts'!BE$18, 'E2 Allocators'!$B$15:$W$15, 0),FALSE)*$E134)</f>
        <v>0</v>
      </c>
      <c r="BF134" s="1322">
        <f>IF(ISERROR(VLOOKUP(VLOOKUP($A134, 'E4 TB Allocation Details'!$A$18:$L$214, MATCH("Misc ID", 'E4 TB Allocation Details'!$A$18:$L$18, 0),FALSE), 'E2 Allocators'!$B$15:$W$358, MATCH('O5 Details by Class &amp; Accounts'!BF$18, 'E2 Allocators'!$B$15:$W$15, 0),FALSE)*$E134), 0, VLOOKUP(VLOOKUP($A134, 'E4 TB Allocation Details'!$A$18:$L$214, MATCH("Misc ID", 'E4 TB Allocation Details'!$A$18:$L$18, 0),FALSE), 'E2 Allocators'!$B$15:$W$358, MATCH('O5 Details by Class &amp; Accounts'!BF$18, 'E2 Allocators'!$B$15:$W$15, 0),FALSE)*$E134)</f>
        <v>0</v>
      </c>
      <c r="BG134" s="1322">
        <f>IF(ISERROR(VLOOKUP(VLOOKUP($A134, 'E4 TB Allocation Details'!$A$18:$L$214, MATCH("Misc ID", 'E4 TB Allocation Details'!$A$18:$L$18, 0),FALSE), 'E2 Allocators'!$B$15:$W$358, MATCH('O5 Details by Class &amp; Accounts'!BG$18, 'E2 Allocators'!$B$15:$W$15, 0),FALSE)*$E134), 0, VLOOKUP(VLOOKUP($A134, 'E4 TB Allocation Details'!$A$18:$L$214, MATCH("Misc ID", 'E4 TB Allocation Details'!$A$18:$L$18, 0),FALSE), 'E2 Allocators'!$B$15:$W$358, MATCH('O5 Details by Class &amp; Accounts'!BG$18, 'E2 Allocators'!$B$15:$W$15, 0),FALSE)*$E134)</f>
        <v>0</v>
      </c>
      <c r="BH134" s="1322">
        <f>IF(ISERROR(VLOOKUP(VLOOKUP($A134, 'E4 TB Allocation Details'!$A$18:$L$214, MATCH("Misc ID", 'E4 TB Allocation Details'!$A$18:$L$18, 0),FALSE), 'E2 Allocators'!$B$15:$W$358, MATCH('O5 Details by Class &amp; Accounts'!BH$18, 'E2 Allocators'!$B$15:$W$15, 0),FALSE)*$E134), 0, VLOOKUP(VLOOKUP($A134, 'E4 TB Allocation Details'!$A$18:$L$214, MATCH("Misc ID", 'E4 TB Allocation Details'!$A$18:$L$18, 0),FALSE), 'E2 Allocators'!$B$15:$W$358, MATCH('O5 Details by Class &amp; Accounts'!BH$18, 'E2 Allocators'!$B$15:$W$15, 0),FALSE)*$E134)</f>
        <v>0</v>
      </c>
      <c r="BI134" s="1322">
        <f>IF(ISERROR(VLOOKUP(VLOOKUP($A134, 'E4 TB Allocation Details'!$A$18:$L$214, MATCH("Misc ID", 'E4 TB Allocation Details'!$A$18:$L$18, 0),FALSE), 'E2 Allocators'!$B$15:$W$358, MATCH('O5 Details by Class &amp; Accounts'!BI$18, 'E2 Allocators'!$B$15:$W$15, 0),FALSE)*$E134), 0, VLOOKUP(VLOOKUP($A134, 'E4 TB Allocation Details'!$A$18:$L$214, MATCH("Misc ID", 'E4 TB Allocation Details'!$A$18:$L$18, 0),FALSE), 'E2 Allocators'!$B$15:$W$358, MATCH('O5 Details by Class &amp; Accounts'!BI$18, 'E2 Allocators'!$B$15:$W$15, 0),FALSE)*$E134)</f>
        <v>0</v>
      </c>
      <c r="BJ134" s="1322">
        <f>IF(ISERROR(VLOOKUP(VLOOKUP($A134, 'E4 TB Allocation Details'!$A$18:$L$214, MATCH("Misc ID", 'E4 TB Allocation Details'!$A$18:$L$18, 0),FALSE), 'E2 Allocators'!$B$15:$W$358, MATCH('O5 Details by Class &amp; Accounts'!BJ$18, 'E2 Allocators'!$B$15:$W$15, 0),FALSE)*$E134), 0, VLOOKUP(VLOOKUP($A134, 'E4 TB Allocation Details'!$A$18:$L$214, MATCH("Misc ID", 'E4 TB Allocation Details'!$A$18:$L$18, 0),FALSE), 'E2 Allocators'!$B$15:$W$358, MATCH('O5 Details by Class &amp; Accounts'!BJ$18, 'E2 Allocators'!$B$15:$W$15, 0),FALSE)*$E134)</f>
        <v>0</v>
      </c>
      <c r="BK134" s="1322">
        <f>IF(ISERROR(VLOOKUP(VLOOKUP($A134, 'E4 TB Allocation Details'!$A$18:$L$214, MATCH("Misc ID", 'E4 TB Allocation Details'!$A$18:$L$18, 0),FALSE), 'E2 Allocators'!$B$15:$W$358, MATCH('O5 Details by Class &amp; Accounts'!BK$18, 'E2 Allocators'!$B$15:$W$15, 0),FALSE)*$E134), 0, VLOOKUP(VLOOKUP($A134, 'E4 TB Allocation Details'!$A$18:$L$214, MATCH("Misc ID", 'E4 TB Allocation Details'!$A$18:$L$18, 0),FALSE), 'E2 Allocators'!$B$15:$W$358, MATCH('O5 Details by Class &amp; Accounts'!BK$18, 'E2 Allocators'!$B$15:$W$15, 0),FALSE)*$E134)</f>
        <v>0</v>
      </c>
      <c r="BL134" s="1322">
        <f>IF(ISERROR(VLOOKUP(VLOOKUP($A134, 'E4 TB Allocation Details'!$A$18:$L$214, MATCH("Misc ID", 'E4 TB Allocation Details'!$A$18:$L$18, 0),FALSE), 'E2 Allocators'!$B$15:$W$358, MATCH('O5 Details by Class &amp; Accounts'!BL$18, 'E2 Allocators'!$B$15:$W$15, 0),FALSE)*$E134), 0, VLOOKUP(VLOOKUP($A134, 'E4 TB Allocation Details'!$A$18:$L$214, MATCH("Misc ID", 'E4 TB Allocation Details'!$A$18:$L$18, 0),FALSE), 'E2 Allocators'!$B$15:$W$358, MATCH('O5 Details by Class &amp; Accounts'!BL$18, 'E2 Allocators'!$B$15:$W$15, 0),FALSE)*$E134)</f>
        <v>0</v>
      </c>
      <c r="BM134" s="1322">
        <f>IF(ISERROR(VLOOKUP(VLOOKUP($A134, 'E4 TB Allocation Details'!$A$18:$L$214, MATCH("Misc ID", 'E4 TB Allocation Details'!$A$18:$L$18, 0),FALSE), 'E2 Allocators'!$B$15:$W$358, MATCH('O5 Details by Class &amp; Accounts'!BM$18, 'E2 Allocators'!$B$15:$W$15, 0),FALSE)*$E134), 0, VLOOKUP(VLOOKUP($A134, 'E4 TB Allocation Details'!$A$18:$L$214, MATCH("Misc ID", 'E4 TB Allocation Details'!$A$18:$L$18, 0),FALSE), 'E2 Allocators'!$B$15:$W$358, MATCH('O5 Details by Class &amp; Accounts'!BM$18, 'E2 Allocators'!$B$15:$W$15, 0),FALSE)*$E134)</f>
        <v>0</v>
      </c>
      <c r="BN134" s="1322">
        <f>IF(ISERROR(VLOOKUP(VLOOKUP($A134, 'E4 TB Allocation Details'!$A$18:$L$214, MATCH("Misc ID", 'E4 TB Allocation Details'!$A$18:$L$18, 0),FALSE), 'E2 Allocators'!$B$15:$W$358, MATCH('O5 Details by Class &amp; Accounts'!BN$18, 'E2 Allocators'!$B$15:$W$15, 0),FALSE)*$E134), 0, VLOOKUP(VLOOKUP($A134, 'E4 TB Allocation Details'!$A$18:$L$214, MATCH("Misc ID", 'E4 TB Allocation Details'!$A$18:$L$18, 0),FALSE), 'E2 Allocators'!$B$15:$W$358, MATCH('O5 Details by Class &amp; Accounts'!BN$18, 'E2 Allocators'!$B$15:$W$15, 0),FALSE)*$E134)</f>
        <v>0</v>
      </c>
      <c r="BO134" s="1322">
        <f>IF(ISERROR(VLOOKUP(VLOOKUP($A134, 'E4 TB Allocation Details'!$A$18:$L$214, MATCH("Misc ID", 'E4 TB Allocation Details'!$A$18:$L$18, 0),FALSE), 'E2 Allocators'!$B$15:$W$358, MATCH('O5 Details by Class &amp; Accounts'!BO$18, 'E2 Allocators'!$B$15:$W$15, 0),FALSE)*$E134), 0, VLOOKUP(VLOOKUP($A134, 'E4 TB Allocation Details'!$A$18:$L$214, MATCH("Misc ID", 'E4 TB Allocation Details'!$A$18:$L$18, 0),FALSE), 'E2 Allocators'!$B$15:$W$358, MATCH('O5 Details by Class &amp; Accounts'!BO$18, 'E2 Allocators'!$B$15:$W$15, 0),FALSE)*$E134)</f>
        <v>0</v>
      </c>
      <c r="BP134" s="1322">
        <f>IF(ISERROR(VLOOKUP(VLOOKUP($A134, 'E4 TB Allocation Details'!$A$18:$L$214, MATCH("Misc ID", 'E4 TB Allocation Details'!$A$18:$L$18, 0),FALSE), 'E2 Allocators'!$B$15:$W$358, MATCH('O5 Details by Class &amp; Accounts'!BP$18, 'E2 Allocators'!$B$15:$W$15, 0),FALSE)*$E134), 0, VLOOKUP(VLOOKUP($A134, 'E4 TB Allocation Details'!$A$18:$L$214, MATCH("Misc ID", 'E4 TB Allocation Details'!$A$18:$L$18, 0),FALSE), 'E2 Allocators'!$B$15:$W$358, MATCH('O5 Details by Class &amp; Accounts'!BP$18, 'E2 Allocators'!$B$15:$W$15, 0),FALSE)*$E134)</f>
        <v>0</v>
      </c>
      <c r="BQ134" s="1322">
        <f>IF(ISERROR(VLOOKUP(VLOOKUP($A134, 'E4 TB Allocation Details'!$A$18:$L$214, MATCH("Misc ID", 'E4 TB Allocation Details'!$A$18:$L$18, 0),FALSE), 'E2 Allocators'!$B$15:$W$358, MATCH('O5 Details by Class &amp; Accounts'!BQ$18, 'E2 Allocators'!$B$15:$W$15, 0),FALSE)*$E134), 0, VLOOKUP(VLOOKUP($A134, 'E4 TB Allocation Details'!$A$18:$L$214, MATCH("Misc ID", 'E4 TB Allocation Details'!$A$18:$L$18, 0),FALSE), 'E2 Allocators'!$B$15:$W$358, MATCH('O5 Details by Class &amp; Accounts'!BQ$18, 'E2 Allocators'!$B$15:$W$15, 0),FALSE)*$E134)</f>
        <v>0</v>
      </c>
      <c r="BR134" s="1322">
        <f>IF(ISERROR(VLOOKUP(VLOOKUP($A134, 'E4 TB Allocation Details'!$A$18:$L$214, MATCH("Misc ID", 'E4 TB Allocation Details'!$A$18:$L$18, 0),FALSE), 'E2 Allocators'!$B$15:$W$358, MATCH('O5 Details by Class &amp; Accounts'!BR$18, 'E2 Allocators'!$B$15:$W$15, 0),FALSE)*$E134), 0, VLOOKUP(VLOOKUP($A134, 'E4 TB Allocation Details'!$A$18:$L$214, MATCH("Misc ID", 'E4 TB Allocation Details'!$A$18:$L$18, 0),FALSE), 'E2 Allocators'!$B$15:$W$358, MATCH('O5 Details by Class &amp; Accounts'!BR$18, 'E2 Allocators'!$B$15:$W$15, 0),FALSE)*$E134)</f>
        <v>0</v>
      </c>
      <c r="BS134" s="1322">
        <f t="shared" si="41"/>
        <v>0</v>
      </c>
      <c r="BT134" s="1322">
        <f>IF(ISERROR(VLOOKUP(VLOOKUP($A134, 'E4 TB Allocation Details'!$A$18:$L$214, MATCH("A &amp; G ID", 'E4 TB Allocation Details'!$A$18:$L$18, 0),FALSE), 'E2 Allocators'!$B$15:$W$358, MATCH('O5 Details by Class &amp; Accounts'!BT$18, 'E2 Allocators'!$B$15:$W$15, 0),FALSE)*$E134), 0, VLOOKUP(VLOOKUP($A134, 'E4 TB Allocation Details'!$A$18:$L$214, MATCH("A &amp; G ID", 'E4 TB Allocation Details'!$A$18:$L$18, 0),FALSE), 'E2 Allocators'!$B$15:$W$358, MATCH('O5 Details by Class &amp; Accounts'!BT$18, 'E2 Allocators'!$B$15:$W$15, 0),FALSE)*$E134)</f>
        <v>0</v>
      </c>
      <c r="BU134" s="1322">
        <f>IF(ISERROR(VLOOKUP(VLOOKUP($A134, 'E4 TB Allocation Details'!$A$18:$L$214, MATCH("A &amp; G ID", 'E4 TB Allocation Details'!$A$18:$L$18, 0),FALSE), 'E2 Allocators'!$B$15:$W$358, MATCH('O5 Details by Class &amp; Accounts'!BU$18, 'E2 Allocators'!$B$15:$W$15, 0),FALSE)*$E134), 0, VLOOKUP(VLOOKUP($A134, 'E4 TB Allocation Details'!$A$18:$L$214, MATCH("A &amp; G ID", 'E4 TB Allocation Details'!$A$18:$L$18, 0),FALSE), 'E2 Allocators'!$B$15:$W$358, MATCH('O5 Details by Class &amp; Accounts'!BU$18, 'E2 Allocators'!$B$15:$W$15, 0),FALSE)*$E134)</f>
        <v>0</v>
      </c>
      <c r="BV134" s="1322">
        <f>IF(ISERROR(VLOOKUP(VLOOKUP($A134, 'E4 TB Allocation Details'!$A$18:$L$214, MATCH("A &amp; G ID", 'E4 TB Allocation Details'!$A$18:$L$18, 0),FALSE), 'E2 Allocators'!$B$15:$W$358, MATCH('O5 Details by Class &amp; Accounts'!BV$18, 'E2 Allocators'!$B$15:$W$15, 0),FALSE)*$E134), 0, VLOOKUP(VLOOKUP($A134, 'E4 TB Allocation Details'!$A$18:$L$214, MATCH("A &amp; G ID", 'E4 TB Allocation Details'!$A$18:$L$18, 0),FALSE), 'E2 Allocators'!$B$15:$W$358, MATCH('O5 Details by Class &amp; Accounts'!BV$18, 'E2 Allocators'!$B$15:$W$15, 0),FALSE)*$E134)</f>
        <v>0</v>
      </c>
      <c r="BW134" s="1322">
        <f>IF(ISERROR(VLOOKUP(VLOOKUP($A134, 'E4 TB Allocation Details'!$A$18:$L$214, MATCH("A &amp; G ID", 'E4 TB Allocation Details'!$A$18:$L$18, 0),FALSE), 'E2 Allocators'!$B$15:$W$358, MATCH('O5 Details by Class &amp; Accounts'!BW$18, 'E2 Allocators'!$B$15:$W$15, 0),FALSE)*$E134), 0, VLOOKUP(VLOOKUP($A134, 'E4 TB Allocation Details'!$A$18:$L$214, MATCH("A &amp; G ID", 'E4 TB Allocation Details'!$A$18:$L$18, 0),FALSE), 'E2 Allocators'!$B$15:$W$358, MATCH('O5 Details by Class &amp; Accounts'!BW$18, 'E2 Allocators'!$B$15:$W$15, 0),FALSE)*$E134)</f>
        <v>0</v>
      </c>
      <c r="BX134" s="1322">
        <f>IF(ISERROR(VLOOKUP(VLOOKUP($A134, 'E4 TB Allocation Details'!$A$18:$L$214, MATCH("A &amp; G ID", 'E4 TB Allocation Details'!$A$18:$L$18, 0),FALSE), 'E2 Allocators'!$B$15:$W$358, MATCH('O5 Details by Class &amp; Accounts'!BX$18, 'E2 Allocators'!$B$15:$W$15, 0),FALSE)*$E134), 0, VLOOKUP(VLOOKUP($A134, 'E4 TB Allocation Details'!$A$18:$L$214, MATCH("A &amp; G ID", 'E4 TB Allocation Details'!$A$18:$L$18, 0),FALSE), 'E2 Allocators'!$B$15:$W$358, MATCH('O5 Details by Class &amp; Accounts'!BX$18, 'E2 Allocators'!$B$15:$W$15, 0),FALSE)*$E134)</f>
        <v>0</v>
      </c>
      <c r="BY134" s="1322">
        <f>IF(ISERROR(VLOOKUP(VLOOKUP($A134, 'E4 TB Allocation Details'!$A$18:$L$214, MATCH("A &amp; G ID", 'E4 TB Allocation Details'!$A$18:$L$18, 0),FALSE), 'E2 Allocators'!$B$15:$W$358, MATCH('O5 Details by Class &amp; Accounts'!BY$18, 'E2 Allocators'!$B$15:$W$15, 0),FALSE)*$E134), 0, VLOOKUP(VLOOKUP($A134, 'E4 TB Allocation Details'!$A$18:$L$214, MATCH("A &amp; G ID", 'E4 TB Allocation Details'!$A$18:$L$18, 0),FALSE), 'E2 Allocators'!$B$15:$W$358, MATCH('O5 Details by Class &amp; Accounts'!BY$18, 'E2 Allocators'!$B$15:$W$15, 0),FALSE)*$E134)</f>
        <v>0</v>
      </c>
      <c r="BZ134" s="1322">
        <f>IF(ISERROR(VLOOKUP(VLOOKUP($A134, 'E4 TB Allocation Details'!$A$18:$L$214, MATCH("A &amp; G ID", 'E4 TB Allocation Details'!$A$18:$L$18, 0),FALSE), 'E2 Allocators'!$B$15:$W$358, MATCH('O5 Details by Class &amp; Accounts'!BZ$18, 'E2 Allocators'!$B$15:$W$15, 0),FALSE)*$E134), 0, VLOOKUP(VLOOKUP($A134, 'E4 TB Allocation Details'!$A$18:$L$214, MATCH("A &amp; G ID", 'E4 TB Allocation Details'!$A$18:$L$18, 0),FALSE), 'E2 Allocators'!$B$15:$W$358, MATCH('O5 Details by Class &amp; Accounts'!BZ$18, 'E2 Allocators'!$B$15:$W$15, 0),FALSE)*$E134)</f>
        <v>0</v>
      </c>
      <c r="CA134" s="1322">
        <f>IF(ISERROR(VLOOKUP(VLOOKUP($A134, 'E4 TB Allocation Details'!$A$18:$L$214, MATCH("A &amp; G ID", 'E4 TB Allocation Details'!$A$18:$L$18, 0),FALSE), 'E2 Allocators'!$B$15:$W$358, MATCH('O5 Details by Class &amp; Accounts'!CA$18, 'E2 Allocators'!$B$15:$W$15, 0),FALSE)*$E134), 0, VLOOKUP(VLOOKUP($A134, 'E4 TB Allocation Details'!$A$18:$L$214, MATCH("A &amp; G ID", 'E4 TB Allocation Details'!$A$18:$L$18, 0),FALSE), 'E2 Allocators'!$B$15:$W$358, MATCH('O5 Details by Class &amp; Accounts'!CA$18, 'E2 Allocators'!$B$15:$W$15, 0),FALSE)*$E134)</f>
        <v>0</v>
      </c>
      <c r="CB134" s="1322">
        <f>IF(ISERROR(VLOOKUP(VLOOKUP($A134, 'E4 TB Allocation Details'!$A$18:$L$214, MATCH("A &amp; G ID", 'E4 TB Allocation Details'!$A$18:$L$18, 0),FALSE), 'E2 Allocators'!$B$15:$W$358, MATCH('O5 Details by Class &amp; Accounts'!CB$18, 'E2 Allocators'!$B$15:$W$15, 0),FALSE)*$E134), 0, VLOOKUP(VLOOKUP($A134, 'E4 TB Allocation Details'!$A$18:$L$214, MATCH("A &amp; G ID", 'E4 TB Allocation Details'!$A$18:$L$18, 0),FALSE), 'E2 Allocators'!$B$15:$W$358, MATCH('O5 Details by Class &amp; Accounts'!CB$18, 'E2 Allocators'!$B$15:$W$15, 0),FALSE)*$E134)</f>
        <v>0</v>
      </c>
      <c r="CC134" s="1322">
        <f>IF(ISERROR(VLOOKUP(VLOOKUP($A134, 'E4 TB Allocation Details'!$A$18:$L$214, MATCH("A &amp; G ID", 'E4 TB Allocation Details'!$A$18:$L$18, 0),FALSE), 'E2 Allocators'!$B$15:$W$358, MATCH('O5 Details by Class &amp; Accounts'!CC$18, 'E2 Allocators'!$B$15:$W$15, 0),FALSE)*$E134), 0, VLOOKUP(VLOOKUP($A134, 'E4 TB Allocation Details'!$A$18:$L$214, MATCH("A &amp; G ID", 'E4 TB Allocation Details'!$A$18:$L$18, 0),FALSE), 'E2 Allocators'!$B$15:$W$358, MATCH('O5 Details by Class &amp; Accounts'!CC$18, 'E2 Allocators'!$B$15:$W$15, 0),FALSE)*$E134)</f>
        <v>0</v>
      </c>
      <c r="CD134" s="1322">
        <f>IF(ISERROR(VLOOKUP(VLOOKUP($A134, 'E4 TB Allocation Details'!$A$18:$L$214, MATCH("A &amp; G ID", 'E4 TB Allocation Details'!$A$18:$L$18, 0),FALSE), 'E2 Allocators'!$B$15:$W$358, MATCH('O5 Details by Class &amp; Accounts'!CD$18, 'E2 Allocators'!$B$15:$W$15, 0),FALSE)*$E134), 0, VLOOKUP(VLOOKUP($A134, 'E4 TB Allocation Details'!$A$18:$L$214, MATCH("A &amp; G ID", 'E4 TB Allocation Details'!$A$18:$L$18, 0),FALSE), 'E2 Allocators'!$B$15:$W$358, MATCH('O5 Details by Class &amp; Accounts'!CD$18, 'E2 Allocators'!$B$15:$W$15, 0),FALSE)*$E134)</f>
        <v>0</v>
      </c>
      <c r="CE134" s="1322">
        <f>IF(ISERROR(VLOOKUP(VLOOKUP($A134, 'E4 TB Allocation Details'!$A$18:$L$214, MATCH("A &amp; G ID", 'E4 TB Allocation Details'!$A$18:$L$18, 0),FALSE), 'E2 Allocators'!$B$15:$W$358, MATCH('O5 Details by Class &amp; Accounts'!CE$18, 'E2 Allocators'!$B$15:$W$15, 0),FALSE)*$E134), 0, VLOOKUP(VLOOKUP($A134, 'E4 TB Allocation Details'!$A$18:$L$214, MATCH("A &amp; G ID", 'E4 TB Allocation Details'!$A$18:$L$18, 0),FALSE), 'E2 Allocators'!$B$15:$W$358, MATCH('O5 Details by Class &amp; Accounts'!CE$18, 'E2 Allocators'!$B$15:$W$15, 0),FALSE)*$E134)</f>
        <v>0</v>
      </c>
      <c r="CF134" s="1322">
        <f>IF(ISERROR(VLOOKUP(VLOOKUP($A134, 'E4 TB Allocation Details'!$A$18:$L$214, MATCH("A &amp; G ID", 'E4 TB Allocation Details'!$A$18:$L$18, 0),FALSE), 'E2 Allocators'!$B$15:$W$358, MATCH('O5 Details by Class &amp; Accounts'!CF$18, 'E2 Allocators'!$B$15:$W$15, 0),FALSE)*$E134), 0, VLOOKUP(VLOOKUP($A134, 'E4 TB Allocation Details'!$A$18:$L$214, MATCH("A &amp; G ID", 'E4 TB Allocation Details'!$A$18:$L$18, 0),FALSE), 'E2 Allocators'!$B$15:$W$358, MATCH('O5 Details by Class &amp; Accounts'!CF$18, 'E2 Allocators'!$B$15:$W$15, 0),FALSE)*$E134)</f>
        <v>0</v>
      </c>
      <c r="CG134" s="1322">
        <f>IF(ISERROR(VLOOKUP(VLOOKUP($A134, 'E4 TB Allocation Details'!$A$18:$L$214, MATCH("A &amp; G ID", 'E4 TB Allocation Details'!$A$18:$L$18, 0),FALSE), 'E2 Allocators'!$B$15:$W$358, MATCH('O5 Details by Class &amp; Accounts'!CG$18, 'E2 Allocators'!$B$15:$W$15, 0),FALSE)*$E134), 0, VLOOKUP(VLOOKUP($A134, 'E4 TB Allocation Details'!$A$18:$L$214, MATCH("A &amp; G ID", 'E4 TB Allocation Details'!$A$18:$L$18, 0),FALSE), 'E2 Allocators'!$B$15:$W$358, MATCH('O5 Details by Class &amp; Accounts'!CG$18, 'E2 Allocators'!$B$15:$W$15, 0),FALSE)*$E134)</f>
        <v>0</v>
      </c>
      <c r="CH134" s="1322">
        <f>IF(ISERROR(VLOOKUP(VLOOKUP($A134, 'E4 TB Allocation Details'!$A$18:$L$214, MATCH("A &amp; G ID", 'E4 TB Allocation Details'!$A$18:$L$18, 0),FALSE), 'E2 Allocators'!$B$15:$W$358, MATCH('O5 Details by Class &amp; Accounts'!CH$18, 'E2 Allocators'!$B$15:$W$15, 0),FALSE)*$E134), 0, VLOOKUP(VLOOKUP($A134, 'E4 TB Allocation Details'!$A$18:$L$214, MATCH("A &amp; G ID", 'E4 TB Allocation Details'!$A$18:$L$18, 0),FALSE), 'E2 Allocators'!$B$15:$W$358, MATCH('O5 Details by Class &amp; Accounts'!CH$18, 'E2 Allocators'!$B$15:$W$15, 0),FALSE)*$E134)</f>
        <v>0</v>
      </c>
      <c r="CI134" s="1322">
        <f>IF(ISERROR(VLOOKUP(VLOOKUP($A134, 'E4 TB Allocation Details'!$A$18:$L$214, MATCH("A &amp; G ID", 'E4 TB Allocation Details'!$A$18:$L$18, 0),FALSE), 'E2 Allocators'!$B$15:$W$358, MATCH('O5 Details by Class &amp; Accounts'!CI$18, 'E2 Allocators'!$B$15:$W$15, 0),FALSE)*$E134), 0, VLOOKUP(VLOOKUP($A134, 'E4 TB Allocation Details'!$A$18:$L$214, MATCH("A &amp; G ID", 'E4 TB Allocation Details'!$A$18:$L$18, 0),FALSE), 'E2 Allocators'!$B$15:$W$358, MATCH('O5 Details by Class &amp; Accounts'!CI$18, 'E2 Allocators'!$B$15:$W$15, 0),FALSE)*$E134)</f>
        <v>0</v>
      </c>
      <c r="CJ134" s="1322">
        <f>IF(ISERROR(VLOOKUP(VLOOKUP($A134, 'E4 TB Allocation Details'!$A$18:$L$214, MATCH("A &amp; G ID", 'E4 TB Allocation Details'!$A$18:$L$18, 0),FALSE), 'E2 Allocators'!$B$15:$W$358, MATCH('O5 Details by Class &amp; Accounts'!CJ$18, 'E2 Allocators'!$B$15:$W$15, 0),FALSE)*$E134), 0, VLOOKUP(VLOOKUP($A134, 'E4 TB Allocation Details'!$A$18:$L$214, MATCH("A &amp; G ID", 'E4 TB Allocation Details'!$A$18:$L$18, 0),FALSE), 'E2 Allocators'!$B$15:$W$358, MATCH('O5 Details by Class &amp; Accounts'!CJ$18, 'E2 Allocators'!$B$15:$W$15, 0),FALSE)*$E134)</f>
        <v>0</v>
      </c>
      <c r="CK134" s="1322">
        <f>IF(ISERROR(VLOOKUP(VLOOKUP($A134, 'E4 TB Allocation Details'!$A$18:$L$214, MATCH("A &amp; G ID", 'E4 TB Allocation Details'!$A$18:$L$18, 0),FALSE), 'E2 Allocators'!$B$15:$W$358, MATCH('O5 Details by Class &amp; Accounts'!CK$18, 'E2 Allocators'!$B$15:$W$15, 0),FALSE)*$E134), 0, VLOOKUP(VLOOKUP($A134, 'E4 TB Allocation Details'!$A$18:$L$214, MATCH("A &amp; G ID", 'E4 TB Allocation Details'!$A$18:$L$18, 0),FALSE), 'E2 Allocators'!$B$15:$W$358, MATCH('O5 Details by Class &amp; Accounts'!CK$18, 'E2 Allocators'!$B$15:$W$15, 0),FALSE)*$E134)</f>
        <v>0</v>
      </c>
      <c r="CL134" s="1322">
        <f>IF(ISERROR(VLOOKUP(VLOOKUP($A134, 'E4 TB Allocation Details'!$A$18:$L$214, MATCH("A &amp; G ID", 'E4 TB Allocation Details'!$A$18:$L$18, 0),FALSE), 'E2 Allocators'!$B$15:$W$358, MATCH('O5 Details by Class &amp; Accounts'!CL$18, 'E2 Allocators'!$B$15:$W$15, 0),FALSE)*$E134), 0, VLOOKUP(VLOOKUP($A134, 'E4 TB Allocation Details'!$A$18:$L$214, MATCH("A &amp; G ID", 'E4 TB Allocation Details'!$A$18:$L$18, 0),FALSE), 'E2 Allocators'!$B$15:$W$358, MATCH('O5 Details by Class &amp; Accounts'!CL$18, 'E2 Allocators'!$B$15:$W$15, 0),FALSE)*$E134)</f>
        <v>0</v>
      </c>
      <c r="CM134" s="1322">
        <f>IF(ISERROR(VLOOKUP(VLOOKUP($A134, 'E4 TB Allocation Details'!$A$18:$L$214, MATCH("A &amp; G ID", 'E4 TB Allocation Details'!$A$18:$L$18, 0),FALSE), 'E2 Allocators'!$B$15:$W$358, MATCH('O5 Details by Class &amp; Accounts'!CM$18, 'E2 Allocators'!$B$15:$W$15, 0),FALSE)*$E134), 0, VLOOKUP(VLOOKUP($A134, 'E4 TB Allocation Details'!$A$18:$L$214, MATCH("A &amp; G ID", 'E4 TB Allocation Details'!$A$18:$L$18, 0),FALSE), 'E2 Allocators'!$B$15:$W$358, MATCH('O5 Details by Class &amp; Accounts'!CM$18, 'E2 Allocators'!$B$15:$W$15, 0),FALSE)*$E134)</f>
        <v>0</v>
      </c>
      <c r="CN134" s="1322">
        <f t="shared" si="42"/>
        <v>0</v>
      </c>
      <c r="CO134" s="1651">
        <f t="shared" si="43"/>
        <v>9.0949470177292824E-13</v>
      </c>
      <c r="CQ134" s="1899">
        <v>1815</v>
      </c>
    </row>
    <row r="135" spans="1:95" s="64" customFormat="1" ht="25.5" x14ac:dyDescent="0.2">
      <c r="A135" s="1090">
        <v>5015</v>
      </c>
      <c r="B135" s="1089" t="s">
        <v>977</v>
      </c>
      <c r="C135" s="1648">
        <f>IF(ISERROR(VLOOKUP($A135,'I3 TB Data'!$A$19:$H$483,MATCH('O5 Details by Class &amp; Accounts'!$C$18, 'I3 TB Data'!$A$19:$H$19,0),0)), 0, VLOOKUP($A135,'I3 TB Data'!$A$19:$H$483,MATCH('O5 Details by Class &amp; Accounts'!$C$18,'I3 TB Data'!$A$19:$H$19,0),0))</f>
        <v>0</v>
      </c>
      <c r="D135" s="1649"/>
      <c r="E135" s="1648">
        <f t="shared" si="31"/>
        <v>0</v>
      </c>
      <c r="F135" s="1650">
        <f>IF(ISERROR(VLOOKUP($A135, 'E1 Categorization'!A33:E124, MATCH("Customer Component", 'E1 Categorization'!$A$33:$E$33,0), 0)), 0, IF(VLOOKUP($A135, 'E1 Categorization'!A33:E124, MATCH("Customer Component", 'E1 Categorization'!$A$33:$E$33,0), 0)=0, 'O5 Details by Class &amp; Accounts'!$E135, IF(AND(VLOOKUP($A135, 'E1 Categorization'!A33:E124, MATCH("Customer Component", 'E1 Categorization'!$A$33:$E$33,0), 0) &gt;0, VLOOKUP($A135, 'E1 Categorization'!A33:E124, MATCH("Customer Component", 'E1 Categorization'!$A$33:$E$33,0), 0)&lt;1), 'O5 Details by Class &amp; Accounts'!$E135*(1-VLOOKUP($A135, 'E1 Categorization'!A33:E124, MATCH("Customer Component", 'E1 Categorization'!$A$33:$E$33,0), 0)), 0)))</f>
        <v>0</v>
      </c>
      <c r="G135" s="1650">
        <f>IF(ISERROR(VLOOKUP($A135, 'E1 Categorization'!A33:E124, MATCH("Customer Component", 'E1 Categorization'!$A$33:$E$33,0), 0)),0, IF(VLOOKUP($A135, 'E1 Categorization'!A33:E124, MATCH("Customer Component", 'E1 Categorization'!$A$33:$E$33,0), 0)=0, 0, IF(AND(VLOOKUP($A135, 'E1 Categorization'!A33:E124, MATCH("Customer Component", 'E1 Categorization'!$A$33:$E$33,0), 0) &gt;0, VLOOKUP($A135, 'E1 Categorization'!A33:E124, MATCH("Customer Component", 'E1 Categorization'!$A$33:$E$33,0), 0)&lt;1), 'O5 Details by Class &amp; Accounts'!$E135*(VLOOKUP($A135, 'E1 Categorization'!A33:E124, MATCH("Customer Component", 'E1 Categorization'!$A$33:$E$33,0), 0)), 'O5 Details by Class &amp; Accounts'!$E135)))</f>
        <v>0</v>
      </c>
      <c r="H135" s="1322">
        <f t="shared" si="38"/>
        <v>0</v>
      </c>
      <c r="I135" s="1322">
        <f>IF(ISERROR(VLOOKUP(VLOOKUP($A135, 'E4 TB Allocation Details'!$A$18:$L$214, MATCH("Demand ID", 'E4 TB Allocation Details'!$A$18:$L$18, 0),FALSE), 'E2 Allocators'!$B$15:$W$358, MATCH('O5 Details by Class &amp; Accounts'!I$18, 'E2 Allocators'!$B$15:$W$15, 0),FALSE)*$F135), 0, VLOOKUP(VLOOKUP($A135, 'E4 TB Allocation Details'!$A$18:$L$214, MATCH("Demand ID", 'E4 TB Allocation Details'!$A$18:$L$18, 0),FALSE), 'E2 Allocators'!$B$15:$W$358, MATCH('O5 Details by Class &amp; Accounts'!I$18, 'E2 Allocators'!$B$15:$W$15, 0),FALSE)*$F135)</f>
        <v>0</v>
      </c>
      <c r="J135" s="1322">
        <f>IF(ISERROR(VLOOKUP(VLOOKUP($A135, 'E4 TB Allocation Details'!$A$18:$L$214, MATCH("Demand ID", 'E4 TB Allocation Details'!$A$18:$L$18, 0),FALSE), 'E2 Allocators'!$B$15:$W$358, MATCH('O5 Details by Class &amp; Accounts'!J$18, 'E2 Allocators'!$B$15:$W$15, 0),FALSE)*$F135), 0, VLOOKUP(VLOOKUP($A135, 'E4 TB Allocation Details'!$A$18:$L$214, MATCH("Demand ID", 'E4 TB Allocation Details'!$A$18:$L$18, 0),FALSE), 'E2 Allocators'!$B$15:$W$358, MATCH('O5 Details by Class &amp; Accounts'!J$18, 'E2 Allocators'!$B$15:$W$15, 0),FALSE)*$F135)</f>
        <v>0</v>
      </c>
      <c r="K135" s="1322">
        <f>IF(ISERROR(VLOOKUP(VLOOKUP($A135, 'E4 TB Allocation Details'!$A$18:$L$214, MATCH("Demand ID", 'E4 TB Allocation Details'!$A$18:$L$18, 0),FALSE), 'E2 Allocators'!$B$15:$W$358, MATCH('O5 Details by Class &amp; Accounts'!K$18, 'E2 Allocators'!$B$15:$W$15, 0),FALSE)*$F135), 0, VLOOKUP(VLOOKUP($A135, 'E4 TB Allocation Details'!$A$18:$L$214, MATCH("Demand ID", 'E4 TB Allocation Details'!$A$18:$L$18, 0),FALSE), 'E2 Allocators'!$B$15:$W$358, MATCH('O5 Details by Class &amp; Accounts'!K$18, 'E2 Allocators'!$B$15:$W$15, 0),FALSE)*$F135)</f>
        <v>0</v>
      </c>
      <c r="L135" s="1322">
        <f>IF(ISERROR(VLOOKUP(VLOOKUP($A135, 'E4 TB Allocation Details'!$A$18:$L$214, MATCH("Demand ID", 'E4 TB Allocation Details'!$A$18:$L$18, 0),FALSE), 'E2 Allocators'!$B$15:$W$358, MATCH('O5 Details by Class &amp; Accounts'!L$18, 'E2 Allocators'!$B$15:$W$15, 0),FALSE)*$F135), 0, VLOOKUP(VLOOKUP($A135, 'E4 TB Allocation Details'!$A$18:$L$214, MATCH("Demand ID", 'E4 TB Allocation Details'!$A$18:$L$18, 0),FALSE), 'E2 Allocators'!$B$15:$W$358, MATCH('O5 Details by Class &amp; Accounts'!L$18, 'E2 Allocators'!$B$15:$W$15, 0),FALSE)*$F135)</f>
        <v>0</v>
      </c>
      <c r="M135" s="1322">
        <f>IF(ISERROR(VLOOKUP(VLOOKUP($A135, 'E4 TB Allocation Details'!$A$18:$L$214, MATCH("Demand ID", 'E4 TB Allocation Details'!$A$18:$L$18, 0),FALSE), 'E2 Allocators'!$B$15:$W$358, MATCH('O5 Details by Class &amp; Accounts'!M$18, 'E2 Allocators'!$B$15:$W$15, 0),FALSE)*$F135), 0, VLOOKUP(VLOOKUP($A135, 'E4 TB Allocation Details'!$A$18:$L$214, MATCH("Demand ID", 'E4 TB Allocation Details'!$A$18:$L$18, 0),FALSE), 'E2 Allocators'!$B$15:$W$358, MATCH('O5 Details by Class &amp; Accounts'!M$18, 'E2 Allocators'!$B$15:$W$15, 0),FALSE)*$F135)</f>
        <v>0</v>
      </c>
      <c r="N135" s="1322">
        <f>IF(ISERROR(VLOOKUP(VLOOKUP($A135, 'E4 TB Allocation Details'!$A$18:$L$214, MATCH("Demand ID", 'E4 TB Allocation Details'!$A$18:$L$18, 0),FALSE), 'E2 Allocators'!$B$15:$W$358, MATCH('O5 Details by Class &amp; Accounts'!N$18, 'E2 Allocators'!$B$15:$W$15, 0),FALSE)*$F135), 0, VLOOKUP(VLOOKUP($A135, 'E4 TB Allocation Details'!$A$18:$L$214, MATCH("Demand ID", 'E4 TB Allocation Details'!$A$18:$L$18, 0),FALSE), 'E2 Allocators'!$B$15:$W$358, MATCH('O5 Details by Class &amp; Accounts'!N$18, 'E2 Allocators'!$B$15:$W$15, 0),FALSE)*$F135)</f>
        <v>0</v>
      </c>
      <c r="O135" s="1322">
        <f>IF(ISERROR(VLOOKUP(VLOOKUP($A135, 'E4 TB Allocation Details'!$A$18:$L$214, MATCH("Demand ID", 'E4 TB Allocation Details'!$A$18:$L$18, 0),FALSE), 'E2 Allocators'!$B$15:$W$358, MATCH('O5 Details by Class &amp; Accounts'!O$18, 'E2 Allocators'!$B$15:$W$15, 0),FALSE)*$F135), 0, VLOOKUP(VLOOKUP($A135, 'E4 TB Allocation Details'!$A$18:$L$214, MATCH("Demand ID", 'E4 TB Allocation Details'!$A$18:$L$18, 0),FALSE), 'E2 Allocators'!$B$15:$W$358, MATCH('O5 Details by Class &amp; Accounts'!O$18, 'E2 Allocators'!$B$15:$W$15, 0),FALSE)*$F135)</f>
        <v>0</v>
      </c>
      <c r="P135" s="1322">
        <f>IF(ISERROR(VLOOKUP(VLOOKUP($A135, 'E4 TB Allocation Details'!$A$18:$L$214, MATCH("Demand ID", 'E4 TB Allocation Details'!$A$18:$L$18, 0),FALSE), 'E2 Allocators'!$B$15:$W$358, MATCH('O5 Details by Class &amp; Accounts'!P$18, 'E2 Allocators'!$B$15:$W$15, 0),FALSE)*$F135), 0, VLOOKUP(VLOOKUP($A135, 'E4 TB Allocation Details'!$A$18:$L$214, MATCH("Demand ID", 'E4 TB Allocation Details'!$A$18:$L$18, 0),FALSE), 'E2 Allocators'!$B$15:$W$358, MATCH('O5 Details by Class &amp; Accounts'!P$18, 'E2 Allocators'!$B$15:$W$15, 0),FALSE)*$F135)</f>
        <v>0</v>
      </c>
      <c r="Q135" s="1322">
        <f>IF(ISERROR(VLOOKUP(VLOOKUP($A135, 'E4 TB Allocation Details'!$A$18:$L$214, MATCH("Demand ID", 'E4 TB Allocation Details'!$A$18:$L$18, 0),FALSE), 'E2 Allocators'!$B$15:$W$358, MATCH('O5 Details by Class &amp; Accounts'!Q$18, 'E2 Allocators'!$B$15:$W$15, 0),FALSE)*$F135), 0, VLOOKUP(VLOOKUP($A135, 'E4 TB Allocation Details'!$A$18:$L$214, MATCH("Demand ID", 'E4 TB Allocation Details'!$A$18:$L$18, 0),FALSE), 'E2 Allocators'!$B$15:$W$358, MATCH('O5 Details by Class &amp; Accounts'!Q$18, 'E2 Allocators'!$B$15:$W$15, 0),FALSE)*$F135)</f>
        <v>0</v>
      </c>
      <c r="R135" s="1322">
        <f>IF(ISERROR(VLOOKUP(VLOOKUP($A135, 'E4 TB Allocation Details'!$A$18:$L$214, MATCH("Demand ID", 'E4 TB Allocation Details'!$A$18:$L$18, 0),FALSE), 'E2 Allocators'!$B$15:$W$358, MATCH('O5 Details by Class &amp; Accounts'!R$18, 'E2 Allocators'!$B$15:$W$15, 0),FALSE)*$F135), 0, VLOOKUP(VLOOKUP($A135, 'E4 TB Allocation Details'!$A$18:$L$214, MATCH("Demand ID", 'E4 TB Allocation Details'!$A$18:$L$18, 0),FALSE), 'E2 Allocators'!$B$15:$W$358, MATCH('O5 Details by Class &amp; Accounts'!R$18, 'E2 Allocators'!$B$15:$W$15, 0),FALSE)*$F135)</f>
        <v>0</v>
      </c>
      <c r="S135" s="1322">
        <f>IF(ISERROR(VLOOKUP(VLOOKUP($A135, 'E4 TB Allocation Details'!$A$18:$L$214, MATCH("Demand ID", 'E4 TB Allocation Details'!$A$18:$L$18, 0),FALSE), 'E2 Allocators'!$B$15:$W$358, MATCH('O5 Details by Class &amp; Accounts'!S$18, 'E2 Allocators'!$B$15:$W$15, 0),FALSE)*$F135), 0, VLOOKUP(VLOOKUP($A135, 'E4 TB Allocation Details'!$A$18:$L$214, MATCH("Demand ID", 'E4 TB Allocation Details'!$A$18:$L$18, 0),FALSE), 'E2 Allocators'!$B$15:$W$358, MATCH('O5 Details by Class &amp; Accounts'!S$18, 'E2 Allocators'!$B$15:$W$15, 0),FALSE)*$F135)</f>
        <v>0</v>
      </c>
      <c r="T135" s="1322">
        <f>IF(ISERROR(VLOOKUP(VLOOKUP($A135, 'E4 TB Allocation Details'!$A$18:$L$214, MATCH("Demand ID", 'E4 TB Allocation Details'!$A$18:$L$18, 0),FALSE), 'E2 Allocators'!$B$15:$W$358, MATCH('O5 Details by Class &amp; Accounts'!T$18, 'E2 Allocators'!$B$15:$W$15, 0),FALSE)*$F135), 0, VLOOKUP(VLOOKUP($A135, 'E4 TB Allocation Details'!$A$18:$L$214, MATCH("Demand ID", 'E4 TB Allocation Details'!$A$18:$L$18, 0),FALSE), 'E2 Allocators'!$B$15:$W$358, MATCH('O5 Details by Class &amp; Accounts'!T$18, 'E2 Allocators'!$B$15:$W$15, 0),FALSE)*$F135)</f>
        <v>0</v>
      </c>
      <c r="U135" s="1322">
        <f>IF(ISERROR(VLOOKUP(VLOOKUP($A135, 'E4 TB Allocation Details'!$A$18:$L$214, MATCH("Demand ID", 'E4 TB Allocation Details'!$A$18:$L$18, 0),FALSE), 'E2 Allocators'!$B$15:$W$358, MATCH('O5 Details by Class &amp; Accounts'!U$18, 'E2 Allocators'!$B$15:$W$15, 0),FALSE)*$F135), 0, VLOOKUP(VLOOKUP($A135, 'E4 TB Allocation Details'!$A$18:$L$214, MATCH("Demand ID", 'E4 TB Allocation Details'!$A$18:$L$18, 0),FALSE), 'E2 Allocators'!$B$15:$W$358, MATCH('O5 Details by Class &amp; Accounts'!U$18, 'E2 Allocators'!$B$15:$W$15, 0),FALSE)*$F135)</f>
        <v>0</v>
      </c>
      <c r="V135" s="1322">
        <f>IF(ISERROR(VLOOKUP(VLOOKUP($A135, 'E4 TB Allocation Details'!$A$18:$L$214, MATCH("Demand ID", 'E4 TB Allocation Details'!$A$18:$L$18, 0),FALSE), 'E2 Allocators'!$B$15:$W$358, MATCH('O5 Details by Class &amp; Accounts'!V$18, 'E2 Allocators'!$B$15:$W$15, 0),FALSE)*$F135), 0, VLOOKUP(VLOOKUP($A135, 'E4 TB Allocation Details'!$A$18:$L$214, MATCH("Demand ID", 'E4 TB Allocation Details'!$A$18:$L$18, 0),FALSE), 'E2 Allocators'!$B$15:$W$358, MATCH('O5 Details by Class &amp; Accounts'!V$18, 'E2 Allocators'!$B$15:$W$15, 0),FALSE)*$F135)</f>
        <v>0</v>
      </c>
      <c r="W135" s="1322">
        <f>IF(ISERROR(VLOOKUP(VLOOKUP($A135, 'E4 TB Allocation Details'!$A$18:$L$214, MATCH("Demand ID", 'E4 TB Allocation Details'!$A$18:$L$18, 0),FALSE), 'E2 Allocators'!$B$15:$W$358, MATCH('O5 Details by Class &amp; Accounts'!W$18, 'E2 Allocators'!$B$15:$W$15, 0),FALSE)*$F135), 0, VLOOKUP(VLOOKUP($A135, 'E4 TB Allocation Details'!$A$18:$L$214, MATCH("Demand ID", 'E4 TB Allocation Details'!$A$18:$L$18, 0),FALSE), 'E2 Allocators'!$B$15:$W$358, MATCH('O5 Details by Class &amp; Accounts'!W$18, 'E2 Allocators'!$B$15:$W$15, 0),FALSE)*$F135)</f>
        <v>0</v>
      </c>
      <c r="X135" s="1322">
        <f>IF(ISERROR(VLOOKUP(VLOOKUP($A135, 'E4 TB Allocation Details'!$A$18:$L$214, MATCH("Demand ID", 'E4 TB Allocation Details'!$A$18:$L$18, 0),FALSE), 'E2 Allocators'!$B$15:$W$358, MATCH('O5 Details by Class &amp; Accounts'!X$18, 'E2 Allocators'!$B$15:$W$15, 0),FALSE)*$F135), 0, VLOOKUP(VLOOKUP($A135, 'E4 TB Allocation Details'!$A$18:$L$214, MATCH("Demand ID", 'E4 TB Allocation Details'!$A$18:$L$18, 0),FALSE), 'E2 Allocators'!$B$15:$W$358, MATCH('O5 Details by Class &amp; Accounts'!X$18, 'E2 Allocators'!$B$15:$W$15, 0),FALSE)*$F135)</f>
        <v>0</v>
      </c>
      <c r="Y135" s="1322">
        <f>IF(ISERROR(VLOOKUP(VLOOKUP($A135, 'E4 TB Allocation Details'!$A$18:$L$214, MATCH("Demand ID", 'E4 TB Allocation Details'!$A$18:$L$18, 0),FALSE), 'E2 Allocators'!$B$15:$W$358, MATCH('O5 Details by Class &amp; Accounts'!Y$18, 'E2 Allocators'!$B$15:$W$15, 0),FALSE)*$F135), 0, VLOOKUP(VLOOKUP($A135, 'E4 TB Allocation Details'!$A$18:$L$214, MATCH("Demand ID", 'E4 TB Allocation Details'!$A$18:$L$18, 0),FALSE), 'E2 Allocators'!$B$15:$W$358, MATCH('O5 Details by Class &amp; Accounts'!Y$18, 'E2 Allocators'!$B$15:$W$15, 0),FALSE)*$F135)</f>
        <v>0</v>
      </c>
      <c r="Z135" s="1322">
        <f>IF(ISERROR(VLOOKUP(VLOOKUP($A135, 'E4 TB Allocation Details'!$A$18:$L$214, MATCH("Demand ID", 'E4 TB Allocation Details'!$A$18:$L$18, 0),FALSE), 'E2 Allocators'!$B$15:$W$358, MATCH('O5 Details by Class &amp; Accounts'!Z$18, 'E2 Allocators'!$B$15:$W$15, 0),FALSE)*$F135), 0, VLOOKUP(VLOOKUP($A135, 'E4 TB Allocation Details'!$A$18:$L$214, MATCH("Demand ID", 'E4 TB Allocation Details'!$A$18:$L$18, 0),FALSE), 'E2 Allocators'!$B$15:$W$358, MATCH('O5 Details by Class &amp; Accounts'!Z$18, 'E2 Allocators'!$B$15:$W$15, 0),FALSE)*$F135)</f>
        <v>0</v>
      </c>
      <c r="AA135" s="1322">
        <f>IF(ISERROR(VLOOKUP(VLOOKUP($A135, 'E4 TB Allocation Details'!$A$18:$L$214, MATCH("Demand ID", 'E4 TB Allocation Details'!$A$18:$L$18, 0),FALSE), 'E2 Allocators'!$B$15:$W$358, MATCH('O5 Details by Class &amp; Accounts'!AA$18, 'E2 Allocators'!$B$15:$W$15, 0),FALSE)*$F135), 0, VLOOKUP(VLOOKUP($A135, 'E4 TB Allocation Details'!$A$18:$L$214, MATCH("Demand ID", 'E4 TB Allocation Details'!$A$18:$L$18, 0),FALSE), 'E2 Allocators'!$B$15:$W$358, MATCH('O5 Details by Class &amp; Accounts'!AA$18, 'E2 Allocators'!$B$15:$W$15, 0),FALSE)*$F135)</f>
        <v>0</v>
      </c>
      <c r="AB135" s="1322">
        <f>IF(ISERROR(VLOOKUP(VLOOKUP($A135, 'E4 TB Allocation Details'!$A$18:$L$214, MATCH("Demand ID", 'E4 TB Allocation Details'!$A$18:$L$18, 0),FALSE), 'E2 Allocators'!$B$15:$W$358, MATCH('O5 Details by Class &amp; Accounts'!AB$18, 'E2 Allocators'!$B$15:$W$15, 0),FALSE)*$F135), 0, VLOOKUP(VLOOKUP($A135, 'E4 TB Allocation Details'!$A$18:$L$214, MATCH("Demand ID", 'E4 TB Allocation Details'!$A$18:$L$18, 0),FALSE), 'E2 Allocators'!$B$15:$W$358, MATCH('O5 Details by Class &amp; Accounts'!AB$18, 'E2 Allocators'!$B$15:$W$15, 0),FALSE)*$F135)</f>
        <v>0</v>
      </c>
      <c r="AC135" s="1322">
        <f t="shared" si="39"/>
        <v>0</v>
      </c>
      <c r="AD135" s="1322">
        <f>IF(ISERROR(VLOOKUP(VLOOKUP($A135, 'E4 TB Allocation Details'!$A$18:$L$214, MATCH("Customer ID", 'E4 TB Allocation Details'!$A$18:$L$18, 0),FALSE), 'E2 Allocators'!$B$15:$W$358, MATCH('O5 Details by Class &amp; Accounts'!AD$18, 'E2 Allocators'!$B$15:$W$15, 0),FALSE)*$G135), 0, VLOOKUP(VLOOKUP($A135, 'E4 TB Allocation Details'!$A$18:$L$214, MATCH("Customer ID", 'E4 TB Allocation Details'!$A$18:$L$18, 0),FALSE), 'E2 Allocators'!$B$15:$W$358, MATCH('O5 Details by Class &amp; Accounts'!AD$18, 'E2 Allocators'!$B$15:$W$15, 0),FALSE)*$G135)</f>
        <v>0</v>
      </c>
      <c r="AE135" s="1322">
        <f>IF(ISERROR(VLOOKUP(VLOOKUP($A135, 'E4 TB Allocation Details'!$A$18:$L$214, MATCH("Customer ID", 'E4 TB Allocation Details'!$A$18:$L$18, 0),FALSE), 'E2 Allocators'!$B$15:$W$358, MATCH('O5 Details by Class &amp; Accounts'!AE$18, 'E2 Allocators'!$B$15:$W$15, 0),FALSE)*$G135), 0, VLOOKUP(VLOOKUP($A135, 'E4 TB Allocation Details'!$A$18:$L$214, MATCH("Customer ID", 'E4 TB Allocation Details'!$A$18:$L$18, 0),FALSE), 'E2 Allocators'!$B$15:$W$358, MATCH('O5 Details by Class &amp; Accounts'!AE$18, 'E2 Allocators'!$B$15:$W$15, 0),FALSE)*$G135)</f>
        <v>0</v>
      </c>
      <c r="AF135" s="1322">
        <f>IF(ISERROR(VLOOKUP(VLOOKUP($A135, 'E4 TB Allocation Details'!$A$18:$L$214, MATCH("Customer ID", 'E4 TB Allocation Details'!$A$18:$L$18, 0),FALSE), 'E2 Allocators'!$B$15:$W$358, MATCH('O5 Details by Class &amp; Accounts'!AF$18, 'E2 Allocators'!$B$15:$W$15, 0),FALSE)*$G135), 0, VLOOKUP(VLOOKUP($A135, 'E4 TB Allocation Details'!$A$18:$L$214, MATCH("Customer ID", 'E4 TB Allocation Details'!$A$18:$L$18, 0),FALSE), 'E2 Allocators'!$B$15:$W$358, MATCH('O5 Details by Class &amp; Accounts'!AF$18, 'E2 Allocators'!$B$15:$W$15, 0),FALSE)*$G135)</f>
        <v>0</v>
      </c>
      <c r="AG135" s="1322">
        <f>IF(ISERROR(VLOOKUP(VLOOKUP($A135, 'E4 TB Allocation Details'!$A$18:$L$214, MATCH("Customer ID", 'E4 TB Allocation Details'!$A$18:$L$18, 0),FALSE), 'E2 Allocators'!$B$15:$W$358, MATCH('O5 Details by Class &amp; Accounts'!AG$18, 'E2 Allocators'!$B$15:$W$15, 0),FALSE)*$G135), 0, VLOOKUP(VLOOKUP($A135, 'E4 TB Allocation Details'!$A$18:$L$214, MATCH("Customer ID", 'E4 TB Allocation Details'!$A$18:$L$18, 0),FALSE), 'E2 Allocators'!$B$15:$W$358, MATCH('O5 Details by Class &amp; Accounts'!AG$18, 'E2 Allocators'!$B$15:$W$15, 0),FALSE)*$G135)</f>
        <v>0</v>
      </c>
      <c r="AH135" s="1322">
        <f>IF(ISERROR(VLOOKUP(VLOOKUP($A135, 'E4 TB Allocation Details'!$A$18:$L$214, MATCH("Customer ID", 'E4 TB Allocation Details'!$A$18:$L$18, 0),FALSE), 'E2 Allocators'!$B$15:$W$358, MATCH('O5 Details by Class &amp; Accounts'!AH$18, 'E2 Allocators'!$B$15:$W$15, 0),FALSE)*$G135), 0, VLOOKUP(VLOOKUP($A135, 'E4 TB Allocation Details'!$A$18:$L$214, MATCH("Customer ID", 'E4 TB Allocation Details'!$A$18:$L$18, 0),FALSE), 'E2 Allocators'!$B$15:$W$358, MATCH('O5 Details by Class &amp; Accounts'!AH$18, 'E2 Allocators'!$B$15:$W$15, 0),FALSE)*$G135)</f>
        <v>0</v>
      </c>
      <c r="AI135" s="1322">
        <f>IF(ISERROR(VLOOKUP(VLOOKUP($A135, 'E4 TB Allocation Details'!$A$18:$L$214, MATCH("Customer ID", 'E4 TB Allocation Details'!$A$18:$L$18, 0),FALSE), 'E2 Allocators'!$B$15:$W$358, MATCH('O5 Details by Class &amp; Accounts'!AI$18, 'E2 Allocators'!$B$15:$W$15, 0),FALSE)*$G135), 0, VLOOKUP(VLOOKUP($A135, 'E4 TB Allocation Details'!$A$18:$L$214, MATCH("Customer ID", 'E4 TB Allocation Details'!$A$18:$L$18, 0),FALSE), 'E2 Allocators'!$B$15:$W$358, MATCH('O5 Details by Class &amp; Accounts'!AI$18, 'E2 Allocators'!$B$15:$W$15, 0),FALSE)*$G135)</f>
        <v>0</v>
      </c>
      <c r="AJ135" s="1322">
        <f>IF(ISERROR(VLOOKUP(VLOOKUP($A135, 'E4 TB Allocation Details'!$A$18:$L$214, MATCH("Customer ID", 'E4 TB Allocation Details'!$A$18:$L$18, 0),FALSE), 'E2 Allocators'!$B$15:$W$358, MATCH('O5 Details by Class &amp; Accounts'!AJ$18, 'E2 Allocators'!$B$15:$W$15, 0),FALSE)*$G135), 0, VLOOKUP(VLOOKUP($A135, 'E4 TB Allocation Details'!$A$18:$L$214, MATCH("Customer ID", 'E4 TB Allocation Details'!$A$18:$L$18, 0),FALSE), 'E2 Allocators'!$B$15:$W$358, MATCH('O5 Details by Class &amp; Accounts'!AJ$18, 'E2 Allocators'!$B$15:$W$15, 0),FALSE)*$G135)</f>
        <v>0</v>
      </c>
      <c r="AK135" s="1322">
        <f>IF(ISERROR(VLOOKUP(VLOOKUP($A135, 'E4 TB Allocation Details'!$A$18:$L$214, MATCH("Customer ID", 'E4 TB Allocation Details'!$A$18:$L$18, 0),FALSE), 'E2 Allocators'!$B$15:$W$358, MATCH('O5 Details by Class &amp; Accounts'!AK$18, 'E2 Allocators'!$B$15:$W$15, 0),FALSE)*$G135), 0, VLOOKUP(VLOOKUP($A135, 'E4 TB Allocation Details'!$A$18:$L$214, MATCH("Customer ID", 'E4 TB Allocation Details'!$A$18:$L$18, 0),FALSE), 'E2 Allocators'!$B$15:$W$358, MATCH('O5 Details by Class &amp; Accounts'!AK$18, 'E2 Allocators'!$B$15:$W$15, 0),FALSE)*$G135)</f>
        <v>0</v>
      </c>
      <c r="AL135" s="1322">
        <f>IF(ISERROR(VLOOKUP(VLOOKUP($A135, 'E4 TB Allocation Details'!$A$18:$L$214, MATCH("Customer ID", 'E4 TB Allocation Details'!$A$18:$L$18, 0),FALSE), 'E2 Allocators'!$B$15:$W$358, MATCH('O5 Details by Class &amp; Accounts'!AL$18, 'E2 Allocators'!$B$15:$W$15, 0),FALSE)*$G135), 0, VLOOKUP(VLOOKUP($A135, 'E4 TB Allocation Details'!$A$18:$L$214, MATCH("Customer ID", 'E4 TB Allocation Details'!$A$18:$L$18, 0),FALSE), 'E2 Allocators'!$B$15:$W$358, MATCH('O5 Details by Class &amp; Accounts'!AL$18, 'E2 Allocators'!$B$15:$W$15, 0),FALSE)*$G135)</f>
        <v>0</v>
      </c>
      <c r="AM135" s="1322">
        <f>IF(ISERROR(VLOOKUP(VLOOKUP($A135, 'E4 TB Allocation Details'!$A$18:$L$214, MATCH("Customer ID", 'E4 TB Allocation Details'!$A$18:$L$18, 0),FALSE), 'E2 Allocators'!$B$15:$W$358, MATCH('O5 Details by Class &amp; Accounts'!AM$18, 'E2 Allocators'!$B$15:$W$15, 0),FALSE)*$G135), 0, VLOOKUP(VLOOKUP($A135, 'E4 TB Allocation Details'!$A$18:$L$214, MATCH("Customer ID", 'E4 TB Allocation Details'!$A$18:$L$18, 0),FALSE), 'E2 Allocators'!$B$15:$W$358, MATCH('O5 Details by Class &amp; Accounts'!AM$18, 'E2 Allocators'!$B$15:$W$15, 0),FALSE)*$G135)</f>
        <v>0</v>
      </c>
      <c r="AN135" s="1322">
        <f>IF(ISERROR(VLOOKUP(VLOOKUP($A135, 'E4 TB Allocation Details'!$A$18:$L$214, MATCH("Customer ID", 'E4 TB Allocation Details'!$A$18:$L$18, 0),FALSE), 'E2 Allocators'!$B$15:$W$358, MATCH('O5 Details by Class &amp; Accounts'!AN$18, 'E2 Allocators'!$B$15:$W$15, 0),FALSE)*$G135), 0, VLOOKUP(VLOOKUP($A135, 'E4 TB Allocation Details'!$A$18:$L$214, MATCH("Customer ID", 'E4 TB Allocation Details'!$A$18:$L$18, 0),FALSE), 'E2 Allocators'!$B$15:$W$358, MATCH('O5 Details by Class &amp; Accounts'!AN$18, 'E2 Allocators'!$B$15:$W$15, 0),FALSE)*$G135)</f>
        <v>0</v>
      </c>
      <c r="AO135" s="1322">
        <f>IF(ISERROR(VLOOKUP(VLOOKUP($A135, 'E4 TB Allocation Details'!$A$18:$L$214, MATCH("Customer ID", 'E4 TB Allocation Details'!$A$18:$L$18, 0),FALSE), 'E2 Allocators'!$B$15:$W$358, MATCH('O5 Details by Class &amp; Accounts'!AO$18, 'E2 Allocators'!$B$15:$W$15, 0),FALSE)*$G135), 0, VLOOKUP(VLOOKUP($A135, 'E4 TB Allocation Details'!$A$18:$L$214, MATCH("Customer ID", 'E4 TB Allocation Details'!$A$18:$L$18, 0),FALSE), 'E2 Allocators'!$B$15:$W$358, MATCH('O5 Details by Class &amp; Accounts'!AO$18, 'E2 Allocators'!$B$15:$W$15, 0),FALSE)*$G135)</f>
        <v>0</v>
      </c>
      <c r="AP135" s="1322">
        <f>IF(ISERROR(VLOOKUP(VLOOKUP($A135, 'E4 TB Allocation Details'!$A$18:$L$214, MATCH("Customer ID", 'E4 TB Allocation Details'!$A$18:$L$18, 0),FALSE), 'E2 Allocators'!$B$15:$W$358, MATCH('O5 Details by Class &amp; Accounts'!AP$18, 'E2 Allocators'!$B$15:$W$15, 0),FALSE)*$G135), 0, VLOOKUP(VLOOKUP($A135, 'E4 TB Allocation Details'!$A$18:$L$214, MATCH("Customer ID", 'E4 TB Allocation Details'!$A$18:$L$18, 0),FALSE), 'E2 Allocators'!$B$15:$W$358, MATCH('O5 Details by Class &amp; Accounts'!AP$18, 'E2 Allocators'!$B$15:$W$15, 0),FALSE)*$G135)</f>
        <v>0</v>
      </c>
      <c r="AQ135" s="1322">
        <f>IF(ISERROR(VLOOKUP(VLOOKUP($A135, 'E4 TB Allocation Details'!$A$18:$L$214, MATCH("Customer ID", 'E4 TB Allocation Details'!$A$18:$L$18, 0),FALSE), 'E2 Allocators'!$B$15:$W$358, MATCH('O5 Details by Class &amp; Accounts'!AQ$18, 'E2 Allocators'!$B$15:$W$15, 0),FALSE)*$G135), 0, VLOOKUP(VLOOKUP($A135, 'E4 TB Allocation Details'!$A$18:$L$214, MATCH("Customer ID", 'E4 TB Allocation Details'!$A$18:$L$18, 0),FALSE), 'E2 Allocators'!$B$15:$W$358, MATCH('O5 Details by Class &amp; Accounts'!AQ$18, 'E2 Allocators'!$B$15:$W$15, 0),FALSE)*$G135)</f>
        <v>0</v>
      </c>
      <c r="AR135" s="1322">
        <f>IF(ISERROR(VLOOKUP(VLOOKUP($A135, 'E4 TB Allocation Details'!$A$18:$L$214, MATCH("Customer ID", 'E4 TB Allocation Details'!$A$18:$L$18, 0),FALSE), 'E2 Allocators'!$B$15:$W$358, MATCH('O5 Details by Class &amp; Accounts'!AR$18, 'E2 Allocators'!$B$15:$W$15, 0),FALSE)*$G135), 0, VLOOKUP(VLOOKUP($A135, 'E4 TB Allocation Details'!$A$18:$L$214, MATCH("Customer ID", 'E4 TB Allocation Details'!$A$18:$L$18, 0),FALSE), 'E2 Allocators'!$B$15:$W$358, MATCH('O5 Details by Class &amp; Accounts'!AR$18, 'E2 Allocators'!$B$15:$W$15, 0),FALSE)*$G135)</f>
        <v>0</v>
      </c>
      <c r="AS135" s="1322">
        <f>IF(ISERROR(VLOOKUP(VLOOKUP($A135, 'E4 TB Allocation Details'!$A$18:$L$214, MATCH("Customer ID", 'E4 TB Allocation Details'!$A$18:$L$18, 0),FALSE), 'E2 Allocators'!$B$15:$W$358, MATCH('O5 Details by Class &amp; Accounts'!AS$18, 'E2 Allocators'!$B$15:$W$15, 0),FALSE)*$G135), 0, VLOOKUP(VLOOKUP($A135, 'E4 TB Allocation Details'!$A$18:$L$214, MATCH("Customer ID", 'E4 TB Allocation Details'!$A$18:$L$18, 0),FALSE), 'E2 Allocators'!$B$15:$W$358, MATCH('O5 Details by Class &amp; Accounts'!AS$18, 'E2 Allocators'!$B$15:$W$15, 0),FALSE)*$G135)</f>
        <v>0</v>
      </c>
      <c r="AT135" s="1322">
        <f>IF(ISERROR(VLOOKUP(VLOOKUP($A135, 'E4 TB Allocation Details'!$A$18:$L$214, MATCH("Customer ID", 'E4 TB Allocation Details'!$A$18:$L$18, 0),FALSE), 'E2 Allocators'!$B$15:$W$358, MATCH('O5 Details by Class &amp; Accounts'!AT$18, 'E2 Allocators'!$B$15:$W$15, 0),FALSE)*$G135), 0, VLOOKUP(VLOOKUP($A135, 'E4 TB Allocation Details'!$A$18:$L$214, MATCH("Customer ID", 'E4 TB Allocation Details'!$A$18:$L$18, 0),FALSE), 'E2 Allocators'!$B$15:$W$358, MATCH('O5 Details by Class &amp; Accounts'!AT$18, 'E2 Allocators'!$B$15:$W$15, 0),FALSE)*$G135)</f>
        <v>0</v>
      </c>
      <c r="AU135" s="1322">
        <f>IF(ISERROR(VLOOKUP(VLOOKUP($A135, 'E4 TB Allocation Details'!$A$18:$L$214, MATCH("Customer ID", 'E4 TB Allocation Details'!$A$18:$L$18, 0),FALSE), 'E2 Allocators'!$B$15:$W$358, MATCH('O5 Details by Class &amp; Accounts'!AU$18, 'E2 Allocators'!$B$15:$W$15, 0),FALSE)*$G135), 0, VLOOKUP(VLOOKUP($A135, 'E4 TB Allocation Details'!$A$18:$L$214, MATCH("Customer ID", 'E4 TB Allocation Details'!$A$18:$L$18, 0),FALSE), 'E2 Allocators'!$B$15:$W$358, MATCH('O5 Details by Class &amp; Accounts'!AU$18, 'E2 Allocators'!$B$15:$W$15, 0),FALSE)*$G135)</f>
        <v>0</v>
      </c>
      <c r="AV135" s="1322">
        <f>IF(ISERROR(VLOOKUP(VLOOKUP($A135, 'E4 TB Allocation Details'!$A$18:$L$214, MATCH("Customer ID", 'E4 TB Allocation Details'!$A$18:$L$18, 0),FALSE), 'E2 Allocators'!$B$15:$W$358, MATCH('O5 Details by Class &amp; Accounts'!AV$18, 'E2 Allocators'!$B$15:$W$15, 0),FALSE)*$G135), 0, VLOOKUP(VLOOKUP($A135, 'E4 TB Allocation Details'!$A$18:$L$214, MATCH("Customer ID", 'E4 TB Allocation Details'!$A$18:$L$18, 0),FALSE), 'E2 Allocators'!$B$15:$W$358, MATCH('O5 Details by Class &amp; Accounts'!AV$18, 'E2 Allocators'!$B$15:$W$15, 0),FALSE)*$G135)</f>
        <v>0</v>
      </c>
      <c r="AW135" s="1322">
        <f>IF(ISERROR(VLOOKUP(VLOOKUP($A135, 'E4 TB Allocation Details'!$A$18:$L$214, MATCH("Customer ID", 'E4 TB Allocation Details'!$A$18:$L$18, 0),FALSE), 'E2 Allocators'!$B$15:$W$358, MATCH('O5 Details by Class &amp; Accounts'!AW$18, 'E2 Allocators'!$B$15:$W$15, 0),FALSE)*$G135), 0, VLOOKUP(VLOOKUP($A135, 'E4 TB Allocation Details'!$A$18:$L$214, MATCH("Customer ID", 'E4 TB Allocation Details'!$A$18:$L$18, 0),FALSE), 'E2 Allocators'!$B$15:$W$358, MATCH('O5 Details by Class &amp; Accounts'!AW$18, 'E2 Allocators'!$B$15:$W$15, 0),FALSE)*$G135)</f>
        <v>0</v>
      </c>
      <c r="AX135" s="1322">
        <f t="shared" si="40"/>
        <v>0</v>
      </c>
      <c r="AY135" s="1322">
        <f>IF(ISERROR(VLOOKUP(VLOOKUP($A135, 'E4 TB Allocation Details'!$A$18:$L$214, MATCH("Misc ID", 'E4 TB Allocation Details'!$A$18:$L$18, 0),FALSE), 'E2 Allocators'!$B$15:$W$358, MATCH('O5 Details by Class &amp; Accounts'!AY$18, 'E2 Allocators'!$B$15:$W$15, 0),FALSE)*$E135), 0, VLOOKUP(VLOOKUP($A135, 'E4 TB Allocation Details'!$A$18:$L$214, MATCH("Misc ID", 'E4 TB Allocation Details'!$A$18:$L$18, 0),FALSE), 'E2 Allocators'!$B$15:$W$358, MATCH('O5 Details by Class &amp; Accounts'!AY$18, 'E2 Allocators'!$B$15:$W$15, 0),FALSE)*$E135)</f>
        <v>0</v>
      </c>
      <c r="AZ135" s="1322">
        <f>IF(ISERROR(VLOOKUP(VLOOKUP($A135, 'E4 TB Allocation Details'!$A$18:$L$214, MATCH("Misc ID", 'E4 TB Allocation Details'!$A$18:$L$18, 0),FALSE), 'E2 Allocators'!$B$15:$W$358, MATCH('O5 Details by Class &amp; Accounts'!AZ$18, 'E2 Allocators'!$B$15:$W$15, 0),FALSE)*$E135), 0, VLOOKUP(VLOOKUP($A135, 'E4 TB Allocation Details'!$A$18:$L$214, MATCH("Misc ID", 'E4 TB Allocation Details'!$A$18:$L$18, 0),FALSE), 'E2 Allocators'!$B$15:$W$358, MATCH('O5 Details by Class &amp; Accounts'!AZ$18, 'E2 Allocators'!$B$15:$W$15, 0),FALSE)*$E135)</f>
        <v>0</v>
      </c>
      <c r="BA135" s="1322">
        <f>IF(ISERROR(VLOOKUP(VLOOKUP($A135, 'E4 TB Allocation Details'!$A$18:$L$214, MATCH("Misc ID", 'E4 TB Allocation Details'!$A$18:$L$18, 0),FALSE), 'E2 Allocators'!$B$15:$W$358, MATCH('O5 Details by Class &amp; Accounts'!BA$18, 'E2 Allocators'!$B$15:$W$15, 0),FALSE)*$E135), 0, VLOOKUP(VLOOKUP($A135, 'E4 TB Allocation Details'!$A$18:$L$214, MATCH("Misc ID", 'E4 TB Allocation Details'!$A$18:$L$18, 0),FALSE), 'E2 Allocators'!$B$15:$W$358, MATCH('O5 Details by Class &amp; Accounts'!BA$18, 'E2 Allocators'!$B$15:$W$15, 0),FALSE)*$E135)</f>
        <v>0</v>
      </c>
      <c r="BB135" s="1322">
        <f>IF(ISERROR(VLOOKUP(VLOOKUP($A135, 'E4 TB Allocation Details'!$A$18:$L$214, MATCH("Misc ID", 'E4 TB Allocation Details'!$A$18:$L$18, 0),FALSE), 'E2 Allocators'!$B$15:$W$358, MATCH('O5 Details by Class &amp; Accounts'!BB$18, 'E2 Allocators'!$B$15:$W$15, 0),FALSE)*$E135), 0, VLOOKUP(VLOOKUP($A135, 'E4 TB Allocation Details'!$A$18:$L$214, MATCH("Misc ID", 'E4 TB Allocation Details'!$A$18:$L$18, 0),FALSE), 'E2 Allocators'!$B$15:$W$358, MATCH('O5 Details by Class &amp; Accounts'!BB$18, 'E2 Allocators'!$B$15:$W$15, 0),FALSE)*$E135)</f>
        <v>0</v>
      </c>
      <c r="BC135" s="1322">
        <f>IF(ISERROR(VLOOKUP(VLOOKUP($A135, 'E4 TB Allocation Details'!$A$18:$L$214, MATCH("Misc ID", 'E4 TB Allocation Details'!$A$18:$L$18, 0),FALSE), 'E2 Allocators'!$B$15:$W$358, MATCH('O5 Details by Class &amp; Accounts'!BC$18, 'E2 Allocators'!$B$15:$W$15, 0),FALSE)*$E135), 0, VLOOKUP(VLOOKUP($A135, 'E4 TB Allocation Details'!$A$18:$L$214, MATCH("Misc ID", 'E4 TB Allocation Details'!$A$18:$L$18, 0),FALSE), 'E2 Allocators'!$B$15:$W$358, MATCH('O5 Details by Class &amp; Accounts'!BC$18, 'E2 Allocators'!$B$15:$W$15, 0),FALSE)*$E135)</f>
        <v>0</v>
      </c>
      <c r="BD135" s="1322">
        <f>IF(ISERROR(VLOOKUP(VLOOKUP($A135, 'E4 TB Allocation Details'!$A$18:$L$214, MATCH("Misc ID", 'E4 TB Allocation Details'!$A$18:$L$18, 0),FALSE), 'E2 Allocators'!$B$15:$W$358, MATCH('O5 Details by Class &amp; Accounts'!BD$18, 'E2 Allocators'!$B$15:$W$15, 0),FALSE)*$E135), 0, VLOOKUP(VLOOKUP($A135, 'E4 TB Allocation Details'!$A$18:$L$214, MATCH("Misc ID", 'E4 TB Allocation Details'!$A$18:$L$18, 0),FALSE), 'E2 Allocators'!$B$15:$W$358, MATCH('O5 Details by Class &amp; Accounts'!BD$18, 'E2 Allocators'!$B$15:$W$15, 0),FALSE)*$E135)</f>
        <v>0</v>
      </c>
      <c r="BE135" s="1322">
        <f>IF(ISERROR(VLOOKUP(VLOOKUP($A135, 'E4 TB Allocation Details'!$A$18:$L$214, MATCH("Misc ID", 'E4 TB Allocation Details'!$A$18:$L$18, 0),FALSE), 'E2 Allocators'!$B$15:$W$358, MATCH('O5 Details by Class &amp; Accounts'!BE$18, 'E2 Allocators'!$B$15:$W$15, 0),FALSE)*$E135), 0, VLOOKUP(VLOOKUP($A135, 'E4 TB Allocation Details'!$A$18:$L$214, MATCH("Misc ID", 'E4 TB Allocation Details'!$A$18:$L$18, 0),FALSE), 'E2 Allocators'!$B$15:$W$358, MATCH('O5 Details by Class &amp; Accounts'!BE$18, 'E2 Allocators'!$B$15:$W$15, 0),FALSE)*$E135)</f>
        <v>0</v>
      </c>
      <c r="BF135" s="1322">
        <f>IF(ISERROR(VLOOKUP(VLOOKUP($A135, 'E4 TB Allocation Details'!$A$18:$L$214, MATCH("Misc ID", 'E4 TB Allocation Details'!$A$18:$L$18, 0),FALSE), 'E2 Allocators'!$B$15:$W$358, MATCH('O5 Details by Class &amp; Accounts'!BF$18, 'E2 Allocators'!$B$15:$W$15, 0),FALSE)*$E135), 0, VLOOKUP(VLOOKUP($A135, 'E4 TB Allocation Details'!$A$18:$L$214, MATCH("Misc ID", 'E4 TB Allocation Details'!$A$18:$L$18, 0),FALSE), 'E2 Allocators'!$B$15:$W$358, MATCH('O5 Details by Class &amp; Accounts'!BF$18, 'E2 Allocators'!$B$15:$W$15, 0),FALSE)*$E135)</f>
        <v>0</v>
      </c>
      <c r="BG135" s="1322">
        <f>IF(ISERROR(VLOOKUP(VLOOKUP($A135, 'E4 TB Allocation Details'!$A$18:$L$214, MATCH("Misc ID", 'E4 TB Allocation Details'!$A$18:$L$18, 0),FALSE), 'E2 Allocators'!$B$15:$W$358, MATCH('O5 Details by Class &amp; Accounts'!BG$18, 'E2 Allocators'!$B$15:$W$15, 0),FALSE)*$E135), 0, VLOOKUP(VLOOKUP($A135, 'E4 TB Allocation Details'!$A$18:$L$214, MATCH("Misc ID", 'E4 TB Allocation Details'!$A$18:$L$18, 0),FALSE), 'E2 Allocators'!$B$15:$W$358, MATCH('O5 Details by Class &amp; Accounts'!BG$18, 'E2 Allocators'!$B$15:$W$15, 0),FALSE)*$E135)</f>
        <v>0</v>
      </c>
      <c r="BH135" s="1322">
        <f>IF(ISERROR(VLOOKUP(VLOOKUP($A135, 'E4 TB Allocation Details'!$A$18:$L$214, MATCH("Misc ID", 'E4 TB Allocation Details'!$A$18:$L$18, 0),FALSE), 'E2 Allocators'!$B$15:$W$358, MATCH('O5 Details by Class &amp; Accounts'!BH$18, 'E2 Allocators'!$B$15:$W$15, 0),FALSE)*$E135), 0, VLOOKUP(VLOOKUP($A135, 'E4 TB Allocation Details'!$A$18:$L$214, MATCH("Misc ID", 'E4 TB Allocation Details'!$A$18:$L$18, 0),FALSE), 'E2 Allocators'!$B$15:$W$358, MATCH('O5 Details by Class &amp; Accounts'!BH$18, 'E2 Allocators'!$B$15:$W$15, 0),FALSE)*$E135)</f>
        <v>0</v>
      </c>
      <c r="BI135" s="1322">
        <f>IF(ISERROR(VLOOKUP(VLOOKUP($A135, 'E4 TB Allocation Details'!$A$18:$L$214, MATCH("Misc ID", 'E4 TB Allocation Details'!$A$18:$L$18, 0),FALSE), 'E2 Allocators'!$B$15:$W$358, MATCH('O5 Details by Class &amp; Accounts'!BI$18, 'E2 Allocators'!$B$15:$W$15, 0),FALSE)*$E135), 0, VLOOKUP(VLOOKUP($A135, 'E4 TB Allocation Details'!$A$18:$L$214, MATCH("Misc ID", 'E4 TB Allocation Details'!$A$18:$L$18, 0),FALSE), 'E2 Allocators'!$B$15:$W$358, MATCH('O5 Details by Class &amp; Accounts'!BI$18, 'E2 Allocators'!$B$15:$W$15, 0),FALSE)*$E135)</f>
        <v>0</v>
      </c>
      <c r="BJ135" s="1322">
        <f>IF(ISERROR(VLOOKUP(VLOOKUP($A135, 'E4 TB Allocation Details'!$A$18:$L$214, MATCH("Misc ID", 'E4 TB Allocation Details'!$A$18:$L$18, 0),FALSE), 'E2 Allocators'!$B$15:$W$358, MATCH('O5 Details by Class &amp; Accounts'!BJ$18, 'E2 Allocators'!$B$15:$W$15, 0),FALSE)*$E135), 0, VLOOKUP(VLOOKUP($A135, 'E4 TB Allocation Details'!$A$18:$L$214, MATCH("Misc ID", 'E4 TB Allocation Details'!$A$18:$L$18, 0),FALSE), 'E2 Allocators'!$B$15:$W$358, MATCH('O5 Details by Class &amp; Accounts'!BJ$18, 'E2 Allocators'!$B$15:$W$15, 0),FALSE)*$E135)</f>
        <v>0</v>
      </c>
      <c r="BK135" s="1322">
        <f>IF(ISERROR(VLOOKUP(VLOOKUP($A135, 'E4 TB Allocation Details'!$A$18:$L$214, MATCH("Misc ID", 'E4 TB Allocation Details'!$A$18:$L$18, 0),FALSE), 'E2 Allocators'!$B$15:$W$358, MATCH('O5 Details by Class &amp; Accounts'!BK$18, 'E2 Allocators'!$B$15:$W$15, 0),FALSE)*$E135), 0, VLOOKUP(VLOOKUP($A135, 'E4 TB Allocation Details'!$A$18:$L$214, MATCH("Misc ID", 'E4 TB Allocation Details'!$A$18:$L$18, 0),FALSE), 'E2 Allocators'!$B$15:$W$358, MATCH('O5 Details by Class &amp; Accounts'!BK$18, 'E2 Allocators'!$B$15:$W$15, 0),FALSE)*$E135)</f>
        <v>0</v>
      </c>
      <c r="BL135" s="1322">
        <f>IF(ISERROR(VLOOKUP(VLOOKUP($A135, 'E4 TB Allocation Details'!$A$18:$L$214, MATCH("Misc ID", 'E4 TB Allocation Details'!$A$18:$L$18, 0),FALSE), 'E2 Allocators'!$B$15:$W$358, MATCH('O5 Details by Class &amp; Accounts'!BL$18, 'E2 Allocators'!$B$15:$W$15, 0),FALSE)*$E135), 0, VLOOKUP(VLOOKUP($A135, 'E4 TB Allocation Details'!$A$18:$L$214, MATCH("Misc ID", 'E4 TB Allocation Details'!$A$18:$L$18, 0),FALSE), 'E2 Allocators'!$B$15:$W$358, MATCH('O5 Details by Class &amp; Accounts'!BL$18, 'E2 Allocators'!$B$15:$W$15, 0),FALSE)*$E135)</f>
        <v>0</v>
      </c>
      <c r="BM135" s="1322">
        <f>IF(ISERROR(VLOOKUP(VLOOKUP($A135, 'E4 TB Allocation Details'!$A$18:$L$214, MATCH("Misc ID", 'E4 TB Allocation Details'!$A$18:$L$18, 0),FALSE), 'E2 Allocators'!$B$15:$W$358, MATCH('O5 Details by Class &amp; Accounts'!BM$18, 'E2 Allocators'!$B$15:$W$15, 0),FALSE)*$E135), 0, VLOOKUP(VLOOKUP($A135, 'E4 TB Allocation Details'!$A$18:$L$214, MATCH("Misc ID", 'E4 TB Allocation Details'!$A$18:$L$18, 0),FALSE), 'E2 Allocators'!$B$15:$W$358, MATCH('O5 Details by Class &amp; Accounts'!BM$18, 'E2 Allocators'!$B$15:$W$15, 0),FALSE)*$E135)</f>
        <v>0</v>
      </c>
      <c r="BN135" s="1322">
        <f>IF(ISERROR(VLOOKUP(VLOOKUP($A135, 'E4 TB Allocation Details'!$A$18:$L$214, MATCH("Misc ID", 'E4 TB Allocation Details'!$A$18:$L$18, 0),FALSE), 'E2 Allocators'!$B$15:$W$358, MATCH('O5 Details by Class &amp; Accounts'!BN$18, 'E2 Allocators'!$B$15:$W$15, 0),FALSE)*$E135), 0, VLOOKUP(VLOOKUP($A135, 'E4 TB Allocation Details'!$A$18:$L$214, MATCH("Misc ID", 'E4 TB Allocation Details'!$A$18:$L$18, 0),FALSE), 'E2 Allocators'!$B$15:$W$358, MATCH('O5 Details by Class &amp; Accounts'!BN$18, 'E2 Allocators'!$B$15:$W$15, 0),FALSE)*$E135)</f>
        <v>0</v>
      </c>
      <c r="BO135" s="1322">
        <f>IF(ISERROR(VLOOKUP(VLOOKUP($A135, 'E4 TB Allocation Details'!$A$18:$L$214, MATCH("Misc ID", 'E4 TB Allocation Details'!$A$18:$L$18, 0),FALSE), 'E2 Allocators'!$B$15:$W$358, MATCH('O5 Details by Class &amp; Accounts'!BO$18, 'E2 Allocators'!$B$15:$W$15, 0),FALSE)*$E135), 0, VLOOKUP(VLOOKUP($A135, 'E4 TB Allocation Details'!$A$18:$L$214, MATCH("Misc ID", 'E4 TB Allocation Details'!$A$18:$L$18, 0),FALSE), 'E2 Allocators'!$B$15:$W$358, MATCH('O5 Details by Class &amp; Accounts'!BO$18, 'E2 Allocators'!$B$15:$W$15, 0),FALSE)*$E135)</f>
        <v>0</v>
      </c>
      <c r="BP135" s="1322">
        <f>IF(ISERROR(VLOOKUP(VLOOKUP($A135, 'E4 TB Allocation Details'!$A$18:$L$214, MATCH("Misc ID", 'E4 TB Allocation Details'!$A$18:$L$18, 0),FALSE), 'E2 Allocators'!$B$15:$W$358, MATCH('O5 Details by Class &amp; Accounts'!BP$18, 'E2 Allocators'!$B$15:$W$15, 0),FALSE)*$E135), 0, VLOOKUP(VLOOKUP($A135, 'E4 TB Allocation Details'!$A$18:$L$214, MATCH("Misc ID", 'E4 TB Allocation Details'!$A$18:$L$18, 0),FALSE), 'E2 Allocators'!$B$15:$W$358, MATCH('O5 Details by Class &amp; Accounts'!BP$18, 'E2 Allocators'!$B$15:$W$15, 0),FALSE)*$E135)</f>
        <v>0</v>
      </c>
      <c r="BQ135" s="1322">
        <f>IF(ISERROR(VLOOKUP(VLOOKUP($A135, 'E4 TB Allocation Details'!$A$18:$L$214, MATCH("Misc ID", 'E4 TB Allocation Details'!$A$18:$L$18, 0),FALSE), 'E2 Allocators'!$B$15:$W$358, MATCH('O5 Details by Class &amp; Accounts'!BQ$18, 'E2 Allocators'!$B$15:$W$15, 0),FALSE)*$E135), 0, VLOOKUP(VLOOKUP($A135, 'E4 TB Allocation Details'!$A$18:$L$214, MATCH("Misc ID", 'E4 TB Allocation Details'!$A$18:$L$18, 0),FALSE), 'E2 Allocators'!$B$15:$W$358, MATCH('O5 Details by Class &amp; Accounts'!BQ$18, 'E2 Allocators'!$B$15:$W$15, 0),FALSE)*$E135)</f>
        <v>0</v>
      </c>
      <c r="BR135" s="1322">
        <f>IF(ISERROR(VLOOKUP(VLOOKUP($A135, 'E4 TB Allocation Details'!$A$18:$L$214, MATCH("Misc ID", 'E4 TB Allocation Details'!$A$18:$L$18, 0),FALSE), 'E2 Allocators'!$B$15:$W$358, MATCH('O5 Details by Class &amp; Accounts'!BR$18, 'E2 Allocators'!$B$15:$W$15, 0),FALSE)*$E135), 0, VLOOKUP(VLOOKUP($A135, 'E4 TB Allocation Details'!$A$18:$L$214, MATCH("Misc ID", 'E4 TB Allocation Details'!$A$18:$L$18, 0),FALSE), 'E2 Allocators'!$B$15:$W$358, MATCH('O5 Details by Class &amp; Accounts'!BR$18, 'E2 Allocators'!$B$15:$W$15, 0),FALSE)*$E135)</f>
        <v>0</v>
      </c>
      <c r="BS135" s="1322">
        <f t="shared" si="41"/>
        <v>0</v>
      </c>
      <c r="BT135" s="1322">
        <f>IF(ISERROR(VLOOKUP(VLOOKUP($A135, 'E4 TB Allocation Details'!$A$18:$L$214, MATCH("A &amp; G ID", 'E4 TB Allocation Details'!$A$18:$L$18, 0),FALSE), 'E2 Allocators'!$B$15:$W$358, MATCH('O5 Details by Class &amp; Accounts'!BT$18, 'E2 Allocators'!$B$15:$W$15, 0),FALSE)*$E135), 0, VLOOKUP(VLOOKUP($A135, 'E4 TB Allocation Details'!$A$18:$L$214, MATCH("A &amp; G ID", 'E4 TB Allocation Details'!$A$18:$L$18, 0),FALSE), 'E2 Allocators'!$B$15:$W$358, MATCH('O5 Details by Class &amp; Accounts'!BT$18, 'E2 Allocators'!$B$15:$W$15, 0),FALSE)*$E135)</f>
        <v>0</v>
      </c>
      <c r="BU135" s="1322">
        <f>IF(ISERROR(VLOOKUP(VLOOKUP($A135, 'E4 TB Allocation Details'!$A$18:$L$214, MATCH("A &amp; G ID", 'E4 TB Allocation Details'!$A$18:$L$18, 0),FALSE), 'E2 Allocators'!$B$15:$W$358, MATCH('O5 Details by Class &amp; Accounts'!BU$18, 'E2 Allocators'!$B$15:$W$15, 0),FALSE)*$E135), 0, VLOOKUP(VLOOKUP($A135, 'E4 TB Allocation Details'!$A$18:$L$214, MATCH("A &amp; G ID", 'E4 TB Allocation Details'!$A$18:$L$18, 0),FALSE), 'E2 Allocators'!$B$15:$W$358, MATCH('O5 Details by Class &amp; Accounts'!BU$18, 'E2 Allocators'!$B$15:$W$15, 0),FALSE)*$E135)</f>
        <v>0</v>
      </c>
      <c r="BV135" s="1322">
        <f>IF(ISERROR(VLOOKUP(VLOOKUP($A135, 'E4 TB Allocation Details'!$A$18:$L$214, MATCH("A &amp; G ID", 'E4 TB Allocation Details'!$A$18:$L$18, 0),FALSE), 'E2 Allocators'!$B$15:$W$358, MATCH('O5 Details by Class &amp; Accounts'!BV$18, 'E2 Allocators'!$B$15:$W$15, 0),FALSE)*$E135), 0, VLOOKUP(VLOOKUP($A135, 'E4 TB Allocation Details'!$A$18:$L$214, MATCH("A &amp; G ID", 'E4 TB Allocation Details'!$A$18:$L$18, 0),FALSE), 'E2 Allocators'!$B$15:$W$358, MATCH('O5 Details by Class &amp; Accounts'!BV$18, 'E2 Allocators'!$B$15:$W$15, 0),FALSE)*$E135)</f>
        <v>0</v>
      </c>
      <c r="BW135" s="1322">
        <f>IF(ISERROR(VLOOKUP(VLOOKUP($A135, 'E4 TB Allocation Details'!$A$18:$L$214, MATCH("A &amp; G ID", 'E4 TB Allocation Details'!$A$18:$L$18, 0),FALSE), 'E2 Allocators'!$B$15:$W$358, MATCH('O5 Details by Class &amp; Accounts'!BW$18, 'E2 Allocators'!$B$15:$W$15, 0),FALSE)*$E135), 0, VLOOKUP(VLOOKUP($A135, 'E4 TB Allocation Details'!$A$18:$L$214, MATCH("A &amp; G ID", 'E4 TB Allocation Details'!$A$18:$L$18, 0),FALSE), 'E2 Allocators'!$B$15:$W$358, MATCH('O5 Details by Class &amp; Accounts'!BW$18, 'E2 Allocators'!$B$15:$W$15, 0),FALSE)*$E135)</f>
        <v>0</v>
      </c>
      <c r="BX135" s="1322">
        <f>IF(ISERROR(VLOOKUP(VLOOKUP($A135, 'E4 TB Allocation Details'!$A$18:$L$214, MATCH("A &amp; G ID", 'E4 TB Allocation Details'!$A$18:$L$18, 0),FALSE), 'E2 Allocators'!$B$15:$W$358, MATCH('O5 Details by Class &amp; Accounts'!BX$18, 'E2 Allocators'!$B$15:$W$15, 0),FALSE)*$E135), 0, VLOOKUP(VLOOKUP($A135, 'E4 TB Allocation Details'!$A$18:$L$214, MATCH("A &amp; G ID", 'E4 TB Allocation Details'!$A$18:$L$18, 0),FALSE), 'E2 Allocators'!$B$15:$W$358, MATCH('O5 Details by Class &amp; Accounts'!BX$18, 'E2 Allocators'!$B$15:$W$15, 0),FALSE)*$E135)</f>
        <v>0</v>
      </c>
      <c r="BY135" s="1322">
        <f>IF(ISERROR(VLOOKUP(VLOOKUP($A135, 'E4 TB Allocation Details'!$A$18:$L$214, MATCH("A &amp; G ID", 'E4 TB Allocation Details'!$A$18:$L$18, 0),FALSE), 'E2 Allocators'!$B$15:$W$358, MATCH('O5 Details by Class &amp; Accounts'!BY$18, 'E2 Allocators'!$B$15:$W$15, 0),FALSE)*$E135), 0, VLOOKUP(VLOOKUP($A135, 'E4 TB Allocation Details'!$A$18:$L$214, MATCH("A &amp; G ID", 'E4 TB Allocation Details'!$A$18:$L$18, 0),FALSE), 'E2 Allocators'!$B$15:$W$358, MATCH('O5 Details by Class &amp; Accounts'!BY$18, 'E2 Allocators'!$B$15:$W$15, 0),FALSE)*$E135)</f>
        <v>0</v>
      </c>
      <c r="BZ135" s="1322">
        <f>IF(ISERROR(VLOOKUP(VLOOKUP($A135, 'E4 TB Allocation Details'!$A$18:$L$214, MATCH("A &amp; G ID", 'E4 TB Allocation Details'!$A$18:$L$18, 0),FALSE), 'E2 Allocators'!$B$15:$W$358, MATCH('O5 Details by Class &amp; Accounts'!BZ$18, 'E2 Allocators'!$B$15:$W$15, 0),FALSE)*$E135), 0, VLOOKUP(VLOOKUP($A135, 'E4 TB Allocation Details'!$A$18:$L$214, MATCH("A &amp; G ID", 'E4 TB Allocation Details'!$A$18:$L$18, 0),FALSE), 'E2 Allocators'!$B$15:$W$358, MATCH('O5 Details by Class &amp; Accounts'!BZ$18, 'E2 Allocators'!$B$15:$W$15, 0),FALSE)*$E135)</f>
        <v>0</v>
      </c>
      <c r="CA135" s="1322">
        <f>IF(ISERROR(VLOOKUP(VLOOKUP($A135, 'E4 TB Allocation Details'!$A$18:$L$214, MATCH("A &amp; G ID", 'E4 TB Allocation Details'!$A$18:$L$18, 0),FALSE), 'E2 Allocators'!$B$15:$W$358, MATCH('O5 Details by Class &amp; Accounts'!CA$18, 'E2 Allocators'!$B$15:$W$15, 0),FALSE)*$E135), 0, VLOOKUP(VLOOKUP($A135, 'E4 TB Allocation Details'!$A$18:$L$214, MATCH("A &amp; G ID", 'E4 TB Allocation Details'!$A$18:$L$18, 0),FALSE), 'E2 Allocators'!$B$15:$W$358, MATCH('O5 Details by Class &amp; Accounts'!CA$18, 'E2 Allocators'!$B$15:$W$15, 0),FALSE)*$E135)</f>
        <v>0</v>
      </c>
      <c r="CB135" s="1322">
        <f>IF(ISERROR(VLOOKUP(VLOOKUP($A135, 'E4 TB Allocation Details'!$A$18:$L$214, MATCH("A &amp; G ID", 'E4 TB Allocation Details'!$A$18:$L$18, 0),FALSE), 'E2 Allocators'!$B$15:$W$358, MATCH('O5 Details by Class &amp; Accounts'!CB$18, 'E2 Allocators'!$B$15:$W$15, 0),FALSE)*$E135), 0, VLOOKUP(VLOOKUP($A135, 'E4 TB Allocation Details'!$A$18:$L$214, MATCH("A &amp; G ID", 'E4 TB Allocation Details'!$A$18:$L$18, 0),FALSE), 'E2 Allocators'!$B$15:$W$358, MATCH('O5 Details by Class &amp; Accounts'!CB$18, 'E2 Allocators'!$B$15:$W$15, 0),FALSE)*$E135)</f>
        <v>0</v>
      </c>
      <c r="CC135" s="1322">
        <f>IF(ISERROR(VLOOKUP(VLOOKUP($A135, 'E4 TB Allocation Details'!$A$18:$L$214, MATCH("A &amp; G ID", 'E4 TB Allocation Details'!$A$18:$L$18, 0),FALSE), 'E2 Allocators'!$B$15:$W$358, MATCH('O5 Details by Class &amp; Accounts'!CC$18, 'E2 Allocators'!$B$15:$W$15, 0),FALSE)*$E135), 0, VLOOKUP(VLOOKUP($A135, 'E4 TB Allocation Details'!$A$18:$L$214, MATCH("A &amp; G ID", 'E4 TB Allocation Details'!$A$18:$L$18, 0),FALSE), 'E2 Allocators'!$B$15:$W$358, MATCH('O5 Details by Class &amp; Accounts'!CC$18, 'E2 Allocators'!$B$15:$W$15, 0),FALSE)*$E135)</f>
        <v>0</v>
      </c>
      <c r="CD135" s="1322">
        <f>IF(ISERROR(VLOOKUP(VLOOKUP($A135, 'E4 TB Allocation Details'!$A$18:$L$214, MATCH("A &amp; G ID", 'E4 TB Allocation Details'!$A$18:$L$18, 0),FALSE), 'E2 Allocators'!$B$15:$W$358, MATCH('O5 Details by Class &amp; Accounts'!CD$18, 'E2 Allocators'!$B$15:$W$15, 0),FALSE)*$E135), 0, VLOOKUP(VLOOKUP($A135, 'E4 TB Allocation Details'!$A$18:$L$214, MATCH("A &amp; G ID", 'E4 TB Allocation Details'!$A$18:$L$18, 0),FALSE), 'E2 Allocators'!$B$15:$W$358, MATCH('O5 Details by Class &amp; Accounts'!CD$18, 'E2 Allocators'!$B$15:$W$15, 0),FALSE)*$E135)</f>
        <v>0</v>
      </c>
      <c r="CE135" s="1322">
        <f>IF(ISERROR(VLOOKUP(VLOOKUP($A135, 'E4 TB Allocation Details'!$A$18:$L$214, MATCH("A &amp; G ID", 'E4 TB Allocation Details'!$A$18:$L$18, 0),FALSE), 'E2 Allocators'!$B$15:$W$358, MATCH('O5 Details by Class &amp; Accounts'!CE$18, 'E2 Allocators'!$B$15:$W$15, 0),FALSE)*$E135), 0, VLOOKUP(VLOOKUP($A135, 'E4 TB Allocation Details'!$A$18:$L$214, MATCH("A &amp; G ID", 'E4 TB Allocation Details'!$A$18:$L$18, 0),FALSE), 'E2 Allocators'!$B$15:$W$358, MATCH('O5 Details by Class &amp; Accounts'!CE$18, 'E2 Allocators'!$B$15:$W$15, 0),FALSE)*$E135)</f>
        <v>0</v>
      </c>
      <c r="CF135" s="1322">
        <f>IF(ISERROR(VLOOKUP(VLOOKUP($A135, 'E4 TB Allocation Details'!$A$18:$L$214, MATCH("A &amp; G ID", 'E4 TB Allocation Details'!$A$18:$L$18, 0),FALSE), 'E2 Allocators'!$B$15:$W$358, MATCH('O5 Details by Class &amp; Accounts'!CF$18, 'E2 Allocators'!$B$15:$W$15, 0),FALSE)*$E135), 0, VLOOKUP(VLOOKUP($A135, 'E4 TB Allocation Details'!$A$18:$L$214, MATCH("A &amp; G ID", 'E4 TB Allocation Details'!$A$18:$L$18, 0),FALSE), 'E2 Allocators'!$B$15:$W$358, MATCH('O5 Details by Class &amp; Accounts'!CF$18, 'E2 Allocators'!$B$15:$W$15, 0),FALSE)*$E135)</f>
        <v>0</v>
      </c>
      <c r="CG135" s="1322">
        <f>IF(ISERROR(VLOOKUP(VLOOKUP($A135, 'E4 TB Allocation Details'!$A$18:$L$214, MATCH("A &amp; G ID", 'E4 TB Allocation Details'!$A$18:$L$18, 0),FALSE), 'E2 Allocators'!$B$15:$W$358, MATCH('O5 Details by Class &amp; Accounts'!CG$18, 'E2 Allocators'!$B$15:$W$15, 0),FALSE)*$E135), 0, VLOOKUP(VLOOKUP($A135, 'E4 TB Allocation Details'!$A$18:$L$214, MATCH("A &amp; G ID", 'E4 TB Allocation Details'!$A$18:$L$18, 0),FALSE), 'E2 Allocators'!$B$15:$W$358, MATCH('O5 Details by Class &amp; Accounts'!CG$18, 'E2 Allocators'!$B$15:$W$15, 0),FALSE)*$E135)</f>
        <v>0</v>
      </c>
      <c r="CH135" s="1322">
        <f>IF(ISERROR(VLOOKUP(VLOOKUP($A135, 'E4 TB Allocation Details'!$A$18:$L$214, MATCH("A &amp; G ID", 'E4 TB Allocation Details'!$A$18:$L$18, 0),FALSE), 'E2 Allocators'!$B$15:$W$358, MATCH('O5 Details by Class &amp; Accounts'!CH$18, 'E2 Allocators'!$B$15:$W$15, 0),FALSE)*$E135), 0, VLOOKUP(VLOOKUP($A135, 'E4 TB Allocation Details'!$A$18:$L$214, MATCH("A &amp; G ID", 'E4 TB Allocation Details'!$A$18:$L$18, 0),FALSE), 'E2 Allocators'!$B$15:$W$358, MATCH('O5 Details by Class &amp; Accounts'!CH$18, 'E2 Allocators'!$B$15:$W$15, 0),FALSE)*$E135)</f>
        <v>0</v>
      </c>
      <c r="CI135" s="1322">
        <f>IF(ISERROR(VLOOKUP(VLOOKUP($A135, 'E4 TB Allocation Details'!$A$18:$L$214, MATCH("A &amp; G ID", 'E4 TB Allocation Details'!$A$18:$L$18, 0),FALSE), 'E2 Allocators'!$B$15:$W$358, MATCH('O5 Details by Class &amp; Accounts'!CI$18, 'E2 Allocators'!$B$15:$W$15, 0),FALSE)*$E135), 0, VLOOKUP(VLOOKUP($A135, 'E4 TB Allocation Details'!$A$18:$L$214, MATCH("A &amp; G ID", 'E4 TB Allocation Details'!$A$18:$L$18, 0),FALSE), 'E2 Allocators'!$B$15:$W$358, MATCH('O5 Details by Class &amp; Accounts'!CI$18, 'E2 Allocators'!$B$15:$W$15, 0),FALSE)*$E135)</f>
        <v>0</v>
      </c>
      <c r="CJ135" s="1322">
        <f>IF(ISERROR(VLOOKUP(VLOOKUP($A135, 'E4 TB Allocation Details'!$A$18:$L$214, MATCH("A &amp; G ID", 'E4 TB Allocation Details'!$A$18:$L$18, 0),FALSE), 'E2 Allocators'!$B$15:$W$358, MATCH('O5 Details by Class &amp; Accounts'!CJ$18, 'E2 Allocators'!$B$15:$W$15, 0),FALSE)*$E135), 0, VLOOKUP(VLOOKUP($A135, 'E4 TB Allocation Details'!$A$18:$L$214, MATCH("A &amp; G ID", 'E4 TB Allocation Details'!$A$18:$L$18, 0),FALSE), 'E2 Allocators'!$B$15:$W$358, MATCH('O5 Details by Class &amp; Accounts'!CJ$18, 'E2 Allocators'!$B$15:$W$15, 0),FALSE)*$E135)</f>
        <v>0</v>
      </c>
      <c r="CK135" s="1322">
        <f>IF(ISERROR(VLOOKUP(VLOOKUP($A135, 'E4 TB Allocation Details'!$A$18:$L$214, MATCH("A &amp; G ID", 'E4 TB Allocation Details'!$A$18:$L$18, 0),FALSE), 'E2 Allocators'!$B$15:$W$358, MATCH('O5 Details by Class &amp; Accounts'!CK$18, 'E2 Allocators'!$B$15:$W$15, 0),FALSE)*$E135), 0, VLOOKUP(VLOOKUP($A135, 'E4 TB Allocation Details'!$A$18:$L$214, MATCH("A &amp; G ID", 'E4 TB Allocation Details'!$A$18:$L$18, 0),FALSE), 'E2 Allocators'!$B$15:$W$358, MATCH('O5 Details by Class &amp; Accounts'!CK$18, 'E2 Allocators'!$B$15:$W$15, 0),FALSE)*$E135)</f>
        <v>0</v>
      </c>
      <c r="CL135" s="1322">
        <f>IF(ISERROR(VLOOKUP(VLOOKUP($A135, 'E4 TB Allocation Details'!$A$18:$L$214, MATCH("A &amp; G ID", 'E4 TB Allocation Details'!$A$18:$L$18, 0),FALSE), 'E2 Allocators'!$B$15:$W$358, MATCH('O5 Details by Class &amp; Accounts'!CL$18, 'E2 Allocators'!$B$15:$W$15, 0),FALSE)*$E135), 0, VLOOKUP(VLOOKUP($A135, 'E4 TB Allocation Details'!$A$18:$L$214, MATCH("A &amp; G ID", 'E4 TB Allocation Details'!$A$18:$L$18, 0),FALSE), 'E2 Allocators'!$B$15:$W$358, MATCH('O5 Details by Class &amp; Accounts'!CL$18, 'E2 Allocators'!$B$15:$W$15, 0),FALSE)*$E135)</f>
        <v>0</v>
      </c>
      <c r="CM135" s="1322">
        <f>IF(ISERROR(VLOOKUP(VLOOKUP($A135, 'E4 TB Allocation Details'!$A$18:$L$214, MATCH("A &amp; G ID", 'E4 TB Allocation Details'!$A$18:$L$18, 0),FALSE), 'E2 Allocators'!$B$15:$W$358, MATCH('O5 Details by Class &amp; Accounts'!CM$18, 'E2 Allocators'!$B$15:$W$15, 0),FALSE)*$E135), 0, VLOOKUP(VLOOKUP($A135, 'E4 TB Allocation Details'!$A$18:$L$214, MATCH("A &amp; G ID", 'E4 TB Allocation Details'!$A$18:$L$18, 0),FALSE), 'E2 Allocators'!$B$15:$W$358, MATCH('O5 Details by Class &amp; Accounts'!CM$18, 'E2 Allocators'!$B$15:$W$15, 0),FALSE)*$E135)</f>
        <v>0</v>
      </c>
      <c r="CN135" s="1322">
        <f t="shared" si="42"/>
        <v>0</v>
      </c>
      <c r="CO135" s="1651">
        <f t="shared" si="43"/>
        <v>0</v>
      </c>
      <c r="CQ135" s="1899">
        <v>1815</v>
      </c>
    </row>
    <row r="136" spans="1:95" s="64" customFormat="1" ht="25.5" x14ac:dyDescent="0.2">
      <c r="A136" s="1090">
        <v>5016</v>
      </c>
      <c r="B136" s="1089" t="s">
        <v>978</v>
      </c>
      <c r="C136" s="1648">
        <f>IF(ISERROR(VLOOKUP($A136,'I3 TB Data'!$A$19:$H$483,MATCH('O5 Details by Class &amp; Accounts'!$C$18, 'I3 TB Data'!$A$19:$H$19,0),0)), 0, VLOOKUP($A136,'I3 TB Data'!$A$19:$H$483,MATCH('O5 Details by Class &amp; Accounts'!$C$18,'I3 TB Data'!$A$19:$H$19,0),0))</f>
        <v>0</v>
      </c>
      <c r="D136" s="1649"/>
      <c r="E136" s="1648">
        <f t="shared" si="31"/>
        <v>0</v>
      </c>
      <c r="F136" s="1650">
        <f>IF(ISERROR(VLOOKUP($A136, 'E1 Categorization'!A33:E124, MATCH("Customer Component", 'E1 Categorization'!$A$33:$E$33,0), 0)), 0, IF(VLOOKUP($A136, 'E1 Categorization'!A33:E124, MATCH("Customer Component", 'E1 Categorization'!$A$33:$E$33,0), 0)=0, 'O5 Details by Class &amp; Accounts'!$E136, IF(AND(VLOOKUP($A136, 'E1 Categorization'!A33:E124, MATCH("Customer Component", 'E1 Categorization'!$A$33:$E$33,0), 0) &gt;0, VLOOKUP($A136, 'E1 Categorization'!A33:E124, MATCH("Customer Component", 'E1 Categorization'!$A$33:$E$33,0), 0)&lt;1), 'O5 Details by Class &amp; Accounts'!$E136*(1-VLOOKUP($A136, 'E1 Categorization'!A33:E124, MATCH("Customer Component", 'E1 Categorization'!$A$33:$E$33,0), 0)), 0)))</f>
        <v>0</v>
      </c>
      <c r="G136" s="1650">
        <f>IF(ISERROR(VLOOKUP($A136, 'E1 Categorization'!A33:E124, MATCH("Customer Component", 'E1 Categorization'!$A$33:$E$33,0), 0)),0, IF(VLOOKUP($A136, 'E1 Categorization'!A33:E124, MATCH("Customer Component", 'E1 Categorization'!$A$33:$E$33,0), 0)=0, 0, IF(AND(VLOOKUP($A136, 'E1 Categorization'!A33:E124, MATCH("Customer Component", 'E1 Categorization'!$A$33:$E$33,0), 0) &gt;0, VLOOKUP($A136, 'E1 Categorization'!A33:E124, MATCH("Customer Component", 'E1 Categorization'!$A$33:$E$33,0), 0)&lt;1), 'O5 Details by Class &amp; Accounts'!$E136*(VLOOKUP($A136, 'E1 Categorization'!A33:E124, MATCH("Customer Component", 'E1 Categorization'!$A$33:$E$33,0), 0)), 'O5 Details by Class &amp; Accounts'!$E136)))</f>
        <v>0</v>
      </c>
      <c r="H136" s="1322">
        <f t="shared" si="38"/>
        <v>0</v>
      </c>
      <c r="I136" s="1322">
        <f>IF(ISERROR(VLOOKUP(VLOOKUP($A136, 'E4 TB Allocation Details'!$A$18:$L$214, MATCH("Demand ID", 'E4 TB Allocation Details'!$A$18:$L$18, 0),FALSE), 'E2 Allocators'!$B$15:$W$358, MATCH('O5 Details by Class &amp; Accounts'!I$18, 'E2 Allocators'!$B$15:$W$15, 0),FALSE)*$F136), 0, VLOOKUP(VLOOKUP($A136, 'E4 TB Allocation Details'!$A$18:$L$214, MATCH("Demand ID", 'E4 TB Allocation Details'!$A$18:$L$18, 0),FALSE), 'E2 Allocators'!$B$15:$W$358, MATCH('O5 Details by Class &amp; Accounts'!I$18, 'E2 Allocators'!$B$15:$W$15, 0),FALSE)*$F136)</f>
        <v>0</v>
      </c>
      <c r="J136" s="1322">
        <f>IF(ISERROR(VLOOKUP(VLOOKUP($A136, 'E4 TB Allocation Details'!$A$18:$L$214, MATCH("Demand ID", 'E4 TB Allocation Details'!$A$18:$L$18, 0),FALSE), 'E2 Allocators'!$B$15:$W$358, MATCH('O5 Details by Class &amp; Accounts'!J$18, 'E2 Allocators'!$B$15:$W$15, 0),FALSE)*$F136), 0, VLOOKUP(VLOOKUP($A136, 'E4 TB Allocation Details'!$A$18:$L$214, MATCH("Demand ID", 'E4 TB Allocation Details'!$A$18:$L$18, 0),FALSE), 'E2 Allocators'!$B$15:$W$358, MATCH('O5 Details by Class &amp; Accounts'!J$18, 'E2 Allocators'!$B$15:$W$15, 0),FALSE)*$F136)</f>
        <v>0</v>
      </c>
      <c r="K136" s="1322">
        <f>IF(ISERROR(VLOOKUP(VLOOKUP($A136, 'E4 TB Allocation Details'!$A$18:$L$214, MATCH("Demand ID", 'E4 TB Allocation Details'!$A$18:$L$18, 0),FALSE), 'E2 Allocators'!$B$15:$W$358, MATCH('O5 Details by Class &amp; Accounts'!K$18, 'E2 Allocators'!$B$15:$W$15, 0),FALSE)*$F136), 0, VLOOKUP(VLOOKUP($A136, 'E4 TB Allocation Details'!$A$18:$L$214, MATCH("Demand ID", 'E4 TB Allocation Details'!$A$18:$L$18, 0),FALSE), 'E2 Allocators'!$B$15:$W$358, MATCH('O5 Details by Class &amp; Accounts'!K$18, 'E2 Allocators'!$B$15:$W$15, 0),FALSE)*$F136)</f>
        <v>0</v>
      </c>
      <c r="L136" s="1322">
        <f>IF(ISERROR(VLOOKUP(VLOOKUP($A136, 'E4 TB Allocation Details'!$A$18:$L$214, MATCH("Demand ID", 'E4 TB Allocation Details'!$A$18:$L$18, 0),FALSE), 'E2 Allocators'!$B$15:$W$358, MATCH('O5 Details by Class &amp; Accounts'!L$18, 'E2 Allocators'!$B$15:$W$15, 0),FALSE)*$F136), 0, VLOOKUP(VLOOKUP($A136, 'E4 TB Allocation Details'!$A$18:$L$214, MATCH("Demand ID", 'E4 TB Allocation Details'!$A$18:$L$18, 0),FALSE), 'E2 Allocators'!$B$15:$W$358, MATCH('O5 Details by Class &amp; Accounts'!L$18, 'E2 Allocators'!$B$15:$W$15, 0),FALSE)*$F136)</f>
        <v>0</v>
      </c>
      <c r="M136" s="1322">
        <f>IF(ISERROR(VLOOKUP(VLOOKUP($A136, 'E4 TB Allocation Details'!$A$18:$L$214, MATCH("Demand ID", 'E4 TB Allocation Details'!$A$18:$L$18, 0),FALSE), 'E2 Allocators'!$B$15:$W$358, MATCH('O5 Details by Class &amp; Accounts'!M$18, 'E2 Allocators'!$B$15:$W$15, 0),FALSE)*$F136), 0, VLOOKUP(VLOOKUP($A136, 'E4 TB Allocation Details'!$A$18:$L$214, MATCH("Demand ID", 'E4 TB Allocation Details'!$A$18:$L$18, 0),FALSE), 'E2 Allocators'!$B$15:$W$358, MATCH('O5 Details by Class &amp; Accounts'!M$18, 'E2 Allocators'!$B$15:$W$15, 0),FALSE)*$F136)</f>
        <v>0</v>
      </c>
      <c r="N136" s="1322">
        <f>IF(ISERROR(VLOOKUP(VLOOKUP($A136, 'E4 TB Allocation Details'!$A$18:$L$214, MATCH("Demand ID", 'E4 TB Allocation Details'!$A$18:$L$18, 0),FALSE), 'E2 Allocators'!$B$15:$W$358, MATCH('O5 Details by Class &amp; Accounts'!N$18, 'E2 Allocators'!$B$15:$W$15, 0),FALSE)*$F136), 0, VLOOKUP(VLOOKUP($A136, 'E4 TB Allocation Details'!$A$18:$L$214, MATCH("Demand ID", 'E4 TB Allocation Details'!$A$18:$L$18, 0),FALSE), 'E2 Allocators'!$B$15:$W$358, MATCH('O5 Details by Class &amp; Accounts'!N$18, 'E2 Allocators'!$B$15:$W$15, 0),FALSE)*$F136)</f>
        <v>0</v>
      </c>
      <c r="O136" s="1322">
        <f>IF(ISERROR(VLOOKUP(VLOOKUP($A136, 'E4 TB Allocation Details'!$A$18:$L$214, MATCH("Demand ID", 'E4 TB Allocation Details'!$A$18:$L$18, 0),FALSE), 'E2 Allocators'!$B$15:$W$358, MATCH('O5 Details by Class &amp; Accounts'!O$18, 'E2 Allocators'!$B$15:$W$15, 0),FALSE)*$F136), 0, VLOOKUP(VLOOKUP($A136, 'E4 TB Allocation Details'!$A$18:$L$214, MATCH("Demand ID", 'E4 TB Allocation Details'!$A$18:$L$18, 0),FALSE), 'E2 Allocators'!$B$15:$W$358, MATCH('O5 Details by Class &amp; Accounts'!O$18, 'E2 Allocators'!$B$15:$W$15, 0),FALSE)*$F136)</f>
        <v>0</v>
      </c>
      <c r="P136" s="1322">
        <f>IF(ISERROR(VLOOKUP(VLOOKUP($A136, 'E4 TB Allocation Details'!$A$18:$L$214, MATCH("Demand ID", 'E4 TB Allocation Details'!$A$18:$L$18, 0),FALSE), 'E2 Allocators'!$B$15:$W$358, MATCH('O5 Details by Class &amp; Accounts'!P$18, 'E2 Allocators'!$B$15:$W$15, 0),FALSE)*$F136), 0, VLOOKUP(VLOOKUP($A136, 'E4 TB Allocation Details'!$A$18:$L$214, MATCH("Demand ID", 'E4 TB Allocation Details'!$A$18:$L$18, 0),FALSE), 'E2 Allocators'!$B$15:$W$358, MATCH('O5 Details by Class &amp; Accounts'!P$18, 'E2 Allocators'!$B$15:$W$15, 0),FALSE)*$F136)</f>
        <v>0</v>
      </c>
      <c r="Q136" s="1322">
        <f>IF(ISERROR(VLOOKUP(VLOOKUP($A136, 'E4 TB Allocation Details'!$A$18:$L$214, MATCH("Demand ID", 'E4 TB Allocation Details'!$A$18:$L$18, 0),FALSE), 'E2 Allocators'!$B$15:$W$358, MATCH('O5 Details by Class &amp; Accounts'!Q$18, 'E2 Allocators'!$B$15:$W$15, 0),FALSE)*$F136), 0, VLOOKUP(VLOOKUP($A136, 'E4 TB Allocation Details'!$A$18:$L$214, MATCH("Demand ID", 'E4 TB Allocation Details'!$A$18:$L$18, 0),FALSE), 'E2 Allocators'!$B$15:$W$358, MATCH('O5 Details by Class &amp; Accounts'!Q$18, 'E2 Allocators'!$B$15:$W$15, 0),FALSE)*$F136)</f>
        <v>0</v>
      </c>
      <c r="R136" s="1322">
        <f>IF(ISERROR(VLOOKUP(VLOOKUP($A136, 'E4 TB Allocation Details'!$A$18:$L$214, MATCH("Demand ID", 'E4 TB Allocation Details'!$A$18:$L$18, 0),FALSE), 'E2 Allocators'!$B$15:$W$358, MATCH('O5 Details by Class &amp; Accounts'!R$18, 'E2 Allocators'!$B$15:$W$15, 0),FALSE)*$F136), 0, VLOOKUP(VLOOKUP($A136, 'E4 TB Allocation Details'!$A$18:$L$214, MATCH("Demand ID", 'E4 TB Allocation Details'!$A$18:$L$18, 0),FALSE), 'E2 Allocators'!$B$15:$W$358, MATCH('O5 Details by Class &amp; Accounts'!R$18, 'E2 Allocators'!$B$15:$W$15, 0),FALSE)*$F136)</f>
        <v>0</v>
      </c>
      <c r="S136" s="1322">
        <f>IF(ISERROR(VLOOKUP(VLOOKUP($A136, 'E4 TB Allocation Details'!$A$18:$L$214, MATCH("Demand ID", 'E4 TB Allocation Details'!$A$18:$L$18, 0),FALSE), 'E2 Allocators'!$B$15:$W$358, MATCH('O5 Details by Class &amp; Accounts'!S$18, 'E2 Allocators'!$B$15:$W$15, 0),FALSE)*$F136), 0, VLOOKUP(VLOOKUP($A136, 'E4 TB Allocation Details'!$A$18:$L$214, MATCH("Demand ID", 'E4 TB Allocation Details'!$A$18:$L$18, 0),FALSE), 'E2 Allocators'!$B$15:$W$358, MATCH('O5 Details by Class &amp; Accounts'!S$18, 'E2 Allocators'!$B$15:$W$15, 0),FALSE)*$F136)</f>
        <v>0</v>
      </c>
      <c r="T136" s="1322">
        <f>IF(ISERROR(VLOOKUP(VLOOKUP($A136, 'E4 TB Allocation Details'!$A$18:$L$214, MATCH("Demand ID", 'E4 TB Allocation Details'!$A$18:$L$18, 0),FALSE), 'E2 Allocators'!$B$15:$W$358, MATCH('O5 Details by Class &amp; Accounts'!T$18, 'E2 Allocators'!$B$15:$W$15, 0),FALSE)*$F136), 0, VLOOKUP(VLOOKUP($A136, 'E4 TB Allocation Details'!$A$18:$L$214, MATCH("Demand ID", 'E4 TB Allocation Details'!$A$18:$L$18, 0),FALSE), 'E2 Allocators'!$B$15:$W$358, MATCH('O5 Details by Class &amp; Accounts'!T$18, 'E2 Allocators'!$B$15:$W$15, 0),FALSE)*$F136)</f>
        <v>0</v>
      </c>
      <c r="U136" s="1322">
        <f>IF(ISERROR(VLOOKUP(VLOOKUP($A136, 'E4 TB Allocation Details'!$A$18:$L$214, MATCH("Demand ID", 'E4 TB Allocation Details'!$A$18:$L$18, 0),FALSE), 'E2 Allocators'!$B$15:$W$358, MATCH('O5 Details by Class &amp; Accounts'!U$18, 'E2 Allocators'!$B$15:$W$15, 0),FALSE)*$F136), 0, VLOOKUP(VLOOKUP($A136, 'E4 TB Allocation Details'!$A$18:$L$214, MATCH("Demand ID", 'E4 TB Allocation Details'!$A$18:$L$18, 0),FALSE), 'E2 Allocators'!$B$15:$W$358, MATCH('O5 Details by Class &amp; Accounts'!U$18, 'E2 Allocators'!$B$15:$W$15, 0),FALSE)*$F136)</f>
        <v>0</v>
      </c>
      <c r="V136" s="1322">
        <f>IF(ISERROR(VLOOKUP(VLOOKUP($A136, 'E4 TB Allocation Details'!$A$18:$L$214, MATCH("Demand ID", 'E4 TB Allocation Details'!$A$18:$L$18, 0),FALSE), 'E2 Allocators'!$B$15:$W$358, MATCH('O5 Details by Class &amp; Accounts'!V$18, 'E2 Allocators'!$B$15:$W$15, 0),FALSE)*$F136), 0, VLOOKUP(VLOOKUP($A136, 'E4 TB Allocation Details'!$A$18:$L$214, MATCH("Demand ID", 'E4 TB Allocation Details'!$A$18:$L$18, 0),FALSE), 'E2 Allocators'!$B$15:$W$358, MATCH('O5 Details by Class &amp; Accounts'!V$18, 'E2 Allocators'!$B$15:$W$15, 0),FALSE)*$F136)</f>
        <v>0</v>
      </c>
      <c r="W136" s="1322">
        <f>IF(ISERROR(VLOOKUP(VLOOKUP($A136, 'E4 TB Allocation Details'!$A$18:$L$214, MATCH("Demand ID", 'E4 TB Allocation Details'!$A$18:$L$18, 0),FALSE), 'E2 Allocators'!$B$15:$W$358, MATCH('O5 Details by Class &amp; Accounts'!W$18, 'E2 Allocators'!$B$15:$W$15, 0),FALSE)*$F136), 0, VLOOKUP(VLOOKUP($A136, 'E4 TB Allocation Details'!$A$18:$L$214, MATCH("Demand ID", 'E4 TB Allocation Details'!$A$18:$L$18, 0),FALSE), 'E2 Allocators'!$B$15:$W$358, MATCH('O5 Details by Class &amp; Accounts'!W$18, 'E2 Allocators'!$B$15:$W$15, 0),FALSE)*$F136)</f>
        <v>0</v>
      </c>
      <c r="X136" s="1322">
        <f>IF(ISERROR(VLOOKUP(VLOOKUP($A136, 'E4 TB Allocation Details'!$A$18:$L$214, MATCH("Demand ID", 'E4 TB Allocation Details'!$A$18:$L$18, 0),FALSE), 'E2 Allocators'!$B$15:$W$358, MATCH('O5 Details by Class &amp; Accounts'!X$18, 'E2 Allocators'!$B$15:$W$15, 0),FALSE)*$F136), 0, VLOOKUP(VLOOKUP($A136, 'E4 TB Allocation Details'!$A$18:$L$214, MATCH("Demand ID", 'E4 TB Allocation Details'!$A$18:$L$18, 0),FALSE), 'E2 Allocators'!$B$15:$W$358, MATCH('O5 Details by Class &amp; Accounts'!X$18, 'E2 Allocators'!$B$15:$W$15, 0),FALSE)*$F136)</f>
        <v>0</v>
      </c>
      <c r="Y136" s="1322">
        <f>IF(ISERROR(VLOOKUP(VLOOKUP($A136, 'E4 TB Allocation Details'!$A$18:$L$214, MATCH("Demand ID", 'E4 TB Allocation Details'!$A$18:$L$18, 0),FALSE), 'E2 Allocators'!$B$15:$W$358, MATCH('O5 Details by Class &amp; Accounts'!Y$18, 'E2 Allocators'!$B$15:$W$15, 0),FALSE)*$F136), 0, VLOOKUP(VLOOKUP($A136, 'E4 TB Allocation Details'!$A$18:$L$214, MATCH("Demand ID", 'E4 TB Allocation Details'!$A$18:$L$18, 0),FALSE), 'E2 Allocators'!$B$15:$W$358, MATCH('O5 Details by Class &amp; Accounts'!Y$18, 'E2 Allocators'!$B$15:$W$15, 0),FALSE)*$F136)</f>
        <v>0</v>
      </c>
      <c r="Z136" s="1322">
        <f>IF(ISERROR(VLOOKUP(VLOOKUP($A136, 'E4 TB Allocation Details'!$A$18:$L$214, MATCH("Demand ID", 'E4 TB Allocation Details'!$A$18:$L$18, 0),FALSE), 'E2 Allocators'!$B$15:$W$358, MATCH('O5 Details by Class &amp; Accounts'!Z$18, 'E2 Allocators'!$B$15:$W$15, 0),FALSE)*$F136), 0, VLOOKUP(VLOOKUP($A136, 'E4 TB Allocation Details'!$A$18:$L$214, MATCH("Demand ID", 'E4 TB Allocation Details'!$A$18:$L$18, 0),FALSE), 'E2 Allocators'!$B$15:$W$358, MATCH('O5 Details by Class &amp; Accounts'!Z$18, 'E2 Allocators'!$B$15:$W$15, 0),FALSE)*$F136)</f>
        <v>0</v>
      </c>
      <c r="AA136" s="1322">
        <f>IF(ISERROR(VLOOKUP(VLOOKUP($A136, 'E4 TB Allocation Details'!$A$18:$L$214, MATCH("Demand ID", 'E4 TB Allocation Details'!$A$18:$L$18, 0),FALSE), 'E2 Allocators'!$B$15:$W$358, MATCH('O5 Details by Class &amp; Accounts'!AA$18, 'E2 Allocators'!$B$15:$W$15, 0),FALSE)*$F136), 0, VLOOKUP(VLOOKUP($A136, 'E4 TB Allocation Details'!$A$18:$L$214, MATCH("Demand ID", 'E4 TB Allocation Details'!$A$18:$L$18, 0),FALSE), 'E2 Allocators'!$B$15:$W$358, MATCH('O5 Details by Class &amp; Accounts'!AA$18, 'E2 Allocators'!$B$15:$W$15, 0),FALSE)*$F136)</f>
        <v>0</v>
      </c>
      <c r="AB136" s="1322">
        <f>IF(ISERROR(VLOOKUP(VLOOKUP($A136, 'E4 TB Allocation Details'!$A$18:$L$214, MATCH("Demand ID", 'E4 TB Allocation Details'!$A$18:$L$18, 0),FALSE), 'E2 Allocators'!$B$15:$W$358, MATCH('O5 Details by Class &amp; Accounts'!AB$18, 'E2 Allocators'!$B$15:$W$15, 0),FALSE)*$F136), 0, VLOOKUP(VLOOKUP($A136, 'E4 TB Allocation Details'!$A$18:$L$214, MATCH("Demand ID", 'E4 TB Allocation Details'!$A$18:$L$18, 0),FALSE), 'E2 Allocators'!$B$15:$W$358, MATCH('O5 Details by Class &amp; Accounts'!AB$18, 'E2 Allocators'!$B$15:$W$15, 0),FALSE)*$F136)</f>
        <v>0</v>
      </c>
      <c r="AC136" s="1322">
        <f t="shared" si="39"/>
        <v>0</v>
      </c>
      <c r="AD136" s="1322">
        <f>IF(ISERROR(VLOOKUP(VLOOKUP($A136, 'E4 TB Allocation Details'!$A$18:$L$214, MATCH("Customer ID", 'E4 TB Allocation Details'!$A$18:$L$18, 0),FALSE), 'E2 Allocators'!$B$15:$W$358, MATCH('O5 Details by Class &amp; Accounts'!AD$18, 'E2 Allocators'!$B$15:$W$15, 0),FALSE)*$G136), 0, VLOOKUP(VLOOKUP($A136, 'E4 TB Allocation Details'!$A$18:$L$214, MATCH("Customer ID", 'E4 TB Allocation Details'!$A$18:$L$18, 0),FALSE), 'E2 Allocators'!$B$15:$W$358, MATCH('O5 Details by Class &amp; Accounts'!AD$18, 'E2 Allocators'!$B$15:$W$15, 0),FALSE)*$G136)</f>
        <v>0</v>
      </c>
      <c r="AE136" s="1322">
        <f>IF(ISERROR(VLOOKUP(VLOOKUP($A136, 'E4 TB Allocation Details'!$A$18:$L$214, MATCH("Customer ID", 'E4 TB Allocation Details'!$A$18:$L$18, 0),FALSE), 'E2 Allocators'!$B$15:$W$358, MATCH('O5 Details by Class &amp; Accounts'!AE$18, 'E2 Allocators'!$B$15:$W$15, 0),FALSE)*$G136), 0, VLOOKUP(VLOOKUP($A136, 'E4 TB Allocation Details'!$A$18:$L$214, MATCH("Customer ID", 'E4 TB Allocation Details'!$A$18:$L$18, 0),FALSE), 'E2 Allocators'!$B$15:$W$358, MATCH('O5 Details by Class &amp; Accounts'!AE$18, 'E2 Allocators'!$B$15:$W$15, 0),FALSE)*$G136)</f>
        <v>0</v>
      </c>
      <c r="AF136" s="1322">
        <f>IF(ISERROR(VLOOKUP(VLOOKUP($A136, 'E4 TB Allocation Details'!$A$18:$L$214, MATCH("Customer ID", 'E4 TB Allocation Details'!$A$18:$L$18, 0),FALSE), 'E2 Allocators'!$B$15:$W$358, MATCH('O5 Details by Class &amp; Accounts'!AF$18, 'E2 Allocators'!$B$15:$W$15, 0),FALSE)*$G136), 0, VLOOKUP(VLOOKUP($A136, 'E4 TB Allocation Details'!$A$18:$L$214, MATCH("Customer ID", 'E4 TB Allocation Details'!$A$18:$L$18, 0),FALSE), 'E2 Allocators'!$B$15:$W$358, MATCH('O5 Details by Class &amp; Accounts'!AF$18, 'E2 Allocators'!$B$15:$W$15, 0),FALSE)*$G136)</f>
        <v>0</v>
      </c>
      <c r="AG136" s="1322">
        <f>IF(ISERROR(VLOOKUP(VLOOKUP($A136, 'E4 TB Allocation Details'!$A$18:$L$214, MATCH("Customer ID", 'E4 TB Allocation Details'!$A$18:$L$18, 0),FALSE), 'E2 Allocators'!$B$15:$W$358, MATCH('O5 Details by Class &amp; Accounts'!AG$18, 'E2 Allocators'!$B$15:$W$15, 0),FALSE)*$G136), 0, VLOOKUP(VLOOKUP($A136, 'E4 TB Allocation Details'!$A$18:$L$214, MATCH("Customer ID", 'E4 TB Allocation Details'!$A$18:$L$18, 0),FALSE), 'E2 Allocators'!$B$15:$W$358, MATCH('O5 Details by Class &amp; Accounts'!AG$18, 'E2 Allocators'!$B$15:$W$15, 0),FALSE)*$G136)</f>
        <v>0</v>
      </c>
      <c r="AH136" s="1322">
        <f>IF(ISERROR(VLOOKUP(VLOOKUP($A136, 'E4 TB Allocation Details'!$A$18:$L$214, MATCH("Customer ID", 'E4 TB Allocation Details'!$A$18:$L$18, 0),FALSE), 'E2 Allocators'!$B$15:$W$358, MATCH('O5 Details by Class &amp; Accounts'!AH$18, 'E2 Allocators'!$B$15:$W$15, 0),FALSE)*$G136), 0, VLOOKUP(VLOOKUP($A136, 'E4 TB Allocation Details'!$A$18:$L$214, MATCH("Customer ID", 'E4 TB Allocation Details'!$A$18:$L$18, 0),FALSE), 'E2 Allocators'!$B$15:$W$358, MATCH('O5 Details by Class &amp; Accounts'!AH$18, 'E2 Allocators'!$B$15:$W$15, 0),FALSE)*$G136)</f>
        <v>0</v>
      </c>
      <c r="AI136" s="1322">
        <f>IF(ISERROR(VLOOKUP(VLOOKUP($A136, 'E4 TB Allocation Details'!$A$18:$L$214, MATCH("Customer ID", 'E4 TB Allocation Details'!$A$18:$L$18, 0),FALSE), 'E2 Allocators'!$B$15:$W$358, MATCH('O5 Details by Class &amp; Accounts'!AI$18, 'E2 Allocators'!$B$15:$W$15, 0),FALSE)*$G136), 0, VLOOKUP(VLOOKUP($A136, 'E4 TB Allocation Details'!$A$18:$L$214, MATCH("Customer ID", 'E4 TB Allocation Details'!$A$18:$L$18, 0),FALSE), 'E2 Allocators'!$B$15:$W$358, MATCH('O5 Details by Class &amp; Accounts'!AI$18, 'E2 Allocators'!$B$15:$W$15, 0),FALSE)*$G136)</f>
        <v>0</v>
      </c>
      <c r="AJ136" s="1322">
        <f>IF(ISERROR(VLOOKUP(VLOOKUP($A136, 'E4 TB Allocation Details'!$A$18:$L$214, MATCH("Customer ID", 'E4 TB Allocation Details'!$A$18:$L$18, 0),FALSE), 'E2 Allocators'!$B$15:$W$358, MATCH('O5 Details by Class &amp; Accounts'!AJ$18, 'E2 Allocators'!$B$15:$W$15, 0),FALSE)*$G136), 0, VLOOKUP(VLOOKUP($A136, 'E4 TB Allocation Details'!$A$18:$L$214, MATCH("Customer ID", 'E4 TB Allocation Details'!$A$18:$L$18, 0),FALSE), 'E2 Allocators'!$B$15:$W$358, MATCH('O5 Details by Class &amp; Accounts'!AJ$18, 'E2 Allocators'!$B$15:$W$15, 0),FALSE)*$G136)</f>
        <v>0</v>
      </c>
      <c r="AK136" s="1322">
        <f>IF(ISERROR(VLOOKUP(VLOOKUP($A136, 'E4 TB Allocation Details'!$A$18:$L$214, MATCH("Customer ID", 'E4 TB Allocation Details'!$A$18:$L$18, 0),FALSE), 'E2 Allocators'!$B$15:$W$358, MATCH('O5 Details by Class &amp; Accounts'!AK$18, 'E2 Allocators'!$B$15:$W$15, 0),FALSE)*$G136), 0, VLOOKUP(VLOOKUP($A136, 'E4 TB Allocation Details'!$A$18:$L$214, MATCH("Customer ID", 'E4 TB Allocation Details'!$A$18:$L$18, 0),FALSE), 'E2 Allocators'!$B$15:$W$358, MATCH('O5 Details by Class &amp; Accounts'!AK$18, 'E2 Allocators'!$B$15:$W$15, 0),FALSE)*$G136)</f>
        <v>0</v>
      </c>
      <c r="AL136" s="1322">
        <f>IF(ISERROR(VLOOKUP(VLOOKUP($A136, 'E4 TB Allocation Details'!$A$18:$L$214, MATCH("Customer ID", 'E4 TB Allocation Details'!$A$18:$L$18, 0),FALSE), 'E2 Allocators'!$B$15:$W$358, MATCH('O5 Details by Class &amp; Accounts'!AL$18, 'E2 Allocators'!$B$15:$W$15, 0),FALSE)*$G136), 0, VLOOKUP(VLOOKUP($A136, 'E4 TB Allocation Details'!$A$18:$L$214, MATCH("Customer ID", 'E4 TB Allocation Details'!$A$18:$L$18, 0),FALSE), 'E2 Allocators'!$B$15:$W$358, MATCH('O5 Details by Class &amp; Accounts'!AL$18, 'E2 Allocators'!$B$15:$W$15, 0),FALSE)*$G136)</f>
        <v>0</v>
      </c>
      <c r="AM136" s="1322">
        <f>IF(ISERROR(VLOOKUP(VLOOKUP($A136, 'E4 TB Allocation Details'!$A$18:$L$214, MATCH("Customer ID", 'E4 TB Allocation Details'!$A$18:$L$18, 0),FALSE), 'E2 Allocators'!$B$15:$W$358, MATCH('O5 Details by Class &amp; Accounts'!AM$18, 'E2 Allocators'!$B$15:$W$15, 0),FALSE)*$G136), 0, VLOOKUP(VLOOKUP($A136, 'E4 TB Allocation Details'!$A$18:$L$214, MATCH("Customer ID", 'E4 TB Allocation Details'!$A$18:$L$18, 0),FALSE), 'E2 Allocators'!$B$15:$W$358, MATCH('O5 Details by Class &amp; Accounts'!AM$18, 'E2 Allocators'!$B$15:$W$15, 0),FALSE)*$G136)</f>
        <v>0</v>
      </c>
      <c r="AN136" s="1322">
        <f>IF(ISERROR(VLOOKUP(VLOOKUP($A136, 'E4 TB Allocation Details'!$A$18:$L$214, MATCH("Customer ID", 'E4 TB Allocation Details'!$A$18:$L$18, 0),FALSE), 'E2 Allocators'!$B$15:$W$358, MATCH('O5 Details by Class &amp; Accounts'!AN$18, 'E2 Allocators'!$B$15:$W$15, 0),FALSE)*$G136), 0, VLOOKUP(VLOOKUP($A136, 'E4 TB Allocation Details'!$A$18:$L$214, MATCH("Customer ID", 'E4 TB Allocation Details'!$A$18:$L$18, 0),FALSE), 'E2 Allocators'!$B$15:$W$358, MATCH('O5 Details by Class &amp; Accounts'!AN$18, 'E2 Allocators'!$B$15:$W$15, 0),FALSE)*$G136)</f>
        <v>0</v>
      </c>
      <c r="AO136" s="1322">
        <f>IF(ISERROR(VLOOKUP(VLOOKUP($A136, 'E4 TB Allocation Details'!$A$18:$L$214, MATCH("Customer ID", 'E4 TB Allocation Details'!$A$18:$L$18, 0),FALSE), 'E2 Allocators'!$B$15:$W$358, MATCH('O5 Details by Class &amp; Accounts'!AO$18, 'E2 Allocators'!$B$15:$W$15, 0),FALSE)*$G136), 0, VLOOKUP(VLOOKUP($A136, 'E4 TB Allocation Details'!$A$18:$L$214, MATCH("Customer ID", 'E4 TB Allocation Details'!$A$18:$L$18, 0),FALSE), 'E2 Allocators'!$B$15:$W$358, MATCH('O5 Details by Class &amp; Accounts'!AO$18, 'E2 Allocators'!$B$15:$W$15, 0),FALSE)*$G136)</f>
        <v>0</v>
      </c>
      <c r="AP136" s="1322">
        <f>IF(ISERROR(VLOOKUP(VLOOKUP($A136, 'E4 TB Allocation Details'!$A$18:$L$214, MATCH("Customer ID", 'E4 TB Allocation Details'!$A$18:$L$18, 0),FALSE), 'E2 Allocators'!$B$15:$W$358, MATCH('O5 Details by Class &amp; Accounts'!AP$18, 'E2 Allocators'!$B$15:$W$15, 0),FALSE)*$G136), 0, VLOOKUP(VLOOKUP($A136, 'E4 TB Allocation Details'!$A$18:$L$214, MATCH("Customer ID", 'E4 TB Allocation Details'!$A$18:$L$18, 0),FALSE), 'E2 Allocators'!$B$15:$W$358, MATCH('O5 Details by Class &amp; Accounts'!AP$18, 'E2 Allocators'!$B$15:$W$15, 0),FALSE)*$G136)</f>
        <v>0</v>
      </c>
      <c r="AQ136" s="1322">
        <f>IF(ISERROR(VLOOKUP(VLOOKUP($A136, 'E4 TB Allocation Details'!$A$18:$L$214, MATCH("Customer ID", 'E4 TB Allocation Details'!$A$18:$L$18, 0),FALSE), 'E2 Allocators'!$B$15:$W$358, MATCH('O5 Details by Class &amp; Accounts'!AQ$18, 'E2 Allocators'!$B$15:$W$15, 0),FALSE)*$G136), 0, VLOOKUP(VLOOKUP($A136, 'E4 TB Allocation Details'!$A$18:$L$214, MATCH("Customer ID", 'E4 TB Allocation Details'!$A$18:$L$18, 0),FALSE), 'E2 Allocators'!$B$15:$W$358, MATCH('O5 Details by Class &amp; Accounts'!AQ$18, 'E2 Allocators'!$B$15:$W$15, 0),FALSE)*$G136)</f>
        <v>0</v>
      </c>
      <c r="AR136" s="1322">
        <f>IF(ISERROR(VLOOKUP(VLOOKUP($A136, 'E4 TB Allocation Details'!$A$18:$L$214, MATCH("Customer ID", 'E4 TB Allocation Details'!$A$18:$L$18, 0),FALSE), 'E2 Allocators'!$B$15:$W$358, MATCH('O5 Details by Class &amp; Accounts'!AR$18, 'E2 Allocators'!$B$15:$W$15, 0),FALSE)*$G136), 0, VLOOKUP(VLOOKUP($A136, 'E4 TB Allocation Details'!$A$18:$L$214, MATCH("Customer ID", 'E4 TB Allocation Details'!$A$18:$L$18, 0),FALSE), 'E2 Allocators'!$B$15:$W$358, MATCH('O5 Details by Class &amp; Accounts'!AR$18, 'E2 Allocators'!$B$15:$W$15, 0),FALSE)*$G136)</f>
        <v>0</v>
      </c>
      <c r="AS136" s="1322">
        <f>IF(ISERROR(VLOOKUP(VLOOKUP($A136, 'E4 TB Allocation Details'!$A$18:$L$214, MATCH("Customer ID", 'E4 TB Allocation Details'!$A$18:$L$18, 0),FALSE), 'E2 Allocators'!$B$15:$W$358, MATCH('O5 Details by Class &amp; Accounts'!AS$18, 'E2 Allocators'!$B$15:$W$15, 0),FALSE)*$G136), 0, VLOOKUP(VLOOKUP($A136, 'E4 TB Allocation Details'!$A$18:$L$214, MATCH("Customer ID", 'E4 TB Allocation Details'!$A$18:$L$18, 0),FALSE), 'E2 Allocators'!$B$15:$W$358, MATCH('O5 Details by Class &amp; Accounts'!AS$18, 'E2 Allocators'!$B$15:$W$15, 0),FALSE)*$G136)</f>
        <v>0</v>
      </c>
      <c r="AT136" s="1322">
        <f>IF(ISERROR(VLOOKUP(VLOOKUP($A136, 'E4 TB Allocation Details'!$A$18:$L$214, MATCH("Customer ID", 'E4 TB Allocation Details'!$A$18:$L$18, 0),FALSE), 'E2 Allocators'!$B$15:$W$358, MATCH('O5 Details by Class &amp; Accounts'!AT$18, 'E2 Allocators'!$B$15:$W$15, 0),FALSE)*$G136), 0, VLOOKUP(VLOOKUP($A136, 'E4 TB Allocation Details'!$A$18:$L$214, MATCH("Customer ID", 'E4 TB Allocation Details'!$A$18:$L$18, 0),FALSE), 'E2 Allocators'!$B$15:$W$358, MATCH('O5 Details by Class &amp; Accounts'!AT$18, 'E2 Allocators'!$B$15:$W$15, 0),FALSE)*$G136)</f>
        <v>0</v>
      </c>
      <c r="AU136" s="1322">
        <f>IF(ISERROR(VLOOKUP(VLOOKUP($A136, 'E4 TB Allocation Details'!$A$18:$L$214, MATCH("Customer ID", 'E4 TB Allocation Details'!$A$18:$L$18, 0),FALSE), 'E2 Allocators'!$B$15:$W$358, MATCH('O5 Details by Class &amp; Accounts'!AU$18, 'E2 Allocators'!$B$15:$W$15, 0),FALSE)*$G136), 0, VLOOKUP(VLOOKUP($A136, 'E4 TB Allocation Details'!$A$18:$L$214, MATCH("Customer ID", 'E4 TB Allocation Details'!$A$18:$L$18, 0),FALSE), 'E2 Allocators'!$B$15:$W$358, MATCH('O5 Details by Class &amp; Accounts'!AU$18, 'E2 Allocators'!$B$15:$W$15, 0),FALSE)*$G136)</f>
        <v>0</v>
      </c>
      <c r="AV136" s="1322">
        <f>IF(ISERROR(VLOOKUP(VLOOKUP($A136, 'E4 TB Allocation Details'!$A$18:$L$214, MATCH("Customer ID", 'E4 TB Allocation Details'!$A$18:$L$18, 0),FALSE), 'E2 Allocators'!$B$15:$W$358, MATCH('O5 Details by Class &amp; Accounts'!AV$18, 'E2 Allocators'!$B$15:$W$15, 0),FALSE)*$G136), 0, VLOOKUP(VLOOKUP($A136, 'E4 TB Allocation Details'!$A$18:$L$214, MATCH("Customer ID", 'E4 TB Allocation Details'!$A$18:$L$18, 0),FALSE), 'E2 Allocators'!$B$15:$W$358, MATCH('O5 Details by Class &amp; Accounts'!AV$18, 'E2 Allocators'!$B$15:$W$15, 0),FALSE)*$G136)</f>
        <v>0</v>
      </c>
      <c r="AW136" s="1322">
        <f>IF(ISERROR(VLOOKUP(VLOOKUP($A136, 'E4 TB Allocation Details'!$A$18:$L$214, MATCH("Customer ID", 'E4 TB Allocation Details'!$A$18:$L$18, 0),FALSE), 'E2 Allocators'!$B$15:$W$358, MATCH('O5 Details by Class &amp; Accounts'!AW$18, 'E2 Allocators'!$B$15:$W$15, 0),FALSE)*$G136), 0, VLOOKUP(VLOOKUP($A136, 'E4 TB Allocation Details'!$A$18:$L$214, MATCH("Customer ID", 'E4 TB Allocation Details'!$A$18:$L$18, 0),FALSE), 'E2 Allocators'!$B$15:$W$358, MATCH('O5 Details by Class &amp; Accounts'!AW$18, 'E2 Allocators'!$B$15:$W$15, 0),FALSE)*$G136)</f>
        <v>0</v>
      </c>
      <c r="AX136" s="1322">
        <f t="shared" si="40"/>
        <v>0</v>
      </c>
      <c r="AY136" s="1322">
        <f>IF(ISERROR(VLOOKUP(VLOOKUP($A136, 'E4 TB Allocation Details'!$A$18:$L$214, MATCH("Misc ID", 'E4 TB Allocation Details'!$A$18:$L$18, 0),FALSE), 'E2 Allocators'!$B$15:$W$358, MATCH('O5 Details by Class &amp; Accounts'!AY$18, 'E2 Allocators'!$B$15:$W$15, 0),FALSE)*$E136), 0, VLOOKUP(VLOOKUP($A136, 'E4 TB Allocation Details'!$A$18:$L$214, MATCH("Misc ID", 'E4 TB Allocation Details'!$A$18:$L$18, 0),FALSE), 'E2 Allocators'!$B$15:$W$358, MATCH('O5 Details by Class &amp; Accounts'!AY$18, 'E2 Allocators'!$B$15:$W$15, 0),FALSE)*$E136)</f>
        <v>0</v>
      </c>
      <c r="AZ136" s="1322">
        <f>IF(ISERROR(VLOOKUP(VLOOKUP($A136, 'E4 TB Allocation Details'!$A$18:$L$214, MATCH("Misc ID", 'E4 TB Allocation Details'!$A$18:$L$18, 0),FALSE), 'E2 Allocators'!$B$15:$W$358, MATCH('O5 Details by Class &amp; Accounts'!AZ$18, 'E2 Allocators'!$B$15:$W$15, 0),FALSE)*$E136), 0, VLOOKUP(VLOOKUP($A136, 'E4 TB Allocation Details'!$A$18:$L$214, MATCH("Misc ID", 'E4 TB Allocation Details'!$A$18:$L$18, 0),FALSE), 'E2 Allocators'!$B$15:$W$358, MATCH('O5 Details by Class &amp; Accounts'!AZ$18, 'E2 Allocators'!$B$15:$W$15, 0),FALSE)*$E136)</f>
        <v>0</v>
      </c>
      <c r="BA136" s="1322">
        <f>IF(ISERROR(VLOOKUP(VLOOKUP($A136, 'E4 TB Allocation Details'!$A$18:$L$214, MATCH("Misc ID", 'E4 TB Allocation Details'!$A$18:$L$18, 0),FALSE), 'E2 Allocators'!$B$15:$W$358, MATCH('O5 Details by Class &amp; Accounts'!BA$18, 'E2 Allocators'!$B$15:$W$15, 0),FALSE)*$E136), 0, VLOOKUP(VLOOKUP($A136, 'E4 TB Allocation Details'!$A$18:$L$214, MATCH("Misc ID", 'E4 TB Allocation Details'!$A$18:$L$18, 0),FALSE), 'E2 Allocators'!$B$15:$W$358, MATCH('O5 Details by Class &amp; Accounts'!BA$18, 'E2 Allocators'!$B$15:$W$15, 0),FALSE)*$E136)</f>
        <v>0</v>
      </c>
      <c r="BB136" s="1322">
        <f>IF(ISERROR(VLOOKUP(VLOOKUP($A136, 'E4 TB Allocation Details'!$A$18:$L$214, MATCH("Misc ID", 'E4 TB Allocation Details'!$A$18:$L$18, 0),FALSE), 'E2 Allocators'!$B$15:$W$358, MATCH('O5 Details by Class &amp; Accounts'!BB$18, 'E2 Allocators'!$B$15:$W$15, 0),FALSE)*$E136), 0, VLOOKUP(VLOOKUP($A136, 'E4 TB Allocation Details'!$A$18:$L$214, MATCH("Misc ID", 'E4 TB Allocation Details'!$A$18:$L$18, 0),FALSE), 'E2 Allocators'!$B$15:$W$358, MATCH('O5 Details by Class &amp; Accounts'!BB$18, 'E2 Allocators'!$B$15:$W$15, 0),FALSE)*$E136)</f>
        <v>0</v>
      </c>
      <c r="BC136" s="1322">
        <f>IF(ISERROR(VLOOKUP(VLOOKUP($A136, 'E4 TB Allocation Details'!$A$18:$L$214, MATCH("Misc ID", 'E4 TB Allocation Details'!$A$18:$L$18, 0),FALSE), 'E2 Allocators'!$B$15:$W$358, MATCH('O5 Details by Class &amp; Accounts'!BC$18, 'E2 Allocators'!$B$15:$W$15, 0),FALSE)*$E136), 0, VLOOKUP(VLOOKUP($A136, 'E4 TB Allocation Details'!$A$18:$L$214, MATCH("Misc ID", 'E4 TB Allocation Details'!$A$18:$L$18, 0),FALSE), 'E2 Allocators'!$B$15:$W$358, MATCH('O5 Details by Class &amp; Accounts'!BC$18, 'E2 Allocators'!$B$15:$W$15, 0),FALSE)*$E136)</f>
        <v>0</v>
      </c>
      <c r="BD136" s="1322">
        <f>IF(ISERROR(VLOOKUP(VLOOKUP($A136, 'E4 TB Allocation Details'!$A$18:$L$214, MATCH("Misc ID", 'E4 TB Allocation Details'!$A$18:$L$18, 0),FALSE), 'E2 Allocators'!$B$15:$W$358, MATCH('O5 Details by Class &amp; Accounts'!BD$18, 'E2 Allocators'!$B$15:$W$15, 0),FALSE)*$E136), 0, VLOOKUP(VLOOKUP($A136, 'E4 TB Allocation Details'!$A$18:$L$214, MATCH("Misc ID", 'E4 TB Allocation Details'!$A$18:$L$18, 0),FALSE), 'E2 Allocators'!$B$15:$W$358, MATCH('O5 Details by Class &amp; Accounts'!BD$18, 'E2 Allocators'!$B$15:$W$15, 0),FALSE)*$E136)</f>
        <v>0</v>
      </c>
      <c r="BE136" s="1322">
        <f>IF(ISERROR(VLOOKUP(VLOOKUP($A136, 'E4 TB Allocation Details'!$A$18:$L$214, MATCH("Misc ID", 'E4 TB Allocation Details'!$A$18:$L$18, 0),FALSE), 'E2 Allocators'!$B$15:$W$358, MATCH('O5 Details by Class &amp; Accounts'!BE$18, 'E2 Allocators'!$B$15:$W$15, 0),FALSE)*$E136), 0, VLOOKUP(VLOOKUP($A136, 'E4 TB Allocation Details'!$A$18:$L$214, MATCH("Misc ID", 'E4 TB Allocation Details'!$A$18:$L$18, 0),FALSE), 'E2 Allocators'!$B$15:$W$358, MATCH('O5 Details by Class &amp; Accounts'!BE$18, 'E2 Allocators'!$B$15:$W$15, 0),FALSE)*$E136)</f>
        <v>0</v>
      </c>
      <c r="BF136" s="1322">
        <f>IF(ISERROR(VLOOKUP(VLOOKUP($A136, 'E4 TB Allocation Details'!$A$18:$L$214, MATCH("Misc ID", 'E4 TB Allocation Details'!$A$18:$L$18, 0),FALSE), 'E2 Allocators'!$B$15:$W$358, MATCH('O5 Details by Class &amp; Accounts'!BF$18, 'E2 Allocators'!$B$15:$W$15, 0),FALSE)*$E136), 0, VLOOKUP(VLOOKUP($A136, 'E4 TB Allocation Details'!$A$18:$L$214, MATCH("Misc ID", 'E4 TB Allocation Details'!$A$18:$L$18, 0),FALSE), 'E2 Allocators'!$B$15:$W$358, MATCH('O5 Details by Class &amp; Accounts'!BF$18, 'E2 Allocators'!$B$15:$W$15, 0),FALSE)*$E136)</f>
        <v>0</v>
      </c>
      <c r="BG136" s="1322">
        <f>IF(ISERROR(VLOOKUP(VLOOKUP($A136, 'E4 TB Allocation Details'!$A$18:$L$214, MATCH("Misc ID", 'E4 TB Allocation Details'!$A$18:$L$18, 0),FALSE), 'E2 Allocators'!$B$15:$W$358, MATCH('O5 Details by Class &amp; Accounts'!BG$18, 'E2 Allocators'!$B$15:$W$15, 0),FALSE)*$E136), 0, VLOOKUP(VLOOKUP($A136, 'E4 TB Allocation Details'!$A$18:$L$214, MATCH("Misc ID", 'E4 TB Allocation Details'!$A$18:$L$18, 0),FALSE), 'E2 Allocators'!$B$15:$W$358, MATCH('O5 Details by Class &amp; Accounts'!BG$18, 'E2 Allocators'!$B$15:$W$15, 0),FALSE)*$E136)</f>
        <v>0</v>
      </c>
      <c r="BH136" s="1322">
        <f>IF(ISERROR(VLOOKUP(VLOOKUP($A136, 'E4 TB Allocation Details'!$A$18:$L$214, MATCH("Misc ID", 'E4 TB Allocation Details'!$A$18:$L$18, 0),FALSE), 'E2 Allocators'!$B$15:$W$358, MATCH('O5 Details by Class &amp; Accounts'!BH$18, 'E2 Allocators'!$B$15:$W$15, 0),FALSE)*$E136), 0, VLOOKUP(VLOOKUP($A136, 'E4 TB Allocation Details'!$A$18:$L$214, MATCH("Misc ID", 'E4 TB Allocation Details'!$A$18:$L$18, 0),FALSE), 'E2 Allocators'!$B$15:$W$358, MATCH('O5 Details by Class &amp; Accounts'!BH$18, 'E2 Allocators'!$B$15:$W$15, 0),FALSE)*$E136)</f>
        <v>0</v>
      </c>
      <c r="BI136" s="1322">
        <f>IF(ISERROR(VLOOKUP(VLOOKUP($A136, 'E4 TB Allocation Details'!$A$18:$L$214, MATCH("Misc ID", 'E4 TB Allocation Details'!$A$18:$L$18, 0),FALSE), 'E2 Allocators'!$B$15:$W$358, MATCH('O5 Details by Class &amp; Accounts'!BI$18, 'E2 Allocators'!$B$15:$W$15, 0),FALSE)*$E136), 0, VLOOKUP(VLOOKUP($A136, 'E4 TB Allocation Details'!$A$18:$L$214, MATCH("Misc ID", 'E4 TB Allocation Details'!$A$18:$L$18, 0),FALSE), 'E2 Allocators'!$B$15:$W$358, MATCH('O5 Details by Class &amp; Accounts'!BI$18, 'E2 Allocators'!$B$15:$W$15, 0),FALSE)*$E136)</f>
        <v>0</v>
      </c>
      <c r="BJ136" s="1322">
        <f>IF(ISERROR(VLOOKUP(VLOOKUP($A136, 'E4 TB Allocation Details'!$A$18:$L$214, MATCH("Misc ID", 'E4 TB Allocation Details'!$A$18:$L$18, 0),FALSE), 'E2 Allocators'!$B$15:$W$358, MATCH('O5 Details by Class &amp; Accounts'!BJ$18, 'E2 Allocators'!$B$15:$W$15, 0),FALSE)*$E136), 0, VLOOKUP(VLOOKUP($A136, 'E4 TB Allocation Details'!$A$18:$L$214, MATCH("Misc ID", 'E4 TB Allocation Details'!$A$18:$L$18, 0),FALSE), 'E2 Allocators'!$B$15:$W$358, MATCH('O5 Details by Class &amp; Accounts'!BJ$18, 'E2 Allocators'!$B$15:$W$15, 0),FALSE)*$E136)</f>
        <v>0</v>
      </c>
      <c r="BK136" s="1322">
        <f>IF(ISERROR(VLOOKUP(VLOOKUP($A136, 'E4 TB Allocation Details'!$A$18:$L$214, MATCH("Misc ID", 'E4 TB Allocation Details'!$A$18:$L$18, 0),FALSE), 'E2 Allocators'!$B$15:$W$358, MATCH('O5 Details by Class &amp; Accounts'!BK$18, 'E2 Allocators'!$B$15:$W$15, 0),FALSE)*$E136), 0, VLOOKUP(VLOOKUP($A136, 'E4 TB Allocation Details'!$A$18:$L$214, MATCH("Misc ID", 'E4 TB Allocation Details'!$A$18:$L$18, 0),FALSE), 'E2 Allocators'!$B$15:$W$358, MATCH('O5 Details by Class &amp; Accounts'!BK$18, 'E2 Allocators'!$B$15:$W$15, 0),FALSE)*$E136)</f>
        <v>0</v>
      </c>
      <c r="BL136" s="1322">
        <f>IF(ISERROR(VLOOKUP(VLOOKUP($A136, 'E4 TB Allocation Details'!$A$18:$L$214, MATCH("Misc ID", 'E4 TB Allocation Details'!$A$18:$L$18, 0),FALSE), 'E2 Allocators'!$B$15:$W$358, MATCH('O5 Details by Class &amp; Accounts'!BL$18, 'E2 Allocators'!$B$15:$W$15, 0),FALSE)*$E136), 0, VLOOKUP(VLOOKUP($A136, 'E4 TB Allocation Details'!$A$18:$L$214, MATCH("Misc ID", 'E4 TB Allocation Details'!$A$18:$L$18, 0),FALSE), 'E2 Allocators'!$B$15:$W$358, MATCH('O5 Details by Class &amp; Accounts'!BL$18, 'E2 Allocators'!$B$15:$W$15, 0),FALSE)*$E136)</f>
        <v>0</v>
      </c>
      <c r="BM136" s="1322">
        <f>IF(ISERROR(VLOOKUP(VLOOKUP($A136, 'E4 TB Allocation Details'!$A$18:$L$214, MATCH("Misc ID", 'E4 TB Allocation Details'!$A$18:$L$18, 0),FALSE), 'E2 Allocators'!$B$15:$W$358, MATCH('O5 Details by Class &amp; Accounts'!BM$18, 'E2 Allocators'!$B$15:$W$15, 0),FALSE)*$E136), 0, VLOOKUP(VLOOKUP($A136, 'E4 TB Allocation Details'!$A$18:$L$214, MATCH("Misc ID", 'E4 TB Allocation Details'!$A$18:$L$18, 0),FALSE), 'E2 Allocators'!$B$15:$W$358, MATCH('O5 Details by Class &amp; Accounts'!BM$18, 'E2 Allocators'!$B$15:$W$15, 0),FALSE)*$E136)</f>
        <v>0</v>
      </c>
      <c r="BN136" s="1322">
        <f>IF(ISERROR(VLOOKUP(VLOOKUP($A136, 'E4 TB Allocation Details'!$A$18:$L$214, MATCH("Misc ID", 'E4 TB Allocation Details'!$A$18:$L$18, 0),FALSE), 'E2 Allocators'!$B$15:$W$358, MATCH('O5 Details by Class &amp; Accounts'!BN$18, 'E2 Allocators'!$B$15:$W$15, 0),FALSE)*$E136), 0, VLOOKUP(VLOOKUP($A136, 'E4 TB Allocation Details'!$A$18:$L$214, MATCH("Misc ID", 'E4 TB Allocation Details'!$A$18:$L$18, 0),FALSE), 'E2 Allocators'!$B$15:$W$358, MATCH('O5 Details by Class &amp; Accounts'!BN$18, 'E2 Allocators'!$B$15:$W$15, 0),FALSE)*$E136)</f>
        <v>0</v>
      </c>
      <c r="BO136" s="1322">
        <f>IF(ISERROR(VLOOKUP(VLOOKUP($A136, 'E4 TB Allocation Details'!$A$18:$L$214, MATCH("Misc ID", 'E4 TB Allocation Details'!$A$18:$L$18, 0),FALSE), 'E2 Allocators'!$B$15:$W$358, MATCH('O5 Details by Class &amp; Accounts'!BO$18, 'E2 Allocators'!$B$15:$W$15, 0),FALSE)*$E136), 0, VLOOKUP(VLOOKUP($A136, 'E4 TB Allocation Details'!$A$18:$L$214, MATCH("Misc ID", 'E4 TB Allocation Details'!$A$18:$L$18, 0),FALSE), 'E2 Allocators'!$B$15:$W$358, MATCH('O5 Details by Class &amp; Accounts'!BO$18, 'E2 Allocators'!$B$15:$W$15, 0),FALSE)*$E136)</f>
        <v>0</v>
      </c>
      <c r="BP136" s="1322">
        <f>IF(ISERROR(VLOOKUP(VLOOKUP($A136, 'E4 TB Allocation Details'!$A$18:$L$214, MATCH("Misc ID", 'E4 TB Allocation Details'!$A$18:$L$18, 0),FALSE), 'E2 Allocators'!$B$15:$W$358, MATCH('O5 Details by Class &amp; Accounts'!BP$18, 'E2 Allocators'!$B$15:$W$15, 0),FALSE)*$E136), 0, VLOOKUP(VLOOKUP($A136, 'E4 TB Allocation Details'!$A$18:$L$214, MATCH("Misc ID", 'E4 TB Allocation Details'!$A$18:$L$18, 0),FALSE), 'E2 Allocators'!$B$15:$W$358, MATCH('O5 Details by Class &amp; Accounts'!BP$18, 'E2 Allocators'!$B$15:$W$15, 0),FALSE)*$E136)</f>
        <v>0</v>
      </c>
      <c r="BQ136" s="1322">
        <f>IF(ISERROR(VLOOKUP(VLOOKUP($A136, 'E4 TB Allocation Details'!$A$18:$L$214, MATCH("Misc ID", 'E4 TB Allocation Details'!$A$18:$L$18, 0),FALSE), 'E2 Allocators'!$B$15:$W$358, MATCH('O5 Details by Class &amp; Accounts'!BQ$18, 'E2 Allocators'!$B$15:$W$15, 0),FALSE)*$E136), 0, VLOOKUP(VLOOKUP($A136, 'E4 TB Allocation Details'!$A$18:$L$214, MATCH("Misc ID", 'E4 TB Allocation Details'!$A$18:$L$18, 0),FALSE), 'E2 Allocators'!$B$15:$W$358, MATCH('O5 Details by Class &amp; Accounts'!BQ$18, 'E2 Allocators'!$B$15:$W$15, 0),FALSE)*$E136)</f>
        <v>0</v>
      </c>
      <c r="BR136" s="1322">
        <f>IF(ISERROR(VLOOKUP(VLOOKUP($A136, 'E4 TB Allocation Details'!$A$18:$L$214, MATCH("Misc ID", 'E4 TB Allocation Details'!$A$18:$L$18, 0),FALSE), 'E2 Allocators'!$B$15:$W$358, MATCH('O5 Details by Class &amp; Accounts'!BR$18, 'E2 Allocators'!$B$15:$W$15, 0),FALSE)*$E136), 0, VLOOKUP(VLOOKUP($A136, 'E4 TB Allocation Details'!$A$18:$L$214, MATCH("Misc ID", 'E4 TB Allocation Details'!$A$18:$L$18, 0),FALSE), 'E2 Allocators'!$B$15:$W$358, MATCH('O5 Details by Class &amp; Accounts'!BR$18, 'E2 Allocators'!$B$15:$W$15, 0),FALSE)*$E136)</f>
        <v>0</v>
      </c>
      <c r="BS136" s="1322">
        <f t="shared" si="41"/>
        <v>0</v>
      </c>
      <c r="BT136" s="1322">
        <f>IF(ISERROR(VLOOKUP(VLOOKUP($A136, 'E4 TB Allocation Details'!$A$18:$L$214, MATCH("A &amp; G ID", 'E4 TB Allocation Details'!$A$18:$L$18, 0),FALSE), 'E2 Allocators'!$B$15:$W$358, MATCH('O5 Details by Class &amp; Accounts'!BT$18, 'E2 Allocators'!$B$15:$W$15, 0),FALSE)*$E136), 0, VLOOKUP(VLOOKUP($A136, 'E4 TB Allocation Details'!$A$18:$L$214, MATCH("A &amp; G ID", 'E4 TB Allocation Details'!$A$18:$L$18, 0),FALSE), 'E2 Allocators'!$B$15:$W$358, MATCH('O5 Details by Class &amp; Accounts'!BT$18, 'E2 Allocators'!$B$15:$W$15, 0),FALSE)*$E136)</f>
        <v>0</v>
      </c>
      <c r="BU136" s="1322">
        <f>IF(ISERROR(VLOOKUP(VLOOKUP($A136, 'E4 TB Allocation Details'!$A$18:$L$214, MATCH("A &amp; G ID", 'E4 TB Allocation Details'!$A$18:$L$18, 0),FALSE), 'E2 Allocators'!$B$15:$W$358, MATCH('O5 Details by Class &amp; Accounts'!BU$18, 'E2 Allocators'!$B$15:$W$15, 0),FALSE)*$E136), 0, VLOOKUP(VLOOKUP($A136, 'E4 TB Allocation Details'!$A$18:$L$214, MATCH("A &amp; G ID", 'E4 TB Allocation Details'!$A$18:$L$18, 0),FALSE), 'E2 Allocators'!$B$15:$W$358, MATCH('O5 Details by Class &amp; Accounts'!BU$18, 'E2 Allocators'!$B$15:$W$15, 0),FALSE)*$E136)</f>
        <v>0</v>
      </c>
      <c r="BV136" s="1322">
        <f>IF(ISERROR(VLOOKUP(VLOOKUP($A136, 'E4 TB Allocation Details'!$A$18:$L$214, MATCH("A &amp; G ID", 'E4 TB Allocation Details'!$A$18:$L$18, 0),FALSE), 'E2 Allocators'!$B$15:$W$358, MATCH('O5 Details by Class &amp; Accounts'!BV$18, 'E2 Allocators'!$B$15:$W$15, 0),FALSE)*$E136), 0, VLOOKUP(VLOOKUP($A136, 'E4 TB Allocation Details'!$A$18:$L$214, MATCH("A &amp; G ID", 'E4 TB Allocation Details'!$A$18:$L$18, 0),FALSE), 'E2 Allocators'!$B$15:$W$358, MATCH('O5 Details by Class &amp; Accounts'!BV$18, 'E2 Allocators'!$B$15:$W$15, 0),FALSE)*$E136)</f>
        <v>0</v>
      </c>
      <c r="BW136" s="1322">
        <f>IF(ISERROR(VLOOKUP(VLOOKUP($A136, 'E4 TB Allocation Details'!$A$18:$L$214, MATCH("A &amp; G ID", 'E4 TB Allocation Details'!$A$18:$L$18, 0),FALSE), 'E2 Allocators'!$B$15:$W$358, MATCH('O5 Details by Class &amp; Accounts'!BW$18, 'E2 Allocators'!$B$15:$W$15, 0),FALSE)*$E136), 0, VLOOKUP(VLOOKUP($A136, 'E4 TB Allocation Details'!$A$18:$L$214, MATCH("A &amp; G ID", 'E4 TB Allocation Details'!$A$18:$L$18, 0),FALSE), 'E2 Allocators'!$B$15:$W$358, MATCH('O5 Details by Class &amp; Accounts'!BW$18, 'E2 Allocators'!$B$15:$W$15, 0),FALSE)*$E136)</f>
        <v>0</v>
      </c>
      <c r="BX136" s="1322">
        <f>IF(ISERROR(VLOOKUP(VLOOKUP($A136, 'E4 TB Allocation Details'!$A$18:$L$214, MATCH("A &amp; G ID", 'E4 TB Allocation Details'!$A$18:$L$18, 0),FALSE), 'E2 Allocators'!$B$15:$W$358, MATCH('O5 Details by Class &amp; Accounts'!BX$18, 'E2 Allocators'!$B$15:$W$15, 0),FALSE)*$E136), 0, VLOOKUP(VLOOKUP($A136, 'E4 TB Allocation Details'!$A$18:$L$214, MATCH("A &amp; G ID", 'E4 TB Allocation Details'!$A$18:$L$18, 0),FALSE), 'E2 Allocators'!$B$15:$W$358, MATCH('O5 Details by Class &amp; Accounts'!BX$18, 'E2 Allocators'!$B$15:$W$15, 0),FALSE)*$E136)</f>
        <v>0</v>
      </c>
      <c r="BY136" s="1322">
        <f>IF(ISERROR(VLOOKUP(VLOOKUP($A136, 'E4 TB Allocation Details'!$A$18:$L$214, MATCH("A &amp; G ID", 'E4 TB Allocation Details'!$A$18:$L$18, 0),FALSE), 'E2 Allocators'!$B$15:$W$358, MATCH('O5 Details by Class &amp; Accounts'!BY$18, 'E2 Allocators'!$B$15:$W$15, 0),FALSE)*$E136), 0, VLOOKUP(VLOOKUP($A136, 'E4 TB Allocation Details'!$A$18:$L$214, MATCH("A &amp; G ID", 'E4 TB Allocation Details'!$A$18:$L$18, 0),FALSE), 'E2 Allocators'!$B$15:$W$358, MATCH('O5 Details by Class &amp; Accounts'!BY$18, 'E2 Allocators'!$B$15:$W$15, 0),FALSE)*$E136)</f>
        <v>0</v>
      </c>
      <c r="BZ136" s="1322">
        <f>IF(ISERROR(VLOOKUP(VLOOKUP($A136, 'E4 TB Allocation Details'!$A$18:$L$214, MATCH("A &amp; G ID", 'E4 TB Allocation Details'!$A$18:$L$18, 0),FALSE), 'E2 Allocators'!$B$15:$W$358, MATCH('O5 Details by Class &amp; Accounts'!BZ$18, 'E2 Allocators'!$B$15:$W$15, 0),FALSE)*$E136), 0, VLOOKUP(VLOOKUP($A136, 'E4 TB Allocation Details'!$A$18:$L$214, MATCH("A &amp; G ID", 'E4 TB Allocation Details'!$A$18:$L$18, 0),FALSE), 'E2 Allocators'!$B$15:$W$358, MATCH('O5 Details by Class &amp; Accounts'!BZ$18, 'E2 Allocators'!$B$15:$W$15, 0),FALSE)*$E136)</f>
        <v>0</v>
      </c>
      <c r="CA136" s="1322">
        <f>IF(ISERROR(VLOOKUP(VLOOKUP($A136, 'E4 TB Allocation Details'!$A$18:$L$214, MATCH("A &amp; G ID", 'E4 TB Allocation Details'!$A$18:$L$18, 0),FALSE), 'E2 Allocators'!$B$15:$W$358, MATCH('O5 Details by Class &amp; Accounts'!CA$18, 'E2 Allocators'!$B$15:$W$15, 0),FALSE)*$E136), 0, VLOOKUP(VLOOKUP($A136, 'E4 TB Allocation Details'!$A$18:$L$214, MATCH("A &amp; G ID", 'E4 TB Allocation Details'!$A$18:$L$18, 0),FALSE), 'E2 Allocators'!$B$15:$W$358, MATCH('O5 Details by Class &amp; Accounts'!CA$18, 'E2 Allocators'!$B$15:$W$15, 0),FALSE)*$E136)</f>
        <v>0</v>
      </c>
      <c r="CB136" s="1322">
        <f>IF(ISERROR(VLOOKUP(VLOOKUP($A136, 'E4 TB Allocation Details'!$A$18:$L$214, MATCH("A &amp; G ID", 'E4 TB Allocation Details'!$A$18:$L$18, 0),FALSE), 'E2 Allocators'!$B$15:$W$358, MATCH('O5 Details by Class &amp; Accounts'!CB$18, 'E2 Allocators'!$B$15:$W$15, 0),FALSE)*$E136), 0, VLOOKUP(VLOOKUP($A136, 'E4 TB Allocation Details'!$A$18:$L$214, MATCH("A &amp; G ID", 'E4 TB Allocation Details'!$A$18:$L$18, 0),FALSE), 'E2 Allocators'!$B$15:$W$358, MATCH('O5 Details by Class &amp; Accounts'!CB$18, 'E2 Allocators'!$B$15:$W$15, 0),FALSE)*$E136)</f>
        <v>0</v>
      </c>
      <c r="CC136" s="1322">
        <f>IF(ISERROR(VLOOKUP(VLOOKUP($A136, 'E4 TB Allocation Details'!$A$18:$L$214, MATCH("A &amp; G ID", 'E4 TB Allocation Details'!$A$18:$L$18, 0),FALSE), 'E2 Allocators'!$B$15:$W$358, MATCH('O5 Details by Class &amp; Accounts'!CC$18, 'E2 Allocators'!$B$15:$W$15, 0),FALSE)*$E136), 0, VLOOKUP(VLOOKUP($A136, 'E4 TB Allocation Details'!$A$18:$L$214, MATCH("A &amp; G ID", 'E4 TB Allocation Details'!$A$18:$L$18, 0),FALSE), 'E2 Allocators'!$B$15:$W$358, MATCH('O5 Details by Class &amp; Accounts'!CC$18, 'E2 Allocators'!$B$15:$W$15, 0),FALSE)*$E136)</f>
        <v>0</v>
      </c>
      <c r="CD136" s="1322">
        <f>IF(ISERROR(VLOOKUP(VLOOKUP($A136, 'E4 TB Allocation Details'!$A$18:$L$214, MATCH("A &amp; G ID", 'E4 TB Allocation Details'!$A$18:$L$18, 0),FALSE), 'E2 Allocators'!$B$15:$W$358, MATCH('O5 Details by Class &amp; Accounts'!CD$18, 'E2 Allocators'!$B$15:$W$15, 0),FALSE)*$E136), 0, VLOOKUP(VLOOKUP($A136, 'E4 TB Allocation Details'!$A$18:$L$214, MATCH("A &amp; G ID", 'E4 TB Allocation Details'!$A$18:$L$18, 0),FALSE), 'E2 Allocators'!$B$15:$W$358, MATCH('O5 Details by Class &amp; Accounts'!CD$18, 'E2 Allocators'!$B$15:$W$15, 0),FALSE)*$E136)</f>
        <v>0</v>
      </c>
      <c r="CE136" s="1322">
        <f>IF(ISERROR(VLOOKUP(VLOOKUP($A136, 'E4 TB Allocation Details'!$A$18:$L$214, MATCH("A &amp; G ID", 'E4 TB Allocation Details'!$A$18:$L$18, 0),FALSE), 'E2 Allocators'!$B$15:$W$358, MATCH('O5 Details by Class &amp; Accounts'!CE$18, 'E2 Allocators'!$B$15:$W$15, 0),FALSE)*$E136), 0, VLOOKUP(VLOOKUP($A136, 'E4 TB Allocation Details'!$A$18:$L$214, MATCH("A &amp; G ID", 'E4 TB Allocation Details'!$A$18:$L$18, 0),FALSE), 'E2 Allocators'!$B$15:$W$358, MATCH('O5 Details by Class &amp; Accounts'!CE$18, 'E2 Allocators'!$B$15:$W$15, 0),FALSE)*$E136)</f>
        <v>0</v>
      </c>
      <c r="CF136" s="1322">
        <f>IF(ISERROR(VLOOKUP(VLOOKUP($A136, 'E4 TB Allocation Details'!$A$18:$L$214, MATCH("A &amp; G ID", 'E4 TB Allocation Details'!$A$18:$L$18, 0),FALSE), 'E2 Allocators'!$B$15:$W$358, MATCH('O5 Details by Class &amp; Accounts'!CF$18, 'E2 Allocators'!$B$15:$W$15, 0),FALSE)*$E136), 0, VLOOKUP(VLOOKUP($A136, 'E4 TB Allocation Details'!$A$18:$L$214, MATCH("A &amp; G ID", 'E4 TB Allocation Details'!$A$18:$L$18, 0),FALSE), 'E2 Allocators'!$B$15:$W$358, MATCH('O5 Details by Class &amp; Accounts'!CF$18, 'E2 Allocators'!$B$15:$W$15, 0),FALSE)*$E136)</f>
        <v>0</v>
      </c>
      <c r="CG136" s="1322">
        <f>IF(ISERROR(VLOOKUP(VLOOKUP($A136, 'E4 TB Allocation Details'!$A$18:$L$214, MATCH("A &amp; G ID", 'E4 TB Allocation Details'!$A$18:$L$18, 0),FALSE), 'E2 Allocators'!$B$15:$W$358, MATCH('O5 Details by Class &amp; Accounts'!CG$18, 'E2 Allocators'!$B$15:$W$15, 0),FALSE)*$E136), 0, VLOOKUP(VLOOKUP($A136, 'E4 TB Allocation Details'!$A$18:$L$214, MATCH("A &amp; G ID", 'E4 TB Allocation Details'!$A$18:$L$18, 0),FALSE), 'E2 Allocators'!$B$15:$W$358, MATCH('O5 Details by Class &amp; Accounts'!CG$18, 'E2 Allocators'!$B$15:$W$15, 0),FALSE)*$E136)</f>
        <v>0</v>
      </c>
      <c r="CH136" s="1322">
        <f>IF(ISERROR(VLOOKUP(VLOOKUP($A136, 'E4 TB Allocation Details'!$A$18:$L$214, MATCH("A &amp; G ID", 'E4 TB Allocation Details'!$A$18:$L$18, 0),FALSE), 'E2 Allocators'!$B$15:$W$358, MATCH('O5 Details by Class &amp; Accounts'!CH$18, 'E2 Allocators'!$B$15:$W$15, 0),FALSE)*$E136), 0, VLOOKUP(VLOOKUP($A136, 'E4 TB Allocation Details'!$A$18:$L$214, MATCH("A &amp; G ID", 'E4 TB Allocation Details'!$A$18:$L$18, 0),FALSE), 'E2 Allocators'!$B$15:$W$358, MATCH('O5 Details by Class &amp; Accounts'!CH$18, 'E2 Allocators'!$B$15:$W$15, 0),FALSE)*$E136)</f>
        <v>0</v>
      </c>
      <c r="CI136" s="1322">
        <f>IF(ISERROR(VLOOKUP(VLOOKUP($A136, 'E4 TB Allocation Details'!$A$18:$L$214, MATCH("A &amp; G ID", 'E4 TB Allocation Details'!$A$18:$L$18, 0),FALSE), 'E2 Allocators'!$B$15:$W$358, MATCH('O5 Details by Class &amp; Accounts'!CI$18, 'E2 Allocators'!$B$15:$W$15, 0),FALSE)*$E136), 0, VLOOKUP(VLOOKUP($A136, 'E4 TB Allocation Details'!$A$18:$L$214, MATCH("A &amp; G ID", 'E4 TB Allocation Details'!$A$18:$L$18, 0),FALSE), 'E2 Allocators'!$B$15:$W$358, MATCH('O5 Details by Class &amp; Accounts'!CI$18, 'E2 Allocators'!$B$15:$W$15, 0),FALSE)*$E136)</f>
        <v>0</v>
      </c>
      <c r="CJ136" s="1322">
        <f>IF(ISERROR(VLOOKUP(VLOOKUP($A136, 'E4 TB Allocation Details'!$A$18:$L$214, MATCH("A &amp; G ID", 'E4 TB Allocation Details'!$A$18:$L$18, 0),FALSE), 'E2 Allocators'!$B$15:$W$358, MATCH('O5 Details by Class &amp; Accounts'!CJ$18, 'E2 Allocators'!$B$15:$W$15, 0),FALSE)*$E136), 0, VLOOKUP(VLOOKUP($A136, 'E4 TB Allocation Details'!$A$18:$L$214, MATCH("A &amp; G ID", 'E4 TB Allocation Details'!$A$18:$L$18, 0),FALSE), 'E2 Allocators'!$B$15:$W$358, MATCH('O5 Details by Class &amp; Accounts'!CJ$18, 'E2 Allocators'!$B$15:$W$15, 0),FALSE)*$E136)</f>
        <v>0</v>
      </c>
      <c r="CK136" s="1322">
        <f>IF(ISERROR(VLOOKUP(VLOOKUP($A136, 'E4 TB Allocation Details'!$A$18:$L$214, MATCH("A &amp; G ID", 'E4 TB Allocation Details'!$A$18:$L$18, 0),FALSE), 'E2 Allocators'!$B$15:$W$358, MATCH('O5 Details by Class &amp; Accounts'!CK$18, 'E2 Allocators'!$B$15:$W$15, 0),FALSE)*$E136), 0, VLOOKUP(VLOOKUP($A136, 'E4 TB Allocation Details'!$A$18:$L$214, MATCH("A &amp; G ID", 'E4 TB Allocation Details'!$A$18:$L$18, 0),FALSE), 'E2 Allocators'!$B$15:$W$358, MATCH('O5 Details by Class &amp; Accounts'!CK$18, 'E2 Allocators'!$B$15:$W$15, 0),FALSE)*$E136)</f>
        <v>0</v>
      </c>
      <c r="CL136" s="1322">
        <f>IF(ISERROR(VLOOKUP(VLOOKUP($A136, 'E4 TB Allocation Details'!$A$18:$L$214, MATCH("A &amp; G ID", 'E4 TB Allocation Details'!$A$18:$L$18, 0),FALSE), 'E2 Allocators'!$B$15:$W$358, MATCH('O5 Details by Class &amp; Accounts'!CL$18, 'E2 Allocators'!$B$15:$W$15, 0),FALSE)*$E136), 0, VLOOKUP(VLOOKUP($A136, 'E4 TB Allocation Details'!$A$18:$L$214, MATCH("A &amp; G ID", 'E4 TB Allocation Details'!$A$18:$L$18, 0),FALSE), 'E2 Allocators'!$B$15:$W$358, MATCH('O5 Details by Class &amp; Accounts'!CL$18, 'E2 Allocators'!$B$15:$W$15, 0),FALSE)*$E136)</f>
        <v>0</v>
      </c>
      <c r="CM136" s="1322">
        <f>IF(ISERROR(VLOOKUP(VLOOKUP($A136, 'E4 TB Allocation Details'!$A$18:$L$214, MATCH("A &amp; G ID", 'E4 TB Allocation Details'!$A$18:$L$18, 0),FALSE), 'E2 Allocators'!$B$15:$W$358, MATCH('O5 Details by Class &amp; Accounts'!CM$18, 'E2 Allocators'!$B$15:$W$15, 0),FALSE)*$E136), 0, VLOOKUP(VLOOKUP($A136, 'E4 TB Allocation Details'!$A$18:$L$214, MATCH("A &amp; G ID", 'E4 TB Allocation Details'!$A$18:$L$18, 0),FALSE), 'E2 Allocators'!$B$15:$W$358, MATCH('O5 Details by Class &amp; Accounts'!CM$18, 'E2 Allocators'!$B$15:$W$15, 0),FALSE)*$E136)</f>
        <v>0</v>
      </c>
      <c r="CN136" s="1322">
        <f t="shared" si="42"/>
        <v>0</v>
      </c>
      <c r="CO136" s="1651">
        <f t="shared" si="43"/>
        <v>0</v>
      </c>
      <c r="CQ136" s="1899">
        <v>1820</v>
      </c>
    </row>
    <row r="137" spans="1:95" s="64" customFormat="1" ht="25.5" x14ac:dyDescent="0.2">
      <c r="A137" s="1090">
        <v>5017</v>
      </c>
      <c r="B137" s="1089" t="s">
        <v>552</v>
      </c>
      <c r="C137" s="1648">
        <f>IF(ISERROR(VLOOKUP($A137,'I3 TB Data'!$A$19:$H$483,MATCH('O5 Details by Class &amp; Accounts'!$C$18, 'I3 TB Data'!$A$19:$H$19,0),0)), 0, VLOOKUP($A137,'I3 TB Data'!$A$19:$H$483,MATCH('O5 Details by Class &amp; Accounts'!$C$18,'I3 TB Data'!$A$19:$H$19,0),0))</f>
        <v>0</v>
      </c>
      <c r="D137" s="1649"/>
      <c r="E137" s="1648">
        <f t="shared" si="31"/>
        <v>0</v>
      </c>
      <c r="F137" s="1650">
        <f>IF(ISERROR(VLOOKUP($A137, 'E1 Categorization'!A33:E124, MATCH("Customer Component", 'E1 Categorization'!$A$33:$E$33,0), 0)), 0, IF(VLOOKUP($A137, 'E1 Categorization'!A33:E124, MATCH("Customer Component", 'E1 Categorization'!$A$33:$E$33,0), 0)=0, 'O5 Details by Class &amp; Accounts'!$E137, IF(AND(VLOOKUP($A137, 'E1 Categorization'!A33:E124, MATCH("Customer Component", 'E1 Categorization'!$A$33:$E$33,0), 0) &gt;0, VLOOKUP($A137, 'E1 Categorization'!A33:E124, MATCH("Customer Component", 'E1 Categorization'!$A$33:$E$33,0), 0)&lt;1), 'O5 Details by Class &amp; Accounts'!$E137*(1-VLOOKUP($A137, 'E1 Categorization'!A33:E124, MATCH("Customer Component", 'E1 Categorization'!$A$33:$E$33,0), 0)), 0)))</f>
        <v>0</v>
      </c>
      <c r="G137" s="1650">
        <f>IF(ISERROR(VLOOKUP($A137, 'E1 Categorization'!A33:E124, MATCH("Customer Component", 'E1 Categorization'!$A$33:$E$33,0), 0)),0, IF(VLOOKUP($A137, 'E1 Categorization'!A33:E124, MATCH("Customer Component", 'E1 Categorization'!$A$33:$E$33,0), 0)=0, 0, IF(AND(VLOOKUP($A137, 'E1 Categorization'!A33:E124, MATCH("Customer Component", 'E1 Categorization'!$A$33:$E$33,0), 0) &gt;0, VLOOKUP($A137, 'E1 Categorization'!A33:E124, MATCH("Customer Component", 'E1 Categorization'!$A$33:$E$33,0), 0)&lt;1), 'O5 Details by Class &amp; Accounts'!$E137*(VLOOKUP($A137, 'E1 Categorization'!A33:E124, MATCH("Customer Component", 'E1 Categorization'!$A$33:$E$33,0), 0)), 'O5 Details by Class &amp; Accounts'!$E137)))</f>
        <v>0</v>
      </c>
      <c r="H137" s="1322">
        <f t="shared" si="38"/>
        <v>0</v>
      </c>
      <c r="I137" s="1322">
        <f>IF(ISERROR(VLOOKUP(VLOOKUP($A137, 'E4 TB Allocation Details'!$A$18:$L$214, MATCH("Demand ID", 'E4 TB Allocation Details'!$A$18:$L$18, 0),FALSE), 'E2 Allocators'!$B$15:$W$358, MATCH('O5 Details by Class &amp; Accounts'!I$18, 'E2 Allocators'!$B$15:$W$15, 0),FALSE)*$F137), 0, VLOOKUP(VLOOKUP($A137, 'E4 TB Allocation Details'!$A$18:$L$214, MATCH("Demand ID", 'E4 TB Allocation Details'!$A$18:$L$18, 0),FALSE), 'E2 Allocators'!$B$15:$W$358, MATCH('O5 Details by Class &amp; Accounts'!I$18, 'E2 Allocators'!$B$15:$W$15, 0),FALSE)*$F137)</f>
        <v>0</v>
      </c>
      <c r="J137" s="1322">
        <f>IF(ISERROR(VLOOKUP(VLOOKUP($A137, 'E4 TB Allocation Details'!$A$18:$L$214, MATCH("Demand ID", 'E4 TB Allocation Details'!$A$18:$L$18, 0),FALSE), 'E2 Allocators'!$B$15:$W$358, MATCH('O5 Details by Class &amp; Accounts'!J$18, 'E2 Allocators'!$B$15:$W$15, 0),FALSE)*$F137), 0, VLOOKUP(VLOOKUP($A137, 'E4 TB Allocation Details'!$A$18:$L$214, MATCH("Demand ID", 'E4 TB Allocation Details'!$A$18:$L$18, 0),FALSE), 'E2 Allocators'!$B$15:$W$358, MATCH('O5 Details by Class &amp; Accounts'!J$18, 'E2 Allocators'!$B$15:$W$15, 0),FALSE)*$F137)</f>
        <v>0</v>
      </c>
      <c r="K137" s="1322">
        <f>IF(ISERROR(VLOOKUP(VLOOKUP($A137, 'E4 TB Allocation Details'!$A$18:$L$214, MATCH("Demand ID", 'E4 TB Allocation Details'!$A$18:$L$18, 0),FALSE), 'E2 Allocators'!$B$15:$W$358, MATCH('O5 Details by Class &amp; Accounts'!K$18, 'E2 Allocators'!$B$15:$W$15, 0),FALSE)*$F137), 0, VLOOKUP(VLOOKUP($A137, 'E4 TB Allocation Details'!$A$18:$L$214, MATCH("Demand ID", 'E4 TB Allocation Details'!$A$18:$L$18, 0),FALSE), 'E2 Allocators'!$B$15:$W$358, MATCH('O5 Details by Class &amp; Accounts'!K$18, 'E2 Allocators'!$B$15:$W$15, 0),FALSE)*$F137)</f>
        <v>0</v>
      </c>
      <c r="L137" s="1322">
        <f>IF(ISERROR(VLOOKUP(VLOOKUP($A137, 'E4 TB Allocation Details'!$A$18:$L$214, MATCH("Demand ID", 'E4 TB Allocation Details'!$A$18:$L$18, 0),FALSE), 'E2 Allocators'!$B$15:$W$358, MATCH('O5 Details by Class &amp; Accounts'!L$18, 'E2 Allocators'!$B$15:$W$15, 0),FALSE)*$F137), 0, VLOOKUP(VLOOKUP($A137, 'E4 TB Allocation Details'!$A$18:$L$214, MATCH("Demand ID", 'E4 TB Allocation Details'!$A$18:$L$18, 0),FALSE), 'E2 Allocators'!$B$15:$W$358, MATCH('O5 Details by Class &amp; Accounts'!L$18, 'E2 Allocators'!$B$15:$W$15, 0),FALSE)*$F137)</f>
        <v>0</v>
      </c>
      <c r="M137" s="1322">
        <f>IF(ISERROR(VLOOKUP(VLOOKUP($A137, 'E4 TB Allocation Details'!$A$18:$L$214, MATCH("Demand ID", 'E4 TB Allocation Details'!$A$18:$L$18, 0),FALSE), 'E2 Allocators'!$B$15:$W$358, MATCH('O5 Details by Class &amp; Accounts'!M$18, 'E2 Allocators'!$B$15:$W$15, 0),FALSE)*$F137), 0, VLOOKUP(VLOOKUP($A137, 'E4 TB Allocation Details'!$A$18:$L$214, MATCH("Demand ID", 'E4 TB Allocation Details'!$A$18:$L$18, 0),FALSE), 'E2 Allocators'!$B$15:$W$358, MATCH('O5 Details by Class &amp; Accounts'!M$18, 'E2 Allocators'!$B$15:$W$15, 0),FALSE)*$F137)</f>
        <v>0</v>
      </c>
      <c r="N137" s="1322">
        <f>IF(ISERROR(VLOOKUP(VLOOKUP($A137, 'E4 TB Allocation Details'!$A$18:$L$214, MATCH("Demand ID", 'E4 TB Allocation Details'!$A$18:$L$18, 0),FALSE), 'E2 Allocators'!$B$15:$W$358, MATCH('O5 Details by Class &amp; Accounts'!N$18, 'E2 Allocators'!$B$15:$W$15, 0),FALSE)*$F137), 0, VLOOKUP(VLOOKUP($A137, 'E4 TB Allocation Details'!$A$18:$L$214, MATCH("Demand ID", 'E4 TB Allocation Details'!$A$18:$L$18, 0),FALSE), 'E2 Allocators'!$B$15:$W$358, MATCH('O5 Details by Class &amp; Accounts'!N$18, 'E2 Allocators'!$B$15:$W$15, 0),FALSE)*$F137)</f>
        <v>0</v>
      </c>
      <c r="O137" s="1322">
        <f>IF(ISERROR(VLOOKUP(VLOOKUP($A137, 'E4 TB Allocation Details'!$A$18:$L$214, MATCH("Demand ID", 'E4 TB Allocation Details'!$A$18:$L$18, 0),FALSE), 'E2 Allocators'!$B$15:$W$358, MATCH('O5 Details by Class &amp; Accounts'!O$18, 'E2 Allocators'!$B$15:$W$15, 0),FALSE)*$F137), 0, VLOOKUP(VLOOKUP($A137, 'E4 TB Allocation Details'!$A$18:$L$214, MATCH("Demand ID", 'E4 TB Allocation Details'!$A$18:$L$18, 0),FALSE), 'E2 Allocators'!$B$15:$W$358, MATCH('O5 Details by Class &amp; Accounts'!O$18, 'E2 Allocators'!$B$15:$W$15, 0),FALSE)*$F137)</f>
        <v>0</v>
      </c>
      <c r="P137" s="1322">
        <f>IF(ISERROR(VLOOKUP(VLOOKUP($A137, 'E4 TB Allocation Details'!$A$18:$L$214, MATCH("Demand ID", 'E4 TB Allocation Details'!$A$18:$L$18, 0),FALSE), 'E2 Allocators'!$B$15:$W$358, MATCH('O5 Details by Class &amp; Accounts'!P$18, 'E2 Allocators'!$B$15:$W$15, 0),FALSE)*$F137), 0, VLOOKUP(VLOOKUP($A137, 'E4 TB Allocation Details'!$A$18:$L$214, MATCH("Demand ID", 'E4 TB Allocation Details'!$A$18:$L$18, 0),FALSE), 'E2 Allocators'!$B$15:$W$358, MATCH('O5 Details by Class &amp; Accounts'!P$18, 'E2 Allocators'!$B$15:$W$15, 0),FALSE)*$F137)</f>
        <v>0</v>
      </c>
      <c r="Q137" s="1322">
        <f>IF(ISERROR(VLOOKUP(VLOOKUP($A137, 'E4 TB Allocation Details'!$A$18:$L$214, MATCH("Demand ID", 'E4 TB Allocation Details'!$A$18:$L$18, 0),FALSE), 'E2 Allocators'!$B$15:$W$358, MATCH('O5 Details by Class &amp; Accounts'!Q$18, 'E2 Allocators'!$B$15:$W$15, 0),FALSE)*$F137), 0, VLOOKUP(VLOOKUP($A137, 'E4 TB Allocation Details'!$A$18:$L$214, MATCH("Demand ID", 'E4 TB Allocation Details'!$A$18:$L$18, 0),FALSE), 'E2 Allocators'!$B$15:$W$358, MATCH('O5 Details by Class &amp; Accounts'!Q$18, 'E2 Allocators'!$B$15:$W$15, 0),FALSE)*$F137)</f>
        <v>0</v>
      </c>
      <c r="R137" s="1322">
        <f>IF(ISERROR(VLOOKUP(VLOOKUP($A137, 'E4 TB Allocation Details'!$A$18:$L$214, MATCH("Demand ID", 'E4 TB Allocation Details'!$A$18:$L$18, 0),FALSE), 'E2 Allocators'!$B$15:$W$358, MATCH('O5 Details by Class &amp; Accounts'!R$18, 'E2 Allocators'!$B$15:$W$15, 0),FALSE)*$F137), 0, VLOOKUP(VLOOKUP($A137, 'E4 TB Allocation Details'!$A$18:$L$214, MATCH("Demand ID", 'E4 TB Allocation Details'!$A$18:$L$18, 0),FALSE), 'E2 Allocators'!$B$15:$W$358, MATCH('O5 Details by Class &amp; Accounts'!R$18, 'E2 Allocators'!$B$15:$W$15, 0),FALSE)*$F137)</f>
        <v>0</v>
      </c>
      <c r="S137" s="1322">
        <f>IF(ISERROR(VLOOKUP(VLOOKUP($A137, 'E4 TB Allocation Details'!$A$18:$L$214, MATCH("Demand ID", 'E4 TB Allocation Details'!$A$18:$L$18, 0),FALSE), 'E2 Allocators'!$B$15:$W$358, MATCH('O5 Details by Class &amp; Accounts'!S$18, 'E2 Allocators'!$B$15:$W$15, 0),FALSE)*$F137), 0, VLOOKUP(VLOOKUP($A137, 'E4 TB Allocation Details'!$A$18:$L$214, MATCH("Demand ID", 'E4 TB Allocation Details'!$A$18:$L$18, 0),FALSE), 'E2 Allocators'!$B$15:$W$358, MATCH('O5 Details by Class &amp; Accounts'!S$18, 'E2 Allocators'!$B$15:$W$15, 0),FALSE)*$F137)</f>
        <v>0</v>
      </c>
      <c r="T137" s="1322">
        <f>IF(ISERROR(VLOOKUP(VLOOKUP($A137, 'E4 TB Allocation Details'!$A$18:$L$214, MATCH("Demand ID", 'E4 TB Allocation Details'!$A$18:$L$18, 0),FALSE), 'E2 Allocators'!$B$15:$W$358, MATCH('O5 Details by Class &amp; Accounts'!T$18, 'E2 Allocators'!$B$15:$W$15, 0),FALSE)*$F137), 0, VLOOKUP(VLOOKUP($A137, 'E4 TB Allocation Details'!$A$18:$L$214, MATCH("Demand ID", 'E4 TB Allocation Details'!$A$18:$L$18, 0),FALSE), 'E2 Allocators'!$B$15:$W$358, MATCH('O5 Details by Class &amp; Accounts'!T$18, 'E2 Allocators'!$B$15:$W$15, 0),FALSE)*$F137)</f>
        <v>0</v>
      </c>
      <c r="U137" s="1322">
        <f>IF(ISERROR(VLOOKUP(VLOOKUP($A137, 'E4 TB Allocation Details'!$A$18:$L$214, MATCH("Demand ID", 'E4 TB Allocation Details'!$A$18:$L$18, 0),FALSE), 'E2 Allocators'!$B$15:$W$358, MATCH('O5 Details by Class &amp; Accounts'!U$18, 'E2 Allocators'!$B$15:$W$15, 0),FALSE)*$F137), 0, VLOOKUP(VLOOKUP($A137, 'E4 TB Allocation Details'!$A$18:$L$214, MATCH("Demand ID", 'E4 TB Allocation Details'!$A$18:$L$18, 0),FALSE), 'E2 Allocators'!$B$15:$W$358, MATCH('O5 Details by Class &amp; Accounts'!U$18, 'E2 Allocators'!$B$15:$W$15, 0),FALSE)*$F137)</f>
        <v>0</v>
      </c>
      <c r="V137" s="1322">
        <f>IF(ISERROR(VLOOKUP(VLOOKUP($A137, 'E4 TB Allocation Details'!$A$18:$L$214, MATCH("Demand ID", 'E4 TB Allocation Details'!$A$18:$L$18, 0),FALSE), 'E2 Allocators'!$B$15:$W$358, MATCH('O5 Details by Class &amp; Accounts'!V$18, 'E2 Allocators'!$B$15:$W$15, 0),FALSE)*$F137), 0, VLOOKUP(VLOOKUP($A137, 'E4 TB Allocation Details'!$A$18:$L$214, MATCH("Demand ID", 'E4 TB Allocation Details'!$A$18:$L$18, 0),FALSE), 'E2 Allocators'!$B$15:$W$358, MATCH('O5 Details by Class &amp; Accounts'!V$18, 'E2 Allocators'!$B$15:$W$15, 0),FALSE)*$F137)</f>
        <v>0</v>
      </c>
      <c r="W137" s="1322">
        <f>IF(ISERROR(VLOOKUP(VLOOKUP($A137, 'E4 TB Allocation Details'!$A$18:$L$214, MATCH("Demand ID", 'E4 TB Allocation Details'!$A$18:$L$18, 0),FALSE), 'E2 Allocators'!$B$15:$W$358, MATCH('O5 Details by Class &amp; Accounts'!W$18, 'E2 Allocators'!$B$15:$W$15, 0),FALSE)*$F137), 0, VLOOKUP(VLOOKUP($A137, 'E4 TB Allocation Details'!$A$18:$L$214, MATCH("Demand ID", 'E4 TB Allocation Details'!$A$18:$L$18, 0),FALSE), 'E2 Allocators'!$B$15:$W$358, MATCH('O5 Details by Class &amp; Accounts'!W$18, 'E2 Allocators'!$B$15:$W$15, 0),FALSE)*$F137)</f>
        <v>0</v>
      </c>
      <c r="X137" s="1322">
        <f>IF(ISERROR(VLOOKUP(VLOOKUP($A137, 'E4 TB Allocation Details'!$A$18:$L$214, MATCH("Demand ID", 'E4 TB Allocation Details'!$A$18:$L$18, 0),FALSE), 'E2 Allocators'!$B$15:$W$358, MATCH('O5 Details by Class &amp; Accounts'!X$18, 'E2 Allocators'!$B$15:$W$15, 0),FALSE)*$F137), 0, VLOOKUP(VLOOKUP($A137, 'E4 TB Allocation Details'!$A$18:$L$214, MATCH("Demand ID", 'E4 TB Allocation Details'!$A$18:$L$18, 0),FALSE), 'E2 Allocators'!$B$15:$W$358, MATCH('O5 Details by Class &amp; Accounts'!X$18, 'E2 Allocators'!$B$15:$W$15, 0),FALSE)*$F137)</f>
        <v>0</v>
      </c>
      <c r="Y137" s="1322">
        <f>IF(ISERROR(VLOOKUP(VLOOKUP($A137, 'E4 TB Allocation Details'!$A$18:$L$214, MATCH("Demand ID", 'E4 TB Allocation Details'!$A$18:$L$18, 0),FALSE), 'E2 Allocators'!$B$15:$W$358, MATCH('O5 Details by Class &amp; Accounts'!Y$18, 'E2 Allocators'!$B$15:$W$15, 0),FALSE)*$F137), 0, VLOOKUP(VLOOKUP($A137, 'E4 TB Allocation Details'!$A$18:$L$214, MATCH("Demand ID", 'E4 TB Allocation Details'!$A$18:$L$18, 0),FALSE), 'E2 Allocators'!$B$15:$W$358, MATCH('O5 Details by Class &amp; Accounts'!Y$18, 'E2 Allocators'!$B$15:$W$15, 0),FALSE)*$F137)</f>
        <v>0</v>
      </c>
      <c r="Z137" s="1322">
        <f>IF(ISERROR(VLOOKUP(VLOOKUP($A137, 'E4 TB Allocation Details'!$A$18:$L$214, MATCH("Demand ID", 'E4 TB Allocation Details'!$A$18:$L$18, 0),FALSE), 'E2 Allocators'!$B$15:$W$358, MATCH('O5 Details by Class &amp; Accounts'!Z$18, 'E2 Allocators'!$B$15:$W$15, 0),FALSE)*$F137), 0, VLOOKUP(VLOOKUP($A137, 'E4 TB Allocation Details'!$A$18:$L$214, MATCH("Demand ID", 'E4 TB Allocation Details'!$A$18:$L$18, 0),FALSE), 'E2 Allocators'!$B$15:$W$358, MATCH('O5 Details by Class &amp; Accounts'!Z$18, 'E2 Allocators'!$B$15:$W$15, 0),FALSE)*$F137)</f>
        <v>0</v>
      </c>
      <c r="AA137" s="1322">
        <f>IF(ISERROR(VLOOKUP(VLOOKUP($A137, 'E4 TB Allocation Details'!$A$18:$L$214, MATCH("Demand ID", 'E4 TB Allocation Details'!$A$18:$L$18, 0),FALSE), 'E2 Allocators'!$B$15:$W$358, MATCH('O5 Details by Class &amp; Accounts'!AA$18, 'E2 Allocators'!$B$15:$W$15, 0),FALSE)*$F137), 0, VLOOKUP(VLOOKUP($A137, 'E4 TB Allocation Details'!$A$18:$L$214, MATCH("Demand ID", 'E4 TB Allocation Details'!$A$18:$L$18, 0),FALSE), 'E2 Allocators'!$B$15:$W$358, MATCH('O5 Details by Class &amp; Accounts'!AA$18, 'E2 Allocators'!$B$15:$W$15, 0),FALSE)*$F137)</f>
        <v>0</v>
      </c>
      <c r="AB137" s="1322">
        <f>IF(ISERROR(VLOOKUP(VLOOKUP($A137, 'E4 TB Allocation Details'!$A$18:$L$214, MATCH("Demand ID", 'E4 TB Allocation Details'!$A$18:$L$18, 0),FALSE), 'E2 Allocators'!$B$15:$W$358, MATCH('O5 Details by Class &amp; Accounts'!AB$18, 'E2 Allocators'!$B$15:$W$15, 0),FALSE)*$F137), 0, VLOOKUP(VLOOKUP($A137, 'E4 TB Allocation Details'!$A$18:$L$214, MATCH("Demand ID", 'E4 TB Allocation Details'!$A$18:$L$18, 0),FALSE), 'E2 Allocators'!$B$15:$W$358, MATCH('O5 Details by Class &amp; Accounts'!AB$18, 'E2 Allocators'!$B$15:$W$15, 0),FALSE)*$F137)</f>
        <v>0</v>
      </c>
      <c r="AC137" s="1322">
        <f t="shared" si="39"/>
        <v>0</v>
      </c>
      <c r="AD137" s="1322">
        <f>IF(ISERROR(VLOOKUP(VLOOKUP($A137, 'E4 TB Allocation Details'!$A$18:$L$214, MATCH("Customer ID", 'E4 TB Allocation Details'!$A$18:$L$18, 0),FALSE), 'E2 Allocators'!$B$15:$W$358, MATCH('O5 Details by Class &amp; Accounts'!AD$18, 'E2 Allocators'!$B$15:$W$15, 0),FALSE)*$G137), 0, VLOOKUP(VLOOKUP($A137, 'E4 TB Allocation Details'!$A$18:$L$214, MATCH("Customer ID", 'E4 TB Allocation Details'!$A$18:$L$18, 0),FALSE), 'E2 Allocators'!$B$15:$W$358, MATCH('O5 Details by Class &amp; Accounts'!AD$18, 'E2 Allocators'!$B$15:$W$15, 0),FALSE)*$G137)</f>
        <v>0</v>
      </c>
      <c r="AE137" s="1322">
        <f>IF(ISERROR(VLOOKUP(VLOOKUP($A137, 'E4 TB Allocation Details'!$A$18:$L$214, MATCH("Customer ID", 'E4 TB Allocation Details'!$A$18:$L$18, 0),FALSE), 'E2 Allocators'!$B$15:$W$358, MATCH('O5 Details by Class &amp; Accounts'!AE$18, 'E2 Allocators'!$B$15:$W$15, 0),FALSE)*$G137), 0, VLOOKUP(VLOOKUP($A137, 'E4 TB Allocation Details'!$A$18:$L$214, MATCH("Customer ID", 'E4 TB Allocation Details'!$A$18:$L$18, 0),FALSE), 'E2 Allocators'!$B$15:$W$358, MATCH('O5 Details by Class &amp; Accounts'!AE$18, 'E2 Allocators'!$B$15:$W$15, 0),FALSE)*$G137)</f>
        <v>0</v>
      </c>
      <c r="AF137" s="1322">
        <f>IF(ISERROR(VLOOKUP(VLOOKUP($A137, 'E4 TB Allocation Details'!$A$18:$L$214, MATCH("Customer ID", 'E4 TB Allocation Details'!$A$18:$L$18, 0),FALSE), 'E2 Allocators'!$B$15:$W$358, MATCH('O5 Details by Class &amp; Accounts'!AF$18, 'E2 Allocators'!$B$15:$W$15, 0),FALSE)*$G137), 0, VLOOKUP(VLOOKUP($A137, 'E4 TB Allocation Details'!$A$18:$L$214, MATCH("Customer ID", 'E4 TB Allocation Details'!$A$18:$L$18, 0),FALSE), 'E2 Allocators'!$B$15:$W$358, MATCH('O5 Details by Class &amp; Accounts'!AF$18, 'E2 Allocators'!$B$15:$W$15, 0),FALSE)*$G137)</f>
        <v>0</v>
      </c>
      <c r="AG137" s="1322">
        <f>IF(ISERROR(VLOOKUP(VLOOKUP($A137, 'E4 TB Allocation Details'!$A$18:$L$214, MATCH("Customer ID", 'E4 TB Allocation Details'!$A$18:$L$18, 0),FALSE), 'E2 Allocators'!$B$15:$W$358, MATCH('O5 Details by Class &amp; Accounts'!AG$18, 'E2 Allocators'!$B$15:$W$15, 0),FALSE)*$G137), 0, VLOOKUP(VLOOKUP($A137, 'E4 TB Allocation Details'!$A$18:$L$214, MATCH("Customer ID", 'E4 TB Allocation Details'!$A$18:$L$18, 0),FALSE), 'E2 Allocators'!$B$15:$W$358, MATCH('O5 Details by Class &amp; Accounts'!AG$18, 'E2 Allocators'!$B$15:$W$15, 0),FALSE)*$G137)</f>
        <v>0</v>
      </c>
      <c r="AH137" s="1322">
        <f>IF(ISERROR(VLOOKUP(VLOOKUP($A137, 'E4 TB Allocation Details'!$A$18:$L$214, MATCH("Customer ID", 'E4 TB Allocation Details'!$A$18:$L$18, 0),FALSE), 'E2 Allocators'!$B$15:$W$358, MATCH('O5 Details by Class &amp; Accounts'!AH$18, 'E2 Allocators'!$B$15:$W$15, 0),FALSE)*$G137), 0, VLOOKUP(VLOOKUP($A137, 'E4 TB Allocation Details'!$A$18:$L$214, MATCH("Customer ID", 'E4 TB Allocation Details'!$A$18:$L$18, 0),FALSE), 'E2 Allocators'!$B$15:$W$358, MATCH('O5 Details by Class &amp; Accounts'!AH$18, 'E2 Allocators'!$B$15:$W$15, 0),FALSE)*$G137)</f>
        <v>0</v>
      </c>
      <c r="AI137" s="1322">
        <f>IF(ISERROR(VLOOKUP(VLOOKUP($A137, 'E4 TB Allocation Details'!$A$18:$L$214, MATCH("Customer ID", 'E4 TB Allocation Details'!$A$18:$L$18, 0),FALSE), 'E2 Allocators'!$B$15:$W$358, MATCH('O5 Details by Class &amp; Accounts'!AI$18, 'E2 Allocators'!$B$15:$W$15, 0),FALSE)*$G137), 0, VLOOKUP(VLOOKUP($A137, 'E4 TB Allocation Details'!$A$18:$L$214, MATCH("Customer ID", 'E4 TB Allocation Details'!$A$18:$L$18, 0),FALSE), 'E2 Allocators'!$B$15:$W$358, MATCH('O5 Details by Class &amp; Accounts'!AI$18, 'E2 Allocators'!$B$15:$W$15, 0),FALSE)*$G137)</f>
        <v>0</v>
      </c>
      <c r="AJ137" s="1322">
        <f>IF(ISERROR(VLOOKUP(VLOOKUP($A137, 'E4 TB Allocation Details'!$A$18:$L$214, MATCH("Customer ID", 'E4 TB Allocation Details'!$A$18:$L$18, 0),FALSE), 'E2 Allocators'!$B$15:$W$358, MATCH('O5 Details by Class &amp; Accounts'!AJ$18, 'E2 Allocators'!$B$15:$W$15, 0),FALSE)*$G137), 0, VLOOKUP(VLOOKUP($A137, 'E4 TB Allocation Details'!$A$18:$L$214, MATCH("Customer ID", 'E4 TB Allocation Details'!$A$18:$L$18, 0),FALSE), 'E2 Allocators'!$B$15:$W$358, MATCH('O5 Details by Class &amp; Accounts'!AJ$18, 'E2 Allocators'!$B$15:$W$15, 0),FALSE)*$G137)</f>
        <v>0</v>
      </c>
      <c r="AK137" s="1322">
        <f>IF(ISERROR(VLOOKUP(VLOOKUP($A137, 'E4 TB Allocation Details'!$A$18:$L$214, MATCH("Customer ID", 'E4 TB Allocation Details'!$A$18:$L$18, 0),FALSE), 'E2 Allocators'!$B$15:$W$358, MATCH('O5 Details by Class &amp; Accounts'!AK$18, 'E2 Allocators'!$B$15:$W$15, 0),FALSE)*$G137), 0, VLOOKUP(VLOOKUP($A137, 'E4 TB Allocation Details'!$A$18:$L$214, MATCH("Customer ID", 'E4 TB Allocation Details'!$A$18:$L$18, 0),FALSE), 'E2 Allocators'!$B$15:$W$358, MATCH('O5 Details by Class &amp; Accounts'!AK$18, 'E2 Allocators'!$B$15:$W$15, 0),FALSE)*$G137)</f>
        <v>0</v>
      </c>
      <c r="AL137" s="1322">
        <f>IF(ISERROR(VLOOKUP(VLOOKUP($A137, 'E4 TB Allocation Details'!$A$18:$L$214, MATCH("Customer ID", 'E4 TB Allocation Details'!$A$18:$L$18, 0),FALSE), 'E2 Allocators'!$B$15:$W$358, MATCH('O5 Details by Class &amp; Accounts'!AL$18, 'E2 Allocators'!$B$15:$W$15, 0),FALSE)*$G137), 0, VLOOKUP(VLOOKUP($A137, 'E4 TB Allocation Details'!$A$18:$L$214, MATCH("Customer ID", 'E4 TB Allocation Details'!$A$18:$L$18, 0),FALSE), 'E2 Allocators'!$B$15:$W$358, MATCH('O5 Details by Class &amp; Accounts'!AL$18, 'E2 Allocators'!$B$15:$W$15, 0),FALSE)*$G137)</f>
        <v>0</v>
      </c>
      <c r="AM137" s="1322">
        <f>IF(ISERROR(VLOOKUP(VLOOKUP($A137, 'E4 TB Allocation Details'!$A$18:$L$214, MATCH("Customer ID", 'E4 TB Allocation Details'!$A$18:$L$18, 0),FALSE), 'E2 Allocators'!$B$15:$W$358, MATCH('O5 Details by Class &amp; Accounts'!AM$18, 'E2 Allocators'!$B$15:$W$15, 0),FALSE)*$G137), 0, VLOOKUP(VLOOKUP($A137, 'E4 TB Allocation Details'!$A$18:$L$214, MATCH("Customer ID", 'E4 TB Allocation Details'!$A$18:$L$18, 0),FALSE), 'E2 Allocators'!$B$15:$W$358, MATCH('O5 Details by Class &amp; Accounts'!AM$18, 'E2 Allocators'!$B$15:$W$15, 0),FALSE)*$G137)</f>
        <v>0</v>
      </c>
      <c r="AN137" s="1322">
        <f>IF(ISERROR(VLOOKUP(VLOOKUP($A137, 'E4 TB Allocation Details'!$A$18:$L$214, MATCH("Customer ID", 'E4 TB Allocation Details'!$A$18:$L$18, 0),FALSE), 'E2 Allocators'!$B$15:$W$358, MATCH('O5 Details by Class &amp; Accounts'!AN$18, 'E2 Allocators'!$B$15:$W$15, 0),FALSE)*$G137), 0, VLOOKUP(VLOOKUP($A137, 'E4 TB Allocation Details'!$A$18:$L$214, MATCH("Customer ID", 'E4 TB Allocation Details'!$A$18:$L$18, 0),FALSE), 'E2 Allocators'!$B$15:$W$358, MATCH('O5 Details by Class &amp; Accounts'!AN$18, 'E2 Allocators'!$B$15:$W$15, 0),FALSE)*$G137)</f>
        <v>0</v>
      </c>
      <c r="AO137" s="1322">
        <f>IF(ISERROR(VLOOKUP(VLOOKUP($A137, 'E4 TB Allocation Details'!$A$18:$L$214, MATCH("Customer ID", 'E4 TB Allocation Details'!$A$18:$L$18, 0),FALSE), 'E2 Allocators'!$B$15:$W$358, MATCH('O5 Details by Class &amp; Accounts'!AO$18, 'E2 Allocators'!$B$15:$W$15, 0),FALSE)*$G137), 0, VLOOKUP(VLOOKUP($A137, 'E4 TB Allocation Details'!$A$18:$L$214, MATCH("Customer ID", 'E4 TB Allocation Details'!$A$18:$L$18, 0),FALSE), 'E2 Allocators'!$B$15:$W$358, MATCH('O5 Details by Class &amp; Accounts'!AO$18, 'E2 Allocators'!$B$15:$W$15, 0),FALSE)*$G137)</f>
        <v>0</v>
      </c>
      <c r="AP137" s="1322">
        <f>IF(ISERROR(VLOOKUP(VLOOKUP($A137, 'E4 TB Allocation Details'!$A$18:$L$214, MATCH("Customer ID", 'E4 TB Allocation Details'!$A$18:$L$18, 0),FALSE), 'E2 Allocators'!$B$15:$W$358, MATCH('O5 Details by Class &amp; Accounts'!AP$18, 'E2 Allocators'!$B$15:$W$15, 0),FALSE)*$G137), 0, VLOOKUP(VLOOKUP($A137, 'E4 TB Allocation Details'!$A$18:$L$214, MATCH("Customer ID", 'E4 TB Allocation Details'!$A$18:$L$18, 0),FALSE), 'E2 Allocators'!$B$15:$W$358, MATCH('O5 Details by Class &amp; Accounts'!AP$18, 'E2 Allocators'!$B$15:$W$15, 0),FALSE)*$G137)</f>
        <v>0</v>
      </c>
      <c r="AQ137" s="1322">
        <f>IF(ISERROR(VLOOKUP(VLOOKUP($A137, 'E4 TB Allocation Details'!$A$18:$L$214, MATCH("Customer ID", 'E4 TB Allocation Details'!$A$18:$L$18, 0),FALSE), 'E2 Allocators'!$B$15:$W$358, MATCH('O5 Details by Class &amp; Accounts'!AQ$18, 'E2 Allocators'!$B$15:$W$15, 0),FALSE)*$G137), 0, VLOOKUP(VLOOKUP($A137, 'E4 TB Allocation Details'!$A$18:$L$214, MATCH("Customer ID", 'E4 TB Allocation Details'!$A$18:$L$18, 0),FALSE), 'E2 Allocators'!$B$15:$W$358, MATCH('O5 Details by Class &amp; Accounts'!AQ$18, 'E2 Allocators'!$B$15:$W$15, 0),FALSE)*$G137)</f>
        <v>0</v>
      </c>
      <c r="AR137" s="1322">
        <f>IF(ISERROR(VLOOKUP(VLOOKUP($A137, 'E4 TB Allocation Details'!$A$18:$L$214, MATCH("Customer ID", 'E4 TB Allocation Details'!$A$18:$L$18, 0),FALSE), 'E2 Allocators'!$B$15:$W$358, MATCH('O5 Details by Class &amp; Accounts'!AR$18, 'E2 Allocators'!$B$15:$W$15, 0),FALSE)*$G137), 0, VLOOKUP(VLOOKUP($A137, 'E4 TB Allocation Details'!$A$18:$L$214, MATCH("Customer ID", 'E4 TB Allocation Details'!$A$18:$L$18, 0),FALSE), 'E2 Allocators'!$B$15:$W$358, MATCH('O5 Details by Class &amp; Accounts'!AR$18, 'E2 Allocators'!$B$15:$W$15, 0),FALSE)*$G137)</f>
        <v>0</v>
      </c>
      <c r="AS137" s="1322">
        <f>IF(ISERROR(VLOOKUP(VLOOKUP($A137, 'E4 TB Allocation Details'!$A$18:$L$214, MATCH("Customer ID", 'E4 TB Allocation Details'!$A$18:$L$18, 0),FALSE), 'E2 Allocators'!$B$15:$W$358, MATCH('O5 Details by Class &amp; Accounts'!AS$18, 'E2 Allocators'!$B$15:$W$15, 0),FALSE)*$G137), 0, VLOOKUP(VLOOKUP($A137, 'E4 TB Allocation Details'!$A$18:$L$214, MATCH("Customer ID", 'E4 TB Allocation Details'!$A$18:$L$18, 0),FALSE), 'E2 Allocators'!$B$15:$W$358, MATCH('O5 Details by Class &amp; Accounts'!AS$18, 'E2 Allocators'!$B$15:$W$15, 0),FALSE)*$G137)</f>
        <v>0</v>
      </c>
      <c r="AT137" s="1322">
        <f>IF(ISERROR(VLOOKUP(VLOOKUP($A137, 'E4 TB Allocation Details'!$A$18:$L$214, MATCH("Customer ID", 'E4 TB Allocation Details'!$A$18:$L$18, 0),FALSE), 'E2 Allocators'!$B$15:$W$358, MATCH('O5 Details by Class &amp; Accounts'!AT$18, 'E2 Allocators'!$B$15:$W$15, 0),FALSE)*$G137), 0, VLOOKUP(VLOOKUP($A137, 'E4 TB Allocation Details'!$A$18:$L$214, MATCH("Customer ID", 'E4 TB Allocation Details'!$A$18:$L$18, 0),FALSE), 'E2 Allocators'!$B$15:$W$358, MATCH('O5 Details by Class &amp; Accounts'!AT$18, 'E2 Allocators'!$B$15:$W$15, 0),FALSE)*$G137)</f>
        <v>0</v>
      </c>
      <c r="AU137" s="1322">
        <f>IF(ISERROR(VLOOKUP(VLOOKUP($A137, 'E4 TB Allocation Details'!$A$18:$L$214, MATCH("Customer ID", 'E4 TB Allocation Details'!$A$18:$L$18, 0),FALSE), 'E2 Allocators'!$B$15:$W$358, MATCH('O5 Details by Class &amp; Accounts'!AU$18, 'E2 Allocators'!$B$15:$W$15, 0),FALSE)*$G137), 0, VLOOKUP(VLOOKUP($A137, 'E4 TB Allocation Details'!$A$18:$L$214, MATCH("Customer ID", 'E4 TB Allocation Details'!$A$18:$L$18, 0),FALSE), 'E2 Allocators'!$B$15:$W$358, MATCH('O5 Details by Class &amp; Accounts'!AU$18, 'E2 Allocators'!$B$15:$W$15, 0),FALSE)*$G137)</f>
        <v>0</v>
      </c>
      <c r="AV137" s="1322">
        <f>IF(ISERROR(VLOOKUP(VLOOKUP($A137, 'E4 TB Allocation Details'!$A$18:$L$214, MATCH("Customer ID", 'E4 TB Allocation Details'!$A$18:$L$18, 0),FALSE), 'E2 Allocators'!$B$15:$W$358, MATCH('O5 Details by Class &amp; Accounts'!AV$18, 'E2 Allocators'!$B$15:$W$15, 0),FALSE)*$G137), 0, VLOOKUP(VLOOKUP($A137, 'E4 TB Allocation Details'!$A$18:$L$214, MATCH("Customer ID", 'E4 TB Allocation Details'!$A$18:$L$18, 0),FALSE), 'E2 Allocators'!$B$15:$W$358, MATCH('O5 Details by Class &amp; Accounts'!AV$18, 'E2 Allocators'!$B$15:$W$15, 0),FALSE)*$G137)</f>
        <v>0</v>
      </c>
      <c r="AW137" s="1322">
        <f>IF(ISERROR(VLOOKUP(VLOOKUP($A137, 'E4 TB Allocation Details'!$A$18:$L$214, MATCH("Customer ID", 'E4 TB Allocation Details'!$A$18:$L$18, 0),FALSE), 'E2 Allocators'!$B$15:$W$358, MATCH('O5 Details by Class &amp; Accounts'!AW$18, 'E2 Allocators'!$B$15:$W$15, 0),FALSE)*$G137), 0, VLOOKUP(VLOOKUP($A137, 'E4 TB Allocation Details'!$A$18:$L$214, MATCH("Customer ID", 'E4 TB Allocation Details'!$A$18:$L$18, 0),FALSE), 'E2 Allocators'!$B$15:$W$358, MATCH('O5 Details by Class &amp; Accounts'!AW$18, 'E2 Allocators'!$B$15:$W$15, 0),FALSE)*$G137)</f>
        <v>0</v>
      </c>
      <c r="AX137" s="1322">
        <f t="shared" si="40"/>
        <v>0</v>
      </c>
      <c r="AY137" s="1322">
        <f>IF(ISERROR(VLOOKUP(VLOOKUP($A137, 'E4 TB Allocation Details'!$A$18:$L$214, MATCH("Misc ID", 'E4 TB Allocation Details'!$A$18:$L$18, 0),FALSE), 'E2 Allocators'!$B$15:$W$358, MATCH('O5 Details by Class &amp; Accounts'!AY$18, 'E2 Allocators'!$B$15:$W$15, 0),FALSE)*$E137), 0, VLOOKUP(VLOOKUP($A137, 'E4 TB Allocation Details'!$A$18:$L$214, MATCH("Misc ID", 'E4 TB Allocation Details'!$A$18:$L$18, 0),FALSE), 'E2 Allocators'!$B$15:$W$358, MATCH('O5 Details by Class &amp; Accounts'!AY$18, 'E2 Allocators'!$B$15:$W$15, 0),FALSE)*$E137)</f>
        <v>0</v>
      </c>
      <c r="AZ137" s="1322">
        <f>IF(ISERROR(VLOOKUP(VLOOKUP($A137, 'E4 TB Allocation Details'!$A$18:$L$214, MATCH("Misc ID", 'E4 TB Allocation Details'!$A$18:$L$18, 0),FALSE), 'E2 Allocators'!$B$15:$W$358, MATCH('O5 Details by Class &amp; Accounts'!AZ$18, 'E2 Allocators'!$B$15:$W$15, 0),FALSE)*$E137), 0, VLOOKUP(VLOOKUP($A137, 'E4 TB Allocation Details'!$A$18:$L$214, MATCH("Misc ID", 'E4 TB Allocation Details'!$A$18:$L$18, 0),FALSE), 'E2 Allocators'!$B$15:$W$358, MATCH('O5 Details by Class &amp; Accounts'!AZ$18, 'E2 Allocators'!$B$15:$W$15, 0),FALSE)*$E137)</f>
        <v>0</v>
      </c>
      <c r="BA137" s="1322">
        <f>IF(ISERROR(VLOOKUP(VLOOKUP($A137, 'E4 TB Allocation Details'!$A$18:$L$214, MATCH("Misc ID", 'E4 TB Allocation Details'!$A$18:$L$18, 0),FALSE), 'E2 Allocators'!$B$15:$W$358, MATCH('O5 Details by Class &amp; Accounts'!BA$18, 'E2 Allocators'!$B$15:$W$15, 0),FALSE)*$E137), 0, VLOOKUP(VLOOKUP($A137, 'E4 TB Allocation Details'!$A$18:$L$214, MATCH("Misc ID", 'E4 TB Allocation Details'!$A$18:$L$18, 0),FALSE), 'E2 Allocators'!$B$15:$W$358, MATCH('O5 Details by Class &amp; Accounts'!BA$18, 'E2 Allocators'!$B$15:$W$15, 0),FALSE)*$E137)</f>
        <v>0</v>
      </c>
      <c r="BB137" s="1322">
        <f>IF(ISERROR(VLOOKUP(VLOOKUP($A137, 'E4 TB Allocation Details'!$A$18:$L$214, MATCH("Misc ID", 'E4 TB Allocation Details'!$A$18:$L$18, 0),FALSE), 'E2 Allocators'!$B$15:$W$358, MATCH('O5 Details by Class &amp; Accounts'!BB$18, 'E2 Allocators'!$B$15:$W$15, 0),FALSE)*$E137), 0, VLOOKUP(VLOOKUP($A137, 'E4 TB Allocation Details'!$A$18:$L$214, MATCH("Misc ID", 'E4 TB Allocation Details'!$A$18:$L$18, 0),FALSE), 'E2 Allocators'!$B$15:$W$358, MATCH('O5 Details by Class &amp; Accounts'!BB$18, 'E2 Allocators'!$B$15:$W$15, 0),FALSE)*$E137)</f>
        <v>0</v>
      </c>
      <c r="BC137" s="1322">
        <f>IF(ISERROR(VLOOKUP(VLOOKUP($A137, 'E4 TB Allocation Details'!$A$18:$L$214, MATCH("Misc ID", 'E4 TB Allocation Details'!$A$18:$L$18, 0),FALSE), 'E2 Allocators'!$B$15:$W$358, MATCH('O5 Details by Class &amp; Accounts'!BC$18, 'E2 Allocators'!$B$15:$W$15, 0),FALSE)*$E137), 0, VLOOKUP(VLOOKUP($A137, 'E4 TB Allocation Details'!$A$18:$L$214, MATCH("Misc ID", 'E4 TB Allocation Details'!$A$18:$L$18, 0),FALSE), 'E2 Allocators'!$B$15:$W$358, MATCH('O5 Details by Class &amp; Accounts'!BC$18, 'E2 Allocators'!$B$15:$W$15, 0),FALSE)*$E137)</f>
        <v>0</v>
      </c>
      <c r="BD137" s="1322">
        <f>IF(ISERROR(VLOOKUP(VLOOKUP($A137, 'E4 TB Allocation Details'!$A$18:$L$214, MATCH("Misc ID", 'E4 TB Allocation Details'!$A$18:$L$18, 0),FALSE), 'E2 Allocators'!$B$15:$W$358, MATCH('O5 Details by Class &amp; Accounts'!BD$18, 'E2 Allocators'!$B$15:$W$15, 0),FALSE)*$E137), 0, VLOOKUP(VLOOKUP($A137, 'E4 TB Allocation Details'!$A$18:$L$214, MATCH("Misc ID", 'E4 TB Allocation Details'!$A$18:$L$18, 0),FALSE), 'E2 Allocators'!$B$15:$W$358, MATCH('O5 Details by Class &amp; Accounts'!BD$18, 'E2 Allocators'!$B$15:$W$15, 0),FALSE)*$E137)</f>
        <v>0</v>
      </c>
      <c r="BE137" s="1322">
        <f>IF(ISERROR(VLOOKUP(VLOOKUP($A137, 'E4 TB Allocation Details'!$A$18:$L$214, MATCH("Misc ID", 'E4 TB Allocation Details'!$A$18:$L$18, 0),FALSE), 'E2 Allocators'!$B$15:$W$358, MATCH('O5 Details by Class &amp; Accounts'!BE$18, 'E2 Allocators'!$B$15:$W$15, 0),FALSE)*$E137), 0, VLOOKUP(VLOOKUP($A137, 'E4 TB Allocation Details'!$A$18:$L$214, MATCH("Misc ID", 'E4 TB Allocation Details'!$A$18:$L$18, 0),FALSE), 'E2 Allocators'!$B$15:$W$358, MATCH('O5 Details by Class &amp; Accounts'!BE$18, 'E2 Allocators'!$B$15:$W$15, 0),FALSE)*$E137)</f>
        <v>0</v>
      </c>
      <c r="BF137" s="1322">
        <f>IF(ISERROR(VLOOKUP(VLOOKUP($A137, 'E4 TB Allocation Details'!$A$18:$L$214, MATCH("Misc ID", 'E4 TB Allocation Details'!$A$18:$L$18, 0),FALSE), 'E2 Allocators'!$B$15:$W$358, MATCH('O5 Details by Class &amp; Accounts'!BF$18, 'E2 Allocators'!$B$15:$W$15, 0),FALSE)*$E137), 0, VLOOKUP(VLOOKUP($A137, 'E4 TB Allocation Details'!$A$18:$L$214, MATCH("Misc ID", 'E4 TB Allocation Details'!$A$18:$L$18, 0),FALSE), 'E2 Allocators'!$B$15:$W$358, MATCH('O5 Details by Class &amp; Accounts'!BF$18, 'E2 Allocators'!$B$15:$W$15, 0),FALSE)*$E137)</f>
        <v>0</v>
      </c>
      <c r="BG137" s="1322">
        <f>IF(ISERROR(VLOOKUP(VLOOKUP($A137, 'E4 TB Allocation Details'!$A$18:$L$214, MATCH("Misc ID", 'E4 TB Allocation Details'!$A$18:$L$18, 0),FALSE), 'E2 Allocators'!$B$15:$W$358, MATCH('O5 Details by Class &amp; Accounts'!BG$18, 'E2 Allocators'!$B$15:$W$15, 0),FALSE)*$E137), 0, VLOOKUP(VLOOKUP($A137, 'E4 TB Allocation Details'!$A$18:$L$214, MATCH("Misc ID", 'E4 TB Allocation Details'!$A$18:$L$18, 0),FALSE), 'E2 Allocators'!$B$15:$W$358, MATCH('O5 Details by Class &amp; Accounts'!BG$18, 'E2 Allocators'!$B$15:$W$15, 0),FALSE)*$E137)</f>
        <v>0</v>
      </c>
      <c r="BH137" s="1322">
        <f>IF(ISERROR(VLOOKUP(VLOOKUP($A137, 'E4 TB Allocation Details'!$A$18:$L$214, MATCH("Misc ID", 'E4 TB Allocation Details'!$A$18:$L$18, 0),FALSE), 'E2 Allocators'!$B$15:$W$358, MATCH('O5 Details by Class &amp; Accounts'!BH$18, 'E2 Allocators'!$B$15:$W$15, 0),FALSE)*$E137), 0, VLOOKUP(VLOOKUP($A137, 'E4 TB Allocation Details'!$A$18:$L$214, MATCH("Misc ID", 'E4 TB Allocation Details'!$A$18:$L$18, 0),FALSE), 'E2 Allocators'!$B$15:$W$358, MATCH('O5 Details by Class &amp; Accounts'!BH$18, 'E2 Allocators'!$B$15:$W$15, 0),FALSE)*$E137)</f>
        <v>0</v>
      </c>
      <c r="BI137" s="1322">
        <f>IF(ISERROR(VLOOKUP(VLOOKUP($A137, 'E4 TB Allocation Details'!$A$18:$L$214, MATCH("Misc ID", 'E4 TB Allocation Details'!$A$18:$L$18, 0),FALSE), 'E2 Allocators'!$B$15:$W$358, MATCH('O5 Details by Class &amp; Accounts'!BI$18, 'E2 Allocators'!$B$15:$W$15, 0),FALSE)*$E137), 0, VLOOKUP(VLOOKUP($A137, 'E4 TB Allocation Details'!$A$18:$L$214, MATCH("Misc ID", 'E4 TB Allocation Details'!$A$18:$L$18, 0),FALSE), 'E2 Allocators'!$B$15:$W$358, MATCH('O5 Details by Class &amp; Accounts'!BI$18, 'E2 Allocators'!$B$15:$W$15, 0),FALSE)*$E137)</f>
        <v>0</v>
      </c>
      <c r="BJ137" s="1322">
        <f>IF(ISERROR(VLOOKUP(VLOOKUP($A137, 'E4 TB Allocation Details'!$A$18:$L$214, MATCH("Misc ID", 'E4 TB Allocation Details'!$A$18:$L$18, 0),FALSE), 'E2 Allocators'!$B$15:$W$358, MATCH('O5 Details by Class &amp; Accounts'!BJ$18, 'E2 Allocators'!$B$15:$W$15, 0),FALSE)*$E137), 0, VLOOKUP(VLOOKUP($A137, 'E4 TB Allocation Details'!$A$18:$L$214, MATCH("Misc ID", 'E4 TB Allocation Details'!$A$18:$L$18, 0),FALSE), 'E2 Allocators'!$B$15:$W$358, MATCH('O5 Details by Class &amp; Accounts'!BJ$18, 'E2 Allocators'!$B$15:$W$15, 0),FALSE)*$E137)</f>
        <v>0</v>
      </c>
      <c r="BK137" s="1322">
        <f>IF(ISERROR(VLOOKUP(VLOOKUP($A137, 'E4 TB Allocation Details'!$A$18:$L$214, MATCH("Misc ID", 'E4 TB Allocation Details'!$A$18:$L$18, 0),FALSE), 'E2 Allocators'!$B$15:$W$358, MATCH('O5 Details by Class &amp; Accounts'!BK$18, 'E2 Allocators'!$B$15:$W$15, 0),FALSE)*$E137), 0, VLOOKUP(VLOOKUP($A137, 'E4 TB Allocation Details'!$A$18:$L$214, MATCH("Misc ID", 'E4 TB Allocation Details'!$A$18:$L$18, 0),FALSE), 'E2 Allocators'!$B$15:$W$358, MATCH('O5 Details by Class &amp; Accounts'!BK$18, 'E2 Allocators'!$B$15:$W$15, 0),FALSE)*$E137)</f>
        <v>0</v>
      </c>
      <c r="BL137" s="1322">
        <f>IF(ISERROR(VLOOKUP(VLOOKUP($A137, 'E4 TB Allocation Details'!$A$18:$L$214, MATCH("Misc ID", 'E4 TB Allocation Details'!$A$18:$L$18, 0),FALSE), 'E2 Allocators'!$B$15:$W$358, MATCH('O5 Details by Class &amp; Accounts'!BL$18, 'E2 Allocators'!$B$15:$W$15, 0),FALSE)*$E137), 0, VLOOKUP(VLOOKUP($A137, 'E4 TB Allocation Details'!$A$18:$L$214, MATCH("Misc ID", 'E4 TB Allocation Details'!$A$18:$L$18, 0),FALSE), 'E2 Allocators'!$B$15:$W$358, MATCH('O5 Details by Class &amp; Accounts'!BL$18, 'E2 Allocators'!$B$15:$W$15, 0),FALSE)*$E137)</f>
        <v>0</v>
      </c>
      <c r="BM137" s="1322">
        <f>IF(ISERROR(VLOOKUP(VLOOKUP($A137, 'E4 TB Allocation Details'!$A$18:$L$214, MATCH("Misc ID", 'E4 TB Allocation Details'!$A$18:$L$18, 0),FALSE), 'E2 Allocators'!$B$15:$W$358, MATCH('O5 Details by Class &amp; Accounts'!BM$18, 'E2 Allocators'!$B$15:$W$15, 0),FALSE)*$E137), 0, VLOOKUP(VLOOKUP($A137, 'E4 TB Allocation Details'!$A$18:$L$214, MATCH("Misc ID", 'E4 TB Allocation Details'!$A$18:$L$18, 0),FALSE), 'E2 Allocators'!$B$15:$W$358, MATCH('O5 Details by Class &amp; Accounts'!BM$18, 'E2 Allocators'!$B$15:$W$15, 0),FALSE)*$E137)</f>
        <v>0</v>
      </c>
      <c r="BN137" s="1322">
        <f>IF(ISERROR(VLOOKUP(VLOOKUP($A137, 'E4 TB Allocation Details'!$A$18:$L$214, MATCH("Misc ID", 'E4 TB Allocation Details'!$A$18:$L$18, 0),FALSE), 'E2 Allocators'!$B$15:$W$358, MATCH('O5 Details by Class &amp; Accounts'!BN$18, 'E2 Allocators'!$B$15:$W$15, 0),FALSE)*$E137), 0, VLOOKUP(VLOOKUP($A137, 'E4 TB Allocation Details'!$A$18:$L$214, MATCH("Misc ID", 'E4 TB Allocation Details'!$A$18:$L$18, 0),FALSE), 'E2 Allocators'!$B$15:$W$358, MATCH('O5 Details by Class &amp; Accounts'!BN$18, 'E2 Allocators'!$B$15:$W$15, 0),FALSE)*$E137)</f>
        <v>0</v>
      </c>
      <c r="BO137" s="1322">
        <f>IF(ISERROR(VLOOKUP(VLOOKUP($A137, 'E4 TB Allocation Details'!$A$18:$L$214, MATCH("Misc ID", 'E4 TB Allocation Details'!$A$18:$L$18, 0),FALSE), 'E2 Allocators'!$B$15:$W$358, MATCH('O5 Details by Class &amp; Accounts'!BO$18, 'E2 Allocators'!$B$15:$W$15, 0),FALSE)*$E137), 0, VLOOKUP(VLOOKUP($A137, 'E4 TB Allocation Details'!$A$18:$L$214, MATCH("Misc ID", 'E4 TB Allocation Details'!$A$18:$L$18, 0),FALSE), 'E2 Allocators'!$B$15:$W$358, MATCH('O5 Details by Class &amp; Accounts'!BO$18, 'E2 Allocators'!$B$15:$W$15, 0),FALSE)*$E137)</f>
        <v>0</v>
      </c>
      <c r="BP137" s="1322">
        <f>IF(ISERROR(VLOOKUP(VLOOKUP($A137, 'E4 TB Allocation Details'!$A$18:$L$214, MATCH("Misc ID", 'E4 TB Allocation Details'!$A$18:$L$18, 0),FALSE), 'E2 Allocators'!$B$15:$W$358, MATCH('O5 Details by Class &amp; Accounts'!BP$18, 'E2 Allocators'!$B$15:$W$15, 0),FALSE)*$E137), 0, VLOOKUP(VLOOKUP($A137, 'E4 TB Allocation Details'!$A$18:$L$214, MATCH("Misc ID", 'E4 TB Allocation Details'!$A$18:$L$18, 0),FALSE), 'E2 Allocators'!$B$15:$W$358, MATCH('O5 Details by Class &amp; Accounts'!BP$18, 'E2 Allocators'!$B$15:$W$15, 0),FALSE)*$E137)</f>
        <v>0</v>
      </c>
      <c r="BQ137" s="1322">
        <f>IF(ISERROR(VLOOKUP(VLOOKUP($A137, 'E4 TB Allocation Details'!$A$18:$L$214, MATCH("Misc ID", 'E4 TB Allocation Details'!$A$18:$L$18, 0),FALSE), 'E2 Allocators'!$B$15:$W$358, MATCH('O5 Details by Class &amp; Accounts'!BQ$18, 'E2 Allocators'!$B$15:$W$15, 0),FALSE)*$E137), 0, VLOOKUP(VLOOKUP($A137, 'E4 TB Allocation Details'!$A$18:$L$214, MATCH("Misc ID", 'E4 TB Allocation Details'!$A$18:$L$18, 0),FALSE), 'E2 Allocators'!$B$15:$W$358, MATCH('O5 Details by Class &amp; Accounts'!BQ$18, 'E2 Allocators'!$B$15:$W$15, 0),FALSE)*$E137)</f>
        <v>0</v>
      </c>
      <c r="BR137" s="1322">
        <f>IF(ISERROR(VLOOKUP(VLOOKUP($A137, 'E4 TB Allocation Details'!$A$18:$L$214, MATCH("Misc ID", 'E4 TB Allocation Details'!$A$18:$L$18, 0),FALSE), 'E2 Allocators'!$B$15:$W$358, MATCH('O5 Details by Class &amp; Accounts'!BR$18, 'E2 Allocators'!$B$15:$W$15, 0),FALSE)*$E137), 0, VLOOKUP(VLOOKUP($A137, 'E4 TB Allocation Details'!$A$18:$L$214, MATCH("Misc ID", 'E4 TB Allocation Details'!$A$18:$L$18, 0),FALSE), 'E2 Allocators'!$B$15:$W$358, MATCH('O5 Details by Class &amp; Accounts'!BR$18, 'E2 Allocators'!$B$15:$W$15, 0),FALSE)*$E137)</f>
        <v>0</v>
      </c>
      <c r="BS137" s="1322">
        <f t="shared" si="41"/>
        <v>0</v>
      </c>
      <c r="BT137" s="1322">
        <f>IF(ISERROR(VLOOKUP(VLOOKUP($A137, 'E4 TB Allocation Details'!$A$18:$L$214, MATCH("A &amp; G ID", 'E4 TB Allocation Details'!$A$18:$L$18, 0),FALSE), 'E2 Allocators'!$B$15:$W$358, MATCH('O5 Details by Class &amp; Accounts'!BT$18, 'E2 Allocators'!$B$15:$W$15, 0),FALSE)*$E137), 0, VLOOKUP(VLOOKUP($A137, 'E4 TB Allocation Details'!$A$18:$L$214, MATCH("A &amp; G ID", 'E4 TB Allocation Details'!$A$18:$L$18, 0),FALSE), 'E2 Allocators'!$B$15:$W$358, MATCH('O5 Details by Class &amp; Accounts'!BT$18, 'E2 Allocators'!$B$15:$W$15, 0),FALSE)*$E137)</f>
        <v>0</v>
      </c>
      <c r="BU137" s="1322">
        <f>IF(ISERROR(VLOOKUP(VLOOKUP($A137, 'E4 TB Allocation Details'!$A$18:$L$214, MATCH("A &amp; G ID", 'E4 TB Allocation Details'!$A$18:$L$18, 0),FALSE), 'E2 Allocators'!$B$15:$W$358, MATCH('O5 Details by Class &amp; Accounts'!BU$18, 'E2 Allocators'!$B$15:$W$15, 0),FALSE)*$E137), 0, VLOOKUP(VLOOKUP($A137, 'E4 TB Allocation Details'!$A$18:$L$214, MATCH("A &amp; G ID", 'E4 TB Allocation Details'!$A$18:$L$18, 0),FALSE), 'E2 Allocators'!$B$15:$W$358, MATCH('O5 Details by Class &amp; Accounts'!BU$18, 'E2 Allocators'!$B$15:$W$15, 0),FALSE)*$E137)</f>
        <v>0</v>
      </c>
      <c r="BV137" s="1322">
        <f>IF(ISERROR(VLOOKUP(VLOOKUP($A137, 'E4 TB Allocation Details'!$A$18:$L$214, MATCH("A &amp; G ID", 'E4 TB Allocation Details'!$A$18:$L$18, 0),FALSE), 'E2 Allocators'!$B$15:$W$358, MATCH('O5 Details by Class &amp; Accounts'!BV$18, 'E2 Allocators'!$B$15:$W$15, 0),FALSE)*$E137), 0, VLOOKUP(VLOOKUP($A137, 'E4 TB Allocation Details'!$A$18:$L$214, MATCH("A &amp; G ID", 'E4 TB Allocation Details'!$A$18:$L$18, 0),FALSE), 'E2 Allocators'!$B$15:$W$358, MATCH('O5 Details by Class &amp; Accounts'!BV$18, 'E2 Allocators'!$B$15:$W$15, 0),FALSE)*$E137)</f>
        <v>0</v>
      </c>
      <c r="BW137" s="1322">
        <f>IF(ISERROR(VLOOKUP(VLOOKUP($A137, 'E4 TB Allocation Details'!$A$18:$L$214, MATCH("A &amp; G ID", 'E4 TB Allocation Details'!$A$18:$L$18, 0),FALSE), 'E2 Allocators'!$B$15:$W$358, MATCH('O5 Details by Class &amp; Accounts'!BW$18, 'E2 Allocators'!$B$15:$W$15, 0),FALSE)*$E137), 0, VLOOKUP(VLOOKUP($A137, 'E4 TB Allocation Details'!$A$18:$L$214, MATCH("A &amp; G ID", 'E4 TB Allocation Details'!$A$18:$L$18, 0),FALSE), 'E2 Allocators'!$B$15:$W$358, MATCH('O5 Details by Class &amp; Accounts'!BW$18, 'E2 Allocators'!$B$15:$W$15, 0),FALSE)*$E137)</f>
        <v>0</v>
      </c>
      <c r="BX137" s="1322">
        <f>IF(ISERROR(VLOOKUP(VLOOKUP($A137, 'E4 TB Allocation Details'!$A$18:$L$214, MATCH("A &amp; G ID", 'E4 TB Allocation Details'!$A$18:$L$18, 0),FALSE), 'E2 Allocators'!$B$15:$W$358, MATCH('O5 Details by Class &amp; Accounts'!BX$18, 'E2 Allocators'!$B$15:$W$15, 0),FALSE)*$E137), 0, VLOOKUP(VLOOKUP($A137, 'E4 TB Allocation Details'!$A$18:$L$214, MATCH("A &amp; G ID", 'E4 TB Allocation Details'!$A$18:$L$18, 0),FALSE), 'E2 Allocators'!$B$15:$W$358, MATCH('O5 Details by Class &amp; Accounts'!BX$18, 'E2 Allocators'!$B$15:$W$15, 0),FALSE)*$E137)</f>
        <v>0</v>
      </c>
      <c r="BY137" s="1322">
        <f>IF(ISERROR(VLOOKUP(VLOOKUP($A137, 'E4 TB Allocation Details'!$A$18:$L$214, MATCH("A &amp; G ID", 'E4 TB Allocation Details'!$A$18:$L$18, 0),FALSE), 'E2 Allocators'!$B$15:$W$358, MATCH('O5 Details by Class &amp; Accounts'!BY$18, 'E2 Allocators'!$B$15:$W$15, 0),FALSE)*$E137), 0, VLOOKUP(VLOOKUP($A137, 'E4 TB Allocation Details'!$A$18:$L$214, MATCH("A &amp; G ID", 'E4 TB Allocation Details'!$A$18:$L$18, 0),FALSE), 'E2 Allocators'!$B$15:$W$358, MATCH('O5 Details by Class &amp; Accounts'!BY$18, 'E2 Allocators'!$B$15:$W$15, 0),FALSE)*$E137)</f>
        <v>0</v>
      </c>
      <c r="BZ137" s="1322">
        <f>IF(ISERROR(VLOOKUP(VLOOKUP($A137, 'E4 TB Allocation Details'!$A$18:$L$214, MATCH("A &amp; G ID", 'E4 TB Allocation Details'!$A$18:$L$18, 0),FALSE), 'E2 Allocators'!$B$15:$W$358, MATCH('O5 Details by Class &amp; Accounts'!BZ$18, 'E2 Allocators'!$B$15:$W$15, 0),FALSE)*$E137), 0, VLOOKUP(VLOOKUP($A137, 'E4 TB Allocation Details'!$A$18:$L$214, MATCH("A &amp; G ID", 'E4 TB Allocation Details'!$A$18:$L$18, 0),FALSE), 'E2 Allocators'!$B$15:$W$358, MATCH('O5 Details by Class &amp; Accounts'!BZ$18, 'E2 Allocators'!$B$15:$W$15, 0),FALSE)*$E137)</f>
        <v>0</v>
      </c>
      <c r="CA137" s="1322">
        <f>IF(ISERROR(VLOOKUP(VLOOKUP($A137, 'E4 TB Allocation Details'!$A$18:$L$214, MATCH("A &amp; G ID", 'E4 TB Allocation Details'!$A$18:$L$18, 0),FALSE), 'E2 Allocators'!$B$15:$W$358, MATCH('O5 Details by Class &amp; Accounts'!CA$18, 'E2 Allocators'!$B$15:$W$15, 0),FALSE)*$E137), 0, VLOOKUP(VLOOKUP($A137, 'E4 TB Allocation Details'!$A$18:$L$214, MATCH("A &amp; G ID", 'E4 TB Allocation Details'!$A$18:$L$18, 0),FALSE), 'E2 Allocators'!$B$15:$W$358, MATCH('O5 Details by Class &amp; Accounts'!CA$18, 'E2 Allocators'!$B$15:$W$15, 0),FALSE)*$E137)</f>
        <v>0</v>
      </c>
      <c r="CB137" s="1322">
        <f>IF(ISERROR(VLOOKUP(VLOOKUP($A137, 'E4 TB Allocation Details'!$A$18:$L$214, MATCH("A &amp; G ID", 'E4 TB Allocation Details'!$A$18:$L$18, 0),FALSE), 'E2 Allocators'!$B$15:$W$358, MATCH('O5 Details by Class &amp; Accounts'!CB$18, 'E2 Allocators'!$B$15:$W$15, 0),FALSE)*$E137), 0, VLOOKUP(VLOOKUP($A137, 'E4 TB Allocation Details'!$A$18:$L$214, MATCH("A &amp; G ID", 'E4 TB Allocation Details'!$A$18:$L$18, 0),FALSE), 'E2 Allocators'!$B$15:$W$358, MATCH('O5 Details by Class &amp; Accounts'!CB$18, 'E2 Allocators'!$B$15:$W$15, 0),FALSE)*$E137)</f>
        <v>0</v>
      </c>
      <c r="CC137" s="1322">
        <f>IF(ISERROR(VLOOKUP(VLOOKUP($A137, 'E4 TB Allocation Details'!$A$18:$L$214, MATCH("A &amp; G ID", 'E4 TB Allocation Details'!$A$18:$L$18, 0),FALSE), 'E2 Allocators'!$B$15:$W$358, MATCH('O5 Details by Class &amp; Accounts'!CC$18, 'E2 Allocators'!$B$15:$W$15, 0),FALSE)*$E137), 0, VLOOKUP(VLOOKUP($A137, 'E4 TB Allocation Details'!$A$18:$L$214, MATCH("A &amp; G ID", 'E4 TB Allocation Details'!$A$18:$L$18, 0),FALSE), 'E2 Allocators'!$B$15:$W$358, MATCH('O5 Details by Class &amp; Accounts'!CC$18, 'E2 Allocators'!$B$15:$W$15, 0),FALSE)*$E137)</f>
        <v>0</v>
      </c>
      <c r="CD137" s="1322">
        <f>IF(ISERROR(VLOOKUP(VLOOKUP($A137, 'E4 TB Allocation Details'!$A$18:$L$214, MATCH("A &amp; G ID", 'E4 TB Allocation Details'!$A$18:$L$18, 0),FALSE), 'E2 Allocators'!$B$15:$W$358, MATCH('O5 Details by Class &amp; Accounts'!CD$18, 'E2 Allocators'!$B$15:$W$15, 0),FALSE)*$E137), 0, VLOOKUP(VLOOKUP($A137, 'E4 TB Allocation Details'!$A$18:$L$214, MATCH("A &amp; G ID", 'E4 TB Allocation Details'!$A$18:$L$18, 0),FALSE), 'E2 Allocators'!$B$15:$W$358, MATCH('O5 Details by Class &amp; Accounts'!CD$18, 'E2 Allocators'!$B$15:$W$15, 0),FALSE)*$E137)</f>
        <v>0</v>
      </c>
      <c r="CE137" s="1322">
        <f>IF(ISERROR(VLOOKUP(VLOOKUP($A137, 'E4 TB Allocation Details'!$A$18:$L$214, MATCH("A &amp; G ID", 'E4 TB Allocation Details'!$A$18:$L$18, 0),FALSE), 'E2 Allocators'!$B$15:$W$358, MATCH('O5 Details by Class &amp; Accounts'!CE$18, 'E2 Allocators'!$B$15:$W$15, 0),FALSE)*$E137), 0, VLOOKUP(VLOOKUP($A137, 'E4 TB Allocation Details'!$A$18:$L$214, MATCH("A &amp; G ID", 'E4 TB Allocation Details'!$A$18:$L$18, 0),FALSE), 'E2 Allocators'!$B$15:$W$358, MATCH('O5 Details by Class &amp; Accounts'!CE$18, 'E2 Allocators'!$B$15:$W$15, 0),FALSE)*$E137)</f>
        <v>0</v>
      </c>
      <c r="CF137" s="1322">
        <f>IF(ISERROR(VLOOKUP(VLOOKUP($A137, 'E4 TB Allocation Details'!$A$18:$L$214, MATCH("A &amp; G ID", 'E4 TB Allocation Details'!$A$18:$L$18, 0),FALSE), 'E2 Allocators'!$B$15:$W$358, MATCH('O5 Details by Class &amp; Accounts'!CF$18, 'E2 Allocators'!$B$15:$W$15, 0),FALSE)*$E137), 0, VLOOKUP(VLOOKUP($A137, 'E4 TB Allocation Details'!$A$18:$L$214, MATCH("A &amp; G ID", 'E4 TB Allocation Details'!$A$18:$L$18, 0),FALSE), 'E2 Allocators'!$B$15:$W$358, MATCH('O5 Details by Class &amp; Accounts'!CF$18, 'E2 Allocators'!$B$15:$W$15, 0),FALSE)*$E137)</f>
        <v>0</v>
      </c>
      <c r="CG137" s="1322">
        <f>IF(ISERROR(VLOOKUP(VLOOKUP($A137, 'E4 TB Allocation Details'!$A$18:$L$214, MATCH("A &amp; G ID", 'E4 TB Allocation Details'!$A$18:$L$18, 0),FALSE), 'E2 Allocators'!$B$15:$W$358, MATCH('O5 Details by Class &amp; Accounts'!CG$18, 'E2 Allocators'!$B$15:$W$15, 0),FALSE)*$E137), 0, VLOOKUP(VLOOKUP($A137, 'E4 TB Allocation Details'!$A$18:$L$214, MATCH("A &amp; G ID", 'E4 TB Allocation Details'!$A$18:$L$18, 0),FALSE), 'E2 Allocators'!$B$15:$W$358, MATCH('O5 Details by Class &amp; Accounts'!CG$18, 'E2 Allocators'!$B$15:$W$15, 0),FALSE)*$E137)</f>
        <v>0</v>
      </c>
      <c r="CH137" s="1322">
        <f>IF(ISERROR(VLOOKUP(VLOOKUP($A137, 'E4 TB Allocation Details'!$A$18:$L$214, MATCH("A &amp; G ID", 'E4 TB Allocation Details'!$A$18:$L$18, 0),FALSE), 'E2 Allocators'!$B$15:$W$358, MATCH('O5 Details by Class &amp; Accounts'!CH$18, 'E2 Allocators'!$B$15:$W$15, 0),FALSE)*$E137), 0, VLOOKUP(VLOOKUP($A137, 'E4 TB Allocation Details'!$A$18:$L$214, MATCH("A &amp; G ID", 'E4 TB Allocation Details'!$A$18:$L$18, 0),FALSE), 'E2 Allocators'!$B$15:$W$358, MATCH('O5 Details by Class &amp; Accounts'!CH$18, 'E2 Allocators'!$B$15:$W$15, 0),FALSE)*$E137)</f>
        <v>0</v>
      </c>
      <c r="CI137" s="1322">
        <f>IF(ISERROR(VLOOKUP(VLOOKUP($A137, 'E4 TB Allocation Details'!$A$18:$L$214, MATCH("A &amp; G ID", 'E4 TB Allocation Details'!$A$18:$L$18, 0),FALSE), 'E2 Allocators'!$B$15:$W$358, MATCH('O5 Details by Class &amp; Accounts'!CI$18, 'E2 Allocators'!$B$15:$W$15, 0),FALSE)*$E137), 0, VLOOKUP(VLOOKUP($A137, 'E4 TB Allocation Details'!$A$18:$L$214, MATCH("A &amp; G ID", 'E4 TB Allocation Details'!$A$18:$L$18, 0),FALSE), 'E2 Allocators'!$B$15:$W$358, MATCH('O5 Details by Class &amp; Accounts'!CI$18, 'E2 Allocators'!$B$15:$W$15, 0),FALSE)*$E137)</f>
        <v>0</v>
      </c>
      <c r="CJ137" s="1322">
        <f>IF(ISERROR(VLOOKUP(VLOOKUP($A137, 'E4 TB Allocation Details'!$A$18:$L$214, MATCH("A &amp; G ID", 'E4 TB Allocation Details'!$A$18:$L$18, 0),FALSE), 'E2 Allocators'!$B$15:$W$358, MATCH('O5 Details by Class &amp; Accounts'!CJ$18, 'E2 Allocators'!$B$15:$W$15, 0),FALSE)*$E137), 0, VLOOKUP(VLOOKUP($A137, 'E4 TB Allocation Details'!$A$18:$L$214, MATCH("A &amp; G ID", 'E4 TB Allocation Details'!$A$18:$L$18, 0),FALSE), 'E2 Allocators'!$B$15:$W$358, MATCH('O5 Details by Class &amp; Accounts'!CJ$18, 'E2 Allocators'!$B$15:$W$15, 0),FALSE)*$E137)</f>
        <v>0</v>
      </c>
      <c r="CK137" s="1322">
        <f>IF(ISERROR(VLOOKUP(VLOOKUP($A137, 'E4 TB Allocation Details'!$A$18:$L$214, MATCH("A &amp; G ID", 'E4 TB Allocation Details'!$A$18:$L$18, 0),FALSE), 'E2 Allocators'!$B$15:$W$358, MATCH('O5 Details by Class &amp; Accounts'!CK$18, 'E2 Allocators'!$B$15:$W$15, 0),FALSE)*$E137), 0, VLOOKUP(VLOOKUP($A137, 'E4 TB Allocation Details'!$A$18:$L$214, MATCH("A &amp; G ID", 'E4 TB Allocation Details'!$A$18:$L$18, 0),FALSE), 'E2 Allocators'!$B$15:$W$358, MATCH('O5 Details by Class &amp; Accounts'!CK$18, 'E2 Allocators'!$B$15:$W$15, 0),FALSE)*$E137)</f>
        <v>0</v>
      </c>
      <c r="CL137" s="1322">
        <f>IF(ISERROR(VLOOKUP(VLOOKUP($A137, 'E4 TB Allocation Details'!$A$18:$L$214, MATCH("A &amp; G ID", 'E4 TB Allocation Details'!$A$18:$L$18, 0),FALSE), 'E2 Allocators'!$B$15:$W$358, MATCH('O5 Details by Class &amp; Accounts'!CL$18, 'E2 Allocators'!$B$15:$W$15, 0),FALSE)*$E137), 0, VLOOKUP(VLOOKUP($A137, 'E4 TB Allocation Details'!$A$18:$L$214, MATCH("A &amp; G ID", 'E4 TB Allocation Details'!$A$18:$L$18, 0),FALSE), 'E2 Allocators'!$B$15:$W$358, MATCH('O5 Details by Class &amp; Accounts'!CL$18, 'E2 Allocators'!$B$15:$W$15, 0),FALSE)*$E137)</f>
        <v>0</v>
      </c>
      <c r="CM137" s="1322">
        <f>IF(ISERROR(VLOOKUP(VLOOKUP($A137, 'E4 TB Allocation Details'!$A$18:$L$214, MATCH("A &amp; G ID", 'E4 TB Allocation Details'!$A$18:$L$18, 0),FALSE), 'E2 Allocators'!$B$15:$W$358, MATCH('O5 Details by Class &amp; Accounts'!CM$18, 'E2 Allocators'!$B$15:$W$15, 0),FALSE)*$E137), 0, VLOOKUP(VLOOKUP($A137, 'E4 TB Allocation Details'!$A$18:$L$214, MATCH("A &amp; G ID", 'E4 TB Allocation Details'!$A$18:$L$18, 0),FALSE), 'E2 Allocators'!$B$15:$W$358, MATCH('O5 Details by Class &amp; Accounts'!CM$18, 'E2 Allocators'!$B$15:$W$15, 0),FALSE)*$E137)</f>
        <v>0</v>
      </c>
      <c r="CN137" s="1322">
        <f t="shared" si="42"/>
        <v>0</v>
      </c>
      <c r="CO137" s="1651">
        <f t="shared" si="43"/>
        <v>0</v>
      </c>
      <c r="CQ137" s="1899">
        <v>1820</v>
      </c>
    </row>
    <row r="138" spans="1:95" s="64" customFormat="1" ht="25.5" x14ac:dyDescent="0.2">
      <c r="A138" s="1090">
        <v>5020</v>
      </c>
      <c r="B138" s="1089" t="s">
        <v>553</v>
      </c>
      <c r="C138" s="1648">
        <f>IF(ISERROR(VLOOKUP($A138,'I3 TB Data'!$A$19:$H$483,MATCH('O5 Details by Class &amp; Accounts'!$C$18, 'I3 TB Data'!$A$19:$H$19,0),0)), 0, VLOOKUP($A138,'I3 TB Data'!$A$19:$H$483,MATCH('O5 Details by Class &amp; Accounts'!$C$18,'I3 TB Data'!$A$19:$H$19,0),0))</f>
        <v>138804.51962132045</v>
      </c>
      <c r="D138" s="1649"/>
      <c r="E138" s="1648">
        <f t="shared" si="31"/>
        <v>138804.51962132045</v>
      </c>
      <c r="F138" s="1650">
        <f>IF(ISERROR(VLOOKUP($A138, 'E1 Categorization'!A33:E124, MATCH("Customer Component", 'E1 Categorization'!$A$33:$E$33,0), 0)), 0, IF(VLOOKUP($A138, 'E1 Categorization'!A33:E124, MATCH("Customer Component", 'E1 Categorization'!$A$33:$E$33,0), 0)=0, 'O5 Details by Class &amp; Accounts'!$E138, IF(AND(VLOOKUP($A138, 'E1 Categorization'!A33:E124, MATCH("Customer Component", 'E1 Categorization'!$A$33:$E$33,0), 0) &gt;0, VLOOKUP($A138, 'E1 Categorization'!A33:E124, MATCH("Customer Component", 'E1 Categorization'!$A$33:$E$33,0), 0)&lt;1), 'O5 Details by Class &amp; Accounts'!$E138*(1-VLOOKUP($A138, 'E1 Categorization'!A33:E124, MATCH("Customer Component", 'E1 Categorization'!$A$33:$E$33,0), 0)), 0)))</f>
        <v>55521.80784852818</v>
      </c>
      <c r="G138" s="1650">
        <f>IF(ISERROR(VLOOKUP($A138, 'E1 Categorization'!A33:E124, MATCH("Customer Component", 'E1 Categorization'!$A$33:$E$33,0), 0)),0, IF(VLOOKUP($A138, 'E1 Categorization'!A33:E124, MATCH("Customer Component", 'E1 Categorization'!$A$33:$E$33,0), 0)=0, 0, IF(AND(VLOOKUP($A138, 'E1 Categorization'!A33:E124, MATCH("Customer Component", 'E1 Categorization'!$A$33:$E$33,0), 0) &gt;0, VLOOKUP($A138, 'E1 Categorization'!A33:E124, MATCH("Customer Component", 'E1 Categorization'!$A$33:$E$33,0), 0)&lt;1), 'O5 Details by Class &amp; Accounts'!$E138*(VLOOKUP($A138, 'E1 Categorization'!A33:E124, MATCH("Customer Component", 'E1 Categorization'!$A$33:$E$33,0), 0)), 'O5 Details by Class &amp; Accounts'!$E138)))</f>
        <v>83282.71177279226</v>
      </c>
      <c r="H138" s="1322">
        <f t="shared" si="38"/>
        <v>138804.51962132045</v>
      </c>
      <c r="I138" s="1322">
        <f>IF(ISERROR(VLOOKUP(VLOOKUP($A138, 'E4 TB Allocation Details'!$A$18:$L$214, MATCH("Demand ID", 'E4 TB Allocation Details'!$A$18:$L$18, 0),FALSE), 'E2 Allocators'!$B$15:$W$358, MATCH('O5 Details by Class &amp; Accounts'!I$18, 'E2 Allocators'!$B$15:$W$15, 0),FALSE)*$F138), 0, VLOOKUP(VLOOKUP($A138, 'E4 TB Allocation Details'!$A$18:$L$214, MATCH("Demand ID", 'E4 TB Allocation Details'!$A$18:$L$18, 0),FALSE), 'E2 Allocators'!$B$15:$W$358, MATCH('O5 Details by Class &amp; Accounts'!I$18, 'E2 Allocators'!$B$15:$W$15, 0),FALSE)*$F138)</f>
        <v>15101.359935869901</v>
      </c>
      <c r="J138" s="1322">
        <f>IF(ISERROR(VLOOKUP(VLOOKUP($A138, 'E4 TB Allocation Details'!$A$18:$L$214, MATCH("Demand ID", 'E4 TB Allocation Details'!$A$18:$L$18, 0),FALSE), 'E2 Allocators'!$B$15:$W$358, MATCH('O5 Details by Class &amp; Accounts'!J$18, 'E2 Allocators'!$B$15:$W$15, 0),FALSE)*$F138), 0, VLOOKUP(VLOOKUP($A138, 'E4 TB Allocation Details'!$A$18:$L$214, MATCH("Demand ID", 'E4 TB Allocation Details'!$A$18:$L$18, 0),FALSE), 'E2 Allocators'!$B$15:$W$358, MATCH('O5 Details by Class &amp; Accounts'!J$18, 'E2 Allocators'!$B$15:$W$15, 0),FALSE)*$F138)</f>
        <v>17256.670017370809</v>
      </c>
      <c r="K138" s="1322">
        <f>IF(ISERROR(VLOOKUP(VLOOKUP($A138, 'E4 TB Allocation Details'!$A$18:$L$214, MATCH("Demand ID", 'E4 TB Allocation Details'!$A$18:$L$18, 0),FALSE), 'E2 Allocators'!$B$15:$W$358, MATCH('O5 Details by Class &amp; Accounts'!K$18, 'E2 Allocators'!$B$15:$W$15, 0),FALSE)*$F138), 0, VLOOKUP(VLOOKUP($A138, 'E4 TB Allocation Details'!$A$18:$L$214, MATCH("Demand ID", 'E4 TB Allocation Details'!$A$18:$L$18, 0),FALSE), 'E2 Allocators'!$B$15:$W$358, MATCH('O5 Details by Class &amp; Accounts'!K$18, 'E2 Allocators'!$B$15:$W$15, 0),FALSE)*$F138)</f>
        <v>18095.611990011395</v>
      </c>
      <c r="L138" s="1322">
        <f>IF(ISERROR(VLOOKUP(VLOOKUP($A138, 'E4 TB Allocation Details'!$A$18:$L$214, MATCH("Demand ID", 'E4 TB Allocation Details'!$A$18:$L$18, 0),FALSE), 'E2 Allocators'!$B$15:$W$358, MATCH('O5 Details by Class &amp; Accounts'!L$18, 'E2 Allocators'!$B$15:$W$15, 0),FALSE)*$F138), 0, VLOOKUP(VLOOKUP($A138, 'E4 TB Allocation Details'!$A$18:$L$214, MATCH("Demand ID", 'E4 TB Allocation Details'!$A$18:$L$18, 0),FALSE), 'E2 Allocators'!$B$15:$W$358, MATCH('O5 Details by Class &amp; Accounts'!L$18, 'E2 Allocators'!$B$15:$W$15, 0),FALSE)*$F138)</f>
        <v>0</v>
      </c>
      <c r="M138" s="1322">
        <f>IF(ISERROR(VLOOKUP(VLOOKUP($A138, 'E4 TB Allocation Details'!$A$18:$L$214, MATCH("Demand ID", 'E4 TB Allocation Details'!$A$18:$L$18, 0),FALSE), 'E2 Allocators'!$B$15:$W$358, MATCH('O5 Details by Class &amp; Accounts'!M$18, 'E2 Allocators'!$B$15:$W$15, 0),FALSE)*$F138), 0, VLOOKUP(VLOOKUP($A138, 'E4 TB Allocation Details'!$A$18:$L$214, MATCH("Demand ID", 'E4 TB Allocation Details'!$A$18:$L$18, 0),FALSE), 'E2 Allocators'!$B$15:$W$358, MATCH('O5 Details by Class &amp; Accounts'!M$18, 'E2 Allocators'!$B$15:$W$15, 0),FALSE)*$F138)</f>
        <v>0</v>
      </c>
      <c r="N138" s="1322">
        <f>IF(ISERROR(VLOOKUP(VLOOKUP($A138, 'E4 TB Allocation Details'!$A$18:$L$214, MATCH("Demand ID", 'E4 TB Allocation Details'!$A$18:$L$18, 0),FALSE), 'E2 Allocators'!$B$15:$W$358, MATCH('O5 Details by Class &amp; Accounts'!N$18, 'E2 Allocators'!$B$15:$W$15, 0),FALSE)*$F138), 0, VLOOKUP(VLOOKUP($A138, 'E4 TB Allocation Details'!$A$18:$L$214, MATCH("Demand ID", 'E4 TB Allocation Details'!$A$18:$L$18, 0),FALSE), 'E2 Allocators'!$B$15:$W$358, MATCH('O5 Details by Class &amp; Accounts'!N$18, 'E2 Allocators'!$B$15:$W$15, 0),FALSE)*$F138)</f>
        <v>4918.7902247741094</v>
      </c>
      <c r="O138" s="1322">
        <f>IF(ISERROR(VLOOKUP(VLOOKUP($A138, 'E4 TB Allocation Details'!$A$18:$L$214, MATCH("Demand ID", 'E4 TB Allocation Details'!$A$18:$L$18, 0),FALSE), 'E2 Allocators'!$B$15:$W$358, MATCH('O5 Details by Class &amp; Accounts'!O$18, 'E2 Allocators'!$B$15:$W$15, 0),FALSE)*$F138), 0, VLOOKUP(VLOOKUP($A138, 'E4 TB Allocation Details'!$A$18:$L$214, MATCH("Demand ID", 'E4 TB Allocation Details'!$A$18:$L$18, 0),FALSE), 'E2 Allocators'!$B$15:$W$358, MATCH('O5 Details by Class &amp; Accounts'!O$18, 'E2 Allocators'!$B$15:$W$15, 0),FALSE)*$F138)</f>
        <v>122.94189797145746</v>
      </c>
      <c r="P138" s="1322">
        <f>IF(ISERROR(VLOOKUP(VLOOKUP($A138, 'E4 TB Allocation Details'!$A$18:$L$214, MATCH("Demand ID", 'E4 TB Allocation Details'!$A$18:$L$18, 0),FALSE), 'E2 Allocators'!$B$15:$W$358, MATCH('O5 Details by Class &amp; Accounts'!P$18, 'E2 Allocators'!$B$15:$W$15, 0),FALSE)*$F138), 0, VLOOKUP(VLOOKUP($A138, 'E4 TB Allocation Details'!$A$18:$L$214, MATCH("Demand ID", 'E4 TB Allocation Details'!$A$18:$L$18, 0),FALSE), 'E2 Allocators'!$B$15:$W$358, MATCH('O5 Details by Class &amp; Accounts'!P$18, 'E2 Allocators'!$B$15:$W$15, 0),FALSE)*$F138)</f>
        <v>0</v>
      </c>
      <c r="Q138" s="1322">
        <f>IF(ISERROR(VLOOKUP(VLOOKUP($A138, 'E4 TB Allocation Details'!$A$18:$L$214, MATCH("Demand ID", 'E4 TB Allocation Details'!$A$18:$L$18, 0),FALSE), 'E2 Allocators'!$B$15:$W$358, MATCH('O5 Details by Class &amp; Accounts'!Q$18, 'E2 Allocators'!$B$15:$W$15, 0),FALSE)*$F138), 0, VLOOKUP(VLOOKUP($A138, 'E4 TB Allocation Details'!$A$18:$L$214, MATCH("Demand ID", 'E4 TB Allocation Details'!$A$18:$L$18, 0),FALSE), 'E2 Allocators'!$B$15:$W$358, MATCH('O5 Details by Class &amp; Accounts'!Q$18, 'E2 Allocators'!$B$15:$W$15, 0),FALSE)*$F138)</f>
        <v>26.43378253051047</v>
      </c>
      <c r="R138" s="1322">
        <f>IF(ISERROR(VLOOKUP(VLOOKUP($A138, 'E4 TB Allocation Details'!$A$18:$L$214, MATCH("Demand ID", 'E4 TB Allocation Details'!$A$18:$L$18, 0),FALSE), 'E2 Allocators'!$B$15:$W$358, MATCH('O5 Details by Class &amp; Accounts'!R$18, 'E2 Allocators'!$B$15:$W$15, 0),FALSE)*$F138), 0, VLOOKUP(VLOOKUP($A138, 'E4 TB Allocation Details'!$A$18:$L$214, MATCH("Demand ID", 'E4 TB Allocation Details'!$A$18:$L$18, 0),FALSE), 'E2 Allocators'!$B$15:$W$358, MATCH('O5 Details by Class &amp; Accounts'!R$18, 'E2 Allocators'!$B$15:$W$15, 0),FALSE)*$F138)</f>
        <v>0</v>
      </c>
      <c r="S138" s="1322">
        <f>IF(ISERROR(VLOOKUP(VLOOKUP($A138, 'E4 TB Allocation Details'!$A$18:$L$214, MATCH("Demand ID", 'E4 TB Allocation Details'!$A$18:$L$18, 0),FALSE), 'E2 Allocators'!$B$15:$W$358, MATCH('O5 Details by Class &amp; Accounts'!S$18, 'E2 Allocators'!$B$15:$W$15, 0),FALSE)*$F138), 0, VLOOKUP(VLOOKUP($A138, 'E4 TB Allocation Details'!$A$18:$L$214, MATCH("Demand ID", 'E4 TB Allocation Details'!$A$18:$L$18, 0),FALSE), 'E2 Allocators'!$B$15:$W$358, MATCH('O5 Details by Class &amp; Accounts'!S$18, 'E2 Allocators'!$B$15:$W$15, 0),FALSE)*$F138)</f>
        <v>0</v>
      </c>
      <c r="T138" s="1322">
        <f>IF(ISERROR(VLOOKUP(VLOOKUP($A138, 'E4 TB Allocation Details'!$A$18:$L$214, MATCH("Demand ID", 'E4 TB Allocation Details'!$A$18:$L$18, 0),FALSE), 'E2 Allocators'!$B$15:$W$358, MATCH('O5 Details by Class &amp; Accounts'!T$18, 'E2 Allocators'!$B$15:$W$15, 0),FALSE)*$F138), 0, VLOOKUP(VLOOKUP($A138, 'E4 TB Allocation Details'!$A$18:$L$214, MATCH("Demand ID", 'E4 TB Allocation Details'!$A$18:$L$18, 0),FALSE), 'E2 Allocators'!$B$15:$W$358, MATCH('O5 Details by Class &amp; Accounts'!T$18, 'E2 Allocators'!$B$15:$W$15, 0),FALSE)*$F138)</f>
        <v>0</v>
      </c>
      <c r="U138" s="1322">
        <f>IF(ISERROR(VLOOKUP(VLOOKUP($A138, 'E4 TB Allocation Details'!$A$18:$L$214, MATCH("Demand ID", 'E4 TB Allocation Details'!$A$18:$L$18, 0),FALSE), 'E2 Allocators'!$B$15:$W$358, MATCH('O5 Details by Class &amp; Accounts'!U$18, 'E2 Allocators'!$B$15:$W$15, 0),FALSE)*$F138), 0, VLOOKUP(VLOOKUP($A138, 'E4 TB Allocation Details'!$A$18:$L$214, MATCH("Demand ID", 'E4 TB Allocation Details'!$A$18:$L$18, 0),FALSE), 'E2 Allocators'!$B$15:$W$358, MATCH('O5 Details by Class &amp; Accounts'!U$18, 'E2 Allocators'!$B$15:$W$15, 0),FALSE)*$F138)</f>
        <v>0</v>
      </c>
      <c r="V138" s="1322">
        <f>IF(ISERROR(VLOOKUP(VLOOKUP($A138, 'E4 TB Allocation Details'!$A$18:$L$214, MATCH("Demand ID", 'E4 TB Allocation Details'!$A$18:$L$18, 0),FALSE), 'E2 Allocators'!$B$15:$W$358, MATCH('O5 Details by Class &amp; Accounts'!V$18, 'E2 Allocators'!$B$15:$W$15, 0),FALSE)*$F138), 0, VLOOKUP(VLOOKUP($A138, 'E4 TB Allocation Details'!$A$18:$L$214, MATCH("Demand ID", 'E4 TB Allocation Details'!$A$18:$L$18, 0),FALSE), 'E2 Allocators'!$B$15:$W$358, MATCH('O5 Details by Class &amp; Accounts'!V$18, 'E2 Allocators'!$B$15:$W$15, 0),FALSE)*$F138)</f>
        <v>0</v>
      </c>
      <c r="W138" s="1322">
        <f>IF(ISERROR(VLOOKUP(VLOOKUP($A138, 'E4 TB Allocation Details'!$A$18:$L$214, MATCH("Demand ID", 'E4 TB Allocation Details'!$A$18:$L$18, 0),FALSE), 'E2 Allocators'!$B$15:$W$358, MATCH('O5 Details by Class &amp; Accounts'!W$18, 'E2 Allocators'!$B$15:$W$15, 0),FALSE)*$F138), 0, VLOOKUP(VLOOKUP($A138, 'E4 TB Allocation Details'!$A$18:$L$214, MATCH("Demand ID", 'E4 TB Allocation Details'!$A$18:$L$18, 0),FALSE), 'E2 Allocators'!$B$15:$W$358, MATCH('O5 Details by Class &amp; Accounts'!W$18, 'E2 Allocators'!$B$15:$W$15, 0),FALSE)*$F138)</f>
        <v>0</v>
      </c>
      <c r="X138" s="1322">
        <f>IF(ISERROR(VLOOKUP(VLOOKUP($A138, 'E4 TB Allocation Details'!$A$18:$L$214, MATCH("Demand ID", 'E4 TB Allocation Details'!$A$18:$L$18, 0),FALSE), 'E2 Allocators'!$B$15:$W$358, MATCH('O5 Details by Class &amp; Accounts'!X$18, 'E2 Allocators'!$B$15:$W$15, 0),FALSE)*$F138), 0, VLOOKUP(VLOOKUP($A138, 'E4 TB Allocation Details'!$A$18:$L$214, MATCH("Demand ID", 'E4 TB Allocation Details'!$A$18:$L$18, 0),FALSE), 'E2 Allocators'!$B$15:$W$358, MATCH('O5 Details by Class &amp; Accounts'!X$18, 'E2 Allocators'!$B$15:$W$15, 0),FALSE)*$F138)</f>
        <v>0</v>
      </c>
      <c r="Y138" s="1322">
        <f>IF(ISERROR(VLOOKUP(VLOOKUP($A138, 'E4 TB Allocation Details'!$A$18:$L$214, MATCH("Demand ID", 'E4 TB Allocation Details'!$A$18:$L$18, 0),FALSE), 'E2 Allocators'!$B$15:$W$358, MATCH('O5 Details by Class &amp; Accounts'!Y$18, 'E2 Allocators'!$B$15:$W$15, 0),FALSE)*$F138), 0, VLOOKUP(VLOOKUP($A138, 'E4 TB Allocation Details'!$A$18:$L$214, MATCH("Demand ID", 'E4 TB Allocation Details'!$A$18:$L$18, 0),FALSE), 'E2 Allocators'!$B$15:$W$358, MATCH('O5 Details by Class &amp; Accounts'!Y$18, 'E2 Allocators'!$B$15:$W$15, 0),FALSE)*$F138)</f>
        <v>0</v>
      </c>
      <c r="Z138" s="1322">
        <f>IF(ISERROR(VLOOKUP(VLOOKUP($A138, 'E4 TB Allocation Details'!$A$18:$L$214, MATCH("Demand ID", 'E4 TB Allocation Details'!$A$18:$L$18, 0),FALSE), 'E2 Allocators'!$B$15:$W$358, MATCH('O5 Details by Class &amp; Accounts'!Z$18, 'E2 Allocators'!$B$15:$W$15, 0),FALSE)*$F138), 0, VLOOKUP(VLOOKUP($A138, 'E4 TB Allocation Details'!$A$18:$L$214, MATCH("Demand ID", 'E4 TB Allocation Details'!$A$18:$L$18, 0),FALSE), 'E2 Allocators'!$B$15:$W$358, MATCH('O5 Details by Class &amp; Accounts'!Z$18, 'E2 Allocators'!$B$15:$W$15, 0),FALSE)*$F138)</f>
        <v>0</v>
      </c>
      <c r="AA138" s="1322">
        <f>IF(ISERROR(VLOOKUP(VLOOKUP($A138, 'E4 TB Allocation Details'!$A$18:$L$214, MATCH("Demand ID", 'E4 TB Allocation Details'!$A$18:$L$18, 0),FALSE), 'E2 Allocators'!$B$15:$W$358, MATCH('O5 Details by Class &amp; Accounts'!AA$18, 'E2 Allocators'!$B$15:$W$15, 0),FALSE)*$F138), 0, VLOOKUP(VLOOKUP($A138, 'E4 TB Allocation Details'!$A$18:$L$214, MATCH("Demand ID", 'E4 TB Allocation Details'!$A$18:$L$18, 0),FALSE), 'E2 Allocators'!$B$15:$W$358, MATCH('O5 Details by Class &amp; Accounts'!AA$18, 'E2 Allocators'!$B$15:$W$15, 0),FALSE)*$F138)</f>
        <v>0</v>
      </c>
      <c r="AB138" s="1322">
        <f>IF(ISERROR(VLOOKUP(VLOOKUP($A138, 'E4 TB Allocation Details'!$A$18:$L$214, MATCH("Demand ID", 'E4 TB Allocation Details'!$A$18:$L$18, 0),FALSE), 'E2 Allocators'!$B$15:$W$358, MATCH('O5 Details by Class &amp; Accounts'!AB$18, 'E2 Allocators'!$B$15:$W$15, 0),FALSE)*$F138), 0, VLOOKUP(VLOOKUP($A138, 'E4 TB Allocation Details'!$A$18:$L$214, MATCH("Demand ID", 'E4 TB Allocation Details'!$A$18:$L$18, 0),FALSE), 'E2 Allocators'!$B$15:$W$358, MATCH('O5 Details by Class &amp; Accounts'!AB$18, 'E2 Allocators'!$B$15:$W$15, 0),FALSE)*$F138)</f>
        <v>0</v>
      </c>
      <c r="AC138" s="1322">
        <f t="shared" si="39"/>
        <v>55521.807848528188</v>
      </c>
      <c r="AD138" s="1322">
        <f>IF(ISERROR(VLOOKUP(VLOOKUP($A138, 'E4 TB Allocation Details'!$A$18:$L$214, MATCH("Customer ID", 'E4 TB Allocation Details'!$A$18:$L$18, 0),FALSE), 'E2 Allocators'!$B$15:$W$358, MATCH('O5 Details by Class &amp; Accounts'!AD$18, 'E2 Allocators'!$B$15:$W$15, 0),FALSE)*$G138), 0, VLOOKUP(VLOOKUP($A138, 'E4 TB Allocation Details'!$A$18:$L$214, MATCH("Customer ID", 'E4 TB Allocation Details'!$A$18:$L$18, 0),FALSE), 'E2 Allocators'!$B$15:$W$358, MATCH('O5 Details by Class &amp; Accounts'!AD$18, 'E2 Allocators'!$B$15:$W$15, 0),FALSE)*$G138)</f>
        <v>65167.773830168961</v>
      </c>
      <c r="AE138" s="1322">
        <f>IF(ISERROR(VLOOKUP(VLOOKUP($A138, 'E4 TB Allocation Details'!$A$18:$L$214, MATCH("Customer ID", 'E4 TB Allocation Details'!$A$18:$L$18, 0),FALSE), 'E2 Allocators'!$B$15:$W$358, MATCH('O5 Details by Class &amp; Accounts'!AE$18, 'E2 Allocators'!$B$15:$W$15, 0),FALSE)*$G138), 0, VLOOKUP(VLOOKUP($A138, 'E4 TB Allocation Details'!$A$18:$L$214, MATCH("Customer ID", 'E4 TB Allocation Details'!$A$18:$L$18, 0),FALSE), 'E2 Allocators'!$B$15:$W$358, MATCH('O5 Details by Class &amp; Accounts'!AE$18, 'E2 Allocators'!$B$15:$W$15, 0),FALSE)*$G138)</f>
        <v>10724.902852090341</v>
      </c>
      <c r="AF138" s="1322">
        <f>IF(ISERROR(VLOOKUP(VLOOKUP($A138, 'E4 TB Allocation Details'!$A$18:$L$214, MATCH("Customer ID", 'E4 TB Allocation Details'!$A$18:$L$18, 0),FALSE), 'E2 Allocators'!$B$15:$W$358, MATCH('O5 Details by Class &amp; Accounts'!AF$18, 'E2 Allocators'!$B$15:$W$15, 0),FALSE)*$G138), 0, VLOOKUP(VLOOKUP($A138, 'E4 TB Allocation Details'!$A$18:$L$214, MATCH("Customer ID", 'E4 TB Allocation Details'!$A$18:$L$18, 0),FALSE), 'E2 Allocators'!$B$15:$W$358, MATCH('O5 Details by Class &amp; Accounts'!AF$18, 'E2 Allocators'!$B$15:$W$15, 0),FALSE)*$G138)</f>
        <v>1047.176849905964</v>
      </c>
      <c r="AG138" s="1322">
        <f>IF(ISERROR(VLOOKUP(VLOOKUP($A138, 'E4 TB Allocation Details'!$A$18:$L$214, MATCH("Customer ID", 'E4 TB Allocation Details'!$A$18:$L$18, 0),FALSE), 'E2 Allocators'!$B$15:$W$358, MATCH('O5 Details by Class &amp; Accounts'!AG$18, 'E2 Allocators'!$B$15:$W$15, 0),FALSE)*$G138), 0, VLOOKUP(VLOOKUP($A138, 'E4 TB Allocation Details'!$A$18:$L$214, MATCH("Customer ID", 'E4 TB Allocation Details'!$A$18:$L$18, 0),FALSE), 'E2 Allocators'!$B$15:$W$358, MATCH('O5 Details by Class &amp; Accounts'!AG$18, 'E2 Allocators'!$B$15:$W$15, 0),FALSE)*$G138)</f>
        <v>0</v>
      </c>
      <c r="AH138" s="1322">
        <f>IF(ISERROR(VLOOKUP(VLOOKUP($A138, 'E4 TB Allocation Details'!$A$18:$L$214, MATCH("Customer ID", 'E4 TB Allocation Details'!$A$18:$L$18, 0),FALSE), 'E2 Allocators'!$B$15:$W$358, MATCH('O5 Details by Class &amp; Accounts'!AH$18, 'E2 Allocators'!$B$15:$W$15, 0),FALSE)*$G138), 0, VLOOKUP(VLOOKUP($A138, 'E4 TB Allocation Details'!$A$18:$L$214, MATCH("Customer ID", 'E4 TB Allocation Details'!$A$18:$L$18, 0),FALSE), 'E2 Allocators'!$B$15:$W$358, MATCH('O5 Details by Class &amp; Accounts'!AH$18, 'E2 Allocators'!$B$15:$W$15, 0),FALSE)*$G138)</f>
        <v>0</v>
      </c>
      <c r="AI138" s="1322">
        <f>IF(ISERROR(VLOOKUP(VLOOKUP($A138, 'E4 TB Allocation Details'!$A$18:$L$214, MATCH("Customer ID", 'E4 TB Allocation Details'!$A$18:$L$18, 0),FALSE), 'E2 Allocators'!$B$15:$W$358, MATCH('O5 Details by Class &amp; Accounts'!AI$18, 'E2 Allocators'!$B$15:$W$15, 0),FALSE)*$G138), 0, VLOOKUP(VLOOKUP($A138, 'E4 TB Allocation Details'!$A$18:$L$214, MATCH("Customer ID", 'E4 TB Allocation Details'!$A$18:$L$18, 0),FALSE), 'E2 Allocators'!$B$15:$W$358, MATCH('O5 Details by Class &amp; Accounts'!AI$18, 'E2 Allocators'!$B$15:$W$15, 0),FALSE)*$G138)</f>
        <v>7.9937164114959076</v>
      </c>
      <c r="AJ138" s="1322">
        <f>IF(ISERROR(VLOOKUP(VLOOKUP($A138, 'E4 TB Allocation Details'!$A$18:$L$214, MATCH("Customer ID", 'E4 TB Allocation Details'!$A$18:$L$18, 0),FALSE), 'E2 Allocators'!$B$15:$W$358, MATCH('O5 Details by Class &amp; Accounts'!AJ$18, 'E2 Allocators'!$B$15:$W$15, 0),FALSE)*$G138), 0, VLOOKUP(VLOOKUP($A138, 'E4 TB Allocation Details'!$A$18:$L$214, MATCH("Customer ID", 'E4 TB Allocation Details'!$A$18:$L$18, 0),FALSE), 'E2 Allocators'!$B$15:$W$358, MATCH('O5 Details by Class &amp; Accounts'!AJ$18, 'E2 Allocators'!$B$15:$W$15, 0),FALSE)*$G138)</f>
        <v>6127.0278975166066</v>
      </c>
      <c r="AK138" s="1322">
        <f>IF(ISERROR(VLOOKUP(VLOOKUP($A138, 'E4 TB Allocation Details'!$A$18:$L$214, MATCH("Customer ID", 'E4 TB Allocation Details'!$A$18:$L$18, 0),FALSE), 'E2 Allocators'!$B$15:$W$358, MATCH('O5 Details by Class &amp; Accounts'!AK$18, 'E2 Allocators'!$B$15:$W$15, 0),FALSE)*$G138), 0, VLOOKUP(VLOOKUP($A138, 'E4 TB Allocation Details'!$A$18:$L$214, MATCH("Customer ID", 'E4 TB Allocation Details'!$A$18:$L$18, 0),FALSE), 'E2 Allocators'!$B$15:$W$358, MATCH('O5 Details by Class &amp; Accounts'!AK$18, 'E2 Allocators'!$B$15:$W$15, 0),FALSE)*$G138)</f>
        <v>0</v>
      </c>
      <c r="AL138" s="1322">
        <f>IF(ISERROR(VLOOKUP(VLOOKUP($A138, 'E4 TB Allocation Details'!$A$18:$L$214, MATCH("Customer ID", 'E4 TB Allocation Details'!$A$18:$L$18, 0),FALSE), 'E2 Allocators'!$B$15:$W$358, MATCH('O5 Details by Class &amp; Accounts'!AL$18, 'E2 Allocators'!$B$15:$W$15, 0),FALSE)*$G138), 0, VLOOKUP(VLOOKUP($A138, 'E4 TB Allocation Details'!$A$18:$L$214, MATCH("Customer ID", 'E4 TB Allocation Details'!$A$18:$L$18, 0),FALSE), 'E2 Allocators'!$B$15:$W$358, MATCH('O5 Details by Class &amp; Accounts'!AL$18, 'E2 Allocators'!$B$15:$W$15, 0),FALSE)*$G138)</f>
        <v>207.83662669889361</v>
      </c>
      <c r="AM138" s="1322">
        <f>IF(ISERROR(VLOOKUP(VLOOKUP($A138, 'E4 TB Allocation Details'!$A$18:$L$214, MATCH("Customer ID", 'E4 TB Allocation Details'!$A$18:$L$18, 0),FALSE), 'E2 Allocators'!$B$15:$W$358, MATCH('O5 Details by Class &amp; Accounts'!AM$18, 'E2 Allocators'!$B$15:$W$15, 0),FALSE)*$G138), 0, VLOOKUP(VLOOKUP($A138, 'E4 TB Allocation Details'!$A$18:$L$214, MATCH("Customer ID", 'E4 TB Allocation Details'!$A$18:$L$18, 0),FALSE), 'E2 Allocators'!$B$15:$W$358, MATCH('O5 Details by Class &amp; Accounts'!AM$18, 'E2 Allocators'!$B$15:$W$15, 0),FALSE)*$G138)</f>
        <v>0</v>
      </c>
      <c r="AN138" s="1322">
        <f>IF(ISERROR(VLOOKUP(VLOOKUP($A138, 'E4 TB Allocation Details'!$A$18:$L$214, MATCH("Customer ID", 'E4 TB Allocation Details'!$A$18:$L$18, 0),FALSE), 'E2 Allocators'!$B$15:$W$358, MATCH('O5 Details by Class &amp; Accounts'!AN$18, 'E2 Allocators'!$B$15:$W$15, 0),FALSE)*$G138), 0, VLOOKUP(VLOOKUP($A138, 'E4 TB Allocation Details'!$A$18:$L$214, MATCH("Customer ID", 'E4 TB Allocation Details'!$A$18:$L$18, 0),FALSE), 'E2 Allocators'!$B$15:$W$358, MATCH('O5 Details by Class &amp; Accounts'!AN$18, 'E2 Allocators'!$B$15:$W$15, 0),FALSE)*$G138)</f>
        <v>0</v>
      </c>
      <c r="AO138" s="1322">
        <f>IF(ISERROR(VLOOKUP(VLOOKUP($A138, 'E4 TB Allocation Details'!$A$18:$L$214, MATCH("Customer ID", 'E4 TB Allocation Details'!$A$18:$L$18, 0),FALSE), 'E2 Allocators'!$B$15:$W$358, MATCH('O5 Details by Class &amp; Accounts'!AO$18, 'E2 Allocators'!$B$15:$W$15, 0),FALSE)*$G138), 0, VLOOKUP(VLOOKUP($A138, 'E4 TB Allocation Details'!$A$18:$L$214, MATCH("Customer ID", 'E4 TB Allocation Details'!$A$18:$L$18, 0),FALSE), 'E2 Allocators'!$B$15:$W$358, MATCH('O5 Details by Class &amp; Accounts'!AO$18, 'E2 Allocators'!$B$15:$W$15, 0),FALSE)*$G138)</f>
        <v>0</v>
      </c>
      <c r="AP138" s="1322">
        <f>IF(ISERROR(VLOOKUP(VLOOKUP($A138, 'E4 TB Allocation Details'!$A$18:$L$214, MATCH("Customer ID", 'E4 TB Allocation Details'!$A$18:$L$18, 0),FALSE), 'E2 Allocators'!$B$15:$W$358, MATCH('O5 Details by Class &amp; Accounts'!AP$18, 'E2 Allocators'!$B$15:$W$15, 0),FALSE)*$G138), 0, VLOOKUP(VLOOKUP($A138, 'E4 TB Allocation Details'!$A$18:$L$214, MATCH("Customer ID", 'E4 TB Allocation Details'!$A$18:$L$18, 0),FALSE), 'E2 Allocators'!$B$15:$W$358, MATCH('O5 Details by Class &amp; Accounts'!AP$18, 'E2 Allocators'!$B$15:$W$15, 0),FALSE)*$G138)</f>
        <v>0</v>
      </c>
      <c r="AQ138" s="1322">
        <f>IF(ISERROR(VLOOKUP(VLOOKUP($A138, 'E4 TB Allocation Details'!$A$18:$L$214, MATCH("Customer ID", 'E4 TB Allocation Details'!$A$18:$L$18, 0),FALSE), 'E2 Allocators'!$B$15:$W$358, MATCH('O5 Details by Class &amp; Accounts'!AQ$18, 'E2 Allocators'!$B$15:$W$15, 0),FALSE)*$G138), 0, VLOOKUP(VLOOKUP($A138, 'E4 TB Allocation Details'!$A$18:$L$214, MATCH("Customer ID", 'E4 TB Allocation Details'!$A$18:$L$18, 0),FALSE), 'E2 Allocators'!$B$15:$W$358, MATCH('O5 Details by Class &amp; Accounts'!AQ$18, 'E2 Allocators'!$B$15:$W$15, 0),FALSE)*$G138)</f>
        <v>0</v>
      </c>
      <c r="AR138" s="1322">
        <f>IF(ISERROR(VLOOKUP(VLOOKUP($A138, 'E4 TB Allocation Details'!$A$18:$L$214, MATCH("Customer ID", 'E4 TB Allocation Details'!$A$18:$L$18, 0),FALSE), 'E2 Allocators'!$B$15:$W$358, MATCH('O5 Details by Class &amp; Accounts'!AR$18, 'E2 Allocators'!$B$15:$W$15, 0),FALSE)*$G138), 0, VLOOKUP(VLOOKUP($A138, 'E4 TB Allocation Details'!$A$18:$L$214, MATCH("Customer ID", 'E4 TB Allocation Details'!$A$18:$L$18, 0),FALSE), 'E2 Allocators'!$B$15:$W$358, MATCH('O5 Details by Class &amp; Accounts'!AR$18, 'E2 Allocators'!$B$15:$W$15, 0),FALSE)*$G138)</f>
        <v>0</v>
      </c>
      <c r="AS138" s="1322">
        <f>IF(ISERROR(VLOOKUP(VLOOKUP($A138, 'E4 TB Allocation Details'!$A$18:$L$214, MATCH("Customer ID", 'E4 TB Allocation Details'!$A$18:$L$18, 0),FALSE), 'E2 Allocators'!$B$15:$W$358, MATCH('O5 Details by Class &amp; Accounts'!AS$18, 'E2 Allocators'!$B$15:$W$15, 0),FALSE)*$G138), 0, VLOOKUP(VLOOKUP($A138, 'E4 TB Allocation Details'!$A$18:$L$214, MATCH("Customer ID", 'E4 TB Allocation Details'!$A$18:$L$18, 0),FALSE), 'E2 Allocators'!$B$15:$W$358, MATCH('O5 Details by Class &amp; Accounts'!AS$18, 'E2 Allocators'!$B$15:$W$15, 0),FALSE)*$G138)</f>
        <v>0</v>
      </c>
      <c r="AT138" s="1322">
        <f>IF(ISERROR(VLOOKUP(VLOOKUP($A138, 'E4 TB Allocation Details'!$A$18:$L$214, MATCH("Customer ID", 'E4 TB Allocation Details'!$A$18:$L$18, 0),FALSE), 'E2 Allocators'!$B$15:$W$358, MATCH('O5 Details by Class &amp; Accounts'!AT$18, 'E2 Allocators'!$B$15:$W$15, 0),FALSE)*$G138), 0, VLOOKUP(VLOOKUP($A138, 'E4 TB Allocation Details'!$A$18:$L$214, MATCH("Customer ID", 'E4 TB Allocation Details'!$A$18:$L$18, 0),FALSE), 'E2 Allocators'!$B$15:$W$358, MATCH('O5 Details by Class &amp; Accounts'!AT$18, 'E2 Allocators'!$B$15:$W$15, 0),FALSE)*$G138)</f>
        <v>0</v>
      </c>
      <c r="AU138" s="1322">
        <f>IF(ISERROR(VLOOKUP(VLOOKUP($A138, 'E4 TB Allocation Details'!$A$18:$L$214, MATCH("Customer ID", 'E4 TB Allocation Details'!$A$18:$L$18, 0),FALSE), 'E2 Allocators'!$B$15:$W$358, MATCH('O5 Details by Class &amp; Accounts'!AU$18, 'E2 Allocators'!$B$15:$W$15, 0),FALSE)*$G138), 0, VLOOKUP(VLOOKUP($A138, 'E4 TB Allocation Details'!$A$18:$L$214, MATCH("Customer ID", 'E4 TB Allocation Details'!$A$18:$L$18, 0),FALSE), 'E2 Allocators'!$B$15:$W$358, MATCH('O5 Details by Class &amp; Accounts'!AU$18, 'E2 Allocators'!$B$15:$W$15, 0),FALSE)*$G138)</f>
        <v>0</v>
      </c>
      <c r="AV138" s="1322">
        <f>IF(ISERROR(VLOOKUP(VLOOKUP($A138, 'E4 TB Allocation Details'!$A$18:$L$214, MATCH("Customer ID", 'E4 TB Allocation Details'!$A$18:$L$18, 0),FALSE), 'E2 Allocators'!$B$15:$W$358, MATCH('O5 Details by Class &amp; Accounts'!AV$18, 'E2 Allocators'!$B$15:$W$15, 0),FALSE)*$G138), 0, VLOOKUP(VLOOKUP($A138, 'E4 TB Allocation Details'!$A$18:$L$214, MATCH("Customer ID", 'E4 TB Allocation Details'!$A$18:$L$18, 0),FALSE), 'E2 Allocators'!$B$15:$W$358, MATCH('O5 Details by Class &amp; Accounts'!AV$18, 'E2 Allocators'!$B$15:$W$15, 0),FALSE)*$G138)</f>
        <v>0</v>
      </c>
      <c r="AW138" s="1322">
        <f>IF(ISERROR(VLOOKUP(VLOOKUP($A138, 'E4 TB Allocation Details'!$A$18:$L$214, MATCH("Customer ID", 'E4 TB Allocation Details'!$A$18:$L$18, 0),FALSE), 'E2 Allocators'!$B$15:$W$358, MATCH('O5 Details by Class &amp; Accounts'!AW$18, 'E2 Allocators'!$B$15:$W$15, 0),FALSE)*$G138), 0, VLOOKUP(VLOOKUP($A138, 'E4 TB Allocation Details'!$A$18:$L$214, MATCH("Customer ID", 'E4 TB Allocation Details'!$A$18:$L$18, 0),FALSE), 'E2 Allocators'!$B$15:$W$358, MATCH('O5 Details by Class &amp; Accounts'!AW$18, 'E2 Allocators'!$B$15:$W$15, 0),FALSE)*$G138)</f>
        <v>0</v>
      </c>
      <c r="AX138" s="1322">
        <f t="shared" si="40"/>
        <v>83282.71177279226</v>
      </c>
      <c r="AY138" s="1322">
        <f>IF(ISERROR(VLOOKUP(VLOOKUP($A138, 'E4 TB Allocation Details'!$A$18:$L$214, MATCH("Misc ID", 'E4 TB Allocation Details'!$A$18:$L$18, 0),FALSE), 'E2 Allocators'!$B$15:$W$358, MATCH('O5 Details by Class &amp; Accounts'!AY$18, 'E2 Allocators'!$B$15:$W$15, 0),FALSE)*$E138), 0, VLOOKUP(VLOOKUP($A138, 'E4 TB Allocation Details'!$A$18:$L$214, MATCH("Misc ID", 'E4 TB Allocation Details'!$A$18:$L$18, 0),FALSE), 'E2 Allocators'!$B$15:$W$358, MATCH('O5 Details by Class &amp; Accounts'!AY$18, 'E2 Allocators'!$B$15:$W$15, 0),FALSE)*$E138)</f>
        <v>0</v>
      </c>
      <c r="AZ138" s="1322">
        <f>IF(ISERROR(VLOOKUP(VLOOKUP($A138, 'E4 TB Allocation Details'!$A$18:$L$214, MATCH("Misc ID", 'E4 TB Allocation Details'!$A$18:$L$18, 0),FALSE), 'E2 Allocators'!$B$15:$W$358, MATCH('O5 Details by Class &amp; Accounts'!AZ$18, 'E2 Allocators'!$B$15:$W$15, 0),FALSE)*$E138), 0, VLOOKUP(VLOOKUP($A138, 'E4 TB Allocation Details'!$A$18:$L$214, MATCH("Misc ID", 'E4 TB Allocation Details'!$A$18:$L$18, 0),FALSE), 'E2 Allocators'!$B$15:$W$358, MATCH('O5 Details by Class &amp; Accounts'!AZ$18, 'E2 Allocators'!$B$15:$W$15, 0),FALSE)*$E138)</f>
        <v>0</v>
      </c>
      <c r="BA138" s="1322">
        <f>IF(ISERROR(VLOOKUP(VLOOKUP($A138, 'E4 TB Allocation Details'!$A$18:$L$214, MATCH("Misc ID", 'E4 TB Allocation Details'!$A$18:$L$18, 0),FALSE), 'E2 Allocators'!$B$15:$W$358, MATCH('O5 Details by Class &amp; Accounts'!BA$18, 'E2 Allocators'!$B$15:$W$15, 0),FALSE)*$E138), 0, VLOOKUP(VLOOKUP($A138, 'E4 TB Allocation Details'!$A$18:$L$214, MATCH("Misc ID", 'E4 TB Allocation Details'!$A$18:$L$18, 0),FALSE), 'E2 Allocators'!$B$15:$W$358, MATCH('O5 Details by Class &amp; Accounts'!BA$18, 'E2 Allocators'!$B$15:$W$15, 0),FALSE)*$E138)</f>
        <v>0</v>
      </c>
      <c r="BB138" s="1322">
        <f>IF(ISERROR(VLOOKUP(VLOOKUP($A138, 'E4 TB Allocation Details'!$A$18:$L$214, MATCH("Misc ID", 'E4 TB Allocation Details'!$A$18:$L$18, 0),FALSE), 'E2 Allocators'!$B$15:$W$358, MATCH('O5 Details by Class &amp; Accounts'!BB$18, 'E2 Allocators'!$B$15:$W$15, 0),FALSE)*$E138), 0, VLOOKUP(VLOOKUP($A138, 'E4 TB Allocation Details'!$A$18:$L$214, MATCH("Misc ID", 'E4 TB Allocation Details'!$A$18:$L$18, 0),FALSE), 'E2 Allocators'!$B$15:$W$358, MATCH('O5 Details by Class &amp; Accounts'!BB$18, 'E2 Allocators'!$B$15:$W$15, 0),FALSE)*$E138)</f>
        <v>0</v>
      </c>
      <c r="BC138" s="1322">
        <f>IF(ISERROR(VLOOKUP(VLOOKUP($A138, 'E4 TB Allocation Details'!$A$18:$L$214, MATCH("Misc ID", 'E4 TB Allocation Details'!$A$18:$L$18, 0),FALSE), 'E2 Allocators'!$B$15:$W$358, MATCH('O5 Details by Class &amp; Accounts'!BC$18, 'E2 Allocators'!$B$15:$W$15, 0),FALSE)*$E138), 0, VLOOKUP(VLOOKUP($A138, 'E4 TB Allocation Details'!$A$18:$L$214, MATCH("Misc ID", 'E4 TB Allocation Details'!$A$18:$L$18, 0),FALSE), 'E2 Allocators'!$B$15:$W$358, MATCH('O5 Details by Class &amp; Accounts'!BC$18, 'E2 Allocators'!$B$15:$W$15, 0),FALSE)*$E138)</f>
        <v>0</v>
      </c>
      <c r="BD138" s="1322">
        <f>IF(ISERROR(VLOOKUP(VLOOKUP($A138, 'E4 TB Allocation Details'!$A$18:$L$214, MATCH("Misc ID", 'E4 TB Allocation Details'!$A$18:$L$18, 0),FALSE), 'E2 Allocators'!$B$15:$W$358, MATCH('O5 Details by Class &amp; Accounts'!BD$18, 'E2 Allocators'!$B$15:$W$15, 0),FALSE)*$E138), 0, VLOOKUP(VLOOKUP($A138, 'E4 TB Allocation Details'!$A$18:$L$214, MATCH("Misc ID", 'E4 TB Allocation Details'!$A$18:$L$18, 0),FALSE), 'E2 Allocators'!$B$15:$W$358, MATCH('O5 Details by Class &amp; Accounts'!BD$18, 'E2 Allocators'!$B$15:$W$15, 0),FALSE)*$E138)</f>
        <v>0</v>
      </c>
      <c r="BE138" s="1322">
        <f>IF(ISERROR(VLOOKUP(VLOOKUP($A138, 'E4 TB Allocation Details'!$A$18:$L$214, MATCH("Misc ID", 'E4 TB Allocation Details'!$A$18:$L$18, 0),FALSE), 'E2 Allocators'!$B$15:$W$358, MATCH('O5 Details by Class &amp; Accounts'!BE$18, 'E2 Allocators'!$B$15:$W$15, 0),FALSE)*$E138), 0, VLOOKUP(VLOOKUP($A138, 'E4 TB Allocation Details'!$A$18:$L$214, MATCH("Misc ID", 'E4 TB Allocation Details'!$A$18:$L$18, 0),FALSE), 'E2 Allocators'!$B$15:$W$358, MATCH('O5 Details by Class &amp; Accounts'!BE$18, 'E2 Allocators'!$B$15:$W$15, 0),FALSE)*$E138)</f>
        <v>0</v>
      </c>
      <c r="BF138" s="1322">
        <f>IF(ISERROR(VLOOKUP(VLOOKUP($A138, 'E4 TB Allocation Details'!$A$18:$L$214, MATCH("Misc ID", 'E4 TB Allocation Details'!$A$18:$L$18, 0),FALSE), 'E2 Allocators'!$B$15:$W$358, MATCH('O5 Details by Class &amp; Accounts'!BF$18, 'E2 Allocators'!$B$15:$W$15, 0),FALSE)*$E138), 0, VLOOKUP(VLOOKUP($A138, 'E4 TB Allocation Details'!$A$18:$L$214, MATCH("Misc ID", 'E4 TB Allocation Details'!$A$18:$L$18, 0),FALSE), 'E2 Allocators'!$B$15:$W$358, MATCH('O5 Details by Class &amp; Accounts'!BF$18, 'E2 Allocators'!$B$15:$W$15, 0),FALSE)*$E138)</f>
        <v>0</v>
      </c>
      <c r="BG138" s="1322">
        <f>IF(ISERROR(VLOOKUP(VLOOKUP($A138, 'E4 TB Allocation Details'!$A$18:$L$214, MATCH("Misc ID", 'E4 TB Allocation Details'!$A$18:$L$18, 0),FALSE), 'E2 Allocators'!$B$15:$W$358, MATCH('O5 Details by Class &amp; Accounts'!BG$18, 'E2 Allocators'!$B$15:$W$15, 0),FALSE)*$E138), 0, VLOOKUP(VLOOKUP($A138, 'E4 TB Allocation Details'!$A$18:$L$214, MATCH("Misc ID", 'E4 TB Allocation Details'!$A$18:$L$18, 0),FALSE), 'E2 Allocators'!$B$15:$W$358, MATCH('O5 Details by Class &amp; Accounts'!BG$18, 'E2 Allocators'!$B$15:$W$15, 0),FALSE)*$E138)</f>
        <v>0</v>
      </c>
      <c r="BH138" s="1322">
        <f>IF(ISERROR(VLOOKUP(VLOOKUP($A138, 'E4 TB Allocation Details'!$A$18:$L$214, MATCH("Misc ID", 'E4 TB Allocation Details'!$A$18:$L$18, 0),FALSE), 'E2 Allocators'!$B$15:$W$358, MATCH('O5 Details by Class &amp; Accounts'!BH$18, 'E2 Allocators'!$B$15:$W$15, 0),FALSE)*$E138), 0, VLOOKUP(VLOOKUP($A138, 'E4 TB Allocation Details'!$A$18:$L$214, MATCH("Misc ID", 'E4 TB Allocation Details'!$A$18:$L$18, 0),FALSE), 'E2 Allocators'!$B$15:$W$358, MATCH('O5 Details by Class &amp; Accounts'!BH$18, 'E2 Allocators'!$B$15:$W$15, 0),FALSE)*$E138)</f>
        <v>0</v>
      </c>
      <c r="BI138" s="1322">
        <f>IF(ISERROR(VLOOKUP(VLOOKUP($A138, 'E4 TB Allocation Details'!$A$18:$L$214, MATCH("Misc ID", 'E4 TB Allocation Details'!$A$18:$L$18, 0),FALSE), 'E2 Allocators'!$B$15:$W$358, MATCH('O5 Details by Class &amp; Accounts'!BI$18, 'E2 Allocators'!$B$15:$W$15, 0),FALSE)*$E138), 0, VLOOKUP(VLOOKUP($A138, 'E4 TB Allocation Details'!$A$18:$L$214, MATCH("Misc ID", 'E4 TB Allocation Details'!$A$18:$L$18, 0),FALSE), 'E2 Allocators'!$B$15:$W$358, MATCH('O5 Details by Class &amp; Accounts'!BI$18, 'E2 Allocators'!$B$15:$W$15, 0),FALSE)*$E138)</f>
        <v>0</v>
      </c>
      <c r="BJ138" s="1322">
        <f>IF(ISERROR(VLOOKUP(VLOOKUP($A138, 'E4 TB Allocation Details'!$A$18:$L$214, MATCH("Misc ID", 'E4 TB Allocation Details'!$A$18:$L$18, 0),FALSE), 'E2 Allocators'!$B$15:$W$358, MATCH('O5 Details by Class &amp; Accounts'!BJ$18, 'E2 Allocators'!$B$15:$W$15, 0),FALSE)*$E138), 0, VLOOKUP(VLOOKUP($A138, 'E4 TB Allocation Details'!$A$18:$L$214, MATCH("Misc ID", 'E4 TB Allocation Details'!$A$18:$L$18, 0),FALSE), 'E2 Allocators'!$B$15:$W$358, MATCH('O5 Details by Class &amp; Accounts'!BJ$18, 'E2 Allocators'!$B$15:$W$15, 0),FALSE)*$E138)</f>
        <v>0</v>
      </c>
      <c r="BK138" s="1322">
        <f>IF(ISERROR(VLOOKUP(VLOOKUP($A138, 'E4 TB Allocation Details'!$A$18:$L$214, MATCH("Misc ID", 'E4 TB Allocation Details'!$A$18:$L$18, 0),FALSE), 'E2 Allocators'!$B$15:$W$358, MATCH('O5 Details by Class &amp; Accounts'!BK$18, 'E2 Allocators'!$B$15:$W$15, 0),FALSE)*$E138), 0, VLOOKUP(VLOOKUP($A138, 'E4 TB Allocation Details'!$A$18:$L$214, MATCH("Misc ID", 'E4 TB Allocation Details'!$A$18:$L$18, 0),FALSE), 'E2 Allocators'!$B$15:$W$358, MATCH('O5 Details by Class &amp; Accounts'!BK$18, 'E2 Allocators'!$B$15:$W$15, 0),FALSE)*$E138)</f>
        <v>0</v>
      </c>
      <c r="BL138" s="1322">
        <f>IF(ISERROR(VLOOKUP(VLOOKUP($A138, 'E4 TB Allocation Details'!$A$18:$L$214, MATCH("Misc ID", 'E4 TB Allocation Details'!$A$18:$L$18, 0),FALSE), 'E2 Allocators'!$B$15:$W$358, MATCH('O5 Details by Class &amp; Accounts'!BL$18, 'E2 Allocators'!$B$15:$W$15, 0),FALSE)*$E138), 0, VLOOKUP(VLOOKUP($A138, 'E4 TB Allocation Details'!$A$18:$L$214, MATCH("Misc ID", 'E4 TB Allocation Details'!$A$18:$L$18, 0),FALSE), 'E2 Allocators'!$B$15:$W$358, MATCH('O5 Details by Class &amp; Accounts'!BL$18, 'E2 Allocators'!$B$15:$W$15, 0),FALSE)*$E138)</f>
        <v>0</v>
      </c>
      <c r="BM138" s="1322">
        <f>IF(ISERROR(VLOOKUP(VLOOKUP($A138, 'E4 TB Allocation Details'!$A$18:$L$214, MATCH("Misc ID", 'E4 TB Allocation Details'!$A$18:$L$18, 0),FALSE), 'E2 Allocators'!$B$15:$W$358, MATCH('O5 Details by Class &amp; Accounts'!BM$18, 'E2 Allocators'!$B$15:$W$15, 0),FALSE)*$E138), 0, VLOOKUP(VLOOKUP($A138, 'E4 TB Allocation Details'!$A$18:$L$214, MATCH("Misc ID", 'E4 TB Allocation Details'!$A$18:$L$18, 0),FALSE), 'E2 Allocators'!$B$15:$W$358, MATCH('O5 Details by Class &amp; Accounts'!BM$18, 'E2 Allocators'!$B$15:$W$15, 0),FALSE)*$E138)</f>
        <v>0</v>
      </c>
      <c r="BN138" s="1322">
        <f>IF(ISERROR(VLOOKUP(VLOOKUP($A138, 'E4 TB Allocation Details'!$A$18:$L$214, MATCH("Misc ID", 'E4 TB Allocation Details'!$A$18:$L$18, 0),FALSE), 'E2 Allocators'!$B$15:$W$358, MATCH('O5 Details by Class &amp; Accounts'!BN$18, 'E2 Allocators'!$B$15:$W$15, 0),FALSE)*$E138), 0, VLOOKUP(VLOOKUP($A138, 'E4 TB Allocation Details'!$A$18:$L$214, MATCH("Misc ID", 'E4 TB Allocation Details'!$A$18:$L$18, 0),FALSE), 'E2 Allocators'!$B$15:$W$358, MATCH('O5 Details by Class &amp; Accounts'!BN$18, 'E2 Allocators'!$B$15:$W$15, 0),FALSE)*$E138)</f>
        <v>0</v>
      </c>
      <c r="BO138" s="1322">
        <f>IF(ISERROR(VLOOKUP(VLOOKUP($A138, 'E4 TB Allocation Details'!$A$18:$L$214, MATCH("Misc ID", 'E4 TB Allocation Details'!$A$18:$L$18, 0),FALSE), 'E2 Allocators'!$B$15:$W$358, MATCH('O5 Details by Class &amp; Accounts'!BO$18, 'E2 Allocators'!$B$15:$W$15, 0),FALSE)*$E138), 0, VLOOKUP(VLOOKUP($A138, 'E4 TB Allocation Details'!$A$18:$L$214, MATCH("Misc ID", 'E4 TB Allocation Details'!$A$18:$L$18, 0),FALSE), 'E2 Allocators'!$B$15:$W$358, MATCH('O5 Details by Class &amp; Accounts'!BO$18, 'E2 Allocators'!$B$15:$W$15, 0),FALSE)*$E138)</f>
        <v>0</v>
      </c>
      <c r="BP138" s="1322">
        <f>IF(ISERROR(VLOOKUP(VLOOKUP($A138, 'E4 TB Allocation Details'!$A$18:$L$214, MATCH("Misc ID", 'E4 TB Allocation Details'!$A$18:$L$18, 0),FALSE), 'E2 Allocators'!$B$15:$W$358, MATCH('O5 Details by Class &amp; Accounts'!BP$18, 'E2 Allocators'!$B$15:$W$15, 0),FALSE)*$E138), 0, VLOOKUP(VLOOKUP($A138, 'E4 TB Allocation Details'!$A$18:$L$214, MATCH("Misc ID", 'E4 TB Allocation Details'!$A$18:$L$18, 0),FALSE), 'E2 Allocators'!$B$15:$W$358, MATCH('O5 Details by Class &amp; Accounts'!BP$18, 'E2 Allocators'!$B$15:$W$15, 0),FALSE)*$E138)</f>
        <v>0</v>
      </c>
      <c r="BQ138" s="1322">
        <f>IF(ISERROR(VLOOKUP(VLOOKUP($A138, 'E4 TB Allocation Details'!$A$18:$L$214, MATCH("Misc ID", 'E4 TB Allocation Details'!$A$18:$L$18, 0),FALSE), 'E2 Allocators'!$B$15:$W$358, MATCH('O5 Details by Class &amp; Accounts'!BQ$18, 'E2 Allocators'!$B$15:$W$15, 0),FALSE)*$E138), 0, VLOOKUP(VLOOKUP($A138, 'E4 TB Allocation Details'!$A$18:$L$214, MATCH("Misc ID", 'E4 TB Allocation Details'!$A$18:$L$18, 0),FALSE), 'E2 Allocators'!$B$15:$W$358, MATCH('O5 Details by Class &amp; Accounts'!BQ$18, 'E2 Allocators'!$B$15:$W$15, 0),FALSE)*$E138)</f>
        <v>0</v>
      </c>
      <c r="BR138" s="1322">
        <f>IF(ISERROR(VLOOKUP(VLOOKUP($A138, 'E4 TB Allocation Details'!$A$18:$L$214, MATCH("Misc ID", 'E4 TB Allocation Details'!$A$18:$L$18, 0),FALSE), 'E2 Allocators'!$B$15:$W$358, MATCH('O5 Details by Class &amp; Accounts'!BR$18, 'E2 Allocators'!$B$15:$W$15, 0),FALSE)*$E138), 0, VLOOKUP(VLOOKUP($A138, 'E4 TB Allocation Details'!$A$18:$L$214, MATCH("Misc ID", 'E4 TB Allocation Details'!$A$18:$L$18, 0),FALSE), 'E2 Allocators'!$B$15:$W$358, MATCH('O5 Details by Class &amp; Accounts'!BR$18, 'E2 Allocators'!$B$15:$W$15, 0),FALSE)*$E138)</f>
        <v>0</v>
      </c>
      <c r="BS138" s="1322">
        <f t="shared" si="41"/>
        <v>0</v>
      </c>
      <c r="BT138" s="1322">
        <f>IF(ISERROR(VLOOKUP(VLOOKUP($A138, 'E4 TB Allocation Details'!$A$18:$L$214, MATCH("A &amp; G ID", 'E4 TB Allocation Details'!$A$18:$L$18, 0),FALSE), 'E2 Allocators'!$B$15:$W$358, MATCH('O5 Details by Class &amp; Accounts'!BT$18, 'E2 Allocators'!$B$15:$W$15, 0),FALSE)*$E138), 0, VLOOKUP(VLOOKUP($A138, 'E4 TB Allocation Details'!$A$18:$L$214, MATCH("A &amp; G ID", 'E4 TB Allocation Details'!$A$18:$L$18, 0),FALSE), 'E2 Allocators'!$B$15:$W$358, MATCH('O5 Details by Class &amp; Accounts'!BT$18, 'E2 Allocators'!$B$15:$W$15, 0),FALSE)*$E138)</f>
        <v>0</v>
      </c>
      <c r="BU138" s="1322">
        <f>IF(ISERROR(VLOOKUP(VLOOKUP($A138, 'E4 TB Allocation Details'!$A$18:$L$214, MATCH("A &amp; G ID", 'E4 TB Allocation Details'!$A$18:$L$18, 0),FALSE), 'E2 Allocators'!$B$15:$W$358, MATCH('O5 Details by Class &amp; Accounts'!BU$18, 'E2 Allocators'!$B$15:$W$15, 0),FALSE)*$E138), 0, VLOOKUP(VLOOKUP($A138, 'E4 TB Allocation Details'!$A$18:$L$214, MATCH("A &amp; G ID", 'E4 TB Allocation Details'!$A$18:$L$18, 0),FALSE), 'E2 Allocators'!$B$15:$W$358, MATCH('O5 Details by Class &amp; Accounts'!BU$18, 'E2 Allocators'!$B$15:$W$15, 0),FALSE)*$E138)</f>
        <v>0</v>
      </c>
      <c r="BV138" s="1322">
        <f>IF(ISERROR(VLOOKUP(VLOOKUP($A138, 'E4 TB Allocation Details'!$A$18:$L$214, MATCH("A &amp; G ID", 'E4 TB Allocation Details'!$A$18:$L$18, 0),FALSE), 'E2 Allocators'!$B$15:$W$358, MATCH('O5 Details by Class &amp; Accounts'!BV$18, 'E2 Allocators'!$B$15:$W$15, 0),FALSE)*$E138), 0, VLOOKUP(VLOOKUP($A138, 'E4 TB Allocation Details'!$A$18:$L$214, MATCH("A &amp; G ID", 'E4 TB Allocation Details'!$A$18:$L$18, 0),FALSE), 'E2 Allocators'!$B$15:$W$358, MATCH('O5 Details by Class &amp; Accounts'!BV$18, 'E2 Allocators'!$B$15:$W$15, 0),FALSE)*$E138)</f>
        <v>0</v>
      </c>
      <c r="BW138" s="1322">
        <f>IF(ISERROR(VLOOKUP(VLOOKUP($A138, 'E4 TB Allocation Details'!$A$18:$L$214, MATCH("A &amp; G ID", 'E4 TB Allocation Details'!$A$18:$L$18, 0),FALSE), 'E2 Allocators'!$B$15:$W$358, MATCH('O5 Details by Class &amp; Accounts'!BW$18, 'E2 Allocators'!$B$15:$W$15, 0),FALSE)*$E138), 0, VLOOKUP(VLOOKUP($A138, 'E4 TB Allocation Details'!$A$18:$L$214, MATCH("A &amp; G ID", 'E4 TB Allocation Details'!$A$18:$L$18, 0),FALSE), 'E2 Allocators'!$B$15:$W$358, MATCH('O5 Details by Class &amp; Accounts'!BW$18, 'E2 Allocators'!$B$15:$W$15, 0),FALSE)*$E138)</f>
        <v>0</v>
      </c>
      <c r="BX138" s="1322">
        <f>IF(ISERROR(VLOOKUP(VLOOKUP($A138, 'E4 TB Allocation Details'!$A$18:$L$214, MATCH("A &amp; G ID", 'E4 TB Allocation Details'!$A$18:$L$18, 0),FALSE), 'E2 Allocators'!$B$15:$W$358, MATCH('O5 Details by Class &amp; Accounts'!BX$18, 'E2 Allocators'!$B$15:$W$15, 0),FALSE)*$E138), 0, VLOOKUP(VLOOKUP($A138, 'E4 TB Allocation Details'!$A$18:$L$214, MATCH("A &amp; G ID", 'E4 TB Allocation Details'!$A$18:$L$18, 0),FALSE), 'E2 Allocators'!$B$15:$W$358, MATCH('O5 Details by Class &amp; Accounts'!BX$18, 'E2 Allocators'!$B$15:$W$15, 0),FALSE)*$E138)</f>
        <v>0</v>
      </c>
      <c r="BY138" s="1322">
        <f>IF(ISERROR(VLOOKUP(VLOOKUP($A138, 'E4 TB Allocation Details'!$A$18:$L$214, MATCH("A &amp; G ID", 'E4 TB Allocation Details'!$A$18:$L$18, 0),FALSE), 'E2 Allocators'!$B$15:$W$358, MATCH('O5 Details by Class &amp; Accounts'!BY$18, 'E2 Allocators'!$B$15:$W$15, 0),FALSE)*$E138), 0, VLOOKUP(VLOOKUP($A138, 'E4 TB Allocation Details'!$A$18:$L$214, MATCH("A &amp; G ID", 'E4 TB Allocation Details'!$A$18:$L$18, 0),FALSE), 'E2 Allocators'!$B$15:$W$358, MATCH('O5 Details by Class &amp; Accounts'!BY$18, 'E2 Allocators'!$B$15:$W$15, 0),FALSE)*$E138)</f>
        <v>0</v>
      </c>
      <c r="BZ138" s="1322">
        <f>IF(ISERROR(VLOOKUP(VLOOKUP($A138, 'E4 TB Allocation Details'!$A$18:$L$214, MATCH("A &amp; G ID", 'E4 TB Allocation Details'!$A$18:$L$18, 0),FALSE), 'E2 Allocators'!$B$15:$W$358, MATCH('O5 Details by Class &amp; Accounts'!BZ$18, 'E2 Allocators'!$B$15:$W$15, 0),FALSE)*$E138), 0, VLOOKUP(VLOOKUP($A138, 'E4 TB Allocation Details'!$A$18:$L$214, MATCH("A &amp; G ID", 'E4 TB Allocation Details'!$A$18:$L$18, 0),FALSE), 'E2 Allocators'!$B$15:$W$358, MATCH('O5 Details by Class &amp; Accounts'!BZ$18, 'E2 Allocators'!$B$15:$W$15, 0),FALSE)*$E138)</f>
        <v>0</v>
      </c>
      <c r="CA138" s="1322">
        <f>IF(ISERROR(VLOOKUP(VLOOKUP($A138, 'E4 TB Allocation Details'!$A$18:$L$214, MATCH("A &amp; G ID", 'E4 TB Allocation Details'!$A$18:$L$18, 0),FALSE), 'E2 Allocators'!$B$15:$W$358, MATCH('O5 Details by Class &amp; Accounts'!CA$18, 'E2 Allocators'!$B$15:$W$15, 0),FALSE)*$E138), 0, VLOOKUP(VLOOKUP($A138, 'E4 TB Allocation Details'!$A$18:$L$214, MATCH("A &amp; G ID", 'E4 TB Allocation Details'!$A$18:$L$18, 0),FALSE), 'E2 Allocators'!$B$15:$W$358, MATCH('O5 Details by Class &amp; Accounts'!CA$18, 'E2 Allocators'!$B$15:$W$15, 0),FALSE)*$E138)</f>
        <v>0</v>
      </c>
      <c r="CB138" s="1322">
        <f>IF(ISERROR(VLOOKUP(VLOOKUP($A138, 'E4 TB Allocation Details'!$A$18:$L$214, MATCH("A &amp; G ID", 'E4 TB Allocation Details'!$A$18:$L$18, 0),FALSE), 'E2 Allocators'!$B$15:$W$358, MATCH('O5 Details by Class &amp; Accounts'!CB$18, 'E2 Allocators'!$B$15:$W$15, 0),FALSE)*$E138), 0, VLOOKUP(VLOOKUP($A138, 'E4 TB Allocation Details'!$A$18:$L$214, MATCH("A &amp; G ID", 'E4 TB Allocation Details'!$A$18:$L$18, 0),FALSE), 'E2 Allocators'!$B$15:$W$358, MATCH('O5 Details by Class &amp; Accounts'!CB$18, 'E2 Allocators'!$B$15:$W$15, 0),FALSE)*$E138)</f>
        <v>0</v>
      </c>
      <c r="CC138" s="1322">
        <f>IF(ISERROR(VLOOKUP(VLOOKUP($A138, 'E4 TB Allocation Details'!$A$18:$L$214, MATCH("A &amp; G ID", 'E4 TB Allocation Details'!$A$18:$L$18, 0),FALSE), 'E2 Allocators'!$B$15:$W$358, MATCH('O5 Details by Class &amp; Accounts'!CC$18, 'E2 Allocators'!$B$15:$W$15, 0),FALSE)*$E138), 0, VLOOKUP(VLOOKUP($A138, 'E4 TB Allocation Details'!$A$18:$L$214, MATCH("A &amp; G ID", 'E4 TB Allocation Details'!$A$18:$L$18, 0),FALSE), 'E2 Allocators'!$B$15:$W$358, MATCH('O5 Details by Class &amp; Accounts'!CC$18, 'E2 Allocators'!$B$15:$W$15, 0),FALSE)*$E138)</f>
        <v>0</v>
      </c>
      <c r="CD138" s="1322">
        <f>IF(ISERROR(VLOOKUP(VLOOKUP($A138, 'E4 TB Allocation Details'!$A$18:$L$214, MATCH("A &amp; G ID", 'E4 TB Allocation Details'!$A$18:$L$18, 0),FALSE), 'E2 Allocators'!$B$15:$W$358, MATCH('O5 Details by Class &amp; Accounts'!CD$18, 'E2 Allocators'!$B$15:$W$15, 0),FALSE)*$E138), 0, VLOOKUP(VLOOKUP($A138, 'E4 TB Allocation Details'!$A$18:$L$214, MATCH("A &amp; G ID", 'E4 TB Allocation Details'!$A$18:$L$18, 0),FALSE), 'E2 Allocators'!$B$15:$W$358, MATCH('O5 Details by Class &amp; Accounts'!CD$18, 'E2 Allocators'!$B$15:$W$15, 0),FALSE)*$E138)</f>
        <v>0</v>
      </c>
      <c r="CE138" s="1322">
        <f>IF(ISERROR(VLOOKUP(VLOOKUP($A138, 'E4 TB Allocation Details'!$A$18:$L$214, MATCH("A &amp; G ID", 'E4 TB Allocation Details'!$A$18:$L$18, 0),FALSE), 'E2 Allocators'!$B$15:$W$358, MATCH('O5 Details by Class &amp; Accounts'!CE$18, 'E2 Allocators'!$B$15:$W$15, 0),FALSE)*$E138), 0, VLOOKUP(VLOOKUP($A138, 'E4 TB Allocation Details'!$A$18:$L$214, MATCH("A &amp; G ID", 'E4 TB Allocation Details'!$A$18:$L$18, 0),FALSE), 'E2 Allocators'!$B$15:$W$358, MATCH('O5 Details by Class &amp; Accounts'!CE$18, 'E2 Allocators'!$B$15:$W$15, 0),FALSE)*$E138)</f>
        <v>0</v>
      </c>
      <c r="CF138" s="1322">
        <f>IF(ISERROR(VLOOKUP(VLOOKUP($A138, 'E4 TB Allocation Details'!$A$18:$L$214, MATCH("A &amp; G ID", 'E4 TB Allocation Details'!$A$18:$L$18, 0),FALSE), 'E2 Allocators'!$B$15:$W$358, MATCH('O5 Details by Class &amp; Accounts'!CF$18, 'E2 Allocators'!$B$15:$W$15, 0),FALSE)*$E138), 0, VLOOKUP(VLOOKUP($A138, 'E4 TB Allocation Details'!$A$18:$L$214, MATCH("A &amp; G ID", 'E4 TB Allocation Details'!$A$18:$L$18, 0),FALSE), 'E2 Allocators'!$B$15:$W$358, MATCH('O5 Details by Class &amp; Accounts'!CF$18, 'E2 Allocators'!$B$15:$W$15, 0),FALSE)*$E138)</f>
        <v>0</v>
      </c>
      <c r="CG138" s="1322">
        <f>IF(ISERROR(VLOOKUP(VLOOKUP($A138, 'E4 TB Allocation Details'!$A$18:$L$214, MATCH("A &amp; G ID", 'E4 TB Allocation Details'!$A$18:$L$18, 0),FALSE), 'E2 Allocators'!$B$15:$W$358, MATCH('O5 Details by Class &amp; Accounts'!CG$18, 'E2 Allocators'!$B$15:$W$15, 0),FALSE)*$E138), 0, VLOOKUP(VLOOKUP($A138, 'E4 TB Allocation Details'!$A$18:$L$214, MATCH("A &amp; G ID", 'E4 TB Allocation Details'!$A$18:$L$18, 0),FALSE), 'E2 Allocators'!$B$15:$W$358, MATCH('O5 Details by Class &amp; Accounts'!CG$18, 'E2 Allocators'!$B$15:$W$15, 0),FALSE)*$E138)</f>
        <v>0</v>
      </c>
      <c r="CH138" s="1322">
        <f>IF(ISERROR(VLOOKUP(VLOOKUP($A138, 'E4 TB Allocation Details'!$A$18:$L$214, MATCH("A &amp; G ID", 'E4 TB Allocation Details'!$A$18:$L$18, 0),FALSE), 'E2 Allocators'!$B$15:$W$358, MATCH('O5 Details by Class &amp; Accounts'!CH$18, 'E2 Allocators'!$B$15:$W$15, 0),FALSE)*$E138), 0, VLOOKUP(VLOOKUP($A138, 'E4 TB Allocation Details'!$A$18:$L$214, MATCH("A &amp; G ID", 'E4 TB Allocation Details'!$A$18:$L$18, 0),FALSE), 'E2 Allocators'!$B$15:$W$358, MATCH('O5 Details by Class &amp; Accounts'!CH$18, 'E2 Allocators'!$B$15:$W$15, 0),FALSE)*$E138)</f>
        <v>0</v>
      </c>
      <c r="CI138" s="1322">
        <f>IF(ISERROR(VLOOKUP(VLOOKUP($A138, 'E4 TB Allocation Details'!$A$18:$L$214, MATCH("A &amp; G ID", 'E4 TB Allocation Details'!$A$18:$L$18, 0),FALSE), 'E2 Allocators'!$B$15:$W$358, MATCH('O5 Details by Class &amp; Accounts'!CI$18, 'E2 Allocators'!$B$15:$W$15, 0),FALSE)*$E138), 0, VLOOKUP(VLOOKUP($A138, 'E4 TB Allocation Details'!$A$18:$L$214, MATCH("A &amp; G ID", 'E4 TB Allocation Details'!$A$18:$L$18, 0),FALSE), 'E2 Allocators'!$B$15:$W$358, MATCH('O5 Details by Class &amp; Accounts'!CI$18, 'E2 Allocators'!$B$15:$W$15, 0),FALSE)*$E138)</f>
        <v>0</v>
      </c>
      <c r="CJ138" s="1322">
        <f>IF(ISERROR(VLOOKUP(VLOOKUP($A138, 'E4 TB Allocation Details'!$A$18:$L$214, MATCH("A &amp; G ID", 'E4 TB Allocation Details'!$A$18:$L$18, 0),FALSE), 'E2 Allocators'!$B$15:$W$358, MATCH('O5 Details by Class &amp; Accounts'!CJ$18, 'E2 Allocators'!$B$15:$W$15, 0),FALSE)*$E138), 0, VLOOKUP(VLOOKUP($A138, 'E4 TB Allocation Details'!$A$18:$L$214, MATCH("A &amp; G ID", 'E4 TB Allocation Details'!$A$18:$L$18, 0),FALSE), 'E2 Allocators'!$B$15:$W$358, MATCH('O5 Details by Class &amp; Accounts'!CJ$18, 'E2 Allocators'!$B$15:$W$15, 0),FALSE)*$E138)</f>
        <v>0</v>
      </c>
      <c r="CK138" s="1322">
        <f>IF(ISERROR(VLOOKUP(VLOOKUP($A138, 'E4 TB Allocation Details'!$A$18:$L$214, MATCH("A &amp; G ID", 'E4 TB Allocation Details'!$A$18:$L$18, 0),FALSE), 'E2 Allocators'!$B$15:$W$358, MATCH('O5 Details by Class &amp; Accounts'!CK$18, 'E2 Allocators'!$B$15:$W$15, 0),FALSE)*$E138), 0, VLOOKUP(VLOOKUP($A138, 'E4 TB Allocation Details'!$A$18:$L$214, MATCH("A &amp; G ID", 'E4 TB Allocation Details'!$A$18:$L$18, 0),FALSE), 'E2 Allocators'!$B$15:$W$358, MATCH('O5 Details by Class &amp; Accounts'!CK$18, 'E2 Allocators'!$B$15:$W$15, 0),FALSE)*$E138)</f>
        <v>0</v>
      </c>
      <c r="CL138" s="1322">
        <f>IF(ISERROR(VLOOKUP(VLOOKUP($A138, 'E4 TB Allocation Details'!$A$18:$L$214, MATCH("A &amp; G ID", 'E4 TB Allocation Details'!$A$18:$L$18, 0),FALSE), 'E2 Allocators'!$B$15:$W$358, MATCH('O5 Details by Class &amp; Accounts'!CL$18, 'E2 Allocators'!$B$15:$W$15, 0),FALSE)*$E138), 0, VLOOKUP(VLOOKUP($A138, 'E4 TB Allocation Details'!$A$18:$L$214, MATCH("A &amp; G ID", 'E4 TB Allocation Details'!$A$18:$L$18, 0),FALSE), 'E2 Allocators'!$B$15:$W$358, MATCH('O5 Details by Class &amp; Accounts'!CL$18, 'E2 Allocators'!$B$15:$W$15, 0),FALSE)*$E138)</f>
        <v>0</v>
      </c>
      <c r="CM138" s="1322">
        <f>IF(ISERROR(VLOOKUP(VLOOKUP($A138, 'E4 TB Allocation Details'!$A$18:$L$214, MATCH("A &amp; G ID", 'E4 TB Allocation Details'!$A$18:$L$18, 0),FALSE), 'E2 Allocators'!$B$15:$W$358, MATCH('O5 Details by Class &amp; Accounts'!CM$18, 'E2 Allocators'!$B$15:$W$15, 0),FALSE)*$E138), 0, VLOOKUP(VLOOKUP($A138, 'E4 TB Allocation Details'!$A$18:$L$214, MATCH("A &amp; G ID", 'E4 TB Allocation Details'!$A$18:$L$18, 0),FALSE), 'E2 Allocators'!$B$15:$W$358, MATCH('O5 Details by Class &amp; Accounts'!CM$18, 'E2 Allocators'!$B$15:$W$15, 0),FALSE)*$E138)</f>
        <v>0</v>
      </c>
      <c r="CN138" s="1322">
        <f t="shared" si="42"/>
        <v>0</v>
      </c>
      <c r="CO138" s="1651">
        <f t="shared" si="43"/>
        <v>0</v>
      </c>
      <c r="CQ138" s="1899" t="inlineStr">
        <is>
          <t/>
        </is>
      </c>
    </row>
    <row r="139" spans="1:95" s="64" customFormat="1" ht="25.5" x14ac:dyDescent="0.2">
      <c r="A139" s="1090">
        <v>5025</v>
      </c>
      <c r="B139" s="1089" t="s">
        <v>1582</v>
      </c>
      <c r="C139" s="1648">
        <f>IF(ISERROR(VLOOKUP($A139,'I3 TB Data'!$A$19:$H$483,MATCH('O5 Details by Class &amp; Accounts'!$C$18, 'I3 TB Data'!$A$19:$H$19,0),0)), 0, VLOOKUP($A139,'I3 TB Data'!$A$19:$H$483,MATCH('O5 Details by Class &amp; Accounts'!$C$18,'I3 TB Data'!$A$19:$H$19,0),0))</f>
        <v>97357.200000000012</v>
      </c>
      <c r="D139" s="1649"/>
      <c r="E139" s="1648">
        <f t="shared" si="31"/>
        <v>97357.200000000012</v>
      </c>
      <c r="F139" s="1650">
        <f>IF(ISERROR(VLOOKUP($A139, 'E1 Categorization'!A33:E124, MATCH("Customer Component", 'E1 Categorization'!$A$33:$E$33,0), 0)), 0, IF(VLOOKUP($A139, 'E1 Categorization'!A33:E124, MATCH("Customer Component", 'E1 Categorization'!$A$33:$E$33,0), 0)=0, 'O5 Details by Class &amp; Accounts'!$E139, IF(AND(VLOOKUP($A139, 'E1 Categorization'!A33:E124, MATCH("Customer Component", 'E1 Categorization'!$A$33:$E$33,0), 0) &gt;0, VLOOKUP($A139, 'E1 Categorization'!A33:E124, MATCH("Customer Component", 'E1 Categorization'!$A$33:$E$33,0), 0)&lt;1), 'O5 Details by Class &amp; Accounts'!$E139*(1-VLOOKUP($A139, 'E1 Categorization'!A33:E124, MATCH("Customer Component", 'E1 Categorization'!$A$33:$E$33,0), 0)), 0)))</f>
        <v>38942.880000000005</v>
      </c>
      <c r="G139" s="1650">
        <f>IF(ISERROR(VLOOKUP($A139, 'E1 Categorization'!A33:E124, MATCH("Customer Component", 'E1 Categorization'!$A$33:$E$33,0), 0)),0, IF(VLOOKUP($A139, 'E1 Categorization'!A33:E124, MATCH("Customer Component", 'E1 Categorization'!$A$33:$E$33,0), 0)=0, 0, IF(AND(VLOOKUP($A139, 'E1 Categorization'!A33:E124, MATCH("Customer Component", 'E1 Categorization'!$A$33:$E$33,0), 0) &gt;0, VLOOKUP($A139, 'E1 Categorization'!A33:E124, MATCH("Customer Component", 'E1 Categorization'!$A$33:$E$33,0), 0)&lt;1), 'O5 Details by Class &amp; Accounts'!$E139*(VLOOKUP($A139, 'E1 Categorization'!A33:E124, MATCH("Customer Component", 'E1 Categorization'!$A$33:$E$33,0), 0)), 'O5 Details by Class &amp; Accounts'!$E139)))</f>
        <v>58414.320000000007</v>
      </c>
      <c r="H139" s="1322">
        <f t="shared" si="38"/>
        <v>97357.200000000012</v>
      </c>
      <c r="I139" s="1322">
        <f>IF(ISERROR(VLOOKUP(VLOOKUP($A139, 'E4 TB Allocation Details'!$A$18:$L$214, MATCH("Demand ID", 'E4 TB Allocation Details'!$A$18:$L$18, 0),FALSE), 'E2 Allocators'!$B$15:$W$358, MATCH('O5 Details by Class &amp; Accounts'!I$18, 'E2 Allocators'!$B$15:$W$15, 0),FALSE)*$F139), 0, VLOOKUP(VLOOKUP($A139, 'E4 TB Allocation Details'!$A$18:$L$214, MATCH("Demand ID", 'E4 TB Allocation Details'!$A$18:$L$18, 0),FALSE), 'E2 Allocators'!$B$15:$W$358, MATCH('O5 Details by Class &amp; Accounts'!I$18, 'E2 Allocators'!$B$15:$W$15, 0),FALSE)*$F139)</f>
        <v>10592.062301425563</v>
      </c>
      <c r="J139" s="1322">
        <f>IF(ISERROR(VLOOKUP(VLOOKUP($A139, 'E4 TB Allocation Details'!$A$18:$L$214, MATCH("Demand ID", 'E4 TB Allocation Details'!$A$18:$L$18, 0),FALSE), 'E2 Allocators'!$B$15:$W$358, MATCH('O5 Details by Class &amp; Accounts'!J$18, 'E2 Allocators'!$B$15:$W$15, 0),FALSE)*$F139), 0, VLOOKUP(VLOOKUP($A139, 'E4 TB Allocation Details'!$A$18:$L$214, MATCH("Demand ID", 'E4 TB Allocation Details'!$A$18:$L$18, 0),FALSE), 'E2 Allocators'!$B$15:$W$358, MATCH('O5 Details by Class &amp; Accounts'!J$18, 'E2 Allocators'!$B$15:$W$15, 0),FALSE)*$F139)</f>
        <v>12103.792288598615</v>
      </c>
      <c r="K139" s="1322">
        <f>IF(ISERROR(VLOOKUP(VLOOKUP($A139, 'E4 TB Allocation Details'!$A$18:$L$214, MATCH("Demand ID", 'E4 TB Allocation Details'!$A$18:$L$18, 0),FALSE), 'E2 Allocators'!$B$15:$W$358, MATCH('O5 Details by Class &amp; Accounts'!K$18, 'E2 Allocators'!$B$15:$W$15, 0),FALSE)*$F139), 0, VLOOKUP(VLOOKUP($A139, 'E4 TB Allocation Details'!$A$18:$L$214, MATCH("Demand ID", 'E4 TB Allocation Details'!$A$18:$L$18, 0),FALSE), 'E2 Allocators'!$B$15:$W$358, MATCH('O5 Details by Class &amp; Accounts'!K$18, 'E2 Allocators'!$B$15:$W$15, 0),FALSE)*$F139)</f>
        <v>12692.22443505603</v>
      </c>
      <c r="L139" s="1322">
        <f>IF(ISERROR(VLOOKUP(VLOOKUP($A139, 'E4 TB Allocation Details'!$A$18:$L$214, MATCH("Demand ID", 'E4 TB Allocation Details'!$A$18:$L$18, 0),FALSE), 'E2 Allocators'!$B$15:$W$358, MATCH('O5 Details by Class &amp; Accounts'!L$18, 'E2 Allocators'!$B$15:$W$15, 0),FALSE)*$F139), 0, VLOOKUP(VLOOKUP($A139, 'E4 TB Allocation Details'!$A$18:$L$214, MATCH("Demand ID", 'E4 TB Allocation Details'!$A$18:$L$18, 0),FALSE), 'E2 Allocators'!$B$15:$W$358, MATCH('O5 Details by Class &amp; Accounts'!L$18, 'E2 Allocators'!$B$15:$W$15, 0),FALSE)*$F139)</f>
        <v>0</v>
      </c>
      <c r="M139" s="1322">
        <f>IF(ISERROR(VLOOKUP(VLOOKUP($A139, 'E4 TB Allocation Details'!$A$18:$L$214, MATCH("Demand ID", 'E4 TB Allocation Details'!$A$18:$L$18, 0),FALSE), 'E2 Allocators'!$B$15:$W$358, MATCH('O5 Details by Class &amp; Accounts'!M$18, 'E2 Allocators'!$B$15:$W$15, 0),FALSE)*$F139), 0, VLOOKUP(VLOOKUP($A139, 'E4 TB Allocation Details'!$A$18:$L$214, MATCH("Demand ID", 'E4 TB Allocation Details'!$A$18:$L$18, 0),FALSE), 'E2 Allocators'!$B$15:$W$358, MATCH('O5 Details by Class &amp; Accounts'!M$18, 'E2 Allocators'!$B$15:$W$15, 0),FALSE)*$F139)</f>
        <v>0</v>
      </c>
      <c r="N139" s="1322">
        <f>IF(ISERROR(VLOOKUP(VLOOKUP($A139, 'E4 TB Allocation Details'!$A$18:$L$214, MATCH("Demand ID", 'E4 TB Allocation Details'!$A$18:$L$18, 0),FALSE), 'E2 Allocators'!$B$15:$W$358, MATCH('O5 Details by Class &amp; Accounts'!N$18, 'E2 Allocators'!$B$15:$W$15, 0),FALSE)*$F139), 0, VLOOKUP(VLOOKUP($A139, 'E4 TB Allocation Details'!$A$18:$L$214, MATCH("Demand ID", 'E4 TB Allocation Details'!$A$18:$L$18, 0),FALSE), 'E2 Allocators'!$B$15:$W$358, MATCH('O5 Details by Class &amp; Accounts'!N$18, 'E2 Allocators'!$B$15:$W$15, 0),FALSE)*$F139)</f>
        <v>3450.0291847688641</v>
      </c>
      <c r="O139" s="1322">
        <f>IF(ISERROR(VLOOKUP(VLOOKUP($A139, 'E4 TB Allocation Details'!$A$18:$L$214, MATCH("Demand ID", 'E4 TB Allocation Details'!$A$18:$L$18, 0),FALSE), 'E2 Allocators'!$B$15:$W$358, MATCH('O5 Details by Class &amp; Accounts'!O$18, 'E2 Allocators'!$B$15:$W$15, 0),FALSE)*$F139), 0, VLOOKUP(VLOOKUP($A139, 'E4 TB Allocation Details'!$A$18:$L$214, MATCH("Demand ID", 'E4 TB Allocation Details'!$A$18:$L$18, 0),FALSE), 'E2 Allocators'!$B$15:$W$358, MATCH('O5 Details by Class &amp; Accounts'!O$18, 'E2 Allocators'!$B$15:$W$15, 0),FALSE)*$F139)</f>
        <v>86.231190323202512</v>
      </c>
      <c r="P139" s="1322">
        <f>IF(ISERROR(VLOOKUP(VLOOKUP($A139, 'E4 TB Allocation Details'!$A$18:$L$214, MATCH("Demand ID", 'E4 TB Allocation Details'!$A$18:$L$18, 0),FALSE), 'E2 Allocators'!$B$15:$W$358, MATCH('O5 Details by Class &amp; Accounts'!P$18, 'E2 Allocators'!$B$15:$W$15, 0),FALSE)*$F139), 0, VLOOKUP(VLOOKUP($A139, 'E4 TB Allocation Details'!$A$18:$L$214, MATCH("Demand ID", 'E4 TB Allocation Details'!$A$18:$L$18, 0),FALSE), 'E2 Allocators'!$B$15:$W$358, MATCH('O5 Details by Class &amp; Accounts'!P$18, 'E2 Allocators'!$B$15:$W$15, 0),FALSE)*$F139)</f>
        <v>0</v>
      </c>
      <c r="Q139" s="1322">
        <f>IF(ISERROR(VLOOKUP(VLOOKUP($A139, 'E4 TB Allocation Details'!$A$18:$L$214, MATCH("Demand ID", 'E4 TB Allocation Details'!$A$18:$L$18, 0),FALSE), 'E2 Allocators'!$B$15:$W$358, MATCH('O5 Details by Class &amp; Accounts'!Q$18, 'E2 Allocators'!$B$15:$W$15, 0),FALSE)*$F139), 0, VLOOKUP(VLOOKUP($A139, 'E4 TB Allocation Details'!$A$18:$L$214, MATCH("Demand ID", 'E4 TB Allocation Details'!$A$18:$L$18, 0),FALSE), 'E2 Allocators'!$B$15:$W$358, MATCH('O5 Details by Class &amp; Accounts'!Q$18, 'E2 Allocators'!$B$15:$W$15, 0),FALSE)*$F139)</f>
        <v>18.540599827731548</v>
      </c>
      <c r="R139" s="1322">
        <f>IF(ISERROR(VLOOKUP(VLOOKUP($A139, 'E4 TB Allocation Details'!$A$18:$L$214, MATCH("Demand ID", 'E4 TB Allocation Details'!$A$18:$L$18, 0),FALSE), 'E2 Allocators'!$B$15:$W$358, MATCH('O5 Details by Class &amp; Accounts'!R$18, 'E2 Allocators'!$B$15:$W$15, 0),FALSE)*$F139), 0, VLOOKUP(VLOOKUP($A139, 'E4 TB Allocation Details'!$A$18:$L$214, MATCH("Demand ID", 'E4 TB Allocation Details'!$A$18:$L$18, 0),FALSE), 'E2 Allocators'!$B$15:$W$358, MATCH('O5 Details by Class &amp; Accounts'!R$18, 'E2 Allocators'!$B$15:$W$15, 0),FALSE)*$F139)</f>
        <v>0</v>
      </c>
      <c r="S139" s="1322">
        <f>IF(ISERROR(VLOOKUP(VLOOKUP($A139, 'E4 TB Allocation Details'!$A$18:$L$214, MATCH("Demand ID", 'E4 TB Allocation Details'!$A$18:$L$18, 0),FALSE), 'E2 Allocators'!$B$15:$W$358, MATCH('O5 Details by Class &amp; Accounts'!S$18, 'E2 Allocators'!$B$15:$W$15, 0),FALSE)*$F139), 0, VLOOKUP(VLOOKUP($A139, 'E4 TB Allocation Details'!$A$18:$L$214, MATCH("Demand ID", 'E4 TB Allocation Details'!$A$18:$L$18, 0),FALSE), 'E2 Allocators'!$B$15:$W$358, MATCH('O5 Details by Class &amp; Accounts'!S$18, 'E2 Allocators'!$B$15:$W$15, 0),FALSE)*$F139)</f>
        <v>0</v>
      </c>
      <c r="T139" s="1322">
        <f>IF(ISERROR(VLOOKUP(VLOOKUP($A139, 'E4 TB Allocation Details'!$A$18:$L$214, MATCH("Demand ID", 'E4 TB Allocation Details'!$A$18:$L$18, 0),FALSE), 'E2 Allocators'!$B$15:$W$358, MATCH('O5 Details by Class &amp; Accounts'!T$18, 'E2 Allocators'!$B$15:$W$15, 0),FALSE)*$F139), 0, VLOOKUP(VLOOKUP($A139, 'E4 TB Allocation Details'!$A$18:$L$214, MATCH("Demand ID", 'E4 TB Allocation Details'!$A$18:$L$18, 0),FALSE), 'E2 Allocators'!$B$15:$W$358, MATCH('O5 Details by Class &amp; Accounts'!T$18, 'E2 Allocators'!$B$15:$W$15, 0),FALSE)*$F139)</f>
        <v>0</v>
      </c>
      <c r="U139" s="1322">
        <f>IF(ISERROR(VLOOKUP(VLOOKUP($A139, 'E4 TB Allocation Details'!$A$18:$L$214, MATCH("Demand ID", 'E4 TB Allocation Details'!$A$18:$L$18, 0),FALSE), 'E2 Allocators'!$B$15:$W$358, MATCH('O5 Details by Class &amp; Accounts'!U$18, 'E2 Allocators'!$B$15:$W$15, 0),FALSE)*$F139), 0, VLOOKUP(VLOOKUP($A139, 'E4 TB Allocation Details'!$A$18:$L$214, MATCH("Demand ID", 'E4 TB Allocation Details'!$A$18:$L$18, 0),FALSE), 'E2 Allocators'!$B$15:$W$358, MATCH('O5 Details by Class &amp; Accounts'!U$18, 'E2 Allocators'!$B$15:$W$15, 0),FALSE)*$F139)</f>
        <v>0</v>
      </c>
      <c r="V139" s="1322">
        <f>IF(ISERROR(VLOOKUP(VLOOKUP($A139, 'E4 TB Allocation Details'!$A$18:$L$214, MATCH("Demand ID", 'E4 TB Allocation Details'!$A$18:$L$18, 0),FALSE), 'E2 Allocators'!$B$15:$W$358, MATCH('O5 Details by Class &amp; Accounts'!V$18, 'E2 Allocators'!$B$15:$W$15, 0),FALSE)*$F139), 0, VLOOKUP(VLOOKUP($A139, 'E4 TB Allocation Details'!$A$18:$L$214, MATCH("Demand ID", 'E4 TB Allocation Details'!$A$18:$L$18, 0),FALSE), 'E2 Allocators'!$B$15:$W$358, MATCH('O5 Details by Class &amp; Accounts'!V$18, 'E2 Allocators'!$B$15:$W$15, 0),FALSE)*$F139)</f>
        <v>0</v>
      </c>
      <c r="W139" s="1322">
        <f>IF(ISERROR(VLOOKUP(VLOOKUP($A139, 'E4 TB Allocation Details'!$A$18:$L$214, MATCH("Demand ID", 'E4 TB Allocation Details'!$A$18:$L$18, 0),FALSE), 'E2 Allocators'!$B$15:$W$358, MATCH('O5 Details by Class &amp; Accounts'!W$18, 'E2 Allocators'!$B$15:$W$15, 0),FALSE)*$F139), 0, VLOOKUP(VLOOKUP($A139, 'E4 TB Allocation Details'!$A$18:$L$214, MATCH("Demand ID", 'E4 TB Allocation Details'!$A$18:$L$18, 0),FALSE), 'E2 Allocators'!$B$15:$W$358, MATCH('O5 Details by Class &amp; Accounts'!W$18, 'E2 Allocators'!$B$15:$W$15, 0),FALSE)*$F139)</f>
        <v>0</v>
      </c>
      <c r="X139" s="1322">
        <f>IF(ISERROR(VLOOKUP(VLOOKUP($A139, 'E4 TB Allocation Details'!$A$18:$L$214, MATCH("Demand ID", 'E4 TB Allocation Details'!$A$18:$L$18, 0),FALSE), 'E2 Allocators'!$B$15:$W$358, MATCH('O5 Details by Class &amp; Accounts'!X$18, 'E2 Allocators'!$B$15:$W$15, 0),FALSE)*$F139), 0, VLOOKUP(VLOOKUP($A139, 'E4 TB Allocation Details'!$A$18:$L$214, MATCH("Demand ID", 'E4 TB Allocation Details'!$A$18:$L$18, 0),FALSE), 'E2 Allocators'!$B$15:$W$358, MATCH('O5 Details by Class &amp; Accounts'!X$18, 'E2 Allocators'!$B$15:$W$15, 0),FALSE)*$F139)</f>
        <v>0</v>
      </c>
      <c r="Y139" s="1322">
        <f>IF(ISERROR(VLOOKUP(VLOOKUP($A139, 'E4 TB Allocation Details'!$A$18:$L$214, MATCH("Demand ID", 'E4 TB Allocation Details'!$A$18:$L$18, 0),FALSE), 'E2 Allocators'!$B$15:$W$358, MATCH('O5 Details by Class &amp; Accounts'!Y$18, 'E2 Allocators'!$B$15:$W$15, 0),FALSE)*$F139), 0, VLOOKUP(VLOOKUP($A139, 'E4 TB Allocation Details'!$A$18:$L$214, MATCH("Demand ID", 'E4 TB Allocation Details'!$A$18:$L$18, 0),FALSE), 'E2 Allocators'!$B$15:$W$358, MATCH('O5 Details by Class &amp; Accounts'!Y$18, 'E2 Allocators'!$B$15:$W$15, 0),FALSE)*$F139)</f>
        <v>0</v>
      </c>
      <c r="Z139" s="1322">
        <f>IF(ISERROR(VLOOKUP(VLOOKUP($A139, 'E4 TB Allocation Details'!$A$18:$L$214, MATCH("Demand ID", 'E4 TB Allocation Details'!$A$18:$L$18, 0),FALSE), 'E2 Allocators'!$B$15:$W$358, MATCH('O5 Details by Class &amp; Accounts'!Z$18, 'E2 Allocators'!$B$15:$W$15, 0),FALSE)*$F139), 0, VLOOKUP(VLOOKUP($A139, 'E4 TB Allocation Details'!$A$18:$L$214, MATCH("Demand ID", 'E4 TB Allocation Details'!$A$18:$L$18, 0),FALSE), 'E2 Allocators'!$B$15:$W$358, MATCH('O5 Details by Class &amp; Accounts'!Z$18, 'E2 Allocators'!$B$15:$W$15, 0),FALSE)*$F139)</f>
        <v>0</v>
      </c>
      <c r="AA139" s="1322">
        <f>IF(ISERROR(VLOOKUP(VLOOKUP($A139, 'E4 TB Allocation Details'!$A$18:$L$214, MATCH("Demand ID", 'E4 TB Allocation Details'!$A$18:$L$18, 0),FALSE), 'E2 Allocators'!$B$15:$W$358, MATCH('O5 Details by Class &amp; Accounts'!AA$18, 'E2 Allocators'!$B$15:$W$15, 0),FALSE)*$F139), 0, VLOOKUP(VLOOKUP($A139, 'E4 TB Allocation Details'!$A$18:$L$214, MATCH("Demand ID", 'E4 TB Allocation Details'!$A$18:$L$18, 0),FALSE), 'E2 Allocators'!$B$15:$W$358, MATCH('O5 Details by Class &amp; Accounts'!AA$18, 'E2 Allocators'!$B$15:$W$15, 0),FALSE)*$F139)</f>
        <v>0</v>
      </c>
      <c r="AB139" s="1322">
        <f>IF(ISERROR(VLOOKUP(VLOOKUP($A139, 'E4 TB Allocation Details'!$A$18:$L$214, MATCH("Demand ID", 'E4 TB Allocation Details'!$A$18:$L$18, 0),FALSE), 'E2 Allocators'!$B$15:$W$358, MATCH('O5 Details by Class &amp; Accounts'!AB$18, 'E2 Allocators'!$B$15:$W$15, 0),FALSE)*$F139), 0, VLOOKUP(VLOOKUP($A139, 'E4 TB Allocation Details'!$A$18:$L$214, MATCH("Demand ID", 'E4 TB Allocation Details'!$A$18:$L$18, 0),FALSE), 'E2 Allocators'!$B$15:$W$358, MATCH('O5 Details by Class &amp; Accounts'!AB$18, 'E2 Allocators'!$B$15:$W$15, 0),FALSE)*$F139)</f>
        <v>0</v>
      </c>
      <c r="AC139" s="1322">
        <f t="shared" si="39"/>
        <v>38942.880000000012</v>
      </c>
      <c r="AD139" s="1322">
        <f>IF(ISERROR(VLOOKUP(VLOOKUP($A139, 'E4 TB Allocation Details'!$A$18:$L$214, MATCH("Customer ID", 'E4 TB Allocation Details'!$A$18:$L$18, 0),FALSE), 'E2 Allocators'!$B$15:$W$358, MATCH('O5 Details by Class &amp; Accounts'!AD$18, 'E2 Allocators'!$B$15:$W$15, 0),FALSE)*$G139), 0, VLOOKUP(VLOOKUP($A139, 'E4 TB Allocation Details'!$A$18:$L$214, MATCH("Customer ID", 'E4 TB Allocation Details'!$A$18:$L$18, 0),FALSE), 'E2 Allocators'!$B$15:$W$358, MATCH('O5 Details by Class &amp; Accounts'!AD$18, 'E2 Allocators'!$B$15:$W$15, 0),FALSE)*$G139)</f>
        <v>45708.54038216779</v>
      </c>
      <c r="AE139" s="1322">
        <f>IF(ISERROR(VLOOKUP(VLOOKUP($A139, 'E4 TB Allocation Details'!$A$18:$L$214, MATCH("Customer ID", 'E4 TB Allocation Details'!$A$18:$L$18, 0),FALSE), 'E2 Allocators'!$B$15:$W$358, MATCH('O5 Details by Class &amp; Accounts'!AE$18, 'E2 Allocators'!$B$15:$W$15, 0),FALSE)*$G139), 0, VLOOKUP(VLOOKUP($A139, 'E4 TB Allocation Details'!$A$18:$L$214, MATCH("Customer ID", 'E4 TB Allocation Details'!$A$18:$L$18, 0),FALSE), 'E2 Allocators'!$B$15:$W$358, MATCH('O5 Details by Class &amp; Accounts'!AE$18, 'E2 Allocators'!$B$15:$W$15, 0),FALSE)*$G139)</f>
        <v>7522.4244484265955</v>
      </c>
      <c r="AF139" s="1322">
        <f>IF(ISERROR(VLOOKUP(VLOOKUP($A139, 'E4 TB Allocation Details'!$A$18:$L$214, MATCH("Customer ID", 'E4 TB Allocation Details'!$A$18:$L$18, 0),FALSE), 'E2 Allocators'!$B$15:$W$358, MATCH('O5 Details by Class &amp; Accounts'!AF$18, 'E2 Allocators'!$B$15:$W$15, 0),FALSE)*$G139), 0, VLOOKUP(VLOOKUP($A139, 'E4 TB Allocation Details'!$A$18:$L$214, MATCH("Customer ID", 'E4 TB Allocation Details'!$A$18:$L$18, 0),FALSE), 'E2 Allocators'!$B$15:$W$358, MATCH('O5 Details by Class &amp; Accounts'!AF$18, 'E2 Allocators'!$B$15:$W$15, 0),FALSE)*$G139)</f>
        <v>734.48765421904409</v>
      </c>
      <c r="AG139" s="1322">
        <f>IF(ISERROR(VLOOKUP(VLOOKUP($A139, 'E4 TB Allocation Details'!$A$18:$L$214, MATCH("Customer ID", 'E4 TB Allocation Details'!$A$18:$L$18, 0),FALSE), 'E2 Allocators'!$B$15:$W$358, MATCH('O5 Details by Class &amp; Accounts'!AG$18, 'E2 Allocators'!$B$15:$W$15, 0),FALSE)*$G139), 0, VLOOKUP(VLOOKUP($A139, 'E4 TB Allocation Details'!$A$18:$L$214, MATCH("Customer ID", 'E4 TB Allocation Details'!$A$18:$L$18, 0),FALSE), 'E2 Allocators'!$B$15:$W$358, MATCH('O5 Details by Class &amp; Accounts'!AG$18, 'E2 Allocators'!$B$15:$W$15, 0),FALSE)*$G139)</f>
        <v>0</v>
      </c>
      <c r="AH139" s="1322">
        <f>IF(ISERROR(VLOOKUP(VLOOKUP($A139, 'E4 TB Allocation Details'!$A$18:$L$214, MATCH("Customer ID", 'E4 TB Allocation Details'!$A$18:$L$18, 0),FALSE), 'E2 Allocators'!$B$15:$W$358, MATCH('O5 Details by Class &amp; Accounts'!AH$18, 'E2 Allocators'!$B$15:$W$15, 0),FALSE)*$G139), 0, VLOOKUP(VLOOKUP($A139, 'E4 TB Allocation Details'!$A$18:$L$214, MATCH("Customer ID", 'E4 TB Allocation Details'!$A$18:$L$18, 0),FALSE), 'E2 Allocators'!$B$15:$W$358, MATCH('O5 Details by Class &amp; Accounts'!AH$18, 'E2 Allocators'!$B$15:$W$15, 0),FALSE)*$G139)</f>
        <v>0</v>
      </c>
      <c r="AI139" s="1322">
        <f>IF(ISERROR(VLOOKUP(VLOOKUP($A139, 'E4 TB Allocation Details'!$A$18:$L$214, MATCH("Customer ID", 'E4 TB Allocation Details'!$A$18:$L$18, 0),FALSE), 'E2 Allocators'!$B$15:$W$358, MATCH('O5 Details by Class &amp; Accounts'!AI$18, 'E2 Allocators'!$B$15:$W$15, 0),FALSE)*$G139), 0, VLOOKUP(VLOOKUP($A139, 'E4 TB Allocation Details'!$A$18:$L$214, MATCH("Customer ID", 'E4 TB Allocation Details'!$A$18:$L$18, 0),FALSE), 'E2 Allocators'!$B$15:$W$358, MATCH('O5 Details by Class &amp; Accounts'!AI$18, 'E2 Allocators'!$B$15:$W$15, 0),FALSE)*$G139)</f>
        <v>5.6067759864049167</v>
      </c>
      <c r="AJ139" s="1322">
        <f>IF(ISERROR(VLOOKUP(VLOOKUP($A139, 'E4 TB Allocation Details'!$A$18:$L$214, MATCH("Customer ID", 'E4 TB Allocation Details'!$A$18:$L$18, 0),FALSE), 'E2 Allocators'!$B$15:$W$358, MATCH('O5 Details by Class &amp; Accounts'!AJ$18, 'E2 Allocators'!$B$15:$W$15, 0),FALSE)*$G139), 0, VLOOKUP(VLOOKUP($A139, 'E4 TB Allocation Details'!$A$18:$L$214, MATCH("Customer ID", 'E4 TB Allocation Details'!$A$18:$L$18, 0),FALSE), 'E2 Allocators'!$B$15:$W$358, MATCH('O5 Details by Class &amp; Accounts'!AJ$18, 'E2 Allocators'!$B$15:$W$15, 0),FALSE)*$G139)</f>
        <v>4297.4845635536467</v>
      </c>
      <c r="AK139" s="1322">
        <f>IF(ISERROR(VLOOKUP(VLOOKUP($A139, 'E4 TB Allocation Details'!$A$18:$L$214, MATCH("Customer ID", 'E4 TB Allocation Details'!$A$18:$L$18, 0),FALSE), 'E2 Allocators'!$B$15:$W$358, MATCH('O5 Details by Class &amp; Accounts'!AK$18, 'E2 Allocators'!$B$15:$W$15, 0),FALSE)*$G139), 0, VLOOKUP(VLOOKUP($A139, 'E4 TB Allocation Details'!$A$18:$L$214, MATCH("Customer ID", 'E4 TB Allocation Details'!$A$18:$L$18, 0),FALSE), 'E2 Allocators'!$B$15:$W$358, MATCH('O5 Details by Class &amp; Accounts'!AK$18, 'E2 Allocators'!$B$15:$W$15, 0),FALSE)*$G139)</f>
        <v>0</v>
      </c>
      <c r="AL139" s="1322">
        <f>IF(ISERROR(VLOOKUP(VLOOKUP($A139, 'E4 TB Allocation Details'!$A$18:$L$214, MATCH("Customer ID", 'E4 TB Allocation Details'!$A$18:$L$18, 0),FALSE), 'E2 Allocators'!$B$15:$W$358, MATCH('O5 Details by Class &amp; Accounts'!AL$18, 'E2 Allocators'!$B$15:$W$15, 0),FALSE)*$G139), 0, VLOOKUP(VLOOKUP($A139, 'E4 TB Allocation Details'!$A$18:$L$214, MATCH("Customer ID", 'E4 TB Allocation Details'!$A$18:$L$18, 0),FALSE), 'E2 Allocators'!$B$15:$W$358, MATCH('O5 Details by Class &amp; Accounts'!AL$18, 'E2 Allocators'!$B$15:$W$15, 0),FALSE)*$G139)</f>
        <v>145.77617564652786</v>
      </c>
      <c r="AM139" s="1322">
        <f>IF(ISERROR(VLOOKUP(VLOOKUP($A139, 'E4 TB Allocation Details'!$A$18:$L$214, MATCH("Customer ID", 'E4 TB Allocation Details'!$A$18:$L$18, 0),FALSE), 'E2 Allocators'!$B$15:$W$358, MATCH('O5 Details by Class &amp; Accounts'!AM$18, 'E2 Allocators'!$B$15:$W$15, 0),FALSE)*$G139), 0, VLOOKUP(VLOOKUP($A139, 'E4 TB Allocation Details'!$A$18:$L$214, MATCH("Customer ID", 'E4 TB Allocation Details'!$A$18:$L$18, 0),FALSE), 'E2 Allocators'!$B$15:$W$358, MATCH('O5 Details by Class &amp; Accounts'!AM$18, 'E2 Allocators'!$B$15:$W$15, 0),FALSE)*$G139)</f>
        <v>0</v>
      </c>
      <c r="AN139" s="1322">
        <f>IF(ISERROR(VLOOKUP(VLOOKUP($A139, 'E4 TB Allocation Details'!$A$18:$L$214, MATCH("Customer ID", 'E4 TB Allocation Details'!$A$18:$L$18, 0),FALSE), 'E2 Allocators'!$B$15:$W$358, MATCH('O5 Details by Class &amp; Accounts'!AN$18, 'E2 Allocators'!$B$15:$W$15, 0),FALSE)*$G139), 0, VLOOKUP(VLOOKUP($A139, 'E4 TB Allocation Details'!$A$18:$L$214, MATCH("Customer ID", 'E4 TB Allocation Details'!$A$18:$L$18, 0),FALSE), 'E2 Allocators'!$B$15:$W$358, MATCH('O5 Details by Class &amp; Accounts'!AN$18, 'E2 Allocators'!$B$15:$W$15, 0),FALSE)*$G139)</f>
        <v>0</v>
      </c>
      <c r="AO139" s="1322">
        <f>IF(ISERROR(VLOOKUP(VLOOKUP($A139, 'E4 TB Allocation Details'!$A$18:$L$214, MATCH("Customer ID", 'E4 TB Allocation Details'!$A$18:$L$18, 0),FALSE), 'E2 Allocators'!$B$15:$W$358, MATCH('O5 Details by Class &amp; Accounts'!AO$18, 'E2 Allocators'!$B$15:$W$15, 0),FALSE)*$G139), 0, VLOOKUP(VLOOKUP($A139, 'E4 TB Allocation Details'!$A$18:$L$214, MATCH("Customer ID", 'E4 TB Allocation Details'!$A$18:$L$18, 0),FALSE), 'E2 Allocators'!$B$15:$W$358, MATCH('O5 Details by Class &amp; Accounts'!AO$18, 'E2 Allocators'!$B$15:$W$15, 0),FALSE)*$G139)</f>
        <v>0</v>
      </c>
      <c r="AP139" s="1322">
        <f>IF(ISERROR(VLOOKUP(VLOOKUP($A139, 'E4 TB Allocation Details'!$A$18:$L$214, MATCH("Customer ID", 'E4 TB Allocation Details'!$A$18:$L$18, 0),FALSE), 'E2 Allocators'!$B$15:$W$358, MATCH('O5 Details by Class &amp; Accounts'!AP$18, 'E2 Allocators'!$B$15:$W$15, 0),FALSE)*$G139), 0, VLOOKUP(VLOOKUP($A139, 'E4 TB Allocation Details'!$A$18:$L$214, MATCH("Customer ID", 'E4 TB Allocation Details'!$A$18:$L$18, 0),FALSE), 'E2 Allocators'!$B$15:$W$358, MATCH('O5 Details by Class &amp; Accounts'!AP$18, 'E2 Allocators'!$B$15:$W$15, 0),FALSE)*$G139)</f>
        <v>0</v>
      </c>
      <c r="AQ139" s="1322">
        <f>IF(ISERROR(VLOOKUP(VLOOKUP($A139, 'E4 TB Allocation Details'!$A$18:$L$214, MATCH("Customer ID", 'E4 TB Allocation Details'!$A$18:$L$18, 0),FALSE), 'E2 Allocators'!$B$15:$W$358, MATCH('O5 Details by Class &amp; Accounts'!AQ$18, 'E2 Allocators'!$B$15:$W$15, 0),FALSE)*$G139), 0, VLOOKUP(VLOOKUP($A139, 'E4 TB Allocation Details'!$A$18:$L$214, MATCH("Customer ID", 'E4 TB Allocation Details'!$A$18:$L$18, 0),FALSE), 'E2 Allocators'!$B$15:$W$358, MATCH('O5 Details by Class &amp; Accounts'!AQ$18, 'E2 Allocators'!$B$15:$W$15, 0),FALSE)*$G139)</f>
        <v>0</v>
      </c>
      <c r="AR139" s="1322">
        <f>IF(ISERROR(VLOOKUP(VLOOKUP($A139, 'E4 TB Allocation Details'!$A$18:$L$214, MATCH("Customer ID", 'E4 TB Allocation Details'!$A$18:$L$18, 0),FALSE), 'E2 Allocators'!$B$15:$W$358, MATCH('O5 Details by Class &amp; Accounts'!AR$18, 'E2 Allocators'!$B$15:$W$15, 0),FALSE)*$G139), 0, VLOOKUP(VLOOKUP($A139, 'E4 TB Allocation Details'!$A$18:$L$214, MATCH("Customer ID", 'E4 TB Allocation Details'!$A$18:$L$18, 0),FALSE), 'E2 Allocators'!$B$15:$W$358, MATCH('O5 Details by Class &amp; Accounts'!AR$18, 'E2 Allocators'!$B$15:$W$15, 0),FALSE)*$G139)</f>
        <v>0</v>
      </c>
      <c r="AS139" s="1322">
        <f>IF(ISERROR(VLOOKUP(VLOOKUP($A139, 'E4 TB Allocation Details'!$A$18:$L$214, MATCH("Customer ID", 'E4 TB Allocation Details'!$A$18:$L$18, 0),FALSE), 'E2 Allocators'!$B$15:$W$358, MATCH('O5 Details by Class &amp; Accounts'!AS$18, 'E2 Allocators'!$B$15:$W$15, 0),FALSE)*$G139), 0, VLOOKUP(VLOOKUP($A139, 'E4 TB Allocation Details'!$A$18:$L$214, MATCH("Customer ID", 'E4 TB Allocation Details'!$A$18:$L$18, 0),FALSE), 'E2 Allocators'!$B$15:$W$358, MATCH('O5 Details by Class &amp; Accounts'!AS$18, 'E2 Allocators'!$B$15:$W$15, 0),FALSE)*$G139)</f>
        <v>0</v>
      </c>
      <c r="AT139" s="1322">
        <f>IF(ISERROR(VLOOKUP(VLOOKUP($A139, 'E4 TB Allocation Details'!$A$18:$L$214, MATCH("Customer ID", 'E4 TB Allocation Details'!$A$18:$L$18, 0),FALSE), 'E2 Allocators'!$B$15:$W$358, MATCH('O5 Details by Class &amp; Accounts'!AT$18, 'E2 Allocators'!$B$15:$W$15, 0),FALSE)*$G139), 0, VLOOKUP(VLOOKUP($A139, 'E4 TB Allocation Details'!$A$18:$L$214, MATCH("Customer ID", 'E4 TB Allocation Details'!$A$18:$L$18, 0),FALSE), 'E2 Allocators'!$B$15:$W$358, MATCH('O5 Details by Class &amp; Accounts'!AT$18, 'E2 Allocators'!$B$15:$W$15, 0),FALSE)*$G139)</f>
        <v>0</v>
      </c>
      <c r="AU139" s="1322">
        <f>IF(ISERROR(VLOOKUP(VLOOKUP($A139, 'E4 TB Allocation Details'!$A$18:$L$214, MATCH("Customer ID", 'E4 TB Allocation Details'!$A$18:$L$18, 0),FALSE), 'E2 Allocators'!$B$15:$W$358, MATCH('O5 Details by Class &amp; Accounts'!AU$18, 'E2 Allocators'!$B$15:$W$15, 0),FALSE)*$G139), 0, VLOOKUP(VLOOKUP($A139, 'E4 TB Allocation Details'!$A$18:$L$214, MATCH("Customer ID", 'E4 TB Allocation Details'!$A$18:$L$18, 0),FALSE), 'E2 Allocators'!$B$15:$W$358, MATCH('O5 Details by Class &amp; Accounts'!AU$18, 'E2 Allocators'!$B$15:$W$15, 0),FALSE)*$G139)</f>
        <v>0</v>
      </c>
      <c r="AV139" s="1322">
        <f>IF(ISERROR(VLOOKUP(VLOOKUP($A139, 'E4 TB Allocation Details'!$A$18:$L$214, MATCH("Customer ID", 'E4 TB Allocation Details'!$A$18:$L$18, 0),FALSE), 'E2 Allocators'!$B$15:$W$358, MATCH('O5 Details by Class &amp; Accounts'!AV$18, 'E2 Allocators'!$B$15:$W$15, 0),FALSE)*$G139), 0, VLOOKUP(VLOOKUP($A139, 'E4 TB Allocation Details'!$A$18:$L$214, MATCH("Customer ID", 'E4 TB Allocation Details'!$A$18:$L$18, 0),FALSE), 'E2 Allocators'!$B$15:$W$358, MATCH('O5 Details by Class &amp; Accounts'!AV$18, 'E2 Allocators'!$B$15:$W$15, 0),FALSE)*$G139)</f>
        <v>0</v>
      </c>
      <c r="AW139" s="1322">
        <f>IF(ISERROR(VLOOKUP(VLOOKUP($A139, 'E4 TB Allocation Details'!$A$18:$L$214, MATCH("Customer ID", 'E4 TB Allocation Details'!$A$18:$L$18, 0),FALSE), 'E2 Allocators'!$B$15:$W$358, MATCH('O5 Details by Class &amp; Accounts'!AW$18, 'E2 Allocators'!$B$15:$W$15, 0),FALSE)*$G139), 0, VLOOKUP(VLOOKUP($A139, 'E4 TB Allocation Details'!$A$18:$L$214, MATCH("Customer ID", 'E4 TB Allocation Details'!$A$18:$L$18, 0),FALSE), 'E2 Allocators'!$B$15:$W$358, MATCH('O5 Details by Class &amp; Accounts'!AW$18, 'E2 Allocators'!$B$15:$W$15, 0),FALSE)*$G139)</f>
        <v>0</v>
      </c>
      <c r="AX139" s="1322">
        <f t="shared" si="40"/>
        <v>58414.320000000007</v>
      </c>
      <c r="AY139" s="1322">
        <f>IF(ISERROR(VLOOKUP(VLOOKUP($A139, 'E4 TB Allocation Details'!$A$18:$L$214, MATCH("Misc ID", 'E4 TB Allocation Details'!$A$18:$L$18, 0),FALSE), 'E2 Allocators'!$B$15:$W$358, MATCH('O5 Details by Class &amp; Accounts'!AY$18, 'E2 Allocators'!$B$15:$W$15, 0),FALSE)*$E139), 0, VLOOKUP(VLOOKUP($A139, 'E4 TB Allocation Details'!$A$18:$L$214, MATCH("Misc ID", 'E4 TB Allocation Details'!$A$18:$L$18, 0),FALSE), 'E2 Allocators'!$B$15:$W$358, MATCH('O5 Details by Class &amp; Accounts'!AY$18, 'E2 Allocators'!$B$15:$W$15, 0),FALSE)*$E139)</f>
        <v>0</v>
      </c>
      <c r="AZ139" s="1322">
        <f>IF(ISERROR(VLOOKUP(VLOOKUP($A139, 'E4 TB Allocation Details'!$A$18:$L$214, MATCH("Misc ID", 'E4 TB Allocation Details'!$A$18:$L$18, 0),FALSE), 'E2 Allocators'!$B$15:$W$358, MATCH('O5 Details by Class &amp; Accounts'!AZ$18, 'E2 Allocators'!$B$15:$W$15, 0),FALSE)*$E139), 0, VLOOKUP(VLOOKUP($A139, 'E4 TB Allocation Details'!$A$18:$L$214, MATCH("Misc ID", 'E4 TB Allocation Details'!$A$18:$L$18, 0),FALSE), 'E2 Allocators'!$B$15:$W$358, MATCH('O5 Details by Class &amp; Accounts'!AZ$18, 'E2 Allocators'!$B$15:$W$15, 0),FALSE)*$E139)</f>
        <v>0</v>
      </c>
      <c r="BA139" s="1322">
        <f>IF(ISERROR(VLOOKUP(VLOOKUP($A139, 'E4 TB Allocation Details'!$A$18:$L$214, MATCH("Misc ID", 'E4 TB Allocation Details'!$A$18:$L$18, 0),FALSE), 'E2 Allocators'!$B$15:$W$358, MATCH('O5 Details by Class &amp; Accounts'!BA$18, 'E2 Allocators'!$B$15:$W$15, 0),FALSE)*$E139), 0, VLOOKUP(VLOOKUP($A139, 'E4 TB Allocation Details'!$A$18:$L$214, MATCH("Misc ID", 'E4 TB Allocation Details'!$A$18:$L$18, 0),FALSE), 'E2 Allocators'!$B$15:$W$358, MATCH('O5 Details by Class &amp; Accounts'!BA$18, 'E2 Allocators'!$B$15:$W$15, 0),FALSE)*$E139)</f>
        <v>0</v>
      </c>
      <c r="BB139" s="1322">
        <f>IF(ISERROR(VLOOKUP(VLOOKUP($A139, 'E4 TB Allocation Details'!$A$18:$L$214, MATCH("Misc ID", 'E4 TB Allocation Details'!$A$18:$L$18, 0),FALSE), 'E2 Allocators'!$B$15:$W$358, MATCH('O5 Details by Class &amp; Accounts'!BB$18, 'E2 Allocators'!$B$15:$W$15, 0),FALSE)*$E139), 0, VLOOKUP(VLOOKUP($A139, 'E4 TB Allocation Details'!$A$18:$L$214, MATCH("Misc ID", 'E4 TB Allocation Details'!$A$18:$L$18, 0),FALSE), 'E2 Allocators'!$B$15:$W$358, MATCH('O5 Details by Class &amp; Accounts'!BB$18, 'E2 Allocators'!$B$15:$W$15, 0),FALSE)*$E139)</f>
        <v>0</v>
      </c>
      <c r="BC139" s="1322">
        <f>IF(ISERROR(VLOOKUP(VLOOKUP($A139, 'E4 TB Allocation Details'!$A$18:$L$214, MATCH("Misc ID", 'E4 TB Allocation Details'!$A$18:$L$18, 0),FALSE), 'E2 Allocators'!$B$15:$W$358, MATCH('O5 Details by Class &amp; Accounts'!BC$18, 'E2 Allocators'!$B$15:$W$15, 0),FALSE)*$E139), 0, VLOOKUP(VLOOKUP($A139, 'E4 TB Allocation Details'!$A$18:$L$214, MATCH("Misc ID", 'E4 TB Allocation Details'!$A$18:$L$18, 0),FALSE), 'E2 Allocators'!$B$15:$W$358, MATCH('O5 Details by Class &amp; Accounts'!BC$18, 'E2 Allocators'!$B$15:$W$15, 0),FALSE)*$E139)</f>
        <v>0</v>
      </c>
      <c r="BD139" s="1322">
        <f>IF(ISERROR(VLOOKUP(VLOOKUP($A139, 'E4 TB Allocation Details'!$A$18:$L$214, MATCH("Misc ID", 'E4 TB Allocation Details'!$A$18:$L$18, 0),FALSE), 'E2 Allocators'!$B$15:$W$358, MATCH('O5 Details by Class &amp; Accounts'!BD$18, 'E2 Allocators'!$B$15:$W$15, 0),FALSE)*$E139), 0, VLOOKUP(VLOOKUP($A139, 'E4 TB Allocation Details'!$A$18:$L$214, MATCH("Misc ID", 'E4 TB Allocation Details'!$A$18:$L$18, 0),FALSE), 'E2 Allocators'!$B$15:$W$358, MATCH('O5 Details by Class &amp; Accounts'!BD$18, 'E2 Allocators'!$B$15:$W$15, 0),FALSE)*$E139)</f>
        <v>0</v>
      </c>
      <c r="BE139" s="1322">
        <f>IF(ISERROR(VLOOKUP(VLOOKUP($A139, 'E4 TB Allocation Details'!$A$18:$L$214, MATCH("Misc ID", 'E4 TB Allocation Details'!$A$18:$L$18, 0),FALSE), 'E2 Allocators'!$B$15:$W$358, MATCH('O5 Details by Class &amp; Accounts'!BE$18, 'E2 Allocators'!$B$15:$W$15, 0),FALSE)*$E139), 0, VLOOKUP(VLOOKUP($A139, 'E4 TB Allocation Details'!$A$18:$L$214, MATCH("Misc ID", 'E4 TB Allocation Details'!$A$18:$L$18, 0),FALSE), 'E2 Allocators'!$B$15:$W$358, MATCH('O5 Details by Class &amp; Accounts'!BE$18, 'E2 Allocators'!$B$15:$W$15, 0),FALSE)*$E139)</f>
        <v>0</v>
      </c>
      <c r="BF139" s="1322">
        <f>IF(ISERROR(VLOOKUP(VLOOKUP($A139, 'E4 TB Allocation Details'!$A$18:$L$214, MATCH("Misc ID", 'E4 TB Allocation Details'!$A$18:$L$18, 0),FALSE), 'E2 Allocators'!$B$15:$W$358, MATCH('O5 Details by Class &amp; Accounts'!BF$18, 'E2 Allocators'!$B$15:$W$15, 0),FALSE)*$E139), 0, VLOOKUP(VLOOKUP($A139, 'E4 TB Allocation Details'!$A$18:$L$214, MATCH("Misc ID", 'E4 TB Allocation Details'!$A$18:$L$18, 0),FALSE), 'E2 Allocators'!$B$15:$W$358, MATCH('O5 Details by Class &amp; Accounts'!BF$18, 'E2 Allocators'!$B$15:$W$15, 0),FALSE)*$E139)</f>
        <v>0</v>
      </c>
      <c r="BG139" s="1322">
        <f>IF(ISERROR(VLOOKUP(VLOOKUP($A139, 'E4 TB Allocation Details'!$A$18:$L$214, MATCH("Misc ID", 'E4 TB Allocation Details'!$A$18:$L$18, 0),FALSE), 'E2 Allocators'!$B$15:$W$358, MATCH('O5 Details by Class &amp; Accounts'!BG$18, 'E2 Allocators'!$B$15:$W$15, 0),FALSE)*$E139), 0, VLOOKUP(VLOOKUP($A139, 'E4 TB Allocation Details'!$A$18:$L$214, MATCH("Misc ID", 'E4 TB Allocation Details'!$A$18:$L$18, 0),FALSE), 'E2 Allocators'!$B$15:$W$358, MATCH('O5 Details by Class &amp; Accounts'!BG$18, 'E2 Allocators'!$B$15:$W$15, 0),FALSE)*$E139)</f>
        <v>0</v>
      </c>
      <c r="BH139" s="1322">
        <f>IF(ISERROR(VLOOKUP(VLOOKUP($A139, 'E4 TB Allocation Details'!$A$18:$L$214, MATCH("Misc ID", 'E4 TB Allocation Details'!$A$18:$L$18, 0),FALSE), 'E2 Allocators'!$B$15:$W$358, MATCH('O5 Details by Class &amp; Accounts'!BH$18, 'E2 Allocators'!$B$15:$W$15, 0),FALSE)*$E139), 0, VLOOKUP(VLOOKUP($A139, 'E4 TB Allocation Details'!$A$18:$L$214, MATCH("Misc ID", 'E4 TB Allocation Details'!$A$18:$L$18, 0),FALSE), 'E2 Allocators'!$B$15:$W$358, MATCH('O5 Details by Class &amp; Accounts'!BH$18, 'E2 Allocators'!$B$15:$W$15, 0),FALSE)*$E139)</f>
        <v>0</v>
      </c>
      <c r="BI139" s="1322">
        <f>IF(ISERROR(VLOOKUP(VLOOKUP($A139, 'E4 TB Allocation Details'!$A$18:$L$214, MATCH("Misc ID", 'E4 TB Allocation Details'!$A$18:$L$18, 0),FALSE), 'E2 Allocators'!$B$15:$W$358, MATCH('O5 Details by Class &amp; Accounts'!BI$18, 'E2 Allocators'!$B$15:$W$15, 0),FALSE)*$E139), 0, VLOOKUP(VLOOKUP($A139, 'E4 TB Allocation Details'!$A$18:$L$214, MATCH("Misc ID", 'E4 TB Allocation Details'!$A$18:$L$18, 0),FALSE), 'E2 Allocators'!$B$15:$W$358, MATCH('O5 Details by Class &amp; Accounts'!BI$18, 'E2 Allocators'!$B$15:$W$15, 0),FALSE)*$E139)</f>
        <v>0</v>
      </c>
      <c r="BJ139" s="1322">
        <f>IF(ISERROR(VLOOKUP(VLOOKUP($A139, 'E4 TB Allocation Details'!$A$18:$L$214, MATCH("Misc ID", 'E4 TB Allocation Details'!$A$18:$L$18, 0),FALSE), 'E2 Allocators'!$B$15:$W$358, MATCH('O5 Details by Class &amp; Accounts'!BJ$18, 'E2 Allocators'!$B$15:$W$15, 0),FALSE)*$E139), 0, VLOOKUP(VLOOKUP($A139, 'E4 TB Allocation Details'!$A$18:$L$214, MATCH("Misc ID", 'E4 TB Allocation Details'!$A$18:$L$18, 0),FALSE), 'E2 Allocators'!$B$15:$W$358, MATCH('O5 Details by Class &amp; Accounts'!BJ$18, 'E2 Allocators'!$B$15:$W$15, 0),FALSE)*$E139)</f>
        <v>0</v>
      </c>
      <c r="BK139" s="1322">
        <f>IF(ISERROR(VLOOKUP(VLOOKUP($A139, 'E4 TB Allocation Details'!$A$18:$L$214, MATCH("Misc ID", 'E4 TB Allocation Details'!$A$18:$L$18, 0),FALSE), 'E2 Allocators'!$B$15:$W$358, MATCH('O5 Details by Class &amp; Accounts'!BK$18, 'E2 Allocators'!$B$15:$W$15, 0),FALSE)*$E139), 0, VLOOKUP(VLOOKUP($A139, 'E4 TB Allocation Details'!$A$18:$L$214, MATCH("Misc ID", 'E4 TB Allocation Details'!$A$18:$L$18, 0),FALSE), 'E2 Allocators'!$B$15:$W$358, MATCH('O5 Details by Class &amp; Accounts'!BK$18, 'E2 Allocators'!$B$15:$W$15, 0),FALSE)*$E139)</f>
        <v>0</v>
      </c>
      <c r="BL139" s="1322">
        <f>IF(ISERROR(VLOOKUP(VLOOKUP($A139, 'E4 TB Allocation Details'!$A$18:$L$214, MATCH("Misc ID", 'E4 TB Allocation Details'!$A$18:$L$18, 0),FALSE), 'E2 Allocators'!$B$15:$W$358, MATCH('O5 Details by Class &amp; Accounts'!BL$18, 'E2 Allocators'!$B$15:$W$15, 0),FALSE)*$E139), 0, VLOOKUP(VLOOKUP($A139, 'E4 TB Allocation Details'!$A$18:$L$214, MATCH("Misc ID", 'E4 TB Allocation Details'!$A$18:$L$18, 0),FALSE), 'E2 Allocators'!$B$15:$W$358, MATCH('O5 Details by Class &amp; Accounts'!BL$18, 'E2 Allocators'!$B$15:$W$15, 0),FALSE)*$E139)</f>
        <v>0</v>
      </c>
      <c r="BM139" s="1322">
        <f>IF(ISERROR(VLOOKUP(VLOOKUP($A139, 'E4 TB Allocation Details'!$A$18:$L$214, MATCH("Misc ID", 'E4 TB Allocation Details'!$A$18:$L$18, 0),FALSE), 'E2 Allocators'!$B$15:$W$358, MATCH('O5 Details by Class &amp; Accounts'!BM$18, 'E2 Allocators'!$B$15:$W$15, 0),FALSE)*$E139), 0, VLOOKUP(VLOOKUP($A139, 'E4 TB Allocation Details'!$A$18:$L$214, MATCH("Misc ID", 'E4 TB Allocation Details'!$A$18:$L$18, 0),FALSE), 'E2 Allocators'!$B$15:$W$358, MATCH('O5 Details by Class &amp; Accounts'!BM$18, 'E2 Allocators'!$B$15:$W$15, 0),FALSE)*$E139)</f>
        <v>0</v>
      </c>
      <c r="BN139" s="1322">
        <f>IF(ISERROR(VLOOKUP(VLOOKUP($A139, 'E4 TB Allocation Details'!$A$18:$L$214, MATCH("Misc ID", 'E4 TB Allocation Details'!$A$18:$L$18, 0),FALSE), 'E2 Allocators'!$B$15:$W$358, MATCH('O5 Details by Class &amp; Accounts'!BN$18, 'E2 Allocators'!$B$15:$W$15, 0),FALSE)*$E139), 0, VLOOKUP(VLOOKUP($A139, 'E4 TB Allocation Details'!$A$18:$L$214, MATCH("Misc ID", 'E4 TB Allocation Details'!$A$18:$L$18, 0),FALSE), 'E2 Allocators'!$B$15:$W$358, MATCH('O5 Details by Class &amp; Accounts'!BN$18, 'E2 Allocators'!$B$15:$W$15, 0),FALSE)*$E139)</f>
        <v>0</v>
      </c>
      <c r="BO139" s="1322">
        <f>IF(ISERROR(VLOOKUP(VLOOKUP($A139, 'E4 TB Allocation Details'!$A$18:$L$214, MATCH("Misc ID", 'E4 TB Allocation Details'!$A$18:$L$18, 0),FALSE), 'E2 Allocators'!$B$15:$W$358, MATCH('O5 Details by Class &amp; Accounts'!BO$18, 'E2 Allocators'!$B$15:$W$15, 0),FALSE)*$E139), 0, VLOOKUP(VLOOKUP($A139, 'E4 TB Allocation Details'!$A$18:$L$214, MATCH("Misc ID", 'E4 TB Allocation Details'!$A$18:$L$18, 0),FALSE), 'E2 Allocators'!$B$15:$W$358, MATCH('O5 Details by Class &amp; Accounts'!BO$18, 'E2 Allocators'!$B$15:$W$15, 0),FALSE)*$E139)</f>
        <v>0</v>
      </c>
      <c r="BP139" s="1322">
        <f>IF(ISERROR(VLOOKUP(VLOOKUP($A139, 'E4 TB Allocation Details'!$A$18:$L$214, MATCH("Misc ID", 'E4 TB Allocation Details'!$A$18:$L$18, 0),FALSE), 'E2 Allocators'!$B$15:$W$358, MATCH('O5 Details by Class &amp; Accounts'!BP$18, 'E2 Allocators'!$B$15:$W$15, 0),FALSE)*$E139), 0, VLOOKUP(VLOOKUP($A139, 'E4 TB Allocation Details'!$A$18:$L$214, MATCH("Misc ID", 'E4 TB Allocation Details'!$A$18:$L$18, 0),FALSE), 'E2 Allocators'!$B$15:$W$358, MATCH('O5 Details by Class &amp; Accounts'!BP$18, 'E2 Allocators'!$B$15:$W$15, 0),FALSE)*$E139)</f>
        <v>0</v>
      </c>
      <c r="BQ139" s="1322">
        <f>IF(ISERROR(VLOOKUP(VLOOKUP($A139, 'E4 TB Allocation Details'!$A$18:$L$214, MATCH("Misc ID", 'E4 TB Allocation Details'!$A$18:$L$18, 0),FALSE), 'E2 Allocators'!$B$15:$W$358, MATCH('O5 Details by Class &amp; Accounts'!BQ$18, 'E2 Allocators'!$B$15:$W$15, 0),FALSE)*$E139), 0, VLOOKUP(VLOOKUP($A139, 'E4 TB Allocation Details'!$A$18:$L$214, MATCH("Misc ID", 'E4 TB Allocation Details'!$A$18:$L$18, 0),FALSE), 'E2 Allocators'!$B$15:$W$358, MATCH('O5 Details by Class &amp; Accounts'!BQ$18, 'E2 Allocators'!$B$15:$W$15, 0),FALSE)*$E139)</f>
        <v>0</v>
      </c>
      <c r="BR139" s="1322">
        <f>IF(ISERROR(VLOOKUP(VLOOKUP($A139, 'E4 TB Allocation Details'!$A$18:$L$214, MATCH("Misc ID", 'E4 TB Allocation Details'!$A$18:$L$18, 0),FALSE), 'E2 Allocators'!$B$15:$W$358, MATCH('O5 Details by Class &amp; Accounts'!BR$18, 'E2 Allocators'!$B$15:$W$15, 0),FALSE)*$E139), 0, VLOOKUP(VLOOKUP($A139, 'E4 TB Allocation Details'!$A$18:$L$214, MATCH("Misc ID", 'E4 TB Allocation Details'!$A$18:$L$18, 0),FALSE), 'E2 Allocators'!$B$15:$W$358, MATCH('O5 Details by Class &amp; Accounts'!BR$18, 'E2 Allocators'!$B$15:$W$15, 0),FALSE)*$E139)</f>
        <v>0</v>
      </c>
      <c r="BS139" s="1322">
        <f t="shared" si="41"/>
        <v>0</v>
      </c>
      <c r="BT139" s="1322">
        <f>IF(ISERROR(VLOOKUP(VLOOKUP($A139, 'E4 TB Allocation Details'!$A$18:$L$214, MATCH("A &amp; G ID", 'E4 TB Allocation Details'!$A$18:$L$18, 0),FALSE), 'E2 Allocators'!$B$15:$W$358, MATCH('O5 Details by Class &amp; Accounts'!BT$18, 'E2 Allocators'!$B$15:$W$15, 0),FALSE)*$E139), 0, VLOOKUP(VLOOKUP($A139, 'E4 TB Allocation Details'!$A$18:$L$214, MATCH("A &amp; G ID", 'E4 TB Allocation Details'!$A$18:$L$18, 0),FALSE), 'E2 Allocators'!$B$15:$W$358, MATCH('O5 Details by Class &amp; Accounts'!BT$18, 'E2 Allocators'!$B$15:$W$15, 0),FALSE)*$E139)</f>
        <v>0</v>
      </c>
      <c r="BU139" s="1322">
        <f>IF(ISERROR(VLOOKUP(VLOOKUP($A139, 'E4 TB Allocation Details'!$A$18:$L$214, MATCH("A &amp; G ID", 'E4 TB Allocation Details'!$A$18:$L$18, 0),FALSE), 'E2 Allocators'!$B$15:$W$358, MATCH('O5 Details by Class &amp; Accounts'!BU$18, 'E2 Allocators'!$B$15:$W$15, 0),FALSE)*$E139), 0, VLOOKUP(VLOOKUP($A139, 'E4 TB Allocation Details'!$A$18:$L$214, MATCH("A &amp; G ID", 'E4 TB Allocation Details'!$A$18:$L$18, 0),FALSE), 'E2 Allocators'!$B$15:$W$358, MATCH('O5 Details by Class &amp; Accounts'!BU$18, 'E2 Allocators'!$B$15:$W$15, 0),FALSE)*$E139)</f>
        <v>0</v>
      </c>
      <c r="BV139" s="1322">
        <f>IF(ISERROR(VLOOKUP(VLOOKUP($A139, 'E4 TB Allocation Details'!$A$18:$L$214, MATCH("A &amp; G ID", 'E4 TB Allocation Details'!$A$18:$L$18, 0),FALSE), 'E2 Allocators'!$B$15:$W$358, MATCH('O5 Details by Class &amp; Accounts'!BV$18, 'E2 Allocators'!$B$15:$W$15, 0),FALSE)*$E139), 0, VLOOKUP(VLOOKUP($A139, 'E4 TB Allocation Details'!$A$18:$L$214, MATCH("A &amp; G ID", 'E4 TB Allocation Details'!$A$18:$L$18, 0),FALSE), 'E2 Allocators'!$B$15:$W$358, MATCH('O5 Details by Class &amp; Accounts'!BV$18, 'E2 Allocators'!$B$15:$W$15, 0),FALSE)*$E139)</f>
        <v>0</v>
      </c>
      <c r="BW139" s="1322">
        <f>IF(ISERROR(VLOOKUP(VLOOKUP($A139, 'E4 TB Allocation Details'!$A$18:$L$214, MATCH("A &amp; G ID", 'E4 TB Allocation Details'!$A$18:$L$18, 0),FALSE), 'E2 Allocators'!$B$15:$W$358, MATCH('O5 Details by Class &amp; Accounts'!BW$18, 'E2 Allocators'!$B$15:$W$15, 0),FALSE)*$E139), 0, VLOOKUP(VLOOKUP($A139, 'E4 TB Allocation Details'!$A$18:$L$214, MATCH("A &amp; G ID", 'E4 TB Allocation Details'!$A$18:$L$18, 0),FALSE), 'E2 Allocators'!$B$15:$W$358, MATCH('O5 Details by Class &amp; Accounts'!BW$18, 'E2 Allocators'!$B$15:$W$15, 0),FALSE)*$E139)</f>
        <v>0</v>
      </c>
      <c r="BX139" s="1322">
        <f>IF(ISERROR(VLOOKUP(VLOOKUP($A139, 'E4 TB Allocation Details'!$A$18:$L$214, MATCH("A &amp; G ID", 'E4 TB Allocation Details'!$A$18:$L$18, 0),FALSE), 'E2 Allocators'!$B$15:$W$358, MATCH('O5 Details by Class &amp; Accounts'!BX$18, 'E2 Allocators'!$B$15:$W$15, 0),FALSE)*$E139), 0, VLOOKUP(VLOOKUP($A139, 'E4 TB Allocation Details'!$A$18:$L$214, MATCH("A &amp; G ID", 'E4 TB Allocation Details'!$A$18:$L$18, 0),FALSE), 'E2 Allocators'!$B$15:$W$358, MATCH('O5 Details by Class &amp; Accounts'!BX$18, 'E2 Allocators'!$B$15:$W$15, 0),FALSE)*$E139)</f>
        <v>0</v>
      </c>
      <c r="BY139" s="1322">
        <f>IF(ISERROR(VLOOKUP(VLOOKUP($A139, 'E4 TB Allocation Details'!$A$18:$L$214, MATCH("A &amp; G ID", 'E4 TB Allocation Details'!$A$18:$L$18, 0),FALSE), 'E2 Allocators'!$B$15:$W$358, MATCH('O5 Details by Class &amp; Accounts'!BY$18, 'E2 Allocators'!$B$15:$W$15, 0),FALSE)*$E139), 0, VLOOKUP(VLOOKUP($A139, 'E4 TB Allocation Details'!$A$18:$L$214, MATCH("A &amp; G ID", 'E4 TB Allocation Details'!$A$18:$L$18, 0),FALSE), 'E2 Allocators'!$B$15:$W$358, MATCH('O5 Details by Class &amp; Accounts'!BY$18, 'E2 Allocators'!$B$15:$W$15, 0),FALSE)*$E139)</f>
        <v>0</v>
      </c>
      <c r="BZ139" s="1322">
        <f>IF(ISERROR(VLOOKUP(VLOOKUP($A139, 'E4 TB Allocation Details'!$A$18:$L$214, MATCH("A &amp; G ID", 'E4 TB Allocation Details'!$A$18:$L$18, 0),FALSE), 'E2 Allocators'!$B$15:$W$358, MATCH('O5 Details by Class &amp; Accounts'!BZ$18, 'E2 Allocators'!$B$15:$W$15, 0),FALSE)*$E139), 0, VLOOKUP(VLOOKUP($A139, 'E4 TB Allocation Details'!$A$18:$L$214, MATCH("A &amp; G ID", 'E4 TB Allocation Details'!$A$18:$L$18, 0),FALSE), 'E2 Allocators'!$B$15:$W$358, MATCH('O5 Details by Class &amp; Accounts'!BZ$18, 'E2 Allocators'!$B$15:$W$15, 0),FALSE)*$E139)</f>
        <v>0</v>
      </c>
      <c r="CA139" s="1322">
        <f>IF(ISERROR(VLOOKUP(VLOOKUP($A139, 'E4 TB Allocation Details'!$A$18:$L$214, MATCH("A &amp; G ID", 'E4 TB Allocation Details'!$A$18:$L$18, 0),FALSE), 'E2 Allocators'!$B$15:$W$358, MATCH('O5 Details by Class &amp; Accounts'!CA$18, 'E2 Allocators'!$B$15:$W$15, 0),FALSE)*$E139), 0, VLOOKUP(VLOOKUP($A139, 'E4 TB Allocation Details'!$A$18:$L$214, MATCH("A &amp; G ID", 'E4 TB Allocation Details'!$A$18:$L$18, 0),FALSE), 'E2 Allocators'!$B$15:$W$358, MATCH('O5 Details by Class &amp; Accounts'!CA$18, 'E2 Allocators'!$B$15:$W$15, 0),FALSE)*$E139)</f>
        <v>0</v>
      </c>
      <c r="CB139" s="1322">
        <f>IF(ISERROR(VLOOKUP(VLOOKUP($A139, 'E4 TB Allocation Details'!$A$18:$L$214, MATCH("A &amp; G ID", 'E4 TB Allocation Details'!$A$18:$L$18, 0),FALSE), 'E2 Allocators'!$B$15:$W$358, MATCH('O5 Details by Class &amp; Accounts'!CB$18, 'E2 Allocators'!$B$15:$W$15, 0),FALSE)*$E139), 0, VLOOKUP(VLOOKUP($A139, 'E4 TB Allocation Details'!$A$18:$L$214, MATCH("A &amp; G ID", 'E4 TB Allocation Details'!$A$18:$L$18, 0),FALSE), 'E2 Allocators'!$B$15:$W$358, MATCH('O5 Details by Class &amp; Accounts'!CB$18, 'E2 Allocators'!$B$15:$W$15, 0),FALSE)*$E139)</f>
        <v>0</v>
      </c>
      <c r="CC139" s="1322">
        <f>IF(ISERROR(VLOOKUP(VLOOKUP($A139, 'E4 TB Allocation Details'!$A$18:$L$214, MATCH("A &amp; G ID", 'E4 TB Allocation Details'!$A$18:$L$18, 0),FALSE), 'E2 Allocators'!$B$15:$W$358, MATCH('O5 Details by Class &amp; Accounts'!CC$18, 'E2 Allocators'!$B$15:$W$15, 0),FALSE)*$E139), 0, VLOOKUP(VLOOKUP($A139, 'E4 TB Allocation Details'!$A$18:$L$214, MATCH("A &amp; G ID", 'E4 TB Allocation Details'!$A$18:$L$18, 0),FALSE), 'E2 Allocators'!$B$15:$W$358, MATCH('O5 Details by Class &amp; Accounts'!CC$18, 'E2 Allocators'!$B$15:$W$15, 0),FALSE)*$E139)</f>
        <v>0</v>
      </c>
      <c r="CD139" s="1322">
        <f>IF(ISERROR(VLOOKUP(VLOOKUP($A139, 'E4 TB Allocation Details'!$A$18:$L$214, MATCH("A &amp; G ID", 'E4 TB Allocation Details'!$A$18:$L$18, 0),FALSE), 'E2 Allocators'!$B$15:$W$358, MATCH('O5 Details by Class &amp; Accounts'!CD$18, 'E2 Allocators'!$B$15:$W$15, 0),FALSE)*$E139), 0, VLOOKUP(VLOOKUP($A139, 'E4 TB Allocation Details'!$A$18:$L$214, MATCH("A &amp; G ID", 'E4 TB Allocation Details'!$A$18:$L$18, 0),FALSE), 'E2 Allocators'!$B$15:$W$358, MATCH('O5 Details by Class &amp; Accounts'!CD$18, 'E2 Allocators'!$B$15:$W$15, 0),FALSE)*$E139)</f>
        <v>0</v>
      </c>
      <c r="CE139" s="1322">
        <f>IF(ISERROR(VLOOKUP(VLOOKUP($A139, 'E4 TB Allocation Details'!$A$18:$L$214, MATCH("A &amp; G ID", 'E4 TB Allocation Details'!$A$18:$L$18, 0),FALSE), 'E2 Allocators'!$B$15:$W$358, MATCH('O5 Details by Class &amp; Accounts'!CE$18, 'E2 Allocators'!$B$15:$W$15, 0),FALSE)*$E139), 0, VLOOKUP(VLOOKUP($A139, 'E4 TB Allocation Details'!$A$18:$L$214, MATCH("A &amp; G ID", 'E4 TB Allocation Details'!$A$18:$L$18, 0),FALSE), 'E2 Allocators'!$B$15:$W$358, MATCH('O5 Details by Class &amp; Accounts'!CE$18, 'E2 Allocators'!$B$15:$W$15, 0),FALSE)*$E139)</f>
        <v>0</v>
      </c>
      <c r="CF139" s="1322">
        <f>IF(ISERROR(VLOOKUP(VLOOKUP($A139, 'E4 TB Allocation Details'!$A$18:$L$214, MATCH("A &amp; G ID", 'E4 TB Allocation Details'!$A$18:$L$18, 0),FALSE), 'E2 Allocators'!$B$15:$W$358, MATCH('O5 Details by Class &amp; Accounts'!CF$18, 'E2 Allocators'!$B$15:$W$15, 0),FALSE)*$E139), 0, VLOOKUP(VLOOKUP($A139, 'E4 TB Allocation Details'!$A$18:$L$214, MATCH("A &amp; G ID", 'E4 TB Allocation Details'!$A$18:$L$18, 0),FALSE), 'E2 Allocators'!$B$15:$W$358, MATCH('O5 Details by Class &amp; Accounts'!CF$18, 'E2 Allocators'!$B$15:$W$15, 0),FALSE)*$E139)</f>
        <v>0</v>
      </c>
      <c r="CG139" s="1322">
        <f>IF(ISERROR(VLOOKUP(VLOOKUP($A139, 'E4 TB Allocation Details'!$A$18:$L$214, MATCH("A &amp; G ID", 'E4 TB Allocation Details'!$A$18:$L$18, 0),FALSE), 'E2 Allocators'!$B$15:$W$358, MATCH('O5 Details by Class &amp; Accounts'!CG$18, 'E2 Allocators'!$B$15:$W$15, 0),FALSE)*$E139), 0, VLOOKUP(VLOOKUP($A139, 'E4 TB Allocation Details'!$A$18:$L$214, MATCH("A &amp; G ID", 'E4 TB Allocation Details'!$A$18:$L$18, 0),FALSE), 'E2 Allocators'!$B$15:$W$358, MATCH('O5 Details by Class &amp; Accounts'!CG$18, 'E2 Allocators'!$B$15:$W$15, 0),FALSE)*$E139)</f>
        <v>0</v>
      </c>
      <c r="CH139" s="1322">
        <f>IF(ISERROR(VLOOKUP(VLOOKUP($A139, 'E4 TB Allocation Details'!$A$18:$L$214, MATCH("A &amp; G ID", 'E4 TB Allocation Details'!$A$18:$L$18, 0),FALSE), 'E2 Allocators'!$B$15:$W$358, MATCH('O5 Details by Class &amp; Accounts'!CH$18, 'E2 Allocators'!$B$15:$W$15, 0),FALSE)*$E139), 0, VLOOKUP(VLOOKUP($A139, 'E4 TB Allocation Details'!$A$18:$L$214, MATCH("A &amp; G ID", 'E4 TB Allocation Details'!$A$18:$L$18, 0),FALSE), 'E2 Allocators'!$B$15:$W$358, MATCH('O5 Details by Class &amp; Accounts'!CH$18, 'E2 Allocators'!$B$15:$W$15, 0),FALSE)*$E139)</f>
        <v>0</v>
      </c>
      <c r="CI139" s="1322">
        <f>IF(ISERROR(VLOOKUP(VLOOKUP($A139, 'E4 TB Allocation Details'!$A$18:$L$214, MATCH("A &amp; G ID", 'E4 TB Allocation Details'!$A$18:$L$18, 0),FALSE), 'E2 Allocators'!$B$15:$W$358, MATCH('O5 Details by Class &amp; Accounts'!CI$18, 'E2 Allocators'!$B$15:$W$15, 0),FALSE)*$E139), 0, VLOOKUP(VLOOKUP($A139, 'E4 TB Allocation Details'!$A$18:$L$214, MATCH("A &amp; G ID", 'E4 TB Allocation Details'!$A$18:$L$18, 0),FALSE), 'E2 Allocators'!$B$15:$W$358, MATCH('O5 Details by Class &amp; Accounts'!CI$18, 'E2 Allocators'!$B$15:$W$15, 0),FALSE)*$E139)</f>
        <v>0</v>
      </c>
      <c r="CJ139" s="1322">
        <f>IF(ISERROR(VLOOKUP(VLOOKUP($A139, 'E4 TB Allocation Details'!$A$18:$L$214, MATCH("A &amp; G ID", 'E4 TB Allocation Details'!$A$18:$L$18, 0),FALSE), 'E2 Allocators'!$B$15:$W$358, MATCH('O5 Details by Class &amp; Accounts'!CJ$18, 'E2 Allocators'!$B$15:$W$15, 0),FALSE)*$E139), 0, VLOOKUP(VLOOKUP($A139, 'E4 TB Allocation Details'!$A$18:$L$214, MATCH("A &amp; G ID", 'E4 TB Allocation Details'!$A$18:$L$18, 0),FALSE), 'E2 Allocators'!$B$15:$W$358, MATCH('O5 Details by Class &amp; Accounts'!CJ$18, 'E2 Allocators'!$B$15:$W$15, 0),FALSE)*$E139)</f>
        <v>0</v>
      </c>
      <c r="CK139" s="1322">
        <f>IF(ISERROR(VLOOKUP(VLOOKUP($A139, 'E4 TB Allocation Details'!$A$18:$L$214, MATCH("A &amp; G ID", 'E4 TB Allocation Details'!$A$18:$L$18, 0),FALSE), 'E2 Allocators'!$B$15:$W$358, MATCH('O5 Details by Class &amp; Accounts'!CK$18, 'E2 Allocators'!$B$15:$W$15, 0),FALSE)*$E139), 0, VLOOKUP(VLOOKUP($A139, 'E4 TB Allocation Details'!$A$18:$L$214, MATCH("A &amp; G ID", 'E4 TB Allocation Details'!$A$18:$L$18, 0),FALSE), 'E2 Allocators'!$B$15:$W$358, MATCH('O5 Details by Class &amp; Accounts'!CK$18, 'E2 Allocators'!$B$15:$W$15, 0),FALSE)*$E139)</f>
        <v>0</v>
      </c>
      <c r="CL139" s="1322">
        <f>IF(ISERROR(VLOOKUP(VLOOKUP($A139, 'E4 TB Allocation Details'!$A$18:$L$214, MATCH("A &amp; G ID", 'E4 TB Allocation Details'!$A$18:$L$18, 0),FALSE), 'E2 Allocators'!$B$15:$W$358, MATCH('O5 Details by Class &amp; Accounts'!CL$18, 'E2 Allocators'!$B$15:$W$15, 0),FALSE)*$E139), 0, VLOOKUP(VLOOKUP($A139, 'E4 TB Allocation Details'!$A$18:$L$214, MATCH("A &amp; G ID", 'E4 TB Allocation Details'!$A$18:$L$18, 0),FALSE), 'E2 Allocators'!$B$15:$W$358, MATCH('O5 Details by Class &amp; Accounts'!CL$18, 'E2 Allocators'!$B$15:$W$15, 0),FALSE)*$E139)</f>
        <v>0</v>
      </c>
      <c r="CM139" s="1322">
        <f>IF(ISERROR(VLOOKUP(VLOOKUP($A139, 'E4 TB Allocation Details'!$A$18:$L$214, MATCH("A &amp; G ID", 'E4 TB Allocation Details'!$A$18:$L$18, 0),FALSE), 'E2 Allocators'!$B$15:$W$358, MATCH('O5 Details by Class &amp; Accounts'!CM$18, 'E2 Allocators'!$B$15:$W$15, 0),FALSE)*$E139), 0, VLOOKUP(VLOOKUP($A139, 'E4 TB Allocation Details'!$A$18:$L$214, MATCH("A &amp; G ID", 'E4 TB Allocation Details'!$A$18:$L$18, 0),FALSE), 'E2 Allocators'!$B$15:$W$358, MATCH('O5 Details by Class &amp; Accounts'!CM$18, 'E2 Allocators'!$B$15:$W$15, 0),FALSE)*$E139)</f>
        <v>0</v>
      </c>
      <c r="CN139" s="1322">
        <f t="shared" si="42"/>
        <v>0</v>
      </c>
      <c r="CO139" s="1651">
        <f t="shared" si="43"/>
        <v>-7.2759576141834259E-12</v>
      </c>
      <c r="CQ139" s="1899" t="inlineStr">
        <is>
          <t/>
        </is>
      </c>
    </row>
    <row r="140" spans="1:95" s="64" customFormat="1" ht="25.5" x14ac:dyDescent="0.2">
      <c r="A140" s="1090">
        <v>5030</v>
      </c>
      <c r="B140" s="1089" t="s">
        <v>560</v>
      </c>
      <c r="C140" s="1648">
        <f>IF(ISERROR(VLOOKUP($A140,'I3 TB Data'!$A$19:$H$483,MATCH('O5 Details by Class &amp; Accounts'!$C$18, 'I3 TB Data'!$A$19:$H$19,0),0)), 0, VLOOKUP($A140,'I3 TB Data'!$A$19:$H$483,MATCH('O5 Details by Class &amp; Accounts'!$C$18,'I3 TB Data'!$A$19:$H$19,0),0))</f>
        <v>0</v>
      </c>
      <c r="D140" s="1649"/>
      <c r="E140" s="1648">
        <f t="shared" si="31"/>
        <v>0</v>
      </c>
      <c r="F140" s="1650">
        <f>IF(ISERROR(VLOOKUP($A140, 'E1 Categorization'!A33:E124, MATCH("Customer Component", 'E1 Categorization'!$A$33:$E$33,0), 0)), 0, IF(VLOOKUP($A140, 'E1 Categorization'!A33:E124, MATCH("Customer Component", 'E1 Categorization'!$A$33:$E$33,0), 0)=0, 'O5 Details by Class &amp; Accounts'!$E140, IF(AND(VLOOKUP($A140, 'E1 Categorization'!A33:E124, MATCH("Customer Component", 'E1 Categorization'!$A$33:$E$33,0), 0) &gt;0, VLOOKUP($A140, 'E1 Categorization'!A33:E124, MATCH("Customer Component", 'E1 Categorization'!$A$33:$E$33,0), 0)&lt;1), 'O5 Details by Class &amp; Accounts'!$E140*(1-VLOOKUP($A140, 'E1 Categorization'!A33:E124, MATCH("Customer Component", 'E1 Categorization'!$A$33:$E$33,0), 0)), 0)))</f>
        <v>0</v>
      </c>
      <c r="G140" s="1650">
        <f>IF(ISERROR(VLOOKUP($A140, 'E1 Categorization'!A33:E124, MATCH("Customer Component", 'E1 Categorization'!$A$33:$E$33,0), 0)),0, IF(VLOOKUP($A140, 'E1 Categorization'!A33:E124, MATCH("Customer Component", 'E1 Categorization'!$A$33:$E$33,0), 0)=0, 0, IF(AND(VLOOKUP($A140, 'E1 Categorization'!A33:E124, MATCH("Customer Component", 'E1 Categorization'!$A$33:$E$33,0), 0) &gt;0, VLOOKUP($A140, 'E1 Categorization'!A33:E124, MATCH("Customer Component", 'E1 Categorization'!$A$33:$E$33,0), 0)&lt;1), 'O5 Details by Class &amp; Accounts'!$E140*(VLOOKUP($A140, 'E1 Categorization'!A33:E124, MATCH("Customer Component", 'E1 Categorization'!$A$33:$E$33,0), 0)), 'O5 Details by Class &amp; Accounts'!$E140)))</f>
        <v>0</v>
      </c>
      <c r="H140" s="1322">
        <f t="shared" si="38"/>
        <v>0</v>
      </c>
      <c r="I140" s="1322">
        <f>IF(ISERROR(VLOOKUP(VLOOKUP($A140, 'E4 TB Allocation Details'!$A$18:$L$214, MATCH("Demand ID", 'E4 TB Allocation Details'!$A$18:$L$18, 0),FALSE), 'E2 Allocators'!$B$15:$W$358, MATCH('O5 Details by Class &amp; Accounts'!I$18, 'E2 Allocators'!$B$15:$W$15, 0),FALSE)*$F140), 0, VLOOKUP(VLOOKUP($A140, 'E4 TB Allocation Details'!$A$18:$L$214, MATCH("Demand ID", 'E4 TB Allocation Details'!$A$18:$L$18, 0),FALSE), 'E2 Allocators'!$B$15:$W$358, MATCH('O5 Details by Class &amp; Accounts'!I$18, 'E2 Allocators'!$B$15:$W$15, 0),FALSE)*$F140)</f>
        <v>0</v>
      </c>
      <c r="J140" s="1322">
        <f>IF(ISERROR(VLOOKUP(VLOOKUP($A140, 'E4 TB Allocation Details'!$A$18:$L$214, MATCH("Demand ID", 'E4 TB Allocation Details'!$A$18:$L$18, 0),FALSE), 'E2 Allocators'!$B$15:$W$358, MATCH('O5 Details by Class &amp; Accounts'!J$18, 'E2 Allocators'!$B$15:$W$15, 0),FALSE)*$F140), 0, VLOOKUP(VLOOKUP($A140, 'E4 TB Allocation Details'!$A$18:$L$214, MATCH("Demand ID", 'E4 TB Allocation Details'!$A$18:$L$18, 0),FALSE), 'E2 Allocators'!$B$15:$W$358, MATCH('O5 Details by Class &amp; Accounts'!J$18, 'E2 Allocators'!$B$15:$W$15, 0),FALSE)*$F140)</f>
        <v>0</v>
      </c>
      <c r="K140" s="1322">
        <f>IF(ISERROR(VLOOKUP(VLOOKUP($A140, 'E4 TB Allocation Details'!$A$18:$L$214, MATCH("Demand ID", 'E4 TB Allocation Details'!$A$18:$L$18, 0),FALSE), 'E2 Allocators'!$B$15:$W$358, MATCH('O5 Details by Class &amp; Accounts'!K$18, 'E2 Allocators'!$B$15:$W$15, 0),FALSE)*$F140), 0, VLOOKUP(VLOOKUP($A140, 'E4 TB Allocation Details'!$A$18:$L$214, MATCH("Demand ID", 'E4 TB Allocation Details'!$A$18:$L$18, 0),FALSE), 'E2 Allocators'!$B$15:$W$358, MATCH('O5 Details by Class &amp; Accounts'!K$18, 'E2 Allocators'!$B$15:$W$15, 0),FALSE)*$F140)</f>
        <v>0</v>
      </c>
      <c r="L140" s="1322">
        <f>IF(ISERROR(VLOOKUP(VLOOKUP($A140, 'E4 TB Allocation Details'!$A$18:$L$214, MATCH("Demand ID", 'E4 TB Allocation Details'!$A$18:$L$18, 0),FALSE), 'E2 Allocators'!$B$15:$W$358, MATCH('O5 Details by Class &amp; Accounts'!L$18, 'E2 Allocators'!$B$15:$W$15, 0),FALSE)*$F140), 0, VLOOKUP(VLOOKUP($A140, 'E4 TB Allocation Details'!$A$18:$L$214, MATCH("Demand ID", 'E4 TB Allocation Details'!$A$18:$L$18, 0),FALSE), 'E2 Allocators'!$B$15:$W$358, MATCH('O5 Details by Class &amp; Accounts'!L$18, 'E2 Allocators'!$B$15:$W$15, 0),FALSE)*$F140)</f>
        <v>0</v>
      </c>
      <c r="M140" s="1322">
        <f>IF(ISERROR(VLOOKUP(VLOOKUP($A140, 'E4 TB Allocation Details'!$A$18:$L$214, MATCH("Demand ID", 'E4 TB Allocation Details'!$A$18:$L$18, 0),FALSE), 'E2 Allocators'!$B$15:$W$358, MATCH('O5 Details by Class &amp; Accounts'!M$18, 'E2 Allocators'!$B$15:$W$15, 0),FALSE)*$F140), 0, VLOOKUP(VLOOKUP($A140, 'E4 TB Allocation Details'!$A$18:$L$214, MATCH("Demand ID", 'E4 TB Allocation Details'!$A$18:$L$18, 0),FALSE), 'E2 Allocators'!$B$15:$W$358, MATCH('O5 Details by Class &amp; Accounts'!M$18, 'E2 Allocators'!$B$15:$W$15, 0),FALSE)*$F140)</f>
        <v>0</v>
      </c>
      <c r="N140" s="1322">
        <f>IF(ISERROR(VLOOKUP(VLOOKUP($A140, 'E4 TB Allocation Details'!$A$18:$L$214, MATCH("Demand ID", 'E4 TB Allocation Details'!$A$18:$L$18, 0),FALSE), 'E2 Allocators'!$B$15:$W$358, MATCH('O5 Details by Class &amp; Accounts'!N$18, 'E2 Allocators'!$B$15:$W$15, 0),FALSE)*$F140), 0, VLOOKUP(VLOOKUP($A140, 'E4 TB Allocation Details'!$A$18:$L$214, MATCH("Demand ID", 'E4 TB Allocation Details'!$A$18:$L$18, 0),FALSE), 'E2 Allocators'!$B$15:$W$358, MATCH('O5 Details by Class &amp; Accounts'!N$18, 'E2 Allocators'!$B$15:$W$15, 0),FALSE)*$F140)</f>
        <v>0</v>
      </c>
      <c r="O140" s="1322">
        <f>IF(ISERROR(VLOOKUP(VLOOKUP($A140, 'E4 TB Allocation Details'!$A$18:$L$214, MATCH("Demand ID", 'E4 TB Allocation Details'!$A$18:$L$18, 0),FALSE), 'E2 Allocators'!$B$15:$W$358, MATCH('O5 Details by Class &amp; Accounts'!O$18, 'E2 Allocators'!$B$15:$W$15, 0),FALSE)*$F140), 0, VLOOKUP(VLOOKUP($A140, 'E4 TB Allocation Details'!$A$18:$L$214, MATCH("Demand ID", 'E4 TB Allocation Details'!$A$18:$L$18, 0),FALSE), 'E2 Allocators'!$B$15:$W$358, MATCH('O5 Details by Class &amp; Accounts'!O$18, 'E2 Allocators'!$B$15:$W$15, 0),FALSE)*$F140)</f>
        <v>0</v>
      </c>
      <c r="P140" s="1322">
        <f>IF(ISERROR(VLOOKUP(VLOOKUP($A140, 'E4 TB Allocation Details'!$A$18:$L$214, MATCH("Demand ID", 'E4 TB Allocation Details'!$A$18:$L$18, 0),FALSE), 'E2 Allocators'!$B$15:$W$358, MATCH('O5 Details by Class &amp; Accounts'!P$18, 'E2 Allocators'!$B$15:$W$15, 0),FALSE)*$F140), 0, VLOOKUP(VLOOKUP($A140, 'E4 TB Allocation Details'!$A$18:$L$214, MATCH("Demand ID", 'E4 TB Allocation Details'!$A$18:$L$18, 0),FALSE), 'E2 Allocators'!$B$15:$W$358, MATCH('O5 Details by Class &amp; Accounts'!P$18, 'E2 Allocators'!$B$15:$W$15, 0),FALSE)*$F140)</f>
        <v>0</v>
      </c>
      <c r="Q140" s="1322">
        <f>IF(ISERROR(VLOOKUP(VLOOKUP($A140, 'E4 TB Allocation Details'!$A$18:$L$214, MATCH("Demand ID", 'E4 TB Allocation Details'!$A$18:$L$18, 0),FALSE), 'E2 Allocators'!$B$15:$W$358, MATCH('O5 Details by Class &amp; Accounts'!Q$18, 'E2 Allocators'!$B$15:$W$15, 0),FALSE)*$F140), 0, VLOOKUP(VLOOKUP($A140, 'E4 TB Allocation Details'!$A$18:$L$214, MATCH("Demand ID", 'E4 TB Allocation Details'!$A$18:$L$18, 0),FALSE), 'E2 Allocators'!$B$15:$W$358, MATCH('O5 Details by Class &amp; Accounts'!Q$18, 'E2 Allocators'!$B$15:$W$15, 0),FALSE)*$F140)</f>
        <v>0</v>
      </c>
      <c r="R140" s="1322">
        <f>IF(ISERROR(VLOOKUP(VLOOKUP($A140, 'E4 TB Allocation Details'!$A$18:$L$214, MATCH("Demand ID", 'E4 TB Allocation Details'!$A$18:$L$18, 0),FALSE), 'E2 Allocators'!$B$15:$W$358, MATCH('O5 Details by Class &amp; Accounts'!R$18, 'E2 Allocators'!$B$15:$W$15, 0),FALSE)*$F140), 0, VLOOKUP(VLOOKUP($A140, 'E4 TB Allocation Details'!$A$18:$L$214, MATCH("Demand ID", 'E4 TB Allocation Details'!$A$18:$L$18, 0),FALSE), 'E2 Allocators'!$B$15:$W$358, MATCH('O5 Details by Class &amp; Accounts'!R$18, 'E2 Allocators'!$B$15:$W$15, 0),FALSE)*$F140)</f>
        <v>0</v>
      </c>
      <c r="S140" s="1322">
        <f>IF(ISERROR(VLOOKUP(VLOOKUP($A140, 'E4 TB Allocation Details'!$A$18:$L$214, MATCH("Demand ID", 'E4 TB Allocation Details'!$A$18:$L$18, 0),FALSE), 'E2 Allocators'!$B$15:$W$358, MATCH('O5 Details by Class &amp; Accounts'!S$18, 'E2 Allocators'!$B$15:$W$15, 0),FALSE)*$F140), 0, VLOOKUP(VLOOKUP($A140, 'E4 TB Allocation Details'!$A$18:$L$214, MATCH("Demand ID", 'E4 TB Allocation Details'!$A$18:$L$18, 0),FALSE), 'E2 Allocators'!$B$15:$W$358, MATCH('O5 Details by Class &amp; Accounts'!S$18, 'E2 Allocators'!$B$15:$W$15, 0),FALSE)*$F140)</f>
        <v>0</v>
      </c>
      <c r="T140" s="1322">
        <f>IF(ISERROR(VLOOKUP(VLOOKUP($A140, 'E4 TB Allocation Details'!$A$18:$L$214, MATCH("Demand ID", 'E4 TB Allocation Details'!$A$18:$L$18, 0),FALSE), 'E2 Allocators'!$B$15:$W$358, MATCH('O5 Details by Class &amp; Accounts'!T$18, 'E2 Allocators'!$B$15:$W$15, 0),FALSE)*$F140), 0, VLOOKUP(VLOOKUP($A140, 'E4 TB Allocation Details'!$A$18:$L$214, MATCH("Demand ID", 'E4 TB Allocation Details'!$A$18:$L$18, 0),FALSE), 'E2 Allocators'!$B$15:$W$358, MATCH('O5 Details by Class &amp; Accounts'!T$18, 'E2 Allocators'!$B$15:$W$15, 0),FALSE)*$F140)</f>
        <v>0</v>
      </c>
      <c r="U140" s="1322">
        <f>IF(ISERROR(VLOOKUP(VLOOKUP($A140, 'E4 TB Allocation Details'!$A$18:$L$214, MATCH("Demand ID", 'E4 TB Allocation Details'!$A$18:$L$18, 0),FALSE), 'E2 Allocators'!$B$15:$W$358, MATCH('O5 Details by Class &amp; Accounts'!U$18, 'E2 Allocators'!$B$15:$W$15, 0),FALSE)*$F140), 0, VLOOKUP(VLOOKUP($A140, 'E4 TB Allocation Details'!$A$18:$L$214, MATCH("Demand ID", 'E4 TB Allocation Details'!$A$18:$L$18, 0),FALSE), 'E2 Allocators'!$B$15:$W$358, MATCH('O5 Details by Class &amp; Accounts'!U$18, 'E2 Allocators'!$B$15:$W$15, 0),FALSE)*$F140)</f>
        <v>0</v>
      </c>
      <c r="V140" s="1322">
        <f>IF(ISERROR(VLOOKUP(VLOOKUP($A140, 'E4 TB Allocation Details'!$A$18:$L$214, MATCH("Demand ID", 'E4 TB Allocation Details'!$A$18:$L$18, 0),FALSE), 'E2 Allocators'!$B$15:$W$358, MATCH('O5 Details by Class &amp; Accounts'!V$18, 'E2 Allocators'!$B$15:$W$15, 0),FALSE)*$F140), 0, VLOOKUP(VLOOKUP($A140, 'E4 TB Allocation Details'!$A$18:$L$214, MATCH("Demand ID", 'E4 TB Allocation Details'!$A$18:$L$18, 0),FALSE), 'E2 Allocators'!$B$15:$W$358, MATCH('O5 Details by Class &amp; Accounts'!V$18, 'E2 Allocators'!$B$15:$W$15, 0),FALSE)*$F140)</f>
        <v>0</v>
      </c>
      <c r="W140" s="1322">
        <f>IF(ISERROR(VLOOKUP(VLOOKUP($A140, 'E4 TB Allocation Details'!$A$18:$L$214, MATCH("Demand ID", 'E4 TB Allocation Details'!$A$18:$L$18, 0),FALSE), 'E2 Allocators'!$B$15:$W$358, MATCH('O5 Details by Class &amp; Accounts'!W$18, 'E2 Allocators'!$B$15:$W$15, 0),FALSE)*$F140), 0, VLOOKUP(VLOOKUP($A140, 'E4 TB Allocation Details'!$A$18:$L$214, MATCH("Demand ID", 'E4 TB Allocation Details'!$A$18:$L$18, 0),FALSE), 'E2 Allocators'!$B$15:$W$358, MATCH('O5 Details by Class &amp; Accounts'!W$18, 'E2 Allocators'!$B$15:$W$15, 0),FALSE)*$F140)</f>
        <v>0</v>
      </c>
      <c r="X140" s="1322">
        <f>IF(ISERROR(VLOOKUP(VLOOKUP($A140, 'E4 TB Allocation Details'!$A$18:$L$214, MATCH("Demand ID", 'E4 TB Allocation Details'!$A$18:$L$18, 0),FALSE), 'E2 Allocators'!$B$15:$W$358, MATCH('O5 Details by Class &amp; Accounts'!X$18, 'E2 Allocators'!$B$15:$W$15, 0),FALSE)*$F140), 0, VLOOKUP(VLOOKUP($A140, 'E4 TB Allocation Details'!$A$18:$L$214, MATCH("Demand ID", 'E4 TB Allocation Details'!$A$18:$L$18, 0),FALSE), 'E2 Allocators'!$B$15:$W$358, MATCH('O5 Details by Class &amp; Accounts'!X$18, 'E2 Allocators'!$B$15:$W$15, 0),FALSE)*$F140)</f>
        <v>0</v>
      </c>
      <c r="Y140" s="1322">
        <f>IF(ISERROR(VLOOKUP(VLOOKUP($A140, 'E4 TB Allocation Details'!$A$18:$L$214, MATCH("Demand ID", 'E4 TB Allocation Details'!$A$18:$L$18, 0),FALSE), 'E2 Allocators'!$B$15:$W$358, MATCH('O5 Details by Class &amp; Accounts'!Y$18, 'E2 Allocators'!$B$15:$W$15, 0),FALSE)*$F140), 0, VLOOKUP(VLOOKUP($A140, 'E4 TB Allocation Details'!$A$18:$L$214, MATCH("Demand ID", 'E4 TB Allocation Details'!$A$18:$L$18, 0),FALSE), 'E2 Allocators'!$B$15:$W$358, MATCH('O5 Details by Class &amp; Accounts'!Y$18, 'E2 Allocators'!$B$15:$W$15, 0),FALSE)*$F140)</f>
        <v>0</v>
      </c>
      <c r="Z140" s="1322">
        <f>IF(ISERROR(VLOOKUP(VLOOKUP($A140, 'E4 TB Allocation Details'!$A$18:$L$214, MATCH("Demand ID", 'E4 TB Allocation Details'!$A$18:$L$18, 0),FALSE), 'E2 Allocators'!$B$15:$W$358, MATCH('O5 Details by Class &amp; Accounts'!Z$18, 'E2 Allocators'!$B$15:$W$15, 0),FALSE)*$F140), 0, VLOOKUP(VLOOKUP($A140, 'E4 TB Allocation Details'!$A$18:$L$214, MATCH("Demand ID", 'E4 TB Allocation Details'!$A$18:$L$18, 0),FALSE), 'E2 Allocators'!$B$15:$W$358, MATCH('O5 Details by Class &amp; Accounts'!Z$18, 'E2 Allocators'!$B$15:$W$15, 0),FALSE)*$F140)</f>
        <v>0</v>
      </c>
      <c r="AA140" s="1322">
        <f>IF(ISERROR(VLOOKUP(VLOOKUP($A140, 'E4 TB Allocation Details'!$A$18:$L$214, MATCH("Demand ID", 'E4 TB Allocation Details'!$A$18:$L$18, 0),FALSE), 'E2 Allocators'!$B$15:$W$358, MATCH('O5 Details by Class &amp; Accounts'!AA$18, 'E2 Allocators'!$B$15:$W$15, 0),FALSE)*$F140), 0, VLOOKUP(VLOOKUP($A140, 'E4 TB Allocation Details'!$A$18:$L$214, MATCH("Demand ID", 'E4 TB Allocation Details'!$A$18:$L$18, 0),FALSE), 'E2 Allocators'!$B$15:$W$358, MATCH('O5 Details by Class &amp; Accounts'!AA$18, 'E2 Allocators'!$B$15:$W$15, 0),FALSE)*$F140)</f>
        <v>0</v>
      </c>
      <c r="AB140" s="1322">
        <f>IF(ISERROR(VLOOKUP(VLOOKUP($A140, 'E4 TB Allocation Details'!$A$18:$L$214, MATCH("Demand ID", 'E4 TB Allocation Details'!$A$18:$L$18, 0),FALSE), 'E2 Allocators'!$B$15:$W$358, MATCH('O5 Details by Class &amp; Accounts'!AB$18, 'E2 Allocators'!$B$15:$W$15, 0),FALSE)*$F140), 0, VLOOKUP(VLOOKUP($A140, 'E4 TB Allocation Details'!$A$18:$L$214, MATCH("Demand ID", 'E4 TB Allocation Details'!$A$18:$L$18, 0),FALSE), 'E2 Allocators'!$B$15:$W$358, MATCH('O5 Details by Class &amp; Accounts'!AB$18, 'E2 Allocators'!$B$15:$W$15, 0),FALSE)*$F140)</f>
        <v>0</v>
      </c>
      <c r="AC140" s="1322">
        <f t="shared" si="39"/>
        <v>0</v>
      </c>
      <c r="AD140" s="1322">
        <f>IF(ISERROR(VLOOKUP(VLOOKUP($A140, 'E4 TB Allocation Details'!$A$18:$L$214, MATCH("Customer ID", 'E4 TB Allocation Details'!$A$18:$L$18, 0),FALSE), 'E2 Allocators'!$B$15:$W$358, MATCH('O5 Details by Class &amp; Accounts'!AD$18, 'E2 Allocators'!$B$15:$W$15, 0),FALSE)*$G140), 0, VLOOKUP(VLOOKUP($A140, 'E4 TB Allocation Details'!$A$18:$L$214, MATCH("Customer ID", 'E4 TB Allocation Details'!$A$18:$L$18, 0),FALSE), 'E2 Allocators'!$B$15:$W$358, MATCH('O5 Details by Class &amp; Accounts'!AD$18, 'E2 Allocators'!$B$15:$W$15, 0),FALSE)*$G140)</f>
        <v>0</v>
      </c>
      <c r="AE140" s="1322">
        <f>IF(ISERROR(VLOOKUP(VLOOKUP($A140, 'E4 TB Allocation Details'!$A$18:$L$214, MATCH("Customer ID", 'E4 TB Allocation Details'!$A$18:$L$18, 0),FALSE), 'E2 Allocators'!$B$15:$W$358, MATCH('O5 Details by Class &amp; Accounts'!AE$18, 'E2 Allocators'!$B$15:$W$15, 0),FALSE)*$G140), 0, VLOOKUP(VLOOKUP($A140, 'E4 TB Allocation Details'!$A$18:$L$214, MATCH("Customer ID", 'E4 TB Allocation Details'!$A$18:$L$18, 0),FALSE), 'E2 Allocators'!$B$15:$W$358, MATCH('O5 Details by Class &amp; Accounts'!AE$18, 'E2 Allocators'!$B$15:$W$15, 0),FALSE)*$G140)</f>
        <v>0</v>
      </c>
      <c r="AF140" s="1322">
        <f>IF(ISERROR(VLOOKUP(VLOOKUP($A140, 'E4 TB Allocation Details'!$A$18:$L$214, MATCH("Customer ID", 'E4 TB Allocation Details'!$A$18:$L$18, 0),FALSE), 'E2 Allocators'!$B$15:$W$358, MATCH('O5 Details by Class &amp; Accounts'!AF$18, 'E2 Allocators'!$B$15:$W$15, 0),FALSE)*$G140), 0, VLOOKUP(VLOOKUP($A140, 'E4 TB Allocation Details'!$A$18:$L$214, MATCH("Customer ID", 'E4 TB Allocation Details'!$A$18:$L$18, 0),FALSE), 'E2 Allocators'!$B$15:$W$358, MATCH('O5 Details by Class &amp; Accounts'!AF$18, 'E2 Allocators'!$B$15:$W$15, 0),FALSE)*$G140)</f>
        <v>0</v>
      </c>
      <c r="AG140" s="1322">
        <f>IF(ISERROR(VLOOKUP(VLOOKUP($A140, 'E4 TB Allocation Details'!$A$18:$L$214, MATCH("Customer ID", 'E4 TB Allocation Details'!$A$18:$L$18, 0),FALSE), 'E2 Allocators'!$B$15:$W$358, MATCH('O5 Details by Class &amp; Accounts'!AG$18, 'E2 Allocators'!$B$15:$W$15, 0),FALSE)*$G140), 0, VLOOKUP(VLOOKUP($A140, 'E4 TB Allocation Details'!$A$18:$L$214, MATCH("Customer ID", 'E4 TB Allocation Details'!$A$18:$L$18, 0),FALSE), 'E2 Allocators'!$B$15:$W$358, MATCH('O5 Details by Class &amp; Accounts'!AG$18, 'E2 Allocators'!$B$15:$W$15, 0),FALSE)*$G140)</f>
        <v>0</v>
      </c>
      <c r="AH140" s="1322">
        <f>IF(ISERROR(VLOOKUP(VLOOKUP($A140, 'E4 TB Allocation Details'!$A$18:$L$214, MATCH("Customer ID", 'E4 TB Allocation Details'!$A$18:$L$18, 0),FALSE), 'E2 Allocators'!$B$15:$W$358, MATCH('O5 Details by Class &amp; Accounts'!AH$18, 'E2 Allocators'!$B$15:$W$15, 0),FALSE)*$G140), 0, VLOOKUP(VLOOKUP($A140, 'E4 TB Allocation Details'!$A$18:$L$214, MATCH("Customer ID", 'E4 TB Allocation Details'!$A$18:$L$18, 0),FALSE), 'E2 Allocators'!$B$15:$W$358, MATCH('O5 Details by Class &amp; Accounts'!AH$18, 'E2 Allocators'!$B$15:$W$15, 0),FALSE)*$G140)</f>
        <v>0</v>
      </c>
      <c r="AI140" s="1322">
        <f>IF(ISERROR(VLOOKUP(VLOOKUP($A140, 'E4 TB Allocation Details'!$A$18:$L$214, MATCH("Customer ID", 'E4 TB Allocation Details'!$A$18:$L$18, 0),FALSE), 'E2 Allocators'!$B$15:$W$358, MATCH('O5 Details by Class &amp; Accounts'!AI$18, 'E2 Allocators'!$B$15:$W$15, 0),FALSE)*$G140), 0, VLOOKUP(VLOOKUP($A140, 'E4 TB Allocation Details'!$A$18:$L$214, MATCH("Customer ID", 'E4 TB Allocation Details'!$A$18:$L$18, 0),FALSE), 'E2 Allocators'!$B$15:$W$358, MATCH('O5 Details by Class &amp; Accounts'!AI$18, 'E2 Allocators'!$B$15:$W$15, 0),FALSE)*$G140)</f>
        <v>0</v>
      </c>
      <c r="AJ140" s="1322">
        <f>IF(ISERROR(VLOOKUP(VLOOKUP($A140, 'E4 TB Allocation Details'!$A$18:$L$214, MATCH("Customer ID", 'E4 TB Allocation Details'!$A$18:$L$18, 0),FALSE), 'E2 Allocators'!$B$15:$W$358, MATCH('O5 Details by Class &amp; Accounts'!AJ$18, 'E2 Allocators'!$B$15:$W$15, 0),FALSE)*$G140), 0, VLOOKUP(VLOOKUP($A140, 'E4 TB Allocation Details'!$A$18:$L$214, MATCH("Customer ID", 'E4 TB Allocation Details'!$A$18:$L$18, 0),FALSE), 'E2 Allocators'!$B$15:$W$358, MATCH('O5 Details by Class &amp; Accounts'!AJ$18, 'E2 Allocators'!$B$15:$W$15, 0),FALSE)*$G140)</f>
        <v>0</v>
      </c>
      <c r="AK140" s="1322">
        <f>IF(ISERROR(VLOOKUP(VLOOKUP($A140, 'E4 TB Allocation Details'!$A$18:$L$214, MATCH("Customer ID", 'E4 TB Allocation Details'!$A$18:$L$18, 0),FALSE), 'E2 Allocators'!$B$15:$W$358, MATCH('O5 Details by Class &amp; Accounts'!AK$18, 'E2 Allocators'!$B$15:$W$15, 0),FALSE)*$G140), 0, VLOOKUP(VLOOKUP($A140, 'E4 TB Allocation Details'!$A$18:$L$214, MATCH("Customer ID", 'E4 TB Allocation Details'!$A$18:$L$18, 0),FALSE), 'E2 Allocators'!$B$15:$W$358, MATCH('O5 Details by Class &amp; Accounts'!AK$18, 'E2 Allocators'!$B$15:$W$15, 0),FALSE)*$G140)</f>
        <v>0</v>
      </c>
      <c r="AL140" s="1322">
        <f>IF(ISERROR(VLOOKUP(VLOOKUP($A140, 'E4 TB Allocation Details'!$A$18:$L$214, MATCH("Customer ID", 'E4 TB Allocation Details'!$A$18:$L$18, 0),FALSE), 'E2 Allocators'!$B$15:$W$358, MATCH('O5 Details by Class &amp; Accounts'!AL$18, 'E2 Allocators'!$B$15:$W$15, 0),FALSE)*$G140), 0, VLOOKUP(VLOOKUP($A140, 'E4 TB Allocation Details'!$A$18:$L$214, MATCH("Customer ID", 'E4 TB Allocation Details'!$A$18:$L$18, 0),FALSE), 'E2 Allocators'!$B$15:$W$358, MATCH('O5 Details by Class &amp; Accounts'!AL$18, 'E2 Allocators'!$B$15:$W$15, 0),FALSE)*$G140)</f>
        <v>0</v>
      </c>
      <c r="AM140" s="1322">
        <f>IF(ISERROR(VLOOKUP(VLOOKUP($A140, 'E4 TB Allocation Details'!$A$18:$L$214, MATCH("Customer ID", 'E4 TB Allocation Details'!$A$18:$L$18, 0),FALSE), 'E2 Allocators'!$B$15:$W$358, MATCH('O5 Details by Class &amp; Accounts'!AM$18, 'E2 Allocators'!$B$15:$W$15, 0),FALSE)*$G140), 0, VLOOKUP(VLOOKUP($A140, 'E4 TB Allocation Details'!$A$18:$L$214, MATCH("Customer ID", 'E4 TB Allocation Details'!$A$18:$L$18, 0),FALSE), 'E2 Allocators'!$B$15:$W$358, MATCH('O5 Details by Class &amp; Accounts'!AM$18, 'E2 Allocators'!$B$15:$W$15, 0),FALSE)*$G140)</f>
        <v>0</v>
      </c>
      <c r="AN140" s="1322">
        <f>IF(ISERROR(VLOOKUP(VLOOKUP($A140, 'E4 TB Allocation Details'!$A$18:$L$214, MATCH("Customer ID", 'E4 TB Allocation Details'!$A$18:$L$18, 0),FALSE), 'E2 Allocators'!$B$15:$W$358, MATCH('O5 Details by Class &amp; Accounts'!AN$18, 'E2 Allocators'!$B$15:$W$15, 0),FALSE)*$G140), 0, VLOOKUP(VLOOKUP($A140, 'E4 TB Allocation Details'!$A$18:$L$214, MATCH("Customer ID", 'E4 TB Allocation Details'!$A$18:$L$18, 0),FALSE), 'E2 Allocators'!$B$15:$W$358, MATCH('O5 Details by Class &amp; Accounts'!AN$18, 'E2 Allocators'!$B$15:$W$15, 0),FALSE)*$G140)</f>
        <v>0</v>
      </c>
      <c r="AO140" s="1322">
        <f>IF(ISERROR(VLOOKUP(VLOOKUP($A140, 'E4 TB Allocation Details'!$A$18:$L$214, MATCH("Customer ID", 'E4 TB Allocation Details'!$A$18:$L$18, 0),FALSE), 'E2 Allocators'!$B$15:$W$358, MATCH('O5 Details by Class &amp; Accounts'!AO$18, 'E2 Allocators'!$B$15:$W$15, 0),FALSE)*$G140), 0, VLOOKUP(VLOOKUP($A140, 'E4 TB Allocation Details'!$A$18:$L$214, MATCH("Customer ID", 'E4 TB Allocation Details'!$A$18:$L$18, 0),FALSE), 'E2 Allocators'!$B$15:$W$358, MATCH('O5 Details by Class &amp; Accounts'!AO$18, 'E2 Allocators'!$B$15:$W$15, 0),FALSE)*$G140)</f>
        <v>0</v>
      </c>
      <c r="AP140" s="1322">
        <f>IF(ISERROR(VLOOKUP(VLOOKUP($A140, 'E4 TB Allocation Details'!$A$18:$L$214, MATCH("Customer ID", 'E4 TB Allocation Details'!$A$18:$L$18, 0),FALSE), 'E2 Allocators'!$B$15:$W$358, MATCH('O5 Details by Class &amp; Accounts'!AP$18, 'E2 Allocators'!$B$15:$W$15, 0),FALSE)*$G140), 0, VLOOKUP(VLOOKUP($A140, 'E4 TB Allocation Details'!$A$18:$L$214, MATCH("Customer ID", 'E4 TB Allocation Details'!$A$18:$L$18, 0),FALSE), 'E2 Allocators'!$B$15:$W$358, MATCH('O5 Details by Class &amp; Accounts'!AP$18, 'E2 Allocators'!$B$15:$W$15, 0),FALSE)*$G140)</f>
        <v>0</v>
      </c>
      <c r="AQ140" s="1322">
        <f>IF(ISERROR(VLOOKUP(VLOOKUP($A140, 'E4 TB Allocation Details'!$A$18:$L$214, MATCH("Customer ID", 'E4 TB Allocation Details'!$A$18:$L$18, 0),FALSE), 'E2 Allocators'!$B$15:$W$358, MATCH('O5 Details by Class &amp; Accounts'!AQ$18, 'E2 Allocators'!$B$15:$W$15, 0),FALSE)*$G140), 0, VLOOKUP(VLOOKUP($A140, 'E4 TB Allocation Details'!$A$18:$L$214, MATCH("Customer ID", 'E4 TB Allocation Details'!$A$18:$L$18, 0),FALSE), 'E2 Allocators'!$B$15:$W$358, MATCH('O5 Details by Class &amp; Accounts'!AQ$18, 'E2 Allocators'!$B$15:$W$15, 0),FALSE)*$G140)</f>
        <v>0</v>
      </c>
      <c r="AR140" s="1322">
        <f>IF(ISERROR(VLOOKUP(VLOOKUP($A140, 'E4 TB Allocation Details'!$A$18:$L$214, MATCH("Customer ID", 'E4 TB Allocation Details'!$A$18:$L$18, 0),FALSE), 'E2 Allocators'!$B$15:$W$358, MATCH('O5 Details by Class &amp; Accounts'!AR$18, 'E2 Allocators'!$B$15:$W$15, 0),FALSE)*$G140), 0, VLOOKUP(VLOOKUP($A140, 'E4 TB Allocation Details'!$A$18:$L$214, MATCH("Customer ID", 'E4 TB Allocation Details'!$A$18:$L$18, 0),FALSE), 'E2 Allocators'!$B$15:$W$358, MATCH('O5 Details by Class &amp; Accounts'!AR$18, 'E2 Allocators'!$B$15:$W$15, 0),FALSE)*$G140)</f>
        <v>0</v>
      </c>
      <c r="AS140" s="1322">
        <f>IF(ISERROR(VLOOKUP(VLOOKUP($A140, 'E4 TB Allocation Details'!$A$18:$L$214, MATCH("Customer ID", 'E4 TB Allocation Details'!$A$18:$L$18, 0),FALSE), 'E2 Allocators'!$B$15:$W$358, MATCH('O5 Details by Class &amp; Accounts'!AS$18, 'E2 Allocators'!$B$15:$W$15, 0),FALSE)*$G140), 0, VLOOKUP(VLOOKUP($A140, 'E4 TB Allocation Details'!$A$18:$L$214, MATCH("Customer ID", 'E4 TB Allocation Details'!$A$18:$L$18, 0),FALSE), 'E2 Allocators'!$B$15:$W$358, MATCH('O5 Details by Class &amp; Accounts'!AS$18, 'E2 Allocators'!$B$15:$W$15, 0),FALSE)*$G140)</f>
        <v>0</v>
      </c>
      <c r="AT140" s="1322">
        <f>IF(ISERROR(VLOOKUP(VLOOKUP($A140, 'E4 TB Allocation Details'!$A$18:$L$214, MATCH("Customer ID", 'E4 TB Allocation Details'!$A$18:$L$18, 0),FALSE), 'E2 Allocators'!$B$15:$W$358, MATCH('O5 Details by Class &amp; Accounts'!AT$18, 'E2 Allocators'!$B$15:$W$15, 0),FALSE)*$G140), 0, VLOOKUP(VLOOKUP($A140, 'E4 TB Allocation Details'!$A$18:$L$214, MATCH("Customer ID", 'E4 TB Allocation Details'!$A$18:$L$18, 0),FALSE), 'E2 Allocators'!$B$15:$W$358, MATCH('O5 Details by Class &amp; Accounts'!AT$18, 'E2 Allocators'!$B$15:$W$15, 0),FALSE)*$G140)</f>
        <v>0</v>
      </c>
      <c r="AU140" s="1322">
        <f>IF(ISERROR(VLOOKUP(VLOOKUP($A140, 'E4 TB Allocation Details'!$A$18:$L$214, MATCH("Customer ID", 'E4 TB Allocation Details'!$A$18:$L$18, 0),FALSE), 'E2 Allocators'!$B$15:$W$358, MATCH('O5 Details by Class &amp; Accounts'!AU$18, 'E2 Allocators'!$B$15:$W$15, 0),FALSE)*$G140), 0, VLOOKUP(VLOOKUP($A140, 'E4 TB Allocation Details'!$A$18:$L$214, MATCH("Customer ID", 'E4 TB Allocation Details'!$A$18:$L$18, 0),FALSE), 'E2 Allocators'!$B$15:$W$358, MATCH('O5 Details by Class &amp; Accounts'!AU$18, 'E2 Allocators'!$B$15:$W$15, 0),FALSE)*$G140)</f>
        <v>0</v>
      </c>
      <c r="AV140" s="1322">
        <f>IF(ISERROR(VLOOKUP(VLOOKUP($A140, 'E4 TB Allocation Details'!$A$18:$L$214, MATCH("Customer ID", 'E4 TB Allocation Details'!$A$18:$L$18, 0),FALSE), 'E2 Allocators'!$B$15:$W$358, MATCH('O5 Details by Class &amp; Accounts'!AV$18, 'E2 Allocators'!$B$15:$W$15, 0),FALSE)*$G140), 0, VLOOKUP(VLOOKUP($A140, 'E4 TB Allocation Details'!$A$18:$L$214, MATCH("Customer ID", 'E4 TB Allocation Details'!$A$18:$L$18, 0),FALSE), 'E2 Allocators'!$B$15:$W$358, MATCH('O5 Details by Class &amp; Accounts'!AV$18, 'E2 Allocators'!$B$15:$W$15, 0),FALSE)*$G140)</f>
        <v>0</v>
      </c>
      <c r="AW140" s="1322">
        <f>IF(ISERROR(VLOOKUP(VLOOKUP($A140, 'E4 TB Allocation Details'!$A$18:$L$214, MATCH("Customer ID", 'E4 TB Allocation Details'!$A$18:$L$18, 0),FALSE), 'E2 Allocators'!$B$15:$W$358, MATCH('O5 Details by Class &amp; Accounts'!AW$18, 'E2 Allocators'!$B$15:$W$15, 0),FALSE)*$G140), 0, VLOOKUP(VLOOKUP($A140, 'E4 TB Allocation Details'!$A$18:$L$214, MATCH("Customer ID", 'E4 TB Allocation Details'!$A$18:$L$18, 0),FALSE), 'E2 Allocators'!$B$15:$W$358, MATCH('O5 Details by Class &amp; Accounts'!AW$18, 'E2 Allocators'!$B$15:$W$15, 0),FALSE)*$G140)</f>
        <v>0</v>
      </c>
      <c r="AX140" s="1322">
        <f t="shared" si="40"/>
        <v>0</v>
      </c>
      <c r="AY140" s="1322">
        <f>IF(ISERROR(VLOOKUP(VLOOKUP($A140, 'E4 TB Allocation Details'!$A$18:$L$214, MATCH("Misc ID", 'E4 TB Allocation Details'!$A$18:$L$18, 0),FALSE), 'E2 Allocators'!$B$15:$W$358, MATCH('O5 Details by Class &amp; Accounts'!AY$18, 'E2 Allocators'!$B$15:$W$15, 0),FALSE)*$E140), 0, VLOOKUP(VLOOKUP($A140, 'E4 TB Allocation Details'!$A$18:$L$214, MATCH("Misc ID", 'E4 TB Allocation Details'!$A$18:$L$18, 0),FALSE), 'E2 Allocators'!$B$15:$W$358, MATCH('O5 Details by Class &amp; Accounts'!AY$18, 'E2 Allocators'!$B$15:$W$15, 0),FALSE)*$E140)</f>
        <v>0</v>
      </c>
      <c r="AZ140" s="1322">
        <f>IF(ISERROR(VLOOKUP(VLOOKUP($A140, 'E4 TB Allocation Details'!$A$18:$L$214, MATCH("Misc ID", 'E4 TB Allocation Details'!$A$18:$L$18, 0),FALSE), 'E2 Allocators'!$B$15:$W$358, MATCH('O5 Details by Class &amp; Accounts'!AZ$18, 'E2 Allocators'!$B$15:$W$15, 0),FALSE)*$E140), 0, VLOOKUP(VLOOKUP($A140, 'E4 TB Allocation Details'!$A$18:$L$214, MATCH("Misc ID", 'E4 TB Allocation Details'!$A$18:$L$18, 0),FALSE), 'E2 Allocators'!$B$15:$W$358, MATCH('O5 Details by Class &amp; Accounts'!AZ$18, 'E2 Allocators'!$B$15:$W$15, 0),FALSE)*$E140)</f>
        <v>0</v>
      </c>
      <c r="BA140" s="1322">
        <f>IF(ISERROR(VLOOKUP(VLOOKUP($A140, 'E4 TB Allocation Details'!$A$18:$L$214, MATCH("Misc ID", 'E4 TB Allocation Details'!$A$18:$L$18, 0),FALSE), 'E2 Allocators'!$B$15:$W$358, MATCH('O5 Details by Class &amp; Accounts'!BA$18, 'E2 Allocators'!$B$15:$W$15, 0),FALSE)*$E140), 0, VLOOKUP(VLOOKUP($A140, 'E4 TB Allocation Details'!$A$18:$L$214, MATCH("Misc ID", 'E4 TB Allocation Details'!$A$18:$L$18, 0),FALSE), 'E2 Allocators'!$B$15:$W$358, MATCH('O5 Details by Class &amp; Accounts'!BA$18, 'E2 Allocators'!$B$15:$W$15, 0),FALSE)*$E140)</f>
        <v>0</v>
      </c>
      <c r="BB140" s="1322">
        <f>IF(ISERROR(VLOOKUP(VLOOKUP($A140, 'E4 TB Allocation Details'!$A$18:$L$214, MATCH("Misc ID", 'E4 TB Allocation Details'!$A$18:$L$18, 0),FALSE), 'E2 Allocators'!$B$15:$W$358, MATCH('O5 Details by Class &amp; Accounts'!BB$18, 'E2 Allocators'!$B$15:$W$15, 0),FALSE)*$E140), 0, VLOOKUP(VLOOKUP($A140, 'E4 TB Allocation Details'!$A$18:$L$214, MATCH("Misc ID", 'E4 TB Allocation Details'!$A$18:$L$18, 0),FALSE), 'E2 Allocators'!$B$15:$W$358, MATCH('O5 Details by Class &amp; Accounts'!BB$18, 'E2 Allocators'!$B$15:$W$15, 0),FALSE)*$E140)</f>
        <v>0</v>
      </c>
      <c r="BC140" s="1322">
        <f>IF(ISERROR(VLOOKUP(VLOOKUP($A140, 'E4 TB Allocation Details'!$A$18:$L$214, MATCH("Misc ID", 'E4 TB Allocation Details'!$A$18:$L$18, 0),FALSE), 'E2 Allocators'!$B$15:$W$358, MATCH('O5 Details by Class &amp; Accounts'!BC$18, 'E2 Allocators'!$B$15:$W$15, 0),FALSE)*$E140), 0, VLOOKUP(VLOOKUP($A140, 'E4 TB Allocation Details'!$A$18:$L$214, MATCH("Misc ID", 'E4 TB Allocation Details'!$A$18:$L$18, 0),FALSE), 'E2 Allocators'!$B$15:$W$358, MATCH('O5 Details by Class &amp; Accounts'!BC$18, 'E2 Allocators'!$B$15:$W$15, 0),FALSE)*$E140)</f>
        <v>0</v>
      </c>
      <c r="BD140" s="1322">
        <f>IF(ISERROR(VLOOKUP(VLOOKUP($A140, 'E4 TB Allocation Details'!$A$18:$L$214, MATCH("Misc ID", 'E4 TB Allocation Details'!$A$18:$L$18, 0),FALSE), 'E2 Allocators'!$B$15:$W$358, MATCH('O5 Details by Class &amp; Accounts'!BD$18, 'E2 Allocators'!$B$15:$W$15, 0),FALSE)*$E140), 0, VLOOKUP(VLOOKUP($A140, 'E4 TB Allocation Details'!$A$18:$L$214, MATCH("Misc ID", 'E4 TB Allocation Details'!$A$18:$L$18, 0),FALSE), 'E2 Allocators'!$B$15:$W$358, MATCH('O5 Details by Class &amp; Accounts'!BD$18, 'E2 Allocators'!$B$15:$W$15, 0),FALSE)*$E140)</f>
        <v>0</v>
      </c>
      <c r="BE140" s="1322">
        <f>IF(ISERROR(VLOOKUP(VLOOKUP($A140, 'E4 TB Allocation Details'!$A$18:$L$214, MATCH("Misc ID", 'E4 TB Allocation Details'!$A$18:$L$18, 0),FALSE), 'E2 Allocators'!$B$15:$W$358, MATCH('O5 Details by Class &amp; Accounts'!BE$18, 'E2 Allocators'!$B$15:$W$15, 0),FALSE)*$E140), 0, VLOOKUP(VLOOKUP($A140, 'E4 TB Allocation Details'!$A$18:$L$214, MATCH("Misc ID", 'E4 TB Allocation Details'!$A$18:$L$18, 0),FALSE), 'E2 Allocators'!$B$15:$W$358, MATCH('O5 Details by Class &amp; Accounts'!BE$18, 'E2 Allocators'!$B$15:$W$15, 0),FALSE)*$E140)</f>
        <v>0</v>
      </c>
      <c r="BF140" s="1322">
        <f>IF(ISERROR(VLOOKUP(VLOOKUP($A140, 'E4 TB Allocation Details'!$A$18:$L$214, MATCH("Misc ID", 'E4 TB Allocation Details'!$A$18:$L$18, 0),FALSE), 'E2 Allocators'!$B$15:$W$358, MATCH('O5 Details by Class &amp; Accounts'!BF$18, 'E2 Allocators'!$B$15:$W$15, 0),FALSE)*$E140), 0, VLOOKUP(VLOOKUP($A140, 'E4 TB Allocation Details'!$A$18:$L$214, MATCH("Misc ID", 'E4 TB Allocation Details'!$A$18:$L$18, 0),FALSE), 'E2 Allocators'!$B$15:$W$358, MATCH('O5 Details by Class &amp; Accounts'!BF$18, 'E2 Allocators'!$B$15:$W$15, 0),FALSE)*$E140)</f>
        <v>0</v>
      </c>
      <c r="BG140" s="1322">
        <f>IF(ISERROR(VLOOKUP(VLOOKUP($A140, 'E4 TB Allocation Details'!$A$18:$L$214, MATCH("Misc ID", 'E4 TB Allocation Details'!$A$18:$L$18, 0),FALSE), 'E2 Allocators'!$B$15:$W$358, MATCH('O5 Details by Class &amp; Accounts'!BG$18, 'E2 Allocators'!$B$15:$W$15, 0),FALSE)*$E140), 0, VLOOKUP(VLOOKUP($A140, 'E4 TB Allocation Details'!$A$18:$L$214, MATCH("Misc ID", 'E4 TB Allocation Details'!$A$18:$L$18, 0),FALSE), 'E2 Allocators'!$B$15:$W$358, MATCH('O5 Details by Class &amp; Accounts'!BG$18, 'E2 Allocators'!$B$15:$W$15, 0),FALSE)*$E140)</f>
        <v>0</v>
      </c>
      <c r="BH140" s="1322">
        <f>IF(ISERROR(VLOOKUP(VLOOKUP($A140, 'E4 TB Allocation Details'!$A$18:$L$214, MATCH("Misc ID", 'E4 TB Allocation Details'!$A$18:$L$18, 0),FALSE), 'E2 Allocators'!$B$15:$W$358, MATCH('O5 Details by Class &amp; Accounts'!BH$18, 'E2 Allocators'!$B$15:$W$15, 0),FALSE)*$E140), 0, VLOOKUP(VLOOKUP($A140, 'E4 TB Allocation Details'!$A$18:$L$214, MATCH("Misc ID", 'E4 TB Allocation Details'!$A$18:$L$18, 0),FALSE), 'E2 Allocators'!$B$15:$W$358, MATCH('O5 Details by Class &amp; Accounts'!BH$18, 'E2 Allocators'!$B$15:$W$15, 0),FALSE)*$E140)</f>
        <v>0</v>
      </c>
      <c r="BI140" s="1322">
        <f>IF(ISERROR(VLOOKUP(VLOOKUP($A140, 'E4 TB Allocation Details'!$A$18:$L$214, MATCH("Misc ID", 'E4 TB Allocation Details'!$A$18:$L$18, 0),FALSE), 'E2 Allocators'!$B$15:$W$358, MATCH('O5 Details by Class &amp; Accounts'!BI$18, 'E2 Allocators'!$B$15:$W$15, 0),FALSE)*$E140), 0, VLOOKUP(VLOOKUP($A140, 'E4 TB Allocation Details'!$A$18:$L$214, MATCH("Misc ID", 'E4 TB Allocation Details'!$A$18:$L$18, 0),FALSE), 'E2 Allocators'!$B$15:$W$358, MATCH('O5 Details by Class &amp; Accounts'!BI$18, 'E2 Allocators'!$B$15:$W$15, 0),FALSE)*$E140)</f>
        <v>0</v>
      </c>
      <c r="BJ140" s="1322">
        <f>IF(ISERROR(VLOOKUP(VLOOKUP($A140, 'E4 TB Allocation Details'!$A$18:$L$214, MATCH("Misc ID", 'E4 TB Allocation Details'!$A$18:$L$18, 0),FALSE), 'E2 Allocators'!$B$15:$W$358, MATCH('O5 Details by Class &amp; Accounts'!BJ$18, 'E2 Allocators'!$B$15:$W$15, 0),FALSE)*$E140), 0, VLOOKUP(VLOOKUP($A140, 'E4 TB Allocation Details'!$A$18:$L$214, MATCH("Misc ID", 'E4 TB Allocation Details'!$A$18:$L$18, 0),FALSE), 'E2 Allocators'!$B$15:$W$358, MATCH('O5 Details by Class &amp; Accounts'!BJ$18, 'E2 Allocators'!$B$15:$W$15, 0),FALSE)*$E140)</f>
        <v>0</v>
      </c>
      <c r="BK140" s="1322">
        <f>IF(ISERROR(VLOOKUP(VLOOKUP($A140, 'E4 TB Allocation Details'!$A$18:$L$214, MATCH("Misc ID", 'E4 TB Allocation Details'!$A$18:$L$18, 0),FALSE), 'E2 Allocators'!$B$15:$W$358, MATCH('O5 Details by Class &amp; Accounts'!BK$18, 'E2 Allocators'!$B$15:$W$15, 0),FALSE)*$E140), 0, VLOOKUP(VLOOKUP($A140, 'E4 TB Allocation Details'!$A$18:$L$214, MATCH("Misc ID", 'E4 TB Allocation Details'!$A$18:$L$18, 0),FALSE), 'E2 Allocators'!$B$15:$W$358, MATCH('O5 Details by Class &amp; Accounts'!BK$18, 'E2 Allocators'!$B$15:$W$15, 0),FALSE)*$E140)</f>
        <v>0</v>
      </c>
      <c r="BL140" s="1322">
        <f>IF(ISERROR(VLOOKUP(VLOOKUP($A140, 'E4 TB Allocation Details'!$A$18:$L$214, MATCH("Misc ID", 'E4 TB Allocation Details'!$A$18:$L$18, 0),FALSE), 'E2 Allocators'!$B$15:$W$358, MATCH('O5 Details by Class &amp; Accounts'!BL$18, 'E2 Allocators'!$B$15:$W$15, 0),FALSE)*$E140), 0, VLOOKUP(VLOOKUP($A140, 'E4 TB Allocation Details'!$A$18:$L$214, MATCH("Misc ID", 'E4 TB Allocation Details'!$A$18:$L$18, 0),FALSE), 'E2 Allocators'!$B$15:$W$358, MATCH('O5 Details by Class &amp; Accounts'!BL$18, 'E2 Allocators'!$B$15:$W$15, 0),FALSE)*$E140)</f>
        <v>0</v>
      </c>
      <c r="BM140" s="1322">
        <f>IF(ISERROR(VLOOKUP(VLOOKUP($A140, 'E4 TB Allocation Details'!$A$18:$L$214, MATCH("Misc ID", 'E4 TB Allocation Details'!$A$18:$L$18, 0),FALSE), 'E2 Allocators'!$B$15:$W$358, MATCH('O5 Details by Class &amp; Accounts'!BM$18, 'E2 Allocators'!$B$15:$W$15, 0),FALSE)*$E140), 0, VLOOKUP(VLOOKUP($A140, 'E4 TB Allocation Details'!$A$18:$L$214, MATCH("Misc ID", 'E4 TB Allocation Details'!$A$18:$L$18, 0),FALSE), 'E2 Allocators'!$B$15:$W$358, MATCH('O5 Details by Class &amp; Accounts'!BM$18, 'E2 Allocators'!$B$15:$W$15, 0),FALSE)*$E140)</f>
        <v>0</v>
      </c>
      <c r="BN140" s="1322">
        <f>IF(ISERROR(VLOOKUP(VLOOKUP($A140, 'E4 TB Allocation Details'!$A$18:$L$214, MATCH("Misc ID", 'E4 TB Allocation Details'!$A$18:$L$18, 0),FALSE), 'E2 Allocators'!$B$15:$W$358, MATCH('O5 Details by Class &amp; Accounts'!BN$18, 'E2 Allocators'!$B$15:$W$15, 0),FALSE)*$E140), 0, VLOOKUP(VLOOKUP($A140, 'E4 TB Allocation Details'!$A$18:$L$214, MATCH("Misc ID", 'E4 TB Allocation Details'!$A$18:$L$18, 0),FALSE), 'E2 Allocators'!$B$15:$W$358, MATCH('O5 Details by Class &amp; Accounts'!BN$18, 'E2 Allocators'!$B$15:$W$15, 0),FALSE)*$E140)</f>
        <v>0</v>
      </c>
      <c r="BO140" s="1322">
        <f>IF(ISERROR(VLOOKUP(VLOOKUP($A140, 'E4 TB Allocation Details'!$A$18:$L$214, MATCH("Misc ID", 'E4 TB Allocation Details'!$A$18:$L$18, 0),FALSE), 'E2 Allocators'!$B$15:$W$358, MATCH('O5 Details by Class &amp; Accounts'!BO$18, 'E2 Allocators'!$B$15:$W$15, 0),FALSE)*$E140), 0, VLOOKUP(VLOOKUP($A140, 'E4 TB Allocation Details'!$A$18:$L$214, MATCH("Misc ID", 'E4 TB Allocation Details'!$A$18:$L$18, 0),FALSE), 'E2 Allocators'!$B$15:$W$358, MATCH('O5 Details by Class &amp; Accounts'!BO$18, 'E2 Allocators'!$B$15:$W$15, 0),FALSE)*$E140)</f>
        <v>0</v>
      </c>
      <c r="BP140" s="1322">
        <f>IF(ISERROR(VLOOKUP(VLOOKUP($A140, 'E4 TB Allocation Details'!$A$18:$L$214, MATCH("Misc ID", 'E4 TB Allocation Details'!$A$18:$L$18, 0),FALSE), 'E2 Allocators'!$B$15:$W$358, MATCH('O5 Details by Class &amp; Accounts'!BP$18, 'E2 Allocators'!$B$15:$W$15, 0),FALSE)*$E140), 0, VLOOKUP(VLOOKUP($A140, 'E4 TB Allocation Details'!$A$18:$L$214, MATCH("Misc ID", 'E4 TB Allocation Details'!$A$18:$L$18, 0),FALSE), 'E2 Allocators'!$B$15:$W$358, MATCH('O5 Details by Class &amp; Accounts'!BP$18, 'E2 Allocators'!$B$15:$W$15, 0),FALSE)*$E140)</f>
        <v>0</v>
      </c>
      <c r="BQ140" s="1322">
        <f>IF(ISERROR(VLOOKUP(VLOOKUP($A140, 'E4 TB Allocation Details'!$A$18:$L$214, MATCH("Misc ID", 'E4 TB Allocation Details'!$A$18:$L$18, 0),FALSE), 'E2 Allocators'!$B$15:$W$358, MATCH('O5 Details by Class &amp; Accounts'!BQ$18, 'E2 Allocators'!$B$15:$W$15, 0),FALSE)*$E140), 0, VLOOKUP(VLOOKUP($A140, 'E4 TB Allocation Details'!$A$18:$L$214, MATCH("Misc ID", 'E4 TB Allocation Details'!$A$18:$L$18, 0),FALSE), 'E2 Allocators'!$B$15:$W$358, MATCH('O5 Details by Class &amp; Accounts'!BQ$18, 'E2 Allocators'!$B$15:$W$15, 0),FALSE)*$E140)</f>
        <v>0</v>
      </c>
      <c r="BR140" s="1322">
        <f>IF(ISERROR(VLOOKUP(VLOOKUP($A140, 'E4 TB Allocation Details'!$A$18:$L$214, MATCH("Misc ID", 'E4 TB Allocation Details'!$A$18:$L$18, 0),FALSE), 'E2 Allocators'!$B$15:$W$358, MATCH('O5 Details by Class &amp; Accounts'!BR$18, 'E2 Allocators'!$B$15:$W$15, 0),FALSE)*$E140), 0, VLOOKUP(VLOOKUP($A140, 'E4 TB Allocation Details'!$A$18:$L$214, MATCH("Misc ID", 'E4 TB Allocation Details'!$A$18:$L$18, 0),FALSE), 'E2 Allocators'!$B$15:$W$358, MATCH('O5 Details by Class &amp; Accounts'!BR$18, 'E2 Allocators'!$B$15:$W$15, 0),FALSE)*$E140)</f>
        <v>0</v>
      </c>
      <c r="BS140" s="1322">
        <f t="shared" si="41"/>
        <v>0</v>
      </c>
      <c r="BT140" s="1322">
        <f>IF(ISERROR(VLOOKUP(VLOOKUP($A140, 'E4 TB Allocation Details'!$A$18:$L$214, MATCH("A &amp; G ID", 'E4 TB Allocation Details'!$A$18:$L$18, 0),FALSE), 'E2 Allocators'!$B$15:$W$358, MATCH('O5 Details by Class &amp; Accounts'!BT$18, 'E2 Allocators'!$B$15:$W$15, 0),FALSE)*$E140), 0, VLOOKUP(VLOOKUP($A140, 'E4 TB Allocation Details'!$A$18:$L$214, MATCH("A &amp; G ID", 'E4 TB Allocation Details'!$A$18:$L$18, 0),FALSE), 'E2 Allocators'!$B$15:$W$358, MATCH('O5 Details by Class &amp; Accounts'!BT$18, 'E2 Allocators'!$B$15:$W$15, 0),FALSE)*$E140)</f>
        <v>0</v>
      </c>
      <c r="BU140" s="1322">
        <f>IF(ISERROR(VLOOKUP(VLOOKUP($A140, 'E4 TB Allocation Details'!$A$18:$L$214, MATCH("A &amp; G ID", 'E4 TB Allocation Details'!$A$18:$L$18, 0),FALSE), 'E2 Allocators'!$B$15:$W$358, MATCH('O5 Details by Class &amp; Accounts'!BU$18, 'E2 Allocators'!$B$15:$W$15, 0),FALSE)*$E140), 0, VLOOKUP(VLOOKUP($A140, 'E4 TB Allocation Details'!$A$18:$L$214, MATCH("A &amp; G ID", 'E4 TB Allocation Details'!$A$18:$L$18, 0),FALSE), 'E2 Allocators'!$B$15:$W$358, MATCH('O5 Details by Class &amp; Accounts'!BU$18, 'E2 Allocators'!$B$15:$W$15, 0),FALSE)*$E140)</f>
        <v>0</v>
      </c>
      <c r="BV140" s="1322">
        <f>IF(ISERROR(VLOOKUP(VLOOKUP($A140, 'E4 TB Allocation Details'!$A$18:$L$214, MATCH("A &amp; G ID", 'E4 TB Allocation Details'!$A$18:$L$18, 0),FALSE), 'E2 Allocators'!$B$15:$W$358, MATCH('O5 Details by Class &amp; Accounts'!BV$18, 'E2 Allocators'!$B$15:$W$15, 0),FALSE)*$E140), 0, VLOOKUP(VLOOKUP($A140, 'E4 TB Allocation Details'!$A$18:$L$214, MATCH("A &amp; G ID", 'E4 TB Allocation Details'!$A$18:$L$18, 0),FALSE), 'E2 Allocators'!$B$15:$W$358, MATCH('O5 Details by Class &amp; Accounts'!BV$18, 'E2 Allocators'!$B$15:$W$15, 0),FALSE)*$E140)</f>
        <v>0</v>
      </c>
      <c r="BW140" s="1322">
        <f>IF(ISERROR(VLOOKUP(VLOOKUP($A140, 'E4 TB Allocation Details'!$A$18:$L$214, MATCH("A &amp; G ID", 'E4 TB Allocation Details'!$A$18:$L$18, 0),FALSE), 'E2 Allocators'!$B$15:$W$358, MATCH('O5 Details by Class &amp; Accounts'!BW$18, 'E2 Allocators'!$B$15:$W$15, 0),FALSE)*$E140), 0, VLOOKUP(VLOOKUP($A140, 'E4 TB Allocation Details'!$A$18:$L$214, MATCH("A &amp; G ID", 'E4 TB Allocation Details'!$A$18:$L$18, 0),FALSE), 'E2 Allocators'!$B$15:$W$358, MATCH('O5 Details by Class &amp; Accounts'!BW$18, 'E2 Allocators'!$B$15:$W$15, 0),FALSE)*$E140)</f>
        <v>0</v>
      </c>
      <c r="BX140" s="1322">
        <f>IF(ISERROR(VLOOKUP(VLOOKUP($A140, 'E4 TB Allocation Details'!$A$18:$L$214, MATCH("A &amp; G ID", 'E4 TB Allocation Details'!$A$18:$L$18, 0),FALSE), 'E2 Allocators'!$B$15:$W$358, MATCH('O5 Details by Class &amp; Accounts'!BX$18, 'E2 Allocators'!$B$15:$W$15, 0),FALSE)*$E140), 0, VLOOKUP(VLOOKUP($A140, 'E4 TB Allocation Details'!$A$18:$L$214, MATCH("A &amp; G ID", 'E4 TB Allocation Details'!$A$18:$L$18, 0),FALSE), 'E2 Allocators'!$B$15:$W$358, MATCH('O5 Details by Class &amp; Accounts'!BX$18, 'E2 Allocators'!$B$15:$W$15, 0),FALSE)*$E140)</f>
        <v>0</v>
      </c>
      <c r="BY140" s="1322">
        <f>IF(ISERROR(VLOOKUP(VLOOKUP($A140, 'E4 TB Allocation Details'!$A$18:$L$214, MATCH("A &amp; G ID", 'E4 TB Allocation Details'!$A$18:$L$18, 0),FALSE), 'E2 Allocators'!$B$15:$W$358, MATCH('O5 Details by Class &amp; Accounts'!BY$18, 'E2 Allocators'!$B$15:$W$15, 0),FALSE)*$E140), 0, VLOOKUP(VLOOKUP($A140, 'E4 TB Allocation Details'!$A$18:$L$214, MATCH("A &amp; G ID", 'E4 TB Allocation Details'!$A$18:$L$18, 0),FALSE), 'E2 Allocators'!$B$15:$W$358, MATCH('O5 Details by Class &amp; Accounts'!BY$18, 'E2 Allocators'!$B$15:$W$15, 0),FALSE)*$E140)</f>
        <v>0</v>
      </c>
      <c r="BZ140" s="1322">
        <f>IF(ISERROR(VLOOKUP(VLOOKUP($A140, 'E4 TB Allocation Details'!$A$18:$L$214, MATCH("A &amp; G ID", 'E4 TB Allocation Details'!$A$18:$L$18, 0),FALSE), 'E2 Allocators'!$B$15:$W$358, MATCH('O5 Details by Class &amp; Accounts'!BZ$18, 'E2 Allocators'!$B$15:$W$15, 0),FALSE)*$E140), 0, VLOOKUP(VLOOKUP($A140, 'E4 TB Allocation Details'!$A$18:$L$214, MATCH("A &amp; G ID", 'E4 TB Allocation Details'!$A$18:$L$18, 0),FALSE), 'E2 Allocators'!$B$15:$W$358, MATCH('O5 Details by Class &amp; Accounts'!BZ$18, 'E2 Allocators'!$B$15:$W$15, 0),FALSE)*$E140)</f>
        <v>0</v>
      </c>
      <c r="CA140" s="1322">
        <f>IF(ISERROR(VLOOKUP(VLOOKUP($A140, 'E4 TB Allocation Details'!$A$18:$L$214, MATCH("A &amp; G ID", 'E4 TB Allocation Details'!$A$18:$L$18, 0),FALSE), 'E2 Allocators'!$B$15:$W$358, MATCH('O5 Details by Class &amp; Accounts'!CA$18, 'E2 Allocators'!$B$15:$W$15, 0),FALSE)*$E140), 0, VLOOKUP(VLOOKUP($A140, 'E4 TB Allocation Details'!$A$18:$L$214, MATCH("A &amp; G ID", 'E4 TB Allocation Details'!$A$18:$L$18, 0),FALSE), 'E2 Allocators'!$B$15:$W$358, MATCH('O5 Details by Class &amp; Accounts'!CA$18, 'E2 Allocators'!$B$15:$W$15, 0),FALSE)*$E140)</f>
        <v>0</v>
      </c>
      <c r="CB140" s="1322">
        <f>IF(ISERROR(VLOOKUP(VLOOKUP($A140, 'E4 TB Allocation Details'!$A$18:$L$214, MATCH("A &amp; G ID", 'E4 TB Allocation Details'!$A$18:$L$18, 0),FALSE), 'E2 Allocators'!$B$15:$W$358, MATCH('O5 Details by Class &amp; Accounts'!CB$18, 'E2 Allocators'!$B$15:$W$15, 0),FALSE)*$E140), 0, VLOOKUP(VLOOKUP($A140, 'E4 TB Allocation Details'!$A$18:$L$214, MATCH("A &amp; G ID", 'E4 TB Allocation Details'!$A$18:$L$18, 0),FALSE), 'E2 Allocators'!$B$15:$W$358, MATCH('O5 Details by Class &amp; Accounts'!CB$18, 'E2 Allocators'!$B$15:$W$15, 0),FALSE)*$E140)</f>
        <v>0</v>
      </c>
      <c r="CC140" s="1322">
        <f>IF(ISERROR(VLOOKUP(VLOOKUP($A140, 'E4 TB Allocation Details'!$A$18:$L$214, MATCH("A &amp; G ID", 'E4 TB Allocation Details'!$A$18:$L$18, 0),FALSE), 'E2 Allocators'!$B$15:$W$358, MATCH('O5 Details by Class &amp; Accounts'!CC$18, 'E2 Allocators'!$B$15:$W$15, 0),FALSE)*$E140), 0, VLOOKUP(VLOOKUP($A140, 'E4 TB Allocation Details'!$A$18:$L$214, MATCH("A &amp; G ID", 'E4 TB Allocation Details'!$A$18:$L$18, 0),FALSE), 'E2 Allocators'!$B$15:$W$358, MATCH('O5 Details by Class &amp; Accounts'!CC$18, 'E2 Allocators'!$B$15:$W$15, 0),FALSE)*$E140)</f>
        <v>0</v>
      </c>
      <c r="CD140" s="1322">
        <f>IF(ISERROR(VLOOKUP(VLOOKUP($A140, 'E4 TB Allocation Details'!$A$18:$L$214, MATCH("A &amp; G ID", 'E4 TB Allocation Details'!$A$18:$L$18, 0),FALSE), 'E2 Allocators'!$B$15:$W$358, MATCH('O5 Details by Class &amp; Accounts'!CD$18, 'E2 Allocators'!$B$15:$W$15, 0),FALSE)*$E140), 0, VLOOKUP(VLOOKUP($A140, 'E4 TB Allocation Details'!$A$18:$L$214, MATCH("A &amp; G ID", 'E4 TB Allocation Details'!$A$18:$L$18, 0),FALSE), 'E2 Allocators'!$B$15:$W$358, MATCH('O5 Details by Class &amp; Accounts'!CD$18, 'E2 Allocators'!$B$15:$W$15, 0),FALSE)*$E140)</f>
        <v>0</v>
      </c>
      <c r="CE140" s="1322">
        <f>IF(ISERROR(VLOOKUP(VLOOKUP($A140, 'E4 TB Allocation Details'!$A$18:$L$214, MATCH("A &amp; G ID", 'E4 TB Allocation Details'!$A$18:$L$18, 0),FALSE), 'E2 Allocators'!$B$15:$W$358, MATCH('O5 Details by Class &amp; Accounts'!CE$18, 'E2 Allocators'!$B$15:$W$15, 0),FALSE)*$E140), 0, VLOOKUP(VLOOKUP($A140, 'E4 TB Allocation Details'!$A$18:$L$214, MATCH("A &amp; G ID", 'E4 TB Allocation Details'!$A$18:$L$18, 0),FALSE), 'E2 Allocators'!$B$15:$W$358, MATCH('O5 Details by Class &amp; Accounts'!CE$18, 'E2 Allocators'!$B$15:$W$15, 0),FALSE)*$E140)</f>
        <v>0</v>
      </c>
      <c r="CF140" s="1322">
        <f>IF(ISERROR(VLOOKUP(VLOOKUP($A140, 'E4 TB Allocation Details'!$A$18:$L$214, MATCH("A &amp; G ID", 'E4 TB Allocation Details'!$A$18:$L$18, 0),FALSE), 'E2 Allocators'!$B$15:$W$358, MATCH('O5 Details by Class &amp; Accounts'!CF$18, 'E2 Allocators'!$B$15:$W$15, 0),FALSE)*$E140), 0, VLOOKUP(VLOOKUP($A140, 'E4 TB Allocation Details'!$A$18:$L$214, MATCH("A &amp; G ID", 'E4 TB Allocation Details'!$A$18:$L$18, 0),FALSE), 'E2 Allocators'!$B$15:$W$358, MATCH('O5 Details by Class &amp; Accounts'!CF$18, 'E2 Allocators'!$B$15:$W$15, 0),FALSE)*$E140)</f>
        <v>0</v>
      </c>
      <c r="CG140" s="1322">
        <f>IF(ISERROR(VLOOKUP(VLOOKUP($A140, 'E4 TB Allocation Details'!$A$18:$L$214, MATCH("A &amp; G ID", 'E4 TB Allocation Details'!$A$18:$L$18, 0),FALSE), 'E2 Allocators'!$B$15:$W$358, MATCH('O5 Details by Class &amp; Accounts'!CG$18, 'E2 Allocators'!$B$15:$W$15, 0),FALSE)*$E140), 0, VLOOKUP(VLOOKUP($A140, 'E4 TB Allocation Details'!$A$18:$L$214, MATCH("A &amp; G ID", 'E4 TB Allocation Details'!$A$18:$L$18, 0),FALSE), 'E2 Allocators'!$B$15:$W$358, MATCH('O5 Details by Class &amp; Accounts'!CG$18, 'E2 Allocators'!$B$15:$W$15, 0),FALSE)*$E140)</f>
        <v>0</v>
      </c>
      <c r="CH140" s="1322">
        <f>IF(ISERROR(VLOOKUP(VLOOKUP($A140, 'E4 TB Allocation Details'!$A$18:$L$214, MATCH("A &amp; G ID", 'E4 TB Allocation Details'!$A$18:$L$18, 0),FALSE), 'E2 Allocators'!$B$15:$W$358, MATCH('O5 Details by Class &amp; Accounts'!CH$18, 'E2 Allocators'!$B$15:$W$15, 0),FALSE)*$E140), 0, VLOOKUP(VLOOKUP($A140, 'E4 TB Allocation Details'!$A$18:$L$214, MATCH("A &amp; G ID", 'E4 TB Allocation Details'!$A$18:$L$18, 0),FALSE), 'E2 Allocators'!$B$15:$W$358, MATCH('O5 Details by Class &amp; Accounts'!CH$18, 'E2 Allocators'!$B$15:$W$15, 0),FALSE)*$E140)</f>
        <v>0</v>
      </c>
      <c r="CI140" s="1322">
        <f>IF(ISERROR(VLOOKUP(VLOOKUP($A140, 'E4 TB Allocation Details'!$A$18:$L$214, MATCH("A &amp; G ID", 'E4 TB Allocation Details'!$A$18:$L$18, 0),FALSE), 'E2 Allocators'!$B$15:$W$358, MATCH('O5 Details by Class &amp; Accounts'!CI$18, 'E2 Allocators'!$B$15:$W$15, 0),FALSE)*$E140), 0, VLOOKUP(VLOOKUP($A140, 'E4 TB Allocation Details'!$A$18:$L$214, MATCH("A &amp; G ID", 'E4 TB Allocation Details'!$A$18:$L$18, 0),FALSE), 'E2 Allocators'!$B$15:$W$358, MATCH('O5 Details by Class &amp; Accounts'!CI$18, 'E2 Allocators'!$B$15:$W$15, 0),FALSE)*$E140)</f>
        <v>0</v>
      </c>
      <c r="CJ140" s="1322">
        <f>IF(ISERROR(VLOOKUP(VLOOKUP($A140, 'E4 TB Allocation Details'!$A$18:$L$214, MATCH("A &amp; G ID", 'E4 TB Allocation Details'!$A$18:$L$18, 0),FALSE), 'E2 Allocators'!$B$15:$W$358, MATCH('O5 Details by Class &amp; Accounts'!CJ$18, 'E2 Allocators'!$B$15:$W$15, 0),FALSE)*$E140), 0, VLOOKUP(VLOOKUP($A140, 'E4 TB Allocation Details'!$A$18:$L$214, MATCH("A &amp; G ID", 'E4 TB Allocation Details'!$A$18:$L$18, 0),FALSE), 'E2 Allocators'!$B$15:$W$358, MATCH('O5 Details by Class &amp; Accounts'!CJ$18, 'E2 Allocators'!$B$15:$W$15, 0),FALSE)*$E140)</f>
        <v>0</v>
      </c>
      <c r="CK140" s="1322">
        <f>IF(ISERROR(VLOOKUP(VLOOKUP($A140, 'E4 TB Allocation Details'!$A$18:$L$214, MATCH("A &amp; G ID", 'E4 TB Allocation Details'!$A$18:$L$18, 0),FALSE), 'E2 Allocators'!$B$15:$W$358, MATCH('O5 Details by Class &amp; Accounts'!CK$18, 'E2 Allocators'!$B$15:$W$15, 0),FALSE)*$E140), 0, VLOOKUP(VLOOKUP($A140, 'E4 TB Allocation Details'!$A$18:$L$214, MATCH("A &amp; G ID", 'E4 TB Allocation Details'!$A$18:$L$18, 0),FALSE), 'E2 Allocators'!$B$15:$W$358, MATCH('O5 Details by Class &amp; Accounts'!CK$18, 'E2 Allocators'!$B$15:$W$15, 0),FALSE)*$E140)</f>
        <v>0</v>
      </c>
      <c r="CL140" s="1322">
        <f>IF(ISERROR(VLOOKUP(VLOOKUP($A140, 'E4 TB Allocation Details'!$A$18:$L$214, MATCH("A &amp; G ID", 'E4 TB Allocation Details'!$A$18:$L$18, 0),FALSE), 'E2 Allocators'!$B$15:$W$358, MATCH('O5 Details by Class &amp; Accounts'!CL$18, 'E2 Allocators'!$B$15:$W$15, 0),FALSE)*$E140), 0, VLOOKUP(VLOOKUP($A140, 'E4 TB Allocation Details'!$A$18:$L$214, MATCH("A &amp; G ID", 'E4 TB Allocation Details'!$A$18:$L$18, 0),FALSE), 'E2 Allocators'!$B$15:$W$358, MATCH('O5 Details by Class &amp; Accounts'!CL$18, 'E2 Allocators'!$B$15:$W$15, 0),FALSE)*$E140)</f>
        <v>0</v>
      </c>
      <c r="CM140" s="1322">
        <f>IF(ISERROR(VLOOKUP(VLOOKUP($A140, 'E4 TB Allocation Details'!$A$18:$L$214, MATCH("A &amp; G ID", 'E4 TB Allocation Details'!$A$18:$L$18, 0),FALSE), 'E2 Allocators'!$B$15:$W$358, MATCH('O5 Details by Class &amp; Accounts'!CM$18, 'E2 Allocators'!$B$15:$W$15, 0),FALSE)*$E140), 0, VLOOKUP(VLOOKUP($A140, 'E4 TB Allocation Details'!$A$18:$L$214, MATCH("A &amp; G ID", 'E4 TB Allocation Details'!$A$18:$L$18, 0),FALSE), 'E2 Allocators'!$B$15:$W$358, MATCH('O5 Details by Class &amp; Accounts'!CM$18, 'E2 Allocators'!$B$15:$W$15, 0),FALSE)*$E140)</f>
        <v>0</v>
      </c>
      <c r="CN140" s="1322">
        <f t="shared" si="42"/>
        <v>0</v>
      </c>
      <c r="CO140" s="1651">
        <f t="shared" si="43"/>
        <v>0</v>
      </c>
      <c r="CQ140" s="1899" t="inlineStr">
        <is>
          <t/>
        </is>
      </c>
    </row>
    <row r="141" spans="1:95" s="64" customFormat="1" ht="25.5" x14ac:dyDescent="0.2">
      <c r="A141" s="1090">
        <v>5035</v>
      </c>
      <c r="B141" s="1089" t="s">
        <v>1404</v>
      </c>
      <c r="C141" s="1648">
        <f>IF(ISERROR(VLOOKUP($A141,'I3 TB Data'!$A$19:$H$483,MATCH('O5 Details by Class &amp; Accounts'!$C$18, 'I3 TB Data'!$A$19:$H$19,0),0)), 0, VLOOKUP($A141,'I3 TB Data'!$A$19:$H$483,MATCH('O5 Details by Class &amp; Accounts'!$C$18,'I3 TB Data'!$A$19:$H$19,0),0))</f>
        <v>0</v>
      </c>
      <c r="D141" s="1649"/>
      <c r="E141" s="1648">
        <f t="shared" si="31"/>
        <v>0</v>
      </c>
      <c r="F141" s="1650">
        <f>IF(ISERROR(VLOOKUP($A141, 'E1 Categorization'!A33:E124, MATCH("Customer Component", 'E1 Categorization'!$A$33:$E$33,0), 0)), 0, IF(VLOOKUP($A141, 'E1 Categorization'!A33:E124, MATCH("Customer Component", 'E1 Categorization'!$A$33:$E$33,0), 0)=0, 'O5 Details by Class &amp; Accounts'!$E141, IF(AND(VLOOKUP($A141, 'E1 Categorization'!A33:E124, MATCH("Customer Component", 'E1 Categorization'!$A$33:$E$33,0), 0) &gt;0, VLOOKUP($A141, 'E1 Categorization'!A33:E124, MATCH("Customer Component", 'E1 Categorization'!$A$33:$E$33,0), 0)&lt;1), 'O5 Details by Class &amp; Accounts'!$E141*(1-VLOOKUP($A141, 'E1 Categorization'!A33:E124, MATCH("Customer Component", 'E1 Categorization'!$A$33:$E$33,0), 0)), 0)))</f>
        <v>0</v>
      </c>
      <c r="G141" s="1650">
        <f>IF(ISERROR(VLOOKUP($A141, 'E1 Categorization'!A33:E124, MATCH("Customer Component", 'E1 Categorization'!$A$33:$E$33,0), 0)),0, IF(VLOOKUP($A141, 'E1 Categorization'!A33:E124, MATCH("Customer Component", 'E1 Categorization'!$A$33:$E$33,0), 0)=0, 0, IF(AND(VLOOKUP($A141, 'E1 Categorization'!A33:E124, MATCH("Customer Component", 'E1 Categorization'!$A$33:$E$33,0), 0) &gt;0, VLOOKUP($A141, 'E1 Categorization'!A33:E124, MATCH("Customer Component", 'E1 Categorization'!$A$33:$E$33,0), 0)&lt;1), 'O5 Details by Class &amp; Accounts'!$E141*(VLOOKUP($A141, 'E1 Categorization'!A33:E124, MATCH("Customer Component", 'E1 Categorization'!$A$33:$E$33,0), 0)), 'O5 Details by Class &amp; Accounts'!$E141)))</f>
        <v>0</v>
      </c>
      <c r="H141" s="1322">
        <f t="shared" si="38"/>
        <v>0</v>
      </c>
      <c r="I141" s="1322">
        <f>IF(ISERROR(VLOOKUP(VLOOKUP($A141, 'E4 TB Allocation Details'!$A$18:$L$214, MATCH("Demand ID", 'E4 TB Allocation Details'!$A$18:$L$18, 0),FALSE), 'E2 Allocators'!$B$15:$W$358, MATCH('O5 Details by Class &amp; Accounts'!I$18, 'E2 Allocators'!$B$15:$W$15, 0),FALSE)*$F141), 0, VLOOKUP(VLOOKUP($A141, 'E4 TB Allocation Details'!$A$18:$L$214, MATCH("Demand ID", 'E4 TB Allocation Details'!$A$18:$L$18, 0),FALSE), 'E2 Allocators'!$B$15:$W$358, MATCH('O5 Details by Class &amp; Accounts'!I$18, 'E2 Allocators'!$B$15:$W$15, 0),FALSE)*$F141)</f>
        <v>0</v>
      </c>
      <c r="J141" s="1322">
        <f>IF(ISERROR(VLOOKUP(VLOOKUP($A141, 'E4 TB Allocation Details'!$A$18:$L$214, MATCH("Demand ID", 'E4 TB Allocation Details'!$A$18:$L$18, 0),FALSE), 'E2 Allocators'!$B$15:$W$358, MATCH('O5 Details by Class &amp; Accounts'!J$18, 'E2 Allocators'!$B$15:$W$15, 0),FALSE)*$F141), 0, VLOOKUP(VLOOKUP($A141, 'E4 TB Allocation Details'!$A$18:$L$214, MATCH("Demand ID", 'E4 TB Allocation Details'!$A$18:$L$18, 0),FALSE), 'E2 Allocators'!$B$15:$W$358, MATCH('O5 Details by Class &amp; Accounts'!J$18, 'E2 Allocators'!$B$15:$W$15, 0),FALSE)*$F141)</f>
        <v>0</v>
      </c>
      <c r="K141" s="1322">
        <f>IF(ISERROR(VLOOKUP(VLOOKUP($A141, 'E4 TB Allocation Details'!$A$18:$L$214, MATCH("Demand ID", 'E4 TB Allocation Details'!$A$18:$L$18, 0),FALSE), 'E2 Allocators'!$B$15:$W$358, MATCH('O5 Details by Class &amp; Accounts'!K$18, 'E2 Allocators'!$B$15:$W$15, 0),FALSE)*$F141), 0, VLOOKUP(VLOOKUP($A141, 'E4 TB Allocation Details'!$A$18:$L$214, MATCH("Demand ID", 'E4 TB Allocation Details'!$A$18:$L$18, 0),FALSE), 'E2 Allocators'!$B$15:$W$358, MATCH('O5 Details by Class &amp; Accounts'!K$18, 'E2 Allocators'!$B$15:$W$15, 0),FALSE)*$F141)</f>
        <v>0</v>
      </c>
      <c r="L141" s="1322">
        <f>IF(ISERROR(VLOOKUP(VLOOKUP($A141, 'E4 TB Allocation Details'!$A$18:$L$214, MATCH("Demand ID", 'E4 TB Allocation Details'!$A$18:$L$18, 0),FALSE), 'E2 Allocators'!$B$15:$W$358, MATCH('O5 Details by Class &amp; Accounts'!L$18, 'E2 Allocators'!$B$15:$W$15, 0),FALSE)*$F141), 0, VLOOKUP(VLOOKUP($A141, 'E4 TB Allocation Details'!$A$18:$L$214, MATCH("Demand ID", 'E4 TB Allocation Details'!$A$18:$L$18, 0),FALSE), 'E2 Allocators'!$B$15:$W$358, MATCH('O5 Details by Class &amp; Accounts'!L$18, 'E2 Allocators'!$B$15:$W$15, 0),FALSE)*$F141)</f>
        <v>0</v>
      </c>
      <c r="M141" s="1322">
        <f>IF(ISERROR(VLOOKUP(VLOOKUP($A141, 'E4 TB Allocation Details'!$A$18:$L$214, MATCH("Demand ID", 'E4 TB Allocation Details'!$A$18:$L$18, 0),FALSE), 'E2 Allocators'!$B$15:$W$358, MATCH('O5 Details by Class &amp; Accounts'!M$18, 'E2 Allocators'!$B$15:$W$15, 0),FALSE)*$F141), 0, VLOOKUP(VLOOKUP($A141, 'E4 TB Allocation Details'!$A$18:$L$214, MATCH("Demand ID", 'E4 TB Allocation Details'!$A$18:$L$18, 0),FALSE), 'E2 Allocators'!$B$15:$W$358, MATCH('O5 Details by Class &amp; Accounts'!M$18, 'E2 Allocators'!$B$15:$W$15, 0),FALSE)*$F141)</f>
        <v>0</v>
      </c>
      <c r="N141" s="1322">
        <f>IF(ISERROR(VLOOKUP(VLOOKUP($A141, 'E4 TB Allocation Details'!$A$18:$L$214, MATCH("Demand ID", 'E4 TB Allocation Details'!$A$18:$L$18, 0),FALSE), 'E2 Allocators'!$B$15:$W$358, MATCH('O5 Details by Class &amp; Accounts'!N$18, 'E2 Allocators'!$B$15:$W$15, 0),FALSE)*$F141), 0, VLOOKUP(VLOOKUP($A141, 'E4 TB Allocation Details'!$A$18:$L$214, MATCH("Demand ID", 'E4 TB Allocation Details'!$A$18:$L$18, 0),FALSE), 'E2 Allocators'!$B$15:$W$358, MATCH('O5 Details by Class &amp; Accounts'!N$18, 'E2 Allocators'!$B$15:$W$15, 0),FALSE)*$F141)</f>
        <v>0</v>
      </c>
      <c r="O141" s="1322">
        <f>IF(ISERROR(VLOOKUP(VLOOKUP($A141, 'E4 TB Allocation Details'!$A$18:$L$214, MATCH("Demand ID", 'E4 TB Allocation Details'!$A$18:$L$18, 0),FALSE), 'E2 Allocators'!$B$15:$W$358, MATCH('O5 Details by Class &amp; Accounts'!O$18, 'E2 Allocators'!$B$15:$W$15, 0),FALSE)*$F141), 0, VLOOKUP(VLOOKUP($A141, 'E4 TB Allocation Details'!$A$18:$L$214, MATCH("Demand ID", 'E4 TB Allocation Details'!$A$18:$L$18, 0),FALSE), 'E2 Allocators'!$B$15:$W$358, MATCH('O5 Details by Class &amp; Accounts'!O$18, 'E2 Allocators'!$B$15:$W$15, 0),FALSE)*$F141)</f>
        <v>0</v>
      </c>
      <c r="P141" s="1322">
        <f>IF(ISERROR(VLOOKUP(VLOOKUP($A141, 'E4 TB Allocation Details'!$A$18:$L$214, MATCH("Demand ID", 'E4 TB Allocation Details'!$A$18:$L$18, 0),FALSE), 'E2 Allocators'!$B$15:$W$358, MATCH('O5 Details by Class &amp; Accounts'!P$18, 'E2 Allocators'!$B$15:$W$15, 0),FALSE)*$F141), 0, VLOOKUP(VLOOKUP($A141, 'E4 TB Allocation Details'!$A$18:$L$214, MATCH("Demand ID", 'E4 TB Allocation Details'!$A$18:$L$18, 0),FALSE), 'E2 Allocators'!$B$15:$W$358, MATCH('O5 Details by Class &amp; Accounts'!P$18, 'E2 Allocators'!$B$15:$W$15, 0),FALSE)*$F141)</f>
        <v>0</v>
      </c>
      <c r="Q141" s="1322">
        <f>IF(ISERROR(VLOOKUP(VLOOKUP($A141, 'E4 TB Allocation Details'!$A$18:$L$214, MATCH("Demand ID", 'E4 TB Allocation Details'!$A$18:$L$18, 0),FALSE), 'E2 Allocators'!$B$15:$W$358, MATCH('O5 Details by Class &amp; Accounts'!Q$18, 'E2 Allocators'!$B$15:$W$15, 0),FALSE)*$F141), 0, VLOOKUP(VLOOKUP($A141, 'E4 TB Allocation Details'!$A$18:$L$214, MATCH("Demand ID", 'E4 TB Allocation Details'!$A$18:$L$18, 0),FALSE), 'E2 Allocators'!$B$15:$W$358, MATCH('O5 Details by Class &amp; Accounts'!Q$18, 'E2 Allocators'!$B$15:$W$15, 0),FALSE)*$F141)</f>
        <v>0</v>
      </c>
      <c r="R141" s="1322">
        <f>IF(ISERROR(VLOOKUP(VLOOKUP($A141, 'E4 TB Allocation Details'!$A$18:$L$214, MATCH("Demand ID", 'E4 TB Allocation Details'!$A$18:$L$18, 0),FALSE), 'E2 Allocators'!$B$15:$W$358, MATCH('O5 Details by Class &amp; Accounts'!R$18, 'E2 Allocators'!$B$15:$W$15, 0),FALSE)*$F141), 0, VLOOKUP(VLOOKUP($A141, 'E4 TB Allocation Details'!$A$18:$L$214, MATCH("Demand ID", 'E4 TB Allocation Details'!$A$18:$L$18, 0),FALSE), 'E2 Allocators'!$B$15:$W$358, MATCH('O5 Details by Class &amp; Accounts'!R$18, 'E2 Allocators'!$B$15:$W$15, 0),FALSE)*$F141)</f>
        <v>0</v>
      </c>
      <c r="S141" s="1322">
        <f>IF(ISERROR(VLOOKUP(VLOOKUP($A141, 'E4 TB Allocation Details'!$A$18:$L$214, MATCH("Demand ID", 'E4 TB Allocation Details'!$A$18:$L$18, 0),FALSE), 'E2 Allocators'!$B$15:$W$358, MATCH('O5 Details by Class &amp; Accounts'!S$18, 'E2 Allocators'!$B$15:$W$15, 0),FALSE)*$F141), 0, VLOOKUP(VLOOKUP($A141, 'E4 TB Allocation Details'!$A$18:$L$214, MATCH("Demand ID", 'E4 TB Allocation Details'!$A$18:$L$18, 0),FALSE), 'E2 Allocators'!$B$15:$W$358, MATCH('O5 Details by Class &amp; Accounts'!S$18, 'E2 Allocators'!$B$15:$W$15, 0),FALSE)*$F141)</f>
        <v>0</v>
      </c>
      <c r="T141" s="1322">
        <f>IF(ISERROR(VLOOKUP(VLOOKUP($A141, 'E4 TB Allocation Details'!$A$18:$L$214, MATCH("Demand ID", 'E4 TB Allocation Details'!$A$18:$L$18, 0),FALSE), 'E2 Allocators'!$B$15:$W$358, MATCH('O5 Details by Class &amp; Accounts'!T$18, 'E2 Allocators'!$B$15:$W$15, 0),FALSE)*$F141), 0, VLOOKUP(VLOOKUP($A141, 'E4 TB Allocation Details'!$A$18:$L$214, MATCH("Demand ID", 'E4 TB Allocation Details'!$A$18:$L$18, 0),FALSE), 'E2 Allocators'!$B$15:$W$358, MATCH('O5 Details by Class &amp; Accounts'!T$18, 'E2 Allocators'!$B$15:$W$15, 0),FALSE)*$F141)</f>
        <v>0</v>
      </c>
      <c r="U141" s="1322">
        <f>IF(ISERROR(VLOOKUP(VLOOKUP($A141, 'E4 TB Allocation Details'!$A$18:$L$214, MATCH("Demand ID", 'E4 TB Allocation Details'!$A$18:$L$18, 0),FALSE), 'E2 Allocators'!$B$15:$W$358, MATCH('O5 Details by Class &amp; Accounts'!U$18, 'E2 Allocators'!$B$15:$W$15, 0),FALSE)*$F141), 0, VLOOKUP(VLOOKUP($A141, 'E4 TB Allocation Details'!$A$18:$L$214, MATCH("Demand ID", 'E4 TB Allocation Details'!$A$18:$L$18, 0),FALSE), 'E2 Allocators'!$B$15:$W$358, MATCH('O5 Details by Class &amp; Accounts'!U$18, 'E2 Allocators'!$B$15:$W$15, 0),FALSE)*$F141)</f>
        <v>0</v>
      </c>
      <c r="V141" s="1322">
        <f>IF(ISERROR(VLOOKUP(VLOOKUP($A141, 'E4 TB Allocation Details'!$A$18:$L$214, MATCH("Demand ID", 'E4 TB Allocation Details'!$A$18:$L$18, 0),FALSE), 'E2 Allocators'!$B$15:$W$358, MATCH('O5 Details by Class &amp; Accounts'!V$18, 'E2 Allocators'!$B$15:$W$15, 0),FALSE)*$F141), 0, VLOOKUP(VLOOKUP($A141, 'E4 TB Allocation Details'!$A$18:$L$214, MATCH("Demand ID", 'E4 TB Allocation Details'!$A$18:$L$18, 0),FALSE), 'E2 Allocators'!$B$15:$W$358, MATCH('O5 Details by Class &amp; Accounts'!V$18, 'E2 Allocators'!$B$15:$W$15, 0),FALSE)*$F141)</f>
        <v>0</v>
      </c>
      <c r="W141" s="1322">
        <f>IF(ISERROR(VLOOKUP(VLOOKUP($A141, 'E4 TB Allocation Details'!$A$18:$L$214, MATCH("Demand ID", 'E4 TB Allocation Details'!$A$18:$L$18, 0),FALSE), 'E2 Allocators'!$B$15:$W$358, MATCH('O5 Details by Class &amp; Accounts'!W$18, 'E2 Allocators'!$B$15:$W$15, 0),FALSE)*$F141), 0, VLOOKUP(VLOOKUP($A141, 'E4 TB Allocation Details'!$A$18:$L$214, MATCH("Demand ID", 'E4 TB Allocation Details'!$A$18:$L$18, 0),FALSE), 'E2 Allocators'!$B$15:$W$358, MATCH('O5 Details by Class &amp; Accounts'!W$18, 'E2 Allocators'!$B$15:$W$15, 0),FALSE)*$F141)</f>
        <v>0</v>
      </c>
      <c r="X141" s="1322">
        <f>IF(ISERROR(VLOOKUP(VLOOKUP($A141, 'E4 TB Allocation Details'!$A$18:$L$214, MATCH("Demand ID", 'E4 TB Allocation Details'!$A$18:$L$18, 0),FALSE), 'E2 Allocators'!$B$15:$W$358, MATCH('O5 Details by Class &amp; Accounts'!X$18, 'E2 Allocators'!$B$15:$W$15, 0),FALSE)*$F141), 0, VLOOKUP(VLOOKUP($A141, 'E4 TB Allocation Details'!$A$18:$L$214, MATCH("Demand ID", 'E4 TB Allocation Details'!$A$18:$L$18, 0),FALSE), 'E2 Allocators'!$B$15:$W$358, MATCH('O5 Details by Class &amp; Accounts'!X$18, 'E2 Allocators'!$B$15:$W$15, 0),FALSE)*$F141)</f>
        <v>0</v>
      </c>
      <c r="Y141" s="1322">
        <f>IF(ISERROR(VLOOKUP(VLOOKUP($A141, 'E4 TB Allocation Details'!$A$18:$L$214, MATCH("Demand ID", 'E4 TB Allocation Details'!$A$18:$L$18, 0),FALSE), 'E2 Allocators'!$B$15:$W$358, MATCH('O5 Details by Class &amp; Accounts'!Y$18, 'E2 Allocators'!$B$15:$W$15, 0),FALSE)*$F141), 0, VLOOKUP(VLOOKUP($A141, 'E4 TB Allocation Details'!$A$18:$L$214, MATCH("Demand ID", 'E4 TB Allocation Details'!$A$18:$L$18, 0),FALSE), 'E2 Allocators'!$B$15:$W$358, MATCH('O5 Details by Class &amp; Accounts'!Y$18, 'E2 Allocators'!$B$15:$W$15, 0),FALSE)*$F141)</f>
        <v>0</v>
      </c>
      <c r="Z141" s="1322">
        <f>IF(ISERROR(VLOOKUP(VLOOKUP($A141, 'E4 TB Allocation Details'!$A$18:$L$214, MATCH("Demand ID", 'E4 TB Allocation Details'!$A$18:$L$18, 0),FALSE), 'E2 Allocators'!$B$15:$W$358, MATCH('O5 Details by Class &amp; Accounts'!Z$18, 'E2 Allocators'!$B$15:$W$15, 0),FALSE)*$F141), 0, VLOOKUP(VLOOKUP($A141, 'E4 TB Allocation Details'!$A$18:$L$214, MATCH("Demand ID", 'E4 TB Allocation Details'!$A$18:$L$18, 0),FALSE), 'E2 Allocators'!$B$15:$W$358, MATCH('O5 Details by Class &amp; Accounts'!Z$18, 'E2 Allocators'!$B$15:$W$15, 0),FALSE)*$F141)</f>
        <v>0</v>
      </c>
      <c r="AA141" s="1322">
        <f>IF(ISERROR(VLOOKUP(VLOOKUP($A141, 'E4 TB Allocation Details'!$A$18:$L$214, MATCH("Demand ID", 'E4 TB Allocation Details'!$A$18:$L$18, 0),FALSE), 'E2 Allocators'!$B$15:$W$358, MATCH('O5 Details by Class &amp; Accounts'!AA$18, 'E2 Allocators'!$B$15:$W$15, 0),FALSE)*$F141), 0, VLOOKUP(VLOOKUP($A141, 'E4 TB Allocation Details'!$A$18:$L$214, MATCH("Demand ID", 'E4 TB Allocation Details'!$A$18:$L$18, 0),FALSE), 'E2 Allocators'!$B$15:$W$358, MATCH('O5 Details by Class &amp; Accounts'!AA$18, 'E2 Allocators'!$B$15:$W$15, 0),FALSE)*$F141)</f>
        <v>0</v>
      </c>
      <c r="AB141" s="1322">
        <f>IF(ISERROR(VLOOKUP(VLOOKUP($A141, 'E4 TB Allocation Details'!$A$18:$L$214, MATCH("Demand ID", 'E4 TB Allocation Details'!$A$18:$L$18, 0),FALSE), 'E2 Allocators'!$B$15:$W$358, MATCH('O5 Details by Class &amp; Accounts'!AB$18, 'E2 Allocators'!$B$15:$W$15, 0),FALSE)*$F141), 0, VLOOKUP(VLOOKUP($A141, 'E4 TB Allocation Details'!$A$18:$L$214, MATCH("Demand ID", 'E4 TB Allocation Details'!$A$18:$L$18, 0),FALSE), 'E2 Allocators'!$B$15:$W$358, MATCH('O5 Details by Class &amp; Accounts'!AB$18, 'E2 Allocators'!$B$15:$W$15, 0),FALSE)*$F141)</f>
        <v>0</v>
      </c>
      <c r="AC141" s="1322">
        <f t="shared" si="39"/>
        <v>0</v>
      </c>
      <c r="AD141" s="1322">
        <f>IF(ISERROR(VLOOKUP(VLOOKUP($A141, 'E4 TB Allocation Details'!$A$18:$L$214, MATCH("Customer ID", 'E4 TB Allocation Details'!$A$18:$L$18, 0),FALSE), 'E2 Allocators'!$B$15:$W$358, MATCH('O5 Details by Class &amp; Accounts'!AD$18, 'E2 Allocators'!$B$15:$W$15, 0),FALSE)*$G141), 0, VLOOKUP(VLOOKUP($A141, 'E4 TB Allocation Details'!$A$18:$L$214, MATCH("Customer ID", 'E4 TB Allocation Details'!$A$18:$L$18, 0),FALSE), 'E2 Allocators'!$B$15:$W$358, MATCH('O5 Details by Class &amp; Accounts'!AD$18, 'E2 Allocators'!$B$15:$W$15, 0),FALSE)*$G141)</f>
        <v>0</v>
      </c>
      <c r="AE141" s="1322">
        <f>IF(ISERROR(VLOOKUP(VLOOKUP($A141, 'E4 TB Allocation Details'!$A$18:$L$214, MATCH("Customer ID", 'E4 TB Allocation Details'!$A$18:$L$18, 0),FALSE), 'E2 Allocators'!$B$15:$W$358, MATCH('O5 Details by Class &amp; Accounts'!AE$18, 'E2 Allocators'!$B$15:$W$15, 0),FALSE)*$G141), 0, VLOOKUP(VLOOKUP($A141, 'E4 TB Allocation Details'!$A$18:$L$214, MATCH("Customer ID", 'E4 TB Allocation Details'!$A$18:$L$18, 0),FALSE), 'E2 Allocators'!$B$15:$W$358, MATCH('O5 Details by Class &amp; Accounts'!AE$18, 'E2 Allocators'!$B$15:$W$15, 0),FALSE)*$G141)</f>
        <v>0</v>
      </c>
      <c r="AF141" s="1322">
        <f>IF(ISERROR(VLOOKUP(VLOOKUP($A141, 'E4 TB Allocation Details'!$A$18:$L$214, MATCH("Customer ID", 'E4 TB Allocation Details'!$A$18:$L$18, 0),FALSE), 'E2 Allocators'!$B$15:$W$358, MATCH('O5 Details by Class &amp; Accounts'!AF$18, 'E2 Allocators'!$B$15:$W$15, 0),FALSE)*$G141), 0, VLOOKUP(VLOOKUP($A141, 'E4 TB Allocation Details'!$A$18:$L$214, MATCH("Customer ID", 'E4 TB Allocation Details'!$A$18:$L$18, 0),FALSE), 'E2 Allocators'!$B$15:$W$358, MATCH('O5 Details by Class &amp; Accounts'!AF$18, 'E2 Allocators'!$B$15:$W$15, 0),FALSE)*$G141)</f>
        <v>0</v>
      </c>
      <c r="AG141" s="1322">
        <f>IF(ISERROR(VLOOKUP(VLOOKUP($A141, 'E4 TB Allocation Details'!$A$18:$L$214, MATCH("Customer ID", 'E4 TB Allocation Details'!$A$18:$L$18, 0),FALSE), 'E2 Allocators'!$B$15:$W$358, MATCH('O5 Details by Class &amp; Accounts'!AG$18, 'E2 Allocators'!$B$15:$W$15, 0),FALSE)*$G141), 0, VLOOKUP(VLOOKUP($A141, 'E4 TB Allocation Details'!$A$18:$L$214, MATCH("Customer ID", 'E4 TB Allocation Details'!$A$18:$L$18, 0),FALSE), 'E2 Allocators'!$B$15:$W$358, MATCH('O5 Details by Class &amp; Accounts'!AG$18, 'E2 Allocators'!$B$15:$W$15, 0),FALSE)*$G141)</f>
        <v>0</v>
      </c>
      <c r="AH141" s="1322">
        <f>IF(ISERROR(VLOOKUP(VLOOKUP($A141, 'E4 TB Allocation Details'!$A$18:$L$214, MATCH("Customer ID", 'E4 TB Allocation Details'!$A$18:$L$18, 0),FALSE), 'E2 Allocators'!$B$15:$W$358, MATCH('O5 Details by Class &amp; Accounts'!AH$18, 'E2 Allocators'!$B$15:$W$15, 0),FALSE)*$G141), 0, VLOOKUP(VLOOKUP($A141, 'E4 TB Allocation Details'!$A$18:$L$214, MATCH("Customer ID", 'E4 TB Allocation Details'!$A$18:$L$18, 0),FALSE), 'E2 Allocators'!$B$15:$W$358, MATCH('O5 Details by Class &amp; Accounts'!AH$18, 'E2 Allocators'!$B$15:$W$15, 0),FALSE)*$G141)</f>
        <v>0</v>
      </c>
      <c r="AI141" s="1322">
        <f>IF(ISERROR(VLOOKUP(VLOOKUP($A141, 'E4 TB Allocation Details'!$A$18:$L$214, MATCH("Customer ID", 'E4 TB Allocation Details'!$A$18:$L$18, 0),FALSE), 'E2 Allocators'!$B$15:$W$358, MATCH('O5 Details by Class &amp; Accounts'!AI$18, 'E2 Allocators'!$B$15:$W$15, 0),FALSE)*$G141), 0, VLOOKUP(VLOOKUP($A141, 'E4 TB Allocation Details'!$A$18:$L$214, MATCH("Customer ID", 'E4 TB Allocation Details'!$A$18:$L$18, 0),FALSE), 'E2 Allocators'!$B$15:$W$358, MATCH('O5 Details by Class &amp; Accounts'!AI$18, 'E2 Allocators'!$B$15:$W$15, 0),FALSE)*$G141)</f>
        <v>0</v>
      </c>
      <c r="AJ141" s="1322">
        <f>IF(ISERROR(VLOOKUP(VLOOKUP($A141, 'E4 TB Allocation Details'!$A$18:$L$214, MATCH("Customer ID", 'E4 TB Allocation Details'!$A$18:$L$18, 0),FALSE), 'E2 Allocators'!$B$15:$W$358, MATCH('O5 Details by Class &amp; Accounts'!AJ$18, 'E2 Allocators'!$B$15:$W$15, 0),FALSE)*$G141), 0, VLOOKUP(VLOOKUP($A141, 'E4 TB Allocation Details'!$A$18:$L$214, MATCH("Customer ID", 'E4 TB Allocation Details'!$A$18:$L$18, 0),FALSE), 'E2 Allocators'!$B$15:$W$358, MATCH('O5 Details by Class &amp; Accounts'!AJ$18, 'E2 Allocators'!$B$15:$W$15, 0),FALSE)*$G141)</f>
        <v>0</v>
      </c>
      <c r="AK141" s="1322">
        <f>IF(ISERROR(VLOOKUP(VLOOKUP($A141, 'E4 TB Allocation Details'!$A$18:$L$214, MATCH("Customer ID", 'E4 TB Allocation Details'!$A$18:$L$18, 0),FALSE), 'E2 Allocators'!$B$15:$W$358, MATCH('O5 Details by Class &amp; Accounts'!AK$18, 'E2 Allocators'!$B$15:$W$15, 0),FALSE)*$G141), 0, VLOOKUP(VLOOKUP($A141, 'E4 TB Allocation Details'!$A$18:$L$214, MATCH("Customer ID", 'E4 TB Allocation Details'!$A$18:$L$18, 0),FALSE), 'E2 Allocators'!$B$15:$W$358, MATCH('O5 Details by Class &amp; Accounts'!AK$18, 'E2 Allocators'!$B$15:$W$15, 0),FALSE)*$G141)</f>
        <v>0</v>
      </c>
      <c r="AL141" s="1322">
        <f>IF(ISERROR(VLOOKUP(VLOOKUP($A141, 'E4 TB Allocation Details'!$A$18:$L$214, MATCH("Customer ID", 'E4 TB Allocation Details'!$A$18:$L$18, 0),FALSE), 'E2 Allocators'!$B$15:$W$358, MATCH('O5 Details by Class &amp; Accounts'!AL$18, 'E2 Allocators'!$B$15:$W$15, 0),FALSE)*$G141), 0, VLOOKUP(VLOOKUP($A141, 'E4 TB Allocation Details'!$A$18:$L$214, MATCH("Customer ID", 'E4 TB Allocation Details'!$A$18:$L$18, 0),FALSE), 'E2 Allocators'!$B$15:$W$358, MATCH('O5 Details by Class &amp; Accounts'!AL$18, 'E2 Allocators'!$B$15:$W$15, 0),FALSE)*$G141)</f>
        <v>0</v>
      </c>
      <c r="AM141" s="1322">
        <f>IF(ISERROR(VLOOKUP(VLOOKUP($A141, 'E4 TB Allocation Details'!$A$18:$L$214, MATCH("Customer ID", 'E4 TB Allocation Details'!$A$18:$L$18, 0),FALSE), 'E2 Allocators'!$B$15:$W$358, MATCH('O5 Details by Class &amp; Accounts'!AM$18, 'E2 Allocators'!$B$15:$W$15, 0),FALSE)*$G141), 0, VLOOKUP(VLOOKUP($A141, 'E4 TB Allocation Details'!$A$18:$L$214, MATCH("Customer ID", 'E4 TB Allocation Details'!$A$18:$L$18, 0),FALSE), 'E2 Allocators'!$B$15:$W$358, MATCH('O5 Details by Class &amp; Accounts'!AM$18, 'E2 Allocators'!$B$15:$W$15, 0),FALSE)*$G141)</f>
        <v>0</v>
      </c>
      <c r="AN141" s="1322">
        <f>IF(ISERROR(VLOOKUP(VLOOKUP($A141, 'E4 TB Allocation Details'!$A$18:$L$214, MATCH("Customer ID", 'E4 TB Allocation Details'!$A$18:$L$18, 0),FALSE), 'E2 Allocators'!$B$15:$W$358, MATCH('O5 Details by Class &amp; Accounts'!AN$18, 'E2 Allocators'!$B$15:$W$15, 0),FALSE)*$G141), 0, VLOOKUP(VLOOKUP($A141, 'E4 TB Allocation Details'!$A$18:$L$214, MATCH("Customer ID", 'E4 TB Allocation Details'!$A$18:$L$18, 0),FALSE), 'E2 Allocators'!$B$15:$W$358, MATCH('O5 Details by Class &amp; Accounts'!AN$18, 'E2 Allocators'!$B$15:$W$15, 0),FALSE)*$G141)</f>
        <v>0</v>
      </c>
      <c r="AO141" s="1322">
        <f>IF(ISERROR(VLOOKUP(VLOOKUP($A141, 'E4 TB Allocation Details'!$A$18:$L$214, MATCH("Customer ID", 'E4 TB Allocation Details'!$A$18:$L$18, 0),FALSE), 'E2 Allocators'!$B$15:$W$358, MATCH('O5 Details by Class &amp; Accounts'!AO$18, 'E2 Allocators'!$B$15:$W$15, 0),FALSE)*$G141), 0, VLOOKUP(VLOOKUP($A141, 'E4 TB Allocation Details'!$A$18:$L$214, MATCH("Customer ID", 'E4 TB Allocation Details'!$A$18:$L$18, 0),FALSE), 'E2 Allocators'!$B$15:$W$358, MATCH('O5 Details by Class &amp; Accounts'!AO$18, 'E2 Allocators'!$B$15:$W$15, 0),FALSE)*$G141)</f>
        <v>0</v>
      </c>
      <c r="AP141" s="1322">
        <f>IF(ISERROR(VLOOKUP(VLOOKUP($A141, 'E4 TB Allocation Details'!$A$18:$L$214, MATCH("Customer ID", 'E4 TB Allocation Details'!$A$18:$L$18, 0),FALSE), 'E2 Allocators'!$B$15:$W$358, MATCH('O5 Details by Class &amp; Accounts'!AP$18, 'E2 Allocators'!$B$15:$W$15, 0),FALSE)*$G141), 0, VLOOKUP(VLOOKUP($A141, 'E4 TB Allocation Details'!$A$18:$L$214, MATCH("Customer ID", 'E4 TB Allocation Details'!$A$18:$L$18, 0),FALSE), 'E2 Allocators'!$B$15:$W$358, MATCH('O5 Details by Class &amp; Accounts'!AP$18, 'E2 Allocators'!$B$15:$W$15, 0),FALSE)*$G141)</f>
        <v>0</v>
      </c>
      <c r="AQ141" s="1322">
        <f>IF(ISERROR(VLOOKUP(VLOOKUP($A141, 'E4 TB Allocation Details'!$A$18:$L$214, MATCH("Customer ID", 'E4 TB Allocation Details'!$A$18:$L$18, 0),FALSE), 'E2 Allocators'!$B$15:$W$358, MATCH('O5 Details by Class &amp; Accounts'!AQ$18, 'E2 Allocators'!$B$15:$W$15, 0),FALSE)*$G141), 0, VLOOKUP(VLOOKUP($A141, 'E4 TB Allocation Details'!$A$18:$L$214, MATCH("Customer ID", 'E4 TB Allocation Details'!$A$18:$L$18, 0),FALSE), 'E2 Allocators'!$B$15:$W$358, MATCH('O5 Details by Class &amp; Accounts'!AQ$18, 'E2 Allocators'!$B$15:$W$15, 0),FALSE)*$G141)</f>
        <v>0</v>
      </c>
      <c r="AR141" s="1322">
        <f>IF(ISERROR(VLOOKUP(VLOOKUP($A141, 'E4 TB Allocation Details'!$A$18:$L$214, MATCH("Customer ID", 'E4 TB Allocation Details'!$A$18:$L$18, 0),FALSE), 'E2 Allocators'!$B$15:$W$358, MATCH('O5 Details by Class &amp; Accounts'!AR$18, 'E2 Allocators'!$B$15:$W$15, 0),FALSE)*$G141), 0, VLOOKUP(VLOOKUP($A141, 'E4 TB Allocation Details'!$A$18:$L$214, MATCH("Customer ID", 'E4 TB Allocation Details'!$A$18:$L$18, 0),FALSE), 'E2 Allocators'!$B$15:$W$358, MATCH('O5 Details by Class &amp; Accounts'!AR$18, 'E2 Allocators'!$B$15:$W$15, 0),FALSE)*$G141)</f>
        <v>0</v>
      </c>
      <c r="AS141" s="1322">
        <f>IF(ISERROR(VLOOKUP(VLOOKUP($A141, 'E4 TB Allocation Details'!$A$18:$L$214, MATCH("Customer ID", 'E4 TB Allocation Details'!$A$18:$L$18, 0),FALSE), 'E2 Allocators'!$B$15:$W$358, MATCH('O5 Details by Class &amp; Accounts'!AS$18, 'E2 Allocators'!$B$15:$W$15, 0),FALSE)*$G141), 0, VLOOKUP(VLOOKUP($A141, 'E4 TB Allocation Details'!$A$18:$L$214, MATCH("Customer ID", 'E4 TB Allocation Details'!$A$18:$L$18, 0),FALSE), 'E2 Allocators'!$B$15:$W$358, MATCH('O5 Details by Class &amp; Accounts'!AS$18, 'E2 Allocators'!$B$15:$W$15, 0),FALSE)*$G141)</f>
        <v>0</v>
      </c>
      <c r="AT141" s="1322">
        <f>IF(ISERROR(VLOOKUP(VLOOKUP($A141, 'E4 TB Allocation Details'!$A$18:$L$214, MATCH("Customer ID", 'E4 TB Allocation Details'!$A$18:$L$18, 0),FALSE), 'E2 Allocators'!$B$15:$W$358, MATCH('O5 Details by Class &amp; Accounts'!AT$18, 'E2 Allocators'!$B$15:$W$15, 0),FALSE)*$G141), 0, VLOOKUP(VLOOKUP($A141, 'E4 TB Allocation Details'!$A$18:$L$214, MATCH("Customer ID", 'E4 TB Allocation Details'!$A$18:$L$18, 0),FALSE), 'E2 Allocators'!$B$15:$W$358, MATCH('O5 Details by Class &amp; Accounts'!AT$18, 'E2 Allocators'!$B$15:$W$15, 0),FALSE)*$G141)</f>
        <v>0</v>
      </c>
      <c r="AU141" s="1322">
        <f>IF(ISERROR(VLOOKUP(VLOOKUP($A141, 'E4 TB Allocation Details'!$A$18:$L$214, MATCH("Customer ID", 'E4 TB Allocation Details'!$A$18:$L$18, 0),FALSE), 'E2 Allocators'!$B$15:$W$358, MATCH('O5 Details by Class &amp; Accounts'!AU$18, 'E2 Allocators'!$B$15:$W$15, 0),FALSE)*$G141), 0, VLOOKUP(VLOOKUP($A141, 'E4 TB Allocation Details'!$A$18:$L$214, MATCH("Customer ID", 'E4 TB Allocation Details'!$A$18:$L$18, 0),FALSE), 'E2 Allocators'!$B$15:$W$358, MATCH('O5 Details by Class &amp; Accounts'!AU$18, 'E2 Allocators'!$B$15:$W$15, 0),FALSE)*$G141)</f>
        <v>0</v>
      </c>
      <c r="AV141" s="1322">
        <f>IF(ISERROR(VLOOKUP(VLOOKUP($A141, 'E4 TB Allocation Details'!$A$18:$L$214, MATCH("Customer ID", 'E4 TB Allocation Details'!$A$18:$L$18, 0),FALSE), 'E2 Allocators'!$B$15:$W$358, MATCH('O5 Details by Class &amp; Accounts'!AV$18, 'E2 Allocators'!$B$15:$W$15, 0),FALSE)*$G141), 0, VLOOKUP(VLOOKUP($A141, 'E4 TB Allocation Details'!$A$18:$L$214, MATCH("Customer ID", 'E4 TB Allocation Details'!$A$18:$L$18, 0),FALSE), 'E2 Allocators'!$B$15:$W$358, MATCH('O5 Details by Class &amp; Accounts'!AV$18, 'E2 Allocators'!$B$15:$W$15, 0),FALSE)*$G141)</f>
        <v>0</v>
      </c>
      <c r="AW141" s="1322">
        <f>IF(ISERROR(VLOOKUP(VLOOKUP($A141, 'E4 TB Allocation Details'!$A$18:$L$214, MATCH("Customer ID", 'E4 TB Allocation Details'!$A$18:$L$18, 0),FALSE), 'E2 Allocators'!$B$15:$W$358, MATCH('O5 Details by Class &amp; Accounts'!AW$18, 'E2 Allocators'!$B$15:$W$15, 0),FALSE)*$G141), 0, VLOOKUP(VLOOKUP($A141, 'E4 TB Allocation Details'!$A$18:$L$214, MATCH("Customer ID", 'E4 TB Allocation Details'!$A$18:$L$18, 0),FALSE), 'E2 Allocators'!$B$15:$W$358, MATCH('O5 Details by Class &amp; Accounts'!AW$18, 'E2 Allocators'!$B$15:$W$15, 0),FALSE)*$G141)</f>
        <v>0</v>
      </c>
      <c r="AX141" s="1322">
        <f t="shared" si="40"/>
        <v>0</v>
      </c>
      <c r="AY141" s="1322">
        <f>IF(ISERROR(VLOOKUP(VLOOKUP($A141, 'E4 TB Allocation Details'!$A$18:$L$214, MATCH("Misc ID", 'E4 TB Allocation Details'!$A$18:$L$18, 0),FALSE), 'E2 Allocators'!$B$15:$W$358, MATCH('O5 Details by Class &amp; Accounts'!AY$18, 'E2 Allocators'!$B$15:$W$15, 0),FALSE)*$E141), 0, VLOOKUP(VLOOKUP($A141, 'E4 TB Allocation Details'!$A$18:$L$214, MATCH("Misc ID", 'E4 TB Allocation Details'!$A$18:$L$18, 0),FALSE), 'E2 Allocators'!$B$15:$W$358, MATCH('O5 Details by Class &amp; Accounts'!AY$18, 'E2 Allocators'!$B$15:$W$15, 0),FALSE)*$E141)</f>
        <v>0</v>
      </c>
      <c r="AZ141" s="1322">
        <f>IF(ISERROR(VLOOKUP(VLOOKUP($A141, 'E4 TB Allocation Details'!$A$18:$L$214, MATCH("Misc ID", 'E4 TB Allocation Details'!$A$18:$L$18, 0),FALSE), 'E2 Allocators'!$B$15:$W$358, MATCH('O5 Details by Class &amp; Accounts'!AZ$18, 'E2 Allocators'!$B$15:$W$15, 0),FALSE)*$E141), 0, VLOOKUP(VLOOKUP($A141, 'E4 TB Allocation Details'!$A$18:$L$214, MATCH("Misc ID", 'E4 TB Allocation Details'!$A$18:$L$18, 0),FALSE), 'E2 Allocators'!$B$15:$W$358, MATCH('O5 Details by Class &amp; Accounts'!AZ$18, 'E2 Allocators'!$B$15:$W$15, 0),FALSE)*$E141)</f>
        <v>0</v>
      </c>
      <c r="BA141" s="1322">
        <f>IF(ISERROR(VLOOKUP(VLOOKUP($A141, 'E4 TB Allocation Details'!$A$18:$L$214, MATCH("Misc ID", 'E4 TB Allocation Details'!$A$18:$L$18, 0),FALSE), 'E2 Allocators'!$B$15:$W$358, MATCH('O5 Details by Class &amp; Accounts'!BA$18, 'E2 Allocators'!$B$15:$W$15, 0),FALSE)*$E141), 0, VLOOKUP(VLOOKUP($A141, 'E4 TB Allocation Details'!$A$18:$L$214, MATCH("Misc ID", 'E4 TB Allocation Details'!$A$18:$L$18, 0),FALSE), 'E2 Allocators'!$B$15:$W$358, MATCH('O5 Details by Class &amp; Accounts'!BA$18, 'E2 Allocators'!$B$15:$W$15, 0),FALSE)*$E141)</f>
        <v>0</v>
      </c>
      <c r="BB141" s="1322">
        <f>IF(ISERROR(VLOOKUP(VLOOKUP($A141, 'E4 TB Allocation Details'!$A$18:$L$214, MATCH("Misc ID", 'E4 TB Allocation Details'!$A$18:$L$18, 0),FALSE), 'E2 Allocators'!$B$15:$W$358, MATCH('O5 Details by Class &amp; Accounts'!BB$18, 'E2 Allocators'!$B$15:$W$15, 0),FALSE)*$E141), 0, VLOOKUP(VLOOKUP($A141, 'E4 TB Allocation Details'!$A$18:$L$214, MATCH("Misc ID", 'E4 TB Allocation Details'!$A$18:$L$18, 0),FALSE), 'E2 Allocators'!$B$15:$W$358, MATCH('O5 Details by Class &amp; Accounts'!BB$18, 'E2 Allocators'!$B$15:$W$15, 0),FALSE)*$E141)</f>
        <v>0</v>
      </c>
      <c r="BC141" s="1322">
        <f>IF(ISERROR(VLOOKUP(VLOOKUP($A141, 'E4 TB Allocation Details'!$A$18:$L$214, MATCH("Misc ID", 'E4 TB Allocation Details'!$A$18:$L$18, 0),FALSE), 'E2 Allocators'!$B$15:$W$358, MATCH('O5 Details by Class &amp; Accounts'!BC$18, 'E2 Allocators'!$B$15:$W$15, 0),FALSE)*$E141), 0, VLOOKUP(VLOOKUP($A141, 'E4 TB Allocation Details'!$A$18:$L$214, MATCH("Misc ID", 'E4 TB Allocation Details'!$A$18:$L$18, 0),FALSE), 'E2 Allocators'!$B$15:$W$358, MATCH('O5 Details by Class &amp; Accounts'!BC$18, 'E2 Allocators'!$B$15:$W$15, 0),FALSE)*$E141)</f>
        <v>0</v>
      </c>
      <c r="BD141" s="1322">
        <f>IF(ISERROR(VLOOKUP(VLOOKUP($A141, 'E4 TB Allocation Details'!$A$18:$L$214, MATCH("Misc ID", 'E4 TB Allocation Details'!$A$18:$L$18, 0),FALSE), 'E2 Allocators'!$B$15:$W$358, MATCH('O5 Details by Class &amp; Accounts'!BD$18, 'E2 Allocators'!$B$15:$W$15, 0),FALSE)*$E141), 0, VLOOKUP(VLOOKUP($A141, 'E4 TB Allocation Details'!$A$18:$L$214, MATCH("Misc ID", 'E4 TB Allocation Details'!$A$18:$L$18, 0),FALSE), 'E2 Allocators'!$B$15:$W$358, MATCH('O5 Details by Class &amp; Accounts'!BD$18, 'E2 Allocators'!$B$15:$W$15, 0),FALSE)*$E141)</f>
        <v>0</v>
      </c>
      <c r="BE141" s="1322">
        <f>IF(ISERROR(VLOOKUP(VLOOKUP($A141, 'E4 TB Allocation Details'!$A$18:$L$214, MATCH("Misc ID", 'E4 TB Allocation Details'!$A$18:$L$18, 0),FALSE), 'E2 Allocators'!$B$15:$W$358, MATCH('O5 Details by Class &amp; Accounts'!BE$18, 'E2 Allocators'!$B$15:$W$15, 0),FALSE)*$E141), 0, VLOOKUP(VLOOKUP($A141, 'E4 TB Allocation Details'!$A$18:$L$214, MATCH("Misc ID", 'E4 TB Allocation Details'!$A$18:$L$18, 0),FALSE), 'E2 Allocators'!$B$15:$W$358, MATCH('O5 Details by Class &amp; Accounts'!BE$18, 'E2 Allocators'!$B$15:$W$15, 0),FALSE)*$E141)</f>
        <v>0</v>
      </c>
      <c r="BF141" s="1322">
        <f>IF(ISERROR(VLOOKUP(VLOOKUP($A141, 'E4 TB Allocation Details'!$A$18:$L$214, MATCH("Misc ID", 'E4 TB Allocation Details'!$A$18:$L$18, 0),FALSE), 'E2 Allocators'!$B$15:$W$358, MATCH('O5 Details by Class &amp; Accounts'!BF$18, 'E2 Allocators'!$B$15:$W$15, 0),FALSE)*$E141), 0, VLOOKUP(VLOOKUP($A141, 'E4 TB Allocation Details'!$A$18:$L$214, MATCH("Misc ID", 'E4 TB Allocation Details'!$A$18:$L$18, 0),FALSE), 'E2 Allocators'!$B$15:$W$358, MATCH('O5 Details by Class &amp; Accounts'!BF$18, 'E2 Allocators'!$B$15:$W$15, 0),FALSE)*$E141)</f>
        <v>0</v>
      </c>
      <c r="BG141" s="1322">
        <f>IF(ISERROR(VLOOKUP(VLOOKUP($A141, 'E4 TB Allocation Details'!$A$18:$L$214, MATCH("Misc ID", 'E4 TB Allocation Details'!$A$18:$L$18, 0),FALSE), 'E2 Allocators'!$B$15:$W$358, MATCH('O5 Details by Class &amp; Accounts'!BG$18, 'E2 Allocators'!$B$15:$W$15, 0),FALSE)*$E141), 0, VLOOKUP(VLOOKUP($A141, 'E4 TB Allocation Details'!$A$18:$L$214, MATCH("Misc ID", 'E4 TB Allocation Details'!$A$18:$L$18, 0),FALSE), 'E2 Allocators'!$B$15:$W$358, MATCH('O5 Details by Class &amp; Accounts'!BG$18, 'E2 Allocators'!$B$15:$W$15, 0),FALSE)*$E141)</f>
        <v>0</v>
      </c>
      <c r="BH141" s="1322">
        <f>IF(ISERROR(VLOOKUP(VLOOKUP($A141, 'E4 TB Allocation Details'!$A$18:$L$214, MATCH("Misc ID", 'E4 TB Allocation Details'!$A$18:$L$18, 0),FALSE), 'E2 Allocators'!$B$15:$W$358, MATCH('O5 Details by Class &amp; Accounts'!BH$18, 'E2 Allocators'!$B$15:$W$15, 0),FALSE)*$E141), 0, VLOOKUP(VLOOKUP($A141, 'E4 TB Allocation Details'!$A$18:$L$214, MATCH("Misc ID", 'E4 TB Allocation Details'!$A$18:$L$18, 0),FALSE), 'E2 Allocators'!$B$15:$W$358, MATCH('O5 Details by Class &amp; Accounts'!BH$18, 'E2 Allocators'!$B$15:$W$15, 0),FALSE)*$E141)</f>
        <v>0</v>
      </c>
      <c r="BI141" s="1322">
        <f>IF(ISERROR(VLOOKUP(VLOOKUP($A141, 'E4 TB Allocation Details'!$A$18:$L$214, MATCH("Misc ID", 'E4 TB Allocation Details'!$A$18:$L$18, 0),FALSE), 'E2 Allocators'!$B$15:$W$358, MATCH('O5 Details by Class &amp; Accounts'!BI$18, 'E2 Allocators'!$B$15:$W$15, 0),FALSE)*$E141), 0, VLOOKUP(VLOOKUP($A141, 'E4 TB Allocation Details'!$A$18:$L$214, MATCH("Misc ID", 'E4 TB Allocation Details'!$A$18:$L$18, 0),FALSE), 'E2 Allocators'!$B$15:$W$358, MATCH('O5 Details by Class &amp; Accounts'!BI$18, 'E2 Allocators'!$B$15:$W$15, 0),FALSE)*$E141)</f>
        <v>0</v>
      </c>
      <c r="BJ141" s="1322">
        <f>IF(ISERROR(VLOOKUP(VLOOKUP($A141, 'E4 TB Allocation Details'!$A$18:$L$214, MATCH("Misc ID", 'E4 TB Allocation Details'!$A$18:$L$18, 0),FALSE), 'E2 Allocators'!$B$15:$W$358, MATCH('O5 Details by Class &amp; Accounts'!BJ$18, 'E2 Allocators'!$B$15:$W$15, 0),FALSE)*$E141), 0, VLOOKUP(VLOOKUP($A141, 'E4 TB Allocation Details'!$A$18:$L$214, MATCH("Misc ID", 'E4 TB Allocation Details'!$A$18:$L$18, 0),FALSE), 'E2 Allocators'!$B$15:$W$358, MATCH('O5 Details by Class &amp; Accounts'!BJ$18, 'E2 Allocators'!$B$15:$W$15, 0),FALSE)*$E141)</f>
        <v>0</v>
      </c>
      <c r="BK141" s="1322">
        <f>IF(ISERROR(VLOOKUP(VLOOKUP($A141, 'E4 TB Allocation Details'!$A$18:$L$214, MATCH("Misc ID", 'E4 TB Allocation Details'!$A$18:$L$18, 0),FALSE), 'E2 Allocators'!$B$15:$W$358, MATCH('O5 Details by Class &amp; Accounts'!BK$18, 'E2 Allocators'!$B$15:$W$15, 0),FALSE)*$E141), 0, VLOOKUP(VLOOKUP($A141, 'E4 TB Allocation Details'!$A$18:$L$214, MATCH("Misc ID", 'E4 TB Allocation Details'!$A$18:$L$18, 0),FALSE), 'E2 Allocators'!$B$15:$W$358, MATCH('O5 Details by Class &amp; Accounts'!BK$18, 'E2 Allocators'!$B$15:$W$15, 0),FALSE)*$E141)</f>
        <v>0</v>
      </c>
      <c r="BL141" s="1322">
        <f>IF(ISERROR(VLOOKUP(VLOOKUP($A141, 'E4 TB Allocation Details'!$A$18:$L$214, MATCH("Misc ID", 'E4 TB Allocation Details'!$A$18:$L$18, 0),FALSE), 'E2 Allocators'!$B$15:$W$358, MATCH('O5 Details by Class &amp; Accounts'!BL$18, 'E2 Allocators'!$B$15:$W$15, 0),FALSE)*$E141), 0, VLOOKUP(VLOOKUP($A141, 'E4 TB Allocation Details'!$A$18:$L$214, MATCH("Misc ID", 'E4 TB Allocation Details'!$A$18:$L$18, 0),FALSE), 'E2 Allocators'!$B$15:$W$358, MATCH('O5 Details by Class &amp; Accounts'!BL$18, 'E2 Allocators'!$B$15:$W$15, 0),FALSE)*$E141)</f>
        <v>0</v>
      </c>
      <c r="BM141" s="1322">
        <f>IF(ISERROR(VLOOKUP(VLOOKUP($A141, 'E4 TB Allocation Details'!$A$18:$L$214, MATCH("Misc ID", 'E4 TB Allocation Details'!$A$18:$L$18, 0),FALSE), 'E2 Allocators'!$B$15:$W$358, MATCH('O5 Details by Class &amp; Accounts'!BM$18, 'E2 Allocators'!$B$15:$W$15, 0),FALSE)*$E141), 0, VLOOKUP(VLOOKUP($A141, 'E4 TB Allocation Details'!$A$18:$L$214, MATCH("Misc ID", 'E4 TB Allocation Details'!$A$18:$L$18, 0),FALSE), 'E2 Allocators'!$B$15:$W$358, MATCH('O5 Details by Class &amp; Accounts'!BM$18, 'E2 Allocators'!$B$15:$W$15, 0),FALSE)*$E141)</f>
        <v>0</v>
      </c>
      <c r="BN141" s="1322">
        <f>IF(ISERROR(VLOOKUP(VLOOKUP($A141, 'E4 TB Allocation Details'!$A$18:$L$214, MATCH("Misc ID", 'E4 TB Allocation Details'!$A$18:$L$18, 0),FALSE), 'E2 Allocators'!$B$15:$W$358, MATCH('O5 Details by Class &amp; Accounts'!BN$18, 'E2 Allocators'!$B$15:$W$15, 0),FALSE)*$E141), 0, VLOOKUP(VLOOKUP($A141, 'E4 TB Allocation Details'!$A$18:$L$214, MATCH("Misc ID", 'E4 TB Allocation Details'!$A$18:$L$18, 0),FALSE), 'E2 Allocators'!$B$15:$W$358, MATCH('O5 Details by Class &amp; Accounts'!BN$18, 'E2 Allocators'!$B$15:$W$15, 0),FALSE)*$E141)</f>
        <v>0</v>
      </c>
      <c r="BO141" s="1322">
        <f>IF(ISERROR(VLOOKUP(VLOOKUP($A141, 'E4 TB Allocation Details'!$A$18:$L$214, MATCH("Misc ID", 'E4 TB Allocation Details'!$A$18:$L$18, 0),FALSE), 'E2 Allocators'!$B$15:$W$358, MATCH('O5 Details by Class &amp; Accounts'!BO$18, 'E2 Allocators'!$B$15:$W$15, 0),FALSE)*$E141), 0, VLOOKUP(VLOOKUP($A141, 'E4 TB Allocation Details'!$A$18:$L$214, MATCH("Misc ID", 'E4 TB Allocation Details'!$A$18:$L$18, 0),FALSE), 'E2 Allocators'!$B$15:$W$358, MATCH('O5 Details by Class &amp; Accounts'!BO$18, 'E2 Allocators'!$B$15:$W$15, 0),FALSE)*$E141)</f>
        <v>0</v>
      </c>
      <c r="BP141" s="1322">
        <f>IF(ISERROR(VLOOKUP(VLOOKUP($A141, 'E4 TB Allocation Details'!$A$18:$L$214, MATCH("Misc ID", 'E4 TB Allocation Details'!$A$18:$L$18, 0),FALSE), 'E2 Allocators'!$B$15:$W$358, MATCH('O5 Details by Class &amp; Accounts'!BP$18, 'E2 Allocators'!$B$15:$W$15, 0),FALSE)*$E141), 0, VLOOKUP(VLOOKUP($A141, 'E4 TB Allocation Details'!$A$18:$L$214, MATCH("Misc ID", 'E4 TB Allocation Details'!$A$18:$L$18, 0),FALSE), 'E2 Allocators'!$B$15:$W$358, MATCH('O5 Details by Class &amp; Accounts'!BP$18, 'E2 Allocators'!$B$15:$W$15, 0),FALSE)*$E141)</f>
        <v>0</v>
      </c>
      <c r="BQ141" s="1322">
        <f>IF(ISERROR(VLOOKUP(VLOOKUP($A141, 'E4 TB Allocation Details'!$A$18:$L$214, MATCH("Misc ID", 'E4 TB Allocation Details'!$A$18:$L$18, 0),FALSE), 'E2 Allocators'!$B$15:$W$358, MATCH('O5 Details by Class &amp; Accounts'!BQ$18, 'E2 Allocators'!$B$15:$W$15, 0),FALSE)*$E141), 0, VLOOKUP(VLOOKUP($A141, 'E4 TB Allocation Details'!$A$18:$L$214, MATCH("Misc ID", 'E4 TB Allocation Details'!$A$18:$L$18, 0),FALSE), 'E2 Allocators'!$B$15:$W$358, MATCH('O5 Details by Class &amp; Accounts'!BQ$18, 'E2 Allocators'!$B$15:$W$15, 0),FALSE)*$E141)</f>
        <v>0</v>
      </c>
      <c r="BR141" s="1322">
        <f>IF(ISERROR(VLOOKUP(VLOOKUP($A141, 'E4 TB Allocation Details'!$A$18:$L$214, MATCH("Misc ID", 'E4 TB Allocation Details'!$A$18:$L$18, 0),FALSE), 'E2 Allocators'!$B$15:$W$358, MATCH('O5 Details by Class &amp; Accounts'!BR$18, 'E2 Allocators'!$B$15:$W$15, 0),FALSE)*$E141), 0, VLOOKUP(VLOOKUP($A141, 'E4 TB Allocation Details'!$A$18:$L$214, MATCH("Misc ID", 'E4 TB Allocation Details'!$A$18:$L$18, 0),FALSE), 'E2 Allocators'!$B$15:$W$358, MATCH('O5 Details by Class &amp; Accounts'!BR$18, 'E2 Allocators'!$B$15:$W$15, 0),FALSE)*$E141)</f>
        <v>0</v>
      </c>
      <c r="BS141" s="1322">
        <f t="shared" si="41"/>
        <v>0</v>
      </c>
      <c r="BT141" s="1322">
        <f>IF(ISERROR(VLOOKUP(VLOOKUP($A141, 'E4 TB Allocation Details'!$A$18:$L$214, MATCH("A &amp; G ID", 'E4 TB Allocation Details'!$A$18:$L$18, 0),FALSE), 'E2 Allocators'!$B$15:$W$358, MATCH('O5 Details by Class &amp; Accounts'!BT$18, 'E2 Allocators'!$B$15:$W$15, 0),FALSE)*$E141), 0, VLOOKUP(VLOOKUP($A141, 'E4 TB Allocation Details'!$A$18:$L$214, MATCH("A &amp; G ID", 'E4 TB Allocation Details'!$A$18:$L$18, 0),FALSE), 'E2 Allocators'!$B$15:$W$358, MATCH('O5 Details by Class &amp; Accounts'!BT$18, 'E2 Allocators'!$B$15:$W$15, 0),FALSE)*$E141)</f>
        <v>0</v>
      </c>
      <c r="BU141" s="1322">
        <f>IF(ISERROR(VLOOKUP(VLOOKUP($A141, 'E4 TB Allocation Details'!$A$18:$L$214, MATCH("A &amp; G ID", 'E4 TB Allocation Details'!$A$18:$L$18, 0),FALSE), 'E2 Allocators'!$B$15:$W$358, MATCH('O5 Details by Class &amp; Accounts'!BU$18, 'E2 Allocators'!$B$15:$W$15, 0),FALSE)*$E141), 0, VLOOKUP(VLOOKUP($A141, 'E4 TB Allocation Details'!$A$18:$L$214, MATCH("A &amp; G ID", 'E4 TB Allocation Details'!$A$18:$L$18, 0),FALSE), 'E2 Allocators'!$B$15:$W$358, MATCH('O5 Details by Class &amp; Accounts'!BU$18, 'E2 Allocators'!$B$15:$W$15, 0),FALSE)*$E141)</f>
        <v>0</v>
      </c>
      <c r="BV141" s="1322">
        <f>IF(ISERROR(VLOOKUP(VLOOKUP($A141, 'E4 TB Allocation Details'!$A$18:$L$214, MATCH("A &amp; G ID", 'E4 TB Allocation Details'!$A$18:$L$18, 0),FALSE), 'E2 Allocators'!$B$15:$W$358, MATCH('O5 Details by Class &amp; Accounts'!BV$18, 'E2 Allocators'!$B$15:$W$15, 0),FALSE)*$E141), 0, VLOOKUP(VLOOKUP($A141, 'E4 TB Allocation Details'!$A$18:$L$214, MATCH("A &amp; G ID", 'E4 TB Allocation Details'!$A$18:$L$18, 0),FALSE), 'E2 Allocators'!$B$15:$W$358, MATCH('O5 Details by Class &amp; Accounts'!BV$18, 'E2 Allocators'!$B$15:$W$15, 0),FALSE)*$E141)</f>
        <v>0</v>
      </c>
      <c r="BW141" s="1322">
        <f>IF(ISERROR(VLOOKUP(VLOOKUP($A141, 'E4 TB Allocation Details'!$A$18:$L$214, MATCH("A &amp; G ID", 'E4 TB Allocation Details'!$A$18:$L$18, 0),FALSE), 'E2 Allocators'!$B$15:$W$358, MATCH('O5 Details by Class &amp; Accounts'!BW$18, 'E2 Allocators'!$B$15:$W$15, 0),FALSE)*$E141), 0, VLOOKUP(VLOOKUP($A141, 'E4 TB Allocation Details'!$A$18:$L$214, MATCH("A &amp; G ID", 'E4 TB Allocation Details'!$A$18:$L$18, 0),FALSE), 'E2 Allocators'!$B$15:$W$358, MATCH('O5 Details by Class &amp; Accounts'!BW$18, 'E2 Allocators'!$B$15:$W$15, 0),FALSE)*$E141)</f>
        <v>0</v>
      </c>
      <c r="BX141" s="1322">
        <f>IF(ISERROR(VLOOKUP(VLOOKUP($A141, 'E4 TB Allocation Details'!$A$18:$L$214, MATCH("A &amp; G ID", 'E4 TB Allocation Details'!$A$18:$L$18, 0),FALSE), 'E2 Allocators'!$B$15:$W$358, MATCH('O5 Details by Class &amp; Accounts'!BX$18, 'E2 Allocators'!$B$15:$W$15, 0),FALSE)*$E141), 0, VLOOKUP(VLOOKUP($A141, 'E4 TB Allocation Details'!$A$18:$L$214, MATCH("A &amp; G ID", 'E4 TB Allocation Details'!$A$18:$L$18, 0),FALSE), 'E2 Allocators'!$B$15:$W$358, MATCH('O5 Details by Class &amp; Accounts'!BX$18, 'E2 Allocators'!$B$15:$W$15, 0),FALSE)*$E141)</f>
        <v>0</v>
      </c>
      <c r="BY141" s="1322">
        <f>IF(ISERROR(VLOOKUP(VLOOKUP($A141, 'E4 TB Allocation Details'!$A$18:$L$214, MATCH("A &amp; G ID", 'E4 TB Allocation Details'!$A$18:$L$18, 0),FALSE), 'E2 Allocators'!$B$15:$W$358, MATCH('O5 Details by Class &amp; Accounts'!BY$18, 'E2 Allocators'!$B$15:$W$15, 0),FALSE)*$E141), 0, VLOOKUP(VLOOKUP($A141, 'E4 TB Allocation Details'!$A$18:$L$214, MATCH("A &amp; G ID", 'E4 TB Allocation Details'!$A$18:$L$18, 0),FALSE), 'E2 Allocators'!$B$15:$W$358, MATCH('O5 Details by Class &amp; Accounts'!BY$18, 'E2 Allocators'!$B$15:$W$15, 0),FALSE)*$E141)</f>
        <v>0</v>
      </c>
      <c r="BZ141" s="1322">
        <f>IF(ISERROR(VLOOKUP(VLOOKUP($A141, 'E4 TB Allocation Details'!$A$18:$L$214, MATCH("A &amp; G ID", 'E4 TB Allocation Details'!$A$18:$L$18, 0),FALSE), 'E2 Allocators'!$B$15:$W$358, MATCH('O5 Details by Class &amp; Accounts'!BZ$18, 'E2 Allocators'!$B$15:$W$15, 0),FALSE)*$E141), 0, VLOOKUP(VLOOKUP($A141, 'E4 TB Allocation Details'!$A$18:$L$214, MATCH("A &amp; G ID", 'E4 TB Allocation Details'!$A$18:$L$18, 0),FALSE), 'E2 Allocators'!$B$15:$W$358, MATCH('O5 Details by Class &amp; Accounts'!BZ$18, 'E2 Allocators'!$B$15:$W$15, 0),FALSE)*$E141)</f>
        <v>0</v>
      </c>
      <c r="CA141" s="1322">
        <f>IF(ISERROR(VLOOKUP(VLOOKUP($A141, 'E4 TB Allocation Details'!$A$18:$L$214, MATCH("A &amp; G ID", 'E4 TB Allocation Details'!$A$18:$L$18, 0),FALSE), 'E2 Allocators'!$B$15:$W$358, MATCH('O5 Details by Class &amp; Accounts'!CA$18, 'E2 Allocators'!$B$15:$W$15, 0),FALSE)*$E141), 0, VLOOKUP(VLOOKUP($A141, 'E4 TB Allocation Details'!$A$18:$L$214, MATCH("A &amp; G ID", 'E4 TB Allocation Details'!$A$18:$L$18, 0),FALSE), 'E2 Allocators'!$B$15:$W$358, MATCH('O5 Details by Class &amp; Accounts'!CA$18, 'E2 Allocators'!$B$15:$W$15, 0),FALSE)*$E141)</f>
        <v>0</v>
      </c>
      <c r="CB141" s="1322">
        <f>IF(ISERROR(VLOOKUP(VLOOKUP($A141, 'E4 TB Allocation Details'!$A$18:$L$214, MATCH("A &amp; G ID", 'E4 TB Allocation Details'!$A$18:$L$18, 0),FALSE), 'E2 Allocators'!$B$15:$W$358, MATCH('O5 Details by Class &amp; Accounts'!CB$18, 'E2 Allocators'!$B$15:$W$15, 0),FALSE)*$E141), 0, VLOOKUP(VLOOKUP($A141, 'E4 TB Allocation Details'!$A$18:$L$214, MATCH("A &amp; G ID", 'E4 TB Allocation Details'!$A$18:$L$18, 0),FALSE), 'E2 Allocators'!$B$15:$W$358, MATCH('O5 Details by Class &amp; Accounts'!CB$18, 'E2 Allocators'!$B$15:$W$15, 0),FALSE)*$E141)</f>
        <v>0</v>
      </c>
      <c r="CC141" s="1322">
        <f>IF(ISERROR(VLOOKUP(VLOOKUP($A141, 'E4 TB Allocation Details'!$A$18:$L$214, MATCH("A &amp; G ID", 'E4 TB Allocation Details'!$A$18:$L$18, 0),FALSE), 'E2 Allocators'!$B$15:$W$358, MATCH('O5 Details by Class &amp; Accounts'!CC$18, 'E2 Allocators'!$B$15:$W$15, 0),FALSE)*$E141), 0, VLOOKUP(VLOOKUP($A141, 'E4 TB Allocation Details'!$A$18:$L$214, MATCH("A &amp; G ID", 'E4 TB Allocation Details'!$A$18:$L$18, 0),FALSE), 'E2 Allocators'!$B$15:$W$358, MATCH('O5 Details by Class &amp; Accounts'!CC$18, 'E2 Allocators'!$B$15:$W$15, 0),FALSE)*$E141)</f>
        <v>0</v>
      </c>
      <c r="CD141" s="1322">
        <f>IF(ISERROR(VLOOKUP(VLOOKUP($A141, 'E4 TB Allocation Details'!$A$18:$L$214, MATCH("A &amp; G ID", 'E4 TB Allocation Details'!$A$18:$L$18, 0),FALSE), 'E2 Allocators'!$B$15:$W$358, MATCH('O5 Details by Class &amp; Accounts'!CD$18, 'E2 Allocators'!$B$15:$W$15, 0),FALSE)*$E141), 0, VLOOKUP(VLOOKUP($A141, 'E4 TB Allocation Details'!$A$18:$L$214, MATCH("A &amp; G ID", 'E4 TB Allocation Details'!$A$18:$L$18, 0),FALSE), 'E2 Allocators'!$B$15:$W$358, MATCH('O5 Details by Class &amp; Accounts'!CD$18, 'E2 Allocators'!$B$15:$W$15, 0),FALSE)*$E141)</f>
        <v>0</v>
      </c>
      <c r="CE141" s="1322">
        <f>IF(ISERROR(VLOOKUP(VLOOKUP($A141, 'E4 TB Allocation Details'!$A$18:$L$214, MATCH("A &amp; G ID", 'E4 TB Allocation Details'!$A$18:$L$18, 0),FALSE), 'E2 Allocators'!$B$15:$W$358, MATCH('O5 Details by Class &amp; Accounts'!CE$18, 'E2 Allocators'!$B$15:$W$15, 0),FALSE)*$E141), 0, VLOOKUP(VLOOKUP($A141, 'E4 TB Allocation Details'!$A$18:$L$214, MATCH("A &amp; G ID", 'E4 TB Allocation Details'!$A$18:$L$18, 0),FALSE), 'E2 Allocators'!$B$15:$W$358, MATCH('O5 Details by Class &amp; Accounts'!CE$18, 'E2 Allocators'!$B$15:$W$15, 0),FALSE)*$E141)</f>
        <v>0</v>
      </c>
      <c r="CF141" s="1322">
        <f>IF(ISERROR(VLOOKUP(VLOOKUP($A141, 'E4 TB Allocation Details'!$A$18:$L$214, MATCH("A &amp; G ID", 'E4 TB Allocation Details'!$A$18:$L$18, 0),FALSE), 'E2 Allocators'!$B$15:$W$358, MATCH('O5 Details by Class &amp; Accounts'!CF$18, 'E2 Allocators'!$B$15:$W$15, 0),FALSE)*$E141), 0, VLOOKUP(VLOOKUP($A141, 'E4 TB Allocation Details'!$A$18:$L$214, MATCH("A &amp; G ID", 'E4 TB Allocation Details'!$A$18:$L$18, 0),FALSE), 'E2 Allocators'!$B$15:$W$358, MATCH('O5 Details by Class &amp; Accounts'!CF$18, 'E2 Allocators'!$B$15:$W$15, 0),FALSE)*$E141)</f>
        <v>0</v>
      </c>
      <c r="CG141" s="1322">
        <f>IF(ISERROR(VLOOKUP(VLOOKUP($A141, 'E4 TB Allocation Details'!$A$18:$L$214, MATCH("A &amp; G ID", 'E4 TB Allocation Details'!$A$18:$L$18, 0),FALSE), 'E2 Allocators'!$B$15:$W$358, MATCH('O5 Details by Class &amp; Accounts'!CG$18, 'E2 Allocators'!$B$15:$W$15, 0),FALSE)*$E141), 0, VLOOKUP(VLOOKUP($A141, 'E4 TB Allocation Details'!$A$18:$L$214, MATCH("A &amp; G ID", 'E4 TB Allocation Details'!$A$18:$L$18, 0),FALSE), 'E2 Allocators'!$B$15:$W$358, MATCH('O5 Details by Class &amp; Accounts'!CG$18, 'E2 Allocators'!$B$15:$W$15, 0),FALSE)*$E141)</f>
        <v>0</v>
      </c>
      <c r="CH141" s="1322">
        <f>IF(ISERROR(VLOOKUP(VLOOKUP($A141, 'E4 TB Allocation Details'!$A$18:$L$214, MATCH("A &amp; G ID", 'E4 TB Allocation Details'!$A$18:$L$18, 0),FALSE), 'E2 Allocators'!$B$15:$W$358, MATCH('O5 Details by Class &amp; Accounts'!CH$18, 'E2 Allocators'!$B$15:$W$15, 0),FALSE)*$E141), 0, VLOOKUP(VLOOKUP($A141, 'E4 TB Allocation Details'!$A$18:$L$214, MATCH("A &amp; G ID", 'E4 TB Allocation Details'!$A$18:$L$18, 0),FALSE), 'E2 Allocators'!$B$15:$W$358, MATCH('O5 Details by Class &amp; Accounts'!CH$18, 'E2 Allocators'!$B$15:$W$15, 0),FALSE)*$E141)</f>
        <v>0</v>
      </c>
      <c r="CI141" s="1322">
        <f>IF(ISERROR(VLOOKUP(VLOOKUP($A141, 'E4 TB Allocation Details'!$A$18:$L$214, MATCH("A &amp; G ID", 'E4 TB Allocation Details'!$A$18:$L$18, 0),FALSE), 'E2 Allocators'!$B$15:$W$358, MATCH('O5 Details by Class &amp; Accounts'!CI$18, 'E2 Allocators'!$B$15:$W$15, 0),FALSE)*$E141), 0, VLOOKUP(VLOOKUP($A141, 'E4 TB Allocation Details'!$A$18:$L$214, MATCH("A &amp; G ID", 'E4 TB Allocation Details'!$A$18:$L$18, 0),FALSE), 'E2 Allocators'!$B$15:$W$358, MATCH('O5 Details by Class &amp; Accounts'!CI$18, 'E2 Allocators'!$B$15:$W$15, 0),FALSE)*$E141)</f>
        <v>0</v>
      </c>
      <c r="CJ141" s="1322">
        <f>IF(ISERROR(VLOOKUP(VLOOKUP($A141, 'E4 TB Allocation Details'!$A$18:$L$214, MATCH("A &amp; G ID", 'E4 TB Allocation Details'!$A$18:$L$18, 0),FALSE), 'E2 Allocators'!$B$15:$W$358, MATCH('O5 Details by Class &amp; Accounts'!CJ$18, 'E2 Allocators'!$B$15:$W$15, 0),FALSE)*$E141), 0, VLOOKUP(VLOOKUP($A141, 'E4 TB Allocation Details'!$A$18:$L$214, MATCH("A &amp; G ID", 'E4 TB Allocation Details'!$A$18:$L$18, 0),FALSE), 'E2 Allocators'!$B$15:$W$358, MATCH('O5 Details by Class &amp; Accounts'!CJ$18, 'E2 Allocators'!$B$15:$W$15, 0),FALSE)*$E141)</f>
        <v>0</v>
      </c>
      <c r="CK141" s="1322">
        <f>IF(ISERROR(VLOOKUP(VLOOKUP($A141, 'E4 TB Allocation Details'!$A$18:$L$214, MATCH("A &amp; G ID", 'E4 TB Allocation Details'!$A$18:$L$18, 0),FALSE), 'E2 Allocators'!$B$15:$W$358, MATCH('O5 Details by Class &amp; Accounts'!CK$18, 'E2 Allocators'!$B$15:$W$15, 0),FALSE)*$E141), 0, VLOOKUP(VLOOKUP($A141, 'E4 TB Allocation Details'!$A$18:$L$214, MATCH("A &amp; G ID", 'E4 TB Allocation Details'!$A$18:$L$18, 0),FALSE), 'E2 Allocators'!$B$15:$W$358, MATCH('O5 Details by Class &amp; Accounts'!CK$18, 'E2 Allocators'!$B$15:$W$15, 0),FALSE)*$E141)</f>
        <v>0</v>
      </c>
      <c r="CL141" s="1322">
        <f>IF(ISERROR(VLOOKUP(VLOOKUP($A141, 'E4 TB Allocation Details'!$A$18:$L$214, MATCH("A &amp; G ID", 'E4 TB Allocation Details'!$A$18:$L$18, 0),FALSE), 'E2 Allocators'!$B$15:$W$358, MATCH('O5 Details by Class &amp; Accounts'!CL$18, 'E2 Allocators'!$B$15:$W$15, 0),FALSE)*$E141), 0, VLOOKUP(VLOOKUP($A141, 'E4 TB Allocation Details'!$A$18:$L$214, MATCH("A &amp; G ID", 'E4 TB Allocation Details'!$A$18:$L$18, 0),FALSE), 'E2 Allocators'!$B$15:$W$358, MATCH('O5 Details by Class &amp; Accounts'!CL$18, 'E2 Allocators'!$B$15:$W$15, 0),FALSE)*$E141)</f>
        <v>0</v>
      </c>
      <c r="CM141" s="1322">
        <f>IF(ISERROR(VLOOKUP(VLOOKUP($A141, 'E4 TB Allocation Details'!$A$18:$L$214, MATCH("A &amp; G ID", 'E4 TB Allocation Details'!$A$18:$L$18, 0),FALSE), 'E2 Allocators'!$B$15:$W$358, MATCH('O5 Details by Class &amp; Accounts'!CM$18, 'E2 Allocators'!$B$15:$W$15, 0),FALSE)*$E141), 0, VLOOKUP(VLOOKUP($A141, 'E4 TB Allocation Details'!$A$18:$L$214, MATCH("A &amp; G ID", 'E4 TB Allocation Details'!$A$18:$L$18, 0),FALSE), 'E2 Allocators'!$B$15:$W$358, MATCH('O5 Details by Class &amp; Accounts'!CM$18, 'E2 Allocators'!$B$15:$W$15, 0),FALSE)*$E141)</f>
        <v>0</v>
      </c>
      <c r="CN141" s="1322">
        <f t="shared" si="42"/>
        <v>0</v>
      </c>
      <c r="CO141" s="1651">
        <f t="shared" si="43"/>
        <v>0</v>
      </c>
      <c r="CQ141" s="1899">
        <v>1850</v>
      </c>
    </row>
    <row r="142" spans="1:95" s="64" customFormat="1" ht="25.5" x14ac:dyDescent="0.2">
      <c r="A142" s="1090">
        <v>5040</v>
      </c>
      <c r="B142" s="1089" t="s">
        <v>4</v>
      </c>
      <c r="C142" s="1648">
        <f>IF(ISERROR(VLOOKUP($A142,'I3 TB Data'!$A$19:$H$483,MATCH('O5 Details by Class &amp; Accounts'!$C$18, 'I3 TB Data'!$A$19:$H$19,0),0)), 0, VLOOKUP($A142,'I3 TB Data'!$A$19:$H$483,MATCH('O5 Details by Class &amp; Accounts'!$C$18,'I3 TB Data'!$A$19:$H$19,0),0))</f>
        <v>0</v>
      </c>
      <c r="D142" s="1649"/>
      <c r="E142" s="1648">
        <f t="shared" si="31"/>
        <v>0</v>
      </c>
      <c r="F142" s="1650">
        <f>IF(ISERROR(VLOOKUP($A142, 'E1 Categorization'!A33:E124, MATCH("Customer Component", 'E1 Categorization'!$A$33:$E$33,0), 0)), 0, IF(VLOOKUP($A142, 'E1 Categorization'!A33:E124, MATCH("Customer Component", 'E1 Categorization'!$A$33:$E$33,0), 0)=0, 'O5 Details by Class &amp; Accounts'!$E142, IF(AND(VLOOKUP($A142, 'E1 Categorization'!A33:E124, MATCH("Customer Component", 'E1 Categorization'!$A$33:$E$33,0), 0) &gt;0, VLOOKUP($A142, 'E1 Categorization'!A33:E124, MATCH("Customer Component", 'E1 Categorization'!$A$33:$E$33,0), 0)&lt;1), 'O5 Details by Class &amp; Accounts'!$E142*(1-VLOOKUP($A142, 'E1 Categorization'!A33:E124, MATCH("Customer Component", 'E1 Categorization'!$A$33:$E$33,0), 0)), 0)))</f>
        <v>0</v>
      </c>
      <c r="G142" s="1650">
        <f>IF(ISERROR(VLOOKUP($A142, 'E1 Categorization'!A33:E124, MATCH("Customer Component", 'E1 Categorization'!$A$33:$E$33,0), 0)),0, IF(VLOOKUP($A142, 'E1 Categorization'!A33:E124, MATCH("Customer Component", 'E1 Categorization'!$A$33:$E$33,0), 0)=0, 0, IF(AND(VLOOKUP($A142, 'E1 Categorization'!A33:E124, MATCH("Customer Component", 'E1 Categorization'!$A$33:$E$33,0), 0) &gt;0, VLOOKUP($A142, 'E1 Categorization'!A33:E124, MATCH("Customer Component", 'E1 Categorization'!$A$33:$E$33,0), 0)&lt;1), 'O5 Details by Class &amp; Accounts'!$E142*(VLOOKUP($A142, 'E1 Categorization'!A33:E124, MATCH("Customer Component", 'E1 Categorization'!$A$33:$E$33,0), 0)), 'O5 Details by Class &amp; Accounts'!$E142)))</f>
        <v>0</v>
      </c>
      <c r="H142" s="1322">
        <f t="shared" si="38"/>
        <v>0</v>
      </c>
      <c r="I142" s="1322">
        <f>IF(ISERROR(VLOOKUP(VLOOKUP($A142, 'E4 TB Allocation Details'!$A$18:$L$214, MATCH("Demand ID", 'E4 TB Allocation Details'!$A$18:$L$18, 0),FALSE), 'E2 Allocators'!$B$15:$W$358, MATCH('O5 Details by Class &amp; Accounts'!I$18, 'E2 Allocators'!$B$15:$W$15, 0),FALSE)*$F142), 0, VLOOKUP(VLOOKUP($A142, 'E4 TB Allocation Details'!$A$18:$L$214, MATCH("Demand ID", 'E4 TB Allocation Details'!$A$18:$L$18, 0),FALSE), 'E2 Allocators'!$B$15:$W$358, MATCH('O5 Details by Class &amp; Accounts'!I$18, 'E2 Allocators'!$B$15:$W$15, 0),FALSE)*$F142)</f>
        <v>0</v>
      </c>
      <c r="J142" s="1322">
        <f>IF(ISERROR(VLOOKUP(VLOOKUP($A142, 'E4 TB Allocation Details'!$A$18:$L$214, MATCH("Demand ID", 'E4 TB Allocation Details'!$A$18:$L$18, 0),FALSE), 'E2 Allocators'!$B$15:$W$358, MATCH('O5 Details by Class &amp; Accounts'!J$18, 'E2 Allocators'!$B$15:$W$15, 0),FALSE)*$F142), 0, VLOOKUP(VLOOKUP($A142, 'E4 TB Allocation Details'!$A$18:$L$214, MATCH("Demand ID", 'E4 TB Allocation Details'!$A$18:$L$18, 0),FALSE), 'E2 Allocators'!$B$15:$W$358, MATCH('O5 Details by Class &amp; Accounts'!J$18, 'E2 Allocators'!$B$15:$W$15, 0),FALSE)*$F142)</f>
        <v>0</v>
      </c>
      <c r="K142" s="1322">
        <f>IF(ISERROR(VLOOKUP(VLOOKUP($A142, 'E4 TB Allocation Details'!$A$18:$L$214, MATCH("Demand ID", 'E4 TB Allocation Details'!$A$18:$L$18, 0),FALSE), 'E2 Allocators'!$B$15:$W$358, MATCH('O5 Details by Class &amp; Accounts'!K$18, 'E2 Allocators'!$B$15:$W$15, 0),FALSE)*$F142), 0, VLOOKUP(VLOOKUP($A142, 'E4 TB Allocation Details'!$A$18:$L$214, MATCH("Demand ID", 'E4 TB Allocation Details'!$A$18:$L$18, 0),FALSE), 'E2 Allocators'!$B$15:$W$358, MATCH('O5 Details by Class &amp; Accounts'!K$18, 'E2 Allocators'!$B$15:$W$15, 0),FALSE)*$F142)</f>
        <v>0</v>
      </c>
      <c r="L142" s="1322">
        <f>IF(ISERROR(VLOOKUP(VLOOKUP($A142, 'E4 TB Allocation Details'!$A$18:$L$214, MATCH("Demand ID", 'E4 TB Allocation Details'!$A$18:$L$18, 0),FALSE), 'E2 Allocators'!$B$15:$W$358, MATCH('O5 Details by Class &amp; Accounts'!L$18, 'E2 Allocators'!$B$15:$W$15, 0),FALSE)*$F142), 0, VLOOKUP(VLOOKUP($A142, 'E4 TB Allocation Details'!$A$18:$L$214, MATCH("Demand ID", 'E4 TB Allocation Details'!$A$18:$L$18, 0),FALSE), 'E2 Allocators'!$B$15:$W$358, MATCH('O5 Details by Class &amp; Accounts'!L$18, 'E2 Allocators'!$B$15:$W$15, 0),FALSE)*$F142)</f>
        <v>0</v>
      </c>
      <c r="M142" s="1322">
        <f>IF(ISERROR(VLOOKUP(VLOOKUP($A142, 'E4 TB Allocation Details'!$A$18:$L$214, MATCH("Demand ID", 'E4 TB Allocation Details'!$A$18:$L$18, 0),FALSE), 'E2 Allocators'!$B$15:$W$358, MATCH('O5 Details by Class &amp; Accounts'!M$18, 'E2 Allocators'!$B$15:$W$15, 0),FALSE)*$F142), 0, VLOOKUP(VLOOKUP($A142, 'E4 TB Allocation Details'!$A$18:$L$214, MATCH("Demand ID", 'E4 TB Allocation Details'!$A$18:$L$18, 0),FALSE), 'E2 Allocators'!$B$15:$W$358, MATCH('O5 Details by Class &amp; Accounts'!M$18, 'E2 Allocators'!$B$15:$W$15, 0),FALSE)*$F142)</f>
        <v>0</v>
      </c>
      <c r="N142" s="1322">
        <f>IF(ISERROR(VLOOKUP(VLOOKUP($A142, 'E4 TB Allocation Details'!$A$18:$L$214, MATCH("Demand ID", 'E4 TB Allocation Details'!$A$18:$L$18, 0),FALSE), 'E2 Allocators'!$B$15:$W$358, MATCH('O5 Details by Class &amp; Accounts'!N$18, 'E2 Allocators'!$B$15:$W$15, 0),FALSE)*$F142), 0, VLOOKUP(VLOOKUP($A142, 'E4 TB Allocation Details'!$A$18:$L$214, MATCH("Demand ID", 'E4 TB Allocation Details'!$A$18:$L$18, 0),FALSE), 'E2 Allocators'!$B$15:$W$358, MATCH('O5 Details by Class &amp; Accounts'!N$18, 'E2 Allocators'!$B$15:$W$15, 0),FALSE)*$F142)</f>
        <v>0</v>
      </c>
      <c r="O142" s="1322">
        <f>IF(ISERROR(VLOOKUP(VLOOKUP($A142, 'E4 TB Allocation Details'!$A$18:$L$214, MATCH("Demand ID", 'E4 TB Allocation Details'!$A$18:$L$18, 0),FALSE), 'E2 Allocators'!$B$15:$W$358, MATCH('O5 Details by Class &amp; Accounts'!O$18, 'E2 Allocators'!$B$15:$W$15, 0),FALSE)*$F142), 0, VLOOKUP(VLOOKUP($A142, 'E4 TB Allocation Details'!$A$18:$L$214, MATCH("Demand ID", 'E4 TB Allocation Details'!$A$18:$L$18, 0),FALSE), 'E2 Allocators'!$B$15:$W$358, MATCH('O5 Details by Class &amp; Accounts'!O$18, 'E2 Allocators'!$B$15:$W$15, 0),FALSE)*$F142)</f>
        <v>0</v>
      </c>
      <c r="P142" s="1322">
        <f>IF(ISERROR(VLOOKUP(VLOOKUP($A142, 'E4 TB Allocation Details'!$A$18:$L$214, MATCH("Demand ID", 'E4 TB Allocation Details'!$A$18:$L$18, 0),FALSE), 'E2 Allocators'!$B$15:$W$358, MATCH('O5 Details by Class &amp; Accounts'!P$18, 'E2 Allocators'!$B$15:$W$15, 0),FALSE)*$F142), 0, VLOOKUP(VLOOKUP($A142, 'E4 TB Allocation Details'!$A$18:$L$214, MATCH("Demand ID", 'E4 TB Allocation Details'!$A$18:$L$18, 0),FALSE), 'E2 Allocators'!$B$15:$W$358, MATCH('O5 Details by Class &amp; Accounts'!P$18, 'E2 Allocators'!$B$15:$W$15, 0),FALSE)*$F142)</f>
        <v>0</v>
      </c>
      <c r="Q142" s="1322">
        <f>IF(ISERROR(VLOOKUP(VLOOKUP($A142, 'E4 TB Allocation Details'!$A$18:$L$214, MATCH("Demand ID", 'E4 TB Allocation Details'!$A$18:$L$18, 0),FALSE), 'E2 Allocators'!$B$15:$W$358, MATCH('O5 Details by Class &amp; Accounts'!Q$18, 'E2 Allocators'!$B$15:$W$15, 0),FALSE)*$F142), 0, VLOOKUP(VLOOKUP($A142, 'E4 TB Allocation Details'!$A$18:$L$214, MATCH("Demand ID", 'E4 TB Allocation Details'!$A$18:$L$18, 0),FALSE), 'E2 Allocators'!$B$15:$W$358, MATCH('O5 Details by Class &amp; Accounts'!Q$18, 'E2 Allocators'!$B$15:$W$15, 0),FALSE)*$F142)</f>
        <v>0</v>
      </c>
      <c r="R142" s="1322">
        <f>IF(ISERROR(VLOOKUP(VLOOKUP($A142, 'E4 TB Allocation Details'!$A$18:$L$214, MATCH("Demand ID", 'E4 TB Allocation Details'!$A$18:$L$18, 0),FALSE), 'E2 Allocators'!$B$15:$W$358, MATCH('O5 Details by Class &amp; Accounts'!R$18, 'E2 Allocators'!$B$15:$W$15, 0),FALSE)*$F142), 0, VLOOKUP(VLOOKUP($A142, 'E4 TB Allocation Details'!$A$18:$L$214, MATCH("Demand ID", 'E4 TB Allocation Details'!$A$18:$L$18, 0),FALSE), 'E2 Allocators'!$B$15:$W$358, MATCH('O5 Details by Class &amp; Accounts'!R$18, 'E2 Allocators'!$B$15:$W$15, 0),FALSE)*$F142)</f>
        <v>0</v>
      </c>
      <c r="S142" s="1322">
        <f>IF(ISERROR(VLOOKUP(VLOOKUP($A142, 'E4 TB Allocation Details'!$A$18:$L$214, MATCH("Demand ID", 'E4 TB Allocation Details'!$A$18:$L$18, 0),FALSE), 'E2 Allocators'!$B$15:$W$358, MATCH('O5 Details by Class &amp; Accounts'!S$18, 'E2 Allocators'!$B$15:$W$15, 0),FALSE)*$F142), 0, VLOOKUP(VLOOKUP($A142, 'E4 TB Allocation Details'!$A$18:$L$214, MATCH("Demand ID", 'E4 TB Allocation Details'!$A$18:$L$18, 0),FALSE), 'E2 Allocators'!$B$15:$W$358, MATCH('O5 Details by Class &amp; Accounts'!S$18, 'E2 Allocators'!$B$15:$W$15, 0),FALSE)*$F142)</f>
        <v>0</v>
      </c>
      <c r="T142" s="1322">
        <f>IF(ISERROR(VLOOKUP(VLOOKUP($A142, 'E4 TB Allocation Details'!$A$18:$L$214, MATCH("Demand ID", 'E4 TB Allocation Details'!$A$18:$L$18, 0),FALSE), 'E2 Allocators'!$B$15:$W$358, MATCH('O5 Details by Class &amp; Accounts'!T$18, 'E2 Allocators'!$B$15:$W$15, 0),FALSE)*$F142), 0, VLOOKUP(VLOOKUP($A142, 'E4 TB Allocation Details'!$A$18:$L$214, MATCH("Demand ID", 'E4 TB Allocation Details'!$A$18:$L$18, 0),FALSE), 'E2 Allocators'!$B$15:$W$358, MATCH('O5 Details by Class &amp; Accounts'!T$18, 'E2 Allocators'!$B$15:$W$15, 0),FALSE)*$F142)</f>
        <v>0</v>
      </c>
      <c r="U142" s="1322">
        <f>IF(ISERROR(VLOOKUP(VLOOKUP($A142, 'E4 TB Allocation Details'!$A$18:$L$214, MATCH("Demand ID", 'E4 TB Allocation Details'!$A$18:$L$18, 0),FALSE), 'E2 Allocators'!$B$15:$W$358, MATCH('O5 Details by Class &amp; Accounts'!U$18, 'E2 Allocators'!$B$15:$W$15, 0),FALSE)*$F142), 0, VLOOKUP(VLOOKUP($A142, 'E4 TB Allocation Details'!$A$18:$L$214, MATCH("Demand ID", 'E4 TB Allocation Details'!$A$18:$L$18, 0),FALSE), 'E2 Allocators'!$B$15:$W$358, MATCH('O5 Details by Class &amp; Accounts'!U$18, 'E2 Allocators'!$B$15:$W$15, 0),FALSE)*$F142)</f>
        <v>0</v>
      </c>
      <c r="V142" s="1322">
        <f>IF(ISERROR(VLOOKUP(VLOOKUP($A142, 'E4 TB Allocation Details'!$A$18:$L$214, MATCH("Demand ID", 'E4 TB Allocation Details'!$A$18:$L$18, 0),FALSE), 'E2 Allocators'!$B$15:$W$358, MATCH('O5 Details by Class &amp; Accounts'!V$18, 'E2 Allocators'!$B$15:$W$15, 0),FALSE)*$F142), 0, VLOOKUP(VLOOKUP($A142, 'E4 TB Allocation Details'!$A$18:$L$214, MATCH("Demand ID", 'E4 TB Allocation Details'!$A$18:$L$18, 0),FALSE), 'E2 Allocators'!$B$15:$W$358, MATCH('O5 Details by Class &amp; Accounts'!V$18, 'E2 Allocators'!$B$15:$W$15, 0),FALSE)*$F142)</f>
        <v>0</v>
      </c>
      <c r="W142" s="1322">
        <f>IF(ISERROR(VLOOKUP(VLOOKUP($A142, 'E4 TB Allocation Details'!$A$18:$L$214, MATCH("Demand ID", 'E4 TB Allocation Details'!$A$18:$L$18, 0),FALSE), 'E2 Allocators'!$B$15:$W$358, MATCH('O5 Details by Class &amp; Accounts'!W$18, 'E2 Allocators'!$B$15:$W$15, 0),FALSE)*$F142), 0, VLOOKUP(VLOOKUP($A142, 'E4 TB Allocation Details'!$A$18:$L$214, MATCH("Demand ID", 'E4 TB Allocation Details'!$A$18:$L$18, 0),FALSE), 'E2 Allocators'!$B$15:$W$358, MATCH('O5 Details by Class &amp; Accounts'!W$18, 'E2 Allocators'!$B$15:$W$15, 0),FALSE)*$F142)</f>
        <v>0</v>
      </c>
      <c r="X142" s="1322">
        <f>IF(ISERROR(VLOOKUP(VLOOKUP($A142, 'E4 TB Allocation Details'!$A$18:$L$214, MATCH("Demand ID", 'E4 TB Allocation Details'!$A$18:$L$18, 0),FALSE), 'E2 Allocators'!$B$15:$W$358, MATCH('O5 Details by Class &amp; Accounts'!X$18, 'E2 Allocators'!$B$15:$W$15, 0),FALSE)*$F142), 0, VLOOKUP(VLOOKUP($A142, 'E4 TB Allocation Details'!$A$18:$L$214, MATCH("Demand ID", 'E4 TB Allocation Details'!$A$18:$L$18, 0),FALSE), 'E2 Allocators'!$B$15:$W$358, MATCH('O5 Details by Class &amp; Accounts'!X$18, 'E2 Allocators'!$B$15:$W$15, 0),FALSE)*$F142)</f>
        <v>0</v>
      </c>
      <c r="Y142" s="1322">
        <f>IF(ISERROR(VLOOKUP(VLOOKUP($A142, 'E4 TB Allocation Details'!$A$18:$L$214, MATCH("Demand ID", 'E4 TB Allocation Details'!$A$18:$L$18, 0),FALSE), 'E2 Allocators'!$B$15:$W$358, MATCH('O5 Details by Class &amp; Accounts'!Y$18, 'E2 Allocators'!$B$15:$W$15, 0),FALSE)*$F142), 0, VLOOKUP(VLOOKUP($A142, 'E4 TB Allocation Details'!$A$18:$L$214, MATCH("Demand ID", 'E4 TB Allocation Details'!$A$18:$L$18, 0),FALSE), 'E2 Allocators'!$B$15:$W$358, MATCH('O5 Details by Class &amp; Accounts'!Y$18, 'E2 Allocators'!$B$15:$W$15, 0),FALSE)*$F142)</f>
        <v>0</v>
      </c>
      <c r="Z142" s="1322">
        <f>IF(ISERROR(VLOOKUP(VLOOKUP($A142, 'E4 TB Allocation Details'!$A$18:$L$214, MATCH("Demand ID", 'E4 TB Allocation Details'!$A$18:$L$18, 0),FALSE), 'E2 Allocators'!$B$15:$W$358, MATCH('O5 Details by Class &amp; Accounts'!Z$18, 'E2 Allocators'!$B$15:$W$15, 0),FALSE)*$F142), 0, VLOOKUP(VLOOKUP($A142, 'E4 TB Allocation Details'!$A$18:$L$214, MATCH("Demand ID", 'E4 TB Allocation Details'!$A$18:$L$18, 0),FALSE), 'E2 Allocators'!$B$15:$W$358, MATCH('O5 Details by Class &amp; Accounts'!Z$18, 'E2 Allocators'!$B$15:$W$15, 0),FALSE)*$F142)</f>
        <v>0</v>
      </c>
      <c r="AA142" s="1322">
        <f>IF(ISERROR(VLOOKUP(VLOOKUP($A142, 'E4 TB Allocation Details'!$A$18:$L$214, MATCH("Demand ID", 'E4 TB Allocation Details'!$A$18:$L$18, 0),FALSE), 'E2 Allocators'!$B$15:$W$358, MATCH('O5 Details by Class &amp; Accounts'!AA$18, 'E2 Allocators'!$B$15:$W$15, 0),FALSE)*$F142), 0, VLOOKUP(VLOOKUP($A142, 'E4 TB Allocation Details'!$A$18:$L$214, MATCH("Demand ID", 'E4 TB Allocation Details'!$A$18:$L$18, 0),FALSE), 'E2 Allocators'!$B$15:$W$358, MATCH('O5 Details by Class &amp; Accounts'!AA$18, 'E2 Allocators'!$B$15:$W$15, 0),FALSE)*$F142)</f>
        <v>0</v>
      </c>
      <c r="AB142" s="1322">
        <f>IF(ISERROR(VLOOKUP(VLOOKUP($A142, 'E4 TB Allocation Details'!$A$18:$L$214, MATCH("Demand ID", 'E4 TB Allocation Details'!$A$18:$L$18, 0),FALSE), 'E2 Allocators'!$B$15:$W$358, MATCH('O5 Details by Class &amp; Accounts'!AB$18, 'E2 Allocators'!$B$15:$W$15, 0),FALSE)*$F142), 0, VLOOKUP(VLOOKUP($A142, 'E4 TB Allocation Details'!$A$18:$L$214, MATCH("Demand ID", 'E4 TB Allocation Details'!$A$18:$L$18, 0),FALSE), 'E2 Allocators'!$B$15:$W$358, MATCH('O5 Details by Class &amp; Accounts'!AB$18, 'E2 Allocators'!$B$15:$W$15, 0),FALSE)*$F142)</f>
        <v>0</v>
      </c>
      <c r="AC142" s="1322">
        <f t="shared" si="39"/>
        <v>0</v>
      </c>
      <c r="AD142" s="1322">
        <f>IF(ISERROR(VLOOKUP(VLOOKUP($A142, 'E4 TB Allocation Details'!$A$18:$L$214, MATCH("Customer ID", 'E4 TB Allocation Details'!$A$18:$L$18, 0),FALSE), 'E2 Allocators'!$B$15:$W$358, MATCH('O5 Details by Class &amp; Accounts'!AD$18, 'E2 Allocators'!$B$15:$W$15, 0),FALSE)*$G142), 0, VLOOKUP(VLOOKUP($A142, 'E4 TB Allocation Details'!$A$18:$L$214, MATCH("Customer ID", 'E4 TB Allocation Details'!$A$18:$L$18, 0),FALSE), 'E2 Allocators'!$B$15:$W$358, MATCH('O5 Details by Class &amp; Accounts'!AD$18, 'E2 Allocators'!$B$15:$W$15, 0),FALSE)*$G142)</f>
        <v>0</v>
      </c>
      <c r="AE142" s="1322">
        <f>IF(ISERROR(VLOOKUP(VLOOKUP($A142, 'E4 TB Allocation Details'!$A$18:$L$214, MATCH("Customer ID", 'E4 TB Allocation Details'!$A$18:$L$18, 0),FALSE), 'E2 Allocators'!$B$15:$W$358, MATCH('O5 Details by Class &amp; Accounts'!AE$18, 'E2 Allocators'!$B$15:$W$15, 0),FALSE)*$G142), 0, VLOOKUP(VLOOKUP($A142, 'E4 TB Allocation Details'!$A$18:$L$214, MATCH("Customer ID", 'E4 TB Allocation Details'!$A$18:$L$18, 0),FALSE), 'E2 Allocators'!$B$15:$W$358, MATCH('O5 Details by Class &amp; Accounts'!AE$18, 'E2 Allocators'!$B$15:$W$15, 0),FALSE)*$G142)</f>
        <v>0</v>
      </c>
      <c r="AF142" s="1322">
        <f>IF(ISERROR(VLOOKUP(VLOOKUP($A142, 'E4 TB Allocation Details'!$A$18:$L$214, MATCH("Customer ID", 'E4 TB Allocation Details'!$A$18:$L$18, 0),FALSE), 'E2 Allocators'!$B$15:$W$358, MATCH('O5 Details by Class &amp; Accounts'!AF$18, 'E2 Allocators'!$B$15:$W$15, 0),FALSE)*$G142), 0, VLOOKUP(VLOOKUP($A142, 'E4 TB Allocation Details'!$A$18:$L$214, MATCH("Customer ID", 'E4 TB Allocation Details'!$A$18:$L$18, 0),FALSE), 'E2 Allocators'!$B$15:$W$358, MATCH('O5 Details by Class &amp; Accounts'!AF$18, 'E2 Allocators'!$B$15:$W$15, 0),FALSE)*$G142)</f>
        <v>0</v>
      </c>
      <c r="AG142" s="1322">
        <f>IF(ISERROR(VLOOKUP(VLOOKUP($A142, 'E4 TB Allocation Details'!$A$18:$L$214, MATCH("Customer ID", 'E4 TB Allocation Details'!$A$18:$L$18, 0),FALSE), 'E2 Allocators'!$B$15:$W$358, MATCH('O5 Details by Class &amp; Accounts'!AG$18, 'E2 Allocators'!$B$15:$W$15, 0),FALSE)*$G142), 0, VLOOKUP(VLOOKUP($A142, 'E4 TB Allocation Details'!$A$18:$L$214, MATCH("Customer ID", 'E4 TB Allocation Details'!$A$18:$L$18, 0),FALSE), 'E2 Allocators'!$B$15:$W$358, MATCH('O5 Details by Class &amp; Accounts'!AG$18, 'E2 Allocators'!$B$15:$W$15, 0),FALSE)*$G142)</f>
        <v>0</v>
      </c>
      <c r="AH142" s="1322">
        <f>IF(ISERROR(VLOOKUP(VLOOKUP($A142, 'E4 TB Allocation Details'!$A$18:$L$214, MATCH("Customer ID", 'E4 TB Allocation Details'!$A$18:$L$18, 0),FALSE), 'E2 Allocators'!$B$15:$W$358, MATCH('O5 Details by Class &amp; Accounts'!AH$18, 'E2 Allocators'!$B$15:$W$15, 0),FALSE)*$G142), 0, VLOOKUP(VLOOKUP($A142, 'E4 TB Allocation Details'!$A$18:$L$214, MATCH("Customer ID", 'E4 TB Allocation Details'!$A$18:$L$18, 0),FALSE), 'E2 Allocators'!$B$15:$W$358, MATCH('O5 Details by Class &amp; Accounts'!AH$18, 'E2 Allocators'!$B$15:$W$15, 0),FALSE)*$G142)</f>
        <v>0</v>
      </c>
      <c r="AI142" s="1322">
        <f>IF(ISERROR(VLOOKUP(VLOOKUP($A142, 'E4 TB Allocation Details'!$A$18:$L$214, MATCH("Customer ID", 'E4 TB Allocation Details'!$A$18:$L$18, 0),FALSE), 'E2 Allocators'!$B$15:$W$358, MATCH('O5 Details by Class &amp; Accounts'!AI$18, 'E2 Allocators'!$B$15:$W$15, 0),FALSE)*$G142), 0, VLOOKUP(VLOOKUP($A142, 'E4 TB Allocation Details'!$A$18:$L$214, MATCH("Customer ID", 'E4 TB Allocation Details'!$A$18:$L$18, 0),FALSE), 'E2 Allocators'!$B$15:$W$358, MATCH('O5 Details by Class &amp; Accounts'!AI$18, 'E2 Allocators'!$B$15:$W$15, 0),FALSE)*$G142)</f>
        <v>0</v>
      </c>
      <c r="AJ142" s="1322">
        <f>IF(ISERROR(VLOOKUP(VLOOKUP($A142, 'E4 TB Allocation Details'!$A$18:$L$214, MATCH("Customer ID", 'E4 TB Allocation Details'!$A$18:$L$18, 0),FALSE), 'E2 Allocators'!$B$15:$W$358, MATCH('O5 Details by Class &amp; Accounts'!AJ$18, 'E2 Allocators'!$B$15:$W$15, 0),FALSE)*$G142), 0, VLOOKUP(VLOOKUP($A142, 'E4 TB Allocation Details'!$A$18:$L$214, MATCH("Customer ID", 'E4 TB Allocation Details'!$A$18:$L$18, 0),FALSE), 'E2 Allocators'!$B$15:$W$358, MATCH('O5 Details by Class &amp; Accounts'!AJ$18, 'E2 Allocators'!$B$15:$W$15, 0),FALSE)*$G142)</f>
        <v>0</v>
      </c>
      <c r="AK142" s="1322">
        <f>IF(ISERROR(VLOOKUP(VLOOKUP($A142, 'E4 TB Allocation Details'!$A$18:$L$214, MATCH("Customer ID", 'E4 TB Allocation Details'!$A$18:$L$18, 0),FALSE), 'E2 Allocators'!$B$15:$W$358, MATCH('O5 Details by Class &amp; Accounts'!AK$18, 'E2 Allocators'!$B$15:$W$15, 0),FALSE)*$G142), 0, VLOOKUP(VLOOKUP($A142, 'E4 TB Allocation Details'!$A$18:$L$214, MATCH("Customer ID", 'E4 TB Allocation Details'!$A$18:$L$18, 0),FALSE), 'E2 Allocators'!$B$15:$W$358, MATCH('O5 Details by Class &amp; Accounts'!AK$18, 'E2 Allocators'!$B$15:$W$15, 0),FALSE)*$G142)</f>
        <v>0</v>
      </c>
      <c r="AL142" s="1322">
        <f>IF(ISERROR(VLOOKUP(VLOOKUP($A142, 'E4 TB Allocation Details'!$A$18:$L$214, MATCH("Customer ID", 'E4 TB Allocation Details'!$A$18:$L$18, 0),FALSE), 'E2 Allocators'!$B$15:$W$358, MATCH('O5 Details by Class &amp; Accounts'!AL$18, 'E2 Allocators'!$B$15:$W$15, 0),FALSE)*$G142), 0, VLOOKUP(VLOOKUP($A142, 'E4 TB Allocation Details'!$A$18:$L$214, MATCH("Customer ID", 'E4 TB Allocation Details'!$A$18:$L$18, 0),FALSE), 'E2 Allocators'!$B$15:$W$358, MATCH('O5 Details by Class &amp; Accounts'!AL$18, 'E2 Allocators'!$B$15:$W$15, 0),FALSE)*$G142)</f>
        <v>0</v>
      </c>
      <c r="AM142" s="1322">
        <f>IF(ISERROR(VLOOKUP(VLOOKUP($A142, 'E4 TB Allocation Details'!$A$18:$L$214, MATCH("Customer ID", 'E4 TB Allocation Details'!$A$18:$L$18, 0),FALSE), 'E2 Allocators'!$B$15:$W$358, MATCH('O5 Details by Class &amp; Accounts'!AM$18, 'E2 Allocators'!$B$15:$W$15, 0),FALSE)*$G142), 0, VLOOKUP(VLOOKUP($A142, 'E4 TB Allocation Details'!$A$18:$L$214, MATCH("Customer ID", 'E4 TB Allocation Details'!$A$18:$L$18, 0),FALSE), 'E2 Allocators'!$B$15:$W$358, MATCH('O5 Details by Class &amp; Accounts'!AM$18, 'E2 Allocators'!$B$15:$W$15, 0),FALSE)*$G142)</f>
        <v>0</v>
      </c>
      <c r="AN142" s="1322">
        <f>IF(ISERROR(VLOOKUP(VLOOKUP($A142, 'E4 TB Allocation Details'!$A$18:$L$214, MATCH("Customer ID", 'E4 TB Allocation Details'!$A$18:$L$18, 0),FALSE), 'E2 Allocators'!$B$15:$W$358, MATCH('O5 Details by Class &amp; Accounts'!AN$18, 'E2 Allocators'!$B$15:$W$15, 0),FALSE)*$G142), 0, VLOOKUP(VLOOKUP($A142, 'E4 TB Allocation Details'!$A$18:$L$214, MATCH("Customer ID", 'E4 TB Allocation Details'!$A$18:$L$18, 0),FALSE), 'E2 Allocators'!$B$15:$W$358, MATCH('O5 Details by Class &amp; Accounts'!AN$18, 'E2 Allocators'!$B$15:$W$15, 0),FALSE)*$G142)</f>
        <v>0</v>
      </c>
      <c r="AO142" s="1322">
        <f>IF(ISERROR(VLOOKUP(VLOOKUP($A142, 'E4 TB Allocation Details'!$A$18:$L$214, MATCH("Customer ID", 'E4 TB Allocation Details'!$A$18:$L$18, 0),FALSE), 'E2 Allocators'!$B$15:$W$358, MATCH('O5 Details by Class &amp; Accounts'!AO$18, 'E2 Allocators'!$B$15:$W$15, 0),FALSE)*$G142), 0, VLOOKUP(VLOOKUP($A142, 'E4 TB Allocation Details'!$A$18:$L$214, MATCH("Customer ID", 'E4 TB Allocation Details'!$A$18:$L$18, 0),FALSE), 'E2 Allocators'!$B$15:$W$358, MATCH('O5 Details by Class &amp; Accounts'!AO$18, 'E2 Allocators'!$B$15:$W$15, 0),FALSE)*$G142)</f>
        <v>0</v>
      </c>
      <c r="AP142" s="1322">
        <f>IF(ISERROR(VLOOKUP(VLOOKUP($A142, 'E4 TB Allocation Details'!$A$18:$L$214, MATCH("Customer ID", 'E4 TB Allocation Details'!$A$18:$L$18, 0),FALSE), 'E2 Allocators'!$B$15:$W$358, MATCH('O5 Details by Class &amp; Accounts'!AP$18, 'E2 Allocators'!$B$15:$W$15, 0),FALSE)*$G142), 0, VLOOKUP(VLOOKUP($A142, 'E4 TB Allocation Details'!$A$18:$L$214, MATCH("Customer ID", 'E4 TB Allocation Details'!$A$18:$L$18, 0),FALSE), 'E2 Allocators'!$B$15:$W$358, MATCH('O5 Details by Class &amp; Accounts'!AP$18, 'E2 Allocators'!$B$15:$W$15, 0),FALSE)*$G142)</f>
        <v>0</v>
      </c>
      <c r="AQ142" s="1322">
        <f>IF(ISERROR(VLOOKUP(VLOOKUP($A142, 'E4 TB Allocation Details'!$A$18:$L$214, MATCH("Customer ID", 'E4 TB Allocation Details'!$A$18:$L$18, 0),FALSE), 'E2 Allocators'!$B$15:$W$358, MATCH('O5 Details by Class &amp; Accounts'!AQ$18, 'E2 Allocators'!$B$15:$W$15, 0),FALSE)*$G142), 0, VLOOKUP(VLOOKUP($A142, 'E4 TB Allocation Details'!$A$18:$L$214, MATCH("Customer ID", 'E4 TB Allocation Details'!$A$18:$L$18, 0),FALSE), 'E2 Allocators'!$B$15:$W$358, MATCH('O5 Details by Class &amp; Accounts'!AQ$18, 'E2 Allocators'!$B$15:$W$15, 0),FALSE)*$G142)</f>
        <v>0</v>
      </c>
      <c r="AR142" s="1322">
        <f>IF(ISERROR(VLOOKUP(VLOOKUP($A142, 'E4 TB Allocation Details'!$A$18:$L$214, MATCH("Customer ID", 'E4 TB Allocation Details'!$A$18:$L$18, 0),FALSE), 'E2 Allocators'!$B$15:$W$358, MATCH('O5 Details by Class &amp; Accounts'!AR$18, 'E2 Allocators'!$B$15:$W$15, 0),FALSE)*$G142), 0, VLOOKUP(VLOOKUP($A142, 'E4 TB Allocation Details'!$A$18:$L$214, MATCH("Customer ID", 'E4 TB Allocation Details'!$A$18:$L$18, 0),FALSE), 'E2 Allocators'!$B$15:$W$358, MATCH('O5 Details by Class &amp; Accounts'!AR$18, 'E2 Allocators'!$B$15:$W$15, 0),FALSE)*$G142)</f>
        <v>0</v>
      </c>
      <c r="AS142" s="1322">
        <f>IF(ISERROR(VLOOKUP(VLOOKUP($A142, 'E4 TB Allocation Details'!$A$18:$L$214, MATCH("Customer ID", 'E4 TB Allocation Details'!$A$18:$L$18, 0),FALSE), 'E2 Allocators'!$B$15:$W$358, MATCH('O5 Details by Class &amp; Accounts'!AS$18, 'E2 Allocators'!$B$15:$W$15, 0),FALSE)*$G142), 0, VLOOKUP(VLOOKUP($A142, 'E4 TB Allocation Details'!$A$18:$L$214, MATCH("Customer ID", 'E4 TB Allocation Details'!$A$18:$L$18, 0),FALSE), 'E2 Allocators'!$B$15:$W$358, MATCH('O5 Details by Class &amp; Accounts'!AS$18, 'E2 Allocators'!$B$15:$W$15, 0),FALSE)*$G142)</f>
        <v>0</v>
      </c>
      <c r="AT142" s="1322">
        <f>IF(ISERROR(VLOOKUP(VLOOKUP($A142, 'E4 TB Allocation Details'!$A$18:$L$214, MATCH("Customer ID", 'E4 TB Allocation Details'!$A$18:$L$18, 0),FALSE), 'E2 Allocators'!$B$15:$W$358, MATCH('O5 Details by Class &amp; Accounts'!AT$18, 'E2 Allocators'!$B$15:$W$15, 0),FALSE)*$G142), 0, VLOOKUP(VLOOKUP($A142, 'E4 TB Allocation Details'!$A$18:$L$214, MATCH("Customer ID", 'E4 TB Allocation Details'!$A$18:$L$18, 0),FALSE), 'E2 Allocators'!$B$15:$W$358, MATCH('O5 Details by Class &amp; Accounts'!AT$18, 'E2 Allocators'!$B$15:$W$15, 0),FALSE)*$G142)</f>
        <v>0</v>
      </c>
      <c r="AU142" s="1322">
        <f>IF(ISERROR(VLOOKUP(VLOOKUP($A142, 'E4 TB Allocation Details'!$A$18:$L$214, MATCH("Customer ID", 'E4 TB Allocation Details'!$A$18:$L$18, 0),FALSE), 'E2 Allocators'!$B$15:$W$358, MATCH('O5 Details by Class &amp; Accounts'!AU$18, 'E2 Allocators'!$B$15:$W$15, 0),FALSE)*$G142), 0, VLOOKUP(VLOOKUP($A142, 'E4 TB Allocation Details'!$A$18:$L$214, MATCH("Customer ID", 'E4 TB Allocation Details'!$A$18:$L$18, 0),FALSE), 'E2 Allocators'!$B$15:$W$358, MATCH('O5 Details by Class &amp; Accounts'!AU$18, 'E2 Allocators'!$B$15:$W$15, 0),FALSE)*$G142)</f>
        <v>0</v>
      </c>
      <c r="AV142" s="1322">
        <f>IF(ISERROR(VLOOKUP(VLOOKUP($A142, 'E4 TB Allocation Details'!$A$18:$L$214, MATCH("Customer ID", 'E4 TB Allocation Details'!$A$18:$L$18, 0),FALSE), 'E2 Allocators'!$B$15:$W$358, MATCH('O5 Details by Class &amp; Accounts'!AV$18, 'E2 Allocators'!$B$15:$W$15, 0),FALSE)*$G142), 0, VLOOKUP(VLOOKUP($A142, 'E4 TB Allocation Details'!$A$18:$L$214, MATCH("Customer ID", 'E4 TB Allocation Details'!$A$18:$L$18, 0),FALSE), 'E2 Allocators'!$B$15:$W$358, MATCH('O5 Details by Class &amp; Accounts'!AV$18, 'E2 Allocators'!$B$15:$W$15, 0),FALSE)*$G142)</f>
        <v>0</v>
      </c>
      <c r="AW142" s="1322">
        <f>IF(ISERROR(VLOOKUP(VLOOKUP($A142, 'E4 TB Allocation Details'!$A$18:$L$214, MATCH("Customer ID", 'E4 TB Allocation Details'!$A$18:$L$18, 0),FALSE), 'E2 Allocators'!$B$15:$W$358, MATCH('O5 Details by Class &amp; Accounts'!AW$18, 'E2 Allocators'!$B$15:$W$15, 0),FALSE)*$G142), 0, VLOOKUP(VLOOKUP($A142, 'E4 TB Allocation Details'!$A$18:$L$214, MATCH("Customer ID", 'E4 TB Allocation Details'!$A$18:$L$18, 0),FALSE), 'E2 Allocators'!$B$15:$W$358, MATCH('O5 Details by Class &amp; Accounts'!AW$18, 'E2 Allocators'!$B$15:$W$15, 0),FALSE)*$G142)</f>
        <v>0</v>
      </c>
      <c r="AX142" s="1322">
        <f t="shared" si="40"/>
        <v>0</v>
      </c>
      <c r="AY142" s="1322">
        <f>IF(ISERROR(VLOOKUP(VLOOKUP($A142, 'E4 TB Allocation Details'!$A$18:$L$214, MATCH("Misc ID", 'E4 TB Allocation Details'!$A$18:$L$18, 0),FALSE), 'E2 Allocators'!$B$15:$W$358, MATCH('O5 Details by Class &amp; Accounts'!AY$18, 'E2 Allocators'!$B$15:$W$15, 0),FALSE)*$E142), 0, VLOOKUP(VLOOKUP($A142, 'E4 TB Allocation Details'!$A$18:$L$214, MATCH("Misc ID", 'E4 TB Allocation Details'!$A$18:$L$18, 0),FALSE), 'E2 Allocators'!$B$15:$W$358, MATCH('O5 Details by Class &amp; Accounts'!AY$18, 'E2 Allocators'!$B$15:$W$15, 0),FALSE)*$E142)</f>
        <v>0</v>
      </c>
      <c r="AZ142" s="1322">
        <f>IF(ISERROR(VLOOKUP(VLOOKUP($A142, 'E4 TB Allocation Details'!$A$18:$L$214, MATCH("Misc ID", 'E4 TB Allocation Details'!$A$18:$L$18, 0),FALSE), 'E2 Allocators'!$B$15:$W$358, MATCH('O5 Details by Class &amp; Accounts'!AZ$18, 'E2 Allocators'!$B$15:$W$15, 0),FALSE)*$E142), 0, VLOOKUP(VLOOKUP($A142, 'E4 TB Allocation Details'!$A$18:$L$214, MATCH("Misc ID", 'E4 TB Allocation Details'!$A$18:$L$18, 0),FALSE), 'E2 Allocators'!$B$15:$W$358, MATCH('O5 Details by Class &amp; Accounts'!AZ$18, 'E2 Allocators'!$B$15:$W$15, 0),FALSE)*$E142)</f>
        <v>0</v>
      </c>
      <c r="BA142" s="1322">
        <f>IF(ISERROR(VLOOKUP(VLOOKUP($A142, 'E4 TB Allocation Details'!$A$18:$L$214, MATCH("Misc ID", 'E4 TB Allocation Details'!$A$18:$L$18, 0),FALSE), 'E2 Allocators'!$B$15:$W$358, MATCH('O5 Details by Class &amp; Accounts'!BA$18, 'E2 Allocators'!$B$15:$W$15, 0),FALSE)*$E142), 0, VLOOKUP(VLOOKUP($A142, 'E4 TB Allocation Details'!$A$18:$L$214, MATCH("Misc ID", 'E4 TB Allocation Details'!$A$18:$L$18, 0),FALSE), 'E2 Allocators'!$B$15:$W$358, MATCH('O5 Details by Class &amp; Accounts'!BA$18, 'E2 Allocators'!$B$15:$W$15, 0),FALSE)*$E142)</f>
        <v>0</v>
      </c>
      <c r="BB142" s="1322">
        <f>IF(ISERROR(VLOOKUP(VLOOKUP($A142, 'E4 TB Allocation Details'!$A$18:$L$214, MATCH("Misc ID", 'E4 TB Allocation Details'!$A$18:$L$18, 0),FALSE), 'E2 Allocators'!$B$15:$W$358, MATCH('O5 Details by Class &amp; Accounts'!BB$18, 'E2 Allocators'!$B$15:$W$15, 0),FALSE)*$E142), 0, VLOOKUP(VLOOKUP($A142, 'E4 TB Allocation Details'!$A$18:$L$214, MATCH("Misc ID", 'E4 TB Allocation Details'!$A$18:$L$18, 0),FALSE), 'E2 Allocators'!$B$15:$W$358, MATCH('O5 Details by Class &amp; Accounts'!BB$18, 'E2 Allocators'!$B$15:$W$15, 0),FALSE)*$E142)</f>
        <v>0</v>
      </c>
      <c r="BC142" s="1322">
        <f>IF(ISERROR(VLOOKUP(VLOOKUP($A142, 'E4 TB Allocation Details'!$A$18:$L$214, MATCH("Misc ID", 'E4 TB Allocation Details'!$A$18:$L$18, 0),FALSE), 'E2 Allocators'!$B$15:$W$358, MATCH('O5 Details by Class &amp; Accounts'!BC$18, 'E2 Allocators'!$B$15:$W$15, 0),FALSE)*$E142), 0, VLOOKUP(VLOOKUP($A142, 'E4 TB Allocation Details'!$A$18:$L$214, MATCH("Misc ID", 'E4 TB Allocation Details'!$A$18:$L$18, 0),FALSE), 'E2 Allocators'!$B$15:$W$358, MATCH('O5 Details by Class &amp; Accounts'!BC$18, 'E2 Allocators'!$B$15:$W$15, 0),FALSE)*$E142)</f>
        <v>0</v>
      </c>
      <c r="BD142" s="1322">
        <f>IF(ISERROR(VLOOKUP(VLOOKUP($A142, 'E4 TB Allocation Details'!$A$18:$L$214, MATCH("Misc ID", 'E4 TB Allocation Details'!$A$18:$L$18, 0),FALSE), 'E2 Allocators'!$B$15:$W$358, MATCH('O5 Details by Class &amp; Accounts'!BD$18, 'E2 Allocators'!$B$15:$W$15, 0),FALSE)*$E142), 0, VLOOKUP(VLOOKUP($A142, 'E4 TB Allocation Details'!$A$18:$L$214, MATCH("Misc ID", 'E4 TB Allocation Details'!$A$18:$L$18, 0),FALSE), 'E2 Allocators'!$B$15:$W$358, MATCH('O5 Details by Class &amp; Accounts'!BD$18, 'E2 Allocators'!$B$15:$W$15, 0),FALSE)*$E142)</f>
        <v>0</v>
      </c>
      <c r="BE142" s="1322">
        <f>IF(ISERROR(VLOOKUP(VLOOKUP($A142, 'E4 TB Allocation Details'!$A$18:$L$214, MATCH("Misc ID", 'E4 TB Allocation Details'!$A$18:$L$18, 0),FALSE), 'E2 Allocators'!$B$15:$W$358, MATCH('O5 Details by Class &amp; Accounts'!BE$18, 'E2 Allocators'!$B$15:$W$15, 0),FALSE)*$E142), 0, VLOOKUP(VLOOKUP($A142, 'E4 TB Allocation Details'!$A$18:$L$214, MATCH("Misc ID", 'E4 TB Allocation Details'!$A$18:$L$18, 0),FALSE), 'E2 Allocators'!$B$15:$W$358, MATCH('O5 Details by Class &amp; Accounts'!BE$18, 'E2 Allocators'!$B$15:$W$15, 0),FALSE)*$E142)</f>
        <v>0</v>
      </c>
      <c r="BF142" s="1322">
        <f>IF(ISERROR(VLOOKUP(VLOOKUP($A142, 'E4 TB Allocation Details'!$A$18:$L$214, MATCH("Misc ID", 'E4 TB Allocation Details'!$A$18:$L$18, 0),FALSE), 'E2 Allocators'!$B$15:$W$358, MATCH('O5 Details by Class &amp; Accounts'!BF$18, 'E2 Allocators'!$B$15:$W$15, 0),FALSE)*$E142), 0, VLOOKUP(VLOOKUP($A142, 'E4 TB Allocation Details'!$A$18:$L$214, MATCH("Misc ID", 'E4 TB Allocation Details'!$A$18:$L$18, 0),FALSE), 'E2 Allocators'!$B$15:$W$358, MATCH('O5 Details by Class &amp; Accounts'!BF$18, 'E2 Allocators'!$B$15:$W$15, 0),FALSE)*$E142)</f>
        <v>0</v>
      </c>
      <c r="BG142" s="1322">
        <f>IF(ISERROR(VLOOKUP(VLOOKUP($A142, 'E4 TB Allocation Details'!$A$18:$L$214, MATCH("Misc ID", 'E4 TB Allocation Details'!$A$18:$L$18, 0),FALSE), 'E2 Allocators'!$B$15:$W$358, MATCH('O5 Details by Class &amp; Accounts'!BG$18, 'E2 Allocators'!$B$15:$W$15, 0),FALSE)*$E142), 0, VLOOKUP(VLOOKUP($A142, 'E4 TB Allocation Details'!$A$18:$L$214, MATCH("Misc ID", 'E4 TB Allocation Details'!$A$18:$L$18, 0),FALSE), 'E2 Allocators'!$B$15:$W$358, MATCH('O5 Details by Class &amp; Accounts'!BG$18, 'E2 Allocators'!$B$15:$W$15, 0),FALSE)*$E142)</f>
        <v>0</v>
      </c>
      <c r="BH142" s="1322">
        <f>IF(ISERROR(VLOOKUP(VLOOKUP($A142, 'E4 TB Allocation Details'!$A$18:$L$214, MATCH("Misc ID", 'E4 TB Allocation Details'!$A$18:$L$18, 0),FALSE), 'E2 Allocators'!$B$15:$W$358, MATCH('O5 Details by Class &amp; Accounts'!BH$18, 'E2 Allocators'!$B$15:$W$15, 0),FALSE)*$E142), 0, VLOOKUP(VLOOKUP($A142, 'E4 TB Allocation Details'!$A$18:$L$214, MATCH("Misc ID", 'E4 TB Allocation Details'!$A$18:$L$18, 0),FALSE), 'E2 Allocators'!$B$15:$W$358, MATCH('O5 Details by Class &amp; Accounts'!BH$18, 'E2 Allocators'!$B$15:$W$15, 0),FALSE)*$E142)</f>
        <v>0</v>
      </c>
      <c r="BI142" s="1322">
        <f>IF(ISERROR(VLOOKUP(VLOOKUP($A142, 'E4 TB Allocation Details'!$A$18:$L$214, MATCH("Misc ID", 'E4 TB Allocation Details'!$A$18:$L$18, 0),FALSE), 'E2 Allocators'!$B$15:$W$358, MATCH('O5 Details by Class &amp; Accounts'!BI$18, 'E2 Allocators'!$B$15:$W$15, 0),FALSE)*$E142), 0, VLOOKUP(VLOOKUP($A142, 'E4 TB Allocation Details'!$A$18:$L$214, MATCH("Misc ID", 'E4 TB Allocation Details'!$A$18:$L$18, 0),FALSE), 'E2 Allocators'!$B$15:$W$358, MATCH('O5 Details by Class &amp; Accounts'!BI$18, 'E2 Allocators'!$B$15:$W$15, 0),FALSE)*$E142)</f>
        <v>0</v>
      </c>
      <c r="BJ142" s="1322">
        <f>IF(ISERROR(VLOOKUP(VLOOKUP($A142, 'E4 TB Allocation Details'!$A$18:$L$214, MATCH("Misc ID", 'E4 TB Allocation Details'!$A$18:$L$18, 0),FALSE), 'E2 Allocators'!$B$15:$W$358, MATCH('O5 Details by Class &amp; Accounts'!BJ$18, 'E2 Allocators'!$B$15:$W$15, 0),FALSE)*$E142), 0, VLOOKUP(VLOOKUP($A142, 'E4 TB Allocation Details'!$A$18:$L$214, MATCH("Misc ID", 'E4 TB Allocation Details'!$A$18:$L$18, 0),FALSE), 'E2 Allocators'!$B$15:$W$358, MATCH('O5 Details by Class &amp; Accounts'!BJ$18, 'E2 Allocators'!$B$15:$W$15, 0),FALSE)*$E142)</f>
        <v>0</v>
      </c>
      <c r="BK142" s="1322">
        <f>IF(ISERROR(VLOOKUP(VLOOKUP($A142, 'E4 TB Allocation Details'!$A$18:$L$214, MATCH("Misc ID", 'E4 TB Allocation Details'!$A$18:$L$18, 0),FALSE), 'E2 Allocators'!$B$15:$W$358, MATCH('O5 Details by Class &amp; Accounts'!BK$18, 'E2 Allocators'!$B$15:$W$15, 0),FALSE)*$E142), 0, VLOOKUP(VLOOKUP($A142, 'E4 TB Allocation Details'!$A$18:$L$214, MATCH("Misc ID", 'E4 TB Allocation Details'!$A$18:$L$18, 0),FALSE), 'E2 Allocators'!$B$15:$W$358, MATCH('O5 Details by Class &amp; Accounts'!BK$18, 'E2 Allocators'!$B$15:$W$15, 0),FALSE)*$E142)</f>
        <v>0</v>
      </c>
      <c r="BL142" s="1322">
        <f>IF(ISERROR(VLOOKUP(VLOOKUP($A142, 'E4 TB Allocation Details'!$A$18:$L$214, MATCH("Misc ID", 'E4 TB Allocation Details'!$A$18:$L$18, 0),FALSE), 'E2 Allocators'!$B$15:$W$358, MATCH('O5 Details by Class &amp; Accounts'!BL$18, 'E2 Allocators'!$B$15:$W$15, 0),FALSE)*$E142), 0, VLOOKUP(VLOOKUP($A142, 'E4 TB Allocation Details'!$A$18:$L$214, MATCH("Misc ID", 'E4 TB Allocation Details'!$A$18:$L$18, 0),FALSE), 'E2 Allocators'!$B$15:$W$358, MATCH('O5 Details by Class &amp; Accounts'!BL$18, 'E2 Allocators'!$B$15:$W$15, 0),FALSE)*$E142)</f>
        <v>0</v>
      </c>
      <c r="BM142" s="1322">
        <f>IF(ISERROR(VLOOKUP(VLOOKUP($A142, 'E4 TB Allocation Details'!$A$18:$L$214, MATCH("Misc ID", 'E4 TB Allocation Details'!$A$18:$L$18, 0),FALSE), 'E2 Allocators'!$B$15:$W$358, MATCH('O5 Details by Class &amp; Accounts'!BM$18, 'E2 Allocators'!$B$15:$W$15, 0),FALSE)*$E142), 0, VLOOKUP(VLOOKUP($A142, 'E4 TB Allocation Details'!$A$18:$L$214, MATCH("Misc ID", 'E4 TB Allocation Details'!$A$18:$L$18, 0),FALSE), 'E2 Allocators'!$B$15:$W$358, MATCH('O5 Details by Class &amp; Accounts'!BM$18, 'E2 Allocators'!$B$15:$W$15, 0),FALSE)*$E142)</f>
        <v>0</v>
      </c>
      <c r="BN142" s="1322">
        <f>IF(ISERROR(VLOOKUP(VLOOKUP($A142, 'E4 TB Allocation Details'!$A$18:$L$214, MATCH("Misc ID", 'E4 TB Allocation Details'!$A$18:$L$18, 0),FALSE), 'E2 Allocators'!$B$15:$W$358, MATCH('O5 Details by Class &amp; Accounts'!BN$18, 'E2 Allocators'!$B$15:$W$15, 0),FALSE)*$E142), 0, VLOOKUP(VLOOKUP($A142, 'E4 TB Allocation Details'!$A$18:$L$214, MATCH("Misc ID", 'E4 TB Allocation Details'!$A$18:$L$18, 0),FALSE), 'E2 Allocators'!$B$15:$W$358, MATCH('O5 Details by Class &amp; Accounts'!BN$18, 'E2 Allocators'!$B$15:$W$15, 0),FALSE)*$E142)</f>
        <v>0</v>
      </c>
      <c r="BO142" s="1322">
        <f>IF(ISERROR(VLOOKUP(VLOOKUP($A142, 'E4 TB Allocation Details'!$A$18:$L$214, MATCH("Misc ID", 'E4 TB Allocation Details'!$A$18:$L$18, 0),FALSE), 'E2 Allocators'!$B$15:$W$358, MATCH('O5 Details by Class &amp; Accounts'!BO$18, 'E2 Allocators'!$B$15:$W$15, 0),FALSE)*$E142), 0, VLOOKUP(VLOOKUP($A142, 'E4 TB Allocation Details'!$A$18:$L$214, MATCH("Misc ID", 'E4 TB Allocation Details'!$A$18:$L$18, 0),FALSE), 'E2 Allocators'!$B$15:$W$358, MATCH('O5 Details by Class &amp; Accounts'!BO$18, 'E2 Allocators'!$B$15:$W$15, 0),FALSE)*$E142)</f>
        <v>0</v>
      </c>
      <c r="BP142" s="1322">
        <f>IF(ISERROR(VLOOKUP(VLOOKUP($A142, 'E4 TB Allocation Details'!$A$18:$L$214, MATCH("Misc ID", 'E4 TB Allocation Details'!$A$18:$L$18, 0),FALSE), 'E2 Allocators'!$B$15:$W$358, MATCH('O5 Details by Class &amp; Accounts'!BP$18, 'E2 Allocators'!$B$15:$W$15, 0),FALSE)*$E142), 0, VLOOKUP(VLOOKUP($A142, 'E4 TB Allocation Details'!$A$18:$L$214, MATCH("Misc ID", 'E4 TB Allocation Details'!$A$18:$L$18, 0),FALSE), 'E2 Allocators'!$B$15:$W$358, MATCH('O5 Details by Class &amp; Accounts'!BP$18, 'E2 Allocators'!$B$15:$W$15, 0),FALSE)*$E142)</f>
        <v>0</v>
      </c>
      <c r="BQ142" s="1322">
        <f>IF(ISERROR(VLOOKUP(VLOOKUP($A142, 'E4 TB Allocation Details'!$A$18:$L$214, MATCH("Misc ID", 'E4 TB Allocation Details'!$A$18:$L$18, 0),FALSE), 'E2 Allocators'!$B$15:$W$358, MATCH('O5 Details by Class &amp; Accounts'!BQ$18, 'E2 Allocators'!$B$15:$W$15, 0),FALSE)*$E142), 0, VLOOKUP(VLOOKUP($A142, 'E4 TB Allocation Details'!$A$18:$L$214, MATCH("Misc ID", 'E4 TB Allocation Details'!$A$18:$L$18, 0),FALSE), 'E2 Allocators'!$B$15:$W$358, MATCH('O5 Details by Class &amp; Accounts'!BQ$18, 'E2 Allocators'!$B$15:$W$15, 0),FALSE)*$E142)</f>
        <v>0</v>
      </c>
      <c r="BR142" s="1322">
        <f>IF(ISERROR(VLOOKUP(VLOOKUP($A142, 'E4 TB Allocation Details'!$A$18:$L$214, MATCH("Misc ID", 'E4 TB Allocation Details'!$A$18:$L$18, 0),FALSE), 'E2 Allocators'!$B$15:$W$358, MATCH('O5 Details by Class &amp; Accounts'!BR$18, 'E2 Allocators'!$B$15:$W$15, 0),FALSE)*$E142), 0, VLOOKUP(VLOOKUP($A142, 'E4 TB Allocation Details'!$A$18:$L$214, MATCH("Misc ID", 'E4 TB Allocation Details'!$A$18:$L$18, 0),FALSE), 'E2 Allocators'!$B$15:$W$358, MATCH('O5 Details by Class &amp; Accounts'!BR$18, 'E2 Allocators'!$B$15:$W$15, 0),FALSE)*$E142)</f>
        <v>0</v>
      </c>
      <c r="BS142" s="1322">
        <f t="shared" si="41"/>
        <v>0</v>
      </c>
      <c r="BT142" s="1322">
        <f>IF(ISERROR(VLOOKUP(VLOOKUP($A142, 'E4 TB Allocation Details'!$A$18:$L$214, MATCH("A &amp; G ID", 'E4 TB Allocation Details'!$A$18:$L$18, 0),FALSE), 'E2 Allocators'!$B$15:$W$358, MATCH('O5 Details by Class &amp; Accounts'!BT$18, 'E2 Allocators'!$B$15:$W$15, 0),FALSE)*$E142), 0, VLOOKUP(VLOOKUP($A142, 'E4 TB Allocation Details'!$A$18:$L$214, MATCH("A &amp; G ID", 'E4 TB Allocation Details'!$A$18:$L$18, 0),FALSE), 'E2 Allocators'!$B$15:$W$358, MATCH('O5 Details by Class &amp; Accounts'!BT$18, 'E2 Allocators'!$B$15:$W$15, 0),FALSE)*$E142)</f>
        <v>0</v>
      </c>
      <c r="BU142" s="1322">
        <f>IF(ISERROR(VLOOKUP(VLOOKUP($A142, 'E4 TB Allocation Details'!$A$18:$L$214, MATCH("A &amp; G ID", 'E4 TB Allocation Details'!$A$18:$L$18, 0),FALSE), 'E2 Allocators'!$B$15:$W$358, MATCH('O5 Details by Class &amp; Accounts'!BU$18, 'E2 Allocators'!$B$15:$W$15, 0),FALSE)*$E142), 0, VLOOKUP(VLOOKUP($A142, 'E4 TB Allocation Details'!$A$18:$L$214, MATCH("A &amp; G ID", 'E4 TB Allocation Details'!$A$18:$L$18, 0),FALSE), 'E2 Allocators'!$B$15:$W$358, MATCH('O5 Details by Class &amp; Accounts'!BU$18, 'E2 Allocators'!$B$15:$W$15, 0),FALSE)*$E142)</f>
        <v>0</v>
      </c>
      <c r="BV142" s="1322">
        <f>IF(ISERROR(VLOOKUP(VLOOKUP($A142, 'E4 TB Allocation Details'!$A$18:$L$214, MATCH("A &amp; G ID", 'E4 TB Allocation Details'!$A$18:$L$18, 0),FALSE), 'E2 Allocators'!$B$15:$W$358, MATCH('O5 Details by Class &amp; Accounts'!BV$18, 'E2 Allocators'!$B$15:$W$15, 0),FALSE)*$E142), 0, VLOOKUP(VLOOKUP($A142, 'E4 TB Allocation Details'!$A$18:$L$214, MATCH("A &amp; G ID", 'E4 TB Allocation Details'!$A$18:$L$18, 0),FALSE), 'E2 Allocators'!$B$15:$W$358, MATCH('O5 Details by Class &amp; Accounts'!BV$18, 'E2 Allocators'!$B$15:$W$15, 0),FALSE)*$E142)</f>
        <v>0</v>
      </c>
      <c r="BW142" s="1322">
        <f>IF(ISERROR(VLOOKUP(VLOOKUP($A142, 'E4 TB Allocation Details'!$A$18:$L$214, MATCH("A &amp; G ID", 'E4 TB Allocation Details'!$A$18:$L$18, 0),FALSE), 'E2 Allocators'!$B$15:$W$358, MATCH('O5 Details by Class &amp; Accounts'!BW$18, 'E2 Allocators'!$B$15:$W$15, 0),FALSE)*$E142), 0, VLOOKUP(VLOOKUP($A142, 'E4 TB Allocation Details'!$A$18:$L$214, MATCH("A &amp; G ID", 'E4 TB Allocation Details'!$A$18:$L$18, 0),FALSE), 'E2 Allocators'!$B$15:$W$358, MATCH('O5 Details by Class &amp; Accounts'!BW$18, 'E2 Allocators'!$B$15:$W$15, 0),FALSE)*$E142)</f>
        <v>0</v>
      </c>
      <c r="BX142" s="1322">
        <f>IF(ISERROR(VLOOKUP(VLOOKUP($A142, 'E4 TB Allocation Details'!$A$18:$L$214, MATCH("A &amp; G ID", 'E4 TB Allocation Details'!$A$18:$L$18, 0),FALSE), 'E2 Allocators'!$B$15:$W$358, MATCH('O5 Details by Class &amp; Accounts'!BX$18, 'E2 Allocators'!$B$15:$W$15, 0),FALSE)*$E142), 0, VLOOKUP(VLOOKUP($A142, 'E4 TB Allocation Details'!$A$18:$L$214, MATCH("A &amp; G ID", 'E4 TB Allocation Details'!$A$18:$L$18, 0),FALSE), 'E2 Allocators'!$B$15:$W$358, MATCH('O5 Details by Class &amp; Accounts'!BX$18, 'E2 Allocators'!$B$15:$W$15, 0),FALSE)*$E142)</f>
        <v>0</v>
      </c>
      <c r="BY142" s="1322">
        <f>IF(ISERROR(VLOOKUP(VLOOKUP($A142, 'E4 TB Allocation Details'!$A$18:$L$214, MATCH("A &amp; G ID", 'E4 TB Allocation Details'!$A$18:$L$18, 0),FALSE), 'E2 Allocators'!$B$15:$W$358, MATCH('O5 Details by Class &amp; Accounts'!BY$18, 'E2 Allocators'!$B$15:$W$15, 0),FALSE)*$E142), 0, VLOOKUP(VLOOKUP($A142, 'E4 TB Allocation Details'!$A$18:$L$214, MATCH("A &amp; G ID", 'E4 TB Allocation Details'!$A$18:$L$18, 0),FALSE), 'E2 Allocators'!$B$15:$W$358, MATCH('O5 Details by Class &amp; Accounts'!BY$18, 'E2 Allocators'!$B$15:$W$15, 0),FALSE)*$E142)</f>
        <v>0</v>
      </c>
      <c r="BZ142" s="1322">
        <f>IF(ISERROR(VLOOKUP(VLOOKUP($A142, 'E4 TB Allocation Details'!$A$18:$L$214, MATCH("A &amp; G ID", 'E4 TB Allocation Details'!$A$18:$L$18, 0),FALSE), 'E2 Allocators'!$B$15:$W$358, MATCH('O5 Details by Class &amp; Accounts'!BZ$18, 'E2 Allocators'!$B$15:$W$15, 0),FALSE)*$E142), 0, VLOOKUP(VLOOKUP($A142, 'E4 TB Allocation Details'!$A$18:$L$214, MATCH("A &amp; G ID", 'E4 TB Allocation Details'!$A$18:$L$18, 0),FALSE), 'E2 Allocators'!$B$15:$W$358, MATCH('O5 Details by Class &amp; Accounts'!BZ$18, 'E2 Allocators'!$B$15:$W$15, 0),FALSE)*$E142)</f>
        <v>0</v>
      </c>
      <c r="CA142" s="1322">
        <f>IF(ISERROR(VLOOKUP(VLOOKUP($A142, 'E4 TB Allocation Details'!$A$18:$L$214, MATCH("A &amp; G ID", 'E4 TB Allocation Details'!$A$18:$L$18, 0),FALSE), 'E2 Allocators'!$B$15:$W$358, MATCH('O5 Details by Class &amp; Accounts'!CA$18, 'E2 Allocators'!$B$15:$W$15, 0),FALSE)*$E142), 0, VLOOKUP(VLOOKUP($A142, 'E4 TB Allocation Details'!$A$18:$L$214, MATCH("A &amp; G ID", 'E4 TB Allocation Details'!$A$18:$L$18, 0),FALSE), 'E2 Allocators'!$B$15:$W$358, MATCH('O5 Details by Class &amp; Accounts'!CA$18, 'E2 Allocators'!$B$15:$W$15, 0),FALSE)*$E142)</f>
        <v>0</v>
      </c>
      <c r="CB142" s="1322">
        <f>IF(ISERROR(VLOOKUP(VLOOKUP($A142, 'E4 TB Allocation Details'!$A$18:$L$214, MATCH("A &amp; G ID", 'E4 TB Allocation Details'!$A$18:$L$18, 0),FALSE), 'E2 Allocators'!$B$15:$W$358, MATCH('O5 Details by Class &amp; Accounts'!CB$18, 'E2 Allocators'!$B$15:$W$15, 0),FALSE)*$E142), 0, VLOOKUP(VLOOKUP($A142, 'E4 TB Allocation Details'!$A$18:$L$214, MATCH("A &amp; G ID", 'E4 TB Allocation Details'!$A$18:$L$18, 0),FALSE), 'E2 Allocators'!$B$15:$W$358, MATCH('O5 Details by Class &amp; Accounts'!CB$18, 'E2 Allocators'!$B$15:$W$15, 0),FALSE)*$E142)</f>
        <v>0</v>
      </c>
      <c r="CC142" s="1322">
        <f>IF(ISERROR(VLOOKUP(VLOOKUP($A142, 'E4 TB Allocation Details'!$A$18:$L$214, MATCH("A &amp; G ID", 'E4 TB Allocation Details'!$A$18:$L$18, 0),FALSE), 'E2 Allocators'!$B$15:$W$358, MATCH('O5 Details by Class &amp; Accounts'!CC$18, 'E2 Allocators'!$B$15:$W$15, 0),FALSE)*$E142), 0, VLOOKUP(VLOOKUP($A142, 'E4 TB Allocation Details'!$A$18:$L$214, MATCH("A &amp; G ID", 'E4 TB Allocation Details'!$A$18:$L$18, 0),FALSE), 'E2 Allocators'!$B$15:$W$358, MATCH('O5 Details by Class &amp; Accounts'!CC$18, 'E2 Allocators'!$B$15:$W$15, 0),FALSE)*$E142)</f>
        <v>0</v>
      </c>
      <c r="CD142" s="1322">
        <f>IF(ISERROR(VLOOKUP(VLOOKUP($A142, 'E4 TB Allocation Details'!$A$18:$L$214, MATCH("A &amp; G ID", 'E4 TB Allocation Details'!$A$18:$L$18, 0),FALSE), 'E2 Allocators'!$B$15:$W$358, MATCH('O5 Details by Class &amp; Accounts'!CD$18, 'E2 Allocators'!$B$15:$W$15, 0),FALSE)*$E142), 0, VLOOKUP(VLOOKUP($A142, 'E4 TB Allocation Details'!$A$18:$L$214, MATCH("A &amp; G ID", 'E4 TB Allocation Details'!$A$18:$L$18, 0),FALSE), 'E2 Allocators'!$B$15:$W$358, MATCH('O5 Details by Class &amp; Accounts'!CD$18, 'E2 Allocators'!$B$15:$W$15, 0),FALSE)*$E142)</f>
        <v>0</v>
      </c>
      <c r="CE142" s="1322">
        <f>IF(ISERROR(VLOOKUP(VLOOKUP($A142, 'E4 TB Allocation Details'!$A$18:$L$214, MATCH("A &amp; G ID", 'E4 TB Allocation Details'!$A$18:$L$18, 0),FALSE), 'E2 Allocators'!$B$15:$W$358, MATCH('O5 Details by Class &amp; Accounts'!CE$18, 'E2 Allocators'!$B$15:$W$15, 0),FALSE)*$E142), 0, VLOOKUP(VLOOKUP($A142, 'E4 TB Allocation Details'!$A$18:$L$214, MATCH("A &amp; G ID", 'E4 TB Allocation Details'!$A$18:$L$18, 0),FALSE), 'E2 Allocators'!$B$15:$W$358, MATCH('O5 Details by Class &amp; Accounts'!CE$18, 'E2 Allocators'!$B$15:$W$15, 0),FALSE)*$E142)</f>
        <v>0</v>
      </c>
      <c r="CF142" s="1322">
        <f>IF(ISERROR(VLOOKUP(VLOOKUP($A142, 'E4 TB Allocation Details'!$A$18:$L$214, MATCH("A &amp; G ID", 'E4 TB Allocation Details'!$A$18:$L$18, 0),FALSE), 'E2 Allocators'!$B$15:$W$358, MATCH('O5 Details by Class &amp; Accounts'!CF$18, 'E2 Allocators'!$B$15:$W$15, 0),FALSE)*$E142), 0, VLOOKUP(VLOOKUP($A142, 'E4 TB Allocation Details'!$A$18:$L$214, MATCH("A &amp; G ID", 'E4 TB Allocation Details'!$A$18:$L$18, 0),FALSE), 'E2 Allocators'!$B$15:$W$358, MATCH('O5 Details by Class &amp; Accounts'!CF$18, 'E2 Allocators'!$B$15:$W$15, 0),FALSE)*$E142)</f>
        <v>0</v>
      </c>
      <c r="CG142" s="1322">
        <f>IF(ISERROR(VLOOKUP(VLOOKUP($A142, 'E4 TB Allocation Details'!$A$18:$L$214, MATCH("A &amp; G ID", 'E4 TB Allocation Details'!$A$18:$L$18, 0),FALSE), 'E2 Allocators'!$B$15:$W$358, MATCH('O5 Details by Class &amp; Accounts'!CG$18, 'E2 Allocators'!$B$15:$W$15, 0),FALSE)*$E142), 0, VLOOKUP(VLOOKUP($A142, 'E4 TB Allocation Details'!$A$18:$L$214, MATCH("A &amp; G ID", 'E4 TB Allocation Details'!$A$18:$L$18, 0),FALSE), 'E2 Allocators'!$B$15:$W$358, MATCH('O5 Details by Class &amp; Accounts'!CG$18, 'E2 Allocators'!$B$15:$W$15, 0),FALSE)*$E142)</f>
        <v>0</v>
      </c>
      <c r="CH142" s="1322">
        <f>IF(ISERROR(VLOOKUP(VLOOKUP($A142, 'E4 TB Allocation Details'!$A$18:$L$214, MATCH("A &amp; G ID", 'E4 TB Allocation Details'!$A$18:$L$18, 0),FALSE), 'E2 Allocators'!$B$15:$W$358, MATCH('O5 Details by Class &amp; Accounts'!CH$18, 'E2 Allocators'!$B$15:$W$15, 0),FALSE)*$E142), 0, VLOOKUP(VLOOKUP($A142, 'E4 TB Allocation Details'!$A$18:$L$214, MATCH("A &amp; G ID", 'E4 TB Allocation Details'!$A$18:$L$18, 0),FALSE), 'E2 Allocators'!$B$15:$W$358, MATCH('O5 Details by Class &amp; Accounts'!CH$18, 'E2 Allocators'!$B$15:$W$15, 0),FALSE)*$E142)</f>
        <v>0</v>
      </c>
      <c r="CI142" s="1322">
        <f>IF(ISERROR(VLOOKUP(VLOOKUP($A142, 'E4 TB Allocation Details'!$A$18:$L$214, MATCH("A &amp; G ID", 'E4 TB Allocation Details'!$A$18:$L$18, 0),FALSE), 'E2 Allocators'!$B$15:$W$358, MATCH('O5 Details by Class &amp; Accounts'!CI$18, 'E2 Allocators'!$B$15:$W$15, 0),FALSE)*$E142), 0, VLOOKUP(VLOOKUP($A142, 'E4 TB Allocation Details'!$A$18:$L$214, MATCH("A &amp; G ID", 'E4 TB Allocation Details'!$A$18:$L$18, 0),FALSE), 'E2 Allocators'!$B$15:$W$358, MATCH('O5 Details by Class &amp; Accounts'!CI$18, 'E2 Allocators'!$B$15:$W$15, 0),FALSE)*$E142)</f>
        <v>0</v>
      </c>
      <c r="CJ142" s="1322">
        <f>IF(ISERROR(VLOOKUP(VLOOKUP($A142, 'E4 TB Allocation Details'!$A$18:$L$214, MATCH("A &amp; G ID", 'E4 TB Allocation Details'!$A$18:$L$18, 0),FALSE), 'E2 Allocators'!$B$15:$W$358, MATCH('O5 Details by Class &amp; Accounts'!CJ$18, 'E2 Allocators'!$B$15:$W$15, 0),FALSE)*$E142), 0, VLOOKUP(VLOOKUP($A142, 'E4 TB Allocation Details'!$A$18:$L$214, MATCH("A &amp; G ID", 'E4 TB Allocation Details'!$A$18:$L$18, 0),FALSE), 'E2 Allocators'!$B$15:$W$358, MATCH('O5 Details by Class &amp; Accounts'!CJ$18, 'E2 Allocators'!$B$15:$W$15, 0),FALSE)*$E142)</f>
        <v>0</v>
      </c>
      <c r="CK142" s="1322">
        <f>IF(ISERROR(VLOOKUP(VLOOKUP($A142, 'E4 TB Allocation Details'!$A$18:$L$214, MATCH("A &amp; G ID", 'E4 TB Allocation Details'!$A$18:$L$18, 0),FALSE), 'E2 Allocators'!$B$15:$W$358, MATCH('O5 Details by Class &amp; Accounts'!CK$18, 'E2 Allocators'!$B$15:$W$15, 0),FALSE)*$E142), 0, VLOOKUP(VLOOKUP($A142, 'E4 TB Allocation Details'!$A$18:$L$214, MATCH("A &amp; G ID", 'E4 TB Allocation Details'!$A$18:$L$18, 0),FALSE), 'E2 Allocators'!$B$15:$W$358, MATCH('O5 Details by Class &amp; Accounts'!CK$18, 'E2 Allocators'!$B$15:$W$15, 0),FALSE)*$E142)</f>
        <v>0</v>
      </c>
      <c r="CL142" s="1322">
        <f>IF(ISERROR(VLOOKUP(VLOOKUP($A142, 'E4 TB Allocation Details'!$A$18:$L$214, MATCH("A &amp; G ID", 'E4 TB Allocation Details'!$A$18:$L$18, 0),FALSE), 'E2 Allocators'!$B$15:$W$358, MATCH('O5 Details by Class &amp; Accounts'!CL$18, 'E2 Allocators'!$B$15:$W$15, 0),FALSE)*$E142), 0, VLOOKUP(VLOOKUP($A142, 'E4 TB Allocation Details'!$A$18:$L$214, MATCH("A &amp; G ID", 'E4 TB Allocation Details'!$A$18:$L$18, 0),FALSE), 'E2 Allocators'!$B$15:$W$358, MATCH('O5 Details by Class &amp; Accounts'!CL$18, 'E2 Allocators'!$B$15:$W$15, 0),FALSE)*$E142)</f>
        <v>0</v>
      </c>
      <c r="CM142" s="1322">
        <f>IF(ISERROR(VLOOKUP(VLOOKUP($A142, 'E4 TB Allocation Details'!$A$18:$L$214, MATCH("A &amp; G ID", 'E4 TB Allocation Details'!$A$18:$L$18, 0),FALSE), 'E2 Allocators'!$B$15:$W$358, MATCH('O5 Details by Class &amp; Accounts'!CM$18, 'E2 Allocators'!$B$15:$W$15, 0),FALSE)*$E142), 0, VLOOKUP(VLOOKUP($A142, 'E4 TB Allocation Details'!$A$18:$L$214, MATCH("A &amp; G ID", 'E4 TB Allocation Details'!$A$18:$L$18, 0),FALSE), 'E2 Allocators'!$B$15:$W$358, MATCH('O5 Details by Class &amp; Accounts'!CM$18, 'E2 Allocators'!$B$15:$W$15, 0),FALSE)*$E142)</f>
        <v>0</v>
      </c>
      <c r="CN142" s="1322">
        <f t="shared" si="42"/>
        <v>0</v>
      </c>
      <c r="CO142" s="1651">
        <f t="shared" si="43"/>
        <v>0</v>
      </c>
      <c r="CQ142" s="1899" t="inlineStr">
        <is>
          <t/>
        </is>
      </c>
    </row>
    <row r="143" spans="1:95" s="64" customFormat="1" ht="25.5" x14ac:dyDescent="0.2">
      <c r="A143" s="1090">
        <v>5045</v>
      </c>
      <c r="B143" s="1089" t="s">
        <v>1583</v>
      </c>
      <c r="C143" s="1648">
        <f>IF(ISERROR(VLOOKUP($A143,'I3 TB Data'!$A$19:$H$483,MATCH('O5 Details by Class &amp; Accounts'!$C$18, 'I3 TB Data'!$A$19:$H$19,0),0)), 0, VLOOKUP($A143,'I3 TB Data'!$A$19:$H$483,MATCH('O5 Details by Class &amp; Accounts'!$C$18,'I3 TB Data'!$A$19:$H$19,0),0))</f>
        <v>10492.32</v>
      </c>
      <c r="D143" s="1649"/>
      <c r="E143" s="1648">
        <f t="shared" si="31"/>
        <v>10492.32</v>
      </c>
      <c r="F143" s="1650">
        <f>IF(ISERROR(VLOOKUP($A143, 'E1 Categorization'!A33:E124, MATCH("Customer Component", 'E1 Categorization'!$A$33:$E$33,0), 0)), 0, IF(VLOOKUP($A143, 'E1 Categorization'!A33:E124, MATCH("Customer Component", 'E1 Categorization'!$A$33:$E$33,0), 0)=0, 'O5 Details by Class &amp; Accounts'!$E143, IF(AND(VLOOKUP($A143, 'E1 Categorization'!A33:E124, MATCH("Customer Component", 'E1 Categorization'!$A$33:$E$33,0), 0) &gt;0, VLOOKUP($A143, 'E1 Categorization'!A33:E124, MATCH("Customer Component", 'E1 Categorization'!$A$33:$E$33,0), 0)&lt;1), 'O5 Details by Class &amp; Accounts'!$E143*(1-VLOOKUP($A143, 'E1 Categorization'!A33:E124, MATCH("Customer Component", 'E1 Categorization'!$A$33:$E$33,0), 0)), 0)))</f>
        <v>4196.9279999999999</v>
      </c>
      <c r="G143" s="1650">
        <f>IF(ISERROR(VLOOKUP($A143, 'E1 Categorization'!A33:E124, MATCH("Customer Component", 'E1 Categorization'!$A$33:$E$33,0), 0)),0, IF(VLOOKUP($A143, 'E1 Categorization'!A33:E124, MATCH("Customer Component", 'E1 Categorization'!$A$33:$E$33,0), 0)=0, 0, IF(AND(VLOOKUP($A143, 'E1 Categorization'!A33:E124, MATCH("Customer Component", 'E1 Categorization'!$A$33:$E$33,0), 0) &gt;0, VLOOKUP($A143, 'E1 Categorization'!A33:E124, MATCH("Customer Component", 'E1 Categorization'!$A$33:$E$33,0), 0)&lt;1), 'O5 Details by Class &amp; Accounts'!$E143*(VLOOKUP($A143, 'E1 Categorization'!A33:E124, MATCH("Customer Component", 'E1 Categorization'!$A$33:$E$33,0), 0)), 'O5 Details by Class &amp; Accounts'!$E143)))</f>
        <v>6295.3919999999998</v>
      </c>
      <c r="H143" s="1322">
        <f t="shared" si="38"/>
        <v>10492.32</v>
      </c>
      <c r="I143" s="1322">
        <f>IF(ISERROR(VLOOKUP(VLOOKUP($A143, 'E4 TB Allocation Details'!$A$18:$L$214, MATCH("Demand ID", 'E4 TB Allocation Details'!$A$18:$L$18, 0),FALSE), 'E2 Allocators'!$B$15:$W$358, MATCH('O5 Details by Class &amp; Accounts'!I$18, 'E2 Allocators'!$B$15:$W$15, 0),FALSE)*$F143), 0, VLOOKUP(VLOOKUP($A143, 'E4 TB Allocation Details'!$A$18:$L$214, MATCH("Demand ID", 'E4 TB Allocation Details'!$A$18:$L$18, 0),FALSE), 'E2 Allocators'!$B$15:$W$358, MATCH('O5 Details by Class &amp; Accounts'!I$18, 'E2 Allocators'!$B$15:$W$15, 0),FALSE)*$F143)</f>
        <v>1193.4053044752179</v>
      </c>
      <c r="J143" s="1322">
        <f>IF(ISERROR(VLOOKUP(VLOOKUP($A143, 'E4 TB Allocation Details'!$A$18:$L$214, MATCH("Demand ID", 'E4 TB Allocation Details'!$A$18:$L$18, 0),FALSE), 'E2 Allocators'!$B$15:$W$358, MATCH('O5 Details by Class &amp; Accounts'!J$18, 'E2 Allocators'!$B$15:$W$15, 0),FALSE)*$F143), 0, VLOOKUP(VLOOKUP($A143, 'E4 TB Allocation Details'!$A$18:$L$214, MATCH("Demand ID", 'E4 TB Allocation Details'!$A$18:$L$18, 0),FALSE), 'E2 Allocators'!$B$15:$W$358, MATCH('O5 Details by Class &amp; Accounts'!J$18, 'E2 Allocators'!$B$15:$W$15, 0),FALSE)*$F143)</f>
        <v>1363.7315860137776</v>
      </c>
      <c r="K143" s="1322">
        <f>IF(ISERROR(VLOOKUP(VLOOKUP($A143, 'E4 TB Allocation Details'!$A$18:$L$214, MATCH("Demand ID", 'E4 TB Allocation Details'!$A$18:$L$18, 0),FALSE), 'E2 Allocators'!$B$15:$W$358, MATCH('O5 Details by Class &amp; Accounts'!K$18, 'E2 Allocators'!$B$15:$W$15, 0),FALSE)*$F143), 0, VLOOKUP(VLOOKUP($A143, 'E4 TB Allocation Details'!$A$18:$L$214, MATCH("Demand ID", 'E4 TB Allocation Details'!$A$18:$L$18, 0),FALSE), 'E2 Allocators'!$B$15:$W$358, MATCH('O5 Details by Class &amp; Accounts'!K$18, 'E2 Allocators'!$B$15:$W$15, 0),FALSE)*$F143)</f>
        <v>1382.8098782564812</v>
      </c>
      <c r="L143" s="1322">
        <f>IF(ISERROR(VLOOKUP(VLOOKUP($A143, 'E4 TB Allocation Details'!$A$18:$L$214, MATCH("Demand ID", 'E4 TB Allocation Details'!$A$18:$L$18, 0),FALSE), 'E2 Allocators'!$B$15:$W$358, MATCH('O5 Details by Class &amp; Accounts'!L$18, 'E2 Allocators'!$B$15:$W$15, 0),FALSE)*$F143), 0, VLOOKUP(VLOOKUP($A143, 'E4 TB Allocation Details'!$A$18:$L$214, MATCH("Demand ID", 'E4 TB Allocation Details'!$A$18:$L$18, 0),FALSE), 'E2 Allocators'!$B$15:$W$358, MATCH('O5 Details by Class &amp; Accounts'!L$18, 'E2 Allocators'!$B$15:$W$15, 0),FALSE)*$F143)</f>
        <v>0</v>
      </c>
      <c r="M143" s="1322">
        <f>IF(ISERROR(VLOOKUP(VLOOKUP($A143, 'E4 TB Allocation Details'!$A$18:$L$214, MATCH("Demand ID", 'E4 TB Allocation Details'!$A$18:$L$18, 0),FALSE), 'E2 Allocators'!$B$15:$W$358, MATCH('O5 Details by Class &amp; Accounts'!M$18, 'E2 Allocators'!$B$15:$W$15, 0),FALSE)*$F143), 0, VLOOKUP(VLOOKUP($A143, 'E4 TB Allocation Details'!$A$18:$L$214, MATCH("Demand ID", 'E4 TB Allocation Details'!$A$18:$L$18, 0),FALSE), 'E2 Allocators'!$B$15:$W$358, MATCH('O5 Details by Class &amp; Accounts'!M$18, 'E2 Allocators'!$B$15:$W$15, 0),FALSE)*$F143)</f>
        <v>0</v>
      </c>
      <c r="N143" s="1322">
        <f>IF(ISERROR(VLOOKUP(VLOOKUP($A143, 'E4 TB Allocation Details'!$A$18:$L$214, MATCH("Demand ID", 'E4 TB Allocation Details'!$A$18:$L$18, 0),FALSE), 'E2 Allocators'!$B$15:$W$358, MATCH('O5 Details by Class &amp; Accounts'!N$18, 'E2 Allocators'!$B$15:$W$15, 0),FALSE)*$F143), 0, VLOOKUP(VLOOKUP($A143, 'E4 TB Allocation Details'!$A$18:$L$214, MATCH("Demand ID", 'E4 TB Allocation Details'!$A$18:$L$18, 0),FALSE), 'E2 Allocators'!$B$15:$W$358, MATCH('O5 Details by Class &amp; Accounts'!N$18, 'E2 Allocators'!$B$15:$W$15, 0),FALSE)*$F143)</f>
        <v>248.67675549175507</v>
      </c>
      <c r="O143" s="1322">
        <f>IF(ISERROR(VLOOKUP(VLOOKUP($A143, 'E4 TB Allocation Details'!$A$18:$L$214, MATCH("Demand ID", 'E4 TB Allocation Details'!$A$18:$L$18, 0),FALSE), 'E2 Allocators'!$B$15:$W$358, MATCH('O5 Details by Class &amp; Accounts'!O$18, 'E2 Allocators'!$B$15:$W$15, 0),FALSE)*$F143), 0, VLOOKUP(VLOOKUP($A143, 'E4 TB Allocation Details'!$A$18:$L$214, MATCH("Demand ID", 'E4 TB Allocation Details'!$A$18:$L$18, 0),FALSE), 'E2 Allocators'!$B$15:$W$358, MATCH('O5 Details by Class &amp; Accounts'!O$18, 'E2 Allocators'!$B$15:$W$15, 0),FALSE)*$F143)</f>
        <v>6.2155105024720703</v>
      </c>
      <c r="P143" s="1322">
        <f>IF(ISERROR(VLOOKUP(VLOOKUP($A143, 'E4 TB Allocation Details'!$A$18:$L$214, MATCH("Demand ID", 'E4 TB Allocation Details'!$A$18:$L$18, 0),FALSE), 'E2 Allocators'!$B$15:$W$358, MATCH('O5 Details by Class &amp; Accounts'!P$18, 'E2 Allocators'!$B$15:$W$15, 0),FALSE)*$F143), 0, VLOOKUP(VLOOKUP($A143, 'E4 TB Allocation Details'!$A$18:$L$214, MATCH("Demand ID", 'E4 TB Allocation Details'!$A$18:$L$18, 0),FALSE), 'E2 Allocators'!$B$15:$W$358, MATCH('O5 Details by Class &amp; Accounts'!P$18, 'E2 Allocators'!$B$15:$W$15, 0),FALSE)*$F143)</f>
        <v>0</v>
      </c>
      <c r="Q143" s="1322">
        <f>IF(ISERROR(VLOOKUP(VLOOKUP($A143, 'E4 TB Allocation Details'!$A$18:$L$214, MATCH("Demand ID", 'E4 TB Allocation Details'!$A$18:$L$18, 0),FALSE), 'E2 Allocators'!$B$15:$W$358, MATCH('O5 Details by Class &amp; Accounts'!Q$18, 'E2 Allocators'!$B$15:$W$15, 0),FALSE)*$F143), 0, VLOOKUP(VLOOKUP($A143, 'E4 TB Allocation Details'!$A$18:$L$214, MATCH("Demand ID", 'E4 TB Allocation Details'!$A$18:$L$18, 0),FALSE), 'E2 Allocators'!$B$15:$W$358, MATCH('O5 Details by Class &amp; Accounts'!Q$18, 'E2 Allocators'!$B$15:$W$15, 0),FALSE)*$F143)</f>
        <v>2.0889652602958346</v>
      </c>
      <c r="R143" s="1322">
        <f>IF(ISERROR(VLOOKUP(VLOOKUP($A143, 'E4 TB Allocation Details'!$A$18:$L$214, MATCH("Demand ID", 'E4 TB Allocation Details'!$A$18:$L$18, 0),FALSE), 'E2 Allocators'!$B$15:$W$358, MATCH('O5 Details by Class &amp; Accounts'!R$18, 'E2 Allocators'!$B$15:$W$15, 0),FALSE)*$F143), 0, VLOOKUP(VLOOKUP($A143, 'E4 TB Allocation Details'!$A$18:$L$214, MATCH("Demand ID", 'E4 TB Allocation Details'!$A$18:$L$18, 0),FALSE), 'E2 Allocators'!$B$15:$W$358, MATCH('O5 Details by Class &amp; Accounts'!R$18, 'E2 Allocators'!$B$15:$W$15, 0),FALSE)*$F143)</f>
        <v>0</v>
      </c>
      <c r="S143" s="1322">
        <f>IF(ISERROR(VLOOKUP(VLOOKUP($A143, 'E4 TB Allocation Details'!$A$18:$L$214, MATCH("Demand ID", 'E4 TB Allocation Details'!$A$18:$L$18, 0),FALSE), 'E2 Allocators'!$B$15:$W$358, MATCH('O5 Details by Class &amp; Accounts'!S$18, 'E2 Allocators'!$B$15:$W$15, 0),FALSE)*$F143), 0, VLOOKUP(VLOOKUP($A143, 'E4 TB Allocation Details'!$A$18:$L$214, MATCH("Demand ID", 'E4 TB Allocation Details'!$A$18:$L$18, 0),FALSE), 'E2 Allocators'!$B$15:$W$358, MATCH('O5 Details by Class &amp; Accounts'!S$18, 'E2 Allocators'!$B$15:$W$15, 0),FALSE)*$F143)</f>
        <v>0</v>
      </c>
      <c r="T143" s="1322">
        <f>IF(ISERROR(VLOOKUP(VLOOKUP($A143, 'E4 TB Allocation Details'!$A$18:$L$214, MATCH("Demand ID", 'E4 TB Allocation Details'!$A$18:$L$18, 0),FALSE), 'E2 Allocators'!$B$15:$W$358, MATCH('O5 Details by Class &amp; Accounts'!T$18, 'E2 Allocators'!$B$15:$W$15, 0),FALSE)*$F143), 0, VLOOKUP(VLOOKUP($A143, 'E4 TB Allocation Details'!$A$18:$L$214, MATCH("Demand ID", 'E4 TB Allocation Details'!$A$18:$L$18, 0),FALSE), 'E2 Allocators'!$B$15:$W$358, MATCH('O5 Details by Class &amp; Accounts'!T$18, 'E2 Allocators'!$B$15:$W$15, 0),FALSE)*$F143)</f>
        <v>0</v>
      </c>
      <c r="U143" s="1322">
        <f>IF(ISERROR(VLOOKUP(VLOOKUP($A143, 'E4 TB Allocation Details'!$A$18:$L$214, MATCH("Demand ID", 'E4 TB Allocation Details'!$A$18:$L$18, 0),FALSE), 'E2 Allocators'!$B$15:$W$358, MATCH('O5 Details by Class &amp; Accounts'!U$18, 'E2 Allocators'!$B$15:$W$15, 0),FALSE)*$F143), 0, VLOOKUP(VLOOKUP($A143, 'E4 TB Allocation Details'!$A$18:$L$214, MATCH("Demand ID", 'E4 TB Allocation Details'!$A$18:$L$18, 0),FALSE), 'E2 Allocators'!$B$15:$W$358, MATCH('O5 Details by Class &amp; Accounts'!U$18, 'E2 Allocators'!$B$15:$W$15, 0),FALSE)*$F143)</f>
        <v>0</v>
      </c>
      <c r="V143" s="1322">
        <f>IF(ISERROR(VLOOKUP(VLOOKUP($A143, 'E4 TB Allocation Details'!$A$18:$L$214, MATCH("Demand ID", 'E4 TB Allocation Details'!$A$18:$L$18, 0),FALSE), 'E2 Allocators'!$B$15:$W$358, MATCH('O5 Details by Class &amp; Accounts'!V$18, 'E2 Allocators'!$B$15:$W$15, 0),FALSE)*$F143), 0, VLOOKUP(VLOOKUP($A143, 'E4 TB Allocation Details'!$A$18:$L$214, MATCH("Demand ID", 'E4 TB Allocation Details'!$A$18:$L$18, 0),FALSE), 'E2 Allocators'!$B$15:$W$358, MATCH('O5 Details by Class &amp; Accounts'!V$18, 'E2 Allocators'!$B$15:$W$15, 0),FALSE)*$F143)</f>
        <v>0</v>
      </c>
      <c r="W143" s="1322">
        <f>IF(ISERROR(VLOOKUP(VLOOKUP($A143, 'E4 TB Allocation Details'!$A$18:$L$214, MATCH("Demand ID", 'E4 TB Allocation Details'!$A$18:$L$18, 0),FALSE), 'E2 Allocators'!$B$15:$W$358, MATCH('O5 Details by Class &amp; Accounts'!W$18, 'E2 Allocators'!$B$15:$W$15, 0),FALSE)*$F143), 0, VLOOKUP(VLOOKUP($A143, 'E4 TB Allocation Details'!$A$18:$L$214, MATCH("Demand ID", 'E4 TB Allocation Details'!$A$18:$L$18, 0),FALSE), 'E2 Allocators'!$B$15:$W$358, MATCH('O5 Details by Class &amp; Accounts'!W$18, 'E2 Allocators'!$B$15:$W$15, 0),FALSE)*$F143)</f>
        <v>0</v>
      </c>
      <c r="X143" s="1322">
        <f>IF(ISERROR(VLOOKUP(VLOOKUP($A143, 'E4 TB Allocation Details'!$A$18:$L$214, MATCH("Demand ID", 'E4 TB Allocation Details'!$A$18:$L$18, 0),FALSE), 'E2 Allocators'!$B$15:$W$358, MATCH('O5 Details by Class &amp; Accounts'!X$18, 'E2 Allocators'!$B$15:$W$15, 0),FALSE)*$F143), 0, VLOOKUP(VLOOKUP($A143, 'E4 TB Allocation Details'!$A$18:$L$214, MATCH("Demand ID", 'E4 TB Allocation Details'!$A$18:$L$18, 0),FALSE), 'E2 Allocators'!$B$15:$W$358, MATCH('O5 Details by Class &amp; Accounts'!X$18, 'E2 Allocators'!$B$15:$W$15, 0),FALSE)*$F143)</f>
        <v>0</v>
      </c>
      <c r="Y143" s="1322">
        <f>IF(ISERROR(VLOOKUP(VLOOKUP($A143, 'E4 TB Allocation Details'!$A$18:$L$214, MATCH("Demand ID", 'E4 TB Allocation Details'!$A$18:$L$18, 0),FALSE), 'E2 Allocators'!$B$15:$W$358, MATCH('O5 Details by Class &amp; Accounts'!Y$18, 'E2 Allocators'!$B$15:$W$15, 0),FALSE)*$F143), 0, VLOOKUP(VLOOKUP($A143, 'E4 TB Allocation Details'!$A$18:$L$214, MATCH("Demand ID", 'E4 TB Allocation Details'!$A$18:$L$18, 0),FALSE), 'E2 Allocators'!$B$15:$W$358, MATCH('O5 Details by Class &amp; Accounts'!Y$18, 'E2 Allocators'!$B$15:$W$15, 0),FALSE)*$F143)</f>
        <v>0</v>
      </c>
      <c r="Z143" s="1322">
        <f>IF(ISERROR(VLOOKUP(VLOOKUP($A143, 'E4 TB Allocation Details'!$A$18:$L$214, MATCH("Demand ID", 'E4 TB Allocation Details'!$A$18:$L$18, 0),FALSE), 'E2 Allocators'!$B$15:$W$358, MATCH('O5 Details by Class &amp; Accounts'!Z$18, 'E2 Allocators'!$B$15:$W$15, 0),FALSE)*$F143), 0, VLOOKUP(VLOOKUP($A143, 'E4 TB Allocation Details'!$A$18:$L$214, MATCH("Demand ID", 'E4 TB Allocation Details'!$A$18:$L$18, 0),FALSE), 'E2 Allocators'!$B$15:$W$358, MATCH('O5 Details by Class &amp; Accounts'!Z$18, 'E2 Allocators'!$B$15:$W$15, 0),FALSE)*$F143)</f>
        <v>0</v>
      </c>
      <c r="AA143" s="1322">
        <f>IF(ISERROR(VLOOKUP(VLOOKUP($A143, 'E4 TB Allocation Details'!$A$18:$L$214, MATCH("Demand ID", 'E4 TB Allocation Details'!$A$18:$L$18, 0),FALSE), 'E2 Allocators'!$B$15:$W$358, MATCH('O5 Details by Class &amp; Accounts'!AA$18, 'E2 Allocators'!$B$15:$W$15, 0),FALSE)*$F143), 0, VLOOKUP(VLOOKUP($A143, 'E4 TB Allocation Details'!$A$18:$L$214, MATCH("Demand ID", 'E4 TB Allocation Details'!$A$18:$L$18, 0),FALSE), 'E2 Allocators'!$B$15:$W$358, MATCH('O5 Details by Class &amp; Accounts'!AA$18, 'E2 Allocators'!$B$15:$W$15, 0),FALSE)*$F143)</f>
        <v>0</v>
      </c>
      <c r="AB143" s="1322">
        <f>IF(ISERROR(VLOOKUP(VLOOKUP($A143, 'E4 TB Allocation Details'!$A$18:$L$214, MATCH("Demand ID", 'E4 TB Allocation Details'!$A$18:$L$18, 0),FALSE), 'E2 Allocators'!$B$15:$W$358, MATCH('O5 Details by Class &amp; Accounts'!AB$18, 'E2 Allocators'!$B$15:$W$15, 0),FALSE)*$F143), 0, VLOOKUP(VLOOKUP($A143, 'E4 TB Allocation Details'!$A$18:$L$214, MATCH("Demand ID", 'E4 TB Allocation Details'!$A$18:$L$18, 0),FALSE), 'E2 Allocators'!$B$15:$W$358, MATCH('O5 Details by Class &amp; Accounts'!AB$18, 'E2 Allocators'!$B$15:$W$15, 0),FALSE)*$F143)</f>
        <v>0</v>
      </c>
      <c r="AC143" s="1322">
        <f t="shared" si="39"/>
        <v>4196.927999999999</v>
      </c>
      <c r="AD143" s="1322">
        <f>IF(ISERROR(VLOOKUP(VLOOKUP($A143, 'E4 TB Allocation Details'!$A$18:$L$214, MATCH("Customer ID", 'E4 TB Allocation Details'!$A$18:$L$18, 0),FALSE), 'E2 Allocators'!$B$15:$W$358, MATCH('O5 Details by Class &amp; Accounts'!AD$18, 'E2 Allocators'!$B$15:$W$15, 0),FALSE)*$G143), 0, VLOOKUP(VLOOKUP($A143, 'E4 TB Allocation Details'!$A$18:$L$214, MATCH("Customer ID", 'E4 TB Allocation Details'!$A$18:$L$18, 0),FALSE), 'E2 Allocators'!$B$15:$W$358, MATCH('O5 Details by Class &amp; Accounts'!AD$18, 'E2 Allocators'!$B$15:$W$15, 0),FALSE)*$G143)</f>
        <v>4730.3534705478542</v>
      </c>
      <c r="AE143" s="1322">
        <f>IF(ISERROR(VLOOKUP(VLOOKUP($A143, 'E4 TB Allocation Details'!$A$18:$L$214, MATCH("Customer ID", 'E4 TB Allocation Details'!$A$18:$L$18, 0),FALSE), 'E2 Allocators'!$B$15:$W$358, MATCH('O5 Details by Class &amp; Accounts'!AE$18, 'E2 Allocators'!$B$15:$W$15, 0),FALSE)*$G143), 0, VLOOKUP(VLOOKUP($A143, 'E4 TB Allocation Details'!$A$18:$L$214, MATCH("Customer ID", 'E4 TB Allocation Details'!$A$18:$L$18, 0),FALSE), 'E2 Allocators'!$B$15:$W$358, MATCH('O5 Details by Class &amp; Accounts'!AE$18, 'E2 Allocators'!$B$15:$W$15, 0),FALSE)*$G143)</f>
        <v>778.49185948696402</v>
      </c>
      <c r="AF143" s="1322">
        <f>IF(ISERROR(VLOOKUP(VLOOKUP($A143, 'E4 TB Allocation Details'!$A$18:$L$214, MATCH("Customer ID", 'E4 TB Allocation Details'!$A$18:$L$18, 0),FALSE), 'E2 Allocators'!$B$15:$W$358, MATCH('O5 Details by Class &amp; Accounts'!AF$18, 'E2 Allocators'!$B$15:$W$15, 0),FALSE)*$G143), 0, VLOOKUP(VLOOKUP($A143, 'E4 TB Allocation Details'!$A$18:$L$214, MATCH("Customer ID", 'E4 TB Allocation Details'!$A$18:$L$18, 0),FALSE), 'E2 Allocators'!$B$15:$W$358, MATCH('O5 Details by Class &amp; Accounts'!AF$18, 'E2 Allocators'!$B$15:$W$15, 0),FALSE)*$G143)</f>
        <v>76.011751746180579</v>
      </c>
      <c r="AG143" s="1322">
        <f>IF(ISERROR(VLOOKUP(VLOOKUP($A143, 'E4 TB Allocation Details'!$A$18:$L$214, MATCH("Customer ID", 'E4 TB Allocation Details'!$A$18:$L$18, 0),FALSE), 'E2 Allocators'!$B$15:$W$358, MATCH('O5 Details by Class &amp; Accounts'!AG$18, 'E2 Allocators'!$B$15:$W$15, 0),FALSE)*$G143), 0, VLOOKUP(VLOOKUP($A143, 'E4 TB Allocation Details'!$A$18:$L$214, MATCH("Customer ID", 'E4 TB Allocation Details'!$A$18:$L$18, 0),FALSE), 'E2 Allocators'!$B$15:$W$358, MATCH('O5 Details by Class &amp; Accounts'!AG$18, 'E2 Allocators'!$B$15:$W$15, 0),FALSE)*$G143)</f>
        <v>0</v>
      </c>
      <c r="AH143" s="1322">
        <f>IF(ISERROR(VLOOKUP(VLOOKUP($A143, 'E4 TB Allocation Details'!$A$18:$L$214, MATCH("Customer ID", 'E4 TB Allocation Details'!$A$18:$L$18, 0),FALSE), 'E2 Allocators'!$B$15:$W$358, MATCH('O5 Details by Class &amp; Accounts'!AH$18, 'E2 Allocators'!$B$15:$W$15, 0),FALSE)*$G143), 0, VLOOKUP(VLOOKUP($A143, 'E4 TB Allocation Details'!$A$18:$L$214, MATCH("Customer ID", 'E4 TB Allocation Details'!$A$18:$L$18, 0),FALSE), 'E2 Allocators'!$B$15:$W$358, MATCH('O5 Details by Class &amp; Accounts'!AH$18, 'E2 Allocators'!$B$15:$W$15, 0),FALSE)*$G143)</f>
        <v>0</v>
      </c>
      <c r="AI143" s="1322">
        <f>IF(ISERROR(VLOOKUP(VLOOKUP($A143, 'E4 TB Allocation Details'!$A$18:$L$214, MATCH("Customer ID", 'E4 TB Allocation Details'!$A$18:$L$18, 0),FALSE), 'E2 Allocators'!$B$15:$W$358, MATCH('O5 Details by Class &amp; Accounts'!AI$18, 'E2 Allocators'!$B$15:$W$15, 0),FALSE)*$G143), 0, VLOOKUP(VLOOKUP($A143, 'E4 TB Allocation Details'!$A$18:$L$214, MATCH("Customer ID", 'E4 TB Allocation Details'!$A$18:$L$18, 0),FALSE), 'E2 Allocators'!$B$15:$W$358, MATCH('O5 Details by Class &amp; Accounts'!AI$18, 'E2 Allocators'!$B$15:$W$15, 0),FALSE)*$G143)</f>
        <v>0.58024237974183646</v>
      </c>
      <c r="AJ143" s="1322">
        <f>IF(ISERROR(VLOOKUP(VLOOKUP($A143, 'E4 TB Allocation Details'!$A$18:$L$214, MATCH("Customer ID", 'E4 TB Allocation Details'!$A$18:$L$18, 0),FALSE), 'E2 Allocators'!$B$15:$W$358, MATCH('O5 Details by Class &amp; Accounts'!AJ$18, 'E2 Allocators'!$B$15:$W$15, 0),FALSE)*$G143), 0, VLOOKUP(VLOOKUP($A143, 'E4 TB Allocation Details'!$A$18:$L$214, MATCH("Customer ID", 'E4 TB Allocation Details'!$A$18:$L$18, 0),FALSE), 'E2 Allocators'!$B$15:$W$358, MATCH('O5 Details by Class &amp; Accounts'!AJ$18, 'E2 Allocators'!$B$15:$W$15, 0),FALSE)*$G143)</f>
        <v>694.86837396597195</v>
      </c>
      <c r="AK143" s="1322">
        <f>IF(ISERROR(VLOOKUP(VLOOKUP($A143, 'E4 TB Allocation Details'!$A$18:$L$214, MATCH("Customer ID", 'E4 TB Allocation Details'!$A$18:$L$18, 0),FALSE), 'E2 Allocators'!$B$15:$W$358, MATCH('O5 Details by Class &amp; Accounts'!AK$18, 'E2 Allocators'!$B$15:$W$15, 0),FALSE)*$G143), 0, VLOOKUP(VLOOKUP($A143, 'E4 TB Allocation Details'!$A$18:$L$214, MATCH("Customer ID", 'E4 TB Allocation Details'!$A$18:$L$18, 0),FALSE), 'E2 Allocators'!$B$15:$W$358, MATCH('O5 Details by Class &amp; Accounts'!AK$18, 'E2 Allocators'!$B$15:$W$15, 0),FALSE)*$G143)</f>
        <v>0</v>
      </c>
      <c r="AL143" s="1322">
        <f>IF(ISERROR(VLOOKUP(VLOOKUP($A143, 'E4 TB Allocation Details'!$A$18:$L$214, MATCH("Customer ID", 'E4 TB Allocation Details'!$A$18:$L$18, 0),FALSE), 'E2 Allocators'!$B$15:$W$358, MATCH('O5 Details by Class &amp; Accounts'!AL$18, 'E2 Allocators'!$B$15:$W$15, 0),FALSE)*$G143), 0, VLOOKUP(VLOOKUP($A143, 'E4 TB Allocation Details'!$A$18:$L$214, MATCH("Customer ID", 'E4 TB Allocation Details'!$A$18:$L$18, 0),FALSE), 'E2 Allocators'!$B$15:$W$358, MATCH('O5 Details by Class &amp; Accounts'!AL$18, 'E2 Allocators'!$B$15:$W$15, 0),FALSE)*$G143)</f>
        <v>15.086301873287747</v>
      </c>
      <c r="AM143" s="1322">
        <f>IF(ISERROR(VLOOKUP(VLOOKUP($A143, 'E4 TB Allocation Details'!$A$18:$L$214, MATCH("Customer ID", 'E4 TB Allocation Details'!$A$18:$L$18, 0),FALSE), 'E2 Allocators'!$B$15:$W$358, MATCH('O5 Details by Class &amp; Accounts'!AM$18, 'E2 Allocators'!$B$15:$W$15, 0),FALSE)*$G143), 0, VLOOKUP(VLOOKUP($A143, 'E4 TB Allocation Details'!$A$18:$L$214, MATCH("Customer ID", 'E4 TB Allocation Details'!$A$18:$L$18, 0),FALSE), 'E2 Allocators'!$B$15:$W$358, MATCH('O5 Details by Class &amp; Accounts'!AM$18, 'E2 Allocators'!$B$15:$W$15, 0),FALSE)*$G143)</f>
        <v>0</v>
      </c>
      <c r="AN143" s="1322">
        <f>IF(ISERROR(VLOOKUP(VLOOKUP($A143, 'E4 TB Allocation Details'!$A$18:$L$214, MATCH("Customer ID", 'E4 TB Allocation Details'!$A$18:$L$18, 0),FALSE), 'E2 Allocators'!$B$15:$W$358, MATCH('O5 Details by Class &amp; Accounts'!AN$18, 'E2 Allocators'!$B$15:$W$15, 0),FALSE)*$G143), 0, VLOOKUP(VLOOKUP($A143, 'E4 TB Allocation Details'!$A$18:$L$214, MATCH("Customer ID", 'E4 TB Allocation Details'!$A$18:$L$18, 0),FALSE), 'E2 Allocators'!$B$15:$W$358, MATCH('O5 Details by Class &amp; Accounts'!AN$18, 'E2 Allocators'!$B$15:$W$15, 0),FALSE)*$G143)</f>
        <v>0</v>
      </c>
      <c r="AO143" s="1322">
        <f>IF(ISERROR(VLOOKUP(VLOOKUP($A143, 'E4 TB Allocation Details'!$A$18:$L$214, MATCH("Customer ID", 'E4 TB Allocation Details'!$A$18:$L$18, 0),FALSE), 'E2 Allocators'!$B$15:$W$358, MATCH('O5 Details by Class &amp; Accounts'!AO$18, 'E2 Allocators'!$B$15:$W$15, 0),FALSE)*$G143), 0, VLOOKUP(VLOOKUP($A143, 'E4 TB Allocation Details'!$A$18:$L$214, MATCH("Customer ID", 'E4 TB Allocation Details'!$A$18:$L$18, 0),FALSE), 'E2 Allocators'!$B$15:$W$358, MATCH('O5 Details by Class &amp; Accounts'!AO$18, 'E2 Allocators'!$B$15:$W$15, 0),FALSE)*$G143)</f>
        <v>0</v>
      </c>
      <c r="AP143" s="1322">
        <f>IF(ISERROR(VLOOKUP(VLOOKUP($A143, 'E4 TB Allocation Details'!$A$18:$L$214, MATCH("Customer ID", 'E4 TB Allocation Details'!$A$18:$L$18, 0),FALSE), 'E2 Allocators'!$B$15:$W$358, MATCH('O5 Details by Class &amp; Accounts'!AP$18, 'E2 Allocators'!$B$15:$W$15, 0),FALSE)*$G143), 0, VLOOKUP(VLOOKUP($A143, 'E4 TB Allocation Details'!$A$18:$L$214, MATCH("Customer ID", 'E4 TB Allocation Details'!$A$18:$L$18, 0),FALSE), 'E2 Allocators'!$B$15:$W$358, MATCH('O5 Details by Class &amp; Accounts'!AP$18, 'E2 Allocators'!$B$15:$W$15, 0),FALSE)*$G143)</f>
        <v>0</v>
      </c>
      <c r="AQ143" s="1322">
        <f>IF(ISERROR(VLOOKUP(VLOOKUP($A143, 'E4 TB Allocation Details'!$A$18:$L$214, MATCH("Customer ID", 'E4 TB Allocation Details'!$A$18:$L$18, 0),FALSE), 'E2 Allocators'!$B$15:$W$358, MATCH('O5 Details by Class &amp; Accounts'!AQ$18, 'E2 Allocators'!$B$15:$W$15, 0),FALSE)*$G143), 0, VLOOKUP(VLOOKUP($A143, 'E4 TB Allocation Details'!$A$18:$L$214, MATCH("Customer ID", 'E4 TB Allocation Details'!$A$18:$L$18, 0),FALSE), 'E2 Allocators'!$B$15:$W$358, MATCH('O5 Details by Class &amp; Accounts'!AQ$18, 'E2 Allocators'!$B$15:$W$15, 0),FALSE)*$G143)</f>
        <v>0</v>
      </c>
      <c r="AR143" s="1322">
        <f>IF(ISERROR(VLOOKUP(VLOOKUP($A143, 'E4 TB Allocation Details'!$A$18:$L$214, MATCH("Customer ID", 'E4 TB Allocation Details'!$A$18:$L$18, 0),FALSE), 'E2 Allocators'!$B$15:$W$358, MATCH('O5 Details by Class &amp; Accounts'!AR$18, 'E2 Allocators'!$B$15:$W$15, 0),FALSE)*$G143), 0, VLOOKUP(VLOOKUP($A143, 'E4 TB Allocation Details'!$A$18:$L$214, MATCH("Customer ID", 'E4 TB Allocation Details'!$A$18:$L$18, 0),FALSE), 'E2 Allocators'!$B$15:$W$358, MATCH('O5 Details by Class &amp; Accounts'!AR$18, 'E2 Allocators'!$B$15:$W$15, 0),FALSE)*$G143)</f>
        <v>0</v>
      </c>
      <c r="AS143" s="1322">
        <f>IF(ISERROR(VLOOKUP(VLOOKUP($A143, 'E4 TB Allocation Details'!$A$18:$L$214, MATCH("Customer ID", 'E4 TB Allocation Details'!$A$18:$L$18, 0),FALSE), 'E2 Allocators'!$B$15:$W$358, MATCH('O5 Details by Class &amp; Accounts'!AS$18, 'E2 Allocators'!$B$15:$W$15, 0),FALSE)*$G143), 0, VLOOKUP(VLOOKUP($A143, 'E4 TB Allocation Details'!$A$18:$L$214, MATCH("Customer ID", 'E4 TB Allocation Details'!$A$18:$L$18, 0),FALSE), 'E2 Allocators'!$B$15:$W$358, MATCH('O5 Details by Class &amp; Accounts'!AS$18, 'E2 Allocators'!$B$15:$W$15, 0),FALSE)*$G143)</f>
        <v>0</v>
      </c>
      <c r="AT143" s="1322">
        <f>IF(ISERROR(VLOOKUP(VLOOKUP($A143, 'E4 TB Allocation Details'!$A$18:$L$214, MATCH("Customer ID", 'E4 TB Allocation Details'!$A$18:$L$18, 0),FALSE), 'E2 Allocators'!$B$15:$W$358, MATCH('O5 Details by Class &amp; Accounts'!AT$18, 'E2 Allocators'!$B$15:$W$15, 0),FALSE)*$G143), 0, VLOOKUP(VLOOKUP($A143, 'E4 TB Allocation Details'!$A$18:$L$214, MATCH("Customer ID", 'E4 TB Allocation Details'!$A$18:$L$18, 0),FALSE), 'E2 Allocators'!$B$15:$W$358, MATCH('O5 Details by Class &amp; Accounts'!AT$18, 'E2 Allocators'!$B$15:$W$15, 0),FALSE)*$G143)</f>
        <v>0</v>
      </c>
      <c r="AU143" s="1322">
        <f>IF(ISERROR(VLOOKUP(VLOOKUP($A143, 'E4 TB Allocation Details'!$A$18:$L$214, MATCH("Customer ID", 'E4 TB Allocation Details'!$A$18:$L$18, 0),FALSE), 'E2 Allocators'!$B$15:$W$358, MATCH('O5 Details by Class &amp; Accounts'!AU$18, 'E2 Allocators'!$B$15:$W$15, 0),FALSE)*$G143), 0, VLOOKUP(VLOOKUP($A143, 'E4 TB Allocation Details'!$A$18:$L$214, MATCH("Customer ID", 'E4 TB Allocation Details'!$A$18:$L$18, 0),FALSE), 'E2 Allocators'!$B$15:$W$358, MATCH('O5 Details by Class &amp; Accounts'!AU$18, 'E2 Allocators'!$B$15:$W$15, 0),FALSE)*$G143)</f>
        <v>0</v>
      </c>
      <c r="AV143" s="1322">
        <f>IF(ISERROR(VLOOKUP(VLOOKUP($A143, 'E4 TB Allocation Details'!$A$18:$L$214, MATCH("Customer ID", 'E4 TB Allocation Details'!$A$18:$L$18, 0),FALSE), 'E2 Allocators'!$B$15:$W$358, MATCH('O5 Details by Class &amp; Accounts'!AV$18, 'E2 Allocators'!$B$15:$W$15, 0),FALSE)*$G143), 0, VLOOKUP(VLOOKUP($A143, 'E4 TB Allocation Details'!$A$18:$L$214, MATCH("Customer ID", 'E4 TB Allocation Details'!$A$18:$L$18, 0),FALSE), 'E2 Allocators'!$B$15:$W$358, MATCH('O5 Details by Class &amp; Accounts'!AV$18, 'E2 Allocators'!$B$15:$W$15, 0),FALSE)*$G143)</f>
        <v>0</v>
      </c>
      <c r="AW143" s="1322">
        <f>IF(ISERROR(VLOOKUP(VLOOKUP($A143, 'E4 TB Allocation Details'!$A$18:$L$214, MATCH("Customer ID", 'E4 TB Allocation Details'!$A$18:$L$18, 0),FALSE), 'E2 Allocators'!$B$15:$W$358, MATCH('O5 Details by Class &amp; Accounts'!AW$18, 'E2 Allocators'!$B$15:$W$15, 0),FALSE)*$G143), 0, VLOOKUP(VLOOKUP($A143, 'E4 TB Allocation Details'!$A$18:$L$214, MATCH("Customer ID", 'E4 TB Allocation Details'!$A$18:$L$18, 0),FALSE), 'E2 Allocators'!$B$15:$W$358, MATCH('O5 Details by Class &amp; Accounts'!AW$18, 'E2 Allocators'!$B$15:$W$15, 0),FALSE)*$G143)</f>
        <v>0</v>
      </c>
      <c r="AX143" s="1322">
        <f t="shared" si="40"/>
        <v>6295.3920000000007</v>
      </c>
      <c r="AY143" s="1322">
        <f>IF(ISERROR(VLOOKUP(VLOOKUP($A143, 'E4 TB Allocation Details'!$A$18:$L$214, MATCH("Misc ID", 'E4 TB Allocation Details'!$A$18:$L$18, 0),FALSE), 'E2 Allocators'!$B$15:$W$358, MATCH('O5 Details by Class &amp; Accounts'!AY$18, 'E2 Allocators'!$B$15:$W$15, 0),FALSE)*$E143), 0, VLOOKUP(VLOOKUP($A143, 'E4 TB Allocation Details'!$A$18:$L$214, MATCH("Misc ID", 'E4 TB Allocation Details'!$A$18:$L$18, 0),FALSE), 'E2 Allocators'!$B$15:$W$358, MATCH('O5 Details by Class &amp; Accounts'!AY$18, 'E2 Allocators'!$B$15:$W$15, 0),FALSE)*$E143)</f>
        <v>0</v>
      </c>
      <c r="AZ143" s="1322">
        <f>IF(ISERROR(VLOOKUP(VLOOKUP($A143, 'E4 TB Allocation Details'!$A$18:$L$214, MATCH("Misc ID", 'E4 TB Allocation Details'!$A$18:$L$18, 0),FALSE), 'E2 Allocators'!$B$15:$W$358, MATCH('O5 Details by Class &amp; Accounts'!AZ$18, 'E2 Allocators'!$B$15:$W$15, 0),FALSE)*$E143), 0, VLOOKUP(VLOOKUP($A143, 'E4 TB Allocation Details'!$A$18:$L$214, MATCH("Misc ID", 'E4 TB Allocation Details'!$A$18:$L$18, 0),FALSE), 'E2 Allocators'!$B$15:$W$358, MATCH('O5 Details by Class &amp; Accounts'!AZ$18, 'E2 Allocators'!$B$15:$W$15, 0),FALSE)*$E143)</f>
        <v>0</v>
      </c>
      <c r="BA143" s="1322">
        <f>IF(ISERROR(VLOOKUP(VLOOKUP($A143, 'E4 TB Allocation Details'!$A$18:$L$214, MATCH("Misc ID", 'E4 TB Allocation Details'!$A$18:$L$18, 0),FALSE), 'E2 Allocators'!$B$15:$W$358, MATCH('O5 Details by Class &amp; Accounts'!BA$18, 'E2 Allocators'!$B$15:$W$15, 0),FALSE)*$E143), 0, VLOOKUP(VLOOKUP($A143, 'E4 TB Allocation Details'!$A$18:$L$214, MATCH("Misc ID", 'E4 TB Allocation Details'!$A$18:$L$18, 0),FALSE), 'E2 Allocators'!$B$15:$W$358, MATCH('O5 Details by Class &amp; Accounts'!BA$18, 'E2 Allocators'!$B$15:$W$15, 0),FALSE)*$E143)</f>
        <v>0</v>
      </c>
      <c r="BB143" s="1322">
        <f>IF(ISERROR(VLOOKUP(VLOOKUP($A143, 'E4 TB Allocation Details'!$A$18:$L$214, MATCH("Misc ID", 'E4 TB Allocation Details'!$A$18:$L$18, 0),FALSE), 'E2 Allocators'!$B$15:$W$358, MATCH('O5 Details by Class &amp; Accounts'!BB$18, 'E2 Allocators'!$B$15:$W$15, 0),FALSE)*$E143), 0, VLOOKUP(VLOOKUP($A143, 'E4 TB Allocation Details'!$A$18:$L$214, MATCH("Misc ID", 'E4 TB Allocation Details'!$A$18:$L$18, 0),FALSE), 'E2 Allocators'!$B$15:$W$358, MATCH('O5 Details by Class &amp; Accounts'!BB$18, 'E2 Allocators'!$B$15:$W$15, 0),FALSE)*$E143)</f>
        <v>0</v>
      </c>
      <c r="BC143" s="1322">
        <f>IF(ISERROR(VLOOKUP(VLOOKUP($A143, 'E4 TB Allocation Details'!$A$18:$L$214, MATCH("Misc ID", 'E4 TB Allocation Details'!$A$18:$L$18, 0),FALSE), 'E2 Allocators'!$B$15:$W$358, MATCH('O5 Details by Class &amp; Accounts'!BC$18, 'E2 Allocators'!$B$15:$W$15, 0),FALSE)*$E143), 0, VLOOKUP(VLOOKUP($A143, 'E4 TB Allocation Details'!$A$18:$L$214, MATCH("Misc ID", 'E4 TB Allocation Details'!$A$18:$L$18, 0),FALSE), 'E2 Allocators'!$B$15:$W$358, MATCH('O5 Details by Class &amp; Accounts'!BC$18, 'E2 Allocators'!$B$15:$W$15, 0),FALSE)*$E143)</f>
        <v>0</v>
      </c>
      <c r="BD143" s="1322">
        <f>IF(ISERROR(VLOOKUP(VLOOKUP($A143, 'E4 TB Allocation Details'!$A$18:$L$214, MATCH("Misc ID", 'E4 TB Allocation Details'!$A$18:$L$18, 0),FALSE), 'E2 Allocators'!$B$15:$W$358, MATCH('O5 Details by Class &amp; Accounts'!BD$18, 'E2 Allocators'!$B$15:$W$15, 0),FALSE)*$E143), 0, VLOOKUP(VLOOKUP($A143, 'E4 TB Allocation Details'!$A$18:$L$214, MATCH("Misc ID", 'E4 TB Allocation Details'!$A$18:$L$18, 0),FALSE), 'E2 Allocators'!$B$15:$W$358, MATCH('O5 Details by Class &amp; Accounts'!BD$18, 'E2 Allocators'!$B$15:$W$15, 0),FALSE)*$E143)</f>
        <v>0</v>
      </c>
      <c r="BE143" s="1322">
        <f>IF(ISERROR(VLOOKUP(VLOOKUP($A143, 'E4 TB Allocation Details'!$A$18:$L$214, MATCH("Misc ID", 'E4 TB Allocation Details'!$A$18:$L$18, 0),FALSE), 'E2 Allocators'!$B$15:$W$358, MATCH('O5 Details by Class &amp; Accounts'!BE$18, 'E2 Allocators'!$B$15:$W$15, 0),FALSE)*$E143), 0, VLOOKUP(VLOOKUP($A143, 'E4 TB Allocation Details'!$A$18:$L$214, MATCH("Misc ID", 'E4 TB Allocation Details'!$A$18:$L$18, 0),FALSE), 'E2 Allocators'!$B$15:$W$358, MATCH('O5 Details by Class &amp; Accounts'!BE$18, 'E2 Allocators'!$B$15:$W$15, 0),FALSE)*$E143)</f>
        <v>0</v>
      </c>
      <c r="BF143" s="1322">
        <f>IF(ISERROR(VLOOKUP(VLOOKUP($A143, 'E4 TB Allocation Details'!$A$18:$L$214, MATCH("Misc ID", 'E4 TB Allocation Details'!$A$18:$L$18, 0),FALSE), 'E2 Allocators'!$B$15:$W$358, MATCH('O5 Details by Class &amp; Accounts'!BF$18, 'E2 Allocators'!$B$15:$W$15, 0),FALSE)*$E143), 0, VLOOKUP(VLOOKUP($A143, 'E4 TB Allocation Details'!$A$18:$L$214, MATCH("Misc ID", 'E4 TB Allocation Details'!$A$18:$L$18, 0),FALSE), 'E2 Allocators'!$B$15:$W$358, MATCH('O5 Details by Class &amp; Accounts'!BF$18, 'E2 Allocators'!$B$15:$W$15, 0),FALSE)*$E143)</f>
        <v>0</v>
      </c>
      <c r="BG143" s="1322">
        <f>IF(ISERROR(VLOOKUP(VLOOKUP($A143, 'E4 TB Allocation Details'!$A$18:$L$214, MATCH("Misc ID", 'E4 TB Allocation Details'!$A$18:$L$18, 0),FALSE), 'E2 Allocators'!$B$15:$W$358, MATCH('O5 Details by Class &amp; Accounts'!BG$18, 'E2 Allocators'!$B$15:$W$15, 0),FALSE)*$E143), 0, VLOOKUP(VLOOKUP($A143, 'E4 TB Allocation Details'!$A$18:$L$214, MATCH("Misc ID", 'E4 TB Allocation Details'!$A$18:$L$18, 0),FALSE), 'E2 Allocators'!$B$15:$W$358, MATCH('O5 Details by Class &amp; Accounts'!BG$18, 'E2 Allocators'!$B$15:$W$15, 0),FALSE)*$E143)</f>
        <v>0</v>
      </c>
      <c r="BH143" s="1322">
        <f>IF(ISERROR(VLOOKUP(VLOOKUP($A143, 'E4 TB Allocation Details'!$A$18:$L$214, MATCH("Misc ID", 'E4 TB Allocation Details'!$A$18:$L$18, 0),FALSE), 'E2 Allocators'!$B$15:$W$358, MATCH('O5 Details by Class &amp; Accounts'!BH$18, 'E2 Allocators'!$B$15:$W$15, 0),FALSE)*$E143), 0, VLOOKUP(VLOOKUP($A143, 'E4 TB Allocation Details'!$A$18:$L$214, MATCH("Misc ID", 'E4 TB Allocation Details'!$A$18:$L$18, 0),FALSE), 'E2 Allocators'!$B$15:$W$358, MATCH('O5 Details by Class &amp; Accounts'!BH$18, 'E2 Allocators'!$B$15:$W$15, 0),FALSE)*$E143)</f>
        <v>0</v>
      </c>
      <c r="BI143" s="1322">
        <f>IF(ISERROR(VLOOKUP(VLOOKUP($A143, 'E4 TB Allocation Details'!$A$18:$L$214, MATCH("Misc ID", 'E4 TB Allocation Details'!$A$18:$L$18, 0),FALSE), 'E2 Allocators'!$B$15:$W$358, MATCH('O5 Details by Class &amp; Accounts'!BI$18, 'E2 Allocators'!$B$15:$W$15, 0),FALSE)*$E143), 0, VLOOKUP(VLOOKUP($A143, 'E4 TB Allocation Details'!$A$18:$L$214, MATCH("Misc ID", 'E4 TB Allocation Details'!$A$18:$L$18, 0),FALSE), 'E2 Allocators'!$B$15:$W$358, MATCH('O5 Details by Class &amp; Accounts'!BI$18, 'E2 Allocators'!$B$15:$W$15, 0),FALSE)*$E143)</f>
        <v>0</v>
      </c>
      <c r="BJ143" s="1322">
        <f>IF(ISERROR(VLOOKUP(VLOOKUP($A143, 'E4 TB Allocation Details'!$A$18:$L$214, MATCH("Misc ID", 'E4 TB Allocation Details'!$A$18:$L$18, 0),FALSE), 'E2 Allocators'!$B$15:$W$358, MATCH('O5 Details by Class &amp; Accounts'!BJ$18, 'E2 Allocators'!$B$15:$W$15, 0),FALSE)*$E143), 0, VLOOKUP(VLOOKUP($A143, 'E4 TB Allocation Details'!$A$18:$L$214, MATCH("Misc ID", 'E4 TB Allocation Details'!$A$18:$L$18, 0),FALSE), 'E2 Allocators'!$B$15:$W$358, MATCH('O5 Details by Class &amp; Accounts'!BJ$18, 'E2 Allocators'!$B$15:$W$15, 0),FALSE)*$E143)</f>
        <v>0</v>
      </c>
      <c r="BK143" s="1322">
        <f>IF(ISERROR(VLOOKUP(VLOOKUP($A143, 'E4 TB Allocation Details'!$A$18:$L$214, MATCH("Misc ID", 'E4 TB Allocation Details'!$A$18:$L$18, 0),FALSE), 'E2 Allocators'!$B$15:$W$358, MATCH('O5 Details by Class &amp; Accounts'!BK$18, 'E2 Allocators'!$B$15:$W$15, 0),FALSE)*$E143), 0, VLOOKUP(VLOOKUP($A143, 'E4 TB Allocation Details'!$A$18:$L$214, MATCH("Misc ID", 'E4 TB Allocation Details'!$A$18:$L$18, 0),FALSE), 'E2 Allocators'!$B$15:$W$358, MATCH('O5 Details by Class &amp; Accounts'!BK$18, 'E2 Allocators'!$B$15:$W$15, 0),FALSE)*$E143)</f>
        <v>0</v>
      </c>
      <c r="BL143" s="1322">
        <f>IF(ISERROR(VLOOKUP(VLOOKUP($A143, 'E4 TB Allocation Details'!$A$18:$L$214, MATCH("Misc ID", 'E4 TB Allocation Details'!$A$18:$L$18, 0),FALSE), 'E2 Allocators'!$B$15:$W$358, MATCH('O5 Details by Class &amp; Accounts'!BL$18, 'E2 Allocators'!$B$15:$W$15, 0),FALSE)*$E143), 0, VLOOKUP(VLOOKUP($A143, 'E4 TB Allocation Details'!$A$18:$L$214, MATCH("Misc ID", 'E4 TB Allocation Details'!$A$18:$L$18, 0),FALSE), 'E2 Allocators'!$B$15:$W$358, MATCH('O5 Details by Class &amp; Accounts'!BL$18, 'E2 Allocators'!$B$15:$W$15, 0),FALSE)*$E143)</f>
        <v>0</v>
      </c>
      <c r="BM143" s="1322">
        <f>IF(ISERROR(VLOOKUP(VLOOKUP($A143, 'E4 TB Allocation Details'!$A$18:$L$214, MATCH("Misc ID", 'E4 TB Allocation Details'!$A$18:$L$18, 0),FALSE), 'E2 Allocators'!$B$15:$W$358, MATCH('O5 Details by Class &amp; Accounts'!BM$18, 'E2 Allocators'!$B$15:$W$15, 0),FALSE)*$E143), 0, VLOOKUP(VLOOKUP($A143, 'E4 TB Allocation Details'!$A$18:$L$214, MATCH("Misc ID", 'E4 TB Allocation Details'!$A$18:$L$18, 0),FALSE), 'E2 Allocators'!$B$15:$W$358, MATCH('O5 Details by Class &amp; Accounts'!BM$18, 'E2 Allocators'!$B$15:$W$15, 0),FALSE)*$E143)</f>
        <v>0</v>
      </c>
      <c r="BN143" s="1322">
        <f>IF(ISERROR(VLOOKUP(VLOOKUP($A143, 'E4 TB Allocation Details'!$A$18:$L$214, MATCH("Misc ID", 'E4 TB Allocation Details'!$A$18:$L$18, 0),FALSE), 'E2 Allocators'!$B$15:$W$358, MATCH('O5 Details by Class &amp; Accounts'!BN$18, 'E2 Allocators'!$B$15:$W$15, 0),FALSE)*$E143), 0, VLOOKUP(VLOOKUP($A143, 'E4 TB Allocation Details'!$A$18:$L$214, MATCH("Misc ID", 'E4 TB Allocation Details'!$A$18:$L$18, 0),FALSE), 'E2 Allocators'!$B$15:$W$358, MATCH('O5 Details by Class &amp; Accounts'!BN$18, 'E2 Allocators'!$B$15:$W$15, 0),FALSE)*$E143)</f>
        <v>0</v>
      </c>
      <c r="BO143" s="1322">
        <f>IF(ISERROR(VLOOKUP(VLOOKUP($A143, 'E4 TB Allocation Details'!$A$18:$L$214, MATCH("Misc ID", 'E4 TB Allocation Details'!$A$18:$L$18, 0),FALSE), 'E2 Allocators'!$B$15:$W$358, MATCH('O5 Details by Class &amp; Accounts'!BO$18, 'E2 Allocators'!$B$15:$W$15, 0),FALSE)*$E143), 0, VLOOKUP(VLOOKUP($A143, 'E4 TB Allocation Details'!$A$18:$L$214, MATCH("Misc ID", 'E4 TB Allocation Details'!$A$18:$L$18, 0),FALSE), 'E2 Allocators'!$B$15:$W$358, MATCH('O5 Details by Class &amp; Accounts'!BO$18, 'E2 Allocators'!$B$15:$W$15, 0),FALSE)*$E143)</f>
        <v>0</v>
      </c>
      <c r="BP143" s="1322">
        <f>IF(ISERROR(VLOOKUP(VLOOKUP($A143, 'E4 TB Allocation Details'!$A$18:$L$214, MATCH("Misc ID", 'E4 TB Allocation Details'!$A$18:$L$18, 0),FALSE), 'E2 Allocators'!$B$15:$W$358, MATCH('O5 Details by Class &amp; Accounts'!BP$18, 'E2 Allocators'!$B$15:$W$15, 0),FALSE)*$E143), 0, VLOOKUP(VLOOKUP($A143, 'E4 TB Allocation Details'!$A$18:$L$214, MATCH("Misc ID", 'E4 TB Allocation Details'!$A$18:$L$18, 0),FALSE), 'E2 Allocators'!$B$15:$W$358, MATCH('O5 Details by Class &amp; Accounts'!BP$18, 'E2 Allocators'!$B$15:$W$15, 0),FALSE)*$E143)</f>
        <v>0</v>
      </c>
      <c r="BQ143" s="1322">
        <f>IF(ISERROR(VLOOKUP(VLOOKUP($A143, 'E4 TB Allocation Details'!$A$18:$L$214, MATCH("Misc ID", 'E4 TB Allocation Details'!$A$18:$L$18, 0),FALSE), 'E2 Allocators'!$B$15:$W$358, MATCH('O5 Details by Class &amp; Accounts'!BQ$18, 'E2 Allocators'!$B$15:$W$15, 0),FALSE)*$E143), 0, VLOOKUP(VLOOKUP($A143, 'E4 TB Allocation Details'!$A$18:$L$214, MATCH("Misc ID", 'E4 TB Allocation Details'!$A$18:$L$18, 0),FALSE), 'E2 Allocators'!$B$15:$W$358, MATCH('O5 Details by Class &amp; Accounts'!BQ$18, 'E2 Allocators'!$B$15:$W$15, 0),FALSE)*$E143)</f>
        <v>0</v>
      </c>
      <c r="BR143" s="1322">
        <f>IF(ISERROR(VLOOKUP(VLOOKUP($A143, 'E4 TB Allocation Details'!$A$18:$L$214, MATCH("Misc ID", 'E4 TB Allocation Details'!$A$18:$L$18, 0),FALSE), 'E2 Allocators'!$B$15:$W$358, MATCH('O5 Details by Class &amp; Accounts'!BR$18, 'E2 Allocators'!$B$15:$W$15, 0),FALSE)*$E143), 0, VLOOKUP(VLOOKUP($A143, 'E4 TB Allocation Details'!$A$18:$L$214, MATCH("Misc ID", 'E4 TB Allocation Details'!$A$18:$L$18, 0),FALSE), 'E2 Allocators'!$B$15:$W$358, MATCH('O5 Details by Class &amp; Accounts'!BR$18, 'E2 Allocators'!$B$15:$W$15, 0),FALSE)*$E143)</f>
        <v>0</v>
      </c>
      <c r="BS143" s="1322">
        <f t="shared" si="41"/>
        <v>0</v>
      </c>
      <c r="BT143" s="1322">
        <f>IF(ISERROR(VLOOKUP(VLOOKUP($A143, 'E4 TB Allocation Details'!$A$18:$L$214, MATCH("A &amp; G ID", 'E4 TB Allocation Details'!$A$18:$L$18, 0),FALSE), 'E2 Allocators'!$B$15:$W$358, MATCH('O5 Details by Class &amp; Accounts'!BT$18, 'E2 Allocators'!$B$15:$W$15, 0),FALSE)*$E143), 0, VLOOKUP(VLOOKUP($A143, 'E4 TB Allocation Details'!$A$18:$L$214, MATCH("A &amp; G ID", 'E4 TB Allocation Details'!$A$18:$L$18, 0),FALSE), 'E2 Allocators'!$B$15:$W$358, MATCH('O5 Details by Class &amp; Accounts'!BT$18, 'E2 Allocators'!$B$15:$W$15, 0),FALSE)*$E143)</f>
        <v>0</v>
      </c>
      <c r="BU143" s="1322">
        <f>IF(ISERROR(VLOOKUP(VLOOKUP($A143, 'E4 TB Allocation Details'!$A$18:$L$214, MATCH("A &amp; G ID", 'E4 TB Allocation Details'!$A$18:$L$18, 0),FALSE), 'E2 Allocators'!$B$15:$W$358, MATCH('O5 Details by Class &amp; Accounts'!BU$18, 'E2 Allocators'!$B$15:$W$15, 0),FALSE)*$E143), 0, VLOOKUP(VLOOKUP($A143, 'E4 TB Allocation Details'!$A$18:$L$214, MATCH("A &amp; G ID", 'E4 TB Allocation Details'!$A$18:$L$18, 0),FALSE), 'E2 Allocators'!$B$15:$W$358, MATCH('O5 Details by Class &amp; Accounts'!BU$18, 'E2 Allocators'!$B$15:$W$15, 0),FALSE)*$E143)</f>
        <v>0</v>
      </c>
      <c r="BV143" s="1322">
        <f>IF(ISERROR(VLOOKUP(VLOOKUP($A143, 'E4 TB Allocation Details'!$A$18:$L$214, MATCH("A &amp; G ID", 'E4 TB Allocation Details'!$A$18:$L$18, 0),FALSE), 'E2 Allocators'!$B$15:$W$358, MATCH('O5 Details by Class &amp; Accounts'!BV$18, 'E2 Allocators'!$B$15:$W$15, 0),FALSE)*$E143), 0, VLOOKUP(VLOOKUP($A143, 'E4 TB Allocation Details'!$A$18:$L$214, MATCH("A &amp; G ID", 'E4 TB Allocation Details'!$A$18:$L$18, 0),FALSE), 'E2 Allocators'!$B$15:$W$358, MATCH('O5 Details by Class &amp; Accounts'!BV$18, 'E2 Allocators'!$B$15:$W$15, 0),FALSE)*$E143)</f>
        <v>0</v>
      </c>
      <c r="BW143" s="1322">
        <f>IF(ISERROR(VLOOKUP(VLOOKUP($A143, 'E4 TB Allocation Details'!$A$18:$L$214, MATCH("A &amp; G ID", 'E4 TB Allocation Details'!$A$18:$L$18, 0),FALSE), 'E2 Allocators'!$B$15:$W$358, MATCH('O5 Details by Class &amp; Accounts'!BW$18, 'E2 Allocators'!$B$15:$W$15, 0),FALSE)*$E143), 0, VLOOKUP(VLOOKUP($A143, 'E4 TB Allocation Details'!$A$18:$L$214, MATCH("A &amp; G ID", 'E4 TB Allocation Details'!$A$18:$L$18, 0),FALSE), 'E2 Allocators'!$B$15:$W$358, MATCH('O5 Details by Class &amp; Accounts'!BW$18, 'E2 Allocators'!$B$15:$W$15, 0),FALSE)*$E143)</f>
        <v>0</v>
      </c>
      <c r="BX143" s="1322">
        <f>IF(ISERROR(VLOOKUP(VLOOKUP($A143, 'E4 TB Allocation Details'!$A$18:$L$214, MATCH("A &amp; G ID", 'E4 TB Allocation Details'!$A$18:$L$18, 0),FALSE), 'E2 Allocators'!$B$15:$W$358, MATCH('O5 Details by Class &amp; Accounts'!BX$18, 'E2 Allocators'!$B$15:$W$15, 0),FALSE)*$E143), 0, VLOOKUP(VLOOKUP($A143, 'E4 TB Allocation Details'!$A$18:$L$214, MATCH("A &amp; G ID", 'E4 TB Allocation Details'!$A$18:$L$18, 0),FALSE), 'E2 Allocators'!$B$15:$W$358, MATCH('O5 Details by Class &amp; Accounts'!BX$18, 'E2 Allocators'!$B$15:$W$15, 0),FALSE)*$E143)</f>
        <v>0</v>
      </c>
      <c r="BY143" s="1322">
        <f>IF(ISERROR(VLOOKUP(VLOOKUP($A143, 'E4 TB Allocation Details'!$A$18:$L$214, MATCH("A &amp; G ID", 'E4 TB Allocation Details'!$A$18:$L$18, 0),FALSE), 'E2 Allocators'!$B$15:$W$358, MATCH('O5 Details by Class &amp; Accounts'!BY$18, 'E2 Allocators'!$B$15:$W$15, 0),FALSE)*$E143), 0, VLOOKUP(VLOOKUP($A143, 'E4 TB Allocation Details'!$A$18:$L$214, MATCH("A &amp; G ID", 'E4 TB Allocation Details'!$A$18:$L$18, 0),FALSE), 'E2 Allocators'!$B$15:$W$358, MATCH('O5 Details by Class &amp; Accounts'!BY$18, 'E2 Allocators'!$B$15:$W$15, 0),FALSE)*$E143)</f>
        <v>0</v>
      </c>
      <c r="BZ143" s="1322">
        <f>IF(ISERROR(VLOOKUP(VLOOKUP($A143, 'E4 TB Allocation Details'!$A$18:$L$214, MATCH("A &amp; G ID", 'E4 TB Allocation Details'!$A$18:$L$18, 0),FALSE), 'E2 Allocators'!$B$15:$W$358, MATCH('O5 Details by Class &amp; Accounts'!BZ$18, 'E2 Allocators'!$B$15:$W$15, 0),FALSE)*$E143), 0, VLOOKUP(VLOOKUP($A143, 'E4 TB Allocation Details'!$A$18:$L$214, MATCH("A &amp; G ID", 'E4 TB Allocation Details'!$A$18:$L$18, 0),FALSE), 'E2 Allocators'!$B$15:$W$358, MATCH('O5 Details by Class &amp; Accounts'!BZ$18, 'E2 Allocators'!$B$15:$W$15, 0),FALSE)*$E143)</f>
        <v>0</v>
      </c>
      <c r="CA143" s="1322">
        <f>IF(ISERROR(VLOOKUP(VLOOKUP($A143, 'E4 TB Allocation Details'!$A$18:$L$214, MATCH("A &amp; G ID", 'E4 TB Allocation Details'!$A$18:$L$18, 0),FALSE), 'E2 Allocators'!$B$15:$W$358, MATCH('O5 Details by Class &amp; Accounts'!CA$18, 'E2 Allocators'!$B$15:$W$15, 0),FALSE)*$E143), 0, VLOOKUP(VLOOKUP($A143, 'E4 TB Allocation Details'!$A$18:$L$214, MATCH("A &amp; G ID", 'E4 TB Allocation Details'!$A$18:$L$18, 0),FALSE), 'E2 Allocators'!$B$15:$W$358, MATCH('O5 Details by Class &amp; Accounts'!CA$18, 'E2 Allocators'!$B$15:$W$15, 0),FALSE)*$E143)</f>
        <v>0</v>
      </c>
      <c r="CB143" s="1322">
        <f>IF(ISERROR(VLOOKUP(VLOOKUP($A143, 'E4 TB Allocation Details'!$A$18:$L$214, MATCH("A &amp; G ID", 'E4 TB Allocation Details'!$A$18:$L$18, 0),FALSE), 'E2 Allocators'!$B$15:$W$358, MATCH('O5 Details by Class &amp; Accounts'!CB$18, 'E2 Allocators'!$B$15:$W$15, 0),FALSE)*$E143), 0, VLOOKUP(VLOOKUP($A143, 'E4 TB Allocation Details'!$A$18:$L$214, MATCH("A &amp; G ID", 'E4 TB Allocation Details'!$A$18:$L$18, 0),FALSE), 'E2 Allocators'!$B$15:$W$358, MATCH('O5 Details by Class &amp; Accounts'!CB$18, 'E2 Allocators'!$B$15:$W$15, 0),FALSE)*$E143)</f>
        <v>0</v>
      </c>
      <c r="CC143" s="1322">
        <f>IF(ISERROR(VLOOKUP(VLOOKUP($A143, 'E4 TB Allocation Details'!$A$18:$L$214, MATCH("A &amp; G ID", 'E4 TB Allocation Details'!$A$18:$L$18, 0),FALSE), 'E2 Allocators'!$B$15:$W$358, MATCH('O5 Details by Class &amp; Accounts'!CC$18, 'E2 Allocators'!$B$15:$W$15, 0),FALSE)*$E143), 0, VLOOKUP(VLOOKUP($A143, 'E4 TB Allocation Details'!$A$18:$L$214, MATCH("A &amp; G ID", 'E4 TB Allocation Details'!$A$18:$L$18, 0),FALSE), 'E2 Allocators'!$B$15:$W$358, MATCH('O5 Details by Class &amp; Accounts'!CC$18, 'E2 Allocators'!$B$15:$W$15, 0),FALSE)*$E143)</f>
        <v>0</v>
      </c>
      <c r="CD143" s="1322">
        <f>IF(ISERROR(VLOOKUP(VLOOKUP($A143, 'E4 TB Allocation Details'!$A$18:$L$214, MATCH("A &amp; G ID", 'E4 TB Allocation Details'!$A$18:$L$18, 0),FALSE), 'E2 Allocators'!$B$15:$W$358, MATCH('O5 Details by Class &amp; Accounts'!CD$18, 'E2 Allocators'!$B$15:$W$15, 0),FALSE)*$E143), 0, VLOOKUP(VLOOKUP($A143, 'E4 TB Allocation Details'!$A$18:$L$214, MATCH("A &amp; G ID", 'E4 TB Allocation Details'!$A$18:$L$18, 0),FALSE), 'E2 Allocators'!$B$15:$W$358, MATCH('O5 Details by Class &amp; Accounts'!CD$18, 'E2 Allocators'!$B$15:$W$15, 0),FALSE)*$E143)</f>
        <v>0</v>
      </c>
      <c r="CE143" s="1322">
        <f>IF(ISERROR(VLOOKUP(VLOOKUP($A143, 'E4 TB Allocation Details'!$A$18:$L$214, MATCH("A &amp; G ID", 'E4 TB Allocation Details'!$A$18:$L$18, 0),FALSE), 'E2 Allocators'!$B$15:$W$358, MATCH('O5 Details by Class &amp; Accounts'!CE$18, 'E2 Allocators'!$B$15:$W$15, 0),FALSE)*$E143), 0, VLOOKUP(VLOOKUP($A143, 'E4 TB Allocation Details'!$A$18:$L$214, MATCH("A &amp; G ID", 'E4 TB Allocation Details'!$A$18:$L$18, 0),FALSE), 'E2 Allocators'!$B$15:$W$358, MATCH('O5 Details by Class &amp; Accounts'!CE$18, 'E2 Allocators'!$B$15:$W$15, 0),FALSE)*$E143)</f>
        <v>0</v>
      </c>
      <c r="CF143" s="1322">
        <f>IF(ISERROR(VLOOKUP(VLOOKUP($A143, 'E4 TB Allocation Details'!$A$18:$L$214, MATCH("A &amp; G ID", 'E4 TB Allocation Details'!$A$18:$L$18, 0),FALSE), 'E2 Allocators'!$B$15:$W$358, MATCH('O5 Details by Class &amp; Accounts'!CF$18, 'E2 Allocators'!$B$15:$W$15, 0),FALSE)*$E143), 0, VLOOKUP(VLOOKUP($A143, 'E4 TB Allocation Details'!$A$18:$L$214, MATCH("A &amp; G ID", 'E4 TB Allocation Details'!$A$18:$L$18, 0),FALSE), 'E2 Allocators'!$B$15:$W$358, MATCH('O5 Details by Class &amp; Accounts'!CF$18, 'E2 Allocators'!$B$15:$W$15, 0),FALSE)*$E143)</f>
        <v>0</v>
      </c>
      <c r="CG143" s="1322">
        <f>IF(ISERROR(VLOOKUP(VLOOKUP($A143, 'E4 TB Allocation Details'!$A$18:$L$214, MATCH("A &amp; G ID", 'E4 TB Allocation Details'!$A$18:$L$18, 0),FALSE), 'E2 Allocators'!$B$15:$W$358, MATCH('O5 Details by Class &amp; Accounts'!CG$18, 'E2 Allocators'!$B$15:$W$15, 0),FALSE)*$E143), 0, VLOOKUP(VLOOKUP($A143, 'E4 TB Allocation Details'!$A$18:$L$214, MATCH("A &amp; G ID", 'E4 TB Allocation Details'!$A$18:$L$18, 0),FALSE), 'E2 Allocators'!$B$15:$W$358, MATCH('O5 Details by Class &amp; Accounts'!CG$18, 'E2 Allocators'!$B$15:$W$15, 0),FALSE)*$E143)</f>
        <v>0</v>
      </c>
      <c r="CH143" s="1322">
        <f>IF(ISERROR(VLOOKUP(VLOOKUP($A143, 'E4 TB Allocation Details'!$A$18:$L$214, MATCH("A &amp; G ID", 'E4 TB Allocation Details'!$A$18:$L$18, 0),FALSE), 'E2 Allocators'!$B$15:$W$358, MATCH('O5 Details by Class &amp; Accounts'!CH$18, 'E2 Allocators'!$B$15:$W$15, 0),FALSE)*$E143), 0, VLOOKUP(VLOOKUP($A143, 'E4 TB Allocation Details'!$A$18:$L$214, MATCH("A &amp; G ID", 'E4 TB Allocation Details'!$A$18:$L$18, 0),FALSE), 'E2 Allocators'!$B$15:$W$358, MATCH('O5 Details by Class &amp; Accounts'!CH$18, 'E2 Allocators'!$B$15:$W$15, 0),FALSE)*$E143)</f>
        <v>0</v>
      </c>
      <c r="CI143" s="1322">
        <f>IF(ISERROR(VLOOKUP(VLOOKUP($A143, 'E4 TB Allocation Details'!$A$18:$L$214, MATCH("A &amp; G ID", 'E4 TB Allocation Details'!$A$18:$L$18, 0),FALSE), 'E2 Allocators'!$B$15:$W$358, MATCH('O5 Details by Class &amp; Accounts'!CI$18, 'E2 Allocators'!$B$15:$W$15, 0),FALSE)*$E143), 0, VLOOKUP(VLOOKUP($A143, 'E4 TB Allocation Details'!$A$18:$L$214, MATCH("A &amp; G ID", 'E4 TB Allocation Details'!$A$18:$L$18, 0),FALSE), 'E2 Allocators'!$B$15:$W$358, MATCH('O5 Details by Class &amp; Accounts'!CI$18, 'E2 Allocators'!$B$15:$W$15, 0),FALSE)*$E143)</f>
        <v>0</v>
      </c>
      <c r="CJ143" s="1322">
        <f>IF(ISERROR(VLOOKUP(VLOOKUP($A143, 'E4 TB Allocation Details'!$A$18:$L$214, MATCH("A &amp; G ID", 'E4 TB Allocation Details'!$A$18:$L$18, 0),FALSE), 'E2 Allocators'!$B$15:$W$358, MATCH('O5 Details by Class &amp; Accounts'!CJ$18, 'E2 Allocators'!$B$15:$W$15, 0),FALSE)*$E143), 0, VLOOKUP(VLOOKUP($A143, 'E4 TB Allocation Details'!$A$18:$L$214, MATCH("A &amp; G ID", 'E4 TB Allocation Details'!$A$18:$L$18, 0),FALSE), 'E2 Allocators'!$B$15:$W$358, MATCH('O5 Details by Class &amp; Accounts'!CJ$18, 'E2 Allocators'!$B$15:$W$15, 0),FALSE)*$E143)</f>
        <v>0</v>
      </c>
      <c r="CK143" s="1322">
        <f>IF(ISERROR(VLOOKUP(VLOOKUP($A143, 'E4 TB Allocation Details'!$A$18:$L$214, MATCH("A &amp; G ID", 'E4 TB Allocation Details'!$A$18:$L$18, 0),FALSE), 'E2 Allocators'!$B$15:$W$358, MATCH('O5 Details by Class &amp; Accounts'!CK$18, 'E2 Allocators'!$B$15:$W$15, 0),FALSE)*$E143), 0, VLOOKUP(VLOOKUP($A143, 'E4 TB Allocation Details'!$A$18:$L$214, MATCH("A &amp; G ID", 'E4 TB Allocation Details'!$A$18:$L$18, 0),FALSE), 'E2 Allocators'!$B$15:$W$358, MATCH('O5 Details by Class &amp; Accounts'!CK$18, 'E2 Allocators'!$B$15:$W$15, 0),FALSE)*$E143)</f>
        <v>0</v>
      </c>
      <c r="CL143" s="1322">
        <f>IF(ISERROR(VLOOKUP(VLOOKUP($A143, 'E4 TB Allocation Details'!$A$18:$L$214, MATCH("A &amp; G ID", 'E4 TB Allocation Details'!$A$18:$L$18, 0),FALSE), 'E2 Allocators'!$B$15:$W$358, MATCH('O5 Details by Class &amp; Accounts'!CL$18, 'E2 Allocators'!$B$15:$W$15, 0),FALSE)*$E143), 0, VLOOKUP(VLOOKUP($A143, 'E4 TB Allocation Details'!$A$18:$L$214, MATCH("A &amp; G ID", 'E4 TB Allocation Details'!$A$18:$L$18, 0),FALSE), 'E2 Allocators'!$B$15:$W$358, MATCH('O5 Details by Class &amp; Accounts'!CL$18, 'E2 Allocators'!$B$15:$W$15, 0),FALSE)*$E143)</f>
        <v>0</v>
      </c>
      <c r="CM143" s="1322">
        <f>IF(ISERROR(VLOOKUP(VLOOKUP($A143, 'E4 TB Allocation Details'!$A$18:$L$214, MATCH("A &amp; G ID", 'E4 TB Allocation Details'!$A$18:$L$18, 0),FALSE), 'E2 Allocators'!$B$15:$W$358, MATCH('O5 Details by Class &amp; Accounts'!CM$18, 'E2 Allocators'!$B$15:$W$15, 0),FALSE)*$E143), 0, VLOOKUP(VLOOKUP($A143, 'E4 TB Allocation Details'!$A$18:$L$214, MATCH("A &amp; G ID", 'E4 TB Allocation Details'!$A$18:$L$18, 0),FALSE), 'E2 Allocators'!$B$15:$W$358, MATCH('O5 Details by Class &amp; Accounts'!CM$18, 'E2 Allocators'!$B$15:$W$15, 0),FALSE)*$E143)</f>
        <v>0</v>
      </c>
      <c r="CN143" s="1322">
        <f t="shared" si="42"/>
        <v>0</v>
      </c>
      <c r="CO143" s="1651">
        <f t="shared" si="43"/>
        <v>0</v>
      </c>
      <c r="CQ143" s="1899" t="inlineStr">
        <is>
          <t/>
        </is>
      </c>
    </row>
    <row r="144" spans="1:95" s="64" customFormat="1" ht="25.5" x14ac:dyDescent="0.2">
      <c r="A144" s="1090">
        <v>5050</v>
      </c>
      <c r="B144" s="1089" t="s">
        <v>537</v>
      </c>
      <c r="C144" s="1648">
        <f>IF(ISERROR(VLOOKUP($A144,'I3 TB Data'!$A$19:$H$483,MATCH('O5 Details by Class &amp; Accounts'!$C$18, 'I3 TB Data'!$A$19:$H$19,0),0)), 0, VLOOKUP($A144,'I3 TB Data'!$A$19:$H$483,MATCH('O5 Details by Class &amp; Accounts'!$C$18,'I3 TB Data'!$A$19:$H$19,0),0))</f>
        <v>0</v>
      </c>
      <c r="D144" s="1649"/>
      <c r="E144" s="1648">
        <f t="shared" ref="E144:E194" si="44">C144+D144</f>
        <v>0</v>
      </c>
      <c r="F144" s="1650">
        <f>IF(ISERROR(VLOOKUP($A144, 'E1 Categorization'!A33:E124, MATCH("Customer Component", 'E1 Categorization'!$A$33:$E$33,0), 0)), 0, IF(VLOOKUP($A144, 'E1 Categorization'!A33:E124, MATCH("Customer Component", 'E1 Categorization'!$A$33:$E$33,0), 0)=0, 'O5 Details by Class &amp; Accounts'!$E144, IF(AND(VLOOKUP($A144, 'E1 Categorization'!A33:E124, MATCH("Customer Component", 'E1 Categorization'!$A$33:$E$33,0), 0) &gt;0, VLOOKUP($A144, 'E1 Categorization'!A33:E124, MATCH("Customer Component", 'E1 Categorization'!$A$33:$E$33,0), 0)&lt;1), 'O5 Details by Class &amp; Accounts'!$E144*(1-VLOOKUP($A144, 'E1 Categorization'!A33:E124, MATCH("Customer Component", 'E1 Categorization'!$A$33:$E$33,0), 0)), 0)))</f>
        <v>0</v>
      </c>
      <c r="G144" s="1650">
        <f>IF(ISERROR(VLOOKUP($A144, 'E1 Categorization'!A33:E124, MATCH("Customer Component", 'E1 Categorization'!$A$33:$E$33,0), 0)),0, IF(VLOOKUP($A144, 'E1 Categorization'!A33:E124, MATCH("Customer Component", 'E1 Categorization'!$A$33:$E$33,0), 0)=0, 0, IF(AND(VLOOKUP($A144, 'E1 Categorization'!A33:E124, MATCH("Customer Component", 'E1 Categorization'!$A$33:$E$33,0), 0) &gt;0, VLOOKUP($A144, 'E1 Categorization'!A33:E124, MATCH("Customer Component", 'E1 Categorization'!$A$33:$E$33,0), 0)&lt;1), 'O5 Details by Class &amp; Accounts'!$E144*(VLOOKUP($A144, 'E1 Categorization'!A33:E124, MATCH("Customer Component", 'E1 Categorization'!$A$33:$E$33,0), 0)), 'O5 Details by Class &amp; Accounts'!$E144)))</f>
        <v>0</v>
      </c>
      <c r="H144" s="1322">
        <f t="shared" si="38"/>
        <v>0</v>
      </c>
      <c r="I144" s="1322">
        <f>IF(ISERROR(VLOOKUP(VLOOKUP($A144, 'E4 TB Allocation Details'!$A$18:$L$214, MATCH("Demand ID", 'E4 TB Allocation Details'!$A$18:$L$18, 0),FALSE), 'E2 Allocators'!$B$15:$W$358, MATCH('O5 Details by Class &amp; Accounts'!I$18, 'E2 Allocators'!$B$15:$W$15, 0),FALSE)*$F144), 0, VLOOKUP(VLOOKUP($A144, 'E4 TB Allocation Details'!$A$18:$L$214, MATCH("Demand ID", 'E4 TB Allocation Details'!$A$18:$L$18, 0),FALSE), 'E2 Allocators'!$B$15:$W$358, MATCH('O5 Details by Class &amp; Accounts'!I$18, 'E2 Allocators'!$B$15:$W$15, 0),FALSE)*$F144)</f>
        <v>0</v>
      </c>
      <c r="J144" s="1322">
        <f>IF(ISERROR(VLOOKUP(VLOOKUP($A144, 'E4 TB Allocation Details'!$A$18:$L$214, MATCH("Demand ID", 'E4 TB Allocation Details'!$A$18:$L$18, 0),FALSE), 'E2 Allocators'!$B$15:$W$358, MATCH('O5 Details by Class &amp; Accounts'!J$18, 'E2 Allocators'!$B$15:$W$15, 0),FALSE)*$F144), 0, VLOOKUP(VLOOKUP($A144, 'E4 TB Allocation Details'!$A$18:$L$214, MATCH("Demand ID", 'E4 TB Allocation Details'!$A$18:$L$18, 0),FALSE), 'E2 Allocators'!$B$15:$W$358, MATCH('O5 Details by Class &amp; Accounts'!J$18, 'E2 Allocators'!$B$15:$W$15, 0),FALSE)*$F144)</f>
        <v>0</v>
      </c>
      <c r="K144" s="1322">
        <f>IF(ISERROR(VLOOKUP(VLOOKUP($A144, 'E4 TB Allocation Details'!$A$18:$L$214, MATCH("Demand ID", 'E4 TB Allocation Details'!$A$18:$L$18, 0),FALSE), 'E2 Allocators'!$B$15:$W$358, MATCH('O5 Details by Class &amp; Accounts'!K$18, 'E2 Allocators'!$B$15:$W$15, 0),FALSE)*$F144), 0, VLOOKUP(VLOOKUP($A144, 'E4 TB Allocation Details'!$A$18:$L$214, MATCH("Demand ID", 'E4 TB Allocation Details'!$A$18:$L$18, 0),FALSE), 'E2 Allocators'!$B$15:$W$358, MATCH('O5 Details by Class &amp; Accounts'!K$18, 'E2 Allocators'!$B$15:$W$15, 0),FALSE)*$F144)</f>
        <v>0</v>
      </c>
      <c r="L144" s="1322">
        <f>IF(ISERROR(VLOOKUP(VLOOKUP($A144, 'E4 TB Allocation Details'!$A$18:$L$214, MATCH("Demand ID", 'E4 TB Allocation Details'!$A$18:$L$18, 0),FALSE), 'E2 Allocators'!$B$15:$W$358, MATCH('O5 Details by Class &amp; Accounts'!L$18, 'E2 Allocators'!$B$15:$W$15, 0),FALSE)*$F144), 0, VLOOKUP(VLOOKUP($A144, 'E4 TB Allocation Details'!$A$18:$L$214, MATCH("Demand ID", 'E4 TB Allocation Details'!$A$18:$L$18, 0),FALSE), 'E2 Allocators'!$B$15:$W$358, MATCH('O5 Details by Class &amp; Accounts'!L$18, 'E2 Allocators'!$B$15:$W$15, 0),FALSE)*$F144)</f>
        <v>0</v>
      </c>
      <c r="M144" s="1322">
        <f>IF(ISERROR(VLOOKUP(VLOOKUP($A144, 'E4 TB Allocation Details'!$A$18:$L$214, MATCH("Demand ID", 'E4 TB Allocation Details'!$A$18:$L$18, 0),FALSE), 'E2 Allocators'!$B$15:$W$358, MATCH('O5 Details by Class &amp; Accounts'!M$18, 'E2 Allocators'!$B$15:$W$15, 0),FALSE)*$F144), 0, VLOOKUP(VLOOKUP($A144, 'E4 TB Allocation Details'!$A$18:$L$214, MATCH("Demand ID", 'E4 TB Allocation Details'!$A$18:$L$18, 0),FALSE), 'E2 Allocators'!$B$15:$W$358, MATCH('O5 Details by Class &amp; Accounts'!M$18, 'E2 Allocators'!$B$15:$W$15, 0),FALSE)*$F144)</f>
        <v>0</v>
      </c>
      <c r="N144" s="1322">
        <f>IF(ISERROR(VLOOKUP(VLOOKUP($A144, 'E4 TB Allocation Details'!$A$18:$L$214, MATCH("Demand ID", 'E4 TB Allocation Details'!$A$18:$L$18, 0),FALSE), 'E2 Allocators'!$B$15:$W$358, MATCH('O5 Details by Class &amp; Accounts'!N$18, 'E2 Allocators'!$B$15:$W$15, 0),FALSE)*$F144), 0, VLOOKUP(VLOOKUP($A144, 'E4 TB Allocation Details'!$A$18:$L$214, MATCH("Demand ID", 'E4 TB Allocation Details'!$A$18:$L$18, 0),FALSE), 'E2 Allocators'!$B$15:$W$358, MATCH('O5 Details by Class &amp; Accounts'!N$18, 'E2 Allocators'!$B$15:$W$15, 0),FALSE)*$F144)</f>
        <v>0</v>
      </c>
      <c r="O144" s="1322">
        <f>IF(ISERROR(VLOOKUP(VLOOKUP($A144, 'E4 TB Allocation Details'!$A$18:$L$214, MATCH("Demand ID", 'E4 TB Allocation Details'!$A$18:$L$18, 0),FALSE), 'E2 Allocators'!$B$15:$W$358, MATCH('O5 Details by Class &amp; Accounts'!O$18, 'E2 Allocators'!$B$15:$W$15, 0),FALSE)*$F144), 0, VLOOKUP(VLOOKUP($A144, 'E4 TB Allocation Details'!$A$18:$L$214, MATCH("Demand ID", 'E4 TB Allocation Details'!$A$18:$L$18, 0),FALSE), 'E2 Allocators'!$B$15:$W$358, MATCH('O5 Details by Class &amp; Accounts'!O$18, 'E2 Allocators'!$B$15:$W$15, 0),FALSE)*$F144)</f>
        <v>0</v>
      </c>
      <c r="P144" s="1322">
        <f>IF(ISERROR(VLOOKUP(VLOOKUP($A144, 'E4 TB Allocation Details'!$A$18:$L$214, MATCH("Demand ID", 'E4 TB Allocation Details'!$A$18:$L$18, 0),FALSE), 'E2 Allocators'!$B$15:$W$358, MATCH('O5 Details by Class &amp; Accounts'!P$18, 'E2 Allocators'!$B$15:$W$15, 0),FALSE)*$F144), 0, VLOOKUP(VLOOKUP($A144, 'E4 TB Allocation Details'!$A$18:$L$214, MATCH("Demand ID", 'E4 TB Allocation Details'!$A$18:$L$18, 0),FALSE), 'E2 Allocators'!$B$15:$W$358, MATCH('O5 Details by Class &amp; Accounts'!P$18, 'E2 Allocators'!$B$15:$W$15, 0),FALSE)*$F144)</f>
        <v>0</v>
      </c>
      <c r="Q144" s="1322">
        <f>IF(ISERROR(VLOOKUP(VLOOKUP($A144, 'E4 TB Allocation Details'!$A$18:$L$214, MATCH("Demand ID", 'E4 TB Allocation Details'!$A$18:$L$18, 0),FALSE), 'E2 Allocators'!$B$15:$W$358, MATCH('O5 Details by Class &amp; Accounts'!Q$18, 'E2 Allocators'!$B$15:$W$15, 0),FALSE)*$F144), 0, VLOOKUP(VLOOKUP($A144, 'E4 TB Allocation Details'!$A$18:$L$214, MATCH("Demand ID", 'E4 TB Allocation Details'!$A$18:$L$18, 0),FALSE), 'E2 Allocators'!$B$15:$W$358, MATCH('O5 Details by Class &amp; Accounts'!Q$18, 'E2 Allocators'!$B$15:$W$15, 0),FALSE)*$F144)</f>
        <v>0</v>
      </c>
      <c r="R144" s="1322">
        <f>IF(ISERROR(VLOOKUP(VLOOKUP($A144, 'E4 TB Allocation Details'!$A$18:$L$214, MATCH("Demand ID", 'E4 TB Allocation Details'!$A$18:$L$18, 0),FALSE), 'E2 Allocators'!$B$15:$W$358, MATCH('O5 Details by Class &amp; Accounts'!R$18, 'E2 Allocators'!$B$15:$W$15, 0),FALSE)*$F144), 0, VLOOKUP(VLOOKUP($A144, 'E4 TB Allocation Details'!$A$18:$L$214, MATCH("Demand ID", 'E4 TB Allocation Details'!$A$18:$L$18, 0),FALSE), 'E2 Allocators'!$B$15:$W$358, MATCH('O5 Details by Class &amp; Accounts'!R$18, 'E2 Allocators'!$B$15:$W$15, 0),FALSE)*$F144)</f>
        <v>0</v>
      </c>
      <c r="S144" s="1322">
        <f>IF(ISERROR(VLOOKUP(VLOOKUP($A144, 'E4 TB Allocation Details'!$A$18:$L$214, MATCH("Demand ID", 'E4 TB Allocation Details'!$A$18:$L$18, 0),FALSE), 'E2 Allocators'!$B$15:$W$358, MATCH('O5 Details by Class &amp; Accounts'!S$18, 'E2 Allocators'!$B$15:$W$15, 0),FALSE)*$F144), 0, VLOOKUP(VLOOKUP($A144, 'E4 TB Allocation Details'!$A$18:$L$214, MATCH("Demand ID", 'E4 TB Allocation Details'!$A$18:$L$18, 0),FALSE), 'E2 Allocators'!$B$15:$W$358, MATCH('O5 Details by Class &amp; Accounts'!S$18, 'E2 Allocators'!$B$15:$W$15, 0),FALSE)*$F144)</f>
        <v>0</v>
      </c>
      <c r="T144" s="1322">
        <f>IF(ISERROR(VLOOKUP(VLOOKUP($A144, 'E4 TB Allocation Details'!$A$18:$L$214, MATCH("Demand ID", 'E4 TB Allocation Details'!$A$18:$L$18, 0),FALSE), 'E2 Allocators'!$B$15:$W$358, MATCH('O5 Details by Class &amp; Accounts'!T$18, 'E2 Allocators'!$B$15:$W$15, 0),FALSE)*$F144), 0, VLOOKUP(VLOOKUP($A144, 'E4 TB Allocation Details'!$A$18:$L$214, MATCH("Demand ID", 'E4 TB Allocation Details'!$A$18:$L$18, 0),FALSE), 'E2 Allocators'!$B$15:$W$358, MATCH('O5 Details by Class &amp; Accounts'!T$18, 'E2 Allocators'!$B$15:$W$15, 0),FALSE)*$F144)</f>
        <v>0</v>
      </c>
      <c r="U144" s="1322">
        <f>IF(ISERROR(VLOOKUP(VLOOKUP($A144, 'E4 TB Allocation Details'!$A$18:$L$214, MATCH("Demand ID", 'E4 TB Allocation Details'!$A$18:$L$18, 0),FALSE), 'E2 Allocators'!$B$15:$W$358, MATCH('O5 Details by Class &amp; Accounts'!U$18, 'E2 Allocators'!$B$15:$W$15, 0),FALSE)*$F144), 0, VLOOKUP(VLOOKUP($A144, 'E4 TB Allocation Details'!$A$18:$L$214, MATCH("Demand ID", 'E4 TB Allocation Details'!$A$18:$L$18, 0),FALSE), 'E2 Allocators'!$B$15:$W$358, MATCH('O5 Details by Class &amp; Accounts'!U$18, 'E2 Allocators'!$B$15:$W$15, 0),FALSE)*$F144)</f>
        <v>0</v>
      </c>
      <c r="V144" s="1322">
        <f>IF(ISERROR(VLOOKUP(VLOOKUP($A144, 'E4 TB Allocation Details'!$A$18:$L$214, MATCH("Demand ID", 'E4 TB Allocation Details'!$A$18:$L$18, 0),FALSE), 'E2 Allocators'!$B$15:$W$358, MATCH('O5 Details by Class &amp; Accounts'!V$18, 'E2 Allocators'!$B$15:$W$15, 0),FALSE)*$F144), 0, VLOOKUP(VLOOKUP($A144, 'E4 TB Allocation Details'!$A$18:$L$214, MATCH("Demand ID", 'E4 TB Allocation Details'!$A$18:$L$18, 0),FALSE), 'E2 Allocators'!$B$15:$W$358, MATCH('O5 Details by Class &amp; Accounts'!V$18, 'E2 Allocators'!$B$15:$W$15, 0),FALSE)*$F144)</f>
        <v>0</v>
      </c>
      <c r="W144" s="1322">
        <f>IF(ISERROR(VLOOKUP(VLOOKUP($A144, 'E4 TB Allocation Details'!$A$18:$L$214, MATCH("Demand ID", 'E4 TB Allocation Details'!$A$18:$L$18, 0),FALSE), 'E2 Allocators'!$B$15:$W$358, MATCH('O5 Details by Class &amp; Accounts'!W$18, 'E2 Allocators'!$B$15:$W$15, 0),FALSE)*$F144), 0, VLOOKUP(VLOOKUP($A144, 'E4 TB Allocation Details'!$A$18:$L$214, MATCH("Demand ID", 'E4 TB Allocation Details'!$A$18:$L$18, 0),FALSE), 'E2 Allocators'!$B$15:$W$358, MATCH('O5 Details by Class &amp; Accounts'!W$18, 'E2 Allocators'!$B$15:$W$15, 0),FALSE)*$F144)</f>
        <v>0</v>
      </c>
      <c r="X144" s="1322">
        <f>IF(ISERROR(VLOOKUP(VLOOKUP($A144, 'E4 TB Allocation Details'!$A$18:$L$214, MATCH("Demand ID", 'E4 TB Allocation Details'!$A$18:$L$18, 0),FALSE), 'E2 Allocators'!$B$15:$W$358, MATCH('O5 Details by Class &amp; Accounts'!X$18, 'E2 Allocators'!$B$15:$W$15, 0),FALSE)*$F144), 0, VLOOKUP(VLOOKUP($A144, 'E4 TB Allocation Details'!$A$18:$L$214, MATCH("Demand ID", 'E4 TB Allocation Details'!$A$18:$L$18, 0),FALSE), 'E2 Allocators'!$B$15:$W$358, MATCH('O5 Details by Class &amp; Accounts'!X$18, 'E2 Allocators'!$B$15:$W$15, 0),FALSE)*$F144)</f>
        <v>0</v>
      </c>
      <c r="Y144" s="1322">
        <f>IF(ISERROR(VLOOKUP(VLOOKUP($A144, 'E4 TB Allocation Details'!$A$18:$L$214, MATCH("Demand ID", 'E4 TB Allocation Details'!$A$18:$L$18, 0),FALSE), 'E2 Allocators'!$B$15:$W$358, MATCH('O5 Details by Class &amp; Accounts'!Y$18, 'E2 Allocators'!$B$15:$W$15, 0),FALSE)*$F144), 0, VLOOKUP(VLOOKUP($A144, 'E4 TB Allocation Details'!$A$18:$L$214, MATCH("Demand ID", 'E4 TB Allocation Details'!$A$18:$L$18, 0),FALSE), 'E2 Allocators'!$B$15:$W$358, MATCH('O5 Details by Class &amp; Accounts'!Y$18, 'E2 Allocators'!$B$15:$W$15, 0),FALSE)*$F144)</f>
        <v>0</v>
      </c>
      <c r="Z144" s="1322">
        <f>IF(ISERROR(VLOOKUP(VLOOKUP($A144, 'E4 TB Allocation Details'!$A$18:$L$214, MATCH("Demand ID", 'E4 TB Allocation Details'!$A$18:$L$18, 0),FALSE), 'E2 Allocators'!$B$15:$W$358, MATCH('O5 Details by Class &amp; Accounts'!Z$18, 'E2 Allocators'!$B$15:$W$15, 0),FALSE)*$F144), 0, VLOOKUP(VLOOKUP($A144, 'E4 TB Allocation Details'!$A$18:$L$214, MATCH("Demand ID", 'E4 TB Allocation Details'!$A$18:$L$18, 0),FALSE), 'E2 Allocators'!$B$15:$W$358, MATCH('O5 Details by Class &amp; Accounts'!Z$18, 'E2 Allocators'!$B$15:$W$15, 0),FALSE)*$F144)</f>
        <v>0</v>
      </c>
      <c r="AA144" s="1322">
        <f>IF(ISERROR(VLOOKUP(VLOOKUP($A144, 'E4 TB Allocation Details'!$A$18:$L$214, MATCH("Demand ID", 'E4 TB Allocation Details'!$A$18:$L$18, 0),FALSE), 'E2 Allocators'!$B$15:$W$358, MATCH('O5 Details by Class &amp; Accounts'!AA$18, 'E2 Allocators'!$B$15:$W$15, 0),FALSE)*$F144), 0, VLOOKUP(VLOOKUP($A144, 'E4 TB Allocation Details'!$A$18:$L$214, MATCH("Demand ID", 'E4 TB Allocation Details'!$A$18:$L$18, 0),FALSE), 'E2 Allocators'!$B$15:$W$358, MATCH('O5 Details by Class &amp; Accounts'!AA$18, 'E2 Allocators'!$B$15:$W$15, 0),FALSE)*$F144)</f>
        <v>0</v>
      </c>
      <c r="AB144" s="1322">
        <f>IF(ISERROR(VLOOKUP(VLOOKUP($A144, 'E4 TB Allocation Details'!$A$18:$L$214, MATCH("Demand ID", 'E4 TB Allocation Details'!$A$18:$L$18, 0),FALSE), 'E2 Allocators'!$B$15:$W$358, MATCH('O5 Details by Class &amp; Accounts'!AB$18, 'E2 Allocators'!$B$15:$W$15, 0),FALSE)*$F144), 0, VLOOKUP(VLOOKUP($A144, 'E4 TB Allocation Details'!$A$18:$L$214, MATCH("Demand ID", 'E4 TB Allocation Details'!$A$18:$L$18, 0),FALSE), 'E2 Allocators'!$B$15:$W$358, MATCH('O5 Details by Class &amp; Accounts'!AB$18, 'E2 Allocators'!$B$15:$W$15, 0),FALSE)*$F144)</f>
        <v>0</v>
      </c>
      <c r="AC144" s="1322">
        <f t="shared" si="39"/>
        <v>0</v>
      </c>
      <c r="AD144" s="1322">
        <f>IF(ISERROR(VLOOKUP(VLOOKUP($A144, 'E4 TB Allocation Details'!$A$18:$L$214, MATCH("Customer ID", 'E4 TB Allocation Details'!$A$18:$L$18, 0),FALSE), 'E2 Allocators'!$B$15:$W$358, MATCH('O5 Details by Class &amp; Accounts'!AD$18, 'E2 Allocators'!$B$15:$W$15, 0),FALSE)*$G144), 0, VLOOKUP(VLOOKUP($A144, 'E4 TB Allocation Details'!$A$18:$L$214, MATCH("Customer ID", 'E4 TB Allocation Details'!$A$18:$L$18, 0),FALSE), 'E2 Allocators'!$B$15:$W$358, MATCH('O5 Details by Class &amp; Accounts'!AD$18, 'E2 Allocators'!$B$15:$W$15, 0),FALSE)*$G144)</f>
        <v>0</v>
      </c>
      <c r="AE144" s="1322">
        <f>IF(ISERROR(VLOOKUP(VLOOKUP($A144, 'E4 TB Allocation Details'!$A$18:$L$214, MATCH("Customer ID", 'E4 TB Allocation Details'!$A$18:$L$18, 0),FALSE), 'E2 Allocators'!$B$15:$W$358, MATCH('O5 Details by Class &amp; Accounts'!AE$18, 'E2 Allocators'!$B$15:$W$15, 0),FALSE)*$G144), 0, VLOOKUP(VLOOKUP($A144, 'E4 TB Allocation Details'!$A$18:$L$214, MATCH("Customer ID", 'E4 TB Allocation Details'!$A$18:$L$18, 0),FALSE), 'E2 Allocators'!$B$15:$W$358, MATCH('O5 Details by Class &amp; Accounts'!AE$18, 'E2 Allocators'!$B$15:$W$15, 0),FALSE)*$G144)</f>
        <v>0</v>
      </c>
      <c r="AF144" s="1322">
        <f>IF(ISERROR(VLOOKUP(VLOOKUP($A144, 'E4 TB Allocation Details'!$A$18:$L$214, MATCH("Customer ID", 'E4 TB Allocation Details'!$A$18:$L$18, 0),FALSE), 'E2 Allocators'!$B$15:$W$358, MATCH('O5 Details by Class &amp; Accounts'!AF$18, 'E2 Allocators'!$B$15:$W$15, 0),FALSE)*$G144), 0, VLOOKUP(VLOOKUP($A144, 'E4 TB Allocation Details'!$A$18:$L$214, MATCH("Customer ID", 'E4 TB Allocation Details'!$A$18:$L$18, 0),FALSE), 'E2 Allocators'!$B$15:$W$358, MATCH('O5 Details by Class &amp; Accounts'!AF$18, 'E2 Allocators'!$B$15:$W$15, 0),FALSE)*$G144)</f>
        <v>0</v>
      </c>
      <c r="AG144" s="1322">
        <f>IF(ISERROR(VLOOKUP(VLOOKUP($A144, 'E4 TB Allocation Details'!$A$18:$L$214, MATCH("Customer ID", 'E4 TB Allocation Details'!$A$18:$L$18, 0),FALSE), 'E2 Allocators'!$B$15:$W$358, MATCH('O5 Details by Class &amp; Accounts'!AG$18, 'E2 Allocators'!$B$15:$W$15, 0),FALSE)*$G144), 0, VLOOKUP(VLOOKUP($A144, 'E4 TB Allocation Details'!$A$18:$L$214, MATCH("Customer ID", 'E4 TB Allocation Details'!$A$18:$L$18, 0),FALSE), 'E2 Allocators'!$B$15:$W$358, MATCH('O5 Details by Class &amp; Accounts'!AG$18, 'E2 Allocators'!$B$15:$W$15, 0),FALSE)*$G144)</f>
        <v>0</v>
      </c>
      <c r="AH144" s="1322">
        <f>IF(ISERROR(VLOOKUP(VLOOKUP($A144, 'E4 TB Allocation Details'!$A$18:$L$214, MATCH("Customer ID", 'E4 TB Allocation Details'!$A$18:$L$18, 0),FALSE), 'E2 Allocators'!$B$15:$W$358, MATCH('O5 Details by Class &amp; Accounts'!AH$18, 'E2 Allocators'!$B$15:$W$15, 0),FALSE)*$G144), 0, VLOOKUP(VLOOKUP($A144, 'E4 TB Allocation Details'!$A$18:$L$214, MATCH("Customer ID", 'E4 TB Allocation Details'!$A$18:$L$18, 0),FALSE), 'E2 Allocators'!$B$15:$W$358, MATCH('O5 Details by Class &amp; Accounts'!AH$18, 'E2 Allocators'!$B$15:$W$15, 0),FALSE)*$G144)</f>
        <v>0</v>
      </c>
      <c r="AI144" s="1322">
        <f>IF(ISERROR(VLOOKUP(VLOOKUP($A144, 'E4 TB Allocation Details'!$A$18:$L$214, MATCH("Customer ID", 'E4 TB Allocation Details'!$A$18:$L$18, 0),FALSE), 'E2 Allocators'!$B$15:$W$358, MATCH('O5 Details by Class &amp; Accounts'!AI$18, 'E2 Allocators'!$B$15:$W$15, 0),FALSE)*$G144), 0, VLOOKUP(VLOOKUP($A144, 'E4 TB Allocation Details'!$A$18:$L$214, MATCH("Customer ID", 'E4 TB Allocation Details'!$A$18:$L$18, 0),FALSE), 'E2 Allocators'!$B$15:$W$358, MATCH('O5 Details by Class &amp; Accounts'!AI$18, 'E2 Allocators'!$B$15:$W$15, 0),FALSE)*$G144)</f>
        <v>0</v>
      </c>
      <c r="AJ144" s="1322">
        <f>IF(ISERROR(VLOOKUP(VLOOKUP($A144, 'E4 TB Allocation Details'!$A$18:$L$214, MATCH("Customer ID", 'E4 TB Allocation Details'!$A$18:$L$18, 0),FALSE), 'E2 Allocators'!$B$15:$W$358, MATCH('O5 Details by Class &amp; Accounts'!AJ$18, 'E2 Allocators'!$B$15:$W$15, 0),FALSE)*$G144), 0, VLOOKUP(VLOOKUP($A144, 'E4 TB Allocation Details'!$A$18:$L$214, MATCH("Customer ID", 'E4 TB Allocation Details'!$A$18:$L$18, 0),FALSE), 'E2 Allocators'!$B$15:$W$358, MATCH('O5 Details by Class &amp; Accounts'!AJ$18, 'E2 Allocators'!$B$15:$W$15, 0),FALSE)*$G144)</f>
        <v>0</v>
      </c>
      <c r="AK144" s="1322">
        <f>IF(ISERROR(VLOOKUP(VLOOKUP($A144, 'E4 TB Allocation Details'!$A$18:$L$214, MATCH("Customer ID", 'E4 TB Allocation Details'!$A$18:$L$18, 0),FALSE), 'E2 Allocators'!$B$15:$W$358, MATCH('O5 Details by Class &amp; Accounts'!AK$18, 'E2 Allocators'!$B$15:$W$15, 0),FALSE)*$G144), 0, VLOOKUP(VLOOKUP($A144, 'E4 TB Allocation Details'!$A$18:$L$214, MATCH("Customer ID", 'E4 TB Allocation Details'!$A$18:$L$18, 0),FALSE), 'E2 Allocators'!$B$15:$W$358, MATCH('O5 Details by Class &amp; Accounts'!AK$18, 'E2 Allocators'!$B$15:$W$15, 0),FALSE)*$G144)</f>
        <v>0</v>
      </c>
      <c r="AL144" s="1322">
        <f>IF(ISERROR(VLOOKUP(VLOOKUP($A144, 'E4 TB Allocation Details'!$A$18:$L$214, MATCH("Customer ID", 'E4 TB Allocation Details'!$A$18:$L$18, 0),FALSE), 'E2 Allocators'!$B$15:$W$358, MATCH('O5 Details by Class &amp; Accounts'!AL$18, 'E2 Allocators'!$B$15:$W$15, 0),FALSE)*$G144), 0, VLOOKUP(VLOOKUP($A144, 'E4 TB Allocation Details'!$A$18:$L$214, MATCH("Customer ID", 'E4 TB Allocation Details'!$A$18:$L$18, 0),FALSE), 'E2 Allocators'!$B$15:$W$358, MATCH('O5 Details by Class &amp; Accounts'!AL$18, 'E2 Allocators'!$B$15:$W$15, 0),FALSE)*$G144)</f>
        <v>0</v>
      </c>
      <c r="AM144" s="1322">
        <f>IF(ISERROR(VLOOKUP(VLOOKUP($A144, 'E4 TB Allocation Details'!$A$18:$L$214, MATCH("Customer ID", 'E4 TB Allocation Details'!$A$18:$L$18, 0),FALSE), 'E2 Allocators'!$B$15:$W$358, MATCH('O5 Details by Class &amp; Accounts'!AM$18, 'E2 Allocators'!$B$15:$W$15, 0),FALSE)*$G144), 0, VLOOKUP(VLOOKUP($A144, 'E4 TB Allocation Details'!$A$18:$L$214, MATCH("Customer ID", 'E4 TB Allocation Details'!$A$18:$L$18, 0),FALSE), 'E2 Allocators'!$B$15:$W$358, MATCH('O5 Details by Class &amp; Accounts'!AM$18, 'E2 Allocators'!$B$15:$W$15, 0),FALSE)*$G144)</f>
        <v>0</v>
      </c>
      <c r="AN144" s="1322">
        <f>IF(ISERROR(VLOOKUP(VLOOKUP($A144, 'E4 TB Allocation Details'!$A$18:$L$214, MATCH("Customer ID", 'E4 TB Allocation Details'!$A$18:$L$18, 0),FALSE), 'E2 Allocators'!$B$15:$W$358, MATCH('O5 Details by Class &amp; Accounts'!AN$18, 'E2 Allocators'!$B$15:$W$15, 0),FALSE)*$G144), 0, VLOOKUP(VLOOKUP($A144, 'E4 TB Allocation Details'!$A$18:$L$214, MATCH("Customer ID", 'E4 TB Allocation Details'!$A$18:$L$18, 0),FALSE), 'E2 Allocators'!$B$15:$W$358, MATCH('O5 Details by Class &amp; Accounts'!AN$18, 'E2 Allocators'!$B$15:$W$15, 0),FALSE)*$G144)</f>
        <v>0</v>
      </c>
      <c r="AO144" s="1322">
        <f>IF(ISERROR(VLOOKUP(VLOOKUP($A144, 'E4 TB Allocation Details'!$A$18:$L$214, MATCH("Customer ID", 'E4 TB Allocation Details'!$A$18:$L$18, 0),FALSE), 'E2 Allocators'!$B$15:$W$358, MATCH('O5 Details by Class &amp; Accounts'!AO$18, 'E2 Allocators'!$B$15:$W$15, 0),FALSE)*$G144), 0, VLOOKUP(VLOOKUP($A144, 'E4 TB Allocation Details'!$A$18:$L$214, MATCH("Customer ID", 'E4 TB Allocation Details'!$A$18:$L$18, 0),FALSE), 'E2 Allocators'!$B$15:$W$358, MATCH('O5 Details by Class &amp; Accounts'!AO$18, 'E2 Allocators'!$B$15:$W$15, 0),FALSE)*$G144)</f>
        <v>0</v>
      </c>
      <c r="AP144" s="1322">
        <f>IF(ISERROR(VLOOKUP(VLOOKUP($A144, 'E4 TB Allocation Details'!$A$18:$L$214, MATCH("Customer ID", 'E4 TB Allocation Details'!$A$18:$L$18, 0),FALSE), 'E2 Allocators'!$B$15:$W$358, MATCH('O5 Details by Class &amp; Accounts'!AP$18, 'E2 Allocators'!$B$15:$W$15, 0),FALSE)*$G144), 0, VLOOKUP(VLOOKUP($A144, 'E4 TB Allocation Details'!$A$18:$L$214, MATCH("Customer ID", 'E4 TB Allocation Details'!$A$18:$L$18, 0),FALSE), 'E2 Allocators'!$B$15:$W$358, MATCH('O5 Details by Class &amp; Accounts'!AP$18, 'E2 Allocators'!$B$15:$W$15, 0),FALSE)*$G144)</f>
        <v>0</v>
      </c>
      <c r="AQ144" s="1322">
        <f>IF(ISERROR(VLOOKUP(VLOOKUP($A144, 'E4 TB Allocation Details'!$A$18:$L$214, MATCH("Customer ID", 'E4 TB Allocation Details'!$A$18:$L$18, 0),FALSE), 'E2 Allocators'!$B$15:$W$358, MATCH('O5 Details by Class &amp; Accounts'!AQ$18, 'E2 Allocators'!$B$15:$W$15, 0),FALSE)*$G144), 0, VLOOKUP(VLOOKUP($A144, 'E4 TB Allocation Details'!$A$18:$L$214, MATCH("Customer ID", 'E4 TB Allocation Details'!$A$18:$L$18, 0),FALSE), 'E2 Allocators'!$B$15:$W$358, MATCH('O5 Details by Class &amp; Accounts'!AQ$18, 'E2 Allocators'!$B$15:$W$15, 0),FALSE)*$G144)</f>
        <v>0</v>
      </c>
      <c r="AR144" s="1322">
        <f>IF(ISERROR(VLOOKUP(VLOOKUP($A144, 'E4 TB Allocation Details'!$A$18:$L$214, MATCH("Customer ID", 'E4 TB Allocation Details'!$A$18:$L$18, 0),FALSE), 'E2 Allocators'!$B$15:$W$358, MATCH('O5 Details by Class &amp; Accounts'!AR$18, 'E2 Allocators'!$B$15:$W$15, 0),FALSE)*$G144), 0, VLOOKUP(VLOOKUP($A144, 'E4 TB Allocation Details'!$A$18:$L$214, MATCH("Customer ID", 'E4 TB Allocation Details'!$A$18:$L$18, 0),FALSE), 'E2 Allocators'!$B$15:$W$358, MATCH('O5 Details by Class &amp; Accounts'!AR$18, 'E2 Allocators'!$B$15:$W$15, 0),FALSE)*$G144)</f>
        <v>0</v>
      </c>
      <c r="AS144" s="1322">
        <f>IF(ISERROR(VLOOKUP(VLOOKUP($A144, 'E4 TB Allocation Details'!$A$18:$L$214, MATCH("Customer ID", 'E4 TB Allocation Details'!$A$18:$L$18, 0),FALSE), 'E2 Allocators'!$B$15:$W$358, MATCH('O5 Details by Class &amp; Accounts'!AS$18, 'E2 Allocators'!$B$15:$W$15, 0),FALSE)*$G144), 0, VLOOKUP(VLOOKUP($A144, 'E4 TB Allocation Details'!$A$18:$L$214, MATCH("Customer ID", 'E4 TB Allocation Details'!$A$18:$L$18, 0),FALSE), 'E2 Allocators'!$B$15:$W$358, MATCH('O5 Details by Class &amp; Accounts'!AS$18, 'E2 Allocators'!$B$15:$W$15, 0),FALSE)*$G144)</f>
        <v>0</v>
      </c>
      <c r="AT144" s="1322">
        <f>IF(ISERROR(VLOOKUP(VLOOKUP($A144, 'E4 TB Allocation Details'!$A$18:$L$214, MATCH("Customer ID", 'E4 TB Allocation Details'!$A$18:$L$18, 0),FALSE), 'E2 Allocators'!$B$15:$W$358, MATCH('O5 Details by Class &amp; Accounts'!AT$18, 'E2 Allocators'!$B$15:$W$15, 0),FALSE)*$G144), 0, VLOOKUP(VLOOKUP($A144, 'E4 TB Allocation Details'!$A$18:$L$214, MATCH("Customer ID", 'E4 TB Allocation Details'!$A$18:$L$18, 0),FALSE), 'E2 Allocators'!$B$15:$W$358, MATCH('O5 Details by Class &amp; Accounts'!AT$18, 'E2 Allocators'!$B$15:$W$15, 0),FALSE)*$G144)</f>
        <v>0</v>
      </c>
      <c r="AU144" s="1322">
        <f>IF(ISERROR(VLOOKUP(VLOOKUP($A144, 'E4 TB Allocation Details'!$A$18:$L$214, MATCH("Customer ID", 'E4 TB Allocation Details'!$A$18:$L$18, 0),FALSE), 'E2 Allocators'!$B$15:$W$358, MATCH('O5 Details by Class &amp; Accounts'!AU$18, 'E2 Allocators'!$B$15:$W$15, 0),FALSE)*$G144), 0, VLOOKUP(VLOOKUP($A144, 'E4 TB Allocation Details'!$A$18:$L$214, MATCH("Customer ID", 'E4 TB Allocation Details'!$A$18:$L$18, 0),FALSE), 'E2 Allocators'!$B$15:$W$358, MATCH('O5 Details by Class &amp; Accounts'!AU$18, 'E2 Allocators'!$B$15:$W$15, 0),FALSE)*$G144)</f>
        <v>0</v>
      </c>
      <c r="AV144" s="1322">
        <f>IF(ISERROR(VLOOKUP(VLOOKUP($A144, 'E4 TB Allocation Details'!$A$18:$L$214, MATCH("Customer ID", 'E4 TB Allocation Details'!$A$18:$L$18, 0),FALSE), 'E2 Allocators'!$B$15:$W$358, MATCH('O5 Details by Class &amp; Accounts'!AV$18, 'E2 Allocators'!$B$15:$W$15, 0),FALSE)*$G144), 0, VLOOKUP(VLOOKUP($A144, 'E4 TB Allocation Details'!$A$18:$L$214, MATCH("Customer ID", 'E4 TB Allocation Details'!$A$18:$L$18, 0),FALSE), 'E2 Allocators'!$B$15:$W$358, MATCH('O5 Details by Class &amp; Accounts'!AV$18, 'E2 Allocators'!$B$15:$W$15, 0),FALSE)*$G144)</f>
        <v>0</v>
      </c>
      <c r="AW144" s="1322">
        <f>IF(ISERROR(VLOOKUP(VLOOKUP($A144, 'E4 TB Allocation Details'!$A$18:$L$214, MATCH("Customer ID", 'E4 TB Allocation Details'!$A$18:$L$18, 0),FALSE), 'E2 Allocators'!$B$15:$W$358, MATCH('O5 Details by Class &amp; Accounts'!AW$18, 'E2 Allocators'!$B$15:$W$15, 0),FALSE)*$G144), 0, VLOOKUP(VLOOKUP($A144, 'E4 TB Allocation Details'!$A$18:$L$214, MATCH("Customer ID", 'E4 TB Allocation Details'!$A$18:$L$18, 0),FALSE), 'E2 Allocators'!$B$15:$W$358, MATCH('O5 Details by Class &amp; Accounts'!AW$18, 'E2 Allocators'!$B$15:$W$15, 0),FALSE)*$G144)</f>
        <v>0</v>
      </c>
      <c r="AX144" s="1322">
        <f t="shared" si="40"/>
        <v>0</v>
      </c>
      <c r="AY144" s="1322">
        <f>IF(ISERROR(VLOOKUP(VLOOKUP($A144, 'E4 TB Allocation Details'!$A$18:$L$214, MATCH("Misc ID", 'E4 TB Allocation Details'!$A$18:$L$18, 0),FALSE), 'E2 Allocators'!$B$15:$W$358, MATCH('O5 Details by Class &amp; Accounts'!AY$18, 'E2 Allocators'!$B$15:$W$15, 0),FALSE)*$E144), 0, VLOOKUP(VLOOKUP($A144, 'E4 TB Allocation Details'!$A$18:$L$214, MATCH("Misc ID", 'E4 TB Allocation Details'!$A$18:$L$18, 0),FALSE), 'E2 Allocators'!$B$15:$W$358, MATCH('O5 Details by Class &amp; Accounts'!AY$18, 'E2 Allocators'!$B$15:$W$15, 0),FALSE)*$E144)</f>
        <v>0</v>
      </c>
      <c r="AZ144" s="1322">
        <f>IF(ISERROR(VLOOKUP(VLOOKUP($A144, 'E4 TB Allocation Details'!$A$18:$L$214, MATCH("Misc ID", 'E4 TB Allocation Details'!$A$18:$L$18, 0),FALSE), 'E2 Allocators'!$B$15:$W$358, MATCH('O5 Details by Class &amp; Accounts'!AZ$18, 'E2 Allocators'!$B$15:$W$15, 0),FALSE)*$E144), 0, VLOOKUP(VLOOKUP($A144, 'E4 TB Allocation Details'!$A$18:$L$214, MATCH("Misc ID", 'E4 TB Allocation Details'!$A$18:$L$18, 0),FALSE), 'E2 Allocators'!$B$15:$W$358, MATCH('O5 Details by Class &amp; Accounts'!AZ$18, 'E2 Allocators'!$B$15:$W$15, 0),FALSE)*$E144)</f>
        <v>0</v>
      </c>
      <c r="BA144" s="1322">
        <f>IF(ISERROR(VLOOKUP(VLOOKUP($A144, 'E4 TB Allocation Details'!$A$18:$L$214, MATCH("Misc ID", 'E4 TB Allocation Details'!$A$18:$L$18, 0),FALSE), 'E2 Allocators'!$B$15:$W$358, MATCH('O5 Details by Class &amp; Accounts'!BA$18, 'E2 Allocators'!$B$15:$W$15, 0),FALSE)*$E144), 0, VLOOKUP(VLOOKUP($A144, 'E4 TB Allocation Details'!$A$18:$L$214, MATCH("Misc ID", 'E4 TB Allocation Details'!$A$18:$L$18, 0),FALSE), 'E2 Allocators'!$B$15:$W$358, MATCH('O5 Details by Class &amp; Accounts'!BA$18, 'E2 Allocators'!$B$15:$W$15, 0),FALSE)*$E144)</f>
        <v>0</v>
      </c>
      <c r="BB144" s="1322">
        <f>IF(ISERROR(VLOOKUP(VLOOKUP($A144, 'E4 TB Allocation Details'!$A$18:$L$214, MATCH("Misc ID", 'E4 TB Allocation Details'!$A$18:$L$18, 0),FALSE), 'E2 Allocators'!$B$15:$W$358, MATCH('O5 Details by Class &amp; Accounts'!BB$18, 'E2 Allocators'!$B$15:$W$15, 0),FALSE)*$E144), 0, VLOOKUP(VLOOKUP($A144, 'E4 TB Allocation Details'!$A$18:$L$214, MATCH("Misc ID", 'E4 TB Allocation Details'!$A$18:$L$18, 0),FALSE), 'E2 Allocators'!$B$15:$W$358, MATCH('O5 Details by Class &amp; Accounts'!BB$18, 'E2 Allocators'!$B$15:$W$15, 0),FALSE)*$E144)</f>
        <v>0</v>
      </c>
      <c r="BC144" s="1322">
        <f>IF(ISERROR(VLOOKUP(VLOOKUP($A144, 'E4 TB Allocation Details'!$A$18:$L$214, MATCH("Misc ID", 'E4 TB Allocation Details'!$A$18:$L$18, 0),FALSE), 'E2 Allocators'!$B$15:$W$358, MATCH('O5 Details by Class &amp; Accounts'!BC$18, 'E2 Allocators'!$B$15:$W$15, 0),FALSE)*$E144), 0, VLOOKUP(VLOOKUP($A144, 'E4 TB Allocation Details'!$A$18:$L$214, MATCH("Misc ID", 'E4 TB Allocation Details'!$A$18:$L$18, 0),FALSE), 'E2 Allocators'!$B$15:$W$358, MATCH('O5 Details by Class &amp; Accounts'!BC$18, 'E2 Allocators'!$B$15:$W$15, 0),FALSE)*$E144)</f>
        <v>0</v>
      </c>
      <c r="BD144" s="1322">
        <f>IF(ISERROR(VLOOKUP(VLOOKUP($A144, 'E4 TB Allocation Details'!$A$18:$L$214, MATCH("Misc ID", 'E4 TB Allocation Details'!$A$18:$L$18, 0),FALSE), 'E2 Allocators'!$B$15:$W$358, MATCH('O5 Details by Class &amp; Accounts'!BD$18, 'E2 Allocators'!$B$15:$W$15, 0),FALSE)*$E144), 0, VLOOKUP(VLOOKUP($A144, 'E4 TB Allocation Details'!$A$18:$L$214, MATCH("Misc ID", 'E4 TB Allocation Details'!$A$18:$L$18, 0),FALSE), 'E2 Allocators'!$B$15:$W$358, MATCH('O5 Details by Class &amp; Accounts'!BD$18, 'E2 Allocators'!$B$15:$W$15, 0),FALSE)*$E144)</f>
        <v>0</v>
      </c>
      <c r="BE144" s="1322">
        <f>IF(ISERROR(VLOOKUP(VLOOKUP($A144, 'E4 TB Allocation Details'!$A$18:$L$214, MATCH("Misc ID", 'E4 TB Allocation Details'!$A$18:$L$18, 0),FALSE), 'E2 Allocators'!$B$15:$W$358, MATCH('O5 Details by Class &amp; Accounts'!BE$18, 'E2 Allocators'!$B$15:$W$15, 0),FALSE)*$E144), 0, VLOOKUP(VLOOKUP($A144, 'E4 TB Allocation Details'!$A$18:$L$214, MATCH("Misc ID", 'E4 TB Allocation Details'!$A$18:$L$18, 0),FALSE), 'E2 Allocators'!$B$15:$W$358, MATCH('O5 Details by Class &amp; Accounts'!BE$18, 'E2 Allocators'!$B$15:$W$15, 0),FALSE)*$E144)</f>
        <v>0</v>
      </c>
      <c r="BF144" s="1322">
        <f>IF(ISERROR(VLOOKUP(VLOOKUP($A144, 'E4 TB Allocation Details'!$A$18:$L$214, MATCH("Misc ID", 'E4 TB Allocation Details'!$A$18:$L$18, 0),FALSE), 'E2 Allocators'!$B$15:$W$358, MATCH('O5 Details by Class &amp; Accounts'!BF$18, 'E2 Allocators'!$B$15:$W$15, 0),FALSE)*$E144), 0, VLOOKUP(VLOOKUP($A144, 'E4 TB Allocation Details'!$A$18:$L$214, MATCH("Misc ID", 'E4 TB Allocation Details'!$A$18:$L$18, 0),FALSE), 'E2 Allocators'!$B$15:$W$358, MATCH('O5 Details by Class &amp; Accounts'!BF$18, 'E2 Allocators'!$B$15:$W$15, 0),FALSE)*$E144)</f>
        <v>0</v>
      </c>
      <c r="BG144" s="1322">
        <f>IF(ISERROR(VLOOKUP(VLOOKUP($A144, 'E4 TB Allocation Details'!$A$18:$L$214, MATCH("Misc ID", 'E4 TB Allocation Details'!$A$18:$L$18, 0),FALSE), 'E2 Allocators'!$B$15:$W$358, MATCH('O5 Details by Class &amp; Accounts'!BG$18, 'E2 Allocators'!$B$15:$W$15, 0),FALSE)*$E144), 0, VLOOKUP(VLOOKUP($A144, 'E4 TB Allocation Details'!$A$18:$L$214, MATCH("Misc ID", 'E4 TB Allocation Details'!$A$18:$L$18, 0),FALSE), 'E2 Allocators'!$B$15:$W$358, MATCH('O5 Details by Class &amp; Accounts'!BG$18, 'E2 Allocators'!$B$15:$W$15, 0),FALSE)*$E144)</f>
        <v>0</v>
      </c>
      <c r="BH144" s="1322">
        <f>IF(ISERROR(VLOOKUP(VLOOKUP($A144, 'E4 TB Allocation Details'!$A$18:$L$214, MATCH("Misc ID", 'E4 TB Allocation Details'!$A$18:$L$18, 0),FALSE), 'E2 Allocators'!$B$15:$W$358, MATCH('O5 Details by Class &amp; Accounts'!BH$18, 'E2 Allocators'!$B$15:$W$15, 0),FALSE)*$E144), 0, VLOOKUP(VLOOKUP($A144, 'E4 TB Allocation Details'!$A$18:$L$214, MATCH("Misc ID", 'E4 TB Allocation Details'!$A$18:$L$18, 0),FALSE), 'E2 Allocators'!$B$15:$W$358, MATCH('O5 Details by Class &amp; Accounts'!BH$18, 'E2 Allocators'!$B$15:$W$15, 0),FALSE)*$E144)</f>
        <v>0</v>
      </c>
      <c r="BI144" s="1322">
        <f>IF(ISERROR(VLOOKUP(VLOOKUP($A144, 'E4 TB Allocation Details'!$A$18:$L$214, MATCH("Misc ID", 'E4 TB Allocation Details'!$A$18:$L$18, 0),FALSE), 'E2 Allocators'!$B$15:$W$358, MATCH('O5 Details by Class &amp; Accounts'!BI$18, 'E2 Allocators'!$B$15:$W$15, 0),FALSE)*$E144), 0, VLOOKUP(VLOOKUP($A144, 'E4 TB Allocation Details'!$A$18:$L$214, MATCH("Misc ID", 'E4 TB Allocation Details'!$A$18:$L$18, 0),FALSE), 'E2 Allocators'!$B$15:$W$358, MATCH('O5 Details by Class &amp; Accounts'!BI$18, 'E2 Allocators'!$B$15:$W$15, 0),FALSE)*$E144)</f>
        <v>0</v>
      </c>
      <c r="BJ144" s="1322">
        <f>IF(ISERROR(VLOOKUP(VLOOKUP($A144, 'E4 TB Allocation Details'!$A$18:$L$214, MATCH("Misc ID", 'E4 TB Allocation Details'!$A$18:$L$18, 0),FALSE), 'E2 Allocators'!$B$15:$W$358, MATCH('O5 Details by Class &amp; Accounts'!BJ$18, 'E2 Allocators'!$B$15:$W$15, 0),FALSE)*$E144), 0, VLOOKUP(VLOOKUP($A144, 'E4 TB Allocation Details'!$A$18:$L$214, MATCH("Misc ID", 'E4 TB Allocation Details'!$A$18:$L$18, 0),FALSE), 'E2 Allocators'!$B$15:$W$358, MATCH('O5 Details by Class &amp; Accounts'!BJ$18, 'E2 Allocators'!$B$15:$W$15, 0),FALSE)*$E144)</f>
        <v>0</v>
      </c>
      <c r="BK144" s="1322">
        <f>IF(ISERROR(VLOOKUP(VLOOKUP($A144, 'E4 TB Allocation Details'!$A$18:$L$214, MATCH("Misc ID", 'E4 TB Allocation Details'!$A$18:$L$18, 0),FALSE), 'E2 Allocators'!$B$15:$W$358, MATCH('O5 Details by Class &amp; Accounts'!BK$18, 'E2 Allocators'!$B$15:$W$15, 0),FALSE)*$E144), 0, VLOOKUP(VLOOKUP($A144, 'E4 TB Allocation Details'!$A$18:$L$214, MATCH("Misc ID", 'E4 TB Allocation Details'!$A$18:$L$18, 0),FALSE), 'E2 Allocators'!$B$15:$W$358, MATCH('O5 Details by Class &amp; Accounts'!BK$18, 'E2 Allocators'!$B$15:$W$15, 0),FALSE)*$E144)</f>
        <v>0</v>
      </c>
      <c r="BL144" s="1322">
        <f>IF(ISERROR(VLOOKUP(VLOOKUP($A144, 'E4 TB Allocation Details'!$A$18:$L$214, MATCH("Misc ID", 'E4 TB Allocation Details'!$A$18:$L$18, 0),FALSE), 'E2 Allocators'!$B$15:$W$358, MATCH('O5 Details by Class &amp; Accounts'!BL$18, 'E2 Allocators'!$B$15:$W$15, 0),FALSE)*$E144), 0, VLOOKUP(VLOOKUP($A144, 'E4 TB Allocation Details'!$A$18:$L$214, MATCH("Misc ID", 'E4 TB Allocation Details'!$A$18:$L$18, 0),FALSE), 'E2 Allocators'!$B$15:$W$358, MATCH('O5 Details by Class &amp; Accounts'!BL$18, 'E2 Allocators'!$B$15:$W$15, 0),FALSE)*$E144)</f>
        <v>0</v>
      </c>
      <c r="BM144" s="1322">
        <f>IF(ISERROR(VLOOKUP(VLOOKUP($A144, 'E4 TB Allocation Details'!$A$18:$L$214, MATCH("Misc ID", 'E4 TB Allocation Details'!$A$18:$L$18, 0),FALSE), 'E2 Allocators'!$B$15:$W$358, MATCH('O5 Details by Class &amp; Accounts'!BM$18, 'E2 Allocators'!$B$15:$W$15, 0),FALSE)*$E144), 0, VLOOKUP(VLOOKUP($A144, 'E4 TB Allocation Details'!$A$18:$L$214, MATCH("Misc ID", 'E4 TB Allocation Details'!$A$18:$L$18, 0),FALSE), 'E2 Allocators'!$B$15:$W$358, MATCH('O5 Details by Class &amp; Accounts'!BM$18, 'E2 Allocators'!$B$15:$W$15, 0),FALSE)*$E144)</f>
        <v>0</v>
      </c>
      <c r="BN144" s="1322">
        <f>IF(ISERROR(VLOOKUP(VLOOKUP($A144, 'E4 TB Allocation Details'!$A$18:$L$214, MATCH("Misc ID", 'E4 TB Allocation Details'!$A$18:$L$18, 0),FALSE), 'E2 Allocators'!$B$15:$W$358, MATCH('O5 Details by Class &amp; Accounts'!BN$18, 'E2 Allocators'!$B$15:$W$15, 0),FALSE)*$E144), 0, VLOOKUP(VLOOKUP($A144, 'E4 TB Allocation Details'!$A$18:$L$214, MATCH("Misc ID", 'E4 TB Allocation Details'!$A$18:$L$18, 0),FALSE), 'E2 Allocators'!$B$15:$W$358, MATCH('O5 Details by Class &amp; Accounts'!BN$18, 'E2 Allocators'!$B$15:$W$15, 0),FALSE)*$E144)</f>
        <v>0</v>
      </c>
      <c r="BO144" s="1322">
        <f>IF(ISERROR(VLOOKUP(VLOOKUP($A144, 'E4 TB Allocation Details'!$A$18:$L$214, MATCH("Misc ID", 'E4 TB Allocation Details'!$A$18:$L$18, 0),FALSE), 'E2 Allocators'!$B$15:$W$358, MATCH('O5 Details by Class &amp; Accounts'!BO$18, 'E2 Allocators'!$B$15:$W$15, 0),FALSE)*$E144), 0, VLOOKUP(VLOOKUP($A144, 'E4 TB Allocation Details'!$A$18:$L$214, MATCH("Misc ID", 'E4 TB Allocation Details'!$A$18:$L$18, 0),FALSE), 'E2 Allocators'!$B$15:$W$358, MATCH('O5 Details by Class &amp; Accounts'!BO$18, 'E2 Allocators'!$B$15:$W$15, 0),FALSE)*$E144)</f>
        <v>0</v>
      </c>
      <c r="BP144" s="1322">
        <f>IF(ISERROR(VLOOKUP(VLOOKUP($A144, 'E4 TB Allocation Details'!$A$18:$L$214, MATCH("Misc ID", 'E4 TB Allocation Details'!$A$18:$L$18, 0),FALSE), 'E2 Allocators'!$B$15:$W$358, MATCH('O5 Details by Class &amp; Accounts'!BP$18, 'E2 Allocators'!$B$15:$W$15, 0),FALSE)*$E144), 0, VLOOKUP(VLOOKUP($A144, 'E4 TB Allocation Details'!$A$18:$L$214, MATCH("Misc ID", 'E4 TB Allocation Details'!$A$18:$L$18, 0),FALSE), 'E2 Allocators'!$B$15:$W$358, MATCH('O5 Details by Class &amp; Accounts'!BP$18, 'E2 Allocators'!$B$15:$W$15, 0),FALSE)*$E144)</f>
        <v>0</v>
      </c>
      <c r="BQ144" s="1322">
        <f>IF(ISERROR(VLOOKUP(VLOOKUP($A144, 'E4 TB Allocation Details'!$A$18:$L$214, MATCH("Misc ID", 'E4 TB Allocation Details'!$A$18:$L$18, 0),FALSE), 'E2 Allocators'!$B$15:$W$358, MATCH('O5 Details by Class &amp; Accounts'!BQ$18, 'E2 Allocators'!$B$15:$W$15, 0),FALSE)*$E144), 0, VLOOKUP(VLOOKUP($A144, 'E4 TB Allocation Details'!$A$18:$L$214, MATCH("Misc ID", 'E4 TB Allocation Details'!$A$18:$L$18, 0),FALSE), 'E2 Allocators'!$B$15:$W$358, MATCH('O5 Details by Class &amp; Accounts'!BQ$18, 'E2 Allocators'!$B$15:$W$15, 0),FALSE)*$E144)</f>
        <v>0</v>
      </c>
      <c r="BR144" s="1322">
        <f>IF(ISERROR(VLOOKUP(VLOOKUP($A144, 'E4 TB Allocation Details'!$A$18:$L$214, MATCH("Misc ID", 'E4 TB Allocation Details'!$A$18:$L$18, 0),FALSE), 'E2 Allocators'!$B$15:$W$358, MATCH('O5 Details by Class &amp; Accounts'!BR$18, 'E2 Allocators'!$B$15:$W$15, 0),FALSE)*$E144), 0, VLOOKUP(VLOOKUP($A144, 'E4 TB Allocation Details'!$A$18:$L$214, MATCH("Misc ID", 'E4 TB Allocation Details'!$A$18:$L$18, 0),FALSE), 'E2 Allocators'!$B$15:$W$358, MATCH('O5 Details by Class &amp; Accounts'!BR$18, 'E2 Allocators'!$B$15:$W$15, 0),FALSE)*$E144)</f>
        <v>0</v>
      </c>
      <c r="BS144" s="1322">
        <f t="shared" si="41"/>
        <v>0</v>
      </c>
      <c r="BT144" s="1322">
        <f>IF(ISERROR(VLOOKUP(VLOOKUP($A144, 'E4 TB Allocation Details'!$A$18:$L$214, MATCH("A &amp; G ID", 'E4 TB Allocation Details'!$A$18:$L$18, 0),FALSE), 'E2 Allocators'!$B$15:$W$358, MATCH('O5 Details by Class &amp; Accounts'!BT$18, 'E2 Allocators'!$B$15:$W$15, 0),FALSE)*$E144), 0, VLOOKUP(VLOOKUP($A144, 'E4 TB Allocation Details'!$A$18:$L$214, MATCH("A &amp; G ID", 'E4 TB Allocation Details'!$A$18:$L$18, 0),FALSE), 'E2 Allocators'!$B$15:$W$358, MATCH('O5 Details by Class &amp; Accounts'!BT$18, 'E2 Allocators'!$B$15:$W$15, 0),FALSE)*$E144)</f>
        <v>0</v>
      </c>
      <c r="BU144" s="1322">
        <f>IF(ISERROR(VLOOKUP(VLOOKUP($A144, 'E4 TB Allocation Details'!$A$18:$L$214, MATCH("A &amp; G ID", 'E4 TB Allocation Details'!$A$18:$L$18, 0),FALSE), 'E2 Allocators'!$B$15:$W$358, MATCH('O5 Details by Class &amp; Accounts'!BU$18, 'E2 Allocators'!$B$15:$W$15, 0),FALSE)*$E144), 0, VLOOKUP(VLOOKUP($A144, 'E4 TB Allocation Details'!$A$18:$L$214, MATCH("A &amp; G ID", 'E4 TB Allocation Details'!$A$18:$L$18, 0),FALSE), 'E2 Allocators'!$B$15:$W$358, MATCH('O5 Details by Class &amp; Accounts'!BU$18, 'E2 Allocators'!$B$15:$W$15, 0),FALSE)*$E144)</f>
        <v>0</v>
      </c>
      <c r="BV144" s="1322">
        <f>IF(ISERROR(VLOOKUP(VLOOKUP($A144, 'E4 TB Allocation Details'!$A$18:$L$214, MATCH("A &amp; G ID", 'E4 TB Allocation Details'!$A$18:$L$18, 0),FALSE), 'E2 Allocators'!$B$15:$W$358, MATCH('O5 Details by Class &amp; Accounts'!BV$18, 'E2 Allocators'!$B$15:$W$15, 0),FALSE)*$E144), 0, VLOOKUP(VLOOKUP($A144, 'E4 TB Allocation Details'!$A$18:$L$214, MATCH("A &amp; G ID", 'E4 TB Allocation Details'!$A$18:$L$18, 0),FALSE), 'E2 Allocators'!$B$15:$W$358, MATCH('O5 Details by Class &amp; Accounts'!BV$18, 'E2 Allocators'!$B$15:$W$15, 0),FALSE)*$E144)</f>
        <v>0</v>
      </c>
      <c r="BW144" s="1322">
        <f>IF(ISERROR(VLOOKUP(VLOOKUP($A144, 'E4 TB Allocation Details'!$A$18:$L$214, MATCH("A &amp; G ID", 'E4 TB Allocation Details'!$A$18:$L$18, 0),FALSE), 'E2 Allocators'!$B$15:$W$358, MATCH('O5 Details by Class &amp; Accounts'!BW$18, 'E2 Allocators'!$B$15:$W$15, 0),FALSE)*$E144), 0, VLOOKUP(VLOOKUP($A144, 'E4 TB Allocation Details'!$A$18:$L$214, MATCH("A &amp; G ID", 'E4 TB Allocation Details'!$A$18:$L$18, 0),FALSE), 'E2 Allocators'!$B$15:$W$358, MATCH('O5 Details by Class &amp; Accounts'!BW$18, 'E2 Allocators'!$B$15:$W$15, 0),FALSE)*$E144)</f>
        <v>0</v>
      </c>
      <c r="BX144" s="1322">
        <f>IF(ISERROR(VLOOKUP(VLOOKUP($A144, 'E4 TB Allocation Details'!$A$18:$L$214, MATCH("A &amp; G ID", 'E4 TB Allocation Details'!$A$18:$L$18, 0),FALSE), 'E2 Allocators'!$B$15:$W$358, MATCH('O5 Details by Class &amp; Accounts'!BX$18, 'E2 Allocators'!$B$15:$W$15, 0),FALSE)*$E144), 0, VLOOKUP(VLOOKUP($A144, 'E4 TB Allocation Details'!$A$18:$L$214, MATCH("A &amp; G ID", 'E4 TB Allocation Details'!$A$18:$L$18, 0),FALSE), 'E2 Allocators'!$B$15:$W$358, MATCH('O5 Details by Class &amp; Accounts'!BX$18, 'E2 Allocators'!$B$15:$W$15, 0),FALSE)*$E144)</f>
        <v>0</v>
      </c>
      <c r="BY144" s="1322">
        <f>IF(ISERROR(VLOOKUP(VLOOKUP($A144, 'E4 TB Allocation Details'!$A$18:$L$214, MATCH("A &amp; G ID", 'E4 TB Allocation Details'!$A$18:$L$18, 0),FALSE), 'E2 Allocators'!$B$15:$W$358, MATCH('O5 Details by Class &amp; Accounts'!BY$18, 'E2 Allocators'!$B$15:$W$15, 0),FALSE)*$E144), 0, VLOOKUP(VLOOKUP($A144, 'E4 TB Allocation Details'!$A$18:$L$214, MATCH("A &amp; G ID", 'E4 TB Allocation Details'!$A$18:$L$18, 0),FALSE), 'E2 Allocators'!$B$15:$W$358, MATCH('O5 Details by Class &amp; Accounts'!BY$18, 'E2 Allocators'!$B$15:$W$15, 0),FALSE)*$E144)</f>
        <v>0</v>
      </c>
      <c r="BZ144" s="1322">
        <f>IF(ISERROR(VLOOKUP(VLOOKUP($A144, 'E4 TB Allocation Details'!$A$18:$L$214, MATCH("A &amp; G ID", 'E4 TB Allocation Details'!$A$18:$L$18, 0),FALSE), 'E2 Allocators'!$B$15:$W$358, MATCH('O5 Details by Class &amp; Accounts'!BZ$18, 'E2 Allocators'!$B$15:$W$15, 0),FALSE)*$E144), 0, VLOOKUP(VLOOKUP($A144, 'E4 TB Allocation Details'!$A$18:$L$214, MATCH("A &amp; G ID", 'E4 TB Allocation Details'!$A$18:$L$18, 0),FALSE), 'E2 Allocators'!$B$15:$W$358, MATCH('O5 Details by Class &amp; Accounts'!BZ$18, 'E2 Allocators'!$B$15:$W$15, 0),FALSE)*$E144)</f>
        <v>0</v>
      </c>
      <c r="CA144" s="1322">
        <f>IF(ISERROR(VLOOKUP(VLOOKUP($A144, 'E4 TB Allocation Details'!$A$18:$L$214, MATCH("A &amp; G ID", 'E4 TB Allocation Details'!$A$18:$L$18, 0),FALSE), 'E2 Allocators'!$B$15:$W$358, MATCH('O5 Details by Class &amp; Accounts'!CA$18, 'E2 Allocators'!$B$15:$W$15, 0),FALSE)*$E144), 0, VLOOKUP(VLOOKUP($A144, 'E4 TB Allocation Details'!$A$18:$L$214, MATCH("A &amp; G ID", 'E4 TB Allocation Details'!$A$18:$L$18, 0),FALSE), 'E2 Allocators'!$B$15:$W$358, MATCH('O5 Details by Class &amp; Accounts'!CA$18, 'E2 Allocators'!$B$15:$W$15, 0),FALSE)*$E144)</f>
        <v>0</v>
      </c>
      <c r="CB144" s="1322">
        <f>IF(ISERROR(VLOOKUP(VLOOKUP($A144, 'E4 TB Allocation Details'!$A$18:$L$214, MATCH("A &amp; G ID", 'E4 TB Allocation Details'!$A$18:$L$18, 0),FALSE), 'E2 Allocators'!$B$15:$W$358, MATCH('O5 Details by Class &amp; Accounts'!CB$18, 'E2 Allocators'!$B$15:$W$15, 0),FALSE)*$E144), 0, VLOOKUP(VLOOKUP($A144, 'E4 TB Allocation Details'!$A$18:$L$214, MATCH("A &amp; G ID", 'E4 TB Allocation Details'!$A$18:$L$18, 0),FALSE), 'E2 Allocators'!$B$15:$W$358, MATCH('O5 Details by Class &amp; Accounts'!CB$18, 'E2 Allocators'!$B$15:$W$15, 0),FALSE)*$E144)</f>
        <v>0</v>
      </c>
      <c r="CC144" s="1322">
        <f>IF(ISERROR(VLOOKUP(VLOOKUP($A144, 'E4 TB Allocation Details'!$A$18:$L$214, MATCH("A &amp; G ID", 'E4 TB Allocation Details'!$A$18:$L$18, 0),FALSE), 'E2 Allocators'!$B$15:$W$358, MATCH('O5 Details by Class &amp; Accounts'!CC$18, 'E2 Allocators'!$B$15:$W$15, 0),FALSE)*$E144), 0, VLOOKUP(VLOOKUP($A144, 'E4 TB Allocation Details'!$A$18:$L$214, MATCH("A &amp; G ID", 'E4 TB Allocation Details'!$A$18:$L$18, 0),FALSE), 'E2 Allocators'!$B$15:$W$358, MATCH('O5 Details by Class &amp; Accounts'!CC$18, 'E2 Allocators'!$B$15:$W$15, 0),FALSE)*$E144)</f>
        <v>0</v>
      </c>
      <c r="CD144" s="1322">
        <f>IF(ISERROR(VLOOKUP(VLOOKUP($A144, 'E4 TB Allocation Details'!$A$18:$L$214, MATCH("A &amp; G ID", 'E4 TB Allocation Details'!$A$18:$L$18, 0),FALSE), 'E2 Allocators'!$B$15:$W$358, MATCH('O5 Details by Class &amp; Accounts'!CD$18, 'E2 Allocators'!$B$15:$W$15, 0),FALSE)*$E144), 0, VLOOKUP(VLOOKUP($A144, 'E4 TB Allocation Details'!$A$18:$L$214, MATCH("A &amp; G ID", 'E4 TB Allocation Details'!$A$18:$L$18, 0),FALSE), 'E2 Allocators'!$B$15:$W$358, MATCH('O5 Details by Class &amp; Accounts'!CD$18, 'E2 Allocators'!$B$15:$W$15, 0),FALSE)*$E144)</f>
        <v>0</v>
      </c>
      <c r="CE144" s="1322">
        <f>IF(ISERROR(VLOOKUP(VLOOKUP($A144, 'E4 TB Allocation Details'!$A$18:$L$214, MATCH("A &amp; G ID", 'E4 TB Allocation Details'!$A$18:$L$18, 0),FALSE), 'E2 Allocators'!$B$15:$W$358, MATCH('O5 Details by Class &amp; Accounts'!CE$18, 'E2 Allocators'!$B$15:$W$15, 0),FALSE)*$E144), 0, VLOOKUP(VLOOKUP($A144, 'E4 TB Allocation Details'!$A$18:$L$214, MATCH("A &amp; G ID", 'E4 TB Allocation Details'!$A$18:$L$18, 0),FALSE), 'E2 Allocators'!$B$15:$W$358, MATCH('O5 Details by Class &amp; Accounts'!CE$18, 'E2 Allocators'!$B$15:$W$15, 0),FALSE)*$E144)</f>
        <v>0</v>
      </c>
      <c r="CF144" s="1322">
        <f>IF(ISERROR(VLOOKUP(VLOOKUP($A144, 'E4 TB Allocation Details'!$A$18:$L$214, MATCH("A &amp; G ID", 'E4 TB Allocation Details'!$A$18:$L$18, 0),FALSE), 'E2 Allocators'!$B$15:$W$358, MATCH('O5 Details by Class &amp; Accounts'!CF$18, 'E2 Allocators'!$B$15:$W$15, 0),FALSE)*$E144), 0, VLOOKUP(VLOOKUP($A144, 'E4 TB Allocation Details'!$A$18:$L$214, MATCH("A &amp; G ID", 'E4 TB Allocation Details'!$A$18:$L$18, 0),FALSE), 'E2 Allocators'!$B$15:$W$358, MATCH('O5 Details by Class &amp; Accounts'!CF$18, 'E2 Allocators'!$B$15:$W$15, 0),FALSE)*$E144)</f>
        <v>0</v>
      </c>
      <c r="CG144" s="1322">
        <f>IF(ISERROR(VLOOKUP(VLOOKUP($A144, 'E4 TB Allocation Details'!$A$18:$L$214, MATCH("A &amp; G ID", 'E4 TB Allocation Details'!$A$18:$L$18, 0),FALSE), 'E2 Allocators'!$B$15:$W$358, MATCH('O5 Details by Class &amp; Accounts'!CG$18, 'E2 Allocators'!$B$15:$W$15, 0),FALSE)*$E144), 0, VLOOKUP(VLOOKUP($A144, 'E4 TB Allocation Details'!$A$18:$L$214, MATCH("A &amp; G ID", 'E4 TB Allocation Details'!$A$18:$L$18, 0),FALSE), 'E2 Allocators'!$B$15:$W$358, MATCH('O5 Details by Class &amp; Accounts'!CG$18, 'E2 Allocators'!$B$15:$W$15, 0),FALSE)*$E144)</f>
        <v>0</v>
      </c>
      <c r="CH144" s="1322">
        <f>IF(ISERROR(VLOOKUP(VLOOKUP($A144, 'E4 TB Allocation Details'!$A$18:$L$214, MATCH("A &amp; G ID", 'E4 TB Allocation Details'!$A$18:$L$18, 0),FALSE), 'E2 Allocators'!$B$15:$W$358, MATCH('O5 Details by Class &amp; Accounts'!CH$18, 'E2 Allocators'!$B$15:$W$15, 0),FALSE)*$E144), 0, VLOOKUP(VLOOKUP($A144, 'E4 TB Allocation Details'!$A$18:$L$214, MATCH("A &amp; G ID", 'E4 TB Allocation Details'!$A$18:$L$18, 0),FALSE), 'E2 Allocators'!$B$15:$W$358, MATCH('O5 Details by Class &amp; Accounts'!CH$18, 'E2 Allocators'!$B$15:$W$15, 0),FALSE)*$E144)</f>
        <v>0</v>
      </c>
      <c r="CI144" s="1322">
        <f>IF(ISERROR(VLOOKUP(VLOOKUP($A144, 'E4 TB Allocation Details'!$A$18:$L$214, MATCH("A &amp; G ID", 'E4 TB Allocation Details'!$A$18:$L$18, 0),FALSE), 'E2 Allocators'!$B$15:$W$358, MATCH('O5 Details by Class &amp; Accounts'!CI$18, 'E2 Allocators'!$B$15:$W$15, 0),FALSE)*$E144), 0, VLOOKUP(VLOOKUP($A144, 'E4 TB Allocation Details'!$A$18:$L$214, MATCH("A &amp; G ID", 'E4 TB Allocation Details'!$A$18:$L$18, 0),FALSE), 'E2 Allocators'!$B$15:$W$358, MATCH('O5 Details by Class &amp; Accounts'!CI$18, 'E2 Allocators'!$B$15:$W$15, 0),FALSE)*$E144)</f>
        <v>0</v>
      </c>
      <c r="CJ144" s="1322">
        <f>IF(ISERROR(VLOOKUP(VLOOKUP($A144, 'E4 TB Allocation Details'!$A$18:$L$214, MATCH("A &amp; G ID", 'E4 TB Allocation Details'!$A$18:$L$18, 0),FALSE), 'E2 Allocators'!$B$15:$W$358, MATCH('O5 Details by Class &amp; Accounts'!CJ$18, 'E2 Allocators'!$B$15:$W$15, 0),FALSE)*$E144), 0, VLOOKUP(VLOOKUP($A144, 'E4 TB Allocation Details'!$A$18:$L$214, MATCH("A &amp; G ID", 'E4 TB Allocation Details'!$A$18:$L$18, 0),FALSE), 'E2 Allocators'!$B$15:$W$358, MATCH('O5 Details by Class &amp; Accounts'!CJ$18, 'E2 Allocators'!$B$15:$W$15, 0),FALSE)*$E144)</f>
        <v>0</v>
      </c>
      <c r="CK144" s="1322">
        <f>IF(ISERROR(VLOOKUP(VLOOKUP($A144, 'E4 TB Allocation Details'!$A$18:$L$214, MATCH("A &amp; G ID", 'E4 TB Allocation Details'!$A$18:$L$18, 0),FALSE), 'E2 Allocators'!$B$15:$W$358, MATCH('O5 Details by Class &amp; Accounts'!CK$18, 'E2 Allocators'!$B$15:$W$15, 0),FALSE)*$E144), 0, VLOOKUP(VLOOKUP($A144, 'E4 TB Allocation Details'!$A$18:$L$214, MATCH("A &amp; G ID", 'E4 TB Allocation Details'!$A$18:$L$18, 0),FALSE), 'E2 Allocators'!$B$15:$W$358, MATCH('O5 Details by Class &amp; Accounts'!CK$18, 'E2 Allocators'!$B$15:$W$15, 0),FALSE)*$E144)</f>
        <v>0</v>
      </c>
      <c r="CL144" s="1322">
        <f>IF(ISERROR(VLOOKUP(VLOOKUP($A144, 'E4 TB Allocation Details'!$A$18:$L$214, MATCH("A &amp; G ID", 'E4 TB Allocation Details'!$A$18:$L$18, 0),FALSE), 'E2 Allocators'!$B$15:$W$358, MATCH('O5 Details by Class &amp; Accounts'!CL$18, 'E2 Allocators'!$B$15:$W$15, 0),FALSE)*$E144), 0, VLOOKUP(VLOOKUP($A144, 'E4 TB Allocation Details'!$A$18:$L$214, MATCH("A &amp; G ID", 'E4 TB Allocation Details'!$A$18:$L$18, 0),FALSE), 'E2 Allocators'!$B$15:$W$358, MATCH('O5 Details by Class &amp; Accounts'!CL$18, 'E2 Allocators'!$B$15:$W$15, 0),FALSE)*$E144)</f>
        <v>0</v>
      </c>
      <c r="CM144" s="1322">
        <f>IF(ISERROR(VLOOKUP(VLOOKUP($A144, 'E4 TB Allocation Details'!$A$18:$L$214, MATCH("A &amp; G ID", 'E4 TB Allocation Details'!$A$18:$L$18, 0),FALSE), 'E2 Allocators'!$B$15:$W$358, MATCH('O5 Details by Class &amp; Accounts'!CM$18, 'E2 Allocators'!$B$15:$W$15, 0),FALSE)*$E144), 0, VLOOKUP(VLOOKUP($A144, 'E4 TB Allocation Details'!$A$18:$L$214, MATCH("A &amp; G ID", 'E4 TB Allocation Details'!$A$18:$L$18, 0),FALSE), 'E2 Allocators'!$B$15:$W$358, MATCH('O5 Details by Class &amp; Accounts'!CM$18, 'E2 Allocators'!$B$15:$W$15, 0),FALSE)*$E144)</f>
        <v>0</v>
      </c>
      <c r="CN144" s="1322">
        <f t="shared" si="42"/>
        <v>0</v>
      </c>
      <c r="CO144" s="1651">
        <f t="shared" si="43"/>
        <v>0</v>
      </c>
      <c r="CQ144" s="1899" t="inlineStr">
        <is>
          <t/>
        </is>
      </c>
    </row>
    <row r="145" spans="1:95" s="64" customFormat="1" ht="25.5" x14ac:dyDescent="0.2">
      <c r="A145" s="1090">
        <v>5055</v>
      </c>
      <c r="B145" s="1089" t="s">
        <v>1412</v>
      </c>
      <c r="C145" s="1648">
        <f>IF(ISERROR(VLOOKUP($A145,'I3 TB Data'!$A$19:$H$483,MATCH('O5 Details by Class &amp; Accounts'!$C$18, 'I3 TB Data'!$A$19:$H$19,0),0)), 0, VLOOKUP($A145,'I3 TB Data'!$A$19:$H$483,MATCH('O5 Details by Class &amp; Accounts'!$C$18,'I3 TB Data'!$A$19:$H$19,0),0))</f>
        <v>0</v>
      </c>
      <c r="D145" s="1649"/>
      <c r="E145" s="1648">
        <f t="shared" si="44"/>
        <v>0</v>
      </c>
      <c r="F145" s="1650">
        <f>IF(ISERROR(VLOOKUP($A145, 'E1 Categorization'!A33:E124, MATCH("Customer Component", 'E1 Categorization'!$A$33:$E$33,0), 0)), 0, IF(VLOOKUP($A145, 'E1 Categorization'!A33:E124, MATCH("Customer Component", 'E1 Categorization'!$A$33:$E$33,0), 0)=0, 'O5 Details by Class &amp; Accounts'!$E145, IF(AND(VLOOKUP($A145, 'E1 Categorization'!A33:E124, MATCH("Customer Component", 'E1 Categorization'!$A$33:$E$33,0), 0) &gt;0, VLOOKUP($A145, 'E1 Categorization'!A33:E124, MATCH("Customer Component", 'E1 Categorization'!$A$33:$E$33,0), 0)&lt;1), 'O5 Details by Class &amp; Accounts'!$E145*(1-VLOOKUP($A145, 'E1 Categorization'!A33:E124, MATCH("Customer Component", 'E1 Categorization'!$A$33:$E$33,0), 0)), 0)))</f>
        <v>0</v>
      </c>
      <c r="G145" s="1650">
        <f>IF(ISERROR(VLOOKUP($A145, 'E1 Categorization'!A33:E124, MATCH("Customer Component", 'E1 Categorization'!$A$33:$E$33,0), 0)),0, IF(VLOOKUP($A145, 'E1 Categorization'!A33:E124, MATCH("Customer Component", 'E1 Categorization'!$A$33:$E$33,0), 0)=0, 0, IF(AND(VLOOKUP($A145, 'E1 Categorization'!A33:E124, MATCH("Customer Component", 'E1 Categorization'!$A$33:$E$33,0), 0) &gt;0, VLOOKUP($A145, 'E1 Categorization'!A33:E124, MATCH("Customer Component", 'E1 Categorization'!$A$33:$E$33,0), 0)&lt;1), 'O5 Details by Class &amp; Accounts'!$E145*(VLOOKUP($A145, 'E1 Categorization'!A33:E124, MATCH("Customer Component", 'E1 Categorization'!$A$33:$E$33,0), 0)), 'O5 Details by Class &amp; Accounts'!$E145)))</f>
        <v>0</v>
      </c>
      <c r="H145" s="1322">
        <f t="shared" si="38"/>
        <v>0</v>
      </c>
      <c r="I145" s="1322">
        <f>IF(ISERROR(VLOOKUP(VLOOKUP($A145, 'E4 TB Allocation Details'!$A$18:$L$214, MATCH("Demand ID", 'E4 TB Allocation Details'!$A$18:$L$18, 0),FALSE), 'E2 Allocators'!$B$15:$W$358, MATCH('O5 Details by Class &amp; Accounts'!I$18, 'E2 Allocators'!$B$15:$W$15, 0),FALSE)*$F145), 0, VLOOKUP(VLOOKUP($A145, 'E4 TB Allocation Details'!$A$18:$L$214, MATCH("Demand ID", 'E4 TB Allocation Details'!$A$18:$L$18, 0),FALSE), 'E2 Allocators'!$B$15:$W$358, MATCH('O5 Details by Class &amp; Accounts'!I$18, 'E2 Allocators'!$B$15:$W$15, 0),FALSE)*$F145)</f>
        <v>0</v>
      </c>
      <c r="J145" s="1322">
        <f>IF(ISERROR(VLOOKUP(VLOOKUP($A145, 'E4 TB Allocation Details'!$A$18:$L$214, MATCH("Demand ID", 'E4 TB Allocation Details'!$A$18:$L$18, 0),FALSE), 'E2 Allocators'!$B$15:$W$358, MATCH('O5 Details by Class &amp; Accounts'!J$18, 'E2 Allocators'!$B$15:$W$15, 0),FALSE)*$F145), 0, VLOOKUP(VLOOKUP($A145, 'E4 TB Allocation Details'!$A$18:$L$214, MATCH("Demand ID", 'E4 TB Allocation Details'!$A$18:$L$18, 0),FALSE), 'E2 Allocators'!$B$15:$W$358, MATCH('O5 Details by Class &amp; Accounts'!J$18, 'E2 Allocators'!$B$15:$W$15, 0),FALSE)*$F145)</f>
        <v>0</v>
      </c>
      <c r="K145" s="1322">
        <f>IF(ISERROR(VLOOKUP(VLOOKUP($A145, 'E4 TB Allocation Details'!$A$18:$L$214, MATCH("Demand ID", 'E4 TB Allocation Details'!$A$18:$L$18, 0),FALSE), 'E2 Allocators'!$B$15:$W$358, MATCH('O5 Details by Class &amp; Accounts'!K$18, 'E2 Allocators'!$B$15:$W$15, 0),FALSE)*$F145), 0, VLOOKUP(VLOOKUP($A145, 'E4 TB Allocation Details'!$A$18:$L$214, MATCH("Demand ID", 'E4 TB Allocation Details'!$A$18:$L$18, 0),FALSE), 'E2 Allocators'!$B$15:$W$358, MATCH('O5 Details by Class &amp; Accounts'!K$18, 'E2 Allocators'!$B$15:$W$15, 0),FALSE)*$F145)</f>
        <v>0</v>
      </c>
      <c r="L145" s="1322">
        <f>IF(ISERROR(VLOOKUP(VLOOKUP($A145, 'E4 TB Allocation Details'!$A$18:$L$214, MATCH("Demand ID", 'E4 TB Allocation Details'!$A$18:$L$18, 0),FALSE), 'E2 Allocators'!$B$15:$W$358, MATCH('O5 Details by Class &amp; Accounts'!L$18, 'E2 Allocators'!$B$15:$W$15, 0),FALSE)*$F145), 0, VLOOKUP(VLOOKUP($A145, 'E4 TB Allocation Details'!$A$18:$L$214, MATCH("Demand ID", 'E4 TB Allocation Details'!$A$18:$L$18, 0),FALSE), 'E2 Allocators'!$B$15:$W$358, MATCH('O5 Details by Class &amp; Accounts'!L$18, 'E2 Allocators'!$B$15:$W$15, 0),FALSE)*$F145)</f>
        <v>0</v>
      </c>
      <c r="M145" s="1322">
        <f>IF(ISERROR(VLOOKUP(VLOOKUP($A145, 'E4 TB Allocation Details'!$A$18:$L$214, MATCH("Demand ID", 'E4 TB Allocation Details'!$A$18:$L$18, 0),FALSE), 'E2 Allocators'!$B$15:$W$358, MATCH('O5 Details by Class &amp; Accounts'!M$18, 'E2 Allocators'!$B$15:$W$15, 0),FALSE)*$F145), 0, VLOOKUP(VLOOKUP($A145, 'E4 TB Allocation Details'!$A$18:$L$214, MATCH("Demand ID", 'E4 TB Allocation Details'!$A$18:$L$18, 0),FALSE), 'E2 Allocators'!$B$15:$W$358, MATCH('O5 Details by Class &amp; Accounts'!M$18, 'E2 Allocators'!$B$15:$W$15, 0),FALSE)*$F145)</f>
        <v>0</v>
      </c>
      <c r="N145" s="1322">
        <f>IF(ISERROR(VLOOKUP(VLOOKUP($A145, 'E4 TB Allocation Details'!$A$18:$L$214, MATCH("Demand ID", 'E4 TB Allocation Details'!$A$18:$L$18, 0),FALSE), 'E2 Allocators'!$B$15:$W$358, MATCH('O5 Details by Class &amp; Accounts'!N$18, 'E2 Allocators'!$B$15:$W$15, 0),FALSE)*$F145), 0, VLOOKUP(VLOOKUP($A145, 'E4 TB Allocation Details'!$A$18:$L$214, MATCH("Demand ID", 'E4 TB Allocation Details'!$A$18:$L$18, 0),FALSE), 'E2 Allocators'!$B$15:$W$358, MATCH('O5 Details by Class &amp; Accounts'!N$18, 'E2 Allocators'!$B$15:$W$15, 0),FALSE)*$F145)</f>
        <v>0</v>
      </c>
      <c r="O145" s="1322">
        <f>IF(ISERROR(VLOOKUP(VLOOKUP($A145, 'E4 TB Allocation Details'!$A$18:$L$214, MATCH("Demand ID", 'E4 TB Allocation Details'!$A$18:$L$18, 0),FALSE), 'E2 Allocators'!$B$15:$W$358, MATCH('O5 Details by Class &amp; Accounts'!O$18, 'E2 Allocators'!$B$15:$W$15, 0),FALSE)*$F145), 0, VLOOKUP(VLOOKUP($A145, 'E4 TB Allocation Details'!$A$18:$L$214, MATCH("Demand ID", 'E4 TB Allocation Details'!$A$18:$L$18, 0),FALSE), 'E2 Allocators'!$B$15:$W$358, MATCH('O5 Details by Class &amp; Accounts'!O$18, 'E2 Allocators'!$B$15:$W$15, 0),FALSE)*$F145)</f>
        <v>0</v>
      </c>
      <c r="P145" s="1322">
        <f>IF(ISERROR(VLOOKUP(VLOOKUP($A145, 'E4 TB Allocation Details'!$A$18:$L$214, MATCH("Demand ID", 'E4 TB Allocation Details'!$A$18:$L$18, 0),FALSE), 'E2 Allocators'!$B$15:$W$358, MATCH('O5 Details by Class &amp; Accounts'!P$18, 'E2 Allocators'!$B$15:$W$15, 0),FALSE)*$F145), 0, VLOOKUP(VLOOKUP($A145, 'E4 TB Allocation Details'!$A$18:$L$214, MATCH("Demand ID", 'E4 TB Allocation Details'!$A$18:$L$18, 0),FALSE), 'E2 Allocators'!$B$15:$W$358, MATCH('O5 Details by Class &amp; Accounts'!P$18, 'E2 Allocators'!$B$15:$W$15, 0),FALSE)*$F145)</f>
        <v>0</v>
      </c>
      <c r="Q145" s="1322">
        <f>IF(ISERROR(VLOOKUP(VLOOKUP($A145, 'E4 TB Allocation Details'!$A$18:$L$214, MATCH("Demand ID", 'E4 TB Allocation Details'!$A$18:$L$18, 0),FALSE), 'E2 Allocators'!$B$15:$W$358, MATCH('O5 Details by Class &amp; Accounts'!Q$18, 'E2 Allocators'!$B$15:$W$15, 0),FALSE)*$F145), 0, VLOOKUP(VLOOKUP($A145, 'E4 TB Allocation Details'!$A$18:$L$214, MATCH("Demand ID", 'E4 TB Allocation Details'!$A$18:$L$18, 0),FALSE), 'E2 Allocators'!$B$15:$W$358, MATCH('O5 Details by Class &amp; Accounts'!Q$18, 'E2 Allocators'!$B$15:$W$15, 0),FALSE)*$F145)</f>
        <v>0</v>
      </c>
      <c r="R145" s="1322">
        <f>IF(ISERROR(VLOOKUP(VLOOKUP($A145, 'E4 TB Allocation Details'!$A$18:$L$214, MATCH("Demand ID", 'E4 TB Allocation Details'!$A$18:$L$18, 0),FALSE), 'E2 Allocators'!$B$15:$W$358, MATCH('O5 Details by Class &amp; Accounts'!R$18, 'E2 Allocators'!$B$15:$W$15, 0),FALSE)*$F145), 0, VLOOKUP(VLOOKUP($A145, 'E4 TB Allocation Details'!$A$18:$L$214, MATCH("Demand ID", 'E4 TB Allocation Details'!$A$18:$L$18, 0),FALSE), 'E2 Allocators'!$B$15:$W$358, MATCH('O5 Details by Class &amp; Accounts'!R$18, 'E2 Allocators'!$B$15:$W$15, 0),FALSE)*$F145)</f>
        <v>0</v>
      </c>
      <c r="S145" s="1322">
        <f>IF(ISERROR(VLOOKUP(VLOOKUP($A145, 'E4 TB Allocation Details'!$A$18:$L$214, MATCH("Demand ID", 'E4 TB Allocation Details'!$A$18:$L$18, 0),FALSE), 'E2 Allocators'!$B$15:$W$358, MATCH('O5 Details by Class &amp; Accounts'!S$18, 'E2 Allocators'!$B$15:$W$15, 0),FALSE)*$F145), 0, VLOOKUP(VLOOKUP($A145, 'E4 TB Allocation Details'!$A$18:$L$214, MATCH("Demand ID", 'E4 TB Allocation Details'!$A$18:$L$18, 0),FALSE), 'E2 Allocators'!$B$15:$W$358, MATCH('O5 Details by Class &amp; Accounts'!S$18, 'E2 Allocators'!$B$15:$W$15, 0),FALSE)*$F145)</f>
        <v>0</v>
      </c>
      <c r="T145" s="1322">
        <f>IF(ISERROR(VLOOKUP(VLOOKUP($A145, 'E4 TB Allocation Details'!$A$18:$L$214, MATCH("Demand ID", 'E4 TB Allocation Details'!$A$18:$L$18, 0),FALSE), 'E2 Allocators'!$B$15:$W$358, MATCH('O5 Details by Class &amp; Accounts'!T$18, 'E2 Allocators'!$B$15:$W$15, 0),FALSE)*$F145), 0, VLOOKUP(VLOOKUP($A145, 'E4 TB Allocation Details'!$A$18:$L$214, MATCH("Demand ID", 'E4 TB Allocation Details'!$A$18:$L$18, 0),FALSE), 'E2 Allocators'!$B$15:$W$358, MATCH('O5 Details by Class &amp; Accounts'!T$18, 'E2 Allocators'!$B$15:$W$15, 0),FALSE)*$F145)</f>
        <v>0</v>
      </c>
      <c r="U145" s="1322">
        <f>IF(ISERROR(VLOOKUP(VLOOKUP($A145, 'E4 TB Allocation Details'!$A$18:$L$214, MATCH("Demand ID", 'E4 TB Allocation Details'!$A$18:$L$18, 0),FALSE), 'E2 Allocators'!$B$15:$W$358, MATCH('O5 Details by Class &amp; Accounts'!U$18, 'E2 Allocators'!$B$15:$W$15, 0),FALSE)*$F145), 0, VLOOKUP(VLOOKUP($A145, 'E4 TB Allocation Details'!$A$18:$L$214, MATCH("Demand ID", 'E4 TB Allocation Details'!$A$18:$L$18, 0),FALSE), 'E2 Allocators'!$B$15:$W$358, MATCH('O5 Details by Class &amp; Accounts'!U$18, 'E2 Allocators'!$B$15:$W$15, 0),FALSE)*$F145)</f>
        <v>0</v>
      </c>
      <c r="V145" s="1322">
        <f>IF(ISERROR(VLOOKUP(VLOOKUP($A145, 'E4 TB Allocation Details'!$A$18:$L$214, MATCH("Demand ID", 'E4 TB Allocation Details'!$A$18:$L$18, 0),FALSE), 'E2 Allocators'!$B$15:$W$358, MATCH('O5 Details by Class &amp; Accounts'!V$18, 'E2 Allocators'!$B$15:$W$15, 0),FALSE)*$F145), 0, VLOOKUP(VLOOKUP($A145, 'E4 TB Allocation Details'!$A$18:$L$214, MATCH("Demand ID", 'E4 TB Allocation Details'!$A$18:$L$18, 0),FALSE), 'E2 Allocators'!$B$15:$W$358, MATCH('O5 Details by Class &amp; Accounts'!V$18, 'E2 Allocators'!$B$15:$W$15, 0),FALSE)*$F145)</f>
        <v>0</v>
      </c>
      <c r="W145" s="1322">
        <f>IF(ISERROR(VLOOKUP(VLOOKUP($A145, 'E4 TB Allocation Details'!$A$18:$L$214, MATCH("Demand ID", 'E4 TB Allocation Details'!$A$18:$L$18, 0),FALSE), 'E2 Allocators'!$B$15:$W$358, MATCH('O5 Details by Class &amp; Accounts'!W$18, 'E2 Allocators'!$B$15:$W$15, 0),FALSE)*$F145), 0, VLOOKUP(VLOOKUP($A145, 'E4 TB Allocation Details'!$A$18:$L$214, MATCH("Demand ID", 'E4 TB Allocation Details'!$A$18:$L$18, 0),FALSE), 'E2 Allocators'!$B$15:$W$358, MATCH('O5 Details by Class &amp; Accounts'!W$18, 'E2 Allocators'!$B$15:$W$15, 0),FALSE)*$F145)</f>
        <v>0</v>
      </c>
      <c r="X145" s="1322">
        <f>IF(ISERROR(VLOOKUP(VLOOKUP($A145, 'E4 TB Allocation Details'!$A$18:$L$214, MATCH("Demand ID", 'E4 TB Allocation Details'!$A$18:$L$18, 0),FALSE), 'E2 Allocators'!$B$15:$W$358, MATCH('O5 Details by Class &amp; Accounts'!X$18, 'E2 Allocators'!$B$15:$W$15, 0),FALSE)*$F145), 0, VLOOKUP(VLOOKUP($A145, 'E4 TB Allocation Details'!$A$18:$L$214, MATCH("Demand ID", 'E4 TB Allocation Details'!$A$18:$L$18, 0),FALSE), 'E2 Allocators'!$B$15:$W$358, MATCH('O5 Details by Class &amp; Accounts'!X$18, 'E2 Allocators'!$B$15:$W$15, 0),FALSE)*$F145)</f>
        <v>0</v>
      </c>
      <c r="Y145" s="1322">
        <f>IF(ISERROR(VLOOKUP(VLOOKUP($A145, 'E4 TB Allocation Details'!$A$18:$L$214, MATCH("Demand ID", 'E4 TB Allocation Details'!$A$18:$L$18, 0),FALSE), 'E2 Allocators'!$B$15:$W$358, MATCH('O5 Details by Class &amp; Accounts'!Y$18, 'E2 Allocators'!$B$15:$W$15, 0),FALSE)*$F145), 0, VLOOKUP(VLOOKUP($A145, 'E4 TB Allocation Details'!$A$18:$L$214, MATCH("Demand ID", 'E4 TB Allocation Details'!$A$18:$L$18, 0),FALSE), 'E2 Allocators'!$B$15:$W$358, MATCH('O5 Details by Class &amp; Accounts'!Y$18, 'E2 Allocators'!$B$15:$W$15, 0),FALSE)*$F145)</f>
        <v>0</v>
      </c>
      <c r="Z145" s="1322">
        <f>IF(ISERROR(VLOOKUP(VLOOKUP($A145, 'E4 TB Allocation Details'!$A$18:$L$214, MATCH("Demand ID", 'E4 TB Allocation Details'!$A$18:$L$18, 0),FALSE), 'E2 Allocators'!$B$15:$W$358, MATCH('O5 Details by Class &amp; Accounts'!Z$18, 'E2 Allocators'!$B$15:$W$15, 0),FALSE)*$F145), 0, VLOOKUP(VLOOKUP($A145, 'E4 TB Allocation Details'!$A$18:$L$214, MATCH("Demand ID", 'E4 TB Allocation Details'!$A$18:$L$18, 0),FALSE), 'E2 Allocators'!$B$15:$W$358, MATCH('O5 Details by Class &amp; Accounts'!Z$18, 'E2 Allocators'!$B$15:$W$15, 0),FALSE)*$F145)</f>
        <v>0</v>
      </c>
      <c r="AA145" s="1322">
        <f>IF(ISERROR(VLOOKUP(VLOOKUP($A145, 'E4 TB Allocation Details'!$A$18:$L$214, MATCH("Demand ID", 'E4 TB Allocation Details'!$A$18:$L$18, 0),FALSE), 'E2 Allocators'!$B$15:$W$358, MATCH('O5 Details by Class &amp; Accounts'!AA$18, 'E2 Allocators'!$B$15:$W$15, 0),FALSE)*$F145), 0, VLOOKUP(VLOOKUP($A145, 'E4 TB Allocation Details'!$A$18:$L$214, MATCH("Demand ID", 'E4 TB Allocation Details'!$A$18:$L$18, 0),FALSE), 'E2 Allocators'!$B$15:$W$358, MATCH('O5 Details by Class &amp; Accounts'!AA$18, 'E2 Allocators'!$B$15:$W$15, 0),FALSE)*$F145)</f>
        <v>0</v>
      </c>
      <c r="AB145" s="1322">
        <f>IF(ISERROR(VLOOKUP(VLOOKUP($A145, 'E4 TB Allocation Details'!$A$18:$L$214, MATCH("Demand ID", 'E4 TB Allocation Details'!$A$18:$L$18, 0),FALSE), 'E2 Allocators'!$B$15:$W$358, MATCH('O5 Details by Class &amp; Accounts'!AB$18, 'E2 Allocators'!$B$15:$W$15, 0),FALSE)*$F145), 0, VLOOKUP(VLOOKUP($A145, 'E4 TB Allocation Details'!$A$18:$L$214, MATCH("Demand ID", 'E4 TB Allocation Details'!$A$18:$L$18, 0),FALSE), 'E2 Allocators'!$B$15:$W$358, MATCH('O5 Details by Class &amp; Accounts'!AB$18, 'E2 Allocators'!$B$15:$W$15, 0),FALSE)*$F145)</f>
        <v>0</v>
      </c>
      <c r="AC145" s="1322">
        <f t="shared" si="39"/>
        <v>0</v>
      </c>
      <c r="AD145" s="1322">
        <f>IF(ISERROR(VLOOKUP(VLOOKUP($A145, 'E4 TB Allocation Details'!$A$18:$L$214, MATCH("Customer ID", 'E4 TB Allocation Details'!$A$18:$L$18, 0),FALSE), 'E2 Allocators'!$B$15:$W$358, MATCH('O5 Details by Class &amp; Accounts'!AD$18, 'E2 Allocators'!$B$15:$W$15, 0),FALSE)*$G145), 0, VLOOKUP(VLOOKUP($A145, 'E4 TB Allocation Details'!$A$18:$L$214, MATCH("Customer ID", 'E4 TB Allocation Details'!$A$18:$L$18, 0),FALSE), 'E2 Allocators'!$B$15:$W$358, MATCH('O5 Details by Class &amp; Accounts'!AD$18, 'E2 Allocators'!$B$15:$W$15, 0),FALSE)*$G145)</f>
        <v>0</v>
      </c>
      <c r="AE145" s="1322">
        <f>IF(ISERROR(VLOOKUP(VLOOKUP($A145, 'E4 TB Allocation Details'!$A$18:$L$214, MATCH("Customer ID", 'E4 TB Allocation Details'!$A$18:$L$18, 0),FALSE), 'E2 Allocators'!$B$15:$W$358, MATCH('O5 Details by Class &amp; Accounts'!AE$18, 'E2 Allocators'!$B$15:$W$15, 0),FALSE)*$G145), 0, VLOOKUP(VLOOKUP($A145, 'E4 TB Allocation Details'!$A$18:$L$214, MATCH("Customer ID", 'E4 TB Allocation Details'!$A$18:$L$18, 0),FALSE), 'E2 Allocators'!$B$15:$W$358, MATCH('O5 Details by Class &amp; Accounts'!AE$18, 'E2 Allocators'!$B$15:$W$15, 0),FALSE)*$G145)</f>
        <v>0</v>
      </c>
      <c r="AF145" s="1322">
        <f>IF(ISERROR(VLOOKUP(VLOOKUP($A145, 'E4 TB Allocation Details'!$A$18:$L$214, MATCH("Customer ID", 'E4 TB Allocation Details'!$A$18:$L$18, 0),FALSE), 'E2 Allocators'!$B$15:$W$358, MATCH('O5 Details by Class &amp; Accounts'!AF$18, 'E2 Allocators'!$B$15:$W$15, 0),FALSE)*$G145), 0, VLOOKUP(VLOOKUP($A145, 'E4 TB Allocation Details'!$A$18:$L$214, MATCH("Customer ID", 'E4 TB Allocation Details'!$A$18:$L$18, 0),FALSE), 'E2 Allocators'!$B$15:$W$358, MATCH('O5 Details by Class &amp; Accounts'!AF$18, 'E2 Allocators'!$B$15:$W$15, 0),FALSE)*$G145)</f>
        <v>0</v>
      </c>
      <c r="AG145" s="1322">
        <f>IF(ISERROR(VLOOKUP(VLOOKUP($A145, 'E4 TB Allocation Details'!$A$18:$L$214, MATCH("Customer ID", 'E4 TB Allocation Details'!$A$18:$L$18, 0),FALSE), 'E2 Allocators'!$B$15:$W$358, MATCH('O5 Details by Class &amp; Accounts'!AG$18, 'E2 Allocators'!$B$15:$W$15, 0),FALSE)*$G145), 0, VLOOKUP(VLOOKUP($A145, 'E4 TB Allocation Details'!$A$18:$L$214, MATCH("Customer ID", 'E4 TB Allocation Details'!$A$18:$L$18, 0),FALSE), 'E2 Allocators'!$B$15:$W$358, MATCH('O5 Details by Class &amp; Accounts'!AG$18, 'E2 Allocators'!$B$15:$W$15, 0),FALSE)*$G145)</f>
        <v>0</v>
      </c>
      <c r="AH145" s="1322">
        <f>IF(ISERROR(VLOOKUP(VLOOKUP($A145, 'E4 TB Allocation Details'!$A$18:$L$214, MATCH("Customer ID", 'E4 TB Allocation Details'!$A$18:$L$18, 0),FALSE), 'E2 Allocators'!$B$15:$W$358, MATCH('O5 Details by Class &amp; Accounts'!AH$18, 'E2 Allocators'!$B$15:$W$15, 0),FALSE)*$G145), 0, VLOOKUP(VLOOKUP($A145, 'E4 TB Allocation Details'!$A$18:$L$214, MATCH("Customer ID", 'E4 TB Allocation Details'!$A$18:$L$18, 0),FALSE), 'E2 Allocators'!$B$15:$W$358, MATCH('O5 Details by Class &amp; Accounts'!AH$18, 'E2 Allocators'!$B$15:$W$15, 0),FALSE)*$G145)</f>
        <v>0</v>
      </c>
      <c r="AI145" s="1322">
        <f>IF(ISERROR(VLOOKUP(VLOOKUP($A145, 'E4 TB Allocation Details'!$A$18:$L$214, MATCH("Customer ID", 'E4 TB Allocation Details'!$A$18:$L$18, 0),FALSE), 'E2 Allocators'!$B$15:$W$358, MATCH('O5 Details by Class &amp; Accounts'!AI$18, 'E2 Allocators'!$B$15:$W$15, 0),FALSE)*$G145), 0, VLOOKUP(VLOOKUP($A145, 'E4 TB Allocation Details'!$A$18:$L$214, MATCH("Customer ID", 'E4 TB Allocation Details'!$A$18:$L$18, 0),FALSE), 'E2 Allocators'!$B$15:$W$358, MATCH('O5 Details by Class &amp; Accounts'!AI$18, 'E2 Allocators'!$B$15:$W$15, 0),FALSE)*$G145)</f>
        <v>0</v>
      </c>
      <c r="AJ145" s="1322">
        <f>IF(ISERROR(VLOOKUP(VLOOKUP($A145, 'E4 TB Allocation Details'!$A$18:$L$214, MATCH("Customer ID", 'E4 TB Allocation Details'!$A$18:$L$18, 0),FALSE), 'E2 Allocators'!$B$15:$W$358, MATCH('O5 Details by Class &amp; Accounts'!AJ$18, 'E2 Allocators'!$B$15:$W$15, 0),FALSE)*$G145), 0, VLOOKUP(VLOOKUP($A145, 'E4 TB Allocation Details'!$A$18:$L$214, MATCH("Customer ID", 'E4 TB Allocation Details'!$A$18:$L$18, 0),FALSE), 'E2 Allocators'!$B$15:$W$358, MATCH('O5 Details by Class &amp; Accounts'!AJ$18, 'E2 Allocators'!$B$15:$W$15, 0),FALSE)*$G145)</f>
        <v>0</v>
      </c>
      <c r="AK145" s="1322">
        <f>IF(ISERROR(VLOOKUP(VLOOKUP($A145, 'E4 TB Allocation Details'!$A$18:$L$214, MATCH("Customer ID", 'E4 TB Allocation Details'!$A$18:$L$18, 0),FALSE), 'E2 Allocators'!$B$15:$W$358, MATCH('O5 Details by Class &amp; Accounts'!AK$18, 'E2 Allocators'!$B$15:$W$15, 0),FALSE)*$G145), 0, VLOOKUP(VLOOKUP($A145, 'E4 TB Allocation Details'!$A$18:$L$214, MATCH("Customer ID", 'E4 TB Allocation Details'!$A$18:$L$18, 0),FALSE), 'E2 Allocators'!$B$15:$W$358, MATCH('O5 Details by Class &amp; Accounts'!AK$18, 'E2 Allocators'!$B$15:$W$15, 0),FALSE)*$G145)</f>
        <v>0</v>
      </c>
      <c r="AL145" s="1322">
        <f>IF(ISERROR(VLOOKUP(VLOOKUP($A145, 'E4 TB Allocation Details'!$A$18:$L$214, MATCH("Customer ID", 'E4 TB Allocation Details'!$A$18:$L$18, 0),FALSE), 'E2 Allocators'!$B$15:$W$358, MATCH('O5 Details by Class &amp; Accounts'!AL$18, 'E2 Allocators'!$B$15:$W$15, 0),FALSE)*$G145), 0, VLOOKUP(VLOOKUP($A145, 'E4 TB Allocation Details'!$A$18:$L$214, MATCH("Customer ID", 'E4 TB Allocation Details'!$A$18:$L$18, 0),FALSE), 'E2 Allocators'!$B$15:$W$358, MATCH('O5 Details by Class &amp; Accounts'!AL$18, 'E2 Allocators'!$B$15:$W$15, 0),FALSE)*$G145)</f>
        <v>0</v>
      </c>
      <c r="AM145" s="1322">
        <f>IF(ISERROR(VLOOKUP(VLOOKUP($A145, 'E4 TB Allocation Details'!$A$18:$L$214, MATCH("Customer ID", 'E4 TB Allocation Details'!$A$18:$L$18, 0),FALSE), 'E2 Allocators'!$B$15:$W$358, MATCH('O5 Details by Class &amp; Accounts'!AM$18, 'E2 Allocators'!$B$15:$W$15, 0),FALSE)*$G145), 0, VLOOKUP(VLOOKUP($A145, 'E4 TB Allocation Details'!$A$18:$L$214, MATCH("Customer ID", 'E4 TB Allocation Details'!$A$18:$L$18, 0),FALSE), 'E2 Allocators'!$B$15:$W$358, MATCH('O5 Details by Class &amp; Accounts'!AM$18, 'E2 Allocators'!$B$15:$W$15, 0),FALSE)*$G145)</f>
        <v>0</v>
      </c>
      <c r="AN145" s="1322">
        <f>IF(ISERROR(VLOOKUP(VLOOKUP($A145, 'E4 TB Allocation Details'!$A$18:$L$214, MATCH("Customer ID", 'E4 TB Allocation Details'!$A$18:$L$18, 0),FALSE), 'E2 Allocators'!$B$15:$W$358, MATCH('O5 Details by Class &amp; Accounts'!AN$18, 'E2 Allocators'!$B$15:$W$15, 0),FALSE)*$G145), 0, VLOOKUP(VLOOKUP($A145, 'E4 TB Allocation Details'!$A$18:$L$214, MATCH("Customer ID", 'E4 TB Allocation Details'!$A$18:$L$18, 0),FALSE), 'E2 Allocators'!$B$15:$W$358, MATCH('O5 Details by Class &amp; Accounts'!AN$18, 'E2 Allocators'!$B$15:$W$15, 0),FALSE)*$G145)</f>
        <v>0</v>
      </c>
      <c r="AO145" s="1322">
        <f>IF(ISERROR(VLOOKUP(VLOOKUP($A145, 'E4 TB Allocation Details'!$A$18:$L$214, MATCH("Customer ID", 'E4 TB Allocation Details'!$A$18:$L$18, 0),FALSE), 'E2 Allocators'!$B$15:$W$358, MATCH('O5 Details by Class &amp; Accounts'!AO$18, 'E2 Allocators'!$B$15:$W$15, 0),FALSE)*$G145), 0, VLOOKUP(VLOOKUP($A145, 'E4 TB Allocation Details'!$A$18:$L$214, MATCH("Customer ID", 'E4 TB Allocation Details'!$A$18:$L$18, 0),FALSE), 'E2 Allocators'!$B$15:$W$358, MATCH('O5 Details by Class &amp; Accounts'!AO$18, 'E2 Allocators'!$B$15:$W$15, 0),FALSE)*$G145)</f>
        <v>0</v>
      </c>
      <c r="AP145" s="1322">
        <f>IF(ISERROR(VLOOKUP(VLOOKUP($A145, 'E4 TB Allocation Details'!$A$18:$L$214, MATCH("Customer ID", 'E4 TB Allocation Details'!$A$18:$L$18, 0),FALSE), 'E2 Allocators'!$B$15:$W$358, MATCH('O5 Details by Class &amp; Accounts'!AP$18, 'E2 Allocators'!$B$15:$W$15, 0),FALSE)*$G145), 0, VLOOKUP(VLOOKUP($A145, 'E4 TB Allocation Details'!$A$18:$L$214, MATCH("Customer ID", 'E4 TB Allocation Details'!$A$18:$L$18, 0),FALSE), 'E2 Allocators'!$B$15:$W$358, MATCH('O5 Details by Class &amp; Accounts'!AP$18, 'E2 Allocators'!$B$15:$W$15, 0),FALSE)*$G145)</f>
        <v>0</v>
      </c>
      <c r="AQ145" s="1322">
        <f>IF(ISERROR(VLOOKUP(VLOOKUP($A145, 'E4 TB Allocation Details'!$A$18:$L$214, MATCH("Customer ID", 'E4 TB Allocation Details'!$A$18:$L$18, 0),FALSE), 'E2 Allocators'!$B$15:$W$358, MATCH('O5 Details by Class &amp; Accounts'!AQ$18, 'E2 Allocators'!$B$15:$W$15, 0),FALSE)*$G145), 0, VLOOKUP(VLOOKUP($A145, 'E4 TB Allocation Details'!$A$18:$L$214, MATCH("Customer ID", 'E4 TB Allocation Details'!$A$18:$L$18, 0),FALSE), 'E2 Allocators'!$B$15:$W$358, MATCH('O5 Details by Class &amp; Accounts'!AQ$18, 'E2 Allocators'!$B$15:$W$15, 0),FALSE)*$G145)</f>
        <v>0</v>
      </c>
      <c r="AR145" s="1322">
        <f>IF(ISERROR(VLOOKUP(VLOOKUP($A145, 'E4 TB Allocation Details'!$A$18:$L$214, MATCH("Customer ID", 'E4 TB Allocation Details'!$A$18:$L$18, 0),FALSE), 'E2 Allocators'!$B$15:$W$358, MATCH('O5 Details by Class &amp; Accounts'!AR$18, 'E2 Allocators'!$B$15:$W$15, 0),FALSE)*$G145), 0, VLOOKUP(VLOOKUP($A145, 'E4 TB Allocation Details'!$A$18:$L$214, MATCH("Customer ID", 'E4 TB Allocation Details'!$A$18:$L$18, 0),FALSE), 'E2 Allocators'!$B$15:$W$358, MATCH('O5 Details by Class &amp; Accounts'!AR$18, 'E2 Allocators'!$B$15:$W$15, 0),FALSE)*$G145)</f>
        <v>0</v>
      </c>
      <c r="AS145" s="1322">
        <f>IF(ISERROR(VLOOKUP(VLOOKUP($A145, 'E4 TB Allocation Details'!$A$18:$L$214, MATCH("Customer ID", 'E4 TB Allocation Details'!$A$18:$L$18, 0),FALSE), 'E2 Allocators'!$B$15:$W$358, MATCH('O5 Details by Class &amp; Accounts'!AS$18, 'E2 Allocators'!$B$15:$W$15, 0),FALSE)*$G145), 0, VLOOKUP(VLOOKUP($A145, 'E4 TB Allocation Details'!$A$18:$L$214, MATCH("Customer ID", 'E4 TB Allocation Details'!$A$18:$L$18, 0),FALSE), 'E2 Allocators'!$B$15:$W$358, MATCH('O5 Details by Class &amp; Accounts'!AS$18, 'E2 Allocators'!$B$15:$W$15, 0),FALSE)*$G145)</f>
        <v>0</v>
      </c>
      <c r="AT145" s="1322">
        <f>IF(ISERROR(VLOOKUP(VLOOKUP($A145, 'E4 TB Allocation Details'!$A$18:$L$214, MATCH("Customer ID", 'E4 TB Allocation Details'!$A$18:$L$18, 0),FALSE), 'E2 Allocators'!$B$15:$W$358, MATCH('O5 Details by Class &amp; Accounts'!AT$18, 'E2 Allocators'!$B$15:$W$15, 0),FALSE)*$G145), 0, VLOOKUP(VLOOKUP($A145, 'E4 TB Allocation Details'!$A$18:$L$214, MATCH("Customer ID", 'E4 TB Allocation Details'!$A$18:$L$18, 0),FALSE), 'E2 Allocators'!$B$15:$W$358, MATCH('O5 Details by Class &amp; Accounts'!AT$18, 'E2 Allocators'!$B$15:$W$15, 0),FALSE)*$G145)</f>
        <v>0</v>
      </c>
      <c r="AU145" s="1322">
        <f>IF(ISERROR(VLOOKUP(VLOOKUP($A145, 'E4 TB Allocation Details'!$A$18:$L$214, MATCH("Customer ID", 'E4 TB Allocation Details'!$A$18:$L$18, 0),FALSE), 'E2 Allocators'!$B$15:$W$358, MATCH('O5 Details by Class &amp; Accounts'!AU$18, 'E2 Allocators'!$B$15:$W$15, 0),FALSE)*$G145), 0, VLOOKUP(VLOOKUP($A145, 'E4 TB Allocation Details'!$A$18:$L$214, MATCH("Customer ID", 'E4 TB Allocation Details'!$A$18:$L$18, 0),FALSE), 'E2 Allocators'!$B$15:$W$358, MATCH('O5 Details by Class &amp; Accounts'!AU$18, 'E2 Allocators'!$B$15:$W$15, 0),FALSE)*$G145)</f>
        <v>0</v>
      </c>
      <c r="AV145" s="1322">
        <f>IF(ISERROR(VLOOKUP(VLOOKUP($A145, 'E4 TB Allocation Details'!$A$18:$L$214, MATCH("Customer ID", 'E4 TB Allocation Details'!$A$18:$L$18, 0),FALSE), 'E2 Allocators'!$B$15:$W$358, MATCH('O5 Details by Class &amp; Accounts'!AV$18, 'E2 Allocators'!$B$15:$W$15, 0),FALSE)*$G145), 0, VLOOKUP(VLOOKUP($A145, 'E4 TB Allocation Details'!$A$18:$L$214, MATCH("Customer ID", 'E4 TB Allocation Details'!$A$18:$L$18, 0),FALSE), 'E2 Allocators'!$B$15:$W$358, MATCH('O5 Details by Class &amp; Accounts'!AV$18, 'E2 Allocators'!$B$15:$W$15, 0),FALSE)*$G145)</f>
        <v>0</v>
      </c>
      <c r="AW145" s="1322">
        <f>IF(ISERROR(VLOOKUP(VLOOKUP($A145, 'E4 TB Allocation Details'!$A$18:$L$214, MATCH("Customer ID", 'E4 TB Allocation Details'!$A$18:$L$18, 0),FALSE), 'E2 Allocators'!$B$15:$W$358, MATCH('O5 Details by Class &amp; Accounts'!AW$18, 'E2 Allocators'!$B$15:$W$15, 0),FALSE)*$G145), 0, VLOOKUP(VLOOKUP($A145, 'E4 TB Allocation Details'!$A$18:$L$214, MATCH("Customer ID", 'E4 TB Allocation Details'!$A$18:$L$18, 0),FALSE), 'E2 Allocators'!$B$15:$W$358, MATCH('O5 Details by Class &amp; Accounts'!AW$18, 'E2 Allocators'!$B$15:$W$15, 0),FALSE)*$G145)</f>
        <v>0</v>
      </c>
      <c r="AX145" s="1322">
        <f t="shared" si="40"/>
        <v>0</v>
      </c>
      <c r="AY145" s="1322">
        <f>IF(ISERROR(VLOOKUP(VLOOKUP($A145, 'E4 TB Allocation Details'!$A$18:$L$214, MATCH("Misc ID", 'E4 TB Allocation Details'!$A$18:$L$18, 0),FALSE), 'E2 Allocators'!$B$15:$W$358, MATCH('O5 Details by Class &amp; Accounts'!AY$18, 'E2 Allocators'!$B$15:$W$15, 0),FALSE)*$E145), 0, VLOOKUP(VLOOKUP($A145, 'E4 TB Allocation Details'!$A$18:$L$214, MATCH("Misc ID", 'E4 TB Allocation Details'!$A$18:$L$18, 0),FALSE), 'E2 Allocators'!$B$15:$W$358, MATCH('O5 Details by Class &amp; Accounts'!AY$18, 'E2 Allocators'!$B$15:$W$15, 0),FALSE)*$E145)</f>
        <v>0</v>
      </c>
      <c r="AZ145" s="1322">
        <f>IF(ISERROR(VLOOKUP(VLOOKUP($A145, 'E4 TB Allocation Details'!$A$18:$L$214, MATCH("Misc ID", 'E4 TB Allocation Details'!$A$18:$L$18, 0),FALSE), 'E2 Allocators'!$B$15:$W$358, MATCH('O5 Details by Class &amp; Accounts'!AZ$18, 'E2 Allocators'!$B$15:$W$15, 0),FALSE)*$E145), 0, VLOOKUP(VLOOKUP($A145, 'E4 TB Allocation Details'!$A$18:$L$214, MATCH("Misc ID", 'E4 TB Allocation Details'!$A$18:$L$18, 0),FALSE), 'E2 Allocators'!$B$15:$W$358, MATCH('O5 Details by Class &amp; Accounts'!AZ$18, 'E2 Allocators'!$B$15:$W$15, 0),FALSE)*$E145)</f>
        <v>0</v>
      </c>
      <c r="BA145" s="1322">
        <f>IF(ISERROR(VLOOKUP(VLOOKUP($A145, 'E4 TB Allocation Details'!$A$18:$L$214, MATCH("Misc ID", 'E4 TB Allocation Details'!$A$18:$L$18, 0),FALSE), 'E2 Allocators'!$B$15:$W$358, MATCH('O5 Details by Class &amp; Accounts'!BA$18, 'E2 Allocators'!$B$15:$W$15, 0),FALSE)*$E145), 0, VLOOKUP(VLOOKUP($A145, 'E4 TB Allocation Details'!$A$18:$L$214, MATCH("Misc ID", 'E4 TB Allocation Details'!$A$18:$L$18, 0),FALSE), 'E2 Allocators'!$B$15:$W$358, MATCH('O5 Details by Class &amp; Accounts'!BA$18, 'E2 Allocators'!$B$15:$W$15, 0),FALSE)*$E145)</f>
        <v>0</v>
      </c>
      <c r="BB145" s="1322">
        <f>IF(ISERROR(VLOOKUP(VLOOKUP($A145, 'E4 TB Allocation Details'!$A$18:$L$214, MATCH("Misc ID", 'E4 TB Allocation Details'!$A$18:$L$18, 0),FALSE), 'E2 Allocators'!$B$15:$W$358, MATCH('O5 Details by Class &amp; Accounts'!BB$18, 'E2 Allocators'!$B$15:$W$15, 0),FALSE)*$E145), 0, VLOOKUP(VLOOKUP($A145, 'E4 TB Allocation Details'!$A$18:$L$214, MATCH("Misc ID", 'E4 TB Allocation Details'!$A$18:$L$18, 0),FALSE), 'E2 Allocators'!$B$15:$W$358, MATCH('O5 Details by Class &amp; Accounts'!BB$18, 'E2 Allocators'!$B$15:$W$15, 0),FALSE)*$E145)</f>
        <v>0</v>
      </c>
      <c r="BC145" s="1322">
        <f>IF(ISERROR(VLOOKUP(VLOOKUP($A145, 'E4 TB Allocation Details'!$A$18:$L$214, MATCH("Misc ID", 'E4 TB Allocation Details'!$A$18:$L$18, 0),FALSE), 'E2 Allocators'!$B$15:$W$358, MATCH('O5 Details by Class &amp; Accounts'!BC$18, 'E2 Allocators'!$B$15:$W$15, 0),FALSE)*$E145), 0, VLOOKUP(VLOOKUP($A145, 'E4 TB Allocation Details'!$A$18:$L$214, MATCH("Misc ID", 'E4 TB Allocation Details'!$A$18:$L$18, 0),FALSE), 'E2 Allocators'!$B$15:$W$358, MATCH('O5 Details by Class &amp; Accounts'!BC$18, 'E2 Allocators'!$B$15:$W$15, 0),FALSE)*$E145)</f>
        <v>0</v>
      </c>
      <c r="BD145" s="1322">
        <f>IF(ISERROR(VLOOKUP(VLOOKUP($A145, 'E4 TB Allocation Details'!$A$18:$L$214, MATCH("Misc ID", 'E4 TB Allocation Details'!$A$18:$L$18, 0),FALSE), 'E2 Allocators'!$B$15:$W$358, MATCH('O5 Details by Class &amp; Accounts'!BD$18, 'E2 Allocators'!$B$15:$W$15, 0),FALSE)*$E145), 0, VLOOKUP(VLOOKUP($A145, 'E4 TB Allocation Details'!$A$18:$L$214, MATCH("Misc ID", 'E4 TB Allocation Details'!$A$18:$L$18, 0),FALSE), 'E2 Allocators'!$B$15:$W$358, MATCH('O5 Details by Class &amp; Accounts'!BD$18, 'E2 Allocators'!$B$15:$W$15, 0),FALSE)*$E145)</f>
        <v>0</v>
      </c>
      <c r="BE145" s="1322">
        <f>IF(ISERROR(VLOOKUP(VLOOKUP($A145, 'E4 TB Allocation Details'!$A$18:$L$214, MATCH("Misc ID", 'E4 TB Allocation Details'!$A$18:$L$18, 0),FALSE), 'E2 Allocators'!$B$15:$W$358, MATCH('O5 Details by Class &amp; Accounts'!BE$18, 'E2 Allocators'!$B$15:$W$15, 0),FALSE)*$E145), 0, VLOOKUP(VLOOKUP($A145, 'E4 TB Allocation Details'!$A$18:$L$214, MATCH("Misc ID", 'E4 TB Allocation Details'!$A$18:$L$18, 0),FALSE), 'E2 Allocators'!$B$15:$W$358, MATCH('O5 Details by Class &amp; Accounts'!BE$18, 'E2 Allocators'!$B$15:$W$15, 0),FALSE)*$E145)</f>
        <v>0</v>
      </c>
      <c r="BF145" s="1322">
        <f>IF(ISERROR(VLOOKUP(VLOOKUP($A145, 'E4 TB Allocation Details'!$A$18:$L$214, MATCH("Misc ID", 'E4 TB Allocation Details'!$A$18:$L$18, 0),FALSE), 'E2 Allocators'!$B$15:$W$358, MATCH('O5 Details by Class &amp; Accounts'!BF$18, 'E2 Allocators'!$B$15:$W$15, 0),FALSE)*$E145), 0, VLOOKUP(VLOOKUP($A145, 'E4 TB Allocation Details'!$A$18:$L$214, MATCH("Misc ID", 'E4 TB Allocation Details'!$A$18:$L$18, 0),FALSE), 'E2 Allocators'!$B$15:$W$358, MATCH('O5 Details by Class &amp; Accounts'!BF$18, 'E2 Allocators'!$B$15:$W$15, 0),FALSE)*$E145)</f>
        <v>0</v>
      </c>
      <c r="BG145" s="1322">
        <f>IF(ISERROR(VLOOKUP(VLOOKUP($A145, 'E4 TB Allocation Details'!$A$18:$L$214, MATCH("Misc ID", 'E4 TB Allocation Details'!$A$18:$L$18, 0),FALSE), 'E2 Allocators'!$B$15:$W$358, MATCH('O5 Details by Class &amp; Accounts'!BG$18, 'E2 Allocators'!$B$15:$W$15, 0),FALSE)*$E145), 0, VLOOKUP(VLOOKUP($A145, 'E4 TB Allocation Details'!$A$18:$L$214, MATCH("Misc ID", 'E4 TB Allocation Details'!$A$18:$L$18, 0),FALSE), 'E2 Allocators'!$B$15:$W$358, MATCH('O5 Details by Class &amp; Accounts'!BG$18, 'E2 Allocators'!$B$15:$W$15, 0),FALSE)*$E145)</f>
        <v>0</v>
      </c>
      <c r="BH145" s="1322">
        <f>IF(ISERROR(VLOOKUP(VLOOKUP($A145, 'E4 TB Allocation Details'!$A$18:$L$214, MATCH("Misc ID", 'E4 TB Allocation Details'!$A$18:$L$18, 0),FALSE), 'E2 Allocators'!$B$15:$W$358, MATCH('O5 Details by Class &amp; Accounts'!BH$18, 'E2 Allocators'!$B$15:$W$15, 0),FALSE)*$E145), 0, VLOOKUP(VLOOKUP($A145, 'E4 TB Allocation Details'!$A$18:$L$214, MATCH("Misc ID", 'E4 TB Allocation Details'!$A$18:$L$18, 0),FALSE), 'E2 Allocators'!$B$15:$W$358, MATCH('O5 Details by Class &amp; Accounts'!BH$18, 'E2 Allocators'!$B$15:$W$15, 0),FALSE)*$E145)</f>
        <v>0</v>
      </c>
      <c r="BI145" s="1322">
        <f>IF(ISERROR(VLOOKUP(VLOOKUP($A145, 'E4 TB Allocation Details'!$A$18:$L$214, MATCH("Misc ID", 'E4 TB Allocation Details'!$A$18:$L$18, 0),FALSE), 'E2 Allocators'!$B$15:$W$358, MATCH('O5 Details by Class &amp; Accounts'!BI$18, 'E2 Allocators'!$B$15:$W$15, 0),FALSE)*$E145), 0, VLOOKUP(VLOOKUP($A145, 'E4 TB Allocation Details'!$A$18:$L$214, MATCH("Misc ID", 'E4 TB Allocation Details'!$A$18:$L$18, 0),FALSE), 'E2 Allocators'!$B$15:$W$358, MATCH('O5 Details by Class &amp; Accounts'!BI$18, 'E2 Allocators'!$B$15:$W$15, 0),FALSE)*$E145)</f>
        <v>0</v>
      </c>
      <c r="BJ145" s="1322">
        <f>IF(ISERROR(VLOOKUP(VLOOKUP($A145, 'E4 TB Allocation Details'!$A$18:$L$214, MATCH("Misc ID", 'E4 TB Allocation Details'!$A$18:$L$18, 0),FALSE), 'E2 Allocators'!$B$15:$W$358, MATCH('O5 Details by Class &amp; Accounts'!BJ$18, 'E2 Allocators'!$B$15:$W$15, 0),FALSE)*$E145), 0, VLOOKUP(VLOOKUP($A145, 'E4 TB Allocation Details'!$A$18:$L$214, MATCH("Misc ID", 'E4 TB Allocation Details'!$A$18:$L$18, 0),FALSE), 'E2 Allocators'!$B$15:$W$358, MATCH('O5 Details by Class &amp; Accounts'!BJ$18, 'E2 Allocators'!$B$15:$W$15, 0),FALSE)*$E145)</f>
        <v>0</v>
      </c>
      <c r="BK145" s="1322">
        <f>IF(ISERROR(VLOOKUP(VLOOKUP($A145, 'E4 TB Allocation Details'!$A$18:$L$214, MATCH("Misc ID", 'E4 TB Allocation Details'!$A$18:$L$18, 0),FALSE), 'E2 Allocators'!$B$15:$W$358, MATCH('O5 Details by Class &amp; Accounts'!BK$18, 'E2 Allocators'!$B$15:$W$15, 0),FALSE)*$E145), 0, VLOOKUP(VLOOKUP($A145, 'E4 TB Allocation Details'!$A$18:$L$214, MATCH("Misc ID", 'E4 TB Allocation Details'!$A$18:$L$18, 0),FALSE), 'E2 Allocators'!$B$15:$W$358, MATCH('O5 Details by Class &amp; Accounts'!BK$18, 'E2 Allocators'!$B$15:$W$15, 0),FALSE)*$E145)</f>
        <v>0</v>
      </c>
      <c r="BL145" s="1322">
        <f>IF(ISERROR(VLOOKUP(VLOOKUP($A145, 'E4 TB Allocation Details'!$A$18:$L$214, MATCH("Misc ID", 'E4 TB Allocation Details'!$A$18:$L$18, 0),FALSE), 'E2 Allocators'!$B$15:$W$358, MATCH('O5 Details by Class &amp; Accounts'!BL$18, 'E2 Allocators'!$B$15:$W$15, 0),FALSE)*$E145), 0, VLOOKUP(VLOOKUP($A145, 'E4 TB Allocation Details'!$A$18:$L$214, MATCH("Misc ID", 'E4 TB Allocation Details'!$A$18:$L$18, 0),FALSE), 'E2 Allocators'!$B$15:$W$358, MATCH('O5 Details by Class &amp; Accounts'!BL$18, 'E2 Allocators'!$B$15:$W$15, 0),FALSE)*$E145)</f>
        <v>0</v>
      </c>
      <c r="BM145" s="1322">
        <f>IF(ISERROR(VLOOKUP(VLOOKUP($A145, 'E4 TB Allocation Details'!$A$18:$L$214, MATCH("Misc ID", 'E4 TB Allocation Details'!$A$18:$L$18, 0),FALSE), 'E2 Allocators'!$B$15:$W$358, MATCH('O5 Details by Class &amp; Accounts'!BM$18, 'E2 Allocators'!$B$15:$W$15, 0),FALSE)*$E145), 0, VLOOKUP(VLOOKUP($A145, 'E4 TB Allocation Details'!$A$18:$L$214, MATCH("Misc ID", 'E4 TB Allocation Details'!$A$18:$L$18, 0),FALSE), 'E2 Allocators'!$B$15:$W$358, MATCH('O5 Details by Class &amp; Accounts'!BM$18, 'E2 Allocators'!$B$15:$W$15, 0),FALSE)*$E145)</f>
        <v>0</v>
      </c>
      <c r="BN145" s="1322">
        <f>IF(ISERROR(VLOOKUP(VLOOKUP($A145, 'E4 TB Allocation Details'!$A$18:$L$214, MATCH("Misc ID", 'E4 TB Allocation Details'!$A$18:$L$18, 0),FALSE), 'E2 Allocators'!$B$15:$W$358, MATCH('O5 Details by Class &amp; Accounts'!BN$18, 'E2 Allocators'!$B$15:$W$15, 0),FALSE)*$E145), 0, VLOOKUP(VLOOKUP($A145, 'E4 TB Allocation Details'!$A$18:$L$214, MATCH("Misc ID", 'E4 TB Allocation Details'!$A$18:$L$18, 0),FALSE), 'E2 Allocators'!$B$15:$W$358, MATCH('O5 Details by Class &amp; Accounts'!BN$18, 'E2 Allocators'!$B$15:$W$15, 0),FALSE)*$E145)</f>
        <v>0</v>
      </c>
      <c r="BO145" s="1322">
        <f>IF(ISERROR(VLOOKUP(VLOOKUP($A145, 'E4 TB Allocation Details'!$A$18:$L$214, MATCH("Misc ID", 'E4 TB Allocation Details'!$A$18:$L$18, 0),FALSE), 'E2 Allocators'!$B$15:$W$358, MATCH('O5 Details by Class &amp; Accounts'!BO$18, 'E2 Allocators'!$B$15:$W$15, 0),FALSE)*$E145), 0, VLOOKUP(VLOOKUP($A145, 'E4 TB Allocation Details'!$A$18:$L$214, MATCH("Misc ID", 'E4 TB Allocation Details'!$A$18:$L$18, 0),FALSE), 'E2 Allocators'!$B$15:$W$358, MATCH('O5 Details by Class &amp; Accounts'!BO$18, 'E2 Allocators'!$B$15:$W$15, 0),FALSE)*$E145)</f>
        <v>0</v>
      </c>
      <c r="BP145" s="1322">
        <f>IF(ISERROR(VLOOKUP(VLOOKUP($A145, 'E4 TB Allocation Details'!$A$18:$L$214, MATCH("Misc ID", 'E4 TB Allocation Details'!$A$18:$L$18, 0),FALSE), 'E2 Allocators'!$B$15:$W$358, MATCH('O5 Details by Class &amp; Accounts'!BP$18, 'E2 Allocators'!$B$15:$W$15, 0),FALSE)*$E145), 0, VLOOKUP(VLOOKUP($A145, 'E4 TB Allocation Details'!$A$18:$L$214, MATCH("Misc ID", 'E4 TB Allocation Details'!$A$18:$L$18, 0),FALSE), 'E2 Allocators'!$B$15:$W$358, MATCH('O5 Details by Class &amp; Accounts'!BP$18, 'E2 Allocators'!$B$15:$W$15, 0),FALSE)*$E145)</f>
        <v>0</v>
      </c>
      <c r="BQ145" s="1322">
        <f>IF(ISERROR(VLOOKUP(VLOOKUP($A145, 'E4 TB Allocation Details'!$A$18:$L$214, MATCH("Misc ID", 'E4 TB Allocation Details'!$A$18:$L$18, 0),FALSE), 'E2 Allocators'!$B$15:$W$358, MATCH('O5 Details by Class &amp; Accounts'!BQ$18, 'E2 Allocators'!$B$15:$W$15, 0),FALSE)*$E145), 0, VLOOKUP(VLOOKUP($A145, 'E4 TB Allocation Details'!$A$18:$L$214, MATCH("Misc ID", 'E4 TB Allocation Details'!$A$18:$L$18, 0),FALSE), 'E2 Allocators'!$B$15:$W$358, MATCH('O5 Details by Class &amp; Accounts'!BQ$18, 'E2 Allocators'!$B$15:$W$15, 0),FALSE)*$E145)</f>
        <v>0</v>
      </c>
      <c r="BR145" s="1322">
        <f>IF(ISERROR(VLOOKUP(VLOOKUP($A145, 'E4 TB Allocation Details'!$A$18:$L$214, MATCH("Misc ID", 'E4 TB Allocation Details'!$A$18:$L$18, 0),FALSE), 'E2 Allocators'!$B$15:$W$358, MATCH('O5 Details by Class &amp; Accounts'!BR$18, 'E2 Allocators'!$B$15:$W$15, 0),FALSE)*$E145), 0, VLOOKUP(VLOOKUP($A145, 'E4 TB Allocation Details'!$A$18:$L$214, MATCH("Misc ID", 'E4 TB Allocation Details'!$A$18:$L$18, 0),FALSE), 'E2 Allocators'!$B$15:$W$358, MATCH('O5 Details by Class &amp; Accounts'!BR$18, 'E2 Allocators'!$B$15:$W$15, 0),FALSE)*$E145)</f>
        <v>0</v>
      </c>
      <c r="BS145" s="1322">
        <f t="shared" si="41"/>
        <v>0</v>
      </c>
      <c r="BT145" s="1322">
        <f>IF(ISERROR(VLOOKUP(VLOOKUP($A145, 'E4 TB Allocation Details'!$A$18:$L$214, MATCH("A &amp; G ID", 'E4 TB Allocation Details'!$A$18:$L$18, 0),FALSE), 'E2 Allocators'!$B$15:$W$358, MATCH('O5 Details by Class &amp; Accounts'!BT$18, 'E2 Allocators'!$B$15:$W$15, 0),FALSE)*$E145), 0, VLOOKUP(VLOOKUP($A145, 'E4 TB Allocation Details'!$A$18:$L$214, MATCH("A &amp; G ID", 'E4 TB Allocation Details'!$A$18:$L$18, 0),FALSE), 'E2 Allocators'!$B$15:$W$358, MATCH('O5 Details by Class &amp; Accounts'!BT$18, 'E2 Allocators'!$B$15:$W$15, 0),FALSE)*$E145)</f>
        <v>0</v>
      </c>
      <c r="BU145" s="1322">
        <f>IF(ISERROR(VLOOKUP(VLOOKUP($A145, 'E4 TB Allocation Details'!$A$18:$L$214, MATCH("A &amp; G ID", 'E4 TB Allocation Details'!$A$18:$L$18, 0),FALSE), 'E2 Allocators'!$B$15:$W$358, MATCH('O5 Details by Class &amp; Accounts'!BU$18, 'E2 Allocators'!$B$15:$W$15, 0),FALSE)*$E145), 0, VLOOKUP(VLOOKUP($A145, 'E4 TB Allocation Details'!$A$18:$L$214, MATCH("A &amp; G ID", 'E4 TB Allocation Details'!$A$18:$L$18, 0),FALSE), 'E2 Allocators'!$B$15:$W$358, MATCH('O5 Details by Class &amp; Accounts'!BU$18, 'E2 Allocators'!$B$15:$W$15, 0),FALSE)*$E145)</f>
        <v>0</v>
      </c>
      <c r="BV145" s="1322">
        <f>IF(ISERROR(VLOOKUP(VLOOKUP($A145, 'E4 TB Allocation Details'!$A$18:$L$214, MATCH("A &amp; G ID", 'E4 TB Allocation Details'!$A$18:$L$18, 0),FALSE), 'E2 Allocators'!$B$15:$W$358, MATCH('O5 Details by Class &amp; Accounts'!BV$18, 'E2 Allocators'!$B$15:$W$15, 0),FALSE)*$E145), 0, VLOOKUP(VLOOKUP($A145, 'E4 TB Allocation Details'!$A$18:$L$214, MATCH("A &amp; G ID", 'E4 TB Allocation Details'!$A$18:$L$18, 0),FALSE), 'E2 Allocators'!$B$15:$W$358, MATCH('O5 Details by Class &amp; Accounts'!BV$18, 'E2 Allocators'!$B$15:$W$15, 0),FALSE)*$E145)</f>
        <v>0</v>
      </c>
      <c r="BW145" s="1322">
        <f>IF(ISERROR(VLOOKUP(VLOOKUP($A145, 'E4 TB Allocation Details'!$A$18:$L$214, MATCH("A &amp; G ID", 'E4 TB Allocation Details'!$A$18:$L$18, 0),FALSE), 'E2 Allocators'!$B$15:$W$358, MATCH('O5 Details by Class &amp; Accounts'!BW$18, 'E2 Allocators'!$B$15:$W$15, 0),FALSE)*$E145), 0, VLOOKUP(VLOOKUP($A145, 'E4 TB Allocation Details'!$A$18:$L$214, MATCH("A &amp; G ID", 'E4 TB Allocation Details'!$A$18:$L$18, 0),FALSE), 'E2 Allocators'!$B$15:$W$358, MATCH('O5 Details by Class &amp; Accounts'!BW$18, 'E2 Allocators'!$B$15:$W$15, 0),FALSE)*$E145)</f>
        <v>0</v>
      </c>
      <c r="BX145" s="1322">
        <f>IF(ISERROR(VLOOKUP(VLOOKUP($A145, 'E4 TB Allocation Details'!$A$18:$L$214, MATCH("A &amp; G ID", 'E4 TB Allocation Details'!$A$18:$L$18, 0),FALSE), 'E2 Allocators'!$B$15:$W$358, MATCH('O5 Details by Class &amp; Accounts'!BX$18, 'E2 Allocators'!$B$15:$W$15, 0),FALSE)*$E145), 0, VLOOKUP(VLOOKUP($A145, 'E4 TB Allocation Details'!$A$18:$L$214, MATCH("A &amp; G ID", 'E4 TB Allocation Details'!$A$18:$L$18, 0),FALSE), 'E2 Allocators'!$B$15:$W$358, MATCH('O5 Details by Class &amp; Accounts'!BX$18, 'E2 Allocators'!$B$15:$W$15, 0),FALSE)*$E145)</f>
        <v>0</v>
      </c>
      <c r="BY145" s="1322">
        <f>IF(ISERROR(VLOOKUP(VLOOKUP($A145, 'E4 TB Allocation Details'!$A$18:$L$214, MATCH("A &amp; G ID", 'E4 TB Allocation Details'!$A$18:$L$18, 0),FALSE), 'E2 Allocators'!$B$15:$W$358, MATCH('O5 Details by Class &amp; Accounts'!BY$18, 'E2 Allocators'!$B$15:$W$15, 0),FALSE)*$E145), 0, VLOOKUP(VLOOKUP($A145, 'E4 TB Allocation Details'!$A$18:$L$214, MATCH("A &amp; G ID", 'E4 TB Allocation Details'!$A$18:$L$18, 0),FALSE), 'E2 Allocators'!$B$15:$W$358, MATCH('O5 Details by Class &amp; Accounts'!BY$18, 'E2 Allocators'!$B$15:$W$15, 0),FALSE)*$E145)</f>
        <v>0</v>
      </c>
      <c r="BZ145" s="1322">
        <f>IF(ISERROR(VLOOKUP(VLOOKUP($A145, 'E4 TB Allocation Details'!$A$18:$L$214, MATCH("A &amp; G ID", 'E4 TB Allocation Details'!$A$18:$L$18, 0),FALSE), 'E2 Allocators'!$B$15:$W$358, MATCH('O5 Details by Class &amp; Accounts'!BZ$18, 'E2 Allocators'!$B$15:$W$15, 0),FALSE)*$E145), 0, VLOOKUP(VLOOKUP($A145, 'E4 TB Allocation Details'!$A$18:$L$214, MATCH("A &amp; G ID", 'E4 TB Allocation Details'!$A$18:$L$18, 0),FALSE), 'E2 Allocators'!$B$15:$W$358, MATCH('O5 Details by Class &amp; Accounts'!BZ$18, 'E2 Allocators'!$B$15:$W$15, 0),FALSE)*$E145)</f>
        <v>0</v>
      </c>
      <c r="CA145" s="1322">
        <f>IF(ISERROR(VLOOKUP(VLOOKUP($A145, 'E4 TB Allocation Details'!$A$18:$L$214, MATCH("A &amp; G ID", 'E4 TB Allocation Details'!$A$18:$L$18, 0),FALSE), 'E2 Allocators'!$B$15:$W$358, MATCH('O5 Details by Class &amp; Accounts'!CA$18, 'E2 Allocators'!$B$15:$W$15, 0),FALSE)*$E145), 0, VLOOKUP(VLOOKUP($A145, 'E4 TB Allocation Details'!$A$18:$L$214, MATCH("A &amp; G ID", 'E4 TB Allocation Details'!$A$18:$L$18, 0),FALSE), 'E2 Allocators'!$B$15:$W$358, MATCH('O5 Details by Class &amp; Accounts'!CA$18, 'E2 Allocators'!$B$15:$W$15, 0),FALSE)*$E145)</f>
        <v>0</v>
      </c>
      <c r="CB145" s="1322">
        <f>IF(ISERROR(VLOOKUP(VLOOKUP($A145, 'E4 TB Allocation Details'!$A$18:$L$214, MATCH("A &amp; G ID", 'E4 TB Allocation Details'!$A$18:$L$18, 0),FALSE), 'E2 Allocators'!$B$15:$W$358, MATCH('O5 Details by Class &amp; Accounts'!CB$18, 'E2 Allocators'!$B$15:$W$15, 0),FALSE)*$E145), 0, VLOOKUP(VLOOKUP($A145, 'E4 TB Allocation Details'!$A$18:$L$214, MATCH("A &amp; G ID", 'E4 TB Allocation Details'!$A$18:$L$18, 0),FALSE), 'E2 Allocators'!$B$15:$W$358, MATCH('O5 Details by Class &amp; Accounts'!CB$18, 'E2 Allocators'!$B$15:$W$15, 0),FALSE)*$E145)</f>
        <v>0</v>
      </c>
      <c r="CC145" s="1322">
        <f>IF(ISERROR(VLOOKUP(VLOOKUP($A145, 'E4 TB Allocation Details'!$A$18:$L$214, MATCH("A &amp; G ID", 'E4 TB Allocation Details'!$A$18:$L$18, 0),FALSE), 'E2 Allocators'!$B$15:$W$358, MATCH('O5 Details by Class &amp; Accounts'!CC$18, 'E2 Allocators'!$B$15:$W$15, 0),FALSE)*$E145), 0, VLOOKUP(VLOOKUP($A145, 'E4 TB Allocation Details'!$A$18:$L$214, MATCH("A &amp; G ID", 'E4 TB Allocation Details'!$A$18:$L$18, 0),FALSE), 'E2 Allocators'!$B$15:$W$358, MATCH('O5 Details by Class &amp; Accounts'!CC$18, 'E2 Allocators'!$B$15:$W$15, 0),FALSE)*$E145)</f>
        <v>0</v>
      </c>
      <c r="CD145" s="1322">
        <f>IF(ISERROR(VLOOKUP(VLOOKUP($A145, 'E4 TB Allocation Details'!$A$18:$L$214, MATCH("A &amp; G ID", 'E4 TB Allocation Details'!$A$18:$L$18, 0),FALSE), 'E2 Allocators'!$B$15:$W$358, MATCH('O5 Details by Class &amp; Accounts'!CD$18, 'E2 Allocators'!$B$15:$W$15, 0),FALSE)*$E145), 0, VLOOKUP(VLOOKUP($A145, 'E4 TB Allocation Details'!$A$18:$L$214, MATCH("A &amp; G ID", 'E4 TB Allocation Details'!$A$18:$L$18, 0),FALSE), 'E2 Allocators'!$B$15:$W$358, MATCH('O5 Details by Class &amp; Accounts'!CD$18, 'E2 Allocators'!$B$15:$W$15, 0),FALSE)*$E145)</f>
        <v>0</v>
      </c>
      <c r="CE145" s="1322">
        <f>IF(ISERROR(VLOOKUP(VLOOKUP($A145, 'E4 TB Allocation Details'!$A$18:$L$214, MATCH("A &amp; G ID", 'E4 TB Allocation Details'!$A$18:$L$18, 0),FALSE), 'E2 Allocators'!$B$15:$W$358, MATCH('O5 Details by Class &amp; Accounts'!CE$18, 'E2 Allocators'!$B$15:$W$15, 0),FALSE)*$E145), 0, VLOOKUP(VLOOKUP($A145, 'E4 TB Allocation Details'!$A$18:$L$214, MATCH("A &amp; G ID", 'E4 TB Allocation Details'!$A$18:$L$18, 0),FALSE), 'E2 Allocators'!$B$15:$W$358, MATCH('O5 Details by Class &amp; Accounts'!CE$18, 'E2 Allocators'!$B$15:$W$15, 0),FALSE)*$E145)</f>
        <v>0</v>
      </c>
      <c r="CF145" s="1322">
        <f>IF(ISERROR(VLOOKUP(VLOOKUP($A145, 'E4 TB Allocation Details'!$A$18:$L$214, MATCH("A &amp; G ID", 'E4 TB Allocation Details'!$A$18:$L$18, 0),FALSE), 'E2 Allocators'!$B$15:$W$358, MATCH('O5 Details by Class &amp; Accounts'!CF$18, 'E2 Allocators'!$B$15:$W$15, 0),FALSE)*$E145), 0, VLOOKUP(VLOOKUP($A145, 'E4 TB Allocation Details'!$A$18:$L$214, MATCH("A &amp; G ID", 'E4 TB Allocation Details'!$A$18:$L$18, 0),FALSE), 'E2 Allocators'!$B$15:$W$358, MATCH('O5 Details by Class &amp; Accounts'!CF$18, 'E2 Allocators'!$B$15:$W$15, 0),FALSE)*$E145)</f>
        <v>0</v>
      </c>
      <c r="CG145" s="1322">
        <f>IF(ISERROR(VLOOKUP(VLOOKUP($A145, 'E4 TB Allocation Details'!$A$18:$L$214, MATCH("A &amp; G ID", 'E4 TB Allocation Details'!$A$18:$L$18, 0),FALSE), 'E2 Allocators'!$B$15:$W$358, MATCH('O5 Details by Class &amp; Accounts'!CG$18, 'E2 Allocators'!$B$15:$W$15, 0),FALSE)*$E145), 0, VLOOKUP(VLOOKUP($A145, 'E4 TB Allocation Details'!$A$18:$L$214, MATCH("A &amp; G ID", 'E4 TB Allocation Details'!$A$18:$L$18, 0),FALSE), 'E2 Allocators'!$B$15:$W$358, MATCH('O5 Details by Class &amp; Accounts'!CG$18, 'E2 Allocators'!$B$15:$W$15, 0),FALSE)*$E145)</f>
        <v>0</v>
      </c>
      <c r="CH145" s="1322">
        <f>IF(ISERROR(VLOOKUP(VLOOKUP($A145, 'E4 TB Allocation Details'!$A$18:$L$214, MATCH("A &amp; G ID", 'E4 TB Allocation Details'!$A$18:$L$18, 0),FALSE), 'E2 Allocators'!$B$15:$W$358, MATCH('O5 Details by Class &amp; Accounts'!CH$18, 'E2 Allocators'!$B$15:$W$15, 0),FALSE)*$E145), 0, VLOOKUP(VLOOKUP($A145, 'E4 TB Allocation Details'!$A$18:$L$214, MATCH("A &amp; G ID", 'E4 TB Allocation Details'!$A$18:$L$18, 0),FALSE), 'E2 Allocators'!$B$15:$W$358, MATCH('O5 Details by Class &amp; Accounts'!CH$18, 'E2 Allocators'!$B$15:$W$15, 0),FALSE)*$E145)</f>
        <v>0</v>
      </c>
      <c r="CI145" s="1322">
        <f>IF(ISERROR(VLOOKUP(VLOOKUP($A145, 'E4 TB Allocation Details'!$A$18:$L$214, MATCH("A &amp; G ID", 'E4 TB Allocation Details'!$A$18:$L$18, 0),FALSE), 'E2 Allocators'!$B$15:$W$358, MATCH('O5 Details by Class &amp; Accounts'!CI$18, 'E2 Allocators'!$B$15:$W$15, 0),FALSE)*$E145), 0, VLOOKUP(VLOOKUP($A145, 'E4 TB Allocation Details'!$A$18:$L$214, MATCH("A &amp; G ID", 'E4 TB Allocation Details'!$A$18:$L$18, 0),FALSE), 'E2 Allocators'!$B$15:$W$358, MATCH('O5 Details by Class &amp; Accounts'!CI$18, 'E2 Allocators'!$B$15:$W$15, 0),FALSE)*$E145)</f>
        <v>0</v>
      </c>
      <c r="CJ145" s="1322">
        <f>IF(ISERROR(VLOOKUP(VLOOKUP($A145, 'E4 TB Allocation Details'!$A$18:$L$214, MATCH("A &amp; G ID", 'E4 TB Allocation Details'!$A$18:$L$18, 0),FALSE), 'E2 Allocators'!$B$15:$W$358, MATCH('O5 Details by Class &amp; Accounts'!CJ$18, 'E2 Allocators'!$B$15:$W$15, 0),FALSE)*$E145), 0, VLOOKUP(VLOOKUP($A145, 'E4 TB Allocation Details'!$A$18:$L$214, MATCH("A &amp; G ID", 'E4 TB Allocation Details'!$A$18:$L$18, 0),FALSE), 'E2 Allocators'!$B$15:$W$358, MATCH('O5 Details by Class &amp; Accounts'!CJ$18, 'E2 Allocators'!$B$15:$W$15, 0),FALSE)*$E145)</f>
        <v>0</v>
      </c>
      <c r="CK145" s="1322">
        <f>IF(ISERROR(VLOOKUP(VLOOKUP($A145, 'E4 TB Allocation Details'!$A$18:$L$214, MATCH("A &amp; G ID", 'E4 TB Allocation Details'!$A$18:$L$18, 0),FALSE), 'E2 Allocators'!$B$15:$W$358, MATCH('O5 Details by Class &amp; Accounts'!CK$18, 'E2 Allocators'!$B$15:$W$15, 0),FALSE)*$E145), 0, VLOOKUP(VLOOKUP($A145, 'E4 TB Allocation Details'!$A$18:$L$214, MATCH("A &amp; G ID", 'E4 TB Allocation Details'!$A$18:$L$18, 0),FALSE), 'E2 Allocators'!$B$15:$W$358, MATCH('O5 Details by Class &amp; Accounts'!CK$18, 'E2 Allocators'!$B$15:$W$15, 0),FALSE)*$E145)</f>
        <v>0</v>
      </c>
      <c r="CL145" s="1322">
        <f>IF(ISERROR(VLOOKUP(VLOOKUP($A145, 'E4 TB Allocation Details'!$A$18:$L$214, MATCH("A &amp; G ID", 'E4 TB Allocation Details'!$A$18:$L$18, 0),FALSE), 'E2 Allocators'!$B$15:$W$358, MATCH('O5 Details by Class &amp; Accounts'!CL$18, 'E2 Allocators'!$B$15:$W$15, 0),FALSE)*$E145), 0, VLOOKUP(VLOOKUP($A145, 'E4 TB Allocation Details'!$A$18:$L$214, MATCH("A &amp; G ID", 'E4 TB Allocation Details'!$A$18:$L$18, 0),FALSE), 'E2 Allocators'!$B$15:$W$358, MATCH('O5 Details by Class &amp; Accounts'!CL$18, 'E2 Allocators'!$B$15:$W$15, 0),FALSE)*$E145)</f>
        <v>0</v>
      </c>
      <c r="CM145" s="1322">
        <f>IF(ISERROR(VLOOKUP(VLOOKUP($A145, 'E4 TB Allocation Details'!$A$18:$L$214, MATCH("A &amp; G ID", 'E4 TB Allocation Details'!$A$18:$L$18, 0),FALSE), 'E2 Allocators'!$B$15:$W$358, MATCH('O5 Details by Class &amp; Accounts'!CM$18, 'E2 Allocators'!$B$15:$W$15, 0),FALSE)*$E145), 0, VLOOKUP(VLOOKUP($A145, 'E4 TB Allocation Details'!$A$18:$L$214, MATCH("A &amp; G ID", 'E4 TB Allocation Details'!$A$18:$L$18, 0),FALSE), 'E2 Allocators'!$B$15:$W$358, MATCH('O5 Details by Class &amp; Accounts'!CM$18, 'E2 Allocators'!$B$15:$W$15, 0),FALSE)*$E145)</f>
        <v>0</v>
      </c>
      <c r="CN145" s="1322">
        <f t="shared" si="42"/>
        <v>0</v>
      </c>
      <c r="CO145" s="1651">
        <f t="shared" si="43"/>
        <v>0</v>
      </c>
      <c r="CQ145" s="1899">
        <v>1850</v>
      </c>
    </row>
    <row r="146" spans="1:95" s="64" customFormat="1" ht="12.75" x14ac:dyDescent="0.2">
      <c r="A146" s="1090">
        <v>5065</v>
      </c>
      <c r="B146" s="1089" t="s">
        <v>1577</v>
      </c>
      <c r="C146" s="1648">
        <f>IF(ISERROR(VLOOKUP($A146,'I3 TB Data'!$A$19:$H$483,MATCH('O5 Details by Class &amp; Accounts'!$C$18, 'I3 TB Data'!$A$19:$H$19,0),0)), 0, VLOOKUP($A146,'I3 TB Data'!$A$19:$H$483,MATCH('O5 Details by Class &amp; Accounts'!$C$18,'I3 TB Data'!$A$19:$H$19,0),0))</f>
        <v>43086.644789641672</v>
      </c>
      <c r="D146" s="1649"/>
      <c r="E146" s="1648">
        <f t="shared" si="44"/>
        <v>43086.644789641672</v>
      </c>
      <c r="F146" s="1650">
        <f>IF(ISERROR(VLOOKUP($A146, 'E1 Categorization'!A33:E124, MATCH("Customer Component", 'E1 Categorization'!$A$33:$E$33,0), 0)), 0, IF(VLOOKUP($A146, 'E1 Categorization'!A33:E124, MATCH("Customer Component", 'E1 Categorization'!$A$33:$E$33,0), 0)=0, 'O5 Details by Class &amp; Accounts'!$E146, IF(AND(VLOOKUP($A146, 'E1 Categorization'!A33:E124, MATCH("Customer Component", 'E1 Categorization'!$A$33:$E$33,0), 0) &gt;0, VLOOKUP($A146, 'E1 Categorization'!A33:E124, MATCH("Customer Component", 'E1 Categorization'!$A$33:$E$33,0), 0)&lt;1), 'O5 Details by Class &amp; Accounts'!$E146*(1-VLOOKUP($A146, 'E1 Categorization'!A33:E124, MATCH("Customer Component", 'E1 Categorization'!$A$33:$E$33,0), 0)), 0)))</f>
        <v>0</v>
      </c>
      <c r="G146" s="1650">
        <f>IF(ISERROR(VLOOKUP($A146, 'E1 Categorization'!A33:E124, MATCH("Customer Component", 'E1 Categorization'!$A$33:$E$33,0), 0)),0, IF(VLOOKUP($A146, 'E1 Categorization'!A33:E124, MATCH("Customer Component", 'E1 Categorization'!$A$33:$E$33,0), 0)=0, 0, IF(AND(VLOOKUP($A146, 'E1 Categorization'!A33:E124, MATCH("Customer Component", 'E1 Categorization'!$A$33:$E$33,0), 0) &gt;0, VLOOKUP($A146, 'E1 Categorization'!A33:E124, MATCH("Customer Component", 'E1 Categorization'!$A$33:$E$33,0), 0)&lt;1), 'O5 Details by Class &amp; Accounts'!$E146*(VLOOKUP($A146, 'E1 Categorization'!A33:E124, MATCH("Customer Component", 'E1 Categorization'!$A$33:$E$33,0), 0)), 'O5 Details by Class &amp; Accounts'!$E146)))</f>
        <v>43086.644789641672</v>
      </c>
      <c r="H146" s="1322">
        <f t="shared" si="38"/>
        <v>43086.644789641672</v>
      </c>
      <c r="I146" s="1322">
        <f>IF(ISERROR(VLOOKUP(VLOOKUP($A146, 'E4 TB Allocation Details'!$A$18:$L$214, MATCH("Demand ID", 'E4 TB Allocation Details'!$A$18:$L$18, 0),FALSE), 'E2 Allocators'!$B$15:$W$358, MATCH('O5 Details by Class &amp; Accounts'!I$18, 'E2 Allocators'!$B$15:$W$15, 0),FALSE)*$F146), 0, VLOOKUP(VLOOKUP($A146, 'E4 TB Allocation Details'!$A$18:$L$214, MATCH("Demand ID", 'E4 TB Allocation Details'!$A$18:$L$18, 0),FALSE), 'E2 Allocators'!$B$15:$W$358, MATCH('O5 Details by Class &amp; Accounts'!I$18, 'E2 Allocators'!$B$15:$W$15, 0),FALSE)*$F146)</f>
        <v>0</v>
      </c>
      <c r="J146" s="1322">
        <f>IF(ISERROR(VLOOKUP(VLOOKUP($A146, 'E4 TB Allocation Details'!$A$18:$L$214, MATCH("Demand ID", 'E4 TB Allocation Details'!$A$18:$L$18, 0),FALSE), 'E2 Allocators'!$B$15:$W$358, MATCH('O5 Details by Class &amp; Accounts'!J$18, 'E2 Allocators'!$B$15:$W$15, 0),FALSE)*$F146), 0, VLOOKUP(VLOOKUP($A146, 'E4 TB Allocation Details'!$A$18:$L$214, MATCH("Demand ID", 'E4 TB Allocation Details'!$A$18:$L$18, 0),FALSE), 'E2 Allocators'!$B$15:$W$358, MATCH('O5 Details by Class &amp; Accounts'!J$18, 'E2 Allocators'!$B$15:$W$15, 0),FALSE)*$F146)</f>
        <v>0</v>
      </c>
      <c r="K146" s="1322">
        <f>IF(ISERROR(VLOOKUP(VLOOKUP($A146, 'E4 TB Allocation Details'!$A$18:$L$214, MATCH("Demand ID", 'E4 TB Allocation Details'!$A$18:$L$18, 0),FALSE), 'E2 Allocators'!$B$15:$W$358, MATCH('O5 Details by Class &amp; Accounts'!K$18, 'E2 Allocators'!$B$15:$W$15, 0),FALSE)*$F146), 0, VLOOKUP(VLOOKUP($A146, 'E4 TB Allocation Details'!$A$18:$L$214, MATCH("Demand ID", 'E4 TB Allocation Details'!$A$18:$L$18, 0),FALSE), 'E2 Allocators'!$B$15:$W$358, MATCH('O5 Details by Class &amp; Accounts'!K$18, 'E2 Allocators'!$B$15:$W$15, 0),FALSE)*$F146)</f>
        <v>0</v>
      </c>
      <c r="L146" s="1322">
        <f>IF(ISERROR(VLOOKUP(VLOOKUP($A146, 'E4 TB Allocation Details'!$A$18:$L$214, MATCH("Demand ID", 'E4 TB Allocation Details'!$A$18:$L$18, 0),FALSE), 'E2 Allocators'!$B$15:$W$358, MATCH('O5 Details by Class &amp; Accounts'!L$18, 'E2 Allocators'!$B$15:$W$15, 0),FALSE)*$F146), 0, VLOOKUP(VLOOKUP($A146, 'E4 TB Allocation Details'!$A$18:$L$214, MATCH("Demand ID", 'E4 TB Allocation Details'!$A$18:$L$18, 0),FALSE), 'E2 Allocators'!$B$15:$W$358, MATCH('O5 Details by Class &amp; Accounts'!L$18, 'E2 Allocators'!$B$15:$W$15, 0),FALSE)*$F146)</f>
        <v>0</v>
      </c>
      <c r="M146" s="1322">
        <f>IF(ISERROR(VLOOKUP(VLOOKUP($A146, 'E4 TB Allocation Details'!$A$18:$L$214, MATCH("Demand ID", 'E4 TB Allocation Details'!$A$18:$L$18, 0),FALSE), 'E2 Allocators'!$B$15:$W$358, MATCH('O5 Details by Class &amp; Accounts'!M$18, 'E2 Allocators'!$B$15:$W$15, 0),FALSE)*$F146), 0, VLOOKUP(VLOOKUP($A146, 'E4 TB Allocation Details'!$A$18:$L$214, MATCH("Demand ID", 'E4 TB Allocation Details'!$A$18:$L$18, 0),FALSE), 'E2 Allocators'!$B$15:$W$358, MATCH('O5 Details by Class &amp; Accounts'!M$18, 'E2 Allocators'!$B$15:$W$15, 0),FALSE)*$F146)</f>
        <v>0</v>
      </c>
      <c r="N146" s="1322">
        <f>IF(ISERROR(VLOOKUP(VLOOKUP($A146, 'E4 TB Allocation Details'!$A$18:$L$214, MATCH("Demand ID", 'E4 TB Allocation Details'!$A$18:$L$18, 0),FALSE), 'E2 Allocators'!$B$15:$W$358, MATCH('O5 Details by Class &amp; Accounts'!N$18, 'E2 Allocators'!$B$15:$W$15, 0),FALSE)*$F146), 0, VLOOKUP(VLOOKUP($A146, 'E4 TB Allocation Details'!$A$18:$L$214, MATCH("Demand ID", 'E4 TB Allocation Details'!$A$18:$L$18, 0),FALSE), 'E2 Allocators'!$B$15:$W$358, MATCH('O5 Details by Class &amp; Accounts'!N$18, 'E2 Allocators'!$B$15:$W$15, 0),FALSE)*$F146)</f>
        <v>0</v>
      </c>
      <c r="O146" s="1322">
        <f>IF(ISERROR(VLOOKUP(VLOOKUP($A146, 'E4 TB Allocation Details'!$A$18:$L$214, MATCH("Demand ID", 'E4 TB Allocation Details'!$A$18:$L$18, 0),FALSE), 'E2 Allocators'!$B$15:$W$358, MATCH('O5 Details by Class &amp; Accounts'!O$18, 'E2 Allocators'!$B$15:$W$15, 0),FALSE)*$F146), 0, VLOOKUP(VLOOKUP($A146, 'E4 TB Allocation Details'!$A$18:$L$214, MATCH("Demand ID", 'E4 TB Allocation Details'!$A$18:$L$18, 0),FALSE), 'E2 Allocators'!$B$15:$W$358, MATCH('O5 Details by Class &amp; Accounts'!O$18, 'E2 Allocators'!$B$15:$W$15, 0),FALSE)*$F146)</f>
        <v>0</v>
      </c>
      <c r="P146" s="1322">
        <f>IF(ISERROR(VLOOKUP(VLOOKUP($A146, 'E4 TB Allocation Details'!$A$18:$L$214, MATCH("Demand ID", 'E4 TB Allocation Details'!$A$18:$L$18, 0),FALSE), 'E2 Allocators'!$B$15:$W$358, MATCH('O5 Details by Class &amp; Accounts'!P$18, 'E2 Allocators'!$B$15:$W$15, 0),FALSE)*$F146), 0, VLOOKUP(VLOOKUP($A146, 'E4 TB Allocation Details'!$A$18:$L$214, MATCH("Demand ID", 'E4 TB Allocation Details'!$A$18:$L$18, 0),FALSE), 'E2 Allocators'!$B$15:$W$358, MATCH('O5 Details by Class &amp; Accounts'!P$18, 'E2 Allocators'!$B$15:$W$15, 0),FALSE)*$F146)</f>
        <v>0</v>
      </c>
      <c r="Q146" s="1322">
        <f>IF(ISERROR(VLOOKUP(VLOOKUP($A146, 'E4 TB Allocation Details'!$A$18:$L$214, MATCH("Demand ID", 'E4 TB Allocation Details'!$A$18:$L$18, 0),FALSE), 'E2 Allocators'!$B$15:$W$358, MATCH('O5 Details by Class &amp; Accounts'!Q$18, 'E2 Allocators'!$B$15:$W$15, 0),FALSE)*$F146), 0, VLOOKUP(VLOOKUP($A146, 'E4 TB Allocation Details'!$A$18:$L$214, MATCH("Demand ID", 'E4 TB Allocation Details'!$A$18:$L$18, 0),FALSE), 'E2 Allocators'!$B$15:$W$358, MATCH('O5 Details by Class &amp; Accounts'!Q$18, 'E2 Allocators'!$B$15:$W$15, 0),FALSE)*$F146)</f>
        <v>0</v>
      </c>
      <c r="R146" s="1322">
        <f>IF(ISERROR(VLOOKUP(VLOOKUP($A146, 'E4 TB Allocation Details'!$A$18:$L$214, MATCH("Demand ID", 'E4 TB Allocation Details'!$A$18:$L$18, 0),FALSE), 'E2 Allocators'!$B$15:$W$358, MATCH('O5 Details by Class &amp; Accounts'!R$18, 'E2 Allocators'!$B$15:$W$15, 0),FALSE)*$F146), 0, VLOOKUP(VLOOKUP($A146, 'E4 TB Allocation Details'!$A$18:$L$214, MATCH("Demand ID", 'E4 TB Allocation Details'!$A$18:$L$18, 0),FALSE), 'E2 Allocators'!$B$15:$W$358, MATCH('O5 Details by Class &amp; Accounts'!R$18, 'E2 Allocators'!$B$15:$W$15, 0),FALSE)*$F146)</f>
        <v>0</v>
      </c>
      <c r="S146" s="1322">
        <f>IF(ISERROR(VLOOKUP(VLOOKUP($A146, 'E4 TB Allocation Details'!$A$18:$L$214, MATCH("Demand ID", 'E4 TB Allocation Details'!$A$18:$L$18, 0),FALSE), 'E2 Allocators'!$B$15:$W$358, MATCH('O5 Details by Class &amp; Accounts'!S$18, 'E2 Allocators'!$B$15:$W$15, 0),FALSE)*$F146), 0, VLOOKUP(VLOOKUP($A146, 'E4 TB Allocation Details'!$A$18:$L$214, MATCH("Demand ID", 'E4 TB Allocation Details'!$A$18:$L$18, 0),FALSE), 'E2 Allocators'!$B$15:$W$358, MATCH('O5 Details by Class &amp; Accounts'!S$18, 'E2 Allocators'!$B$15:$W$15, 0),FALSE)*$F146)</f>
        <v>0</v>
      </c>
      <c r="T146" s="1322">
        <f>IF(ISERROR(VLOOKUP(VLOOKUP($A146, 'E4 TB Allocation Details'!$A$18:$L$214, MATCH("Demand ID", 'E4 TB Allocation Details'!$A$18:$L$18, 0),FALSE), 'E2 Allocators'!$B$15:$W$358, MATCH('O5 Details by Class &amp; Accounts'!T$18, 'E2 Allocators'!$B$15:$W$15, 0),FALSE)*$F146), 0, VLOOKUP(VLOOKUP($A146, 'E4 TB Allocation Details'!$A$18:$L$214, MATCH("Demand ID", 'E4 TB Allocation Details'!$A$18:$L$18, 0),FALSE), 'E2 Allocators'!$B$15:$W$358, MATCH('O5 Details by Class &amp; Accounts'!T$18, 'E2 Allocators'!$B$15:$W$15, 0),FALSE)*$F146)</f>
        <v>0</v>
      </c>
      <c r="U146" s="1322">
        <f>IF(ISERROR(VLOOKUP(VLOOKUP($A146, 'E4 TB Allocation Details'!$A$18:$L$214, MATCH("Demand ID", 'E4 TB Allocation Details'!$A$18:$L$18, 0),FALSE), 'E2 Allocators'!$B$15:$W$358, MATCH('O5 Details by Class &amp; Accounts'!U$18, 'E2 Allocators'!$B$15:$W$15, 0),FALSE)*$F146), 0, VLOOKUP(VLOOKUP($A146, 'E4 TB Allocation Details'!$A$18:$L$214, MATCH("Demand ID", 'E4 TB Allocation Details'!$A$18:$L$18, 0),FALSE), 'E2 Allocators'!$B$15:$W$358, MATCH('O5 Details by Class &amp; Accounts'!U$18, 'E2 Allocators'!$B$15:$W$15, 0),FALSE)*$F146)</f>
        <v>0</v>
      </c>
      <c r="V146" s="1322">
        <f>IF(ISERROR(VLOOKUP(VLOOKUP($A146, 'E4 TB Allocation Details'!$A$18:$L$214, MATCH("Demand ID", 'E4 TB Allocation Details'!$A$18:$L$18, 0),FALSE), 'E2 Allocators'!$B$15:$W$358, MATCH('O5 Details by Class &amp; Accounts'!V$18, 'E2 Allocators'!$B$15:$W$15, 0),FALSE)*$F146), 0, VLOOKUP(VLOOKUP($A146, 'E4 TB Allocation Details'!$A$18:$L$214, MATCH("Demand ID", 'E4 TB Allocation Details'!$A$18:$L$18, 0),FALSE), 'E2 Allocators'!$B$15:$W$358, MATCH('O5 Details by Class &amp; Accounts'!V$18, 'E2 Allocators'!$B$15:$W$15, 0),FALSE)*$F146)</f>
        <v>0</v>
      </c>
      <c r="W146" s="1322">
        <f>IF(ISERROR(VLOOKUP(VLOOKUP($A146, 'E4 TB Allocation Details'!$A$18:$L$214, MATCH("Demand ID", 'E4 TB Allocation Details'!$A$18:$L$18, 0),FALSE), 'E2 Allocators'!$B$15:$W$358, MATCH('O5 Details by Class &amp; Accounts'!W$18, 'E2 Allocators'!$B$15:$W$15, 0),FALSE)*$F146), 0, VLOOKUP(VLOOKUP($A146, 'E4 TB Allocation Details'!$A$18:$L$214, MATCH("Demand ID", 'E4 TB Allocation Details'!$A$18:$L$18, 0),FALSE), 'E2 Allocators'!$B$15:$W$358, MATCH('O5 Details by Class &amp; Accounts'!W$18, 'E2 Allocators'!$B$15:$W$15, 0),FALSE)*$F146)</f>
        <v>0</v>
      </c>
      <c r="X146" s="1322">
        <f>IF(ISERROR(VLOOKUP(VLOOKUP($A146, 'E4 TB Allocation Details'!$A$18:$L$214, MATCH("Demand ID", 'E4 TB Allocation Details'!$A$18:$L$18, 0),FALSE), 'E2 Allocators'!$B$15:$W$358, MATCH('O5 Details by Class &amp; Accounts'!X$18, 'E2 Allocators'!$B$15:$W$15, 0),FALSE)*$F146), 0, VLOOKUP(VLOOKUP($A146, 'E4 TB Allocation Details'!$A$18:$L$214, MATCH("Demand ID", 'E4 TB Allocation Details'!$A$18:$L$18, 0),FALSE), 'E2 Allocators'!$B$15:$W$358, MATCH('O5 Details by Class &amp; Accounts'!X$18, 'E2 Allocators'!$B$15:$W$15, 0),FALSE)*$F146)</f>
        <v>0</v>
      </c>
      <c r="Y146" s="1322">
        <f>IF(ISERROR(VLOOKUP(VLOOKUP($A146, 'E4 TB Allocation Details'!$A$18:$L$214, MATCH("Demand ID", 'E4 TB Allocation Details'!$A$18:$L$18, 0),FALSE), 'E2 Allocators'!$B$15:$W$358, MATCH('O5 Details by Class &amp; Accounts'!Y$18, 'E2 Allocators'!$B$15:$W$15, 0),FALSE)*$F146), 0, VLOOKUP(VLOOKUP($A146, 'E4 TB Allocation Details'!$A$18:$L$214, MATCH("Demand ID", 'E4 TB Allocation Details'!$A$18:$L$18, 0),FALSE), 'E2 Allocators'!$B$15:$W$358, MATCH('O5 Details by Class &amp; Accounts'!Y$18, 'E2 Allocators'!$B$15:$W$15, 0),FALSE)*$F146)</f>
        <v>0</v>
      </c>
      <c r="Z146" s="1322">
        <f>IF(ISERROR(VLOOKUP(VLOOKUP($A146, 'E4 TB Allocation Details'!$A$18:$L$214, MATCH("Demand ID", 'E4 TB Allocation Details'!$A$18:$L$18, 0),FALSE), 'E2 Allocators'!$B$15:$W$358, MATCH('O5 Details by Class &amp; Accounts'!Z$18, 'E2 Allocators'!$B$15:$W$15, 0),FALSE)*$F146), 0, VLOOKUP(VLOOKUP($A146, 'E4 TB Allocation Details'!$A$18:$L$214, MATCH("Demand ID", 'E4 TB Allocation Details'!$A$18:$L$18, 0),FALSE), 'E2 Allocators'!$B$15:$W$358, MATCH('O5 Details by Class &amp; Accounts'!Z$18, 'E2 Allocators'!$B$15:$W$15, 0),FALSE)*$F146)</f>
        <v>0</v>
      </c>
      <c r="AA146" s="1322">
        <f>IF(ISERROR(VLOOKUP(VLOOKUP($A146, 'E4 TB Allocation Details'!$A$18:$L$214, MATCH("Demand ID", 'E4 TB Allocation Details'!$A$18:$L$18, 0),FALSE), 'E2 Allocators'!$B$15:$W$358, MATCH('O5 Details by Class &amp; Accounts'!AA$18, 'E2 Allocators'!$B$15:$W$15, 0),FALSE)*$F146), 0, VLOOKUP(VLOOKUP($A146, 'E4 TB Allocation Details'!$A$18:$L$214, MATCH("Demand ID", 'E4 TB Allocation Details'!$A$18:$L$18, 0),FALSE), 'E2 Allocators'!$B$15:$W$358, MATCH('O5 Details by Class &amp; Accounts'!AA$18, 'E2 Allocators'!$B$15:$W$15, 0),FALSE)*$F146)</f>
        <v>0</v>
      </c>
      <c r="AB146" s="1322">
        <f>IF(ISERROR(VLOOKUP(VLOOKUP($A146, 'E4 TB Allocation Details'!$A$18:$L$214, MATCH("Demand ID", 'E4 TB Allocation Details'!$A$18:$L$18, 0),FALSE), 'E2 Allocators'!$B$15:$W$358, MATCH('O5 Details by Class &amp; Accounts'!AB$18, 'E2 Allocators'!$B$15:$W$15, 0),FALSE)*$F146), 0, VLOOKUP(VLOOKUP($A146, 'E4 TB Allocation Details'!$A$18:$L$214, MATCH("Demand ID", 'E4 TB Allocation Details'!$A$18:$L$18, 0),FALSE), 'E2 Allocators'!$B$15:$W$358, MATCH('O5 Details by Class &amp; Accounts'!AB$18, 'E2 Allocators'!$B$15:$W$15, 0),FALSE)*$F146)</f>
        <v>0</v>
      </c>
      <c r="AC146" s="1322">
        <f t="shared" si="39"/>
        <v>0</v>
      </c>
      <c r="AD146" s="1322">
        <f>IF(ISERROR(VLOOKUP(VLOOKUP($A146, 'E4 TB Allocation Details'!$A$18:$L$214, MATCH("Customer ID", 'E4 TB Allocation Details'!$A$18:$L$18, 0),FALSE), 'E2 Allocators'!$B$15:$W$358, MATCH('O5 Details by Class &amp; Accounts'!AD$18, 'E2 Allocators'!$B$15:$W$15, 0),FALSE)*$G146), 0, VLOOKUP(VLOOKUP($A146, 'E4 TB Allocation Details'!$A$18:$L$214, MATCH("Customer ID", 'E4 TB Allocation Details'!$A$18:$L$18, 0),FALSE), 'E2 Allocators'!$B$15:$W$358, MATCH('O5 Details by Class &amp; Accounts'!AD$18, 'E2 Allocators'!$B$15:$W$15, 0),FALSE)*$G146)</f>
        <v>28401.269761559779</v>
      </c>
      <c r="AE146" s="1322">
        <f>IF(ISERROR(VLOOKUP(VLOOKUP($A146, 'E4 TB Allocation Details'!$A$18:$L$214, MATCH("Customer ID", 'E4 TB Allocation Details'!$A$18:$L$18, 0),FALSE), 'E2 Allocators'!$B$15:$W$358, MATCH('O5 Details by Class &amp; Accounts'!AE$18, 'E2 Allocators'!$B$15:$W$15, 0),FALSE)*$G146), 0, VLOOKUP(VLOOKUP($A146, 'E4 TB Allocation Details'!$A$18:$L$214, MATCH("Customer ID", 'E4 TB Allocation Details'!$A$18:$L$18, 0),FALSE), 'E2 Allocators'!$B$15:$W$358, MATCH('O5 Details by Class &amp; Accounts'!AE$18, 'E2 Allocators'!$B$15:$W$15, 0),FALSE)*$G146)</f>
        <v>8210.3218650393428</v>
      </c>
      <c r="AF146" s="1322">
        <f>IF(ISERROR(VLOOKUP(VLOOKUP($A146, 'E4 TB Allocation Details'!$A$18:$L$214, MATCH("Customer ID", 'E4 TB Allocation Details'!$A$18:$L$18, 0),FALSE), 'E2 Allocators'!$B$15:$W$358, MATCH('O5 Details by Class &amp; Accounts'!AF$18, 'E2 Allocators'!$B$15:$W$15, 0),FALSE)*$G146), 0, VLOOKUP(VLOOKUP($A146, 'E4 TB Allocation Details'!$A$18:$L$214, MATCH("Customer ID", 'E4 TB Allocation Details'!$A$18:$L$18, 0),FALSE), 'E2 Allocators'!$B$15:$W$358, MATCH('O5 Details by Class &amp; Accounts'!AF$18, 'E2 Allocators'!$B$15:$W$15, 0),FALSE)*$G146)</f>
        <v>6422.2710865825966</v>
      </c>
      <c r="AG146" s="1322">
        <f>IF(ISERROR(VLOOKUP(VLOOKUP($A146, 'E4 TB Allocation Details'!$A$18:$L$214, MATCH("Customer ID", 'E4 TB Allocation Details'!$A$18:$L$18, 0),FALSE), 'E2 Allocators'!$B$15:$W$358, MATCH('O5 Details by Class &amp; Accounts'!AG$18, 'E2 Allocators'!$B$15:$W$15, 0),FALSE)*$G146), 0, VLOOKUP(VLOOKUP($A146, 'E4 TB Allocation Details'!$A$18:$L$214, MATCH("Customer ID", 'E4 TB Allocation Details'!$A$18:$L$18, 0),FALSE), 'E2 Allocators'!$B$15:$W$358, MATCH('O5 Details by Class &amp; Accounts'!AG$18, 'E2 Allocators'!$B$15:$W$15, 0),FALSE)*$G146)</f>
        <v>0</v>
      </c>
      <c r="AH146" s="1322">
        <f>IF(ISERROR(VLOOKUP(VLOOKUP($A146, 'E4 TB Allocation Details'!$A$18:$L$214, MATCH("Customer ID", 'E4 TB Allocation Details'!$A$18:$L$18, 0),FALSE), 'E2 Allocators'!$B$15:$W$358, MATCH('O5 Details by Class &amp; Accounts'!AH$18, 'E2 Allocators'!$B$15:$W$15, 0),FALSE)*$G146), 0, VLOOKUP(VLOOKUP($A146, 'E4 TB Allocation Details'!$A$18:$L$214, MATCH("Customer ID", 'E4 TB Allocation Details'!$A$18:$L$18, 0),FALSE), 'E2 Allocators'!$B$15:$W$358, MATCH('O5 Details by Class &amp; Accounts'!AH$18, 'E2 Allocators'!$B$15:$W$15, 0),FALSE)*$G146)</f>
        <v>0</v>
      </c>
      <c r="AI146" s="1322">
        <f>IF(ISERROR(VLOOKUP(VLOOKUP($A146, 'E4 TB Allocation Details'!$A$18:$L$214, MATCH("Customer ID", 'E4 TB Allocation Details'!$A$18:$L$18, 0),FALSE), 'E2 Allocators'!$B$15:$W$358, MATCH('O5 Details by Class &amp; Accounts'!AI$18, 'E2 Allocators'!$B$15:$W$15, 0),FALSE)*$G146), 0, VLOOKUP(VLOOKUP($A146, 'E4 TB Allocation Details'!$A$18:$L$214, MATCH("Customer ID", 'E4 TB Allocation Details'!$A$18:$L$18, 0),FALSE), 'E2 Allocators'!$B$15:$W$358, MATCH('O5 Details by Class &amp; Accounts'!AI$18, 'E2 Allocators'!$B$15:$W$15, 0),FALSE)*$G146)</f>
        <v>52.78207645995159</v>
      </c>
      <c r="AJ146" s="1322">
        <f>IF(ISERROR(VLOOKUP(VLOOKUP($A146, 'E4 TB Allocation Details'!$A$18:$L$214, MATCH("Customer ID", 'E4 TB Allocation Details'!$A$18:$L$18, 0),FALSE), 'E2 Allocators'!$B$15:$W$358, MATCH('O5 Details by Class &amp; Accounts'!AJ$18, 'E2 Allocators'!$B$15:$W$15, 0),FALSE)*$G146), 0, VLOOKUP(VLOOKUP($A146, 'E4 TB Allocation Details'!$A$18:$L$214, MATCH("Customer ID", 'E4 TB Allocation Details'!$A$18:$L$18, 0),FALSE), 'E2 Allocators'!$B$15:$W$358, MATCH('O5 Details by Class &amp; Accounts'!AJ$18, 'E2 Allocators'!$B$15:$W$15, 0),FALSE)*$G146)</f>
        <v>0</v>
      </c>
      <c r="AK146" s="1322">
        <f>IF(ISERROR(VLOOKUP(VLOOKUP($A146, 'E4 TB Allocation Details'!$A$18:$L$214, MATCH("Customer ID", 'E4 TB Allocation Details'!$A$18:$L$18, 0),FALSE), 'E2 Allocators'!$B$15:$W$358, MATCH('O5 Details by Class &amp; Accounts'!AK$18, 'E2 Allocators'!$B$15:$W$15, 0),FALSE)*$G146), 0, VLOOKUP(VLOOKUP($A146, 'E4 TB Allocation Details'!$A$18:$L$214, MATCH("Customer ID", 'E4 TB Allocation Details'!$A$18:$L$18, 0),FALSE), 'E2 Allocators'!$B$15:$W$358, MATCH('O5 Details by Class &amp; Accounts'!AK$18, 'E2 Allocators'!$B$15:$W$15, 0),FALSE)*$G146)</f>
        <v>0</v>
      </c>
      <c r="AL146" s="1322">
        <f>IF(ISERROR(VLOOKUP(VLOOKUP($A146, 'E4 TB Allocation Details'!$A$18:$L$214, MATCH("Customer ID", 'E4 TB Allocation Details'!$A$18:$L$18, 0),FALSE), 'E2 Allocators'!$B$15:$W$358, MATCH('O5 Details by Class &amp; Accounts'!AL$18, 'E2 Allocators'!$B$15:$W$15, 0),FALSE)*$G146), 0, VLOOKUP(VLOOKUP($A146, 'E4 TB Allocation Details'!$A$18:$L$214, MATCH("Customer ID", 'E4 TB Allocation Details'!$A$18:$L$18, 0),FALSE), 'E2 Allocators'!$B$15:$W$358, MATCH('O5 Details by Class &amp; Accounts'!AL$18, 'E2 Allocators'!$B$15:$W$15, 0),FALSE)*$G146)</f>
        <v>0</v>
      </c>
      <c r="AM146" s="1322">
        <f>IF(ISERROR(VLOOKUP(VLOOKUP($A146, 'E4 TB Allocation Details'!$A$18:$L$214, MATCH("Customer ID", 'E4 TB Allocation Details'!$A$18:$L$18, 0),FALSE), 'E2 Allocators'!$B$15:$W$358, MATCH('O5 Details by Class &amp; Accounts'!AM$18, 'E2 Allocators'!$B$15:$W$15, 0),FALSE)*$G146), 0, VLOOKUP(VLOOKUP($A146, 'E4 TB Allocation Details'!$A$18:$L$214, MATCH("Customer ID", 'E4 TB Allocation Details'!$A$18:$L$18, 0),FALSE), 'E2 Allocators'!$B$15:$W$358, MATCH('O5 Details by Class &amp; Accounts'!AM$18, 'E2 Allocators'!$B$15:$W$15, 0),FALSE)*$G146)</f>
        <v>0</v>
      </c>
      <c r="AN146" s="1322">
        <f>IF(ISERROR(VLOOKUP(VLOOKUP($A146, 'E4 TB Allocation Details'!$A$18:$L$214, MATCH("Customer ID", 'E4 TB Allocation Details'!$A$18:$L$18, 0),FALSE), 'E2 Allocators'!$B$15:$W$358, MATCH('O5 Details by Class &amp; Accounts'!AN$18, 'E2 Allocators'!$B$15:$W$15, 0),FALSE)*$G146), 0, VLOOKUP(VLOOKUP($A146, 'E4 TB Allocation Details'!$A$18:$L$214, MATCH("Customer ID", 'E4 TB Allocation Details'!$A$18:$L$18, 0),FALSE), 'E2 Allocators'!$B$15:$W$358, MATCH('O5 Details by Class &amp; Accounts'!AN$18, 'E2 Allocators'!$B$15:$W$15, 0),FALSE)*$G146)</f>
        <v>0</v>
      </c>
      <c r="AO146" s="1322">
        <f>IF(ISERROR(VLOOKUP(VLOOKUP($A146, 'E4 TB Allocation Details'!$A$18:$L$214, MATCH("Customer ID", 'E4 TB Allocation Details'!$A$18:$L$18, 0),FALSE), 'E2 Allocators'!$B$15:$W$358, MATCH('O5 Details by Class &amp; Accounts'!AO$18, 'E2 Allocators'!$B$15:$W$15, 0),FALSE)*$G146), 0, VLOOKUP(VLOOKUP($A146, 'E4 TB Allocation Details'!$A$18:$L$214, MATCH("Customer ID", 'E4 TB Allocation Details'!$A$18:$L$18, 0),FALSE), 'E2 Allocators'!$B$15:$W$358, MATCH('O5 Details by Class &amp; Accounts'!AO$18, 'E2 Allocators'!$B$15:$W$15, 0),FALSE)*$G146)</f>
        <v>0</v>
      </c>
      <c r="AP146" s="1322">
        <f>IF(ISERROR(VLOOKUP(VLOOKUP($A146, 'E4 TB Allocation Details'!$A$18:$L$214, MATCH("Customer ID", 'E4 TB Allocation Details'!$A$18:$L$18, 0),FALSE), 'E2 Allocators'!$B$15:$W$358, MATCH('O5 Details by Class &amp; Accounts'!AP$18, 'E2 Allocators'!$B$15:$W$15, 0),FALSE)*$G146), 0, VLOOKUP(VLOOKUP($A146, 'E4 TB Allocation Details'!$A$18:$L$214, MATCH("Customer ID", 'E4 TB Allocation Details'!$A$18:$L$18, 0),FALSE), 'E2 Allocators'!$B$15:$W$358, MATCH('O5 Details by Class &amp; Accounts'!AP$18, 'E2 Allocators'!$B$15:$W$15, 0),FALSE)*$G146)</f>
        <v>0</v>
      </c>
      <c r="AQ146" s="1322">
        <f>IF(ISERROR(VLOOKUP(VLOOKUP($A146, 'E4 TB Allocation Details'!$A$18:$L$214, MATCH("Customer ID", 'E4 TB Allocation Details'!$A$18:$L$18, 0),FALSE), 'E2 Allocators'!$B$15:$W$358, MATCH('O5 Details by Class &amp; Accounts'!AQ$18, 'E2 Allocators'!$B$15:$W$15, 0),FALSE)*$G146), 0, VLOOKUP(VLOOKUP($A146, 'E4 TB Allocation Details'!$A$18:$L$214, MATCH("Customer ID", 'E4 TB Allocation Details'!$A$18:$L$18, 0),FALSE), 'E2 Allocators'!$B$15:$W$358, MATCH('O5 Details by Class &amp; Accounts'!AQ$18, 'E2 Allocators'!$B$15:$W$15, 0),FALSE)*$G146)</f>
        <v>0</v>
      </c>
      <c r="AR146" s="1322">
        <f>IF(ISERROR(VLOOKUP(VLOOKUP($A146, 'E4 TB Allocation Details'!$A$18:$L$214, MATCH("Customer ID", 'E4 TB Allocation Details'!$A$18:$L$18, 0),FALSE), 'E2 Allocators'!$B$15:$W$358, MATCH('O5 Details by Class &amp; Accounts'!AR$18, 'E2 Allocators'!$B$15:$W$15, 0),FALSE)*$G146), 0, VLOOKUP(VLOOKUP($A146, 'E4 TB Allocation Details'!$A$18:$L$214, MATCH("Customer ID", 'E4 TB Allocation Details'!$A$18:$L$18, 0),FALSE), 'E2 Allocators'!$B$15:$W$358, MATCH('O5 Details by Class &amp; Accounts'!AR$18, 'E2 Allocators'!$B$15:$W$15, 0),FALSE)*$G146)</f>
        <v>0</v>
      </c>
      <c r="AS146" s="1322">
        <f>IF(ISERROR(VLOOKUP(VLOOKUP($A146, 'E4 TB Allocation Details'!$A$18:$L$214, MATCH("Customer ID", 'E4 TB Allocation Details'!$A$18:$L$18, 0),FALSE), 'E2 Allocators'!$B$15:$W$358, MATCH('O5 Details by Class &amp; Accounts'!AS$18, 'E2 Allocators'!$B$15:$W$15, 0),FALSE)*$G146), 0, VLOOKUP(VLOOKUP($A146, 'E4 TB Allocation Details'!$A$18:$L$214, MATCH("Customer ID", 'E4 TB Allocation Details'!$A$18:$L$18, 0),FALSE), 'E2 Allocators'!$B$15:$W$358, MATCH('O5 Details by Class &amp; Accounts'!AS$18, 'E2 Allocators'!$B$15:$W$15, 0),FALSE)*$G146)</f>
        <v>0</v>
      </c>
      <c r="AT146" s="1322">
        <f>IF(ISERROR(VLOOKUP(VLOOKUP($A146, 'E4 TB Allocation Details'!$A$18:$L$214, MATCH("Customer ID", 'E4 TB Allocation Details'!$A$18:$L$18, 0),FALSE), 'E2 Allocators'!$B$15:$W$358, MATCH('O5 Details by Class &amp; Accounts'!AT$18, 'E2 Allocators'!$B$15:$W$15, 0),FALSE)*$G146), 0, VLOOKUP(VLOOKUP($A146, 'E4 TB Allocation Details'!$A$18:$L$214, MATCH("Customer ID", 'E4 TB Allocation Details'!$A$18:$L$18, 0),FALSE), 'E2 Allocators'!$B$15:$W$358, MATCH('O5 Details by Class &amp; Accounts'!AT$18, 'E2 Allocators'!$B$15:$W$15, 0),FALSE)*$G146)</f>
        <v>0</v>
      </c>
      <c r="AU146" s="1322">
        <f>IF(ISERROR(VLOOKUP(VLOOKUP($A146, 'E4 TB Allocation Details'!$A$18:$L$214, MATCH("Customer ID", 'E4 TB Allocation Details'!$A$18:$L$18, 0),FALSE), 'E2 Allocators'!$B$15:$W$358, MATCH('O5 Details by Class &amp; Accounts'!AU$18, 'E2 Allocators'!$B$15:$W$15, 0),FALSE)*$G146), 0, VLOOKUP(VLOOKUP($A146, 'E4 TB Allocation Details'!$A$18:$L$214, MATCH("Customer ID", 'E4 TB Allocation Details'!$A$18:$L$18, 0),FALSE), 'E2 Allocators'!$B$15:$W$358, MATCH('O5 Details by Class &amp; Accounts'!AU$18, 'E2 Allocators'!$B$15:$W$15, 0),FALSE)*$G146)</f>
        <v>0</v>
      </c>
      <c r="AV146" s="1322">
        <f>IF(ISERROR(VLOOKUP(VLOOKUP($A146, 'E4 TB Allocation Details'!$A$18:$L$214, MATCH("Customer ID", 'E4 TB Allocation Details'!$A$18:$L$18, 0),FALSE), 'E2 Allocators'!$B$15:$W$358, MATCH('O5 Details by Class &amp; Accounts'!AV$18, 'E2 Allocators'!$B$15:$W$15, 0),FALSE)*$G146), 0, VLOOKUP(VLOOKUP($A146, 'E4 TB Allocation Details'!$A$18:$L$214, MATCH("Customer ID", 'E4 TB Allocation Details'!$A$18:$L$18, 0),FALSE), 'E2 Allocators'!$B$15:$W$358, MATCH('O5 Details by Class &amp; Accounts'!AV$18, 'E2 Allocators'!$B$15:$W$15, 0),FALSE)*$G146)</f>
        <v>0</v>
      </c>
      <c r="AW146" s="1322">
        <f>IF(ISERROR(VLOOKUP(VLOOKUP($A146, 'E4 TB Allocation Details'!$A$18:$L$214, MATCH("Customer ID", 'E4 TB Allocation Details'!$A$18:$L$18, 0),FALSE), 'E2 Allocators'!$B$15:$W$358, MATCH('O5 Details by Class &amp; Accounts'!AW$18, 'E2 Allocators'!$B$15:$W$15, 0),FALSE)*$G146), 0, VLOOKUP(VLOOKUP($A146, 'E4 TB Allocation Details'!$A$18:$L$214, MATCH("Customer ID", 'E4 TB Allocation Details'!$A$18:$L$18, 0),FALSE), 'E2 Allocators'!$B$15:$W$358, MATCH('O5 Details by Class &amp; Accounts'!AW$18, 'E2 Allocators'!$B$15:$W$15, 0),FALSE)*$G146)</f>
        <v>0</v>
      </c>
      <c r="AX146" s="1322">
        <f t="shared" si="40"/>
        <v>43086.644789641672</v>
      </c>
      <c r="AY146" s="1322">
        <f>IF(ISERROR(VLOOKUP(VLOOKUP($A146, 'E4 TB Allocation Details'!$A$18:$L$214, MATCH("Misc ID", 'E4 TB Allocation Details'!$A$18:$L$18, 0),FALSE), 'E2 Allocators'!$B$15:$W$358, MATCH('O5 Details by Class &amp; Accounts'!AY$18, 'E2 Allocators'!$B$15:$W$15, 0),FALSE)*$E146), 0, VLOOKUP(VLOOKUP($A146, 'E4 TB Allocation Details'!$A$18:$L$214, MATCH("Misc ID", 'E4 TB Allocation Details'!$A$18:$L$18, 0),FALSE), 'E2 Allocators'!$B$15:$W$358, MATCH('O5 Details by Class &amp; Accounts'!AY$18, 'E2 Allocators'!$B$15:$W$15, 0),FALSE)*$E146)</f>
        <v>0</v>
      </c>
      <c r="AZ146" s="1322">
        <f>IF(ISERROR(VLOOKUP(VLOOKUP($A146, 'E4 TB Allocation Details'!$A$18:$L$214, MATCH("Misc ID", 'E4 TB Allocation Details'!$A$18:$L$18, 0),FALSE), 'E2 Allocators'!$B$15:$W$358, MATCH('O5 Details by Class &amp; Accounts'!AZ$18, 'E2 Allocators'!$B$15:$W$15, 0),FALSE)*$E146), 0, VLOOKUP(VLOOKUP($A146, 'E4 TB Allocation Details'!$A$18:$L$214, MATCH("Misc ID", 'E4 TB Allocation Details'!$A$18:$L$18, 0),FALSE), 'E2 Allocators'!$B$15:$W$358, MATCH('O5 Details by Class &amp; Accounts'!AZ$18, 'E2 Allocators'!$B$15:$W$15, 0),FALSE)*$E146)</f>
        <v>0</v>
      </c>
      <c r="BA146" s="1322">
        <f>IF(ISERROR(VLOOKUP(VLOOKUP($A146, 'E4 TB Allocation Details'!$A$18:$L$214, MATCH("Misc ID", 'E4 TB Allocation Details'!$A$18:$L$18, 0),FALSE), 'E2 Allocators'!$B$15:$W$358, MATCH('O5 Details by Class &amp; Accounts'!BA$18, 'E2 Allocators'!$B$15:$W$15, 0),FALSE)*$E146), 0, VLOOKUP(VLOOKUP($A146, 'E4 TB Allocation Details'!$A$18:$L$214, MATCH("Misc ID", 'E4 TB Allocation Details'!$A$18:$L$18, 0),FALSE), 'E2 Allocators'!$B$15:$W$358, MATCH('O5 Details by Class &amp; Accounts'!BA$18, 'E2 Allocators'!$B$15:$W$15, 0),FALSE)*$E146)</f>
        <v>0</v>
      </c>
      <c r="BB146" s="1322">
        <f>IF(ISERROR(VLOOKUP(VLOOKUP($A146, 'E4 TB Allocation Details'!$A$18:$L$214, MATCH("Misc ID", 'E4 TB Allocation Details'!$A$18:$L$18, 0),FALSE), 'E2 Allocators'!$B$15:$W$358, MATCH('O5 Details by Class &amp; Accounts'!BB$18, 'E2 Allocators'!$B$15:$W$15, 0),FALSE)*$E146), 0, VLOOKUP(VLOOKUP($A146, 'E4 TB Allocation Details'!$A$18:$L$214, MATCH("Misc ID", 'E4 TB Allocation Details'!$A$18:$L$18, 0),FALSE), 'E2 Allocators'!$B$15:$W$358, MATCH('O5 Details by Class &amp; Accounts'!BB$18, 'E2 Allocators'!$B$15:$W$15, 0),FALSE)*$E146)</f>
        <v>0</v>
      </c>
      <c r="BC146" s="1322">
        <f>IF(ISERROR(VLOOKUP(VLOOKUP($A146, 'E4 TB Allocation Details'!$A$18:$L$214, MATCH("Misc ID", 'E4 TB Allocation Details'!$A$18:$L$18, 0),FALSE), 'E2 Allocators'!$B$15:$W$358, MATCH('O5 Details by Class &amp; Accounts'!BC$18, 'E2 Allocators'!$B$15:$W$15, 0),FALSE)*$E146), 0, VLOOKUP(VLOOKUP($A146, 'E4 TB Allocation Details'!$A$18:$L$214, MATCH("Misc ID", 'E4 TB Allocation Details'!$A$18:$L$18, 0),FALSE), 'E2 Allocators'!$B$15:$W$358, MATCH('O5 Details by Class &amp; Accounts'!BC$18, 'E2 Allocators'!$B$15:$W$15, 0),FALSE)*$E146)</f>
        <v>0</v>
      </c>
      <c r="BD146" s="1322">
        <f>IF(ISERROR(VLOOKUP(VLOOKUP($A146, 'E4 TB Allocation Details'!$A$18:$L$214, MATCH("Misc ID", 'E4 TB Allocation Details'!$A$18:$L$18, 0),FALSE), 'E2 Allocators'!$B$15:$W$358, MATCH('O5 Details by Class &amp; Accounts'!BD$18, 'E2 Allocators'!$B$15:$W$15, 0),FALSE)*$E146), 0, VLOOKUP(VLOOKUP($A146, 'E4 TB Allocation Details'!$A$18:$L$214, MATCH("Misc ID", 'E4 TB Allocation Details'!$A$18:$L$18, 0),FALSE), 'E2 Allocators'!$B$15:$W$358, MATCH('O5 Details by Class &amp; Accounts'!BD$18, 'E2 Allocators'!$B$15:$W$15, 0),FALSE)*$E146)</f>
        <v>0</v>
      </c>
      <c r="BE146" s="1322">
        <f>IF(ISERROR(VLOOKUP(VLOOKUP($A146, 'E4 TB Allocation Details'!$A$18:$L$214, MATCH("Misc ID", 'E4 TB Allocation Details'!$A$18:$L$18, 0),FALSE), 'E2 Allocators'!$B$15:$W$358, MATCH('O5 Details by Class &amp; Accounts'!BE$18, 'E2 Allocators'!$B$15:$W$15, 0),FALSE)*$E146), 0, VLOOKUP(VLOOKUP($A146, 'E4 TB Allocation Details'!$A$18:$L$214, MATCH("Misc ID", 'E4 TB Allocation Details'!$A$18:$L$18, 0),FALSE), 'E2 Allocators'!$B$15:$W$358, MATCH('O5 Details by Class &amp; Accounts'!BE$18, 'E2 Allocators'!$B$15:$W$15, 0),FALSE)*$E146)</f>
        <v>0</v>
      </c>
      <c r="BF146" s="1322">
        <f>IF(ISERROR(VLOOKUP(VLOOKUP($A146, 'E4 TB Allocation Details'!$A$18:$L$214, MATCH("Misc ID", 'E4 TB Allocation Details'!$A$18:$L$18, 0),FALSE), 'E2 Allocators'!$B$15:$W$358, MATCH('O5 Details by Class &amp; Accounts'!BF$18, 'E2 Allocators'!$B$15:$W$15, 0),FALSE)*$E146), 0, VLOOKUP(VLOOKUP($A146, 'E4 TB Allocation Details'!$A$18:$L$214, MATCH("Misc ID", 'E4 TB Allocation Details'!$A$18:$L$18, 0),FALSE), 'E2 Allocators'!$B$15:$W$358, MATCH('O5 Details by Class &amp; Accounts'!BF$18, 'E2 Allocators'!$B$15:$W$15, 0),FALSE)*$E146)</f>
        <v>0</v>
      </c>
      <c r="BG146" s="1322">
        <f>IF(ISERROR(VLOOKUP(VLOOKUP($A146, 'E4 TB Allocation Details'!$A$18:$L$214, MATCH("Misc ID", 'E4 TB Allocation Details'!$A$18:$L$18, 0),FALSE), 'E2 Allocators'!$B$15:$W$358, MATCH('O5 Details by Class &amp; Accounts'!BG$18, 'E2 Allocators'!$B$15:$W$15, 0),FALSE)*$E146), 0, VLOOKUP(VLOOKUP($A146, 'E4 TB Allocation Details'!$A$18:$L$214, MATCH("Misc ID", 'E4 TB Allocation Details'!$A$18:$L$18, 0),FALSE), 'E2 Allocators'!$B$15:$W$358, MATCH('O5 Details by Class &amp; Accounts'!BG$18, 'E2 Allocators'!$B$15:$W$15, 0),FALSE)*$E146)</f>
        <v>0</v>
      </c>
      <c r="BH146" s="1322">
        <f>IF(ISERROR(VLOOKUP(VLOOKUP($A146, 'E4 TB Allocation Details'!$A$18:$L$214, MATCH("Misc ID", 'E4 TB Allocation Details'!$A$18:$L$18, 0),FALSE), 'E2 Allocators'!$B$15:$W$358, MATCH('O5 Details by Class &amp; Accounts'!BH$18, 'E2 Allocators'!$B$15:$W$15, 0),FALSE)*$E146), 0, VLOOKUP(VLOOKUP($A146, 'E4 TB Allocation Details'!$A$18:$L$214, MATCH("Misc ID", 'E4 TB Allocation Details'!$A$18:$L$18, 0),FALSE), 'E2 Allocators'!$B$15:$W$358, MATCH('O5 Details by Class &amp; Accounts'!BH$18, 'E2 Allocators'!$B$15:$W$15, 0),FALSE)*$E146)</f>
        <v>0</v>
      </c>
      <c r="BI146" s="1322">
        <f>IF(ISERROR(VLOOKUP(VLOOKUP($A146, 'E4 TB Allocation Details'!$A$18:$L$214, MATCH("Misc ID", 'E4 TB Allocation Details'!$A$18:$L$18, 0),FALSE), 'E2 Allocators'!$B$15:$W$358, MATCH('O5 Details by Class &amp; Accounts'!BI$18, 'E2 Allocators'!$B$15:$W$15, 0),FALSE)*$E146), 0, VLOOKUP(VLOOKUP($A146, 'E4 TB Allocation Details'!$A$18:$L$214, MATCH("Misc ID", 'E4 TB Allocation Details'!$A$18:$L$18, 0),FALSE), 'E2 Allocators'!$B$15:$W$358, MATCH('O5 Details by Class &amp; Accounts'!BI$18, 'E2 Allocators'!$B$15:$W$15, 0),FALSE)*$E146)</f>
        <v>0</v>
      </c>
      <c r="BJ146" s="1322">
        <f>IF(ISERROR(VLOOKUP(VLOOKUP($A146, 'E4 TB Allocation Details'!$A$18:$L$214, MATCH("Misc ID", 'E4 TB Allocation Details'!$A$18:$L$18, 0),FALSE), 'E2 Allocators'!$B$15:$W$358, MATCH('O5 Details by Class &amp; Accounts'!BJ$18, 'E2 Allocators'!$B$15:$W$15, 0),FALSE)*$E146), 0, VLOOKUP(VLOOKUP($A146, 'E4 TB Allocation Details'!$A$18:$L$214, MATCH("Misc ID", 'E4 TB Allocation Details'!$A$18:$L$18, 0),FALSE), 'E2 Allocators'!$B$15:$W$358, MATCH('O5 Details by Class &amp; Accounts'!BJ$18, 'E2 Allocators'!$B$15:$W$15, 0),FALSE)*$E146)</f>
        <v>0</v>
      </c>
      <c r="BK146" s="1322">
        <f>IF(ISERROR(VLOOKUP(VLOOKUP($A146, 'E4 TB Allocation Details'!$A$18:$L$214, MATCH("Misc ID", 'E4 TB Allocation Details'!$A$18:$L$18, 0),FALSE), 'E2 Allocators'!$B$15:$W$358, MATCH('O5 Details by Class &amp; Accounts'!BK$18, 'E2 Allocators'!$B$15:$W$15, 0),FALSE)*$E146), 0, VLOOKUP(VLOOKUP($A146, 'E4 TB Allocation Details'!$A$18:$L$214, MATCH("Misc ID", 'E4 TB Allocation Details'!$A$18:$L$18, 0),FALSE), 'E2 Allocators'!$B$15:$W$358, MATCH('O5 Details by Class &amp; Accounts'!BK$18, 'E2 Allocators'!$B$15:$W$15, 0),FALSE)*$E146)</f>
        <v>0</v>
      </c>
      <c r="BL146" s="1322">
        <f>IF(ISERROR(VLOOKUP(VLOOKUP($A146, 'E4 TB Allocation Details'!$A$18:$L$214, MATCH("Misc ID", 'E4 TB Allocation Details'!$A$18:$L$18, 0),FALSE), 'E2 Allocators'!$B$15:$W$358, MATCH('O5 Details by Class &amp; Accounts'!BL$18, 'E2 Allocators'!$B$15:$W$15, 0),FALSE)*$E146), 0, VLOOKUP(VLOOKUP($A146, 'E4 TB Allocation Details'!$A$18:$L$214, MATCH("Misc ID", 'E4 TB Allocation Details'!$A$18:$L$18, 0),FALSE), 'E2 Allocators'!$B$15:$W$358, MATCH('O5 Details by Class &amp; Accounts'!BL$18, 'E2 Allocators'!$B$15:$W$15, 0),FALSE)*$E146)</f>
        <v>0</v>
      </c>
      <c r="BM146" s="1322">
        <f>IF(ISERROR(VLOOKUP(VLOOKUP($A146, 'E4 TB Allocation Details'!$A$18:$L$214, MATCH("Misc ID", 'E4 TB Allocation Details'!$A$18:$L$18, 0),FALSE), 'E2 Allocators'!$B$15:$W$358, MATCH('O5 Details by Class &amp; Accounts'!BM$18, 'E2 Allocators'!$B$15:$W$15, 0),FALSE)*$E146), 0, VLOOKUP(VLOOKUP($A146, 'E4 TB Allocation Details'!$A$18:$L$214, MATCH("Misc ID", 'E4 TB Allocation Details'!$A$18:$L$18, 0),FALSE), 'E2 Allocators'!$B$15:$W$358, MATCH('O5 Details by Class &amp; Accounts'!BM$18, 'E2 Allocators'!$B$15:$W$15, 0),FALSE)*$E146)</f>
        <v>0</v>
      </c>
      <c r="BN146" s="1322">
        <f>IF(ISERROR(VLOOKUP(VLOOKUP($A146, 'E4 TB Allocation Details'!$A$18:$L$214, MATCH("Misc ID", 'E4 TB Allocation Details'!$A$18:$L$18, 0),FALSE), 'E2 Allocators'!$B$15:$W$358, MATCH('O5 Details by Class &amp; Accounts'!BN$18, 'E2 Allocators'!$B$15:$W$15, 0),FALSE)*$E146), 0, VLOOKUP(VLOOKUP($A146, 'E4 TB Allocation Details'!$A$18:$L$214, MATCH("Misc ID", 'E4 TB Allocation Details'!$A$18:$L$18, 0),FALSE), 'E2 Allocators'!$B$15:$W$358, MATCH('O5 Details by Class &amp; Accounts'!BN$18, 'E2 Allocators'!$B$15:$W$15, 0),FALSE)*$E146)</f>
        <v>0</v>
      </c>
      <c r="BO146" s="1322">
        <f>IF(ISERROR(VLOOKUP(VLOOKUP($A146, 'E4 TB Allocation Details'!$A$18:$L$214, MATCH("Misc ID", 'E4 TB Allocation Details'!$A$18:$L$18, 0),FALSE), 'E2 Allocators'!$B$15:$W$358, MATCH('O5 Details by Class &amp; Accounts'!BO$18, 'E2 Allocators'!$B$15:$W$15, 0),FALSE)*$E146), 0, VLOOKUP(VLOOKUP($A146, 'E4 TB Allocation Details'!$A$18:$L$214, MATCH("Misc ID", 'E4 TB Allocation Details'!$A$18:$L$18, 0),FALSE), 'E2 Allocators'!$B$15:$W$358, MATCH('O5 Details by Class &amp; Accounts'!BO$18, 'E2 Allocators'!$B$15:$W$15, 0),FALSE)*$E146)</f>
        <v>0</v>
      </c>
      <c r="BP146" s="1322">
        <f>IF(ISERROR(VLOOKUP(VLOOKUP($A146, 'E4 TB Allocation Details'!$A$18:$L$214, MATCH("Misc ID", 'E4 TB Allocation Details'!$A$18:$L$18, 0),FALSE), 'E2 Allocators'!$B$15:$W$358, MATCH('O5 Details by Class &amp; Accounts'!BP$18, 'E2 Allocators'!$B$15:$W$15, 0),FALSE)*$E146), 0, VLOOKUP(VLOOKUP($A146, 'E4 TB Allocation Details'!$A$18:$L$214, MATCH("Misc ID", 'E4 TB Allocation Details'!$A$18:$L$18, 0),FALSE), 'E2 Allocators'!$B$15:$W$358, MATCH('O5 Details by Class &amp; Accounts'!BP$18, 'E2 Allocators'!$B$15:$W$15, 0),FALSE)*$E146)</f>
        <v>0</v>
      </c>
      <c r="BQ146" s="1322">
        <f>IF(ISERROR(VLOOKUP(VLOOKUP($A146, 'E4 TB Allocation Details'!$A$18:$L$214, MATCH("Misc ID", 'E4 TB Allocation Details'!$A$18:$L$18, 0),FALSE), 'E2 Allocators'!$B$15:$W$358, MATCH('O5 Details by Class &amp; Accounts'!BQ$18, 'E2 Allocators'!$B$15:$W$15, 0),FALSE)*$E146), 0, VLOOKUP(VLOOKUP($A146, 'E4 TB Allocation Details'!$A$18:$L$214, MATCH("Misc ID", 'E4 TB Allocation Details'!$A$18:$L$18, 0),FALSE), 'E2 Allocators'!$B$15:$W$358, MATCH('O5 Details by Class &amp; Accounts'!BQ$18, 'E2 Allocators'!$B$15:$W$15, 0),FALSE)*$E146)</f>
        <v>0</v>
      </c>
      <c r="BR146" s="1322">
        <f>IF(ISERROR(VLOOKUP(VLOOKUP($A146, 'E4 TB Allocation Details'!$A$18:$L$214, MATCH("Misc ID", 'E4 TB Allocation Details'!$A$18:$L$18, 0),FALSE), 'E2 Allocators'!$B$15:$W$358, MATCH('O5 Details by Class &amp; Accounts'!BR$18, 'E2 Allocators'!$B$15:$W$15, 0),FALSE)*$E146), 0, VLOOKUP(VLOOKUP($A146, 'E4 TB Allocation Details'!$A$18:$L$214, MATCH("Misc ID", 'E4 TB Allocation Details'!$A$18:$L$18, 0),FALSE), 'E2 Allocators'!$B$15:$W$358, MATCH('O5 Details by Class &amp; Accounts'!BR$18, 'E2 Allocators'!$B$15:$W$15, 0),FALSE)*$E146)</f>
        <v>0</v>
      </c>
      <c r="BS146" s="1322">
        <f t="shared" si="41"/>
        <v>0</v>
      </c>
      <c r="BT146" s="1322">
        <f>IF(ISERROR(VLOOKUP(VLOOKUP($A146, 'E4 TB Allocation Details'!$A$18:$L$214, MATCH("A &amp; G ID", 'E4 TB Allocation Details'!$A$18:$L$18, 0),FALSE), 'E2 Allocators'!$B$15:$W$358, MATCH('O5 Details by Class &amp; Accounts'!BT$18, 'E2 Allocators'!$B$15:$W$15, 0),FALSE)*$E146), 0, VLOOKUP(VLOOKUP($A146, 'E4 TB Allocation Details'!$A$18:$L$214, MATCH("A &amp; G ID", 'E4 TB Allocation Details'!$A$18:$L$18, 0),FALSE), 'E2 Allocators'!$B$15:$W$358, MATCH('O5 Details by Class &amp; Accounts'!BT$18, 'E2 Allocators'!$B$15:$W$15, 0),FALSE)*$E146)</f>
        <v>0</v>
      </c>
      <c r="BU146" s="1322">
        <f>IF(ISERROR(VLOOKUP(VLOOKUP($A146, 'E4 TB Allocation Details'!$A$18:$L$214, MATCH("A &amp; G ID", 'E4 TB Allocation Details'!$A$18:$L$18, 0),FALSE), 'E2 Allocators'!$B$15:$W$358, MATCH('O5 Details by Class &amp; Accounts'!BU$18, 'E2 Allocators'!$B$15:$W$15, 0),FALSE)*$E146), 0, VLOOKUP(VLOOKUP($A146, 'E4 TB Allocation Details'!$A$18:$L$214, MATCH("A &amp; G ID", 'E4 TB Allocation Details'!$A$18:$L$18, 0),FALSE), 'E2 Allocators'!$B$15:$W$358, MATCH('O5 Details by Class &amp; Accounts'!BU$18, 'E2 Allocators'!$B$15:$W$15, 0),FALSE)*$E146)</f>
        <v>0</v>
      </c>
      <c r="BV146" s="1322">
        <f>IF(ISERROR(VLOOKUP(VLOOKUP($A146, 'E4 TB Allocation Details'!$A$18:$L$214, MATCH("A &amp; G ID", 'E4 TB Allocation Details'!$A$18:$L$18, 0),FALSE), 'E2 Allocators'!$B$15:$W$358, MATCH('O5 Details by Class &amp; Accounts'!BV$18, 'E2 Allocators'!$B$15:$W$15, 0),FALSE)*$E146), 0, VLOOKUP(VLOOKUP($A146, 'E4 TB Allocation Details'!$A$18:$L$214, MATCH("A &amp; G ID", 'E4 TB Allocation Details'!$A$18:$L$18, 0),FALSE), 'E2 Allocators'!$B$15:$W$358, MATCH('O5 Details by Class &amp; Accounts'!BV$18, 'E2 Allocators'!$B$15:$W$15, 0),FALSE)*$E146)</f>
        <v>0</v>
      </c>
      <c r="BW146" s="1322">
        <f>IF(ISERROR(VLOOKUP(VLOOKUP($A146, 'E4 TB Allocation Details'!$A$18:$L$214, MATCH("A &amp; G ID", 'E4 TB Allocation Details'!$A$18:$L$18, 0),FALSE), 'E2 Allocators'!$B$15:$W$358, MATCH('O5 Details by Class &amp; Accounts'!BW$18, 'E2 Allocators'!$B$15:$W$15, 0),FALSE)*$E146), 0, VLOOKUP(VLOOKUP($A146, 'E4 TB Allocation Details'!$A$18:$L$214, MATCH("A &amp; G ID", 'E4 TB Allocation Details'!$A$18:$L$18, 0),FALSE), 'E2 Allocators'!$B$15:$W$358, MATCH('O5 Details by Class &amp; Accounts'!BW$18, 'E2 Allocators'!$B$15:$W$15, 0),FALSE)*$E146)</f>
        <v>0</v>
      </c>
      <c r="BX146" s="1322">
        <f>IF(ISERROR(VLOOKUP(VLOOKUP($A146, 'E4 TB Allocation Details'!$A$18:$L$214, MATCH("A &amp; G ID", 'E4 TB Allocation Details'!$A$18:$L$18, 0),FALSE), 'E2 Allocators'!$B$15:$W$358, MATCH('O5 Details by Class &amp; Accounts'!BX$18, 'E2 Allocators'!$B$15:$W$15, 0),FALSE)*$E146), 0, VLOOKUP(VLOOKUP($A146, 'E4 TB Allocation Details'!$A$18:$L$214, MATCH("A &amp; G ID", 'E4 TB Allocation Details'!$A$18:$L$18, 0),FALSE), 'E2 Allocators'!$B$15:$W$358, MATCH('O5 Details by Class &amp; Accounts'!BX$18, 'E2 Allocators'!$B$15:$W$15, 0),FALSE)*$E146)</f>
        <v>0</v>
      </c>
      <c r="BY146" s="1322">
        <f>IF(ISERROR(VLOOKUP(VLOOKUP($A146, 'E4 TB Allocation Details'!$A$18:$L$214, MATCH("A &amp; G ID", 'E4 TB Allocation Details'!$A$18:$L$18, 0),FALSE), 'E2 Allocators'!$B$15:$W$358, MATCH('O5 Details by Class &amp; Accounts'!BY$18, 'E2 Allocators'!$B$15:$W$15, 0),FALSE)*$E146), 0, VLOOKUP(VLOOKUP($A146, 'E4 TB Allocation Details'!$A$18:$L$214, MATCH("A &amp; G ID", 'E4 TB Allocation Details'!$A$18:$L$18, 0),FALSE), 'E2 Allocators'!$B$15:$W$358, MATCH('O5 Details by Class &amp; Accounts'!BY$18, 'E2 Allocators'!$B$15:$W$15, 0),FALSE)*$E146)</f>
        <v>0</v>
      </c>
      <c r="BZ146" s="1322">
        <f>IF(ISERROR(VLOOKUP(VLOOKUP($A146, 'E4 TB Allocation Details'!$A$18:$L$214, MATCH("A &amp; G ID", 'E4 TB Allocation Details'!$A$18:$L$18, 0),FALSE), 'E2 Allocators'!$B$15:$W$358, MATCH('O5 Details by Class &amp; Accounts'!BZ$18, 'E2 Allocators'!$B$15:$W$15, 0),FALSE)*$E146), 0, VLOOKUP(VLOOKUP($A146, 'E4 TB Allocation Details'!$A$18:$L$214, MATCH("A &amp; G ID", 'E4 TB Allocation Details'!$A$18:$L$18, 0),FALSE), 'E2 Allocators'!$B$15:$W$358, MATCH('O5 Details by Class &amp; Accounts'!BZ$18, 'E2 Allocators'!$B$15:$W$15, 0),FALSE)*$E146)</f>
        <v>0</v>
      </c>
      <c r="CA146" s="1322">
        <f>IF(ISERROR(VLOOKUP(VLOOKUP($A146, 'E4 TB Allocation Details'!$A$18:$L$214, MATCH("A &amp; G ID", 'E4 TB Allocation Details'!$A$18:$L$18, 0),FALSE), 'E2 Allocators'!$B$15:$W$358, MATCH('O5 Details by Class &amp; Accounts'!CA$18, 'E2 Allocators'!$B$15:$W$15, 0),FALSE)*$E146), 0, VLOOKUP(VLOOKUP($A146, 'E4 TB Allocation Details'!$A$18:$L$214, MATCH("A &amp; G ID", 'E4 TB Allocation Details'!$A$18:$L$18, 0),FALSE), 'E2 Allocators'!$B$15:$W$358, MATCH('O5 Details by Class &amp; Accounts'!CA$18, 'E2 Allocators'!$B$15:$W$15, 0),FALSE)*$E146)</f>
        <v>0</v>
      </c>
      <c r="CB146" s="1322">
        <f>IF(ISERROR(VLOOKUP(VLOOKUP($A146, 'E4 TB Allocation Details'!$A$18:$L$214, MATCH("A &amp; G ID", 'E4 TB Allocation Details'!$A$18:$L$18, 0),FALSE), 'E2 Allocators'!$B$15:$W$358, MATCH('O5 Details by Class &amp; Accounts'!CB$18, 'E2 Allocators'!$B$15:$W$15, 0),FALSE)*$E146), 0, VLOOKUP(VLOOKUP($A146, 'E4 TB Allocation Details'!$A$18:$L$214, MATCH("A &amp; G ID", 'E4 TB Allocation Details'!$A$18:$L$18, 0),FALSE), 'E2 Allocators'!$B$15:$W$358, MATCH('O5 Details by Class &amp; Accounts'!CB$18, 'E2 Allocators'!$B$15:$W$15, 0),FALSE)*$E146)</f>
        <v>0</v>
      </c>
      <c r="CC146" s="1322">
        <f>IF(ISERROR(VLOOKUP(VLOOKUP($A146, 'E4 TB Allocation Details'!$A$18:$L$214, MATCH("A &amp; G ID", 'E4 TB Allocation Details'!$A$18:$L$18, 0),FALSE), 'E2 Allocators'!$B$15:$W$358, MATCH('O5 Details by Class &amp; Accounts'!CC$18, 'E2 Allocators'!$B$15:$W$15, 0),FALSE)*$E146), 0, VLOOKUP(VLOOKUP($A146, 'E4 TB Allocation Details'!$A$18:$L$214, MATCH("A &amp; G ID", 'E4 TB Allocation Details'!$A$18:$L$18, 0),FALSE), 'E2 Allocators'!$B$15:$W$358, MATCH('O5 Details by Class &amp; Accounts'!CC$18, 'E2 Allocators'!$B$15:$W$15, 0),FALSE)*$E146)</f>
        <v>0</v>
      </c>
      <c r="CD146" s="1322">
        <f>IF(ISERROR(VLOOKUP(VLOOKUP($A146, 'E4 TB Allocation Details'!$A$18:$L$214, MATCH("A &amp; G ID", 'E4 TB Allocation Details'!$A$18:$L$18, 0),FALSE), 'E2 Allocators'!$B$15:$W$358, MATCH('O5 Details by Class &amp; Accounts'!CD$18, 'E2 Allocators'!$B$15:$W$15, 0),FALSE)*$E146), 0, VLOOKUP(VLOOKUP($A146, 'E4 TB Allocation Details'!$A$18:$L$214, MATCH("A &amp; G ID", 'E4 TB Allocation Details'!$A$18:$L$18, 0),FALSE), 'E2 Allocators'!$B$15:$W$358, MATCH('O5 Details by Class &amp; Accounts'!CD$18, 'E2 Allocators'!$B$15:$W$15, 0),FALSE)*$E146)</f>
        <v>0</v>
      </c>
      <c r="CE146" s="1322">
        <f>IF(ISERROR(VLOOKUP(VLOOKUP($A146, 'E4 TB Allocation Details'!$A$18:$L$214, MATCH("A &amp; G ID", 'E4 TB Allocation Details'!$A$18:$L$18, 0),FALSE), 'E2 Allocators'!$B$15:$W$358, MATCH('O5 Details by Class &amp; Accounts'!CE$18, 'E2 Allocators'!$B$15:$W$15, 0),FALSE)*$E146), 0, VLOOKUP(VLOOKUP($A146, 'E4 TB Allocation Details'!$A$18:$L$214, MATCH("A &amp; G ID", 'E4 TB Allocation Details'!$A$18:$L$18, 0),FALSE), 'E2 Allocators'!$B$15:$W$358, MATCH('O5 Details by Class &amp; Accounts'!CE$18, 'E2 Allocators'!$B$15:$W$15, 0),FALSE)*$E146)</f>
        <v>0</v>
      </c>
      <c r="CF146" s="1322">
        <f>IF(ISERROR(VLOOKUP(VLOOKUP($A146, 'E4 TB Allocation Details'!$A$18:$L$214, MATCH("A &amp; G ID", 'E4 TB Allocation Details'!$A$18:$L$18, 0),FALSE), 'E2 Allocators'!$B$15:$W$358, MATCH('O5 Details by Class &amp; Accounts'!CF$18, 'E2 Allocators'!$B$15:$W$15, 0),FALSE)*$E146), 0, VLOOKUP(VLOOKUP($A146, 'E4 TB Allocation Details'!$A$18:$L$214, MATCH("A &amp; G ID", 'E4 TB Allocation Details'!$A$18:$L$18, 0),FALSE), 'E2 Allocators'!$B$15:$W$358, MATCH('O5 Details by Class &amp; Accounts'!CF$18, 'E2 Allocators'!$B$15:$W$15, 0),FALSE)*$E146)</f>
        <v>0</v>
      </c>
      <c r="CG146" s="1322">
        <f>IF(ISERROR(VLOOKUP(VLOOKUP($A146, 'E4 TB Allocation Details'!$A$18:$L$214, MATCH("A &amp; G ID", 'E4 TB Allocation Details'!$A$18:$L$18, 0),FALSE), 'E2 Allocators'!$B$15:$W$358, MATCH('O5 Details by Class &amp; Accounts'!CG$18, 'E2 Allocators'!$B$15:$W$15, 0),FALSE)*$E146), 0, VLOOKUP(VLOOKUP($A146, 'E4 TB Allocation Details'!$A$18:$L$214, MATCH("A &amp; G ID", 'E4 TB Allocation Details'!$A$18:$L$18, 0),FALSE), 'E2 Allocators'!$B$15:$W$358, MATCH('O5 Details by Class &amp; Accounts'!CG$18, 'E2 Allocators'!$B$15:$W$15, 0),FALSE)*$E146)</f>
        <v>0</v>
      </c>
      <c r="CH146" s="1322">
        <f>IF(ISERROR(VLOOKUP(VLOOKUP($A146, 'E4 TB Allocation Details'!$A$18:$L$214, MATCH("A &amp; G ID", 'E4 TB Allocation Details'!$A$18:$L$18, 0),FALSE), 'E2 Allocators'!$B$15:$W$358, MATCH('O5 Details by Class &amp; Accounts'!CH$18, 'E2 Allocators'!$B$15:$W$15, 0),FALSE)*$E146), 0, VLOOKUP(VLOOKUP($A146, 'E4 TB Allocation Details'!$A$18:$L$214, MATCH("A &amp; G ID", 'E4 TB Allocation Details'!$A$18:$L$18, 0),FALSE), 'E2 Allocators'!$B$15:$W$358, MATCH('O5 Details by Class &amp; Accounts'!CH$18, 'E2 Allocators'!$B$15:$W$15, 0),FALSE)*$E146)</f>
        <v>0</v>
      </c>
      <c r="CI146" s="1322">
        <f>IF(ISERROR(VLOOKUP(VLOOKUP($A146, 'E4 TB Allocation Details'!$A$18:$L$214, MATCH("A &amp; G ID", 'E4 TB Allocation Details'!$A$18:$L$18, 0),FALSE), 'E2 Allocators'!$B$15:$W$358, MATCH('O5 Details by Class &amp; Accounts'!CI$18, 'E2 Allocators'!$B$15:$W$15, 0),FALSE)*$E146), 0, VLOOKUP(VLOOKUP($A146, 'E4 TB Allocation Details'!$A$18:$L$214, MATCH("A &amp; G ID", 'E4 TB Allocation Details'!$A$18:$L$18, 0),FALSE), 'E2 Allocators'!$B$15:$W$358, MATCH('O5 Details by Class &amp; Accounts'!CI$18, 'E2 Allocators'!$B$15:$W$15, 0),FALSE)*$E146)</f>
        <v>0</v>
      </c>
      <c r="CJ146" s="1322">
        <f>IF(ISERROR(VLOOKUP(VLOOKUP($A146, 'E4 TB Allocation Details'!$A$18:$L$214, MATCH("A &amp; G ID", 'E4 TB Allocation Details'!$A$18:$L$18, 0),FALSE), 'E2 Allocators'!$B$15:$W$358, MATCH('O5 Details by Class &amp; Accounts'!CJ$18, 'E2 Allocators'!$B$15:$W$15, 0),FALSE)*$E146), 0, VLOOKUP(VLOOKUP($A146, 'E4 TB Allocation Details'!$A$18:$L$214, MATCH("A &amp; G ID", 'E4 TB Allocation Details'!$A$18:$L$18, 0),FALSE), 'E2 Allocators'!$B$15:$W$358, MATCH('O5 Details by Class &amp; Accounts'!CJ$18, 'E2 Allocators'!$B$15:$W$15, 0),FALSE)*$E146)</f>
        <v>0</v>
      </c>
      <c r="CK146" s="1322">
        <f>IF(ISERROR(VLOOKUP(VLOOKUP($A146, 'E4 TB Allocation Details'!$A$18:$L$214, MATCH("A &amp; G ID", 'E4 TB Allocation Details'!$A$18:$L$18, 0),FALSE), 'E2 Allocators'!$B$15:$W$358, MATCH('O5 Details by Class &amp; Accounts'!CK$18, 'E2 Allocators'!$B$15:$W$15, 0),FALSE)*$E146), 0, VLOOKUP(VLOOKUP($A146, 'E4 TB Allocation Details'!$A$18:$L$214, MATCH("A &amp; G ID", 'E4 TB Allocation Details'!$A$18:$L$18, 0),FALSE), 'E2 Allocators'!$B$15:$W$358, MATCH('O5 Details by Class &amp; Accounts'!CK$18, 'E2 Allocators'!$B$15:$W$15, 0),FALSE)*$E146)</f>
        <v>0</v>
      </c>
      <c r="CL146" s="1322">
        <f>IF(ISERROR(VLOOKUP(VLOOKUP($A146, 'E4 TB Allocation Details'!$A$18:$L$214, MATCH("A &amp; G ID", 'E4 TB Allocation Details'!$A$18:$L$18, 0),FALSE), 'E2 Allocators'!$B$15:$W$358, MATCH('O5 Details by Class &amp; Accounts'!CL$18, 'E2 Allocators'!$B$15:$W$15, 0),FALSE)*$E146), 0, VLOOKUP(VLOOKUP($A146, 'E4 TB Allocation Details'!$A$18:$L$214, MATCH("A &amp; G ID", 'E4 TB Allocation Details'!$A$18:$L$18, 0),FALSE), 'E2 Allocators'!$B$15:$W$358, MATCH('O5 Details by Class &amp; Accounts'!CL$18, 'E2 Allocators'!$B$15:$W$15, 0),FALSE)*$E146)</f>
        <v>0</v>
      </c>
      <c r="CM146" s="1322">
        <f>IF(ISERROR(VLOOKUP(VLOOKUP($A146, 'E4 TB Allocation Details'!$A$18:$L$214, MATCH("A &amp; G ID", 'E4 TB Allocation Details'!$A$18:$L$18, 0),FALSE), 'E2 Allocators'!$B$15:$W$358, MATCH('O5 Details by Class &amp; Accounts'!CM$18, 'E2 Allocators'!$B$15:$W$15, 0),FALSE)*$E146), 0, VLOOKUP(VLOOKUP($A146, 'E4 TB Allocation Details'!$A$18:$L$214, MATCH("A &amp; G ID", 'E4 TB Allocation Details'!$A$18:$L$18, 0),FALSE), 'E2 Allocators'!$B$15:$W$358, MATCH('O5 Details by Class &amp; Accounts'!CM$18, 'E2 Allocators'!$B$15:$W$15, 0),FALSE)*$E146)</f>
        <v>0</v>
      </c>
      <c r="CN146" s="1322">
        <f t="shared" si="42"/>
        <v>0</v>
      </c>
      <c r="CO146" s="1651">
        <f t="shared" si="43"/>
        <v>0</v>
      </c>
      <c r="CQ146" s="1899" t="inlineStr">
        <is>
          <t/>
        </is>
      </c>
    </row>
    <row r="147" spans="1:95" s="64" customFormat="1" ht="12.75" x14ac:dyDescent="0.2">
      <c r="A147" s="1090">
        <v>5070</v>
      </c>
      <c r="B147" s="1089" t="s">
        <v>1578</v>
      </c>
      <c r="C147" s="1648">
        <f>IF(ISERROR(VLOOKUP($A147,'I3 TB Data'!$A$19:$H$483,MATCH('O5 Details by Class &amp; Accounts'!$C$18, 'I3 TB Data'!$A$19:$H$19,0),0)), 0, VLOOKUP($A147,'I3 TB Data'!$A$19:$H$483,MATCH('O5 Details by Class &amp; Accounts'!$C$18,'I3 TB Data'!$A$19:$H$19,0),0))</f>
        <v>24452.003334408902</v>
      </c>
      <c r="D147" s="1649"/>
      <c r="E147" s="1648">
        <f t="shared" si="44"/>
        <v>24452.003334408902</v>
      </c>
      <c r="F147" s="1650">
        <f>IF(ISERROR(VLOOKUP($A147, 'E1 Categorization'!A33:E124, MATCH("Customer Component", 'E1 Categorization'!$A$33:$E$33,0), 0)), 0, IF(VLOOKUP($A147, 'E1 Categorization'!A33:E124, MATCH("Customer Component", 'E1 Categorization'!$A$33:$E$33,0), 0)=0, 'O5 Details by Class &amp; Accounts'!$E147, IF(AND(VLOOKUP($A147, 'E1 Categorization'!A33:E124, MATCH("Customer Component", 'E1 Categorization'!$A$33:$E$33,0), 0) &gt;0, VLOOKUP($A147, 'E1 Categorization'!A33:E124, MATCH("Customer Component", 'E1 Categorization'!$A$33:$E$33,0), 0)&lt;1), 'O5 Details by Class &amp; Accounts'!$E147*(1-VLOOKUP($A147, 'E1 Categorization'!A33:E124, MATCH("Customer Component", 'E1 Categorization'!$A$33:$E$33,0), 0)), 0)))</f>
        <v>0</v>
      </c>
      <c r="G147" s="1650">
        <f>IF(ISERROR(VLOOKUP($A147, 'E1 Categorization'!A33:E124, MATCH("Customer Component", 'E1 Categorization'!$A$33:$E$33,0), 0)),0, IF(VLOOKUP($A147, 'E1 Categorization'!A33:E124, MATCH("Customer Component", 'E1 Categorization'!$A$33:$E$33,0), 0)=0, 0, IF(AND(VLOOKUP($A147, 'E1 Categorization'!A33:E124, MATCH("Customer Component", 'E1 Categorization'!$A$33:$E$33,0), 0) &gt;0, VLOOKUP($A147, 'E1 Categorization'!A33:E124, MATCH("Customer Component", 'E1 Categorization'!$A$33:$E$33,0), 0)&lt;1), 'O5 Details by Class &amp; Accounts'!$E147*(VLOOKUP($A147, 'E1 Categorization'!A33:E124, MATCH("Customer Component", 'E1 Categorization'!$A$33:$E$33,0), 0)), 'O5 Details by Class &amp; Accounts'!$E147)))</f>
        <v>24452.003334408902</v>
      </c>
      <c r="H147" s="1322">
        <f t="shared" si="38"/>
        <v>24452.003334408902</v>
      </c>
      <c r="I147" s="1322">
        <f>IF(ISERROR(VLOOKUP(VLOOKUP($A147, 'E4 TB Allocation Details'!$A$18:$L$214, MATCH("Demand ID", 'E4 TB Allocation Details'!$A$18:$L$18, 0),FALSE), 'E2 Allocators'!$B$15:$W$358, MATCH('O5 Details by Class &amp; Accounts'!I$18, 'E2 Allocators'!$B$15:$W$15, 0),FALSE)*$F147), 0, VLOOKUP(VLOOKUP($A147, 'E4 TB Allocation Details'!$A$18:$L$214, MATCH("Demand ID", 'E4 TB Allocation Details'!$A$18:$L$18, 0),FALSE), 'E2 Allocators'!$B$15:$W$358, MATCH('O5 Details by Class &amp; Accounts'!I$18, 'E2 Allocators'!$B$15:$W$15, 0),FALSE)*$F147)</f>
        <v>0</v>
      </c>
      <c r="J147" s="1322">
        <f>IF(ISERROR(VLOOKUP(VLOOKUP($A147, 'E4 TB Allocation Details'!$A$18:$L$214, MATCH("Demand ID", 'E4 TB Allocation Details'!$A$18:$L$18, 0),FALSE), 'E2 Allocators'!$B$15:$W$358, MATCH('O5 Details by Class &amp; Accounts'!J$18, 'E2 Allocators'!$B$15:$W$15, 0),FALSE)*$F147), 0, VLOOKUP(VLOOKUP($A147, 'E4 TB Allocation Details'!$A$18:$L$214, MATCH("Demand ID", 'E4 TB Allocation Details'!$A$18:$L$18, 0),FALSE), 'E2 Allocators'!$B$15:$W$358, MATCH('O5 Details by Class &amp; Accounts'!J$18, 'E2 Allocators'!$B$15:$W$15, 0),FALSE)*$F147)</f>
        <v>0</v>
      </c>
      <c r="K147" s="1322">
        <f>IF(ISERROR(VLOOKUP(VLOOKUP($A147, 'E4 TB Allocation Details'!$A$18:$L$214, MATCH("Demand ID", 'E4 TB Allocation Details'!$A$18:$L$18, 0),FALSE), 'E2 Allocators'!$B$15:$W$358, MATCH('O5 Details by Class &amp; Accounts'!K$18, 'E2 Allocators'!$B$15:$W$15, 0),FALSE)*$F147), 0, VLOOKUP(VLOOKUP($A147, 'E4 TB Allocation Details'!$A$18:$L$214, MATCH("Demand ID", 'E4 TB Allocation Details'!$A$18:$L$18, 0),FALSE), 'E2 Allocators'!$B$15:$W$358, MATCH('O5 Details by Class &amp; Accounts'!K$18, 'E2 Allocators'!$B$15:$W$15, 0),FALSE)*$F147)</f>
        <v>0</v>
      </c>
      <c r="L147" s="1322">
        <f>IF(ISERROR(VLOOKUP(VLOOKUP($A147, 'E4 TB Allocation Details'!$A$18:$L$214, MATCH("Demand ID", 'E4 TB Allocation Details'!$A$18:$L$18, 0),FALSE), 'E2 Allocators'!$B$15:$W$358, MATCH('O5 Details by Class &amp; Accounts'!L$18, 'E2 Allocators'!$B$15:$W$15, 0),FALSE)*$F147), 0, VLOOKUP(VLOOKUP($A147, 'E4 TB Allocation Details'!$A$18:$L$214, MATCH("Demand ID", 'E4 TB Allocation Details'!$A$18:$L$18, 0),FALSE), 'E2 Allocators'!$B$15:$W$358, MATCH('O5 Details by Class &amp; Accounts'!L$18, 'E2 Allocators'!$B$15:$W$15, 0),FALSE)*$F147)</f>
        <v>0</v>
      </c>
      <c r="M147" s="1322">
        <f>IF(ISERROR(VLOOKUP(VLOOKUP($A147, 'E4 TB Allocation Details'!$A$18:$L$214, MATCH("Demand ID", 'E4 TB Allocation Details'!$A$18:$L$18, 0),FALSE), 'E2 Allocators'!$B$15:$W$358, MATCH('O5 Details by Class &amp; Accounts'!M$18, 'E2 Allocators'!$B$15:$W$15, 0),FALSE)*$F147), 0, VLOOKUP(VLOOKUP($A147, 'E4 TB Allocation Details'!$A$18:$L$214, MATCH("Demand ID", 'E4 TB Allocation Details'!$A$18:$L$18, 0),FALSE), 'E2 Allocators'!$B$15:$W$358, MATCH('O5 Details by Class &amp; Accounts'!M$18, 'E2 Allocators'!$B$15:$W$15, 0),FALSE)*$F147)</f>
        <v>0</v>
      </c>
      <c r="N147" s="1322">
        <f>IF(ISERROR(VLOOKUP(VLOOKUP($A147, 'E4 TB Allocation Details'!$A$18:$L$214, MATCH("Demand ID", 'E4 TB Allocation Details'!$A$18:$L$18, 0),FALSE), 'E2 Allocators'!$B$15:$W$358, MATCH('O5 Details by Class &amp; Accounts'!N$18, 'E2 Allocators'!$B$15:$W$15, 0),FALSE)*$F147), 0, VLOOKUP(VLOOKUP($A147, 'E4 TB Allocation Details'!$A$18:$L$214, MATCH("Demand ID", 'E4 TB Allocation Details'!$A$18:$L$18, 0),FALSE), 'E2 Allocators'!$B$15:$W$358, MATCH('O5 Details by Class &amp; Accounts'!N$18, 'E2 Allocators'!$B$15:$W$15, 0),FALSE)*$F147)</f>
        <v>0</v>
      </c>
      <c r="O147" s="1322">
        <f>IF(ISERROR(VLOOKUP(VLOOKUP($A147, 'E4 TB Allocation Details'!$A$18:$L$214, MATCH("Demand ID", 'E4 TB Allocation Details'!$A$18:$L$18, 0),FALSE), 'E2 Allocators'!$B$15:$W$358, MATCH('O5 Details by Class &amp; Accounts'!O$18, 'E2 Allocators'!$B$15:$W$15, 0),FALSE)*$F147), 0, VLOOKUP(VLOOKUP($A147, 'E4 TB Allocation Details'!$A$18:$L$214, MATCH("Demand ID", 'E4 TB Allocation Details'!$A$18:$L$18, 0),FALSE), 'E2 Allocators'!$B$15:$W$358, MATCH('O5 Details by Class &amp; Accounts'!O$18, 'E2 Allocators'!$B$15:$W$15, 0),FALSE)*$F147)</f>
        <v>0</v>
      </c>
      <c r="P147" s="1322">
        <f>IF(ISERROR(VLOOKUP(VLOOKUP($A147, 'E4 TB Allocation Details'!$A$18:$L$214, MATCH("Demand ID", 'E4 TB Allocation Details'!$A$18:$L$18, 0),FALSE), 'E2 Allocators'!$B$15:$W$358, MATCH('O5 Details by Class &amp; Accounts'!P$18, 'E2 Allocators'!$B$15:$W$15, 0),FALSE)*$F147), 0, VLOOKUP(VLOOKUP($A147, 'E4 TB Allocation Details'!$A$18:$L$214, MATCH("Demand ID", 'E4 TB Allocation Details'!$A$18:$L$18, 0),FALSE), 'E2 Allocators'!$B$15:$W$358, MATCH('O5 Details by Class &amp; Accounts'!P$18, 'E2 Allocators'!$B$15:$W$15, 0),FALSE)*$F147)</f>
        <v>0</v>
      </c>
      <c r="Q147" s="1322">
        <f>IF(ISERROR(VLOOKUP(VLOOKUP($A147, 'E4 TB Allocation Details'!$A$18:$L$214, MATCH("Demand ID", 'E4 TB Allocation Details'!$A$18:$L$18, 0),FALSE), 'E2 Allocators'!$B$15:$W$358, MATCH('O5 Details by Class &amp; Accounts'!Q$18, 'E2 Allocators'!$B$15:$W$15, 0),FALSE)*$F147), 0, VLOOKUP(VLOOKUP($A147, 'E4 TB Allocation Details'!$A$18:$L$214, MATCH("Demand ID", 'E4 TB Allocation Details'!$A$18:$L$18, 0),FALSE), 'E2 Allocators'!$B$15:$W$358, MATCH('O5 Details by Class &amp; Accounts'!Q$18, 'E2 Allocators'!$B$15:$W$15, 0),FALSE)*$F147)</f>
        <v>0</v>
      </c>
      <c r="R147" s="1322">
        <f>IF(ISERROR(VLOOKUP(VLOOKUP($A147, 'E4 TB Allocation Details'!$A$18:$L$214, MATCH("Demand ID", 'E4 TB Allocation Details'!$A$18:$L$18, 0),FALSE), 'E2 Allocators'!$B$15:$W$358, MATCH('O5 Details by Class &amp; Accounts'!R$18, 'E2 Allocators'!$B$15:$W$15, 0),FALSE)*$F147), 0, VLOOKUP(VLOOKUP($A147, 'E4 TB Allocation Details'!$A$18:$L$214, MATCH("Demand ID", 'E4 TB Allocation Details'!$A$18:$L$18, 0),FALSE), 'E2 Allocators'!$B$15:$W$358, MATCH('O5 Details by Class &amp; Accounts'!R$18, 'E2 Allocators'!$B$15:$W$15, 0),FALSE)*$F147)</f>
        <v>0</v>
      </c>
      <c r="S147" s="1322">
        <f>IF(ISERROR(VLOOKUP(VLOOKUP($A147, 'E4 TB Allocation Details'!$A$18:$L$214, MATCH("Demand ID", 'E4 TB Allocation Details'!$A$18:$L$18, 0),FALSE), 'E2 Allocators'!$B$15:$W$358, MATCH('O5 Details by Class &amp; Accounts'!S$18, 'E2 Allocators'!$B$15:$W$15, 0),FALSE)*$F147), 0, VLOOKUP(VLOOKUP($A147, 'E4 TB Allocation Details'!$A$18:$L$214, MATCH("Demand ID", 'E4 TB Allocation Details'!$A$18:$L$18, 0),FALSE), 'E2 Allocators'!$B$15:$W$358, MATCH('O5 Details by Class &amp; Accounts'!S$18, 'E2 Allocators'!$B$15:$W$15, 0),FALSE)*$F147)</f>
        <v>0</v>
      </c>
      <c r="T147" s="1322">
        <f>IF(ISERROR(VLOOKUP(VLOOKUP($A147, 'E4 TB Allocation Details'!$A$18:$L$214, MATCH("Demand ID", 'E4 TB Allocation Details'!$A$18:$L$18, 0),FALSE), 'E2 Allocators'!$B$15:$W$358, MATCH('O5 Details by Class &amp; Accounts'!T$18, 'E2 Allocators'!$B$15:$W$15, 0),FALSE)*$F147), 0, VLOOKUP(VLOOKUP($A147, 'E4 TB Allocation Details'!$A$18:$L$214, MATCH("Demand ID", 'E4 TB Allocation Details'!$A$18:$L$18, 0),FALSE), 'E2 Allocators'!$B$15:$W$358, MATCH('O5 Details by Class &amp; Accounts'!T$18, 'E2 Allocators'!$B$15:$W$15, 0),FALSE)*$F147)</f>
        <v>0</v>
      </c>
      <c r="U147" s="1322">
        <f>IF(ISERROR(VLOOKUP(VLOOKUP($A147, 'E4 TB Allocation Details'!$A$18:$L$214, MATCH("Demand ID", 'E4 TB Allocation Details'!$A$18:$L$18, 0),FALSE), 'E2 Allocators'!$B$15:$W$358, MATCH('O5 Details by Class &amp; Accounts'!U$18, 'E2 Allocators'!$B$15:$W$15, 0),FALSE)*$F147), 0, VLOOKUP(VLOOKUP($A147, 'E4 TB Allocation Details'!$A$18:$L$214, MATCH("Demand ID", 'E4 TB Allocation Details'!$A$18:$L$18, 0),FALSE), 'E2 Allocators'!$B$15:$W$358, MATCH('O5 Details by Class &amp; Accounts'!U$18, 'E2 Allocators'!$B$15:$W$15, 0),FALSE)*$F147)</f>
        <v>0</v>
      </c>
      <c r="V147" s="1322">
        <f>IF(ISERROR(VLOOKUP(VLOOKUP($A147, 'E4 TB Allocation Details'!$A$18:$L$214, MATCH("Demand ID", 'E4 TB Allocation Details'!$A$18:$L$18, 0),FALSE), 'E2 Allocators'!$B$15:$W$358, MATCH('O5 Details by Class &amp; Accounts'!V$18, 'E2 Allocators'!$B$15:$W$15, 0),FALSE)*$F147), 0, VLOOKUP(VLOOKUP($A147, 'E4 TB Allocation Details'!$A$18:$L$214, MATCH("Demand ID", 'E4 TB Allocation Details'!$A$18:$L$18, 0),FALSE), 'E2 Allocators'!$B$15:$W$358, MATCH('O5 Details by Class &amp; Accounts'!V$18, 'E2 Allocators'!$B$15:$W$15, 0),FALSE)*$F147)</f>
        <v>0</v>
      </c>
      <c r="W147" s="1322">
        <f>IF(ISERROR(VLOOKUP(VLOOKUP($A147, 'E4 TB Allocation Details'!$A$18:$L$214, MATCH("Demand ID", 'E4 TB Allocation Details'!$A$18:$L$18, 0),FALSE), 'E2 Allocators'!$B$15:$W$358, MATCH('O5 Details by Class &amp; Accounts'!W$18, 'E2 Allocators'!$B$15:$W$15, 0),FALSE)*$F147), 0, VLOOKUP(VLOOKUP($A147, 'E4 TB Allocation Details'!$A$18:$L$214, MATCH("Demand ID", 'E4 TB Allocation Details'!$A$18:$L$18, 0),FALSE), 'E2 Allocators'!$B$15:$W$358, MATCH('O5 Details by Class &amp; Accounts'!W$18, 'E2 Allocators'!$B$15:$W$15, 0),FALSE)*$F147)</f>
        <v>0</v>
      </c>
      <c r="X147" s="1322">
        <f>IF(ISERROR(VLOOKUP(VLOOKUP($A147, 'E4 TB Allocation Details'!$A$18:$L$214, MATCH("Demand ID", 'E4 TB Allocation Details'!$A$18:$L$18, 0),FALSE), 'E2 Allocators'!$B$15:$W$358, MATCH('O5 Details by Class &amp; Accounts'!X$18, 'E2 Allocators'!$B$15:$W$15, 0),FALSE)*$F147), 0, VLOOKUP(VLOOKUP($A147, 'E4 TB Allocation Details'!$A$18:$L$214, MATCH("Demand ID", 'E4 TB Allocation Details'!$A$18:$L$18, 0),FALSE), 'E2 Allocators'!$B$15:$W$358, MATCH('O5 Details by Class &amp; Accounts'!X$18, 'E2 Allocators'!$B$15:$W$15, 0),FALSE)*$F147)</f>
        <v>0</v>
      </c>
      <c r="Y147" s="1322">
        <f>IF(ISERROR(VLOOKUP(VLOOKUP($A147, 'E4 TB Allocation Details'!$A$18:$L$214, MATCH("Demand ID", 'E4 TB Allocation Details'!$A$18:$L$18, 0),FALSE), 'E2 Allocators'!$B$15:$W$358, MATCH('O5 Details by Class &amp; Accounts'!Y$18, 'E2 Allocators'!$B$15:$W$15, 0),FALSE)*$F147), 0, VLOOKUP(VLOOKUP($A147, 'E4 TB Allocation Details'!$A$18:$L$214, MATCH("Demand ID", 'E4 TB Allocation Details'!$A$18:$L$18, 0),FALSE), 'E2 Allocators'!$B$15:$W$358, MATCH('O5 Details by Class &amp; Accounts'!Y$18, 'E2 Allocators'!$B$15:$W$15, 0),FALSE)*$F147)</f>
        <v>0</v>
      </c>
      <c r="Z147" s="1322">
        <f>IF(ISERROR(VLOOKUP(VLOOKUP($A147, 'E4 TB Allocation Details'!$A$18:$L$214, MATCH("Demand ID", 'E4 TB Allocation Details'!$A$18:$L$18, 0),FALSE), 'E2 Allocators'!$B$15:$W$358, MATCH('O5 Details by Class &amp; Accounts'!Z$18, 'E2 Allocators'!$B$15:$W$15, 0),FALSE)*$F147), 0, VLOOKUP(VLOOKUP($A147, 'E4 TB Allocation Details'!$A$18:$L$214, MATCH("Demand ID", 'E4 TB Allocation Details'!$A$18:$L$18, 0),FALSE), 'E2 Allocators'!$B$15:$W$358, MATCH('O5 Details by Class &amp; Accounts'!Z$18, 'E2 Allocators'!$B$15:$W$15, 0),FALSE)*$F147)</f>
        <v>0</v>
      </c>
      <c r="AA147" s="1322">
        <f>IF(ISERROR(VLOOKUP(VLOOKUP($A147, 'E4 TB Allocation Details'!$A$18:$L$214, MATCH("Demand ID", 'E4 TB Allocation Details'!$A$18:$L$18, 0),FALSE), 'E2 Allocators'!$B$15:$W$358, MATCH('O5 Details by Class &amp; Accounts'!AA$18, 'E2 Allocators'!$B$15:$W$15, 0),FALSE)*$F147), 0, VLOOKUP(VLOOKUP($A147, 'E4 TB Allocation Details'!$A$18:$L$214, MATCH("Demand ID", 'E4 TB Allocation Details'!$A$18:$L$18, 0),FALSE), 'E2 Allocators'!$B$15:$W$358, MATCH('O5 Details by Class &amp; Accounts'!AA$18, 'E2 Allocators'!$B$15:$W$15, 0),FALSE)*$F147)</f>
        <v>0</v>
      </c>
      <c r="AB147" s="1322">
        <f>IF(ISERROR(VLOOKUP(VLOOKUP($A147, 'E4 TB Allocation Details'!$A$18:$L$214, MATCH("Demand ID", 'E4 TB Allocation Details'!$A$18:$L$18, 0),FALSE), 'E2 Allocators'!$B$15:$W$358, MATCH('O5 Details by Class &amp; Accounts'!AB$18, 'E2 Allocators'!$B$15:$W$15, 0),FALSE)*$F147), 0, VLOOKUP(VLOOKUP($A147, 'E4 TB Allocation Details'!$A$18:$L$214, MATCH("Demand ID", 'E4 TB Allocation Details'!$A$18:$L$18, 0),FALSE), 'E2 Allocators'!$B$15:$W$358, MATCH('O5 Details by Class &amp; Accounts'!AB$18, 'E2 Allocators'!$B$15:$W$15, 0),FALSE)*$F147)</f>
        <v>0</v>
      </c>
      <c r="AC147" s="1322">
        <f t="shared" si="39"/>
        <v>0</v>
      </c>
      <c r="AD147" s="1322">
        <f>IF(ISERROR(VLOOKUP(VLOOKUP($A147, 'E4 TB Allocation Details'!$A$18:$L$214, MATCH("Customer ID", 'E4 TB Allocation Details'!$A$18:$L$18, 0),FALSE), 'E2 Allocators'!$B$15:$W$358, MATCH('O5 Details by Class &amp; Accounts'!AD$18, 'E2 Allocators'!$B$15:$W$15, 0),FALSE)*$G147), 0, VLOOKUP(VLOOKUP($A147, 'E4 TB Allocation Details'!$A$18:$L$214, MATCH("Customer ID", 'E4 TB Allocation Details'!$A$18:$L$18, 0),FALSE), 'E2 Allocators'!$B$15:$W$358, MATCH('O5 Details by Class &amp; Accounts'!AD$18, 'E2 Allocators'!$B$15:$W$15, 0),FALSE)*$G147)</f>
        <v>16838.004551161663</v>
      </c>
      <c r="AE147" s="1322">
        <f>IF(ISERROR(VLOOKUP(VLOOKUP($A147, 'E4 TB Allocation Details'!$A$18:$L$214, MATCH("Customer ID", 'E4 TB Allocation Details'!$A$18:$L$18, 0),FALSE), 'E2 Allocators'!$B$15:$W$358, MATCH('O5 Details by Class &amp; Accounts'!AE$18, 'E2 Allocators'!$B$15:$W$15, 0),FALSE)*$G147), 0, VLOOKUP(VLOOKUP($A147, 'E4 TB Allocation Details'!$A$18:$L$214, MATCH("Customer ID", 'E4 TB Allocation Details'!$A$18:$L$18, 0),FALSE), 'E2 Allocators'!$B$15:$W$358, MATCH('O5 Details by Class &amp; Accounts'!AE$18, 'E2 Allocators'!$B$15:$W$15, 0),FALSE)*$G147)</f>
        <v>2771.0930176145271</v>
      </c>
      <c r="AF147" s="1322">
        <f>IF(ISERROR(VLOOKUP(VLOOKUP($A147, 'E4 TB Allocation Details'!$A$18:$L$214, MATCH("Customer ID", 'E4 TB Allocation Details'!$A$18:$L$18, 0),FALSE), 'E2 Allocators'!$B$15:$W$358, MATCH('O5 Details by Class &amp; Accounts'!AF$18, 'E2 Allocators'!$B$15:$W$15, 0),FALSE)*$G147), 0, VLOOKUP(VLOOKUP($A147, 'E4 TB Allocation Details'!$A$18:$L$214, MATCH("Customer ID", 'E4 TB Allocation Details'!$A$18:$L$18, 0),FALSE), 'E2 Allocators'!$B$15:$W$358, MATCH('O5 Details by Class &amp; Accounts'!AF$18, 'E2 Allocators'!$B$15:$W$15, 0),FALSE)*$G147)</f>
        <v>270.5688337695675</v>
      </c>
      <c r="AG147" s="1322">
        <f>IF(ISERROR(VLOOKUP(VLOOKUP($A147, 'E4 TB Allocation Details'!$A$18:$L$214, MATCH("Customer ID", 'E4 TB Allocation Details'!$A$18:$L$18, 0),FALSE), 'E2 Allocators'!$B$15:$W$358, MATCH('O5 Details by Class &amp; Accounts'!AG$18, 'E2 Allocators'!$B$15:$W$15, 0),FALSE)*$G147), 0, VLOOKUP(VLOOKUP($A147, 'E4 TB Allocation Details'!$A$18:$L$214, MATCH("Customer ID", 'E4 TB Allocation Details'!$A$18:$L$18, 0),FALSE), 'E2 Allocators'!$B$15:$W$358, MATCH('O5 Details by Class &amp; Accounts'!AG$18, 'E2 Allocators'!$B$15:$W$15, 0),FALSE)*$G147)</f>
        <v>0</v>
      </c>
      <c r="AH147" s="1322">
        <f>IF(ISERROR(VLOOKUP(VLOOKUP($A147, 'E4 TB Allocation Details'!$A$18:$L$214, MATCH("Customer ID", 'E4 TB Allocation Details'!$A$18:$L$18, 0),FALSE), 'E2 Allocators'!$B$15:$W$358, MATCH('O5 Details by Class &amp; Accounts'!AH$18, 'E2 Allocators'!$B$15:$W$15, 0),FALSE)*$G147), 0, VLOOKUP(VLOOKUP($A147, 'E4 TB Allocation Details'!$A$18:$L$214, MATCH("Customer ID", 'E4 TB Allocation Details'!$A$18:$L$18, 0),FALSE), 'E2 Allocators'!$B$15:$W$358, MATCH('O5 Details by Class &amp; Accounts'!AH$18, 'E2 Allocators'!$B$15:$W$15, 0),FALSE)*$G147)</f>
        <v>0</v>
      </c>
      <c r="AI147" s="1322">
        <f>IF(ISERROR(VLOOKUP(VLOOKUP($A147, 'E4 TB Allocation Details'!$A$18:$L$214, MATCH("Customer ID", 'E4 TB Allocation Details'!$A$18:$L$18, 0),FALSE), 'E2 Allocators'!$B$15:$W$358, MATCH('O5 Details by Class &amp; Accounts'!AI$18, 'E2 Allocators'!$B$15:$W$15, 0),FALSE)*$G147), 0, VLOOKUP(VLOOKUP($A147, 'E4 TB Allocation Details'!$A$18:$L$214, MATCH("Customer ID", 'E4 TB Allocation Details'!$A$18:$L$18, 0),FALSE), 'E2 Allocators'!$B$15:$W$358, MATCH('O5 Details by Class &amp; Accounts'!AI$18, 'E2 Allocators'!$B$15:$W$15, 0),FALSE)*$G147)</f>
        <v>2.0654109448058589</v>
      </c>
      <c r="AJ147" s="1322">
        <f>IF(ISERROR(VLOOKUP(VLOOKUP($A147, 'E4 TB Allocation Details'!$A$18:$L$214, MATCH("Customer ID", 'E4 TB Allocation Details'!$A$18:$L$18, 0),FALSE), 'E2 Allocators'!$B$15:$W$358, MATCH('O5 Details by Class &amp; Accounts'!AJ$18, 'E2 Allocators'!$B$15:$W$15, 0),FALSE)*$G147), 0, VLOOKUP(VLOOKUP($A147, 'E4 TB Allocation Details'!$A$18:$L$214, MATCH("Customer ID", 'E4 TB Allocation Details'!$A$18:$L$18, 0),FALSE), 'E2 Allocators'!$B$15:$W$358, MATCH('O5 Details by Class &amp; Accounts'!AJ$18, 'E2 Allocators'!$B$15:$W$15, 0),FALSE)*$G147)</f>
        <v>4516.5708363533895</v>
      </c>
      <c r="AK147" s="1322">
        <f>IF(ISERROR(VLOOKUP(VLOOKUP($A147, 'E4 TB Allocation Details'!$A$18:$L$214, MATCH("Customer ID", 'E4 TB Allocation Details'!$A$18:$L$18, 0),FALSE), 'E2 Allocators'!$B$15:$W$358, MATCH('O5 Details by Class &amp; Accounts'!AK$18, 'E2 Allocators'!$B$15:$W$15, 0),FALSE)*$G147), 0, VLOOKUP(VLOOKUP($A147, 'E4 TB Allocation Details'!$A$18:$L$214, MATCH("Customer ID", 'E4 TB Allocation Details'!$A$18:$L$18, 0),FALSE), 'E2 Allocators'!$B$15:$W$358, MATCH('O5 Details by Class &amp; Accounts'!AK$18, 'E2 Allocators'!$B$15:$W$15, 0),FALSE)*$G147)</f>
        <v>0</v>
      </c>
      <c r="AL147" s="1322">
        <f>IF(ISERROR(VLOOKUP(VLOOKUP($A147, 'E4 TB Allocation Details'!$A$18:$L$214, MATCH("Customer ID", 'E4 TB Allocation Details'!$A$18:$L$18, 0),FALSE), 'E2 Allocators'!$B$15:$W$358, MATCH('O5 Details by Class &amp; Accounts'!AL$18, 'E2 Allocators'!$B$15:$W$15, 0),FALSE)*$G147), 0, VLOOKUP(VLOOKUP($A147, 'E4 TB Allocation Details'!$A$18:$L$214, MATCH("Customer ID", 'E4 TB Allocation Details'!$A$18:$L$18, 0),FALSE), 'E2 Allocators'!$B$15:$W$358, MATCH('O5 Details by Class &amp; Accounts'!AL$18, 'E2 Allocators'!$B$15:$W$15, 0),FALSE)*$G147)</f>
        <v>53.700684564952326</v>
      </c>
      <c r="AM147" s="1322">
        <f>IF(ISERROR(VLOOKUP(VLOOKUP($A147, 'E4 TB Allocation Details'!$A$18:$L$214, MATCH("Customer ID", 'E4 TB Allocation Details'!$A$18:$L$18, 0),FALSE), 'E2 Allocators'!$B$15:$W$358, MATCH('O5 Details by Class &amp; Accounts'!AM$18, 'E2 Allocators'!$B$15:$W$15, 0),FALSE)*$G147), 0, VLOOKUP(VLOOKUP($A147, 'E4 TB Allocation Details'!$A$18:$L$214, MATCH("Customer ID", 'E4 TB Allocation Details'!$A$18:$L$18, 0),FALSE), 'E2 Allocators'!$B$15:$W$358, MATCH('O5 Details by Class &amp; Accounts'!AM$18, 'E2 Allocators'!$B$15:$W$15, 0),FALSE)*$G147)</f>
        <v>0</v>
      </c>
      <c r="AN147" s="1322">
        <f>IF(ISERROR(VLOOKUP(VLOOKUP($A147, 'E4 TB Allocation Details'!$A$18:$L$214, MATCH("Customer ID", 'E4 TB Allocation Details'!$A$18:$L$18, 0),FALSE), 'E2 Allocators'!$B$15:$W$358, MATCH('O5 Details by Class &amp; Accounts'!AN$18, 'E2 Allocators'!$B$15:$W$15, 0),FALSE)*$G147), 0, VLOOKUP(VLOOKUP($A147, 'E4 TB Allocation Details'!$A$18:$L$214, MATCH("Customer ID", 'E4 TB Allocation Details'!$A$18:$L$18, 0),FALSE), 'E2 Allocators'!$B$15:$W$358, MATCH('O5 Details by Class &amp; Accounts'!AN$18, 'E2 Allocators'!$B$15:$W$15, 0),FALSE)*$G147)</f>
        <v>0</v>
      </c>
      <c r="AO147" s="1322">
        <f>IF(ISERROR(VLOOKUP(VLOOKUP($A147, 'E4 TB Allocation Details'!$A$18:$L$214, MATCH("Customer ID", 'E4 TB Allocation Details'!$A$18:$L$18, 0),FALSE), 'E2 Allocators'!$B$15:$W$358, MATCH('O5 Details by Class &amp; Accounts'!AO$18, 'E2 Allocators'!$B$15:$W$15, 0),FALSE)*$G147), 0, VLOOKUP(VLOOKUP($A147, 'E4 TB Allocation Details'!$A$18:$L$214, MATCH("Customer ID", 'E4 TB Allocation Details'!$A$18:$L$18, 0),FALSE), 'E2 Allocators'!$B$15:$W$358, MATCH('O5 Details by Class &amp; Accounts'!AO$18, 'E2 Allocators'!$B$15:$W$15, 0),FALSE)*$G147)</f>
        <v>0</v>
      </c>
      <c r="AP147" s="1322">
        <f>IF(ISERROR(VLOOKUP(VLOOKUP($A147, 'E4 TB Allocation Details'!$A$18:$L$214, MATCH("Customer ID", 'E4 TB Allocation Details'!$A$18:$L$18, 0),FALSE), 'E2 Allocators'!$B$15:$W$358, MATCH('O5 Details by Class &amp; Accounts'!AP$18, 'E2 Allocators'!$B$15:$W$15, 0),FALSE)*$G147), 0, VLOOKUP(VLOOKUP($A147, 'E4 TB Allocation Details'!$A$18:$L$214, MATCH("Customer ID", 'E4 TB Allocation Details'!$A$18:$L$18, 0),FALSE), 'E2 Allocators'!$B$15:$W$358, MATCH('O5 Details by Class &amp; Accounts'!AP$18, 'E2 Allocators'!$B$15:$W$15, 0),FALSE)*$G147)</f>
        <v>0</v>
      </c>
      <c r="AQ147" s="1322">
        <f>IF(ISERROR(VLOOKUP(VLOOKUP($A147, 'E4 TB Allocation Details'!$A$18:$L$214, MATCH("Customer ID", 'E4 TB Allocation Details'!$A$18:$L$18, 0),FALSE), 'E2 Allocators'!$B$15:$W$358, MATCH('O5 Details by Class &amp; Accounts'!AQ$18, 'E2 Allocators'!$B$15:$W$15, 0),FALSE)*$G147), 0, VLOOKUP(VLOOKUP($A147, 'E4 TB Allocation Details'!$A$18:$L$214, MATCH("Customer ID", 'E4 TB Allocation Details'!$A$18:$L$18, 0),FALSE), 'E2 Allocators'!$B$15:$W$358, MATCH('O5 Details by Class &amp; Accounts'!AQ$18, 'E2 Allocators'!$B$15:$W$15, 0),FALSE)*$G147)</f>
        <v>0</v>
      </c>
      <c r="AR147" s="1322">
        <f>IF(ISERROR(VLOOKUP(VLOOKUP($A147, 'E4 TB Allocation Details'!$A$18:$L$214, MATCH("Customer ID", 'E4 TB Allocation Details'!$A$18:$L$18, 0),FALSE), 'E2 Allocators'!$B$15:$W$358, MATCH('O5 Details by Class &amp; Accounts'!AR$18, 'E2 Allocators'!$B$15:$W$15, 0),FALSE)*$G147), 0, VLOOKUP(VLOOKUP($A147, 'E4 TB Allocation Details'!$A$18:$L$214, MATCH("Customer ID", 'E4 TB Allocation Details'!$A$18:$L$18, 0),FALSE), 'E2 Allocators'!$B$15:$W$358, MATCH('O5 Details by Class &amp; Accounts'!AR$18, 'E2 Allocators'!$B$15:$W$15, 0),FALSE)*$G147)</f>
        <v>0</v>
      </c>
      <c r="AS147" s="1322">
        <f>IF(ISERROR(VLOOKUP(VLOOKUP($A147, 'E4 TB Allocation Details'!$A$18:$L$214, MATCH("Customer ID", 'E4 TB Allocation Details'!$A$18:$L$18, 0),FALSE), 'E2 Allocators'!$B$15:$W$358, MATCH('O5 Details by Class &amp; Accounts'!AS$18, 'E2 Allocators'!$B$15:$W$15, 0),FALSE)*$G147), 0, VLOOKUP(VLOOKUP($A147, 'E4 TB Allocation Details'!$A$18:$L$214, MATCH("Customer ID", 'E4 TB Allocation Details'!$A$18:$L$18, 0),FALSE), 'E2 Allocators'!$B$15:$W$358, MATCH('O5 Details by Class &amp; Accounts'!AS$18, 'E2 Allocators'!$B$15:$W$15, 0),FALSE)*$G147)</f>
        <v>0</v>
      </c>
      <c r="AT147" s="1322">
        <f>IF(ISERROR(VLOOKUP(VLOOKUP($A147, 'E4 TB Allocation Details'!$A$18:$L$214, MATCH("Customer ID", 'E4 TB Allocation Details'!$A$18:$L$18, 0),FALSE), 'E2 Allocators'!$B$15:$W$358, MATCH('O5 Details by Class &amp; Accounts'!AT$18, 'E2 Allocators'!$B$15:$W$15, 0),FALSE)*$G147), 0, VLOOKUP(VLOOKUP($A147, 'E4 TB Allocation Details'!$A$18:$L$214, MATCH("Customer ID", 'E4 TB Allocation Details'!$A$18:$L$18, 0),FALSE), 'E2 Allocators'!$B$15:$W$358, MATCH('O5 Details by Class &amp; Accounts'!AT$18, 'E2 Allocators'!$B$15:$W$15, 0),FALSE)*$G147)</f>
        <v>0</v>
      </c>
      <c r="AU147" s="1322">
        <f>IF(ISERROR(VLOOKUP(VLOOKUP($A147, 'E4 TB Allocation Details'!$A$18:$L$214, MATCH("Customer ID", 'E4 TB Allocation Details'!$A$18:$L$18, 0),FALSE), 'E2 Allocators'!$B$15:$W$358, MATCH('O5 Details by Class &amp; Accounts'!AU$18, 'E2 Allocators'!$B$15:$W$15, 0),FALSE)*$G147), 0, VLOOKUP(VLOOKUP($A147, 'E4 TB Allocation Details'!$A$18:$L$214, MATCH("Customer ID", 'E4 TB Allocation Details'!$A$18:$L$18, 0),FALSE), 'E2 Allocators'!$B$15:$W$358, MATCH('O5 Details by Class &amp; Accounts'!AU$18, 'E2 Allocators'!$B$15:$W$15, 0),FALSE)*$G147)</f>
        <v>0</v>
      </c>
      <c r="AV147" s="1322">
        <f>IF(ISERROR(VLOOKUP(VLOOKUP($A147, 'E4 TB Allocation Details'!$A$18:$L$214, MATCH("Customer ID", 'E4 TB Allocation Details'!$A$18:$L$18, 0),FALSE), 'E2 Allocators'!$B$15:$W$358, MATCH('O5 Details by Class &amp; Accounts'!AV$18, 'E2 Allocators'!$B$15:$W$15, 0),FALSE)*$G147), 0, VLOOKUP(VLOOKUP($A147, 'E4 TB Allocation Details'!$A$18:$L$214, MATCH("Customer ID", 'E4 TB Allocation Details'!$A$18:$L$18, 0),FALSE), 'E2 Allocators'!$B$15:$W$358, MATCH('O5 Details by Class &amp; Accounts'!AV$18, 'E2 Allocators'!$B$15:$W$15, 0),FALSE)*$G147)</f>
        <v>0</v>
      </c>
      <c r="AW147" s="1322">
        <f>IF(ISERROR(VLOOKUP(VLOOKUP($A147, 'E4 TB Allocation Details'!$A$18:$L$214, MATCH("Customer ID", 'E4 TB Allocation Details'!$A$18:$L$18, 0),FALSE), 'E2 Allocators'!$B$15:$W$358, MATCH('O5 Details by Class &amp; Accounts'!AW$18, 'E2 Allocators'!$B$15:$W$15, 0),FALSE)*$G147), 0, VLOOKUP(VLOOKUP($A147, 'E4 TB Allocation Details'!$A$18:$L$214, MATCH("Customer ID", 'E4 TB Allocation Details'!$A$18:$L$18, 0),FALSE), 'E2 Allocators'!$B$15:$W$358, MATCH('O5 Details by Class &amp; Accounts'!AW$18, 'E2 Allocators'!$B$15:$W$15, 0),FALSE)*$G147)</f>
        <v>0</v>
      </c>
      <c r="AX147" s="1322">
        <f t="shared" si="40"/>
        <v>24452.003334408902</v>
      </c>
      <c r="AY147" s="1322">
        <f>IF(ISERROR(VLOOKUP(VLOOKUP($A147, 'E4 TB Allocation Details'!$A$18:$L$214, MATCH("Misc ID", 'E4 TB Allocation Details'!$A$18:$L$18, 0),FALSE), 'E2 Allocators'!$B$15:$W$358, MATCH('O5 Details by Class &amp; Accounts'!AY$18, 'E2 Allocators'!$B$15:$W$15, 0),FALSE)*$E147), 0, VLOOKUP(VLOOKUP($A147, 'E4 TB Allocation Details'!$A$18:$L$214, MATCH("Misc ID", 'E4 TB Allocation Details'!$A$18:$L$18, 0),FALSE), 'E2 Allocators'!$B$15:$W$358, MATCH('O5 Details by Class &amp; Accounts'!AY$18, 'E2 Allocators'!$B$15:$W$15, 0),FALSE)*$E147)</f>
        <v>0</v>
      </c>
      <c r="AZ147" s="1322">
        <f>IF(ISERROR(VLOOKUP(VLOOKUP($A147, 'E4 TB Allocation Details'!$A$18:$L$214, MATCH("Misc ID", 'E4 TB Allocation Details'!$A$18:$L$18, 0),FALSE), 'E2 Allocators'!$B$15:$W$358, MATCH('O5 Details by Class &amp; Accounts'!AZ$18, 'E2 Allocators'!$B$15:$W$15, 0),FALSE)*$E147), 0, VLOOKUP(VLOOKUP($A147, 'E4 TB Allocation Details'!$A$18:$L$214, MATCH("Misc ID", 'E4 TB Allocation Details'!$A$18:$L$18, 0),FALSE), 'E2 Allocators'!$B$15:$W$358, MATCH('O5 Details by Class &amp; Accounts'!AZ$18, 'E2 Allocators'!$B$15:$W$15, 0),FALSE)*$E147)</f>
        <v>0</v>
      </c>
      <c r="BA147" s="1322">
        <f>IF(ISERROR(VLOOKUP(VLOOKUP($A147, 'E4 TB Allocation Details'!$A$18:$L$214, MATCH("Misc ID", 'E4 TB Allocation Details'!$A$18:$L$18, 0),FALSE), 'E2 Allocators'!$B$15:$W$358, MATCH('O5 Details by Class &amp; Accounts'!BA$18, 'E2 Allocators'!$B$15:$W$15, 0),FALSE)*$E147), 0, VLOOKUP(VLOOKUP($A147, 'E4 TB Allocation Details'!$A$18:$L$214, MATCH("Misc ID", 'E4 TB Allocation Details'!$A$18:$L$18, 0),FALSE), 'E2 Allocators'!$B$15:$W$358, MATCH('O5 Details by Class &amp; Accounts'!BA$18, 'E2 Allocators'!$B$15:$W$15, 0),FALSE)*$E147)</f>
        <v>0</v>
      </c>
      <c r="BB147" s="1322">
        <f>IF(ISERROR(VLOOKUP(VLOOKUP($A147, 'E4 TB Allocation Details'!$A$18:$L$214, MATCH("Misc ID", 'E4 TB Allocation Details'!$A$18:$L$18, 0),FALSE), 'E2 Allocators'!$B$15:$W$358, MATCH('O5 Details by Class &amp; Accounts'!BB$18, 'E2 Allocators'!$B$15:$W$15, 0),FALSE)*$E147), 0, VLOOKUP(VLOOKUP($A147, 'E4 TB Allocation Details'!$A$18:$L$214, MATCH("Misc ID", 'E4 TB Allocation Details'!$A$18:$L$18, 0),FALSE), 'E2 Allocators'!$B$15:$W$358, MATCH('O5 Details by Class &amp; Accounts'!BB$18, 'E2 Allocators'!$B$15:$W$15, 0),FALSE)*$E147)</f>
        <v>0</v>
      </c>
      <c r="BC147" s="1322">
        <f>IF(ISERROR(VLOOKUP(VLOOKUP($A147, 'E4 TB Allocation Details'!$A$18:$L$214, MATCH("Misc ID", 'E4 TB Allocation Details'!$A$18:$L$18, 0),FALSE), 'E2 Allocators'!$B$15:$W$358, MATCH('O5 Details by Class &amp; Accounts'!BC$18, 'E2 Allocators'!$B$15:$W$15, 0),FALSE)*$E147), 0, VLOOKUP(VLOOKUP($A147, 'E4 TB Allocation Details'!$A$18:$L$214, MATCH("Misc ID", 'E4 TB Allocation Details'!$A$18:$L$18, 0),FALSE), 'E2 Allocators'!$B$15:$W$358, MATCH('O5 Details by Class &amp; Accounts'!BC$18, 'E2 Allocators'!$B$15:$W$15, 0),FALSE)*$E147)</f>
        <v>0</v>
      </c>
      <c r="BD147" s="1322">
        <f>IF(ISERROR(VLOOKUP(VLOOKUP($A147, 'E4 TB Allocation Details'!$A$18:$L$214, MATCH("Misc ID", 'E4 TB Allocation Details'!$A$18:$L$18, 0),FALSE), 'E2 Allocators'!$B$15:$W$358, MATCH('O5 Details by Class &amp; Accounts'!BD$18, 'E2 Allocators'!$B$15:$W$15, 0),FALSE)*$E147), 0, VLOOKUP(VLOOKUP($A147, 'E4 TB Allocation Details'!$A$18:$L$214, MATCH("Misc ID", 'E4 TB Allocation Details'!$A$18:$L$18, 0),FALSE), 'E2 Allocators'!$B$15:$W$358, MATCH('O5 Details by Class &amp; Accounts'!BD$18, 'E2 Allocators'!$B$15:$W$15, 0),FALSE)*$E147)</f>
        <v>0</v>
      </c>
      <c r="BE147" s="1322">
        <f>IF(ISERROR(VLOOKUP(VLOOKUP($A147, 'E4 TB Allocation Details'!$A$18:$L$214, MATCH("Misc ID", 'E4 TB Allocation Details'!$A$18:$L$18, 0),FALSE), 'E2 Allocators'!$B$15:$W$358, MATCH('O5 Details by Class &amp; Accounts'!BE$18, 'E2 Allocators'!$B$15:$W$15, 0),FALSE)*$E147), 0, VLOOKUP(VLOOKUP($A147, 'E4 TB Allocation Details'!$A$18:$L$214, MATCH("Misc ID", 'E4 TB Allocation Details'!$A$18:$L$18, 0),FALSE), 'E2 Allocators'!$B$15:$W$358, MATCH('O5 Details by Class &amp; Accounts'!BE$18, 'E2 Allocators'!$B$15:$W$15, 0),FALSE)*$E147)</f>
        <v>0</v>
      </c>
      <c r="BF147" s="1322">
        <f>IF(ISERROR(VLOOKUP(VLOOKUP($A147, 'E4 TB Allocation Details'!$A$18:$L$214, MATCH("Misc ID", 'E4 TB Allocation Details'!$A$18:$L$18, 0),FALSE), 'E2 Allocators'!$B$15:$W$358, MATCH('O5 Details by Class &amp; Accounts'!BF$18, 'E2 Allocators'!$B$15:$W$15, 0),FALSE)*$E147), 0, VLOOKUP(VLOOKUP($A147, 'E4 TB Allocation Details'!$A$18:$L$214, MATCH("Misc ID", 'E4 TB Allocation Details'!$A$18:$L$18, 0),FALSE), 'E2 Allocators'!$B$15:$W$358, MATCH('O5 Details by Class &amp; Accounts'!BF$18, 'E2 Allocators'!$B$15:$W$15, 0),FALSE)*$E147)</f>
        <v>0</v>
      </c>
      <c r="BG147" s="1322">
        <f>IF(ISERROR(VLOOKUP(VLOOKUP($A147, 'E4 TB Allocation Details'!$A$18:$L$214, MATCH("Misc ID", 'E4 TB Allocation Details'!$A$18:$L$18, 0),FALSE), 'E2 Allocators'!$B$15:$W$358, MATCH('O5 Details by Class &amp; Accounts'!BG$18, 'E2 Allocators'!$B$15:$W$15, 0),FALSE)*$E147), 0, VLOOKUP(VLOOKUP($A147, 'E4 TB Allocation Details'!$A$18:$L$214, MATCH("Misc ID", 'E4 TB Allocation Details'!$A$18:$L$18, 0),FALSE), 'E2 Allocators'!$B$15:$W$358, MATCH('O5 Details by Class &amp; Accounts'!BG$18, 'E2 Allocators'!$B$15:$W$15, 0),FALSE)*$E147)</f>
        <v>0</v>
      </c>
      <c r="BH147" s="1322">
        <f>IF(ISERROR(VLOOKUP(VLOOKUP($A147, 'E4 TB Allocation Details'!$A$18:$L$214, MATCH("Misc ID", 'E4 TB Allocation Details'!$A$18:$L$18, 0),FALSE), 'E2 Allocators'!$B$15:$W$358, MATCH('O5 Details by Class &amp; Accounts'!BH$18, 'E2 Allocators'!$B$15:$W$15, 0),FALSE)*$E147), 0, VLOOKUP(VLOOKUP($A147, 'E4 TB Allocation Details'!$A$18:$L$214, MATCH("Misc ID", 'E4 TB Allocation Details'!$A$18:$L$18, 0),FALSE), 'E2 Allocators'!$B$15:$W$358, MATCH('O5 Details by Class &amp; Accounts'!BH$18, 'E2 Allocators'!$B$15:$W$15, 0),FALSE)*$E147)</f>
        <v>0</v>
      </c>
      <c r="BI147" s="1322">
        <f>IF(ISERROR(VLOOKUP(VLOOKUP($A147, 'E4 TB Allocation Details'!$A$18:$L$214, MATCH("Misc ID", 'E4 TB Allocation Details'!$A$18:$L$18, 0),FALSE), 'E2 Allocators'!$B$15:$W$358, MATCH('O5 Details by Class &amp; Accounts'!BI$18, 'E2 Allocators'!$B$15:$W$15, 0),FALSE)*$E147), 0, VLOOKUP(VLOOKUP($A147, 'E4 TB Allocation Details'!$A$18:$L$214, MATCH("Misc ID", 'E4 TB Allocation Details'!$A$18:$L$18, 0),FALSE), 'E2 Allocators'!$B$15:$W$358, MATCH('O5 Details by Class &amp; Accounts'!BI$18, 'E2 Allocators'!$B$15:$W$15, 0),FALSE)*$E147)</f>
        <v>0</v>
      </c>
      <c r="BJ147" s="1322">
        <f>IF(ISERROR(VLOOKUP(VLOOKUP($A147, 'E4 TB Allocation Details'!$A$18:$L$214, MATCH("Misc ID", 'E4 TB Allocation Details'!$A$18:$L$18, 0),FALSE), 'E2 Allocators'!$B$15:$W$358, MATCH('O5 Details by Class &amp; Accounts'!BJ$18, 'E2 Allocators'!$B$15:$W$15, 0),FALSE)*$E147), 0, VLOOKUP(VLOOKUP($A147, 'E4 TB Allocation Details'!$A$18:$L$214, MATCH("Misc ID", 'E4 TB Allocation Details'!$A$18:$L$18, 0),FALSE), 'E2 Allocators'!$B$15:$W$358, MATCH('O5 Details by Class &amp; Accounts'!BJ$18, 'E2 Allocators'!$B$15:$W$15, 0),FALSE)*$E147)</f>
        <v>0</v>
      </c>
      <c r="BK147" s="1322">
        <f>IF(ISERROR(VLOOKUP(VLOOKUP($A147, 'E4 TB Allocation Details'!$A$18:$L$214, MATCH("Misc ID", 'E4 TB Allocation Details'!$A$18:$L$18, 0),FALSE), 'E2 Allocators'!$B$15:$W$358, MATCH('O5 Details by Class &amp; Accounts'!BK$18, 'E2 Allocators'!$B$15:$W$15, 0),FALSE)*$E147), 0, VLOOKUP(VLOOKUP($A147, 'E4 TB Allocation Details'!$A$18:$L$214, MATCH("Misc ID", 'E4 TB Allocation Details'!$A$18:$L$18, 0),FALSE), 'E2 Allocators'!$B$15:$W$358, MATCH('O5 Details by Class &amp; Accounts'!BK$18, 'E2 Allocators'!$B$15:$W$15, 0),FALSE)*$E147)</f>
        <v>0</v>
      </c>
      <c r="BL147" s="1322">
        <f>IF(ISERROR(VLOOKUP(VLOOKUP($A147, 'E4 TB Allocation Details'!$A$18:$L$214, MATCH("Misc ID", 'E4 TB Allocation Details'!$A$18:$L$18, 0),FALSE), 'E2 Allocators'!$B$15:$W$358, MATCH('O5 Details by Class &amp; Accounts'!BL$18, 'E2 Allocators'!$B$15:$W$15, 0),FALSE)*$E147), 0, VLOOKUP(VLOOKUP($A147, 'E4 TB Allocation Details'!$A$18:$L$214, MATCH("Misc ID", 'E4 TB Allocation Details'!$A$18:$L$18, 0),FALSE), 'E2 Allocators'!$B$15:$W$358, MATCH('O5 Details by Class &amp; Accounts'!BL$18, 'E2 Allocators'!$B$15:$W$15, 0),FALSE)*$E147)</f>
        <v>0</v>
      </c>
      <c r="BM147" s="1322">
        <f>IF(ISERROR(VLOOKUP(VLOOKUP($A147, 'E4 TB Allocation Details'!$A$18:$L$214, MATCH("Misc ID", 'E4 TB Allocation Details'!$A$18:$L$18, 0),FALSE), 'E2 Allocators'!$B$15:$W$358, MATCH('O5 Details by Class &amp; Accounts'!BM$18, 'E2 Allocators'!$B$15:$W$15, 0),FALSE)*$E147), 0, VLOOKUP(VLOOKUP($A147, 'E4 TB Allocation Details'!$A$18:$L$214, MATCH("Misc ID", 'E4 TB Allocation Details'!$A$18:$L$18, 0),FALSE), 'E2 Allocators'!$B$15:$W$358, MATCH('O5 Details by Class &amp; Accounts'!BM$18, 'E2 Allocators'!$B$15:$W$15, 0),FALSE)*$E147)</f>
        <v>0</v>
      </c>
      <c r="BN147" s="1322">
        <f>IF(ISERROR(VLOOKUP(VLOOKUP($A147, 'E4 TB Allocation Details'!$A$18:$L$214, MATCH("Misc ID", 'E4 TB Allocation Details'!$A$18:$L$18, 0),FALSE), 'E2 Allocators'!$B$15:$W$358, MATCH('O5 Details by Class &amp; Accounts'!BN$18, 'E2 Allocators'!$B$15:$W$15, 0),FALSE)*$E147), 0, VLOOKUP(VLOOKUP($A147, 'E4 TB Allocation Details'!$A$18:$L$214, MATCH("Misc ID", 'E4 TB Allocation Details'!$A$18:$L$18, 0),FALSE), 'E2 Allocators'!$B$15:$W$358, MATCH('O5 Details by Class &amp; Accounts'!BN$18, 'E2 Allocators'!$B$15:$W$15, 0),FALSE)*$E147)</f>
        <v>0</v>
      </c>
      <c r="BO147" s="1322">
        <f>IF(ISERROR(VLOOKUP(VLOOKUP($A147, 'E4 TB Allocation Details'!$A$18:$L$214, MATCH("Misc ID", 'E4 TB Allocation Details'!$A$18:$L$18, 0),FALSE), 'E2 Allocators'!$B$15:$W$358, MATCH('O5 Details by Class &amp; Accounts'!BO$18, 'E2 Allocators'!$B$15:$W$15, 0),FALSE)*$E147), 0, VLOOKUP(VLOOKUP($A147, 'E4 TB Allocation Details'!$A$18:$L$214, MATCH("Misc ID", 'E4 TB Allocation Details'!$A$18:$L$18, 0),FALSE), 'E2 Allocators'!$B$15:$W$358, MATCH('O5 Details by Class &amp; Accounts'!BO$18, 'E2 Allocators'!$B$15:$W$15, 0),FALSE)*$E147)</f>
        <v>0</v>
      </c>
      <c r="BP147" s="1322">
        <f>IF(ISERROR(VLOOKUP(VLOOKUP($A147, 'E4 TB Allocation Details'!$A$18:$L$214, MATCH("Misc ID", 'E4 TB Allocation Details'!$A$18:$L$18, 0),FALSE), 'E2 Allocators'!$B$15:$W$358, MATCH('O5 Details by Class &amp; Accounts'!BP$18, 'E2 Allocators'!$B$15:$W$15, 0),FALSE)*$E147), 0, VLOOKUP(VLOOKUP($A147, 'E4 TB Allocation Details'!$A$18:$L$214, MATCH("Misc ID", 'E4 TB Allocation Details'!$A$18:$L$18, 0),FALSE), 'E2 Allocators'!$B$15:$W$358, MATCH('O5 Details by Class &amp; Accounts'!BP$18, 'E2 Allocators'!$B$15:$W$15, 0),FALSE)*$E147)</f>
        <v>0</v>
      </c>
      <c r="BQ147" s="1322">
        <f>IF(ISERROR(VLOOKUP(VLOOKUP($A147, 'E4 TB Allocation Details'!$A$18:$L$214, MATCH("Misc ID", 'E4 TB Allocation Details'!$A$18:$L$18, 0),FALSE), 'E2 Allocators'!$B$15:$W$358, MATCH('O5 Details by Class &amp; Accounts'!BQ$18, 'E2 Allocators'!$B$15:$W$15, 0),FALSE)*$E147), 0, VLOOKUP(VLOOKUP($A147, 'E4 TB Allocation Details'!$A$18:$L$214, MATCH("Misc ID", 'E4 TB Allocation Details'!$A$18:$L$18, 0),FALSE), 'E2 Allocators'!$B$15:$W$358, MATCH('O5 Details by Class &amp; Accounts'!BQ$18, 'E2 Allocators'!$B$15:$W$15, 0),FALSE)*$E147)</f>
        <v>0</v>
      </c>
      <c r="BR147" s="1322">
        <f>IF(ISERROR(VLOOKUP(VLOOKUP($A147, 'E4 TB Allocation Details'!$A$18:$L$214, MATCH("Misc ID", 'E4 TB Allocation Details'!$A$18:$L$18, 0),FALSE), 'E2 Allocators'!$B$15:$W$358, MATCH('O5 Details by Class &amp; Accounts'!BR$18, 'E2 Allocators'!$B$15:$W$15, 0),FALSE)*$E147), 0, VLOOKUP(VLOOKUP($A147, 'E4 TB Allocation Details'!$A$18:$L$214, MATCH("Misc ID", 'E4 TB Allocation Details'!$A$18:$L$18, 0),FALSE), 'E2 Allocators'!$B$15:$W$358, MATCH('O5 Details by Class &amp; Accounts'!BR$18, 'E2 Allocators'!$B$15:$W$15, 0),FALSE)*$E147)</f>
        <v>0</v>
      </c>
      <c r="BS147" s="1322">
        <f t="shared" si="41"/>
        <v>0</v>
      </c>
      <c r="BT147" s="1322">
        <f>IF(ISERROR(VLOOKUP(VLOOKUP($A147, 'E4 TB Allocation Details'!$A$18:$L$214, MATCH("A &amp; G ID", 'E4 TB Allocation Details'!$A$18:$L$18, 0),FALSE), 'E2 Allocators'!$B$15:$W$358, MATCH('O5 Details by Class &amp; Accounts'!BT$18, 'E2 Allocators'!$B$15:$W$15, 0),FALSE)*$E147), 0, VLOOKUP(VLOOKUP($A147, 'E4 TB Allocation Details'!$A$18:$L$214, MATCH("A &amp; G ID", 'E4 TB Allocation Details'!$A$18:$L$18, 0),FALSE), 'E2 Allocators'!$B$15:$W$358, MATCH('O5 Details by Class &amp; Accounts'!BT$18, 'E2 Allocators'!$B$15:$W$15, 0),FALSE)*$E147)</f>
        <v>0</v>
      </c>
      <c r="BU147" s="1322">
        <f>IF(ISERROR(VLOOKUP(VLOOKUP($A147, 'E4 TB Allocation Details'!$A$18:$L$214, MATCH("A &amp; G ID", 'E4 TB Allocation Details'!$A$18:$L$18, 0),FALSE), 'E2 Allocators'!$B$15:$W$358, MATCH('O5 Details by Class &amp; Accounts'!BU$18, 'E2 Allocators'!$B$15:$W$15, 0),FALSE)*$E147), 0, VLOOKUP(VLOOKUP($A147, 'E4 TB Allocation Details'!$A$18:$L$214, MATCH("A &amp; G ID", 'E4 TB Allocation Details'!$A$18:$L$18, 0),FALSE), 'E2 Allocators'!$B$15:$W$358, MATCH('O5 Details by Class &amp; Accounts'!BU$18, 'E2 Allocators'!$B$15:$W$15, 0),FALSE)*$E147)</f>
        <v>0</v>
      </c>
      <c r="BV147" s="1322">
        <f>IF(ISERROR(VLOOKUP(VLOOKUP($A147, 'E4 TB Allocation Details'!$A$18:$L$214, MATCH("A &amp; G ID", 'E4 TB Allocation Details'!$A$18:$L$18, 0),FALSE), 'E2 Allocators'!$B$15:$W$358, MATCH('O5 Details by Class &amp; Accounts'!BV$18, 'E2 Allocators'!$B$15:$W$15, 0),FALSE)*$E147), 0, VLOOKUP(VLOOKUP($A147, 'E4 TB Allocation Details'!$A$18:$L$214, MATCH("A &amp; G ID", 'E4 TB Allocation Details'!$A$18:$L$18, 0),FALSE), 'E2 Allocators'!$B$15:$W$358, MATCH('O5 Details by Class &amp; Accounts'!BV$18, 'E2 Allocators'!$B$15:$W$15, 0),FALSE)*$E147)</f>
        <v>0</v>
      </c>
      <c r="BW147" s="1322">
        <f>IF(ISERROR(VLOOKUP(VLOOKUP($A147, 'E4 TB Allocation Details'!$A$18:$L$214, MATCH("A &amp; G ID", 'E4 TB Allocation Details'!$A$18:$L$18, 0),FALSE), 'E2 Allocators'!$B$15:$W$358, MATCH('O5 Details by Class &amp; Accounts'!BW$18, 'E2 Allocators'!$B$15:$W$15, 0),FALSE)*$E147), 0, VLOOKUP(VLOOKUP($A147, 'E4 TB Allocation Details'!$A$18:$L$214, MATCH("A &amp; G ID", 'E4 TB Allocation Details'!$A$18:$L$18, 0),FALSE), 'E2 Allocators'!$B$15:$W$358, MATCH('O5 Details by Class &amp; Accounts'!BW$18, 'E2 Allocators'!$B$15:$W$15, 0),FALSE)*$E147)</f>
        <v>0</v>
      </c>
      <c r="BX147" s="1322">
        <f>IF(ISERROR(VLOOKUP(VLOOKUP($A147, 'E4 TB Allocation Details'!$A$18:$L$214, MATCH("A &amp; G ID", 'E4 TB Allocation Details'!$A$18:$L$18, 0),FALSE), 'E2 Allocators'!$B$15:$W$358, MATCH('O5 Details by Class &amp; Accounts'!BX$18, 'E2 Allocators'!$B$15:$W$15, 0),FALSE)*$E147), 0, VLOOKUP(VLOOKUP($A147, 'E4 TB Allocation Details'!$A$18:$L$214, MATCH("A &amp; G ID", 'E4 TB Allocation Details'!$A$18:$L$18, 0),FALSE), 'E2 Allocators'!$B$15:$W$358, MATCH('O5 Details by Class &amp; Accounts'!BX$18, 'E2 Allocators'!$B$15:$W$15, 0),FALSE)*$E147)</f>
        <v>0</v>
      </c>
      <c r="BY147" s="1322">
        <f>IF(ISERROR(VLOOKUP(VLOOKUP($A147, 'E4 TB Allocation Details'!$A$18:$L$214, MATCH("A &amp; G ID", 'E4 TB Allocation Details'!$A$18:$L$18, 0),FALSE), 'E2 Allocators'!$B$15:$W$358, MATCH('O5 Details by Class &amp; Accounts'!BY$18, 'E2 Allocators'!$B$15:$W$15, 0),FALSE)*$E147), 0, VLOOKUP(VLOOKUP($A147, 'E4 TB Allocation Details'!$A$18:$L$214, MATCH("A &amp; G ID", 'E4 TB Allocation Details'!$A$18:$L$18, 0),FALSE), 'E2 Allocators'!$B$15:$W$358, MATCH('O5 Details by Class &amp; Accounts'!BY$18, 'E2 Allocators'!$B$15:$W$15, 0),FALSE)*$E147)</f>
        <v>0</v>
      </c>
      <c r="BZ147" s="1322">
        <f>IF(ISERROR(VLOOKUP(VLOOKUP($A147, 'E4 TB Allocation Details'!$A$18:$L$214, MATCH("A &amp; G ID", 'E4 TB Allocation Details'!$A$18:$L$18, 0),FALSE), 'E2 Allocators'!$B$15:$W$358, MATCH('O5 Details by Class &amp; Accounts'!BZ$18, 'E2 Allocators'!$B$15:$W$15, 0),FALSE)*$E147), 0, VLOOKUP(VLOOKUP($A147, 'E4 TB Allocation Details'!$A$18:$L$214, MATCH("A &amp; G ID", 'E4 TB Allocation Details'!$A$18:$L$18, 0),FALSE), 'E2 Allocators'!$B$15:$W$358, MATCH('O5 Details by Class &amp; Accounts'!BZ$18, 'E2 Allocators'!$B$15:$W$15, 0),FALSE)*$E147)</f>
        <v>0</v>
      </c>
      <c r="CA147" s="1322">
        <f>IF(ISERROR(VLOOKUP(VLOOKUP($A147, 'E4 TB Allocation Details'!$A$18:$L$214, MATCH("A &amp; G ID", 'E4 TB Allocation Details'!$A$18:$L$18, 0),FALSE), 'E2 Allocators'!$B$15:$W$358, MATCH('O5 Details by Class &amp; Accounts'!CA$18, 'E2 Allocators'!$B$15:$W$15, 0),FALSE)*$E147), 0, VLOOKUP(VLOOKUP($A147, 'E4 TB Allocation Details'!$A$18:$L$214, MATCH("A &amp; G ID", 'E4 TB Allocation Details'!$A$18:$L$18, 0),FALSE), 'E2 Allocators'!$B$15:$W$358, MATCH('O5 Details by Class &amp; Accounts'!CA$18, 'E2 Allocators'!$B$15:$W$15, 0),FALSE)*$E147)</f>
        <v>0</v>
      </c>
      <c r="CB147" s="1322">
        <f>IF(ISERROR(VLOOKUP(VLOOKUP($A147, 'E4 TB Allocation Details'!$A$18:$L$214, MATCH("A &amp; G ID", 'E4 TB Allocation Details'!$A$18:$L$18, 0),FALSE), 'E2 Allocators'!$B$15:$W$358, MATCH('O5 Details by Class &amp; Accounts'!CB$18, 'E2 Allocators'!$B$15:$W$15, 0),FALSE)*$E147), 0, VLOOKUP(VLOOKUP($A147, 'E4 TB Allocation Details'!$A$18:$L$214, MATCH("A &amp; G ID", 'E4 TB Allocation Details'!$A$18:$L$18, 0),FALSE), 'E2 Allocators'!$B$15:$W$358, MATCH('O5 Details by Class &amp; Accounts'!CB$18, 'E2 Allocators'!$B$15:$W$15, 0),FALSE)*$E147)</f>
        <v>0</v>
      </c>
      <c r="CC147" s="1322">
        <f>IF(ISERROR(VLOOKUP(VLOOKUP($A147, 'E4 TB Allocation Details'!$A$18:$L$214, MATCH("A &amp; G ID", 'E4 TB Allocation Details'!$A$18:$L$18, 0),FALSE), 'E2 Allocators'!$B$15:$W$358, MATCH('O5 Details by Class &amp; Accounts'!CC$18, 'E2 Allocators'!$B$15:$W$15, 0),FALSE)*$E147), 0, VLOOKUP(VLOOKUP($A147, 'E4 TB Allocation Details'!$A$18:$L$214, MATCH("A &amp; G ID", 'E4 TB Allocation Details'!$A$18:$L$18, 0),FALSE), 'E2 Allocators'!$B$15:$W$358, MATCH('O5 Details by Class &amp; Accounts'!CC$18, 'E2 Allocators'!$B$15:$W$15, 0),FALSE)*$E147)</f>
        <v>0</v>
      </c>
      <c r="CD147" s="1322">
        <f>IF(ISERROR(VLOOKUP(VLOOKUP($A147, 'E4 TB Allocation Details'!$A$18:$L$214, MATCH("A &amp; G ID", 'E4 TB Allocation Details'!$A$18:$L$18, 0),FALSE), 'E2 Allocators'!$B$15:$W$358, MATCH('O5 Details by Class &amp; Accounts'!CD$18, 'E2 Allocators'!$B$15:$W$15, 0),FALSE)*$E147), 0, VLOOKUP(VLOOKUP($A147, 'E4 TB Allocation Details'!$A$18:$L$214, MATCH("A &amp; G ID", 'E4 TB Allocation Details'!$A$18:$L$18, 0),FALSE), 'E2 Allocators'!$B$15:$W$358, MATCH('O5 Details by Class &amp; Accounts'!CD$18, 'E2 Allocators'!$B$15:$W$15, 0),FALSE)*$E147)</f>
        <v>0</v>
      </c>
      <c r="CE147" s="1322">
        <f>IF(ISERROR(VLOOKUP(VLOOKUP($A147, 'E4 TB Allocation Details'!$A$18:$L$214, MATCH("A &amp; G ID", 'E4 TB Allocation Details'!$A$18:$L$18, 0),FALSE), 'E2 Allocators'!$B$15:$W$358, MATCH('O5 Details by Class &amp; Accounts'!CE$18, 'E2 Allocators'!$B$15:$W$15, 0),FALSE)*$E147), 0, VLOOKUP(VLOOKUP($A147, 'E4 TB Allocation Details'!$A$18:$L$214, MATCH("A &amp; G ID", 'E4 TB Allocation Details'!$A$18:$L$18, 0),FALSE), 'E2 Allocators'!$B$15:$W$358, MATCH('O5 Details by Class &amp; Accounts'!CE$18, 'E2 Allocators'!$B$15:$W$15, 0),FALSE)*$E147)</f>
        <v>0</v>
      </c>
      <c r="CF147" s="1322">
        <f>IF(ISERROR(VLOOKUP(VLOOKUP($A147, 'E4 TB Allocation Details'!$A$18:$L$214, MATCH("A &amp; G ID", 'E4 TB Allocation Details'!$A$18:$L$18, 0),FALSE), 'E2 Allocators'!$B$15:$W$358, MATCH('O5 Details by Class &amp; Accounts'!CF$18, 'E2 Allocators'!$B$15:$W$15, 0),FALSE)*$E147), 0, VLOOKUP(VLOOKUP($A147, 'E4 TB Allocation Details'!$A$18:$L$214, MATCH("A &amp; G ID", 'E4 TB Allocation Details'!$A$18:$L$18, 0),FALSE), 'E2 Allocators'!$B$15:$W$358, MATCH('O5 Details by Class &amp; Accounts'!CF$18, 'E2 Allocators'!$B$15:$W$15, 0),FALSE)*$E147)</f>
        <v>0</v>
      </c>
      <c r="CG147" s="1322">
        <f>IF(ISERROR(VLOOKUP(VLOOKUP($A147, 'E4 TB Allocation Details'!$A$18:$L$214, MATCH("A &amp; G ID", 'E4 TB Allocation Details'!$A$18:$L$18, 0),FALSE), 'E2 Allocators'!$B$15:$W$358, MATCH('O5 Details by Class &amp; Accounts'!CG$18, 'E2 Allocators'!$B$15:$W$15, 0),FALSE)*$E147), 0, VLOOKUP(VLOOKUP($A147, 'E4 TB Allocation Details'!$A$18:$L$214, MATCH("A &amp; G ID", 'E4 TB Allocation Details'!$A$18:$L$18, 0),FALSE), 'E2 Allocators'!$B$15:$W$358, MATCH('O5 Details by Class &amp; Accounts'!CG$18, 'E2 Allocators'!$B$15:$W$15, 0),FALSE)*$E147)</f>
        <v>0</v>
      </c>
      <c r="CH147" s="1322">
        <f>IF(ISERROR(VLOOKUP(VLOOKUP($A147, 'E4 TB Allocation Details'!$A$18:$L$214, MATCH("A &amp; G ID", 'E4 TB Allocation Details'!$A$18:$L$18, 0),FALSE), 'E2 Allocators'!$B$15:$W$358, MATCH('O5 Details by Class &amp; Accounts'!CH$18, 'E2 Allocators'!$B$15:$W$15, 0),FALSE)*$E147), 0, VLOOKUP(VLOOKUP($A147, 'E4 TB Allocation Details'!$A$18:$L$214, MATCH("A &amp; G ID", 'E4 TB Allocation Details'!$A$18:$L$18, 0),FALSE), 'E2 Allocators'!$B$15:$W$358, MATCH('O5 Details by Class &amp; Accounts'!CH$18, 'E2 Allocators'!$B$15:$W$15, 0),FALSE)*$E147)</f>
        <v>0</v>
      </c>
      <c r="CI147" s="1322">
        <f>IF(ISERROR(VLOOKUP(VLOOKUP($A147, 'E4 TB Allocation Details'!$A$18:$L$214, MATCH("A &amp; G ID", 'E4 TB Allocation Details'!$A$18:$L$18, 0),FALSE), 'E2 Allocators'!$B$15:$W$358, MATCH('O5 Details by Class &amp; Accounts'!CI$18, 'E2 Allocators'!$B$15:$W$15, 0),FALSE)*$E147), 0, VLOOKUP(VLOOKUP($A147, 'E4 TB Allocation Details'!$A$18:$L$214, MATCH("A &amp; G ID", 'E4 TB Allocation Details'!$A$18:$L$18, 0),FALSE), 'E2 Allocators'!$B$15:$W$358, MATCH('O5 Details by Class &amp; Accounts'!CI$18, 'E2 Allocators'!$B$15:$W$15, 0),FALSE)*$E147)</f>
        <v>0</v>
      </c>
      <c r="CJ147" s="1322">
        <f>IF(ISERROR(VLOOKUP(VLOOKUP($A147, 'E4 TB Allocation Details'!$A$18:$L$214, MATCH("A &amp; G ID", 'E4 TB Allocation Details'!$A$18:$L$18, 0),FALSE), 'E2 Allocators'!$B$15:$W$358, MATCH('O5 Details by Class &amp; Accounts'!CJ$18, 'E2 Allocators'!$B$15:$W$15, 0),FALSE)*$E147), 0, VLOOKUP(VLOOKUP($A147, 'E4 TB Allocation Details'!$A$18:$L$214, MATCH("A &amp; G ID", 'E4 TB Allocation Details'!$A$18:$L$18, 0),FALSE), 'E2 Allocators'!$B$15:$W$358, MATCH('O5 Details by Class &amp; Accounts'!CJ$18, 'E2 Allocators'!$B$15:$W$15, 0),FALSE)*$E147)</f>
        <v>0</v>
      </c>
      <c r="CK147" s="1322">
        <f>IF(ISERROR(VLOOKUP(VLOOKUP($A147, 'E4 TB Allocation Details'!$A$18:$L$214, MATCH("A &amp; G ID", 'E4 TB Allocation Details'!$A$18:$L$18, 0),FALSE), 'E2 Allocators'!$B$15:$W$358, MATCH('O5 Details by Class &amp; Accounts'!CK$18, 'E2 Allocators'!$B$15:$W$15, 0),FALSE)*$E147), 0, VLOOKUP(VLOOKUP($A147, 'E4 TB Allocation Details'!$A$18:$L$214, MATCH("A &amp; G ID", 'E4 TB Allocation Details'!$A$18:$L$18, 0),FALSE), 'E2 Allocators'!$B$15:$W$358, MATCH('O5 Details by Class &amp; Accounts'!CK$18, 'E2 Allocators'!$B$15:$W$15, 0),FALSE)*$E147)</f>
        <v>0</v>
      </c>
      <c r="CL147" s="1322">
        <f>IF(ISERROR(VLOOKUP(VLOOKUP($A147, 'E4 TB Allocation Details'!$A$18:$L$214, MATCH("A &amp; G ID", 'E4 TB Allocation Details'!$A$18:$L$18, 0),FALSE), 'E2 Allocators'!$B$15:$W$358, MATCH('O5 Details by Class &amp; Accounts'!CL$18, 'E2 Allocators'!$B$15:$W$15, 0),FALSE)*$E147), 0, VLOOKUP(VLOOKUP($A147, 'E4 TB Allocation Details'!$A$18:$L$214, MATCH("A &amp; G ID", 'E4 TB Allocation Details'!$A$18:$L$18, 0),FALSE), 'E2 Allocators'!$B$15:$W$358, MATCH('O5 Details by Class &amp; Accounts'!CL$18, 'E2 Allocators'!$B$15:$W$15, 0),FALSE)*$E147)</f>
        <v>0</v>
      </c>
      <c r="CM147" s="1322">
        <f>IF(ISERROR(VLOOKUP(VLOOKUP($A147, 'E4 TB Allocation Details'!$A$18:$L$214, MATCH("A &amp; G ID", 'E4 TB Allocation Details'!$A$18:$L$18, 0),FALSE), 'E2 Allocators'!$B$15:$W$358, MATCH('O5 Details by Class &amp; Accounts'!CM$18, 'E2 Allocators'!$B$15:$W$15, 0),FALSE)*$E147), 0, VLOOKUP(VLOOKUP($A147, 'E4 TB Allocation Details'!$A$18:$L$214, MATCH("A &amp; G ID", 'E4 TB Allocation Details'!$A$18:$L$18, 0),FALSE), 'E2 Allocators'!$B$15:$W$358, MATCH('O5 Details by Class &amp; Accounts'!CM$18, 'E2 Allocators'!$B$15:$W$15, 0),FALSE)*$E147)</f>
        <v>0</v>
      </c>
      <c r="CN147" s="1322">
        <f t="shared" si="42"/>
        <v>0</v>
      </c>
      <c r="CO147" s="1651">
        <f t="shared" si="43"/>
        <v>0</v>
      </c>
      <c r="CQ147" s="1899" t="inlineStr">
        <is>
          <t/>
        </is>
      </c>
    </row>
    <row r="148" spans="1:95" s="64" customFormat="1" ht="25.5" x14ac:dyDescent="0.2">
      <c r="A148" s="1090">
        <v>5075</v>
      </c>
      <c r="B148" s="1089" t="s">
        <v>1579</v>
      </c>
      <c r="C148" s="1648">
        <f>IF(ISERROR(VLOOKUP($A148,'I3 TB Data'!$A$19:$H$483,MATCH('O5 Details by Class &amp; Accounts'!$C$18, 'I3 TB Data'!$A$19:$H$19,0),0)), 0, VLOOKUP($A148,'I3 TB Data'!$A$19:$H$483,MATCH('O5 Details by Class &amp; Accounts'!$C$18,'I3 TB Data'!$A$19:$H$19,0),0))</f>
        <v>106746.36</v>
      </c>
      <c r="D148" s="1649"/>
      <c r="E148" s="1648">
        <f t="shared" si="44"/>
        <v>106746.36</v>
      </c>
      <c r="F148" s="1650">
        <f>IF(ISERROR(VLOOKUP($A148, 'E1 Categorization'!A33:E124, MATCH("Customer Component", 'E1 Categorization'!$A$33:$E$33,0), 0)), 0, IF(VLOOKUP($A148, 'E1 Categorization'!A33:E124, MATCH("Customer Component", 'E1 Categorization'!$A$33:$E$33,0), 0)=0, 'O5 Details by Class &amp; Accounts'!$E148, IF(AND(VLOOKUP($A148, 'E1 Categorization'!A33:E124, MATCH("Customer Component", 'E1 Categorization'!$A$33:$E$33,0), 0) &gt;0, VLOOKUP($A148, 'E1 Categorization'!A33:E124, MATCH("Customer Component", 'E1 Categorization'!$A$33:$E$33,0), 0)&lt;1), 'O5 Details by Class &amp; Accounts'!$E148*(1-VLOOKUP($A148, 'E1 Categorization'!A33:E124, MATCH("Customer Component", 'E1 Categorization'!$A$33:$E$33,0), 0)), 0)))</f>
        <v>0</v>
      </c>
      <c r="G148" s="1650">
        <f>IF(ISERROR(VLOOKUP($A148, 'E1 Categorization'!A33:E124, MATCH("Customer Component", 'E1 Categorization'!$A$33:$E$33,0), 0)),0, IF(VLOOKUP($A148, 'E1 Categorization'!A33:E124, MATCH("Customer Component", 'E1 Categorization'!$A$33:$E$33,0), 0)=0, 0, IF(AND(VLOOKUP($A148, 'E1 Categorization'!A33:E124, MATCH("Customer Component", 'E1 Categorization'!$A$33:$E$33,0), 0) &gt;0, VLOOKUP($A148, 'E1 Categorization'!A33:E124, MATCH("Customer Component", 'E1 Categorization'!$A$33:$E$33,0), 0)&lt;1), 'O5 Details by Class &amp; Accounts'!$E148*(VLOOKUP($A148, 'E1 Categorization'!A33:E124, MATCH("Customer Component", 'E1 Categorization'!$A$33:$E$33,0), 0)), 'O5 Details by Class &amp; Accounts'!$E148)))</f>
        <v>106746.36</v>
      </c>
      <c r="H148" s="1322">
        <f t="shared" si="38"/>
        <v>106746.36</v>
      </c>
      <c r="I148" s="1322">
        <f>IF(ISERROR(VLOOKUP(VLOOKUP($A148, 'E4 TB Allocation Details'!$A$18:$L$214, MATCH("Demand ID", 'E4 TB Allocation Details'!$A$18:$L$18, 0),FALSE), 'E2 Allocators'!$B$15:$W$358, MATCH('O5 Details by Class &amp; Accounts'!I$18, 'E2 Allocators'!$B$15:$W$15, 0),FALSE)*$F148), 0, VLOOKUP(VLOOKUP($A148, 'E4 TB Allocation Details'!$A$18:$L$214, MATCH("Demand ID", 'E4 TB Allocation Details'!$A$18:$L$18, 0),FALSE), 'E2 Allocators'!$B$15:$W$358, MATCH('O5 Details by Class &amp; Accounts'!I$18, 'E2 Allocators'!$B$15:$W$15, 0),FALSE)*$F148)</f>
        <v>0</v>
      </c>
      <c r="J148" s="1322">
        <f>IF(ISERROR(VLOOKUP(VLOOKUP($A148, 'E4 TB Allocation Details'!$A$18:$L$214, MATCH("Demand ID", 'E4 TB Allocation Details'!$A$18:$L$18, 0),FALSE), 'E2 Allocators'!$B$15:$W$358, MATCH('O5 Details by Class &amp; Accounts'!J$18, 'E2 Allocators'!$B$15:$W$15, 0),FALSE)*$F148), 0, VLOOKUP(VLOOKUP($A148, 'E4 TB Allocation Details'!$A$18:$L$214, MATCH("Demand ID", 'E4 TB Allocation Details'!$A$18:$L$18, 0),FALSE), 'E2 Allocators'!$B$15:$W$358, MATCH('O5 Details by Class &amp; Accounts'!J$18, 'E2 Allocators'!$B$15:$W$15, 0),FALSE)*$F148)</f>
        <v>0</v>
      </c>
      <c r="K148" s="1322">
        <f>IF(ISERROR(VLOOKUP(VLOOKUP($A148, 'E4 TB Allocation Details'!$A$18:$L$214, MATCH("Demand ID", 'E4 TB Allocation Details'!$A$18:$L$18, 0),FALSE), 'E2 Allocators'!$B$15:$W$358, MATCH('O5 Details by Class &amp; Accounts'!K$18, 'E2 Allocators'!$B$15:$W$15, 0),FALSE)*$F148), 0, VLOOKUP(VLOOKUP($A148, 'E4 TB Allocation Details'!$A$18:$L$214, MATCH("Demand ID", 'E4 TB Allocation Details'!$A$18:$L$18, 0),FALSE), 'E2 Allocators'!$B$15:$W$358, MATCH('O5 Details by Class &amp; Accounts'!K$18, 'E2 Allocators'!$B$15:$W$15, 0),FALSE)*$F148)</f>
        <v>0</v>
      </c>
      <c r="L148" s="1322">
        <f>IF(ISERROR(VLOOKUP(VLOOKUP($A148, 'E4 TB Allocation Details'!$A$18:$L$214, MATCH("Demand ID", 'E4 TB Allocation Details'!$A$18:$L$18, 0),FALSE), 'E2 Allocators'!$B$15:$W$358, MATCH('O5 Details by Class &amp; Accounts'!L$18, 'E2 Allocators'!$B$15:$W$15, 0),FALSE)*$F148), 0, VLOOKUP(VLOOKUP($A148, 'E4 TB Allocation Details'!$A$18:$L$214, MATCH("Demand ID", 'E4 TB Allocation Details'!$A$18:$L$18, 0),FALSE), 'E2 Allocators'!$B$15:$W$358, MATCH('O5 Details by Class &amp; Accounts'!L$18, 'E2 Allocators'!$B$15:$W$15, 0),FALSE)*$F148)</f>
        <v>0</v>
      </c>
      <c r="M148" s="1322">
        <f>IF(ISERROR(VLOOKUP(VLOOKUP($A148, 'E4 TB Allocation Details'!$A$18:$L$214, MATCH("Demand ID", 'E4 TB Allocation Details'!$A$18:$L$18, 0),FALSE), 'E2 Allocators'!$B$15:$W$358, MATCH('O5 Details by Class &amp; Accounts'!M$18, 'E2 Allocators'!$B$15:$W$15, 0),FALSE)*$F148), 0, VLOOKUP(VLOOKUP($A148, 'E4 TB Allocation Details'!$A$18:$L$214, MATCH("Demand ID", 'E4 TB Allocation Details'!$A$18:$L$18, 0),FALSE), 'E2 Allocators'!$B$15:$W$358, MATCH('O5 Details by Class &amp; Accounts'!M$18, 'E2 Allocators'!$B$15:$W$15, 0),FALSE)*$F148)</f>
        <v>0</v>
      </c>
      <c r="N148" s="1322">
        <f>IF(ISERROR(VLOOKUP(VLOOKUP($A148, 'E4 TB Allocation Details'!$A$18:$L$214, MATCH("Demand ID", 'E4 TB Allocation Details'!$A$18:$L$18, 0),FALSE), 'E2 Allocators'!$B$15:$W$358, MATCH('O5 Details by Class &amp; Accounts'!N$18, 'E2 Allocators'!$B$15:$W$15, 0),FALSE)*$F148), 0, VLOOKUP(VLOOKUP($A148, 'E4 TB Allocation Details'!$A$18:$L$214, MATCH("Demand ID", 'E4 TB Allocation Details'!$A$18:$L$18, 0),FALSE), 'E2 Allocators'!$B$15:$W$358, MATCH('O5 Details by Class &amp; Accounts'!N$18, 'E2 Allocators'!$B$15:$W$15, 0),FALSE)*$F148)</f>
        <v>0</v>
      </c>
      <c r="O148" s="1322">
        <f>IF(ISERROR(VLOOKUP(VLOOKUP($A148, 'E4 TB Allocation Details'!$A$18:$L$214, MATCH("Demand ID", 'E4 TB Allocation Details'!$A$18:$L$18, 0),FALSE), 'E2 Allocators'!$B$15:$W$358, MATCH('O5 Details by Class &amp; Accounts'!O$18, 'E2 Allocators'!$B$15:$W$15, 0),FALSE)*$F148), 0, VLOOKUP(VLOOKUP($A148, 'E4 TB Allocation Details'!$A$18:$L$214, MATCH("Demand ID", 'E4 TB Allocation Details'!$A$18:$L$18, 0),FALSE), 'E2 Allocators'!$B$15:$W$358, MATCH('O5 Details by Class &amp; Accounts'!O$18, 'E2 Allocators'!$B$15:$W$15, 0),FALSE)*$F148)</f>
        <v>0</v>
      </c>
      <c r="P148" s="1322">
        <f>IF(ISERROR(VLOOKUP(VLOOKUP($A148, 'E4 TB Allocation Details'!$A$18:$L$214, MATCH("Demand ID", 'E4 TB Allocation Details'!$A$18:$L$18, 0),FALSE), 'E2 Allocators'!$B$15:$W$358, MATCH('O5 Details by Class &amp; Accounts'!P$18, 'E2 Allocators'!$B$15:$W$15, 0),FALSE)*$F148), 0, VLOOKUP(VLOOKUP($A148, 'E4 TB Allocation Details'!$A$18:$L$214, MATCH("Demand ID", 'E4 TB Allocation Details'!$A$18:$L$18, 0),FALSE), 'E2 Allocators'!$B$15:$W$358, MATCH('O5 Details by Class &amp; Accounts'!P$18, 'E2 Allocators'!$B$15:$W$15, 0),FALSE)*$F148)</f>
        <v>0</v>
      </c>
      <c r="Q148" s="1322">
        <f>IF(ISERROR(VLOOKUP(VLOOKUP($A148, 'E4 TB Allocation Details'!$A$18:$L$214, MATCH("Demand ID", 'E4 TB Allocation Details'!$A$18:$L$18, 0),FALSE), 'E2 Allocators'!$B$15:$W$358, MATCH('O5 Details by Class &amp; Accounts'!Q$18, 'E2 Allocators'!$B$15:$W$15, 0),FALSE)*$F148), 0, VLOOKUP(VLOOKUP($A148, 'E4 TB Allocation Details'!$A$18:$L$214, MATCH("Demand ID", 'E4 TB Allocation Details'!$A$18:$L$18, 0),FALSE), 'E2 Allocators'!$B$15:$W$358, MATCH('O5 Details by Class &amp; Accounts'!Q$18, 'E2 Allocators'!$B$15:$W$15, 0),FALSE)*$F148)</f>
        <v>0</v>
      </c>
      <c r="R148" s="1322">
        <f>IF(ISERROR(VLOOKUP(VLOOKUP($A148, 'E4 TB Allocation Details'!$A$18:$L$214, MATCH("Demand ID", 'E4 TB Allocation Details'!$A$18:$L$18, 0),FALSE), 'E2 Allocators'!$B$15:$W$358, MATCH('O5 Details by Class &amp; Accounts'!R$18, 'E2 Allocators'!$B$15:$W$15, 0),FALSE)*$F148), 0, VLOOKUP(VLOOKUP($A148, 'E4 TB Allocation Details'!$A$18:$L$214, MATCH("Demand ID", 'E4 TB Allocation Details'!$A$18:$L$18, 0),FALSE), 'E2 Allocators'!$B$15:$W$358, MATCH('O5 Details by Class &amp; Accounts'!R$18, 'E2 Allocators'!$B$15:$W$15, 0),FALSE)*$F148)</f>
        <v>0</v>
      </c>
      <c r="S148" s="1322">
        <f>IF(ISERROR(VLOOKUP(VLOOKUP($A148, 'E4 TB Allocation Details'!$A$18:$L$214, MATCH("Demand ID", 'E4 TB Allocation Details'!$A$18:$L$18, 0),FALSE), 'E2 Allocators'!$B$15:$W$358, MATCH('O5 Details by Class &amp; Accounts'!S$18, 'E2 Allocators'!$B$15:$W$15, 0),FALSE)*$F148), 0, VLOOKUP(VLOOKUP($A148, 'E4 TB Allocation Details'!$A$18:$L$214, MATCH("Demand ID", 'E4 TB Allocation Details'!$A$18:$L$18, 0),FALSE), 'E2 Allocators'!$B$15:$W$358, MATCH('O5 Details by Class &amp; Accounts'!S$18, 'E2 Allocators'!$B$15:$W$15, 0),FALSE)*$F148)</f>
        <v>0</v>
      </c>
      <c r="T148" s="1322">
        <f>IF(ISERROR(VLOOKUP(VLOOKUP($A148, 'E4 TB Allocation Details'!$A$18:$L$214, MATCH("Demand ID", 'E4 TB Allocation Details'!$A$18:$L$18, 0),FALSE), 'E2 Allocators'!$B$15:$W$358, MATCH('O5 Details by Class &amp; Accounts'!T$18, 'E2 Allocators'!$B$15:$W$15, 0),FALSE)*$F148), 0, VLOOKUP(VLOOKUP($A148, 'E4 TB Allocation Details'!$A$18:$L$214, MATCH("Demand ID", 'E4 TB Allocation Details'!$A$18:$L$18, 0),FALSE), 'E2 Allocators'!$B$15:$W$358, MATCH('O5 Details by Class &amp; Accounts'!T$18, 'E2 Allocators'!$B$15:$W$15, 0),FALSE)*$F148)</f>
        <v>0</v>
      </c>
      <c r="U148" s="1322">
        <f>IF(ISERROR(VLOOKUP(VLOOKUP($A148, 'E4 TB Allocation Details'!$A$18:$L$214, MATCH("Demand ID", 'E4 TB Allocation Details'!$A$18:$L$18, 0),FALSE), 'E2 Allocators'!$B$15:$W$358, MATCH('O5 Details by Class &amp; Accounts'!U$18, 'E2 Allocators'!$B$15:$W$15, 0),FALSE)*$F148), 0, VLOOKUP(VLOOKUP($A148, 'E4 TB Allocation Details'!$A$18:$L$214, MATCH("Demand ID", 'E4 TB Allocation Details'!$A$18:$L$18, 0),FALSE), 'E2 Allocators'!$B$15:$W$358, MATCH('O5 Details by Class &amp; Accounts'!U$18, 'E2 Allocators'!$B$15:$W$15, 0),FALSE)*$F148)</f>
        <v>0</v>
      </c>
      <c r="V148" s="1322">
        <f>IF(ISERROR(VLOOKUP(VLOOKUP($A148, 'E4 TB Allocation Details'!$A$18:$L$214, MATCH("Demand ID", 'E4 TB Allocation Details'!$A$18:$L$18, 0),FALSE), 'E2 Allocators'!$B$15:$W$358, MATCH('O5 Details by Class &amp; Accounts'!V$18, 'E2 Allocators'!$B$15:$W$15, 0),FALSE)*$F148), 0, VLOOKUP(VLOOKUP($A148, 'E4 TB Allocation Details'!$A$18:$L$214, MATCH("Demand ID", 'E4 TB Allocation Details'!$A$18:$L$18, 0),FALSE), 'E2 Allocators'!$B$15:$W$358, MATCH('O5 Details by Class &amp; Accounts'!V$18, 'E2 Allocators'!$B$15:$W$15, 0),FALSE)*$F148)</f>
        <v>0</v>
      </c>
      <c r="W148" s="1322">
        <f>IF(ISERROR(VLOOKUP(VLOOKUP($A148, 'E4 TB Allocation Details'!$A$18:$L$214, MATCH("Demand ID", 'E4 TB Allocation Details'!$A$18:$L$18, 0),FALSE), 'E2 Allocators'!$B$15:$W$358, MATCH('O5 Details by Class &amp; Accounts'!W$18, 'E2 Allocators'!$B$15:$W$15, 0),FALSE)*$F148), 0, VLOOKUP(VLOOKUP($A148, 'E4 TB Allocation Details'!$A$18:$L$214, MATCH("Demand ID", 'E4 TB Allocation Details'!$A$18:$L$18, 0),FALSE), 'E2 Allocators'!$B$15:$W$358, MATCH('O5 Details by Class &amp; Accounts'!W$18, 'E2 Allocators'!$B$15:$W$15, 0),FALSE)*$F148)</f>
        <v>0</v>
      </c>
      <c r="X148" s="1322">
        <f>IF(ISERROR(VLOOKUP(VLOOKUP($A148, 'E4 TB Allocation Details'!$A$18:$L$214, MATCH("Demand ID", 'E4 TB Allocation Details'!$A$18:$L$18, 0),FALSE), 'E2 Allocators'!$B$15:$W$358, MATCH('O5 Details by Class &amp; Accounts'!X$18, 'E2 Allocators'!$B$15:$W$15, 0),FALSE)*$F148), 0, VLOOKUP(VLOOKUP($A148, 'E4 TB Allocation Details'!$A$18:$L$214, MATCH("Demand ID", 'E4 TB Allocation Details'!$A$18:$L$18, 0),FALSE), 'E2 Allocators'!$B$15:$W$358, MATCH('O5 Details by Class &amp; Accounts'!X$18, 'E2 Allocators'!$B$15:$W$15, 0),FALSE)*$F148)</f>
        <v>0</v>
      </c>
      <c r="Y148" s="1322">
        <f>IF(ISERROR(VLOOKUP(VLOOKUP($A148, 'E4 TB Allocation Details'!$A$18:$L$214, MATCH("Demand ID", 'E4 TB Allocation Details'!$A$18:$L$18, 0),FALSE), 'E2 Allocators'!$B$15:$W$358, MATCH('O5 Details by Class &amp; Accounts'!Y$18, 'E2 Allocators'!$B$15:$W$15, 0),FALSE)*$F148), 0, VLOOKUP(VLOOKUP($A148, 'E4 TB Allocation Details'!$A$18:$L$214, MATCH("Demand ID", 'E4 TB Allocation Details'!$A$18:$L$18, 0),FALSE), 'E2 Allocators'!$B$15:$W$358, MATCH('O5 Details by Class &amp; Accounts'!Y$18, 'E2 Allocators'!$B$15:$W$15, 0),FALSE)*$F148)</f>
        <v>0</v>
      </c>
      <c r="Z148" s="1322">
        <f>IF(ISERROR(VLOOKUP(VLOOKUP($A148, 'E4 TB Allocation Details'!$A$18:$L$214, MATCH("Demand ID", 'E4 TB Allocation Details'!$A$18:$L$18, 0),FALSE), 'E2 Allocators'!$B$15:$W$358, MATCH('O5 Details by Class &amp; Accounts'!Z$18, 'E2 Allocators'!$B$15:$W$15, 0),FALSE)*$F148), 0, VLOOKUP(VLOOKUP($A148, 'E4 TB Allocation Details'!$A$18:$L$214, MATCH("Demand ID", 'E4 TB Allocation Details'!$A$18:$L$18, 0),FALSE), 'E2 Allocators'!$B$15:$W$358, MATCH('O5 Details by Class &amp; Accounts'!Z$18, 'E2 Allocators'!$B$15:$W$15, 0),FALSE)*$F148)</f>
        <v>0</v>
      </c>
      <c r="AA148" s="1322">
        <f>IF(ISERROR(VLOOKUP(VLOOKUP($A148, 'E4 TB Allocation Details'!$A$18:$L$214, MATCH("Demand ID", 'E4 TB Allocation Details'!$A$18:$L$18, 0),FALSE), 'E2 Allocators'!$B$15:$W$358, MATCH('O5 Details by Class &amp; Accounts'!AA$18, 'E2 Allocators'!$B$15:$W$15, 0),FALSE)*$F148), 0, VLOOKUP(VLOOKUP($A148, 'E4 TB Allocation Details'!$A$18:$L$214, MATCH("Demand ID", 'E4 TB Allocation Details'!$A$18:$L$18, 0),FALSE), 'E2 Allocators'!$B$15:$W$358, MATCH('O5 Details by Class &amp; Accounts'!AA$18, 'E2 Allocators'!$B$15:$W$15, 0),FALSE)*$F148)</f>
        <v>0</v>
      </c>
      <c r="AB148" s="1322">
        <f>IF(ISERROR(VLOOKUP(VLOOKUP($A148, 'E4 TB Allocation Details'!$A$18:$L$214, MATCH("Demand ID", 'E4 TB Allocation Details'!$A$18:$L$18, 0),FALSE), 'E2 Allocators'!$B$15:$W$358, MATCH('O5 Details by Class &amp; Accounts'!AB$18, 'E2 Allocators'!$B$15:$W$15, 0),FALSE)*$F148), 0, VLOOKUP(VLOOKUP($A148, 'E4 TB Allocation Details'!$A$18:$L$214, MATCH("Demand ID", 'E4 TB Allocation Details'!$A$18:$L$18, 0),FALSE), 'E2 Allocators'!$B$15:$W$358, MATCH('O5 Details by Class &amp; Accounts'!AB$18, 'E2 Allocators'!$B$15:$W$15, 0),FALSE)*$F148)</f>
        <v>0</v>
      </c>
      <c r="AC148" s="1322">
        <f t="shared" si="39"/>
        <v>0</v>
      </c>
      <c r="AD148" s="1322">
        <f>IF(ISERROR(VLOOKUP(VLOOKUP($A148, 'E4 TB Allocation Details'!$A$18:$L$214, MATCH("Customer ID", 'E4 TB Allocation Details'!$A$18:$L$18, 0),FALSE), 'E2 Allocators'!$B$15:$W$358, MATCH('O5 Details by Class &amp; Accounts'!AD$18, 'E2 Allocators'!$B$15:$W$15, 0),FALSE)*$G148), 0, VLOOKUP(VLOOKUP($A148, 'E4 TB Allocation Details'!$A$18:$L$214, MATCH("Customer ID", 'E4 TB Allocation Details'!$A$18:$L$18, 0),FALSE), 'E2 Allocators'!$B$15:$W$358, MATCH('O5 Details by Class &amp; Accounts'!AD$18, 'E2 Allocators'!$B$15:$W$15, 0),FALSE)*$G148)</f>
        <v>73507.093505530604</v>
      </c>
      <c r="AE148" s="1322">
        <f>IF(ISERROR(VLOOKUP(VLOOKUP($A148, 'E4 TB Allocation Details'!$A$18:$L$214, MATCH("Customer ID", 'E4 TB Allocation Details'!$A$18:$L$18, 0),FALSE), 'E2 Allocators'!$B$15:$W$358, MATCH('O5 Details by Class &amp; Accounts'!AE$18, 'E2 Allocators'!$B$15:$W$15, 0),FALSE)*$G148), 0, VLOOKUP(VLOOKUP($A148, 'E4 TB Allocation Details'!$A$18:$L$214, MATCH("Customer ID", 'E4 TB Allocation Details'!$A$18:$L$18, 0),FALSE), 'E2 Allocators'!$B$15:$W$358, MATCH('O5 Details by Class &amp; Accounts'!AE$18, 'E2 Allocators'!$B$15:$W$15, 0),FALSE)*$G148)</f>
        <v>12097.335699096304</v>
      </c>
      <c r="AF148" s="1322">
        <f>IF(ISERROR(VLOOKUP(VLOOKUP($A148, 'E4 TB Allocation Details'!$A$18:$L$214, MATCH("Customer ID", 'E4 TB Allocation Details'!$A$18:$L$18, 0),FALSE), 'E2 Allocators'!$B$15:$W$358, MATCH('O5 Details by Class &amp; Accounts'!AF$18, 'E2 Allocators'!$B$15:$W$15, 0),FALSE)*$G148), 0, VLOOKUP(VLOOKUP($A148, 'E4 TB Allocation Details'!$A$18:$L$214, MATCH("Customer ID", 'E4 TB Allocation Details'!$A$18:$L$18, 0),FALSE), 'E2 Allocators'!$B$15:$W$358, MATCH('O5 Details by Class &amp; Accounts'!AF$18, 'E2 Allocators'!$B$15:$W$15, 0),FALSE)*$G148)</f>
        <v>1181.1808521105211</v>
      </c>
      <c r="AG148" s="1322">
        <f>IF(ISERROR(VLOOKUP(VLOOKUP($A148, 'E4 TB Allocation Details'!$A$18:$L$214, MATCH("Customer ID", 'E4 TB Allocation Details'!$A$18:$L$18, 0),FALSE), 'E2 Allocators'!$B$15:$W$358, MATCH('O5 Details by Class &amp; Accounts'!AG$18, 'E2 Allocators'!$B$15:$W$15, 0),FALSE)*$G148), 0, VLOOKUP(VLOOKUP($A148, 'E4 TB Allocation Details'!$A$18:$L$214, MATCH("Customer ID", 'E4 TB Allocation Details'!$A$18:$L$18, 0),FALSE), 'E2 Allocators'!$B$15:$W$358, MATCH('O5 Details by Class &amp; Accounts'!AG$18, 'E2 Allocators'!$B$15:$W$15, 0),FALSE)*$G148)</f>
        <v>0</v>
      </c>
      <c r="AH148" s="1322">
        <f>IF(ISERROR(VLOOKUP(VLOOKUP($A148, 'E4 TB Allocation Details'!$A$18:$L$214, MATCH("Customer ID", 'E4 TB Allocation Details'!$A$18:$L$18, 0),FALSE), 'E2 Allocators'!$B$15:$W$358, MATCH('O5 Details by Class &amp; Accounts'!AH$18, 'E2 Allocators'!$B$15:$W$15, 0),FALSE)*$G148), 0, VLOOKUP(VLOOKUP($A148, 'E4 TB Allocation Details'!$A$18:$L$214, MATCH("Customer ID", 'E4 TB Allocation Details'!$A$18:$L$18, 0),FALSE), 'E2 Allocators'!$B$15:$W$358, MATCH('O5 Details by Class &amp; Accounts'!AH$18, 'E2 Allocators'!$B$15:$W$15, 0),FALSE)*$G148)</f>
        <v>0</v>
      </c>
      <c r="AI148" s="1322">
        <f>IF(ISERROR(VLOOKUP(VLOOKUP($A148, 'E4 TB Allocation Details'!$A$18:$L$214, MATCH("Customer ID", 'E4 TB Allocation Details'!$A$18:$L$18, 0),FALSE), 'E2 Allocators'!$B$15:$W$358, MATCH('O5 Details by Class &amp; Accounts'!AI$18, 'E2 Allocators'!$B$15:$W$15, 0),FALSE)*$G148), 0, VLOOKUP(VLOOKUP($A148, 'E4 TB Allocation Details'!$A$18:$L$214, MATCH("Customer ID", 'E4 TB Allocation Details'!$A$18:$L$18, 0),FALSE), 'E2 Allocators'!$B$15:$W$358, MATCH('O5 Details by Class &amp; Accounts'!AI$18, 'E2 Allocators'!$B$15:$W$15, 0),FALSE)*$G148)</f>
        <v>9.0166477260345115</v>
      </c>
      <c r="AJ148" s="1322">
        <f>IF(ISERROR(VLOOKUP(VLOOKUP($A148, 'E4 TB Allocation Details'!$A$18:$L$214, MATCH("Customer ID", 'E4 TB Allocation Details'!$A$18:$L$18, 0),FALSE), 'E2 Allocators'!$B$15:$W$358, MATCH('O5 Details by Class &amp; Accounts'!AJ$18, 'E2 Allocators'!$B$15:$W$15, 0),FALSE)*$G148), 0, VLOOKUP(VLOOKUP($A148, 'E4 TB Allocation Details'!$A$18:$L$214, MATCH("Customer ID", 'E4 TB Allocation Details'!$A$18:$L$18, 0),FALSE), 'E2 Allocators'!$B$15:$W$358, MATCH('O5 Details by Class &amp; Accounts'!AJ$18, 'E2 Allocators'!$B$15:$W$15, 0),FALSE)*$G148)</f>
        <v>19717.300454659653</v>
      </c>
      <c r="AK148" s="1322">
        <f>IF(ISERROR(VLOOKUP(VLOOKUP($A148, 'E4 TB Allocation Details'!$A$18:$L$214, MATCH("Customer ID", 'E4 TB Allocation Details'!$A$18:$L$18, 0),FALSE), 'E2 Allocators'!$B$15:$W$358, MATCH('O5 Details by Class &amp; Accounts'!AK$18, 'E2 Allocators'!$B$15:$W$15, 0),FALSE)*$G148), 0, VLOOKUP(VLOOKUP($A148, 'E4 TB Allocation Details'!$A$18:$L$214, MATCH("Customer ID", 'E4 TB Allocation Details'!$A$18:$L$18, 0),FALSE), 'E2 Allocators'!$B$15:$W$358, MATCH('O5 Details by Class &amp; Accounts'!AK$18, 'E2 Allocators'!$B$15:$W$15, 0),FALSE)*$G148)</f>
        <v>0</v>
      </c>
      <c r="AL148" s="1322">
        <f>IF(ISERROR(VLOOKUP(VLOOKUP($A148, 'E4 TB Allocation Details'!$A$18:$L$214, MATCH("Customer ID", 'E4 TB Allocation Details'!$A$18:$L$18, 0),FALSE), 'E2 Allocators'!$B$15:$W$358, MATCH('O5 Details by Class &amp; Accounts'!AL$18, 'E2 Allocators'!$B$15:$W$15, 0),FALSE)*$G148), 0, VLOOKUP(VLOOKUP($A148, 'E4 TB Allocation Details'!$A$18:$L$214, MATCH("Customer ID", 'E4 TB Allocation Details'!$A$18:$L$18, 0),FALSE), 'E2 Allocators'!$B$15:$W$358, MATCH('O5 Details by Class &amp; Accounts'!AL$18, 'E2 Allocators'!$B$15:$W$15, 0),FALSE)*$G148)</f>
        <v>234.43284087689727</v>
      </c>
      <c r="AM148" s="1322">
        <f>IF(ISERROR(VLOOKUP(VLOOKUP($A148, 'E4 TB Allocation Details'!$A$18:$L$214, MATCH("Customer ID", 'E4 TB Allocation Details'!$A$18:$L$18, 0),FALSE), 'E2 Allocators'!$B$15:$W$358, MATCH('O5 Details by Class &amp; Accounts'!AM$18, 'E2 Allocators'!$B$15:$W$15, 0),FALSE)*$G148), 0, VLOOKUP(VLOOKUP($A148, 'E4 TB Allocation Details'!$A$18:$L$214, MATCH("Customer ID", 'E4 TB Allocation Details'!$A$18:$L$18, 0),FALSE), 'E2 Allocators'!$B$15:$W$358, MATCH('O5 Details by Class &amp; Accounts'!AM$18, 'E2 Allocators'!$B$15:$W$15, 0),FALSE)*$G148)</f>
        <v>0</v>
      </c>
      <c r="AN148" s="1322">
        <f>IF(ISERROR(VLOOKUP(VLOOKUP($A148, 'E4 TB Allocation Details'!$A$18:$L$214, MATCH("Customer ID", 'E4 TB Allocation Details'!$A$18:$L$18, 0),FALSE), 'E2 Allocators'!$B$15:$W$358, MATCH('O5 Details by Class &amp; Accounts'!AN$18, 'E2 Allocators'!$B$15:$W$15, 0),FALSE)*$G148), 0, VLOOKUP(VLOOKUP($A148, 'E4 TB Allocation Details'!$A$18:$L$214, MATCH("Customer ID", 'E4 TB Allocation Details'!$A$18:$L$18, 0),FALSE), 'E2 Allocators'!$B$15:$W$358, MATCH('O5 Details by Class &amp; Accounts'!AN$18, 'E2 Allocators'!$B$15:$W$15, 0),FALSE)*$G148)</f>
        <v>0</v>
      </c>
      <c r="AO148" s="1322">
        <f>IF(ISERROR(VLOOKUP(VLOOKUP($A148, 'E4 TB Allocation Details'!$A$18:$L$214, MATCH("Customer ID", 'E4 TB Allocation Details'!$A$18:$L$18, 0),FALSE), 'E2 Allocators'!$B$15:$W$358, MATCH('O5 Details by Class &amp; Accounts'!AO$18, 'E2 Allocators'!$B$15:$W$15, 0),FALSE)*$G148), 0, VLOOKUP(VLOOKUP($A148, 'E4 TB Allocation Details'!$A$18:$L$214, MATCH("Customer ID", 'E4 TB Allocation Details'!$A$18:$L$18, 0),FALSE), 'E2 Allocators'!$B$15:$W$358, MATCH('O5 Details by Class &amp; Accounts'!AO$18, 'E2 Allocators'!$B$15:$W$15, 0),FALSE)*$G148)</f>
        <v>0</v>
      </c>
      <c r="AP148" s="1322">
        <f>IF(ISERROR(VLOOKUP(VLOOKUP($A148, 'E4 TB Allocation Details'!$A$18:$L$214, MATCH("Customer ID", 'E4 TB Allocation Details'!$A$18:$L$18, 0),FALSE), 'E2 Allocators'!$B$15:$W$358, MATCH('O5 Details by Class &amp; Accounts'!AP$18, 'E2 Allocators'!$B$15:$W$15, 0),FALSE)*$G148), 0, VLOOKUP(VLOOKUP($A148, 'E4 TB Allocation Details'!$A$18:$L$214, MATCH("Customer ID", 'E4 TB Allocation Details'!$A$18:$L$18, 0),FALSE), 'E2 Allocators'!$B$15:$W$358, MATCH('O5 Details by Class &amp; Accounts'!AP$18, 'E2 Allocators'!$B$15:$W$15, 0),FALSE)*$G148)</f>
        <v>0</v>
      </c>
      <c r="AQ148" s="1322">
        <f>IF(ISERROR(VLOOKUP(VLOOKUP($A148, 'E4 TB Allocation Details'!$A$18:$L$214, MATCH("Customer ID", 'E4 TB Allocation Details'!$A$18:$L$18, 0),FALSE), 'E2 Allocators'!$B$15:$W$358, MATCH('O5 Details by Class &amp; Accounts'!AQ$18, 'E2 Allocators'!$B$15:$W$15, 0),FALSE)*$G148), 0, VLOOKUP(VLOOKUP($A148, 'E4 TB Allocation Details'!$A$18:$L$214, MATCH("Customer ID", 'E4 TB Allocation Details'!$A$18:$L$18, 0),FALSE), 'E2 Allocators'!$B$15:$W$358, MATCH('O5 Details by Class &amp; Accounts'!AQ$18, 'E2 Allocators'!$B$15:$W$15, 0),FALSE)*$G148)</f>
        <v>0</v>
      </c>
      <c r="AR148" s="1322">
        <f>IF(ISERROR(VLOOKUP(VLOOKUP($A148, 'E4 TB Allocation Details'!$A$18:$L$214, MATCH("Customer ID", 'E4 TB Allocation Details'!$A$18:$L$18, 0),FALSE), 'E2 Allocators'!$B$15:$W$358, MATCH('O5 Details by Class &amp; Accounts'!AR$18, 'E2 Allocators'!$B$15:$W$15, 0),FALSE)*$G148), 0, VLOOKUP(VLOOKUP($A148, 'E4 TB Allocation Details'!$A$18:$L$214, MATCH("Customer ID", 'E4 TB Allocation Details'!$A$18:$L$18, 0),FALSE), 'E2 Allocators'!$B$15:$W$358, MATCH('O5 Details by Class &amp; Accounts'!AR$18, 'E2 Allocators'!$B$15:$W$15, 0),FALSE)*$G148)</f>
        <v>0</v>
      </c>
      <c r="AS148" s="1322">
        <f>IF(ISERROR(VLOOKUP(VLOOKUP($A148, 'E4 TB Allocation Details'!$A$18:$L$214, MATCH("Customer ID", 'E4 TB Allocation Details'!$A$18:$L$18, 0),FALSE), 'E2 Allocators'!$B$15:$W$358, MATCH('O5 Details by Class &amp; Accounts'!AS$18, 'E2 Allocators'!$B$15:$W$15, 0),FALSE)*$G148), 0, VLOOKUP(VLOOKUP($A148, 'E4 TB Allocation Details'!$A$18:$L$214, MATCH("Customer ID", 'E4 TB Allocation Details'!$A$18:$L$18, 0),FALSE), 'E2 Allocators'!$B$15:$W$358, MATCH('O5 Details by Class &amp; Accounts'!AS$18, 'E2 Allocators'!$B$15:$W$15, 0),FALSE)*$G148)</f>
        <v>0</v>
      </c>
      <c r="AT148" s="1322">
        <f>IF(ISERROR(VLOOKUP(VLOOKUP($A148, 'E4 TB Allocation Details'!$A$18:$L$214, MATCH("Customer ID", 'E4 TB Allocation Details'!$A$18:$L$18, 0),FALSE), 'E2 Allocators'!$B$15:$W$358, MATCH('O5 Details by Class &amp; Accounts'!AT$18, 'E2 Allocators'!$B$15:$W$15, 0),FALSE)*$G148), 0, VLOOKUP(VLOOKUP($A148, 'E4 TB Allocation Details'!$A$18:$L$214, MATCH("Customer ID", 'E4 TB Allocation Details'!$A$18:$L$18, 0),FALSE), 'E2 Allocators'!$B$15:$W$358, MATCH('O5 Details by Class &amp; Accounts'!AT$18, 'E2 Allocators'!$B$15:$W$15, 0),FALSE)*$G148)</f>
        <v>0</v>
      </c>
      <c r="AU148" s="1322">
        <f>IF(ISERROR(VLOOKUP(VLOOKUP($A148, 'E4 TB Allocation Details'!$A$18:$L$214, MATCH("Customer ID", 'E4 TB Allocation Details'!$A$18:$L$18, 0),FALSE), 'E2 Allocators'!$B$15:$W$358, MATCH('O5 Details by Class &amp; Accounts'!AU$18, 'E2 Allocators'!$B$15:$W$15, 0),FALSE)*$G148), 0, VLOOKUP(VLOOKUP($A148, 'E4 TB Allocation Details'!$A$18:$L$214, MATCH("Customer ID", 'E4 TB Allocation Details'!$A$18:$L$18, 0),FALSE), 'E2 Allocators'!$B$15:$W$358, MATCH('O5 Details by Class &amp; Accounts'!AU$18, 'E2 Allocators'!$B$15:$W$15, 0),FALSE)*$G148)</f>
        <v>0</v>
      </c>
      <c r="AV148" s="1322">
        <f>IF(ISERROR(VLOOKUP(VLOOKUP($A148, 'E4 TB Allocation Details'!$A$18:$L$214, MATCH("Customer ID", 'E4 TB Allocation Details'!$A$18:$L$18, 0),FALSE), 'E2 Allocators'!$B$15:$W$358, MATCH('O5 Details by Class &amp; Accounts'!AV$18, 'E2 Allocators'!$B$15:$W$15, 0),FALSE)*$G148), 0, VLOOKUP(VLOOKUP($A148, 'E4 TB Allocation Details'!$A$18:$L$214, MATCH("Customer ID", 'E4 TB Allocation Details'!$A$18:$L$18, 0),FALSE), 'E2 Allocators'!$B$15:$W$358, MATCH('O5 Details by Class &amp; Accounts'!AV$18, 'E2 Allocators'!$B$15:$W$15, 0),FALSE)*$G148)</f>
        <v>0</v>
      </c>
      <c r="AW148" s="1322">
        <f>IF(ISERROR(VLOOKUP(VLOOKUP($A148, 'E4 TB Allocation Details'!$A$18:$L$214, MATCH("Customer ID", 'E4 TB Allocation Details'!$A$18:$L$18, 0),FALSE), 'E2 Allocators'!$B$15:$W$358, MATCH('O5 Details by Class &amp; Accounts'!AW$18, 'E2 Allocators'!$B$15:$W$15, 0),FALSE)*$G148), 0, VLOOKUP(VLOOKUP($A148, 'E4 TB Allocation Details'!$A$18:$L$214, MATCH("Customer ID", 'E4 TB Allocation Details'!$A$18:$L$18, 0),FALSE), 'E2 Allocators'!$B$15:$W$358, MATCH('O5 Details by Class &amp; Accounts'!AW$18, 'E2 Allocators'!$B$15:$W$15, 0),FALSE)*$G148)</f>
        <v>0</v>
      </c>
      <c r="AX148" s="1322">
        <f t="shared" si="40"/>
        <v>106746.36000000002</v>
      </c>
      <c r="AY148" s="1322">
        <f>IF(ISERROR(VLOOKUP(VLOOKUP($A148, 'E4 TB Allocation Details'!$A$18:$L$214, MATCH("Misc ID", 'E4 TB Allocation Details'!$A$18:$L$18, 0),FALSE), 'E2 Allocators'!$B$15:$W$358, MATCH('O5 Details by Class &amp; Accounts'!AY$18, 'E2 Allocators'!$B$15:$W$15, 0),FALSE)*$E148), 0, VLOOKUP(VLOOKUP($A148, 'E4 TB Allocation Details'!$A$18:$L$214, MATCH("Misc ID", 'E4 TB Allocation Details'!$A$18:$L$18, 0),FALSE), 'E2 Allocators'!$B$15:$W$358, MATCH('O5 Details by Class &amp; Accounts'!AY$18, 'E2 Allocators'!$B$15:$W$15, 0),FALSE)*$E148)</f>
        <v>0</v>
      </c>
      <c r="AZ148" s="1322">
        <f>IF(ISERROR(VLOOKUP(VLOOKUP($A148, 'E4 TB Allocation Details'!$A$18:$L$214, MATCH("Misc ID", 'E4 TB Allocation Details'!$A$18:$L$18, 0),FALSE), 'E2 Allocators'!$B$15:$W$358, MATCH('O5 Details by Class &amp; Accounts'!AZ$18, 'E2 Allocators'!$B$15:$W$15, 0),FALSE)*$E148), 0, VLOOKUP(VLOOKUP($A148, 'E4 TB Allocation Details'!$A$18:$L$214, MATCH("Misc ID", 'E4 TB Allocation Details'!$A$18:$L$18, 0),FALSE), 'E2 Allocators'!$B$15:$W$358, MATCH('O5 Details by Class &amp; Accounts'!AZ$18, 'E2 Allocators'!$B$15:$W$15, 0),FALSE)*$E148)</f>
        <v>0</v>
      </c>
      <c r="BA148" s="1322">
        <f>IF(ISERROR(VLOOKUP(VLOOKUP($A148, 'E4 TB Allocation Details'!$A$18:$L$214, MATCH("Misc ID", 'E4 TB Allocation Details'!$A$18:$L$18, 0),FALSE), 'E2 Allocators'!$B$15:$W$358, MATCH('O5 Details by Class &amp; Accounts'!BA$18, 'E2 Allocators'!$B$15:$W$15, 0),FALSE)*$E148), 0, VLOOKUP(VLOOKUP($A148, 'E4 TB Allocation Details'!$A$18:$L$214, MATCH("Misc ID", 'E4 TB Allocation Details'!$A$18:$L$18, 0),FALSE), 'E2 Allocators'!$B$15:$W$358, MATCH('O5 Details by Class &amp; Accounts'!BA$18, 'E2 Allocators'!$B$15:$W$15, 0),FALSE)*$E148)</f>
        <v>0</v>
      </c>
      <c r="BB148" s="1322">
        <f>IF(ISERROR(VLOOKUP(VLOOKUP($A148, 'E4 TB Allocation Details'!$A$18:$L$214, MATCH("Misc ID", 'E4 TB Allocation Details'!$A$18:$L$18, 0),FALSE), 'E2 Allocators'!$B$15:$W$358, MATCH('O5 Details by Class &amp; Accounts'!BB$18, 'E2 Allocators'!$B$15:$W$15, 0),FALSE)*$E148), 0, VLOOKUP(VLOOKUP($A148, 'E4 TB Allocation Details'!$A$18:$L$214, MATCH("Misc ID", 'E4 TB Allocation Details'!$A$18:$L$18, 0),FALSE), 'E2 Allocators'!$B$15:$W$358, MATCH('O5 Details by Class &amp; Accounts'!BB$18, 'E2 Allocators'!$B$15:$W$15, 0),FALSE)*$E148)</f>
        <v>0</v>
      </c>
      <c r="BC148" s="1322">
        <f>IF(ISERROR(VLOOKUP(VLOOKUP($A148, 'E4 TB Allocation Details'!$A$18:$L$214, MATCH("Misc ID", 'E4 TB Allocation Details'!$A$18:$L$18, 0),FALSE), 'E2 Allocators'!$B$15:$W$358, MATCH('O5 Details by Class &amp; Accounts'!BC$18, 'E2 Allocators'!$B$15:$W$15, 0),FALSE)*$E148), 0, VLOOKUP(VLOOKUP($A148, 'E4 TB Allocation Details'!$A$18:$L$214, MATCH("Misc ID", 'E4 TB Allocation Details'!$A$18:$L$18, 0),FALSE), 'E2 Allocators'!$B$15:$W$358, MATCH('O5 Details by Class &amp; Accounts'!BC$18, 'E2 Allocators'!$B$15:$W$15, 0),FALSE)*$E148)</f>
        <v>0</v>
      </c>
      <c r="BD148" s="1322">
        <f>IF(ISERROR(VLOOKUP(VLOOKUP($A148, 'E4 TB Allocation Details'!$A$18:$L$214, MATCH("Misc ID", 'E4 TB Allocation Details'!$A$18:$L$18, 0),FALSE), 'E2 Allocators'!$B$15:$W$358, MATCH('O5 Details by Class &amp; Accounts'!BD$18, 'E2 Allocators'!$B$15:$W$15, 0),FALSE)*$E148), 0, VLOOKUP(VLOOKUP($A148, 'E4 TB Allocation Details'!$A$18:$L$214, MATCH("Misc ID", 'E4 TB Allocation Details'!$A$18:$L$18, 0),FALSE), 'E2 Allocators'!$B$15:$W$358, MATCH('O5 Details by Class &amp; Accounts'!BD$18, 'E2 Allocators'!$B$15:$W$15, 0),FALSE)*$E148)</f>
        <v>0</v>
      </c>
      <c r="BE148" s="1322">
        <f>IF(ISERROR(VLOOKUP(VLOOKUP($A148, 'E4 TB Allocation Details'!$A$18:$L$214, MATCH("Misc ID", 'E4 TB Allocation Details'!$A$18:$L$18, 0),FALSE), 'E2 Allocators'!$B$15:$W$358, MATCH('O5 Details by Class &amp; Accounts'!BE$18, 'E2 Allocators'!$B$15:$W$15, 0),FALSE)*$E148), 0, VLOOKUP(VLOOKUP($A148, 'E4 TB Allocation Details'!$A$18:$L$214, MATCH("Misc ID", 'E4 TB Allocation Details'!$A$18:$L$18, 0),FALSE), 'E2 Allocators'!$B$15:$W$358, MATCH('O5 Details by Class &amp; Accounts'!BE$18, 'E2 Allocators'!$B$15:$W$15, 0),FALSE)*$E148)</f>
        <v>0</v>
      </c>
      <c r="BF148" s="1322">
        <f>IF(ISERROR(VLOOKUP(VLOOKUP($A148, 'E4 TB Allocation Details'!$A$18:$L$214, MATCH("Misc ID", 'E4 TB Allocation Details'!$A$18:$L$18, 0),FALSE), 'E2 Allocators'!$B$15:$W$358, MATCH('O5 Details by Class &amp; Accounts'!BF$18, 'E2 Allocators'!$B$15:$W$15, 0),FALSE)*$E148), 0, VLOOKUP(VLOOKUP($A148, 'E4 TB Allocation Details'!$A$18:$L$214, MATCH("Misc ID", 'E4 TB Allocation Details'!$A$18:$L$18, 0),FALSE), 'E2 Allocators'!$B$15:$W$358, MATCH('O5 Details by Class &amp; Accounts'!BF$18, 'E2 Allocators'!$B$15:$W$15, 0),FALSE)*$E148)</f>
        <v>0</v>
      </c>
      <c r="BG148" s="1322">
        <f>IF(ISERROR(VLOOKUP(VLOOKUP($A148, 'E4 TB Allocation Details'!$A$18:$L$214, MATCH("Misc ID", 'E4 TB Allocation Details'!$A$18:$L$18, 0),FALSE), 'E2 Allocators'!$B$15:$W$358, MATCH('O5 Details by Class &amp; Accounts'!BG$18, 'E2 Allocators'!$B$15:$W$15, 0),FALSE)*$E148), 0, VLOOKUP(VLOOKUP($A148, 'E4 TB Allocation Details'!$A$18:$L$214, MATCH("Misc ID", 'E4 TB Allocation Details'!$A$18:$L$18, 0),FALSE), 'E2 Allocators'!$B$15:$W$358, MATCH('O5 Details by Class &amp; Accounts'!BG$18, 'E2 Allocators'!$B$15:$W$15, 0),FALSE)*$E148)</f>
        <v>0</v>
      </c>
      <c r="BH148" s="1322">
        <f>IF(ISERROR(VLOOKUP(VLOOKUP($A148, 'E4 TB Allocation Details'!$A$18:$L$214, MATCH("Misc ID", 'E4 TB Allocation Details'!$A$18:$L$18, 0),FALSE), 'E2 Allocators'!$B$15:$W$358, MATCH('O5 Details by Class &amp; Accounts'!BH$18, 'E2 Allocators'!$B$15:$W$15, 0),FALSE)*$E148), 0, VLOOKUP(VLOOKUP($A148, 'E4 TB Allocation Details'!$A$18:$L$214, MATCH("Misc ID", 'E4 TB Allocation Details'!$A$18:$L$18, 0),FALSE), 'E2 Allocators'!$B$15:$W$358, MATCH('O5 Details by Class &amp; Accounts'!BH$18, 'E2 Allocators'!$B$15:$W$15, 0),FALSE)*$E148)</f>
        <v>0</v>
      </c>
      <c r="BI148" s="1322">
        <f>IF(ISERROR(VLOOKUP(VLOOKUP($A148, 'E4 TB Allocation Details'!$A$18:$L$214, MATCH("Misc ID", 'E4 TB Allocation Details'!$A$18:$L$18, 0),FALSE), 'E2 Allocators'!$B$15:$W$358, MATCH('O5 Details by Class &amp; Accounts'!BI$18, 'E2 Allocators'!$B$15:$W$15, 0),FALSE)*$E148), 0, VLOOKUP(VLOOKUP($A148, 'E4 TB Allocation Details'!$A$18:$L$214, MATCH("Misc ID", 'E4 TB Allocation Details'!$A$18:$L$18, 0),FALSE), 'E2 Allocators'!$B$15:$W$358, MATCH('O5 Details by Class &amp; Accounts'!BI$18, 'E2 Allocators'!$B$15:$W$15, 0),FALSE)*$E148)</f>
        <v>0</v>
      </c>
      <c r="BJ148" s="1322">
        <f>IF(ISERROR(VLOOKUP(VLOOKUP($A148, 'E4 TB Allocation Details'!$A$18:$L$214, MATCH("Misc ID", 'E4 TB Allocation Details'!$A$18:$L$18, 0),FALSE), 'E2 Allocators'!$B$15:$W$358, MATCH('O5 Details by Class &amp; Accounts'!BJ$18, 'E2 Allocators'!$B$15:$W$15, 0),FALSE)*$E148), 0, VLOOKUP(VLOOKUP($A148, 'E4 TB Allocation Details'!$A$18:$L$214, MATCH("Misc ID", 'E4 TB Allocation Details'!$A$18:$L$18, 0),FALSE), 'E2 Allocators'!$B$15:$W$358, MATCH('O5 Details by Class &amp; Accounts'!BJ$18, 'E2 Allocators'!$B$15:$W$15, 0),FALSE)*$E148)</f>
        <v>0</v>
      </c>
      <c r="BK148" s="1322">
        <f>IF(ISERROR(VLOOKUP(VLOOKUP($A148, 'E4 TB Allocation Details'!$A$18:$L$214, MATCH("Misc ID", 'E4 TB Allocation Details'!$A$18:$L$18, 0),FALSE), 'E2 Allocators'!$B$15:$W$358, MATCH('O5 Details by Class &amp; Accounts'!BK$18, 'E2 Allocators'!$B$15:$W$15, 0),FALSE)*$E148), 0, VLOOKUP(VLOOKUP($A148, 'E4 TB Allocation Details'!$A$18:$L$214, MATCH("Misc ID", 'E4 TB Allocation Details'!$A$18:$L$18, 0),FALSE), 'E2 Allocators'!$B$15:$W$358, MATCH('O5 Details by Class &amp; Accounts'!BK$18, 'E2 Allocators'!$B$15:$W$15, 0),FALSE)*$E148)</f>
        <v>0</v>
      </c>
      <c r="BL148" s="1322">
        <f>IF(ISERROR(VLOOKUP(VLOOKUP($A148, 'E4 TB Allocation Details'!$A$18:$L$214, MATCH("Misc ID", 'E4 TB Allocation Details'!$A$18:$L$18, 0),FALSE), 'E2 Allocators'!$B$15:$W$358, MATCH('O5 Details by Class &amp; Accounts'!BL$18, 'E2 Allocators'!$B$15:$W$15, 0),FALSE)*$E148), 0, VLOOKUP(VLOOKUP($A148, 'E4 TB Allocation Details'!$A$18:$L$214, MATCH("Misc ID", 'E4 TB Allocation Details'!$A$18:$L$18, 0),FALSE), 'E2 Allocators'!$B$15:$W$358, MATCH('O5 Details by Class &amp; Accounts'!BL$18, 'E2 Allocators'!$B$15:$W$15, 0),FALSE)*$E148)</f>
        <v>0</v>
      </c>
      <c r="BM148" s="1322">
        <f>IF(ISERROR(VLOOKUP(VLOOKUP($A148, 'E4 TB Allocation Details'!$A$18:$L$214, MATCH("Misc ID", 'E4 TB Allocation Details'!$A$18:$L$18, 0),FALSE), 'E2 Allocators'!$B$15:$W$358, MATCH('O5 Details by Class &amp; Accounts'!BM$18, 'E2 Allocators'!$B$15:$W$15, 0),FALSE)*$E148), 0, VLOOKUP(VLOOKUP($A148, 'E4 TB Allocation Details'!$A$18:$L$214, MATCH("Misc ID", 'E4 TB Allocation Details'!$A$18:$L$18, 0),FALSE), 'E2 Allocators'!$B$15:$W$358, MATCH('O5 Details by Class &amp; Accounts'!BM$18, 'E2 Allocators'!$B$15:$W$15, 0),FALSE)*$E148)</f>
        <v>0</v>
      </c>
      <c r="BN148" s="1322">
        <f>IF(ISERROR(VLOOKUP(VLOOKUP($A148, 'E4 TB Allocation Details'!$A$18:$L$214, MATCH("Misc ID", 'E4 TB Allocation Details'!$A$18:$L$18, 0),FALSE), 'E2 Allocators'!$B$15:$W$358, MATCH('O5 Details by Class &amp; Accounts'!BN$18, 'E2 Allocators'!$B$15:$W$15, 0),FALSE)*$E148), 0, VLOOKUP(VLOOKUP($A148, 'E4 TB Allocation Details'!$A$18:$L$214, MATCH("Misc ID", 'E4 TB Allocation Details'!$A$18:$L$18, 0),FALSE), 'E2 Allocators'!$B$15:$W$358, MATCH('O5 Details by Class &amp; Accounts'!BN$18, 'E2 Allocators'!$B$15:$W$15, 0),FALSE)*$E148)</f>
        <v>0</v>
      </c>
      <c r="BO148" s="1322">
        <f>IF(ISERROR(VLOOKUP(VLOOKUP($A148, 'E4 TB Allocation Details'!$A$18:$L$214, MATCH("Misc ID", 'E4 TB Allocation Details'!$A$18:$L$18, 0),FALSE), 'E2 Allocators'!$B$15:$W$358, MATCH('O5 Details by Class &amp; Accounts'!BO$18, 'E2 Allocators'!$B$15:$W$15, 0),FALSE)*$E148), 0, VLOOKUP(VLOOKUP($A148, 'E4 TB Allocation Details'!$A$18:$L$214, MATCH("Misc ID", 'E4 TB Allocation Details'!$A$18:$L$18, 0),FALSE), 'E2 Allocators'!$B$15:$W$358, MATCH('O5 Details by Class &amp; Accounts'!BO$18, 'E2 Allocators'!$B$15:$W$15, 0),FALSE)*$E148)</f>
        <v>0</v>
      </c>
      <c r="BP148" s="1322">
        <f>IF(ISERROR(VLOOKUP(VLOOKUP($A148, 'E4 TB Allocation Details'!$A$18:$L$214, MATCH("Misc ID", 'E4 TB Allocation Details'!$A$18:$L$18, 0),FALSE), 'E2 Allocators'!$B$15:$W$358, MATCH('O5 Details by Class &amp; Accounts'!BP$18, 'E2 Allocators'!$B$15:$W$15, 0),FALSE)*$E148), 0, VLOOKUP(VLOOKUP($A148, 'E4 TB Allocation Details'!$A$18:$L$214, MATCH("Misc ID", 'E4 TB Allocation Details'!$A$18:$L$18, 0),FALSE), 'E2 Allocators'!$B$15:$W$358, MATCH('O5 Details by Class &amp; Accounts'!BP$18, 'E2 Allocators'!$B$15:$W$15, 0),FALSE)*$E148)</f>
        <v>0</v>
      </c>
      <c r="BQ148" s="1322">
        <f>IF(ISERROR(VLOOKUP(VLOOKUP($A148, 'E4 TB Allocation Details'!$A$18:$L$214, MATCH("Misc ID", 'E4 TB Allocation Details'!$A$18:$L$18, 0),FALSE), 'E2 Allocators'!$B$15:$W$358, MATCH('O5 Details by Class &amp; Accounts'!BQ$18, 'E2 Allocators'!$B$15:$W$15, 0),FALSE)*$E148), 0, VLOOKUP(VLOOKUP($A148, 'E4 TB Allocation Details'!$A$18:$L$214, MATCH("Misc ID", 'E4 TB Allocation Details'!$A$18:$L$18, 0),FALSE), 'E2 Allocators'!$B$15:$W$358, MATCH('O5 Details by Class &amp; Accounts'!BQ$18, 'E2 Allocators'!$B$15:$W$15, 0),FALSE)*$E148)</f>
        <v>0</v>
      </c>
      <c r="BR148" s="1322">
        <f>IF(ISERROR(VLOOKUP(VLOOKUP($A148, 'E4 TB Allocation Details'!$A$18:$L$214, MATCH("Misc ID", 'E4 TB Allocation Details'!$A$18:$L$18, 0),FALSE), 'E2 Allocators'!$B$15:$W$358, MATCH('O5 Details by Class &amp; Accounts'!BR$18, 'E2 Allocators'!$B$15:$W$15, 0),FALSE)*$E148), 0, VLOOKUP(VLOOKUP($A148, 'E4 TB Allocation Details'!$A$18:$L$214, MATCH("Misc ID", 'E4 TB Allocation Details'!$A$18:$L$18, 0),FALSE), 'E2 Allocators'!$B$15:$W$358, MATCH('O5 Details by Class &amp; Accounts'!BR$18, 'E2 Allocators'!$B$15:$W$15, 0),FALSE)*$E148)</f>
        <v>0</v>
      </c>
      <c r="BS148" s="1322">
        <f t="shared" si="41"/>
        <v>0</v>
      </c>
      <c r="BT148" s="1322">
        <f>IF(ISERROR(VLOOKUP(VLOOKUP($A148, 'E4 TB Allocation Details'!$A$18:$L$214, MATCH("A &amp; G ID", 'E4 TB Allocation Details'!$A$18:$L$18, 0),FALSE), 'E2 Allocators'!$B$15:$W$358, MATCH('O5 Details by Class &amp; Accounts'!BT$18, 'E2 Allocators'!$B$15:$W$15, 0),FALSE)*$E148), 0, VLOOKUP(VLOOKUP($A148, 'E4 TB Allocation Details'!$A$18:$L$214, MATCH("A &amp; G ID", 'E4 TB Allocation Details'!$A$18:$L$18, 0),FALSE), 'E2 Allocators'!$B$15:$W$358, MATCH('O5 Details by Class &amp; Accounts'!BT$18, 'E2 Allocators'!$B$15:$W$15, 0),FALSE)*$E148)</f>
        <v>0</v>
      </c>
      <c r="BU148" s="1322">
        <f>IF(ISERROR(VLOOKUP(VLOOKUP($A148, 'E4 TB Allocation Details'!$A$18:$L$214, MATCH("A &amp; G ID", 'E4 TB Allocation Details'!$A$18:$L$18, 0),FALSE), 'E2 Allocators'!$B$15:$W$358, MATCH('O5 Details by Class &amp; Accounts'!BU$18, 'E2 Allocators'!$B$15:$W$15, 0),FALSE)*$E148), 0, VLOOKUP(VLOOKUP($A148, 'E4 TB Allocation Details'!$A$18:$L$214, MATCH("A &amp; G ID", 'E4 TB Allocation Details'!$A$18:$L$18, 0),FALSE), 'E2 Allocators'!$B$15:$W$358, MATCH('O5 Details by Class &amp; Accounts'!BU$18, 'E2 Allocators'!$B$15:$W$15, 0),FALSE)*$E148)</f>
        <v>0</v>
      </c>
      <c r="BV148" s="1322">
        <f>IF(ISERROR(VLOOKUP(VLOOKUP($A148, 'E4 TB Allocation Details'!$A$18:$L$214, MATCH("A &amp; G ID", 'E4 TB Allocation Details'!$A$18:$L$18, 0),FALSE), 'E2 Allocators'!$B$15:$W$358, MATCH('O5 Details by Class &amp; Accounts'!BV$18, 'E2 Allocators'!$B$15:$W$15, 0),FALSE)*$E148), 0, VLOOKUP(VLOOKUP($A148, 'E4 TB Allocation Details'!$A$18:$L$214, MATCH("A &amp; G ID", 'E4 TB Allocation Details'!$A$18:$L$18, 0),FALSE), 'E2 Allocators'!$B$15:$W$358, MATCH('O5 Details by Class &amp; Accounts'!BV$18, 'E2 Allocators'!$B$15:$W$15, 0),FALSE)*$E148)</f>
        <v>0</v>
      </c>
      <c r="BW148" s="1322">
        <f>IF(ISERROR(VLOOKUP(VLOOKUP($A148, 'E4 TB Allocation Details'!$A$18:$L$214, MATCH("A &amp; G ID", 'E4 TB Allocation Details'!$A$18:$L$18, 0),FALSE), 'E2 Allocators'!$B$15:$W$358, MATCH('O5 Details by Class &amp; Accounts'!BW$18, 'E2 Allocators'!$B$15:$W$15, 0),FALSE)*$E148), 0, VLOOKUP(VLOOKUP($A148, 'E4 TB Allocation Details'!$A$18:$L$214, MATCH("A &amp; G ID", 'E4 TB Allocation Details'!$A$18:$L$18, 0),FALSE), 'E2 Allocators'!$B$15:$W$358, MATCH('O5 Details by Class &amp; Accounts'!BW$18, 'E2 Allocators'!$B$15:$W$15, 0),FALSE)*$E148)</f>
        <v>0</v>
      </c>
      <c r="BX148" s="1322">
        <f>IF(ISERROR(VLOOKUP(VLOOKUP($A148, 'E4 TB Allocation Details'!$A$18:$L$214, MATCH("A &amp; G ID", 'E4 TB Allocation Details'!$A$18:$L$18, 0),FALSE), 'E2 Allocators'!$B$15:$W$358, MATCH('O5 Details by Class &amp; Accounts'!BX$18, 'E2 Allocators'!$B$15:$W$15, 0),FALSE)*$E148), 0, VLOOKUP(VLOOKUP($A148, 'E4 TB Allocation Details'!$A$18:$L$214, MATCH("A &amp; G ID", 'E4 TB Allocation Details'!$A$18:$L$18, 0),FALSE), 'E2 Allocators'!$B$15:$W$358, MATCH('O5 Details by Class &amp; Accounts'!BX$18, 'E2 Allocators'!$B$15:$W$15, 0),FALSE)*$E148)</f>
        <v>0</v>
      </c>
      <c r="BY148" s="1322">
        <f>IF(ISERROR(VLOOKUP(VLOOKUP($A148, 'E4 TB Allocation Details'!$A$18:$L$214, MATCH("A &amp; G ID", 'E4 TB Allocation Details'!$A$18:$L$18, 0),FALSE), 'E2 Allocators'!$B$15:$W$358, MATCH('O5 Details by Class &amp; Accounts'!BY$18, 'E2 Allocators'!$B$15:$W$15, 0),FALSE)*$E148), 0, VLOOKUP(VLOOKUP($A148, 'E4 TB Allocation Details'!$A$18:$L$214, MATCH("A &amp; G ID", 'E4 TB Allocation Details'!$A$18:$L$18, 0),FALSE), 'E2 Allocators'!$B$15:$W$358, MATCH('O5 Details by Class &amp; Accounts'!BY$18, 'E2 Allocators'!$B$15:$W$15, 0),FALSE)*$E148)</f>
        <v>0</v>
      </c>
      <c r="BZ148" s="1322">
        <f>IF(ISERROR(VLOOKUP(VLOOKUP($A148, 'E4 TB Allocation Details'!$A$18:$L$214, MATCH("A &amp; G ID", 'E4 TB Allocation Details'!$A$18:$L$18, 0),FALSE), 'E2 Allocators'!$B$15:$W$358, MATCH('O5 Details by Class &amp; Accounts'!BZ$18, 'E2 Allocators'!$B$15:$W$15, 0),FALSE)*$E148), 0, VLOOKUP(VLOOKUP($A148, 'E4 TB Allocation Details'!$A$18:$L$214, MATCH("A &amp; G ID", 'E4 TB Allocation Details'!$A$18:$L$18, 0),FALSE), 'E2 Allocators'!$B$15:$W$358, MATCH('O5 Details by Class &amp; Accounts'!BZ$18, 'E2 Allocators'!$B$15:$W$15, 0),FALSE)*$E148)</f>
        <v>0</v>
      </c>
      <c r="CA148" s="1322">
        <f>IF(ISERROR(VLOOKUP(VLOOKUP($A148, 'E4 TB Allocation Details'!$A$18:$L$214, MATCH("A &amp; G ID", 'E4 TB Allocation Details'!$A$18:$L$18, 0),FALSE), 'E2 Allocators'!$B$15:$W$358, MATCH('O5 Details by Class &amp; Accounts'!CA$18, 'E2 Allocators'!$B$15:$W$15, 0),FALSE)*$E148), 0, VLOOKUP(VLOOKUP($A148, 'E4 TB Allocation Details'!$A$18:$L$214, MATCH("A &amp; G ID", 'E4 TB Allocation Details'!$A$18:$L$18, 0),FALSE), 'E2 Allocators'!$B$15:$W$358, MATCH('O5 Details by Class &amp; Accounts'!CA$18, 'E2 Allocators'!$B$15:$W$15, 0),FALSE)*$E148)</f>
        <v>0</v>
      </c>
      <c r="CB148" s="1322">
        <f>IF(ISERROR(VLOOKUP(VLOOKUP($A148, 'E4 TB Allocation Details'!$A$18:$L$214, MATCH("A &amp; G ID", 'E4 TB Allocation Details'!$A$18:$L$18, 0),FALSE), 'E2 Allocators'!$B$15:$W$358, MATCH('O5 Details by Class &amp; Accounts'!CB$18, 'E2 Allocators'!$B$15:$W$15, 0),FALSE)*$E148), 0, VLOOKUP(VLOOKUP($A148, 'E4 TB Allocation Details'!$A$18:$L$214, MATCH("A &amp; G ID", 'E4 TB Allocation Details'!$A$18:$L$18, 0),FALSE), 'E2 Allocators'!$B$15:$W$358, MATCH('O5 Details by Class &amp; Accounts'!CB$18, 'E2 Allocators'!$B$15:$W$15, 0),FALSE)*$E148)</f>
        <v>0</v>
      </c>
      <c r="CC148" s="1322">
        <f>IF(ISERROR(VLOOKUP(VLOOKUP($A148, 'E4 TB Allocation Details'!$A$18:$L$214, MATCH("A &amp; G ID", 'E4 TB Allocation Details'!$A$18:$L$18, 0),FALSE), 'E2 Allocators'!$B$15:$W$358, MATCH('O5 Details by Class &amp; Accounts'!CC$18, 'E2 Allocators'!$B$15:$W$15, 0),FALSE)*$E148), 0, VLOOKUP(VLOOKUP($A148, 'E4 TB Allocation Details'!$A$18:$L$214, MATCH("A &amp; G ID", 'E4 TB Allocation Details'!$A$18:$L$18, 0),FALSE), 'E2 Allocators'!$B$15:$W$358, MATCH('O5 Details by Class &amp; Accounts'!CC$18, 'E2 Allocators'!$B$15:$W$15, 0),FALSE)*$E148)</f>
        <v>0</v>
      </c>
      <c r="CD148" s="1322">
        <f>IF(ISERROR(VLOOKUP(VLOOKUP($A148, 'E4 TB Allocation Details'!$A$18:$L$214, MATCH("A &amp; G ID", 'E4 TB Allocation Details'!$A$18:$L$18, 0),FALSE), 'E2 Allocators'!$B$15:$W$358, MATCH('O5 Details by Class &amp; Accounts'!CD$18, 'E2 Allocators'!$B$15:$W$15, 0),FALSE)*$E148), 0, VLOOKUP(VLOOKUP($A148, 'E4 TB Allocation Details'!$A$18:$L$214, MATCH("A &amp; G ID", 'E4 TB Allocation Details'!$A$18:$L$18, 0),FALSE), 'E2 Allocators'!$B$15:$W$358, MATCH('O5 Details by Class &amp; Accounts'!CD$18, 'E2 Allocators'!$B$15:$W$15, 0),FALSE)*$E148)</f>
        <v>0</v>
      </c>
      <c r="CE148" s="1322">
        <f>IF(ISERROR(VLOOKUP(VLOOKUP($A148, 'E4 TB Allocation Details'!$A$18:$L$214, MATCH("A &amp; G ID", 'E4 TB Allocation Details'!$A$18:$L$18, 0),FALSE), 'E2 Allocators'!$B$15:$W$358, MATCH('O5 Details by Class &amp; Accounts'!CE$18, 'E2 Allocators'!$B$15:$W$15, 0),FALSE)*$E148), 0, VLOOKUP(VLOOKUP($A148, 'E4 TB Allocation Details'!$A$18:$L$214, MATCH("A &amp; G ID", 'E4 TB Allocation Details'!$A$18:$L$18, 0),FALSE), 'E2 Allocators'!$B$15:$W$358, MATCH('O5 Details by Class &amp; Accounts'!CE$18, 'E2 Allocators'!$B$15:$W$15, 0),FALSE)*$E148)</f>
        <v>0</v>
      </c>
      <c r="CF148" s="1322">
        <f>IF(ISERROR(VLOOKUP(VLOOKUP($A148, 'E4 TB Allocation Details'!$A$18:$L$214, MATCH("A &amp; G ID", 'E4 TB Allocation Details'!$A$18:$L$18, 0),FALSE), 'E2 Allocators'!$B$15:$W$358, MATCH('O5 Details by Class &amp; Accounts'!CF$18, 'E2 Allocators'!$B$15:$W$15, 0),FALSE)*$E148), 0, VLOOKUP(VLOOKUP($A148, 'E4 TB Allocation Details'!$A$18:$L$214, MATCH("A &amp; G ID", 'E4 TB Allocation Details'!$A$18:$L$18, 0),FALSE), 'E2 Allocators'!$B$15:$W$358, MATCH('O5 Details by Class &amp; Accounts'!CF$18, 'E2 Allocators'!$B$15:$W$15, 0),FALSE)*$E148)</f>
        <v>0</v>
      </c>
      <c r="CG148" s="1322">
        <f>IF(ISERROR(VLOOKUP(VLOOKUP($A148, 'E4 TB Allocation Details'!$A$18:$L$214, MATCH("A &amp; G ID", 'E4 TB Allocation Details'!$A$18:$L$18, 0),FALSE), 'E2 Allocators'!$B$15:$W$358, MATCH('O5 Details by Class &amp; Accounts'!CG$18, 'E2 Allocators'!$B$15:$W$15, 0),FALSE)*$E148), 0, VLOOKUP(VLOOKUP($A148, 'E4 TB Allocation Details'!$A$18:$L$214, MATCH("A &amp; G ID", 'E4 TB Allocation Details'!$A$18:$L$18, 0),FALSE), 'E2 Allocators'!$B$15:$W$358, MATCH('O5 Details by Class &amp; Accounts'!CG$18, 'E2 Allocators'!$B$15:$W$15, 0),FALSE)*$E148)</f>
        <v>0</v>
      </c>
      <c r="CH148" s="1322">
        <f>IF(ISERROR(VLOOKUP(VLOOKUP($A148, 'E4 TB Allocation Details'!$A$18:$L$214, MATCH("A &amp; G ID", 'E4 TB Allocation Details'!$A$18:$L$18, 0),FALSE), 'E2 Allocators'!$B$15:$W$358, MATCH('O5 Details by Class &amp; Accounts'!CH$18, 'E2 Allocators'!$B$15:$W$15, 0),FALSE)*$E148), 0, VLOOKUP(VLOOKUP($A148, 'E4 TB Allocation Details'!$A$18:$L$214, MATCH("A &amp; G ID", 'E4 TB Allocation Details'!$A$18:$L$18, 0),FALSE), 'E2 Allocators'!$B$15:$W$358, MATCH('O5 Details by Class &amp; Accounts'!CH$18, 'E2 Allocators'!$B$15:$W$15, 0),FALSE)*$E148)</f>
        <v>0</v>
      </c>
      <c r="CI148" s="1322">
        <f>IF(ISERROR(VLOOKUP(VLOOKUP($A148, 'E4 TB Allocation Details'!$A$18:$L$214, MATCH("A &amp; G ID", 'E4 TB Allocation Details'!$A$18:$L$18, 0),FALSE), 'E2 Allocators'!$B$15:$W$358, MATCH('O5 Details by Class &amp; Accounts'!CI$18, 'E2 Allocators'!$B$15:$W$15, 0),FALSE)*$E148), 0, VLOOKUP(VLOOKUP($A148, 'E4 TB Allocation Details'!$A$18:$L$214, MATCH("A &amp; G ID", 'E4 TB Allocation Details'!$A$18:$L$18, 0),FALSE), 'E2 Allocators'!$B$15:$W$358, MATCH('O5 Details by Class &amp; Accounts'!CI$18, 'E2 Allocators'!$B$15:$W$15, 0),FALSE)*$E148)</f>
        <v>0</v>
      </c>
      <c r="CJ148" s="1322">
        <f>IF(ISERROR(VLOOKUP(VLOOKUP($A148, 'E4 TB Allocation Details'!$A$18:$L$214, MATCH("A &amp; G ID", 'E4 TB Allocation Details'!$A$18:$L$18, 0),FALSE), 'E2 Allocators'!$B$15:$W$358, MATCH('O5 Details by Class &amp; Accounts'!CJ$18, 'E2 Allocators'!$B$15:$W$15, 0),FALSE)*$E148), 0, VLOOKUP(VLOOKUP($A148, 'E4 TB Allocation Details'!$A$18:$L$214, MATCH("A &amp; G ID", 'E4 TB Allocation Details'!$A$18:$L$18, 0),FALSE), 'E2 Allocators'!$B$15:$W$358, MATCH('O5 Details by Class &amp; Accounts'!CJ$18, 'E2 Allocators'!$B$15:$W$15, 0),FALSE)*$E148)</f>
        <v>0</v>
      </c>
      <c r="CK148" s="1322">
        <f>IF(ISERROR(VLOOKUP(VLOOKUP($A148, 'E4 TB Allocation Details'!$A$18:$L$214, MATCH("A &amp; G ID", 'E4 TB Allocation Details'!$A$18:$L$18, 0),FALSE), 'E2 Allocators'!$B$15:$W$358, MATCH('O5 Details by Class &amp; Accounts'!CK$18, 'E2 Allocators'!$B$15:$W$15, 0),FALSE)*$E148), 0, VLOOKUP(VLOOKUP($A148, 'E4 TB Allocation Details'!$A$18:$L$214, MATCH("A &amp; G ID", 'E4 TB Allocation Details'!$A$18:$L$18, 0),FALSE), 'E2 Allocators'!$B$15:$W$358, MATCH('O5 Details by Class &amp; Accounts'!CK$18, 'E2 Allocators'!$B$15:$W$15, 0),FALSE)*$E148)</f>
        <v>0</v>
      </c>
      <c r="CL148" s="1322">
        <f>IF(ISERROR(VLOOKUP(VLOOKUP($A148, 'E4 TB Allocation Details'!$A$18:$L$214, MATCH("A &amp; G ID", 'E4 TB Allocation Details'!$A$18:$L$18, 0),FALSE), 'E2 Allocators'!$B$15:$W$358, MATCH('O5 Details by Class &amp; Accounts'!CL$18, 'E2 Allocators'!$B$15:$W$15, 0),FALSE)*$E148), 0, VLOOKUP(VLOOKUP($A148, 'E4 TB Allocation Details'!$A$18:$L$214, MATCH("A &amp; G ID", 'E4 TB Allocation Details'!$A$18:$L$18, 0),FALSE), 'E2 Allocators'!$B$15:$W$358, MATCH('O5 Details by Class &amp; Accounts'!CL$18, 'E2 Allocators'!$B$15:$W$15, 0),FALSE)*$E148)</f>
        <v>0</v>
      </c>
      <c r="CM148" s="1322">
        <f>IF(ISERROR(VLOOKUP(VLOOKUP($A148, 'E4 TB Allocation Details'!$A$18:$L$214, MATCH("A &amp; G ID", 'E4 TB Allocation Details'!$A$18:$L$18, 0),FALSE), 'E2 Allocators'!$B$15:$W$358, MATCH('O5 Details by Class &amp; Accounts'!CM$18, 'E2 Allocators'!$B$15:$W$15, 0),FALSE)*$E148), 0, VLOOKUP(VLOOKUP($A148, 'E4 TB Allocation Details'!$A$18:$L$214, MATCH("A &amp; G ID", 'E4 TB Allocation Details'!$A$18:$L$18, 0),FALSE), 'E2 Allocators'!$B$15:$W$358, MATCH('O5 Details by Class &amp; Accounts'!CM$18, 'E2 Allocators'!$B$15:$W$15, 0),FALSE)*$E148)</f>
        <v>0</v>
      </c>
      <c r="CN148" s="1322">
        <f t="shared" si="42"/>
        <v>0</v>
      </c>
      <c r="CO148" s="1651">
        <f t="shared" si="43"/>
        <v>-1.4551915228366852E-11</v>
      </c>
      <c r="CQ148" s="1899" t="inlineStr">
        <is>
          <t/>
        </is>
      </c>
    </row>
    <row r="149" spans="1:95" s="64" customFormat="1" ht="12.75" x14ac:dyDescent="0.2">
      <c r="A149" s="1090">
        <v>5085</v>
      </c>
      <c r="B149" s="1089" t="s">
        <v>1560</v>
      </c>
      <c r="C149" s="1648">
        <f>IF(ISERROR(VLOOKUP($A149,'I3 TB Data'!$A$19:$H$483,MATCH('O5 Details by Class &amp; Accounts'!$C$18, 'I3 TB Data'!$A$19:$H$19,0),0)), 0, VLOOKUP($A149,'I3 TB Data'!$A$19:$H$483,MATCH('O5 Details by Class &amp; Accounts'!$C$18,'I3 TB Data'!$A$19:$H$19,0),0))</f>
        <v>164598.35776422138</v>
      </c>
      <c r="D149" s="1649"/>
      <c r="E149" s="1648">
        <f t="shared" si="44"/>
        <v>164598.35776422138</v>
      </c>
      <c r="F149" s="1650">
        <f>IF(ISERROR(VLOOKUP($A149, 'E1 Categorization'!A33:E124, MATCH("Customer Component", 'E1 Categorization'!$A$33:$E$33,0), 0)), 0, IF(VLOOKUP($A149, 'E1 Categorization'!A33:E124, MATCH("Customer Component", 'E1 Categorization'!$A$33:$E$33,0), 0)=0, 'O5 Details by Class &amp; Accounts'!$E149, IF(AND(VLOOKUP($A149, 'E1 Categorization'!A33:E124, MATCH("Customer Component", 'E1 Categorization'!$A$33:$E$33,0), 0) &gt;0, VLOOKUP($A149, 'E1 Categorization'!A33:E124, MATCH("Customer Component", 'E1 Categorization'!$A$33:$E$33,0), 0)&lt;1), 'O5 Details by Class &amp; Accounts'!$E149*(1-VLOOKUP($A149, 'E1 Categorization'!A33:E124, MATCH("Customer Component", 'E1 Categorization'!$A$33:$E$33,0), 0)), 0)))</f>
        <v>65839.34310568856</v>
      </c>
      <c r="G149" s="1650">
        <f>IF(ISERROR(VLOOKUP($A149, 'E1 Categorization'!A33:E124, MATCH("Customer Component", 'E1 Categorization'!$A$33:$E$33,0), 0)),0, IF(VLOOKUP($A149, 'E1 Categorization'!A33:E124, MATCH("Customer Component", 'E1 Categorization'!$A$33:$E$33,0), 0)=0, 0, IF(AND(VLOOKUP($A149, 'E1 Categorization'!A33:E124, MATCH("Customer Component", 'E1 Categorization'!$A$33:$E$33,0), 0) &gt;0, VLOOKUP($A149, 'E1 Categorization'!A33:E124, MATCH("Customer Component", 'E1 Categorization'!$A$33:$E$33,0), 0)&lt;1), 'O5 Details by Class &amp; Accounts'!$E149*(VLOOKUP($A149, 'E1 Categorization'!A33:E124, MATCH("Customer Component", 'E1 Categorization'!$A$33:$E$33,0), 0)), 'O5 Details by Class &amp; Accounts'!$E149)))</f>
        <v>98759.014658532818</v>
      </c>
      <c r="H149" s="1322">
        <f t="shared" si="38"/>
        <v>164598.35776422138</v>
      </c>
      <c r="I149" s="1322">
        <f>IF(ISERROR(VLOOKUP(VLOOKUP($A149, 'E4 TB Allocation Details'!$A$18:$L$214, MATCH("Demand ID", 'E4 TB Allocation Details'!$A$18:$L$18, 0),FALSE), 'E2 Allocators'!$B$15:$W$358, MATCH('O5 Details by Class &amp; Accounts'!I$18, 'E2 Allocators'!$B$15:$W$15, 0),FALSE)*$F149), 0, VLOOKUP(VLOOKUP($A149, 'E4 TB Allocation Details'!$A$18:$L$214, MATCH("Demand ID", 'E4 TB Allocation Details'!$A$18:$L$18, 0),FALSE), 'E2 Allocators'!$B$15:$W$358, MATCH('O5 Details by Class &amp; Accounts'!I$18, 'E2 Allocators'!$B$15:$W$15, 0),FALSE)*$F149)</f>
        <v>19530.127507699963</v>
      </c>
      <c r="J149" s="1322">
        <f>IF(ISERROR(VLOOKUP(VLOOKUP($A149, 'E4 TB Allocation Details'!$A$18:$L$214, MATCH("Demand ID", 'E4 TB Allocation Details'!$A$18:$L$18, 0),FALSE), 'E2 Allocators'!$B$15:$W$358, MATCH('O5 Details by Class &amp; Accounts'!J$18, 'E2 Allocators'!$B$15:$W$15, 0),FALSE)*$F149), 0, VLOOKUP(VLOOKUP($A149, 'E4 TB Allocation Details'!$A$18:$L$214, MATCH("Demand ID", 'E4 TB Allocation Details'!$A$18:$L$18, 0),FALSE), 'E2 Allocators'!$B$15:$W$358, MATCH('O5 Details by Class &amp; Accounts'!J$18, 'E2 Allocators'!$B$15:$W$15, 0),FALSE)*$F149)</f>
        <v>20089.469993339888</v>
      </c>
      <c r="K149" s="1322">
        <f>IF(ISERROR(VLOOKUP(VLOOKUP($A149, 'E4 TB Allocation Details'!$A$18:$L$214, MATCH("Demand ID", 'E4 TB Allocation Details'!$A$18:$L$18, 0),FALSE), 'E2 Allocators'!$B$15:$W$358, MATCH('O5 Details by Class &amp; Accounts'!K$18, 'E2 Allocators'!$B$15:$W$15, 0),FALSE)*$F149), 0, VLOOKUP(VLOOKUP($A149, 'E4 TB Allocation Details'!$A$18:$L$214, MATCH("Demand ID", 'E4 TB Allocation Details'!$A$18:$L$18, 0),FALSE), 'E2 Allocators'!$B$15:$W$358, MATCH('O5 Details by Class &amp; Accounts'!K$18, 'E2 Allocators'!$B$15:$W$15, 0),FALSE)*$F149)</f>
        <v>21477.682483716551</v>
      </c>
      <c r="L149" s="1322">
        <f>IF(ISERROR(VLOOKUP(VLOOKUP($A149, 'E4 TB Allocation Details'!$A$18:$L$214, MATCH("Demand ID", 'E4 TB Allocation Details'!$A$18:$L$18, 0),FALSE), 'E2 Allocators'!$B$15:$W$358, MATCH('O5 Details by Class &amp; Accounts'!L$18, 'E2 Allocators'!$B$15:$W$15, 0),FALSE)*$F149), 0, VLOOKUP(VLOOKUP($A149, 'E4 TB Allocation Details'!$A$18:$L$214, MATCH("Demand ID", 'E4 TB Allocation Details'!$A$18:$L$18, 0),FALSE), 'E2 Allocators'!$B$15:$W$358, MATCH('O5 Details by Class &amp; Accounts'!L$18, 'E2 Allocators'!$B$15:$W$15, 0),FALSE)*$F149)</f>
        <v>0</v>
      </c>
      <c r="M149" s="1322">
        <f>IF(ISERROR(VLOOKUP(VLOOKUP($A149, 'E4 TB Allocation Details'!$A$18:$L$214, MATCH("Demand ID", 'E4 TB Allocation Details'!$A$18:$L$18, 0),FALSE), 'E2 Allocators'!$B$15:$W$358, MATCH('O5 Details by Class &amp; Accounts'!M$18, 'E2 Allocators'!$B$15:$W$15, 0),FALSE)*$F149), 0, VLOOKUP(VLOOKUP($A149, 'E4 TB Allocation Details'!$A$18:$L$214, MATCH("Demand ID", 'E4 TB Allocation Details'!$A$18:$L$18, 0),FALSE), 'E2 Allocators'!$B$15:$W$358, MATCH('O5 Details by Class &amp; Accounts'!M$18, 'E2 Allocators'!$B$15:$W$15, 0),FALSE)*$F149)</f>
        <v>0</v>
      </c>
      <c r="N149" s="1322">
        <f>IF(ISERROR(VLOOKUP(VLOOKUP($A149, 'E4 TB Allocation Details'!$A$18:$L$214, MATCH("Demand ID", 'E4 TB Allocation Details'!$A$18:$L$18, 0),FALSE), 'E2 Allocators'!$B$15:$W$358, MATCH('O5 Details by Class &amp; Accounts'!N$18, 'E2 Allocators'!$B$15:$W$15, 0),FALSE)*$F149), 0, VLOOKUP(VLOOKUP($A149, 'E4 TB Allocation Details'!$A$18:$L$214, MATCH("Demand ID", 'E4 TB Allocation Details'!$A$18:$L$18, 0),FALSE), 'E2 Allocators'!$B$15:$W$358, MATCH('O5 Details by Class &amp; Accounts'!N$18, 'E2 Allocators'!$B$15:$W$15, 0),FALSE)*$F149)</f>
        <v>4551.3207476497355</v>
      </c>
      <c r="O149" s="1322">
        <f>IF(ISERROR(VLOOKUP(VLOOKUP($A149, 'E4 TB Allocation Details'!$A$18:$L$214, MATCH("Demand ID", 'E4 TB Allocation Details'!$A$18:$L$18, 0),FALSE), 'E2 Allocators'!$B$15:$W$358, MATCH('O5 Details by Class &amp; Accounts'!O$18, 'E2 Allocators'!$B$15:$W$15, 0),FALSE)*$F149), 0, VLOOKUP(VLOOKUP($A149, 'E4 TB Allocation Details'!$A$18:$L$214, MATCH("Demand ID", 'E4 TB Allocation Details'!$A$18:$L$18, 0),FALSE), 'E2 Allocators'!$B$15:$W$358, MATCH('O5 Details by Class &amp; Accounts'!O$18, 'E2 Allocators'!$B$15:$W$15, 0),FALSE)*$F149)</f>
        <v>150.46276482360497</v>
      </c>
      <c r="P149" s="1322">
        <f>IF(ISERROR(VLOOKUP(VLOOKUP($A149, 'E4 TB Allocation Details'!$A$18:$L$214, MATCH("Demand ID", 'E4 TB Allocation Details'!$A$18:$L$18, 0),FALSE), 'E2 Allocators'!$B$15:$W$358, MATCH('O5 Details by Class &amp; Accounts'!P$18, 'E2 Allocators'!$B$15:$W$15, 0),FALSE)*$F149), 0, VLOOKUP(VLOOKUP($A149, 'E4 TB Allocation Details'!$A$18:$L$214, MATCH("Demand ID", 'E4 TB Allocation Details'!$A$18:$L$18, 0),FALSE), 'E2 Allocators'!$B$15:$W$358, MATCH('O5 Details by Class &amp; Accounts'!P$18, 'E2 Allocators'!$B$15:$W$15, 0),FALSE)*$F149)</f>
        <v>0</v>
      </c>
      <c r="Q149" s="1322">
        <f>IF(ISERROR(VLOOKUP(VLOOKUP($A149, 'E4 TB Allocation Details'!$A$18:$L$214, MATCH("Demand ID", 'E4 TB Allocation Details'!$A$18:$L$18, 0),FALSE), 'E2 Allocators'!$B$15:$W$358, MATCH('O5 Details by Class &amp; Accounts'!Q$18, 'E2 Allocators'!$B$15:$W$15, 0),FALSE)*$F149), 0, VLOOKUP(VLOOKUP($A149, 'E4 TB Allocation Details'!$A$18:$L$214, MATCH("Demand ID", 'E4 TB Allocation Details'!$A$18:$L$18, 0),FALSE), 'E2 Allocators'!$B$15:$W$358, MATCH('O5 Details by Class &amp; Accounts'!Q$18, 'E2 Allocators'!$B$15:$W$15, 0),FALSE)*$F149)</f>
        <v>40.279608458822906</v>
      </c>
      <c r="R149" s="1322">
        <f>IF(ISERROR(VLOOKUP(VLOOKUP($A149, 'E4 TB Allocation Details'!$A$18:$L$214, MATCH("Demand ID", 'E4 TB Allocation Details'!$A$18:$L$18, 0),FALSE), 'E2 Allocators'!$B$15:$W$358, MATCH('O5 Details by Class &amp; Accounts'!R$18, 'E2 Allocators'!$B$15:$W$15, 0),FALSE)*$F149), 0, VLOOKUP(VLOOKUP($A149, 'E4 TB Allocation Details'!$A$18:$L$214, MATCH("Demand ID", 'E4 TB Allocation Details'!$A$18:$L$18, 0),FALSE), 'E2 Allocators'!$B$15:$W$358, MATCH('O5 Details by Class &amp; Accounts'!R$18, 'E2 Allocators'!$B$15:$W$15, 0),FALSE)*$F149)</f>
        <v>0</v>
      </c>
      <c r="S149" s="1322">
        <f>IF(ISERROR(VLOOKUP(VLOOKUP($A149, 'E4 TB Allocation Details'!$A$18:$L$214, MATCH("Demand ID", 'E4 TB Allocation Details'!$A$18:$L$18, 0),FALSE), 'E2 Allocators'!$B$15:$W$358, MATCH('O5 Details by Class &amp; Accounts'!S$18, 'E2 Allocators'!$B$15:$W$15, 0),FALSE)*$F149), 0, VLOOKUP(VLOOKUP($A149, 'E4 TB Allocation Details'!$A$18:$L$214, MATCH("Demand ID", 'E4 TB Allocation Details'!$A$18:$L$18, 0),FALSE), 'E2 Allocators'!$B$15:$W$358, MATCH('O5 Details by Class &amp; Accounts'!S$18, 'E2 Allocators'!$B$15:$W$15, 0),FALSE)*$F149)</f>
        <v>0</v>
      </c>
      <c r="T149" s="1322">
        <f>IF(ISERROR(VLOOKUP(VLOOKUP($A149, 'E4 TB Allocation Details'!$A$18:$L$214, MATCH("Demand ID", 'E4 TB Allocation Details'!$A$18:$L$18, 0),FALSE), 'E2 Allocators'!$B$15:$W$358, MATCH('O5 Details by Class &amp; Accounts'!T$18, 'E2 Allocators'!$B$15:$W$15, 0),FALSE)*$F149), 0, VLOOKUP(VLOOKUP($A149, 'E4 TB Allocation Details'!$A$18:$L$214, MATCH("Demand ID", 'E4 TB Allocation Details'!$A$18:$L$18, 0),FALSE), 'E2 Allocators'!$B$15:$W$358, MATCH('O5 Details by Class &amp; Accounts'!T$18, 'E2 Allocators'!$B$15:$W$15, 0),FALSE)*$F149)</f>
        <v>0</v>
      </c>
      <c r="U149" s="1322">
        <f>IF(ISERROR(VLOOKUP(VLOOKUP($A149, 'E4 TB Allocation Details'!$A$18:$L$214, MATCH("Demand ID", 'E4 TB Allocation Details'!$A$18:$L$18, 0),FALSE), 'E2 Allocators'!$B$15:$W$358, MATCH('O5 Details by Class &amp; Accounts'!U$18, 'E2 Allocators'!$B$15:$W$15, 0),FALSE)*$F149), 0, VLOOKUP(VLOOKUP($A149, 'E4 TB Allocation Details'!$A$18:$L$214, MATCH("Demand ID", 'E4 TB Allocation Details'!$A$18:$L$18, 0),FALSE), 'E2 Allocators'!$B$15:$W$358, MATCH('O5 Details by Class &amp; Accounts'!U$18, 'E2 Allocators'!$B$15:$W$15, 0),FALSE)*$F149)</f>
        <v>0</v>
      </c>
      <c r="V149" s="1322">
        <f>IF(ISERROR(VLOOKUP(VLOOKUP($A149, 'E4 TB Allocation Details'!$A$18:$L$214, MATCH("Demand ID", 'E4 TB Allocation Details'!$A$18:$L$18, 0),FALSE), 'E2 Allocators'!$B$15:$W$358, MATCH('O5 Details by Class &amp; Accounts'!V$18, 'E2 Allocators'!$B$15:$W$15, 0),FALSE)*$F149), 0, VLOOKUP(VLOOKUP($A149, 'E4 TB Allocation Details'!$A$18:$L$214, MATCH("Demand ID", 'E4 TB Allocation Details'!$A$18:$L$18, 0),FALSE), 'E2 Allocators'!$B$15:$W$358, MATCH('O5 Details by Class &amp; Accounts'!V$18, 'E2 Allocators'!$B$15:$W$15, 0),FALSE)*$F149)</f>
        <v>0</v>
      </c>
      <c r="W149" s="1322">
        <f>IF(ISERROR(VLOOKUP(VLOOKUP($A149, 'E4 TB Allocation Details'!$A$18:$L$214, MATCH("Demand ID", 'E4 TB Allocation Details'!$A$18:$L$18, 0),FALSE), 'E2 Allocators'!$B$15:$W$358, MATCH('O5 Details by Class &amp; Accounts'!W$18, 'E2 Allocators'!$B$15:$W$15, 0),FALSE)*$F149), 0, VLOOKUP(VLOOKUP($A149, 'E4 TB Allocation Details'!$A$18:$L$214, MATCH("Demand ID", 'E4 TB Allocation Details'!$A$18:$L$18, 0),FALSE), 'E2 Allocators'!$B$15:$W$358, MATCH('O5 Details by Class &amp; Accounts'!W$18, 'E2 Allocators'!$B$15:$W$15, 0),FALSE)*$F149)</f>
        <v>0</v>
      </c>
      <c r="X149" s="1322">
        <f>IF(ISERROR(VLOOKUP(VLOOKUP($A149, 'E4 TB Allocation Details'!$A$18:$L$214, MATCH("Demand ID", 'E4 TB Allocation Details'!$A$18:$L$18, 0),FALSE), 'E2 Allocators'!$B$15:$W$358, MATCH('O5 Details by Class &amp; Accounts'!X$18, 'E2 Allocators'!$B$15:$W$15, 0),FALSE)*$F149), 0, VLOOKUP(VLOOKUP($A149, 'E4 TB Allocation Details'!$A$18:$L$214, MATCH("Demand ID", 'E4 TB Allocation Details'!$A$18:$L$18, 0),FALSE), 'E2 Allocators'!$B$15:$W$358, MATCH('O5 Details by Class &amp; Accounts'!X$18, 'E2 Allocators'!$B$15:$W$15, 0),FALSE)*$F149)</f>
        <v>0</v>
      </c>
      <c r="Y149" s="1322">
        <f>IF(ISERROR(VLOOKUP(VLOOKUP($A149, 'E4 TB Allocation Details'!$A$18:$L$214, MATCH("Demand ID", 'E4 TB Allocation Details'!$A$18:$L$18, 0),FALSE), 'E2 Allocators'!$B$15:$W$358, MATCH('O5 Details by Class &amp; Accounts'!Y$18, 'E2 Allocators'!$B$15:$W$15, 0),FALSE)*$F149), 0, VLOOKUP(VLOOKUP($A149, 'E4 TB Allocation Details'!$A$18:$L$214, MATCH("Demand ID", 'E4 TB Allocation Details'!$A$18:$L$18, 0),FALSE), 'E2 Allocators'!$B$15:$W$358, MATCH('O5 Details by Class &amp; Accounts'!Y$18, 'E2 Allocators'!$B$15:$W$15, 0),FALSE)*$F149)</f>
        <v>0</v>
      </c>
      <c r="Z149" s="1322">
        <f>IF(ISERROR(VLOOKUP(VLOOKUP($A149, 'E4 TB Allocation Details'!$A$18:$L$214, MATCH("Demand ID", 'E4 TB Allocation Details'!$A$18:$L$18, 0),FALSE), 'E2 Allocators'!$B$15:$W$358, MATCH('O5 Details by Class &amp; Accounts'!Z$18, 'E2 Allocators'!$B$15:$W$15, 0),FALSE)*$F149), 0, VLOOKUP(VLOOKUP($A149, 'E4 TB Allocation Details'!$A$18:$L$214, MATCH("Demand ID", 'E4 TB Allocation Details'!$A$18:$L$18, 0),FALSE), 'E2 Allocators'!$B$15:$W$358, MATCH('O5 Details by Class &amp; Accounts'!Z$18, 'E2 Allocators'!$B$15:$W$15, 0),FALSE)*$F149)</f>
        <v>0</v>
      </c>
      <c r="AA149" s="1322">
        <f>IF(ISERROR(VLOOKUP(VLOOKUP($A149, 'E4 TB Allocation Details'!$A$18:$L$214, MATCH("Demand ID", 'E4 TB Allocation Details'!$A$18:$L$18, 0),FALSE), 'E2 Allocators'!$B$15:$W$358, MATCH('O5 Details by Class &amp; Accounts'!AA$18, 'E2 Allocators'!$B$15:$W$15, 0),FALSE)*$F149), 0, VLOOKUP(VLOOKUP($A149, 'E4 TB Allocation Details'!$A$18:$L$214, MATCH("Demand ID", 'E4 TB Allocation Details'!$A$18:$L$18, 0),FALSE), 'E2 Allocators'!$B$15:$W$358, MATCH('O5 Details by Class &amp; Accounts'!AA$18, 'E2 Allocators'!$B$15:$W$15, 0),FALSE)*$F149)</f>
        <v>0</v>
      </c>
      <c r="AB149" s="1322">
        <f>IF(ISERROR(VLOOKUP(VLOOKUP($A149, 'E4 TB Allocation Details'!$A$18:$L$214, MATCH("Demand ID", 'E4 TB Allocation Details'!$A$18:$L$18, 0),FALSE), 'E2 Allocators'!$B$15:$W$358, MATCH('O5 Details by Class &amp; Accounts'!AB$18, 'E2 Allocators'!$B$15:$W$15, 0),FALSE)*$F149), 0, VLOOKUP(VLOOKUP($A149, 'E4 TB Allocation Details'!$A$18:$L$214, MATCH("Demand ID", 'E4 TB Allocation Details'!$A$18:$L$18, 0),FALSE), 'E2 Allocators'!$B$15:$W$358, MATCH('O5 Details by Class &amp; Accounts'!AB$18, 'E2 Allocators'!$B$15:$W$15, 0),FALSE)*$F149)</f>
        <v>0</v>
      </c>
      <c r="AC149" s="1322">
        <f t="shared" si="39"/>
        <v>65839.34310568856</v>
      </c>
      <c r="AD149" s="1322">
        <f>IF(ISERROR(VLOOKUP(VLOOKUP($A149, 'E4 TB Allocation Details'!$A$18:$L$214, MATCH("Customer ID", 'E4 TB Allocation Details'!$A$18:$L$18, 0),FALSE), 'E2 Allocators'!$B$15:$W$358, MATCH('O5 Details by Class &amp; Accounts'!AD$18, 'E2 Allocators'!$B$15:$W$15, 0),FALSE)*$G149), 0, VLOOKUP(VLOOKUP($A149, 'E4 TB Allocation Details'!$A$18:$L$214, MATCH("Customer ID", 'E4 TB Allocation Details'!$A$18:$L$18, 0),FALSE), 'E2 Allocators'!$B$15:$W$358, MATCH('O5 Details by Class &amp; Accounts'!AD$18, 'E2 Allocators'!$B$15:$W$15, 0),FALSE)*$G149)</f>
        <v>79488.424705299418</v>
      </c>
      <c r="AE149" s="1322">
        <f>IF(ISERROR(VLOOKUP(VLOOKUP($A149, 'E4 TB Allocation Details'!$A$18:$L$214, MATCH("Customer ID", 'E4 TB Allocation Details'!$A$18:$L$18, 0),FALSE), 'E2 Allocators'!$B$15:$W$358, MATCH('O5 Details by Class &amp; Accounts'!AE$18, 'E2 Allocators'!$B$15:$W$15, 0),FALSE)*$G149), 0, VLOOKUP(VLOOKUP($A149, 'E4 TB Allocation Details'!$A$18:$L$214, MATCH("Customer ID", 'E4 TB Allocation Details'!$A$18:$L$18, 0),FALSE), 'E2 Allocators'!$B$15:$W$358, MATCH('O5 Details by Class &amp; Accounts'!AE$18, 'E2 Allocators'!$B$15:$W$15, 0),FALSE)*$G149)</f>
        <v>11881.20550088979</v>
      </c>
      <c r="AF149" s="1322">
        <f>IF(ISERROR(VLOOKUP(VLOOKUP($A149, 'E4 TB Allocation Details'!$A$18:$L$214, MATCH("Customer ID", 'E4 TB Allocation Details'!$A$18:$L$18, 0),FALSE), 'E2 Allocators'!$B$15:$W$358, MATCH('O5 Details by Class &amp; Accounts'!AF$18, 'E2 Allocators'!$B$15:$W$15, 0),FALSE)*$G149), 0, VLOOKUP(VLOOKUP($A149, 'E4 TB Allocation Details'!$A$18:$L$214, MATCH("Customer ID", 'E4 TB Allocation Details'!$A$18:$L$18, 0),FALSE), 'E2 Allocators'!$B$15:$W$358, MATCH('O5 Details by Class &amp; Accounts'!AF$18, 'E2 Allocators'!$B$15:$W$15, 0),FALSE)*$G149)</f>
        <v>1029.5076381487258</v>
      </c>
      <c r="AG149" s="1322">
        <f>IF(ISERROR(VLOOKUP(VLOOKUP($A149, 'E4 TB Allocation Details'!$A$18:$L$214, MATCH("Customer ID", 'E4 TB Allocation Details'!$A$18:$L$18, 0),FALSE), 'E2 Allocators'!$B$15:$W$358, MATCH('O5 Details by Class &amp; Accounts'!AG$18, 'E2 Allocators'!$B$15:$W$15, 0),FALSE)*$G149), 0, VLOOKUP(VLOOKUP($A149, 'E4 TB Allocation Details'!$A$18:$L$214, MATCH("Customer ID", 'E4 TB Allocation Details'!$A$18:$L$18, 0),FALSE), 'E2 Allocators'!$B$15:$W$358, MATCH('O5 Details by Class &amp; Accounts'!AG$18, 'E2 Allocators'!$B$15:$W$15, 0),FALSE)*$G149)</f>
        <v>0</v>
      </c>
      <c r="AH149" s="1322">
        <f>IF(ISERROR(VLOOKUP(VLOOKUP($A149, 'E4 TB Allocation Details'!$A$18:$L$214, MATCH("Customer ID", 'E4 TB Allocation Details'!$A$18:$L$18, 0),FALSE), 'E2 Allocators'!$B$15:$W$358, MATCH('O5 Details by Class &amp; Accounts'!AH$18, 'E2 Allocators'!$B$15:$W$15, 0),FALSE)*$G149), 0, VLOOKUP(VLOOKUP($A149, 'E4 TB Allocation Details'!$A$18:$L$214, MATCH("Customer ID", 'E4 TB Allocation Details'!$A$18:$L$18, 0),FALSE), 'E2 Allocators'!$B$15:$W$358, MATCH('O5 Details by Class &amp; Accounts'!AH$18, 'E2 Allocators'!$B$15:$W$15, 0),FALSE)*$G149)</f>
        <v>0</v>
      </c>
      <c r="AI149" s="1322">
        <f>IF(ISERROR(VLOOKUP(VLOOKUP($A149, 'E4 TB Allocation Details'!$A$18:$L$214, MATCH("Customer ID", 'E4 TB Allocation Details'!$A$18:$L$18, 0),FALSE), 'E2 Allocators'!$B$15:$W$358, MATCH('O5 Details by Class &amp; Accounts'!AI$18, 'E2 Allocators'!$B$15:$W$15, 0),FALSE)*$G149), 0, VLOOKUP(VLOOKUP($A149, 'E4 TB Allocation Details'!$A$18:$L$214, MATCH("Customer ID", 'E4 TB Allocation Details'!$A$18:$L$18, 0),FALSE), 'E2 Allocators'!$B$15:$W$358, MATCH('O5 Details by Class &amp; Accounts'!AI$18, 'E2 Allocators'!$B$15:$W$15, 0),FALSE)*$G149)</f>
        <v>7.8588369324330216</v>
      </c>
      <c r="AJ149" s="1322">
        <f>IF(ISERROR(VLOOKUP(VLOOKUP($A149, 'E4 TB Allocation Details'!$A$18:$L$214, MATCH("Customer ID", 'E4 TB Allocation Details'!$A$18:$L$18, 0),FALSE), 'E2 Allocators'!$B$15:$W$358, MATCH('O5 Details by Class &amp; Accounts'!AJ$18, 'E2 Allocators'!$B$15:$W$15, 0),FALSE)*$G149), 0, VLOOKUP(VLOOKUP($A149, 'E4 TB Allocation Details'!$A$18:$L$214, MATCH("Customer ID", 'E4 TB Allocation Details'!$A$18:$L$18, 0),FALSE), 'E2 Allocators'!$B$15:$W$358, MATCH('O5 Details by Class &amp; Accounts'!AJ$18, 'E2 Allocators'!$B$15:$W$15, 0),FALSE)*$G149)</f>
        <v>6147.6882170191893</v>
      </c>
      <c r="AK149" s="1322">
        <f>IF(ISERROR(VLOOKUP(VLOOKUP($A149, 'E4 TB Allocation Details'!$A$18:$L$214, MATCH("Customer ID", 'E4 TB Allocation Details'!$A$18:$L$18, 0),FALSE), 'E2 Allocators'!$B$15:$W$358, MATCH('O5 Details by Class &amp; Accounts'!AK$18, 'E2 Allocators'!$B$15:$W$15, 0),FALSE)*$G149), 0, VLOOKUP(VLOOKUP($A149, 'E4 TB Allocation Details'!$A$18:$L$214, MATCH("Customer ID", 'E4 TB Allocation Details'!$A$18:$L$18, 0),FALSE), 'E2 Allocators'!$B$15:$W$358, MATCH('O5 Details by Class &amp; Accounts'!AK$18, 'E2 Allocators'!$B$15:$W$15, 0),FALSE)*$G149)</f>
        <v>0</v>
      </c>
      <c r="AL149" s="1322">
        <f>IF(ISERROR(VLOOKUP(VLOOKUP($A149, 'E4 TB Allocation Details'!$A$18:$L$214, MATCH("Customer ID", 'E4 TB Allocation Details'!$A$18:$L$18, 0),FALSE), 'E2 Allocators'!$B$15:$W$358, MATCH('O5 Details by Class &amp; Accounts'!AL$18, 'E2 Allocators'!$B$15:$W$15, 0),FALSE)*$G149), 0, VLOOKUP(VLOOKUP($A149, 'E4 TB Allocation Details'!$A$18:$L$214, MATCH("Customer ID", 'E4 TB Allocation Details'!$A$18:$L$18, 0),FALSE), 'E2 Allocators'!$B$15:$W$358, MATCH('O5 Details by Class &amp; Accounts'!AL$18, 'E2 Allocators'!$B$15:$W$15, 0),FALSE)*$G149)</f>
        <v>204.32976024325856</v>
      </c>
      <c r="AM149" s="1322">
        <f>IF(ISERROR(VLOOKUP(VLOOKUP($A149, 'E4 TB Allocation Details'!$A$18:$L$214, MATCH("Customer ID", 'E4 TB Allocation Details'!$A$18:$L$18, 0),FALSE), 'E2 Allocators'!$B$15:$W$358, MATCH('O5 Details by Class &amp; Accounts'!AM$18, 'E2 Allocators'!$B$15:$W$15, 0),FALSE)*$G149), 0, VLOOKUP(VLOOKUP($A149, 'E4 TB Allocation Details'!$A$18:$L$214, MATCH("Customer ID", 'E4 TB Allocation Details'!$A$18:$L$18, 0),FALSE), 'E2 Allocators'!$B$15:$W$358, MATCH('O5 Details by Class &amp; Accounts'!AM$18, 'E2 Allocators'!$B$15:$W$15, 0),FALSE)*$G149)</f>
        <v>0</v>
      </c>
      <c r="AN149" s="1322">
        <f>IF(ISERROR(VLOOKUP(VLOOKUP($A149, 'E4 TB Allocation Details'!$A$18:$L$214, MATCH("Customer ID", 'E4 TB Allocation Details'!$A$18:$L$18, 0),FALSE), 'E2 Allocators'!$B$15:$W$358, MATCH('O5 Details by Class &amp; Accounts'!AN$18, 'E2 Allocators'!$B$15:$W$15, 0),FALSE)*$G149), 0, VLOOKUP(VLOOKUP($A149, 'E4 TB Allocation Details'!$A$18:$L$214, MATCH("Customer ID", 'E4 TB Allocation Details'!$A$18:$L$18, 0),FALSE), 'E2 Allocators'!$B$15:$W$358, MATCH('O5 Details by Class &amp; Accounts'!AN$18, 'E2 Allocators'!$B$15:$W$15, 0),FALSE)*$G149)</f>
        <v>0</v>
      </c>
      <c r="AO149" s="1322">
        <f>IF(ISERROR(VLOOKUP(VLOOKUP($A149, 'E4 TB Allocation Details'!$A$18:$L$214, MATCH("Customer ID", 'E4 TB Allocation Details'!$A$18:$L$18, 0),FALSE), 'E2 Allocators'!$B$15:$W$358, MATCH('O5 Details by Class &amp; Accounts'!AO$18, 'E2 Allocators'!$B$15:$W$15, 0),FALSE)*$G149), 0, VLOOKUP(VLOOKUP($A149, 'E4 TB Allocation Details'!$A$18:$L$214, MATCH("Customer ID", 'E4 TB Allocation Details'!$A$18:$L$18, 0),FALSE), 'E2 Allocators'!$B$15:$W$358, MATCH('O5 Details by Class &amp; Accounts'!AO$18, 'E2 Allocators'!$B$15:$W$15, 0),FALSE)*$G149)</f>
        <v>0</v>
      </c>
      <c r="AP149" s="1322">
        <f>IF(ISERROR(VLOOKUP(VLOOKUP($A149, 'E4 TB Allocation Details'!$A$18:$L$214, MATCH("Customer ID", 'E4 TB Allocation Details'!$A$18:$L$18, 0),FALSE), 'E2 Allocators'!$B$15:$W$358, MATCH('O5 Details by Class &amp; Accounts'!AP$18, 'E2 Allocators'!$B$15:$W$15, 0),FALSE)*$G149), 0, VLOOKUP(VLOOKUP($A149, 'E4 TB Allocation Details'!$A$18:$L$214, MATCH("Customer ID", 'E4 TB Allocation Details'!$A$18:$L$18, 0),FALSE), 'E2 Allocators'!$B$15:$W$358, MATCH('O5 Details by Class &amp; Accounts'!AP$18, 'E2 Allocators'!$B$15:$W$15, 0),FALSE)*$G149)</f>
        <v>0</v>
      </c>
      <c r="AQ149" s="1322">
        <f>IF(ISERROR(VLOOKUP(VLOOKUP($A149, 'E4 TB Allocation Details'!$A$18:$L$214, MATCH("Customer ID", 'E4 TB Allocation Details'!$A$18:$L$18, 0),FALSE), 'E2 Allocators'!$B$15:$W$358, MATCH('O5 Details by Class &amp; Accounts'!AQ$18, 'E2 Allocators'!$B$15:$W$15, 0),FALSE)*$G149), 0, VLOOKUP(VLOOKUP($A149, 'E4 TB Allocation Details'!$A$18:$L$214, MATCH("Customer ID", 'E4 TB Allocation Details'!$A$18:$L$18, 0),FALSE), 'E2 Allocators'!$B$15:$W$358, MATCH('O5 Details by Class &amp; Accounts'!AQ$18, 'E2 Allocators'!$B$15:$W$15, 0),FALSE)*$G149)</f>
        <v>0</v>
      </c>
      <c r="AR149" s="1322">
        <f>IF(ISERROR(VLOOKUP(VLOOKUP($A149, 'E4 TB Allocation Details'!$A$18:$L$214, MATCH("Customer ID", 'E4 TB Allocation Details'!$A$18:$L$18, 0),FALSE), 'E2 Allocators'!$B$15:$W$358, MATCH('O5 Details by Class &amp; Accounts'!AR$18, 'E2 Allocators'!$B$15:$W$15, 0),FALSE)*$G149), 0, VLOOKUP(VLOOKUP($A149, 'E4 TB Allocation Details'!$A$18:$L$214, MATCH("Customer ID", 'E4 TB Allocation Details'!$A$18:$L$18, 0),FALSE), 'E2 Allocators'!$B$15:$W$358, MATCH('O5 Details by Class &amp; Accounts'!AR$18, 'E2 Allocators'!$B$15:$W$15, 0),FALSE)*$G149)</f>
        <v>0</v>
      </c>
      <c r="AS149" s="1322">
        <f>IF(ISERROR(VLOOKUP(VLOOKUP($A149, 'E4 TB Allocation Details'!$A$18:$L$214, MATCH("Customer ID", 'E4 TB Allocation Details'!$A$18:$L$18, 0),FALSE), 'E2 Allocators'!$B$15:$W$358, MATCH('O5 Details by Class &amp; Accounts'!AS$18, 'E2 Allocators'!$B$15:$W$15, 0),FALSE)*$G149), 0, VLOOKUP(VLOOKUP($A149, 'E4 TB Allocation Details'!$A$18:$L$214, MATCH("Customer ID", 'E4 TB Allocation Details'!$A$18:$L$18, 0),FALSE), 'E2 Allocators'!$B$15:$W$358, MATCH('O5 Details by Class &amp; Accounts'!AS$18, 'E2 Allocators'!$B$15:$W$15, 0),FALSE)*$G149)</f>
        <v>0</v>
      </c>
      <c r="AT149" s="1322">
        <f>IF(ISERROR(VLOOKUP(VLOOKUP($A149, 'E4 TB Allocation Details'!$A$18:$L$214, MATCH("Customer ID", 'E4 TB Allocation Details'!$A$18:$L$18, 0),FALSE), 'E2 Allocators'!$B$15:$W$358, MATCH('O5 Details by Class &amp; Accounts'!AT$18, 'E2 Allocators'!$B$15:$W$15, 0),FALSE)*$G149), 0, VLOOKUP(VLOOKUP($A149, 'E4 TB Allocation Details'!$A$18:$L$214, MATCH("Customer ID", 'E4 TB Allocation Details'!$A$18:$L$18, 0),FALSE), 'E2 Allocators'!$B$15:$W$358, MATCH('O5 Details by Class &amp; Accounts'!AT$18, 'E2 Allocators'!$B$15:$W$15, 0),FALSE)*$G149)</f>
        <v>0</v>
      </c>
      <c r="AU149" s="1322">
        <f>IF(ISERROR(VLOOKUP(VLOOKUP($A149, 'E4 TB Allocation Details'!$A$18:$L$214, MATCH("Customer ID", 'E4 TB Allocation Details'!$A$18:$L$18, 0),FALSE), 'E2 Allocators'!$B$15:$W$358, MATCH('O5 Details by Class &amp; Accounts'!AU$18, 'E2 Allocators'!$B$15:$W$15, 0),FALSE)*$G149), 0, VLOOKUP(VLOOKUP($A149, 'E4 TB Allocation Details'!$A$18:$L$214, MATCH("Customer ID", 'E4 TB Allocation Details'!$A$18:$L$18, 0),FALSE), 'E2 Allocators'!$B$15:$W$358, MATCH('O5 Details by Class &amp; Accounts'!AU$18, 'E2 Allocators'!$B$15:$W$15, 0),FALSE)*$G149)</f>
        <v>0</v>
      </c>
      <c r="AV149" s="1322">
        <f>IF(ISERROR(VLOOKUP(VLOOKUP($A149, 'E4 TB Allocation Details'!$A$18:$L$214, MATCH("Customer ID", 'E4 TB Allocation Details'!$A$18:$L$18, 0),FALSE), 'E2 Allocators'!$B$15:$W$358, MATCH('O5 Details by Class &amp; Accounts'!AV$18, 'E2 Allocators'!$B$15:$W$15, 0),FALSE)*$G149), 0, VLOOKUP(VLOOKUP($A149, 'E4 TB Allocation Details'!$A$18:$L$214, MATCH("Customer ID", 'E4 TB Allocation Details'!$A$18:$L$18, 0),FALSE), 'E2 Allocators'!$B$15:$W$358, MATCH('O5 Details by Class &amp; Accounts'!AV$18, 'E2 Allocators'!$B$15:$W$15, 0),FALSE)*$G149)</f>
        <v>0</v>
      </c>
      <c r="AW149" s="1322">
        <f>IF(ISERROR(VLOOKUP(VLOOKUP($A149, 'E4 TB Allocation Details'!$A$18:$L$214, MATCH("Customer ID", 'E4 TB Allocation Details'!$A$18:$L$18, 0),FALSE), 'E2 Allocators'!$B$15:$W$358, MATCH('O5 Details by Class &amp; Accounts'!AW$18, 'E2 Allocators'!$B$15:$W$15, 0),FALSE)*$G149), 0, VLOOKUP(VLOOKUP($A149, 'E4 TB Allocation Details'!$A$18:$L$214, MATCH("Customer ID", 'E4 TB Allocation Details'!$A$18:$L$18, 0),FALSE), 'E2 Allocators'!$B$15:$W$358, MATCH('O5 Details by Class &amp; Accounts'!AW$18, 'E2 Allocators'!$B$15:$W$15, 0),FALSE)*$G149)</f>
        <v>0</v>
      </c>
      <c r="AX149" s="1322">
        <f t="shared" si="40"/>
        <v>98759.014658532818</v>
      </c>
      <c r="AY149" s="1322">
        <f>IF(ISERROR(VLOOKUP(VLOOKUP($A149, 'E4 TB Allocation Details'!$A$18:$L$214, MATCH("Misc ID", 'E4 TB Allocation Details'!$A$18:$L$18, 0),FALSE), 'E2 Allocators'!$B$15:$W$358, MATCH('O5 Details by Class &amp; Accounts'!AY$18, 'E2 Allocators'!$B$15:$W$15, 0),FALSE)*$E149), 0, VLOOKUP(VLOOKUP($A149, 'E4 TB Allocation Details'!$A$18:$L$214, MATCH("Misc ID", 'E4 TB Allocation Details'!$A$18:$L$18, 0),FALSE), 'E2 Allocators'!$B$15:$W$358, MATCH('O5 Details by Class &amp; Accounts'!AY$18, 'E2 Allocators'!$B$15:$W$15, 0),FALSE)*$E149)</f>
        <v>0</v>
      </c>
      <c r="AZ149" s="1322">
        <f>IF(ISERROR(VLOOKUP(VLOOKUP($A149, 'E4 TB Allocation Details'!$A$18:$L$214, MATCH("Misc ID", 'E4 TB Allocation Details'!$A$18:$L$18, 0),FALSE), 'E2 Allocators'!$B$15:$W$358, MATCH('O5 Details by Class &amp; Accounts'!AZ$18, 'E2 Allocators'!$B$15:$W$15, 0),FALSE)*$E149), 0, VLOOKUP(VLOOKUP($A149, 'E4 TB Allocation Details'!$A$18:$L$214, MATCH("Misc ID", 'E4 TB Allocation Details'!$A$18:$L$18, 0),FALSE), 'E2 Allocators'!$B$15:$W$358, MATCH('O5 Details by Class &amp; Accounts'!AZ$18, 'E2 Allocators'!$B$15:$W$15, 0),FALSE)*$E149)</f>
        <v>0</v>
      </c>
      <c r="BA149" s="1322">
        <f>IF(ISERROR(VLOOKUP(VLOOKUP($A149, 'E4 TB Allocation Details'!$A$18:$L$214, MATCH("Misc ID", 'E4 TB Allocation Details'!$A$18:$L$18, 0),FALSE), 'E2 Allocators'!$B$15:$W$358, MATCH('O5 Details by Class &amp; Accounts'!BA$18, 'E2 Allocators'!$B$15:$W$15, 0),FALSE)*$E149), 0, VLOOKUP(VLOOKUP($A149, 'E4 TB Allocation Details'!$A$18:$L$214, MATCH("Misc ID", 'E4 TB Allocation Details'!$A$18:$L$18, 0),FALSE), 'E2 Allocators'!$B$15:$W$358, MATCH('O5 Details by Class &amp; Accounts'!BA$18, 'E2 Allocators'!$B$15:$W$15, 0),FALSE)*$E149)</f>
        <v>0</v>
      </c>
      <c r="BB149" s="1322">
        <f>IF(ISERROR(VLOOKUP(VLOOKUP($A149, 'E4 TB Allocation Details'!$A$18:$L$214, MATCH("Misc ID", 'E4 TB Allocation Details'!$A$18:$L$18, 0),FALSE), 'E2 Allocators'!$B$15:$W$358, MATCH('O5 Details by Class &amp; Accounts'!BB$18, 'E2 Allocators'!$B$15:$W$15, 0),FALSE)*$E149), 0, VLOOKUP(VLOOKUP($A149, 'E4 TB Allocation Details'!$A$18:$L$214, MATCH("Misc ID", 'E4 TB Allocation Details'!$A$18:$L$18, 0),FALSE), 'E2 Allocators'!$B$15:$W$358, MATCH('O5 Details by Class &amp; Accounts'!BB$18, 'E2 Allocators'!$B$15:$W$15, 0),FALSE)*$E149)</f>
        <v>0</v>
      </c>
      <c r="BC149" s="1322">
        <f>IF(ISERROR(VLOOKUP(VLOOKUP($A149, 'E4 TB Allocation Details'!$A$18:$L$214, MATCH("Misc ID", 'E4 TB Allocation Details'!$A$18:$L$18, 0),FALSE), 'E2 Allocators'!$B$15:$W$358, MATCH('O5 Details by Class &amp; Accounts'!BC$18, 'E2 Allocators'!$B$15:$W$15, 0),FALSE)*$E149), 0, VLOOKUP(VLOOKUP($A149, 'E4 TB Allocation Details'!$A$18:$L$214, MATCH("Misc ID", 'E4 TB Allocation Details'!$A$18:$L$18, 0),FALSE), 'E2 Allocators'!$B$15:$W$358, MATCH('O5 Details by Class &amp; Accounts'!BC$18, 'E2 Allocators'!$B$15:$W$15, 0),FALSE)*$E149)</f>
        <v>0</v>
      </c>
      <c r="BD149" s="1322">
        <f>IF(ISERROR(VLOOKUP(VLOOKUP($A149, 'E4 TB Allocation Details'!$A$18:$L$214, MATCH("Misc ID", 'E4 TB Allocation Details'!$A$18:$L$18, 0),FALSE), 'E2 Allocators'!$B$15:$W$358, MATCH('O5 Details by Class &amp; Accounts'!BD$18, 'E2 Allocators'!$B$15:$W$15, 0),FALSE)*$E149), 0, VLOOKUP(VLOOKUP($A149, 'E4 TB Allocation Details'!$A$18:$L$214, MATCH("Misc ID", 'E4 TB Allocation Details'!$A$18:$L$18, 0),FALSE), 'E2 Allocators'!$B$15:$W$358, MATCH('O5 Details by Class &amp; Accounts'!BD$18, 'E2 Allocators'!$B$15:$W$15, 0),FALSE)*$E149)</f>
        <v>0</v>
      </c>
      <c r="BE149" s="1322">
        <f>IF(ISERROR(VLOOKUP(VLOOKUP($A149, 'E4 TB Allocation Details'!$A$18:$L$214, MATCH("Misc ID", 'E4 TB Allocation Details'!$A$18:$L$18, 0),FALSE), 'E2 Allocators'!$B$15:$W$358, MATCH('O5 Details by Class &amp; Accounts'!BE$18, 'E2 Allocators'!$B$15:$W$15, 0),FALSE)*$E149), 0, VLOOKUP(VLOOKUP($A149, 'E4 TB Allocation Details'!$A$18:$L$214, MATCH("Misc ID", 'E4 TB Allocation Details'!$A$18:$L$18, 0),FALSE), 'E2 Allocators'!$B$15:$W$358, MATCH('O5 Details by Class &amp; Accounts'!BE$18, 'E2 Allocators'!$B$15:$W$15, 0),FALSE)*$E149)</f>
        <v>0</v>
      </c>
      <c r="BF149" s="1322">
        <f>IF(ISERROR(VLOOKUP(VLOOKUP($A149, 'E4 TB Allocation Details'!$A$18:$L$214, MATCH("Misc ID", 'E4 TB Allocation Details'!$A$18:$L$18, 0),FALSE), 'E2 Allocators'!$B$15:$W$358, MATCH('O5 Details by Class &amp; Accounts'!BF$18, 'E2 Allocators'!$B$15:$W$15, 0),FALSE)*$E149), 0, VLOOKUP(VLOOKUP($A149, 'E4 TB Allocation Details'!$A$18:$L$214, MATCH("Misc ID", 'E4 TB Allocation Details'!$A$18:$L$18, 0),FALSE), 'E2 Allocators'!$B$15:$W$358, MATCH('O5 Details by Class &amp; Accounts'!BF$18, 'E2 Allocators'!$B$15:$W$15, 0),FALSE)*$E149)</f>
        <v>0</v>
      </c>
      <c r="BG149" s="1322">
        <f>IF(ISERROR(VLOOKUP(VLOOKUP($A149, 'E4 TB Allocation Details'!$A$18:$L$214, MATCH("Misc ID", 'E4 TB Allocation Details'!$A$18:$L$18, 0),FALSE), 'E2 Allocators'!$B$15:$W$358, MATCH('O5 Details by Class &amp; Accounts'!BG$18, 'E2 Allocators'!$B$15:$W$15, 0),FALSE)*$E149), 0, VLOOKUP(VLOOKUP($A149, 'E4 TB Allocation Details'!$A$18:$L$214, MATCH("Misc ID", 'E4 TB Allocation Details'!$A$18:$L$18, 0),FALSE), 'E2 Allocators'!$B$15:$W$358, MATCH('O5 Details by Class &amp; Accounts'!BG$18, 'E2 Allocators'!$B$15:$W$15, 0),FALSE)*$E149)</f>
        <v>0</v>
      </c>
      <c r="BH149" s="1322">
        <f>IF(ISERROR(VLOOKUP(VLOOKUP($A149, 'E4 TB Allocation Details'!$A$18:$L$214, MATCH("Misc ID", 'E4 TB Allocation Details'!$A$18:$L$18, 0),FALSE), 'E2 Allocators'!$B$15:$W$358, MATCH('O5 Details by Class &amp; Accounts'!BH$18, 'E2 Allocators'!$B$15:$W$15, 0),FALSE)*$E149), 0, VLOOKUP(VLOOKUP($A149, 'E4 TB Allocation Details'!$A$18:$L$214, MATCH("Misc ID", 'E4 TB Allocation Details'!$A$18:$L$18, 0),FALSE), 'E2 Allocators'!$B$15:$W$358, MATCH('O5 Details by Class &amp; Accounts'!BH$18, 'E2 Allocators'!$B$15:$W$15, 0),FALSE)*$E149)</f>
        <v>0</v>
      </c>
      <c r="BI149" s="1322">
        <f>IF(ISERROR(VLOOKUP(VLOOKUP($A149, 'E4 TB Allocation Details'!$A$18:$L$214, MATCH("Misc ID", 'E4 TB Allocation Details'!$A$18:$L$18, 0),FALSE), 'E2 Allocators'!$B$15:$W$358, MATCH('O5 Details by Class &amp; Accounts'!BI$18, 'E2 Allocators'!$B$15:$W$15, 0),FALSE)*$E149), 0, VLOOKUP(VLOOKUP($A149, 'E4 TB Allocation Details'!$A$18:$L$214, MATCH("Misc ID", 'E4 TB Allocation Details'!$A$18:$L$18, 0),FALSE), 'E2 Allocators'!$B$15:$W$358, MATCH('O5 Details by Class &amp; Accounts'!BI$18, 'E2 Allocators'!$B$15:$W$15, 0),FALSE)*$E149)</f>
        <v>0</v>
      </c>
      <c r="BJ149" s="1322">
        <f>IF(ISERROR(VLOOKUP(VLOOKUP($A149, 'E4 TB Allocation Details'!$A$18:$L$214, MATCH("Misc ID", 'E4 TB Allocation Details'!$A$18:$L$18, 0),FALSE), 'E2 Allocators'!$B$15:$W$358, MATCH('O5 Details by Class &amp; Accounts'!BJ$18, 'E2 Allocators'!$B$15:$W$15, 0),FALSE)*$E149), 0, VLOOKUP(VLOOKUP($A149, 'E4 TB Allocation Details'!$A$18:$L$214, MATCH("Misc ID", 'E4 TB Allocation Details'!$A$18:$L$18, 0),FALSE), 'E2 Allocators'!$B$15:$W$358, MATCH('O5 Details by Class &amp; Accounts'!BJ$18, 'E2 Allocators'!$B$15:$W$15, 0),FALSE)*$E149)</f>
        <v>0</v>
      </c>
      <c r="BK149" s="1322">
        <f>IF(ISERROR(VLOOKUP(VLOOKUP($A149, 'E4 TB Allocation Details'!$A$18:$L$214, MATCH("Misc ID", 'E4 TB Allocation Details'!$A$18:$L$18, 0),FALSE), 'E2 Allocators'!$B$15:$W$358, MATCH('O5 Details by Class &amp; Accounts'!BK$18, 'E2 Allocators'!$B$15:$W$15, 0),FALSE)*$E149), 0, VLOOKUP(VLOOKUP($A149, 'E4 TB Allocation Details'!$A$18:$L$214, MATCH("Misc ID", 'E4 TB Allocation Details'!$A$18:$L$18, 0),FALSE), 'E2 Allocators'!$B$15:$W$358, MATCH('O5 Details by Class &amp; Accounts'!BK$18, 'E2 Allocators'!$B$15:$W$15, 0),FALSE)*$E149)</f>
        <v>0</v>
      </c>
      <c r="BL149" s="1322">
        <f>IF(ISERROR(VLOOKUP(VLOOKUP($A149, 'E4 TB Allocation Details'!$A$18:$L$214, MATCH("Misc ID", 'E4 TB Allocation Details'!$A$18:$L$18, 0),FALSE), 'E2 Allocators'!$B$15:$W$358, MATCH('O5 Details by Class &amp; Accounts'!BL$18, 'E2 Allocators'!$B$15:$W$15, 0),FALSE)*$E149), 0, VLOOKUP(VLOOKUP($A149, 'E4 TB Allocation Details'!$A$18:$L$214, MATCH("Misc ID", 'E4 TB Allocation Details'!$A$18:$L$18, 0),FALSE), 'E2 Allocators'!$B$15:$W$358, MATCH('O5 Details by Class &amp; Accounts'!BL$18, 'E2 Allocators'!$B$15:$W$15, 0),FALSE)*$E149)</f>
        <v>0</v>
      </c>
      <c r="BM149" s="1322">
        <f>IF(ISERROR(VLOOKUP(VLOOKUP($A149, 'E4 TB Allocation Details'!$A$18:$L$214, MATCH("Misc ID", 'E4 TB Allocation Details'!$A$18:$L$18, 0),FALSE), 'E2 Allocators'!$B$15:$W$358, MATCH('O5 Details by Class &amp; Accounts'!BM$18, 'E2 Allocators'!$B$15:$W$15, 0),FALSE)*$E149), 0, VLOOKUP(VLOOKUP($A149, 'E4 TB Allocation Details'!$A$18:$L$214, MATCH("Misc ID", 'E4 TB Allocation Details'!$A$18:$L$18, 0),FALSE), 'E2 Allocators'!$B$15:$W$358, MATCH('O5 Details by Class &amp; Accounts'!BM$18, 'E2 Allocators'!$B$15:$W$15, 0),FALSE)*$E149)</f>
        <v>0</v>
      </c>
      <c r="BN149" s="1322">
        <f>IF(ISERROR(VLOOKUP(VLOOKUP($A149, 'E4 TB Allocation Details'!$A$18:$L$214, MATCH("Misc ID", 'E4 TB Allocation Details'!$A$18:$L$18, 0),FALSE), 'E2 Allocators'!$B$15:$W$358, MATCH('O5 Details by Class &amp; Accounts'!BN$18, 'E2 Allocators'!$B$15:$W$15, 0),FALSE)*$E149), 0, VLOOKUP(VLOOKUP($A149, 'E4 TB Allocation Details'!$A$18:$L$214, MATCH("Misc ID", 'E4 TB Allocation Details'!$A$18:$L$18, 0),FALSE), 'E2 Allocators'!$B$15:$W$358, MATCH('O5 Details by Class &amp; Accounts'!BN$18, 'E2 Allocators'!$B$15:$W$15, 0),FALSE)*$E149)</f>
        <v>0</v>
      </c>
      <c r="BO149" s="1322">
        <f>IF(ISERROR(VLOOKUP(VLOOKUP($A149, 'E4 TB Allocation Details'!$A$18:$L$214, MATCH("Misc ID", 'E4 TB Allocation Details'!$A$18:$L$18, 0),FALSE), 'E2 Allocators'!$B$15:$W$358, MATCH('O5 Details by Class &amp; Accounts'!BO$18, 'E2 Allocators'!$B$15:$W$15, 0),FALSE)*$E149), 0, VLOOKUP(VLOOKUP($A149, 'E4 TB Allocation Details'!$A$18:$L$214, MATCH("Misc ID", 'E4 TB Allocation Details'!$A$18:$L$18, 0),FALSE), 'E2 Allocators'!$B$15:$W$358, MATCH('O5 Details by Class &amp; Accounts'!BO$18, 'E2 Allocators'!$B$15:$W$15, 0),FALSE)*$E149)</f>
        <v>0</v>
      </c>
      <c r="BP149" s="1322">
        <f>IF(ISERROR(VLOOKUP(VLOOKUP($A149, 'E4 TB Allocation Details'!$A$18:$L$214, MATCH("Misc ID", 'E4 TB Allocation Details'!$A$18:$L$18, 0),FALSE), 'E2 Allocators'!$B$15:$W$358, MATCH('O5 Details by Class &amp; Accounts'!BP$18, 'E2 Allocators'!$B$15:$W$15, 0),FALSE)*$E149), 0, VLOOKUP(VLOOKUP($A149, 'E4 TB Allocation Details'!$A$18:$L$214, MATCH("Misc ID", 'E4 TB Allocation Details'!$A$18:$L$18, 0),FALSE), 'E2 Allocators'!$B$15:$W$358, MATCH('O5 Details by Class &amp; Accounts'!BP$18, 'E2 Allocators'!$B$15:$W$15, 0),FALSE)*$E149)</f>
        <v>0</v>
      </c>
      <c r="BQ149" s="1322">
        <f>IF(ISERROR(VLOOKUP(VLOOKUP($A149, 'E4 TB Allocation Details'!$A$18:$L$214, MATCH("Misc ID", 'E4 TB Allocation Details'!$A$18:$L$18, 0),FALSE), 'E2 Allocators'!$B$15:$W$358, MATCH('O5 Details by Class &amp; Accounts'!BQ$18, 'E2 Allocators'!$B$15:$W$15, 0),FALSE)*$E149), 0, VLOOKUP(VLOOKUP($A149, 'E4 TB Allocation Details'!$A$18:$L$214, MATCH("Misc ID", 'E4 TB Allocation Details'!$A$18:$L$18, 0),FALSE), 'E2 Allocators'!$B$15:$W$358, MATCH('O5 Details by Class &amp; Accounts'!BQ$18, 'E2 Allocators'!$B$15:$W$15, 0),FALSE)*$E149)</f>
        <v>0</v>
      </c>
      <c r="BR149" s="1322">
        <f>IF(ISERROR(VLOOKUP(VLOOKUP($A149, 'E4 TB Allocation Details'!$A$18:$L$214, MATCH("Misc ID", 'E4 TB Allocation Details'!$A$18:$L$18, 0),FALSE), 'E2 Allocators'!$B$15:$W$358, MATCH('O5 Details by Class &amp; Accounts'!BR$18, 'E2 Allocators'!$B$15:$W$15, 0),FALSE)*$E149), 0, VLOOKUP(VLOOKUP($A149, 'E4 TB Allocation Details'!$A$18:$L$214, MATCH("Misc ID", 'E4 TB Allocation Details'!$A$18:$L$18, 0),FALSE), 'E2 Allocators'!$B$15:$W$358, MATCH('O5 Details by Class &amp; Accounts'!BR$18, 'E2 Allocators'!$B$15:$W$15, 0),FALSE)*$E149)</f>
        <v>0</v>
      </c>
      <c r="BS149" s="1322">
        <f t="shared" si="41"/>
        <v>0</v>
      </c>
      <c r="BT149" s="1322">
        <f>IF(ISERROR(VLOOKUP(VLOOKUP($A149, 'E4 TB Allocation Details'!$A$18:$L$214, MATCH("A &amp; G ID", 'E4 TB Allocation Details'!$A$18:$L$18, 0),FALSE), 'E2 Allocators'!$B$15:$W$358, MATCH('O5 Details by Class &amp; Accounts'!BT$18, 'E2 Allocators'!$B$15:$W$15, 0),FALSE)*$E149), 0, VLOOKUP(VLOOKUP($A149, 'E4 TB Allocation Details'!$A$18:$L$214, MATCH("A &amp; G ID", 'E4 TB Allocation Details'!$A$18:$L$18, 0),FALSE), 'E2 Allocators'!$B$15:$W$358, MATCH('O5 Details by Class &amp; Accounts'!BT$18, 'E2 Allocators'!$B$15:$W$15, 0),FALSE)*$E149)</f>
        <v>0</v>
      </c>
      <c r="BU149" s="1322">
        <f>IF(ISERROR(VLOOKUP(VLOOKUP($A149, 'E4 TB Allocation Details'!$A$18:$L$214, MATCH("A &amp; G ID", 'E4 TB Allocation Details'!$A$18:$L$18, 0),FALSE), 'E2 Allocators'!$B$15:$W$358, MATCH('O5 Details by Class &amp; Accounts'!BU$18, 'E2 Allocators'!$B$15:$W$15, 0),FALSE)*$E149), 0, VLOOKUP(VLOOKUP($A149, 'E4 TB Allocation Details'!$A$18:$L$214, MATCH("A &amp; G ID", 'E4 TB Allocation Details'!$A$18:$L$18, 0),FALSE), 'E2 Allocators'!$B$15:$W$358, MATCH('O5 Details by Class &amp; Accounts'!BU$18, 'E2 Allocators'!$B$15:$W$15, 0),FALSE)*$E149)</f>
        <v>0</v>
      </c>
      <c r="BV149" s="1322">
        <f>IF(ISERROR(VLOOKUP(VLOOKUP($A149, 'E4 TB Allocation Details'!$A$18:$L$214, MATCH("A &amp; G ID", 'E4 TB Allocation Details'!$A$18:$L$18, 0),FALSE), 'E2 Allocators'!$B$15:$W$358, MATCH('O5 Details by Class &amp; Accounts'!BV$18, 'E2 Allocators'!$B$15:$W$15, 0),FALSE)*$E149), 0, VLOOKUP(VLOOKUP($A149, 'E4 TB Allocation Details'!$A$18:$L$214, MATCH("A &amp; G ID", 'E4 TB Allocation Details'!$A$18:$L$18, 0),FALSE), 'E2 Allocators'!$B$15:$W$358, MATCH('O5 Details by Class &amp; Accounts'!BV$18, 'E2 Allocators'!$B$15:$W$15, 0),FALSE)*$E149)</f>
        <v>0</v>
      </c>
      <c r="BW149" s="1322">
        <f>IF(ISERROR(VLOOKUP(VLOOKUP($A149, 'E4 TB Allocation Details'!$A$18:$L$214, MATCH("A &amp; G ID", 'E4 TB Allocation Details'!$A$18:$L$18, 0),FALSE), 'E2 Allocators'!$B$15:$W$358, MATCH('O5 Details by Class &amp; Accounts'!BW$18, 'E2 Allocators'!$B$15:$W$15, 0),FALSE)*$E149), 0, VLOOKUP(VLOOKUP($A149, 'E4 TB Allocation Details'!$A$18:$L$214, MATCH("A &amp; G ID", 'E4 TB Allocation Details'!$A$18:$L$18, 0),FALSE), 'E2 Allocators'!$B$15:$W$358, MATCH('O5 Details by Class &amp; Accounts'!BW$18, 'E2 Allocators'!$B$15:$W$15, 0),FALSE)*$E149)</f>
        <v>0</v>
      </c>
      <c r="BX149" s="1322">
        <f>IF(ISERROR(VLOOKUP(VLOOKUP($A149, 'E4 TB Allocation Details'!$A$18:$L$214, MATCH("A &amp; G ID", 'E4 TB Allocation Details'!$A$18:$L$18, 0),FALSE), 'E2 Allocators'!$B$15:$W$358, MATCH('O5 Details by Class &amp; Accounts'!BX$18, 'E2 Allocators'!$B$15:$W$15, 0),FALSE)*$E149), 0, VLOOKUP(VLOOKUP($A149, 'E4 TB Allocation Details'!$A$18:$L$214, MATCH("A &amp; G ID", 'E4 TB Allocation Details'!$A$18:$L$18, 0),FALSE), 'E2 Allocators'!$B$15:$W$358, MATCH('O5 Details by Class &amp; Accounts'!BX$18, 'E2 Allocators'!$B$15:$W$15, 0),FALSE)*$E149)</f>
        <v>0</v>
      </c>
      <c r="BY149" s="1322">
        <f>IF(ISERROR(VLOOKUP(VLOOKUP($A149, 'E4 TB Allocation Details'!$A$18:$L$214, MATCH("A &amp; G ID", 'E4 TB Allocation Details'!$A$18:$L$18, 0),FALSE), 'E2 Allocators'!$B$15:$W$358, MATCH('O5 Details by Class &amp; Accounts'!BY$18, 'E2 Allocators'!$B$15:$W$15, 0),FALSE)*$E149), 0, VLOOKUP(VLOOKUP($A149, 'E4 TB Allocation Details'!$A$18:$L$214, MATCH("A &amp; G ID", 'E4 TB Allocation Details'!$A$18:$L$18, 0),FALSE), 'E2 Allocators'!$B$15:$W$358, MATCH('O5 Details by Class &amp; Accounts'!BY$18, 'E2 Allocators'!$B$15:$W$15, 0),FALSE)*$E149)</f>
        <v>0</v>
      </c>
      <c r="BZ149" s="1322">
        <f>IF(ISERROR(VLOOKUP(VLOOKUP($A149, 'E4 TB Allocation Details'!$A$18:$L$214, MATCH("A &amp; G ID", 'E4 TB Allocation Details'!$A$18:$L$18, 0),FALSE), 'E2 Allocators'!$B$15:$W$358, MATCH('O5 Details by Class &amp; Accounts'!BZ$18, 'E2 Allocators'!$B$15:$W$15, 0),FALSE)*$E149), 0, VLOOKUP(VLOOKUP($A149, 'E4 TB Allocation Details'!$A$18:$L$214, MATCH("A &amp; G ID", 'E4 TB Allocation Details'!$A$18:$L$18, 0),FALSE), 'E2 Allocators'!$B$15:$W$358, MATCH('O5 Details by Class &amp; Accounts'!BZ$18, 'E2 Allocators'!$B$15:$W$15, 0),FALSE)*$E149)</f>
        <v>0</v>
      </c>
      <c r="CA149" s="1322">
        <f>IF(ISERROR(VLOOKUP(VLOOKUP($A149, 'E4 TB Allocation Details'!$A$18:$L$214, MATCH("A &amp; G ID", 'E4 TB Allocation Details'!$A$18:$L$18, 0),FALSE), 'E2 Allocators'!$B$15:$W$358, MATCH('O5 Details by Class &amp; Accounts'!CA$18, 'E2 Allocators'!$B$15:$W$15, 0),FALSE)*$E149), 0, VLOOKUP(VLOOKUP($A149, 'E4 TB Allocation Details'!$A$18:$L$214, MATCH("A &amp; G ID", 'E4 TB Allocation Details'!$A$18:$L$18, 0),FALSE), 'E2 Allocators'!$B$15:$W$358, MATCH('O5 Details by Class &amp; Accounts'!CA$18, 'E2 Allocators'!$B$15:$W$15, 0),FALSE)*$E149)</f>
        <v>0</v>
      </c>
      <c r="CB149" s="1322">
        <f>IF(ISERROR(VLOOKUP(VLOOKUP($A149, 'E4 TB Allocation Details'!$A$18:$L$214, MATCH("A &amp; G ID", 'E4 TB Allocation Details'!$A$18:$L$18, 0),FALSE), 'E2 Allocators'!$B$15:$W$358, MATCH('O5 Details by Class &amp; Accounts'!CB$18, 'E2 Allocators'!$B$15:$W$15, 0),FALSE)*$E149), 0, VLOOKUP(VLOOKUP($A149, 'E4 TB Allocation Details'!$A$18:$L$214, MATCH("A &amp; G ID", 'E4 TB Allocation Details'!$A$18:$L$18, 0),FALSE), 'E2 Allocators'!$B$15:$W$358, MATCH('O5 Details by Class &amp; Accounts'!CB$18, 'E2 Allocators'!$B$15:$W$15, 0),FALSE)*$E149)</f>
        <v>0</v>
      </c>
      <c r="CC149" s="1322">
        <f>IF(ISERROR(VLOOKUP(VLOOKUP($A149, 'E4 TB Allocation Details'!$A$18:$L$214, MATCH("A &amp; G ID", 'E4 TB Allocation Details'!$A$18:$L$18, 0),FALSE), 'E2 Allocators'!$B$15:$W$358, MATCH('O5 Details by Class &amp; Accounts'!CC$18, 'E2 Allocators'!$B$15:$W$15, 0),FALSE)*$E149), 0, VLOOKUP(VLOOKUP($A149, 'E4 TB Allocation Details'!$A$18:$L$214, MATCH("A &amp; G ID", 'E4 TB Allocation Details'!$A$18:$L$18, 0),FALSE), 'E2 Allocators'!$B$15:$W$358, MATCH('O5 Details by Class &amp; Accounts'!CC$18, 'E2 Allocators'!$B$15:$W$15, 0),FALSE)*$E149)</f>
        <v>0</v>
      </c>
      <c r="CD149" s="1322">
        <f>IF(ISERROR(VLOOKUP(VLOOKUP($A149, 'E4 TB Allocation Details'!$A$18:$L$214, MATCH("A &amp; G ID", 'E4 TB Allocation Details'!$A$18:$L$18, 0),FALSE), 'E2 Allocators'!$B$15:$W$358, MATCH('O5 Details by Class &amp; Accounts'!CD$18, 'E2 Allocators'!$B$15:$W$15, 0),FALSE)*$E149), 0, VLOOKUP(VLOOKUP($A149, 'E4 TB Allocation Details'!$A$18:$L$214, MATCH("A &amp; G ID", 'E4 TB Allocation Details'!$A$18:$L$18, 0),FALSE), 'E2 Allocators'!$B$15:$W$358, MATCH('O5 Details by Class &amp; Accounts'!CD$18, 'E2 Allocators'!$B$15:$W$15, 0),FALSE)*$E149)</f>
        <v>0</v>
      </c>
      <c r="CE149" s="1322">
        <f>IF(ISERROR(VLOOKUP(VLOOKUP($A149, 'E4 TB Allocation Details'!$A$18:$L$214, MATCH("A &amp; G ID", 'E4 TB Allocation Details'!$A$18:$L$18, 0),FALSE), 'E2 Allocators'!$B$15:$W$358, MATCH('O5 Details by Class &amp; Accounts'!CE$18, 'E2 Allocators'!$B$15:$W$15, 0),FALSE)*$E149), 0, VLOOKUP(VLOOKUP($A149, 'E4 TB Allocation Details'!$A$18:$L$214, MATCH("A &amp; G ID", 'E4 TB Allocation Details'!$A$18:$L$18, 0),FALSE), 'E2 Allocators'!$B$15:$W$358, MATCH('O5 Details by Class &amp; Accounts'!CE$18, 'E2 Allocators'!$B$15:$W$15, 0),FALSE)*$E149)</f>
        <v>0</v>
      </c>
      <c r="CF149" s="1322">
        <f>IF(ISERROR(VLOOKUP(VLOOKUP($A149, 'E4 TB Allocation Details'!$A$18:$L$214, MATCH("A &amp; G ID", 'E4 TB Allocation Details'!$A$18:$L$18, 0),FALSE), 'E2 Allocators'!$B$15:$W$358, MATCH('O5 Details by Class &amp; Accounts'!CF$18, 'E2 Allocators'!$B$15:$W$15, 0),FALSE)*$E149), 0, VLOOKUP(VLOOKUP($A149, 'E4 TB Allocation Details'!$A$18:$L$214, MATCH("A &amp; G ID", 'E4 TB Allocation Details'!$A$18:$L$18, 0),FALSE), 'E2 Allocators'!$B$15:$W$358, MATCH('O5 Details by Class &amp; Accounts'!CF$18, 'E2 Allocators'!$B$15:$W$15, 0),FALSE)*$E149)</f>
        <v>0</v>
      </c>
      <c r="CG149" s="1322">
        <f>IF(ISERROR(VLOOKUP(VLOOKUP($A149, 'E4 TB Allocation Details'!$A$18:$L$214, MATCH("A &amp; G ID", 'E4 TB Allocation Details'!$A$18:$L$18, 0),FALSE), 'E2 Allocators'!$B$15:$W$358, MATCH('O5 Details by Class &amp; Accounts'!CG$18, 'E2 Allocators'!$B$15:$W$15, 0),FALSE)*$E149), 0, VLOOKUP(VLOOKUP($A149, 'E4 TB Allocation Details'!$A$18:$L$214, MATCH("A &amp; G ID", 'E4 TB Allocation Details'!$A$18:$L$18, 0),FALSE), 'E2 Allocators'!$B$15:$W$358, MATCH('O5 Details by Class &amp; Accounts'!CG$18, 'E2 Allocators'!$B$15:$W$15, 0),FALSE)*$E149)</f>
        <v>0</v>
      </c>
      <c r="CH149" s="1322">
        <f>IF(ISERROR(VLOOKUP(VLOOKUP($A149, 'E4 TB Allocation Details'!$A$18:$L$214, MATCH("A &amp; G ID", 'E4 TB Allocation Details'!$A$18:$L$18, 0),FALSE), 'E2 Allocators'!$B$15:$W$358, MATCH('O5 Details by Class &amp; Accounts'!CH$18, 'E2 Allocators'!$B$15:$W$15, 0),FALSE)*$E149), 0, VLOOKUP(VLOOKUP($A149, 'E4 TB Allocation Details'!$A$18:$L$214, MATCH("A &amp; G ID", 'E4 TB Allocation Details'!$A$18:$L$18, 0),FALSE), 'E2 Allocators'!$B$15:$W$358, MATCH('O5 Details by Class &amp; Accounts'!CH$18, 'E2 Allocators'!$B$15:$W$15, 0),FALSE)*$E149)</f>
        <v>0</v>
      </c>
      <c r="CI149" s="1322">
        <f>IF(ISERROR(VLOOKUP(VLOOKUP($A149, 'E4 TB Allocation Details'!$A$18:$L$214, MATCH("A &amp; G ID", 'E4 TB Allocation Details'!$A$18:$L$18, 0),FALSE), 'E2 Allocators'!$B$15:$W$358, MATCH('O5 Details by Class &amp; Accounts'!CI$18, 'E2 Allocators'!$B$15:$W$15, 0),FALSE)*$E149), 0, VLOOKUP(VLOOKUP($A149, 'E4 TB Allocation Details'!$A$18:$L$214, MATCH("A &amp; G ID", 'E4 TB Allocation Details'!$A$18:$L$18, 0),FALSE), 'E2 Allocators'!$B$15:$W$358, MATCH('O5 Details by Class &amp; Accounts'!CI$18, 'E2 Allocators'!$B$15:$W$15, 0),FALSE)*$E149)</f>
        <v>0</v>
      </c>
      <c r="CJ149" s="1322">
        <f>IF(ISERROR(VLOOKUP(VLOOKUP($A149, 'E4 TB Allocation Details'!$A$18:$L$214, MATCH("A &amp; G ID", 'E4 TB Allocation Details'!$A$18:$L$18, 0),FALSE), 'E2 Allocators'!$B$15:$W$358, MATCH('O5 Details by Class &amp; Accounts'!CJ$18, 'E2 Allocators'!$B$15:$W$15, 0),FALSE)*$E149), 0, VLOOKUP(VLOOKUP($A149, 'E4 TB Allocation Details'!$A$18:$L$214, MATCH("A &amp; G ID", 'E4 TB Allocation Details'!$A$18:$L$18, 0),FALSE), 'E2 Allocators'!$B$15:$W$358, MATCH('O5 Details by Class &amp; Accounts'!CJ$18, 'E2 Allocators'!$B$15:$W$15, 0),FALSE)*$E149)</f>
        <v>0</v>
      </c>
      <c r="CK149" s="1322">
        <f>IF(ISERROR(VLOOKUP(VLOOKUP($A149, 'E4 TB Allocation Details'!$A$18:$L$214, MATCH("A &amp; G ID", 'E4 TB Allocation Details'!$A$18:$L$18, 0),FALSE), 'E2 Allocators'!$B$15:$W$358, MATCH('O5 Details by Class &amp; Accounts'!CK$18, 'E2 Allocators'!$B$15:$W$15, 0),FALSE)*$E149), 0, VLOOKUP(VLOOKUP($A149, 'E4 TB Allocation Details'!$A$18:$L$214, MATCH("A &amp; G ID", 'E4 TB Allocation Details'!$A$18:$L$18, 0),FALSE), 'E2 Allocators'!$B$15:$W$358, MATCH('O5 Details by Class &amp; Accounts'!CK$18, 'E2 Allocators'!$B$15:$W$15, 0),FALSE)*$E149)</f>
        <v>0</v>
      </c>
      <c r="CL149" s="1322">
        <f>IF(ISERROR(VLOOKUP(VLOOKUP($A149, 'E4 TB Allocation Details'!$A$18:$L$214, MATCH("A &amp; G ID", 'E4 TB Allocation Details'!$A$18:$L$18, 0),FALSE), 'E2 Allocators'!$B$15:$W$358, MATCH('O5 Details by Class &amp; Accounts'!CL$18, 'E2 Allocators'!$B$15:$W$15, 0),FALSE)*$E149), 0, VLOOKUP(VLOOKUP($A149, 'E4 TB Allocation Details'!$A$18:$L$214, MATCH("A &amp; G ID", 'E4 TB Allocation Details'!$A$18:$L$18, 0),FALSE), 'E2 Allocators'!$B$15:$W$358, MATCH('O5 Details by Class &amp; Accounts'!CL$18, 'E2 Allocators'!$B$15:$W$15, 0),FALSE)*$E149)</f>
        <v>0</v>
      </c>
      <c r="CM149" s="1322">
        <f>IF(ISERROR(VLOOKUP(VLOOKUP($A149, 'E4 TB Allocation Details'!$A$18:$L$214, MATCH("A &amp; G ID", 'E4 TB Allocation Details'!$A$18:$L$18, 0),FALSE), 'E2 Allocators'!$B$15:$W$358, MATCH('O5 Details by Class &amp; Accounts'!CM$18, 'E2 Allocators'!$B$15:$W$15, 0),FALSE)*$E149), 0, VLOOKUP(VLOOKUP($A149, 'E4 TB Allocation Details'!$A$18:$L$214, MATCH("A &amp; G ID", 'E4 TB Allocation Details'!$A$18:$L$18, 0),FALSE), 'E2 Allocators'!$B$15:$W$358, MATCH('O5 Details by Class &amp; Accounts'!CM$18, 'E2 Allocators'!$B$15:$W$15, 0),FALSE)*$E149)</f>
        <v>0</v>
      </c>
      <c r="CN149" s="1322">
        <f t="shared" si="42"/>
        <v>0</v>
      </c>
      <c r="CO149" s="1651">
        <f t="shared" si="43"/>
        <v>0</v>
      </c>
      <c r="CQ149" s="1899" t="inlineStr">
        <is>
          <t/>
        </is>
      </c>
    </row>
    <row r="150" spans="1:95" s="64" customFormat="1" ht="25.5" x14ac:dyDescent="0.2">
      <c r="A150" s="1090">
        <v>5090</v>
      </c>
      <c r="B150" s="1089" t="s">
        <v>1561</v>
      </c>
      <c r="C150" s="1648">
        <f>IF(ISERROR(VLOOKUP($A150,'I3 TB Data'!$A$19:$H$483,MATCH('O5 Details by Class &amp; Accounts'!$C$18, 'I3 TB Data'!$A$19:$H$19,0),0)), 0, VLOOKUP($A150,'I3 TB Data'!$A$19:$H$483,MATCH('O5 Details by Class &amp; Accounts'!$C$18,'I3 TB Data'!$A$19:$H$19,0),0))</f>
        <v>0</v>
      </c>
      <c r="D150" s="1649"/>
      <c r="E150" s="1648">
        <f t="shared" si="44"/>
        <v>0</v>
      </c>
      <c r="F150" s="1650">
        <f>IF(ISERROR(VLOOKUP($A150, 'E1 Categorization'!A33:E124, MATCH("Customer Component", 'E1 Categorization'!$A$33:$E$33,0), 0)), 0, IF(VLOOKUP($A150, 'E1 Categorization'!A33:E124, MATCH("Customer Component", 'E1 Categorization'!$A$33:$E$33,0), 0)=0, 'O5 Details by Class &amp; Accounts'!$E150, IF(AND(VLOOKUP($A150, 'E1 Categorization'!A33:E124, MATCH("Customer Component", 'E1 Categorization'!$A$33:$E$33,0), 0) &gt;0, VLOOKUP($A150, 'E1 Categorization'!A33:E124, MATCH("Customer Component", 'E1 Categorization'!$A$33:$E$33,0), 0)&lt;1), 'O5 Details by Class &amp; Accounts'!$E150*(1-VLOOKUP($A150, 'E1 Categorization'!A33:E124, MATCH("Customer Component", 'E1 Categorization'!$A$33:$E$33,0), 0)), 0)))</f>
        <v>0</v>
      </c>
      <c r="G150" s="1650">
        <f>IF(ISERROR(VLOOKUP($A150, 'E1 Categorization'!A33:E124, MATCH("Customer Component", 'E1 Categorization'!$A$33:$E$33,0), 0)),0, IF(VLOOKUP($A150, 'E1 Categorization'!A33:E124, MATCH("Customer Component", 'E1 Categorization'!$A$33:$E$33,0), 0)=0, 0, IF(AND(VLOOKUP($A150, 'E1 Categorization'!A33:E124, MATCH("Customer Component", 'E1 Categorization'!$A$33:$E$33,0), 0) &gt;0, VLOOKUP($A150, 'E1 Categorization'!A33:E124, MATCH("Customer Component", 'E1 Categorization'!$A$33:$E$33,0), 0)&lt;1), 'O5 Details by Class &amp; Accounts'!$E150*(VLOOKUP($A150, 'E1 Categorization'!A33:E124, MATCH("Customer Component", 'E1 Categorization'!$A$33:$E$33,0), 0)), 'O5 Details by Class &amp; Accounts'!$E150)))</f>
        <v>0</v>
      </c>
      <c r="H150" s="1322">
        <f t="shared" si="38"/>
        <v>0</v>
      </c>
      <c r="I150" s="1322">
        <f>IF(ISERROR(VLOOKUP(VLOOKUP($A150, 'E4 TB Allocation Details'!$A$18:$L$214, MATCH("Demand ID", 'E4 TB Allocation Details'!$A$18:$L$18, 0),FALSE), 'E2 Allocators'!$B$15:$W$358, MATCH('O5 Details by Class &amp; Accounts'!I$18, 'E2 Allocators'!$B$15:$W$15, 0),FALSE)*$F150), 0, VLOOKUP(VLOOKUP($A150, 'E4 TB Allocation Details'!$A$18:$L$214, MATCH("Demand ID", 'E4 TB Allocation Details'!$A$18:$L$18, 0),FALSE), 'E2 Allocators'!$B$15:$W$358, MATCH('O5 Details by Class &amp; Accounts'!I$18, 'E2 Allocators'!$B$15:$W$15, 0),FALSE)*$F150)</f>
        <v>0</v>
      </c>
      <c r="J150" s="1322">
        <f>IF(ISERROR(VLOOKUP(VLOOKUP($A150, 'E4 TB Allocation Details'!$A$18:$L$214, MATCH("Demand ID", 'E4 TB Allocation Details'!$A$18:$L$18, 0),FALSE), 'E2 Allocators'!$B$15:$W$358, MATCH('O5 Details by Class &amp; Accounts'!J$18, 'E2 Allocators'!$B$15:$W$15, 0),FALSE)*$F150), 0, VLOOKUP(VLOOKUP($A150, 'E4 TB Allocation Details'!$A$18:$L$214, MATCH("Demand ID", 'E4 TB Allocation Details'!$A$18:$L$18, 0),FALSE), 'E2 Allocators'!$B$15:$W$358, MATCH('O5 Details by Class &amp; Accounts'!J$18, 'E2 Allocators'!$B$15:$W$15, 0),FALSE)*$F150)</f>
        <v>0</v>
      </c>
      <c r="K150" s="1322">
        <f>IF(ISERROR(VLOOKUP(VLOOKUP($A150, 'E4 TB Allocation Details'!$A$18:$L$214, MATCH("Demand ID", 'E4 TB Allocation Details'!$A$18:$L$18, 0),FALSE), 'E2 Allocators'!$B$15:$W$358, MATCH('O5 Details by Class &amp; Accounts'!K$18, 'E2 Allocators'!$B$15:$W$15, 0),FALSE)*$F150), 0, VLOOKUP(VLOOKUP($A150, 'E4 TB Allocation Details'!$A$18:$L$214, MATCH("Demand ID", 'E4 TB Allocation Details'!$A$18:$L$18, 0),FALSE), 'E2 Allocators'!$B$15:$W$358, MATCH('O5 Details by Class &amp; Accounts'!K$18, 'E2 Allocators'!$B$15:$W$15, 0),FALSE)*$F150)</f>
        <v>0</v>
      </c>
      <c r="L150" s="1322">
        <f>IF(ISERROR(VLOOKUP(VLOOKUP($A150, 'E4 TB Allocation Details'!$A$18:$L$214, MATCH("Demand ID", 'E4 TB Allocation Details'!$A$18:$L$18, 0),FALSE), 'E2 Allocators'!$B$15:$W$358, MATCH('O5 Details by Class &amp; Accounts'!L$18, 'E2 Allocators'!$B$15:$W$15, 0),FALSE)*$F150), 0, VLOOKUP(VLOOKUP($A150, 'E4 TB Allocation Details'!$A$18:$L$214, MATCH("Demand ID", 'E4 TB Allocation Details'!$A$18:$L$18, 0),FALSE), 'E2 Allocators'!$B$15:$W$358, MATCH('O5 Details by Class &amp; Accounts'!L$18, 'E2 Allocators'!$B$15:$W$15, 0),FALSE)*$F150)</f>
        <v>0</v>
      </c>
      <c r="M150" s="1322">
        <f>IF(ISERROR(VLOOKUP(VLOOKUP($A150, 'E4 TB Allocation Details'!$A$18:$L$214, MATCH("Demand ID", 'E4 TB Allocation Details'!$A$18:$L$18, 0),FALSE), 'E2 Allocators'!$B$15:$W$358, MATCH('O5 Details by Class &amp; Accounts'!M$18, 'E2 Allocators'!$B$15:$W$15, 0),FALSE)*$F150), 0, VLOOKUP(VLOOKUP($A150, 'E4 TB Allocation Details'!$A$18:$L$214, MATCH("Demand ID", 'E4 TB Allocation Details'!$A$18:$L$18, 0),FALSE), 'E2 Allocators'!$B$15:$W$358, MATCH('O5 Details by Class &amp; Accounts'!M$18, 'E2 Allocators'!$B$15:$W$15, 0),FALSE)*$F150)</f>
        <v>0</v>
      </c>
      <c r="N150" s="1322">
        <f>IF(ISERROR(VLOOKUP(VLOOKUP($A150, 'E4 TB Allocation Details'!$A$18:$L$214, MATCH("Demand ID", 'E4 TB Allocation Details'!$A$18:$L$18, 0),FALSE), 'E2 Allocators'!$B$15:$W$358, MATCH('O5 Details by Class &amp; Accounts'!N$18, 'E2 Allocators'!$B$15:$W$15, 0),FALSE)*$F150), 0, VLOOKUP(VLOOKUP($A150, 'E4 TB Allocation Details'!$A$18:$L$214, MATCH("Demand ID", 'E4 TB Allocation Details'!$A$18:$L$18, 0),FALSE), 'E2 Allocators'!$B$15:$W$358, MATCH('O5 Details by Class &amp; Accounts'!N$18, 'E2 Allocators'!$B$15:$W$15, 0),FALSE)*$F150)</f>
        <v>0</v>
      </c>
      <c r="O150" s="1322">
        <f>IF(ISERROR(VLOOKUP(VLOOKUP($A150, 'E4 TB Allocation Details'!$A$18:$L$214, MATCH("Demand ID", 'E4 TB Allocation Details'!$A$18:$L$18, 0),FALSE), 'E2 Allocators'!$B$15:$W$358, MATCH('O5 Details by Class &amp; Accounts'!O$18, 'E2 Allocators'!$B$15:$W$15, 0),FALSE)*$F150), 0, VLOOKUP(VLOOKUP($A150, 'E4 TB Allocation Details'!$A$18:$L$214, MATCH("Demand ID", 'E4 TB Allocation Details'!$A$18:$L$18, 0),FALSE), 'E2 Allocators'!$B$15:$W$358, MATCH('O5 Details by Class &amp; Accounts'!O$18, 'E2 Allocators'!$B$15:$W$15, 0),FALSE)*$F150)</f>
        <v>0</v>
      </c>
      <c r="P150" s="1322">
        <f>IF(ISERROR(VLOOKUP(VLOOKUP($A150, 'E4 TB Allocation Details'!$A$18:$L$214, MATCH("Demand ID", 'E4 TB Allocation Details'!$A$18:$L$18, 0),FALSE), 'E2 Allocators'!$B$15:$W$358, MATCH('O5 Details by Class &amp; Accounts'!P$18, 'E2 Allocators'!$B$15:$W$15, 0),FALSE)*$F150), 0, VLOOKUP(VLOOKUP($A150, 'E4 TB Allocation Details'!$A$18:$L$214, MATCH("Demand ID", 'E4 TB Allocation Details'!$A$18:$L$18, 0),FALSE), 'E2 Allocators'!$B$15:$W$358, MATCH('O5 Details by Class &amp; Accounts'!P$18, 'E2 Allocators'!$B$15:$W$15, 0),FALSE)*$F150)</f>
        <v>0</v>
      </c>
      <c r="Q150" s="1322">
        <f>IF(ISERROR(VLOOKUP(VLOOKUP($A150, 'E4 TB Allocation Details'!$A$18:$L$214, MATCH("Demand ID", 'E4 TB Allocation Details'!$A$18:$L$18, 0),FALSE), 'E2 Allocators'!$B$15:$W$358, MATCH('O5 Details by Class &amp; Accounts'!Q$18, 'E2 Allocators'!$B$15:$W$15, 0),FALSE)*$F150), 0, VLOOKUP(VLOOKUP($A150, 'E4 TB Allocation Details'!$A$18:$L$214, MATCH("Demand ID", 'E4 TB Allocation Details'!$A$18:$L$18, 0),FALSE), 'E2 Allocators'!$B$15:$W$358, MATCH('O5 Details by Class &amp; Accounts'!Q$18, 'E2 Allocators'!$B$15:$W$15, 0),FALSE)*$F150)</f>
        <v>0</v>
      </c>
      <c r="R150" s="1322">
        <f>IF(ISERROR(VLOOKUP(VLOOKUP($A150, 'E4 TB Allocation Details'!$A$18:$L$214, MATCH("Demand ID", 'E4 TB Allocation Details'!$A$18:$L$18, 0),FALSE), 'E2 Allocators'!$B$15:$W$358, MATCH('O5 Details by Class &amp; Accounts'!R$18, 'E2 Allocators'!$B$15:$W$15, 0),FALSE)*$F150), 0, VLOOKUP(VLOOKUP($A150, 'E4 TB Allocation Details'!$A$18:$L$214, MATCH("Demand ID", 'E4 TB Allocation Details'!$A$18:$L$18, 0),FALSE), 'E2 Allocators'!$B$15:$W$358, MATCH('O5 Details by Class &amp; Accounts'!R$18, 'E2 Allocators'!$B$15:$W$15, 0),FALSE)*$F150)</f>
        <v>0</v>
      </c>
      <c r="S150" s="1322">
        <f>IF(ISERROR(VLOOKUP(VLOOKUP($A150, 'E4 TB Allocation Details'!$A$18:$L$214, MATCH("Demand ID", 'E4 TB Allocation Details'!$A$18:$L$18, 0),FALSE), 'E2 Allocators'!$B$15:$W$358, MATCH('O5 Details by Class &amp; Accounts'!S$18, 'E2 Allocators'!$B$15:$W$15, 0),FALSE)*$F150), 0, VLOOKUP(VLOOKUP($A150, 'E4 TB Allocation Details'!$A$18:$L$214, MATCH("Demand ID", 'E4 TB Allocation Details'!$A$18:$L$18, 0),FALSE), 'E2 Allocators'!$B$15:$W$358, MATCH('O5 Details by Class &amp; Accounts'!S$18, 'E2 Allocators'!$B$15:$W$15, 0),FALSE)*$F150)</f>
        <v>0</v>
      </c>
      <c r="T150" s="1322">
        <f>IF(ISERROR(VLOOKUP(VLOOKUP($A150, 'E4 TB Allocation Details'!$A$18:$L$214, MATCH("Demand ID", 'E4 TB Allocation Details'!$A$18:$L$18, 0),FALSE), 'E2 Allocators'!$B$15:$W$358, MATCH('O5 Details by Class &amp; Accounts'!T$18, 'E2 Allocators'!$B$15:$W$15, 0),FALSE)*$F150), 0, VLOOKUP(VLOOKUP($A150, 'E4 TB Allocation Details'!$A$18:$L$214, MATCH("Demand ID", 'E4 TB Allocation Details'!$A$18:$L$18, 0),FALSE), 'E2 Allocators'!$B$15:$W$358, MATCH('O5 Details by Class &amp; Accounts'!T$18, 'E2 Allocators'!$B$15:$W$15, 0),FALSE)*$F150)</f>
        <v>0</v>
      </c>
      <c r="U150" s="1322">
        <f>IF(ISERROR(VLOOKUP(VLOOKUP($A150, 'E4 TB Allocation Details'!$A$18:$L$214, MATCH("Demand ID", 'E4 TB Allocation Details'!$A$18:$L$18, 0),FALSE), 'E2 Allocators'!$B$15:$W$358, MATCH('O5 Details by Class &amp; Accounts'!U$18, 'E2 Allocators'!$B$15:$W$15, 0),FALSE)*$F150), 0, VLOOKUP(VLOOKUP($A150, 'E4 TB Allocation Details'!$A$18:$L$214, MATCH("Demand ID", 'E4 TB Allocation Details'!$A$18:$L$18, 0),FALSE), 'E2 Allocators'!$B$15:$W$358, MATCH('O5 Details by Class &amp; Accounts'!U$18, 'E2 Allocators'!$B$15:$W$15, 0),FALSE)*$F150)</f>
        <v>0</v>
      </c>
      <c r="V150" s="1322">
        <f>IF(ISERROR(VLOOKUP(VLOOKUP($A150, 'E4 TB Allocation Details'!$A$18:$L$214, MATCH("Demand ID", 'E4 TB Allocation Details'!$A$18:$L$18, 0),FALSE), 'E2 Allocators'!$B$15:$W$358, MATCH('O5 Details by Class &amp; Accounts'!V$18, 'E2 Allocators'!$B$15:$W$15, 0),FALSE)*$F150), 0, VLOOKUP(VLOOKUP($A150, 'E4 TB Allocation Details'!$A$18:$L$214, MATCH("Demand ID", 'E4 TB Allocation Details'!$A$18:$L$18, 0),FALSE), 'E2 Allocators'!$B$15:$W$358, MATCH('O5 Details by Class &amp; Accounts'!V$18, 'E2 Allocators'!$B$15:$W$15, 0),FALSE)*$F150)</f>
        <v>0</v>
      </c>
      <c r="W150" s="1322">
        <f>IF(ISERROR(VLOOKUP(VLOOKUP($A150, 'E4 TB Allocation Details'!$A$18:$L$214, MATCH("Demand ID", 'E4 TB Allocation Details'!$A$18:$L$18, 0),FALSE), 'E2 Allocators'!$B$15:$W$358, MATCH('O5 Details by Class &amp; Accounts'!W$18, 'E2 Allocators'!$B$15:$W$15, 0),FALSE)*$F150), 0, VLOOKUP(VLOOKUP($A150, 'E4 TB Allocation Details'!$A$18:$L$214, MATCH("Demand ID", 'E4 TB Allocation Details'!$A$18:$L$18, 0),FALSE), 'E2 Allocators'!$B$15:$W$358, MATCH('O5 Details by Class &amp; Accounts'!W$18, 'E2 Allocators'!$B$15:$W$15, 0),FALSE)*$F150)</f>
        <v>0</v>
      </c>
      <c r="X150" s="1322">
        <f>IF(ISERROR(VLOOKUP(VLOOKUP($A150, 'E4 TB Allocation Details'!$A$18:$L$214, MATCH("Demand ID", 'E4 TB Allocation Details'!$A$18:$L$18, 0),FALSE), 'E2 Allocators'!$B$15:$W$358, MATCH('O5 Details by Class &amp; Accounts'!X$18, 'E2 Allocators'!$B$15:$W$15, 0),FALSE)*$F150), 0, VLOOKUP(VLOOKUP($A150, 'E4 TB Allocation Details'!$A$18:$L$214, MATCH("Demand ID", 'E4 TB Allocation Details'!$A$18:$L$18, 0),FALSE), 'E2 Allocators'!$B$15:$W$358, MATCH('O5 Details by Class &amp; Accounts'!X$18, 'E2 Allocators'!$B$15:$W$15, 0),FALSE)*$F150)</f>
        <v>0</v>
      </c>
      <c r="Y150" s="1322">
        <f>IF(ISERROR(VLOOKUP(VLOOKUP($A150, 'E4 TB Allocation Details'!$A$18:$L$214, MATCH("Demand ID", 'E4 TB Allocation Details'!$A$18:$L$18, 0),FALSE), 'E2 Allocators'!$B$15:$W$358, MATCH('O5 Details by Class &amp; Accounts'!Y$18, 'E2 Allocators'!$B$15:$W$15, 0),FALSE)*$F150), 0, VLOOKUP(VLOOKUP($A150, 'E4 TB Allocation Details'!$A$18:$L$214, MATCH("Demand ID", 'E4 TB Allocation Details'!$A$18:$L$18, 0),FALSE), 'E2 Allocators'!$B$15:$W$358, MATCH('O5 Details by Class &amp; Accounts'!Y$18, 'E2 Allocators'!$B$15:$W$15, 0),FALSE)*$F150)</f>
        <v>0</v>
      </c>
      <c r="Z150" s="1322">
        <f>IF(ISERROR(VLOOKUP(VLOOKUP($A150, 'E4 TB Allocation Details'!$A$18:$L$214, MATCH("Demand ID", 'E4 TB Allocation Details'!$A$18:$L$18, 0),FALSE), 'E2 Allocators'!$B$15:$W$358, MATCH('O5 Details by Class &amp; Accounts'!Z$18, 'E2 Allocators'!$B$15:$W$15, 0),FALSE)*$F150), 0, VLOOKUP(VLOOKUP($A150, 'E4 TB Allocation Details'!$A$18:$L$214, MATCH("Demand ID", 'E4 TB Allocation Details'!$A$18:$L$18, 0),FALSE), 'E2 Allocators'!$B$15:$W$358, MATCH('O5 Details by Class &amp; Accounts'!Z$18, 'E2 Allocators'!$B$15:$W$15, 0),FALSE)*$F150)</f>
        <v>0</v>
      </c>
      <c r="AA150" s="1322">
        <f>IF(ISERROR(VLOOKUP(VLOOKUP($A150, 'E4 TB Allocation Details'!$A$18:$L$214, MATCH("Demand ID", 'E4 TB Allocation Details'!$A$18:$L$18, 0),FALSE), 'E2 Allocators'!$B$15:$W$358, MATCH('O5 Details by Class &amp; Accounts'!AA$18, 'E2 Allocators'!$B$15:$W$15, 0),FALSE)*$F150), 0, VLOOKUP(VLOOKUP($A150, 'E4 TB Allocation Details'!$A$18:$L$214, MATCH("Demand ID", 'E4 TB Allocation Details'!$A$18:$L$18, 0),FALSE), 'E2 Allocators'!$B$15:$W$358, MATCH('O5 Details by Class &amp; Accounts'!AA$18, 'E2 Allocators'!$B$15:$W$15, 0),FALSE)*$F150)</f>
        <v>0</v>
      </c>
      <c r="AB150" s="1322">
        <f>IF(ISERROR(VLOOKUP(VLOOKUP($A150, 'E4 TB Allocation Details'!$A$18:$L$214, MATCH("Demand ID", 'E4 TB Allocation Details'!$A$18:$L$18, 0),FALSE), 'E2 Allocators'!$B$15:$W$358, MATCH('O5 Details by Class &amp; Accounts'!AB$18, 'E2 Allocators'!$B$15:$W$15, 0),FALSE)*$F150), 0, VLOOKUP(VLOOKUP($A150, 'E4 TB Allocation Details'!$A$18:$L$214, MATCH("Demand ID", 'E4 TB Allocation Details'!$A$18:$L$18, 0),FALSE), 'E2 Allocators'!$B$15:$W$358, MATCH('O5 Details by Class &amp; Accounts'!AB$18, 'E2 Allocators'!$B$15:$W$15, 0),FALSE)*$F150)</f>
        <v>0</v>
      </c>
      <c r="AC150" s="1322">
        <f t="shared" si="39"/>
        <v>0</v>
      </c>
      <c r="AD150" s="1322">
        <f>IF(ISERROR(VLOOKUP(VLOOKUP($A150, 'E4 TB Allocation Details'!$A$18:$L$214, MATCH("Customer ID", 'E4 TB Allocation Details'!$A$18:$L$18, 0),FALSE), 'E2 Allocators'!$B$15:$W$358, MATCH('O5 Details by Class &amp; Accounts'!AD$18, 'E2 Allocators'!$B$15:$W$15, 0),FALSE)*$G150), 0, VLOOKUP(VLOOKUP($A150, 'E4 TB Allocation Details'!$A$18:$L$214, MATCH("Customer ID", 'E4 TB Allocation Details'!$A$18:$L$18, 0),FALSE), 'E2 Allocators'!$B$15:$W$358, MATCH('O5 Details by Class &amp; Accounts'!AD$18, 'E2 Allocators'!$B$15:$W$15, 0),FALSE)*$G150)</f>
        <v>0</v>
      </c>
      <c r="AE150" s="1322">
        <f>IF(ISERROR(VLOOKUP(VLOOKUP($A150, 'E4 TB Allocation Details'!$A$18:$L$214, MATCH("Customer ID", 'E4 TB Allocation Details'!$A$18:$L$18, 0),FALSE), 'E2 Allocators'!$B$15:$W$358, MATCH('O5 Details by Class &amp; Accounts'!AE$18, 'E2 Allocators'!$B$15:$W$15, 0),FALSE)*$G150), 0, VLOOKUP(VLOOKUP($A150, 'E4 TB Allocation Details'!$A$18:$L$214, MATCH("Customer ID", 'E4 TB Allocation Details'!$A$18:$L$18, 0),FALSE), 'E2 Allocators'!$B$15:$W$358, MATCH('O5 Details by Class &amp; Accounts'!AE$18, 'E2 Allocators'!$B$15:$W$15, 0),FALSE)*$G150)</f>
        <v>0</v>
      </c>
      <c r="AF150" s="1322">
        <f>IF(ISERROR(VLOOKUP(VLOOKUP($A150, 'E4 TB Allocation Details'!$A$18:$L$214, MATCH("Customer ID", 'E4 TB Allocation Details'!$A$18:$L$18, 0),FALSE), 'E2 Allocators'!$B$15:$W$358, MATCH('O5 Details by Class &amp; Accounts'!AF$18, 'E2 Allocators'!$B$15:$W$15, 0),FALSE)*$G150), 0, VLOOKUP(VLOOKUP($A150, 'E4 TB Allocation Details'!$A$18:$L$214, MATCH("Customer ID", 'E4 TB Allocation Details'!$A$18:$L$18, 0),FALSE), 'E2 Allocators'!$B$15:$W$358, MATCH('O5 Details by Class &amp; Accounts'!AF$18, 'E2 Allocators'!$B$15:$W$15, 0),FALSE)*$G150)</f>
        <v>0</v>
      </c>
      <c r="AG150" s="1322">
        <f>IF(ISERROR(VLOOKUP(VLOOKUP($A150, 'E4 TB Allocation Details'!$A$18:$L$214, MATCH("Customer ID", 'E4 TB Allocation Details'!$A$18:$L$18, 0),FALSE), 'E2 Allocators'!$B$15:$W$358, MATCH('O5 Details by Class &amp; Accounts'!AG$18, 'E2 Allocators'!$B$15:$W$15, 0),FALSE)*$G150), 0, VLOOKUP(VLOOKUP($A150, 'E4 TB Allocation Details'!$A$18:$L$214, MATCH("Customer ID", 'E4 TB Allocation Details'!$A$18:$L$18, 0),FALSE), 'E2 Allocators'!$B$15:$W$358, MATCH('O5 Details by Class &amp; Accounts'!AG$18, 'E2 Allocators'!$B$15:$W$15, 0),FALSE)*$G150)</f>
        <v>0</v>
      </c>
      <c r="AH150" s="1322">
        <f>IF(ISERROR(VLOOKUP(VLOOKUP($A150, 'E4 TB Allocation Details'!$A$18:$L$214, MATCH("Customer ID", 'E4 TB Allocation Details'!$A$18:$L$18, 0),FALSE), 'E2 Allocators'!$B$15:$W$358, MATCH('O5 Details by Class &amp; Accounts'!AH$18, 'E2 Allocators'!$B$15:$W$15, 0),FALSE)*$G150), 0, VLOOKUP(VLOOKUP($A150, 'E4 TB Allocation Details'!$A$18:$L$214, MATCH("Customer ID", 'E4 TB Allocation Details'!$A$18:$L$18, 0),FALSE), 'E2 Allocators'!$B$15:$W$358, MATCH('O5 Details by Class &amp; Accounts'!AH$18, 'E2 Allocators'!$B$15:$W$15, 0),FALSE)*$G150)</f>
        <v>0</v>
      </c>
      <c r="AI150" s="1322">
        <f>IF(ISERROR(VLOOKUP(VLOOKUP($A150, 'E4 TB Allocation Details'!$A$18:$L$214, MATCH("Customer ID", 'E4 TB Allocation Details'!$A$18:$L$18, 0),FALSE), 'E2 Allocators'!$B$15:$W$358, MATCH('O5 Details by Class &amp; Accounts'!AI$18, 'E2 Allocators'!$B$15:$W$15, 0),FALSE)*$G150), 0, VLOOKUP(VLOOKUP($A150, 'E4 TB Allocation Details'!$A$18:$L$214, MATCH("Customer ID", 'E4 TB Allocation Details'!$A$18:$L$18, 0),FALSE), 'E2 Allocators'!$B$15:$W$358, MATCH('O5 Details by Class &amp; Accounts'!AI$18, 'E2 Allocators'!$B$15:$W$15, 0),FALSE)*$G150)</f>
        <v>0</v>
      </c>
      <c r="AJ150" s="1322">
        <f>IF(ISERROR(VLOOKUP(VLOOKUP($A150, 'E4 TB Allocation Details'!$A$18:$L$214, MATCH("Customer ID", 'E4 TB Allocation Details'!$A$18:$L$18, 0),FALSE), 'E2 Allocators'!$B$15:$W$358, MATCH('O5 Details by Class &amp; Accounts'!AJ$18, 'E2 Allocators'!$B$15:$W$15, 0),FALSE)*$G150), 0, VLOOKUP(VLOOKUP($A150, 'E4 TB Allocation Details'!$A$18:$L$214, MATCH("Customer ID", 'E4 TB Allocation Details'!$A$18:$L$18, 0),FALSE), 'E2 Allocators'!$B$15:$W$358, MATCH('O5 Details by Class &amp; Accounts'!AJ$18, 'E2 Allocators'!$B$15:$W$15, 0),FALSE)*$G150)</f>
        <v>0</v>
      </c>
      <c r="AK150" s="1322">
        <f>IF(ISERROR(VLOOKUP(VLOOKUP($A150, 'E4 TB Allocation Details'!$A$18:$L$214, MATCH("Customer ID", 'E4 TB Allocation Details'!$A$18:$L$18, 0),FALSE), 'E2 Allocators'!$B$15:$W$358, MATCH('O5 Details by Class &amp; Accounts'!AK$18, 'E2 Allocators'!$B$15:$W$15, 0),FALSE)*$G150), 0, VLOOKUP(VLOOKUP($A150, 'E4 TB Allocation Details'!$A$18:$L$214, MATCH("Customer ID", 'E4 TB Allocation Details'!$A$18:$L$18, 0),FALSE), 'E2 Allocators'!$B$15:$W$358, MATCH('O5 Details by Class &amp; Accounts'!AK$18, 'E2 Allocators'!$B$15:$W$15, 0),FALSE)*$G150)</f>
        <v>0</v>
      </c>
      <c r="AL150" s="1322">
        <f>IF(ISERROR(VLOOKUP(VLOOKUP($A150, 'E4 TB Allocation Details'!$A$18:$L$214, MATCH("Customer ID", 'E4 TB Allocation Details'!$A$18:$L$18, 0),FALSE), 'E2 Allocators'!$B$15:$W$358, MATCH('O5 Details by Class &amp; Accounts'!AL$18, 'E2 Allocators'!$B$15:$W$15, 0),FALSE)*$G150), 0, VLOOKUP(VLOOKUP($A150, 'E4 TB Allocation Details'!$A$18:$L$214, MATCH("Customer ID", 'E4 TB Allocation Details'!$A$18:$L$18, 0),FALSE), 'E2 Allocators'!$B$15:$W$358, MATCH('O5 Details by Class &amp; Accounts'!AL$18, 'E2 Allocators'!$B$15:$W$15, 0),FALSE)*$G150)</f>
        <v>0</v>
      </c>
      <c r="AM150" s="1322">
        <f>IF(ISERROR(VLOOKUP(VLOOKUP($A150, 'E4 TB Allocation Details'!$A$18:$L$214, MATCH("Customer ID", 'E4 TB Allocation Details'!$A$18:$L$18, 0),FALSE), 'E2 Allocators'!$B$15:$W$358, MATCH('O5 Details by Class &amp; Accounts'!AM$18, 'E2 Allocators'!$B$15:$W$15, 0),FALSE)*$G150), 0, VLOOKUP(VLOOKUP($A150, 'E4 TB Allocation Details'!$A$18:$L$214, MATCH("Customer ID", 'E4 TB Allocation Details'!$A$18:$L$18, 0),FALSE), 'E2 Allocators'!$B$15:$W$358, MATCH('O5 Details by Class &amp; Accounts'!AM$18, 'E2 Allocators'!$B$15:$W$15, 0),FALSE)*$G150)</f>
        <v>0</v>
      </c>
      <c r="AN150" s="1322">
        <f>IF(ISERROR(VLOOKUP(VLOOKUP($A150, 'E4 TB Allocation Details'!$A$18:$L$214, MATCH("Customer ID", 'E4 TB Allocation Details'!$A$18:$L$18, 0),FALSE), 'E2 Allocators'!$B$15:$W$358, MATCH('O5 Details by Class &amp; Accounts'!AN$18, 'E2 Allocators'!$B$15:$W$15, 0),FALSE)*$G150), 0, VLOOKUP(VLOOKUP($A150, 'E4 TB Allocation Details'!$A$18:$L$214, MATCH("Customer ID", 'E4 TB Allocation Details'!$A$18:$L$18, 0),FALSE), 'E2 Allocators'!$B$15:$W$358, MATCH('O5 Details by Class &amp; Accounts'!AN$18, 'E2 Allocators'!$B$15:$W$15, 0),FALSE)*$G150)</f>
        <v>0</v>
      </c>
      <c r="AO150" s="1322">
        <f>IF(ISERROR(VLOOKUP(VLOOKUP($A150, 'E4 TB Allocation Details'!$A$18:$L$214, MATCH("Customer ID", 'E4 TB Allocation Details'!$A$18:$L$18, 0),FALSE), 'E2 Allocators'!$B$15:$W$358, MATCH('O5 Details by Class &amp; Accounts'!AO$18, 'E2 Allocators'!$B$15:$W$15, 0),FALSE)*$G150), 0, VLOOKUP(VLOOKUP($A150, 'E4 TB Allocation Details'!$A$18:$L$214, MATCH("Customer ID", 'E4 TB Allocation Details'!$A$18:$L$18, 0),FALSE), 'E2 Allocators'!$B$15:$W$358, MATCH('O5 Details by Class &amp; Accounts'!AO$18, 'E2 Allocators'!$B$15:$W$15, 0),FALSE)*$G150)</f>
        <v>0</v>
      </c>
      <c r="AP150" s="1322">
        <f>IF(ISERROR(VLOOKUP(VLOOKUP($A150, 'E4 TB Allocation Details'!$A$18:$L$214, MATCH("Customer ID", 'E4 TB Allocation Details'!$A$18:$L$18, 0),FALSE), 'E2 Allocators'!$B$15:$W$358, MATCH('O5 Details by Class &amp; Accounts'!AP$18, 'E2 Allocators'!$B$15:$W$15, 0),FALSE)*$G150), 0, VLOOKUP(VLOOKUP($A150, 'E4 TB Allocation Details'!$A$18:$L$214, MATCH("Customer ID", 'E4 TB Allocation Details'!$A$18:$L$18, 0),FALSE), 'E2 Allocators'!$B$15:$W$358, MATCH('O5 Details by Class &amp; Accounts'!AP$18, 'E2 Allocators'!$B$15:$W$15, 0),FALSE)*$G150)</f>
        <v>0</v>
      </c>
      <c r="AQ150" s="1322">
        <f>IF(ISERROR(VLOOKUP(VLOOKUP($A150, 'E4 TB Allocation Details'!$A$18:$L$214, MATCH("Customer ID", 'E4 TB Allocation Details'!$A$18:$L$18, 0),FALSE), 'E2 Allocators'!$B$15:$W$358, MATCH('O5 Details by Class &amp; Accounts'!AQ$18, 'E2 Allocators'!$B$15:$W$15, 0),FALSE)*$G150), 0, VLOOKUP(VLOOKUP($A150, 'E4 TB Allocation Details'!$A$18:$L$214, MATCH("Customer ID", 'E4 TB Allocation Details'!$A$18:$L$18, 0),FALSE), 'E2 Allocators'!$B$15:$W$358, MATCH('O5 Details by Class &amp; Accounts'!AQ$18, 'E2 Allocators'!$B$15:$W$15, 0),FALSE)*$G150)</f>
        <v>0</v>
      </c>
      <c r="AR150" s="1322">
        <f>IF(ISERROR(VLOOKUP(VLOOKUP($A150, 'E4 TB Allocation Details'!$A$18:$L$214, MATCH("Customer ID", 'E4 TB Allocation Details'!$A$18:$L$18, 0),FALSE), 'E2 Allocators'!$B$15:$W$358, MATCH('O5 Details by Class &amp; Accounts'!AR$18, 'E2 Allocators'!$B$15:$W$15, 0),FALSE)*$G150), 0, VLOOKUP(VLOOKUP($A150, 'E4 TB Allocation Details'!$A$18:$L$214, MATCH("Customer ID", 'E4 TB Allocation Details'!$A$18:$L$18, 0),FALSE), 'E2 Allocators'!$B$15:$W$358, MATCH('O5 Details by Class &amp; Accounts'!AR$18, 'E2 Allocators'!$B$15:$W$15, 0),FALSE)*$G150)</f>
        <v>0</v>
      </c>
      <c r="AS150" s="1322">
        <f>IF(ISERROR(VLOOKUP(VLOOKUP($A150, 'E4 TB Allocation Details'!$A$18:$L$214, MATCH("Customer ID", 'E4 TB Allocation Details'!$A$18:$L$18, 0),FALSE), 'E2 Allocators'!$B$15:$W$358, MATCH('O5 Details by Class &amp; Accounts'!AS$18, 'E2 Allocators'!$B$15:$W$15, 0),FALSE)*$G150), 0, VLOOKUP(VLOOKUP($A150, 'E4 TB Allocation Details'!$A$18:$L$214, MATCH("Customer ID", 'E4 TB Allocation Details'!$A$18:$L$18, 0),FALSE), 'E2 Allocators'!$B$15:$W$358, MATCH('O5 Details by Class &amp; Accounts'!AS$18, 'E2 Allocators'!$B$15:$W$15, 0),FALSE)*$G150)</f>
        <v>0</v>
      </c>
      <c r="AT150" s="1322">
        <f>IF(ISERROR(VLOOKUP(VLOOKUP($A150, 'E4 TB Allocation Details'!$A$18:$L$214, MATCH("Customer ID", 'E4 TB Allocation Details'!$A$18:$L$18, 0),FALSE), 'E2 Allocators'!$B$15:$W$358, MATCH('O5 Details by Class &amp; Accounts'!AT$18, 'E2 Allocators'!$B$15:$W$15, 0),FALSE)*$G150), 0, VLOOKUP(VLOOKUP($A150, 'E4 TB Allocation Details'!$A$18:$L$214, MATCH("Customer ID", 'E4 TB Allocation Details'!$A$18:$L$18, 0),FALSE), 'E2 Allocators'!$B$15:$W$358, MATCH('O5 Details by Class &amp; Accounts'!AT$18, 'E2 Allocators'!$B$15:$W$15, 0),FALSE)*$G150)</f>
        <v>0</v>
      </c>
      <c r="AU150" s="1322">
        <f>IF(ISERROR(VLOOKUP(VLOOKUP($A150, 'E4 TB Allocation Details'!$A$18:$L$214, MATCH("Customer ID", 'E4 TB Allocation Details'!$A$18:$L$18, 0),FALSE), 'E2 Allocators'!$B$15:$W$358, MATCH('O5 Details by Class &amp; Accounts'!AU$18, 'E2 Allocators'!$B$15:$W$15, 0),FALSE)*$G150), 0, VLOOKUP(VLOOKUP($A150, 'E4 TB Allocation Details'!$A$18:$L$214, MATCH("Customer ID", 'E4 TB Allocation Details'!$A$18:$L$18, 0),FALSE), 'E2 Allocators'!$B$15:$W$358, MATCH('O5 Details by Class &amp; Accounts'!AU$18, 'E2 Allocators'!$B$15:$W$15, 0),FALSE)*$G150)</f>
        <v>0</v>
      </c>
      <c r="AV150" s="1322">
        <f>IF(ISERROR(VLOOKUP(VLOOKUP($A150, 'E4 TB Allocation Details'!$A$18:$L$214, MATCH("Customer ID", 'E4 TB Allocation Details'!$A$18:$L$18, 0),FALSE), 'E2 Allocators'!$B$15:$W$358, MATCH('O5 Details by Class &amp; Accounts'!AV$18, 'E2 Allocators'!$B$15:$W$15, 0),FALSE)*$G150), 0, VLOOKUP(VLOOKUP($A150, 'E4 TB Allocation Details'!$A$18:$L$214, MATCH("Customer ID", 'E4 TB Allocation Details'!$A$18:$L$18, 0),FALSE), 'E2 Allocators'!$B$15:$W$358, MATCH('O5 Details by Class &amp; Accounts'!AV$18, 'E2 Allocators'!$B$15:$W$15, 0),FALSE)*$G150)</f>
        <v>0</v>
      </c>
      <c r="AW150" s="1322">
        <f>IF(ISERROR(VLOOKUP(VLOOKUP($A150, 'E4 TB Allocation Details'!$A$18:$L$214, MATCH("Customer ID", 'E4 TB Allocation Details'!$A$18:$L$18, 0),FALSE), 'E2 Allocators'!$B$15:$W$358, MATCH('O5 Details by Class &amp; Accounts'!AW$18, 'E2 Allocators'!$B$15:$W$15, 0),FALSE)*$G150), 0, VLOOKUP(VLOOKUP($A150, 'E4 TB Allocation Details'!$A$18:$L$214, MATCH("Customer ID", 'E4 TB Allocation Details'!$A$18:$L$18, 0),FALSE), 'E2 Allocators'!$B$15:$W$358, MATCH('O5 Details by Class &amp; Accounts'!AW$18, 'E2 Allocators'!$B$15:$W$15, 0),FALSE)*$G150)</f>
        <v>0</v>
      </c>
      <c r="AX150" s="1322">
        <f t="shared" si="40"/>
        <v>0</v>
      </c>
      <c r="AY150" s="1322">
        <f>IF(ISERROR(VLOOKUP(VLOOKUP($A150, 'E4 TB Allocation Details'!$A$18:$L$214, MATCH("Misc ID", 'E4 TB Allocation Details'!$A$18:$L$18, 0),FALSE), 'E2 Allocators'!$B$15:$W$358, MATCH('O5 Details by Class &amp; Accounts'!AY$18, 'E2 Allocators'!$B$15:$W$15, 0),FALSE)*$E150), 0, VLOOKUP(VLOOKUP($A150, 'E4 TB Allocation Details'!$A$18:$L$214, MATCH("Misc ID", 'E4 TB Allocation Details'!$A$18:$L$18, 0),FALSE), 'E2 Allocators'!$B$15:$W$358, MATCH('O5 Details by Class &amp; Accounts'!AY$18, 'E2 Allocators'!$B$15:$W$15, 0),FALSE)*$E150)</f>
        <v>0</v>
      </c>
      <c r="AZ150" s="1322">
        <f>IF(ISERROR(VLOOKUP(VLOOKUP($A150, 'E4 TB Allocation Details'!$A$18:$L$214, MATCH("Misc ID", 'E4 TB Allocation Details'!$A$18:$L$18, 0),FALSE), 'E2 Allocators'!$B$15:$W$358, MATCH('O5 Details by Class &amp; Accounts'!AZ$18, 'E2 Allocators'!$B$15:$W$15, 0),FALSE)*$E150), 0, VLOOKUP(VLOOKUP($A150, 'E4 TB Allocation Details'!$A$18:$L$214, MATCH("Misc ID", 'E4 TB Allocation Details'!$A$18:$L$18, 0),FALSE), 'E2 Allocators'!$B$15:$W$358, MATCH('O5 Details by Class &amp; Accounts'!AZ$18, 'E2 Allocators'!$B$15:$W$15, 0),FALSE)*$E150)</f>
        <v>0</v>
      </c>
      <c r="BA150" s="1322">
        <f>IF(ISERROR(VLOOKUP(VLOOKUP($A150, 'E4 TB Allocation Details'!$A$18:$L$214, MATCH("Misc ID", 'E4 TB Allocation Details'!$A$18:$L$18, 0),FALSE), 'E2 Allocators'!$B$15:$W$358, MATCH('O5 Details by Class &amp; Accounts'!BA$18, 'E2 Allocators'!$B$15:$W$15, 0),FALSE)*$E150), 0, VLOOKUP(VLOOKUP($A150, 'E4 TB Allocation Details'!$A$18:$L$214, MATCH("Misc ID", 'E4 TB Allocation Details'!$A$18:$L$18, 0),FALSE), 'E2 Allocators'!$B$15:$W$358, MATCH('O5 Details by Class &amp; Accounts'!BA$18, 'E2 Allocators'!$B$15:$W$15, 0),FALSE)*$E150)</f>
        <v>0</v>
      </c>
      <c r="BB150" s="1322">
        <f>IF(ISERROR(VLOOKUP(VLOOKUP($A150, 'E4 TB Allocation Details'!$A$18:$L$214, MATCH("Misc ID", 'E4 TB Allocation Details'!$A$18:$L$18, 0),FALSE), 'E2 Allocators'!$B$15:$W$358, MATCH('O5 Details by Class &amp; Accounts'!BB$18, 'E2 Allocators'!$B$15:$W$15, 0),FALSE)*$E150), 0, VLOOKUP(VLOOKUP($A150, 'E4 TB Allocation Details'!$A$18:$L$214, MATCH("Misc ID", 'E4 TB Allocation Details'!$A$18:$L$18, 0),FALSE), 'E2 Allocators'!$B$15:$W$358, MATCH('O5 Details by Class &amp; Accounts'!BB$18, 'E2 Allocators'!$B$15:$W$15, 0),FALSE)*$E150)</f>
        <v>0</v>
      </c>
      <c r="BC150" s="1322">
        <f>IF(ISERROR(VLOOKUP(VLOOKUP($A150, 'E4 TB Allocation Details'!$A$18:$L$214, MATCH("Misc ID", 'E4 TB Allocation Details'!$A$18:$L$18, 0),FALSE), 'E2 Allocators'!$B$15:$W$358, MATCH('O5 Details by Class &amp; Accounts'!BC$18, 'E2 Allocators'!$B$15:$W$15, 0),FALSE)*$E150), 0, VLOOKUP(VLOOKUP($A150, 'E4 TB Allocation Details'!$A$18:$L$214, MATCH("Misc ID", 'E4 TB Allocation Details'!$A$18:$L$18, 0),FALSE), 'E2 Allocators'!$B$15:$W$358, MATCH('O5 Details by Class &amp; Accounts'!BC$18, 'E2 Allocators'!$B$15:$W$15, 0),FALSE)*$E150)</f>
        <v>0</v>
      </c>
      <c r="BD150" s="1322">
        <f>IF(ISERROR(VLOOKUP(VLOOKUP($A150, 'E4 TB Allocation Details'!$A$18:$L$214, MATCH("Misc ID", 'E4 TB Allocation Details'!$A$18:$L$18, 0),FALSE), 'E2 Allocators'!$B$15:$W$358, MATCH('O5 Details by Class &amp; Accounts'!BD$18, 'E2 Allocators'!$B$15:$W$15, 0),FALSE)*$E150), 0, VLOOKUP(VLOOKUP($A150, 'E4 TB Allocation Details'!$A$18:$L$214, MATCH("Misc ID", 'E4 TB Allocation Details'!$A$18:$L$18, 0),FALSE), 'E2 Allocators'!$B$15:$W$358, MATCH('O5 Details by Class &amp; Accounts'!BD$18, 'E2 Allocators'!$B$15:$W$15, 0),FALSE)*$E150)</f>
        <v>0</v>
      </c>
      <c r="BE150" s="1322">
        <f>IF(ISERROR(VLOOKUP(VLOOKUP($A150, 'E4 TB Allocation Details'!$A$18:$L$214, MATCH("Misc ID", 'E4 TB Allocation Details'!$A$18:$L$18, 0),FALSE), 'E2 Allocators'!$B$15:$W$358, MATCH('O5 Details by Class &amp; Accounts'!BE$18, 'E2 Allocators'!$B$15:$W$15, 0),FALSE)*$E150), 0, VLOOKUP(VLOOKUP($A150, 'E4 TB Allocation Details'!$A$18:$L$214, MATCH("Misc ID", 'E4 TB Allocation Details'!$A$18:$L$18, 0),FALSE), 'E2 Allocators'!$B$15:$W$358, MATCH('O5 Details by Class &amp; Accounts'!BE$18, 'E2 Allocators'!$B$15:$W$15, 0),FALSE)*$E150)</f>
        <v>0</v>
      </c>
      <c r="BF150" s="1322">
        <f>IF(ISERROR(VLOOKUP(VLOOKUP($A150, 'E4 TB Allocation Details'!$A$18:$L$214, MATCH("Misc ID", 'E4 TB Allocation Details'!$A$18:$L$18, 0),FALSE), 'E2 Allocators'!$B$15:$W$358, MATCH('O5 Details by Class &amp; Accounts'!BF$18, 'E2 Allocators'!$B$15:$W$15, 0),FALSE)*$E150), 0, VLOOKUP(VLOOKUP($A150, 'E4 TB Allocation Details'!$A$18:$L$214, MATCH("Misc ID", 'E4 TB Allocation Details'!$A$18:$L$18, 0),FALSE), 'E2 Allocators'!$B$15:$W$358, MATCH('O5 Details by Class &amp; Accounts'!BF$18, 'E2 Allocators'!$B$15:$W$15, 0),FALSE)*$E150)</f>
        <v>0</v>
      </c>
      <c r="BG150" s="1322">
        <f>IF(ISERROR(VLOOKUP(VLOOKUP($A150, 'E4 TB Allocation Details'!$A$18:$L$214, MATCH("Misc ID", 'E4 TB Allocation Details'!$A$18:$L$18, 0),FALSE), 'E2 Allocators'!$B$15:$W$358, MATCH('O5 Details by Class &amp; Accounts'!BG$18, 'E2 Allocators'!$B$15:$W$15, 0),FALSE)*$E150), 0, VLOOKUP(VLOOKUP($A150, 'E4 TB Allocation Details'!$A$18:$L$214, MATCH("Misc ID", 'E4 TB Allocation Details'!$A$18:$L$18, 0),FALSE), 'E2 Allocators'!$B$15:$W$358, MATCH('O5 Details by Class &amp; Accounts'!BG$18, 'E2 Allocators'!$B$15:$W$15, 0),FALSE)*$E150)</f>
        <v>0</v>
      </c>
      <c r="BH150" s="1322">
        <f>IF(ISERROR(VLOOKUP(VLOOKUP($A150, 'E4 TB Allocation Details'!$A$18:$L$214, MATCH("Misc ID", 'E4 TB Allocation Details'!$A$18:$L$18, 0),FALSE), 'E2 Allocators'!$B$15:$W$358, MATCH('O5 Details by Class &amp; Accounts'!BH$18, 'E2 Allocators'!$B$15:$W$15, 0),FALSE)*$E150), 0, VLOOKUP(VLOOKUP($A150, 'E4 TB Allocation Details'!$A$18:$L$214, MATCH("Misc ID", 'E4 TB Allocation Details'!$A$18:$L$18, 0),FALSE), 'E2 Allocators'!$B$15:$W$358, MATCH('O5 Details by Class &amp; Accounts'!BH$18, 'E2 Allocators'!$B$15:$W$15, 0),FALSE)*$E150)</f>
        <v>0</v>
      </c>
      <c r="BI150" s="1322">
        <f>IF(ISERROR(VLOOKUP(VLOOKUP($A150, 'E4 TB Allocation Details'!$A$18:$L$214, MATCH("Misc ID", 'E4 TB Allocation Details'!$A$18:$L$18, 0),FALSE), 'E2 Allocators'!$B$15:$W$358, MATCH('O5 Details by Class &amp; Accounts'!BI$18, 'E2 Allocators'!$B$15:$W$15, 0),FALSE)*$E150), 0, VLOOKUP(VLOOKUP($A150, 'E4 TB Allocation Details'!$A$18:$L$214, MATCH("Misc ID", 'E4 TB Allocation Details'!$A$18:$L$18, 0),FALSE), 'E2 Allocators'!$B$15:$W$358, MATCH('O5 Details by Class &amp; Accounts'!BI$18, 'E2 Allocators'!$B$15:$W$15, 0),FALSE)*$E150)</f>
        <v>0</v>
      </c>
      <c r="BJ150" s="1322">
        <f>IF(ISERROR(VLOOKUP(VLOOKUP($A150, 'E4 TB Allocation Details'!$A$18:$L$214, MATCH("Misc ID", 'E4 TB Allocation Details'!$A$18:$L$18, 0),FALSE), 'E2 Allocators'!$B$15:$W$358, MATCH('O5 Details by Class &amp; Accounts'!BJ$18, 'E2 Allocators'!$B$15:$W$15, 0),FALSE)*$E150), 0, VLOOKUP(VLOOKUP($A150, 'E4 TB Allocation Details'!$A$18:$L$214, MATCH("Misc ID", 'E4 TB Allocation Details'!$A$18:$L$18, 0),FALSE), 'E2 Allocators'!$B$15:$W$358, MATCH('O5 Details by Class &amp; Accounts'!BJ$18, 'E2 Allocators'!$B$15:$W$15, 0),FALSE)*$E150)</f>
        <v>0</v>
      </c>
      <c r="BK150" s="1322">
        <f>IF(ISERROR(VLOOKUP(VLOOKUP($A150, 'E4 TB Allocation Details'!$A$18:$L$214, MATCH("Misc ID", 'E4 TB Allocation Details'!$A$18:$L$18, 0),FALSE), 'E2 Allocators'!$B$15:$W$358, MATCH('O5 Details by Class &amp; Accounts'!BK$18, 'E2 Allocators'!$B$15:$W$15, 0),FALSE)*$E150), 0, VLOOKUP(VLOOKUP($A150, 'E4 TB Allocation Details'!$A$18:$L$214, MATCH("Misc ID", 'E4 TB Allocation Details'!$A$18:$L$18, 0),FALSE), 'E2 Allocators'!$B$15:$W$358, MATCH('O5 Details by Class &amp; Accounts'!BK$18, 'E2 Allocators'!$B$15:$W$15, 0),FALSE)*$E150)</f>
        <v>0</v>
      </c>
      <c r="BL150" s="1322">
        <f>IF(ISERROR(VLOOKUP(VLOOKUP($A150, 'E4 TB Allocation Details'!$A$18:$L$214, MATCH("Misc ID", 'E4 TB Allocation Details'!$A$18:$L$18, 0),FALSE), 'E2 Allocators'!$B$15:$W$358, MATCH('O5 Details by Class &amp; Accounts'!BL$18, 'E2 Allocators'!$B$15:$W$15, 0),FALSE)*$E150), 0, VLOOKUP(VLOOKUP($A150, 'E4 TB Allocation Details'!$A$18:$L$214, MATCH("Misc ID", 'E4 TB Allocation Details'!$A$18:$L$18, 0),FALSE), 'E2 Allocators'!$B$15:$W$358, MATCH('O5 Details by Class &amp; Accounts'!BL$18, 'E2 Allocators'!$B$15:$W$15, 0),FALSE)*$E150)</f>
        <v>0</v>
      </c>
      <c r="BM150" s="1322">
        <f>IF(ISERROR(VLOOKUP(VLOOKUP($A150, 'E4 TB Allocation Details'!$A$18:$L$214, MATCH("Misc ID", 'E4 TB Allocation Details'!$A$18:$L$18, 0),FALSE), 'E2 Allocators'!$B$15:$W$358, MATCH('O5 Details by Class &amp; Accounts'!BM$18, 'E2 Allocators'!$B$15:$W$15, 0),FALSE)*$E150), 0, VLOOKUP(VLOOKUP($A150, 'E4 TB Allocation Details'!$A$18:$L$214, MATCH("Misc ID", 'E4 TB Allocation Details'!$A$18:$L$18, 0),FALSE), 'E2 Allocators'!$B$15:$W$358, MATCH('O5 Details by Class &amp; Accounts'!BM$18, 'E2 Allocators'!$B$15:$W$15, 0),FALSE)*$E150)</f>
        <v>0</v>
      </c>
      <c r="BN150" s="1322">
        <f>IF(ISERROR(VLOOKUP(VLOOKUP($A150, 'E4 TB Allocation Details'!$A$18:$L$214, MATCH("Misc ID", 'E4 TB Allocation Details'!$A$18:$L$18, 0),FALSE), 'E2 Allocators'!$B$15:$W$358, MATCH('O5 Details by Class &amp; Accounts'!BN$18, 'E2 Allocators'!$B$15:$W$15, 0),FALSE)*$E150), 0, VLOOKUP(VLOOKUP($A150, 'E4 TB Allocation Details'!$A$18:$L$214, MATCH("Misc ID", 'E4 TB Allocation Details'!$A$18:$L$18, 0),FALSE), 'E2 Allocators'!$B$15:$W$358, MATCH('O5 Details by Class &amp; Accounts'!BN$18, 'E2 Allocators'!$B$15:$W$15, 0),FALSE)*$E150)</f>
        <v>0</v>
      </c>
      <c r="BO150" s="1322">
        <f>IF(ISERROR(VLOOKUP(VLOOKUP($A150, 'E4 TB Allocation Details'!$A$18:$L$214, MATCH("Misc ID", 'E4 TB Allocation Details'!$A$18:$L$18, 0),FALSE), 'E2 Allocators'!$B$15:$W$358, MATCH('O5 Details by Class &amp; Accounts'!BO$18, 'E2 Allocators'!$B$15:$W$15, 0),FALSE)*$E150), 0, VLOOKUP(VLOOKUP($A150, 'E4 TB Allocation Details'!$A$18:$L$214, MATCH("Misc ID", 'E4 TB Allocation Details'!$A$18:$L$18, 0),FALSE), 'E2 Allocators'!$B$15:$W$358, MATCH('O5 Details by Class &amp; Accounts'!BO$18, 'E2 Allocators'!$B$15:$W$15, 0),FALSE)*$E150)</f>
        <v>0</v>
      </c>
      <c r="BP150" s="1322">
        <f>IF(ISERROR(VLOOKUP(VLOOKUP($A150, 'E4 TB Allocation Details'!$A$18:$L$214, MATCH("Misc ID", 'E4 TB Allocation Details'!$A$18:$L$18, 0),FALSE), 'E2 Allocators'!$B$15:$W$358, MATCH('O5 Details by Class &amp; Accounts'!BP$18, 'E2 Allocators'!$B$15:$W$15, 0),FALSE)*$E150), 0, VLOOKUP(VLOOKUP($A150, 'E4 TB Allocation Details'!$A$18:$L$214, MATCH("Misc ID", 'E4 TB Allocation Details'!$A$18:$L$18, 0),FALSE), 'E2 Allocators'!$B$15:$W$358, MATCH('O5 Details by Class &amp; Accounts'!BP$18, 'E2 Allocators'!$B$15:$W$15, 0),FALSE)*$E150)</f>
        <v>0</v>
      </c>
      <c r="BQ150" s="1322">
        <f>IF(ISERROR(VLOOKUP(VLOOKUP($A150, 'E4 TB Allocation Details'!$A$18:$L$214, MATCH("Misc ID", 'E4 TB Allocation Details'!$A$18:$L$18, 0),FALSE), 'E2 Allocators'!$B$15:$W$358, MATCH('O5 Details by Class &amp; Accounts'!BQ$18, 'E2 Allocators'!$B$15:$W$15, 0),FALSE)*$E150), 0, VLOOKUP(VLOOKUP($A150, 'E4 TB Allocation Details'!$A$18:$L$214, MATCH("Misc ID", 'E4 TB Allocation Details'!$A$18:$L$18, 0),FALSE), 'E2 Allocators'!$B$15:$W$358, MATCH('O5 Details by Class &amp; Accounts'!BQ$18, 'E2 Allocators'!$B$15:$W$15, 0),FALSE)*$E150)</f>
        <v>0</v>
      </c>
      <c r="BR150" s="1322">
        <f>IF(ISERROR(VLOOKUP(VLOOKUP($A150, 'E4 TB Allocation Details'!$A$18:$L$214, MATCH("Misc ID", 'E4 TB Allocation Details'!$A$18:$L$18, 0),FALSE), 'E2 Allocators'!$B$15:$W$358, MATCH('O5 Details by Class &amp; Accounts'!BR$18, 'E2 Allocators'!$B$15:$W$15, 0),FALSE)*$E150), 0, VLOOKUP(VLOOKUP($A150, 'E4 TB Allocation Details'!$A$18:$L$214, MATCH("Misc ID", 'E4 TB Allocation Details'!$A$18:$L$18, 0),FALSE), 'E2 Allocators'!$B$15:$W$358, MATCH('O5 Details by Class &amp; Accounts'!BR$18, 'E2 Allocators'!$B$15:$W$15, 0),FALSE)*$E150)</f>
        <v>0</v>
      </c>
      <c r="BS150" s="1322">
        <f t="shared" si="41"/>
        <v>0</v>
      </c>
      <c r="BT150" s="1322">
        <f>IF(ISERROR(VLOOKUP(VLOOKUP($A150, 'E4 TB Allocation Details'!$A$18:$L$214, MATCH("A &amp; G ID", 'E4 TB Allocation Details'!$A$18:$L$18, 0),FALSE), 'E2 Allocators'!$B$15:$W$358, MATCH('O5 Details by Class &amp; Accounts'!BT$18, 'E2 Allocators'!$B$15:$W$15, 0),FALSE)*$E150), 0, VLOOKUP(VLOOKUP($A150, 'E4 TB Allocation Details'!$A$18:$L$214, MATCH("A &amp; G ID", 'E4 TB Allocation Details'!$A$18:$L$18, 0),FALSE), 'E2 Allocators'!$B$15:$W$358, MATCH('O5 Details by Class &amp; Accounts'!BT$18, 'E2 Allocators'!$B$15:$W$15, 0),FALSE)*$E150)</f>
        <v>0</v>
      </c>
      <c r="BU150" s="1322">
        <f>IF(ISERROR(VLOOKUP(VLOOKUP($A150, 'E4 TB Allocation Details'!$A$18:$L$214, MATCH("A &amp; G ID", 'E4 TB Allocation Details'!$A$18:$L$18, 0),FALSE), 'E2 Allocators'!$B$15:$W$358, MATCH('O5 Details by Class &amp; Accounts'!BU$18, 'E2 Allocators'!$B$15:$W$15, 0),FALSE)*$E150), 0, VLOOKUP(VLOOKUP($A150, 'E4 TB Allocation Details'!$A$18:$L$214, MATCH("A &amp; G ID", 'E4 TB Allocation Details'!$A$18:$L$18, 0),FALSE), 'E2 Allocators'!$B$15:$W$358, MATCH('O5 Details by Class &amp; Accounts'!BU$18, 'E2 Allocators'!$B$15:$W$15, 0),FALSE)*$E150)</f>
        <v>0</v>
      </c>
      <c r="BV150" s="1322">
        <f>IF(ISERROR(VLOOKUP(VLOOKUP($A150, 'E4 TB Allocation Details'!$A$18:$L$214, MATCH("A &amp; G ID", 'E4 TB Allocation Details'!$A$18:$L$18, 0),FALSE), 'E2 Allocators'!$B$15:$W$358, MATCH('O5 Details by Class &amp; Accounts'!BV$18, 'E2 Allocators'!$B$15:$W$15, 0),FALSE)*$E150), 0, VLOOKUP(VLOOKUP($A150, 'E4 TB Allocation Details'!$A$18:$L$214, MATCH("A &amp; G ID", 'E4 TB Allocation Details'!$A$18:$L$18, 0),FALSE), 'E2 Allocators'!$B$15:$W$358, MATCH('O5 Details by Class &amp; Accounts'!BV$18, 'E2 Allocators'!$B$15:$W$15, 0),FALSE)*$E150)</f>
        <v>0</v>
      </c>
      <c r="BW150" s="1322">
        <f>IF(ISERROR(VLOOKUP(VLOOKUP($A150, 'E4 TB Allocation Details'!$A$18:$L$214, MATCH("A &amp; G ID", 'E4 TB Allocation Details'!$A$18:$L$18, 0),FALSE), 'E2 Allocators'!$B$15:$W$358, MATCH('O5 Details by Class &amp; Accounts'!BW$18, 'E2 Allocators'!$B$15:$W$15, 0),FALSE)*$E150), 0, VLOOKUP(VLOOKUP($A150, 'E4 TB Allocation Details'!$A$18:$L$214, MATCH("A &amp; G ID", 'E4 TB Allocation Details'!$A$18:$L$18, 0),FALSE), 'E2 Allocators'!$B$15:$W$358, MATCH('O5 Details by Class &amp; Accounts'!BW$18, 'E2 Allocators'!$B$15:$W$15, 0),FALSE)*$E150)</f>
        <v>0</v>
      </c>
      <c r="BX150" s="1322">
        <f>IF(ISERROR(VLOOKUP(VLOOKUP($A150, 'E4 TB Allocation Details'!$A$18:$L$214, MATCH("A &amp; G ID", 'E4 TB Allocation Details'!$A$18:$L$18, 0),FALSE), 'E2 Allocators'!$B$15:$W$358, MATCH('O5 Details by Class &amp; Accounts'!BX$18, 'E2 Allocators'!$B$15:$W$15, 0),FALSE)*$E150), 0, VLOOKUP(VLOOKUP($A150, 'E4 TB Allocation Details'!$A$18:$L$214, MATCH("A &amp; G ID", 'E4 TB Allocation Details'!$A$18:$L$18, 0),FALSE), 'E2 Allocators'!$B$15:$W$358, MATCH('O5 Details by Class &amp; Accounts'!BX$18, 'E2 Allocators'!$B$15:$W$15, 0),FALSE)*$E150)</f>
        <v>0</v>
      </c>
      <c r="BY150" s="1322">
        <f>IF(ISERROR(VLOOKUP(VLOOKUP($A150, 'E4 TB Allocation Details'!$A$18:$L$214, MATCH("A &amp; G ID", 'E4 TB Allocation Details'!$A$18:$L$18, 0),FALSE), 'E2 Allocators'!$B$15:$W$358, MATCH('O5 Details by Class &amp; Accounts'!BY$18, 'E2 Allocators'!$B$15:$W$15, 0),FALSE)*$E150), 0, VLOOKUP(VLOOKUP($A150, 'E4 TB Allocation Details'!$A$18:$L$214, MATCH("A &amp; G ID", 'E4 TB Allocation Details'!$A$18:$L$18, 0),FALSE), 'E2 Allocators'!$B$15:$W$358, MATCH('O5 Details by Class &amp; Accounts'!BY$18, 'E2 Allocators'!$B$15:$W$15, 0),FALSE)*$E150)</f>
        <v>0</v>
      </c>
      <c r="BZ150" s="1322">
        <f>IF(ISERROR(VLOOKUP(VLOOKUP($A150, 'E4 TB Allocation Details'!$A$18:$L$214, MATCH("A &amp; G ID", 'E4 TB Allocation Details'!$A$18:$L$18, 0),FALSE), 'E2 Allocators'!$B$15:$W$358, MATCH('O5 Details by Class &amp; Accounts'!BZ$18, 'E2 Allocators'!$B$15:$W$15, 0),FALSE)*$E150), 0, VLOOKUP(VLOOKUP($A150, 'E4 TB Allocation Details'!$A$18:$L$214, MATCH("A &amp; G ID", 'E4 TB Allocation Details'!$A$18:$L$18, 0),FALSE), 'E2 Allocators'!$B$15:$W$358, MATCH('O5 Details by Class &amp; Accounts'!BZ$18, 'E2 Allocators'!$B$15:$W$15, 0),FALSE)*$E150)</f>
        <v>0</v>
      </c>
      <c r="CA150" s="1322">
        <f>IF(ISERROR(VLOOKUP(VLOOKUP($A150, 'E4 TB Allocation Details'!$A$18:$L$214, MATCH("A &amp; G ID", 'E4 TB Allocation Details'!$A$18:$L$18, 0),FALSE), 'E2 Allocators'!$B$15:$W$358, MATCH('O5 Details by Class &amp; Accounts'!CA$18, 'E2 Allocators'!$B$15:$W$15, 0),FALSE)*$E150), 0, VLOOKUP(VLOOKUP($A150, 'E4 TB Allocation Details'!$A$18:$L$214, MATCH("A &amp; G ID", 'E4 TB Allocation Details'!$A$18:$L$18, 0),FALSE), 'E2 Allocators'!$B$15:$W$358, MATCH('O5 Details by Class &amp; Accounts'!CA$18, 'E2 Allocators'!$B$15:$W$15, 0),FALSE)*$E150)</f>
        <v>0</v>
      </c>
      <c r="CB150" s="1322">
        <f>IF(ISERROR(VLOOKUP(VLOOKUP($A150, 'E4 TB Allocation Details'!$A$18:$L$214, MATCH("A &amp; G ID", 'E4 TB Allocation Details'!$A$18:$L$18, 0),FALSE), 'E2 Allocators'!$B$15:$W$358, MATCH('O5 Details by Class &amp; Accounts'!CB$18, 'E2 Allocators'!$B$15:$W$15, 0),FALSE)*$E150), 0, VLOOKUP(VLOOKUP($A150, 'E4 TB Allocation Details'!$A$18:$L$214, MATCH("A &amp; G ID", 'E4 TB Allocation Details'!$A$18:$L$18, 0),FALSE), 'E2 Allocators'!$B$15:$W$358, MATCH('O5 Details by Class &amp; Accounts'!CB$18, 'E2 Allocators'!$B$15:$W$15, 0),FALSE)*$E150)</f>
        <v>0</v>
      </c>
      <c r="CC150" s="1322">
        <f>IF(ISERROR(VLOOKUP(VLOOKUP($A150, 'E4 TB Allocation Details'!$A$18:$L$214, MATCH("A &amp; G ID", 'E4 TB Allocation Details'!$A$18:$L$18, 0),FALSE), 'E2 Allocators'!$B$15:$W$358, MATCH('O5 Details by Class &amp; Accounts'!CC$18, 'E2 Allocators'!$B$15:$W$15, 0),FALSE)*$E150), 0, VLOOKUP(VLOOKUP($A150, 'E4 TB Allocation Details'!$A$18:$L$214, MATCH("A &amp; G ID", 'E4 TB Allocation Details'!$A$18:$L$18, 0),FALSE), 'E2 Allocators'!$B$15:$W$358, MATCH('O5 Details by Class &amp; Accounts'!CC$18, 'E2 Allocators'!$B$15:$W$15, 0),FALSE)*$E150)</f>
        <v>0</v>
      </c>
      <c r="CD150" s="1322">
        <f>IF(ISERROR(VLOOKUP(VLOOKUP($A150, 'E4 TB Allocation Details'!$A$18:$L$214, MATCH("A &amp; G ID", 'E4 TB Allocation Details'!$A$18:$L$18, 0),FALSE), 'E2 Allocators'!$B$15:$W$358, MATCH('O5 Details by Class &amp; Accounts'!CD$18, 'E2 Allocators'!$B$15:$W$15, 0),FALSE)*$E150), 0, VLOOKUP(VLOOKUP($A150, 'E4 TB Allocation Details'!$A$18:$L$214, MATCH("A &amp; G ID", 'E4 TB Allocation Details'!$A$18:$L$18, 0),FALSE), 'E2 Allocators'!$B$15:$W$358, MATCH('O5 Details by Class &amp; Accounts'!CD$18, 'E2 Allocators'!$B$15:$W$15, 0),FALSE)*$E150)</f>
        <v>0</v>
      </c>
      <c r="CE150" s="1322">
        <f>IF(ISERROR(VLOOKUP(VLOOKUP($A150, 'E4 TB Allocation Details'!$A$18:$L$214, MATCH("A &amp; G ID", 'E4 TB Allocation Details'!$A$18:$L$18, 0),FALSE), 'E2 Allocators'!$B$15:$W$358, MATCH('O5 Details by Class &amp; Accounts'!CE$18, 'E2 Allocators'!$B$15:$W$15, 0),FALSE)*$E150), 0, VLOOKUP(VLOOKUP($A150, 'E4 TB Allocation Details'!$A$18:$L$214, MATCH("A &amp; G ID", 'E4 TB Allocation Details'!$A$18:$L$18, 0),FALSE), 'E2 Allocators'!$B$15:$W$358, MATCH('O5 Details by Class &amp; Accounts'!CE$18, 'E2 Allocators'!$B$15:$W$15, 0),FALSE)*$E150)</f>
        <v>0</v>
      </c>
      <c r="CF150" s="1322">
        <f>IF(ISERROR(VLOOKUP(VLOOKUP($A150, 'E4 TB Allocation Details'!$A$18:$L$214, MATCH("A &amp; G ID", 'E4 TB Allocation Details'!$A$18:$L$18, 0),FALSE), 'E2 Allocators'!$B$15:$W$358, MATCH('O5 Details by Class &amp; Accounts'!CF$18, 'E2 Allocators'!$B$15:$W$15, 0),FALSE)*$E150), 0, VLOOKUP(VLOOKUP($A150, 'E4 TB Allocation Details'!$A$18:$L$214, MATCH("A &amp; G ID", 'E4 TB Allocation Details'!$A$18:$L$18, 0),FALSE), 'E2 Allocators'!$B$15:$W$358, MATCH('O5 Details by Class &amp; Accounts'!CF$18, 'E2 Allocators'!$B$15:$W$15, 0),FALSE)*$E150)</f>
        <v>0</v>
      </c>
      <c r="CG150" s="1322">
        <f>IF(ISERROR(VLOOKUP(VLOOKUP($A150, 'E4 TB Allocation Details'!$A$18:$L$214, MATCH("A &amp; G ID", 'E4 TB Allocation Details'!$A$18:$L$18, 0),FALSE), 'E2 Allocators'!$B$15:$W$358, MATCH('O5 Details by Class &amp; Accounts'!CG$18, 'E2 Allocators'!$B$15:$W$15, 0),FALSE)*$E150), 0, VLOOKUP(VLOOKUP($A150, 'E4 TB Allocation Details'!$A$18:$L$214, MATCH("A &amp; G ID", 'E4 TB Allocation Details'!$A$18:$L$18, 0),FALSE), 'E2 Allocators'!$B$15:$W$358, MATCH('O5 Details by Class &amp; Accounts'!CG$18, 'E2 Allocators'!$B$15:$W$15, 0),FALSE)*$E150)</f>
        <v>0</v>
      </c>
      <c r="CH150" s="1322">
        <f>IF(ISERROR(VLOOKUP(VLOOKUP($A150, 'E4 TB Allocation Details'!$A$18:$L$214, MATCH("A &amp; G ID", 'E4 TB Allocation Details'!$A$18:$L$18, 0),FALSE), 'E2 Allocators'!$B$15:$W$358, MATCH('O5 Details by Class &amp; Accounts'!CH$18, 'E2 Allocators'!$B$15:$W$15, 0),FALSE)*$E150), 0, VLOOKUP(VLOOKUP($A150, 'E4 TB Allocation Details'!$A$18:$L$214, MATCH("A &amp; G ID", 'E4 TB Allocation Details'!$A$18:$L$18, 0),FALSE), 'E2 Allocators'!$B$15:$W$358, MATCH('O5 Details by Class &amp; Accounts'!CH$18, 'E2 Allocators'!$B$15:$W$15, 0),FALSE)*$E150)</f>
        <v>0</v>
      </c>
      <c r="CI150" s="1322">
        <f>IF(ISERROR(VLOOKUP(VLOOKUP($A150, 'E4 TB Allocation Details'!$A$18:$L$214, MATCH("A &amp; G ID", 'E4 TB Allocation Details'!$A$18:$L$18, 0),FALSE), 'E2 Allocators'!$B$15:$W$358, MATCH('O5 Details by Class &amp; Accounts'!CI$18, 'E2 Allocators'!$B$15:$W$15, 0),FALSE)*$E150), 0, VLOOKUP(VLOOKUP($A150, 'E4 TB Allocation Details'!$A$18:$L$214, MATCH("A &amp; G ID", 'E4 TB Allocation Details'!$A$18:$L$18, 0),FALSE), 'E2 Allocators'!$B$15:$W$358, MATCH('O5 Details by Class &amp; Accounts'!CI$18, 'E2 Allocators'!$B$15:$W$15, 0),FALSE)*$E150)</f>
        <v>0</v>
      </c>
      <c r="CJ150" s="1322">
        <f>IF(ISERROR(VLOOKUP(VLOOKUP($A150, 'E4 TB Allocation Details'!$A$18:$L$214, MATCH("A &amp; G ID", 'E4 TB Allocation Details'!$A$18:$L$18, 0),FALSE), 'E2 Allocators'!$B$15:$W$358, MATCH('O5 Details by Class &amp; Accounts'!CJ$18, 'E2 Allocators'!$B$15:$W$15, 0),FALSE)*$E150), 0, VLOOKUP(VLOOKUP($A150, 'E4 TB Allocation Details'!$A$18:$L$214, MATCH("A &amp; G ID", 'E4 TB Allocation Details'!$A$18:$L$18, 0),FALSE), 'E2 Allocators'!$B$15:$W$358, MATCH('O5 Details by Class &amp; Accounts'!CJ$18, 'E2 Allocators'!$B$15:$W$15, 0),FALSE)*$E150)</f>
        <v>0</v>
      </c>
      <c r="CK150" s="1322">
        <f>IF(ISERROR(VLOOKUP(VLOOKUP($A150, 'E4 TB Allocation Details'!$A$18:$L$214, MATCH("A &amp; G ID", 'E4 TB Allocation Details'!$A$18:$L$18, 0),FALSE), 'E2 Allocators'!$B$15:$W$358, MATCH('O5 Details by Class &amp; Accounts'!CK$18, 'E2 Allocators'!$B$15:$W$15, 0),FALSE)*$E150), 0, VLOOKUP(VLOOKUP($A150, 'E4 TB Allocation Details'!$A$18:$L$214, MATCH("A &amp; G ID", 'E4 TB Allocation Details'!$A$18:$L$18, 0),FALSE), 'E2 Allocators'!$B$15:$W$358, MATCH('O5 Details by Class &amp; Accounts'!CK$18, 'E2 Allocators'!$B$15:$W$15, 0),FALSE)*$E150)</f>
        <v>0</v>
      </c>
      <c r="CL150" s="1322">
        <f>IF(ISERROR(VLOOKUP(VLOOKUP($A150, 'E4 TB Allocation Details'!$A$18:$L$214, MATCH("A &amp; G ID", 'E4 TB Allocation Details'!$A$18:$L$18, 0),FALSE), 'E2 Allocators'!$B$15:$W$358, MATCH('O5 Details by Class &amp; Accounts'!CL$18, 'E2 Allocators'!$B$15:$W$15, 0),FALSE)*$E150), 0, VLOOKUP(VLOOKUP($A150, 'E4 TB Allocation Details'!$A$18:$L$214, MATCH("A &amp; G ID", 'E4 TB Allocation Details'!$A$18:$L$18, 0),FALSE), 'E2 Allocators'!$B$15:$W$358, MATCH('O5 Details by Class &amp; Accounts'!CL$18, 'E2 Allocators'!$B$15:$W$15, 0),FALSE)*$E150)</f>
        <v>0</v>
      </c>
      <c r="CM150" s="1322">
        <f>IF(ISERROR(VLOOKUP(VLOOKUP($A150, 'E4 TB Allocation Details'!$A$18:$L$214, MATCH("A &amp; G ID", 'E4 TB Allocation Details'!$A$18:$L$18, 0),FALSE), 'E2 Allocators'!$B$15:$W$358, MATCH('O5 Details by Class &amp; Accounts'!CM$18, 'E2 Allocators'!$B$15:$W$15, 0),FALSE)*$E150), 0, VLOOKUP(VLOOKUP($A150, 'E4 TB Allocation Details'!$A$18:$L$214, MATCH("A &amp; G ID", 'E4 TB Allocation Details'!$A$18:$L$18, 0),FALSE), 'E2 Allocators'!$B$15:$W$358, MATCH('O5 Details by Class &amp; Accounts'!CM$18, 'E2 Allocators'!$B$15:$W$15, 0),FALSE)*$E150)</f>
        <v>0</v>
      </c>
      <c r="CN150" s="1322">
        <f t="shared" si="42"/>
        <v>0</v>
      </c>
      <c r="CO150" s="1651">
        <f t="shared" si="43"/>
        <v>0</v>
      </c>
      <c r="CQ150" s="1899" t="inlineStr">
        <is>
          <t/>
        </is>
      </c>
    </row>
    <row r="151" spans="1:95" s="64" customFormat="1" ht="25.5" x14ac:dyDescent="0.2">
      <c r="A151" s="1090">
        <v>5095</v>
      </c>
      <c r="B151" s="1089" t="s">
        <v>1562</v>
      </c>
      <c r="C151" s="1648">
        <f>IF(ISERROR(VLOOKUP($A151,'I3 TB Data'!$A$19:$H$483,MATCH('O5 Details by Class &amp; Accounts'!$C$18, 'I3 TB Data'!$A$19:$H$19,0),0)), 0, VLOOKUP($A151,'I3 TB Data'!$A$19:$H$483,MATCH('O5 Details by Class &amp; Accounts'!$C$18,'I3 TB Data'!$A$19:$H$19,0),0))</f>
        <v>26782.199999999993</v>
      </c>
      <c r="D151" s="1649"/>
      <c r="E151" s="1648">
        <f t="shared" si="44"/>
        <v>26782.199999999993</v>
      </c>
      <c r="F151" s="1650">
        <f>IF(ISERROR(VLOOKUP($A151, 'E1 Categorization'!A33:E124, MATCH("Customer Component", 'E1 Categorization'!$A$33:$E$33,0), 0)), 0, IF(VLOOKUP($A151, 'E1 Categorization'!A33:E124, MATCH("Customer Component", 'E1 Categorization'!$A$33:$E$33,0), 0)=0, 'O5 Details by Class &amp; Accounts'!$E151, IF(AND(VLOOKUP($A151, 'E1 Categorization'!A33:E124, MATCH("Customer Component", 'E1 Categorization'!$A$33:$E$33,0), 0) &gt;0, VLOOKUP($A151, 'E1 Categorization'!A33:E124, MATCH("Customer Component", 'E1 Categorization'!$A$33:$E$33,0), 0)&lt;1), 'O5 Details by Class &amp; Accounts'!$E151*(1-VLOOKUP($A151, 'E1 Categorization'!A33:E124, MATCH("Customer Component", 'E1 Categorization'!$A$33:$E$33,0), 0)), 0)))</f>
        <v>10712.879999999997</v>
      </c>
      <c r="G151" s="1650">
        <f>IF(ISERROR(VLOOKUP($A151, 'E1 Categorization'!A33:E124, MATCH("Customer Component", 'E1 Categorization'!$A$33:$E$33,0), 0)),0, IF(VLOOKUP($A151, 'E1 Categorization'!A33:E124, MATCH("Customer Component", 'E1 Categorization'!$A$33:$E$33,0), 0)=0, 0, IF(AND(VLOOKUP($A151, 'E1 Categorization'!A33:E124, MATCH("Customer Component", 'E1 Categorization'!$A$33:$E$33,0), 0) &gt;0, VLOOKUP($A151, 'E1 Categorization'!A33:E124, MATCH("Customer Component", 'E1 Categorization'!$A$33:$E$33,0), 0)&lt;1), 'O5 Details by Class &amp; Accounts'!$E151*(VLOOKUP($A151, 'E1 Categorization'!A33:E124, MATCH("Customer Component", 'E1 Categorization'!$A$33:$E$33,0), 0)), 'O5 Details by Class &amp; Accounts'!$E151)))</f>
        <v>16069.319999999996</v>
      </c>
      <c r="H151" s="1322">
        <f t="shared" si="38"/>
        <v>26782.199999999993</v>
      </c>
      <c r="I151" s="1322">
        <f>IF(ISERROR(VLOOKUP(VLOOKUP($A151, 'E4 TB Allocation Details'!$A$18:$L$214, MATCH("Demand ID", 'E4 TB Allocation Details'!$A$18:$L$18, 0),FALSE), 'E2 Allocators'!$B$15:$W$358, MATCH('O5 Details by Class &amp; Accounts'!I$18, 'E2 Allocators'!$B$15:$W$15, 0),FALSE)*$F151), 0, VLOOKUP(VLOOKUP($A151, 'E4 TB Allocation Details'!$A$18:$L$214, MATCH("Demand ID", 'E4 TB Allocation Details'!$A$18:$L$18, 0),FALSE), 'E2 Allocators'!$B$15:$W$358, MATCH('O5 Details by Class &amp; Accounts'!I$18, 'E2 Allocators'!$B$15:$W$15, 0),FALSE)*$F151)</f>
        <v>2913.7930319405205</v>
      </c>
      <c r="J151" s="1322">
        <f>IF(ISERROR(VLOOKUP(VLOOKUP($A151, 'E4 TB Allocation Details'!$A$18:$L$214, MATCH("Demand ID", 'E4 TB Allocation Details'!$A$18:$L$18, 0),FALSE), 'E2 Allocators'!$B$15:$W$358, MATCH('O5 Details by Class &amp; Accounts'!J$18, 'E2 Allocators'!$B$15:$W$15, 0),FALSE)*$F151), 0, VLOOKUP(VLOOKUP($A151, 'E4 TB Allocation Details'!$A$18:$L$214, MATCH("Demand ID", 'E4 TB Allocation Details'!$A$18:$L$18, 0),FALSE), 'E2 Allocators'!$B$15:$W$358, MATCH('O5 Details by Class &amp; Accounts'!J$18, 'E2 Allocators'!$B$15:$W$15, 0),FALSE)*$F151)</f>
        <v>3329.658061568181</v>
      </c>
      <c r="K151" s="1322">
        <f>IF(ISERROR(VLOOKUP(VLOOKUP($A151, 'E4 TB Allocation Details'!$A$18:$L$214, MATCH("Demand ID", 'E4 TB Allocation Details'!$A$18:$L$18, 0),FALSE), 'E2 Allocators'!$B$15:$W$358, MATCH('O5 Details by Class &amp; Accounts'!K$18, 'E2 Allocators'!$B$15:$W$15, 0),FALSE)*$F151), 0, VLOOKUP(VLOOKUP($A151, 'E4 TB Allocation Details'!$A$18:$L$214, MATCH("Demand ID", 'E4 TB Allocation Details'!$A$18:$L$18, 0),FALSE), 'E2 Allocators'!$B$15:$W$358, MATCH('O5 Details by Class &amp; Accounts'!K$18, 'E2 Allocators'!$B$15:$W$15, 0),FALSE)*$F151)</f>
        <v>3491.5311170058044</v>
      </c>
      <c r="L151" s="1322">
        <f>IF(ISERROR(VLOOKUP(VLOOKUP($A151, 'E4 TB Allocation Details'!$A$18:$L$214, MATCH("Demand ID", 'E4 TB Allocation Details'!$A$18:$L$18, 0),FALSE), 'E2 Allocators'!$B$15:$W$358, MATCH('O5 Details by Class &amp; Accounts'!L$18, 'E2 Allocators'!$B$15:$W$15, 0),FALSE)*$F151), 0, VLOOKUP(VLOOKUP($A151, 'E4 TB Allocation Details'!$A$18:$L$214, MATCH("Demand ID", 'E4 TB Allocation Details'!$A$18:$L$18, 0),FALSE), 'E2 Allocators'!$B$15:$W$358, MATCH('O5 Details by Class &amp; Accounts'!L$18, 'E2 Allocators'!$B$15:$W$15, 0),FALSE)*$F151)</f>
        <v>0</v>
      </c>
      <c r="M151" s="1322">
        <f>IF(ISERROR(VLOOKUP(VLOOKUP($A151, 'E4 TB Allocation Details'!$A$18:$L$214, MATCH("Demand ID", 'E4 TB Allocation Details'!$A$18:$L$18, 0),FALSE), 'E2 Allocators'!$B$15:$W$358, MATCH('O5 Details by Class &amp; Accounts'!M$18, 'E2 Allocators'!$B$15:$W$15, 0),FALSE)*$F151), 0, VLOOKUP(VLOOKUP($A151, 'E4 TB Allocation Details'!$A$18:$L$214, MATCH("Demand ID", 'E4 TB Allocation Details'!$A$18:$L$18, 0),FALSE), 'E2 Allocators'!$B$15:$W$358, MATCH('O5 Details by Class &amp; Accounts'!M$18, 'E2 Allocators'!$B$15:$W$15, 0),FALSE)*$F151)</f>
        <v>0</v>
      </c>
      <c r="N151" s="1322">
        <f>IF(ISERROR(VLOOKUP(VLOOKUP($A151, 'E4 TB Allocation Details'!$A$18:$L$214, MATCH("Demand ID", 'E4 TB Allocation Details'!$A$18:$L$18, 0),FALSE), 'E2 Allocators'!$B$15:$W$358, MATCH('O5 Details by Class &amp; Accounts'!N$18, 'E2 Allocators'!$B$15:$W$15, 0),FALSE)*$F151), 0, VLOOKUP(VLOOKUP($A151, 'E4 TB Allocation Details'!$A$18:$L$214, MATCH("Demand ID", 'E4 TB Allocation Details'!$A$18:$L$18, 0),FALSE), 'E2 Allocators'!$B$15:$W$358, MATCH('O5 Details by Class &amp; Accounts'!N$18, 'E2 Allocators'!$B$15:$W$15, 0),FALSE)*$F151)</f>
        <v>949.07589405115016</v>
      </c>
      <c r="O151" s="1322">
        <f>IF(ISERROR(VLOOKUP(VLOOKUP($A151, 'E4 TB Allocation Details'!$A$18:$L$214, MATCH("Demand ID", 'E4 TB Allocation Details'!$A$18:$L$18, 0),FALSE), 'E2 Allocators'!$B$15:$W$358, MATCH('O5 Details by Class &amp; Accounts'!O$18, 'E2 Allocators'!$B$15:$W$15, 0),FALSE)*$F151), 0, VLOOKUP(VLOOKUP($A151, 'E4 TB Allocation Details'!$A$18:$L$214, MATCH("Demand ID", 'E4 TB Allocation Details'!$A$18:$L$18, 0),FALSE), 'E2 Allocators'!$B$15:$W$358, MATCH('O5 Details by Class &amp; Accounts'!O$18, 'E2 Allocators'!$B$15:$W$15, 0),FALSE)*$F151)</f>
        <v>23.721522244621593</v>
      </c>
      <c r="P151" s="1322">
        <f>IF(ISERROR(VLOOKUP(VLOOKUP($A151, 'E4 TB Allocation Details'!$A$18:$L$214, MATCH("Demand ID", 'E4 TB Allocation Details'!$A$18:$L$18, 0),FALSE), 'E2 Allocators'!$B$15:$W$358, MATCH('O5 Details by Class &amp; Accounts'!P$18, 'E2 Allocators'!$B$15:$W$15, 0),FALSE)*$F151), 0, VLOOKUP(VLOOKUP($A151, 'E4 TB Allocation Details'!$A$18:$L$214, MATCH("Demand ID", 'E4 TB Allocation Details'!$A$18:$L$18, 0),FALSE), 'E2 Allocators'!$B$15:$W$358, MATCH('O5 Details by Class &amp; Accounts'!P$18, 'E2 Allocators'!$B$15:$W$15, 0),FALSE)*$F151)</f>
        <v>0</v>
      </c>
      <c r="Q151" s="1322">
        <f>IF(ISERROR(VLOOKUP(VLOOKUP($A151, 'E4 TB Allocation Details'!$A$18:$L$214, MATCH("Demand ID", 'E4 TB Allocation Details'!$A$18:$L$18, 0),FALSE), 'E2 Allocators'!$B$15:$W$358, MATCH('O5 Details by Class &amp; Accounts'!Q$18, 'E2 Allocators'!$B$15:$W$15, 0),FALSE)*$F151), 0, VLOOKUP(VLOOKUP($A151, 'E4 TB Allocation Details'!$A$18:$L$214, MATCH("Demand ID", 'E4 TB Allocation Details'!$A$18:$L$18, 0),FALSE), 'E2 Allocators'!$B$15:$W$358, MATCH('O5 Details by Class &amp; Accounts'!Q$18, 'E2 Allocators'!$B$15:$W$15, 0),FALSE)*$F151)</f>
        <v>5.1003731897206546</v>
      </c>
      <c r="R151" s="1322">
        <f>IF(ISERROR(VLOOKUP(VLOOKUP($A151, 'E4 TB Allocation Details'!$A$18:$L$214, MATCH("Demand ID", 'E4 TB Allocation Details'!$A$18:$L$18, 0),FALSE), 'E2 Allocators'!$B$15:$W$358, MATCH('O5 Details by Class &amp; Accounts'!R$18, 'E2 Allocators'!$B$15:$W$15, 0),FALSE)*$F151), 0, VLOOKUP(VLOOKUP($A151, 'E4 TB Allocation Details'!$A$18:$L$214, MATCH("Demand ID", 'E4 TB Allocation Details'!$A$18:$L$18, 0),FALSE), 'E2 Allocators'!$B$15:$W$358, MATCH('O5 Details by Class &amp; Accounts'!R$18, 'E2 Allocators'!$B$15:$W$15, 0),FALSE)*$F151)</f>
        <v>0</v>
      </c>
      <c r="S151" s="1322">
        <f>IF(ISERROR(VLOOKUP(VLOOKUP($A151, 'E4 TB Allocation Details'!$A$18:$L$214, MATCH("Demand ID", 'E4 TB Allocation Details'!$A$18:$L$18, 0),FALSE), 'E2 Allocators'!$B$15:$W$358, MATCH('O5 Details by Class &amp; Accounts'!S$18, 'E2 Allocators'!$B$15:$W$15, 0),FALSE)*$F151), 0, VLOOKUP(VLOOKUP($A151, 'E4 TB Allocation Details'!$A$18:$L$214, MATCH("Demand ID", 'E4 TB Allocation Details'!$A$18:$L$18, 0),FALSE), 'E2 Allocators'!$B$15:$W$358, MATCH('O5 Details by Class &amp; Accounts'!S$18, 'E2 Allocators'!$B$15:$W$15, 0),FALSE)*$F151)</f>
        <v>0</v>
      </c>
      <c r="T151" s="1322">
        <f>IF(ISERROR(VLOOKUP(VLOOKUP($A151, 'E4 TB Allocation Details'!$A$18:$L$214, MATCH("Demand ID", 'E4 TB Allocation Details'!$A$18:$L$18, 0),FALSE), 'E2 Allocators'!$B$15:$W$358, MATCH('O5 Details by Class &amp; Accounts'!T$18, 'E2 Allocators'!$B$15:$W$15, 0),FALSE)*$F151), 0, VLOOKUP(VLOOKUP($A151, 'E4 TB Allocation Details'!$A$18:$L$214, MATCH("Demand ID", 'E4 TB Allocation Details'!$A$18:$L$18, 0),FALSE), 'E2 Allocators'!$B$15:$W$358, MATCH('O5 Details by Class &amp; Accounts'!T$18, 'E2 Allocators'!$B$15:$W$15, 0),FALSE)*$F151)</f>
        <v>0</v>
      </c>
      <c r="U151" s="1322">
        <f>IF(ISERROR(VLOOKUP(VLOOKUP($A151, 'E4 TB Allocation Details'!$A$18:$L$214, MATCH("Demand ID", 'E4 TB Allocation Details'!$A$18:$L$18, 0),FALSE), 'E2 Allocators'!$B$15:$W$358, MATCH('O5 Details by Class &amp; Accounts'!U$18, 'E2 Allocators'!$B$15:$W$15, 0),FALSE)*$F151), 0, VLOOKUP(VLOOKUP($A151, 'E4 TB Allocation Details'!$A$18:$L$214, MATCH("Demand ID", 'E4 TB Allocation Details'!$A$18:$L$18, 0),FALSE), 'E2 Allocators'!$B$15:$W$358, MATCH('O5 Details by Class &amp; Accounts'!U$18, 'E2 Allocators'!$B$15:$W$15, 0),FALSE)*$F151)</f>
        <v>0</v>
      </c>
      <c r="V151" s="1322">
        <f>IF(ISERROR(VLOOKUP(VLOOKUP($A151, 'E4 TB Allocation Details'!$A$18:$L$214, MATCH("Demand ID", 'E4 TB Allocation Details'!$A$18:$L$18, 0),FALSE), 'E2 Allocators'!$B$15:$W$358, MATCH('O5 Details by Class &amp; Accounts'!V$18, 'E2 Allocators'!$B$15:$W$15, 0),FALSE)*$F151), 0, VLOOKUP(VLOOKUP($A151, 'E4 TB Allocation Details'!$A$18:$L$214, MATCH("Demand ID", 'E4 TB Allocation Details'!$A$18:$L$18, 0),FALSE), 'E2 Allocators'!$B$15:$W$358, MATCH('O5 Details by Class &amp; Accounts'!V$18, 'E2 Allocators'!$B$15:$W$15, 0),FALSE)*$F151)</f>
        <v>0</v>
      </c>
      <c r="W151" s="1322">
        <f>IF(ISERROR(VLOOKUP(VLOOKUP($A151, 'E4 TB Allocation Details'!$A$18:$L$214, MATCH("Demand ID", 'E4 TB Allocation Details'!$A$18:$L$18, 0),FALSE), 'E2 Allocators'!$B$15:$W$358, MATCH('O5 Details by Class &amp; Accounts'!W$18, 'E2 Allocators'!$B$15:$W$15, 0),FALSE)*$F151), 0, VLOOKUP(VLOOKUP($A151, 'E4 TB Allocation Details'!$A$18:$L$214, MATCH("Demand ID", 'E4 TB Allocation Details'!$A$18:$L$18, 0),FALSE), 'E2 Allocators'!$B$15:$W$358, MATCH('O5 Details by Class &amp; Accounts'!W$18, 'E2 Allocators'!$B$15:$W$15, 0),FALSE)*$F151)</f>
        <v>0</v>
      </c>
      <c r="X151" s="1322">
        <f>IF(ISERROR(VLOOKUP(VLOOKUP($A151, 'E4 TB Allocation Details'!$A$18:$L$214, MATCH("Demand ID", 'E4 TB Allocation Details'!$A$18:$L$18, 0),FALSE), 'E2 Allocators'!$B$15:$W$358, MATCH('O5 Details by Class &amp; Accounts'!X$18, 'E2 Allocators'!$B$15:$W$15, 0),FALSE)*$F151), 0, VLOOKUP(VLOOKUP($A151, 'E4 TB Allocation Details'!$A$18:$L$214, MATCH("Demand ID", 'E4 TB Allocation Details'!$A$18:$L$18, 0),FALSE), 'E2 Allocators'!$B$15:$W$358, MATCH('O5 Details by Class &amp; Accounts'!X$18, 'E2 Allocators'!$B$15:$W$15, 0),FALSE)*$F151)</f>
        <v>0</v>
      </c>
      <c r="Y151" s="1322">
        <f>IF(ISERROR(VLOOKUP(VLOOKUP($A151, 'E4 TB Allocation Details'!$A$18:$L$214, MATCH("Demand ID", 'E4 TB Allocation Details'!$A$18:$L$18, 0),FALSE), 'E2 Allocators'!$B$15:$W$358, MATCH('O5 Details by Class &amp; Accounts'!Y$18, 'E2 Allocators'!$B$15:$W$15, 0),FALSE)*$F151), 0, VLOOKUP(VLOOKUP($A151, 'E4 TB Allocation Details'!$A$18:$L$214, MATCH("Demand ID", 'E4 TB Allocation Details'!$A$18:$L$18, 0),FALSE), 'E2 Allocators'!$B$15:$W$358, MATCH('O5 Details by Class &amp; Accounts'!Y$18, 'E2 Allocators'!$B$15:$W$15, 0),FALSE)*$F151)</f>
        <v>0</v>
      </c>
      <c r="Z151" s="1322">
        <f>IF(ISERROR(VLOOKUP(VLOOKUP($A151, 'E4 TB Allocation Details'!$A$18:$L$214, MATCH("Demand ID", 'E4 TB Allocation Details'!$A$18:$L$18, 0),FALSE), 'E2 Allocators'!$B$15:$W$358, MATCH('O5 Details by Class &amp; Accounts'!Z$18, 'E2 Allocators'!$B$15:$W$15, 0),FALSE)*$F151), 0, VLOOKUP(VLOOKUP($A151, 'E4 TB Allocation Details'!$A$18:$L$214, MATCH("Demand ID", 'E4 TB Allocation Details'!$A$18:$L$18, 0),FALSE), 'E2 Allocators'!$B$15:$W$358, MATCH('O5 Details by Class &amp; Accounts'!Z$18, 'E2 Allocators'!$B$15:$W$15, 0),FALSE)*$F151)</f>
        <v>0</v>
      </c>
      <c r="AA151" s="1322">
        <f>IF(ISERROR(VLOOKUP(VLOOKUP($A151, 'E4 TB Allocation Details'!$A$18:$L$214, MATCH("Demand ID", 'E4 TB Allocation Details'!$A$18:$L$18, 0),FALSE), 'E2 Allocators'!$B$15:$W$358, MATCH('O5 Details by Class &amp; Accounts'!AA$18, 'E2 Allocators'!$B$15:$W$15, 0),FALSE)*$F151), 0, VLOOKUP(VLOOKUP($A151, 'E4 TB Allocation Details'!$A$18:$L$214, MATCH("Demand ID", 'E4 TB Allocation Details'!$A$18:$L$18, 0),FALSE), 'E2 Allocators'!$B$15:$W$358, MATCH('O5 Details by Class &amp; Accounts'!AA$18, 'E2 Allocators'!$B$15:$W$15, 0),FALSE)*$F151)</f>
        <v>0</v>
      </c>
      <c r="AB151" s="1322">
        <f>IF(ISERROR(VLOOKUP(VLOOKUP($A151, 'E4 TB Allocation Details'!$A$18:$L$214, MATCH("Demand ID", 'E4 TB Allocation Details'!$A$18:$L$18, 0),FALSE), 'E2 Allocators'!$B$15:$W$358, MATCH('O5 Details by Class &amp; Accounts'!AB$18, 'E2 Allocators'!$B$15:$W$15, 0),FALSE)*$F151), 0, VLOOKUP(VLOOKUP($A151, 'E4 TB Allocation Details'!$A$18:$L$214, MATCH("Demand ID", 'E4 TB Allocation Details'!$A$18:$L$18, 0),FALSE), 'E2 Allocators'!$B$15:$W$358, MATCH('O5 Details by Class &amp; Accounts'!AB$18, 'E2 Allocators'!$B$15:$W$15, 0),FALSE)*$F151)</f>
        <v>0</v>
      </c>
      <c r="AC151" s="1322">
        <f t="shared" si="39"/>
        <v>10712.879999999997</v>
      </c>
      <c r="AD151" s="1322">
        <f>IF(ISERROR(VLOOKUP(VLOOKUP($A151, 'E4 TB Allocation Details'!$A$18:$L$214, MATCH("Customer ID", 'E4 TB Allocation Details'!$A$18:$L$18, 0),FALSE), 'E2 Allocators'!$B$15:$W$358, MATCH('O5 Details by Class &amp; Accounts'!AD$18, 'E2 Allocators'!$B$15:$W$15, 0),FALSE)*$G151), 0, VLOOKUP(VLOOKUP($A151, 'E4 TB Allocation Details'!$A$18:$L$214, MATCH("Customer ID", 'E4 TB Allocation Details'!$A$18:$L$18, 0),FALSE), 'E2 Allocators'!$B$15:$W$358, MATCH('O5 Details by Class &amp; Accounts'!AD$18, 'E2 Allocators'!$B$15:$W$15, 0),FALSE)*$G151)</f>
        <v>12574.059958824757</v>
      </c>
      <c r="AE151" s="1322">
        <f>IF(ISERROR(VLOOKUP(VLOOKUP($A151, 'E4 TB Allocation Details'!$A$18:$L$214, MATCH("Customer ID", 'E4 TB Allocation Details'!$A$18:$L$18, 0),FALSE), 'E2 Allocators'!$B$15:$W$358, MATCH('O5 Details by Class &amp; Accounts'!AE$18, 'E2 Allocators'!$B$15:$W$15, 0),FALSE)*$G151), 0, VLOOKUP(VLOOKUP($A151, 'E4 TB Allocation Details'!$A$18:$L$214, MATCH("Customer ID", 'E4 TB Allocation Details'!$A$18:$L$18, 0),FALSE), 'E2 Allocators'!$B$15:$W$358, MATCH('O5 Details by Class &amp; Accounts'!AE$18, 'E2 Allocators'!$B$15:$W$15, 0),FALSE)*$G151)</f>
        <v>2069.3598014594781</v>
      </c>
      <c r="AF151" s="1322">
        <f>IF(ISERROR(VLOOKUP(VLOOKUP($A151, 'E4 TB Allocation Details'!$A$18:$L$214, MATCH("Customer ID", 'E4 TB Allocation Details'!$A$18:$L$18, 0),FALSE), 'E2 Allocators'!$B$15:$W$358, MATCH('O5 Details by Class &amp; Accounts'!AF$18, 'E2 Allocators'!$B$15:$W$15, 0),FALSE)*$G151), 0, VLOOKUP(VLOOKUP($A151, 'E4 TB Allocation Details'!$A$18:$L$214, MATCH("Customer ID", 'E4 TB Allocation Details'!$A$18:$L$18, 0),FALSE), 'E2 Allocators'!$B$15:$W$358, MATCH('O5 Details by Class &amp; Accounts'!AF$18, 'E2 Allocators'!$B$15:$W$15, 0),FALSE)*$G151)</f>
        <v>202.05177688784471</v>
      </c>
      <c r="AG151" s="1322">
        <f>IF(ISERROR(VLOOKUP(VLOOKUP($A151, 'E4 TB Allocation Details'!$A$18:$L$214, MATCH("Customer ID", 'E4 TB Allocation Details'!$A$18:$L$18, 0),FALSE), 'E2 Allocators'!$B$15:$W$358, MATCH('O5 Details by Class &amp; Accounts'!AG$18, 'E2 Allocators'!$B$15:$W$15, 0),FALSE)*$G151), 0, VLOOKUP(VLOOKUP($A151, 'E4 TB Allocation Details'!$A$18:$L$214, MATCH("Customer ID", 'E4 TB Allocation Details'!$A$18:$L$18, 0),FALSE), 'E2 Allocators'!$B$15:$W$358, MATCH('O5 Details by Class &amp; Accounts'!AG$18, 'E2 Allocators'!$B$15:$W$15, 0),FALSE)*$G151)</f>
        <v>0</v>
      </c>
      <c r="AH151" s="1322">
        <f>IF(ISERROR(VLOOKUP(VLOOKUP($A151, 'E4 TB Allocation Details'!$A$18:$L$214, MATCH("Customer ID", 'E4 TB Allocation Details'!$A$18:$L$18, 0),FALSE), 'E2 Allocators'!$B$15:$W$358, MATCH('O5 Details by Class &amp; Accounts'!AH$18, 'E2 Allocators'!$B$15:$W$15, 0),FALSE)*$G151), 0, VLOOKUP(VLOOKUP($A151, 'E4 TB Allocation Details'!$A$18:$L$214, MATCH("Customer ID", 'E4 TB Allocation Details'!$A$18:$L$18, 0),FALSE), 'E2 Allocators'!$B$15:$W$358, MATCH('O5 Details by Class &amp; Accounts'!AH$18, 'E2 Allocators'!$B$15:$W$15, 0),FALSE)*$G151)</f>
        <v>0</v>
      </c>
      <c r="AI151" s="1322">
        <f>IF(ISERROR(VLOOKUP(VLOOKUP($A151, 'E4 TB Allocation Details'!$A$18:$L$214, MATCH("Customer ID", 'E4 TB Allocation Details'!$A$18:$L$18, 0),FALSE), 'E2 Allocators'!$B$15:$W$358, MATCH('O5 Details by Class &amp; Accounts'!AI$18, 'E2 Allocators'!$B$15:$W$15, 0),FALSE)*$G151), 0, VLOOKUP(VLOOKUP($A151, 'E4 TB Allocation Details'!$A$18:$L$214, MATCH("Customer ID", 'E4 TB Allocation Details'!$A$18:$L$18, 0),FALSE), 'E2 Allocators'!$B$15:$W$358, MATCH('O5 Details by Class &amp; Accounts'!AI$18, 'E2 Allocators'!$B$15:$W$15, 0),FALSE)*$G151)</f>
        <v>1.5423799762430894</v>
      </c>
      <c r="AJ151" s="1322">
        <f>IF(ISERROR(VLOOKUP(VLOOKUP($A151, 'E4 TB Allocation Details'!$A$18:$L$214, MATCH("Customer ID", 'E4 TB Allocation Details'!$A$18:$L$18, 0),FALSE), 'E2 Allocators'!$B$15:$W$358, MATCH('O5 Details by Class &amp; Accounts'!AJ$18, 'E2 Allocators'!$B$15:$W$15, 0),FALSE)*$G151), 0, VLOOKUP(VLOOKUP($A151, 'E4 TB Allocation Details'!$A$18:$L$214, MATCH("Customer ID", 'E4 TB Allocation Details'!$A$18:$L$18, 0),FALSE), 'E2 Allocators'!$B$15:$W$358, MATCH('O5 Details by Class &amp; Accounts'!AJ$18, 'E2 Allocators'!$B$15:$W$15, 0),FALSE)*$G151)</f>
        <v>1182.2042034693525</v>
      </c>
      <c r="AK151" s="1322">
        <f>IF(ISERROR(VLOOKUP(VLOOKUP($A151, 'E4 TB Allocation Details'!$A$18:$L$214, MATCH("Customer ID", 'E4 TB Allocation Details'!$A$18:$L$18, 0),FALSE), 'E2 Allocators'!$B$15:$W$358, MATCH('O5 Details by Class &amp; Accounts'!AK$18, 'E2 Allocators'!$B$15:$W$15, 0),FALSE)*$G151), 0, VLOOKUP(VLOOKUP($A151, 'E4 TB Allocation Details'!$A$18:$L$214, MATCH("Customer ID", 'E4 TB Allocation Details'!$A$18:$L$18, 0),FALSE), 'E2 Allocators'!$B$15:$W$358, MATCH('O5 Details by Class &amp; Accounts'!AK$18, 'E2 Allocators'!$B$15:$W$15, 0),FALSE)*$G151)</f>
        <v>0</v>
      </c>
      <c r="AL151" s="1322">
        <f>IF(ISERROR(VLOOKUP(VLOOKUP($A151, 'E4 TB Allocation Details'!$A$18:$L$214, MATCH("Customer ID", 'E4 TB Allocation Details'!$A$18:$L$18, 0),FALSE), 'E2 Allocators'!$B$15:$W$358, MATCH('O5 Details by Class &amp; Accounts'!AL$18, 'E2 Allocators'!$B$15:$W$15, 0),FALSE)*$G151), 0, VLOOKUP(VLOOKUP($A151, 'E4 TB Allocation Details'!$A$18:$L$214, MATCH("Customer ID", 'E4 TB Allocation Details'!$A$18:$L$18, 0),FALSE), 'E2 Allocators'!$B$15:$W$358, MATCH('O5 Details by Class &amp; Accounts'!AL$18, 'E2 Allocators'!$B$15:$W$15, 0),FALSE)*$G151)</f>
        <v>40.101879382320327</v>
      </c>
      <c r="AM151" s="1322">
        <f>IF(ISERROR(VLOOKUP(VLOOKUP($A151, 'E4 TB Allocation Details'!$A$18:$L$214, MATCH("Customer ID", 'E4 TB Allocation Details'!$A$18:$L$18, 0),FALSE), 'E2 Allocators'!$B$15:$W$358, MATCH('O5 Details by Class &amp; Accounts'!AM$18, 'E2 Allocators'!$B$15:$W$15, 0),FALSE)*$G151), 0, VLOOKUP(VLOOKUP($A151, 'E4 TB Allocation Details'!$A$18:$L$214, MATCH("Customer ID", 'E4 TB Allocation Details'!$A$18:$L$18, 0),FALSE), 'E2 Allocators'!$B$15:$W$358, MATCH('O5 Details by Class &amp; Accounts'!AM$18, 'E2 Allocators'!$B$15:$W$15, 0),FALSE)*$G151)</f>
        <v>0</v>
      </c>
      <c r="AN151" s="1322">
        <f>IF(ISERROR(VLOOKUP(VLOOKUP($A151, 'E4 TB Allocation Details'!$A$18:$L$214, MATCH("Customer ID", 'E4 TB Allocation Details'!$A$18:$L$18, 0),FALSE), 'E2 Allocators'!$B$15:$W$358, MATCH('O5 Details by Class &amp; Accounts'!AN$18, 'E2 Allocators'!$B$15:$W$15, 0),FALSE)*$G151), 0, VLOOKUP(VLOOKUP($A151, 'E4 TB Allocation Details'!$A$18:$L$214, MATCH("Customer ID", 'E4 TB Allocation Details'!$A$18:$L$18, 0),FALSE), 'E2 Allocators'!$B$15:$W$358, MATCH('O5 Details by Class &amp; Accounts'!AN$18, 'E2 Allocators'!$B$15:$W$15, 0),FALSE)*$G151)</f>
        <v>0</v>
      </c>
      <c r="AO151" s="1322">
        <f>IF(ISERROR(VLOOKUP(VLOOKUP($A151, 'E4 TB Allocation Details'!$A$18:$L$214, MATCH("Customer ID", 'E4 TB Allocation Details'!$A$18:$L$18, 0),FALSE), 'E2 Allocators'!$B$15:$W$358, MATCH('O5 Details by Class &amp; Accounts'!AO$18, 'E2 Allocators'!$B$15:$W$15, 0),FALSE)*$G151), 0, VLOOKUP(VLOOKUP($A151, 'E4 TB Allocation Details'!$A$18:$L$214, MATCH("Customer ID", 'E4 TB Allocation Details'!$A$18:$L$18, 0),FALSE), 'E2 Allocators'!$B$15:$W$358, MATCH('O5 Details by Class &amp; Accounts'!AO$18, 'E2 Allocators'!$B$15:$W$15, 0),FALSE)*$G151)</f>
        <v>0</v>
      </c>
      <c r="AP151" s="1322">
        <f>IF(ISERROR(VLOOKUP(VLOOKUP($A151, 'E4 TB Allocation Details'!$A$18:$L$214, MATCH("Customer ID", 'E4 TB Allocation Details'!$A$18:$L$18, 0),FALSE), 'E2 Allocators'!$B$15:$W$358, MATCH('O5 Details by Class &amp; Accounts'!AP$18, 'E2 Allocators'!$B$15:$W$15, 0),FALSE)*$G151), 0, VLOOKUP(VLOOKUP($A151, 'E4 TB Allocation Details'!$A$18:$L$214, MATCH("Customer ID", 'E4 TB Allocation Details'!$A$18:$L$18, 0),FALSE), 'E2 Allocators'!$B$15:$W$358, MATCH('O5 Details by Class &amp; Accounts'!AP$18, 'E2 Allocators'!$B$15:$W$15, 0),FALSE)*$G151)</f>
        <v>0</v>
      </c>
      <c r="AQ151" s="1322">
        <f>IF(ISERROR(VLOOKUP(VLOOKUP($A151, 'E4 TB Allocation Details'!$A$18:$L$214, MATCH("Customer ID", 'E4 TB Allocation Details'!$A$18:$L$18, 0),FALSE), 'E2 Allocators'!$B$15:$W$358, MATCH('O5 Details by Class &amp; Accounts'!AQ$18, 'E2 Allocators'!$B$15:$W$15, 0),FALSE)*$G151), 0, VLOOKUP(VLOOKUP($A151, 'E4 TB Allocation Details'!$A$18:$L$214, MATCH("Customer ID", 'E4 TB Allocation Details'!$A$18:$L$18, 0),FALSE), 'E2 Allocators'!$B$15:$W$358, MATCH('O5 Details by Class &amp; Accounts'!AQ$18, 'E2 Allocators'!$B$15:$W$15, 0),FALSE)*$G151)</f>
        <v>0</v>
      </c>
      <c r="AR151" s="1322">
        <f>IF(ISERROR(VLOOKUP(VLOOKUP($A151, 'E4 TB Allocation Details'!$A$18:$L$214, MATCH("Customer ID", 'E4 TB Allocation Details'!$A$18:$L$18, 0),FALSE), 'E2 Allocators'!$B$15:$W$358, MATCH('O5 Details by Class &amp; Accounts'!AR$18, 'E2 Allocators'!$B$15:$W$15, 0),FALSE)*$G151), 0, VLOOKUP(VLOOKUP($A151, 'E4 TB Allocation Details'!$A$18:$L$214, MATCH("Customer ID", 'E4 TB Allocation Details'!$A$18:$L$18, 0),FALSE), 'E2 Allocators'!$B$15:$W$358, MATCH('O5 Details by Class &amp; Accounts'!AR$18, 'E2 Allocators'!$B$15:$W$15, 0),FALSE)*$G151)</f>
        <v>0</v>
      </c>
      <c r="AS151" s="1322">
        <f>IF(ISERROR(VLOOKUP(VLOOKUP($A151, 'E4 TB Allocation Details'!$A$18:$L$214, MATCH("Customer ID", 'E4 TB Allocation Details'!$A$18:$L$18, 0),FALSE), 'E2 Allocators'!$B$15:$W$358, MATCH('O5 Details by Class &amp; Accounts'!AS$18, 'E2 Allocators'!$B$15:$W$15, 0),FALSE)*$G151), 0, VLOOKUP(VLOOKUP($A151, 'E4 TB Allocation Details'!$A$18:$L$214, MATCH("Customer ID", 'E4 TB Allocation Details'!$A$18:$L$18, 0),FALSE), 'E2 Allocators'!$B$15:$W$358, MATCH('O5 Details by Class &amp; Accounts'!AS$18, 'E2 Allocators'!$B$15:$W$15, 0),FALSE)*$G151)</f>
        <v>0</v>
      </c>
      <c r="AT151" s="1322">
        <f>IF(ISERROR(VLOOKUP(VLOOKUP($A151, 'E4 TB Allocation Details'!$A$18:$L$214, MATCH("Customer ID", 'E4 TB Allocation Details'!$A$18:$L$18, 0),FALSE), 'E2 Allocators'!$B$15:$W$358, MATCH('O5 Details by Class &amp; Accounts'!AT$18, 'E2 Allocators'!$B$15:$W$15, 0),FALSE)*$G151), 0, VLOOKUP(VLOOKUP($A151, 'E4 TB Allocation Details'!$A$18:$L$214, MATCH("Customer ID", 'E4 TB Allocation Details'!$A$18:$L$18, 0),FALSE), 'E2 Allocators'!$B$15:$W$358, MATCH('O5 Details by Class &amp; Accounts'!AT$18, 'E2 Allocators'!$B$15:$W$15, 0),FALSE)*$G151)</f>
        <v>0</v>
      </c>
      <c r="AU151" s="1322">
        <f>IF(ISERROR(VLOOKUP(VLOOKUP($A151, 'E4 TB Allocation Details'!$A$18:$L$214, MATCH("Customer ID", 'E4 TB Allocation Details'!$A$18:$L$18, 0),FALSE), 'E2 Allocators'!$B$15:$W$358, MATCH('O5 Details by Class &amp; Accounts'!AU$18, 'E2 Allocators'!$B$15:$W$15, 0),FALSE)*$G151), 0, VLOOKUP(VLOOKUP($A151, 'E4 TB Allocation Details'!$A$18:$L$214, MATCH("Customer ID", 'E4 TB Allocation Details'!$A$18:$L$18, 0),FALSE), 'E2 Allocators'!$B$15:$W$358, MATCH('O5 Details by Class &amp; Accounts'!AU$18, 'E2 Allocators'!$B$15:$W$15, 0),FALSE)*$G151)</f>
        <v>0</v>
      </c>
      <c r="AV151" s="1322">
        <f>IF(ISERROR(VLOOKUP(VLOOKUP($A151, 'E4 TB Allocation Details'!$A$18:$L$214, MATCH("Customer ID", 'E4 TB Allocation Details'!$A$18:$L$18, 0),FALSE), 'E2 Allocators'!$B$15:$W$358, MATCH('O5 Details by Class &amp; Accounts'!AV$18, 'E2 Allocators'!$B$15:$W$15, 0),FALSE)*$G151), 0, VLOOKUP(VLOOKUP($A151, 'E4 TB Allocation Details'!$A$18:$L$214, MATCH("Customer ID", 'E4 TB Allocation Details'!$A$18:$L$18, 0),FALSE), 'E2 Allocators'!$B$15:$W$358, MATCH('O5 Details by Class &amp; Accounts'!AV$18, 'E2 Allocators'!$B$15:$W$15, 0),FALSE)*$G151)</f>
        <v>0</v>
      </c>
      <c r="AW151" s="1322">
        <f>IF(ISERROR(VLOOKUP(VLOOKUP($A151, 'E4 TB Allocation Details'!$A$18:$L$214, MATCH("Customer ID", 'E4 TB Allocation Details'!$A$18:$L$18, 0),FALSE), 'E2 Allocators'!$B$15:$W$358, MATCH('O5 Details by Class &amp; Accounts'!AW$18, 'E2 Allocators'!$B$15:$W$15, 0),FALSE)*$G151), 0, VLOOKUP(VLOOKUP($A151, 'E4 TB Allocation Details'!$A$18:$L$214, MATCH("Customer ID", 'E4 TB Allocation Details'!$A$18:$L$18, 0),FALSE), 'E2 Allocators'!$B$15:$W$358, MATCH('O5 Details by Class &amp; Accounts'!AW$18, 'E2 Allocators'!$B$15:$W$15, 0),FALSE)*$G151)</f>
        <v>0</v>
      </c>
      <c r="AX151" s="1322">
        <f t="shared" si="40"/>
        <v>16069.319999999998</v>
      </c>
      <c r="AY151" s="1322">
        <f>IF(ISERROR(VLOOKUP(VLOOKUP($A151, 'E4 TB Allocation Details'!$A$18:$L$214, MATCH("Misc ID", 'E4 TB Allocation Details'!$A$18:$L$18, 0),FALSE), 'E2 Allocators'!$B$15:$W$358, MATCH('O5 Details by Class &amp; Accounts'!AY$18, 'E2 Allocators'!$B$15:$W$15, 0),FALSE)*$E151), 0, VLOOKUP(VLOOKUP($A151, 'E4 TB Allocation Details'!$A$18:$L$214, MATCH("Misc ID", 'E4 TB Allocation Details'!$A$18:$L$18, 0),FALSE), 'E2 Allocators'!$B$15:$W$358, MATCH('O5 Details by Class &amp; Accounts'!AY$18, 'E2 Allocators'!$B$15:$W$15, 0),FALSE)*$E151)</f>
        <v>0</v>
      </c>
      <c r="AZ151" s="1322">
        <f>IF(ISERROR(VLOOKUP(VLOOKUP($A151, 'E4 TB Allocation Details'!$A$18:$L$214, MATCH("Misc ID", 'E4 TB Allocation Details'!$A$18:$L$18, 0),FALSE), 'E2 Allocators'!$B$15:$W$358, MATCH('O5 Details by Class &amp; Accounts'!AZ$18, 'E2 Allocators'!$B$15:$W$15, 0),FALSE)*$E151), 0, VLOOKUP(VLOOKUP($A151, 'E4 TB Allocation Details'!$A$18:$L$214, MATCH("Misc ID", 'E4 TB Allocation Details'!$A$18:$L$18, 0),FALSE), 'E2 Allocators'!$B$15:$W$358, MATCH('O5 Details by Class &amp; Accounts'!AZ$18, 'E2 Allocators'!$B$15:$W$15, 0),FALSE)*$E151)</f>
        <v>0</v>
      </c>
      <c r="BA151" s="1322">
        <f>IF(ISERROR(VLOOKUP(VLOOKUP($A151, 'E4 TB Allocation Details'!$A$18:$L$214, MATCH("Misc ID", 'E4 TB Allocation Details'!$A$18:$L$18, 0),FALSE), 'E2 Allocators'!$B$15:$W$358, MATCH('O5 Details by Class &amp; Accounts'!BA$18, 'E2 Allocators'!$B$15:$W$15, 0),FALSE)*$E151), 0, VLOOKUP(VLOOKUP($A151, 'E4 TB Allocation Details'!$A$18:$L$214, MATCH("Misc ID", 'E4 TB Allocation Details'!$A$18:$L$18, 0),FALSE), 'E2 Allocators'!$B$15:$W$358, MATCH('O5 Details by Class &amp; Accounts'!BA$18, 'E2 Allocators'!$B$15:$W$15, 0),FALSE)*$E151)</f>
        <v>0</v>
      </c>
      <c r="BB151" s="1322">
        <f>IF(ISERROR(VLOOKUP(VLOOKUP($A151, 'E4 TB Allocation Details'!$A$18:$L$214, MATCH("Misc ID", 'E4 TB Allocation Details'!$A$18:$L$18, 0),FALSE), 'E2 Allocators'!$B$15:$W$358, MATCH('O5 Details by Class &amp; Accounts'!BB$18, 'E2 Allocators'!$B$15:$W$15, 0),FALSE)*$E151), 0, VLOOKUP(VLOOKUP($A151, 'E4 TB Allocation Details'!$A$18:$L$214, MATCH("Misc ID", 'E4 TB Allocation Details'!$A$18:$L$18, 0),FALSE), 'E2 Allocators'!$B$15:$W$358, MATCH('O5 Details by Class &amp; Accounts'!BB$18, 'E2 Allocators'!$B$15:$W$15, 0),FALSE)*$E151)</f>
        <v>0</v>
      </c>
      <c r="BC151" s="1322">
        <f>IF(ISERROR(VLOOKUP(VLOOKUP($A151, 'E4 TB Allocation Details'!$A$18:$L$214, MATCH("Misc ID", 'E4 TB Allocation Details'!$A$18:$L$18, 0),FALSE), 'E2 Allocators'!$B$15:$W$358, MATCH('O5 Details by Class &amp; Accounts'!BC$18, 'E2 Allocators'!$B$15:$W$15, 0),FALSE)*$E151), 0, VLOOKUP(VLOOKUP($A151, 'E4 TB Allocation Details'!$A$18:$L$214, MATCH("Misc ID", 'E4 TB Allocation Details'!$A$18:$L$18, 0),FALSE), 'E2 Allocators'!$B$15:$W$358, MATCH('O5 Details by Class &amp; Accounts'!BC$18, 'E2 Allocators'!$B$15:$W$15, 0),FALSE)*$E151)</f>
        <v>0</v>
      </c>
      <c r="BD151" s="1322">
        <f>IF(ISERROR(VLOOKUP(VLOOKUP($A151, 'E4 TB Allocation Details'!$A$18:$L$214, MATCH("Misc ID", 'E4 TB Allocation Details'!$A$18:$L$18, 0),FALSE), 'E2 Allocators'!$B$15:$W$358, MATCH('O5 Details by Class &amp; Accounts'!BD$18, 'E2 Allocators'!$B$15:$W$15, 0),FALSE)*$E151), 0, VLOOKUP(VLOOKUP($A151, 'E4 TB Allocation Details'!$A$18:$L$214, MATCH("Misc ID", 'E4 TB Allocation Details'!$A$18:$L$18, 0),FALSE), 'E2 Allocators'!$B$15:$W$358, MATCH('O5 Details by Class &amp; Accounts'!BD$18, 'E2 Allocators'!$B$15:$W$15, 0),FALSE)*$E151)</f>
        <v>0</v>
      </c>
      <c r="BE151" s="1322">
        <f>IF(ISERROR(VLOOKUP(VLOOKUP($A151, 'E4 TB Allocation Details'!$A$18:$L$214, MATCH("Misc ID", 'E4 TB Allocation Details'!$A$18:$L$18, 0),FALSE), 'E2 Allocators'!$B$15:$W$358, MATCH('O5 Details by Class &amp; Accounts'!BE$18, 'E2 Allocators'!$B$15:$W$15, 0),FALSE)*$E151), 0, VLOOKUP(VLOOKUP($A151, 'E4 TB Allocation Details'!$A$18:$L$214, MATCH("Misc ID", 'E4 TB Allocation Details'!$A$18:$L$18, 0),FALSE), 'E2 Allocators'!$B$15:$W$358, MATCH('O5 Details by Class &amp; Accounts'!BE$18, 'E2 Allocators'!$B$15:$W$15, 0),FALSE)*$E151)</f>
        <v>0</v>
      </c>
      <c r="BF151" s="1322">
        <f>IF(ISERROR(VLOOKUP(VLOOKUP($A151, 'E4 TB Allocation Details'!$A$18:$L$214, MATCH("Misc ID", 'E4 TB Allocation Details'!$A$18:$L$18, 0),FALSE), 'E2 Allocators'!$B$15:$W$358, MATCH('O5 Details by Class &amp; Accounts'!BF$18, 'E2 Allocators'!$B$15:$W$15, 0),FALSE)*$E151), 0, VLOOKUP(VLOOKUP($A151, 'E4 TB Allocation Details'!$A$18:$L$214, MATCH("Misc ID", 'E4 TB Allocation Details'!$A$18:$L$18, 0),FALSE), 'E2 Allocators'!$B$15:$W$358, MATCH('O5 Details by Class &amp; Accounts'!BF$18, 'E2 Allocators'!$B$15:$W$15, 0),FALSE)*$E151)</f>
        <v>0</v>
      </c>
      <c r="BG151" s="1322">
        <f>IF(ISERROR(VLOOKUP(VLOOKUP($A151, 'E4 TB Allocation Details'!$A$18:$L$214, MATCH("Misc ID", 'E4 TB Allocation Details'!$A$18:$L$18, 0),FALSE), 'E2 Allocators'!$B$15:$W$358, MATCH('O5 Details by Class &amp; Accounts'!BG$18, 'E2 Allocators'!$B$15:$W$15, 0),FALSE)*$E151), 0, VLOOKUP(VLOOKUP($A151, 'E4 TB Allocation Details'!$A$18:$L$214, MATCH("Misc ID", 'E4 TB Allocation Details'!$A$18:$L$18, 0),FALSE), 'E2 Allocators'!$B$15:$W$358, MATCH('O5 Details by Class &amp; Accounts'!BG$18, 'E2 Allocators'!$B$15:$W$15, 0),FALSE)*$E151)</f>
        <v>0</v>
      </c>
      <c r="BH151" s="1322">
        <f>IF(ISERROR(VLOOKUP(VLOOKUP($A151, 'E4 TB Allocation Details'!$A$18:$L$214, MATCH("Misc ID", 'E4 TB Allocation Details'!$A$18:$L$18, 0),FALSE), 'E2 Allocators'!$B$15:$W$358, MATCH('O5 Details by Class &amp; Accounts'!BH$18, 'E2 Allocators'!$B$15:$W$15, 0),FALSE)*$E151), 0, VLOOKUP(VLOOKUP($A151, 'E4 TB Allocation Details'!$A$18:$L$214, MATCH("Misc ID", 'E4 TB Allocation Details'!$A$18:$L$18, 0),FALSE), 'E2 Allocators'!$B$15:$W$358, MATCH('O5 Details by Class &amp; Accounts'!BH$18, 'E2 Allocators'!$B$15:$W$15, 0),FALSE)*$E151)</f>
        <v>0</v>
      </c>
      <c r="BI151" s="1322">
        <f>IF(ISERROR(VLOOKUP(VLOOKUP($A151, 'E4 TB Allocation Details'!$A$18:$L$214, MATCH("Misc ID", 'E4 TB Allocation Details'!$A$18:$L$18, 0),FALSE), 'E2 Allocators'!$B$15:$W$358, MATCH('O5 Details by Class &amp; Accounts'!BI$18, 'E2 Allocators'!$B$15:$W$15, 0),FALSE)*$E151), 0, VLOOKUP(VLOOKUP($A151, 'E4 TB Allocation Details'!$A$18:$L$214, MATCH("Misc ID", 'E4 TB Allocation Details'!$A$18:$L$18, 0),FALSE), 'E2 Allocators'!$B$15:$W$358, MATCH('O5 Details by Class &amp; Accounts'!BI$18, 'E2 Allocators'!$B$15:$W$15, 0),FALSE)*$E151)</f>
        <v>0</v>
      </c>
      <c r="BJ151" s="1322">
        <f>IF(ISERROR(VLOOKUP(VLOOKUP($A151, 'E4 TB Allocation Details'!$A$18:$L$214, MATCH("Misc ID", 'E4 TB Allocation Details'!$A$18:$L$18, 0),FALSE), 'E2 Allocators'!$B$15:$W$358, MATCH('O5 Details by Class &amp; Accounts'!BJ$18, 'E2 Allocators'!$B$15:$W$15, 0),FALSE)*$E151), 0, VLOOKUP(VLOOKUP($A151, 'E4 TB Allocation Details'!$A$18:$L$214, MATCH("Misc ID", 'E4 TB Allocation Details'!$A$18:$L$18, 0),FALSE), 'E2 Allocators'!$B$15:$W$358, MATCH('O5 Details by Class &amp; Accounts'!BJ$18, 'E2 Allocators'!$B$15:$W$15, 0),FALSE)*$E151)</f>
        <v>0</v>
      </c>
      <c r="BK151" s="1322">
        <f>IF(ISERROR(VLOOKUP(VLOOKUP($A151, 'E4 TB Allocation Details'!$A$18:$L$214, MATCH("Misc ID", 'E4 TB Allocation Details'!$A$18:$L$18, 0),FALSE), 'E2 Allocators'!$B$15:$W$358, MATCH('O5 Details by Class &amp; Accounts'!BK$18, 'E2 Allocators'!$B$15:$W$15, 0),FALSE)*$E151), 0, VLOOKUP(VLOOKUP($A151, 'E4 TB Allocation Details'!$A$18:$L$214, MATCH("Misc ID", 'E4 TB Allocation Details'!$A$18:$L$18, 0),FALSE), 'E2 Allocators'!$B$15:$W$358, MATCH('O5 Details by Class &amp; Accounts'!BK$18, 'E2 Allocators'!$B$15:$W$15, 0),FALSE)*$E151)</f>
        <v>0</v>
      </c>
      <c r="BL151" s="1322">
        <f>IF(ISERROR(VLOOKUP(VLOOKUP($A151, 'E4 TB Allocation Details'!$A$18:$L$214, MATCH("Misc ID", 'E4 TB Allocation Details'!$A$18:$L$18, 0),FALSE), 'E2 Allocators'!$B$15:$W$358, MATCH('O5 Details by Class &amp; Accounts'!BL$18, 'E2 Allocators'!$B$15:$W$15, 0),FALSE)*$E151), 0, VLOOKUP(VLOOKUP($A151, 'E4 TB Allocation Details'!$A$18:$L$214, MATCH("Misc ID", 'E4 TB Allocation Details'!$A$18:$L$18, 0),FALSE), 'E2 Allocators'!$B$15:$W$358, MATCH('O5 Details by Class &amp; Accounts'!BL$18, 'E2 Allocators'!$B$15:$W$15, 0),FALSE)*$E151)</f>
        <v>0</v>
      </c>
      <c r="BM151" s="1322">
        <f>IF(ISERROR(VLOOKUP(VLOOKUP($A151, 'E4 TB Allocation Details'!$A$18:$L$214, MATCH("Misc ID", 'E4 TB Allocation Details'!$A$18:$L$18, 0),FALSE), 'E2 Allocators'!$B$15:$W$358, MATCH('O5 Details by Class &amp; Accounts'!BM$18, 'E2 Allocators'!$B$15:$W$15, 0),FALSE)*$E151), 0, VLOOKUP(VLOOKUP($A151, 'E4 TB Allocation Details'!$A$18:$L$214, MATCH("Misc ID", 'E4 TB Allocation Details'!$A$18:$L$18, 0),FALSE), 'E2 Allocators'!$B$15:$W$358, MATCH('O5 Details by Class &amp; Accounts'!BM$18, 'E2 Allocators'!$B$15:$W$15, 0),FALSE)*$E151)</f>
        <v>0</v>
      </c>
      <c r="BN151" s="1322">
        <f>IF(ISERROR(VLOOKUP(VLOOKUP($A151, 'E4 TB Allocation Details'!$A$18:$L$214, MATCH("Misc ID", 'E4 TB Allocation Details'!$A$18:$L$18, 0),FALSE), 'E2 Allocators'!$B$15:$W$358, MATCH('O5 Details by Class &amp; Accounts'!BN$18, 'E2 Allocators'!$B$15:$W$15, 0),FALSE)*$E151), 0, VLOOKUP(VLOOKUP($A151, 'E4 TB Allocation Details'!$A$18:$L$214, MATCH("Misc ID", 'E4 TB Allocation Details'!$A$18:$L$18, 0),FALSE), 'E2 Allocators'!$B$15:$W$358, MATCH('O5 Details by Class &amp; Accounts'!BN$18, 'E2 Allocators'!$B$15:$W$15, 0),FALSE)*$E151)</f>
        <v>0</v>
      </c>
      <c r="BO151" s="1322">
        <f>IF(ISERROR(VLOOKUP(VLOOKUP($A151, 'E4 TB Allocation Details'!$A$18:$L$214, MATCH("Misc ID", 'E4 TB Allocation Details'!$A$18:$L$18, 0),FALSE), 'E2 Allocators'!$B$15:$W$358, MATCH('O5 Details by Class &amp; Accounts'!BO$18, 'E2 Allocators'!$B$15:$W$15, 0),FALSE)*$E151), 0, VLOOKUP(VLOOKUP($A151, 'E4 TB Allocation Details'!$A$18:$L$214, MATCH("Misc ID", 'E4 TB Allocation Details'!$A$18:$L$18, 0),FALSE), 'E2 Allocators'!$B$15:$W$358, MATCH('O5 Details by Class &amp; Accounts'!BO$18, 'E2 Allocators'!$B$15:$W$15, 0),FALSE)*$E151)</f>
        <v>0</v>
      </c>
      <c r="BP151" s="1322">
        <f>IF(ISERROR(VLOOKUP(VLOOKUP($A151, 'E4 TB Allocation Details'!$A$18:$L$214, MATCH("Misc ID", 'E4 TB Allocation Details'!$A$18:$L$18, 0),FALSE), 'E2 Allocators'!$B$15:$W$358, MATCH('O5 Details by Class &amp; Accounts'!BP$18, 'E2 Allocators'!$B$15:$W$15, 0),FALSE)*$E151), 0, VLOOKUP(VLOOKUP($A151, 'E4 TB Allocation Details'!$A$18:$L$214, MATCH("Misc ID", 'E4 TB Allocation Details'!$A$18:$L$18, 0),FALSE), 'E2 Allocators'!$B$15:$W$358, MATCH('O5 Details by Class &amp; Accounts'!BP$18, 'E2 Allocators'!$B$15:$W$15, 0),FALSE)*$E151)</f>
        <v>0</v>
      </c>
      <c r="BQ151" s="1322">
        <f>IF(ISERROR(VLOOKUP(VLOOKUP($A151, 'E4 TB Allocation Details'!$A$18:$L$214, MATCH("Misc ID", 'E4 TB Allocation Details'!$A$18:$L$18, 0),FALSE), 'E2 Allocators'!$B$15:$W$358, MATCH('O5 Details by Class &amp; Accounts'!BQ$18, 'E2 Allocators'!$B$15:$W$15, 0),FALSE)*$E151), 0, VLOOKUP(VLOOKUP($A151, 'E4 TB Allocation Details'!$A$18:$L$214, MATCH("Misc ID", 'E4 TB Allocation Details'!$A$18:$L$18, 0),FALSE), 'E2 Allocators'!$B$15:$W$358, MATCH('O5 Details by Class &amp; Accounts'!BQ$18, 'E2 Allocators'!$B$15:$W$15, 0),FALSE)*$E151)</f>
        <v>0</v>
      </c>
      <c r="BR151" s="1322">
        <f>IF(ISERROR(VLOOKUP(VLOOKUP($A151, 'E4 TB Allocation Details'!$A$18:$L$214, MATCH("Misc ID", 'E4 TB Allocation Details'!$A$18:$L$18, 0),FALSE), 'E2 Allocators'!$B$15:$W$358, MATCH('O5 Details by Class &amp; Accounts'!BR$18, 'E2 Allocators'!$B$15:$W$15, 0),FALSE)*$E151), 0, VLOOKUP(VLOOKUP($A151, 'E4 TB Allocation Details'!$A$18:$L$214, MATCH("Misc ID", 'E4 TB Allocation Details'!$A$18:$L$18, 0),FALSE), 'E2 Allocators'!$B$15:$W$358, MATCH('O5 Details by Class &amp; Accounts'!BR$18, 'E2 Allocators'!$B$15:$W$15, 0),FALSE)*$E151)</f>
        <v>0</v>
      </c>
      <c r="BS151" s="1322">
        <f t="shared" si="41"/>
        <v>0</v>
      </c>
      <c r="BT151" s="1322">
        <f>IF(ISERROR(VLOOKUP(VLOOKUP($A151, 'E4 TB Allocation Details'!$A$18:$L$214, MATCH("A &amp; G ID", 'E4 TB Allocation Details'!$A$18:$L$18, 0),FALSE), 'E2 Allocators'!$B$15:$W$358, MATCH('O5 Details by Class &amp; Accounts'!BT$18, 'E2 Allocators'!$B$15:$W$15, 0),FALSE)*$E151), 0, VLOOKUP(VLOOKUP($A151, 'E4 TB Allocation Details'!$A$18:$L$214, MATCH("A &amp; G ID", 'E4 TB Allocation Details'!$A$18:$L$18, 0),FALSE), 'E2 Allocators'!$B$15:$W$358, MATCH('O5 Details by Class &amp; Accounts'!BT$18, 'E2 Allocators'!$B$15:$W$15, 0),FALSE)*$E151)</f>
        <v>0</v>
      </c>
      <c r="BU151" s="1322">
        <f>IF(ISERROR(VLOOKUP(VLOOKUP($A151, 'E4 TB Allocation Details'!$A$18:$L$214, MATCH("A &amp; G ID", 'E4 TB Allocation Details'!$A$18:$L$18, 0),FALSE), 'E2 Allocators'!$B$15:$W$358, MATCH('O5 Details by Class &amp; Accounts'!BU$18, 'E2 Allocators'!$B$15:$W$15, 0),FALSE)*$E151), 0, VLOOKUP(VLOOKUP($A151, 'E4 TB Allocation Details'!$A$18:$L$214, MATCH("A &amp; G ID", 'E4 TB Allocation Details'!$A$18:$L$18, 0),FALSE), 'E2 Allocators'!$B$15:$W$358, MATCH('O5 Details by Class &amp; Accounts'!BU$18, 'E2 Allocators'!$B$15:$W$15, 0),FALSE)*$E151)</f>
        <v>0</v>
      </c>
      <c r="BV151" s="1322">
        <f>IF(ISERROR(VLOOKUP(VLOOKUP($A151, 'E4 TB Allocation Details'!$A$18:$L$214, MATCH("A &amp; G ID", 'E4 TB Allocation Details'!$A$18:$L$18, 0),FALSE), 'E2 Allocators'!$B$15:$W$358, MATCH('O5 Details by Class &amp; Accounts'!BV$18, 'E2 Allocators'!$B$15:$W$15, 0),FALSE)*$E151), 0, VLOOKUP(VLOOKUP($A151, 'E4 TB Allocation Details'!$A$18:$L$214, MATCH("A &amp; G ID", 'E4 TB Allocation Details'!$A$18:$L$18, 0),FALSE), 'E2 Allocators'!$B$15:$W$358, MATCH('O5 Details by Class &amp; Accounts'!BV$18, 'E2 Allocators'!$B$15:$W$15, 0),FALSE)*$E151)</f>
        <v>0</v>
      </c>
      <c r="BW151" s="1322">
        <f>IF(ISERROR(VLOOKUP(VLOOKUP($A151, 'E4 TB Allocation Details'!$A$18:$L$214, MATCH("A &amp; G ID", 'E4 TB Allocation Details'!$A$18:$L$18, 0),FALSE), 'E2 Allocators'!$B$15:$W$358, MATCH('O5 Details by Class &amp; Accounts'!BW$18, 'E2 Allocators'!$B$15:$W$15, 0),FALSE)*$E151), 0, VLOOKUP(VLOOKUP($A151, 'E4 TB Allocation Details'!$A$18:$L$214, MATCH("A &amp; G ID", 'E4 TB Allocation Details'!$A$18:$L$18, 0),FALSE), 'E2 Allocators'!$B$15:$W$358, MATCH('O5 Details by Class &amp; Accounts'!BW$18, 'E2 Allocators'!$B$15:$W$15, 0),FALSE)*$E151)</f>
        <v>0</v>
      </c>
      <c r="BX151" s="1322">
        <f>IF(ISERROR(VLOOKUP(VLOOKUP($A151, 'E4 TB Allocation Details'!$A$18:$L$214, MATCH("A &amp; G ID", 'E4 TB Allocation Details'!$A$18:$L$18, 0),FALSE), 'E2 Allocators'!$B$15:$W$358, MATCH('O5 Details by Class &amp; Accounts'!BX$18, 'E2 Allocators'!$B$15:$W$15, 0),FALSE)*$E151), 0, VLOOKUP(VLOOKUP($A151, 'E4 TB Allocation Details'!$A$18:$L$214, MATCH("A &amp; G ID", 'E4 TB Allocation Details'!$A$18:$L$18, 0),FALSE), 'E2 Allocators'!$B$15:$W$358, MATCH('O5 Details by Class &amp; Accounts'!BX$18, 'E2 Allocators'!$B$15:$W$15, 0),FALSE)*$E151)</f>
        <v>0</v>
      </c>
      <c r="BY151" s="1322">
        <f>IF(ISERROR(VLOOKUP(VLOOKUP($A151, 'E4 TB Allocation Details'!$A$18:$L$214, MATCH("A &amp; G ID", 'E4 TB Allocation Details'!$A$18:$L$18, 0),FALSE), 'E2 Allocators'!$B$15:$W$358, MATCH('O5 Details by Class &amp; Accounts'!BY$18, 'E2 Allocators'!$B$15:$W$15, 0),FALSE)*$E151), 0, VLOOKUP(VLOOKUP($A151, 'E4 TB Allocation Details'!$A$18:$L$214, MATCH("A &amp; G ID", 'E4 TB Allocation Details'!$A$18:$L$18, 0),FALSE), 'E2 Allocators'!$B$15:$W$358, MATCH('O5 Details by Class &amp; Accounts'!BY$18, 'E2 Allocators'!$B$15:$W$15, 0),FALSE)*$E151)</f>
        <v>0</v>
      </c>
      <c r="BZ151" s="1322">
        <f>IF(ISERROR(VLOOKUP(VLOOKUP($A151, 'E4 TB Allocation Details'!$A$18:$L$214, MATCH("A &amp; G ID", 'E4 TB Allocation Details'!$A$18:$L$18, 0),FALSE), 'E2 Allocators'!$B$15:$W$358, MATCH('O5 Details by Class &amp; Accounts'!BZ$18, 'E2 Allocators'!$B$15:$W$15, 0),FALSE)*$E151), 0, VLOOKUP(VLOOKUP($A151, 'E4 TB Allocation Details'!$A$18:$L$214, MATCH("A &amp; G ID", 'E4 TB Allocation Details'!$A$18:$L$18, 0),FALSE), 'E2 Allocators'!$B$15:$W$358, MATCH('O5 Details by Class &amp; Accounts'!BZ$18, 'E2 Allocators'!$B$15:$W$15, 0),FALSE)*$E151)</f>
        <v>0</v>
      </c>
      <c r="CA151" s="1322">
        <f>IF(ISERROR(VLOOKUP(VLOOKUP($A151, 'E4 TB Allocation Details'!$A$18:$L$214, MATCH("A &amp; G ID", 'E4 TB Allocation Details'!$A$18:$L$18, 0),FALSE), 'E2 Allocators'!$B$15:$W$358, MATCH('O5 Details by Class &amp; Accounts'!CA$18, 'E2 Allocators'!$B$15:$W$15, 0),FALSE)*$E151), 0, VLOOKUP(VLOOKUP($A151, 'E4 TB Allocation Details'!$A$18:$L$214, MATCH("A &amp; G ID", 'E4 TB Allocation Details'!$A$18:$L$18, 0),FALSE), 'E2 Allocators'!$B$15:$W$358, MATCH('O5 Details by Class &amp; Accounts'!CA$18, 'E2 Allocators'!$B$15:$W$15, 0),FALSE)*$E151)</f>
        <v>0</v>
      </c>
      <c r="CB151" s="1322">
        <f>IF(ISERROR(VLOOKUP(VLOOKUP($A151, 'E4 TB Allocation Details'!$A$18:$L$214, MATCH("A &amp; G ID", 'E4 TB Allocation Details'!$A$18:$L$18, 0),FALSE), 'E2 Allocators'!$B$15:$W$358, MATCH('O5 Details by Class &amp; Accounts'!CB$18, 'E2 Allocators'!$B$15:$W$15, 0),FALSE)*$E151), 0, VLOOKUP(VLOOKUP($A151, 'E4 TB Allocation Details'!$A$18:$L$214, MATCH("A &amp; G ID", 'E4 TB Allocation Details'!$A$18:$L$18, 0),FALSE), 'E2 Allocators'!$B$15:$W$358, MATCH('O5 Details by Class &amp; Accounts'!CB$18, 'E2 Allocators'!$B$15:$W$15, 0),FALSE)*$E151)</f>
        <v>0</v>
      </c>
      <c r="CC151" s="1322">
        <f>IF(ISERROR(VLOOKUP(VLOOKUP($A151, 'E4 TB Allocation Details'!$A$18:$L$214, MATCH("A &amp; G ID", 'E4 TB Allocation Details'!$A$18:$L$18, 0),FALSE), 'E2 Allocators'!$B$15:$W$358, MATCH('O5 Details by Class &amp; Accounts'!CC$18, 'E2 Allocators'!$B$15:$W$15, 0),FALSE)*$E151), 0, VLOOKUP(VLOOKUP($A151, 'E4 TB Allocation Details'!$A$18:$L$214, MATCH("A &amp; G ID", 'E4 TB Allocation Details'!$A$18:$L$18, 0),FALSE), 'E2 Allocators'!$B$15:$W$358, MATCH('O5 Details by Class &amp; Accounts'!CC$18, 'E2 Allocators'!$B$15:$W$15, 0),FALSE)*$E151)</f>
        <v>0</v>
      </c>
      <c r="CD151" s="1322">
        <f>IF(ISERROR(VLOOKUP(VLOOKUP($A151, 'E4 TB Allocation Details'!$A$18:$L$214, MATCH("A &amp; G ID", 'E4 TB Allocation Details'!$A$18:$L$18, 0),FALSE), 'E2 Allocators'!$B$15:$W$358, MATCH('O5 Details by Class &amp; Accounts'!CD$18, 'E2 Allocators'!$B$15:$W$15, 0),FALSE)*$E151), 0, VLOOKUP(VLOOKUP($A151, 'E4 TB Allocation Details'!$A$18:$L$214, MATCH("A &amp; G ID", 'E4 TB Allocation Details'!$A$18:$L$18, 0),FALSE), 'E2 Allocators'!$B$15:$W$358, MATCH('O5 Details by Class &amp; Accounts'!CD$18, 'E2 Allocators'!$B$15:$W$15, 0),FALSE)*$E151)</f>
        <v>0</v>
      </c>
      <c r="CE151" s="1322">
        <f>IF(ISERROR(VLOOKUP(VLOOKUP($A151, 'E4 TB Allocation Details'!$A$18:$L$214, MATCH("A &amp; G ID", 'E4 TB Allocation Details'!$A$18:$L$18, 0),FALSE), 'E2 Allocators'!$B$15:$W$358, MATCH('O5 Details by Class &amp; Accounts'!CE$18, 'E2 Allocators'!$B$15:$W$15, 0),FALSE)*$E151), 0, VLOOKUP(VLOOKUP($A151, 'E4 TB Allocation Details'!$A$18:$L$214, MATCH("A &amp; G ID", 'E4 TB Allocation Details'!$A$18:$L$18, 0),FALSE), 'E2 Allocators'!$B$15:$W$358, MATCH('O5 Details by Class &amp; Accounts'!CE$18, 'E2 Allocators'!$B$15:$W$15, 0),FALSE)*$E151)</f>
        <v>0</v>
      </c>
      <c r="CF151" s="1322">
        <f>IF(ISERROR(VLOOKUP(VLOOKUP($A151, 'E4 TB Allocation Details'!$A$18:$L$214, MATCH("A &amp; G ID", 'E4 TB Allocation Details'!$A$18:$L$18, 0),FALSE), 'E2 Allocators'!$B$15:$W$358, MATCH('O5 Details by Class &amp; Accounts'!CF$18, 'E2 Allocators'!$B$15:$W$15, 0),FALSE)*$E151), 0, VLOOKUP(VLOOKUP($A151, 'E4 TB Allocation Details'!$A$18:$L$214, MATCH("A &amp; G ID", 'E4 TB Allocation Details'!$A$18:$L$18, 0),FALSE), 'E2 Allocators'!$B$15:$W$358, MATCH('O5 Details by Class &amp; Accounts'!CF$18, 'E2 Allocators'!$B$15:$W$15, 0),FALSE)*$E151)</f>
        <v>0</v>
      </c>
      <c r="CG151" s="1322">
        <f>IF(ISERROR(VLOOKUP(VLOOKUP($A151, 'E4 TB Allocation Details'!$A$18:$L$214, MATCH("A &amp; G ID", 'E4 TB Allocation Details'!$A$18:$L$18, 0),FALSE), 'E2 Allocators'!$B$15:$W$358, MATCH('O5 Details by Class &amp; Accounts'!CG$18, 'E2 Allocators'!$B$15:$W$15, 0),FALSE)*$E151), 0, VLOOKUP(VLOOKUP($A151, 'E4 TB Allocation Details'!$A$18:$L$214, MATCH("A &amp; G ID", 'E4 TB Allocation Details'!$A$18:$L$18, 0),FALSE), 'E2 Allocators'!$B$15:$W$358, MATCH('O5 Details by Class &amp; Accounts'!CG$18, 'E2 Allocators'!$B$15:$W$15, 0),FALSE)*$E151)</f>
        <v>0</v>
      </c>
      <c r="CH151" s="1322">
        <f>IF(ISERROR(VLOOKUP(VLOOKUP($A151, 'E4 TB Allocation Details'!$A$18:$L$214, MATCH("A &amp; G ID", 'E4 TB Allocation Details'!$A$18:$L$18, 0),FALSE), 'E2 Allocators'!$B$15:$W$358, MATCH('O5 Details by Class &amp; Accounts'!CH$18, 'E2 Allocators'!$B$15:$W$15, 0),FALSE)*$E151), 0, VLOOKUP(VLOOKUP($A151, 'E4 TB Allocation Details'!$A$18:$L$214, MATCH("A &amp; G ID", 'E4 TB Allocation Details'!$A$18:$L$18, 0),FALSE), 'E2 Allocators'!$B$15:$W$358, MATCH('O5 Details by Class &amp; Accounts'!CH$18, 'E2 Allocators'!$B$15:$W$15, 0),FALSE)*$E151)</f>
        <v>0</v>
      </c>
      <c r="CI151" s="1322">
        <f>IF(ISERROR(VLOOKUP(VLOOKUP($A151, 'E4 TB Allocation Details'!$A$18:$L$214, MATCH("A &amp; G ID", 'E4 TB Allocation Details'!$A$18:$L$18, 0),FALSE), 'E2 Allocators'!$B$15:$W$358, MATCH('O5 Details by Class &amp; Accounts'!CI$18, 'E2 Allocators'!$B$15:$W$15, 0),FALSE)*$E151), 0, VLOOKUP(VLOOKUP($A151, 'E4 TB Allocation Details'!$A$18:$L$214, MATCH("A &amp; G ID", 'E4 TB Allocation Details'!$A$18:$L$18, 0),FALSE), 'E2 Allocators'!$B$15:$W$358, MATCH('O5 Details by Class &amp; Accounts'!CI$18, 'E2 Allocators'!$B$15:$W$15, 0),FALSE)*$E151)</f>
        <v>0</v>
      </c>
      <c r="CJ151" s="1322">
        <f>IF(ISERROR(VLOOKUP(VLOOKUP($A151, 'E4 TB Allocation Details'!$A$18:$L$214, MATCH("A &amp; G ID", 'E4 TB Allocation Details'!$A$18:$L$18, 0),FALSE), 'E2 Allocators'!$B$15:$W$358, MATCH('O5 Details by Class &amp; Accounts'!CJ$18, 'E2 Allocators'!$B$15:$W$15, 0),FALSE)*$E151), 0, VLOOKUP(VLOOKUP($A151, 'E4 TB Allocation Details'!$A$18:$L$214, MATCH("A &amp; G ID", 'E4 TB Allocation Details'!$A$18:$L$18, 0),FALSE), 'E2 Allocators'!$B$15:$W$358, MATCH('O5 Details by Class &amp; Accounts'!CJ$18, 'E2 Allocators'!$B$15:$W$15, 0),FALSE)*$E151)</f>
        <v>0</v>
      </c>
      <c r="CK151" s="1322">
        <f>IF(ISERROR(VLOOKUP(VLOOKUP($A151, 'E4 TB Allocation Details'!$A$18:$L$214, MATCH("A &amp; G ID", 'E4 TB Allocation Details'!$A$18:$L$18, 0),FALSE), 'E2 Allocators'!$B$15:$W$358, MATCH('O5 Details by Class &amp; Accounts'!CK$18, 'E2 Allocators'!$B$15:$W$15, 0),FALSE)*$E151), 0, VLOOKUP(VLOOKUP($A151, 'E4 TB Allocation Details'!$A$18:$L$214, MATCH("A &amp; G ID", 'E4 TB Allocation Details'!$A$18:$L$18, 0),FALSE), 'E2 Allocators'!$B$15:$W$358, MATCH('O5 Details by Class &amp; Accounts'!CK$18, 'E2 Allocators'!$B$15:$W$15, 0),FALSE)*$E151)</f>
        <v>0</v>
      </c>
      <c r="CL151" s="1322">
        <f>IF(ISERROR(VLOOKUP(VLOOKUP($A151, 'E4 TB Allocation Details'!$A$18:$L$214, MATCH("A &amp; G ID", 'E4 TB Allocation Details'!$A$18:$L$18, 0),FALSE), 'E2 Allocators'!$B$15:$W$358, MATCH('O5 Details by Class &amp; Accounts'!CL$18, 'E2 Allocators'!$B$15:$W$15, 0),FALSE)*$E151), 0, VLOOKUP(VLOOKUP($A151, 'E4 TB Allocation Details'!$A$18:$L$214, MATCH("A &amp; G ID", 'E4 TB Allocation Details'!$A$18:$L$18, 0),FALSE), 'E2 Allocators'!$B$15:$W$358, MATCH('O5 Details by Class &amp; Accounts'!CL$18, 'E2 Allocators'!$B$15:$W$15, 0),FALSE)*$E151)</f>
        <v>0</v>
      </c>
      <c r="CM151" s="1322">
        <f>IF(ISERROR(VLOOKUP(VLOOKUP($A151, 'E4 TB Allocation Details'!$A$18:$L$214, MATCH("A &amp; G ID", 'E4 TB Allocation Details'!$A$18:$L$18, 0),FALSE), 'E2 Allocators'!$B$15:$W$358, MATCH('O5 Details by Class &amp; Accounts'!CM$18, 'E2 Allocators'!$B$15:$W$15, 0),FALSE)*$E151), 0, VLOOKUP(VLOOKUP($A151, 'E4 TB Allocation Details'!$A$18:$L$214, MATCH("A &amp; G ID", 'E4 TB Allocation Details'!$A$18:$L$18, 0),FALSE), 'E2 Allocators'!$B$15:$W$358, MATCH('O5 Details by Class &amp; Accounts'!CM$18, 'E2 Allocators'!$B$15:$W$15, 0),FALSE)*$E151)</f>
        <v>0</v>
      </c>
      <c r="CN151" s="1322">
        <f t="shared" si="42"/>
        <v>0</v>
      </c>
      <c r="CO151" s="1651">
        <f t="shared" si="43"/>
        <v>-1.8189894035458565E-12</v>
      </c>
      <c r="CQ151" s="1899" t="inlineStr">
        <is>
          <t/>
        </is>
      </c>
    </row>
    <row r="152" spans="1:95" s="64" customFormat="1" ht="12.75" x14ac:dyDescent="0.2">
      <c r="A152" s="2146">
        <v>5096</v>
      </c>
      <c r="B152" s="2112" t="s">
        <v>1405</v>
      </c>
      <c r="C152" s="1648">
        <f>IF(ISERROR(VLOOKUP($A152,'I3 TB Data'!$A$19:$H$483,MATCH('O5 Details by Class &amp; Accounts'!$C$18, 'I3 TB Data'!$A$19:$H$19,0),0)), 0, VLOOKUP($A152,'I3 TB Data'!$A$19:$H$483,MATCH('O5 Details by Class &amp; Accounts'!$C$18,'I3 TB Data'!$A$19:$H$19,0),0))</f>
        <v>0</v>
      </c>
      <c r="D152" s="1649"/>
      <c r="E152" s="1648">
        <f t="shared" si="44"/>
        <v>0</v>
      </c>
      <c r="F152" s="1650">
        <f>IF(ISERROR(VLOOKUP($A152, 'E1 Categorization'!A33:E124, MATCH("Customer Component", 'E1 Categorization'!$A$33:$E$33,0), 0)), 0, IF(VLOOKUP($A152, 'E1 Categorization'!A33:E124, MATCH("Customer Component", 'E1 Categorization'!$A$33:$E$33,0), 0)=0, 'O5 Details by Class &amp; Accounts'!$E152, IF(AND(VLOOKUP($A152, 'E1 Categorization'!A33:E124, MATCH("Customer Component", 'E1 Categorization'!$A$33:$E$33,0), 0) &gt;0, VLOOKUP($A152, 'E1 Categorization'!A33:E124, MATCH("Customer Component", 'E1 Categorization'!$A$33:$E$33,0), 0)&lt;1), 'O5 Details by Class &amp; Accounts'!$E152*(1-VLOOKUP($A152, 'E1 Categorization'!A33:E124, MATCH("Customer Component", 'E1 Categorization'!$A$33:$E$33,0), 0)), 0)))</f>
        <v>0</v>
      </c>
      <c r="G152" s="1650">
        <f>IF(ISERROR(VLOOKUP($A152, 'E1 Categorization'!A33:E124, MATCH("Customer Component", 'E1 Categorization'!$A$33:$E$33,0), 0)),0, IF(VLOOKUP($A152, 'E1 Categorization'!A33:E124, MATCH("Customer Component", 'E1 Categorization'!$A$33:$E$33,0), 0)=0, 0, IF(AND(VLOOKUP($A152, 'E1 Categorization'!A33:E124, MATCH("Customer Component", 'E1 Categorization'!$A$33:$E$33,0), 0) &gt;0, VLOOKUP($A152, 'E1 Categorization'!A33:E124, MATCH("Customer Component", 'E1 Categorization'!$A$33:$E$33,0), 0)&lt;1), 'O5 Details by Class &amp; Accounts'!$E152*(VLOOKUP($A152, 'E1 Categorization'!A33:E124, MATCH("Customer Component", 'E1 Categorization'!$A$33:$E$33,0), 0)), 'O5 Details by Class &amp; Accounts'!$E152)))</f>
        <v>0</v>
      </c>
      <c r="H152" s="1322">
        <f t="shared" si="38"/>
        <v>0</v>
      </c>
      <c r="I152" s="1322">
        <f>IF(ISERROR(VLOOKUP(VLOOKUP($A152, 'E4 TB Allocation Details'!$A$18:$L$214, MATCH("Demand ID", 'E4 TB Allocation Details'!$A$18:$L$18, 0),FALSE), 'E2 Allocators'!$B$15:$W$358, MATCH('O5 Details by Class &amp; Accounts'!I$18, 'E2 Allocators'!$B$15:$W$15, 0),FALSE)*$F152), 0, VLOOKUP(VLOOKUP($A152, 'E4 TB Allocation Details'!$A$18:$L$214, MATCH("Demand ID", 'E4 TB Allocation Details'!$A$18:$L$18, 0),FALSE), 'E2 Allocators'!$B$15:$W$358, MATCH('O5 Details by Class &amp; Accounts'!I$18, 'E2 Allocators'!$B$15:$W$15, 0),FALSE)*$F152)</f>
        <v>0</v>
      </c>
      <c r="J152" s="1322">
        <f>IF(ISERROR(VLOOKUP(VLOOKUP($A152, 'E4 TB Allocation Details'!$A$18:$L$214, MATCH("Demand ID", 'E4 TB Allocation Details'!$A$18:$L$18, 0),FALSE), 'E2 Allocators'!$B$15:$W$358, MATCH('O5 Details by Class &amp; Accounts'!J$18, 'E2 Allocators'!$B$15:$W$15, 0),FALSE)*$F152), 0, VLOOKUP(VLOOKUP($A152, 'E4 TB Allocation Details'!$A$18:$L$214, MATCH("Demand ID", 'E4 TB Allocation Details'!$A$18:$L$18, 0),FALSE), 'E2 Allocators'!$B$15:$W$358, MATCH('O5 Details by Class &amp; Accounts'!J$18, 'E2 Allocators'!$B$15:$W$15, 0),FALSE)*$F152)</f>
        <v>0</v>
      </c>
      <c r="K152" s="1322">
        <f>IF(ISERROR(VLOOKUP(VLOOKUP($A152, 'E4 TB Allocation Details'!$A$18:$L$214, MATCH("Demand ID", 'E4 TB Allocation Details'!$A$18:$L$18, 0),FALSE), 'E2 Allocators'!$B$15:$W$358, MATCH('O5 Details by Class &amp; Accounts'!K$18, 'E2 Allocators'!$B$15:$W$15, 0),FALSE)*$F152), 0, VLOOKUP(VLOOKUP($A152, 'E4 TB Allocation Details'!$A$18:$L$214, MATCH("Demand ID", 'E4 TB Allocation Details'!$A$18:$L$18, 0),FALSE), 'E2 Allocators'!$B$15:$W$358, MATCH('O5 Details by Class &amp; Accounts'!K$18, 'E2 Allocators'!$B$15:$W$15, 0),FALSE)*$F152)</f>
        <v>0</v>
      </c>
      <c r="L152" s="1322">
        <f>IF(ISERROR(VLOOKUP(VLOOKUP($A152, 'E4 TB Allocation Details'!$A$18:$L$214, MATCH("Demand ID", 'E4 TB Allocation Details'!$A$18:$L$18, 0),FALSE), 'E2 Allocators'!$B$15:$W$358, MATCH('O5 Details by Class &amp; Accounts'!L$18, 'E2 Allocators'!$B$15:$W$15, 0),FALSE)*$F152), 0, VLOOKUP(VLOOKUP($A152, 'E4 TB Allocation Details'!$A$18:$L$214, MATCH("Demand ID", 'E4 TB Allocation Details'!$A$18:$L$18, 0),FALSE), 'E2 Allocators'!$B$15:$W$358, MATCH('O5 Details by Class &amp; Accounts'!L$18, 'E2 Allocators'!$B$15:$W$15, 0),FALSE)*$F152)</f>
        <v>0</v>
      </c>
      <c r="M152" s="1322">
        <f>IF(ISERROR(VLOOKUP(VLOOKUP($A152, 'E4 TB Allocation Details'!$A$18:$L$214, MATCH("Demand ID", 'E4 TB Allocation Details'!$A$18:$L$18, 0),FALSE), 'E2 Allocators'!$B$15:$W$358, MATCH('O5 Details by Class &amp; Accounts'!M$18, 'E2 Allocators'!$B$15:$W$15, 0),FALSE)*$F152), 0, VLOOKUP(VLOOKUP($A152, 'E4 TB Allocation Details'!$A$18:$L$214, MATCH("Demand ID", 'E4 TB Allocation Details'!$A$18:$L$18, 0),FALSE), 'E2 Allocators'!$B$15:$W$358, MATCH('O5 Details by Class &amp; Accounts'!M$18, 'E2 Allocators'!$B$15:$W$15, 0),FALSE)*$F152)</f>
        <v>0</v>
      </c>
      <c r="N152" s="1322">
        <f>IF(ISERROR(VLOOKUP(VLOOKUP($A152, 'E4 TB Allocation Details'!$A$18:$L$214, MATCH("Demand ID", 'E4 TB Allocation Details'!$A$18:$L$18, 0),FALSE), 'E2 Allocators'!$B$15:$W$358, MATCH('O5 Details by Class &amp; Accounts'!N$18, 'E2 Allocators'!$B$15:$W$15, 0),FALSE)*$F152), 0, VLOOKUP(VLOOKUP($A152, 'E4 TB Allocation Details'!$A$18:$L$214, MATCH("Demand ID", 'E4 TB Allocation Details'!$A$18:$L$18, 0),FALSE), 'E2 Allocators'!$B$15:$W$358, MATCH('O5 Details by Class &amp; Accounts'!N$18, 'E2 Allocators'!$B$15:$W$15, 0),FALSE)*$F152)</f>
        <v>0</v>
      </c>
      <c r="O152" s="1322">
        <f>IF(ISERROR(VLOOKUP(VLOOKUP($A152, 'E4 TB Allocation Details'!$A$18:$L$214, MATCH("Demand ID", 'E4 TB Allocation Details'!$A$18:$L$18, 0),FALSE), 'E2 Allocators'!$B$15:$W$358, MATCH('O5 Details by Class &amp; Accounts'!O$18, 'E2 Allocators'!$B$15:$W$15, 0),FALSE)*$F152), 0, VLOOKUP(VLOOKUP($A152, 'E4 TB Allocation Details'!$A$18:$L$214, MATCH("Demand ID", 'E4 TB Allocation Details'!$A$18:$L$18, 0),FALSE), 'E2 Allocators'!$B$15:$W$358, MATCH('O5 Details by Class &amp; Accounts'!O$18, 'E2 Allocators'!$B$15:$W$15, 0),FALSE)*$F152)</f>
        <v>0</v>
      </c>
      <c r="P152" s="1322">
        <f>IF(ISERROR(VLOOKUP(VLOOKUP($A152, 'E4 TB Allocation Details'!$A$18:$L$214, MATCH("Demand ID", 'E4 TB Allocation Details'!$A$18:$L$18, 0),FALSE), 'E2 Allocators'!$B$15:$W$358, MATCH('O5 Details by Class &amp; Accounts'!P$18, 'E2 Allocators'!$B$15:$W$15, 0),FALSE)*$F152), 0, VLOOKUP(VLOOKUP($A152, 'E4 TB Allocation Details'!$A$18:$L$214, MATCH("Demand ID", 'E4 TB Allocation Details'!$A$18:$L$18, 0),FALSE), 'E2 Allocators'!$B$15:$W$358, MATCH('O5 Details by Class &amp; Accounts'!P$18, 'E2 Allocators'!$B$15:$W$15, 0),FALSE)*$F152)</f>
        <v>0</v>
      </c>
      <c r="Q152" s="1322">
        <f>IF(ISERROR(VLOOKUP(VLOOKUP($A152, 'E4 TB Allocation Details'!$A$18:$L$214, MATCH("Demand ID", 'E4 TB Allocation Details'!$A$18:$L$18, 0),FALSE), 'E2 Allocators'!$B$15:$W$358, MATCH('O5 Details by Class &amp; Accounts'!Q$18, 'E2 Allocators'!$B$15:$W$15, 0),FALSE)*$F152), 0, VLOOKUP(VLOOKUP($A152, 'E4 TB Allocation Details'!$A$18:$L$214, MATCH("Demand ID", 'E4 TB Allocation Details'!$A$18:$L$18, 0),FALSE), 'E2 Allocators'!$B$15:$W$358, MATCH('O5 Details by Class &amp; Accounts'!Q$18, 'E2 Allocators'!$B$15:$W$15, 0),FALSE)*$F152)</f>
        <v>0</v>
      </c>
      <c r="R152" s="1322">
        <f>IF(ISERROR(VLOOKUP(VLOOKUP($A152, 'E4 TB Allocation Details'!$A$18:$L$214, MATCH("Demand ID", 'E4 TB Allocation Details'!$A$18:$L$18, 0),FALSE), 'E2 Allocators'!$B$15:$W$358, MATCH('O5 Details by Class &amp; Accounts'!R$18, 'E2 Allocators'!$B$15:$W$15, 0),FALSE)*$F152), 0, VLOOKUP(VLOOKUP($A152, 'E4 TB Allocation Details'!$A$18:$L$214, MATCH("Demand ID", 'E4 TB Allocation Details'!$A$18:$L$18, 0),FALSE), 'E2 Allocators'!$B$15:$W$358, MATCH('O5 Details by Class &amp; Accounts'!R$18, 'E2 Allocators'!$B$15:$W$15, 0),FALSE)*$F152)</f>
        <v>0</v>
      </c>
      <c r="S152" s="1322">
        <f>IF(ISERROR(VLOOKUP(VLOOKUP($A152, 'E4 TB Allocation Details'!$A$18:$L$214, MATCH("Demand ID", 'E4 TB Allocation Details'!$A$18:$L$18, 0),FALSE), 'E2 Allocators'!$B$15:$W$358, MATCH('O5 Details by Class &amp; Accounts'!S$18, 'E2 Allocators'!$B$15:$W$15, 0),FALSE)*$F152), 0, VLOOKUP(VLOOKUP($A152, 'E4 TB Allocation Details'!$A$18:$L$214, MATCH("Demand ID", 'E4 TB Allocation Details'!$A$18:$L$18, 0),FALSE), 'E2 Allocators'!$B$15:$W$358, MATCH('O5 Details by Class &amp; Accounts'!S$18, 'E2 Allocators'!$B$15:$W$15, 0),FALSE)*$F152)</f>
        <v>0</v>
      </c>
      <c r="T152" s="1322">
        <f>IF(ISERROR(VLOOKUP(VLOOKUP($A152, 'E4 TB Allocation Details'!$A$18:$L$214, MATCH("Demand ID", 'E4 TB Allocation Details'!$A$18:$L$18, 0),FALSE), 'E2 Allocators'!$B$15:$W$358, MATCH('O5 Details by Class &amp; Accounts'!T$18, 'E2 Allocators'!$B$15:$W$15, 0),FALSE)*$F152), 0, VLOOKUP(VLOOKUP($A152, 'E4 TB Allocation Details'!$A$18:$L$214, MATCH("Demand ID", 'E4 TB Allocation Details'!$A$18:$L$18, 0),FALSE), 'E2 Allocators'!$B$15:$W$358, MATCH('O5 Details by Class &amp; Accounts'!T$18, 'E2 Allocators'!$B$15:$W$15, 0),FALSE)*$F152)</f>
        <v>0</v>
      </c>
      <c r="U152" s="1322">
        <f>IF(ISERROR(VLOOKUP(VLOOKUP($A152, 'E4 TB Allocation Details'!$A$18:$L$214, MATCH("Demand ID", 'E4 TB Allocation Details'!$A$18:$L$18, 0),FALSE), 'E2 Allocators'!$B$15:$W$358, MATCH('O5 Details by Class &amp; Accounts'!U$18, 'E2 Allocators'!$B$15:$W$15, 0),FALSE)*$F152), 0, VLOOKUP(VLOOKUP($A152, 'E4 TB Allocation Details'!$A$18:$L$214, MATCH("Demand ID", 'E4 TB Allocation Details'!$A$18:$L$18, 0),FALSE), 'E2 Allocators'!$B$15:$W$358, MATCH('O5 Details by Class &amp; Accounts'!U$18, 'E2 Allocators'!$B$15:$W$15, 0),FALSE)*$F152)</f>
        <v>0</v>
      </c>
      <c r="V152" s="1322">
        <f>IF(ISERROR(VLOOKUP(VLOOKUP($A152, 'E4 TB Allocation Details'!$A$18:$L$214, MATCH("Demand ID", 'E4 TB Allocation Details'!$A$18:$L$18, 0),FALSE), 'E2 Allocators'!$B$15:$W$358, MATCH('O5 Details by Class &amp; Accounts'!V$18, 'E2 Allocators'!$B$15:$W$15, 0),FALSE)*$F152), 0, VLOOKUP(VLOOKUP($A152, 'E4 TB Allocation Details'!$A$18:$L$214, MATCH("Demand ID", 'E4 TB Allocation Details'!$A$18:$L$18, 0),FALSE), 'E2 Allocators'!$B$15:$W$358, MATCH('O5 Details by Class &amp; Accounts'!V$18, 'E2 Allocators'!$B$15:$W$15, 0),FALSE)*$F152)</f>
        <v>0</v>
      </c>
      <c r="W152" s="1322">
        <f>IF(ISERROR(VLOOKUP(VLOOKUP($A152, 'E4 TB Allocation Details'!$A$18:$L$214, MATCH("Demand ID", 'E4 TB Allocation Details'!$A$18:$L$18, 0),FALSE), 'E2 Allocators'!$B$15:$W$358, MATCH('O5 Details by Class &amp; Accounts'!W$18, 'E2 Allocators'!$B$15:$W$15, 0),FALSE)*$F152), 0, VLOOKUP(VLOOKUP($A152, 'E4 TB Allocation Details'!$A$18:$L$214, MATCH("Demand ID", 'E4 TB Allocation Details'!$A$18:$L$18, 0),FALSE), 'E2 Allocators'!$B$15:$W$358, MATCH('O5 Details by Class &amp; Accounts'!W$18, 'E2 Allocators'!$B$15:$W$15, 0),FALSE)*$F152)</f>
        <v>0</v>
      </c>
      <c r="X152" s="1322">
        <f>IF(ISERROR(VLOOKUP(VLOOKUP($A152, 'E4 TB Allocation Details'!$A$18:$L$214, MATCH("Demand ID", 'E4 TB Allocation Details'!$A$18:$L$18, 0),FALSE), 'E2 Allocators'!$B$15:$W$358, MATCH('O5 Details by Class &amp; Accounts'!X$18, 'E2 Allocators'!$B$15:$W$15, 0),FALSE)*$F152), 0, VLOOKUP(VLOOKUP($A152, 'E4 TB Allocation Details'!$A$18:$L$214, MATCH("Demand ID", 'E4 TB Allocation Details'!$A$18:$L$18, 0),FALSE), 'E2 Allocators'!$B$15:$W$358, MATCH('O5 Details by Class &amp; Accounts'!X$18, 'E2 Allocators'!$B$15:$W$15, 0),FALSE)*$F152)</f>
        <v>0</v>
      </c>
      <c r="Y152" s="1322">
        <f>IF(ISERROR(VLOOKUP(VLOOKUP($A152, 'E4 TB Allocation Details'!$A$18:$L$214, MATCH("Demand ID", 'E4 TB Allocation Details'!$A$18:$L$18, 0),FALSE), 'E2 Allocators'!$B$15:$W$358, MATCH('O5 Details by Class &amp; Accounts'!Y$18, 'E2 Allocators'!$B$15:$W$15, 0),FALSE)*$F152), 0, VLOOKUP(VLOOKUP($A152, 'E4 TB Allocation Details'!$A$18:$L$214, MATCH("Demand ID", 'E4 TB Allocation Details'!$A$18:$L$18, 0),FALSE), 'E2 Allocators'!$B$15:$W$358, MATCH('O5 Details by Class &amp; Accounts'!Y$18, 'E2 Allocators'!$B$15:$W$15, 0),FALSE)*$F152)</f>
        <v>0</v>
      </c>
      <c r="Z152" s="1322">
        <f>IF(ISERROR(VLOOKUP(VLOOKUP($A152, 'E4 TB Allocation Details'!$A$18:$L$214, MATCH("Demand ID", 'E4 TB Allocation Details'!$A$18:$L$18, 0),FALSE), 'E2 Allocators'!$B$15:$W$358, MATCH('O5 Details by Class &amp; Accounts'!Z$18, 'E2 Allocators'!$B$15:$W$15, 0),FALSE)*$F152), 0, VLOOKUP(VLOOKUP($A152, 'E4 TB Allocation Details'!$A$18:$L$214, MATCH("Demand ID", 'E4 TB Allocation Details'!$A$18:$L$18, 0),FALSE), 'E2 Allocators'!$B$15:$W$358, MATCH('O5 Details by Class &amp; Accounts'!Z$18, 'E2 Allocators'!$B$15:$W$15, 0),FALSE)*$F152)</f>
        <v>0</v>
      </c>
      <c r="AA152" s="1322">
        <f>IF(ISERROR(VLOOKUP(VLOOKUP($A152, 'E4 TB Allocation Details'!$A$18:$L$214, MATCH("Demand ID", 'E4 TB Allocation Details'!$A$18:$L$18, 0),FALSE), 'E2 Allocators'!$B$15:$W$358, MATCH('O5 Details by Class &amp; Accounts'!AA$18, 'E2 Allocators'!$B$15:$W$15, 0),FALSE)*$F152), 0, VLOOKUP(VLOOKUP($A152, 'E4 TB Allocation Details'!$A$18:$L$214, MATCH("Demand ID", 'E4 TB Allocation Details'!$A$18:$L$18, 0),FALSE), 'E2 Allocators'!$B$15:$W$358, MATCH('O5 Details by Class &amp; Accounts'!AA$18, 'E2 Allocators'!$B$15:$W$15, 0),FALSE)*$F152)</f>
        <v>0</v>
      </c>
      <c r="AB152" s="1322">
        <f>IF(ISERROR(VLOOKUP(VLOOKUP($A152, 'E4 TB Allocation Details'!$A$18:$L$214, MATCH("Demand ID", 'E4 TB Allocation Details'!$A$18:$L$18, 0),FALSE), 'E2 Allocators'!$B$15:$W$358, MATCH('O5 Details by Class &amp; Accounts'!AB$18, 'E2 Allocators'!$B$15:$W$15, 0),FALSE)*$F152), 0, VLOOKUP(VLOOKUP($A152, 'E4 TB Allocation Details'!$A$18:$L$214, MATCH("Demand ID", 'E4 TB Allocation Details'!$A$18:$L$18, 0),FALSE), 'E2 Allocators'!$B$15:$W$358, MATCH('O5 Details by Class &amp; Accounts'!AB$18, 'E2 Allocators'!$B$15:$W$15, 0),FALSE)*$F152)</f>
        <v>0</v>
      </c>
      <c r="AC152" s="1322">
        <f t="shared" si="39"/>
        <v>0</v>
      </c>
      <c r="AD152" s="1322">
        <f>IF(ISERROR(VLOOKUP(VLOOKUP($A152, 'E4 TB Allocation Details'!$A$18:$L$214, MATCH("Customer ID", 'E4 TB Allocation Details'!$A$18:$L$18, 0),FALSE), 'E2 Allocators'!$B$15:$W$358, MATCH('O5 Details by Class &amp; Accounts'!AD$18, 'E2 Allocators'!$B$15:$W$15, 0),FALSE)*$G152), 0, VLOOKUP(VLOOKUP($A152, 'E4 TB Allocation Details'!$A$18:$L$214, MATCH("Customer ID", 'E4 TB Allocation Details'!$A$18:$L$18, 0),FALSE), 'E2 Allocators'!$B$15:$W$358, MATCH('O5 Details by Class &amp; Accounts'!AD$18, 'E2 Allocators'!$B$15:$W$15, 0),FALSE)*$G152)</f>
        <v>0</v>
      </c>
      <c r="AE152" s="1322">
        <f>IF(ISERROR(VLOOKUP(VLOOKUP($A152, 'E4 TB Allocation Details'!$A$18:$L$214, MATCH("Customer ID", 'E4 TB Allocation Details'!$A$18:$L$18, 0),FALSE), 'E2 Allocators'!$B$15:$W$358, MATCH('O5 Details by Class &amp; Accounts'!AE$18, 'E2 Allocators'!$B$15:$W$15, 0),FALSE)*$G152), 0, VLOOKUP(VLOOKUP($A152, 'E4 TB Allocation Details'!$A$18:$L$214, MATCH("Customer ID", 'E4 TB Allocation Details'!$A$18:$L$18, 0),FALSE), 'E2 Allocators'!$B$15:$W$358, MATCH('O5 Details by Class &amp; Accounts'!AE$18, 'E2 Allocators'!$B$15:$W$15, 0),FALSE)*$G152)</f>
        <v>0</v>
      </c>
      <c r="AF152" s="1322">
        <f>IF(ISERROR(VLOOKUP(VLOOKUP($A152, 'E4 TB Allocation Details'!$A$18:$L$214, MATCH("Customer ID", 'E4 TB Allocation Details'!$A$18:$L$18, 0),FALSE), 'E2 Allocators'!$B$15:$W$358, MATCH('O5 Details by Class &amp; Accounts'!AF$18, 'E2 Allocators'!$B$15:$W$15, 0),FALSE)*$G152), 0, VLOOKUP(VLOOKUP($A152, 'E4 TB Allocation Details'!$A$18:$L$214, MATCH("Customer ID", 'E4 TB Allocation Details'!$A$18:$L$18, 0),FALSE), 'E2 Allocators'!$B$15:$W$358, MATCH('O5 Details by Class &amp; Accounts'!AF$18, 'E2 Allocators'!$B$15:$W$15, 0),FALSE)*$G152)</f>
        <v>0</v>
      </c>
      <c r="AG152" s="1322">
        <f>IF(ISERROR(VLOOKUP(VLOOKUP($A152, 'E4 TB Allocation Details'!$A$18:$L$214, MATCH("Customer ID", 'E4 TB Allocation Details'!$A$18:$L$18, 0),FALSE), 'E2 Allocators'!$B$15:$W$358, MATCH('O5 Details by Class &amp; Accounts'!AG$18, 'E2 Allocators'!$B$15:$W$15, 0),FALSE)*$G152), 0, VLOOKUP(VLOOKUP($A152, 'E4 TB Allocation Details'!$A$18:$L$214, MATCH("Customer ID", 'E4 TB Allocation Details'!$A$18:$L$18, 0),FALSE), 'E2 Allocators'!$B$15:$W$358, MATCH('O5 Details by Class &amp; Accounts'!AG$18, 'E2 Allocators'!$B$15:$W$15, 0),FALSE)*$G152)</f>
        <v>0</v>
      </c>
      <c r="AH152" s="1322">
        <f>IF(ISERROR(VLOOKUP(VLOOKUP($A152, 'E4 TB Allocation Details'!$A$18:$L$214, MATCH("Customer ID", 'E4 TB Allocation Details'!$A$18:$L$18, 0),FALSE), 'E2 Allocators'!$B$15:$W$358, MATCH('O5 Details by Class &amp; Accounts'!AH$18, 'E2 Allocators'!$B$15:$W$15, 0),FALSE)*$G152), 0, VLOOKUP(VLOOKUP($A152, 'E4 TB Allocation Details'!$A$18:$L$214, MATCH("Customer ID", 'E4 TB Allocation Details'!$A$18:$L$18, 0),FALSE), 'E2 Allocators'!$B$15:$W$358, MATCH('O5 Details by Class &amp; Accounts'!AH$18, 'E2 Allocators'!$B$15:$W$15, 0),FALSE)*$G152)</f>
        <v>0</v>
      </c>
      <c r="AI152" s="1322">
        <f>IF(ISERROR(VLOOKUP(VLOOKUP($A152, 'E4 TB Allocation Details'!$A$18:$L$214, MATCH("Customer ID", 'E4 TB Allocation Details'!$A$18:$L$18, 0),FALSE), 'E2 Allocators'!$B$15:$W$358, MATCH('O5 Details by Class &amp; Accounts'!AI$18, 'E2 Allocators'!$B$15:$W$15, 0),FALSE)*$G152), 0, VLOOKUP(VLOOKUP($A152, 'E4 TB Allocation Details'!$A$18:$L$214, MATCH("Customer ID", 'E4 TB Allocation Details'!$A$18:$L$18, 0),FALSE), 'E2 Allocators'!$B$15:$W$358, MATCH('O5 Details by Class &amp; Accounts'!AI$18, 'E2 Allocators'!$B$15:$W$15, 0),FALSE)*$G152)</f>
        <v>0</v>
      </c>
      <c r="AJ152" s="1322">
        <f>IF(ISERROR(VLOOKUP(VLOOKUP($A152, 'E4 TB Allocation Details'!$A$18:$L$214, MATCH("Customer ID", 'E4 TB Allocation Details'!$A$18:$L$18, 0),FALSE), 'E2 Allocators'!$B$15:$W$358, MATCH('O5 Details by Class &amp; Accounts'!AJ$18, 'E2 Allocators'!$B$15:$W$15, 0),FALSE)*$G152), 0, VLOOKUP(VLOOKUP($A152, 'E4 TB Allocation Details'!$A$18:$L$214, MATCH("Customer ID", 'E4 TB Allocation Details'!$A$18:$L$18, 0),FALSE), 'E2 Allocators'!$B$15:$W$358, MATCH('O5 Details by Class &amp; Accounts'!AJ$18, 'E2 Allocators'!$B$15:$W$15, 0),FALSE)*$G152)</f>
        <v>0</v>
      </c>
      <c r="AK152" s="1322">
        <f>IF(ISERROR(VLOOKUP(VLOOKUP($A152, 'E4 TB Allocation Details'!$A$18:$L$214, MATCH("Customer ID", 'E4 TB Allocation Details'!$A$18:$L$18, 0),FALSE), 'E2 Allocators'!$B$15:$W$358, MATCH('O5 Details by Class &amp; Accounts'!AK$18, 'E2 Allocators'!$B$15:$W$15, 0),FALSE)*$G152), 0, VLOOKUP(VLOOKUP($A152, 'E4 TB Allocation Details'!$A$18:$L$214, MATCH("Customer ID", 'E4 TB Allocation Details'!$A$18:$L$18, 0),FALSE), 'E2 Allocators'!$B$15:$W$358, MATCH('O5 Details by Class &amp; Accounts'!AK$18, 'E2 Allocators'!$B$15:$W$15, 0),FALSE)*$G152)</f>
        <v>0</v>
      </c>
      <c r="AL152" s="1322">
        <f>IF(ISERROR(VLOOKUP(VLOOKUP($A152, 'E4 TB Allocation Details'!$A$18:$L$214, MATCH("Customer ID", 'E4 TB Allocation Details'!$A$18:$L$18, 0),FALSE), 'E2 Allocators'!$B$15:$W$358, MATCH('O5 Details by Class &amp; Accounts'!AL$18, 'E2 Allocators'!$B$15:$W$15, 0),FALSE)*$G152), 0, VLOOKUP(VLOOKUP($A152, 'E4 TB Allocation Details'!$A$18:$L$214, MATCH("Customer ID", 'E4 TB Allocation Details'!$A$18:$L$18, 0),FALSE), 'E2 Allocators'!$B$15:$W$358, MATCH('O5 Details by Class &amp; Accounts'!AL$18, 'E2 Allocators'!$B$15:$W$15, 0),FALSE)*$G152)</f>
        <v>0</v>
      </c>
      <c r="AM152" s="1322">
        <f>IF(ISERROR(VLOOKUP(VLOOKUP($A152, 'E4 TB Allocation Details'!$A$18:$L$214, MATCH("Customer ID", 'E4 TB Allocation Details'!$A$18:$L$18, 0),FALSE), 'E2 Allocators'!$B$15:$W$358, MATCH('O5 Details by Class &amp; Accounts'!AM$18, 'E2 Allocators'!$B$15:$W$15, 0),FALSE)*$G152), 0, VLOOKUP(VLOOKUP($A152, 'E4 TB Allocation Details'!$A$18:$L$214, MATCH("Customer ID", 'E4 TB Allocation Details'!$A$18:$L$18, 0),FALSE), 'E2 Allocators'!$B$15:$W$358, MATCH('O5 Details by Class &amp; Accounts'!AM$18, 'E2 Allocators'!$B$15:$W$15, 0),FALSE)*$G152)</f>
        <v>0</v>
      </c>
      <c r="AN152" s="1322">
        <f>IF(ISERROR(VLOOKUP(VLOOKUP($A152, 'E4 TB Allocation Details'!$A$18:$L$214, MATCH("Customer ID", 'E4 TB Allocation Details'!$A$18:$L$18, 0),FALSE), 'E2 Allocators'!$B$15:$W$358, MATCH('O5 Details by Class &amp; Accounts'!AN$18, 'E2 Allocators'!$B$15:$W$15, 0),FALSE)*$G152), 0, VLOOKUP(VLOOKUP($A152, 'E4 TB Allocation Details'!$A$18:$L$214, MATCH("Customer ID", 'E4 TB Allocation Details'!$A$18:$L$18, 0),FALSE), 'E2 Allocators'!$B$15:$W$358, MATCH('O5 Details by Class &amp; Accounts'!AN$18, 'E2 Allocators'!$B$15:$W$15, 0),FALSE)*$G152)</f>
        <v>0</v>
      </c>
      <c r="AO152" s="1322">
        <f>IF(ISERROR(VLOOKUP(VLOOKUP($A152, 'E4 TB Allocation Details'!$A$18:$L$214, MATCH("Customer ID", 'E4 TB Allocation Details'!$A$18:$L$18, 0),FALSE), 'E2 Allocators'!$B$15:$W$358, MATCH('O5 Details by Class &amp; Accounts'!AO$18, 'E2 Allocators'!$B$15:$W$15, 0),FALSE)*$G152), 0, VLOOKUP(VLOOKUP($A152, 'E4 TB Allocation Details'!$A$18:$L$214, MATCH("Customer ID", 'E4 TB Allocation Details'!$A$18:$L$18, 0),FALSE), 'E2 Allocators'!$B$15:$W$358, MATCH('O5 Details by Class &amp; Accounts'!AO$18, 'E2 Allocators'!$B$15:$W$15, 0),FALSE)*$G152)</f>
        <v>0</v>
      </c>
      <c r="AP152" s="1322">
        <f>IF(ISERROR(VLOOKUP(VLOOKUP($A152, 'E4 TB Allocation Details'!$A$18:$L$214, MATCH("Customer ID", 'E4 TB Allocation Details'!$A$18:$L$18, 0),FALSE), 'E2 Allocators'!$B$15:$W$358, MATCH('O5 Details by Class &amp; Accounts'!AP$18, 'E2 Allocators'!$B$15:$W$15, 0),FALSE)*$G152), 0, VLOOKUP(VLOOKUP($A152, 'E4 TB Allocation Details'!$A$18:$L$214, MATCH("Customer ID", 'E4 TB Allocation Details'!$A$18:$L$18, 0),FALSE), 'E2 Allocators'!$B$15:$W$358, MATCH('O5 Details by Class &amp; Accounts'!AP$18, 'E2 Allocators'!$B$15:$W$15, 0),FALSE)*$G152)</f>
        <v>0</v>
      </c>
      <c r="AQ152" s="1322">
        <f>IF(ISERROR(VLOOKUP(VLOOKUP($A152, 'E4 TB Allocation Details'!$A$18:$L$214, MATCH("Customer ID", 'E4 TB Allocation Details'!$A$18:$L$18, 0),FALSE), 'E2 Allocators'!$B$15:$W$358, MATCH('O5 Details by Class &amp; Accounts'!AQ$18, 'E2 Allocators'!$B$15:$W$15, 0),FALSE)*$G152), 0, VLOOKUP(VLOOKUP($A152, 'E4 TB Allocation Details'!$A$18:$L$214, MATCH("Customer ID", 'E4 TB Allocation Details'!$A$18:$L$18, 0),FALSE), 'E2 Allocators'!$B$15:$W$358, MATCH('O5 Details by Class &amp; Accounts'!AQ$18, 'E2 Allocators'!$B$15:$W$15, 0),FALSE)*$G152)</f>
        <v>0</v>
      </c>
      <c r="AR152" s="1322">
        <f>IF(ISERROR(VLOOKUP(VLOOKUP($A152, 'E4 TB Allocation Details'!$A$18:$L$214, MATCH("Customer ID", 'E4 TB Allocation Details'!$A$18:$L$18, 0),FALSE), 'E2 Allocators'!$B$15:$W$358, MATCH('O5 Details by Class &amp; Accounts'!AR$18, 'E2 Allocators'!$B$15:$W$15, 0),FALSE)*$G152), 0, VLOOKUP(VLOOKUP($A152, 'E4 TB Allocation Details'!$A$18:$L$214, MATCH("Customer ID", 'E4 TB Allocation Details'!$A$18:$L$18, 0),FALSE), 'E2 Allocators'!$B$15:$W$358, MATCH('O5 Details by Class &amp; Accounts'!AR$18, 'E2 Allocators'!$B$15:$W$15, 0),FALSE)*$G152)</f>
        <v>0</v>
      </c>
      <c r="AS152" s="1322">
        <f>IF(ISERROR(VLOOKUP(VLOOKUP($A152, 'E4 TB Allocation Details'!$A$18:$L$214, MATCH("Customer ID", 'E4 TB Allocation Details'!$A$18:$L$18, 0),FALSE), 'E2 Allocators'!$B$15:$W$358, MATCH('O5 Details by Class &amp; Accounts'!AS$18, 'E2 Allocators'!$B$15:$W$15, 0),FALSE)*$G152), 0, VLOOKUP(VLOOKUP($A152, 'E4 TB Allocation Details'!$A$18:$L$214, MATCH("Customer ID", 'E4 TB Allocation Details'!$A$18:$L$18, 0),FALSE), 'E2 Allocators'!$B$15:$W$358, MATCH('O5 Details by Class &amp; Accounts'!AS$18, 'E2 Allocators'!$B$15:$W$15, 0),FALSE)*$G152)</f>
        <v>0</v>
      </c>
      <c r="AT152" s="1322">
        <f>IF(ISERROR(VLOOKUP(VLOOKUP($A152, 'E4 TB Allocation Details'!$A$18:$L$214, MATCH("Customer ID", 'E4 TB Allocation Details'!$A$18:$L$18, 0),FALSE), 'E2 Allocators'!$B$15:$W$358, MATCH('O5 Details by Class &amp; Accounts'!AT$18, 'E2 Allocators'!$B$15:$W$15, 0),FALSE)*$G152), 0, VLOOKUP(VLOOKUP($A152, 'E4 TB Allocation Details'!$A$18:$L$214, MATCH("Customer ID", 'E4 TB Allocation Details'!$A$18:$L$18, 0),FALSE), 'E2 Allocators'!$B$15:$W$358, MATCH('O5 Details by Class &amp; Accounts'!AT$18, 'E2 Allocators'!$B$15:$W$15, 0),FALSE)*$G152)</f>
        <v>0</v>
      </c>
      <c r="AU152" s="1322">
        <f>IF(ISERROR(VLOOKUP(VLOOKUP($A152, 'E4 TB Allocation Details'!$A$18:$L$214, MATCH("Customer ID", 'E4 TB Allocation Details'!$A$18:$L$18, 0),FALSE), 'E2 Allocators'!$B$15:$W$358, MATCH('O5 Details by Class &amp; Accounts'!AU$18, 'E2 Allocators'!$B$15:$W$15, 0),FALSE)*$G152), 0, VLOOKUP(VLOOKUP($A152, 'E4 TB Allocation Details'!$A$18:$L$214, MATCH("Customer ID", 'E4 TB Allocation Details'!$A$18:$L$18, 0),FALSE), 'E2 Allocators'!$B$15:$W$358, MATCH('O5 Details by Class &amp; Accounts'!AU$18, 'E2 Allocators'!$B$15:$W$15, 0),FALSE)*$G152)</f>
        <v>0</v>
      </c>
      <c r="AV152" s="1322">
        <f>IF(ISERROR(VLOOKUP(VLOOKUP($A152, 'E4 TB Allocation Details'!$A$18:$L$214, MATCH("Customer ID", 'E4 TB Allocation Details'!$A$18:$L$18, 0),FALSE), 'E2 Allocators'!$B$15:$W$358, MATCH('O5 Details by Class &amp; Accounts'!AV$18, 'E2 Allocators'!$B$15:$W$15, 0),FALSE)*$G152), 0, VLOOKUP(VLOOKUP($A152, 'E4 TB Allocation Details'!$A$18:$L$214, MATCH("Customer ID", 'E4 TB Allocation Details'!$A$18:$L$18, 0),FALSE), 'E2 Allocators'!$B$15:$W$358, MATCH('O5 Details by Class &amp; Accounts'!AV$18, 'E2 Allocators'!$B$15:$W$15, 0),FALSE)*$G152)</f>
        <v>0</v>
      </c>
      <c r="AW152" s="1322">
        <f>IF(ISERROR(VLOOKUP(VLOOKUP($A152, 'E4 TB Allocation Details'!$A$18:$L$214, MATCH("Customer ID", 'E4 TB Allocation Details'!$A$18:$L$18, 0),FALSE), 'E2 Allocators'!$B$15:$W$358, MATCH('O5 Details by Class &amp; Accounts'!AW$18, 'E2 Allocators'!$B$15:$W$15, 0),FALSE)*$G152), 0, VLOOKUP(VLOOKUP($A152, 'E4 TB Allocation Details'!$A$18:$L$214, MATCH("Customer ID", 'E4 TB Allocation Details'!$A$18:$L$18, 0),FALSE), 'E2 Allocators'!$B$15:$W$358, MATCH('O5 Details by Class &amp; Accounts'!AW$18, 'E2 Allocators'!$B$15:$W$15, 0),FALSE)*$G152)</f>
        <v>0</v>
      </c>
      <c r="AX152" s="1322">
        <f t="shared" si="40"/>
        <v>0</v>
      </c>
      <c r="AY152" s="1322">
        <f>IF(ISERROR(VLOOKUP(VLOOKUP($A152, 'E4 TB Allocation Details'!$A$18:$L$214, MATCH("Misc ID", 'E4 TB Allocation Details'!$A$18:$L$18, 0),FALSE), 'E2 Allocators'!$B$15:$W$358, MATCH('O5 Details by Class &amp; Accounts'!AY$18, 'E2 Allocators'!$B$15:$W$15, 0),FALSE)*$E152), 0, VLOOKUP(VLOOKUP($A152, 'E4 TB Allocation Details'!$A$18:$L$214, MATCH("Misc ID", 'E4 TB Allocation Details'!$A$18:$L$18, 0),FALSE), 'E2 Allocators'!$B$15:$W$358, MATCH('O5 Details by Class &amp; Accounts'!AY$18, 'E2 Allocators'!$B$15:$W$15, 0),FALSE)*$E152)</f>
        <v>0</v>
      </c>
      <c r="AZ152" s="1322">
        <f>IF(ISERROR(VLOOKUP(VLOOKUP($A152, 'E4 TB Allocation Details'!$A$18:$L$214, MATCH("Misc ID", 'E4 TB Allocation Details'!$A$18:$L$18, 0),FALSE), 'E2 Allocators'!$B$15:$W$358, MATCH('O5 Details by Class &amp; Accounts'!AZ$18, 'E2 Allocators'!$B$15:$W$15, 0),FALSE)*$E152), 0, VLOOKUP(VLOOKUP($A152, 'E4 TB Allocation Details'!$A$18:$L$214, MATCH("Misc ID", 'E4 TB Allocation Details'!$A$18:$L$18, 0),FALSE), 'E2 Allocators'!$B$15:$W$358, MATCH('O5 Details by Class &amp; Accounts'!AZ$18, 'E2 Allocators'!$B$15:$W$15, 0),FALSE)*$E152)</f>
        <v>0</v>
      </c>
      <c r="BA152" s="1322">
        <f>IF(ISERROR(VLOOKUP(VLOOKUP($A152, 'E4 TB Allocation Details'!$A$18:$L$214, MATCH("Misc ID", 'E4 TB Allocation Details'!$A$18:$L$18, 0),FALSE), 'E2 Allocators'!$B$15:$W$358, MATCH('O5 Details by Class &amp; Accounts'!BA$18, 'E2 Allocators'!$B$15:$W$15, 0),FALSE)*$E152), 0, VLOOKUP(VLOOKUP($A152, 'E4 TB Allocation Details'!$A$18:$L$214, MATCH("Misc ID", 'E4 TB Allocation Details'!$A$18:$L$18, 0),FALSE), 'E2 Allocators'!$B$15:$W$358, MATCH('O5 Details by Class &amp; Accounts'!BA$18, 'E2 Allocators'!$B$15:$W$15, 0),FALSE)*$E152)</f>
        <v>0</v>
      </c>
      <c r="BB152" s="1322">
        <f>IF(ISERROR(VLOOKUP(VLOOKUP($A152, 'E4 TB Allocation Details'!$A$18:$L$214, MATCH("Misc ID", 'E4 TB Allocation Details'!$A$18:$L$18, 0),FALSE), 'E2 Allocators'!$B$15:$W$358, MATCH('O5 Details by Class &amp; Accounts'!BB$18, 'E2 Allocators'!$B$15:$W$15, 0),FALSE)*$E152), 0, VLOOKUP(VLOOKUP($A152, 'E4 TB Allocation Details'!$A$18:$L$214, MATCH("Misc ID", 'E4 TB Allocation Details'!$A$18:$L$18, 0),FALSE), 'E2 Allocators'!$B$15:$W$358, MATCH('O5 Details by Class &amp; Accounts'!BB$18, 'E2 Allocators'!$B$15:$W$15, 0),FALSE)*$E152)</f>
        <v>0</v>
      </c>
      <c r="BC152" s="1322">
        <f>IF(ISERROR(VLOOKUP(VLOOKUP($A152, 'E4 TB Allocation Details'!$A$18:$L$214, MATCH("Misc ID", 'E4 TB Allocation Details'!$A$18:$L$18, 0),FALSE), 'E2 Allocators'!$B$15:$W$358, MATCH('O5 Details by Class &amp; Accounts'!BC$18, 'E2 Allocators'!$B$15:$W$15, 0),FALSE)*$E152), 0, VLOOKUP(VLOOKUP($A152, 'E4 TB Allocation Details'!$A$18:$L$214, MATCH("Misc ID", 'E4 TB Allocation Details'!$A$18:$L$18, 0),FALSE), 'E2 Allocators'!$B$15:$W$358, MATCH('O5 Details by Class &amp; Accounts'!BC$18, 'E2 Allocators'!$B$15:$W$15, 0),FALSE)*$E152)</f>
        <v>0</v>
      </c>
      <c r="BD152" s="1322">
        <f>IF(ISERROR(VLOOKUP(VLOOKUP($A152, 'E4 TB Allocation Details'!$A$18:$L$214, MATCH("Misc ID", 'E4 TB Allocation Details'!$A$18:$L$18, 0),FALSE), 'E2 Allocators'!$B$15:$W$358, MATCH('O5 Details by Class &amp; Accounts'!BD$18, 'E2 Allocators'!$B$15:$W$15, 0),FALSE)*$E152), 0, VLOOKUP(VLOOKUP($A152, 'E4 TB Allocation Details'!$A$18:$L$214, MATCH("Misc ID", 'E4 TB Allocation Details'!$A$18:$L$18, 0),FALSE), 'E2 Allocators'!$B$15:$W$358, MATCH('O5 Details by Class &amp; Accounts'!BD$18, 'E2 Allocators'!$B$15:$W$15, 0),FALSE)*$E152)</f>
        <v>0</v>
      </c>
      <c r="BE152" s="1322">
        <f>IF(ISERROR(VLOOKUP(VLOOKUP($A152, 'E4 TB Allocation Details'!$A$18:$L$214, MATCH("Misc ID", 'E4 TB Allocation Details'!$A$18:$L$18, 0),FALSE), 'E2 Allocators'!$B$15:$W$358, MATCH('O5 Details by Class &amp; Accounts'!BE$18, 'E2 Allocators'!$B$15:$W$15, 0),FALSE)*$E152), 0, VLOOKUP(VLOOKUP($A152, 'E4 TB Allocation Details'!$A$18:$L$214, MATCH("Misc ID", 'E4 TB Allocation Details'!$A$18:$L$18, 0),FALSE), 'E2 Allocators'!$B$15:$W$358, MATCH('O5 Details by Class &amp; Accounts'!BE$18, 'E2 Allocators'!$B$15:$W$15, 0),FALSE)*$E152)</f>
        <v>0</v>
      </c>
      <c r="BF152" s="1322">
        <f>IF(ISERROR(VLOOKUP(VLOOKUP($A152, 'E4 TB Allocation Details'!$A$18:$L$214, MATCH("Misc ID", 'E4 TB Allocation Details'!$A$18:$L$18, 0),FALSE), 'E2 Allocators'!$B$15:$W$358, MATCH('O5 Details by Class &amp; Accounts'!BF$18, 'E2 Allocators'!$B$15:$W$15, 0),FALSE)*$E152), 0, VLOOKUP(VLOOKUP($A152, 'E4 TB Allocation Details'!$A$18:$L$214, MATCH("Misc ID", 'E4 TB Allocation Details'!$A$18:$L$18, 0),FALSE), 'E2 Allocators'!$B$15:$W$358, MATCH('O5 Details by Class &amp; Accounts'!BF$18, 'E2 Allocators'!$B$15:$W$15, 0),FALSE)*$E152)</f>
        <v>0</v>
      </c>
      <c r="BG152" s="1322">
        <f>IF(ISERROR(VLOOKUP(VLOOKUP($A152, 'E4 TB Allocation Details'!$A$18:$L$214, MATCH("Misc ID", 'E4 TB Allocation Details'!$A$18:$L$18, 0),FALSE), 'E2 Allocators'!$B$15:$W$358, MATCH('O5 Details by Class &amp; Accounts'!BG$18, 'E2 Allocators'!$B$15:$W$15, 0),FALSE)*$E152), 0, VLOOKUP(VLOOKUP($A152, 'E4 TB Allocation Details'!$A$18:$L$214, MATCH("Misc ID", 'E4 TB Allocation Details'!$A$18:$L$18, 0),FALSE), 'E2 Allocators'!$B$15:$W$358, MATCH('O5 Details by Class &amp; Accounts'!BG$18, 'E2 Allocators'!$B$15:$W$15, 0),FALSE)*$E152)</f>
        <v>0</v>
      </c>
      <c r="BH152" s="1322">
        <f>IF(ISERROR(VLOOKUP(VLOOKUP($A152, 'E4 TB Allocation Details'!$A$18:$L$214, MATCH("Misc ID", 'E4 TB Allocation Details'!$A$18:$L$18, 0),FALSE), 'E2 Allocators'!$B$15:$W$358, MATCH('O5 Details by Class &amp; Accounts'!BH$18, 'E2 Allocators'!$B$15:$W$15, 0),FALSE)*$E152), 0, VLOOKUP(VLOOKUP($A152, 'E4 TB Allocation Details'!$A$18:$L$214, MATCH("Misc ID", 'E4 TB Allocation Details'!$A$18:$L$18, 0),FALSE), 'E2 Allocators'!$B$15:$W$358, MATCH('O5 Details by Class &amp; Accounts'!BH$18, 'E2 Allocators'!$B$15:$W$15, 0),FALSE)*$E152)</f>
        <v>0</v>
      </c>
      <c r="BI152" s="1322">
        <f>IF(ISERROR(VLOOKUP(VLOOKUP($A152, 'E4 TB Allocation Details'!$A$18:$L$214, MATCH("Misc ID", 'E4 TB Allocation Details'!$A$18:$L$18, 0),FALSE), 'E2 Allocators'!$B$15:$W$358, MATCH('O5 Details by Class &amp; Accounts'!BI$18, 'E2 Allocators'!$B$15:$W$15, 0),FALSE)*$E152), 0, VLOOKUP(VLOOKUP($A152, 'E4 TB Allocation Details'!$A$18:$L$214, MATCH("Misc ID", 'E4 TB Allocation Details'!$A$18:$L$18, 0),FALSE), 'E2 Allocators'!$B$15:$W$358, MATCH('O5 Details by Class &amp; Accounts'!BI$18, 'E2 Allocators'!$B$15:$W$15, 0),FALSE)*$E152)</f>
        <v>0</v>
      </c>
      <c r="BJ152" s="1322">
        <f>IF(ISERROR(VLOOKUP(VLOOKUP($A152, 'E4 TB Allocation Details'!$A$18:$L$214, MATCH("Misc ID", 'E4 TB Allocation Details'!$A$18:$L$18, 0),FALSE), 'E2 Allocators'!$B$15:$W$358, MATCH('O5 Details by Class &amp; Accounts'!BJ$18, 'E2 Allocators'!$B$15:$W$15, 0),FALSE)*$E152), 0, VLOOKUP(VLOOKUP($A152, 'E4 TB Allocation Details'!$A$18:$L$214, MATCH("Misc ID", 'E4 TB Allocation Details'!$A$18:$L$18, 0),FALSE), 'E2 Allocators'!$B$15:$W$358, MATCH('O5 Details by Class &amp; Accounts'!BJ$18, 'E2 Allocators'!$B$15:$W$15, 0),FALSE)*$E152)</f>
        <v>0</v>
      </c>
      <c r="BK152" s="1322">
        <f>IF(ISERROR(VLOOKUP(VLOOKUP($A152, 'E4 TB Allocation Details'!$A$18:$L$214, MATCH("Misc ID", 'E4 TB Allocation Details'!$A$18:$L$18, 0),FALSE), 'E2 Allocators'!$B$15:$W$358, MATCH('O5 Details by Class &amp; Accounts'!BK$18, 'E2 Allocators'!$B$15:$W$15, 0),FALSE)*$E152), 0, VLOOKUP(VLOOKUP($A152, 'E4 TB Allocation Details'!$A$18:$L$214, MATCH("Misc ID", 'E4 TB Allocation Details'!$A$18:$L$18, 0),FALSE), 'E2 Allocators'!$B$15:$W$358, MATCH('O5 Details by Class &amp; Accounts'!BK$18, 'E2 Allocators'!$B$15:$W$15, 0),FALSE)*$E152)</f>
        <v>0</v>
      </c>
      <c r="BL152" s="1322">
        <f>IF(ISERROR(VLOOKUP(VLOOKUP($A152, 'E4 TB Allocation Details'!$A$18:$L$214, MATCH("Misc ID", 'E4 TB Allocation Details'!$A$18:$L$18, 0),FALSE), 'E2 Allocators'!$B$15:$W$358, MATCH('O5 Details by Class &amp; Accounts'!BL$18, 'E2 Allocators'!$B$15:$W$15, 0),FALSE)*$E152), 0, VLOOKUP(VLOOKUP($A152, 'E4 TB Allocation Details'!$A$18:$L$214, MATCH("Misc ID", 'E4 TB Allocation Details'!$A$18:$L$18, 0),FALSE), 'E2 Allocators'!$B$15:$W$358, MATCH('O5 Details by Class &amp; Accounts'!BL$18, 'E2 Allocators'!$B$15:$W$15, 0),FALSE)*$E152)</f>
        <v>0</v>
      </c>
      <c r="BM152" s="1322">
        <f>IF(ISERROR(VLOOKUP(VLOOKUP($A152, 'E4 TB Allocation Details'!$A$18:$L$214, MATCH("Misc ID", 'E4 TB Allocation Details'!$A$18:$L$18, 0),FALSE), 'E2 Allocators'!$B$15:$W$358, MATCH('O5 Details by Class &amp; Accounts'!BM$18, 'E2 Allocators'!$B$15:$W$15, 0),FALSE)*$E152), 0, VLOOKUP(VLOOKUP($A152, 'E4 TB Allocation Details'!$A$18:$L$214, MATCH("Misc ID", 'E4 TB Allocation Details'!$A$18:$L$18, 0),FALSE), 'E2 Allocators'!$B$15:$W$358, MATCH('O5 Details by Class &amp; Accounts'!BM$18, 'E2 Allocators'!$B$15:$W$15, 0),FALSE)*$E152)</f>
        <v>0</v>
      </c>
      <c r="BN152" s="1322">
        <f>IF(ISERROR(VLOOKUP(VLOOKUP($A152, 'E4 TB Allocation Details'!$A$18:$L$214, MATCH("Misc ID", 'E4 TB Allocation Details'!$A$18:$L$18, 0),FALSE), 'E2 Allocators'!$B$15:$W$358, MATCH('O5 Details by Class &amp; Accounts'!BN$18, 'E2 Allocators'!$B$15:$W$15, 0),FALSE)*$E152), 0, VLOOKUP(VLOOKUP($A152, 'E4 TB Allocation Details'!$A$18:$L$214, MATCH("Misc ID", 'E4 TB Allocation Details'!$A$18:$L$18, 0),FALSE), 'E2 Allocators'!$B$15:$W$358, MATCH('O5 Details by Class &amp; Accounts'!BN$18, 'E2 Allocators'!$B$15:$W$15, 0),FALSE)*$E152)</f>
        <v>0</v>
      </c>
      <c r="BO152" s="1322">
        <f>IF(ISERROR(VLOOKUP(VLOOKUP($A152, 'E4 TB Allocation Details'!$A$18:$L$214, MATCH("Misc ID", 'E4 TB Allocation Details'!$A$18:$L$18, 0),FALSE), 'E2 Allocators'!$B$15:$W$358, MATCH('O5 Details by Class &amp; Accounts'!BO$18, 'E2 Allocators'!$B$15:$W$15, 0),FALSE)*$E152), 0, VLOOKUP(VLOOKUP($A152, 'E4 TB Allocation Details'!$A$18:$L$214, MATCH("Misc ID", 'E4 TB Allocation Details'!$A$18:$L$18, 0),FALSE), 'E2 Allocators'!$B$15:$W$358, MATCH('O5 Details by Class &amp; Accounts'!BO$18, 'E2 Allocators'!$B$15:$W$15, 0),FALSE)*$E152)</f>
        <v>0</v>
      </c>
      <c r="BP152" s="1322">
        <f>IF(ISERROR(VLOOKUP(VLOOKUP($A152, 'E4 TB Allocation Details'!$A$18:$L$214, MATCH("Misc ID", 'E4 TB Allocation Details'!$A$18:$L$18, 0),FALSE), 'E2 Allocators'!$B$15:$W$358, MATCH('O5 Details by Class &amp; Accounts'!BP$18, 'E2 Allocators'!$B$15:$W$15, 0),FALSE)*$E152), 0, VLOOKUP(VLOOKUP($A152, 'E4 TB Allocation Details'!$A$18:$L$214, MATCH("Misc ID", 'E4 TB Allocation Details'!$A$18:$L$18, 0),FALSE), 'E2 Allocators'!$B$15:$W$358, MATCH('O5 Details by Class &amp; Accounts'!BP$18, 'E2 Allocators'!$B$15:$W$15, 0),FALSE)*$E152)</f>
        <v>0</v>
      </c>
      <c r="BQ152" s="1322">
        <f>IF(ISERROR(VLOOKUP(VLOOKUP($A152, 'E4 TB Allocation Details'!$A$18:$L$214, MATCH("Misc ID", 'E4 TB Allocation Details'!$A$18:$L$18, 0),FALSE), 'E2 Allocators'!$B$15:$W$358, MATCH('O5 Details by Class &amp; Accounts'!BQ$18, 'E2 Allocators'!$B$15:$W$15, 0),FALSE)*$E152), 0, VLOOKUP(VLOOKUP($A152, 'E4 TB Allocation Details'!$A$18:$L$214, MATCH("Misc ID", 'E4 TB Allocation Details'!$A$18:$L$18, 0),FALSE), 'E2 Allocators'!$B$15:$W$358, MATCH('O5 Details by Class &amp; Accounts'!BQ$18, 'E2 Allocators'!$B$15:$W$15, 0),FALSE)*$E152)</f>
        <v>0</v>
      </c>
      <c r="BR152" s="1322">
        <f>IF(ISERROR(VLOOKUP(VLOOKUP($A152, 'E4 TB Allocation Details'!$A$18:$L$214, MATCH("Misc ID", 'E4 TB Allocation Details'!$A$18:$L$18, 0),FALSE), 'E2 Allocators'!$B$15:$W$358, MATCH('O5 Details by Class &amp; Accounts'!BR$18, 'E2 Allocators'!$B$15:$W$15, 0),FALSE)*$E152), 0, VLOOKUP(VLOOKUP($A152, 'E4 TB Allocation Details'!$A$18:$L$214, MATCH("Misc ID", 'E4 TB Allocation Details'!$A$18:$L$18, 0),FALSE), 'E2 Allocators'!$B$15:$W$358, MATCH('O5 Details by Class &amp; Accounts'!BR$18, 'E2 Allocators'!$B$15:$W$15, 0),FALSE)*$E152)</f>
        <v>0</v>
      </c>
      <c r="BS152" s="1322">
        <f t="shared" si="41"/>
        <v>0</v>
      </c>
      <c r="BT152" s="1322">
        <f>IF(ISERROR(VLOOKUP(VLOOKUP($A152, 'E4 TB Allocation Details'!$A$18:$L$214, MATCH("A &amp; G ID", 'E4 TB Allocation Details'!$A$18:$L$18, 0),FALSE), 'E2 Allocators'!$B$15:$W$358, MATCH('O5 Details by Class &amp; Accounts'!BT$18, 'E2 Allocators'!$B$15:$W$15, 0),FALSE)*$E152), 0, VLOOKUP(VLOOKUP($A152, 'E4 TB Allocation Details'!$A$18:$L$214, MATCH("A &amp; G ID", 'E4 TB Allocation Details'!$A$18:$L$18, 0),FALSE), 'E2 Allocators'!$B$15:$W$358, MATCH('O5 Details by Class &amp; Accounts'!BT$18, 'E2 Allocators'!$B$15:$W$15, 0),FALSE)*$E152)</f>
        <v>0</v>
      </c>
      <c r="BU152" s="1322">
        <f>IF(ISERROR(VLOOKUP(VLOOKUP($A152, 'E4 TB Allocation Details'!$A$18:$L$214, MATCH("A &amp; G ID", 'E4 TB Allocation Details'!$A$18:$L$18, 0),FALSE), 'E2 Allocators'!$B$15:$W$358, MATCH('O5 Details by Class &amp; Accounts'!BU$18, 'E2 Allocators'!$B$15:$W$15, 0),FALSE)*$E152), 0, VLOOKUP(VLOOKUP($A152, 'E4 TB Allocation Details'!$A$18:$L$214, MATCH("A &amp; G ID", 'E4 TB Allocation Details'!$A$18:$L$18, 0),FALSE), 'E2 Allocators'!$B$15:$W$358, MATCH('O5 Details by Class &amp; Accounts'!BU$18, 'E2 Allocators'!$B$15:$W$15, 0),FALSE)*$E152)</f>
        <v>0</v>
      </c>
      <c r="BV152" s="1322">
        <f>IF(ISERROR(VLOOKUP(VLOOKUP($A152, 'E4 TB Allocation Details'!$A$18:$L$214, MATCH("A &amp; G ID", 'E4 TB Allocation Details'!$A$18:$L$18, 0),FALSE), 'E2 Allocators'!$B$15:$W$358, MATCH('O5 Details by Class &amp; Accounts'!BV$18, 'E2 Allocators'!$B$15:$W$15, 0),FALSE)*$E152), 0, VLOOKUP(VLOOKUP($A152, 'E4 TB Allocation Details'!$A$18:$L$214, MATCH("A &amp; G ID", 'E4 TB Allocation Details'!$A$18:$L$18, 0),FALSE), 'E2 Allocators'!$B$15:$W$358, MATCH('O5 Details by Class &amp; Accounts'!BV$18, 'E2 Allocators'!$B$15:$W$15, 0),FALSE)*$E152)</f>
        <v>0</v>
      </c>
      <c r="BW152" s="1322">
        <f>IF(ISERROR(VLOOKUP(VLOOKUP($A152, 'E4 TB Allocation Details'!$A$18:$L$214, MATCH("A &amp; G ID", 'E4 TB Allocation Details'!$A$18:$L$18, 0),FALSE), 'E2 Allocators'!$B$15:$W$358, MATCH('O5 Details by Class &amp; Accounts'!BW$18, 'E2 Allocators'!$B$15:$W$15, 0),FALSE)*$E152), 0, VLOOKUP(VLOOKUP($A152, 'E4 TB Allocation Details'!$A$18:$L$214, MATCH("A &amp; G ID", 'E4 TB Allocation Details'!$A$18:$L$18, 0),FALSE), 'E2 Allocators'!$B$15:$W$358, MATCH('O5 Details by Class &amp; Accounts'!BW$18, 'E2 Allocators'!$B$15:$W$15, 0),FALSE)*$E152)</f>
        <v>0</v>
      </c>
      <c r="BX152" s="1322">
        <f>IF(ISERROR(VLOOKUP(VLOOKUP($A152, 'E4 TB Allocation Details'!$A$18:$L$214, MATCH("A &amp; G ID", 'E4 TB Allocation Details'!$A$18:$L$18, 0),FALSE), 'E2 Allocators'!$B$15:$W$358, MATCH('O5 Details by Class &amp; Accounts'!BX$18, 'E2 Allocators'!$B$15:$W$15, 0),FALSE)*$E152), 0, VLOOKUP(VLOOKUP($A152, 'E4 TB Allocation Details'!$A$18:$L$214, MATCH("A &amp; G ID", 'E4 TB Allocation Details'!$A$18:$L$18, 0),FALSE), 'E2 Allocators'!$B$15:$W$358, MATCH('O5 Details by Class &amp; Accounts'!BX$18, 'E2 Allocators'!$B$15:$W$15, 0),FALSE)*$E152)</f>
        <v>0</v>
      </c>
      <c r="BY152" s="1322">
        <f>IF(ISERROR(VLOOKUP(VLOOKUP($A152, 'E4 TB Allocation Details'!$A$18:$L$214, MATCH("A &amp; G ID", 'E4 TB Allocation Details'!$A$18:$L$18, 0),FALSE), 'E2 Allocators'!$B$15:$W$358, MATCH('O5 Details by Class &amp; Accounts'!BY$18, 'E2 Allocators'!$B$15:$W$15, 0),FALSE)*$E152), 0, VLOOKUP(VLOOKUP($A152, 'E4 TB Allocation Details'!$A$18:$L$214, MATCH("A &amp; G ID", 'E4 TB Allocation Details'!$A$18:$L$18, 0),FALSE), 'E2 Allocators'!$B$15:$W$358, MATCH('O5 Details by Class &amp; Accounts'!BY$18, 'E2 Allocators'!$B$15:$W$15, 0),FALSE)*$E152)</f>
        <v>0</v>
      </c>
      <c r="BZ152" s="1322">
        <f>IF(ISERROR(VLOOKUP(VLOOKUP($A152, 'E4 TB Allocation Details'!$A$18:$L$214, MATCH("A &amp; G ID", 'E4 TB Allocation Details'!$A$18:$L$18, 0),FALSE), 'E2 Allocators'!$B$15:$W$358, MATCH('O5 Details by Class &amp; Accounts'!BZ$18, 'E2 Allocators'!$B$15:$W$15, 0),FALSE)*$E152), 0, VLOOKUP(VLOOKUP($A152, 'E4 TB Allocation Details'!$A$18:$L$214, MATCH("A &amp; G ID", 'E4 TB Allocation Details'!$A$18:$L$18, 0),FALSE), 'E2 Allocators'!$B$15:$W$358, MATCH('O5 Details by Class &amp; Accounts'!BZ$18, 'E2 Allocators'!$B$15:$W$15, 0),FALSE)*$E152)</f>
        <v>0</v>
      </c>
      <c r="CA152" s="1322">
        <f>IF(ISERROR(VLOOKUP(VLOOKUP($A152, 'E4 TB Allocation Details'!$A$18:$L$214, MATCH("A &amp; G ID", 'E4 TB Allocation Details'!$A$18:$L$18, 0),FALSE), 'E2 Allocators'!$B$15:$W$358, MATCH('O5 Details by Class &amp; Accounts'!CA$18, 'E2 Allocators'!$B$15:$W$15, 0),FALSE)*$E152), 0, VLOOKUP(VLOOKUP($A152, 'E4 TB Allocation Details'!$A$18:$L$214, MATCH("A &amp; G ID", 'E4 TB Allocation Details'!$A$18:$L$18, 0),FALSE), 'E2 Allocators'!$B$15:$W$358, MATCH('O5 Details by Class &amp; Accounts'!CA$18, 'E2 Allocators'!$B$15:$W$15, 0),FALSE)*$E152)</f>
        <v>0</v>
      </c>
      <c r="CB152" s="1322">
        <f>IF(ISERROR(VLOOKUP(VLOOKUP($A152, 'E4 TB Allocation Details'!$A$18:$L$214, MATCH("A &amp; G ID", 'E4 TB Allocation Details'!$A$18:$L$18, 0),FALSE), 'E2 Allocators'!$B$15:$W$358, MATCH('O5 Details by Class &amp; Accounts'!CB$18, 'E2 Allocators'!$B$15:$W$15, 0),FALSE)*$E152), 0, VLOOKUP(VLOOKUP($A152, 'E4 TB Allocation Details'!$A$18:$L$214, MATCH("A &amp; G ID", 'E4 TB Allocation Details'!$A$18:$L$18, 0),FALSE), 'E2 Allocators'!$B$15:$W$358, MATCH('O5 Details by Class &amp; Accounts'!CB$18, 'E2 Allocators'!$B$15:$W$15, 0),FALSE)*$E152)</f>
        <v>0</v>
      </c>
      <c r="CC152" s="1322">
        <f>IF(ISERROR(VLOOKUP(VLOOKUP($A152, 'E4 TB Allocation Details'!$A$18:$L$214, MATCH("A &amp; G ID", 'E4 TB Allocation Details'!$A$18:$L$18, 0),FALSE), 'E2 Allocators'!$B$15:$W$358, MATCH('O5 Details by Class &amp; Accounts'!CC$18, 'E2 Allocators'!$B$15:$W$15, 0),FALSE)*$E152), 0, VLOOKUP(VLOOKUP($A152, 'E4 TB Allocation Details'!$A$18:$L$214, MATCH("A &amp; G ID", 'E4 TB Allocation Details'!$A$18:$L$18, 0),FALSE), 'E2 Allocators'!$B$15:$W$358, MATCH('O5 Details by Class &amp; Accounts'!CC$18, 'E2 Allocators'!$B$15:$W$15, 0),FALSE)*$E152)</f>
        <v>0</v>
      </c>
      <c r="CD152" s="1322">
        <f>IF(ISERROR(VLOOKUP(VLOOKUP($A152, 'E4 TB Allocation Details'!$A$18:$L$214, MATCH("A &amp; G ID", 'E4 TB Allocation Details'!$A$18:$L$18, 0),FALSE), 'E2 Allocators'!$B$15:$W$358, MATCH('O5 Details by Class &amp; Accounts'!CD$18, 'E2 Allocators'!$B$15:$W$15, 0),FALSE)*$E152), 0, VLOOKUP(VLOOKUP($A152, 'E4 TB Allocation Details'!$A$18:$L$214, MATCH("A &amp; G ID", 'E4 TB Allocation Details'!$A$18:$L$18, 0),FALSE), 'E2 Allocators'!$B$15:$W$358, MATCH('O5 Details by Class &amp; Accounts'!CD$18, 'E2 Allocators'!$B$15:$W$15, 0),FALSE)*$E152)</f>
        <v>0</v>
      </c>
      <c r="CE152" s="1322">
        <f>IF(ISERROR(VLOOKUP(VLOOKUP($A152, 'E4 TB Allocation Details'!$A$18:$L$214, MATCH("A &amp; G ID", 'E4 TB Allocation Details'!$A$18:$L$18, 0),FALSE), 'E2 Allocators'!$B$15:$W$358, MATCH('O5 Details by Class &amp; Accounts'!CE$18, 'E2 Allocators'!$B$15:$W$15, 0),FALSE)*$E152), 0, VLOOKUP(VLOOKUP($A152, 'E4 TB Allocation Details'!$A$18:$L$214, MATCH("A &amp; G ID", 'E4 TB Allocation Details'!$A$18:$L$18, 0),FALSE), 'E2 Allocators'!$B$15:$W$358, MATCH('O5 Details by Class &amp; Accounts'!CE$18, 'E2 Allocators'!$B$15:$W$15, 0),FALSE)*$E152)</f>
        <v>0</v>
      </c>
      <c r="CF152" s="1322">
        <f>IF(ISERROR(VLOOKUP(VLOOKUP($A152, 'E4 TB Allocation Details'!$A$18:$L$214, MATCH("A &amp; G ID", 'E4 TB Allocation Details'!$A$18:$L$18, 0),FALSE), 'E2 Allocators'!$B$15:$W$358, MATCH('O5 Details by Class &amp; Accounts'!CF$18, 'E2 Allocators'!$B$15:$W$15, 0),FALSE)*$E152), 0, VLOOKUP(VLOOKUP($A152, 'E4 TB Allocation Details'!$A$18:$L$214, MATCH("A &amp; G ID", 'E4 TB Allocation Details'!$A$18:$L$18, 0),FALSE), 'E2 Allocators'!$B$15:$W$358, MATCH('O5 Details by Class &amp; Accounts'!CF$18, 'E2 Allocators'!$B$15:$W$15, 0),FALSE)*$E152)</f>
        <v>0</v>
      </c>
      <c r="CG152" s="1322">
        <f>IF(ISERROR(VLOOKUP(VLOOKUP($A152, 'E4 TB Allocation Details'!$A$18:$L$214, MATCH("A &amp; G ID", 'E4 TB Allocation Details'!$A$18:$L$18, 0),FALSE), 'E2 Allocators'!$B$15:$W$358, MATCH('O5 Details by Class &amp; Accounts'!CG$18, 'E2 Allocators'!$B$15:$W$15, 0),FALSE)*$E152), 0, VLOOKUP(VLOOKUP($A152, 'E4 TB Allocation Details'!$A$18:$L$214, MATCH("A &amp; G ID", 'E4 TB Allocation Details'!$A$18:$L$18, 0),FALSE), 'E2 Allocators'!$B$15:$W$358, MATCH('O5 Details by Class &amp; Accounts'!CG$18, 'E2 Allocators'!$B$15:$W$15, 0),FALSE)*$E152)</f>
        <v>0</v>
      </c>
      <c r="CH152" s="1322">
        <f>IF(ISERROR(VLOOKUP(VLOOKUP($A152, 'E4 TB Allocation Details'!$A$18:$L$214, MATCH("A &amp; G ID", 'E4 TB Allocation Details'!$A$18:$L$18, 0),FALSE), 'E2 Allocators'!$B$15:$W$358, MATCH('O5 Details by Class &amp; Accounts'!CH$18, 'E2 Allocators'!$B$15:$W$15, 0),FALSE)*$E152), 0, VLOOKUP(VLOOKUP($A152, 'E4 TB Allocation Details'!$A$18:$L$214, MATCH("A &amp; G ID", 'E4 TB Allocation Details'!$A$18:$L$18, 0),FALSE), 'E2 Allocators'!$B$15:$W$358, MATCH('O5 Details by Class &amp; Accounts'!CH$18, 'E2 Allocators'!$B$15:$W$15, 0),FALSE)*$E152)</f>
        <v>0</v>
      </c>
      <c r="CI152" s="1322">
        <f>IF(ISERROR(VLOOKUP(VLOOKUP($A152, 'E4 TB Allocation Details'!$A$18:$L$214, MATCH("A &amp; G ID", 'E4 TB Allocation Details'!$A$18:$L$18, 0),FALSE), 'E2 Allocators'!$B$15:$W$358, MATCH('O5 Details by Class &amp; Accounts'!CI$18, 'E2 Allocators'!$B$15:$W$15, 0),FALSE)*$E152), 0, VLOOKUP(VLOOKUP($A152, 'E4 TB Allocation Details'!$A$18:$L$214, MATCH("A &amp; G ID", 'E4 TB Allocation Details'!$A$18:$L$18, 0),FALSE), 'E2 Allocators'!$B$15:$W$358, MATCH('O5 Details by Class &amp; Accounts'!CI$18, 'E2 Allocators'!$B$15:$W$15, 0),FALSE)*$E152)</f>
        <v>0</v>
      </c>
      <c r="CJ152" s="1322">
        <f>IF(ISERROR(VLOOKUP(VLOOKUP($A152, 'E4 TB Allocation Details'!$A$18:$L$214, MATCH("A &amp; G ID", 'E4 TB Allocation Details'!$A$18:$L$18, 0),FALSE), 'E2 Allocators'!$B$15:$W$358, MATCH('O5 Details by Class &amp; Accounts'!CJ$18, 'E2 Allocators'!$B$15:$W$15, 0),FALSE)*$E152), 0, VLOOKUP(VLOOKUP($A152, 'E4 TB Allocation Details'!$A$18:$L$214, MATCH("A &amp; G ID", 'E4 TB Allocation Details'!$A$18:$L$18, 0),FALSE), 'E2 Allocators'!$B$15:$W$358, MATCH('O5 Details by Class &amp; Accounts'!CJ$18, 'E2 Allocators'!$B$15:$W$15, 0),FALSE)*$E152)</f>
        <v>0</v>
      </c>
      <c r="CK152" s="1322">
        <f>IF(ISERROR(VLOOKUP(VLOOKUP($A152, 'E4 TB Allocation Details'!$A$18:$L$214, MATCH("A &amp; G ID", 'E4 TB Allocation Details'!$A$18:$L$18, 0),FALSE), 'E2 Allocators'!$B$15:$W$358, MATCH('O5 Details by Class &amp; Accounts'!CK$18, 'E2 Allocators'!$B$15:$W$15, 0),FALSE)*$E152), 0, VLOOKUP(VLOOKUP($A152, 'E4 TB Allocation Details'!$A$18:$L$214, MATCH("A &amp; G ID", 'E4 TB Allocation Details'!$A$18:$L$18, 0),FALSE), 'E2 Allocators'!$B$15:$W$358, MATCH('O5 Details by Class &amp; Accounts'!CK$18, 'E2 Allocators'!$B$15:$W$15, 0),FALSE)*$E152)</f>
        <v>0</v>
      </c>
      <c r="CL152" s="1322">
        <f>IF(ISERROR(VLOOKUP(VLOOKUP($A152, 'E4 TB Allocation Details'!$A$18:$L$214, MATCH("A &amp; G ID", 'E4 TB Allocation Details'!$A$18:$L$18, 0),FALSE), 'E2 Allocators'!$B$15:$W$358, MATCH('O5 Details by Class &amp; Accounts'!CL$18, 'E2 Allocators'!$B$15:$W$15, 0),FALSE)*$E152), 0, VLOOKUP(VLOOKUP($A152, 'E4 TB Allocation Details'!$A$18:$L$214, MATCH("A &amp; G ID", 'E4 TB Allocation Details'!$A$18:$L$18, 0),FALSE), 'E2 Allocators'!$B$15:$W$358, MATCH('O5 Details by Class &amp; Accounts'!CL$18, 'E2 Allocators'!$B$15:$W$15, 0),FALSE)*$E152)</f>
        <v>0</v>
      </c>
      <c r="CM152" s="1322">
        <f>IF(ISERROR(VLOOKUP(VLOOKUP($A152, 'E4 TB Allocation Details'!$A$18:$L$214, MATCH("A &amp; G ID", 'E4 TB Allocation Details'!$A$18:$L$18, 0),FALSE), 'E2 Allocators'!$B$15:$W$358, MATCH('O5 Details by Class &amp; Accounts'!CM$18, 'E2 Allocators'!$B$15:$W$15, 0),FALSE)*$E152), 0, VLOOKUP(VLOOKUP($A152, 'E4 TB Allocation Details'!$A$18:$L$214, MATCH("A &amp; G ID", 'E4 TB Allocation Details'!$A$18:$L$18, 0),FALSE), 'E2 Allocators'!$B$15:$W$358, MATCH('O5 Details by Class &amp; Accounts'!CM$18, 'E2 Allocators'!$B$15:$W$15, 0),FALSE)*$E152)</f>
        <v>0</v>
      </c>
      <c r="CN152" s="1322">
        <f t="shared" si="42"/>
        <v>0</v>
      </c>
      <c r="CO152" s="1651">
        <f t="shared" si="43"/>
        <v>0</v>
      </c>
      <c r="CQ152" s="1899" t="inlineStr">
        <is>
          <t/>
        </is>
      </c>
    </row>
    <row r="153" spans="1:95" s="64" customFormat="1" ht="12.75" x14ac:dyDescent="0.2">
      <c r="A153" s="1090">
        <v>5105</v>
      </c>
      <c r="B153" s="1089" t="s">
        <v>1336</v>
      </c>
      <c r="C153" s="1648">
        <f>IF(ISERROR(VLOOKUP($A153,'I3 TB Data'!$A$19:$H$483,MATCH('O5 Details by Class &amp; Accounts'!$C$18, 'I3 TB Data'!$A$19:$H$19,0),0)), 0, VLOOKUP($A153,'I3 TB Data'!$A$19:$H$483,MATCH('O5 Details by Class &amp; Accounts'!$C$18,'I3 TB Data'!$A$19:$H$19,0),0))</f>
        <v>29411.053299246105</v>
      </c>
      <c r="D153" s="1649"/>
      <c r="E153" s="1648">
        <f t="shared" si="44"/>
        <v>29411.053299246105</v>
      </c>
      <c r="F153" s="1650">
        <f>IF(ISERROR(VLOOKUP($A153, 'E1 Categorization'!A33:E124, MATCH("Customer Component", 'E1 Categorization'!$A$33:$E$33,0), 0)), 0, IF(VLOOKUP($A153, 'E1 Categorization'!A33:E124, MATCH("Customer Component", 'E1 Categorization'!$A$33:$E$33,0), 0)=0, 'O5 Details by Class &amp; Accounts'!$E153, IF(AND(VLOOKUP($A153, 'E1 Categorization'!A33:E124, MATCH("Customer Component", 'E1 Categorization'!$A$33:$E$33,0), 0) &gt;0, VLOOKUP($A153, 'E1 Categorization'!A33:E124, MATCH("Customer Component", 'E1 Categorization'!$A$33:$E$33,0), 0)&lt;1), 'O5 Details by Class &amp; Accounts'!$E153*(1-VLOOKUP($A153, 'E1 Categorization'!A33:E124, MATCH("Customer Component", 'E1 Categorization'!$A$33:$E$33,0), 0)), 0)))</f>
        <v>11764.421319698442</v>
      </c>
      <c r="G153" s="1650">
        <f>IF(ISERROR(VLOOKUP($A153, 'E1 Categorization'!A33:E124, MATCH("Customer Component", 'E1 Categorization'!$A$33:$E$33,0), 0)),0, IF(VLOOKUP($A153, 'E1 Categorization'!A33:E124, MATCH("Customer Component", 'E1 Categorization'!$A$33:$E$33,0), 0)=0, 0, IF(AND(VLOOKUP($A153, 'E1 Categorization'!A33:E124, MATCH("Customer Component", 'E1 Categorization'!$A$33:$E$33,0), 0) &gt;0, VLOOKUP($A153, 'E1 Categorization'!A33:E124, MATCH("Customer Component", 'E1 Categorization'!$A$33:$E$33,0), 0)&lt;1), 'O5 Details by Class &amp; Accounts'!$E153*(VLOOKUP($A153, 'E1 Categorization'!A33:E124, MATCH("Customer Component", 'E1 Categorization'!$A$33:$E$33,0), 0)), 'O5 Details by Class &amp; Accounts'!$E153)))</f>
        <v>17646.631979547663</v>
      </c>
      <c r="H153" s="1322">
        <f t="shared" si="38"/>
        <v>29411.053299246105</v>
      </c>
      <c r="I153" s="1322">
        <f>IF(ISERROR(VLOOKUP(VLOOKUP($A153, 'E4 TB Allocation Details'!$A$18:$L$214, MATCH("Demand ID", 'E4 TB Allocation Details'!$A$18:$L$18, 0),FALSE), 'E2 Allocators'!$B$15:$W$358, MATCH('O5 Details by Class &amp; Accounts'!I$18, 'E2 Allocators'!$B$15:$W$15, 0),FALSE)*$F153), 0, VLOOKUP(VLOOKUP($A153, 'E4 TB Allocation Details'!$A$18:$L$214, MATCH("Demand ID", 'E4 TB Allocation Details'!$A$18:$L$18, 0),FALSE), 'E2 Allocators'!$B$15:$W$358, MATCH('O5 Details by Class &amp; Accounts'!I$18, 'E2 Allocators'!$B$15:$W$15, 0),FALSE)*$F153)</f>
        <v>3489.7165978583857</v>
      </c>
      <c r="J153" s="1322">
        <f>IF(ISERROR(VLOOKUP(VLOOKUP($A153, 'E4 TB Allocation Details'!$A$18:$L$214, MATCH("Demand ID", 'E4 TB Allocation Details'!$A$18:$L$18, 0),FALSE), 'E2 Allocators'!$B$15:$W$358, MATCH('O5 Details by Class &amp; Accounts'!J$18, 'E2 Allocators'!$B$15:$W$15, 0),FALSE)*$F153), 0, VLOOKUP(VLOOKUP($A153, 'E4 TB Allocation Details'!$A$18:$L$214, MATCH("Demand ID", 'E4 TB Allocation Details'!$A$18:$L$18, 0),FALSE), 'E2 Allocators'!$B$15:$W$358, MATCH('O5 Details by Class &amp; Accounts'!J$18, 'E2 Allocators'!$B$15:$W$15, 0),FALSE)*$F153)</f>
        <v>3589.6620157905236</v>
      </c>
      <c r="K153" s="1322">
        <f>IF(ISERROR(VLOOKUP(VLOOKUP($A153, 'E4 TB Allocation Details'!$A$18:$L$214, MATCH("Demand ID", 'E4 TB Allocation Details'!$A$18:$L$18, 0),FALSE), 'E2 Allocators'!$B$15:$W$358, MATCH('O5 Details by Class &amp; Accounts'!K$18, 'E2 Allocators'!$B$15:$W$15, 0),FALSE)*$F153), 0, VLOOKUP(VLOOKUP($A153, 'E4 TB Allocation Details'!$A$18:$L$214, MATCH("Demand ID", 'E4 TB Allocation Details'!$A$18:$L$18, 0),FALSE), 'E2 Allocators'!$B$15:$W$358, MATCH('O5 Details by Class &amp; Accounts'!K$18, 'E2 Allocators'!$B$15:$W$15, 0),FALSE)*$F153)</f>
        <v>3837.7130419352211</v>
      </c>
      <c r="L153" s="1322">
        <f>IF(ISERROR(VLOOKUP(VLOOKUP($A153, 'E4 TB Allocation Details'!$A$18:$L$214, MATCH("Demand ID", 'E4 TB Allocation Details'!$A$18:$L$18, 0),FALSE), 'E2 Allocators'!$B$15:$W$358, MATCH('O5 Details by Class &amp; Accounts'!L$18, 'E2 Allocators'!$B$15:$W$15, 0),FALSE)*$F153), 0, VLOOKUP(VLOOKUP($A153, 'E4 TB Allocation Details'!$A$18:$L$214, MATCH("Demand ID", 'E4 TB Allocation Details'!$A$18:$L$18, 0),FALSE), 'E2 Allocators'!$B$15:$W$358, MATCH('O5 Details by Class &amp; Accounts'!L$18, 'E2 Allocators'!$B$15:$W$15, 0),FALSE)*$F153)</f>
        <v>0</v>
      </c>
      <c r="M153" s="1322">
        <f>IF(ISERROR(VLOOKUP(VLOOKUP($A153, 'E4 TB Allocation Details'!$A$18:$L$214, MATCH("Demand ID", 'E4 TB Allocation Details'!$A$18:$L$18, 0),FALSE), 'E2 Allocators'!$B$15:$W$358, MATCH('O5 Details by Class &amp; Accounts'!M$18, 'E2 Allocators'!$B$15:$W$15, 0),FALSE)*$F153), 0, VLOOKUP(VLOOKUP($A153, 'E4 TB Allocation Details'!$A$18:$L$214, MATCH("Demand ID", 'E4 TB Allocation Details'!$A$18:$L$18, 0),FALSE), 'E2 Allocators'!$B$15:$W$358, MATCH('O5 Details by Class &amp; Accounts'!M$18, 'E2 Allocators'!$B$15:$W$15, 0),FALSE)*$F153)</f>
        <v>0</v>
      </c>
      <c r="N153" s="1322">
        <f>IF(ISERROR(VLOOKUP(VLOOKUP($A153, 'E4 TB Allocation Details'!$A$18:$L$214, MATCH("Demand ID", 'E4 TB Allocation Details'!$A$18:$L$18, 0),FALSE), 'E2 Allocators'!$B$15:$W$358, MATCH('O5 Details by Class &amp; Accounts'!N$18, 'E2 Allocators'!$B$15:$W$15, 0),FALSE)*$F153), 0, VLOOKUP(VLOOKUP($A153, 'E4 TB Allocation Details'!$A$18:$L$214, MATCH("Demand ID", 'E4 TB Allocation Details'!$A$18:$L$18, 0),FALSE), 'E2 Allocators'!$B$15:$W$358, MATCH('O5 Details by Class &amp; Accounts'!N$18, 'E2 Allocators'!$B$15:$W$15, 0),FALSE)*$F153)</f>
        <v>813.2470998455359</v>
      </c>
      <c r="O153" s="1322">
        <f>IF(ISERROR(VLOOKUP(VLOOKUP($A153, 'E4 TB Allocation Details'!$A$18:$L$214, MATCH("Demand ID", 'E4 TB Allocation Details'!$A$18:$L$18, 0),FALSE), 'E2 Allocators'!$B$15:$W$358, MATCH('O5 Details by Class &amp; Accounts'!O$18, 'E2 Allocators'!$B$15:$W$15, 0),FALSE)*$F153), 0, VLOOKUP(VLOOKUP($A153, 'E4 TB Allocation Details'!$A$18:$L$214, MATCH("Demand ID", 'E4 TB Allocation Details'!$A$18:$L$18, 0),FALSE), 'E2 Allocators'!$B$15:$W$358, MATCH('O5 Details by Class &amp; Accounts'!O$18, 'E2 Allocators'!$B$15:$W$15, 0),FALSE)*$F153)</f>
        <v>26.885252416175042</v>
      </c>
      <c r="P153" s="1322">
        <f>IF(ISERROR(VLOOKUP(VLOOKUP($A153, 'E4 TB Allocation Details'!$A$18:$L$214, MATCH("Demand ID", 'E4 TB Allocation Details'!$A$18:$L$18, 0),FALSE), 'E2 Allocators'!$B$15:$W$358, MATCH('O5 Details by Class &amp; Accounts'!P$18, 'E2 Allocators'!$B$15:$W$15, 0),FALSE)*$F153), 0, VLOOKUP(VLOOKUP($A153, 'E4 TB Allocation Details'!$A$18:$L$214, MATCH("Demand ID", 'E4 TB Allocation Details'!$A$18:$L$18, 0),FALSE), 'E2 Allocators'!$B$15:$W$358, MATCH('O5 Details by Class &amp; Accounts'!P$18, 'E2 Allocators'!$B$15:$W$15, 0),FALSE)*$F153)</f>
        <v>0</v>
      </c>
      <c r="Q153" s="1322">
        <f>IF(ISERROR(VLOOKUP(VLOOKUP($A153, 'E4 TB Allocation Details'!$A$18:$L$214, MATCH("Demand ID", 'E4 TB Allocation Details'!$A$18:$L$18, 0),FALSE), 'E2 Allocators'!$B$15:$W$358, MATCH('O5 Details by Class &amp; Accounts'!Q$18, 'E2 Allocators'!$B$15:$W$15, 0),FALSE)*$F153), 0, VLOOKUP(VLOOKUP($A153, 'E4 TB Allocation Details'!$A$18:$L$214, MATCH("Demand ID", 'E4 TB Allocation Details'!$A$18:$L$18, 0),FALSE), 'E2 Allocators'!$B$15:$W$358, MATCH('O5 Details by Class &amp; Accounts'!Q$18, 'E2 Allocators'!$B$15:$W$15, 0),FALSE)*$F153)</f>
        <v>7.1973118526016933</v>
      </c>
      <c r="R153" s="1322">
        <f>IF(ISERROR(VLOOKUP(VLOOKUP($A153, 'E4 TB Allocation Details'!$A$18:$L$214, MATCH("Demand ID", 'E4 TB Allocation Details'!$A$18:$L$18, 0),FALSE), 'E2 Allocators'!$B$15:$W$358, MATCH('O5 Details by Class &amp; Accounts'!R$18, 'E2 Allocators'!$B$15:$W$15, 0),FALSE)*$F153), 0, VLOOKUP(VLOOKUP($A153, 'E4 TB Allocation Details'!$A$18:$L$214, MATCH("Demand ID", 'E4 TB Allocation Details'!$A$18:$L$18, 0),FALSE), 'E2 Allocators'!$B$15:$W$358, MATCH('O5 Details by Class &amp; Accounts'!R$18, 'E2 Allocators'!$B$15:$W$15, 0),FALSE)*$F153)</f>
        <v>0</v>
      </c>
      <c r="S153" s="1322">
        <f>IF(ISERROR(VLOOKUP(VLOOKUP($A153, 'E4 TB Allocation Details'!$A$18:$L$214, MATCH("Demand ID", 'E4 TB Allocation Details'!$A$18:$L$18, 0),FALSE), 'E2 Allocators'!$B$15:$W$358, MATCH('O5 Details by Class &amp; Accounts'!S$18, 'E2 Allocators'!$B$15:$W$15, 0),FALSE)*$F153), 0, VLOOKUP(VLOOKUP($A153, 'E4 TB Allocation Details'!$A$18:$L$214, MATCH("Demand ID", 'E4 TB Allocation Details'!$A$18:$L$18, 0),FALSE), 'E2 Allocators'!$B$15:$W$358, MATCH('O5 Details by Class &amp; Accounts'!S$18, 'E2 Allocators'!$B$15:$W$15, 0),FALSE)*$F153)</f>
        <v>0</v>
      </c>
      <c r="T153" s="1322">
        <f>IF(ISERROR(VLOOKUP(VLOOKUP($A153, 'E4 TB Allocation Details'!$A$18:$L$214, MATCH("Demand ID", 'E4 TB Allocation Details'!$A$18:$L$18, 0),FALSE), 'E2 Allocators'!$B$15:$W$358, MATCH('O5 Details by Class &amp; Accounts'!T$18, 'E2 Allocators'!$B$15:$W$15, 0),FALSE)*$F153), 0, VLOOKUP(VLOOKUP($A153, 'E4 TB Allocation Details'!$A$18:$L$214, MATCH("Demand ID", 'E4 TB Allocation Details'!$A$18:$L$18, 0),FALSE), 'E2 Allocators'!$B$15:$W$358, MATCH('O5 Details by Class &amp; Accounts'!T$18, 'E2 Allocators'!$B$15:$W$15, 0),FALSE)*$F153)</f>
        <v>0</v>
      </c>
      <c r="U153" s="1322">
        <f>IF(ISERROR(VLOOKUP(VLOOKUP($A153, 'E4 TB Allocation Details'!$A$18:$L$214, MATCH("Demand ID", 'E4 TB Allocation Details'!$A$18:$L$18, 0),FALSE), 'E2 Allocators'!$B$15:$W$358, MATCH('O5 Details by Class &amp; Accounts'!U$18, 'E2 Allocators'!$B$15:$W$15, 0),FALSE)*$F153), 0, VLOOKUP(VLOOKUP($A153, 'E4 TB Allocation Details'!$A$18:$L$214, MATCH("Demand ID", 'E4 TB Allocation Details'!$A$18:$L$18, 0),FALSE), 'E2 Allocators'!$B$15:$W$358, MATCH('O5 Details by Class &amp; Accounts'!U$18, 'E2 Allocators'!$B$15:$W$15, 0),FALSE)*$F153)</f>
        <v>0</v>
      </c>
      <c r="V153" s="1322">
        <f>IF(ISERROR(VLOOKUP(VLOOKUP($A153, 'E4 TB Allocation Details'!$A$18:$L$214, MATCH("Demand ID", 'E4 TB Allocation Details'!$A$18:$L$18, 0),FALSE), 'E2 Allocators'!$B$15:$W$358, MATCH('O5 Details by Class &amp; Accounts'!V$18, 'E2 Allocators'!$B$15:$W$15, 0),FALSE)*$F153), 0, VLOOKUP(VLOOKUP($A153, 'E4 TB Allocation Details'!$A$18:$L$214, MATCH("Demand ID", 'E4 TB Allocation Details'!$A$18:$L$18, 0),FALSE), 'E2 Allocators'!$B$15:$W$358, MATCH('O5 Details by Class &amp; Accounts'!V$18, 'E2 Allocators'!$B$15:$W$15, 0),FALSE)*$F153)</f>
        <v>0</v>
      </c>
      <c r="W153" s="1322">
        <f>IF(ISERROR(VLOOKUP(VLOOKUP($A153, 'E4 TB Allocation Details'!$A$18:$L$214, MATCH("Demand ID", 'E4 TB Allocation Details'!$A$18:$L$18, 0),FALSE), 'E2 Allocators'!$B$15:$W$358, MATCH('O5 Details by Class &amp; Accounts'!W$18, 'E2 Allocators'!$B$15:$W$15, 0),FALSE)*$F153), 0, VLOOKUP(VLOOKUP($A153, 'E4 TB Allocation Details'!$A$18:$L$214, MATCH("Demand ID", 'E4 TB Allocation Details'!$A$18:$L$18, 0),FALSE), 'E2 Allocators'!$B$15:$W$358, MATCH('O5 Details by Class &amp; Accounts'!W$18, 'E2 Allocators'!$B$15:$W$15, 0),FALSE)*$F153)</f>
        <v>0</v>
      </c>
      <c r="X153" s="1322">
        <f>IF(ISERROR(VLOOKUP(VLOOKUP($A153, 'E4 TB Allocation Details'!$A$18:$L$214, MATCH("Demand ID", 'E4 TB Allocation Details'!$A$18:$L$18, 0),FALSE), 'E2 Allocators'!$B$15:$W$358, MATCH('O5 Details by Class &amp; Accounts'!X$18, 'E2 Allocators'!$B$15:$W$15, 0),FALSE)*$F153), 0, VLOOKUP(VLOOKUP($A153, 'E4 TB Allocation Details'!$A$18:$L$214, MATCH("Demand ID", 'E4 TB Allocation Details'!$A$18:$L$18, 0),FALSE), 'E2 Allocators'!$B$15:$W$358, MATCH('O5 Details by Class &amp; Accounts'!X$18, 'E2 Allocators'!$B$15:$W$15, 0),FALSE)*$F153)</f>
        <v>0</v>
      </c>
      <c r="Y153" s="1322">
        <f>IF(ISERROR(VLOOKUP(VLOOKUP($A153, 'E4 TB Allocation Details'!$A$18:$L$214, MATCH("Demand ID", 'E4 TB Allocation Details'!$A$18:$L$18, 0),FALSE), 'E2 Allocators'!$B$15:$W$358, MATCH('O5 Details by Class &amp; Accounts'!Y$18, 'E2 Allocators'!$B$15:$W$15, 0),FALSE)*$F153), 0, VLOOKUP(VLOOKUP($A153, 'E4 TB Allocation Details'!$A$18:$L$214, MATCH("Demand ID", 'E4 TB Allocation Details'!$A$18:$L$18, 0),FALSE), 'E2 Allocators'!$B$15:$W$358, MATCH('O5 Details by Class &amp; Accounts'!Y$18, 'E2 Allocators'!$B$15:$W$15, 0),FALSE)*$F153)</f>
        <v>0</v>
      </c>
      <c r="Z153" s="1322">
        <f>IF(ISERROR(VLOOKUP(VLOOKUP($A153, 'E4 TB Allocation Details'!$A$18:$L$214, MATCH("Demand ID", 'E4 TB Allocation Details'!$A$18:$L$18, 0),FALSE), 'E2 Allocators'!$B$15:$W$358, MATCH('O5 Details by Class &amp; Accounts'!Z$18, 'E2 Allocators'!$B$15:$W$15, 0),FALSE)*$F153), 0, VLOOKUP(VLOOKUP($A153, 'E4 TB Allocation Details'!$A$18:$L$214, MATCH("Demand ID", 'E4 TB Allocation Details'!$A$18:$L$18, 0),FALSE), 'E2 Allocators'!$B$15:$W$358, MATCH('O5 Details by Class &amp; Accounts'!Z$18, 'E2 Allocators'!$B$15:$W$15, 0),FALSE)*$F153)</f>
        <v>0</v>
      </c>
      <c r="AA153" s="1322">
        <f>IF(ISERROR(VLOOKUP(VLOOKUP($A153, 'E4 TB Allocation Details'!$A$18:$L$214, MATCH("Demand ID", 'E4 TB Allocation Details'!$A$18:$L$18, 0),FALSE), 'E2 Allocators'!$B$15:$W$358, MATCH('O5 Details by Class &amp; Accounts'!AA$18, 'E2 Allocators'!$B$15:$W$15, 0),FALSE)*$F153), 0, VLOOKUP(VLOOKUP($A153, 'E4 TB Allocation Details'!$A$18:$L$214, MATCH("Demand ID", 'E4 TB Allocation Details'!$A$18:$L$18, 0),FALSE), 'E2 Allocators'!$B$15:$W$358, MATCH('O5 Details by Class &amp; Accounts'!AA$18, 'E2 Allocators'!$B$15:$W$15, 0),FALSE)*$F153)</f>
        <v>0</v>
      </c>
      <c r="AB153" s="1322">
        <f>IF(ISERROR(VLOOKUP(VLOOKUP($A153, 'E4 TB Allocation Details'!$A$18:$L$214, MATCH("Demand ID", 'E4 TB Allocation Details'!$A$18:$L$18, 0),FALSE), 'E2 Allocators'!$B$15:$W$358, MATCH('O5 Details by Class &amp; Accounts'!AB$18, 'E2 Allocators'!$B$15:$W$15, 0),FALSE)*$F153), 0, VLOOKUP(VLOOKUP($A153, 'E4 TB Allocation Details'!$A$18:$L$214, MATCH("Demand ID", 'E4 TB Allocation Details'!$A$18:$L$18, 0),FALSE), 'E2 Allocators'!$B$15:$W$358, MATCH('O5 Details by Class &amp; Accounts'!AB$18, 'E2 Allocators'!$B$15:$W$15, 0),FALSE)*$F153)</f>
        <v>0</v>
      </c>
      <c r="AC153" s="1322">
        <f t="shared" si="39"/>
        <v>11764.421319698444</v>
      </c>
      <c r="AD153" s="1322">
        <f>IF(ISERROR(VLOOKUP(VLOOKUP($A153, 'E4 TB Allocation Details'!$A$18:$L$214, MATCH("Customer ID", 'E4 TB Allocation Details'!$A$18:$L$18, 0),FALSE), 'E2 Allocators'!$B$15:$W$358, MATCH('O5 Details by Class &amp; Accounts'!AD$18, 'E2 Allocators'!$B$15:$W$15, 0),FALSE)*$G153), 0, VLOOKUP(VLOOKUP($A153, 'E4 TB Allocation Details'!$A$18:$L$214, MATCH("Customer ID", 'E4 TB Allocation Details'!$A$18:$L$18, 0),FALSE), 'E2 Allocators'!$B$15:$W$358, MATCH('O5 Details by Class &amp; Accounts'!AD$18, 'E2 Allocators'!$B$15:$W$15, 0),FALSE)*$G153)</f>
        <v>14203.290527536759</v>
      </c>
      <c r="AE153" s="1322">
        <f>IF(ISERROR(VLOOKUP(VLOOKUP($A153, 'E4 TB Allocation Details'!$A$18:$L$214, MATCH("Customer ID", 'E4 TB Allocation Details'!$A$18:$L$18, 0),FALSE), 'E2 Allocators'!$B$15:$W$358, MATCH('O5 Details by Class &amp; Accounts'!AE$18, 'E2 Allocators'!$B$15:$W$15, 0),FALSE)*$G153), 0, VLOOKUP(VLOOKUP($A153, 'E4 TB Allocation Details'!$A$18:$L$214, MATCH("Customer ID", 'E4 TB Allocation Details'!$A$18:$L$18, 0),FALSE), 'E2 Allocators'!$B$15:$W$358, MATCH('O5 Details by Class &amp; Accounts'!AE$18, 'E2 Allocators'!$B$15:$W$15, 0),FALSE)*$G153)</f>
        <v>2122.9784609790495</v>
      </c>
      <c r="AF153" s="1322">
        <f>IF(ISERROR(VLOOKUP(VLOOKUP($A153, 'E4 TB Allocation Details'!$A$18:$L$214, MATCH("Customer ID", 'E4 TB Allocation Details'!$A$18:$L$18, 0),FALSE), 'E2 Allocators'!$B$15:$W$358, MATCH('O5 Details by Class &amp; Accounts'!AF$18, 'E2 Allocators'!$B$15:$W$15, 0),FALSE)*$G153), 0, VLOOKUP(VLOOKUP($A153, 'E4 TB Allocation Details'!$A$18:$L$214, MATCH("Customer ID", 'E4 TB Allocation Details'!$A$18:$L$18, 0),FALSE), 'E2 Allocators'!$B$15:$W$358, MATCH('O5 Details by Class &amp; Accounts'!AF$18, 'E2 Allocators'!$B$15:$W$15, 0),FALSE)*$G153)</f>
        <v>183.95629475809298</v>
      </c>
      <c r="AG153" s="1322">
        <f>IF(ISERROR(VLOOKUP(VLOOKUP($A153, 'E4 TB Allocation Details'!$A$18:$L$214, MATCH("Customer ID", 'E4 TB Allocation Details'!$A$18:$L$18, 0),FALSE), 'E2 Allocators'!$B$15:$W$358, MATCH('O5 Details by Class &amp; Accounts'!AG$18, 'E2 Allocators'!$B$15:$W$15, 0),FALSE)*$G153), 0, VLOOKUP(VLOOKUP($A153, 'E4 TB Allocation Details'!$A$18:$L$214, MATCH("Customer ID", 'E4 TB Allocation Details'!$A$18:$L$18, 0),FALSE), 'E2 Allocators'!$B$15:$W$358, MATCH('O5 Details by Class &amp; Accounts'!AG$18, 'E2 Allocators'!$B$15:$W$15, 0),FALSE)*$G153)</f>
        <v>0</v>
      </c>
      <c r="AH153" s="1322">
        <f>IF(ISERROR(VLOOKUP(VLOOKUP($A153, 'E4 TB Allocation Details'!$A$18:$L$214, MATCH("Customer ID", 'E4 TB Allocation Details'!$A$18:$L$18, 0),FALSE), 'E2 Allocators'!$B$15:$W$358, MATCH('O5 Details by Class &amp; Accounts'!AH$18, 'E2 Allocators'!$B$15:$W$15, 0),FALSE)*$G153), 0, VLOOKUP(VLOOKUP($A153, 'E4 TB Allocation Details'!$A$18:$L$214, MATCH("Customer ID", 'E4 TB Allocation Details'!$A$18:$L$18, 0),FALSE), 'E2 Allocators'!$B$15:$W$358, MATCH('O5 Details by Class &amp; Accounts'!AH$18, 'E2 Allocators'!$B$15:$W$15, 0),FALSE)*$G153)</f>
        <v>0</v>
      </c>
      <c r="AI153" s="1322">
        <f>IF(ISERROR(VLOOKUP(VLOOKUP($A153, 'E4 TB Allocation Details'!$A$18:$L$214, MATCH("Customer ID", 'E4 TB Allocation Details'!$A$18:$L$18, 0),FALSE), 'E2 Allocators'!$B$15:$W$358, MATCH('O5 Details by Class &amp; Accounts'!AI$18, 'E2 Allocators'!$B$15:$W$15, 0),FALSE)*$G153), 0, VLOOKUP(VLOOKUP($A153, 'E4 TB Allocation Details'!$A$18:$L$214, MATCH("Customer ID", 'E4 TB Allocation Details'!$A$18:$L$18, 0),FALSE), 'E2 Allocators'!$B$15:$W$358, MATCH('O5 Details by Class &amp; Accounts'!AI$18, 'E2 Allocators'!$B$15:$W$15, 0),FALSE)*$G153)</f>
        <v>1.4042465248709388</v>
      </c>
      <c r="AJ153" s="1322">
        <f>IF(ISERROR(VLOOKUP(VLOOKUP($A153, 'E4 TB Allocation Details'!$A$18:$L$214, MATCH("Customer ID", 'E4 TB Allocation Details'!$A$18:$L$18, 0),FALSE), 'E2 Allocators'!$B$15:$W$358, MATCH('O5 Details by Class &amp; Accounts'!AJ$18, 'E2 Allocators'!$B$15:$W$15, 0),FALSE)*$G153), 0, VLOOKUP(VLOOKUP($A153, 'E4 TB Allocation Details'!$A$18:$L$214, MATCH("Customer ID", 'E4 TB Allocation Details'!$A$18:$L$18, 0),FALSE), 'E2 Allocators'!$B$15:$W$358, MATCH('O5 Details by Class &amp; Accounts'!AJ$18, 'E2 Allocators'!$B$15:$W$15, 0),FALSE)*$G153)</f>
        <v>1098.4920401022443</v>
      </c>
      <c r="AK153" s="1322">
        <f>IF(ISERROR(VLOOKUP(VLOOKUP($A153, 'E4 TB Allocation Details'!$A$18:$L$214, MATCH("Customer ID", 'E4 TB Allocation Details'!$A$18:$L$18, 0),FALSE), 'E2 Allocators'!$B$15:$W$358, MATCH('O5 Details by Class &amp; Accounts'!AK$18, 'E2 Allocators'!$B$15:$W$15, 0),FALSE)*$G153), 0, VLOOKUP(VLOOKUP($A153, 'E4 TB Allocation Details'!$A$18:$L$214, MATCH("Customer ID", 'E4 TB Allocation Details'!$A$18:$L$18, 0),FALSE), 'E2 Allocators'!$B$15:$W$358, MATCH('O5 Details by Class &amp; Accounts'!AK$18, 'E2 Allocators'!$B$15:$W$15, 0),FALSE)*$G153)</f>
        <v>0</v>
      </c>
      <c r="AL153" s="1322">
        <f>IF(ISERROR(VLOOKUP(VLOOKUP($A153, 'E4 TB Allocation Details'!$A$18:$L$214, MATCH("Customer ID", 'E4 TB Allocation Details'!$A$18:$L$18, 0),FALSE), 'E2 Allocators'!$B$15:$W$358, MATCH('O5 Details by Class &amp; Accounts'!AL$18, 'E2 Allocators'!$B$15:$W$15, 0),FALSE)*$G153), 0, VLOOKUP(VLOOKUP($A153, 'E4 TB Allocation Details'!$A$18:$L$214, MATCH("Customer ID", 'E4 TB Allocation Details'!$A$18:$L$18, 0),FALSE), 'E2 Allocators'!$B$15:$W$358, MATCH('O5 Details by Class &amp; Accounts'!AL$18, 'E2 Allocators'!$B$15:$W$15, 0),FALSE)*$G153)</f>
        <v>36.510409646644405</v>
      </c>
      <c r="AM153" s="1322">
        <f>IF(ISERROR(VLOOKUP(VLOOKUP($A153, 'E4 TB Allocation Details'!$A$18:$L$214, MATCH("Customer ID", 'E4 TB Allocation Details'!$A$18:$L$18, 0),FALSE), 'E2 Allocators'!$B$15:$W$358, MATCH('O5 Details by Class &amp; Accounts'!AM$18, 'E2 Allocators'!$B$15:$W$15, 0),FALSE)*$G153), 0, VLOOKUP(VLOOKUP($A153, 'E4 TB Allocation Details'!$A$18:$L$214, MATCH("Customer ID", 'E4 TB Allocation Details'!$A$18:$L$18, 0),FALSE), 'E2 Allocators'!$B$15:$W$358, MATCH('O5 Details by Class &amp; Accounts'!AM$18, 'E2 Allocators'!$B$15:$W$15, 0),FALSE)*$G153)</f>
        <v>0</v>
      </c>
      <c r="AN153" s="1322">
        <f>IF(ISERROR(VLOOKUP(VLOOKUP($A153, 'E4 TB Allocation Details'!$A$18:$L$214, MATCH("Customer ID", 'E4 TB Allocation Details'!$A$18:$L$18, 0),FALSE), 'E2 Allocators'!$B$15:$W$358, MATCH('O5 Details by Class &amp; Accounts'!AN$18, 'E2 Allocators'!$B$15:$W$15, 0),FALSE)*$G153), 0, VLOOKUP(VLOOKUP($A153, 'E4 TB Allocation Details'!$A$18:$L$214, MATCH("Customer ID", 'E4 TB Allocation Details'!$A$18:$L$18, 0),FALSE), 'E2 Allocators'!$B$15:$W$358, MATCH('O5 Details by Class &amp; Accounts'!AN$18, 'E2 Allocators'!$B$15:$W$15, 0),FALSE)*$G153)</f>
        <v>0</v>
      </c>
      <c r="AO153" s="1322">
        <f>IF(ISERROR(VLOOKUP(VLOOKUP($A153, 'E4 TB Allocation Details'!$A$18:$L$214, MATCH("Customer ID", 'E4 TB Allocation Details'!$A$18:$L$18, 0),FALSE), 'E2 Allocators'!$B$15:$W$358, MATCH('O5 Details by Class &amp; Accounts'!AO$18, 'E2 Allocators'!$B$15:$W$15, 0),FALSE)*$G153), 0, VLOOKUP(VLOOKUP($A153, 'E4 TB Allocation Details'!$A$18:$L$214, MATCH("Customer ID", 'E4 TB Allocation Details'!$A$18:$L$18, 0),FALSE), 'E2 Allocators'!$B$15:$W$358, MATCH('O5 Details by Class &amp; Accounts'!AO$18, 'E2 Allocators'!$B$15:$W$15, 0),FALSE)*$G153)</f>
        <v>0</v>
      </c>
      <c r="AP153" s="1322">
        <f>IF(ISERROR(VLOOKUP(VLOOKUP($A153, 'E4 TB Allocation Details'!$A$18:$L$214, MATCH("Customer ID", 'E4 TB Allocation Details'!$A$18:$L$18, 0),FALSE), 'E2 Allocators'!$B$15:$W$358, MATCH('O5 Details by Class &amp; Accounts'!AP$18, 'E2 Allocators'!$B$15:$W$15, 0),FALSE)*$G153), 0, VLOOKUP(VLOOKUP($A153, 'E4 TB Allocation Details'!$A$18:$L$214, MATCH("Customer ID", 'E4 TB Allocation Details'!$A$18:$L$18, 0),FALSE), 'E2 Allocators'!$B$15:$W$358, MATCH('O5 Details by Class &amp; Accounts'!AP$18, 'E2 Allocators'!$B$15:$W$15, 0),FALSE)*$G153)</f>
        <v>0</v>
      </c>
      <c r="AQ153" s="1322">
        <f>IF(ISERROR(VLOOKUP(VLOOKUP($A153, 'E4 TB Allocation Details'!$A$18:$L$214, MATCH("Customer ID", 'E4 TB Allocation Details'!$A$18:$L$18, 0),FALSE), 'E2 Allocators'!$B$15:$W$358, MATCH('O5 Details by Class &amp; Accounts'!AQ$18, 'E2 Allocators'!$B$15:$W$15, 0),FALSE)*$G153), 0, VLOOKUP(VLOOKUP($A153, 'E4 TB Allocation Details'!$A$18:$L$214, MATCH("Customer ID", 'E4 TB Allocation Details'!$A$18:$L$18, 0),FALSE), 'E2 Allocators'!$B$15:$W$358, MATCH('O5 Details by Class &amp; Accounts'!AQ$18, 'E2 Allocators'!$B$15:$W$15, 0),FALSE)*$G153)</f>
        <v>0</v>
      </c>
      <c r="AR153" s="1322">
        <f>IF(ISERROR(VLOOKUP(VLOOKUP($A153, 'E4 TB Allocation Details'!$A$18:$L$214, MATCH("Customer ID", 'E4 TB Allocation Details'!$A$18:$L$18, 0),FALSE), 'E2 Allocators'!$B$15:$W$358, MATCH('O5 Details by Class &amp; Accounts'!AR$18, 'E2 Allocators'!$B$15:$W$15, 0),FALSE)*$G153), 0, VLOOKUP(VLOOKUP($A153, 'E4 TB Allocation Details'!$A$18:$L$214, MATCH("Customer ID", 'E4 TB Allocation Details'!$A$18:$L$18, 0),FALSE), 'E2 Allocators'!$B$15:$W$358, MATCH('O5 Details by Class &amp; Accounts'!AR$18, 'E2 Allocators'!$B$15:$W$15, 0),FALSE)*$G153)</f>
        <v>0</v>
      </c>
      <c r="AS153" s="1322">
        <f>IF(ISERROR(VLOOKUP(VLOOKUP($A153, 'E4 TB Allocation Details'!$A$18:$L$214, MATCH("Customer ID", 'E4 TB Allocation Details'!$A$18:$L$18, 0),FALSE), 'E2 Allocators'!$B$15:$W$358, MATCH('O5 Details by Class &amp; Accounts'!AS$18, 'E2 Allocators'!$B$15:$W$15, 0),FALSE)*$G153), 0, VLOOKUP(VLOOKUP($A153, 'E4 TB Allocation Details'!$A$18:$L$214, MATCH("Customer ID", 'E4 TB Allocation Details'!$A$18:$L$18, 0),FALSE), 'E2 Allocators'!$B$15:$W$358, MATCH('O5 Details by Class &amp; Accounts'!AS$18, 'E2 Allocators'!$B$15:$W$15, 0),FALSE)*$G153)</f>
        <v>0</v>
      </c>
      <c r="AT153" s="1322">
        <f>IF(ISERROR(VLOOKUP(VLOOKUP($A153, 'E4 TB Allocation Details'!$A$18:$L$214, MATCH("Customer ID", 'E4 TB Allocation Details'!$A$18:$L$18, 0),FALSE), 'E2 Allocators'!$B$15:$W$358, MATCH('O5 Details by Class &amp; Accounts'!AT$18, 'E2 Allocators'!$B$15:$W$15, 0),FALSE)*$G153), 0, VLOOKUP(VLOOKUP($A153, 'E4 TB Allocation Details'!$A$18:$L$214, MATCH("Customer ID", 'E4 TB Allocation Details'!$A$18:$L$18, 0),FALSE), 'E2 Allocators'!$B$15:$W$358, MATCH('O5 Details by Class &amp; Accounts'!AT$18, 'E2 Allocators'!$B$15:$W$15, 0),FALSE)*$G153)</f>
        <v>0</v>
      </c>
      <c r="AU153" s="1322">
        <f>IF(ISERROR(VLOOKUP(VLOOKUP($A153, 'E4 TB Allocation Details'!$A$18:$L$214, MATCH("Customer ID", 'E4 TB Allocation Details'!$A$18:$L$18, 0),FALSE), 'E2 Allocators'!$B$15:$W$358, MATCH('O5 Details by Class &amp; Accounts'!AU$18, 'E2 Allocators'!$B$15:$W$15, 0),FALSE)*$G153), 0, VLOOKUP(VLOOKUP($A153, 'E4 TB Allocation Details'!$A$18:$L$214, MATCH("Customer ID", 'E4 TB Allocation Details'!$A$18:$L$18, 0),FALSE), 'E2 Allocators'!$B$15:$W$358, MATCH('O5 Details by Class &amp; Accounts'!AU$18, 'E2 Allocators'!$B$15:$W$15, 0),FALSE)*$G153)</f>
        <v>0</v>
      </c>
      <c r="AV153" s="1322">
        <f>IF(ISERROR(VLOOKUP(VLOOKUP($A153, 'E4 TB Allocation Details'!$A$18:$L$214, MATCH("Customer ID", 'E4 TB Allocation Details'!$A$18:$L$18, 0),FALSE), 'E2 Allocators'!$B$15:$W$358, MATCH('O5 Details by Class &amp; Accounts'!AV$18, 'E2 Allocators'!$B$15:$W$15, 0),FALSE)*$G153), 0, VLOOKUP(VLOOKUP($A153, 'E4 TB Allocation Details'!$A$18:$L$214, MATCH("Customer ID", 'E4 TB Allocation Details'!$A$18:$L$18, 0),FALSE), 'E2 Allocators'!$B$15:$W$358, MATCH('O5 Details by Class &amp; Accounts'!AV$18, 'E2 Allocators'!$B$15:$W$15, 0),FALSE)*$G153)</f>
        <v>0</v>
      </c>
      <c r="AW153" s="1322">
        <f>IF(ISERROR(VLOOKUP(VLOOKUP($A153, 'E4 TB Allocation Details'!$A$18:$L$214, MATCH("Customer ID", 'E4 TB Allocation Details'!$A$18:$L$18, 0),FALSE), 'E2 Allocators'!$B$15:$W$358, MATCH('O5 Details by Class &amp; Accounts'!AW$18, 'E2 Allocators'!$B$15:$W$15, 0),FALSE)*$G153), 0, VLOOKUP(VLOOKUP($A153, 'E4 TB Allocation Details'!$A$18:$L$214, MATCH("Customer ID", 'E4 TB Allocation Details'!$A$18:$L$18, 0),FALSE), 'E2 Allocators'!$B$15:$W$358, MATCH('O5 Details by Class &amp; Accounts'!AW$18, 'E2 Allocators'!$B$15:$W$15, 0),FALSE)*$G153)</f>
        <v>0</v>
      </c>
      <c r="AX153" s="1322">
        <f t="shared" si="40"/>
        <v>17646.631979547663</v>
      </c>
      <c r="AY153" s="1322">
        <f>IF(ISERROR(VLOOKUP(VLOOKUP($A153, 'E4 TB Allocation Details'!$A$18:$L$214, MATCH("Misc ID", 'E4 TB Allocation Details'!$A$18:$L$18, 0),FALSE), 'E2 Allocators'!$B$15:$W$358, MATCH('O5 Details by Class &amp; Accounts'!AY$18, 'E2 Allocators'!$B$15:$W$15, 0),FALSE)*$E153), 0, VLOOKUP(VLOOKUP($A153, 'E4 TB Allocation Details'!$A$18:$L$214, MATCH("Misc ID", 'E4 TB Allocation Details'!$A$18:$L$18, 0),FALSE), 'E2 Allocators'!$B$15:$W$358, MATCH('O5 Details by Class &amp; Accounts'!AY$18, 'E2 Allocators'!$B$15:$W$15, 0),FALSE)*$E153)</f>
        <v>0</v>
      </c>
      <c r="AZ153" s="1322">
        <f>IF(ISERROR(VLOOKUP(VLOOKUP($A153, 'E4 TB Allocation Details'!$A$18:$L$214, MATCH("Misc ID", 'E4 TB Allocation Details'!$A$18:$L$18, 0),FALSE), 'E2 Allocators'!$B$15:$W$358, MATCH('O5 Details by Class &amp; Accounts'!AZ$18, 'E2 Allocators'!$B$15:$W$15, 0),FALSE)*$E153), 0, VLOOKUP(VLOOKUP($A153, 'E4 TB Allocation Details'!$A$18:$L$214, MATCH("Misc ID", 'E4 TB Allocation Details'!$A$18:$L$18, 0),FALSE), 'E2 Allocators'!$B$15:$W$358, MATCH('O5 Details by Class &amp; Accounts'!AZ$18, 'E2 Allocators'!$B$15:$W$15, 0),FALSE)*$E153)</f>
        <v>0</v>
      </c>
      <c r="BA153" s="1322">
        <f>IF(ISERROR(VLOOKUP(VLOOKUP($A153, 'E4 TB Allocation Details'!$A$18:$L$214, MATCH("Misc ID", 'E4 TB Allocation Details'!$A$18:$L$18, 0),FALSE), 'E2 Allocators'!$B$15:$W$358, MATCH('O5 Details by Class &amp; Accounts'!BA$18, 'E2 Allocators'!$B$15:$W$15, 0),FALSE)*$E153), 0, VLOOKUP(VLOOKUP($A153, 'E4 TB Allocation Details'!$A$18:$L$214, MATCH("Misc ID", 'E4 TB Allocation Details'!$A$18:$L$18, 0),FALSE), 'E2 Allocators'!$B$15:$W$358, MATCH('O5 Details by Class &amp; Accounts'!BA$18, 'E2 Allocators'!$B$15:$W$15, 0),FALSE)*$E153)</f>
        <v>0</v>
      </c>
      <c r="BB153" s="1322">
        <f>IF(ISERROR(VLOOKUP(VLOOKUP($A153, 'E4 TB Allocation Details'!$A$18:$L$214, MATCH("Misc ID", 'E4 TB Allocation Details'!$A$18:$L$18, 0),FALSE), 'E2 Allocators'!$B$15:$W$358, MATCH('O5 Details by Class &amp; Accounts'!BB$18, 'E2 Allocators'!$B$15:$W$15, 0),FALSE)*$E153), 0, VLOOKUP(VLOOKUP($A153, 'E4 TB Allocation Details'!$A$18:$L$214, MATCH("Misc ID", 'E4 TB Allocation Details'!$A$18:$L$18, 0),FALSE), 'E2 Allocators'!$B$15:$W$358, MATCH('O5 Details by Class &amp; Accounts'!BB$18, 'E2 Allocators'!$B$15:$W$15, 0),FALSE)*$E153)</f>
        <v>0</v>
      </c>
      <c r="BC153" s="1322">
        <f>IF(ISERROR(VLOOKUP(VLOOKUP($A153, 'E4 TB Allocation Details'!$A$18:$L$214, MATCH("Misc ID", 'E4 TB Allocation Details'!$A$18:$L$18, 0),FALSE), 'E2 Allocators'!$B$15:$W$358, MATCH('O5 Details by Class &amp; Accounts'!BC$18, 'E2 Allocators'!$B$15:$W$15, 0),FALSE)*$E153), 0, VLOOKUP(VLOOKUP($A153, 'E4 TB Allocation Details'!$A$18:$L$214, MATCH("Misc ID", 'E4 TB Allocation Details'!$A$18:$L$18, 0),FALSE), 'E2 Allocators'!$B$15:$W$358, MATCH('O5 Details by Class &amp; Accounts'!BC$18, 'E2 Allocators'!$B$15:$W$15, 0),FALSE)*$E153)</f>
        <v>0</v>
      </c>
      <c r="BD153" s="1322">
        <f>IF(ISERROR(VLOOKUP(VLOOKUP($A153, 'E4 TB Allocation Details'!$A$18:$L$214, MATCH("Misc ID", 'E4 TB Allocation Details'!$A$18:$L$18, 0),FALSE), 'E2 Allocators'!$B$15:$W$358, MATCH('O5 Details by Class &amp; Accounts'!BD$18, 'E2 Allocators'!$B$15:$W$15, 0),FALSE)*$E153), 0, VLOOKUP(VLOOKUP($A153, 'E4 TB Allocation Details'!$A$18:$L$214, MATCH("Misc ID", 'E4 TB Allocation Details'!$A$18:$L$18, 0),FALSE), 'E2 Allocators'!$B$15:$W$358, MATCH('O5 Details by Class &amp; Accounts'!BD$18, 'E2 Allocators'!$B$15:$W$15, 0),FALSE)*$E153)</f>
        <v>0</v>
      </c>
      <c r="BE153" s="1322">
        <f>IF(ISERROR(VLOOKUP(VLOOKUP($A153, 'E4 TB Allocation Details'!$A$18:$L$214, MATCH("Misc ID", 'E4 TB Allocation Details'!$A$18:$L$18, 0),FALSE), 'E2 Allocators'!$B$15:$W$358, MATCH('O5 Details by Class &amp; Accounts'!BE$18, 'E2 Allocators'!$B$15:$W$15, 0),FALSE)*$E153), 0, VLOOKUP(VLOOKUP($A153, 'E4 TB Allocation Details'!$A$18:$L$214, MATCH("Misc ID", 'E4 TB Allocation Details'!$A$18:$L$18, 0),FALSE), 'E2 Allocators'!$B$15:$W$358, MATCH('O5 Details by Class &amp; Accounts'!BE$18, 'E2 Allocators'!$B$15:$W$15, 0),FALSE)*$E153)</f>
        <v>0</v>
      </c>
      <c r="BF153" s="1322">
        <f>IF(ISERROR(VLOOKUP(VLOOKUP($A153, 'E4 TB Allocation Details'!$A$18:$L$214, MATCH("Misc ID", 'E4 TB Allocation Details'!$A$18:$L$18, 0),FALSE), 'E2 Allocators'!$B$15:$W$358, MATCH('O5 Details by Class &amp; Accounts'!BF$18, 'E2 Allocators'!$B$15:$W$15, 0),FALSE)*$E153), 0, VLOOKUP(VLOOKUP($A153, 'E4 TB Allocation Details'!$A$18:$L$214, MATCH("Misc ID", 'E4 TB Allocation Details'!$A$18:$L$18, 0),FALSE), 'E2 Allocators'!$B$15:$W$358, MATCH('O5 Details by Class &amp; Accounts'!BF$18, 'E2 Allocators'!$B$15:$W$15, 0),FALSE)*$E153)</f>
        <v>0</v>
      </c>
      <c r="BG153" s="1322">
        <f>IF(ISERROR(VLOOKUP(VLOOKUP($A153, 'E4 TB Allocation Details'!$A$18:$L$214, MATCH("Misc ID", 'E4 TB Allocation Details'!$A$18:$L$18, 0),FALSE), 'E2 Allocators'!$B$15:$W$358, MATCH('O5 Details by Class &amp; Accounts'!BG$18, 'E2 Allocators'!$B$15:$W$15, 0),FALSE)*$E153), 0, VLOOKUP(VLOOKUP($A153, 'E4 TB Allocation Details'!$A$18:$L$214, MATCH("Misc ID", 'E4 TB Allocation Details'!$A$18:$L$18, 0),FALSE), 'E2 Allocators'!$B$15:$W$358, MATCH('O5 Details by Class &amp; Accounts'!BG$18, 'E2 Allocators'!$B$15:$W$15, 0),FALSE)*$E153)</f>
        <v>0</v>
      </c>
      <c r="BH153" s="1322">
        <f>IF(ISERROR(VLOOKUP(VLOOKUP($A153, 'E4 TB Allocation Details'!$A$18:$L$214, MATCH("Misc ID", 'E4 TB Allocation Details'!$A$18:$L$18, 0),FALSE), 'E2 Allocators'!$B$15:$W$358, MATCH('O5 Details by Class &amp; Accounts'!BH$18, 'E2 Allocators'!$B$15:$W$15, 0),FALSE)*$E153), 0, VLOOKUP(VLOOKUP($A153, 'E4 TB Allocation Details'!$A$18:$L$214, MATCH("Misc ID", 'E4 TB Allocation Details'!$A$18:$L$18, 0),FALSE), 'E2 Allocators'!$B$15:$W$358, MATCH('O5 Details by Class &amp; Accounts'!BH$18, 'E2 Allocators'!$B$15:$W$15, 0),FALSE)*$E153)</f>
        <v>0</v>
      </c>
      <c r="BI153" s="1322">
        <f>IF(ISERROR(VLOOKUP(VLOOKUP($A153, 'E4 TB Allocation Details'!$A$18:$L$214, MATCH("Misc ID", 'E4 TB Allocation Details'!$A$18:$L$18, 0),FALSE), 'E2 Allocators'!$B$15:$W$358, MATCH('O5 Details by Class &amp; Accounts'!BI$18, 'E2 Allocators'!$B$15:$W$15, 0),FALSE)*$E153), 0, VLOOKUP(VLOOKUP($A153, 'E4 TB Allocation Details'!$A$18:$L$214, MATCH("Misc ID", 'E4 TB Allocation Details'!$A$18:$L$18, 0),FALSE), 'E2 Allocators'!$B$15:$W$358, MATCH('O5 Details by Class &amp; Accounts'!BI$18, 'E2 Allocators'!$B$15:$W$15, 0),FALSE)*$E153)</f>
        <v>0</v>
      </c>
      <c r="BJ153" s="1322">
        <f>IF(ISERROR(VLOOKUP(VLOOKUP($A153, 'E4 TB Allocation Details'!$A$18:$L$214, MATCH("Misc ID", 'E4 TB Allocation Details'!$A$18:$L$18, 0),FALSE), 'E2 Allocators'!$B$15:$W$358, MATCH('O5 Details by Class &amp; Accounts'!BJ$18, 'E2 Allocators'!$B$15:$W$15, 0),FALSE)*$E153), 0, VLOOKUP(VLOOKUP($A153, 'E4 TB Allocation Details'!$A$18:$L$214, MATCH("Misc ID", 'E4 TB Allocation Details'!$A$18:$L$18, 0),FALSE), 'E2 Allocators'!$B$15:$W$358, MATCH('O5 Details by Class &amp; Accounts'!BJ$18, 'E2 Allocators'!$B$15:$W$15, 0),FALSE)*$E153)</f>
        <v>0</v>
      </c>
      <c r="BK153" s="1322">
        <f>IF(ISERROR(VLOOKUP(VLOOKUP($A153, 'E4 TB Allocation Details'!$A$18:$L$214, MATCH("Misc ID", 'E4 TB Allocation Details'!$A$18:$L$18, 0),FALSE), 'E2 Allocators'!$B$15:$W$358, MATCH('O5 Details by Class &amp; Accounts'!BK$18, 'E2 Allocators'!$B$15:$W$15, 0),FALSE)*$E153), 0, VLOOKUP(VLOOKUP($A153, 'E4 TB Allocation Details'!$A$18:$L$214, MATCH("Misc ID", 'E4 TB Allocation Details'!$A$18:$L$18, 0),FALSE), 'E2 Allocators'!$B$15:$W$358, MATCH('O5 Details by Class &amp; Accounts'!BK$18, 'E2 Allocators'!$B$15:$W$15, 0),FALSE)*$E153)</f>
        <v>0</v>
      </c>
      <c r="BL153" s="1322">
        <f>IF(ISERROR(VLOOKUP(VLOOKUP($A153, 'E4 TB Allocation Details'!$A$18:$L$214, MATCH("Misc ID", 'E4 TB Allocation Details'!$A$18:$L$18, 0),FALSE), 'E2 Allocators'!$B$15:$W$358, MATCH('O5 Details by Class &amp; Accounts'!BL$18, 'E2 Allocators'!$B$15:$W$15, 0),FALSE)*$E153), 0, VLOOKUP(VLOOKUP($A153, 'E4 TB Allocation Details'!$A$18:$L$214, MATCH("Misc ID", 'E4 TB Allocation Details'!$A$18:$L$18, 0),FALSE), 'E2 Allocators'!$B$15:$W$358, MATCH('O5 Details by Class &amp; Accounts'!BL$18, 'E2 Allocators'!$B$15:$W$15, 0),FALSE)*$E153)</f>
        <v>0</v>
      </c>
      <c r="BM153" s="1322">
        <f>IF(ISERROR(VLOOKUP(VLOOKUP($A153, 'E4 TB Allocation Details'!$A$18:$L$214, MATCH("Misc ID", 'E4 TB Allocation Details'!$A$18:$L$18, 0),FALSE), 'E2 Allocators'!$B$15:$W$358, MATCH('O5 Details by Class &amp; Accounts'!BM$18, 'E2 Allocators'!$B$15:$W$15, 0),FALSE)*$E153), 0, VLOOKUP(VLOOKUP($A153, 'E4 TB Allocation Details'!$A$18:$L$214, MATCH("Misc ID", 'E4 TB Allocation Details'!$A$18:$L$18, 0),FALSE), 'E2 Allocators'!$B$15:$W$358, MATCH('O5 Details by Class &amp; Accounts'!BM$18, 'E2 Allocators'!$B$15:$W$15, 0),FALSE)*$E153)</f>
        <v>0</v>
      </c>
      <c r="BN153" s="1322">
        <f>IF(ISERROR(VLOOKUP(VLOOKUP($A153, 'E4 TB Allocation Details'!$A$18:$L$214, MATCH("Misc ID", 'E4 TB Allocation Details'!$A$18:$L$18, 0),FALSE), 'E2 Allocators'!$B$15:$W$358, MATCH('O5 Details by Class &amp; Accounts'!BN$18, 'E2 Allocators'!$B$15:$W$15, 0),FALSE)*$E153), 0, VLOOKUP(VLOOKUP($A153, 'E4 TB Allocation Details'!$A$18:$L$214, MATCH("Misc ID", 'E4 TB Allocation Details'!$A$18:$L$18, 0),FALSE), 'E2 Allocators'!$B$15:$W$358, MATCH('O5 Details by Class &amp; Accounts'!BN$18, 'E2 Allocators'!$B$15:$W$15, 0),FALSE)*$E153)</f>
        <v>0</v>
      </c>
      <c r="BO153" s="1322">
        <f>IF(ISERROR(VLOOKUP(VLOOKUP($A153, 'E4 TB Allocation Details'!$A$18:$L$214, MATCH("Misc ID", 'E4 TB Allocation Details'!$A$18:$L$18, 0),FALSE), 'E2 Allocators'!$B$15:$W$358, MATCH('O5 Details by Class &amp; Accounts'!BO$18, 'E2 Allocators'!$B$15:$W$15, 0),FALSE)*$E153), 0, VLOOKUP(VLOOKUP($A153, 'E4 TB Allocation Details'!$A$18:$L$214, MATCH("Misc ID", 'E4 TB Allocation Details'!$A$18:$L$18, 0),FALSE), 'E2 Allocators'!$B$15:$W$358, MATCH('O5 Details by Class &amp; Accounts'!BO$18, 'E2 Allocators'!$B$15:$W$15, 0),FALSE)*$E153)</f>
        <v>0</v>
      </c>
      <c r="BP153" s="1322">
        <f>IF(ISERROR(VLOOKUP(VLOOKUP($A153, 'E4 TB Allocation Details'!$A$18:$L$214, MATCH("Misc ID", 'E4 TB Allocation Details'!$A$18:$L$18, 0),FALSE), 'E2 Allocators'!$B$15:$W$358, MATCH('O5 Details by Class &amp; Accounts'!BP$18, 'E2 Allocators'!$B$15:$W$15, 0),FALSE)*$E153), 0, VLOOKUP(VLOOKUP($A153, 'E4 TB Allocation Details'!$A$18:$L$214, MATCH("Misc ID", 'E4 TB Allocation Details'!$A$18:$L$18, 0),FALSE), 'E2 Allocators'!$B$15:$W$358, MATCH('O5 Details by Class &amp; Accounts'!BP$18, 'E2 Allocators'!$B$15:$W$15, 0),FALSE)*$E153)</f>
        <v>0</v>
      </c>
      <c r="BQ153" s="1322">
        <f>IF(ISERROR(VLOOKUP(VLOOKUP($A153, 'E4 TB Allocation Details'!$A$18:$L$214, MATCH("Misc ID", 'E4 TB Allocation Details'!$A$18:$L$18, 0),FALSE), 'E2 Allocators'!$B$15:$W$358, MATCH('O5 Details by Class &amp; Accounts'!BQ$18, 'E2 Allocators'!$B$15:$W$15, 0),FALSE)*$E153), 0, VLOOKUP(VLOOKUP($A153, 'E4 TB Allocation Details'!$A$18:$L$214, MATCH("Misc ID", 'E4 TB Allocation Details'!$A$18:$L$18, 0),FALSE), 'E2 Allocators'!$B$15:$W$358, MATCH('O5 Details by Class &amp; Accounts'!BQ$18, 'E2 Allocators'!$B$15:$W$15, 0),FALSE)*$E153)</f>
        <v>0</v>
      </c>
      <c r="BR153" s="1322">
        <f>IF(ISERROR(VLOOKUP(VLOOKUP($A153, 'E4 TB Allocation Details'!$A$18:$L$214, MATCH("Misc ID", 'E4 TB Allocation Details'!$A$18:$L$18, 0),FALSE), 'E2 Allocators'!$B$15:$W$358, MATCH('O5 Details by Class &amp; Accounts'!BR$18, 'E2 Allocators'!$B$15:$W$15, 0),FALSE)*$E153), 0, VLOOKUP(VLOOKUP($A153, 'E4 TB Allocation Details'!$A$18:$L$214, MATCH("Misc ID", 'E4 TB Allocation Details'!$A$18:$L$18, 0),FALSE), 'E2 Allocators'!$B$15:$W$358, MATCH('O5 Details by Class &amp; Accounts'!BR$18, 'E2 Allocators'!$B$15:$W$15, 0),FALSE)*$E153)</f>
        <v>0</v>
      </c>
      <c r="BS153" s="1322">
        <f t="shared" si="41"/>
        <v>0</v>
      </c>
      <c r="BT153" s="1322">
        <f>IF(ISERROR(VLOOKUP(VLOOKUP($A153, 'E4 TB Allocation Details'!$A$18:$L$214, MATCH("A &amp; G ID", 'E4 TB Allocation Details'!$A$18:$L$18, 0),FALSE), 'E2 Allocators'!$B$15:$W$358, MATCH('O5 Details by Class &amp; Accounts'!BT$18, 'E2 Allocators'!$B$15:$W$15, 0),FALSE)*$E153), 0, VLOOKUP(VLOOKUP($A153, 'E4 TB Allocation Details'!$A$18:$L$214, MATCH("A &amp; G ID", 'E4 TB Allocation Details'!$A$18:$L$18, 0),FALSE), 'E2 Allocators'!$B$15:$W$358, MATCH('O5 Details by Class &amp; Accounts'!BT$18, 'E2 Allocators'!$B$15:$W$15, 0),FALSE)*$E153)</f>
        <v>0</v>
      </c>
      <c r="BU153" s="1322">
        <f>IF(ISERROR(VLOOKUP(VLOOKUP($A153, 'E4 TB Allocation Details'!$A$18:$L$214, MATCH("A &amp; G ID", 'E4 TB Allocation Details'!$A$18:$L$18, 0),FALSE), 'E2 Allocators'!$B$15:$W$358, MATCH('O5 Details by Class &amp; Accounts'!BU$18, 'E2 Allocators'!$B$15:$W$15, 0),FALSE)*$E153), 0, VLOOKUP(VLOOKUP($A153, 'E4 TB Allocation Details'!$A$18:$L$214, MATCH("A &amp; G ID", 'E4 TB Allocation Details'!$A$18:$L$18, 0),FALSE), 'E2 Allocators'!$B$15:$W$358, MATCH('O5 Details by Class &amp; Accounts'!BU$18, 'E2 Allocators'!$B$15:$W$15, 0),FALSE)*$E153)</f>
        <v>0</v>
      </c>
      <c r="BV153" s="1322">
        <f>IF(ISERROR(VLOOKUP(VLOOKUP($A153, 'E4 TB Allocation Details'!$A$18:$L$214, MATCH("A &amp; G ID", 'E4 TB Allocation Details'!$A$18:$L$18, 0),FALSE), 'E2 Allocators'!$B$15:$W$358, MATCH('O5 Details by Class &amp; Accounts'!BV$18, 'E2 Allocators'!$B$15:$W$15, 0),FALSE)*$E153), 0, VLOOKUP(VLOOKUP($A153, 'E4 TB Allocation Details'!$A$18:$L$214, MATCH("A &amp; G ID", 'E4 TB Allocation Details'!$A$18:$L$18, 0),FALSE), 'E2 Allocators'!$B$15:$W$358, MATCH('O5 Details by Class &amp; Accounts'!BV$18, 'E2 Allocators'!$B$15:$W$15, 0),FALSE)*$E153)</f>
        <v>0</v>
      </c>
      <c r="BW153" s="1322">
        <f>IF(ISERROR(VLOOKUP(VLOOKUP($A153, 'E4 TB Allocation Details'!$A$18:$L$214, MATCH("A &amp; G ID", 'E4 TB Allocation Details'!$A$18:$L$18, 0),FALSE), 'E2 Allocators'!$B$15:$W$358, MATCH('O5 Details by Class &amp; Accounts'!BW$18, 'E2 Allocators'!$B$15:$W$15, 0),FALSE)*$E153), 0, VLOOKUP(VLOOKUP($A153, 'E4 TB Allocation Details'!$A$18:$L$214, MATCH("A &amp; G ID", 'E4 TB Allocation Details'!$A$18:$L$18, 0),FALSE), 'E2 Allocators'!$B$15:$W$358, MATCH('O5 Details by Class &amp; Accounts'!BW$18, 'E2 Allocators'!$B$15:$W$15, 0),FALSE)*$E153)</f>
        <v>0</v>
      </c>
      <c r="BX153" s="1322">
        <f>IF(ISERROR(VLOOKUP(VLOOKUP($A153, 'E4 TB Allocation Details'!$A$18:$L$214, MATCH("A &amp; G ID", 'E4 TB Allocation Details'!$A$18:$L$18, 0),FALSE), 'E2 Allocators'!$B$15:$W$358, MATCH('O5 Details by Class &amp; Accounts'!BX$18, 'E2 Allocators'!$B$15:$W$15, 0),FALSE)*$E153), 0, VLOOKUP(VLOOKUP($A153, 'E4 TB Allocation Details'!$A$18:$L$214, MATCH("A &amp; G ID", 'E4 TB Allocation Details'!$A$18:$L$18, 0),FALSE), 'E2 Allocators'!$B$15:$W$358, MATCH('O5 Details by Class &amp; Accounts'!BX$18, 'E2 Allocators'!$B$15:$W$15, 0),FALSE)*$E153)</f>
        <v>0</v>
      </c>
      <c r="BY153" s="1322">
        <f>IF(ISERROR(VLOOKUP(VLOOKUP($A153, 'E4 TB Allocation Details'!$A$18:$L$214, MATCH("A &amp; G ID", 'E4 TB Allocation Details'!$A$18:$L$18, 0),FALSE), 'E2 Allocators'!$B$15:$W$358, MATCH('O5 Details by Class &amp; Accounts'!BY$18, 'E2 Allocators'!$B$15:$W$15, 0),FALSE)*$E153), 0, VLOOKUP(VLOOKUP($A153, 'E4 TB Allocation Details'!$A$18:$L$214, MATCH("A &amp; G ID", 'E4 TB Allocation Details'!$A$18:$L$18, 0),FALSE), 'E2 Allocators'!$B$15:$W$358, MATCH('O5 Details by Class &amp; Accounts'!BY$18, 'E2 Allocators'!$B$15:$W$15, 0),FALSE)*$E153)</f>
        <v>0</v>
      </c>
      <c r="BZ153" s="1322">
        <f>IF(ISERROR(VLOOKUP(VLOOKUP($A153, 'E4 TB Allocation Details'!$A$18:$L$214, MATCH("A &amp; G ID", 'E4 TB Allocation Details'!$A$18:$L$18, 0),FALSE), 'E2 Allocators'!$B$15:$W$358, MATCH('O5 Details by Class &amp; Accounts'!BZ$18, 'E2 Allocators'!$B$15:$W$15, 0),FALSE)*$E153), 0, VLOOKUP(VLOOKUP($A153, 'E4 TB Allocation Details'!$A$18:$L$214, MATCH("A &amp; G ID", 'E4 TB Allocation Details'!$A$18:$L$18, 0),FALSE), 'E2 Allocators'!$B$15:$W$358, MATCH('O5 Details by Class &amp; Accounts'!BZ$18, 'E2 Allocators'!$B$15:$W$15, 0),FALSE)*$E153)</f>
        <v>0</v>
      </c>
      <c r="CA153" s="1322">
        <f>IF(ISERROR(VLOOKUP(VLOOKUP($A153, 'E4 TB Allocation Details'!$A$18:$L$214, MATCH("A &amp; G ID", 'E4 TB Allocation Details'!$A$18:$L$18, 0),FALSE), 'E2 Allocators'!$B$15:$W$358, MATCH('O5 Details by Class &amp; Accounts'!CA$18, 'E2 Allocators'!$B$15:$W$15, 0),FALSE)*$E153), 0, VLOOKUP(VLOOKUP($A153, 'E4 TB Allocation Details'!$A$18:$L$214, MATCH("A &amp; G ID", 'E4 TB Allocation Details'!$A$18:$L$18, 0),FALSE), 'E2 Allocators'!$B$15:$W$358, MATCH('O5 Details by Class &amp; Accounts'!CA$18, 'E2 Allocators'!$B$15:$W$15, 0),FALSE)*$E153)</f>
        <v>0</v>
      </c>
      <c r="CB153" s="1322">
        <f>IF(ISERROR(VLOOKUP(VLOOKUP($A153, 'E4 TB Allocation Details'!$A$18:$L$214, MATCH("A &amp; G ID", 'E4 TB Allocation Details'!$A$18:$L$18, 0),FALSE), 'E2 Allocators'!$B$15:$W$358, MATCH('O5 Details by Class &amp; Accounts'!CB$18, 'E2 Allocators'!$B$15:$W$15, 0),FALSE)*$E153), 0, VLOOKUP(VLOOKUP($A153, 'E4 TB Allocation Details'!$A$18:$L$214, MATCH("A &amp; G ID", 'E4 TB Allocation Details'!$A$18:$L$18, 0),FALSE), 'E2 Allocators'!$B$15:$W$358, MATCH('O5 Details by Class &amp; Accounts'!CB$18, 'E2 Allocators'!$B$15:$W$15, 0),FALSE)*$E153)</f>
        <v>0</v>
      </c>
      <c r="CC153" s="1322">
        <f>IF(ISERROR(VLOOKUP(VLOOKUP($A153, 'E4 TB Allocation Details'!$A$18:$L$214, MATCH("A &amp; G ID", 'E4 TB Allocation Details'!$A$18:$L$18, 0),FALSE), 'E2 Allocators'!$B$15:$W$358, MATCH('O5 Details by Class &amp; Accounts'!CC$18, 'E2 Allocators'!$B$15:$W$15, 0),FALSE)*$E153), 0, VLOOKUP(VLOOKUP($A153, 'E4 TB Allocation Details'!$A$18:$L$214, MATCH("A &amp; G ID", 'E4 TB Allocation Details'!$A$18:$L$18, 0),FALSE), 'E2 Allocators'!$B$15:$W$358, MATCH('O5 Details by Class &amp; Accounts'!CC$18, 'E2 Allocators'!$B$15:$W$15, 0),FALSE)*$E153)</f>
        <v>0</v>
      </c>
      <c r="CD153" s="1322">
        <f>IF(ISERROR(VLOOKUP(VLOOKUP($A153, 'E4 TB Allocation Details'!$A$18:$L$214, MATCH("A &amp; G ID", 'E4 TB Allocation Details'!$A$18:$L$18, 0),FALSE), 'E2 Allocators'!$B$15:$W$358, MATCH('O5 Details by Class &amp; Accounts'!CD$18, 'E2 Allocators'!$B$15:$W$15, 0),FALSE)*$E153), 0, VLOOKUP(VLOOKUP($A153, 'E4 TB Allocation Details'!$A$18:$L$214, MATCH("A &amp; G ID", 'E4 TB Allocation Details'!$A$18:$L$18, 0),FALSE), 'E2 Allocators'!$B$15:$W$358, MATCH('O5 Details by Class &amp; Accounts'!CD$18, 'E2 Allocators'!$B$15:$W$15, 0),FALSE)*$E153)</f>
        <v>0</v>
      </c>
      <c r="CE153" s="1322">
        <f>IF(ISERROR(VLOOKUP(VLOOKUP($A153, 'E4 TB Allocation Details'!$A$18:$L$214, MATCH("A &amp; G ID", 'E4 TB Allocation Details'!$A$18:$L$18, 0),FALSE), 'E2 Allocators'!$B$15:$W$358, MATCH('O5 Details by Class &amp; Accounts'!CE$18, 'E2 Allocators'!$B$15:$W$15, 0),FALSE)*$E153), 0, VLOOKUP(VLOOKUP($A153, 'E4 TB Allocation Details'!$A$18:$L$214, MATCH("A &amp; G ID", 'E4 TB Allocation Details'!$A$18:$L$18, 0),FALSE), 'E2 Allocators'!$B$15:$W$358, MATCH('O5 Details by Class &amp; Accounts'!CE$18, 'E2 Allocators'!$B$15:$W$15, 0),FALSE)*$E153)</f>
        <v>0</v>
      </c>
      <c r="CF153" s="1322">
        <f>IF(ISERROR(VLOOKUP(VLOOKUP($A153, 'E4 TB Allocation Details'!$A$18:$L$214, MATCH("A &amp; G ID", 'E4 TB Allocation Details'!$A$18:$L$18, 0),FALSE), 'E2 Allocators'!$B$15:$W$358, MATCH('O5 Details by Class &amp; Accounts'!CF$18, 'E2 Allocators'!$B$15:$W$15, 0),FALSE)*$E153), 0, VLOOKUP(VLOOKUP($A153, 'E4 TB Allocation Details'!$A$18:$L$214, MATCH("A &amp; G ID", 'E4 TB Allocation Details'!$A$18:$L$18, 0),FALSE), 'E2 Allocators'!$B$15:$W$358, MATCH('O5 Details by Class &amp; Accounts'!CF$18, 'E2 Allocators'!$B$15:$W$15, 0),FALSE)*$E153)</f>
        <v>0</v>
      </c>
      <c r="CG153" s="1322">
        <f>IF(ISERROR(VLOOKUP(VLOOKUP($A153, 'E4 TB Allocation Details'!$A$18:$L$214, MATCH("A &amp; G ID", 'E4 TB Allocation Details'!$A$18:$L$18, 0),FALSE), 'E2 Allocators'!$B$15:$W$358, MATCH('O5 Details by Class &amp; Accounts'!CG$18, 'E2 Allocators'!$B$15:$W$15, 0),FALSE)*$E153), 0, VLOOKUP(VLOOKUP($A153, 'E4 TB Allocation Details'!$A$18:$L$214, MATCH("A &amp; G ID", 'E4 TB Allocation Details'!$A$18:$L$18, 0),FALSE), 'E2 Allocators'!$B$15:$W$358, MATCH('O5 Details by Class &amp; Accounts'!CG$18, 'E2 Allocators'!$B$15:$W$15, 0),FALSE)*$E153)</f>
        <v>0</v>
      </c>
      <c r="CH153" s="1322">
        <f>IF(ISERROR(VLOOKUP(VLOOKUP($A153, 'E4 TB Allocation Details'!$A$18:$L$214, MATCH("A &amp; G ID", 'E4 TB Allocation Details'!$A$18:$L$18, 0),FALSE), 'E2 Allocators'!$B$15:$W$358, MATCH('O5 Details by Class &amp; Accounts'!CH$18, 'E2 Allocators'!$B$15:$W$15, 0),FALSE)*$E153), 0, VLOOKUP(VLOOKUP($A153, 'E4 TB Allocation Details'!$A$18:$L$214, MATCH("A &amp; G ID", 'E4 TB Allocation Details'!$A$18:$L$18, 0),FALSE), 'E2 Allocators'!$B$15:$W$358, MATCH('O5 Details by Class &amp; Accounts'!CH$18, 'E2 Allocators'!$B$15:$W$15, 0),FALSE)*$E153)</f>
        <v>0</v>
      </c>
      <c r="CI153" s="1322">
        <f>IF(ISERROR(VLOOKUP(VLOOKUP($A153, 'E4 TB Allocation Details'!$A$18:$L$214, MATCH("A &amp; G ID", 'E4 TB Allocation Details'!$A$18:$L$18, 0),FALSE), 'E2 Allocators'!$B$15:$W$358, MATCH('O5 Details by Class &amp; Accounts'!CI$18, 'E2 Allocators'!$B$15:$W$15, 0),FALSE)*$E153), 0, VLOOKUP(VLOOKUP($A153, 'E4 TB Allocation Details'!$A$18:$L$214, MATCH("A &amp; G ID", 'E4 TB Allocation Details'!$A$18:$L$18, 0),FALSE), 'E2 Allocators'!$B$15:$W$358, MATCH('O5 Details by Class &amp; Accounts'!CI$18, 'E2 Allocators'!$B$15:$W$15, 0),FALSE)*$E153)</f>
        <v>0</v>
      </c>
      <c r="CJ153" s="1322">
        <f>IF(ISERROR(VLOOKUP(VLOOKUP($A153, 'E4 TB Allocation Details'!$A$18:$L$214, MATCH("A &amp; G ID", 'E4 TB Allocation Details'!$A$18:$L$18, 0),FALSE), 'E2 Allocators'!$B$15:$W$358, MATCH('O5 Details by Class &amp; Accounts'!CJ$18, 'E2 Allocators'!$B$15:$W$15, 0),FALSE)*$E153), 0, VLOOKUP(VLOOKUP($A153, 'E4 TB Allocation Details'!$A$18:$L$214, MATCH("A &amp; G ID", 'E4 TB Allocation Details'!$A$18:$L$18, 0),FALSE), 'E2 Allocators'!$B$15:$W$358, MATCH('O5 Details by Class &amp; Accounts'!CJ$18, 'E2 Allocators'!$B$15:$W$15, 0),FALSE)*$E153)</f>
        <v>0</v>
      </c>
      <c r="CK153" s="1322">
        <f>IF(ISERROR(VLOOKUP(VLOOKUP($A153, 'E4 TB Allocation Details'!$A$18:$L$214, MATCH("A &amp; G ID", 'E4 TB Allocation Details'!$A$18:$L$18, 0),FALSE), 'E2 Allocators'!$B$15:$W$358, MATCH('O5 Details by Class &amp; Accounts'!CK$18, 'E2 Allocators'!$B$15:$W$15, 0),FALSE)*$E153), 0, VLOOKUP(VLOOKUP($A153, 'E4 TB Allocation Details'!$A$18:$L$214, MATCH("A &amp; G ID", 'E4 TB Allocation Details'!$A$18:$L$18, 0),FALSE), 'E2 Allocators'!$B$15:$W$358, MATCH('O5 Details by Class &amp; Accounts'!CK$18, 'E2 Allocators'!$B$15:$W$15, 0),FALSE)*$E153)</f>
        <v>0</v>
      </c>
      <c r="CL153" s="1322">
        <f>IF(ISERROR(VLOOKUP(VLOOKUP($A153, 'E4 TB Allocation Details'!$A$18:$L$214, MATCH("A &amp; G ID", 'E4 TB Allocation Details'!$A$18:$L$18, 0),FALSE), 'E2 Allocators'!$B$15:$W$358, MATCH('O5 Details by Class &amp; Accounts'!CL$18, 'E2 Allocators'!$B$15:$W$15, 0),FALSE)*$E153), 0, VLOOKUP(VLOOKUP($A153, 'E4 TB Allocation Details'!$A$18:$L$214, MATCH("A &amp; G ID", 'E4 TB Allocation Details'!$A$18:$L$18, 0),FALSE), 'E2 Allocators'!$B$15:$W$358, MATCH('O5 Details by Class &amp; Accounts'!CL$18, 'E2 Allocators'!$B$15:$W$15, 0),FALSE)*$E153)</f>
        <v>0</v>
      </c>
      <c r="CM153" s="1322">
        <f>IF(ISERROR(VLOOKUP(VLOOKUP($A153, 'E4 TB Allocation Details'!$A$18:$L$214, MATCH("A &amp; G ID", 'E4 TB Allocation Details'!$A$18:$L$18, 0),FALSE), 'E2 Allocators'!$B$15:$W$358, MATCH('O5 Details by Class &amp; Accounts'!CM$18, 'E2 Allocators'!$B$15:$W$15, 0),FALSE)*$E153), 0, VLOOKUP(VLOOKUP($A153, 'E4 TB Allocation Details'!$A$18:$L$214, MATCH("A &amp; G ID", 'E4 TB Allocation Details'!$A$18:$L$18, 0),FALSE), 'E2 Allocators'!$B$15:$W$358, MATCH('O5 Details by Class &amp; Accounts'!CM$18, 'E2 Allocators'!$B$15:$W$15, 0),FALSE)*$E153)</f>
        <v>0</v>
      </c>
      <c r="CN153" s="1322">
        <f t="shared" si="42"/>
        <v>0</v>
      </c>
      <c r="CO153" s="1651">
        <f t="shared" si="43"/>
        <v>-3.637978807091713E-12</v>
      </c>
      <c r="CQ153" s="1899" t="inlineStr">
        <is>
          <t/>
        </is>
      </c>
    </row>
    <row r="154" spans="1:95" s="64" customFormat="1" ht="25.5" x14ac:dyDescent="0.2">
      <c r="A154" s="1090">
        <v>5110</v>
      </c>
      <c r="B154" s="1089" t="s">
        <v>1406</v>
      </c>
      <c r="C154" s="1648">
        <f>IF(ISERROR(VLOOKUP($A154,'I3 TB Data'!$A$19:$H$483,MATCH('O5 Details by Class &amp; Accounts'!$C$18, 'I3 TB Data'!$A$19:$H$19,0),0)), 0, VLOOKUP($A154,'I3 TB Data'!$A$19:$H$483,MATCH('O5 Details by Class &amp; Accounts'!$C$18,'I3 TB Data'!$A$19:$H$19,0),0))</f>
        <v>0</v>
      </c>
      <c r="D154" s="1649"/>
      <c r="E154" s="1648">
        <f t="shared" si="44"/>
        <v>0</v>
      </c>
      <c r="F154" s="1650">
        <f>IF(ISERROR(VLOOKUP($A154, 'E1 Categorization'!A33:E124, MATCH("Customer Component", 'E1 Categorization'!$A$33:$E$33,0), 0)), 0, IF(VLOOKUP($A154, 'E1 Categorization'!A33:E124, MATCH("Customer Component", 'E1 Categorization'!$A$33:$E$33,0), 0)=0, 'O5 Details by Class &amp; Accounts'!$E154, IF(AND(VLOOKUP($A154, 'E1 Categorization'!A33:E124, MATCH("Customer Component", 'E1 Categorization'!$A$33:$E$33,0), 0) &gt;0, VLOOKUP($A154, 'E1 Categorization'!A33:E124, MATCH("Customer Component", 'E1 Categorization'!$A$33:$E$33,0), 0)&lt;1), 'O5 Details by Class &amp; Accounts'!$E154*(1-VLOOKUP($A154, 'E1 Categorization'!A33:E124, MATCH("Customer Component", 'E1 Categorization'!$A$33:$E$33,0), 0)), 0)))</f>
        <v>0</v>
      </c>
      <c r="G154" s="1650">
        <f>IF(ISERROR(VLOOKUP($A154, 'E1 Categorization'!A33:E124, MATCH("Customer Component", 'E1 Categorization'!$A$33:$E$33,0), 0)),0, IF(VLOOKUP($A154, 'E1 Categorization'!A33:E124, MATCH("Customer Component", 'E1 Categorization'!$A$33:$E$33,0), 0)=0, 0, IF(AND(VLOOKUP($A154, 'E1 Categorization'!A33:E124, MATCH("Customer Component", 'E1 Categorization'!$A$33:$E$33,0), 0) &gt;0, VLOOKUP($A154, 'E1 Categorization'!A33:E124, MATCH("Customer Component", 'E1 Categorization'!$A$33:$E$33,0), 0)&lt;1), 'O5 Details by Class &amp; Accounts'!$E154*(VLOOKUP($A154, 'E1 Categorization'!A33:E124, MATCH("Customer Component", 'E1 Categorization'!$A$33:$E$33,0), 0)), 'O5 Details by Class &amp; Accounts'!$E154)))</f>
        <v>0</v>
      </c>
      <c r="H154" s="1322">
        <f t="shared" si="38"/>
        <v>0</v>
      </c>
      <c r="I154" s="1322">
        <f>IF(ISERROR(VLOOKUP(VLOOKUP($A154, 'E4 TB Allocation Details'!$A$18:$L$214, MATCH("Demand ID", 'E4 TB Allocation Details'!$A$18:$L$18, 0),FALSE), 'E2 Allocators'!$B$15:$W$358, MATCH('O5 Details by Class &amp; Accounts'!I$18, 'E2 Allocators'!$B$15:$W$15, 0),FALSE)*$F154), 0, VLOOKUP(VLOOKUP($A154, 'E4 TB Allocation Details'!$A$18:$L$214, MATCH("Demand ID", 'E4 TB Allocation Details'!$A$18:$L$18, 0),FALSE), 'E2 Allocators'!$B$15:$W$358, MATCH('O5 Details by Class &amp; Accounts'!I$18, 'E2 Allocators'!$B$15:$W$15, 0),FALSE)*$F154)</f>
        <v>0</v>
      </c>
      <c r="J154" s="1322">
        <f>IF(ISERROR(VLOOKUP(VLOOKUP($A154, 'E4 TB Allocation Details'!$A$18:$L$214, MATCH("Demand ID", 'E4 TB Allocation Details'!$A$18:$L$18, 0),FALSE), 'E2 Allocators'!$B$15:$W$358, MATCH('O5 Details by Class &amp; Accounts'!J$18, 'E2 Allocators'!$B$15:$W$15, 0),FALSE)*$F154), 0, VLOOKUP(VLOOKUP($A154, 'E4 TB Allocation Details'!$A$18:$L$214, MATCH("Demand ID", 'E4 TB Allocation Details'!$A$18:$L$18, 0),FALSE), 'E2 Allocators'!$B$15:$W$358, MATCH('O5 Details by Class &amp; Accounts'!J$18, 'E2 Allocators'!$B$15:$W$15, 0),FALSE)*$F154)</f>
        <v>0</v>
      </c>
      <c r="K154" s="1322">
        <f>IF(ISERROR(VLOOKUP(VLOOKUP($A154, 'E4 TB Allocation Details'!$A$18:$L$214, MATCH("Demand ID", 'E4 TB Allocation Details'!$A$18:$L$18, 0),FALSE), 'E2 Allocators'!$B$15:$W$358, MATCH('O5 Details by Class &amp; Accounts'!K$18, 'E2 Allocators'!$B$15:$W$15, 0),FALSE)*$F154), 0, VLOOKUP(VLOOKUP($A154, 'E4 TB Allocation Details'!$A$18:$L$214, MATCH("Demand ID", 'E4 TB Allocation Details'!$A$18:$L$18, 0),FALSE), 'E2 Allocators'!$B$15:$W$358, MATCH('O5 Details by Class &amp; Accounts'!K$18, 'E2 Allocators'!$B$15:$W$15, 0),FALSE)*$F154)</f>
        <v>0</v>
      </c>
      <c r="L154" s="1322">
        <f>IF(ISERROR(VLOOKUP(VLOOKUP($A154, 'E4 TB Allocation Details'!$A$18:$L$214, MATCH("Demand ID", 'E4 TB Allocation Details'!$A$18:$L$18, 0),FALSE), 'E2 Allocators'!$B$15:$W$358, MATCH('O5 Details by Class &amp; Accounts'!L$18, 'E2 Allocators'!$B$15:$W$15, 0),FALSE)*$F154), 0, VLOOKUP(VLOOKUP($A154, 'E4 TB Allocation Details'!$A$18:$L$214, MATCH("Demand ID", 'E4 TB Allocation Details'!$A$18:$L$18, 0),FALSE), 'E2 Allocators'!$B$15:$W$358, MATCH('O5 Details by Class &amp; Accounts'!L$18, 'E2 Allocators'!$B$15:$W$15, 0),FALSE)*$F154)</f>
        <v>0</v>
      </c>
      <c r="M154" s="1322">
        <f>IF(ISERROR(VLOOKUP(VLOOKUP($A154, 'E4 TB Allocation Details'!$A$18:$L$214, MATCH("Demand ID", 'E4 TB Allocation Details'!$A$18:$L$18, 0),FALSE), 'E2 Allocators'!$B$15:$W$358, MATCH('O5 Details by Class &amp; Accounts'!M$18, 'E2 Allocators'!$B$15:$W$15, 0),FALSE)*$F154), 0, VLOOKUP(VLOOKUP($A154, 'E4 TB Allocation Details'!$A$18:$L$214, MATCH("Demand ID", 'E4 TB Allocation Details'!$A$18:$L$18, 0),FALSE), 'E2 Allocators'!$B$15:$W$358, MATCH('O5 Details by Class &amp; Accounts'!M$18, 'E2 Allocators'!$B$15:$W$15, 0),FALSE)*$F154)</f>
        <v>0</v>
      </c>
      <c r="N154" s="1322">
        <f>IF(ISERROR(VLOOKUP(VLOOKUP($A154, 'E4 TB Allocation Details'!$A$18:$L$214, MATCH("Demand ID", 'E4 TB Allocation Details'!$A$18:$L$18, 0),FALSE), 'E2 Allocators'!$B$15:$W$358, MATCH('O5 Details by Class &amp; Accounts'!N$18, 'E2 Allocators'!$B$15:$W$15, 0),FALSE)*$F154), 0, VLOOKUP(VLOOKUP($A154, 'E4 TB Allocation Details'!$A$18:$L$214, MATCH("Demand ID", 'E4 TB Allocation Details'!$A$18:$L$18, 0),FALSE), 'E2 Allocators'!$B$15:$W$358, MATCH('O5 Details by Class &amp; Accounts'!N$18, 'E2 Allocators'!$B$15:$W$15, 0),FALSE)*$F154)</f>
        <v>0</v>
      </c>
      <c r="O154" s="1322">
        <f>IF(ISERROR(VLOOKUP(VLOOKUP($A154, 'E4 TB Allocation Details'!$A$18:$L$214, MATCH("Demand ID", 'E4 TB Allocation Details'!$A$18:$L$18, 0),FALSE), 'E2 Allocators'!$B$15:$W$358, MATCH('O5 Details by Class &amp; Accounts'!O$18, 'E2 Allocators'!$B$15:$W$15, 0),FALSE)*$F154), 0, VLOOKUP(VLOOKUP($A154, 'E4 TB Allocation Details'!$A$18:$L$214, MATCH("Demand ID", 'E4 TB Allocation Details'!$A$18:$L$18, 0),FALSE), 'E2 Allocators'!$B$15:$W$358, MATCH('O5 Details by Class &amp; Accounts'!O$18, 'E2 Allocators'!$B$15:$W$15, 0),FALSE)*$F154)</f>
        <v>0</v>
      </c>
      <c r="P154" s="1322">
        <f>IF(ISERROR(VLOOKUP(VLOOKUP($A154, 'E4 TB Allocation Details'!$A$18:$L$214, MATCH("Demand ID", 'E4 TB Allocation Details'!$A$18:$L$18, 0),FALSE), 'E2 Allocators'!$B$15:$W$358, MATCH('O5 Details by Class &amp; Accounts'!P$18, 'E2 Allocators'!$B$15:$W$15, 0),FALSE)*$F154), 0, VLOOKUP(VLOOKUP($A154, 'E4 TB Allocation Details'!$A$18:$L$214, MATCH("Demand ID", 'E4 TB Allocation Details'!$A$18:$L$18, 0),FALSE), 'E2 Allocators'!$B$15:$W$358, MATCH('O5 Details by Class &amp; Accounts'!P$18, 'E2 Allocators'!$B$15:$W$15, 0),FALSE)*$F154)</f>
        <v>0</v>
      </c>
      <c r="Q154" s="1322">
        <f>IF(ISERROR(VLOOKUP(VLOOKUP($A154, 'E4 TB Allocation Details'!$A$18:$L$214, MATCH("Demand ID", 'E4 TB Allocation Details'!$A$18:$L$18, 0),FALSE), 'E2 Allocators'!$B$15:$W$358, MATCH('O5 Details by Class &amp; Accounts'!Q$18, 'E2 Allocators'!$B$15:$W$15, 0),FALSE)*$F154), 0, VLOOKUP(VLOOKUP($A154, 'E4 TB Allocation Details'!$A$18:$L$214, MATCH("Demand ID", 'E4 TB Allocation Details'!$A$18:$L$18, 0),FALSE), 'E2 Allocators'!$B$15:$W$358, MATCH('O5 Details by Class &amp; Accounts'!Q$18, 'E2 Allocators'!$B$15:$W$15, 0),FALSE)*$F154)</f>
        <v>0</v>
      </c>
      <c r="R154" s="1322">
        <f>IF(ISERROR(VLOOKUP(VLOOKUP($A154, 'E4 TB Allocation Details'!$A$18:$L$214, MATCH("Demand ID", 'E4 TB Allocation Details'!$A$18:$L$18, 0),FALSE), 'E2 Allocators'!$B$15:$W$358, MATCH('O5 Details by Class &amp; Accounts'!R$18, 'E2 Allocators'!$B$15:$W$15, 0),FALSE)*$F154), 0, VLOOKUP(VLOOKUP($A154, 'E4 TB Allocation Details'!$A$18:$L$214, MATCH("Demand ID", 'E4 TB Allocation Details'!$A$18:$L$18, 0),FALSE), 'E2 Allocators'!$B$15:$W$358, MATCH('O5 Details by Class &amp; Accounts'!R$18, 'E2 Allocators'!$B$15:$W$15, 0),FALSE)*$F154)</f>
        <v>0</v>
      </c>
      <c r="S154" s="1322">
        <f>IF(ISERROR(VLOOKUP(VLOOKUP($A154, 'E4 TB Allocation Details'!$A$18:$L$214, MATCH("Demand ID", 'E4 TB Allocation Details'!$A$18:$L$18, 0),FALSE), 'E2 Allocators'!$B$15:$W$358, MATCH('O5 Details by Class &amp; Accounts'!S$18, 'E2 Allocators'!$B$15:$W$15, 0),FALSE)*$F154), 0, VLOOKUP(VLOOKUP($A154, 'E4 TB Allocation Details'!$A$18:$L$214, MATCH("Demand ID", 'E4 TB Allocation Details'!$A$18:$L$18, 0),FALSE), 'E2 Allocators'!$B$15:$W$358, MATCH('O5 Details by Class &amp; Accounts'!S$18, 'E2 Allocators'!$B$15:$W$15, 0),FALSE)*$F154)</f>
        <v>0</v>
      </c>
      <c r="T154" s="1322">
        <f>IF(ISERROR(VLOOKUP(VLOOKUP($A154, 'E4 TB Allocation Details'!$A$18:$L$214, MATCH("Demand ID", 'E4 TB Allocation Details'!$A$18:$L$18, 0),FALSE), 'E2 Allocators'!$B$15:$W$358, MATCH('O5 Details by Class &amp; Accounts'!T$18, 'E2 Allocators'!$B$15:$W$15, 0),FALSE)*$F154), 0, VLOOKUP(VLOOKUP($A154, 'E4 TB Allocation Details'!$A$18:$L$214, MATCH("Demand ID", 'E4 TB Allocation Details'!$A$18:$L$18, 0),FALSE), 'E2 Allocators'!$B$15:$W$358, MATCH('O5 Details by Class &amp; Accounts'!T$18, 'E2 Allocators'!$B$15:$W$15, 0),FALSE)*$F154)</f>
        <v>0</v>
      </c>
      <c r="U154" s="1322">
        <f>IF(ISERROR(VLOOKUP(VLOOKUP($A154, 'E4 TB Allocation Details'!$A$18:$L$214, MATCH("Demand ID", 'E4 TB Allocation Details'!$A$18:$L$18, 0),FALSE), 'E2 Allocators'!$B$15:$W$358, MATCH('O5 Details by Class &amp; Accounts'!U$18, 'E2 Allocators'!$B$15:$W$15, 0),FALSE)*$F154), 0, VLOOKUP(VLOOKUP($A154, 'E4 TB Allocation Details'!$A$18:$L$214, MATCH("Demand ID", 'E4 TB Allocation Details'!$A$18:$L$18, 0),FALSE), 'E2 Allocators'!$B$15:$W$358, MATCH('O5 Details by Class &amp; Accounts'!U$18, 'E2 Allocators'!$B$15:$W$15, 0),FALSE)*$F154)</f>
        <v>0</v>
      </c>
      <c r="V154" s="1322">
        <f>IF(ISERROR(VLOOKUP(VLOOKUP($A154, 'E4 TB Allocation Details'!$A$18:$L$214, MATCH("Demand ID", 'E4 TB Allocation Details'!$A$18:$L$18, 0),FALSE), 'E2 Allocators'!$B$15:$W$358, MATCH('O5 Details by Class &amp; Accounts'!V$18, 'E2 Allocators'!$B$15:$W$15, 0),FALSE)*$F154), 0, VLOOKUP(VLOOKUP($A154, 'E4 TB Allocation Details'!$A$18:$L$214, MATCH("Demand ID", 'E4 TB Allocation Details'!$A$18:$L$18, 0),FALSE), 'E2 Allocators'!$B$15:$W$358, MATCH('O5 Details by Class &amp; Accounts'!V$18, 'E2 Allocators'!$B$15:$W$15, 0),FALSE)*$F154)</f>
        <v>0</v>
      </c>
      <c r="W154" s="1322">
        <f>IF(ISERROR(VLOOKUP(VLOOKUP($A154, 'E4 TB Allocation Details'!$A$18:$L$214, MATCH("Demand ID", 'E4 TB Allocation Details'!$A$18:$L$18, 0),FALSE), 'E2 Allocators'!$B$15:$W$358, MATCH('O5 Details by Class &amp; Accounts'!W$18, 'E2 Allocators'!$B$15:$W$15, 0),FALSE)*$F154), 0, VLOOKUP(VLOOKUP($A154, 'E4 TB Allocation Details'!$A$18:$L$214, MATCH("Demand ID", 'E4 TB Allocation Details'!$A$18:$L$18, 0),FALSE), 'E2 Allocators'!$B$15:$W$358, MATCH('O5 Details by Class &amp; Accounts'!W$18, 'E2 Allocators'!$B$15:$W$15, 0),FALSE)*$F154)</f>
        <v>0</v>
      </c>
      <c r="X154" s="1322">
        <f>IF(ISERROR(VLOOKUP(VLOOKUP($A154, 'E4 TB Allocation Details'!$A$18:$L$214, MATCH("Demand ID", 'E4 TB Allocation Details'!$A$18:$L$18, 0),FALSE), 'E2 Allocators'!$B$15:$W$358, MATCH('O5 Details by Class &amp; Accounts'!X$18, 'E2 Allocators'!$B$15:$W$15, 0),FALSE)*$F154), 0, VLOOKUP(VLOOKUP($A154, 'E4 TB Allocation Details'!$A$18:$L$214, MATCH("Demand ID", 'E4 TB Allocation Details'!$A$18:$L$18, 0),FALSE), 'E2 Allocators'!$B$15:$W$358, MATCH('O5 Details by Class &amp; Accounts'!X$18, 'E2 Allocators'!$B$15:$W$15, 0),FALSE)*$F154)</f>
        <v>0</v>
      </c>
      <c r="Y154" s="1322">
        <f>IF(ISERROR(VLOOKUP(VLOOKUP($A154, 'E4 TB Allocation Details'!$A$18:$L$214, MATCH("Demand ID", 'E4 TB Allocation Details'!$A$18:$L$18, 0),FALSE), 'E2 Allocators'!$B$15:$W$358, MATCH('O5 Details by Class &amp; Accounts'!Y$18, 'E2 Allocators'!$B$15:$W$15, 0),FALSE)*$F154), 0, VLOOKUP(VLOOKUP($A154, 'E4 TB Allocation Details'!$A$18:$L$214, MATCH("Demand ID", 'E4 TB Allocation Details'!$A$18:$L$18, 0),FALSE), 'E2 Allocators'!$B$15:$W$358, MATCH('O5 Details by Class &amp; Accounts'!Y$18, 'E2 Allocators'!$B$15:$W$15, 0),FALSE)*$F154)</f>
        <v>0</v>
      </c>
      <c r="Z154" s="1322">
        <f>IF(ISERROR(VLOOKUP(VLOOKUP($A154, 'E4 TB Allocation Details'!$A$18:$L$214, MATCH("Demand ID", 'E4 TB Allocation Details'!$A$18:$L$18, 0),FALSE), 'E2 Allocators'!$B$15:$W$358, MATCH('O5 Details by Class &amp; Accounts'!Z$18, 'E2 Allocators'!$B$15:$W$15, 0),FALSE)*$F154), 0, VLOOKUP(VLOOKUP($A154, 'E4 TB Allocation Details'!$A$18:$L$214, MATCH("Demand ID", 'E4 TB Allocation Details'!$A$18:$L$18, 0),FALSE), 'E2 Allocators'!$B$15:$W$358, MATCH('O5 Details by Class &amp; Accounts'!Z$18, 'E2 Allocators'!$B$15:$W$15, 0),FALSE)*$F154)</f>
        <v>0</v>
      </c>
      <c r="AA154" s="1322">
        <f>IF(ISERROR(VLOOKUP(VLOOKUP($A154, 'E4 TB Allocation Details'!$A$18:$L$214, MATCH("Demand ID", 'E4 TB Allocation Details'!$A$18:$L$18, 0),FALSE), 'E2 Allocators'!$B$15:$W$358, MATCH('O5 Details by Class &amp; Accounts'!AA$18, 'E2 Allocators'!$B$15:$W$15, 0),FALSE)*$F154), 0, VLOOKUP(VLOOKUP($A154, 'E4 TB Allocation Details'!$A$18:$L$214, MATCH("Demand ID", 'E4 TB Allocation Details'!$A$18:$L$18, 0),FALSE), 'E2 Allocators'!$B$15:$W$358, MATCH('O5 Details by Class &amp; Accounts'!AA$18, 'E2 Allocators'!$B$15:$W$15, 0),FALSE)*$F154)</f>
        <v>0</v>
      </c>
      <c r="AB154" s="1322">
        <f>IF(ISERROR(VLOOKUP(VLOOKUP($A154, 'E4 TB Allocation Details'!$A$18:$L$214, MATCH("Demand ID", 'E4 TB Allocation Details'!$A$18:$L$18, 0),FALSE), 'E2 Allocators'!$B$15:$W$358, MATCH('O5 Details by Class &amp; Accounts'!AB$18, 'E2 Allocators'!$B$15:$W$15, 0),FALSE)*$F154), 0, VLOOKUP(VLOOKUP($A154, 'E4 TB Allocation Details'!$A$18:$L$214, MATCH("Demand ID", 'E4 TB Allocation Details'!$A$18:$L$18, 0),FALSE), 'E2 Allocators'!$B$15:$W$358, MATCH('O5 Details by Class &amp; Accounts'!AB$18, 'E2 Allocators'!$B$15:$W$15, 0),FALSE)*$F154)</f>
        <v>0</v>
      </c>
      <c r="AC154" s="1322">
        <f t="shared" si="39"/>
        <v>0</v>
      </c>
      <c r="AD154" s="1322">
        <f>IF(ISERROR(VLOOKUP(VLOOKUP($A154, 'E4 TB Allocation Details'!$A$18:$L$214, MATCH("Customer ID", 'E4 TB Allocation Details'!$A$18:$L$18, 0),FALSE), 'E2 Allocators'!$B$15:$W$358, MATCH('O5 Details by Class &amp; Accounts'!AD$18, 'E2 Allocators'!$B$15:$W$15, 0),FALSE)*$G154), 0, VLOOKUP(VLOOKUP($A154, 'E4 TB Allocation Details'!$A$18:$L$214, MATCH("Customer ID", 'E4 TB Allocation Details'!$A$18:$L$18, 0),FALSE), 'E2 Allocators'!$B$15:$W$358, MATCH('O5 Details by Class &amp; Accounts'!AD$18, 'E2 Allocators'!$B$15:$W$15, 0),FALSE)*$G154)</f>
        <v>0</v>
      </c>
      <c r="AE154" s="1322">
        <f>IF(ISERROR(VLOOKUP(VLOOKUP($A154, 'E4 TB Allocation Details'!$A$18:$L$214, MATCH("Customer ID", 'E4 TB Allocation Details'!$A$18:$L$18, 0),FALSE), 'E2 Allocators'!$B$15:$W$358, MATCH('O5 Details by Class &amp; Accounts'!AE$18, 'E2 Allocators'!$B$15:$W$15, 0),FALSE)*$G154), 0, VLOOKUP(VLOOKUP($A154, 'E4 TB Allocation Details'!$A$18:$L$214, MATCH("Customer ID", 'E4 TB Allocation Details'!$A$18:$L$18, 0),FALSE), 'E2 Allocators'!$B$15:$W$358, MATCH('O5 Details by Class &amp; Accounts'!AE$18, 'E2 Allocators'!$B$15:$W$15, 0),FALSE)*$G154)</f>
        <v>0</v>
      </c>
      <c r="AF154" s="1322">
        <f>IF(ISERROR(VLOOKUP(VLOOKUP($A154, 'E4 TB Allocation Details'!$A$18:$L$214, MATCH("Customer ID", 'E4 TB Allocation Details'!$A$18:$L$18, 0),FALSE), 'E2 Allocators'!$B$15:$W$358, MATCH('O5 Details by Class &amp; Accounts'!AF$18, 'E2 Allocators'!$B$15:$W$15, 0),FALSE)*$G154), 0, VLOOKUP(VLOOKUP($A154, 'E4 TB Allocation Details'!$A$18:$L$214, MATCH("Customer ID", 'E4 TB Allocation Details'!$A$18:$L$18, 0),FALSE), 'E2 Allocators'!$B$15:$W$358, MATCH('O5 Details by Class &amp; Accounts'!AF$18, 'E2 Allocators'!$B$15:$W$15, 0),FALSE)*$G154)</f>
        <v>0</v>
      </c>
      <c r="AG154" s="1322">
        <f>IF(ISERROR(VLOOKUP(VLOOKUP($A154, 'E4 TB Allocation Details'!$A$18:$L$214, MATCH("Customer ID", 'E4 TB Allocation Details'!$A$18:$L$18, 0),FALSE), 'E2 Allocators'!$B$15:$W$358, MATCH('O5 Details by Class &amp; Accounts'!AG$18, 'E2 Allocators'!$B$15:$W$15, 0),FALSE)*$G154), 0, VLOOKUP(VLOOKUP($A154, 'E4 TB Allocation Details'!$A$18:$L$214, MATCH("Customer ID", 'E4 TB Allocation Details'!$A$18:$L$18, 0),FALSE), 'E2 Allocators'!$B$15:$W$358, MATCH('O5 Details by Class &amp; Accounts'!AG$18, 'E2 Allocators'!$B$15:$W$15, 0),FALSE)*$G154)</f>
        <v>0</v>
      </c>
      <c r="AH154" s="1322">
        <f>IF(ISERROR(VLOOKUP(VLOOKUP($A154, 'E4 TB Allocation Details'!$A$18:$L$214, MATCH("Customer ID", 'E4 TB Allocation Details'!$A$18:$L$18, 0),FALSE), 'E2 Allocators'!$B$15:$W$358, MATCH('O5 Details by Class &amp; Accounts'!AH$18, 'E2 Allocators'!$B$15:$W$15, 0),FALSE)*$G154), 0, VLOOKUP(VLOOKUP($A154, 'E4 TB Allocation Details'!$A$18:$L$214, MATCH("Customer ID", 'E4 TB Allocation Details'!$A$18:$L$18, 0),FALSE), 'E2 Allocators'!$B$15:$W$358, MATCH('O5 Details by Class &amp; Accounts'!AH$18, 'E2 Allocators'!$B$15:$W$15, 0),FALSE)*$G154)</f>
        <v>0</v>
      </c>
      <c r="AI154" s="1322">
        <f>IF(ISERROR(VLOOKUP(VLOOKUP($A154, 'E4 TB Allocation Details'!$A$18:$L$214, MATCH("Customer ID", 'E4 TB Allocation Details'!$A$18:$L$18, 0),FALSE), 'E2 Allocators'!$B$15:$W$358, MATCH('O5 Details by Class &amp; Accounts'!AI$18, 'E2 Allocators'!$B$15:$W$15, 0),FALSE)*$G154), 0, VLOOKUP(VLOOKUP($A154, 'E4 TB Allocation Details'!$A$18:$L$214, MATCH("Customer ID", 'E4 TB Allocation Details'!$A$18:$L$18, 0),FALSE), 'E2 Allocators'!$B$15:$W$358, MATCH('O5 Details by Class &amp; Accounts'!AI$18, 'E2 Allocators'!$B$15:$W$15, 0),FALSE)*$G154)</f>
        <v>0</v>
      </c>
      <c r="AJ154" s="1322">
        <f>IF(ISERROR(VLOOKUP(VLOOKUP($A154, 'E4 TB Allocation Details'!$A$18:$L$214, MATCH("Customer ID", 'E4 TB Allocation Details'!$A$18:$L$18, 0),FALSE), 'E2 Allocators'!$B$15:$W$358, MATCH('O5 Details by Class &amp; Accounts'!AJ$18, 'E2 Allocators'!$B$15:$W$15, 0),FALSE)*$G154), 0, VLOOKUP(VLOOKUP($A154, 'E4 TB Allocation Details'!$A$18:$L$214, MATCH("Customer ID", 'E4 TB Allocation Details'!$A$18:$L$18, 0),FALSE), 'E2 Allocators'!$B$15:$W$358, MATCH('O5 Details by Class &amp; Accounts'!AJ$18, 'E2 Allocators'!$B$15:$W$15, 0),FALSE)*$G154)</f>
        <v>0</v>
      </c>
      <c r="AK154" s="1322">
        <f>IF(ISERROR(VLOOKUP(VLOOKUP($A154, 'E4 TB Allocation Details'!$A$18:$L$214, MATCH("Customer ID", 'E4 TB Allocation Details'!$A$18:$L$18, 0),FALSE), 'E2 Allocators'!$B$15:$W$358, MATCH('O5 Details by Class &amp; Accounts'!AK$18, 'E2 Allocators'!$B$15:$W$15, 0),FALSE)*$G154), 0, VLOOKUP(VLOOKUP($A154, 'E4 TB Allocation Details'!$A$18:$L$214, MATCH("Customer ID", 'E4 TB Allocation Details'!$A$18:$L$18, 0),FALSE), 'E2 Allocators'!$B$15:$W$358, MATCH('O5 Details by Class &amp; Accounts'!AK$18, 'E2 Allocators'!$B$15:$W$15, 0),FALSE)*$G154)</f>
        <v>0</v>
      </c>
      <c r="AL154" s="1322">
        <f>IF(ISERROR(VLOOKUP(VLOOKUP($A154, 'E4 TB Allocation Details'!$A$18:$L$214, MATCH("Customer ID", 'E4 TB Allocation Details'!$A$18:$L$18, 0),FALSE), 'E2 Allocators'!$B$15:$W$358, MATCH('O5 Details by Class &amp; Accounts'!AL$18, 'E2 Allocators'!$B$15:$W$15, 0),FALSE)*$G154), 0, VLOOKUP(VLOOKUP($A154, 'E4 TB Allocation Details'!$A$18:$L$214, MATCH("Customer ID", 'E4 TB Allocation Details'!$A$18:$L$18, 0),FALSE), 'E2 Allocators'!$B$15:$W$358, MATCH('O5 Details by Class &amp; Accounts'!AL$18, 'E2 Allocators'!$B$15:$W$15, 0),FALSE)*$G154)</f>
        <v>0</v>
      </c>
      <c r="AM154" s="1322">
        <f>IF(ISERROR(VLOOKUP(VLOOKUP($A154, 'E4 TB Allocation Details'!$A$18:$L$214, MATCH("Customer ID", 'E4 TB Allocation Details'!$A$18:$L$18, 0),FALSE), 'E2 Allocators'!$B$15:$W$358, MATCH('O5 Details by Class &amp; Accounts'!AM$18, 'E2 Allocators'!$B$15:$W$15, 0),FALSE)*$G154), 0, VLOOKUP(VLOOKUP($A154, 'E4 TB Allocation Details'!$A$18:$L$214, MATCH("Customer ID", 'E4 TB Allocation Details'!$A$18:$L$18, 0),FALSE), 'E2 Allocators'!$B$15:$W$358, MATCH('O5 Details by Class &amp; Accounts'!AM$18, 'E2 Allocators'!$B$15:$W$15, 0),FALSE)*$G154)</f>
        <v>0</v>
      </c>
      <c r="AN154" s="1322">
        <f>IF(ISERROR(VLOOKUP(VLOOKUP($A154, 'E4 TB Allocation Details'!$A$18:$L$214, MATCH("Customer ID", 'E4 TB Allocation Details'!$A$18:$L$18, 0),FALSE), 'E2 Allocators'!$B$15:$W$358, MATCH('O5 Details by Class &amp; Accounts'!AN$18, 'E2 Allocators'!$B$15:$W$15, 0),FALSE)*$G154), 0, VLOOKUP(VLOOKUP($A154, 'E4 TB Allocation Details'!$A$18:$L$214, MATCH("Customer ID", 'E4 TB Allocation Details'!$A$18:$L$18, 0),FALSE), 'E2 Allocators'!$B$15:$W$358, MATCH('O5 Details by Class &amp; Accounts'!AN$18, 'E2 Allocators'!$B$15:$W$15, 0),FALSE)*$G154)</f>
        <v>0</v>
      </c>
      <c r="AO154" s="1322">
        <f>IF(ISERROR(VLOOKUP(VLOOKUP($A154, 'E4 TB Allocation Details'!$A$18:$L$214, MATCH("Customer ID", 'E4 TB Allocation Details'!$A$18:$L$18, 0),FALSE), 'E2 Allocators'!$B$15:$W$358, MATCH('O5 Details by Class &amp; Accounts'!AO$18, 'E2 Allocators'!$B$15:$W$15, 0),FALSE)*$G154), 0, VLOOKUP(VLOOKUP($A154, 'E4 TB Allocation Details'!$A$18:$L$214, MATCH("Customer ID", 'E4 TB Allocation Details'!$A$18:$L$18, 0),FALSE), 'E2 Allocators'!$B$15:$W$358, MATCH('O5 Details by Class &amp; Accounts'!AO$18, 'E2 Allocators'!$B$15:$W$15, 0),FALSE)*$G154)</f>
        <v>0</v>
      </c>
      <c r="AP154" s="1322">
        <f>IF(ISERROR(VLOOKUP(VLOOKUP($A154, 'E4 TB Allocation Details'!$A$18:$L$214, MATCH("Customer ID", 'E4 TB Allocation Details'!$A$18:$L$18, 0),FALSE), 'E2 Allocators'!$B$15:$W$358, MATCH('O5 Details by Class &amp; Accounts'!AP$18, 'E2 Allocators'!$B$15:$W$15, 0),FALSE)*$G154), 0, VLOOKUP(VLOOKUP($A154, 'E4 TB Allocation Details'!$A$18:$L$214, MATCH("Customer ID", 'E4 TB Allocation Details'!$A$18:$L$18, 0),FALSE), 'E2 Allocators'!$B$15:$W$358, MATCH('O5 Details by Class &amp; Accounts'!AP$18, 'E2 Allocators'!$B$15:$W$15, 0),FALSE)*$G154)</f>
        <v>0</v>
      </c>
      <c r="AQ154" s="1322">
        <f>IF(ISERROR(VLOOKUP(VLOOKUP($A154, 'E4 TB Allocation Details'!$A$18:$L$214, MATCH("Customer ID", 'E4 TB Allocation Details'!$A$18:$L$18, 0),FALSE), 'E2 Allocators'!$B$15:$W$358, MATCH('O5 Details by Class &amp; Accounts'!AQ$18, 'E2 Allocators'!$B$15:$W$15, 0),FALSE)*$G154), 0, VLOOKUP(VLOOKUP($A154, 'E4 TB Allocation Details'!$A$18:$L$214, MATCH("Customer ID", 'E4 TB Allocation Details'!$A$18:$L$18, 0),FALSE), 'E2 Allocators'!$B$15:$W$358, MATCH('O5 Details by Class &amp; Accounts'!AQ$18, 'E2 Allocators'!$B$15:$W$15, 0),FALSE)*$G154)</f>
        <v>0</v>
      </c>
      <c r="AR154" s="1322">
        <f>IF(ISERROR(VLOOKUP(VLOOKUP($A154, 'E4 TB Allocation Details'!$A$18:$L$214, MATCH("Customer ID", 'E4 TB Allocation Details'!$A$18:$L$18, 0),FALSE), 'E2 Allocators'!$B$15:$W$358, MATCH('O5 Details by Class &amp; Accounts'!AR$18, 'E2 Allocators'!$B$15:$W$15, 0),FALSE)*$G154), 0, VLOOKUP(VLOOKUP($A154, 'E4 TB Allocation Details'!$A$18:$L$214, MATCH("Customer ID", 'E4 TB Allocation Details'!$A$18:$L$18, 0),FALSE), 'E2 Allocators'!$B$15:$W$358, MATCH('O5 Details by Class &amp; Accounts'!AR$18, 'E2 Allocators'!$B$15:$W$15, 0),FALSE)*$G154)</f>
        <v>0</v>
      </c>
      <c r="AS154" s="1322">
        <f>IF(ISERROR(VLOOKUP(VLOOKUP($A154, 'E4 TB Allocation Details'!$A$18:$L$214, MATCH("Customer ID", 'E4 TB Allocation Details'!$A$18:$L$18, 0),FALSE), 'E2 Allocators'!$B$15:$W$358, MATCH('O5 Details by Class &amp; Accounts'!AS$18, 'E2 Allocators'!$B$15:$W$15, 0),FALSE)*$G154), 0, VLOOKUP(VLOOKUP($A154, 'E4 TB Allocation Details'!$A$18:$L$214, MATCH("Customer ID", 'E4 TB Allocation Details'!$A$18:$L$18, 0),FALSE), 'E2 Allocators'!$B$15:$W$358, MATCH('O5 Details by Class &amp; Accounts'!AS$18, 'E2 Allocators'!$B$15:$W$15, 0),FALSE)*$G154)</f>
        <v>0</v>
      </c>
      <c r="AT154" s="1322">
        <f>IF(ISERROR(VLOOKUP(VLOOKUP($A154, 'E4 TB Allocation Details'!$A$18:$L$214, MATCH("Customer ID", 'E4 TB Allocation Details'!$A$18:$L$18, 0),FALSE), 'E2 Allocators'!$B$15:$W$358, MATCH('O5 Details by Class &amp; Accounts'!AT$18, 'E2 Allocators'!$B$15:$W$15, 0),FALSE)*$G154), 0, VLOOKUP(VLOOKUP($A154, 'E4 TB Allocation Details'!$A$18:$L$214, MATCH("Customer ID", 'E4 TB Allocation Details'!$A$18:$L$18, 0),FALSE), 'E2 Allocators'!$B$15:$W$358, MATCH('O5 Details by Class &amp; Accounts'!AT$18, 'E2 Allocators'!$B$15:$W$15, 0),FALSE)*$G154)</f>
        <v>0</v>
      </c>
      <c r="AU154" s="1322">
        <f>IF(ISERROR(VLOOKUP(VLOOKUP($A154, 'E4 TB Allocation Details'!$A$18:$L$214, MATCH("Customer ID", 'E4 TB Allocation Details'!$A$18:$L$18, 0),FALSE), 'E2 Allocators'!$B$15:$W$358, MATCH('O5 Details by Class &amp; Accounts'!AU$18, 'E2 Allocators'!$B$15:$W$15, 0),FALSE)*$G154), 0, VLOOKUP(VLOOKUP($A154, 'E4 TB Allocation Details'!$A$18:$L$214, MATCH("Customer ID", 'E4 TB Allocation Details'!$A$18:$L$18, 0),FALSE), 'E2 Allocators'!$B$15:$W$358, MATCH('O5 Details by Class &amp; Accounts'!AU$18, 'E2 Allocators'!$B$15:$W$15, 0),FALSE)*$G154)</f>
        <v>0</v>
      </c>
      <c r="AV154" s="1322">
        <f>IF(ISERROR(VLOOKUP(VLOOKUP($A154, 'E4 TB Allocation Details'!$A$18:$L$214, MATCH("Customer ID", 'E4 TB Allocation Details'!$A$18:$L$18, 0),FALSE), 'E2 Allocators'!$B$15:$W$358, MATCH('O5 Details by Class &amp; Accounts'!AV$18, 'E2 Allocators'!$B$15:$W$15, 0),FALSE)*$G154), 0, VLOOKUP(VLOOKUP($A154, 'E4 TB Allocation Details'!$A$18:$L$214, MATCH("Customer ID", 'E4 TB Allocation Details'!$A$18:$L$18, 0),FALSE), 'E2 Allocators'!$B$15:$W$358, MATCH('O5 Details by Class &amp; Accounts'!AV$18, 'E2 Allocators'!$B$15:$W$15, 0),FALSE)*$G154)</f>
        <v>0</v>
      </c>
      <c r="AW154" s="1322">
        <f>IF(ISERROR(VLOOKUP(VLOOKUP($A154, 'E4 TB Allocation Details'!$A$18:$L$214, MATCH("Customer ID", 'E4 TB Allocation Details'!$A$18:$L$18, 0),FALSE), 'E2 Allocators'!$B$15:$W$358, MATCH('O5 Details by Class &amp; Accounts'!AW$18, 'E2 Allocators'!$B$15:$W$15, 0),FALSE)*$G154), 0, VLOOKUP(VLOOKUP($A154, 'E4 TB Allocation Details'!$A$18:$L$214, MATCH("Customer ID", 'E4 TB Allocation Details'!$A$18:$L$18, 0),FALSE), 'E2 Allocators'!$B$15:$W$358, MATCH('O5 Details by Class &amp; Accounts'!AW$18, 'E2 Allocators'!$B$15:$W$15, 0),FALSE)*$G154)</f>
        <v>0</v>
      </c>
      <c r="AX154" s="1322">
        <f t="shared" si="40"/>
        <v>0</v>
      </c>
      <c r="AY154" s="1322">
        <f>IF(ISERROR(VLOOKUP(VLOOKUP($A154, 'E4 TB Allocation Details'!$A$18:$L$214, MATCH("Misc ID", 'E4 TB Allocation Details'!$A$18:$L$18, 0),FALSE), 'E2 Allocators'!$B$15:$W$358, MATCH('O5 Details by Class &amp; Accounts'!AY$18, 'E2 Allocators'!$B$15:$W$15, 0),FALSE)*$E154), 0, VLOOKUP(VLOOKUP($A154, 'E4 TB Allocation Details'!$A$18:$L$214, MATCH("Misc ID", 'E4 TB Allocation Details'!$A$18:$L$18, 0),FALSE), 'E2 Allocators'!$B$15:$W$358, MATCH('O5 Details by Class &amp; Accounts'!AY$18, 'E2 Allocators'!$B$15:$W$15, 0),FALSE)*$E154)</f>
        <v>0</v>
      </c>
      <c r="AZ154" s="1322">
        <f>IF(ISERROR(VLOOKUP(VLOOKUP($A154, 'E4 TB Allocation Details'!$A$18:$L$214, MATCH("Misc ID", 'E4 TB Allocation Details'!$A$18:$L$18, 0),FALSE), 'E2 Allocators'!$B$15:$W$358, MATCH('O5 Details by Class &amp; Accounts'!AZ$18, 'E2 Allocators'!$B$15:$W$15, 0),FALSE)*$E154), 0, VLOOKUP(VLOOKUP($A154, 'E4 TB Allocation Details'!$A$18:$L$214, MATCH("Misc ID", 'E4 TB Allocation Details'!$A$18:$L$18, 0),FALSE), 'E2 Allocators'!$B$15:$W$358, MATCH('O5 Details by Class &amp; Accounts'!AZ$18, 'E2 Allocators'!$B$15:$W$15, 0),FALSE)*$E154)</f>
        <v>0</v>
      </c>
      <c r="BA154" s="1322">
        <f>IF(ISERROR(VLOOKUP(VLOOKUP($A154, 'E4 TB Allocation Details'!$A$18:$L$214, MATCH("Misc ID", 'E4 TB Allocation Details'!$A$18:$L$18, 0),FALSE), 'E2 Allocators'!$B$15:$W$358, MATCH('O5 Details by Class &amp; Accounts'!BA$18, 'E2 Allocators'!$B$15:$W$15, 0),FALSE)*$E154), 0, VLOOKUP(VLOOKUP($A154, 'E4 TB Allocation Details'!$A$18:$L$214, MATCH("Misc ID", 'E4 TB Allocation Details'!$A$18:$L$18, 0),FALSE), 'E2 Allocators'!$B$15:$W$358, MATCH('O5 Details by Class &amp; Accounts'!BA$18, 'E2 Allocators'!$B$15:$W$15, 0),FALSE)*$E154)</f>
        <v>0</v>
      </c>
      <c r="BB154" s="1322">
        <f>IF(ISERROR(VLOOKUP(VLOOKUP($A154, 'E4 TB Allocation Details'!$A$18:$L$214, MATCH("Misc ID", 'E4 TB Allocation Details'!$A$18:$L$18, 0),FALSE), 'E2 Allocators'!$B$15:$W$358, MATCH('O5 Details by Class &amp; Accounts'!BB$18, 'E2 Allocators'!$B$15:$W$15, 0),FALSE)*$E154), 0, VLOOKUP(VLOOKUP($A154, 'E4 TB Allocation Details'!$A$18:$L$214, MATCH("Misc ID", 'E4 TB Allocation Details'!$A$18:$L$18, 0),FALSE), 'E2 Allocators'!$B$15:$W$358, MATCH('O5 Details by Class &amp; Accounts'!BB$18, 'E2 Allocators'!$B$15:$W$15, 0),FALSE)*$E154)</f>
        <v>0</v>
      </c>
      <c r="BC154" s="1322">
        <f>IF(ISERROR(VLOOKUP(VLOOKUP($A154, 'E4 TB Allocation Details'!$A$18:$L$214, MATCH("Misc ID", 'E4 TB Allocation Details'!$A$18:$L$18, 0),FALSE), 'E2 Allocators'!$B$15:$W$358, MATCH('O5 Details by Class &amp; Accounts'!BC$18, 'E2 Allocators'!$B$15:$W$15, 0),FALSE)*$E154), 0, VLOOKUP(VLOOKUP($A154, 'E4 TB Allocation Details'!$A$18:$L$214, MATCH("Misc ID", 'E4 TB Allocation Details'!$A$18:$L$18, 0),FALSE), 'E2 Allocators'!$B$15:$W$358, MATCH('O5 Details by Class &amp; Accounts'!BC$18, 'E2 Allocators'!$B$15:$W$15, 0),FALSE)*$E154)</f>
        <v>0</v>
      </c>
      <c r="BD154" s="1322">
        <f>IF(ISERROR(VLOOKUP(VLOOKUP($A154, 'E4 TB Allocation Details'!$A$18:$L$214, MATCH("Misc ID", 'E4 TB Allocation Details'!$A$18:$L$18, 0),FALSE), 'E2 Allocators'!$B$15:$W$358, MATCH('O5 Details by Class &amp; Accounts'!BD$18, 'E2 Allocators'!$B$15:$W$15, 0),FALSE)*$E154), 0, VLOOKUP(VLOOKUP($A154, 'E4 TB Allocation Details'!$A$18:$L$214, MATCH("Misc ID", 'E4 TB Allocation Details'!$A$18:$L$18, 0),FALSE), 'E2 Allocators'!$B$15:$W$358, MATCH('O5 Details by Class &amp; Accounts'!BD$18, 'E2 Allocators'!$B$15:$W$15, 0),FALSE)*$E154)</f>
        <v>0</v>
      </c>
      <c r="BE154" s="1322">
        <f>IF(ISERROR(VLOOKUP(VLOOKUP($A154, 'E4 TB Allocation Details'!$A$18:$L$214, MATCH("Misc ID", 'E4 TB Allocation Details'!$A$18:$L$18, 0),FALSE), 'E2 Allocators'!$B$15:$W$358, MATCH('O5 Details by Class &amp; Accounts'!BE$18, 'E2 Allocators'!$B$15:$W$15, 0),FALSE)*$E154), 0, VLOOKUP(VLOOKUP($A154, 'E4 TB Allocation Details'!$A$18:$L$214, MATCH("Misc ID", 'E4 TB Allocation Details'!$A$18:$L$18, 0),FALSE), 'E2 Allocators'!$B$15:$W$358, MATCH('O5 Details by Class &amp; Accounts'!BE$18, 'E2 Allocators'!$B$15:$W$15, 0),FALSE)*$E154)</f>
        <v>0</v>
      </c>
      <c r="BF154" s="1322">
        <f>IF(ISERROR(VLOOKUP(VLOOKUP($A154, 'E4 TB Allocation Details'!$A$18:$L$214, MATCH("Misc ID", 'E4 TB Allocation Details'!$A$18:$L$18, 0),FALSE), 'E2 Allocators'!$B$15:$W$358, MATCH('O5 Details by Class &amp; Accounts'!BF$18, 'E2 Allocators'!$B$15:$W$15, 0),FALSE)*$E154), 0, VLOOKUP(VLOOKUP($A154, 'E4 TB Allocation Details'!$A$18:$L$214, MATCH("Misc ID", 'E4 TB Allocation Details'!$A$18:$L$18, 0),FALSE), 'E2 Allocators'!$B$15:$W$358, MATCH('O5 Details by Class &amp; Accounts'!BF$18, 'E2 Allocators'!$B$15:$W$15, 0),FALSE)*$E154)</f>
        <v>0</v>
      </c>
      <c r="BG154" s="1322">
        <f>IF(ISERROR(VLOOKUP(VLOOKUP($A154, 'E4 TB Allocation Details'!$A$18:$L$214, MATCH("Misc ID", 'E4 TB Allocation Details'!$A$18:$L$18, 0),FALSE), 'E2 Allocators'!$B$15:$W$358, MATCH('O5 Details by Class &amp; Accounts'!BG$18, 'E2 Allocators'!$B$15:$W$15, 0),FALSE)*$E154), 0, VLOOKUP(VLOOKUP($A154, 'E4 TB Allocation Details'!$A$18:$L$214, MATCH("Misc ID", 'E4 TB Allocation Details'!$A$18:$L$18, 0),FALSE), 'E2 Allocators'!$B$15:$W$358, MATCH('O5 Details by Class &amp; Accounts'!BG$18, 'E2 Allocators'!$B$15:$W$15, 0),FALSE)*$E154)</f>
        <v>0</v>
      </c>
      <c r="BH154" s="1322">
        <f>IF(ISERROR(VLOOKUP(VLOOKUP($A154, 'E4 TB Allocation Details'!$A$18:$L$214, MATCH("Misc ID", 'E4 TB Allocation Details'!$A$18:$L$18, 0),FALSE), 'E2 Allocators'!$B$15:$W$358, MATCH('O5 Details by Class &amp; Accounts'!BH$18, 'E2 Allocators'!$B$15:$W$15, 0),FALSE)*$E154), 0, VLOOKUP(VLOOKUP($A154, 'E4 TB Allocation Details'!$A$18:$L$214, MATCH("Misc ID", 'E4 TB Allocation Details'!$A$18:$L$18, 0),FALSE), 'E2 Allocators'!$B$15:$W$358, MATCH('O5 Details by Class &amp; Accounts'!BH$18, 'E2 Allocators'!$B$15:$W$15, 0),FALSE)*$E154)</f>
        <v>0</v>
      </c>
      <c r="BI154" s="1322">
        <f>IF(ISERROR(VLOOKUP(VLOOKUP($A154, 'E4 TB Allocation Details'!$A$18:$L$214, MATCH("Misc ID", 'E4 TB Allocation Details'!$A$18:$L$18, 0),FALSE), 'E2 Allocators'!$B$15:$W$358, MATCH('O5 Details by Class &amp; Accounts'!BI$18, 'E2 Allocators'!$B$15:$W$15, 0),FALSE)*$E154), 0, VLOOKUP(VLOOKUP($A154, 'E4 TB Allocation Details'!$A$18:$L$214, MATCH("Misc ID", 'E4 TB Allocation Details'!$A$18:$L$18, 0),FALSE), 'E2 Allocators'!$B$15:$W$358, MATCH('O5 Details by Class &amp; Accounts'!BI$18, 'E2 Allocators'!$B$15:$W$15, 0),FALSE)*$E154)</f>
        <v>0</v>
      </c>
      <c r="BJ154" s="1322">
        <f>IF(ISERROR(VLOOKUP(VLOOKUP($A154, 'E4 TB Allocation Details'!$A$18:$L$214, MATCH("Misc ID", 'E4 TB Allocation Details'!$A$18:$L$18, 0),FALSE), 'E2 Allocators'!$B$15:$W$358, MATCH('O5 Details by Class &amp; Accounts'!BJ$18, 'E2 Allocators'!$B$15:$W$15, 0),FALSE)*$E154), 0, VLOOKUP(VLOOKUP($A154, 'E4 TB Allocation Details'!$A$18:$L$214, MATCH("Misc ID", 'E4 TB Allocation Details'!$A$18:$L$18, 0),FALSE), 'E2 Allocators'!$B$15:$W$358, MATCH('O5 Details by Class &amp; Accounts'!BJ$18, 'E2 Allocators'!$B$15:$W$15, 0),FALSE)*$E154)</f>
        <v>0</v>
      </c>
      <c r="BK154" s="1322">
        <f>IF(ISERROR(VLOOKUP(VLOOKUP($A154, 'E4 TB Allocation Details'!$A$18:$L$214, MATCH("Misc ID", 'E4 TB Allocation Details'!$A$18:$L$18, 0),FALSE), 'E2 Allocators'!$B$15:$W$358, MATCH('O5 Details by Class &amp; Accounts'!BK$18, 'E2 Allocators'!$B$15:$W$15, 0),FALSE)*$E154), 0, VLOOKUP(VLOOKUP($A154, 'E4 TB Allocation Details'!$A$18:$L$214, MATCH("Misc ID", 'E4 TB Allocation Details'!$A$18:$L$18, 0),FALSE), 'E2 Allocators'!$B$15:$W$358, MATCH('O5 Details by Class &amp; Accounts'!BK$18, 'E2 Allocators'!$B$15:$W$15, 0),FALSE)*$E154)</f>
        <v>0</v>
      </c>
      <c r="BL154" s="1322">
        <f>IF(ISERROR(VLOOKUP(VLOOKUP($A154, 'E4 TB Allocation Details'!$A$18:$L$214, MATCH("Misc ID", 'E4 TB Allocation Details'!$A$18:$L$18, 0),FALSE), 'E2 Allocators'!$B$15:$W$358, MATCH('O5 Details by Class &amp; Accounts'!BL$18, 'E2 Allocators'!$B$15:$W$15, 0),FALSE)*$E154), 0, VLOOKUP(VLOOKUP($A154, 'E4 TB Allocation Details'!$A$18:$L$214, MATCH("Misc ID", 'E4 TB Allocation Details'!$A$18:$L$18, 0),FALSE), 'E2 Allocators'!$B$15:$W$358, MATCH('O5 Details by Class &amp; Accounts'!BL$18, 'E2 Allocators'!$B$15:$W$15, 0),FALSE)*$E154)</f>
        <v>0</v>
      </c>
      <c r="BM154" s="1322">
        <f>IF(ISERROR(VLOOKUP(VLOOKUP($A154, 'E4 TB Allocation Details'!$A$18:$L$214, MATCH("Misc ID", 'E4 TB Allocation Details'!$A$18:$L$18, 0),FALSE), 'E2 Allocators'!$B$15:$W$358, MATCH('O5 Details by Class &amp; Accounts'!BM$18, 'E2 Allocators'!$B$15:$W$15, 0),FALSE)*$E154), 0, VLOOKUP(VLOOKUP($A154, 'E4 TB Allocation Details'!$A$18:$L$214, MATCH("Misc ID", 'E4 TB Allocation Details'!$A$18:$L$18, 0),FALSE), 'E2 Allocators'!$B$15:$W$358, MATCH('O5 Details by Class &amp; Accounts'!BM$18, 'E2 Allocators'!$B$15:$W$15, 0),FALSE)*$E154)</f>
        <v>0</v>
      </c>
      <c r="BN154" s="1322">
        <f>IF(ISERROR(VLOOKUP(VLOOKUP($A154, 'E4 TB Allocation Details'!$A$18:$L$214, MATCH("Misc ID", 'E4 TB Allocation Details'!$A$18:$L$18, 0),FALSE), 'E2 Allocators'!$B$15:$W$358, MATCH('O5 Details by Class &amp; Accounts'!BN$18, 'E2 Allocators'!$B$15:$W$15, 0),FALSE)*$E154), 0, VLOOKUP(VLOOKUP($A154, 'E4 TB Allocation Details'!$A$18:$L$214, MATCH("Misc ID", 'E4 TB Allocation Details'!$A$18:$L$18, 0),FALSE), 'E2 Allocators'!$B$15:$W$358, MATCH('O5 Details by Class &amp; Accounts'!BN$18, 'E2 Allocators'!$B$15:$W$15, 0),FALSE)*$E154)</f>
        <v>0</v>
      </c>
      <c r="BO154" s="1322">
        <f>IF(ISERROR(VLOOKUP(VLOOKUP($A154, 'E4 TB Allocation Details'!$A$18:$L$214, MATCH("Misc ID", 'E4 TB Allocation Details'!$A$18:$L$18, 0),FALSE), 'E2 Allocators'!$B$15:$W$358, MATCH('O5 Details by Class &amp; Accounts'!BO$18, 'E2 Allocators'!$B$15:$W$15, 0),FALSE)*$E154), 0, VLOOKUP(VLOOKUP($A154, 'E4 TB Allocation Details'!$A$18:$L$214, MATCH("Misc ID", 'E4 TB Allocation Details'!$A$18:$L$18, 0),FALSE), 'E2 Allocators'!$B$15:$W$358, MATCH('O5 Details by Class &amp; Accounts'!BO$18, 'E2 Allocators'!$B$15:$W$15, 0),FALSE)*$E154)</f>
        <v>0</v>
      </c>
      <c r="BP154" s="1322">
        <f>IF(ISERROR(VLOOKUP(VLOOKUP($A154, 'E4 TB Allocation Details'!$A$18:$L$214, MATCH("Misc ID", 'E4 TB Allocation Details'!$A$18:$L$18, 0),FALSE), 'E2 Allocators'!$B$15:$W$358, MATCH('O5 Details by Class &amp; Accounts'!BP$18, 'E2 Allocators'!$B$15:$W$15, 0),FALSE)*$E154), 0, VLOOKUP(VLOOKUP($A154, 'E4 TB Allocation Details'!$A$18:$L$214, MATCH("Misc ID", 'E4 TB Allocation Details'!$A$18:$L$18, 0),FALSE), 'E2 Allocators'!$B$15:$W$358, MATCH('O5 Details by Class &amp; Accounts'!BP$18, 'E2 Allocators'!$B$15:$W$15, 0),FALSE)*$E154)</f>
        <v>0</v>
      </c>
      <c r="BQ154" s="1322">
        <f>IF(ISERROR(VLOOKUP(VLOOKUP($A154, 'E4 TB Allocation Details'!$A$18:$L$214, MATCH("Misc ID", 'E4 TB Allocation Details'!$A$18:$L$18, 0),FALSE), 'E2 Allocators'!$B$15:$W$358, MATCH('O5 Details by Class &amp; Accounts'!BQ$18, 'E2 Allocators'!$B$15:$W$15, 0),FALSE)*$E154), 0, VLOOKUP(VLOOKUP($A154, 'E4 TB Allocation Details'!$A$18:$L$214, MATCH("Misc ID", 'E4 TB Allocation Details'!$A$18:$L$18, 0),FALSE), 'E2 Allocators'!$B$15:$W$358, MATCH('O5 Details by Class &amp; Accounts'!BQ$18, 'E2 Allocators'!$B$15:$W$15, 0),FALSE)*$E154)</f>
        <v>0</v>
      </c>
      <c r="BR154" s="1322">
        <f>IF(ISERROR(VLOOKUP(VLOOKUP($A154, 'E4 TB Allocation Details'!$A$18:$L$214, MATCH("Misc ID", 'E4 TB Allocation Details'!$A$18:$L$18, 0),FALSE), 'E2 Allocators'!$B$15:$W$358, MATCH('O5 Details by Class &amp; Accounts'!BR$18, 'E2 Allocators'!$B$15:$W$15, 0),FALSE)*$E154), 0, VLOOKUP(VLOOKUP($A154, 'E4 TB Allocation Details'!$A$18:$L$214, MATCH("Misc ID", 'E4 TB Allocation Details'!$A$18:$L$18, 0),FALSE), 'E2 Allocators'!$B$15:$W$358, MATCH('O5 Details by Class &amp; Accounts'!BR$18, 'E2 Allocators'!$B$15:$W$15, 0),FALSE)*$E154)</f>
        <v>0</v>
      </c>
      <c r="BS154" s="1322">
        <f t="shared" si="41"/>
        <v>0</v>
      </c>
      <c r="BT154" s="1322">
        <f>IF(ISERROR(VLOOKUP(VLOOKUP($A154, 'E4 TB Allocation Details'!$A$18:$L$214, MATCH("A &amp; G ID", 'E4 TB Allocation Details'!$A$18:$L$18, 0),FALSE), 'E2 Allocators'!$B$15:$W$358, MATCH('O5 Details by Class &amp; Accounts'!BT$18, 'E2 Allocators'!$B$15:$W$15, 0),FALSE)*$E154), 0, VLOOKUP(VLOOKUP($A154, 'E4 TB Allocation Details'!$A$18:$L$214, MATCH("A &amp; G ID", 'E4 TB Allocation Details'!$A$18:$L$18, 0),FALSE), 'E2 Allocators'!$B$15:$W$358, MATCH('O5 Details by Class &amp; Accounts'!BT$18, 'E2 Allocators'!$B$15:$W$15, 0),FALSE)*$E154)</f>
        <v>0</v>
      </c>
      <c r="BU154" s="1322">
        <f>IF(ISERROR(VLOOKUP(VLOOKUP($A154, 'E4 TB Allocation Details'!$A$18:$L$214, MATCH("A &amp; G ID", 'E4 TB Allocation Details'!$A$18:$L$18, 0),FALSE), 'E2 Allocators'!$B$15:$W$358, MATCH('O5 Details by Class &amp; Accounts'!BU$18, 'E2 Allocators'!$B$15:$W$15, 0),FALSE)*$E154), 0, VLOOKUP(VLOOKUP($A154, 'E4 TB Allocation Details'!$A$18:$L$214, MATCH("A &amp; G ID", 'E4 TB Allocation Details'!$A$18:$L$18, 0),FALSE), 'E2 Allocators'!$B$15:$W$358, MATCH('O5 Details by Class &amp; Accounts'!BU$18, 'E2 Allocators'!$B$15:$W$15, 0),FALSE)*$E154)</f>
        <v>0</v>
      </c>
      <c r="BV154" s="1322">
        <f>IF(ISERROR(VLOOKUP(VLOOKUP($A154, 'E4 TB Allocation Details'!$A$18:$L$214, MATCH("A &amp; G ID", 'E4 TB Allocation Details'!$A$18:$L$18, 0),FALSE), 'E2 Allocators'!$B$15:$W$358, MATCH('O5 Details by Class &amp; Accounts'!BV$18, 'E2 Allocators'!$B$15:$W$15, 0),FALSE)*$E154), 0, VLOOKUP(VLOOKUP($A154, 'E4 TB Allocation Details'!$A$18:$L$214, MATCH("A &amp; G ID", 'E4 TB Allocation Details'!$A$18:$L$18, 0),FALSE), 'E2 Allocators'!$B$15:$W$358, MATCH('O5 Details by Class &amp; Accounts'!BV$18, 'E2 Allocators'!$B$15:$W$15, 0),FALSE)*$E154)</f>
        <v>0</v>
      </c>
      <c r="BW154" s="1322">
        <f>IF(ISERROR(VLOOKUP(VLOOKUP($A154, 'E4 TB Allocation Details'!$A$18:$L$214, MATCH("A &amp; G ID", 'E4 TB Allocation Details'!$A$18:$L$18, 0),FALSE), 'E2 Allocators'!$B$15:$W$358, MATCH('O5 Details by Class &amp; Accounts'!BW$18, 'E2 Allocators'!$B$15:$W$15, 0),FALSE)*$E154), 0, VLOOKUP(VLOOKUP($A154, 'E4 TB Allocation Details'!$A$18:$L$214, MATCH("A &amp; G ID", 'E4 TB Allocation Details'!$A$18:$L$18, 0),FALSE), 'E2 Allocators'!$B$15:$W$358, MATCH('O5 Details by Class &amp; Accounts'!BW$18, 'E2 Allocators'!$B$15:$W$15, 0),FALSE)*$E154)</f>
        <v>0</v>
      </c>
      <c r="BX154" s="1322">
        <f>IF(ISERROR(VLOOKUP(VLOOKUP($A154, 'E4 TB Allocation Details'!$A$18:$L$214, MATCH("A &amp; G ID", 'E4 TB Allocation Details'!$A$18:$L$18, 0),FALSE), 'E2 Allocators'!$B$15:$W$358, MATCH('O5 Details by Class &amp; Accounts'!BX$18, 'E2 Allocators'!$B$15:$W$15, 0),FALSE)*$E154), 0, VLOOKUP(VLOOKUP($A154, 'E4 TB Allocation Details'!$A$18:$L$214, MATCH("A &amp; G ID", 'E4 TB Allocation Details'!$A$18:$L$18, 0),FALSE), 'E2 Allocators'!$B$15:$W$358, MATCH('O5 Details by Class &amp; Accounts'!BX$18, 'E2 Allocators'!$B$15:$W$15, 0),FALSE)*$E154)</f>
        <v>0</v>
      </c>
      <c r="BY154" s="1322">
        <f>IF(ISERROR(VLOOKUP(VLOOKUP($A154, 'E4 TB Allocation Details'!$A$18:$L$214, MATCH("A &amp; G ID", 'E4 TB Allocation Details'!$A$18:$L$18, 0),FALSE), 'E2 Allocators'!$B$15:$W$358, MATCH('O5 Details by Class &amp; Accounts'!BY$18, 'E2 Allocators'!$B$15:$W$15, 0),FALSE)*$E154), 0, VLOOKUP(VLOOKUP($A154, 'E4 TB Allocation Details'!$A$18:$L$214, MATCH("A &amp; G ID", 'E4 TB Allocation Details'!$A$18:$L$18, 0),FALSE), 'E2 Allocators'!$B$15:$W$358, MATCH('O5 Details by Class &amp; Accounts'!BY$18, 'E2 Allocators'!$B$15:$W$15, 0),FALSE)*$E154)</f>
        <v>0</v>
      </c>
      <c r="BZ154" s="1322">
        <f>IF(ISERROR(VLOOKUP(VLOOKUP($A154, 'E4 TB Allocation Details'!$A$18:$L$214, MATCH("A &amp; G ID", 'E4 TB Allocation Details'!$A$18:$L$18, 0),FALSE), 'E2 Allocators'!$B$15:$W$358, MATCH('O5 Details by Class &amp; Accounts'!BZ$18, 'E2 Allocators'!$B$15:$W$15, 0),FALSE)*$E154), 0, VLOOKUP(VLOOKUP($A154, 'E4 TB Allocation Details'!$A$18:$L$214, MATCH("A &amp; G ID", 'E4 TB Allocation Details'!$A$18:$L$18, 0),FALSE), 'E2 Allocators'!$B$15:$W$358, MATCH('O5 Details by Class &amp; Accounts'!BZ$18, 'E2 Allocators'!$B$15:$W$15, 0),FALSE)*$E154)</f>
        <v>0</v>
      </c>
      <c r="CA154" s="1322">
        <f>IF(ISERROR(VLOOKUP(VLOOKUP($A154, 'E4 TB Allocation Details'!$A$18:$L$214, MATCH("A &amp; G ID", 'E4 TB Allocation Details'!$A$18:$L$18, 0),FALSE), 'E2 Allocators'!$B$15:$W$358, MATCH('O5 Details by Class &amp; Accounts'!CA$18, 'E2 Allocators'!$B$15:$W$15, 0),FALSE)*$E154), 0, VLOOKUP(VLOOKUP($A154, 'E4 TB Allocation Details'!$A$18:$L$214, MATCH("A &amp; G ID", 'E4 TB Allocation Details'!$A$18:$L$18, 0),FALSE), 'E2 Allocators'!$B$15:$W$358, MATCH('O5 Details by Class &amp; Accounts'!CA$18, 'E2 Allocators'!$B$15:$W$15, 0),FALSE)*$E154)</f>
        <v>0</v>
      </c>
      <c r="CB154" s="1322">
        <f>IF(ISERROR(VLOOKUP(VLOOKUP($A154, 'E4 TB Allocation Details'!$A$18:$L$214, MATCH("A &amp; G ID", 'E4 TB Allocation Details'!$A$18:$L$18, 0),FALSE), 'E2 Allocators'!$B$15:$W$358, MATCH('O5 Details by Class &amp; Accounts'!CB$18, 'E2 Allocators'!$B$15:$W$15, 0),FALSE)*$E154), 0, VLOOKUP(VLOOKUP($A154, 'E4 TB Allocation Details'!$A$18:$L$214, MATCH("A &amp; G ID", 'E4 TB Allocation Details'!$A$18:$L$18, 0),FALSE), 'E2 Allocators'!$B$15:$W$358, MATCH('O5 Details by Class &amp; Accounts'!CB$18, 'E2 Allocators'!$B$15:$W$15, 0),FALSE)*$E154)</f>
        <v>0</v>
      </c>
      <c r="CC154" s="1322">
        <f>IF(ISERROR(VLOOKUP(VLOOKUP($A154, 'E4 TB Allocation Details'!$A$18:$L$214, MATCH("A &amp; G ID", 'E4 TB Allocation Details'!$A$18:$L$18, 0),FALSE), 'E2 Allocators'!$B$15:$W$358, MATCH('O5 Details by Class &amp; Accounts'!CC$18, 'E2 Allocators'!$B$15:$W$15, 0),FALSE)*$E154), 0, VLOOKUP(VLOOKUP($A154, 'E4 TB Allocation Details'!$A$18:$L$214, MATCH("A &amp; G ID", 'E4 TB Allocation Details'!$A$18:$L$18, 0),FALSE), 'E2 Allocators'!$B$15:$W$358, MATCH('O5 Details by Class &amp; Accounts'!CC$18, 'E2 Allocators'!$B$15:$W$15, 0),FALSE)*$E154)</f>
        <v>0</v>
      </c>
      <c r="CD154" s="1322">
        <f>IF(ISERROR(VLOOKUP(VLOOKUP($A154, 'E4 TB Allocation Details'!$A$18:$L$214, MATCH("A &amp; G ID", 'E4 TB Allocation Details'!$A$18:$L$18, 0),FALSE), 'E2 Allocators'!$B$15:$W$358, MATCH('O5 Details by Class &amp; Accounts'!CD$18, 'E2 Allocators'!$B$15:$W$15, 0),FALSE)*$E154), 0, VLOOKUP(VLOOKUP($A154, 'E4 TB Allocation Details'!$A$18:$L$214, MATCH("A &amp; G ID", 'E4 TB Allocation Details'!$A$18:$L$18, 0),FALSE), 'E2 Allocators'!$B$15:$W$358, MATCH('O5 Details by Class &amp; Accounts'!CD$18, 'E2 Allocators'!$B$15:$W$15, 0),FALSE)*$E154)</f>
        <v>0</v>
      </c>
      <c r="CE154" s="1322">
        <f>IF(ISERROR(VLOOKUP(VLOOKUP($A154, 'E4 TB Allocation Details'!$A$18:$L$214, MATCH("A &amp; G ID", 'E4 TB Allocation Details'!$A$18:$L$18, 0),FALSE), 'E2 Allocators'!$B$15:$W$358, MATCH('O5 Details by Class &amp; Accounts'!CE$18, 'E2 Allocators'!$B$15:$W$15, 0),FALSE)*$E154), 0, VLOOKUP(VLOOKUP($A154, 'E4 TB Allocation Details'!$A$18:$L$214, MATCH("A &amp; G ID", 'E4 TB Allocation Details'!$A$18:$L$18, 0),FALSE), 'E2 Allocators'!$B$15:$W$358, MATCH('O5 Details by Class &amp; Accounts'!CE$18, 'E2 Allocators'!$B$15:$W$15, 0),FALSE)*$E154)</f>
        <v>0</v>
      </c>
      <c r="CF154" s="1322">
        <f>IF(ISERROR(VLOOKUP(VLOOKUP($A154, 'E4 TB Allocation Details'!$A$18:$L$214, MATCH("A &amp; G ID", 'E4 TB Allocation Details'!$A$18:$L$18, 0),FALSE), 'E2 Allocators'!$B$15:$W$358, MATCH('O5 Details by Class &amp; Accounts'!CF$18, 'E2 Allocators'!$B$15:$W$15, 0),FALSE)*$E154), 0, VLOOKUP(VLOOKUP($A154, 'E4 TB Allocation Details'!$A$18:$L$214, MATCH("A &amp; G ID", 'E4 TB Allocation Details'!$A$18:$L$18, 0),FALSE), 'E2 Allocators'!$B$15:$W$358, MATCH('O5 Details by Class &amp; Accounts'!CF$18, 'E2 Allocators'!$B$15:$W$15, 0),FALSE)*$E154)</f>
        <v>0</v>
      </c>
      <c r="CG154" s="1322">
        <f>IF(ISERROR(VLOOKUP(VLOOKUP($A154, 'E4 TB Allocation Details'!$A$18:$L$214, MATCH("A &amp; G ID", 'E4 TB Allocation Details'!$A$18:$L$18, 0),FALSE), 'E2 Allocators'!$B$15:$W$358, MATCH('O5 Details by Class &amp; Accounts'!CG$18, 'E2 Allocators'!$B$15:$W$15, 0),FALSE)*$E154), 0, VLOOKUP(VLOOKUP($A154, 'E4 TB Allocation Details'!$A$18:$L$214, MATCH("A &amp; G ID", 'E4 TB Allocation Details'!$A$18:$L$18, 0),FALSE), 'E2 Allocators'!$B$15:$W$358, MATCH('O5 Details by Class &amp; Accounts'!CG$18, 'E2 Allocators'!$B$15:$W$15, 0),FALSE)*$E154)</f>
        <v>0</v>
      </c>
      <c r="CH154" s="1322">
        <f>IF(ISERROR(VLOOKUP(VLOOKUP($A154, 'E4 TB Allocation Details'!$A$18:$L$214, MATCH("A &amp; G ID", 'E4 TB Allocation Details'!$A$18:$L$18, 0),FALSE), 'E2 Allocators'!$B$15:$W$358, MATCH('O5 Details by Class &amp; Accounts'!CH$18, 'E2 Allocators'!$B$15:$W$15, 0),FALSE)*$E154), 0, VLOOKUP(VLOOKUP($A154, 'E4 TB Allocation Details'!$A$18:$L$214, MATCH("A &amp; G ID", 'E4 TB Allocation Details'!$A$18:$L$18, 0),FALSE), 'E2 Allocators'!$B$15:$W$358, MATCH('O5 Details by Class &amp; Accounts'!CH$18, 'E2 Allocators'!$B$15:$W$15, 0),FALSE)*$E154)</f>
        <v>0</v>
      </c>
      <c r="CI154" s="1322">
        <f>IF(ISERROR(VLOOKUP(VLOOKUP($A154, 'E4 TB Allocation Details'!$A$18:$L$214, MATCH("A &amp; G ID", 'E4 TB Allocation Details'!$A$18:$L$18, 0),FALSE), 'E2 Allocators'!$B$15:$W$358, MATCH('O5 Details by Class &amp; Accounts'!CI$18, 'E2 Allocators'!$B$15:$W$15, 0),FALSE)*$E154), 0, VLOOKUP(VLOOKUP($A154, 'E4 TB Allocation Details'!$A$18:$L$214, MATCH("A &amp; G ID", 'E4 TB Allocation Details'!$A$18:$L$18, 0),FALSE), 'E2 Allocators'!$B$15:$W$358, MATCH('O5 Details by Class &amp; Accounts'!CI$18, 'E2 Allocators'!$B$15:$W$15, 0),FALSE)*$E154)</f>
        <v>0</v>
      </c>
      <c r="CJ154" s="1322">
        <f>IF(ISERROR(VLOOKUP(VLOOKUP($A154, 'E4 TB Allocation Details'!$A$18:$L$214, MATCH("A &amp; G ID", 'E4 TB Allocation Details'!$A$18:$L$18, 0),FALSE), 'E2 Allocators'!$B$15:$W$358, MATCH('O5 Details by Class &amp; Accounts'!CJ$18, 'E2 Allocators'!$B$15:$W$15, 0),FALSE)*$E154), 0, VLOOKUP(VLOOKUP($A154, 'E4 TB Allocation Details'!$A$18:$L$214, MATCH("A &amp; G ID", 'E4 TB Allocation Details'!$A$18:$L$18, 0),FALSE), 'E2 Allocators'!$B$15:$W$358, MATCH('O5 Details by Class &amp; Accounts'!CJ$18, 'E2 Allocators'!$B$15:$W$15, 0),FALSE)*$E154)</f>
        <v>0</v>
      </c>
      <c r="CK154" s="1322">
        <f>IF(ISERROR(VLOOKUP(VLOOKUP($A154, 'E4 TB Allocation Details'!$A$18:$L$214, MATCH("A &amp; G ID", 'E4 TB Allocation Details'!$A$18:$L$18, 0),FALSE), 'E2 Allocators'!$B$15:$W$358, MATCH('O5 Details by Class &amp; Accounts'!CK$18, 'E2 Allocators'!$B$15:$W$15, 0),FALSE)*$E154), 0, VLOOKUP(VLOOKUP($A154, 'E4 TB Allocation Details'!$A$18:$L$214, MATCH("A &amp; G ID", 'E4 TB Allocation Details'!$A$18:$L$18, 0),FALSE), 'E2 Allocators'!$B$15:$W$358, MATCH('O5 Details by Class &amp; Accounts'!CK$18, 'E2 Allocators'!$B$15:$W$15, 0),FALSE)*$E154)</f>
        <v>0</v>
      </c>
      <c r="CL154" s="1322">
        <f>IF(ISERROR(VLOOKUP(VLOOKUP($A154, 'E4 TB Allocation Details'!$A$18:$L$214, MATCH("A &amp; G ID", 'E4 TB Allocation Details'!$A$18:$L$18, 0),FALSE), 'E2 Allocators'!$B$15:$W$358, MATCH('O5 Details by Class &amp; Accounts'!CL$18, 'E2 Allocators'!$B$15:$W$15, 0),FALSE)*$E154), 0, VLOOKUP(VLOOKUP($A154, 'E4 TB Allocation Details'!$A$18:$L$214, MATCH("A &amp; G ID", 'E4 TB Allocation Details'!$A$18:$L$18, 0),FALSE), 'E2 Allocators'!$B$15:$W$358, MATCH('O5 Details by Class &amp; Accounts'!CL$18, 'E2 Allocators'!$B$15:$W$15, 0),FALSE)*$E154)</f>
        <v>0</v>
      </c>
      <c r="CM154" s="1322">
        <f>IF(ISERROR(VLOOKUP(VLOOKUP($A154, 'E4 TB Allocation Details'!$A$18:$L$214, MATCH("A &amp; G ID", 'E4 TB Allocation Details'!$A$18:$L$18, 0),FALSE), 'E2 Allocators'!$B$15:$W$358, MATCH('O5 Details by Class &amp; Accounts'!CM$18, 'E2 Allocators'!$B$15:$W$15, 0),FALSE)*$E154), 0, VLOOKUP(VLOOKUP($A154, 'E4 TB Allocation Details'!$A$18:$L$214, MATCH("A &amp; G ID", 'E4 TB Allocation Details'!$A$18:$L$18, 0),FALSE), 'E2 Allocators'!$B$15:$W$358, MATCH('O5 Details by Class &amp; Accounts'!CM$18, 'E2 Allocators'!$B$15:$W$15, 0),FALSE)*$E154)</f>
        <v>0</v>
      </c>
      <c r="CN154" s="1322">
        <f t="shared" si="42"/>
        <v>0</v>
      </c>
      <c r="CO154" s="1651">
        <f t="shared" si="43"/>
        <v>0</v>
      </c>
      <c r="CQ154" s="1899">
        <v>1808</v>
      </c>
    </row>
    <row r="155" spans="1:95" s="64" customFormat="1" ht="25.5" x14ac:dyDescent="0.2">
      <c r="A155" s="1090">
        <v>5112</v>
      </c>
      <c r="B155" s="1089" t="s">
        <v>1370</v>
      </c>
      <c r="C155" s="1648">
        <f>IF(ISERROR(VLOOKUP($A155,'I3 TB Data'!$A$19:$H$483,MATCH('O5 Details by Class &amp; Accounts'!$C$18, 'I3 TB Data'!$A$19:$H$19,0),0)), 0, VLOOKUP($A155,'I3 TB Data'!$A$19:$H$483,MATCH('O5 Details by Class &amp; Accounts'!$C$18,'I3 TB Data'!$A$19:$H$19,0),0))</f>
        <v>29603.797612963837</v>
      </c>
      <c r="D155" s="1649"/>
      <c r="E155" s="1648">
        <f t="shared" si="44"/>
        <v>29603.797612963837</v>
      </c>
      <c r="F155" s="1650">
        <f>IF(ISERROR(VLOOKUP($A155, 'E1 Categorization'!A33:E124, MATCH("Customer Component", 'E1 Categorization'!$A$33:$E$33,0), 0)), 0, IF(VLOOKUP($A155, 'E1 Categorization'!A33:E124, MATCH("Customer Component", 'E1 Categorization'!$A$33:$E$33,0), 0)=0, 'O5 Details by Class &amp; Accounts'!$E155, IF(AND(VLOOKUP($A155, 'E1 Categorization'!A33:E124, MATCH("Customer Component", 'E1 Categorization'!$A$33:$E$33,0), 0) &gt;0, VLOOKUP($A155, 'E1 Categorization'!A33:E124, MATCH("Customer Component", 'E1 Categorization'!$A$33:$E$33,0), 0)&lt;1), 'O5 Details by Class &amp; Accounts'!$E155*(1-VLOOKUP($A155, 'E1 Categorization'!A33:E124, MATCH("Customer Component", 'E1 Categorization'!$A$33:$E$33,0), 0)), 0)))</f>
        <v>29603.797612963837</v>
      </c>
      <c r="G155" s="1650">
        <f>IF(ISERROR(VLOOKUP($A155, 'E1 Categorization'!A33:E124, MATCH("Customer Component", 'E1 Categorization'!$A$33:$E$33,0), 0)),0, IF(VLOOKUP($A155, 'E1 Categorization'!A33:E124, MATCH("Customer Component", 'E1 Categorization'!$A$33:$E$33,0), 0)=0, 0, IF(AND(VLOOKUP($A155, 'E1 Categorization'!A33:E124, MATCH("Customer Component", 'E1 Categorization'!$A$33:$E$33,0), 0) &gt;0, VLOOKUP($A155, 'E1 Categorization'!A33:E124, MATCH("Customer Component", 'E1 Categorization'!$A$33:$E$33,0), 0)&lt;1), 'O5 Details by Class &amp; Accounts'!$E155*(VLOOKUP($A155, 'E1 Categorization'!A33:E124, MATCH("Customer Component", 'E1 Categorization'!$A$33:$E$33,0), 0)), 'O5 Details by Class &amp; Accounts'!$E155)))</f>
        <v>0</v>
      </c>
      <c r="H155" s="1322">
        <f t="shared" si="38"/>
        <v>29603.797612963837</v>
      </c>
      <c r="I155" s="1322">
        <f>IF(ISERROR(VLOOKUP(VLOOKUP($A155, 'E4 TB Allocation Details'!$A$18:$L$214, MATCH("Demand ID", 'E4 TB Allocation Details'!$A$18:$L$18, 0),FALSE), 'E2 Allocators'!$B$15:$W$358, MATCH('O5 Details by Class &amp; Accounts'!I$18, 'E2 Allocators'!$B$15:$W$15, 0),FALSE)*$F155), 0, VLOOKUP(VLOOKUP($A155, 'E4 TB Allocation Details'!$A$18:$L$214, MATCH("Demand ID", 'E4 TB Allocation Details'!$A$18:$L$18, 0),FALSE), 'E2 Allocators'!$B$15:$W$358, MATCH('O5 Details by Class &amp; Accounts'!I$18, 'E2 Allocators'!$B$15:$W$15, 0),FALSE)*$F155)</f>
        <v>9347.7647897149327</v>
      </c>
      <c r="J155" s="1322">
        <f>IF(ISERROR(VLOOKUP(VLOOKUP($A155, 'E4 TB Allocation Details'!$A$18:$L$214, MATCH("Demand ID", 'E4 TB Allocation Details'!$A$18:$L$18, 0),FALSE), 'E2 Allocators'!$B$15:$W$358, MATCH('O5 Details by Class &amp; Accounts'!J$18, 'E2 Allocators'!$B$15:$W$15, 0),FALSE)*$F155), 0, VLOOKUP(VLOOKUP($A155, 'E4 TB Allocation Details'!$A$18:$L$214, MATCH("Demand ID", 'E4 TB Allocation Details'!$A$18:$L$18, 0),FALSE), 'E2 Allocators'!$B$15:$W$358, MATCH('O5 Details by Class &amp; Accounts'!J$18, 'E2 Allocators'!$B$15:$W$15, 0),FALSE)*$F155)</f>
        <v>7976.9891308522783</v>
      </c>
      <c r="K155" s="1322">
        <f>IF(ISERROR(VLOOKUP(VLOOKUP($A155, 'E4 TB Allocation Details'!$A$18:$L$214, MATCH("Demand ID", 'E4 TB Allocation Details'!$A$18:$L$18, 0),FALSE), 'E2 Allocators'!$B$15:$W$358, MATCH('O5 Details by Class &amp; Accounts'!K$18, 'E2 Allocators'!$B$15:$W$15, 0),FALSE)*$F155), 0, VLOOKUP(VLOOKUP($A155, 'E4 TB Allocation Details'!$A$18:$L$214, MATCH("Demand ID", 'E4 TB Allocation Details'!$A$18:$L$18, 0),FALSE), 'E2 Allocators'!$B$15:$W$358, MATCH('O5 Details by Class &amp; Accounts'!K$18, 'E2 Allocators'!$B$15:$W$15, 0),FALSE)*$F155)</f>
        <v>9489.7563172867958</v>
      </c>
      <c r="L155" s="1322">
        <f>IF(ISERROR(VLOOKUP(VLOOKUP($A155, 'E4 TB Allocation Details'!$A$18:$L$214, MATCH("Demand ID", 'E4 TB Allocation Details'!$A$18:$L$18, 0),FALSE), 'E2 Allocators'!$B$15:$W$358, MATCH('O5 Details by Class &amp; Accounts'!L$18, 'E2 Allocators'!$B$15:$W$15, 0),FALSE)*$F155), 0, VLOOKUP(VLOOKUP($A155, 'E4 TB Allocation Details'!$A$18:$L$214, MATCH("Demand ID", 'E4 TB Allocation Details'!$A$18:$L$18, 0),FALSE), 'E2 Allocators'!$B$15:$W$358, MATCH('O5 Details by Class &amp; Accounts'!L$18, 'E2 Allocators'!$B$15:$W$15, 0),FALSE)*$F155)</f>
        <v>0</v>
      </c>
      <c r="M155" s="1322">
        <f>IF(ISERROR(VLOOKUP(VLOOKUP($A155, 'E4 TB Allocation Details'!$A$18:$L$214, MATCH("Demand ID", 'E4 TB Allocation Details'!$A$18:$L$18, 0),FALSE), 'E2 Allocators'!$B$15:$W$358, MATCH('O5 Details by Class &amp; Accounts'!M$18, 'E2 Allocators'!$B$15:$W$15, 0),FALSE)*$F155), 0, VLOOKUP(VLOOKUP($A155, 'E4 TB Allocation Details'!$A$18:$L$214, MATCH("Demand ID", 'E4 TB Allocation Details'!$A$18:$L$18, 0),FALSE), 'E2 Allocators'!$B$15:$W$358, MATCH('O5 Details by Class &amp; Accounts'!M$18, 'E2 Allocators'!$B$15:$W$15, 0),FALSE)*$F155)</f>
        <v>0</v>
      </c>
      <c r="N155" s="1322">
        <f>IF(ISERROR(VLOOKUP(VLOOKUP($A155, 'E4 TB Allocation Details'!$A$18:$L$214, MATCH("Demand ID", 'E4 TB Allocation Details'!$A$18:$L$18, 0),FALSE), 'E2 Allocators'!$B$15:$W$358, MATCH('O5 Details by Class &amp; Accounts'!N$18, 'E2 Allocators'!$B$15:$W$15, 0),FALSE)*$F155), 0, VLOOKUP(VLOOKUP($A155, 'E4 TB Allocation Details'!$A$18:$L$214, MATCH("Demand ID", 'E4 TB Allocation Details'!$A$18:$L$18, 0),FALSE), 'E2 Allocators'!$B$15:$W$358, MATCH('O5 Details by Class &amp; Accounts'!N$18, 'E2 Allocators'!$B$15:$W$15, 0),FALSE)*$F155)</f>
        <v>2701.8313315304858</v>
      </c>
      <c r="O155" s="1322">
        <f>IF(ISERROR(VLOOKUP(VLOOKUP($A155, 'E4 TB Allocation Details'!$A$18:$L$214, MATCH("Demand ID", 'E4 TB Allocation Details'!$A$18:$L$18, 0),FALSE), 'E2 Allocators'!$B$15:$W$358, MATCH('O5 Details by Class &amp; Accounts'!O$18, 'E2 Allocators'!$B$15:$W$15, 0),FALSE)*$F155), 0, VLOOKUP(VLOOKUP($A155, 'E4 TB Allocation Details'!$A$18:$L$214, MATCH("Demand ID", 'E4 TB Allocation Details'!$A$18:$L$18, 0),FALSE), 'E2 Allocators'!$B$15:$W$358, MATCH('O5 Details by Class &amp; Accounts'!O$18, 'E2 Allocators'!$B$15:$W$15, 0),FALSE)*$F155)</f>
        <v>63.695696675124324</v>
      </c>
      <c r="P155" s="1322">
        <f>IF(ISERROR(VLOOKUP(VLOOKUP($A155, 'E4 TB Allocation Details'!$A$18:$L$214, MATCH("Demand ID", 'E4 TB Allocation Details'!$A$18:$L$18, 0),FALSE), 'E2 Allocators'!$B$15:$W$358, MATCH('O5 Details by Class &amp; Accounts'!P$18, 'E2 Allocators'!$B$15:$W$15, 0),FALSE)*$F155), 0, VLOOKUP(VLOOKUP($A155, 'E4 TB Allocation Details'!$A$18:$L$214, MATCH("Demand ID", 'E4 TB Allocation Details'!$A$18:$L$18, 0),FALSE), 'E2 Allocators'!$B$15:$W$358, MATCH('O5 Details by Class &amp; Accounts'!P$18, 'E2 Allocators'!$B$15:$W$15, 0),FALSE)*$F155)</f>
        <v>0</v>
      </c>
      <c r="Q155" s="1322">
        <f>IF(ISERROR(VLOOKUP(VLOOKUP($A155, 'E4 TB Allocation Details'!$A$18:$L$214, MATCH("Demand ID", 'E4 TB Allocation Details'!$A$18:$L$18, 0),FALSE), 'E2 Allocators'!$B$15:$W$358, MATCH('O5 Details by Class &amp; Accounts'!Q$18, 'E2 Allocators'!$B$15:$W$15, 0),FALSE)*$F155), 0, VLOOKUP(VLOOKUP($A155, 'E4 TB Allocation Details'!$A$18:$L$214, MATCH("Demand ID", 'E4 TB Allocation Details'!$A$18:$L$18, 0),FALSE), 'E2 Allocators'!$B$15:$W$358, MATCH('O5 Details by Class &amp; Accounts'!Q$18, 'E2 Allocators'!$B$15:$W$15, 0),FALSE)*$F155)</f>
        <v>23.760346904216004</v>
      </c>
      <c r="R155" s="1322">
        <f>IF(ISERROR(VLOOKUP(VLOOKUP($A155, 'E4 TB Allocation Details'!$A$18:$L$214, MATCH("Demand ID", 'E4 TB Allocation Details'!$A$18:$L$18, 0),FALSE), 'E2 Allocators'!$B$15:$W$358, MATCH('O5 Details by Class &amp; Accounts'!R$18, 'E2 Allocators'!$B$15:$W$15, 0),FALSE)*$F155), 0, VLOOKUP(VLOOKUP($A155, 'E4 TB Allocation Details'!$A$18:$L$214, MATCH("Demand ID", 'E4 TB Allocation Details'!$A$18:$L$18, 0),FALSE), 'E2 Allocators'!$B$15:$W$358, MATCH('O5 Details by Class &amp; Accounts'!R$18, 'E2 Allocators'!$B$15:$W$15, 0),FALSE)*$F155)</f>
        <v>0</v>
      </c>
      <c r="S155" s="1322">
        <f>IF(ISERROR(VLOOKUP(VLOOKUP($A155, 'E4 TB Allocation Details'!$A$18:$L$214, MATCH("Demand ID", 'E4 TB Allocation Details'!$A$18:$L$18, 0),FALSE), 'E2 Allocators'!$B$15:$W$358, MATCH('O5 Details by Class &amp; Accounts'!S$18, 'E2 Allocators'!$B$15:$W$15, 0),FALSE)*$F155), 0, VLOOKUP(VLOOKUP($A155, 'E4 TB Allocation Details'!$A$18:$L$214, MATCH("Demand ID", 'E4 TB Allocation Details'!$A$18:$L$18, 0),FALSE), 'E2 Allocators'!$B$15:$W$358, MATCH('O5 Details by Class &amp; Accounts'!S$18, 'E2 Allocators'!$B$15:$W$15, 0),FALSE)*$F155)</f>
        <v>0</v>
      </c>
      <c r="T155" s="1322">
        <f>IF(ISERROR(VLOOKUP(VLOOKUP($A155, 'E4 TB Allocation Details'!$A$18:$L$214, MATCH("Demand ID", 'E4 TB Allocation Details'!$A$18:$L$18, 0),FALSE), 'E2 Allocators'!$B$15:$W$358, MATCH('O5 Details by Class &amp; Accounts'!T$18, 'E2 Allocators'!$B$15:$W$15, 0),FALSE)*$F155), 0, VLOOKUP(VLOOKUP($A155, 'E4 TB Allocation Details'!$A$18:$L$214, MATCH("Demand ID", 'E4 TB Allocation Details'!$A$18:$L$18, 0),FALSE), 'E2 Allocators'!$B$15:$W$358, MATCH('O5 Details by Class &amp; Accounts'!T$18, 'E2 Allocators'!$B$15:$W$15, 0),FALSE)*$F155)</f>
        <v>0</v>
      </c>
      <c r="U155" s="1322">
        <f>IF(ISERROR(VLOOKUP(VLOOKUP($A155, 'E4 TB Allocation Details'!$A$18:$L$214, MATCH("Demand ID", 'E4 TB Allocation Details'!$A$18:$L$18, 0),FALSE), 'E2 Allocators'!$B$15:$W$358, MATCH('O5 Details by Class &amp; Accounts'!U$18, 'E2 Allocators'!$B$15:$W$15, 0),FALSE)*$F155), 0, VLOOKUP(VLOOKUP($A155, 'E4 TB Allocation Details'!$A$18:$L$214, MATCH("Demand ID", 'E4 TB Allocation Details'!$A$18:$L$18, 0),FALSE), 'E2 Allocators'!$B$15:$W$358, MATCH('O5 Details by Class &amp; Accounts'!U$18, 'E2 Allocators'!$B$15:$W$15, 0),FALSE)*$F155)</f>
        <v>0</v>
      </c>
      <c r="V155" s="1322">
        <f>IF(ISERROR(VLOOKUP(VLOOKUP($A155, 'E4 TB Allocation Details'!$A$18:$L$214, MATCH("Demand ID", 'E4 TB Allocation Details'!$A$18:$L$18, 0),FALSE), 'E2 Allocators'!$B$15:$W$358, MATCH('O5 Details by Class &amp; Accounts'!V$18, 'E2 Allocators'!$B$15:$W$15, 0),FALSE)*$F155), 0, VLOOKUP(VLOOKUP($A155, 'E4 TB Allocation Details'!$A$18:$L$214, MATCH("Demand ID", 'E4 TB Allocation Details'!$A$18:$L$18, 0),FALSE), 'E2 Allocators'!$B$15:$W$358, MATCH('O5 Details by Class &amp; Accounts'!V$18, 'E2 Allocators'!$B$15:$W$15, 0),FALSE)*$F155)</f>
        <v>0</v>
      </c>
      <c r="W155" s="1322">
        <f>IF(ISERROR(VLOOKUP(VLOOKUP($A155, 'E4 TB Allocation Details'!$A$18:$L$214, MATCH("Demand ID", 'E4 TB Allocation Details'!$A$18:$L$18, 0),FALSE), 'E2 Allocators'!$B$15:$W$358, MATCH('O5 Details by Class &amp; Accounts'!W$18, 'E2 Allocators'!$B$15:$W$15, 0),FALSE)*$F155), 0, VLOOKUP(VLOOKUP($A155, 'E4 TB Allocation Details'!$A$18:$L$214, MATCH("Demand ID", 'E4 TB Allocation Details'!$A$18:$L$18, 0),FALSE), 'E2 Allocators'!$B$15:$W$358, MATCH('O5 Details by Class &amp; Accounts'!W$18, 'E2 Allocators'!$B$15:$W$15, 0),FALSE)*$F155)</f>
        <v>0</v>
      </c>
      <c r="X155" s="1322">
        <f>IF(ISERROR(VLOOKUP(VLOOKUP($A155, 'E4 TB Allocation Details'!$A$18:$L$214, MATCH("Demand ID", 'E4 TB Allocation Details'!$A$18:$L$18, 0),FALSE), 'E2 Allocators'!$B$15:$W$358, MATCH('O5 Details by Class &amp; Accounts'!X$18, 'E2 Allocators'!$B$15:$W$15, 0),FALSE)*$F155), 0, VLOOKUP(VLOOKUP($A155, 'E4 TB Allocation Details'!$A$18:$L$214, MATCH("Demand ID", 'E4 TB Allocation Details'!$A$18:$L$18, 0),FALSE), 'E2 Allocators'!$B$15:$W$358, MATCH('O5 Details by Class &amp; Accounts'!X$18, 'E2 Allocators'!$B$15:$W$15, 0),FALSE)*$F155)</f>
        <v>0</v>
      </c>
      <c r="Y155" s="1322">
        <f>IF(ISERROR(VLOOKUP(VLOOKUP($A155, 'E4 TB Allocation Details'!$A$18:$L$214, MATCH("Demand ID", 'E4 TB Allocation Details'!$A$18:$L$18, 0),FALSE), 'E2 Allocators'!$B$15:$W$358, MATCH('O5 Details by Class &amp; Accounts'!Y$18, 'E2 Allocators'!$B$15:$W$15, 0),FALSE)*$F155), 0, VLOOKUP(VLOOKUP($A155, 'E4 TB Allocation Details'!$A$18:$L$214, MATCH("Demand ID", 'E4 TB Allocation Details'!$A$18:$L$18, 0),FALSE), 'E2 Allocators'!$B$15:$W$358, MATCH('O5 Details by Class &amp; Accounts'!Y$18, 'E2 Allocators'!$B$15:$W$15, 0),FALSE)*$F155)</f>
        <v>0</v>
      </c>
      <c r="Z155" s="1322">
        <f>IF(ISERROR(VLOOKUP(VLOOKUP($A155, 'E4 TB Allocation Details'!$A$18:$L$214, MATCH("Demand ID", 'E4 TB Allocation Details'!$A$18:$L$18, 0),FALSE), 'E2 Allocators'!$B$15:$W$358, MATCH('O5 Details by Class &amp; Accounts'!Z$18, 'E2 Allocators'!$B$15:$W$15, 0),FALSE)*$F155), 0, VLOOKUP(VLOOKUP($A155, 'E4 TB Allocation Details'!$A$18:$L$214, MATCH("Demand ID", 'E4 TB Allocation Details'!$A$18:$L$18, 0),FALSE), 'E2 Allocators'!$B$15:$W$358, MATCH('O5 Details by Class &amp; Accounts'!Z$18, 'E2 Allocators'!$B$15:$W$15, 0),FALSE)*$F155)</f>
        <v>0</v>
      </c>
      <c r="AA155" s="1322">
        <f>IF(ISERROR(VLOOKUP(VLOOKUP($A155, 'E4 TB Allocation Details'!$A$18:$L$214, MATCH("Demand ID", 'E4 TB Allocation Details'!$A$18:$L$18, 0),FALSE), 'E2 Allocators'!$B$15:$W$358, MATCH('O5 Details by Class &amp; Accounts'!AA$18, 'E2 Allocators'!$B$15:$W$15, 0),FALSE)*$F155), 0, VLOOKUP(VLOOKUP($A155, 'E4 TB Allocation Details'!$A$18:$L$214, MATCH("Demand ID", 'E4 TB Allocation Details'!$A$18:$L$18, 0),FALSE), 'E2 Allocators'!$B$15:$W$358, MATCH('O5 Details by Class &amp; Accounts'!AA$18, 'E2 Allocators'!$B$15:$W$15, 0),FALSE)*$F155)</f>
        <v>0</v>
      </c>
      <c r="AB155" s="1322">
        <f>IF(ISERROR(VLOOKUP(VLOOKUP($A155, 'E4 TB Allocation Details'!$A$18:$L$214, MATCH("Demand ID", 'E4 TB Allocation Details'!$A$18:$L$18, 0),FALSE), 'E2 Allocators'!$B$15:$W$358, MATCH('O5 Details by Class &amp; Accounts'!AB$18, 'E2 Allocators'!$B$15:$W$15, 0),FALSE)*$F155), 0, VLOOKUP(VLOOKUP($A155, 'E4 TB Allocation Details'!$A$18:$L$214, MATCH("Demand ID", 'E4 TB Allocation Details'!$A$18:$L$18, 0),FALSE), 'E2 Allocators'!$B$15:$W$358, MATCH('O5 Details by Class &amp; Accounts'!AB$18, 'E2 Allocators'!$B$15:$W$15, 0),FALSE)*$F155)</f>
        <v>0</v>
      </c>
      <c r="AC155" s="1322">
        <f t="shared" si="39"/>
        <v>29603.797612963834</v>
      </c>
      <c r="AD155" s="1322">
        <f>IF(ISERROR(VLOOKUP(VLOOKUP($A155, 'E4 TB Allocation Details'!$A$18:$L$214, MATCH("Customer ID", 'E4 TB Allocation Details'!$A$18:$L$18, 0),FALSE), 'E2 Allocators'!$B$15:$W$358, MATCH('O5 Details by Class &amp; Accounts'!AD$18, 'E2 Allocators'!$B$15:$W$15, 0),FALSE)*$G155), 0, VLOOKUP(VLOOKUP($A155, 'E4 TB Allocation Details'!$A$18:$L$214, MATCH("Customer ID", 'E4 TB Allocation Details'!$A$18:$L$18, 0),FALSE), 'E2 Allocators'!$B$15:$W$358, MATCH('O5 Details by Class &amp; Accounts'!AD$18, 'E2 Allocators'!$B$15:$W$15, 0),FALSE)*$G155)</f>
        <v>0</v>
      </c>
      <c r="AE155" s="1322">
        <f>IF(ISERROR(VLOOKUP(VLOOKUP($A155, 'E4 TB Allocation Details'!$A$18:$L$214, MATCH("Customer ID", 'E4 TB Allocation Details'!$A$18:$L$18, 0),FALSE), 'E2 Allocators'!$B$15:$W$358, MATCH('O5 Details by Class &amp; Accounts'!AE$18, 'E2 Allocators'!$B$15:$W$15, 0),FALSE)*$G155), 0, VLOOKUP(VLOOKUP($A155, 'E4 TB Allocation Details'!$A$18:$L$214, MATCH("Customer ID", 'E4 TB Allocation Details'!$A$18:$L$18, 0),FALSE), 'E2 Allocators'!$B$15:$W$358, MATCH('O5 Details by Class &amp; Accounts'!AE$18, 'E2 Allocators'!$B$15:$W$15, 0),FALSE)*$G155)</f>
        <v>0</v>
      </c>
      <c r="AF155" s="1322">
        <f>IF(ISERROR(VLOOKUP(VLOOKUP($A155, 'E4 TB Allocation Details'!$A$18:$L$214, MATCH("Customer ID", 'E4 TB Allocation Details'!$A$18:$L$18, 0),FALSE), 'E2 Allocators'!$B$15:$W$358, MATCH('O5 Details by Class &amp; Accounts'!AF$18, 'E2 Allocators'!$B$15:$W$15, 0),FALSE)*$G155), 0, VLOOKUP(VLOOKUP($A155, 'E4 TB Allocation Details'!$A$18:$L$214, MATCH("Customer ID", 'E4 TB Allocation Details'!$A$18:$L$18, 0),FALSE), 'E2 Allocators'!$B$15:$W$358, MATCH('O5 Details by Class &amp; Accounts'!AF$18, 'E2 Allocators'!$B$15:$W$15, 0),FALSE)*$G155)</f>
        <v>0</v>
      </c>
      <c r="AG155" s="1322">
        <f>IF(ISERROR(VLOOKUP(VLOOKUP($A155, 'E4 TB Allocation Details'!$A$18:$L$214, MATCH("Customer ID", 'E4 TB Allocation Details'!$A$18:$L$18, 0),FALSE), 'E2 Allocators'!$B$15:$W$358, MATCH('O5 Details by Class &amp; Accounts'!AG$18, 'E2 Allocators'!$B$15:$W$15, 0),FALSE)*$G155), 0, VLOOKUP(VLOOKUP($A155, 'E4 TB Allocation Details'!$A$18:$L$214, MATCH("Customer ID", 'E4 TB Allocation Details'!$A$18:$L$18, 0),FALSE), 'E2 Allocators'!$B$15:$W$358, MATCH('O5 Details by Class &amp; Accounts'!AG$18, 'E2 Allocators'!$B$15:$W$15, 0),FALSE)*$G155)</f>
        <v>0</v>
      </c>
      <c r="AH155" s="1322">
        <f>IF(ISERROR(VLOOKUP(VLOOKUP($A155, 'E4 TB Allocation Details'!$A$18:$L$214, MATCH("Customer ID", 'E4 TB Allocation Details'!$A$18:$L$18, 0),FALSE), 'E2 Allocators'!$B$15:$W$358, MATCH('O5 Details by Class &amp; Accounts'!AH$18, 'E2 Allocators'!$B$15:$W$15, 0),FALSE)*$G155), 0, VLOOKUP(VLOOKUP($A155, 'E4 TB Allocation Details'!$A$18:$L$214, MATCH("Customer ID", 'E4 TB Allocation Details'!$A$18:$L$18, 0),FALSE), 'E2 Allocators'!$B$15:$W$358, MATCH('O5 Details by Class &amp; Accounts'!AH$18, 'E2 Allocators'!$B$15:$W$15, 0),FALSE)*$G155)</f>
        <v>0</v>
      </c>
      <c r="AI155" s="1322">
        <f>IF(ISERROR(VLOOKUP(VLOOKUP($A155, 'E4 TB Allocation Details'!$A$18:$L$214, MATCH("Customer ID", 'E4 TB Allocation Details'!$A$18:$L$18, 0),FALSE), 'E2 Allocators'!$B$15:$W$358, MATCH('O5 Details by Class &amp; Accounts'!AI$18, 'E2 Allocators'!$B$15:$W$15, 0),FALSE)*$G155), 0, VLOOKUP(VLOOKUP($A155, 'E4 TB Allocation Details'!$A$18:$L$214, MATCH("Customer ID", 'E4 TB Allocation Details'!$A$18:$L$18, 0),FALSE), 'E2 Allocators'!$B$15:$W$358, MATCH('O5 Details by Class &amp; Accounts'!AI$18, 'E2 Allocators'!$B$15:$W$15, 0),FALSE)*$G155)</f>
        <v>0</v>
      </c>
      <c r="AJ155" s="1322">
        <f>IF(ISERROR(VLOOKUP(VLOOKUP($A155, 'E4 TB Allocation Details'!$A$18:$L$214, MATCH("Customer ID", 'E4 TB Allocation Details'!$A$18:$L$18, 0),FALSE), 'E2 Allocators'!$B$15:$W$358, MATCH('O5 Details by Class &amp; Accounts'!AJ$18, 'E2 Allocators'!$B$15:$W$15, 0),FALSE)*$G155), 0, VLOOKUP(VLOOKUP($A155, 'E4 TB Allocation Details'!$A$18:$L$214, MATCH("Customer ID", 'E4 TB Allocation Details'!$A$18:$L$18, 0),FALSE), 'E2 Allocators'!$B$15:$W$358, MATCH('O5 Details by Class &amp; Accounts'!AJ$18, 'E2 Allocators'!$B$15:$W$15, 0),FALSE)*$G155)</f>
        <v>0</v>
      </c>
      <c r="AK155" s="1322">
        <f>IF(ISERROR(VLOOKUP(VLOOKUP($A155, 'E4 TB Allocation Details'!$A$18:$L$214, MATCH("Customer ID", 'E4 TB Allocation Details'!$A$18:$L$18, 0),FALSE), 'E2 Allocators'!$B$15:$W$358, MATCH('O5 Details by Class &amp; Accounts'!AK$18, 'E2 Allocators'!$B$15:$W$15, 0),FALSE)*$G155), 0, VLOOKUP(VLOOKUP($A155, 'E4 TB Allocation Details'!$A$18:$L$214, MATCH("Customer ID", 'E4 TB Allocation Details'!$A$18:$L$18, 0),FALSE), 'E2 Allocators'!$B$15:$W$358, MATCH('O5 Details by Class &amp; Accounts'!AK$18, 'E2 Allocators'!$B$15:$W$15, 0),FALSE)*$G155)</f>
        <v>0</v>
      </c>
      <c r="AL155" s="1322">
        <f>IF(ISERROR(VLOOKUP(VLOOKUP($A155, 'E4 TB Allocation Details'!$A$18:$L$214, MATCH("Customer ID", 'E4 TB Allocation Details'!$A$18:$L$18, 0),FALSE), 'E2 Allocators'!$B$15:$W$358, MATCH('O5 Details by Class &amp; Accounts'!AL$18, 'E2 Allocators'!$B$15:$W$15, 0),FALSE)*$G155), 0, VLOOKUP(VLOOKUP($A155, 'E4 TB Allocation Details'!$A$18:$L$214, MATCH("Customer ID", 'E4 TB Allocation Details'!$A$18:$L$18, 0),FALSE), 'E2 Allocators'!$B$15:$W$358, MATCH('O5 Details by Class &amp; Accounts'!AL$18, 'E2 Allocators'!$B$15:$W$15, 0),FALSE)*$G155)</f>
        <v>0</v>
      </c>
      <c r="AM155" s="1322">
        <f>IF(ISERROR(VLOOKUP(VLOOKUP($A155, 'E4 TB Allocation Details'!$A$18:$L$214, MATCH("Customer ID", 'E4 TB Allocation Details'!$A$18:$L$18, 0),FALSE), 'E2 Allocators'!$B$15:$W$358, MATCH('O5 Details by Class &amp; Accounts'!AM$18, 'E2 Allocators'!$B$15:$W$15, 0),FALSE)*$G155), 0, VLOOKUP(VLOOKUP($A155, 'E4 TB Allocation Details'!$A$18:$L$214, MATCH("Customer ID", 'E4 TB Allocation Details'!$A$18:$L$18, 0),FALSE), 'E2 Allocators'!$B$15:$W$358, MATCH('O5 Details by Class &amp; Accounts'!AM$18, 'E2 Allocators'!$B$15:$W$15, 0),FALSE)*$G155)</f>
        <v>0</v>
      </c>
      <c r="AN155" s="1322">
        <f>IF(ISERROR(VLOOKUP(VLOOKUP($A155, 'E4 TB Allocation Details'!$A$18:$L$214, MATCH("Customer ID", 'E4 TB Allocation Details'!$A$18:$L$18, 0),FALSE), 'E2 Allocators'!$B$15:$W$358, MATCH('O5 Details by Class &amp; Accounts'!AN$18, 'E2 Allocators'!$B$15:$W$15, 0),FALSE)*$G155), 0, VLOOKUP(VLOOKUP($A155, 'E4 TB Allocation Details'!$A$18:$L$214, MATCH("Customer ID", 'E4 TB Allocation Details'!$A$18:$L$18, 0),FALSE), 'E2 Allocators'!$B$15:$W$358, MATCH('O5 Details by Class &amp; Accounts'!AN$18, 'E2 Allocators'!$B$15:$W$15, 0),FALSE)*$G155)</f>
        <v>0</v>
      </c>
      <c r="AO155" s="1322">
        <f>IF(ISERROR(VLOOKUP(VLOOKUP($A155, 'E4 TB Allocation Details'!$A$18:$L$214, MATCH("Customer ID", 'E4 TB Allocation Details'!$A$18:$L$18, 0),FALSE), 'E2 Allocators'!$B$15:$W$358, MATCH('O5 Details by Class &amp; Accounts'!AO$18, 'E2 Allocators'!$B$15:$W$15, 0),FALSE)*$G155), 0, VLOOKUP(VLOOKUP($A155, 'E4 TB Allocation Details'!$A$18:$L$214, MATCH("Customer ID", 'E4 TB Allocation Details'!$A$18:$L$18, 0),FALSE), 'E2 Allocators'!$B$15:$W$358, MATCH('O5 Details by Class &amp; Accounts'!AO$18, 'E2 Allocators'!$B$15:$W$15, 0),FALSE)*$G155)</f>
        <v>0</v>
      </c>
      <c r="AP155" s="1322">
        <f>IF(ISERROR(VLOOKUP(VLOOKUP($A155, 'E4 TB Allocation Details'!$A$18:$L$214, MATCH("Customer ID", 'E4 TB Allocation Details'!$A$18:$L$18, 0),FALSE), 'E2 Allocators'!$B$15:$W$358, MATCH('O5 Details by Class &amp; Accounts'!AP$18, 'E2 Allocators'!$B$15:$W$15, 0),FALSE)*$G155), 0, VLOOKUP(VLOOKUP($A155, 'E4 TB Allocation Details'!$A$18:$L$214, MATCH("Customer ID", 'E4 TB Allocation Details'!$A$18:$L$18, 0),FALSE), 'E2 Allocators'!$B$15:$W$358, MATCH('O5 Details by Class &amp; Accounts'!AP$18, 'E2 Allocators'!$B$15:$W$15, 0),FALSE)*$G155)</f>
        <v>0</v>
      </c>
      <c r="AQ155" s="1322">
        <f>IF(ISERROR(VLOOKUP(VLOOKUP($A155, 'E4 TB Allocation Details'!$A$18:$L$214, MATCH("Customer ID", 'E4 TB Allocation Details'!$A$18:$L$18, 0),FALSE), 'E2 Allocators'!$B$15:$W$358, MATCH('O5 Details by Class &amp; Accounts'!AQ$18, 'E2 Allocators'!$B$15:$W$15, 0),FALSE)*$G155), 0, VLOOKUP(VLOOKUP($A155, 'E4 TB Allocation Details'!$A$18:$L$214, MATCH("Customer ID", 'E4 TB Allocation Details'!$A$18:$L$18, 0),FALSE), 'E2 Allocators'!$B$15:$W$358, MATCH('O5 Details by Class &amp; Accounts'!AQ$18, 'E2 Allocators'!$B$15:$W$15, 0),FALSE)*$G155)</f>
        <v>0</v>
      </c>
      <c r="AR155" s="1322">
        <f>IF(ISERROR(VLOOKUP(VLOOKUP($A155, 'E4 TB Allocation Details'!$A$18:$L$214, MATCH("Customer ID", 'E4 TB Allocation Details'!$A$18:$L$18, 0),FALSE), 'E2 Allocators'!$B$15:$W$358, MATCH('O5 Details by Class &amp; Accounts'!AR$18, 'E2 Allocators'!$B$15:$W$15, 0),FALSE)*$G155), 0, VLOOKUP(VLOOKUP($A155, 'E4 TB Allocation Details'!$A$18:$L$214, MATCH("Customer ID", 'E4 TB Allocation Details'!$A$18:$L$18, 0),FALSE), 'E2 Allocators'!$B$15:$W$358, MATCH('O5 Details by Class &amp; Accounts'!AR$18, 'E2 Allocators'!$B$15:$W$15, 0),FALSE)*$G155)</f>
        <v>0</v>
      </c>
      <c r="AS155" s="1322">
        <f>IF(ISERROR(VLOOKUP(VLOOKUP($A155, 'E4 TB Allocation Details'!$A$18:$L$214, MATCH("Customer ID", 'E4 TB Allocation Details'!$A$18:$L$18, 0),FALSE), 'E2 Allocators'!$B$15:$W$358, MATCH('O5 Details by Class &amp; Accounts'!AS$18, 'E2 Allocators'!$B$15:$W$15, 0),FALSE)*$G155), 0, VLOOKUP(VLOOKUP($A155, 'E4 TB Allocation Details'!$A$18:$L$214, MATCH("Customer ID", 'E4 TB Allocation Details'!$A$18:$L$18, 0),FALSE), 'E2 Allocators'!$B$15:$W$358, MATCH('O5 Details by Class &amp; Accounts'!AS$18, 'E2 Allocators'!$B$15:$W$15, 0),FALSE)*$G155)</f>
        <v>0</v>
      </c>
      <c r="AT155" s="1322">
        <f>IF(ISERROR(VLOOKUP(VLOOKUP($A155, 'E4 TB Allocation Details'!$A$18:$L$214, MATCH("Customer ID", 'E4 TB Allocation Details'!$A$18:$L$18, 0),FALSE), 'E2 Allocators'!$B$15:$W$358, MATCH('O5 Details by Class &amp; Accounts'!AT$18, 'E2 Allocators'!$B$15:$W$15, 0),FALSE)*$G155), 0, VLOOKUP(VLOOKUP($A155, 'E4 TB Allocation Details'!$A$18:$L$214, MATCH("Customer ID", 'E4 TB Allocation Details'!$A$18:$L$18, 0),FALSE), 'E2 Allocators'!$B$15:$W$358, MATCH('O5 Details by Class &amp; Accounts'!AT$18, 'E2 Allocators'!$B$15:$W$15, 0),FALSE)*$G155)</f>
        <v>0</v>
      </c>
      <c r="AU155" s="1322">
        <f>IF(ISERROR(VLOOKUP(VLOOKUP($A155, 'E4 TB Allocation Details'!$A$18:$L$214, MATCH("Customer ID", 'E4 TB Allocation Details'!$A$18:$L$18, 0),FALSE), 'E2 Allocators'!$B$15:$W$358, MATCH('O5 Details by Class &amp; Accounts'!AU$18, 'E2 Allocators'!$B$15:$W$15, 0),FALSE)*$G155), 0, VLOOKUP(VLOOKUP($A155, 'E4 TB Allocation Details'!$A$18:$L$214, MATCH("Customer ID", 'E4 TB Allocation Details'!$A$18:$L$18, 0),FALSE), 'E2 Allocators'!$B$15:$W$358, MATCH('O5 Details by Class &amp; Accounts'!AU$18, 'E2 Allocators'!$B$15:$W$15, 0),FALSE)*$G155)</f>
        <v>0</v>
      </c>
      <c r="AV155" s="1322">
        <f>IF(ISERROR(VLOOKUP(VLOOKUP($A155, 'E4 TB Allocation Details'!$A$18:$L$214, MATCH("Customer ID", 'E4 TB Allocation Details'!$A$18:$L$18, 0),FALSE), 'E2 Allocators'!$B$15:$W$358, MATCH('O5 Details by Class &amp; Accounts'!AV$18, 'E2 Allocators'!$B$15:$W$15, 0),FALSE)*$G155), 0, VLOOKUP(VLOOKUP($A155, 'E4 TB Allocation Details'!$A$18:$L$214, MATCH("Customer ID", 'E4 TB Allocation Details'!$A$18:$L$18, 0),FALSE), 'E2 Allocators'!$B$15:$W$358, MATCH('O5 Details by Class &amp; Accounts'!AV$18, 'E2 Allocators'!$B$15:$W$15, 0),FALSE)*$G155)</f>
        <v>0</v>
      </c>
      <c r="AW155" s="1322">
        <f>IF(ISERROR(VLOOKUP(VLOOKUP($A155, 'E4 TB Allocation Details'!$A$18:$L$214, MATCH("Customer ID", 'E4 TB Allocation Details'!$A$18:$L$18, 0),FALSE), 'E2 Allocators'!$B$15:$W$358, MATCH('O5 Details by Class &amp; Accounts'!AW$18, 'E2 Allocators'!$B$15:$W$15, 0),FALSE)*$G155), 0, VLOOKUP(VLOOKUP($A155, 'E4 TB Allocation Details'!$A$18:$L$214, MATCH("Customer ID", 'E4 TB Allocation Details'!$A$18:$L$18, 0),FALSE), 'E2 Allocators'!$B$15:$W$358, MATCH('O5 Details by Class &amp; Accounts'!AW$18, 'E2 Allocators'!$B$15:$W$15, 0),FALSE)*$G155)</f>
        <v>0</v>
      </c>
      <c r="AX155" s="1322">
        <f t="shared" si="40"/>
        <v>0</v>
      </c>
      <c r="AY155" s="1322">
        <f>IF(ISERROR(VLOOKUP(VLOOKUP($A155, 'E4 TB Allocation Details'!$A$18:$L$214, MATCH("Misc ID", 'E4 TB Allocation Details'!$A$18:$L$18, 0),FALSE), 'E2 Allocators'!$B$15:$W$358, MATCH('O5 Details by Class &amp; Accounts'!AY$18, 'E2 Allocators'!$B$15:$W$15, 0),FALSE)*$E155), 0, VLOOKUP(VLOOKUP($A155, 'E4 TB Allocation Details'!$A$18:$L$214, MATCH("Misc ID", 'E4 TB Allocation Details'!$A$18:$L$18, 0),FALSE), 'E2 Allocators'!$B$15:$W$358, MATCH('O5 Details by Class &amp; Accounts'!AY$18, 'E2 Allocators'!$B$15:$W$15, 0),FALSE)*$E155)</f>
        <v>0</v>
      </c>
      <c r="AZ155" s="1322">
        <f>IF(ISERROR(VLOOKUP(VLOOKUP($A155, 'E4 TB Allocation Details'!$A$18:$L$214, MATCH("Misc ID", 'E4 TB Allocation Details'!$A$18:$L$18, 0),FALSE), 'E2 Allocators'!$B$15:$W$358, MATCH('O5 Details by Class &amp; Accounts'!AZ$18, 'E2 Allocators'!$B$15:$W$15, 0),FALSE)*$E155), 0, VLOOKUP(VLOOKUP($A155, 'E4 TB Allocation Details'!$A$18:$L$214, MATCH("Misc ID", 'E4 TB Allocation Details'!$A$18:$L$18, 0),FALSE), 'E2 Allocators'!$B$15:$W$358, MATCH('O5 Details by Class &amp; Accounts'!AZ$18, 'E2 Allocators'!$B$15:$W$15, 0),FALSE)*$E155)</f>
        <v>0</v>
      </c>
      <c r="BA155" s="1322">
        <f>IF(ISERROR(VLOOKUP(VLOOKUP($A155, 'E4 TB Allocation Details'!$A$18:$L$214, MATCH("Misc ID", 'E4 TB Allocation Details'!$A$18:$L$18, 0),FALSE), 'E2 Allocators'!$B$15:$W$358, MATCH('O5 Details by Class &amp; Accounts'!BA$18, 'E2 Allocators'!$B$15:$W$15, 0),FALSE)*$E155), 0, VLOOKUP(VLOOKUP($A155, 'E4 TB Allocation Details'!$A$18:$L$214, MATCH("Misc ID", 'E4 TB Allocation Details'!$A$18:$L$18, 0),FALSE), 'E2 Allocators'!$B$15:$W$358, MATCH('O5 Details by Class &amp; Accounts'!BA$18, 'E2 Allocators'!$B$15:$W$15, 0),FALSE)*$E155)</f>
        <v>0</v>
      </c>
      <c r="BB155" s="1322">
        <f>IF(ISERROR(VLOOKUP(VLOOKUP($A155, 'E4 TB Allocation Details'!$A$18:$L$214, MATCH("Misc ID", 'E4 TB Allocation Details'!$A$18:$L$18, 0),FALSE), 'E2 Allocators'!$B$15:$W$358, MATCH('O5 Details by Class &amp; Accounts'!BB$18, 'E2 Allocators'!$B$15:$W$15, 0),FALSE)*$E155), 0, VLOOKUP(VLOOKUP($A155, 'E4 TB Allocation Details'!$A$18:$L$214, MATCH("Misc ID", 'E4 TB Allocation Details'!$A$18:$L$18, 0),FALSE), 'E2 Allocators'!$B$15:$W$358, MATCH('O5 Details by Class &amp; Accounts'!BB$18, 'E2 Allocators'!$B$15:$W$15, 0),FALSE)*$E155)</f>
        <v>0</v>
      </c>
      <c r="BC155" s="1322">
        <f>IF(ISERROR(VLOOKUP(VLOOKUP($A155, 'E4 TB Allocation Details'!$A$18:$L$214, MATCH("Misc ID", 'E4 TB Allocation Details'!$A$18:$L$18, 0),FALSE), 'E2 Allocators'!$B$15:$W$358, MATCH('O5 Details by Class &amp; Accounts'!BC$18, 'E2 Allocators'!$B$15:$W$15, 0),FALSE)*$E155), 0, VLOOKUP(VLOOKUP($A155, 'E4 TB Allocation Details'!$A$18:$L$214, MATCH("Misc ID", 'E4 TB Allocation Details'!$A$18:$L$18, 0),FALSE), 'E2 Allocators'!$B$15:$W$358, MATCH('O5 Details by Class &amp; Accounts'!BC$18, 'E2 Allocators'!$B$15:$W$15, 0),FALSE)*$E155)</f>
        <v>0</v>
      </c>
      <c r="BD155" s="1322">
        <f>IF(ISERROR(VLOOKUP(VLOOKUP($A155, 'E4 TB Allocation Details'!$A$18:$L$214, MATCH("Misc ID", 'E4 TB Allocation Details'!$A$18:$L$18, 0),FALSE), 'E2 Allocators'!$B$15:$W$358, MATCH('O5 Details by Class &amp; Accounts'!BD$18, 'E2 Allocators'!$B$15:$W$15, 0),FALSE)*$E155), 0, VLOOKUP(VLOOKUP($A155, 'E4 TB Allocation Details'!$A$18:$L$214, MATCH("Misc ID", 'E4 TB Allocation Details'!$A$18:$L$18, 0),FALSE), 'E2 Allocators'!$B$15:$W$358, MATCH('O5 Details by Class &amp; Accounts'!BD$18, 'E2 Allocators'!$B$15:$W$15, 0),FALSE)*$E155)</f>
        <v>0</v>
      </c>
      <c r="BE155" s="1322">
        <f>IF(ISERROR(VLOOKUP(VLOOKUP($A155, 'E4 TB Allocation Details'!$A$18:$L$214, MATCH("Misc ID", 'E4 TB Allocation Details'!$A$18:$L$18, 0),FALSE), 'E2 Allocators'!$B$15:$W$358, MATCH('O5 Details by Class &amp; Accounts'!BE$18, 'E2 Allocators'!$B$15:$W$15, 0),FALSE)*$E155), 0, VLOOKUP(VLOOKUP($A155, 'E4 TB Allocation Details'!$A$18:$L$214, MATCH("Misc ID", 'E4 TB Allocation Details'!$A$18:$L$18, 0),FALSE), 'E2 Allocators'!$B$15:$W$358, MATCH('O5 Details by Class &amp; Accounts'!BE$18, 'E2 Allocators'!$B$15:$W$15, 0),FALSE)*$E155)</f>
        <v>0</v>
      </c>
      <c r="BF155" s="1322">
        <f>IF(ISERROR(VLOOKUP(VLOOKUP($A155, 'E4 TB Allocation Details'!$A$18:$L$214, MATCH("Misc ID", 'E4 TB Allocation Details'!$A$18:$L$18, 0),FALSE), 'E2 Allocators'!$B$15:$W$358, MATCH('O5 Details by Class &amp; Accounts'!BF$18, 'E2 Allocators'!$B$15:$W$15, 0),FALSE)*$E155), 0, VLOOKUP(VLOOKUP($A155, 'E4 TB Allocation Details'!$A$18:$L$214, MATCH("Misc ID", 'E4 TB Allocation Details'!$A$18:$L$18, 0),FALSE), 'E2 Allocators'!$B$15:$W$358, MATCH('O5 Details by Class &amp; Accounts'!BF$18, 'E2 Allocators'!$B$15:$W$15, 0),FALSE)*$E155)</f>
        <v>0</v>
      </c>
      <c r="BG155" s="1322">
        <f>IF(ISERROR(VLOOKUP(VLOOKUP($A155, 'E4 TB Allocation Details'!$A$18:$L$214, MATCH("Misc ID", 'E4 TB Allocation Details'!$A$18:$L$18, 0),FALSE), 'E2 Allocators'!$B$15:$W$358, MATCH('O5 Details by Class &amp; Accounts'!BG$18, 'E2 Allocators'!$B$15:$W$15, 0),FALSE)*$E155), 0, VLOOKUP(VLOOKUP($A155, 'E4 TB Allocation Details'!$A$18:$L$214, MATCH("Misc ID", 'E4 TB Allocation Details'!$A$18:$L$18, 0),FALSE), 'E2 Allocators'!$B$15:$W$358, MATCH('O5 Details by Class &amp; Accounts'!BG$18, 'E2 Allocators'!$B$15:$W$15, 0),FALSE)*$E155)</f>
        <v>0</v>
      </c>
      <c r="BH155" s="1322">
        <f>IF(ISERROR(VLOOKUP(VLOOKUP($A155, 'E4 TB Allocation Details'!$A$18:$L$214, MATCH("Misc ID", 'E4 TB Allocation Details'!$A$18:$L$18, 0),FALSE), 'E2 Allocators'!$B$15:$W$358, MATCH('O5 Details by Class &amp; Accounts'!BH$18, 'E2 Allocators'!$B$15:$W$15, 0),FALSE)*$E155), 0, VLOOKUP(VLOOKUP($A155, 'E4 TB Allocation Details'!$A$18:$L$214, MATCH("Misc ID", 'E4 TB Allocation Details'!$A$18:$L$18, 0),FALSE), 'E2 Allocators'!$B$15:$W$358, MATCH('O5 Details by Class &amp; Accounts'!BH$18, 'E2 Allocators'!$B$15:$W$15, 0),FALSE)*$E155)</f>
        <v>0</v>
      </c>
      <c r="BI155" s="1322">
        <f>IF(ISERROR(VLOOKUP(VLOOKUP($A155, 'E4 TB Allocation Details'!$A$18:$L$214, MATCH("Misc ID", 'E4 TB Allocation Details'!$A$18:$L$18, 0),FALSE), 'E2 Allocators'!$B$15:$W$358, MATCH('O5 Details by Class &amp; Accounts'!BI$18, 'E2 Allocators'!$B$15:$W$15, 0),FALSE)*$E155), 0, VLOOKUP(VLOOKUP($A155, 'E4 TB Allocation Details'!$A$18:$L$214, MATCH("Misc ID", 'E4 TB Allocation Details'!$A$18:$L$18, 0),FALSE), 'E2 Allocators'!$B$15:$W$358, MATCH('O5 Details by Class &amp; Accounts'!BI$18, 'E2 Allocators'!$B$15:$W$15, 0),FALSE)*$E155)</f>
        <v>0</v>
      </c>
      <c r="BJ155" s="1322">
        <f>IF(ISERROR(VLOOKUP(VLOOKUP($A155, 'E4 TB Allocation Details'!$A$18:$L$214, MATCH("Misc ID", 'E4 TB Allocation Details'!$A$18:$L$18, 0),FALSE), 'E2 Allocators'!$B$15:$W$358, MATCH('O5 Details by Class &amp; Accounts'!BJ$18, 'E2 Allocators'!$B$15:$W$15, 0),FALSE)*$E155), 0, VLOOKUP(VLOOKUP($A155, 'E4 TB Allocation Details'!$A$18:$L$214, MATCH("Misc ID", 'E4 TB Allocation Details'!$A$18:$L$18, 0),FALSE), 'E2 Allocators'!$B$15:$W$358, MATCH('O5 Details by Class &amp; Accounts'!BJ$18, 'E2 Allocators'!$B$15:$W$15, 0),FALSE)*$E155)</f>
        <v>0</v>
      </c>
      <c r="BK155" s="1322">
        <f>IF(ISERROR(VLOOKUP(VLOOKUP($A155, 'E4 TB Allocation Details'!$A$18:$L$214, MATCH("Misc ID", 'E4 TB Allocation Details'!$A$18:$L$18, 0),FALSE), 'E2 Allocators'!$B$15:$W$358, MATCH('O5 Details by Class &amp; Accounts'!BK$18, 'E2 Allocators'!$B$15:$W$15, 0),FALSE)*$E155), 0, VLOOKUP(VLOOKUP($A155, 'E4 TB Allocation Details'!$A$18:$L$214, MATCH("Misc ID", 'E4 TB Allocation Details'!$A$18:$L$18, 0),FALSE), 'E2 Allocators'!$B$15:$W$358, MATCH('O5 Details by Class &amp; Accounts'!BK$18, 'E2 Allocators'!$B$15:$W$15, 0),FALSE)*$E155)</f>
        <v>0</v>
      </c>
      <c r="BL155" s="1322">
        <f>IF(ISERROR(VLOOKUP(VLOOKUP($A155, 'E4 TB Allocation Details'!$A$18:$L$214, MATCH("Misc ID", 'E4 TB Allocation Details'!$A$18:$L$18, 0),FALSE), 'E2 Allocators'!$B$15:$W$358, MATCH('O5 Details by Class &amp; Accounts'!BL$18, 'E2 Allocators'!$B$15:$W$15, 0),FALSE)*$E155), 0, VLOOKUP(VLOOKUP($A155, 'E4 TB Allocation Details'!$A$18:$L$214, MATCH("Misc ID", 'E4 TB Allocation Details'!$A$18:$L$18, 0),FALSE), 'E2 Allocators'!$B$15:$W$358, MATCH('O5 Details by Class &amp; Accounts'!BL$18, 'E2 Allocators'!$B$15:$W$15, 0),FALSE)*$E155)</f>
        <v>0</v>
      </c>
      <c r="BM155" s="1322">
        <f>IF(ISERROR(VLOOKUP(VLOOKUP($A155, 'E4 TB Allocation Details'!$A$18:$L$214, MATCH("Misc ID", 'E4 TB Allocation Details'!$A$18:$L$18, 0),FALSE), 'E2 Allocators'!$B$15:$W$358, MATCH('O5 Details by Class &amp; Accounts'!BM$18, 'E2 Allocators'!$B$15:$W$15, 0),FALSE)*$E155), 0, VLOOKUP(VLOOKUP($A155, 'E4 TB Allocation Details'!$A$18:$L$214, MATCH("Misc ID", 'E4 TB Allocation Details'!$A$18:$L$18, 0),FALSE), 'E2 Allocators'!$B$15:$W$358, MATCH('O5 Details by Class &amp; Accounts'!BM$18, 'E2 Allocators'!$B$15:$W$15, 0),FALSE)*$E155)</f>
        <v>0</v>
      </c>
      <c r="BN155" s="1322">
        <f>IF(ISERROR(VLOOKUP(VLOOKUP($A155, 'E4 TB Allocation Details'!$A$18:$L$214, MATCH("Misc ID", 'E4 TB Allocation Details'!$A$18:$L$18, 0),FALSE), 'E2 Allocators'!$B$15:$W$358, MATCH('O5 Details by Class &amp; Accounts'!BN$18, 'E2 Allocators'!$B$15:$W$15, 0),FALSE)*$E155), 0, VLOOKUP(VLOOKUP($A155, 'E4 TB Allocation Details'!$A$18:$L$214, MATCH("Misc ID", 'E4 TB Allocation Details'!$A$18:$L$18, 0),FALSE), 'E2 Allocators'!$B$15:$W$358, MATCH('O5 Details by Class &amp; Accounts'!BN$18, 'E2 Allocators'!$B$15:$W$15, 0),FALSE)*$E155)</f>
        <v>0</v>
      </c>
      <c r="BO155" s="1322">
        <f>IF(ISERROR(VLOOKUP(VLOOKUP($A155, 'E4 TB Allocation Details'!$A$18:$L$214, MATCH("Misc ID", 'E4 TB Allocation Details'!$A$18:$L$18, 0),FALSE), 'E2 Allocators'!$B$15:$W$358, MATCH('O5 Details by Class &amp; Accounts'!BO$18, 'E2 Allocators'!$B$15:$W$15, 0),FALSE)*$E155), 0, VLOOKUP(VLOOKUP($A155, 'E4 TB Allocation Details'!$A$18:$L$214, MATCH("Misc ID", 'E4 TB Allocation Details'!$A$18:$L$18, 0),FALSE), 'E2 Allocators'!$B$15:$W$358, MATCH('O5 Details by Class &amp; Accounts'!BO$18, 'E2 Allocators'!$B$15:$W$15, 0),FALSE)*$E155)</f>
        <v>0</v>
      </c>
      <c r="BP155" s="1322">
        <f>IF(ISERROR(VLOOKUP(VLOOKUP($A155, 'E4 TB Allocation Details'!$A$18:$L$214, MATCH("Misc ID", 'E4 TB Allocation Details'!$A$18:$L$18, 0),FALSE), 'E2 Allocators'!$B$15:$W$358, MATCH('O5 Details by Class &amp; Accounts'!BP$18, 'E2 Allocators'!$B$15:$W$15, 0),FALSE)*$E155), 0, VLOOKUP(VLOOKUP($A155, 'E4 TB Allocation Details'!$A$18:$L$214, MATCH("Misc ID", 'E4 TB Allocation Details'!$A$18:$L$18, 0),FALSE), 'E2 Allocators'!$B$15:$W$358, MATCH('O5 Details by Class &amp; Accounts'!BP$18, 'E2 Allocators'!$B$15:$W$15, 0),FALSE)*$E155)</f>
        <v>0</v>
      </c>
      <c r="BQ155" s="1322">
        <f>IF(ISERROR(VLOOKUP(VLOOKUP($A155, 'E4 TB Allocation Details'!$A$18:$L$214, MATCH("Misc ID", 'E4 TB Allocation Details'!$A$18:$L$18, 0),FALSE), 'E2 Allocators'!$B$15:$W$358, MATCH('O5 Details by Class &amp; Accounts'!BQ$18, 'E2 Allocators'!$B$15:$W$15, 0),FALSE)*$E155), 0, VLOOKUP(VLOOKUP($A155, 'E4 TB Allocation Details'!$A$18:$L$214, MATCH("Misc ID", 'E4 TB Allocation Details'!$A$18:$L$18, 0),FALSE), 'E2 Allocators'!$B$15:$W$358, MATCH('O5 Details by Class &amp; Accounts'!BQ$18, 'E2 Allocators'!$B$15:$W$15, 0),FALSE)*$E155)</f>
        <v>0</v>
      </c>
      <c r="BR155" s="1322">
        <f>IF(ISERROR(VLOOKUP(VLOOKUP($A155, 'E4 TB Allocation Details'!$A$18:$L$214, MATCH("Misc ID", 'E4 TB Allocation Details'!$A$18:$L$18, 0),FALSE), 'E2 Allocators'!$B$15:$W$358, MATCH('O5 Details by Class &amp; Accounts'!BR$18, 'E2 Allocators'!$B$15:$W$15, 0),FALSE)*$E155), 0, VLOOKUP(VLOOKUP($A155, 'E4 TB Allocation Details'!$A$18:$L$214, MATCH("Misc ID", 'E4 TB Allocation Details'!$A$18:$L$18, 0),FALSE), 'E2 Allocators'!$B$15:$W$358, MATCH('O5 Details by Class &amp; Accounts'!BR$18, 'E2 Allocators'!$B$15:$W$15, 0),FALSE)*$E155)</f>
        <v>0</v>
      </c>
      <c r="BS155" s="1322">
        <f t="shared" si="41"/>
        <v>0</v>
      </c>
      <c r="BT155" s="1322">
        <f>IF(ISERROR(VLOOKUP(VLOOKUP($A155, 'E4 TB Allocation Details'!$A$18:$L$214, MATCH("A &amp; G ID", 'E4 TB Allocation Details'!$A$18:$L$18, 0),FALSE), 'E2 Allocators'!$B$15:$W$358, MATCH('O5 Details by Class &amp; Accounts'!BT$18, 'E2 Allocators'!$B$15:$W$15, 0),FALSE)*$E155), 0, VLOOKUP(VLOOKUP($A155, 'E4 TB Allocation Details'!$A$18:$L$214, MATCH("A &amp; G ID", 'E4 TB Allocation Details'!$A$18:$L$18, 0),FALSE), 'E2 Allocators'!$B$15:$W$358, MATCH('O5 Details by Class &amp; Accounts'!BT$18, 'E2 Allocators'!$B$15:$W$15, 0),FALSE)*$E155)</f>
        <v>0</v>
      </c>
      <c r="BU155" s="1322">
        <f>IF(ISERROR(VLOOKUP(VLOOKUP($A155, 'E4 TB Allocation Details'!$A$18:$L$214, MATCH("A &amp; G ID", 'E4 TB Allocation Details'!$A$18:$L$18, 0),FALSE), 'E2 Allocators'!$B$15:$W$358, MATCH('O5 Details by Class &amp; Accounts'!BU$18, 'E2 Allocators'!$B$15:$W$15, 0),FALSE)*$E155), 0, VLOOKUP(VLOOKUP($A155, 'E4 TB Allocation Details'!$A$18:$L$214, MATCH("A &amp; G ID", 'E4 TB Allocation Details'!$A$18:$L$18, 0),FALSE), 'E2 Allocators'!$B$15:$W$358, MATCH('O5 Details by Class &amp; Accounts'!BU$18, 'E2 Allocators'!$B$15:$W$15, 0),FALSE)*$E155)</f>
        <v>0</v>
      </c>
      <c r="BV155" s="1322">
        <f>IF(ISERROR(VLOOKUP(VLOOKUP($A155, 'E4 TB Allocation Details'!$A$18:$L$214, MATCH("A &amp; G ID", 'E4 TB Allocation Details'!$A$18:$L$18, 0),FALSE), 'E2 Allocators'!$B$15:$W$358, MATCH('O5 Details by Class &amp; Accounts'!BV$18, 'E2 Allocators'!$B$15:$W$15, 0),FALSE)*$E155), 0, VLOOKUP(VLOOKUP($A155, 'E4 TB Allocation Details'!$A$18:$L$214, MATCH("A &amp; G ID", 'E4 TB Allocation Details'!$A$18:$L$18, 0),FALSE), 'E2 Allocators'!$B$15:$W$358, MATCH('O5 Details by Class &amp; Accounts'!BV$18, 'E2 Allocators'!$B$15:$W$15, 0),FALSE)*$E155)</f>
        <v>0</v>
      </c>
      <c r="BW155" s="1322">
        <f>IF(ISERROR(VLOOKUP(VLOOKUP($A155, 'E4 TB Allocation Details'!$A$18:$L$214, MATCH("A &amp; G ID", 'E4 TB Allocation Details'!$A$18:$L$18, 0),FALSE), 'E2 Allocators'!$B$15:$W$358, MATCH('O5 Details by Class &amp; Accounts'!BW$18, 'E2 Allocators'!$B$15:$W$15, 0),FALSE)*$E155), 0, VLOOKUP(VLOOKUP($A155, 'E4 TB Allocation Details'!$A$18:$L$214, MATCH("A &amp; G ID", 'E4 TB Allocation Details'!$A$18:$L$18, 0),FALSE), 'E2 Allocators'!$B$15:$W$358, MATCH('O5 Details by Class &amp; Accounts'!BW$18, 'E2 Allocators'!$B$15:$W$15, 0),FALSE)*$E155)</f>
        <v>0</v>
      </c>
      <c r="BX155" s="1322">
        <f>IF(ISERROR(VLOOKUP(VLOOKUP($A155, 'E4 TB Allocation Details'!$A$18:$L$214, MATCH("A &amp; G ID", 'E4 TB Allocation Details'!$A$18:$L$18, 0),FALSE), 'E2 Allocators'!$B$15:$W$358, MATCH('O5 Details by Class &amp; Accounts'!BX$18, 'E2 Allocators'!$B$15:$W$15, 0),FALSE)*$E155), 0, VLOOKUP(VLOOKUP($A155, 'E4 TB Allocation Details'!$A$18:$L$214, MATCH("A &amp; G ID", 'E4 TB Allocation Details'!$A$18:$L$18, 0),FALSE), 'E2 Allocators'!$B$15:$W$358, MATCH('O5 Details by Class &amp; Accounts'!BX$18, 'E2 Allocators'!$B$15:$W$15, 0),FALSE)*$E155)</f>
        <v>0</v>
      </c>
      <c r="BY155" s="1322">
        <f>IF(ISERROR(VLOOKUP(VLOOKUP($A155, 'E4 TB Allocation Details'!$A$18:$L$214, MATCH("A &amp; G ID", 'E4 TB Allocation Details'!$A$18:$L$18, 0),FALSE), 'E2 Allocators'!$B$15:$W$358, MATCH('O5 Details by Class &amp; Accounts'!BY$18, 'E2 Allocators'!$B$15:$W$15, 0),FALSE)*$E155), 0, VLOOKUP(VLOOKUP($A155, 'E4 TB Allocation Details'!$A$18:$L$214, MATCH("A &amp; G ID", 'E4 TB Allocation Details'!$A$18:$L$18, 0),FALSE), 'E2 Allocators'!$B$15:$W$358, MATCH('O5 Details by Class &amp; Accounts'!BY$18, 'E2 Allocators'!$B$15:$W$15, 0),FALSE)*$E155)</f>
        <v>0</v>
      </c>
      <c r="BZ155" s="1322">
        <f>IF(ISERROR(VLOOKUP(VLOOKUP($A155, 'E4 TB Allocation Details'!$A$18:$L$214, MATCH("A &amp; G ID", 'E4 TB Allocation Details'!$A$18:$L$18, 0),FALSE), 'E2 Allocators'!$B$15:$W$358, MATCH('O5 Details by Class &amp; Accounts'!BZ$18, 'E2 Allocators'!$B$15:$W$15, 0),FALSE)*$E155), 0, VLOOKUP(VLOOKUP($A155, 'E4 TB Allocation Details'!$A$18:$L$214, MATCH("A &amp; G ID", 'E4 TB Allocation Details'!$A$18:$L$18, 0),FALSE), 'E2 Allocators'!$B$15:$W$358, MATCH('O5 Details by Class &amp; Accounts'!BZ$18, 'E2 Allocators'!$B$15:$W$15, 0),FALSE)*$E155)</f>
        <v>0</v>
      </c>
      <c r="CA155" s="1322">
        <f>IF(ISERROR(VLOOKUP(VLOOKUP($A155, 'E4 TB Allocation Details'!$A$18:$L$214, MATCH("A &amp; G ID", 'E4 TB Allocation Details'!$A$18:$L$18, 0),FALSE), 'E2 Allocators'!$B$15:$W$358, MATCH('O5 Details by Class &amp; Accounts'!CA$18, 'E2 Allocators'!$B$15:$W$15, 0),FALSE)*$E155), 0, VLOOKUP(VLOOKUP($A155, 'E4 TB Allocation Details'!$A$18:$L$214, MATCH("A &amp; G ID", 'E4 TB Allocation Details'!$A$18:$L$18, 0),FALSE), 'E2 Allocators'!$B$15:$W$358, MATCH('O5 Details by Class &amp; Accounts'!CA$18, 'E2 Allocators'!$B$15:$W$15, 0),FALSE)*$E155)</f>
        <v>0</v>
      </c>
      <c r="CB155" s="1322">
        <f>IF(ISERROR(VLOOKUP(VLOOKUP($A155, 'E4 TB Allocation Details'!$A$18:$L$214, MATCH("A &amp; G ID", 'E4 TB Allocation Details'!$A$18:$L$18, 0),FALSE), 'E2 Allocators'!$B$15:$W$358, MATCH('O5 Details by Class &amp; Accounts'!CB$18, 'E2 Allocators'!$B$15:$W$15, 0),FALSE)*$E155), 0, VLOOKUP(VLOOKUP($A155, 'E4 TB Allocation Details'!$A$18:$L$214, MATCH("A &amp; G ID", 'E4 TB Allocation Details'!$A$18:$L$18, 0),FALSE), 'E2 Allocators'!$B$15:$W$358, MATCH('O5 Details by Class &amp; Accounts'!CB$18, 'E2 Allocators'!$B$15:$W$15, 0),FALSE)*$E155)</f>
        <v>0</v>
      </c>
      <c r="CC155" s="1322">
        <f>IF(ISERROR(VLOOKUP(VLOOKUP($A155, 'E4 TB Allocation Details'!$A$18:$L$214, MATCH("A &amp; G ID", 'E4 TB Allocation Details'!$A$18:$L$18, 0),FALSE), 'E2 Allocators'!$B$15:$W$358, MATCH('O5 Details by Class &amp; Accounts'!CC$18, 'E2 Allocators'!$B$15:$W$15, 0),FALSE)*$E155), 0, VLOOKUP(VLOOKUP($A155, 'E4 TB Allocation Details'!$A$18:$L$214, MATCH("A &amp; G ID", 'E4 TB Allocation Details'!$A$18:$L$18, 0),FALSE), 'E2 Allocators'!$B$15:$W$358, MATCH('O5 Details by Class &amp; Accounts'!CC$18, 'E2 Allocators'!$B$15:$W$15, 0),FALSE)*$E155)</f>
        <v>0</v>
      </c>
      <c r="CD155" s="1322">
        <f>IF(ISERROR(VLOOKUP(VLOOKUP($A155, 'E4 TB Allocation Details'!$A$18:$L$214, MATCH("A &amp; G ID", 'E4 TB Allocation Details'!$A$18:$L$18, 0),FALSE), 'E2 Allocators'!$B$15:$W$358, MATCH('O5 Details by Class &amp; Accounts'!CD$18, 'E2 Allocators'!$B$15:$W$15, 0),FALSE)*$E155), 0, VLOOKUP(VLOOKUP($A155, 'E4 TB Allocation Details'!$A$18:$L$214, MATCH("A &amp; G ID", 'E4 TB Allocation Details'!$A$18:$L$18, 0),FALSE), 'E2 Allocators'!$B$15:$W$358, MATCH('O5 Details by Class &amp; Accounts'!CD$18, 'E2 Allocators'!$B$15:$W$15, 0),FALSE)*$E155)</f>
        <v>0</v>
      </c>
      <c r="CE155" s="1322">
        <f>IF(ISERROR(VLOOKUP(VLOOKUP($A155, 'E4 TB Allocation Details'!$A$18:$L$214, MATCH("A &amp; G ID", 'E4 TB Allocation Details'!$A$18:$L$18, 0),FALSE), 'E2 Allocators'!$B$15:$W$358, MATCH('O5 Details by Class &amp; Accounts'!CE$18, 'E2 Allocators'!$B$15:$W$15, 0),FALSE)*$E155), 0, VLOOKUP(VLOOKUP($A155, 'E4 TB Allocation Details'!$A$18:$L$214, MATCH("A &amp; G ID", 'E4 TB Allocation Details'!$A$18:$L$18, 0),FALSE), 'E2 Allocators'!$B$15:$W$358, MATCH('O5 Details by Class &amp; Accounts'!CE$18, 'E2 Allocators'!$B$15:$W$15, 0),FALSE)*$E155)</f>
        <v>0</v>
      </c>
      <c r="CF155" s="1322">
        <f>IF(ISERROR(VLOOKUP(VLOOKUP($A155, 'E4 TB Allocation Details'!$A$18:$L$214, MATCH("A &amp; G ID", 'E4 TB Allocation Details'!$A$18:$L$18, 0),FALSE), 'E2 Allocators'!$B$15:$W$358, MATCH('O5 Details by Class &amp; Accounts'!CF$18, 'E2 Allocators'!$B$15:$W$15, 0),FALSE)*$E155), 0, VLOOKUP(VLOOKUP($A155, 'E4 TB Allocation Details'!$A$18:$L$214, MATCH("A &amp; G ID", 'E4 TB Allocation Details'!$A$18:$L$18, 0),FALSE), 'E2 Allocators'!$B$15:$W$358, MATCH('O5 Details by Class &amp; Accounts'!CF$18, 'E2 Allocators'!$B$15:$W$15, 0),FALSE)*$E155)</f>
        <v>0</v>
      </c>
      <c r="CG155" s="1322">
        <f>IF(ISERROR(VLOOKUP(VLOOKUP($A155, 'E4 TB Allocation Details'!$A$18:$L$214, MATCH("A &amp; G ID", 'E4 TB Allocation Details'!$A$18:$L$18, 0),FALSE), 'E2 Allocators'!$B$15:$W$358, MATCH('O5 Details by Class &amp; Accounts'!CG$18, 'E2 Allocators'!$B$15:$W$15, 0),FALSE)*$E155), 0, VLOOKUP(VLOOKUP($A155, 'E4 TB Allocation Details'!$A$18:$L$214, MATCH("A &amp; G ID", 'E4 TB Allocation Details'!$A$18:$L$18, 0),FALSE), 'E2 Allocators'!$B$15:$W$358, MATCH('O5 Details by Class &amp; Accounts'!CG$18, 'E2 Allocators'!$B$15:$W$15, 0),FALSE)*$E155)</f>
        <v>0</v>
      </c>
      <c r="CH155" s="1322">
        <f>IF(ISERROR(VLOOKUP(VLOOKUP($A155, 'E4 TB Allocation Details'!$A$18:$L$214, MATCH("A &amp; G ID", 'E4 TB Allocation Details'!$A$18:$L$18, 0),FALSE), 'E2 Allocators'!$B$15:$W$358, MATCH('O5 Details by Class &amp; Accounts'!CH$18, 'E2 Allocators'!$B$15:$W$15, 0),FALSE)*$E155), 0, VLOOKUP(VLOOKUP($A155, 'E4 TB Allocation Details'!$A$18:$L$214, MATCH("A &amp; G ID", 'E4 TB Allocation Details'!$A$18:$L$18, 0),FALSE), 'E2 Allocators'!$B$15:$W$358, MATCH('O5 Details by Class &amp; Accounts'!CH$18, 'E2 Allocators'!$B$15:$W$15, 0),FALSE)*$E155)</f>
        <v>0</v>
      </c>
      <c r="CI155" s="1322">
        <f>IF(ISERROR(VLOOKUP(VLOOKUP($A155, 'E4 TB Allocation Details'!$A$18:$L$214, MATCH("A &amp; G ID", 'E4 TB Allocation Details'!$A$18:$L$18, 0),FALSE), 'E2 Allocators'!$B$15:$W$358, MATCH('O5 Details by Class &amp; Accounts'!CI$18, 'E2 Allocators'!$B$15:$W$15, 0),FALSE)*$E155), 0, VLOOKUP(VLOOKUP($A155, 'E4 TB Allocation Details'!$A$18:$L$214, MATCH("A &amp; G ID", 'E4 TB Allocation Details'!$A$18:$L$18, 0),FALSE), 'E2 Allocators'!$B$15:$W$358, MATCH('O5 Details by Class &amp; Accounts'!CI$18, 'E2 Allocators'!$B$15:$W$15, 0),FALSE)*$E155)</f>
        <v>0</v>
      </c>
      <c r="CJ155" s="1322">
        <f>IF(ISERROR(VLOOKUP(VLOOKUP($A155, 'E4 TB Allocation Details'!$A$18:$L$214, MATCH("A &amp; G ID", 'E4 TB Allocation Details'!$A$18:$L$18, 0),FALSE), 'E2 Allocators'!$B$15:$W$358, MATCH('O5 Details by Class &amp; Accounts'!CJ$18, 'E2 Allocators'!$B$15:$W$15, 0),FALSE)*$E155), 0, VLOOKUP(VLOOKUP($A155, 'E4 TB Allocation Details'!$A$18:$L$214, MATCH("A &amp; G ID", 'E4 TB Allocation Details'!$A$18:$L$18, 0),FALSE), 'E2 Allocators'!$B$15:$W$358, MATCH('O5 Details by Class &amp; Accounts'!CJ$18, 'E2 Allocators'!$B$15:$W$15, 0),FALSE)*$E155)</f>
        <v>0</v>
      </c>
      <c r="CK155" s="1322">
        <f>IF(ISERROR(VLOOKUP(VLOOKUP($A155, 'E4 TB Allocation Details'!$A$18:$L$214, MATCH("A &amp; G ID", 'E4 TB Allocation Details'!$A$18:$L$18, 0),FALSE), 'E2 Allocators'!$B$15:$W$358, MATCH('O5 Details by Class &amp; Accounts'!CK$18, 'E2 Allocators'!$B$15:$W$15, 0),FALSE)*$E155), 0, VLOOKUP(VLOOKUP($A155, 'E4 TB Allocation Details'!$A$18:$L$214, MATCH("A &amp; G ID", 'E4 TB Allocation Details'!$A$18:$L$18, 0),FALSE), 'E2 Allocators'!$B$15:$W$358, MATCH('O5 Details by Class &amp; Accounts'!CK$18, 'E2 Allocators'!$B$15:$W$15, 0),FALSE)*$E155)</f>
        <v>0</v>
      </c>
      <c r="CL155" s="1322">
        <f>IF(ISERROR(VLOOKUP(VLOOKUP($A155, 'E4 TB Allocation Details'!$A$18:$L$214, MATCH("A &amp; G ID", 'E4 TB Allocation Details'!$A$18:$L$18, 0),FALSE), 'E2 Allocators'!$B$15:$W$358, MATCH('O5 Details by Class &amp; Accounts'!CL$18, 'E2 Allocators'!$B$15:$W$15, 0),FALSE)*$E155), 0, VLOOKUP(VLOOKUP($A155, 'E4 TB Allocation Details'!$A$18:$L$214, MATCH("A &amp; G ID", 'E4 TB Allocation Details'!$A$18:$L$18, 0),FALSE), 'E2 Allocators'!$B$15:$W$358, MATCH('O5 Details by Class &amp; Accounts'!CL$18, 'E2 Allocators'!$B$15:$W$15, 0),FALSE)*$E155)</f>
        <v>0</v>
      </c>
      <c r="CM155" s="1322">
        <f>IF(ISERROR(VLOOKUP(VLOOKUP($A155, 'E4 TB Allocation Details'!$A$18:$L$214, MATCH("A &amp; G ID", 'E4 TB Allocation Details'!$A$18:$L$18, 0),FALSE), 'E2 Allocators'!$B$15:$W$358, MATCH('O5 Details by Class &amp; Accounts'!CM$18, 'E2 Allocators'!$B$15:$W$15, 0),FALSE)*$E155), 0, VLOOKUP(VLOOKUP($A155, 'E4 TB Allocation Details'!$A$18:$L$214, MATCH("A &amp; G ID", 'E4 TB Allocation Details'!$A$18:$L$18, 0),FALSE), 'E2 Allocators'!$B$15:$W$358, MATCH('O5 Details by Class &amp; Accounts'!CM$18, 'E2 Allocators'!$B$15:$W$15, 0),FALSE)*$E155)</f>
        <v>0</v>
      </c>
      <c r="CN155" s="1322">
        <f t="shared" si="42"/>
        <v>0</v>
      </c>
      <c r="CO155" s="1651">
        <f t="shared" si="43"/>
        <v>3.637978807091713E-12</v>
      </c>
      <c r="CQ155" s="1899">
        <v>1815</v>
      </c>
    </row>
    <row r="156" spans="1:95" s="64" customFormat="1" ht="25.5" x14ac:dyDescent="0.2">
      <c r="A156" s="1090">
        <v>5114</v>
      </c>
      <c r="B156" s="1089" t="s">
        <v>7</v>
      </c>
      <c r="C156" s="1648">
        <f>IF(ISERROR(VLOOKUP($A156,'I3 TB Data'!$A$19:$H$483,MATCH('O5 Details by Class &amp; Accounts'!$C$18, 'I3 TB Data'!$A$19:$H$19,0),0)), 0, VLOOKUP($A156,'I3 TB Data'!$A$19:$H$483,MATCH('O5 Details by Class &amp; Accounts'!$C$18,'I3 TB Data'!$A$19:$H$19,0),0))</f>
        <v>0</v>
      </c>
      <c r="D156" s="1649"/>
      <c r="E156" s="1648">
        <f t="shared" si="44"/>
        <v>0</v>
      </c>
      <c r="F156" s="1650">
        <f>IF(ISERROR(VLOOKUP($A156, 'E1 Categorization'!A33:E124, MATCH("Customer Component", 'E1 Categorization'!$A$33:$E$33,0), 0)), 0, IF(VLOOKUP($A156, 'E1 Categorization'!A33:E124, MATCH("Customer Component", 'E1 Categorization'!$A$33:$E$33,0), 0)=0, 'O5 Details by Class &amp; Accounts'!$E156, IF(AND(VLOOKUP($A156, 'E1 Categorization'!A33:E124, MATCH("Customer Component", 'E1 Categorization'!$A$33:$E$33,0), 0) &gt;0, VLOOKUP($A156, 'E1 Categorization'!A33:E124, MATCH("Customer Component", 'E1 Categorization'!$A$33:$E$33,0), 0)&lt;1), 'O5 Details by Class &amp; Accounts'!$E156*(1-VLOOKUP($A156, 'E1 Categorization'!A33:E124, MATCH("Customer Component", 'E1 Categorization'!$A$33:$E$33,0), 0)), 0)))</f>
        <v>0</v>
      </c>
      <c r="G156" s="1650">
        <f>IF(ISERROR(VLOOKUP($A156, 'E1 Categorization'!A33:E124, MATCH("Customer Component", 'E1 Categorization'!$A$33:$E$33,0), 0)),0, IF(VLOOKUP($A156, 'E1 Categorization'!A33:E124, MATCH("Customer Component", 'E1 Categorization'!$A$33:$E$33,0), 0)=0, 0, IF(AND(VLOOKUP($A156, 'E1 Categorization'!A33:E124, MATCH("Customer Component", 'E1 Categorization'!$A$33:$E$33,0), 0) &gt;0, VLOOKUP($A156, 'E1 Categorization'!A33:E124, MATCH("Customer Component", 'E1 Categorization'!$A$33:$E$33,0), 0)&lt;1), 'O5 Details by Class &amp; Accounts'!$E156*(VLOOKUP($A156, 'E1 Categorization'!A33:E124, MATCH("Customer Component", 'E1 Categorization'!$A$33:$E$33,0), 0)), 'O5 Details by Class &amp; Accounts'!$E156)))</f>
        <v>0</v>
      </c>
      <c r="H156" s="1322">
        <f t="shared" si="38"/>
        <v>0</v>
      </c>
      <c r="I156" s="1322">
        <f>IF(ISERROR(VLOOKUP(VLOOKUP($A156, 'E4 TB Allocation Details'!$A$18:$L$214, MATCH("Demand ID", 'E4 TB Allocation Details'!$A$18:$L$18, 0),FALSE), 'E2 Allocators'!$B$15:$W$358, MATCH('O5 Details by Class &amp; Accounts'!I$18, 'E2 Allocators'!$B$15:$W$15, 0),FALSE)*$F156), 0, VLOOKUP(VLOOKUP($A156, 'E4 TB Allocation Details'!$A$18:$L$214, MATCH("Demand ID", 'E4 TB Allocation Details'!$A$18:$L$18, 0),FALSE), 'E2 Allocators'!$B$15:$W$358, MATCH('O5 Details by Class &amp; Accounts'!I$18, 'E2 Allocators'!$B$15:$W$15, 0),FALSE)*$F156)</f>
        <v>0</v>
      </c>
      <c r="J156" s="1322">
        <f>IF(ISERROR(VLOOKUP(VLOOKUP($A156, 'E4 TB Allocation Details'!$A$18:$L$214, MATCH("Demand ID", 'E4 TB Allocation Details'!$A$18:$L$18, 0),FALSE), 'E2 Allocators'!$B$15:$W$358, MATCH('O5 Details by Class &amp; Accounts'!J$18, 'E2 Allocators'!$B$15:$W$15, 0),FALSE)*$F156), 0, VLOOKUP(VLOOKUP($A156, 'E4 TB Allocation Details'!$A$18:$L$214, MATCH("Demand ID", 'E4 TB Allocation Details'!$A$18:$L$18, 0),FALSE), 'E2 Allocators'!$B$15:$W$358, MATCH('O5 Details by Class &amp; Accounts'!J$18, 'E2 Allocators'!$B$15:$W$15, 0),FALSE)*$F156)</f>
        <v>0</v>
      </c>
      <c r="K156" s="1322">
        <f>IF(ISERROR(VLOOKUP(VLOOKUP($A156, 'E4 TB Allocation Details'!$A$18:$L$214, MATCH("Demand ID", 'E4 TB Allocation Details'!$A$18:$L$18, 0),FALSE), 'E2 Allocators'!$B$15:$W$358, MATCH('O5 Details by Class &amp; Accounts'!K$18, 'E2 Allocators'!$B$15:$W$15, 0),FALSE)*$F156), 0, VLOOKUP(VLOOKUP($A156, 'E4 TB Allocation Details'!$A$18:$L$214, MATCH("Demand ID", 'E4 TB Allocation Details'!$A$18:$L$18, 0),FALSE), 'E2 Allocators'!$B$15:$W$358, MATCH('O5 Details by Class &amp; Accounts'!K$18, 'E2 Allocators'!$B$15:$W$15, 0),FALSE)*$F156)</f>
        <v>0</v>
      </c>
      <c r="L156" s="1322">
        <f>IF(ISERROR(VLOOKUP(VLOOKUP($A156, 'E4 TB Allocation Details'!$A$18:$L$214, MATCH("Demand ID", 'E4 TB Allocation Details'!$A$18:$L$18, 0),FALSE), 'E2 Allocators'!$B$15:$W$358, MATCH('O5 Details by Class &amp; Accounts'!L$18, 'E2 Allocators'!$B$15:$W$15, 0),FALSE)*$F156), 0, VLOOKUP(VLOOKUP($A156, 'E4 TB Allocation Details'!$A$18:$L$214, MATCH("Demand ID", 'E4 TB Allocation Details'!$A$18:$L$18, 0),FALSE), 'E2 Allocators'!$B$15:$W$358, MATCH('O5 Details by Class &amp; Accounts'!L$18, 'E2 Allocators'!$B$15:$W$15, 0),FALSE)*$F156)</f>
        <v>0</v>
      </c>
      <c r="M156" s="1322">
        <f>IF(ISERROR(VLOOKUP(VLOOKUP($A156, 'E4 TB Allocation Details'!$A$18:$L$214, MATCH("Demand ID", 'E4 TB Allocation Details'!$A$18:$L$18, 0),FALSE), 'E2 Allocators'!$B$15:$W$358, MATCH('O5 Details by Class &amp; Accounts'!M$18, 'E2 Allocators'!$B$15:$W$15, 0),FALSE)*$F156), 0, VLOOKUP(VLOOKUP($A156, 'E4 TB Allocation Details'!$A$18:$L$214, MATCH("Demand ID", 'E4 TB Allocation Details'!$A$18:$L$18, 0),FALSE), 'E2 Allocators'!$B$15:$W$358, MATCH('O5 Details by Class &amp; Accounts'!M$18, 'E2 Allocators'!$B$15:$W$15, 0),FALSE)*$F156)</f>
        <v>0</v>
      </c>
      <c r="N156" s="1322">
        <f>IF(ISERROR(VLOOKUP(VLOOKUP($A156, 'E4 TB Allocation Details'!$A$18:$L$214, MATCH("Demand ID", 'E4 TB Allocation Details'!$A$18:$L$18, 0),FALSE), 'E2 Allocators'!$B$15:$W$358, MATCH('O5 Details by Class &amp; Accounts'!N$18, 'E2 Allocators'!$B$15:$W$15, 0),FALSE)*$F156), 0, VLOOKUP(VLOOKUP($A156, 'E4 TB Allocation Details'!$A$18:$L$214, MATCH("Demand ID", 'E4 TB Allocation Details'!$A$18:$L$18, 0),FALSE), 'E2 Allocators'!$B$15:$W$358, MATCH('O5 Details by Class &amp; Accounts'!N$18, 'E2 Allocators'!$B$15:$W$15, 0),FALSE)*$F156)</f>
        <v>0</v>
      </c>
      <c r="O156" s="1322">
        <f>IF(ISERROR(VLOOKUP(VLOOKUP($A156, 'E4 TB Allocation Details'!$A$18:$L$214, MATCH("Demand ID", 'E4 TB Allocation Details'!$A$18:$L$18, 0),FALSE), 'E2 Allocators'!$B$15:$W$358, MATCH('O5 Details by Class &amp; Accounts'!O$18, 'E2 Allocators'!$B$15:$W$15, 0),FALSE)*$F156), 0, VLOOKUP(VLOOKUP($A156, 'E4 TB Allocation Details'!$A$18:$L$214, MATCH("Demand ID", 'E4 TB Allocation Details'!$A$18:$L$18, 0),FALSE), 'E2 Allocators'!$B$15:$W$358, MATCH('O5 Details by Class &amp; Accounts'!O$18, 'E2 Allocators'!$B$15:$W$15, 0),FALSE)*$F156)</f>
        <v>0</v>
      </c>
      <c r="P156" s="1322">
        <f>IF(ISERROR(VLOOKUP(VLOOKUP($A156, 'E4 TB Allocation Details'!$A$18:$L$214, MATCH("Demand ID", 'E4 TB Allocation Details'!$A$18:$L$18, 0),FALSE), 'E2 Allocators'!$B$15:$W$358, MATCH('O5 Details by Class &amp; Accounts'!P$18, 'E2 Allocators'!$B$15:$W$15, 0),FALSE)*$F156), 0, VLOOKUP(VLOOKUP($A156, 'E4 TB Allocation Details'!$A$18:$L$214, MATCH("Demand ID", 'E4 TB Allocation Details'!$A$18:$L$18, 0),FALSE), 'E2 Allocators'!$B$15:$W$358, MATCH('O5 Details by Class &amp; Accounts'!P$18, 'E2 Allocators'!$B$15:$W$15, 0),FALSE)*$F156)</f>
        <v>0</v>
      </c>
      <c r="Q156" s="1322">
        <f>IF(ISERROR(VLOOKUP(VLOOKUP($A156, 'E4 TB Allocation Details'!$A$18:$L$214, MATCH("Demand ID", 'E4 TB Allocation Details'!$A$18:$L$18, 0),FALSE), 'E2 Allocators'!$B$15:$W$358, MATCH('O5 Details by Class &amp; Accounts'!Q$18, 'E2 Allocators'!$B$15:$W$15, 0),FALSE)*$F156), 0, VLOOKUP(VLOOKUP($A156, 'E4 TB Allocation Details'!$A$18:$L$214, MATCH("Demand ID", 'E4 TB Allocation Details'!$A$18:$L$18, 0),FALSE), 'E2 Allocators'!$B$15:$W$358, MATCH('O5 Details by Class &amp; Accounts'!Q$18, 'E2 Allocators'!$B$15:$W$15, 0),FALSE)*$F156)</f>
        <v>0</v>
      </c>
      <c r="R156" s="1322">
        <f>IF(ISERROR(VLOOKUP(VLOOKUP($A156, 'E4 TB Allocation Details'!$A$18:$L$214, MATCH("Demand ID", 'E4 TB Allocation Details'!$A$18:$L$18, 0),FALSE), 'E2 Allocators'!$B$15:$W$358, MATCH('O5 Details by Class &amp; Accounts'!R$18, 'E2 Allocators'!$B$15:$W$15, 0),FALSE)*$F156), 0, VLOOKUP(VLOOKUP($A156, 'E4 TB Allocation Details'!$A$18:$L$214, MATCH("Demand ID", 'E4 TB Allocation Details'!$A$18:$L$18, 0),FALSE), 'E2 Allocators'!$B$15:$W$358, MATCH('O5 Details by Class &amp; Accounts'!R$18, 'E2 Allocators'!$B$15:$W$15, 0),FALSE)*$F156)</f>
        <v>0</v>
      </c>
      <c r="S156" s="1322">
        <f>IF(ISERROR(VLOOKUP(VLOOKUP($A156, 'E4 TB Allocation Details'!$A$18:$L$214, MATCH("Demand ID", 'E4 TB Allocation Details'!$A$18:$L$18, 0),FALSE), 'E2 Allocators'!$B$15:$W$358, MATCH('O5 Details by Class &amp; Accounts'!S$18, 'E2 Allocators'!$B$15:$W$15, 0),FALSE)*$F156), 0, VLOOKUP(VLOOKUP($A156, 'E4 TB Allocation Details'!$A$18:$L$214, MATCH("Demand ID", 'E4 TB Allocation Details'!$A$18:$L$18, 0),FALSE), 'E2 Allocators'!$B$15:$W$358, MATCH('O5 Details by Class &amp; Accounts'!S$18, 'E2 Allocators'!$B$15:$W$15, 0),FALSE)*$F156)</f>
        <v>0</v>
      </c>
      <c r="T156" s="1322">
        <f>IF(ISERROR(VLOOKUP(VLOOKUP($A156, 'E4 TB Allocation Details'!$A$18:$L$214, MATCH("Demand ID", 'E4 TB Allocation Details'!$A$18:$L$18, 0),FALSE), 'E2 Allocators'!$B$15:$W$358, MATCH('O5 Details by Class &amp; Accounts'!T$18, 'E2 Allocators'!$B$15:$W$15, 0),FALSE)*$F156), 0, VLOOKUP(VLOOKUP($A156, 'E4 TB Allocation Details'!$A$18:$L$214, MATCH("Demand ID", 'E4 TB Allocation Details'!$A$18:$L$18, 0),FALSE), 'E2 Allocators'!$B$15:$W$358, MATCH('O5 Details by Class &amp; Accounts'!T$18, 'E2 Allocators'!$B$15:$W$15, 0),FALSE)*$F156)</f>
        <v>0</v>
      </c>
      <c r="U156" s="1322">
        <f>IF(ISERROR(VLOOKUP(VLOOKUP($A156, 'E4 TB Allocation Details'!$A$18:$L$214, MATCH("Demand ID", 'E4 TB Allocation Details'!$A$18:$L$18, 0),FALSE), 'E2 Allocators'!$B$15:$W$358, MATCH('O5 Details by Class &amp; Accounts'!U$18, 'E2 Allocators'!$B$15:$W$15, 0),FALSE)*$F156), 0, VLOOKUP(VLOOKUP($A156, 'E4 TB Allocation Details'!$A$18:$L$214, MATCH("Demand ID", 'E4 TB Allocation Details'!$A$18:$L$18, 0),FALSE), 'E2 Allocators'!$B$15:$W$358, MATCH('O5 Details by Class &amp; Accounts'!U$18, 'E2 Allocators'!$B$15:$W$15, 0),FALSE)*$F156)</f>
        <v>0</v>
      </c>
      <c r="V156" s="1322">
        <f>IF(ISERROR(VLOOKUP(VLOOKUP($A156, 'E4 TB Allocation Details'!$A$18:$L$214, MATCH("Demand ID", 'E4 TB Allocation Details'!$A$18:$L$18, 0),FALSE), 'E2 Allocators'!$B$15:$W$358, MATCH('O5 Details by Class &amp; Accounts'!V$18, 'E2 Allocators'!$B$15:$W$15, 0),FALSE)*$F156), 0, VLOOKUP(VLOOKUP($A156, 'E4 TB Allocation Details'!$A$18:$L$214, MATCH("Demand ID", 'E4 TB Allocation Details'!$A$18:$L$18, 0),FALSE), 'E2 Allocators'!$B$15:$W$358, MATCH('O5 Details by Class &amp; Accounts'!V$18, 'E2 Allocators'!$B$15:$W$15, 0),FALSE)*$F156)</f>
        <v>0</v>
      </c>
      <c r="W156" s="1322">
        <f>IF(ISERROR(VLOOKUP(VLOOKUP($A156, 'E4 TB Allocation Details'!$A$18:$L$214, MATCH("Demand ID", 'E4 TB Allocation Details'!$A$18:$L$18, 0),FALSE), 'E2 Allocators'!$B$15:$W$358, MATCH('O5 Details by Class &amp; Accounts'!W$18, 'E2 Allocators'!$B$15:$W$15, 0),FALSE)*$F156), 0, VLOOKUP(VLOOKUP($A156, 'E4 TB Allocation Details'!$A$18:$L$214, MATCH("Demand ID", 'E4 TB Allocation Details'!$A$18:$L$18, 0),FALSE), 'E2 Allocators'!$B$15:$W$358, MATCH('O5 Details by Class &amp; Accounts'!W$18, 'E2 Allocators'!$B$15:$W$15, 0),FALSE)*$F156)</f>
        <v>0</v>
      </c>
      <c r="X156" s="1322">
        <f>IF(ISERROR(VLOOKUP(VLOOKUP($A156, 'E4 TB Allocation Details'!$A$18:$L$214, MATCH("Demand ID", 'E4 TB Allocation Details'!$A$18:$L$18, 0),FALSE), 'E2 Allocators'!$B$15:$W$358, MATCH('O5 Details by Class &amp; Accounts'!X$18, 'E2 Allocators'!$B$15:$W$15, 0),FALSE)*$F156), 0, VLOOKUP(VLOOKUP($A156, 'E4 TB Allocation Details'!$A$18:$L$214, MATCH("Demand ID", 'E4 TB Allocation Details'!$A$18:$L$18, 0),FALSE), 'E2 Allocators'!$B$15:$W$358, MATCH('O5 Details by Class &amp; Accounts'!X$18, 'E2 Allocators'!$B$15:$W$15, 0),FALSE)*$F156)</f>
        <v>0</v>
      </c>
      <c r="Y156" s="1322">
        <f>IF(ISERROR(VLOOKUP(VLOOKUP($A156, 'E4 TB Allocation Details'!$A$18:$L$214, MATCH("Demand ID", 'E4 TB Allocation Details'!$A$18:$L$18, 0),FALSE), 'E2 Allocators'!$B$15:$W$358, MATCH('O5 Details by Class &amp; Accounts'!Y$18, 'E2 Allocators'!$B$15:$W$15, 0),FALSE)*$F156), 0, VLOOKUP(VLOOKUP($A156, 'E4 TB Allocation Details'!$A$18:$L$214, MATCH("Demand ID", 'E4 TB Allocation Details'!$A$18:$L$18, 0),FALSE), 'E2 Allocators'!$B$15:$W$358, MATCH('O5 Details by Class &amp; Accounts'!Y$18, 'E2 Allocators'!$B$15:$W$15, 0),FALSE)*$F156)</f>
        <v>0</v>
      </c>
      <c r="Z156" s="1322">
        <f>IF(ISERROR(VLOOKUP(VLOOKUP($A156, 'E4 TB Allocation Details'!$A$18:$L$214, MATCH("Demand ID", 'E4 TB Allocation Details'!$A$18:$L$18, 0),FALSE), 'E2 Allocators'!$B$15:$W$358, MATCH('O5 Details by Class &amp; Accounts'!Z$18, 'E2 Allocators'!$B$15:$W$15, 0),FALSE)*$F156), 0, VLOOKUP(VLOOKUP($A156, 'E4 TB Allocation Details'!$A$18:$L$214, MATCH("Demand ID", 'E4 TB Allocation Details'!$A$18:$L$18, 0),FALSE), 'E2 Allocators'!$B$15:$W$358, MATCH('O5 Details by Class &amp; Accounts'!Z$18, 'E2 Allocators'!$B$15:$W$15, 0),FALSE)*$F156)</f>
        <v>0</v>
      </c>
      <c r="AA156" s="1322">
        <f>IF(ISERROR(VLOOKUP(VLOOKUP($A156, 'E4 TB Allocation Details'!$A$18:$L$214, MATCH("Demand ID", 'E4 TB Allocation Details'!$A$18:$L$18, 0),FALSE), 'E2 Allocators'!$B$15:$W$358, MATCH('O5 Details by Class &amp; Accounts'!AA$18, 'E2 Allocators'!$B$15:$W$15, 0),FALSE)*$F156), 0, VLOOKUP(VLOOKUP($A156, 'E4 TB Allocation Details'!$A$18:$L$214, MATCH("Demand ID", 'E4 TB Allocation Details'!$A$18:$L$18, 0),FALSE), 'E2 Allocators'!$B$15:$W$358, MATCH('O5 Details by Class &amp; Accounts'!AA$18, 'E2 Allocators'!$B$15:$W$15, 0),FALSE)*$F156)</f>
        <v>0</v>
      </c>
      <c r="AB156" s="1322">
        <f>IF(ISERROR(VLOOKUP(VLOOKUP($A156, 'E4 TB Allocation Details'!$A$18:$L$214, MATCH("Demand ID", 'E4 TB Allocation Details'!$A$18:$L$18, 0),FALSE), 'E2 Allocators'!$B$15:$W$358, MATCH('O5 Details by Class &amp; Accounts'!AB$18, 'E2 Allocators'!$B$15:$W$15, 0),FALSE)*$F156), 0, VLOOKUP(VLOOKUP($A156, 'E4 TB Allocation Details'!$A$18:$L$214, MATCH("Demand ID", 'E4 TB Allocation Details'!$A$18:$L$18, 0),FALSE), 'E2 Allocators'!$B$15:$W$358, MATCH('O5 Details by Class &amp; Accounts'!AB$18, 'E2 Allocators'!$B$15:$W$15, 0),FALSE)*$F156)</f>
        <v>0</v>
      </c>
      <c r="AC156" s="1322">
        <f t="shared" si="39"/>
        <v>0</v>
      </c>
      <c r="AD156" s="1322">
        <f>IF(ISERROR(VLOOKUP(VLOOKUP($A156, 'E4 TB Allocation Details'!$A$18:$L$214, MATCH("Customer ID", 'E4 TB Allocation Details'!$A$18:$L$18, 0),FALSE), 'E2 Allocators'!$B$15:$W$358, MATCH('O5 Details by Class &amp; Accounts'!AD$18, 'E2 Allocators'!$B$15:$W$15, 0),FALSE)*$G156), 0, VLOOKUP(VLOOKUP($A156, 'E4 TB Allocation Details'!$A$18:$L$214, MATCH("Customer ID", 'E4 TB Allocation Details'!$A$18:$L$18, 0),FALSE), 'E2 Allocators'!$B$15:$W$358, MATCH('O5 Details by Class &amp; Accounts'!AD$18, 'E2 Allocators'!$B$15:$W$15, 0),FALSE)*$G156)</f>
        <v>0</v>
      </c>
      <c r="AE156" s="1322">
        <f>IF(ISERROR(VLOOKUP(VLOOKUP($A156, 'E4 TB Allocation Details'!$A$18:$L$214, MATCH("Customer ID", 'E4 TB Allocation Details'!$A$18:$L$18, 0),FALSE), 'E2 Allocators'!$B$15:$W$358, MATCH('O5 Details by Class &amp; Accounts'!AE$18, 'E2 Allocators'!$B$15:$W$15, 0),FALSE)*$G156), 0, VLOOKUP(VLOOKUP($A156, 'E4 TB Allocation Details'!$A$18:$L$214, MATCH("Customer ID", 'E4 TB Allocation Details'!$A$18:$L$18, 0),FALSE), 'E2 Allocators'!$B$15:$W$358, MATCH('O5 Details by Class &amp; Accounts'!AE$18, 'E2 Allocators'!$B$15:$W$15, 0),FALSE)*$G156)</f>
        <v>0</v>
      </c>
      <c r="AF156" s="1322">
        <f>IF(ISERROR(VLOOKUP(VLOOKUP($A156, 'E4 TB Allocation Details'!$A$18:$L$214, MATCH("Customer ID", 'E4 TB Allocation Details'!$A$18:$L$18, 0),FALSE), 'E2 Allocators'!$B$15:$W$358, MATCH('O5 Details by Class &amp; Accounts'!AF$18, 'E2 Allocators'!$B$15:$W$15, 0),FALSE)*$G156), 0, VLOOKUP(VLOOKUP($A156, 'E4 TB Allocation Details'!$A$18:$L$214, MATCH("Customer ID", 'E4 TB Allocation Details'!$A$18:$L$18, 0),FALSE), 'E2 Allocators'!$B$15:$W$358, MATCH('O5 Details by Class &amp; Accounts'!AF$18, 'E2 Allocators'!$B$15:$W$15, 0),FALSE)*$G156)</f>
        <v>0</v>
      </c>
      <c r="AG156" s="1322">
        <f>IF(ISERROR(VLOOKUP(VLOOKUP($A156, 'E4 TB Allocation Details'!$A$18:$L$214, MATCH("Customer ID", 'E4 TB Allocation Details'!$A$18:$L$18, 0),FALSE), 'E2 Allocators'!$B$15:$W$358, MATCH('O5 Details by Class &amp; Accounts'!AG$18, 'E2 Allocators'!$B$15:$W$15, 0),FALSE)*$G156), 0, VLOOKUP(VLOOKUP($A156, 'E4 TB Allocation Details'!$A$18:$L$214, MATCH("Customer ID", 'E4 TB Allocation Details'!$A$18:$L$18, 0),FALSE), 'E2 Allocators'!$B$15:$W$358, MATCH('O5 Details by Class &amp; Accounts'!AG$18, 'E2 Allocators'!$B$15:$W$15, 0),FALSE)*$G156)</f>
        <v>0</v>
      </c>
      <c r="AH156" s="1322">
        <f>IF(ISERROR(VLOOKUP(VLOOKUP($A156, 'E4 TB Allocation Details'!$A$18:$L$214, MATCH("Customer ID", 'E4 TB Allocation Details'!$A$18:$L$18, 0),FALSE), 'E2 Allocators'!$B$15:$W$358, MATCH('O5 Details by Class &amp; Accounts'!AH$18, 'E2 Allocators'!$B$15:$W$15, 0),FALSE)*$G156), 0, VLOOKUP(VLOOKUP($A156, 'E4 TB Allocation Details'!$A$18:$L$214, MATCH("Customer ID", 'E4 TB Allocation Details'!$A$18:$L$18, 0),FALSE), 'E2 Allocators'!$B$15:$W$358, MATCH('O5 Details by Class &amp; Accounts'!AH$18, 'E2 Allocators'!$B$15:$W$15, 0),FALSE)*$G156)</f>
        <v>0</v>
      </c>
      <c r="AI156" s="1322">
        <f>IF(ISERROR(VLOOKUP(VLOOKUP($A156, 'E4 TB Allocation Details'!$A$18:$L$214, MATCH("Customer ID", 'E4 TB Allocation Details'!$A$18:$L$18, 0),FALSE), 'E2 Allocators'!$B$15:$W$358, MATCH('O5 Details by Class &amp; Accounts'!AI$18, 'E2 Allocators'!$B$15:$W$15, 0),FALSE)*$G156), 0, VLOOKUP(VLOOKUP($A156, 'E4 TB Allocation Details'!$A$18:$L$214, MATCH("Customer ID", 'E4 TB Allocation Details'!$A$18:$L$18, 0),FALSE), 'E2 Allocators'!$B$15:$W$358, MATCH('O5 Details by Class &amp; Accounts'!AI$18, 'E2 Allocators'!$B$15:$W$15, 0),FALSE)*$G156)</f>
        <v>0</v>
      </c>
      <c r="AJ156" s="1322">
        <f>IF(ISERROR(VLOOKUP(VLOOKUP($A156, 'E4 TB Allocation Details'!$A$18:$L$214, MATCH("Customer ID", 'E4 TB Allocation Details'!$A$18:$L$18, 0),FALSE), 'E2 Allocators'!$B$15:$W$358, MATCH('O5 Details by Class &amp; Accounts'!AJ$18, 'E2 Allocators'!$B$15:$W$15, 0),FALSE)*$G156), 0, VLOOKUP(VLOOKUP($A156, 'E4 TB Allocation Details'!$A$18:$L$214, MATCH("Customer ID", 'E4 TB Allocation Details'!$A$18:$L$18, 0),FALSE), 'E2 Allocators'!$B$15:$W$358, MATCH('O5 Details by Class &amp; Accounts'!AJ$18, 'E2 Allocators'!$B$15:$W$15, 0),FALSE)*$G156)</f>
        <v>0</v>
      </c>
      <c r="AK156" s="1322">
        <f>IF(ISERROR(VLOOKUP(VLOOKUP($A156, 'E4 TB Allocation Details'!$A$18:$L$214, MATCH("Customer ID", 'E4 TB Allocation Details'!$A$18:$L$18, 0),FALSE), 'E2 Allocators'!$B$15:$W$358, MATCH('O5 Details by Class &amp; Accounts'!AK$18, 'E2 Allocators'!$B$15:$W$15, 0),FALSE)*$G156), 0, VLOOKUP(VLOOKUP($A156, 'E4 TB Allocation Details'!$A$18:$L$214, MATCH("Customer ID", 'E4 TB Allocation Details'!$A$18:$L$18, 0),FALSE), 'E2 Allocators'!$B$15:$W$358, MATCH('O5 Details by Class &amp; Accounts'!AK$18, 'E2 Allocators'!$B$15:$W$15, 0),FALSE)*$G156)</f>
        <v>0</v>
      </c>
      <c r="AL156" s="1322">
        <f>IF(ISERROR(VLOOKUP(VLOOKUP($A156, 'E4 TB Allocation Details'!$A$18:$L$214, MATCH("Customer ID", 'E4 TB Allocation Details'!$A$18:$L$18, 0),FALSE), 'E2 Allocators'!$B$15:$W$358, MATCH('O5 Details by Class &amp; Accounts'!AL$18, 'E2 Allocators'!$B$15:$W$15, 0),FALSE)*$G156), 0, VLOOKUP(VLOOKUP($A156, 'E4 TB Allocation Details'!$A$18:$L$214, MATCH("Customer ID", 'E4 TB Allocation Details'!$A$18:$L$18, 0),FALSE), 'E2 Allocators'!$B$15:$W$358, MATCH('O5 Details by Class &amp; Accounts'!AL$18, 'E2 Allocators'!$B$15:$W$15, 0),FALSE)*$G156)</f>
        <v>0</v>
      </c>
      <c r="AM156" s="1322">
        <f>IF(ISERROR(VLOOKUP(VLOOKUP($A156, 'E4 TB Allocation Details'!$A$18:$L$214, MATCH("Customer ID", 'E4 TB Allocation Details'!$A$18:$L$18, 0),FALSE), 'E2 Allocators'!$B$15:$W$358, MATCH('O5 Details by Class &amp; Accounts'!AM$18, 'E2 Allocators'!$B$15:$W$15, 0),FALSE)*$G156), 0, VLOOKUP(VLOOKUP($A156, 'E4 TB Allocation Details'!$A$18:$L$214, MATCH("Customer ID", 'E4 TB Allocation Details'!$A$18:$L$18, 0),FALSE), 'E2 Allocators'!$B$15:$W$358, MATCH('O5 Details by Class &amp; Accounts'!AM$18, 'E2 Allocators'!$B$15:$W$15, 0),FALSE)*$G156)</f>
        <v>0</v>
      </c>
      <c r="AN156" s="1322">
        <f>IF(ISERROR(VLOOKUP(VLOOKUP($A156, 'E4 TB Allocation Details'!$A$18:$L$214, MATCH("Customer ID", 'E4 TB Allocation Details'!$A$18:$L$18, 0),FALSE), 'E2 Allocators'!$B$15:$W$358, MATCH('O5 Details by Class &amp; Accounts'!AN$18, 'E2 Allocators'!$B$15:$W$15, 0),FALSE)*$G156), 0, VLOOKUP(VLOOKUP($A156, 'E4 TB Allocation Details'!$A$18:$L$214, MATCH("Customer ID", 'E4 TB Allocation Details'!$A$18:$L$18, 0),FALSE), 'E2 Allocators'!$B$15:$W$358, MATCH('O5 Details by Class &amp; Accounts'!AN$18, 'E2 Allocators'!$B$15:$W$15, 0),FALSE)*$G156)</f>
        <v>0</v>
      </c>
      <c r="AO156" s="1322">
        <f>IF(ISERROR(VLOOKUP(VLOOKUP($A156, 'E4 TB Allocation Details'!$A$18:$L$214, MATCH("Customer ID", 'E4 TB Allocation Details'!$A$18:$L$18, 0),FALSE), 'E2 Allocators'!$B$15:$W$358, MATCH('O5 Details by Class &amp; Accounts'!AO$18, 'E2 Allocators'!$B$15:$W$15, 0),FALSE)*$G156), 0, VLOOKUP(VLOOKUP($A156, 'E4 TB Allocation Details'!$A$18:$L$214, MATCH("Customer ID", 'E4 TB Allocation Details'!$A$18:$L$18, 0),FALSE), 'E2 Allocators'!$B$15:$W$358, MATCH('O5 Details by Class &amp; Accounts'!AO$18, 'E2 Allocators'!$B$15:$W$15, 0),FALSE)*$G156)</f>
        <v>0</v>
      </c>
      <c r="AP156" s="1322">
        <f>IF(ISERROR(VLOOKUP(VLOOKUP($A156, 'E4 TB Allocation Details'!$A$18:$L$214, MATCH("Customer ID", 'E4 TB Allocation Details'!$A$18:$L$18, 0),FALSE), 'E2 Allocators'!$B$15:$W$358, MATCH('O5 Details by Class &amp; Accounts'!AP$18, 'E2 Allocators'!$B$15:$W$15, 0),FALSE)*$G156), 0, VLOOKUP(VLOOKUP($A156, 'E4 TB Allocation Details'!$A$18:$L$214, MATCH("Customer ID", 'E4 TB Allocation Details'!$A$18:$L$18, 0),FALSE), 'E2 Allocators'!$B$15:$W$358, MATCH('O5 Details by Class &amp; Accounts'!AP$18, 'E2 Allocators'!$B$15:$W$15, 0),FALSE)*$G156)</f>
        <v>0</v>
      </c>
      <c r="AQ156" s="1322">
        <f>IF(ISERROR(VLOOKUP(VLOOKUP($A156, 'E4 TB Allocation Details'!$A$18:$L$214, MATCH("Customer ID", 'E4 TB Allocation Details'!$A$18:$L$18, 0),FALSE), 'E2 Allocators'!$B$15:$W$358, MATCH('O5 Details by Class &amp; Accounts'!AQ$18, 'E2 Allocators'!$B$15:$W$15, 0),FALSE)*$G156), 0, VLOOKUP(VLOOKUP($A156, 'E4 TB Allocation Details'!$A$18:$L$214, MATCH("Customer ID", 'E4 TB Allocation Details'!$A$18:$L$18, 0),FALSE), 'E2 Allocators'!$B$15:$W$358, MATCH('O5 Details by Class &amp; Accounts'!AQ$18, 'E2 Allocators'!$B$15:$W$15, 0),FALSE)*$G156)</f>
        <v>0</v>
      </c>
      <c r="AR156" s="1322">
        <f>IF(ISERROR(VLOOKUP(VLOOKUP($A156, 'E4 TB Allocation Details'!$A$18:$L$214, MATCH("Customer ID", 'E4 TB Allocation Details'!$A$18:$L$18, 0),FALSE), 'E2 Allocators'!$B$15:$W$358, MATCH('O5 Details by Class &amp; Accounts'!AR$18, 'E2 Allocators'!$B$15:$W$15, 0),FALSE)*$G156), 0, VLOOKUP(VLOOKUP($A156, 'E4 TB Allocation Details'!$A$18:$L$214, MATCH("Customer ID", 'E4 TB Allocation Details'!$A$18:$L$18, 0),FALSE), 'E2 Allocators'!$B$15:$W$358, MATCH('O5 Details by Class &amp; Accounts'!AR$18, 'E2 Allocators'!$B$15:$W$15, 0),FALSE)*$G156)</f>
        <v>0</v>
      </c>
      <c r="AS156" s="1322">
        <f>IF(ISERROR(VLOOKUP(VLOOKUP($A156, 'E4 TB Allocation Details'!$A$18:$L$214, MATCH("Customer ID", 'E4 TB Allocation Details'!$A$18:$L$18, 0),FALSE), 'E2 Allocators'!$B$15:$W$358, MATCH('O5 Details by Class &amp; Accounts'!AS$18, 'E2 Allocators'!$B$15:$W$15, 0),FALSE)*$G156), 0, VLOOKUP(VLOOKUP($A156, 'E4 TB Allocation Details'!$A$18:$L$214, MATCH("Customer ID", 'E4 TB Allocation Details'!$A$18:$L$18, 0),FALSE), 'E2 Allocators'!$B$15:$W$358, MATCH('O5 Details by Class &amp; Accounts'!AS$18, 'E2 Allocators'!$B$15:$W$15, 0),FALSE)*$G156)</f>
        <v>0</v>
      </c>
      <c r="AT156" s="1322">
        <f>IF(ISERROR(VLOOKUP(VLOOKUP($A156, 'E4 TB Allocation Details'!$A$18:$L$214, MATCH("Customer ID", 'E4 TB Allocation Details'!$A$18:$L$18, 0),FALSE), 'E2 Allocators'!$B$15:$W$358, MATCH('O5 Details by Class &amp; Accounts'!AT$18, 'E2 Allocators'!$B$15:$W$15, 0),FALSE)*$G156), 0, VLOOKUP(VLOOKUP($A156, 'E4 TB Allocation Details'!$A$18:$L$214, MATCH("Customer ID", 'E4 TB Allocation Details'!$A$18:$L$18, 0),FALSE), 'E2 Allocators'!$B$15:$W$358, MATCH('O5 Details by Class &amp; Accounts'!AT$18, 'E2 Allocators'!$B$15:$W$15, 0),FALSE)*$G156)</f>
        <v>0</v>
      </c>
      <c r="AU156" s="1322">
        <f>IF(ISERROR(VLOOKUP(VLOOKUP($A156, 'E4 TB Allocation Details'!$A$18:$L$214, MATCH("Customer ID", 'E4 TB Allocation Details'!$A$18:$L$18, 0),FALSE), 'E2 Allocators'!$B$15:$W$358, MATCH('O5 Details by Class &amp; Accounts'!AU$18, 'E2 Allocators'!$B$15:$W$15, 0),FALSE)*$G156), 0, VLOOKUP(VLOOKUP($A156, 'E4 TB Allocation Details'!$A$18:$L$214, MATCH("Customer ID", 'E4 TB Allocation Details'!$A$18:$L$18, 0),FALSE), 'E2 Allocators'!$B$15:$W$358, MATCH('O5 Details by Class &amp; Accounts'!AU$18, 'E2 Allocators'!$B$15:$W$15, 0),FALSE)*$G156)</f>
        <v>0</v>
      </c>
      <c r="AV156" s="1322">
        <f>IF(ISERROR(VLOOKUP(VLOOKUP($A156, 'E4 TB Allocation Details'!$A$18:$L$214, MATCH("Customer ID", 'E4 TB Allocation Details'!$A$18:$L$18, 0),FALSE), 'E2 Allocators'!$B$15:$W$358, MATCH('O5 Details by Class &amp; Accounts'!AV$18, 'E2 Allocators'!$B$15:$W$15, 0),FALSE)*$G156), 0, VLOOKUP(VLOOKUP($A156, 'E4 TB Allocation Details'!$A$18:$L$214, MATCH("Customer ID", 'E4 TB Allocation Details'!$A$18:$L$18, 0),FALSE), 'E2 Allocators'!$B$15:$W$358, MATCH('O5 Details by Class &amp; Accounts'!AV$18, 'E2 Allocators'!$B$15:$W$15, 0),FALSE)*$G156)</f>
        <v>0</v>
      </c>
      <c r="AW156" s="1322">
        <f>IF(ISERROR(VLOOKUP(VLOOKUP($A156, 'E4 TB Allocation Details'!$A$18:$L$214, MATCH("Customer ID", 'E4 TB Allocation Details'!$A$18:$L$18, 0),FALSE), 'E2 Allocators'!$B$15:$W$358, MATCH('O5 Details by Class &amp; Accounts'!AW$18, 'E2 Allocators'!$B$15:$W$15, 0),FALSE)*$G156), 0, VLOOKUP(VLOOKUP($A156, 'E4 TB Allocation Details'!$A$18:$L$214, MATCH("Customer ID", 'E4 TB Allocation Details'!$A$18:$L$18, 0),FALSE), 'E2 Allocators'!$B$15:$W$358, MATCH('O5 Details by Class &amp; Accounts'!AW$18, 'E2 Allocators'!$B$15:$W$15, 0),FALSE)*$G156)</f>
        <v>0</v>
      </c>
      <c r="AX156" s="1322">
        <f t="shared" si="40"/>
        <v>0</v>
      </c>
      <c r="AY156" s="1322">
        <f>IF(ISERROR(VLOOKUP(VLOOKUP($A156, 'E4 TB Allocation Details'!$A$18:$L$214, MATCH("Misc ID", 'E4 TB Allocation Details'!$A$18:$L$18, 0),FALSE), 'E2 Allocators'!$B$15:$W$358, MATCH('O5 Details by Class &amp; Accounts'!AY$18, 'E2 Allocators'!$B$15:$W$15, 0),FALSE)*$E156), 0, VLOOKUP(VLOOKUP($A156, 'E4 TB Allocation Details'!$A$18:$L$214, MATCH("Misc ID", 'E4 TB Allocation Details'!$A$18:$L$18, 0),FALSE), 'E2 Allocators'!$B$15:$W$358, MATCH('O5 Details by Class &amp; Accounts'!AY$18, 'E2 Allocators'!$B$15:$W$15, 0),FALSE)*$E156)</f>
        <v>0</v>
      </c>
      <c r="AZ156" s="1322">
        <f>IF(ISERROR(VLOOKUP(VLOOKUP($A156, 'E4 TB Allocation Details'!$A$18:$L$214, MATCH("Misc ID", 'E4 TB Allocation Details'!$A$18:$L$18, 0),FALSE), 'E2 Allocators'!$B$15:$W$358, MATCH('O5 Details by Class &amp; Accounts'!AZ$18, 'E2 Allocators'!$B$15:$W$15, 0),FALSE)*$E156), 0, VLOOKUP(VLOOKUP($A156, 'E4 TB Allocation Details'!$A$18:$L$214, MATCH("Misc ID", 'E4 TB Allocation Details'!$A$18:$L$18, 0),FALSE), 'E2 Allocators'!$B$15:$W$358, MATCH('O5 Details by Class &amp; Accounts'!AZ$18, 'E2 Allocators'!$B$15:$W$15, 0),FALSE)*$E156)</f>
        <v>0</v>
      </c>
      <c r="BA156" s="1322">
        <f>IF(ISERROR(VLOOKUP(VLOOKUP($A156, 'E4 TB Allocation Details'!$A$18:$L$214, MATCH("Misc ID", 'E4 TB Allocation Details'!$A$18:$L$18, 0),FALSE), 'E2 Allocators'!$B$15:$W$358, MATCH('O5 Details by Class &amp; Accounts'!BA$18, 'E2 Allocators'!$B$15:$W$15, 0),FALSE)*$E156), 0, VLOOKUP(VLOOKUP($A156, 'E4 TB Allocation Details'!$A$18:$L$214, MATCH("Misc ID", 'E4 TB Allocation Details'!$A$18:$L$18, 0),FALSE), 'E2 Allocators'!$B$15:$W$358, MATCH('O5 Details by Class &amp; Accounts'!BA$18, 'E2 Allocators'!$B$15:$W$15, 0),FALSE)*$E156)</f>
        <v>0</v>
      </c>
      <c r="BB156" s="1322">
        <f>IF(ISERROR(VLOOKUP(VLOOKUP($A156, 'E4 TB Allocation Details'!$A$18:$L$214, MATCH("Misc ID", 'E4 TB Allocation Details'!$A$18:$L$18, 0),FALSE), 'E2 Allocators'!$B$15:$W$358, MATCH('O5 Details by Class &amp; Accounts'!BB$18, 'E2 Allocators'!$B$15:$W$15, 0),FALSE)*$E156), 0, VLOOKUP(VLOOKUP($A156, 'E4 TB Allocation Details'!$A$18:$L$214, MATCH("Misc ID", 'E4 TB Allocation Details'!$A$18:$L$18, 0),FALSE), 'E2 Allocators'!$B$15:$W$358, MATCH('O5 Details by Class &amp; Accounts'!BB$18, 'E2 Allocators'!$B$15:$W$15, 0),FALSE)*$E156)</f>
        <v>0</v>
      </c>
      <c r="BC156" s="1322">
        <f>IF(ISERROR(VLOOKUP(VLOOKUP($A156, 'E4 TB Allocation Details'!$A$18:$L$214, MATCH("Misc ID", 'E4 TB Allocation Details'!$A$18:$L$18, 0),FALSE), 'E2 Allocators'!$B$15:$W$358, MATCH('O5 Details by Class &amp; Accounts'!BC$18, 'E2 Allocators'!$B$15:$W$15, 0),FALSE)*$E156), 0, VLOOKUP(VLOOKUP($A156, 'E4 TB Allocation Details'!$A$18:$L$214, MATCH("Misc ID", 'E4 TB Allocation Details'!$A$18:$L$18, 0),FALSE), 'E2 Allocators'!$B$15:$W$358, MATCH('O5 Details by Class &amp; Accounts'!BC$18, 'E2 Allocators'!$B$15:$W$15, 0),FALSE)*$E156)</f>
        <v>0</v>
      </c>
      <c r="BD156" s="1322">
        <f>IF(ISERROR(VLOOKUP(VLOOKUP($A156, 'E4 TB Allocation Details'!$A$18:$L$214, MATCH("Misc ID", 'E4 TB Allocation Details'!$A$18:$L$18, 0),FALSE), 'E2 Allocators'!$B$15:$W$358, MATCH('O5 Details by Class &amp; Accounts'!BD$18, 'E2 Allocators'!$B$15:$W$15, 0),FALSE)*$E156), 0, VLOOKUP(VLOOKUP($A156, 'E4 TB Allocation Details'!$A$18:$L$214, MATCH("Misc ID", 'E4 TB Allocation Details'!$A$18:$L$18, 0),FALSE), 'E2 Allocators'!$B$15:$W$358, MATCH('O5 Details by Class &amp; Accounts'!BD$18, 'E2 Allocators'!$B$15:$W$15, 0),FALSE)*$E156)</f>
        <v>0</v>
      </c>
      <c r="BE156" s="1322">
        <f>IF(ISERROR(VLOOKUP(VLOOKUP($A156, 'E4 TB Allocation Details'!$A$18:$L$214, MATCH("Misc ID", 'E4 TB Allocation Details'!$A$18:$L$18, 0),FALSE), 'E2 Allocators'!$B$15:$W$358, MATCH('O5 Details by Class &amp; Accounts'!BE$18, 'E2 Allocators'!$B$15:$W$15, 0),FALSE)*$E156), 0, VLOOKUP(VLOOKUP($A156, 'E4 TB Allocation Details'!$A$18:$L$214, MATCH("Misc ID", 'E4 TB Allocation Details'!$A$18:$L$18, 0),FALSE), 'E2 Allocators'!$B$15:$W$358, MATCH('O5 Details by Class &amp; Accounts'!BE$18, 'E2 Allocators'!$B$15:$W$15, 0),FALSE)*$E156)</f>
        <v>0</v>
      </c>
      <c r="BF156" s="1322">
        <f>IF(ISERROR(VLOOKUP(VLOOKUP($A156, 'E4 TB Allocation Details'!$A$18:$L$214, MATCH("Misc ID", 'E4 TB Allocation Details'!$A$18:$L$18, 0),FALSE), 'E2 Allocators'!$B$15:$W$358, MATCH('O5 Details by Class &amp; Accounts'!BF$18, 'E2 Allocators'!$B$15:$W$15, 0),FALSE)*$E156), 0, VLOOKUP(VLOOKUP($A156, 'E4 TB Allocation Details'!$A$18:$L$214, MATCH("Misc ID", 'E4 TB Allocation Details'!$A$18:$L$18, 0),FALSE), 'E2 Allocators'!$B$15:$W$358, MATCH('O5 Details by Class &amp; Accounts'!BF$18, 'E2 Allocators'!$B$15:$W$15, 0),FALSE)*$E156)</f>
        <v>0</v>
      </c>
      <c r="BG156" s="1322">
        <f>IF(ISERROR(VLOOKUP(VLOOKUP($A156, 'E4 TB Allocation Details'!$A$18:$L$214, MATCH("Misc ID", 'E4 TB Allocation Details'!$A$18:$L$18, 0),FALSE), 'E2 Allocators'!$B$15:$W$358, MATCH('O5 Details by Class &amp; Accounts'!BG$18, 'E2 Allocators'!$B$15:$W$15, 0),FALSE)*$E156), 0, VLOOKUP(VLOOKUP($A156, 'E4 TB Allocation Details'!$A$18:$L$214, MATCH("Misc ID", 'E4 TB Allocation Details'!$A$18:$L$18, 0),FALSE), 'E2 Allocators'!$B$15:$W$358, MATCH('O5 Details by Class &amp; Accounts'!BG$18, 'E2 Allocators'!$B$15:$W$15, 0),FALSE)*$E156)</f>
        <v>0</v>
      </c>
      <c r="BH156" s="1322">
        <f>IF(ISERROR(VLOOKUP(VLOOKUP($A156, 'E4 TB Allocation Details'!$A$18:$L$214, MATCH("Misc ID", 'E4 TB Allocation Details'!$A$18:$L$18, 0),FALSE), 'E2 Allocators'!$B$15:$W$358, MATCH('O5 Details by Class &amp; Accounts'!BH$18, 'E2 Allocators'!$B$15:$W$15, 0),FALSE)*$E156), 0, VLOOKUP(VLOOKUP($A156, 'E4 TB Allocation Details'!$A$18:$L$214, MATCH("Misc ID", 'E4 TB Allocation Details'!$A$18:$L$18, 0),FALSE), 'E2 Allocators'!$B$15:$W$358, MATCH('O5 Details by Class &amp; Accounts'!BH$18, 'E2 Allocators'!$B$15:$W$15, 0),FALSE)*$E156)</f>
        <v>0</v>
      </c>
      <c r="BI156" s="1322">
        <f>IF(ISERROR(VLOOKUP(VLOOKUP($A156, 'E4 TB Allocation Details'!$A$18:$L$214, MATCH("Misc ID", 'E4 TB Allocation Details'!$A$18:$L$18, 0),FALSE), 'E2 Allocators'!$B$15:$W$358, MATCH('O5 Details by Class &amp; Accounts'!BI$18, 'E2 Allocators'!$B$15:$W$15, 0),FALSE)*$E156), 0, VLOOKUP(VLOOKUP($A156, 'E4 TB Allocation Details'!$A$18:$L$214, MATCH("Misc ID", 'E4 TB Allocation Details'!$A$18:$L$18, 0),FALSE), 'E2 Allocators'!$B$15:$W$358, MATCH('O5 Details by Class &amp; Accounts'!BI$18, 'E2 Allocators'!$B$15:$W$15, 0),FALSE)*$E156)</f>
        <v>0</v>
      </c>
      <c r="BJ156" s="1322">
        <f>IF(ISERROR(VLOOKUP(VLOOKUP($A156, 'E4 TB Allocation Details'!$A$18:$L$214, MATCH("Misc ID", 'E4 TB Allocation Details'!$A$18:$L$18, 0),FALSE), 'E2 Allocators'!$B$15:$W$358, MATCH('O5 Details by Class &amp; Accounts'!BJ$18, 'E2 Allocators'!$B$15:$W$15, 0),FALSE)*$E156), 0, VLOOKUP(VLOOKUP($A156, 'E4 TB Allocation Details'!$A$18:$L$214, MATCH("Misc ID", 'E4 TB Allocation Details'!$A$18:$L$18, 0),FALSE), 'E2 Allocators'!$B$15:$W$358, MATCH('O5 Details by Class &amp; Accounts'!BJ$18, 'E2 Allocators'!$B$15:$W$15, 0),FALSE)*$E156)</f>
        <v>0</v>
      </c>
      <c r="BK156" s="1322">
        <f>IF(ISERROR(VLOOKUP(VLOOKUP($A156, 'E4 TB Allocation Details'!$A$18:$L$214, MATCH("Misc ID", 'E4 TB Allocation Details'!$A$18:$L$18, 0),FALSE), 'E2 Allocators'!$B$15:$W$358, MATCH('O5 Details by Class &amp; Accounts'!BK$18, 'E2 Allocators'!$B$15:$W$15, 0),FALSE)*$E156), 0, VLOOKUP(VLOOKUP($A156, 'E4 TB Allocation Details'!$A$18:$L$214, MATCH("Misc ID", 'E4 TB Allocation Details'!$A$18:$L$18, 0),FALSE), 'E2 Allocators'!$B$15:$W$358, MATCH('O5 Details by Class &amp; Accounts'!BK$18, 'E2 Allocators'!$B$15:$W$15, 0),FALSE)*$E156)</f>
        <v>0</v>
      </c>
      <c r="BL156" s="1322">
        <f>IF(ISERROR(VLOOKUP(VLOOKUP($A156, 'E4 TB Allocation Details'!$A$18:$L$214, MATCH("Misc ID", 'E4 TB Allocation Details'!$A$18:$L$18, 0),FALSE), 'E2 Allocators'!$B$15:$W$358, MATCH('O5 Details by Class &amp; Accounts'!BL$18, 'E2 Allocators'!$B$15:$W$15, 0),FALSE)*$E156), 0, VLOOKUP(VLOOKUP($A156, 'E4 TB Allocation Details'!$A$18:$L$214, MATCH("Misc ID", 'E4 TB Allocation Details'!$A$18:$L$18, 0),FALSE), 'E2 Allocators'!$B$15:$W$358, MATCH('O5 Details by Class &amp; Accounts'!BL$18, 'E2 Allocators'!$B$15:$W$15, 0),FALSE)*$E156)</f>
        <v>0</v>
      </c>
      <c r="BM156" s="1322">
        <f>IF(ISERROR(VLOOKUP(VLOOKUP($A156, 'E4 TB Allocation Details'!$A$18:$L$214, MATCH("Misc ID", 'E4 TB Allocation Details'!$A$18:$L$18, 0),FALSE), 'E2 Allocators'!$B$15:$W$358, MATCH('O5 Details by Class &amp; Accounts'!BM$18, 'E2 Allocators'!$B$15:$W$15, 0),FALSE)*$E156), 0, VLOOKUP(VLOOKUP($A156, 'E4 TB Allocation Details'!$A$18:$L$214, MATCH("Misc ID", 'E4 TB Allocation Details'!$A$18:$L$18, 0),FALSE), 'E2 Allocators'!$B$15:$W$358, MATCH('O5 Details by Class &amp; Accounts'!BM$18, 'E2 Allocators'!$B$15:$W$15, 0),FALSE)*$E156)</f>
        <v>0</v>
      </c>
      <c r="BN156" s="1322">
        <f>IF(ISERROR(VLOOKUP(VLOOKUP($A156, 'E4 TB Allocation Details'!$A$18:$L$214, MATCH("Misc ID", 'E4 TB Allocation Details'!$A$18:$L$18, 0),FALSE), 'E2 Allocators'!$B$15:$W$358, MATCH('O5 Details by Class &amp; Accounts'!BN$18, 'E2 Allocators'!$B$15:$W$15, 0),FALSE)*$E156), 0, VLOOKUP(VLOOKUP($A156, 'E4 TB Allocation Details'!$A$18:$L$214, MATCH("Misc ID", 'E4 TB Allocation Details'!$A$18:$L$18, 0),FALSE), 'E2 Allocators'!$B$15:$W$358, MATCH('O5 Details by Class &amp; Accounts'!BN$18, 'E2 Allocators'!$B$15:$W$15, 0),FALSE)*$E156)</f>
        <v>0</v>
      </c>
      <c r="BO156" s="1322">
        <f>IF(ISERROR(VLOOKUP(VLOOKUP($A156, 'E4 TB Allocation Details'!$A$18:$L$214, MATCH("Misc ID", 'E4 TB Allocation Details'!$A$18:$L$18, 0),FALSE), 'E2 Allocators'!$B$15:$W$358, MATCH('O5 Details by Class &amp; Accounts'!BO$18, 'E2 Allocators'!$B$15:$W$15, 0),FALSE)*$E156), 0, VLOOKUP(VLOOKUP($A156, 'E4 TB Allocation Details'!$A$18:$L$214, MATCH("Misc ID", 'E4 TB Allocation Details'!$A$18:$L$18, 0),FALSE), 'E2 Allocators'!$B$15:$W$358, MATCH('O5 Details by Class &amp; Accounts'!BO$18, 'E2 Allocators'!$B$15:$W$15, 0),FALSE)*$E156)</f>
        <v>0</v>
      </c>
      <c r="BP156" s="1322">
        <f>IF(ISERROR(VLOOKUP(VLOOKUP($A156, 'E4 TB Allocation Details'!$A$18:$L$214, MATCH("Misc ID", 'E4 TB Allocation Details'!$A$18:$L$18, 0),FALSE), 'E2 Allocators'!$B$15:$W$358, MATCH('O5 Details by Class &amp; Accounts'!BP$18, 'E2 Allocators'!$B$15:$W$15, 0),FALSE)*$E156), 0, VLOOKUP(VLOOKUP($A156, 'E4 TB Allocation Details'!$A$18:$L$214, MATCH("Misc ID", 'E4 TB Allocation Details'!$A$18:$L$18, 0),FALSE), 'E2 Allocators'!$B$15:$W$358, MATCH('O5 Details by Class &amp; Accounts'!BP$18, 'E2 Allocators'!$B$15:$W$15, 0),FALSE)*$E156)</f>
        <v>0</v>
      </c>
      <c r="BQ156" s="1322">
        <f>IF(ISERROR(VLOOKUP(VLOOKUP($A156, 'E4 TB Allocation Details'!$A$18:$L$214, MATCH("Misc ID", 'E4 TB Allocation Details'!$A$18:$L$18, 0),FALSE), 'E2 Allocators'!$B$15:$W$358, MATCH('O5 Details by Class &amp; Accounts'!BQ$18, 'E2 Allocators'!$B$15:$W$15, 0),FALSE)*$E156), 0, VLOOKUP(VLOOKUP($A156, 'E4 TB Allocation Details'!$A$18:$L$214, MATCH("Misc ID", 'E4 TB Allocation Details'!$A$18:$L$18, 0),FALSE), 'E2 Allocators'!$B$15:$W$358, MATCH('O5 Details by Class &amp; Accounts'!BQ$18, 'E2 Allocators'!$B$15:$W$15, 0),FALSE)*$E156)</f>
        <v>0</v>
      </c>
      <c r="BR156" s="1322">
        <f>IF(ISERROR(VLOOKUP(VLOOKUP($A156, 'E4 TB Allocation Details'!$A$18:$L$214, MATCH("Misc ID", 'E4 TB Allocation Details'!$A$18:$L$18, 0),FALSE), 'E2 Allocators'!$B$15:$W$358, MATCH('O5 Details by Class &amp; Accounts'!BR$18, 'E2 Allocators'!$B$15:$W$15, 0),FALSE)*$E156), 0, VLOOKUP(VLOOKUP($A156, 'E4 TB Allocation Details'!$A$18:$L$214, MATCH("Misc ID", 'E4 TB Allocation Details'!$A$18:$L$18, 0),FALSE), 'E2 Allocators'!$B$15:$W$358, MATCH('O5 Details by Class &amp; Accounts'!BR$18, 'E2 Allocators'!$B$15:$W$15, 0),FALSE)*$E156)</f>
        <v>0</v>
      </c>
      <c r="BS156" s="1322">
        <f t="shared" si="41"/>
        <v>0</v>
      </c>
      <c r="BT156" s="1322">
        <f>IF(ISERROR(VLOOKUP(VLOOKUP($A156, 'E4 TB Allocation Details'!$A$18:$L$214, MATCH("A &amp; G ID", 'E4 TB Allocation Details'!$A$18:$L$18, 0),FALSE), 'E2 Allocators'!$B$15:$W$358, MATCH('O5 Details by Class &amp; Accounts'!BT$18, 'E2 Allocators'!$B$15:$W$15, 0),FALSE)*$E156), 0, VLOOKUP(VLOOKUP($A156, 'E4 TB Allocation Details'!$A$18:$L$214, MATCH("A &amp; G ID", 'E4 TB Allocation Details'!$A$18:$L$18, 0),FALSE), 'E2 Allocators'!$B$15:$W$358, MATCH('O5 Details by Class &amp; Accounts'!BT$18, 'E2 Allocators'!$B$15:$W$15, 0),FALSE)*$E156)</f>
        <v>0</v>
      </c>
      <c r="BU156" s="1322">
        <f>IF(ISERROR(VLOOKUP(VLOOKUP($A156, 'E4 TB Allocation Details'!$A$18:$L$214, MATCH("A &amp; G ID", 'E4 TB Allocation Details'!$A$18:$L$18, 0),FALSE), 'E2 Allocators'!$B$15:$W$358, MATCH('O5 Details by Class &amp; Accounts'!BU$18, 'E2 Allocators'!$B$15:$W$15, 0),FALSE)*$E156), 0, VLOOKUP(VLOOKUP($A156, 'E4 TB Allocation Details'!$A$18:$L$214, MATCH("A &amp; G ID", 'E4 TB Allocation Details'!$A$18:$L$18, 0),FALSE), 'E2 Allocators'!$B$15:$W$358, MATCH('O5 Details by Class &amp; Accounts'!BU$18, 'E2 Allocators'!$B$15:$W$15, 0),FALSE)*$E156)</f>
        <v>0</v>
      </c>
      <c r="BV156" s="1322">
        <f>IF(ISERROR(VLOOKUP(VLOOKUP($A156, 'E4 TB Allocation Details'!$A$18:$L$214, MATCH("A &amp; G ID", 'E4 TB Allocation Details'!$A$18:$L$18, 0),FALSE), 'E2 Allocators'!$B$15:$W$358, MATCH('O5 Details by Class &amp; Accounts'!BV$18, 'E2 Allocators'!$B$15:$W$15, 0),FALSE)*$E156), 0, VLOOKUP(VLOOKUP($A156, 'E4 TB Allocation Details'!$A$18:$L$214, MATCH("A &amp; G ID", 'E4 TB Allocation Details'!$A$18:$L$18, 0),FALSE), 'E2 Allocators'!$B$15:$W$358, MATCH('O5 Details by Class &amp; Accounts'!BV$18, 'E2 Allocators'!$B$15:$W$15, 0),FALSE)*$E156)</f>
        <v>0</v>
      </c>
      <c r="BW156" s="1322">
        <f>IF(ISERROR(VLOOKUP(VLOOKUP($A156, 'E4 TB Allocation Details'!$A$18:$L$214, MATCH("A &amp; G ID", 'E4 TB Allocation Details'!$A$18:$L$18, 0),FALSE), 'E2 Allocators'!$B$15:$W$358, MATCH('O5 Details by Class &amp; Accounts'!BW$18, 'E2 Allocators'!$B$15:$W$15, 0),FALSE)*$E156), 0, VLOOKUP(VLOOKUP($A156, 'E4 TB Allocation Details'!$A$18:$L$214, MATCH("A &amp; G ID", 'E4 TB Allocation Details'!$A$18:$L$18, 0),FALSE), 'E2 Allocators'!$B$15:$W$358, MATCH('O5 Details by Class &amp; Accounts'!BW$18, 'E2 Allocators'!$B$15:$W$15, 0),FALSE)*$E156)</f>
        <v>0</v>
      </c>
      <c r="BX156" s="1322">
        <f>IF(ISERROR(VLOOKUP(VLOOKUP($A156, 'E4 TB Allocation Details'!$A$18:$L$214, MATCH("A &amp; G ID", 'E4 TB Allocation Details'!$A$18:$L$18, 0),FALSE), 'E2 Allocators'!$B$15:$W$358, MATCH('O5 Details by Class &amp; Accounts'!BX$18, 'E2 Allocators'!$B$15:$W$15, 0),FALSE)*$E156), 0, VLOOKUP(VLOOKUP($A156, 'E4 TB Allocation Details'!$A$18:$L$214, MATCH("A &amp; G ID", 'E4 TB Allocation Details'!$A$18:$L$18, 0),FALSE), 'E2 Allocators'!$B$15:$W$358, MATCH('O5 Details by Class &amp; Accounts'!BX$18, 'E2 Allocators'!$B$15:$W$15, 0),FALSE)*$E156)</f>
        <v>0</v>
      </c>
      <c r="BY156" s="1322">
        <f>IF(ISERROR(VLOOKUP(VLOOKUP($A156, 'E4 TB Allocation Details'!$A$18:$L$214, MATCH("A &amp; G ID", 'E4 TB Allocation Details'!$A$18:$L$18, 0),FALSE), 'E2 Allocators'!$B$15:$W$358, MATCH('O5 Details by Class &amp; Accounts'!BY$18, 'E2 Allocators'!$B$15:$W$15, 0),FALSE)*$E156), 0, VLOOKUP(VLOOKUP($A156, 'E4 TB Allocation Details'!$A$18:$L$214, MATCH("A &amp; G ID", 'E4 TB Allocation Details'!$A$18:$L$18, 0),FALSE), 'E2 Allocators'!$B$15:$W$358, MATCH('O5 Details by Class &amp; Accounts'!BY$18, 'E2 Allocators'!$B$15:$W$15, 0),FALSE)*$E156)</f>
        <v>0</v>
      </c>
      <c r="BZ156" s="1322">
        <f>IF(ISERROR(VLOOKUP(VLOOKUP($A156, 'E4 TB Allocation Details'!$A$18:$L$214, MATCH("A &amp; G ID", 'E4 TB Allocation Details'!$A$18:$L$18, 0),FALSE), 'E2 Allocators'!$B$15:$W$358, MATCH('O5 Details by Class &amp; Accounts'!BZ$18, 'E2 Allocators'!$B$15:$W$15, 0),FALSE)*$E156), 0, VLOOKUP(VLOOKUP($A156, 'E4 TB Allocation Details'!$A$18:$L$214, MATCH("A &amp; G ID", 'E4 TB Allocation Details'!$A$18:$L$18, 0),FALSE), 'E2 Allocators'!$B$15:$W$358, MATCH('O5 Details by Class &amp; Accounts'!BZ$18, 'E2 Allocators'!$B$15:$W$15, 0),FALSE)*$E156)</f>
        <v>0</v>
      </c>
      <c r="CA156" s="1322">
        <f>IF(ISERROR(VLOOKUP(VLOOKUP($A156, 'E4 TB Allocation Details'!$A$18:$L$214, MATCH("A &amp; G ID", 'E4 TB Allocation Details'!$A$18:$L$18, 0),FALSE), 'E2 Allocators'!$B$15:$W$358, MATCH('O5 Details by Class &amp; Accounts'!CA$18, 'E2 Allocators'!$B$15:$W$15, 0),FALSE)*$E156), 0, VLOOKUP(VLOOKUP($A156, 'E4 TB Allocation Details'!$A$18:$L$214, MATCH("A &amp; G ID", 'E4 TB Allocation Details'!$A$18:$L$18, 0),FALSE), 'E2 Allocators'!$B$15:$W$358, MATCH('O5 Details by Class &amp; Accounts'!CA$18, 'E2 Allocators'!$B$15:$W$15, 0),FALSE)*$E156)</f>
        <v>0</v>
      </c>
      <c r="CB156" s="1322">
        <f>IF(ISERROR(VLOOKUP(VLOOKUP($A156, 'E4 TB Allocation Details'!$A$18:$L$214, MATCH("A &amp; G ID", 'E4 TB Allocation Details'!$A$18:$L$18, 0),FALSE), 'E2 Allocators'!$B$15:$W$358, MATCH('O5 Details by Class &amp; Accounts'!CB$18, 'E2 Allocators'!$B$15:$W$15, 0),FALSE)*$E156), 0, VLOOKUP(VLOOKUP($A156, 'E4 TB Allocation Details'!$A$18:$L$214, MATCH("A &amp; G ID", 'E4 TB Allocation Details'!$A$18:$L$18, 0),FALSE), 'E2 Allocators'!$B$15:$W$358, MATCH('O5 Details by Class &amp; Accounts'!CB$18, 'E2 Allocators'!$B$15:$W$15, 0),FALSE)*$E156)</f>
        <v>0</v>
      </c>
      <c r="CC156" s="1322">
        <f>IF(ISERROR(VLOOKUP(VLOOKUP($A156, 'E4 TB Allocation Details'!$A$18:$L$214, MATCH("A &amp; G ID", 'E4 TB Allocation Details'!$A$18:$L$18, 0),FALSE), 'E2 Allocators'!$B$15:$W$358, MATCH('O5 Details by Class &amp; Accounts'!CC$18, 'E2 Allocators'!$B$15:$W$15, 0),FALSE)*$E156), 0, VLOOKUP(VLOOKUP($A156, 'E4 TB Allocation Details'!$A$18:$L$214, MATCH("A &amp; G ID", 'E4 TB Allocation Details'!$A$18:$L$18, 0),FALSE), 'E2 Allocators'!$B$15:$W$358, MATCH('O5 Details by Class &amp; Accounts'!CC$18, 'E2 Allocators'!$B$15:$W$15, 0),FALSE)*$E156)</f>
        <v>0</v>
      </c>
      <c r="CD156" s="1322">
        <f>IF(ISERROR(VLOOKUP(VLOOKUP($A156, 'E4 TB Allocation Details'!$A$18:$L$214, MATCH("A &amp; G ID", 'E4 TB Allocation Details'!$A$18:$L$18, 0),FALSE), 'E2 Allocators'!$B$15:$W$358, MATCH('O5 Details by Class &amp; Accounts'!CD$18, 'E2 Allocators'!$B$15:$W$15, 0),FALSE)*$E156), 0, VLOOKUP(VLOOKUP($A156, 'E4 TB Allocation Details'!$A$18:$L$214, MATCH("A &amp; G ID", 'E4 TB Allocation Details'!$A$18:$L$18, 0),FALSE), 'E2 Allocators'!$B$15:$W$358, MATCH('O5 Details by Class &amp; Accounts'!CD$18, 'E2 Allocators'!$B$15:$W$15, 0),FALSE)*$E156)</f>
        <v>0</v>
      </c>
      <c r="CE156" s="1322">
        <f>IF(ISERROR(VLOOKUP(VLOOKUP($A156, 'E4 TB Allocation Details'!$A$18:$L$214, MATCH("A &amp; G ID", 'E4 TB Allocation Details'!$A$18:$L$18, 0),FALSE), 'E2 Allocators'!$B$15:$W$358, MATCH('O5 Details by Class &amp; Accounts'!CE$18, 'E2 Allocators'!$B$15:$W$15, 0),FALSE)*$E156), 0, VLOOKUP(VLOOKUP($A156, 'E4 TB Allocation Details'!$A$18:$L$214, MATCH("A &amp; G ID", 'E4 TB Allocation Details'!$A$18:$L$18, 0),FALSE), 'E2 Allocators'!$B$15:$W$358, MATCH('O5 Details by Class &amp; Accounts'!CE$18, 'E2 Allocators'!$B$15:$W$15, 0),FALSE)*$E156)</f>
        <v>0</v>
      </c>
      <c r="CF156" s="1322">
        <f>IF(ISERROR(VLOOKUP(VLOOKUP($A156, 'E4 TB Allocation Details'!$A$18:$L$214, MATCH("A &amp; G ID", 'E4 TB Allocation Details'!$A$18:$L$18, 0),FALSE), 'E2 Allocators'!$B$15:$W$358, MATCH('O5 Details by Class &amp; Accounts'!CF$18, 'E2 Allocators'!$B$15:$W$15, 0),FALSE)*$E156), 0, VLOOKUP(VLOOKUP($A156, 'E4 TB Allocation Details'!$A$18:$L$214, MATCH("A &amp; G ID", 'E4 TB Allocation Details'!$A$18:$L$18, 0),FALSE), 'E2 Allocators'!$B$15:$W$358, MATCH('O5 Details by Class &amp; Accounts'!CF$18, 'E2 Allocators'!$B$15:$W$15, 0),FALSE)*$E156)</f>
        <v>0</v>
      </c>
      <c r="CG156" s="1322">
        <f>IF(ISERROR(VLOOKUP(VLOOKUP($A156, 'E4 TB Allocation Details'!$A$18:$L$214, MATCH("A &amp; G ID", 'E4 TB Allocation Details'!$A$18:$L$18, 0),FALSE), 'E2 Allocators'!$B$15:$W$358, MATCH('O5 Details by Class &amp; Accounts'!CG$18, 'E2 Allocators'!$B$15:$W$15, 0),FALSE)*$E156), 0, VLOOKUP(VLOOKUP($A156, 'E4 TB Allocation Details'!$A$18:$L$214, MATCH("A &amp; G ID", 'E4 TB Allocation Details'!$A$18:$L$18, 0),FALSE), 'E2 Allocators'!$B$15:$W$358, MATCH('O5 Details by Class &amp; Accounts'!CG$18, 'E2 Allocators'!$B$15:$W$15, 0),FALSE)*$E156)</f>
        <v>0</v>
      </c>
      <c r="CH156" s="1322">
        <f>IF(ISERROR(VLOOKUP(VLOOKUP($A156, 'E4 TB Allocation Details'!$A$18:$L$214, MATCH("A &amp; G ID", 'E4 TB Allocation Details'!$A$18:$L$18, 0),FALSE), 'E2 Allocators'!$B$15:$W$358, MATCH('O5 Details by Class &amp; Accounts'!CH$18, 'E2 Allocators'!$B$15:$W$15, 0),FALSE)*$E156), 0, VLOOKUP(VLOOKUP($A156, 'E4 TB Allocation Details'!$A$18:$L$214, MATCH("A &amp; G ID", 'E4 TB Allocation Details'!$A$18:$L$18, 0),FALSE), 'E2 Allocators'!$B$15:$W$358, MATCH('O5 Details by Class &amp; Accounts'!CH$18, 'E2 Allocators'!$B$15:$W$15, 0),FALSE)*$E156)</f>
        <v>0</v>
      </c>
      <c r="CI156" s="1322">
        <f>IF(ISERROR(VLOOKUP(VLOOKUP($A156, 'E4 TB Allocation Details'!$A$18:$L$214, MATCH("A &amp; G ID", 'E4 TB Allocation Details'!$A$18:$L$18, 0),FALSE), 'E2 Allocators'!$B$15:$W$358, MATCH('O5 Details by Class &amp; Accounts'!CI$18, 'E2 Allocators'!$B$15:$W$15, 0),FALSE)*$E156), 0, VLOOKUP(VLOOKUP($A156, 'E4 TB Allocation Details'!$A$18:$L$214, MATCH("A &amp; G ID", 'E4 TB Allocation Details'!$A$18:$L$18, 0),FALSE), 'E2 Allocators'!$B$15:$W$358, MATCH('O5 Details by Class &amp; Accounts'!CI$18, 'E2 Allocators'!$B$15:$W$15, 0),FALSE)*$E156)</f>
        <v>0</v>
      </c>
      <c r="CJ156" s="1322">
        <f>IF(ISERROR(VLOOKUP(VLOOKUP($A156, 'E4 TB Allocation Details'!$A$18:$L$214, MATCH("A &amp; G ID", 'E4 TB Allocation Details'!$A$18:$L$18, 0),FALSE), 'E2 Allocators'!$B$15:$W$358, MATCH('O5 Details by Class &amp; Accounts'!CJ$18, 'E2 Allocators'!$B$15:$W$15, 0),FALSE)*$E156), 0, VLOOKUP(VLOOKUP($A156, 'E4 TB Allocation Details'!$A$18:$L$214, MATCH("A &amp; G ID", 'E4 TB Allocation Details'!$A$18:$L$18, 0),FALSE), 'E2 Allocators'!$B$15:$W$358, MATCH('O5 Details by Class &amp; Accounts'!CJ$18, 'E2 Allocators'!$B$15:$W$15, 0),FALSE)*$E156)</f>
        <v>0</v>
      </c>
      <c r="CK156" s="1322">
        <f>IF(ISERROR(VLOOKUP(VLOOKUP($A156, 'E4 TB Allocation Details'!$A$18:$L$214, MATCH("A &amp; G ID", 'E4 TB Allocation Details'!$A$18:$L$18, 0),FALSE), 'E2 Allocators'!$B$15:$W$358, MATCH('O5 Details by Class &amp; Accounts'!CK$18, 'E2 Allocators'!$B$15:$W$15, 0),FALSE)*$E156), 0, VLOOKUP(VLOOKUP($A156, 'E4 TB Allocation Details'!$A$18:$L$214, MATCH("A &amp; G ID", 'E4 TB Allocation Details'!$A$18:$L$18, 0),FALSE), 'E2 Allocators'!$B$15:$W$358, MATCH('O5 Details by Class &amp; Accounts'!CK$18, 'E2 Allocators'!$B$15:$W$15, 0),FALSE)*$E156)</f>
        <v>0</v>
      </c>
      <c r="CL156" s="1322">
        <f>IF(ISERROR(VLOOKUP(VLOOKUP($A156, 'E4 TB Allocation Details'!$A$18:$L$214, MATCH("A &amp; G ID", 'E4 TB Allocation Details'!$A$18:$L$18, 0),FALSE), 'E2 Allocators'!$B$15:$W$358, MATCH('O5 Details by Class &amp; Accounts'!CL$18, 'E2 Allocators'!$B$15:$W$15, 0),FALSE)*$E156), 0, VLOOKUP(VLOOKUP($A156, 'E4 TB Allocation Details'!$A$18:$L$214, MATCH("A &amp; G ID", 'E4 TB Allocation Details'!$A$18:$L$18, 0),FALSE), 'E2 Allocators'!$B$15:$W$358, MATCH('O5 Details by Class &amp; Accounts'!CL$18, 'E2 Allocators'!$B$15:$W$15, 0),FALSE)*$E156)</f>
        <v>0</v>
      </c>
      <c r="CM156" s="1322">
        <f>IF(ISERROR(VLOOKUP(VLOOKUP($A156, 'E4 TB Allocation Details'!$A$18:$L$214, MATCH("A &amp; G ID", 'E4 TB Allocation Details'!$A$18:$L$18, 0),FALSE), 'E2 Allocators'!$B$15:$W$358, MATCH('O5 Details by Class &amp; Accounts'!CM$18, 'E2 Allocators'!$B$15:$W$15, 0),FALSE)*$E156), 0, VLOOKUP(VLOOKUP($A156, 'E4 TB Allocation Details'!$A$18:$L$214, MATCH("A &amp; G ID", 'E4 TB Allocation Details'!$A$18:$L$18, 0),FALSE), 'E2 Allocators'!$B$15:$W$358, MATCH('O5 Details by Class &amp; Accounts'!CM$18, 'E2 Allocators'!$B$15:$W$15, 0),FALSE)*$E156)</f>
        <v>0</v>
      </c>
      <c r="CN156" s="1322">
        <f t="shared" si="42"/>
        <v>0</v>
      </c>
      <c r="CO156" s="1651">
        <f t="shared" si="43"/>
        <v>0</v>
      </c>
      <c r="CQ156" s="1899">
        <v>1820</v>
      </c>
    </row>
    <row r="157" spans="1:95" s="64" customFormat="1" ht="12.75" x14ac:dyDescent="0.2">
      <c r="A157" s="1090">
        <v>5120</v>
      </c>
      <c r="B157" s="1089" t="s">
        <v>8</v>
      </c>
      <c r="C157" s="1648">
        <f>IF(ISERROR(VLOOKUP($A157,'I3 TB Data'!$A$19:$H$483,MATCH('O5 Details by Class &amp; Accounts'!$C$18, 'I3 TB Data'!$A$19:$H$19,0),0)), 0, VLOOKUP($A157,'I3 TB Data'!$A$19:$H$483,MATCH('O5 Details by Class &amp; Accounts'!$C$18,'I3 TB Data'!$A$19:$H$19,0),0))</f>
        <v>62595.832995623998</v>
      </c>
      <c r="D157" s="1649"/>
      <c r="E157" s="1648">
        <f t="shared" si="44"/>
        <v>62595.832995623998</v>
      </c>
      <c r="F157" s="1650">
        <f>IF(ISERROR(VLOOKUP($A157, 'E1 Categorization'!A33:E124, MATCH("Customer Component", 'E1 Categorization'!$A$33:$E$33,0), 0)), 0, IF(VLOOKUP($A157, 'E1 Categorization'!A33:E124, MATCH("Customer Component", 'E1 Categorization'!$A$33:$E$33,0), 0)=0, 'O5 Details by Class &amp; Accounts'!$E157, IF(AND(VLOOKUP($A157, 'E1 Categorization'!A33:E124, MATCH("Customer Component", 'E1 Categorization'!$A$33:$E$33,0), 0) &gt;0, VLOOKUP($A157, 'E1 Categorization'!A33:E124, MATCH("Customer Component", 'E1 Categorization'!$A$33:$E$33,0), 0)&lt;1), 'O5 Details by Class &amp; Accounts'!$E157*(1-VLOOKUP($A157, 'E1 Categorization'!A33:E124, MATCH("Customer Component", 'E1 Categorization'!$A$33:$E$33,0), 0)), 0)))</f>
        <v>25038.333198249602</v>
      </c>
      <c r="G157" s="1650">
        <f>IF(ISERROR(VLOOKUP($A157, 'E1 Categorization'!A33:E124, MATCH("Customer Component", 'E1 Categorization'!$A$33:$E$33,0), 0)),0, IF(VLOOKUP($A157, 'E1 Categorization'!A33:E124, MATCH("Customer Component", 'E1 Categorization'!$A$33:$E$33,0), 0)=0, 0, IF(AND(VLOOKUP($A157, 'E1 Categorization'!A33:E124, MATCH("Customer Component", 'E1 Categorization'!$A$33:$E$33,0), 0) &gt;0, VLOOKUP($A157, 'E1 Categorization'!A33:E124, MATCH("Customer Component", 'E1 Categorization'!$A$33:$E$33,0), 0)&lt;1), 'O5 Details by Class &amp; Accounts'!$E157*(VLOOKUP($A157, 'E1 Categorization'!A33:E124, MATCH("Customer Component", 'E1 Categorization'!$A$33:$E$33,0), 0)), 'O5 Details by Class &amp; Accounts'!$E157)))</f>
        <v>37557.499797374396</v>
      </c>
      <c r="H157" s="1322">
        <f t="shared" si="38"/>
        <v>62595.832995623998</v>
      </c>
      <c r="I157" s="1322">
        <f>IF(ISERROR(VLOOKUP(VLOOKUP($A157, 'E4 TB Allocation Details'!$A$18:$L$214, MATCH("Demand ID", 'E4 TB Allocation Details'!$A$18:$L$18, 0),FALSE), 'E2 Allocators'!$B$15:$W$358, MATCH('O5 Details by Class &amp; Accounts'!I$18, 'E2 Allocators'!$B$15:$W$15, 0),FALSE)*$F157), 0, VLOOKUP(VLOOKUP($A157, 'E4 TB Allocation Details'!$A$18:$L$214, MATCH("Demand ID", 'E4 TB Allocation Details'!$A$18:$L$18, 0),FALSE), 'E2 Allocators'!$B$15:$W$358, MATCH('O5 Details by Class &amp; Accounts'!I$18, 'E2 Allocators'!$B$15:$W$15, 0),FALSE)*$F157)</f>
        <v>6683.2568764632342</v>
      </c>
      <c r="J157" s="1322">
        <f>IF(ISERROR(VLOOKUP(VLOOKUP($A157, 'E4 TB Allocation Details'!$A$18:$L$214, MATCH("Demand ID", 'E4 TB Allocation Details'!$A$18:$L$18, 0),FALSE), 'E2 Allocators'!$B$15:$W$358, MATCH('O5 Details by Class &amp; Accounts'!J$18, 'E2 Allocators'!$B$15:$W$15, 0),FALSE)*$F157), 0, VLOOKUP(VLOOKUP($A157, 'E4 TB Allocation Details'!$A$18:$L$214, MATCH("Demand ID", 'E4 TB Allocation Details'!$A$18:$L$18, 0),FALSE), 'E2 Allocators'!$B$15:$W$358, MATCH('O5 Details by Class &amp; Accounts'!J$18, 'E2 Allocators'!$B$15:$W$15, 0),FALSE)*$F157)</f>
        <v>7637.1107667269089</v>
      </c>
      <c r="K157" s="1322">
        <f>IF(ISERROR(VLOOKUP(VLOOKUP($A157, 'E4 TB Allocation Details'!$A$18:$L$214, MATCH("Demand ID", 'E4 TB Allocation Details'!$A$18:$L$18, 0),FALSE), 'E2 Allocators'!$B$15:$W$358, MATCH('O5 Details by Class &amp; Accounts'!K$18, 'E2 Allocators'!$B$15:$W$15, 0),FALSE)*$F157), 0, VLOOKUP(VLOOKUP($A157, 'E4 TB Allocation Details'!$A$18:$L$214, MATCH("Demand ID", 'E4 TB Allocation Details'!$A$18:$L$18, 0),FALSE), 'E2 Allocators'!$B$15:$W$358, MATCH('O5 Details by Class &amp; Accounts'!K$18, 'E2 Allocators'!$B$15:$W$15, 0),FALSE)*$F157)</f>
        <v>8123.8966020155067</v>
      </c>
      <c r="L157" s="1322">
        <f>IF(ISERROR(VLOOKUP(VLOOKUP($A157, 'E4 TB Allocation Details'!$A$18:$L$214, MATCH("Demand ID", 'E4 TB Allocation Details'!$A$18:$L$18, 0),FALSE), 'E2 Allocators'!$B$15:$W$358, MATCH('O5 Details by Class &amp; Accounts'!L$18, 'E2 Allocators'!$B$15:$W$15, 0),FALSE)*$F157), 0, VLOOKUP(VLOOKUP($A157, 'E4 TB Allocation Details'!$A$18:$L$214, MATCH("Demand ID", 'E4 TB Allocation Details'!$A$18:$L$18, 0),FALSE), 'E2 Allocators'!$B$15:$W$358, MATCH('O5 Details by Class &amp; Accounts'!L$18, 'E2 Allocators'!$B$15:$W$15, 0),FALSE)*$F157)</f>
        <v>0</v>
      </c>
      <c r="M157" s="1322">
        <f>IF(ISERROR(VLOOKUP(VLOOKUP($A157, 'E4 TB Allocation Details'!$A$18:$L$214, MATCH("Demand ID", 'E4 TB Allocation Details'!$A$18:$L$18, 0),FALSE), 'E2 Allocators'!$B$15:$W$358, MATCH('O5 Details by Class &amp; Accounts'!M$18, 'E2 Allocators'!$B$15:$W$15, 0),FALSE)*$F157), 0, VLOOKUP(VLOOKUP($A157, 'E4 TB Allocation Details'!$A$18:$L$214, MATCH("Demand ID", 'E4 TB Allocation Details'!$A$18:$L$18, 0),FALSE), 'E2 Allocators'!$B$15:$W$358, MATCH('O5 Details by Class &amp; Accounts'!M$18, 'E2 Allocators'!$B$15:$W$15, 0),FALSE)*$F157)</f>
        <v>0</v>
      </c>
      <c r="N157" s="1322">
        <f>IF(ISERROR(VLOOKUP(VLOOKUP($A157, 'E4 TB Allocation Details'!$A$18:$L$214, MATCH("Demand ID", 'E4 TB Allocation Details'!$A$18:$L$18, 0),FALSE), 'E2 Allocators'!$B$15:$W$358, MATCH('O5 Details by Class &amp; Accounts'!N$18, 'E2 Allocators'!$B$15:$W$15, 0),FALSE)*$F157), 0, VLOOKUP(VLOOKUP($A157, 'E4 TB Allocation Details'!$A$18:$L$214, MATCH("Demand ID", 'E4 TB Allocation Details'!$A$18:$L$18, 0),FALSE), 'E2 Allocators'!$B$15:$W$358, MATCH('O5 Details by Class &amp; Accounts'!N$18, 'E2 Allocators'!$B$15:$W$15, 0),FALSE)*$F157)</f>
        <v>2519.3996962125475</v>
      </c>
      <c r="O157" s="1322">
        <f>IF(ISERROR(VLOOKUP(VLOOKUP($A157, 'E4 TB Allocation Details'!$A$18:$L$214, MATCH("Demand ID", 'E4 TB Allocation Details'!$A$18:$L$18, 0),FALSE), 'E2 Allocators'!$B$15:$W$358, MATCH('O5 Details by Class &amp; Accounts'!O$18, 'E2 Allocators'!$B$15:$W$15, 0),FALSE)*$F157), 0, VLOOKUP(VLOOKUP($A157, 'E4 TB Allocation Details'!$A$18:$L$214, MATCH("Demand ID", 'E4 TB Allocation Details'!$A$18:$L$18, 0),FALSE), 'E2 Allocators'!$B$15:$W$358, MATCH('O5 Details by Class &amp; Accounts'!O$18, 'E2 Allocators'!$B$15:$W$15, 0),FALSE)*$F157)</f>
        <v>62.970723744436256</v>
      </c>
      <c r="P157" s="1322">
        <f>IF(ISERROR(VLOOKUP(VLOOKUP($A157, 'E4 TB Allocation Details'!$A$18:$L$214, MATCH("Demand ID", 'E4 TB Allocation Details'!$A$18:$L$18, 0),FALSE), 'E2 Allocators'!$B$15:$W$358, MATCH('O5 Details by Class &amp; Accounts'!P$18, 'E2 Allocators'!$B$15:$W$15, 0),FALSE)*$F157), 0, VLOOKUP(VLOOKUP($A157, 'E4 TB Allocation Details'!$A$18:$L$214, MATCH("Demand ID", 'E4 TB Allocation Details'!$A$18:$L$18, 0),FALSE), 'E2 Allocators'!$B$15:$W$358, MATCH('O5 Details by Class &amp; Accounts'!P$18, 'E2 Allocators'!$B$15:$W$15, 0),FALSE)*$F157)</f>
        <v>0</v>
      </c>
      <c r="Q157" s="1322">
        <f>IF(ISERROR(VLOOKUP(VLOOKUP($A157, 'E4 TB Allocation Details'!$A$18:$L$214, MATCH("Demand ID", 'E4 TB Allocation Details'!$A$18:$L$18, 0),FALSE), 'E2 Allocators'!$B$15:$W$358, MATCH('O5 Details by Class &amp; Accounts'!Q$18, 'E2 Allocators'!$B$15:$W$15, 0),FALSE)*$F157), 0, VLOOKUP(VLOOKUP($A157, 'E4 TB Allocation Details'!$A$18:$L$214, MATCH("Demand ID", 'E4 TB Allocation Details'!$A$18:$L$18, 0),FALSE), 'E2 Allocators'!$B$15:$W$358, MATCH('O5 Details by Class &amp; Accounts'!Q$18, 'E2 Allocators'!$B$15:$W$15, 0),FALSE)*$F157)</f>
        <v>11.698533086966732</v>
      </c>
      <c r="R157" s="1322">
        <f>IF(ISERROR(VLOOKUP(VLOOKUP($A157, 'E4 TB Allocation Details'!$A$18:$L$214, MATCH("Demand ID", 'E4 TB Allocation Details'!$A$18:$L$18, 0),FALSE), 'E2 Allocators'!$B$15:$W$358, MATCH('O5 Details by Class &amp; Accounts'!R$18, 'E2 Allocators'!$B$15:$W$15, 0),FALSE)*$F157), 0, VLOOKUP(VLOOKUP($A157, 'E4 TB Allocation Details'!$A$18:$L$214, MATCH("Demand ID", 'E4 TB Allocation Details'!$A$18:$L$18, 0),FALSE), 'E2 Allocators'!$B$15:$W$358, MATCH('O5 Details by Class &amp; Accounts'!R$18, 'E2 Allocators'!$B$15:$W$15, 0),FALSE)*$F157)</f>
        <v>0</v>
      </c>
      <c r="S157" s="1322">
        <f>IF(ISERROR(VLOOKUP(VLOOKUP($A157, 'E4 TB Allocation Details'!$A$18:$L$214, MATCH("Demand ID", 'E4 TB Allocation Details'!$A$18:$L$18, 0),FALSE), 'E2 Allocators'!$B$15:$W$358, MATCH('O5 Details by Class &amp; Accounts'!S$18, 'E2 Allocators'!$B$15:$W$15, 0),FALSE)*$F157), 0, VLOOKUP(VLOOKUP($A157, 'E4 TB Allocation Details'!$A$18:$L$214, MATCH("Demand ID", 'E4 TB Allocation Details'!$A$18:$L$18, 0),FALSE), 'E2 Allocators'!$B$15:$W$358, MATCH('O5 Details by Class &amp; Accounts'!S$18, 'E2 Allocators'!$B$15:$W$15, 0),FALSE)*$F157)</f>
        <v>0</v>
      </c>
      <c r="T157" s="1322">
        <f>IF(ISERROR(VLOOKUP(VLOOKUP($A157, 'E4 TB Allocation Details'!$A$18:$L$214, MATCH("Demand ID", 'E4 TB Allocation Details'!$A$18:$L$18, 0),FALSE), 'E2 Allocators'!$B$15:$W$358, MATCH('O5 Details by Class &amp; Accounts'!T$18, 'E2 Allocators'!$B$15:$W$15, 0),FALSE)*$F157), 0, VLOOKUP(VLOOKUP($A157, 'E4 TB Allocation Details'!$A$18:$L$214, MATCH("Demand ID", 'E4 TB Allocation Details'!$A$18:$L$18, 0),FALSE), 'E2 Allocators'!$B$15:$W$358, MATCH('O5 Details by Class &amp; Accounts'!T$18, 'E2 Allocators'!$B$15:$W$15, 0),FALSE)*$F157)</f>
        <v>0</v>
      </c>
      <c r="U157" s="1322">
        <f>IF(ISERROR(VLOOKUP(VLOOKUP($A157, 'E4 TB Allocation Details'!$A$18:$L$214, MATCH("Demand ID", 'E4 TB Allocation Details'!$A$18:$L$18, 0),FALSE), 'E2 Allocators'!$B$15:$W$358, MATCH('O5 Details by Class &amp; Accounts'!U$18, 'E2 Allocators'!$B$15:$W$15, 0),FALSE)*$F157), 0, VLOOKUP(VLOOKUP($A157, 'E4 TB Allocation Details'!$A$18:$L$214, MATCH("Demand ID", 'E4 TB Allocation Details'!$A$18:$L$18, 0),FALSE), 'E2 Allocators'!$B$15:$W$358, MATCH('O5 Details by Class &amp; Accounts'!U$18, 'E2 Allocators'!$B$15:$W$15, 0),FALSE)*$F157)</f>
        <v>0</v>
      </c>
      <c r="V157" s="1322">
        <f>IF(ISERROR(VLOOKUP(VLOOKUP($A157, 'E4 TB Allocation Details'!$A$18:$L$214, MATCH("Demand ID", 'E4 TB Allocation Details'!$A$18:$L$18, 0),FALSE), 'E2 Allocators'!$B$15:$W$358, MATCH('O5 Details by Class &amp; Accounts'!V$18, 'E2 Allocators'!$B$15:$W$15, 0),FALSE)*$F157), 0, VLOOKUP(VLOOKUP($A157, 'E4 TB Allocation Details'!$A$18:$L$214, MATCH("Demand ID", 'E4 TB Allocation Details'!$A$18:$L$18, 0),FALSE), 'E2 Allocators'!$B$15:$W$358, MATCH('O5 Details by Class &amp; Accounts'!V$18, 'E2 Allocators'!$B$15:$W$15, 0),FALSE)*$F157)</f>
        <v>0</v>
      </c>
      <c r="W157" s="1322">
        <f>IF(ISERROR(VLOOKUP(VLOOKUP($A157, 'E4 TB Allocation Details'!$A$18:$L$214, MATCH("Demand ID", 'E4 TB Allocation Details'!$A$18:$L$18, 0),FALSE), 'E2 Allocators'!$B$15:$W$358, MATCH('O5 Details by Class &amp; Accounts'!W$18, 'E2 Allocators'!$B$15:$W$15, 0),FALSE)*$F157), 0, VLOOKUP(VLOOKUP($A157, 'E4 TB Allocation Details'!$A$18:$L$214, MATCH("Demand ID", 'E4 TB Allocation Details'!$A$18:$L$18, 0),FALSE), 'E2 Allocators'!$B$15:$W$358, MATCH('O5 Details by Class &amp; Accounts'!W$18, 'E2 Allocators'!$B$15:$W$15, 0),FALSE)*$F157)</f>
        <v>0</v>
      </c>
      <c r="X157" s="1322">
        <f>IF(ISERROR(VLOOKUP(VLOOKUP($A157, 'E4 TB Allocation Details'!$A$18:$L$214, MATCH("Demand ID", 'E4 TB Allocation Details'!$A$18:$L$18, 0),FALSE), 'E2 Allocators'!$B$15:$W$358, MATCH('O5 Details by Class &amp; Accounts'!X$18, 'E2 Allocators'!$B$15:$W$15, 0),FALSE)*$F157), 0, VLOOKUP(VLOOKUP($A157, 'E4 TB Allocation Details'!$A$18:$L$214, MATCH("Demand ID", 'E4 TB Allocation Details'!$A$18:$L$18, 0),FALSE), 'E2 Allocators'!$B$15:$W$358, MATCH('O5 Details by Class &amp; Accounts'!X$18, 'E2 Allocators'!$B$15:$W$15, 0),FALSE)*$F157)</f>
        <v>0</v>
      </c>
      <c r="Y157" s="1322">
        <f>IF(ISERROR(VLOOKUP(VLOOKUP($A157, 'E4 TB Allocation Details'!$A$18:$L$214, MATCH("Demand ID", 'E4 TB Allocation Details'!$A$18:$L$18, 0),FALSE), 'E2 Allocators'!$B$15:$W$358, MATCH('O5 Details by Class &amp; Accounts'!Y$18, 'E2 Allocators'!$B$15:$W$15, 0),FALSE)*$F157), 0, VLOOKUP(VLOOKUP($A157, 'E4 TB Allocation Details'!$A$18:$L$214, MATCH("Demand ID", 'E4 TB Allocation Details'!$A$18:$L$18, 0),FALSE), 'E2 Allocators'!$B$15:$W$358, MATCH('O5 Details by Class &amp; Accounts'!Y$18, 'E2 Allocators'!$B$15:$W$15, 0),FALSE)*$F157)</f>
        <v>0</v>
      </c>
      <c r="Z157" s="1322">
        <f>IF(ISERROR(VLOOKUP(VLOOKUP($A157, 'E4 TB Allocation Details'!$A$18:$L$214, MATCH("Demand ID", 'E4 TB Allocation Details'!$A$18:$L$18, 0),FALSE), 'E2 Allocators'!$B$15:$W$358, MATCH('O5 Details by Class &amp; Accounts'!Z$18, 'E2 Allocators'!$B$15:$W$15, 0),FALSE)*$F157), 0, VLOOKUP(VLOOKUP($A157, 'E4 TB Allocation Details'!$A$18:$L$214, MATCH("Demand ID", 'E4 TB Allocation Details'!$A$18:$L$18, 0),FALSE), 'E2 Allocators'!$B$15:$W$358, MATCH('O5 Details by Class &amp; Accounts'!Z$18, 'E2 Allocators'!$B$15:$W$15, 0),FALSE)*$F157)</f>
        <v>0</v>
      </c>
      <c r="AA157" s="1322">
        <f>IF(ISERROR(VLOOKUP(VLOOKUP($A157, 'E4 TB Allocation Details'!$A$18:$L$214, MATCH("Demand ID", 'E4 TB Allocation Details'!$A$18:$L$18, 0),FALSE), 'E2 Allocators'!$B$15:$W$358, MATCH('O5 Details by Class &amp; Accounts'!AA$18, 'E2 Allocators'!$B$15:$W$15, 0),FALSE)*$F157), 0, VLOOKUP(VLOOKUP($A157, 'E4 TB Allocation Details'!$A$18:$L$214, MATCH("Demand ID", 'E4 TB Allocation Details'!$A$18:$L$18, 0),FALSE), 'E2 Allocators'!$B$15:$W$358, MATCH('O5 Details by Class &amp; Accounts'!AA$18, 'E2 Allocators'!$B$15:$W$15, 0),FALSE)*$F157)</f>
        <v>0</v>
      </c>
      <c r="AB157" s="1322">
        <f>IF(ISERROR(VLOOKUP(VLOOKUP($A157, 'E4 TB Allocation Details'!$A$18:$L$214, MATCH("Demand ID", 'E4 TB Allocation Details'!$A$18:$L$18, 0),FALSE), 'E2 Allocators'!$B$15:$W$358, MATCH('O5 Details by Class &amp; Accounts'!AB$18, 'E2 Allocators'!$B$15:$W$15, 0),FALSE)*$F157), 0, VLOOKUP(VLOOKUP($A157, 'E4 TB Allocation Details'!$A$18:$L$214, MATCH("Demand ID", 'E4 TB Allocation Details'!$A$18:$L$18, 0),FALSE), 'E2 Allocators'!$B$15:$W$358, MATCH('O5 Details by Class &amp; Accounts'!AB$18, 'E2 Allocators'!$B$15:$W$15, 0),FALSE)*$F157)</f>
        <v>0</v>
      </c>
      <c r="AC157" s="1322">
        <f t="shared" si="39"/>
        <v>25038.333198249602</v>
      </c>
      <c r="AD157" s="1322">
        <f>IF(ISERROR(VLOOKUP(VLOOKUP($A157, 'E4 TB Allocation Details'!$A$18:$L$214, MATCH("Customer ID", 'E4 TB Allocation Details'!$A$18:$L$18, 0),FALSE), 'E2 Allocators'!$B$15:$W$358, MATCH('O5 Details by Class &amp; Accounts'!AD$18, 'E2 Allocators'!$B$15:$W$15, 0),FALSE)*$G157), 0, VLOOKUP(VLOOKUP($A157, 'E4 TB Allocation Details'!$A$18:$L$214, MATCH("Customer ID", 'E4 TB Allocation Details'!$A$18:$L$18, 0),FALSE), 'E2 Allocators'!$B$15:$W$358, MATCH('O5 Details by Class &amp; Accounts'!AD$18, 'E2 Allocators'!$B$15:$W$15, 0),FALSE)*$G157)</f>
        <v>29867.057598941348</v>
      </c>
      <c r="AE157" s="1322">
        <f>IF(ISERROR(VLOOKUP(VLOOKUP($A157, 'E4 TB Allocation Details'!$A$18:$L$214, MATCH("Customer ID", 'E4 TB Allocation Details'!$A$18:$L$18, 0),FALSE), 'E2 Allocators'!$B$15:$W$358, MATCH('O5 Details by Class &amp; Accounts'!AE$18, 'E2 Allocators'!$B$15:$W$15, 0),FALSE)*$G157), 0, VLOOKUP(VLOOKUP($A157, 'E4 TB Allocation Details'!$A$18:$L$214, MATCH("Customer ID", 'E4 TB Allocation Details'!$A$18:$L$18, 0),FALSE), 'E2 Allocators'!$B$15:$W$358, MATCH('O5 Details by Class &amp; Accounts'!AE$18, 'E2 Allocators'!$B$15:$W$15, 0),FALSE)*$G157)</f>
        <v>4915.3327235208117</v>
      </c>
      <c r="AF157" s="1322">
        <f>IF(ISERROR(VLOOKUP(VLOOKUP($A157, 'E4 TB Allocation Details'!$A$18:$L$214, MATCH("Customer ID", 'E4 TB Allocation Details'!$A$18:$L$18, 0),FALSE), 'E2 Allocators'!$B$15:$W$358, MATCH('O5 Details by Class &amp; Accounts'!AF$18, 'E2 Allocators'!$B$15:$W$15, 0),FALSE)*$G157), 0, VLOOKUP(VLOOKUP($A157, 'E4 TB Allocation Details'!$A$18:$L$214, MATCH("Customer ID", 'E4 TB Allocation Details'!$A$18:$L$18, 0),FALSE), 'E2 Allocators'!$B$15:$W$358, MATCH('O5 Details by Class &amp; Accounts'!AF$18, 'E2 Allocators'!$B$15:$W$15, 0),FALSE)*$G157)</f>
        <v>479.93186592389543</v>
      </c>
      <c r="AG157" s="1322">
        <f>IF(ISERROR(VLOOKUP(VLOOKUP($A157, 'E4 TB Allocation Details'!$A$18:$L$214, MATCH("Customer ID", 'E4 TB Allocation Details'!$A$18:$L$18, 0),FALSE), 'E2 Allocators'!$B$15:$W$358, MATCH('O5 Details by Class &amp; Accounts'!AG$18, 'E2 Allocators'!$B$15:$W$15, 0),FALSE)*$G157), 0, VLOOKUP(VLOOKUP($A157, 'E4 TB Allocation Details'!$A$18:$L$214, MATCH("Customer ID", 'E4 TB Allocation Details'!$A$18:$L$18, 0),FALSE), 'E2 Allocators'!$B$15:$W$358, MATCH('O5 Details by Class &amp; Accounts'!AG$18, 'E2 Allocators'!$B$15:$W$15, 0),FALSE)*$G157)</f>
        <v>0</v>
      </c>
      <c r="AH157" s="1322">
        <f>IF(ISERROR(VLOOKUP(VLOOKUP($A157, 'E4 TB Allocation Details'!$A$18:$L$214, MATCH("Customer ID", 'E4 TB Allocation Details'!$A$18:$L$18, 0),FALSE), 'E2 Allocators'!$B$15:$W$358, MATCH('O5 Details by Class &amp; Accounts'!AH$18, 'E2 Allocators'!$B$15:$W$15, 0),FALSE)*$G157), 0, VLOOKUP(VLOOKUP($A157, 'E4 TB Allocation Details'!$A$18:$L$214, MATCH("Customer ID", 'E4 TB Allocation Details'!$A$18:$L$18, 0),FALSE), 'E2 Allocators'!$B$15:$W$358, MATCH('O5 Details by Class &amp; Accounts'!AH$18, 'E2 Allocators'!$B$15:$W$15, 0),FALSE)*$G157)</f>
        <v>0</v>
      </c>
      <c r="AI157" s="1322">
        <f>IF(ISERROR(VLOOKUP(VLOOKUP($A157, 'E4 TB Allocation Details'!$A$18:$L$214, MATCH("Customer ID", 'E4 TB Allocation Details'!$A$18:$L$18, 0),FALSE), 'E2 Allocators'!$B$15:$W$358, MATCH('O5 Details by Class &amp; Accounts'!AI$18, 'E2 Allocators'!$B$15:$W$15, 0),FALSE)*$G157), 0, VLOOKUP(VLOOKUP($A157, 'E4 TB Allocation Details'!$A$18:$L$214, MATCH("Customer ID", 'E4 TB Allocation Details'!$A$18:$L$18, 0),FALSE), 'E2 Allocators'!$B$15:$W$358, MATCH('O5 Details by Class &amp; Accounts'!AI$18, 'E2 Allocators'!$B$15:$W$15, 0),FALSE)*$G157)</f>
        <v>3.6636020299533998</v>
      </c>
      <c r="AJ157" s="1322">
        <f>IF(ISERROR(VLOOKUP(VLOOKUP($A157, 'E4 TB Allocation Details'!$A$18:$L$214, MATCH("Customer ID", 'E4 TB Allocation Details'!$A$18:$L$18, 0),FALSE), 'E2 Allocators'!$B$15:$W$358, MATCH('O5 Details by Class &amp; Accounts'!AJ$18, 'E2 Allocators'!$B$15:$W$15, 0),FALSE)*$G157), 0, VLOOKUP(VLOOKUP($A157, 'E4 TB Allocation Details'!$A$18:$L$214, MATCH("Customer ID", 'E4 TB Allocation Details'!$A$18:$L$18, 0),FALSE), 'E2 Allocators'!$B$15:$W$358, MATCH('O5 Details by Class &amp; Accounts'!AJ$18, 'E2 Allocators'!$B$15:$W$15, 0),FALSE)*$G157)</f>
        <v>2196.2603541795988</v>
      </c>
      <c r="AK157" s="1322">
        <f>IF(ISERROR(VLOOKUP(VLOOKUP($A157, 'E4 TB Allocation Details'!$A$18:$L$214, MATCH("Customer ID", 'E4 TB Allocation Details'!$A$18:$L$18, 0),FALSE), 'E2 Allocators'!$B$15:$W$358, MATCH('O5 Details by Class &amp; Accounts'!AK$18, 'E2 Allocators'!$B$15:$W$15, 0),FALSE)*$G157), 0, VLOOKUP(VLOOKUP($A157, 'E4 TB Allocation Details'!$A$18:$L$214, MATCH("Customer ID", 'E4 TB Allocation Details'!$A$18:$L$18, 0),FALSE), 'E2 Allocators'!$B$15:$W$358, MATCH('O5 Details by Class &amp; Accounts'!AK$18, 'E2 Allocators'!$B$15:$W$15, 0),FALSE)*$G157)</f>
        <v>0</v>
      </c>
      <c r="AL157" s="1322">
        <f>IF(ISERROR(VLOOKUP(VLOOKUP($A157, 'E4 TB Allocation Details'!$A$18:$L$214, MATCH("Customer ID", 'E4 TB Allocation Details'!$A$18:$L$18, 0),FALSE), 'E2 Allocators'!$B$15:$W$358, MATCH('O5 Details by Class &amp; Accounts'!AL$18, 'E2 Allocators'!$B$15:$W$15, 0),FALSE)*$G157), 0, VLOOKUP(VLOOKUP($A157, 'E4 TB Allocation Details'!$A$18:$L$214, MATCH("Customer ID", 'E4 TB Allocation Details'!$A$18:$L$18, 0),FALSE), 'E2 Allocators'!$B$15:$W$358, MATCH('O5 Details by Class &amp; Accounts'!AL$18, 'E2 Allocators'!$B$15:$W$15, 0),FALSE)*$G157)</f>
        <v>95.253652778788378</v>
      </c>
      <c r="AM157" s="1322">
        <f>IF(ISERROR(VLOOKUP(VLOOKUP($A157, 'E4 TB Allocation Details'!$A$18:$L$214, MATCH("Customer ID", 'E4 TB Allocation Details'!$A$18:$L$18, 0),FALSE), 'E2 Allocators'!$B$15:$W$358, MATCH('O5 Details by Class &amp; Accounts'!AM$18, 'E2 Allocators'!$B$15:$W$15, 0),FALSE)*$G157), 0, VLOOKUP(VLOOKUP($A157, 'E4 TB Allocation Details'!$A$18:$L$214, MATCH("Customer ID", 'E4 TB Allocation Details'!$A$18:$L$18, 0),FALSE), 'E2 Allocators'!$B$15:$W$358, MATCH('O5 Details by Class &amp; Accounts'!AM$18, 'E2 Allocators'!$B$15:$W$15, 0),FALSE)*$G157)</f>
        <v>0</v>
      </c>
      <c r="AN157" s="1322">
        <f>IF(ISERROR(VLOOKUP(VLOOKUP($A157, 'E4 TB Allocation Details'!$A$18:$L$214, MATCH("Customer ID", 'E4 TB Allocation Details'!$A$18:$L$18, 0),FALSE), 'E2 Allocators'!$B$15:$W$358, MATCH('O5 Details by Class &amp; Accounts'!AN$18, 'E2 Allocators'!$B$15:$W$15, 0),FALSE)*$G157), 0, VLOOKUP(VLOOKUP($A157, 'E4 TB Allocation Details'!$A$18:$L$214, MATCH("Customer ID", 'E4 TB Allocation Details'!$A$18:$L$18, 0),FALSE), 'E2 Allocators'!$B$15:$W$358, MATCH('O5 Details by Class &amp; Accounts'!AN$18, 'E2 Allocators'!$B$15:$W$15, 0),FALSE)*$G157)</f>
        <v>0</v>
      </c>
      <c r="AO157" s="1322">
        <f>IF(ISERROR(VLOOKUP(VLOOKUP($A157, 'E4 TB Allocation Details'!$A$18:$L$214, MATCH("Customer ID", 'E4 TB Allocation Details'!$A$18:$L$18, 0),FALSE), 'E2 Allocators'!$B$15:$W$358, MATCH('O5 Details by Class &amp; Accounts'!AO$18, 'E2 Allocators'!$B$15:$W$15, 0),FALSE)*$G157), 0, VLOOKUP(VLOOKUP($A157, 'E4 TB Allocation Details'!$A$18:$L$214, MATCH("Customer ID", 'E4 TB Allocation Details'!$A$18:$L$18, 0),FALSE), 'E2 Allocators'!$B$15:$W$358, MATCH('O5 Details by Class &amp; Accounts'!AO$18, 'E2 Allocators'!$B$15:$W$15, 0),FALSE)*$G157)</f>
        <v>0</v>
      </c>
      <c r="AP157" s="1322">
        <f>IF(ISERROR(VLOOKUP(VLOOKUP($A157, 'E4 TB Allocation Details'!$A$18:$L$214, MATCH("Customer ID", 'E4 TB Allocation Details'!$A$18:$L$18, 0),FALSE), 'E2 Allocators'!$B$15:$W$358, MATCH('O5 Details by Class &amp; Accounts'!AP$18, 'E2 Allocators'!$B$15:$W$15, 0),FALSE)*$G157), 0, VLOOKUP(VLOOKUP($A157, 'E4 TB Allocation Details'!$A$18:$L$214, MATCH("Customer ID", 'E4 TB Allocation Details'!$A$18:$L$18, 0),FALSE), 'E2 Allocators'!$B$15:$W$358, MATCH('O5 Details by Class &amp; Accounts'!AP$18, 'E2 Allocators'!$B$15:$W$15, 0),FALSE)*$G157)</f>
        <v>0</v>
      </c>
      <c r="AQ157" s="1322">
        <f>IF(ISERROR(VLOOKUP(VLOOKUP($A157, 'E4 TB Allocation Details'!$A$18:$L$214, MATCH("Customer ID", 'E4 TB Allocation Details'!$A$18:$L$18, 0),FALSE), 'E2 Allocators'!$B$15:$W$358, MATCH('O5 Details by Class &amp; Accounts'!AQ$18, 'E2 Allocators'!$B$15:$W$15, 0),FALSE)*$G157), 0, VLOOKUP(VLOOKUP($A157, 'E4 TB Allocation Details'!$A$18:$L$214, MATCH("Customer ID", 'E4 TB Allocation Details'!$A$18:$L$18, 0),FALSE), 'E2 Allocators'!$B$15:$W$358, MATCH('O5 Details by Class &amp; Accounts'!AQ$18, 'E2 Allocators'!$B$15:$W$15, 0),FALSE)*$G157)</f>
        <v>0</v>
      </c>
      <c r="AR157" s="1322">
        <f>IF(ISERROR(VLOOKUP(VLOOKUP($A157, 'E4 TB Allocation Details'!$A$18:$L$214, MATCH("Customer ID", 'E4 TB Allocation Details'!$A$18:$L$18, 0),FALSE), 'E2 Allocators'!$B$15:$W$358, MATCH('O5 Details by Class &amp; Accounts'!AR$18, 'E2 Allocators'!$B$15:$W$15, 0),FALSE)*$G157), 0, VLOOKUP(VLOOKUP($A157, 'E4 TB Allocation Details'!$A$18:$L$214, MATCH("Customer ID", 'E4 TB Allocation Details'!$A$18:$L$18, 0),FALSE), 'E2 Allocators'!$B$15:$W$358, MATCH('O5 Details by Class &amp; Accounts'!AR$18, 'E2 Allocators'!$B$15:$W$15, 0),FALSE)*$G157)</f>
        <v>0</v>
      </c>
      <c r="AS157" s="1322">
        <f>IF(ISERROR(VLOOKUP(VLOOKUP($A157, 'E4 TB Allocation Details'!$A$18:$L$214, MATCH("Customer ID", 'E4 TB Allocation Details'!$A$18:$L$18, 0),FALSE), 'E2 Allocators'!$B$15:$W$358, MATCH('O5 Details by Class &amp; Accounts'!AS$18, 'E2 Allocators'!$B$15:$W$15, 0),FALSE)*$G157), 0, VLOOKUP(VLOOKUP($A157, 'E4 TB Allocation Details'!$A$18:$L$214, MATCH("Customer ID", 'E4 TB Allocation Details'!$A$18:$L$18, 0),FALSE), 'E2 Allocators'!$B$15:$W$358, MATCH('O5 Details by Class &amp; Accounts'!AS$18, 'E2 Allocators'!$B$15:$W$15, 0),FALSE)*$G157)</f>
        <v>0</v>
      </c>
      <c r="AT157" s="1322">
        <f>IF(ISERROR(VLOOKUP(VLOOKUP($A157, 'E4 TB Allocation Details'!$A$18:$L$214, MATCH("Customer ID", 'E4 TB Allocation Details'!$A$18:$L$18, 0),FALSE), 'E2 Allocators'!$B$15:$W$358, MATCH('O5 Details by Class &amp; Accounts'!AT$18, 'E2 Allocators'!$B$15:$W$15, 0),FALSE)*$G157), 0, VLOOKUP(VLOOKUP($A157, 'E4 TB Allocation Details'!$A$18:$L$214, MATCH("Customer ID", 'E4 TB Allocation Details'!$A$18:$L$18, 0),FALSE), 'E2 Allocators'!$B$15:$W$358, MATCH('O5 Details by Class &amp; Accounts'!AT$18, 'E2 Allocators'!$B$15:$W$15, 0),FALSE)*$G157)</f>
        <v>0</v>
      </c>
      <c r="AU157" s="1322">
        <f>IF(ISERROR(VLOOKUP(VLOOKUP($A157, 'E4 TB Allocation Details'!$A$18:$L$214, MATCH("Customer ID", 'E4 TB Allocation Details'!$A$18:$L$18, 0),FALSE), 'E2 Allocators'!$B$15:$W$358, MATCH('O5 Details by Class &amp; Accounts'!AU$18, 'E2 Allocators'!$B$15:$W$15, 0),FALSE)*$G157), 0, VLOOKUP(VLOOKUP($A157, 'E4 TB Allocation Details'!$A$18:$L$214, MATCH("Customer ID", 'E4 TB Allocation Details'!$A$18:$L$18, 0),FALSE), 'E2 Allocators'!$B$15:$W$358, MATCH('O5 Details by Class &amp; Accounts'!AU$18, 'E2 Allocators'!$B$15:$W$15, 0),FALSE)*$G157)</f>
        <v>0</v>
      </c>
      <c r="AV157" s="1322">
        <f>IF(ISERROR(VLOOKUP(VLOOKUP($A157, 'E4 TB Allocation Details'!$A$18:$L$214, MATCH("Customer ID", 'E4 TB Allocation Details'!$A$18:$L$18, 0),FALSE), 'E2 Allocators'!$B$15:$W$358, MATCH('O5 Details by Class &amp; Accounts'!AV$18, 'E2 Allocators'!$B$15:$W$15, 0),FALSE)*$G157), 0, VLOOKUP(VLOOKUP($A157, 'E4 TB Allocation Details'!$A$18:$L$214, MATCH("Customer ID", 'E4 TB Allocation Details'!$A$18:$L$18, 0),FALSE), 'E2 Allocators'!$B$15:$W$358, MATCH('O5 Details by Class &amp; Accounts'!AV$18, 'E2 Allocators'!$B$15:$W$15, 0),FALSE)*$G157)</f>
        <v>0</v>
      </c>
      <c r="AW157" s="1322">
        <f>IF(ISERROR(VLOOKUP(VLOOKUP($A157, 'E4 TB Allocation Details'!$A$18:$L$214, MATCH("Customer ID", 'E4 TB Allocation Details'!$A$18:$L$18, 0),FALSE), 'E2 Allocators'!$B$15:$W$358, MATCH('O5 Details by Class &amp; Accounts'!AW$18, 'E2 Allocators'!$B$15:$W$15, 0),FALSE)*$G157), 0, VLOOKUP(VLOOKUP($A157, 'E4 TB Allocation Details'!$A$18:$L$214, MATCH("Customer ID", 'E4 TB Allocation Details'!$A$18:$L$18, 0),FALSE), 'E2 Allocators'!$B$15:$W$358, MATCH('O5 Details by Class &amp; Accounts'!AW$18, 'E2 Allocators'!$B$15:$W$15, 0),FALSE)*$G157)</f>
        <v>0</v>
      </c>
      <c r="AX157" s="1322">
        <f t="shared" si="40"/>
        <v>37557.499797374396</v>
      </c>
      <c r="AY157" s="1322">
        <f>IF(ISERROR(VLOOKUP(VLOOKUP($A157, 'E4 TB Allocation Details'!$A$18:$L$214, MATCH("Misc ID", 'E4 TB Allocation Details'!$A$18:$L$18, 0),FALSE), 'E2 Allocators'!$B$15:$W$358, MATCH('O5 Details by Class &amp; Accounts'!AY$18, 'E2 Allocators'!$B$15:$W$15, 0),FALSE)*$E157), 0, VLOOKUP(VLOOKUP($A157, 'E4 TB Allocation Details'!$A$18:$L$214, MATCH("Misc ID", 'E4 TB Allocation Details'!$A$18:$L$18, 0),FALSE), 'E2 Allocators'!$B$15:$W$358, MATCH('O5 Details by Class &amp; Accounts'!AY$18, 'E2 Allocators'!$B$15:$W$15, 0),FALSE)*$E157)</f>
        <v>0</v>
      </c>
      <c r="AZ157" s="1322">
        <f>IF(ISERROR(VLOOKUP(VLOOKUP($A157, 'E4 TB Allocation Details'!$A$18:$L$214, MATCH("Misc ID", 'E4 TB Allocation Details'!$A$18:$L$18, 0),FALSE), 'E2 Allocators'!$B$15:$W$358, MATCH('O5 Details by Class &amp; Accounts'!AZ$18, 'E2 Allocators'!$B$15:$W$15, 0),FALSE)*$E157), 0, VLOOKUP(VLOOKUP($A157, 'E4 TB Allocation Details'!$A$18:$L$214, MATCH("Misc ID", 'E4 TB Allocation Details'!$A$18:$L$18, 0),FALSE), 'E2 Allocators'!$B$15:$W$358, MATCH('O5 Details by Class &amp; Accounts'!AZ$18, 'E2 Allocators'!$B$15:$W$15, 0),FALSE)*$E157)</f>
        <v>0</v>
      </c>
      <c r="BA157" s="1322">
        <f>IF(ISERROR(VLOOKUP(VLOOKUP($A157, 'E4 TB Allocation Details'!$A$18:$L$214, MATCH("Misc ID", 'E4 TB Allocation Details'!$A$18:$L$18, 0),FALSE), 'E2 Allocators'!$B$15:$W$358, MATCH('O5 Details by Class &amp; Accounts'!BA$18, 'E2 Allocators'!$B$15:$W$15, 0),FALSE)*$E157), 0, VLOOKUP(VLOOKUP($A157, 'E4 TB Allocation Details'!$A$18:$L$214, MATCH("Misc ID", 'E4 TB Allocation Details'!$A$18:$L$18, 0),FALSE), 'E2 Allocators'!$B$15:$W$358, MATCH('O5 Details by Class &amp; Accounts'!BA$18, 'E2 Allocators'!$B$15:$W$15, 0),FALSE)*$E157)</f>
        <v>0</v>
      </c>
      <c r="BB157" s="1322">
        <f>IF(ISERROR(VLOOKUP(VLOOKUP($A157, 'E4 TB Allocation Details'!$A$18:$L$214, MATCH("Misc ID", 'E4 TB Allocation Details'!$A$18:$L$18, 0),FALSE), 'E2 Allocators'!$B$15:$W$358, MATCH('O5 Details by Class &amp; Accounts'!BB$18, 'E2 Allocators'!$B$15:$W$15, 0),FALSE)*$E157), 0, VLOOKUP(VLOOKUP($A157, 'E4 TB Allocation Details'!$A$18:$L$214, MATCH("Misc ID", 'E4 TB Allocation Details'!$A$18:$L$18, 0),FALSE), 'E2 Allocators'!$B$15:$W$358, MATCH('O5 Details by Class &amp; Accounts'!BB$18, 'E2 Allocators'!$B$15:$W$15, 0),FALSE)*$E157)</f>
        <v>0</v>
      </c>
      <c r="BC157" s="1322">
        <f>IF(ISERROR(VLOOKUP(VLOOKUP($A157, 'E4 TB Allocation Details'!$A$18:$L$214, MATCH("Misc ID", 'E4 TB Allocation Details'!$A$18:$L$18, 0),FALSE), 'E2 Allocators'!$B$15:$W$358, MATCH('O5 Details by Class &amp; Accounts'!BC$18, 'E2 Allocators'!$B$15:$W$15, 0),FALSE)*$E157), 0, VLOOKUP(VLOOKUP($A157, 'E4 TB Allocation Details'!$A$18:$L$214, MATCH("Misc ID", 'E4 TB Allocation Details'!$A$18:$L$18, 0),FALSE), 'E2 Allocators'!$B$15:$W$358, MATCH('O5 Details by Class &amp; Accounts'!BC$18, 'E2 Allocators'!$B$15:$W$15, 0),FALSE)*$E157)</f>
        <v>0</v>
      </c>
      <c r="BD157" s="1322">
        <f>IF(ISERROR(VLOOKUP(VLOOKUP($A157, 'E4 TB Allocation Details'!$A$18:$L$214, MATCH("Misc ID", 'E4 TB Allocation Details'!$A$18:$L$18, 0),FALSE), 'E2 Allocators'!$B$15:$W$358, MATCH('O5 Details by Class &amp; Accounts'!BD$18, 'E2 Allocators'!$B$15:$W$15, 0),FALSE)*$E157), 0, VLOOKUP(VLOOKUP($A157, 'E4 TB Allocation Details'!$A$18:$L$214, MATCH("Misc ID", 'E4 TB Allocation Details'!$A$18:$L$18, 0),FALSE), 'E2 Allocators'!$B$15:$W$358, MATCH('O5 Details by Class &amp; Accounts'!BD$18, 'E2 Allocators'!$B$15:$W$15, 0),FALSE)*$E157)</f>
        <v>0</v>
      </c>
      <c r="BE157" s="1322">
        <f>IF(ISERROR(VLOOKUP(VLOOKUP($A157, 'E4 TB Allocation Details'!$A$18:$L$214, MATCH("Misc ID", 'E4 TB Allocation Details'!$A$18:$L$18, 0),FALSE), 'E2 Allocators'!$B$15:$W$358, MATCH('O5 Details by Class &amp; Accounts'!BE$18, 'E2 Allocators'!$B$15:$W$15, 0),FALSE)*$E157), 0, VLOOKUP(VLOOKUP($A157, 'E4 TB Allocation Details'!$A$18:$L$214, MATCH("Misc ID", 'E4 TB Allocation Details'!$A$18:$L$18, 0),FALSE), 'E2 Allocators'!$B$15:$W$358, MATCH('O5 Details by Class &amp; Accounts'!BE$18, 'E2 Allocators'!$B$15:$W$15, 0),FALSE)*$E157)</f>
        <v>0</v>
      </c>
      <c r="BF157" s="1322">
        <f>IF(ISERROR(VLOOKUP(VLOOKUP($A157, 'E4 TB Allocation Details'!$A$18:$L$214, MATCH("Misc ID", 'E4 TB Allocation Details'!$A$18:$L$18, 0),FALSE), 'E2 Allocators'!$B$15:$W$358, MATCH('O5 Details by Class &amp; Accounts'!BF$18, 'E2 Allocators'!$B$15:$W$15, 0),FALSE)*$E157), 0, VLOOKUP(VLOOKUP($A157, 'E4 TB Allocation Details'!$A$18:$L$214, MATCH("Misc ID", 'E4 TB Allocation Details'!$A$18:$L$18, 0),FALSE), 'E2 Allocators'!$B$15:$W$358, MATCH('O5 Details by Class &amp; Accounts'!BF$18, 'E2 Allocators'!$B$15:$W$15, 0),FALSE)*$E157)</f>
        <v>0</v>
      </c>
      <c r="BG157" s="1322">
        <f>IF(ISERROR(VLOOKUP(VLOOKUP($A157, 'E4 TB Allocation Details'!$A$18:$L$214, MATCH("Misc ID", 'E4 TB Allocation Details'!$A$18:$L$18, 0),FALSE), 'E2 Allocators'!$B$15:$W$358, MATCH('O5 Details by Class &amp; Accounts'!BG$18, 'E2 Allocators'!$B$15:$W$15, 0),FALSE)*$E157), 0, VLOOKUP(VLOOKUP($A157, 'E4 TB Allocation Details'!$A$18:$L$214, MATCH("Misc ID", 'E4 TB Allocation Details'!$A$18:$L$18, 0),FALSE), 'E2 Allocators'!$B$15:$W$358, MATCH('O5 Details by Class &amp; Accounts'!BG$18, 'E2 Allocators'!$B$15:$W$15, 0),FALSE)*$E157)</f>
        <v>0</v>
      </c>
      <c r="BH157" s="1322">
        <f>IF(ISERROR(VLOOKUP(VLOOKUP($A157, 'E4 TB Allocation Details'!$A$18:$L$214, MATCH("Misc ID", 'E4 TB Allocation Details'!$A$18:$L$18, 0),FALSE), 'E2 Allocators'!$B$15:$W$358, MATCH('O5 Details by Class &amp; Accounts'!BH$18, 'E2 Allocators'!$B$15:$W$15, 0),FALSE)*$E157), 0, VLOOKUP(VLOOKUP($A157, 'E4 TB Allocation Details'!$A$18:$L$214, MATCH("Misc ID", 'E4 TB Allocation Details'!$A$18:$L$18, 0),FALSE), 'E2 Allocators'!$B$15:$W$358, MATCH('O5 Details by Class &amp; Accounts'!BH$18, 'E2 Allocators'!$B$15:$W$15, 0),FALSE)*$E157)</f>
        <v>0</v>
      </c>
      <c r="BI157" s="1322">
        <f>IF(ISERROR(VLOOKUP(VLOOKUP($A157, 'E4 TB Allocation Details'!$A$18:$L$214, MATCH("Misc ID", 'E4 TB Allocation Details'!$A$18:$L$18, 0),FALSE), 'E2 Allocators'!$B$15:$W$358, MATCH('O5 Details by Class &amp; Accounts'!BI$18, 'E2 Allocators'!$B$15:$W$15, 0),FALSE)*$E157), 0, VLOOKUP(VLOOKUP($A157, 'E4 TB Allocation Details'!$A$18:$L$214, MATCH("Misc ID", 'E4 TB Allocation Details'!$A$18:$L$18, 0),FALSE), 'E2 Allocators'!$B$15:$W$358, MATCH('O5 Details by Class &amp; Accounts'!BI$18, 'E2 Allocators'!$B$15:$W$15, 0),FALSE)*$E157)</f>
        <v>0</v>
      </c>
      <c r="BJ157" s="1322">
        <f>IF(ISERROR(VLOOKUP(VLOOKUP($A157, 'E4 TB Allocation Details'!$A$18:$L$214, MATCH("Misc ID", 'E4 TB Allocation Details'!$A$18:$L$18, 0),FALSE), 'E2 Allocators'!$B$15:$W$358, MATCH('O5 Details by Class &amp; Accounts'!BJ$18, 'E2 Allocators'!$B$15:$W$15, 0),FALSE)*$E157), 0, VLOOKUP(VLOOKUP($A157, 'E4 TB Allocation Details'!$A$18:$L$214, MATCH("Misc ID", 'E4 TB Allocation Details'!$A$18:$L$18, 0),FALSE), 'E2 Allocators'!$B$15:$W$358, MATCH('O5 Details by Class &amp; Accounts'!BJ$18, 'E2 Allocators'!$B$15:$W$15, 0),FALSE)*$E157)</f>
        <v>0</v>
      </c>
      <c r="BK157" s="1322">
        <f>IF(ISERROR(VLOOKUP(VLOOKUP($A157, 'E4 TB Allocation Details'!$A$18:$L$214, MATCH("Misc ID", 'E4 TB Allocation Details'!$A$18:$L$18, 0),FALSE), 'E2 Allocators'!$B$15:$W$358, MATCH('O5 Details by Class &amp; Accounts'!BK$18, 'E2 Allocators'!$B$15:$W$15, 0),FALSE)*$E157), 0, VLOOKUP(VLOOKUP($A157, 'E4 TB Allocation Details'!$A$18:$L$214, MATCH("Misc ID", 'E4 TB Allocation Details'!$A$18:$L$18, 0),FALSE), 'E2 Allocators'!$B$15:$W$358, MATCH('O5 Details by Class &amp; Accounts'!BK$18, 'E2 Allocators'!$B$15:$W$15, 0),FALSE)*$E157)</f>
        <v>0</v>
      </c>
      <c r="BL157" s="1322">
        <f>IF(ISERROR(VLOOKUP(VLOOKUP($A157, 'E4 TB Allocation Details'!$A$18:$L$214, MATCH("Misc ID", 'E4 TB Allocation Details'!$A$18:$L$18, 0),FALSE), 'E2 Allocators'!$B$15:$W$358, MATCH('O5 Details by Class &amp; Accounts'!BL$18, 'E2 Allocators'!$B$15:$W$15, 0),FALSE)*$E157), 0, VLOOKUP(VLOOKUP($A157, 'E4 TB Allocation Details'!$A$18:$L$214, MATCH("Misc ID", 'E4 TB Allocation Details'!$A$18:$L$18, 0),FALSE), 'E2 Allocators'!$B$15:$W$358, MATCH('O5 Details by Class &amp; Accounts'!BL$18, 'E2 Allocators'!$B$15:$W$15, 0),FALSE)*$E157)</f>
        <v>0</v>
      </c>
      <c r="BM157" s="1322">
        <f>IF(ISERROR(VLOOKUP(VLOOKUP($A157, 'E4 TB Allocation Details'!$A$18:$L$214, MATCH("Misc ID", 'E4 TB Allocation Details'!$A$18:$L$18, 0),FALSE), 'E2 Allocators'!$B$15:$W$358, MATCH('O5 Details by Class &amp; Accounts'!BM$18, 'E2 Allocators'!$B$15:$W$15, 0),FALSE)*$E157), 0, VLOOKUP(VLOOKUP($A157, 'E4 TB Allocation Details'!$A$18:$L$214, MATCH("Misc ID", 'E4 TB Allocation Details'!$A$18:$L$18, 0),FALSE), 'E2 Allocators'!$B$15:$W$358, MATCH('O5 Details by Class &amp; Accounts'!BM$18, 'E2 Allocators'!$B$15:$W$15, 0),FALSE)*$E157)</f>
        <v>0</v>
      </c>
      <c r="BN157" s="1322">
        <f>IF(ISERROR(VLOOKUP(VLOOKUP($A157, 'E4 TB Allocation Details'!$A$18:$L$214, MATCH("Misc ID", 'E4 TB Allocation Details'!$A$18:$L$18, 0),FALSE), 'E2 Allocators'!$B$15:$W$358, MATCH('O5 Details by Class &amp; Accounts'!BN$18, 'E2 Allocators'!$B$15:$W$15, 0),FALSE)*$E157), 0, VLOOKUP(VLOOKUP($A157, 'E4 TB Allocation Details'!$A$18:$L$214, MATCH("Misc ID", 'E4 TB Allocation Details'!$A$18:$L$18, 0),FALSE), 'E2 Allocators'!$B$15:$W$358, MATCH('O5 Details by Class &amp; Accounts'!BN$18, 'E2 Allocators'!$B$15:$W$15, 0),FALSE)*$E157)</f>
        <v>0</v>
      </c>
      <c r="BO157" s="1322">
        <f>IF(ISERROR(VLOOKUP(VLOOKUP($A157, 'E4 TB Allocation Details'!$A$18:$L$214, MATCH("Misc ID", 'E4 TB Allocation Details'!$A$18:$L$18, 0),FALSE), 'E2 Allocators'!$B$15:$W$358, MATCH('O5 Details by Class &amp; Accounts'!BO$18, 'E2 Allocators'!$B$15:$W$15, 0),FALSE)*$E157), 0, VLOOKUP(VLOOKUP($A157, 'E4 TB Allocation Details'!$A$18:$L$214, MATCH("Misc ID", 'E4 TB Allocation Details'!$A$18:$L$18, 0),FALSE), 'E2 Allocators'!$B$15:$W$358, MATCH('O5 Details by Class &amp; Accounts'!BO$18, 'E2 Allocators'!$B$15:$W$15, 0),FALSE)*$E157)</f>
        <v>0</v>
      </c>
      <c r="BP157" s="1322">
        <f>IF(ISERROR(VLOOKUP(VLOOKUP($A157, 'E4 TB Allocation Details'!$A$18:$L$214, MATCH("Misc ID", 'E4 TB Allocation Details'!$A$18:$L$18, 0),FALSE), 'E2 Allocators'!$B$15:$W$358, MATCH('O5 Details by Class &amp; Accounts'!BP$18, 'E2 Allocators'!$B$15:$W$15, 0),FALSE)*$E157), 0, VLOOKUP(VLOOKUP($A157, 'E4 TB Allocation Details'!$A$18:$L$214, MATCH("Misc ID", 'E4 TB Allocation Details'!$A$18:$L$18, 0),FALSE), 'E2 Allocators'!$B$15:$W$358, MATCH('O5 Details by Class &amp; Accounts'!BP$18, 'E2 Allocators'!$B$15:$W$15, 0),FALSE)*$E157)</f>
        <v>0</v>
      </c>
      <c r="BQ157" s="1322">
        <f>IF(ISERROR(VLOOKUP(VLOOKUP($A157, 'E4 TB Allocation Details'!$A$18:$L$214, MATCH("Misc ID", 'E4 TB Allocation Details'!$A$18:$L$18, 0),FALSE), 'E2 Allocators'!$B$15:$W$358, MATCH('O5 Details by Class &amp; Accounts'!BQ$18, 'E2 Allocators'!$B$15:$W$15, 0),FALSE)*$E157), 0, VLOOKUP(VLOOKUP($A157, 'E4 TB Allocation Details'!$A$18:$L$214, MATCH("Misc ID", 'E4 TB Allocation Details'!$A$18:$L$18, 0),FALSE), 'E2 Allocators'!$B$15:$W$358, MATCH('O5 Details by Class &amp; Accounts'!BQ$18, 'E2 Allocators'!$B$15:$W$15, 0),FALSE)*$E157)</f>
        <v>0</v>
      </c>
      <c r="BR157" s="1322">
        <f>IF(ISERROR(VLOOKUP(VLOOKUP($A157, 'E4 TB Allocation Details'!$A$18:$L$214, MATCH("Misc ID", 'E4 TB Allocation Details'!$A$18:$L$18, 0),FALSE), 'E2 Allocators'!$B$15:$W$358, MATCH('O5 Details by Class &amp; Accounts'!BR$18, 'E2 Allocators'!$B$15:$W$15, 0),FALSE)*$E157), 0, VLOOKUP(VLOOKUP($A157, 'E4 TB Allocation Details'!$A$18:$L$214, MATCH("Misc ID", 'E4 TB Allocation Details'!$A$18:$L$18, 0),FALSE), 'E2 Allocators'!$B$15:$W$358, MATCH('O5 Details by Class &amp; Accounts'!BR$18, 'E2 Allocators'!$B$15:$W$15, 0),FALSE)*$E157)</f>
        <v>0</v>
      </c>
      <c r="BS157" s="1322">
        <f t="shared" si="41"/>
        <v>0</v>
      </c>
      <c r="BT157" s="1322">
        <f>IF(ISERROR(VLOOKUP(VLOOKUP($A157, 'E4 TB Allocation Details'!$A$18:$L$214, MATCH("A &amp; G ID", 'E4 TB Allocation Details'!$A$18:$L$18, 0),FALSE), 'E2 Allocators'!$B$15:$W$358, MATCH('O5 Details by Class &amp; Accounts'!BT$18, 'E2 Allocators'!$B$15:$W$15, 0),FALSE)*$E157), 0, VLOOKUP(VLOOKUP($A157, 'E4 TB Allocation Details'!$A$18:$L$214, MATCH("A &amp; G ID", 'E4 TB Allocation Details'!$A$18:$L$18, 0),FALSE), 'E2 Allocators'!$B$15:$W$358, MATCH('O5 Details by Class &amp; Accounts'!BT$18, 'E2 Allocators'!$B$15:$W$15, 0),FALSE)*$E157)</f>
        <v>0</v>
      </c>
      <c r="BU157" s="1322">
        <f>IF(ISERROR(VLOOKUP(VLOOKUP($A157, 'E4 TB Allocation Details'!$A$18:$L$214, MATCH("A &amp; G ID", 'E4 TB Allocation Details'!$A$18:$L$18, 0),FALSE), 'E2 Allocators'!$B$15:$W$358, MATCH('O5 Details by Class &amp; Accounts'!BU$18, 'E2 Allocators'!$B$15:$W$15, 0),FALSE)*$E157), 0, VLOOKUP(VLOOKUP($A157, 'E4 TB Allocation Details'!$A$18:$L$214, MATCH("A &amp; G ID", 'E4 TB Allocation Details'!$A$18:$L$18, 0),FALSE), 'E2 Allocators'!$B$15:$W$358, MATCH('O5 Details by Class &amp; Accounts'!BU$18, 'E2 Allocators'!$B$15:$W$15, 0),FALSE)*$E157)</f>
        <v>0</v>
      </c>
      <c r="BV157" s="1322">
        <f>IF(ISERROR(VLOOKUP(VLOOKUP($A157, 'E4 TB Allocation Details'!$A$18:$L$214, MATCH("A &amp; G ID", 'E4 TB Allocation Details'!$A$18:$L$18, 0),FALSE), 'E2 Allocators'!$B$15:$W$358, MATCH('O5 Details by Class &amp; Accounts'!BV$18, 'E2 Allocators'!$B$15:$W$15, 0),FALSE)*$E157), 0, VLOOKUP(VLOOKUP($A157, 'E4 TB Allocation Details'!$A$18:$L$214, MATCH("A &amp; G ID", 'E4 TB Allocation Details'!$A$18:$L$18, 0),FALSE), 'E2 Allocators'!$B$15:$W$358, MATCH('O5 Details by Class &amp; Accounts'!BV$18, 'E2 Allocators'!$B$15:$W$15, 0),FALSE)*$E157)</f>
        <v>0</v>
      </c>
      <c r="BW157" s="1322">
        <f>IF(ISERROR(VLOOKUP(VLOOKUP($A157, 'E4 TB Allocation Details'!$A$18:$L$214, MATCH("A &amp; G ID", 'E4 TB Allocation Details'!$A$18:$L$18, 0),FALSE), 'E2 Allocators'!$B$15:$W$358, MATCH('O5 Details by Class &amp; Accounts'!BW$18, 'E2 Allocators'!$B$15:$W$15, 0),FALSE)*$E157), 0, VLOOKUP(VLOOKUP($A157, 'E4 TB Allocation Details'!$A$18:$L$214, MATCH("A &amp; G ID", 'E4 TB Allocation Details'!$A$18:$L$18, 0),FALSE), 'E2 Allocators'!$B$15:$W$358, MATCH('O5 Details by Class &amp; Accounts'!BW$18, 'E2 Allocators'!$B$15:$W$15, 0),FALSE)*$E157)</f>
        <v>0</v>
      </c>
      <c r="BX157" s="1322">
        <f>IF(ISERROR(VLOOKUP(VLOOKUP($A157, 'E4 TB Allocation Details'!$A$18:$L$214, MATCH("A &amp; G ID", 'E4 TB Allocation Details'!$A$18:$L$18, 0),FALSE), 'E2 Allocators'!$B$15:$W$358, MATCH('O5 Details by Class &amp; Accounts'!BX$18, 'E2 Allocators'!$B$15:$W$15, 0),FALSE)*$E157), 0, VLOOKUP(VLOOKUP($A157, 'E4 TB Allocation Details'!$A$18:$L$214, MATCH("A &amp; G ID", 'E4 TB Allocation Details'!$A$18:$L$18, 0),FALSE), 'E2 Allocators'!$B$15:$W$358, MATCH('O5 Details by Class &amp; Accounts'!BX$18, 'E2 Allocators'!$B$15:$W$15, 0),FALSE)*$E157)</f>
        <v>0</v>
      </c>
      <c r="BY157" s="1322">
        <f>IF(ISERROR(VLOOKUP(VLOOKUP($A157, 'E4 TB Allocation Details'!$A$18:$L$214, MATCH("A &amp; G ID", 'E4 TB Allocation Details'!$A$18:$L$18, 0),FALSE), 'E2 Allocators'!$B$15:$W$358, MATCH('O5 Details by Class &amp; Accounts'!BY$18, 'E2 Allocators'!$B$15:$W$15, 0),FALSE)*$E157), 0, VLOOKUP(VLOOKUP($A157, 'E4 TB Allocation Details'!$A$18:$L$214, MATCH("A &amp; G ID", 'E4 TB Allocation Details'!$A$18:$L$18, 0),FALSE), 'E2 Allocators'!$B$15:$W$358, MATCH('O5 Details by Class &amp; Accounts'!BY$18, 'E2 Allocators'!$B$15:$W$15, 0),FALSE)*$E157)</f>
        <v>0</v>
      </c>
      <c r="BZ157" s="1322">
        <f>IF(ISERROR(VLOOKUP(VLOOKUP($A157, 'E4 TB Allocation Details'!$A$18:$L$214, MATCH("A &amp; G ID", 'E4 TB Allocation Details'!$A$18:$L$18, 0),FALSE), 'E2 Allocators'!$B$15:$W$358, MATCH('O5 Details by Class &amp; Accounts'!BZ$18, 'E2 Allocators'!$B$15:$W$15, 0),FALSE)*$E157), 0, VLOOKUP(VLOOKUP($A157, 'E4 TB Allocation Details'!$A$18:$L$214, MATCH("A &amp; G ID", 'E4 TB Allocation Details'!$A$18:$L$18, 0),FALSE), 'E2 Allocators'!$B$15:$W$358, MATCH('O5 Details by Class &amp; Accounts'!BZ$18, 'E2 Allocators'!$B$15:$W$15, 0),FALSE)*$E157)</f>
        <v>0</v>
      </c>
      <c r="CA157" s="1322">
        <f>IF(ISERROR(VLOOKUP(VLOOKUP($A157, 'E4 TB Allocation Details'!$A$18:$L$214, MATCH("A &amp; G ID", 'E4 TB Allocation Details'!$A$18:$L$18, 0),FALSE), 'E2 Allocators'!$B$15:$W$358, MATCH('O5 Details by Class &amp; Accounts'!CA$18, 'E2 Allocators'!$B$15:$W$15, 0),FALSE)*$E157), 0, VLOOKUP(VLOOKUP($A157, 'E4 TB Allocation Details'!$A$18:$L$214, MATCH("A &amp; G ID", 'E4 TB Allocation Details'!$A$18:$L$18, 0),FALSE), 'E2 Allocators'!$B$15:$W$358, MATCH('O5 Details by Class &amp; Accounts'!CA$18, 'E2 Allocators'!$B$15:$W$15, 0),FALSE)*$E157)</f>
        <v>0</v>
      </c>
      <c r="CB157" s="1322">
        <f>IF(ISERROR(VLOOKUP(VLOOKUP($A157, 'E4 TB Allocation Details'!$A$18:$L$214, MATCH("A &amp; G ID", 'E4 TB Allocation Details'!$A$18:$L$18, 0),FALSE), 'E2 Allocators'!$B$15:$W$358, MATCH('O5 Details by Class &amp; Accounts'!CB$18, 'E2 Allocators'!$B$15:$W$15, 0),FALSE)*$E157), 0, VLOOKUP(VLOOKUP($A157, 'E4 TB Allocation Details'!$A$18:$L$214, MATCH("A &amp; G ID", 'E4 TB Allocation Details'!$A$18:$L$18, 0),FALSE), 'E2 Allocators'!$B$15:$W$358, MATCH('O5 Details by Class &amp; Accounts'!CB$18, 'E2 Allocators'!$B$15:$W$15, 0),FALSE)*$E157)</f>
        <v>0</v>
      </c>
      <c r="CC157" s="1322">
        <f>IF(ISERROR(VLOOKUP(VLOOKUP($A157, 'E4 TB Allocation Details'!$A$18:$L$214, MATCH("A &amp; G ID", 'E4 TB Allocation Details'!$A$18:$L$18, 0),FALSE), 'E2 Allocators'!$B$15:$W$358, MATCH('O5 Details by Class &amp; Accounts'!CC$18, 'E2 Allocators'!$B$15:$W$15, 0),FALSE)*$E157), 0, VLOOKUP(VLOOKUP($A157, 'E4 TB Allocation Details'!$A$18:$L$214, MATCH("A &amp; G ID", 'E4 TB Allocation Details'!$A$18:$L$18, 0),FALSE), 'E2 Allocators'!$B$15:$W$358, MATCH('O5 Details by Class &amp; Accounts'!CC$18, 'E2 Allocators'!$B$15:$W$15, 0),FALSE)*$E157)</f>
        <v>0</v>
      </c>
      <c r="CD157" s="1322">
        <f>IF(ISERROR(VLOOKUP(VLOOKUP($A157, 'E4 TB Allocation Details'!$A$18:$L$214, MATCH("A &amp; G ID", 'E4 TB Allocation Details'!$A$18:$L$18, 0),FALSE), 'E2 Allocators'!$B$15:$W$358, MATCH('O5 Details by Class &amp; Accounts'!CD$18, 'E2 Allocators'!$B$15:$W$15, 0),FALSE)*$E157), 0, VLOOKUP(VLOOKUP($A157, 'E4 TB Allocation Details'!$A$18:$L$214, MATCH("A &amp; G ID", 'E4 TB Allocation Details'!$A$18:$L$18, 0),FALSE), 'E2 Allocators'!$B$15:$W$358, MATCH('O5 Details by Class &amp; Accounts'!CD$18, 'E2 Allocators'!$B$15:$W$15, 0),FALSE)*$E157)</f>
        <v>0</v>
      </c>
      <c r="CE157" s="1322">
        <f>IF(ISERROR(VLOOKUP(VLOOKUP($A157, 'E4 TB Allocation Details'!$A$18:$L$214, MATCH("A &amp; G ID", 'E4 TB Allocation Details'!$A$18:$L$18, 0),FALSE), 'E2 Allocators'!$B$15:$W$358, MATCH('O5 Details by Class &amp; Accounts'!CE$18, 'E2 Allocators'!$B$15:$W$15, 0),FALSE)*$E157), 0, VLOOKUP(VLOOKUP($A157, 'E4 TB Allocation Details'!$A$18:$L$214, MATCH("A &amp; G ID", 'E4 TB Allocation Details'!$A$18:$L$18, 0),FALSE), 'E2 Allocators'!$B$15:$W$358, MATCH('O5 Details by Class &amp; Accounts'!CE$18, 'E2 Allocators'!$B$15:$W$15, 0),FALSE)*$E157)</f>
        <v>0</v>
      </c>
      <c r="CF157" s="1322">
        <f>IF(ISERROR(VLOOKUP(VLOOKUP($A157, 'E4 TB Allocation Details'!$A$18:$L$214, MATCH("A &amp; G ID", 'E4 TB Allocation Details'!$A$18:$L$18, 0),FALSE), 'E2 Allocators'!$B$15:$W$358, MATCH('O5 Details by Class &amp; Accounts'!CF$18, 'E2 Allocators'!$B$15:$W$15, 0),FALSE)*$E157), 0, VLOOKUP(VLOOKUP($A157, 'E4 TB Allocation Details'!$A$18:$L$214, MATCH("A &amp; G ID", 'E4 TB Allocation Details'!$A$18:$L$18, 0),FALSE), 'E2 Allocators'!$B$15:$W$358, MATCH('O5 Details by Class &amp; Accounts'!CF$18, 'E2 Allocators'!$B$15:$W$15, 0),FALSE)*$E157)</f>
        <v>0</v>
      </c>
      <c r="CG157" s="1322">
        <f>IF(ISERROR(VLOOKUP(VLOOKUP($A157, 'E4 TB Allocation Details'!$A$18:$L$214, MATCH("A &amp; G ID", 'E4 TB Allocation Details'!$A$18:$L$18, 0),FALSE), 'E2 Allocators'!$B$15:$W$358, MATCH('O5 Details by Class &amp; Accounts'!CG$18, 'E2 Allocators'!$B$15:$W$15, 0),FALSE)*$E157), 0, VLOOKUP(VLOOKUP($A157, 'E4 TB Allocation Details'!$A$18:$L$214, MATCH("A &amp; G ID", 'E4 TB Allocation Details'!$A$18:$L$18, 0),FALSE), 'E2 Allocators'!$B$15:$W$358, MATCH('O5 Details by Class &amp; Accounts'!CG$18, 'E2 Allocators'!$B$15:$W$15, 0),FALSE)*$E157)</f>
        <v>0</v>
      </c>
      <c r="CH157" s="1322">
        <f>IF(ISERROR(VLOOKUP(VLOOKUP($A157, 'E4 TB Allocation Details'!$A$18:$L$214, MATCH("A &amp; G ID", 'E4 TB Allocation Details'!$A$18:$L$18, 0),FALSE), 'E2 Allocators'!$B$15:$W$358, MATCH('O5 Details by Class &amp; Accounts'!CH$18, 'E2 Allocators'!$B$15:$W$15, 0),FALSE)*$E157), 0, VLOOKUP(VLOOKUP($A157, 'E4 TB Allocation Details'!$A$18:$L$214, MATCH("A &amp; G ID", 'E4 TB Allocation Details'!$A$18:$L$18, 0),FALSE), 'E2 Allocators'!$B$15:$W$358, MATCH('O5 Details by Class &amp; Accounts'!CH$18, 'E2 Allocators'!$B$15:$W$15, 0),FALSE)*$E157)</f>
        <v>0</v>
      </c>
      <c r="CI157" s="1322">
        <f>IF(ISERROR(VLOOKUP(VLOOKUP($A157, 'E4 TB Allocation Details'!$A$18:$L$214, MATCH("A &amp; G ID", 'E4 TB Allocation Details'!$A$18:$L$18, 0),FALSE), 'E2 Allocators'!$B$15:$W$358, MATCH('O5 Details by Class &amp; Accounts'!CI$18, 'E2 Allocators'!$B$15:$W$15, 0),FALSE)*$E157), 0, VLOOKUP(VLOOKUP($A157, 'E4 TB Allocation Details'!$A$18:$L$214, MATCH("A &amp; G ID", 'E4 TB Allocation Details'!$A$18:$L$18, 0),FALSE), 'E2 Allocators'!$B$15:$W$358, MATCH('O5 Details by Class &amp; Accounts'!CI$18, 'E2 Allocators'!$B$15:$W$15, 0),FALSE)*$E157)</f>
        <v>0</v>
      </c>
      <c r="CJ157" s="1322">
        <f>IF(ISERROR(VLOOKUP(VLOOKUP($A157, 'E4 TB Allocation Details'!$A$18:$L$214, MATCH("A &amp; G ID", 'E4 TB Allocation Details'!$A$18:$L$18, 0),FALSE), 'E2 Allocators'!$B$15:$W$358, MATCH('O5 Details by Class &amp; Accounts'!CJ$18, 'E2 Allocators'!$B$15:$W$15, 0),FALSE)*$E157), 0, VLOOKUP(VLOOKUP($A157, 'E4 TB Allocation Details'!$A$18:$L$214, MATCH("A &amp; G ID", 'E4 TB Allocation Details'!$A$18:$L$18, 0),FALSE), 'E2 Allocators'!$B$15:$W$358, MATCH('O5 Details by Class &amp; Accounts'!CJ$18, 'E2 Allocators'!$B$15:$W$15, 0),FALSE)*$E157)</f>
        <v>0</v>
      </c>
      <c r="CK157" s="1322">
        <f>IF(ISERROR(VLOOKUP(VLOOKUP($A157, 'E4 TB Allocation Details'!$A$18:$L$214, MATCH("A &amp; G ID", 'E4 TB Allocation Details'!$A$18:$L$18, 0),FALSE), 'E2 Allocators'!$B$15:$W$358, MATCH('O5 Details by Class &amp; Accounts'!CK$18, 'E2 Allocators'!$B$15:$W$15, 0),FALSE)*$E157), 0, VLOOKUP(VLOOKUP($A157, 'E4 TB Allocation Details'!$A$18:$L$214, MATCH("A &amp; G ID", 'E4 TB Allocation Details'!$A$18:$L$18, 0),FALSE), 'E2 Allocators'!$B$15:$W$358, MATCH('O5 Details by Class &amp; Accounts'!CK$18, 'E2 Allocators'!$B$15:$W$15, 0),FALSE)*$E157)</f>
        <v>0</v>
      </c>
      <c r="CL157" s="1322">
        <f>IF(ISERROR(VLOOKUP(VLOOKUP($A157, 'E4 TB Allocation Details'!$A$18:$L$214, MATCH("A &amp; G ID", 'E4 TB Allocation Details'!$A$18:$L$18, 0),FALSE), 'E2 Allocators'!$B$15:$W$358, MATCH('O5 Details by Class &amp; Accounts'!CL$18, 'E2 Allocators'!$B$15:$W$15, 0),FALSE)*$E157), 0, VLOOKUP(VLOOKUP($A157, 'E4 TB Allocation Details'!$A$18:$L$214, MATCH("A &amp; G ID", 'E4 TB Allocation Details'!$A$18:$L$18, 0),FALSE), 'E2 Allocators'!$B$15:$W$358, MATCH('O5 Details by Class &amp; Accounts'!CL$18, 'E2 Allocators'!$B$15:$W$15, 0),FALSE)*$E157)</f>
        <v>0</v>
      </c>
      <c r="CM157" s="1322">
        <f>IF(ISERROR(VLOOKUP(VLOOKUP($A157, 'E4 TB Allocation Details'!$A$18:$L$214, MATCH("A &amp; G ID", 'E4 TB Allocation Details'!$A$18:$L$18, 0),FALSE), 'E2 Allocators'!$B$15:$W$358, MATCH('O5 Details by Class &amp; Accounts'!CM$18, 'E2 Allocators'!$B$15:$W$15, 0),FALSE)*$E157), 0, VLOOKUP(VLOOKUP($A157, 'E4 TB Allocation Details'!$A$18:$L$214, MATCH("A &amp; G ID", 'E4 TB Allocation Details'!$A$18:$L$18, 0),FALSE), 'E2 Allocators'!$B$15:$W$358, MATCH('O5 Details by Class &amp; Accounts'!CM$18, 'E2 Allocators'!$B$15:$W$15, 0),FALSE)*$E157)</f>
        <v>0</v>
      </c>
      <c r="CN157" s="1322">
        <f t="shared" si="42"/>
        <v>0</v>
      </c>
      <c r="CO157" s="1651">
        <f t="shared" si="43"/>
        <v>0</v>
      </c>
      <c r="CQ157" s="1899">
        <v>1830</v>
      </c>
    </row>
    <row r="158" spans="1:95" s="64" customFormat="1" ht="25.5" x14ac:dyDescent="0.2">
      <c r="A158" s="1090">
        <v>5125</v>
      </c>
      <c r="B158" s="1089" t="s">
        <v>1372</v>
      </c>
      <c r="C158" s="1648">
        <f>IF(ISERROR(VLOOKUP($A158,'I3 TB Data'!$A$19:$H$483,MATCH('O5 Details by Class &amp; Accounts'!$C$18, 'I3 TB Data'!$A$19:$H$19,0),0)), 0, VLOOKUP($A158,'I3 TB Data'!$A$19:$H$483,MATCH('O5 Details by Class &amp; Accounts'!$C$18,'I3 TB Data'!$A$19:$H$19,0),0))</f>
        <v>60033.263322909923</v>
      </c>
      <c r="D158" s="1649"/>
      <c r="E158" s="1648">
        <f t="shared" si="44"/>
        <v>60033.263322909923</v>
      </c>
      <c r="F158" s="1650">
        <f>IF(ISERROR(VLOOKUP($A158, 'E1 Categorization'!A33:E124, MATCH("Customer Component", 'E1 Categorization'!$A$33:$E$33,0), 0)), 0, IF(VLOOKUP($A158, 'E1 Categorization'!A33:E124, MATCH("Customer Component", 'E1 Categorization'!$A$33:$E$33,0), 0)=0, 'O5 Details by Class &amp; Accounts'!$E158, IF(AND(VLOOKUP($A158, 'E1 Categorization'!A33:E124, MATCH("Customer Component", 'E1 Categorization'!$A$33:$E$33,0), 0) &gt;0, VLOOKUP($A158, 'E1 Categorization'!A33:E124, MATCH("Customer Component", 'E1 Categorization'!$A$33:$E$33,0), 0)&lt;1), 'O5 Details by Class &amp; Accounts'!$E158*(1-VLOOKUP($A158, 'E1 Categorization'!A33:E124, MATCH("Customer Component", 'E1 Categorization'!$A$33:$E$33,0), 0)), 0)))</f>
        <v>24013.30532916397</v>
      </c>
      <c r="G158" s="1650">
        <f>IF(ISERROR(VLOOKUP($A158, 'E1 Categorization'!A33:E124, MATCH("Customer Component", 'E1 Categorization'!$A$33:$E$33,0), 0)),0, IF(VLOOKUP($A158, 'E1 Categorization'!A33:E124, MATCH("Customer Component", 'E1 Categorization'!$A$33:$E$33,0), 0)=0, 0, IF(AND(VLOOKUP($A158, 'E1 Categorization'!A33:E124, MATCH("Customer Component", 'E1 Categorization'!$A$33:$E$33,0), 0) &gt;0, VLOOKUP($A158, 'E1 Categorization'!A33:E124, MATCH("Customer Component", 'E1 Categorization'!$A$33:$E$33,0), 0)&lt;1), 'O5 Details by Class &amp; Accounts'!$E158*(VLOOKUP($A158, 'E1 Categorization'!A33:E124, MATCH("Customer Component", 'E1 Categorization'!$A$33:$E$33,0), 0)), 'O5 Details by Class &amp; Accounts'!$E158)))</f>
        <v>36019.957993745949</v>
      </c>
      <c r="H158" s="1322">
        <f t="shared" si="38"/>
        <v>60033.263322909916</v>
      </c>
      <c r="I158" s="1322">
        <f>IF(ISERROR(VLOOKUP(VLOOKUP($A158, 'E4 TB Allocation Details'!$A$18:$L$214, MATCH("Demand ID", 'E4 TB Allocation Details'!$A$18:$L$18, 0),FALSE), 'E2 Allocators'!$B$15:$W$358, MATCH('O5 Details by Class &amp; Accounts'!I$18, 'E2 Allocators'!$B$15:$W$15, 0),FALSE)*$F158), 0, VLOOKUP(VLOOKUP($A158, 'E4 TB Allocation Details'!$A$18:$L$214, MATCH("Demand ID", 'E4 TB Allocation Details'!$A$18:$L$18, 0),FALSE), 'E2 Allocators'!$B$15:$W$358, MATCH('O5 Details by Class &amp; Accounts'!I$18, 'E2 Allocators'!$B$15:$W$15, 0),FALSE)*$F158)</f>
        <v>6636.3532750455033</v>
      </c>
      <c r="J158" s="1322">
        <f>IF(ISERROR(VLOOKUP(VLOOKUP($A158, 'E4 TB Allocation Details'!$A$18:$L$214, MATCH("Demand ID", 'E4 TB Allocation Details'!$A$18:$L$18, 0),FALSE), 'E2 Allocators'!$B$15:$W$358, MATCH('O5 Details by Class &amp; Accounts'!J$18, 'E2 Allocators'!$B$15:$W$15, 0),FALSE)*$F158), 0, VLOOKUP(VLOOKUP($A158, 'E4 TB Allocation Details'!$A$18:$L$214, MATCH("Demand ID", 'E4 TB Allocation Details'!$A$18:$L$18, 0),FALSE), 'E2 Allocators'!$B$15:$W$358, MATCH('O5 Details by Class &amp; Accounts'!J$18, 'E2 Allocators'!$B$15:$W$15, 0),FALSE)*$F158)</f>
        <v>7583.5129466809449</v>
      </c>
      <c r="K158" s="1322">
        <f>IF(ISERROR(VLOOKUP(VLOOKUP($A158, 'E4 TB Allocation Details'!$A$18:$L$214, MATCH("Demand ID", 'E4 TB Allocation Details'!$A$18:$L$18, 0),FALSE), 'E2 Allocators'!$B$15:$W$358, MATCH('O5 Details by Class &amp; Accounts'!K$18, 'E2 Allocators'!$B$15:$W$15, 0),FALSE)*$F158), 0, VLOOKUP(VLOOKUP($A158, 'E4 TB Allocation Details'!$A$18:$L$214, MATCH("Demand ID", 'E4 TB Allocation Details'!$A$18:$L$18, 0),FALSE), 'E2 Allocators'!$B$15:$W$358, MATCH('O5 Details by Class &amp; Accounts'!K$18, 'E2 Allocators'!$B$15:$W$15, 0),FALSE)*$F158)</f>
        <v>7856.6446693710677</v>
      </c>
      <c r="L158" s="1322">
        <f>IF(ISERROR(VLOOKUP(VLOOKUP($A158, 'E4 TB Allocation Details'!$A$18:$L$214, MATCH("Demand ID", 'E4 TB Allocation Details'!$A$18:$L$18, 0),FALSE), 'E2 Allocators'!$B$15:$W$358, MATCH('O5 Details by Class &amp; Accounts'!L$18, 'E2 Allocators'!$B$15:$W$15, 0),FALSE)*$F158), 0, VLOOKUP(VLOOKUP($A158, 'E4 TB Allocation Details'!$A$18:$L$214, MATCH("Demand ID", 'E4 TB Allocation Details'!$A$18:$L$18, 0),FALSE), 'E2 Allocators'!$B$15:$W$358, MATCH('O5 Details by Class &amp; Accounts'!L$18, 'E2 Allocators'!$B$15:$W$15, 0),FALSE)*$F158)</f>
        <v>0</v>
      </c>
      <c r="M158" s="1322">
        <f>IF(ISERROR(VLOOKUP(VLOOKUP($A158, 'E4 TB Allocation Details'!$A$18:$L$214, MATCH("Demand ID", 'E4 TB Allocation Details'!$A$18:$L$18, 0),FALSE), 'E2 Allocators'!$B$15:$W$358, MATCH('O5 Details by Class &amp; Accounts'!M$18, 'E2 Allocators'!$B$15:$W$15, 0),FALSE)*$F158), 0, VLOOKUP(VLOOKUP($A158, 'E4 TB Allocation Details'!$A$18:$L$214, MATCH("Demand ID", 'E4 TB Allocation Details'!$A$18:$L$18, 0),FALSE), 'E2 Allocators'!$B$15:$W$358, MATCH('O5 Details by Class &amp; Accounts'!M$18, 'E2 Allocators'!$B$15:$W$15, 0),FALSE)*$F158)</f>
        <v>0</v>
      </c>
      <c r="N158" s="1322">
        <f>IF(ISERROR(VLOOKUP(VLOOKUP($A158, 'E4 TB Allocation Details'!$A$18:$L$214, MATCH("Demand ID", 'E4 TB Allocation Details'!$A$18:$L$18, 0),FALSE), 'E2 Allocators'!$B$15:$W$358, MATCH('O5 Details by Class &amp; Accounts'!N$18, 'E2 Allocators'!$B$15:$W$15, 0),FALSE)*$F158), 0, VLOOKUP(VLOOKUP($A158, 'E4 TB Allocation Details'!$A$18:$L$214, MATCH("Demand ID", 'E4 TB Allocation Details'!$A$18:$L$18, 0),FALSE), 'E2 Allocators'!$B$15:$W$358, MATCH('O5 Details by Class &amp; Accounts'!N$18, 'E2 Allocators'!$B$15:$W$15, 0),FALSE)*$F158)</f>
        <v>1878.2328229951147</v>
      </c>
      <c r="O158" s="1322">
        <f>IF(ISERROR(VLOOKUP(VLOOKUP($A158, 'E4 TB Allocation Details'!$A$18:$L$214, MATCH("Demand ID", 'E4 TB Allocation Details'!$A$18:$L$18, 0),FALSE), 'E2 Allocators'!$B$15:$W$358, MATCH('O5 Details by Class &amp; Accounts'!O$18, 'E2 Allocators'!$B$15:$W$15, 0),FALSE)*$F158), 0, VLOOKUP(VLOOKUP($A158, 'E4 TB Allocation Details'!$A$18:$L$214, MATCH("Demand ID", 'E4 TB Allocation Details'!$A$18:$L$18, 0),FALSE), 'E2 Allocators'!$B$15:$W$358, MATCH('O5 Details by Class &amp; Accounts'!O$18, 'E2 Allocators'!$B$15:$W$15, 0),FALSE)*$F158)</f>
        <v>46.945183172944198</v>
      </c>
      <c r="P158" s="1322">
        <f>IF(ISERROR(VLOOKUP(VLOOKUP($A158, 'E4 TB Allocation Details'!$A$18:$L$214, MATCH("Demand ID", 'E4 TB Allocation Details'!$A$18:$L$18, 0),FALSE), 'E2 Allocators'!$B$15:$W$358, MATCH('O5 Details by Class &amp; Accounts'!P$18, 'E2 Allocators'!$B$15:$W$15, 0),FALSE)*$F158), 0, VLOOKUP(VLOOKUP($A158, 'E4 TB Allocation Details'!$A$18:$L$214, MATCH("Demand ID", 'E4 TB Allocation Details'!$A$18:$L$18, 0),FALSE), 'E2 Allocators'!$B$15:$W$358, MATCH('O5 Details by Class &amp; Accounts'!P$18, 'E2 Allocators'!$B$15:$W$15, 0),FALSE)*$F158)</f>
        <v>0</v>
      </c>
      <c r="Q158" s="1322">
        <f>IF(ISERROR(VLOOKUP(VLOOKUP($A158, 'E4 TB Allocation Details'!$A$18:$L$214, MATCH("Demand ID", 'E4 TB Allocation Details'!$A$18:$L$18, 0),FALSE), 'E2 Allocators'!$B$15:$W$358, MATCH('O5 Details by Class &amp; Accounts'!Q$18, 'E2 Allocators'!$B$15:$W$15, 0),FALSE)*$F158), 0, VLOOKUP(VLOOKUP($A158, 'E4 TB Allocation Details'!$A$18:$L$214, MATCH("Demand ID", 'E4 TB Allocation Details'!$A$18:$L$18, 0),FALSE), 'E2 Allocators'!$B$15:$W$358, MATCH('O5 Details by Class &amp; Accounts'!Q$18, 'E2 Allocators'!$B$15:$W$15, 0),FALSE)*$F158)</f>
        <v>11.616431898395687</v>
      </c>
      <c r="R158" s="1322">
        <f>IF(ISERROR(VLOOKUP(VLOOKUP($A158, 'E4 TB Allocation Details'!$A$18:$L$214, MATCH("Demand ID", 'E4 TB Allocation Details'!$A$18:$L$18, 0),FALSE), 'E2 Allocators'!$B$15:$W$358, MATCH('O5 Details by Class &amp; Accounts'!R$18, 'E2 Allocators'!$B$15:$W$15, 0),FALSE)*$F158), 0, VLOOKUP(VLOOKUP($A158, 'E4 TB Allocation Details'!$A$18:$L$214, MATCH("Demand ID", 'E4 TB Allocation Details'!$A$18:$L$18, 0),FALSE), 'E2 Allocators'!$B$15:$W$358, MATCH('O5 Details by Class &amp; Accounts'!R$18, 'E2 Allocators'!$B$15:$W$15, 0),FALSE)*$F158)</f>
        <v>0</v>
      </c>
      <c r="S158" s="1322">
        <f>IF(ISERROR(VLOOKUP(VLOOKUP($A158, 'E4 TB Allocation Details'!$A$18:$L$214, MATCH("Demand ID", 'E4 TB Allocation Details'!$A$18:$L$18, 0),FALSE), 'E2 Allocators'!$B$15:$W$358, MATCH('O5 Details by Class &amp; Accounts'!S$18, 'E2 Allocators'!$B$15:$W$15, 0),FALSE)*$F158), 0, VLOOKUP(VLOOKUP($A158, 'E4 TB Allocation Details'!$A$18:$L$214, MATCH("Demand ID", 'E4 TB Allocation Details'!$A$18:$L$18, 0),FALSE), 'E2 Allocators'!$B$15:$W$358, MATCH('O5 Details by Class &amp; Accounts'!S$18, 'E2 Allocators'!$B$15:$W$15, 0),FALSE)*$F158)</f>
        <v>0</v>
      </c>
      <c r="T158" s="1322">
        <f>IF(ISERROR(VLOOKUP(VLOOKUP($A158, 'E4 TB Allocation Details'!$A$18:$L$214, MATCH("Demand ID", 'E4 TB Allocation Details'!$A$18:$L$18, 0),FALSE), 'E2 Allocators'!$B$15:$W$358, MATCH('O5 Details by Class &amp; Accounts'!T$18, 'E2 Allocators'!$B$15:$W$15, 0),FALSE)*$F158), 0, VLOOKUP(VLOOKUP($A158, 'E4 TB Allocation Details'!$A$18:$L$214, MATCH("Demand ID", 'E4 TB Allocation Details'!$A$18:$L$18, 0),FALSE), 'E2 Allocators'!$B$15:$W$358, MATCH('O5 Details by Class &amp; Accounts'!T$18, 'E2 Allocators'!$B$15:$W$15, 0),FALSE)*$F158)</f>
        <v>0</v>
      </c>
      <c r="U158" s="1322">
        <f>IF(ISERROR(VLOOKUP(VLOOKUP($A158, 'E4 TB Allocation Details'!$A$18:$L$214, MATCH("Demand ID", 'E4 TB Allocation Details'!$A$18:$L$18, 0),FALSE), 'E2 Allocators'!$B$15:$W$358, MATCH('O5 Details by Class &amp; Accounts'!U$18, 'E2 Allocators'!$B$15:$W$15, 0),FALSE)*$F158), 0, VLOOKUP(VLOOKUP($A158, 'E4 TB Allocation Details'!$A$18:$L$214, MATCH("Demand ID", 'E4 TB Allocation Details'!$A$18:$L$18, 0),FALSE), 'E2 Allocators'!$B$15:$W$358, MATCH('O5 Details by Class &amp; Accounts'!U$18, 'E2 Allocators'!$B$15:$W$15, 0),FALSE)*$F158)</f>
        <v>0</v>
      </c>
      <c r="V158" s="1322">
        <f>IF(ISERROR(VLOOKUP(VLOOKUP($A158, 'E4 TB Allocation Details'!$A$18:$L$214, MATCH("Demand ID", 'E4 TB Allocation Details'!$A$18:$L$18, 0),FALSE), 'E2 Allocators'!$B$15:$W$358, MATCH('O5 Details by Class &amp; Accounts'!V$18, 'E2 Allocators'!$B$15:$W$15, 0),FALSE)*$F158), 0, VLOOKUP(VLOOKUP($A158, 'E4 TB Allocation Details'!$A$18:$L$214, MATCH("Demand ID", 'E4 TB Allocation Details'!$A$18:$L$18, 0),FALSE), 'E2 Allocators'!$B$15:$W$358, MATCH('O5 Details by Class &amp; Accounts'!V$18, 'E2 Allocators'!$B$15:$W$15, 0),FALSE)*$F158)</f>
        <v>0</v>
      </c>
      <c r="W158" s="1322">
        <f>IF(ISERROR(VLOOKUP(VLOOKUP($A158, 'E4 TB Allocation Details'!$A$18:$L$214, MATCH("Demand ID", 'E4 TB Allocation Details'!$A$18:$L$18, 0),FALSE), 'E2 Allocators'!$B$15:$W$358, MATCH('O5 Details by Class &amp; Accounts'!W$18, 'E2 Allocators'!$B$15:$W$15, 0),FALSE)*$F158), 0, VLOOKUP(VLOOKUP($A158, 'E4 TB Allocation Details'!$A$18:$L$214, MATCH("Demand ID", 'E4 TB Allocation Details'!$A$18:$L$18, 0),FALSE), 'E2 Allocators'!$B$15:$W$358, MATCH('O5 Details by Class &amp; Accounts'!W$18, 'E2 Allocators'!$B$15:$W$15, 0),FALSE)*$F158)</f>
        <v>0</v>
      </c>
      <c r="X158" s="1322">
        <f>IF(ISERROR(VLOOKUP(VLOOKUP($A158, 'E4 TB Allocation Details'!$A$18:$L$214, MATCH("Demand ID", 'E4 TB Allocation Details'!$A$18:$L$18, 0),FALSE), 'E2 Allocators'!$B$15:$W$358, MATCH('O5 Details by Class &amp; Accounts'!X$18, 'E2 Allocators'!$B$15:$W$15, 0),FALSE)*$F158), 0, VLOOKUP(VLOOKUP($A158, 'E4 TB Allocation Details'!$A$18:$L$214, MATCH("Demand ID", 'E4 TB Allocation Details'!$A$18:$L$18, 0),FALSE), 'E2 Allocators'!$B$15:$W$358, MATCH('O5 Details by Class &amp; Accounts'!X$18, 'E2 Allocators'!$B$15:$W$15, 0),FALSE)*$F158)</f>
        <v>0</v>
      </c>
      <c r="Y158" s="1322">
        <f>IF(ISERROR(VLOOKUP(VLOOKUP($A158, 'E4 TB Allocation Details'!$A$18:$L$214, MATCH("Demand ID", 'E4 TB Allocation Details'!$A$18:$L$18, 0),FALSE), 'E2 Allocators'!$B$15:$W$358, MATCH('O5 Details by Class &amp; Accounts'!Y$18, 'E2 Allocators'!$B$15:$W$15, 0),FALSE)*$F158), 0, VLOOKUP(VLOOKUP($A158, 'E4 TB Allocation Details'!$A$18:$L$214, MATCH("Demand ID", 'E4 TB Allocation Details'!$A$18:$L$18, 0),FALSE), 'E2 Allocators'!$B$15:$W$358, MATCH('O5 Details by Class &amp; Accounts'!Y$18, 'E2 Allocators'!$B$15:$W$15, 0),FALSE)*$F158)</f>
        <v>0</v>
      </c>
      <c r="Z158" s="1322">
        <f>IF(ISERROR(VLOOKUP(VLOOKUP($A158, 'E4 TB Allocation Details'!$A$18:$L$214, MATCH("Demand ID", 'E4 TB Allocation Details'!$A$18:$L$18, 0),FALSE), 'E2 Allocators'!$B$15:$W$358, MATCH('O5 Details by Class &amp; Accounts'!Z$18, 'E2 Allocators'!$B$15:$W$15, 0),FALSE)*$F158), 0, VLOOKUP(VLOOKUP($A158, 'E4 TB Allocation Details'!$A$18:$L$214, MATCH("Demand ID", 'E4 TB Allocation Details'!$A$18:$L$18, 0),FALSE), 'E2 Allocators'!$B$15:$W$358, MATCH('O5 Details by Class &amp; Accounts'!Z$18, 'E2 Allocators'!$B$15:$W$15, 0),FALSE)*$F158)</f>
        <v>0</v>
      </c>
      <c r="AA158" s="1322">
        <f>IF(ISERROR(VLOOKUP(VLOOKUP($A158, 'E4 TB Allocation Details'!$A$18:$L$214, MATCH("Demand ID", 'E4 TB Allocation Details'!$A$18:$L$18, 0),FALSE), 'E2 Allocators'!$B$15:$W$358, MATCH('O5 Details by Class &amp; Accounts'!AA$18, 'E2 Allocators'!$B$15:$W$15, 0),FALSE)*$F158), 0, VLOOKUP(VLOOKUP($A158, 'E4 TB Allocation Details'!$A$18:$L$214, MATCH("Demand ID", 'E4 TB Allocation Details'!$A$18:$L$18, 0),FALSE), 'E2 Allocators'!$B$15:$W$358, MATCH('O5 Details by Class &amp; Accounts'!AA$18, 'E2 Allocators'!$B$15:$W$15, 0),FALSE)*$F158)</f>
        <v>0</v>
      </c>
      <c r="AB158" s="1322">
        <f>IF(ISERROR(VLOOKUP(VLOOKUP($A158, 'E4 TB Allocation Details'!$A$18:$L$214, MATCH("Demand ID", 'E4 TB Allocation Details'!$A$18:$L$18, 0),FALSE), 'E2 Allocators'!$B$15:$W$358, MATCH('O5 Details by Class &amp; Accounts'!AB$18, 'E2 Allocators'!$B$15:$W$15, 0),FALSE)*$F158), 0, VLOOKUP(VLOOKUP($A158, 'E4 TB Allocation Details'!$A$18:$L$214, MATCH("Demand ID", 'E4 TB Allocation Details'!$A$18:$L$18, 0),FALSE), 'E2 Allocators'!$B$15:$W$358, MATCH('O5 Details by Class &amp; Accounts'!AB$18, 'E2 Allocators'!$B$15:$W$15, 0),FALSE)*$F158)</f>
        <v>0</v>
      </c>
      <c r="AC158" s="1322">
        <f t="shared" si="39"/>
        <v>24013.305329163977</v>
      </c>
      <c r="AD158" s="1322">
        <f>IF(ISERROR(VLOOKUP(VLOOKUP($A158, 'E4 TB Allocation Details'!$A$18:$L$214, MATCH("Customer ID", 'E4 TB Allocation Details'!$A$18:$L$18, 0),FALSE), 'E2 Allocators'!$B$15:$W$358, MATCH('O5 Details by Class &amp; Accounts'!AD$18, 'E2 Allocators'!$B$15:$W$15, 0),FALSE)*$G158), 0, VLOOKUP(VLOOKUP($A158, 'E4 TB Allocation Details'!$A$18:$L$214, MATCH("Customer ID", 'E4 TB Allocation Details'!$A$18:$L$18, 0),FALSE), 'E2 Allocators'!$B$15:$W$358, MATCH('O5 Details by Class &amp; Accounts'!AD$18, 'E2 Allocators'!$B$15:$W$15, 0),FALSE)*$G158)</f>
        <v>27789.191979456748</v>
      </c>
      <c r="AE158" s="1322">
        <f>IF(ISERROR(VLOOKUP(VLOOKUP($A158, 'E4 TB Allocation Details'!$A$18:$L$214, MATCH("Customer ID", 'E4 TB Allocation Details'!$A$18:$L$18, 0),FALSE), 'E2 Allocators'!$B$15:$W$358, MATCH('O5 Details by Class &amp; Accounts'!AE$18, 'E2 Allocators'!$B$15:$W$15, 0),FALSE)*$G158), 0, VLOOKUP(VLOOKUP($A158, 'E4 TB Allocation Details'!$A$18:$L$214, MATCH("Customer ID", 'E4 TB Allocation Details'!$A$18:$L$18, 0),FALSE), 'E2 Allocators'!$B$15:$W$358, MATCH('O5 Details by Class &amp; Accounts'!AE$18, 'E2 Allocators'!$B$15:$W$15, 0),FALSE)*$G158)</f>
        <v>4573.3706524096106</v>
      </c>
      <c r="AF158" s="1322">
        <f>IF(ISERROR(VLOOKUP(VLOOKUP($A158, 'E4 TB Allocation Details'!$A$18:$L$214, MATCH("Customer ID", 'E4 TB Allocation Details'!$A$18:$L$18, 0),FALSE), 'E2 Allocators'!$B$15:$W$358, MATCH('O5 Details by Class &amp; Accounts'!AF$18, 'E2 Allocators'!$B$15:$W$15, 0),FALSE)*$G158), 0, VLOOKUP(VLOOKUP($A158, 'E4 TB Allocation Details'!$A$18:$L$214, MATCH("Customer ID", 'E4 TB Allocation Details'!$A$18:$L$18, 0),FALSE), 'E2 Allocators'!$B$15:$W$358, MATCH('O5 Details by Class &amp; Accounts'!AF$18, 'E2 Allocators'!$B$15:$W$15, 0),FALSE)*$G158)</f>
        <v>446.54277426011856</v>
      </c>
      <c r="AG158" s="1322">
        <f>IF(ISERROR(VLOOKUP(VLOOKUP($A158, 'E4 TB Allocation Details'!$A$18:$L$214, MATCH("Customer ID", 'E4 TB Allocation Details'!$A$18:$L$18, 0),FALSE), 'E2 Allocators'!$B$15:$W$358, MATCH('O5 Details by Class &amp; Accounts'!AG$18, 'E2 Allocators'!$B$15:$W$15, 0),FALSE)*$G158), 0, VLOOKUP(VLOOKUP($A158, 'E4 TB Allocation Details'!$A$18:$L$214, MATCH("Customer ID", 'E4 TB Allocation Details'!$A$18:$L$18, 0),FALSE), 'E2 Allocators'!$B$15:$W$358, MATCH('O5 Details by Class &amp; Accounts'!AG$18, 'E2 Allocators'!$B$15:$W$15, 0),FALSE)*$G158)</f>
        <v>0</v>
      </c>
      <c r="AH158" s="1322">
        <f>IF(ISERROR(VLOOKUP(VLOOKUP($A158, 'E4 TB Allocation Details'!$A$18:$L$214, MATCH("Customer ID", 'E4 TB Allocation Details'!$A$18:$L$18, 0),FALSE), 'E2 Allocators'!$B$15:$W$358, MATCH('O5 Details by Class &amp; Accounts'!AH$18, 'E2 Allocators'!$B$15:$W$15, 0),FALSE)*$G158), 0, VLOOKUP(VLOOKUP($A158, 'E4 TB Allocation Details'!$A$18:$L$214, MATCH("Customer ID", 'E4 TB Allocation Details'!$A$18:$L$18, 0),FALSE), 'E2 Allocators'!$B$15:$W$358, MATCH('O5 Details by Class &amp; Accounts'!AH$18, 'E2 Allocators'!$B$15:$W$15, 0),FALSE)*$G158)</f>
        <v>0</v>
      </c>
      <c r="AI158" s="1322">
        <f>IF(ISERROR(VLOOKUP(VLOOKUP($A158, 'E4 TB Allocation Details'!$A$18:$L$214, MATCH("Customer ID", 'E4 TB Allocation Details'!$A$18:$L$18, 0),FALSE), 'E2 Allocators'!$B$15:$W$358, MATCH('O5 Details by Class &amp; Accounts'!AI$18, 'E2 Allocators'!$B$15:$W$15, 0),FALSE)*$G158), 0, VLOOKUP(VLOOKUP($A158, 'E4 TB Allocation Details'!$A$18:$L$214, MATCH("Customer ID", 'E4 TB Allocation Details'!$A$18:$L$18, 0),FALSE), 'E2 Allocators'!$B$15:$W$358, MATCH('O5 Details by Class &amp; Accounts'!AI$18, 'E2 Allocators'!$B$15:$W$15, 0),FALSE)*$G158)</f>
        <v>3.4087234676344926</v>
      </c>
      <c r="AJ158" s="1322">
        <f>IF(ISERROR(VLOOKUP(VLOOKUP($A158, 'E4 TB Allocation Details'!$A$18:$L$214, MATCH("Customer ID", 'E4 TB Allocation Details'!$A$18:$L$18, 0),FALSE), 'E2 Allocators'!$B$15:$W$358, MATCH('O5 Details by Class &amp; Accounts'!AJ$18, 'E2 Allocators'!$B$15:$W$15, 0),FALSE)*$G158), 0, VLOOKUP(VLOOKUP($A158, 'E4 TB Allocation Details'!$A$18:$L$214, MATCH("Customer ID", 'E4 TB Allocation Details'!$A$18:$L$18, 0),FALSE), 'E2 Allocators'!$B$15:$W$358, MATCH('O5 Details by Class &amp; Accounts'!AJ$18, 'E2 Allocators'!$B$15:$W$15, 0),FALSE)*$G158)</f>
        <v>3118.8170539933426</v>
      </c>
      <c r="AK158" s="1322">
        <f>IF(ISERROR(VLOOKUP(VLOOKUP($A158, 'E4 TB Allocation Details'!$A$18:$L$214, MATCH("Customer ID", 'E4 TB Allocation Details'!$A$18:$L$18, 0),FALSE), 'E2 Allocators'!$B$15:$W$358, MATCH('O5 Details by Class &amp; Accounts'!AK$18, 'E2 Allocators'!$B$15:$W$15, 0),FALSE)*$G158), 0, VLOOKUP(VLOOKUP($A158, 'E4 TB Allocation Details'!$A$18:$L$214, MATCH("Customer ID", 'E4 TB Allocation Details'!$A$18:$L$18, 0),FALSE), 'E2 Allocators'!$B$15:$W$358, MATCH('O5 Details by Class &amp; Accounts'!AK$18, 'E2 Allocators'!$B$15:$W$15, 0),FALSE)*$G158)</f>
        <v>0</v>
      </c>
      <c r="AL158" s="1322">
        <f>IF(ISERROR(VLOOKUP(VLOOKUP($A158, 'E4 TB Allocation Details'!$A$18:$L$214, MATCH("Customer ID", 'E4 TB Allocation Details'!$A$18:$L$18, 0),FALSE), 'E2 Allocators'!$B$15:$W$358, MATCH('O5 Details by Class &amp; Accounts'!AL$18, 'E2 Allocators'!$B$15:$W$15, 0),FALSE)*$G158), 0, VLOOKUP(VLOOKUP($A158, 'E4 TB Allocation Details'!$A$18:$L$214, MATCH("Customer ID", 'E4 TB Allocation Details'!$A$18:$L$18, 0),FALSE), 'E2 Allocators'!$B$15:$W$358, MATCH('O5 Details by Class &amp; Accounts'!AL$18, 'E2 Allocators'!$B$15:$W$15, 0),FALSE)*$G158)</f>
        <v>88.626810158496824</v>
      </c>
      <c r="AM158" s="1322">
        <f>IF(ISERROR(VLOOKUP(VLOOKUP($A158, 'E4 TB Allocation Details'!$A$18:$L$214, MATCH("Customer ID", 'E4 TB Allocation Details'!$A$18:$L$18, 0),FALSE), 'E2 Allocators'!$B$15:$W$358, MATCH('O5 Details by Class &amp; Accounts'!AM$18, 'E2 Allocators'!$B$15:$W$15, 0),FALSE)*$G158), 0, VLOOKUP(VLOOKUP($A158, 'E4 TB Allocation Details'!$A$18:$L$214, MATCH("Customer ID", 'E4 TB Allocation Details'!$A$18:$L$18, 0),FALSE), 'E2 Allocators'!$B$15:$W$358, MATCH('O5 Details by Class &amp; Accounts'!AM$18, 'E2 Allocators'!$B$15:$W$15, 0),FALSE)*$G158)</f>
        <v>0</v>
      </c>
      <c r="AN158" s="1322">
        <f>IF(ISERROR(VLOOKUP(VLOOKUP($A158, 'E4 TB Allocation Details'!$A$18:$L$214, MATCH("Customer ID", 'E4 TB Allocation Details'!$A$18:$L$18, 0),FALSE), 'E2 Allocators'!$B$15:$W$358, MATCH('O5 Details by Class &amp; Accounts'!AN$18, 'E2 Allocators'!$B$15:$W$15, 0),FALSE)*$G158), 0, VLOOKUP(VLOOKUP($A158, 'E4 TB Allocation Details'!$A$18:$L$214, MATCH("Customer ID", 'E4 TB Allocation Details'!$A$18:$L$18, 0),FALSE), 'E2 Allocators'!$B$15:$W$358, MATCH('O5 Details by Class &amp; Accounts'!AN$18, 'E2 Allocators'!$B$15:$W$15, 0),FALSE)*$G158)</f>
        <v>0</v>
      </c>
      <c r="AO158" s="1322">
        <f>IF(ISERROR(VLOOKUP(VLOOKUP($A158, 'E4 TB Allocation Details'!$A$18:$L$214, MATCH("Customer ID", 'E4 TB Allocation Details'!$A$18:$L$18, 0),FALSE), 'E2 Allocators'!$B$15:$W$358, MATCH('O5 Details by Class &amp; Accounts'!AO$18, 'E2 Allocators'!$B$15:$W$15, 0),FALSE)*$G158), 0, VLOOKUP(VLOOKUP($A158, 'E4 TB Allocation Details'!$A$18:$L$214, MATCH("Customer ID", 'E4 TB Allocation Details'!$A$18:$L$18, 0),FALSE), 'E2 Allocators'!$B$15:$W$358, MATCH('O5 Details by Class &amp; Accounts'!AO$18, 'E2 Allocators'!$B$15:$W$15, 0),FALSE)*$G158)</f>
        <v>0</v>
      </c>
      <c r="AP158" s="1322">
        <f>IF(ISERROR(VLOOKUP(VLOOKUP($A158, 'E4 TB Allocation Details'!$A$18:$L$214, MATCH("Customer ID", 'E4 TB Allocation Details'!$A$18:$L$18, 0),FALSE), 'E2 Allocators'!$B$15:$W$358, MATCH('O5 Details by Class &amp; Accounts'!AP$18, 'E2 Allocators'!$B$15:$W$15, 0),FALSE)*$G158), 0, VLOOKUP(VLOOKUP($A158, 'E4 TB Allocation Details'!$A$18:$L$214, MATCH("Customer ID", 'E4 TB Allocation Details'!$A$18:$L$18, 0),FALSE), 'E2 Allocators'!$B$15:$W$358, MATCH('O5 Details by Class &amp; Accounts'!AP$18, 'E2 Allocators'!$B$15:$W$15, 0),FALSE)*$G158)</f>
        <v>0</v>
      </c>
      <c r="AQ158" s="1322">
        <f>IF(ISERROR(VLOOKUP(VLOOKUP($A158, 'E4 TB Allocation Details'!$A$18:$L$214, MATCH("Customer ID", 'E4 TB Allocation Details'!$A$18:$L$18, 0),FALSE), 'E2 Allocators'!$B$15:$W$358, MATCH('O5 Details by Class &amp; Accounts'!AQ$18, 'E2 Allocators'!$B$15:$W$15, 0),FALSE)*$G158), 0, VLOOKUP(VLOOKUP($A158, 'E4 TB Allocation Details'!$A$18:$L$214, MATCH("Customer ID", 'E4 TB Allocation Details'!$A$18:$L$18, 0),FALSE), 'E2 Allocators'!$B$15:$W$358, MATCH('O5 Details by Class &amp; Accounts'!AQ$18, 'E2 Allocators'!$B$15:$W$15, 0),FALSE)*$G158)</f>
        <v>0</v>
      </c>
      <c r="AR158" s="1322">
        <f>IF(ISERROR(VLOOKUP(VLOOKUP($A158, 'E4 TB Allocation Details'!$A$18:$L$214, MATCH("Customer ID", 'E4 TB Allocation Details'!$A$18:$L$18, 0),FALSE), 'E2 Allocators'!$B$15:$W$358, MATCH('O5 Details by Class &amp; Accounts'!AR$18, 'E2 Allocators'!$B$15:$W$15, 0),FALSE)*$G158), 0, VLOOKUP(VLOOKUP($A158, 'E4 TB Allocation Details'!$A$18:$L$214, MATCH("Customer ID", 'E4 TB Allocation Details'!$A$18:$L$18, 0),FALSE), 'E2 Allocators'!$B$15:$W$358, MATCH('O5 Details by Class &amp; Accounts'!AR$18, 'E2 Allocators'!$B$15:$W$15, 0),FALSE)*$G158)</f>
        <v>0</v>
      </c>
      <c r="AS158" s="1322">
        <f>IF(ISERROR(VLOOKUP(VLOOKUP($A158, 'E4 TB Allocation Details'!$A$18:$L$214, MATCH("Customer ID", 'E4 TB Allocation Details'!$A$18:$L$18, 0),FALSE), 'E2 Allocators'!$B$15:$W$358, MATCH('O5 Details by Class &amp; Accounts'!AS$18, 'E2 Allocators'!$B$15:$W$15, 0),FALSE)*$G158), 0, VLOOKUP(VLOOKUP($A158, 'E4 TB Allocation Details'!$A$18:$L$214, MATCH("Customer ID", 'E4 TB Allocation Details'!$A$18:$L$18, 0),FALSE), 'E2 Allocators'!$B$15:$W$358, MATCH('O5 Details by Class &amp; Accounts'!AS$18, 'E2 Allocators'!$B$15:$W$15, 0),FALSE)*$G158)</f>
        <v>0</v>
      </c>
      <c r="AT158" s="1322">
        <f>IF(ISERROR(VLOOKUP(VLOOKUP($A158, 'E4 TB Allocation Details'!$A$18:$L$214, MATCH("Customer ID", 'E4 TB Allocation Details'!$A$18:$L$18, 0),FALSE), 'E2 Allocators'!$B$15:$W$358, MATCH('O5 Details by Class &amp; Accounts'!AT$18, 'E2 Allocators'!$B$15:$W$15, 0),FALSE)*$G158), 0, VLOOKUP(VLOOKUP($A158, 'E4 TB Allocation Details'!$A$18:$L$214, MATCH("Customer ID", 'E4 TB Allocation Details'!$A$18:$L$18, 0),FALSE), 'E2 Allocators'!$B$15:$W$358, MATCH('O5 Details by Class &amp; Accounts'!AT$18, 'E2 Allocators'!$B$15:$W$15, 0),FALSE)*$G158)</f>
        <v>0</v>
      </c>
      <c r="AU158" s="1322">
        <f>IF(ISERROR(VLOOKUP(VLOOKUP($A158, 'E4 TB Allocation Details'!$A$18:$L$214, MATCH("Customer ID", 'E4 TB Allocation Details'!$A$18:$L$18, 0),FALSE), 'E2 Allocators'!$B$15:$W$358, MATCH('O5 Details by Class &amp; Accounts'!AU$18, 'E2 Allocators'!$B$15:$W$15, 0),FALSE)*$G158), 0, VLOOKUP(VLOOKUP($A158, 'E4 TB Allocation Details'!$A$18:$L$214, MATCH("Customer ID", 'E4 TB Allocation Details'!$A$18:$L$18, 0),FALSE), 'E2 Allocators'!$B$15:$W$358, MATCH('O5 Details by Class &amp; Accounts'!AU$18, 'E2 Allocators'!$B$15:$W$15, 0),FALSE)*$G158)</f>
        <v>0</v>
      </c>
      <c r="AV158" s="1322">
        <f>IF(ISERROR(VLOOKUP(VLOOKUP($A158, 'E4 TB Allocation Details'!$A$18:$L$214, MATCH("Customer ID", 'E4 TB Allocation Details'!$A$18:$L$18, 0),FALSE), 'E2 Allocators'!$B$15:$W$358, MATCH('O5 Details by Class &amp; Accounts'!AV$18, 'E2 Allocators'!$B$15:$W$15, 0),FALSE)*$G158), 0, VLOOKUP(VLOOKUP($A158, 'E4 TB Allocation Details'!$A$18:$L$214, MATCH("Customer ID", 'E4 TB Allocation Details'!$A$18:$L$18, 0),FALSE), 'E2 Allocators'!$B$15:$W$358, MATCH('O5 Details by Class &amp; Accounts'!AV$18, 'E2 Allocators'!$B$15:$W$15, 0),FALSE)*$G158)</f>
        <v>0</v>
      </c>
      <c r="AW158" s="1322">
        <f>IF(ISERROR(VLOOKUP(VLOOKUP($A158, 'E4 TB Allocation Details'!$A$18:$L$214, MATCH("Customer ID", 'E4 TB Allocation Details'!$A$18:$L$18, 0),FALSE), 'E2 Allocators'!$B$15:$W$358, MATCH('O5 Details by Class &amp; Accounts'!AW$18, 'E2 Allocators'!$B$15:$W$15, 0),FALSE)*$G158), 0, VLOOKUP(VLOOKUP($A158, 'E4 TB Allocation Details'!$A$18:$L$214, MATCH("Customer ID", 'E4 TB Allocation Details'!$A$18:$L$18, 0),FALSE), 'E2 Allocators'!$B$15:$W$358, MATCH('O5 Details by Class &amp; Accounts'!AW$18, 'E2 Allocators'!$B$15:$W$15, 0),FALSE)*$G158)</f>
        <v>0</v>
      </c>
      <c r="AX158" s="1322">
        <f t="shared" si="40"/>
        <v>36019.957993745942</v>
      </c>
      <c r="AY158" s="1322">
        <f>IF(ISERROR(VLOOKUP(VLOOKUP($A158, 'E4 TB Allocation Details'!$A$18:$L$214, MATCH("Misc ID", 'E4 TB Allocation Details'!$A$18:$L$18, 0),FALSE), 'E2 Allocators'!$B$15:$W$358, MATCH('O5 Details by Class &amp; Accounts'!AY$18, 'E2 Allocators'!$B$15:$W$15, 0),FALSE)*$E158), 0, VLOOKUP(VLOOKUP($A158, 'E4 TB Allocation Details'!$A$18:$L$214, MATCH("Misc ID", 'E4 TB Allocation Details'!$A$18:$L$18, 0),FALSE), 'E2 Allocators'!$B$15:$W$358, MATCH('O5 Details by Class &amp; Accounts'!AY$18, 'E2 Allocators'!$B$15:$W$15, 0),FALSE)*$E158)</f>
        <v>0</v>
      </c>
      <c r="AZ158" s="1322">
        <f>IF(ISERROR(VLOOKUP(VLOOKUP($A158, 'E4 TB Allocation Details'!$A$18:$L$214, MATCH("Misc ID", 'E4 TB Allocation Details'!$A$18:$L$18, 0),FALSE), 'E2 Allocators'!$B$15:$W$358, MATCH('O5 Details by Class &amp; Accounts'!AZ$18, 'E2 Allocators'!$B$15:$W$15, 0),FALSE)*$E158), 0, VLOOKUP(VLOOKUP($A158, 'E4 TB Allocation Details'!$A$18:$L$214, MATCH("Misc ID", 'E4 TB Allocation Details'!$A$18:$L$18, 0),FALSE), 'E2 Allocators'!$B$15:$W$358, MATCH('O5 Details by Class &amp; Accounts'!AZ$18, 'E2 Allocators'!$B$15:$W$15, 0),FALSE)*$E158)</f>
        <v>0</v>
      </c>
      <c r="BA158" s="1322">
        <f>IF(ISERROR(VLOOKUP(VLOOKUP($A158, 'E4 TB Allocation Details'!$A$18:$L$214, MATCH("Misc ID", 'E4 TB Allocation Details'!$A$18:$L$18, 0),FALSE), 'E2 Allocators'!$B$15:$W$358, MATCH('O5 Details by Class &amp; Accounts'!BA$18, 'E2 Allocators'!$B$15:$W$15, 0),FALSE)*$E158), 0, VLOOKUP(VLOOKUP($A158, 'E4 TB Allocation Details'!$A$18:$L$214, MATCH("Misc ID", 'E4 TB Allocation Details'!$A$18:$L$18, 0),FALSE), 'E2 Allocators'!$B$15:$W$358, MATCH('O5 Details by Class &amp; Accounts'!BA$18, 'E2 Allocators'!$B$15:$W$15, 0),FALSE)*$E158)</f>
        <v>0</v>
      </c>
      <c r="BB158" s="1322">
        <f>IF(ISERROR(VLOOKUP(VLOOKUP($A158, 'E4 TB Allocation Details'!$A$18:$L$214, MATCH("Misc ID", 'E4 TB Allocation Details'!$A$18:$L$18, 0),FALSE), 'E2 Allocators'!$B$15:$W$358, MATCH('O5 Details by Class &amp; Accounts'!BB$18, 'E2 Allocators'!$B$15:$W$15, 0),FALSE)*$E158), 0, VLOOKUP(VLOOKUP($A158, 'E4 TB Allocation Details'!$A$18:$L$214, MATCH("Misc ID", 'E4 TB Allocation Details'!$A$18:$L$18, 0),FALSE), 'E2 Allocators'!$B$15:$W$358, MATCH('O5 Details by Class &amp; Accounts'!BB$18, 'E2 Allocators'!$B$15:$W$15, 0),FALSE)*$E158)</f>
        <v>0</v>
      </c>
      <c r="BC158" s="1322">
        <f>IF(ISERROR(VLOOKUP(VLOOKUP($A158, 'E4 TB Allocation Details'!$A$18:$L$214, MATCH("Misc ID", 'E4 TB Allocation Details'!$A$18:$L$18, 0),FALSE), 'E2 Allocators'!$B$15:$W$358, MATCH('O5 Details by Class &amp; Accounts'!BC$18, 'E2 Allocators'!$B$15:$W$15, 0),FALSE)*$E158), 0, VLOOKUP(VLOOKUP($A158, 'E4 TB Allocation Details'!$A$18:$L$214, MATCH("Misc ID", 'E4 TB Allocation Details'!$A$18:$L$18, 0),FALSE), 'E2 Allocators'!$B$15:$W$358, MATCH('O5 Details by Class &amp; Accounts'!BC$18, 'E2 Allocators'!$B$15:$W$15, 0),FALSE)*$E158)</f>
        <v>0</v>
      </c>
      <c r="BD158" s="1322">
        <f>IF(ISERROR(VLOOKUP(VLOOKUP($A158, 'E4 TB Allocation Details'!$A$18:$L$214, MATCH("Misc ID", 'E4 TB Allocation Details'!$A$18:$L$18, 0),FALSE), 'E2 Allocators'!$B$15:$W$358, MATCH('O5 Details by Class &amp; Accounts'!BD$18, 'E2 Allocators'!$B$15:$W$15, 0),FALSE)*$E158), 0, VLOOKUP(VLOOKUP($A158, 'E4 TB Allocation Details'!$A$18:$L$214, MATCH("Misc ID", 'E4 TB Allocation Details'!$A$18:$L$18, 0),FALSE), 'E2 Allocators'!$B$15:$W$358, MATCH('O5 Details by Class &amp; Accounts'!BD$18, 'E2 Allocators'!$B$15:$W$15, 0),FALSE)*$E158)</f>
        <v>0</v>
      </c>
      <c r="BE158" s="1322">
        <f>IF(ISERROR(VLOOKUP(VLOOKUP($A158, 'E4 TB Allocation Details'!$A$18:$L$214, MATCH("Misc ID", 'E4 TB Allocation Details'!$A$18:$L$18, 0),FALSE), 'E2 Allocators'!$B$15:$W$358, MATCH('O5 Details by Class &amp; Accounts'!BE$18, 'E2 Allocators'!$B$15:$W$15, 0),FALSE)*$E158), 0, VLOOKUP(VLOOKUP($A158, 'E4 TB Allocation Details'!$A$18:$L$214, MATCH("Misc ID", 'E4 TB Allocation Details'!$A$18:$L$18, 0),FALSE), 'E2 Allocators'!$B$15:$W$358, MATCH('O5 Details by Class &amp; Accounts'!BE$18, 'E2 Allocators'!$B$15:$W$15, 0),FALSE)*$E158)</f>
        <v>0</v>
      </c>
      <c r="BF158" s="1322">
        <f>IF(ISERROR(VLOOKUP(VLOOKUP($A158, 'E4 TB Allocation Details'!$A$18:$L$214, MATCH("Misc ID", 'E4 TB Allocation Details'!$A$18:$L$18, 0),FALSE), 'E2 Allocators'!$B$15:$W$358, MATCH('O5 Details by Class &amp; Accounts'!BF$18, 'E2 Allocators'!$B$15:$W$15, 0),FALSE)*$E158), 0, VLOOKUP(VLOOKUP($A158, 'E4 TB Allocation Details'!$A$18:$L$214, MATCH("Misc ID", 'E4 TB Allocation Details'!$A$18:$L$18, 0),FALSE), 'E2 Allocators'!$B$15:$W$358, MATCH('O5 Details by Class &amp; Accounts'!BF$18, 'E2 Allocators'!$B$15:$W$15, 0),FALSE)*$E158)</f>
        <v>0</v>
      </c>
      <c r="BG158" s="1322">
        <f>IF(ISERROR(VLOOKUP(VLOOKUP($A158, 'E4 TB Allocation Details'!$A$18:$L$214, MATCH("Misc ID", 'E4 TB Allocation Details'!$A$18:$L$18, 0),FALSE), 'E2 Allocators'!$B$15:$W$358, MATCH('O5 Details by Class &amp; Accounts'!BG$18, 'E2 Allocators'!$B$15:$W$15, 0),FALSE)*$E158), 0, VLOOKUP(VLOOKUP($A158, 'E4 TB Allocation Details'!$A$18:$L$214, MATCH("Misc ID", 'E4 TB Allocation Details'!$A$18:$L$18, 0),FALSE), 'E2 Allocators'!$B$15:$W$358, MATCH('O5 Details by Class &amp; Accounts'!BG$18, 'E2 Allocators'!$B$15:$W$15, 0),FALSE)*$E158)</f>
        <v>0</v>
      </c>
      <c r="BH158" s="1322">
        <f>IF(ISERROR(VLOOKUP(VLOOKUP($A158, 'E4 TB Allocation Details'!$A$18:$L$214, MATCH("Misc ID", 'E4 TB Allocation Details'!$A$18:$L$18, 0),FALSE), 'E2 Allocators'!$B$15:$W$358, MATCH('O5 Details by Class &amp; Accounts'!BH$18, 'E2 Allocators'!$B$15:$W$15, 0),FALSE)*$E158), 0, VLOOKUP(VLOOKUP($A158, 'E4 TB Allocation Details'!$A$18:$L$214, MATCH("Misc ID", 'E4 TB Allocation Details'!$A$18:$L$18, 0),FALSE), 'E2 Allocators'!$B$15:$W$358, MATCH('O5 Details by Class &amp; Accounts'!BH$18, 'E2 Allocators'!$B$15:$W$15, 0),FALSE)*$E158)</f>
        <v>0</v>
      </c>
      <c r="BI158" s="1322">
        <f>IF(ISERROR(VLOOKUP(VLOOKUP($A158, 'E4 TB Allocation Details'!$A$18:$L$214, MATCH("Misc ID", 'E4 TB Allocation Details'!$A$18:$L$18, 0),FALSE), 'E2 Allocators'!$B$15:$W$358, MATCH('O5 Details by Class &amp; Accounts'!BI$18, 'E2 Allocators'!$B$15:$W$15, 0),FALSE)*$E158), 0, VLOOKUP(VLOOKUP($A158, 'E4 TB Allocation Details'!$A$18:$L$214, MATCH("Misc ID", 'E4 TB Allocation Details'!$A$18:$L$18, 0),FALSE), 'E2 Allocators'!$B$15:$W$358, MATCH('O5 Details by Class &amp; Accounts'!BI$18, 'E2 Allocators'!$B$15:$W$15, 0),FALSE)*$E158)</f>
        <v>0</v>
      </c>
      <c r="BJ158" s="1322">
        <f>IF(ISERROR(VLOOKUP(VLOOKUP($A158, 'E4 TB Allocation Details'!$A$18:$L$214, MATCH("Misc ID", 'E4 TB Allocation Details'!$A$18:$L$18, 0),FALSE), 'E2 Allocators'!$B$15:$W$358, MATCH('O5 Details by Class &amp; Accounts'!BJ$18, 'E2 Allocators'!$B$15:$W$15, 0),FALSE)*$E158), 0, VLOOKUP(VLOOKUP($A158, 'E4 TB Allocation Details'!$A$18:$L$214, MATCH("Misc ID", 'E4 TB Allocation Details'!$A$18:$L$18, 0),FALSE), 'E2 Allocators'!$B$15:$W$358, MATCH('O5 Details by Class &amp; Accounts'!BJ$18, 'E2 Allocators'!$B$15:$W$15, 0),FALSE)*$E158)</f>
        <v>0</v>
      </c>
      <c r="BK158" s="1322">
        <f>IF(ISERROR(VLOOKUP(VLOOKUP($A158, 'E4 TB Allocation Details'!$A$18:$L$214, MATCH("Misc ID", 'E4 TB Allocation Details'!$A$18:$L$18, 0),FALSE), 'E2 Allocators'!$B$15:$W$358, MATCH('O5 Details by Class &amp; Accounts'!BK$18, 'E2 Allocators'!$B$15:$W$15, 0),FALSE)*$E158), 0, VLOOKUP(VLOOKUP($A158, 'E4 TB Allocation Details'!$A$18:$L$214, MATCH("Misc ID", 'E4 TB Allocation Details'!$A$18:$L$18, 0),FALSE), 'E2 Allocators'!$B$15:$W$358, MATCH('O5 Details by Class &amp; Accounts'!BK$18, 'E2 Allocators'!$B$15:$W$15, 0),FALSE)*$E158)</f>
        <v>0</v>
      </c>
      <c r="BL158" s="1322">
        <f>IF(ISERROR(VLOOKUP(VLOOKUP($A158, 'E4 TB Allocation Details'!$A$18:$L$214, MATCH("Misc ID", 'E4 TB Allocation Details'!$A$18:$L$18, 0),FALSE), 'E2 Allocators'!$B$15:$W$358, MATCH('O5 Details by Class &amp; Accounts'!BL$18, 'E2 Allocators'!$B$15:$W$15, 0),FALSE)*$E158), 0, VLOOKUP(VLOOKUP($A158, 'E4 TB Allocation Details'!$A$18:$L$214, MATCH("Misc ID", 'E4 TB Allocation Details'!$A$18:$L$18, 0),FALSE), 'E2 Allocators'!$B$15:$W$358, MATCH('O5 Details by Class &amp; Accounts'!BL$18, 'E2 Allocators'!$B$15:$W$15, 0),FALSE)*$E158)</f>
        <v>0</v>
      </c>
      <c r="BM158" s="1322">
        <f>IF(ISERROR(VLOOKUP(VLOOKUP($A158, 'E4 TB Allocation Details'!$A$18:$L$214, MATCH("Misc ID", 'E4 TB Allocation Details'!$A$18:$L$18, 0),FALSE), 'E2 Allocators'!$B$15:$W$358, MATCH('O5 Details by Class &amp; Accounts'!BM$18, 'E2 Allocators'!$B$15:$W$15, 0),FALSE)*$E158), 0, VLOOKUP(VLOOKUP($A158, 'E4 TB Allocation Details'!$A$18:$L$214, MATCH("Misc ID", 'E4 TB Allocation Details'!$A$18:$L$18, 0),FALSE), 'E2 Allocators'!$B$15:$W$358, MATCH('O5 Details by Class &amp; Accounts'!BM$18, 'E2 Allocators'!$B$15:$W$15, 0),FALSE)*$E158)</f>
        <v>0</v>
      </c>
      <c r="BN158" s="1322">
        <f>IF(ISERROR(VLOOKUP(VLOOKUP($A158, 'E4 TB Allocation Details'!$A$18:$L$214, MATCH("Misc ID", 'E4 TB Allocation Details'!$A$18:$L$18, 0),FALSE), 'E2 Allocators'!$B$15:$W$358, MATCH('O5 Details by Class &amp; Accounts'!BN$18, 'E2 Allocators'!$B$15:$W$15, 0),FALSE)*$E158), 0, VLOOKUP(VLOOKUP($A158, 'E4 TB Allocation Details'!$A$18:$L$214, MATCH("Misc ID", 'E4 TB Allocation Details'!$A$18:$L$18, 0),FALSE), 'E2 Allocators'!$B$15:$W$358, MATCH('O5 Details by Class &amp; Accounts'!BN$18, 'E2 Allocators'!$B$15:$W$15, 0),FALSE)*$E158)</f>
        <v>0</v>
      </c>
      <c r="BO158" s="1322">
        <f>IF(ISERROR(VLOOKUP(VLOOKUP($A158, 'E4 TB Allocation Details'!$A$18:$L$214, MATCH("Misc ID", 'E4 TB Allocation Details'!$A$18:$L$18, 0),FALSE), 'E2 Allocators'!$B$15:$W$358, MATCH('O5 Details by Class &amp; Accounts'!BO$18, 'E2 Allocators'!$B$15:$W$15, 0),FALSE)*$E158), 0, VLOOKUP(VLOOKUP($A158, 'E4 TB Allocation Details'!$A$18:$L$214, MATCH("Misc ID", 'E4 TB Allocation Details'!$A$18:$L$18, 0),FALSE), 'E2 Allocators'!$B$15:$W$358, MATCH('O5 Details by Class &amp; Accounts'!BO$18, 'E2 Allocators'!$B$15:$W$15, 0),FALSE)*$E158)</f>
        <v>0</v>
      </c>
      <c r="BP158" s="1322">
        <f>IF(ISERROR(VLOOKUP(VLOOKUP($A158, 'E4 TB Allocation Details'!$A$18:$L$214, MATCH("Misc ID", 'E4 TB Allocation Details'!$A$18:$L$18, 0),FALSE), 'E2 Allocators'!$B$15:$W$358, MATCH('O5 Details by Class &amp; Accounts'!BP$18, 'E2 Allocators'!$B$15:$W$15, 0),FALSE)*$E158), 0, VLOOKUP(VLOOKUP($A158, 'E4 TB Allocation Details'!$A$18:$L$214, MATCH("Misc ID", 'E4 TB Allocation Details'!$A$18:$L$18, 0),FALSE), 'E2 Allocators'!$B$15:$W$358, MATCH('O5 Details by Class &amp; Accounts'!BP$18, 'E2 Allocators'!$B$15:$W$15, 0),FALSE)*$E158)</f>
        <v>0</v>
      </c>
      <c r="BQ158" s="1322">
        <f>IF(ISERROR(VLOOKUP(VLOOKUP($A158, 'E4 TB Allocation Details'!$A$18:$L$214, MATCH("Misc ID", 'E4 TB Allocation Details'!$A$18:$L$18, 0),FALSE), 'E2 Allocators'!$B$15:$W$358, MATCH('O5 Details by Class &amp; Accounts'!BQ$18, 'E2 Allocators'!$B$15:$W$15, 0),FALSE)*$E158), 0, VLOOKUP(VLOOKUP($A158, 'E4 TB Allocation Details'!$A$18:$L$214, MATCH("Misc ID", 'E4 TB Allocation Details'!$A$18:$L$18, 0),FALSE), 'E2 Allocators'!$B$15:$W$358, MATCH('O5 Details by Class &amp; Accounts'!BQ$18, 'E2 Allocators'!$B$15:$W$15, 0),FALSE)*$E158)</f>
        <v>0</v>
      </c>
      <c r="BR158" s="1322">
        <f>IF(ISERROR(VLOOKUP(VLOOKUP($A158, 'E4 TB Allocation Details'!$A$18:$L$214, MATCH("Misc ID", 'E4 TB Allocation Details'!$A$18:$L$18, 0),FALSE), 'E2 Allocators'!$B$15:$W$358, MATCH('O5 Details by Class &amp; Accounts'!BR$18, 'E2 Allocators'!$B$15:$W$15, 0),FALSE)*$E158), 0, VLOOKUP(VLOOKUP($A158, 'E4 TB Allocation Details'!$A$18:$L$214, MATCH("Misc ID", 'E4 TB Allocation Details'!$A$18:$L$18, 0),FALSE), 'E2 Allocators'!$B$15:$W$358, MATCH('O5 Details by Class &amp; Accounts'!BR$18, 'E2 Allocators'!$B$15:$W$15, 0),FALSE)*$E158)</f>
        <v>0</v>
      </c>
      <c r="BS158" s="1322">
        <f t="shared" si="41"/>
        <v>0</v>
      </c>
      <c r="BT158" s="1322">
        <f>IF(ISERROR(VLOOKUP(VLOOKUP($A158, 'E4 TB Allocation Details'!$A$18:$L$214, MATCH("A &amp; G ID", 'E4 TB Allocation Details'!$A$18:$L$18, 0),FALSE), 'E2 Allocators'!$B$15:$W$358, MATCH('O5 Details by Class &amp; Accounts'!BT$18, 'E2 Allocators'!$B$15:$W$15, 0),FALSE)*$E158), 0, VLOOKUP(VLOOKUP($A158, 'E4 TB Allocation Details'!$A$18:$L$214, MATCH("A &amp; G ID", 'E4 TB Allocation Details'!$A$18:$L$18, 0),FALSE), 'E2 Allocators'!$B$15:$W$358, MATCH('O5 Details by Class &amp; Accounts'!BT$18, 'E2 Allocators'!$B$15:$W$15, 0),FALSE)*$E158)</f>
        <v>0</v>
      </c>
      <c r="BU158" s="1322">
        <f>IF(ISERROR(VLOOKUP(VLOOKUP($A158, 'E4 TB Allocation Details'!$A$18:$L$214, MATCH("A &amp; G ID", 'E4 TB Allocation Details'!$A$18:$L$18, 0),FALSE), 'E2 Allocators'!$B$15:$W$358, MATCH('O5 Details by Class &amp; Accounts'!BU$18, 'E2 Allocators'!$B$15:$W$15, 0),FALSE)*$E158), 0, VLOOKUP(VLOOKUP($A158, 'E4 TB Allocation Details'!$A$18:$L$214, MATCH("A &amp; G ID", 'E4 TB Allocation Details'!$A$18:$L$18, 0),FALSE), 'E2 Allocators'!$B$15:$W$358, MATCH('O5 Details by Class &amp; Accounts'!BU$18, 'E2 Allocators'!$B$15:$W$15, 0),FALSE)*$E158)</f>
        <v>0</v>
      </c>
      <c r="BV158" s="1322">
        <f>IF(ISERROR(VLOOKUP(VLOOKUP($A158, 'E4 TB Allocation Details'!$A$18:$L$214, MATCH("A &amp; G ID", 'E4 TB Allocation Details'!$A$18:$L$18, 0),FALSE), 'E2 Allocators'!$B$15:$W$358, MATCH('O5 Details by Class &amp; Accounts'!BV$18, 'E2 Allocators'!$B$15:$W$15, 0),FALSE)*$E158), 0, VLOOKUP(VLOOKUP($A158, 'E4 TB Allocation Details'!$A$18:$L$214, MATCH("A &amp; G ID", 'E4 TB Allocation Details'!$A$18:$L$18, 0),FALSE), 'E2 Allocators'!$B$15:$W$358, MATCH('O5 Details by Class &amp; Accounts'!BV$18, 'E2 Allocators'!$B$15:$W$15, 0),FALSE)*$E158)</f>
        <v>0</v>
      </c>
      <c r="BW158" s="1322">
        <f>IF(ISERROR(VLOOKUP(VLOOKUP($A158, 'E4 TB Allocation Details'!$A$18:$L$214, MATCH("A &amp; G ID", 'E4 TB Allocation Details'!$A$18:$L$18, 0),FALSE), 'E2 Allocators'!$B$15:$W$358, MATCH('O5 Details by Class &amp; Accounts'!BW$18, 'E2 Allocators'!$B$15:$W$15, 0),FALSE)*$E158), 0, VLOOKUP(VLOOKUP($A158, 'E4 TB Allocation Details'!$A$18:$L$214, MATCH("A &amp; G ID", 'E4 TB Allocation Details'!$A$18:$L$18, 0),FALSE), 'E2 Allocators'!$B$15:$W$358, MATCH('O5 Details by Class &amp; Accounts'!BW$18, 'E2 Allocators'!$B$15:$W$15, 0),FALSE)*$E158)</f>
        <v>0</v>
      </c>
      <c r="BX158" s="1322">
        <f>IF(ISERROR(VLOOKUP(VLOOKUP($A158, 'E4 TB Allocation Details'!$A$18:$L$214, MATCH("A &amp; G ID", 'E4 TB Allocation Details'!$A$18:$L$18, 0),FALSE), 'E2 Allocators'!$B$15:$W$358, MATCH('O5 Details by Class &amp; Accounts'!BX$18, 'E2 Allocators'!$B$15:$W$15, 0),FALSE)*$E158), 0, VLOOKUP(VLOOKUP($A158, 'E4 TB Allocation Details'!$A$18:$L$214, MATCH("A &amp; G ID", 'E4 TB Allocation Details'!$A$18:$L$18, 0),FALSE), 'E2 Allocators'!$B$15:$W$358, MATCH('O5 Details by Class &amp; Accounts'!BX$18, 'E2 Allocators'!$B$15:$W$15, 0),FALSE)*$E158)</f>
        <v>0</v>
      </c>
      <c r="BY158" s="1322">
        <f>IF(ISERROR(VLOOKUP(VLOOKUP($A158, 'E4 TB Allocation Details'!$A$18:$L$214, MATCH("A &amp; G ID", 'E4 TB Allocation Details'!$A$18:$L$18, 0),FALSE), 'E2 Allocators'!$B$15:$W$358, MATCH('O5 Details by Class &amp; Accounts'!BY$18, 'E2 Allocators'!$B$15:$W$15, 0),FALSE)*$E158), 0, VLOOKUP(VLOOKUP($A158, 'E4 TB Allocation Details'!$A$18:$L$214, MATCH("A &amp; G ID", 'E4 TB Allocation Details'!$A$18:$L$18, 0),FALSE), 'E2 Allocators'!$B$15:$W$358, MATCH('O5 Details by Class &amp; Accounts'!BY$18, 'E2 Allocators'!$B$15:$W$15, 0),FALSE)*$E158)</f>
        <v>0</v>
      </c>
      <c r="BZ158" s="1322">
        <f>IF(ISERROR(VLOOKUP(VLOOKUP($A158, 'E4 TB Allocation Details'!$A$18:$L$214, MATCH("A &amp; G ID", 'E4 TB Allocation Details'!$A$18:$L$18, 0),FALSE), 'E2 Allocators'!$B$15:$W$358, MATCH('O5 Details by Class &amp; Accounts'!BZ$18, 'E2 Allocators'!$B$15:$W$15, 0),FALSE)*$E158), 0, VLOOKUP(VLOOKUP($A158, 'E4 TB Allocation Details'!$A$18:$L$214, MATCH("A &amp; G ID", 'E4 TB Allocation Details'!$A$18:$L$18, 0),FALSE), 'E2 Allocators'!$B$15:$W$358, MATCH('O5 Details by Class &amp; Accounts'!BZ$18, 'E2 Allocators'!$B$15:$W$15, 0),FALSE)*$E158)</f>
        <v>0</v>
      </c>
      <c r="CA158" s="1322">
        <f>IF(ISERROR(VLOOKUP(VLOOKUP($A158, 'E4 TB Allocation Details'!$A$18:$L$214, MATCH("A &amp; G ID", 'E4 TB Allocation Details'!$A$18:$L$18, 0),FALSE), 'E2 Allocators'!$B$15:$W$358, MATCH('O5 Details by Class &amp; Accounts'!CA$18, 'E2 Allocators'!$B$15:$W$15, 0),FALSE)*$E158), 0, VLOOKUP(VLOOKUP($A158, 'E4 TB Allocation Details'!$A$18:$L$214, MATCH("A &amp; G ID", 'E4 TB Allocation Details'!$A$18:$L$18, 0),FALSE), 'E2 Allocators'!$B$15:$W$358, MATCH('O5 Details by Class &amp; Accounts'!CA$18, 'E2 Allocators'!$B$15:$W$15, 0),FALSE)*$E158)</f>
        <v>0</v>
      </c>
      <c r="CB158" s="1322">
        <f>IF(ISERROR(VLOOKUP(VLOOKUP($A158, 'E4 TB Allocation Details'!$A$18:$L$214, MATCH("A &amp; G ID", 'E4 TB Allocation Details'!$A$18:$L$18, 0),FALSE), 'E2 Allocators'!$B$15:$W$358, MATCH('O5 Details by Class &amp; Accounts'!CB$18, 'E2 Allocators'!$B$15:$W$15, 0),FALSE)*$E158), 0, VLOOKUP(VLOOKUP($A158, 'E4 TB Allocation Details'!$A$18:$L$214, MATCH("A &amp; G ID", 'E4 TB Allocation Details'!$A$18:$L$18, 0),FALSE), 'E2 Allocators'!$B$15:$W$358, MATCH('O5 Details by Class &amp; Accounts'!CB$18, 'E2 Allocators'!$B$15:$W$15, 0),FALSE)*$E158)</f>
        <v>0</v>
      </c>
      <c r="CC158" s="1322">
        <f>IF(ISERROR(VLOOKUP(VLOOKUP($A158, 'E4 TB Allocation Details'!$A$18:$L$214, MATCH("A &amp; G ID", 'E4 TB Allocation Details'!$A$18:$L$18, 0),FALSE), 'E2 Allocators'!$B$15:$W$358, MATCH('O5 Details by Class &amp; Accounts'!CC$18, 'E2 Allocators'!$B$15:$W$15, 0),FALSE)*$E158), 0, VLOOKUP(VLOOKUP($A158, 'E4 TB Allocation Details'!$A$18:$L$214, MATCH("A &amp; G ID", 'E4 TB Allocation Details'!$A$18:$L$18, 0),FALSE), 'E2 Allocators'!$B$15:$W$358, MATCH('O5 Details by Class &amp; Accounts'!CC$18, 'E2 Allocators'!$B$15:$W$15, 0),FALSE)*$E158)</f>
        <v>0</v>
      </c>
      <c r="CD158" s="1322">
        <f>IF(ISERROR(VLOOKUP(VLOOKUP($A158, 'E4 TB Allocation Details'!$A$18:$L$214, MATCH("A &amp; G ID", 'E4 TB Allocation Details'!$A$18:$L$18, 0),FALSE), 'E2 Allocators'!$B$15:$W$358, MATCH('O5 Details by Class &amp; Accounts'!CD$18, 'E2 Allocators'!$B$15:$W$15, 0),FALSE)*$E158), 0, VLOOKUP(VLOOKUP($A158, 'E4 TB Allocation Details'!$A$18:$L$214, MATCH("A &amp; G ID", 'E4 TB Allocation Details'!$A$18:$L$18, 0),FALSE), 'E2 Allocators'!$B$15:$W$358, MATCH('O5 Details by Class &amp; Accounts'!CD$18, 'E2 Allocators'!$B$15:$W$15, 0),FALSE)*$E158)</f>
        <v>0</v>
      </c>
      <c r="CE158" s="1322">
        <f>IF(ISERROR(VLOOKUP(VLOOKUP($A158, 'E4 TB Allocation Details'!$A$18:$L$214, MATCH("A &amp; G ID", 'E4 TB Allocation Details'!$A$18:$L$18, 0),FALSE), 'E2 Allocators'!$B$15:$W$358, MATCH('O5 Details by Class &amp; Accounts'!CE$18, 'E2 Allocators'!$B$15:$W$15, 0),FALSE)*$E158), 0, VLOOKUP(VLOOKUP($A158, 'E4 TB Allocation Details'!$A$18:$L$214, MATCH("A &amp; G ID", 'E4 TB Allocation Details'!$A$18:$L$18, 0),FALSE), 'E2 Allocators'!$B$15:$W$358, MATCH('O5 Details by Class &amp; Accounts'!CE$18, 'E2 Allocators'!$B$15:$W$15, 0),FALSE)*$E158)</f>
        <v>0</v>
      </c>
      <c r="CF158" s="1322">
        <f>IF(ISERROR(VLOOKUP(VLOOKUP($A158, 'E4 TB Allocation Details'!$A$18:$L$214, MATCH("A &amp; G ID", 'E4 TB Allocation Details'!$A$18:$L$18, 0),FALSE), 'E2 Allocators'!$B$15:$W$358, MATCH('O5 Details by Class &amp; Accounts'!CF$18, 'E2 Allocators'!$B$15:$W$15, 0),FALSE)*$E158), 0, VLOOKUP(VLOOKUP($A158, 'E4 TB Allocation Details'!$A$18:$L$214, MATCH("A &amp; G ID", 'E4 TB Allocation Details'!$A$18:$L$18, 0),FALSE), 'E2 Allocators'!$B$15:$W$358, MATCH('O5 Details by Class &amp; Accounts'!CF$18, 'E2 Allocators'!$B$15:$W$15, 0),FALSE)*$E158)</f>
        <v>0</v>
      </c>
      <c r="CG158" s="1322">
        <f>IF(ISERROR(VLOOKUP(VLOOKUP($A158, 'E4 TB Allocation Details'!$A$18:$L$214, MATCH("A &amp; G ID", 'E4 TB Allocation Details'!$A$18:$L$18, 0),FALSE), 'E2 Allocators'!$B$15:$W$358, MATCH('O5 Details by Class &amp; Accounts'!CG$18, 'E2 Allocators'!$B$15:$W$15, 0),FALSE)*$E158), 0, VLOOKUP(VLOOKUP($A158, 'E4 TB Allocation Details'!$A$18:$L$214, MATCH("A &amp; G ID", 'E4 TB Allocation Details'!$A$18:$L$18, 0),FALSE), 'E2 Allocators'!$B$15:$W$358, MATCH('O5 Details by Class &amp; Accounts'!CG$18, 'E2 Allocators'!$B$15:$W$15, 0),FALSE)*$E158)</f>
        <v>0</v>
      </c>
      <c r="CH158" s="1322">
        <f>IF(ISERROR(VLOOKUP(VLOOKUP($A158, 'E4 TB Allocation Details'!$A$18:$L$214, MATCH("A &amp; G ID", 'E4 TB Allocation Details'!$A$18:$L$18, 0),FALSE), 'E2 Allocators'!$B$15:$W$358, MATCH('O5 Details by Class &amp; Accounts'!CH$18, 'E2 Allocators'!$B$15:$W$15, 0),FALSE)*$E158), 0, VLOOKUP(VLOOKUP($A158, 'E4 TB Allocation Details'!$A$18:$L$214, MATCH("A &amp; G ID", 'E4 TB Allocation Details'!$A$18:$L$18, 0),FALSE), 'E2 Allocators'!$B$15:$W$358, MATCH('O5 Details by Class &amp; Accounts'!CH$18, 'E2 Allocators'!$B$15:$W$15, 0),FALSE)*$E158)</f>
        <v>0</v>
      </c>
      <c r="CI158" s="1322">
        <f>IF(ISERROR(VLOOKUP(VLOOKUP($A158, 'E4 TB Allocation Details'!$A$18:$L$214, MATCH("A &amp; G ID", 'E4 TB Allocation Details'!$A$18:$L$18, 0),FALSE), 'E2 Allocators'!$B$15:$W$358, MATCH('O5 Details by Class &amp; Accounts'!CI$18, 'E2 Allocators'!$B$15:$W$15, 0),FALSE)*$E158), 0, VLOOKUP(VLOOKUP($A158, 'E4 TB Allocation Details'!$A$18:$L$214, MATCH("A &amp; G ID", 'E4 TB Allocation Details'!$A$18:$L$18, 0),FALSE), 'E2 Allocators'!$B$15:$W$358, MATCH('O5 Details by Class &amp; Accounts'!CI$18, 'E2 Allocators'!$B$15:$W$15, 0),FALSE)*$E158)</f>
        <v>0</v>
      </c>
      <c r="CJ158" s="1322">
        <f>IF(ISERROR(VLOOKUP(VLOOKUP($A158, 'E4 TB Allocation Details'!$A$18:$L$214, MATCH("A &amp; G ID", 'E4 TB Allocation Details'!$A$18:$L$18, 0),FALSE), 'E2 Allocators'!$B$15:$W$358, MATCH('O5 Details by Class &amp; Accounts'!CJ$18, 'E2 Allocators'!$B$15:$W$15, 0),FALSE)*$E158), 0, VLOOKUP(VLOOKUP($A158, 'E4 TB Allocation Details'!$A$18:$L$214, MATCH("A &amp; G ID", 'E4 TB Allocation Details'!$A$18:$L$18, 0),FALSE), 'E2 Allocators'!$B$15:$W$358, MATCH('O5 Details by Class &amp; Accounts'!CJ$18, 'E2 Allocators'!$B$15:$W$15, 0),FALSE)*$E158)</f>
        <v>0</v>
      </c>
      <c r="CK158" s="1322">
        <f>IF(ISERROR(VLOOKUP(VLOOKUP($A158, 'E4 TB Allocation Details'!$A$18:$L$214, MATCH("A &amp; G ID", 'E4 TB Allocation Details'!$A$18:$L$18, 0),FALSE), 'E2 Allocators'!$B$15:$W$358, MATCH('O5 Details by Class &amp; Accounts'!CK$18, 'E2 Allocators'!$B$15:$W$15, 0),FALSE)*$E158), 0, VLOOKUP(VLOOKUP($A158, 'E4 TB Allocation Details'!$A$18:$L$214, MATCH("A &amp; G ID", 'E4 TB Allocation Details'!$A$18:$L$18, 0),FALSE), 'E2 Allocators'!$B$15:$W$358, MATCH('O5 Details by Class &amp; Accounts'!CK$18, 'E2 Allocators'!$B$15:$W$15, 0),FALSE)*$E158)</f>
        <v>0</v>
      </c>
      <c r="CL158" s="1322">
        <f>IF(ISERROR(VLOOKUP(VLOOKUP($A158, 'E4 TB Allocation Details'!$A$18:$L$214, MATCH("A &amp; G ID", 'E4 TB Allocation Details'!$A$18:$L$18, 0),FALSE), 'E2 Allocators'!$B$15:$W$358, MATCH('O5 Details by Class &amp; Accounts'!CL$18, 'E2 Allocators'!$B$15:$W$15, 0),FALSE)*$E158), 0, VLOOKUP(VLOOKUP($A158, 'E4 TB Allocation Details'!$A$18:$L$214, MATCH("A &amp; G ID", 'E4 TB Allocation Details'!$A$18:$L$18, 0),FALSE), 'E2 Allocators'!$B$15:$W$358, MATCH('O5 Details by Class &amp; Accounts'!CL$18, 'E2 Allocators'!$B$15:$W$15, 0),FALSE)*$E158)</f>
        <v>0</v>
      </c>
      <c r="CM158" s="1322">
        <f>IF(ISERROR(VLOOKUP(VLOOKUP($A158, 'E4 TB Allocation Details'!$A$18:$L$214, MATCH("A &amp; G ID", 'E4 TB Allocation Details'!$A$18:$L$18, 0),FALSE), 'E2 Allocators'!$B$15:$W$358, MATCH('O5 Details by Class &amp; Accounts'!CM$18, 'E2 Allocators'!$B$15:$W$15, 0),FALSE)*$E158), 0, VLOOKUP(VLOOKUP($A158, 'E4 TB Allocation Details'!$A$18:$L$214, MATCH("A &amp; G ID", 'E4 TB Allocation Details'!$A$18:$L$18, 0),FALSE), 'E2 Allocators'!$B$15:$W$358, MATCH('O5 Details by Class &amp; Accounts'!CM$18, 'E2 Allocators'!$B$15:$W$15, 0),FALSE)*$E158)</f>
        <v>0</v>
      </c>
      <c r="CN158" s="1322">
        <f t="shared" si="42"/>
        <v>0</v>
      </c>
      <c r="CO158" s="1651">
        <f t="shared" si="43"/>
        <v>7.2759576141834259E-12</v>
      </c>
      <c r="CQ158" s="1899">
        <v>1835</v>
      </c>
    </row>
    <row r="159" spans="1:95" s="64" customFormat="1" ht="12.75" x14ac:dyDescent="0.2">
      <c r="A159" s="1090">
        <v>5130</v>
      </c>
      <c r="B159" s="1089" t="s">
        <v>9</v>
      </c>
      <c r="C159" s="1648">
        <f>IF(ISERROR(VLOOKUP($A159,'I3 TB Data'!$A$19:$H$483,MATCH('O5 Details by Class &amp; Accounts'!$C$18, 'I3 TB Data'!$A$19:$H$19,0),0)), 0, VLOOKUP($A159,'I3 TB Data'!$A$19:$H$483,MATCH('O5 Details by Class &amp; Accounts'!$C$18,'I3 TB Data'!$A$19:$H$19,0),0))</f>
        <v>32692.937752060796</v>
      </c>
      <c r="D159" s="1649"/>
      <c r="E159" s="1648">
        <f t="shared" si="44"/>
        <v>32692.937752060796</v>
      </c>
      <c r="F159" s="1650">
        <f>IF(ISERROR(VLOOKUP($A159, 'E1 Categorization'!A33:E124, MATCH("Customer Component", 'E1 Categorization'!$A$33:$E$33,0), 0)), 0, IF(VLOOKUP($A159, 'E1 Categorization'!A33:E124, MATCH("Customer Component", 'E1 Categorization'!$A$33:$E$33,0), 0)=0, 'O5 Details by Class &amp; Accounts'!$E159, IF(AND(VLOOKUP($A159, 'E1 Categorization'!A33:E124, MATCH("Customer Component", 'E1 Categorization'!$A$33:$E$33,0), 0) &gt;0, VLOOKUP($A159, 'E1 Categorization'!A33:E124, MATCH("Customer Component", 'E1 Categorization'!$A$33:$E$33,0), 0)&lt;1), 'O5 Details by Class &amp; Accounts'!$E159*(1-VLOOKUP($A159, 'E1 Categorization'!A33:E124, MATCH("Customer Component", 'E1 Categorization'!$A$33:$E$33,0), 0)), 0)))</f>
        <v>0</v>
      </c>
      <c r="G159" s="1650">
        <f>IF(ISERROR(VLOOKUP($A159, 'E1 Categorization'!A33:E124, MATCH("Customer Component", 'E1 Categorization'!$A$33:$E$33,0), 0)),0, IF(VLOOKUP($A159, 'E1 Categorization'!A33:E124, MATCH("Customer Component", 'E1 Categorization'!$A$33:$E$33,0), 0)=0, 0, IF(AND(VLOOKUP($A159, 'E1 Categorization'!A33:E124, MATCH("Customer Component", 'E1 Categorization'!$A$33:$E$33,0), 0) &gt;0, VLOOKUP($A159, 'E1 Categorization'!A33:E124, MATCH("Customer Component", 'E1 Categorization'!$A$33:$E$33,0), 0)&lt;1), 'O5 Details by Class &amp; Accounts'!$E159*(VLOOKUP($A159, 'E1 Categorization'!A33:E124, MATCH("Customer Component", 'E1 Categorization'!$A$33:$E$33,0), 0)), 'O5 Details by Class &amp; Accounts'!$E159)))</f>
        <v>32692.937752060796</v>
      </c>
      <c r="H159" s="1322">
        <f t="shared" si="38"/>
        <v>32692.937752060796</v>
      </c>
      <c r="I159" s="1322">
        <f>IF(ISERROR(VLOOKUP(VLOOKUP($A159, 'E4 TB Allocation Details'!$A$18:$L$214, MATCH("Demand ID", 'E4 TB Allocation Details'!$A$18:$L$18, 0),FALSE), 'E2 Allocators'!$B$15:$W$358, MATCH('O5 Details by Class &amp; Accounts'!I$18, 'E2 Allocators'!$B$15:$W$15, 0),FALSE)*$F159), 0, VLOOKUP(VLOOKUP($A159, 'E4 TB Allocation Details'!$A$18:$L$214, MATCH("Demand ID", 'E4 TB Allocation Details'!$A$18:$L$18, 0),FALSE), 'E2 Allocators'!$B$15:$W$358, MATCH('O5 Details by Class &amp; Accounts'!I$18, 'E2 Allocators'!$B$15:$W$15, 0),FALSE)*$F159)</f>
        <v>0</v>
      </c>
      <c r="J159" s="1322">
        <f>IF(ISERROR(VLOOKUP(VLOOKUP($A159, 'E4 TB Allocation Details'!$A$18:$L$214, MATCH("Demand ID", 'E4 TB Allocation Details'!$A$18:$L$18, 0),FALSE), 'E2 Allocators'!$B$15:$W$358, MATCH('O5 Details by Class &amp; Accounts'!J$18, 'E2 Allocators'!$B$15:$W$15, 0),FALSE)*$F159), 0, VLOOKUP(VLOOKUP($A159, 'E4 TB Allocation Details'!$A$18:$L$214, MATCH("Demand ID", 'E4 TB Allocation Details'!$A$18:$L$18, 0),FALSE), 'E2 Allocators'!$B$15:$W$358, MATCH('O5 Details by Class &amp; Accounts'!J$18, 'E2 Allocators'!$B$15:$W$15, 0),FALSE)*$F159)</f>
        <v>0</v>
      </c>
      <c r="K159" s="1322">
        <f>IF(ISERROR(VLOOKUP(VLOOKUP($A159, 'E4 TB Allocation Details'!$A$18:$L$214, MATCH("Demand ID", 'E4 TB Allocation Details'!$A$18:$L$18, 0),FALSE), 'E2 Allocators'!$B$15:$W$358, MATCH('O5 Details by Class &amp; Accounts'!K$18, 'E2 Allocators'!$B$15:$W$15, 0),FALSE)*$F159), 0, VLOOKUP(VLOOKUP($A159, 'E4 TB Allocation Details'!$A$18:$L$214, MATCH("Demand ID", 'E4 TB Allocation Details'!$A$18:$L$18, 0),FALSE), 'E2 Allocators'!$B$15:$W$358, MATCH('O5 Details by Class &amp; Accounts'!K$18, 'E2 Allocators'!$B$15:$W$15, 0),FALSE)*$F159)</f>
        <v>0</v>
      </c>
      <c r="L159" s="1322">
        <f>IF(ISERROR(VLOOKUP(VLOOKUP($A159, 'E4 TB Allocation Details'!$A$18:$L$214, MATCH("Demand ID", 'E4 TB Allocation Details'!$A$18:$L$18, 0),FALSE), 'E2 Allocators'!$B$15:$W$358, MATCH('O5 Details by Class &amp; Accounts'!L$18, 'E2 Allocators'!$B$15:$W$15, 0),FALSE)*$F159), 0, VLOOKUP(VLOOKUP($A159, 'E4 TB Allocation Details'!$A$18:$L$214, MATCH("Demand ID", 'E4 TB Allocation Details'!$A$18:$L$18, 0),FALSE), 'E2 Allocators'!$B$15:$W$358, MATCH('O5 Details by Class &amp; Accounts'!L$18, 'E2 Allocators'!$B$15:$W$15, 0),FALSE)*$F159)</f>
        <v>0</v>
      </c>
      <c r="M159" s="1322">
        <f>IF(ISERROR(VLOOKUP(VLOOKUP($A159, 'E4 TB Allocation Details'!$A$18:$L$214, MATCH("Demand ID", 'E4 TB Allocation Details'!$A$18:$L$18, 0),FALSE), 'E2 Allocators'!$B$15:$W$358, MATCH('O5 Details by Class &amp; Accounts'!M$18, 'E2 Allocators'!$B$15:$W$15, 0),FALSE)*$F159), 0, VLOOKUP(VLOOKUP($A159, 'E4 TB Allocation Details'!$A$18:$L$214, MATCH("Demand ID", 'E4 TB Allocation Details'!$A$18:$L$18, 0),FALSE), 'E2 Allocators'!$B$15:$W$358, MATCH('O5 Details by Class &amp; Accounts'!M$18, 'E2 Allocators'!$B$15:$W$15, 0),FALSE)*$F159)</f>
        <v>0</v>
      </c>
      <c r="N159" s="1322">
        <f>IF(ISERROR(VLOOKUP(VLOOKUP($A159, 'E4 TB Allocation Details'!$A$18:$L$214, MATCH("Demand ID", 'E4 TB Allocation Details'!$A$18:$L$18, 0),FALSE), 'E2 Allocators'!$B$15:$W$358, MATCH('O5 Details by Class &amp; Accounts'!N$18, 'E2 Allocators'!$B$15:$W$15, 0),FALSE)*$F159), 0, VLOOKUP(VLOOKUP($A159, 'E4 TB Allocation Details'!$A$18:$L$214, MATCH("Demand ID", 'E4 TB Allocation Details'!$A$18:$L$18, 0),FALSE), 'E2 Allocators'!$B$15:$W$358, MATCH('O5 Details by Class &amp; Accounts'!N$18, 'E2 Allocators'!$B$15:$W$15, 0),FALSE)*$F159)</f>
        <v>0</v>
      </c>
      <c r="O159" s="1322">
        <f>IF(ISERROR(VLOOKUP(VLOOKUP($A159, 'E4 TB Allocation Details'!$A$18:$L$214, MATCH("Demand ID", 'E4 TB Allocation Details'!$A$18:$L$18, 0),FALSE), 'E2 Allocators'!$B$15:$W$358, MATCH('O5 Details by Class &amp; Accounts'!O$18, 'E2 Allocators'!$B$15:$W$15, 0),FALSE)*$F159), 0, VLOOKUP(VLOOKUP($A159, 'E4 TB Allocation Details'!$A$18:$L$214, MATCH("Demand ID", 'E4 TB Allocation Details'!$A$18:$L$18, 0),FALSE), 'E2 Allocators'!$B$15:$W$358, MATCH('O5 Details by Class &amp; Accounts'!O$18, 'E2 Allocators'!$B$15:$W$15, 0),FALSE)*$F159)</f>
        <v>0</v>
      </c>
      <c r="P159" s="1322">
        <f>IF(ISERROR(VLOOKUP(VLOOKUP($A159, 'E4 TB Allocation Details'!$A$18:$L$214, MATCH("Demand ID", 'E4 TB Allocation Details'!$A$18:$L$18, 0),FALSE), 'E2 Allocators'!$B$15:$W$358, MATCH('O5 Details by Class &amp; Accounts'!P$18, 'E2 Allocators'!$B$15:$W$15, 0),FALSE)*$F159), 0, VLOOKUP(VLOOKUP($A159, 'E4 TB Allocation Details'!$A$18:$L$214, MATCH("Demand ID", 'E4 TB Allocation Details'!$A$18:$L$18, 0),FALSE), 'E2 Allocators'!$B$15:$W$358, MATCH('O5 Details by Class &amp; Accounts'!P$18, 'E2 Allocators'!$B$15:$W$15, 0),FALSE)*$F159)</f>
        <v>0</v>
      </c>
      <c r="Q159" s="1322">
        <f>IF(ISERROR(VLOOKUP(VLOOKUP($A159, 'E4 TB Allocation Details'!$A$18:$L$214, MATCH("Demand ID", 'E4 TB Allocation Details'!$A$18:$L$18, 0),FALSE), 'E2 Allocators'!$B$15:$W$358, MATCH('O5 Details by Class &amp; Accounts'!Q$18, 'E2 Allocators'!$B$15:$W$15, 0),FALSE)*$F159), 0, VLOOKUP(VLOOKUP($A159, 'E4 TB Allocation Details'!$A$18:$L$214, MATCH("Demand ID", 'E4 TB Allocation Details'!$A$18:$L$18, 0),FALSE), 'E2 Allocators'!$B$15:$W$358, MATCH('O5 Details by Class &amp; Accounts'!Q$18, 'E2 Allocators'!$B$15:$W$15, 0),FALSE)*$F159)</f>
        <v>0</v>
      </c>
      <c r="R159" s="1322">
        <f>IF(ISERROR(VLOOKUP(VLOOKUP($A159, 'E4 TB Allocation Details'!$A$18:$L$214, MATCH("Demand ID", 'E4 TB Allocation Details'!$A$18:$L$18, 0),FALSE), 'E2 Allocators'!$B$15:$W$358, MATCH('O5 Details by Class &amp; Accounts'!R$18, 'E2 Allocators'!$B$15:$W$15, 0),FALSE)*$F159), 0, VLOOKUP(VLOOKUP($A159, 'E4 TB Allocation Details'!$A$18:$L$214, MATCH("Demand ID", 'E4 TB Allocation Details'!$A$18:$L$18, 0),FALSE), 'E2 Allocators'!$B$15:$W$358, MATCH('O5 Details by Class &amp; Accounts'!R$18, 'E2 Allocators'!$B$15:$W$15, 0),FALSE)*$F159)</f>
        <v>0</v>
      </c>
      <c r="S159" s="1322">
        <f>IF(ISERROR(VLOOKUP(VLOOKUP($A159, 'E4 TB Allocation Details'!$A$18:$L$214, MATCH("Demand ID", 'E4 TB Allocation Details'!$A$18:$L$18, 0),FALSE), 'E2 Allocators'!$B$15:$W$358, MATCH('O5 Details by Class &amp; Accounts'!S$18, 'E2 Allocators'!$B$15:$W$15, 0),FALSE)*$F159), 0, VLOOKUP(VLOOKUP($A159, 'E4 TB Allocation Details'!$A$18:$L$214, MATCH("Demand ID", 'E4 TB Allocation Details'!$A$18:$L$18, 0),FALSE), 'E2 Allocators'!$B$15:$W$358, MATCH('O5 Details by Class &amp; Accounts'!S$18, 'E2 Allocators'!$B$15:$W$15, 0),FALSE)*$F159)</f>
        <v>0</v>
      </c>
      <c r="T159" s="1322">
        <f>IF(ISERROR(VLOOKUP(VLOOKUP($A159, 'E4 TB Allocation Details'!$A$18:$L$214, MATCH("Demand ID", 'E4 TB Allocation Details'!$A$18:$L$18, 0),FALSE), 'E2 Allocators'!$B$15:$W$358, MATCH('O5 Details by Class &amp; Accounts'!T$18, 'E2 Allocators'!$B$15:$W$15, 0),FALSE)*$F159), 0, VLOOKUP(VLOOKUP($A159, 'E4 TB Allocation Details'!$A$18:$L$214, MATCH("Demand ID", 'E4 TB Allocation Details'!$A$18:$L$18, 0),FALSE), 'E2 Allocators'!$B$15:$W$358, MATCH('O5 Details by Class &amp; Accounts'!T$18, 'E2 Allocators'!$B$15:$W$15, 0),FALSE)*$F159)</f>
        <v>0</v>
      </c>
      <c r="U159" s="1322">
        <f>IF(ISERROR(VLOOKUP(VLOOKUP($A159, 'E4 TB Allocation Details'!$A$18:$L$214, MATCH("Demand ID", 'E4 TB Allocation Details'!$A$18:$L$18, 0),FALSE), 'E2 Allocators'!$B$15:$W$358, MATCH('O5 Details by Class &amp; Accounts'!U$18, 'E2 Allocators'!$B$15:$W$15, 0),FALSE)*$F159), 0, VLOOKUP(VLOOKUP($A159, 'E4 TB Allocation Details'!$A$18:$L$214, MATCH("Demand ID", 'E4 TB Allocation Details'!$A$18:$L$18, 0),FALSE), 'E2 Allocators'!$B$15:$W$358, MATCH('O5 Details by Class &amp; Accounts'!U$18, 'E2 Allocators'!$B$15:$W$15, 0),FALSE)*$F159)</f>
        <v>0</v>
      </c>
      <c r="V159" s="1322">
        <f>IF(ISERROR(VLOOKUP(VLOOKUP($A159, 'E4 TB Allocation Details'!$A$18:$L$214, MATCH("Demand ID", 'E4 TB Allocation Details'!$A$18:$L$18, 0),FALSE), 'E2 Allocators'!$B$15:$W$358, MATCH('O5 Details by Class &amp; Accounts'!V$18, 'E2 Allocators'!$B$15:$W$15, 0),FALSE)*$F159), 0, VLOOKUP(VLOOKUP($A159, 'E4 TB Allocation Details'!$A$18:$L$214, MATCH("Demand ID", 'E4 TB Allocation Details'!$A$18:$L$18, 0),FALSE), 'E2 Allocators'!$B$15:$W$358, MATCH('O5 Details by Class &amp; Accounts'!V$18, 'E2 Allocators'!$B$15:$W$15, 0),FALSE)*$F159)</f>
        <v>0</v>
      </c>
      <c r="W159" s="1322">
        <f>IF(ISERROR(VLOOKUP(VLOOKUP($A159, 'E4 TB Allocation Details'!$A$18:$L$214, MATCH("Demand ID", 'E4 TB Allocation Details'!$A$18:$L$18, 0),FALSE), 'E2 Allocators'!$B$15:$W$358, MATCH('O5 Details by Class &amp; Accounts'!W$18, 'E2 Allocators'!$B$15:$W$15, 0),FALSE)*$F159), 0, VLOOKUP(VLOOKUP($A159, 'E4 TB Allocation Details'!$A$18:$L$214, MATCH("Demand ID", 'E4 TB Allocation Details'!$A$18:$L$18, 0),FALSE), 'E2 Allocators'!$B$15:$W$358, MATCH('O5 Details by Class &amp; Accounts'!W$18, 'E2 Allocators'!$B$15:$W$15, 0),FALSE)*$F159)</f>
        <v>0</v>
      </c>
      <c r="X159" s="1322">
        <f>IF(ISERROR(VLOOKUP(VLOOKUP($A159, 'E4 TB Allocation Details'!$A$18:$L$214, MATCH("Demand ID", 'E4 TB Allocation Details'!$A$18:$L$18, 0),FALSE), 'E2 Allocators'!$B$15:$W$358, MATCH('O5 Details by Class &amp; Accounts'!X$18, 'E2 Allocators'!$B$15:$W$15, 0),FALSE)*$F159), 0, VLOOKUP(VLOOKUP($A159, 'E4 TB Allocation Details'!$A$18:$L$214, MATCH("Demand ID", 'E4 TB Allocation Details'!$A$18:$L$18, 0),FALSE), 'E2 Allocators'!$B$15:$W$358, MATCH('O5 Details by Class &amp; Accounts'!X$18, 'E2 Allocators'!$B$15:$W$15, 0),FALSE)*$F159)</f>
        <v>0</v>
      </c>
      <c r="Y159" s="1322">
        <f>IF(ISERROR(VLOOKUP(VLOOKUP($A159, 'E4 TB Allocation Details'!$A$18:$L$214, MATCH("Demand ID", 'E4 TB Allocation Details'!$A$18:$L$18, 0),FALSE), 'E2 Allocators'!$B$15:$W$358, MATCH('O5 Details by Class &amp; Accounts'!Y$18, 'E2 Allocators'!$B$15:$W$15, 0),FALSE)*$F159), 0, VLOOKUP(VLOOKUP($A159, 'E4 TB Allocation Details'!$A$18:$L$214, MATCH("Demand ID", 'E4 TB Allocation Details'!$A$18:$L$18, 0),FALSE), 'E2 Allocators'!$B$15:$W$358, MATCH('O5 Details by Class &amp; Accounts'!Y$18, 'E2 Allocators'!$B$15:$W$15, 0),FALSE)*$F159)</f>
        <v>0</v>
      </c>
      <c r="Z159" s="1322">
        <f>IF(ISERROR(VLOOKUP(VLOOKUP($A159, 'E4 TB Allocation Details'!$A$18:$L$214, MATCH("Demand ID", 'E4 TB Allocation Details'!$A$18:$L$18, 0),FALSE), 'E2 Allocators'!$B$15:$W$358, MATCH('O5 Details by Class &amp; Accounts'!Z$18, 'E2 Allocators'!$B$15:$W$15, 0),FALSE)*$F159), 0, VLOOKUP(VLOOKUP($A159, 'E4 TB Allocation Details'!$A$18:$L$214, MATCH("Demand ID", 'E4 TB Allocation Details'!$A$18:$L$18, 0),FALSE), 'E2 Allocators'!$B$15:$W$358, MATCH('O5 Details by Class &amp; Accounts'!Z$18, 'E2 Allocators'!$B$15:$W$15, 0),FALSE)*$F159)</f>
        <v>0</v>
      </c>
      <c r="AA159" s="1322">
        <f>IF(ISERROR(VLOOKUP(VLOOKUP($A159, 'E4 TB Allocation Details'!$A$18:$L$214, MATCH("Demand ID", 'E4 TB Allocation Details'!$A$18:$L$18, 0),FALSE), 'E2 Allocators'!$B$15:$W$358, MATCH('O5 Details by Class &amp; Accounts'!AA$18, 'E2 Allocators'!$B$15:$W$15, 0),FALSE)*$F159), 0, VLOOKUP(VLOOKUP($A159, 'E4 TB Allocation Details'!$A$18:$L$214, MATCH("Demand ID", 'E4 TB Allocation Details'!$A$18:$L$18, 0),FALSE), 'E2 Allocators'!$B$15:$W$358, MATCH('O5 Details by Class &amp; Accounts'!AA$18, 'E2 Allocators'!$B$15:$W$15, 0),FALSE)*$F159)</f>
        <v>0</v>
      </c>
      <c r="AB159" s="1322">
        <f>IF(ISERROR(VLOOKUP(VLOOKUP($A159, 'E4 TB Allocation Details'!$A$18:$L$214, MATCH("Demand ID", 'E4 TB Allocation Details'!$A$18:$L$18, 0),FALSE), 'E2 Allocators'!$B$15:$W$358, MATCH('O5 Details by Class &amp; Accounts'!AB$18, 'E2 Allocators'!$B$15:$W$15, 0),FALSE)*$F159), 0, VLOOKUP(VLOOKUP($A159, 'E4 TB Allocation Details'!$A$18:$L$214, MATCH("Demand ID", 'E4 TB Allocation Details'!$A$18:$L$18, 0),FALSE), 'E2 Allocators'!$B$15:$W$358, MATCH('O5 Details by Class &amp; Accounts'!AB$18, 'E2 Allocators'!$B$15:$W$15, 0),FALSE)*$F159)</f>
        <v>0</v>
      </c>
      <c r="AC159" s="1322">
        <f t="shared" si="39"/>
        <v>0</v>
      </c>
      <c r="AD159" s="1322">
        <f>IF(ISERROR(VLOOKUP(VLOOKUP($A159, 'E4 TB Allocation Details'!$A$18:$L$214, MATCH("Customer ID", 'E4 TB Allocation Details'!$A$18:$L$18, 0),FALSE), 'E2 Allocators'!$B$15:$W$358, MATCH('O5 Details by Class &amp; Accounts'!AD$18, 'E2 Allocators'!$B$15:$W$15, 0),FALSE)*$G159), 0, VLOOKUP(VLOOKUP($A159, 'E4 TB Allocation Details'!$A$18:$L$214, MATCH("Customer ID", 'E4 TB Allocation Details'!$A$18:$L$18, 0),FALSE), 'E2 Allocators'!$B$15:$W$358, MATCH('O5 Details by Class &amp; Accounts'!AD$18, 'E2 Allocators'!$B$15:$W$15, 0),FALSE)*$G159)</f>
        <v>30084.008041413566</v>
      </c>
      <c r="AE159" s="1322">
        <f>IF(ISERROR(VLOOKUP(VLOOKUP($A159, 'E4 TB Allocation Details'!$A$18:$L$214, MATCH("Customer ID", 'E4 TB Allocation Details'!$A$18:$L$18, 0),FALSE), 'E2 Allocators'!$B$15:$W$358, MATCH('O5 Details by Class &amp; Accounts'!AE$18, 'E2 Allocators'!$B$15:$W$15, 0),FALSE)*$G159), 0, VLOOKUP(VLOOKUP($A159, 'E4 TB Allocation Details'!$A$18:$L$214, MATCH("Customer ID", 'E4 TB Allocation Details'!$A$18:$L$18, 0),FALSE), 'E2 Allocators'!$B$15:$W$358, MATCH('O5 Details by Class &amp; Accounts'!AE$18, 'E2 Allocators'!$B$15:$W$15, 0),FALSE)*$G159)</f>
        <v>2608.9297106472281</v>
      </c>
      <c r="AF159" s="1322">
        <f>IF(ISERROR(VLOOKUP(VLOOKUP($A159, 'E4 TB Allocation Details'!$A$18:$L$214, MATCH("Customer ID", 'E4 TB Allocation Details'!$A$18:$L$18, 0),FALSE), 'E2 Allocators'!$B$15:$W$358, MATCH('O5 Details by Class &amp; Accounts'!AF$18, 'E2 Allocators'!$B$15:$W$15, 0),FALSE)*$G159), 0, VLOOKUP(VLOOKUP($A159, 'E4 TB Allocation Details'!$A$18:$L$214, MATCH("Customer ID", 'E4 TB Allocation Details'!$A$18:$L$18, 0),FALSE), 'E2 Allocators'!$B$15:$W$358, MATCH('O5 Details by Class &amp; Accounts'!AF$18, 'E2 Allocators'!$B$15:$W$15, 0),FALSE)*$G159)</f>
        <v>0</v>
      </c>
      <c r="AG159" s="1322">
        <f>IF(ISERROR(VLOOKUP(VLOOKUP($A159, 'E4 TB Allocation Details'!$A$18:$L$214, MATCH("Customer ID", 'E4 TB Allocation Details'!$A$18:$L$18, 0),FALSE), 'E2 Allocators'!$B$15:$W$358, MATCH('O5 Details by Class &amp; Accounts'!AG$18, 'E2 Allocators'!$B$15:$W$15, 0),FALSE)*$G159), 0, VLOOKUP(VLOOKUP($A159, 'E4 TB Allocation Details'!$A$18:$L$214, MATCH("Customer ID", 'E4 TB Allocation Details'!$A$18:$L$18, 0),FALSE), 'E2 Allocators'!$B$15:$W$358, MATCH('O5 Details by Class &amp; Accounts'!AG$18, 'E2 Allocators'!$B$15:$W$15, 0),FALSE)*$G159)</f>
        <v>0</v>
      </c>
      <c r="AH159" s="1322">
        <f>IF(ISERROR(VLOOKUP(VLOOKUP($A159, 'E4 TB Allocation Details'!$A$18:$L$214, MATCH("Customer ID", 'E4 TB Allocation Details'!$A$18:$L$18, 0),FALSE), 'E2 Allocators'!$B$15:$W$358, MATCH('O5 Details by Class &amp; Accounts'!AH$18, 'E2 Allocators'!$B$15:$W$15, 0),FALSE)*$G159), 0, VLOOKUP(VLOOKUP($A159, 'E4 TB Allocation Details'!$A$18:$L$214, MATCH("Customer ID", 'E4 TB Allocation Details'!$A$18:$L$18, 0),FALSE), 'E2 Allocators'!$B$15:$W$358, MATCH('O5 Details by Class &amp; Accounts'!AH$18, 'E2 Allocators'!$B$15:$W$15, 0),FALSE)*$G159)</f>
        <v>0</v>
      </c>
      <c r="AI159" s="1322">
        <f>IF(ISERROR(VLOOKUP(VLOOKUP($A159, 'E4 TB Allocation Details'!$A$18:$L$214, MATCH("Customer ID", 'E4 TB Allocation Details'!$A$18:$L$18, 0),FALSE), 'E2 Allocators'!$B$15:$W$358, MATCH('O5 Details by Class &amp; Accounts'!AI$18, 'E2 Allocators'!$B$15:$W$15, 0),FALSE)*$G159), 0, VLOOKUP(VLOOKUP($A159, 'E4 TB Allocation Details'!$A$18:$L$214, MATCH("Customer ID", 'E4 TB Allocation Details'!$A$18:$L$18, 0),FALSE), 'E2 Allocators'!$B$15:$W$358, MATCH('O5 Details by Class &amp; Accounts'!AI$18, 'E2 Allocators'!$B$15:$W$15, 0),FALSE)*$G159)</f>
        <v>0</v>
      </c>
      <c r="AJ159" s="1322">
        <f>IF(ISERROR(VLOOKUP(VLOOKUP($A159, 'E4 TB Allocation Details'!$A$18:$L$214, MATCH("Customer ID", 'E4 TB Allocation Details'!$A$18:$L$18, 0),FALSE), 'E2 Allocators'!$B$15:$W$358, MATCH('O5 Details by Class &amp; Accounts'!AJ$18, 'E2 Allocators'!$B$15:$W$15, 0),FALSE)*$G159), 0, VLOOKUP(VLOOKUP($A159, 'E4 TB Allocation Details'!$A$18:$L$214, MATCH("Customer ID", 'E4 TB Allocation Details'!$A$18:$L$18, 0),FALSE), 'E2 Allocators'!$B$15:$W$358, MATCH('O5 Details by Class &amp; Accounts'!AJ$18, 'E2 Allocators'!$B$15:$W$15, 0),FALSE)*$G159)</f>
        <v>0</v>
      </c>
      <c r="AK159" s="1322">
        <f>IF(ISERROR(VLOOKUP(VLOOKUP($A159, 'E4 TB Allocation Details'!$A$18:$L$214, MATCH("Customer ID", 'E4 TB Allocation Details'!$A$18:$L$18, 0),FALSE), 'E2 Allocators'!$B$15:$W$358, MATCH('O5 Details by Class &amp; Accounts'!AK$18, 'E2 Allocators'!$B$15:$W$15, 0),FALSE)*$G159), 0, VLOOKUP(VLOOKUP($A159, 'E4 TB Allocation Details'!$A$18:$L$214, MATCH("Customer ID", 'E4 TB Allocation Details'!$A$18:$L$18, 0),FALSE), 'E2 Allocators'!$B$15:$W$358, MATCH('O5 Details by Class &amp; Accounts'!AK$18, 'E2 Allocators'!$B$15:$W$15, 0),FALSE)*$G159)</f>
        <v>0</v>
      </c>
      <c r="AL159" s="1322">
        <f>IF(ISERROR(VLOOKUP(VLOOKUP($A159, 'E4 TB Allocation Details'!$A$18:$L$214, MATCH("Customer ID", 'E4 TB Allocation Details'!$A$18:$L$18, 0),FALSE), 'E2 Allocators'!$B$15:$W$358, MATCH('O5 Details by Class &amp; Accounts'!AL$18, 'E2 Allocators'!$B$15:$W$15, 0),FALSE)*$G159), 0, VLOOKUP(VLOOKUP($A159, 'E4 TB Allocation Details'!$A$18:$L$214, MATCH("Customer ID", 'E4 TB Allocation Details'!$A$18:$L$18, 0),FALSE), 'E2 Allocators'!$B$15:$W$358, MATCH('O5 Details by Class &amp; Accounts'!AL$18, 'E2 Allocators'!$B$15:$W$15, 0),FALSE)*$G159)</f>
        <v>0</v>
      </c>
      <c r="AM159" s="1322">
        <f>IF(ISERROR(VLOOKUP(VLOOKUP($A159, 'E4 TB Allocation Details'!$A$18:$L$214, MATCH("Customer ID", 'E4 TB Allocation Details'!$A$18:$L$18, 0),FALSE), 'E2 Allocators'!$B$15:$W$358, MATCH('O5 Details by Class &amp; Accounts'!AM$18, 'E2 Allocators'!$B$15:$W$15, 0),FALSE)*$G159), 0, VLOOKUP(VLOOKUP($A159, 'E4 TB Allocation Details'!$A$18:$L$214, MATCH("Customer ID", 'E4 TB Allocation Details'!$A$18:$L$18, 0),FALSE), 'E2 Allocators'!$B$15:$W$358, MATCH('O5 Details by Class &amp; Accounts'!AM$18, 'E2 Allocators'!$B$15:$W$15, 0),FALSE)*$G159)</f>
        <v>0</v>
      </c>
      <c r="AN159" s="1322">
        <f>IF(ISERROR(VLOOKUP(VLOOKUP($A159, 'E4 TB Allocation Details'!$A$18:$L$214, MATCH("Customer ID", 'E4 TB Allocation Details'!$A$18:$L$18, 0),FALSE), 'E2 Allocators'!$B$15:$W$358, MATCH('O5 Details by Class &amp; Accounts'!AN$18, 'E2 Allocators'!$B$15:$W$15, 0),FALSE)*$G159), 0, VLOOKUP(VLOOKUP($A159, 'E4 TB Allocation Details'!$A$18:$L$214, MATCH("Customer ID", 'E4 TB Allocation Details'!$A$18:$L$18, 0),FALSE), 'E2 Allocators'!$B$15:$W$358, MATCH('O5 Details by Class &amp; Accounts'!AN$18, 'E2 Allocators'!$B$15:$W$15, 0),FALSE)*$G159)</f>
        <v>0</v>
      </c>
      <c r="AO159" s="1322">
        <f>IF(ISERROR(VLOOKUP(VLOOKUP($A159, 'E4 TB Allocation Details'!$A$18:$L$214, MATCH("Customer ID", 'E4 TB Allocation Details'!$A$18:$L$18, 0),FALSE), 'E2 Allocators'!$B$15:$W$358, MATCH('O5 Details by Class &amp; Accounts'!AO$18, 'E2 Allocators'!$B$15:$W$15, 0),FALSE)*$G159), 0, VLOOKUP(VLOOKUP($A159, 'E4 TB Allocation Details'!$A$18:$L$214, MATCH("Customer ID", 'E4 TB Allocation Details'!$A$18:$L$18, 0),FALSE), 'E2 Allocators'!$B$15:$W$358, MATCH('O5 Details by Class &amp; Accounts'!AO$18, 'E2 Allocators'!$B$15:$W$15, 0),FALSE)*$G159)</f>
        <v>0</v>
      </c>
      <c r="AP159" s="1322">
        <f>IF(ISERROR(VLOOKUP(VLOOKUP($A159, 'E4 TB Allocation Details'!$A$18:$L$214, MATCH("Customer ID", 'E4 TB Allocation Details'!$A$18:$L$18, 0),FALSE), 'E2 Allocators'!$B$15:$W$358, MATCH('O5 Details by Class &amp; Accounts'!AP$18, 'E2 Allocators'!$B$15:$W$15, 0),FALSE)*$G159), 0, VLOOKUP(VLOOKUP($A159, 'E4 TB Allocation Details'!$A$18:$L$214, MATCH("Customer ID", 'E4 TB Allocation Details'!$A$18:$L$18, 0),FALSE), 'E2 Allocators'!$B$15:$W$358, MATCH('O5 Details by Class &amp; Accounts'!AP$18, 'E2 Allocators'!$B$15:$W$15, 0),FALSE)*$G159)</f>
        <v>0</v>
      </c>
      <c r="AQ159" s="1322">
        <f>IF(ISERROR(VLOOKUP(VLOOKUP($A159, 'E4 TB Allocation Details'!$A$18:$L$214, MATCH("Customer ID", 'E4 TB Allocation Details'!$A$18:$L$18, 0),FALSE), 'E2 Allocators'!$B$15:$W$358, MATCH('O5 Details by Class &amp; Accounts'!AQ$18, 'E2 Allocators'!$B$15:$W$15, 0),FALSE)*$G159), 0, VLOOKUP(VLOOKUP($A159, 'E4 TB Allocation Details'!$A$18:$L$214, MATCH("Customer ID", 'E4 TB Allocation Details'!$A$18:$L$18, 0),FALSE), 'E2 Allocators'!$B$15:$W$358, MATCH('O5 Details by Class &amp; Accounts'!AQ$18, 'E2 Allocators'!$B$15:$W$15, 0),FALSE)*$G159)</f>
        <v>0</v>
      </c>
      <c r="AR159" s="1322">
        <f>IF(ISERROR(VLOOKUP(VLOOKUP($A159, 'E4 TB Allocation Details'!$A$18:$L$214, MATCH("Customer ID", 'E4 TB Allocation Details'!$A$18:$L$18, 0),FALSE), 'E2 Allocators'!$B$15:$W$358, MATCH('O5 Details by Class &amp; Accounts'!AR$18, 'E2 Allocators'!$B$15:$W$15, 0),FALSE)*$G159), 0, VLOOKUP(VLOOKUP($A159, 'E4 TB Allocation Details'!$A$18:$L$214, MATCH("Customer ID", 'E4 TB Allocation Details'!$A$18:$L$18, 0),FALSE), 'E2 Allocators'!$B$15:$W$358, MATCH('O5 Details by Class &amp; Accounts'!AR$18, 'E2 Allocators'!$B$15:$W$15, 0),FALSE)*$G159)</f>
        <v>0</v>
      </c>
      <c r="AS159" s="1322">
        <f>IF(ISERROR(VLOOKUP(VLOOKUP($A159, 'E4 TB Allocation Details'!$A$18:$L$214, MATCH("Customer ID", 'E4 TB Allocation Details'!$A$18:$L$18, 0),FALSE), 'E2 Allocators'!$B$15:$W$358, MATCH('O5 Details by Class &amp; Accounts'!AS$18, 'E2 Allocators'!$B$15:$W$15, 0),FALSE)*$G159), 0, VLOOKUP(VLOOKUP($A159, 'E4 TB Allocation Details'!$A$18:$L$214, MATCH("Customer ID", 'E4 TB Allocation Details'!$A$18:$L$18, 0),FALSE), 'E2 Allocators'!$B$15:$W$358, MATCH('O5 Details by Class &amp; Accounts'!AS$18, 'E2 Allocators'!$B$15:$W$15, 0),FALSE)*$G159)</f>
        <v>0</v>
      </c>
      <c r="AT159" s="1322">
        <f>IF(ISERROR(VLOOKUP(VLOOKUP($A159, 'E4 TB Allocation Details'!$A$18:$L$214, MATCH("Customer ID", 'E4 TB Allocation Details'!$A$18:$L$18, 0),FALSE), 'E2 Allocators'!$B$15:$W$358, MATCH('O5 Details by Class &amp; Accounts'!AT$18, 'E2 Allocators'!$B$15:$W$15, 0),FALSE)*$G159), 0, VLOOKUP(VLOOKUP($A159, 'E4 TB Allocation Details'!$A$18:$L$214, MATCH("Customer ID", 'E4 TB Allocation Details'!$A$18:$L$18, 0),FALSE), 'E2 Allocators'!$B$15:$W$358, MATCH('O5 Details by Class &amp; Accounts'!AT$18, 'E2 Allocators'!$B$15:$W$15, 0),FALSE)*$G159)</f>
        <v>0</v>
      </c>
      <c r="AU159" s="1322">
        <f>IF(ISERROR(VLOOKUP(VLOOKUP($A159, 'E4 TB Allocation Details'!$A$18:$L$214, MATCH("Customer ID", 'E4 TB Allocation Details'!$A$18:$L$18, 0),FALSE), 'E2 Allocators'!$B$15:$W$358, MATCH('O5 Details by Class &amp; Accounts'!AU$18, 'E2 Allocators'!$B$15:$W$15, 0),FALSE)*$G159), 0, VLOOKUP(VLOOKUP($A159, 'E4 TB Allocation Details'!$A$18:$L$214, MATCH("Customer ID", 'E4 TB Allocation Details'!$A$18:$L$18, 0),FALSE), 'E2 Allocators'!$B$15:$W$358, MATCH('O5 Details by Class &amp; Accounts'!AU$18, 'E2 Allocators'!$B$15:$W$15, 0),FALSE)*$G159)</f>
        <v>0</v>
      </c>
      <c r="AV159" s="1322">
        <f>IF(ISERROR(VLOOKUP(VLOOKUP($A159, 'E4 TB Allocation Details'!$A$18:$L$214, MATCH("Customer ID", 'E4 TB Allocation Details'!$A$18:$L$18, 0),FALSE), 'E2 Allocators'!$B$15:$W$358, MATCH('O5 Details by Class &amp; Accounts'!AV$18, 'E2 Allocators'!$B$15:$W$15, 0),FALSE)*$G159), 0, VLOOKUP(VLOOKUP($A159, 'E4 TB Allocation Details'!$A$18:$L$214, MATCH("Customer ID", 'E4 TB Allocation Details'!$A$18:$L$18, 0),FALSE), 'E2 Allocators'!$B$15:$W$358, MATCH('O5 Details by Class &amp; Accounts'!AV$18, 'E2 Allocators'!$B$15:$W$15, 0),FALSE)*$G159)</f>
        <v>0</v>
      </c>
      <c r="AW159" s="1322">
        <f>IF(ISERROR(VLOOKUP(VLOOKUP($A159, 'E4 TB Allocation Details'!$A$18:$L$214, MATCH("Customer ID", 'E4 TB Allocation Details'!$A$18:$L$18, 0),FALSE), 'E2 Allocators'!$B$15:$W$358, MATCH('O5 Details by Class &amp; Accounts'!AW$18, 'E2 Allocators'!$B$15:$W$15, 0),FALSE)*$G159), 0, VLOOKUP(VLOOKUP($A159, 'E4 TB Allocation Details'!$A$18:$L$214, MATCH("Customer ID", 'E4 TB Allocation Details'!$A$18:$L$18, 0),FALSE), 'E2 Allocators'!$B$15:$W$358, MATCH('O5 Details by Class &amp; Accounts'!AW$18, 'E2 Allocators'!$B$15:$W$15, 0),FALSE)*$G159)</f>
        <v>0</v>
      </c>
      <c r="AX159" s="1322">
        <f t="shared" si="40"/>
        <v>32692.937752060796</v>
      </c>
      <c r="AY159" s="1322">
        <f>IF(ISERROR(VLOOKUP(VLOOKUP($A159, 'E4 TB Allocation Details'!$A$18:$L$214, MATCH("Misc ID", 'E4 TB Allocation Details'!$A$18:$L$18, 0),FALSE), 'E2 Allocators'!$B$15:$W$358, MATCH('O5 Details by Class &amp; Accounts'!AY$18, 'E2 Allocators'!$B$15:$W$15, 0),FALSE)*$E159), 0, VLOOKUP(VLOOKUP($A159, 'E4 TB Allocation Details'!$A$18:$L$214, MATCH("Misc ID", 'E4 TB Allocation Details'!$A$18:$L$18, 0),FALSE), 'E2 Allocators'!$B$15:$W$358, MATCH('O5 Details by Class &amp; Accounts'!AY$18, 'E2 Allocators'!$B$15:$W$15, 0),FALSE)*$E159)</f>
        <v>0</v>
      </c>
      <c r="AZ159" s="1322">
        <f>IF(ISERROR(VLOOKUP(VLOOKUP($A159, 'E4 TB Allocation Details'!$A$18:$L$214, MATCH("Misc ID", 'E4 TB Allocation Details'!$A$18:$L$18, 0),FALSE), 'E2 Allocators'!$B$15:$W$358, MATCH('O5 Details by Class &amp; Accounts'!AZ$18, 'E2 Allocators'!$B$15:$W$15, 0),FALSE)*$E159), 0, VLOOKUP(VLOOKUP($A159, 'E4 TB Allocation Details'!$A$18:$L$214, MATCH("Misc ID", 'E4 TB Allocation Details'!$A$18:$L$18, 0),FALSE), 'E2 Allocators'!$B$15:$W$358, MATCH('O5 Details by Class &amp; Accounts'!AZ$18, 'E2 Allocators'!$B$15:$W$15, 0),FALSE)*$E159)</f>
        <v>0</v>
      </c>
      <c r="BA159" s="1322">
        <f>IF(ISERROR(VLOOKUP(VLOOKUP($A159, 'E4 TB Allocation Details'!$A$18:$L$214, MATCH("Misc ID", 'E4 TB Allocation Details'!$A$18:$L$18, 0),FALSE), 'E2 Allocators'!$B$15:$W$358, MATCH('O5 Details by Class &amp; Accounts'!BA$18, 'E2 Allocators'!$B$15:$W$15, 0),FALSE)*$E159), 0, VLOOKUP(VLOOKUP($A159, 'E4 TB Allocation Details'!$A$18:$L$214, MATCH("Misc ID", 'E4 TB Allocation Details'!$A$18:$L$18, 0),FALSE), 'E2 Allocators'!$B$15:$W$358, MATCH('O5 Details by Class &amp; Accounts'!BA$18, 'E2 Allocators'!$B$15:$W$15, 0),FALSE)*$E159)</f>
        <v>0</v>
      </c>
      <c r="BB159" s="1322">
        <f>IF(ISERROR(VLOOKUP(VLOOKUP($A159, 'E4 TB Allocation Details'!$A$18:$L$214, MATCH("Misc ID", 'E4 TB Allocation Details'!$A$18:$L$18, 0),FALSE), 'E2 Allocators'!$B$15:$W$358, MATCH('O5 Details by Class &amp; Accounts'!BB$18, 'E2 Allocators'!$B$15:$W$15, 0),FALSE)*$E159), 0, VLOOKUP(VLOOKUP($A159, 'E4 TB Allocation Details'!$A$18:$L$214, MATCH("Misc ID", 'E4 TB Allocation Details'!$A$18:$L$18, 0),FALSE), 'E2 Allocators'!$B$15:$W$358, MATCH('O5 Details by Class &amp; Accounts'!BB$18, 'E2 Allocators'!$B$15:$W$15, 0),FALSE)*$E159)</f>
        <v>0</v>
      </c>
      <c r="BC159" s="1322">
        <f>IF(ISERROR(VLOOKUP(VLOOKUP($A159, 'E4 TB Allocation Details'!$A$18:$L$214, MATCH("Misc ID", 'E4 TB Allocation Details'!$A$18:$L$18, 0),FALSE), 'E2 Allocators'!$B$15:$W$358, MATCH('O5 Details by Class &amp; Accounts'!BC$18, 'E2 Allocators'!$B$15:$W$15, 0),FALSE)*$E159), 0, VLOOKUP(VLOOKUP($A159, 'E4 TB Allocation Details'!$A$18:$L$214, MATCH("Misc ID", 'E4 TB Allocation Details'!$A$18:$L$18, 0),FALSE), 'E2 Allocators'!$B$15:$W$358, MATCH('O5 Details by Class &amp; Accounts'!BC$18, 'E2 Allocators'!$B$15:$W$15, 0),FALSE)*$E159)</f>
        <v>0</v>
      </c>
      <c r="BD159" s="1322">
        <f>IF(ISERROR(VLOOKUP(VLOOKUP($A159, 'E4 TB Allocation Details'!$A$18:$L$214, MATCH("Misc ID", 'E4 TB Allocation Details'!$A$18:$L$18, 0),FALSE), 'E2 Allocators'!$B$15:$W$358, MATCH('O5 Details by Class &amp; Accounts'!BD$18, 'E2 Allocators'!$B$15:$W$15, 0),FALSE)*$E159), 0, VLOOKUP(VLOOKUP($A159, 'E4 TB Allocation Details'!$A$18:$L$214, MATCH("Misc ID", 'E4 TB Allocation Details'!$A$18:$L$18, 0),FALSE), 'E2 Allocators'!$B$15:$W$358, MATCH('O5 Details by Class &amp; Accounts'!BD$18, 'E2 Allocators'!$B$15:$W$15, 0),FALSE)*$E159)</f>
        <v>0</v>
      </c>
      <c r="BE159" s="1322">
        <f>IF(ISERROR(VLOOKUP(VLOOKUP($A159, 'E4 TB Allocation Details'!$A$18:$L$214, MATCH("Misc ID", 'E4 TB Allocation Details'!$A$18:$L$18, 0),FALSE), 'E2 Allocators'!$B$15:$W$358, MATCH('O5 Details by Class &amp; Accounts'!BE$18, 'E2 Allocators'!$B$15:$W$15, 0),FALSE)*$E159), 0, VLOOKUP(VLOOKUP($A159, 'E4 TB Allocation Details'!$A$18:$L$214, MATCH("Misc ID", 'E4 TB Allocation Details'!$A$18:$L$18, 0),FALSE), 'E2 Allocators'!$B$15:$W$358, MATCH('O5 Details by Class &amp; Accounts'!BE$18, 'E2 Allocators'!$B$15:$W$15, 0),FALSE)*$E159)</f>
        <v>0</v>
      </c>
      <c r="BF159" s="1322">
        <f>IF(ISERROR(VLOOKUP(VLOOKUP($A159, 'E4 TB Allocation Details'!$A$18:$L$214, MATCH("Misc ID", 'E4 TB Allocation Details'!$A$18:$L$18, 0),FALSE), 'E2 Allocators'!$B$15:$W$358, MATCH('O5 Details by Class &amp; Accounts'!BF$18, 'E2 Allocators'!$B$15:$W$15, 0),FALSE)*$E159), 0, VLOOKUP(VLOOKUP($A159, 'E4 TB Allocation Details'!$A$18:$L$214, MATCH("Misc ID", 'E4 TB Allocation Details'!$A$18:$L$18, 0),FALSE), 'E2 Allocators'!$B$15:$W$358, MATCH('O5 Details by Class &amp; Accounts'!BF$18, 'E2 Allocators'!$B$15:$W$15, 0),FALSE)*$E159)</f>
        <v>0</v>
      </c>
      <c r="BG159" s="1322">
        <f>IF(ISERROR(VLOOKUP(VLOOKUP($A159, 'E4 TB Allocation Details'!$A$18:$L$214, MATCH("Misc ID", 'E4 TB Allocation Details'!$A$18:$L$18, 0),FALSE), 'E2 Allocators'!$B$15:$W$358, MATCH('O5 Details by Class &amp; Accounts'!BG$18, 'E2 Allocators'!$B$15:$W$15, 0),FALSE)*$E159), 0, VLOOKUP(VLOOKUP($A159, 'E4 TB Allocation Details'!$A$18:$L$214, MATCH("Misc ID", 'E4 TB Allocation Details'!$A$18:$L$18, 0),FALSE), 'E2 Allocators'!$B$15:$W$358, MATCH('O5 Details by Class &amp; Accounts'!BG$18, 'E2 Allocators'!$B$15:$W$15, 0),FALSE)*$E159)</f>
        <v>0</v>
      </c>
      <c r="BH159" s="1322">
        <f>IF(ISERROR(VLOOKUP(VLOOKUP($A159, 'E4 TB Allocation Details'!$A$18:$L$214, MATCH("Misc ID", 'E4 TB Allocation Details'!$A$18:$L$18, 0),FALSE), 'E2 Allocators'!$B$15:$W$358, MATCH('O5 Details by Class &amp; Accounts'!BH$18, 'E2 Allocators'!$B$15:$W$15, 0),FALSE)*$E159), 0, VLOOKUP(VLOOKUP($A159, 'E4 TB Allocation Details'!$A$18:$L$214, MATCH("Misc ID", 'E4 TB Allocation Details'!$A$18:$L$18, 0),FALSE), 'E2 Allocators'!$B$15:$W$358, MATCH('O5 Details by Class &amp; Accounts'!BH$18, 'E2 Allocators'!$B$15:$W$15, 0),FALSE)*$E159)</f>
        <v>0</v>
      </c>
      <c r="BI159" s="1322">
        <f>IF(ISERROR(VLOOKUP(VLOOKUP($A159, 'E4 TB Allocation Details'!$A$18:$L$214, MATCH("Misc ID", 'E4 TB Allocation Details'!$A$18:$L$18, 0),FALSE), 'E2 Allocators'!$B$15:$W$358, MATCH('O5 Details by Class &amp; Accounts'!BI$18, 'E2 Allocators'!$B$15:$W$15, 0),FALSE)*$E159), 0, VLOOKUP(VLOOKUP($A159, 'E4 TB Allocation Details'!$A$18:$L$214, MATCH("Misc ID", 'E4 TB Allocation Details'!$A$18:$L$18, 0),FALSE), 'E2 Allocators'!$B$15:$W$358, MATCH('O5 Details by Class &amp; Accounts'!BI$18, 'E2 Allocators'!$B$15:$W$15, 0),FALSE)*$E159)</f>
        <v>0</v>
      </c>
      <c r="BJ159" s="1322">
        <f>IF(ISERROR(VLOOKUP(VLOOKUP($A159, 'E4 TB Allocation Details'!$A$18:$L$214, MATCH("Misc ID", 'E4 TB Allocation Details'!$A$18:$L$18, 0),FALSE), 'E2 Allocators'!$B$15:$W$358, MATCH('O5 Details by Class &amp; Accounts'!BJ$18, 'E2 Allocators'!$B$15:$W$15, 0),FALSE)*$E159), 0, VLOOKUP(VLOOKUP($A159, 'E4 TB Allocation Details'!$A$18:$L$214, MATCH("Misc ID", 'E4 TB Allocation Details'!$A$18:$L$18, 0),FALSE), 'E2 Allocators'!$B$15:$W$358, MATCH('O5 Details by Class &amp; Accounts'!BJ$18, 'E2 Allocators'!$B$15:$W$15, 0),FALSE)*$E159)</f>
        <v>0</v>
      </c>
      <c r="BK159" s="1322">
        <f>IF(ISERROR(VLOOKUP(VLOOKUP($A159, 'E4 TB Allocation Details'!$A$18:$L$214, MATCH("Misc ID", 'E4 TB Allocation Details'!$A$18:$L$18, 0),FALSE), 'E2 Allocators'!$B$15:$W$358, MATCH('O5 Details by Class &amp; Accounts'!BK$18, 'E2 Allocators'!$B$15:$W$15, 0),FALSE)*$E159), 0, VLOOKUP(VLOOKUP($A159, 'E4 TB Allocation Details'!$A$18:$L$214, MATCH("Misc ID", 'E4 TB Allocation Details'!$A$18:$L$18, 0),FALSE), 'E2 Allocators'!$B$15:$W$358, MATCH('O5 Details by Class &amp; Accounts'!BK$18, 'E2 Allocators'!$B$15:$W$15, 0),FALSE)*$E159)</f>
        <v>0</v>
      </c>
      <c r="BL159" s="1322">
        <f>IF(ISERROR(VLOOKUP(VLOOKUP($A159, 'E4 TB Allocation Details'!$A$18:$L$214, MATCH("Misc ID", 'E4 TB Allocation Details'!$A$18:$L$18, 0),FALSE), 'E2 Allocators'!$B$15:$W$358, MATCH('O5 Details by Class &amp; Accounts'!BL$18, 'E2 Allocators'!$B$15:$W$15, 0),FALSE)*$E159), 0, VLOOKUP(VLOOKUP($A159, 'E4 TB Allocation Details'!$A$18:$L$214, MATCH("Misc ID", 'E4 TB Allocation Details'!$A$18:$L$18, 0),FALSE), 'E2 Allocators'!$B$15:$W$358, MATCH('O5 Details by Class &amp; Accounts'!BL$18, 'E2 Allocators'!$B$15:$W$15, 0),FALSE)*$E159)</f>
        <v>0</v>
      </c>
      <c r="BM159" s="1322">
        <f>IF(ISERROR(VLOOKUP(VLOOKUP($A159, 'E4 TB Allocation Details'!$A$18:$L$214, MATCH("Misc ID", 'E4 TB Allocation Details'!$A$18:$L$18, 0),FALSE), 'E2 Allocators'!$B$15:$W$358, MATCH('O5 Details by Class &amp; Accounts'!BM$18, 'E2 Allocators'!$B$15:$W$15, 0),FALSE)*$E159), 0, VLOOKUP(VLOOKUP($A159, 'E4 TB Allocation Details'!$A$18:$L$214, MATCH("Misc ID", 'E4 TB Allocation Details'!$A$18:$L$18, 0),FALSE), 'E2 Allocators'!$B$15:$W$358, MATCH('O5 Details by Class &amp; Accounts'!BM$18, 'E2 Allocators'!$B$15:$W$15, 0),FALSE)*$E159)</f>
        <v>0</v>
      </c>
      <c r="BN159" s="1322">
        <f>IF(ISERROR(VLOOKUP(VLOOKUP($A159, 'E4 TB Allocation Details'!$A$18:$L$214, MATCH("Misc ID", 'E4 TB Allocation Details'!$A$18:$L$18, 0),FALSE), 'E2 Allocators'!$B$15:$W$358, MATCH('O5 Details by Class &amp; Accounts'!BN$18, 'E2 Allocators'!$B$15:$W$15, 0),FALSE)*$E159), 0, VLOOKUP(VLOOKUP($A159, 'E4 TB Allocation Details'!$A$18:$L$214, MATCH("Misc ID", 'E4 TB Allocation Details'!$A$18:$L$18, 0),FALSE), 'E2 Allocators'!$B$15:$W$358, MATCH('O5 Details by Class &amp; Accounts'!BN$18, 'E2 Allocators'!$B$15:$W$15, 0),FALSE)*$E159)</f>
        <v>0</v>
      </c>
      <c r="BO159" s="1322">
        <f>IF(ISERROR(VLOOKUP(VLOOKUP($A159, 'E4 TB Allocation Details'!$A$18:$L$214, MATCH("Misc ID", 'E4 TB Allocation Details'!$A$18:$L$18, 0),FALSE), 'E2 Allocators'!$B$15:$W$358, MATCH('O5 Details by Class &amp; Accounts'!BO$18, 'E2 Allocators'!$B$15:$W$15, 0),FALSE)*$E159), 0, VLOOKUP(VLOOKUP($A159, 'E4 TB Allocation Details'!$A$18:$L$214, MATCH("Misc ID", 'E4 TB Allocation Details'!$A$18:$L$18, 0),FALSE), 'E2 Allocators'!$B$15:$W$358, MATCH('O5 Details by Class &amp; Accounts'!BO$18, 'E2 Allocators'!$B$15:$W$15, 0),FALSE)*$E159)</f>
        <v>0</v>
      </c>
      <c r="BP159" s="1322">
        <f>IF(ISERROR(VLOOKUP(VLOOKUP($A159, 'E4 TB Allocation Details'!$A$18:$L$214, MATCH("Misc ID", 'E4 TB Allocation Details'!$A$18:$L$18, 0),FALSE), 'E2 Allocators'!$B$15:$W$358, MATCH('O5 Details by Class &amp; Accounts'!BP$18, 'E2 Allocators'!$B$15:$W$15, 0),FALSE)*$E159), 0, VLOOKUP(VLOOKUP($A159, 'E4 TB Allocation Details'!$A$18:$L$214, MATCH("Misc ID", 'E4 TB Allocation Details'!$A$18:$L$18, 0),FALSE), 'E2 Allocators'!$B$15:$W$358, MATCH('O5 Details by Class &amp; Accounts'!BP$18, 'E2 Allocators'!$B$15:$W$15, 0),FALSE)*$E159)</f>
        <v>0</v>
      </c>
      <c r="BQ159" s="1322">
        <f>IF(ISERROR(VLOOKUP(VLOOKUP($A159, 'E4 TB Allocation Details'!$A$18:$L$214, MATCH("Misc ID", 'E4 TB Allocation Details'!$A$18:$L$18, 0),FALSE), 'E2 Allocators'!$B$15:$W$358, MATCH('O5 Details by Class &amp; Accounts'!BQ$18, 'E2 Allocators'!$B$15:$W$15, 0),FALSE)*$E159), 0, VLOOKUP(VLOOKUP($A159, 'E4 TB Allocation Details'!$A$18:$L$214, MATCH("Misc ID", 'E4 TB Allocation Details'!$A$18:$L$18, 0),FALSE), 'E2 Allocators'!$B$15:$W$358, MATCH('O5 Details by Class &amp; Accounts'!BQ$18, 'E2 Allocators'!$B$15:$W$15, 0),FALSE)*$E159)</f>
        <v>0</v>
      </c>
      <c r="BR159" s="1322">
        <f>IF(ISERROR(VLOOKUP(VLOOKUP($A159, 'E4 TB Allocation Details'!$A$18:$L$214, MATCH("Misc ID", 'E4 TB Allocation Details'!$A$18:$L$18, 0),FALSE), 'E2 Allocators'!$B$15:$W$358, MATCH('O5 Details by Class &amp; Accounts'!BR$18, 'E2 Allocators'!$B$15:$W$15, 0),FALSE)*$E159), 0, VLOOKUP(VLOOKUP($A159, 'E4 TB Allocation Details'!$A$18:$L$214, MATCH("Misc ID", 'E4 TB Allocation Details'!$A$18:$L$18, 0),FALSE), 'E2 Allocators'!$B$15:$W$358, MATCH('O5 Details by Class &amp; Accounts'!BR$18, 'E2 Allocators'!$B$15:$W$15, 0),FALSE)*$E159)</f>
        <v>0</v>
      </c>
      <c r="BS159" s="1322">
        <f t="shared" si="41"/>
        <v>0</v>
      </c>
      <c r="BT159" s="1322">
        <f>IF(ISERROR(VLOOKUP(VLOOKUP($A159, 'E4 TB Allocation Details'!$A$18:$L$214, MATCH("A &amp; G ID", 'E4 TB Allocation Details'!$A$18:$L$18, 0),FALSE), 'E2 Allocators'!$B$15:$W$358, MATCH('O5 Details by Class &amp; Accounts'!BT$18, 'E2 Allocators'!$B$15:$W$15, 0),FALSE)*$E159), 0, VLOOKUP(VLOOKUP($A159, 'E4 TB Allocation Details'!$A$18:$L$214, MATCH("A &amp; G ID", 'E4 TB Allocation Details'!$A$18:$L$18, 0),FALSE), 'E2 Allocators'!$B$15:$W$358, MATCH('O5 Details by Class &amp; Accounts'!BT$18, 'E2 Allocators'!$B$15:$W$15, 0),FALSE)*$E159)</f>
        <v>0</v>
      </c>
      <c r="BU159" s="1322">
        <f>IF(ISERROR(VLOOKUP(VLOOKUP($A159, 'E4 TB Allocation Details'!$A$18:$L$214, MATCH("A &amp; G ID", 'E4 TB Allocation Details'!$A$18:$L$18, 0),FALSE), 'E2 Allocators'!$B$15:$W$358, MATCH('O5 Details by Class &amp; Accounts'!BU$18, 'E2 Allocators'!$B$15:$W$15, 0),FALSE)*$E159), 0, VLOOKUP(VLOOKUP($A159, 'E4 TB Allocation Details'!$A$18:$L$214, MATCH("A &amp; G ID", 'E4 TB Allocation Details'!$A$18:$L$18, 0),FALSE), 'E2 Allocators'!$B$15:$W$358, MATCH('O5 Details by Class &amp; Accounts'!BU$18, 'E2 Allocators'!$B$15:$W$15, 0),FALSE)*$E159)</f>
        <v>0</v>
      </c>
      <c r="BV159" s="1322">
        <f>IF(ISERROR(VLOOKUP(VLOOKUP($A159, 'E4 TB Allocation Details'!$A$18:$L$214, MATCH("A &amp; G ID", 'E4 TB Allocation Details'!$A$18:$L$18, 0),FALSE), 'E2 Allocators'!$B$15:$W$358, MATCH('O5 Details by Class &amp; Accounts'!BV$18, 'E2 Allocators'!$B$15:$W$15, 0),FALSE)*$E159), 0, VLOOKUP(VLOOKUP($A159, 'E4 TB Allocation Details'!$A$18:$L$214, MATCH("A &amp; G ID", 'E4 TB Allocation Details'!$A$18:$L$18, 0),FALSE), 'E2 Allocators'!$B$15:$W$358, MATCH('O5 Details by Class &amp; Accounts'!BV$18, 'E2 Allocators'!$B$15:$W$15, 0),FALSE)*$E159)</f>
        <v>0</v>
      </c>
      <c r="BW159" s="1322">
        <f>IF(ISERROR(VLOOKUP(VLOOKUP($A159, 'E4 TB Allocation Details'!$A$18:$L$214, MATCH("A &amp; G ID", 'E4 TB Allocation Details'!$A$18:$L$18, 0),FALSE), 'E2 Allocators'!$B$15:$W$358, MATCH('O5 Details by Class &amp; Accounts'!BW$18, 'E2 Allocators'!$B$15:$W$15, 0),FALSE)*$E159), 0, VLOOKUP(VLOOKUP($A159, 'E4 TB Allocation Details'!$A$18:$L$214, MATCH("A &amp; G ID", 'E4 TB Allocation Details'!$A$18:$L$18, 0),FALSE), 'E2 Allocators'!$B$15:$W$358, MATCH('O5 Details by Class &amp; Accounts'!BW$18, 'E2 Allocators'!$B$15:$W$15, 0),FALSE)*$E159)</f>
        <v>0</v>
      </c>
      <c r="BX159" s="1322">
        <f>IF(ISERROR(VLOOKUP(VLOOKUP($A159, 'E4 TB Allocation Details'!$A$18:$L$214, MATCH("A &amp; G ID", 'E4 TB Allocation Details'!$A$18:$L$18, 0),FALSE), 'E2 Allocators'!$B$15:$W$358, MATCH('O5 Details by Class &amp; Accounts'!BX$18, 'E2 Allocators'!$B$15:$W$15, 0),FALSE)*$E159), 0, VLOOKUP(VLOOKUP($A159, 'E4 TB Allocation Details'!$A$18:$L$214, MATCH("A &amp; G ID", 'E4 TB Allocation Details'!$A$18:$L$18, 0),FALSE), 'E2 Allocators'!$B$15:$W$358, MATCH('O5 Details by Class &amp; Accounts'!BX$18, 'E2 Allocators'!$B$15:$W$15, 0),FALSE)*$E159)</f>
        <v>0</v>
      </c>
      <c r="BY159" s="1322">
        <f>IF(ISERROR(VLOOKUP(VLOOKUP($A159, 'E4 TB Allocation Details'!$A$18:$L$214, MATCH("A &amp; G ID", 'E4 TB Allocation Details'!$A$18:$L$18, 0),FALSE), 'E2 Allocators'!$B$15:$W$358, MATCH('O5 Details by Class &amp; Accounts'!BY$18, 'E2 Allocators'!$B$15:$W$15, 0),FALSE)*$E159), 0, VLOOKUP(VLOOKUP($A159, 'E4 TB Allocation Details'!$A$18:$L$214, MATCH("A &amp; G ID", 'E4 TB Allocation Details'!$A$18:$L$18, 0),FALSE), 'E2 Allocators'!$B$15:$W$358, MATCH('O5 Details by Class &amp; Accounts'!BY$18, 'E2 Allocators'!$B$15:$W$15, 0),FALSE)*$E159)</f>
        <v>0</v>
      </c>
      <c r="BZ159" s="1322">
        <f>IF(ISERROR(VLOOKUP(VLOOKUP($A159, 'E4 TB Allocation Details'!$A$18:$L$214, MATCH("A &amp; G ID", 'E4 TB Allocation Details'!$A$18:$L$18, 0),FALSE), 'E2 Allocators'!$B$15:$W$358, MATCH('O5 Details by Class &amp; Accounts'!BZ$18, 'E2 Allocators'!$B$15:$W$15, 0),FALSE)*$E159), 0, VLOOKUP(VLOOKUP($A159, 'E4 TB Allocation Details'!$A$18:$L$214, MATCH("A &amp; G ID", 'E4 TB Allocation Details'!$A$18:$L$18, 0),FALSE), 'E2 Allocators'!$B$15:$W$358, MATCH('O5 Details by Class &amp; Accounts'!BZ$18, 'E2 Allocators'!$B$15:$W$15, 0),FALSE)*$E159)</f>
        <v>0</v>
      </c>
      <c r="CA159" s="1322">
        <f>IF(ISERROR(VLOOKUP(VLOOKUP($A159, 'E4 TB Allocation Details'!$A$18:$L$214, MATCH("A &amp; G ID", 'E4 TB Allocation Details'!$A$18:$L$18, 0),FALSE), 'E2 Allocators'!$B$15:$W$358, MATCH('O5 Details by Class &amp; Accounts'!CA$18, 'E2 Allocators'!$B$15:$W$15, 0),FALSE)*$E159), 0, VLOOKUP(VLOOKUP($A159, 'E4 TB Allocation Details'!$A$18:$L$214, MATCH("A &amp; G ID", 'E4 TB Allocation Details'!$A$18:$L$18, 0),FALSE), 'E2 Allocators'!$B$15:$W$358, MATCH('O5 Details by Class &amp; Accounts'!CA$18, 'E2 Allocators'!$B$15:$W$15, 0),FALSE)*$E159)</f>
        <v>0</v>
      </c>
      <c r="CB159" s="1322">
        <f>IF(ISERROR(VLOOKUP(VLOOKUP($A159, 'E4 TB Allocation Details'!$A$18:$L$214, MATCH("A &amp; G ID", 'E4 TB Allocation Details'!$A$18:$L$18, 0),FALSE), 'E2 Allocators'!$B$15:$W$358, MATCH('O5 Details by Class &amp; Accounts'!CB$18, 'E2 Allocators'!$B$15:$W$15, 0),FALSE)*$E159), 0, VLOOKUP(VLOOKUP($A159, 'E4 TB Allocation Details'!$A$18:$L$214, MATCH("A &amp; G ID", 'E4 TB Allocation Details'!$A$18:$L$18, 0),FALSE), 'E2 Allocators'!$B$15:$W$358, MATCH('O5 Details by Class &amp; Accounts'!CB$18, 'E2 Allocators'!$B$15:$W$15, 0),FALSE)*$E159)</f>
        <v>0</v>
      </c>
      <c r="CC159" s="1322">
        <f>IF(ISERROR(VLOOKUP(VLOOKUP($A159, 'E4 TB Allocation Details'!$A$18:$L$214, MATCH("A &amp; G ID", 'E4 TB Allocation Details'!$A$18:$L$18, 0),FALSE), 'E2 Allocators'!$B$15:$W$358, MATCH('O5 Details by Class &amp; Accounts'!CC$18, 'E2 Allocators'!$B$15:$W$15, 0),FALSE)*$E159), 0, VLOOKUP(VLOOKUP($A159, 'E4 TB Allocation Details'!$A$18:$L$214, MATCH("A &amp; G ID", 'E4 TB Allocation Details'!$A$18:$L$18, 0),FALSE), 'E2 Allocators'!$B$15:$W$358, MATCH('O5 Details by Class &amp; Accounts'!CC$18, 'E2 Allocators'!$B$15:$W$15, 0),FALSE)*$E159)</f>
        <v>0</v>
      </c>
      <c r="CD159" s="1322">
        <f>IF(ISERROR(VLOOKUP(VLOOKUP($A159, 'E4 TB Allocation Details'!$A$18:$L$214, MATCH("A &amp; G ID", 'E4 TB Allocation Details'!$A$18:$L$18, 0),FALSE), 'E2 Allocators'!$B$15:$W$358, MATCH('O5 Details by Class &amp; Accounts'!CD$18, 'E2 Allocators'!$B$15:$W$15, 0),FALSE)*$E159), 0, VLOOKUP(VLOOKUP($A159, 'E4 TB Allocation Details'!$A$18:$L$214, MATCH("A &amp; G ID", 'E4 TB Allocation Details'!$A$18:$L$18, 0),FALSE), 'E2 Allocators'!$B$15:$W$358, MATCH('O5 Details by Class &amp; Accounts'!CD$18, 'E2 Allocators'!$B$15:$W$15, 0),FALSE)*$E159)</f>
        <v>0</v>
      </c>
      <c r="CE159" s="1322">
        <f>IF(ISERROR(VLOOKUP(VLOOKUP($A159, 'E4 TB Allocation Details'!$A$18:$L$214, MATCH("A &amp; G ID", 'E4 TB Allocation Details'!$A$18:$L$18, 0),FALSE), 'E2 Allocators'!$B$15:$W$358, MATCH('O5 Details by Class &amp; Accounts'!CE$18, 'E2 Allocators'!$B$15:$W$15, 0),FALSE)*$E159), 0, VLOOKUP(VLOOKUP($A159, 'E4 TB Allocation Details'!$A$18:$L$214, MATCH("A &amp; G ID", 'E4 TB Allocation Details'!$A$18:$L$18, 0),FALSE), 'E2 Allocators'!$B$15:$W$358, MATCH('O5 Details by Class &amp; Accounts'!CE$18, 'E2 Allocators'!$B$15:$W$15, 0),FALSE)*$E159)</f>
        <v>0</v>
      </c>
      <c r="CF159" s="1322">
        <f>IF(ISERROR(VLOOKUP(VLOOKUP($A159, 'E4 TB Allocation Details'!$A$18:$L$214, MATCH("A &amp; G ID", 'E4 TB Allocation Details'!$A$18:$L$18, 0),FALSE), 'E2 Allocators'!$B$15:$W$358, MATCH('O5 Details by Class &amp; Accounts'!CF$18, 'E2 Allocators'!$B$15:$W$15, 0),FALSE)*$E159), 0, VLOOKUP(VLOOKUP($A159, 'E4 TB Allocation Details'!$A$18:$L$214, MATCH("A &amp; G ID", 'E4 TB Allocation Details'!$A$18:$L$18, 0),FALSE), 'E2 Allocators'!$B$15:$W$358, MATCH('O5 Details by Class &amp; Accounts'!CF$18, 'E2 Allocators'!$B$15:$W$15, 0),FALSE)*$E159)</f>
        <v>0</v>
      </c>
      <c r="CG159" s="1322">
        <f>IF(ISERROR(VLOOKUP(VLOOKUP($A159, 'E4 TB Allocation Details'!$A$18:$L$214, MATCH("A &amp; G ID", 'E4 TB Allocation Details'!$A$18:$L$18, 0),FALSE), 'E2 Allocators'!$B$15:$W$358, MATCH('O5 Details by Class &amp; Accounts'!CG$18, 'E2 Allocators'!$B$15:$W$15, 0),FALSE)*$E159), 0, VLOOKUP(VLOOKUP($A159, 'E4 TB Allocation Details'!$A$18:$L$214, MATCH("A &amp; G ID", 'E4 TB Allocation Details'!$A$18:$L$18, 0),FALSE), 'E2 Allocators'!$B$15:$W$358, MATCH('O5 Details by Class &amp; Accounts'!CG$18, 'E2 Allocators'!$B$15:$W$15, 0),FALSE)*$E159)</f>
        <v>0</v>
      </c>
      <c r="CH159" s="1322">
        <f>IF(ISERROR(VLOOKUP(VLOOKUP($A159, 'E4 TB Allocation Details'!$A$18:$L$214, MATCH("A &amp; G ID", 'E4 TB Allocation Details'!$A$18:$L$18, 0),FALSE), 'E2 Allocators'!$B$15:$W$358, MATCH('O5 Details by Class &amp; Accounts'!CH$18, 'E2 Allocators'!$B$15:$W$15, 0),FALSE)*$E159), 0, VLOOKUP(VLOOKUP($A159, 'E4 TB Allocation Details'!$A$18:$L$214, MATCH("A &amp; G ID", 'E4 TB Allocation Details'!$A$18:$L$18, 0),FALSE), 'E2 Allocators'!$B$15:$W$358, MATCH('O5 Details by Class &amp; Accounts'!CH$18, 'E2 Allocators'!$B$15:$W$15, 0),FALSE)*$E159)</f>
        <v>0</v>
      </c>
      <c r="CI159" s="1322">
        <f>IF(ISERROR(VLOOKUP(VLOOKUP($A159, 'E4 TB Allocation Details'!$A$18:$L$214, MATCH("A &amp; G ID", 'E4 TB Allocation Details'!$A$18:$L$18, 0),FALSE), 'E2 Allocators'!$B$15:$W$358, MATCH('O5 Details by Class &amp; Accounts'!CI$18, 'E2 Allocators'!$B$15:$W$15, 0),FALSE)*$E159), 0, VLOOKUP(VLOOKUP($A159, 'E4 TB Allocation Details'!$A$18:$L$214, MATCH("A &amp; G ID", 'E4 TB Allocation Details'!$A$18:$L$18, 0),FALSE), 'E2 Allocators'!$B$15:$W$358, MATCH('O5 Details by Class &amp; Accounts'!CI$18, 'E2 Allocators'!$B$15:$W$15, 0),FALSE)*$E159)</f>
        <v>0</v>
      </c>
      <c r="CJ159" s="1322">
        <f>IF(ISERROR(VLOOKUP(VLOOKUP($A159, 'E4 TB Allocation Details'!$A$18:$L$214, MATCH("A &amp; G ID", 'E4 TB Allocation Details'!$A$18:$L$18, 0),FALSE), 'E2 Allocators'!$B$15:$W$358, MATCH('O5 Details by Class &amp; Accounts'!CJ$18, 'E2 Allocators'!$B$15:$W$15, 0),FALSE)*$E159), 0, VLOOKUP(VLOOKUP($A159, 'E4 TB Allocation Details'!$A$18:$L$214, MATCH("A &amp; G ID", 'E4 TB Allocation Details'!$A$18:$L$18, 0),FALSE), 'E2 Allocators'!$B$15:$W$358, MATCH('O5 Details by Class &amp; Accounts'!CJ$18, 'E2 Allocators'!$B$15:$W$15, 0),FALSE)*$E159)</f>
        <v>0</v>
      </c>
      <c r="CK159" s="1322">
        <f>IF(ISERROR(VLOOKUP(VLOOKUP($A159, 'E4 TB Allocation Details'!$A$18:$L$214, MATCH("A &amp; G ID", 'E4 TB Allocation Details'!$A$18:$L$18, 0),FALSE), 'E2 Allocators'!$B$15:$W$358, MATCH('O5 Details by Class &amp; Accounts'!CK$18, 'E2 Allocators'!$B$15:$W$15, 0),FALSE)*$E159), 0, VLOOKUP(VLOOKUP($A159, 'E4 TB Allocation Details'!$A$18:$L$214, MATCH("A &amp; G ID", 'E4 TB Allocation Details'!$A$18:$L$18, 0),FALSE), 'E2 Allocators'!$B$15:$W$358, MATCH('O5 Details by Class &amp; Accounts'!CK$18, 'E2 Allocators'!$B$15:$W$15, 0),FALSE)*$E159)</f>
        <v>0</v>
      </c>
      <c r="CL159" s="1322">
        <f>IF(ISERROR(VLOOKUP(VLOOKUP($A159, 'E4 TB Allocation Details'!$A$18:$L$214, MATCH("A &amp; G ID", 'E4 TB Allocation Details'!$A$18:$L$18, 0),FALSE), 'E2 Allocators'!$B$15:$W$358, MATCH('O5 Details by Class &amp; Accounts'!CL$18, 'E2 Allocators'!$B$15:$W$15, 0),FALSE)*$E159), 0, VLOOKUP(VLOOKUP($A159, 'E4 TB Allocation Details'!$A$18:$L$214, MATCH("A &amp; G ID", 'E4 TB Allocation Details'!$A$18:$L$18, 0),FALSE), 'E2 Allocators'!$B$15:$W$358, MATCH('O5 Details by Class &amp; Accounts'!CL$18, 'E2 Allocators'!$B$15:$W$15, 0),FALSE)*$E159)</f>
        <v>0</v>
      </c>
      <c r="CM159" s="1322">
        <f>IF(ISERROR(VLOOKUP(VLOOKUP($A159, 'E4 TB Allocation Details'!$A$18:$L$214, MATCH("A &amp; G ID", 'E4 TB Allocation Details'!$A$18:$L$18, 0),FALSE), 'E2 Allocators'!$B$15:$W$358, MATCH('O5 Details by Class &amp; Accounts'!CM$18, 'E2 Allocators'!$B$15:$W$15, 0),FALSE)*$E159), 0, VLOOKUP(VLOOKUP($A159, 'E4 TB Allocation Details'!$A$18:$L$214, MATCH("A &amp; G ID", 'E4 TB Allocation Details'!$A$18:$L$18, 0),FALSE), 'E2 Allocators'!$B$15:$W$358, MATCH('O5 Details by Class &amp; Accounts'!CM$18, 'E2 Allocators'!$B$15:$W$15, 0),FALSE)*$E159)</f>
        <v>0</v>
      </c>
      <c r="CN159" s="1322">
        <f t="shared" si="42"/>
        <v>0</v>
      </c>
      <c r="CO159" s="1651">
        <f t="shared" si="43"/>
        <v>0</v>
      </c>
      <c r="CQ159" s="1899">
        <v>1855</v>
      </c>
    </row>
    <row r="160" spans="1:95" s="64" customFormat="1" ht="25.5" x14ac:dyDescent="0.2">
      <c r="A160" s="1090">
        <v>5135</v>
      </c>
      <c r="B160" s="1089" t="s">
        <v>10</v>
      </c>
      <c r="C160" s="1648">
        <f>IF(ISERROR(VLOOKUP($A160,'I3 TB Data'!$A$19:$H$483,MATCH('O5 Details by Class &amp; Accounts'!$C$18, 'I3 TB Data'!$A$19:$H$19,0),0)), 0, VLOOKUP($A160,'I3 TB Data'!$A$19:$H$483,MATCH('O5 Details by Class &amp; Accounts'!$C$18,'I3 TB Data'!$A$19:$H$19,0),0))</f>
        <v>76237.622814579096</v>
      </c>
      <c r="D160" s="1649"/>
      <c r="E160" s="1648">
        <f t="shared" si="44"/>
        <v>76237.622814579096</v>
      </c>
      <c r="F160" s="1650">
        <f>IF(ISERROR(VLOOKUP($A160, 'E1 Categorization'!A33:E124, MATCH("Customer Component", 'E1 Categorization'!$A$33:$E$33,0), 0)), 0, IF(VLOOKUP($A160, 'E1 Categorization'!A33:E124, MATCH("Customer Component", 'E1 Categorization'!$A$33:$E$33,0), 0)=0, 'O5 Details by Class &amp; Accounts'!$E160, IF(AND(VLOOKUP($A160, 'E1 Categorization'!A33:E124, MATCH("Customer Component", 'E1 Categorization'!$A$33:$E$33,0), 0) &gt;0, VLOOKUP($A160, 'E1 Categorization'!A33:E124, MATCH("Customer Component", 'E1 Categorization'!$A$33:$E$33,0), 0)&lt;1), 'O5 Details by Class &amp; Accounts'!$E160*(1-VLOOKUP($A160, 'E1 Categorization'!A33:E124, MATCH("Customer Component", 'E1 Categorization'!$A$33:$E$33,0), 0)), 0)))</f>
        <v>30495.04912583164</v>
      </c>
      <c r="G160" s="1650">
        <f>IF(ISERROR(VLOOKUP($A160, 'E1 Categorization'!A33:E124, MATCH("Customer Component", 'E1 Categorization'!$A$33:$E$33,0), 0)),0, IF(VLOOKUP($A160, 'E1 Categorization'!A33:E124, MATCH("Customer Component", 'E1 Categorization'!$A$33:$E$33,0), 0)=0, 0, IF(AND(VLOOKUP($A160, 'E1 Categorization'!A33:E124, MATCH("Customer Component", 'E1 Categorization'!$A$33:$E$33,0), 0) &gt;0, VLOOKUP($A160, 'E1 Categorization'!A33:E124, MATCH("Customer Component", 'E1 Categorization'!$A$33:$E$33,0), 0)&lt;1), 'O5 Details by Class &amp; Accounts'!$E160*(VLOOKUP($A160, 'E1 Categorization'!A33:E124, MATCH("Customer Component", 'E1 Categorization'!$A$33:$E$33,0), 0)), 'O5 Details by Class &amp; Accounts'!$E160)))</f>
        <v>45742.573688747456</v>
      </c>
      <c r="H160" s="1322">
        <f t="shared" si="38"/>
        <v>76237.622814579096</v>
      </c>
      <c r="I160" s="1322">
        <f>IF(ISERROR(VLOOKUP(VLOOKUP($A160, 'E4 TB Allocation Details'!$A$18:$L$214, MATCH("Demand ID", 'E4 TB Allocation Details'!$A$18:$L$18, 0),FALSE), 'E2 Allocators'!$B$15:$W$358, MATCH('O5 Details by Class &amp; Accounts'!I$18, 'E2 Allocators'!$B$15:$W$15, 0),FALSE)*$F160), 0, VLOOKUP(VLOOKUP($A160, 'E4 TB Allocation Details'!$A$18:$L$214, MATCH("Demand ID", 'E4 TB Allocation Details'!$A$18:$L$18, 0),FALSE), 'E2 Allocators'!$B$15:$W$358, MATCH('O5 Details by Class &amp; Accounts'!I$18, 'E2 Allocators'!$B$15:$W$15, 0),FALSE)*$F160)</f>
        <v>8294.3393047931186</v>
      </c>
      <c r="J160" s="1322">
        <f>IF(ISERROR(VLOOKUP(VLOOKUP($A160, 'E4 TB Allocation Details'!$A$18:$L$214, MATCH("Demand ID", 'E4 TB Allocation Details'!$A$18:$L$18, 0),FALSE), 'E2 Allocators'!$B$15:$W$358, MATCH('O5 Details by Class &amp; Accounts'!J$18, 'E2 Allocators'!$B$15:$W$15, 0),FALSE)*$F160), 0, VLOOKUP(VLOOKUP($A160, 'E4 TB Allocation Details'!$A$18:$L$214, MATCH("Demand ID", 'E4 TB Allocation Details'!$A$18:$L$18, 0),FALSE), 'E2 Allocators'!$B$15:$W$358, MATCH('O5 Details by Class &amp; Accounts'!J$18, 'E2 Allocators'!$B$15:$W$15, 0),FALSE)*$F160)</f>
        <v>9478.1315724383221</v>
      </c>
      <c r="K160" s="1322">
        <f>IF(ISERROR(VLOOKUP(VLOOKUP($A160, 'E4 TB Allocation Details'!$A$18:$L$214, MATCH("Demand ID", 'E4 TB Allocation Details'!$A$18:$L$18, 0),FALSE), 'E2 Allocators'!$B$15:$W$358, MATCH('O5 Details by Class &amp; Accounts'!K$18, 'E2 Allocators'!$B$15:$W$15, 0),FALSE)*$F160), 0, VLOOKUP(VLOOKUP($A160, 'E4 TB Allocation Details'!$A$18:$L$214, MATCH("Demand ID", 'E4 TB Allocation Details'!$A$18:$L$18, 0),FALSE), 'E2 Allocators'!$B$15:$W$358, MATCH('O5 Details by Class &amp; Accounts'!K$18, 'E2 Allocators'!$B$15:$W$15, 0),FALSE)*$F160)</f>
        <v>9938.9158599239272</v>
      </c>
      <c r="L160" s="1322">
        <f>IF(ISERROR(VLOOKUP(VLOOKUP($A160, 'E4 TB Allocation Details'!$A$18:$L$214, MATCH("Demand ID", 'E4 TB Allocation Details'!$A$18:$L$18, 0),FALSE), 'E2 Allocators'!$B$15:$W$358, MATCH('O5 Details by Class &amp; Accounts'!L$18, 'E2 Allocators'!$B$15:$W$15, 0),FALSE)*$F160), 0, VLOOKUP(VLOOKUP($A160, 'E4 TB Allocation Details'!$A$18:$L$214, MATCH("Demand ID", 'E4 TB Allocation Details'!$A$18:$L$18, 0),FALSE), 'E2 Allocators'!$B$15:$W$358, MATCH('O5 Details by Class &amp; Accounts'!L$18, 'E2 Allocators'!$B$15:$W$15, 0),FALSE)*$F160)</f>
        <v>0</v>
      </c>
      <c r="M160" s="1322">
        <f>IF(ISERROR(VLOOKUP(VLOOKUP($A160, 'E4 TB Allocation Details'!$A$18:$L$214, MATCH("Demand ID", 'E4 TB Allocation Details'!$A$18:$L$18, 0),FALSE), 'E2 Allocators'!$B$15:$W$358, MATCH('O5 Details by Class &amp; Accounts'!M$18, 'E2 Allocators'!$B$15:$W$15, 0),FALSE)*$F160), 0, VLOOKUP(VLOOKUP($A160, 'E4 TB Allocation Details'!$A$18:$L$214, MATCH("Demand ID", 'E4 TB Allocation Details'!$A$18:$L$18, 0),FALSE), 'E2 Allocators'!$B$15:$W$358, MATCH('O5 Details by Class &amp; Accounts'!M$18, 'E2 Allocators'!$B$15:$W$15, 0),FALSE)*$F160)</f>
        <v>0</v>
      </c>
      <c r="N160" s="1322">
        <f>IF(ISERROR(VLOOKUP(VLOOKUP($A160, 'E4 TB Allocation Details'!$A$18:$L$214, MATCH("Demand ID", 'E4 TB Allocation Details'!$A$18:$L$18, 0),FALSE), 'E2 Allocators'!$B$15:$W$358, MATCH('O5 Details by Class &amp; Accounts'!N$18, 'E2 Allocators'!$B$15:$W$15, 0),FALSE)*$F160), 0, VLOOKUP(VLOOKUP($A160, 'E4 TB Allocation Details'!$A$18:$L$214, MATCH("Demand ID", 'E4 TB Allocation Details'!$A$18:$L$18, 0),FALSE), 'E2 Allocators'!$B$15:$W$358, MATCH('O5 Details by Class &amp; Accounts'!N$18, 'E2 Allocators'!$B$15:$W$15, 0),FALSE)*$F160)</f>
        <v>2701.6186135971293</v>
      </c>
      <c r="O160" s="1322">
        <f>IF(ISERROR(VLOOKUP(VLOOKUP($A160, 'E4 TB Allocation Details'!$A$18:$L$214, MATCH("Demand ID", 'E4 TB Allocation Details'!$A$18:$L$18, 0),FALSE), 'E2 Allocators'!$B$15:$W$358, MATCH('O5 Details by Class &amp; Accounts'!O$18, 'E2 Allocators'!$B$15:$W$15, 0),FALSE)*$F160), 0, VLOOKUP(VLOOKUP($A160, 'E4 TB Allocation Details'!$A$18:$L$214, MATCH("Demand ID", 'E4 TB Allocation Details'!$A$18:$L$18, 0),FALSE), 'E2 Allocators'!$B$15:$W$358, MATCH('O5 Details by Class &amp; Accounts'!O$18, 'E2 Allocators'!$B$15:$W$15, 0),FALSE)*$F160)</f>
        <v>67.525164679268656</v>
      </c>
      <c r="P160" s="1322">
        <f>IF(ISERROR(VLOOKUP(VLOOKUP($A160, 'E4 TB Allocation Details'!$A$18:$L$214, MATCH("Demand ID", 'E4 TB Allocation Details'!$A$18:$L$18, 0),FALSE), 'E2 Allocators'!$B$15:$W$358, MATCH('O5 Details by Class &amp; Accounts'!P$18, 'E2 Allocators'!$B$15:$W$15, 0),FALSE)*$F160), 0, VLOOKUP(VLOOKUP($A160, 'E4 TB Allocation Details'!$A$18:$L$214, MATCH("Demand ID", 'E4 TB Allocation Details'!$A$18:$L$18, 0),FALSE), 'E2 Allocators'!$B$15:$W$358, MATCH('O5 Details by Class &amp; Accounts'!P$18, 'E2 Allocators'!$B$15:$W$15, 0),FALSE)*$F160)</f>
        <v>0</v>
      </c>
      <c r="Q160" s="1322">
        <f>IF(ISERROR(VLOOKUP(VLOOKUP($A160, 'E4 TB Allocation Details'!$A$18:$L$214, MATCH("Demand ID", 'E4 TB Allocation Details'!$A$18:$L$18, 0),FALSE), 'E2 Allocators'!$B$15:$W$358, MATCH('O5 Details by Class &amp; Accounts'!Q$18, 'E2 Allocators'!$B$15:$W$15, 0),FALSE)*$F160), 0, VLOOKUP(VLOOKUP($A160, 'E4 TB Allocation Details'!$A$18:$L$214, MATCH("Demand ID", 'E4 TB Allocation Details'!$A$18:$L$18, 0),FALSE), 'E2 Allocators'!$B$15:$W$358, MATCH('O5 Details by Class &amp; Accounts'!Q$18, 'E2 Allocators'!$B$15:$W$15, 0),FALSE)*$F160)</f>
        <v>14.518610399874358</v>
      </c>
      <c r="R160" s="1322">
        <f>IF(ISERROR(VLOOKUP(VLOOKUP($A160, 'E4 TB Allocation Details'!$A$18:$L$214, MATCH("Demand ID", 'E4 TB Allocation Details'!$A$18:$L$18, 0),FALSE), 'E2 Allocators'!$B$15:$W$358, MATCH('O5 Details by Class &amp; Accounts'!R$18, 'E2 Allocators'!$B$15:$W$15, 0),FALSE)*$F160), 0, VLOOKUP(VLOOKUP($A160, 'E4 TB Allocation Details'!$A$18:$L$214, MATCH("Demand ID", 'E4 TB Allocation Details'!$A$18:$L$18, 0),FALSE), 'E2 Allocators'!$B$15:$W$358, MATCH('O5 Details by Class &amp; Accounts'!R$18, 'E2 Allocators'!$B$15:$W$15, 0),FALSE)*$F160)</f>
        <v>0</v>
      </c>
      <c r="S160" s="1322">
        <f>IF(ISERROR(VLOOKUP(VLOOKUP($A160, 'E4 TB Allocation Details'!$A$18:$L$214, MATCH("Demand ID", 'E4 TB Allocation Details'!$A$18:$L$18, 0),FALSE), 'E2 Allocators'!$B$15:$W$358, MATCH('O5 Details by Class &amp; Accounts'!S$18, 'E2 Allocators'!$B$15:$W$15, 0),FALSE)*$F160), 0, VLOOKUP(VLOOKUP($A160, 'E4 TB Allocation Details'!$A$18:$L$214, MATCH("Demand ID", 'E4 TB Allocation Details'!$A$18:$L$18, 0),FALSE), 'E2 Allocators'!$B$15:$W$358, MATCH('O5 Details by Class &amp; Accounts'!S$18, 'E2 Allocators'!$B$15:$W$15, 0),FALSE)*$F160)</f>
        <v>0</v>
      </c>
      <c r="T160" s="1322">
        <f>IF(ISERROR(VLOOKUP(VLOOKUP($A160, 'E4 TB Allocation Details'!$A$18:$L$214, MATCH("Demand ID", 'E4 TB Allocation Details'!$A$18:$L$18, 0),FALSE), 'E2 Allocators'!$B$15:$W$358, MATCH('O5 Details by Class &amp; Accounts'!T$18, 'E2 Allocators'!$B$15:$W$15, 0),FALSE)*$F160), 0, VLOOKUP(VLOOKUP($A160, 'E4 TB Allocation Details'!$A$18:$L$214, MATCH("Demand ID", 'E4 TB Allocation Details'!$A$18:$L$18, 0),FALSE), 'E2 Allocators'!$B$15:$W$358, MATCH('O5 Details by Class &amp; Accounts'!T$18, 'E2 Allocators'!$B$15:$W$15, 0),FALSE)*$F160)</f>
        <v>0</v>
      </c>
      <c r="U160" s="1322">
        <f>IF(ISERROR(VLOOKUP(VLOOKUP($A160, 'E4 TB Allocation Details'!$A$18:$L$214, MATCH("Demand ID", 'E4 TB Allocation Details'!$A$18:$L$18, 0),FALSE), 'E2 Allocators'!$B$15:$W$358, MATCH('O5 Details by Class &amp; Accounts'!U$18, 'E2 Allocators'!$B$15:$W$15, 0),FALSE)*$F160), 0, VLOOKUP(VLOOKUP($A160, 'E4 TB Allocation Details'!$A$18:$L$214, MATCH("Demand ID", 'E4 TB Allocation Details'!$A$18:$L$18, 0),FALSE), 'E2 Allocators'!$B$15:$W$358, MATCH('O5 Details by Class &amp; Accounts'!U$18, 'E2 Allocators'!$B$15:$W$15, 0),FALSE)*$F160)</f>
        <v>0</v>
      </c>
      <c r="V160" s="1322">
        <f>IF(ISERROR(VLOOKUP(VLOOKUP($A160, 'E4 TB Allocation Details'!$A$18:$L$214, MATCH("Demand ID", 'E4 TB Allocation Details'!$A$18:$L$18, 0),FALSE), 'E2 Allocators'!$B$15:$W$358, MATCH('O5 Details by Class &amp; Accounts'!V$18, 'E2 Allocators'!$B$15:$W$15, 0),FALSE)*$F160), 0, VLOOKUP(VLOOKUP($A160, 'E4 TB Allocation Details'!$A$18:$L$214, MATCH("Demand ID", 'E4 TB Allocation Details'!$A$18:$L$18, 0),FALSE), 'E2 Allocators'!$B$15:$W$358, MATCH('O5 Details by Class &amp; Accounts'!V$18, 'E2 Allocators'!$B$15:$W$15, 0),FALSE)*$F160)</f>
        <v>0</v>
      </c>
      <c r="W160" s="1322">
        <f>IF(ISERROR(VLOOKUP(VLOOKUP($A160, 'E4 TB Allocation Details'!$A$18:$L$214, MATCH("Demand ID", 'E4 TB Allocation Details'!$A$18:$L$18, 0),FALSE), 'E2 Allocators'!$B$15:$W$358, MATCH('O5 Details by Class &amp; Accounts'!W$18, 'E2 Allocators'!$B$15:$W$15, 0),FALSE)*$F160), 0, VLOOKUP(VLOOKUP($A160, 'E4 TB Allocation Details'!$A$18:$L$214, MATCH("Demand ID", 'E4 TB Allocation Details'!$A$18:$L$18, 0),FALSE), 'E2 Allocators'!$B$15:$W$358, MATCH('O5 Details by Class &amp; Accounts'!W$18, 'E2 Allocators'!$B$15:$W$15, 0),FALSE)*$F160)</f>
        <v>0</v>
      </c>
      <c r="X160" s="1322">
        <f>IF(ISERROR(VLOOKUP(VLOOKUP($A160, 'E4 TB Allocation Details'!$A$18:$L$214, MATCH("Demand ID", 'E4 TB Allocation Details'!$A$18:$L$18, 0),FALSE), 'E2 Allocators'!$B$15:$W$358, MATCH('O5 Details by Class &amp; Accounts'!X$18, 'E2 Allocators'!$B$15:$W$15, 0),FALSE)*$F160), 0, VLOOKUP(VLOOKUP($A160, 'E4 TB Allocation Details'!$A$18:$L$214, MATCH("Demand ID", 'E4 TB Allocation Details'!$A$18:$L$18, 0),FALSE), 'E2 Allocators'!$B$15:$W$358, MATCH('O5 Details by Class &amp; Accounts'!X$18, 'E2 Allocators'!$B$15:$W$15, 0),FALSE)*$F160)</f>
        <v>0</v>
      </c>
      <c r="Y160" s="1322">
        <f>IF(ISERROR(VLOOKUP(VLOOKUP($A160, 'E4 TB Allocation Details'!$A$18:$L$214, MATCH("Demand ID", 'E4 TB Allocation Details'!$A$18:$L$18, 0),FALSE), 'E2 Allocators'!$B$15:$W$358, MATCH('O5 Details by Class &amp; Accounts'!Y$18, 'E2 Allocators'!$B$15:$W$15, 0),FALSE)*$F160), 0, VLOOKUP(VLOOKUP($A160, 'E4 TB Allocation Details'!$A$18:$L$214, MATCH("Demand ID", 'E4 TB Allocation Details'!$A$18:$L$18, 0),FALSE), 'E2 Allocators'!$B$15:$W$358, MATCH('O5 Details by Class &amp; Accounts'!Y$18, 'E2 Allocators'!$B$15:$W$15, 0),FALSE)*$F160)</f>
        <v>0</v>
      </c>
      <c r="Z160" s="1322">
        <f>IF(ISERROR(VLOOKUP(VLOOKUP($A160, 'E4 TB Allocation Details'!$A$18:$L$214, MATCH("Demand ID", 'E4 TB Allocation Details'!$A$18:$L$18, 0),FALSE), 'E2 Allocators'!$B$15:$W$358, MATCH('O5 Details by Class &amp; Accounts'!Z$18, 'E2 Allocators'!$B$15:$W$15, 0),FALSE)*$F160), 0, VLOOKUP(VLOOKUP($A160, 'E4 TB Allocation Details'!$A$18:$L$214, MATCH("Demand ID", 'E4 TB Allocation Details'!$A$18:$L$18, 0),FALSE), 'E2 Allocators'!$B$15:$W$358, MATCH('O5 Details by Class &amp; Accounts'!Z$18, 'E2 Allocators'!$B$15:$W$15, 0),FALSE)*$F160)</f>
        <v>0</v>
      </c>
      <c r="AA160" s="1322">
        <f>IF(ISERROR(VLOOKUP(VLOOKUP($A160, 'E4 TB Allocation Details'!$A$18:$L$214, MATCH("Demand ID", 'E4 TB Allocation Details'!$A$18:$L$18, 0),FALSE), 'E2 Allocators'!$B$15:$W$358, MATCH('O5 Details by Class &amp; Accounts'!AA$18, 'E2 Allocators'!$B$15:$W$15, 0),FALSE)*$F160), 0, VLOOKUP(VLOOKUP($A160, 'E4 TB Allocation Details'!$A$18:$L$214, MATCH("Demand ID", 'E4 TB Allocation Details'!$A$18:$L$18, 0),FALSE), 'E2 Allocators'!$B$15:$W$358, MATCH('O5 Details by Class &amp; Accounts'!AA$18, 'E2 Allocators'!$B$15:$W$15, 0),FALSE)*$F160)</f>
        <v>0</v>
      </c>
      <c r="AB160" s="1322">
        <f>IF(ISERROR(VLOOKUP(VLOOKUP($A160, 'E4 TB Allocation Details'!$A$18:$L$214, MATCH("Demand ID", 'E4 TB Allocation Details'!$A$18:$L$18, 0),FALSE), 'E2 Allocators'!$B$15:$W$358, MATCH('O5 Details by Class &amp; Accounts'!AB$18, 'E2 Allocators'!$B$15:$W$15, 0),FALSE)*$F160), 0, VLOOKUP(VLOOKUP($A160, 'E4 TB Allocation Details'!$A$18:$L$214, MATCH("Demand ID", 'E4 TB Allocation Details'!$A$18:$L$18, 0),FALSE), 'E2 Allocators'!$B$15:$W$358, MATCH('O5 Details by Class &amp; Accounts'!AB$18, 'E2 Allocators'!$B$15:$W$15, 0),FALSE)*$F160)</f>
        <v>0</v>
      </c>
      <c r="AC160" s="1322">
        <f t="shared" si="39"/>
        <v>30495.04912583164</v>
      </c>
      <c r="AD160" s="1322">
        <f>IF(ISERROR(VLOOKUP(VLOOKUP($A160, 'E4 TB Allocation Details'!$A$18:$L$214, MATCH("Customer ID", 'E4 TB Allocation Details'!$A$18:$L$18, 0),FALSE), 'E2 Allocators'!$B$15:$W$358, MATCH('O5 Details by Class &amp; Accounts'!AD$18, 'E2 Allocators'!$B$15:$W$15, 0),FALSE)*$G160), 0, VLOOKUP(VLOOKUP($A160, 'E4 TB Allocation Details'!$A$18:$L$214, MATCH("Customer ID", 'E4 TB Allocation Details'!$A$18:$L$18, 0),FALSE), 'E2 Allocators'!$B$15:$W$358, MATCH('O5 Details by Class &amp; Accounts'!AD$18, 'E2 Allocators'!$B$15:$W$15, 0),FALSE)*$G160)</f>
        <v>35793.043155109888</v>
      </c>
      <c r="AE160" s="1322">
        <f>IF(ISERROR(VLOOKUP(VLOOKUP($A160, 'E4 TB Allocation Details'!$A$18:$L$214, MATCH("Customer ID", 'E4 TB Allocation Details'!$A$18:$L$18, 0),FALSE), 'E2 Allocators'!$B$15:$W$358, MATCH('O5 Details by Class &amp; Accounts'!AE$18, 'E2 Allocators'!$B$15:$W$15, 0),FALSE)*$G160), 0, VLOOKUP(VLOOKUP($A160, 'E4 TB Allocation Details'!$A$18:$L$214, MATCH("Customer ID", 'E4 TB Allocation Details'!$A$18:$L$18, 0),FALSE), 'E2 Allocators'!$B$15:$W$358, MATCH('O5 Details by Class &amp; Accounts'!AE$18, 'E2 Allocators'!$B$15:$W$15, 0),FALSE)*$G160)</f>
        <v>5890.5942010484578</v>
      </c>
      <c r="AF160" s="1322">
        <f>IF(ISERROR(VLOOKUP(VLOOKUP($A160, 'E4 TB Allocation Details'!$A$18:$L$214, MATCH("Customer ID", 'E4 TB Allocation Details'!$A$18:$L$18, 0),FALSE), 'E2 Allocators'!$B$15:$W$358, MATCH('O5 Details by Class &amp; Accounts'!AF$18, 'E2 Allocators'!$B$15:$W$15, 0),FALSE)*$G160), 0, VLOOKUP(VLOOKUP($A160, 'E4 TB Allocation Details'!$A$18:$L$214, MATCH("Customer ID", 'E4 TB Allocation Details'!$A$18:$L$18, 0),FALSE), 'E2 Allocators'!$B$15:$W$358, MATCH('O5 Details by Class &amp; Accounts'!AF$18, 'E2 Allocators'!$B$15:$W$15, 0),FALSE)*$G160)</f>
        <v>575.1561542887066</v>
      </c>
      <c r="AG160" s="1322">
        <f>IF(ISERROR(VLOOKUP(VLOOKUP($A160, 'E4 TB Allocation Details'!$A$18:$L$214, MATCH("Customer ID", 'E4 TB Allocation Details'!$A$18:$L$18, 0),FALSE), 'E2 Allocators'!$B$15:$W$358, MATCH('O5 Details by Class &amp; Accounts'!AG$18, 'E2 Allocators'!$B$15:$W$15, 0),FALSE)*$G160), 0, VLOOKUP(VLOOKUP($A160, 'E4 TB Allocation Details'!$A$18:$L$214, MATCH("Customer ID", 'E4 TB Allocation Details'!$A$18:$L$18, 0),FALSE), 'E2 Allocators'!$B$15:$W$358, MATCH('O5 Details by Class &amp; Accounts'!AG$18, 'E2 Allocators'!$B$15:$W$15, 0),FALSE)*$G160)</f>
        <v>0</v>
      </c>
      <c r="AH160" s="1322">
        <f>IF(ISERROR(VLOOKUP(VLOOKUP($A160, 'E4 TB Allocation Details'!$A$18:$L$214, MATCH("Customer ID", 'E4 TB Allocation Details'!$A$18:$L$18, 0),FALSE), 'E2 Allocators'!$B$15:$W$358, MATCH('O5 Details by Class &amp; Accounts'!AH$18, 'E2 Allocators'!$B$15:$W$15, 0),FALSE)*$G160), 0, VLOOKUP(VLOOKUP($A160, 'E4 TB Allocation Details'!$A$18:$L$214, MATCH("Customer ID", 'E4 TB Allocation Details'!$A$18:$L$18, 0),FALSE), 'E2 Allocators'!$B$15:$W$358, MATCH('O5 Details by Class &amp; Accounts'!AH$18, 'E2 Allocators'!$B$15:$W$15, 0),FALSE)*$G160)</f>
        <v>0</v>
      </c>
      <c r="AI160" s="1322">
        <f>IF(ISERROR(VLOOKUP(VLOOKUP($A160, 'E4 TB Allocation Details'!$A$18:$L$214, MATCH("Customer ID", 'E4 TB Allocation Details'!$A$18:$L$18, 0),FALSE), 'E2 Allocators'!$B$15:$W$358, MATCH('O5 Details by Class &amp; Accounts'!AI$18, 'E2 Allocators'!$B$15:$W$15, 0),FALSE)*$G160), 0, VLOOKUP(VLOOKUP($A160, 'E4 TB Allocation Details'!$A$18:$L$214, MATCH("Customer ID", 'E4 TB Allocation Details'!$A$18:$L$18, 0),FALSE), 'E2 Allocators'!$B$15:$W$358, MATCH('O5 Details by Class &amp; Accounts'!AI$18, 'E2 Allocators'!$B$15:$W$15, 0),FALSE)*$G160)</f>
        <v>4.3905049945702794</v>
      </c>
      <c r="AJ160" s="1322">
        <f>IF(ISERROR(VLOOKUP(VLOOKUP($A160, 'E4 TB Allocation Details'!$A$18:$L$214, MATCH("Customer ID", 'E4 TB Allocation Details'!$A$18:$L$18, 0),FALSE), 'E2 Allocators'!$B$15:$W$358, MATCH('O5 Details by Class &amp; Accounts'!AJ$18, 'E2 Allocators'!$B$15:$W$15, 0),FALSE)*$G160), 0, VLOOKUP(VLOOKUP($A160, 'E4 TB Allocation Details'!$A$18:$L$214, MATCH("Customer ID", 'E4 TB Allocation Details'!$A$18:$L$18, 0),FALSE), 'E2 Allocators'!$B$15:$W$358, MATCH('O5 Details by Class &amp; Accounts'!AJ$18, 'E2 Allocators'!$B$15:$W$15, 0),FALSE)*$G160)</f>
        <v>3365.2365434470071</v>
      </c>
      <c r="AK160" s="1322">
        <f>IF(ISERROR(VLOOKUP(VLOOKUP($A160, 'E4 TB Allocation Details'!$A$18:$L$214, MATCH("Customer ID", 'E4 TB Allocation Details'!$A$18:$L$18, 0),FALSE), 'E2 Allocators'!$B$15:$W$358, MATCH('O5 Details by Class &amp; Accounts'!AK$18, 'E2 Allocators'!$B$15:$W$15, 0),FALSE)*$G160), 0, VLOOKUP(VLOOKUP($A160, 'E4 TB Allocation Details'!$A$18:$L$214, MATCH("Customer ID", 'E4 TB Allocation Details'!$A$18:$L$18, 0),FALSE), 'E2 Allocators'!$B$15:$W$358, MATCH('O5 Details by Class &amp; Accounts'!AK$18, 'E2 Allocators'!$B$15:$W$15, 0),FALSE)*$G160)</f>
        <v>0</v>
      </c>
      <c r="AL160" s="1322">
        <f>IF(ISERROR(VLOOKUP(VLOOKUP($A160, 'E4 TB Allocation Details'!$A$18:$L$214, MATCH("Customer ID", 'E4 TB Allocation Details'!$A$18:$L$18, 0),FALSE), 'E2 Allocators'!$B$15:$W$358, MATCH('O5 Details by Class &amp; Accounts'!AL$18, 'E2 Allocators'!$B$15:$W$15, 0),FALSE)*$G160), 0, VLOOKUP(VLOOKUP($A160, 'E4 TB Allocation Details'!$A$18:$L$214, MATCH("Customer ID", 'E4 TB Allocation Details'!$A$18:$L$18, 0),FALSE), 'E2 Allocators'!$B$15:$W$358, MATCH('O5 Details by Class &amp; Accounts'!AL$18, 'E2 Allocators'!$B$15:$W$15, 0),FALSE)*$G160)</f>
        <v>114.15312985882728</v>
      </c>
      <c r="AM160" s="1322">
        <f>IF(ISERROR(VLOOKUP(VLOOKUP($A160, 'E4 TB Allocation Details'!$A$18:$L$214, MATCH("Customer ID", 'E4 TB Allocation Details'!$A$18:$L$18, 0),FALSE), 'E2 Allocators'!$B$15:$W$358, MATCH('O5 Details by Class &amp; Accounts'!AM$18, 'E2 Allocators'!$B$15:$W$15, 0),FALSE)*$G160), 0, VLOOKUP(VLOOKUP($A160, 'E4 TB Allocation Details'!$A$18:$L$214, MATCH("Customer ID", 'E4 TB Allocation Details'!$A$18:$L$18, 0),FALSE), 'E2 Allocators'!$B$15:$W$358, MATCH('O5 Details by Class &amp; Accounts'!AM$18, 'E2 Allocators'!$B$15:$W$15, 0),FALSE)*$G160)</f>
        <v>0</v>
      </c>
      <c r="AN160" s="1322">
        <f>IF(ISERROR(VLOOKUP(VLOOKUP($A160, 'E4 TB Allocation Details'!$A$18:$L$214, MATCH("Customer ID", 'E4 TB Allocation Details'!$A$18:$L$18, 0),FALSE), 'E2 Allocators'!$B$15:$W$358, MATCH('O5 Details by Class &amp; Accounts'!AN$18, 'E2 Allocators'!$B$15:$W$15, 0),FALSE)*$G160), 0, VLOOKUP(VLOOKUP($A160, 'E4 TB Allocation Details'!$A$18:$L$214, MATCH("Customer ID", 'E4 TB Allocation Details'!$A$18:$L$18, 0),FALSE), 'E2 Allocators'!$B$15:$W$358, MATCH('O5 Details by Class &amp; Accounts'!AN$18, 'E2 Allocators'!$B$15:$W$15, 0),FALSE)*$G160)</f>
        <v>0</v>
      </c>
      <c r="AO160" s="1322">
        <f>IF(ISERROR(VLOOKUP(VLOOKUP($A160, 'E4 TB Allocation Details'!$A$18:$L$214, MATCH("Customer ID", 'E4 TB Allocation Details'!$A$18:$L$18, 0),FALSE), 'E2 Allocators'!$B$15:$W$358, MATCH('O5 Details by Class &amp; Accounts'!AO$18, 'E2 Allocators'!$B$15:$W$15, 0),FALSE)*$G160), 0, VLOOKUP(VLOOKUP($A160, 'E4 TB Allocation Details'!$A$18:$L$214, MATCH("Customer ID", 'E4 TB Allocation Details'!$A$18:$L$18, 0),FALSE), 'E2 Allocators'!$B$15:$W$358, MATCH('O5 Details by Class &amp; Accounts'!AO$18, 'E2 Allocators'!$B$15:$W$15, 0),FALSE)*$G160)</f>
        <v>0</v>
      </c>
      <c r="AP160" s="1322">
        <f>IF(ISERROR(VLOOKUP(VLOOKUP($A160, 'E4 TB Allocation Details'!$A$18:$L$214, MATCH("Customer ID", 'E4 TB Allocation Details'!$A$18:$L$18, 0),FALSE), 'E2 Allocators'!$B$15:$W$358, MATCH('O5 Details by Class &amp; Accounts'!AP$18, 'E2 Allocators'!$B$15:$W$15, 0),FALSE)*$G160), 0, VLOOKUP(VLOOKUP($A160, 'E4 TB Allocation Details'!$A$18:$L$214, MATCH("Customer ID", 'E4 TB Allocation Details'!$A$18:$L$18, 0),FALSE), 'E2 Allocators'!$B$15:$W$358, MATCH('O5 Details by Class &amp; Accounts'!AP$18, 'E2 Allocators'!$B$15:$W$15, 0),FALSE)*$G160)</f>
        <v>0</v>
      </c>
      <c r="AQ160" s="1322">
        <f>IF(ISERROR(VLOOKUP(VLOOKUP($A160, 'E4 TB Allocation Details'!$A$18:$L$214, MATCH("Customer ID", 'E4 TB Allocation Details'!$A$18:$L$18, 0),FALSE), 'E2 Allocators'!$B$15:$W$358, MATCH('O5 Details by Class &amp; Accounts'!AQ$18, 'E2 Allocators'!$B$15:$W$15, 0),FALSE)*$G160), 0, VLOOKUP(VLOOKUP($A160, 'E4 TB Allocation Details'!$A$18:$L$214, MATCH("Customer ID", 'E4 TB Allocation Details'!$A$18:$L$18, 0),FALSE), 'E2 Allocators'!$B$15:$W$358, MATCH('O5 Details by Class &amp; Accounts'!AQ$18, 'E2 Allocators'!$B$15:$W$15, 0),FALSE)*$G160)</f>
        <v>0</v>
      </c>
      <c r="AR160" s="1322">
        <f>IF(ISERROR(VLOOKUP(VLOOKUP($A160, 'E4 TB Allocation Details'!$A$18:$L$214, MATCH("Customer ID", 'E4 TB Allocation Details'!$A$18:$L$18, 0),FALSE), 'E2 Allocators'!$B$15:$W$358, MATCH('O5 Details by Class &amp; Accounts'!AR$18, 'E2 Allocators'!$B$15:$W$15, 0),FALSE)*$G160), 0, VLOOKUP(VLOOKUP($A160, 'E4 TB Allocation Details'!$A$18:$L$214, MATCH("Customer ID", 'E4 TB Allocation Details'!$A$18:$L$18, 0),FALSE), 'E2 Allocators'!$B$15:$W$358, MATCH('O5 Details by Class &amp; Accounts'!AR$18, 'E2 Allocators'!$B$15:$W$15, 0),FALSE)*$G160)</f>
        <v>0</v>
      </c>
      <c r="AS160" s="1322">
        <f>IF(ISERROR(VLOOKUP(VLOOKUP($A160, 'E4 TB Allocation Details'!$A$18:$L$214, MATCH("Customer ID", 'E4 TB Allocation Details'!$A$18:$L$18, 0),FALSE), 'E2 Allocators'!$B$15:$W$358, MATCH('O5 Details by Class &amp; Accounts'!AS$18, 'E2 Allocators'!$B$15:$W$15, 0),FALSE)*$G160), 0, VLOOKUP(VLOOKUP($A160, 'E4 TB Allocation Details'!$A$18:$L$214, MATCH("Customer ID", 'E4 TB Allocation Details'!$A$18:$L$18, 0),FALSE), 'E2 Allocators'!$B$15:$W$358, MATCH('O5 Details by Class &amp; Accounts'!AS$18, 'E2 Allocators'!$B$15:$W$15, 0),FALSE)*$G160)</f>
        <v>0</v>
      </c>
      <c r="AT160" s="1322">
        <f>IF(ISERROR(VLOOKUP(VLOOKUP($A160, 'E4 TB Allocation Details'!$A$18:$L$214, MATCH("Customer ID", 'E4 TB Allocation Details'!$A$18:$L$18, 0),FALSE), 'E2 Allocators'!$B$15:$W$358, MATCH('O5 Details by Class &amp; Accounts'!AT$18, 'E2 Allocators'!$B$15:$W$15, 0),FALSE)*$G160), 0, VLOOKUP(VLOOKUP($A160, 'E4 TB Allocation Details'!$A$18:$L$214, MATCH("Customer ID", 'E4 TB Allocation Details'!$A$18:$L$18, 0),FALSE), 'E2 Allocators'!$B$15:$W$358, MATCH('O5 Details by Class &amp; Accounts'!AT$18, 'E2 Allocators'!$B$15:$W$15, 0),FALSE)*$G160)</f>
        <v>0</v>
      </c>
      <c r="AU160" s="1322">
        <f>IF(ISERROR(VLOOKUP(VLOOKUP($A160, 'E4 TB Allocation Details'!$A$18:$L$214, MATCH("Customer ID", 'E4 TB Allocation Details'!$A$18:$L$18, 0),FALSE), 'E2 Allocators'!$B$15:$W$358, MATCH('O5 Details by Class &amp; Accounts'!AU$18, 'E2 Allocators'!$B$15:$W$15, 0),FALSE)*$G160), 0, VLOOKUP(VLOOKUP($A160, 'E4 TB Allocation Details'!$A$18:$L$214, MATCH("Customer ID", 'E4 TB Allocation Details'!$A$18:$L$18, 0),FALSE), 'E2 Allocators'!$B$15:$W$358, MATCH('O5 Details by Class &amp; Accounts'!AU$18, 'E2 Allocators'!$B$15:$W$15, 0),FALSE)*$G160)</f>
        <v>0</v>
      </c>
      <c r="AV160" s="1322">
        <f>IF(ISERROR(VLOOKUP(VLOOKUP($A160, 'E4 TB Allocation Details'!$A$18:$L$214, MATCH("Customer ID", 'E4 TB Allocation Details'!$A$18:$L$18, 0),FALSE), 'E2 Allocators'!$B$15:$W$358, MATCH('O5 Details by Class &amp; Accounts'!AV$18, 'E2 Allocators'!$B$15:$W$15, 0),FALSE)*$G160), 0, VLOOKUP(VLOOKUP($A160, 'E4 TB Allocation Details'!$A$18:$L$214, MATCH("Customer ID", 'E4 TB Allocation Details'!$A$18:$L$18, 0),FALSE), 'E2 Allocators'!$B$15:$W$358, MATCH('O5 Details by Class &amp; Accounts'!AV$18, 'E2 Allocators'!$B$15:$W$15, 0),FALSE)*$G160)</f>
        <v>0</v>
      </c>
      <c r="AW160" s="1322">
        <f>IF(ISERROR(VLOOKUP(VLOOKUP($A160, 'E4 TB Allocation Details'!$A$18:$L$214, MATCH("Customer ID", 'E4 TB Allocation Details'!$A$18:$L$18, 0),FALSE), 'E2 Allocators'!$B$15:$W$358, MATCH('O5 Details by Class &amp; Accounts'!AW$18, 'E2 Allocators'!$B$15:$W$15, 0),FALSE)*$G160), 0, VLOOKUP(VLOOKUP($A160, 'E4 TB Allocation Details'!$A$18:$L$214, MATCH("Customer ID", 'E4 TB Allocation Details'!$A$18:$L$18, 0),FALSE), 'E2 Allocators'!$B$15:$W$358, MATCH('O5 Details by Class &amp; Accounts'!AW$18, 'E2 Allocators'!$B$15:$W$15, 0),FALSE)*$G160)</f>
        <v>0</v>
      </c>
      <c r="AX160" s="1322">
        <f t="shared" si="40"/>
        <v>45742.573688747456</v>
      </c>
      <c r="AY160" s="1322">
        <f>IF(ISERROR(VLOOKUP(VLOOKUP($A160, 'E4 TB Allocation Details'!$A$18:$L$214, MATCH("Misc ID", 'E4 TB Allocation Details'!$A$18:$L$18, 0),FALSE), 'E2 Allocators'!$B$15:$W$358, MATCH('O5 Details by Class &amp; Accounts'!AY$18, 'E2 Allocators'!$B$15:$W$15, 0),FALSE)*$E160), 0, VLOOKUP(VLOOKUP($A160, 'E4 TB Allocation Details'!$A$18:$L$214, MATCH("Misc ID", 'E4 TB Allocation Details'!$A$18:$L$18, 0),FALSE), 'E2 Allocators'!$B$15:$W$358, MATCH('O5 Details by Class &amp; Accounts'!AY$18, 'E2 Allocators'!$B$15:$W$15, 0),FALSE)*$E160)</f>
        <v>0</v>
      </c>
      <c r="AZ160" s="1322">
        <f>IF(ISERROR(VLOOKUP(VLOOKUP($A160, 'E4 TB Allocation Details'!$A$18:$L$214, MATCH("Misc ID", 'E4 TB Allocation Details'!$A$18:$L$18, 0),FALSE), 'E2 Allocators'!$B$15:$W$358, MATCH('O5 Details by Class &amp; Accounts'!AZ$18, 'E2 Allocators'!$B$15:$W$15, 0),FALSE)*$E160), 0, VLOOKUP(VLOOKUP($A160, 'E4 TB Allocation Details'!$A$18:$L$214, MATCH("Misc ID", 'E4 TB Allocation Details'!$A$18:$L$18, 0),FALSE), 'E2 Allocators'!$B$15:$W$358, MATCH('O5 Details by Class &amp; Accounts'!AZ$18, 'E2 Allocators'!$B$15:$W$15, 0),FALSE)*$E160)</f>
        <v>0</v>
      </c>
      <c r="BA160" s="1322">
        <f>IF(ISERROR(VLOOKUP(VLOOKUP($A160, 'E4 TB Allocation Details'!$A$18:$L$214, MATCH("Misc ID", 'E4 TB Allocation Details'!$A$18:$L$18, 0),FALSE), 'E2 Allocators'!$B$15:$W$358, MATCH('O5 Details by Class &amp; Accounts'!BA$18, 'E2 Allocators'!$B$15:$W$15, 0),FALSE)*$E160), 0, VLOOKUP(VLOOKUP($A160, 'E4 TB Allocation Details'!$A$18:$L$214, MATCH("Misc ID", 'E4 TB Allocation Details'!$A$18:$L$18, 0),FALSE), 'E2 Allocators'!$B$15:$W$358, MATCH('O5 Details by Class &amp; Accounts'!BA$18, 'E2 Allocators'!$B$15:$W$15, 0),FALSE)*$E160)</f>
        <v>0</v>
      </c>
      <c r="BB160" s="1322">
        <f>IF(ISERROR(VLOOKUP(VLOOKUP($A160, 'E4 TB Allocation Details'!$A$18:$L$214, MATCH("Misc ID", 'E4 TB Allocation Details'!$A$18:$L$18, 0),FALSE), 'E2 Allocators'!$B$15:$W$358, MATCH('O5 Details by Class &amp; Accounts'!BB$18, 'E2 Allocators'!$B$15:$W$15, 0),FALSE)*$E160), 0, VLOOKUP(VLOOKUP($A160, 'E4 TB Allocation Details'!$A$18:$L$214, MATCH("Misc ID", 'E4 TB Allocation Details'!$A$18:$L$18, 0),FALSE), 'E2 Allocators'!$B$15:$W$358, MATCH('O5 Details by Class &amp; Accounts'!BB$18, 'E2 Allocators'!$B$15:$W$15, 0),FALSE)*$E160)</f>
        <v>0</v>
      </c>
      <c r="BC160" s="1322">
        <f>IF(ISERROR(VLOOKUP(VLOOKUP($A160, 'E4 TB Allocation Details'!$A$18:$L$214, MATCH("Misc ID", 'E4 TB Allocation Details'!$A$18:$L$18, 0),FALSE), 'E2 Allocators'!$B$15:$W$358, MATCH('O5 Details by Class &amp; Accounts'!BC$18, 'E2 Allocators'!$B$15:$W$15, 0),FALSE)*$E160), 0, VLOOKUP(VLOOKUP($A160, 'E4 TB Allocation Details'!$A$18:$L$214, MATCH("Misc ID", 'E4 TB Allocation Details'!$A$18:$L$18, 0),FALSE), 'E2 Allocators'!$B$15:$W$358, MATCH('O5 Details by Class &amp; Accounts'!BC$18, 'E2 Allocators'!$B$15:$W$15, 0),FALSE)*$E160)</f>
        <v>0</v>
      </c>
      <c r="BD160" s="1322">
        <f>IF(ISERROR(VLOOKUP(VLOOKUP($A160, 'E4 TB Allocation Details'!$A$18:$L$214, MATCH("Misc ID", 'E4 TB Allocation Details'!$A$18:$L$18, 0),FALSE), 'E2 Allocators'!$B$15:$W$358, MATCH('O5 Details by Class &amp; Accounts'!BD$18, 'E2 Allocators'!$B$15:$W$15, 0),FALSE)*$E160), 0, VLOOKUP(VLOOKUP($A160, 'E4 TB Allocation Details'!$A$18:$L$214, MATCH("Misc ID", 'E4 TB Allocation Details'!$A$18:$L$18, 0),FALSE), 'E2 Allocators'!$B$15:$W$358, MATCH('O5 Details by Class &amp; Accounts'!BD$18, 'E2 Allocators'!$B$15:$W$15, 0),FALSE)*$E160)</f>
        <v>0</v>
      </c>
      <c r="BE160" s="1322">
        <f>IF(ISERROR(VLOOKUP(VLOOKUP($A160, 'E4 TB Allocation Details'!$A$18:$L$214, MATCH("Misc ID", 'E4 TB Allocation Details'!$A$18:$L$18, 0),FALSE), 'E2 Allocators'!$B$15:$W$358, MATCH('O5 Details by Class &amp; Accounts'!BE$18, 'E2 Allocators'!$B$15:$W$15, 0),FALSE)*$E160), 0, VLOOKUP(VLOOKUP($A160, 'E4 TB Allocation Details'!$A$18:$L$214, MATCH("Misc ID", 'E4 TB Allocation Details'!$A$18:$L$18, 0),FALSE), 'E2 Allocators'!$B$15:$W$358, MATCH('O5 Details by Class &amp; Accounts'!BE$18, 'E2 Allocators'!$B$15:$W$15, 0),FALSE)*$E160)</f>
        <v>0</v>
      </c>
      <c r="BF160" s="1322">
        <f>IF(ISERROR(VLOOKUP(VLOOKUP($A160, 'E4 TB Allocation Details'!$A$18:$L$214, MATCH("Misc ID", 'E4 TB Allocation Details'!$A$18:$L$18, 0),FALSE), 'E2 Allocators'!$B$15:$W$358, MATCH('O5 Details by Class &amp; Accounts'!BF$18, 'E2 Allocators'!$B$15:$W$15, 0),FALSE)*$E160), 0, VLOOKUP(VLOOKUP($A160, 'E4 TB Allocation Details'!$A$18:$L$214, MATCH("Misc ID", 'E4 TB Allocation Details'!$A$18:$L$18, 0),FALSE), 'E2 Allocators'!$B$15:$W$358, MATCH('O5 Details by Class &amp; Accounts'!BF$18, 'E2 Allocators'!$B$15:$W$15, 0),FALSE)*$E160)</f>
        <v>0</v>
      </c>
      <c r="BG160" s="1322">
        <f>IF(ISERROR(VLOOKUP(VLOOKUP($A160, 'E4 TB Allocation Details'!$A$18:$L$214, MATCH("Misc ID", 'E4 TB Allocation Details'!$A$18:$L$18, 0),FALSE), 'E2 Allocators'!$B$15:$W$358, MATCH('O5 Details by Class &amp; Accounts'!BG$18, 'E2 Allocators'!$B$15:$W$15, 0),FALSE)*$E160), 0, VLOOKUP(VLOOKUP($A160, 'E4 TB Allocation Details'!$A$18:$L$214, MATCH("Misc ID", 'E4 TB Allocation Details'!$A$18:$L$18, 0),FALSE), 'E2 Allocators'!$B$15:$W$358, MATCH('O5 Details by Class &amp; Accounts'!BG$18, 'E2 Allocators'!$B$15:$W$15, 0),FALSE)*$E160)</f>
        <v>0</v>
      </c>
      <c r="BH160" s="1322">
        <f>IF(ISERROR(VLOOKUP(VLOOKUP($A160, 'E4 TB Allocation Details'!$A$18:$L$214, MATCH("Misc ID", 'E4 TB Allocation Details'!$A$18:$L$18, 0),FALSE), 'E2 Allocators'!$B$15:$W$358, MATCH('O5 Details by Class &amp; Accounts'!BH$18, 'E2 Allocators'!$B$15:$W$15, 0),FALSE)*$E160), 0, VLOOKUP(VLOOKUP($A160, 'E4 TB Allocation Details'!$A$18:$L$214, MATCH("Misc ID", 'E4 TB Allocation Details'!$A$18:$L$18, 0),FALSE), 'E2 Allocators'!$B$15:$W$358, MATCH('O5 Details by Class &amp; Accounts'!BH$18, 'E2 Allocators'!$B$15:$W$15, 0),FALSE)*$E160)</f>
        <v>0</v>
      </c>
      <c r="BI160" s="1322">
        <f>IF(ISERROR(VLOOKUP(VLOOKUP($A160, 'E4 TB Allocation Details'!$A$18:$L$214, MATCH("Misc ID", 'E4 TB Allocation Details'!$A$18:$L$18, 0),FALSE), 'E2 Allocators'!$B$15:$W$358, MATCH('O5 Details by Class &amp; Accounts'!BI$18, 'E2 Allocators'!$B$15:$W$15, 0),FALSE)*$E160), 0, VLOOKUP(VLOOKUP($A160, 'E4 TB Allocation Details'!$A$18:$L$214, MATCH("Misc ID", 'E4 TB Allocation Details'!$A$18:$L$18, 0),FALSE), 'E2 Allocators'!$B$15:$W$358, MATCH('O5 Details by Class &amp; Accounts'!BI$18, 'E2 Allocators'!$B$15:$W$15, 0),FALSE)*$E160)</f>
        <v>0</v>
      </c>
      <c r="BJ160" s="1322">
        <f>IF(ISERROR(VLOOKUP(VLOOKUP($A160, 'E4 TB Allocation Details'!$A$18:$L$214, MATCH("Misc ID", 'E4 TB Allocation Details'!$A$18:$L$18, 0),FALSE), 'E2 Allocators'!$B$15:$W$358, MATCH('O5 Details by Class &amp; Accounts'!BJ$18, 'E2 Allocators'!$B$15:$W$15, 0),FALSE)*$E160), 0, VLOOKUP(VLOOKUP($A160, 'E4 TB Allocation Details'!$A$18:$L$214, MATCH("Misc ID", 'E4 TB Allocation Details'!$A$18:$L$18, 0),FALSE), 'E2 Allocators'!$B$15:$W$358, MATCH('O5 Details by Class &amp; Accounts'!BJ$18, 'E2 Allocators'!$B$15:$W$15, 0),FALSE)*$E160)</f>
        <v>0</v>
      </c>
      <c r="BK160" s="1322">
        <f>IF(ISERROR(VLOOKUP(VLOOKUP($A160, 'E4 TB Allocation Details'!$A$18:$L$214, MATCH("Misc ID", 'E4 TB Allocation Details'!$A$18:$L$18, 0),FALSE), 'E2 Allocators'!$B$15:$W$358, MATCH('O5 Details by Class &amp; Accounts'!BK$18, 'E2 Allocators'!$B$15:$W$15, 0),FALSE)*$E160), 0, VLOOKUP(VLOOKUP($A160, 'E4 TB Allocation Details'!$A$18:$L$214, MATCH("Misc ID", 'E4 TB Allocation Details'!$A$18:$L$18, 0),FALSE), 'E2 Allocators'!$B$15:$W$358, MATCH('O5 Details by Class &amp; Accounts'!BK$18, 'E2 Allocators'!$B$15:$W$15, 0),FALSE)*$E160)</f>
        <v>0</v>
      </c>
      <c r="BL160" s="1322">
        <f>IF(ISERROR(VLOOKUP(VLOOKUP($A160, 'E4 TB Allocation Details'!$A$18:$L$214, MATCH("Misc ID", 'E4 TB Allocation Details'!$A$18:$L$18, 0),FALSE), 'E2 Allocators'!$B$15:$W$358, MATCH('O5 Details by Class &amp; Accounts'!BL$18, 'E2 Allocators'!$B$15:$W$15, 0),FALSE)*$E160), 0, VLOOKUP(VLOOKUP($A160, 'E4 TB Allocation Details'!$A$18:$L$214, MATCH("Misc ID", 'E4 TB Allocation Details'!$A$18:$L$18, 0),FALSE), 'E2 Allocators'!$B$15:$W$358, MATCH('O5 Details by Class &amp; Accounts'!BL$18, 'E2 Allocators'!$B$15:$W$15, 0),FALSE)*$E160)</f>
        <v>0</v>
      </c>
      <c r="BM160" s="1322">
        <f>IF(ISERROR(VLOOKUP(VLOOKUP($A160, 'E4 TB Allocation Details'!$A$18:$L$214, MATCH("Misc ID", 'E4 TB Allocation Details'!$A$18:$L$18, 0),FALSE), 'E2 Allocators'!$B$15:$W$358, MATCH('O5 Details by Class &amp; Accounts'!BM$18, 'E2 Allocators'!$B$15:$W$15, 0),FALSE)*$E160), 0, VLOOKUP(VLOOKUP($A160, 'E4 TB Allocation Details'!$A$18:$L$214, MATCH("Misc ID", 'E4 TB Allocation Details'!$A$18:$L$18, 0),FALSE), 'E2 Allocators'!$B$15:$W$358, MATCH('O5 Details by Class &amp; Accounts'!BM$18, 'E2 Allocators'!$B$15:$W$15, 0),FALSE)*$E160)</f>
        <v>0</v>
      </c>
      <c r="BN160" s="1322">
        <f>IF(ISERROR(VLOOKUP(VLOOKUP($A160, 'E4 TB Allocation Details'!$A$18:$L$214, MATCH("Misc ID", 'E4 TB Allocation Details'!$A$18:$L$18, 0),FALSE), 'E2 Allocators'!$B$15:$W$358, MATCH('O5 Details by Class &amp; Accounts'!BN$18, 'E2 Allocators'!$B$15:$W$15, 0),FALSE)*$E160), 0, VLOOKUP(VLOOKUP($A160, 'E4 TB Allocation Details'!$A$18:$L$214, MATCH("Misc ID", 'E4 TB Allocation Details'!$A$18:$L$18, 0),FALSE), 'E2 Allocators'!$B$15:$W$358, MATCH('O5 Details by Class &amp; Accounts'!BN$18, 'E2 Allocators'!$B$15:$W$15, 0),FALSE)*$E160)</f>
        <v>0</v>
      </c>
      <c r="BO160" s="1322">
        <f>IF(ISERROR(VLOOKUP(VLOOKUP($A160, 'E4 TB Allocation Details'!$A$18:$L$214, MATCH("Misc ID", 'E4 TB Allocation Details'!$A$18:$L$18, 0),FALSE), 'E2 Allocators'!$B$15:$W$358, MATCH('O5 Details by Class &amp; Accounts'!BO$18, 'E2 Allocators'!$B$15:$W$15, 0),FALSE)*$E160), 0, VLOOKUP(VLOOKUP($A160, 'E4 TB Allocation Details'!$A$18:$L$214, MATCH("Misc ID", 'E4 TB Allocation Details'!$A$18:$L$18, 0),FALSE), 'E2 Allocators'!$B$15:$W$358, MATCH('O5 Details by Class &amp; Accounts'!BO$18, 'E2 Allocators'!$B$15:$W$15, 0),FALSE)*$E160)</f>
        <v>0</v>
      </c>
      <c r="BP160" s="1322">
        <f>IF(ISERROR(VLOOKUP(VLOOKUP($A160, 'E4 TB Allocation Details'!$A$18:$L$214, MATCH("Misc ID", 'E4 TB Allocation Details'!$A$18:$L$18, 0),FALSE), 'E2 Allocators'!$B$15:$W$358, MATCH('O5 Details by Class &amp; Accounts'!BP$18, 'E2 Allocators'!$B$15:$W$15, 0),FALSE)*$E160), 0, VLOOKUP(VLOOKUP($A160, 'E4 TB Allocation Details'!$A$18:$L$214, MATCH("Misc ID", 'E4 TB Allocation Details'!$A$18:$L$18, 0),FALSE), 'E2 Allocators'!$B$15:$W$358, MATCH('O5 Details by Class &amp; Accounts'!BP$18, 'E2 Allocators'!$B$15:$W$15, 0),FALSE)*$E160)</f>
        <v>0</v>
      </c>
      <c r="BQ160" s="1322">
        <f>IF(ISERROR(VLOOKUP(VLOOKUP($A160, 'E4 TB Allocation Details'!$A$18:$L$214, MATCH("Misc ID", 'E4 TB Allocation Details'!$A$18:$L$18, 0),FALSE), 'E2 Allocators'!$B$15:$W$358, MATCH('O5 Details by Class &amp; Accounts'!BQ$18, 'E2 Allocators'!$B$15:$W$15, 0),FALSE)*$E160), 0, VLOOKUP(VLOOKUP($A160, 'E4 TB Allocation Details'!$A$18:$L$214, MATCH("Misc ID", 'E4 TB Allocation Details'!$A$18:$L$18, 0),FALSE), 'E2 Allocators'!$B$15:$W$358, MATCH('O5 Details by Class &amp; Accounts'!BQ$18, 'E2 Allocators'!$B$15:$W$15, 0),FALSE)*$E160)</f>
        <v>0</v>
      </c>
      <c r="BR160" s="1322">
        <f>IF(ISERROR(VLOOKUP(VLOOKUP($A160, 'E4 TB Allocation Details'!$A$18:$L$214, MATCH("Misc ID", 'E4 TB Allocation Details'!$A$18:$L$18, 0),FALSE), 'E2 Allocators'!$B$15:$W$358, MATCH('O5 Details by Class &amp; Accounts'!BR$18, 'E2 Allocators'!$B$15:$W$15, 0),FALSE)*$E160), 0, VLOOKUP(VLOOKUP($A160, 'E4 TB Allocation Details'!$A$18:$L$214, MATCH("Misc ID", 'E4 TB Allocation Details'!$A$18:$L$18, 0),FALSE), 'E2 Allocators'!$B$15:$W$358, MATCH('O5 Details by Class &amp; Accounts'!BR$18, 'E2 Allocators'!$B$15:$W$15, 0),FALSE)*$E160)</f>
        <v>0</v>
      </c>
      <c r="BS160" s="1322">
        <f t="shared" si="41"/>
        <v>0</v>
      </c>
      <c r="BT160" s="1322">
        <f>IF(ISERROR(VLOOKUP(VLOOKUP($A160, 'E4 TB Allocation Details'!$A$18:$L$214, MATCH("A &amp; G ID", 'E4 TB Allocation Details'!$A$18:$L$18, 0),FALSE), 'E2 Allocators'!$B$15:$W$358, MATCH('O5 Details by Class &amp; Accounts'!BT$18, 'E2 Allocators'!$B$15:$W$15, 0),FALSE)*$E160), 0, VLOOKUP(VLOOKUP($A160, 'E4 TB Allocation Details'!$A$18:$L$214, MATCH("A &amp; G ID", 'E4 TB Allocation Details'!$A$18:$L$18, 0),FALSE), 'E2 Allocators'!$B$15:$W$358, MATCH('O5 Details by Class &amp; Accounts'!BT$18, 'E2 Allocators'!$B$15:$W$15, 0),FALSE)*$E160)</f>
        <v>0</v>
      </c>
      <c r="BU160" s="1322">
        <f>IF(ISERROR(VLOOKUP(VLOOKUP($A160, 'E4 TB Allocation Details'!$A$18:$L$214, MATCH("A &amp; G ID", 'E4 TB Allocation Details'!$A$18:$L$18, 0),FALSE), 'E2 Allocators'!$B$15:$W$358, MATCH('O5 Details by Class &amp; Accounts'!BU$18, 'E2 Allocators'!$B$15:$W$15, 0),FALSE)*$E160), 0, VLOOKUP(VLOOKUP($A160, 'E4 TB Allocation Details'!$A$18:$L$214, MATCH("A &amp; G ID", 'E4 TB Allocation Details'!$A$18:$L$18, 0),FALSE), 'E2 Allocators'!$B$15:$W$358, MATCH('O5 Details by Class &amp; Accounts'!BU$18, 'E2 Allocators'!$B$15:$W$15, 0),FALSE)*$E160)</f>
        <v>0</v>
      </c>
      <c r="BV160" s="1322">
        <f>IF(ISERROR(VLOOKUP(VLOOKUP($A160, 'E4 TB Allocation Details'!$A$18:$L$214, MATCH("A &amp; G ID", 'E4 TB Allocation Details'!$A$18:$L$18, 0),FALSE), 'E2 Allocators'!$B$15:$W$358, MATCH('O5 Details by Class &amp; Accounts'!BV$18, 'E2 Allocators'!$B$15:$W$15, 0),FALSE)*$E160), 0, VLOOKUP(VLOOKUP($A160, 'E4 TB Allocation Details'!$A$18:$L$214, MATCH("A &amp; G ID", 'E4 TB Allocation Details'!$A$18:$L$18, 0),FALSE), 'E2 Allocators'!$B$15:$W$358, MATCH('O5 Details by Class &amp; Accounts'!BV$18, 'E2 Allocators'!$B$15:$W$15, 0),FALSE)*$E160)</f>
        <v>0</v>
      </c>
      <c r="BW160" s="1322">
        <f>IF(ISERROR(VLOOKUP(VLOOKUP($A160, 'E4 TB Allocation Details'!$A$18:$L$214, MATCH("A &amp; G ID", 'E4 TB Allocation Details'!$A$18:$L$18, 0),FALSE), 'E2 Allocators'!$B$15:$W$358, MATCH('O5 Details by Class &amp; Accounts'!BW$18, 'E2 Allocators'!$B$15:$W$15, 0),FALSE)*$E160), 0, VLOOKUP(VLOOKUP($A160, 'E4 TB Allocation Details'!$A$18:$L$214, MATCH("A &amp; G ID", 'E4 TB Allocation Details'!$A$18:$L$18, 0),FALSE), 'E2 Allocators'!$B$15:$W$358, MATCH('O5 Details by Class &amp; Accounts'!BW$18, 'E2 Allocators'!$B$15:$W$15, 0),FALSE)*$E160)</f>
        <v>0</v>
      </c>
      <c r="BX160" s="1322">
        <f>IF(ISERROR(VLOOKUP(VLOOKUP($A160, 'E4 TB Allocation Details'!$A$18:$L$214, MATCH("A &amp; G ID", 'E4 TB Allocation Details'!$A$18:$L$18, 0),FALSE), 'E2 Allocators'!$B$15:$W$358, MATCH('O5 Details by Class &amp; Accounts'!BX$18, 'E2 Allocators'!$B$15:$W$15, 0),FALSE)*$E160), 0, VLOOKUP(VLOOKUP($A160, 'E4 TB Allocation Details'!$A$18:$L$214, MATCH("A &amp; G ID", 'E4 TB Allocation Details'!$A$18:$L$18, 0),FALSE), 'E2 Allocators'!$B$15:$W$358, MATCH('O5 Details by Class &amp; Accounts'!BX$18, 'E2 Allocators'!$B$15:$W$15, 0),FALSE)*$E160)</f>
        <v>0</v>
      </c>
      <c r="BY160" s="1322">
        <f>IF(ISERROR(VLOOKUP(VLOOKUP($A160, 'E4 TB Allocation Details'!$A$18:$L$214, MATCH("A &amp; G ID", 'E4 TB Allocation Details'!$A$18:$L$18, 0),FALSE), 'E2 Allocators'!$B$15:$W$358, MATCH('O5 Details by Class &amp; Accounts'!BY$18, 'E2 Allocators'!$B$15:$W$15, 0),FALSE)*$E160), 0, VLOOKUP(VLOOKUP($A160, 'E4 TB Allocation Details'!$A$18:$L$214, MATCH("A &amp; G ID", 'E4 TB Allocation Details'!$A$18:$L$18, 0),FALSE), 'E2 Allocators'!$B$15:$W$358, MATCH('O5 Details by Class &amp; Accounts'!BY$18, 'E2 Allocators'!$B$15:$W$15, 0),FALSE)*$E160)</f>
        <v>0</v>
      </c>
      <c r="BZ160" s="1322">
        <f>IF(ISERROR(VLOOKUP(VLOOKUP($A160, 'E4 TB Allocation Details'!$A$18:$L$214, MATCH("A &amp; G ID", 'E4 TB Allocation Details'!$A$18:$L$18, 0),FALSE), 'E2 Allocators'!$B$15:$W$358, MATCH('O5 Details by Class &amp; Accounts'!BZ$18, 'E2 Allocators'!$B$15:$W$15, 0),FALSE)*$E160), 0, VLOOKUP(VLOOKUP($A160, 'E4 TB Allocation Details'!$A$18:$L$214, MATCH("A &amp; G ID", 'E4 TB Allocation Details'!$A$18:$L$18, 0),FALSE), 'E2 Allocators'!$B$15:$W$358, MATCH('O5 Details by Class &amp; Accounts'!BZ$18, 'E2 Allocators'!$B$15:$W$15, 0),FALSE)*$E160)</f>
        <v>0</v>
      </c>
      <c r="CA160" s="1322">
        <f>IF(ISERROR(VLOOKUP(VLOOKUP($A160, 'E4 TB Allocation Details'!$A$18:$L$214, MATCH("A &amp; G ID", 'E4 TB Allocation Details'!$A$18:$L$18, 0),FALSE), 'E2 Allocators'!$B$15:$W$358, MATCH('O5 Details by Class &amp; Accounts'!CA$18, 'E2 Allocators'!$B$15:$W$15, 0),FALSE)*$E160), 0, VLOOKUP(VLOOKUP($A160, 'E4 TB Allocation Details'!$A$18:$L$214, MATCH("A &amp; G ID", 'E4 TB Allocation Details'!$A$18:$L$18, 0),FALSE), 'E2 Allocators'!$B$15:$W$358, MATCH('O5 Details by Class &amp; Accounts'!CA$18, 'E2 Allocators'!$B$15:$W$15, 0),FALSE)*$E160)</f>
        <v>0</v>
      </c>
      <c r="CB160" s="1322">
        <f>IF(ISERROR(VLOOKUP(VLOOKUP($A160, 'E4 TB Allocation Details'!$A$18:$L$214, MATCH("A &amp; G ID", 'E4 TB Allocation Details'!$A$18:$L$18, 0),FALSE), 'E2 Allocators'!$B$15:$W$358, MATCH('O5 Details by Class &amp; Accounts'!CB$18, 'E2 Allocators'!$B$15:$W$15, 0),FALSE)*$E160), 0, VLOOKUP(VLOOKUP($A160, 'E4 TB Allocation Details'!$A$18:$L$214, MATCH("A &amp; G ID", 'E4 TB Allocation Details'!$A$18:$L$18, 0),FALSE), 'E2 Allocators'!$B$15:$W$358, MATCH('O5 Details by Class &amp; Accounts'!CB$18, 'E2 Allocators'!$B$15:$W$15, 0),FALSE)*$E160)</f>
        <v>0</v>
      </c>
      <c r="CC160" s="1322">
        <f>IF(ISERROR(VLOOKUP(VLOOKUP($A160, 'E4 TB Allocation Details'!$A$18:$L$214, MATCH("A &amp; G ID", 'E4 TB Allocation Details'!$A$18:$L$18, 0),FALSE), 'E2 Allocators'!$B$15:$W$358, MATCH('O5 Details by Class &amp; Accounts'!CC$18, 'E2 Allocators'!$B$15:$W$15, 0),FALSE)*$E160), 0, VLOOKUP(VLOOKUP($A160, 'E4 TB Allocation Details'!$A$18:$L$214, MATCH("A &amp; G ID", 'E4 TB Allocation Details'!$A$18:$L$18, 0),FALSE), 'E2 Allocators'!$B$15:$W$358, MATCH('O5 Details by Class &amp; Accounts'!CC$18, 'E2 Allocators'!$B$15:$W$15, 0),FALSE)*$E160)</f>
        <v>0</v>
      </c>
      <c r="CD160" s="1322">
        <f>IF(ISERROR(VLOOKUP(VLOOKUP($A160, 'E4 TB Allocation Details'!$A$18:$L$214, MATCH("A &amp; G ID", 'E4 TB Allocation Details'!$A$18:$L$18, 0),FALSE), 'E2 Allocators'!$B$15:$W$358, MATCH('O5 Details by Class &amp; Accounts'!CD$18, 'E2 Allocators'!$B$15:$W$15, 0),FALSE)*$E160), 0, VLOOKUP(VLOOKUP($A160, 'E4 TB Allocation Details'!$A$18:$L$214, MATCH("A &amp; G ID", 'E4 TB Allocation Details'!$A$18:$L$18, 0),FALSE), 'E2 Allocators'!$B$15:$W$358, MATCH('O5 Details by Class &amp; Accounts'!CD$18, 'E2 Allocators'!$B$15:$W$15, 0),FALSE)*$E160)</f>
        <v>0</v>
      </c>
      <c r="CE160" s="1322">
        <f>IF(ISERROR(VLOOKUP(VLOOKUP($A160, 'E4 TB Allocation Details'!$A$18:$L$214, MATCH("A &amp; G ID", 'E4 TB Allocation Details'!$A$18:$L$18, 0),FALSE), 'E2 Allocators'!$B$15:$W$358, MATCH('O5 Details by Class &amp; Accounts'!CE$18, 'E2 Allocators'!$B$15:$W$15, 0),FALSE)*$E160), 0, VLOOKUP(VLOOKUP($A160, 'E4 TB Allocation Details'!$A$18:$L$214, MATCH("A &amp; G ID", 'E4 TB Allocation Details'!$A$18:$L$18, 0),FALSE), 'E2 Allocators'!$B$15:$W$358, MATCH('O5 Details by Class &amp; Accounts'!CE$18, 'E2 Allocators'!$B$15:$W$15, 0),FALSE)*$E160)</f>
        <v>0</v>
      </c>
      <c r="CF160" s="1322">
        <f>IF(ISERROR(VLOOKUP(VLOOKUP($A160, 'E4 TB Allocation Details'!$A$18:$L$214, MATCH("A &amp; G ID", 'E4 TB Allocation Details'!$A$18:$L$18, 0),FALSE), 'E2 Allocators'!$B$15:$W$358, MATCH('O5 Details by Class &amp; Accounts'!CF$18, 'E2 Allocators'!$B$15:$W$15, 0),FALSE)*$E160), 0, VLOOKUP(VLOOKUP($A160, 'E4 TB Allocation Details'!$A$18:$L$214, MATCH("A &amp; G ID", 'E4 TB Allocation Details'!$A$18:$L$18, 0),FALSE), 'E2 Allocators'!$B$15:$W$358, MATCH('O5 Details by Class &amp; Accounts'!CF$18, 'E2 Allocators'!$B$15:$W$15, 0),FALSE)*$E160)</f>
        <v>0</v>
      </c>
      <c r="CG160" s="1322">
        <f>IF(ISERROR(VLOOKUP(VLOOKUP($A160, 'E4 TB Allocation Details'!$A$18:$L$214, MATCH("A &amp; G ID", 'E4 TB Allocation Details'!$A$18:$L$18, 0),FALSE), 'E2 Allocators'!$B$15:$W$358, MATCH('O5 Details by Class &amp; Accounts'!CG$18, 'E2 Allocators'!$B$15:$W$15, 0),FALSE)*$E160), 0, VLOOKUP(VLOOKUP($A160, 'E4 TB Allocation Details'!$A$18:$L$214, MATCH("A &amp; G ID", 'E4 TB Allocation Details'!$A$18:$L$18, 0),FALSE), 'E2 Allocators'!$B$15:$W$358, MATCH('O5 Details by Class &amp; Accounts'!CG$18, 'E2 Allocators'!$B$15:$W$15, 0),FALSE)*$E160)</f>
        <v>0</v>
      </c>
      <c r="CH160" s="1322">
        <f>IF(ISERROR(VLOOKUP(VLOOKUP($A160, 'E4 TB Allocation Details'!$A$18:$L$214, MATCH("A &amp; G ID", 'E4 TB Allocation Details'!$A$18:$L$18, 0),FALSE), 'E2 Allocators'!$B$15:$W$358, MATCH('O5 Details by Class &amp; Accounts'!CH$18, 'E2 Allocators'!$B$15:$W$15, 0),FALSE)*$E160), 0, VLOOKUP(VLOOKUP($A160, 'E4 TB Allocation Details'!$A$18:$L$214, MATCH("A &amp; G ID", 'E4 TB Allocation Details'!$A$18:$L$18, 0),FALSE), 'E2 Allocators'!$B$15:$W$358, MATCH('O5 Details by Class &amp; Accounts'!CH$18, 'E2 Allocators'!$B$15:$W$15, 0),FALSE)*$E160)</f>
        <v>0</v>
      </c>
      <c r="CI160" s="1322">
        <f>IF(ISERROR(VLOOKUP(VLOOKUP($A160, 'E4 TB Allocation Details'!$A$18:$L$214, MATCH("A &amp; G ID", 'E4 TB Allocation Details'!$A$18:$L$18, 0),FALSE), 'E2 Allocators'!$B$15:$W$358, MATCH('O5 Details by Class &amp; Accounts'!CI$18, 'E2 Allocators'!$B$15:$W$15, 0),FALSE)*$E160), 0, VLOOKUP(VLOOKUP($A160, 'E4 TB Allocation Details'!$A$18:$L$214, MATCH("A &amp; G ID", 'E4 TB Allocation Details'!$A$18:$L$18, 0),FALSE), 'E2 Allocators'!$B$15:$W$358, MATCH('O5 Details by Class &amp; Accounts'!CI$18, 'E2 Allocators'!$B$15:$W$15, 0),FALSE)*$E160)</f>
        <v>0</v>
      </c>
      <c r="CJ160" s="1322">
        <f>IF(ISERROR(VLOOKUP(VLOOKUP($A160, 'E4 TB Allocation Details'!$A$18:$L$214, MATCH("A &amp; G ID", 'E4 TB Allocation Details'!$A$18:$L$18, 0),FALSE), 'E2 Allocators'!$B$15:$W$358, MATCH('O5 Details by Class &amp; Accounts'!CJ$18, 'E2 Allocators'!$B$15:$W$15, 0),FALSE)*$E160), 0, VLOOKUP(VLOOKUP($A160, 'E4 TB Allocation Details'!$A$18:$L$214, MATCH("A &amp; G ID", 'E4 TB Allocation Details'!$A$18:$L$18, 0),FALSE), 'E2 Allocators'!$B$15:$W$358, MATCH('O5 Details by Class &amp; Accounts'!CJ$18, 'E2 Allocators'!$B$15:$W$15, 0),FALSE)*$E160)</f>
        <v>0</v>
      </c>
      <c r="CK160" s="1322">
        <f>IF(ISERROR(VLOOKUP(VLOOKUP($A160, 'E4 TB Allocation Details'!$A$18:$L$214, MATCH("A &amp; G ID", 'E4 TB Allocation Details'!$A$18:$L$18, 0),FALSE), 'E2 Allocators'!$B$15:$W$358, MATCH('O5 Details by Class &amp; Accounts'!CK$18, 'E2 Allocators'!$B$15:$W$15, 0),FALSE)*$E160), 0, VLOOKUP(VLOOKUP($A160, 'E4 TB Allocation Details'!$A$18:$L$214, MATCH("A &amp; G ID", 'E4 TB Allocation Details'!$A$18:$L$18, 0),FALSE), 'E2 Allocators'!$B$15:$W$358, MATCH('O5 Details by Class &amp; Accounts'!CK$18, 'E2 Allocators'!$B$15:$W$15, 0),FALSE)*$E160)</f>
        <v>0</v>
      </c>
      <c r="CL160" s="1322">
        <f>IF(ISERROR(VLOOKUP(VLOOKUP($A160, 'E4 TB Allocation Details'!$A$18:$L$214, MATCH("A &amp; G ID", 'E4 TB Allocation Details'!$A$18:$L$18, 0),FALSE), 'E2 Allocators'!$B$15:$W$358, MATCH('O5 Details by Class &amp; Accounts'!CL$18, 'E2 Allocators'!$B$15:$W$15, 0),FALSE)*$E160), 0, VLOOKUP(VLOOKUP($A160, 'E4 TB Allocation Details'!$A$18:$L$214, MATCH("A &amp; G ID", 'E4 TB Allocation Details'!$A$18:$L$18, 0),FALSE), 'E2 Allocators'!$B$15:$W$358, MATCH('O5 Details by Class &amp; Accounts'!CL$18, 'E2 Allocators'!$B$15:$W$15, 0),FALSE)*$E160)</f>
        <v>0</v>
      </c>
      <c r="CM160" s="1322">
        <f>IF(ISERROR(VLOOKUP(VLOOKUP($A160, 'E4 TB Allocation Details'!$A$18:$L$214, MATCH("A &amp; G ID", 'E4 TB Allocation Details'!$A$18:$L$18, 0),FALSE), 'E2 Allocators'!$B$15:$W$358, MATCH('O5 Details by Class &amp; Accounts'!CM$18, 'E2 Allocators'!$B$15:$W$15, 0),FALSE)*$E160), 0, VLOOKUP(VLOOKUP($A160, 'E4 TB Allocation Details'!$A$18:$L$214, MATCH("A &amp; G ID", 'E4 TB Allocation Details'!$A$18:$L$18, 0),FALSE), 'E2 Allocators'!$B$15:$W$358, MATCH('O5 Details by Class &amp; Accounts'!CM$18, 'E2 Allocators'!$B$15:$W$15, 0),FALSE)*$E160)</f>
        <v>0</v>
      </c>
      <c r="CN160" s="1322">
        <f t="shared" si="42"/>
        <v>0</v>
      </c>
      <c r="CO160" s="1651">
        <f t="shared" si="43"/>
        <v>0</v>
      </c>
      <c r="CQ160" s="1899" t="inlineStr">
        <is>
          <t/>
        </is>
      </c>
    </row>
    <row r="161" spans="1:95" s="64" customFormat="1" ht="12.75" x14ac:dyDescent="0.2">
      <c r="A161" s="1090">
        <v>5145</v>
      </c>
      <c r="B161" s="1089" t="s">
        <v>11</v>
      </c>
      <c r="C161" s="1648">
        <f>IF(ISERROR(VLOOKUP($A161,'I3 TB Data'!$A$19:$H$483,MATCH('O5 Details by Class &amp; Accounts'!$C$18, 'I3 TB Data'!$A$19:$H$19,0),0)), 0, VLOOKUP($A161,'I3 TB Data'!$A$19:$H$483,MATCH('O5 Details by Class &amp; Accounts'!$C$18,'I3 TB Data'!$A$19:$H$19,0),0))</f>
        <v>0</v>
      </c>
      <c r="D161" s="1649"/>
      <c r="E161" s="1648">
        <f t="shared" si="44"/>
        <v>0</v>
      </c>
      <c r="F161" s="1650">
        <f>IF(ISERROR(VLOOKUP($A161, 'E1 Categorization'!A33:E124, MATCH("Customer Component", 'E1 Categorization'!$A$33:$E$33,0), 0)), 0, IF(VLOOKUP($A161, 'E1 Categorization'!A33:E124, MATCH("Customer Component", 'E1 Categorization'!$A$33:$E$33,0), 0)=0, 'O5 Details by Class &amp; Accounts'!$E161, IF(AND(VLOOKUP($A161, 'E1 Categorization'!A33:E124, MATCH("Customer Component", 'E1 Categorization'!$A$33:$E$33,0), 0) &gt;0, VLOOKUP($A161, 'E1 Categorization'!A33:E124, MATCH("Customer Component", 'E1 Categorization'!$A$33:$E$33,0), 0)&lt;1), 'O5 Details by Class &amp; Accounts'!$E161*(1-VLOOKUP($A161, 'E1 Categorization'!A33:E124, MATCH("Customer Component", 'E1 Categorization'!$A$33:$E$33,0), 0)), 0)))</f>
        <v>0</v>
      </c>
      <c r="G161" s="1650">
        <f>IF(ISERROR(VLOOKUP($A161, 'E1 Categorization'!A33:E124, MATCH("Customer Component", 'E1 Categorization'!$A$33:$E$33,0), 0)),0, IF(VLOOKUP($A161, 'E1 Categorization'!A33:E124, MATCH("Customer Component", 'E1 Categorization'!$A$33:$E$33,0), 0)=0, 0, IF(AND(VLOOKUP($A161, 'E1 Categorization'!A33:E124, MATCH("Customer Component", 'E1 Categorization'!$A$33:$E$33,0), 0) &gt;0, VLOOKUP($A161, 'E1 Categorization'!A33:E124, MATCH("Customer Component", 'E1 Categorization'!$A$33:$E$33,0), 0)&lt;1), 'O5 Details by Class &amp; Accounts'!$E161*(VLOOKUP($A161, 'E1 Categorization'!A33:E124, MATCH("Customer Component", 'E1 Categorization'!$A$33:$E$33,0), 0)), 'O5 Details by Class &amp; Accounts'!$E161)))</f>
        <v>0</v>
      </c>
      <c r="H161" s="1322">
        <f t="shared" si="38"/>
        <v>0</v>
      </c>
      <c r="I161" s="1322">
        <f>IF(ISERROR(VLOOKUP(VLOOKUP($A161, 'E4 TB Allocation Details'!$A$18:$L$214, MATCH("Demand ID", 'E4 TB Allocation Details'!$A$18:$L$18, 0),FALSE), 'E2 Allocators'!$B$15:$W$358, MATCH('O5 Details by Class &amp; Accounts'!I$18, 'E2 Allocators'!$B$15:$W$15, 0),FALSE)*$F161), 0, VLOOKUP(VLOOKUP($A161, 'E4 TB Allocation Details'!$A$18:$L$214, MATCH("Demand ID", 'E4 TB Allocation Details'!$A$18:$L$18, 0),FALSE), 'E2 Allocators'!$B$15:$W$358, MATCH('O5 Details by Class &amp; Accounts'!I$18, 'E2 Allocators'!$B$15:$W$15, 0),FALSE)*$F161)</f>
        <v>0</v>
      </c>
      <c r="J161" s="1322">
        <f>IF(ISERROR(VLOOKUP(VLOOKUP($A161, 'E4 TB Allocation Details'!$A$18:$L$214, MATCH("Demand ID", 'E4 TB Allocation Details'!$A$18:$L$18, 0),FALSE), 'E2 Allocators'!$B$15:$W$358, MATCH('O5 Details by Class &amp; Accounts'!J$18, 'E2 Allocators'!$B$15:$W$15, 0),FALSE)*$F161), 0, VLOOKUP(VLOOKUP($A161, 'E4 TB Allocation Details'!$A$18:$L$214, MATCH("Demand ID", 'E4 TB Allocation Details'!$A$18:$L$18, 0),FALSE), 'E2 Allocators'!$B$15:$W$358, MATCH('O5 Details by Class &amp; Accounts'!J$18, 'E2 Allocators'!$B$15:$W$15, 0),FALSE)*$F161)</f>
        <v>0</v>
      </c>
      <c r="K161" s="1322">
        <f>IF(ISERROR(VLOOKUP(VLOOKUP($A161, 'E4 TB Allocation Details'!$A$18:$L$214, MATCH("Demand ID", 'E4 TB Allocation Details'!$A$18:$L$18, 0),FALSE), 'E2 Allocators'!$B$15:$W$358, MATCH('O5 Details by Class &amp; Accounts'!K$18, 'E2 Allocators'!$B$15:$W$15, 0),FALSE)*$F161), 0, VLOOKUP(VLOOKUP($A161, 'E4 TB Allocation Details'!$A$18:$L$214, MATCH("Demand ID", 'E4 TB Allocation Details'!$A$18:$L$18, 0),FALSE), 'E2 Allocators'!$B$15:$W$358, MATCH('O5 Details by Class &amp; Accounts'!K$18, 'E2 Allocators'!$B$15:$W$15, 0),FALSE)*$F161)</f>
        <v>0</v>
      </c>
      <c r="L161" s="1322">
        <f>IF(ISERROR(VLOOKUP(VLOOKUP($A161, 'E4 TB Allocation Details'!$A$18:$L$214, MATCH("Demand ID", 'E4 TB Allocation Details'!$A$18:$L$18, 0),FALSE), 'E2 Allocators'!$B$15:$W$358, MATCH('O5 Details by Class &amp; Accounts'!L$18, 'E2 Allocators'!$B$15:$W$15, 0),FALSE)*$F161), 0, VLOOKUP(VLOOKUP($A161, 'E4 TB Allocation Details'!$A$18:$L$214, MATCH("Demand ID", 'E4 TB Allocation Details'!$A$18:$L$18, 0),FALSE), 'E2 Allocators'!$B$15:$W$358, MATCH('O5 Details by Class &amp; Accounts'!L$18, 'E2 Allocators'!$B$15:$W$15, 0),FALSE)*$F161)</f>
        <v>0</v>
      </c>
      <c r="M161" s="1322">
        <f>IF(ISERROR(VLOOKUP(VLOOKUP($A161, 'E4 TB Allocation Details'!$A$18:$L$214, MATCH("Demand ID", 'E4 TB Allocation Details'!$A$18:$L$18, 0),FALSE), 'E2 Allocators'!$B$15:$W$358, MATCH('O5 Details by Class &amp; Accounts'!M$18, 'E2 Allocators'!$B$15:$W$15, 0),FALSE)*$F161), 0, VLOOKUP(VLOOKUP($A161, 'E4 TB Allocation Details'!$A$18:$L$214, MATCH("Demand ID", 'E4 TB Allocation Details'!$A$18:$L$18, 0),FALSE), 'E2 Allocators'!$B$15:$W$358, MATCH('O5 Details by Class &amp; Accounts'!M$18, 'E2 Allocators'!$B$15:$W$15, 0),FALSE)*$F161)</f>
        <v>0</v>
      </c>
      <c r="N161" s="1322">
        <f>IF(ISERROR(VLOOKUP(VLOOKUP($A161, 'E4 TB Allocation Details'!$A$18:$L$214, MATCH("Demand ID", 'E4 TB Allocation Details'!$A$18:$L$18, 0),FALSE), 'E2 Allocators'!$B$15:$W$358, MATCH('O5 Details by Class &amp; Accounts'!N$18, 'E2 Allocators'!$B$15:$W$15, 0),FALSE)*$F161), 0, VLOOKUP(VLOOKUP($A161, 'E4 TB Allocation Details'!$A$18:$L$214, MATCH("Demand ID", 'E4 TB Allocation Details'!$A$18:$L$18, 0),FALSE), 'E2 Allocators'!$B$15:$W$358, MATCH('O5 Details by Class &amp; Accounts'!N$18, 'E2 Allocators'!$B$15:$W$15, 0),FALSE)*$F161)</f>
        <v>0</v>
      </c>
      <c r="O161" s="1322">
        <f>IF(ISERROR(VLOOKUP(VLOOKUP($A161, 'E4 TB Allocation Details'!$A$18:$L$214, MATCH("Demand ID", 'E4 TB Allocation Details'!$A$18:$L$18, 0),FALSE), 'E2 Allocators'!$B$15:$W$358, MATCH('O5 Details by Class &amp; Accounts'!O$18, 'E2 Allocators'!$B$15:$W$15, 0),FALSE)*$F161), 0, VLOOKUP(VLOOKUP($A161, 'E4 TB Allocation Details'!$A$18:$L$214, MATCH("Demand ID", 'E4 TB Allocation Details'!$A$18:$L$18, 0),FALSE), 'E2 Allocators'!$B$15:$W$358, MATCH('O5 Details by Class &amp; Accounts'!O$18, 'E2 Allocators'!$B$15:$W$15, 0),FALSE)*$F161)</f>
        <v>0</v>
      </c>
      <c r="P161" s="1322">
        <f>IF(ISERROR(VLOOKUP(VLOOKUP($A161, 'E4 TB Allocation Details'!$A$18:$L$214, MATCH("Demand ID", 'E4 TB Allocation Details'!$A$18:$L$18, 0),FALSE), 'E2 Allocators'!$B$15:$W$358, MATCH('O5 Details by Class &amp; Accounts'!P$18, 'E2 Allocators'!$B$15:$W$15, 0),FALSE)*$F161), 0, VLOOKUP(VLOOKUP($A161, 'E4 TB Allocation Details'!$A$18:$L$214, MATCH("Demand ID", 'E4 TB Allocation Details'!$A$18:$L$18, 0),FALSE), 'E2 Allocators'!$B$15:$W$358, MATCH('O5 Details by Class &amp; Accounts'!P$18, 'E2 Allocators'!$B$15:$W$15, 0),FALSE)*$F161)</f>
        <v>0</v>
      </c>
      <c r="Q161" s="1322">
        <f>IF(ISERROR(VLOOKUP(VLOOKUP($A161, 'E4 TB Allocation Details'!$A$18:$L$214, MATCH("Demand ID", 'E4 TB Allocation Details'!$A$18:$L$18, 0),FALSE), 'E2 Allocators'!$B$15:$W$358, MATCH('O5 Details by Class &amp; Accounts'!Q$18, 'E2 Allocators'!$B$15:$W$15, 0),FALSE)*$F161), 0, VLOOKUP(VLOOKUP($A161, 'E4 TB Allocation Details'!$A$18:$L$214, MATCH("Demand ID", 'E4 TB Allocation Details'!$A$18:$L$18, 0),FALSE), 'E2 Allocators'!$B$15:$W$358, MATCH('O5 Details by Class &amp; Accounts'!Q$18, 'E2 Allocators'!$B$15:$W$15, 0),FALSE)*$F161)</f>
        <v>0</v>
      </c>
      <c r="R161" s="1322">
        <f>IF(ISERROR(VLOOKUP(VLOOKUP($A161, 'E4 TB Allocation Details'!$A$18:$L$214, MATCH("Demand ID", 'E4 TB Allocation Details'!$A$18:$L$18, 0),FALSE), 'E2 Allocators'!$B$15:$W$358, MATCH('O5 Details by Class &amp; Accounts'!R$18, 'E2 Allocators'!$B$15:$W$15, 0),FALSE)*$F161), 0, VLOOKUP(VLOOKUP($A161, 'E4 TB Allocation Details'!$A$18:$L$214, MATCH("Demand ID", 'E4 TB Allocation Details'!$A$18:$L$18, 0),FALSE), 'E2 Allocators'!$B$15:$W$358, MATCH('O5 Details by Class &amp; Accounts'!R$18, 'E2 Allocators'!$B$15:$W$15, 0),FALSE)*$F161)</f>
        <v>0</v>
      </c>
      <c r="S161" s="1322">
        <f>IF(ISERROR(VLOOKUP(VLOOKUP($A161, 'E4 TB Allocation Details'!$A$18:$L$214, MATCH("Demand ID", 'E4 TB Allocation Details'!$A$18:$L$18, 0),FALSE), 'E2 Allocators'!$B$15:$W$358, MATCH('O5 Details by Class &amp; Accounts'!S$18, 'E2 Allocators'!$B$15:$W$15, 0),FALSE)*$F161), 0, VLOOKUP(VLOOKUP($A161, 'E4 TB Allocation Details'!$A$18:$L$214, MATCH("Demand ID", 'E4 TB Allocation Details'!$A$18:$L$18, 0),FALSE), 'E2 Allocators'!$B$15:$W$358, MATCH('O5 Details by Class &amp; Accounts'!S$18, 'E2 Allocators'!$B$15:$W$15, 0),FALSE)*$F161)</f>
        <v>0</v>
      </c>
      <c r="T161" s="1322">
        <f>IF(ISERROR(VLOOKUP(VLOOKUP($A161, 'E4 TB Allocation Details'!$A$18:$L$214, MATCH("Demand ID", 'E4 TB Allocation Details'!$A$18:$L$18, 0),FALSE), 'E2 Allocators'!$B$15:$W$358, MATCH('O5 Details by Class &amp; Accounts'!T$18, 'E2 Allocators'!$B$15:$W$15, 0),FALSE)*$F161), 0, VLOOKUP(VLOOKUP($A161, 'E4 TB Allocation Details'!$A$18:$L$214, MATCH("Demand ID", 'E4 TB Allocation Details'!$A$18:$L$18, 0),FALSE), 'E2 Allocators'!$B$15:$W$358, MATCH('O5 Details by Class &amp; Accounts'!T$18, 'E2 Allocators'!$B$15:$W$15, 0),FALSE)*$F161)</f>
        <v>0</v>
      </c>
      <c r="U161" s="1322">
        <f>IF(ISERROR(VLOOKUP(VLOOKUP($A161, 'E4 TB Allocation Details'!$A$18:$L$214, MATCH("Demand ID", 'E4 TB Allocation Details'!$A$18:$L$18, 0),FALSE), 'E2 Allocators'!$B$15:$W$358, MATCH('O5 Details by Class &amp; Accounts'!U$18, 'E2 Allocators'!$B$15:$W$15, 0),FALSE)*$F161), 0, VLOOKUP(VLOOKUP($A161, 'E4 TB Allocation Details'!$A$18:$L$214, MATCH("Demand ID", 'E4 TB Allocation Details'!$A$18:$L$18, 0),FALSE), 'E2 Allocators'!$B$15:$W$358, MATCH('O5 Details by Class &amp; Accounts'!U$18, 'E2 Allocators'!$B$15:$W$15, 0),FALSE)*$F161)</f>
        <v>0</v>
      </c>
      <c r="V161" s="1322">
        <f>IF(ISERROR(VLOOKUP(VLOOKUP($A161, 'E4 TB Allocation Details'!$A$18:$L$214, MATCH("Demand ID", 'E4 TB Allocation Details'!$A$18:$L$18, 0),FALSE), 'E2 Allocators'!$B$15:$W$358, MATCH('O5 Details by Class &amp; Accounts'!V$18, 'E2 Allocators'!$B$15:$W$15, 0),FALSE)*$F161), 0, VLOOKUP(VLOOKUP($A161, 'E4 TB Allocation Details'!$A$18:$L$214, MATCH("Demand ID", 'E4 TB Allocation Details'!$A$18:$L$18, 0),FALSE), 'E2 Allocators'!$B$15:$W$358, MATCH('O5 Details by Class &amp; Accounts'!V$18, 'E2 Allocators'!$B$15:$W$15, 0),FALSE)*$F161)</f>
        <v>0</v>
      </c>
      <c r="W161" s="1322">
        <f>IF(ISERROR(VLOOKUP(VLOOKUP($A161, 'E4 TB Allocation Details'!$A$18:$L$214, MATCH("Demand ID", 'E4 TB Allocation Details'!$A$18:$L$18, 0),FALSE), 'E2 Allocators'!$B$15:$W$358, MATCH('O5 Details by Class &amp; Accounts'!W$18, 'E2 Allocators'!$B$15:$W$15, 0),FALSE)*$F161), 0, VLOOKUP(VLOOKUP($A161, 'E4 TB Allocation Details'!$A$18:$L$214, MATCH("Demand ID", 'E4 TB Allocation Details'!$A$18:$L$18, 0),FALSE), 'E2 Allocators'!$B$15:$W$358, MATCH('O5 Details by Class &amp; Accounts'!W$18, 'E2 Allocators'!$B$15:$W$15, 0),FALSE)*$F161)</f>
        <v>0</v>
      </c>
      <c r="X161" s="1322">
        <f>IF(ISERROR(VLOOKUP(VLOOKUP($A161, 'E4 TB Allocation Details'!$A$18:$L$214, MATCH("Demand ID", 'E4 TB Allocation Details'!$A$18:$L$18, 0),FALSE), 'E2 Allocators'!$B$15:$W$358, MATCH('O5 Details by Class &amp; Accounts'!X$18, 'E2 Allocators'!$B$15:$W$15, 0),FALSE)*$F161), 0, VLOOKUP(VLOOKUP($A161, 'E4 TB Allocation Details'!$A$18:$L$214, MATCH("Demand ID", 'E4 TB Allocation Details'!$A$18:$L$18, 0),FALSE), 'E2 Allocators'!$B$15:$W$358, MATCH('O5 Details by Class &amp; Accounts'!X$18, 'E2 Allocators'!$B$15:$W$15, 0),FALSE)*$F161)</f>
        <v>0</v>
      </c>
      <c r="Y161" s="1322">
        <f>IF(ISERROR(VLOOKUP(VLOOKUP($A161, 'E4 TB Allocation Details'!$A$18:$L$214, MATCH("Demand ID", 'E4 TB Allocation Details'!$A$18:$L$18, 0),FALSE), 'E2 Allocators'!$B$15:$W$358, MATCH('O5 Details by Class &amp; Accounts'!Y$18, 'E2 Allocators'!$B$15:$W$15, 0),FALSE)*$F161), 0, VLOOKUP(VLOOKUP($A161, 'E4 TB Allocation Details'!$A$18:$L$214, MATCH("Demand ID", 'E4 TB Allocation Details'!$A$18:$L$18, 0),FALSE), 'E2 Allocators'!$B$15:$W$358, MATCH('O5 Details by Class &amp; Accounts'!Y$18, 'E2 Allocators'!$B$15:$W$15, 0),FALSE)*$F161)</f>
        <v>0</v>
      </c>
      <c r="Z161" s="1322">
        <f>IF(ISERROR(VLOOKUP(VLOOKUP($A161, 'E4 TB Allocation Details'!$A$18:$L$214, MATCH("Demand ID", 'E4 TB Allocation Details'!$A$18:$L$18, 0),FALSE), 'E2 Allocators'!$B$15:$W$358, MATCH('O5 Details by Class &amp; Accounts'!Z$18, 'E2 Allocators'!$B$15:$W$15, 0),FALSE)*$F161), 0, VLOOKUP(VLOOKUP($A161, 'E4 TB Allocation Details'!$A$18:$L$214, MATCH("Demand ID", 'E4 TB Allocation Details'!$A$18:$L$18, 0),FALSE), 'E2 Allocators'!$B$15:$W$358, MATCH('O5 Details by Class &amp; Accounts'!Z$18, 'E2 Allocators'!$B$15:$W$15, 0),FALSE)*$F161)</f>
        <v>0</v>
      </c>
      <c r="AA161" s="1322">
        <f>IF(ISERROR(VLOOKUP(VLOOKUP($A161, 'E4 TB Allocation Details'!$A$18:$L$214, MATCH("Demand ID", 'E4 TB Allocation Details'!$A$18:$L$18, 0),FALSE), 'E2 Allocators'!$B$15:$W$358, MATCH('O5 Details by Class &amp; Accounts'!AA$18, 'E2 Allocators'!$B$15:$W$15, 0),FALSE)*$F161), 0, VLOOKUP(VLOOKUP($A161, 'E4 TB Allocation Details'!$A$18:$L$214, MATCH("Demand ID", 'E4 TB Allocation Details'!$A$18:$L$18, 0),FALSE), 'E2 Allocators'!$B$15:$W$358, MATCH('O5 Details by Class &amp; Accounts'!AA$18, 'E2 Allocators'!$B$15:$W$15, 0),FALSE)*$F161)</f>
        <v>0</v>
      </c>
      <c r="AB161" s="1322">
        <f>IF(ISERROR(VLOOKUP(VLOOKUP($A161, 'E4 TB Allocation Details'!$A$18:$L$214, MATCH("Demand ID", 'E4 TB Allocation Details'!$A$18:$L$18, 0),FALSE), 'E2 Allocators'!$B$15:$W$358, MATCH('O5 Details by Class &amp; Accounts'!AB$18, 'E2 Allocators'!$B$15:$W$15, 0),FALSE)*$F161), 0, VLOOKUP(VLOOKUP($A161, 'E4 TB Allocation Details'!$A$18:$L$214, MATCH("Demand ID", 'E4 TB Allocation Details'!$A$18:$L$18, 0),FALSE), 'E2 Allocators'!$B$15:$W$358, MATCH('O5 Details by Class &amp; Accounts'!AB$18, 'E2 Allocators'!$B$15:$W$15, 0),FALSE)*$F161)</f>
        <v>0</v>
      </c>
      <c r="AC161" s="1322">
        <f t="shared" si="39"/>
        <v>0</v>
      </c>
      <c r="AD161" s="1322">
        <f>IF(ISERROR(VLOOKUP(VLOOKUP($A161, 'E4 TB Allocation Details'!$A$18:$L$214, MATCH("Customer ID", 'E4 TB Allocation Details'!$A$18:$L$18, 0),FALSE), 'E2 Allocators'!$B$15:$W$358, MATCH('O5 Details by Class &amp; Accounts'!AD$18, 'E2 Allocators'!$B$15:$W$15, 0),FALSE)*$G161), 0, VLOOKUP(VLOOKUP($A161, 'E4 TB Allocation Details'!$A$18:$L$214, MATCH("Customer ID", 'E4 TB Allocation Details'!$A$18:$L$18, 0),FALSE), 'E2 Allocators'!$B$15:$W$358, MATCH('O5 Details by Class &amp; Accounts'!AD$18, 'E2 Allocators'!$B$15:$W$15, 0),FALSE)*$G161)</f>
        <v>0</v>
      </c>
      <c r="AE161" s="1322">
        <f>IF(ISERROR(VLOOKUP(VLOOKUP($A161, 'E4 TB Allocation Details'!$A$18:$L$214, MATCH("Customer ID", 'E4 TB Allocation Details'!$A$18:$L$18, 0),FALSE), 'E2 Allocators'!$B$15:$W$358, MATCH('O5 Details by Class &amp; Accounts'!AE$18, 'E2 Allocators'!$B$15:$W$15, 0),FALSE)*$G161), 0, VLOOKUP(VLOOKUP($A161, 'E4 TB Allocation Details'!$A$18:$L$214, MATCH("Customer ID", 'E4 TB Allocation Details'!$A$18:$L$18, 0),FALSE), 'E2 Allocators'!$B$15:$W$358, MATCH('O5 Details by Class &amp; Accounts'!AE$18, 'E2 Allocators'!$B$15:$W$15, 0),FALSE)*$G161)</f>
        <v>0</v>
      </c>
      <c r="AF161" s="1322">
        <f>IF(ISERROR(VLOOKUP(VLOOKUP($A161, 'E4 TB Allocation Details'!$A$18:$L$214, MATCH("Customer ID", 'E4 TB Allocation Details'!$A$18:$L$18, 0),FALSE), 'E2 Allocators'!$B$15:$W$358, MATCH('O5 Details by Class &amp; Accounts'!AF$18, 'E2 Allocators'!$B$15:$W$15, 0),FALSE)*$G161), 0, VLOOKUP(VLOOKUP($A161, 'E4 TB Allocation Details'!$A$18:$L$214, MATCH("Customer ID", 'E4 TB Allocation Details'!$A$18:$L$18, 0),FALSE), 'E2 Allocators'!$B$15:$W$358, MATCH('O5 Details by Class &amp; Accounts'!AF$18, 'E2 Allocators'!$B$15:$W$15, 0),FALSE)*$G161)</f>
        <v>0</v>
      </c>
      <c r="AG161" s="1322">
        <f>IF(ISERROR(VLOOKUP(VLOOKUP($A161, 'E4 TB Allocation Details'!$A$18:$L$214, MATCH("Customer ID", 'E4 TB Allocation Details'!$A$18:$L$18, 0),FALSE), 'E2 Allocators'!$B$15:$W$358, MATCH('O5 Details by Class &amp; Accounts'!AG$18, 'E2 Allocators'!$B$15:$W$15, 0),FALSE)*$G161), 0, VLOOKUP(VLOOKUP($A161, 'E4 TB Allocation Details'!$A$18:$L$214, MATCH("Customer ID", 'E4 TB Allocation Details'!$A$18:$L$18, 0),FALSE), 'E2 Allocators'!$B$15:$W$358, MATCH('O5 Details by Class &amp; Accounts'!AG$18, 'E2 Allocators'!$B$15:$W$15, 0),FALSE)*$G161)</f>
        <v>0</v>
      </c>
      <c r="AH161" s="1322">
        <f>IF(ISERROR(VLOOKUP(VLOOKUP($A161, 'E4 TB Allocation Details'!$A$18:$L$214, MATCH("Customer ID", 'E4 TB Allocation Details'!$A$18:$L$18, 0),FALSE), 'E2 Allocators'!$B$15:$W$358, MATCH('O5 Details by Class &amp; Accounts'!AH$18, 'E2 Allocators'!$B$15:$W$15, 0),FALSE)*$G161), 0, VLOOKUP(VLOOKUP($A161, 'E4 TB Allocation Details'!$A$18:$L$214, MATCH("Customer ID", 'E4 TB Allocation Details'!$A$18:$L$18, 0),FALSE), 'E2 Allocators'!$B$15:$W$358, MATCH('O5 Details by Class &amp; Accounts'!AH$18, 'E2 Allocators'!$B$15:$W$15, 0),FALSE)*$G161)</f>
        <v>0</v>
      </c>
      <c r="AI161" s="1322">
        <f>IF(ISERROR(VLOOKUP(VLOOKUP($A161, 'E4 TB Allocation Details'!$A$18:$L$214, MATCH("Customer ID", 'E4 TB Allocation Details'!$A$18:$L$18, 0),FALSE), 'E2 Allocators'!$B$15:$W$358, MATCH('O5 Details by Class &amp; Accounts'!AI$18, 'E2 Allocators'!$B$15:$W$15, 0),FALSE)*$G161), 0, VLOOKUP(VLOOKUP($A161, 'E4 TB Allocation Details'!$A$18:$L$214, MATCH("Customer ID", 'E4 TB Allocation Details'!$A$18:$L$18, 0),FALSE), 'E2 Allocators'!$B$15:$W$358, MATCH('O5 Details by Class &amp; Accounts'!AI$18, 'E2 Allocators'!$B$15:$W$15, 0),FALSE)*$G161)</f>
        <v>0</v>
      </c>
      <c r="AJ161" s="1322">
        <f>IF(ISERROR(VLOOKUP(VLOOKUP($A161, 'E4 TB Allocation Details'!$A$18:$L$214, MATCH("Customer ID", 'E4 TB Allocation Details'!$A$18:$L$18, 0),FALSE), 'E2 Allocators'!$B$15:$W$358, MATCH('O5 Details by Class &amp; Accounts'!AJ$18, 'E2 Allocators'!$B$15:$W$15, 0),FALSE)*$G161), 0, VLOOKUP(VLOOKUP($A161, 'E4 TB Allocation Details'!$A$18:$L$214, MATCH("Customer ID", 'E4 TB Allocation Details'!$A$18:$L$18, 0),FALSE), 'E2 Allocators'!$B$15:$W$358, MATCH('O5 Details by Class &amp; Accounts'!AJ$18, 'E2 Allocators'!$B$15:$W$15, 0),FALSE)*$G161)</f>
        <v>0</v>
      </c>
      <c r="AK161" s="1322">
        <f>IF(ISERROR(VLOOKUP(VLOOKUP($A161, 'E4 TB Allocation Details'!$A$18:$L$214, MATCH("Customer ID", 'E4 TB Allocation Details'!$A$18:$L$18, 0),FALSE), 'E2 Allocators'!$B$15:$W$358, MATCH('O5 Details by Class &amp; Accounts'!AK$18, 'E2 Allocators'!$B$15:$W$15, 0),FALSE)*$G161), 0, VLOOKUP(VLOOKUP($A161, 'E4 TB Allocation Details'!$A$18:$L$214, MATCH("Customer ID", 'E4 TB Allocation Details'!$A$18:$L$18, 0),FALSE), 'E2 Allocators'!$B$15:$W$358, MATCH('O5 Details by Class &amp; Accounts'!AK$18, 'E2 Allocators'!$B$15:$W$15, 0),FALSE)*$G161)</f>
        <v>0</v>
      </c>
      <c r="AL161" s="1322">
        <f>IF(ISERROR(VLOOKUP(VLOOKUP($A161, 'E4 TB Allocation Details'!$A$18:$L$214, MATCH("Customer ID", 'E4 TB Allocation Details'!$A$18:$L$18, 0),FALSE), 'E2 Allocators'!$B$15:$W$358, MATCH('O5 Details by Class &amp; Accounts'!AL$18, 'E2 Allocators'!$B$15:$W$15, 0),FALSE)*$G161), 0, VLOOKUP(VLOOKUP($A161, 'E4 TB Allocation Details'!$A$18:$L$214, MATCH("Customer ID", 'E4 TB Allocation Details'!$A$18:$L$18, 0),FALSE), 'E2 Allocators'!$B$15:$W$358, MATCH('O5 Details by Class &amp; Accounts'!AL$18, 'E2 Allocators'!$B$15:$W$15, 0),FALSE)*$G161)</f>
        <v>0</v>
      </c>
      <c r="AM161" s="1322">
        <f>IF(ISERROR(VLOOKUP(VLOOKUP($A161, 'E4 TB Allocation Details'!$A$18:$L$214, MATCH("Customer ID", 'E4 TB Allocation Details'!$A$18:$L$18, 0),FALSE), 'E2 Allocators'!$B$15:$W$358, MATCH('O5 Details by Class &amp; Accounts'!AM$18, 'E2 Allocators'!$B$15:$W$15, 0),FALSE)*$G161), 0, VLOOKUP(VLOOKUP($A161, 'E4 TB Allocation Details'!$A$18:$L$214, MATCH("Customer ID", 'E4 TB Allocation Details'!$A$18:$L$18, 0),FALSE), 'E2 Allocators'!$B$15:$W$358, MATCH('O5 Details by Class &amp; Accounts'!AM$18, 'E2 Allocators'!$B$15:$W$15, 0),FALSE)*$G161)</f>
        <v>0</v>
      </c>
      <c r="AN161" s="1322">
        <f>IF(ISERROR(VLOOKUP(VLOOKUP($A161, 'E4 TB Allocation Details'!$A$18:$L$214, MATCH("Customer ID", 'E4 TB Allocation Details'!$A$18:$L$18, 0),FALSE), 'E2 Allocators'!$B$15:$W$358, MATCH('O5 Details by Class &amp; Accounts'!AN$18, 'E2 Allocators'!$B$15:$W$15, 0),FALSE)*$G161), 0, VLOOKUP(VLOOKUP($A161, 'E4 TB Allocation Details'!$A$18:$L$214, MATCH("Customer ID", 'E4 TB Allocation Details'!$A$18:$L$18, 0),FALSE), 'E2 Allocators'!$B$15:$W$358, MATCH('O5 Details by Class &amp; Accounts'!AN$18, 'E2 Allocators'!$B$15:$W$15, 0),FALSE)*$G161)</f>
        <v>0</v>
      </c>
      <c r="AO161" s="1322">
        <f>IF(ISERROR(VLOOKUP(VLOOKUP($A161, 'E4 TB Allocation Details'!$A$18:$L$214, MATCH("Customer ID", 'E4 TB Allocation Details'!$A$18:$L$18, 0),FALSE), 'E2 Allocators'!$B$15:$W$358, MATCH('O5 Details by Class &amp; Accounts'!AO$18, 'E2 Allocators'!$B$15:$W$15, 0),FALSE)*$G161), 0, VLOOKUP(VLOOKUP($A161, 'E4 TB Allocation Details'!$A$18:$L$214, MATCH("Customer ID", 'E4 TB Allocation Details'!$A$18:$L$18, 0),FALSE), 'E2 Allocators'!$B$15:$W$358, MATCH('O5 Details by Class &amp; Accounts'!AO$18, 'E2 Allocators'!$B$15:$W$15, 0),FALSE)*$G161)</f>
        <v>0</v>
      </c>
      <c r="AP161" s="1322">
        <f>IF(ISERROR(VLOOKUP(VLOOKUP($A161, 'E4 TB Allocation Details'!$A$18:$L$214, MATCH("Customer ID", 'E4 TB Allocation Details'!$A$18:$L$18, 0),FALSE), 'E2 Allocators'!$B$15:$W$358, MATCH('O5 Details by Class &amp; Accounts'!AP$18, 'E2 Allocators'!$B$15:$W$15, 0),FALSE)*$G161), 0, VLOOKUP(VLOOKUP($A161, 'E4 TB Allocation Details'!$A$18:$L$214, MATCH("Customer ID", 'E4 TB Allocation Details'!$A$18:$L$18, 0),FALSE), 'E2 Allocators'!$B$15:$W$358, MATCH('O5 Details by Class &amp; Accounts'!AP$18, 'E2 Allocators'!$B$15:$W$15, 0),FALSE)*$G161)</f>
        <v>0</v>
      </c>
      <c r="AQ161" s="1322">
        <f>IF(ISERROR(VLOOKUP(VLOOKUP($A161, 'E4 TB Allocation Details'!$A$18:$L$214, MATCH("Customer ID", 'E4 TB Allocation Details'!$A$18:$L$18, 0),FALSE), 'E2 Allocators'!$B$15:$W$358, MATCH('O5 Details by Class &amp; Accounts'!AQ$18, 'E2 Allocators'!$B$15:$W$15, 0),FALSE)*$G161), 0, VLOOKUP(VLOOKUP($A161, 'E4 TB Allocation Details'!$A$18:$L$214, MATCH("Customer ID", 'E4 TB Allocation Details'!$A$18:$L$18, 0),FALSE), 'E2 Allocators'!$B$15:$W$358, MATCH('O5 Details by Class &amp; Accounts'!AQ$18, 'E2 Allocators'!$B$15:$W$15, 0),FALSE)*$G161)</f>
        <v>0</v>
      </c>
      <c r="AR161" s="1322">
        <f>IF(ISERROR(VLOOKUP(VLOOKUP($A161, 'E4 TB Allocation Details'!$A$18:$L$214, MATCH("Customer ID", 'E4 TB Allocation Details'!$A$18:$L$18, 0),FALSE), 'E2 Allocators'!$B$15:$W$358, MATCH('O5 Details by Class &amp; Accounts'!AR$18, 'E2 Allocators'!$B$15:$W$15, 0),FALSE)*$G161), 0, VLOOKUP(VLOOKUP($A161, 'E4 TB Allocation Details'!$A$18:$L$214, MATCH("Customer ID", 'E4 TB Allocation Details'!$A$18:$L$18, 0),FALSE), 'E2 Allocators'!$B$15:$W$358, MATCH('O5 Details by Class &amp; Accounts'!AR$18, 'E2 Allocators'!$B$15:$W$15, 0),FALSE)*$G161)</f>
        <v>0</v>
      </c>
      <c r="AS161" s="1322">
        <f>IF(ISERROR(VLOOKUP(VLOOKUP($A161, 'E4 TB Allocation Details'!$A$18:$L$214, MATCH("Customer ID", 'E4 TB Allocation Details'!$A$18:$L$18, 0),FALSE), 'E2 Allocators'!$B$15:$W$358, MATCH('O5 Details by Class &amp; Accounts'!AS$18, 'E2 Allocators'!$B$15:$W$15, 0),FALSE)*$G161), 0, VLOOKUP(VLOOKUP($A161, 'E4 TB Allocation Details'!$A$18:$L$214, MATCH("Customer ID", 'E4 TB Allocation Details'!$A$18:$L$18, 0),FALSE), 'E2 Allocators'!$B$15:$W$358, MATCH('O5 Details by Class &amp; Accounts'!AS$18, 'E2 Allocators'!$B$15:$W$15, 0),FALSE)*$G161)</f>
        <v>0</v>
      </c>
      <c r="AT161" s="1322">
        <f>IF(ISERROR(VLOOKUP(VLOOKUP($A161, 'E4 TB Allocation Details'!$A$18:$L$214, MATCH("Customer ID", 'E4 TB Allocation Details'!$A$18:$L$18, 0),FALSE), 'E2 Allocators'!$B$15:$W$358, MATCH('O5 Details by Class &amp; Accounts'!AT$18, 'E2 Allocators'!$B$15:$W$15, 0),FALSE)*$G161), 0, VLOOKUP(VLOOKUP($A161, 'E4 TB Allocation Details'!$A$18:$L$214, MATCH("Customer ID", 'E4 TB Allocation Details'!$A$18:$L$18, 0),FALSE), 'E2 Allocators'!$B$15:$W$358, MATCH('O5 Details by Class &amp; Accounts'!AT$18, 'E2 Allocators'!$B$15:$W$15, 0),FALSE)*$G161)</f>
        <v>0</v>
      </c>
      <c r="AU161" s="1322">
        <f>IF(ISERROR(VLOOKUP(VLOOKUP($A161, 'E4 TB Allocation Details'!$A$18:$L$214, MATCH("Customer ID", 'E4 TB Allocation Details'!$A$18:$L$18, 0),FALSE), 'E2 Allocators'!$B$15:$W$358, MATCH('O5 Details by Class &amp; Accounts'!AU$18, 'E2 Allocators'!$B$15:$W$15, 0),FALSE)*$G161), 0, VLOOKUP(VLOOKUP($A161, 'E4 TB Allocation Details'!$A$18:$L$214, MATCH("Customer ID", 'E4 TB Allocation Details'!$A$18:$L$18, 0),FALSE), 'E2 Allocators'!$B$15:$W$358, MATCH('O5 Details by Class &amp; Accounts'!AU$18, 'E2 Allocators'!$B$15:$W$15, 0),FALSE)*$G161)</f>
        <v>0</v>
      </c>
      <c r="AV161" s="1322">
        <f>IF(ISERROR(VLOOKUP(VLOOKUP($A161, 'E4 TB Allocation Details'!$A$18:$L$214, MATCH("Customer ID", 'E4 TB Allocation Details'!$A$18:$L$18, 0),FALSE), 'E2 Allocators'!$B$15:$W$358, MATCH('O5 Details by Class &amp; Accounts'!AV$18, 'E2 Allocators'!$B$15:$W$15, 0),FALSE)*$G161), 0, VLOOKUP(VLOOKUP($A161, 'E4 TB Allocation Details'!$A$18:$L$214, MATCH("Customer ID", 'E4 TB Allocation Details'!$A$18:$L$18, 0),FALSE), 'E2 Allocators'!$B$15:$W$358, MATCH('O5 Details by Class &amp; Accounts'!AV$18, 'E2 Allocators'!$B$15:$W$15, 0),FALSE)*$G161)</f>
        <v>0</v>
      </c>
      <c r="AW161" s="1322">
        <f>IF(ISERROR(VLOOKUP(VLOOKUP($A161, 'E4 TB Allocation Details'!$A$18:$L$214, MATCH("Customer ID", 'E4 TB Allocation Details'!$A$18:$L$18, 0),FALSE), 'E2 Allocators'!$B$15:$W$358, MATCH('O5 Details by Class &amp; Accounts'!AW$18, 'E2 Allocators'!$B$15:$W$15, 0),FALSE)*$G161), 0, VLOOKUP(VLOOKUP($A161, 'E4 TB Allocation Details'!$A$18:$L$214, MATCH("Customer ID", 'E4 TB Allocation Details'!$A$18:$L$18, 0),FALSE), 'E2 Allocators'!$B$15:$W$358, MATCH('O5 Details by Class &amp; Accounts'!AW$18, 'E2 Allocators'!$B$15:$W$15, 0),FALSE)*$G161)</f>
        <v>0</v>
      </c>
      <c r="AX161" s="1322">
        <f t="shared" si="40"/>
        <v>0</v>
      </c>
      <c r="AY161" s="1322">
        <f>IF(ISERROR(VLOOKUP(VLOOKUP($A161, 'E4 TB Allocation Details'!$A$18:$L$214, MATCH("Misc ID", 'E4 TB Allocation Details'!$A$18:$L$18, 0),FALSE), 'E2 Allocators'!$B$15:$W$358, MATCH('O5 Details by Class &amp; Accounts'!AY$18, 'E2 Allocators'!$B$15:$W$15, 0),FALSE)*$E161), 0, VLOOKUP(VLOOKUP($A161, 'E4 TB Allocation Details'!$A$18:$L$214, MATCH("Misc ID", 'E4 TB Allocation Details'!$A$18:$L$18, 0),FALSE), 'E2 Allocators'!$B$15:$W$358, MATCH('O5 Details by Class &amp; Accounts'!AY$18, 'E2 Allocators'!$B$15:$W$15, 0),FALSE)*$E161)</f>
        <v>0</v>
      </c>
      <c r="AZ161" s="1322">
        <f>IF(ISERROR(VLOOKUP(VLOOKUP($A161, 'E4 TB Allocation Details'!$A$18:$L$214, MATCH("Misc ID", 'E4 TB Allocation Details'!$A$18:$L$18, 0),FALSE), 'E2 Allocators'!$B$15:$W$358, MATCH('O5 Details by Class &amp; Accounts'!AZ$18, 'E2 Allocators'!$B$15:$W$15, 0),FALSE)*$E161), 0, VLOOKUP(VLOOKUP($A161, 'E4 TB Allocation Details'!$A$18:$L$214, MATCH("Misc ID", 'E4 TB Allocation Details'!$A$18:$L$18, 0),FALSE), 'E2 Allocators'!$B$15:$W$358, MATCH('O5 Details by Class &amp; Accounts'!AZ$18, 'E2 Allocators'!$B$15:$W$15, 0),FALSE)*$E161)</f>
        <v>0</v>
      </c>
      <c r="BA161" s="1322">
        <f>IF(ISERROR(VLOOKUP(VLOOKUP($A161, 'E4 TB Allocation Details'!$A$18:$L$214, MATCH("Misc ID", 'E4 TB Allocation Details'!$A$18:$L$18, 0),FALSE), 'E2 Allocators'!$B$15:$W$358, MATCH('O5 Details by Class &amp; Accounts'!BA$18, 'E2 Allocators'!$B$15:$W$15, 0),FALSE)*$E161), 0, VLOOKUP(VLOOKUP($A161, 'E4 TB Allocation Details'!$A$18:$L$214, MATCH("Misc ID", 'E4 TB Allocation Details'!$A$18:$L$18, 0),FALSE), 'E2 Allocators'!$B$15:$W$358, MATCH('O5 Details by Class &amp; Accounts'!BA$18, 'E2 Allocators'!$B$15:$W$15, 0),FALSE)*$E161)</f>
        <v>0</v>
      </c>
      <c r="BB161" s="1322">
        <f>IF(ISERROR(VLOOKUP(VLOOKUP($A161, 'E4 TB Allocation Details'!$A$18:$L$214, MATCH("Misc ID", 'E4 TB Allocation Details'!$A$18:$L$18, 0),FALSE), 'E2 Allocators'!$B$15:$W$358, MATCH('O5 Details by Class &amp; Accounts'!BB$18, 'E2 Allocators'!$B$15:$W$15, 0),FALSE)*$E161), 0, VLOOKUP(VLOOKUP($A161, 'E4 TB Allocation Details'!$A$18:$L$214, MATCH("Misc ID", 'E4 TB Allocation Details'!$A$18:$L$18, 0),FALSE), 'E2 Allocators'!$B$15:$W$358, MATCH('O5 Details by Class &amp; Accounts'!BB$18, 'E2 Allocators'!$B$15:$W$15, 0),FALSE)*$E161)</f>
        <v>0</v>
      </c>
      <c r="BC161" s="1322">
        <f>IF(ISERROR(VLOOKUP(VLOOKUP($A161, 'E4 TB Allocation Details'!$A$18:$L$214, MATCH("Misc ID", 'E4 TB Allocation Details'!$A$18:$L$18, 0),FALSE), 'E2 Allocators'!$B$15:$W$358, MATCH('O5 Details by Class &amp; Accounts'!BC$18, 'E2 Allocators'!$B$15:$W$15, 0),FALSE)*$E161), 0, VLOOKUP(VLOOKUP($A161, 'E4 TB Allocation Details'!$A$18:$L$214, MATCH("Misc ID", 'E4 TB Allocation Details'!$A$18:$L$18, 0),FALSE), 'E2 Allocators'!$B$15:$W$358, MATCH('O5 Details by Class &amp; Accounts'!BC$18, 'E2 Allocators'!$B$15:$W$15, 0),FALSE)*$E161)</f>
        <v>0</v>
      </c>
      <c r="BD161" s="1322">
        <f>IF(ISERROR(VLOOKUP(VLOOKUP($A161, 'E4 TB Allocation Details'!$A$18:$L$214, MATCH("Misc ID", 'E4 TB Allocation Details'!$A$18:$L$18, 0),FALSE), 'E2 Allocators'!$B$15:$W$358, MATCH('O5 Details by Class &amp; Accounts'!BD$18, 'E2 Allocators'!$B$15:$W$15, 0),FALSE)*$E161), 0, VLOOKUP(VLOOKUP($A161, 'E4 TB Allocation Details'!$A$18:$L$214, MATCH("Misc ID", 'E4 TB Allocation Details'!$A$18:$L$18, 0),FALSE), 'E2 Allocators'!$B$15:$W$358, MATCH('O5 Details by Class &amp; Accounts'!BD$18, 'E2 Allocators'!$B$15:$W$15, 0),FALSE)*$E161)</f>
        <v>0</v>
      </c>
      <c r="BE161" s="1322">
        <f>IF(ISERROR(VLOOKUP(VLOOKUP($A161, 'E4 TB Allocation Details'!$A$18:$L$214, MATCH("Misc ID", 'E4 TB Allocation Details'!$A$18:$L$18, 0),FALSE), 'E2 Allocators'!$B$15:$W$358, MATCH('O5 Details by Class &amp; Accounts'!BE$18, 'E2 Allocators'!$B$15:$W$15, 0),FALSE)*$E161), 0, VLOOKUP(VLOOKUP($A161, 'E4 TB Allocation Details'!$A$18:$L$214, MATCH("Misc ID", 'E4 TB Allocation Details'!$A$18:$L$18, 0),FALSE), 'E2 Allocators'!$B$15:$W$358, MATCH('O5 Details by Class &amp; Accounts'!BE$18, 'E2 Allocators'!$B$15:$W$15, 0),FALSE)*$E161)</f>
        <v>0</v>
      </c>
      <c r="BF161" s="1322">
        <f>IF(ISERROR(VLOOKUP(VLOOKUP($A161, 'E4 TB Allocation Details'!$A$18:$L$214, MATCH("Misc ID", 'E4 TB Allocation Details'!$A$18:$L$18, 0),FALSE), 'E2 Allocators'!$B$15:$W$358, MATCH('O5 Details by Class &amp; Accounts'!BF$18, 'E2 Allocators'!$B$15:$W$15, 0),FALSE)*$E161), 0, VLOOKUP(VLOOKUP($A161, 'E4 TB Allocation Details'!$A$18:$L$214, MATCH("Misc ID", 'E4 TB Allocation Details'!$A$18:$L$18, 0),FALSE), 'E2 Allocators'!$B$15:$W$358, MATCH('O5 Details by Class &amp; Accounts'!BF$18, 'E2 Allocators'!$B$15:$W$15, 0),FALSE)*$E161)</f>
        <v>0</v>
      </c>
      <c r="BG161" s="1322">
        <f>IF(ISERROR(VLOOKUP(VLOOKUP($A161, 'E4 TB Allocation Details'!$A$18:$L$214, MATCH("Misc ID", 'E4 TB Allocation Details'!$A$18:$L$18, 0),FALSE), 'E2 Allocators'!$B$15:$W$358, MATCH('O5 Details by Class &amp; Accounts'!BG$18, 'E2 Allocators'!$B$15:$W$15, 0),FALSE)*$E161), 0, VLOOKUP(VLOOKUP($A161, 'E4 TB Allocation Details'!$A$18:$L$214, MATCH("Misc ID", 'E4 TB Allocation Details'!$A$18:$L$18, 0),FALSE), 'E2 Allocators'!$B$15:$W$358, MATCH('O5 Details by Class &amp; Accounts'!BG$18, 'E2 Allocators'!$B$15:$W$15, 0),FALSE)*$E161)</f>
        <v>0</v>
      </c>
      <c r="BH161" s="1322">
        <f>IF(ISERROR(VLOOKUP(VLOOKUP($A161, 'E4 TB Allocation Details'!$A$18:$L$214, MATCH("Misc ID", 'E4 TB Allocation Details'!$A$18:$L$18, 0),FALSE), 'E2 Allocators'!$B$15:$W$358, MATCH('O5 Details by Class &amp; Accounts'!BH$18, 'E2 Allocators'!$B$15:$W$15, 0),FALSE)*$E161), 0, VLOOKUP(VLOOKUP($A161, 'E4 TB Allocation Details'!$A$18:$L$214, MATCH("Misc ID", 'E4 TB Allocation Details'!$A$18:$L$18, 0),FALSE), 'E2 Allocators'!$B$15:$W$358, MATCH('O5 Details by Class &amp; Accounts'!BH$18, 'E2 Allocators'!$B$15:$W$15, 0),FALSE)*$E161)</f>
        <v>0</v>
      </c>
      <c r="BI161" s="1322">
        <f>IF(ISERROR(VLOOKUP(VLOOKUP($A161, 'E4 TB Allocation Details'!$A$18:$L$214, MATCH("Misc ID", 'E4 TB Allocation Details'!$A$18:$L$18, 0),FALSE), 'E2 Allocators'!$B$15:$W$358, MATCH('O5 Details by Class &amp; Accounts'!BI$18, 'E2 Allocators'!$B$15:$W$15, 0),FALSE)*$E161), 0, VLOOKUP(VLOOKUP($A161, 'E4 TB Allocation Details'!$A$18:$L$214, MATCH("Misc ID", 'E4 TB Allocation Details'!$A$18:$L$18, 0),FALSE), 'E2 Allocators'!$B$15:$W$358, MATCH('O5 Details by Class &amp; Accounts'!BI$18, 'E2 Allocators'!$B$15:$W$15, 0),FALSE)*$E161)</f>
        <v>0</v>
      </c>
      <c r="BJ161" s="1322">
        <f>IF(ISERROR(VLOOKUP(VLOOKUP($A161, 'E4 TB Allocation Details'!$A$18:$L$214, MATCH("Misc ID", 'E4 TB Allocation Details'!$A$18:$L$18, 0),FALSE), 'E2 Allocators'!$B$15:$W$358, MATCH('O5 Details by Class &amp; Accounts'!BJ$18, 'E2 Allocators'!$B$15:$W$15, 0),FALSE)*$E161), 0, VLOOKUP(VLOOKUP($A161, 'E4 TB Allocation Details'!$A$18:$L$214, MATCH("Misc ID", 'E4 TB Allocation Details'!$A$18:$L$18, 0),FALSE), 'E2 Allocators'!$B$15:$W$358, MATCH('O5 Details by Class &amp; Accounts'!BJ$18, 'E2 Allocators'!$B$15:$W$15, 0),FALSE)*$E161)</f>
        <v>0</v>
      </c>
      <c r="BK161" s="1322">
        <f>IF(ISERROR(VLOOKUP(VLOOKUP($A161, 'E4 TB Allocation Details'!$A$18:$L$214, MATCH("Misc ID", 'E4 TB Allocation Details'!$A$18:$L$18, 0),FALSE), 'E2 Allocators'!$B$15:$W$358, MATCH('O5 Details by Class &amp; Accounts'!BK$18, 'E2 Allocators'!$B$15:$W$15, 0),FALSE)*$E161), 0, VLOOKUP(VLOOKUP($A161, 'E4 TB Allocation Details'!$A$18:$L$214, MATCH("Misc ID", 'E4 TB Allocation Details'!$A$18:$L$18, 0),FALSE), 'E2 Allocators'!$B$15:$W$358, MATCH('O5 Details by Class &amp; Accounts'!BK$18, 'E2 Allocators'!$B$15:$W$15, 0),FALSE)*$E161)</f>
        <v>0</v>
      </c>
      <c r="BL161" s="1322">
        <f>IF(ISERROR(VLOOKUP(VLOOKUP($A161, 'E4 TB Allocation Details'!$A$18:$L$214, MATCH("Misc ID", 'E4 TB Allocation Details'!$A$18:$L$18, 0),FALSE), 'E2 Allocators'!$B$15:$W$358, MATCH('O5 Details by Class &amp; Accounts'!BL$18, 'E2 Allocators'!$B$15:$W$15, 0),FALSE)*$E161), 0, VLOOKUP(VLOOKUP($A161, 'E4 TB Allocation Details'!$A$18:$L$214, MATCH("Misc ID", 'E4 TB Allocation Details'!$A$18:$L$18, 0),FALSE), 'E2 Allocators'!$B$15:$W$358, MATCH('O5 Details by Class &amp; Accounts'!BL$18, 'E2 Allocators'!$B$15:$W$15, 0),FALSE)*$E161)</f>
        <v>0</v>
      </c>
      <c r="BM161" s="1322">
        <f>IF(ISERROR(VLOOKUP(VLOOKUP($A161, 'E4 TB Allocation Details'!$A$18:$L$214, MATCH("Misc ID", 'E4 TB Allocation Details'!$A$18:$L$18, 0),FALSE), 'E2 Allocators'!$B$15:$W$358, MATCH('O5 Details by Class &amp; Accounts'!BM$18, 'E2 Allocators'!$B$15:$W$15, 0),FALSE)*$E161), 0, VLOOKUP(VLOOKUP($A161, 'E4 TB Allocation Details'!$A$18:$L$214, MATCH("Misc ID", 'E4 TB Allocation Details'!$A$18:$L$18, 0),FALSE), 'E2 Allocators'!$B$15:$W$358, MATCH('O5 Details by Class &amp; Accounts'!BM$18, 'E2 Allocators'!$B$15:$W$15, 0),FALSE)*$E161)</f>
        <v>0</v>
      </c>
      <c r="BN161" s="1322">
        <f>IF(ISERROR(VLOOKUP(VLOOKUP($A161, 'E4 TB Allocation Details'!$A$18:$L$214, MATCH("Misc ID", 'E4 TB Allocation Details'!$A$18:$L$18, 0),FALSE), 'E2 Allocators'!$B$15:$W$358, MATCH('O5 Details by Class &amp; Accounts'!BN$18, 'E2 Allocators'!$B$15:$W$15, 0),FALSE)*$E161), 0, VLOOKUP(VLOOKUP($A161, 'E4 TB Allocation Details'!$A$18:$L$214, MATCH("Misc ID", 'E4 TB Allocation Details'!$A$18:$L$18, 0),FALSE), 'E2 Allocators'!$B$15:$W$358, MATCH('O5 Details by Class &amp; Accounts'!BN$18, 'E2 Allocators'!$B$15:$W$15, 0),FALSE)*$E161)</f>
        <v>0</v>
      </c>
      <c r="BO161" s="1322">
        <f>IF(ISERROR(VLOOKUP(VLOOKUP($A161, 'E4 TB Allocation Details'!$A$18:$L$214, MATCH("Misc ID", 'E4 TB Allocation Details'!$A$18:$L$18, 0),FALSE), 'E2 Allocators'!$B$15:$W$358, MATCH('O5 Details by Class &amp; Accounts'!BO$18, 'E2 Allocators'!$B$15:$W$15, 0),FALSE)*$E161), 0, VLOOKUP(VLOOKUP($A161, 'E4 TB Allocation Details'!$A$18:$L$214, MATCH("Misc ID", 'E4 TB Allocation Details'!$A$18:$L$18, 0),FALSE), 'E2 Allocators'!$B$15:$W$358, MATCH('O5 Details by Class &amp; Accounts'!BO$18, 'E2 Allocators'!$B$15:$W$15, 0),FALSE)*$E161)</f>
        <v>0</v>
      </c>
      <c r="BP161" s="1322">
        <f>IF(ISERROR(VLOOKUP(VLOOKUP($A161, 'E4 TB Allocation Details'!$A$18:$L$214, MATCH("Misc ID", 'E4 TB Allocation Details'!$A$18:$L$18, 0),FALSE), 'E2 Allocators'!$B$15:$W$358, MATCH('O5 Details by Class &amp; Accounts'!BP$18, 'E2 Allocators'!$B$15:$W$15, 0),FALSE)*$E161), 0, VLOOKUP(VLOOKUP($A161, 'E4 TB Allocation Details'!$A$18:$L$214, MATCH("Misc ID", 'E4 TB Allocation Details'!$A$18:$L$18, 0),FALSE), 'E2 Allocators'!$B$15:$W$358, MATCH('O5 Details by Class &amp; Accounts'!BP$18, 'E2 Allocators'!$B$15:$W$15, 0),FALSE)*$E161)</f>
        <v>0</v>
      </c>
      <c r="BQ161" s="1322">
        <f>IF(ISERROR(VLOOKUP(VLOOKUP($A161, 'E4 TB Allocation Details'!$A$18:$L$214, MATCH("Misc ID", 'E4 TB Allocation Details'!$A$18:$L$18, 0),FALSE), 'E2 Allocators'!$B$15:$W$358, MATCH('O5 Details by Class &amp; Accounts'!BQ$18, 'E2 Allocators'!$B$15:$W$15, 0),FALSE)*$E161), 0, VLOOKUP(VLOOKUP($A161, 'E4 TB Allocation Details'!$A$18:$L$214, MATCH("Misc ID", 'E4 TB Allocation Details'!$A$18:$L$18, 0),FALSE), 'E2 Allocators'!$B$15:$W$358, MATCH('O5 Details by Class &amp; Accounts'!BQ$18, 'E2 Allocators'!$B$15:$W$15, 0),FALSE)*$E161)</f>
        <v>0</v>
      </c>
      <c r="BR161" s="1322">
        <f>IF(ISERROR(VLOOKUP(VLOOKUP($A161, 'E4 TB Allocation Details'!$A$18:$L$214, MATCH("Misc ID", 'E4 TB Allocation Details'!$A$18:$L$18, 0),FALSE), 'E2 Allocators'!$B$15:$W$358, MATCH('O5 Details by Class &amp; Accounts'!BR$18, 'E2 Allocators'!$B$15:$W$15, 0),FALSE)*$E161), 0, VLOOKUP(VLOOKUP($A161, 'E4 TB Allocation Details'!$A$18:$L$214, MATCH("Misc ID", 'E4 TB Allocation Details'!$A$18:$L$18, 0),FALSE), 'E2 Allocators'!$B$15:$W$358, MATCH('O5 Details by Class &amp; Accounts'!BR$18, 'E2 Allocators'!$B$15:$W$15, 0),FALSE)*$E161)</f>
        <v>0</v>
      </c>
      <c r="BS161" s="1322">
        <f t="shared" si="41"/>
        <v>0</v>
      </c>
      <c r="BT161" s="1322">
        <f>IF(ISERROR(VLOOKUP(VLOOKUP($A161, 'E4 TB Allocation Details'!$A$18:$L$214, MATCH("A &amp; G ID", 'E4 TB Allocation Details'!$A$18:$L$18, 0),FALSE), 'E2 Allocators'!$B$15:$W$358, MATCH('O5 Details by Class &amp; Accounts'!BT$18, 'E2 Allocators'!$B$15:$W$15, 0),FALSE)*$E161), 0, VLOOKUP(VLOOKUP($A161, 'E4 TB Allocation Details'!$A$18:$L$214, MATCH("A &amp; G ID", 'E4 TB Allocation Details'!$A$18:$L$18, 0),FALSE), 'E2 Allocators'!$B$15:$W$358, MATCH('O5 Details by Class &amp; Accounts'!BT$18, 'E2 Allocators'!$B$15:$W$15, 0),FALSE)*$E161)</f>
        <v>0</v>
      </c>
      <c r="BU161" s="1322">
        <f>IF(ISERROR(VLOOKUP(VLOOKUP($A161, 'E4 TB Allocation Details'!$A$18:$L$214, MATCH("A &amp; G ID", 'E4 TB Allocation Details'!$A$18:$L$18, 0),FALSE), 'E2 Allocators'!$B$15:$W$358, MATCH('O5 Details by Class &amp; Accounts'!BU$18, 'E2 Allocators'!$B$15:$W$15, 0),FALSE)*$E161), 0, VLOOKUP(VLOOKUP($A161, 'E4 TB Allocation Details'!$A$18:$L$214, MATCH("A &amp; G ID", 'E4 TB Allocation Details'!$A$18:$L$18, 0),FALSE), 'E2 Allocators'!$B$15:$W$358, MATCH('O5 Details by Class &amp; Accounts'!BU$18, 'E2 Allocators'!$B$15:$W$15, 0),FALSE)*$E161)</f>
        <v>0</v>
      </c>
      <c r="BV161" s="1322">
        <f>IF(ISERROR(VLOOKUP(VLOOKUP($A161, 'E4 TB Allocation Details'!$A$18:$L$214, MATCH("A &amp; G ID", 'E4 TB Allocation Details'!$A$18:$L$18, 0),FALSE), 'E2 Allocators'!$B$15:$W$358, MATCH('O5 Details by Class &amp; Accounts'!BV$18, 'E2 Allocators'!$B$15:$W$15, 0),FALSE)*$E161), 0, VLOOKUP(VLOOKUP($A161, 'E4 TB Allocation Details'!$A$18:$L$214, MATCH("A &amp; G ID", 'E4 TB Allocation Details'!$A$18:$L$18, 0),FALSE), 'E2 Allocators'!$B$15:$W$358, MATCH('O5 Details by Class &amp; Accounts'!BV$18, 'E2 Allocators'!$B$15:$W$15, 0),FALSE)*$E161)</f>
        <v>0</v>
      </c>
      <c r="BW161" s="1322">
        <f>IF(ISERROR(VLOOKUP(VLOOKUP($A161, 'E4 TB Allocation Details'!$A$18:$L$214, MATCH("A &amp; G ID", 'E4 TB Allocation Details'!$A$18:$L$18, 0),FALSE), 'E2 Allocators'!$B$15:$W$358, MATCH('O5 Details by Class &amp; Accounts'!BW$18, 'E2 Allocators'!$B$15:$W$15, 0),FALSE)*$E161), 0, VLOOKUP(VLOOKUP($A161, 'E4 TB Allocation Details'!$A$18:$L$214, MATCH("A &amp; G ID", 'E4 TB Allocation Details'!$A$18:$L$18, 0),FALSE), 'E2 Allocators'!$B$15:$W$358, MATCH('O5 Details by Class &amp; Accounts'!BW$18, 'E2 Allocators'!$B$15:$W$15, 0),FALSE)*$E161)</f>
        <v>0</v>
      </c>
      <c r="BX161" s="1322">
        <f>IF(ISERROR(VLOOKUP(VLOOKUP($A161, 'E4 TB Allocation Details'!$A$18:$L$214, MATCH("A &amp; G ID", 'E4 TB Allocation Details'!$A$18:$L$18, 0),FALSE), 'E2 Allocators'!$B$15:$W$358, MATCH('O5 Details by Class &amp; Accounts'!BX$18, 'E2 Allocators'!$B$15:$W$15, 0),FALSE)*$E161), 0, VLOOKUP(VLOOKUP($A161, 'E4 TB Allocation Details'!$A$18:$L$214, MATCH("A &amp; G ID", 'E4 TB Allocation Details'!$A$18:$L$18, 0),FALSE), 'E2 Allocators'!$B$15:$W$358, MATCH('O5 Details by Class &amp; Accounts'!BX$18, 'E2 Allocators'!$B$15:$W$15, 0),FALSE)*$E161)</f>
        <v>0</v>
      </c>
      <c r="BY161" s="1322">
        <f>IF(ISERROR(VLOOKUP(VLOOKUP($A161, 'E4 TB Allocation Details'!$A$18:$L$214, MATCH("A &amp; G ID", 'E4 TB Allocation Details'!$A$18:$L$18, 0),FALSE), 'E2 Allocators'!$B$15:$W$358, MATCH('O5 Details by Class &amp; Accounts'!BY$18, 'E2 Allocators'!$B$15:$W$15, 0),FALSE)*$E161), 0, VLOOKUP(VLOOKUP($A161, 'E4 TB Allocation Details'!$A$18:$L$214, MATCH("A &amp; G ID", 'E4 TB Allocation Details'!$A$18:$L$18, 0),FALSE), 'E2 Allocators'!$B$15:$W$358, MATCH('O5 Details by Class &amp; Accounts'!BY$18, 'E2 Allocators'!$B$15:$W$15, 0),FALSE)*$E161)</f>
        <v>0</v>
      </c>
      <c r="BZ161" s="1322">
        <f>IF(ISERROR(VLOOKUP(VLOOKUP($A161, 'E4 TB Allocation Details'!$A$18:$L$214, MATCH("A &amp; G ID", 'E4 TB Allocation Details'!$A$18:$L$18, 0),FALSE), 'E2 Allocators'!$B$15:$W$358, MATCH('O5 Details by Class &amp; Accounts'!BZ$18, 'E2 Allocators'!$B$15:$W$15, 0),FALSE)*$E161), 0, VLOOKUP(VLOOKUP($A161, 'E4 TB Allocation Details'!$A$18:$L$214, MATCH("A &amp; G ID", 'E4 TB Allocation Details'!$A$18:$L$18, 0),FALSE), 'E2 Allocators'!$B$15:$W$358, MATCH('O5 Details by Class &amp; Accounts'!BZ$18, 'E2 Allocators'!$B$15:$W$15, 0),FALSE)*$E161)</f>
        <v>0</v>
      </c>
      <c r="CA161" s="1322">
        <f>IF(ISERROR(VLOOKUP(VLOOKUP($A161, 'E4 TB Allocation Details'!$A$18:$L$214, MATCH("A &amp; G ID", 'E4 TB Allocation Details'!$A$18:$L$18, 0),FALSE), 'E2 Allocators'!$B$15:$W$358, MATCH('O5 Details by Class &amp; Accounts'!CA$18, 'E2 Allocators'!$B$15:$W$15, 0),FALSE)*$E161), 0, VLOOKUP(VLOOKUP($A161, 'E4 TB Allocation Details'!$A$18:$L$214, MATCH("A &amp; G ID", 'E4 TB Allocation Details'!$A$18:$L$18, 0),FALSE), 'E2 Allocators'!$B$15:$W$358, MATCH('O5 Details by Class &amp; Accounts'!CA$18, 'E2 Allocators'!$B$15:$W$15, 0),FALSE)*$E161)</f>
        <v>0</v>
      </c>
      <c r="CB161" s="1322">
        <f>IF(ISERROR(VLOOKUP(VLOOKUP($A161, 'E4 TB Allocation Details'!$A$18:$L$214, MATCH("A &amp; G ID", 'E4 TB Allocation Details'!$A$18:$L$18, 0),FALSE), 'E2 Allocators'!$B$15:$W$358, MATCH('O5 Details by Class &amp; Accounts'!CB$18, 'E2 Allocators'!$B$15:$W$15, 0),FALSE)*$E161), 0, VLOOKUP(VLOOKUP($A161, 'E4 TB Allocation Details'!$A$18:$L$214, MATCH("A &amp; G ID", 'E4 TB Allocation Details'!$A$18:$L$18, 0),FALSE), 'E2 Allocators'!$B$15:$W$358, MATCH('O5 Details by Class &amp; Accounts'!CB$18, 'E2 Allocators'!$B$15:$W$15, 0),FALSE)*$E161)</f>
        <v>0</v>
      </c>
      <c r="CC161" s="1322">
        <f>IF(ISERROR(VLOOKUP(VLOOKUP($A161, 'E4 TB Allocation Details'!$A$18:$L$214, MATCH("A &amp; G ID", 'E4 TB Allocation Details'!$A$18:$L$18, 0),FALSE), 'E2 Allocators'!$B$15:$W$358, MATCH('O5 Details by Class &amp; Accounts'!CC$18, 'E2 Allocators'!$B$15:$W$15, 0),FALSE)*$E161), 0, VLOOKUP(VLOOKUP($A161, 'E4 TB Allocation Details'!$A$18:$L$214, MATCH("A &amp; G ID", 'E4 TB Allocation Details'!$A$18:$L$18, 0),FALSE), 'E2 Allocators'!$B$15:$W$358, MATCH('O5 Details by Class &amp; Accounts'!CC$18, 'E2 Allocators'!$B$15:$W$15, 0),FALSE)*$E161)</f>
        <v>0</v>
      </c>
      <c r="CD161" s="1322">
        <f>IF(ISERROR(VLOOKUP(VLOOKUP($A161, 'E4 TB Allocation Details'!$A$18:$L$214, MATCH("A &amp; G ID", 'E4 TB Allocation Details'!$A$18:$L$18, 0),FALSE), 'E2 Allocators'!$B$15:$W$358, MATCH('O5 Details by Class &amp; Accounts'!CD$18, 'E2 Allocators'!$B$15:$W$15, 0),FALSE)*$E161), 0, VLOOKUP(VLOOKUP($A161, 'E4 TB Allocation Details'!$A$18:$L$214, MATCH("A &amp; G ID", 'E4 TB Allocation Details'!$A$18:$L$18, 0),FALSE), 'E2 Allocators'!$B$15:$W$358, MATCH('O5 Details by Class &amp; Accounts'!CD$18, 'E2 Allocators'!$B$15:$W$15, 0),FALSE)*$E161)</f>
        <v>0</v>
      </c>
      <c r="CE161" s="1322">
        <f>IF(ISERROR(VLOOKUP(VLOOKUP($A161, 'E4 TB Allocation Details'!$A$18:$L$214, MATCH("A &amp; G ID", 'E4 TB Allocation Details'!$A$18:$L$18, 0),FALSE), 'E2 Allocators'!$B$15:$W$358, MATCH('O5 Details by Class &amp; Accounts'!CE$18, 'E2 Allocators'!$B$15:$W$15, 0),FALSE)*$E161), 0, VLOOKUP(VLOOKUP($A161, 'E4 TB Allocation Details'!$A$18:$L$214, MATCH("A &amp; G ID", 'E4 TB Allocation Details'!$A$18:$L$18, 0),FALSE), 'E2 Allocators'!$B$15:$W$358, MATCH('O5 Details by Class &amp; Accounts'!CE$18, 'E2 Allocators'!$B$15:$W$15, 0),FALSE)*$E161)</f>
        <v>0</v>
      </c>
      <c r="CF161" s="1322">
        <f>IF(ISERROR(VLOOKUP(VLOOKUP($A161, 'E4 TB Allocation Details'!$A$18:$L$214, MATCH("A &amp; G ID", 'E4 TB Allocation Details'!$A$18:$L$18, 0),FALSE), 'E2 Allocators'!$B$15:$W$358, MATCH('O5 Details by Class &amp; Accounts'!CF$18, 'E2 Allocators'!$B$15:$W$15, 0),FALSE)*$E161), 0, VLOOKUP(VLOOKUP($A161, 'E4 TB Allocation Details'!$A$18:$L$214, MATCH("A &amp; G ID", 'E4 TB Allocation Details'!$A$18:$L$18, 0),FALSE), 'E2 Allocators'!$B$15:$W$358, MATCH('O5 Details by Class &amp; Accounts'!CF$18, 'E2 Allocators'!$B$15:$W$15, 0),FALSE)*$E161)</f>
        <v>0</v>
      </c>
      <c r="CG161" s="1322">
        <f>IF(ISERROR(VLOOKUP(VLOOKUP($A161, 'E4 TB Allocation Details'!$A$18:$L$214, MATCH("A &amp; G ID", 'E4 TB Allocation Details'!$A$18:$L$18, 0),FALSE), 'E2 Allocators'!$B$15:$W$358, MATCH('O5 Details by Class &amp; Accounts'!CG$18, 'E2 Allocators'!$B$15:$W$15, 0),FALSE)*$E161), 0, VLOOKUP(VLOOKUP($A161, 'E4 TB Allocation Details'!$A$18:$L$214, MATCH("A &amp; G ID", 'E4 TB Allocation Details'!$A$18:$L$18, 0),FALSE), 'E2 Allocators'!$B$15:$W$358, MATCH('O5 Details by Class &amp; Accounts'!CG$18, 'E2 Allocators'!$B$15:$W$15, 0),FALSE)*$E161)</f>
        <v>0</v>
      </c>
      <c r="CH161" s="1322">
        <f>IF(ISERROR(VLOOKUP(VLOOKUP($A161, 'E4 TB Allocation Details'!$A$18:$L$214, MATCH("A &amp; G ID", 'E4 TB Allocation Details'!$A$18:$L$18, 0),FALSE), 'E2 Allocators'!$B$15:$W$358, MATCH('O5 Details by Class &amp; Accounts'!CH$18, 'E2 Allocators'!$B$15:$W$15, 0),FALSE)*$E161), 0, VLOOKUP(VLOOKUP($A161, 'E4 TB Allocation Details'!$A$18:$L$214, MATCH("A &amp; G ID", 'E4 TB Allocation Details'!$A$18:$L$18, 0),FALSE), 'E2 Allocators'!$B$15:$W$358, MATCH('O5 Details by Class &amp; Accounts'!CH$18, 'E2 Allocators'!$B$15:$W$15, 0),FALSE)*$E161)</f>
        <v>0</v>
      </c>
      <c r="CI161" s="1322">
        <f>IF(ISERROR(VLOOKUP(VLOOKUP($A161, 'E4 TB Allocation Details'!$A$18:$L$214, MATCH("A &amp; G ID", 'E4 TB Allocation Details'!$A$18:$L$18, 0),FALSE), 'E2 Allocators'!$B$15:$W$358, MATCH('O5 Details by Class &amp; Accounts'!CI$18, 'E2 Allocators'!$B$15:$W$15, 0),FALSE)*$E161), 0, VLOOKUP(VLOOKUP($A161, 'E4 TB Allocation Details'!$A$18:$L$214, MATCH("A &amp; G ID", 'E4 TB Allocation Details'!$A$18:$L$18, 0),FALSE), 'E2 Allocators'!$B$15:$W$358, MATCH('O5 Details by Class &amp; Accounts'!CI$18, 'E2 Allocators'!$B$15:$W$15, 0),FALSE)*$E161)</f>
        <v>0</v>
      </c>
      <c r="CJ161" s="1322">
        <f>IF(ISERROR(VLOOKUP(VLOOKUP($A161, 'E4 TB Allocation Details'!$A$18:$L$214, MATCH("A &amp; G ID", 'E4 TB Allocation Details'!$A$18:$L$18, 0),FALSE), 'E2 Allocators'!$B$15:$W$358, MATCH('O5 Details by Class &amp; Accounts'!CJ$18, 'E2 Allocators'!$B$15:$W$15, 0),FALSE)*$E161), 0, VLOOKUP(VLOOKUP($A161, 'E4 TB Allocation Details'!$A$18:$L$214, MATCH("A &amp; G ID", 'E4 TB Allocation Details'!$A$18:$L$18, 0),FALSE), 'E2 Allocators'!$B$15:$W$358, MATCH('O5 Details by Class &amp; Accounts'!CJ$18, 'E2 Allocators'!$B$15:$W$15, 0),FALSE)*$E161)</f>
        <v>0</v>
      </c>
      <c r="CK161" s="1322">
        <f>IF(ISERROR(VLOOKUP(VLOOKUP($A161, 'E4 TB Allocation Details'!$A$18:$L$214, MATCH("A &amp; G ID", 'E4 TB Allocation Details'!$A$18:$L$18, 0),FALSE), 'E2 Allocators'!$B$15:$W$358, MATCH('O5 Details by Class &amp; Accounts'!CK$18, 'E2 Allocators'!$B$15:$W$15, 0),FALSE)*$E161), 0, VLOOKUP(VLOOKUP($A161, 'E4 TB Allocation Details'!$A$18:$L$214, MATCH("A &amp; G ID", 'E4 TB Allocation Details'!$A$18:$L$18, 0),FALSE), 'E2 Allocators'!$B$15:$W$358, MATCH('O5 Details by Class &amp; Accounts'!CK$18, 'E2 Allocators'!$B$15:$W$15, 0),FALSE)*$E161)</f>
        <v>0</v>
      </c>
      <c r="CL161" s="1322">
        <f>IF(ISERROR(VLOOKUP(VLOOKUP($A161, 'E4 TB Allocation Details'!$A$18:$L$214, MATCH("A &amp; G ID", 'E4 TB Allocation Details'!$A$18:$L$18, 0),FALSE), 'E2 Allocators'!$B$15:$W$358, MATCH('O5 Details by Class &amp; Accounts'!CL$18, 'E2 Allocators'!$B$15:$W$15, 0),FALSE)*$E161), 0, VLOOKUP(VLOOKUP($A161, 'E4 TB Allocation Details'!$A$18:$L$214, MATCH("A &amp; G ID", 'E4 TB Allocation Details'!$A$18:$L$18, 0),FALSE), 'E2 Allocators'!$B$15:$W$358, MATCH('O5 Details by Class &amp; Accounts'!CL$18, 'E2 Allocators'!$B$15:$W$15, 0),FALSE)*$E161)</f>
        <v>0</v>
      </c>
      <c r="CM161" s="1322">
        <f>IF(ISERROR(VLOOKUP(VLOOKUP($A161, 'E4 TB Allocation Details'!$A$18:$L$214, MATCH("A &amp; G ID", 'E4 TB Allocation Details'!$A$18:$L$18, 0),FALSE), 'E2 Allocators'!$B$15:$W$358, MATCH('O5 Details by Class &amp; Accounts'!CM$18, 'E2 Allocators'!$B$15:$W$15, 0),FALSE)*$E161), 0, VLOOKUP(VLOOKUP($A161, 'E4 TB Allocation Details'!$A$18:$L$214, MATCH("A &amp; G ID", 'E4 TB Allocation Details'!$A$18:$L$18, 0),FALSE), 'E2 Allocators'!$B$15:$W$358, MATCH('O5 Details by Class &amp; Accounts'!CM$18, 'E2 Allocators'!$B$15:$W$15, 0),FALSE)*$E161)</f>
        <v>0</v>
      </c>
      <c r="CN161" s="1322">
        <f t="shared" si="42"/>
        <v>0</v>
      </c>
      <c r="CO161" s="1651">
        <f t="shared" si="43"/>
        <v>0</v>
      </c>
      <c r="CQ161" s="1899">
        <v>1840</v>
      </c>
    </row>
    <row r="162" spans="1:95" s="64" customFormat="1" ht="25.5" x14ac:dyDescent="0.2">
      <c r="A162" s="1090">
        <v>5150</v>
      </c>
      <c r="B162" s="1089" t="s">
        <v>12</v>
      </c>
      <c r="C162" s="1648">
        <f>IF(ISERROR(VLOOKUP($A162,'I3 TB Data'!$A$19:$H$483,MATCH('O5 Details by Class &amp; Accounts'!$C$18, 'I3 TB Data'!$A$19:$H$19,0),0)), 0, VLOOKUP($A162,'I3 TB Data'!$A$19:$H$483,MATCH('O5 Details by Class &amp; Accounts'!$C$18,'I3 TB Data'!$A$19:$H$19,0),0))</f>
        <v>21973.966404038416</v>
      </c>
      <c r="D162" s="1649"/>
      <c r="E162" s="1648">
        <f t="shared" si="44"/>
        <v>21973.966404038416</v>
      </c>
      <c r="F162" s="1650">
        <f>IF(ISERROR(VLOOKUP($A162, 'E1 Categorization'!A33:E124, MATCH("Customer Component", 'E1 Categorization'!$A$33:$E$33,0), 0)), 0, IF(VLOOKUP($A162, 'E1 Categorization'!A33:E124, MATCH("Customer Component", 'E1 Categorization'!$A$33:$E$33,0), 0)=0, 'O5 Details by Class &amp; Accounts'!$E162, IF(AND(VLOOKUP($A162, 'E1 Categorization'!A33:E124, MATCH("Customer Component", 'E1 Categorization'!$A$33:$E$33,0), 0) &gt;0, VLOOKUP($A162, 'E1 Categorization'!A33:E124, MATCH("Customer Component", 'E1 Categorization'!$A$33:$E$33,0), 0)&lt;1), 'O5 Details by Class &amp; Accounts'!$E162*(1-VLOOKUP($A162, 'E1 Categorization'!A33:E124, MATCH("Customer Component", 'E1 Categorization'!$A$33:$E$33,0), 0)), 0)))</f>
        <v>8789.586561615366</v>
      </c>
      <c r="G162" s="1650">
        <f>IF(ISERROR(VLOOKUP($A162, 'E1 Categorization'!A33:E124, MATCH("Customer Component", 'E1 Categorization'!$A$33:$E$33,0), 0)),0, IF(VLOOKUP($A162, 'E1 Categorization'!A33:E124, MATCH("Customer Component", 'E1 Categorization'!$A$33:$E$33,0), 0)=0, 0, IF(AND(VLOOKUP($A162, 'E1 Categorization'!A33:E124, MATCH("Customer Component", 'E1 Categorization'!$A$33:$E$33,0), 0) &gt;0, VLOOKUP($A162, 'E1 Categorization'!A33:E124, MATCH("Customer Component", 'E1 Categorization'!$A$33:$E$33,0), 0)&lt;1), 'O5 Details by Class &amp; Accounts'!$E162*(VLOOKUP($A162, 'E1 Categorization'!A33:E124, MATCH("Customer Component", 'E1 Categorization'!$A$33:$E$33,0), 0)), 'O5 Details by Class &amp; Accounts'!$E162)))</f>
        <v>13184.37984242305</v>
      </c>
      <c r="H162" s="1322">
        <f t="shared" si="38"/>
        <v>21973.966404038416</v>
      </c>
      <c r="I162" s="1322">
        <f>IF(ISERROR(VLOOKUP(VLOOKUP($A162, 'E4 TB Allocation Details'!$A$18:$L$214, MATCH("Demand ID", 'E4 TB Allocation Details'!$A$18:$L$18, 0),FALSE), 'E2 Allocators'!$B$15:$W$358, MATCH('O5 Details by Class &amp; Accounts'!I$18, 'E2 Allocators'!$B$15:$W$15, 0),FALSE)*$F162), 0, VLOOKUP(VLOOKUP($A162, 'E4 TB Allocation Details'!$A$18:$L$214, MATCH("Demand ID", 'E4 TB Allocation Details'!$A$18:$L$18, 0),FALSE), 'E2 Allocators'!$B$15:$W$358, MATCH('O5 Details by Class &amp; Accounts'!I$18, 'E2 Allocators'!$B$15:$W$15, 0),FALSE)*$F162)</f>
        <v>2510.5799167191512</v>
      </c>
      <c r="J162" s="1322">
        <f>IF(ISERROR(VLOOKUP(VLOOKUP($A162, 'E4 TB Allocation Details'!$A$18:$L$214, MATCH("Demand ID", 'E4 TB Allocation Details'!$A$18:$L$18, 0),FALSE), 'E2 Allocators'!$B$15:$W$358, MATCH('O5 Details by Class &amp; Accounts'!J$18, 'E2 Allocators'!$B$15:$W$15, 0),FALSE)*$F162), 0, VLOOKUP(VLOOKUP($A162, 'E4 TB Allocation Details'!$A$18:$L$214, MATCH("Demand ID", 'E4 TB Allocation Details'!$A$18:$L$18, 0),FALSE), 'E2 Allocators'!$B$15:$W$358, MATCH('O5 Details by Class &amp; Accounts'!J$18, 'E2 Allocators'!$B$15:$W$15, 0),FALSE)*$F162)</f>
        <v>2868.8971959507853</v>
      </c>
      <c r="K162" s="1322">
        <f>IF(ISERROR(VLOOKUP(VLOOKUP($A162, 'E4 TB Allocation Details'!$A$18:$L$214, MATCH("Demand ID", 'E4 TB Allocation Details'!$A$18:$L$18, 0),FALSE), 'E2 Allocators'!$B$15:$W$358, MATCH('O5 Details by Class &amp; Accounts'!K$18, 'E2 Allocators'!$B$15:$W$15, 0),FALSE)*$F162), 0, VLOOKUP(VLOOKUP($A162, 'E4 TB Allocation Details'!$A$18:$L$214, MATCH("Demand ID", 'E4 TB Allocation Details'!$A$18:$L$18, 0),FALSE), 'E2 Allocators'!$B$15:$W$358, MATCH('O5 Details by Class &amp; Accounts'!K$18, 'E2 Allocators'!$B$15:$W$15, 0),FALSE)*$F162)</f>
        <v>2899.2453506635638</v>
      </c>
      <c r="L162" s="1322">
        <f>IF(ISERROR(VLOOKUP(VLOOKUP($A162, 'E4 TB Allocation Details'!$A$18:$L$214, MATCH("Demand ID", 'E4 TB Allocation Details'!$A$18:$L$18, 0),FALSE), 'E2 Allocators'!$B$15:$W$358, MATCH('O5 Details by Class &amp; Accounts'!L$18, 'E2 Allocators'!$B$15:$W$15, 0),FALSE)*$F162), 0, VLOOKUP(VLOOKUP($A162, 'E4 TB Allocation Details'!$A$18:$L$214, MATCH("Demand ID", 'E4 TB Allocation Details'!$A$18:$L$18, 0),FALSE), 'E2 Allocators'!$B$15:$W$358, MATCH('O5 Details by Class &amp; Accounts'!L$18, 'E2 Allocators'!$B$15:$W$15, 0),FALSE)*$F162)</f>
        <v>0</v>
      </c>
      <c r="M162" s="1322">
        <f>IF(ISERROR(VLOOKUP(VLOOKUP($A162, 'E4 TB Allocation Details'!$A$18:$L$214, MATCH("Demand ID", 'E4 TB Allocation Details'!$A$18:$L$18, 0),FALSE), 'E2 Allocators'!$B$15:$W$358, MATCH('O5 Details by Class &amp; Accounts'!M$18, 'E2 Allocators'!$B$15:$W$15, 0),FALSE)*$F162), 0, VLOOKUP(VLOOKUP($A162, 'E4 TB Allocation Details'!$A$18:$L$214, MATCH("Demand ID", 'E4 TB Allocation Details'!$A$18:$L$18, 0),FALSE), 'E2 Allocators'!$B$15:$W$358, MATCH('O5 Details by Class &amp; Accounts'!M$18, 'E2 Allocators'!$B$15:$W$15, 0),FALSE)*$F162)</f>
        <v>0</v>
      </c>
      <c r="N162" s="1322">
        <f>IF(ISERROR(VLOOKUP(VLOOKUP($A162, 'E4 TB Allocation Details'!$A$18:$L$214, MATCH("Demand ID", 'E4 TB Allocation Details'!$A$18:$L$18, 0),FALSE), 'E2 Allocators'!$B$15:$W$358, MATCH('O5 Details by Class &amp; Accounts'!N$18, 'E2 Allocators'!$B$15:$W$15, 0),FALSE)*$F162), 0, VLOOKUP(VLOOKUP($A162, 'E4 TB Allocation Details'!$A$18:$L$214, MATCH("Demand ID", 'E4 TB Allocation Details'!$A$18:$L$18, 0),FALSE), 'E2 Allocators'!$B$15:$W$358, MATCH('O5 Details by Class &amp; Accounts'!N$18, 'E2 Allocators'!$B$15:$W$15, 0),FALSE)*$F162)</f>
        <v>494.11933409761684</v>
      </c>
      <c r="O162" s="1322">
        <f>IF(ISERROR(VLOOKUP(VLOOKUP($A162, 'E4 TB Allocation Details'!$A$18:$L$214, MATCH("Demand ID", 'E4 TB Allocation Details'!$A$18:$L$18, 0),FALSE), 'E2 Allocators'!$B$15:$W$358, MATCH('O5 Details by Class &amp; Accounts'!O$18, 'E2 Allocators'!$B$15:$W$15, 0),FALSE)*$F162), 0, VLOOKUP(VLOOKUP($A162, 'E4 TB Allocation Details'!$A$18:$L$214, MATCH("Demand ID", 'E4 TB Allocation Details'!$A$18:$L$18, 0),FALSE), 'E2 Allocators'!$B$15:$W$358, MATCH('O5 Details by Class &amp; Accounts'!O$18, 'E2 Allocators'!$B$15:$W$15, 0),FALSE)*$F162)</f>
        <v>12.350184899609847</v>
      </c>
      <c r="P162" s="1322">
        <f>IF(ISERROR(VLOOKUP(VLOOKUP($A162, 'E4 TB Allocation Details'!$A$18:$L$214, MATCH("Demand ID", 'E4 TB Allocation Details'!$A$18:$L$18, 0),FALSE), 'E2 Allocators'!$B$15:$W$358, MATCH('O5 Details by Class &amp; Accounts'!P$18, 'E2 Allocators'!$B$15:$W$15, 0),FALSE)*$F162), 0, VLOOKUP(VLOOKUP($A162, 'E4 TB Allocation Details'!$A$18:$L$214, MATCH("Demand ID", 'E4 TB Allocation Details'!$A$18:$L$18, 0),FALSE), 'E2 Allocators'!$B$15:$W$358, MATCH('O5 Details by Class &amp; Accounts'!P$18, 'E2 Allocators'!$B$15:$W$15, 0),FALSE)*$F162)</f>
        <v>0</v>
      </c>
      <c r="Q162" s="1322">
        <f>IF(ISERROR(VLOOKUP(VLOOKUP($A162, 'E4 TB Allocation Details'!$A$18:$L$214, MATCH("Demand ID", 'E4 TB Allocation Details'!$A$18:$L$18, 0),FALSE), 'E2 Allocators'!$B$15:$W$358, MATCH('O5 Details by Class &amp; Accounts'!Q$18, 'E2 Allocators'!$B$15:$W$15, 0),FALSE)*$F162), 0, VLOOKUP(VLOOKUP($A162, 'E4 TB Allocation Details'!$A$18:$L$214, MATCH("Demand ID", 'E4 TB Allocation Details'!$A$18:$L$18, 0),FALSE), 'E2 Allocators'!$B$15:$W$358, MATCH('O5 Details by Class &amp; Accounts'!Q$18, 'E2 Allocators'!$B$15:$W$15, 0),FALSE)*$F162)</f>
        <v>4.3945792846370111</v>
      </c>
      <c r="R162" s="1322">
        <f>IF(ISERROR(VLOOKUP(VLOOKUP($A162, 'E4 TB Allocation Details'!$A$18:$L$214, MATCH("Demand ID", 'E4 TB Allocation Details'!$A$18:$L$18, 0),FALSE), 'E2 Allocators'!$B$15:$W$358, MATCH('O5 Details by Class &amp; Accounts'!R$18, 'E2 Allocators'!$B$15:$W$15, 0),FALSE)*$F162), 0, VLOOKUP(VLOOKUP($A162, 'E4 TB Allocation Details'!$A$18:$L$214, MATCH("Demand ID", 'E4 TB Allocation Details'!$A$18:$L$18, 0),FALSE), 'E2 Allocators'!$B$15:$W$358, MATCH('O5 Details by Class &amp; Accounts'!R$18, 'E2 Allocators'!$B$15:$W$15, 0),FALSE)*$F162)</f>
        <v>0</v>
      </c>
      <c r="S162" s="1322">
        <f>IF(ISERROR(VLOOKUP(VLOOKUP($A162, 'E4 TB Allocation Details'!$A$18:$L$214, MATCH("Demand ID", 'E4 TB Allocation Details'!$A$18:$L$18, 0),FALSE), 'E2 Allocators'!$B$15:$W$358, MATCH('O5 Details by Class &amp; Accounts'!S$18, 'E2 Allocators'!$B$15:$W$15, 0),FALSE)*$F162), 0, VLOOKUP(VLOOKUP($A162, 'E4 TB Allocation Details'!$A$18:$L$214, MATCH("Demand ID", 'E4 TB Allocation Details'!$A$18:$L$18, 0),FALSE), 'E2 Allocators'!$B$15:$W$358, MATCH('O5 Details by Class &amp; Accounts'!S$18, 'E2 Allocators'!$B$15:$W$15, 0),FALSE)*$F162)</f>
        <v>0</v>
      </c>
      <c r="T162" s="1322">
        <f>IF(ISERROR(VLOOKUP(VLOOKUP($A162, 'E4 TB Allocation Details'!$A$18:$L$214, MATCH("Demand ID", 'E4 TB Allocation Details'!$A$18:$L$18, 0),FALSE), 'E2 Allocators'!$B$15:$W$358, MATCH('O5 Details by Class &amp; Accounts'!T$18, 'E2 Allocators'!$B$15:$W$15, 0),FALSE)*$F162), 0, VLOOKUP(VLOOKUP($A162, 'E4 TB Allocation Details'!$A$18:$L$214, MATCH("Demand ID", 'E4 TB Allocation Details'!$A$18:$L$18, 0),FALSE), 'E2 Allocators'!$B$15:$W$358, MATCH('O5 Details by Class &amp; Accounts'!T$18, 'E2 Allocators'!$B$15:$W$15, 0),FALSE)*$F162)</f>
        <v>0</v>
      </c>
      <c r="U162" s="1322">
        <f>IF(ISERROR(VLOOKUP(VLOOKUP($A162, 'E4 TB Allocation Details'!$A$18:$L$214, MATCH("Demand ID", 'E4 TB Allocation Details'!$A$18:$L$18, 0),FALSE), 'E2 Allocators'!$B$15:$W$358, MATCH('O5 Details by Class &amp; Accounts'!U$18, 'E2 Allocators'!$B$15:$W$15, 0),FALSE)*$F162), 0, VLOOKUP(VLOOKUP($A162, 'E4 TB Allocation Details'!$A$18:$L$214, MATCH("Demand ID", 'E4 TB Allocation Details'!$A$18:$L$18, 0),FALSE), 'E2 Allocators'!$B$15:$W$358, MATCH('O5 Details by Class &amp; Accounts'!U$18, 'E2 Allocators'!$B$15:$W$15, 0),FALSE)*$F162)</f>
        <v>0</v>
      </c>
      <c r="V162" s="1322">
        <f>IF(ISERROR(VLOOKUP(VLOOKUP($A162, 'E4 TB Allocation Details'!$A$18:$L$214, MATCH("Demand ID", 'E4 TB Allocation Details'!$A$18:$L$18, 0),FALSE), 'E2 Allocators'!$B$15:$W$358, MATCH('O5 Details by Class &amp; Accounts'!V$18, 'E2 Allocators'!$B$15:$W$15, 0),FALSE)*$F162), 0, VLOOKUP(VLOOKUP($A162, 'E4 TB Allocation Details'!$A$18:$L$214, MATCH("Demand ID", 'E4 TB Allocation Details'!$A$18:$L$18, 0),FALSE), 'E2 Allocators'!$B$15:$W$358, MATCH('O5 Details by Class &amp; Accounts'!V$18, 'E2 Allocators'!$B$15:$W$15, 0),FALSE)*$F162)</f>
        <v>0</v>
      </c>
      <c r="W162" s="1322">
        <f>IF(ISERROR(VLOOKUP(VLOOKUP($A162, 'E4 TB Allocation Details'!$A$18:$L$214, MATCH("Demand ID", 'E4 TB Allocation Details'!$A$18:$L$18, 0),FALSE), 'E2 Allocators'!$B$15:$W$358, MATCH('O5 Details by Class &amp; Accounts'!W$18, 'E2 Allocators'!$B$15:$W$15, 0),FALSE)*$F162), 0, VLOOKUP(VLOOKUP($A162, 'E4 TB Allocation Details'!$A$18:$L$214, MATCH("Demand ID", 'E4 TB Allocation Details'!$A$18:$L$18, 0),FALSE), 'E2 Allocators'!$B$15:$W$358, MATCH('O5 Details by Class &amp; Accounts'!W$18, 'E2 Allocators'!$B$15:$W$15, 0),FALSE)*$F162)</f>
        <v>0</v>
      </c>
      <c r="X162" s="1322">
        <f>IF(ISERROR(VLOOKUP(VLOOKUP($A162, 'E4 TB Allocation Details'!$A$18:$L$214, MATCH("Demand ID", 'E4 TB Allocation Details'!$A$18:$L$18, 0),FALSE), 'E2 Allocators'!$B$15:$W$358, MATCH('O5 Details by Class &amp; Accounts'!X$18, 'E2 Allocators'!$B$15:$W$15, 0),FALSE)*$F162), 0, VLOOKUP(VLOOKUP($A162, 'E4 TB Allocation Details'!$A$18:$L$214, MATCH("Demand ID", 'E4 TB Allocation Details'!$A$18:$L$18, 0),FALSE), 'E2 Allocators'!$B$15:$W$358, MATCH('O5 Details by Class &amp; Accounts'!X$18, 'E2 Allocators'!$B$15:$W$15, 0),FALSE)*$F162)</f>
        <v>0</v>
      </c>
      <c r="Y162" s="1322">
        <f>IF(ISERROR(VLOOKUP(VLOOKUP($A162, 'E4 TB Allocation Details'!$A$18:$L$214, MATCH("Demand ID", 'E4 TB Allocation Details'!$A$18:$L$18, 0),FALSE), 'E2 Allocators'!$B$15:$W$358, MATCH('O5 Details by Class &amp; Accounts'!Y$18, 'E2 Allocators'!$B$15:$W$15, 0),FALSE)*$F162), 0, VLOOKUP(VLOOKUP($A162, 'E4 TB Allocation Details'!$A$18:$L$214, MATCH("Demand ID", 'E4 TB Allocation Details'!$A$18:$L$18, 0),FALSE), 'E2 Allocators'!$B$15:$W$358, MATCH('O5 Details by Class &amp; Accounts'!Y$18, 'E2 Allocators'!$B$15:$W$15, 0),FALSE)*$F162)</f>
        <v>0</v>
      </c>
      <c r="Z162" s="1322">
        <f>IF(ISERROR(VLOOKUP(VLOOKUP($A162, 'E4 TB Allocation Details'!$A$18:$L$214, MATCH("Demand ID", 'E4 TB Allocation Details'!$A$18:$L$18, 0),FALSE), 'E2 Allocators'!$B$15:$W$358, MATCH('O5 Details by Class &amp; Accounts'!Z$18, 'E2 Allocators'!$B$15:$W$15, 0),FALSE)*$F162), 0, VLOOKUP(VLOOKUP($A162, 'E4 TB Allocation Details'!$A$18:$L$214, MATCH("Demand ID", 'E4 TB Allocation Details'!$A$18:$L$18, 0),FALSE), 'E2 Allocators'!$B$15:$W$358, MATCH('O5 Details by Class &amp; Accounts'!Z$18, 'E2 Allocators'!$B$15:$W$15, 0),FALSE)*$F162)</f>
        <v>0</v>
      </c>
      <c r="AA162" s="1322">
        <f>IF(ISERROR(VLOOKUP(VLOOKUP($A162, 'E4 TB Allocation Details'!$A$18:$L$214, MATCH("Demand ID", 'E4 TB Allocation Details'!$A$18:$L$18, 0),FALSE), 'E2 Allocators'!$B$15:$W$358, MATCH('O5 Details by Class &amp; Accounts'!AA$18, 'E2 Allocators'!$B$15:$W$15, 0),FALSE)*$F162), 0, VLOOKUP(VLOOKUP($A162, 'E4 TB Allocation Details'!$A$18:$L$214, MATCH("Demand ID", 'E4 TB Allocation Details'!$A$18:$L$18, 0),FALSE), 'E2 Allocators'!$B$15:$W$358, MATCH('O5 Details by Class &amp; Accounts'!AA$18, 'E2 Allocators'!$B$15:$W$15, 0),FALSE)*$F162)</f>
        <v>0</v>
      </c>
      <c r="AB162" s="1322">
        <f>IF(ISERROR(VLOOKUP(VLOOKUP($A162, 'E4 TB Allocation Details'!$A$18:$L$214, MATCH("Demand ID", 'E4 TB Allocation Details'!$A$18:$L$18, 0),FALSE), 'E2 Allocators'!$B$15:$W$358, MATCH('O5 Details by Class &amp; Accounts'!AB$18, 'E2 Allocators'!$B$15:$W$15, 0),FALSE)*$F162), 0, VLOOKUP(VLOOKUP($A162, 'E4 TB Allocation Details'!$A$18:$L$214, MATCH("Demand ID", 'E4 TB Allocation Details'!$A$18:$L$18, 0),FALSE), 'E2 Allocators'!$B$15:$W$358, MATCH('O5 Details by Class &amp; Accounts'!AB$18, 'E2 Allocators'!$B$15:$W$15, 0),FALSE)*$F162)</f>
        <v>0</v>
      </c>
      <c r="AC162" s="1322">
        <f t="shared" si="39"/>
        <v>8789.5865616153624</v>
      </c>
      <c r="AD162" s="1322">
        <f>IF(ISERROR(VLOOKUP(VLOOKUP($A162, 'E4 TB Allocation Details'!$A$18:$L$214, MATCH("Customer ID", 'E4 TB Allocation Details'!$A$18:$L$18, 0),FALSE), 'E2 Allocators'!$B$15:$W$358, MATCH('O5 Details by Class &amp; Accounts'!AD$18, 'E2 Allocators'!$B$15:$W$15, 0),FALSE)*$G162), 0, VLOOKUP(VLOOKUP($A162, 'E4 TB Allocation Details'!$A$18:$L$214, MATCH("Customer ID", 'E4 TB Allocation Details'!$A$18:$L$18, 0),FALSE), 'E2 Allocators'!$B$15:$W$358, MATCH('O5 Details by Class &amp; Accounts'!AD$18, 'E2 Allocators'!$B$15:$W$15, 0),FALSE)*$G162)</f>
        <v>9864.3251489068771</v>
      </c>
      <c r="AE162" s="1322">
        <f>IF(ISERROR(VLOOKUP(VLOOKUP($A162, 'E4 TB Allocation Details'!$A$18:$L$214, MATCH("Customer ID", 'E4 TB Allocation Details'!$A$18:$L$18, 0),FALSE), 'E2 Allocators'!$B$15:$W$358, MATCH('O5 Details by Class &amp; Accounts'!AE$18, 'E2 Allocators'!$B$15:$W$15, 0),FALSE)*$G162), 0, VLOOKUP(VLOOKUP($A162, 'E4 TB Allocation Details'!$A$18:$L$214, MATCH("Customer ID", 'E4 TB Allocation Details'!$A$18:$L$18, 0),FALSE), 'E2 Allocators'!$B$15:$W$358, MATCH('O5 Details by Class &amp; Accounts'!AE$18, 'E2 Allocators'!$B$15:$W$15, 0),FALSE)*$G162)</f>
        <v>1623.4086682040586</v>
      </c>
      <c r="AF162" s="1322">
        <f>IF(ISERROR(VLOOKUP(VLOOKUP($A162, 'E4 TB Allocation Details'!$A$18:$L$214, MATCH("Customer ID", 'E4 TB Allocation Details'!$A$18:$L$18, 0),FALSE), 'E2 Allocators'!$B$15:$W$358, MATCH('O5 Details by Class &amp; Accounts'!AF$18, 'E2 Allocators'!$B$15:$W$15, 0),FALSE)*$G162), 0, VLOOKUP(VLOOKUP($A162, 'E4 TB Allocation Details'!$A$18:$L$214, MATCH("Customer ID", 'E4 TB Allocation Details'!$A$18:$L$18, 0),FALSE), 'E2 Allocators'!$B$15:$W$358, MATCH('O5 Details by Class &amp; Accounts'!AF$18, 'E2 Allocators'!$B$15:$W$15, 0),FALSE)*$G162)</f>
        <v>158.50921903209814</v>
      </c>
      <c r="AG162" s="1322">
        <f>IF(ISERROR(VLOOKUP(VLOOKUP($A162, 'E4 TB Allocation Details'!$A$18:$L$214, MATCH("Customer ID", 'E4 TB Allocation Details'!$A$18:$L$18, 0),FALSE), 'E2 Allocators'!$B$15:$W$358, MATCH('O5 Details by Class &amp; Accounts'!AG$18, 'E2 Allocators'!$B$15:$W$15, 0),FALSE)*$G162), 0, VLOOKUP(VLOOKUP($A162, 'E4 TB Allocation Details'!$A$18:$L$214, MATCH("Customer ID", 'E4 TB Allocation Details'!$A$18:$L$18, 0),FALSE), 'E2 Allocators'!$B$15:$W$358, MATCH('O5 Details by Class &amp; Accounts'!AG$18, 'E2 Allocators'!$B$15:$W$15, 0),FALSE)*$G162)</f>
        <v>0</v>
      </c>
      <c r="AH162" s="1322">
        <f>IF(ISERROR(VLOOKUP(VLOOKUP($A162, 'E4 TB Allocation Details'!$A$18:$L$214, MATCH("Customer ID", 'E4 TB Allocation Details'!$A$18:$L$18, 0),FALSE), 'E2 Allocators'!$B$15:$W$358, MATCH('O5 Details by Class &amp; Accounts'!AH$18, 'E2 Allocators'!$B$15:$W$15, 0),FALSE)*$G162), 0, VLOOKUP(VLOOKUP($A162, 'E4 TB Allocation Details'!$A$18:$L$214, MATCH("Customer ID", 'E4 TB Allocation Details'!$A$18:$L$18, 0),FALSE), 'E2 Allocators'!$B$15:$W$358, MATCH('O5 Details by Class &amp; Accounts'!AH$18, 'E2 Allocators'!$B$15:$W$15, 0),FALSE)*$G162)</f>
        <v>0</v>
      </c>
      <c r="AI162" s="1322">
        <f>IF(ISERROR(VLOOKUP(VLOOKUP($A162, 'E4 TB Allocation Details'!$A$18:$L$214, MATCH("Customer ID", 'E4 TB Allocation Details'!$A$18:$L$18, 0),FALSE), 'E2 Allocators'!$B$15:$W$358, MATCH('O5 Details by Class &amp; Accounts'!AI$18, 'E2 Allocators'!$B$15:$W$15, 0),FALSE)*$G162), 0, VLOOKUP(VLOOKUP($A162, 'E4 TB Allocation Details'!$A$18:$L$214, MATCH("Customer ID", 'E4 TB Allocation Details'!$A$18:$L$18, 0),FALSE), 'E2 Allocators'!$B$15:$W$358, MATCH('O5 Details by Class &amp; Accounts'!AI$18, 'E2 Allocators'!$B$15:$W$15, 0),FALSE)*$G162)</f>
        <v>1.2099940384129628</v>
      </c>
      <c r="AJ162" s="1322">
        <f>IF(ISERROR(VLOOKUP(VLOOKUP($A162, 'E4 TB Allocation Details'!$A$18:$L$214, MATCH("Customer ID", 'E4 TB Allocation Details'!$A$18:$L$18, 0),FALSE), 'E2 Allocators'!$B$15:$W$358, MATCH('O5 Details by Class &amp; Accounts'!AJ$18, 'E2 Allocators'!$B$15:$W$15, 0),FALSE)*$G162), 0, VLOOKUP(VLOOKUP($A162, 'E4 TB Allocation Details'!$A$18:$L$214, MATCH("Customer ID", 'E4 TB Allocation Details'!$A$18:$L$18, 0),FALSE), 'E2 Allocators'!$B$15:$W$358, MATCH('O5 Details by Class &amp; Accounts'!AJ$18, 'E2 Allocators'!$B$15:$W$15, 0),FALSE)*$G162)</f>
        <v>1505.4669672428652</v>
      </c>
      <c r="AK162" s="1322">
        <f>IF(ISERROR(VLOOKUP(VLOOKUP($A162, 'E4 TB Allocation Details'!$A$18:$L$214, MATCH("Customer ID", 'E4 TB Allocation Details'!$A$18:$L$18, 0),FALSE), 'E2 Allocators'!$B$15:$W$358, MATCH('O5 Details by Class &amp; Accounts'!AK$18, 'E2 Allocators'!$B$15:$W$15, 0),FALSE)*$G162), 0, VLOOKUP(VLOOKUP($A162, 'E4 TB Allocation Details'!$A$18:$L$214, MATCH("Customer ID", 'E4 TB Allocation Details'!$A$18:$L$18, 0),FALSE), 'E2 Allocators'!$B$15:$W$358, MATCH('O5 Details by Class &amp; Accounts'!AK$18, 'E2 Allocators'!$B$15:$W$15, 0),FALSE)*$G162)</f>
        <v>0</v>
      </c>
      <c r="AL162" s="1322">
        <f>IF(ISERROR(VLOOKUP(VLOOKUP($A162, 'E4 TB Allocation Details'!$A$18:$L$214, MATCH("Customer ID", 'E4 TB Allocation Details'!$A$18:$L$18, 0),FALSE), 'E2 Allocators'!$B$15:$W$358, MATCH('O5 Details by Class &amp; Accounts'!AL$18, 'E2 Allocators'!$B$15:$W$15, 0),FALSE)*$G162), 0, VLOOKUP(VLOOKUP($A162, 'E4 TB Allocation Details'!$A$18:$L$214, MATCH("Customer ID", 'E4 TB Allocation Details'!$A$18:$L$18, 0),FALSE), 'E2 Allocators'!$B$15:$W$358, MATCH('O5 Details by Class &amp; Accounts'!AL$18, 'E2 Allocators'!$B$15:$W$15, 0),FALSE)*$G162)</f>
        <v>31.459844998737029</v>
      </c>
      <c r="AM162" s="1322">
        <f>IF(ISERROR(VLOOKUP(VLOOKUP($A162, 'E4 TB Allocation Details'!$A$18:$L$214, MATCH("Customer ID", 'E4 TB Allocation Details'!$A$18:$L$18, 0),FALSE), 'E2 Allocators'!$B$15:$W$358, MATCH('O5 Details by Class &amp; Accounts'!AM$18, 'E2 Allocators'!$B$15:$W$15, 0),FALSE)*$G162), 0, VLOOKUP(VLOOKUP($A162, 'E4 TB Allocation Details'!$A$18:$L$214, MATCH("Customer ID", 'E4 TB Allocation Details'!$A$18:$L$18, 0),FALSE), 'E2 Allocators'!$B$15:$W$358, MATCH('O5 Details by Class &amp; Accounts'!AM$18, 'E2 Allocators'!$B$15:$W$15, 0),FALSE)*$G162)</f>
        <v>0</v>
      </c>
      <c r="AN162" s="1322">
        <f>IF(ISERROR(VLOOKUP(VLOOKUP($A162, 'E4 TB Allocation Details'!$A$18:$L$214, MATCH("Customer ID", 'E4 TB Allocation Details'!$A$18:$L$18, 0),FALSE), 'E2 Allocators'!$B$15:$W$358, MATCH('O5 Details by Class &amp; Accounts'!AN$18, 'E2 Allocators'!$B$15:$W$15, 0),FALSE)*$G162), 0, VLOOKUP(VLOOKUP($A162, 'E4 TB Allocation Details'!$A$18:$L$214, MATCH("Customer ID", 'E4 TB Allocation Details'!$A$18:$L$18, 0),FALSE), 'E2 Allocators'!$B$15:$W$358, MATCH('O5 Details by Class &amp; Accounts'!AN$18, 'E2 Allocators'!$B$15:$W$15, 0),FALSE)*$G162)</f>
        <v>0</v>
      </c>
      <c r="AO162" s="1322">
        <f>IF(ISERROR(VLOOKUP(VLOOKUP($A162, 'E4 TB Allocation Details'!$A$18:$L$214, MATCH("Customer ID", 'E4 TB Allocation Details'!$A$18:$L$18, 0),FALSE), 'E2 Allocators'!$B$15:$W$358, MATCH('O5 Details by Class &amp; Accounts'!AO$18, 'E2 Allocators'!$B$15:$W$15, 0),FALSE)*$G162), 0, VLOOKUP(VLOOKUP($A162, 'E4 TB Allocation Details'!$A$18:$L$214, MATCH("Customer ID", 'E4 TB Allocation Details'!$A$18:$L$18, 0),FALSE), 'E2 Allocators'!$B$15:$W$358, MATCH('O5 Details by Class &amp; Accounts'!AO$18, 'E2 Allocators'!$B$15:$W$15, 0),FALSE)*$G162)</f>
        <v>0</v>
      </c>
      <c r="AP162" s="1322">
        <f>IF(ISERROR(VLOOKUP(VLOOKUP($A162, 'E4 TB Allocation Details'!$A$18:$L$214, MATCH("Customer ID", 'E4 TB Allocation Details'!$A$18:$L$18, 0),FALSE), 'E2 Allocators'!$B$15:$W$358, MATCH('O5 Details by Class &amp; Accounts'!AP$18, 'E2 Allocators'!$B$15:$W$15, 0),FALSE)*$G162), 0, VLOOKUP(VLOOKUP($A162, 'E4 TB Allocation Details'!$A$18:$L$214, MATCH("Customer ID", 'E4 TB Allocation Details'!$A$18:$L$18, 0),FALSE), 'E2 Allocators'!$B$15:$W$358, MATCH('O5 Details by Class &amp; Accounts'!AP$18, 'E2 Allocators'!$B$15:$W$15, 0),FALSE)*$G162)</f>
        <v>0</v>
      </c>
      <c r="AQ162" s="1322">
        <f>IF(ISERROR(VLOOKUP(VLOOKUP($A162, 'E4 TB Allocation Details'!$A$18:$L$214, MATCH("Customer ID", 'E4 TB Allocation Details'!$A$18:$L$18, 0),FALSE), 'E2 Allocators'!$B$15:$W$358, MATCH('O5 Details by Class &amp; Accounts'!AQ$18, 'E2 Allocators'!$B$15:$W$15, 0),FALSE)*$G162), 0, VLOOKUP(VLOOKUP($A162, 'E4 TB Allocation Details'!$A$18:$L$214, MATCH("Customer ID", 'E4 TB Allocation Details'!$A$18:$L$18, 0),FALSE), 'E2 Allocators'!$B$15:$W$358, MATCH('O5 Details by Class &amp; Accounts'!AQ$18, 'E2 Allocators'!$B$15:$W$15, 0),FALSE)*$G162)</f>
        <v>0</v>
      </c>
      <c r="AR162" s="1322">
        <f>IF(ISERROR(VLOOKUP(VLOOKUP($A162, 'E4 TB Allocation Details'!$A$18:$L$214, MATCH("Customer ID", 'E4 TB Allocation Details'!$A$18:$L$18, 0),FALSE), 'E2 Allocators'!$B$15:$W$358, MATCH('O5 Details by Class &amp; Accounts'!AR$18, 'E2 Allocators'!$B$15:$W$15, 0),FALSE)*$G162), 0, VLOOKUP(VLOOKUP($A162, 'E4 TB Allocation Details'!$A$18:$L$214, MATCH("Customer ID", 'E4 TB Allocation Details'!$A$18:$L$18, 0),FALSE), 'E2 Allocators'!$B$15:$W$358, MATCH('O5 Details by Class &amp; Accounts'!AR$18, 'E2 Allocators'!$B$15:$W$15, 0),FALSE)*$G162)</f>
        <v>0</v>
      </c>
      <c r="AS162" s="1322">
        <f>IF(ISERROR(VLOOKUP(VLOOKUP($A162, 'E4 TB Allocation Details'!$A$18:$L$214, MATCH("Customer ID", 'E4 TB Allocation Details'!$A$18:$L$18, 0),FALSE), 'E2 Allocators'!$B$15:$W$358, MATCH('O5 Details by Class &amp; Accounts'!AS$18, 'E2 Allocators'!$B$15:$W$15, 0),FALSE)*$G162), 0, VLOOKUP(VLOOKUP($A162, 'E4 TB Allocation Details'!$A$18:$L$214, MATCH("Customer ID", 'E4 TB Allocation Details'!$A$18:$L$18, 0),FALSE), 'E2 Allocators'!$B$15:$W$358, MATCH('O5 Details by Class &amp; Accounts'!AS$18, 'E2 Allocators'!$B$15:$W$15, 0),FALSE)*$G162)</f>
        <v>0</v>
      </c>
      <c r="AT162" s="1322">
        <f>IF(ISERROR(VLOOKUP(VLOOKUP($A162, 'E4 TB Allocation Details'!$A$18:$L$214, MATCH("Customer ID", 'E4 TB Allocation Details'!$A$18:$L$18, 0),FALSE), 'E2 Allocators'!$B$15:$W$358, MATCH('O5 Details by Class &amp; Accounts'!AT$18, 'E2 Allocators'!$B$15:$W$15, 0),FALSE)*$G162), 0, VLOOKUP(VLOOKUP($A162, 'E4 TB Allocation Details'!$A$18:$L$214, MATCH("Customer ID", 'E4 TB Allocation Details'!$A$18:$L$18, 0),FALSE), 'E2 Allocators'!$B$15:$W$358, MATCH('O5 Details by Class &amp; Accounts'!AT$18, 'E2 Allocators'!$B$15:$W$15, 0),FALSE)*$G162)</f>
        <v>0</v>
      </c>
      <c r="AU162" s="1322">
        <f>IF(ISERROR(VLOOKUP(VLOOKUP($A162, 'E4 TB Allocation Details'!$A$18:$L$214, MATCH("Customer ID", 'E4 TB Allocation Details'!$A$18:$L$18, 0),FALSE), 'E2 Allocators'!$B$15:$W$358, MATCH('O5 Details by Class &amp; Accounts'!AU$18, 'E2 Allocators'!$B$15:$W$15, 0),FALSE)*$G162), 0, VLOOKUP(VLOOKUP($A162, 'E4 TB Allocation Details'!$A$18:$L$214, MATCH("Customer ID", 'E4 TB Allocation Details'!$A$18:$L$18, 0),FALSE), 'E2 Allocators'!$B$15:$W$358, MATCH('O5 Details by Class &amp; Accounts'!AU$18, 'E2 Allocators'!$B$15:$W$15, 0),FALSE)*$G162)</f>
        <v>0</v>
      </c>
      <c r="AV162" s="1322">
        <f>IF(ISERROR(VLOOKUP(VLOOKUP($A162, 'E4 TB Allocation Details'!$A$18:$L$214, MATCH("Customer ID", 'E4 TB Allocation Details'!$A$18:$L$18, 0),FALSE), 'E2 Allocators'!$B$15:$W$358, MATCH('O5 Details by Class &amp; Accounts'!AV$18, 'E2 Allocators'!$B$15:$W$15, 0),FALSE)*$G162), 0, VLOOKUP(VLOOKUP($A162, 'E4 TB Allocation Details'!$A$18:$L$214, MATCH("Customer ID", 'E4 TB Allocation Details'!$A$18:$L$18, 0),FALSE), 'E2 Allocators'!$B$15:$W$358, MATCH('O5 Details by Class &amp; Accounts'!AV$18, 'E2 Allocators'!$B$15:$W$15, 0),FALSE)*$G162)</f>
        <v>0</v>
      </c>
      <c r="AW162" s="1322">
        <f>IF(ISERROR(VLOOKUP(VLOOKUP($A162, 'E4 TB Allocation Details'!$A$18:$L$214, MATCH("Customer ID", 'E4 TB Allocation Details'!$A$18:$L$18, 0),FALSE), 'E2 Allocators'!$B$15:$W$358, MATCH('O5 Details by Class &amp; Accounts'!AW$18, 'E2 Allocators'!$B$15:$W$15, 0),FALSE)*$G162), 0, VLOOKUP(VLOOKUP($A162, 'E4 TB Allocation Details'!$A$18:$L$214, MATCH("Customer ID", 'E4 TB Allocation Details'!$A$18:$L$18, 0),FALSE), 'E2 Allocators'!$B$15:$W$358, MATCH('O5 Details by Class &amp; Accounts'!AW$18, 'E2 Allocators'!$B$15:$W$15, 0),FALSE)*$G162)</f>
        <v>0</v>
      </c>
      <c r="AX162" s="1322">
        <f t="shared" si="40"/>
        <v>13184.379842423046</v>
      </c>
      <c r="AY162" s="1322">
        <f>IF(ISERROR(VLOOKUP(VLOOKUP($A162, 'E4 TB Allocation Details'!$A$18:$L$214, MATCH("Misc ID", 'E4 TB Allocation Details'!$A$18:$L$18, 0),FALSE), 'E2 Allocators'!$B$15:$W$358, MATCH('O5 Details by Class &amp; Accounts'!AY$18, 'E2 Allocators'!$B$15:$W$15, 0),FALSE)*$E162), 0, VLOOKUP(VLOOKUP($A162, 'E4 TB Allocation Details'!$A$18:$L$214, MATCH("Misc ID", 'E4 TB Allocation Details'!$A$18:$L$18, 0),FALSE), 'E2 Allocators'!$B$15:$W$358, MATCH('O5 Details by Class &amp; Accounts'!AY$18, 'E2 Allocators'!$B$15:$W$15, 0),FALSE)*$E162)</f>
        <v>0</v>
      </c>
      <c r="AZ162" s="1322">
        <f>IF(ISERROR(VLOOKUP(VLOOKUP($A162, 'E4 TB Allocation Details'!$A$18:$L$214, MATCH("Misc ID", 'E4 TB Allocation Details'!$A$18:$L$18, 0),FALSE), 'E2 Allocators'!$B$15:$W$358, MATCH('O5 Details by Class &amp; Accounts'!AZ$18, 'E2 Allocators'!$B$15:$W$15, 0),FALSE)*$E162), 0, VLOOKUP(VLOOKUP($A162, 'E4 TB Allocation Details'!$A$18:$L$214, MATCH("Misc ID", 'E4 TB Allocation Details'!$A$18:$L$18, 0),FALSE), 'E2 Allocators'!$B$15:$W$358, MATCH('O5 Details by Class &amp; Accounts'!AZ$18, 'E2 Allocators'!$B$15:$W$15, 0),FALSE)*$E162)</f>
        <v>0</v>
      </c>
      <c r="BA162" s="1322">
        <f>IF(ISERROR(VLOOKUP(VLOOKUP($A162, 'E4 TB Allocation Details'!$A$18:$L$214, MATCH("Misc ID", 'E4 TB Allocation Details'!$A$18:$L$18, 0),FALSE), 'E2 Allocators'!$B$15:$W$358, MATCH('O5 Details by Class &amp; Accounts'!BA$18, 'E2 Allocators'!$B$15:$W$15, 0),FALSE)*$E162), 0, VLOOKUP(VLOOKUP($A162, 'E4 TB Allocation Details'!$A$18:$L$214, MATCH("Misc ID", 'E4 TB Allocation Details'!$A$18:$L$18, 0),FALSE), 'E2 Allocators'!$B$15:$W$358, MATCH('O5 Details by Class &amp; Accounts'!BA$18, 'E2 Allocators'!$B$15:$W$15, 0),FALSE)*$E162)</f>
        <v>0</v>
      </c>
      <c r="BB162" s="1322">
        <f>IF(ISERROR(VLOOKUP(VLOOKUP($A162, 'E4 TB Allocation Details'!$A$18:$L$214, MATCH("Misc ID", 'E4 TB Allocation Details'!$A$18:$L$18, 0),FALSE), 'E2 Allocators'!$B$15:$W$358, MATCH('O5 Details by Class &amp; Accounts'!BB$18, 'E2 Allocators'!$B$15:$W$15, 0),FALSE)*$E162), 0, VLOOKUP(VLOOKUP($A162, 'E4 TB Allocation Details'!$A$18:$L$214, MATCH("Misc ID", 'E4 TB Allocation Details'!$A$18:$L$18, 0),FALSE), 'E2 Allocators'!$B$15:$W$358, MATCH('O5 Details by Class &amp; Accounts'!BB$18, 'E2 Allocators'!$B$15:$W$15, 0),FALSE)*$E162)</f>
        <v>0</v>
      </c>
      <c r="BC162" s="1322">
        <f>IF(ISERROR(VLOOKUP(VLOOKUP($A162, 'E4 TB Allocation Details'!$A$18:$L$214, MATCH("Misc ID", 'E4 TB Allocation Details'!$A$18:$L$18, 0),FALSE), 'E2 Allocators'!$B$15:$W$358, MATCH('O5 Details by Class &amp; Accounts'!BC$18, 'E2 Allocators'!$B$15:$W$15, 0),FALSE)*$E162), 0, VLOOKUP(VLOOKUP($A162, 'E4 TB Allocation Details'!$A$18:$L$214, MATCH("Misc ID", 'E4 TB Allocation Details'!$A$18:$L$18, 0),FALSE), 'E2 Allocators'!$B$15:$W$358, MATCH('O5 Details by Class &amp; Accounts'!BC$18, 'E2 Allocators'!$B$15:$W$15, 0),FALSE)*$E162)</f>
        <v>0</v>
      </c>
      <c r="BD162" s="1322">
        <f>IF(ISERROR(VLOOKUP(VLOOKUP($A162, 'E4 TB Allocation Details'!$A$18:$L$214, MATCH("Misc ID", 'E4 TB Allocation Details'!$A$18:$L$18, 0),FALSE), 'E2 Allocators'!$B$15:$W$358, MATCH('O5 Details by Class &amp; Accounts'!BD$18, 'E2 Allocators'!$B$15:$W$15, 0),FALSE)*$E162), 0, VLOOKUP(VLOOKUP($A162, 'E4 TB Allocation Details'!$A$18:$L$214, MATCH("Misc ID", 'E4 TB Allocation Details'!$A$18:$L$18, 0),FALSE), 'E2 Allocators'!$B$15:$W$358, MATCH('O5 Details by Class &amp; Accounts'!BD$18, 'E2 Allocators'!$B$15:$W$15, 0),FALSE)*$E162)</f>
        <v>0</v>
      </c>
      <c r="BE162" s="1322">
        <f>IF(ISERROR(VLOOKUP(VLOOKUP($A162, 'E4 TB Allocation Details'!$A$18:$L$214, MATCH("Misc ID", 'E4 TB Allocation Details'!$A$18:$L$18, 0),FALSE), 'E2 Allocators'!$B$15:$W$358, MATCH('O5 Details by Class &amp; Accounts'!BE$18, 'E2 Allocators'!$B$15:$W$15, 0),FALSE)*$E162), 0, VLOOKUP(VLOOKUP($A162, 'E4 TB Allocation Details'!$A$18:$L$214, MATCH("Misc ID", 'E4 TB Allocation Details'!$A$18:$L$18, 0),FALSE), 'E2 Allocators'!$B$15:$W$358, MATCH('O5 Details by Class &amp; Accounts'!BE$18, 'E2 Allocators'!$B$15:$W$15, 0),FALSE)*$E162)</f>
        <v>0</v>
      </c>
      <c r="BF162" s="1322">
        <f>IF(ISERROR(VLOOKUP(VLOOKUP($A162, 'E4 TB Allocation Details'!$A$18:$L$214, MATCH("Misc ID", 'E4 TB Allocation Details'!$A$18:$L$18, 0),FALSE), 'E2 Allocators'!$B$15:$W$358, MATCH('O5 Details by Class &amp; Accounts'!BF$18, 'E2 Allocators'!$B$15:$W$15, 0),FALSE)*$E162), 0, VLOOKUP(VLOOKUP($A162, 'E4 TB Allocation Details'!$A$18:$L$214, MATCH("Misc ID", 'E4 TB Allocation Details'!$A$18:$L$18, 0),FALSE), 'E2 Allocators'!$B$15:$W$358, MATCH('O5 Details by Class &amp; Accounts'!BF$18, 'E2 Allocators'!$B$15:$W$15, 0),FALSE)*$E162)</f>
        <v>0</v>
      </c>
      <c r="BG162" s="1322">
        <f>IF(ISERROR(VLOOKUP(VLOOKUP($A162, 'E4 TB Allocation Details'!$A$18:$L$214, MATCH("Misc ID", 'E4 TB Allocation Details'!$A$18:$L$18, 0),FALSE), 'E2 Allocators'!$B$15:$W$358, MATCH('O5 Details by Class &amp; Accounts'!BG$18, 'E2 Allocators'!$B$15:$W$15, 0),FALSE)*$E162), 0, VLOOKUP(VLOOKUP($A162, 'E4 TB Allocation Details'!$A$18:$L$214, MATCH("Misc ID", 'E4 TB Allocation Details'!$A$18:$L$18, 0),FALSE), 'E2 Allocators'!$B$15:$W$358, MATCH('O5 Details by Class &amp; Accounts'!BG$18, 'E2 Allocators'!$B$15:$W$15, 0),FALSE)*$E162)</f>
        <v>0</v>
      </c>
      <c r="BH162" s="1322">
        <f>IF(ISERROR(VLOOKUP(VLOOKUP($A162, 'E4 TB Allocation Details'!$A$18:$L$214, MATCH("Misc ID", 'E4 TB Allocation Details'!$A$18:$L$18, 0),FALSE), 'E2 Allocators'!$B$15:$W$358, MATCH('O5 Details by Class &amp; Accounts'!BH$18, 'E2 Allocators'!$B$15:$W$15, 0),FALSE)*$E162), 0, VLOOKUP(VLOOKUP($A162, 'E4 TB Allocation Details'!$A$18:$L$214, MATCH("Misc ID", 'E4 TB Allocation Details'!$A$18:$L$18, 0),FALSE), 'E2 Allocators'!$B$15:$W$358, MATCH('O5 Details by Class &amp; Accounts'!BH$18, 'E2 Allocators'!$B$15:$W$15, 0),FALSE)*$E162)</f>
        <v>0</v>
      </c>
      <c r="BI162" s="1322">
        <f>IF(ISERROR(VLOOKUP(VLOOKUP($A162, 'E4 TB Allocation Details'!$A$18:$L$214, MATCH("Misc ID", 'E4 TB Allocation Details'!$A$18:$L$18, 0),FALSE), 'E2 Allocators'!$B$15:$W$358, MATCH('O5 Details by Class &amp; Accounts'!BI$18, 'E2 Allocators'!$B$15:$W$15, 0),FALSE)*$E162), 0, VLOOKUP(VLOOKUP($A162, 'E4 TB Allocation Details'!$A$18:$L$214, MATCH("Misc ID", 'E4 TB Allocation Details'!$A$18:$L$18, 0),FALSE), 'E2 Allocators'!$B$15:$W$358, MATCH('O5 Details by Class &amp; Accounts'!BI$18, 'E2 Allocators'!$B$15:$W$15, 0),FALSE)*$E162)</f>
        <v>0</v>
      </c>
      <c r="BJ162" s="1322">
        <f>IF(ISERROR(VLOOKUP(VLOOKUP($A162, 'E4 TB Allocation Details'!$A$18:$L$214, MATCH("Misc ID", 'E4 TB Allocation Details'!$A$18:$L$18, 0),FALSE), 'E2 Allocators'!$B$15:$W$358, MATCH('O5 Details by Class &amp; Accounts'!BJ$18, 'E2 Allocators'!$B$15:$W$15, 0),FALSE)*$E162), 0, VLOOKUP(VLOOKUP($A162, 'E4 TB Allocation Details'!$A$18:$L$214, MATCH("Misc ID", 'E4 TB Allocation Details'!$A$18:$L$18, 0),FALSE), 'E2 Allocators'!$B$15:$W$358, MATCH('O5 Details by Class &amp; Accounts'!BJ$18, 'E2 Allocators'!$B$15:$W$15, 0),FALSE)*$E162)</f>
        <v>0</v>
      </c>
      <c r="BK162" s="1322">
        <f>IF(ISERROR(VLOOKUP(VLOOKUP($A162, 'E4 TB Allocation Details'!$A$18:$L$214, MATCH("Misc ID", 'E4 TB Allocation Details'!$A$18:$L$18, 0),FALSE), 'E2 Allocators'!$B$15:$W$358, MATCH('O5 Details by Class &amp; Accounts'!BK$18, 'E2 Allocators'!$B$15:$W$15, 0),FALSE)*$E162), 0, VLOOKUP(VLOOKUP($A162, 'E4 TB Allocation Details'!$A$18:$L$214, MATCH("Misc ID", 'E4 TB Allocation Details'!$A$18:$L$18, 0),FALSE), 'E2 Allocators'!$B$15:$W$358, MATCH('O5 Details by Class &amp; Accounts'!BK$18, 'E2 Allocators'!$B$15:$W$15, 0),FALSE)*$E162)</f>
        <v>0</v>
      </c>
      <c r="BL162" s="1322">
        <f>IF(ISERROR(VLOOKUP(VLOOKUP($A162, 'E4 TB Allocation Details'!$A$18:$L$214, MATCH("Misc ID", 'E4 TB Allocation Details'!$A$18:$L$18, 0),FALSE), 'E2 Allocators'!$B$15:$W$358, MATCH('O5 Details by Class &amp; Accounts'!BL$18, 'E2 Allocators'!$B$15:$W$15, 0),FALSE)*$E162), 0, VLOOKUP(VLOOKUP($A162, 'E4 TB Allocation Details'!$A$18:$L$214, MATCH("Misc ID", 'E4 TB Allocation Details'!$A$18:$L$18, 0),FALSE), 'E2 Allocators'!$B$15:$W$358, MATCH('O5 Details by Class &amp; Accounts'!BL$18, 'E2 Allocators'!$B$15:$W$15, 0),FALSE)*$E162)</f>
        <v>0</v>
      </c>
      <c r="BM162" s="1322">
        <f>IF(ISERROR(VLOOKUP(VLOOKUP($A162, 'E4 TB Allocation Details'!$A$18:$L$214, MATCH("Misc ID", 'E4 TB Allocation Details'!$A$18:$L$18, 0),FALSE), 'E2 Allocators'!$B$15:$W$358, MATCH('O5 Details by Class &amp; Accounts'!BM$18, 'E2 Allocators'!$B$15:$W$15, 0),FALSE)*$E162), 0, VLOOKUP(VLOOKUP($A162, 'E4 TB Allocation Details'!$A$18:$L$214, MATCH("Misc ID", 'E4 TB Allocation Details'!$A$18:$L$18, 0),FALSE), 'E2 Allocators'!$B$15:$W$358, MATCH('O5 Details by Class &amp; Accounts'!BM$18, 'E2 Allocators'!$B$15:$W$15, 0),FALSE)*$E162)</f>
        <v>0</v>
      </c>
      <c r="BN162" s="1322">
        <f>IF(ISERROR(VLOOKUP(VLOOKUP($A162, 'E4 TB Allocation Details'!$A$18:$L$214, MATCH("Misc ID", 'E4 TB Allocation Details'!$A$18:$L$18, 0),FALSE), 'E2 Allocators'!$B$15:$W$358, MATCH('O5 Details by Class &amp; Accounts'!BN$18, 'E2 Allocators'!$B$15:$W$15, 0),FALSE)*$E162), 0, VLOOKUP(VLOOKUP($A162, 'E4 TB Allocation Details'!$A$18:$L$214, MATCH("Misc ID", 'E4 TB Allocation Details'!$A$18:$L$18, 0),FALSE), 'E2 Allocators'!$B$15:$W$358, MATCH('O5 Details by Class &amp; Accounts'!BN$18, 'E2 Allocators'!$B$15:$W$15, 0),FALSE)*$E162)</f>
        <v>0</v>
      </c>
      <c r="BO162" s="1322">
        <f>IF(ISERROR(VLOOKUP(VLOOKUP($A162, 'E4 TB Allocation Details'!$A$18:$L$214, MATCH("Misc ID", 'E4 TB Allocation Details'!$A$18:$L$18, 0),FALSE), 'E2 Allocators'!$B$15:$W$358, MATCH('O5 Details by Class &amp; Accounts'!BO$18, 'E2 Allocators'!$B$15:$W$15, 0),FALSE)*$E162), 0, VLOOKUP(VLOOKUP($A162, 'E4 TB Allocation Details'!$A$18:$L$214, MATCH("Misc ID", 'E4 TB Allocation Details'!$A$18:$L$18, 0),FALSE), 'E2 Allocators'!$B$15:$W$358, MATCH('O5 Details by Class &amp; Accounts'!BO$18, 'E2 Allocators'!$B$15:$W$15, 0),FALSE)*$E162)</f>
        <v>0</v>
      </c>
      <c r="BP162" s="1322">
        <f>IF(ISERROR(VLOOKUP(VLOOKUP($A162, 'E4 TB Allocation Details'!$A$18:$L$214, MATCH("Misc ID", 'E4 TB Allocation Details'!$A$18:$L$18, 0),FALSE), 'E2 Allocators'!$B$15:$W$358, MATCH('O5 Details by Class &amp; Accounts'!BP$18, 'E2 Allocators'!$B$15:$W$15, 0),FALSE)*$E162), 0, VLOOKUP(VLOOKUP($A162, 'E4 TB Allocation Details'!$A$18:$L$214, MATCH("Misc ID", 'E4 TB Allocation Details'!$A$18:$L$18, 0),FALSE), 'E2 Allocators'!$B$15:$W$358, MATCH('O5 Details by Class &amp; Accounts'!BP$18, 'E2 Allocators'!$B$15:$W$15, 0),FALSE)*$E162)</f>
        <v>0</v>
      </c>
      <c r="BQ162" s="1322">
        <f>IF(ISERROR(VLOOKUP(VLOOKUP($A162, 'E4 TB Allocation Details'!$A$18:$L$214, MATCH("Misc ID", 'E4 TB Allocation Details'!$A$18:$L$18, 0),FALSE), 'E2 Allocators'!$B$15:$W$358, MATCH('O5 Details by Class &amp; Accounts'!BQ$18, 'E2 Allocators'!$B$15:$W$15, 0),FALSE)*$E162), 0, VLOOKUP(VLOOKUP($A162, 'E4 TB Allocation Details'!$A$18:$L$214, MATCH("Misc ID", 'E4 TB Allocation Details'!$A$18:$L$18, 0),FALSE), 'E2 Allocators'!$B$15:$W$358, MATCH('O5 Details by Class &amp; Accounts'!BQ$18, 'E2 Allocators'!$B$15:$W$15, 0),FALSE)*$E162)</f>
        <v>0</v>
      </c>
      <c r="BR162" s="1322">
        <f>IF(ISERROR(VLOOKUP(VLOOKUP($A162, 'E4 TB Allocation Details'!$A$18:$L$214, MATCH("Misc ID", 'E4 TB Allocation Details'!$A$18:$L$18, 0),FALSE), 'E2 Allocators'!$B$15:$W$358, MATCH('O5 Details by Class &amp; Accounts'!BR$18, 'E2 Allocators'!$B$15:$W$15, 0),FALSE)*$E162), 0, VLOOKUP(VLOOKUP($A162, 'E4 TB Allocation Details'!$A$18:$L$214, MATCH("Misc ID", 'E4 TB Allocation Details'!$A$18:$L$18, 0),FALSE), 'E2 Allocators'!$B$15:$W$358, MATCH('O5 Details by Class &amp; Accounts'!BR$18, 'E2 Allocators'!$B$15:$W$15, 0),FALSE)*$E162)</f>
        <v>0</v>
      </c>
      <c r="BS162" s="1322">
        <f t="shared" si="41"/>
        <v>0</v>
      </c>
      <c r="BT162" s="1322">
        <f>IF(ISERROR(VLOOKUP(VLOOKUP($A162, 'E4 TB Allocation Details'!$A$18:$L$214, MATCH("A &amp; G ID", 'E4 TB Allocation Details'!$A$18:$L$18, 0),FALSE), 'E2 Allocators'!$B$15:$W$358, MATCH('O5 Details by Class &amp; Accounts'!BT$18, 'E2 Allocators'!$B$15:$W$15, 0),FALSE)*$E162), 0, VLOOKUP(VLOOKUP($A162, 'E4 TB Allocation Details'!$A$18:$L$214, MATCH("A &amp; G ID", 'E4 TB Allocation Details'!$A$18:$L$18, 0),FALSE), 'E2 Allocators'!$B$15:$W$358, MATCH('O5 Details by Class &amp; Accounts'!BT$18, 'E2 Allocators'!$B$15:$W$15, 0),FALSE)*$E162)</f>
        <v>0</v>
      </c>
      <c r="BU162" s="1322">
        <f>IF(ISERROR(VLOOKUP(VLOOKUP($A162, 'E4 TB Allocation Details'!$A$18:$L$214, MATCH("A &amp; G ID", 'E4 TB Allocation Details'!$A$18:$L$18, 0),FALSE), 'E2 Allocators'!$B$15:$W$358, MATCH('O5 Details by Class &amp; Accounts'!BU$18, 'E2 Allocators'!$B$15:$W$15, 0),FALSE)*$E162), 0, VLOOKUP(VLOOKUP($A162, 'E4 TB Allocation Details'!$A$18:$L$214, MATCH("A &amp; G ID", 'E4 TB Allocation Details'!$A$18:$L$18, 0),FALSE), 'E2 Allocators'!$B$15:$W$358, MATCH('O5 Details by Class &amp; Accounts'!BU$18, 'E2 Allocators'!$B$15:$W$15, 0),FALSE)*$E162)</f>
        <v>0</v>
      </c>
      <c r="BV162" s="1322">
        <f>IF(ISERROR(VLOOKUP(VLOOKUP($A162, 'E4 TB Allocation Details'!$A$18:$L$214, MATCH("A &amp; G ID", 'E4 TB Allocation Details'!$A$18:$L$18, 0),FALSE), 'E2 Allocators'!$B$15:$W$358, MATCH('O5 Details by Class &amp; Accounts'!BV$18, 'E2 Allocators'!$B$15:$W$15, 0),FALSE)*$E162), 0, VLOOKUP(VLOOKUP($A162, 'E4 TB Allocation Details'!$A$18:$L$214, MATCH("A &amp; G ID", 'E4 TB Allocation Details'!$A$18:$L$18, 0),FALSE), 'E2 Allocators'!$B$15:$W$358, MATCH('O5 Details by Class &amp; Accounts'!BV$18, 'E2 Allocators'!$B$15:$W$15, 0),FALSE)*$E162)</f>
        <v>0</v>
      </c>
      <c r="BW162" s="1322">
        <f>IF(ISERROR(VLOOKUP(VLOOKUP($A162, 'E4 TB Allocation Details'!$A$18:$L$214, MATCH("A &amp; G ID", 'E4 TB Allocation Details'!$A$18:$L$18, 0),FALSE), 'E2 Allocators'!$B$15:$W$358, MATCH('O5 Details by Class &amp; Accounts'!BW$18, 'E2 Allocators'!$B$15:$W$15, 0),FALSE)*$E162), 0, VLOOKUP(VLOOKUP($A162, 'E4 TB Allocation Details'!$A$18:$L$214, MATCH("A &amp; G ID", 'E4 TB Allocation Details'!$A$18:$L$18, 0),FALSE), 'E2 Allocators'!$B$15:$W$358, MATCH('O5 Details by Class &amp; Accounts'!BW$18, 'E2 Allocators'!$B$15:$W$15, 0),FALSE)*$E162)</f>
        <v>0</v>
      </c>
      <c r="BX162" s="1322">
        <f>IF(ISERROR(VLOOKUP(VLOOKUP($A162, 'E4 TB Allocation Details'!$A$18:$L$214, MATCH("A &amp; G ID", 'E4 TB Allocation Details'!$A$18:$L$18, 0),FALSE), 'E2 Allocators'!$B$15:$W$358, MATCH('O5 Details by Class &amp; Accounts'!BX$18, 'E2 Allocators'!$B$15:$W$15, 0),FALSE)*$E162), 0, VLOOKUP(VLOOKUP($A162, 'E4 TB Allocation Details'!$A$18:$L$214, MATCH("A &amp; G ID", 'E4 TB Allocation Details'!$A$18:$L$18, 0),FALSE), 'E2 Allocators'!$B$15:$W$358, MATCH('O5 Details by Class &amp; Accounts'!BX$18, 'E2 Allocators'!$B$15:$W$15, 0),FALSE)*$E162)</f>
        <v>0</v>
      </c>
      <c r="BY162" s="1322">
        <f>IF(ISERROR(VLOOKUP(VLOOKUP($A162, 'E4 TB Allocation Details'!$A$18:$L$214, MATCH("A &amp; G ID", 'E4 TB Allocation Details'!$A$18:$L$18, 0),FALSE), 'E2 Allocators'!$B$15:$W$358, MATCH('O5 Details by Class &amp; Accounts'!BY$18, 'E2 Allocators'!$B$15:$W$15, 0),FALSE)*$E162), 0, VLOOKUP(VLOOKUP($A162, 'E4 TB Allocation Details'!$A$18:$L$214, MATCH("A &amp; G ID", 'E4 TB Allocation Details'!$A$18:$L$18, 0),FALSE), 'E2 Allocators'!$B$15:$W$358, MATCH('O5 Details by Class &amp; Accounts'!BY$18, 'E2 Allocators'!$B$15:$W$15, 0),FALSE)*$E162)</f>
        <v>0</v>
      </c>
      <c r="BZ162" s="1322">
        <f>IF(ISERROR(VLOOKUP(VLOOKUP($A162, 'E4 TB Allocation Details'!$A$18:$L$214, MATCH("A &amp; G ID", 'E4 TB Allocation Details'!$A$18:$L$18, 0),FALSE), 'E2 Allocators'!$B$15:$W$358, MATCH('O5 Details by Class &amp; Accounts'!BZ$18, 'E2 Allocators'!$B$15:$W$15, 0),FALSE)*$E162), 0, VLOOKUP(VLOOKUP($A162, 'E4 TB Allocation Details'!$A$18:$L$214, MATCH("A &amp; G ID", 'E4 TB Allocation Details'!$A$18:$L$18, 0),FALSE), 'E2 Allocators'!$B$15:$W$358, MATCH('O5 Details by Class &amp; Accounts'!BZ$18, 'E2 Allocators'!$B$15:$W$15, 0),FALSE)*$E162)</f>
        <v>0</v>
      </c>
      <c r="CA162" s="1322">
        <f>IF(ISERROR(VLOOKUP(VLOOKUP($A162, 'E4 TB Allocation Details'!$A$18:$L$214, MATCH("A &amp; G ID", 'E4 TB Allocation Details'!$A$18:$L$18, 0),FALSE), 'E2 Allocators'!$B$15:$W$358, MATCH('O5 Details by Class &amp; Accounts'!CA$18, 'E2 Allocators'!$B$15:$W$15, 0),FALSE)*$E162), 0, VLOOKUP(VLOOKUP($A162, 'E4 TB Allocation Details'!$A$18:$L$214, MATCH("A &amp; G ID", 'E4 TB Allocation Details'!$A$18:$L$18, 0),FALSE), 'E2 Allocators'!$B$15:$W$358, MATCH('O5 Details by Class &amp; Accounts'!CA$18, 'E2 Allocators'!$B$15:$W$15, 0),FALSE)*$E162)</f>
        <v>0</v>
      </c>
      <c r="CB162" s="1322">
        <f>IF(ISERROR(VLOOKUP(VLOOKUP($A162, 'E4 TB Allocation Details'!$A$18:$L$214, MATCH("A &amp; G ID", 'E4 TB Allocation Details'!$A$18:$L$18, 0),FALSE), 'E2 Allocators'!$B$15:$W$358, MATCH('O5 Details by Class &amp; Accounts'!CB$18, 'E2 Allocators'!$B$15:$W$15, 0),FALSE)*$E162), 0, VLOOKUP(VLOOKUP($A162, 'E4 TB Allocation Details'!$A$18:$L$214, MATCH("A &amp; G ID", 'E4 TB Allocation Details'!$A$18:$L$18, 0),FALSE), 'E2 Allocators'!$B$15:$W$358, MATCH('O5 Details by Class &amp; Accounts'!CB$18, 'E2 Allocators'!$B$15:$W$15, 0),FALSE)*$E162)</f>
        <v>0</v>
      </c>
      <c r="CC162" s="1322">
        <f>IF(ISERROR(VLOOKUP(VLOOKUP($A162, 'E4 TB Allocation Details'!$A$18:$L$214, MATCH("A &amp; G ID", 'E4 TB Allocation Details'!$A$18:$L$18, 0),FALSE), 'E2 Allocators'!$B$15:$W$358, MATCH('O5 Details by Class &amp; Accounts'!CC$18, 'E2 Allocators'!$B$15:$W$15, 0),FALSE)*$E162), 0, VLOOKUP(VLOOKUP($A162, 'E4 TB Allocation Details'!$A$18:$L$214, MATCH("A &amp; G ID", 'E4 TB Allocation Details'!$A$18:$L$18, 0),FALSE), 'E2 Allocators'!$B$15:$W$358, MATCH('O5 Details by Class &amp; Accounts'!CC$18, 'E2 Allocators'!$B$15:$W$15, 0),FALSE)*$E162)</f>
        <v>0</v>
      </c>
      <c r="CD162" s="1322">
        <f>IF(ISERROR(VLOOKUP(VLOOKUP($A162, 'E4 TB Allocation Details'!$A$18:$L$214, MATCH("A &amp; G ID", 'E4 TB Allocation Details'!$A$18:$L$18, 0),FALSE), 'E2 Allocators'!$B$15:$W$358, MATCH('O5 Details by Class &amp; Accounts'!CD$18, 'E2 Allocators'!$B$15:$W$15, 0),FALSE)*$E162), 0, VLOOKUP(VLOOKUP($A162, 'E4 TB Allocation Details'!$A$18:$L$214, MATCH("A &amp; G ID", 'E4 TB Allocation Details'!$A$18:$L$18, 0),FALSE), 'E2 Allocators'!$B$15:$W$358, MATCH('O5 Details by Class &amp; Accounts'!CD$18, 'E2 Allocators'!$B$15:$W$15, 0),FALSE)*$E162)</f>
        <v>0</v>
      </c>
      <c r="CE162" s="1322">
        <f>IF(ISERROR(VLOOKUP(VLOOKUP($A162, 'E4 TB Allocation Details'!$A$18:$L$214, MATCH("A &amp; G ID", 'E4 TB Allocation Details'!$A$18:$L$18, 0),FALSE), 'E2 Allocators'!$B$15:$W$358, MATCH('O5 Details by Class &amp; Accounts'!CE$18, 'E2 Allocators'!$B$15:$W$15, 0),FALSE)*$E162), 0, VLOOKUP(VLOOKUP($A162, 'E4 TB Allocation Details'!$A$18:$L$214, MATCH("A &amp; G ID", 'E4 TB Allocation Details'!$A$18:$L$18, 0),FALSE), 'E2 Allocators'!$B$15:$W$358, MATCH('O5 Details by Class &amp; Accounts'!CE$18, 'E2 Allocators'!$B$15:$W$15, 0),FALSE)*$E162)</f>
        <v>0</v>
      </c>
      <c r="CF162" s="1322">
        <f>IF(ISERROR(VLOOKUP(VLOOKUP($A162, 'E4 TB Allocation Details'!$A$18:$L$214, MATCH("A &amp; G ID", 'E4 TB Allocation Details'!$A$18:$L$18, 0),FALSE), 'E2 Allocators'!$B$15:$W$358, MATCH('O5 Details by Class &amp; Accounts'!CF$18, 'E2 Allocators'!$B$15:$W$15, 0),FALSE)*$E162), 0, VLOOKUP(VLOOKUP($A162, 'E4 TB Allocation Details'!$A$18:$L$214, MATCH("A &amp; G ID", 'E4 TB Allocation Details'!$A$18:$L$18, 0),FALSE), 'E2 Allocators'!$B$15:$W$358, MATCH('O5 Details by Class &amp; Accounts'!CF$18, 'E2 Allocators'!$B$15:$W$15, 0),FALSE)*$E162)</f>
        <v>0</v>
      </c>
      <c r="CG162" s="1322">
        <f>IF(ISERROR(VLOOKUP(VLOOKUP($A162, 'E4 TB Allocation Details'!$A$18:$L$214, MATCH("A &amp; G ID", 'E4 TB Allocation Details'!$A$18:$L$18, 0),FALSE), 'E2 Allocators'!$B$15:$W$358, MATCH('O5 Details by Class &amp; Accounts'!CG$18, 'E2 Allocators'!$B$15:$W$15, 0),FALSE)*$E162), 0, VLOOKUP(VLOOKUP($A162, 'E4 TB Allocation Details'!$A$18:$L$214, MATCH("A &amp; G ID", 'E4 TB Allocation Details'!$A$18:$L$18, 0),FALSE), 'E2 Allocators'!$B$15:$W$358, MATCH('O5 Details by Class &amp; Accounts'!CG$18, 'E2 Allocators'!$B$15:$W$15, 0),FALSE)*$E162)</f>
        <v>0</v>
      </c>
      <c r="CH162" s="1322">
        <f>IF(ISERROR(VLOOKUP(VLOOKUP($A162, 'E4 TB Allocation Details'!$A$18:$L$214, MATCH("A &amp; G ID", 'E4 TB Allocation Details'!$A$18:$L$18, 0),FALSE), 'E2 Allocators'!$B$15:$W$358, MATCH('O5 Details by Class &amp; Accounts'!CH$18, 'E2 Allocators'!$B$15:$W$15, 0),FALSE)*$E162), 0, VLOOKUP(VLOOKUP($A162, 'E4 TB Allocation Details'!$A$18:$L$214, MATCH("A &amp; G ID", 'E4 TB Allocation Details'!$A$18:$L$18, 0),FALSE), 'E2 Allocators'!$B$15:$W$358, MATCH('O5 Details by Class &amp; Accounts'!CH$18, 'E2 Allocators'!$B$15:$W$15, 0),FALSE)*$E162)</f>
        <v>0</v>
      </c>
      <c r="CI162" s="1322">
        <f>IF(ISERROR(VLOOKUP(VLOOKUP($A162, 'E4 TB Allocation Details'!$A$18:$L$214, MATCH("A &amp; G ID", 'E4 TB Allocation Details'!$A$18:$L$18, 0),FALSE), 'E2 Allocators'!$B$15:$W$358, MATCH('O5 Details by Class &amp; Accounts'!CI$18, 'E2 Allocators'!$B$15:$W$15, 0),FALSE)*$E162), 0, VLOOKUP(VLOOKUP($A162, 'E4 TB Allocation Details'!$A$18:$L$214, MATCH("A &amp; G ID", 'E4 TB Allocation Details'!$A$18:$L$18, 0),FALSE), 'E2 Allocators'!$B$15:$W$358, MATCH('O5 Details by Class &amp; Accounts'!CI$18, 'E2 Allocators'!$B$15:$W$15, 0),FALSE)*$E162)</f>
        <v>0</v>
      </c>
      <c r="CJ162" s="1322">
        <f>IF(ISERROR(VLOOKUP(VLOOKUP($A162, 'E4 TB Allocation Details'!$A$18:$L$214, MATCH("A &amp; G ID", 'E4 TB Allocation Details'!$A$18:$L$18, 0),FALSE), 'E2 Allocators'!$B$15:$W$358, MATCH('O5 Details by Class &amp; Accounts'!CJ$18, 'E2 Allocators'!$B$15:$W$15, 0),FALSE)*$E162), 0, VLOOKUP(VLOOKUP($A162, 'E4 TB Allocation Details'!$A$18:$L$214, MATCH("A &amp; G ID", 'E4 TB Allocation Details'!$A$18:$L$18, 0),FALSE), 'E2 Allocators'!$B$15:$W$358, MATCH('O5 Details by Class &amp; Accounts'!CJ$18, 'E2 Allocators'!$B$15:$W$15, 0),FALSE)*$E162)</f>
        <v>0</v>
      </c>
      <c r="CK162" s="1322">
        <f>IF(ISERROR(VLOOKUP(VLOOKUP($A162, 'E4 TB Allocation Details'!$A$18:$L$214, MATCH("A &amp; G ID", 'E4 TB Allocation Details'!$A$18:$L$18, 0),FALSE), 'E2 Allocators'!$B$15:$W$358, MATCH('O5 Details by Class &amp; Accounts'!CK$18, 'E2 Allocators'!$B$15:$W$15, 0),FALSE)*$E162), 0, VLOOKUP(VLOOKUP($A162, 'E4 TB Allocation Details'!$A$18:$L$214, MATCH("A &amp; G ID", 'E4 TB Allocation Details'!$A$18:$L$18, 0),FALSE), 'E2 Allocators'!$B$15:$W$358, MATCH('O5 Details by Class &amp; Accounts'!CK$18, 'E2 Allocators'!$B$15:$W$15, 0),FALSE)*$E162)</f>
        <v>0</v>
      </c>
      <c r="CL162" s="1322">
        <f>IF(ISERROR(VLOOKUP(VLOOKUP($A162, 'E4 TB Allocation Details'!$A$18:$L$214, MATCH("A &amp; G ID", 'E4 TB Allocation Details'!$A$18:$L$18, 0),FALSE), 'E2 Allocators'!$B$15:$W$358, MATCH('O5 Details by Class &amp; Accounts'!CL$18, 'E2 Allocators'!$B$15:$W$15, 0),FALSE)*$E162), 0, VLOOKUP(VLOOKUP($A162, 'E4 TB Allocation Details'!$A$18:$L$214, MATCH("A &amp; G ID", 'E4 TB Allocation Details'!$A$18:$L$18, 0),FALSE), 'E2 Allocators'!$B$15:$W$358, MATCH('O5 Details by Class &amp; Accounts'!CL$18, 'E2 Allocators'!$B$15:$W$15, 0),FALSE)*$E162)</f>
        <v>0</v>
      </c>
      <c r="CM162" s="1322">
        <f>IF(ISERROR(VLOOKUP(VLOOKUP($A162, 'E4 TB Allocation Details'!$A$18:$L$214, MATCH("A &amp; G ID", 'E4 TB Allocation Details'!$A$18:$L$18, 0),FALSE), 'E2 Allocators'!$B$15:$W$358, MATCH('O5 Details by Class &amp; Accounts'!CM$18, 'E2 Allocators'!$B$15:$W$15, 0),FALSE)*$E162), 0, VLOOKUP(VLOOKUP($A162, 'E4 TB Allocation Details'!$A$18:$L$214, MATCH("A &amp; G ID", 'E4 TB Allocation Details'!$A$18:$L$18, 0),FALSE), 'E2 Allocators'!$B$15:$W$358, MATCH('O5 Details by Class &amp; Accounts'!CM$18, 'E2 Allocators'!$B$15:$W$15, 0),FALSE)*$E162)</f>
        <v>0</v>
      </c>
      <c r="CN162" s="1322">
        <f t="shared" si="42"/>
        <v>0</v>
      </c>
      <c r="CO162" s="1651">
        <f t="shared" si="43"/>
        <v>7.2759576141834259E-12</v>
      </c>
      <c r="CQ162" s="1899">
        <v>1845</v>
      </c>
    </row>
    <row r="163" spans="1:95" s="64" customFormat="1" ht="12.75" x14ac:dyDescent="0.2">
      <c r="A163" s="1090">
        <v>5155</v>
      </c>
      <c r="B163" s="1089" t="s">
        <v>13</v>
      </c>
      <c r="C163" s="1648">
        <f>IF(ISERROR(VLOOKUP($A163,'I3 TB Data'!$A$19:$H$483,MATCH('O5 Details by Class &amp; Accounts'!$C$18, 'I3 TB Data'!$A$19:$H$19,0),0)), 0, VLOOKUP($A163,'I3 TB Data'!$A$19:$H$483,MATCH('O5 Details by Class &amp; Accounts'!$C$18,'I3 TB Data'!$A$19:$H$19,0),0))</f>
        <v>48736.615103272299</v>
      </c>
      <c r="D163" s="1649"/>
      <c r="E163" s="1648">
        <f t="shared" si="44"/>
        <v>48736.615103272299</v>
      </c>
      <c r="F163" s="1650">
        <f>IF(ISERROR(VLOOKUP($A163, 'E1 Categorization'!A33:E124, MATCH("Customer Component", 'E1 Categorization'!$A$33:$E$33,0), 0)), 0, IF(VLOOKUP($A163, 'E1 Categorization'!A33:E124, MATCH("Customer Component", 'E1 Categorization'!$A$33:$E$33,0), 0)=0, 'O5 Details by Class &amp; Accounts'!$E163, IF(AND(VLOOKUP($A163, 'E1 Categorization'!A33:E124, MATCH("Customer Component", 'E1 Categorization'!$A$33:$E$33,0), 0) &gt;0, VLOOKUP($A163, 'E1 Categorization'!A33:E124, MATCH("Customer Component", 'E1 Categorization'!$A$33:$E$33,0), 0)&lt;1), 'O5 Details by Class &amp; Accounts'!$E163*(1-VLOOKUP($A163, 'E1 Categorization'!A33:E124, MATCH("Customer Component", 'E1 Categorization'!$A$33:$E$33,0), 0)), 0)))</f>
        <v>0</v>
      </c>
      <c r="G163" s="1650">
        <f>IF(ISERROR(VLOOKUP($A163, 'E1 Categorization'!A33:E124, MATCH("Customer Component", 'E1 Categorization'!$A$33:$E$33,0), 0)),0, IF(VLOOKUP($A163, 'E1 Categorization'!A33:E124, MATCH("Customer Component", 'E1 Categorization'!$A$33:$E$33,0), 0)=0, 0, IF(AND(VLOOKUP($A163, 'E1 Categorization'!A33:E124, MATCH("Customer Component", 'E1 Categorization'!$A$33:$E$33,0), 0) &gt;0, VLOOKUP($A163, 'E1 Categorization'!A33:E124, MATCH("Customer Component", 'E1 Categorization'!$A$33:$E$33,0), 0)&lt;1), 'O5 Details by Class &amp; Accounts'!$E163*(VLOOKUP($A163, 'E1 Categorization'!A33:E124, MATCH("Customer Component", 'E1 Categorization'!$A$33:$E$33,0), 0)), 'O5 Details by Class &amp; Accounts'!$E163)))</f>
        <v>48736.615103272299</v>
      </c>
      <c r="H163" s="1322">
        <f t="shared" si="38"/>
        <v>48736.615103272299</v>
      </c>
      <c r="I163" s="1322">
        <f>IF(ISERROR(VLOOKUP(VLOOKUP($A163, 'E4 TB Allocation Details'!$A$18:$L$214, MATCH("Demand ID", 'E4 TB Allocation Details'!$A$18:$L$18, 0),FALSE), 'E2 Allocators'!$B$15:$W$358, MATCH('O5 Details by Class &amp; Accounts'!I$18, 'E2 Allocators'!$B$15:$W$15, 0),FALSE)*$F163), 0, VLOOKUP(VLOOKUP($A163, 'E4 TB Allocation Details'!$A$18:$L$214, MATCH("Demand ID", 'E4 TB Allocation Details'!$A$18:$L$18, 0),FALSE), 'E2 Allocators'!$B$15:$W$358, MATCH('O5 Details by Class &amp; Accounts'!I$18, 'E2 Allocators'!$B$15:$W$15, 0),FALSE)*$F163)</f>
        <v>0</v>
      </c>
      <c r="J163" s="1322">
        <f>IF(ISERROR(VLOOKUP(VLOOKUP($A163, 'E4 TB Allocation Details'!$A$18:$L$214, MATCH("Demand ID", 'E4 TB Allocation Details'!$A$18:$L$18, 0),FALSE), 'E2 Allocators'!$B$15:$W$358, MATCH('O5 Details by Class &amp; Accounts'!J$18, 'E2 Allocators'!$B$15:$W$15, 0),FALSE)*$F163), 0, VLOOKUP(VLOOKUP($A163, 'E4 TB Allocation Details'!$A$18:$L$214, MATCH("Demand ID", 'E4 TB Allocation Details'!$A$18:$L$18, 0),FALSE), 'E2 Allocators'!$B$15:$W$358, MATCH('O5 Details by Class &amp; Accounts'!J$18, 'E2 Allocators'!$B$15:$W$15, 0),FALSE)*$F163)</f>
        <v>0</v>
      </c>
      <c r="K163" s="1322">
        <f>IF(ISERROR(VLOOKUP(VLOOKUP($A163, 'E4 TB Allocation Details'!$A$18:$L$214, MATCH("Demand ID", 'E4 TB Allocation Details'!$A$18:$L$18, 0),FALSE), 'E2 Allocators'!$B$15:$W$358, MATCH('O5 Details by Class &amp; Accounts'!K$18, 'E2 Allocators'!$B$15:$W$15, 0),FALSE)*$F163), 0, VLOOKUP(VLOOKUP($A163, 'E4 TB Allocation Details'!$A$18:$L$214, MATCH("Demand ID", 'E4 TB Allocation Details'!$A$18:$L$18, 0),FALSE), 'E2 Allocators'!$B$15:$W$358, MATCH('O5 Details by Class &amp; Accounts'!K$18, 'E2 Allocators'!$B$15:$W$15, 0),FALSE)*$F163)</f>
        <v>0</v>
      </c>
      <c r="L163" s="1322">
        <f>IF(ISERROR(VLOOKUP(VLOOKUP($A163, 'E4 TB Allocation Details'!$A$18:$L$214, MATCH("Demand ID", 'E4 TB Allocation Details'!$A$18:$L$18, 0),FALSE), 'E2 Allocators'!$B$15:$W$358, MATCH('O5 Details by Class &amp; Accounts'!L$18, 'E2 Allocators'!$B$15:$W$15, 0),FALSE)*$F163), 0, VLOOKUP(VLOOKUP($A163, 'E4 TB Allocation Details'!$A$18:$L$214, MATCH("Demand ID", 'E4 TB Allocation Details'!$A$18:$L$18, 0),FALSE), 'E2 Allocators'!$B$15:$W$358, MATCH('O5 Details by Class &amp; Accounts'!L$18, 'E2 Allocators'!$B$15:$W$15, 0),FALSE)*$F163)</f>
        <v>0</v>
      </c>
      <c r="M163" s="1322">
        <f>IF(ISERROR(VLOOKUP(VLOOKUP($A163, 'E4 TB Allocation Details'!$A$18:$L$214, MATCH("Demand ID", 'E4 TB Allocation Details'!$A$18:$L$18, 0),FALSE), 'E2 Allocators'!$B$15:$W$358, MATCH('O5 Details by Class &amp; Accounts'!M$18, 'E2 Allocators'!$B$15:$W$15, 0),FALSE)*$F163), 0, VLOOKUP(VLOOKUP($A163, 'E4 TB Allocation Details'!$A$18:$L$214, MATCH("Demand ID", 'E4 TB Allocation Details'!$A$18:$L$18, 0),FALSE), 'E2 Allocators'!$B$15:$W$358, MATCH('O5 Details by Class &amp; Accounts'!M$18, 'E2 Allocators'!$B$15:$W$15, 0),FALSE)*$F163)</f>
        <v>0</v>
      </c>
      <c r="N163" s="1322">
        <f>IF(ISERROR(VLOOKUP(VLOOKUP($A163, 'E4 TB Allocation Details'!$A$18:$L$214, MATCH("Demand ID", 'E4 TB Allocation Details'!$A$18:$L$18, 0),FALSE), 'E2 Allocators'!$B$15:$W$358, MATCH('O5 Details by Class &amp; Accounts'!N$18, 'E2 Allocators'!$B$15:$W$15, 0),FALSE)*$F163), 0, VLOOKUP(VLOOKUP($A163, 'E4 TB Allocation Details'!$A$18:$L$214, MATCH("Demand ID", 'E4 TB Allocation Details'!$A$18:$L$18, 0),FALSE), 'E2 Allocators'!$B$15:$W$358, MATCH('O5 Details by Class &amp; Accounts'!N$18, 'E2 Allocators'!$B$15:$W$15, 0),FALSE)*$F163)</f>
        <v>0</v>
      </c>
      <c r="O163" s="1322">
        <f>IF(ISERROR(VLOOKUP(VLOOKUP($A163, 'E4 TB Allocation Details'!$A$18:$L$214, MATCH("Demand ID", 'E4 TB Allocation Details'!$A$18:$L$18, 0),FALSE), 'E2 Allocators'!$B$15:$W$358, MATCH('O5 Details by Class &amp; Accounts'!O$18, 'E2 Allocators'!$B$15:$W$15, 0),FALSE)*$F163), 0, VLOOKUP(VLOOKUP($A163, 'E4 TB Allocation Details'!$A$18:$L$214, MATCH("Demand ID", 'E4 TB Allocation Details'!$A$18:$L$18, 0),FALSE), 'E2 Allocators'!$B$15:$W$358, MATCH('O5 Details by Class &amp; Accounts'!O$18, 'E2 Allocators'!$B$15:$W$15, 0),FALSE)*$F163)</f>
        <v>0</v>
      </c>
      <c r="P163" s="1322">
        <f>IF(ISERROR(VLOOKUP(VLOOKUP($A163, 'E4 TB Allocation Details'!$A$18:$L$214, MATCH("Demand ID", 'E4 TB Allocation Details'!$A$18:$L$18, 0),FALSE), 'E2 Allocators'!$B$15:$W$358, MATCH('O5 Details by Class &amp; Accounts'!P$18, 'E2 Allocators'!$B$15:$W$15, 0),FALSE)*$F163), 0, VLOOKUP(VLOOKUP($A163, 'E4 TB Allocation Details'!$A$18:$L$214, MATCH("Demand ID", 'E4 TB Allocation Details'!$A$18:$L$18, 0),FALSE), 'E2 Allocators'!$B$15:$W$358, MATCH('O5 Details by Class &amp; Accounts'!P$18, 'E2 Allocators'!$B$15:$W$15, 0),FALSE)*$F163)</f>
        <v>0</v>
      </c>
      <c r="Q163" s="1322">
        <f>IF(ISERROR(VLOOKUP(VLOOKUP($A163, 'E4 TB Allocation Details'!$A$18:$L$214, MATCH("Demand ID", 'E4 TB Allocation Details'!$A$18:$L$18, 0),FALSE), 'E2 Allocators'!$B$15:$W$358, MATCH('O5 Details by Class &amp; Accounts'!Q$18, 'E2 Allocators'!$B$15:$W$15, 0),FALSE)*$F163), 0, VLOOKUP(VLOOKUP($A163, 'E4 TB Allocation Details'!$A$18:$L$214, MATCH("Demand ID", 'E4 TB Allocation Details'!$A$18:$L$18, 0),FALSE), 'E2 Allocators'!$B$15:$W$358, MATCH('O5 Details by Class &amp; Accounts'!Q$18, 'E2 Allocators'!$B$15:$W$15, 0),FALSE)*$F163)</f>
        <v>0</v>
      </c>
      <c r="R163" s="1322">
        <f>IF(ISERROR(VLOOKUP(VLOOKUP($A163, 'E4 TB Allocation Details'!$A$18:$L$214, MATCH("Demand ID", 'E4 TB Allocation Details'!$A$18:$L$18, 0),FALSE), 'E2 Allocators'!$B$15:$W$358, MATCH('O5 Details by Class &amp; Accounts'!R$18, 'E2 Allocators'!$B$15:$W$15, 0),FALSE)*$F163), 0, VLOOKUP(VLOOKUP($A163, 'E4 TB Allocation Details'!$A$18:$L$214, MATCH("Demand ID", 'E4 TB Allocation Details'!$A$18:$L$18, 0),FALSE), 'E2 Allocators'!$B$15:$W$358, MATCH('O5 Details by Class &amp; Accounts'!R$18, 'E2 Allocators'!$B$15:$W$15, 0),FALSE)*$F163)</f>
        <v>0</v>
      </c>
      <c r="S163" s="1322">
        <f>IF(ISERROR(VLOOKUP(VLOOKUP($A163, 'E4 TB Allocation Details'!$A$18:$L$214, MATCH("Demand ID", 'E4 TB Allocation Details'!$A$18:$L$18, 0),FALSE), 'E2 Allocators'!$B$15:$W$358, MATCH('O5 Details by Class &amp; Accounts'!S$18, 'E2 Allocators'!$B$15:$W$15, 0),FALSE)*$F163), 0, VLOOKUP(VLOOKUP($A163, 'E4 TB Allocation Details'!$A$18:$L$214, MATCH("Demand ID", 'E4 TB Allocation Details'!$A$18:$L$18, 0),FALSE), 'E2 Allocators'!$B$15:$W$358, MATCH('O5 Details by Class &amp; Accounts'!S$18, 'E2 Allocators'!$B$15:$W$15, 0),FALSE)*$F163)</f>
        <v>0</v>
      </c>
      <c r="T163" s="1322">
        <f>IF(ISERROR(VLOOKUP(VLOOKUP($A163, 'E4 TB Allocation Details'!$A$18:$L$214, MATCH("Demand ID", 'E4 TB Allocation Details'!$A$18:$L$18, 0),FALSE), 'E2 Allocators'!$B$15:$W$358, MATCH('O5 Details by Class &amp; Accounts'!T$18, 'E2 Allocators'!$B$15:$W$15, 0),FALSE)*$F163), 0, VLOOKUP(VLOOKUP($A163, 'E4 TB Allocation Details'!$A$18:$L$214, MATCH("Demand ID", 'E4 TB Allocation Details'!$A$18:$L$18, 0),FALSE), 'E2 Allocators'!$B$15:$W$358, MATCH('O5 Details by Class &amp; Accounts'!T$18, 'E2 Allocators'!$B$15:$W$15, 0),FALSE)*$F163)</f>
        <v>0</v>
      </c>
      <c r="U163" s="1322">
        <f>IF(ISERROR(VLOOKUP(VLOOKUP($A163, 'E4 TB Allocation Details'!$A$18:$L$214, MATCH("Demand ID", 'E4 TB Allocation Details'!$A$18:$L$18, 0),FALSE), 'E2 Allocators'!$B$15:$W$358, MATCH('O5 Details by Class &amp; Accounts'!U$18, 'E2 Allocators'!$B$15:$W$15, 0),FALSE)*$F163), 0, VLOOKUP(VLOOKUP($A163, 'E4 TB Allocation Details'!$A$18:$L$214, MATCH("Demand ID", 'E4 TB Allocation Details'!$A$18:$L$18, 0),FALSE), 'E2 Allocators'!$B$15:$W$358, MATCH('O5 Details by Class &amp; Accounts'!U$18, 'E2 Allocators'!$B$15:$W$15, 0),FALSE)*$F163)</f>
        <v>0</v>
      </c>
      <c r="V163" s="1322">
        <f>IF(ISERROR(VLOOKUP(VLOOKUP($A163, 'E4 TB Allocation Details'!$A$18:$L$214, MATCH("Demand ID", 'E4 TB Allocation Details'!$A$18:$L$18, 0),FALSE), 'E2 Allocators'!$B$15:$W$358, MATCH('O5 Details by Class &amp; Accounts'!V$18, 'E2 Allocators'!$B$15:$W$15, 0),FALSE)*$F163), 0, VLOOKUP(VLOOKUP($A163, 'E4 TB Allocation Details'!$A$18:$L$214, MATCH("Demand ID", 'E4 TB Allocation Details'!$A$18:$L$18, 0),FALSE), 'E2 Allocators'!$B$15:$W$358, MATCH('O5 Details by Class &amp; Accounts'!V$18, 'E2 Allocators'!$B$15:$W$15, 0),FALSE)*$F163)</f>
        <v>0</v>
      </c>
      <c r="W163" s="1322">
        <f>IF(ISERROR(VLOOKUP(VLOOKUP($A163, 'E4 TB Allocation Details'!$A$18:$L$214, MATCH("Demand ID", 'E4 TB Allocation Details'!$A$18:$L$18, 0),FALSE), 'E2 Allocators'!$B$15:$W$358, MATCH('O5 Details by Class &amp; Accounts'!W$18, 'E2 Allocators'!$B$15:$W$15, 0),FALSE)*$F163), 0, VLOOKUP(VLOOKUP($A163, 'E4 TB Allocation Details'!$A$18:$L$214, MATCH("Demand ID", 'E4 TB Allocation Details'!$A$18:$L$18, 0),FALSE), 'E2 Allocators'!$B$15:$W$358, MATCH('O5 Details by Class &amp; Accounts'!W$18, 'E2 Allocators'!$B$15:$W$15, 0),FALSE)*$F163)</f>
        <v>0</v>
      </c>
      <c r="X163" s="1322">
        <f>IF(ISERROR(VLOOKUP(VLOOKUP($A163, 'E4 TB Allocation Details'!$A$18:$L$214, MATCH("Demand ID", 'E4 TB Allocation Details'!$A$18:$L$18, 0),FALSE), 'E2 Allocators'!$B$15:$W$358, MATCH('O5 Details by Class &amp; Accounts'!X$18, 'E2 Allocators'!$B$15:$W$15, 0),FALSE)*$F163), 0, VLOOKUP(VLOOKUP($A163, 'E4 TB Allocation Details'!$A$18:$L$214, MATCH("Demand ID", 'E4 TB Allocation Details'!$A$18:$L$18, 0),FALSE), 'E2 Allocators'!$B$15:$W$358, MATCH('O5 Details by Class &amp; Accounts'!X$18, 'E2 Allocators'!$B$15:$W$15, 0),FALSE)*$F163)</f>
        <v>0</v>
      </c>
      <c r="Y163" s="1322">
        <f>IF(ISERROR(VLOOKUP(VLOOKUP($A163, 'E4 TB Allocation Details'!$A$18:$L$214, MATCH("Demand ID", 'E4 TB Allocation Details'!$A$18:$L$18, 0),FALSE), 'E2 Allocators'!$B$15:$W$358, MATCH('O5 Details by Class &amp; Accounts'!Y$18, 'E2 Allocators'!$B$15:$W$15, 0),FALSE)*$F163), 0, VLOOKUP(VLOOKUP($A163, 'E4 TB Allocation Details'!$A$18:$L$214, MATCH("Demand ID", 'E4 TB Allocation Details'!$A$18:$L$18, 0),FALSE), 'E2 Allocators'!$B$15:$W$358, MATCH('O5 Details by Class &amp; Accounts'!Y$18, 'E2 Allocators'!$B$15:$W$15, 0),FALSE)*$F163)</f>
        <v>0</v>
      </c>
      <c r="Z163" s="1322">
        <f>IF(ISERROR(VLOOKUP(VLOOKUP($A163, 'E4 TB Allocation Details'!$A$18:$L$214, MATCH("Demand ID", 'E4 TB Allocation Details'!$A$18:$L$18, 0),FALSE), 'E2 Allocators'!$B$15:$W$358, MATCH('O5 Details by Class &amp; Accounts'!Z$18, 'E2 Allocators'!$B$15:$W$15, 0),FALSE)*$F163), 0, VLOOKUP(VLOOKUP($A163, 'E4 TB Allocation Details'!$A$18:$L$214, MATCH("Demand ID", 'E4 TB Allocation Details'!$A$18:$L$18, 0),FALSE), 'E2 Allocators'!$B$15:$W$358, MATCH('O5 Details by Class &amp; Accounts'!Z$18, 'E2 Allocators'!$B$15:$W$15, 0),FALSE)*$F163)</f>
        <v>0</v>
      </c>
      <c r="AA163" s="1322">
        <f>IF(ISERROR(VLOOKUP(VLOOKUP($A163, 'E4 TB Allocation Details'!$A$18:$L$214, MATCH("Demand ID", 'E4 TB Allocation Details'!$A$18:$L$18, 0),FALSE), 'E2 Allocators'!$B$15:$W$358, MATCH('O5 Details by Class &amp; Accounts'!AA$18, 'E2 Allocators'!$B$15:$W$15, 0),FALSE)*$F163), 0, VLOOKUP(VLOOKUP($A163, 'E4 TB Allocation Details'!$A$18:$L$214, MATCH("Demand ID", 'E4 TB Allocation Details'!$A$18:$L$18, 0),FALSE), 'E2 Allocators'!$B$15:$W$358, MATCH('O5 Details by Class &amp; Accounts'!AA$18, 'E2 Allocators'!$B$15:$W$15, 0),FALSE)*$F163)</f>
        <v>0</v>
      </c>
      <c r="AB163" s="1322">
        <f>IF(ISERROR(VLOOKUP(VLOOKUP($A163, 'E4 TB Allocation Details'!$A$18:$L$214, MATCH("Demand ID", 'E4 TB Allocation Details'!$A$18:$L$18, 0),FALSE), 'E2 Allocators'!$B$15:$W$358, MATCH('O5 Details by Class &amp; Accounts'!AB$18, 'E2 Allocators'!$B$15:$W$15, 0),FALSE)*$F163), 0, VLOOKUP(VLOOKUP($A163, 'E4 TB Allocation Details'!$A$18:$L$214, MATCH("Demand ID", 'E4 TB Allocation Details'!$A$18:$L$18, 0),FALSE), 'E2 Allocators'!$B$15:$W$358, MATCH('O5 Details by Class &amp; Accounts'!AB$18, 'E2 Allocators'!$B$15:$W$15, 0),FALSE)*$F163)</f>
        <v>0</v>
      </c>
      <c r="AC163" s="1322">
        <f t="shared" si="39"/>
        <v>0</v>
      </c>
      <c r="AD163" s="1322">
        <f>IF(ISERROR(VLOOKUP(VLOOKUP($A163, 'E4 TB Allocation Details'!$A$18:$L$214, MATCH("Customer ID", 'E4 TB Allocation Details'!$A$18:$L$18, 0),FALSE), 'E2 Allocators'!$B$15:$W$358, MATCH('O5 Details by Class &amp; Accounts'!AD$18, 'E2 Allocators'!$B$15:$W$15, 0),FALSE)*$G163), 0, VLOOKUP(VLOOKUP($A163, 'E4 TB Allocation Details'!$A$18:$L$214, MATCH("Customer ID", 'E4 TB Allocation Details'!$A$18:$L$18, 0),FALSE), 'E2 Allocators'!$B$15:$W$358, MATCH('O5 Details by Class &amp; Accounts'!AD$18, 'E2 Allocators'!$B$15:$W$15, 0),FALSE)*$G163)</f>
        <v>44847.38360919249</v>
      </c>
      <c r="AE163" s="1322">
        <f>IF(ISERROR(VLOOKUP(VLOOKUP($A163, 'E4 TB Allocation Details'!$A$18:$L$214, MATCH("Customer ID", 'E4 TB Allocation Details'!$A$18:$L$18, 0),FALSE), 'E2 Allocators'!$B$15:$W$358, MATCH('O5 Details by Class &amp; Accounts'!AE$18, 'E2 Allocators'!$B$15:$W$15, 0),FALSE)*$G163), 0, VLOOKUP(VLOOKUP($A163, 'E4 TB Allocation Details'!$A$18:$L$214, MATCH("Customer ID", 'E4 TB Allocation Details'!$A$18:$L$18, 0),FALSE), 'E2 Allocators'!$B$15:$W$358, MATCH('O5 Details by Class &amp; Accounts'!AE$18, 'E2 Allocators'!$B$15:$W$15, 0),FALSE)*$G163)</f>
        <v>3889.2314940798069</v>
      </c>
      <c r="AF163" s="1322">
        <f>IF(ISERROR(VLOOKUP(VLOOKUP($A163, 'E4 TB Allocation Details'!$A$18:$L$214, MATCH("Customer ID", 'E4 TB Allocation Details'!$A$18:$L$18, 0),FALSE), 'E2 Allocators'!$B$15:$W$358, MATCH('O5 Details by Class &amp; Accounts'!AF$18, 'E2 Allocators'!$B$15:$W$15, 0),FALSE)*$G163), 0, VLOOKUP(VLOOKUP($A163, 'E4 TB Allocation Details'!$A$18:$L$214, MATCH("Customer ID", 'E4 TB Allocation Details'!$A$18:$L$18, 0),FALSE), 'E2 Allocators'!$B$15:$W$358, MATCH('O5 Details by Class &amp; Accounts'!AF$18, 'E2 Allocators'!$B$15:$W$15, 0),FALSE)*$G163)</f>
        <v>0</v>
      </c>
      <c r="AG163" s="1322">
        <f>IF(ISERROR(VLOOKUP(VLOOKUP($A163, 'E4 TB Allocation Details'!$A$18:$L$214, MATCH("Customer ID", 'E4 TB Allocation Details'!$A$18:$L$18, 0),FALSE), 'E2 Allocators'!$B$15:$W$358, MATCH('O5 Details by Class &amp; Accounts'!AG$18, 'E2 Allocators'!$B$15:$W$15, 0),FALSE)*$G163), 0, VLOOKUP(VLOOKUP($A163, 'E4 TB Allocation Details'!$A$18:$L$214, MATCH("Customer ID", 'E4 TB Allocation Details'!$A$18:$L$18, 0),FALSE), 'E2 Allocators'!$B$15:$W$358, MATCH('O5 Details by Class &amp; Accounts'!AG$18, 'E2 Allocators'!$B$15:$W$15, 0),FALSE)*$G163)</f>
        <v>0</v>
      </c>
      <c r="AH163" s="1322">
        <f>IF(ISERROR(VLOOKUP(VLOOKUP($A163, 'E4 TB Allocation Details'!$A$18:$L$214, MATCH("Customer ID", 'E4 TB Allocation Details'!$A$18:$L$18, 0),FALSE), 'E2 Allocators'!$B$15:$W$358, MATCH('O5 Details by Class &amp; Accounts'!AH$18, 'E2 Allocators'!$B$15:$W$15, 0),FALSE)*$G163), 0, VLOOKUP(VLOOKUP($A163, 'E4 TB Allocation Details'!$A$18:$L$214, MATCH("Customer ID", 'E4 TB Allocation Details'!$A$18:$L$18, 0),FALSE), 'E2 Allocators'!$B$15:$W$358, MATCH('O5 Details by Class &amp; Accounts'!AH$18, 'E2 Allocators'!$B$15:$W$15, 0),FALSE)*$G163)</f>
        <v>0</v>
      </c>
      <c r="AI163" s="1322">
        <f>IF(ISERROR(VLOOKUP(VLOOKUP($A163, 'E4 TB Allocation Details'!$A$18:$L$214, MATCH("Customer ID", 'E4 TB Allocation Details'!$A$18:$L$18, 0),FALSE), 'E2 Allocators'!$B$15:$W$358, MATCH('O5 Details by Class &amp; Accounts'!AI$18, 'E2 Allocators'!$B$15:$W$15, 0),FALSE)*$G163), 0, VLOOKUP(VLOOKUP($A163, 'E4 TB Allocation Details'!$A$18:$L$214, MATCH("Customer ID", 'E4 TB Allocation Details'!$A$18:$L$18, 0),FALSE), 'E2 Allocators'!$B$15:$W$358, MATCH('O5 Details by Class &amp; Accounts'!AI$18, 'E2 Allocators'!$B$15:$W$15, 0),FALSE)*$G163)</f>
        <v>0</v>
      </c>
      <c r="AJ163" s="1322">
        <f>IF(ISERROR(VLOOKUP(VLOOKUP($A163, 'E4 TB Allocation Details'!$A$18:$L$214, MATCH("Customer ID", 'E4 TB Allocation Details'!$A$18:$L$18, 0),FALSE), 'E2 Allocators'!$B$15:$W$358, MATCH('O5 Details by Class &amp; Accounts'!AJ$18, 'E2 Allocators'!$B$15:$W$15, 0),FALSE)*$G163), 0, VLOOKUP(VLOOKUP($A163, 'E4 TB Allocation Details'!$A$18:$L$214, MATCH("Customer ID", 'E4 TB Allocation Details'!$A$18:$L$18, 0),FALSE), 'E2 Allocators'!$B$15:$W$358, MATCH('O5 Details by Class &amp; Accounts'!AJ$18, 'E2 Allocators'!$B$15:$W$15, 0),FALSE)*$G163)</f>
        <v>0</v>
      </c>
      <c r="AK163" s="1322">
        <f>IF(ISERROR(VLOOKUP(VLOOKUP($A163, 'E4 TB Allocation Details'!$A$18:$L$214, MATCH("Customer ID", 'E4 TB Allocation Details'!$A$18:$L$18, 0),FALSE), 'E2 Allocators'!$B$15:$W$358, MATCH('O5 Details by Class &amp; Accounts'!AK$18, 'E2 Allocators'!$B$15:$W$15, 0),FALSE)*$G163), 0, VLOOKUP(VLOOKUP($A163, 'E4 TB Allocation Details'!$A$18:$L$214, MATCH("Customer ID", 'E4 TB Allocation Details'!$A$18:$L$18, 0),FALSE), 'E2 Allocators'!$B$15:$W$358, MATCH('O5 Details by Class &amp; Accounts'!AK$18, 'E2 Allocators'!$B$15:$W$15, 0),FALSE)*$G163)</f>
        <v>0</v>
      </c>
      <c r="AL163" s="1322">
        <f>IF(ISERROR(VLOOKUP(VLOOKUP($A163, 'E4 TB Allocation Details'!$A$18:$L$214, MATCH("Customer ID", 'E4 TB Allocation Details'!$A$18:$L$18, 0),FALSE), 'E2 Allocators'!$B$15:$W$358, MATCH('O5 Details by Class &amp; Accounts'!AL$18, 'E2 Allocators'!$B$15:$W$15, 0),FALSE)*$G163), 0, VLOOKUP(VLOOKUP($A163, 'E4 TB Allocation Details'!$A$18:$L$214, MATCH("Customer ID", 'E4 TB Allocation Details'!$A$18:$L$18, 0),FALSE), 'E2 Allocators'!$B$15:$W$358, MATCH('O5 Details by Class &amp; Accounts'!AL$18, 'E2 Allocators'!$B$15:$W$15, 0),FALSE)*$G163)</f>
        <v>0</v>
      </c>
      <c r="AM163" s="1322">
        <f>IF(ISERROR(VLOOKUP(VLOOKUP($A163, 'E4 TB Allocation Details'!$A$18:$L$214, MATCH("Customer ID", 'E4 TB Allocation Details'!$A$18:$L$18, 0),FALSE), 'E2 Allocators'!$B$15:$W$358, MATCH('O5 Details by Class &amp; Accounts'!AM$18, 'E2 Allocators'!$B$15:$W$15, 0),FALSE)*$G163), 0, VLOOKUP(VLOOKUP($A163, 'E4 TB Allocation Details'!$A$18:$L$214, MATCH("Customer ID", 'E4 TB Allocation Details'!$A$18:$L$18, 0),FALSE), 'E2 Allocators'!$B$15:$W$358, MATCH('O5 Details by Class &amp; Accounts'!AM$18, 'E2 Allocators'!$B$15:$W$15, 0),FALSE)*$G163)</f>
        <v>0</v>
      </c>
      <c r="AN163" s="1322">
        <f>IF(ISERROR(VLOOKUP(VLOOKUP($A163, 'E4 TB Allocation Details'!$A$18:$L$214, MATCH("Customer ID", 'E4 TB Allocation Details'!$A$18:$L$18, 0),FALSE), 'E2 Allocators'!$B$15:$W$358, MATCH('O5 Details by Class &amp; Accounts'!AN$18, 'E2 Allocators'!$B$15:$W$15, 0),FALSE)*$G163), 0, VLOOKUP(VLOOKUP($A163, 'E4 TB Allocation Details'!$A$18:$L$214, MATCH("Customer ID", 'E4 TB Allocation Details'!$A$18:$L$18, 0),FALSE), 'E2 Allocators'!$B$15:$W$358, MATCH('O5 Details by Class &amp; Accounts'!AN$18, 'E2 Allocators'!$B$15:$W$15, 0),FALSE)*$G163)</f>
        <v>0</v>
      </c>
      <c r="AO163" s="1322">
        <f>IF(ISERROR(VLOOKUP(VLOOKUP($A163, 'E4 TB Allocation Details'!$A$18:$L$214, MATCH("Customer ID", 'E4 TB Allocation Details'!$A$18:$L$18, 0),FALSE), 'E2 Allocators'!$B$15:$W$358, MATCH('O5 Details by Class &amp; Accounts'!AO$18, 'E2 Allocators'!$B$15:$W$15, 0),FALSE)*$G163), 0, VLOOKUP(VLOOKUP($A163, 'E4 TB Allocation Details'!$A$18:$L$214, MATCH("Customer ID", 'E4 TB Allocation Details'!$A$18:$L$18, 0),FALSE), 'E2 Allocators'!$B$15:$W$358, MATCH('O5 Details by Class &amp; Accounts'!AO$18, 'E2 Allocators'!$B$15:$W$15, 0),FALSE)*$G163)</f>
        <v>0</v>
      </c>
      <c r="AP163" s="1322">
        <f>IF(ISERROR(VLOOKUP(VLOOKUP($A163, 'E4 TB Allocation Details'!$A$18:$L$214, MATCH("Customer ID", 'E4 TB Allocation Details'!$A$18:$L$18, 0),FALSE), 'E2 Allocators'!$B$15:$W$358, MATCH('O5 Details by Class &amp; Accounts'!AP$18, 'E2 Allocators'!$B$15:$W$15, 0),FALSE)*$G163), 0, VLOOKUP(VLOOKUP($A163, 'E4 TB Allocation Details'!$A$18:$L$214, MATCH("Customer ID", 'E4 TB Allocation Details'!$A$18:$L$18, 0),FALSE), 'E2 Allocators'!$B$15:$W$358, MATCH('O5 Details by Class &amp; Accounts'!AP$18, 'E2 Allocators'!$B$15:$W$15, 0),FALSE)*$G163)</f>
        <v>0</v>
      </c>
      <c r="AQ163" s="1322">
        <f>IF(ISERROR(VLOOKUP(VLOOKUP($A163, 'E4 TB Allocation Details'!$A$18:$L$214, MATCH("Customer ID", 'E4 TB Allocation Details'!$A$18:$L$18, 0),FALSE), 'E2 Allocators'!$B$15:$W$358, MATCH('O5 Details by Class &amp; Accounts'!AQ$18, 'E2 Allocators'!$B$15:$W$15, 0),FALSE)*$G163), 0, VLOOKUP(VLOOKUP($A163, 'E4 TB Allocation Details'!$A$18:$L$214, MATCH("Customer ID", 'E4 TB Allocation Details'!$A$18:$L$18, 0),FALSE), 'E2 Allocators'!$B$15:$W$358, MATCH('O5 Details by Class &amp; Accounts'!AQ$18, 'E2 Allocators'!$B$15:$W$15, 0),FALSE)*$G163)</f>
        <v>0</v>
      </c>
      <c r="AR163" s="1322">
        <f>IF(ISERROR(VLOOKUP(VLOOKUP($A163, 'E4 TB Allocation Details'!$A$18:$L$214, MATCH("Customer ID", 'E4 TB Allocation Details'!$A$18:$L$18, 0),FALSE), 'E2 Allocators'!$B$15:$W$358, MATCH('O5 Details by Class &amp; Accounts'!AR$18, 'E2 Allocators'!$B$15:$W$15, 0),FALSE)*$G163), 0, VLOOKUP(VLOOKUP($A163, 'E4 TB Allocation Details'!$A$18:$L$214, MATCH("Customer ID", 'E4 TB Allocation Details'!$A$18:$L$18, 0),FALSE), 'E2 Allocators'!$B$15:$W$358, MATCH('O5 Details by Class &amp; Accounts'!AR$18, 'E2 Allocators'!$B$15:$W$15, 0),FALSE)*$G163)</f>
        <v>0</v>
      </c>
      <c r="AS163" s="1322">
        <f>IF(ISERROR(VLOOKUP(VLOOKUP($A163, 'E4 TB Allocation Details'!$A$18:$L$214, MATCH("Customer ID", 'E4 TB Allocation Details'!$A$18:$L$18, 0),FALSE), 'E2 Allocators'!$B$15:$W$358, MATCH('O5 Details by Class &amp; Accounts'!AS$18, 'E2 Allocators'!$B$15:$W$15, 0),FALSE)*$G163), 0, VLOOKUP(VLOOKUP($A163, 'E4 TB Allocation Details'!$A$18:$L$214, MATCH("Customer ID", 'E4 TB Allocation Details'!$A$18:$L$18, 0),FALSE), 'E2 Allocators'!$B$15:$W$358, MATCH('O5 Details by Class &amp; Accounts'!AS$18, 'E2 Allocators'!$B$15:$W$15, 0),FALSE)*$G163)</f>
        <v>0</v>
      </c>
      <c r="AT163" s="1322">
        <f>IF(ISERROR(VLOOKUP(VLOOKUP($A163, 'E4 TB Allocation Details'!$A$18:$L$214, MATCH("Customer ID", 'E4 TB Allocation Details'!$A$18:$L$18, 0),FALSE), 'E2 Allocators'!$B$15:$W$358, MATCH('O5 Details by Class &amp; Accounts'!AT$18, 'E2 Allocators'!$B$15:$W$15, 0),FALSE)*$G163), 0, VLOOKUP(VLOOKUP($A163, 'E4 TB Allocation Details'!$A$18:$L$214, MATCH("Customer ID", 'E4 TB Allocation Details'!$A$18:$L$18, 0),FALSE), 'E2 Allocators'!$B$15:$W$358, MATCH('O5 Details by Class &amp; Accounts'!AT$18, 'E2 Allocators'!$B$15:$W$15, 0),FALSE)*$G163)</f>
        <v>0</v>
      </c>
      <c r="AU163" s="1322">
        <f>IF(ISERROR(VLOOKUP(VLOOKUP($A163, 'E4 TB Allocation Details'!$A$18:$L$214, MATCH("Customer ID", 'E4 TB Allocation Details'!$A$18:$L$18, 0),FALSE), 'E2 Allocators'!$B$15:$W$358, MATCH('O5 Details by Class &amp; Accounts'!AU$18, 'E2 Allocators'!$B$15:$W$15, 0),FALSE)*$G163), 0, VLOOKUP(VLOOKUP($A163, 'E4 TB Allocation Details'!$A$18:$L$214, MATCH("Customer ID", 'E4 TB Allocation Details'!$A$18:$L$18, 0),FALSE), 'E2 Allocators'!$B$15:$W$358, MATCH('O5 Details by Class &amp; Accounts'!AU$18, 'E2 Allocators'!$B$15:$W$15, 0),FALSE)*$G163)</f>
        <v>0</v>
      </c>
      <c r="AV163" s="1322">
        <f>IF(ISERROR(VLOOKUP(VLOOKUP($A163, 'E4 TB Allocation Details'!$A$18:$L$214, MATCH("Customer ID", 'E4 TB Allocation Details'!$A$18:$L$18, 0),FALSE), 'E2 Allocators'!$B$15:$W$358, MATCH('O5 Details by Class &amp; Accounts'!AV$18, 'E2 Allocators'!$B$15:$W$15, 0),FALSE)*$G163), 0, VLOOKUP(VLOOKUP($A163, 'E4 TB Allocation Details'!$A$18:$L$214, MATCH("Customer ID", 'E4 TB Allocation Details'!$A$18:$L$18, 0),FALSE), 'E2 Allocators'!$B$15:$W$358, MATCH('O5 Details by Class &amp; Accounts'!AV$18, 'E2 Allocators'!$B$15:$W$15, 0),FALSE)*$G163)</f>
        <v>0</v>
      </c>
      <c r="AW163" s="1322">
        <f>IF(ISERROR(VLOOKUP(VLOOKUP($A163, 'E4 TB Allocation Details'!$A$18:$L$214, MATCH("Customer ID", 'E4 TB Allocation Details'!$A$18:$L$18, 0),FALSE), 'E2 Allocators'!$B$15:$W$358, MATCH('O5 Details by Class &amp; Accounts'!AW$18, 'E2 Allocators'!$B$15:$W$15, 0),FALSE)*$G163), 0, VLOOKUP(VLOOKUP($A163, 'E4 TB Allocation Details'!$A$18:$L$214, MATCH("Customer ID", 'E4 TB Allocation Details'!$A$18:$L$18, 0),FALSE), 'E2 Allocators'!$B$15:$W$358, MATCH('O5 Details by Class &amp; Accounts'!AW$18, 'E2 Allocators'!$B$15:$W$15, 0),FALSE)*$G163)</f>
        <v>0</v>
      </c>
      <c r="AX163" s="1322">
        <f t="shared" si="40"/>
        <v>48736.615103272299</v>
      </c>
      <c r="AY163" s="1322">
        <f>IF(ISERROR(VLOOKUP(VLOOKUP($A163, 'E4 TB Allocation Details'!$A$18:$L$214, MATCH("Misc ID", 'E4 TB Allocation Details'!$A$18:$L$18, 0),FALSE), 'E2 Allocators'!$B$15:$W$358, MATCH('O5 Details by Class &amp; Accounts'!AY$18, 'E2 Allocators'!$B$15:$W$15, 0),FALSE)*$E163), 0, VLOOKUP(VLOOKUP($A163, 'E4 TB Allocation Details'!$A$18:$L$214, MATCH("Misc ID", 'E4 TB Allocation Details'!$A$18:$L$18, 0),FALSE), 'E2 Allocators'!$B$15:$W$358, MATCH('O5 Details by Class &amp; Accounts'!AY$18, 'E2 Allocators'!$B$15:$W$15, 0),FALSE)*$E163)</f>
        <v>0</v>
      </c>
      <c r="AZ163" s="1322">
        <f>IF(ISERROR(VLOOKUP(VLOOKUP($A163, 'E4 TB Allocation Details'!$A$18:$L$214, MATCH("Misc ID", 'E4 TB Allocation Details'!$A$18:$L$18, 0),FALSE), 'E2 Allocators'!$B$15:$W$358, MATCH('O5 Details by Class &amp; Accounts'!AZ$18, 'E2 Allocators'!$B$15:$W$15, 0),FALSE)*$E163), 0, VLOOKUP(VLOOKUP($A163, 'E4 TB Allocation Details'!$A$18:$L$214, MATCH("Misc ID", 'E4 TB Allocation Details'!$A$18:$L$18, 0),FALSE), 'E2 Allocators'!$B$15:$W$358, MATCH('O5 Details by Class &amp; Accounts'!AZ$18, 'E2 Allocators'!$B$15:$W$15, 0),FALSE)*$E163)</f>
        <v>0</v>
      </c>
      <c r="BA163" s="1322">
        <f>IF(ISERROR(VLOOKUP(VLOOKUP($A163, 'E4 TB Allocation Details'!$A$18:$L$214, MATCH("Misc ID", 'E4 TB Allocation Details'!$A$18:$L$18, 0),FALSE), 'E2 Allocators'!$B$15:$W$358, MATCH('O5 Details by Class &amp; Accounts'!BA$18, 'E2 Allocators'!$B$15:$W$15, 0),FALSE)*$E163), 0, VLOOKUP(VLOOKUP($A163, 'E4 TB Allocation Details'!$A$18:$L$214, MATCH("Misc ID", 'E4 TB Allocation Details'!$A$18:$L$18, 0),FALSE), 'E2 Allocators'!$B$15:$W$358, MATCH('O5 Details by Class &amp; Accounts'!BA$18, 'E2 Allocators'!$B$15:$W$15, 0),FALSE)*$E163)</f>
        <v>0</v>
      </c>
      <c r="BB163" s="1322">
        <f>IF(ISERROR(VLOOKUP(VLOOKUP($A163, 'E4 TB Allocation Details'!$A$18:$L$214, MATCH("Misc ID", 'E4 TB Allocation Details'!$A$18:$L$18, 0),FALSE), 'E2 Allocators'!$B$15:$W$358, MATCH('O5 Details by Class &amp; Accounts'!BB$18, 'E2 Allocators'!$B$15:$W$15, 0),FALSE)*$E163), 0, VLOOKUP(VLOOKUP($A163, 'E4 TB Allocation Details'!$A$18:$L$214, MATCH("Misc ID", 'E4 TB Allocation Details'!$A$18:$L$18, 0),FALSE), 'E2 Allocators'!$B$15:$W$358, MATCH('O5 Details by Class &amp; Accounts'!BB$18, 'E2 Allocators'!$B$15:$W$15, 0),FALSE)*$E163)</f>
        <v>0</v>
      </c>
      <c r="BC163" s="1322">
        <f>IF(ISERROR(VLOOKUP(VLOOKUP($A163, 'E4 TB Allocation Details'!$A$18:$L$214, MATCH("Misc ID", 'E4 TB Allocation Details'!$A$18:$L$18, 0),FALSE), 'E2 Allocators'!$B$15:$W$358, MATCH('O5 Details by Class &amp; Accounts'!BC$18, 'E2 Allocators'!$B$15:$W$15, 0),FALSE)*$E163), 0, VLOOKUP(VLOOKUP($A163, 'E4 TB Allocation Details'!$A$18:$L$214, MATCH("Misc ID", 'E4 TB Allocation Details'!$A$18:$L$18, 0),FALSE), 'E2 Allocators'!$B$15:$W$358, MATCH('O5 Details by Class &amp; Accounts'!BC$18, 'E2 Allocators'!$B$15:$W$15, 0),FALSE)*$E163)</f>
        <v>0</v>
      </c>
      <c r="BD163" s="1322">
        <f>IF(ISERROR(VLOOKUP(VLOOKUP($A163, 'E4 TB Allocation Details'!$A$18:$L$214, MATCH("Misc ID", 'E4 TB Allocation Details'!$A$18:$L$18, 0),FALSE), 'E2 Allocators'!$B$15:$W$358, MATCH('O5 Details by Class &amp; Accounts'!BD$18, 'E2 Allocators'!$B$15:$W$15, 0),FALSE)*$E163), 0, VLOOKUP(VLOOKUP($A163, 'E4 TB Allocation Details'!$A$18:$L$214, MATCH("Misc ID", 'E4 TB Allocation Details'!$A$18:$L$18, 0),FALSE), 'E2 Allocators'!$B$15:$W$358, MATCH('O5 Details by Class &amp; Accounts'!BD$18, 'E2 Allocators'!$B$15:$W$15, 0),FALSE)*$E163)</f>
        <v>0</v>
      </c>
      <c r="BE163" s="1322">
        <f>IF(ISERROR(VLOOKUP(VLOOKUP($A163, 'E4 TB Allocation Details'!$A$18:$L$214, MATCH("Misc ID", 'E4 TB Allocation Details'!$A$18:$L$18, 0),FALSE), 'E2 Allocators'!$B$15:$W$358, MATCH('O5 Details by Class &amp; Accounts'!BE$18, 'E2 Allocators'!$B$15:$W$15, 0),FALSE)*$E163), 0, VLOOKUP(VLOOKUP($A163, 'E4 TB Allocation Details'!$A$18:$L$214, MATCH("Misc ID", 'E4 TB Allocation Details'!$A$18:$L$18, 0),FALSE), 'E2 Allocators'!$B$15:$W$358, MATCH('O5 Details by Class &amp; Accounts'!BE$18, 'E2 Allocators'!$B$15:$W$15, 0),FALSE)*$E163)</f>
        <v>0</v>
      </c>
      <c r="BF163" s="1322">
        <f>IF(ISERROR(VLOOKUP(VLOOKUP($A163, 'E4 TB Allocation Details'!$A$18:$L$214, MATCH("Misc ID", 'E4 TB Allocation Details'!$A$18:$L$18, 0),FALSE), 'E2 Allocators'!$B$15:$W$358, MATCH('O5 Details by Class &amp; Accounts'!BF$18, 'E2 Allocators'!$B$15:$W$15, 0),FALSE)*$E163), 0, VLOOKUP(VLOOKUP($A163, 'E4 TB Allocation Details'!$A$18:$L$214, MATCH("Misc ID", 'E4 TB Allocation Details'!$A$18:$L$18, 0),FALSE), 'E2 Allocators'!$B$15:$W$358, MATCH('O5 Details by Class &amp; Accounts'!BF$18, 'E2 Allocators'!$B$15:$W$15, 0),FALSE)*$E163)</f>
        <v>0</v>
      </c>
      <c r="BG163" s="1322">
        <f>IF(ISERROR(VLOOKUP(VLOOKUP($A163, 'E4 TB Allocation Details'!$A$18:$L$214, MATCH("Misc ID", 'E4 TB Allocation Details'!$A$18:$L$18, 0),FALSE), 'E2 Allocators'!$B$15:$W$358, MATCH('O5 Details by Class &amp; Accounts'!BG$18, 'E2 Allocators'!$B$15:$W$15, 0),FALSE)*$E163), 0, VLOOKUP(VLOOKUP($A163, 'E4 TB Allocation Details'!$A$18:$L$214, MATCH("Misc ID", 'E4 TB Allocation Details'!$A$18:$L$18, 0),FALSE), 'E2 Allocators'!$B$15:$W$358, MATCH('O5 Details by Class &amp; Accounts'!BG$18, 'E2 Allocators'!$B$15:$W$15, 0),FALSE)*$E163)</f>
        <v>0</v>
      </c>
      <c r="BH163" s="1322">
        <f>IF(ISERROR(VLOOKUP(VLOOKUP($A163, 'E4 TB Allocation Details'!$A$18:$L$214, MATCH("Misc ID", 'E4 TB Allocation Details'!$A$18:$L$18, 0),FALSE), 'E2 Allocators'!$B$15:$W$358, MATCH('O5 Details by Class &amp; Accounts'!BH$18, 'E2 Allocators'!$B$15:$W$15, 0),FALSE)*$E163), 0, VLOOKUP(VLOOKUP($A163, 'E4 TB Allocation Details'!$A$18:$L$214, MATCH("Misc ID", 'E4 TB Allocation Details'!$A$18:$L$18, 0),FALSE), 'E2 Allocators'!$B$15:$W$358, MATCH('O5 Details by Class &amp; Accounts'!BH$18, 'E2 Allocators'!$B$15:$W$15, 0),FALSE)*$E163)</f>
        <v>0</v>
      </c>
      <c r="BI163" s="1322">
        <f>IF(ISERROR(VLOOKUP(VLOOKUP($A163, 'E4 TB Allocation Details'!$A$18:$L$214, MATCH("Misc ID", 'E4 TB Allocation Details'!$A$18:$L$18, 0),FALSE), 'E2 Allocators'!$B$15:$W$358, MATCH('O5 Details by Class &amp; Accounts'!BI$18, 'E2 Allocators'!$B$15:$W$15, 0),FALSE)*$E163), 0, VLOOKUP(VLOOKUP($A163, 'E4 TB Allocation Details'!$A$18:$L$214, MATCH("Misc ID", 'E4 TB Allocation Details'!$A$18:$L$18, 0),FALSE), 'E2 Allocators'!$B$15:$W$358, MATCH('O5 Details by Class &amp; Accounts'!BI$18, 'E2 Allocators'!$B$15:$W$15, 0),FALSE)*$E163)</f>
        <v>0</v>
      </c>
      <c r="BJ163" s="1322">
        <f>IF(ISERROR(VLOOKUP(VLOOKUP($A163, 'E4 TB Allocation Details'!$A$18:$L$214, MATCH("Misc ID", 'E4 TB Allocation Details'!$A$18:$L$18, 0),FALSE), 'E2 Allocators'!$B$15:$W$358, MATCH('O5 Details by Class &amp; Accounts'!BJ$18, 'E2 Allocators'!$B$15:$W$15, 0),FALSE)*$E163), 0, VLOOKUP(VLOOKUP($A163, 'E4 TB Allocation Details'!$A$18:$L$214, MATCH("Misc ID", 'E4 TB Allocation Details'!$A$18:$L$18, 0),FALSE), 'E2 Allocators'!$B$15:$W$358, MATCH('O5 Details by Class &amp; Accounts'!BJ$18, 'E2 Allocators'!$B$15:$W$15, 0),FALSE)*$E163)</f>
        <v>0</v>
      </c>
      <c r="BK163" s="1322">
        <f>IF(ISERROR(VLOOKUP(VLOOKUP($A163, 'E4 TB Allocation Details'!$A$18:$L$214, MATCH("Misc ID", 'E4 TB Allocation Details'!$A$18:$L$18, 0),FALSE), 'E2 Allocators'!$B$15:$W$358, MATCH('O5 Details by Class &amp; Accounts'!BK$18, 'E2 Allocators'!$B$15:$W$15, 0),FALSE)*$E163), 0, VLOOKUP(VLOOKUP($A163, 'E4 TB Allocation Details'!$A$18:$L$214, MATCH("Misc ID", 'E4 TB Allocation Details'!$A$18:$L$18, 0),FALSE), 'E2 Allocators'!$B$15:$W$358, MATCH('O5 Details by Class &amp; Accounts'!BK$18, 'E2 Allocators'!$B$15:$W$15, 0),FALSE)*$E163)</f>
        <v>0</v>
      </c>
      <c r="BL163" s="1322">
        <f>IF(ISERROR(VLOOKUP(VLOOKUP($A163, 'E4 TB Allocation Details'!$A$18:$L$214, MATCH("Misc ID", 'E4 TB Allocation Details'!$A$18:$L$18, 0),FALSE), 'E2 Allocators'!$B$15:$W$358, MATCH('O5 Details by Class &amp; Accounts'!BL$18, 'E2 Allocators'!$B$15:$W$15, 0),FALSE)*$E163), 0, VLOOKUP(VLOOKUP($A163, 'E4 TB Allocation Details'!$A$18:$L$214, MATCH("Misc ID", 'E4 TB Allocation Details'!$A$18:$L$18, 0),FALSE), 'E2 Allocators'!$B$15:$W$358, MATCH('O5 Details by Class &amp; Accounts'!BL$18, 'E2 Allocators'!$B$15:$W$15, 0),FALSE)*$E163)</f>
        <v>0</v>
      </c>
      <c r="BM163" s="1322">
        <f>IF(ISERROR(VLOOKUP(VLOOKUP($A163, 'E4 TB Allocation Details'!$A$18:$L$214, MATCH("Misc ID", 'E4 TB Allocation Details'!$A$18:$L$18, 0),FALSE), 'E2 Allocators'!$B$15:$W$358, MATCH('O5 Details by Class &amp; Accounts'!BM$18, 'E2 Allocators'!$B$15:$W$15, 0),FALSE)*$E163), 0, VLOOKUP(VLOOKUP($A163, 'E4 TB Allocation Details'!$A$18:$L$214, MATCH("Misc ID", 'E4 TB Allocation Details'!$A$18:$L$18, 0),FALSE), 'E2 Allocators'!$B$15:$W$358, MATCH('O5 Details by Class &amp; Accounts'!BM$18, 'E2 Allocators'!$B$15:$W$15, 0),FALSE)*$E163)</f>
        <v>0</v>
      </c>
      <c r="BN163" s="1322">
        <f>IF(ISERROR(VLOOKUP(VLOOKUP($A163, 'E4 TB Allocation Details'!$A$18:$L$214, MATCH("Misc ID", 'E4 TB Allocation Details'!$A$18:$L$18, 0),FALSE), 'E2 Allocators'!$B$15:$W$358, MATCH('O5 Details by Class &amp; Accounts'!BN$18, 'E2 Allocators'!$B$15:$W$15, 0),FALSE)*$E163), 0, VLOOKUP(VLOOKUP($A163, 'E4 TB Allocation Details'!$A$18:$L$214, MATCH("Misc ID", 'E4 TB Allocation Details'!$A$18:$L$18, 0),FALSE), 'E2 Allocators'!$B$15:$W$358, MATCH('O5 Details by Class &amp; Accounts'!BN$18, 'E2 Allocators'!$B$15:$W$15, 0),FALSE)*$E163)</f>
        <v>0</v>
      </c>
      <c r="BO163" s="1322">
        <f>IF(ISERROR(VLOOKUP(VLOOKUP($A163, 'E4 TB Allocation Details'!$A$18:$L$214, MATCH("Misc ID", 'E4 TB Allocation Details'!$A$18:$L$18, 0),FALSE), 'E2 Allocators'!$B$15:$W$358, MATCH('O5 Details by Class &amp; Accounts'!BO$18, 'E2 Allocators'!$B$15:$W$15, 0),FALSE)*$E163), 0, VLOOKUP(VLOOKUP($A163, 'E4 TB Allocation Details'!$A$18:$L$214, MATCH("Misc ID", 'E4 TB Allocation Details'!$A$18:$L$18, 0),FALSE), 'E2 Allocators'!$B$15:$W$358, MATCH('O5 Details by Class &amp; Accounts'!BO$18, 'E2 Allocators'!$B$15:$W$15, 0),FALSE)*$E163)</f>
        <v>0</v>
      </c>
      <c r="BP163" s="1322">
        <f>IF(ISERROR(VLOOKUP(VLOOKUP($A163, 'E4 TB Allocation Details'!$A$18:$L$214, MATCH("Misc ID", 'E4 TB Allocation Details'!$A$18:$L$18, 0),FALSE), 'E2 Allocators'!$B$15:$W$358, MATCH('O5 Details by Class &amp; Accounts'!BP$18, 'E2 Allocators'!$B$15:$W$15, 0),FALSE)*$E163), 0, VLOOKUP(VLOOKUP($A163, 'E4 TB Allocation Details'!$A$18:$L$214, MATCH("Misc ID", 'E4 TB Allocation Details'!$A$18:$L$18, 0),FALSE), 'E2 Allocators'!$B$15:$W$358, MATCH('O5 Details by Class &amp; Accounts'!BP$18, 'E2 Allocators'!$B$15:$W$15, 0),FALSE)*$E163)</f>
        <v>0</v>
      </c>
      <c r="BQ163" s="1322">
        <f>IF(ISERROR(VLOOKUP(VLOOKUP($A163, 'E4 TB Allocation Details'!$A$18:$L$214, MATCH("Misc ID", 'E4 TB Allocation Details'!$A$18:$L$18, 0),FALSE), 'E2 Allocators'!$B$15:$W$358, MATCH('O5 Details by Class &amp; Accounts'!BQ$18, 'E2 Allocators'!$B$15:$W$15, 0),FALSE)*$E163), 0, VLOOKUP(VLOOKUP($A163, 'E4 TB Allocation Details'!$A$18:$L$214, MATCH("Misc ID", 'E4 TB Allocation Details'!$A$18:$L$18, 0),FALSE), 'E2 Allocators'!$B$15:$W$358, MATCH('O5 Details by Class &amp; Accounts'!BQ$18, 'E2 Allocators'!$B$15:$W$15, 0),FALSE)*$E163)</f>
        <v>0</v>
      </c>
      <c r="BR163" s="1322">
        <f>IF(ISERROR(VLOOKUP(VLOOKUP($A163, 'E4 TB Allocation Details'!$A$18:$L$214, MATCH("Misc ID", 'E4 TB Allocation Details'!$A$18:$L$18, 0),FALSE), 'E2 Allocators'!$B$15:$W$358, MATCH('O5 Details by Class &amp; Accounts'!BR$18, 'E2 Allocators'!$B$15:$W$15, 0),FALSE)*$E163), 0, VLOOKUP(VLOOKUP($A163, 'E4 TB Allocation Details'!$A$18:$L$214, MATCH("Misc ID", 'E4 TB Allocation Details'!$A$18:$L$18, 0),FALSE), 'E2 Allocators'!$B$15:$W$358, MATCH('O5 Details by Class &amp; Accounts'!BR$18, 'E2 Allocators'!$B$15:$W$15, 0),FALSE)*$E163)</f>
        <v>0</v>
      </c>
      <c r="BS163" s="1322">
        <f t="shared" si="41"/>
        <v>0</v>
      </c>
      <c r="BT163" s="1322">
        <f>IF(ISERROR(VLOOKUP(VLOOKUP($A163, 'E4 TB Allocation Details'!$A$18:$L$214, MATCH("A &amp; G ID", 'E4 TB Allocation Details'!$A$18:$L$18, 0),FALSE), 'E2 Allocators'!$B$15:$W$358, MATCH('O5 Details by Class &amp; Accounts'!BT$18, 'E2 Allocators'!$B$15:$W$15, 0),FALSE)*$E163), 0, VLOOKUP(VLOOKUP($A163, 'E4 TB Allocation Details'!$A$18:$L$214, MATCH("A &amp; G ID", 'E4 TB Allocation Details'!$A$18:$L$18, 0),FALSE), 'E2 Allocators'!$B$15:$W$358, MATCH('O5 Details by Class &amp; Accounts'!BT$18, 'E2 Allocators'!$B$15:$W$15, 0),FALSE)*$E163)</f>
        <v>0</v>
      </c>
      <c r="BU163" s="1322">
        <f>IF(ISERROR(VLOOKUP(VLOOKUP($A163, 'E4 TB Allocation Details'!$A$18:$L$214, MATCH("A &amp; G ID", 'E4 TB Allocation Details'!$A$18:$L$18, 0),FALSE), 'E2 Allocators'!$B$15:$W$358, MATCH('O5 Details by Class &amp; Accounts'!BU$18, 'E2 Allocators'!$B$15:$W$15, 0),FALSE)*$E163), 0, VLOOKUP(VLOOKUP($A163, 'E4 TB Allocation Details'!$A$18:$L$214, MATCH("A &amp; G ID", 'E4 TB Allocation Details'!$A$18:$L$18, 0),FALSE), 'E2 Allocators'!$B$15:$W$358, MATCH('O5 Details by Class &amp; Accounts'!BU$18, 'E2 Allocators'!$B$15:$W$15, 0),FALSE)*$E163)</f>
        <v>0</v>
      </c>
      <c r="BV163" s="1322">
        <f>IF(ISERROR(VLOOKUP(VLOOKUP($A163, 'E4 TB Allocation Details'!$A$18:$L$214, MATCH("A &amp; G ID", 'E4 TB Allocation Details'!$A$18:$L$18, 0),FALSE), 'E2 Allocators'!$B$15:$W$358, MATCH('O5 Details by Class &amp; Accounts'!BV$18, 'E2 Allocators'!$B$15:$W$15, 0),FALSE)*$E163), 0, VLOOKUP(VLOOKUP($A163, 'E4 TB Allocation Details'!$A$18:$L$214, MATCH("A &amp; G ID", 'E4 TB Allocation Details'!$A$18:$L$18, 0),FALSE), 'E2 Allocators'!$B$15:$W$358, MATCH('O5 Details by Class &amp; Accounts'!BV$18, 'E2 Allocators'!$B$15:$W$15, 0),FALSE)*$E163)</f>
        <v>0</v>
      </c>
      <c r="BW163" s="1322">
        <f>IF(ISERROR(VLOOKUP(VLOOKUP($A163, 'E4 TB Allocation Details'!$A$18:$L$214, MATCH("A &amp; G ID", 'E4 TB Allocation Details'!$A$18:$L$18, 0),FALSE), 'E2 Allocators'!$B$15:$W$358, MATCH('O5 Details by Class &amp; Accounts'!BW$18, 'E2 Allocators'!$B$15:$W$15, 0),FALSE)*$E163), 0, VLOOKUP(VLOOKUP($A163, 'E4 TB Allocation Details'!$A$18:$L$214, MATCH("A &amp; G ID", 'E4 TB Allocation Details'!$A$18:$L$18, 0),FALSE), 'E2 Allocators'!$B$15:$W$358, MATCH('O5 Details by Class &amp; Accounts'!BW$18, 'E2 Allocators'!$B$15:$W$15, 0),FALSE)*$E163)</f>
        <v>0</v>
      </c>
      <c r="BX163" s="1322">
        <f>IF(ISERROR(VLOOKUP(VLOOKUP($A163, 'E4 TB Allocation Details'!$A$18:$L$214, MATCH("A &amp; G ID", 'E4 TB Allocation Details'!$A$18:$L$18, 0),FALSE), 'E2 Allocators'!$B$15:$W$358, MATCH('O5 Details by Class &amp; Accounts'!BX$18, 'E2 Allocators'!$B$15:$W$15, 0),FALSE)*$E163), 0, VLOOKUP(VLOOKUP($A163, 'E4 TB Allocation Details'!$A$18:$L$214, MATCH("A &amp; G ID", 'E4 TB Allocation Details'!$A$18:$L$18, 0),FALSE), 'E2 Allocators'!$B$15:$W$358, MATCH('O5 Details by Class &amp; Accounts'!BX$18, 'E2 Allocators'!$B$15:$W$15, 0),FALSE)*$E163)</f>
        <v>0</v>
      </c>
      <c r="BY163" s="1322">
        <f>IF(ISERROR(VLOOKUP(VLOOKUP($A163, 'E4 TB Allocation Details'!$A$18:$L$214, MATCH("A &amp; G ID", 'E4 TB Allocation Details'!$A$18:$L$18, 0),FALSE), 'E2 Allocators'!$B$15:$W$358, MATCH('O5 Details by Class &amp; Accounts'!BY$18, 'E2 Allocators'!$B$15:$W$15, 0),FALSE)*$E163), 0, VLOOKUP(VLOOKUP($A163, 'E4 TB Allocation Details'!$A$18:$L$214, MATCH("A &amp; G ID", 'E4 TB Allocation Details'!$A$18:$L$18, 0),FALSE), 'E2 Allocators'!$B$15:$W$358, MATCH('O5 Details by Class &amp; Accounts'!BY$18, 'E2 Allocators'!$B$15:$W$15, 0),FALSE)*$E163)</f>
        <v>0</v>
      </c>
      <c r="BZ163" s="1322">
        <f>IF(ISERROR(VLOOKUP(VLOOKUP($A163, 'E4 TB Allocation Details'!$A$18:$L$214, MATCH("A &amp; G ID", 'E4 TB Allocation Details'!$A$18:$L$18, 0),FALSE), 'E2 Allocators'!$B$15:$W$358, MATCH('O5 Details by Class &amp; Accounts'!BZ$18, 'E2 Allocators'!$B$15:$W$15, 0),FALSE)*$E163), 0, VLOOKUP(VLOOKUP($A163, 'E4 TB Allocation Details'!$A$18:$L$214, MATCH("A &amp; G ID", 'E4 TB Allocation Details'!$A$18:$L$18, 0),FALSE), 'E2 Allocators'!$B$15:$W$358, MATCH('O5 Details by Class &amp; Accounts'!BZ$18, 'E2 Allocators'!$B$15:$W$15, 0),FALSE)*$E163)</f>
        <v>0</v>
      </c>
      <c r="CA163" s="1322">
        <f>IF(ISERROR(VLOOKUP(VLOOKUP($A163, 'E4 TB Allocation Details'!$A$18:$L$214, MATCH("A &amp; G ID", 'E4 TB Allocation Details'!$A$18:$L$18, 0),FALSE), 'E2 Allocators'!$B$15:$W$358, MATCH('O5 Details by Class &amp; Accounts'!CA$18, 'E2 Allocators'!$B$15:$W$15, 0),FALSE)*$E163), 0, VLOOKUP(VLOOKUP($A163, 'E4 TB Allocation Details'!$A$18:$L$214, MATCH("A &amp; G ID", 'E4 TB Allocation Details'!$A$18:$L$18, 0),FALSE), 'E2 Allocators'!$B$15:$W$358, MATCH('O5 Details by Class &amp; Accounts'!CA$18, 'E2 Allocators'!$B$15:$W$15, 0),FALSE)*$E163)</f>
        <v>0</v>
      </c>
      <c r="CB163" s="1322">
        <f>IF(ISERROR(VLOOKUP(VLOOKUP($A163, 'E4 TB Allocation Details'!$A$18:$L$214, MATCH("A &amp; G ID", 'E4 TB Allocation Details'!$A$18:$L$18, 0),FALSE), 'E2 Allocators'!$B$15:$W$358, MATCH('O5 Details by Class &amp; Accounts'!CB$18, 'E2 Allocators'!$B$15:$W$15, 0),FALSE)*$E163), 0, VLOOKUP(VLOOKUP($A163, 'E4 TB Allocation Details'!$A$18:$L$214, MATCH("A &amp; G ID", 'E4 TB Allocation Details'!$A$18:$L$18, 0),FALSE), 'E2 Allocators'!$B$15:$W$358, MATCH('O5 Details by Class &amp; Accounts'!CB$18, 'E2 Allocators'!$B$15:$W$15, 0),FALSE)*$E163)</f>
        <v>0</v>
      </c>
      <c r="CC163" s="1322">
        <f>IF(ISERROR(VLOOKUP(VLOOKUP($A163, 'E4 TB Allocation Details'!$A$18:$L$214, MATCH("A &amp; G ID", 'E4 TB Allocation Details'!$A$18:$L$18, 0),FALSE), 'E2 Allocators'!$B$15:$W$358, MATCH('O5 Details by Class &amp; Accounts'!CC$18, 'E2 Allocators'!$B$15:$W$15, 0),FALSE)*$E163), 0, VLOOKUP(VLOOKUP($A163, 'E4 TB Allocation Details'!$A$18:$L$214, MATCH("A &amp; G ID", 'E4 TB Allocation Details'!$A$18:$L$18, 0),FALSE), 'E2 Allocators'!$B$15:$W$358, MATCH('O5 Details by Class &amp; Accounts'!CC$18, 'E2 Allocators'!$B$15:$W$15, 0),FALSE)*$E163)</f>
        <v>0</v>
      </c>
      <c r="CD163" s="1322">
        <f>IF(ISERROR(VLOOKUP(VLOOKUP($A163, 'E4 TB Allocation Details'!$A$18:$L$214, MATCH("A &amp; G ID", 'E4 TB Allocation Details'!$A$18:$L$18, 0),FALSE), 'E2 Allocators'!$B$15:$W$358, MATCH('O5 Details by Class &amp; Accounts'!CD$18, 'E2 Allocators'!$B$15:$W$15, 0),FALSE)*$E163), 0, VLOOKUP(VLOOKUP($A163, 'E4 TB Allocation Details'!$A$18:$L$214, MATCH("A &amp; G ID", 'E4 TB Allocation Details'!$A$18:$L$18, 0),FALSE), 'E2 Allocators'!$B$15:$W$358, MATCH('O5 Details by Class &amp; Accounts'!CD$18, 'E2 Allocators'!$B$15:$W$15, 0),FALSE)*$E163)</f>
        <v>0</v>
      </c>
      <c r="CE163" s="1322">
        <f>IF(ISERROR(VLOOKUP(VLOOKUP($A163, 'E4 TB Allocation Details'!$A$18:$L$214, MATCH("A &amp; G ID", 'E4 TB Allocation Details'!$A$18:$L$18, 0),FALSE), 'E2 Allocators'!$B$15:$W$358, MATCH('O5 Details by Class &amp; Accounts'!CE$18, 'E2 Allocators'!$B$15:$W$15, 0),FALSE)*$E163), 0, VLOOKUP(VLOOKUP($A163, 'E4 TB Allocation Details'!$A$18:$L$214, MATCH("A &amp; G ID", 'E4 TB Allocation Details'!$A$18:$L$18, 0),FALSE), 'E2 Allocators'!$B$15:$W$358, MATCH('O5 Details by Class &amp; Accounts'!CE$18, 'E2 Allocators'!$B$15:$W$15, 0),FALSE)*$E163)</f>
        <v>0</v>
      </c>
      <c r="CF163" s="1322">
        <f>IF(ISERROR(VLOOKUP(VLOOKUP($A163, 'E4 TB Allocation Details'!$A$18:$L$214, MATCH("A &amp; G ID", 'E4 TB Allocation Details'!$A$18:$L$18, 0),FALSE), 'E2 Allocators'!$B$15:$W$358, MATCH('O5 Details by Class &amp; Accounts'!CF$18, 'E2 Allocators'!$B$15:$W$15, 0),FALSE)*$E163), 0, VLOOKUP(VLOOKUP($A163, 'E4 TB Allocation Details'!$A$18:$L$214, MATCH("A &amp; G ID", 'E4 TB Allocation Details'!$A$18:$L$18, 0),FALSE), 'E2 Allocators'!$B$15:$W$358, MATCH('O5 Details by Class &amp; Accounts'!CF$18, 'E2 Allocators'!$B$15:$W$15, 0),FALSE)*$E163)</f>
        <v>0</v>
      </c>
      <c r="CG163" s="1322">
        <f>IF(ISERROR(VLOOKUP(VLOOKUP($A163, 'E4 TB Allocation Details'!$A$18:$L$214, MATCH("A &amp; G ID", 'E4 TB Allocation Details'!$A$18:$L$18, 0),FALSE), 'E2 Allocators'!$B$15:$W$358, MATCH('O5 Details by Class &amp; Accounts'!CG$18, 'E2 Allocators'!$B$15:$W$15, 0),FALSE)*$E163), 0, VLOOKUP(VLOOKUP($A163, 'E4 TB Allocation Details'!$A$18:$L$214, MATCH("A &amp; G ID", 'E4 TB Allocation Details'!$A$18:$L$18, 0),FALSE), 'E2 Allocators'!$B$15:$W$358, MATCH('O5 Details by Class &amp; Accounts'!CG$18, 'E2 Allocators'!$B$15:$W$15, 0),FALSE)*$E163)</f>
        <v>0</v>
      </c>
      <c r="CH163" s="1322">
        <f>IF(ISERROR(VLOOKUP(VLOOKUP($A163, 'E4 TB Allocation Details'!$A$18:$L$214, MATCH("A &amp; G ID", 'E4 TB Allocation Details'!$A$18:$L$18, 0),FALSE), 'E2 Allocators'!$B$15:$W$358, MATCH('O5 Details by Class &amp; Accounts'!CH$18, 'E2 Allocators'!$B$15:$W$15, 0),FALSE)*$E163), 0, VLOOKUP(VLOOKUP($A163, 'E4 TB Allocation Details'!$A$18:$L$214, MATCH("A &amp; G ID", 'E4 TB Allocation Details'!$A$18:$L$18, 0),FALSE), 'E2 Allocators'!$B$15:$W$358, MATCH('O5 Details by Class &amp; Accounts'!CH$18, 'E2 Allocators'!$B$15:$W$15, 0),FALSE)*$E163)</f>
        <v>0</v>
      </c>
      <c r="CI163" s="1322">
        <f>IF(ISERROR(VLOOKUP(VLOOKUP($A163, 'E4 TB Allocation Details'!$A$18:$L$214, MATCH("A &amp; G ID", 'E4 TB Allocation Details'!$A$18:$L$18, 0),FALSE), 'E2 Allocators'!$B$15:$W$358, MATCH('O5 Details by Class &amp; Accounts'!CI$18, 'E2 Allocators'!$B$15:$W$15, 0),FALSE)*$E163), 0, VLOOKUP(VLOOKUP($A163, 'E4 TB Allocation Details'!$A$18:$L$214, MATCH("A &amp; G ID", 'E4 TB Allocation Details'!$A$18:$L$18, 0),FALSE), 'E2 Allocators'!$B$15:$W$358, MATCH('O5 Details by Class &amp; Accounts'!CI$18, 'E2 Allocators'!$B$15:$W$15, 0),FALSE)*$E163)</f>
        <v>0</v>
      </c>
      <c r="CJ163" s="1322">
        <f>IF(ISERROR(VLOOKUP(VLOOKUP($A163, 'E4 TB Allocation Details'!$A$18:$L$214, MATCH("A &amp; G ID", 'E4 TB Allocation Details'!$A$18:$L$18, 0),FALSE), 'E2 Allocators'!$B$15:$W$358, MATCH('O5 Details by Class &amp; Accounts'!CJ$18, 'E2 Allocators'!$B$15:$W$15, 0),FALSE)*$E163), 0, VLOOKUP(VLOOKUP($A163, 'E4 TB Allocation Details'!$A$18:$L$214, MATCH("A &amp; G ID", 'E4 TB Allocation Details'!$A$18:$L$18, 0),FALSE), 'E2 Allocators'!$B$15:$W$358, MATCH('O5 Details by Class &amp; Accounts'!CJ$18, 'E2 Allocators'!$B$15:$W$15, 0),FALSE)*$E163)</f>
        <v>0</v>
      </c>
      <c r="CK163" s="1322">
        <f>IF(ISERROR(VLOOKUP(VLOOKUP($A163, 'E4 TB Allocation Details'!$A$18:$L$214, MATCH("A &amp; G ID", 'E4 TB Allocation Details'!$A$18:$L$18, 0),FALSE), 'E2 Allocators'!$B$15:$W$358, MATCH('O5 Details by Class &amp; Accounts'!CK$18, 'E2 Allocators'!$B$15:$W$15, 0),FALSE)*$E163), 0, VLOOKUP(VLOOKUP($A163, 'E4 TB Allocation Details'!$A$18:$L$214, MATCH("A &amp; G ID", 'E4 TB Allocation Details'!$A$18:$L$18, 0),FALSE), 'E2 Allocators'!$B$15:$W$358, MATCH('O5 Details by Class &amp; Accounts'!CK$18, 'E2 Allocators'!$B$15:$W$15, 0),FALSE)*$E163)</f>
        <v>0</v>
      </c>
      <c r="CL163" s="1322">
        <f>IF(ISERROR(VLOOKUP(VLOOKUP($A163, 'E4 TB Allocation Details'!$A$18:$L$214, MATCH("A &amp; G ID", 'E4 TB Allocation Details'!$A$18:$L$18, 0),FALSE), 'E2 Allocators'!$B$15:$W$358, MATCH('O5 Details by Class &amp; Accounts'!CL$18, 'E2 Allocators'!$B$15:$W$15, 0),FALSE)*$E163), 0, VLOOKUP(VLOOKUP($A163, 'E4 TB Allocation Details'!$A$18:$L$214, MATCH("A &amp; G ID", 'E4 TB Allocation Details'!$A$18:$L$18, 0),FALSE), 'E2 Allocators'!$B$15:$W$358, MATCH('O5 Details by Class &amp; Accounts'!CL$18, 'E2 Allocators'!$B$15:$W$15, 0),FALSE)*$E163)</f>
        <v>0</v>
      </c>
      <c r="CM163" s="1322">
        <f>IF(ISERROR(VLOOKUP(VLOOKUP($A163, 'E4 TB Allocation Details'!$A$18:$L$214, MATCH("A &amp; G ID", 'E4 TB Allocation Details'!$A$18:$L$18, 0),FALSE), 'E2 Allocators'!$B$15:$W$358, MATCH('O5 Details by Class &amp; Accounts'!CM$18, 'E2 Allocators'!$B$15:$W$15, 0),FALSE)*$E163), 0, VLOOKUP(VLOOKUP($A163, 'E4 TB Allocation Details'!$A$18:$L$214, MATCH("A &amp; G ID", 'E4 TB Allocation Details'!$A$18:$L$18, 0),FALSE), 'E2 Allocators'!$B$15:$W$358, MATCH('O5 Details by Class &amp; Accounts'!CM$18, 'E2 Allocators'!$B$15:$W$15, 0),FALSE)*$E163)</f>
        <v>0</v>
      </c>
      <c r="CN163" s="1322">
        <f t="shared" si="42"/>
        <v>0</v>
      </c>
      <c r="CO163" s="1651">
        <f t="shared" si="43"/>
        <v>0</v>
      </c>
      <c r="CQ163" s="1899">
        <v>1855</v>
      </c>
    </row>
    <row r="164" spans="1:95" s="64" customFormat="1" ht="12.75" x14ac:dyDescent="0.2">
      <c r="A164" s="1090">
        <v>5160</v>
      </c>
      <c r="B164" s="1089" t="s">
        <v>14</v>
      </c>
      <c r="C164" s="1648">
        <f>IF(ISERROR(VLOOKUP($A164,'I3 TB Data'!$A$19:$H$483,MATCH('O5 Details by Class &amp; Accounts'!$C$18, 'I3 TB Data'!$A$19:$H$19,0),0)), 0, VLOOKUP($A164,'I3 TB Data'!$A$19:$H$483,MATCH('O5 Details by Class &amp; Accounts'!$C$18,'I3 TB Data'!$A$19:$H$19,0),0))</f>
        <v>33026.277426663321</v>
      </c>
      <c r="D164" s="1649"/>
      <c r="E164" s="1648">
        <f t="shared" si="44"/>
        <v>33026.277426663321</v>
      </c>
      <c r="F164" s="1650">
        <f>IF(ISERROR(VLOOKUP($A164, 'E1 Categorization'!A33:E124, MATCH("Customer Component", 'E1 Categorization'!$A$33:$E$33,0), 0)), 0, IF(VLOOKUP($A164, 'E1 Categorization'!A33:E124, MATCH("Customer Component", 'E1 Categorization'!$A$33:$E$33,0), 0)=0, 'O5 Details by Class &amp; Accounts'!$E164, IF(AND(VLOOKUP($A164, 'E1 Categorization'!A33:E124, MATCH("Customer Component", 'E1 Categorization'!$A$33:$E$33,0), 0) &gt;0, VLOOKUP($A164, 'E1 Categorization'!A33:E124, MATCH("Customer Component", 'E1 Categorization'!$A$33:$E$33,0), 0)&lt;1), 'O5 Details by Class &amp; Accounts'!$E164*(1-VLOOKUP($A164, 'E1 Categorization'!A33:E124, MATCH("Customer Component", 'E1 Categorization'!$A$33:$E$33,0), 0)), 0)))</f>
        <v>13210.510970665329</v>
      </c>
      <c r="G164" s="1650">
        <f>IF(ISERROR(VLOOKUP($A164, 'E1 Categorization'!A33:E124, MATCH("Customer Component", 'E1 Categorization'!$A$33:$E$33,0), 0)),0, IF(VLOOKUP($A164, 'E1 Categorization'!A33:E124, MATCH("Customer Component", 'E1 Categorization'!$A$33:$E$33,0), 0)=0, 0, IF(AND(VLOOKUP($A164, 'E1 Categorization'!A33:E124, MATCH("Customer Component", 'E1 Categorization'!$A$33:$E$33,0), 0) &gt;0, VLOOKUP($A164, 'E1 Categorization'!A33:E124, MATCH("Customer Component", 'E1 Categorization'!$A$33:$E$33,0), 0)&lt;1), 'O5 Details by Class &amp; Accounts'!$E164*(VLOOKUP($A164, 'E1 Categorization'!A33:E124, MATCH("Customer Component", 'E1 Categorization'!$A$33:$E$33,0), 0)), 'O5 Details by Class &amp; Accounts'!$E164)))</f>
        <v>19815.766455997993</v>
      </c>
      <c r="H164" s="1322">
        <f t="shared" si="38"/>
        <v>33026.277426663321</v>
      </c>
      <c r="I164" s="1322">
        <f>IF(ISERROR(VLOOKUP(VLOOKUP($A164, 'E4 TB Allocation Details'!$A$18:$L$214, MATCH("Demand ID", 'E4 TB Allocation Details'!$A$18:$L$18, 0),FALSE), 'E2 Allocators'!$B$15:$W$358, MATCH('O5 Details by Class &amp; Accounts'!I$18, 'E2 Allocators'!$B$15:$W$15, 0),FALSE)*$F164), 0, VLOOKUP(VLOOKUP($A164, 'E4 TB Allocation Details'!$A$18:$L$214, MATCH("Demand ID", 'E4 TB Allocation Details'!$A$18:$L$18, 0),FALSE), 'E2 Allocators'!$B$15:$W$358, MATCH('O5 Details by Class &amp; Accounts'!I$18, 'E2 Allocators'!$B$15:$W$15, 0),FALSE)*$F164)</f>
        <v>4068.9515827689734</v>
      </c>
      <c r="J164" s="1322">
        <f>IF(ISERROR(VLOOKUP(VLOOKUP($A164, 'E4 TB Allocation Details'!$A$18:$L$214, MATCH("Demand ID", 'E4 TB Allocation Details'!$A$18:$L$18, 0),FALSE), 'E2 Allocators'!$B$15:$W$358, MATCH('O5 Details by Class &amp; Accounts'!J$18, 'E2 Allocators'!$B$15:$W$15, 0),FALSE)*$F164), 0, VLOOKUP(VLOOKUP($A164, 'E4 TB Allocation Details'!$A$18:$L$214, MATCH("Demand ID", 'E4 TB Allocation Details'!$A$18:$L$18, 0),FALSE), 'E2 Allocators'!$B$15:$W$358, MATCH('O5 Details by Class &amp; Accounts'!J$18, 'E2 Allocators'!$B$15:$W$15, 0),FALSE)*$F164)</f>
        <v>4649.6842058389138</v>
      </c>
      <c r="K164" s="1322">
        <f>IF(ISERROR(VLOOKUP(VLOOKUP($A164, 'E4 TB Allocation Details'!$A$18:$L$214, MATCH("Demand ID", 'E4 TB Allocation Details'!$A$18:$L$18, 0),FALSE), 'E2 Allocators'!$B$15:$W$358, MATCH('O5 Details by Class &amp; Accounts'!K$18, 'E2 Allocators'!$B$15:$W$15, 0),FALSE)*$F164), 0, VLOOKUP(VLOOKUP($A164, 'E4 TB Allocation Details'!$A$18:$L$214, MATCH("Demand ID", 'E4 TB Allocation Details'!$A$18:$L$18, 0),FALSE), 'E2 Allocators'!$B$15:$W$358, MATCH('O5 Details by Class &amp; Accounts'!K$18, 'E2 Allocators'!$B$15:$W$15, 0),FALSE)*$F164)</f>
        <v>4428.8321940209535</v>
      </c>
      <c r="L164" s="1322">
        <f>IF(ISERROR(VLOOKUP(VLOOKUP($A164, 'E4 TB Allocation Details'!$A$18:$L$214, MATCH("Demand ID", 'E4 TB Allocation Details'!$A$18:$L$18, 0),FALSE), 'E2 Allocators'!$B$15:$W$358, MATCH('O5 Details by Class &amp; Accounts'!L$18, 'E2 Allocators'!$B$15:$W$15, 0),FALSE)*$F164), 0, VLOOKUP(VLOOKUP($A164, 'E4 TB Allocation Details'!$A$18:$L$214, MATCH("Demand ID", 'E4 TB Allocation Details'!$A$18:$L$18, 0),FALSE), 'E2 Allocators'!$B$15:$W$358, MATCH('O5 Details by Class &amp; Accounts'!L$18, 'E2 Allocators'!$B$15:$W$15, 0),FALSE)*$F164)</f>
        <v>0</v>
      </c>
      <c r="M164" s="1322">
        <f>IF(ISERROR(VLOOKUP(VLOOKUP($A164, 'E4 TB Allocation Details'!$A$18:$L$214, MATCH("Demand ID", 'E4 TB Allocation Details'!$A$18:$L$18, 0),FALSE), 'E2 Allocators'!$B$15:$W$358, MATCH('O5 Details by Class &amp; Accounts'!M$18, 'E2 Allocators'!$B$15:$W$15, 0),FALSE)*$F164), 0, VLOOKUP(VLOOKUP($A164, 'E4 TB Allocation Details'!$A$18:$L$214, MATCH("Demand ID", 'E4 TB Allocation Details'!$A$18:$L$18, 0),FALSE), 'E2 Allocators'!$B$15:$W$358, MATCH('O5 Details by Class &amp; Accounts'!M$18, 'E2 Allocators'!$B$15:$W$15, 0),FALSE)*$F164)</f>
        <v>0</v>
      </c>
      <c r="N164" s="1322">
        <f>IF(ISERROR(VLOOKUP(VLOOKUP($A164, 'E4 TB Allocation Details'!$A$18:$L$214, MATCH("Demand ID", 'E4 TB Allocation Details'!$A$18:$L$18, 0),FALSE), 'E2 Allocators'!$B$15:$W$358, MATCH('O5 Details by Class &amp; Accounts'!N$18, 'E2 Allocators'!$B$15:$W$15, 0),FALSE)*$F164), 0, VLOOKUP(VLOOKUP($A164, 'E4 TB Allocation Details'!$A$18:$L$214, MATCH("Demand ID", 'E4 TB Allocation Details'!$A$18:$L$18, 0),FALSE), 'E2 Allocators'!$B$15:$W$358, MATCH('O5 Details by Class &amp; Accounts'!N$18, 'E2 Allocators'!$B$15:$W$15, 0),FALSE)*$F164)</f>
        <v>0</v>
      </c>
      <c r="O164" s="1322">
        <f>IF(ISERROR(VLOOKUP(VLOOKUP($A164, 'E4 TB Allocation Details'!$A$18:$L$214, MATCH("Demand ID", 'E4 TB Allocation Details'!$A$18:$L$18, 0),FALSE), 'E2 Allocators'!$B$15:$W$358, MATCH('O5 Details by Class &amp; Accounts'!O$18, 'E2 Allocators'!$B$15:$W$15, 0),FALSE)*$F164), 0, VLOOKUP(VLOOKUP($A164, 'E4 TB Allocation Details'!$A$18:$L$214, MATCH("Demand ID", 'E4 TB Allocation Details'!$A$18:$L$18, 0),FALSE), 'E2 Allocators'!$B$15:$W$358, MATCH('O5 Details by Class &amp; Accounts'!O$18, 'E2 Allocators'!$B$15:$W$15, 0),FALSE)*$F164)</f>
        <v>55.920597621131591</v>
      </c>
      <c r="P164" s="1322">
        <f>IF(ISERROR(VLOOKUP(VLOOKUP($A164, 'E4 TB Allocation Details'!$A$18:$L$214, MATCH("Demand ID", 'E4 TB Allocation Details'!$A$18:$L$18, 0),FALSE), 'E2 Allocators'!$B$15:$W$358, MATCH('O5 Details by Class &amp; Accounts'!P$18, 'E2 Allocators'!$B$15:$W$15, 0),FALSE)*$F164), 0, VLOOKUP(VLOOKUP($A164, 'E4 TB Allocation Details'!$A$18:$L$214, MATCH("Demand ID", 'E4 TB Allocation Details'!$A$18:$L$18, 0),FALSE), 'E2 Allocators'!$B$15:$W$358, MATCH('O5 Details by Class &amp; Accounts'!P$18, 'E2 Allocators'!$B$15:$W$15, 0),FALSE)*$F164)</f>
        <v>0</v>
      </c>
      <c r="Q164" s="1322">
        <f>IF(ISERROR(VLOOKUP(VLOOKUP($A164, 'E4 TB Allocation Details'!$A$18:$L$214, MATCH("Demand ID", 'E4 TB Allocation Details'!$A$18:$L$18, 0),FALSE), 'E2 Allocators'!$B$15:$W$358, MATCH('O5 Details by Class &amp; Accounts'!Q$18, 'E2 Allocators'!$B$15:$W$15, 0),FALSE)*$F164), 0, VLOOKUP(VLOOKUP($A164, 'E4 TB Allocation Details'!$A$18:$L$214, MATCH("Demand ID", 'E4 TB Allocation Details'!$A$18:$L$18, 0),FALSE), 'E2 Allocators'!$B$15:$W$358, MATCH('O5 Details by Class &amp; Accounts'!Q$18, 'E2 Allocators'!$B$15:$W$15, 0),FALSE)*$F164)</f>
        <v>7.1223904153566986</v>
      </c>
      <c r="R164" s="1322">
        <f>IF(ISERROR(VLOOKUP(VLOOKUP($A164, 'E4 TB Allocation Details'!$A$18:$L$214, MATCH("Demand ID", 'E4 TB Allocation Details'!$A$18:$L$18, 0),FALSE), 'E2 Allocators'!$B$15:$W$358, MATCH('O5 Details by Class &amp; Accounts'!R$18, 'E2 Allocators'!$B$15:$W$15, 0),FALSE)*$F164), 0, VLOOKUP(VLOOKUP($A164, 'E4 TB Allocation Details'!$A$18:$L$214, MATCH("Demand ID", 'E4 TB Allocation Details'!$A$18:$L$18, 0),FALSE), 'E2 Allocators'!$B$15:$W$358, MATCH('O5 Details by Class &amp; Accounts'!R$18, 'E2 Allocators'!$B$15:$W$15, 0),FALSE)*$F164)</f>
        <v>0</v>
      </c>
      <c r="S164" s="1322">
        <f>IF(ISERROR(VLOOKUP(VLOOKUP($A164, 'E4 TB Allocation Details'!$A$18:$L$214, MATCH("Demand ID", 'E4 TB Allocation Details'!$A$18:$L$18, 0),FALSE), 'E2 Allocators'!$B$15:$W$358, MATCH('O5 Details by Class &amp; Accounts'!S$18, 'E2 Allocators'!$B$15:$W$15, 0),FALSE)*$F164), 0, VLOOKUP(VLOOKUP($A164, 'E4 TB Allocation Details'!$A$18:$L$214, MATCH("Demand ID", 'E4 TB Allocation Details'!$A$18:$L$18, 0),FALSE), 'E2 Allocators'!$B$15:$W$358, MATCH('O5 Details by Class &amp; Accounts'!S$18, 'E2 Allocators'!$B$15:$W$15, 0),FALSE)*$F164)</f>
        <v>0</v>
      </c>
      <c r="T164" s="1322">
        <f>IF(ISERROR(VLOOKUP(VLOOKUP($A164, 'E4 TB Allocation Details'!$A$18:$L$214, MATCH("Demand ID", 'E4 TB Allocation Details'!$A$18:$L$18, 0),FALSE), 'E2 Allocators'!$B$15:$W$358, MATCH('O5 Details by Class &amp; Accounts'!T$18, 'E2 Allocators'!$B$15:$W$15, 0),FALSE)*$F164), 0, VLOOKUP(VLOOKUP($A164, 'E4 TB Allocation Details'!$A$18:$L$214, MATCH("Demand ID", 'E4 TB Allocation Details'!$A$18:$L$18, 0),FALSE), 'E2 Allocators'!$B$15:$W$358, MATCH('O5 Details by Class &amp; Accounts'!T$18, 'E2 Allocators'!$B$15:$W$15, 0),FALSE)*$F164)</f>
        <v>0</v>
      </c>
      <c r="U164" s="1322">
        <f>IF(ISERROR(VLOOKUP(VLOOKUP($A164, 'E4 TB Allocation Details'!$A$18:$L$214, MATCH("Demand ID", 'E4 TB Allocation Details'!$A$18:$L$18, 0),FALSE), 'E2 Allocators'!$B$15:$W$358, MATCH('O5 Details by Class &amp; Accounts'!U$18, 'E2 Allocators'!$B$15:$W$15, 0),FALSE)*$F164), 0, VLOOKUP(VLOOKUP($A164, 'E4 TB Allocation Details'!$A$18:$L$214, MATCH("Demand ID", 'E4 TB Allocation Details'!$A$18:$L$18, 0),FALSE), 'E2 Allocators'!$B$15:$W$358, MATCH('O5 Details by Class &amp; Accounts'!U$18, 'E2 Allocators'!$B$15:$W$15, 0),FALSE)*$F164)</f>
        <v>0</v>
      </c>
      <c r="V164" s="1322">
        <f>IF(ISERROR(VLOOKUP(VLOOKUP($A164, 'E4 TB Allocation Details'!$A$18:$L$214, MATCH("Demand ID", 'E4 TB Allocation Details'!$A$18:$L$18, 0),FALSE), 'E2 Allocators'!$B$15:$W$358, MATCH('O5 Details by Class &amp; Accounts'!V$18, 'E2 Allocators'!$B$15:$W$15, 0),FALSE)*$F164), 0, VLOOKUP(VLOOKUP($A164, 'E4 TB Allocation Details'!$A$18:$L$214, MATCH("Demand ID", 'E4 TB Allocation Details'!$A$18:$L$18, 0),FALSE), 'E2 Allocators'!$B$15:$W$358, MATCH('O5 Details by Class &amp; Accounts'!V$18, 'E2 Allocators'!$B$15:$W$15, 0),FALSE)*$F164)</f>
        <v>0</v>
      </c>
      <c r="W164" s="1322">
        <f>IF(ISERROR(VLOOKUP(VLOOKUP($A164, 'E4 TB Allocation Details'!$A$18:$L$214, MATCH("Demand ID", 'E4 TB Allocation Details'!$A$18:$L$18, 0),FALSE), 'E2 Allocators'!$B$15:$W$358, MATCH('O5 Details by Class &amp; Accounts'!W$18, 'E2 Allocators'!$B$15:$W$15, 0),FALSE)*$F164), 0, VLOOKUP(VLOOKUP($A164, 'E4 TB Allocation Details'!$A$18:$L$214, MATCH("Demand ID", 'E4 TB Allocation Details'!$A$18:$L$18, 0),FALSE), 'E2 Allocators'!$B$15:$W$358, MATCH('O5 Details by Class &amp; Accounts'!W$18, 'E2 Allocators'!$B$15:$W$15, 0),FALSE)*$F164)</f>
        <v>0</v>
      </c>
      <c r="X164" s="1322">
        <f>IF(ISERROR(VLOOKUP(VLOOKUP($A164, 'E4 TB Allocation Details'!$A$18:$L$214, MATCH("Demand ID", 'E4 TB Allocation Details'!$A$18:$L$18, 0),FALSE), 'E2 Allocators'!$B$15:$W$358, MATCH('O5 Details by Class &amp; Accounts'!X$18, 'E2 Allocators'!$B$15:$W$15, 0),FALSE)*$F164), 0, VLOOKUP(VLOOKUP($A164, 'E4 TB Allocation Details'!$A$18:$L$214, MATCH("Demand ID", 'E4 TB Allocation Details'!$A$18:$L$18, 0),FALSE), 'E2 Allocators'!$B$15:$W$358, MATCH('O5 Details by Class &amp; Accounts'!X$18, 'E2 Allocators'!$B$15:$W$15, 0),FALSE)*$F164)</f>
        <v>0</v>
      </c>
      <c r="Y164" s="1322">
        <f>IF(ISERROR(VLOOKUP(VLOOKUP($A164, 'E4 TB Allocation Details'!$A$18:$L$214, MATCH("Demand ID", 'E4 TB Allocation Details'!$A$18:$L$18, 0),FALSE), 'E2 Allocators'!$B$15:$W$358, MATCH('O5 Details by Class &amp; Accounts'!Y$18, 'E2 Allocators'!$B$15:$W$15, 0),FALSE)*$F164), 0, VLOOKUP(VLOOKUP($A164, 'E4 TB Allocation Details'!$A$18:$L$214, MATCH("Demand ID", 'E4 TB Allocation Details'!$A$18:$L$18, 0),FALSE), 'E2 Allocators'!$B$15:$W$358, MATCH('O5 Details by Class &amp; Accounts'!Y$18, 'E2 Allocators'!$B$15:$W$15, 0),FALSE)*$F164)</f>
        <v>0</v>
      </c>
      <c r="Z164" s="1322">
        <f>IF(ISERROR(VLOOKUP(VLOOKUP($A164, 'E4 TB Allocation Details'!$A$18:$L$214, MATCH("Demand ID", 'E4 TB Allocation Details'!$A$18:$L$18, 0),FALSE), 'E2 Allocators'!$B$15:$W$358, MATCH('O5 Details by Class &amp; Accounts'!Z$18, 'E2 Allocators'!$B$15:$W$15, 0),FALSE)*$F164), 0, VLOOKUP(VLOOKUP($A164, 'E4 TB Allocation Details'!$A$18:$L$214, MATCH("Demand ID", 'E4 TB Allocation Details'!$A$18:$L$18, 0),FALSE), 'E2 Allocators'!$B$15:$W$358, MATCH('O5 Details by Class &amp; Accounts'!Z$18, 'E2 Allocators'!$B$15:$W$15, 0),FALSE)*$F164)</f>
        <v>0</v>
      </c>
      <c r="AA164" s="1322">
        <f>IF(ISERROR(VLOOKUP(VLOOKUP($A164, 'E4 TB Allocation Details'!$A$18:$L$214, MATCH("Demand ID", 'E4 TB Allocation Details'!$A$18:$L$18, 0),FALSE), 'E2 Allocators'!$B$15:$W$358, MATCH('O5 Details by Class &amp; Accounts'!AA$18, 'E2 Allocators'!$B$15:$W$15, 0),FALSE)*$F164), 0, VLOOKUP(VLOOKUP($A164, 'E4 TB Allocation Details'!$A$18:$L$214, MATCH("Demand ID", 'E4 TB Allocation Details'!$A$18:$L$18, 0),FALSE), 'E2 Allocators'!$B$15:$W$358, MATCH('O5 Details by Class &amp; Accounts'!AA$18, 'E2 Allocators'!$B$15:$W$15, 0),FALSE)*$F164)</f>
        <v>0</v>
      </c>
      <c r="AB164" s="1322">
        <f>IF(ISERROR(VLOOKUP(VLOOKUP($A164, 'E4 TB Allocation Details'!$A$18:$L$214, MATCH("Demand ID", 'E4 TB Allocation Details'!$A$18:$L$18, 0),FALSE), 'E2 Allocators'!$B$15:$W$358, MATCH('O5 Details by Class &amp; Accounts'!AB$18, 'E2 Allocators'!$B$15:$W$15, 0),FALSE)*$F164), 0, VLOOKUP(VLOOKUP($A164, 'E4 TB Allocation Details'!$A$18:$L$214, MATCH("Demand ID", 'E4 TB Allocation Details'!$A$18:$L$18, 0),FALSE), 'E2 Allocators'!$B$15:$W$358, MATCH('O5 Details by Class &amp; Accounts'!AB$18, 'E2 Allocators'!$B$15:$W$15, 0),FALSE)*$F164)</f>
        <v>0</v>
      </c>
      <c r="AC164" s="1322">
        <f t="shared" si="39"/>
        <v>13210.510970665331</v>
      </c>
      <c r="AD164" s="1322">
        <f>IF(ISERROR(VLOOKUP(VLOOKUP($A164, 'E4 TB Allocation Details'!$A$18:$L$214, MATCH("Customer ID", 'E4 TB Allocation Details'!$A$18:$L$18, 0),FALSE), 'E2 Allocators'!$B$15:$W$358, MATCH('O5 Details by Class &amp; Accounts'!AD$18, 'E2 Allocators'!$B$15:$W$15, 0),FALSE)*$G164), 0, VLOOKUP(VLOOKUP($A164, 'E4 TB Allocation Details'!$A$18:$L$214, MATCH("Customer ID", 'E4 TB Allocation Details'!$A$18:$L$18, 0),FALSE), 'E2 Allocators'!$B$15:$W$358, MATCH('O5 Details by Class &amp; Accounts'!AD$18, 'E2 Allocators'!$B$15:$W$15, 0),FALSE)*$G164)</f>
        <v>16544.879812250394</v>
      </c>
      <c r="AE164" s="1322">
        <f>IF(ISERROR(VLOOKUP(VLOOKUP($A164, 'E4 TB Allocation Details'!$A$18:$L$214, MATCH("Customer ID", 'E4 TB Allocation Details'!$A$18:$L$18, 0),FALSE), 'E2 Allocators'!$B$15:$W$358, MATCH('O5 Details by Class &amp; Accounts'!AE$18, 'E2 Allocators'!$B$15:$W$15, 0),FALSE)*$G164), 0, VLOOKUP(VLOOKUP($A164, 'E4 TB Allocation Details'!$A$18:$L$214, MATCH("Customer ID", 'E4 TB Allocation Details'!$A$18:$L$18, 0),FALSE), 'E2 Allocators'!$B$15:$W$358, MATCH('O5 Details by Class &amp; Accounts'!AE$18, 'E2 Allocators'!$B$15:$W$15, 0),FALSE)*$G164)</f>
        <v>2722.8523894083146</v>
      </c>
      <c r="AF164" s="1322">
        <f>IF(ISERROR(VLOOKUP(VLOOKUP($A164, 'E4 TB Allocation Details'!$A$18:$L$214, MATCH("Customer ID", 'E4 TB Allocation Details'!$A$18:$L$18, 0),FALSE), 'E2 Allocators'!$B$15:$W$358, MATCH('O5 Details by Class &amp; Accounts'!AF$18, 'E2 Allocators'!$B$15:$W$15, 0),FALSE)*$G164), 0, VLOOKUP(VLOOKUP($A164, 'E4 TB Allocation Details'!$A$18:$L$214, MATCH("Customer ID", 'E4 TB Allocation Details'!$A$18:$L$18, 0),FALSE), 'E2 Allocators'!$B$15:$W$358, MATCH('O5 Details by Class &amp; Accounts'!AF$18, 'E2 Allocators'!$B$15:$W$15, 0),FALSE)*$G164)</f>
        <v>265.85863081676217</v>
      </c>
      <c r="AG164" s="1322">
        <f>IF(ISERROR(VLOOKUP(VLOOKUP($A164, 'E4 TB Allocation Details'!$A$18:$L$214, MATCH("Customer ID", 'E4 TB Allocation Details'!$A$18:$L$18, 0),FALSE), 'E2 Allocators'!$B$15:$W$358, MATCH('O5 Details by Class &amp; Accounts'!AG$18, 'E2 Allocators'!$B$15:$W$15, 0),FALSE)*$G164), 0, VLOOKUP(VLOOKUP($A164, 'E4 TB Allocation Details'!$A$18:$L$214, MATCH("Customer ID", 'E4 TB Allocation Details'!$A$18:$L$18, 0),FALSE), 'E2 Allocators'!$B$15:$W$358, MATCH('O5 Details by Class &amp; Accounts'!AG$18, 'E2 Allocators'!$B$15:$W$15, 0),FALSE)*$G164)</f>
        <v>0</v>
      </c>
      <c r="AH164" s="1322">
        <f>IF(ISERROR(VLOOKUP(VLOOKUP($A164, 'E4 TB Allocation Details'!$A$18:$L$214, MATCH("Customer ID", 'E4 TB Allocation Details'!$A$18:$L$18, 0),FALSE), 'E2 Allocators'!$B$15:$W$358, MATCH('O5 Details by Class &amp; Accounts'!AH$18, 'E2 Allocators'!$B$15:$W$15, 0),FALSE)*$G164), 0, VLOOKUP(VLOOKUP($A164, 'E4 TB Allocation Details'!$A$18:$L$214, MATCH("Customer ID", 'E4 TB Allocation Details'!$A$18:$L$18, 0),FALSE), 'E2 Allocators'!$B$15:$W$358, MATCH('O5 Details by Class &amp; Accounts'!AH$18, 'E2 Allocators'!$B$15:$W$15, 0),FALSE)*$G164)</f>
        <v>0</v>
      </c>
      <c r="AI164" s="1322">
        <f>IF(ISERROR(VLOOKUP(VLOOKUP($A164, 'E4 TB Allocation Details'!$A$18:$L$214, MATCH("Customer ID", 'E4 TB Allocation Details'!$A$18:$L$18, 0),FALSE), 'E2 Allocators'!$B$15:$W$358, MATCH('O5 Details by Class &amp; Accounts'!AI$18, 'E2 Allocators'!$B$15:$W$15, 0),FALSE)*$G164), 0, VLOOKUP(VLOOKUP($A164, 'E4 TB Allocation Details'!$A$18:$L$214, MATCH("Customer ID", 'E4 TB Allocation Details'!$A$18:$L$18, 0),FALSE), 'E2 Allocators'!$B$15:$W$358, MATCH('O5 Details by Class &amp; Accounts'!AI$18, 'E2 Allocators'!$B$15:$W$15, 0),FALSE)*$G164)</f>
        <v>2.0294551970745203</v>
      </c>
      <c r="AJ164" s="1322">
        <f>IF(ISERROR(VLOOKUP(VLOOKUP($A164, 'E4 TB Allocation Details'!$A$18:$L$214, MATCH("Customer ID", 'E4 TB Allocation Details'!$A$18:$L$18, 0),FALSE), 'E2 Allocators'!$B$15:$W$358, MATCH('O5 Details by Class &amp; Accounts'!AJ$18, 'E2 Allocators'!$B$15:$W$15, 0),FALSE)*$G164), 0, VLOOKUP(VLOOKUP($A164, 'E4 TB Allocation Details'!$A$18:$L$214, MATCH("Customer ID", 'E4 TB Allocation Details'!$A$18:$L$18, 0),FALSE), 'E2 Allocators'!$B$15:$W$358, MATCH('O5 Details by Class &amp; Accounts'!AJ$18, 'E2 Allocators'!$B$15:$W$15, 0),FALSE)*$G164)</f>
        <v>227.38033320151416</v>
      </c>
      <c r="AK164" s="1322">
        <f>IF(ISERROR(VLOOKUP(VLOOKUP($A164, 'E4 TB Allocation Details'!$A$18:$L$214, MATCH("Customer ID", 'E4 TB Allocation Details'!$A$18:$L$18, 0),FALSE), 'E2 Allocators'!$B$15:$W$358, MATCH('O5 Details by Class &amp; Accounts'!AK$18, 'E2 Allocators'!$B$15:$W$15, 0),FALSE)*$G164), 0, VLOOKUP(VLOOKUP($A164, 'E4 TB Allocation Details'!$A$18:$L$214, MATCH("Customer ID", 'E4 TB Allocation Details'!$A$18:$L$18, 0),FALSE), 'E2 Allocators'!$B$15:$W$358, MATCH('O5 Details by Class &amp; Accounts'!AK$18, 'E2 Allocators'!$B$15:$W$15, 0),FALSE)*$G164)</f>
        <v>0</v>
      </c>
      <c r="AL164" s="1322">
        <f>IF(ISERROR(VLOOKUP(VLOOKUP($A164, 'E4 TB Allocation Details'!$A$18:$L$214, MATCH("Customer ID", 'E4 TB Allocation Details'!$A$18:$L$18, 0),FALSE), 'E2 Allocators'!$B$15:$W$358, MATCH('O5 Details by Class &amp; Accounts'!AL$18, 'E2 Allocators'!$B$15:$W$15, 0),FALSE)*$G164), 0, VLOOKUP(VLOOKUP($A164, 'E4 TB Allocation Details'!$A$18:$L$214, MATCH("Customer ID", 'E4 TB Allocation Details'!$A$18:$L$18, 0),FALSE), 'E2 Allocators'!$B$15:$W$358, MATCH('O5 Details by Class &amp; Accounts'!AL$18, 'E2 Allocators'!$B$15:$W$15, 0),FALSE)*$G164)</f>
        <v>52.765835123937528</v>
      </c>
      <c r="AM164" s="1322">
        <f>IF(ISERROR(VLOOKUP(VLOOKUP($A164, 'E4 TB Allocation Details'!$A$18:$L$214, MATCH("Customer ID", 'E4 TB Allocation Details'!$A$18:$L$18, 0),FALSE), 'E2 Allocators'!$B$15:$W$358, MATCH('O5 Details by Class &amp; Accounts'!AM$18, 'E2 Allocators'!$B$15:$W$15, 0),FALSE)*$G164), 0, VLOOKUP(VLOOKUP($A164, 'E4 TB Allocation Details'!$A$18:$L$214, MATCH("Customer ID", 'E4 TB Allocation Details'!$A$18:$L$18, 0),FALSE), 'E2 Allocators'!$B$15:$W$358, MATCH('O5 Details by Class &amp; Accounts'!AM$18, 'E2 Allocators'!$B$15:$W$15, 0),FALSE)*$G164)</f>
        <v>0</v>
      </c>
      <c r="AN164" s="1322">
        <f>IF(ISERROR(VLOOKUP(VLOOKUP($A164, 'E4 TB Allocation Details'!$A$18:$L$214, MATCH("Customer ID", 'E4 TB Allocation Details'!$A$18:$L$18, 0),FALSE), 'E2 Allocators'!$B$15:$W$358, MATCH('O5 Details by Class &amp; Accounts'!AN$18, 'E2 Allocators'!$B$15:$W$15, 0),FALSE)*$G164), 0, VLOOKUP(VLOOKUP($A164, 'E4 TB Allocation Details'!$A$18:$L$214, MATCH("Customer ID", 'E4 TB Allocation Details'!$A$18:$L$18, 0),FALSE), 'E2 Allocators'!$B$15:$W$358, MATCH('O5 Details by Class &amp; Accounts'!AN$18, 'E2 Allocators'!$B$15:$W$15, 0),FALSE)*$G164)</f>
        <v>0</v>
      </c>
      <c r="AO164" s="1322">
        <f>IF(ISERROR(VLOOKUP(VLOOKUP($A164, 'E4 TB Allocation Details'!$A$18:$L$214, MATCH("Customer ID", 'E4 TB Allocation Details'!$A$18:$L$18, 0),FALSE), 'E2 Allocators'!$B$15:$W$358, MATCH('O5 Details by Class &amp; Accounts'!AO$18, 'E2 Allocators'!$B$15:$W$15, 0),FALSE)*$G164), 0, VLOOKUP(VLOOKUP($A164, 'E4 TB Allocation Details'!$A$18:$L$214, MATCH("Customer ID", 'E4 TB Allocation Details'!$A$18:$L$18, 0),FALSE), 'E2 Allocators'!$B$15:$W$358, MATCH('O5 Details by Class &amp; Accounts'!AO$18, 'E2 Allocators'!$B$15:$W$15, 0),FALSE)*$G164)</f>
        <v>0</v>
      </c>
      <c r="AP164" s="1322">
        <f>IF(ISERROR(VLOOKUP(VLOOKUP($A164, 'E4 TB Allocation Details'!$A$18:$L$214, MATCH("Customer ID", 'E4 TB Allocation Details'!$A$18:$L$18, 0),FALSE), 'E2 Allocators'!$B$15:$W$358, MATCH('O5 Details by Class &amp; Accounts'!AP$18, 'E2 Allocators'!$B$15:$W$15, 0),FALSE)*$G164), 0, VLOOKUP(VLOOKUP($A164, 'E4 TB Allocation Details'!$A$18:$L$214, MATCH("Customer ID", 'E4 TB Allocation Details'!$A$18:$L$18, 0),FALSE), 'E2 Allocators'!$B$15:$W$358, MATCH('O5 Details by Class &amp; Accounts'!AP$18, 'E2 Allocators'!$B$15:$W$15, 0),FALSE)*$G164)</f>
        <v>0</v>
      </c>
      <c r="AQ164" s="1322">
        <f>IF(ISERROR(VLOOKUP(VLOOKUP($A164, 'E4 TB Allocation Details'!$A$18:$L$214, MATCH("Customer ID", 'E4 TB Allocation Details'!$A$18:$L$18, 0),FALSE), 'E2 Allocators'!$B$15:$W$358, MATCH('O5 Details by Class &amp; Accounts'!AQ$18, 'E2 Allocators'!$B$15:$W$15, 0),FALSE)*$G164), 0, VLOOKUP(VLOOKUP($A164, 'E4 TB Allocation Details'!$A$18:$L$214, MATCH("Customer ID", 'E4 TB Allocation Details'!$A$18:$L$18, 0),FALSE), 'E2 Allocators'!$B$15:$W$358, MATCH('O5 Details by Class &amp; Accounts'!AQ$18, 'E2 Allocators'!$B$15:$W$15, 0),FALSE)*$G164)</f>
        <v>0</v>
      </c>
      <c r="AR164" s="1322">
        <f>IF(ISERROR(VLOOKUP(VLOOKUP($A164, 'E4 TB Allocation Details'!$A$18:$L$214, MATCH("Customer ID", 'E4 TB Allocation Details'!$A$18:$L$18, 0),FALSE), 'E2 Allocators'!$B$15:$W$358, MATCH('O5 Details by Class &amp; Accounts'!AR$18, 'E2 Allocators'!$B$15:$W$15, 0),FALSE)*$G164), 0, VLOOKUP(VLOOKUP($A164, 'E4 TB Allocation Details'!$A$18:$L$214, MATCH("Customer ID", 'E4 TB Allocation Details'!$A$18:$L$18, 0),FALSE), 'E2 Allocators'!$B$15:$W$358, MATCH('O5 Details by Class &amp; Accounts'!AR$18, 'E2 Allocators'!$B$15:$W$15, 0),FALSE)*$G164)</f>
        <v>0</v>
      </c>
      <c r="AS164" s="1322">
        <f>IF(ISERROR(VLOOKUP(VLOOKUP($A164, 'E4 TB Allocation Details'!$A$18:$L$214, MATCH("Customer ID", 'E4 TB Allocation Details'!$A$18:$L$18, 0),FALSE), 'E2 Allocators'!$B$15:$W$358, MATCH('O5 Details by Class &amp; Accounts'!AS$18, 'E2 Allocators'!$B$15:$W$15, 0),FALSE)*$G164), 0, VLOOKUP(VLOOKUP($A164, 'E4 TB Allocation Details'!$A$18:$L$214, MATCH("Customer ID", 'E4 TB Allocation Details'!$A$18:$L$18, 0),FALSE), 'E2 Allocators'!$B$15:$W$358, MATCH('O5 Details by Class &amp; Accounts'!AS$18, 'E2 Allocators'!$B$15:$W$15, 0),FALSE)*$G164)</f>
        <v>0</v>
      </c>
      <c r="AT164" s="1322">
        <f>IF(ISERROR(VLOOKUP(VLOOKUP($A164, 'E4 TB Allocation Details'!$A$18:$L$214, MATCH("Customer ID", 'E4 TB Allocation Details'!$A$18:$L$18, 0),FALSE), 'E2 Allocators'!$B$15:$W$358, MATCH('O5 Details by Class &amp; Accounts'!AT$18, 'E2 Allocators'!$B$15:$W$15, 0),FALSE)*$G164), 0, VLOOKUP(VLOOKUP($A164, 'E4 TB Allocation Details'!$A$18:$L$214, MATCH("Customer ID", 'E4 TB Allocation Details'!$A$18:$L$18, 0),FALSE), 'E2 Allocators'!$B$15:$W$358, MATCH('O5 Details by Class &amp; Accounts'!AT$18, 'E2 Allocators'!$B$15:$W$15, 0),FALSE)*$G164)</f>
        <v>0</v>
      </c>
      <c r="AU164" s="1322">
        <f>IF(ISERROR(VLOOKUP(VLOOKUP($A164, 'E4 TB Allocation Details'!$A$18:$L$214, MATCH("Customer ID", 'E4 TB Allocation Details'!$A$18:$L$18, 0),FALSE), 'E2 Allocators'!$B$15:$W$358, MATCH('O5 Details by Class &amp; Accounts'!AU$18, 'E2 Allocators'!$B$15:$W$15, 0),FALSE)*$G164), 0, VLOOKUP(VLOOKUP($A164, 'E4 TB Allocation Details'!$A$18:$L$214, MATCH("Customer ID", 'E4 TB Allocation Details'!$A$18:$L$18, 0),FALSE), 'E2 Allocators'!$B$15:$W$358, MATCH('O5 Details by Class &amp; Accounts'!AU$18, 'E2 Allocators'!$B$15:$W$15, 0),FALSE)*$G164)</f>
        <v>0</v>
      </c>
      <c r="AV164" s="1322">
        <f>IF(ISERROR(VLOOKUP(VLOOKUP($A164, 'E4 TB Allocation Details'!$A$18:$L$214, MATCH("Customer ID", 'E4 TB Allocation Details'!$A$18:$L$18, 0),FALSE), 'E2 Allocators'!$B$15:$W$358, MATCH('O5 Details by Class &amp; Accounts'!AV$18, 'E2 Allocators'!$B$15:$W$15, 0),FALSE)*$G164), 0, VLOOKUP(VLOOKUP($A164, 'E4 TB Allocation Details'!$A$18:$L$214, MATCH("Customer ID", 'E4 TB Allocation Details'!$A$18:$L$18, 0),FALSE), 'E2 Allocators'!$B$15:$W$358, MATCH('O5 Details by Class &amp; Accounts'!AV$18, 'E2 Allocators'!$B$15:$W$15, 0),FALSE)*$G164)</f>
        <v>0</v>
      </c>
      <c r="AW164" s="1322">
        <f>IF(ISERROR(VLOOKUP(VLOOKUP($A164, 'E4 TB Allocation Details'!$A$18:$L$214, MATCH("Customer ID", 'E4 TB Allocation Details'!$A$18:$L$18, 0),FALSE), 'E2 Allocators'!$B$15:$W$358, MATCH('O5 Details by Class &amp; Accounts'!AW$18, 'E2 Allocators'!$B$15:$W$15, 0),FALSE)*$G164), 0, VLOOKUP(VLOOKUP($A164, 'E4 TB Allocation Details'!$A$18:$L$214, MATCH("Customer ID", 'E4 TB Allocation Details'!$A$18:$L$18, 0),FALSE), 'E2 Allocators'!$B$15:$W$358, MATCH('O5 Details by Class &amp; Accounts'!AW$18, 'E2 Allocators'!$B$15:$W$15, 0),FALSE)*$G164)</f>
        <v>0</v>
      </c>
      <c r="AX164" s="1322">
        <f t="shared" si="40"/>
        <v>19815.766455997997</v>
      </c>
      <c r="AY164" s="1322">
        <f>IF(ISERROR(VLOOKUP(VLOOKUP($A164, 'E4 TB Allocation Details'!$A$18:$L$214, MATCH("Misc ID", 'E4 TB Allocation Details'!$A$18:$L$18, 0),FALSE), 'E2 Allocators'!$B$15:$W$358, MATCH('O5 Details by Class &amp; Accounts'!AY$18, 'E2 Allocators'!$B$15:$W$15, 0),FALSE)*$E164), 0, VLOOKUP(VLOOKUP($A164, 'E4 TB Allocation Details'!$A$18:$L$214, MATCH("Misc ID", 'E4 TB Allocation Details'!$A$18:$L$18, 0),FALSE), 'E2 Allocators'!$B$15:$W$358, MATCH('O5 Details by Class &amp; Accounts'!AY$18, 'E2 Allocators'!$B$15:$W$15, 0),FALSE)*$E164)</f>
        <v>0</v>
      </c>
      <c r="AZ164" s="1322">
        <f>IF(ISERROR(VLOOKUP(VLOOKUP($A164, 'E4 TB Allocation Details'!$A$18:$L$214, MATCH("Misc ID", 'E4 TB Allocation Details'!$A$18:$L$18, 0),FALSE), 'E2 Allocators'!$B$15:$W$358, MATCH('O5 Details by Class &amp; Accounts'!AZ$18, 'E2 Allocators'!$B$15:$W$15, 0),FALSE)*$E164), 0, VLOOKUP(VLOOKUP($A164, 'E4 TB Allocation Details'!$A$18:$L$214, MATCH("Misc ID", 'E4 TB Allocation Details'!$A$18:$L$18, 0),FALSE), 'E2 Allocators'!$B$15:$W$358, MATCH('O5 Details by Class &amp; Accounts'!AZ$18, 'E2 Allocators'!$B$15:$W$15, 0),FALSE)*$E164)</f>
        <v>0</v>
      </c>
      <c r="BA164" s="1322">
        <f>IF(ISERROR(VLOOKUP(VLOOKUP($A164, 'E4 TB Allocation Details'!$A$18:$L$214, MATCH("Misc ID", 'E4 TB Allocation Details'!$A$18:$L$18, 0),FALSE), 'E2 Allocators'!$B$15:$W$358, MATCH('O5 Details by Class &amp; Accounts'!BA$18, 'E2 Allocators'!$B$15:$W$15, 0),FALSE)*$E164), 0, VLOOKUP(VLOOKUP($A164, 'E4 TB Allocation Details'!$A$18:$L$214, MATCH("Misc ID", 'E4 TB Allocation Details'!$A$18:$L$18, 0),FALSE), 'E2 Allocators'!$B$15:$W$358, MATCH('O5 Details by Class &amp; Accounts'!BA$18, 'E2 Allocators'!$B$15:$W$15, 0),FALSE)*$E164)</f>
        <v>0</v>
      </c>
      <c r="BB164" s="1322">
        <f>IF(ISERROR(VLOOKUP(VLOOKUP($A164, 'E4 TB Allocation Details'!$A$18:$L$214, MATCH("Misc ID", 'E4 TB Allocation Details'!$A$18:$L$18, 0),FALSE), 'E2 Allocators'!$B$15:$W$358, MATCH('O5 Details by Class &amp; Accounts'!BB$18, 'E2 Allocators'!$B$15:$W$15, 0),FALSE)*$E164), 0, VLOOKUP(VLOOKUP($A164, 'E4 TB Allocation Details'!$A$18:$L$214, MATCH("Misc ID", 'E4 TB Allocation Details'!$A$18:$L$18, 0),FALSE), 'E2 Allocators'!$B$15:$W$358, MATCH('O5 Details by Class &amp; Accounts'!BB$18, 'E2 Allocators'!$B$15:$W$15, 0),FALSE)*$E164)</f>
        <v>0</v>
      </c>
      <c r="BC164" s="1322">
        <f>IF(ISERROR(VLOOKUP(VLOOKUP($A164, 'E4 TB Allocation Details'!$A$18:$L$214, MATCH("Misc ID", 'E4 TB Allocation Details'!$A$18:$L$18, 0),FALSE), 'E2 Allocators'!$B$15:$W$358, MATCH('O5 Details by Class &amp; Accounts'!BC$18, 'E2 Allocators'!$B$15:$W$15, 0),FALSE)*$E164), 0, VLOOKUP(VLOOKUP($A164, 'E4 TB Allocation Details'!$A$18:$L$214, MATCH("Misc ID", 'E4 TB Allocation Details'!$A$18:$L$18, 0),FALSE), 'E2 Allocators'!$B$15:$W$358, MATCH('O5 Details by Class &amp; Accounts'!BC$18, 'E2 Allocators'!$B$15:$W$15, 0),FALSE)*$E164)</f>
        <v>0</v>
      </c>
      <c r="BD164" s="1322">
        <f>IF(ISERROR(VLOOKUP(VLOOKUP($A164, 'E4 TB Allocation Details'!$A$18:$L$214, MATCH("Misc ID", 'E4 TB Allocation Details'!$A$18:$L$18, 0),FALSE), 'E2 Allocators'!$B$15:$W$358, MATCH('O5 Details by Class &amp; Accounts'!BD$18, 'E2 Allocators'!$B$15:$W$15, 0),FALSE)*$E164), 0, VLOOKUP(VLOOKUP($A164, 'E4 TB Allocation Details'!$A$18:$L$214, MATCH("Misc ID", 'E4 TB Allocation Details'!$A$18:$L$18, 0),FALSE), 'E2 Allocators'!$B$15:$W$358, MATCH('O5 Details by Class &amp; Accounts'!BD$18, 'E2 Allocators'!$B$15:$W$15, 0),FALSE)*$E164)</f>
        <v>0</v>
      </c>
      <c r="BE164" s="1322">
        <f>IF(ISERROR(VLOOKUP(VLOOKUP($A164, 'E4 TB Allocation Details'!$A$18:$L$214, MATCH("Misc ID", 'E4 TB Allocation Details'!$A$18:$L$18, 0),FALSE), 'E2 Allocators'!$B$15:$W$358, MATCH('O5 Details by Class &amp; Accounts'!BE$18, 'E2 Allocators'!$B$15:$W$15, 0),FALSE)*$E164), 0, VLOOKUP(VLOOKUP($A164, 'E4 TB Allocation Details'!$A$18:$L$214, MATCH("Misc ID", 'E4 TB Allocation Details'!$A$18:$L$18, 0),FALSE), 'E2 Allocators'!$B$15:$W$358, MATCH('O5 Details by Class &amp; Accounts'!BE$18, 'E2 Allocators'!$B$15:$W$15, 0),FALSE)*$E164)</f>
        <v>0</v>
      </c>
      <c r="BF164" s="1322">
        <f>IF(ISERROR(VLOOKUP(VLOOKUP($A164, 'E4 TB Allocation Details'!$A$18:$L$214, MATCH("Misc ID", 'E4 TB Allocation Details'!$A$18:$L$18, 0),FALSE), 'E2 Allocators'!$B$15:$W$358, MATCH('O5 Details by Class &amp; Accounts'!BF$18, 'E2 Allocators'!$B$15:$W$15, 0),FALSE)*$E164), 0, VLOOKUP(VLOOKUP($A164, 'E4 TB Allocation Details'!$A$18:$L$214, MATCH("Misc ID", 'E4 TB Allocation Details'!$A$18:$L$18, 0),FALSE), 'E2 Allocators'!$B$15:$W$358, MATCH('O5 Details by Class &amp; Accounts'!BF$18, 'E2 Allocators'!$B$15:$W$15, 0),FALSE)*$E164)</f>
        <v>0</v>
      </c>
      <c r="BG164" s="1322">
        <f>IF(ISERROR(VLOOKUP(VLOOKUP($A164, 'E4 TB Allocation Details'!$A$18:$L$214, MATCH("Misc ID", 'E4 TB Allocation Details'!$A$18:$L$18, 0),FALSE), 'E2 Allocators'!$B$15:$W$358, MATCH('O5 Details by Class &amp; Accounts'!BG$18, 'E2 Allocators'!$B$15:$W$15, 0),FALSE)*$E164), 0, VLOOKUP(VLOOKUP($A164, 'E4 TB Allocation Details'!$A$18:$L$214, MATCH("Misc ID", 'E4 TB Allocation Details'!$A$18:$L$18, 0),FALSE), 'E2 Allocators'!$B$15:$W$358, MATCH('O5 Details by Class &amp; Accounts'!BG$18, 'E2 Allocators'!$B$15:$W$15, 0),FALSE)*$E164)</f>
        <v>0</v>
      </c>
      <c r="BH164" s="1322">
        <f>IF(ISERROR(VLOOKUP(VLOOKUP($A164, 'E4 TB Allocation Details'!$A$18:$L$214, MATCH("Misc ID", 'E4 TB Allocation Details'!$A$18:$L$18, 0),FALSE), 'E2 Allocators'!$B$15:$W$358, MATCH('O5 Details by Class &amp; Accounts'!BH$18, 'E2 Allocators'!$B$15:$W$15, 0),FALSE)*$E164), 0, VLOOKUP(VLOOKUP($A164, 'E4 TB Allocation Details'!$A$18:$L$214, MATCH("Misc ID", 'E4 TB Allocation Details'!$A$18:$L$18, 0),FALSE), 'E2 Allocators'!$B$15:$W$358, MATCH('O5 Details by Class &amp; Accounts'!BH$18, 'E2 Allocators'!$B$15:$W$15, 0),FALSE)*$E164)</f>
        <v>0</v>
      </c>
      <c r="BI164" s="1322">
        <f>IF(ISERROR(VLOOKUP(VLOOKUP($A164, 'E4 TB Allocation Details'!$A$18:$L$214, MATCH("Misc ID", 'E4 TB Allocation Details'!$A$18:$L$18, 0),FALSE), 'E2 Allocators'!$B$15:$W$358, MATCH('O5 Details by Class &amp; Accounts'!BI$18, 'E2 Allocators'!$B$15:$W$15, 0),FALSE)*$E164), 0, VLOOKUP(VLOOKUP($A164, 'E4 TB Allocation Details'!$A$18:$L$214, MATCH("Misc ID", 'E4 TB Allocation Details'!$A$18:$L$18, 0),FALSE), 'E2 Allocators'!$B$15:$W$358, MATCH('O5 Details by Class &amp; Accounts'!BI$18, 'E2 Allocators'!$B$15:$W$15, 0),FALSE)*$E164)</f>
        <v>0</v>
      </c>
      <c r="BJ164" s="1322">
        <f>IF(ISERROR(VLOOKUP(VLOOKUP($A164, 'E4 TB Allocation Details'!$A$18:$L$214, MATCH("Misc ID", 'E4 TB Allocation Details'!$A$18:$L$18, 0),FALSE), 'E2 Allocators'!$B$15:$W$358, MATCH('O5 Details by Class &amp; Accounts'!BJ$18, 'E2 Allocators'!$B$15:$W$15, 0),FALSE)*$E164), 0, VLOOKUP(VLOOKUP($A164, 'E4 TB Allocation Details'!$A$18:$L$214, MATCH("Misc ID", 'E4 TB Allocation Details'!$A$18:$L$18, 0),FALSE), 'E2 Allocators'!$B$15:$W$358, MATCH('O5 Details by Class &amp; Accounts'!BJ$18, 'E2 Allocators'!$B$15:$W$15, 0),FALSE)*$E164)</f>
        <v>0</v>
      </c>
      <c r="BK164" s="1322">
        <f>IF(ISERROR(VLOOKUP(VLOOKUP($A164, 'E4 TB Allocation Details'!$A$18:$L$214, MATCH("Misc ID", 'E4 TB Allocation Details'!$A$18:$L$18, 0),FALSE), 'E2 Allocators'!$B$15:$W$358, MATCH('O5 Details by Class &amp; Accounts'!BK$18, 'E2 Allocators'!$B$15:$W$15, 0),FALSE)*$E164), 0, VLOOKUP(VLOOKUP($A164, 'E4 TB Allocation Details'!$A$18:$L$214, MATCH("Misc ID", 'E4 TB Allocation Details'!$A$18:$L$18, 0),FALSE), 'E2 Allocators'!$B$15:$W$358, MATCH('O5 Details by Class &amp; Accounts'!BK$18, 'E2 Allocators'!$B$15:$W$15, 0),FALSE)*$E164)</f>
        <v>0</v>
      </c>
      <c r="BL164" s="1322">
        <f>IF(ISERROR(VLOOKUP(VLOOKUP($A164, 'E4 TB Allocation Details'!$A$18:$L$214, MATCH("Misc ID", 'E4 TB Allocation Details'!$A$18:$L$18, 0),FALSE), 'E2 Allocators'!$B$15:$W$358, MATCH('O5 Details by Class &amp; Accounts'!BL$18, 'E2 Allocators'!$B$15:$W$15, 0),FALSE)*$E164), 0, VLOOKUP(VLOOKUP($A164, 'E4 TB Allocation Details'!$A$18:$L$214, MATCH("Misc ID", 'E4 TB Allocation Details'!$A$18:$L$18, 0),FALSE), 'E2 Allocators'!$B$15:$W$358, MATCH('O5 Details by Class &amp; Accounts'!BL$18, 'E2 Allocators'!$B$15:$W$15, 0),FALSE)*$E164)</f>
        <v>0</v>
      </c>
      <c r="BM164" s="1322">
        <f>IF(ISERROR(VLOOKUP(VLOOKUP($A164, 'E4 TB Allocation Details'!$A$18:$L$214, MATCH("Misc ID", 'E4 TB Allocation Details'!$A$18:$L$18, 0),FALSE), 'E2 Allocators'!$B$15:$W$358, MATCH('O5 Details by Class &amp; Accounts'!BM$18, 'E2 Allocators'!$B$15:$W$15, 0),FALSE)*$E164), 0, VLOOKUP(VLOOKUP($A164, 'E4 TB Allocation Details'!$A$18:$L$214, MATCH("Misc ID", 'E4 TB Allocation Details'!$A$18:$L$18, 0),FALSE), 'E2 Allocators'!$B$15:$W$358, MATCH('O5 Details by Class &amp; Accounts'!BM$18, 'E2 Allocators'!$B$15:$W$15, 0),FALSE)*$E164)</f>
        <v>0</v>
      </c>
      <c r="BN164" s="1322">
        <f>IF(ISERROR(VLOOKUP(VLOOKUP($A164, 'E4 TB Allocation Details'!$A$18:$L$214, MATCH("Misc ID", 'E4 TB Allocation Details'!$A$18:$L$18, 0),FALSE), 'E2 Allocators'!$B$15:$W$358, MATCH('O5 Details by Class &amp; Accounts'!BN$18, 'E2 Allocators'!$B$15:$W$15, 0),FALSE)*$E164), 0, VLOOKUP(VLOOKUP($A164, 'E4 TB Allocation Details'!$A$18:$L$214, MATCH("Misc ID", 'E4 TB Allocation Details'!$A$18:$L$18, 0),FALSE), 'E2 Allocators'!$B$15:$W$358, MATCH('O5 Details by Class &amp; Accounts'!BN$18, 'E2 Allocators'!$B$15:$W$15, 0),FALSE)*$E164)</f>
        <v>0</v>
      </c>
      <c r="BO164" s="1322">
        <f>IF(ISERROR(VLOOKUP(VLOOKUP($A164, 'E4 TB Allocation Details'!$A$18:$L$214, MATCH("Misc ID", 'E4 TB Allocation Details'!$A$18:$L$18, 0),FALSE), 'E2 Allocators'!$B$15:$W$358, MATCH('O5 Details by Class &amp; Accounts'!BO$18, 'E2 Allocators'!$B$15:$W$15, 0),FALSE)*$E164), 0, VLOOKUP(VLOOKUP($A164, 'E4 TB Allocation Details'!$A$18:$L$214, MATCH("Misc ID", 'E4 TB Allocation Details'!$A$18:$L$18, 0),FALSE), 'E2 Allocators'!$B$15:$W$358, MATCH('O5 Details by Class &amp; Accounts'!BO$18, 'E2 Allocators'!$B$15:$W$15, 0),FALSE)*$E164)</f>
        <v>0</v>
      </c>
      <c r="BP164" s="1322">
        <f>IF(ISERROR(VLOOKUP(VLOOKUP($A164, 'E4 TB Allocation Details'!$A$18:$L$214, MATCH("Misc ID", 'E4 TB Allocation Details'!$A$18:$L$18, 0),FALSE), 'E2 Allocators'!$B$15:$W$358, MATCH('O5 Details by Class &amp; Accounts'!BP$18, 'E2 Allocators'!$B$15:$W$15, 0),FALSE)*$E164), 0, VLOOKUP(VLOOKUP($A164, 'E4 TB Allocation Details'!$A$18:$L$214, MATCH("Misc ID", 'E4 TB Allocation Details'!$A$18:$L$18, 0),FALSE), 'E2 Allocators'!$B$15:$W$358, MATCH('O5 Details by Class &amp; Accounts'!BP$18, 'E2 Allocators'!$B$15:$W$15, 0),FALSE)*$E164)</f>
        <v>0</v>
      </c>
      <c r="BQ164" s="1322">
        <f>IF(ISERROR(VLOOKUP(VLOOKUP($A164, 'E4 TB Allocation Details'!$A$18:$L$214, MATCH("Misc ID", 'E4 TB Allocation Details'!$A$18:$L$18, 0),FALSE), 'E2 Allocators'!$B$15:$W$358, MATCH('O5 Details by Class &amp; Accounts'!BQ$18, 'E2 Allocators'!$B$15:$W$15, 0),FALSE)*$E164), 0, VLOOKUP(VLOOKUP($A164, 'E4 TB Allocation Details'!$A$18:$L$214, MATCH("Misc ID", 'E4 TB Allocation Details'!$A$18:$L$18, 0),FALSE), 'E2 Allocators'!$B$15:$W$358, MATCH('O5 Details by Class &amp; Accounts'!BQ$18, 'E2 Allocators'!$B$15:$W$15, 0),FALSE)*$E164)</f>
        <v>0</v>
      </c>
      <c r="BR164" s="1322">
        <f>IF(ISERROR(VLOOKUP(VLOOKUP($A164, 'E4 TB Allocation Details'!$A$18:$L$214, MATCH("Misc ID", 'E4 TB Allocation Details'!$A$18:$L$18, 0),FALSE), 'E2 Allocators'!$B$15:$W$358, MATCH('O5 Details by Class &amp; Accounts'!BR$18, 'E2 Allocators'!$B$15:$W$15, 0),FALSE)*$E164), 0, VLOOKUP(VLOOKUP($A164, 'E4 TB Allocation Details'!$A$18:$L$214, MATCH("Misc ID", 'E4 TB Allocation Details'!$A$18:$L$18, 0),FALSE), 'E2 Allocators'!$B$15:$W$358, MATCH('O5 Details by Class &amp; Accounts'!BR$18, 'E2 Allocators'!$B$15:$W$15, 0),FALSE)*$E164)</f>
        <v>0</v>
      </c>
      <c r="BS164" s="1322">
        <f t="shared" si="41"/>
        <v>0</v>
      </c>
      <c r="BT164" s="1322">
        <f>IF(ISERROR(VLOOKUP(VLOOKUP($A164, 'E4 TB Allocation Details'!$A$18:$L$214, MATCH("A &amp; G ID", 'E4 TB Allocation Details'!$A$18:$L$18, 0),FALSE), 'E2 Allocators'!$B$15:$W$358, MATCH('O5 Details by Class &amp; Accounts'!BT$18, 'E2 Allocators'!$B$15:$W$15, 0),FALSE)*$E164), 0, VLOOKUP(VLOOKUP($A164, 'E4 TB Allocation Details'!$A$18:$L$214, MATCH("A &amp; G ID", 'E4 TB Allocation Details'!$A$18:$L$18, 0),FALSE), 'E2 Allocators'!$B$15:$W$358, MATCH('O5 Details by Class &amp; Accounts'!BT$18, 'E2 Allocators'!$B$15:$W$15, 0),FALSE)*$E164)</f>
        <v>0</v>
      </c>
      <c r="BU164" s="1322">
        <f>IF(ISERROR(VLOOKUP(VLOOKUP($A164, 'E4 TB Allocation Details'!$A$18:$L$214, MATCH("A &amp; G ID", 'E4 TB Allocation Details'!$A$18:$L$18, 0),FALSE), 'E2 Allocators'!$B$15:$W$358, MATCH('O5 Details by Class &amp; Accounts'!BU$18, 'E2 Allocators'!$B$15:$W$15, 0),FALSE)*$E164), 0, VLOOKUP(VLOOKUP($A164, 'E4 TB Allocation Details'!$A$18:$L$214, MATCH("A &amp; G ID", 'E4 TB Allocation Details'!$A$18:$L$18, 0),FALSE), 'E2 Allocators'!$B$15:$W$358, MATCH('O5 Details by Class &amp; Accounts'!BU$18, 'E2 Allocators'!$B$15:$W$15, 0),FALSE)*$E164)</f>
        <v>0</v>
      </c>
      <c r="BV164" s="1322">
        <f>IF(ISERROR(VLOOKUP(VLOOKUP($A164, 'E4 TB Allocation Details'!$A$18:$L$214, MATCH("A &amp; G ID", 'E4 TB Allocation Details'!$A$18:$L$18, 0),FALSE), 'E2 Allocators'!$B$15:$W$358, MATCH('O5 Details by Class &amp; Accounts'!BV$18, 'E2 Allocators'!$B$15:$W$15, 0),FALSE)*$E164), 0, VLOOKUP(VLOOKUP($A164, 'E4 TB Allocation Details'!$A$18:$L$214, MATCH("A &amp; G ID", 'E4 TB Allocation Details'!$A$18:$L$18, 0),FALSE), 'E2 Allocators'!$B$15:$W$358, MATCH('O5 Details by Class &amp; Accounts'!BV$18, 'E2 Allocators'!$B$15:$W$15, 0),FALSE)*$E164)</f>
        <v>0</v>
      </c>
      <c r="BW164" s="1322">
        <f>IF(ISERROR(VLOOKUP(VLOOKUP($A164, 'E4 TB Allocation Details'!$A$18:$L$214, MATCH("A &amp; G ID", 'E4 TB Allocation Details'!$A$18:$L$18, 0),FALSE), 'E2 Allocators'!$B$15:$W$358, MATCH('O5 Details by Class &amp; Accounts'!BW$18, 'E2 Allocators'!$B$15:$W$15, 0),FALSE)*$E164), 0, VLOOKUP(VLOOKUP($A164, 'E4 TB Allocation Details'!$A$18:$L$214, MATCH("A &amp; G ID", 'E4 TB Allocation Details'!$A$18:$L$18, 0),FALSE), 'E2 Allocators'!$B$15:$W$358, MATCH('O5 Details by Class &amp; Accounts'!BW$18, 'E2 Allocators'!$B$15:$W$15, 0),FALSE)*$E164)</f>
        <v>0</v>
      </c>
      <c r="BX164" s="1322">
        <f>IF(ISERROR(VLOOKUP(VLOOKUP($A164, 'E4 TB Allocation Details'!$A$18:$L$214, MATCH("A &amp; G ID", 'E4 TB Allocation Details'!$A$18:$L$18, 0),FALSE), 'E2 Allocators'!$B$15:$W$358, MATCH('O5 Details by Class &amp; Accounts'!BX$18, 'E2 Allocators'!$B$15:$W$15, 0),FALSE)*$E164), 0, VLOOKUP(VLOOKUP($A164, 'E4 TB Allocation Details'!$A$18:$L$214, MATCH("A &amp; G ID", 'E4 TB Allocation Details'!$A$18:$L$18, 0),FALSE), 'E2 Allocators'!$B$15:$W$358, MATCH('O5 Details by Class &amp; Accounts'!BX$18, 'E2 Allocators'!$B$15:$W$15, 0),FALSE)*$E164)</f>
        <v>0</v>
      </c>
      <c r="BY164" s="1322">
        <f>IF(ISERROR(VLOOKUP(VLOOKUP($A164, 'E4 TB Allocation Details'!$A$18:$L$214, MATCH("A &amp; G ID", 'E4 TB Allocation Details'!$A$18:$L$18, 0),FALSE), 'E2 Allocators'!$B$15:$W$358, MATCH('O5 Details by Class &amp; Accounts'!BY$18, 'E2 Allocators'!$B$15:$W$15, 0),FALSE)*$E164), 0, VLOOKUP(VLOOKUP($A164, 'E4 TB Allocation Details'!$A$18:$L$214, MATCH("A &amp; G ID", 'E4 TB Allocation Details'!$A$18:$L$18, 0),FALSE), 'E2 Allocators'!$B$15:$W$358, MATCH('O5 Details by Class &amp; Accounts'!BY$18, 'E2 Allocators'!$B$15:$W$15, 0),FALSE)*$E164)</f>
        <v>0</v>
      </c>
      <c r="BZ164" s="1322">
        <f>IF(ISERROR(VLOOKUP(VLOOKUP($A164, 'E4 TB Allocation Details'!$A$18:$L$214, MATCH("A &amp; G ID", 'E4 TB Allocation Details'!$A$18:$L$18, 0),FALSE), 'E2 Allocators'!$B$15:$W$358, MATCH('O5 Details by Class &amp; Accounts'!BZ$18, 'E2 Allocators'!$B$15:$W$15, 0),FALSE)*$E164), 0, VLOOKUP(VLOOKUP($A164, 'E4 TB Allocation Details'!$A$18:$L$214, MATCH("A &amp; G ID", 'E4 TB Allocation Details'!$A$18:$L$18, 0),FALSE), 'E2 Allocators'!$B$15:$W$358, MATCH('O5 Details by Class &amp; Accounts'!BZ$18, 'E2 Allocators'!$B$15:$W$15, 0),FALSE)*$E164)</f>
        <v>0</v>
      </c>
      <c r="CA164" s="1322">
        <f>IF(ISERROR(VLOOKUP(VLOOKUP($A164, 'E4 TB Allocation Details'!$A$18:$L$214, MATCH("A &amp; G ID", 'E4 TB Allocation Details'!$A$18:$L$18, 0),FALSE), 'E2 Allocators'!$B$15:$W$358, MATCH('O5 Details by Class &amp; Accounts'!CA$18, 'E2 Allocators'!$B$15:$W$15, 0),FALSE)*$E164), 0, VLOOKUP(VLOOKUP($A164, 'E4 TB Allocation Details'!$A$18:$L$214, MATCH("A &amp; G ID", 'E4 TB Allocation Details'!$A$18:$L$18, 0),FALSE), 'E2 Allocators'!$B$15:$W$358, MATCH('O5 Details by Class &amp; Accounts'!CA$18, 'E2 Allocators'!$B$15:$W$15, 0),FALSE)*$E164)</f>
        <v>0</v>
      </c>
      <c r="CB164" s="1322">
        <f>IF(ISERROR(VLOOKUP(VLOOKUP($A164, 'E4 TB Allocation Details'!$A$18:$L$214, MATCH("A &amp; G ID", 'E4 TB Allocation Details'!$A$18:$L$18, 0),FALSE), 'E2 Allocators'!$B$15:$W$358, MATCH('O5 Details by Class &amp; Accounts'!CB$18, 'E2 Allocators'!$B$15:$W$15, 0),FALSE)*$E164), 0, VLOOKUP(VLOOKUP($A164, 'E4 TB Allocation Details'!$A$18:$L$214, MATCH("A &amp; G ID", 'E4 TB Allocation Details'!$A$18:$L$18, 0),FALSE), 'E2 Allocators'!$B$15:$W$358, MATCH('O5 Details by Class &amp; Accounts'!CB$18, 'E2 Allocators'!$B$15:$W$15, 0),FALSE)*$E164)</f>
        <v>0</v>
      </c>
      <c r="CC164" s="1322">
        <f>IF(ISERROR(VLOOKUP(VLOOKUP($A164, 'E4 TB Allocation Details'!$A$18:$L$214, MATCH("A &amp; G ID", 'E4 TB Allocation Details'!$A$18:$L$18, 0),FALSE), 'E2 Allocators'!$B$15:$W$358, MATCH('O5 Details by Class &amp; Accounts'!CC$18, 'E2 Allocators'!$B$15:$W$15, 0),FALSE)*$E164), 0, VLOOKUP(VLOOKUP($A164, 'E4 TB Allocation Details'!$A$18:$L$214, MATCH("A &amp; G ID", 'E4 TB Allocation Details'!$A$18:$L$18, 0),FALSE), 'E2 Allocators'!$B$15:$W$358, MATCH('O5 Details by Class &amp; Accounts'!CC$18, 'E2 Allocators'!$B$15:$W$15, 0),FALSE)*$E164)</f>
        <v>0</v>
      </c>
      <c r="CD164" s="1322">
        <f>IF(ISERROR(VLOOKUP(VLOOKUP($A164, 'E4 TB Allocation Details'!$A$18:$L$214, MATCH("A &amp; G ID", 'E4 TB Allocation Details'!$A$18:$L$18, 0),FALSE), 'E2 Allocators'!$B$15:$W$358, MATCH('O5 Details by Class &amp; Accounts'!CD$18, 'E2 Allocators'!$B$15:$W$15, 0),FALSE)*$E164), 0, VLOOKUP(VLOOKUP($A164, 'E4 TB Allocation Details'!$A$18:$L$214, MATCH("A &amp; G ID", 'E4 TB Allocation Details'!$A$18:$L$18, 0),FALSE), 'E2 Allocators'!$B$15:$W$358, MATCH('O5 Details by Class &amp; Accounts'!CD$18, 'E2 Allocators'!$B$15:$W$15, 0),FALSE)*$E164)</f>
        <v>0</v>
      </c>
      <c r="CE164" s="1322">
        <f>IF(ISERROR(VLOOKUP(VLOOKUP($A164, 'E4 TB Allocation Details'!$A$18:$L$214, MATCH("A &amp; G ID", 'E4 TB Allocation Details'!$A$18:$L$18, 0),FALSE), 'E2 Allocators'!$B$15:$W$358, MATCH('O5 Details by Class &amp; Accounts'!CE$18, 'E2 Allocators'!$B$15:$W$15, 0),FALSE)*$E164), 0, VLOOKUP(VLOOKUP($A164, 'E4 TB Allocation Details'!$A$18:$L$214, MATCH("A &amp; G ID", 'E4 TB Allocation Details'!$A$18:$L$18, 0),FALSE), 'E2 Allocators'!$B$15:$W$358, MATCH('O5 Details by Class &amp; Accounts'!CE$18, 'E2 Allocators'!$B$15:$W$15, 0),FALSE)*$E164)</f>
        <v>0</v>
      </c>
      <c r="CF164" s="1322">
        <f>IF(ISERROR(VLOOKUP(VLOOKUP($A164, 'E4 TB Allocation Details'!$A$18:$L$214, MATCH("A &amp; G ID", 'E4 TB Allocation Details'!$A$18:$L$18, 0),FALSE), 'E2 Allocators'!$B$15:$W$358, MATCH('O5 Details by Class &amp; Accounts'!CF$18, 'E2 Allocators'!$B$15:$W$15, 0),FALSE)*$E164), 0, VLOOKUP(VLOOKUP($A164, 'E4 TB Allocation Details'!$A$18:$L$214, MATCH("A &amp; G ID", 'E4 TB Allocation Details'!$A$18:$L$18, 0),FALSE), 'E2 Allocators'!$B$15:$W$358, MATCH('O5 Details by Class &amp; Accounts'!CF$18, 'E2 Allocators'!$B$15:$W$15, 0),FALSE)*$E164)</f>
        <v>0</v>
      </c>
      <c r="CG164" s="1322">
        <f>IF(ISERROR(VLOOKUP(VLOOKUP($A164, 'E4 TB Allocation Details'!$A$18:$L$214, MATCH("A &amp; G ID", 'E4 TB Allocation Details'!$A$18:$L$18, 0),FALSE), 'E2 Allocators'!$B$15:$W$358, MATCH('O5 Details by Class &amp; Accounts'!CG$18, 'E2 Allocators'!$B$15:$W$15, 0),FALSE)*$E164), 0, VLOOKUP(VLOOKUP($A164, 'E4 TB Allocation Details'!$A$18:$L$214, MATCH("A &amp; G ID", 'E4 TB Allocation Details'!$A$18:$L$18, 0),FALSE), 'E2 Allocators'!$B$15:$W$358, MATCH('O5 Details by Class &amp; Accounts'!CG$18, 'E2 Allocators'!$B$15:$W$15, 0),FALSE)*$E164)</f>
        <v>0</v>
      </c>
      <c r="CH164" s="1322">
        <f>IF(ISERROR(VLOOKUP(VLOOKUP($A164, 'E4 TB Allocation Details'!$A$18:$L$214, MATCH("A &amp; G ID", 'E4 TB Allocation Details'!$A$18:$L$18, 0),FALSE), 'E2 Allocators'!$B$15:$W$358, MATCH('O5 Details by Class &amp; Accounts'!CH$18, 'E2 Allocators'!$B$15:$W$15, 0),FALSE)*$E164), 0, VLOOKUP(VLOOKUP($A164, 'E4 TB Allocation Details'!$A$18:$L$214, MATCH("A &amp; G ID", 'E4 TB Allocation Details'!$A$18:$L$18, 0),FALSE), 'E2 Allocators'!$B$15:$W$358, MATCH('O5 Details by Class &amp; Accounts'!CH$18, 'E2 Allocators'!$B$15:$W$15, 0),FALSE)*$E164)</f>
        <v>0</v>
      </c>
      <c r="CI164" s="1322">
        <f>IF(ISERROR(VLOOKUP(VLOOKUP($A164, 'E4 TB Allocation Details'!$A$18:$L$214, MATCH("A &amp; G ID", 'E4 TB Allocation Details'!$A$18:$L$18, 0),FALSE), 'E2 Allocators'!$B$15:$W$358, MATCH('O5 Details by Class &amp; Accounts'!CI$18, 'E2 Allocators'!$B$15:$W$15, 0),FALSE)*$E164), 0, VLOOKUP(VLOOKUP($A164, 'E4 TB Allocation Details'!$A$18:$L$214, MATCH("A &amp; G ID", 'E4 TB Allocation Details'!$A$18:$L$18, 0),FALSE), 'E2 Allocators'!$B$15:$W$358, MATCH('O5 Details by Class &amp; Accounts'!CI$18, 'E2 Allocators'!$B$15:$W$15, 0),FALSE)*$E164)</f>
        <v>0</v>
      </c>
      <c r="CJ164" s="1322">
        <f>IF(ISERROR(VLOOKUP(VLOOKUP($A164, 'E4 TB Allocation Details'!$A$18:$L$214, MATCH("A &amp; G ID", 'E4 TB Allocation Details'!$A$18:$L$18, 0),FALSE), 'E2 Allocators'!$B$15:$W$358, MATCH('O5 Details by Class &amp; Accounts'!CJ$18, 'E2 Allocators'!$B$15:$W$15, 0),FALSE)*$E164), 0, VLOOKUP(VLOOKUP($A164, 'E4 TB Allocation Details'!$A$18:$L$214, MATCH("A &amp; G ID", 'E4 TB Allocation Details'!$A$18:$L$18, 0),FALSE), 'E2 Allocators'!$B$15:$W$358, MATCH('O5 Details by Class &amp; Accounts'!CJ$18, 'E2 Allocators'!$B$15:$W$15, 0),FALSE)*$E164)</f>
        <v>0</v>
      </c>
      <c r="CK164" s="1322">
        <f>IF(ISERROR(VLOOKUP(VLOOKUP($A164, 'E4 TB Allocation Details'!$A$18:$L$214, MATCH("A &amp; G ID", 'E4 TB Allocation Details'!$A$18:$L$18, 0),FALSE), 'E2 Allocators'!$B$15:$W$358, MATCH('O5 Details by Class &amp; Accounts'!CK$18, 'E2 Allocators'!$B$15:$W$15, 0),FALSE)*$E164), 0, VLOOKUP(VLOOKUP($A164, 'E4 TB Allocation Details'!$A$18:$L$214, MATCH("A &amp; G ID", 'E4 TB Allocation Details'!$A$18:$L$18, 0),FALSE), 'E2 Allocators'!$B$15:$W$358, MATCH('O5 Details by Class &amp; Accounts'!CK$18, 'E2 Allocators'!$B$15:$W$15, 0),FALSE)*$E164)</f>
        <v>0</v>
      </c>
      <c r="CL164" s="1322">
        <f>IF(ISERROR(VLOOKUP(VLOOKUP($A164, 'E4 TB Allocation Details'!$A$18:$L$214, MATCH("A &amp; G ID", 'E4 TB Allocation Details'!$A$18:$L$18, 0),FALSE), 'E2 Allocators'!$B$15:$W$358, MATCH('O5 Details by Class &amp; Accounts'!CL$18, 'E2 Allocators'!$B$15:$W$15, 0),FALSE)*$E164), 0, VLOOKUP(VLOOKUP($A164, 'E4 TB Allocation Details'!$A$18:$L$214, MATCH("A &amp; G ID", 'E4 TB Allocation Details'!$A$18:$L$18, 0),FALSE), 'E2 Allocators'!$B$15:$W$358, MATCH('O5 Details by Class &amp; Accounts'!CL$18, 'E2 Allocators'!$B$15:$W$15, 0),FALSE)*$E164)</f>
        <v>0</v>
      </c>
      <c r="CM164" s="1322">
        <f>IF(ISERROR(VLOOKUP(VLOOKUP($A164, 'E4 TB Allocation Details'!$A$18:$L$214, MATCH("A &amp; G ID", 'E4 TB Allocation Details'!$A$18:$L$18, 0),FALSE), 'E2 Allocators'!$B$15:$W$358, MATCH('O5 Details by Class &amp; Accounts'!CM$18, 'E2 Allocators'!$B$15:$W$15, 0),FALSE)*$E164), 0, VLOOKUP(VLOOKUP($A164, 'E4 TB Allocation Details'!$A$18:$L$214, MATCH("A &amp; G ID", 'E4 TB Allocation Details'!$A$18:$L$18, 0),FALSE), 'E2 Allocators'!$B$15:$W$358, MATCH('O5 Details by Class &amp; Accounts'!CM$18, 'E2 Allocators'!$B$15:$W$15, 0),FALSE)*$E164)</f>
        <v>0</v>
      </c>
      <c r="CN164" s="1322">
        <f t="shared" si="42"/>
        <v>0</v>
      </c>
      <c r="CO164" s="1651">
        <f t="shared" si="43"/>
        <v>-7.2759576141834259E-12</v>
      </c>
      <c r="CQ164" s="1899">
        <v>1850</v>
      </c>
    </row>
    <row r="165" spans="1:95" s="64" customFormat="1" ht="12.75" x14ac:dyDescent="0.2">
      <c r="A165" s="1095">
        <v>5175</v>
      </c>
      <c r="B165" s="1096" t="s">
        <v>1521</v>
      </c>
      <c r="C165" s="1648">
        <f>IF(ISERROR(VLOOKUP($A165,'I3 TB Data'!$A$19:$H$483,MATCH('O5 Details by Class &amp; Accounts'!$C$18, 'I3 TB Data'!$A$19:$H$19,0),0)), 0, VLOOKUP($A165,'I3 TB Data'!$A$19:$H$483,MATCH('O5 Details by Class &amp; Accounts'!$C$18,'I3 TB Data'!$A$19:$H$19,0),0))</f>
        <v>55478.915214926805</v>
      </c>
      <c r="D165" s="1649"/>
      <c r="E165" s="1648">
        <f t="shared" si="44"/>
        <v>55478.915214926805</v>
      </c>
      <c r="F165" s="1650">
        <f>IF(ISERROR(VLOOKUP($A165, 'E1 Categorization'!A33:E124, MATCH("Customer Component", 'E1 Categorization'!$A$33:$E$33,0), 0)), 0, IF(VLOOKUP($A165, 'E1 Categorization'!A33:E124, MATCH("Customer Component", 'E1 Categorization'!$A$33:$E$33,0), 0)=0, 'O5 Details by Class &amp; Accounts'!$E165, IF(AND(VLOOKUP($A165, 'E1 Categorization'!A33:E124, MATCH("Customer Component", 'E1 Categorization'!$A$33:$E$33,0), 0) &gt;0, VLOOKUP($A165, 'E1 Categorization'!A33:E124, MATCH("Customer Component", 'E1 Categorization'!$A$33:$E$33,0), 0)&lt;1), 'O5 Details by Class &amp; Accounts'!$E165*(1-VLOOKUP($A165, 'E1 Categorization'!A33:E124, MATCH("Customer Component", 'E1 Categorization'!$A$33:$E$33,0), 0)), 0)))</f>
        <v>0</v>
      </c>
      <c r="G165" s="1650">
        <f>IF(ISERROR(VLOOKUP($A165, 'E1 Categorization'!A33:E124, MATCH("Customer Component", 'E1 Categorization'!$A$33:$E$33,0), 0)),0, IF(VLOOKUP($A165, 'E1 Categorization'!A33:E124, MATCH("Customer Component", 'E1 Categorization'!$A$33:$E$33,0), 0)=0, 0, IF(AND(VLOOKUP($A165, 'E1 Categorization'!A33:E124, MATCH("Customer Component", 'E1 Categorization'!$A$33:$E$33,0), 0) &gt;0, VLOOKUP($A165, 'E1 Categorization'!A33:E124, MATCH("Customer Component", 'E1 Categorization'!$A$33:$E$33,0), 0)&lt;1), 'O5 Details by Class &amp; Accounts'!$E165*(VLOOKUP($A165, 'E1 Categorization'!A33:E124, MATCH("Customer Component", 'E1 Categorization'!$A$33:$E$33,0), 0)), 'O5 Details by Class &amp; Accounts'!$E165)))</f>
        <v>55478.915214926805</v>
      </c>
      <c r="H165" s="1322">
        <f t="shared" si="38"/>
        <v>55478.915214926805</v>
      </c>
      <c r="I165" s="1322">
        <f>IF(ISERROR(VLOOKUP(VLOOKUP($A165, 'E4 TB Allocation Details'!$A$18:$L$214, MATCH("Demand ID", 'E4 TB Allocation Details'!$A$18:$L$18, 0),FALSE), 'E2 Allocators'!$B$15:$W$358, MATCH('O5 Details by Class &amp; Accounts'!I$18, 'E2 Allocators'!$B$15:$W$15, 0),FALSE)*$F165), 0, VLOOKUP(VLOOKUP($A165, 'E4 TB Allocation Details'!$A$18:$L$214, MATCH("Demand ID", 'E4 TB Allocation Details'!$A$18:$L$18, 0),FALSE), 'E2 Allocators'!$B$15:$W$358, MATCH('O5 Details by Class &amp; Accounts'!I$18, 'E2 Allocators'!$B$15:$W$15, 0),FALSE)*$F165)</f>
        <v>0</v>
      </c>
      <c r="J165" s="1322">
        <f>IF(ISERROR(VLOOKUP(VLOOKUP($A165, 'E4 TB Allocation Details'!$A$18:$L$214, MATCH("Demand ID", 'E4 TB Allocation Details'!$A$18:$L$18, 0),FALSE), 'E2 Allocators'!$B$15:$W$358, MATCH('O5 Details by Class &amp; Accounts'!J$18, 'E2 Allocators'!$B$15:$W$15, 0),FALSE)*$F165), 0, VLOOKUP(VLOOKUP($A165, 'E4 TB Allocation Details'!$A$18:$L$214, MATCH("Demand ID", 'E4 TB Allocation Details'!$A$18:$L$18, 0),FALSE), 'E2 Allocators'!$B$15:$W$358, MATCH('O5 Details by Class &amp; Accounts'!J$18, 'E2 Allocators'!$B$15:$W$15, 0),FALSE)*$F165)</f>
        <v>0</v>
      </c>
      <c r="K165" s="1322">
        <f>IF(ISERROR(VLOOKUP(VLOOKUP($A165, 'E4 TB Allocation Details'!$A$18:$L$214, MATCH("Demand ID", 'E4 TB Allocation Details'!$A$18:$L$18, 0),FALSE), 'E2 Allocators'!$B$15:$W$358, MATCH('O5 Details by Class &amp; Accounts'!K$18, 'E2 Allocators'!$B$15:$W$15, 0),FALSE)*$F165), 0, VLOOKUP(VLOOKUP($A165, 'E4 TB Allocation Details'!$A$18:$L$214, MATCH("Demand ID", 'E4 TB Allocation Details'!$A$18:$L$18, 0),FALSE), 'E2 Allocators'!$B$15:$W$358, MATCH('O5 Details by Class &amp; Accounts'!K$18, 'E2 Allocators'!$B$15:$W$15, 0),FALSE)*$F165)</f>
        <v>0</v>
      </c>
      <c r="L165" s="1322">
        <f>IF(ISERROR(VLOOKUP(VLOOKUP($A165, 'E4 TB Allocation Details'!$A$18:$L$214, MATCH("Demand ID", 'E4 TB Allocation Details'!$A$18:$L$18, 0),FALSE), 'E2 Allocators'!$B$15:$W$358, MATCH('O5 Details by Class &amp; Accounts'!L$18, 'E2 Allocators'!$B$15:$W$15, 0),FALSE)*$F165), 0, VLOOKUP(VLOOKUP($A165, 'E4 TB Allocation Details'!$A$18:$L$214, MATCH("Demand ID", 'E4 TB Allocation Details'!$A$18:$L$18, 0),FALSE), 'E2 Allocators'!$B$15:$W$358, MATCH('O5 Details by Class &amp; Accounts'!L$18, 'E2 Allocators'!$B$15:$W$15, 0),FALSE)*$F165)</f>
        <v>0</v>
      </c>
      <c r="M165" s="1322">
        <f>IF(ISERROR(VLOOKUP(VLOOKUP($A165, 'E4 TB Allocation Details'!$A$18:$L$214, MATCH("Demand ID", 'E4 TB Allocation Details'!$A$18:$L$18, 0),FALSE), 'E2 Allocators'!$B$15:$W$358, MATCH('O5 Details by Class &amp; Accounts'!M$18, 'E2 Allocators'!$B$15:$W$15, 0),FALSE)*$F165), 0, VLOOKUP(VLOOKUP($A165, 'E4 TB Allocation Details'!$A$18:$L$214, MATCH("Demand ID", 'E4 TB Allocation Details'!$A$18:$L$18, 0),FALSE), 'E2 Allocators'!$B$15:$W$358, MATCH('O5 Details by Class &amp; Accounts'!M$18, 'E2 Allocators'!$B$15:$W$15, 0),FALSE)*$F165)</f>
        <v>0</v>
      </c>
      <c r="N165" s="1322">
        <f>IF(ISERROR(VLOOKUP(VLOOKUP($A165, 'E4 TB Allocation Details'!$A$18:$L$214, MATCH("Demand ID", 'E4 TB Allocation Details'!$A$18:$L$18, 0),FALSE), 'E2 Allocators'!$B$15:$W$358, MATCH('O5 Details by Class &amp; Accounts'!N$18, 'E2 Allocators'!$B$15:$W$15, 0),FALSE)*$F165), 0, VLOOKUP(VLOOKUP($A165, 'E4 TB Allocation Details'!$A$18:$L$214, MATCH("Demand ID", 'E4 TB Allocation Details'!$A$18:$L$18, 0),FALSE), 'E2 Allocators'!$B$15:$W$358, MATCH('O5 Details by Class &amp; Accounts'!N$18, 'E2 Allocators'!$B$15:$W$15, 0),FALSE)*$F165)</f>
        <v>0</v>
      </c>
      <c r="O165" s="1322">
        <f>IF(ISERROR(VLOOKUP(VLOOKUP($A165, 'E4 TB Allocation Details'!$A$18:$L$214, MATCH("Demand ID", 'E4 TB Allocation Details'!$A$18:$L$18, 0),FALSE), 'E2 Allocators'!$B$15:$W$358, MATCH('O5 Details by Class &amp; Accounts'!O$18, 'E2 Allocators'!$B$15:$W$15, 0),FALSE)*$F165), 0, VLOOKUP(VLOOKUP($A165, 'E4 TB Allocation Details'!$A$18:$L$214, MATCH("Demand ID", 'E4 TB Allocation Details'!$A$18:$L$18, 0),FALSE), 'E2 Allocators'!$B$15:$W$358, MATCH('O5 Details by Class &amp; Accounts'!O$18, 'E2 Allocators'!$B$15:$W$15, 0),FALSE)*$F165)</f>
        <v>0</v>
      </c>
      <c r="P165" s="1322">
        <f>IF(ISERROR(VLOOKUP(VLOOKUP($A165, 'E4 TB Allocation Details'!$A$18:$L$214, MATCH("Demand ID", 'E4 TB Allocation Details'!$A$18:$L$18, 0),FALSE), 'E2 Allocators'!$B$15:$W$358, MATCH('O5 Details by Class &amp; Accounts'!P$18, 'E2 Allocators'!$B$15:$W$15, 0),FALSE)*$F165), 0, VLOOKUP(VLOOKUP($A165, 'E4 TB Allocation Details'!$A$18:$L$214, MATCH("Demand ID", 'E4 TB Allocation Details'!$A$18:$L$18, 0),FALSE), 'E2 Allocators'!$B$15:$W$358, MATCH('O5 Details by Class &amp; Accounts'!P$18, 'E2 Allocators'!$B$15:$W$15, 0),FALSE)*$F165)</f>
        <v>0</v>
      </c>
      <c r="Q165" s="1322">
        <f>IF(ISERROR(VLOOKUP(VLOOKUP($A165, 'E4 TB Allocation Details'!$A$18:$L$214, MATCH("Demand ID", 'E4 TB Allocation Details'!$A$18:$L$18, 0),FALSE), 'E2 Allocators'!$B$15:$W$358, MATCH('O5 Details by Class &amp; Accounts'!Q$18, 'E2 Allocators'!$B$15:$W$15, 0),FALSE)*$F165), 0, VLOOKUP(VLOOKUP($A165, 'E4 TB Allocation Details'!$A$18:$L$214, MATCH("Demand ID", 'E4 TB Allocation Details'!$A$18:$L$18, 0),FALSE), 'E2 Allocators'!$B$15:$W$358, MATCH('O5 Details by Class &amp; Accounts'!Q$18, 'E2 Allocators'!$B$15:$W$15, 0),FALSE)*$F165)</f>
        <v>0</v>
      </c>
      <c r="R165" s="1322">
        <f>IF(ISERROR(VLOOKUP(VLOOKUP($A165, 'E4 TB Allocation Details'!$A$18:$L$214, MATCH("Demand ID", 'E4 TB Allocation Details'!$A$18:$L$18, 0),FALSE), 'E2 Allocators'!$B$15:$W$358, MATCH('O5 Details by Class &amp; Accounts'!R$18, 'E2 Allocators'!$B$15:$W$15, 0),FALSE)*$F165), 0, VLOOKUP(VLOOKUP($A165, 'E4 TB Allocation Details'!$A$18:$L$214, MATCH("Demand ID", 'E4 TB Allocation Details'!$A$18:$L$18, 0),FALSE), 'E2 Allocators'!$B$15:$W$358, MATCH('O5 Details by Class &amp; Accounts'!R$18, 'E2 Allocators'!$B$15:$W$15, 0),FALSE)*$F165)</f>
        <v>0</v>
      </c>
      <c r="S165" s="1322">
        <f>IF(ISERROR(VLOOKUP(VLOOKUP($A165, 'E4 TB Allocation Details'!$A$18:$L$214, MATCH("Demand ID", 'E4 TB Allocation Details'!$A$18:$L$18, 0),FALSE), 'E2 Allocators'!$B$15:$W$358, MATCH('O5 Details by Class &amp; Accounts'!S$18, 'E2 Allocators'!$B$15:$W$15, 0),FALSE)*$F165), 0, VLOOKUP(VLOOKUP($A165, 'E4 TB Allocation Details'!$A$18:$L$214, MATCH("Demand ID", 'E4 TB Allocation Details'!$A$18:$L$18, 0),FALSE), 'E2 Allocators'!$B$15:$W$358, MATCH('O5 Details by Class &amp; Accounts'!S$18, 'E2 Allocators'!$B$15:$W$15, 0),FALSE)*$F165)</f>
        <v>0</v>
      </c>
      <c r="T165" s="1322">
        <f>IF(ISERROR(VLOOKUP(VLOOKUP($A165, 'E4 TB Allocation Details'!$A$18:$L$214, MATCH("Demand ID", 'E4 TB Allocation Details'!$A$18:$L$18, 0),FALSE), 'E2 Allocators'!$B$15:$W$358, MATCH('O5 Details by Class &amp; Accounts'!T$18, 'E2 Allocators'!$B$15:$W$15, 0),FALSE)*$F165), 0, VLOOKUP(VLOOKUP($A165, 'E4 TB Allocation Details'!$A$18:$L$214, MATCH("Demand ID", 'E4 TB Allocation Details'!$A$18:$L$18, 0),FALSE), 'E2 Allocators'!$B$15:$W$358, MATCH('O5 Details by Class &amp; Accounts'!T$18, 'E2 Allocators'!$B$15:$W$15, 0),FALSE)*$F165)</f>
        <v>0</v>
      </c>
      <c r="U165" s="1322">
        <f>IF(ISERROR(VLOOKUP(VLOOKUP($A165, 'E4 TB Allocation Details'!$A$18:$L$214, MATCH("Demand ID", 'E4 TB Allocation Details'!$A$18:$L$18, 0),FALSE), 'E2 Allocators'!$B$15:$W$358, MATCH('O5 Details by Class &amp; Accounts'!U$18, 'E2 Allocators'!$B$15:$W$15, 0),FALSE)*$F165), 0, VLOOKUP(VLOOKUP($A165, 'E4 TB Allocation Details'!$A$18:$L$214, MATCH("Demand ID", 'E4 TB Allocation Details'!$A$18:$L$18, 0),FALSE), 'E2 Allocators'!$B$15:$W$358, MATCH('O5 Details by Class &amp; Accounts'!U$18, 'E2 Allocators'!$B$15:$W$15, 0),FALSE)*$F165)</f>
        <v>0</v>
      </c>
      <c r="V165" s="1322">
        <f>IF(ISERROR(VLOOKUP(VLOOKUP($A165, 'E4 TB Allocation Details'!$A$18:$L$214, MATCH("Demand ID", 'E4 TB Allocation Details'!$A$18:$L$18, 0),FALSE), 'E2 Allocators'!$B$15:$W$358, MATCH('O5 Details by Class &amp; Accounts'!V$18, 'E2 Allocators'!$B$15:$W$15, 0),FALSE)*$F165), 0, VLOOKUP(VLOOKUP($A165, 'E4 TB Allocation Details'!$A$18:$L$214, MATCH("Demand ID", 'E4 TB Allocation Details'!$A$18:$L$18, 0),FALSE), 'E2 Allocators'!$B$15:$W$358, MATCH('O5 Details by Class &amp; Accounts'!V$18, 'E2 Allocators'!$B$15:$W$15, 0),FALSE)*$F165)</f>
        <v>0</v>
      </c>
      <c r="W165" s="1322">
        <f>IF(ISERROR(VLOOKUP(VLOOKUP($A165, 'E4 TB Allocation Details'!$A$18:$L$214, MATCH("Demand ID", 'E4 TB Allocation Details'!$A$18:$L$18, 0),FALSE), 'E2 Allocators'!$B$15:$W$358, MATCH('O5 Details by Class &amp; Accounts'!W$18, 'E2 Allocators'!$B$15:$W$15, 0),FALSE)*$F165), 0, VLOOKUP(VLOOKUP($A165, 'E4 TB Allocation Details'!$A$18:$L$214, MATCH("Demand ID", 'E4 TB Allocation Details'!$A$18:$L$18, 0),FALSE), 'E2 Allocators'!$B$15:$W$358, MATCH('O5 Details by Class &amp; Accounts'!W$18, 'E2 Allocators'!$B$15:$W$15, 0),FALSE)*$F165)</f>
        <v>0</v>
      </c>
      <c r="X165" s="1322">
        <f>IF(ISERROR(VLOOKUP(VLOOKUP($A165, 'E4 TB Allocation Details'!$A$18:$L$214, MATCH("Demand ID", 'E4 TB Allocation Details'!$A$18:$L$18, 0),FALSE), 'E2 Allocators'!$B$15:$W$358, MATCH('O5 Details by Class &amp; Accounts'!X$18, 'E2 Allocators'!$B$15:$W$15, 0),FALSE)*$F165), 0, VLOOKUP(VLOOKUP($A165, 'E4 TB Allocation Details'!$A$18:$L$214, MATCH("Demand ID", 'E4 TB Allocation Details'!$A$18:$L$18, 0),FALSE), 'E2 Allocators'!$B$15:$W$358, MATCH('O5 Details by Class &amp; Accounts'!X$18, 'E2 Allocators'!$B$15:$W$15, 0),FALSE)*$F165)</f>
        <v>0</v>
      </c>
      <c r="Y165" s="1322">
        <f>IF(ISERROR(VLOOKUP(VLOOKUP($A165, 'E4 TB Allocation Details'!$A$18:$L$214, MATCH("Demand ID", 'E4 TB Allocation Details'!$A$18:$L$18, 0),FALSE), 'E2 Allocators'!$B$15:$W$358, MATCH('O5 Details by Class &amp; Accounts'!Y$18, 'E2 Allocators'!$B$15:$W$15, 0),FALSE)*$F165), 0, VLOOKUP(VLOOKUP($A165, 'E4 TB Allocation Details'!$A$18:$L$214, MATCH("Demand ID", 'E4 TB Allocation Details'!$A$18:$L$18, 0),FALSE), 'E2 Allocators'!$B$15:$W$358, MATCH('O5 Details by Class &amp; Accounts'!Y$18, 'E2 Allocators'!$B$15:$W$15, 0),FALSE)*$F165)</f>
        <v>0</v>
      </c>
      <c r="Z165" s="1322">
        <f>IF(ISERROR(VLOOKUP(VLOOKUP($A165, 'E4 TB Allocation Details'!$A$18:$L$214, MATCH("Demand ID", 'E4 TB Allocation Details'!$A$18:$L$18, 0),FALSE), 'E2 Allocators'!$B$15:$W$358, MATCH('O5 Details by Class &amp; Accounts'!Z$18, 'E2 Allocators'!$B$15:$W$15, 0),FALSE)*$F165), 0, VLOOKUP(VLOOKUP($A165, 'E4 TB Allocation Details'!$A$18:$L$214, MATCH("Demand ID", 'E4 TB Allocation Details'!$A$18:$L$18, 0),FALSE), 'E2 Allocators'!$B$15:$W$358, MATCH('O5 Details by Class &amp; Accounts'!Z$18, 'E2 Allocators'!$B$15:$W$15, 0),FALSE)*$F165)</f>
        <v>0</v>
      </c>
      <c r="AA165" s="1322">
        <f>IF(ISERROR(VLOOKUP(VLOOKUP($A165, 'E4 TB Allocation Details'!$A$18:$L$214, MATCH("Demand ID", 'E4 TB Allocation Details'!$A$18:$L$18, 0),FALSE), 'E2 Allocators'!$B$15:$W$358, MATCH('O5 Details by Class &amp; Accounts'!AA$18, 'E2 Allocators'!$B$15:$W$15, 0),FALSE)*$F165), 0, VLOOKUP(VLOOKUP($A165, 'E4 TB Allocation Details'!$A$18:$L$214, MATCH("Demand ID", 'E4 TB Allocation Details'!$A$18:$L$18, 0),FALSE), 'E2 Allocators'!$B$15:$W$358, MATCH('O5 Details by Class &amp; Accounts'!AA$18, 'E2 Allocators'!$B$15:$W$15, 0),FALSE)*$F165)</f>
        <v>0</v>
      </c>
      <c r="AB165" s="1322">
        <f>IF(ISERROR(VLOOKUP(VLOOKUP($A165, 'E4 TB Allocation Details'!$A$18:$L$214, MATCH("Demand ID", 'E4 TB Allocation Details'!$A$18:$L$18, 0),FALSE), 'E2 Allocators'!$B$15:$W$358, MATCH('O5 Details by Class &amp; Accounts'!AB$18, 'E2 Allocators'!$B$15:$W$15, 0),FALSE)*$F165), 0, VLOOKUP(VLOOKUP($A165, 'E4 TB Allocation Details'!$A$18:$L$214, MATCH("Demand ID", 'E4 TB Allocation Details'!$A$18:$L$18, 0),FALSE), 'E2 Allocators'!$B$15:$W$358, MATCH('O5 Details by Class &amp; Accounts'!AB$18, 'E2 Allocators'!$B$15:$W$15, 0),FALSE)*$F165)</f>
        <v>0</v>
      </c>
      <c r="AC165" s="1322">
        <f t="shared" si="39"/>
        <v>0</v>
      </c>
      <c r="AD165" s="1322">
        <f>IF(ISERROR(VLOOKUP(VLOOKUP($A165, 'E4 TB Allocation Details'!$A$18:$L$214, MATCH("Customer ID", 'E4 TB Allocation Details'!$A$18:$L$18, 0),FALSE), 'E2 Allocators'!$B$15:$W$358, MATCH('O5 Details by Class &amp; Accounts'!AD$18, 'E2 Allocators'!$B$15:$W$15, 0),FALSE)*$G165), 0, VLOOKUP(VLOOKUP($A165, 'E4 TB Allocation Details'!$A$18:$L$214, MATCH("Customer ID", 'E4 TB Allocation Details'!$A$18:$L$18, 0),FALSE), 'E2 Allocators'!$B$15:$W$358, MATCH('O5 Details by Class &amp; Accounts'!AD$18, 'E2 Allocators'!$B$15:$W$15, 0),FALSE)*$G165)</f>
        <v>36569.838398664127</v>
      </c>
      <c r="AE165" s="1322">
        <f>IF(ISERROR(VLOOKUP(VLOOKUP($A165, 'E4 TB Allocation Details'!$A$18:$L$214, MATCH("Customer ID", 'E4 TB Allocation Details'!$A$18:$L$18, 0),FALSE), 'E2 Allocators'!$B$15:$W$358, MATCH('O5 Details by Class &amp; Accounts'!AE$18, 'E2 Allocators'!$B$15:$W$15, 0),FALSE)*$G165), 0, VLOOKUP(VLOOKUP($A165, 'E4 TB Allocation Details'!$A$18:$L$214, MATCH("Customer ID", 'E4 TB Allocation Details'!$A$18:$L$18, 0),FALSE), 'E2 Allocators'!$B$15:$W$358, MATCH('O5 Details by Class &amp; Accounts'!AE$18, 'E2 Allocators'!$B$15:$W$15, 0),FALSE)*$G165)</f>
        <v>10571.715501674033</v>
      </c>
      <c r="AF165" s="1322">
        <f>IF(ISERROR(VLOOKUP(VLOOKUP($A165, 'E4 TB Allocation Details'!$A$18:$L$214, MATCH("Customer ID", 'E4 TB Allocation Details'!$A$18:$L$18, 0),FALSE), 'E2 Allocators'!$B$15:$W$358, MATCH('O5 Details by Class &amp; Accounts'!AF$18, 'E2 Allocators'!$B$15:$W$15, 0),FALSE)*$G165), 0, VLOOKUP(VLOOKUP($A165, 'E4 TB Allocation Details'!$A$18:$L$214, MATCH("Customer ID", 'E4 TB Allocation Details'!$A$18:$L$18, 0),FALSE), 'E2 Allocators'!$B$15:$W$358, MATCH('O5 Details by Class &amp; Accounts'!AF$18, 'E2 Allocators'!$B$15:$W$15, 0),FALSE)*$G165)</f>
        <v>8269.3984374816991</v>
      </c>
      <c r="AG165" s="1322">
        <f>IF(ISERROR(VLOOKUP(VLOOKUP($A165, 'E4 TB Allocation Details'!$A$18:$L$214, MATCH("Customer ID", 'E4 TB Allocation Details'!$A$18:$L$18, 0),FALSE), 'E2 Allocators'!$B$15:$W$358, MATCH('O5 Details by Class &amp; Accounts'!AG$18, 'E2 Allocators'!$B$15:$W$15, 0),FALSE)*$G165), 0, VLOOKUP(VLOOKUP($A165, 'E4 TB Allocation Details'!$A$18:$L$214, MATCH("Customer ID", 'E4 TB Allocation Details'!$A$18:$L$18, 0),FALSE), 'E2 Allocators'!$B$15:$W$358, MATCH('O5 Details by Class &amp; Accounts'!AG$18, 'E2 Allocators'!$B$15:$W$15, 0),FALSE)*$G165)</f>
        <v>0</v>
      </c>
      <c r="AH165" s="1322">
        <f>IF(ISERROR(VLOOKUP(VLOOKUP($A165, 'E4 TB Allocation Details'!$A$18:$L$214, MATCH("Customer ID", 'E4 TB Allocation Details'!$A$18:$L$18, 0),FALSE), 'E2 Allocators'!$B$15:$W$358, MATCH('O5 Details by Class &amp; Accounts'!AH$18, 'E2 Allocators'!$B$15:$W$15, 0),FALSE)*$G165), 0, VLOOKUP(VLOOKUP($A165, 'E4 TB Allocation Details'!$A$18:$L$214, MATCH("Customer ID", 'E4 TB Allocation Details'!$A$18:$L$18, 0),FALSE), 'E2 Allocators'!$B$15:$W$358, MATCH('O5 Details by Class &amp; Accounts'!AH$18, 'E2 Allocators'!$B$15:$W$15, 0),FALSE)*$G165)</f>
        <v>0</v>
      </c>
      <c r="AI165" s="1322">
        <f>IF(ISERROR(VLOOKUP(VLOOKUP($A165, 'E4 TB Allocation Details'!$A$18:$L$214, MATCH("Customer ID", 'E4 TB Allocation Details'!$A$18:$L$18, 0),FALSE), 'E2 Allocators'!$B$15:$W$358, MATCH('O5 Details by Class &amp; Accounts'!AI$18, 'E2 Allocators'!$B$15:$W$15, 0),FALSE)*$G165), 0, VLOOKUP(VLOOKUP($A165, 'E4 TB Allocation Details'!$A$18:$L$214, MATCH("Customer ID", 'E4 TB Allocation Details'!$A$18:$L$18, 0),FALSE), 'E2 Allocators'!$B$15:$W$358, MATCH('O5 Details by Class &amp; Accounts'!AI$18, 'E2 Allocators'!$B$15:$W$15, 0),FALSE)*$G165)</f>
        <v>67.962877106954977</v>
      </c>
      <c r="AJ165" s="1322">
        <f>IF(ISERROR(VLOOKUP(VLOOKUP($A165, 'E4 TB Allocation Details'!$A$18:$L$214, MATCH("Customer ID", 'E4 TB Allocation Details'!$A$18:$L$18, 0),FALSE), 'E2 Allocators'!$B$15:$W$358, MATCH('O5 Details by Class &amp; Accounts'!AJ$18, 'E2 Allocators'!$B$15:$W$15, 0),FALSE)*$G165), 0, VLOOKUP(VLOOKUP($A165, 'E4 TB Allocation Details'!$A$18:$L$214, MATCH("Customer ID", 'E4 TB Allocation Details'!$A$18:$L$18, 0),FALSE), 'E2 Allocators'!$B$15:$W$358, MATCH('O5 Details by Class &amp; Accounts'!AJ$18, 'E2 Allocators'!$B$15:$W$15, 0),FALSE)*$G165)</f>
        <v>0</v>
      </c>
      <c r="AK165" s="1322">
        <f>IF(ISERROR(VLOOKUP(VLOOKUP($A165, 'E4 TB Allocation Details'!$A$18:$L$214, MATCH("Customer ID", 'E4 TB Allocation Details'!$A$18:$L$18, 0),FALSE), 'E2 Allocators'!$B$15:$W$358, MATCH('O5 Details by Class &amp; Accounts'!AK$18, 'E2 Allocators'!$B$15:$W$15, 0),FALSE)*$G165), 0, VLOOKUP(VLOOKUP($A165, 'E4 TB Allocation Details'!$A$18:$L$214, MATCH("Customer ID", 'E4 TB Allocation Details'!$A$18:$L$18, 0),FALSE), 'E2 Allocators'!$B$15:$W$358, MATCH('O5 Details by Class &amp; Accounts'!AK$18, 'E2 Allocators'!$B$15:$W$15, 0),FALSE)*$G165)</f>
        <v>0</v>
      </c>
      <c r="AL165" s="1322">
        <f>IF(ISERROR(VLOOKUP(VLOOKUP($A165, 'E4 TB Allocation Details'!$A$18:$L$214, MATCH("Customer ID", 'E4 TB Allocation Details'!$A$18:$L$18, 0),FALSE), 'E2 Allocators'!$B$15:$W$358, MATCH('O5 Details by Class &amp; Accounts'!AL$18, 'E2 Allocators'!$B$15:$W$15, 0),FALSE)*$G165), 0, VLOOKUP(VLOOKUP($A165, 'E4 TB Allocation Details'!$A$18:$L$214, MATCH("Customer ID", 'E4 TB Allocation Details'!$A$18:$L$18, 0),FALSE), 'E2 Allocators'!$B$15:$W$358, MATCH('O5 Details by Class &amp; Accounts'!AL$18, 'E2 Allocators'!$B$15:$W$15, 0),FALSE)*$G165)</f>
        <v>0</v>
      </c>
      <c r="AM165" s="1322">
        <f>IF(ISERROR(VLOOKUP(VLOOKUP($A165, 'E4 TB Allocation Details'!$A$18:$L$214, MATCH("Customer ID", 'E4 TB Allocation Details'!$A$18:$L$18, 0),FALSE), 'E2 Allocators'!$B$15:$W$358, MATCH('O5 Details by Class &amp; Accounts'!AM$18, 'E2 Allocators'!$B$15:$W$15, 0),FALSE)*$G165), 0, VLOOKUP(VLOOKUP($A165, 'E4 TB Allocation Details'!$A$18:$L$214, MATCH("Customer ID", 'E4 TB Allocation Details'!$A$18:$L$18, 0),FALSE), 'E2 Allocators'!$B$15:$W$358, MATCH('O5 Details by Class &amp; Accounts'!AM$18, 'E2 Allocators'!$B$15:$W$15, 0),FALSE)*$G165)</f>
        <v>0</v>
      </c>
      <c r="AN165" s="1322">
        <f>IF(ISERROR(VLOOKUP(VLOOKUP($A165, 'E4 TB Allocation Details'!$A$18:$L$214, MATCH("Customer ID", 'E4 TB Allocation Details'!$A$18:$L$18, 0),FALSE), 'E2 Allocators'!$B$15:$W$358, MATCH('O5 Details by Class &amp; Accounts'!AN$18, 'E2 Allocators'!$B$15:$W$15, 0),FALSE)*$G165), 0, VLOOKUP(VLOOKUP($A165, 'E4 TB Allocation Details'!$A$18:$L$214, MATCH("Customer ID", 'E4 TB Allocation Details'!$A$18:$L$18, 0),FALSE), 'E2 Allocators'!$B$15:$W$358, MATCH('O5 Details by Class &amp; Accounts'!AN$18, 'E2 Allocators'!$B$15:$W$15, 0),FALSE)*$G165)</f>
        <v>0</v>
      </c>
      <c r="AO165" s="1322">
        <f>IF(ISERROR(VLOOKUP(VLOOKUP($A165, 'E4 TB Allocation Details'!$A$18:$L$214, MATCH("Customer ID", 'E4 TB Allocation Details'!$A$18:$L$18, 0),FALSE), 'E2 Allocators'!$B$15:$W$358, MATCH('O5 Details by Class &amp; Accounts'!AO$18, 'E2 Allocators'!$B$15:$W$15, 0),FALSE)*$G165), 0, VLOOKUP(VLOOKUP($A165, 'E4 TB Allocation Details'!$A$18:$L$214, MATCH("Customer ID", 'E4 TB Allocation Details'!$A$18:$L$18, 0),FALSE), 'E2 Allocators'!$B$15:$W$358, MATCH('O5 Details by Class &amp; Accounts'!AO$18, 'E2 Allocators'!$B$15:$W$15, 0),FALSE)*$G165)</f>
        <v>0</v>
      </c>
      <c r="AP165" s="1322">
        <f>IF(ISERROR(VLOOKUP(VLOOKUP($A165, 'E4 TB Allocation Details'!$A$18:$L$214, MATCH("Customer ID", 'E4 TB Allocation Details'!$A$18:$L$18, 0),FALSE), 'E2 Allocators'!$B$15:$W$358, MATCH('O5 Details by Class &amp; Accounts'!AP$18, 'E2 Allocators'!$B$15:$W$15, 0),FALSE)*$G165), 0, VLOOKUP(VLOOKUP($A165, 'E4 TB Allocation Details'!$A$18:$L$214, MATCH("Customer ID", 'E4 TB Allocation Details'!$A$18:$L$18, 0),FALSE), 'E2 Allocators'!$B$15:$W$358, MATCH('O5 Details by Class &amp; Accounts'!AP$18, 'E2 Allocators'!$B$15:$W$15, 0),FALSE)*$G165)</f>
        <v>0</v>
      </c>
      <c r="AQ165" s="1322">
        <f>IF(ISERROR(VLOOKUP(VLOOKUP($A165, 'E4 TB Allocation Details'!$A$18:$L$214, MATCH("Customer ID", 'E4 TB Allocation Details'!$A$18:$L$18, 0),FALSE), 'E2 Allocators'!$B$15:$W$358, MATCH('O5 Details by Class &amp; Accounts'!AQ$18, 'E2 Allocators'!$B$15:$W$15, 0),FALSE)*$G165), 0, VLOOKUP(VLOOKUP($A165, 'E4 TB Allocation Details'!$A$18:$L$214, MATCH("Customer ID", 'E4 TB Allocation Details'!$A$18:$L$18, 0),FALSE), 'E2 Allocators'!$B$15:$W$358, MATCH('O5 Details by Class &amp; Accounts'!AQ$18, 'E2 Allocators'!$B$15:$W$15, 0),FALSE)*$G165)</f>
        <v>0</v>
      </c>
      <c r="AR165" s="1322">
        <f>IF(ISERROR(VLOOKUP(VLOOKUP($A165, 'E4 TB Allocation Details'!$A$18:$L$214, MATCH("Customer ID", 'E4 TB Allocation Details'!$A$18:$L$18, 0),FALSE), 'E2 Allocators'!$B$15:$W$358, MATCH('O5 Details by Class &amp; Accounts'!AR$18, 'E2 Allocators'!$B$15:$W$15, 0),FALSE)*$G165), 0, VLOOKUP(VLOOKUP($A165, 'E4 TB Allocation Details'!$A$18:$L$214, MATCH("Customer ID", 'E4 TB Allocation Details'!$A$18:$L$18, 0),FALSE), 'E2 Allocators'!$B$15:$W$358, MATCH('O5 Details by Class &amp; Accounts'!AR$18, 'E2 Allocators'!$B$15:$W$15, 0),FALSE)*$G165)</f>
        <v>0</v>
      </c>
      <c r="AS165" s="1322">
        <f>IF(ISERROR(VLOOKUP(VLOOKUP($A165, 'E4 TB Allocation Details'!$A$18:$L$214, MATCH("Customer ID", 'E4 TB Allocation Details'!$A$18:$L$18, 0),FALSE), 'E2 Allocators'!$B$15:$W$358, MATCH('O5 Details by Class &amp; Accounts'!AS$18, 'E2 Allocators'!$B$15:$W$15, 0),FALSE)*$G165), 0, VLOOKUP(VLOOKUP($A165, 'E4 TB Allocation Details'!$A$18:$L$214, MATCH("Customer ID", 'E4 TB Allocation Details'!$A$18:$L$18, 0),FALSE), 'E2 Allocators'!$B$15:$W$358, MATCH('O5 Details by Class &amp; Accounts'!AS$18, 'E2 Allocators'!$B$15:$W$15, 0),FALSE)*$G165)</f>
        <v>0</v>
      </c>
      <c r="AT165" s="1322">
        <f>IF(ISERROR(VLOOKUP(VLOOKUP($A165, 'E4 TB Allocation Details'!$A$18:$L$214, MATCH("Customer ID", 'E4 TB Allocation Details'!$A$18:$L$18, 0),FALSE), 'E2 Allocators'!$B$15:$W$358, MATCH('O5 Details by Class &amp; Accounts'!AT$18, 'E2 Allocators'!$B$15:$W$15, 0),FALSE)*$G165), 0, VLOOKUP(VLOOKUP($A165, 'E4 TB Allocation Details'!$A$18:$L$214, MATCH("Customer ID", 'E4 TB Allocation Details'!$A$18:$L$18, 0),FALSE), 'E2 Allocators'!$B$15:$W$358, MATCH('O5 Details by Class &amp; Accounts'!AT$18, 'E2 Allocators'!$B$15:$W$15, 0),FALSE)*$G165)</f>
        <v>0</v>
      </c>
      <c r="AU165" s="1322">
        <f>IF(ISERROR(VLOOKUP(VLOOKUP($A165, 'E4 TB Allocation Details'!$A$18:$L$214, MATCH("Customer ID", 'E4 TB Allocation Details'!$A$18:$L$18, 0),FALSE), 'E2 Allocators'!$B$15:$W$358, MATCH('O5 Details by Class &amp; Accounts'!AU$18, 'E2 Allocators'!$B$15:$W$15, 0),FALSE)*$G165), 0, VLOOKUP(VLOOKUP($A165, 'E4 TB Allocation Details'!$A$18:$L$214, MATCH("Customer ID", 'E4 TB Allocation Details'!$A$18:$L$18, 0),FALSE), 'E2 Allocators'!$B$15:$W$358, MATCH('O5 Details by Class &amp; Accounts'!AU$18, 'E2 Allocators'!$B$15:$W$15, 0),FALSE)*$G165)</f>
        <v>0</v>
      </c>
      <c r="AV165" s="1322">
        <f>IF(ISERROR(VLOOKUP(VLOOKUP($A165, 'E4 TB Allocation Details'!$A$18:$L$214, MATCH("Customer ID", 'E4 TB Allocation Details'!$A$18:$L$18, 0),FALSE), 'E2 Allocators'!$B$15:$W$358, MATCH('O5 Details by Class &amp; Accounts'!AV$18, 'E2 Allocators'!$B$15:$W$15, 0),FALSE)*$G165), 0, VLOOKUP(VLOOKUP($A165, 'E4 TB Allocation Details'!$A$18:$L$214, MATCH("Customer ID", 'E4 TB Allocation Details'!$A$18:$L$18, 0),FALSE), 'E2 Allocators'!$B$15:$W$358, MATCH('O5 Details by Class &amp; Accounts'!AV$18, 'E2 Allocators'!$B$15:$W$15, 0),FALSE)*$G165)</f>
        <v>0</v>
      </c>
      <c r="AW165" s="1322">
        <f>IF(ISERROR(VLOOKUP(VLOOKUP($A165, 'E4 TB Allocation Details'!$A$18:$L$214, MATCH("Customer ID", 'E4 TB Allocation Details'!$A$18:$L$18, 0),FALSE), 'E2 Allocators'!$B$15:$W$358, MATCH('O5 Details by Class &amp; Accounts'!AW$18, 'E2 Allocators'!$B$15:$W$15, 0),FALSE)*$G165), 0, VLOOKUP(VLOOKUP($A165, 'E4 TB Allocation Details'!$A$18:$L$214, MATCH("Customer ID", 'E4 TB Allocation Details'!$A$18:$L$18, 0),FALSE), 'E2 Allocators'!$B$15:$W$358, MATCH('O5 Details by Class &amp; Accounts'!AW$18, 'E2 Allocators'!$B$15:$W$15, 0),FALSE)*$G165)</f>
        <v>0</v>
      </c>
      <c r="AX165" s="1322">
        <f t="shared" si="40"/>
        <v>55478.915214926812</v>
      </c>
      <c r="AY165" s="1322">
        <f>IF(ISERROR(VLOOKUP(VLOOKUP($A165, 'E4 TB Allocation Details'!$A$18:$L$214, MATCH("Misc ID", 'E4 TB Allocation Details'!$A$18:$L$18, 0),FALSE), 'E2 Allocators'!$B$15:$W$358, MATCH('O5 Details by Class &amp; Accounts'!AY$18, 'E2 Allocators'!$B$15:$W$15, 0),FALSE)*$E165), 0, VLOOKUP(VLOOKUP($A165, 'E4 TB Allocation Details'!$A$18:$L$214, MATCH("Misc ID", 'E4 TB Allocation Details'!$A$18:$L$18, 0),FALSE), 'E2 Allocators'!$B$15:$W$358, MATCH('O5 Details by Class &amp; Accounts'!AY$18, 'E2 Allocators'!$B$15:$W$15, 0),FALSE)*$E165)</f>
        <v>0</v>
      </c>
      <c r="AZ165" s="1322">
        <f>IF(ISERROR(VLOOKUP(VLOOKUP($A165, 'E4 TB Allocation Details'!$A$18:$L$214, MATCH("Misc ID", 'E4 TB Allocation Details'!$A$18:$L$18, 0),FALSE), 'E2 Allocators'!$B$15:$W$358, MATCH('O5 Details by Class &amp; Accounts'!AZ$18, 'E2 Allocators'!$B$15:$W$15, 0),FALSE)*$E165), 0, VLOOKUP(VLOOKUP($A165, 'E4 TB Allocation Details'!$A$18:$L$214, MATCH("Misc ID", 'E4 TB Allocation Details'!$A$18:$L$18, 0),FALSE), 'E2 Allocators'!$B$15:$W$358, MATCH('O5 Details by Class &amp; Accounts'!AZ$18, 'E2 Allocators'!$B$15:$W$15, 0),FALSE)*$E165)</f>
        <v>0</v>
      </c>
      <c r="BA165" s="1322">
        <f>IF(ISERROR(VLOOKUP(VLOOKUP($A165, 'E4 TB Allocation Details'!$A$18:$L$214, MATCH("Misc ID", 'E4 TB Allocation Details'!$A$18:$L$18, 0),FALSE), 'E2 Allocators'!$B$15:$W$358, MATCH('O5 Details by Class &amp; Accounts'!BA$18, 'E2 Allocators'!$B$15:$W$15, 0),FALSE)*$E165), 0, VLOOKUP(VLOOKUP($A165, 'E4 TB Allocation Details'!$A$18:$L$214, MATCH("Misc ID", 'E4 TB Allocation Details'!$A$18:$L$18, 0),FALSE), 'E2 Allocators'!$B$15:$W$358, MATCH('O5 Details by Class &amp; Accounts'!BA$18, 'E2 Allocators'!$B$15:$W$15, 0),FALSE)*$E165)</f>
        <v>0</v>
      </c>
      <c r="BB165" s="1322">
        <f>IF(ISERROR(VLOOKUP(VLOOKUP($A165, 'E4 TB Allocation Details'!$A$18:$L$214, MATCH("Misc ID", 'E4 TB Allocation Details'!$A$18:$L$18, 0),FALSE), 'E2 Allocators'!$B$15:$W$358, MATCH('O5 Details by Class &amp; Accounts'!BB$18, 'E2 Allocators'!$B$15:$W$15, 0),FALSE)*$E165), 0, VLOOKUP(VLOOKUP($A165, 'E4 TB Allocation Details'!$A$18:$L$214, MATCH("Misc ID", 'E4 TB Allocation Details'!$A$18:$L$18, 0),FALSE), 'E2 Allocators'!$B$15:$W$358, MATCH('O5 Details by Class &amp; Accounts'!BB$18, 'E2 Allocators'!$B$15:$W$15, 0),FALSE)*$E165)</f>
        <v>0</v>
      </c>
      <c r="BC165" s="1322">
        <f>IF(ISERROR(VLOOKUP(VLOOKUP($A165, 'E4 TB Allocation Details'!$A$18:$L$214, MATCH("Misc ID", 'E4 TB Allocation Details'!$A$18:$L$18, 0),FALSE), 'E2 Allocators'!$B$15:$W$358, MATCH('O5 Details by Class &amp; Accounts'!BC$18, 'E2 Allocators'!$B$15:$W$15, 0),FALSE)*$E165), 0, VLOOKUP(VLOOKUP($A165, 'E4 TB Allocation Details'!$A$18:$L$214, MATCH("Misc ID", 'E4 TB Allocation Details'!$A$18:$L$18, 0),FALSE), 'E2 Allocators'!$B$15:$W$358, MATCH('O5 Details by Class &amp; Accounts'!BC$18, 'E2 Allocators'!$B$15:$W$15, 0),FALSE)*$E165)</f>
        <v>0</v>
      </c>
      <c r="BD165" s="1322">
        <f>IF(ISERROR(VLOOKUP(VLOOKUP($A165, 'E4 TB Allocation Details'!$A$18:$L$214, MATCH("Misc ID", 'E4 TB Allocation Details'!$A$18:$L$18, 0),FALSE), 'E2 Allocators'!$B$15:$W$358, MATCH('O5 Details by Class &amp; Accounts'!BD$18, 'E2 Allocators'!$B$15:$W$15, 0),FALSE)*$E165), 0, VLOOKUP(VLOOKUP($A165, 'E4 TB Allocation Details'!$A$18:$L$214, MATCH("Misc ID", 'E4 TB Allocation Details'!$A$18:$L$18, 0),FALSE), 'E2 Allocators'!$B$15:$W$358, MATCH('O5 Details by Class &amp; Accounts'!BD$18, 'E2 Allocators'!$B$15:$W$15, 0),FALSE)*$E165)</f>
        <v>0</v>
      </c>
      <c r="BE165" s="1322">
        <f>IF(ISERROR(VLOOKUP(VLOOKUP($A165, 'E4 TB Allocation Details'!$A$18:$L$214, MATCH("Misc ID", 'E4 TB Allocation Details'!$A$18:$L$18, 0),FALSE), 'E2 Allocators'!$B$15:$W$358, MATCH('O5 Details by Class &amp; Accounts'!BE$18, 'E2 Allocators'!$B$15:$W$15, 0),FALSE)*$E165), 0, VLOOKUP(VLOOKUP($A165, 'E4 TB Allocation Details'!$A$18:$L$214, MATCH("Misc ID", 'E4 TB Allocation Details'!$A$18:$L$18, 0),FALSE), 'E2 Allocators'!$B$15:$W$358, MATCH('O5 Details by Class &amp; Accounts'!BE$18, 'E2 Allocators'!$B$15:$W$15, 0),FALSE)*$E165)</f>
        <v>0</v>
      </c>
      <c r="BF165" s="1322">
        <f>IF(ISERROR(VLOOKUP(VLOOKUP($A165, 'E4 TB Allocation Details'!$A$18:$L$214, MATCH("Misc ID", 'E4 TB Allocation Details'!$A$18:$L$18, 0),FALSE), 'E2 Allocators'!$B$15:$W$358, MATCH('O5 Details by Class &amp; Accounts'!BF$18, 'E2 Allocators'!$B$15:$W$15, 0),FALSE)*$E165), 0, VLOOKUP(VLOOKUP($A165, 'E4 TB Allocation Details'!$A$18:$L$214, MATCH("Misc ID", 'E4 TB Allocation Details'!$A$18:$L$18, 0),FALSE), 'E2 Allocators'!$B$15:$W$358, MATCH('O5 Details by Class &amp; Accounts'!BF$18, 'E2 Allocators'!$B$15:$W$15, 0),FALSE)*$E165)</f>
        <v>0</v>
      </c>
      <c r="BG165" s="1322">
        <f>IF(ISERROR(VLOOKUP(VLOOKUP($A165, 'E4 TB Allocation Details'!$A$18:$L$214, MATCH("Misc ID", 'E4 TB Allocation Details'!$A$18:$L$18, 0),FALSE), 'E2 Allocators'!$B$15:$W$358, MATCH('O5 Details by Class &amp; Accounts'!BG$18, 'E2 Allocators'!$B$15:$W$15, 0),FALSE)*$E165), 0, VLOOKUP(VLOOKUP($A165, 'E4 TB Allocation Details'!$A$18:$L$214, MATCH("Misc ID", 'E4 TB Allocation Details'!$A$18:$L$18, 0),FALSE), 'E2 Allocators'!$B$15:$W$358, MATCH('O5 Details by Class &amp; Accounts'!BG$18, 'E2 Allocators'!$B$15:$W$15, 0),FALSE)*$E165)</f>
        <v>0</v>
      </c>
      <c r="BH165" s="1322">
        <f>IF(ISERROR(VLOOKUP(VLOOKUP($A165, 'E4 TB Allocation Details'!$A$18:$L$214, MATCH("Misc ID", 'E4 TB Allocation Details'!$A$18:$L$18, 0),FALSE), 'E2 Allocators'!$B$15:$W$358, MATCH('O5 Details by Class &amp; Accounts'!BH$18, 'E2 Allocators'!$B$15:$W$15, 0),FALSE)*$E165), 0, VLOOKUP(VLOOKUP($A165, 'E4 TB Allocation Details'!$A$18:$L$214, MATCH("Misc ID", 'E4 TB Allocation Details'!$A$18:$L$18, 0),FALSE), 'E2 Allocators'!$B$15:$W$358, MATCH('O5 Details by Class &amp; Accounts'!BH$18, 'E2 Allocators'!$B$15:$W$15, 0),FALSE)*$E165)</f>
        <v>0</v>
      </c>
      <c r="BI165" s="1322">
        <f>IF(ISERROR(VLOOKUP(VLOOKUP($A165, 'E4 TB Allocation Details'!$A$18:$L$214, MATCH("Misc ID", 'E4 TB Allocation Details'!$A$18:$L$18, 0),FALSE), 'E2 Allocators'!$B$15:$W$358, MATCH('O5 Details by Class &amp; Accounts'!BI$18, 'E2 Allocators'!$B$15:$W$15, 0),FALSE)*$E165), 0, VLOOKUP(VLOOKUP($A165, 'E4 TB Allocation Details'!$A$18:$L$214, MATCH("Misc ID", 'E4 TB Allocation Details'!$A$18:$L$18, 0),FALSE), 'E2 Allocators'!$B$15:$W$358, MATCH('O5 Details by Class &amp; Accounts'!BI$18, 'E2 Allocators'!$B$15:$W$15, 0),FALSE)*$E165)</f>
        <v>0</v>
      </c>
      <c r="BJ165" s="1322">
        <f>IF(ISERROR(VLOOKUP(VLOOKUP($A165, 'E4 TB Allocation Details'!$A$18:$L$214, MATCH("Misc ID", 'E4 TB Allocation Details'!$A$18:$L$18, 0),FALSE), 'E2 Allocators'!$B$15:$W$358, MATCH('O5 Details by Class &amp; Accounts'!BJ$18, 'E2 Allocators'!$B$15:$W$15, 0),FALSE)*$E165), 0, VLOOKUP(VLOOKUP($A165, 'E4 TB Allocation Details'!$A$18:$L$214, MATCH("Misc ID", 'E4 TB Allocation Details'!$A$18:$L$18, 0),FALSE), 'E2 Allocators'!$B$15:$W$358, MATCH('O5 Details by Class &amp; Accounts'!BJ$18, 'E2 Allocators'!$B$15:$W$15, 0),FALSE)*$E165)</f>
        <v>0</v>
      </c>
      <c r="BK165" s="1322">
        <f>IF(ISERROR(VLOOKUP(VLOOKUP($A165, 'E4 TB Allocation Details'!$A$18:$L$214, MATCH("Misc ID", 'E4 TB Allocation Details'!$A$18:$L$18, 0),FALSE), 'E2 Allocators'!$B$15:$W$358, MATCH('O5 Details by Class &amp; Accounts'!BK$18, 'E2 Allocators'!$B$15:$W$15, 0),FALSE)*$E165), 0, VLOOKUP(VLOOKUP($A165, 'E4 TB Allocation Details'!$A$18:$L$214, MATCH("Misc ID", 'E4 TB Allocation Details'!$A$18:$L$18, 0),FALSE), 'E2 Allocators'!$B$15:$W$358, MATCH('O5 Details by Class &amp; Accounts'!BK$18, 'E2 Allocators'!$B$15:$W$15, 0),FALSE)*$E165)</f>
        <v>0</v>
      </c>
      <c r="BL165" s="1322">
        <f>IF(ISERROR(VLOOKUP(VLOOKUP($A165, 'E4 TB Allocation Details'!$A$18:$L$214, MATCH("Misc ID", 'E4 TB Allocation Details'!$A$18:$L$18, 0),FALSE), 'E2 Allocators'!$B$15:$W$358, MATCH('O5 Details by Class &amp; Accounts'!BL$18, 'E2 Allocators'!$B$15:$W$15, 0),FALSE)*$E165), 0, VLOOKUP(VLOOKUP($A165, 'E4 TB Allocation Details'!$A$18:$L$214, MATCH("Misc ID", 'E4 TB Allocation Details'!$A$18:$L$18, 0),FALSE), 'E2 Allocators'!$B$15:$W$358, MATCH('O5 Details by Class &amp; Accounts'!BL$18, 'E2 Allocators'!$B$15:$W$15, 0),FALSE)*$E165)</f>
        <v>0</v>
      </c>
      <c r="BM165" s="1322">
        <f>IF(ISERROR(VLOOKUP(VLOOKUP($A165, 'E4 TB Allocation Details'!$A$18:$L$214, MATCH("Misc ID", 'E4 TB Allocation Details'!$A$18:$L$18, 0),FALSE), 'E2 Allocators'!$B$15:$W$358, MATCH('O5 Details by Class &amp; Accounts'!BM$18, 'E2 Allocators'!$B$15:$W$15, 0),FALSE)*$E165), 0, VLOOKUP(VLOOKUP($A165, 'E4 TB Allocation Details'!$A$18:$L$214, MATCH("Misc ID", 'E4 TB Allocation Details'!$A$18:$L$18, 0),FALSE), 'E2 Allocators'!$B$15:$W$358, MATCH('O5 Details by Class &amp; Accounts'!BM$18, 'E2 Allocators'!$B$15:$W$15, 0),FALSE)*$E165)</f>
        <v>0</v>
      </c>
      <c r="BN165" s="1322">
        <f>IF(ISERROR(VLOOKUP(VLOOKUP($A165, 'E4 TB Allocation Details'!$A$18:$L$214, MATCH("Misc ID", 'E4 TB Allocation Details'!$A$18:$L$18, 0),FALSE), 'E2 Allocators'!$B$15:$W$358, MATCH('O5 Details by Class &amp; Accounts'!BN$18, 'E2 Allocators'!$B$15:$W$15, 0),FALSE)*$E165), 0, VLOOKUP(VLOOKUP($A165, 'E4 TB Allocation Details'!$A$18:$L$214, MATCH("Misc ID", 'E4 TB Allocation Details'!$A$18:$L$18, 0),FALSE), 'E2 Allocators'!$B$15:$W$358, MATCH('O5 Details by Class &amp; Accounts'!BN$18, 'E2 Allocators'!$B$15:$W$15, 0),FALSE)*$E165)</f>
        <v>0</v>
      </c>
      <c r="BO165" s="1322">
        <f>IF(ISERROR(VLOOKUP(VLOOKUP($A165, 'E4 TB Allocation Details'!$A$18:$L$214, MATCH("Misc ID", 'E4 TB Allocation Details'!$A$18:$L$18, 0),FALSE), 'E2 Allocators'!$B$15:$W$358, MATCH('O5 Details by Class &amp; Accounts'!BO$18, 'E2 Allocators'!$B$15:$W$15, 0),FALSE)*$E165), 0, VLOOKUP(VLOOKUP($A165, 'E4 TB Allocation Details'!$A$18:$L$214, MATCH("Misc ID", 'E4 TB Allocation Details'!$A$18:$L$18, 0),FALSE), 'E2 Allocators'!$B$15:$W$358, MATCH('O5 Details by Class &amp; Accounts'!BO$18, 'E2 Allocators'!$B$15:$W$15, 0),FALSE)*$E165)</f>
        <v>0</v>
      </c>
      <c r="BP165" s="1322">
        <f>IF(ISERROR(VLOOKUP(VLOOKUP($A165, 'E4 TB Allocation Details'!$A$18:$L$214, MATCH("Misc ID", 'E4 TB Allocation Details'!$A$18:$L$18, 0),FALSE), 'E2 Allocators'!$B$15:$W$358, MATCH('O5 Details by Class &amp; Accounts'!BP$18, 'E2 Allocators'!$B$15:$W$15, 0),FALSE)*$E165), 0, VLOOKUP(VLOOKUP($A165, 'E4 TB Allocation Details'!$A$18:$L$214, MATCH("Misc ID", 'E4 TB Allocation Details'!$A$18:$L$18, 0),FALSE), 'E2 Allocators'!$B$15:$W$358, MATCH('O5 Details by Class &amp; Accounts'!BP$18, 'E2 Allocators'!$B$15:$W$15, 0),FALSE)*$E165)</f>
        <v>0</v>
      </c>
      <c r="BQ165" s="1322">
        <f>IF(ISERROR(VLOOKUP(VLOOKUP($A165, 'E4 TB Allocation Details'!$A$18:$L$214, MATCH("Misc ID", 'E4 TB Allocation Details'!$A$18:$L$18, 0),FALSE), 'E2 Allocators'!$B$15:$W$358, MATCH('O5 Details by Class &amp; Accounts'!BQ$18, 'E2 Allocators'!$B$15:$W$15, 0),FALSE)*$E165), 0, VLOOKUP(VLOOKUP($A165, 'E4 TB Allocation Details'!$A$18:$L$214, MATCH("Misc ID", 'E4 TB Allocation Details'!$A$18:$L$18, 0),FALSE), 'E2 Allocators'!$B$15:$W$358, MATCH('O5 Details by Class &amp; Accounts'!BQ$18, 'E2 Allocators'!$B$15:$W$15, 0),FALSE)*$E165)</f>
        <v>0</v>
      </c>
      <c r="BR165" s="1322">
        <f>IF(ISERROR(VLOOKUP(VLOOKUP($A165, 'E4 TB Allocation Details'!$A$18:$L$214, MATCH("Misc ID", 'E4 TB Allocation Details'!$A$18:$L$18, 0),FALSE), 'E2 Allocators'!$B$15:$W$358, MATCH('O5 Details by Class &amp; Accounts'!BR$18, 'E2 Allocators'!$B$15:$W$15, 0),FALSE)*$E165), 0, VLOOKUP(VLOOKUP($A165, 'E4 TB Allocation Details'!$A$18:$L$214, MATCH("Misc ID", 'E4 TB Allocation Details'!$A$18:$L$18, 0),FALSE), 'E2 Allocators'!$B$15:$W$358, MATCH('O5 Details by Class &amp; Accounts'!BR$18, 'E2 Allocators'!$B$15:$W$15, 0),FALSE)*$E165)</f>
        <v>0</v>
      </c>
      <c r="BS165" s="1322">
        <f t="shared" si="41"/>
        <v>0</v>
      </c>
      <c r="BT165" s="1322">
        <f>IF(ISERROR(VLOOKUP(VLOOKUP($A165, 'E4 TB Allocation Details'!$A$18:$L$214, MATCH("A &amp; G ID", 'E4 TB Allocation Details'!$A$18:$L$18, 0),FALSE), 'E2 Allocators'!$B$15:$W$358, MATCH('O5 Details by Class &amp; Accounts'!BT$18, 'E2 Allocators'!$B$15:$W$15, 0),FALSE)*$E165), 0, VLOOKUP(VLOOKUP($A165, 'E4 TB Allocation Details'!$A$18:$L$214, MATCH("A &amp; G ID", 'E4 TB Allocation Details'!$A$18:$L$18, 0),FALSE), 'E2 Allocators'!$B$15:$W$358, MATCH('O5 Details by Class &amp; Accounts'!BT$18, 'E2 Allocators'!$B$15:$W$15, 0),FALSE)*$E165)</f>
        <v>0</v>
      </c>
      <c r="BU165" s="1322">
        <f>IF(ISERROR(VLOOKUP(VLOOKUP($A165, 'E4 TB Allocation Details'!$A$18:$L$214, MATCH("A &amp; G ID", 'E4 TB Allocation Details'!$A$18:$L$18, 0),FALSE), 'E2 Allocators'!$B$15:$W$358, MATCH('O5 Details by Class &amp; Accounts'!BU$18, 'E2 Allocators'!$B$15:$W$15, 0),FALSE)*$E165), 0, VLOOKUP(VLOOKUP($A165, 'E4 TB Allocation Details'!$A$18:$L$214, MATCH("A &amp; G ID", 'E4 TB Allocation Details'!$A$18:$L$18, 0),FALSE), 'E2 Allocators'!$B$15:$W$358, MATCH('O5 Details by Class &amp; Accounts'!BU$18, 'E2 Allocators'!$B$15:$W$15, 0),FALSE)*$E165)</f>
        <v>0</v>
      </c>
      <c r="BV165" s="1322">
        <f>IF(ISERROR(VLOOKUP(VLOOKUP($A165, 'E4 TB Allocation Details'!$A$18:$L$214, MATCH("A &amp; G ID", 'E4 TB Allocation Details'!$A$18:$L$18, 0),FALSE), 'E2 Allocators'!$B$15:$W$358, MATCH('O5 Details by Class &amp; Accounts'!BV$18, 'E2 Allocators'!$B$15:$W$15, 0),FALSE)*$E165), 0, VLOOKUP(VLOOKUP($A165, 'E4 TB Allocation Details'!$A$18:$L$214, MATCH("A &amp; G ID", 'E4 TB Allocation Details'!$A$18:$L$18, 0),FALSE), 'E2 Allocators'!$B$15:$W$358, MATCH('O5 Details by Class &amp; Accounts'!BV$18, 'E2 Allocators'!$B$15:$W$15, 0),FALSE)*$E165)</f>
        <v>0</v>
      </c>
      <c r="BW165" s="1322">
        <f>IF(ISERROR(VLOOKUP(VLOOKUP($A165, 'E4 TB Allocation Details'!$A$18:$L$214, MATCH("A &amp; G ID", 'E4 TB Allocation Details'!$A$18:$L$18, 0),FALSE), 'E2 Allocators'!$B$15:$W$358, MATCH('O5 Details by Class &amp; Accounts'!BW$18, 'E2 Allocators'!$B$15:$W$15, 0),FALSE)*$E165), 0, VLOOKUP(VLOOKUP($A165, 'E4 TB Allocation Details'!$A$18:$L$214, MATCH("A &amp; G ID", 'E4 TB Allocation Details'!$A$18:$L$18, 0),FALSE), 'E2 Allocators'!$B$15:$W$358, MATCH('O5 Details by Class &amp; Accounts'!BW$18, 'E2 Allocators'!$B$15:$W$15, 0),FALSE)*$E165)</f>
        <v>0</v>
      </c>
      <c r="BX165" s="1322">
        <f>IF(ISERROR(VLOOKUP(VLOOKUP($A165, 'E4 TB Allocation Details'!$A$18:$L$214, MATCH("A &amp; G ID", 'E4 TB Allocation Details'!$A$18:$L$18, 0),FALSE), 'E2 Allocators'!$B$15:$W$358, MATCH('O5 Details by Class &amp; Accounts'!BX$18, 'E2 Allocators'!$B$15:$W$15, 0),FALSE)*$E165), 0, VLOOKUP(VLOOKUP($A165, 'E4 TB Allocation Details'!$A$18:$L$214, MATCH("A &amp; G ID", 'E4 TB Allocation Details'!$A$18:$L$18, 0),FALSE), 'E2 Allocators'!$B$15:$W$358, MATCH('O5 Details by Class &amp; Accounts'!BX$18, 'E2 Allocators'!$B$15:$W$15, 0),FALSE)*$E165)</f>
        <v>0</v>
      </c>
      <c r="BY165" s="1322">
        <f>IF(ISERROR(VLOOKUP(VLOOKUP($A165, 'E4 TB Allocation Details'!$A$18:$L$214, MATCH("A &amp; G ID", 'E4 TB Allocation Details'!$A$18:$L$18, 0),FALSE), 'E2 Allocators'!$B$15:$W$358, MATCH('O5 Details by Class &amp; Accounts'!BY$18, 'E2 Allocators'!$B$15:$W$15, 0),FALSE)*$E165), 0, VLOOKUP(VLOOKUP($A165, 'E4 TB Allocation Details'!$A$18:$L$214, MATCH("A &amp; G ID", 'E4 TB Allocation Details'!$A$18:$L$18, 0),FALSE), 'E2 Allocators'!$B$15:$W$358, MATCH('O5 Details by Class &amp; Accounts'!BY$18, 'E2 Allocators'!$B$15:$W$15, 0),FALSE)*$E165)</f>
        <v>0</v>
      </c>
      <c r="BZ165" s="1322">
        <f>IF(ISERROR(VLOOKUP(VLOOKUP($A165, 'E4 TB Allocation Details'!$A$18:$L$214, MATCH("A &amp; G ID", 'E4 TB Allocation Details'!$A$18:$L$18, 0),FALSE), 'E2 Allocators'!$B$15:$W$358, MATCH('O5 Details by Class &amp; Accounts'!BZ$18, 'E2 Allocators'!$B$15:$W$15, 0),FALSE)*$E165), 0, VLOOKUP(VLOOKUP($A165, 'E4 TB Allocation Details'!$A$18:$L$214, MATCH("A &amp; G ID", 'E4 TB Allocation Details'!$A$18:$L$18, 0),FALSE), 'E2 Allocators'!$B$15:$W$358, MATCH('O5 Details by Class &amp; Accounts'!BZ$18, 'E2 Allocators'!$B$15:$W$15, 0),FALSE)*$E165)</f>
        <v>0</v>
      </c>
      <c r="CA165" s="1322">
        <f>IF(ISERROR(VLOOKUP(VLOOKUP($A165, 'E4 TB Allocation Details'!$A$18:$L$214, MATCH("A &amp; G ID", 'E4 TB Allocation Details'!$A$18:$L$18, 0),FALSE), 'E2 Allocators'!$B$15:$W$358, MATCH('O5 Details by Class &amp; Accounts'!CA$18, 'E2 Allocators'!$B$15:$W$15, 0),FALSE)*$E165), 0, VLOOKUP(VLOOKUP($A165, 'E4 TB Allocation Details'!$A$18:$L$214, MATCH("A &amp; G ID", 'E4 TB Allocation Details'!$A$18:$L$18, 0),FALSE), 'E2 Allocators'!$B$15:$W$358, MATCH('O5 Details by Class &amp; Accounts'!CA$18, 'E2 Allocators'!$B$15:$W$15, 0),FALSE)*$E165)</f>
        <v>0</v>
      </c>
      <c r="CB165" s="1322">
        <f>IF(ISERROR(VLOOKUP(VLOOKUP($A165, 'E4 TB Allocation Details'!$A$18:$L$214, MATCH("A &amp; G ID", 'E4 TB Allocation Details'!$A$18:$L$18, 0),FALSE), 'E2 Allocators'!$B$15:$W$358, MATCH('O5 Details by Class &amp; Accounts'!CB$18, 'E2 Allocators'!$B$15:$W$15, 0),FALSE)*$E165), 0, VLOOKUP(VLOOKUP($A165, 'E4 TB Allocation Details'!$A$18:$L$214, MATCH("A &amp; G ID", 'E4 TB Allocation Details'!$A$18:$L$18, 0),FALSE), 'E2 Allocators'!$B$15:$W$358, MATCH('O5 Details by Class &amp; Accounts'!CB$18, 'E2 Allocators'!$B$15:$W$15, 0),FALSE)*$E165)</f>
        <v>0</v>
      </c>
      <c r="CC165" s="1322">
        <f>IF(ISERROR(VLOOKUP(VLOOKUP($A165, 'E4 TB Allocation Details'!$A$18:$L$214, MATCH("A &amp; G ID", 'E4 TB Allocation Details'!$A$18:$L$18, 0),FALSE), 'E2 Allocators'!$B$15:$W$358, MATCH('O5 Details by Class &amp; Accounts'!CC$18, 'E2 Allocators'!$B$15:$W$15, 0),FALSE)*$E165), 0, VLOOKUP(VLOOKUP($A165, 'E4 TB Allocation Details'!$A$18:$L$214, MATCH("A &amp; G ID", 'E4 TB Allocation Details'!$A$18:$L$18, 0),FALSE), 'E2 Allocators'!$B$15:$W$358, MATCH('O5 Details by Class &amp; Accounts'!CC$18, 'E2 Allocators'!$B$15:$W$15, 0),FALSE)*$E165)</f>
        <v>0</v>
      </c>
      <c r="CD165" s="1322">
        <f>IF(ISERROR(VLOOKUP(VLOOKUP($A165, 'E4 TB Allocation Details'!$A$18:$L$214, MATCH("A &amp; G ID", 'E4 TB Allocation Details'!$A$18:$L$18, 0),FALSE), 'E2 Allocators'!$B$15:$W$358, MATCH('O5 Details by Class &amp; Accounts'!CD$18, 'E2 Allocators'!$B$15:$W$15, 0),FALSE)*$E165), 0, VLOOKUP(VLOOKUP($A165, 'E4 TB Allocation Details'!$A$18:$L$214, MATCH("A &amp; G ID", 'E4 TB Allocation Details'!$A$18:$L$18, 0),FALSE), 'E2 Allocators'!$B$15:$W$358, MATCH('O5 Details by Class &amp; Accounts'!CD$18, 'E2 Allocators'!$B$15:$W$15, 0),FALSE)*$E165)</f>
        <v>0</v>
      </c>
      <c r="CE165" s="1322">
        <f>IF(ISERROR(VLOOKUP(VLOOKUP($A165, 'E4 TB Allocation Details'!$A$18:$L$214, MATCH("A &amp; G ID", 'E4 TB Allocation Details'!$A$18:$L$18, 0),FALSE), 'E2 Allocators'!$B$15:$W$358, MATCH('O5 Details by Class &amp; Accounts'!CE$18, 'E2 Allocators'!$B$15:$W$15, 0),FALSE)*$E165), 0, VLOOKUP(VLOOKUP($A165, 'E4 TB Allocation Details'!$A$18:$L$214, MATCH("A &amp; G ID", 'E4 TB Allocation Details'!$A$18:$L$18, 0),FALSE), 'E2 Allocators'!$B$15:$W$358, MATCH('O5 Details by Class &amp; Accounts'!CE$18, 'E2 Allocators'!$B$15:$W$15, 0),FALSE)*$E165)</f>
        <v>0</v>
      </c>
      <c r="CF165" s="1322">
        <f>IF(ISERROR(VLOOKUP(VLOOKUP($A165, 'E4 TB Allocation Details'!$A$18:$L$214, MATCH("A &amp; G ID", 'E4 TB Allocation Details'!$A$18:$L$18, 0),FALSE), 'E2 Allocators'!$B$15:$W$358, MATCH('O5 Details by Class &amp; Accounts'!CF$18, 'E2 Allocators'!$B$15:$W$15, 0),FALSE)*$E165), 0, VLOOKUP(VLOOKUP($A165, 'E4 TB Allocation Details'!$A$18:$L$214, MATCH("A &amp; G ID", 'E4 TB Allocation Details'!$A$18:$L$18, 0),FALSE), 'E2 Allocators'!$B$15:$W$358, MATCH('O5 Details by Class &amp; Accounts'!CF$18, 'E2 Allocators'!$B$15:$W$15, 0),FALSE)*$E165)</f>
        <v>0</v>
      </c>
      <c r="CG165" s="1322">
        <f>IF(ISERROR(VLOOKUP(VLOOKUP($A165, 'E4 TB Allocation Details'!$A$18:$L$214, MATCH("A &amp; G ID", 'E4 TB Allocation Details'!$A$18:$L$18, 0),FALSE), 'E2 Allocators'!$B$15:$W$358, MATCH('O5 Details by Class &amp; Accounts'!CG$18, 'E2 Allocators'!$B$15:$W$15, 0),FALSE)*$E165), 0, VLOOKUP(VLOOKUP($A165, 'E4 TB Allocation Details'!$A$18:$L$214, MATCH("A &amp; G ID", 'E4 TB Allocation Details'!$A$18:$L$18, 0),FALSE), 'E2 Allocators'!$B$15:$W$358, MATCH('O5 Details by Class &amp; Accounts'!CG$18, 'E2 Allocators'!$B$15:$W$15, 0),FALSE)*$E165)</f>
        <v>0</v>
      </c>
      <c r="CH165" s="1322">
        <f>IF(ISERROR(VLOOKUP(VLOOKUP($A165, 'E4 TB Allocation Details'!$A$18:$L$214, MATCH("A &amp; G ID", 'E4 TB Allocation Details'!$A$18:$L$18, 0),FALSE), 'E2 Allocators'!$B$15:$W$358, MATCH('O5 Details by Class &amp; Accounts'!CH$18, 'E2 Allocators'!$B$15:$W$15, 0),FALSE)*$E165), 0, VLOOKUP(VLOOKUP($A165, 'E4 TB Allocation Details'!$A$18:$L$214, MATCH("A &amp; G ID", 'E4 TB Allocation Details'!$A$18:$L$18, 0),FALSE), 'E2 Allocators'!$B$15:$W$358, MATCH('O5 Details by Class &amp; Accounts'!CH$18, 'E2 Allocators'!$B$15:$W$15, 0),FALSE)*$E165)</f>
        <v>0</v>
      </c>
      <c r="CI165" s="1322">
        <f>IF(ISERROR(VLOOKUP(VLOOKUP($A165, 'E4 TB Allocation Details'!$A$18:$L$214, MATCH("A &amp; G ID", 'E4 TB Allocation Details'!$A$18:$L$18, 0),FALSE), 'E2 Allocators'!$B$15:$W$358, MATCH('O5 Details by Class &amp; Accounts'!CI$18, 'E2 Allocators'!$B$15:$W$15, 0),FALSE)*$E165), 0, VLOOKUP(VLOOKUP($A165, 'E4 TB Allocation Details'!$A$18:$L$214, MATCH("A &amp; G ID", 'E4 TB Allocation Details'!$A$18:$L$18, 0),FALSE), 'E2 Allocators'!$B$15:$W$358, MATCH('O5 Details by Class &amp; Accounts'!CI$18, 'E2 Allocators'!$B$15:$W$15, 0),FALSE)*$E165)</f>
        <v>0</v>
      </c>
      <c r="CJ165" s="1322">
        <f>IF(ISERROR(VLOOKUP(VLOOKUP($A165, 'E4 TB Allocation Details'!$A$18:$L$214, MATCH("A &amp; G ID", 'E4 TB Allocation Details'!$A$18:$L$18, 0),FALSE), 'E2 Allocators'!$B$15:$W$358, MATCH('O5 Details by Class &amp; Accounts'!CJ$18, 'E2 Allocators'!$B$15:$W$15, 0),FALSE)*$E165), 0, VLOOKUP(VLOOKUP($A165, 'E4 TB Allocation Details'!$A$18:$L$214, MATCH("A &amp; G ID", 'E4 TB Allocation Details'!$A$18:$L$18, 0),FALSE), 'E2 Allocators'!$B$15:$W$358, MATCH('O5 Details by Class &amp; Accounts'!CJ$18, 'E2 Allocators'!$B$15:$W$15, 0),FALSE)*$E165)</f>
        <v>0</v>
      </c>
      <c r="CK165" s="1322">
        <f>IF(ISERROR(VLOOKUP(VLOOKUP($A165, 'E4 TB Allocation Details'!$A$18:$L$214, MATCH("A &amp; G ID", 'E4 TB Allocation Details'!$A$18:$L$18, 0),FALSE), 'E2 Allocators'!$B$15:$W$358, MATCH('O5 Details by Class &amp; Accounts'!CK$18, 'E2 Allocators'!$B$15:$W$15, 0),FALSE)*$E165), 0, VLOOKUP(VLOOKUP($A165, 'E4 TB Allocation Details'!$A$18:$L$214, MATCH("A &amp; G ID", 'E4 TB Allocation Details'!$A$18:$L$18, 0),FALSE), 'E2 Allocators'!$B$15:$W$358, MATCH('O5 Details by Class &amp; Accounts'!CK$18, 'E2 Allocators'!$B$15:$W$15, 0),FALSE)*$E165)</f>
        <v>0</v>
      </c>
      <c r="CL165" s="1322">
        <f>IF(ISERROR(VLOOKUP(VLOOKUP($A165, 'E4 TB Allocation Details'!$A$18:$L$214, MATCH("A &amp; G ID", 'E4 TB Allocation Details'!$A$18:$L$18, 0),FALSE), 'E2 Allocators'!$B$15:$W$358, MATCH('O5 Details by Class &amp; Accounts'!CL$18, 'E2 Allocators'!$B$15:$W$15, 0),FALSE)*$E165), 0, VLOOKUP(VLOOKUP($A165, 'E4 TB Allocation Details'!$A$18:$L$214, MATCH("A &amp; G ID", 'E4 TB Allocation Details'!$A$18:$L$18, 0),FALSE), 'E2 Allocators'!$B$15:$W$358, MATCH('O5 Details by Class &amp; Accounts'!CL$18, 'E2 Allocators'!$B$15:$W$15, 0),FALSE)*$E165)</f>
        <v>0</v>
      </c>
      <c r="CM165" s="1322">
        <f>IF(ISERROR(VLOOKUP(VLOOKUP($A165, 'E4 TB Allocation Details'!$A$18:$L$214, MATCH("A &amp; G ID", 'E4 TB Allocation Details'!$A$18:$L$18, 0),FALSE), 'E2 Allocators'!$B$15:$W$358, MATCH('O5 Details by Class &amp; Accounts'!CM$18, 'E2 Allocators'!$B$15:$W$15, 0),FALSE)*$E165), 0, VLOOKUP(VLOOKUP($A165, 'E4 TB Allocation Details'!$A$18:$L$214, MATCH("A &amp; G ID", 'E4 TB Allocation Details'!$A$18:$L$18, 0),FALSE), 'E2 Allocators'!$B$15:$W$358, MATCH('O5 Details by Class &amp; Accounts'!CM$18, 'E2 Allocators'!$B$15:$W$15, 0),FALSE)*$E165)</f>
        <v>0</v>
      </c>
      <c r="CN165" s="1322">
        <f>SUM(BT165:CM165)</f>
        <v>0</v>
      </c>
      <c r="CO165" s="1651">
        <f t="shared" si="43"/>
        <v>-7.2759576141834259E-12</v>
      </c>
      <c r="CQ165" s="1899">
        <v>1860</v>
      </c>
    </row>
    <row r="166" spans="1:95" s="64" customFormat="1" ht="12.75" x14ac:dyDescent="0.2">
      <c r="A166" s="1095">
        <v>5305</v>
      </c>
      <c r="B166" s="1096" t="s">
        <v>1531</v>
      </c>
      <c r="C166" s="1648">
        <f>IF(ISERROR(VLOOKUP($A166,'I3 TB Data'!$A$19:$H$483,MATCH('O5 Details by Class &amp; Accounts'!$C$18, 'I3 TB Data'!$A$19:$H$19,0),0)), 0, VLOOKUP($A166,'I3 TB Data'!$A$19:$H$483,MATCH('O5 Details by Class &amp; Accounts'!$C$18,'I3 TB Data'!$A$19:$H$19,0),0))</f>
        <v>58127.665948865935</v>
      </c>
      <c r="D166" s="1649"/>
      <c r="E166" s="1648">
        <f t="shared" si="44"/>
        <v>58127.665948865935</v>
      </c>
      <c r="F166" s="1650">
        <f>IF(ISERROR(VLOOKUP($A166, 'E1 Categorization'!A33:E124, MATCH("Customer Component", 'E1 Categorization'!$A$33:$E$33,0), 0)), 0, IF(VLOOKUP($A166, 'E1 Categorization'!A33:E124, MATCH("Customer Component", 'E1 Categorization'!$A$33:$E$33,0), 0)=0, 'O5 Details by Class &amp; Accounts'!$E166, IF(AND(VLOOKUP($A166, 'E1 Categorization'!A33:E124, MATCH("Customer Component", 'E1 Categorization'!$A$33:$E$33,0), 0) &gt;0, VLOOKUP($A166, 'E1 Categorization'!A33:E124, MATCH("Customer Component", 'E1 Categorization'!$A$33:$E$33,0), 0)&lt;1), 'O5 Details by Class &amp; Accounts'!$E166*(1-VLOOKUP($A166, 'E1 Categorization'!A33:E124, MATCH("Customer Component", 'E1 Categorization'!$A$33:$E$33,0), 0)), 0)))</f>
        <v>0</v>
      </c>
      <c r="G166" s="1650">
        <f t="shared" ref="G166:G173" si="45">E166</f>
        <v>58127.665948865935</v>
      </c>
      <c r="H166" s="1322">
        <f t="shared" ref="H166:H213" si="46">F166+G166</f>
        <v>58127.665948865935</v>
      </c>
      <c r="I166" s="1322">
        <f>IF(ISERROR(VLOOKUP(VLOOKUP($A166, 'E4 TB Allocation Details'!$A$18:$L$214, MATCH("Demand ID", 'E4 TB Allocation Details'!$A$18:$L$18, 0),FALSE), 'E2 Allocators'!$B$15:$W$358, MATCH('O5 Details by Class &amp; Accounts'!I$18, 'E2 Allocators'!$B$15:$W$15, 0),FALSE)*$F166), 0, VLOOKUP(VLOOKUP($A166, 'E4 TB Allocation Details'!$A$18:$L$214, MATCH("Demand ID", 'E4 TB Allocation Details'!$A$18:$L$18, 0),FALSE), 'E2 Allocators'!$B$15:$W$358, MATCH('O5 Details by Class &amp; Accounts'!I$18, 'E2 Allocators'!$B$15:$W$15, 0),FALSE)*$F166)</f>
        <v>0</v>
      </c>
      <c r="J166" s="1322">
        <f>IF(ISERROR(VLOOKUP(VLOOKUP($A166, 'E4 TB Allocation Details'!$A$18:$L$214, MATCH("Demand ID", 'E4 TB Allocation Details'!$A$18:$L$18, 0),FALSE), 'E2 Allocators'!$B$15:$W$358, MATCH('O5 Details by Class &amp; Accounts'!J$18, 'E2 Allocators'!$B$15:$W$15, 0),FALSE)*$F166), 0, VLOOKUP(VLOOKUP($A166, 'E4 TB Allocation Details'!$A$18:$L$214, MATCH("Demand ID", 'E4 TB Allocation Details'!$A$18:$L$18, 0),FALSE), 'E2 Allocators'!$B$15:$W$358, MATCH('O5 Details by Class &amp; Accounts'!J$18, 'E2 Allocators'!$B$15:$W$15, 0),FALSE)*$F166)</f>
        <v>0</v>
      </c>
      <c r="K166" s="1322">
        <f>IF(ISERROR(VLOOKUP(VLOOKUP($A166, 'E4 TB Allocation Details'!$A$18:$L$214, MATCH("Demand ID", 'E4 TB Allocation Details'!$A$18:$L$18, 0),FALSE), 'E2 Allocators'!$B$15:$W$358, MATCH('O5 Details by Class &amp; Accounts'!K$18, 'E2 Allocators'!$B$15:$W$15, 0),FALSE)*$F166), 0, VLOOKUP(VLOOKUP($A166, 'E4 TB Allocation Details'!$A$18:$L$214, MATCH("Demand ID", 'E4 TB Allocation Details'!$A$18:$L$18, 0),FALSE), 'E2 Allocators'!$B$15:$W$358, MATCH('O5 Details by Class &amp; Accounts'!K$18, 'E2 Allocators'!$B$15:$W$15, 0),FALSE)*$F166)</f>
        <v>0</v>
      </c>
      <c r="L166" s="1322">
        <f>IF(ISERROR(VLOOKUP(VLOOKUP($A166, 'E4 TB Allocation Details'!$A$18:$L$214, MATCH("Demand ID", 'E4 TB Allocation Details'!$A$18:$L$18, 0),FALSE), 'E2 Allocators'!$B$15:$W$358, MATCH('O5 Details by Class &amp; Accounts'!L$18, 'E2 Allocators'!$B$15:$W$15, 0),FALSE)*$F166), 0, VLOOKUP(VLOOKUP($A166, 'E4 TB Allocation Details'!$A$18:$L$214, MATCH("Demand ID", 'E4 TB Allocation Details'!$A$18:$L$18, 0),FALSE), 'E2 Allocators'!$B$15:$W$358, MATCH('O5 Details by Class &amp; Accounts'!L$18, 'E2 Allocators'!$B$15:$W$15, 0),FALSE)*$F166)</f>
        <v>0</v>
      </c>
      <c r="M166" s="1322">
        <f>IF(ISERROR(VLOOKUP(VLOOKUP($A166, 'E4 TB Allocation Details'!$A$18:$L$214, MATCH("Demand ID", 'E4 TB Allocation Details'!$A$18:$L$18, 0),FALSE), 'E2 Allocators'!$B$15:$W$358, MATCH('O5 Details by Class &amp; Accounts'!M$18, 'E2 Allocators'!$B$15:$W$15, 0),FALSE)*$F166), 0, VLOOKUP(VLOOKUP($A166, 'E4 TB Allocation Details'!$A$18:$L$214, MATCH("Demand ID", 'E4 TB Allocation Details'!$A$18:$L$18, 0),FALSE), 'E2 Allocators'!$B$15:$W$358, MATCH('O5 Details by Class &amp; Accounts'!M$18, 'E2 Allocators'!$B$15:$W$15, 0),FALSE)*$F166)</f>
        <v>0</v>
      </c>
      <c r="N166" s="1322">
        <f>IF(ISERROR(VLOOKUP(VLOOKUP($A166, 'E4 TB Allocation Details'!$A$18:$L$214, MATCH("Demand ID", 'E4 TB Allocation Details'!$A$18:$L$18, 0),FALSE), 'E2 Allocators'!$B$15:$W$358, MATCH('O5 Details by Class &amp; Accounts'!N$18, 'E2 Allocators'!$B$15:$W$15, 0),FALSE)*$F166), 0, VLOOKUP(VLOOKUP($A166, 'E4 TB Allocation Details'!$A$18:$L$214, MATCH("Demand ID", 'E4 TB Allocation Details'!$A$18:$L$18, 0),FALSE), 'E2 Allocators'!$B$15:$W$358, MATCH('O5 Details by Class &amp; Accounts'!N$18, 'E2 Allocators'!$B$15:$W$15, 0),FALSE)*$F166)</f>
        <v>0</v>
      </c>
      <c r="O166" s="1322">
        <f>IF(ISERROR(VLOOKUP(VLOOKUP($A166, 'E4 TB Allocation Details'!$A$18:$L$214, MATCH("Demand ID", 'E4 TB Allocation Details'!$A$18:$L$18, 0),FALSE), 'E2 Allocators'!$B$15:$W$358, MATCH('O5 Details by Class &amp; Accounts'!O$18, 'E2 Allocators'!$B$15:$W$15, 0),FALSE)*$F166), 0, VLOOKUP(VLOOKUP($A166, 'E4 TB Allocation Details'!$A$18:$L$214, MATCH("Demand ID", 'E4 TB Allocation Details'!$A$18:$L$18, 0),FALSE), 'E2 Allocators'!$B$15:$W$358, MATCH('O5 Details by Class &amp; Accounts'!O$18, 'E2 Allocators'!$B$15:$W$15, 0),FALSE)*$F166)</f>
        <v>0</v>
      </c>
      <c r="P166" s="1322">
        <f>IF(ISERROR(VLOOKUP(VLOOKUP($A166, 'E4 TB Allocation Details'!$A$18:$L$214, MATCH("Demand ID", 'E4 TB Allocation Details'!$A$18:$L$18, 0),FALSE), 'E2 Allocators'!$B$15:$W$358, MATCH('O5 Details by Class &amp; Accounts'!P$18, 'E2 Allocators'!$B$15:$W$15, 0),FALSE)*$F166), 0, VLOOKUP(VLOOKUP($A166, 'E4 TB Allocation Details'!$A$18:$L$214, MATCH("Demand ID", 'E4 TB Allocation Details'!$A$18:$L$18, 0),FALSE), 'E2 Allocators'!$B$15:$W$358, MATCH('O5 Details by Class &amp; Accounts'!P$18, 'E2 Allocators'!$B$15:$W$15, 0),FALSE)*$F166)</f>
        <v>0</v>
      </c>
      <c r="Q166" s="1322">
        <f>IF(ISERROR(VLOOKUP(VLOOKUP($A166, 'E4 TB Allocation Details'!$A$18:$L$214, MATCH("Demand ID", 'E4 TB Allocation Details'!$A$18:$L$18, 0),FALSE), 'E2 Allocators'!$B$15:$W$358, MATCH('O5 Details by Class &amp; Accounts'!Q$18, 'E2 Allocators'!$B$15:$W$15, 0),FALSE)*$F166), 0, VLOOKUP(VLOOKUP($A166, 'E4 TB Allocation Details'!$A$18:$L$214, MATCH("Demand ID", 'E4 TB Allocation Details'!$A$18:$L$18, 0),FALSE), 'E2 Allocators'!$B$15:$W$358, MATCH('O5 Details by Class &amp; Accounts'!Q$18, 'E2 Allocators'!$B$15:$W$15, 0),FALSE)*$F166)</f>
        <v>0</v>
      </c>
      <c r="R166" s="1322">
        <f>IF(ISERROR(VLOOKUP(VLOOKUP($A166, 'E4 TB Allocation Details'!$A$18:$L$214, MATCH("Demand ID", 'E4 TB Allocation Details'!$A$18:$L$18, 0),FALSE), 'E2 Allocators'!$B$15:$W$358, MATCH('O5 Details by Class &amp; Accounts'!R$18, 'E2 Allocators'!$B$15:$W$15, 0),FALSE)*$F166), 0, VLOOKUP(VLOOKUP($A166, 'E4 TB Allocation Details'!$A$18:$L$214, MATCH("Demand ID", 'E4 TB Allocation Details'!$A$18:$L$18, 0),FALSE), 'E2 Allocators'!$B$15:$W$358, MATCH('O5 Details by Class &amp; Accounts'!R$18, 'E2 Allocators'!$B$15:$W$15, 0),FALSE)*$F166)</f>
        <v>0</v>
      </c>
      <c r="S166" s="1322">
        <f>IF(ISERROR(VLOOKUP(VLOOKUP($A166, 'E4 TB Allocation Details'!$A$18:$L$214, MATCH("Demand ID", 'E4 TB Allocation Details'!$A$18:$L$18, 0),FALSE), 'E2 Allocators'!$B$15:$W$358, MATCH('O5 Details by Class &amp; Accounts'!S$18, 'E2 Allocators'!$B$15:$W$15, 0),FALSE)*$F166), 0, VLOOKUP(VLOOKUP($A166, 'E4 TB Allocation Details'!$A$18:$L$214, MATCH("Demand ID", 'E4 TB Allocation Details'!$A$18:$L$18, 0),FALSE), 'E2 Allocators'!$B$15:$W$358, MATCH('O5 Details by Class &amp; Accounts'!S$18, 'E2 Allocators'!$B$15:$W$15, 0),FALSE)*$F166)</f>
        <v>0</v>
      </c>
      <c r="T166" s="1322">
        <f>IF(ISERROR(VLOOKUP(VLOOKUP($A166, 'E4 TB Allocation Details'!$A$18:$L$214, MATCH("Demand ID", 'E4 TB Allocation Details'!$A$18:$L$18, 0),FALSE), 'E2 Allocators'!$B$15:$W$358, MATCH('O5 Details by Class &amp; Accounts'!T$18, 'E2 Allocators'!$B$15:$W$15, 0),FALSE)*$F166), 0, VLOOKUP(VLOOKUP($A166, 'E4 TB Allocation Details'!$A$18:$L$214, MATCH("Demand ID", 'E4 TB Allocation Details'!$A$18:$L$18, 0),FALSE), 'E2 Allocators'!$B$15:$W$358, MATCH('O5 Details by Class &amp; Accounts'!T$18, 'E2 Allocators'!$B$15:$W$15, 0),FALSE)*$F166)</f>
        <v>0</v>
      </c>
      <c r="U166" s="1322">
        <f>IF(ISERROR(VLOOKUP(VLOOKUP($A166, 'E4 TB Allocation Details'!$A$18:$L$214, MATCH("Demand ID", 'E4 TB Allocation Details'!$A$18:$L$18, 0),FALSE), 'E2 Allocators'!$B$15:$W$358, MATCH('O5 Details by Class &amp; Accounts'!U$18, 'E2 Allocators'!$B$15:$W$15, 0),FALSE)*$F166), 0, VLOOKUP(VLOOKUP($A166, 'E4 TB Allocation Details'!$A$18:$L$214, MATCH("Demand ID", 'E4 TB Allocation Details'!$A$18:$L$18, 0),FALSE), 'E2 Allocators'!$B$15:$W$358, MATCH('O5 Details by Class &amp; Accounts'!U$18, 'E2 Allocators'!$B$15:$W$15, 0),FALSE)*$F166)</f>
        <v>0</v>
      </c>
      <c r="V166" s="1322">
        <f>IF(ISERROR(VLOOKUP(VLOOKUP($A166, 'E4 TB Allocation Details'!$A$18:$L$214, MATCH("Demand ID", 'E4 TB Allocation Details'!$A$18:$L$18, 0),FALSE), 'E2 Allocators'!$B$15:$W$358, MATCH('O5 Details by Class &amp; Accounts'!V$18, 'E2 Allocators'!$B$15:$W$15, 0),FALSE)*$F166), 0, VLOOKUP(VLOOKUP($A166, 'E4 TB Allocation Details'!$A$18:$L$214, MATCH("Demand ID", 'E4 TB Allocation Details'!$A$18:$L$18, 0),FALSE), 'E2 Allocators'!$B$15:$W$358, MATCH('O5 Details by Class &amp; Accounts'!V$18, 'E2 Allocators'!$B$15:$W$15, 0),FALSE)*$F166)</f>
        <v>0</v>
      </c>
      <c r="W166" s="1322">
        <f>IF(ISERROR(VLOOKUP(VLOOKUP($A166, 'E4 TB Allocation Details'!$A$18:$L$214, MATCH("Demand ID", 'E4 TB Allocation Details'!$A$18:$L$18, 0),FALSE), 'E2 Allocators'!$B$15:$W$358, MATCH('O5 Details by Class &amp; Accounts'!W$18, 'E2 Allocators'!$B$15:$W$15, 0),FALSE)*$F166), 0, VLOOKUP(VLOOKUP($A166, 'E4 TB Allocation Details'!$A$18:$L$214, MATCH("Demand ID", 'E4 TB Allocation Details'!$A$18:$L$18, 0),FALSE), 'E2 Allocators'!$B$15:$W$358, MATCH('O5 Details by Class &amp; Accounts'!W$18, 'E2 Allocators'!$B$15:$W$15, 0),FALSE)*$F166)</f>
        <v>0</v>
      </c>
      <c r="X166" s="1322">
        <f>IF(ISERROR(VLOOKUP(VLOOKUP($A166, 'E4 TB Allocation Details'!$A$18:$L$214, MATCH("Demand ID", 'E4 TB Allocation Details'!$A$18:$L$18, 0),FALSE), 'E2 Allocators'!$B$15:$W$358, MATCH('O5 Details by Class &amp; Accounts'!X$18, 'E2 Allocators'!$B$15:$W$15, 0),FALSE)*$F166), 0, VLOOKUP(VLOOKUP($A166, 'E4 TB Allocation Details'!$A$18:$L$214, MATCH("Demand ID", 'E4 TB Allocation Details'!$A$18:$L$18, 0),FALSE), 'E2 Allocators'!$B$15:$W$358, MATCH('O5 Details by Class &amp; Accounts'!X$18, 'E2 Allocators'!$B$15:$W$15, 0),FALSE)*$F166)</f>
        <v>0</v>
      </c>
      <c r="Y166" s="1322">
        <f>IF(ISERROR(VLOOKUP(VLOOKUP($A166, 'E4 TB Allocation Details'!$A$18:$L$214, MATCH("Demand ID", 'E4 TB Allocation Details'!$A$18:$L$18, 0),FALSE), 'E2 Allocators'!$B$15:$W$358, MATCH('O5 Details by Class &amp; Accounts'!Y$18, 'E2 Allocators'!$B$15:$W$15, 0),FALSE)*$F166), 0, VLOOKUP(VLOOKUP($A166, 'E4 TB Allocation Details'!$A$18:$L$214, MATCH("Demand ID", 'E4 TB Allocation Details'!$A$18:$L$18, 0),FALSE), 'E2 Allocators'!$B$15:$W$358, MATCH('O5 Details by Class &amp; Accounts'!Y$18, 'E2 Allocators'!$B$15:$W$15, 0),FALSE)*$F166)</f>
        <v>0</v>
      </c>
      <c r="Z166" s="1322">
        <f>IF(ISERROR(VLOOKUP(VLOOKUP($A166, 'E4 TB Allocation Details'!$A$18:$L$214, MATCH("Demand ID", 'E4 TB Allocation Details'!$A$18:$L$18, 0),FALSE), 'E2 Allocators'!$B$15:$W$358, MATCH('O5 Details by Class &amp; Accounts'!Z$18, 'E2 Allocators'!$B$15:$W$15, 0),FALSE)*$F166), 0, VLOOKUP(VLOOKUP($A166, 'E4 TB Allocation Details'!$A$18:$L$214, MATCH("Demand ID", 'E4 TB Allocation Details'!$A$18:$L$18, 0),FALSE), 'E2 Allocators'!$B$15:$W$358, MATCH('O5 Details by Class &amp; Accounts'!Z$18, 'E2 Allocators'!$B$15:$W$15, 0),FALSE)*$F166)</f>
        <v>0</v>
      </c>
      <c r="AA166" s="1322">
        <f>IF(ISERROR(VLOOKUP(VLOOKUP($A166, 'E4 TB Allocation Details'!$A$18:$L$214, MATCH("Demand ID", 'E4 TB Allocation Details'!$A$18:$L$18, 0),FALSE), 'E2 Allocators'!$B$15:$W$358, MATCH('O5 Details by Class &amp; Accounts'!AA$18, 'E2 Allocators'!$B$15:$W$15, 0),FALSE)*$F166), 0, VLOOKUP(VLOOKUP($A166, 'E4 TB Allocation Details'!$A$18:$L$214, MATCH("Demand ID", 'E4 TB Allocation Details'!$A$18:$L$18, 0),FALSE), 'E2 Allocators'!$B$15:$W$358, MATCH('O5 Details by Class &amp; Accounts'!AA$18, 'E2 Allocators'!$B$15:$W$15, 0),FALSE)*$F166)</f>
        <v>0</v>
      </c>
      <c r="AB166" s="1322">
        <f>IF(ISERROR(VLOOKUP(VLOOKUP($A166, 'E4 TB Allocation Details'!$A$18:$L$214, MATCH("Demand ID", 'E4 TB Allocation Details'!$A$18:$L$18, 0),FALSE), 'E2 Allocators'!$B$15:$W$358, MATCH('O5 Details by Class &amp; Accounts'!AB$18, 'E2 Allocators'!$B$15:$W$15, 0),FALSE)*$F166), 0, VLOOKUP(VLOOKUP($A166, 'E4 TB Allocation Details'!$A$18:$L$214, MATCH("Demand ID", 'E4 TB Allocation Details'!$A$18:$L$18, 0),FALSE), 'E2 Allocators'!$B$15:$W$358, MATCH('O5 Details by Class &amp; Accounts'!AB$18, 'E2 Allocators'!$B$15:$W$15, 0),FALSE)*$F166)</f>
        <v>0</v>
      </c>
      <c r="AC166" s="1322">
        <f t="shared" ref="AC166:AC213" si="47">SUM(I166:AB166)</f>
        <v>0</v>
      </c>
      <c r="AD166" s="1322">
        <f>IF(ISERROR(VLOOKUP(VLOOKUP($A166, 'E4 TB Allocation Details'!$A$18:$L$214, MATCH("Customer ID", 'E4 TB Allocation Details'!$A$18:$L$18, 0),FALSE), 'E2 Allocators'!$B$15:$W$358, MATCH('O5 Details by Class &amp; Accounts'!AD$18, 'E2 Allocators'!$B$15:$W$15, 0),FALSE)*$G166), 0, VLOOKUP(VLOOKUP($A166, 'E4 TB Allocation Details'!$A$18:$L$214, MATCH("Customer ID", 'E4 TB Allocation Details'!$A$18:$L$18, 0),FALSE), 'E2 Allocators'!$B$15:$W$358, MATCH('O5 Details by Class &amp; Accounts'!AD$18, 'E2 Allocators'!$B$15:$W$15, 0),FALSE)*$G166)</f>
        <v>49143.622353141436</v>
      </c>
      <c r="AE166" s="1322">
        <f>IF(ISERROR(VLOOKUP(VLOOKUP($A166, 'E4 TB Allocation Details'!$A$18:$L$214, MATCH("Customer ID", 'E4 TB Allocation Details'!$A$18:$L$18, 0),FALSE), 'E2 Allocators'!$B$15:$W$358, MATCH('O5 Details by Class &amp; Accounts'!AE$18, 'E2 Allocators'!$B$15:$W$15, 0),FALSE)*$G166), 0, VLOOKUP(VLOOKUP($A166, 'E4 TB Allocation Details'!$A$18:$L$214, MATCH("Customer ID", 'E4 TB Allocation Details'!$A$18:$L$18, 0),FALSE), 'E2 Allocators'!$B$15:$W$358, MATCH('O5 Details by Class &amp; Accounts'!AE$18, 'E2 Allocators'!$B$15:$W$15, 0),FALSE)*$G166)</f>
        <v>8087.7486610300411</v>
      </c>
      <c r="AF166" s="1322">
        <f>IF(ISERROR(VLOOKUP(VLOOKUP($A166, 'E4 TB Allocation Details'!$A$18:$L$214, MATCH("Customer ID", 'E4 TB Allocation Details'!$A$18:$L$18, 0),FALSE), 'E2 Allocators'!$B$15:$W$358, MATCH('O5 Details by Class &amp; Accounts'!AF$18, 'E2 Allocators'!$B$15:$W$15, 0),FALSE)*$G166), 0, VLOOKUP(VLOOKUP($A166, 'E4 TB Allocation Details'!$A$18:$L$214, MATCH("Customer ID", 'E4 TB Allocation Details'!$A$18:$L$18, 0),FALSE), 'E2 Allocators'!$B$15:$W$358, MATCH('O5 Details by Class &amp; Accounts'!AF$18, 'E2 Allocators'!$B$15:$W$15, 0),FALSE)*$G166)</f>
        <v>739.70514047151448</v>
      </c>
      <c r="AG166" s="1322">
        <f>IF(ISERROR(VLOOKUP(VLOOKUP($A166, 'E4 TB Allocation Details'!$A$18:$L$214, MATCH("Customer ID", 'E4 TB Allocation Details'!$A$18:$L$18, 0),FALSE), 'E2 Allocators'!$B$15:$W$358, MATCH('O5 Details by Class &amp; Accounts'!AG$18, 'E2 Allocators'!$B$15:$W$15, 0),FALSE)*$G166), 0, VLOOKUP(VLOOKUP($A166, 'E4 TB Allocation Details'!$A$18:$L$214, MATCH("Customer ID", 'E4 TB Allocation Details'!$A$18:$L$18, 0),FALSE), 'E2 Allocators'!$B$15:$W$358, MATCH('O5 Details by Class &amp; Accounts'!AG$18, 'E2 Allocators'!$B$15:$W$15, 0),FALSE)*$G166)</f>
        <v>0</v>
      </c>
      <c r="AH166" s="1322">
        <f>IF(ISERROR(VLOOKUP(VLOOKUP($A166, 'E4 TB Allocation Details'!$A$18:$L$214, MATCH("Customer ID", 'E4 TB Allocation Details'!$A$18:$L$18, 0),FALSE), 'E2 Allocators'!$B$15:$W$358, MATCH('O5 Details by Class &amp; Accounts'!AH$18, 'E2 Allocators'!$B$15:$W$15, 0),FALSE)*$G166), 0, VLOOKUP(VLOOKUP($A166, 'E4 TB Allocation Details'!$A$18:$L$214, MATCH("Customer ID", 'E4 TB Allocation Details'!$A$18:$L$18, 0),FALSE), 'E2 Allocators'!$B$15:$W$358, MATCH('O5 Details by Class &amp; Accounts'!AH$18, 'E2 Allocators'!$B$15:$W$15, 0),FALSE)*$G166)</f>
        <v>0</v>
      </c>
      <c r="AI166" s="1322">
        <f>IF(ISERROR(VLOOKUP(VLOOKUP($A166, 'E4 TB Allocation Details'!$A$18:$L$214, MATCH("Customer ID", 'E4 TB Allocation Details'!$A$18:$L$18, 0),FALSE), 'E2 Allocators'!$B$15:$W$358, MATCH('O5 Details by Class &amp; Accounts'!AI$18, 'E2 Allocators'!$B$15:$W$15, 0),FALSE)*$G166), 0, VLOOKUP(VLOOKUP($A166, 'E4 TB Allocation Details'!$A$18:$L$214, MATCH("Customer ID", 'E4 TB Allocation Details'!$A$18:$L$18, 0),FALSE), 'E2 Allocators'!$B$15:$W$358, MATCH('O5 Details by Class &amp; Accounts'!AI$18, 'E2 Allocators'!$B$15:$W$15, 0),FALSE)*$G166)</f>
        <v>5.6466041257367516</v>
      </c>
      <c r="AJ166" s="1322">
        <f>IF(ISERROR(VLOOKUP(VLOOKUP($A166, 'E4 TB Allocation Details'!$A$18:$L$214, MATCH("Customer ID", 'E4 TB Allocation Details'!$A$18:$L$18, 0),FALSE), 'E2 Allocators'!$B$15:$W$358, MATCH('O5 Details by Class &amp; Accounts'!AJ$18, 'E2 Allocators'!$B$15:$W$15, 0),FALSE)*$G166), 0, VLOOKUP(VLOOKUP($A166, 'E4 TB Allocation Details'!$A$18:$L$214, MATCH("Customer ID", 'E4 TB Allocation Details'!$A$18:$L$18, 0),FALSE), 'E2 Allocators'!$B$15:$W$358, MATCH('O5 Details by Class &amp; Accounts'!AJ$18, 'E2 Allocators'!$B$15:$W$15, 0),FALSE)*$G166)</f>
        <v>27.945478636537203</v>
      </c>
      <c r="AK166" s="1322">
        <f>IF(ISERROR(VLOOKUP(VLOOKUP($A166, 'E4 TB Allocation Details'!$A$18:$L$214, MATCH("Customer ID", 'E4 TB Allocation Details'!$A$18:$L$18, 0),FALSE), 'E2 Allocators'!$B$15:$W$358, MATCH('O5 Details by Class &amp; Accounts'!AK$18, 'E2 Allocators'!$B$15:$W$15, 0),FALSE)*$G166), 0, VLOOKUP(VLOOKUP($A166, 'E4 TB Allocation Details'!$A$18:$L$214, MATCH("Customer ID", 'E4 TB Allocation Details'!$A$18:$L$18, 0),FALSE), 'E2 Allocators'!$B$15:$W$358, MATCH('O5 Details by Class &amp; Accounts'!AK$18, 'E2 Allocators'!$B$15:$W$15, 0),FALSE)*$G166)</f>
        <v>0</v>
      </c>
      <c r="AL166" s="1322">
        <f>IF(ISERROR(VLOOKUP(VLOOKUP($A166, 'E4 TB Allocation Details'!$A$18:$L$214, MATCH("Customer ID", 'E4 TB Allocation Details'!$A$18:$L$18, 0),FALSE), 'E2 Allocators'!$B$15:$W$358, MATCH('O5 Details by Class &amp; Accounts'!AL$18, 'E2 Allocators'!$B$15:$W$15, 0),FALSE)*$G166), 0, VLOOKUP(VLOOKUP($A166, 'E4 TB Allocation Details'!$A$18:$L$214, MATCH("Customer ID", 'E4 TB Allocation Details'!$A$18:$L$18, 0),FALSE), 'E2 Allocators'!$B$15:$W$358, MATCH('O5 Details by Class &amp; Accounts'!AL$18, 'E2 Allocators'!$B$15:$W$15, 0),FALSE)*$G166)</f>
        <v>122.99771146067283</v>
      </c>
      <c r="AM166" s="1322">
        <f>IF(ISERROR(VLOOKUP(VLOOKUP($A166, 'E4 TB Allocation Details'!$A$18:$L$214, MATCH("Customer ID", 'E4 TB Allocation Details'!$A$18:$L$18, 0),FALSE), 'E2 Allocators'!$B$15:$W$358, MATCH('O5 Details by Class &amp; Accounts'!AM$18, 'E2 Allocators'!$B$15:$W$15, 0),FALSE)*$G166), 0, VLOOKUP(VLOOKUP($A166, 'E4 TB Allocation Details'!$A$18:$L$214, MATCH("Customer ID", 'E4 TB Allocation Details'!$A$18:$L$18, 0),FALSE), 'E2 Allocators'!$B$15:$W$358, MATCH('O5 Details by Class &amp; Accounts'!AM$18, 'E2 Allocators'!$B$15:$W$15, 0),FALSE)*$G166)</f>
        <v>0</v>
      </c>
      <c r="AN166" s="1322">
        <f>IF(ISERROR(VLOOKUP(VLOOKUP($A166, 'E4 TB Allocation Details'!$A$18:$L$214, MATCH("Customer ID", 'E4 TB Allocation Details'!$A$18:$L$18, 0),FALSE), 'E2 Allocators'!$B$15:$W$358, MATCH('O5 Details by Class &amp; Accounts'!AN$18, 'E2 Allocators'!$B$15:$W$15, 0),FALSE)*$G166), 0, VLOOKUP(VLOOKUP($A166, 'E4 TB Allocation Details'!$A$18:$L$214, MATCH("Customer ID", 'E4 TB Allocation Details'!$A$18:$L$18, 0),FALSE), 'E2 Allocators'!$B$15:$W$358, MATCH('O5 Details by Class &amp; Accounts'!AN$18, 'E2 Allocators'!$B$15:$W$15, 0),FALSE)*$G166)</f>
        <v>0</v>
      </c>
      <c r="AO166" s="1322">
        <f>IF(ISERROR(VLOOKUP(VLOOKUP($A166, 'E4 TB Allocation Details'!$A$18:$L$214, MATCH("Customer ID", 'E4 TB Allocation Details'!$A$18:$L$18, 0),FALSE), 'E2 Allocators'!$B$15:$W$358, MATCH('O5 Details by Class &amp; Accounts'!AO$18, 'E2 Allocators'!$B$15:$W$15, 0),FALSE)*$G166), 0, VLOOKUP(VLOOKUP($A166, 'E4 TB Allocation Details'!$A$18:$L$214, MATCH("Customer ID", 'E4 TB Allocation Details'!$A$18:$L$18, 0),FALSE), 'E2 Allocators'!$B$15:$W$358, MATCH('O5 Details by Class &amp; Accounts'!AO$18, 'E2 Allocators'!$B$15:$W$15, 0),FALSE)*$G166)</f>
        <v>0</v>
      </c>
      <c r="AP166" s="1322">
        <f>IF(ISERROR(VLOOKUP(VLOOKUP($A166, 'E4 TB Allocation Details'!$A$18:$L$214, MATCH("Customer ID", 'E4 TB Allocation Details'!$A$18:$L$18, 0),FALSE), 'E2 Allocators'!$B$15:$W$358, MATCH('O5 Details by Class &amp; Accounts'!AP$18, 'E2 Allocators'!$B$15:$W$15, 0),FALSE)*$G166), 0, VLOOKUP(VLOOKUP($A166, 'E4 TB Allocation Details'!$A$18:$L$214, MATCH("Customer ID", 'E4 TB Allocation Details'!$A$18:$L$18, 0),FALSE), 'E2 Allocators'!$B$15:$W$358, MATCH('O5 Details by Class &amp; Accounts'!AP$18, 'E2 Allocators'!$B$15:$W$15, 0),FALSE)*$G166)</f>
        <v>0</v>
      </c>
      <c r="AQ166" s="1322">
        <f>IF(ISERROR(VLOOKUP(VLOOKUP($A166, 'E4 TB Allocation Details'!$A$18:$L$214, MATCH("Customer ID", 'E4 TB Allocation Details'!$A$18:$L$18, 0),FALSE), 'E2 Allocators'!$B$15:$W$358, MATCH('O5 Details by Class &amp; Accounts'!AQ$18, 'E2 Allocators'!$B$15:$W$15, 0),FALSE)*$G166), 0, VLOOKUP(VLOOKUP($A166, 'E4 TB Allocation Details'!$A$18:$L$214, MATCH("Customer ID", 'E4 TB Allocation Details'!$A$18:$L$18, 0),FALSE), 'E2 Allocators'!$B$15:$W$358, MATCH('O5 Details by Class &amp; Accounts'!AQ$18, 'E2 Allocators'!$B$15:$W$15, 0),FALSE)*$G166)</f>
        <v>0</v>
      </c>
      <c r="AR166" s="1322">
        <f>IF(ISERROR(VLOOKUP(VLOOKUP($A166, 'E4 TB Allocation Details'!$A$18:$L$214, MATCH("Customer ID", 'E4 TB Allocation Details'!$A$18:$L$18, 0),FALSE), 'E2 Allocators'!$B$15:$W$358, MATCH('O5 Details by Class &amp; Accounts'!AR$18, 'E2 Allocators'!$B$15:$W$15, 0),FALSE)*$G166), 0, VLOOKUP(VLOOKUP($A166, 'E4 TB Allocation Details'!$A$18:$L$214, MATCH("Customer ID", 'E4 TB Allocation Details'!$A$18:$L$18, 0),FALSE), 'E2 Allocators'!$B$15:$W$358, MATCH('O5 Details by Class &amp; Accounts'!AR$18, 'E2 Allocators'!$B$15:$W$15, 0),FALSE)*$G166)</f>
        <v>0</v>
      </c>
      <c r="AS166" s="1322">
        <f>IF(ISERROR(VLOOKUP(VLOOKUP($A166, 'E4 TB Allocation Details'!$A$18:$L$214, MATCH("Customer ID", 'E4 TB Allocation Details'!$A$18:$L$18, 0),FALSE), 'E2 Allocators'!$B$15:$W$358, MATCH('O5 Details by Class &amp; Accounts'!AS$18, 'E2 Allocators'!$B$15:$W$15, 0),FALSE)*$G166), 0, VLOOKUP(VLOOKUP($A166, 'E4 TB Allocation Details'!$A$18:$L$214, MATCH("Customer ID", 'E4 TB Allocation Details'!$A$18:$L$18, 0),FALSE), 'E2 Allocators'!$B$15:$W$358, MATCH('O5 Details by Class &amp; Accounts'!AS$18, 'E2 Allocators'!$B$15:$W$15, 0),FALSE)*$G166)</f>
        <v>0</v>
      </c>
      <c r="AT166" s="1322">
        <f>IF(ISERROR(VLOOKUP(VLOOKUP($A166, 'E4 TB Allocation Details'!$A$18:$L$214, MATCH("Customer ID", 'E4 TB Allocation Details'!$A$18:$L$18, 0),FALSE), 'E2 Allocators'!$B$15:$W$358, MATCH('O5 Details by Class &amp; Accounts'!AT$18, 'E2 Allocators'!$B$15:$W$15, 0),FALSE)*$G166), 0, VLOOKUP(VLOOKUP($A166, 'E4 TB Allocation Details'!$A$18:$L$214, MATCH("Customer ID", 'E4 TB Allocation Details'!$A$18:$L$18, 0),FALSE), 'E2 Allocators'!$B$15:$W$358, MATCH('O5 Details by Class &amp; Accounts'!AT$18, 'E2 Allocators'!$B$15:$W$15, 0),FALSE)*$G166)</f>
        <v>0</v>
      </c>
      <c r="AU166" s="1322">
        <f>IF(ISERROR(VLOOKUP(VLOOKUP($A166, 'E4 TB Allocation Details'!$A$18:$L$214, MATCH("Customer ID", 'E4 TB Allocation Details'!$A$18:$L$18, 0),FALSE), 'E2 Allocators'!$B$15:$W$358, MATCH('O5 Details by Class &amp; Accounts'!AU$18, 'E2 Allocators'!$B$15:$W$15, 0),FALSE)*$G166), 0, VLOOKUP(VLOOKUP($A166, 'E4 TB Allocation Details'!$A$18:$L$214, MATCH("Customer ID", 'E4 TB Allocation Details'!$A$18:$L$18, 0),FALSE), 'E2 Allocators'!$B$15:$W$358, MATCH('O5 Details by Class &amp; Accounts'!AU$18, 'E2 Allocators'!$B$15:$W$15, 0),FALSE)*$G166)</f>
        <v>0</v>
      </c>
      <c r="AV166" s="1322">
        <f>IF(ISERROR(VLOOKUP(VLOOKUP($A166, 'E4 TB Allocation Details'!$A$18:$L$214, MATCH("Customer ID", 'E4 TB Allocation Details'!$A$18:$L$18, 0),FALSE), 'E2 Allocators'!$B$15:$W$358, MATCH('O5 Details by Class &amp; Accounts'!AV$18, 'E2 Allocators'!$B$15:$W$15, 0),FALSE)*$G166), 0, VLOOKUP(VLOOKUP($A166, 'E4 TB Allocation Details'!$A$18:$L$214, MATCH("Customer ID", 'E4 TB Allocation Details'!$A$18:$L$18, 0),FALSE), 'E2 Allocators'!$B$15:$W$358, MATCH('O5 Details by Class &amp; Accounts'!AV$18, 'E2 Allocators'!$B$15:$W$15, 0),FALSE)*$G166)</f>
        <v>0</v>
      </c>
      <c r="AW166" s="1322">
        <f>IF(ISERROR(VLOOKUP(VLOOKUP($A166, 'E4 TB Allocation Details'!$A$18:$L$214, MATCH("Customer ID", 'E4 TB Allocation Details'!$A$18:$L$18, 0),FALSE), 'E2 Allocators'!$B$15:$W$358, MATCH('O5 Details by Class &amp; Accounts'!AW$18, 'E2 Allocators'!$B$15:$W$15, 0),FALSE)*$G166), 0, VLOOKUP(VLOOKUP($A166, 'E4 TB Allocation Details'!$A$18:$L$214, MATCH("Customer ID", 'E4 TB Allocation Details'!$A$18:$L$18, 0),FALSE), 'E2 Allocators'!$B$15:$W$358, MATCH('O5 Details by Class &amp; Accounts'!AW$18, 'E2 Allocators'!$B$15:$W$15, 0),FALSE)*$G166)</f>
        <v>0</v>
      </c>
      <c r="AX166" s="1322">
        <f>SUM(AD166:AW166)</f>
        <v>58127.665948865942</v>
      </c>
      <c r="AY166" s="1322">
        <f>IF(ISERROR(VLOOKUP(VLOOKUP($A166, 'E4 TB Allocation Details'!$A$18:$L$214, MATCH("Misc ID", 'E4 TB Allocation Details'!$A$18:$L$18, 0),FALSE), 'E2 Allocators'!$B$15:$W$358, MATCH('O5 Details by Class &amp; Accounts'!AY$18, 'E2 Allocators'!$B$15:$W$15, 0),FALSE)*$E166), 0, VLOOKUP(VLOOKUP($A166, 'E4 TB Allocation Details'!$A$18:$L$214, MATCH("Misc ID", 'E4 TB Allocation Details'!$A$18:$L$18, 0),FALSE), 'E2 Allocators'!$B$15:$W$358, MATCH('O5 Details by Class &amp; Accounts'!AY$18, 'E2 Allocators'!$B$15:$W$15, 0),FALSE)*$E166)</f>
        <v>0</v>
      </c>
      <c r="AZ166" s="1322">
        <f>IF(ISERROR(VLOOKUP(VLOOKUP($A166, 'E4 TB Allocation Details'!$A$18:$L$214, MATCH("Misc ID", 'E4 TB Allocation Details'!$A$18:$L$18, 0),FALSE), 'E2 Allocators'!$B$15:$W$358, MATCH('O5 Details by Class &amp; Accounts'!AZ$18, 'E2 Allocators'!$B$15:$W$15, 0),FALSE)*$E166), 0, VLOOKUP(VLOOKUP($A166, 'E4 TB Allocation Details'!$A$18:$L$214, MATCH("Misc ID", 'E4 TB Allocation Details'!$A$18:$L$18, 0),FALSE), 'E2 Allocators'!$B$15:$W$358, MATCH('O5 Details by Class &amp; Accounts'!AZ$18, 'E2 Allocators'!$B$15:$W$15, 0),FALSE)*$E166)</f>
        <v>0</v>
      </c>
      <c r="BA166" s="1322">
        <f>IF(ISERROR(VLOOKUP(VLOOKUP($A166, 'E4 TB Allocation Details'!$A$18:$L$214, MATCH("Misc ID", 'E4 TB Allocation Details'!$A$18:$L$18, 0),FALSE), 'E2 Allocators'!$B$15:$W$358, MATCH('O5 Details by Class &amp; Accounts'!BA$18, 'E2 Allocators'!$B$15:$W$15, 0),FALSE)*$E166), 0, VLOOKUP(VLOOKUP($A166, 'E4 TB Allocation Details'!$A$18:$L$214, MATCH("Misc ID", 'E4 TB Allocation Details'!$A$18:$L$18, 0),FALSE), 'E2 Allocators'!$B$15:$W$358, MATCH('O5 Details by Class &amp; Accounts'!BA$18, 'E2 Allocators'!$B$15:$W$15, 0),FALSE)*$E166)</f>
        <v>0</v>
      </c>
      <c r="BB166" s="1322">
        <f>IF(ISERROR(VLOOKUP(VLOOKUP($A166, 'E4 TB Allocation Details'!$A$18:$L$214, MATCH("Misc ID", 'E4 TB Allocation Details'!$A$18:$L$18, 0),FALSE), 'E2 Allocators'!$B$15:$W$358, MATCH('O5 Details by Class &amp; Accounts'!BB$18, 'E2 Allocators'!$B$15:$W$15, 0),FALSE)*$E166), 0, VLOOKUP(VLOOKUP($A166, 'E4 TB Allocation Details'!$A$18:$L$214, MATCH("Misc ID", 'E4 TB Allocation Details'!$A$18:$L$18, 0),FALSE), 'E2 Allocators'!$B$15:$W$358, MATCH('O5 Details by Class &amp; Accounts'!BB$18, 'E2 Allocators'!$B$15:$W$15, 0),FALSE)*$E166)</f>
        <v>0</v>
      </c>
      <c r="BC166" s="1322">
        <f>IF(ISERROR(VLOOKUP(VLOOKUP($A166, 'E4 TB Allocation Details'!$A$18:$L$214, MATCH("Misc ID", 'E4 TB Allocation Details'!$A$18:$L$18, 0),FALSE), 'E2 Allocators'!$B$15:$W$358, MATCH('O5 Details by Class &amp; Accounts'!BC$18, 'E2 Allocators'!$B$15:$W$15, 0),FALSE)*$E166), 0, VLOOKUP(VLOOKUP($A166, 'E4 TB Allocation Details'!$A$18:$L$214, MATCH("Misc ID", 'E4 TB Allocation Details'!$A$18:$L$18, 0),FALSE), 'E2 Allocators'!$B$15:$W$358, MATCH('O5 Details by Class &amp; Accounts'!BC$18, 'E2 Allocators'!$B$15:$W$15, 0),FALSE)*$E166)</f>
        <v>0</v>
      </c>
      <c r="BD166" s="1322">
        <f>IF(ISERROR(VLOOKUP(VLOOKUP($A166, 'E4 TB Allocation Details'!$A$18:$L$214, MATCH("Misc ID", 'E4 TB Allocation Details'!$A$18:$L$18, 0),FALSE), 'E2 Allocators'!$B$15:$W$358, MATCH('O5 Details by Class &amp; Accounts'!BD$18, 'E2 Allocators'!$B$15:$W$15, 0),FALSE)*$E166), 0, VLOOKUP(VLOOKUP($A166, 'E4 TB Allocation Details'!$A$18:$L$214, MATCH("Misc ID", 'E4 TB Allocation Details'!$A$18:$L$18, 0),FALSE), 'E2 Allocators'!$B$15:$W$358, MATCH('O5 Details by Class &amp; Accounts'!BD$18, 'E2 Allocators'!$B$15:$W$15, 0),FALSE)*$E166)</f>
        <v>0</v>
      </c>
      <c r="BE166" s="1322">
        <f>IF(ISERROR(VLOOKUP(VLOOKUP($A166, 'E4 TB Allocation Details'!$A$18:$L$214, MATCH("Misc ID", 'E4 TB Allocation Details'!$A$18:$L$18, 0),FALSE), 'E2 Allocators'!$B$15:$W$358, MATCH('O5 Details by Class &amp; Accounts'!BE$18, 'E2 Allocators'!$B$15:$W$15, 0),FALSE)*$E166), 0, VLOOKUP(VLOOKUP($A166, 'E4 TB Allocation Details'!$A$18:$L$214, MATCH("Misc ID", 'E4 TB Allocation Details'!$A$18:$L$18, 0),FALSE), 'E2 Allocators'!$B$15:$W$358, MATCH('O5 Details by Class &amp; Accounts'!BE$18, 'E2 Allocators'!$B$15:$W$15, 0),FALSE)*$E166)</f>
        <v>0</v>
      </c>
      <c r="BF166" s="1322">
        <f>IF(ISERROR(VLOOKUP(VLOOKUP($A166, 'E4 TB Allocation Details'!$A$18:$L$214, MATCH("Misc ID", 'E4 TB Allocation Details'!$A$18:$L$18, 0),FALSE), 'E2 Allocators'!$B$15:$W$358, MATCH('O5 Details by Class &amp; Accounts'!BF$18, 'E2 Allocators'!$B$15:$W$15, 0),FALSE)*$E166), 0, VLOOKUP(VLOOKUP($A166, 'E4 TB Allocation Details'!$A$18:$L$214, MATCH("Misc ID", 'E4 TB Allocation Details'!$A$18:$L$18, 0),FALSE), 'E2 Allocators'!$B$15:$W$358, MATCH('O5 Details by Class &amp; Accounts'!BF$18, 'E2 Allocators'!$B$15:$W$15, 0),FALSE)*$E166)</f>
        <v>0</v>
      </c>
      <c r="BG166" s="1322">
        <f>IF(ISERROR(VLOOKUP(VLOOKUP($A166, 'E4 TB Allocation Details'!$A$18:$L$214, MATCH("Misc ID", 'E4 TB Allocation Details'!$A$18:$L$18, 0),FALSE), 'E2 Allocators'!$B$15:$W$358, MATCH('O5 Details by Class &amp; Accounts'!BG$18, 'E2 Allocators'!$B$15:$W$15, 0),FALSE)*$E166), 0, VLOOKUP(VLOOKUP($A166, 'E4 TB Allocation Details'!$A$18:$L$214, MATCH("Misc ID", 'E4 TB Allocation Details'!$A$18:$L$18, 0),FALSE), 'E2 Allocators'!$B$15:$W$358, MATCH('O5 Details by Class &amp; Accounts'!BG$18, 'E2 Allocators'!$B$15:$W$15, 0),FALSE)*$E166)</f>
        <v>0</v>
      </c>
      <c r="BH166" s="1322">
        <f>IF(ISERROR(VLOOKUP(VLOOKUP($A166, 'E4 TB Allocation Details'!$A$18:$L$214, MATCH("Misc ID", 'E4 TB Allocation Details'!$A$18:$L$18, 0),FALSE), 'E2 Allocators'!$B$15:$W$358, MATCH('O5 Details by Class &amp; Accounts'!BH$18, 'E2 Allocators'!$B$15:$W$15, 0),FALSE)*$E166), 0, VLOOKUP(VLOOKUP($A166, 'E4 TB Allocation Details'!$A$18:$L$214, MATCH("Misc ID", 'E4 TB Allocation Details'!$A$18:$L$18, 0),FALSE), 'E2 Allocators'!$B$15:$W$358, MATCH('O5 Details by Class &amp; Accounts'!BH$18, 'E2 Allocators'!$B$15:$W$15, 0),FALSE)*$E166)</f>
        <v>0</v>
      </c>
      <c r="BI166" s="1322">
        <f>IF(ISERROR(VLOOKUP(VLOOKUP($A166, 'E4 TB Allocation Details'!$A$18:$L$214, MATCH("Misc ID", 'E4 TB Allocation Details'!$A$18:$L$18, 0),FALSE), 'E2 Allocators'!$B$15:$W$358, MATCH('O5 Details by Class &amp; Accounts'!BI$18, 'E2 Allocators'!$B$15:$W$15, 0),FALSE)*$E166), 0, VLOOKUP(VLOOKUP($A166, 'E4 TB Allocation Details'!$A$18:$L$214, MATCH("Misc ID", 'E4 TB Allocation Details'!$A$18:$L$18, 0),FALSE), 'E2 Allocators'!$B$15:$W$358, MATCH('O5 Details by Class &amp; Accounts'!BI$18, 'E2 Allocators'!$B$15:$W$15, 0),FALSE)*$E166)</f>
        <v>0</v>
      </c>
      <c r="BJ166" s="1322">
        <f>IF(ISERROR(VLOOKUP(VLOOKUP($A166, 'E4 TB Allocation Details'!$A$18:$L$214, MATCH("Misc ID", 'E4 TB Allocation Details'!$A$18:$L$18, 0),FALSE), 'E2 Allocators'!$B$15:$W$358, MATCH('O5 Details by Class &amp; Accounts'!BJ$18, 'E2 Allocators'!$B$15:$W$15, 0),FALSE)*$E166), 0, VLOOKUP(VLOOKUP($A166, 'E4 TB Allocation Details'!$A$18:$L$214, MATCH("Misc ID", 'E4 TB Allocation Details'!$A$18:$L$18, 0),FALSE), 'E2 Allocators'!$B$15:$W$358, MATCH('O5 Details by Class &amp; Accounts'!BJ$18, 'E2 Allocators'!$B$15:$W$15, 0),FALSE)*$E166)</f>
        <v>0</v>
      </c>
      <c r="BK166" s="1322">
        <f>IF(ISERROR(VLOOKUP(VLOOKUP($A166, 'E4 TB Allocation Details'!$A$18:$L$214, MATCH("Misc ID", 'E4 TB Allocation Details'!$A$18:$L$18, 0),FALSE), 'E2 Allocators'!$B$15:$W$358, MATCH('O5 Details by Class &amp; Accounts'!BK$18, 'E2 Allocators'!$B$15:$W$15, 0),FALSE)*$E166), 0, VLOOKUP(VLOOKUP($A166, 'E4 TB Allocation Details'!$A$18:$L$214, MATCH("Misc ID", 'E4 TB Allocation Details'!$A$18:$L$18, 0),FALSE), 'E2 Allocators'!$B$15:$W$358, MATCH('O5 Details by Class &amp; Accounts'!BK$18, 'E2 Allocators'!$B$15:$W$15, 0),FALSE)*$E166)</f>
        <v>0</v>
      </c>
      <c r="BL166" s="1322">
        <f>IF(ISERROR(VLOOKUP(VLOOKUP($A166, 'E4 TB Allocation Details'!$A$18:$L$214, MATCH("Misc ID", 'E4 TB Allocation Details'!$A$18:$L$18, 0),FALSE), 'E2 Allocators'!$B$15:$W$358, MATCH('O5 Details by Class &amp; Accounts'!BL$18, 'E2 Allocators'!$B$15:$W$15, 0),FALSE)*$E166), 0, VLOOKUP(VLOOKUP($A166, 'E4 TB Allocation Details'!$A$18:$L$214, MATCH("Misc ID", 'E4 TB Allocation Details'!$A$18:$L$18, 0),FALSE), 'E2 Allocators'!$B$15:$W$358, MATCH('O5 Details by Class &amp; Accounts'!BL$18, 'E2 Allocators'!$B$15:$W$15, 0),FALSE)*$E166)</f>
        <v>0</v>
      </c>
      <c r="BM166" s="1322">
        <f>IF(ISERROR(VLOOKUP(VLOOKUP($A166, 'E4 TB Allocation Details'!$A$18:$L$214, MATCH("Misc ID", 'E4 TB Allocation Details'!$A$18:$L$18, 0),FALSE), 'E2 Allocators'!$B$15:$W$358, MATCH('O5 Details by Class &amp; Accounts'!BM$18, 'E2 Allocators'!$B$15:$W$15, 0),FALSE)*$E166), 0, VLOOKUP(VLOOKUP($A166, 'E4 TB Allocation Details'!$A$18:$L$214, MATCH("Misc ID", 'E4 TB Allocation Details'!$A$18:$L$18, 0),FALSE), 'E2 Allocators'!$B$15:$W$358, MATCH('O5 Details by Class &amp; Accounts'!BM$18, 'E2 Allocators'!$B$15:$W$15, 0),FALSE)*$E166)</f>
        <v>0</v>
      </c>
      <c r="BN166" s="1322">
        <f>IF(ISERROR(VLOOKUP(VLOOKUP($A166, 'E4 TB Allocation Details'!$A$18:$L$214, MATCH("Misc ID", 'E4 TB Allocation Details'!$A$18:$L$18, 0),FALSE), 'E2 Allocators'!$B$15:$W$358, MATCH('O5 Details by Class &amp; Accounts'!BN$18, 'E2 Allocators'!$B$15:$W$15, 0),FALSE)*$E166), 0, VLOOKUP(VLOOKUP($A166, 'E4 TB Allocation Details'!$A$18:$L$214, MATCH("Misc ID", 'E4 TB Allocation Details'!$A$18:$L$18, 0),FALSE), 'E2 Allocators'!$B$15:$W$358, MATCH('O5 Details by Class &amp; Accounts'!BN$18, 'E2 Allocators'!$B$15:$W$15, 0),FALSE)*$E166)</f>
        <v>0</v>
      </c>
      <c r="BO166" s="1322">
        <f>IF(ISERROR(VLOOKUP(VLOOKUP($A166, 'E4 TB Allocation Details'!$A$18:$L$214, MATCH("Misc ID", 'E4 TB Allocation Details'!$A$18:$L$18, 0),FALSE), 'E2 Allocators'!$B$15:$W$358, MATCH('O5 Details by Class &amp; Accounts'!BO$18, 'E2 Allocators'!$B$15:$W$15, 0),FALSE)*$E166), 0, VLOOKUP(VLOOKUP($A166, 'E4 TB Allocation Details'!$A$18:$L$214, MATCH("Misc ID", 'E4 TB Allocation Details'!$A$18:$L$18, 0),FALSE), 'E2 Allocators'!$B$15:$W$358, MATCH('O5 Details by Class &amp; Accounts'!BO$18, 'E2 Allocators'!$B$15:$W$15, 0),FALSE)*$E166)</f>
        <v>0</v>
      </c>
      <c r="BP166" s="1322">
        <f>IF(ISERROR(VLOOKUP(VLOOKUP($A166, 'E4 TB Allocation Details'!$A$18:$L$214, MATCH("Misc ID", 'E4 TB Allocation Details'!$A$18:$L$18, 0),FALSE), 'E2 Allocators'!$B$15:$W$358, MATCH('O5 Details by Class &amp; Accounts'!BP$18, 'E2 Allocators'!$B$15:$W$15, 0),FALSE)*$E166), 0, VLOOKUP(VLOOKUP($A166, 'E4 TB Allocation Details'!$A$18:$L$214, MATCH("Misc ID", 'E4 TB Allocation Details'!$A$18:$L$18, 0),FALSE), 'E2 Allocators'!$B$15:$W$358, MATCH('O5 Details by Class &amp; Accounts'!BP$18, 'E2 Allocators'!$B$15:$W$15, 0),FALSE)*$E166)</f>
        <v>0</v>
      </c>
      <c r="BQ166" s="1322">
        <f>IF(ISERROR(VLOOKUP(VLOOKUP($A166, 'E4 TB Allocation Details'!$A$18:$L$214, MATCH("Misc ID", 'E4 TB Allocation Details'!$A$18:$L$18, 0),FALSE), 'E2 Allocators'!$B$15:$W$358, MATCH('O5 Details by Class &amp; Accounts'!BQ$18, 'E2 Allocators'!$B$15:$W$15, 0),FALSE)*$E166), 0, VLOOKUP(VLOOKUP($A166, 'E4 TB Allocation Details'!$A$18:$L$214, MATCH("Misc ID", 'E4 TB Allocation Details'!$A$18:$L$18, 0),FALSE), 'E2 Allocators'!$B$15:$W$358, MATCH('O5 Details by Class &amp; Accounts'!BQ$18, 'E2 Allocators'!$B$15:$W$15, 0),FALSE)*$E166)</f>
        <v>0</v>
      </c>
      <c r="BR166" s="1322">
        <f>IF(ISERROR(VLOOKUP(VLOOKUP($A166, 'E4 TB Allocation Details'!$A$18:$L$214, MATCH("Misc ID", 'E4 TB Allocation Details'!$A$18:$L$18, 0),FALSE), 'E2 Allocators'!$B$15:$W$358, MATCH('O5 Details by Class &amp; Accounts'!BR$18, 'E2 Allocators'!$B$15:$W$15, 0),FALSE)*$E166), 0, VLOOKUP(VLOOKUP($A166, 'E4 TB Allocation Details'!$A$18:$L$214, MATCH("Misc ID", 'E4 TB Allocation Details'!$A$18:$L$18, 0),FALSE), 'E2 Allocators'!$B$15:$W$358, MATCH('O5 Details by Class &amp; Accounts'!BR$18, 'E2 Allocators'!$B$15:$W$15, 0),FALSE)*$E166)</f>
        <v>0</v>
      </c>
      <c r="BS166" s="1322">
        <f t="shared" ref="BS166:BS213" si="48">SUM(AY166:BR166)</f>
        <v>0</v>
      </c>
      <c r="BT166" s="1322">
        <f>IF(ISERROR(VLOOKUP(VLOOKUP($A166, 'E4 TB Allocation Details'!$A$18:$L$214, MATCH("A &amp; G ID", 'E4 TB Allocation Details'!$A$18:$L$18, 0),FALSE), 'E2 Allocators'!$B$15:$W$358, MATCH('O5 Details by Class &amp; Accounts'!BT$18, 'E2 Allocators'!$B$15:$W$15, 0),FALSE)*$E166), 0, VLOOKUP(VLOOKUP($A166, 'E4 TB Allocation Details'!$A$18:$L$214, MATCH("A &amp; G ID", 'E4 TB Allocation Details'!$A$18:$L$18, 0),FALSE), 'E2 Allocators'!$B$15:$W$358, MATCH('O5 Details by Class &amp; Accounts'!BT$18, 'E2 Allocators'!$B$15:$W$15, 0),FALSE)*$E166)</f>
        <v>0</v>
      </c>
      <c r="BU166" s="1322">
        <f>IF(ISERROR(VLOOKUP(VLOOKUP($A166, 'E4 TB Allocation Details'!$A$18:$L$214, MATCH("A &amp; G ID", 'E4 TB Allocation Details'!$A$18:$L$18, 0),FALSE), 'E2 Allocators'!$B$15:$W$358, MATCH('O5 Details by Class &amp; Accounts'!BU$18, 'E2 Allocators'!$B$15:$W$15, 0),FALSE)*$E166), 0, VLOOKUP(VLOOKUP($A166, 'E4 TB Allocation Details'!$A$18:$L$214, MATCH("A &amp; G ID", 'E4 TB Allocation Details'!$A$18:$L$18, 0),FALSE), 'E2 Allocators'!$B$15:$W$358, MATCH('O5 Details by Class &amp; Accounts'!BU$18, 'E2 Allocators'!$B$15:$W$15, 0),FALSE)*$E166)</f>
        <v>0</v>
      </c>
      <c r="BV166" s="1322">
        <f>IF(ISERROR(VLOOKUP(VLOOKUP($A166, 'E4 TB Allocation Details'!$A$18:$L$214, MATCH("A &amp; G ID", 'E4 TB Allocation Details'!$A$18:$L$18, 0),FALSE), 'E2 Allocators'!$B$15:$W$358, MATCH('O5 Details by Class &amp; Accounts'!BV$18, 'E2 Allocators'!$B$15:$W$15, 0),FALSE)*$E166), 0, VLOOKUP(VLOOKUP($A166, 'E4 TB Allocation Details'!$A$18:$L$214, MATCH("A &amp; G ID", 'E4 TB Allocation Details'!$A$18:$L$18, 0),FALSE), 'E2 Allocators'!$B$15:$W$358, MATCH('O5 Details by Class &amp; Accounts'!BV$18, 'E2 Allocators'!$B$15:$W$15, 0),FALSE)*$E166)</f>
        <v>0</v>
      </c>
      <c r="BW166" s="1322">
        <f>IF(ISERROR(VLOOKUP(VLOOKUP($A166, 'E4 TB Allocation Details'!$A$18:$L$214, MATCH("A &amp; G ID", 'E4 TB Allocation Details'!$A$18:$L$18, 0),FALSE), 'E2 Allocators'!$B$15:$W$358, MATCH('O5 Details by Class &amp; Accounts'!BW$18, 'E2 Allocators'!$B$15:$W$15, 0),FALSE)*$E166), 0, VLOOKUP(VLOOKUP($A166, 'E4 TB Allocation Details'!$A$18:$L$214, MATCH("A &amp; G ID", 'E4 TB Allocation Details'!$A$18:$L$18, 0),FALSE), 'E2 Allocators'!$B$15:$W$358, MATCH('O5 Details by Class &amp; Accounts'!BW$18, 'E2 Allocators'!$B$15:$W$15, 0),FALSE)*$E166)</f>
        <v>0</v>
      </c>
      <c r="BX166" s="1322">
        <f>IF(ISERROR(VLOOKUP(VLOOKUP($A166, 'E4 TB Allocation Details'!$A$18:$L$214, MATCH("A &amp; G ID", 'E4 TB Allocation Details'!$A$18:$L$18, 0),FALSE), 'E2 Allocators'!$B$15:$W$358, MATCH('O5 Details by Class &amp; Accounts'!BX$18, 'E2 Allocators'!$B$15:$W$15, 0),FALSE)*$E166), 0, VLOOKUP(VLOOKUP($A166, 'E4 TB Allocation Details'!$A$18:$L$214, MATCH("A &amp; G ID", 'E4 TB Allocation Details'!$A$18:$L$18, 0),FALSE), 'E2 Allocators'!$B$15:$W$358, MATCH('O5 Details by Class &amp; Accounts'!BX$18, 'E2 Allocators'!$B$15:$W$15, 0),FALSE)*$E166)</f>
        <v>0</v>
      </c>
      <c r="BY166" s="1322">
        <f>IF(ISERROR(VLOOKUP(VLOOKUP($A166, 'E4 TB Allocation Details'!$A$18:$L$214, MATCH("A &amp; G ID", 'E4 TB Allocation Details'!$A$18:$L$18, 0),FALSE), 'E2 Allocators'!$B$15:$W$358, MATCH('O5 Details by Class &amp; Accounts'!BY$18, 'E2 Allocators'!$B$15:$W$15, 0),FALSE)*$E166), 0, VLOOKUP(VLOOKUP($A166, 'E4 TB Allocation Details'!$A$18:$L$214, MATCH("A &amp; G ID", 'E4 TB Allocation Details'!$A$18:$L$18, 0),FALSE), 'E2 Allocators'!$B$15:$W$358, MATCH('O5 Details by Class &amp; Accounts'!BY$18, 'E2 Allocators'!$B$15:$W$15, 0),FALSE)*$E166)</f>
        <v>0</v>
      </c>
      <c r="BZ166" s="1322">
        <f>IF(ISERROR(VLOOKUP(VLOOKUP($A166, 'E4 TB Allocation Details'!$A$18:$L$214, MATCH("A &amp; G ID", 'E4 TB Allocation Details'!$A$18:$L$18, 0),FALSE), 'E2 Allocators'!$B$15:$W$358, MATCH('O5 Details by Class &amp; Accounts'!BZ$18, 'E2 Allocators'!$B$15:$W$15, 0),FALSE)*$E166), 0, VLOOKUP(VLOOKUP($A166, 'E4 TB Allocation Details'!$A$18:$L$214, MATCH("A &amp; G ID", 'E4 TB Allocation Details'!$A$18:$L$18, 0),FALSE), 'E2 Allocators'!$B$15:$W$358, MATCH('O5 Details by Class &amp; Accounts'!BZ$18, 'E2 Allocators'!$B$15:$W$15, 0),FALSE)*$E166)</f>
        <v>0</v>
      </c>
      <c r="CA166" s="1322">
        <f>IF(ISERROR(VLOOKUP(VLOOKUP($A166, 'E4 TB Allocation Details'!$A$18:$L$214, MATCH("A &amp; G ID", 'E4 TB Allocation Details'!$A$18:$L$18, 0),FALSE), 'E2 Allocators'!$B$15:$W$358, MATCH('O5 Details by Class &amp; Accounts'!CA$18, 'E2 Allocators'!$B$15:$W$15, 0),FALSE)*$E166), 0, VLOOKUP(VLOOKUP($A166, 'E4 TB Allocation Details'!$A$18:$L$214, MATCH("A &amp; G ID", 'E4 TB Allocation Details'!$A$18:$L$18, 0),FALSE), 'E2 Allocators'!$B$15:$W$358, MATCH('O5 Details by Class &amp; Accounts'!CA$18, 'E2 Allocators'!$B$15:$W$15, 0),FALSE)*$E166)</f>
        <v>0</v>
      </c>
      <c r="CB166" s="1322">
        <f>IF(ISERROR(VLOOKUP(VLOOKUP($A166, 'E4 TB Allocation Details'!$A$18:$L$214, MATCH("A &amp; G ID", 'E4 TB Allocation Details'!$A$18:$L$18, 0),FALSE), 'E2 Allocators'!$B$15:$W$358, MATCH('O5 Details by Class &amp; Accounts'!CB$18, 'E2 Allocators'!$B$15:$W$15, 0),FALSE)*$E166), 0, VLOOKUP(VLOOKUP($A166, 'E4 TB Allocation Details'!$A$18:$L$214, MATCH("A &amp; G ID", 'E4 TB Allocation Details'!$A$18:$L$18, 0),FALSE), 'E2 Allocators'!$B$15:$W$358, MATCH('O5 Details by Class &amp; Accounts'!CB$18, 'E2 Allocators'!$B$15:$W$15, 0),FALSE)*$E166)</f>
        <v>0</v>
      </c>
      <c r="CC166" s="1322">
        <f>IF(ISERROR(VLOOKUP(VLOOKUP($A166, 'E4 TB Allocation Details'!$A$18:$L$214, MATCH("A &amp; G ID", 'E4 TB Allocation Details'!$A$18:$L$18, 0),FALSE), 'E2 Allocators'!$B$15:$W$358, MATCH('O5 Details by Class &amp; Accounts'!CC$18, 'E2 Allocators'!$B$15:$W$15, 0),FALSE)*$E166), 0, VLOOKUP(VLOOKUP($A166, 'E4 TB Allocation Details'!$A$18:$L$214, MATCH("A &amp; G ID", 'E4 TB Allocation Details'!$A$18:$L$18, 0),FALSE), 'E2 Allocators'!$B$15:$W$358, MATCH('O5 Details by Class &amp; Accounts'!CC$18, 'E2 Allocators'!$B$15:$W$15, 0),FALSE)*$E166)</f>
        <v>0</v>
      </c>
      <c r="CD166" s="1322">
        <f>IF(ISERROR(VLOOKUP(VLOOKUP($A166, 'E4 TB Allocation Details'!$A$18:$L$214, MATCH("A &amp; G ID", 'E4 TB Allocation Details'!$A$18:$L$18, 0),FALSE), 'E2 Allocators'!$B$15:$W$358, MATCH('O5 Details by Class &amp; Accounts'!CD$18, 'E2 Allocators'!$B$15:$W$15, 0),FALSE)*$E166), 0, VLOOKUP(VLOOKUP($A166, 'E4 TB Allocation Details'!$A$18:$L$214, MATCH("A &amp; G ID", 'E4 TB Allocation Details'!$A$18:$L$18, 0),FALSE), 'E2 Allocators'!$B$15:$W$358, MATCH('O5 Details by Class &amp; Accounts'!CD$18, 'E2 Allocators'!$B$15:$W$15, 0),FALSE)*$E166)</f>
        <v>0</v>
      </c>
      <c r="CE166" s="1322">
        <f>IF(ISERROR(VLOOKUP(VLOOKUP($A166, 'E4 TB Allocation Details'!$A$18:$L$214, MATCH("A &amp; G ID", 'E4 TB Allocation Details'!$A$18:$L$18, 0),FALSE), 'E2 Allocators'!$B$15:$W$358, MATCH('O5 Details by Class &amp; Accounts'!CE$18, 'E2 Allocators'!$B$15:$W$15, 0),FALSE)*$E166), 0, VLOOKUP(VLOOKUP($A166, 'E4 TB Allocation Details'!$A$18:$L$214, MATCH("A &amp; G ID", 'E4 TB Allocation Details'!$A$18:$L$18, 0),FALSE), 'E2 Allocators'!$B$15:$W$358, MATCH('O5 Details by Class &amp; Accounts'!CE$18, 'E2 Allocators'!$B$15:$W$15, 0),FALSE)*$E166)</f>
        <v>0</v>
      </c>
      <c r="CF166" s="1322">
        <f>IF(ISERROR(VLOOKUP(VLOOKUP($A166, 'E4 TB Allocation Details'!$A$18:$L$214, MATCH("A &amp; G ID", 'E4 TB Allocation Details'!$A$18:$L$18, 0),FALSE), 'E2 Allocators'!$B$15:$W$358, MATCH('O5 Details by Class &amp; Accounts'!CF$18, 'E2 Allocators'!$B$15:$W$15, 0),FALSE)*$E166), 0, VLOOKUP(VLOOKUP($A166, 'E4 TB Allocation Details'!$A$18:$L$214, MATCH("A &amp; G ID", 'E4 TB Allocation Details'!$A$18:$L$18, 0),FALSE), 'E2 Allocators'!$B$15:$W$358, MATCH('O5 Details by Class &amp; Accounts'!CF$18, 'E2 Allocators'!$B$15:$W$15, 0),FALSE)*$E166)</f>
        <v>0</v>
      </c>
      <c r="CG166" s="1322">
        <f>IF(ISERROR(VLOOKUP(VLOOKUP($A166, 'E4 TB Allocation Details'!$A$18:$L$214, MATCH("A &amp; G ID", 'E4 TB Allocation Details'!$A$18:$L$18, 0),FALSE), 'E2 Allocators'!$B$15:$W$358, MATCH('O5 Details by Class &amp; Accounts'!CG$18, 'E2 Allocators'!$B$15:$W$15, 0),FALSE)*$E166), 0, VLOOKUP(VLOOKUP($A166, 'E4 TB Allocation Details'!$A$18:$L$214, MATCH("A &amp; G ID", 'E4 TB Allocation Details'!$A$18:$L$18, 0),FALSE), 'E2 Allocators'!$B$15:$W$358, MATCH('O5 Details by Class &amp; Accounts'!CG$18, 'E2 Allocators'!$B$15:$W$15, 0),FALSE)*$E166)</f>
        <v>0</v>
      </c>
      <c r="CH166" s="1322">
        <f>IF(ISERROR(VLOOKUP(VLOOKUP($A166, 'E4 TB Allocation Details'!$A$18:$L$214, MATCH("A &amp; G ID", 'E4 TB Allocation Details'!$A$18:$L$18, 0),FALSE), 'E2 Allocators'!$B$15:$W$358, MATCH('O5 Details by Class &amp; Accounts'!CH$18, 'E2 Allocators'!$B$15:$W$15, 0),FALSE)*$E166), 0, VLOOKUP(VLOOKUP($A166, 'E4 TB Allocation Details'!$A$18:$L$214, MATCH("A &amp; G ID", 'E4 TB Allocation Details'!$A$18:$L$18, 0),FALSE), 'E2 Allocators'!$B$15:$W$358, MATCH('O5 Details by Class &amp; Accounts'!CH$18, 'E2 Allocators'!$B$15:$W$15, 0),FALSE)*$E166)</f>
        <v>0</v>
      </c>
      <c r="CI166" s="1322">
        <f>IF(ISERROR(VLOOKUP(VLOOKUP($A166, 'E4 TB Allocation Details'!$A$18:$L$214, MATCH("A &amp; G ID", 'E4 TB Allocation Details'!$A$18:$L$18, 0),FALSE), 'E2 Allocators'!$B$15:$W$358, MATCH('O5 Details by Class &amp; Accounts'!CI$18, 'E2 Allocators'!$B$15:$W$15, 0),FALSE)*$E166), 0, VLOOKUP(VLOOKUP($A166, 'E4 TB Allocation Details'!$A$18:$L$214, MATCH("A &amp; G ID", 'E4 TB Allocation Details'!$A$18:$L$18, 0),FALSE), 'E2 Allocators'!$B$15:$W$358, MATCH('O5 Details by Class &amp; Accounts'!CI$18, 'E2 Allocators'!$B$15:$W$15, 0),FALSE)*$E166)</f>
        <v>0</v>
      </c>
      <c r="CJ166" s="1322">
        <f>IF(ISERROR(VLOOKUP(VLOOKUP($A166, 'E4 TB Allocation Details'!$A$18:$L$214, MATCH("A &amp; G ID", 'E4 TB Allocation Details'!$A$18:$L$18, 0),FALSE), 'E2 Allocators'!$B$15:$W$358, MATCH('O5 Details by Class &amp; Accounts'!CJ$18, 'E2 Allocators'!$B$15:$W$15, 0),FALSE)*$E166), 0, VLOOKUP(VLOOKUP($A166, 'E4 TB Allocation Details'!$A$18:$L$214, MATCH("A &amp; G ID", 'E4 TB Allocation Details'!$A$18:$L$18, 0),FALSE), 'E2 Allocators'!$B$15:$W$358, MATCH('O5 Details by Class &amp; Accounts'!CJ$18, 'E2 Allocators'!$B$15:$W$15, 0),FALSE)*$E166)</f>
        <v>0</v>
      </c>
      <c r="CK166" s="1322">
        <f>IF(ISERROR(VLOOKUP(VLOOKUP($A166, 'E4 TB Allocation Details'!$A$18:$L$214, MATCH("A &amp; G ID", 'E4 TB Allocation Details'!$A$18:$L$18, 0),FALSE), 'E2 Allocators'!$B$15:$W$358, MATCH('O5 Details by Class &amp; Accounts'!CK$18, 'E2 Allocators'!$B$15:$W$15, 0),FALSE)*$E166), 0, VLOOKUP(VLOOKUP($A166, 'E4 TB Allocation Details'!$A$18:$L$214, MATCH("A &amp; G ID", 'E4 TB Allocation Details'!$A$18:$L$18, 0),FALSE), 'E2 Allocators'!$B$15:$W$358, MATCH('O5 Details by Class &amp; Accounts'!CK$18, 'E2 Allocators'!$B$15:$W$15, 0),FALSE)*$E166)</f>
        <v>0</v>
      </c>
      <c r="CL166" s="1322">
        <f>IF(ISERROR(VLOOKUP(VLOOKUP($A166, 'E4 TB Allocation Details'!$A$18:$L$214, MATCH("A &amp; G ID", 'E4 TB Allocation Details'!$A$18:$L$18, 0),FALSE), 'E2 Allocators'!$B$15:$W$358, MATCH('O5 Details by Class &amp; Accounts'!CL$18, 'E2 Allocators'!$B$15:$W$15, 0),FALSE)*$E166), 0, VLOOKUP(VLOOKUP($A166, 'E4 TB Allocation Details'!$A$18:$L$214, MATCH("A &amp; G ID", 'E4 TB Allocation Details'!$A$18:$L$18, 0),FALSE), 'E2 Allocators'!$B$15:$W$358, MATCH('O5 Details by Class &amp; Accounts'!CL$18, 'E2 Allocators'!$B$15:$W$15, 0),FALSE)*$E166)</f>
        <v>0</v>
      </c>
      <c r="CM166" s="1322">
        <f>IF(ISERROR(VLOOKUP(VLOOKUP($A166, 'E4 TB Allocation Details'!$A$18:$L$214, MATCH("A &amp; G ID", 'E4 TB Allocation Details'!$A$18:$L$18, 0),FALSE), 'E2 Allocators'!$B$15:$W$358, MATCH('O5 Details by Class &amp; Accounts'!CM$18, 'E2 Allocators'!$B$15:$W$15, 0),FALSE)*$E166), 0, VLOOKUP(VLOOKUP($A166, 'E4 TB Allocation Details'!$A$18:$L$214, MATCH("A &amp; G ID", 'E4 TB Allocation Details'!$A$18:$L$18, 0),FALSE), 'E2 Allocators'!$B$15:$W$358, MATCH('O5 Details by Class &amp; Accounts'!CM$18, 'E2 Allocators'!$B$15:$W$15, 0),FALSE)*$E166)</f>
        <v>0</v>
      </c>
      <c r="CN166" s="1322">
        <f t="shared" ref="CN166:CN193" si="49">SUM(BT166:CM166)</f>
        <v>0</v>
      </c>
      <c r="CO166" s="1651">
        <f t="shared" ref="CO166:CO213" si="50">+E166-AC166-AX166-BS166-CN166</f>
        <v>-7.2759576141834259E-12</v>
      </c>
      <c r="CQ166" s="1899" t="inlineStr">
        <is>
          <t/>
        </is>
      </c>
    </row>
    <row r="167" spans="1:95" s="64" customFormat="1" ht="12.75" x14ac:dyDescent="0.2">
      <c r="A167" s="1095">
        <v>5310</v>
      </c>
      <c r="B167" s="1096" t="s">
        <v>286</v>
      </c>
      <c r="C167" s="1648">
        <f>IF(ISERROR(VLOOKUP($A167,'I3 TB Data'!$A$19:$H$483,MATCH('O5 Details by Class &amp; Accounts'!$C$18, 'I3 TB Data'!$A$19:$H$19,0),0)), 0, VLOOKUP($A167,'I3 TB Data'!$A$19:$H$483,MATCH('O5 Details by Class &amp; Accounts'!$C$18,'I3 TB Data'!$A$19:$H$19,0),0))</f>
        <v>134051.62747760591</v>
      </c>
      <c r="D167" s="1649"/>
      <c r="E167" s="1648">
        <f t="shared" si="44"/>
        <v>134051.62747760591</v>
      </c>
      <c r="F167" s="1650">
        <f>IF(ISERROR(VLOOKUP($A167, 'E1 Categorization'!A33:E124, MATCH("Customer Component", 'E1 Categorization'!$A$33:$E$33,0), 0)), 0, IF(VLOOKUP($A167, 'E1 Categorization'!A33:E124, MATCH("Customer Component", 'E1 Categorization'!$A$33:$E$33,0), 0)=0, 'O5 Details by Class &amp; Accounts'!$E167, IF(AND(VLOOKUP($A167, 'E1 Categorization'!A33:E124, MATCH("Customer Component", 'E1 Categorization'!$A$33:$E$33,0), 0) &gt;0, VLOOKUP($A167, 'E1 Categorization'!A33:E124, MATCH("Customer Component", 'E1 Categorization'!$A$33:$E$33,0), 0)&lt;1), 'O5 Details by Class &amp; Accounts'!$E167*(1-VLOOKUP($A167, 'E1 Categorization'!A33:E124, MATCH("Customer Component", 'E1 Categorization'!$A$33:$E$33,0), 0)), 0)))</f>
        <v>0</v>
      </c>
      <c r="G167" s="1650">
        <f t="shared" si="45"/>
        <v>134051.62747760591</v>
      </c>
      <c r="H167" s="1322">
        <f t="shared" si="46"/>
        <v>134051.62747760591</v>
      </c>
      <c r="I167" s="1322">
        <f>IF(ISERROR(VLOOKUP(VLOOKUP($A167, 'E4 TB Allocation Details'!$A$18:$L$214, MATCH("Demand ID", 'E4 TB Allocation Details'!$A$18:$L$18, 0),FALSE), 'E2 Allocators'!$B$15:$W$358, MATCH('O5 Details by Class &amp; Accounts'!I$18, 'E2 Allocators'!$B$15:$W$15, 0),FALSE)*$F167), 0, VLOOKUP(VLOOKUP($A167, 'E4 TB Allocation Details'!$A$18:$L$214, MATCH("Demand ID", 'E4 TB Allocation Details'!$A$18:$L$18, 0),FALSE), 'E2 Allocators'!$B$15:$W$358, MATCH('O5 Details by Class &amp; Accounts'!I$18, 'E2 Allocators'!$B$15:$W$15, 0),FALSE)*$F167)</f>
        <v>0</v>
      </c>
      <c r="J167" s="1322">
        <f>IF(ISERROR(VLOOKUP(VLOOKUP($A167, 'E4 TB Allocation Details'!$A$18:$L$214, MATCH("Demand ID", 'E4 TB Allocation Details'!$A$18:$L$18, 0),FALSE), 'E2 Allocators'!$B$15:$W$358, MATCH('O5 Details by Class &amp; Accounts'!J$18, 'E2 Allocators'!$B$15:$W$15, 0),FALSE)*$F167), 0, VLOOKUP(VLOOKUP($A167, 'E4 TB Allocation Details'!$A$18:$L$214, MATCH("Demand ID", 'E4 TB Allocation Details'!$A$18:$L$18, 0),FALSE), 'E2 Allocators'!$B$15:$W$358, MATCH('O5 Details by Class &amp; Accounts'!J$18, 'E2 Allocators'!$B$15:$W$15, 0),FALSE)*$F167)</f>
        <v>0</v>
      </c>
      <c r="K167" s="1322">
        <f>IF(ISERROR(VLOOKUP(VLOOKUP($A167, 'E4 TB Allocation Details'!$A$18:$L$214, MATCH("Demand ID", 'E4 TB Allocation Details'!$A$18:$L$18, 0),FALSE), 'E2 Allocators'!$B$15:$W$358, MATCH('O5 Details by Class &amp; Accounts'!K$18, 'E2 Allocators'!$B$15:$W$15, 0),FALSE)*$F167), 0, VLOOKUP(VLOOKUP($A167, 'E4 TB Allocation Details'!$A$18:$L$214, MATCH("Demand ID", 'E4 TB Allocation Details'!$A$18:$L$18, 0),FALSE), 'E2 Allocators'!$B$15:$W$358, MATCH('O5 Details by Class &amp; Accounts'!K$18, 'E2 Allocators'!$B$15:$W$15, 0),FALSE)*$F167)</f>
        <v>0</v>
      </c>
      <c r="L167" s="1322">
        <f>IF(ISERROR(VLOOKUP(VLOOKUP($A167, 'E4 TB Allocation Details'!$A$18:$L$214, MATCH("Demand ID", 'E4 TB Allocation Details'!$A$18:$L$18, 0),FALSE), 'E2 Allocators'!$B$15:$W$358, MATCH('O5 Details by Class &amp; Accounts'!L$18, 'E2 Allocators'!$B$15:$W$15, 0),FALSE)*$F167), 0, VLOOKUP(VLOOKUP($A167, 'E4 TB Allocation Details'!$A$18:$L$214, MATCH("Demand ID", 'E4 TB Allocation Details'!$A$18:$L$18, 0),FALSE), 'E2 Allocators'!$B$15:$W$358, MATCH('O5 Details by Class &amp; Accounts'!L$18, 'E2 Allocators'!$B$15:$W$15, 0),FALSE)*$F167)</f>
        <v>0</v>
      </c>
      <c r="M167" s="1322">
        <f>IF(ISERROR(VLOOKUP(VLOOKUP($A167, 'E4 TB Allocation Details'!$A$18:$L$214, MATCH("Demand ID", 'E4 TB Allocation Details'!$A$18:$L$18, 0),FALSE), 'E2 Allocators'!$B$15:$W$358, MATCH('O5 Details by Class &amp; Accounts'!M$18, 'E2 Allocators'!$B$15:$W$15, 0),FALSE)*$F167), 0, VLOOKUP(VLOOKUP($A167, 'E4 TB Allocation Details'!$A$18:$L$214, MATCH("Demand ID", 'E4 TB Allocation Details'!$A$18:$L$18, 0),FALSE), 'E2 Allocators'!$B$15:$W$358, MATCH('O5 Details by Class &amp; Accounts'!M$18, 'E2 Allocators'!$B$15:$W$15, 0),FALSE)*$F167)</f>
        <v>0</v>
      </c>
      <c r="N167" s="1322">
        <f>IF(ISERROR(VLOOKUP(VLOOKUP($A167, 'E4 TB Allocation Details'!$A$18:$L$214, MATCH("Demand ID", 'E4 TB Allocation Details'!$A$18:$L$18, 0),FALSE), 'E2 Allocators'!$B$15:$W$358, MATCH('O5 Details by Class &amp; Accounts'!N$18, 'E2 Allocators'!$B$15:$W$15, 0),FALSE)*$F167), 0, VLOOKUP(VLOOKUP($A167, 'E4 TB Allocation Details'!$A$18:$L$214, MATCH("Demand ID", 'E4 TB Allocation Details'!$A$18:$L$18, 0),FALSE), 'E2 Allocators'!$B$15:$W$358, MATCH('O5 Details by Class &amp; Accounts'!N$18, 'E2 Allocators'!$B$15:$W$15, 0),FALSE)*$F167)</f>
        <v>0</v>
      </c>
      <c r="O167" s="1322">
        <f>IF(ISERROR(VLOOKUP(VLOOKUP($A167, 'E4 TB Allocation Details'!$A$18:$L$214, MATCH("Demand ID", 'E4 TB Allocation Details'!$A$18:$L$18, 0),FALSE), 'E2 Allocators'!$B$15:$W$358, MATCH('O5 Details by Class &amp; Accounts'!O$18, 'E2 Allocators'!$B$15:$W$15, 0),FALSE)*$F167), 0, VLOOKUP(VLOOKUP($A167, 'E4 TB Allocation Details'!$A$18:$L$214, MATCH("Demand ID", 'E4 TB Allocation Details'!$A$18:$L$18, 0),FALSE), 'E2 Allocators'!$B$15:$W$358, MATCH('O5 Details by Class &amp; Accounts'!O$18, 'E2 Allocators'!$B$15:$W$15, 0),FALSE)*$F167)</f>
        <v>0</v>
      </c>
      <c r="P167" s="1322">
        <f>IF(ISERROR(VLOOKUP(VLOOKUP($A167, 'E4 TB Allocation Details'!$A$18:$L$214, MATCH("Demand ID", 'E4 TB Allocation Details'!$A$18:$L$18, 0),FALSE), 'E2 Allocators'!$B$15:$W$358, MATCH('O5 Details by Class &amp; Accounts'!P$18, 'E2 Allocators'!$B$15:$W$15, 0),FALSE)*$F167), 0, VLOOKUP(VLOOKUP($A167, 'E4 TB Allocation Details'!$A$18:$L$214, MATCH("Demand ID", 'E4 TB Allocation Details'!$A$18:$L$18, 0),FALSE), 'E2 Allocators'!$B$15:$W$358, MATCH('O5 Details by Class &amp; Accounts'!P$18, 'E2 Allocators'!$B$15:$W$15, 0),FALSE)*$F167)</f>
        <v>0</v>
      </c>
      <c r="Q167" s="1322">
        <f>IF(ISERROR(VLOOKUP(VLOOKUP($A167, 'E4 TB Allocation Details'!$A$18:$L$214, MATCH("Demand ID", 'E4 TB Allocation Details'!$A$18:$L$18, 0),FALSE), 'E2 Allocators'!$B$15:$W$358, MATCH('O5 Details by Class &amp; Accounts'!Q$18, 'E2 Allocators'!$B$15:$W$15, 0),FALSE)*$F167), 0, VLOOKUP(VLOOKUP($A167, 'E4 TB Allocation Details'!$A$18:$L$214, MATCH("Demand ID", 'E4 TB Allocation Details'!$A$18:$L$18, 0),FALSE), 'E2 Allocators'!$B$15:$W$358, MATCH('O5 Details by Class &amp; Accounts'!Q$18, 'E2 Allocators'!$B$15:$W$15, 0),FALSE)*$F167)</f>
        <v>0</v>
      </c>
      <c r="R167" s="1322">
        <f>IF(ISERROR(VLOOKUP(VLOOKUP($A167, 'E4 TB Allocation Details'!$A$18:$L$214, MATCH("Demand ID", 'E4 TB Allocation Details'!$A$18:$L$18, 0),FALSE), 'E2 Allocators'!$B$15:$W$358, MATCH('O5 Details by Class &amp; Accounts'!R$18, 'E2 Allocators'!$B$15:$W$15, 0),FALSE)*$F167), 0, VLOOKUP(VLOOKUP($A167, 'E4 TB Allocation Details'!$A$18:$L$214, MATCH("Demand ID", 'E4 TB Allocation Details'!$A$18:$L$18, 0),FALSE), 'E2 Allocators'!$B$15:$W$358, MATCH('O5 Details by Class &amp; Accounts'!R$18, 'E2 Allocators'!$B$15:$W$15, 0),FALSE)*$F167)</f>
        <v>0</v>
      </c>
      <c r="S167" s="1322">
        <f>IF(ISERROR(VLOOKUP(VLOOKUP($A167, 'E4 TB Allocation Details'!$A$18:$L$214, MATCH("Demand ID", 'E4 TB Allocation Details'!$A$18:$L$18, 0),FALSE), 'E2 Allocators'!$B$15:$W$358, MATCH('O5 Details by Class &amp; Accounts'!S$18, 'E2 Allocators'!$B$15:$W$15, 0),FALSE)*$F167), 0, VLOOKUP(VLOOKUP($A167, 'E4 TB Allocation Details'!$A$18:$L$214, MATCH("Demand ID", 'E4 TB Allocation Details'!$A$18:$L$18, 0),FALSE), 'E2 Allocators'!$B$15:$W$358, MATCH('O5 Details by Class &amp; Accounts'!S$18, 'E2 Allocators'!$B$15:$W$15, 0),FALSE)*$F167)</f>
        <v>0</v>
      </c>
      <c r="T167" s="1322">
        <f>IF(ISERROR(VLOOKUP(VLOOKUP($A167, 'E4 TB Allocation Details'!$A$18:$L$214, MATCH("Demand ID", 'E4 TB Allocation Details'!$A$18:$L$18, 0),FALSE), 'E2 Allocators'!$B$15:$W$358, MATCH('O5 Details by Class &amp; Accounts'!T$18, 'E2 Allocators'!$B$15:$W$15, 0),FALSE)*$F167), 0, VLOOKUP(VLOOKUP($A167, 'E4 TB Allocation Details'!$A$18:$L$214, MATCH("Demand ID", 'E4 TB Allocation Details'!$A$18:$L$18, 0),FALSE), 'E2 Allocators'!$B$15:$W$358, MATCH('O5 Details by Class &amp; Accounts'!T$18, 'E2 Allocators'!$B$15:$W$15, 0),FALSE)*$F167)</f>
        <v>0</v>
      </c>
      <c r="U167" s="1322">
        <f>IF(ISERROR(VLOOKUP(VLOOKUP($A167, 'E4 TB Allocation Details'!$A$18:$L$214, MATCH("Demand ID", 'E4 TB Allocation Details'!$A$18:$L$18, 0),FALSE), 'E2 Allocators'!$B$15:$W$358, MATCH('O5 Details by Class &amp; Accounts'!U$18, 'E2 Allocators'!$B$15:$W$15, 0),FALSE)*$F167), 0, VLOOKUP(VLOOKUP($A167, 'E4 TB Allocation Details'!$A$18:$L$214, MATCH("Demand ID", 'E4 TB Allocation Details'!$A$18:$L$18, 0),FALSE), 'E2 Allocators'!$B$15:$W$358, MATCH('O5 Details by Class &amp; Accounts'!U$18, 'E2 Allocators'!$B$15:$W$15, 0),FALSE)*$F167)</f>
        <v>0</v>
      </c>
      <c r="V167" s="1322">
        <f>IF(ISERROR(VLOOKUP(VLOOKUP($A167, 'E4 TB Allocation Details'!$A$18:$L$214, MATCH("Demand ID", 'E4 TB Allocation Details'!$A$18:$L$18, 0),FALSE), 'E2 Allocators'!$B$15:$W$358, MATCH('O5 Details by Class &amp; Accounts'!V$18, 'E2 Allocators'!$B$15:$W$15, 0),FALSE)*$F167), 0, VLOOKUP(VLOOKUP($A167, 'E4 TB Allocation Details'!$A$18:$L$214, MATCH("Demand ID", 'E4 TB Allocation Details'!$A$18:$L$18, 0),FALSE), 'E2 Allocators'!$B$15:$W$358, MATCH('O5 Details by Class &amp; Accounts'!V$18, 'E2 Allocators'!$B$15:$W$15, 0),FALSE)*$F167)</f>
        <v>0</v>
      </c>
      <c r="W167" s="1322">
        <f>IF(ISERROR(VLOOKUP(VLOOKUP($A167, 'E4 TB Allocation Details'!$A$18:$L$214, MATCH("Demand ID", 'E4 TB Allocation Details'!$A$18:$L$18, 0),FALSE), 'E2 Allocators'!$B$15:$W$358, MATCH('O5 Details by Class &amp; Accounts'!W$18, 'E2 Allocators'!$B$15:$W$15, 0),FALSE)*$F167), 0, VLOOKUP(VLOOKUP($A167, 'E4 TB Allocation Details'!$A$18:$L$214, MATCH("Demand ID", 'E4 TB Allocation Details'!$A$18:$L$18, 0),FALSE), 'E2 Allocators'!$B$15:$W$358, MATCH('O5 Details by Class &amp; Accounts'!W$18, 'E2 Allocators'!$B$15:$W$15, 0),FALSE)*$F167)</f>
        <v>0</v>
      </c>
      <c r="X167" s="1322">
        <f>IF(ISERROR(VLOOKUP(VLOOKUP($A167, 'E4 TB Allocation Details'!$A$18:$L$214, MATCH("Demand ID", 'E4 TB Allocation Details'!$A$18:$L$18, 0),FALSE), 'E2 Allocators'!$B$15:$W$358, MATCH('O5 Details by Class &amp; Accounts'!X$18, 'E2 Allocators'!$B$15:$W$15, 0),FALSE)*$F167), 0, VLOOKUP(VLOOKUP($A167, 'E4 TB Allocation Details'!$A$18:$L$214, MATCH("Demand ID", 'E4 TB Allocation Details'!$A$18:$L$18, 0),FALSE), 'E2 Allocators'!$B$15:$W$358, MATCH('O5 Details by Class &amp; Accounts'!X$18, 'E2 Allocators'!$B$15:$W$15, 0),FALSE)*$F167)</f>
        <v>0</v>
      </c>
      <c r="Y167" s="1322">
        <f>IF(ISERROR(VLOOKUP(VLOOKUP($A167, 'E4 TB Allocation Details'!$A$18:$L$214, MATCH("Demand ID", 'E4 TB Allocation Details'!$A$18:$L$18, 0),FALSE), 'E2 Allocators'!$B$15:$W$358, MATCH('O5 Details by Class &amp; Accounts'!Y$18, 'E2 Allocators'!$B$15:$W$15, 0),FALSE)*$F167), 0, VLOOKUP(VLOOKUP($A167, 'E4 TB Allocation Details'!$A$18:$L$214, MATCH("Demand ID", 'E4 TB Allocation Details'!$A$18:$L$18, 0),FALSE), 'E2 Allocators'!$B$15:$W$358, MATCH('O5 Details by Class &amp; Accounts'!Y$18, 'E2 Allocators'!$B$15:$W$15, 0),FALSE)*$F167)</f>
        <v>0</v>
      </c>
      <c r="Z167" s="1322">
        <f>IF(ISERROR(VLOOKUP(VLOOKUP($A167, 'E4 TB Allocation Details'!$A$18:$L$214, MATCH("Demand ID", 'E4 TB Allocation Details'!$A$18:$L$18, 0),FALSE), 'E2 Allocators'!$B$15:$W$358, MATCH('O5 Details by Class &amp; Accounts'!Z$18, 'E2 Allocators'!$B$15:$W$15, 0),FALSE)*$F167), 0, VLOOKUP(VLOOKUP($A167, 'E4 TB Allocation Details'!$A$18:$L$214, MATCH("Demand ID", 'E4 TB Allocation Details'!$A$18:$L$18, 0),FALSE), 'E2 Allocators'!$B$15:$W$358, MATCH('O5 Details by Class &amp; Accounts'!Z$18, 'E2 Allocators'!$B$15:$W$15, 0),FALSE)*$F167)</f>
        <v>0</v>
      </c>
      <c r="AA167" s="1322">
        <f>IF(ISERROR(VLOOKUP(VLOOKUP($A167, 'E4 TB Allocation Details'!$A$18:$L$214, MATCH("Demand ID", 'E4 TB Allocation Details'!$A$18:$L$18, 0),FALSE), 'E2 Allocators'!$B$15:$W$358, MATCH('O5 Details by Class &amp; Accounts'!AA$18, 'E2 Allocators'!$B$15:$W$15, 0),FALSE)*$F167), 0, VLOOKUP(VLOOKUP($A167, 'E4 TB Allocation Details'!$A$18:$L$214, MATCH("Demand ID", 'E4 TB Allocation Details'!$A$18:$L$18, 0),FALSE), 'E2 Allocators'!$B$15:$W$358, MATCH('O5 Details by Class &amp; Accounts'!AA$18, 'E2 Allocators'!$B$15:$W$15, 0),FALSE)*$F167)</f>
        <v>0</v>
      </c>
      <c r="AB167" s="1322">
        <f>IF(ISERROR(VLOOKUP(VLOOKUP($A167, 'E4 TB Allocation Details'!$A$18:$L$214, MATCH("Demand ID", 'E4 TB Allocation Details'!$A$18:$L$18, 0),FALSE), 'E2 Allocators'!$B$15:$W$358, MATCH('O5 Details by Class &amp; Accounts'!AB$18, 'E2 Allocators'!$B$15:$W$15, 0),FALSE)*$F167), 0, VLOOKUP(VLOOKUP($A167, 'E4 TB Allocation Details'!$A$18:$L$214, MATCH("Demand ID", 'E4 TB Allocation Details'!$A$18:$L$18, 0),FALSE), 'E2 Allocators'!$B$15:$W$358, MATCH('O5 Details by Class &amp; Accounts'!AB$18, 'E2 Allocators'!$B$15:$W$15, 0),FALSE)*$F167)</f>
        <v>0</v>
      </c>
      <c r="AC167" s="1322">
        <f t="shared" si="47"/>
        <v>0</v>
      </c>
      <c r="AD167" s="1322">
        <f>IF(ISERROR(VLOOKUP(VLOOKUP($A167, 'E4 TB Allocation Details'!$A$18:$L$214, MATCH("Customer ID", 'E4 TB Allocation Details'!$A$18:$L$18, 0),FALSE), 'E2 Allocators'!$B$15:$W$358, MATCH('O5 Details by Class &amp; Accounts'!AD$18, 'E2 Allocators'!$B$15:$W$15, 0),FALSE)*$G167), 0, VLOOKUP(VLOOKUP($A167, 'E4 TB Allocation Details'!$A$18:$L$214, MATCH("Customer ID", 'E4 TB Allocation Details'!$A$18:$L$18, 0),FALSE), 'E2 Allocators'!$B$15:$W$358, MATCH('O5 Details by Class &amp; Accounts'!AD$18, 'E2 Allocators'!$B$15:$W$15, 0),FALSE)*$G167)</f>
        <v>62463.426612037212</v>
      </c>
      <c r="AE167" s="1322">
        <f>IF(ISERROR(VLOOKUP(VLOOKUP($A167, 'E4 TB Allocation Details'!$A$18:$L$214, MATCH("Customer ID", 'E4 TB Allocation Details'!$A$18:$L$18, 0),FALSE), 'E2 Allocators'!$B$15:$W$358, MATCH('O5 Details by Class &amp; Accounts'!AE$18, 'E2 Allocators'!$B$15:$W$15, 0),FALSE)*$G167), 0, VLOOKUP(VLOOKUP($A167, 'E4 TB Allocation Details'!$A$18:$L$214, MATCH("Customer ID", 'E4 TB Allocation Details'!$A$18:$L$18, 0),FALSE), 'E2 Allocators'!$B$15:$W$358, MATCH('O5 Details by Class &amp; Accounts'!AE$18, 'E2 Allocators'!$B$15:$W$15, 0),FALSE)*$G167)</f>
        <v>10252.215996921712</v>
      </c>
      <c r="AF167" s="1322">
        <f>IF(ISERROR(VLOOKUP(VLOOKUP($A167, 'E4 TB Allocation Details'!$A$18:$L$214, MATCH("Customer ID", 'E4 TB Allocation Details'!$A$18:$L$18, 0),FALSE), 'E2 Allocators'!$B$15:$W$358, MATCH('O5 Details by Class &amp; Accounts'!AF$18, 'E2 Allocators'!$B$15:$W$15, 0),FALSE)*$G167), 0, VLOOKUP(VLOOKUP($A167, 'E4 TB Allocation Details'!$A$18:$L$214, MATCH("Customer ID", 'E4 TB Allocation Details'!$A$18:$L$18, 0),FALSE), 'E2 Allocators'!$B$15:$W$358, MATCH('O5 Details by Class &amp; Accounts'!AF$18, 'E2 Allocators'!$B$15:$W$15, 0),FALSE)*$G167)</f>
        <v>58803.711949694167</v>
      </c>
      <c r="AG167" s="1322">
        <f>IF(ISERROR(VLOOKUP(VLOOKUP($A167, 'E4 TB Allocation Details'!$A$18:$L$214, MATCH("Customer ID", 'E4 TB Allocation Details'!$A$18:$L$18, 0),FALSE), 'E2 Allocators'!$B$15:$W$358, MATCH('O5 Details by Class &amp; Accounts'!AG$18, 'E2 Allocators'!$B$15:$W$15, 0),FALSE)*$G167), 0, VLOOKUP(VLOOKUP($A167, 'E4 TB Allocation Details'!$A$18:$L$214, MATCH("Customer ID", 'E4 TB Allocation Details'!$A$18:$L$18, 0),FALSE), 'E2 Allocators'!$B$15:$W$358, MATCH('O5 Details by Class &amp; Accounts'!AG$18, 'E2 Allocators'!$B$15:$W$15, 0),FALSE)*$G167)</f>
        <v>0</v>
      </c>
      <c r="AH167" s="1322">
        <f>IF(ISERROR(VLOOKUP(VLOOKUP($A167, 'E4 TB Allocation Details'!$A$18:$L$214, MATCH("Customer ID", 'E4 TB Allocation Details'!$A$18:$L$18, 0),FALSE), 'E2 Allocators'!$B$15:$W$358, MATCH('O5 Details by Class &amp; Accounts'!AH$18, 'E2 Allocators'!$B$15:$W$15, 0),FALSE)*$G167), 0, VLOOKUP(VLOOKUP($A167, 'E4 TB Allocation Details'!$A$18:$L$214, MATCH("Customer ID", 'E4 TB Allocation Details'!$A$18:$L$18, 0),FALSE), 'E2 Allocators'!$B$15:$W$358, MATCH('O5 Details by Class &amp; Accounts'!AH$18, 'E2 Allocators'!$B$15:$W$15, 0),FALSE)*$G167)</f>
        <v>0</v>
      </c>
      <c r="AI167" s="1322">
        <f>IF(ISERROR(VLOOKUP(VLOOKUP($A167, 'E4 TB Allocation Details'!$A$18:$L$214, MATCH("Customer ID", 'E4 TB Allocation Details'!$A$18:$L$18, 0),FALSE), 'E2 Allocators'!$B$15:$W$358, MATCH('O5 Details by Class &amp; Accounts'!AI$18, 'E2 Allocators'!$B$15:$W$15, 0),FALSE)*$G167), 0, VLOOKUP(VLOOKUP($A167, 'E4 TB Allocation Details'!$A$18:$L$214, MATCH("Customer ID", 'E4 TB Allocation Details'!$A$18:$L$18, 0),FALSE), 'E2 Allocators'!$B$15:$W$358, MATCH('O5 Details by Class &amp; Accounts'!AI$18, 'E2 Allocators'!$B$15:$W$15, 0),FALSE)*$G167)</f>
        <v>448.88329732590967</v>
      </c>
      <c r="AJ167" s="1322">
        <f>IF(ISERROR(VLOOKUP(VLOOKUP($A167, 'E4 TB Allocation Details'!$A$18:$L$214, MATCH("Customer ID", 'E4 TB Allocation Details'!$A$18:$L$18, 0),FALSE), 'E2 Allocators'!$B$15:$W$358, MATCH('O5 Details by Class &amp; Accounts'!AJ$18, 'E2 Allocators'!$B$15:$W$15, 0),FALSE)*$G167), 0, VLOOKUP(VLOOKUP($A167, 'E4 TB Allocation Details'!$A$18:$L$214, MATCH("Customer ID", 'E4 TB Allocation Details'!$A$18:$L$18, 0),FALSE), 'E2 Allocators'!$B$15:$W$358, MATCH('O5 Details by Class &amp; Accounts'!AJ$18, 'E2 Allocators'!$B$15:$W$15, 0),FALSE)*$G167)</f>
        <v>2083.3896216269272</v>
      </c>
      <c r="AK167" s="1322">
        <f>IF(ISERROR(VLOOKUP(VLOOKUP($A167, 'E4 TB Allocation Details'!$A$18:$L$214, MATCH("Customer ID", 'E4 TB Allocation Details'!$A$18:$L$18, 0),FALSE), 'E2 Allocators'!$B$15:$W$358, MATCH('O5 Details by Class &amp; Accounts'!AK$18, 'E2 Allocators'!$B$15:$W$15, 0),FALSE)*$G167), 0, VLOOKUP(VLOOKUP($A167, 'E4 TB Allocation Details'!$A$18:$L$214, MATCH("Customer ID", 'E4 TB Allocation Details'!$A$18:$L$18, 0),FALSE), 'E2 Allocators'!$B$15:$W$358, MATCH('O5 Details by Class &amp; Accounts'!AK$18, 'E2 Allocators'!$B$15:$W$15, 0),FALSE)*$G167)</f>
        <v>0</v>
      </c>
      <c r="AL167" s="1322">
        <f>IF(ISERROR(VLOOKUP(VLOOKUP($A167, 'E4 TB Allocation Details'!$A$18:$L$214, MATCH("Customer ID", 'E4 TB Allocation Details'!$A$18:$L$18, 0),FALSE), 'E2 Allocators'!$B$15:$W$358, MATCH('O5 Details by Class &amp; Accounts'!AL$18, 'E2 Allocators'!$B$15:$W$15, 0),FALSE)*$G167), 0, VLOOKUP(VLOOKUP($A167, 'E4 TB Allocation Details'!$A$18:$L$214, MATCH("Customer ID", 'E4 TB Allocation Details'!$A$18:$L$18, 0),FALSE), 'E2 Allocators'!$B$15:$W$358, MATCH('O5 Details by Class &amp; Accounts'!AL$18, 'E2 Allocators'!$B$15:$W$15, 0),FALSE)*$G167)</f>
        <v>0</v>
      </c>
      <c r="AM167" s="1322">
        <f>IF(ISERROR(VLOOKUP(VLOOKUP($A167, 'E4 TB Allocation Details'!$A$18:$L$214, MATCH("Customer ID", 'E4 TB Allocation Details'!$A$18:$L$18, 0),FALSE), 'E2 Allocators'!$B$15:$W$358, MATCH('O5 Details by Class &amp; Accounts'!AM$18, 'E2 Allocators'!$B$15:$W$15, 0),FALSE)*$G167), 0, VLOOKUP(VLOOKUP($A167, 'E4 TB Allocation Details'!$A$18:$L$214, MATCH("Customer ID", 'E4 TB Allocation Details'!$A$18:$L$18, 0),FALSE), 'E2 Allocators'!$B$15:$W$358, MATCH('O5 Details by Class &amp; Accounts'!AM$18, 'E2 Allocators'!$B$15:$W$15, 0),FALSE)*$G167)</f>
        <v>0</v>
      </c>
      <c r="AN167" s="1322">
        <f>IF(ISERROR(VLOOKUP(VLOOKUP($A167, 'E4 TB Allocation Details'!$A$18:$L$214, MATCH("Customer ID", 'E4 TB Allocation Details'!$A$18:$L$18, 0),FALSE), 'E2 Allocators'!$B$15:$W$358, MATCH('O5 Details by Class &amp; Accounts'!AN$18, 'E2 Allocators'!$B$15:$W$15, 0),FALSE)*$G167), 0, VLOOKUP(VLOOKUP($A167, 'E4 TB Allocation Details'!$A$18:$L$214, MATCH("Customer ID", 'E4 TB Allocation Details'!$A$18:$L$18, 0),FALSE), 'E2 Allocators'!$B$15:$W$358, MATCH('O5 Details by Class &amp; Accounts'!AN$18, 'E2 Allocators'!$B$15:$W$15, 0),FALSE)*$G167)</f>
        <v>0</v>
      </c>
      <c r="AO167" s="1322">
        <f>IF(ISERROR(VLOOKUP(VLOOKUP($A167, 'E4 TB Allocation Details'!$A$18:$L$214, MATCH("Customer ID", 'E4 TB Allocation Details'!$A$18:$L$18, 0),FALSE), 'E2 Allocators'!$B$15:$W$358, MATCH('O5 Details by Class &amp; Accounts'!AO$18, 'E2 Allocators'!$B$15:$W$15, 0),FALSE)*$G167), 0, VLOOKUP(VLOOKUP($A167, 'E4 TB Allocation Details'!$A$18:$L$214, MATCH("Customer ID", 'E4 TB Allocation Details'!$A$18:$L$18, 0),FALSE), 'E2 Allocators'!$B$15:$W$358, MATCH('O5 Details by Class &amp; Accounts'!AO$18, 'E2 Allocators'!$B$15:$W$15, 0),FALSE)*$G167)</f>
        <v>0</v>
      </c>
      <c r="AP167" s="1322">
        <f>IF(ISERROR(VLOOKUP(VLOOKUP($A167, 'E4 TB Allocation Details'!$A$18:$L$214, MATCH("Customer ID", 'E4 TB Allocation Details'!$A$18:$L$18, 0),FALSE), 'E2 Allocators'!$B$15:$W$358, MATCH('O5 Details by Class &amp; Accounts'!AP$18, 'E2 Allocators'!$B$15:$W$15, 0),FALSE)*$G167), 0, VLOOKUP(VLOOKUP($A167, 'E4 TB Allocation Details'!$A$18:$L$214, MATCH("Customer ID", 'E4 TB Allocation Details'!$A$18:$L$18, 0),FALSE), 'E2 Allocators'!$B$15:$W$358, MATCH('O5 Details by Class &amp; Accounts'!AP$18, 'E2 Allocators'!$B$15:$W$15, 0),FALSE)*$G167)</f>
        <v>0</v>
      </c>
      <c r="AQ167" s="1322">
        <f>IF(ISERROR(VLOOKUP(VLOOKUP($A167, 'E4 TB Allocation Details'!$A$18:$L$214, MATCH("Customer ID", 'E4 TB Allocation Details'!$A$18:$L$18, 0),FALSE), 'E2 Allocators'!$B$15:$W$358, MATCH('O5 Details by Class &amp; Accounts'!AQ$18, 'E2 Allocators'!$B$15:$W$15, 0),FALSE)*$G167), 0, VLOOKUP(VLOOKUP($A167, 'E4 TB Allocation Details'!$A$18:$L$214, MATCH("Customer ID", 'E4 TB Allocation Details'!$A$18:$L$18, 0),FALSE), 'E2 Allocators'!$B$15:$W$358, MATCH('O5 Details by Class &amp; Accounts'!AQ$18, 'E2 Allocators'!$B$15:$W$15, 0),FALSE)*$G167)</f>
        <v>0</v>
      </c>
      <c r="AR167" s="1322">
        <f>IF(ISERROR(VLOOKUP(VLOOKUP($A167, 'E4 TB Allocation Details'!$A$18:$L$214, MATCH("Customer ID", 'E4 TB Allocation Details'!$A$18:$L$18, 0),FALSE), 'E2 Allocators'!$B$15:$W$358, MATCH('O5 Details by Class &amp; Accounts'!AR$18, 'E2 Allocators'!$B$15:$W$15, 0),FALSE)*$G167), 0, VLOOKUP(VLOOKUP($A167, 'E4 TB Allocation Details'!$A$18:$L$214, MATCH("Customer ID", 'E4 TB Allocation Details'!$A$18:$L$18, 0),FALSE), 'E2 Allocators'!$B$15:$W$358, MATCH('O5 Details by Class &amp; Accounts'!AR$18, 'E2 Allocators'!$B$15:$W$15, 0),FALSE)*$G167)</f>
        <v>0</v>
      </c>
      <c r="AS167" s="1322">
        <f>IF(ISERROR(VLOOKUP(VLOOKUP($A167, 'E4 TB Allocation Details'!$A$18:$L$214, MATCH("Customer ID", 'E4 TB Allocation Details'!$A$18:$L$18, 0),FALSE), 'E2 Allocators'!$B$15:$W$358, MATCH('O5 Details by Class &amp; Accounts'!AS$18, 'E2 Allocators'!$B$15:$W$15, 0),FALSE)*$G167), 0, VLOOKUP(VLOOKUP($A167, 'E4 TB Allocation Details'!$A$18:$L$214, MATCH("Customer ID", 'E4 TB Allocation Details'!$A$18:$L$18, 0),FALSE), 'E2 Allocators'!$B$15:$W$358, MATCH('O5 Details by Class &amp; Accounts'!AS$18, 'E2 Allocators'!$B$15:$W$15, 0),FALSE)*$G167)</f>
        <v>0</v>
      </c>
      <c r="AT167" s="1322">
        <f>IF(ISERROR(VLOOKUP(VLOOKUP($A167, 'E4 TB Allocation Details'!$A$18:$L$214, MATCH("Customer ID", 'E4 TB Allocation Details'!$A$18:$L$18, 0),FALSE), 'E2 Allocators'!$B$15:$W$358, MATCH('O5 Details by Class &amp; Accounts'!AT$18, 'E2 Allocators'!$B$15:$W$15, 0),FALSE)*$G167), 0, VLOOKUP(VLOOKUP($A167, 'E4 TB Allocation Details'!$A$18:$L$214, MATCH("Customer ID", 'E4 TB Allocation Details'!$A$18:$L$18, 0),FALSE), 'E2 Allocators'!$B$15:$W$358, MATCH('O5 Details by Class &amp; Accounts'!AT$18, 'E2 Allocators'!$B$15:$W$15, 0),FALSE)*$G167)</f>
        <v>0</v>
      </c>
      <c r="AU167" s="1322">
        <f>IF(ISERROR(VLOOKUP(VLOOKUP($A167, 'E4 TB Allocation Details'!$A$18:$L$214, MATCH("Customer ID", 'E4 TB Allocation Details'!$A$18:$L$18, 0),FALSE), 'E2 Allocators'!$B$15:$W$358, MATCH('O5 Details by Class &amp; Accounts'!AU$18, 'E2 Allocators'!$B$15:$W$15, 0),FALSE)*$G167), 0, VLOOKUP(VLOOKUP($A167, 'E4 TB Allocation Details'!$A$18:$L$214, MATCH("Customer ID", 'E4 TB Allocation Details'!$A$18:$L$18, 0),FALSE), 'E2 Allocators'!$B$15:$W$358, MATCH('O5 Details by Class &amp; Accounts'!AU$18, 'E2 Allocators'!$B$15:$W$15, 0),FALSE)*$G167)</f>
        <v>0</v>
      </c>
      <c r="AV167" s="1322">
        <f>IF(ISERROR(VLOOKUP(VLOOKUP($A167, 'E4 TB Allocation Details'!$A$18:$L$214, MATCH("Customer ID", 'E4 TB Allocation Details'!$A$18:$L$18, 0),FALSE), 'E2 Allocators'!$B$15:$W$358, MATCH('O5 Details by Class &amp; Accounts'!AV$18, 'E2 Allocators'!$B$15:$W$15, 0),FALSE)*$G167), 0, VLOOKUP(VLOOKUP($A167, 'E4 TB Allocation Details'!$A$18:$L$214, MATCH("Customer ID", 'E4 TB Allocation Details'!$A$18:$L$18, 0),FALSE), 'E2 Allocators'!$B$15:$W$358, MATCH('O5 Details by Class &amp; Accounts'!AV$18, 'E2 Allocators'!$B$15:$W$15, 0),FALSE)*$G167)</f>
        <v>0</v>
      </c>
      <c r="AW167" s="1322">
        <f>IF(ISERROR(VLOOKUP(VLOOKUP($A167, 'E4 TB Allocation Details'!$A$18:$L$214, MATCH("Customer ID", 'E4 TB Allocation Details'!$A$18:$L$18, 0),FALSE), 'E2 Allocators'!$B$15:$W$358, MATCH('O5 Details by Class &amp; Accounts'!AW$18, 'E2 Allocators'!$B$15:$W$15, 0),FALSE)*$G167), 0, VLOOKUP(VLOOKUP($A167, 'E4 TB Allocation Details'!$A$18:$L$214, MATCH("Customer ID", 'E4 TB Allocation Details'!$A$18:$L$18, 0),FALSE), 'E2 Allocators'!$B$15:$W$358, MATCH('O5 Details by Class &amp; Accounts'!AW$18, 'E2 Allocators'!$B$15:$W$15, 0),FALSE)*$G167)</f>
        <v>0</v>
      </c>
      <c r="AX167" s="1322">
        <f t="shared" ref="AX167:AX213" si="51">SUM(AD167:AW167)</f>
        <v>134051.62747760591</v>
      </c>
      <c r="AY167" s="1322">
        <f>IF(ISERROR(VLOOKUP(VLOOKUP($A167, 'E4 TB Allocation Details'!$A$18:$L$214, MATCH("Misc ID", 'E4 TB Allocation Details'!$A$18:$L$18, 0),FALSE), 'E2 Allocators'!$B$15:$W$358, MATCH('O5 Details by Class &amp; Accounts'!AY$18, 'E2 Allocators'!$B$15:$W$15, 0),FALSE)*$E167), 0, VLOOKUP(VLOOKUP($A167, 'E4 TB Allocation Details'!$A$18:$L$214, MATCH("Misc ID", 'E4 TB Allocation Details'!$A$18:$L$18, 0),FALSE), 'E2 Allocators'!$B$15:$W$358, MATCH('O5 Details by Class &amp; Accounts'!AY$18, 'E2 Allocators'!$B$15:$W$15, 0),FALSE)*$E167)</f>
        <v>0</v>
      </c>
      <c r="AZ167" s="1322">
        <f>IF(ISERROR(VLOOKUP(VLOOKUP($A167, 'E4 TB Allocation Details'!$A$18:$L$214, MATCH("Misc ID", 'E4 TB Allocation Details'!$A$18:$L$18, 0),FALSE), 'E2 Allocators'!$B$15:$W$358, MATCH('O5 Details by Class &amp; Accounts'!AZ$18, 'E2 Allocators'!$B$15:$W$15, 0),FALSE)*$E167), 0, VLOOKUP(VLOOKUP($A167, 'E4 TB Allocation Details'!$A$18:$L$214, MATCH("Misc ID", 'E4 TB Allocation Details'!$A$18:$L$18, 0),FALSE), 'E2 Allocators'!$B$15:$W$358, MATCH('O5 Details by Class &amp; Accounts'!AZ$18, 'E2 Allocators'!$B$15:$W$15, 0),FALSE)*$E167)</f>
        <v>0</v>
      </c>
      <c r="BA167" s="1322">
        <f>IF(ISERROR(VLOOKUP(VLOOKUP($A167, 'E4 TB Allocation Details'!$A$18:$L$214, MATCH("Misc ID", 'E4 TB Allocation Details'!$A$18:$L$18, 0),FALSE), 'E2 Allocators'!$B$15:$W$358, MATCH('O5 Details by Class &amp; Accounts'!BA$18, 'E2 Allocators'!$B$15:$W$15, 0),FALSE)*$E167), 0, VLOOKUP(VLOOKUP($A167, 'E4 TB Allocation Details'!$A$18:$L$214, MATCH("Misc ID", 'E4 TB Allocation Details'!$A$18:$L$18, 0),FALSE), 'E2 Allocators'!$B$15:$W$358, MATCH('O5 Details by Class &amp; Accounts'!BA$18, 'E2 Allocators'!$B$15:$W$15, 0),FALSE)*$E167)</f>
        <v>0</v>
      </c>
      <c r="BB167" s="1322">
        <f>IF(ISERROR(VLOOKUP(VLOOKUP($A167, 'E4 TB Allocation Details'!$A$18:$L$214, MATCH("Misc ID", 'E4 TB Allocation Details'!$A$18:$L$18, 0),FALSE), 'E2 Allocators'!$B$15:$W$358, MATCH('O5 Details by Class &amp; Accounts'!BB$18, 'E2 Allocators'!$B$15:$W$15, 0),FALSE)*$E167), 0, VLOOKUP(VLOOKUP($A167, 'E4 TB Allocation Details'!$A$18:$L$214, MATCH("Misc ID", 'E4 TB Allocation Details'!$A$18:$L$18, 0),FALSE), 'E2 Allocators'!$B$15:$W$358, MATCH('O5 Details by Class &amp; Accounts'!BB$18, 'E2 Allocators'!$B$15:$W$15, 0),FALSE)*$E167)</f>
        <v>0</v>
      </c>
      <c r="BC167" s="1322">
        <f>IF(ISERROR(VLOOKUP(VLOOKUP($A167, 'E4 TB Allocation Details'!$A$18:$L$214, MATCH("Misc ID", 'E4 TB Allocation Details'!$A$18:$L$18, 0),FALSE), 'E2 Allocators'!$B$15:$W$358, MATCH('O5 Details by Class &amp; Accounts'!BC$18, 'E2 Allocators'!$B$15:$W$15, 0),FALSE)*$E167), 0, VLOOKUP(VLOOKUP($A167, 'E4 TB Allocation Details'!$A$18:$L$214, MATCH("Misc ID", 'E4 TB Allocation Details'!$A$18:$L$18, 0),FALSE), 'E2 Allocators'!$B$15:$W$358, MATCH('O5 Details by Class &amp; Accounts'!BC$18, 'E2 Allocators'!$B$15:$W$15, 0),FALSE)*$E167)</f>
        <v>0</v>
      </c>
      <c r="BD167" s="1322">
        <f>IF(ISERROR(VLOOKUP(VLOOKUP($A167, 'E4 TB Allocation Details'!$A$18:$L$214, MATCH("Misc ID", 'E4 TB Allocation Details'!$A$18:$L$18, 0),FALSE), 'E2 Allocators'!$B$15:$W$358, MATCH('O5 Details by Class &amp; Accounts'!BD$18, 'E2 Allocators'!$B$15:$W$15, 0),FALSE)*$E167), 0, VLOOKUP(VLOOKUP($A167, 'E4 TB Allocation Details'!$A$18:$L$214, MATCH("Misc ID", 'E4 TB Allocation Details'!$A$18:$L$18, 0),FALSE), 'E2 Allocators'!$B$15:$W$358, MATCH('O5 Details by Class &amp; Accounts'!BD$18, 'E2 Allocators'!$B$15:$W$15, 0),FALSE)*$E167)</f>
        <v>0</v>
      </c>
      <c r="BE167" s="1322">
        <f>IF(ISERROR(VLOOKUP(VLOOKUP($A167, 'E4 TB Allocation Details'!$A$18:$L$214, MATCH("Misc ID", 'E4 TB Allocation Details'!$A$18:$L$18, 0),FALSE), 'E2 Allocators'!$B$15:$W$358, MATCH('O5 Details by Class &amp; Accounts'!BE$18, 'E2 Allocators'!$B$15:$W$15, 0),FALSE)*$E167), 0, VLOOKUP(VLOOKUP($A167, 'E4 TB Allocation Details'!$A$18:$L$214, MATCH("Misc ID", 'E4 TB Allocation Details'!$A$18:$L$18, 0),FALSE), 'E2 Allocators'!$B$15:$W$358, MATCH('O5 Details by Class &amp; Accounts'!BE$18, 'E2 Allocators'!$B$15:$W$15, 0),FALSE)*$E167)</f>
        <v>0</v>
      </c>
      <c r="BF167" s="1322">
        <f>IF(ISERROR(VLOOKUP(VLOOKUP($A167, 'E4 TB Allocation Details'!$A$18:$L$214, MATCH("Misc ID", 'E4 TB Allocation Details'!$A$18:$L$18, 0),FALSE), 'E2 Allocators'!$B$15:$W$358, MATCH('O5 Details by Class &amp; Accounts'!BF$18, 'E2 Allocators'!$B$15:$W$15, 0),FALSE)*$E167), 0, VLOOKUP(VLOOKUP($A167, 'E4 TB Allocation Details'!$A$18:$L$214, MATCH("Misc ID", 'E4 TB Allocation Details'!$A$18:$L$18, 0),FALSE), 'E2 Allocators'!$B$15:$W$358, MATCH('O5 Details by Class &amp; Accounts'!BF$18, 'E2 Allocators'!$B$15:$W$15, 0),FALSE)*$E167)</f>
        <v>0</v>
      </c>
      <c r="BG167" s="1322">
        <f>IF(ISERROR(VLOOKUP(VLOOKUP($A167, 'E4 TB Allocation Details'!$A$18:$L$214, MATCH("Misc ID", 'E4 TB Allocation Details'!$A$18:$L$18, 0),FALSE), 'E2 Allocators'!$B$15:$W$358, MATCH('O5 Details by Class &amp; Accounts'!BG$18, 'E2 Allocators'!$B$15:$W$15, 0),FALSE)*$E167), 0, VLOOKUP(VLOOKUP($A167, 'E4 TB Allocation Details'!$A$18:$L$214, MATCH("Misc ID", 'E4 TB Allocation Details'!$A$18:$L$18, 0),FALSE), 'E2 Allocators'!$B$15:$W$358, MATCH('O5 Details by Class &amp; Accounts'!BG$18, 'E2 Allocators'!$B$15:$W$15, 0),FALSE)*$E167)</f>
        <v>0</v>
      </c>
      <c r="BH167" s="1322">
        <f>IF(ISERROR(VLOOKUP(VLOOKUP($A167, 'E4 TB Allocation Details'!$A$18:$L$214, MATCH("Misc ID", 'E4 TB Allocation Details'!$A$18:$L$18, 0),FALSE), 'E2 Allocators'!$B$15:$W$358, MATCH('O5 Details by Class &amp; Accounts'!BH$18, 'E2 Allocators'!$B$15:$W$15, 0),FALSE)*$E167), 0, VLOOKUP(VLOOKUP($A167, 'E4 TB Allocation Details'!$A$18:$L$214, MATCH("Misc ID", 'E4 TB Allocation Details'!$A$18:$L$18, 0),FALSE), 'E2 Allocators'!$B$15:$W$358, MATCH('O5 Details by Class &amp; Accounts'!BH$18, 'E2 Allocators'!$B$15:$W$15, 0),FALSE)*$E167)</f>
        <v>0</v>
      </c>
      <c r="BI167" s="1322">
        <f>IF(ISERROR(VLOOKUP(VLOOKUP($A167, 'E4 TB Allocation Details'!$A$18:$L$214, MATCH("Misc ID", 'E4 TB Allocation Details'!$A$18:$L$18, 0),FALSE), 'E2 Allocators'!$B$15:$W$358, MATCH('O5 Details by Class &amp; Accounts'!BI$18, 'E2 Allocators'!$B$15:$W$15, 0),FALSE)*$E167), 0, VLOOKUP(VLOOKUP($A167, 'E4 TB Allocation Details'!$A$18:$L$214, MATCH("Misc ID", 'E4 TB Allocation Details'!$A$18:$L$18, 0),FALSE), 'E2 Allocators'!$B$15:$W$358, MATCH('O5 Details by Class &amp; Accounts'!BI$18, 'E2 Allocators'!$B$15:$W$15, 0),FALSE)*$E167)</f>
        <v>0</v>
      </c>
      <c r="BJ167" s="1322">
        <f>IF(ISERROR(VLOOKUP(VLOOKUP($A167, 'E4 TB Allocation Details'!$A$18:$L$214, MATCH("Misc ID", 'E4 TB Allocation Details'!$A$18:$L$18, 0),FALSE), 'E2 Allocators'!$B$15:$W$358, MATCH('O5 Details by Class &amp; Accounts'!BJ$18, 'E2 Allocators'!$B$15:$W$15, 0),FALSE)*$E167), 0, VLOOKUP(VLOOKUP($A167, 'E4 TB Allocation Details'!$A$18:$L$214, MATCH("Misc ID", 'E4 TB Allocation Details'!$A$18:$L$18, 0),FALSE), 'E2 Allocators'!$B$15:$W$358, MATCH('O5 Details by Class &amp; Accounts'!BJ$18, 'E2 Allocators'!$B$15:$W$15, 0),FALSE)*$E167)</f>
        <v>0</v>
      </c>
      <c r="BK167" s="1322">
        <f>IF(ISERROR(VLOOKUP(VLOOKUP($A167, 'E4 TB Allocation Details'!$A$18:$L$214, MATCH("Misc ID", 'E4 TB Allocation Details'!$A$18:$L$18, 0),FALSE), 'E2 Allocators'!$B$15:$W$358, MATCH('O5 Details by Class &amp; Accounts'!BK$18, 'E2 Allocators'!$B$15:$W$15, 0),FALSE)*$E167), 0, VLOOKUP(VLOOKUP($A167, 'E4 TB Allocation Details'!$A$18:$L$214, MATCH("Misc ID", 'E4 TB Allocation Details'!$A$18:$L$18, 0),FALSE), 'E2 Allocators'!$B$15:$W$358, MATCH('O5 Details by Class &amp; Accounts'!BK$18, 'E2 Allocators'!$B$15:$W$15, 0),FALSE)*$E167)</f>
        <v>0</v>
      </c>
      <c r="BL167" s="1322">
        <f>IF(ISERROR(VLOOKUP(VLOOKUP($A167, 'E4 TB Allocation Details'!$A$18:$L$214, MATCH("Misc ID", 'E4 TB Allocation Details'!$A$18:$L$18, 0),FALSE), 'E2 Allocators'!$B$15:$W$358, MATCH('O5 Details by Class &amp; Accounts'!BL$18, 'E2 Allocators'!$B$15:$W$15, 0),FALSE)*$E167), 0, VLOOKUP(VLOOKUP($A167, 'E4 TB Allocation Details'!$A$18:$L$214, MATCH("Misc ID", 'E4 TB Allocation Details'!$A$18:$L$18, 0),FALSE), 'E2 Allocators'!$B$15:$W$358, MATCH('O5 Details by Class &amp; Accounts'!BL$18, 'E2 Allocators'!$B$15:$W$15, 0),FALSE)*$E167)</f>
        <v>0</v>
      </c>
      <c r="BM167" s="1322">
        <f>IF(ISERROR(VLOOKUP(VLOOKUP($A167, 'E4 TB Allocation Details'!$A$18:$L$214, MATCH("Misc ID", 'E4 TB Allocation Details'!$A$18:$L$18, 0),FALSE), 'E2 Allocators'!$B$15:$W$358, MATCH('O5 Details by Class &amp; Accounts'!BM$18, 'E2 Allocators'!$B$15:$W$15, 0),FALSE)*$E167), 0, VLOOKUP(VLOOKUP($A167, 'E4 TB Allocation Details'!$A$18:$L$214, MATCH("Misc ID", 'E4 TB Allocation Details'!$A$18:$L$18, 0),FALSE), 'E2 Allocators'!$B$15:$W$358, MATCH('O5 Details by Class &amp; Accounts'!BM$18, 'E2 Allocators'!$B$15:$W$15, 0),FALSE)*$E167)</f>
        <v>0</v>
      </c>
      <c r="BN167" s="1322">
        <f>IF(ISERROR(VLOOKUP(VLOOKUP($A167, 'E4 TB Allocation Details'!$A$18:$L$214, MATCH("Misc ID", 'E4 TB Allocation Details'!$A$18:$L$18, 0),FALSE), 'E2 Allocators'!$B$15:$W$358, MATCH('O5 Details by Class &amp; Accounts'!BN$18, 'E2 Allocators'!$B$15:$W$15, 0),FALSE)*$E167), 0, VLOOKUP(VLOOKUP($A167, 'E4 TB Allocation Details'!$A$18:$L$214, MATCH("Misc ID", 'E4 TB Allocation Details'!$A$18:$L$18, 0),FALSE), 'E2 Allocators'!$B$15:$W$358, MATCH('O5 Details by Class &amp; Accounts'!BN$18, 'E2 Allocators'!$B$15:$W$15, 0),FALSE)*$E167)</f>
        <v>0</v>
      </c>
      <c r="BO167" s="1322">
        <f>IF(ISERROR(VLOOKUP(VLOOKUP($A167, 'E4 TB Allocation Details'!$A$18:$L$214, MATCH("Misc ID", 'E4 TB Allocation Details'!$A$18:$L$18, 0),FALSE), 'E2 Allocators'!$B$15:$W$358, MATCH('O5 Details by Class &amp; Accounts'!BO$18, 'E2 Allocators'!$B$15:$W$15, 0),FALSE)*$E167), 0, VLOOKUP(VLOOKUP($A167, 'E4 TB Allocation Details'!$A$18:$L$214, MATCH("Misc ID", 'E4 TB Allocation Details'!$A$18:$L$18, 0),FALSE), 'E2 Allocators'!$B$15:$W$358, MATCH('O5 Details by Class &amp; Accounts'!BO$18, 'E2 Allocators'!$B$15:$W$15, 0),FALSE)*$E167)</f>
        <v>0</v>
      </c>
      <c r="BP167" s="1322">
        <f>IF(ISERROR(VLOOKUP(VLOOKUP($A167, 'E4 TB Allocation Details'!$A$18:$L$214, MATCH("Misc ID", 'E4 TB Allocation Details'!$A$18:$L$18, 0),FALSE), 'E2 Allocators'!$B$15:$W$358, MATCH('O5 Details by Class &amp; Accounts'!BP$18, 'E2 Allocators'!$B$15:$W$15, 0),FALSE)*$E167), 0, VLOOKUP(VLOOKUP($A167, 'E4 TB Allocation Details'!$A$18:$L$214, MATCH("Misc ID", 'E4 TB Allocation Details'!$A$18:$L$18, 0),FALSE), 'E2 Allocators'!$B$15:$W$358, MATCH('O5 Details by Class &amp; Accounts'!BP$18, 'E2 Allocators'!$B$15:$W$15, 0),FALSE)*$E167)</f>
        <v>0</v>
      </c>
      <c r="BQ167" s="1322">
        <f>IF(ISERROR(VLOOKUP(VLOOKUP($A167, 'E4 TB Allocation Details'!$A$18:$L$214, MATCH("Misc ID", 'E4 TB Allocation Details'!$A$18:$L$18, 0),FALSE), 'E2 Allocators'!$B$15:$W$358, MATCH('O5 Details by Class &amp; Accounts'!BQ$18, 'E2 Allocators'!$B$15:$W$15, 0),FALSE)*$E167), 0, VLOOKUP(VLOOKUP($A167, 'E4 TB Allocation Details'!$A$18:$L$214, MATCH("Misc ID", 'E4 TB Allocation Details'!$A$18:$L$18, 0),FALSE), 'E2 Allocators'!$B$15:$W$358, MATCH('O5 Details by Class &amp; Accounts'!BQ$18, 'E2 Allocators'!$B$15:$W$15, 0),FALSE)*$E167)</f>
        <v>0</v>
      </c>
      <c r="BR167" s="1322">
        <f>IF(ISERROR(VLOOKUP(VLOOKUP($A167, 'E4 TB Allocation Details'!$A$18:$L$214, MATCH("Misc ID", 'E4 TB Allocation Details'!$A$18:$L$18, 0),FALSE), 'E2 Allocators'!$B$15:$W$358, MATCH('O5 Details by Class &amp; Accounts'!BR$18, 'E2 Allocators'!$B$15:$W$15, 0),FALSE)*$E167), 0, VLOOKUP(VLOOKUP($A167, 'E4 TB Allocation Details'!$A$18:$L$214, MATCH("Misc ID", 'E4 TB Allocation Details'!$A$18:$L$18, 0),FALSE), 'E2 Allocators'!$B$15:$W$358, MATCH('O5 Details by Class &amp; Accounts'!BR$18, 'E2 Allocators'!$B$15:$W$15, 0),FALSE)*$E167)</f>
        <v>0</v>
      </c>
      <c r="BS167" s="1322">
        <f t="shared" si="48"/>
        <v>0</v>
      </c>
      <c r="BT167" s="1322">
        <f>IF(ISERROR(VLOOKUP(VLOOKUP($A167, 'E4 TB Allocation Details'!$A$18:$L$214, MATCH("A &amp; G ID", 'E4 TB Allocation Details'!$A$18:$L$18, 0),FALSE), 'E2 Allocators'!$B$15:$W$358, MATCH('O5 Details by Class &amp; Accounts'!BT$18, 'E2 Allocators'!$B$15:$W$15, 0),FALSE)*$E167), 0, VLOOKUP(VLOOKUP($A167, 'E4 TB Allocation Details'!$A$18:$L$214, MATCH("A &amp; G ID", 'E4 TB Allocation Details'!$A$18:$L$18, 0),FALSE), 'E2 Allocators'!$B$15:$W$358, MATCH('O5 Details by Class &amp; Accounts'!BT$18, 'E2 Allocators'!$B$15:$W$15, 0),FALSE)*$E167)</f>
        <v>0</v>
      </c>
      <c r="BU167" s="1322">
        <f>IF(ISERROR(VLOOKUP(VLOOKUP($A167, 'E4 TB Allocation Details'!$A$18:$L$214, MATCH("A &amp; G ID", 'E4 TB Allocation Details'!$A$18:$L$18, 0),FALSE), 'E2 Allocators'!$B$15:$W$358, MATCH('O5 Details by Class &amp; Accounts'!BU$18, 'E2 Allocators'!$B$15:$W$15, 0),FALSE)*$E167), 0, VLOOKUP(VLOOKUP($A167, 'E4 TB Allocation Details'!$A$18:$L$214, MATCH("A &amp; G ID", 'E4 TB Allocation Details'!$A$18:$L$18, 0),FALSE), 'E2 Allocators'!$B$15:$W$358, MATCH('O5 Details by Class &amp; Accounts'!BU$18, 'E2 Allocators'!$B$15:$W$15, 0),FALSE)*$E167)</f>
        <v>0</v>
      </c>
      <c r="BV167" s="1322">
        <f>IF(ISERROR(VLOOKUP(VLOOKUP($A167, 'E4 TB Allocation Details'!$A$18:$L$214, MATCH("A &amp; G ID", 'E4 TB Allocation Details'!$A$18:$L$18, 0),FALSE), 'E2 Allocators'!$B$15:$W$358, MATCH('O5 Details by Class &amp; Accounts'!BV$18, 'E2 Allocators'!$B$15:$W$15, 0),FALSE)*$E167), 0, VLOOKUP(VLOOKUP($A167, 'E4 TB Allocation Details'!$A$18:$L$214, MATCH("A &amp; G ID", 'E4 TB Allocation Details'!$A$18:$L$18, 0),FALSE), 'E2 Allocators'!$B$15:$W$358, MATCH('O5 Details by Class &amp; Accounts'!BV$18, 'E2 Allocators'!$B$15:$W$15, 0),FALSE)*$E167)</f>
        <v>0</v>
      </c>
      <c r="BW167" s="1322">
        <f>IF(ISERROR(VLOOKUP(VLOOKUP($A167, 'E4 TB Allocation Details'!$A$18:$L$214, MATCH("A &amp; G ID", 'E4 TB Allocation Details'!$A$18:$L$18, 0),FALSE), 'E2 Allocators'!$B$15:$W$358, MATCH('O5 Details by Class &amp; Accounts'!BW$18, 'E2 Allocators'!$B$15:$W$15, 0),FALSE)*$E167), 0, VLOOKUP(VLOOKUP($A167, 'E4 TB Allocation Details'!$A$18:$L$214, MATCH("A &amp; G ID", 'E4 TB Allocation Details'!$A$18:$L$18, 0),FALSE), 'E2 Allocators'!$B$15:$W$358, MATCH('O5 Details by Class &amp; Accounts'!BW$18, 'E2 Allocators'!$B$15:$W$15, 0),FALSE)*$E167)</f>
        <v>0</v>
      </c>
      <c r="BX167" s="1322">
        <f>IF(ISERROR(VLOOKUP(VLOOKUP($A167, 'E4 TB Allocation Details'!$A$18:$L$214, MATCH("A &amp; G ID", 'E4 TB Allocation Details'!$A$18:$L$18, 0),FALSE), 'E2 Allocators'!$B$15:$W$358, MATCH('O5 Details by Class &amp; Accounts'!BX$18, 'E2 Allocators'!$B$15:$W$15, 0),FALSE)*$E167), 0, VLOOKUP(VLOOKUP($A167, 'E4 TB Allocation Details'!$A$18:$L$214, MATCH("A &amp; G ID", 'E4 TB Allocation Details'!$A$18:$L$18, 0),FALSE), 'E2 Allocators'!$B$15:$W$358, MATCH('O5 Details by Class &amp; Accounts'!BX$18, 'E2 Allocators'!$B$15:$W$15, 0),FALSE)*$E167)</f>
        <v>0</v>
      </c>
      <c r="BY167" s="1322">
        <f>IF(ISERROR(VLOOKUP(VLOOKUP($A167, 'E4 TB Allocation Details'!$A$18:$L$214, MATCH("A &amp; G ID", 'E4 TB Allocation Details'!$A$18:$L$18, 0),FALSE), 'E2 Allocators'!$B$15:$W$358, MATCH('O5 Details by Class &amp; Accounts'!BY$18, 'E2 Allocators'!$B$15:$W$15, 0),FALSE)*$E167), 0, VLOOKUP(VLOOKUP($A167, 'E4 TB Allocation Details'!$A$18:$L$214, MATCH("A &amp; G ID", 'E4 TB Allocation Details'!$A$18:$L$18, 0),FALSE), 'E2 Allocators'!$B$15:$W$358, MATCH('O5 Details by Class &amp; Accounts'!BY$18, 'E2 Allocators'!$B$15:$W$15, 0),FALSE)*$E167)</f>
        <v>0</v>
      </c>
      <c r="BZ167" s="1322">
        <f>IF(ISERROR(VLOOKUP(VLOOKUP($A167, 'E4 TB Allocation Details'!$A$18:$L$214, MATCH("A &amp; G ID", 'E4 TB Allocation Details'!$A$18:$L$18, 0),FALSE), 'E2 Allocators'!$B$15:$W$358, MATCH('O5 Details by Class &amp; Accounts'!BZ$18, 'E2 Allocators'!$B$15:$W$15, 0),FALSE)*$E167), 0, VLOOKUP(VLOOKUP($A167, 'E4 TB Allocation Details'!$A$18:$L$214, MATCH("A &amp; G ID", 'E4 TB Allocation Details'!$A$18:$L$18, 0),FALSE), 'E2 Allocators'!$B$15:$W$358, MATCH('O5 Details by Class &amp; Accounts'!BZ$18, 'E2 Allocators'!$B$15:$W$15, 0),FALSE)*$E167)</f>
        <v>0</v>
      </c>
      <c r="CA167" s="1322">
        <f>IF(ISERROR(VLOOKUP(VLOOKUP($A167, 'E4 TB Allocation Details'!$A$18:$L$214, MATCH("A &amp; G ID", 'E4 TB Allocation Details'!$A$18:$L$18, 0),FALSE), 'E2 Allocators'!$B$15:$W$358, MATCH('O5 Details by Class &amp; Accounts'!CA$18, 'E2 Allocators'!$B$15:$W$15, 0),FALSE)*$E167), 0, VLOOKUP(VLOOKUP($A167, 'E4 TB Allocation Details'!$A$18:$L$214, MATCH("A &amp; G ID", 'E4 TB Allocation Details'!$A$18:$L$18, 0),FALSE), 'E2 Allocators'!$B$15:$W$358, MATCH('O5 Details by Class &amp; Accounts'!CA$18, 'E2 Allocators'!$B$15:$W$15, 0),FALSE)*$E167)</f>
        <v>0</v>
      </c>
      <c r="CB167" s="1322">
        <f>IF(ISERROR(VLOOKUP(VLOOKUP($A167, 'E4 TB Allocation Details'!$A$18:$L$214, MATCH("A &amp; G ID", 'E4 TB Allocation Details'!$A$18:$L$18, 0),FALSE), 'E2 Allocators'!$B$15:$W$358, MATCH('O5 Details by Class &amp; Accounts'!CB$18, 'E2 Allocators'!$B$15:$W$15, 0),FALSE)*$E167), 0, VLOOKUP(VLOOKUP($A167, 'E4 TB Allocation Details'!$A$18:$L$214, MATCH("A &amp; G ID", 'E4 TB Allocation Details'!$A$18:$L$18, 0),FALSE), 'E2 Allocators'!$B$15:$W$358, MATCH('O5 Details by Class &amp; Accounts'!CB$18, 'E2 Allocators'!$B$15:$W$15, 0),FALSE)*$E167)</f>
        <v>0</v>
      </c>
      <c r="CC167" s="1322">
        <f>IF(ISERROR(VLOOKUP(VLOOKUP($A167, 'E4 TB Allocation Details'!$A$18:$L$214, MATCH("A &amp; G ID", 'E4 TB Allocation Details'!$A$18:$L$18, 0),FALSE), 'E2 Allocators'!$B$15:$W$358, MATCH('O5 Details by Class &amp; Accounts'!CC$18, 'E2 Allocators'!$B$15:$W$15, 0),FALSE)*$E167), 0, VLOOKUP(VLOOKUP($A167, 'E4 TB Allocation Details'!$A$18:$L$214, MATCH("A &amp; G ID", 'E4 TB Allocation Details'!$A$18:$L$18, 0),FALSE), 'E2 Allocators'!$B$15:$W$358, MATCH('O5 Details by Class &amp; Accounts'!CC$18, 'E2 Allocators'!$B$15:$W$15, 0),FALSE)*$E167)</f>
        <v>0</v>
      </c>
      <c r="CD167" s="1322">
        <f>IF(ISERROR(VLOOKUP(VLOOKUP($A167, 'E4 TB Allocation Details'!$A$18:$L$214, MATCH("A &amp; G ID", 'E4 TB Allocation Details'!$A$18:$L$18, 0),FALSE), 'E2 Allocators'!$B$15:$W$358, MATCH('O5 Details by Class &amp; Accounts'!CD$18, 'E2 Allocators'!$B$15:$W$15, 0),FALSE)*$E167), 0, VLOOKUP(VLOOKUP($A167, 'E4 TB Allocation Details'!$A$18:$L$214, MATCH("A &amp; G ID", 'E4 TB Allocation Details'!$A$18:$L$18, 0),FALSE), 'E2 Allocators'!$B$15:$W$358, MATCH('O5 Details by Class &amp; Accounts'!CD$18, 'E2 Allocators'!$B$15:$W$15, 0),FALSE)*$E167)</f>
        <v>0</v>
      </c>
      <c r="CE167" s="1322">
        <f>IF(ISERROR(VLOOKUP(VLOOKUP($A167, 'E4 TB Allocation Details'!$A$18:$L$214, MATCH("A &amp; G ID", 'E4 TB Allocation Details'!$A$18:$L$18, 0),FALSE), 'E2 Allocators'!$B$15:$W$358, MATCH('O5 Details by Class &amp; Accounts'!CE$18, 'E2 Allocators'!$B$15:$W$15, 0),FALSE)*$E167), 0, VLOOKUP(VLOOKUP($A167, 'E4 TB Allocation Details'!$A$18:$L$214, MATCH("A &amp; G ID", 'E4 TB Allocation Details'!$A$18:$L$18, 0),FALSE), 'E2 Allocators'!$B$15:$W$358, MATCH('O5 Details by Class &amp; Accounts'!CE$18, 'E2 Allocators'!$B$15:$W$15, 0),FALSE)*$E167)</f>
        <v>0</v>
      </c>
      <c r="CF167" s="1322">
        <f>IF(ISERROR(VLOOKUP(VLOOKUP($A167, 'E4 TB Allocation Details'!$A$18:$L$214, MATCH("A &amp; G ID", 'E4 TB Allocation Details'!$A$18:$L$18, 0),FALSE), 'E2 Allocators'!$B$15:$W$358, MATCH('O5 Details by Class &amp; Accounts'!CF$18, 'E2 Allocators'!$B$15:$W$15, 0),FALSE)*$E167), 0, VLOOKUP(VLOOKUP($A167, 'E4 TB Allocation Details'!$A$18:$L$214, MATCH("A &amp; G ID", 'E4 TB Allocation Details'!$A$18:$L$18, 0),FALSE), 'E2 Allocators'!$B$15:$W$358, MATCH('O5 Details by Class &amp; Accounts'!CF$18, 'E2 Allocators'!$B$15:$W$15, 0),FALSE)*$E167)</f>
        <v>0</v>
      </c>
      <c r="CG167" s="1322">
        <f>IF(ISERROR(VLOOKUP(VLOOKUP($A167, 'E4 TB Allocation Details'!$A$18:$L$214, MATCH("A &amp; G ID", 'E4 TB Allocation Details'!$A$18:$L$18, 0),FALSE), 'E2 Allocators'!$B$15:$W$358, MATCH('O5 Details by Class &amp; Accounts'!CG$18, 'E2 Allocators'!$B$15:$W$15, 0),FALSE)*$E167), 0, VLOOKUP(VLOOKUP($A167, 'E4 TB Allocation Details'!$A$18:$L$214, MATCH("A &amp; G ID", 'E4 TB Allocation Details'!$A$18:$L$18, 0),FALSE), 'E2 Allocators'!$B$15:$W$358, MATCH('O5 Details by Class &amp; Accounts'!CG$18, 'E2 Allocators'!$B$15:$W$15, 0),FALSE)*$E167)</f>
        <v>0</v>
      </c>
      <c r="CH167" s="1322">
        <f>IF(ISERROR(VLOOKUP(VLOOKUP($A167, 'E4 TB Allocation Details'!$A$18:$L$214, MATCH("A &amp; G ID", 'E4 TB Allocation Details'!$A$18:$L$18, 0),FALSE), 'E2 Allocators'!$B$15:$W$358, MATCH('O5 Details by Class &amp; Accounts'!CH$18, 'E2 Allocators'!$B$15:$W$15, 0),FALSE)*$E167), 0, VLOOKUP(VLOOKUP($A167, 'E4 TB Allocation Details'!$A$18:$L$214, MATCH("A &amp; G ID", 'E4 TB Allocation Details'!$A$18:$L$18, 0),FALSE), 'E2 Allocators'!$B$15:$W$358, MATCH('O5 Details by Class &amp; Accounts'!CH$18, 'E2 Allocators'!$B$15:$W$15, 0),FALSE)*$E167)</f>
        <v>0</v>
      </c>
      <c r="CI167" s="1322">
        <f>IF(ISERROR(VLOOKUP(VLOOKUP($A167, 'E4 TB Allocation Details'!$A$18:$L$214, MATCH("A &amp; G ID", 'E4 TB Allocation Details'!$A$18:$L$18, 0),FALSE), 'E2 Allocators'!$B$15:$W$358, MATCH('O5 Details by Class &amp; Accounts'!CI$18, 'E2 Allocators'!$B$15:$W$15, 0),FALSE)*$E167), 0, VLOOKUP(VLOOKUP($A167, 'E4 TB Allocation Details'!$A$18:$L$214, MATCH("A &amp; G ID", 'E4 TB Allocation Details'!$A$18:$L$18, 0),FALSE), 'E2 Allocators'!$B$15:$W$358, MATCH('O5 Details by Class &amp; Accounts'!CI$18, 'E2 Allocators'!$B$15:$W$15, 0),FALSE)*$E167)</f>
        <v>0</v>
      </c>
      <c r="CJ167" s="1322">
        <f>IF(ISERROR(VLOOKUP(VLOOKUP($A167, 'E4 TB Allocation Details'!$A$18:$L$214, MATCH("A &amp; G ID", 'E4 TB Allocation Details'!$A$18:$L$18, 0),FALSE), 'E2 Allocators'!$B$15:$W$358, MATCH('O5 Details by Class &amp; Accounts'!CJ$18, 'E2 Allocators'!$B$15:$W$15, 0),FALSE)*$E167), 0, VLOOKUP(VLOOKUP($A167, 'E4 TB Allocation Details'!$A$18:$L$214, MATCH("A &amp; G ID", 'E4 TB Allocation Details'!$A$18:$L$18, 0),FALSE), 'E2 Allocators'!$B$15:$W$358, MATCH('O5 Details by Class &amp; Accounts'!CJ$18, 'E2 Allocators'!$B$15:$W$15, 0),FALSE)*$E167)</f>
        <v>0</v>
      </c>
      <c r="CK167" s="1322">
        <f>IF(ISERROR(VLOOKUP(VLOOKUP($A167, 'E4 TB Allocation Details'!$A$18:$L$214, MATCH("A &amp; G ID", 'E4 TB Allocation Details'!$A$18:$L$18, 0),FALSE), 'E2 Allocators'!$B$15:$W$358, MATCH('O5 Details by Class &amp; Accounts'!CK$18, 'E2 Allocators'!$B$15:$W$15, 0),FALSE)*$E167), 0, VLOOKUP(VLOOKUP($A167, 'E4 TB Allocation Details'!$A$18:$L$214, MATCH("A &amp; G ID", 'E4 TB Allocation Details'!$A$18:$L$18, 0),FALSE), 'E2 Allocators'!$B$15:$W$358, MATCH('O5 Details by Class &amp; Accounts'!CK$18, 'E2 Allocators'!$B$15:$W$15, 0),FALSE)*$E167)</f>
        <v>0</v>
      </c>
      <c r="CL167" s="1322">
        <f>IF(ISERROR(VLOOKUP(VLOOKUP($A167, 'E4 TB Allocation Details'!$A$18:$L$214, MATCH("A &amp; G ID", 'E4 TB Allocation Details'!$A$18:$L$18, 0),FALSE), 'E2 Allocators'!$B$15:$W$358, MATCH('O5 Details by Class &amp; Accounts'!CL$18, 'E2 Allocators'!$B$15:$W$15, 0),FALSE)*$E167), 0, VLOOKUP(VLOOKUP($A167, 'E4 TB Allocation Details'!$A$18:$L$214, MATCH("A &amp; G ID", 'E4 TB Allocation Details'!$A$18:$L$18, 0),FALSE), 'E2 Allocators'!$B$15:$W$358, MATCH('O5 Details by Class &amp; Accounts'!CL$18, 'E2 Allocators'!$B$15:$W$15, 0),FALSE)*$E167)</f>
        <v>0</v>
      </c>
      <c r="CM167" s="1322">
        <f>IF(ISERROR(VLOOKUP(VLOOKUP($A167, 'E4 TB Allocation Details'!$A$18:$L$214, MATCH("A &amp; G ID", 'E4 TB Allocation Details'!$A$18:$L$18, 0),FALSE), 'E2 Allocators'!$B$15:$W$358, MATCH('O5 Details by Class &amp; Accounts'!CM$18, 'E2 Allocators'!$B$15:$W$15, 0),FALSE)*$E167), 0, VLOOKUP(VLOOKUP($A167, 'E4 TB Allocation Details'!$A$18:$L$214, MATCH("A &amp; G ID", 'E4 TB Allocation Details'!$A$18:$L$18, 0),FALSE), 'E2 Allocators'!$B$15:$W$358, MATCH('O5 Details by Class &amp; Accounts'!CM$18, 'E2 Allocators'!$B$15:$W$15, 0),FALSE)*$E167)</f>
        <v>0</v>
      </c>
      <c r="CN167" s="1322">
        <f t="shared" si="49"/>
        <v>0</v>
      </c>
      <c r="CO167" s="1651">
        <f t="shared" si="50"/>
        <v>0</v>
      </c>
      <c r="CQ167" s="1899" t="inlineStr">
        <is>
          <t/>
        </is>
      </c>
    </row>
    <row r="168" spans="1:95" s="64" customFormat="1" ht="12.75" x14ac:dyDescent="0.2">
      <c r="A168" s="1095">
        <v>5315</v>
      </c>
      <c r="B168" s="1096" t="s">
        <v>1135</v>
      </c>
      <c r="C168" s="1648">
        <f>IF(ISERROR(VLOOKUP($A168,'I3 TB Data'!$A$19:$H$483,MATCH('O5 Details by Class &amp; Accounts'!$C$18, 'I3 TB Data'!$A$19:$H$19,0),0)), 0, VLOOKUP($A168,'I3 TB Data'!$A$19:$H$483,MATCH('O5 Details by Class &amp; Accounts'!$C$18,'I3 TB Data'!$A$19:$H$19,0),0))</f>
        <v>323653.16473989171</v>
      </c>
      <c r="D168" s="1649"/>
      <c r="E168" s="1648">
        <f t="shared" si="44"/>
        <v>323653.16473989171</v>
      </c>
      <c r="F168" s="1650">
        <f>IF(ISERROR(VLOOKUP($A168, 'E1 Categorization'!A33:E124, MATCH("Customer Component", 'E1 Categorization'!$A$33:$E$33,0), 0)), 0, IF(VLOOKUP($A168, 'E1 Categorization'!A33:E124, MATCH("Customer Component", 'E1 Categorization'!$A$33:$E$33,0), 0)=0, 'O5 Details by Class &amp; Accounts'!$E168, IF(AND(VLOOKUP($A168, 'E1 Categorization'!A33:E124, MATCH("Customer Component", 'E1 Categorization'!$A$33:$E$33,0), 0) &gt;0, VLOOKUP($A168, 'E1 Categorization'!A33:E124, MATCH("Customer Component", 'E1 Categorization'!$A$33:$E$33,0), 0)&lt;1), 'O5 Details by Class &amp; Accounts'!$E168*(1-VLOOKUP($A168, 'E1 Categorization'!A33:E124, MATCH("Customer Component", 'E1 Categorization'!$A$33:$E$33,0), 0)), 0)))</f>
        <v>0</v>
      </c>
      <c r="G168" s="1650">
        <f t="shared" si="45"/>
        <v>323653.16473989171</v>
      </c>
      <c r="H168" s="1322">
        <f t="shared" si="46"/>
        <v>323653.16473989171</v>
      </c>
      <c r="I168" s="1322">
        <f>IF(ISERROR(VLOOKUP(VLOOKUP($A168, 'E4 TB Allocation Details'!$A$18:$L$214, MATCH("Demand ID", 'E4 TB Allocation Details'!$A$18:$L$18, 0),FALSE), 'E2 Allocators'!$B$15:$W$358, MATCH('O5 Details by Class &amp; Accounts'!I$18, 'E2 Allocators'!$B$15:$W$15, 0),FALSE)*$F168), 0, VLOOKUP(VLOOKUP($A168, 'E4 TB Allocation Details'!$A$18:$L$214, MATCH("Demand ID", 'E4 TB Allocation Details'!$A$18:$L$18, 0),FALSE), 'E2 Allocators'!$B$15:$W$358, MATCH('O5 Details by Class &amp; Accounts'!I$18, 'E2 Allocators'!$B$15:$W$15, 0),FALSE)*$F168)</f>
        <v>0</v>
      </c>
      <c r="J168" s="1322">
        <f>IF(ISERROR(VLOOKUP(VLOOKUP($A168, 'E4 TB Allocation Details'!$A$18:$L$214, MATCH("Demand ID", 'E4 TB Allocation Details'!$A$18:$L$18, 0),FALSE), 'E2 Allocators'!$B$15:$W$358, MATCH('O5 Details by Class &amp; Accounts'!J$18, 'E2 Allocators'!$B$15:$W$15, 0),FALSE)*$F168), 0, VLOOKUP(VLOOKUP($A168, 'E4 TB Allocation Details'!$A$18:$L$214, MATCH("Demand ID", 'E4 TB Allocation Details'!$A$18:$L$18, 0),FALSE), 'E2 Allocators'!$B$15:$W$358, MATCH('O5 Details by Class &amp; Accounts'!J$18, 'E2 Allocators'!$B$15:$W$15, 0),FALSE)*$F168)</f>
        <v>0</v>
      </c>
      <c r="K168" s="1322">
        <f>IF(ISERROR(VLOOKUP(VLOOKUP($A168, 'E4 TB Allocation Details'!$A$18:$L$214, MATCH("Demand ID", 'E4 TB Allocation Details'!$A$18:$L$18, 0),FALSE), 'E2 Allocators'!$B$15:$W$358, MATCH('O5 Details by Class &amp; Accounts'!K$18, 'E2 Allocators'!$B$15:$W$15, 0),FALSE)*$F168), 0, VLOOKUP(VLOOKUP($A168, 'E4 TB Allocation Details'!$A$18:$L$214, MATCH("Demand ID", 'E4 TB Allocation Details'!$A$18:$L$18, 0),FALSE), 'E2 Allocators'!$B$15:$W$358, MATCH('O5 Details by Class &amp; Accounts'!K$18, 'E2 Allocators'!$B$15:$W$15, 0),FALSE)*$F168)</f>
        <v>0</v>
      </c>
      <c r="L168" s="1322">
        <f>IF(ISERROR(VLOOKUP(VLOOKUP($A168, 'E4 TB Allocation Details'!$A$18:$L$214, MATCH("Demand ID", 'E4 TB Allocation Details'!$A$18:$L$18, 0),FALSE), 'E2 Allocators'!$B$15:$W$358, MATCH('O5 Details by Class &amp; Accounts'!L$18, 'E2 Allocators'!$B$15:$W$15, 0),FALSE)*$F168), 0, VLOOKUP(VLOOKUP($A168, 'E4 TB Allocation Details'!$A$18:$L$214, MATCH("Demand ID", 'E4 TB Allocation Details'!$A$18:$L$18, 0),FALSE), 'E2 Allocators'!$B$15:$W$358, MATCH('O5 Details by Class &amp; Accounts'!L$18, 'E2 Allocators'!$B$15:$W$15, 0),FALSE)*$F168)</f>
        <v>0</v>
      </c>
      <c r="M168" s="1322">
        <f>IF(ISERROR(VLOOKUP(VLOOKUP($A168, 'E4 TB Allocation Details'!$A$18:$L$214, MATCH("Demand ID", 'E4 TB Allocation Details'!$A$18:$L$18, 0),FALSE), 'E2 Allocators'!$B$15:$W$358, MATCH('O5 Details by Class &amp; Accounts'!M$18, 'E2 Allocators'!$B$15:$W$15, 0),FALSE)*$F168), 0, VLOOKUP(VLOOKUP($A168, 'E4 TB Allocation Details'!$A$18:$L$214, MATCH("Demand ID", 'E4 TB Allocation Details'!$A$18:$L$18, 0),FALSE), 'E2 Allocators'!$B$15:$W$358, MATCH('O5 Details by Class &amp; Accounts'!M$18, 'E2 Allocators'!$B$15:$W$15, 0),FALSE)*$F168)</f>
        <v>0</v>
      </c>
      <c r="N168" s="1322">
        <f>IF(ISERROR(VLOOKUP(VLOOKUP($A168, 'E4 TB Allocation Details'!$A$18:$L$214, MATCH("Demand ID", 'E4 TB Allocation Details'!$A$18:$L$18, 0),FALSE), 'E2 Allocators'!$B$15:$W$358, MATCH('O5 Details by Class &amp; Accounts'!N$18, 'E2 Allocators'!$B$15:$W$15, 0),FALSE)*$F168), 0, VLOOKUP(VLOOKUP($A168, 'E4 TB Allocation Details'!$A$18:$L$214, MATCH("Demand ID", 'E4 TB Allocation Details'!$A$18:$L$18, 0),FALSE), 'E2 Allocators'!$B$15:$W$358, MATCH('O5 Details by Class &amp; Accounts'!N$18, 'E2 Allocators'!$B$15:$W$15, 0),FALSE)*$F168)</f>
        <v>0</v>
      </c>
      <c r="O168" s="1322">
        <f>IF(ISERROR(VLOOKUP(VLOOKUP($A168, 'E4 TB Allocation Details'!$A$18:$L$214, MATCH("Demand ID", 'E4 TB Allocation Details'!$A$18:$L$18, 0),FALSE), 'E2 Allocators'!$B$15:$W$358, MATCH('O5 Details by Class &amp; Accounts'!O$18, 'E2 Allocators'!$B$15:$W$15, 0),FALSE)*$F168), 0, VLOOKUP(VLOOKUP($A168, 'E4 TB Allocation Details'!$A$18:$L$214, MATCH("Demand ID", 'E4 TB Allocation Details'!$A$18:$L$18, 0),FALSE), 'E2 Allocators'!$B$15:$W$358, MATCH('O5 Details by Class &amp; Accounts'!O$18, 'E2 Allocators'!$B$15:$W$15, 0),FALSE)*$F168)</f>
        <v>0</v>
      </c>
      <c r="P168" s="1322">
        <f>IF(ISERROR(VLOOKUP(VLOOKUP($A168, 'E4 TB Allocation Details'!$A$18:$L$214, MATCH("Demand ID", 'E4 TB Allocation Details'!$A$18:$L$18, 0),FALSE), 'E2 Allocators'!$B$15:$W$358, MATCH('O5 Details by Class &amp; Accounts'!P$18, 'E2 Allocators'!$B$15:$W$15, 0),FALSE)*$F168), 0, VLOOKUP(VLOOKUP($A168, 'E4 TB Allocation Details'!$A$18:$L$214, MATCH("Demand ID", 'E4 TB Allocation Details'!$A$18:$L$18, 0),FALSE), 'E2 Allocators'!$B$15:$W$358, MATCH('O5 Details by Class &amp; Accounts'!P$18, 'E2 Allocators'!$B$15:$W$15, 0),FALSE)*$F168)</f>
        <v>0</v>
      </c>
      <c r="Q168" s="1322">
        <f>IF(ISERROR(VLOOKUP(VLOOKUP($A168, 'E4 TB Allocation Details'!$A$18:$L$214, MATCH("Demand ID", 'E4 TB Allocation Details'!$A$18:$L$18, 0),FALSE), 'E2 Allocators'!$B$15:$W$358, MATCH('O5 Details by Class &amp; Accounts'!Q$18, 'E2 Allocators'!$B$15:$W$15, 0),FALSE)*$F168), 0, VLOOKUP(VLOOKUP($A168, 'E4 TB Allocation Details'!$A$18:$L$214, MATCH("Demand ID", 'E4 TB Allocation Details'!$A$18:$L$18, 0),FALSE), 'E2 Allocators'!$B$15:$W$358, MATCH('O5 Details by Class &amp; Accounts'!Q$18, 'E2 Allocators'!$B$15:$W$15, 0),FALSE)*$F168)</f>
        <v>0</v>
      </c>
      <c r="R168" s="1322">
        <f>IF(ISERROR(VLOOKUP(VLOOKUP($A168, 'E4 TB Allocation Details'!$A$18:$L$214, MATCH("Demand ID", 'E4 TB Allocation Details'!$A$18:$L$18, 0),FALSE), 'E2 Allocators'!$B$15:$W$358, MATCH('O5 Details by Class &amp; Accounts'!R$18, 'E2 Allocators'!$B$15:$W$15, 0),FALSE)*$F168), 0, VLOOKUP(VLOOKUP($A168, 'E4 TB Allocation Details'!$A$18:$L$214, MATCH("Demand ID", 'E4 TB Allocation Details'!$A$18:$L$18, 0),FALSE), 'E2 Allocators'!$B$15:$W$358, MATCH('O5 Details by Class &amp; Accounts'!R$18, 'E2 Allocators'!$B$15:$W$15, 0),FALSE)*$F168)</f>
        <v>0</v>
      </c>
      <c r="S168" s="1322">
        <f>IF(ISERROR(VLOOKUP(VLOOKUP($A168, 'E4 TB Allocation Details'!$A$18:$L$214, MATCH("Demand ID", 'E4 TB Allocation Details'!$A$18:$L$18, 0),FALSE), 'E2 Allocators'!$B$15:$W$358, MATCH('O5 Details by Class &amp; Accounts'!S$18, 'E2 Allocators'!$B$15:$W$15, 0),FALSE)*$F168), 0, VLOOKUP(VLOOKUP($A168, 'E4 TB Allocation Details'!$A$18:$L$214, MATCH("Demand ID", 'E4 TB Allocation Details'!$A$18:$L$18, 0),FALSE), 'E2 Allocators'!$B$15:$W$358, MATCH('O5 Details by Class &amp; Accounts'!S$18, 'E2 Allocators'!$B$15:$W$15, 0),FALSE)*$F168)</f>
        <v>0</v>
      </c>
      <c r="T168" s="1322">
        <f>IF(ISERROR(VLOOKUP(VLOOKUP($A168, 'E4 TB Allocation Details'!$A$18:$L$214, MATCH("Demand ID", 'E4 TB Allocation Details'!$A$18:$L$18, 0),FALSE), 'E2 Allocators'!$B$15:$W$358, MATCH('O5 Details by Class &amp; Accounts'!T$18, 'E2 Allocators'!$B$15:$W$15, 0),FALSE)*$F168), 0, VLOOKUP(VLOOKUP($A168, 'E4 TB Allocation Details'!$A$18:$L$214, MATCH("Demand ID", 'E4 TB Allocation Details'!$A$18:$L$18, 0),FALSE), 'E2 Allocators'!$B$15:$W$358, MATCH('O5 Details by Class &amp; Accounts'!T$18, 'E2 Allocators'!$B$15:$W$15, 0),FALSE)*$F168)</f>
        <v>0</v>
      </c>
      <c r="U168" s="1322">
        <f>IF(ISERROR(VLOOKUP(VLOOKUP($A168, 'E4 TB Allocation Details'!$A$18:$L$214, MATCH("Demand ID", 'E4 TB Allocation Details'!$A$18:$L$18, 0),FALSE), 'E2 Allocators'!$B$15:$W$358, MATCH('O5 Details by Class &amp; Accounts'!U$18, 'E2 Allocators'!$B$15:$W$15, 0),FALSE)*$F168), 0, VLOOKUP(VLOOKUP($A168, 'E4 TB Allocation Details'!$A$18:$L$214, MATCH("Demand ID", 'E4 TB Allocation Details'!$A$18:$L$18, 0),FALSE), 'E2 Allocators'!$B$15:$W$358, MATCH('O5 Details by Class &amp; Accounts'!U$18, 'E2 Allocators'!$B$15:$W$15, 0),FALSE)*$F168)</f>
        <v>0</v>
      </c>
      <c r="V168" s="1322">
        <f>IF(ISERROR(VLOOKUP(VLOOKUP($A168, 'E4 TB Allocation Details'!$A$18:$L$214, MATCH("Demand ID", 'E4 TB Allocation Details'!$A$18:$L$18, 0),FALSE), 'E2 Allocators'!$B$15:$W$358, MATCH('O5 Details by Class &amp; Accounts'!V$18, 'E2 Allocators'!$B$15:$W$15, 0),FALSE)*$F168), 0, VLOOKUP(VLOOKUP($A168, 'E4 TB Allocation Details'!$A$18:$L$214, MATCH("Demand ID", 'E4 TB Allocation Details'!$A$18:$L$18, 0),FALSE), 'E2 Allocators'!$B$15:$W$358, MATCH('O5 Details by Class &amp; Accounts'!V$18, 'E2 Allocators'!$B$15:$W$15, 0),FALSE)*$F168)</f>
        <v>0</v>
      </c>
      <c r="W168" s="1322">
        <f>IF(ISERROR(VLOOKUP(VLOOKUP($A168, 'E4 TB Allocation Details'!$A$18:$L$214, MATCH("Demand ID", 'E4 TB Allocation Details'!$A$18:$L$18, 0),FALSE), 'E2 Allocators'!$B$15:$W$358, MATCH('O5 Details by Class &amp; Accounts'!W$18, 'E2 Allocators'!$B$15:$W$15, 0),FALSE)*$F168), 0, VLOOKUP(VLOOKUP($A168, 'E4 TB Allocation Details'!$A$18:$L$214, MATCH("Demand ID", 'E4 TB Allocation Details'!$A$18:$L$18, 0),FALSE), 'E2 Allocators'!$B$15:$W$358, MATCH('O5 Details by Class &amp; Accounts'!W$18, 'E2 Allocators'!$B$15:$W$15, 0),FALSE)*$F168)</f>
        <v>0</v>
      </c>
      <c r="X168" s="1322">
        <f>IF(ISERROR(VLOOKUP(VLOOKUP($A168, 'E4 TB Allocation Details'!$A$18:$L$214, MATCH("Demand ID", 'E4 TB Allocation Details'!$A$18:$L$18, 0),FALSE), 'E2 Allocators'!$B$15:$W$358, MATCH('O5 Details by Class &amp; Accounts'!X$18, 'E2 Allocators'!$B$15:$W$15, 0),FALSE)*$F168), 0, VLOOKUP(VLOOKUP($A168, 'E4 TB Allocation Details'!$A$18:$L$214, MATCH("Demand ID", 'E4 TB Allocation Details'!$A$18:$L$18, 0),FALSE), 'E2 Allocators'!$B$15:$W$358, MATCH('O5 Details by Class &amp; Accounts'!X$18, 'E2 Allocators'!$B$15:$W$15, 0),FALSE)*$F168)</f>
        <v>0</v>
      </c>
      <c r="Y168" s="1322">
        <f>IF(ISERROR(VLOOKUP(VLOOKUP($A168, 'E4 TB Allocation Details'!$A$18:$L$214, MATCH("Demand ID", 'E4 TB Allocation Details'!$A$18:$L$18, 0),FALSE), 'E2 Allocators'!$B$15:$W$358, MATCH('O5 Details by Class &amp; Accounts'!Y$18, 'E2 Allocators'!$B$15:$W$15, 0),FALSE)*$F168), 0, VLOOKUP(VLOOKUP($A168, 'E4 TB Allocation Details'!$A$18:$L$214, MATCH("Demand ID", 'E4 TB Allocation Details'!$A$18:$L$18, 0),FALSE), 'E2 Allocators'!$B$15:$W$358, MATCH('O5 Details by Class &amp; Accounts'!Y$18, 'E2 Allocators'!$B$15:$W$15, 0),FALSE)*$F168)</f>
        <v>0</v>
      </c>
      <c r="Z168" s="1322">
        <f>IF(ISERROR(VLOOKUP(VLOOKUP($A168, 'E4 TB Allocation Details'!$A$18:$L$214, MATCH("Demand ID", 'E4 TB Allocation Details'!$A$18:$L$18, 0),FALSE), 'E2 Allocators'!$B$15:$W$358, MATCH('O5 Details by Class &amp; Accounts'!Z$18, 'E2 Allocators'!$B$15:$W$15, 0),FALSE)*$F168), 0, VLOOKUP(VLOOKUP($A168, 'E4 TB Allocation Details'!$A$18:$L$214, MATCH("Demand ID", 'E4 TB Allocation Details'!$A$18:$L$18, 0),FALSE), 'E2 Allocators'!$B$15:$W$358, MATCH('O5 Details by Class &amp; Accounts'!Z$18, 'E2 Allocators'!$B$15:$W$15, 0),FALSE)*$F168)</f>
        <v>0</v>
      </c>
      <c r="AA168" s="1322">
        <f>IF(ISERROR(VLOOKUP(VLOOKUP($A168, 'E4 TB Allocation Details'!$A$18:$L$214, MATCH("Demand ID", 'E4 TB Allocation Details'!$A$18:$L$18, 0),FALSE), 'E2 Allocators'!$B$15:$W$358, MATCH('O5 Details by Class &amp; Accounts'!AA$18, 'E2 Allocators'!$B$15:$W$15, 0),FALSE)*$F168), 0, VLOOKUP(VLOOKUP($A168, 'E4 TB Allocation Details'!$A$18:$L$214, MATCH("Demand ID", 'E4 TB Allocation Details'!$A$18:$L$18, 0),FALSE), 'E2 Allocators'!$B$15:$W$358, MATCH('O5 Details by Class &amp; Accounts'!AA$18, 'E2 Allocators'!$B$15:$W$15, 0),FALSE)*$F168)</f>
        <v>0</v>
      </c>
      <c r="AB168" s="1322">
        <f>IF(ISERROR(VLOOKUP(VLOOKUP($A168, 'E4 TB Allocation Details'!$A$18:$L$214, MATCH("Demand ID", 'E4 TB Allocation Details'!$A$18:$L$18, 0),FALSE), 'E2 Allocators'!$B$15:$W$358, MATCH('O5 Details by Class &amp; Accounts'!AB$18, 'E2 Allocators'!$B$15:$W$15, 0),FALSE)*$F168), 0, VLOOKUP(VLOOKUP($A168, 'E4 TB Allocation Details'!$A$18:$L$214, MATCH("Demand ID", 'E4 TB Allocation Details'!$A$18:$L$18, 0),FALSE), 'E2 Allocators'!$B$15:$W$358, MATCH('O5 Details by Class &amp; Accounts'!AB$18, 'E2 Allocators'!$B$15:$W$15, 0),FALSE)*$F168)</f>
        <v>0</v>
      </c>
      <c r="AC168" s="1322">
        <f t="shared" si="47"/>
        <v>0</v>
      </c>
      <c r="AD168" s="1322">
        <f>IF(ISERROR(VLOOKUP(VLOOKUP($A168, 'E4 TB Allocation Details'!$A$18:$L$214, MATCH("Customer ID", 'E4 TB Allocation Details'!$A$18:$L$18, 0),FALSE), 'E2 Allocators'!$B$15:$W$358, MATCH('O5 Details by Class &amp; Accounts'!AD$18, 'E2 Allocators'!$B$15:$W$15, 0),FALSE)*$G168), 0, VLOOKUP(VLOOKUP($A168, 'E4 TB Allocation Details'!$A$18:$L$214, MATCH("Customer ID", 'E4 TB Allocation Details'!$A$18:$L$18, 0),FALSE), 'E2 Allocators'!$B$15:$W$358, MATCH('O5 Details by Class &amp; Accounts'!AD$18, 'E2 Allocators'!$B$15:$W$15, 0),FALSE)*$G168)</f>
        <v>273630.26954098139</v>
      </c>
      <c r="AE168" s="1322">
        <f>IF(ISERROR(VLOOKUP(VLOOKUP($A168, 'E4 TB Allocation Details'!$A$18:$L$214, MATCH("Customer ID", 'E4 TB Allocation Details'!$A$18:$L$18, 0),FALSE), 'E2 Allocators'!$B$15:$W$358, MATCH('O5 Details by Class &amp; Accounts'!AE$18, 'E2 Allocators'!$B$15:$W$15, 0),FALSE)*$G168), 0, VLOOKUP(VLOOKUP($A168, 'E4 TB Allocation Details'!$A$18:$L$214, MATCH("Customer ID", 'E4 TB Allocation Details'!$A$18:$L$18, 0),FALSE), 'E2 Allocators'!$B$15:$W$358, MATCH('O5 Details by Class &amp; Accounts'!AE$18, 'E2 Allocators'!$B$15:$W$15, 0),FALSE)*$G168)</f>
        <v>45032.350895800322</v>
      </c>
      <c r="AF168" s="1322">
        <f>IF(ISERROR(VLOOKUP(VLOOKUP($A168, 'E4 TB Allocation Details'!$A$18:$L$214, MATCH("Customer ID", 'E4 TB Allocation Details'!$A$18:$L$18, 0),FALSE), 'E2 Allocators'!$B$15:$W$358, MATCH('O5 Details by Class &amp; Accounts'!AF$18, 'E2 Allocators'!$B$15:$W$15, 0),FALSE)*$G168), 0, VLOOKUP(VLOOKUP($A168, 'E4 TB Allocation Details'!$A$18:$L$214, MATCH("Customer ID", 'E4 TB Allocation Details'!$A$18:$L$18, 0),FALSE), 'E2 Allocators'!$B$15:$W$358, MATCH('O5 Details by Class &amp; Accounts'!AF$18, 'E2 Allocators'!$B$15:$W$15, 0),FALSE)*$G168)</f>
        <v>4118.6568526349474</v>
      </c>
      <c r="AG168" s="1322">
        <f>IF(ISERROR(VLOOKUP(VLOOKUP($A168, 'E4 TB Allocation Details'!$A$18:$L$214, MATCH("Customer ID", 'E4 TB Allocation Details'!$A$18:$L$18, 0),FALSE), 'E2 Allocators'!$B$15:$W$358, MATCH('O5 Details by Class &amp; Accounts'!AG$18, 'E2 Allocators'!$B$15:$W$15, 0),FALSE)*$G168), 0, VLOOKUP(VLOOKUP($A168, 'E4 TB Allocation Details'!$A$18:$L$214, MATCH("Customer ID", 'E4 TB Allocation Details'!$A$18:$L$18, 0),FALSE), 'E2 Allocators'!$B$15:$W$358, MATCH('O5 Details by Class &amp; Accounts'!AG$18, 'E2 Allocators'!$B$15:$W$15, 0),FALSE)*$G168)</f>
        <v>0</v>
      </c>
      <c r="AH168" s="1322">
        <f>IF(ISERROR(VLOOKUP(VLOOKUP($A168, 'E4 TB Allocation Details'!$A$18:$L$214, MATCH("Customer ID", 'E4 TB Allocation Details'!$A$18:$L$18, 0),FALSE), 'E2 Allocators'!$B$15:$W$358, MATCH('O5 Details by Class &amp; Accounts'!AH$18, 'E2 Allocators'!$B$15:$W$15, 0),FALSE)*$G168), 0, VLOOKUP(VLOOKUP($A168, 'E4 TB Allocation Details'!$A$18:$L$214, MATCH("Customer ID", 'E4 TB Allocation Details'!$A$18:$L$18, 0),FALSE), 'E2 Allocators'!$B$15:$W$358, MATCH('O5 Details by Class &amp; Accounts'!AH$18, 'E2 Allocators'!$B$15:$W$15, 0),FALSE)*$G168)</f>
        <v>0</v>
      </c>
      <c r="AI168" s="1322">
        <f>IF(ISERROR(VLOOKUP(VLOOKUP($A168, 'E4 TB Allocation Details'!$A$18:$L$214, MATCH("Customer ID", 'E4 TB Allocation Details'!$A$18:$L$18, 0),FALSE), 'E2 Allocators'!$B$15:$W$358, MATCH('O5 Details by Class &amp; Accounts'!AI$18, 'E2 Allocators'!$B$15:$W$15, 0),FALSE)*$G168), 0, VLOOKUP(VLOOKUP($A168, 'E4 TB Allocation Details'!$A$18:$L$214, MATCH("Customer ID", 'E4 TB Allocation Details'!$A$18:$L$18, 0),FALSE), 'E2 Allocators'!$B$15:$W$358, MATCH('O5 Details by Class &amp; Accounts'!AI$18, 'E2 Allocators'!$B$15:$W$15, 0),FALSE)*$G168)</f>
        <v>31.440128646068306</v>
      </c>
      <c r="AJ168" s="1322">
        <f>IF(ISERROR(VLOOKUP(VLOOKUP($A168, 'E4 TB Allocation Details'!$A$18:$L$214, MATCH("Customer ID", 'E4 TB Allocation Details'!$A$18:$L$18, 0),FALSE), 'E2 Allocators'!$B$15:$W$358, MATCH('O5 Details by Class &amp; Accounts'!AJ$18, 'E2 Allocators'!$B$15:$W$15, 0),FALSE)*$G168), 0, VLOOKUP(VLOOKUP($A168, 'E4 TB Allocation Details'!$A$18:$L$214, MATCH("Customer ID", 'E4 TB Allocation Details'!$A$18:$L$18, 0),FALSE), 'E2 Allocators'!$B$15:$W$358, MATCH('O5 Details by Class &amp; Accounts'!AJ$18, 'E2 Allocators'!$B$15:$W$15, 0),FALSE)*$G168)</f>
        <v>155.59961772493568</v>
      </c>
      <c r="AK168" s="1322">
        <f>IF(ISERROR(VLOOKUP(VLOOKUP($A168, 'E4 TB Allocation Details'!$A$18:$L$214, MATCH("Customer ID", 'E4 TB Allocation Details'!$A$18:$L$18, 0),FALSE), 'E2 Allocators'!$B$15:$W$358, MATCH('O5 Details by Class &amp; Accounts'!AK$18, 'E2 Allocators'!$B$15:$W$15, 0),FALSE)*$G168), 0, VLOOKUP(VLOOKUP($A168, 'E4 TB Allocation Details'!$A$18:$L$214, MATCH("Customer ID", 'E4 TB Allocation Details'!$A$18:$L$18, 0),FALSE), 'E2 Allocators'!$B$15:$W$358, MATCH('O5 Details by Class &amp; Accounts'!AK$18, 'E2 Allocators'!$B$15:$W$15, 0),FALSE)*$G168)</f>
        <v>0</v>
      </c>
      <c r="AL168" s="1322">
        <f>IF(ISERROR(VLOOKUP(VLOOKUP($A168, 'E4 TB Allocation Details'!$A$18:$L$214, MATCH("Customer ID", 'E4 TB Allocation Details'!$A$18:$L$18, 0),FALSE), 'E2 Allocators'!$B$15:$W$358, MATCH('O5 Details by Class &amp; Accounts'!AL$18, 'E2 Allocators'!$B$15:$W$15, 0),FALSE)*$G168), 0, VLOOKUP(VLOOKUP($A168, 'E4 TB Allocation Details'!$A$18:$L$214, MATCH("Customer ID", 'E4 TB Allocation Details'!$A$18:$L$18, 0),FALSE), 'E2 Allocators'!$B$15:$W$358, MATCH('O5 Details by Class &amp; Accounts'!AL$18, 'E2 Allocators'!$B$15:$W$15, 0),FALSE)*$G168)</f>
        <v>684.8477041040984</v>
      </c>
      <c r="AM168" s="1322">
        <f>IF(ISERROR(VLOOKUP(VLOOKUP($A168, 'E4 TB Allocation Details'!$A$18:$L$214, MATCH("Customer ID", 'E4 TB Allocation Details'!$A$18:$L$18, 0),FALSE), 'E2 Allocators'!$B$15:$W$358, MATCH('O5 Details by Class &amp; Accounts'!AM$18, 'E2 Allocators'!$B$15:$W$15, 0),FALSE)*$G168), 0, VLOOKUP(VLOOKUP($A168, 'E4 TB Allocation Details'!$A$18:$L$214, MATCH("Customer ID", 'E4 TB Allocation Details'!$A$18:$L$18, 0),FALSE), 'E2 Allocators'!$B$15:$W$358, MATCH('O5 Details by Class &amp; Accounts'!AM$18, 'E2 Allocators'!$B$15:$W$15, 0),FALSE)*$G168)</f>
        <v>0</v>
      </c>
      <c r="AN168" s="1322">
        <f>IF(ISERROR(VLOOKUP(VLOOKUP($A168, 'E4 TB Allocation Details'!$A$18:$L$214, MATCH("Customer ID", 'E4 TB Allocation Details'!$A$18:$L$18, 0),FALSE), 'E2 Allocators'!$B$15:$W$358, MATCH('O5 Details by Class &amp; Accounts'!AN$18, 'E2 Allocators'!$B$15:$W$15, 0),FALSE)*$G168), 0, VLOOKUP(VLOOKUP($A168, 'E4 TB Allocation Details'!$A$18:$L$214, MATCH("Customer ID", 'E4 TB Allocation Details'!$A$18:$L$18, 0),FALSE), 'E2 Allocators'!$B$15:$W$358, MATCH('O5 Details by Class &amp; Accounts'!AN$18, 'E2 Allocators'!$B$15:$W$15, 0),FALSE)*$G168)</f>
        <v>0</v>
      </c>
      <c r="AO168" s="1322">
        <f>IF(ISERROR(VLOOKUP(VLOOKUP($A168, 'E4 TB Allocation Details'!$A$18:$L$214, MATCH("Customer ID", 'E4 TB Allocation Details'!$A$18:$L$18, 0),FALSE), 'E2 Allocators'!$B$15:$W$358, MATCH('O5 Details by Class &amp; Accounts'!AO$18, 'E2 Allocators'!$B$15:$W$15, 0),FALSE)*$G168), 0, VLOOKUP(VLOOKUP($A168, 'E4 TB Allocation Details'!$A$18:$L$214, MATCH("Customer ID", 'E4 TB Allocation Details'!$A$18:$L$18, 0),FALSE), 'E2 Allocators'!$B$15:$W$358, MATCH('O5 Details by Class &amp; Accounts'!AO$18, 'E2 Allocators'!$B$15:$W$15, 0),FALSE)*$G168)</f>
        <v>0</v>
      </c>
      <c r="AP168" s="1322">
        <f>IF(ISERROR(VLOOKUP(VLOOKUP($A168, 'E4 TB Allocation Details'!$A$18:$L$214, MATCH("Customer ID", 'E4 TB Allocation Details'!$A$18:$L$18, 0),FALSE), 'E2 Allocators'!$B$15:$W$358, MATCH('O5 Details by Class &amp; Accounts'!AP$18, 'E2 Allocators'!$B$15:$W$15, 0),FALSE)*$G168), 0, VLOOKUP(VLOOKUP($A168, 'E4 TB Allocation Details'!$A$18:$L$214, MATCH("Customer ID", 'E4 TB Allocation Details'!$A$18:$L$18, 0),FALSE), 'E2 Allocators'!$B$15:$W$358, MATCH('O5 Details by Class &amp; Accounts'!AP$18, 'E2 Allocators'!$B$15:$W$15, 0),FALSE)*$G168)</f>
        <v>0</v>
      </c>
      <c r="AQ168" s="1322">
        <f>IF(ISERROR(VLOOKUP(VLOOKUP($A168, 'E4 TB Allocation Details'!$A$18:$L$214, MATCH("Customer ID", 'E4 TB Allocation Details'!$A$18:$L$18, 0),FALSE), 'E2 Allocators'!$B$15:$W$358, MATCH('O5 Details by Class &amp; Accounts'!AQ$18, 'E2 Allocators'!$B$15:$W$15, 0),FALSE)*$G168), 0, VLOOKUP(VLOOKUP($A168, 'E4 TB Allocation Details'!$A$18:$L$214, MATCH("Customer ID", 'E4 TB Allocation Details'!$A$18:$L$18, 0),FALSE), 'E2 Allocators'!$B$15:$W$358, MATCH('O5 Details by Class &amp; Accounts'!AQ$18, 'E2 Allocators'!$B$15:$W$15, 0),FALSE)*$G168)</f>
        <v>0</v>
      </c>
      <c r="AR168" s="1322">
        <f>IF(ISERROR(VLOOKUP(VLOOKUP($A168, 'E4 TB Allocation Details'!$A$18:$L$214, MATCH("Customer ID", 'E4 TB Allocation Details'!$A$18:$L$18, 0),FALSE), 'E2 Allocators'!$B$15:$W$358, MATCH('O5 Details by Class &amp; Accounts'!AR$18, 'E2 Allocators'!$B$15:$W$15, 0),FALSE)*$G168), 0, VLOOKUP(VLOOKUP($A168, 'E4 TB Allocation Details'!$A$18:$L$214, MATCH("Customer ID", 'E4 TB Allocation Details'!$A$18:$L$18, 0),FALSE), 'E2 Allocators'!$B$15:$W$358, MATCH('O5 Details by Class &amp; Accounts'!AR$18, 'E2 Allocators'!$B$15:$W$15, 0),FALSE)*$G168)</f>
        <v>0</v>
      </c>
      <c r="AS168" s="1322">
        <f>IF(ISERROR(VLOOKUP(VLOOKUP($A168, 'E4 TB Allocation Details'!$A$18:$L$214, MATCH("Customer ID", 'E4 TB Allocation Details'!$A$18:$L$18, 0),FALSE), 'E2 Allocators'!$B$15:$W$358, MATCH('O5 Details by Class &amp; Accounts'!AS$18, 'E2 Allocators'!$B$15:$W$15, 0),FALSE)*$G168), 0, VLOOKUP(VLOOKUP($A168, 'E4 TB Allocation Details'!$A$18:$L$214, MATCH("Customer ID", 'E4 TB Allocation Details'!$A$18:$L$18, 0),FALSE), 'E2 Allocators'!$B$15:$W$358, MATCH('O5 Details by Class &amp; Accounts'!AS$18, 'E2 Allocators'!$B$15:$W$15, 0),FALSE)*$G168)</f>
        <v>0</v>
      </c>
      <c r="AT168" s="1322">
        <f>IF(ISERROR(VLOOKUP(VLOOKUP($A168, 'E4 TB Allocation Details'!$A$18:$L$214, MATCH("Customer ID", 'E4 TB Allocation Details'!$A$18:$L$18, 0),FALSE), 'E2 Allocators'!$B$15:$W$358, MATCH('O5 Details by Class &amp; Accounts'!AT$18, 'E2 Allocators'!$B$15:$W$15, 0),FALSE)*$G168), 0, VLOOKUP(VLOOKUP($A168, 'E4 TB Allocation Details'!$A$18:$L$214, MATCH("Customer ID", 'E4 TB Allocation Details'!$A$18:$L$18, 0),FALSE), 'E2 Allocators'!$B$15:$W$358, MATCH('O5 Details by Class &amp; Accounts'!AT$18, 'E2 Allocators'!$B$15:$W$15, 0),FALSE)*$G168)</f>
        <v>0</v>
      </c>
      <c r="AU168" s="1322">
        <f>IF(ISERROR(VLOOKUP(VLOOKUP($A168, 'E4 TB Allocation Details'!$A$18:$L$214, MATCH("Customer ID", 'E4 TB Allocation Details'!$A$18:$L$18, 0),FALSE), 'E2 Allocators'!$B$15:$W$358, MATCH('O5 Details by Class &amp; Accounts'!AU$18, 'E2 Allocators'!$B$15:$W$15, 0),FALSE)*$G168), 0, VLOOKUP(VLOOKUP($A168, 'E4 TB Allocation Details'!$A$18:$L$214, MATCH("Customer ID", 'E4 TB Allocation Details'!$A$18:$L$18, 0),FALSE), 'E2 Allocators'!$B$15:$W$358, MATCH('O5 Details by Class &amp; Accounts'!AU$18, 'E2 Allocators'!$B$15:$W$15, 0),FALSE)*$G168)</f>
        <v>0</v>
      </c>
      <c r="AV168" s="1322">
        <f>IF(ISERROR(VLOOKUP(VLOOKUP($A168, 'E4 TB Allocation Details'!$A$18:$L$214, MATCH("Customer ID", 'E4 TB Allocation Details'!$A$18:$L$18, 0),FALSE), 'E2 Allocators'!$B$15:$W$358, MATCH('O5 Details by Class &amp; Accounts'!AV$18, 'E2 Allocators'!$B$15:$W$15, 0),FALSE)*$G168), 0, VLOOKUP(VLOOKUP($A168, 'E4 TB Allocation Details'!$A$18:$L$214, MATCH("Customer ID", 'E4 TB Allocation Details'!$A$18:$L$18, 0),FALSE), 'E2 Allocators'!$B$15:$W$358, MATCH('O5 Details by Class &amp; Accounts'!AV$18, 'E2 Allocators'!$B$15:$W$15, 0),FALSE)*$G168)</f>
        <v>0</v>
      </c>
      <c r="AW168" s="1322">
        <f>IF(ISERROR(VLOOKUP(VLOOKUP($A168, 'E4 TB Allocation Details'!$A$18:$L$214, MATCH("Customer ID", 'E4 TB Allocation Details'!$A$18:$L$18, 0),FALSE), 'E2 Allocators'!$B$15:$W$358, MATCH('O5 Details by Class &amp; Accounts'!AW$18, 'E2 Allocators'!$B$15:$W$15, 0),FALSE)*$G168), 0, VLOOKUP(VLOOKUP($A168, 'E4 TB Allocation Details'!$A$18:$L$214, MATCH("Customer ID", 'E4 TB Allocation Details'!$A$18:$L$18, 0),FALSE), 'E2 Allocators'!$B$15:$W$358, MATCH('O5 Details by Class &amp; Accounts'!AW$18, 'E2 Allocators'!$B$15:$W$15, 0),FALSE)*$G168)</f>
        <v>0</v>
      </c>
      <c r="AX168" s="1322">
        <f t="shared" si="51"/>
        <v>323653.16473989183</v>
      </c>
      <c r="AY168" s="1322">
        <f>IF(ISERROR(VLOOKUP(VLOOKUP($A168, 'E4 TB Allocation Details'!$A$18:$L$214, MATCH("Misc ID", 'E4 TB Allocation Details'!$A$18:$L$18, 0),FALSE), 'E2 Allocators'!$B$15:$W$358, MATCH('O5 Details by Class &amp; Accounts'!AY$18, 'E2 Allocators'!$B$15:$W$15, 0),FALSE)*$E168), 0, VLOOKUP(VLOOKUP($A168, 'E4 TB Allocation Details'!$A$18:$L$214, MATCH("Misc ID", 'E4 TB Allocation Details'!$A$18:$L$18, 0),FALSE), 'E2 Allocators'!$B$15:$W$358, MATCH('O5 Details by Class &amp; Accounts'!AY$18, 'E2 Allocators'!$B$15:$W$15, 0),FALSE)*$E168)</f>
        <v>0</v>
      </c>
      <c r="AZ168" s="1322">
        <f>IF(ISERROR(VLOOKUP(VLOOKUP($A168, 'E4 TB Allocation Details'!$A$18:$L$214, MATCH("Misc ID", 'E4 TB Allocation Details'!$A$18:$L$18, 0),FALSE), 'E2 Allocators'!$B$15:$W$358, MATCH('O5 Details by Class &amp; Accounts'!AZ$18, 'E2 Allocators'!$B$15:$W$15, 0),FALSE)*$E168), 0, VLOOKUP(VLOOKUP($A168, 'E4 TB Allocation Details'!$A$18:$L$214, MATCH("Misc ID", 'E4 TB Allocation Details'!$A$18:$L$18, 0),FALSE), 'E2 Allocators'!$B$15:$W$358, MATCH('O5 Details by Class &amp; Accounts'!AZ$18, 'E2 Allocators'!$B$15:$W$15, 0),FALSE)*$E168)</f>
        <v>0</v>
      </c>
      <c r="BA168" s="1322">
        <f>IF(ISERROR(VLOOKUP(VLOOKUP($A168, 'E4 TB Allocation Details'!$A$18:$L$214, MATCH("Misc ID", 'E4 TB Allocation Details'!$A$18:$L$18, 0),FALSE), 'E2 Allocators'!$B$15:$W$358, MATCH('O5 Details by Class &amp; Accounts'!BA$18, 'E2 Allocators'!$B$15:$W$15, 0),FALSE)*$E168), 0, VLOOKUP(VLOOKUP($A168, 'E4 TB Allocation Details'!$A$18:$L$214, MATCH("Misc ID", 'E4 TB Allocation Details'!$A$18:$L$18, 0),FALSE), 'E2 Allocators'!$B$15:$W$358, MATCH('O5 Details by Class &amp; Accounts'!BA$18, 'E2 Allocators'!$B$15:$W$15, 0),FALSE)*$E168)</f>
        <v>0</v>
      </c>
      <c r="BB168" s="1322">
        <f>IF(ISERROR(VLOOKUP(VLOOKUP($A168, 'E4 TB Allocation Details'!$A$18:$L$214, MATCH("Misc ID", 'E4 TB Allocation Details'!$A$18:$L$18, 0),FALSE), 'E2 Allocators'!$B$15:$W$358, MATCH('O5 Details by Class &amp; Accounts'!BB$18, 'E2 Allocators'!$B$15:$W$15, 0),FALSE)*$E168), 0, VLOOKUP(VLOOKUP($A168, 'E4 TB Allocation Details'!$A$18:$L$214, MATCH("Misc ID", 'E4 TB Allocation Details'!$A$18:$L$18, 0),FALSE), 'E2 Allocators'!$B$15:$W$358, MATCH('O5 Details by Class &amp; Accounts'!BB$18, 'E2 Allocators'!$B$15:$W$15, 0),FALSE)*$E168)</f>
        <v>0</v>
      </c>
      <c r="BC168" s="1322">
        <f>IF(ISERROR(VLOOKUP(VLOOKUP($A168, 'E4 TB Allocation Details'!$A$18:$L$214, MATCH("Misc ID", 'E4 TB Allocation Details'!$A$18:$L$18, 0),FALSE), 'E2 Allocators'!$B$15:$W$358, MATCH('O5 Details by Class &amp; Accounts'!BC$18, 'E2 Allocators'!$B$15:$W$15, 0),FALSE)*$E168), 0, VLOOKUP(VLOOKUP($A168, 'E4 TB Allocation Details'!$A$18:$L$214, MATCH("Misc ID", 'E4 TB Allocation Details'!$A$18:$L$18, 0),FALSE), 'E2 Allocators'!$B$15:$W$358, MATCH('O5 Details by Class &amp; Accounts'!BC$18, 'E2 Allocators'!$B$15:$W$15, 0),FALSE)*$E168)</f>
        <v>0</v>
      </c>
      <c r="BD168" s="1322">
        <f>IF(ISERROR(VLOOKUP(VLOOKUP($A168, 'E4 TB Allocation Details'!$A$18:$L$214, MATCH("Misc ID", 'E4 TB Allocation Details'!$A$18:$L$18, 0),FALSE), 'E2 Allocators'!$B$15:$W$358, MATCH('O5 Details by Class &amp; Accounts'!BD$18, 'E2 Allocators'!$B$15:$W$15, 0),FALSE)*$E168), 0, VLOOKUP(VLOOKUP($A168, 'E4 TB Allocation Details'!$A$18:$L$214, MATCH("Misc ID", 'E4 TB Allocation Details'!$A$18:$L$18, 0),FALSE), 'E2 Allocators'!$B$15:$W$358, MATCH('O5 Details by Class &amp; Accounts'!BD$18, 'E2 Allocators'!$B$15:$W$15, 0),FALSE)*$E168)</f>
        <v>0</v>
      </c>
      <c r="BE168" s="1322">
        <f>IF(ISERROR(VLOOKUP(VLOOKUP($A168, 'E4 TB Allocation Details'!$A$18:$L$214, MATCH("Misc ID", 'E4 TB Allocation Details'!$A$18:$L$18, 0),FALSE), 'E2 Allocators'!$B$15:$W$358, MATCH('O5 Details by Class &amp; Accounts'!BE$18, 'E2 Allocators'!$B$15:$W$15, 0),FALSE)*$E168), 0, VLOOKUP(VLOOKUP($A168, 'E4 TB Allocation Details'!$A$18:$L$214, MATCH("Misc ID", 'E4 TB Allocation Details'!$A$18:$L$18, 0),FALSE), 'E2 Allocators'!$B$15:$W$358, MATCH('O5 Details by Class &amp; Accounts'!BE$18, 'E2 Allocators'!$B$15:$W$15, 0),FALSE)*$E168)</f>
        <v>0</v>
      </c>
      <c r="BF168" s="1322">
        <f>IF(ISERROR(VLOOKUP(VLOOKUP($A168, 'E4 TB Allocation Details'!$A$18:$L$214, MATCH("Misc ID", 'E4 TB Allocation Details'!$A$18:$L$18, 0),FALSE), 'E2 Allocators'!$B$15:$W$358, MATCH('O5 Details by Class &amp; Accounts'!BF$18, 'E2 Allocators'!$B$15:$W$15, 0),FALSE)*$E168), 0, VLOOKUP(VLOOKUP($A168, 'E4 TB Allocation Details'!$A$18:$L$214, MATCH("Misc ID", 'E4 TB Allocation Details'!$A$18:$L$18, 0),FALSE), 'E2 Allocators'!$B$15:$W$358, MATCH('O5 Details by Class &amp; Accounts'!BF$18, 'E2 Allocators'!$B$15:$W$15, 0),FALSE)*$E168)</f>
        <v>0</v>
      </c>
      <c r="BG168" s="1322">
        <f>IF(ISERROR(VLOOKUP(VLOOKUP($A168, 'E4 TB Allocation Details'!$A$18:$L$214, MATCH("Misc ID", 'E4 TB Allocation Details'!$A$18:$L$18, 0),FALSE), 'E2 Allocators'!$B$15:$W$358, MATCH('O5 Details by Class &amp; Accounts'!BG$18, 'E2 Allocators'!$B$15:$W$15, 0),FALSE)*$E168), 0, VLOOKUP(VLOOKUP($A168, 'E4 TB Allocation Details'!$A$18:$L$214, MATCH("Misc ID", 'E4 TB Allocation Details'!$A$18:$L$18, 0),FALSE), 'E2 Allocators'!$B$15:$W$358, MATCH('O5 Details by Class &amp; Accounts'!BG$18, 'E2 Allocators'!$B$15:$W$15, 0),FALSE)*$E168)</f>
        <v>0</v>
      </c>
      <c r="BH168" s="1322">
        <f>IF(ISERROR(VLOOKUP(VLOOKUP($A168, 'E4 TB Allocation Details'!$A$18:$L$214, MATCH("Misc ID", 'E4 TB Allocation Details'!$A$18:$L$18, 0),FALSE), 'E2 Allocators'!$B$15:$W$358, MATCH('O5 Details by Class &amp; Accounts'!BH$18, 'E2 Allocators'!$B$15:$W$15, 0),FALSE)*$E168), 0, VLOOKUP(VLOOKUP($A168, 'E4 TB Allocation Details'!$A$18:$L$214, MATCH("Misc ID", 'E4 TB Allocation Details'!$A$18:$L$18, 0),FALSE), 'E2 Allocators'!$B$15:$W$358, MATCH('O5 Details by Class &amp; Accounts'!BH$18, 'E2 Allocators'!$B$15:$W$15, 0),FALSE)*$E168)</f>
        <v>0</v>
      </c>
      <c r="BI168" s="1322">
        <f>IF(ISERROR(VLOOKUP(VLOOKUP($A168, 'E4 TB Allocation Details'!$A$18:$L$214, MATCH("Misc ID", 'E4 TB Allocation Details'!$A$18:$L$18, 0),FALSE), 'E2 Allocators'!$B$15:$W$358, MATCH('O5 Details by Class &amp; Accounts'!BI$18, 'E2 Allocators'!$B$15:$W$15, 0),FALSE)*$E168), 0, VLOOKUP(VLOOKUP($A168, 'E4 TB Allocation Details'!$A$18:$L$214, MATCH("Misc ID", 'E4 TB Allocation Details'!$A$18:$L$18, 0),FALSE), 'E2 Allocators'!$B$15:$W$358, MATCH('O5 Details by Class &amp; Accounts'!BI$18, 'E2 Allocators'!$B$15:$W$15, 0),FALSE)*$E168)</f>
        <v>0</v>
      </c>
      <c r="BJ168" s="1322">
        <f>IF(ISERROR(VLOOKUP(VLOOKUP($A168, 'E4 TB Allocation Details'!$A$18:$L$214, MATCH("Misc ID", 'E4 TB Allocation Details'!$A$18:$L$18, 0),FALSE), 'E2 Allocators'!$B$15:$W$358, MATCH('O5 Details by Class &amp; Accounts'!BJ$18, 'E2 Allocators'!$B$15:$W$15, 0),FALSE)*$E168), 0, VLOOKUP(VLOOKUP($A168, 'E4 TB Allocation Details'!$A$18:$L$214, MATCH("Misc ID", 'E4 TB Allocation Details'!$A$18:$L$18, 0),FALSE), 'E2 Allocators'!$B$15:$W$358, MATCH('O5 Details by Class &amp; Accounts'!BJ$18, 'E2 Allocators'!$B$15:$W$15, 0),FALSE)*$E168)</f>
        <v>0</v>
      </c>
      <c r="BK168" s="1322">
        <f>IF(ISERROR(VLOOKUP(VLOOKUP($A168, 'E4 TB Allocation Details'!$A$18:$L$214, MATCH("Misc ID", 'E4 TB Allocation Details'!$A$18:$L$18, 0),FALSE), 'E2 Allocators'!$B$15:$W$358, MATCH('O5 Details by Class &amp; Accounts'!BK$18, 'E2 Allocators'!$B$15:$W$15, 0),FALSE)*$E168), 0, VLOOKUP(VLOOKUP($A168, 'E4 TB Allocation Details'!$A$18:$L$214, MATCH("Misc ID", 'E4 TB Allocation Details'!$A$18:$L$18, 0),FALSE), 'E2 Allocators'!$B$15:$W$358, MATCH('O5 Details by Class &amp; Accounts'!BK$18, 'E2 Allocators'!$B$15:$W$15, 0),FALSE)*$E168)</f>
        <v>0</v>
      </c>
      <c r="BL168" s="1322">
        <f>IF(ISERROR(VLOOKUP(VLOOKUP($A168, 'E4 TB Allocation Details'!$A$18:$L$214, MATCH("Misc ID", 'E4 TB Allocation Details'!$A$18:$L$18, 0),FALSE), 'E2 Allocators'!$B$15:$W$358, MATCH('O5 Details by Class &amp; Accounts'!BL$18, 'E2 Allocators'!$B$15:$W$15, 0),FALSE)*$E168), 0, VLOOKUP(VLOOKUP($A168, 'E4 TB Allocation Details'!$A$18:$L$214, MATCH("Misc ID", 'E4 TB Allocation Details'!$A$18:$L$18, 0),FALSE), 'E2 Allocators'!$B$15:$W$358, MATCH('O5 Details by Class &amp; Accounts'!BL$18, 'E2 Allocators'!$B$15:$W$15, 0),FALSE)*$E168)</f>
        <v>0</v>
      </c>
      <c r="BM168" s="1322">
        <f>IF(ISERROR(VLOOKUP(VLOOKUP($A168, 'E4 TB Allocation Details'!$A$18:$L$214, MATCH("Misc ID", 'E4 TB Allocation Details'!$A$18:$L$18, 0),FALSE), 'E2 Allocators'!$B$15:$W$358, MATCH('O5 Details by Class &amp; Accounts'!BM$18, 'E2 Allocators'!$B$15:$W$15, 0),FALSE)*$E168), 0, VLOOKUP(VLOOKUP($A168, 'E4 TB Allocation Details'!$A$18:$L$214, MATCH("Misc ID", 'E4 TB Allocation Details'!$A$18:$L$18, 0),FALSE), 'E2 Allocators'!$B$15:$W$358, MATCH('O5 Details by Class &amp; Accounts'!BM$18, 'E2 Allocators'!$B$15:$W$15, 0),FALSE)*$E168)</f>
        <v>0</v>
      </c>
      <c r="BN168" s="1322">
        <f>IF(ISERROR(VLOOKUP(VLOOKUP($A168, 'E4 TB Allocation Details'!$A$18:$L$214, MATCH("Misc ID", 'E4 TB Allocation Details'!$A$18:$L$18, 0),FALSE), 'E2 Allocators'!$B$15:$W$358, MATCH('O5 Details by Class &amp; Accounts'!BN$18, 'E2 Allocators'!$B$15:$W$15, 0),FALSE)*$E168), 0, VLOOKUP(VLOOKUP($A168, 'E4 TB Allocation Details'!$A$18:$L$214, MATCH("Misc ID", 'E4 TB Allocation Details'!$A$18:$L$18, 0),FALSE), 'E2 Allocators'!$B$15:$W$358, MATCH('O5 Details by Class &amp; Accounts'!BN$18, 'E2 Allocators'!$B$15:$W$15, 0),FALSE)*$E168)</f>
        <v>0</v>
      </c>
      <c r="BO168" s="1322">
        <f>IF(ISERROR(VLOOKUP(VLOOKUP($A168, 'E4 TB Allocation Details'!$A$18:$L$214, MATCH("Misc ID", 'E4 TB Allocation Details'!$A$18:$L$18, 0),FALSE), 'E2 Allocators'!$B$15:$W$358, MATCH('O5 Details by Class &amp; Accounts'!BO$18, 'E2 Allocators'!$B$15:$W$15, 0),FALSE)*$E168), 0, VLOOKUP(VLOOKUP($A168, 'E4 TB Allocation Details'!$A$18:$L$214, MATCH("Misc ID", 'E4 TB Allocation Details'!$A$18:$L$18, 0),FALSE), 'E2 Allocators'!$B$15:$W$358, MATCH('O5 Details by Class &amp; Accounts'!BO$18, 'E2 Allocators'!$B$15:$W$15, 0),FALSE)*$E168)</f>
        <v>0</v>
      </c>
      <c r="BP168" s="1322">
        <f>IF(ISERROR(VLOOKUP(VLOOKUP($A168, 'E4 TB Allocation Details'!$A$18:$L$214, MATCH("Misc ID", 'E4 TB Allocation Details'!$A$18:$L$18, 0),FALSE), 'E2 Allocators'!$B$15:$W$358, MATCH('O5 Details by Class &amp; Accounts'!BP$18, 'E2 Allocators'!$B$15:$W$15, 0),FALSE)*$E168), 0, VLOOKUP(VLOOKUP($A168, 'E4 TB Allocation Details'!$A$18:$L$214, MATCH("Misc ID", 'E4 TB Allocation Details'!$A$18:$L$18, 0),FALSE), 'E2 Allocators'!$B$15:$W$358, MATCH('O5 Details by Class &amp; Accounts'!BP$18, 'E2 Allocators'!$B$15:$W$15, 0),FALSE)*$E168)</f>
        <v>0</v>
      </c>
      <c r="BQ168" s="1322">
        <f>IF(ISERROR(VLOOKUP(VLOOKUP($A168, 'E4 TB Allocation Details'!$A$18:$L$214, MATCH("Misc ID", 'E4 TB Allocation Details'!$A$18:$L$18, 0),FALSE), 'E2 Allocators'!$B$15:$W$358, MATCH('O5 Details by Class &amp; Accounts'!BQ$18, 'E2 Allocators'!$B$15:$W$15, 0),FALSE)*$E168), 0, VLOOKUP(VLOOKUP($A168, 'E4 TB Allocation Details'!$A$18:$L$214, MATCH("Misc ID", 'E4 TB Allocation Details'!$A$18:$L$18, 0),FALSE), 'E2 Allocators'!$B$15:$W$358, MATCH('O5 Details by Class &amp; Accounts'!BQ$18, 'E2 Allocators'!$B$15:$W$15, 0),FALSE)*$E168)</f>
        <v>0</v>
      </c>
      <c r="BR168" s="1322">
        <f>IF(ISERROR(VLOOKUP(VLOOKUP($A168, 'E4 TB Allocation Details'!$A$18:$L$214, MATCH("Misc ID", 'E4 TB Allocation Details'!$A$18:$L$18, 0),FALSE), 'E2 Allocators'!$B$15:$W$358, MATCH('O5 Details by Class &amp; Accounts'!BR$18, 'E2 Allocators'!$B$15:$W$15, 0),FALSE)*$E168), 0, VLOOKUP(VLOOKUP($A168, 'E4 TB Allocation Details'!$A$18:$L$214, MATCH("Misc ID", 'E4 TB Allocation Details'!$A$18:$L$18, 0),FALSE), 'E2 Allocators'!$B$15:$W$358, MATCH('O5 Details by Class &amp; Accounts'!BR$18, 'E2 Allocators'!$B$15:$W$15, 0),FALSE)*$E168)</f>
        <v>0</v>
      </c>
      <c r="BS168" s="1322">
        <f t="shared" si="48"/>
        <v>0</v>
      </c>
      <c r="BT168" s="1322">
        <f>IF(ISERROR(VLOOKUP(VLOOKUP($A168, 'E4 TB Allocation Details'!$A$18:$L$214, MATCH("A &amp; G ID", 'E4 TB Allocation Details'!$A$18:$L$18, 0),FALSE), 'E2 Allocators'!$B$15:$W$358, MATCH('O5 Details by Class &amp; Accounts'!BT$18, 'E2 Allocators'!$B$15:$W$15, 0),FALSE)*$E168), 0, VLOOKUP(VLOOKUP($A168, 'E4 TB Allocation Details'!$A$18:$L$214, MATCH("A &amp; G ID", 'E4 TB Allocation Details'!$A$18:$L$18, 0),FALSE), 'E2 Allocators'!$B$15:$W$358, MATCH('O5 Details by Class &amp; Accounts'!BT$18, 'E2 Allocators'!$B$15:$W$15, 0),FALSE)*$E168)</f>
        <v>0</v>
      </c>
      <c r="BU168" s="1322">
        <f>IF(ISERROR(VLOOKUP(VLOOKUP($A168, 'E4 TB Allocation Details'!$A$18:$L$214, MATCH("A &amp; G ID", 'E4 TB Allocation Details'!$A$18:$L$18, 0),FALSE), 'E2 Allocators'!$B$15:$W$358, MATCH('O5 Details by Class &amp; Accounts'!BU$18, 'E2 Allocators'!$B$15:$W$15, 0),FALSE)*$E168), 0, VLOOKUP(VLOOKUP($A168, 'E4 TB Allocation Details'!$A$18:$L$214, MATCH("A &amp; G ID", 'E4 TB Allocation Details'!$A$18:$L$18, 0),FALSE), 'E2 Allocators'!$B$15:$W$358, MATCH('O5 Details by Class &amp; Accounts'!BU$18, 'E2 Allocators'!$B$15:$W$15, 0),FALSE)*$E168)</f>
        <v>0</v>
      </c>
      <c r="BV168" s="1322">
        <f>IF(ISERROR(VLOOKUP(VLOOKUP($A168, 'E4 TB Allocation Details'!$A$18:$L$214, MATCH("A &amp; G ID", 'E4 TB Allocation Details'!$A$18:$L$18, 0),FALSE), 'E2 Allocators'!$B$15:$W$358, MATCH('O5 Details by Class &amp; Accounts'!BV$18, 'E2 Allocators'!$B$15:$W$15, 0),FALSE)*$E168), 0, VLOOKUP(VLOOKUP($A168, 'E4 TB Allocation Details'!$A$18:$L$214, MATCH("A &amp; G ID", 'E4 TB Allocation Details'!$A$18:$L$18, 0),FALSE), 'E2 Allocators'!$B$15:$W$358, MATCH('O5 Details by Class &amp; Accounts'!BV$18, 'E2 Allocators'!$B$15:$W$15, 0),FALSE)*$E168)</f>
        <v>0</v>
      </c>
      <c r="BW168" s="1322">
        <f>IF(ISERROR(VLOOKUP(VLOOKUP($A168, 'E4 TB Allocation Details'!$A$18:$L$214, MATCH("A &amp; G ID", 'E4 TB Allocation Details'!$A$18:$L$18, 0),FALSE), 'E2 Allocators'!$B$15:$W$358, MATCH('O5 Details by Class &amp; Accounts'!BW$18, 'E2 Allocators'!$B$15:$W$15, 0),FALSE)*$E168), 0, VLOOKUP(VLOOKUP($A168, 'E4 TB Allocation Details'!$A$18:$L$214, MATCH("A &amp; G ID", 'E4 TB Allocation Details'!$A$18:$L$18, 0),FALSE), 'E2 Allocators'!$B$15:$W$358, MATCH('O5 Details by Class &amp; Accounts'!BW$18, 'E2 Allocators'!$B$15:$W$15, 0),FALSE)*$E168)</f>
        <v>0</v>
      </c>
      <c r="BX168" s="1322">
        <f>IF(ISERROR(VLOOKUP(VLOOKUP($A168, 'E4 TB Allocation Details'!$A$18:$L$214, MATCH("A &amp; G ID", 'E4 TB Allocation Details'!$A$18:$L$18, 0),FALSE), 'E2 Allocators'!$B$15:$W$358, MATCH('O5 Details by Class &amp; Accounts'!BX$18, 'E2 Allocators'!$B$15:$W$15, 0),FALSE)*$E168), 0, VLOOKUP(VLOOKUP($A168, 'E4 TB Allocation Details'!$A$18:$L$214, MATCH("A &amp; G ID", 'E4 TB Allocation Details'!$A$18:$L$18, 0),FALSE), 'E2 Allocators'!$B$15:$W$358, MATCH('O5 Details by Class &amp; Accounts'!BX$18, 'E2 Allocators'!$B$15:$W$15, 0),FALSE)*$E168)</f>
        <v>0</v>
      </c>
      <c r="BY168" s="1322">
        <f>IF(ISERROR(VLOOKUP(VLOOKUP($A168, 'E4 TB Allocation Details'!$A$18:$L$214, MATCH("A &amp; G ID", 'E4 TB Allocation Details'!$A$18:$L$18, 0),FALSE), 'E2 Allocators'!$B$15:$W$358, MATCH('O5 Details by Class &amp; Accounts'!BY$18, 'E2 Allocators'!$B$15:$W$15, 0),FALSE)*$E168), 0, VLOOKUP(VLOOKUP($A168, 'E4 TB Allocation Details'!$A$18:$L$214, MATCH("A &amp; G ID", 'E4 TB Allocation Details'!$A$18:$L$18, 0),FALSE), 'E2 Allocators'!$B$15:$W$358, MATCH('O5 Details by Class &amp; Accounts'!BY$18, 'E2 Allocators'!$B$15:$W$15, 0),FALSE)*$E168)</f>
        <v>0</v>
      </c>
      <c r="BZ168" s="1322">
        <f>IF(ISERROR(VLOOKUP(VLOOKUP($A168, 'E4 TB Allocation Details'!$A$18:$L$214, MATCH("A &amp; G ID", 'E4 TB Allocation Details'!$A$18:$L$18, 0),FALSE), 'E2 Allocators'!$B$15:$W$358, MATCH('O5 Details by Class &amp; Accounts'!BZ$18, 'E2 Allocators'!$B$15:$W$15, 0),FALSE)*$E168), 0, VLOOKUP(VLOOKUP($A168, 'E4 TB Allocation Details'!$A$18:$L$214, MATCH("A &amp; G ID", 'E4 TB Allocation Details'!$A$18:$L$18, 0),FALSE), 'E2 Allocators'!$B$15:$W$358, MATCH('O5 Details by Class &amp; Accounts'!BZ$18, 'E2 Allocators'!$B$15:$W$15, 0),FALSE)*$E168)</f>
        <v>0</v>
      </c>
      <c r="CA168" s="1322">
        <f>IF(ISERROR(VLOOKUP(VLOOKUP($A168, 'E4 TB Allocation Details'!$A$18:$L$214, MATCH("A &amp; G ID", 'E4 TB Allocation Details'!$A$18:$L$18, 0),FALSE), 'E2 Allocators'!$B$15:$W$358, MATCH('O5 Details by Class &amp; Accounts'!CA$18, 'E2 Allocators'!$B$15:$W$15, 0),FALSE)*$E168), 0, VLOOKUP(VLOOKUP($A168, 'E4 TB Allocation Details'!$A$18:$L$214, MATCH("A &amp; G ID", 'E4 TB Allocation Details'!$A$18:$L$18, 0),FALSE), 'E2 Allocators'!$B$15:$W$358, MATCH('O5 Details by Class &amp; Accounts'!CA$18, 'E2 Allocators'!$B$15:$W$15, 0),FALSE)*$E168)</f>
        <v>0</v>
      </c>
      <c r="CB168" s="1322">
        <f>IF(ISERROR(VLOOKUP(VLOOKUP($A168, 'E4 TB Allocation Details'!$A$18:$L$214, MATCH("A &amp; G ID", 'E4 TB Allocation Details'!$A$18:$L$18, 0),FALSE), 'E2 Allocators'!$B$15:$W$358, MATCH('O5 Details by Class &amp; Accounts'!CB$18, 'E2 Allocators'!$B$15:$W$15, 0),FALSE)*$E168), 0, VLOOKUP(VLOOKUP($A168, 'E4 TB Allocation Details'!$A$18:$L$214, MATCH("A &amp; G ID", 'E4 TB Allocation Details'!$A$18:$L$18, 0),FALSE), 'E2 Allocators'!$B$15:$W$358, MATCH('O5 Details by Class &amp; Accounts'!CB$18, 'E2 Allocators'!$B$15:$W$15, 0),FALSE)*$E168)</f>
        <v>0</v>
      </c>
      <c r="CC168" s="1322">
        <f>IF(ISERROR(VLOOKUP(VLOOKUP($A168, 'E4 TB Allocation Details'!$A$18:$L$214, MATCH("A &amp; G ID", 'E4 TB Allocation Details'!$A$18:$L$18, 0),FALSE), 'E2 Allocators'!$B$15:$W$358, MATCH('O5 Details by Class &amp; Accounts'!CC$18, 'E2 Allocators'!$B$15:$W$15, 0),FALSE)*$E168), 0, VLOOKUP(VLOOKUP($A168, 'E4 TB Allocation Details'!$A$18:$L$214, MATCH("A &amp; G ID", 'E4 TB Allocation Details'!$A$18:$L$18, 0),FALSE), 'E2 Allocators'!$B$15:$W$358, MATCH('O5 Details by Class &amp; Accounts'!CC$18, 'E2 Allocators'!$B$15:$W$15, 0),FALSE)*$E168)</f>
        <v>0</v>
      </c>
      <c r="CD168" s="1322">
        <f>IF(ISERROR(VLOOKUP(VLOOKUP($A168, 'E4 TB Allocation Details'!$A$18:$L$214, MATCH("A &amp; G ID", 'E4 TB Allocation Details'!$A$18:$L$18, 0),FALSE), 'E2 Allocators'!$B$15:$W$358, MATCH('O5 Details by Class &amp; Accounts'!CD$18, 'E2 Allocators'!$B$15:$W$15, 0),FALSE)*$E168), 0, VLOOKUP(VLOOKUP($A168, 'E4 TB Allocation Details'!$A$18:$L$214, MATCH("A &amp; G ID", 'E4 TB Allocation Details'!$A$18:$L$18, 0),FALSE), 'E2 Allocators'!$B$15:$W$358, MATCH('O5 Details by Class &amp; Accounts'!CD$18, 'E2 Allocators'!$B$15:$W$15, 0),FALSE)*$E168)</f>
        <v>0</v>
      </c>
      <c r="CE168" s="1322">
        <f>IF(ISERROR(VLOOKUP(VLOOKUP($A168, 'E4 TB Allocation Details'!$A$18:$L$214, MATCH("A &amp; G ID", 'E4 TB Allocation Details'!$A$18:$L$18, 0),FALSE), 'E2 Allocators'!$B$15:$W$358, MATCH('O5 Details by Class &amp; Accounts'!CE$18, 'E2 Allocators'!$B$15:$W$15, 0),FALSE)*$E168), 0, VLOOKUP(VLOOKUP($A168, 'E4 TB Allocation Details'!$A$18:$L$214, MATCH("A &amp; G ID", 'E4 TB Allocation Details'!$A$18:$L$18, 0),FALSE), 'E2 Allocators'!$B$15:$W$358, MATCH('O5 Details by Class &amp; Accounts'!CE$18, 'E2 Allocators'!$B$15:$W$15, 0),FALSE)*$E168)</f>
        <v>0</v>
      </c>
      <c r="CF168" s="1322">
        <f>IF(ISERROR(VLOOKUP(VLOOKUP($A168, 'E4 TB Allocation Details'!$A$18:$L$214, MATCH("A &amp; G ID", 'E4 TB Allocation Details'!$A$18:$L$18, 0),FALSE), 'E2 Allocators'!$B$15:$W$358, MATCH('O5 Details by Class &amp; Accounts'!CF$18, 'E2 Allocators'!$B$15:$W$15, 0),FALSE)*$E168), 0, VLOOKUP(VLOOKUP($A168, 'E4 TB Allocation Details'!$A$18:$L$214, MATCH("A &amp; G ID", 'E4 TB Allocation Details'!$A$18:$L$18, 0),FALSE), 'E2 Allocators'!$B$15:$W$358, MATCH('O5 Details by Class &amp; Accounts'!CF$18, 'E2 Allocators'!$B$15:$W$15, 0),FALSE)*$E168)</f>
        <v>0</v>
      </c>
      <c r="CG168" s="1322">
        <f>IF(ISERROR(VLOOKUP(VLOOKUP($A168, 'E4 TB Allocation Details'!$A$18:$L$214, MATCH("A &amp; G ID", 'E4 TB Allocation Details'!$A$18:$L$18, 0),FALSE), 'E2 Allocators'!$B$15:$W$358, MATCH('O5 Details by Class &amp; Accounts'!CG$18, 'E2 Allocators'!$B$15:$W$15, 0),FALSE)*$E168), 0, VLOOKUP(VLOOKUP($A168, 'E4 TB Allocation Details'!$A$18:$L$214, MATCH("A &amp; G ID", 'E4 TB Allocation Details'!$A$18:$L$18, 0),FALSE), 'E2 Allocators'!$B$15:$W$358, MATCH('O5 Details by Class &amp; Accounts'!CG$18, 'E2 Allocators'!$B$15:$W$15, 0),FALSE)*$E168)</f>
        <v>0</v>
      </c>
      <c r="CH168" s="1322">
        <f>IF(ISERROR(VLOOKUP(VLOOKUP($A168, 'E4 TB Allocation Details'!$A$18:$L$214, MATCH("A &amp; G ID", 'E4 TB Allocation Details'!$A$18:$L$18, 0),FALSE), 'E2 Allocators'!$B$15:$W$358, MATCH('O5 Details by Class &amp; Accounts'!CH$18, 'E2 Allocators'!$B$15:$W$15, 0),FALSE)*$E168), 0, VLOOKUP(VLOOKUP($A168, 'E4 TB Allocation Details'!$A$18:$L$214, MATCH("A &amp; G ID", 'E4 TB Allocation Details'!$A$18:$L$18, 0),FALSE), 'E2 Allocators'!$B$15:$W$358, MATCH('O5 Details by Class &amp; Accounts'!CH$18, 'E2 Allocators'!$B$15:$W$15, 0),FALSE)*$E168)</f>
        <v>0</v>
      </c>
      <c r="CI168" s="1322">
        <f>IF(ISERROR(VLOOKUP(VLOOKUP($A168, 'E4 TB Allocation Details'!$A$18:$L$214, MATCH("A &amp; G ID", 'E4 TB Allocation Details'!$A$18:$L$18, 0),FALSE), 'E2 Allocators'!$B$15:$W$358, MATCH('O5 Details by Class &amp; Accounts'!CI$18, 'E2 Allocators'!$B$15:$W$15, 0),FALSE)*$E168), 0, VLOOKUP(VLOOKUP($A168, 'E4 TB Allocation Details'!$A$18:$L$214, MATCH("A &amp; G ID", 'E4 TB Allocation Details'!$A$18:$L$18, 0),FALSE), 'E2 Allocators'!$B$15:$W$358, MATCH('O5 Details by Class &amp; Accounts'!CI$18, 'E2 Allocators'!$B$15:$W$15, 0),FALSE)*$E168)</f>
        <v>0</v>
      </c>
      <c r="CJ168" s="1322">
        <f>IF(ISERROR(VLOOKUP(VLOOKUP($A168, 'E4 TB Allocation Details'!$A$18:$L$214, MATCH("A &amp; G ID", 'E4 TB Allocation Details'!$A$18:$L$18, 0),FALSE), 'E2 Allocators'!$B$15:$W$358, MATCH('O5 Details by Class &amp; Accounts'!CJ$18, 'E2 Allocators'!$B$15:$W$15, 0),FALSE)*$E168), 0, VLOOKUP(VLOOKUP($A168, 'E4 TB Allocation Details'!$A$18:$L$214, MATCH("A &amp; G ID", 'E4 TB Allocation Details'!$A$18:$L$18, 0),FALSE), 'E2 Allocators'!$B$15:$W$358, MATCH('O5 Details by Class &amp; Accounts'!CJ$18, 'E2 Allocators'!$B$15:$W$15, 0),FALSE)*$E168)</f>
        <v>0</v>
      </c>
      <c r="CK168" s="1322">
        <f>IF(ISERROR(VLOOKUP(VLOOKUP($A168, 'E4 TB Allocation Details'!$A$18:$L$214, MATCH("A &amp; G ID", 'E4 TB Allocation Details'!$A$18:$L$18, 0),FALSE), 'E2 Allocators'!$B$15:$W$358, MATCH('O5 Details by Class &amp; Accounts'!CK$18, 'E2 Allocators'!$B$15:$W$15, 0),FALSE)*$E168), 0, VLOOKUP(VLOOKUP($A168, 'E4 TB Allocation Details'!$A$18:$L$214, MATCH("A &amp; G ID", 'E4 TB Allocation Details'!$A$18:$L$18, 0),FALSE), 'E2 Allocators'!$B$15:$W$358, MATCH('O5 Details by Class &amp; Accounts'!CK$18, 'E2 Allocators'!$B$15:$W$15, 0),FALSE)*$E168)</f>
        <v>0</v>
      </c>
      <c r="CL168" s="1322">
        <f>IF(ISERROR(VLOOKUP(VLOOKUP($A168, 'E4 TB Allocation Details'!$A$18:$L$214, MATCH("A &amp; G ID", 'E4 TB Allocation Details'!$A$18:$L$18, 0),FALSE), 'E2 Allocators'!$B$15:$W$358, MATCH('O5 Details by Class &amp; Accounts'!CL$18, 'E2 Allocators'!$B$15:$W$15, 0),FALSE)*$E168), 0, VLOOKUP(VLOOKUP($A168, 'E4 TB Allocation Details'!$A$18:$L$214, MATCH("A &amp; G ID", 'E4 TB Allocation Details'!$A$18:$L$18, 0),FALSE), 'E2 Allocators'!$B$15:$W$358, MATCH('O5 Details by Class &amp; Accounts'!CL$18, 'E2 Allocators'!$B$15:$W$15, 0),FALSE)*$E168)</f>
        <v>0</v>
      </c>
      <c r="CM168" s="1322">
        <f>IF(ISERROR(VLOOKUP(VLOOKUP($A168, 'E4 TB Allocation Details'!$A$18:$L$214, MATCH("A &amp; G ID", 'E4 TB Allocation Details'!$A$18:$L$18, 0),FALSE), 'E2 Allocators'!$B$15:$W$358, MATCH('O5 Details by Class &amp; Accounts'!CM$18, 'E2 Allocators'!$B$15:$W$15, 0),FALSE)*$E168), 0, VLOOKUP(VLOOKUP($A168, 'E4 TB Allocation Details'!$A$18:$L$214, MATCH("A &amp; G ID", 'E4 TB Allocation Details'!$A$18:$L$18, 0),FALSE), 'E2 Allocators'!$B$15:$W$358, MATCH('O5 Details by Class &amp; Accounts'!CM$18, 'E2 Allocators'!$B$15:$W$15, 0),FALSE)*$E168)</f>
        <v>0</v>
      </c>
      <c r="CN168" s="1322">
        <f t="shared" si="49"/>
        <v>0</v>
      </c>
      <c r="CO168" s="1651">
        <f t="shared" si="50"/>
        <v>-1.1641532182693481E-10</v>
      </c>
      <c r="CQ168" s="1899" t="inlineStr">
        <is>
          <t/>
        </is>
      </c>
    </row>
    <row r="169" spans="1:95" s="64" customFormat="1" ht="12.75" x14ac:dyDescent="0.2">
      <c r="A169" s="1095">
        <v>5320</v>
      </c>
      <c r="B169" s="1096" t="s">
        <v>1136</v>
      </c>
      <c r="C169" s="1648">
        <f>IF(ISERROR(VLOOKUP($A169,'I3 TB Data'!$A$19:$H$483,MATCH('O5 Details by Class &amp; Accounts'!$C$18, 'I3 TB Data'!$A$19:$H$19,0),0)), 0, VLOOKUP($A169,'I3 TB Data'!$A$19:$H$483,MATCH('O5 Details by Class &amp; Accounts'!$C$18,'I3 TB Data'!$A$19:$H$19,0),0))</f>
        <v>91910.202294205112</v>
      </c>
      <c r="D169" s="1649"/>
      <c r="E169" s="1648">
        <f t="shared" si="44"/>
        <v>91910.202294205112</v>
      </c>
      <c r="F169" s="1650">
        <f>IF(ISERROR(VLOOKUP($A169, 'E1 Categorization'!A33:E124, MATCH("Customer Component", 'E1 Categorization'!$A$33:$E$33,0), 0)), 0, IF(VLOOKUP($A169, 'E1 Categorization'!A33:E124, MATCH("Customer Component", 'E1 Categorization'!$A$33:$E$33,0), 0)=0, 'O5 Details by Class &amp; Accounts'!$E169, IF(AND(VLOOKUP($A169, 'E1 Categorization'!A33:E124, MATCH("Customer Component", 'E1 Categorization'!$A$33:$E$33,0), 0) &gt;0, VLOOKUP($A169, 'E1 Categorization'!A33:E124, MATCH("Customer Component", 'E1 Categorization'!$A$33:$E$33,0), 0)&lt;1), 'O5 Details by Class &amp; Accounts'!$E169*(1-VLOOKUP($A169, 'E1 Categorization'!A33:E124, MATCH("Customer Component", 'E1 Categorization'!$A$33:$E$33,0), 0)), 0)))</f>
        <v>0</v>
      </c>
      <c r="G169" s="1650">
        <f t="shared" si="45"/>
        <v>91910.202294205112</v>
      </c>
      <c r="H169" s="1322">
        <f t="shared" si="46"/>
        <v>91910.202294205112</v>
      </c>
      <c r="I169" s="1322">
        <f>IF(ISERROR(VLOOKUP(VLOOKUP($A169, 'E4 TB Allocation Details'!$A$18:$L$214, MATCH("Demand ID", 'E4 TB Allocation Details'!$A$18:$L$18, 0),FALSE), 'E2 Allocators'!$B$15:$W$358, MATCH('O5 Details by Class &amp; Accounts'!I$18, 'E2 Allocators'!$B$15:$W$15, 0),FALSE)*$F169), 0, VLOOKUP(VLOOKUP($A169, 'E4 TB Allocation Details'!$A$18:$L$214, MATCH("Demand ID", 'E4 TB Allocation Details'!$A$18:$L$18, 0),FALSE), 'E2 Allocators'!$B$15:$W$358, MATCH('O5 Details by Class &amp; Accounts'!I$18, 'E2 Allocators'!$B$15:$W$15, 0),FALSE)*$F169)</f>
        <v>0</v>
      </c>
      <c r="J169" s="1322">
        <f>IF(ISERROR(VLOOKUP(VLOOKUP($A169, 'E4 TB Allocation Details'!$A$18:$L$214, MATCH("Demand ID", 'E4 TB Allocation Details'!$A$18:$L$18, 0),FALSE), 'E2 Allocators'!$B$15:$W$358, MATCH('O5 Details by Class &amp; Accounts'!J$18, 'E2 Allocators'!$B$15:$W$15, 0),FALSE)*$F169), 0, VLOOKUP(VLOOKUP($A169, 'E4 TB Allocation Details'!$A$18:$L$214, MATCH("Demand ID", 'E4 TB Allocation Details'!$A$18:$L$18, 0),FALSE), 'E2 Allocators'!$B$15:$W$358, MATCH('O5 Details by Class &amp; Accounts'!J$18, 'E2 Allocators'!$B$15:$W$15, 0),FALSE)*$F169)</f>
        <v>0</v>
      </c>
      <c r="K169" s="1322">
        <f>IF(ISERROR(VLOOKUP(VLOOKUP($A169, 'E4 TB Allocation Details'!$A$18:$L$214, MATCH("Demand ID", 'E4 TB Allocation Details'!$A$18:$L$18, 0),FALSE), 'E2 Allocators'!$B$15:$W$358, MATCH('O5 Details by Class &amp; Accounts'!K$18, 'E2 Allocators'!$B$15:$W$15, 0),FALSE)*$F169), 0, VLOOKUP(VLOOKUP($A169, 'E4 TB Allocation Details'!$A$18:$L$214, MATCH("Demand ID", 'E4 TB Allocation Details'!$A$18:$L$18, 0),FALSE), 'E2 Allocators'!$B$15:$W$358, MATCH('O5 Details by Class &amp; Accounts'!K$18, 'E2 Allocators'!$B$15:$W$15, 0),FALSE)*$F169)</f>
        <v>0</v>
      </c>
      <c r="L169" s="1322">
        <f>IF(ISERROR(VLOOKUP(VLOOKUP($A169, 'E4 TB Allocation Details'!$A$18:$L$214, MATCH("Demand ID", 'E4 TB Allocation Details'!$A$18:$L$18, 0),FALSE), 'E2 Allocators'!$B$15:$W$358, MATCH('O5 Details by Class &amp; Accounts'!L$18, 'E2 Allocators'!$B$15:$W$15, 0),FALSE)*$F169), 0, VLOOKUP(VLOOKUP($A169, 'E4 TB Allocation Details'!$A$18:$L$214, MATCH("Demand ID", 'E4 TB Allocation Details'!$A$18:$L$18, 0),FALSE), 'E2 Allocators'!$B$15:$W$358, MATCH('O5 Details by Class &amp; Accounts'!L$18, 'E2 Allocators'!$B$15:$W$15, 0),FALSE)*$F169)</f>
        <v>0</v>
      </c>
      <c r="M169" s="1322">
        <f>IF(ISERROR(VLOOKUP(VLOOKUP($A169, 'E4 TB Allocation Details'!$A$18:$L$214, MATCH("Demand ID", 'E4 TB Allocation Details'!$A$18:$L$18, 0),FALSE), 'E2 Allocators'!$B$15:$W$358, MATCH('O5 Details by Class &amp; Accounts'!M$18, 'E2 Allocators'!$B$15:$W$15, 0),FALSE)*$F169), 0, VLOOKUP(VLOOKUP($A169, 'E4 TB Allocation Details'!$A$18:$L$214, MATCH("Demand ID", 'E4 TB Allocation Details'!$A$18:$L$18, 0),FALSE), 'E2 Allocators'!$B$15:$W$358, MATCH('O5 Details by Class &amp; Accounts'!M$18, 'E2 Allocators'!$B$15:$W$15, 0),FALSE)*$F169)</f>
        <v>0</v>
      </c>
      <c r="N169" s="1322">
        <f>IF(ISERROR(VLOOKUP(VLOOKUP($A169, 'E4 TB Allocation Details'!$A$18:$L$214, MATCH("Demand ID", 'E4 TB Allocation Details'!$A$18:$L$18, 0),FALSE), 'E2 Allocators'!$B$15:$W$358, MATCH('O5 Details by Class &amp; Accounts'!N$18, 'E2 Allocators'!$B$15:$W$15, 0),FALSE)*$F169), 0, VLOOKUP(VLOOKUP($A169, 'E4 TB Allocation Details'!$A$18:$L$214, MATCH("Demand ID", 'E4 TB Allocation Details'!$A$18:$L$18, 0),FALSE), 'E2 Allocators'!$B$15:$W$358, MATCH('O5 Details by Class &amp; Accounts'!N$18, 'E2 Allocators'!$B$15:$W$15, 0),FALSE)*$F169)</f>
        <v>0</v>
      </c>
      <c r="O169" s="1322">
        <f>IF(ISERROR(VLOOKUP(VLOOKUP($A169, 'E4 TB Allocation Details'!$A$18:$L$214, MATCH("Demand ID", 'E4 TB Allocation Details'!$A$18:$L$18, 0),FALSE), 'E2 Allocators'!$B$15:$W$358, MATCH('O5 Details by Class &amp; Accounts'!O$18, 'E2 Allocators'!$B$15:$W$15, 0),FALSE)*$F169), 0, VLOOKUP(VLOOKUP($A169, 'E4 TB Allocation Details'!$A$18:$L$214, MATCH("Demand ID", 'E4 TB Allocation Details'!$A$18:$L$18, 0),FALSE), 'E2 Allocators'!$B$15:$W$358, MATCH('O5 Details by Class &amp; Accounts'!O$18, 'E2 Allocators'!$B$15:$W$15, 0),FALSE)*$F169)</f>
        <v>0</v>
      </c>
      <c r="P169" s="1322">
        <f>IF(ISERROR(VLOOKUP(VLOOKUP($A169, 'E4 TB Allocation Details'!$A$18:$L$214, MATCH("Demand ID", 'E4 TB Allocation Details'!$A$18:$L$18, 0),FALSE), 'E2 Allocators'!$B$15:$W$358, MATCH('O5 Details by Class &amp; Accounts'!P$18, 'E2 Allocators'!$B$15:$W$15, 0),FALSE)*$F169), 0, VLOOKUP(VLOOKUP($A169, 'E4 TB Allocation Details'!$A$18:$L$214, MATCH("Demand ID", 'E4 TB Allocation Details'!$A$18:$L$18, 0),FALSE), 'E2 Allocators'!$B$15:$W$358, MATCH('O5 Details by Class &amp; Accounts'!P$18, 'E2 Allocators'!$B$15:$W$15, 0),FALSE)*$F169)</f>
        <v>0</v>
      </c>
      <c r="Q169" s="1322">
        <f>IF(ISERROR(VLOOKUP(VLOOKUP($A169, 'E4 TB Allocation Details'!$A$18:$L$214, MATCH("Demand ID", 'E4 TB Allocation Details'!$A$18:$L$18, 0),FALSE), 'E2 Allocators'!$B$15:$W$358, MATCH('O5 Details by Class &amp; Accounts'!Q$18, 'E2 Allocators'!$B$15:$W$15, 0),FALSE)*$F169), 0, VLOOKUP(VLOOKUP($A169, 'E4 TB Allocation Details'!$A$18:$L$214, MATCH("Demand ID", 'E4 TB Allocation Details'!$A$18:$L$18, 0),FALSE), 'E2 Allocators'!$B$15:$W$358, MATCH('O5 Details by Class &amp; Accounts'!Q$18, 'E2 Allocators'!$B$15:$W$15, 0),FALSE)*$F169)</f>
        <v>0</v>
      </c>
      <c r="R169" s="1322">
        <f>IF(ISERROR(VLOOKUP(VLOOKUP($A169, 'E4 TB Allocation Details'!$A$18:$L$214, MATCH("Demand ID", 'E4 TB Allocation Details'!$A$18:$L$18, 0),FALSE), 'E2 Allocators'!$B$15:$W$358, MATCH('O5 Details by Class &amp; Accounts'!R$18, 'E2 Allocators'!$B$15:$W$15, 0),FALSE)*$F169), 0, VLOOKUP(VLOOKUP($A169, 'E4 TB Allocation Details'!$A$18:$L$214, MATCH("Demand ID", 'E4 TB Allocation Details'!$A$18:$L$18, 0),FALSE), 'E2 Allocators'!$B$15:$W$358, MATCH('O5 Details by Class &amp; Accounts'!R$18, 'E2 Allocators'!$B$15:$W$15, 0),FALSE)*$F169)</f>
        <v>0</v>
      </c>
      <c r="S169" s="1322">
        <f>IF(ISERROR(VLOOKUP(VLOOKUP($A169, 'E4 TB Allocation Details'!$A$18:$L$214, MATCH("Demand ID", 'E4 TB Allocation Details'!$A$18:$L$18, 0),FALSE), 'E2 Allocators'!$B$15:$W$358, MATCH('O5 Details by Class &amp; Accounts'!S$18, 'E2 Allocators'!$B$15:$W$15, 0),FALSE)*$F169), 0, VLOOKUP(VLOOKUP($A169, 'E4 TB Allocation Details'!$A$18:$L$214, MATCH("Demand ID", 'E4 TB Allocation Details'!$A$18:$L$18, 0),FALSE), 'E2 Allocators'!$B$15:$W$358, MATCH('O5 Details by Class &amp; Accounts'!S$18, 'E2 Allocators'!$B$15:$W$15, 0),FALSE)*$F169)</f>
        <v>0</v>
      </c>
      <c r="T169" s="1322">
        <f>IF(ISERROR(VLOOKUP(VLOOKUP($A169, 'E4 TB Allocation Details'!$A$18:$L$214, MATCH("Demand ID", 'E4 TB Allocation Details'!$A$18:$L$18, 0),FALSE), 'E2 Allocators'!$B$15:$W$358, MATCH('O5 Details by Class &amp; Accounts'!T$18, 'E2 Allocators'!$B$15:$W$15, 0),FALSE)*$F169), 0, VLOOKUP(VLOOKUP($A169, 'E4 TB Allocation Details'!$A$18:$L$214, MATCH("Demand ID", 'E4 TB Allocation Details'!$A$18:$L$18, 0),FALSE), 'E2 Allocators'!$B$15:$W$358, MATCH('O5 Details by Class &amp; Accounts'!T$18, 'E2 Allocators'!$B$15:$W$15, 0),FALSE)*$F169)</f>
        <v>0</v>
      </c>
      <c r="U169" s="1322">
        <f>IF(ISERROR(VLOOKUP(VLOOKUP($A169, 'E4 TB Allocation Details'!$A$18:$L$214, MATCH("Demand ID", 'E4 TB Allocation Details'!$A$18:$L$18, 0),FALSE), 'E2 Allocators'!$B$15:$W$358, MATCH('O5 Details by Class &amp; Accounts'!U$18, 'E2 Allocators'!$B$15:$W$15, 0),FALSE)*$F169), 0, VLOOKUP(VLOOKUP($A169, 'E4 TB Allocation Details'!$A$18:$L$214, MATCH("Demand ID", 'E4 TB Allocation Details'!$A$18:$L$18, 0),FALSE), 'E2 Allocators'!$B$15:$W$358, MATCH('O5 Details by Class &amp; Accounts'!U$18, 'E2 Allocators'!$B$15:$W$15, 0),FALSE)*$F169)</f>
        <v>0</v>
      </c>
      <c r="V169" s="1322">
        <f>IF(ISERROR(VLOOKUP(VLOOKUP($A169, 'E4 TB Allocation Details'!$A$18:$L$214, MATCH("Demand ID", 'E4 TB Allocation Details'!$A$18:$L$18, 0),FALSE), 'E2 Allocators'!$B$15:$W$358, MATCH('O5 Details by Class &amp; Accounts'!V$18, 'E2 Allocators'!$B$15:$W$15, 0),FALSE)*$F169), 0, VLOOKUP(VLOOKUP($A169, 'E4 TB Allocation Details'!$A$18:$L$214, MATCH("Demand ID", 'E4 TB Allocation Details'!$A$18:$L$18, 0),FALSE), 'E2 Allocators'!$B$15:$W$358, MATCH('O5 Details by Class &amp; Accounts'!V$18, 'E2 Allocators'!$B$15:$W$15, 0),FALSE)*$F169)</f>
        <v>0</v>
      </c>
      <c r="W169" s="1322">
        <f>IF(ISERROR(VLOOKUP(VLOOKUP($A169, 'E4 TB Allocation Details'!$A$18:$L$214, MATCH("Demand ID", 'E4 TB Allocation Details'!$A$18:$L$18, 0),FALSE), 'E2 Allocators'!$B$15:$W$358, MATCH('O5 Details by Class &amp; Accounts'!W$18, 'E2 Allocators'!$B$15:$W$15, 0),FALSE)*$F169), 0, VLOOKUP(VLOOKUP($A169, 'E4 TB Allocation Details'!$A$18:$L$214, MATCH("Demand ID", 'E4 TB Allocation Details'!$A$18:$L$18, 0),FALSE), 'E2 Allocators'!$B$15:$W$358, MATCH('O5 Details by Class &amp; Accounts'!W$18, 'E2 Allocators'!$B$15:$W$15, 0),FALSE)*$F169)</f>
        <v>0</v>
      </c>
      <c r="X169" s="1322">
        <f>IF(ISERROR(VLOOKUP(VLOOKUP($A169, 'E4 TB Allocation Details'!$A$18:$L$214, MATCH("Demand ID", 'E4 TB Allocation Details'!$A$18:$L$18, 0),FALSE), 'E2 Allocators'!$B$15:$W$358, MATCH('O5 Details by Class &amp; Accounts'!X$18, 'E2 Allocators'!$B$15:$W$15, 0),FALSE)*$F169), 0, VLOOKUP(VLOOKUP($A169, 'E4 TB Allocation Details'!$A$18:$L$214, MATCH("Demand ID", 'E4 TB Allocation Details'!$A$18:$L$18, 0),FALSE), 'E2 Allocators'!$B$15:$W$358, MATCH('O5 Details by Class &amp; Accounts'!X$18, 'E2 Allocators'!$B$15:$W$15, 0),FALSE)*$F169)</f>
        <v>0</v>
      </c>
      <c r="Y169" s="1322">
        <f>IF(ISERROR(VLOOKUP(VLOOKUP($A169, 'E4 TB Allocation Details'!$A$18:$L$214, MATCH("Demand ID", 'E4 TB Allocation Details'!$A$18:$L$18, 0),FALSE), 'E2 Allocators'!$B$15:$W$358, MATCH('O5 Details by Class &amp; Accounts'!Y$18, 'E2 Allocators'!$B$15:$W$15, 0),FALSE)*$F169), 0, VLOOKUP(VLOOKUP($A169, 'E4 TB Allocation Details'!$A$18:$L$214, MATCH("Demand ID", 'E4 TB Allocation Details'!$A$18:$L$18, 0),FALSE), 'E2 Allocators'!$B$15:$W$358, MATCH('O5 Details by Class &amp; Accounts'!Y$18, 'E2 Allocators'!$B$15:$W$15, 0),FALSE)*$F169)</f>
        <v>0</v>
      </c>
      <c r="Z169" s="1322">
        <f>IF(ISERROR(VLOOKUP(VLOOKUP($A169, 'E4 TB Allocation Details'!$A$18:$L$214, MATCH("Demand ID", 'E4 TB Allocation Details'!$A$18:$L$18, 0),FALSE), 'E2 Allocators'!$B$15:$W$358, MATCH('O5 Details by Class &amp; Accounts'!Z$18, 'E2 Allocators'!$B$15:$W$15, 0),FALSE)*$F169), 0, VLOOKUP(VLOOKUP($A169, 'E4 TB Allocation Details'!$A$18:$L$214, MATCH("Demand ID", 'E4 TB Allocation Details'!$A$18:$L$18, 0),FALSE), 'E2 Allocators'!$B$15:$W$358, MATCH('O5 Details by Class &amp; Accounts'!Z$18, 'E2 Allocators'!$B$15:$W$15, 0),FALSE)*$F169)</f>
        <v>0</v>
      </c>
      <c r="AA169" s="1322">
        <f>IF(ISERROR(VLOOKUP(VLOOKUP($A169, 'E4 TB Allocation Details'!$A$18:$L$214, MATCH("Demand ID", 'E4 TB Allocation Details'!$A$18:$L$18, 0),FALSE), 'E2 Allocators'!$B$15:$W$358, MATCH('O5 Details by Class &amp; Accounts'!AA$18, 'E2 Allocators'!$B$15:$W$15, 0),FALSE)*$F169), 0, VLOOKUP(VLOOKUP($A169, 'E4 TB Allocation Details'!$A$18:$L$214, MATCH("Demand ID", 'E4 TB Allocation Details'!$A$18:$L$18, 0),FALSE), 'E2 Allocators'!$B$15:$W$358, MATCH('O5 Details by Class &amp; Accounts'!AA$18, 'E2 Allocators'!$B$15:$W$15, 0),FALSE)*$F169)</f>
        <v>0</v>
      </c>
      <c r="AB169" s="1322">
        <f>IF(ISERROR(VLOOKUP(VLOOKUP($A169, 'E4 TB Allocation Details'!$A$18:$L$214, MATCH("Demand ID", 'E4 TB Allocation Details'!$A$18:$L$18, 0),FALSE), 'E2 Allocators'!$B$15:$W$358, MATCH('O5 Details by Class &amp; Accounts'!AB$18, 'E2 Allocators'!$B$15:$W$15, 0),FALSE)*$F169), 0, VLOOKUP(VLOOKUP($A169, 'E4 TB Allocation Details'!$A$18:$L$214, MATCH("Demand ID", 'E4 TB Allocation Details'!$A$18:$L$18, 0),FALSE), 'E2 Allocators'!$B$15:$W$358, MATCH('O5 Details by Class &amp; Accounts'!AB$18, 'E2 Allocators'!$B$15:$W$15, 0),FALSE)*$F169)</f>
        <v>0</v>
      </c>
      <c r="AC169" s="1322">
        <f t="shared" si="47"/>
        <v>0</v>
      </c>
      <c r="AD169" s="1322">
        <f>IF(ISERROR(VLOOKUP(VLOOKUP($A169, 'E4 TB Allocation Details'!$A$18:$L$214, MATCH("Customer ID", 'E4 TB Allocation Details'!$A$18:$L$18, 0),FALSE), 'E2 Allocators'!$B$15:$W$358, MATCH('O5 Details by Class &amp; Accounts'!AD$18, 'E2 Allocators'!$B$15:$W$15, 0),FALSE)*$G169), 0, VLOOKUP(VLOOKUP($A169, 'E4 TB Allocation Details'!$A$18:$L$214, MATCH("Customer ID", 'E4 TB Allocation Details'!$A$18:$L$18, 0),FALSE), 'E2 Allocators'!$B$15:$W$358, MATCH('O5 Details by Class &amp; Accounts'!AD$18, 'E2 Allocators'!$B$15:$W$15, 0),FALSE)*$G169)</f>
        <v>77704.827782361215</v>
      </c>
      <c r="AE169" s="1322">
        <f>IF(ISERROR(VLOOKUP(VLOOKUP($A169, 'E4 TB Allocation Details'!$A$18:$L$214, MATCH("Customer ID", 'E4 TB Allocation Details'!$A$18:$L$18, 0),FALSE), 'E2 Allocators'!$B$15:$W$358, MATCH('O5 Details by Class &amp; Accounts'!AE$18, 'E2 Allocators'!$B$15:$W$15, 0),FALSE)*$G169), 0, VLOOKUP(VLOOKUP($A169, 'E4 TB Allocation Details'!$A$18:$L$214, MATCH("Customer ID", 'E4 TB Allocation Details'!$A$18:$L$18, 0),FALSE), 'E2 Allocators'!$B$15:$W$358, MATCH('O5 Details by Class &amp; Accounts'!AE$18, 'E2 Allocators'!$B$15:$W$15, 0),FALSE)*$G169)</f>
        <v>12788.172437439151</v>
      </c>
      <c r="AF169" s="1322">
        <f>IF(ISERROR(VLOOKUP(VLOOKUP($A169, 'E4 TB Allocation Details'!$A$18:$L$214, MATCH("Customer ID", 'E4 TB Allocation Details'!$A$18:$L$18, 0),FALSE), 'E2 Allocators'!$B$15:$W$358, MATCH('O5 Details by Class &amp; Accounts'!AF$18, 'E2 Allocators'!$B$15:$W$15, 0),FALSE)*$G169), 0, VLOOKUP(VLOOKUP($A169, 'E4 TB Allocation Details'!$A$18:$L$214, MATCH("Customer ID", 'E4 TB Allocation Details'!$A$18:$L$18, 0),FALSE), 'E2 Allocators'!$B$15:$W$358, MATCH('O5 Details by Class &amp; Accounts'!AF$18, 'E2 Allocators'!$B$15:$W$15, 0),FALSE)*$G169)</f>
        <v>1169.6056944486124</v>
      </c>
      <c r="AG169" s="1322">
        <f>IF(ISERROR(VLOOKUP(VLOOKUP($A169, 'E4 TB Allocation Details'!$A$18:$L$214, MATCH("Customer ID", 'E4 TB Allocation Details'!$A$18:$L$18, 0),FALSE), 'E2 Allocators'!$B$15:$W$358, MATCH('O5 Details by Class &amp; Accounts'!AG$18, 'E2 Allocators'!$B$15:$W$15, 0),FALSE)*$G169), 0, VLOOKUP(VLOOKUP($A169, 'E4 TB Allocation Details'!$A$18:$L$214, MATCH("Customer ID", 'E4 TB Allocation Details'!$A$18:$L$18, 0),FALSE), 'E2 Allocators'!$B$15:$W$358, MATCH('O5 Details by Class &amp; Accounts'!AG$18, 'E2 Allocators'!$B$15:$W$15, 0),FALSE)*$G169)</f>
        <v>0</v>
      </c>
      <c r="AH169" s="1322">
        <f>IF(ISERROR(VLOOKUP(VLOOKUP($A169, 'E4 TB Allocation Details'!$A$18:$L$214, MATCH("Customer ID", 'E4 TB Allocation Details'!$A$18:$L$18, 0),FALSE), 'E2 Allocators'!$B$15:$W$358, MATCH('O5 Details by Class &amp; Accounts'!AH$18, 'E2 Allocators'!$B$15:$W$15, 0),FALSE)*$G169), 0, VLOOKUP(VLOOKUP($A169, 'E4 TB Allocation Details'!$A$18:$L$214, MATCH("Customer ID", 'E4 TB Allocation Details'!$A$18:$L$18, 0),FALSE), 'E2 Allocators'!$B$15:$W$358, MATCH('O5 Details by Class &amp; Accounts'!AH$18, 'E2 Allocators'!$B$15:$W$15, 0),FALSE)*$G169)</f>
        <v>0</v>
      </c>
      <c r="AI169" s="1322">
        <f>IF(ISERROR(VLOOKUP(VLOOKUP($A169, 'E4 TB Allocation Details'!$A$18:$L$214, MATCH("Customer ID", 'E4 TB Allocation Details'!$A$18:$L$18, 0),FALSE), 'E2 Allocators'!$B$15:$W$358, MATCH('O5 Details by Class &amp; Accounts'!AI$18, 'E2 Allocators'!$B$15:$W$15, 0),FALSE)*$G169), 0, VLOOKUP(VLOOKUP($A169, 'E4 TB Allocation Details'!$A$18:$L$214, MATCH("Customer ID", 'E4 TB Allocation Details'!$A$18:$L$18, 0),FALSE), 'E2 Allocators'!$B$15:$W$358, MATCH('O5 Details by Class &amp; Accounts'!AI$18, 'E2 Allocators'!$B$15:$W$15, 0),FALSE)*$G169)</f>
        <v>8.928287743882537</v>
      </c>
      <c r="AJ169" s="1322">
        <f>IF(ISERROR(VLOOKUP(VLOOKUP($A169, 'E4 TB Allocation Details'!$A$18:$L$214, MATCH("Customer ID", 'E4 TB Allocation Details'!$A$18:$L$18, 0),FALSE), 'E2 Allocators'!$B$15:$W$358, MATCH('O5 Details by Class &amp; Accounts'!AJ$18, 'E2 Allocators'!$B$15:$W$15, 0),FALSE)*$G169), 0, VLOOKUP(VLOOKUP($A169, 'E4 TB Allocation Details'!$A$18:$L$214, MATCH("Customer ID", 'E4 TB Allocation Details'!$A$18:$L$18, 0),FALSE), 'E2 Allocators'!$B$15:$W$358, MATCH('O5 Details by Class &amp; Accounts'!AJ$18, 'E2 Allocators'!$B$15:$W$15, 0),FALSE)*$G169)</f>
        <v>44.186783569668385</v>
      </c>
      <c r="AK169" s="1322">
        <f>IF(ISERROR(VLOOKUP(VLOOKUP($A169, 'E4 TB Allocation Details'!$A$18:$L$214, MATCH("Customer ID", 'E4 TB Allocation Details'!$A$18:$L$18, 0),FALSE), 'E2 Allocators'!$B$15:$W$358, MATCH('O5 Details by Class &amp; Accounts'!AK$18, 'E2 Allocators'!$B$15:$W$15, 0),FALSE)*$G169), 0, VLOOKUP(VLOOKUP($A169, 'E4 TB Allocation Details'!$A$18:$L$214, MATCH("Customer ID", 'E4 TB Allocation Details'!$A$18:$L$18, 0),FALSE), 'E2 Allocators'!$B$15:$W$358, MATCH('O5 Details by Class &amp; Accounts'!AK$18, 'E2 Allocators'!$B$15:$W$15, 0),FALSE)*$G169)</f>
        <v>0</v>
      </c>
      <c r="AL169" s="1322">
        <f>IF(ISERROR(VLOOKUP(VLOOKUP($A169, 'E4 TB Allocation Details'!$A$18:$L$214, MATCH("Customer ID", 'E4 TB Allocation Details'!$A$18:$L$18, 0),FALSE), 'E2 Allocators'!$B$15:$W$358, MATCH('O5 Details by Class &amp; Accounts'!AL$18, 'E2 Allocators'!$B$15:$W$15, 0),FALSE)*$G169), 0, VLOOKUP(VLOOKUP($A169, 'E4 TB Allocation Details'!$A$18:$L$214, MATCH("Customer ID", 'E4 TB Allocation Details'!$A$18:$L$18, 0),FALSE), 'E2 Allocators'!$B$15:$W$358, MATCH('O5 Details by Class &amp; Accounts'!AL$18, 'E2 Allocators'!$B$15:$W$15, 0),FALSE)*$G169)</f>
        <v>194.48130864258906</v>
      </c>
      <c r="AM169" s="1322">
        <f>IF(ISERROR(VLOOKUP(VLOOKUP($A169, 'E4 TB Allocation Details'!$A$18:$L$214, MATCH("Customer ID", 'E4 TB Allocation Details'!$A$18:$L$18, 0),FALSE), 'E2 Allocators'!$B$15:$W$358, MATCH('O5 Details by Class &amp; Accounts'!AM$18, 'E2 Allocators'!$B$15:$W$15, 0),FALSE)*$G169), 0, VLOOKUP(VLOOKUP($A169, 'E4 TB Allocation Details'!$A$18:$L$214, MATCH("Customer ID", 'E4 TB Allocation Details'!$A$18:$L$18, 0),FALSE), 'E2 Allocators'!$B$15:$W$358, MATCH('O5 Details by Class &amp; Accounts'!AM$18, 'E2 Allocators'!$B$15:$W$15, 0),FALSE)*$G169)</f>
        <v>0</v>
      </c>
      <c r="AN169" s="1322">
        <f>IF(ISERROR(VLOOKUP(VLOOKUP($A169, 'E4 TB Allocation Details'!$A$18:$L$214, MATCH("Customer ID", 'E4 TB Allocation Details'!$A$18:$L$18, 0),FALSE), 'E2 Allocators'!$B$15:$W$358, MATCH('O5 Details by Class &amp; Accounts'!AN$18, 'E2 Allocators'!$B$15:$W$15, 0),FALSE)*$G169), 0, VLOOKUP(VLOOKUP($A169, 'E4 TB Allocation Details'!$A$18:$L$214, MATCH("Customer ID", 'E4 TB Allocation Details'!$A$18:$L$18, 0),FALSE), 'E2 Allocators'!$B$15:$W$358, MATCH('O5 Details by Class &amp; Accounts'!AN$18, 'E2 Allocators'!$B$15:$W$15, 0),FALSE)*$G169)</f>
        <v>0</v>
      </c>
      <c r="AO169" s="1322">
        <f>IF(ISERROR(VLOOKUP(VLOOKUP($A169, 'E4 TB Allocation Details'!$A$18:$L$214, MATCH("Customer ID", 'E4 TB Allocation Details'!$A$18:$L$18, 0),FALSE), 'E2 Allocators'!$B$15:$W$358, MATCH('O5 Details by Class &amp; Accounts'!AO$18, 'E2 Allocators'!$B$15:$W$15, 0),FALSE)*$G169), 0, VLOOKUP(VLOOKUP($A169, 'E4 TB Allocation Details'!$A$18:$L$214, MATCH("Customer ID", 'E4 TB Allocation Details'!$A$18:$L$18, 0),FALSE), 'E2 Allocators'!$B$15:$W$358, MATCH('O5 Details by Class &amp; Accounts'!AO$18, 'E2 Allocators'!$B$15:$W$15, 0),FALSE)*$G169)</f>
        <v>0</v>
      </c>
      <c r="AP169" s="1322">
        <f>IF(ISERROR(VLOOKUP(VLOOKUP($A169, 'E4 TB Allocation Details'!$A$18:$L$214, MATCH("Customer ID", 'E4 TB Allocation Details'!$A$18:$L$18, 0),FALSE), 'E2 Allocators'!$B$15:$W$358, MATCH('O5 Details by Class &amp; Accounts'!AP$18, 'E2 Allocators'!$B$15:$W$15, 0),FALSE)*$G169), 0, VLOOKUP(VLOOKUP($A169, 'E4 TB Allocation Details'!$A$18:$L$214, MATCH("Customer ID", 'E4 TB Allocation Details'!$A$18:$L$18, 0),FALSE), 'E2 Allocators'!$B$15:$W$358, MATCH('O5 Details by Class &amp; Accounts'!AP$18, 'E2 Allocators'!$B$15:$W$15, 0),FALSE)*$G169)</f>
        <v>0</v>
      </c>
      <c r="AQ169" s="1322">
        <f>IF(ISERROR(VLOOKUP(VLOOKUP($A169, 'E4 TB Allocation Details'!$A$18:$L$214, MATCH("Customer ID", 'E4 TB Allocation Details'!$A$18:$L$18, 0),FALSE), 'E2 Allocators'!$B$15:$W$358, MATCH('O5 Details by Class &amp; Accounts'!AQ$18, 'E2 Allocators'!$B$15:$W$15, 0),FALSE)*$G169), 0, VLOOKUP(VLOOKUP($A169, 'E4 TB Allocation Details'!$A$18:$L$214, MATCH("Customer ID", 'E4 TB Allocation Details'!$A$18:$L$18, 0),FALSE), 'E2 Allocators'!$B$15:$W$358, MATCH('O5 Details by Class &amp; Accounts'!AQ$18, 'E2 Allocators'!$B$15:$W$15, 0),FALSE)*$G169)</f>
        <v>0</v>
      </c>
      <c r="AR169" s="1322">
        <f>IF(ISERROR(VLOOKUP(VLOOKUP($A169, 'E4 TB Allocation Details'!$A$18:$L$214, MATCH("Customer ID", 'E4 TB Allocation Details'!$A$18:$L$18, 0),FALSE), 'E2 Allocators'!$B$15:$W$358, MATCH('O5 Details by Class &amp; Accounts'!AR$18, 'E2 Allocators'!$B$15:$W$15, 0),FALSE)*$G169), 0, VLOOKUP(VLOOKUP($A169, 'E4 TB Allocation Details'!$A$18:$L$214, MATCH("Customer ID", 'E4 TB Allocation Details'!$A$18:$L$18, 0),FALSE), 'E2 Allocators'!$B$15:$W$358, MATCH('O5 Details by Class &amp; Accounts'!AR$18, 'E2 Allocators'!$B$15:$W$15, 0),FALSE)*$G169)</f>
        <v>0</v>
      </c>
      <c r="AS169" s="1322">
        <f>IF(ISERROR(VLOOKUP(VLOOKUP($A169, 'E4 TB Allocation Details'!$A$18:$L$214, MATCH("Customer ID", 'E4 TB Allocation Details'!$A$18:$L$18, 0),FALSE), 'E2 Allocators'!$B$15:$W$358, MATCH('O5 Details by Class &amp; Accounts'!AS$18, 'E2 Allocators'!$B$15:$W$15, 0),FALSE)*$G169), 0, VLOOKUP(VLOOKUP($A169, 'E4 TB Allocation Details'!$A$18:$L$214, MATCH("Customer ID", 'E4 TB Allocation Details'!$A$18:$L$18, 0),FALSE), 'E2 Allocators'!$B$15:$W$358, MATCH('O5 Details by Class &amp; Accounts'!AS$18, 'E2 Allocators'!$B$15:$W$15, 0),FALSE)*$G169)</f>
        <v>0</v>
      </c>
      <c r="AT169" s="1322">
        <f>IF(ISERROR(VLOOKUP(VLOOKUP($A169, 'E4 TB Allocation Details'!$A$18:$L$214, MATCH("Customer ID", 'E4 TB Allocation Details'!$A$18:$L$18, 0),FALSE), 'E2 Allocators'!$B$15:$W$358, MATCH('O5 Details by Class &amp; Accounts'!AT$18, 'E2 Allocators'!$B$15:$W$15, 0),FALSE)*$G169), 0, VLOOKUP(VLOOKUP($A169, 'E4 TB Allocation Details'!$A$18:$L$214, MATCH("Customer ID", 'E4 TB Allocation Details'!$A$18:$L$18, 0),FALSE), 'E2 Allocators'!$B$15:$W$358, MATCH('O5 Details by Class &amp; Accounts'!AT$18, 'E2 Allocators'!$B$15:$W$15, 0),FALSE)*$G169)</f>
        <v>0</v>
      </c>
      <c r="AU169" s="1322">
        <f>IF(ISERROR(VLOOKUP(VLOOKUP($A169, 'E4 TB Allocation Details'!$A$18:$L$214, MATCH("Customer ID", 'E4 TB Allocation Details'!$A$18:$L$18, 0),FALSE), 'E2 Allocators'!$B$15:$W$358, MATCH('O5 Details by Class &amp; Accounts'!AU$18, 'E2 Allocators'!$B$15:$W$15, 0),FALSE)*$G169), 0, VLOOKUP(VLOOKUP($A169, 'E4 TB Allocation Details'!$A$18:$L$214, MATCH("Customer ID", 'E4 TB Allocation Details'!$A$18:$L$18, 0),FALSE), 'E2 Allocators'!$B$15:$W$358, MATCH('O5 Details by Class &amp; Accounts'!AU$18, 'E2 Allocators'!$B$15:$W$15, 0),FALSE)*$G169)</f>
        <v>0</v>
      </c>
      <c r="AV169" s="1322">
        <f>IF(ISERROR(VLOOKUP(VLOOKUP($A169, 'E4 TB Allocation Details'!$A$18:$L$214, MATCH("Customer ID", 'E4 TB Allocation Details'!$A$18:$L$18, 0),FALSE), 'E2 Allocators'!$B$15:$W$358, MATCH('O5 Details by Class &amp; Accounts'!AV$18, 'E2 Allocators'!$B$15:$W$15, 0),FALSE)*$G169), 0, VLOOKUP(VLOOKUP($A169, 'E4 TB Allocation Details'!$A$18:$L$214, MATCH("Customer ID", 'E4 TB Allocation Details'!$A$18:$L$18, 0),FALSE), 'E2 Allocators'!$B$15:$W$358, MATCH('O5 Details by Class &amp; Accounts'!AV$18, 'E2 Allocators'!$B$15:$W$15, 0),FALSE)*$G169)</f>
        <v>0</v>
      </c>
      <c r="AW169" s="1322">
        <f>IF(ISERROR(VLOOKUP(VLOOKUP($A169, 'E4 TB Allocation Details'!$A$18:$L$214, MATCH("Customer ID", 'E4 TB Allocation Details'!$A$18:$L$18, 0),FALSE), 'E2 Allocators'!$B$15:$W$358, MATCH('O5 Details by Class &amp; Accounts'!AW$18, 'E2 Allocators'!$B$15:$W$15, 0),FALSE)*$G169), 0, VLOOKUP(VLOOKUP($A169, 'E4 TB Allocation Details'!$A$18:$L$214, MATCH("Customer ID", 'E4 TB Allocation Details'!$A$18:$L$18, 0),FALSE), 'E2 Allocators'!$B$15:$W$358, MATCH('O5 Details by Class &amp; Accounts'!AW$18, 'E2 Allocators'!$B$15:$W$15, 0),FALSE)*$G169)</f>
        <v>0</v>
      </c>
      <c r="AX169" s="1322">
        <f t="shared" si="51"/>
        <v>91910.202294205112</v>
      </c>
      <c r="AY169" s="1322">
        <f>IF(ISERROR(VLOOKUP(VLOOKUP($A169, 'E4 TB Allocation Details'!$A$18:$L$214, MATCH("Misc ID", 'E4 TB Allocation Details'!$A$18:$L$18, 0),FALSE), 'E2 Allocators'!$B$15:$W$358, MATCH('O5 Details by Class &amp; Accounts'!AY$18, 'E2 Allocators'!$B$15:$W$15, 0),FALSE)*$E169), 0, VLOOKUP(VLOOKUP($A169, 'E4 TB Allocation Details'!$A$18:$L$214, MATCH("Misc ID", 'E4 TB Allocation Details'!$A$18:$L$18, 0),FALSE), 'E2 Allocators'!$B$15:$W$358, MATCH('O5 Details by Class &amp; Accounts'!AY$18, 'E2 Allocators'!$B$15:$W$15, 0),FALSE)*$E169)</f>
        <v>0</v>
      </c>
      <c r="AZ169" s="1322">
        <f>IF(ISERROR(VLOOKUP(VLOOKUP($A169, 'E4 TB Allocation Details'!$A$18:$L$214, MATCH("Misc ID", 'E4 TB Allocation Details'!$A$18:$L$18, 0),FALSE), 'E2 Allocators'!$B$15:$W$358, MATCH('O5 Details by Class &amp; Accounts'!AZ$18, 'E2 Allocators'!$B$15:$W$15, 0),FALSE)*$E169), 0, VLOOKUP(VLOOKUP($A169, 'E4 TB Allocation Details'!$A$18:$L$214, MATCH("Misc ID", 'E4 TB Allocation Details'!$A$18:$L$18, 0),FALSE), 'E2 Allocators'!$B$15:$W$358, MATCH('O5 Details by Class &amp; Accounts'!AZ$18, 'E2 Allocators'!$B$15:$W$15, 0),FALSE)*$E169)</f>
        <v>0</v>
      </c>
      <c r="BA169" s="1322">
        <f>IF(ISERROR(VLOOKUP(VLOOKUP($A169, 'E4 TB Allocation Details'!$A$18:$L$214, MATCH("Misc ID", 'E4 TB Allocation Details'!$A$18:$L$18, 0),FALSE), 'E2 Allocators'!$B$15:$W$358, MATCH('O5 Details by Class &amp; Accounts'!BA$18, 'E2 Allocators'!$B$15:$W$15, 0),FALSE)*$E169), 0, VLOOKUP(VLOOKUP($A169, 'E4 TB Allocation Details'!$A$18:$L$214, MATCH("Misc ID", 'E4 TB Allocation Details'!$A$18:$L$18, 0),FALSE), 'E2 Allocators'!$B$15:$W$358, MATCH('O5 Details by Class &amp; Accounts'!BA$18, 'E2 Allocators'!$B$15:$W$15, 0),FALSE)*$E169)</f>
        <v>0</v>
      </c>
      <c r="BB169" s="1322">
        <f>IF(ISERROR(VLOOKUP(VLOOKUP($A169, 'E4 TB Allocation Details'!$A$18:$L$214, MATCH("Misc ID", 'E4 TB Allocation Details'!$A$18:$L$18, 0),FALSE), 'E2 Allocators'!$B$15:$W$358, MATCH('O5 Details by Class &amp; Accounts'!BB$18, 'E2 Allocators'!$B$15:$W$15, 0),FALSE)*$E169), 0, VLOOKUP(VLOOKUP($A169, 'E4 TB Allocation Details'!$A$18:$L$214, MATCH("Misc ID", 'E4 TB Allocation Details'!$A$18:$L$18, 0),FALSE), 'E2 Allocators'!$B$15:$W$358, MATCH('O5 Details by Class &amp; Accounts'!BB$18, 'E2 Allocators'!$B$15:$W$15, 0),FALSE)*$E169)</f>
        <v>0</v>
      </c>
      <c r="BC169" s="1322">
        <f>IF(ISERROR(VLOOKUP(VLOOKUP($A169, 'E4 TB Allocation Details'!$A$18:$L$214, MATCH("Misc ID", 'E4 TB Allocation Details'!$A$18:$L$18, 0),FALSE), 'E2 Allocators'!$B$15:$W$358, MATCH('O5 Details by Class &amp; Accounts'!BC$18, 'E2 Allocators'!$B$15:$W$15, 0),FALSE)*$E169), 0, VLOOKUP(VLOOKUP($A169, 'E4 TB Allocation Details'!$A$18:$L$214, MATCH("Misc ID", 'E4 TB Allocation Details'!$A$18:$L$18, 0),FALSE), 'E2 Allocators'!$B$15:$W$358, MATCH('O5 Details by Class &amp; Accounts'!BC$18, 'E2 Allocators'!$B$15:$W$15, 0),FALSE)*$E169)</f>
        <v>0</v>
      </c>
      <c r="BD169" s="1322">
        <f>IF(ISERROR(VLOOKUP(VLOOKUP($A169, 'E4 TB Allocation Details'!$A$18:$L$214, MATCH("Misc ID", 'E4 TB Allocation Details'!$A$18:$L$18, 0),FALSE), 'E2 Allocators'!$B$15:$W$358, MATCH('O5 Details by Class &amp; Accounts'!BD$18, 'E2 Allocators'!$B$15:$W$15, 0),FALSE)*$E169), 0, VLOOKUP(VLOOKUP($A169, 'E4 TB Allocation Details'!$A$18:$L$214, MATCH("Misc ID", 'E4 TB Allocation Details'!$A$18:$L$18, 0),FALSE), 'E2 Allocators'!$B$15:$W$358, MATCH('O5 Details by Class &amp; Accounts'!BD$18, 'E2 Allocators'!$B$15:$W$15, 0),FALSE)*$E169)</f>
        <v>0</v>
      </c>
      <c r="BE169" s="1322">
        <f>IF(ISERROR(VLOOKUP(VLOOKUP($A169, 'E4 TB Allocation Details'!$A$18:$L$214, MATCH("Misc ID", 'E4 TB Allocation Details'!$A$18:$L$18, 0),FALSE), 'E2 Allocators'!$B$15:$W$358, MATCH('O5 Details by Class &amp; Accounts'!BE$18, 'E2 Allocators'!$B$15:$W$15, 0),FALSE)*$E169), 0, VLOOKUP(VLOOKUP($A169, 'E4 TB Allocation Details'!$A$18:$L$214, MATCH("Misc ID", 'E4 TB Allocation Details'!$A$18:$L$18, 0),FALSE), 'E2 Allocators'!$B$15:$W$358, MATCH('O5 Details by Class &amp; Accounts'!BE$18, 'E2 Allocators'!$B$15:$W$15, 0),FALSE)*$E169)</f>
        <v>0</v>
      </c>
      <c r="BF169" s="1322">
        <f>IF(ISERROR(VLOOKUP(VLOOKUP($A169, 'E4 TB Allocation Details'!$A$18:$L$214, MATCH("Misc ID", 'E4 TB Allocation Details'!$A$18:$L$18, 0),FALSE), 'E2 Allocators'!$B$15:$W$358, MATCH('O5 Details by Class &amp; Accounts'!BF$18, 'E2 Allocators'!$B$15:$W$15, 0),FALSE)*$E169), 0, VLOOKUP(VLOOKUP($A169, 'E4 TB Allocation Details'!$A$18:$L$214, MATCH("Misc ID", 'E4 TB Allocation Details'!$A$18:$L$18, 0),FALSE), 'E2 Allocators'!$B$15:$W$358, MATCH('O5 Details by Class &amp; Accounts'!BF$18, 'E2 Allocators'!$B$15:$W$15, 0),FALSE)*$E169)</f>
        <v>0</v>
      </c>
      <c r="BG169" s="1322">
        <f>IF(ISERROR(VLOOKUP(VLOOKUP($A169, 'E4 TB Allocation Details'!$A$18:$L$214, MATCH("Misc ID", 'E4 TB Allocation Details'!$A$18:$L$18, 0),FALSE), 'E2 Allocators'!$B$15:$W$358, MATCH('O5 Details by Class &amp; Accounts'!BG$18, 'E2 Allocators'!$B$15:$W$15, 0),FALSE)*$E169), 0, VLOOKUP(VLOOKUP($A169, 'E4 TB Allocation Details'!$A$18:$L$214, MATCH("Misc ID", 'E4 TB Allocation Details'!$A$18:$L$18, 0),FALSE), 'E2 Allocators'!$B$15:$W$358, MATCH('O5 Details by Class &amp; Accounts'!BG$18, 'E2 Allocators'!$B$15:$W$15, 0),FALSE)*$E169)</f>
        <v>0</v>
      </c>
      <c r="BH169" s="1322">
        <f>IF(ISERROR(VLOOKUP(VLOOKUP($A169, 'E4 TB Allocation Details'!$A$18:$L$214, MATCH("Misc ID", 'E4 TB Allocation Details'!$A$18:$L$18, 0),FALSE), 'E2 Allocators'!$B$15:$W$358, MATCH('O5 Details by Class &amp; Accounts'!BH$18, 'E2 Allocators'!$B$15:$W$15, 0),FALSE)*$E169), 0, VLOOKUP(VLOOKUP($A169, 'E4 TB Allocation Details'!$A$18:$L$214, MATCH("Misc ID", 'E4 TB Allocation Details'!$A$18:$L$18, 0),FALSE), 'E2 Allocators'!$B$15:$W$358, MATCH('O5 Details by Class &amp; Accounts'!BH$18, 'E2 Allocators'!$B$15:$W$15, 0),FALSE)*$E169)</f>
        <v>0</v>
      </c>
      <c r="BI169" s="1322">
        <f>IF(ISERROR(VLOOKUP(VLOOKUP($A169, 'E4 TB Allocation Details'!$A$18:$L$214, MATCH("Misc ID", 'E4 TB Allocation Details'!$A$18:$L$18, 0),FALSE), 'E2 Allocators'!$B$15:$W$358, MATCH('O5 Details by Class &amp; Accounts'!BI$18, 'E2 Allocators'!$B$15:$W$15, 0),FALSE)*$E169), 0, VLOOKUP(VLOOKUP($A169, 'E4 TB Allocation Details'!$A$18:$L$214, MATCH("Misc ID", 'E4 TB Allocation Details'!$A$18:$L$18, 0),FALSE), 'E2 Allocators'!$B$15:$W$358, MATCH('O5 Details by Class &amp; Accounts'!BI$18, 'E2 Allocators'!$B$15:$W$15, 0),FALSE)*$E169)</f>
        <v>0</v>
      </c>
      <c r="BJ169" s="1322">
        <f>IF(ISERROR(VLOOKUP(VLOOKUP($A169, 'E4 TB Allocation Details'!$A$18:$L$214, MATCH("Misc ID", 'E4 TB Allocation Details'!$A$18:$L$18, 0),FALSE), 'E2 Allocators'!$B$15:$W$358, MATCH('O5 Details by Class &amp; Accounts'!BJ$18, 'E2 Allocators'!$B$15:$W$15, 0),FALSE)*$E169), 0, VLOOKUP(VLOOKUP($A169, 'E4 TB Allocation Details'!$A$18:$L$214, MATCH("Misc ID", 'E4 TB Allocation Details'!$A$18:$L$18, 0),FALSE), 'E2 Allocators'!$B$15:$W$358, MATCH('O5 Details by Class &amp; Accounts'!BJ$18, 'E2 Allocators'!$B$15:$W$15, 0),FALSE)*$E169)</f>
        <v>0</v>
      </c>
      <c r="BK169" s="1322">
        <f>IF(ISERROR(VLOOKUP(VLOOKUP($A169, 'E4 TB Allocation Details'!$A$18:$L$214, MATCH("Misc ID", 'E4 TB Allocation Details'!$A$18:$L$18, 0),FALSE), 'E2 Allocators'!$B$15:$W$358, MATCH('O5 Details by Class &amp; Accounts'!BK$18, 'E2 Allocators'!$B$15:$W$15, 0),FALSE)*$E169), 0, VLOOKUP(VLOOKUP($A169, 'E4 TB Allocation Details'!$A$18:$L$214, MATCH("Misc ID", 'E4 TB Allocation Details'!$A$18:$L$18, 0),FALSE), 'E2 Allocators'!$B$15:$W$358, MATCH('O5 Details by Class &amp; Accounts'!BK$18, 'E2 Allocators'!$B$15:$W$15, 0),FALSE)*$E169)</f>
        <v>0</v>
      </c>
      <c r="BL169" s="1322">
        <f>IF(ISERROR(VLOOKUP(VLOOKUP($A169, 'E4 TB Allocation Details'!$A$18:$L$214, MATCH("Misc ID", 'E4 TB Allocation Details'!$A$18:$L$18, 0),FALSE), 'E2 Allocators'!$B$15:$W$358, MATCH('O5 Details by Class &amp; Accounts'!BL$18, 'E2 Allocators'!$B$15:$W$15, 0),FALSE)*$E169), 0, VLOOKUP(VLOOKUP($A169, 'E4 TB Allocation Details'!$A$18:$L$214, MATCH("Misc ID", 'E4 TB Allocation Details'!$A$18:$L$18, 0),FALSE), 'E2 Allocators'!$B$15:$W$358, MATCH('O5 Details by Class &amp; Accounts'!BL$18, 'E2 Allocators'!$B$15:$W$15, 0),FALSE)*$E169)</f>
        <v>0</v>
      </c>
      <c r="BM169" s="1322">
        <f>IF(ISERROR(VLOOKUP(VLOOKUP($A169, 'E4 TB Allocation Details'!$A$18:$L$214, MATCH("Misc ID", 'E4 TB Allocation Details'!$A$18:$L$18, 0),FALSE), 'E2 Allocators'!$B$15:$W$358, MATCH('O5 Details by Class &amp; Accounts'!BM$18, 'E2 Allocators'!$B$15:$W$15, 0),FALSE)*$E169), 0, VLOOKUP(VLOOKUP($A169, 'E4 TB Allocation Details'!$A$18:$L$214, MATCH("Misc ID", 'E4 TB Allocation Details'!$A$18:$L$18, 0),FALSE), 'E2 Allocators'!$B$15:$W$358, MATCH('O5 Details by Class &amp; Accounts'!BM$18, 'E2 Allocators'!$B$15:$W$15, 0),FALSE)*$E169)</f>
        <v>0</v>
      </c>
      <c r="BN169" s="1322">
        <f>IF(ISERROR(VLOOKUP(VLOOKUP($A169, 'E4 TB Allocation Details'!$A$18:$L$214, MATCH("Misc ID", 'E4 TB Allocation Details'!$A$18:$L$18, 0),FALSE), 'E2 Allocators'!$B$15:$W$358, MATCH('O5 Details by Class &amp; Accounts'!BN$18, 'E2 Allocators'!$B$15:$W$15, 0),FALSE)*$E169), 0, VLOOKUP(VLOOKUP($A169, 'E4 TB Allocation Details'!$A$18:$L$214, MATCH("Misc ID", 'E4 TB Allocation Details'!$A$18:$L$18, 0),FALSE), 'E2 Allocators'!$B$15:$W$358, MATCH('O5 Details by Class &amp; Accounts'!BN$18, 'E2 Allocators'!$B$15:$W$15, 0),FALSE)*$E169)</f>
        <v>0</v>
      </c>
      <c r="BO169" s="1322">
        <f>IF(ISERROR(VLOOKUP(VLOOKUP($A169, 'E4 TB Allocation Details'!$A$18:$L$214, MATCH("Misc ID", 'E4 TB Allocation Details'!$A$18:$L$18, 0),FALSE), 'E2 Allocators'!$B$15:$W$358, MATCH('O5 Details by Class &amp; Accounts'!BO$18, 'E2 Allocators'!$B$15:$W$15, 0),FALSE)*$E169), 0, VLOOKUP(VLOOKUP($A169, 'E4 TB Allocation Details'!$A$18:$L$214, MATCH("Misc ID", 'E4 TB Allocation Details'!$A$18:$L$18, 0),FALSE), 'E2 Allocators'!$B$15:$W$358, MATCH('O5 Details by Class &amp; Accounts'!BO$18, 'E2 Allocators'!$B$15:$W$15, 0),FALSE)*$E169)</f>
        <v>0</v>
      </c>
      <c r="BP169" s="1322">
        <f>IF(ISERROR(VLOOKUP(VLOOKUP($A169, 'E4 TB Allocation Details'!$A$18:$L$214, MATCH("Misc ID", 'E4 TB Allocation Details'!$A$18:$L$18, 0),FALSE), 'E2 Allocators'!$B$15:$W$358, MATCH('O5 Details by Class &amp; Accounts'!BP$18, 'E2 Allocators'!$B$15:$W$15, 0),FALSE)*$E169), 0, VLOOKUP(VLOOKUP($A169, 'E4 TB Allocation Details'!$A$18:$L$214, MATCH("Misc ID", 'E4 TB Allocation Details'!$A$18:$L$18, 0),FALSE), 'E2 Allocators'!$B$15:$W$358, MATCH('O5 Details by Class &amp; Accounts'!BP$18, 'E2 Allocators'!$B$15:$W$15, 0),FALSE)*$E169)</f>
        <v>0</v>
      </c>
      <c r="BQ169" s="1322">
        <f>IF(ISERROR(VLOOKUP(VLOOKUP($A169, 'E4 TB Allocation Details'!$A$18:$L$214, MATCH("Misc ID", 'E4 TB Allocation Details'!$A$18:$L$18, 0),FALSE), 'E2 Allocators'!$B$15:$W$358, MATCH('O5 Details by Class &amp; Accounts'!BQ$18, 'E2 Allocators'!$B$15:$W$15, 0),FALSE)*$E169), 0, VLOOKUP(VLOOKUP($A169, 'E4 TB Allocation Details'!$A$18:$L$214, MATCH("Misc ID", 'E4 TB Allocation Details'!$A$18:$L$18, 0),FALSE), 'E2 Allocators'!$B$15:$W$358, MATCH('O5 Details by Class &amp; Accounts'!BQ$18, 'E2 Allocators'!$B$15:$W$15, 0),FALSE)*$E169)</f>
        <v>0</v>
      </c>
      <c r="BR169" s="1322">
        <f>IF(ISERROR(VLOOKUP(VLOOKUP($A169, 'E4 TB Allocation Details'!$A$18:$L$214, MATCH("Misc ID", 'E4 TB Allocation Details'!$A$18:$L$18, 0),FALSE), 'E2 Allocators'!$B$15:$W$358, MATCH('O5 Details by Class &amp; Accounts'!BR$18, 'E2 Allocators'!$B$15:$W$15, 0),FALSE)*$E169), 0, VLOOKUP(VLOOKUP($A169, 'E4 TB Allocation Details'!$A$18:$L$214, MATCH("Misc ID", 'E4 TB Allocation Details'!$A$18:$L$18, 0),FALSE), 'E2 Allocators'!$B$15:$W$358, MATCH('O5 Details by Class &amp; Accounts'!BR$18, 'E2 Allocators'!$B$15:$W$15, 0),FALSE)*$E169)</f>
        <v>0</v>
      </c>
      <c r="BS169" s="1322">
        <f t="shared" si="48"/>
        <v>0</v>
      </c>
      <c r="BT169" s="1322">
        <f>IF(ISERROR(VLOOKUP(VLOOKUP($A169, 'E4 TB Allocation Details'!$A$18:$L$214, MATCH("A &amp; G ID", 'E4 TB Allocation Details'!$A$18:$L$18, 0),FALSE), 'E2 Allocators'!$B$15:$W$358, MATCH('O5 Details by Class &amp; Accounts'!BT$18, 'E2 Allocators'!$B$15:$W$15, 0),FALSE)*$E169), 0, VLOOKUP(VLOOKUP($A169, 'E4 TB Allocation Details'!$A$18:$L$214, MATCH("A &amp; G ID", 'E4 TB Allocation Details'!$A$18:$L$18, 0),FALSE), 'E2 Allocators'!$B$15:$W$358, MATCH('O5 Details by Class &amp; Accounts'!BT$18, 'E2 Allocators'!$B$15:$W$15, 0),FALSE)*$E169)</f>
        <v>0</v>
      </c>
      <c r="BU169" s="1322">
        <f>IF(ISERROR(VLOOKUP(VLOOKUP($A169, 'E4 TB Allocation Details'!$A$18:$L$214, MATCH("A &amp; G ID", 'E4 TB Allocation Details'!$A$18:$L$18, 0),FALSE), 'E2 Allocators'!$B$15:$W$358, MATCH('O5 Details by Class &amp; Accounts'!BU$18, 'E2 Allocators'!$B$15:$W$15, 0),FALSE)*$E169), 0, VLOOKUP(VLOOKUP($A169, 'E4 TB Allocation Details'!$A$18:$L$214, MATCH("A &amp; G ID", 'E4 TB Allocation Details'!$A$18:$L$18, 0),FALSE), 'E2 Allocators'!$B$15:$W$358, MATCH('O5 Details by Class &amp; Accounts'!BU$18, 'E2 Allocators'!$B$15:$W$15, 0),FALSE)*$E169)</f>
        <v>0</v>
      </c>
      <c r="BV169" s="1322">
        <f>IF(ISERROR(VLOOKUP(VLOOKUP($A169, 'E4 TB Allocation Details'!$A$18:$L$214, MATCH("A &amp; G ID", 'E4 TB Allocation Details'!$A$18:$L$18, 0),FALSE), 'E2 Allocators'!$B$15:$W$358, MATCH('O5 Details by Class &amp; Accounts'!BV$18, 'E2 Allocators'!$B$15:$W$15, 0),FALSE)*$E169), 0, VLOOKUP(VLOOKUP($A169, 'E4 TB Allocation Details'!$A$18:$L$214, MATCH("A &amp; G ID", 'E4 TB Allocation Details'!$A$18:$L$18, 0),FALSE), 'E2 Allocators'!$B$15:$W$358, MATCH('O5 Details by Class &amp; Accounts'!BV$18, 'E2 Allocators'!$B$15:$W$15, 0),FALSE)*$E169)</f>
        <v>0</v>
      </c>
      <c r="BW169" s="1322">
        <f>IF(ISERROR(VLOOKUP(VLOOKUP($A169, 'E4 TB Allocation Details'!$A$18:$L$214, MATCH("A &amp; G ID", 'E4 TB Allocation Details'!$A$18:$L$18, 0),FALSE), 'E2 Allocators'!$B$15:$W$358, MATCH('O5 Details by Class &amp; Accounts'!BW$18, 'E2 Allocators'!$B$15:$W$15, 0),FALSE)*$E169), 0, VLOOKUP(VLOOKUP($A169, 'E4 TB Allocation Details'!$A$18:$L$214, MATCH("A &amp; G ID", 'E4 TB Allocation Details'!$A$18:$L$18, 0),FALSE), 'E2 Allocators'!$B$15:$W$358, MATCH('O5 Details by Class &amp; Accounts'!BW$18, 'E2 Allocators'!$B$15:$W$15, 0),FALSE)*$E169)</f>
        <v>0</v>
      </c>
      <c r="BX169" s="1322">
        <f>IF(ISERROR(VLOOKUP(VLOOKUP($A169, 'E4 TB Allocation Details'!$A$18:$L$214, MATCH("A &amp; G ID", 'E4 TB Allocation Details'!$A$18:$L$18, 0),FALSE), 'E2 Allocators'!$B$15:$W$358, MATCH('O5 Details by Class &amp; Accounts'!BX$18, 'E2 Allocators'!$B$15:$W$15, 0),FALSE)*$E169), 0, VLOOKUP(VLOOKUP($A169, 'E4 TB Allocation Details'!$A$18:$L$214, MATCH("A &amp; G ID", 'E4 TB Allocation Details'!$A$18:$L$18, 0),FALSE), 'E2 Allocators'!$B$15:$W$358, MATCH('O5 Details by Class &amp; Accounts'!BX$18, 'E2 Allocators'!$B$15:$W$15, 0),FALSE)*$E169)</f>
        <v>0</v>
      </c>
      <c r="BY169" s="1322">
        <f>IF(ISERROR(VLOOKUP(VLOOKUP($A169, 'E4 TB Allocation Details'!$A$18:$L$214, MATCH("A &amp; G ID", 'E4 TB Allocation Details'!$A$18:$L$18, 0),FALSE), 'E2 Allocators'!$B$15:$W$358, MATCH('O5 Details by Class &amp; Accounts'!BY$18, 'E2 Allocators'!$B$15:$W$15, 0),FALSE)*$E169), 0, VLOOKUP(VLOOKUP($A169, 'E4 TB Allocation Details'!$A$18:$L$214, MATCH("A &amp; G ID", 'E4 TB Allocation Details'!$A$18:$L$18, 0),FALSE), 'E2 Allocators'!$B$15:$W$358, MATCH('O5 Details by Class &amp; Accounts'!BY$18, 'E2 Allocators'!$B$15:$W$15, 0),FALSE)*$E169)</f>
        <v>0</v>
      </c>
      <c r="BZ169" s="1322">
        <f>IF(ISERROR(VLOOKUP(VLOOKUP($A169, 'E4 TB Allocation Details'!$A$18:$L$214, MATCH("A &amp; G ID", 'E4 TB Allocation Details'!$A$18:$L$18, 0),FALSE), 'E2 Allocators'!$B$15:$W$358, MATCH('O5 Details by Class &amp; Accounts'!BZ$18, 'E2 Allocators'!$B$15:$W$15, 0),FALSE)*$E169), 0, VLOOKUP(VLOOKUP($A169, 'E4 TB Allocation Details'!$A$18:$L$214, MATCH("A &amp; G ID", 'E4 TB Allocation Details'!$A$18:$L$18, 0),FALSE), 'E2 Allocators'!$B$15:$W$358, MATCH('O5 Details by Class &amp; Accounts'!BZ$18, 'E2 Allocators'!$B$15:$W$15, 0),FALSE)*$E169)</f>
        <v>0</v>
      </c>
      <c r="CA169" s="1322">
        <f>IF(ISERROR(VLOOKUP(VLOOKUP($A169, 'E4 TB Allocation Details'!$A$18:$L$214, MATCH("A &amp; G ID", 'E4 TB Allocation Details'!$A$18:$L$18, 0),FALSE), 'E2 Allocators'!$B$15:$W$358, MATCH('O5 Details by Class &amp; Accounts'!CA$18, 'E2 Allocators'!$B$15:$W$15, 0),FALSE)*$E169), 0, VLOOKUP(VLOOKUP($A169, 'E4 TB Allocation Details'!$A$18:$L$214, MATCH("A &amp; G ID", 'E4 TB Allocation Details'!$A$18:$L$18, 0),FALSE), 'E2 Allocators'!$B$15:$W$358, MATCH('O5 Details by Class &amp; Accounts'!CA$18, 'E2 Allocators'!$B$15:$W$15, 0),FALSE)*$E169)</f>
        <v>0</v>
      </c>
      <c r="CB169" s="1322">
        <f>IF(ISERROR(VLOOKUP(VLOOKUP($A169, 'E4 TB Allocation Details'!$A$18:$L$214, MATCH("A &amp; G ID", 'E4 TB Allocation Details'!$A$18:$L$18, 0),FALSE), 'E2 Allocators'!$B$15:$W$358, MATCH('O5 Details by Class &amp; Accounts'!CB$18, 'E2 Allocators'!$B$15:$W$15, 0),FALSE)*$E169), 0, VLOOKUP(VLOOKUP($A169, 'E4 TB Allocation Details'!$A$18:$L$214, MATCH("A &amp; G ID", 'E4 TB Allocation Details'!$A$18:$L$18, 0),FALSE), 'E2 Allocators'!$B$15:$W$358, MATCH('O5 Details by Class &amp; Accounts'!CB$18, 'E2 Allocators'!$B$15:$W$15, 0),FALSE)*$E169)</f>
        <v>0</v>
      </c>
      <c r="CC169" s="1322">
        <f>IF(ISERROR(VLOOKUP(VLOOKUP($A169, 'E4 TB Allocation Details'!$A$18:$L$214, MATCH("A &amp; G ID", 'E4 TB Allocation Details'!$A$18:$L$18, 0),FALSE), 'E2 Allocators'!$B$15:$W$358, MATCH('O5 Details by Class &amp; Accounts'!CC$18, 'E2 Allocators'!$B$15:$W$15, 0),FALSE)*$E169), 0, VLOOKUP(VLOOKUP($A169, 'E4 TB Allocation Details'!$A$18:$L$214, MATCH("A &amp; G ID", 'E4 TB Allocation Details'!$A$18:$L$18, 0),FALSE), 'E2 Allocators'!$B$15:$W$358, MATCH('O5 Details by Class &amp; Accounts'!CC$18, 'E2 Allocators'!$B$15:$W$15, 0),FALSE)*$E169)</f>
        <v>0</v>
      </c>
      <c r="CD169" s="1322">
        <f>IF(ISERROR(VLOOKUP(VLOOKUP($A169, 'E4 TB Allocation Details'!$A$18:$L$214, MATCH("A &amp; G ID", 'E4 TB Allocation Details'!$A$18:$L$18, 0),FALSE), 'E2 Allocators'!$B$15:$W$358, MATCH('O5 Details by Class &amp; Accounts'!CD$18, 'E2 Allocators'!$B$15:$W$15, 0),FALSE)*$E169), 0, VLOOKUP(VLOOKUP($A169, 'E4 TB Allocation Details'!$A$18:$L$214, MATCH("A &amp; G ID", 'E4 TB Allocation Details'!$A$18:$L$18, 0),FALSE), 'E2 Allocators'!$B$15:$W$358, MATCH('O5 Details by Class &amp; Accounts'!CD$18, 'E2 Allocators'!$B$15:$W$15, 0),FALSE)*$E169)</f>
        <v>0</v>
      </c>
      <c r="CE169" s="1322">
        <f>IF(ISERROR(VLOOKUP(VLOOKUP($A169, 'E4 TB Allocation Details'!$A$18:$L$214, MATCH("A &amp; G ID", 'E4 TB Allocation Details'!$A$18:$L$18, 0),FALSE), 'E2 Allocators'!$B$15:$W$358, MATCH('O5 Details by Class &amp; Accounts'!CE$18, 'E2 Allocators'!$B$15:$W$15, 0),FALSE)*$E169), 0, VLOOKUP(VLOOKUP($A169, 'E4 TB Allocation Details'!$A$18:$L$214, MATCH("A &amp; G ID", 'E4 TB Allocation Details'!$A$18:$L$18, 0),FALSE), 'E2 Allocators'!$B$15:$W$358, MATCH('O5 Details by Class &amp; Accounts'!CE$18, 'E2 Allocators'!$B$15:$W$15, 0),FALSE)*$E169)</f>
        <v>0</v>
      </c>
      <c r="CF169" s="1322">
        <f>IF(ISERROR(VLOOKUP(VLOOKUP($A169, 'E4 TB Allocation Details'!$A$18:$L$214, MATCH("A &amp; G ID", 'E4 TB Allocation Details'!$A$18:$L$18, 0),FALSE), 'E2 Allocators'!$B$15:$W$358, MATCH('O5 Details by Class &amp; Accounts'!CF$18, 'E2 Allocators'!$B$15:$W$15, 0),FALSE)*$E169), 0, VLOOKUP(VLOOKUP($A169, 'E4 TB Allocation Details'!$A$18:$L$214, MATCH("A &amp; G ID", 'E4 TB Allocation Details'!$A$18:$L$18, 0),FALSE), 'E2 Allocators'!$B$15:$W$358, MATCH('O5 Details by Class &amp; Accounts'!CF$18, 'E2 Allocators'!$B$15:$W$15, 0),FALSE)*$E169)</f>
        <v>0</v>
      </c>
      <c r="CG169" s="1322">
        <f>IF(ISERROR(VLOOKUP(VLOOKUP($A169, 'E4 TB Allocation Details'!$A$18:$L$214, MATCH("A &amp; G ID", 'E4 TB Allocation Details'!$A$18:$L$18, 0),FALSE), 'E2 Allocators'!$B$15:$W$358, MATCH('O5 Details by Class &amp; Accounts'!CG$18, 'E2 Allocators'!$B$15:$W$15, 0),FALSE)*$E169), 0, VLOOKUP(VLOOKUP($A169, 'E4 TB Allocation Details'!$A$18:$L$214, MATCH("A &amp; G ID", 'E4 TB Allocation Details'!$A$18:$L$18, 0),FALSE), 'E2 Allocators'!$B$15:$W$358, MATCH('O5 Details by Class &amp; Accounts'!CG$18, 'E2 Allocators'!$B$15:$W$15, 0),FALSE)*$E169)</f>
        <v>0</v>
      </c>
      <c r="CH169" s="1322">
        <f>IF(ISERROR(VLOOKUP(VLOOKUP($A169, 'E4 TB Allocation Details'!$A$18:$L$214, MATCH("A &amp; G ID", 'E4 TB Allocation Details'!$A$18:$L$18, 0),FALSE), 'E2 Allocators'!$B$15:$W$358, MATCH('O5 Details by Class &amp; Accounts'!CH$18, 'E2 Allocators'!$B$15:$W$15, 0),FALSE)*$E169), 0, VLOOKUP(VLOOKUP($A169, 'E4 TB Allocation Details'!$A$18:$L$214, MATCH("A &amp; G ID", 'E4 TB Allocation Details'!$A$18:$L$18, 0),FALSE), 'E2 Allocators'!$B$15:$W$358, MATCH('O5 Details by Class &amp; Accounts'!CH$18, 'E2 Allocators'!$B$15:$W$15, 0),FALSE)*$E169)</f>
        <v>0</v>
      </c>
      <c r="CI169" s="1322">
        <f>IF(ISERROR(VLOOKUP(VLOOKUP($A169, 'E4 TB Allocation Details'!$A$18:$L$214, MATCH("A &amp; G ID", 'E4 TB Allocation Details'!$A$18:$L$18, 0),FALSE), 'E2 Allocators'!$B$15:$W$358, MATCH('O5 Details by Class &amp; Accounts'!CI$18, 'E2 Allocators'!$B$15:$W$15, 0),FALSE)*$E169), 0, VLOOKUP(VLOOKUP($A169, 'E4 TB Allocation Details'!$A$18:$L$214, MATCH("A &amp; G ID", 'E4 TB Allocation Details'!$A$18:$L$18, 0),FALSE), 'E2 Allocators'!$B$15:$W$358, MATCH('O5 Details by Class &amp; Accounts'!CI$18, 'E2 Allocators'!$B$15:$W$15, 0),FALSE)*$E169)</f>
        <v>0</v>
      </c>
      <c r="CJ169" s="1322">
        <f>IF(ISERROR(VLOOKUP(VLOOKUP($A169, 'E4 TB Allocation Details'!$A$18:$L$214, MATCH("A &amp; G ID", 'E4 TB Allocation Details'!$A$18:$L$18, 0),FALSE), 'E2 Allocators'!$B$15:$W$358, MATCH('O5 Details by Class &amp; Accounts'!CJ$18, 'E2 Allocators'!$B$15:$W$15, 0),FALSE)*$E169), 0, VLOOKUP(VLOOKUP($A169, 'E4 TB Allocation Details'!$A$18:$L$214, MATCH("A &amp; G ID", 'E4 TB Allocation Details'!$A$18:$L$18, 0),FALSE), 'E2 Allocators'!$B$15:$W$358, MATCH('O5 Details by Class &amp; Accounts'!CJ$18, 'E2 Allocators'!$B$15:$W$15, 0),FALSE)*$E169)</f>
        <v>0</v>
      </c>
      <c r="CK169" s="1322">
        <f>IF(ISERROR(VLOOKUP(VLOOKUP($A169, 'E4 TB Allocation Details'!$A$18:$L$214, MATCH("A &amp; G ID", 'E4 TB Allocation Details'!$A$18:$L$18, 0),FALSE), 'E2 Allocators'!$B$15:$W$358, MATCH('O5 Details by Class &amp; Accounts'!CK$18, 'E2 Allocators'!$B$15:$W$15, 0),FALSE)*$E169), 0, VLOOKUP(VLOOKUP($A169, 'E4 TB Allocation Details'!$A$18:$L$214, MATCH("A &amp; G ID", 'E4 TB Allocation Details'!$A$18:$L$18, 0),FALSE), 'E2 Allocators'!$B$15:$W$358, MATCH('O5 Details by Class &amp; Accounts'!CK$18, 'E2 Allocators'!$B$15:$W$15, 0),FALSE)*$E169)</f>
        <v>0</v>
      </c>
      <c r="CL169" s="1322">
        <f>IF(ISERROR(VLOOKUP(VLOOKUP($A169, 'E4 TB Allocation Details'!$A$18:$L$214, MATCH("A &amp; G ID", 'E4 TB Allocation Details'!$A$18:$L$18, 0),FALSE), 'E2 Allocators'!$B$15:$W$358, MATCH('O5 Details by Class &amp; Accounts'!CL$18, 'E2 Allocators'!$B$15:$W$15, 0),FALSE)*$E169), 0, VLOOKUP(VLOOKUP($A169, 'E4 TB Allocation Details'!$A$18:$L$214, MATCH("A &amp; G ID", 'E4 TB Allocation Details'!$A$18:$L$18, 0),FALSE), 'E2 Allocators'!$B$15:$W$358, MATCH('O5 Details by Class &amp; Accounts'!CL$18, 'E2 Allocators'!$B$15:$W$15, 0),FALSE)*$E169)</f>
        <v>0</v>
      </c>
      <c r="CM169" s="1322">
        <f>IF(ISERROR(VLOOKUP(VLOOKUP($A169, 'E4 TB Allocation Details'!$A$18:$L$214, MATCH("A &amp; G ID", 'E4 TB Allocation Details'!$A$18:$L$18, 0),FALSE), 'E2 Allocators'!$B$15:$W$358, MATCH('O5 Details by Class &amp; Accounts'!CM$18, 'E2 Allocators'!$B$15:$W$15, 0),FALSE)*$E169), 0, VLOOKUP(VLOOKUP($A169, 'E4 TB Allocation Details'!$A$18:$L$214, MATCH("A &amp; G ID", 'E4 TB Allocation Details'!$A$18:$L$18, 0),FALSE), 'E2 Allocators'!$B$15:$W$358, MATCH('O5 Details by Class &amp; Accounts'!CM$18, 'E2 Allocators'!$B$15:$W$15, 0),FALSE)*$E169)</f>
        <v>0</v>
      </c>
      <c r="CN169" s="1322">
        <f t="shared" si="49"/>
        <v>0</v>
      </c>
      <c r="CO169" s="1651">
        <f t="shared" si="50"/>
        <v>0</v>
      </c>
      <c r="CQ169" s="1899" t="inlineStr">
        <is>
          <t/>
        </is>
      </c>
    </row>
    <row r="170" spans="1:95" s="64" customFormat="1" ht="12.75" x14ac:dyDescent="0.2">
      <c r="A170" s="1095">
        <v>5325</v>
      </c>
      <c r="B170" s="1096" t="s">
        <v>1137</v>
      </c>
      <c r="C170" s="1648">
        <f>IF(ISERROR(VLOOKUP($A170,'I3 TB Data'!$A$19:$H$483,MATCH('O5 Details by Class &amp; Accounts'!$C$18, 'I3 TB Data'!$A$19:$H$19,0),0)), 0, VLOOKUP($A170,'I3 TB Data'!$A$19:$H$483,MATCH('O5 Details by Class &amp; Accounts'!$C$18,'I3 TB Data'!$A$19:$H$19,0),0))</f>
        <v>0</v>
      </c>
      <c r="D170" s="1649"/>
      <c r="E170" s="1648">
        <f t="shared" si="44"/>
        <v>0</v>
      </c>
      <c r="F170" s="1650">
        <f>IF(ISERROR(VLOOKUP($A170, 'E1 Categorization'!A33:E124, MATCH("Customer Component", 'E1 Categorization'!$A$33:$E$33,0), 0)), 0, IF(VLOOKUP($A170, 'E1 Categorization'!A33:E124, MATCH("Customer Component", 'E1 Categorization'!$A$33:$E$33,0), 0)=0, 'O5 Details by Class &amp; Accounts'!$E170, IF(AND(VLOOKUP($A170, 'E1 Categorization'!A33:E124, MATCH("Customer Component", 'E1 Categorization'!$A$33:$E$33,0), 0) &gt;0, VLOOKUP($A170, 'E1 Categorization'!A33:E124, MATCH("Customer Component", 'E1 Categorization'!$A$33:$E$33,0), 0)&lt;1), 'O5 Details by Class &amp; Accounts'!$E170*(1-VLOOKUP($A170, 'E1 Categorization'!A33:E124, MATCH("Customer Component", 'E1 Categorization'!$A$33:$E$33,0), 0)), 0)))</f>
        <v>0</v>
      </c>
      <c r="G170" s="1650">
        <f t="shared" si="45"/>
        <v>0</v>
      </c>
      <c r="H170" s="1322">
        <f t="shared" si="46"/>
        <v>0</v>
      </c>
      <c r="I170" s="1322">
        <f>IF(ISERROR(VLOOKUP(VLOOKUP($A170, 'E4 TB Allocation Details'!$A$18:$L$214, MATCH("Demand ID", 'E4 TB Allocation Details'!$A$18:$L$18, 0),FALSE), 'E2 Allocators'!$B$15:$W$358, MATCH('O5 Details by Class &amp; Accounts'!I$18, 'E2 Allocators'!$B$15:$W$15, 0),FALSE)*$F170), 0, VLOOKUP(VLOOKUP($A170, 'E4 TB Allocation Details'!$A$18:$L$214, MATCH("Demand ID", 'E4 TB Allocation Details'!$A$18:$L$18, 0),FALSE), 'E2 Allocators'!$B$15:$W$358, MATCH('O5 Details by Class &amp; Accounts'!I$18, 'E2 Allocators'!$B$15:$W$15, 0),FALSE)*$F170)</f>
        <v>0</v>
      </c>
      <c r="J170" s="1322">
        <f>IF(ISERROR(VLOOKUP(VLOOKUP($A170, 'E4 TB Allocation Details'!$A$18:$L$214, MATCH("Demand ID", 'E4 TB Allocation Details'!$A$18:$L$18, 0),FALSE), 'E2 Allocators'!$B$15:$W$358, MATCH('O5 Details by Class &amp; Accounts'!J$18, 'E2 Allocators'!$B$15:$W$15, 0),FALSE)*$F170), 0, VLOOKUP(VLOOKUP($A170, 'E4 TB Allocation Details'!$A$18:$L$214, MATCH("Demand ID", 'E4 TB Allocation Details'!$A$18:$L$18, 0),FALSE), 'E2 Allocators'!$B$15:$W$358, MATCH('O5 Details by Class &amp; Accounts'!J$18, 'E2 Allocators'!$B$15:$W$15, 0),FALSE)*$F170)</f>
        <v>0</v>
      </c>
      <c r="K170" s="1322">
        <f>IF(ISERROR(VLOOKUP(VLOOKUP($A170, 'E4 TB Allocation Details'!$A$18:$L$214, MATCH("Demand ID", 'E4 TB Allocation Details'!$A$18:$L$18, 0),FALSE), 'E2 Allocators'!$B$15:$W$358, MATCH('O5 Details by Class &amp; Accounts'!K$18, 'E2 Allocators'!$B$15:$W$15, 0),FALSE)*$F170), 0, VLOOKUP(VLOOKUP($A170, 'E4 TB Allocation Details'!$A$18:$L$214, MATCH("Demand ID", 'E4 TB Allocation Details'!$A$18:$L$18, 0),FALSE), 'E2 Allocators'!$B$15:$W$358, MATCH('O5 Details by Class &amp; Accounts'!K$18, 'E2 Allocators'!$B$15:$W$15, 0),FALSE)*$F170)</f>
        <v>0</v>
      </c>
      <c r="L170" s="1322">
        <f>IF(ISERROR(VLOOKUP(VLOOKUP($A170, 'E4 TB Allocation Details'!$A$18:$L$214, MATCH("Demand ID", 'E4 TB Allocation Details'!$A$18:$L$18, 0),FALSE), 'E2 Allocators'!$B$15:$W$358, MATCH('O5 Details by Class &amp; Accounts'!L$18, 'E2 Allocators'!$B$15:$W$15, 0),FALSE)*$F170), 0, VLOOKUP(VLOOKUP($A170, 'E4 TB Allocation Details'!$A$18:$L$214, MATCH("Demand ID", 'E4 TB Allocation Details'!$A$18:$L$18, 0),FALSE), 'E2 Allocators'!$B$15:$W$358, MATCH('O5 Details by Class &amp; Accounts'!L$18, 'E2 Allocators'!$B$15:$W$15, 0),FALSE)*$F170)</f>
        <v>0</v>
      </c>
      <c r="M170" s="1322">
        <f>IF(ISERROR(VLOOKUP(VLOOKUP($A170, 'E4 TB Allocation Details'!$A$18:$L$214, MATCH("Demand ID", 'E4 TB Allocation Details'!$A$18:$L$18, 0),FALSE), 'E2 Allocators'!$B$15:$W$358, MATCH('O5 Details by Class &amp; Accounts'!M$18, 'E2 Allocators'!$B$15:$W$15, 0),FALSE)*$F170), 0, VLOOKUP(VLOOKUP($A170, 'E4 TB Allocation Details'!$A$18:$L$214, MATCH("Demand ID", 'E4 TB Allocation Details'!$A$18:$L$18, 0),FALSE), 'E2 Allocators'!$B$15:$W$358, MATCH('O5 Details by Class &amp; Accounts'!M$18, 'E2 Allocators'!$B$15:$W$15, 0),FALSE)*$F170)</f>
        <v>0</v>
      </c>
      <c r="N170" s="1322">
        <f>IF(ISERROR(VLOOKUP(VLOOKUP($A170, 'E4 TB Allocation Details'!$A$18:$L$214, MATCH("Demand ID", 'E4 TB Allocation Details'!$A$18:$L$18, 0),FALSE), 'E2 Allocators'!$B$15:$W$358, MATCH('O5 Details by Class &amp; Accounts'!N$18, 'E2 Allocators'!$B$15:$W$15, 0),FALSE)*$F170), 0, VLOOKUP(VLOOKUP($A170, 'E4 TB Allocation Details'!$A$18:$L$214, MATCH("Demand ID", 'E4 TB Allocation Details'!$A$18:$L$18, 0),FALSE), 'E2 Allocators'!$B$15:$W$358, MATCH('O5 Details by Class &amp; Accounts'!N$18, 'E2 Allocators'!$B$15:$W$15, 0),FALSE)*$F170)</f>
        <v>0</v>
      </c>
      <c r="O170" s="1322">
        <f>IF(ISERROR(VLOOKUP(VLOOKUP($A170, 'E4 TB Allocation Details'!$A$18:$L$214, MATCH("Demand ID", 'E4 TB Allocation Details'!$A$18:$L$18, 0),FALSE), 'E2 Allocators'!$B$15:$W$358, MATCH('O5 Details by Class &amp; Accounts'!O$18, 'E2 Allocators'!$B$15:$W$15, 0),FALSE)*$F170), 0, VLOOKUP(VLOOKUP($A170, 'E4 TB Allocation Details'!$A$18:$L$214, MATCH("Demand ID", 'E4 TB Allocation Details'!$A$18:$L$18, 0),FALSE), 'E2 Allocators'!$B$15:$W$358, MATCH('O5 Details by Class &amp; Accounts'!O$18, 'E2 Allocators'!$B$15:$W$15, 0),FALSE)*$F170)</f>
        <v>0</v>
      </c>
      <c r="P170" s="1322">
        <f>IF(ISERROR(VLOOKUP(VLOOKUP($A170, 'E4 TB Allocation Details'!$A$18:$L$214, MATCH("Demand ID", 'E4 TB Allocation Details'!$A$18:$L$18, 0),FALSE), 'E2 Allocators'!$B$15:$W$358, MATCH('O5 Details by Class &amp; Accounts'!P$18, 'E2 Allocators'!$B$15:$W$15, 0),FALSE)*$F170), 0, VLOOKUP(VLOOKUP($A170, 'E4 TB Allocation Details'!$A$18:$L$214, MATCH("Demand ID", 'E4 TB Allocation Details'!$A$18:$L$18, 0),FALSE), 'E2 Allocators'!$B$15:$W$358, MATCH('O5 Details by Class &amp; Accounts'!P$18, 'E2 Allocators'!$B$15:$W$15, 0),FALSE)*$F170)</f>
        <v>0</v>
      </c>
      <c r="Q170" s="1322">
        <f>IF(ISERROR(VLOOKUP(VLOOKUP($A170, 'E4 TB Allocation Details'!$A$18:$L$214, MATCH("Demand ID", 'E4 TB Allocation Details'!$A$18:$L$18, 0),FALSE), 'E2 Allocators'!$B$15:$W$358, MATCH('O5 Details by Class &amp; Accounts'!Q$18, 'E2 Allocators'!$B$15:$W$15, 0),FALSE)*$F170), 0, VLOOKUP(VLOOKUP($A170, 'E4 TB Allocation Details'!$A$18:$L$214, MATCH("Demand ID", 'E4 TB Allocation Details'!$A$18:$L$18, 0),FALSE), 'E2 Allocators'!$B$15:$W$358, MATCH('O5 Details by Class &amp; Accounts'!Q$18, 'E2 Allocators'!$B$15:$W$15, 0),FALSE)*$F170)</f>
        <v>0</v>
      </c>
      <c r="R170" s="1322">
        <f>IF(ISERROR(VLOOKUP(VLOOKUP($A170, 'E4 TB Allocation Details'!$A$18:$L$214, MATCH("Demand ID", 'E4 TB Allocation Details'!$A$18:$L$18, 0),FALSE), 'E2 Allocators'!$B$15:$W$358, MATCH('O5 Details by Class &amp; Accounts'!R$18, 'E2 Allocators'!$B$15:$W$15, 0),FALSE)*$F170), 0, VLOOKUP(VLOOKUP($A170, 'E4 TB Allocation Details'!$A$18:$L$214, MATCH("Demand ID", 'E4 TB Allocation Details'!$A$18:$L$18, 0),FALSE), 'E2 Allocators'!$B$15:$W$358, MATCH('O5 Details by Class &amp; Accounts'!R$18, 'E2 Allocators'!$B$15:$W$15, 0),FALSE)*$F170)</f>
        <v>0</v>
      </c>
      <c r="S170" s="1322">
        <f>IF(ISERROR(VLOOKUP(VLOOKUP($A170, 'E4 TB Allocation Details'!$A$18:$L$214, MATCH("Demand ID", 'E4 TB Allocation Details'!$A$18:$L$18, 0),FALSE), 'E2 Allocators'!$B$15:$W$358, MATCH('O5 Details by Class &amp; Accounts'!S$18, 'E2 Allocators'!$B$15:$W$15, 0),FALSE)*$F170), 0, VLOOKUP(VLOOKUP($A170, 'E4 TB Allocation Details'!$A$18:$L$214, MATCH("Demand ID", 'E4 TB Allocation Details'!$A$18:$L$18, 0),FALSE), 'E2 Allocators'!$B$15:$W$358, MATCH('O5 Details by Class &amp; Accounts'!S$18, 'E2 Allocators'!$B$15:$W$15, 0),FALSE)*$F170)</f>
        <v>0</v>
      </c>
      <c r="T170" s="1322">
        <f>IF(ISERROR(VLOOKUP(VLOOKUP($A170, 'E4 TB Allocation Details'!$A$18:$L$214, MATCH("Demand ID", 'E4 TB Allocation Details'!$A$18:$L$18, 0),FALSE), 'E2 Allocators'!$B$15:$W$358, MATCH('O5 Details by Class &amp; Accounts'!T$18, 'E2 Allocators'!$B$15:$W$15, 0),FALSE)*$F170), 0, VLOOKUP(VLOOKUP($A170, 'E4 TB Allocation Details'!$A$18:$L$214, MATCH("Demand ID", 'E4 TB Allocation Details'!$A$18:$L$18, 0),FALSE), 'E2 Allocators'!$B$15:$W$358, MATCH('O5 Details by Class &amp; Accounts'!T$18, 'E2 Allocators'!$B$15:$W$15, 0),FALSE)*$F170)</f>
        <v>0</v>
      </c>
      <c r="U170" s="1322">
        <f>IF(ISERROR(VLOOKUP(VLOOKUP($A170, 'E4 TB Allocation Details'!$A$18:$L$214, MATCH("Demand ID", 'E4 TB Allocation Details'!$A$18:$L$18, 0),FALSE), 'E2 Allocators'!$B$15:$W$358, MATCH('O5 Details by Class &amp; Accounts'!U$18, 'E2 Allocators'!$B$15:$W$15, 0),FALSE)*$F170), 0, VLOOKUP(VLOOKUP($A170, 'E4 TB Allocation Details'!$A$18:$L$214, MATCH("Demand ID", 'E4 TB Allocation Details'!$A$18:$L$18, 0),FALSE), 'E2 Allocators'!$B$15:$W$358, MATCH('O5 Details by Class &amp; Accounts'!U$18, 'E2 Allocators'!$B$15:$W$15, 0),FALSE)*$F170)</f>
        <v>0</v>
      </c>
      <c r="V170" s="1322">
        <f>IF(ISERROR(VLOOKUP(VLOOKUP($A170, 'E4 TB Allocation Details'!$A$18:$L$214, MATCH("Demand ID", 'E4 TB Allocation Details'!$A$18:$L$18, 0),FALSE), 'E2 Allocators'!$B$15:$W$358, MATCH('O5 Details by Class &amp; Accounts'!V$18, 'E2 Allocators'!$B$15:$W$15, 0),FALSE)*$F170), 0, VLOOKUP(VLOOKUP($A170, 'E4 TB Allocation Details'!$A$18:$L$214, MATCH("Demand ID", 'E4 TB Allocation Details'!$A$18:$L$18, 0),FALSE), 'E2 Allocators'!$B$15:$W$358, MATCH('O5 Details by Class &amp; Accounts'!V$18, 'E2 Allocators'!$B$15:$W$15, 0),FALSE)*$F170)</f>
        <v>0</v>
      </c>
      <c r="W170" s="1322">
        <f>IF(ISERROR(VLOOKUP(VLOOKUP($A170, 'E4 TB Allocation Details'!$A$18:$L$214, MATCH("Demand ID", 'E4 TB Allocation Details'!$A$18:$L$18, 0),FALSE), 'E2 Allocators'!$B$15:$W$358, MATCH('O5 Details by Class &amp; Accounts'!W$18, 'E2 Allocators'!$B$15:$W$15, 0),FALSE)*$F170), 0, VLOOKUP(VLOOKUP($A170, 'E4 TB Allocation Details'!$A$18:$L$214, MATCH("Demand ID", 'E4 TB Allocation Details'!$A$18:$L$18, 0),FALSE), 'E2 Allocators'!$B$15:$W$358, MATCH('O5 Details by Class &amp; Accounts'!W$18, 'E2 Allocators'!$B$15:$W$15, 0),FALSE)*$F170)</f>
        <v>0</v>
      </c>
      <c r="X170" s="1322">
        <f>IF(ISERROR(VLOOKUP(VLOOKUP($A170, 'E4 TB Allocation Details'!$A$18:$L$214, MATCH("Demand ID", 'E4 TB Allocation Details'!$A$18:$L$18, 0),FALSE), 'E2 Allocators'!$B$15:$W$358, MATCH('O5 Details by Class &amp; Accounts'!X$18, 'E2 Allocators'!$B$15:$W$15, 0),FALSE)*$F170), 0, VLOOKUP(VLOOKUP($A170, 'E4 TB Allocation Details'!$A$18:$L$214, MATCH("Demand ID", 'E4 TB Allocation Details'!$A$18:$L$18, 0),FALSE), 'E2 Allocators'!$B$15:$W$358, MATCH('O5 Details by Class &amp; Accounts'!X$18, 'E2 Allocators'!$B$15:$W$15, 0),FALSE)*$F170)</f>
        <v>0</v>
      </c>
      <c r="Y170" s="1322">
        <f>IF(ISERROR(VLOOKUP(VLOOKUP($A170, 'E4 TB Allocation Details'!$A$18:$L$214, MATCH("Demand ID", 'E4 TB Allocation Details'!$A$18:$L$18, 0),FALSE), 'E2 Allocators'!$B$15:$W$358, MATCH('O5 Details by Class &amp; Accounts'!Y$18, 'E2 Allocators'!$B$15:$W$15, 0),FALSE)*$F170), 0, VLOOKUP(VLOOKUP($A170, 'E4 TB Allocation Details'!$A$18:$L$214, MATCH("Demand ID", 'E4 TB Allocation Details'!$A$18:$L$18, 0),FALSE), 'E2 Allocators'!$B$15:$W$358, MATCH('O5 Details by Class &amp; Accounts'!Y$18, 'E2 Allocators'!$B$15:$W$15, 0),FALSE)*$F170)</f>
        <v>0</v>
      </c>
      <c r="Z170" s="1322">
        <f>IF(ISERROR(VLOOKUP(VLOOKUP($A170, 'E4 TB Allocation Details'!$A$18:$L$214, MATCH("Demand ID", 'E4 TB Allocation Details'!$A$18:$L$18, 0),FALSE), 'E2 Allocators'!$B$15:$W$358, MATCH('O5 Details by Class &amp; Accounts'!Z$18, 'E2 Allocators'!$B$15:$W$15, 0),FALSE)*$F170), 0, VLOOKUP(VLOOKUP($A170, 'E4 TB Allocation Details'!$A$18:$L$214, MATCH("Demand ID", 'E4 TB Allocation Details'!$A$18:$L$18, 0),FALSE), 'E2 Allocators'!$B$15:$W$358, MATCH('O5 Details by Class &amp; Accounts'!Z$18, 'E2 Allocators'!$B$15:$W$15, 0),FALSE)*$F170)</f>
        <v>0</v>
      </c>
      <c r="AA170" s="1322">
        <f>IF(ISERROR(VLOOKUP(VLOOKUP($A170, 'E4 TB Allocation Details'!$A$18:$L$214, MATCH("Demand ID", 'E4 TB Allocation Details'!$A$18:$L$18, 0),FALSE), 'E2 Allocators'!$B$15:$W$358, MATCH('O5 Details by Class &amp; Accounts'!AA$18, 'E2 Allocators'!$B$15:$W$15, 0),FALSE)*$F170), 0, VLOOKUP(VLOOKUP($A170, 'E4 TB Allocation Details'!$A$18:$L$214, MATCH("Demand ID", 'E4 TB Allocation Details'!$A$18:$L$18, 0),FALSE), 'E2 Allocators'!$B$15:$W$358, MATCH('O5 Details by Class &amp; Accounts'!AA$18, 'E2 Allocators'!$B$15:$W$15, 0),FALSE)*$F170)</f>
        <v>0</v>
      </c>
      <c r="AB170" s="1322">
        <f>IF(ISERROR(VLOOKUP(VLOOKUP($A170, 'E4 TB Allocation Details'!$A$18:$L$214, MATCH("Demand ID", 'E4 TB Allocation Details'!$A$18:$L$18, 0),FALSE), 'E2 Allocators'!$B$15:$W$358, MATCH('O5 Details by Class &amp; Accounts'!AB$18, 'E2 Allocators'!$B$15:$W$15, 0),FALSE)*$F170), 0, VLOOKUP(VLOOKUP($A170, 'E4 TB Allocation Details'!$A$18:$L$214, MATCH("Demand ID", 'E4 TB Allocation Details'!$A$18:$L$18, 0),FALSE), 'E2 Allocators'!$B$15:$W$358, MATCH('O5 Details by Class &amp; Accounts'!AB$18, 'E2 Allocators'!$B$15:$W$15, 0),FALSE)*$F170)</f>
        <v>0</v>
      </c>
      <c r="AC170" s="1322">
        <f t="shared" si="47"/>
        <v>0</v>
      </c>
      <c r="AD170" s="1322">
        <f>IF(ISERROR(VLOOKUP(VLOOKUP($A170, 'E4 TB Allocation Details'!$A$18:$L$214, MATCH("Customer ID", 'E4 TB Allocation Details'!$A$18:$L$18, 0),FALSE), 'E2 Allocators'!$B$15:$W$358, MATCH('O5 Details by Class &amp; Accounts'!AD$18, 'E2 Allocators'!$B$15:$W$15, 0),FALSE)*$G170), 0, VLOOKUP(VLOOKUP($A170, 'E4 TB Allocation Details'!$A$18:$L$214, MATCH("Customer ID", 'E4 TB Allocation Details'!$A$18:$L$18, 0),FALSE), 'E2 Allocators'!$B$15:$W$358, MATCH('O5 Details by Class &amp; Accounts'!AD$18, 'E2 Allocators'!$B$15:$W$15, 0),FALSE)*$G170)</f>
        <v>0</v>
      </c>
      <c r="AE170" s="1322">
        <f>IF(ISERROR(VLOOKUP(VLOOKUP($A170, 'E4 TB Allocation Details'!$A$18:$L$214, MATCH("Customer ID", 'E4 TB Allocation Details'!$A$18:$L$18, 0),FALSE), 'E2 Allocators'!$B$15:$W$358, MATCH('O5 Details by Class &amp; Accounts'!AE$18, 'E2 Allocators'!$B$15:$W$15, 0),FALSE)*$G170), 0, VLOOKUP(VLOOKUP($A170, 'E4 TB Allocation Details'!$A$18:$L$214, MATCH("Customer ID", 'E4 TB Allocation Details'!$A$18:$L$18, 0),FALSE), 'E2 Allocators'!$B$15:$W$358, MATCH('O5 Details by Class &amp; Accounts'!AE$18, 'E2 Allocators'!$B$15:$W$15, 0),FALSE)*$G170)</f>
        <v>0</v>
      </c>
      <c r="AF170" s="1322">
        <f>IF(ISERROR(VLOOKUP(VLOOKUP($A170, 'E4 TB Allocation Details'!$A$18:$L$214, MATCH("Customer ID", 'E4 TB Allocation Details'!$A$18:$L$18, 0),FALSE), 'E2 Allocators'!$B$15:$W$358, MATCH('O5 Details by Class &amp; Accounts'!AF$18, 'E2 Allocators'!$B$15:$W$15, 0),FALSE)*$G170), 0, VLOOKUP(VLOOKUP($A170, 'E4 TB Allocation Details'!$A$18:$L$214, MATCH("Customer ID", 'E4 TB Allocation Details'!$A$18:$L$18, 0),FALSE), 'E2 Allocators'!$B$15:$W$358, MATCH('O5 Details by Class &amp; Accounts'!AF$18, 'E2 Allocators'!$B$15:$W$15, 0),FALSE)*$G170)</f>
        <v>0</v>
      </c>
      <c r="AG170" s="1322">
        <f>IF(ISERROR(VLOOKUP(VLOOKUP($A170, 'E4 TB Allocation Details'!$A$18:$L$214, MATCH("Customer ID", 'E4 TB Allocation Details'!$A$18:$L$18, 0),FALSE), 'E2 Allocators'!$B$15:$W$358, MATCH('O5 Details by Class &amp; Accounts'!AG$18, 'E2 Allocators'!$B$15:$W$15, 0),FALSE)*$G170), 0, VLOOKUP(VLOOKUP($A170, 'E4 TB Allocation Details'!$A$18:$L$214, MATCH("Customer ID", 'E4 TB Allocation Details'!$A$18:$L$18, 0),FALSE), 'E2 Allocators'!$B$15:$W$358, MATCH('O5 Details by Class &amp; Accounts'!AG$18, 'E2 Allocators'!$B$15:$W$15, 0),FALSE)*$G170)</f>
        <v>0</v>
      </c>
      <c r="AH170" s="1322">
        <f>IF(ISERROR(VLOOKUP(VLOOKUP($A170, 'E4 TB Allocation Details'!$A$18:$L$214, MATCH("Customer ID", 'E4 TB Allocation Details'!$A$18:$L$18, 0),FALSE), 'E2 Allocators'!$B$15:$W$358, MATCH('O5 Details by Class &amp; Accounts'!AH$18, 'E2 Allocators'!$B$15:$W$15, 0),FALSE)*$G170), 0, VLOOKUP(VLOOKUP($A170, 'E4 TB Allocation Details'!$A$18:$L$214, MATCH("Customer ID", 'E4 TB Allocation Details'!$A$18:$L$18, 0),FALSE), 'E2 Allocators'!$B$15:$W$358, MATCH('O5 Details by Class &amp; Accounts'!AH$18, 'E2 Allocators'!$B$15:$W$15, 0),FALSE)*$G170)</f>
        <v>0</v>
      </c>
      <c r="AI170" s="1322">
        <f>IF(ISERROR(VLOOKUP(VLOOKUP($A170, 'E4 TB Allocation Details'!$A$18:$L$214, MATCH("Customer ID", 'E4 TB Allocation Details'!$A$18:$L$18, 0),FALSE), 'E2 Allocators'!$B$15:$W$358, MATCH('O5 Details by Class &amp; Accounts'!AI$18, 'E2 Allocators'!$B$15:$W$15, 0),FALSE)*$G170), 0, VLOOKUP(VLOOKUP($A170, 'E4 TB Allocation Details'!$A$18:$L$214, MATCH("Customer ID", 'E4 TB Allocation Details'!$A$18:$L$18, 0),FALSE), 'E2 Allocators'!$B$15:$W$358, MATCH('O5 Details by Class &amp; Accounts'!AI$18, 'E2 Allocators'!$B$15:$W$15, 0),FALSE)*$G170)</f>
        <v>0</v>
      </c>
      <c r="AJ170" s="1322">
        <f>IF(ISERROR(VLOOKUP(VLOOKUP($A170, 'E4 TB Allocation Details'!$A$18:$L$214, MATCH("Customer ID", 'E4 TB Allocation Details'!$A$18:$L$18, 0),FALSE), 'E2 Allocators'!$B$15:$W$358, MATCH('O5 Details by Class &amp; Accounts'!AJ$18, 'E2 Allocators'!$B$15:$W$15, 0),FALSE)*$G170), 0, VLOOKUP(VLOOKUP($A170, 'E4 TB Allocation Details'!$A$18:$L$214, MATCH("Customer ID", 'E4 TB Allocation Details'!$A$18:$L$18, 0),FALSE), 'E2 Allocators'!$B$15:$W$358, MATCH('O5 Details by Class &amp; Accounts'!AJ$18, 'E2 Allocators'!$B$15:$W$15, 0),FALSE)*$G170)</f>
        <v>0</v>
      </c>
      <c r="AK170" s="1322">
        <f>IF(ISERROR(VLOOKUP(VLOOKUP($A170, 'E4 TB Allocation Details'!$A$18:$L$214, MATCH("Customer ID", 'E4 TB Allocation Details'!$A$18:$L$18, 0),FALSE), 'E2 Allocators'!$B$15:$W$358, MATCH('O5 Details by Class &amp; Accounts'!AK$18, 'E2 Allocators'!$B$15:$W$15, 0),FALSE)*$G170), 0, VLOOKUP(VLOOKUP($A170, 'E4 TB Allocation Details'!$A$18:$L$214, MATCH("Customer ID", 'E4 TB Allocation Details'!$A$18:$L$18, 0),FALSE), 'E2 Allocators'!$B$15:$W$358, MATCH('O5 Details by Class &amp; Accounts'!AK$18, 'E2 Allocators'!$B$15:$W$15, 0),FALSE)*$G170)</f>
        <v>0</v>
      </c>
      <c r="AL170" s="1322">
        <f>IF(ISERROR(VLOOKUP(VLOOKUP($A170, 'E4 TB Allocation Details'!$A$18:$L$214, MATCH("Customer ID", 'E4 TB Allocation Details'!$A$18:$L$18, 0),FALSE), 'E2 Allocators'!$B$15:$W$358, MATCH('O5 Details by Class &amp; Accounts'!AL$18, 'E2 Allocators'!$B$15:$W$15, 0),FALSE)*$G170), 0, VLOOKUP(VLOOKUP($A170, 'E4 TB Allocation Details'!$A$18:$L$214, MATCH("Customer ID", 'E4 TB Allocation Details'!$A$18:$L$18, 0),FALSE), 'E2 Allocators'!$B$15:$W$358, MATCH('O5 Details by Class &amp; Accounts'!AL$18, 'E2 Allocators'!$B$15:$W$15, 0),FALSE)*$G170)</f>
        <v>0</v>
      </c>
      <c r="AM170" s="1322">
        <f>IF(ISERROR(VLOOKUP(VLOOKUP($A170, 'E4 TB Allocation Details'!$A$18:$L$214, MATCH("Customer ID", 'E4 TB Allocation Details'!$A$18:$L$18, 0),FALSE), 'E2 Allocators'!$B$15:$W$358, MATCH('O5 Details by Class &amp; Accounts'!AM$18, 'E2 Allocators'!$B$15:$W$15, 0),FALSE)*$G170), 0, VLOOKUP(VLOOKUP($A170, 'E4 TB Allocation Details'!$A$18:$L$214, MATCH("Customer ID", 'E4 TB Allocation Details'!$A$18:$L$18, 0),FALSE), 'E2 Allocators'!$B$15:$W$358, MATCH('O5 Details by Class &amp; Accounts'!AM$18, 'E2 Allocators'!$B$15:$W$15, 0),FALSE)*$G170)</f>
        <v>0</v>
      </c>
      <c r="AN170" s="1322">
        <f>IF(ISERROR(VLOOKUP(VLOOKUP($A170, 'E4 TB Allocation Details'!$A$18:$L$214, MATCH("Customer ID", 'E4 TB Allocation Details'!$A$18:$L$18, 0),FALSE), 'E2 Allocators'!$B$15:$W$358, MATCH('O5 Details by Class &amp; Accounts'!AN$18, 'E2 Allocators'!$B$15:$W$15, 0),FALSE)*$G170), 0, VLOOKUP(VLOOKUP($A170, 'E4 TB Allocation Details'!$A$18:$L$214, MATCH("Customer ID", 'E4 TB Allocation Details'!$A$18:$L$18, 0),FALSE), 'E2 Allocators'!$B$15:$W$358, MATCH('O5 Details by Class &amp; Accounts'!AN$18, 'E2 Allocators'!$B$15:$W$15, 0),FALSE)*$G170)</f>
        <v>0</v>
      </c>
      <c r="AO170" s="1322">
        <f>IF(ISERROR(VLOOKUP(VLOOKUP($A170, 'E4 TB Allocation Details'!$A$18:$L$214, MATCH("Customer ID", 'E4 TB Allocation Details'!$A$18:$L$18, 0),FALSE), 'E2 Allocators'!$B$15:$W$358, MATCH('O5 Details by Class &amp; Accounts'!AO$18, 'E2 Allocators'!$B$15:$W$15, 0),FALSE)*$G170), 0, VLOOKUP(VLOOKUP($A170, 'E4 TB Allocation Details'!$A$18:$L$214, MATCH("Customer ID", 'E4 TB Allocation Details'!$A$18:$L$18, 0),FALSE), 'E2 Allocators'!$B$15:$W$358, MATCH('O5 Details by Class &amp; Accounts'!AO$18, 'E2 Allocators'!$B$15:$W$15, 0),FALSE)*$G170)</f>
        <v>0</v>
      </c>
      <c r="AP170" s="1322">
        <f>IF(ISERROR(VLOOKUP(VLOOKUP($A170, 'E4 TB Allocation Details'!$A$18:$L$214, MATCH("Customer ID", 'E4 TB Allocation Details'!$A$18:$L$18, 0),FALSE), 'E2 Allocators'!$B$15:$W$358, MATCH('O5 Details by Class &amp; Accounts'!AP$18, 'E2 Allocators'!$B$15:$W$15, 0),FALSE)*$G170), 0, VLOOKUP(VLOOKUP($A170, 'E4 TB Allocation Details'!$A$18:$L$214, MATCH("Customer ID", 'E4 TB Allocation Details'!$A$18:$L$18, 0),FALSE), 'E2 Allocators'!$B$15:$W$358, MATCH('O5 Details by Class &amp; Accounts'!AP$18, 'E2 Allocators'!$B$15:$W$15, 0),FALSE)*$G170)</f>
        <v>0</v>
      </c>
      <c r="AQ170" s="1322">
        <f>IF(ISERROR(VLOOKUP(VLOOKUP($A170, 'E4 TB Allocation Details'!$A$18:$L$214, MATCH("Customer ID", 'E4 TB Allocation Details'!$A$18:$L$18, 0),FALSE), 'E2 Allocators'!$B$15:$W$358, MATCH('O5 Details by Class &amp; Accounts'!AQ$18, 'E2 Allocators'!$B$15:$W$15, 0),FALSE)*$G170), 0, VLOOKUP(VLOOKUP($A170, 'E4 TB Allocation Details'!$A$18:$L$214, MATCH("Customer ID", 'E4 TB Allocation Details'!$A$18:$L$18, 0),FALSE), 'E2 Allocators'!$B$15:$W$358, MATCH('O5 Details by Class &amp; Accounts'!AQ$18, 'E2 Allocators'!$B$15:$W$15, 0),FALSE)*$G170)</f>
        <v>0</v>
      </c>
      <c r="AR170" s="1322">
        <f>IF(ISERROR(VLOOKUP(VLOOKUP($A170, 'E4 TB Allocation Details'!$A$18:$L$214, MATCH("Customer ID", 'E4 TB Allocation Details'!$A$18:$L$18, 0),FALSE), 'E2 Allocators'!$B$15:$W$358, MATCH('O5 Details by Class &amp; Accounts'!AR$18, 'E2 Allocators'!$B$15:$W$15, 0),FALSE)*$G170), 0, VLOOKUP(VLOOKUP($A170, 'E4 TB Allocation Details'!$A$18:$L$214, MATCH("Customer ID", 'E4 TB Allocation Details'!$A$18:$L$18, 0),FALSE), 'E2 Allocators'!$B$15:$W$358, MATCH('O5 Details by Class &amp; Accounts'!AR$18, 'E2 Allocators'!$B$15:$W$15, 0),FALSE)*$G170)</f>
        <v>0</v>
      </c>
      <c r="AS170" s="1322">
        <f>IF(ISERROR(VLOOKUP(VLOOKUP($A170, 'E4 TB Allocation Details'!$A$18:$L$214, MATCH("Customer ID", 'E4 TB Allocation Details'!$A$18:$L$18, 0),FALSE), 'E2 Allocators'!$B$15:$W$358, MATCH('O5 Details by Class &amp; Accounts'!AS$18, 'E2 Allocators'!$B$15:$W$15, 0),FALSE)*$G170), 0, VLOOKUP(VLOOKUP($A170, 'E4 TB Allocation Details'!$A$18:$L$214, MATCH("Customer ID", 'E4 TB Allocation Details'!$A$18:$L$18, 0),FALSE), 'E2 Allocators'!$B$15:$W$358, MATCH('O5 Details by Class &amp; Accounts'!AS$18, 'E2 Allocators'!$B$15:$W$15, 0),FALSE)*$G170)</f>
        <v>0</v>
      </c>
      <c r="AT170" s="1322">
        <f>IF(ISERROR(VLOOKUP(VLOOKUP($A170, 'E4 TB Allocation Details'!$A$18:$L$214, MATCH("Customer ID", 'E4 TB Allocation Details'!$A$18:$L$18, 0),FALSE), 'E2 Allocators'!$B$15:$W$358, MATCH('O5 Details by Class &amp; Accounts'!AT$18, 'E2 Allocators'!$B$15:$W$15, 0),FALSE)*$G170), 0, VLOOKUP(VLOOKUP($A170, 'E4 TB Allocation Details'!$A$18:$L$214, MATCH("Customer ID", 'E4 TB Allocation Details'!$A$18:$L$18, 0),FALSE), 'E2 Allocators'!$B$15:$W$358, MATCH('O5 Details by Class &amp; Accounts'!AT$18, 'E2 Allocators'!$B$15:$W$15, 0),FALSE)*$G170)</f>
        <v>0</v>
      </c>
      <c r="AU170" s="1322">
        <f>IF(ISERROR(VLOOKUP(VLOOKUP($A170, 'E4 TB Allocation Details'!$A$18:$L$214, MATCH("Customer ID", 'E4 TB Allocation Details'!$A$18:$L$18, 0),FALSE), 'E2 Allocators'!$B$15:$W$358, MATCH('O5 Details by Class &amp; Accounts'!AU$18, 'E2 Allocators'!$B$15:$W$15, 0),FALSE)*$G170), 0, VLOOKUP(VLOOKUP($A170, 'E4 TB Allocation Details'!$A$18:$L$214, MATCH("Customer ID", 'E4 TB Allocation Details'!$A$18:$L$18, 0),FALSE), 'E2 Allocators'!$B$15:$W$358, MATCH('O5 Details by Class &amp; Accounts'!AU$18, 'E2 Allocators'!$B$15:$W$15, 0),FALSE)*$G170)</f>
        <v>0</v>
      </c>
      <c r="AV170" s="1322">
        <f>IF(ISERROR(VLOOKUP(VLOOKUP($A170, 'E4 TB Allocation Details'!$A$18:$L$214, MATCH("Customer ID", 'E4 TB Allocation Details'!$A$18:$L$18, 0),FALSE), 'E2 Allocators'!$B$15:$W$358, MATCH('O5 Details by Class &amp; Accounts'!AV$18, 'E2 Allocators'!$B$15:$W$15, 0),FALSE)*$G170), 0, VLOOKUP(VLOOKUP($A170, 'E4 TB Allocation Details'!$A$18:$L$214, MATCH("Customer ID", 'E4 TB Allocation Details'!$A$18:$L$18, 0),FALSE), 'E2 Allocators'!$B$15:$W$358, MATCH('O5 Details by Class &amp; Accounts'!AV$18, 'E2 Allocators'!$B$15:$W$15, 0),FALSE)*$G170)</f>
        <v>0</v>
      </c>
      <c r="AW170" s="1322">
        <f>IF(ISERROR(VLOOKUP(VLOOKUP($A170, 'E4 TB Allocation Details'!$A$18:$L$214, MATCH("Customer ID", 'E4 TB Allocation Details'!$A$18:$L$18, 0),FALSE), 'E2 Allocators'!$B$15:$W$358, MATCH('O5 Details by Class &amp; Accounts'!AW$18, 'E2 Allocators'!$B$15:$W$15, 0),FALSE)*$G170), 0, VLOOKUP(VLOOKUP($A170, 'E4 TB Allocation Details'!$A$18:$L$214, MATCH("Customer ID", 'E4 TB Allocation Details'!$A$18:$L$18, 0),FALSE), 'E2 Allocators'!$B$15:$W$358, MATCH('O5 Details by Class &amp; Accounts'!AW$18, 'E2 Allocators'!$B$15:$W$15, 0),FALSE)*$G170)</f>
        <v>0</v>
      </c>
      <c r="AX170" s="1322">
        <f t="shared" si="51"/>
        <v>0</v>
      </c>
      <c r="AY170" s="1322">
        <f>IF(ISERROR(VLOOKUP(VLOOKUP($A170, 'E4 TB Allocation Details'!$A$18:$L$214, MATCH("Misc ID", 'E4 TB Allocation Details'!$A$18:$L$18, 0),FALSE), 'E2 Allocators'!$B$15:$W$358, MATCH('O5 Details by Class &amp; Accounts'!AY$18, 'E2 Allocators'!$B$15:$W$15, 0),FALSE)*$E170), 0, VLOOKUP(VLOOKUP($A170, 'E4 TB Allocation Details'!$A$18:$L$214, MATCH("Misc ID", 'E4 TB Allocation Details'!$A$18:$L$18, 0),FALSE), 'E2 Allocators'!$B$15:$W$358, MATCH('O5 Details by Class &amp; Accounts'!AY$18, 'E2 Allocators'!$B$15:$W$15, 0),FALSE)*$E170)</f>
        <v>0</v>
      </c>
      <c r="AZ170" s="1322">
        <f>IF(ISERROR(VLOOKUP(VLOOKUP($A170, 'E4 TB Allocation Details'!$A$18:$L$214, MATCH("Misc ID", 'E4 TB Allocation Details'!$A$18:$L$18, 0),FALSE), 'E2 Allocators'!$B$15:$W$358, MATCH('O5 Details by Class &amp; Accounts'!AZ$18, 'E2 Allocators'!$B$15:$W$15, 0),FALSE)*$E170), 0, VLOOKUP(VLOOKUP($A170, 'E4 TB Allocation Details'!$A$18:$L$214, MATCH("Misc ID", 'E4 TB Allocation Details'!$A$18:$L$18, 0),FALSE), 'E2 Allocators'!$B$15:$W$358, MATCH('O5 Details by Class &amp; Accounts'!AZ$18, 'E2 Allocators'!$B$15:$W$15, 0),FALSE)*$E170)</f>
        <v>0</v>
      </c>
      <c r="BA170" s="1322">
        <f>IF(ISERROR(VLOOKUP(VLOOKUP($A170, 'E4 TB Allocation Details'!$A$18:$L$214, MATCH("Misc ID", 'E4 TB Allocation Details'!$A$18:$L$18, 0),FALSE), 'E2 Allocators'!$B$15:$W$358, MATCH('O5 Details by Class &amp; Accounts'!BA$18, 'E2 Allocators'!$B$15:$W$15, 0),FALSE)*$E170), 0, VLOOKUP(VLOOKUP($A170, 'E4 TB Allocation Details'!$A$18:$L$214, MATCH("Misc ID", 'E4 TB Allocation Details'!$A$18:$L$18, 0),FALSE), 'E2 Allocators'!$B$15:$W$358, MATCH('O5 Details by Class &amp; Accounts'!BA$18, 'E2 Allocators'!$B$15:$W$15, 0),FALSE)*$E170)</f>
        <v>0</v>
      </c>
      <c r="BB170" s="1322">
        <f>IF(ISERROR(VLOOKUP(VLOOKUP($A170, 'E4 TB Allocation Details'!$A$18:$L$214, MATCH("Misc ID", 'E4 TB Allocation Details'!$A$18:$L$18, 0),FALSE), 'E2 Allocators'!$B$15:$W$358, MATCH('O5 Details by Class &amp; Accounts'!BB$18, 'E2 Allocators'!$B$15:$W$15, 0),FALSE)*$E170), 0, VLOOKUP(VLOOKUP($A170, 'E4 TB Allocation Details'!$A$18:$L$214, MATCH("Misc ID", 'E4 TB Allocation Details'!$A$18:$L$18, 0),FALSE), 'E2 Allocators'!$B$15:$W$358, MATCH('O5 Details by Class &amp; Accounts'!BB$18, 'E2 Allocators'!$B$15:$W$15, 0),FALSE)*$E170)</f>
        <v>0</v>
      </c>
      <c r="BC170" s="1322">
        <f>IF(ISERROR(VLOOKUP(VLOOKUP($A170, 'E4 TB Allocation Details'!$A$18:$L$214, MATCH("Misc ID", 'E4 TB Allocation Details'!$A$18:$L$18, 0),FALSE), 'E2 Allocators'!$B$15:$W$358, MATCH('O5 Details by Class &amp; Accounts'!BC$18, 'E2 Allocators'!$B$15:$W$15, 0),FALSE)*$E170), 0, VLOOKUP(VLOOKUP($A170, 'E4 TB Allocation Details'!$A$18:$L$214, MATCH("Misc ID", 'E4 TB Allocation Details'!$A$18:$L$18, 0),FALSE), 'E2 Allocators'!$B$15:$W$358, MATCH('O5 Details by Class &amp; Accounts'!BC$18, 'E2 Allocators'!$B$15:$W$15, 0),FALSE)*$E170)</f>
        <v>0</v>
      </c>
      <c r="BD170" s="1322">
        <f>IF(ISERROR(VLOOKUP(VLOOKUP($A170, 'E4 TB Allocation Details'!$A$18:$L$214, MATCH("Misc ID", 'E4 TB Allocation Details'!$A$18:$L$18, 0),FALSE), 'E2 Allocators'!$B$15:$W$358, MATCH('O5 Details by Class &amp; Accounts'!BD$18, 'E2 Allocators'!$B$15:$W$15, 0),FALSE)*$E170), 0, VLOOKUP(VLOOKUP($A170, 'E4 TB Allocation Details'!$A$18:$L$214, MATCH("Misc ID", 'E4 TB Allocation Details'!$A$18:$L$18, 0),FALSE), 'E2 Allocators'!$B$15:$W$358, MATCH('O5 Details by Class &amp; Accounts'!BD$18, 'E2 Allocators'!$B$15:$W$15, 0),FALSE)*$E170)</f>
        <v>0</v>
      </c>
      <c r="BE170" s="1322">
        <f>IF(ISERROR(VLOOKUP(VLOOKUP($A170, 'E4 TB Allocation Details'!$A$18:$L$214, MATCH("Misc ID", 'E4 TB Allocation Details'!$A$18:$L$18, 0),FALSE), 'E2 Allocators'!$B$15:$W$358, MATCH('O5 Details by Class &amp; Accounts'!BE$18, 'E2 Allocators'!$B$15:$W$15, 0),FALSE)*$E170), 0, VLOOKUP(VLOOKUP($A170, 'E4 TB Allocation Details'!$A$18:$L$214, MATCH("Misc ID", 'E4 TB Allocation Details'!$A$18:$L$18, 0),FALSE), 'E2 Allocators'!$B$15:$W$358, MATCH('O5 Details by Class &amp; Accounts'!BE$18, 'E2 Allocators'!$B$15:$W$15, 0),FALSE)*$E170)</f>
        <v>0</v>
      </c>
      <c r="BF170" s="1322">
        <f>IF(ISERROR(VLOOKUP(VLOOKUP($A170, 'E4 TB Allocation Details'!$A$18:$L$214, MATCH("Misc ID", 'E4 TB Allocation Details'!$A$18:$L$18, 0),FALSE), 'E2 Allocators'!$B$15:$W$358, MATCH('O5 Details by Class &amp; Accounts'!BF$18, 'E2 Allocators'!$B$15:$W$15, 0),FALSE)*$E170), 0, VLOOKUP(VLOOKUP($A170, 'E4 TB Allocation Details'!$A$18:$L$214, MATCH("Misc ID", 'E4 TB Allocation Details'!$A$18:$L$18, 0),FALSE), 'E2 Allocators'!$B$15:$W$358, MATCH('O5 Details by Class &amp; Accounts'!BF$18, 'E2 Allocators'!$B$15:$W$15, 0),FALSE)*$E170)</f>
        <v>0</v>
      </c>
      <c r="BG170" s="1322">
        <f>IF(ISERROR(VLOOKUP(VLOOKUP($A170, 'E4 TB Allocation Details'!$A$18:$L$214, MATCH("Misc ID", 'E4 TB Allocation Details'!$A$18:$L$18, 0),FALSE), 'E2 Allocators'!$B$15:$W$358, MATCH('O5 Details by Class &amp; Accounts'!BG$18, 'E2 Allocators'!$B$15:$W$15, 0),FALSE)*$E170), 0, VLOOKUP(VLOOKUP($A170, 'E4 TB Allocation Details'!$A$18:$L$214, MATCH("Misc ID", 'E4 TB Allocation Details'!$A$18:$L$18, 0),FALSE), 'E2 Allocators'!$B$15:$W$358, MATCH('O5 Details by Class &amp; Accounts'!BG$18, 'E2 Allocators'!$B$15:$W$15, 0),FALSE)*$E170)</f>
        <v>0</v>
      </c>
      <c r="BH170" s="1322">
        <f>IF(ISERROR(VLOOKUP(VLOOKUP($A170, 'E4 TB Allocation Details'!$A$18:$L$214, MATCH("Misc ID", 'E4 TB Allocation Details'!$A$18:$L$18, 0),FALSE), 'E2 Allocators'!$B$15:$W$358, MATCH('O5 Details by Class &amp; Accounts'!BH$18, 'E2 Allocators'!$B$15:$W$15, 0),FALSE)*$E170), 0, VLOOKUP(VLOOKUP($A170, 'E4 TB Allocation Details'!$A$18:$L$214, MATCH("Misc ID", 'E4 TB Allocation Details'!$A$18:$L$18, 0),FALSE), 'E2 Allocators'!$B$15:$W$358, MATCH('O5 Details by Class &amp; Accounts'!BH$18, 'E2 Allocators'!$B$15:$W$15, 0),FALSE)*$E170)</f>
        <v>0</v>
      </c>
      <c r="BI170" s="1322">
        <f>IF(ISERROR(VLOOKUP(VLOOKUP($A170, 'E4 TB Allocation Details'!$A$18:$L$214, MATCH("Misc ID", 'E4 TB Allocation Details'!$A$18:$L$18, 0),FALSE), 'E2 Allocators'!$B$15:$W$358, MATCH('O5 Details by Class &amp; Accounts'!BI$18, 'E2 Allocators'!$B$15:$W$15, 0),FALSE)*$E170), 0, VLOOKUP(VLOOKUP($A170, 'E4 TB Allocation Details'!$A$18:$L$214, MATCH("Misc ID", 'E4 TB Allocation Details'!$A$18:$L$18, 0),FALSE), 'E2 Allocators'!$B$15:$W$358, MATCH('O5 Details by Class &amp; Accounts'!BI$18, 'E2 Allocators'!$B$15:$W$15, 0),FALSE)*$E170)</f>
        <v>0</v>
      </c>
      <c r="BJ170" s="1322">
        <f>IF(ISERROR(VLOOKUP(VLOOKUP($A170, 'E4 TB Allocation Details'!$A$18:$L$214, MATCH("Misc ID", 'E4 TB Allocation Details'!$A$18:$L$18, 0),FALSE), 'E2 Allocators'!$B$15:$W$358, MATCH('O5 Details by Class &amp; Accounts'!BJ$18, 'E2 Allocators'!$B$15:$W$15, 0),FALSE)*$E170), 0, VLOOKUP(VLOOKUP($A170, 'E4 TB Allocation Details'!$A$18:$L$214, MATCH("Misc ID", 'E4 TB Allocation Details'!$A$18:$L$18, 0),FALSE), 'E2 Allocators'!$B$15:$W$358, MATCH('O5 Details by Class &amp; Accounts'!BJ$18, 'E2 Allocators'!$B$15:$W$15, 0),FALSE)*$E170)</f>
        <v>0</v>
      </c>
      <c r="BK170" s="1322">
        <f>IF(ISERROR(VLOOKUP(VLOOKUP($A170, 'E4 TB Allocation Details'!$A$18:$L$214, MATCH("Misc ID", 'E4 TB Allocation Details'!$A$18:$L$18, 0),FALSE), 'E2 Allocators'!$B$15:$W$358, MATCH('O5 Details by Class &amp; Accounts'!BK$18, 'E2 Allocators'!$B$15:$W$15, 0),FALSE)*$E170), 0, VLOOKUP(VLOOKUP($A170, 'E4 TB Allocation Details'!$A$18:$L$214, MATCH("Misc ID", 'E4 TB Allocation Details'!$A$18:$L$18, 0),FALSE), 'E2 Allocators'!$B$15:$W$358, MATCH('O5 Details by Class &amp; Accounts'!BK$18, 'E2 Allocators'!$B$15:$W$15, 0),FALSE)*$E170)</f>
        <v>0</v>
      </c>
      <c r="BL170" s="1322">
        <f>IF(ISERROR(VLOOKUP(VLOOKUP($A170, 'E4 TB Allocation Details'!$A$18:$L$214, MATCH("Misc ID", 'E4 TB Allocation Details'!$A$18:$L$18, 0),FALSE), 'E2 Allocators'!$B$15:$W$358, MATCH('O5 Details by Class &amp; Accounts'!BL$18, 'E2 Allocators'!$B$15:$W$15, 0),FALSE)*$E170), 0, VLOOKUP(VLOOKUP($A170, 'E4 TB Allocation Details'!$A$18:$L$214, MATCH("Misc ID", 'E4 TB Allocation Details'!$A$18:$L$18, 0),FALSE), 'E2 Allocators'!$B$15:$W$358, MATCH('O5 Details by Class &amp; Accounts'!BL$18, 'E2 Allocators'!$B$15:$W$15, 0),FALSE)*$E170)</f>
        <v>0</v>
      </c>
      <c r="BM170" s="1322">
        <f>IF(ISERROR(VLOOKUP(VLOOKUP($A170, 'E4 TB Allocation Details'!$A$18:$L$214, MATCH("Misc ID", 'E4 TB Allocation Details'!$A$18:$L$18, 0),FALSE), 'E2 Allocators'!$B$15:$W$358, MATCH('O5 Details by Class &amp; Accounts'!BM$18, 'E2 Allocators'!$B$15:$W$15, 0),FALSE)*$E170), 0, VLOOKUP(VLOOKUP($A170, 'E4 TB Allocation Details'!$A$18:$L$214, MATCH("Misc ID", 'E4 TB Allocation Details'!$A$18:$L$18, 0),FALSE), 'E2 Allocators'!$B$15:$W$358, MATCH('O5 Details by Class &amp; Accounts'!BM$18, 'E2 Allocators'!$B$15:$W$15, 0),FALSE)*$E170)</f>
        <v>0</v>
      </c>
      <c r="BN170" s="1322">
        <f>IF(ISERROR(VLOOKUP(VLOOKUP($A170, 'E4 TB Allocation Details'!$A$18:$L$214, MATCH("Misc ID", 'E4 TB Allocation Details'!$A$18:$L$18, 0),FALSE), 'E2 Allocators'!$B$15:$W$358, MATCH('O5 Details by Class &amp; Accounts'!BN$18, 'E2 Allocators'!$B$15:$W$15, 0),FALSE)*$E170), 0, VLOOKUP(VLOOKUP($A170, 'E4 TB Allocation Details'!$A$18:$L$214, MATCH("Misc ID", 'E4 TB Allocation Details'!$A$18:$L$18, 0),FALSE), 'E2 Allocators'!$B$15:$W$358, MATCH('O5 Details by Class &amp; Accounts'!BN$18, 'E2 Allocators'!$B$15:$W$15, 0),FALSE)*$E170)</f>
        <v>0</v>
      </c>
      <c r="BO170" s="1322">
        <f>IF(ISERROR(VLOOKUP(VLOOKUP($A170, 'E4 TB Allocation Details'!$A$18:$L$214, MATCH("Misc ID", 'E4 TB Allocation Details'!$A$18:$L$18, 0),FALSE), 'E2 Allocators'!$B$15:$W$358, MATCH('O5 Details by Class &amp; Accounts'!BO$18, 'E2 Allocators'!$B$15:$W$15, 0),FALSE)*$E170), 0, VLOOKUP(VLOOKUP($A170, 'E4 TB Allocation Details'!$A$18:$L$214, MATCH("Misc ID", 'E4 TB Allocation Details'!$A$18:$L$18, 0),FALSE), 'E2 Allocators'!$B$15:$W$358, MATCH('O5 Details by Class &amp; Accounts'!BO$18, 'E2 Allocators'!$B$15:$W$15, 0),FALSE)*$E170)</f>
        <v>0</v>
      </c>
      <c r="BP170" s="1322">
        <f>IF(ISERROR(VLOOKUP(VLOOKUP($A170, 'E4 TB Allocation Details'!$A$18:$L$214, MATCH("Misc ID", 'E4 TB Allocation Details'!$A$18:$L$18, 0),FALSE), 'E2 Allocators'!$B$15:$W$358, MATCH('O5 Details by Class &amp; Accounts'!BP$18, 'E2 Allocators'!$B$15:$W$15, 0),FALSE)*$E170), 0, VLOOKUP(VLOOKUP($A170, 'E4 TB Allocation Details'!$A$18:$L$214, MATCH("Misc ID", 'E4 TB Allocation Details'!$A$18:$L$18, 0),FALSE), 'E2 Allocators'!$B$15:$W$358, MATCH('O5 Details by Class &amp; Accounts'!BP$18, 'E2 Allocators'!$B$15:$W$15, 0),FALSE)*$E170)</f>
        <v>0</v>
      </c>
      <c r="BQ170" s="1322">
        <f>IF(ISERROR(VLOOKUP(VLOOKUP($A170, 'E4 TB Allocation Details'!$A$18:$L$214, MATCH("Misc ID", 'E4 TB Allocation Details'!$A$18:$L$18, 0),FALSE), 'E2 Allocators'!$B$15:$W$358, MATCH('O5 Details by Class &amp; Accounts'!BQ$18, 'E2 Allocators'!$B$15:$W$15, 0),FALSE)*$E170), 0, VLOOKUP(VLOOKUP($A170, 'E4 TB Allocation Details'!$A$18:$L$214, MATCH("Misc ID", 'E4 TB Allocation Details'!$A$18:$L$18, 0),FALSE), 'E2 Allocators'!$B$15:$W$358, MATCH('O5 Details by Class &amp; Accounts'!BQ$18, 'E2 Allocators'!$B$15:$W$15, 0),FALSE)*$E170)</f>
        <v>0</v>
      </c>
      <c r="BR170" s="1322">
        <f>IF(ISERROR(VLOOKUP(VLOOKUP($A170, 'E4 TB Allocation Details'!$A$18:$L$214, MATCH("Misc ID", 'E4 TB Allocation Details'!$A$18:$L$18, 0),FALSE), 'E2 Allocators'!$B$15:$W$358, MATCH('O5 Details by Class &amp; Accounts'!BR$18, 'E2 Allocators'!$B$15:$W$15, 0),FALSE)*$E170), 0, VLOOKUP(VLOOKUP($A170, 'E4 TB Allocation Details'!$A$18:$L$214, MATCH("Misc ID", 'E4 TB Allocation Details'!$A$18:$L$18, 0),FALSE), 'E2 Allocators'!$B$15:$W$358, MATCH('O5 Details by Class &amp; Accounts'!BR$18, 'E2 Allocators'!$B$15:$W$15, 0),FALSE)*$E170)</f>
        <v>0</v>
      </c>
      <c r="BS170" s="1322">
        <f t="shared" si="48"/>
        <v>0</v>
      </c>
      <c r="BT170" s="1322">
        <f>IF(ISERROR(VLOOKUP(VLOOKUP($A170, 'E4 TB Allocation Details'!$A$18:$L$214, MATCH("A &amp; G ID", 'E4 TB Allocation Details'!$A$18:$L$18, 0),FALSE), 'E2 Allocators'!$B$15:$W$358, MATCH('O5 Details by Class &amp; Accounts'!BT$18, 'E2 Allocators'!$B$15:$W$15, 0),FALSE)*$E170), 0, VLOOKUP(VLOOKUP($A170, 'E4 TB Allocation Details'!$A$18:$L$214, MATCH("A &amp; G ID", 'E4 TB Allocation Details'!$A$18:$L$18, 0),FALSE), 'E2 Allocators'!$B$15:$W$358, MATCH('O5 Details by Class &amp; Accounts'!BT$18, 'E2 Allocators'!$B$15:$W$15, 0),FALSE)*$E170)</f>
        <v>0</v>
      </c>
      <c r="BU170" s="1322">
        <f>IF(ISERROR(VLOOKUP(VLOOKUP($A170, 'E4 TB Allocation Details'!$A$18:$L$214, MATCH("A &amp; G ID", 'E4 TB Allocation Details'!$A$18:$L$18, 0),FALSE), 'E2 Allocators'!$B$15:$W$358, MATCH('O5 Details by Class &amp; Accounts'!BU$18, 'E2 Allocators'!$B$15:$W$15, 0),FALSE)*$E170), 0, VLOOKUP(VLOOKUP($A170, 'E4 TB Allocation Details'!$A$18:$L$214, MATCH("A &amp; G ID", 'E4 TB Allocation Details'!$A$18:$L$18, 0),FALSE), 'E2 Allocators'!$B$15:$W$358, MATCH('O5 Details by Class &amp; Accounts'!BU$18, 'E2 Allocators'!$B$15:$W$15, 0),FALSE)*$E170)</f>
        <v>0</v>
      </c>
      <c r="BV170" s="1322">
        <f>IF(ISERROR(VLOOKUP(VLOOKUP($A170, 'E4 TB Allocation Details'!$A$18:$L$214, MATCH("A &amp; G ID", 'E4 TB Allocation Details'!$A$18:$L$18, 0),FALSE), 'E2 Allocators'!$B$15:$W$358, MATCH('O5 Details by Class &amp; Accounts'!BV$18, 'E2 Allocators'!$B$15:$W$15, 0),FALSE)*$E170), 0, VLOOKUP(VLOOKUP($A170, 'E4 TB Allocation Details'!$A$18:$L$214, MATCH("A &amp; G ID", 'E4 TB Allocation Details'!$A$18:$L$18, 0),FALSE), 'E2 Allocators'!$B$15:$W$358, MATCH('O5 Details by Class &amp; Accounts'!BV$18, 'E2 Allocators'!$B$15:$W$15, 0),FALSE)*$E170)</f>
        <v>0</v>
      </c>
      <c r="BW170" s="1322">
        <f>IF(ISERROR(VLOOKUP(VLOOKUP($A170, 'E4 TB Allocation Details'!$A$18:$L$214, MATCH("A &amp; G ID", 'E4 TB Allocation Details'!$A$18:$L$18, 0),FALSE), 'E2 Allocators'!$B$15:$W$358, MATCH('O5 Details by Class &amp; Accounts'!BW$18, 'E2 Allocators'!$B$15:$W$15, 0),FALSE)*$E170), 0, VLOOKUP(VLOOKUP($A170, 'E4 TB Allocation Details'!$A$18:$L$214, MATCH("A &amp; G ID", 'E4 TB Allocation Details'!$A$18:$L$18, 0),FALSE), 'E2 Allocators'!$B$15:$W$358, MATCH('O5 Details by Class &amp; Accounts'!BW$18, 'E2 Allocators'!$B$15:$W$15, 0),FALSE)*$E170)</f>
        <v>0</v>
      </c>
      <c r="BX170" s="1322">
        <f>IF(ISERROR(VLOOKUP(VLOOKUP($A170, 'E4 TB Allocation Details'!$A$18:$L$214, MATCH("A &amp; G ID", 'E4 TB Allocation Details'!$A$18:$L$18, 0),FALSE), 'E2 Allocators'!$B$15:$W$358, MATCH('O5 Details by Class &amp; Accounts'!BX$18, 'E2 Allocators'!$B$15:$W$15, 0),FALSE)*$E170), 0, VLOOKUP(VLOOKUP($A170, 'E4 TB Allocation Details'!$A$18:$L$214, MATCH("A &amp; G ID", 'E4 TB Allocation Details'!$A$18:$L$18, 0),FALSE), 'E2 Allocators'!$B$15:$W$358, MATCH('O5 Details by Class &amp; Accounts'!BX$18, 'E2 Allocators'!$B$15:$W$15, 0),FALSE)*$E170)</f>
        <v>0</v>
      </c>
      <c r="BY170" s="1322">
        <f>IF(ISERROR(VLOOKUP(VLOOKUP($A170, 'E4 TB Allocation Details'!$A$18:$L$214, MATCH("A &amp; G ID", 'E4 TB Allocation Details'!$A$18:$L$18, 0),FALSE), 'E2 Allocators'!$B$15:$W$358, MATCH('O5 Details by Class &amp; Accounts'!BY$18, 'E2 Allocators'!$B$15:$W$15, 0),FALSE)*$E170), 0, VLOOKUP(VLOOKUP($A170, 'E4 TB Allocation Details'!$A$18:$L$214, MATCH("A &amp; G ID", 'E4 TB Allocation Details'!$A$18:$L$18, 0),FALSE), 'E2 Allocators'!$B$15:$W$358, MATCH('O5 Details by Class &amp; Accounts'!BY$18, 'E2 Allocators'!$B$15:$W$15, 0),FALSE)*$E170)</f>
        <v>0</v>
      </c>
      <c r="BZ170" s="1322">
        <f>IF(ISERROR(VLOOKUP(VLOOKUP($A170, 'E4 TB Allocation Details'!$A$18:$L$214, MATCH("A &amp; G ID", 'E4 TB Allocation Details'!$A$18:$L$18, 0),FALSE), 'E2 Allocators'!$B$15:$W$358, MATCH('O5 Details by Class &amp; Accounts'!BZ$18, 'E2 Allocators'!$B$15:$W$15, 0),FALSE)*$E170), 0, VLOOKUP(VLOOKUP($A170, 'E4 TB Allocation Details'!$A$18:$L$214, MATCH("A &amp; G ID", 'E4 TB Allocation Details'!$A$18:$L$18, 0),FALSE), 'E2 Allocators'!$B$15:$W$358, MATCH('O5 Details by Class &amp; Accounts'!BZ$18, 'E2 Allocators'!$B$15:$W$15, 0),FALSE)*$E170)</f>
        <v>0</v>
      </c>
      <c r="CA170" s="1322">
        <f>IF(ISERROR(VLOOKUP(VLOOKUP($A170, 'E4 TB Allocation Details'!$A$18:$L$214, MATCH("A &amp; G ID", 'E4 TB Allocation Details'!$A$18:$L$18, 0),FALSE), 'E2 Allocators'!$B$15:$W$358, MATCH('O5 Details by Class &amp; Accounts'!CA$18, 'E2 Allocators'!$B$15:$W$15, 0),FALSE)*$E170), 0, VLOOKUP(VLOOKUP($A170, 'E4 TB Allocation Details'!$A$18:$L$214, MATCH("A &amp; G ID", 'E4 TB Allocation Details'!$A$18:$L$18, 0),FALSE), 'E2 Allocators'!$B$15:$W$358, MATCH('O5 Details by Class &amp; Accounts'!CA$18, 'E2 Allocators'!$B$15:$W$15, 0),FALSE)*$E170)</f>
        <v>0</v>
      </c>
      <c r="CB170" s="1322">
        <f>IF(ISERROR(VLOOKUP(VLOOKUP($A170, 'E4 TB Allocation Details'!$A$18:$L$214, MATCH("A &amp; G ID", 'E4 TB Allocation Details'!$A$18:$L$18, 0),FALSE), 'E2 Allocators'!$B$15:$W$358, MATCH('O5 Details by Class &amp; Accounts'!CB$18, 'E2 Allocators'!$B$15:$W$15, 0),FALSE)*$E170), 0, VLOOKUP(VLOOKUP($A170, 'E4 TB Allocation Details'!$A$18:$L$214, MATCH("A &amp; G ID", 'E4 TB Allocation Details'!$A$18:$L$18, 0),FALSE), 'E2 Allocators'!$B$15:$W$358, MATCH('O5 Details by Class &amp; Accounts'!CB$18, 'E2 Allocators'!$B$15:$W$15, 0),FALSE)*$E170)</f>
        <v>0</v>
      </c>
      <c r="CC170" s="1322">
        <f>IF(ISERROR(VLOOKUP(VLOOKUP($A170, 'E4 TB Allocation Details'!$A$18:$L$214, MATCH("A &amp; G ID", 'E4 TB Allocation Details'!$A$18:$L$18, 0),FALSE), 'E2 Allocators'!$B$15:$W$358, MATCH('O5 Details by Class &amp; Accounts'!CC$18, 'E2 Allocators'!$B$15:$W$15, 0),FALSE)*$E170), 0, VLOOKUP(VLOOKUP($A170, 'E4 TB Allocation Details'!$A$18:$L$214, MATCH("A &amp; G ID", 'E4 TB Allocation Details'!$A$18:$L$18, 0),FALSE), 'E2 Allocators'!$B$15:$W$358, MATCH('O5 Details by Class &amp; Accounts'!CC$18, 'E2 Allocators'!$B$15:$W$15, 0),FALSE)*$E170)</f>
        <v>0</v>
      </c>
      <c r="CD170" s="1322">
        <f>IF(ISERROR(VLOOKUP(VLOOKUP($A170, 'E4 TB Allocation Details'!$A$18:$L$214, MATCH("A &amp; G ID", 'E4 TB Allocation Details'!$A$18:$L$18, 0),FALSE), 'E2 Allocators'!$B$15:$W$358, MATCH('O5 Details by Class &amp; Accounts'!CD$18, 'E2 Allocators'!$B$15:$W$15, 0),FALSE)*$E170), 0, VLOOKUP(VLOOKUP($A170, 'E4 TB Allocation Details'!$A$18:$L$214, MATCH("A &amp; G ID", 'E4 TB Allocation Details'!$A$18:$L$18, 0),FALSE), 'E2 Allocators'!$B$15:$W$358, MATCH('O5 Details by Class &amp; Accounts'!CD$18, 'E2 Allocators'!$B$15:$W$15, 0),FALSE)*$E170)</f>
        <v>0</v>
      </c>
      <c r="CE170" s="1322">
        <f>IF(ISERROR(VLOOKUP(VLOOKUP($A170, 'E4 TB Allocation Details'!$A$18:$L$214, MATCH("A &amp; G ID", 'E4 TB Allocation Details'!$A$18:$L$18, 0),FALSE), 'E2 Allocators'!$B$15:$W$358, MATCH('O5 Details by Class &amp; Accounts'!CE$18, 'E2 Allocators'!$B$15:$W$15, 0),FALSE)*$E170), 0, VLOOKUP(VLOOKUP($A170, 'E4 TB Allocation Details'!$A$18:$L$214, MATCH("A &amp; G ID", 'E4 TB Allocation Details'!$A$18:$L$18, 0),FALSE), 'E2 Allocators'!$B$15:$W$358, MATCH('O5 Details by Class &amp; Accounts'!CE$18, 'E2 Allocators'!$B$15:$W$15, 0),FALSE)*$E170)</f>
        <v>0</v>
      </c>
      <c r="CF170" s="1322">
        <f>IF(ISERROR(VLOOKUP(VLOOKUP($A170, 'E4 TB Allocation Details'!$A$18:$L$214, MATCH("A &amp; G ID", 'E4 TB Allocation Details'!$A$18:$L$18, 0),FALSE), 'E2 Allocators'!$B$15:$W$358, MATCH('O5 Details by Class &amp; Accounts'!CF$18, 'E2 Allocators'!$B$15:$W$15, 0),FALSE)*$E170), 0, VLOOKUP(VLOOKUP($A170, 'E4 TB Allocation Details'!$A$18:$L$214, MATCH("A &amp; G ID", 'E4 TB Allocation Details'!$A$18:$L$18, 0),FALSE), 'E2 Allocators'!$B$15:$W$358, MATCH('O5 Details by Class &amp; Accounts'!CF$18, 'E2 Allocators'!$B$15:$W$15, 0),FALSE)*$E170)</f>
        <v>0</v>
      </c>
      <c r="CG170" s="1322">
        <f>IF(ISERROR(VLOOKUP(VLOOKUP($A170, 'E4 TB Allocation Details'!$A$18:$L$214, MATCH("A &amp; G ID", 'E4 TB Allocation Details'!$A$18:$L$18, 0),FALSE), 'E2 Allocators'!$B$15:$W$358, MATCH('O5 Details by Class &amp; Accounts'!CG$18, 'E2 Allocators'!$B$15:$W$15, 0),FALSE)*$E170), 0, VLOOKUP(VLOOKUP($A170, 'E4 TB Allocation Details'!$A$18:$L$214, MATCH("A &amp; G ID", 'E4 TB Allocation Details'!$A$18:$L$18, 0),FALSE), 'E2 Allocators'!$B$15:$W$358, MATCH('O5 Details by Class &amp; Accounts'!CG$18, 'E2 Allocators'!$B$15:$W$15, 0),FALSE)*$E170)</f>
        <v>0</v>
      </c>
      <c r="CH170" s="1322">
        <f>IF(ISERROR(VLOOKUP(VLOOKUP($A170, 'E4 TB Allocation Details'!$A$18:$L$214, MATCH("A &amp; G ID", 'E4 TB Allocation Details'!$A$18:$L$18, 0),FALSE), 'E2 Allocators'!$B$15:$W$358, MATCH('O5 Details by Class &amp; Accounts'!CH$18, 'E2 Allocators'!$B$15:$W$15, 0),FALSE)*$E170), 0, VLOOKUP(VLOOKUP($A170, 'E4 TB Allocation Details'!$A$18:$L$214, MATCH("A &amp; G ID", 'E4 TB Allocation Details'!$A$18:$L$18, 0),FALSE), 'E2 Allocators'!$B$15:$W$358, MATCH('O5 Details by Class &amp; Accounts'!CH$18, 'E2 Allocators'!$B$15:$W$15, 0),FALSE)*$E170)</f>
        <v>0</v>
      </c>
      <c r="CI170" s="1322">
        <f>IF(ISERROR(VLOOKUP(VLOOKUP($A170, 'E4 TB Allocation Details'!$A$18:$L$214, MATCH("A &amp; G ID", 'E4 TB Allocation Details'!$A$18:$L$18, 0),FALSE), 'E2 Allocators'!$B$15:$W$358, MATCH('O5 Details by Class &amp; Accounts'!CI$18, 'E2 Allocators'!$B$15:$W$15, 0),FALSE)*$E170), 0, VLOOKUP(VLOOKUP($A170, 'E4 TB Allocation Details'!$A$18:$L$214, MATCH("A &amp; G ID", 'E4 TB Allocation Details'!$A$18:$L$18, 0),FALSE), 'E2 Allocators'!$B$15:$W$358, MATCH('O5 Details by Class &amp; Accounts'!CI$18, 'E2 Allocators'!$B$15:$W$15, 0),FALSE)*$E170)</f>
        <v>0</v>
      </c>
      <c r="CJ170" s="1322">
        <f>IF(ISERROR(VLOOKUP(VLOOKUP($A170, 'E4 TB Allocation Details'!$A$18:$L$214, MATCH("A &amp; G ID", 'E4 TB Allocation Details'!$A$18:$L$18, 0),FALSE), 'E2 Allocators'!$B$15:$W$358, MATCH('O5 Details by Class &amp; Accounts'!CJ$18, 'E2 Allocators'!$B$15:$W$15, 0),FALSE)*$E170), 0, VLOOKUP(VLOOKUP($A170, 'E4 TB Allocation Details'!$A$18:$L$214, MATCH("A &amp; G ID", 'E4 TB Allocation Details'!$A$18:$L$18, 0),FALSE), 'E2 Allocators'!$B$15:$W$358, MATCH('O5 Details by Class &amp; Accounts'!CJ$18, 'E2 Allocators'!$B$15:$W$15, 0),FALSE)*$E170)</f>
        <v>0</v>
      </c>
      <c r="CK170" s="1322">
        <f>IF(ISERROR(VLOOKUP(VLOOKUP($A170, 'E4 TB Allocation Details'!$A$18:$L$214, MATCH("A &amp; G ID", 'E4 TB Allocation Details'!$A$18:$L$18, 0),FALSE), 'E2 Allocators'!$B$15:$W$358, MATCH('O5 Details by Class &amp; Accounts'!CK$18, 'E2 Allocators'!$B$15:$W$15, 0),FALSE)*$E170), 0, VLOOKUP(VLOOKUP($A170, 'E4 TB Allocation Details'!$A$18:$L$214, MATCH("A &amp; G ID", 'E4 TB Allocation Details'!$A$18:$L$18, 0),FALSE), 'E2 Allocators'!$B$15:$W$358, MATCH('O5 Details by Class &amp; Accounts'!CK$18, 'E2 Allocators'!$B$15:$W$15, 0),FALSE)*$E170)</f>
        <v>0</v>
      </c>
      <c r="CL170" s="1322">
        <f>IF(ISERROR(VLOOKUP(VLOOKUP($A170, 'E4 TB Allocation Details'!$A$18:$L$214, MATCH("A &amp; G ID", 'E4 TB Allocation Details'!$A$18:$L$18, 0),FALSE), 'E2 Allocators'!$B$15:$W$358, MATCH('O5 Details by Class &amp; Accounts'!CL$18, 'E2 Allocators'!$B$15:$W$15, 0),FALSE)*$E170), 0, VLOOKUP(VLOOKUP($A170, 'E4 TB Allocation Details'!$A$18:$L$214, MATCH("A &amp; G ID", 'E4 TB Allocation Details'!$A$18:$L$18, 0),FALSE), 'E2 Allocators'!$B$15:$W$358, MATCH('O5 Details by Class &amp; Accounts'!CL$18, 'E2 Allocators'!$B$15:$W$15, 0),FALSE)*$E170)</f>
        <v>0</v>
      </c>
      <c r="CM170" s="1322">
        <f>IF(ISERROR(VLOOKUP(VLOOKUP($A170, 'E4 TB Allocation Details'!$A$18:$L$214, MATCH("A &amp; G ID", 'E4 TB Allocation Details'!$A$18:$L$18, 0),FALSE), 'E2 Allocators'!$B$15:$W$358, MATCH('O5 Details by Class &amp; Accounts'!CM$18, 'E2 Allocators'!$B$15:$W$15, 0),FALSE)*$E170), 0, VLOOKUP(VLOOKUP($A170, 'E4 TB Allocation Details'!$A$18:$L$214, MATCH("A &amp; G ID", 'E4 TB Allocation Details'!$A$18:$L$18, 0),FALSE), 'E2 Allocators'!$B$15:$W$358, MATCH('O5 Details by Class &amp; Accounts'!CM$18, 'E2 Allocators'!$B$15:$W$15, 0),FALSE)*$E170)</f>
        <v>0</v>
      </c>
      <c r="CN170" s="1322">
        <f t="shared" si="49"/>
        <v>0</v>
      </c>
      <c r="CO170" s="1651">
        <f t="shared" si="50"/>
        <v>0</v>
      </c>
      <c r="CQ170" s="1899" t="inlineStr">
        <is>
          <t/>
        </is>
      </c>
    </row>
    <row r="171" spans="1:95" s="64" customFormat="1" ht="12.75" x14ac:dyDescent="0.2">
      <c r="A171" s="1095">
        <v>5330</v>
      </c>
      <c r="B171" s="1096" t="s">
        <v>1138</v>
      </c>
      <c r="C171" s="1648">
        <f>IF(ISERROR(VLOOKUP($A171,'I3 TB Data'!$A$19:$H$483,MATCH('O5 Details by Class &amp; Accounts'!$C$18, 'I3 TB Data'!$A$19:$H$19,0),0)), 0, VLOOKUP($A171,'I3 TB Data'!$A$19:$H$483,MATCH('O5 Details by Class &amp; Accounts'!$C$18,'I3 TB Data'!$A$19:$H$19,0),0))</f>
        <v>0</v>
      </c>
      <c r="D171" s="1649"/>
      <c r="E171" s="1648">
        <f t="shared" si="44"/>
        <v>0</v>
      </c>
      <c r="F171" s="1650">
        <f>IF(ISERROR(VLOOKUP($A171, 'E1 Categorization'!A33:E124, MATCH("Customer Component", 'E1 Categorization'!$A$33:$E$33,0), 0)), 0, IF(VLOOKUP($A171, 'E1 Categorization'!A33:E124, MATCH("Customer Component", 'E1 Categorization'!$A$33:$E$33,0), 0)=0, 'O5 Details by Class &amp; Accounts'!$E171, IF(AND(VLOOKUP($A171, 'E1 Categorization'!A33:E124, MATCH("Customer Component", 'E1 Categorization'!$A$33:$E$33,0), 0) &gt;0, VLOOKUP($A171, 'E1 Categorization'!A33:E124, MATCH("Customer Component", 'E1 Categorization'!$A$33:$E$33,0), 0)&lt;1), 'O5 Details by Class &amp; Accounts'!$E171*(1-VLOOKUP($A171, 'E1 Categorization'!A33:E124, MATCH("Customer Component", 'E1 Categorization'!$A$33:$E$33,0), 0)), 0)))</f>
        <v>0</v>
      </c>
      <c r="G171" s="1650">
        <f t="shared" si="45"/>
        <v>0</v>
      </c>
      <c r="H171" s="1322">
        <f t="shared" si="46"/>
        <v>0</v>
      </c>
      <c r="I171" s="1322">
        <f>IF(ISERROR(VLOOKUP(VLOOKUP($A171, 'E4 TB Allocation Details'!$A$18:$L$214, MATCH("Demand ID", 'E4 TB Allocation Details'!$A$18:$L$18, 0),FALSE), 'E2 Allocators'!$B$15:$W$358, MATCH('O5 Details by Class &amp; Accounts'!I$18, 'E2 Allocators'!$B$15:$W$15, 0),FALSE)*$F171), 0, VLOOKUP(VLOOKUP($A171, 'E4 TB Allocation Details'!$A$18:$L$214, MATCH("Demand ID", 'E4 TB Allocation Details'!$A$18:$L$18, 0),FALSE), 'E2 Allocators'!$B$15:$W$358, MATCH('O5 Details by Class &amp; Accounts'!I$18, 'E2 Allocators'!$B$15:$W$15, 0),FALSE)*$F171)</f>
        <v>0</v>
      </c>
      <c r="J171" s="1322">
        <f>IF(ISERROR(VLOOKUP(VLOOKUP($A171, 'E4 TB Allocation Details'!$A$18:$L$214, MATCH("Demand ID", 'E4 TB Allocation Details'!$A$18:$L$18, 0),FALSE), 'E2 Allocators'!$B$15:$W$358, MATCH('O5 Details by Class &amp; Accounts'!J$18, 'E2 Allocators'!$B$15:$W$15, 0),FALSE)*$F171), 0, VLOOKUP(VLOOKUP($A171, 'E4 TB Allocation Details'!$A$18:$L$214, MATCH("Demand ID", 'E4 TB Allocation Details'!$A$18:$L$18, 0),FALSE), 'E2 Allocators'!$B$15:$W$358, MATCH('O5 Details by Class &amp; Accounts'!J$18, 'E2 Allocators'!$B$15:$W$15, 0),FALSE)*$F171)</f>
        <v>0</v>
      </c>
      <c r="K171" s="1322">
        <f>IF(ISERROR(VLOOKUP(VLOOKUP($A171, 'E4 TB Allocation Details'!$A$18:$L$214, MATCH("Demand ID", 'E4 TB Allocation Details'!$A$18:$L$18, 0),FALSE), 'E2 Allocators'!$B$15:$W$358, MATCH('O5 Details by Class &amp; Accounts'!K$18, 'E2 Allocators'!$B$15:$W$15, 0),FALSE)*$F171), 0, VLOOKUP(VLOOKUP($A171, 'E4 TB Allocation Details'!$A$18:$L$214, MATCH("Demand ID", 'E4 TB Allocation Details'!$A$18:$L$18, 0),FALSE), 'E2 Allocators'!$B$15:$W$358, MATCH('O5 Details by Class &amp; Accounts'!K$18, 'E2 Allocators'!$B$15:$W$15, 0),FALSE)*$F171)</f>
        <v>0</v>
      </c>
      <c r="L171" s="1322">
        <f>IF(ISERROR(VLOOKUP(VLOOKUP($A171, 'E4 TB Allocation Details'!$A$18:$L$214, MATCH("Demand ID", 'E4 TB Allocation Details'!$A$18:$L$18, 0),FALSE), 'E2 Allocators'!$B$15:$W$358, MATCH('O5 Details by Class &amp; Accounts'!L$18, 'E2 Allocators'!$B$15:$W$15, 0),FALSE)*$F171), 0, VLOOKUP(VLOOKUP($A171, 'E4 TB Allocation Details'!$A$18:$L$214, MATCH("Demand ID", 'E4 TB Allocation Details'!$A$18:$L$18, 0),FALSE), 'E2 Allocators'!$B$15:$W$358, MATCH('O5 Details by Class &amp; Accounts'!L$18, 'E2 Allocators'!$B$15:$W$15, 0),FALSE)*$F171)</f>
        <v>0</v>
      </c>
      <c r="M171" s="1322">
        <f>IF(ISERROR(VLOOKUP(VLOOKUP($A171, 'E4 TB Allocation Details'!$A$18:$L$214, MATCH("Demand ID", 'E4 TB Allocation Details'!$A$18:$L$18, 0),FALSE), 'E2 Allocators'!$B$15:$W$358, MATCH('O5 Details by Class &amp; Accounts'!M$18, 'E2 Allocators'!$B$15:$W$15, 0),FALSE)*$F171), 0, VLOOKUP(VLOOKUP($A171, 'E4 TB Allocation Details'!$A$18:$L$214, MATCH("Demand ID", 'E4 TB Allocation Details'!$A$18:$L$18, 0),FALSE), 'E2 Allocators'!$B$15:$W$358, MATCH('O5 Details by Class &amp; Accounts'!M$18, 'E2 Allocators'!$B$15:$W$15, 0),FALSE)*$F171)</f>
        <v>0</v>
      </c>
      <c r="N171" s="1322">
        <f>IF(ISERROR(VLOOKUP(VLOOKUP($A171, 'E4 TB Allocation Details'!$A$18:$L$214, MATCH("Demand ID", 'E4 TB Allocation Details'!$A$18:$L$18, 0),FALSE), 'E2 Allocators'!$B$15:$W$358, MATCH('O5 Details by Class &amp; Accounts'!N$18, 'E2 Allocators'!$B$15:$W$15, 0),FALSE)*$F171), 0, VLOOKUP(VLOOKUP($A171, 'E4 TB Allocation Details'!$A$18:$L$214, MATCH("Demand ID", 'E4 TB Allocation Details'!$A$18:$L$18, 0),FALSE), 'E2 Allocators'!$B$15:$W$358, MATCH('O5 Details by Class &amp; Accounts'!N$18, 'E2 Allocators'!$B$15:$W$15, 0),FALSE)*$F171)</f>
        <v>0</v>
      </c>
      <c r="O171" s="1322">
        <f>IF(ISERROR(VLOOKUP(VLOOKUP($A171, 'E4 TB Allocation Details'!$A$18:$L$214, MATCH("Demand ID", 'E4 TB Allocation Details'!$A$18:$L$18, 0),FALSE), 'E2 Allocators'!$B$15:$W$358, MATCH('O5 Details by Class &amp; Accounts'!O$18, 'E2 Allocators'!$B$15:$W$15, 0),FALSE)*$F171), 0, VLOOKUP(VLOOKUP($A171, 'E4 TB Allocation Details'!$A$18:$L$214, MATCH("Demand ID", 'E4 TB Allocation Details'!$A$18:$L$18, 0),FALSE), 'E2 Allocators'!$B$15:$W$358, MATCH('O5 Details by Class &amp; Accounts'!O$18, 'E2 Allocators'!$B$15:$W$15, 0),FALSE)*$F171)</f>
        <v>0</v>
      </c>
      <c r="P171" s="1322">
        <f>IF(ISERROR(VLOOKUP(VLOOKUP($A171, 'E4 TB Allocation Details'!$A$18:$L$214, MATCH("Demand ID", 'E4 TB Allocation Details'!$A$18:$L$18, 0),FALSE), 'E2 Allocators'!$B$15:$W$358, MATCH('O5 Details by Class &amp; Accounts'!P$18, 'E2 Allocators'!$B$15:$W$15, 0),FALSE)*$F171), 0, VLOOKUP(VLOOKUP($A171, 'E4 TB Allocation Details'!$A$18:$L$214, MATCH("Demand ID", 'E4 TB Allocation Details'!$A$18:$L$18, 0),FALSE), 'E2 Allocators'!$B$15:$W$358, MATCH('O5 Details by Class &amp; Accounts'!P$18, 'E2 Allocators'!$B$15:$W$15, 0),FALSE)*$F171)</f>
        <v>0</v>
      </c>
      <c r="Q171" s="1322">
        <f>IF(ISERROR(VLOOKUP(VLOOKUP($A171, 'E4 TB Allocation Details'!$A$18:$L$214, MATCH("Demand ID", 'E4 TB Allocation Details'!$A$18:$L$18, 0),FALSE), 'E2 Allocators'!$B$15:$W$358, MATCH('O5 Details by Class &amp; Accounts'!Q$18, 'E2 Allocators'!$B$15:$W$15, 0),FALSE)*$F171), 0, VLOOKUP(VLOOKUP($A171, 'E4 TB Allocation Details'!$A$18:$L$214, MATCH("Demand ID", 'E4 TB Allocation Details'!$A$18:$L$18, 0),FALSE), 'E2 Allocators'!$B$15:$W$358, MATCH('O5 Details by Class &amp; Accounts'!Q$18, 'E2 Allocators'!$B$15:$W$15, 0),FALSE)*$F171)</f>
        <v>0</v>
      </c>
      <c r="R171" s="1322">
        <f>IF(ISERROR(VLOOKUP(VLOOKUP($A171, 'E4 TB Allocation Details'!$A$18:$L$214, MATCH("Demand ID", 'E4 TB Allocation Details'!$A$18:$L$18, 0),FALSE), 'E2 Allocators'!$B$15:$W$358, MATCH('O5 Details by Class &amp; Accounts'!R$18, 'E2 Allocators'!$B$15:$W$15, 0),FALSE)*$F171), 0, VLOOKUP(VLOOKUP($A171, 'E4 TB Allocation Details'!$A$18:$L$214, MATCH("Demand ID", 'E4 TB Allocation Details'!$A$18:$L$18, 0),FALSE), 'E2 Allocators'!$B$15:$W$358, MATCH('O5 Details by Class &amp; Accounts'!R$18, 'E2 Allocators'!$B$15:$W$15, 0),FALSE)*$F171)</f>
        <v>0</v>
      </c>
      <c r="S171" s="1322">
        <f>IF(ISERROR(VLOOKUP(VLOOKUP($A171, 'E4 TB Allocation Details'!$A$18:$L$214, MATCH("Demand ID", 'E4 TB Allocation Details'!$A$18:$L$18, 0),FALSE), 'E2 Allocators'!$B$15:$W$358, MATCH('O5 Details by Class &amp; Accounts'!S$18, 'E2 Allocators'!$B$15:$W$15, 0),FALSE)*$F171), 0, VLOOKUP(VLOOKUP($A171, 'E4 TB Allocation Details'!$A$18:$L$214, MATCH("Demand ID", 'E4 TB Allocation Details'!$A$18:$L$18, 0),FALSE), 'E2 Allocators'!$B$15:$W$358, MATCH('O5 Details by Class &amp; Accounts'!S$18, 'E2 Allocators'!$B$15:$W$15, 0),FALSE)*$F171)</f>
        <v>0</v>
      </c>
      <c r="T171" s="1322">
        <f>IF(ISERROR(VLOOKUP(VLOOKUP($A171, 'E4 TB Allocation Details'!$A$18:$L$214, MATCH("Demand ID", 'E4 TB Allocation Details'!$A$18:$L$18, 0),FALSE), 'E2 Allocators'!$B$15:$W$358, MATCH('O5 Details by Class &amp; Accounts'!T$18, 'E2 Allocators'!$B$15:$W$15, 0),FALSE)*$F171), 0, VLOOKUP(VLOOKUP($A171, 'E4 TB Allocation Details'!$A$18:$L$214, MATCH("Demand ID", 'E4 TB Allocation Details'!$A$18:$L$18, 0),FALSE), 'E2 Allocators'!$B$15:$W$358, MATCH('O5 Details by Class &amp; Accounts'!T$18, 'E2 Allocators'!$B$15:$W$15, 0),FALSE)*$F171)</f>
        <v>0</v>
      </c>
      <c r="U171" s="1322">
        <f>IF(ISERROR(VLOOKUP(VLOOKUP($A171, 'E4 TB Allocation Details'!$A$18:$L$214, MATCH("Demand ID", 'E4 TB Allocation Details'!$A$18:$L$18, 0),FALSE), 'E2 Allocators'!$B$15:$W$358, MATCH('O5 Details by Class &amp; Accounts'!U$18, 'E2 Allocators'!$B$15:$W$15, 0),FALSE)*$F171), 0, VLOOKUP(VLOOKUP($A171, 'E4 TB Allocation Details'!$A$18:$L$214, MATCH("Demand ID", 'E4 TB Allocation Details'!$A$18:$L$18, 0),FALSE), 'E2 Allocators'!$B$15:$W$358, MATCH('O5 Details by Class &amp; Accounts'!U$18, 'E2 Allocators'!$B$15:$W$15, 0),FALSE)*$F171)</f>
        <v>0</v>
      </c>
      <c r="V171" s="1322">
        <f>IF(ISERROR(VLOOKUP(VLOOKUP($A171, 'E4 TB Allocation Details'!$A$18:$L$214, MATCH("Demand ID", 'E4 TB Allocation Details'!$A$18:$L$18, 0),FALSE), 'E2 Allocators'!$B$15:$W$358, MATCH('O5 Details by Class &amp; Accounts'!V$18, 'E2 Allocators'!$B$15:$W$15, 0),FALSE)*$F171), 0, VLOOKUP(VLOOKUP($A171, 'E4 TB Allocation Details'!$A$18:$L$214, MATCH("Demand ID", 'E4 TB Allocation Details'!$A$18:$L$18, 0),FALSE), 'E2 Allocators'!$B$15:$W$358, MATCH('O5 Details by Class &amp; Accounts'!V$18, 'E2 Allocators'!$B$15:$W$15, 0),FALSE)*$F171)</f>
        <v>0</v>
      </c>
      <c r="W171" s="1322">
        <f>IF(ISERROR(VLOOKUP(VLOOKUP($A171, 'E4 TB Allocation Details'!$A$18:$L$214, MATCH("Demand ID", 'E4 TB Allocation Details'!$A$18:$L$18, 0),FALSE), 'E2 Allocators'!$B$15:$W$358, MATCH('O5 Details by Class &amp; Accounts'!W$18, 'E2 Allocators'!$B$15:$W$15, 0),FALSE)*$F171), 0, VLOOKUP(VLOOKUP($A171, 'E4 TB Allocation Details'!$A$18:$L$214, MATCH("Demand ID", 'E4 TB Allocation Details'!$A$18:$L$18, 0),FALSE), 'E2 Allocators'!$B$15:$W$358, MATCH('O5 Details by Class &amp; Accounts'!W$18, 'E2 Allocators'!$B$15:$W$15, 0),FALSE)*$F171)</f>
        <v>0</v>
      </c>
      <c r="X171" s="1322">
        <f>IF(ISERROR(VLOOKUP(VLOOKUP($A171, 'E4 TB Allocation Details'!$A$18:$L$214, MATCH("Demand ID", 'E4 TB Allocation Details'!$A$18:$L$18, 0),FALSE), 'E2 Allocators'!$B$15:$W$358, MATCH('O5 Details by Class &amp; Accounts'!X$18, 'E2 Allocators'!$B$15:$W$15, 0),FALSE)*$F171), 0, VLOOKUP(VLOOKUP($A171, 'E4 TB Allocation Details'!$A$18:$L$214, MATCH("Demand ID", 'E4 TB Allocation Details'!$A$18:$L$18, 0),FALSE), 'E2 Allocators'!$B$15:$W$358, MATCH('O5 Details by Class &amp; Accounts'!X$18, 'E2 Allocators'!$B$15:$W$15, 0),FALSE)*$F171)</f>
        <v>0</v>
      </c>
      <c r="Y171" s="1322">
        <f>IF(ISERROR(VLOOKUP(VLOOKUP($A171, 'E4 TB Allocation Details'!$A$18:$L$214, MATCH("Demand ID", 'E4 TB Allocation Details'!$A$18:$L$18, 0),FALSE), 'E2 Allocators'!$B$15:$W$358, MATCH('O5 Details by Class &amp; Accounts'!Y$18, 'E2 Allocators'!$B$15:$W$15, 0),FALSE)*$F171), 0, VLOOKUP(VLOOKUP($A171, 'E4 TB Allocation Details'!$A$18:$L$214, MATCH("Demand ID", 'E4 TB Allocation Details'!$A$18:$L$18, 0),FALSE), 'E2 Allocators'!$B$15:$W$358, MATCH('O5 Details by Class &amp; Accounts'!Y$18, 'E2 Allocators'!$B$15:$W$15, 0),FALSE)*$F171)</f>
        <v>0</v>
      </c>
      <c r="Z171" s="1322">
        <f>IF(ISERROR(VLOOKUP(VLOOKUP($A171, 'E4 TB Allocation Details'!$A$18:$L$214, MATCH("Demand ID", 'E4 TB Allocation Details'!$A$18:$L$18, 0),FALSE), 'E2 Allocators'!$B$15:$W$358, MATCH('O5 Details by Class &amp; Accounts'!Z$18, 'E2 Allocators'!$B$15:$W$15, 0),FALSE)*$F171), 0, VLOOKUP(VLOOKUP($A171, 'E4 TB Allocation Details'!$A$18:$L$214, MATCH("Demand ID", 'E4 TB Allocation Details'!$A$18:$L$18, 0),FALSE), 'E2 Allocators'!$B$15:$W$358, MATCH('O5 Details by Class &amp; Accounts'!Z$18, 'E2 Allocators'!$B$15:$W$15, 0),FALSE)*$F171)</f>
        <v>0</v>
      </c>
      <c r="AA171" s="1322">
        <f>IF(ISERROR(VLOOKUP(VLOOKUP($A171, 'E4 TB Allocation Details'!$A$18:$L$214, MATCH("Demand ID", 'E4 TB Allocation Details'!$A$18:$L$18, 0),FALSE), 'E2 Allocators'!$B$15:$W$358, MATCH('O5 Details by Class &amp; Accounts'!AA$18, 'E2 Allocators'!$B$15:$W$15, 0),FALSE)*$F171), 0, VLOOKUP(VLOOKUP($A171, 'E4 TB Allocation Details'!$A$18:$L$214, MATCH("Demand ID", 'E4 TB Allocation Details'!$A$18:$L$18, 0),FALSE), 'E2 Allocators'!$B$15:$W$358, MATCH('O5 Details by Class &amp; Accounts'!AA$18, 'E2 Allocators'!$B$15:$W$15, 0),FALSE)*$F171)</f>
        <v>0</v>
      </c>
      <c r="AB171" s="1322">
        <f>IF(ISERROR(VLOOKUP(VLOOKUP($A171, 'E4 TB Allocation Details'!$A$18:$L$214, MATCH("Demand ID", 'E4 TB Allocation Details'!$A$18:$L$18, 0),FALSE), 'E2 Allocators'!$B$15:$W$358, MATCH('O5 Details by Class &amp; Accounts'!AB$18, 'E2 Allocators'!$B$15:$W$15, 0),FALSE)*$F171), 0, VLOOKUP(VLOOKUP($A171, 'E4 TB Allocation Details'!$A$18:$L$214, MATCH("Demand ID", 'E4 TB Allocation Details'!$A$18:$L$18, 0),FALSE), 'E2 Allocators'!$B$15:$W$358, MATCH('O5 Details by Class &amp; Accounts'!AB$18, 'E2 Allocators'!$B$15:$W$15, 0),FALSE)*$F171)</f>
        <v>0</v>
      </c>
      <c r="AC171" s="1322">
        <f t="shared" si="47"/>
        <v>0</v>
      </c>
      <c r="AD171" s="1322">
        <f>IF(ISERROR(VLOOKUP(VLOOKUP($A171, 'E4 TB Allocation Details'!$A$18:$L$214, MATCH("Customer ID", 'E4 TB Allocation Details'!$A$18:$L$18, 0),FALSE), 'E2 Allocators'!$B$15:$W$358, MATCH('O5 Details by Class &amp; Accounts'!AD$18, 'E2 Allocators'!$B$15:$W$15, 0),FALSE)*$G171), 0, VLOOKUP(VLOOKUP($A171, 'E4 TB Allocation Details'!$A$18:$L$214, MATCH("Customer ID", 'E4 TB Allocation Details'!$A$18:$L$18, 0),FALSE), 'E2 Allocators'!$B$15:$W$358, MATCH('O5 Details by Class &amp; Accounts'!AD$18, 'E2 Allocators'!$B$15:$W$15, 0),FALSE)*$G171)</f>
        <v>0</v>
      </c>
      <c r="AE171" s="1322">
        <f>IF(ISERROR(VLOOKUP(VLOOKUP($A171, 'E4 TB Allocation Details'!$A$18:$L$214, MATCH("Customer ID", 'E4 TB Allocation Details'!$A$18:$L$18, 0),FALSE), 'E2 Allocators'!$B$15:$W$358, MATCH('O5 Details by Class &amp; Accounts'!AE$18, 'E2 Allocators'!$B$15:$W$15, 0),FALSE)*$G171), 0, VLOOKUP(VLOOKUP($A171, 'E4 TB Allocation Details'!$A$18:$L$214, MATCH("Customer ID", 'E4 TB Allocation Details'!$A$18:$L$18, 0),FALSE), 'E2 Allocators'!$B$15:$W$358, MATCH('O5 Details by Class &amp; Accounts'!AE$18, 'E2 Allocators'!$B$15:$W$15, 0),FALSE)*$G171)</f>
        <v>0</v>
      </c>
      <c r="AF171" s="1322">
        <f>IF(ISERROR(VLOOKUP(VLOOKUP($A171, 'E4 TB Allocation Details'!$A$18:$L$214, MATCH("Customer ID", 'E4 TB Allocation Details'!$A$18:$L$18, 0),FALSE), 'E2 Allocators'!$B$15:$W$358, MATCH('O5 Details by Class &amp; Accounts'!AF$18, 'E2 Allocators'!$B$15:$W$15, 0),FALSE)*$G171), 0, VLOOKUP(VLOOKUP($A171, 'E4 TB Allocation Details'!$A$18:$L$214, MATCH("Customer ID", 'E4 TB Allocation Details'!$A$18:$L$18, 0),FALSE), 'E2 Allocators'!$B$15:$W$358, MATCH('O5 Details by Class &amp; Accounts'!AF$18, 'E2 Allocators'!$B$15:$W$15, 0),FALSE)*$G171)</f>
        <v>0</v>
      </c>
      <c r="AG171" s="1322">
        <f>IF(ISERROR(VLOOKUP(VLOOKUP($A171, 'E4 TB Allocation Details'!$A$18:$L$214, MATCH("Customer ID", 'E4 TB Allocation Details'!$A$18:$L$18, 0),FALSE), 'E2 Allocators'!$B$15:$W$358, MATCH('O5 Details by Class &amp; Accounts'!AG$18, 'E2 Allocators'!$B$15:$W$15, 0),FALSE)*$G171), 0, VLOOKUP(VLOOKUP($A171, 'E4 TB Allocation Details'!$A$18:$L$214, MATCH("Customer ID", 'E4 TB Allocation Details'!$A$18:$L$18, 0),FALSE), 'E2 Allocators'!$B$15:$W$358, MATCH('O5 Details by Class &amp; Accounts'!AG$18, 'E2 Allocators'!$B$15:$W$15, 0),FALSE)*$G171)</f>
        <v>0</v>
      </c>
      <c r="AH171" s="1322">
        <f>IF(ISERROR(VLOOKUP(VLOOKUP($A171, 'E4 TB Allocation Details'!$A$18:$L$214, MATCH("Customer ID", 'E4 TB Allocation Details'!$A$18:$L$18, 0),FALSE), 'E2 Allocators'!$B$15:$W$358, MATCH('O5 Details by Class &amp; Accounts'!AH$18, 'E2 Allocators'!$B$15:$W$15, 0),FALSE)*$G171), 0, VLOOKUP(VLOOKUP($A171, 'E4 TB Allocation Details'!$A$18:$L$214, MATCH("Customer ID", 'E4 TB Allocation Details'!$A$18:$L$18, 0),FALSE), 'E2 Allocators'!$B$15:$W$358, MATCH('O5 Details by Class &amp; Accounts'!AH$18, 'E2 Allocators'!$B$15:$W$15, 0),FALSE)*$G171)</f>
        <v>0</v>
      </c>
      <c r="AI171" s="1322">
        <f>IF(ISERROR(VLOOKUP(VLOOKUP($A171, 'E4 TB Allocation Details'!$A$18:$L$214, MATCH("Customer ID", 'E4 TB Allocation Details'!$A$18:$L$18, 0),FALSE), 'E2 Allocators'!$B$15:$W$358, MATCH('O5 Details by Class &amp; Accounts'!AI$18, 'E2 Allocators'!$B$15:$W$15, 0),FALSE)*$G171), 0, VLOOKUP(VLOOKUP($A171, 'E4 TB Allocation Details'!$A$18:$L$214, MATCH("Customer ID", 'E4 TB Allocation Details'!$A$18:$L$18, 0),FALSE), 'E2 Allocators'!$B$15:$W$358, MATCH('O5 Details by Class &amp; Accounts'!AI$18, 'E2 Allocators'!$B$15:$W$15, 0),FALSE)*$G171)</f>
        <v>0</v>
      </c>
      <c r="AJ171" s="1322">
        <f>IF(ISERROR(VLOOKUP(VLOOKUP($A171, 'E4 TB Allocation Details'!$A$18:$L$214, MATCH("Customer ID", 'E4 TB Allocation Details'!$A$18:$L$18, 0),FALSE), 'E2 Allocators'!$B$15:$W$358, MATCH('O5 Details by Class &amp; Accounts'!AJ$18, 'E2 Allocators'!$B$15:$W$15, 0),FALSE)*$G171), 0, VLOOKUP(VLOOKUP($A171, 'E4 TB Allocation Details'!$A$18:$L$214, MATCH("Customer ID", 'E4 TB Allocation Details'!$A$18:$L$18, 0),FALSE), 'E2 Allocators'!$B$15:$W$358, MATCH('O5 Details by Class &amp; Accounts'!AJ$18, 'E2 Allocators'!$B$15:$W$15, 0),FALSE)*$G171)</f>
        <v>0</v>
      </c>
      <c r="AK171" s="1322">
        <f>IF(ISERROR(VLOOKUP(VLOOKUP($A171, 'E4 TB Allocation Details'!$A$18:$L$214, MATCH("Customer ID", 'E4 TB Allocation Details'!$A$18:$L$18, 0),FALSE), 'E2 Allocators'!$B$15:$W$358, MATCH('O5 Details by Class &amp; Accounts'!AK$18, 'E2 Allocators'!$B$15:$W$15, 0),FALSE)*$G171), 0, VLOOKUP(VLOOKUP($A171, 'E4 TB Allocation Details'!$A$18:$L$214, MATCH("Customer ID", 'E4 TB Allocation Details'!$A$18:$L$18, 0),FALSE), 'E2 Allocators'!$B$15:$W$358, MATCH('O5 Details by Class &amp; Accounts'!AK$18, 'E2 Allocators'!$B$15:$W$15, 0),FALSE)*$G171)</f>
        <v>0</v>
      </c>
      <c r="AL171" s="1322">
        <f>IF(ISERROR(VLOOKUP(VLOOKUP($A171, 'E4 TB Allocation Details'!$A$18:$L$214, MATCH("Customer ID", 'E4 TB Allocation Details'!$A$18:$L$18, 0),FALSE), 'E2 Allocators'!$B$15:$W$358, MATCH('O5 Details by Class &amp; Accounts'!AL$18, 'E2 Allocators'!$B$15:$W$15, 0),FALSE)*$G171), 0, VLOOKUP(VLOOKUP($A171, 'E4 TB Allocation Details'!$A$18:$L$214, MATCH("Customer ID", 'E4 TB Allocation Details'!$A$18:$L$18, 0),FALSE), 'E2 Allocators'!$B$15:$W$358, MATCH('O5 Details by Class &amp; Accounts'!AL$18, 'E2 Allocators'!$B$15:$W$15, 0),FALSE)*$G171)</f>
        <v>0</v>
      </c>
      <c r="AM171" s="1322">
        <f>IF(ISERROR(VLOOKUP(VLOOKUP($A171, 'E4 TB Allocation Details'!$A$18:$L$214, MATCH("Customer ID", 'E4 TB Allocation Details'!$A$18:$L$18, 0),FALSE), 'E2 Allocators'!$B$15:$W$358, MATCH('O5 Details by Class &amp; Accounts'!AM$18, 'E2 Allocators'!$B$15:$W$15, 0),FALSE)*$G171), 0, VLOOKUP(VLOOKUP($A171, 'E4 TB Allocation Details'!$A$18:$L$214, MATCH("Customer ID", 'E4 TB Allocation Details'!$A$18:$L$18, 0),FALSE), 'E2 Allocators'!$B$15:$W$358, MATCH('O5 Details by Class &amp; Accounts'!AM$18, 'E2 Allocators'!$B$15:$W$15, 0),FALSE)*$G171)</f>
        <v>0</v>
      </c>
      <c r="AN171" s="1322">
        <f>IF(ISERROR(VLOOKUP(VLOOKUP($A171, 'E4 TB Allocation Details'!$A$18:$L$214, MATCH("Customer ID", 'E4 TB Allocation Details'!$A$18:$L$18, 0),FALSE), 'E2 Allocators'!$B$15:$W$358, MATCH('O5 Details by Class &amp; Accounts'!AN$18, 'E2 Allocators'!$B$15:$W$15, 0),FALSE)*$G171), 0, VLOOKUP(VLOOKUP($A171, 'E4 TB Allocation Details'!$A$18:$L$214, MATCH("Customer ID", 'E4 TB Allocation Details'!$A$18:$L$18, 0),FALSE), 'E2 Allocators'!$B$15:$W$358, MATCH('O5 Details by Class &amp; Accounts'!AN$18, 'E2 Allocators'!$B$15:$W$15, 0),FALSE)*$G171)</f>
        <v>0</v>
      </c>
      <c r="AO171" s="1322">
        <f>IF(ISERROR(VLOOKUP(VLOOKUP($A171, 'E4 TB Allocation Details'!$A$18:$L$214, MATCH("Customer ID", 'E4 TB Allocation Details'!$A$18:$L$18, 0),FALSE), 'E2 Allocators'!$B$15:$W$358, MATCH('O5 Details by Class &amp; Accounts'!AO$18, 'E2 Allocators'!$B$15:$W$15, 0),FALSE)*$G171), 0, VLOOKUP(VLOOKUP($A171, 'E4 TB Allocation Details'!$A$18:$L$214, MATCH("Customer ID", 'E4 TB Allocation Details'!$A$18:$L$18, 0),FALSE), 'E2 Allocators'!$B$15:$W$358, MATCH('O5 Details by Class &amp; Accounts'!AO$18, 'E2 Allocators'!$B$15:$W$15, 0),FALSE)*$G171)</f>
        <v>0</v>
      </c>
      <c r="AP171" s="1322">
        <f>IF(ISERROR(VLOOKUP(VLOOKUP($A171, 'E4 TB Allocation Details'!$A$18:$L$214, MATCH("Customer ID", 'E4 TB Allocation Details'!$A$18:$L$18, 0),FALSE), 'E2 Allocators'!$B$15:$W$358, MATCH('O5 Details by Class &amp; Accounts'!AP$18, 'E2 Allocators'!$B$15:$W$15, 0),FALSE)*$G171), 0, VLOOKUP(VLOOKUP($A171, 'E4 TB Allocation Details'!$A$18:$L$214, MATCH("Customer ID", 'E4 TB Allocation Details'!$A$18:$L$18, 0),FALSE), 'E2 Allocators'!$B$15:$W$358, MATCH('O5 Details by Class &amp; Accounts'!AP$18, 'E2 Allocators'!$B$15:$W$15, 0),FALSE)*$G171)</f>
        <v>0</v>
      </c>
      <c r="AQ171" s="1322">
        <f>IF(ISERROR(VLOOKUP(VLOOKUP($A171, 'E4 TB Allocation Details'!$A$18:$L$214, MATCH("Customer ID", 'E4 TB Allocation Details'!$A$18:$L$18, 0),FALSE), 'E2 Allocators'!$B$15:$W$358, MATCH('O5 Details by Class &amp; Accounts'!AQ$18, 'E2 Allocators'!$B$15:$W$15, 0),FALSE)*$G171), 0, VLOOKUP(VLOOKUP($A171, 'E4 TB Allocation Details'!$A$18:$L$214, MATCH("Customer ID", 'E4 TB Allocation Details'!$A$18:$L$18, 0),FALSE), 'E2 Allocators'!$B$15:$W$358, MATCH('O5 Details by Class &amp; Accounts'!AQ$18, 'E2 Allocators'!$B$15:$W$15, 0),FALSE)*$G171)</f>
        <v>0</v>
      </c>
      <c r="AR171" s="1322">
        <f>IF(ISERROR(VLOOKUP(VLOOKUP($A171, 'E4 TB Allocation Details'!$A$18:$L$214, MATCH("Customer ID", 'E4 TB Allocation Details'!$A$18:$L$18, 0),FALSE), 'E2 Allocators'!$B$15:$W$358, MATCH('O5 Details by Class &amp; Accounts'!AR$18, 'E2 Allocators'!$B$15:$W$15, 0),FALSE)*$G171), 0, VLOOKUP(VLOOKUP($A171, 'E4 TB Allocation Details'!$A$18:$L$214, MATCH("Customer ID", 'E4 TB Allocation Details'!$A$18:$L$18, 0),FALSE), 'E2 Allocators'!$B$15:$W$358, MATCH('O5 Details by Class &amp; Accounts'!AR$18, 'E2 Allocators'!$B$15:$W$15, 0),FALSE)*$G171)</f>
        <v>0</v>
      </c>
      <c r="AS171" s="1322">
        <f>IF(ISERROR(VLOOKUP(VLOOKUP($A171, 'E4 TB Allocation Details'!$A$18:$L$214, MATCH("Customer ID", 'E4 TB Allocation Details'!$A$18:$L$18, 0),FALSE), 'E2 Allocators'!$B$15:$W$358, MATCH('O5 Details by Class &amp; Accounts'!AS$18, 'E2 Allocators'!$B$15:$W$15, 0),FALSE)*$G171), 0, VLOOKUP(VLOOKUP($A171, 'E4 TB Allocation Details'!$A$18:$L$214, MATCH("Customer ID", 'E4 TB Allocation Details'!$A$18:$L$18, 0),FALSE), 'E2 Allocators'!$B$15:$W$358, MATCH('O5 Details by Class &amp; Accounts'!AS$18, 'E2 Allocators'!$B$15:$W$15, 0),FALSE)*$G171)</f>
        <v>0</v>
      </c>
      <c r="AT171" s="1322">
        <f>IF(ISERROR(VLOOKUP(VLOOKUP($A171, 'E4 TB Allocation Details'!$A$18:$L$214, MATCH("Customer ID", 'E4 TB Allocation Details'!$A$18:$L$18, 0),FALSE), 'E2 Allocators'!$B$15:$W$358, MATCH('O5 Details by Class &amp; Accounts'!AT$18, 'E2 Allocators'!$B$15:$W$15, 0),FALSE)*$G171), 0, VLOOKUP(VLOOKUP($A171, 'E4 TB Allocation Details'!$A$18:$L$214, MATCH("Customer ID", 'E4 TB Allocation Details'!$A$18:$L$18, 0),FALSE), 'E2 Allocators'!$B$15:$W$358, MATCH('O5 Details by Class &amp; Accounts'!AT$18, 'E2 Allocators'!$B$15:$W$15, 0),FALSE)*$G171)</f>
        <v>0</v>
      </c>
      <c r="AU171" s="1322">
        <f>IF(ISERROR(VLOOKUP(VLOOKUP($A171, 'E4 TB Allocation Details'!$A$18:$L$214, MATCH("Customer ID", 'E4 TB Allocation Details'!$A$18:$L$18, 0),FALSE), 'E2 Allocators'!$B$15:$W$358, MATCH('O5 Details by Class &amp; Accounts'!AU$18, 'E2 Allocators'!$B$15:$W$15, 0),FALSE)*$G171), 0, VLOOKUP(VLOOKUP($A171, 'E4 TB Allocation Details'!$A$18:$L$214, MATCH("Customer ID", 'E4 TB Allocation Details'!$A$18:$L$18, 0),FALSE), 'E2 Allocators'!$B$15:$W$358, MATCH('O5 Details by Class &amp; Accounts'!AU$18, 'E2 Allocators'!$B$15:$W$15, 0),FALSE)*$G171)</f>
        <v>0</v>
      </c>
      <c r="AV171" s="1322">
        <f>IF(ISERROR(VLOOKUP(VLOOKUP($A171, 'E4 TB Allocation Details'!$A$18:$L$214, MATCH("Customer ID", 'E4 TB Allocation Details'!$A$18:$L$18, 0),FALSE), 'E2 Allocators'!$B$15:$W$358, MATCH('O5 Details by Class &amp; Accounts'!AV$18, 'E2 Allocators'!$B$15:$W$15, 0),FALSE)*$G171), 0, VLOOKUP(VLOOKUP($A171, 'E4 TB Allocation Details'!$A$18:$L$214, MATCH("Customer ID", 'E4 TB Allocation Details'!$A$18:$L$18, 0),FALSE), 'E2 Allocators'!$B$15:$W$358, MATCH('O5 Details by Class &amp; Accounts'!AV$18, 'E2 Allocators'!$B$15:$W$15, 0),FALSE)*$G171)</f>
        <v>0</v>
      </c>
      <c r="AW171" s="1322">
        <f>IF(ISERROR(VLOOKUP(VLOOKUP($A171, 'E4 TB Allocation Details'!$A$18:$L$214, MATCH("Customer ID", 'E4 TB Allocation Details'!$A$18:$L$18, 0),FALSE), 'E2 Allocators'!$B$15:$W$358, MATCH('O5 Details by Class &amp; Accounts'!AW$18, 'E2 Allocators'!$B$15:$W$15, 0),FALSE)*$G171), 0, VLOOKUP(VLOOKUP($A171, 'E4 TB Allocation Details'!$A$18:$L$214, MATCH("Customer ID", 'E4 TB Allocation Details'!$A$18:$L$18, 0),FALSE), 'E2 Allocators'!$B$15:$W$358, MATCH('O5 Details by Class &amp; Accounts'!AW$18, 'E2 Allocators'!$B$15:$W$15, 0),FALSE)*$G171)</f>
        <v>0</v>
      </c>
      <c r="AX171" s="1322">
        <f t="shared" si="51"/>
        <v>0</v>
      </c>
      <c r="AY171" s="1322">
        <f>IF(ISERROR(VLOOKUP(VLOOKUP($A171, 'E4 TB Allocation Details'!$A$18:$L$214, MATCH("Misc ID", 'E4 TB Allocation Details'!$A$18:$L$18, 0),FALSE), 'E2 Allocators'!$B$15:$W$358, MATCH('O5 Details by Class &amp; Accounts'!AY$18, 'E2 Allocators'!$B$15:$W$15, 0),FALSE)*$E171), 0, VLOOKUP(VLOOKUP($A171, 'E4 TB Allocation Details'!$A$18:$L$214, MATCH("Misc ID", 'E4 TB Allocation Details'!$A$18:$L$18, 0),FALSE), 'E2 Allocators'!$B$15:$W$358, MATCH('O5 Details by Class &amp; Accounts'!AY$18, 'E2 Allocators'!$B$15:$W$15, 0),FALSE)*$E171)</f>
        <v>0</v>
      </c>
      <c r="AZ171" s="1322">
        <f>IF(ISERROR(VLOOKUP(VLOOKUP($A171, 'E4 TB Allocation Details'!$A$18:$L$214, MATCH("Misc ID", 'E4 TB Allocation Details'!$A$18:$L$18, 0),FALSE), 'E2 Allocators'!$B$15:$W$358, MATCH('O5 Details by Class &amp; Accounts'!AZ$18, 'E2 Allocators'!$B$15:$W$15, 0),FALSE)*$E171), 0, VLOOKUP(VLOOKUP($A171, 'E4 TB Allocation Details'!$A$18:$L$214, MATCH("Misc ID", 'E4 TB Allocation Details'!$A$18:$L$18, 0),FALSE), 'E2 Allocators'!$B$15:$W$358, MATCH('O5 Details by Class &amp; Accounts'!AZ$18, 'E2 Allocators'!$B$15:$W$15, 0),FALSE)*$E171)</f>
        <v>0</v>
      </c>
      <c r="BA171" s="1322">
        <f>IF(ISERROR(VLOOKUP(VLOOKUP($A171, 'E4 TB Allocation Details'!$A$18:$L$214, MATCH("Misc ID", 'E4 TB Allocation Details'!$A$18:$L$18, 0),FALSE), 'E2 Allocators'!$B$15:$W$358, MATCH('O5 Details by Class &amp; Accounts'!BA$18, 'E2 Allocators'!$B$15:$W$15, 0),FALSE)*$E171), 0, VLOOKUP(VLOOKUP($A171, 'E4 TB Allocation Details'!$A$18:$L$214, MATCH("Misc ID", 'E4 TB Allocation Details'!$A$18:$L$18, 0),FALSE), 'E2 Allocators'!$B$15:$W$358, MATCH('O5 Details by Class &amp; Accounts'!BA$18, 'E2 Allocators'!$B$15:$W$15, 0),FALSE)*$E171)</f>
        <v>0</v>
      </c>
      <c r="BB171" s="1322">
        <f>IF(ISERROR(VLOOKUP(VLOOKUP($A171, 'E4 TB Allocation Details'!$A$18:$L$214, MATCH("Misc ID", 'E4 TB Allocation Details'!$A$18:$L$18, 0),FALSE), 'E2 Allocators'!$B$15:$W$358, MATCH('O5 Details by Class &amp; Accounts'!BB$18, 'E2 Allocators'!$B$15:$W$15, 0),FALSE)*$E171), 0, VLOOKUP(VLOOKUP($A171, 'E4 TB Allocation Details'!$A$18:$L$214, MATCH("Misc ID", 'E4 TB Allocation Details'!$A$18:$L$18, 0),FALSE), 'E2 Allocators'!$B$15:$W$358, MATCH('O5 Details by Class &amp; Accounts'!BB$18, 'E2 Allocators'!$B$15:$W$15, 0),FALSE)*$E171)</f>
        <v>0</v>
      </c>
      <c r="BC171" s="1322">
        <f>IF(ISERROR(VLOOKUP(VLOOKUP($A171, 'E4 TB Allocation Details'!$A$18:$L$214, MATCH("Misc ID", 'E4 TB Allocation Details'!$A$18:$L$18, 0),FALSE), 'E2 Allocators'!$B$15:$W$358, MATCH('O5 Details by Class &amp; Accounts'!BC$18, 'E2 Allocators'!$B$15:$W$15, 0),FALSE)*$E171), 0, VLOOKUP(VLOOKUP($A171, 'E4 TB Allocation Details'!$A$18:$L$214, MATCH("Misc ID", 'E4 TB Allocation Details'!$A$18:$L$18, 0),FALSE), 'E2 Allocators'!$B$15:$W$358, MATCH('O5 Details by Class &amp; Accounts'!BC$18, 'E2 Allocators'!$B$15:$W$15, 0),FALSE)*$E171)</f>
        <v>0</v>
      </c>
      <c r="BD171" s="1322">
        <f>IF(ISERROR(VLOOKUP(VLOOKUP($A171, 'E4 TB Allocation Details'!$A$18:$L$214, MATCH("Misc ID", 'E4 TB Allocation Details'!$A$18:$L$18, 0),FALSE), 'E2 Allocators'!$B$15:$W$358, MATCH('O5 Details by Class &amp; Accounts'!BD$18, 'E2 Allocators'!$B$15:$W$15, 0),FALSE)*$E171), 0, VLOOKUP(VLOOKUP($A171, 'E4 TB Allocation Details'!$A$18:$L$214, MATCH("Misc ID", 'E4 TB Allocation Details'!$A$18:$L$18, 0),FALSE), 'E2 Allocators'!$B$15:$W$358, MATCH('O5 Details by Class &amp; Accounts'!BD$18, 'E2 Allocators'!$B$15:$W$15, 0),FALSE)*$E171)</f>
        <v>0</v>
      </c>
      <c r="BE171" s="1322">
        <f>IF(ISERROR(VLOOKUP(VLOOKUP($A171, 'E4 TB Allocation Details'!$A$18:$L$214, MATCH("Misc ID", 'E4 TB Allocation Details'!$A$18:$L$18, 0),FALSE), 'E2 Allocators'!$B$15:$W$358, MATCH('O5 Details by Class &amp; Accounts'!BE$18, 'E2 Allocators'!$B$15:$W$15, 0),FALSE)*$E171), 0, VLOOKUP(VLOOKUP($A171, 'E4 TB Allocation Details'!$A$18:$L$214, MATCH("Misc ID", 'E4 TB Allocation Details'!$A$18:$L$18, 0),FALSE), 'E2 Allocators'!$B$15:$W$358, MATCH('O5 Details by Class &amp; Accounts'!BE$18, 'E2 Allocators'!$B$15:$W$15, 0),FALSE)*$E171)</f>
        <v>0</v>
      </c>
      <c r="BF171" s="1322">
        <f>IF(ISERROR(VLOOKUP(VLOOKUP($A171, 'E4 TB Allocation Details'!$A$18:$L$214, MATCH("Misc ID", 'E4 TB Allocation Details'!$A$18:$L$18, 0),FALSE), 'E2 Allocators'!$B$15:$W$358, MATCH('O5 Details by Class &amp; Accounts'!BF$18, 'E2 Allocators'!$B$15:$W$15, 0),FALSE)*$E171), 0, VLOOKUP(VLOOKUP($A171, 'E4 TB Allocation Details'!$A$18:$L$214, MATCH("Misc ID", 'E4 TB Allocation Details'!$A$18:$L$18, 0),FALSE), 'E2 Allocators'!$B$15:$W$358, MATCH('O5 Details by Class &amp; Accounts'!BF$18, 'E2 Allocators'!$B$15:$W$15, 0),FALSE)*$E171)</f>
        <v>0</v>
      </c>
      <c r="BG171" s="1322">
        <f>IF(ISERROR(VLOOKUP(VLOOKUP($A171, 'E4 TB Allocation Details'!$A$18:$L$214, MATCH("Misc ID", 'E4 TB Allocation Details'!$A$18:$L$18, 0),FALSE), 'E2 Allocators'!$B$15:$W$358, MATCH('O5 Details by Class &amp; Accounts'!BG$18, 'E2 Allocators'!$B$15:$W$15, 0),FALSE)*$E171), 0, VLOOKUP(VLOOKUP($A171, 'E4 TB Allocation Details'!$A$18:$L$214, MATCH("Misc ID", 'E4 TB Allocation Details'!$A$18:$L$18, 0),FALSE), 'E2 Allocators'!$B$15:$W$358, MATCH('O5 Details by Class &amp; Accounts'!BG$18, 'E2 Allocators'!$B$15:$W$15, 0),FALSE)*$E171)</f>
        <v>0</v>
      </c>
      <c r="BH171" s="1322">
        <f>IF(ISERROR(VLOOKUP(VLOOKUP($A171, 'E4 TB Allocation Details'!$A$18:$L$214, MATCH("Misc ID", 'E4 TB Allocation Details'!$A$18:$L$18, 0),FALSE), 'E2 Allocators'!$B$15:$W$358, MATCH('O5 Details by Class &amp; Accounts'!BH$18, 'E2 Allocators'!$B$15:$W$15, 0),FALSE)*$E171), 0, VLOOKUP(VLOOKUP($A171, 'E4 TB Allocation Details'!$A$18:$L$214, MATCH("Misc ID", 'E4 TB Allocation Details'!$A$18:$L$18, 0),FALSE), 'E2 Allocators'!$B$15:$W$358, MATCH('O5 Details by Class &amp; Accounts'!BH$18, 'E2 Allocators'!$B$15:$W$15, 0),FALSE)*$E171)</f>
        <v>0</v>
      </c>
      <c r="BI171" s="1322">
        <f>IF(ISERROR(VLOOKUP(VLOOKUP($A171, 'E4 TB Allocation Details'!$A$18:$L$214, MATCH("Misc ID", 'E4 TB Allocation Details'!$A$18:$L$18, 0),FALSE), 'E2 Allocators'!$B$15:$W$358, MATCH('O5 Details by Class &amp; Accounts'!BI$18, 'E2 Allocators'!$B$15:$W$15, 0),FALSE)*$E171), 0, VLOOKUP(VLOOKUP($A171, 'E4 TB Allocation Details'!$A$18:$L$214, MATCH("Misc ID", 'E4 TB Allocation Details'!$A$18:$L$18, 0),FALSE), 'E2 Allocators'!$B$15:$W$358, MATCH('O5 Details by Class &amp; Accounts'!BI$18, 'E2 Allocators'!$B$15:$W$15, 0),FALSE)*$E171)</f>
        <v>0</v>
      </c>
      <c r="BJ171" s="1322">
        <f>IF(ISERROR(VLOOKUP(VLOOKUP($A171, 'E4 TB Allocation Details'!$A$18:$L$214, MATCH("Misc ID", 'E4 TB Allocation Details'!$A$18:$L$18, 0),FALSE), 'E2 Allocators'!$B$15:$W$358, MATCH('O5 Details by Class &amp; Accounts'!BJ$18, 'E2 Allocators'!$B$15:$W$15, 0),FALSE)*$E171), 0, VLOOKUP(VLOOKUP($A171, 'E4 TB Allocation Details'!$A$18:$L$214, MATCH("Misc ID", 'E4 TB Allocation Details'!$A$18:$L$18, 0),FALSE), 'E2 Allocators'!$B$15:$W$358, MATCH('O5 Details by Class &amp; Accounts'!BJ$18, 'E2 Allocators'!$B$15:$W$15, 0),FALSE)*$E171)</f>
        <v>0</v>
      </c>
      <c r="BK171" s="1322">
        <f>IF(ISERROR(VLOOKUP(VLOOKUP($A171, 'E4 TB Allocation Details'!$A$18:$L$214, MATCH("Misc ID", 'E4 TB Allocation Details'!$A$18:$L$18, 0),FALSE), 'E2 Allocators'!$B$15:$W$358, MATCH('O5 Details by Class &amp; Accounts'!BK$18, 'E2 Allocators'!$B$15:$W$15, 0),FALSE)*$E171), 0, VLOOKUP(VLOOKUP($A171, 'E4 TB Allocation Details'!$A$18:$L$214, MATCH("Misc ID", 'E4 TB Allocation Details'!$A$18:$L$18, 0),FALSE), 'E2 Allocators'!$B$15:$W$358, MATCH('O5 Details by Class &amp; Accounts'!BK$18, 'E2 Allocators'!$B$15:$W$15, 0),FALSE)*$E171)</f>
        <v>0</v>
      </c>
      <c r="BL171" s="1322">
        <f>IF(ISERROR(VLOOKUP(VLOOKUP($A171, 'E4 TB Allocation Details'!$A$18:$L$214, MATCH("Misc ID", 'E4 TB Allocation Details'!$A$18:$L$18, 0),FALSE), 'E2 Allocators'!$B$15:$W$358, MATCH('O5 Details by Class &amp; Accounts'!BL$18, 'E2 Allocators'!$B$15:$W$15, 0),FALSE)*$E171), 0, VLOOKUP(VLOOKUP($A171, 'E4 TB Allocation Details'!$A$18:$L$214, MATCH("Misc ID", 'E4 TB Allocation Details'!$A$18:$L$18, 0),FALSE), 'E2 Allocators'!$B$15:$W$358, MATCH('O5 Details by Class &amp; Accounts'!BL$18, 'E2 Allocators'!$B$15:$W$15, 0),FALSE)*$E171)</f>
        <v>0</v>
      </c>
      <c r="BM171" s="1322">
        <f>IF(ISERROR(VLOOKUP(VLOOKUP($A171, 'E4 TB Allocation Details'!$A$18:$L$214, MATCH("Misc ID", 'E4 TB Allocation Details'!$A$18:$L$18, 0),FALSE), 'E2 Allocators'!$B$15:$W$358, MATCH('O5 Details by Class &amp; Accounts'!BM$18, 'E2 Allocators'!$B$15:$W$15, 0),FALSE)*$E171), 0, VLOOKUP(VLOOKUP($A171, 'E4 TB Allocation Details'!$A$18:$L$214, MATCH("Misc ID", 'E4 TB Allocation Details'!$A$18:$L$18, 0),FALSE), 'E2 Allocators'!$B$15:$W$358, MATCH('O5 Details by Class &amp; Accounts'!BM$18, 'E2 Allocators'!$B$15:$W$15, 0),FALSE)*$E171)</f>
        <v>0</v>
      </c>
      <c r="BN171" s="1322">
        <f>IF(ISERROR(VLOOKUP(VLOOKUP($A171, 'E4 TB Allocation Details'!$A$18:$L$214, MATCH("Misc ID", 'E4 TB Allocation Details'!$A$18:$L$18, 0),FALSE), 'E2 Allocators'!$B$15:$W$358, MATCH('O5 Details by Class &amp; Accounts'!BN$18, 'E2 Allocators'!$B$15:$W$15, 0),FALSE)*$E171), 0, VLOOKUP(VLOOKUP($A171, 'E4 TB Allocation Details'!$A$18:$L$214, MATCH("Misc ID", 'E4 TB Allocation Details'!$A$18:$L$18, 0),FALSE), 'E2 Allocators'!$B$15:$W$358, MATCH('O5 Details by Class &amp; Accounts'!BN$18, 'E2 Allocators'!$B$15:$W$15, 0),FALSE)*$E171)</f>
        <v>0</v>
      </c>
      <c r="BO171" s="1322">
        <f>IF(ISERROR(VLOOKUP(VLOOKUP($A171, 'E4 TB Allocation Details'!$A$18:$L$214, MATCH("Misc ID", 'E4 TB Allocation Details'!$A$18:$L$18, 0),FALSE), 'E2 Allocators'!$B$15:$W$358, MATCH('O5 Details by Class &amp; Accounts'!BO$18, 'E2 Allocators'!$B$15:$W$15, 0),FALSE)*$E171), 0, VLOOKUP(VLOOKUP($A171, 'E4 TB Allocation Details'!$A$18:$L$214, MATCH("Misc ID", 'E4 TB Allocation Details'!$A$18:$L$18, 0),FALSE), 'E2 Allocators'!$B$15:$W$358, MATCH('O5 Details by Class &amp; Accounts'!BO$18, 'E2 Allocators'!$B$15:$W$15, 0),FALSE)*$E171)</f>
        <v>0</v>
      </c>
      <c r="BP171" s="1322">
        <f>IF(ISERROR(VLOOKUP(VLOOKUP($A171, 'E4 TB Allocation Details'!$A$18:$L$214, MATCH("Misc ID", 'E4 TB Allocation Details'!$A$18:$L$18, 0),FALSE), 'E2 Allocators'!$B$15:$W$358, MATCH('O5 Details by Class &amp; Accounts'!BP$18, 'E2 Allocators'!$B$15:$W$15, 0),FALSE)*$E171), 0, VLOOKUP(VLOOKUP($A171, 'E4 TB Allocation Details'!$A$18:$L$214, MATCH("Misc ID", 'E4 TB Allocation Details'!$A$18:$L$18, 0),FALSE), 'E2 Allocators'!$B$15:$W$358, MATCH('O5 Details by Class &amp; Accounts'!BP$18, 'E2 Allocators'!$B$15:$W$15, 0),FALSE)*$E171)</f>
        <v>0</v>
      </c>
      <c r="BQ171" s="1322">
        <f>IF(ISERROR(VLOOKUP(VLOOKUP($A171, 'E4 TB Allocation Details'!$A$18:$L$214, MATCH("Misc ID", 'E4 TB Allocation Details'!$A$18:$L$18, 0),FALSE), 'E2 Allocators'!$B$15:$W$358, MATCH('O5 Details by Class &amp; Accounts'!BQ$18, 'E2 Allocators'!$B$15:$W$15, 0),FALSE)*$E171), 0, VLOOKUP(VLOOKUP($A171, 'E4 TB Allocation Details'!$A$18:$L$214, MATCH("Misc ID", 'E4 TB Allocation Details'!$A$18:$L$18, 0),FALSE), 'E2 Allocators'!$B$15:$W$358, MATCH('O5 Details by Class &amp; Accounts'!BQ$18, 'E2 Allocators'!$B$15:$W$15, 0),FALSE)*$E171)</f>
        <v>0</v>
      </c>
      <c r="BR171" s="1322">
        <f>IF(ISERROR(VLOOKUP(VLOOKUP($A171, 'E4 TB Allocation Details'!$A$18:$L$214, MATCH("Misc ID", 'E4 TB Allocation Details'!$A$18:$L$18, 0),FALSE), 'E2 Allocators'!$B$15:$W$358, MATCH('O5 Details by Class &amp; Accounts'!BR$18, 'E2 Allocators'!$B$15:$W$15, 0),FALSE)*$E171), 0, VLOOKUP(VLOOKUP($A171, 'E4 TB Allocation Details'!$A$18:$L$214, MATCH("Misc ID", 'E4 TB Allocation Details'!$A$18:$L$18, 0),FALSE), 'E2 Allocators'!$B$15:$W$358, MATCH('O5 Details by Class &amp; Accounts'!BR$18, 'E2 Allocators'!$B$15:$W$15, 0),FALSE)*$E171)</f>
        <v>0</v>
      </c>
      <c r="BS171" s="1322">
        <f t="shared" si="48"/>
        <v>0</v>
      </c>
      <c r="BT171" s="1322">
        <f>IF(ISERROR(VLOOKUP(VLOOKUP($A171, 'E4 TB Allocation Details'!$A$18:$L$214, MATCH("A &amp; G ID", 'E4 TB Allocation Details'!$A$18:$L$18, 0),FALSE), 'E2 Allocators'!$B$15:$W$358, MATCH('O5 Details by Class &amp; Accounts'!BT$18, 'E2 Allocators'!$B$15:$W$15, 0),FALSE)*$E171), 0, VLOOKUP(VLOOKUP($A171, 'E4 TB Allocation Details'!$A$18:$L$214, MATCH("A &amp; G ID", 'E4 TB Allocation Details'!$A$18:$L$18, 0),FALSE), 'E2 Allocators'!$B$15:$W$358, MATCH('O5 Details by Class &amp; Accounts'!BT$18, 'E2 Allocators'!$B$15:$W$15, 0),FALSE)*$E171)</f>
        <v>0</v>
      </c>
      <c r="BU171" s="1322">
        <f>IF(ISERROR(VLOOKUP(VLOOKUP($A171, 'E4 TB Allocation Details'!$A$18:$L$214, MATCH("A &amp; G ID", 'E4 TB Allocation Details'!$A$18:$L$18, 0),FALSE), 'E2 Allocators'!$B$15:$W$358, MATCH('O5 Details by Class &amp; Accounts'!BU$18, 'E2 Allocators'!$B$15:$W$15, 0),FALSE)*$E171), 0, VLOOKUP(VLOOKUP($A171, 'E4 TB Allocation Details'!$A$18:$L$214, MATCH("A &amp; G ID", 'E4 TB Allocation Details'!$A$18:$L$18, 0),FALSE), 'E2 Allocators'!$B$15:$W$358, MATCH('O5 Details by Class &amp; Accounts'!BU$18, 'E2 Allocators'!$B$15:$W$15, 0),FALSE)*$E171)</f>
        <v>0</v>
      </c>
      <c r="BV171" s="1322">
        <f>IF(ISERROR(VLOOKUP(VLOOKUP($A171, 'E4 TB Allocation Details'!$A$18:$L$214, MATCH("A &amp; G ID", 'E4 TB Allocation Details'!$A$18:$L$18, 0),FALSE), 'E2 Allocators'!$B$15:$W$358, MATCH('O5 Details by Class &amp; Accounts'!BV$18, 'E2 Allocators'!$B$15:$W$15, 0),FALSE)*$E171), 0, VLOOKUP(VLOOKUP($A171, 'E4 TB Allocation Details'!$A$18:$L$214, MATCH("A &amp; G ID", 'E4 TB Allocation Details'!$A$18:$L$18, 0),FALSE), 'E2 Allocators'!$B$15:$W$358, MATCH('O5 Details by Class &amp; Accounts'!BV$18, 'E2 Allocators'!$B$15:$W$15, 0),FALSE)*$E171)</f>
        <v>0</v>
      </c>
      <c r="BW171" s="1322">
        <f>IF(ISERROR(VLOOKUP(VLOOKUP($A171, 'E4 TB Allocation Details'!$A$18:$L$214, MATCH("A &amp; G ID", 'E4 TB Allocation Details'!$A$18:$L$18, 0),FALSE), 'E2 Allocators'!$B$15:$W$358, MATCH('O5 Details by Class &amp; Accounts'!BW$18, 'E2 Allocators'!$B$15:$W$15, 0),FALSE)*$E171), 0, VLOOKUP(VLOOKUP($A171, 'E4 TB Allocation Details'!$A$18:$L$214, MATCH("A &amp; G ID", 'E4 TB Allocation Details'!$A$18:$L$18, 0),FALSE), 'E2 Allocators'!$B$15:$W$358, MATCH('O5 Details by Class &amp; Accounts'!BW$18, 'E2 Allocators'!$B$15:$W$15, 0),FALSE)*$E171)</f>
        <v>0</v>
      </c>
      <c r="BX171" s="1322">
        <f>IF(ISERROR(VLOOKUP(VLOOKUP($A171, 'E4 TB Allocation Details'!$A$18:$L$214, MATCH("A &amp; G ID", 'E4 TB Allocation Details'!$A$18:$L$18, 0),FALSE), 'E2 Allocators'!$B$15:$W$358, MATCH('O5 Details by Class &amp; Accounts'!BX$18, 'E2 Allocators'!$B$15:$W$15, 0),FALSE)*$E171), 0, VLOOKUP(VLOOKUP($A171, 'E4 TB Allocation Details'!$A$18:$L$214, MATCH("A &amp; G ID", 'E4 TB Allocation Details'!$A$18:$L$18, 0),FALSE), 'E2 Allocators'!$B$15:$W$358, MATCH('O5 Details by Class &amp; Accounts'!BX$18, 'E2 Allocators'!$B$15:$W$15, 0),FALSE)*$E171)</f>
        <v>0</v>
      </c>
      <c r="BY171" s="1322">
        <f>IF(ISERROR(VLOOKUP(VLOOKUP($A171, 'E4 TB Allocation Details'!$A$18:$L$214, MATCH("A &amp; G ID", 'E4 TB Allocation Details'!$A$18:$L$18, 0),FALSE), 'E2 Allocators'!$B$15:$W$358, MATCH('O5 Details by Class &amp; Accounts'!BY$18, 'E2 Allocators'!$B$15:$W$15, 0),FALSE)*$E171), 0, VLOOKUP(VLOOKUP($A171, 'E4 TB Allocation Details'!$A$18:$L$214, MATCH("A &amp; G ID", 'E4 TB Allocation Details'!$A$18:$L$18, 0),FALSE), 'E2 Allocators'!$B$15:$W$358, MATCH('O5 Details by Class &amp; Accounts'!BY$18, 'E2 Allocators'!$B$15:$W$15, 0),FALSE)*$E171)</f>
        <v>0</v>
      </c>
      <c r="BZ171" s="1322">
        <f>IF(ISERROR(VLOOKUP(VLOOKUP($A171, 'E4 TB Allocation Details'!$A$18:$L$214, MATCH("A &amp; G ID", 'E4 TB Allocation Details'!$A$18:$L$18, 0),FALSE), 'E2 Allocators'!$B$15:$W$358, MATCH('O5 Details by Class &amp; Accounts'!BZ$18, 'E2 Allocators'!$B$15:$W$15, 0),FALSE)*$E171), 0, VLOOKUP(VLOOKUP($A171, 'E4 TB Allocation Details'!$A$18:$L$214, MATCH("A &amp; G ID", 'E4 TB Allocation Details'!$A$18:$L$18, 0),FALSE), 'E2 Allocators'!$B$15:$W$358, MATCH('O5 Details by Class &amp; Accounts'!BZ$18, 'E2 Allocators'!$B$15:$W$15, 0),FALSE)*$E171)</f>
        <v>0</v>
      </c>
      <c r="CA171" s="1322">
        <f>IF(ISERROR(VLOOKUP(VLOOKUP($A171, 'E4 TB Allocation Details'!$A$18:$L$214, MATCH("A &amp; G ID", 'E4 TB Allocation Details'!$A$18:$L$18, 0),FALSE), 'E2 Allocators'!$B$15:$W$358, MATCH('O5 Details by Class &amp; Accounts'!CA$18, 'E2 Allocators'!$B$15:$W$15, 0),FALSE)*$E171), 0, VLOOKUP(VLOOKUP($A171, 'E4 TB Allocation Details'!$A$18:$L$214, MATCH("A &amp; G ID", 'E4 TB Allocation Details'!$A$18:$L$18, 0),FALSE), 'E2 Allocators'!$B$15:$W$358, MATCH('O5 Details by Class &amp; Accounts'!CA$18, 'E2 Allocators'!$B$15:$W$15, 0),FALSE)*$E171)</f>
        <v>0</v>
      </c>
      <c r="CB171" s="1322">
        <f>IF(ISERROR(VLOOKUP(VLOOKUP($A171, 'E4 TB Allocation Details'!$A$18:$L$214, MATCH("A &amp; G ID", 'E4 TB Allocation Details'!$A$18:$L$18, 0),FALSE), 'E2 Allocators'!$B$15:$W$358, MATCH('O5 Details by Class &amp; Accounts'!CB$18, 'E2 Allocators'!$B$15:$W$15, 0),FALSE)*$E171), 0, VLOOKUP(VLOOKUP($A171, 'E4 TB Allocation Details'!$A$18:$L$214, MATCH("A &amp; G ID", 'E4 TB Allocation Details'!$A$18:$L$18, 0),FALSE), 'E2 Allocators'!$B$15:$W$358, MATCH('O5 Details by Class &amp; Accounts'!CB$18, 'E2 Allocators'!$B$15:$W$15, 0),FALSE)*$E171)</f>
        <v>0</v>
      </c>
      <c r="CC171" s="1322">
        <f>IF(ISERROR(VLOOKUP(VLOOKUP($A171, 'E4 TB Allocation Details'!$A$18:$L$214, MATCH("A &amp; G ID", 'E4 TB Allocation Details'!$A$18:$L$18, 0),FALSE), 'E2 Allocators'!$B$15:$W$358, MATCH('O5 Details by Class &amp; Accounts'!CC$18, 'E2 Allocators'!$B$15:$W$15, 0),FALSE)*$E171), 0, VLOOKUP(VLOOKUP($A171, 'E4 TB Allocation Details'!$A$18:$L$214, MATCH("A &amp; G ID", 'E4 TB Allocation Details'!$A$18:$L$18, 0),FALSE), 'E2 Allocators'!$B$15:$W$358, MATCH('O5 Details by Class &amp; Accounts'!CC$18, 'E2 Allocators'!$B$15:$W$15, 0),FALSE)*$E171)</f>
        <v>0</v>
      </c>
      <c r="CD171" s="1322">
        <f>IF(ISERROR(VLOOKUP(VLOOKUP($A171, 'E4 TB Allocation Details'!$A$18:$L$214, MATCH("A &amp; G ID", 'E4 TB Allocation Details'!$A$18:$L$18, 0),FALSE), 'E2 Allocators'!$B$15:$W$358, MATCH('O5 Details by Class &amp; Accounts'!CD$18, 'E2 Allocators'!$B$15:$W$15, 0),FALSE)*$E171), 0, VLOOKUP(VLOOKUP($A171, 'E4 TB Allocation Details'!$A$18:$L$214, MATCH("A &amp; G ID", 'E4 TB Allocation Details'!$A$18:$L$18, 0),FALSE), 'E2 Allocators'!$B$15:$W$358, MATCH('O5 Details by Class &amp; Accounts'!CD$18, 'E2 Allocators'!$B$15:$W$15, 0),FALSE)*$E171)</f>
        <v>0</v>
      </c>
      <c r="CE171" s="1322">
        <f>IF(ISERROR(VLOOKUP(VLOOKUP($A171, 'E4 TB Allocation Details'!$A$18:$L$214, MATCH("A &amp; G ID", 'E4 TB Allocation Details'!$A$18:$L$18, 0),FALSE), 'E2 Allocators'!$B$15:$W$358, MATCH('O5 Details by Class &amp; Accounts'!CE$18, 'E2 Allocators'!$B$15:$W$15, 0),FALSE)*$E171), 0, VLOOKUP(VLOOKUP($A171, 'E4 TB Allocation Details'!$A$18:$L$214, MATCH("A &amp; G ID", 'E4 TB Allocation Details'!$A$18:$L$18, 0),FALSE), 'E2 Allocators'!$B$15:$W$358, MATCH('O5 Details by Class &amp; Accounts'!CE$18, 'E2 Allocators'!$B$15:$W$15, 0),FALSE)*$E171)</f>
        <v>0</v>
      </c>
      <c r="CF171" s="1322">
        <f>IF(ISERROR(VLOOKUP(VLOOKUP($A171, 'E4 TB Allocation Details'!$A$18:$L$214, MATCH("A &amp; G ID", 'E4 TB Allocation Details'!$A$18:$L$18, 0),FALSE), 'E2 Allocators'!$B$15:$W$358, MATCH('O5 Details by Class &amp; Accounts'!CF$18, 'E2 Allocators'!$B$15:$W$15, 0),FALSE)*$E171), 0, VLOOKUP(VLOOKUP($A171, 'E4 TB Allocation Details'!$A$18:$L$214, MATCH("A &amp; G ID", 'E4 TB Allocation Details'!$A$18:$L$18, 0),FALSE), 'E2 Allocators'!$B$15:$W$358, MATCH('O5 Details by Class &amp; Accounts'!CF$18, 'E2 Allocators'!$B$15:$W$15, 0),FALSE)*$E171)</f>
        <v>0</v>
      </c>
      <c r="CG171" s="1322">
        <f>IF(ISERROR(VLOOKUP(VLOOKUP($A171, 'E4 TB Allocation Details'!$A$18:$L$214, MATCH("A &amp; G ID", 'E4 TB Allocation Details'!$A$18:$L$18, 0),FALSE), 'E2 Allocators'!$B$15:$W$358, MATCH('O5 Details by Class &amp; Accounts'!CG$18, 'E2 Allocators'!$B$15:$W$15, 0),FALSE)*$E171), 0, VLOOKUP(VLOOKUP($A171, 'E4 TB Allocation Details'!$A$18:$L$214, MATCH("A &amp; G ID", 'E4 TB Allocation Details'!$A$18:$L$18, 0),FALSE), 'E2 Allocators'!$B$15:$W$358, MATCH('O5 Details by Class &amp; Accounts'!CG$18, 'E2 Allocators'!$B$15:$W$15, 0),FALSE)*$E171)</f>
        <v>0</v>
      </c>
      <c r="CH171" s="1322">
        <f>IF(ISERROR(VLOOKUP(VLOOKUP($A171, 'E4 TB Allocation Details'!$A$18:$L$214, MATCH("A &amp; G ID", 'E4 TB Allocation Details'!$A$18:$L$18, 0),FALSE), 'E2 Allocators'!$B$15:$W$358, MATCH('O5 Details by Class &amp; Accounts'!CH$18, 'E2 Allocators'!$B$15:$W$15, 0),FALSE)*$E171), 0, VLOOKUP(VLOOKUP($A171, 'E4 TB Allocation Details'!$A$18:$L$214, MATCH("A &amp; G ID", 'E4 TB Allocation Details'!$A$18:$L$18, 0),FALSE), 'E2 Allocators'!$B$15:$W$358, MATCH('O5 Details by Class &amp; Accounts'!CH$18, 'E2 Allocators'!$B$15:$W$15, 0),FALSE)*$E171)</f>
        <v>0</v>
      </c>
      <c r="CI171" s="1322">
        <f>IF(ISERROR(VLOOKUP(VLOOKUP($A171, 'E4 TB Allocation Details'!$A$18:$L$214, MATCH("A &amp; G ID", 'E4 TB Allocation Details'!$A$18:$L$18, 0),FALSE), 'E2 Allocators'!$B$15:$W$358, MATCH('O5 Details by Class &amp; Accounts'!CI$18, 'E2 Allocators'!$B$15:$W$15, 0),FALSE)*$E171), 0, VLOOKUP(VLOOKUP($A171, 'E4 TB Allocation Details'!$A$18:$L$214, MATCH("A &amp; G ID", 'E4 TB Allocation Details'!$A$18:$L$18, 0),FALSE), 'E2 Allocators'!$B$15:$W$358, MATCH('O5 Details by Class &amp; Accounts'!CI$18, 'E2 Allocators'!$B$15:$W$15, 0),FALSE)*$E171)</f>
        <v>0</v>
      </c>
      <c r="CJ171" s="1322">
        <f>IF(ISERROR(VLOOKUP(VLOOKUP($A171, 'E4 TB Allocation Details'!$A$18:$L$214, MATCH("A &amp; G ID", 'E4 TB Allocation Details'!$A$18:$L$18, 0),FALSE), 'E2 Allocators'!$B$15:$W$358, MATCH('O5 Details by Class &amp; Accounts'!CJ$18, 'E2 Allocators'!$B$15:$W$15, 0),FALSE)*$E171), 0, VLOOKUP(VLOOKUP($A171, 'E4 TB Allocation Details'!$A$18:$L$214, MATCH("A &amp; G ID", 'E4 TB Allocation Details'!$A$18:$L$18, 0),FALSE), 'E2 Allocators'!$B$15:$W$358, MATCH('O5 Details by Class &amp; Accounts'!CJ$18, 'E2 Allocators'!$B$15:$W$15, 0),FALSE)*$E171)</f>
        <v>0</v>
      </c>
      <c r="CK171" s="1322">
        <f>IF(ISERROR(VLOOKUP(VLOOKUP($A171, 'E4 TB Allocation Details'!$A$18:$L$214, MATCH("A &amp; G ID", 'E4 TB Allocation Details'!$A$18:$L$18, 0),FALSE), 'E2 Allocators'!$B$15:$W$358, MATCH('O5 Details by Class &amp; Accounts'!CK$18, 'E2 Allocators'!$B$15:$W$15, 0),FALSE)*$E171), 0, VLOOKUP(VLOOKUP($A171, 'E4 TB Allocation Details'!$A$18:$L$214, MATCH("A &amp; G ID", 'E4 TB Allocation Details'!$A$18:$L$18, 0),FALSE), 'E2 Allocators'!$B$15:$W$358, MATCH('O5 Details by Class &amp; Accounts'!CK$18, 'E2 Allocators'!$B$15:$W$15, 0),FALSE)*$E171)</f>
        <v>0</v>
      </c>
      <c r="CL171" s="1322">
        <f>IF(ISERROR(VLOOKUP(VLOOKUP($A171, 'E4 TB Allocation Details'!$A$18:$L$214, MATCH("A &amp; G ID", 'E4 TB Allocation Details'!$A$18:$L$18, 0),FALSE), 'E2 Allocators'!$B$15:$W$358, MATCH('O5 Details by Class &amp; Accounts'!CL$18, 'E2 Allocators'!$B$15:$W$15, 0),FALSE)*$E171), 0, VLOOKUP(VLOOKUP($A171, 'E4 TB Allocation Details'!$A$18:$L$214, MATCH("A &amp; G ID", 'E4 TB Allocation Details'!$A$18:$L$18, 0),FALSE), 'E2 Allocators'!$B$15:$W$358, MATCH('O5 Details by Class &amp; Accounts'!CL$18, 'E2 Allocators'!$B$15:$W$15, 0),FALSE)*$E171)</f>
        <v>0</v>
      </c>
      <c r="CM171" s="1322">
        <f>IF(ISERROR(VLOOKUP(VLOOKUP($A171, 'E4 TB Allocation Details'!$A$18:$L$214, MATCH("A &amp; G ID", 'E4 TB Allocation Details'!$A$18:$L$18, 0),FALSE), 'E2 Allocators'!$B$15:$W$358, MATCH('O5 Details by Class &amp; Accounts'!CM$18, 'E2 Allocators'!$B$15:$W$15, 0),FALSE)*$E171), 0, VLOOKUP(VLOOKUP($A171, 'E4 TB Allocation Details'!$A$18:$L$214, MATCH("A &amp; G ID", 'E4 TB Allocation Details'!$A$18:$L$18, 0),FALSE), 'E2 Allocators'!$B$15:$W$358, MATCH('O5 Details by Class &amp; Accounts'!CM$18, 'E2 Allocators'!$B$15:$W$15, 0),FALSE)*$E171)</f>
        <v>0</v>
      </c>
      <c r="CN171" s="1322">
        <f t="shared" si="49"/>
        <v>0</v>
      </c>
      <c r="CO171" s="1651">
        <f t="shared" si="50"/>
        <v>0</v>
      </c>
      <c r="CQ171" s="1899" t="inlineStr">
        <is>
          <t/>
        </is>
      </c>
    </row>
    <row r="172" spans="1:95" s="64" customFormat="1" ht="12.75" x14ac:dyDescent="0.2">
      <c r="A172" s="1095">
        <v>5335</v>
      </c>
      <c r="B172" s="1096" t="s">
        <v>1139</v>
      </c>
      <c r="C172" s="1648">
        <f>IF(ISERROR(VLOOKUP($A172,'I3 TB Data'!$A$19:$H$483,MATCH('O5 Details by Class &amp; Accounts'!$C$18, 'I3 TB Data'!$A$19:$H$19,0),0)), 0, VLOOKUP($A172,'I3 TB Data'!$A$19:$H$483,MATCH('O5 Details by Class &amp; Accounts'!$C$18,'I3 TB Data'!$A$19:$H$19,0),0))</f>
        <v>20000.04</v>
      </c>
      <c r="D172" s="1649"/>
      <c r="E172" s="1648">
        <f t="shared" si="44"/>
        <v>20000.04</v>
      </c>
      <c r="F172" s="1650">
        <f>IF(ISERROR(VLOOKUP($A172, 'E1 Categorization'!A33:E124, MATCH("Customer Component", 'E1 Categorization'!$A$33:$E$33,0), 0)), 0, IF(VLOOKUP($A172, 'E1 Categorization'!A33:E124, MATCH("Customer Component", 'E1 Categorization'!$A$33:$E$33,0), 0)=0, 'O5 Details by Class &amp; Accounts'!$E172, IF(AND(VLOOKUP($A172, 'E1 Categorization'!A33:E124, MATCH("Customer Component", 'E1 Categorization'!$A$33:$E$33,0), 0) &gt;0, VLOOKUP($A172, 'E1 Categorization'!A33:E124, MATCH("Customer Component", 'E1 Categorization'!$A$33:$E$33,0), 0)&lt;1), 'O5 Details by Class &amp; Accounts'!$E172*(1-VLOOKUP($A172, 'E1 Categorization'!A33:E124, MATCH("Customer Component", 'E1 Categorization'!$A$33:$E$33,0), 0)), 0)))</f>
        <v>0</v>
      </c>
      <c r="G172" s="1650">
        <f t="shared" si="45"/>
        <v>20000.04</v>
      </c>
      <c r="H172" s="1322">
        <f t="shared" si="46"/>
        <v>20000.04</v>
      </c>
      <c r="I172" s="1322">
        <f>IF(ISERROR(VLOOKUP(VLOOKUP($A172, 'E4 TB Allocation Details'!$A$18:$L$214, MATCH("Demand ID", 'E4 TB Allocation Details'!$A$18:$L$18, 0),FALSE), 'E2 Allocators'!$B$15:$W$358, MATCH('O5 Details by Class &amp; Accounts'!I$18, 'E2 Allocators'!$B$15:$W$15, 0),FALSE)*$F172), 0, VLOOKUP(VLOOKUP($A172, 'E4 TB Allocation Details'!$A$18:$L$214, MATCH("Demand ID", 'E4 TB Allocation Details'!$A$18:$L$18, 0),FALSE), 'E2 Allocators'!$B$15:$W$358, MATCH('O5 Details by Class &amp; Accounts'!I$18, 'E2 Allocators'!$B$15:$W$15, 0),FALSE)*$F172)</f>
        <v>0</v>
      </c>
      <c r="J172" s="1322">
        <f>IF(ISERROR(VLOOKUP(VLOOKUP($A172, 'E4 TB Allocation Details'!$A$18:$L$214, MATCH("Demand ID", 'E4 TB Allocation Details'!$A$18:$L$18, 0),FALSE), 'E2 Allocators'!$B$15:$W$358, MATCH('O5 Details by Class &amp; Accounts'!J$18, 'E2 Allocators'!$B$15:$W$15, 0),FALSE)*$F172), 0, VLOOKUP(VLOOKUP($A172, 'E4 TB Allocation Details'!$A$18:$L$214, MATCH("Demand ID", 'E4 TB Allocation Details'!$A$18:$L$18, 0),FALSE), 'E2 Allocators'!$B$15:$W$358, MATCH('O5 Details by Class &amp; Accounts'!J$18, 'E2 Allocators'!$B$15:$W$15, 0),FALSE)*$F172)</f>
        <v>0</v>
      </c>
      <c r="K172" s="1322">
        <f>IF(ISERROR(VLOOKUP(VLOOKUP($A172, 'E4 TB Allocation Details'!$A$18:$L$214, MATCH("Demand ID", 'E4 TB Allocation Details'!$A$18:$L$18, 0),FALSE), 'E2 Allocators'!$B$15:$W$358, MATCH('O5 Details by Class &amp; Accounts'!K$18, 'E2 Allocators'!$B$15:$W$15, 0),FALSE)*$F172), 0, VLOOKUP(VLOOKUP($A172, 'E4 TB Allocation Details'!$A$18:$L$214, MATCH("Demand ID", 'E4 TB Allocation Details'!$A$18:$L$18, 0),FALSE), 'E2 Allocators'!$B$15:$W$358, MATCH('O5 Details by Class &amp; Accounts'!K$18, 'E2 Allocators'!$B$15:$W$15, 0),FALSE)*$F172)</f>
        <v>0</v>
      </c>
      <c r="L172" s="1322">
        <f>IF(ISERROR(VLOOKUP(VLOOKUP($A172, 'E4 TB Allocation Details'!$A$18:$L$214, MATCH("Demand ID", 'E4 TB Allocation Details'!$A$18:$L$18, 0),FALSE), 'E2 Allocators'!$B$15:$W$358, MATCH('O5 Details by Class &amp; Accounts'!L$18, 'E2 Allocators'!$B$15:$W$15, 0),FALSE)*$F172), 0, VLOOKUP(VLOOKUP($A172, 'E4 TB Allocation Details'!$A$18:$L$214, MATCH("Demand ID", 'E4 TB Allocation Details'!$A$18:$L$18, 0),FALSE), 'E2 Allocators'!$B$15:$W$358, MATCH('O5 Details by Class &amp; Accounts'!L$18, 'E2 Allocators'!$B$15:$W$15, 0),FALSE)*$F172)</f>
        <v>0</v>
      </c>
      <c r="M172" s="1322">
        <f>IF(ISERROR(VLOOKUP(VLOOKUP($A172, 'E4 TB Allocation Details'!$A$18:$L$214, MATCH("Demand ID", 'E4 TB Allocation Details'!$A$18:$L$18, 0),FALSE), 'E2 Allocators'!$B$15:$W$358, MATCH('O5 Details by Class &amp; Accounts'!M$18, 'E2 Allocators'!$B$15:$W$15, 0),FALSE)*$F172), 0, VLOOKUP(VLOOKUP($A172, 'E4 TB Allocation Details'!$A$18:$L$214, MATCH("Demand ID", 'E4 TB Allocation Details'!$A$18:$L$18, 0),FALSE), 'E2 Allocators'!$B$15:$W$358, MATCH('O5 Details by Class &amp; Accounts'!M$18, 'E2 Allocators'!$B$15:$W$15, 0),FALSE)*$F172)</f>
        <v>0</v>
      </c>
      <c r="N172" s="1322">
        <f>IF(ISERROR(VLOOKUP(VLOOKUP($A172, 'E4 TB Allocation Details'!$A$18:$L$214, MATCH("Demand ID", 'E4 TB Allocation Details'!$A$18:$L$18, 0),FALSE), 'E2 Allocators'!$B$15:$W$358, MATCH('O5 Details by Class &amp; Accounts'!N$18, 'E2 Allocators'!$B$15:$W$15, 0),FALSE)*$F172), 0, VLOOKUP(VLOOKUP($A172, 'E4 TB Allocation Details'!$A$18:$L$214, MATCH("Demand ID", 'E4 TB Allocation Details'!$A$18:$L$18, 0),FALSE), 'E2 Allocators'!$B$15:$W$358, MATCH('O5 Details by Class &amp; Accounts'!N$18, 'E2 Allocators'!$B$15:$W$15, 0),FALSE)*$F172)</f>
        <v>0</v>
      </c>
      <c r="O172" s="1322">
        <f>IF(ISERROR(VLOOKUP(VLOOKUP($A172, 'E4 TB Allocation Details'!$A$18:$L$214, MATCH("Demand ID", 'E4 TB Allocation Details'!$A$18:$L$18, 0),FALSE), 'E2 Allocators'!$B$15:$W$358, MATCH('O5 Details by Class &amp; Accounts'!O$18, 'E2 Allocators'!$B$15:$W$15, 0),FALSE)*$F172), 0, VLOOKUP(VLOOKUP($A172, 'E4 TB Allocation Details'!$A$18:$L$214, MATCH("Demand ID", 'E4 TB Allocation Details'!$A$18:$L$18, 0),FALSE), 'E2 Allocators'!$B$15:$W$358, MATCH('O5 Details by Class &amp; Accounts'!O$18, 'E2 Allocators'!$B$15:$W$15, 0),FALSE)*$F172)</f>
        <v>0</v>
      </c>
      <c r="P172" s="1322">
        <f>IF(ISERROR(VLOOKUP(VLOOKUP($A172, 'E4 TB Allocation Details'!$A$18:$L$214, MATCH("Demand ID", 'E4 TB Allocation Details'!$A$18:$L$18, 0),FALSE), 'E2 Allocators'!$B$15:$W$358, MATCH('O5 Details by Class &amp; Accounts'!P$18, 'E2 Allocators'!$B$15:$W$15, 0),FALSE)*$F172), 0, VLOOKUP(VLOOKUP($A172, 'E4 TB Allocation Details'!$A$18:$L$214, MATCH("Demand ID", 'E4 TB Allocation Details'!$A$18:$L$18, 0),FALSE), 'E2 Allocators'!$B$15:$W$358, MATCH('O5 Details by Class &amp; Accounts'!P$18, 'E2 Allocators'!$B$15:$W$15, 0),FALSE)*$F172)</f>
        <v>0</v>
      </c>
      <c r="Q172" s="1322">
        <f>IF(ISERROR(VLOOKUP(VLOOKUP($A172, 'E4 TB Allocation Details'!$A$18:$L$214, MATCH("Demand ID", 'E4 TB Allocation Details'!$A$18:$L$18, 0),FALSE), 'E2 Allocators'!$B$15:$W$358, MATCH('O5 Details by Class &amp; Accounts'!Q$18, 'E2 Allocators'!$B$15:$W$15, 0),FALSE)*$F172), 0, VLOOKUP(VLOOKUP($A172, 'E4 TB Allocation Details'!$A$18:$L$214, MATCH("Demand ID", 'E4 TB Allocation Details'!$A$18:$L$18, 0),FALSE), 'E2 Allocators'!$B$15:$W$358, MATCH('O5 Details by Class &amp; Accounts'!Q$18, 'E2 Allocators'!$B$15:$W$15, 0),FALSE)*$F172)</f>
        <v>0</v>
      </c>
      <c r="R172" s="1322">
        <f>IF(ISERROR(VLOOKUP(VLOOKUP($A172, 'E4 TB Allocation Details'!$A$18:$L$214, MATCH("Demand ID", 'E4 TB Allocation Details'!$A$18:$L$18, 0),FALSE), 'E2 Allocators'!$B$15:$W$358, MATCH('O5 Details by Class &amp; Accounts'!R$18, 'E2 Allocators'!$B$15:$W$15, 0),FALSE)*$F172), 0, VLOOKUP(VLOOKUP($A172, 'E4 TB Allocation Details'!$A$18:$L$214, MATCH("Demand ID", 'E4 TB Allocation Details'!$A$18:$L$18, 0),FALSE), 'E2 Allocators'!$B$15:$W$358, MATCH('O5 Details by Class &amp; Accounts'!R$18, 'E2 Allocators'!$B$15:$W$15, 0),FALSE)*$F172)</f>
        <v>0</v>
      </c>
      <c r="S172" s="1322">
        <f>IF(ISERROR(VLOOKUP(VLOOKUP($A172, 'E4 TB Allocation Details'!$A$18:$L$214, MATCH("Demand ID", 'E4 TB Allocation Details'!$A$18:$L$18, 0),FALSE), 'E2 Allocators'!$B$15:$W$358, MATCH('O5 Details by Class &amp; Accounts'!S$18, 'E2 Allocators'!$B$15:$W$15, 0),FALSE)*$F172), 0, VLOOKUP(VLOOKUP($A172, 'E4 TB Allocation Details'!$A$18:$L$214, MATCH("Demand ID", 'E4 TB Allocation Details'!$A$18:$L$18, 0),FALSE), 'E2 Allocators'!$B$15:$W$358, MATCH('O5 Details by Class &amp; Accounts'!S$18, 'E2 Allocators'!$B$15:$W$15, 0),FALSE)*$F172)</f>
        <v>0</v>
      </c>
      <c r="T172" s="1322">
        <f>IF(ISERROR(VLOOKUP(VLOOKUP($A172, 'E4 TB Allocation Details'!$A$18:$L$214, MATCH("Demand ID", 'E4 TB Allocation Details'!$A$18:$L$18, 0),FALSE), 'E2 Allocators'!$B$15:$W$358, MATCH('O5 Details by Class &amp; Accounts'!T$18, 'E2 Allocators'!$B$15:$W$15, 0),FALSE)*$F172), 0, VLOOKUP(VLOOKUP($A172, 'E4 TB Allocation Details'!$A$18:$L$214, MATCH("Demand ID", 'E4 TB Allocation Details'!$A$18:$L$18, 0),FALSE), 'E2 Allocators'!$B$15:$W$358, MATCH('O5 Details by Class &amp; Accounts'!T$18, 'E2 Allocators'!$B$15:$W$15, 0),FALSE)*$F172)</f>
        <v>0</v>
      </c>
      <c r="U172" s="1322">
        <f>IF(ISERROR(VLOOKUP(VLOOKUP($A172, 'E4 TB Allocation Details'!$A$18:$L$214, MATCH("Demand ID", 'E4 TB Allocation Details'!$A$18:$L$18, 0),FALSE), 'E2 Allocators'!$B$15:$W$358, MATCH('O5 Details by Class &amp; Accounts'!U$18, 'E2 Allocators'!$B$15:$W$15, 0),FALSE)*$F172), 0, VLOOKUP(VLOOKUP($A172, 'E4 TB Allocation Details'!$A$18:$L$214, MATCH("Demand ID", 'E4 TB Allocation Details'!$A$18:$L$18, 0),FALSE), 'E2 Allocators'!$B$15:$W$358, MATCH('O5 Details by Class &amp; Accounts'!U$18, 'E2 Allocators'!$B$15:$W$15, 0),FALSE)*$F172)</f>
        <v>0</v>
      </c>
      <c r="V172" s="1322">
        <f>IF(ISERROR(VLOOKUP(VLOOKUP($A172, 'E4 TB Allocation Details'!$A$18:$L$214, MATCH("Demand ID", 'E4 TB Allocation Details'!$A$18:$L$18, 0),FALSE), 'E2 Allocators'!$B$15:$W$358, MATCH('O5 Details by Class &amp; Accounts'!V$18, 'E2 Allocators'!$B$15:$W$15, 0),FALSE)*$F172), 0, VLOOKUP(VLOOKUP($A172, 'E4 TB Allocation Details'!$A$18:$L$214, MATCH("Demand ID", 'E4 TB Allocation Details'!$A$18:$L$18, 0),FALSE), 'E2 Allocators'!$B$15:$W$358, MATCH('O5 Details by Class &amp; Accounts'!V$18, 'E2 Allocators'!$B$15:$W$15, 0),FALSE)*$F172)</f>
        <v>0</v>
      </c>
      <c r="W172" s="1322">
        <f>IF(ISERROR(VLOOKUP(VLOOKUP($A172, 'E4 TB Allocation Details'!$A$18:$L$214, MATCH("Demand ID", 'E4 TB Allocation Details'!$A$18:$L$18, 0),FALSE), 'E2 Allocators'!$B$15:$W$358, MATCH('O5 Details by Class &amp; Accounts'!W$18, 'E2 Allocators'!$B$15:$W$15, 0),FALSE)*$F172), 0, VLOOKUP(VLOOKUP($A172, 'E4 TB Allocation Details'!$A$18:$L$214, MATCH("Demand ID", 'E4 TB Allocation Details'!$A$18:$L$18, 0),FALSE), 'E2 Allocators'!$B$15:$W$358, MATCH('O5 Details by Class &amp; Accounts'!W$18, 'E2 Allocators'!$B$15:$W$15, 0),FALSE)*$F172)</f>
        <v>0</v>
      </c>
      <c r="X172" s="1322">
        <f>IF(ISERROR(VLOOKUP(VLOOKUP($A172, 'E4 TB Allocation Details'!$A$18:$L$214, MATCH("Demand ID", 'E4 TB Allocation Details'!$A$18:$L$18, 0),FALSE), 'E2 Allocators'!$B$15:$W$358, MATCH('O5 Details by Class &amp; Accounts'!X$18, 'E2 Allocators'!$B$15:$W$15, 0),FALSE)*$F172), 0, VLOOKUP(VLOOKUP($A172, 'E4 TB Allocation Details'!$A$18:$L$214, MATCH("Demand ID", 'E4 TB Allocation Details'!$A$18:$L$18, 0),FALSE), 'E2 Allocators'!$B$15:$W$358, MATCH('O5 Details by Class &amp; Accounts'!X$18, 'E2 Allocators'!$B$15:$W$15, 0),FALSE)*$F172)</f>
        <v>0</v>
      </c>
      <c r="Y172" s="1322">
        <f>IF(ISERROR(VLOOKUP(VLOOKUP($A172, 'E4 TB Allocation Details'!$A$18:$L$214, MATCH("Demand ID", 'E4 TB Allocation Details'!$A$18:$L$18, 0),FALSE), 'E2 Allocators'!$B$15:$W$358, MATCH('O5 Details by Class &amp; Accounts'!Y$18, 'E2 Allocators'!$B$15:$W$15, 0),FALSE)*$F172), 0, VLOOKUP(VLOOKUP($A172, 'E4 TB Allocation Details'!$A$18:$L$214, MATCH("Demand ID", 'E4 TB Allocation Details'!$A$18:$L$18, 0),FALSE), 'E2 Allocators'!$B$15:$W$358, MATCH('O5 Details by Class &amp; Accounts'!Y$18, 'E2 Allocators'!$B$15:$W$15, 0),FALSE)*$F172)</f>
        <v>0</v>
      </c>
      <c r="Z172" s="1322">
        <f>IF(ISERROR(VLOOKUP(VLOOKUP($A172, 'E4 TB Allocation Details'!$A$18:$L$214, MATCH("Demand ID", 'E4 TB Allocation Details'!$A$18:$L$18, 0),FALSE), 'E2 Allocators'!$B$15:$W$358, MATCH('O5 Details by Class &amp; Accounts'!Z$18, 'E2 Allocators'!$B$15:$W$15, 0),FALSE)*$F172), 0, VLOOKUP(VLOOKUP($A172, 'E4 TB Allocation Details'!$A$18:$L$214, MATCH("Demand ID", 'E4 TB Allocation Details'!$A$18:$L$18, 0),FALSE), 'E2 Allocators'!$B$15:$W$358, MATCH('O5 Details by Class &amp; Accounts'!Z$18, 'E2 Allocators'!$B$15:$W$15, 0),FALSE)*$F172)</f>
        <v>0</v>
      </c>
      <c r="AA172" s="1322">
        <f>IF(ISERROR(VLOOKUP(VLOOKUP($A172, 'E4 TB Allocation Details'!$A$18:$L$214, MATCH("Demand ID", 'E4 TB Allocation Details'!$A$18:$L$18, 0),FALSE), 'E2 Allocators'!$B$15:$W$358, MATCH('O5 Details by Class &amp; Accounts'!AA$18, 'E2 Allocators'!$B$15:$W$15, 0),FALSE)*$F172), 0, VLOOKUP(VLOOKUP($A172, 'E4 TB Allocation Details'!$A$18:$L$214, MATCH("Demand ID", 'E4 TB Allocation Details'!$A$18:$L$18, 0),FALSE), 'E2 Allocators'!$B$15:$W$358, MATCH('O5 Details by Class &amp; Accounts'!AA$18, 'E2 Allocators'!$B$15:$W$15, 0),FALSE)*$F172)</f>
        <v>0</v>
      </c>
      <c r="AB172" s="1322">
        <f>IF(ISERROR(VLOOKUP(VLOOKUP($A172, 'E4 TB Allocation Details'!$A$18:$L$214, MATCH("Demand ID", 'E4 TB Allocation Details'!$A$18:$L$18, 0),FALSE), 'E2 Allocators'!$B$15:$W$358, MATCH('O5 Details by Class &amp; Accounts'!AB$18, 'E2 Allocators'!$B$15:$W$15, 0),FALSE)*$F172), 0, VLOOKUP(VLOOKUP($A172, 'E4 TB Allocation Details'!$A$18:$L$214, MATCH("Demand ID", 'E4 TB Allocation Details'!$A$18:$L$18, 0),FALSE), 'E2 Allocators'!$B$15:$W$358, MATCH('O5 Details by Class &amp; Accounts'!AB$18, 'E2 Allocators'!$B$15:$W$15, 0),FALSE)*$F172)</f>
        <v>0</v>
      </c>
      <c r="AC172" s="1322">
        <f t="shared" si="47"/>
        <v>0</v>
      </c>
      <c r="AD172" s="1322">
        <f>IF(ISERROR(VLOOKUP(VLOOKUP($A172, 'E4 TB Allocation Details'!$A$18:$L$214, MATCH("Customer ID", 'E4 TB Allocation Details'!$A$18:$L$18, 0),FALSE), 'E2 Allocators'!$B$15:$W$358, MATCH('O5 Details by Class &amp; Accounts'!AD$18, 'E2 Allocators'!$B$15:$W$15, 0),FALSE)*$G172), 0, VLOOKUP(VLOOKUP($A172, 'E4 TB Allocation Details'!$A$18:$L$214, MATCH("Customer ID", 'E4 TB Allocation Details'!$A$18:$L$18, 0),FALSE), 'E2 Allocators'!$B$15:$W$358, MATCH('O5 Details by Class &amp; Accounts'!AD$18, 'E2 Allocators'!$B$15:$W$15, 0),FALSE)*$G172)</f>
        <v>7535.3554889053421</v>
      </c>
      <c r="AE172" s="1322">
        <f>IF(ISERROR(VLOOKUP(VLOOKUP($A172, 'E4 TB Allocation Details'!$A$18:$L$214, MATCH("Customer ID", 'E4 TB Allocation Details'!$A$18:$L$18, 0),FALSE), 'E2 Allocators'!$B$15:$W$358, MATCH('O5 Details by Class &amp; Accounts'!AE$18, 'E2 Allocators'!$B$15:$W$15, 0),FALSE)*$G172), 0, VLOOKUP(VLOOKUP($A172, 'E4 TB Allocation Details'!$A$18:$L$214, MATCH("Customer ID", 'E4 TB Allocation Details'!$A$18:$L$18, 0),FALSE), 'E2 Allocators'!$B$15:$W$358, MATCH('O5 Details by Class &amp; Accounts'!AE$18, 'E2 Allocators'!$B$15:$W$15, 0),FALSE)*$G172)</f>
        <v>12460.127330998668</v>
      </c>
      <c r="AF172" s="1322">
        <f>IF(ISERROR(VLOOKUP(VLOOKUP($A172, 'E4 TB Allocation Details'!$A$18:$L$214, MATCH("Customer ID", 'E4 TB Allocation Details'!$A$18:$L$18, 0),FALSE), 'E2 Allocators'!$B$15:$W$358, MATCH('O5 Details by Class &amp; Accounts'!AF$18, 'E2 Allocators'!$B$15:$W$15, 0),FALSE)*$G172), 0, VLOOKUP(VLOOKUP($A172, 'E4 TB Allocation Details'!$A$18:$L$214, MATCH("Customer ID", 'E4 TB Allocation Details'!$A$18:$L$18, 0),FALSE), 'E2 Allocators'!$B$15:$W$358, MATCH('O5 Details by Class &amp; Accounts'!AF$18, 'E2 Allocators'!$B$15:$W$15, 0),FALSE)*$G172)</f>
        <v>4.5571800959907609</v>
      </c>
      <c r="AG172" s="1322">
        <f>IF(ISERROR(VLOOKUP(VLOOKUP($A172, 'E4 TB Allocation Details'!$A$18:$L$214, MATCH("Customer ID", 'E4 TB Allocation Details'!$A$18:$L$18, 0),FALSE), 'E2 Allocators'!$B$15:$W$358, MATCH('O5 Details by Class &amp; Accounts'!AG$18, 'E2 Allocators'!$B$15:$W$15, 0),FALSE)*$G172), 0, VLOOKUP(VLOOKUP($A172, 'E4 TB Allocation Details'!$A$18:$L$214, MATCH("Customer ID", 'E4 TB Allocation Details'!$A$18:$L$18, 0),FALSE), 'E2 Allocators'!$B$15:$W$358, MATCH('O5 Details by Class &amp; Accounts'!AG$18, 'E2 Allocators'!$B$15:$W$15, 0),FALSE)*$G172)</f>
        <v>0</v>
      </c>
      <c r="AH172" s="1322">
        <f>IF(ISERROR(VLOOKUP(VLOOKUP($A172, 'E4 TB Allocation Details'!$A$18:$L$214, MATCH("Customer ID", 'E4 TB Allocation Details'!$A$18:$L$18, 0),FALSE), 'E2 Allocators'!$B$15:$W$358, MATCH('O5 Details by Class &amp; Accounts'!AH$18, 'E2 Allocators'!$B$15:$W$15, 0),FALSE)*$G172), 0, VLOOKUP(VLOOKUP($A172, 'E4 TB Allocation Details'!$A$18:$L$214, MATCH("Customer ID", 'E4 TB Allocation Details'!$A$18:$L$18, 0),FALSE), 'E2 Allocators'!$B$15:$W$358, MATCH('O5 Details by Class &amp; Accounts'!AH$18, 'E2 Allocators'!$B$15:$W$15, 0),FALSE)*$G172)</f>
        <v>0</v>
      </c>
      <c r="AI172" s="1322">
        <f>IF(ISERROR(VLOOKUP(VLOOKUP($A172, 'E4 TB Allocation Details'!$A$18:$L$214, MATCH("Customer ID", 'E4 TB Allocation Details'!$A$18:$L$18, 0),FALSE), 'E2 Allocators'!$B$15:$W$358, MATCH('O5 Details by Class &amp; Accounts'!AI$18, 'E2 Allocators'!$B$15:$W$15, 0),FALSE)*$G172), 0, VLOOKUP(VLOOKUP($A172, 'E4 TB Allocation Details'!$A$18:$L$214, MATCH("Customer ID", 'E4 TB Allocation Details'!$A$18:$L$18, 0),FALSE), 'E2 Allocators'!$B$15:$W$358, MATCH('O5 Details by Class &amp; Accounts'!AI$18, 'E2 Allocators'!$B$15:$W$15, 0),FALSE)*$G172)</f>
        <v>0</v>
      </c>
      <c r="AJ172" s="1322">
        <f>IF(ISERROR(VLOOKUP(VLOOKUP($A172, 'E4 TB Allocation Details'!$A$18:$L$214, MATCH("Customer ID", 'E4 TB Allocation Details'!$A$18:$L$18, 0),FALSE), 'E2 Allocators'!$B$15:$W$358, MATCH('O5 Details by Class &amp; Accounts'!AJ$18, 'E2 Allocators'!$B$15:$W$15, 0),FALSE)*$G172), 0, VLOOKUP(VLOOKUP($A172, 'E4 TB Allocation Details'!$A$18:$L$214, MATCH("Customer ID", 'E4 TB Allocation Details'!$A$18:$L$18, 0),FALSE), 'E2 Allocators'!$B$15:$W$358, MATCH('O5 Details by Class &amp; Accounts'!AJ$18, 'E2 Allocators'!$B$15:$W$15, 0),FALSE)*$G172)</f>
        <v>0</v>
      </c>
      <c r="AK172" s="1322">
        <f>IF(ISERROR(VLOOKUP(VLOOKUP($A172, 'E4 TB Allocation Details'!$A$18:$L$214, MATCH("Customer ID", 'E4 TB Allocation Details'!$A$18:$L$18, 0),FALSE), 'E2 Allocators'!$B$15:$W$358, MATCH('O5 Details by Class &amp; Accounts'!AK$18, 'E2 Allocators'!$B$15:$W$15, 0),FALSE)*$G172), 0, VLOOKUP(VLOOKUP($A172, 'E4 TB Allocation Details'!$A$18:$L$214, MATCH("Customer ID", 'E4 TB Allocation Details'!$A$18:$L$18, 0),FALSE), 'E2 Allocators'!$B$15:$W$358, MATCH('O5 Details by Class &amp; Accounts'!AK$18, 'E2 Allocators'!$B$15:$W$15, 0),FALSE)*$G172)</f>
        <v>0</v>
      </c>
      <c r="AL172" s="1322">
        <f>IF(ISERROR(VLOOKUP(VLOOKUP($A172, 'E4 TB Allocation Details'!$A$18:$L$214, MATCH("Customer ID", 'E4 TB Allocation Details'!$A$18:$L$18, 0),FALSE), 'E2 Allocators'!$B$15:$W$358, MATCH('O5 Details by Class &amp; Accounts'!AL$18, 'E2 Allocators'!$B$15:$W$15, 0),FALSE)*$G172), 0, VLOOKUP(VLOOKUP($A172, 'E4 TB Allocation Details'!$A$18:$L$214, MATCH("Customer ID", 'E4 TB Allocation Details'!$A$18:$L$18, 0),FALSE), 'E2 Allocators'!$B$15:$W$358, MATCH('O5 Details by Class &amp; Accounts'!AL$18, 'E2 Allocators'!$B$15:$W$15, 0),FALSE)*$G172)</f>
        <v>0</v>
      </c>
      <c r="AM172" s="1322">
        <f>IF(ISERROR(VLOOKUP(VLOOKUP($A172, 'E4 TB Allocation Details'!$A$18:$L$214, MATCH("Customer ID", 'E4 TB Allocation Details'!$A$18:$L$18, 0),FALSE), 'E2 Allocators'!$B$15:$W$358, MATCH('O5 Details by Class &amp; Accounts'!AM$18, 'E2 Allocators'!$B$15:$W$15, 0),FALSE)*$G172), 0, VLOOKUP(VLOOKUP($A172, 'E4 TB Allocation Details'!$A$18:$L$214, MATCH("Customer ID", 'E4 TB Allocation Details'!$A$18:$L$18, 0),FALSE), 'E2 Allocators'!$B$15:$W$358, MATCH('O5 Details by Class &amp; Accounts'!AM$18, 'E2 Allocators'!$B$15:$W$15, 0),FALSE)*$G172)</f>
        <v>0</v>
      </c>
      <c r="AN172" s="1322">
        <f>IF(ISERROR(VLOOKUP(VLOOKUP($A172, 'E4 TB Allocation Details'!$A$18:$L$214, MATCH("Customer ID", 'E4 TB Allocation Details'!$A$18:$L$18, 0),FALSE), 'E2 Allocators'!$B$15:$W$358, MATCH('O5 Details by Class &amp; Accounts'!AN$18, 'E2 Allocators'!$B$15:$W$15, 0),FALSE)*$G172), 0, VLOOKUP(VLOOKUP($A172, 'E4 TB Allocation Details'!$A$18:$L$214, MATCH("Customer ID", 'E4 TB Allocation Details'!$A$18:$L$18, 0),FALSE), 'E2 Allocators'!$B$15:$W$358, MATCH('O5 Details by Class &amp; Accounts'!AN$18, 'E2 Allocators'!$B$15:$W$15, 0),FALSE)*$G172)</f>
        <v>0</v>
      </c>
      <c r="AO172" s="1322">
        <f>IF(ISERROR(VLOOKUP(VLOOKUP($A172, 'E4 TB Allocation Details'!$A$18:$L$214, MATCH("Customer ID", 'E4 TB Allocation Details'!$A$18:$L$18, 0),FALSE), 'E2 Allocators'!$B$15:$W$358, MATCH('O5 Details by Class &amp; Accounts'!AO$18, 'E2 Allocators'!$B$15:$W$15, 0),FALSE)*$G172), 0, VLOOKUP(VLOOKUP($A172, 'E4 TB Allocation Details'!$A$18:$L$214, MATCH("Customer ID", 'E4 TB Allocation Details'!$A$18:$L$18, 0),FALSE), 'E2 Allocators'!$B$15:$W$358, MATCH('O5 Details by Class &amp; Accounts'!AO$18, 'E2 Allocators'!$B$15:$W$15, 0),FALSE)*$G172)</f>
        <v>0</v>
      </c>
      <c r="AP172" s="1322">
        <f>IF(ISERROR(VLOOKUP(VLOOKUP($A172, 'E4 TB Allocation Details'!$A$18:$L$214, MATCH("Customer ID", 'E4 TB Allocation Details'!$A$18:$L$18, 0),FALSE), 'E2 Allocators'!$B$15:$W$358, MATCH('O5 Details by Class &amp; Accounts'!AP$18, 'E2 Allocators'!$B$15:$W$15, 0),FALSE)*$G172), 0, VLOOKUP(VLOOKUP($A172, 'E4 TB Allocation Details'!$A$18:$L$214, MATCH("Customer ID", 'E4 TB Allocation Details'!$A$18:$L$18, 0),FALSE), 'E2 Allocators'!$B$15:$W$358, MATCH('O5 Details by Class &amp; Accounts'!AP$18, 'E2 Allocators'!$B$15:$W$15, 0),FALSE)*$G172)</f>
        <v>0</v>
      </c>
      <c r="AQ172" s="1322">
        <f>IF(ISERROR(VLOOKUP(VLOOKUP($A172, 'E4 TB Allocation Details'!$A$18:$L$214, MATCH("Customer ID", 'E4 TB Allocation Details'!$A$18:$L$18, 0),FALSE), 'E2 Allocators'!$B$15:$W$358, MATCH('O5 Details by Class &amp; Accounts'!AQ$18, 'E2 Allocators'!$B$15:$W$15, 0),FALSE)*$G172), 0, VLOOKUP(VLOOKUP($A172, 'E4 TB Allocation Details'!$A$18:$L$214, MATCH("Customer ID", 'E4 TB Allocation Details'!$A$18:$L$18, 0),FALSE), 'E2 Allocators'!$B$15:$W$358, MATCH('O5 Details by Class &amp; Accounts'!AQ$18, 'E2 Allocators'!$B$15:$W$15, 0),FALSE)*$G172)</f>
        <v>0</v>
      </c>
      <c r="AR172" s="1322">
        <f>IF(ISERROR(VLOOKUP(VLOOKUP($A172, 'E4 TB Allocation Details'!$A$18:$L$214, MATCH("Customer ID", 'E4 TB Allocation Details'!$A$18:$L$18, 0),FALSE), 'E2 Allocators'!$B$15:$W$358, MATCH('O5 Details by Class &amp; Accounts'!AR$18, 'E2 Allocators'!$B$15:$W$15, 0),FALSE)*$G172), 0, VLOOKUP(VLOOKUP($A172, 'E4 TB Allocation Details'!$A$18:$L$214, MATCH("Customer ID", 'E4 TB Allocation Details'!$A$18:$L$18, 0),FALSE), 'E2 Allocators'!$B$15:$W$358, MATCH('O5 Details by Class &amp; Accounts'!AR$18, 'E2 Allocators'!$B$15:$W$15, 0),FALSE)*$G172)</f>
        <v>0</v>
      </c>
      <c r="AS172" s="1322">
        <f>IF(ISERROR(VLOOKUP(VLOOKUP($A172, 'E4 TB Allocation Details'!$A$18:$L$214, MATCH("Customer ID", 'E4 TB Allocation Details'!$A$18:$L$18, 0),FALSE), 'E2 Allocators'!$B$15:$W$358, MATCH('O5 Details by Class &amp; Accounts'!AS$18, 'E2 Allocators'!$B$15:$W$15, 0),FALSE)*$G172), 0, VLOOKUP(VLOOKUP($A172, 'E4 TB Allocation Details'!$A$18:$L$214, MATCH("Customer ID", 'E4 TB Allocation Details'!$A$18:$L$18, 0),FALSE), 'E2 Allocators'!$B$15:$W$358, MATCH('O5 Details by Class &amp; Accounts'!AS$18, 'E2 Allocators'!$B$15:$W$15, 0),FALSE)*$G172)</f>
        <v>0</v>
      </c>
      <c r="AT172" s="1322">
        <f>IF(ISERROR(VLOOKUP(VLOOKUP($A172, 'E4 TB Allocation Details'!$A$18:$L$214, MATCH("Customer ID", 'E4 TB Allocation Details'!$A$18:$L$18, 0),FALSE), 'E2 Allocators'!$B$15:$W$358, MATCH('O5 Details by Class &amp; Accounts'!AT$18, 'E2 Allocators'!$B$15:$W$15, 0),FALSE)*$G172), 0, VLOOKUP(VLOOKUP($A172, 'E4 TB Allocation Details'!$A$18:$L$214, MATCH("Customer ID", 'E4 TB Allocation Details'!$A$18:$L$18, 0),FALSE), 'E2 Allocators'!$B$15:$W$358, MATCH('O5 Details by Class &amp; Accounts'!AT$18, 'E2 Allocators'!$B$15:$W$15, 0),FALSE)*$G172)</f>
        <v>0</v>
      </c>
      <c r="AU172" s="1322">
        <f>IF(ISERROR(VLOOKUP(VLOOKUP($A172, 'E4 TB Allocation Details'!$A$18:$L$214, MATCH("Customer ID", 'E4 TB Allocation Details'!$A$18:$L$18, 0),FALSE), 'E2 Allocators'!$B$15:$W$358, MATCH('O5 Details by Class &amp; Accounts'!AU$18, 'E2 Allocators'!$B$15:$W$15, 0),FALSE)*$G172), 0, VLOOKUP(VLOOKUP($A172, 'E4 TB Allocation Details'!$A$18:$L$214, MATCH("Customer ID", 'E4 TB Allocation Details'!$A$18:$L$18, 0),FALSE), 'E2 Allocators'!$B$15:$W$358, MATCH('O5 Details by Class &amp; Accounts'!AU$18, 'E2 Allocators'!$B$15:$W$15, 0),FALSE)*$G172)</f>
        <v>0</v>
      </c>
      <c r="AV172" s="1322">
        <f>IF(ISERROR(VLOOKUP(VLOOKUP($A172, 'E4 TB Allocation Details'!$A$18:$L$214, MATCH("Customer ID", 'E4 TB Allocation Details'!$A$18:$L$18, 0),FALSE), 'E2 Allocators'!$B$15:$W$358, MATCH('O5 Details by Class &amp; Accounts'!AV$18, 'E2 Allocators'!$B$15:$W$15, 0),FALSE)*$G172), 0, VLOOKUP(VLOOKUP($A172, 'E4 TB Allocation Details'!$A$18:$L$214, MATCH("Customer ID", 'E4 TB Allocation Details'!$A$18:$L$18, 0),FALSE), 'E2 Allocators'!$B$15:$W$358, MATCH('O5 Details by Class &amp; Accounts'!AV$18, 'E2 Allocators'!$B$15:$W$15, 0),FALSE)*$G172)</f>
        <v>0</v>
      </c>
      <c r="AW172" s="1322">
        <f>IF(ISERROR(VLOOKUP(VLOOKUP($A172, 'E4 TB Allocation Details'!$A$18:$L$214, MATCH("Customer ID", 'E4 TB Allocation Details'!$A$18:$L$18, 0),FALSE), 'E2 Allocators'!$B$15:$W$358, MATCH('O5 Details by Class &amp; Accounts'!AW$18, 'E2 Allocators'!$B$15:$W$15, 0),FALSE)*$G172), 0, VLOOKUP(VLOOKUP($A172, 'E4 TB Allocation Details'!$A$18:$L$214, MATCH("Customer ID", 'E4 TB Allocation Details'!$A$18:$L$18, 0),FALSE), 'E2 Allocators'!$B$15:$W$358, MATCH('O5 Details by Class &amp; Accounts'!AW$18, 'E2 Allocators'!$B$15:$W$15, 0),FALSE)*$G172)</f>
        <v>0</v>
      </c>
      <c r="AX172" s="1322">
        <f t="shared" si="51"/>
        <v>20000.04</v>
      </c>
      <c r="AY172" s="1322">
        <f>IF(ISERROR(VLOOKUP(VLOOKUP($A172, 'E4 TB Allocation Details'!$A$18:$L$214, MATCH("Misc ID", 'E4 TB Allocation Details'!$A$18:$L$18, 0),FALSE), 'E2 Allocators'!$B$15:$W$358, MATCH('O5 Details by Class &amp; Accounts'!AY$18, 'E2 Allocators'!$B$15:$W$15, 0),FALSE)*$E172), 0, VLOOKUP(VLOOKUP($A172, 'E4 TB Allocation Details'!$A$18:$L$214, MATCH("Misc ID", 'E4 TB Allocation Details'!$A$18:$L$18, 0),FALSE), 'E2 Allocators'!$B$15:$W$358, MATCH('O5 Details by Class &amp; Accounts'!AY$18, 'E2 Allocators'!$B$15:$W$15, 0),FALSE)*$E172)</f>
        <v>0</v>
      </c>
      <c r="AZ172" s="1322">
        <f>IF(ISERROR(VLOOKUP(VLOOKUP($A172, 'E4 TB Allocation Details'!$A$18:$L$214, MATCH("Misc ID", 'E4 TB Allocation Details'!$A$18:$L$18, 0),FALSE), 'E2 Allocators'!$B$15:$W$358, MATCH('O5 Details by Class &amp; Accounts'!AZ$18, 'E2 Allocators'!$B$15:$W$15, 0),FALSE)*$E172), 0, VLOOKUP(VLOOKUP($A172, 'E4 TB Allocation Details'!$A$18:$L$214, MATCH("Misc ID", 'E4 TB Allocation Details'!$A$18:$L$18, 0),FALSE), 'E2 Allocators'!$B$15:$W$358, MATCH('O5 Details by Class &amp; Accounts'!AZ$18, 'E2 Allocators'!$B$15:$W$15, 0),FALSE)*$E172)</f>
        <v>0</v>
      </c>
      <c r="BA172" s="1322">
        <f>IF(ISERROR(VLOOKUP(VLOOKUP($A172, 'E4 TB Allocation Details'!$A$18:$L$214, MATCH("Misc ID", 'E4 TB Allocation Details'!$A$18:$L$18, 0),FALSE), 'E2 Allocators'!$B$15:$W$358, MATCH('O5 Details by Class &amp; Accounts'!BA$18, 'E2 Allocators'!$B$15:$W$15, 0),FALSE)*$E172), 0, VLOOKUP(VLOOKUP($A172, 'E4 TB Allocation Details'!$A$18:$L$214, MATCH("Misc ID", 'E4 TB Allocation Details'!$A$18:$L$18, 0),FALSE), 'E2 Allocators'!$B$15:$W$358, MATCH('O5 Details by Class &amp; Accounts'!BA$18, 'E2 Allocators'!$B$15:$W$15, 0),FALSE)*$E172)</f>
        <v>0</v>
      </c>
      <c r="BB172" s="1322">
        <f>IF(ISERROR(VLOOKUP(VLOOKUP($A172, 'E4 TB Allocation Details'!$A$18:$L$214, MATCH("Misc ID", 'E4 TB Allocation Details'!$A$18:$L$18, 0),FALSE), 'E2 Allocators'!$B$15:$W$358, MATCH('O5 Details by Class &amp; Accounts'!BB$18, 'E2 Allocators'!$B$15:$W$15, 0),FALSE)*$E172), 0, VLOOKUP(VLOOKUP($A172, 'E4 TB Allocation Details'!$A$18:$L$214, MATCH("Misc ID", 'E4 TB Allocation Details'!$A$18:$L$18, 0),FALSE), 'E2 Allocators'!$B$15:$W$358, MATCH('O5 Details by Class &amp; Accounts'!BB$18, 'E2 Allocators'!$B$15:$W$15, 0),FALSE)*$E172)</f>
        <v>0</v>
      </c>
      <c r="BC172" s="1322">
        <f>IF(ISERROR(VLOOKUP(VLOOKUP($A172, 'E4 TB Allocation Details'!$A$18:$L$214, MATCH("Misc ID", 'E4 TB Allocation Details'!$A$18:$L$18, 0),FALSE), 'E2 Allocators'!$B$15:$W$358, MATCH('O5 Details by Class &amp; Accounts'!BC$18, 'E2 Allocators'!$B$15:$W$15, 0),FALSE)*$E172), 0, VLOOKUP(VLOOKUP($A172, 'E4 TB Allocation Details'!$A$18:$L$214, MATCH("Misc ID", 'E4 TB Allocation Details'!$A$18:$L$18, 0),FALSE), 'E2 Allocators'!$B$15:$W$358, MATCH('O5 Details by Class &amp; Accounts'!BC$18, 'E2 Allocators'!$B$15:$W$15, 0),FALSE)*$E172)</f>
        <v>0</v>
      </c>
      <c r="BD172" s="1322">
        <f>IF(ISERROR(VLOOKUP(VLOOKUP($A172, 'E4 TB Allocation Details'!$A$18:$L$214, MATCH("Misc ID", 'E4 TB Allocation Details'!$A$18:$L$18, 0),FALSE), 'E2 Allocators'!$B$15:$W$358, MATCH('O5 Details by Class &amp; Accounts'!BD$18, 'E2 Allocators'!$B$15:$W$15, 0),FALSE)*$E172), 0, VLOOKUP(VLOOKUP($A172, 'E4 TB Allocation Details'!$A$18:$L$214, MATCH("Misc ID", 'E4 TB Allocation Details'!$A$18:$L$18, 0),FALSE), 'E2 Allocators'!$B$15:$W$358, MATCH('O5 Details by Class &amp; Accounts'!BD$18, 'E2 Allocators'!$B$15:$W$15, 0),FALSE)*$E172)</f>
        <v>0</v>
      </c>
      <c r="BE172" s="1322">
        <f>IF(ISERROR(VLOOKUP(VLOOKUP($A172, 'E4 TB Allocation Details'!$A$18:$L$214, MATCH("Misc ID", 'E4 TB Allocation Details'!$A$18:$L$18, 0),FALSE), 'E2 Allocators'!$B$15:$W$358, MATCH('O5 Details by Class &amp; Accounts'!BE$18, 'E2 Allocators'!$B$15:$W$15, 0),FALSE)*$E172), 0, VLOOKUP(VLOOKUP($A172, 'E4 TB Allocation Details'!$A$18:$L$214, MATCH("Misc ID", 'E4 TB Allocation Details'!$A$18:$L$18, 0),FALSE), 'E2 Allocators'!$B$15:$W$358, MATCH('O5 Details by Class &amp; Accounts'!BE$18, 'E2 Allocators'!$B$15:$W$15, 0),FALSE)*$E172)</f>
        <v>0</v>
      </c>
      <c r="BF172" s="1322">
        <f>IF(ISERROR(VLOOKUP(VLOOKUP($A172, 'E4 TB Allocation Details'!$A$18:$L$214, MATCH("Misc ID", 'E4 TB Allocation Details'!$A$18:$L$18, 0),FALSE), 'E2 Allocators'!$B$15:$W$358, MATCH('O5 Details by Class &amp; Accounts'!BF$18, 'E2 Allocators'!$B$15:$W$15, 0),FALSE)*$E172), 0, VLOOKUP(VLOOKUP($A172, 'E4 TB Allocation Details'!$A$18:$L$214, MATCH("Misc ID", 'E4 TB Allocation Details'!$A$18:$L$18, 0),FALSE), 'E2 Allocators'!$B$15:$W$358, MATCH('O5 Details by Class &amp; Accounts'!BF$18, 'E2 Allocators'!$B$15:$W$15, 0),FALSE)*$E172)</f>
        <v>0</v>
      </c>
      <c r="BG172" s="1322">
        <f>IF(ISERROR(VLOOKUP(VLOOKUP($A172, 'E4 TB Allocation Details'!$A$18:$L$214, MATCH("Misc ID", 'E4 TB Allocation Details'!$A$18:$L$18, 0),FALSE), 'E2 Allocators'!$B$15:$W$358, MATCH('O5 Details by Class &amp; Accounts'!BG$18, 'E2 Allocators'!$B$15:$W$15, 0),FALSE)*$E172), 0, VLOOKUP(VLOOKUP($A172, 'E4 TB Allocation Details'!$A$18:$L$214, MATCH("Misc ID", 'E4 TB Allocation Details'!$A$18:$L$18, 0),FALSE), 'E2 Allocators'!$B$15:$W$358, MATCH('O5 Details by Class &amp; Accounts'!BG$18, 'E2 Allocators'!$B$15:$W$15, 0),FALSE)*$E172)</f>
        <v>0</v>
      </c>
      <c r="BH172" s="1322">
        <f>IF(ISERROR(VLOOKUP(VLOOKUP($A172, 'E4 TB Allocation Details'!$A$18:$L$214, MATCH("Misc ID", 'E4 TB Allocation Details'!$A$18:$L$18, 0),FALSE), 'E2 Allocators'!$B$15:$W$358, MATCH('O5 Details by Class &amp; Accounts'!BH$18, 'E2 Allocators'!$B$15:$W$15, 0),FALSE)*$E172), 0, VLOOKUP(VLOOKUP($A172, 'E4 TB Allocation Details'!$A$18:$L$214, MATCH("Misc ID", 'E4 TB Allocation Details'!$A$18:$L$18, 0),FALSE), 'E2 Allocators'!$B$15:$W$358, MATCH('O5 Details by Class &amp; Accounts'!BH$18, 'E2 Allocators'!$B$15:$W$15, 0),FALSE)*$E172)</f>
        <v>0</v>
      </c>
      <c r="BI172" s="1322">
        <f>IF(ISERROR(VLOOKUP(VLOOKUP($A172, 'E4 TB Allocation Details'!$A$18:$L$214, MATCH("Misc ID", 'E4 TB Allocation Details'!$A$18:$L$18, 0),FALSE), 'E2 Allocators'!$B$15:$W$358, MATCH('O5 Details by Class &amp; Accounts'!BI$18, 'E2 Allocators'!$B$15:$W$15, 0),FALSE)*$E172), 0, VLOOKUP(VLOOKUP($A172, 'E4 TB Allocation Details'!$A$18:$L$214, MATCH("Misc ID", 'E4 TB Allocation Details'!$A$18:$L$18, 0),FALSE), 'E2 Allocators'!$B$15:$W$358, MATCH('O5 Details by Class &amp; Accounts'!BI$18, 'E2 Allocators'!$B$15:$W$15, 0),FALSE)*$E172)</f>
        <v>0</v>
      </c>
      <c r="BJ172" s="1322">
        <f>IF(ISERROR(VLOOKUP(VLOOKUP($A172, 'E4 TB Allocation Details'!$A$18:$L$214, MATCH("Misc ID", 'E4 TB Allocation Details'!$A$18:$L$18, 0),FALSE), 'E2 Allocators'!$B$15:$W$358, MATCH('O5 Details by Class &amp; Accounts'!BJ$18, 'E2 Allocators'!$B$15:$W$15, 0),FALSE)*$E172), 0, VLOOKUP(VLOOKUP($A172, 'E4 TB Allocation Details'!$A$18:$L$214, MATCH("Misc ID", 'E4 TB Allocation Details'!$A$18:$L$18, 0),FALSE), 'E2 Allocators'!$B$15:$W$358, MATCH('O5 Details by Class &amp; Accounts'!BJ$18, 'E2 Allocators'!$B$15:$W$15, 0),FALSE)*$E172)</f>
        <v>0</v>
      </c>
      <c r="BK172" s="1322">
        <f>IF(ISERROR(VLOOKUP(VLOOKUP($A172, 'E4 TB Allocation Details'!$A$18:$L$214, MATCH("Misc ID", 'E4 TB Allocation Details'!$A$18:$L$18, 0),FALSE), 'E2 Allocators'!$B$15:$W$358, MATCH('O5 Details by Class &amp; Accounts'!BK$18, 'E2 Allocators'!$B$15:$W$15, 0),FALSE)*$E172), 0, VLOOKUP(VLOOKUP($A172, 'E4 TB Allocation Details'!$A$18:$L$214, MATCH("Misc ID", 'E4 TB Allocation Details'!$A$18:$L$18, 0),FALSE), 'E2 Allocators'!$B$15:$W$358, MATCH('O5 Details by Class &amp; Accounts'!BK$18, 'E2 Allocators'!$B$15:$W$15, 0),FALSE)*$E172)</f>
        <v>0</v>
      </c>
      <c r="BL172" s="1322">
        <f>IF(ISERROR(VLOOKUP(VLOOKUP($A172, 'E4 TB Allocation Details'!$A$18:$L$214, MATCH("Misc ID", 'E4 TB Allocation Details'!$A$18:$L$18, 0),FALSE), 'E2 Allocators'!$B$15:$W$358, MATCH('O5 Details by Class &amp; Accounts'!BL$18, 'E2 Allocators'!$B$15:$W$15, 0),FALSE)*$E172), 0, VLOOKUP(VLOOKUP($A172, 'E4 TB Allocation Details'!$A$18:$L$214, MATCH("Misc ID", 'E4 TB Allocation Details'!$A$18:$L$18, 0),FALSE), 'E2 Allocators'!$B$15:$W$358, MATCH('O5 Details by Class &amp; Accounts'!BL$18, 'E2 Allocators'!$B$15:$W$15, 0),FALSE)*$E172)</f>
        <v>0</v>
      </c>
      <c r="BM172" s="1322">
        <f>IF(ISERROR(VLOOKUP(VLOOKUP($A172, 'E4 TB Allocation Details'!$A$18:$L$214, MATCH("Misc ID", 'E4 TB Allocation Details'!$A$18:$L$18, 0),FALSE), 'E2 Allocators'!$B$15:$W$358, MATCH('O5 Details by Class &amp; Accounts'!BM$18, 'E2 Allocators'!$B$15:$W$15, 0),FALSE)*$E172), 0, VLOOKUP(VLOOKUP($A172, 'E4 TB Allocation Details'!$A$18:$L$214, MATCH("Misc ID", 'E4 TB Allocation Details'!$A$18:$L$18, 0),FALSE), 'E2 Allocators'!$B$15:$W$358, MATCH('O5 Details by Class &amp; Accounts'!BM$18, 'E2 Allocators'!$B$15:$W$15, 0),FALSE)*$E172)</f>
        <v>0</v>
      </c>
      <c r="BN172" s="1322">
        <f>IF(ISERROR(VLOOKUP(VLOOKUP($A172, 'E4 TB Allocation Details'!$A$18:$L$214, MATCH("Misc ID", 'E4 TB Allocation Details'!$A$18:$L$18, 0),FALSE), 'E2 Allocators'!$B$15:$W$358, MATCH('O5 Details by Class &amp; Accounts'!BN$18, 'E2 Allocators'!$B$15:$W$15, 0),FALSE)*$E172), 0, VLOOKUP(VLOOKUP($A172, 'E4 TB Allocation Details'!$A$18:$L$214, MATCH("Misc ID", 'E4 TB Allocation Details'!$A$18:$L$18, 0),FALSE), 'E2 Allocators'!$B$15:$W$358, MATCH('O5 Details by Class &amp; Accounts'!BN$18, 'E2 Allocators'!$B$15:$W$15, 0),FALSE)*$E172)</f>
        <v>0</v>
      </c>
      <c r="BO172" s="1322">
        <f>IF(ISERROR(VLOOKUP(VLOOKUP($A172, 'E4 TB Allocation Details'!$A$18:$L$214, MATCH("Misc ID", 'E4 TB Allocation Details'!$A$18:$L$18, 0),FALSE), 'E2 Allocators'!$B$15:$W$358, MATCH('O5 Details by Class &amp; Accounts'!BO$18, 'E2 Allocators'!$B$15:$W$15, 0),FALSE)*$E172), 0, VLOOKUP(VLOOKUP($A172, 'E4 TB Allocation Details'!$A$18:$L$214, MATCH("Misc ID", 'E4 TB Allocation Details'!$A$18:$L$18, 0),FALSE), 'E2 Allocators'!$B$15:$W$358, MATCH('O5 Details by Class &amp; Accounts'!BO$18, 'E2 Allocators'!$B$15:$W$15, 0),FALSE)*$E172)</f>
        <v>0</v>
      </c>
      <c r="BP172" s="1322">
        <f>IF(ISERROR(VLOOKUP(VLOOKUP($A172, 'E4 TB Allocation Details'!$A$18:$L$214, MATCH("Misc ID", 'E4 TB Allocation Details'!$A$18:$L$18, 0),FALSE), 'E2 Allocators'!$B$15:$W$358, MATCH('O5 Details by Class &amp; Accounts'!BP$18, 'E2 Allocators'!$B$15:$W$15, 0),FALSE)*$E172), 0, VLOOKUP(VLOOKUP($A172, 'E4 TB Allocation Details'!$A$18:$L$214, MATCH("Misc ID", 'E4 TB Allocation Details'!$A$18:$L$18, 0),FALSE), 'E2 Allocators'!$B$15:$W$358, MATCH('O5 Details by Class &amp; Accounts'!BP$18, 'E2 Allocators'!$B$15:$W$15, 0),FALSE)*$E172)</f>
        <v>0</v>
      </c>
      <c r="BQ172" s="1322">
        <f>IF(ISERROR(VLOOKUP(VLOOKUP($A172, 'E4 TB Allocation Details'!$A$18:$L$214, MATCH("Misc ID", 'E4 TB Allocation Details'!$A$18:$L$18, 0),FALSE), 'E2 Allocators'!$B$15:$W$358, MATCH('O5 Details by Class &amp; Accounts'!BQ$18, 'E2 Allocators'!$B$15:$W$15, 0),FALSE)*$E172), 0, VLOOKUP(VLOOKUP($A172, 'E4 TB Allocation Details'!$A$18:$L$214, MATCH("Misc ID", 'E4 TB Allocation Details'!$A$18:$L$18, 0),FALSE), 'E2 Allocators'!$B$15:$W$358, MATCH('O5 Details by Class &amp; Accounts'!BQ$18, 'E2 Allocators'!$B$15:$W$15, 0),FALSE)*$E172)</f>
        <v>0</v>
      </c>
      <c r="BR172" s="1322">
        <f>IF(ISERROR(VLOOKUP(VLOOKUP($A172, 'E4 TB Allocation Details'!$A$18:$L$214, MATCH("Misc ID", 'E4 TB Allocation Details'!$A$18:$L$18, 0),FALSE), 'E2 Allocators'!$B$15:$W$358, MATCH('O5 Details by Class &amp; Accounts'!BR$18, 'E2 Allocators'!$B$15:$W$15, 0),FALSE)*$E172), 0, VLOOKUP(VLOOKUP($A172, 'E4 TB Allocation Details'!$A$18:$L$214, MATCH("Misc ID", 'E4 TB Allocation Details'!$A$18:$L$18, 0),FALSE), 'E2 Allocators'!$B$15:$W$358, MATCH('O5 Details by Class &amp; Accounts'!BR$18, 'E2 Allocators'!$B$15:$W$15, 0),FALSE)*$E172)</f>
        <v>0</v>
      </c>
      <c r="BS172" s="1322">
        <f t="shared" si="48"/>
        <v>0</v>
      </c>
      <c r="BT172" s="1322">
        <f>IF(ISERROR(VLOOKUP(VLOOKUP($A172, 'E4 TB Allocation Details'!$A$18:$L$214, MATCH("A &amp; G ID", 'E4 TB Allocation Details'!$A$18:$L$18, 0),FALSE), 'E2 Allocators'!$B$15:$W$358, MATCH('O5 Details by Class &amp; Accounts'!BT$18, 'E2 Allocators'!$B$15:$W$15, 0),FALSE)*$E172), 0, VLOOKUP(VLOOKUP($A172, 'E4 TB Allocation Details'!$A$18:$L$214, MATCH("A &amp; G ID", 'E4 TB Allocation Details'!$A$18:$L$18, 0),FALSE), 'E2 Allocators'!$B$15:$W$358, MATCH('O5 Details by Class &amp; Accounts'!BT$18, 'E2 Allocators'!$B$15:$W$15, 0),FALSE)*$E172)</f>
        <v>0</v>
      </c>
      <c r="BU172" s="1322">
        <f>IF(ISERROR(VLOOKUP(VLOOKUP($A172, 'E4 TB Allocation Details'!$A$18:$L$214, MATCH("A &amp; G ID", 'E4 TB Allocation Details'!$A$18:$L$18, 0),FALSE), 'E2 Allocators'!$B$15:$W$358, MATCH('O5 Details by Class &amp; Accounts'!BU$18, 'E2 Allocators'!$B$15:$W$15, 0),FALSE)*$E172), 0, VLOOKUP(VLOOKUP($A172, 'E4 TB Allocation Details'!$A$18:$L$214, MATCH("A &amp; G ID", 'E4 TB Allocation Details'!$A$18:$L$18, 0),FALSE), 'E2 Allocators'!$B$15:$W$358, MATCH('O5 Details by Class &amp; Accounts'!BU$18, 'E2 Allocators'!$B$15:$W$15, 0),FALSE)*$E172)</f>
        <v>0</v>
      </c>
      <c r="BV172" s="1322">
        <f>IF(ISERROR(VLOOKUP(VLOOKUP($A172, 'E4 TB Allocation Details'!$A$18:$L$214, MATCH("A &amp; G ID", 'E4 TB Allocation Details'!$A$18:$L$18, 0),FALSE), 'E2 Allocators'!$B$15:$W$358, MATCH('O5 Details by Class &amp; Accounts'!BV$18, 'E2 Allocators'!$B$15:$W$15, 0),FALSE)*$E172), 0, VLOOKUP(VLOOKUP($A172, 'E4 TB Allocation Details'!$A$18:$L$214, MATCH("A &amp; G ID", 'E4 TB Allocation Details'!$A$18:$L$18, 0),FALSE), 'E2 Allocators'!$B$15:$W$358, MATCH('O5 Details by Class &amp; Accounts'!BV$18, 'E2 Allocators'!$B$15:$W$15, 0),FALSE)*$E172)</f>
        <v>0</v>
      </c>
      <c r="BW172" s="1322">
        <f>IF(ISERROR(VLOOKUP(VLOOKUP($A172, 'E4 TB Allocation Details'!$A$18:$L$214, MATCH("A &amp; G ID", 'E4 TB Allocation Details'!$A$18:$L$18, 0),FALSE), 'E2 Allocators'!$B$15:$W$358, MATCH('O5 Details by Class &amp; Accounts'!BW$18, 'E2 Allocators'!$B$15:$W$15, 0),FALSE)*$E172), 0, VLOOKUP(VLOOKUP($A172, 'E4 TB Allocation Details'!$A$18:$L$214, MATCH("A &amp; G ID", 'E4 TB Allocation Details'!$A$18:$L$18, 0),FALSE), 'E2 Allocators'!$B$15:$W$358, MATCH('O5 Details by Class &amp; Accounts'!BW$18, 'E2 Allocators'!$B$15:$W$15, 0),FALSE)*$E172)</f>
        <v>0</v>
      </c>
      <c r="BX172" s="1322">
        <f>IF(ISERROR(VLOOKUP(VLOOKUP($A172, 'E4 TB Allocation Details'!$A$18:$L$214, MATCH("A &amp; G ID", 'E4 TB Allocation Details'!$A$18:$L$18, 0),FALSE), 'E2 Allocators'!$B$15:$W$358, MATCH('O5 Details by Class &amp; Accounts'!BX$18, 'E2 Allocators'!$B$15:$W$15, 0),FALSE)*$E172), 0, VLOOKUP(VLOOKUP($A172, 'E4 TB Allocation Details'!$A$18:$L$214, MATCH("A &amp; G ID", 'E4 TB Allocation Details'!$A$18:$L$18, 0),FALSE), 'E2 Allocators'!$B$15:$W$358, MATCH('O5 Details by Class &amp; Accounts'!BX$18, 'E2 Allocators'!$B$15:$W$15, 0),FALSE)*$E172)</f>
        <v>0</v>
      </c>
      <c r="BY172" s="1322">
        <f>IF(ISERROR(VLOOKUP(VLOOKUP($A172, 'E4 TB Allocation Details'!$A$18:$L$214, MATCH("A &amp; G ID", 'E4 TB Allocation Details'!$A$18:$L$18, 0),FALSE), 'E2 Allocators'!$B$15:$W$358, MATCH('O5 Details by Class &amp; Accounts'!BY$18, 'E2 Allocators'!$B$15:$W$15, 0),FALSE)*$E172), 0, VLOOKUP(VLOOKUP($A172, 'E4 TB Allocation Details'!$A$18:$L$214, MATCH("A &amp; G ID", 'E4 TB Allocation Details'!$A$18:$L$18, 0),FALSE), 'E2 Allocators'!$B$15:$W$358, MATCH('O5 Details by Class &amp; Accounts'!BY$18, 'E2 Allocators'!$B$15:$W$15, 0),FALSE)*$E172)</f>
        <v>0</v>
      </c>
      <c r="BZ172" s="1322">
        <f>IF(ISERROR(VLOOKUP(VLOOKUP($A172, 'E4 TB Allocation Details'!$A$18:$L$214, MATCH("A &amp; G ID", 'E4 TB Allocation Details'!$A$18:$L$18, 0),FALSE), 'E2 Allocators'!$B$15:$W$358, MATCH('O5 Details by Class &amp; Accounts'!BZ$18, 'E2 Allocators'!$B$15:$W$15, 0),FALSE)*$E172), 0, VLOOKUP(VLOOKUP($A172, 'E4 TB Allocation Details'!$A$18:$L$214, MATCH("A &amp; G ID", 'E4 TB Allocation Details'!$A$18:$L$18, 0),FALSE), 'E2 Allocators'!$B$15:$W$358, MATCH('O5 Details by Class &amp; Accounts'!BZ$18, 'E2 Allocators'!$B$15:$W$15, 0),FALSE)*$E172)</f>
        <v>0</v>
      </c>
      <c r="CA172" s="1322">
        <f>IF(ISERROR(VLOOKUP(VLOOKUP($A172, 'E4 TB Allocation Details'!$A$18:$L$214, MATCH("A &amp; G ID", 'E4 TB Allocation Details'!$A$18:$L$18, 0),FALSE), 'E2 Allocators'!$B$15:$W$358, MATCH('O5 Details by Class &amp; Accounts'!CA$18, 'E2 Allocators'!$B$15:$W$15, 0),FALSE)*$E172), 0, VLOOKUP(VLOOKUP($A172, 'E4 TB Allocation Details'!$A$18:$L$214, MATCH("A &amp; G ID", 'E4 TB Allocation Details'!$A$18:$L$18, 0),FALSE), 'E2 Allocators'!$B$15:$W$358, MATCH('O5 Details by Class &amp; Accounts'!CA$18, 'E2 Allocators'!$B$15:$W$15, 0),FALSE)*$E172)</f>
        <v>0</v>
      </c>
      <c r="CB172" s="1322">
        <f>IF(ISERROR(VLOOKUP(VLOOKUP($A172, 'E4 TB Allocation Details'!$A$18:$L$214, MATCH("A &amp; G ID", 'E4 TB Allocation Details'!$A$18:$L$18, 0),FALSE), 'E2 Allocators'!$B$15:$W$358, MATCH('O5 Details by Class &amp; Accounts'!CB$18, 'E2 Allocators'!$B$15:$W$15, 0),FALSE)*$E172), 0, VLOOKUP(VLOOKUP($A172, 'E4 TB Allocation Details'!$A$18:$L$214, MATCH("A &amp; G ID", 'E4 TB Allocation Details'!$A$18:$L$18, 0),FALSE), 'E2 Allocators'!$B$15:$W$358, MATCH('O5 Details by Class &amp; Accounts'!CB$18, 'E2 Allocators'!$B$15:$W$15, 0),FALSE)*$E172)</f>
        <v>0</v>
      </c>
      <c r="CC172" s="1322">
        <f>IF(ISERROR(VLOOKUP(VLOOKUP($A172, 'E4 TB Allocation Details'!$A$18:$L$214, MATCH("A &amp; G ID", 'E4 TB Allocation Details'!$A$18:$L$18, 0),FALSE), 'E2 Allocators'!$B$15:$W$358, MATCH('O5 Details by Class &amp; Accounts'!CC$18, 'E2 Allocators'!$B$15:$W$15, 0),FALSE)*$E172), 0, VLOOKUP(VLOOKUP($A172, 'E4 TB Allocation Details'!$A$18:$L$214, MATCH("A &amp; G ID", 'E4 TB Allocation Details'!$A$18:$L$18, 0),FALSE), 'E2 Allocators'!$B$15:$W$358, MATCH('O5 Details by Class &amp; Accounts'!CC$18, 'E2 Allocators'!$B$15:$W$15, 0),FALSE)*$E172)</f>
        <v>0</v>
      </c>
      <c r="CD172" s="1322">
        <f>IF(ISERROR(VLOOKUP(VLOOKUP($A172, 'E4 TB Allocation Details'!$A$18:$L$214, MATCH("A &amp; G ID", 'E4 TB Allocation Details'!$A$18:$L$18, 0),FALSE), 'E2 Allocators'!$B$15:$W$358, MATCH('O5 Details by Class &amp; Accounts'!CD$18, 'E2 Allocators'!$B$15:$W$15, 0),FALSE)*$E172), 0, VLOOKUP(VLOOKUP($A172, 'E4 TB Allocation Details'!$A$18:$L$214, MATCH("A &amp; G ID", 'E4 TB Allocation Details'!$A$18:$L$18, 0),FALSE), 'E2 Allocators'!$B$15:$W$358, MATCH('O5 Details by Class &amp; Accounts'!CD$18, 'E2 Allocators'!$B$15:$W$15, 0),FALSE)*$E172)</f>
        <v>0</v>
      </c>
      <c r="CE172" s="1322">
        <f>IF(ISERROR(VLOOKUP(VLOOKUP($A172, 'E4 TB Allocation Details'!$A$18:$L$214, MATCH("A &amp; G ID", 'E4 TB Allocation Details'!$A$18:$L$18, 0),FALSE), 'E2 Allocators'!$B$15:$W$358, MATCH('O5 Details by Class &amp; Accounts'!CE$18, 'E2 Allocators'!$B$15:$W$15, 0),FALSE)*$E172), 0, VLOOKUP(VLOOKUP($A172, 'E4 TB Allocation Details'!$A$18:$L$214, MATCH("A &amp; G ID", 'E4 TB Allocation Details'!$A$18:$L$18, 0),FALSE), 'E2 Allocators'!$B$15:$W$358, MATCH('O5 Details by Class &amp; Accounts'!CE$18, 'E2 Allocators'!$B$15:$W$15, 0),FALSE)*$E172)</f>
        <v>0</v>
      </c>
      <c r="CF172" s="1322">
        <f>IF(ISERROR(VLOOKUP(VLOOKUP($A172, 'E4 TB Allocation Details'!$A$18:$L$214, MATCH("A &amp; G ID", 'E4 TB Allocation Details'!$A$18:$L$18, 0),FALSE), 'E2 Allocators'!$B$15:$W$358, MATCH('O5 Details by Class &amp; Accounts'!CF$18, 'E2 Allocators'!$B$15:$W$15, 0),FALSE)*$E172), 0, VLOOKUP(VLOOKUP($A172, 'E4 TB Allocation Details'!$A$18:$L$214, MATCH("A &amp; G ID", 'E4 TB Allocation Details'!$A$18:$L$18, 0),FALSE), 'E2 Allocators'!$B$15:$W$358, MATCH('O5 Details by Class &amp; Accounts'!CF$18, 'E2 Allocators'!$B$15:$W$15, 0),FALSE)*$E172)</f>
        <v>0</v>
      </c>
      <c r="CG172" s="1322">
        <f>IF(ISERROR(VLOOKUP(VLOOKUP($A172, 'E4 TB Allocation Details'!$A$18:$L$214, MATCH("A &amp; G ID", 'E4 TB Allocation Details'!$A$18:$L$18, 0),FALSE), 'E2 Allocators'!$B$15:$W$358, MATCH('O5 Details by Class &amp; Accounts'!CG$18, 'E2 Allocators'!$B$15:$W$15, 0),FALSE)*$E172), 0, VLOOKUP(VLOOKUP($A172, 'E4 TB Allocation Details'!$A$18:$L$214, MATCH("A &amp; G ID", 'E4 TB Allocation Details'!$A$18:$L$18, 0),FALSE), 'E2 Allocators'!$B$15:$W$358, MATCH('O5 Details by Class &amp; Accounts'!CG$18, 'E2 Allocators'!$B$15:$W$15, 0),FALSE)*$E172)</f>
        <v>0</v>
      </c>
      <c r="CH172" s="1322">
        <f>IF(ISERROR(VLOOKUP(VLOOKUP($A172, 'E4 TB Allocation Details'!$A$18:$L$214, MATCH("A &amp; G ID", 'E4 TB Allocation Details'!$A$18:$L$18, 0),FALSE), 'E2 Allocators'!$B$15:$W$358, MATCH('O5 Details by Class &amp; Accounts'!CH$18, 'E2 Allocators'!$B$15:$W$15, 0),FALSE)*$E172), 0, VLOOKUP(VLOOKUP($A172, 'E4 TB Allocation Details'!$A$18:$L$214, MATCH("A &amp; G ID", 'E4 TB Allocation Details'!$A$18:$L$18, 0),FALSE), 'E2 Allocators'!$B$15:$W$358, MATCH('O5 Details by Class &amp; Accounts'!CH$18, 'E2 Allocators'!$B$15:$W$15, 0),FALSE)*$E172)</f>
        <v>0</v>
      </c>
      <c r="CI172" s="1322">
        <f>IF(ISERROR(VLOOKUP(VLOOKUP($A172, 'E4 TB Allocation Details'!$A$18:$L$214, MATCH("A &amp; G ID", 'E4 TB Allocation Details'!$A$18:$L$18, 0),FALSE), 'E2 Allocators'!$B$15:$W$358, MATCH('O5 Details by Class &amp; Accounts'!CI$18, 'E2 Allocators'!$B$15:$W$15, 0),FALSE)*$E172), 0, VLOOKUP(VLOOKUP($A172, 'E4 TB Allocation Details'!$A$18:$L$214, MATCH("A &amp; G ID", 'E4 TB Allocation Details'!$A$18:$L$18, 0),FALSE), 'E2 Allocators'!$B$15:$W$358, MATCH('O5 Details by Class &amp; Accounts'!CI$18, 'E2 Allocators'!$B$15:$W$15, 0),FALSE)*$E172)</f>
        <v>0</v>
      </c>
      <c r="CJ172" s="1322">
        <f>IF(ISERROR(VLOOKUP(VLOOKUP($A172, 'E4 TB Allocation Details'!$A$18:$L$214, MATCH("A &amp; G ID", 'E4 TB Allocation Details'!$A$18:$L$18, 0),FALSE), 'E2 Allocators'!$B$15:$W$358, MATCH('O5 Details by Class &amp; Accounts'!CJ$18, 'E2 Allocators'!$B$15:$W$15, 0),FALSE)*$E172), 0, VLOOKUP(VLOOKUP($A172, 'E4 TB Allocation Details'!$A$18:$L$214, MATCH("A &amp; G ID", 'E4 TB Allocation Details'!$A$18:$L$18, 0),FALSE), 'E2 Allocators'!$B$15:$W$358, MATCH('O5 Details by Class &amp; Accounts'!CJ$18, 'E2 Allocators'!$B$15:$W$15, 0),FALSE)*$E172)</f>
        <v>0</v>
      </c>
      <c r="CK172" s="1322">
        <f>IF(ISERROR(VLOOKUP(VLOOKUP($A172, 'E4 TB Allocation Details'!$A$18:$L$214, MATCH("A &amp; G ID", 'E4 TB Allocation Details'!$A$18:$L$18, 0),FALSE), 'E2 Allocators'!$B$15:$W$358, MATCH('O5 Details by Class &amp; Accounts'!CK$18, 'E2 Allocators'!$B$15:$W$15, 0),FALSE)*$E172), 0, VLOOKUP(VLOOKUP($A172, 'E4 TB Allocation Details'!$A$18:$L$214, MATCH("A &amp; G ID", 'E4 TB Allocation Details'!$A$18:$L$18, 0),FALSE), 'E2 Allocators'!$B$15:$W$358, MATCH('O5 Details by Class &amp; Accounts'!CK$18, 'E2 Allocators'!$B$15:$W$15, 0),FALSE)*$E172)</f>
        <v>0</v>
      </c>
      <c r="CL172" s="1322">
        <f>IF(ISERROR(VLOOKUP(VLOOKUP($A172, 'E4 TB Allocation Details'!$A$18:$L$214, MATCH("A &amp; G ID", 'E4 TB Allocation Details'!$A$18:$L$18, 0),FALSE), 'E2 Allocators'!$B$15:$W$358, MATCH('O5 Details by Class &amp; Accounts'!CL$18, 'E2 Allocators'!$B$15:$W$15, 0),FALSE)*$E172), 0, VLOOKUP(VLOOKUP($A172, 'E4 TB Allocation Details'!$A$18:$L$214, MATCH("A &amp; G ID", 'E4 TB Allocation Details'!$A$18:$L$18, 0),FALSE), 'E2 Allocators'!$B$15:$W$358, MATCH('O5 Details by Class &amp; Accounts'!CL$18, 'E2 Allocators'!$B$15:$W$15, 0),FALSE)*$E172)</f>
        <v>0</v>
      </c>
      <c r="CM172" s="1322">
        <f>IF(ISERROR(VLOOKUP(VLOOKUP($A172, 'E4 TB Allocation Details'!$A$18:$L$214, MATCH("A &amp; G ID", 'E4 TB Allocation Details'!$A$18:$L$18, 0),FALSE), 'E2 Allocators'!$B$15:$W$358, MATCH('O5 Details by Class &amp; Accounts'!CM$18, 'E2 Allocators'!$B$15:$W$15, 0),FALSE)*$E172), 0, VLOOKUP(VLOOKUP($A172, 'E4 TB Allocation Details'!$A$18:$L$214, MATCH("A &amp; G ID", 'E4 TB Allocation Details'!$A$18:$L$18, 0),FALSE), 'E2 Allocators'!$B$15:$W$358, MATCH('O5 Details by Class &amp; Accounts'!CM$18, 'E2 Allocators'!$B$15:$W$15, 0),FALSE)*$E172)</f>
        <v>0</v>
      </c>
      <c r="CN172" s="1322">
        <f t="shared" si="49"/>
        <v>0</v>
      </c>
      <c r="CO172" s="1651">
        <f t="shared" si="50"/>
        <v>0</v>
      </c>
      <c r="CQ172" s="1899" t="inlineStr">
        <is>
          <t/>
        </is>
      </c>
    </row>
    <row r="173" spans="1:95" s="64" customFormat="1" ht="25.5" x14ac:dyDescent="0.2">
      <c r="A173" s="1095">
        <v>5340</v>
      </c>
      <c r="B173" s="1096" t="s">
        <v>1140</v>
      </c>
      <c r="C173" s="1648">
        <f>IF(ISERROR(VLOOKUP($A173,'I3 TB Data'!$A$19:$H$483,MATCH('O5 Details by Class &amp; Accounts'!$C$18, 'I3 TB Data'!$A$19:$H$19,0),0)), 0, VLOOKUP($A173,'I3 TB Data'!$A$19:$H$483,MATCH('O5 Details by Class &amp; Accounts'!$C$18,'I3 TB Data'!$A$19:$H$19,0),0))</f>
        <v>5124.7200000000012</v>
      </c>
      <c r="D173" s="1649"/>
      <c r="E173" s="1648">
        <f t="shared" si="44"/>
        <v>5124.7200000000012</v>
      </c>
      <c r="F173" s="1650">
        <f>IF(ISERROR(VLOOKUP($A173, 'E1 Categorization'!A33:E124, MATCH("Customer Component", 'E1 Categorization'!$A$33:$E$33,0), 0)), 0, IF(VLOOKUP($A173, 'E1 Categorization'!A33:E124, MATCH("Customer Component", 'E1 Categorization'!$A$33:$E$33,0), 0)=0, 'O5 Details by Class &amp; Accounts'!$E173, IF(AND(VLOOKUP($A173, 'E1 Categorization'!A33:E124, MATCH("Customer Component", 'E1 Categorization'!$A$33:$E$33,0), 0) &gt;0, VLOOKUP($A173, 'E1 Categorization'!A33:E124, MATCH("Customer Component", 'E1 Categorization'!$A$33:$E$33,0), 0)&lt;1), 'O5 Details by Class &amp; Accounts'!$E173*(1-VLOOKUP($A173, 'E1 Categorization'!A33:E124, MATCH("Customer Component", 'E1 Categorization'!$A$33:$E$33,0), 0)), 0)))</f>
        <v>0</v>
      </c>
      <c r="G173" s="1650">
        <f t="shared" si="45"/>
        <v>5124.7200000000012</v>
      </c>
      <c r="H173" s="1322">
        <f t="shared" si="46"/>
        <v>5124.7200000000012</v>
      </c>
      <c r="I173" s="1322">
        <f>IF(ISERROR(VLOOKUP(VLOOKUP($A173, 'E4 TB Allocation Details'!$A$18:$L$214, MATCH("Demand ID", 'E4 TB Allocation Details'!$A$18:$L$18, 0),FALSE), 'E2 Allocators'!$B$15:$W$358, MATCH('O5 Details by Class &amp; Accounts'!I$18, 'E2 Allocators'!$B$15:$W$15, 0),FALSE)*$F173), 0, VLOOKUP(VLOOKUP($A173, 'E4 TB Allocation Details'!$A$18:$L$214, MATCH("Demand ID", 'E4 TB Allocation Details'!$A$18:$L$18, 0),FALSE), 'E2 Allocators'!$B$15:$W$358, MATCH('O5 Details by Class &amp; Accounts'!I$18, 'E2 Allocators'!$B$15:$W$15, 0),FALSE)*$F173)</f>
        <v>0</v>
      </c>
      <c r="J173" s="1322">
        <f>IF(ISERROR(VLOOKUP(VLOOKUP($A173, 'E4 TB Allocation Details'!$A$18:$L$214, MATCH("Demand ID", 'E4 TB Allocation Details'!$A$18:$L$18, 0),FALSE), 'E2 Allocators'!$B$15:$W$358, MATCH('O5 Details by Class &amp; Accounts'!J$18, 'E2 Allocators'!$B$15:$W$15, 0),FALSE)*$F173), 0, VLOOKUP(VLOOKUP($A173, 'E4 TB Allocation Details'!$A$18:$L$214, MATCH("Demand ID", 'E4 TB Allocation Details'!$A$18:$L$18, 0),FALSE), 'E2 Allocators'!$B$15:$W$358, MATCH('O5 Details by Class &amp; Accounts'!J$18, 'E2 Allocators'!$B$15:$W$15, 0),FALSE)*$F173)</f>
        <v>0</v>
      </c>
      <c r="K173" s="1322">
        <f>IF(ISERROR(VLOOKUP(VLOOKUP($A173, 'E4 TB Allocation Details'!$A$18:$L$214, MATCH("Demand ID", 'E4 TB Allocation Details'!$A$18:$L$18, 0),FALSE), 'E2 Allocators'!$B$15:$W$358, MATCH('O5 Details by Class &amp; Accounts'!K$18, 'E2 Allocators'!$B$15:$W$15, 0),FALSE)*$F173), 0, VLOOKUP(VLOOKUP($A173, 'E4 TB Allocation Details'!$A$18:$L$214, MATCH("Demand ID", 'E4 TB Allocation Details'!$A$18:$L$18, 0),FALSE), 'E2 Allocators'!$B$15:$W$358, MATCH('O5 Details by Class &amp; Accounts'!K$18, 'E2 Allocators'!$B$15:$W$15, 0),FALSE)*$F173)</f>
        <v>0</v>
      </c>
      <c r="L173" s="1322">
        <f>IF(ISERROR(VLOOKUP(VLOOKUP($A173, 'E4 TB Allocation Details'!$A$18:$L$214, MATCH("Demand ID", 'E4 TB Allocation Details'!$A$18:$L$18, 0),FALSE), 'E2 Allocators'!$B$15:$W$358, MATCH('O5 Details by Class &amp; Accounts'!L$18, 'E2 Allocators'!$B$15:$W$15, 0),FALSE)*$F173), 0, VLOOKUP(VLOOKUP($A173, 'E4 TB Allocation Details'!$A$18:$L$214, MATCH("Demand ID", 'E4 TB Allocation Details'!$A$18:$L$18, 0),FALSE), 'E2 Allocators'!$B$15:$W$358, MATCH('O5 Details by Class &amp; Accounts'!L$18, 'E2 Allocators'!$B$15:$W$15, 0),FALSE)*$F173)</f>
        <v>0</v>
      </c>
      <c r="M173" s="1322">
        <f>IF(ISERROR(VLOOKUP(VLOOKUP($A173, 'E4 TB Allocation Details'!$A$18:$L$214, MATCH("Demand ID", 'E4 TB Allocation Details'!$A$18:$L$18, 0),FALSE), 'E2 Allocators'!$B$15:$W$358, MATCH('O5 Details by Class &amp; Accounts'!M$18, 'E2 Allocators'!$B$15:$W$15, 0),FALSE)*$F173), 0, VLOOKUP(VLOOKUP($A173, 'E4 TB Allocation Details'!$A$18:$L$214, MATCH("Demand ID", 'E4 TB Allocation Details'!$A$18:$L$18, 0),FALSE), 'E2 Allocators'!$B$15:$W$358, MATCH('O5 Details by Class &amp; Accounts'!M$18, 'E2 Allocators'!$B$15:$W$15, 0),FALSE)*$F173)</f>
        <v>0</v>
      </c>
      <c r="N173" s="1322">
        <f>IF(ISERROR(VLOOKUP(VLOOKUP($A173, 'E4 TB Allocation Details'!$A$18:$L$214, MATCH("Demand ID", 'E4 TB Allocation Details'!$A$18:$L$18, 0),FALSE), 'E2 Allocators'!$B$15:$W$358, MATCH('O5 Details by Class &amp; Accounts'!N$18, 'E2 Allocators'!$B$15:$W$15, 0),FALSE)*$F173), 0, VLOOKUP(VLOOKUP($A173, 'E4 TB Allocation Details'!$A$18:$L$214, MATCH("Demand ID", 'E4 TB Allocation Details'!$A$18:$L$18, 0),FALSE), 'E2 Allocators'!$B$15:$W$358, MATCH('O5 Details by Class &amp; Accounts'!N$18, 'E2 Allocators'!$B$15:$W$15, 0),FALSE)*$F173)</f>
        <v>0</v>
      </c>
      <c r="O173" s="1322">
        <f>IF(ISERROR(VLOOKUP(VLOOKUP($A173, 'E4 TB Allocation Details'!$A$18:$L$214, MATCH("Demand ID", 'E4 TB Allocation Details'!$A$18:$L$18, 0),FALSE), 'E2 Allocators'!$B$15:$W$358, MATCH('O5 Details by Class &amp; Accounts'!O$18, 'E2 Allocators'!$B$15:$W$15, 0),FALSE)*$F173), 0, VLOOKUP(VLOOKUP($A173, 'E4 TB Allocation Details'!$A$18:$L$214, MATCH("Demand ID", 'E4 TB Allocation Details'!$A$18:$L$18, 0),FALSE), 'E2 Allocators'!$B$15:$W$358, MATCH('O5 Details by Class &amp; Accounts'!O$18, 'E2 Allocators'!$B$15:$W$15, 0),FALSE)*$F173)</f>
        <v>0</v>
      </c>
      <c r="P173" s="1322">
        <f>IF(ISERROR(VLOOKUP(VLOOKUP($A173, 'E4 TB Allocation Details'!$A$18:$L$214, MATCH("Demand ID", 'E4 TB Allocation Details'!$A$18:$L$18, 0),FALSE), 'E2 Allocators'!$B$15:$W$358, MATCH('O5 Details by Class &amp; Accounts'!P$18, 'E2 Allocators'!$B$15:$W$15, 0),FALSE)*$F173), 0, VLOOKUP(VLOOKUP($A173, 'E4 TB Allocation Details'!$A$18:$L$214, MATCH("Demand ID", 'E4 TB Allocation Details'!$A$18:$L$18, 0),FALSE), 'E2 Allocators'!$B$15:$W$358, MATCH('O5 Details by Class &amp; Accounts'!P$18, 'E2 Allocators'!$B$15:$W$15, 0),FALSE)*$F173)</f>
        <v>0</v>
      </c>
      <c r="Q173" s="1322">
        <f>IF(ISERROR(VLOOKUP(VLOOKUP($A173, 'E4 TB Allocation Details'!$A$18:$L$214, MATCH("Demand ID", 'E4 TB Allocation Details'!$A$18:$L$18, 0),FALSE), 'E2 Allocators'!$B$15:$W$358, MATCH('O5 Details by Class &amp; Accounts'!Q$18, 'E2 Allocators'!$B$15:$W$15, 0),FALSE)*$F173), 0, VLOOKUP(VLOOKUP($A173, 'E4 TB Allocation Details'!$A$18:$L$214, MATCH("Demand ID", 'E4 TB Allocation Details'!$A$18:$L$18, 0),FALSE), 'E2 Allocators'!$B$15:$W$358, MATCH('O5 Details by Class &amp; Accounts'!Q$18, 'E2 Allocators'!$B$15:$W$15, 0),FALSE)*$F173)</f>
        <v>0</v>
      </c>
      <c r="R173" s="1322">
        <f>IF(ISERROR(VLOOKUP(VLOOKUP($A173, 'E4 TB Allocation Details'!$A$18:$L$214, MATCH("Demand ID", 'E4 TB Allocation Details'!$A$18:$L$18, 0),FALSE), 'E2 Allocators'!$B$15:$W$358, MATCH('O5 Details by Class &amp; Accounts'!R$18, 'E2 Allocators'!$B$15:$W$15, 0),FALSE)*$F173), 0, VLOOKUP(VLOOKUP($A173, 'E4 TB Allocation Details'!$A$18:$L$214, MATCH("Demand ID", 'E4 TB Allocation Details'!$A$18:$L$18, 0),FALSE), 'E2 Allocators'!$B$15:$W$358, MATCH('O5 Details by Class &amp; Accounts'!R$18, 'E2 Allocators'!$B$15:$W$15, 0),FALSE)*$F173)</f>
        <v>0</v>
      </c>
      <c r="S173" s="1322">
        <f>IF(ISERROR(VLOOKUP(VLOOKUP($A173, 'E4 TB Allocation Details'!$A$18:$L$214, MATCH("Demand ID", 'E4 TB Allocation Details'!$A$18:$L$18, 0),FALSE), 'E2 Allocators'!$B$15:$W$358, MATCH('O5 Details by Class &amp; Accounts'!S$18, 'E2 Allocators'!$B$15:$W$15, 0),FALSE)*$F173), 0, VLOOKUP(VLOOKUP($A173, 'E4 TB Allocation Details'!$A$18:$L$214, MATCH("Demand ID", 'E4 TB Allocation Details'!$A$18:$L$18, 0),FALSE), 'E2 Allocators'!$B$15:$W$358, MATCH('O5 Details by Class &amp; Accounts'!S$18, 'E2 Allocators'!$B$15:$W$15, 0),FALSE)*$F173)</f>
        <v>0</v>
      </c>
      <c r="T173" s="1322">
        <f>IF(ISERROR(VLOOKUP(VLOOKUP($A173, 'E4 TB Allocation Details'!$A$18:$L$214, MATCH("Demand ID", 'E4 TB Allocation Details'!$A$18:$L$18, 0),FALSE), 'E2 Allocators'!$B$15:$W$358, MATCH('O5 Details by Class &amp; Accounts'!T$18, 'E2 Allocators'!$B$15:$W$15, 0),FALSE)*$F173), 0, VLOOKUP(VLOOKUP($A173, 'E4 TB Allocation Details'!$A$18:$L$214, MATCH("Demand ID", 'E4 TB Allocation Details'!$A$18:$L$18, 0),FALSE), 'E2 Allocators'!$B$15:$W$358, MATCH('O5 Details by Class &amp; Accounts'!T$18, 'E2 Allocators'!$B$15:$W$15, 0),FALSE)*$F173)</f>
        <v>0</v>
      </c>
      <c r="U173" s="1322">
        <f>IF(ISERROR(VLOOKUP(VLOOKUP($A173, 'E4 TB Allocation Details'!$A$18:$L$214, MATCH("Demand ID", 'E4 TB Allocation Details'!$A$18:$L$18, 0),FALSE), 'E2 Allocators'!$B$15:$W$358, MATCH('O5 Details by Class &amp; Accounts'!U$18, 'E2 Allocators'!$B$15:$W$15, 0),FALSE)*$F173), 0, VLOOKUP(VLOOKUP($A173, 'E4 TB Allocation Details'!$A$18:$L$214, MATCH("Demand ID", 'E4 TB Allocation Details'!$A$18:$L$18, 0),FALSE), 'E2 Allocators'!$B$15:$W$358, MATCH('O5 Details by Class &amp; Accounts'!U$18, 'E2 Allocators'!$B$15:$W$15, 0),FALSE)*$F173)</f>
        <v>0</v>
      </c>
      <c r="V173" s="1322">
        <f>IF(ISERROR(VLOOKUP(VLOOKUP($A173, 'E4 TB Allocation Details'!$A$18:$L$214, MATCH("Demand ID", 'E4 TB Allocation Details'!$A$18:$L$18, 0),FALSE), 'E2 Allocators'!$B$15:$W$358, MATCH('O5 Details by Class &amp; Accounts'!V$18, 'E2 Allocators'!$B$15:$W$15, 0),FALSE)*$F173), 0, VLOOKUP(VLOOKUP($A173, 'E4 TB Allocation Details'!$A$18:$L$214, MATCH("Demand ID", 'E4 TB Allocation Details'!$A$18:$L$18, 0),FALSE), 'E2 Allocators'!$B$15:$W$358, MATCH('O5 Details by Class &amp; Accounts'!V$18, 'E2 Allocators'!$B$15:$W$15, 0),FALSE)*$F173)</f>
        <v>0</v>
      </c>
      <c r="W173" s="1322">
        <f>IF(ISERROR(VLOOKUP(VLOOKUP($A173, 'E4 TB Allocation Details'!$A$18:$L$214, MATCH("Demand ID", 'E4 TB Allocation Details'!$A$18:$L$18, 0),FALSE), 'E2 Allocators'!$B$15:$W$358, MATCH('O5 Details by Class &amp; Accounts'!W$18, 'E2 Allocators'!$B$15:$W$15, 0),FALSE)*$F173), 0, VLOOKUP(VLOOKUP($A173, 'E4 TB Allocation Details'!$A$18:$L$214, MATCH("Demand ID", 'E4 TB Allocation Details'!$A$18:$L$18, 0),FALSE), 'E2 Allocators'!$B$15:$W$358, MATCH('O5 Details by Class &amp; Accounts'!W$18, 'E2 Allocators'!$B$15:$W$15, 0),FALSE)*$F173)</f>
        <v>0</v>
      </c>
      <c r="X173" s="1322">
        <f>IF(ISERROR(VLOOKUP(VLOOKUP($A173, 'E4 TB Allocation Details'!$A$18:$L$214, MATCH("Demand ID", 'E4 TB Allocation Details'!$A$18:$L$18, 0),FALSE), 'E2 Allocators'!$B$15:$W$358, MATCH('O5 Details by Class &amp; Accounts'!X$18, 'E2 Allocators'!$B$15:$W$15, 0),FALSE)*$F173), 0, VLOOKUP(VLOOKUP($A173, 'E4 TB Allocation Details'!$A$18:$L$214, MATCH("Demand ID", 'E4 TB Allocation Details'!$A$18:$L$18, 0),FALSE), 'E2 Allocators'!$B$15:$W$358, MATCH('O5 Details by Class &amp; Accounts'!X$18, 'E2 Allocators'!$B$15:$W$15, 0),FALSE)*$F173)</f>
        <v>0</v>
      </c>
      <c r="Y173" s="1322">
        <f>IF(ISERROR(VLOOKUP(VLOOKUP($A173, 'E4 TB Allocation Details'!$A$18:$L$214, MATCH("Demand ID", 'E4 TB Allocation Details'!$A$18:$L$18, 0),FALSE), 'E2 Allocators'!$B$15:$W$358, MATCH('O5 Details by Class &amp; Accounts'!Y$18, 'E2 Allocators'!$B$15:$W$15, 0),FALSE)*$F173), 0, VLOOKUP(VLOOKUP($A173, 'E4 TB Allocation Details'!$A$18:$L$214, MATCH("Demand ID", 'E4 TB Allocation Details'!$A$18:$L$18, 0),FALSE), 'E2 Allocators'!$B$15:$W$358, MATCH('O5 Details by Class &amp; Accounts'!Y$18, 'E2 Allocators'!$B$15:$W$15, 0),FALSE)*$F173)</f>
        <v>0</v>
      </c>
      <c r="Z173" s="1322">
        <f>IF(ISERROR(VLOOKUP(VLOOKUP($A173, 'E4 TB Allocation Details'!$A$18:$L$214, MATCH("Demand ID", 'E4 TB Allocation Details'!$A$18:$L$18, 0),FALSE), 'E2 Allocators'!$B$15:$W$358, MATCH('O5 Details by Class &amp; Accounts'!Z$18, 'E2 Allocators'!$B$15:$W$15, 0),FALSE)*$F173), 0, VLOOKUP(VLOOKUP($A173, 'E4 TB Allocation Details'!$A$18:$L$214, MATCH("Demand ID", 'E4 TB Allocation Details'!$A$18:$L$18, 0),FALSE), 'E2 Allocators'!$B$15:$W$358, MATCH('O5 Details by Class &amp; Accounts'!Z$18, 'E2 Allocators'!$B$15:$W$15, 0),FALSE)*$F173)</f>
        <v>0</v>
      </c>
      <c r="AA173" s="1322">
        <f>IF(ISERROR(VLOOKUP(VLOOKUP($A173, 'E4 TB Allocation Details'!$A$18:$L$214, MATCH("Demand ID", 'E4 TB Allocation Details'!$A$18:$L$18, 0),FALSE), 'E2 Allocators'!$B$15:$W$358, MATCH('O5 Details by Class &amp; Accounts'!AA$18, 'E2 Allocators'!$B$15:$W$15, 0),FALSE)*$F173), 0, VLOOKUP(VLOOKUP($A173, 'E4 TB Allocation Details'!$A$18:$L$214, MATCH("Demand ID", 'E4 TB Allocation Details'!$A$18:$L$18, 0),FALSE), 'E2 Allocators'!$B$15:$W$358, MATCH('O5 Details by Class &amp; Accounts'!AA$18, 'E2 Allocators'!$B$15:$W$15, 0),FALSE)*$F173)</f>
        <v>0</v>
      </c>
      <c r="AB173" s="1322">
        <f>IF(ISERROR(VLOOKUP(VLOOKUP($A173, 'E4 TB Allocation Details'!$A$18:$L$214, MATCH("Demand ID", 'E4 TB Allocation Details'!$A$18:$L$18, 0),FALSE), 'E2 Allocators'!$B$15:$W$358, MATCH('O5 Details by Class &amp; Accounts'!AB$18, 'E2 Allocators'!$B$15:$W$15, 0),FALSE)*$F173), 0, VLOOKUP(VLOOKUP($A173, 'E4 TB Allocation Details'!$A$18:$L$214, MATCH("Demand ID", 'E4 TB Allocation Details'!$A$18:$L$18, 0),FALSE), 'E2 Allocators'!$B$15:$W$358, MATCH('O5 Details by Class &amp; Accounts'!AB$18, 'E2 Allocators'!$B$15:$W$15, 0),FALSE)*$F173)</f>
        <v>0</v>
      </c>
      <c r="AC173" s="1322">
        <f t="shared" si="47"/>
        <v>0</v>
      </c>
      <c r="AD173" s="1322">
        <f>IF(ISERROR(VLOOKUP(VLOOKUP($A173, 'E4 TB Allocation Details'!$A$18:$L$214, MATCH("Customer ID", 'E4 TB Allocation Details'!$A$18:$L$18, 0),FALSE), 'E2 Allocators'!$B$15:$W$358, MATCH('O5 Details by Class &amp; Accounts'!AD$18, 'E2 Allocators'!$B$15:$W$15, 0),FALSE)*$G173), 0, VLOOKUP(VLOOKUP($A173, 'E4 TB Allocation Details'!$A$18:$L$214, MATCH("Customer ID", 'E4 TB Allocation Details'!$A$18:$L$18, 0),FALSE), 'E2 Allocators'!$B$15:$W$358, MATCH('O5 Details by Class &amp; Accounts'!AD$18, 'E2 Allocators'!$B$15:$W$15, 0),FALSE)*$G173)</f>
        <v>4332.6581281818108</v>
      </c>
      <c r="AE173" s="1322">
        <f>IF(ISERROR(VLOOKUP(VLOOKUP($A173, 'E4 TB Allocation Details'!$A$18:$L$214, MATCH("Customer ID", 'E4 TB Allocation Details'!$A$18:$L$18, 0),FALSE), 'E2 Allocators'!$B$15:$W$358, MATCH('O5 Details by Class &amp; Accounts'!AE$18, 'E2 Allocators'!$B$15:$W$15, 0),FALSE)*$G173), 0, VLOOKUP(VLOOKUP($A173, 'E4 TB Allocation Details'!$A$18:$L$214, MATCH("Customer ID", 'E4 TB Allocation Details'!$A$18:$L$18, 0),FALSE), 'E2 Allocators'!$B$15:$W$358, MATCH('O5 Details by Class &amp; Accounts'!AE$18, 'E2 Allocators'!$B$15:$W$15, 0),FALSE)*$G173)</f>
        <v>713.04165824608549</v>
      </c>
      <c r="AF173" s="1322">
        <f>IF(ISERROR(VLOOKUP(VLOOKUP($A173, 'E4 TB Allocation Details'!$A$18:$L$214, MATCH("Customer ID", 'E4 TB Allocation Details'!$A$18:$L$18, 0),FALSE), 'E2 Allocators'!$B$15:$W$358, MATCH('O5 Details by Class &amp; Accounts'!AF$18, 'E2 Allocators'!$B$15:$W$15, 0),FALSE)*$G173), 0, VLOOKUP(VLOOKUP($A173, 'E4 TB Allocation Details'!$A$18:$L$214, MATCH("Customer ID", 'E4 TB Allocation Details'!$A$18:$L$18, 0),FALSE), 'E2 Allocators'!$B$15:$W$358, MATCH('O5 Details by Class &amp; Accounts'!AF$18, 'E2 Allocators'!$B$15:$W$15, 0),FALSE)*$G173)</f>
        <v>65.214759023902246</v>
      </c>
      <c r="AG173" s="1322">
        <f>IF(ISERROR(VLOOKUP(VLOOKUP($A173, 'E4 TB Allocation Details'!$A$18:$L$214, MATCH("Customer ID", 'E4 TB Allocation Details'!$A$18:$L$18, 0),FALSE), 'E2 Allocators'!$B$15:$W$358, MATCH('O5 Details by Class &amp; Accounts'!AG$18, 'E2 Allocators'!$B$15:$W$15, 0),FALSE)*$G173), 0, VLOOKUP(VLOOKUP($A173, 'E4 TB Allocation Details'!$A$18:$L$214, MATCH("Customer ID", 'E4 TB Allocation Details'!$A$18:$L$18, 0),FALSE), 'E2 Allocators'!$B$15:$W$358, MATCH('O5 Details by Class &amp; Accounts'!AG$18, 'E2 Allocators'!$B$15:$W$15, 0),FALSE)*$G173)</f>
        <v>0</v>
      </c>
      <c r="AH173" s="1322">
        <f>IF(ISERROR(VLOOKUP(VLOOKUP($A173, 'E4 TB Allocation Details'!$A$18:$L$214, MATCH("Customer ID", 'E4 TB Allocation Details'!$A$18:$L$18, 0),FALSE), 'E2 Allocators'!$B$15:$W$358, MATCH('O5 Details by Class &amp; Accounts'!AH$18, 'E2 Allocators'!$B$15:$W$15, 0),FALSE)*$G173), 0, VLOOKUP(VLOOKUP($A173, 'E4 TB Allocation Details'!$A$18:$L$214, MATCH("Customer ID", 'E4 TB Allocation Details'!$A$18:$L$18, 0),FALSE), 'E2 Allocators'!$B$15:$W$358, MATCH('O5 Details by Class &amp; Accounts'!AH$18, 'E2 Allocators'!$B$15:$W$15, 0),FALSE)*$G173)</f>
        <v>0</v>
      </c>
      <c r="AI173" s="1322">
        <f>IF(ISERROR(VLOOKUP(VLOOKUP($A173, 'E4 TB Allocation Details'!$A$18:$L$214, MATCH("Customer ID", 'E4 TB Allocation Details'!$A$18:$L$18, 0),FALSE), 'E2 Allocators'!$B$15:$W$358, MATCH('O5 Details by Class &amp; Accounts'!AI$18, 'E2 Allocators'!$B$15:$W$15, 0),FALSE)*$G173), 0, VLOOKUP(VLOOKUP($A173, 'E4 TB Allocation Details'!$A$18:$L$214, MATCH("Customer ID", 'E4 TB Allocation Details'!$A$18:$L$18, 0),FALSE), 'E2 Allocators'!$B$15:$W$358, MATCH('O5 Details by Class &amp; Accounts'!AI$18, 'E2 Allocators'!$B$15:$W$15, 0),FALSE)*$G173)</f>
        <v>0.49782258796871948</v>
      </c>
      <c r="AJ173" s="1322">
        <f>IF(ISERROR(VLOOKUP(VLOOKUP($A173, 'E4 TB Allocation Details'!$A$18:$L$214, MATCH("Customer ID", 'E4 TB Allocation Details'!$A$18:$L$18, 0),FALSE), 'E2 Allocators'!$B$15:$W$358, MATCH('O5 Details by Class &amp; Accounts'!AJ$18, 'E2 Allocators'!$B$15:$W$15, 0),FALSE)*$G173), 0, VLOOKUP(VLOOKUP($A173, 'E4 TB Allocation Details'!$A$18:$L$214, MATCH("Customer ID", 'E4 TB Allocation Details'!$A$18:$L$18, 0),FALSE), 'E2 Allocators'!$B$15:$W$358, MATCH('O5 Details by Class &amp; Accounts'!AJ$18, 'E2 Allocators'!$B$15:$W$15, 0),FALSE)*$G173)</f>
        <v>2.4637623228191745</v>
      </c>
      <c r="AK173" s="1322">
        <f>IF(ISERROR(VLOOKUP(VLOOKUP($A173, 'E4 TB Allocation Details'!$A$18:$L$214, MATCH("Customer ID", 'E4 TB Allocation Details'!$A$18:$L$18, 0),FALSE), 'E2 Allocators'!$B$15:$W$358, MATCH('O5 Details by Class &amp; Accounts'!AK$18, 'E2 Allocators'!$B$15:$W$15, 0),FALSE)*$G173), 0, VLOOKUP(VLOOKUP($A173, 'E4 TB Allocation Details'!$A$18:$L$214, MATCH("Customer ID", 'E4 TB Allocation Details'!$A$18:$L$18, 0),FALSE), 'E2 Allocators'!$B$15:$W$358, MATCH('O5 Details by Class &amp; Accounts'!AK$18, 'E2 Allocators'!$B$15:$W$15, 0),FALSE)*$G173)</f>
        <v>0</v>
      </c>
      <c r="AL173" s="1322">
        <f>IF(ISERROR(VLOOKUP(VLOOKUP($A173, 'E4 TB Allocation Details'!$A$18:$L$214, MATCH("Customer ID", 'E4 TB Allocation Details'!$A$18:$L$18, 0),FALSE), 'E2 Allocators'!$B$15:$W$358, MATCH('O5 Details by Class &amp; Accounts'!AL$18, 'E2 Allocators'!$B$15:$W$15, 0),FALSE)*$G173), 0, VLOOKUP(VLOOKUP($A173, 'E4 TB Allocation Details'!$A$18:$L$214, MATCH("Customer ID", 'E4 TB Allocation Details'!$A$18:$L$18, 0),FALSE), 'E2 Allocators'!$B$15:$W$358, MATCH('O5 Details by Class &amp; Accounts'!AL$18, 'E2 Allocators'!$B$15:$W$15, 0),FALSE)*$G173)</f>
        <v>10.843869637415523</v>
      </c>
      <c r="AM173" s="1322">
        <f>IF(ISERROR(VLOOKUP(VLOOKUP($A173, 'E4 TB Allocation Details'!$A$18:$L$214, MATCH("Customer ID", 'E4 TB Allocation Details'!$A$18:$L$18, 0),FALSE), 'E2 Allocators'!$B$15:$W$358, MATCH('O5 Details by Class &amp; Accounts'!AM$18, 'E2 Allocators'!$B$15:$W$15, 0),FALSE)*$G173), 0, VLOOKUP(VLOOKUP($A173, 'E4 TB Allocation Details'!$A$18:$L$214, MATCH("Customer ID", 'E4 TB Allocation Details'!$A$18:$L$18, 0),FALSE), 'E2 Allocators'!$B$15:$W$358, MATCH('O5 Details by Class &amp; Accounts'!AM$18, 'E2 Allocators'!$B$15:$W$15, 0),FALSE)*$G173)</f>
        <v>0</v>
      </c>
      <c r="AN173" s="1322">
        <f>IF(ISERROR(VLOOKUP(VLOOKUP($A173, 'E4 TB Allocation Details'!$A$18:$L$214, MATCH("Customer ID", 'E4 TB Allocation Details'!$A$18:$L$18, 0),FALSE), 'E2 Allocators'!$B$15:$W$358, MATCH('O5 Details by Class &amp; Accounts'!AN$18, 'E2 Allocators'!$B$15:$W$15, 0),FALSE)*$G173), 0, VLOOKUP(VLOOKUP($A173, 'E4 TB Allocation Details'!$A$18:$L$214, MATCH("Customer ID", 'E4 TB Allocation Details'!$A$18:$L$18, 0),FALSE), 'E2 Allocators'!$B$15:$W$358, MATCH('O5 Details by Class &amp; Accounts'!AN$18, 'E2 Allocators'!$B$15:$W$15, 0),FALSE)*$G173)</f>
        <v>0</v>
      </c>
      <c r="AO173" s="1322">
        <f>IF(ISERROR(VLOOKUP(VLOOKUP($A173, 'E4 TB Allocation Details'!$A$18:$L$214, MATCH("Customer ID", 'E4 TB Allocation Details'!$A$18:$L$18, 0),FALSE), 'E2 Allocators'!$B$15:$W$358, MATCH('O5 Details by Class &amp; Accounts'!AO$18, 'E2 Allocators'!$B$15:$W$15, 0),FALSE)*$G173), 0, VLOOKUP(VLOOKUP($A173, 'E4 TB Allocation Details'!$A$18:$L$214, MATCH("Customer ID", 'E4 TB Allocation Details'!$A$18:$L$18, 0),FALSE), 'E2 Allocators'!$B$15:$W$358, MATCH('O5 Details by Class &amp; Accounts'!AO$18, 'E2 Allocators'!$B$15:$W$15, 0),FALSE)*$G173)</f>
        <v>0</v>
      </c>
      <c r="AP173" s="1322">
        <f>IF(ISERROR(VLOOKUP(VLOOKUP($A173, 'E4 TB Allocation Details'!$A$18:$L$214, MATCH("Customer ID", 'E4 TB Allocation Details'!$A$18:$L$18, 0),FALSE), 'E2 Allocators'!$B$15:$W$358, MATCH('O5 Details by Class &amp; Accounts'!AP$18, 'E2 Allocators'!$B$15:$W$15, 0),FALSE)*$G173), 0, VLOOKUP(VLOOKUP($A173, 'E4 TB Allocation Details'!$A$18:$L$214, MATCH("Customer ID", 'E4 TB Allocation Details'!$A$18:$L$18, 0),FALSE), 'E2 Allocators'!$B$15:$W$358, MATCH('O5 Details by Class &amp; Accounts'!AP$18, 'E2 Allocators'!$B$15:$W$15, 0),FALSE)*$G173)</f>
        <v>0</v>
      </c>
      <c r="AQ173" s="1322">
        <f>IF(ISERROR(VLOOKUP(VLOOKUP($A173, 'E4 TB Allocation Details'!$A$18:$L$214, MATCH("Customer ID", 'E4 TB Allocation Details'!$A$18:$L$18, 0),FALSE), 'E2 Allocators'!$B$15:$W$358, MATCH('O5 Details by Class &amp; Accounts'!AQ$18, 'E2 Allocators'!$B$15:$W$15, 0),FALSE)*$G173), 0, VLOOKUP(VLOOKUP($A173, 'E4 TB Allocation Details'!$A$18:$L$214, MATCH("Customer ID", 'E4 TB Allocation Details'!$A$18:$L$18, 0),FALSE), 'E2 Allocators'!$B$15:$W$358, MATCH('O5 Details by Class &amp; Accounts'!AQ$18, 'E2 Allocators'!$B$15:$W$15, 0),FALSE)*$G173)</f>
        <v>0</v>
      </c>
      <c r="AR173" s="1322">
        <f>IF(ISERROR(VLOOKUP(VLOOKUP($A173, 'E4 TB Allocation Details'!$A$18:$L$214, MATCH("Customer ID", 'E4 TB Allocation Details'!$A$18:$L$18, 0),FALSE), 'E2 Allocators'!$B$15:$W$358, MATCH('O5 Details by Class &amp; Accounts'!AR$18, 'E2 Allocators'!$B$15:$W$15, 0),FALSE)*$G173), 0, VLOOKUP(VLOOKUP($A173, 'E4 TB Allocation Details'!$A$18:$L$214, MATCH("Customer ID", 'E4 TB Allocation Details'!$A$18:$L$18, 0),FALSE), 'E2 Allocators'!$B$15:$W$358, MATCH('O5 Details by Class &amp; Accounts'!AR$18, 'E2 Allocators'!$B$15:$W$15, 0),FALSE)*$G173)</f>
        <v>0</v>
      </c>
      <c r="AS173" s="1322">
        <f>IF(ISERROR(VLOOKUP(VLOOKUP($A173, 'E4 TB Allocation Details'!$A$18:$L$214, MATCH("Customer ID", 'E4 TB Allocation Details'!$A$18:$L$18, 0),FALSE), 'E2 Allocators'!$B$15:$W$358, MATCH('O5 Details by Class &amp; Accounts'!AS$18, 'E2 Allocators'!$B$15:$W$15, 0),FALSE)*$G173), 0, VLOOKUP(VLOOKUP($A173, 'E4 TB Allocation Details'!$A$18:$L$214, MATCH("Customer ID", 'E4 TB Allocation Details'!$A$18:$L$18, 0),FALSE), 'E2 Allocators'!$B$15:$W$358, MATCH('O5 Details by Class &amp; Accounts'!AS$18, 'E2 Allocators'!$B$15:$W$15, 0),FALSE)*$G173)</f>
        <v>0</v>
      </c>
      <c r="AT173" s="1322">
        <f>IF(ISERROR(VLOOKUP(VLOOKUP($A173, 'E4 TB Allocation Details'!$A$18:$L$214, MATCH("Customer ID", 'E4 TB Allocation Details'!$A$18:$L$18, 0),FALSE), 'E2 Allocators'!$B$15:$W$358, MATCH('O5 Details by Class &amp; Accounts'!AT$18, 'E2 Allocators'!$B$15:$W$15, 0),FALSE)*$G173), 0, VLOOKUP(VLOOKUP($A173, 'E4 TB Allocation Details'!$A$18:$L$214, MATCH("Customer ID", 'E4 TB Allocation Details'!$A$18:$L$18, 0),FALSE), 'E2 Allocators'!$B$15:$W$358, MATCH('O5 Details by Class &amp; Accounts'!AT$18, 'E2 Allocators'!$B$15:$W$15, 0),FALSE)*$G173)</f>
        <v>0</v>
      </c>
      <c r="AU173" s="1322">
        <f>IF(ISERROR(VLOOKUP(VLOOKUP($A173, 'E4 TB Allocation Details'!$A$18:$L$214, MATCH("Customer ID", 'E4 TB Allocation Details'!$A$18:$L$18, 0),FALSE), 'E2 Allocators'!$B$15:$W$358, MATCH('O5 Details by Class &amp; Accounts'!AU$18, 'E2 Allocators'!$B$15:$W$15, 0),FALSE)*$G173), 0, VLOOKUP(VLOOKUP($A173, 'E4 TB Allocation Details'!$A$18:$L$214, MATCH("Customer ID", 'E4 TB Allocation Details'!$A$18:$L$18, 0),FALSE), 'E2 Allocators'!$B$15:$W$358, MATCH('O5 Details by Class &amp; Accounts'!AU$18, 'E2 Allocators'!$B$15:$W$15, 0),FALSE)*$G173)</f>
        <v>0</v>
      </c>
      <c r="AV173" s="1322">
        <f>IF(ISERROR(VLOOKUP(VLOOKUP($A173, 'E4 TB Allocation Details'!$A$18:$L$214, MATCH("Customer ID", 'E4 TB Allocation Details'!$A$18:$L$18, 0),FALSE), 'E2 Allocators'!$B$15:$W$358, MATCH('O5 Details by Class &amp; Accounts'!AV$18, 'E2 Allocators'!$B$15:$W$15, 0),FALSE)*$G173), 0, VLOOKUP(VLOOKUP($A173, 'E4 TB Allocation Details'!$A$18:$L$214, MATCH("Customer ID", 'E4 TB Allocation Details'!$A$18:$L$18, 0),FALSE), 'E2 Allocators'!$B$15:$W$358, MATCH('O5 Details by Class &amp; Accounts'!AV$18, 'E2 Allocators'!$B$15:$W$15, 0),FALSE)*$G173)</f>
        <v>0</v>
      </c>
      <c r="AW173" s="1322">
        <f>IF(ISERROR(VLOOKUP(VLOOKUP($A173, 'E4 TB Allocation Details'!$A$18:$L$214, MATCH("Customer ID", 'E4 TB Allocation Details'!$A$18:$L$18, 0),FALSE), 'E2 Allocators'!$B$15:$W$358, MATCH('O5 Details by Class &amp; Accounts'!AW$18, 'E2 Allocators'!$B$15:$W$15, 0),FALSE)*$G173), 0, VLOOKUP(VLOOKUP($A173, 'E4 TB Allocation Details'!$A$18:$L$214, MATCH("Customer ID", 'E4 TB Allocation Details'!$A$18:$L$18, 0),FALSE), 'E2 Allocators'!$B$15:$W$358, MATCH('O5 Details by Class &amp; Accounts'!AW$18, 'E2 Allocators'!$B$15:$W$15, 0),FALSE)*$G173)</f>
        <v>0</v>
      </c>
      <c r="AX173" s="1322">
        <f t="shared" si="51"/>
        <v>5124.7200000000012</v>
      </c>
      <c r="AY173" s="1322">
        <f>IF(ISERROR(VLOOKUP(VLOOKUP($A173, 'E4 TB Allocation Details'!$A$18:$L$214, MATCH("Misc ID", 'E4 TB Allocation Details'!$A$18:$L$18, 0),FALSE), 'E2 Allocators'!$B$15:$W$358, MATCH('O5 Details by Class &amp; Accounts'!AY$18, 'E2 Allocators'!$B$15:$W$15, 0),FALSE)*$E173), 0, VLOOKUP(VLOOKUP($A173, 'E4 TB Allocation Details'!$A$18:$L$214, MATCH("Misc ID", 'E4 TB Allocation Details'!$A$18:$L$18, 0),FALSE), 'E2 Allocators'!$B$15:$W$358, MATCH('O5 Details by Class &amp; Accounts'!AY$18, 'E2 Allocators'!$B$15:$W$15, 0),FALSE)*$E173)</f>
        <v>0</v>
      </c>
      <c r="AZ173" s="1322">
        <f>IF(ISERROR(VLOOKUP(VLOOKUP($A173, 'E4 TB Allocation Details'!$A$18:$L$214, MATCH("Misc ID", 'E4 TB Allocation Details'!$A$18:$L$18, 0),FALSE), 'E2 Allocators'!$B$15:$W$358, MATCH('O5 Details by Class &amp; Accounts'!AZ$18, 'E2 Allocators'!$B$15:$W$15, 0),FALSE)*$E173), 0, VLOOKUP(VLOOKUP($A173, 'E4 TB Allocation Details'!$A$18:$L$214, MATCH("Misc ID", 'E4 TB Allocation Details'!$A$18:$L$18, 0),FALSE), 'E2 Allocators'!$B$15:$W$358, MATCH('O5 Details by Class &amp; Accounts'!AZ$18, 'E2 Allocators'!$B$15:$W$15, 0),FALSE)*$E173)</f>
        <v>0</v>
      </c>
      <c r="BA173" s="1322">
        <f>IF(ISERROR(VLOOKUP(VLOOKUP($A173, 'E4 TB Allocation Details'!$A$18:$L$214, MATCH("Misc ID", 'E4 TB Allocation Details'!$A$18:$L$18, 0),FALSE), 'E2 Allocators'!$B$15:$W$358, MATCH('O5 Details by Class &amp; Accounts'!BA$18, 'E2 Allocators'!$B$15:$W$15, 0),FALSE)*$E173), 0, VLOOKUP(VLOOKUP($A173, 'E4 TB Allocation Details'!$A$18:$L$214, MATCH("Misc ID", 'E4 TB Allocation Details'!$A$18:$L$18, 0),FALSE), 'E2 Allocators'!$B$15:$W$358, MATCH('O5 Details by Class &amp; Accounts'!BA$18, 'E2 Allocators'!$B$15:$W$15, 0),FALSE)*$E173)</f>
        <v>0</v>
      </c>
      <c r="BB173" s="1322">
        <f>IF(ISERROR(VLOOKUP(VLOOKUP($A173, 'E4 TB Allocation Details'!$A$18:$L$214, MATCH("Misc ID", 'E4 TB Allocation Details'!$A$18:$L$18, 0),FALSE), 'E2 Allocators'!$B$15:$W$358, MATCH('O5 Details by Class &amp; Accounts'!BB$18, 'E2 Allocators'!$B$15:$W$15, 0),FALSE)*$E173), 0, VLOOKUP(VLOOKUP($A173, 'E4 TB Allocation Details'!$A$18:$L$214, MATCH("Misc ID", 'E4 TB Allocation Details'!$A$18:$L$18, 0),FALSE), 'E2 Allocators'!$B$15:$W$358, MATCH('O5 Details by Class &amp; Accounts'!BB$18, 'E2 Allocators'!$B$15:$W$15, 0),FALSE)*$E173)</f>
        <v>0</v>
      </c>
      <c r="BC173" s="1322">
        <f>IF(ISERROR(VLOOKUP(VLOOKUP($A173, 'E4 TB Allocation Details'!$A$18:$L$214, MATCH("Misc ID", 'E4 TB Allocation Details'!$A$18:$L$18, 0),FALSE), 'E2 Allocators'!$B$15:$W$358, MATCH('O5 Details by Class &amp; Accounts'!BC$18, 'E2 Allocators'!$B$15:$W$15, 0),FALSE)*$E173), 0, VLOOKUP(VLOOKUP($A173, 'E4 TB Allocation Details'!$A$18:$L$214, MATCH("Misc ID", 'E4 TB Allocation Details'!$A$18:$L$18, 0),FALSE), 'E2 Allocators'!$B$15:$W$358, MATCH('O5 Details by Class &amp; Accounts'!BC$18, 'E2 Allocators'!$B$15:$W$15, 0),FALSE)*$E173)</f>
        <v>0</v>
      </c>
      <c r="BD173" s="1322">
        <f>IF(ISERROR(VLOOKUP(VLOOKUP($A173, 'E4 TB Allocation Details'!$A$18:$L$214, MATCH("Misc ID", 'E4 TB Allocation Details'!$A$18:$L$18, 0),FALSE), 'E2 Allocators'!$B$15:$W$358, MATCH('O5 Details by Class &amp; Accounts'!BD$18, 'E2 Allocators'!$B$15:$W$15, 0),FALSE)*$E173), 0, VLOOKUP(VLOOKUP($A173, 'E4 TB Allocation Details'!$A$18:$L$214, MATCH("Misc ID", 'E4 TB Allocation Details'!$A$18:$L$18, 0),FALSE), 'E2 Allocators'!$B$15:$W$358, MATCH('O5 Details by Class &amp; Accounts'!BD$18, 'E2 Allocators'!$B$15:$W$15, 0),FALSE)*$E173)</f>
        <v>0</v>
      </c>
      <c r="BE173" s="1322">
        <f>IF(ISERROR(VLOOKUP(VLOOKUP($A173, 'E4 TB Allocation Details'!$A$18:$L$214, MATCH("Misc ID", 'E4 TB Allocation Details'!$A$18:$L$18, 0),FALSE), 'E2 Allocators'!$B$15:$W$358, MATCH('O5 Details by Class &amp; Accounts'!BE$18, 'E2 Allocators'!$B$15:$W$15, 0),FALSE)*$E173), 0, VLOOKUP(VLOOKUP($A173, 'E4 TB Allocation Details'!$A$18:$L$214, MATCH("Misc ID", 'E4 TB Allocation Details'!$A$18:$L$18, 0),FALSE), 'E2 Allocators'!$B$15:$W$358, MATCH('O5 Details by Class &amp; Accounts'!BE$18, 'E2 Allocators'!$B$15:$W$15, 0),FALSE)*$E173)</f>
        <v>0</v>
      </c>
      <c r="BF173" s="1322">
        <f>IF(ISERROR(VLOOKUP(VLOOKUP($A173, 'E4 TB Allocation Details'!$A$18:$L$214, MATCH("Misc ID", 'E4 TB Allocation Details'!$A$18:$L$18, 0),FALSE), 'E2 Allocators'!$B$15:$W$358, MATCH('O5 Details by Class &amp; Accounts'!BF$18, 'E2 Allocators'!$B$15:$W$15, 0),FALSE)*$E173), 0, VLOOKUP(VLOOKUP($A173, 'E4 TB Allocation Details'!$A$18:$L$214, MATCH("Misc ID", 'E4 TB Allocation Details'!$A$18:$L$18, 0),FALSE), 'E2 Allocators'!$B$15:$W$358, MATCH('O5 Details by Class &amp; Accounts'!BF$18, 'E2 Allocators'!$B$15:$W$15, 0),FALSE)*$E173)</f>
        <v>0</v>
      </c>
      <c r="BG173" s="1322">
        <f>IF(ISERROR(VLOOKUP(VLOOKUP($A173, 'E4 TB Allocation Details'!$A$18:$L$214, MATCH("Misc ID", 'E4 TB Allocation Details'!$A$18:$L$18, 0),FALSE), 'E2 Allocators'!$B$15:$W$358, MATCH('O5 Details by Class &amp; Accounts'!BG$18, 'E2 Allocators'!$B$15:$W$15, 0),FALSE)*$E173), 0, VLOOKUP(VLOOKUP($A173, 'E4 TB Allocation Details'!$A$18:$L$214, MATCH("Misc ID", 'E4 TB Allocation Details'!$A$18:$L$18, 0),FALSE), 'E2 Allocators'!$B$15:$W$358, MATCH('O5 Details by Class &amp; Accounts'!BG$18, 'E2 Allocators'!$B$15:$W$15, 0),FALSE)*$E173)</f>
        <v>0</v>
      </c>
      <c r="BH173" s="1322">
        <f>IF(ISERROR(VLOOKUP(VLOOKUP($A173, 'E4 TB Allocation Details'!$A$18:$L$214, MATCH("Misc ID", 'E4 TB Allocation Details'!$A$18:$L$18, 0),FALSE), 'E2 Allocators'!$B$15:$W$358, MATCH('O5 Details by Class &amp; Accounts'!BH$18, 'E2 Allocators'!$B$15:$W$15, 0),FALSE)*$E173), 0, VLOOKUP(VLOOKUP($A173, 'E4 TB Allocation Details'!$A$18:$L$214, MATCH("Misc ID", 'E4 TB Allocation Details'!$A$18:$L$18, 0),FALSE), 'E2 Allocators'!$B$15:$W$358, MATCH('O5 Details by Class &amp; Accounts'!BH$18, 'E2 Allocators'!$B$15:$W$15, 0),FALSE)*$E173)</f>
        <v>0</v>
      </c>
      <c r="BI173" s="1322">
        <f>IF(ISERROR(VLOOKUP(VLOOKUP($A173, 'E4 TB Allocation Details'!$A$18:$L$214, MATCH("Misc ID", 'E4 TB Allocation Details'!$A$18:$L$18, 0),FALSE), 'E2 Allocators'!$B$15:$W$358, MATCH('O5 Details by Class &amp; Accounts'!BI$18, 'E2 Allocators'!$B$15:$W$15, 0),FALSE)*$E173), 0, VLOOKUP(VLOOKUP($A173, 'E4 TB Allocation Details'!$A$18:$L$214, MATCH("Misc ID", 'E4 TB Allocation Details'!$A$18:$L$18, 0),FALSE), 'E2 Allocators'!$B$15:$W$358, MATCH('O5 Details by Class &amp; Accounts'!BI$18, 'E2 Allocators'!$B$15:$W$15, 0),FALSE)*$E173)</f>
        <v>0</v>
      </c>
      <c r="BJ173" s="1322">
        <f>IF(ISERROR(VLOOKUP(VLOOKUP($A173, 'E4 TB Allocation Details'!$A$18:$L$214, MATCH("Misc ID", 'E4 TB Allocation Details'!$A$18:$L$18, 0),FALSE), 'E2 Allocators'!$B$15:$W$358, MATCH('O5 Details by Class &amp; Accounts'!BJ$18, 'E2 Allocators'!$B$15:$W$15, 0),FALSE)*$E173), 0, VLOOKUP(VLOOKUP($A173, 'E4 TB Allocation Details'!$A$18:$L$214, MATCH("Misc ID", 'E4 TB Allocation Details'!$A$18:$L$18, 0),FALSE), 'E2 Allocators'!$B$15:$W$358, MATCH('O5 Details by Class &amp; Accounts'!BJ$18, 'E2 Allocators'!$B$15:$W$15, 0),FALSE)*$E173)</f>
        <v>0</v>
      </c>
      <c r="BK173" s="1322">
        <f>IF(ISERROR(VLOOKUP(VLOOKUP($A173, 'E4 TB Allocation Details'!$A$18:$L$214, MATCH("Misc ID", 'E4 TB Allocation Details'!$A$18:$L$18, 0),FALSE), 'E2 Allocators'!$B$15:$W$358, MATCH('O5 Details by Class &amp; Accounts'!BK$18, 'E2 Allocators'!$B$15:$W$15, 0),FALSE)*$E173), 0, VLOOKUP(VLOOKUP($A173, 'E4 TB Allocation Details'!$A$18:$L$214, MATCH("Misc ID", 'E4 TB Allocation Details'!$A$18:$L$18, 0),FALSE), 'E2 Allocators'!$B$15:$W$358, MATCH('O5 Details by Class &amp; Accounts'!BK$18, 'E2 Allocators'!$B$15:$W$15, 0),FALSE)*$E173)</f>
        <v>0</v>
      </c>
      <c r="BL173" s="1322">
        <f>IF(ISERROR(VLOOKUP(VLOOKUP($A173, 'E4 TB Allocation Details'!$A$18:$L$214, MATCH("Misc ID", 'E4 TB Allocation Details'!$A$18:$L$18, 0),FALSE), 'E2 Allocators'!$B$15:$W$358, MATCH('O5 Details by Class &amp; Accounts'!BL$18, 'E2 Allocators'!$B$15:$W$15, 0),FALSE)*$E173), 0, VLOOKUP(VLOOKUP($A173, 'E4 TB Allocation Details'!$A$18:$L$214, MATCH("Misc ID", 'E4 TB Allocation Details'!$A$18:$L$18, 0),FALSE), 'E2 Allocators'!$B$15:$W$358, MATCH('O5 Details by Class &amp; Accounts'!BL$18, 'E2 Allocators'!$B$15:$W$15, 0),FALSE)*$E173)</f>
        <v>0</v>
      </c>
      <c r="BM173" s="1322">
        <f>IF(ISERROR(VLOOKUP(VLOOKUP($A173, 'E4 TB Allocation Details'!$A$18:$L$214, MATCH("Misc ID", 'E4 TB Allocation Details'!$A$18:$L$18, 0),FALSE), 'E2 Allocators'!$B$15:$W$358, MATCH('O5 Details by Class &amp; Accounts'!BM$18, 'E2 Allocators'!$B$15:$W$15, 0),FALSE)*$E173), 0, VLOOKUP(VLOOKUP($A173, 'E4 TB Allocation Details'!$A$18:$L$214, MATCH("Misc ID", 'E4 TB Allocation Details'!$A$18:$L$18, 0),FALSE), 'E2 Allocators'!$B$15:$W$358, MATCH('O5 Details by Class &amp; Accounts'!BM$18, 'E2 Allocators'!$B$15:$W$15, 0),FALSE)*$E173)</f>
        <v>0</v>
      </c>
      <c r="BN173" s="1322">
        <f>IF(ISERROR(VLOOKUP(VLOOKUP($A173, 'E4 TB Allocation Details'!$A$18:$L$214, MATCH("Misc ID", 'E4 TB Allocation Details'!$A$18:$L$18, 0),FALSE), 'E2 Allocators'!$B$15:$W$358, MATCH('O5 Details by Class &amp; Accounts'!BN$18, 'E2 Allocators'!$B$15:$W$15, 0),FALSE)*$E173), 0, VLOOKUP(VLOOKUP($A173, 'E4 TB Allocation Details'!$A$18:$L$214, MATCH("Misc ID", 'E4 TB Allocation Details'!$A$18:$L$18, 0),FALSE), 'E2 Allocators'!$B$15:$W$358, MATCH('O5 Details by Class &amp; Accounts'!BN$18, 'E2 Allocators'!$B$15:$W$15, 0),FALSE)*$E173)</f>
        <v>0</v>
      </c>
      <c r="BO173" s="1322">
        <f>IF(ISERROR(VLOOKUP(VLOOKUP($A173, 'E4 TB Allocation Details'!$A$18:$L$214, MATCH("Misc ID", 'E4 TB Allocation Details'!$A$18:$L$18, 0),FALSE), 'E2 Allocators'!$B$15:$W$358, MATCH('O5 Details by Class &amp; Accounts'!BO$18, 'E2 Allocators'!$B$15:$W$15, 0),FALSE)*$E173), 0, VLOOKUP(VLOOKUP($A173, 'E4 TB Allocation Details'!$A$18:$L$214, MATCH("Misc ID", 'E4 TB Allocation Details'!$A$18:$L$18, 0),FALSE), 'E2 Allocators'!$B$15:$W$358, MATCH('O5 Details by Class &amp; Accounts'!BO$18, 'E2 Allocators'!$B$15:$W$15, 0),FALSE)*$E173)</f>
        <v>0</v>
      </c>
      <c r="BP173" s="1322">
        <f>IF(ISERROR(VLOOKUP(VLOOKUP($A173, 'E4 TB Allocation Details'!$A$18:$L$214, MATCH("Misc ID", 'E4 TB Allocation Details'!$A$18:$L$18, 0),FALSE), 'E2 Allocators'!$B$15:$W$358, MATCH('O5 Details by Class &amp; Accounts'!BP$18, 'E2 Allocators'!$B$15:$W$15, 0),FALSE)*$E173), 0, VLOOKUP(VLOOKUP($A173, 'E4 TB Allocation Details'!$A$18:$L$214, MATCH("Misc ID", 'E4 TB Allocation Details'!$A$18:$L$18, 0),FALSE), 'E2 Allocators'!$B$15:$W$358, MATCH('O5 Details by Class &amp; Accounts'!BP$18, 'E2 Allocators'!$B$15:$W$15, 0),FALSE)*$E173)</f>
        <v>0</v>
      </c>
      <c r="BQ173" s="1322">
        <f>IF(ISERROR(VLOOKUP(VLOOKUP($A173, 'E4 TB Allocation Details'!$A$18:$L$214, MATCH("Misc ID", 'E4 TB Allocation Details'!$A$18:$L$18, 0),FALSE), 'E2 Allocators'!$B$15:$W$358, MATCH('O5 Details by Class &amp; Accounts'!BQ$18, 'E2 Allocators'!$B$15:$W$15, 0),FALSE)*$E173), 0, VLOOKUP(VLOOKUP($A173, 'E4 TB Allocation Details'!$A$18:$L$214, MATCH("Misc ID", 'E4 TB Allocation Details'!$A$18:$L$18, 0),FALSE), 'E2 Allocators'!$B$15:$W$358, MATCH('O5 Details by Class &amp; Accounts'!BQ$18, 'E2 Allocators'!$B$15:$W$15, 0),FALSE)*$E173)</f>
        <v>0</v>
      </c>
      <c r="BR173" s="1322">
        <f>IF(ISERROR(VLOOKUP(VLOOKUP($A173, 'E4 TB Allocation Details'!$A$18:$L$214, MATCH("Misc ID", 'E4 TB Allocation Details'!$A$18:$L$18, 0),FALSE), 'E2 Allocators'!$B$15:$W$358, MATCH('O5 Details by Class &amp; Accounts'!BR$18, 'E2 Allocators'!$B$15:$W$15, 0),FALSE)*$E173), 0, VLOOKUP(VLOOKUP($A173, 'E4 TB Allocation Details'!$A$18:$L$214, MATCH("Misc ID", 'E4 TB Allocation Details'!$A$18:$L$18, 0),FALSE), 'E2 Allocators'!$B$15:$W$358, MATCH('O5 Details by Class &amp; Accounts'!BR$18, 'E2 Allocators'!$B$15:$W$15, 0),FALSE)*$E173)</f>
        <v>0</v>
      </c>
      <c r="BS173" s="1322">
        <f t="shared" si="48"/>
        <v>0</v>
      </c>
      <c r="BT173" s="1322">
        <f>IF(ISERROR(VLOOKUP(VLOOKUP($A173, 'E4 TB Allocation Details'!$A$18:$L$214, MATCH("A &amp; G ID", 'E4 TB Allocation Details'!$A$18:$L$18, 0),FALSE), 'E2 Allocators'!$B$15:$W$358, MATCH('O5 Details by Class &amp; Accounts'!BT$18, 'E2 Allocators'!$B$15:$W$15, 0),FALSE)*$E173), 0, VLOOKUP(VLOOKUP($A173, 'E4 TB Allocation Details'!$A$18:$L$214, MATCH("A &amp; G ID", 'E4 TB Allocation Details'!$A$18:$L$18, 0),FALSE), 'E2 Allocators'!$B$15:$W$358, MATCH('O5 Details by Class &amp; Accounts'!BT$18, 'E2 Allocators'!$B$15:$W$15, 0),FALSE)*$E173)</f>
        <v>0</v>
      </c>
      <c r="BU173" s="1322">
        <f>IF(ISERROR(VLOOKUP(VLOOKUP($A173, 'E4 TB Allocation Details'!$A$18:$L$214, MATCH("A &amp; G ID", 'E4 TB Allocation Details'!$A$18:$L$18, 0),FALSE), 'E2 Allocators'!$B$15:$W$358, MATCH('O5 Details by Class &amp; Accounts'!BU$18, 'E2 Allocators'!$B$15:$W$15, 0),FALSE)*$E173), 0, VLOOKUP(VLOOKUP($A173, 'E4 TB Allocation Details'!$A$18:$L$214, MATCH("A &amp; G ID", 'E4 TB Allocation Details'!$A$18:$L$18, 0),FALSE), 'E2 Allocators'!$B$15:$W$358, MATCH('O5 Details by Class &amp; Accounts'!BU$18, 'E2 Allocators'!$B$15:$W$15, 0),FALSE)*$E173)</f>
        <v>0</v>
      </c>
      <c r="BV173" s="1322">
        <f>IF(ISERROR(VLOOKUP(VLOOKUP($A173, 'E4 TB Allocation Details'!$A$18:$L$214, MATCH("A &amp; G ID", 'E4 TB Allocation Details'!$A$18:$L$18, 0),FALSE), 'E2 Allocators'!$B$15:$W$358, MATCH('O5 Details by Class &amp; Accounts'!BV$18, 'E2 Allocators'!$B$15:$W$15, 0),FALSE)*$E173), 0, VLOOKUP(VLOOKUP($A173, 'E4 TB Allocation Details'!$A$18:$L$214, MATCH("A &amp; G ID", 'E4 TB Allocation Details'!$A$18:$L$18, 0),FALSE), 'E2 Allocators'!$B$15:$W$358, MATCH('O5 Details by Class &amp; Accounts'!BV$18, 'E2 Allocators'!$B$15:$W$15, 0),FALSE)*$E173)</f>
        <v>0</v>
      </c>
      <c r="BW173" s="1322">
        <f>IF(ISERROR(VLOOKUP(VLOOKUP($A173, 'E4 TB Allocation Details'!$A$18:$L$214, MATCH("A &amp; G ID", 'E4 TB Allocation Details'!$A$18:$L$18, 0),FALSE), 'E2 Allocators'!$B$15:$W$358, MATCH('O5 Details by Class &amp; Accounts'!BW$18, 'E2 Allocators'!$B$15:$W$15, 0),FALSE)*$E173), 0, VLOOKUP(VLOOKUP($A173, 'E4 TB Allocation Details'!$A$18:$L$214, MATCH("A &amp; G ID", 'E4 TB Allocation Details'!$A$18:$L$18, 0),FALSE), 'E2 Allocators'!$B$15:$W$358, MATCH('O5 Details by Class &amp; Accounts'!BW$18, 'E2 Allocators'!$B$15:$W$15, 0),FALSE)*$E173)</f>
        <v>0</v>
      </c>
      <c r="BX173" s="1322">
        <f>IF(ISERROR(VLOOKUP(VLOOKUP($A173, 'E4 TB Allocation Details'!$A$18:$L$214, MATCH("A &amp; G ID", 'E4 TB Allocation Details'!$A$18:$L$18, 0),FALSE), 'E2 Allocators'!$B$15:$W$358, MATCH('O5 Details by Class &amp; Accounts'!BX$18, 'E2 Allocators'!$B$15:$W$15, 0),FALSE)*$E173), 0, VLOOKUP(VLOOKUP($A173, 'E4 TB Allocation Details'!$A$18:$L$214, MATCH("A &amp; G ID", 'E4 TB Allocation Details'!$A$18:$L$18, 0),FALSE), 'E2 Allocators'!$B$15:$W$358, MATCH('O5 Details by Class &amp; Accounts'!BX$18, 'E2 Allocators'!$B$15:$W$15, 0),FALSE)*$E173)</f>
        <v>0</v>
      </c>
      <c r="BY173" s="1322">
        <f>IF(ISERROR(VLOOKUP(VLOOKUP($A173, 'E4 TB Allocation Details'!$A$18:$L$214, MATCH("A &amp; G ID", 'E4 TB Allocation Details'!$A$18:$L$18, 0),FALSE), 'E2 Allocators'!$B$15:$W$358, MATCH('O5 Details by Class &amp; Accounts'!BY$18, 'E2 Allocators'!$B$15:$W$15, 0),FALSE)*$E173), 0, VLOOKUP(VLOOKUP($A173, 'E4 TB Allocation Details'!$A$18:$L$214, MATCH("A &amp; G ID", 'E4 TB Allocation Details'!$A$18:$L$18, 0),FALSE), 'E2 Allocators'!$B$15:$W$358, MATCH('O5 Details by Class &amp; Accounts'!BY$18, 'E2 Allocators'!$B$15:$W$15, 0),FALSE)*$E173)</f>
        <v>0</v>
      </c>
      <c r="BZ173" s="1322">
        <f>IF(ISERROR(VLOOKUP(VLOOKUP($A173, 'E4 TB Allocation Details'!$A$18:$L$214, MATCH("A &amp; G ID", 'E4 TB Allocation Details'!$A$18:$L$18, 0),FALSE), 'E2 Allocators'!$B$15:$W$358, MATCH('O5 Details by Class &amp; Accounts'!BZ$18, 'E2 Allocators'!$B$15:$W$15, 0),FALSE)*$E173), 0, VLOOKUP(VLOOKUP($A173, 'E4 TB Allocation Details'!$A$18:$L$214, MATCH("A &amp; G ID", 'E4 TB Allocation Details'!$A$18:$L$18, 0),FALSE), 'E2 Allocators'!$B$15:$W$358, MATCH('O5 Details by Class &amp; Accounts'!BZ$18, 'E2 Allocators'!$B$15:$W$15, 0),FALSE)*$E173)</f>
        <v>0</v>
      </c>
      <c r="CA173" s="1322">
        <f>IF(ISERROR(VLOOKUP(VLOOKUP($A173, 'E4 TB Allocation Details'!$A$18:$L$214, MATCH("A &amp; G ID", 'E4 TB Allocation Details'!$A$18:$L$18, 0),FALSE), 'E2 Allocators'!$B$15:$W$358, MATCH('O5 Details by Class &amp; Accounts'!CA$18, 'E2 Allocators'!$B$15:$W$15, 0),FALSE)*$E173), 0, VLOOKUP(VLOOKUP($A173, 'E4 TB Allocation Details'!$A$18:$L$214, MATCH("A &amp; G ID", 'E4 TB Allocation Details'!$A$18:$L$18, 0),FALSE), 'E2 Allocators'!$B$15:$W$358, MATCH('O5 Details by Class &amp; Accounts'!CA$18, 'E2 Allocators'!$B$15:$W$15, 0),FALSE)*$E173)</f>
        <v>0</v>
      </c>
      <c r="CB173" s="1322">
        <f>IF(ISERROR(VLOOKUP(VLOOKUP($A173, 'E4 TB Allocation Details'!$A$18:$L$214, MATCH("A &amp; G ID", 'E4 TB Allocation Details'!$A$18:$L$18, 0),FALSE), 'E2 Allocators'!$B$15:$W$358, MATCH('O5 Details by Class &amp; Accounts'!CB$18, 'E2 Allocators'!$B$15:$W$15, 0),FALSE)*$E173), 0, VLOOKUP(VLOOKUP($A173, 'E4 TB Allocation Details'!$A$18:$L$214, MATCH("A &amp; G ID", 'E4 TB Allocation Details'!$A$18:$L$18, 0),FALSE), 'E2 Allocators'!$B$15:$W$358, MATCH('O5 Details by Class &amp; Accounts'!CB$18, 'E2 Allocators'!$B$15:$W$15, 0),FALSE)*$E173)</f>
        <v>0</v>
      </c>
      <c r="CC173" s="1322">
        <f>IF(ISERROR(VLOOKUP(VLOOKUP($A173, 'E4 TB Allocation Details'!$A$18:$L$214, MATCH("A &amp; G ID", 'E4 TB Allocation Details'!$A$18:$L$18, 0),FALSE), 'E2 Allocators'!$B$15:$W$358, MATCH('O5 Details by Class &amp; Accounts'!CC$18, 'E2 Allocators'!$B$15:$W$15, 0),FALSE)*$E173), 0, VLOOKUP(VLOOKUP($A173, 'E4 TB Allocation Details'!$A$18:$L$214, MATCH("A &amp; G ID", 'E4 TB Allocation Details'!$A$18:$L$18, 0),FALSE), 'E2 Allocators'!$B$15:$W$358, MATCH('O5 Details by Class &amp; Accounts'!CC$18, 'E2 Allocators'!$B$15:$W$15, 0),FALSE)*$E173)</f>
        <v>0</v>
      </c>
      <c r="CD173" s="1322">
        <f>IF(ISERROR(VLOOKUP(VLOOKUP($A173, 'E4 TB Allocation Details'!$A$18:$L$214, MATCH("A &amp; G ID", 'E4 TB Allocation Details'!$A$18:$L$18, 0),FALSE), 'E2 Allocators'!$B$15:$W$358, MATCH('O5 Details by Class &amp; Accounts'!CD$18, 'E2 Allocators'!$B$15:$W$15, 0),FALSE)*$E173), 0, VLOOKUP(VLOOKUP($A173, 'E4 TB Allocation Details'!$A$18:$L$214, MATCH("A &amp; G ID", 'E4 TB Allocation Details'!$A$18:$L$18, 0),FALSE), 'E2 Allocators'!$B$15:$W$358, MATCH('O5 Details by Class &amp; Accounts'!CD$18, 'E2 Allocators'!$B$15:$W$15, 0),FALSE)*$E173)</f>
        <v>0</v>
      </c>
      <c r="CE173" s="1322">
        <f>IF(ISERROR(VLOOKUP(VLOOKUP($A173, 'E4 TB Allocation Details'!$A$18:$L$214, MATCH("A &amp; G ID", 'E4 TB Allocation Details'!$A$18:$L$18, 0),FALSE), 'E2 Allocators'!$B$15:$W$358, MATCH('O5 Details by Class &amp; Accounts'!CE$18, 'E2 Allocators'!$B$15:$W$15, 0),FALSE)*$E173), 0, VLOOKUP(VLOOKUP($A173, 'E4 TB Allocation Details'!$A$18:$L$214, MATCH("A &amp; G ID", 'E4 TB Allocation Details'!$A$18:$L$18, 0),FALSE), 'E2 Allocators'!$B$15:$W$358, MATCH('O5 Details by Class &amp; Accounts'!CE$18, 'E2 Allocators'!$B$15:$W$15, 0),FALSE)*$E173)</f>
        <v>0</v>
      </c>
      <c r="CF173" s="1322">
        <f>IF(ISERROR(VLOOKUP(VLOOKUP($A173, 'E4 TB Allocation Details'!$A$18:$L$214, MATCH("A &amp; G ID", 'E4 TB Allocation Details'!$A$18:$L$18, 0),FALSE), 'E2 Allocators'!$B$15:$W$358, MATCH('O5 Details by Class &amp; Accounts'!CF$18, 'E2 Allocators'!$B$15:$W$15, 0),FALSE)*$E173), 0, VLOOKUP(VLOOKUP($A173, 'E4 TB Allocation Details'!$A$18:$L$214, MATCH("A &amp; G ID", 'E4 TB Allocation Details'!$A$18:$L$18, 0),FALSE), 'E2 Allocators'!$B$15:$W$358, MATCH('O5 Details by Class &amp; Accounts'!CF$18, 'E2 Allocators'!$B$15:$W$15, 0),FALSE)*$E173)</f>
        <v>0</v>
      </c>
      <c r="CG173" s="1322">
        <f>IF(ISERROR(VLOOKUP(VLOOKUP($A173, 'E4 TB Allocation Details'!$A$18:$L$214, MATCH("A &amp; G ID", 'E4 TB Allocation Details'!$A$18:$L$18, 0),FALSE), 'E2 Allocators'!$B$15:$W$358, MATCH('O5 Details by Class &amp; Accounts'!CG$18, 'E2 Allocators'!$B$15:$W$15, 0),FALSE)*$E173), 0, VLOOKUP(VLOOKUP($A173, 'E4 TB Allocation Details'!$A$18:$L$214, MATCH("A &amp; G ID", 'E4 TB Allocation Details'!$A$18:$L$18, 0),FALSE), 'E2 Allocators'!$B$15:$W$358, MATCH('O5 Details by Class &amp; Accounts'!CG$18, 'E2 Allocators'!$B$15:$W$15, 0),FALSE)*$E173)</f>
        <v>0</v>
      </c>
      <c r="CH173" s="1322">
        <f>IF(ISERROR(VLOOKUP(VLOOKUP($A173, 'E4 TB Allocation Details'!$A$18:$L$214, MATCH("A &amp; G ID", 'E4 TB Allocation Details'!$A$18:$L$18, 0),FALSE), 'E2 Allocators'!$B$15:$W$358, MATCH('O5 Details by Class &amp; Accounts'!CH$18, 'E2 Allocators'!$B$15:$W$15, 0),FALSE)*$E173), 0, VLOOKUP(VLOOKUP($A173, 'E4 TB Allocation Details'!$A$18:$L$214, MATCH("A &amp; G ID", 'E4 TB Allocation Details'!$A$18:$L$18, 0),FALSE), 'E2 Allocators'!$B$15:$W$358, MATCH('O5 Details by Class &amp; Accounts'!CH$18, 'E2 Allocators'!$B$15:$W$15, 0),FALSE)*$E173)</f>
        <v>0</v>
      </c>
      <c r="CI173" s="1322">
        <f>IF(ISERROR(VLOOKUP(VLOOKUP($A173, 'E4 TB Allocation Details'!$A$18:$L$214, MATCH("A &amp; G ID", 'E4 TB Allocation Details'!$A$18:$L$18, 0),FALSE), 'E2 Allocators'!$B$15:$W$358, MATCH('O5 Details by Class &amp; Accounts'!CI$18, 'E2 Allocators'!$B$15:$W$15, 0),FALSE)*$E173), 0, VLOOKUP(VLOOKUP($A173, 'E4 TB Allocation Details'!$A$18:$L$214, MATCH("A &amp; G ID", 'E4 TB Allocation Details'!$A$18:$L$18, 0),FALSE), 'E2 Allocators'!$B$15:$W$358, MATCH('O5 Details by Class &amp; Accounts'!CI$18, 'E2 Allocators'!$B$15:$W$15, 0),FALSE)*$E173)</f>
        <v>0</v>
      </c>
      <c r="CJ173" s="1322">
        <f>IF(ISERROR(VLOOKUP(VLOOKUP($A173, 'E4 TB Allocation Details'!$A$18:$L$214, MATCH("A &amp; G ID", 'E4 TB Allocation Details'!$A$18:$L$18, 0),FALSE), 'E2 Allocators'!$B$15:$W$358, MATCH('O5 Details by Class &amp; Accounts'!CJ$18, 'E2 Allocators'!$B$15:$W$15, 0),FALSE)*$E173), 0, VLOOKUP(VLOOKUP($A173, 'E4 TB Allocation Details'!$A$18:$L$214, MATCH("A &amp; G ID", 'E4 TB Allocation Details'!$A$18:$L$18, 0),FALSE), 'E2 Allocators'!$B$15:$W$358, MATCH('O5 Details by Class &amp; Accounts'!CJ$18, 'E2 Allocators'!$B$15:$W$15, 0),FALSE)*$E173)</f>
        <v>0</v>
      </c>
      <c r="CK173" s="1322">
        <f>IF(ISERROR(VLOOKUP(VLOOKUP($A173, 'E4 TB Allocation Details'!$A$18:$L$214, MATCH("A &amp; G ID", 'E4 TB Allocation Details'!$A$18:$L$18, 0),FALSE), 'E2 Allocators'!$B$15:$W$358, MATCH('O5 Details by Class &amp; Accounts'!CK$18, 'E2 Allocators'!$B$15:$W$15, 0),FALSE)*$E173), 0, VLOOKUP(VLOOKUP($A173, 'E4 TB Allocation Details'!$A$18:$L$214, MATCH("A &amp; G ID", 'E4 TB Allocation Details'!$A$18:$L$18, 0),FALSE), 'E2 Allocators'!$B$15:$W$358, MATCH('O5 Details by Class &amp; Accounts'!CK$18, 'E2 Allocators'!$B$15:$W$15, 0),FALSE)*$E173)</f>
        <v>0</v>
      </c>
      <c r="CL173" s="1322">
        <f>IF(ISERROR(VLOOKUP(VLOOKUP($A173, 'E4 TB Allocation Details'!$A$18:$L$214, MATCH("A &amp; G ID", 'E4 TB Allocation Details'!$A$18:$L$18, 0),FALSE), 'E2 Allocators'!$B$15:$W$358, MATCH('O5 Details by Class &amp; Accounts'!CL$18, 'E2 Allocators'!$B$15:$W$15, 0),FALSE)*$E173), 0, VLOOKUP(VLOOKUP($A173, 'E4 TB Allocation Details'!$A$18:$L$214, MATCH("A &amp; G ID", 'E4 TB Allocation Details'!$A$18:$L$18, 0),FALSE), 'E2 Allocators'!$B$15:$W$358, MATCH('O5 Details by Class &amp; Accounts'!CL$18, 'E2 Allocators'!$B$15:$W$15, 0),FALSE)*$E173)</f>
        <v>0</v>
      </c>
      <c r="CM173" s="1322">
        <f>IF(ISERROR(VLOOKUP(VLOOKUP($A173, 'E4 TB Allocation Details'!$A$18:$L$214, MATCH("A &amp; G ID", 'E4 TB Allocation Details'!$A$18:$L$18, 0),FALSE), 'E2 Allocators'!$B$15:$W$358, MATCH('O5 Details by Class &amp; Accounts'!CM$18, 'E2 Allocators'!$B$15:$W$15, 0),FALSE)*$E173), 0, VLOOKUP(VLOOKUP($A173, 'E4 TB Allocation Details'!$A$18:$L$214, MATCH("A &amp; G ID", 'E4 TB Allocation Details'!$A$18:$L$18, 0),FALSE), 'E2 Allocators'!$B$15:$W$358, MATCH('O5 Details by Class &amp; Accounts'!CM$18, 'E2 Allocators'!$B$15:$W$15, 0),FALSE)*$E173)</f>
        <v>0</v>
      </c>
      <c r="CN173" s="1322">
        <f t="shared" si="49"/>
        <v>0</v>
      </c>
      <c r="CO173" s="1651">
        <f t="shared" si="50"/>
        <v>0</v>
      </c>
      <c r="CQ173" s="1899" t="inlineStr">
        <is>
          <t/>
        </is>
      </c>
    </row>
    <row r="174" spans="1:95" s="64" customFormat="1" ht="12.75" x14ac:dyDescent="0.2">
      <c r="A174" s="2146">
        <v>5405</v>
      </c>
      <c r="B174" s="2112" t="s">
        <v>1531</v>
      </c>
      <c r="C174" s="1648">
        <f>IF(ISERROR(VLOOKUP($A174,'I3 TB Data'!$A$19:$H$483,MATCH('O5 Details by Class &amp; Accounts'!$C$18, 'I3 TB Data'!$A$19:$H$19,0),0)), 0, VLOOKUP($A174,'I3 TB Data'!$A$19:$H$483,MATCH('O5 Details by Class &amp; Accounts'!$C$18,'I3 TB Data'!$A$19:$H$19,0),0))</f>
        <v>0</v>
      </c>
      <c r="D174" s="1649"/>
      <c r="E174" s="1648">
        <f t="shared" si="44"/>
        <v>0</v>
      </c>
      <c r="F174" s="1650"/>
      <c r="G174" s="1650"/>
      <c r="H174" s="1322">
        <f t="shared" si="46"/>
        <v>0</v>
      </c>
      <c r="I174" s="1322">
        <f>IF(ISERROR(VLOOKUP(VLOOKUP($A174, 'E4 TB Allocation Details'!$A$18:$L$214, MATCH("Demand ID", 'E4 TB Allocation Details'!$A$18:$L$18, 0),FALSE), 'E2 Allocators'!$B$15:$W$358, MATCH('O5 Details by Class &amp; Accounts'!I$18, 'E2 Allocators'!$B$15:$W$15, 0),FALSE)*$F174), 0, VLOOKUP(VLOOKUP($A174, 'E4 TB Allocation Details'!$A$18:$L$214, MATCH("Demand ID", 'E4 TB Allocation Details'!$A$18:$L$18, 0),FALSE), 'E2 Allocators'!$B$15:$W$358, MATCH('O5 Details by Class &amp; Accounts'!I$18, 'E2 Allocators'!$B$15:$W$15, 0),FALSE)*$F174)</f>
        <v>0</v>
      </c>
      <c r="J174" s="1322">
        <f>IF(ISERROR(VLOOKUP(VLOOKUP($A174, 'E4 TB Allocation Details'!$A$18:$L$214, MATCH("Demand ID", 'E4 TB Allocation Details'!$A$18:$L$18, 0),FALSE), 'E2 Allocators'!$B$15:$W$358, MATCH('O5 Details by Class &amp; Accounts'!J$18, 'E2 Allocators'!$B$15:$W$15, 0),FALSE)*$F174), 0, VLOOKUP(VLOOKUP($A174, 'E4 TB Allocation Details'!$A$18:$L$214, MATCH("Demand ID", 'E4 TB Allocation Details'!$A$18:$L$18, 0),FALSE), 'E2 Allocators'!$B$15:$W$358, MATCH('O5 Details by Class &amp; Accounts'!J$18, 'E2 Allocators'!$B$15:$W$15, 0),FALSE)*$F174)</f>
        <v>0</v>
      </c>
      <c r="K174" s="1322">
        <f>IF(ISERROR(VLOOKUP(VLOOKUP($A174, 'E4 TB Allocation Details'!$A$18:$L$214, MATCH("Demand ID", 'E4 TB Allocation Details'!$A$18:$L$18, 0),FALSE), 'E2 Allocators'!$B$15:$W$358, MATCH('O5 Details by Class &amp; Accounts'!K$18, 'E2 Allocators'!$B$15:$W$15, 0),FALSE)*$F174), 0, VLOOKUP(VLOOKUP($A174, 'E4 TB Allocation Details'!$A$18:$L$214, MATCH("Demand ID", 'E4 TB Allocation Details'!$A$18:$L$18, 0),FALSE), 'E2 Allocators'!$B$15:$W$358, MATCH('O5 Details by Class &amp; Accounts'!K$18, 'E2 Allocators'!$B$15:$W$15, 0),FALSE)*$F174)</f>
        <v>0</v>
      </c>
      <c r="L174" s="1322">
        <f>IF(ISERROR(VLOOKUP(VLOOKUP($A174, 'E4 TB Allocation Details'!$A$18:$L$214, MATCH("Demand ID", 'E4 TB Allocation Details'!$A$18:$L$18, 0),FALSE), 'E2 Allocators'!$B$15:$W$358, MATCH('O5 Details by Class &amp; Accounts'!L$18, 'E2 Allocators'!$B$15:$W$15, 0),FALSE)*$F174), 0, VLOOKUP(VLOOKUP($A174, 'E4 TB Allocation Details'!$A$18:$L$214, MATCH("Demand ID", 'E4 TB Allocation Details'!$A$18:$L$18, 0),FALSE), 'E2 Allocators'!$B$15:$W$358, MATCH('O5 Details by Class &amp; Accounts'!L$18, 'E2 Allocators'!$B$15:$W$15, 0),FALSE)*$F174)</f>
        <v>0</v>
      </c>
      <c r="M174" s="1322">
        <f>IF(ISERROR(VLOOKUP(VLOOKUP($A174, 'E4 TB Allocation Details'!$A$18:$L$214, MATCH("Demand ID", 'E4 TB Allocation Details'!$A$18:$L$18, 0),FALSE), 'E2 Allocators'!$B$15:$W$358, MATCH('O5 Details by Class &amp; Accounts'!M$18, 'E2 Allocators'!$B$15:$W$15, 0),FALSE)*$F174), 0, VLOOKUP(VLOOKUP($A174, 'E4 TB Allocation Details'!$A$18:$L$214, MATCH("Demand ID", 'E4 TB Allocation Details'!$A$18:$L$18, 0),FALSE), 'E2 Allocators'!$B$15:$W$358, MATCH('O5 Details by Class &amp; Accounts'!M$18, 'E2 Allocators'!$B$15:$W$15, 0),FALSE)*$F174)</f>
        <v>0</v>
      </c>
      <c r="N174" s="1322">
        <f>IF(ISERROR(VLOOKUP(VLOOKUP($A174, 'E4 TB Allocation Details'!$A$18:$L$214, MATCH("Demand ID", 'E4 TB Allocation Details'!$A$18:$L$18, 0),FALSE), 'E2 Allocators'!$B$15:$W$358, MATCH('O5 Details by Class &amp; Accounts'!N$18, 'E2 Allocators'!$B$15:$W$15, 0),FALSE)*$F174), 0, VLOOKUP(VLOOKUP($A174, 'E4 TB Allocation Details'!$A$18:$L$214, MATCH("Demand ID", 'E4 TB Allocation Details'!$A$18:$L$18, 0),FALSE), 'E2 Allocators'!$B$15:$W$358, MATCH('O5 Details by Class &amp; Accounts'!N$18, 'E2 Allocators'!$B$15:$W$15, 0),FALSE)*$F174)</f>
        <v>0</v>
      </c>
      <c r="O174" s="1322">
        <f>IF(ISERROR(VLOOKUP(VLOOKUP($A174, 'E4 TB Allocation Details'!$A$18:$L$214, MATCH("Demand ID", 'E4 TB Allocation Details'!$A$18:$L$18, 0),FALSE), 'E2 Allocators'!$B$15:$W$358, MATCH('O5 Details by Class &amp; Accounts'!O$18, 'E2 Allocators'!$B$15:$W$15, 0),FALSE)*$F174), 0, VLOOKUP(VLOOKUP($A174, 'E4 TB Allocation Details'!$A$18:$L$214, MATCH("Demand ID", 'E4 TB Allocation Details'!$A$18:$L$18, 0),FALSE), 'E2 Allocators'!$B$15:$W$358, MATCH('O5 Details by Class &amp; Accounts'!O$18, 'E2 Allocators'!$B$15:$W$15, 0),FALSE)*$F174)</f>
        <v>0</v>
      </c>
      <c r="P174" s="1322">
        <f>IF(ISERROR(VLOOKUP(VLOOKUP($A174, 'E4 TB Allocation Details'!$A$18:$L$214, MATCH("Demand ID", 'E4 TB Allocation Details'!$A$18:$L$18, 0),FALSE), 'E2 Allocators'!$B$15:$W$358, MATCH('O5 Details by Class &amp; Accounts'!P$18, 'E2 Allocators'!$B$15:$W$15, 0),FALSE)*$F174), 0, VLOOKUP(VLOOKUP($A174, 'E4 TB Allocation Details'!$A$18:$L$214, MATCH("Demand ID", 'E4 TB Allocation Details'!$A$18:$L$18, 0),FALSE), 'E2 Allocators'!$B$15:$W$358, MATCH('O5 Details by Class &amp; Accounts'!P$18, 'E2 Allocators'!$B$15:$W$15, 0),FALSE)*$F174)</f>
        <v>0</v>
      </c>
      <c r="Q174" s="1322">
        <f>IF(ISERROR(VLOOKUP(VLOOKUP($A174, 'E4 TB Allocation Details'!$A$18:$L$214, MATCH("Demand ID", 'E4 TB Allocation Details'!$A$18:$L$18, 0),FALSE), 'E2 Allocators'!$B$15:$W$358, MATCH('O5 Details by Class &amp; Accounts'!Q$18, 'E2 Allocators'!$B$15:$W$15, 0),FALSE)*$F174), 0, VLOOKUP(VLOOKUP($A174, 'E4 TB Allocation Details'!$A$18:$L$214, MATCH("Demand ID", 'E4 TB Allocation Details'!$A$18:$L$18, 0),FALSE), 'E2 Allocators'!$B$15:$W$358, MATCH('O5 Details by Class &amp; Accounts'!Q$18, 'E2 Allocators'!$B$15:$W$15, 0),FALSE)*$F174)</f>
        <v>0</v>
      </c>
      <c r="R174" s="1322">
        <f>IF(ISERROR(VLOOKUP(VLOOKUP($A174, 'E4 TB Allocation Details'!$A$18:$L$214, MATCH("Demand ID", 'E4 TB Allocation Details'!$A$18:$L$18, 0),FALSE), 'E2 Allocators'!$B$15:$W$358, MATCH('O5 Details by Class &amp; Accounts'!R$18, 'E2 Allocators'!$B$15:$W$15, 0),FALSE)*$F174), 0, VLOOKUP(VLOOKUP($A174, 'E4 TB Allocation Details'!$A$18:$L$214, MATCH("Demand ID", 'E4 TB Allocation Details'!$A$18:$L$18, 0),FALSE), 'E2 Allocators'!$B$15:$W$358, MATCH('O5 Details by Class &amp; Accounts'!R$18, 'E2 Allocators'!$B$15:$W$15, 0),FALSE)*$F174)</f>
        <v>0</v>
      </c>
      <c r="S174" s="1322">
        <f>IF(ISERROR(VLOOKUP(VLOOKUP($A174, 'E4 TB Allocation Details'!$A$18:$L$214, MATCH("Demand ID", 'E4 TB Allocation Details'!$A$18:$L$18, 0),FALSE), 'E2 Allocators'!$B$15:$W$358, MATCH('O5 Details by Class &amp; Accounts'!S$18, 'E2 Allocators'!$B$15:$W$15, 0),FALSE)*$F174), 0, VLOOKUP(VLOOKUP($A174, 'E4 TB Allocation Details'!$A$18:$L$214, MATCH("Demand ID", 'E4 TB Allocation Details'!$A$18:$L$18, 0),FALSE), 'E2 Allocators'!$B$15:$W$358, MATCH('O5 Details by Class &amp; Accounts'!S$18, 'E2 Allocators'!$B$15:$W$15, 0),FALSE)*$F174)</f>
        <v>0</v>
      </c>
      <c r="T174" s="1322">
        <f>IF(ISERROR(VLOOKUP(VLOOKUP($A174, 'E4 TB Allocation Details'!$A$18:$L$214, MATCH("Demand ID", 'E4 TB Allocation Details'!$A$18:$L$18, 0),FALSE), 'E2 Allocators'!$B$15:$W$358, MATCH('O5 Details by Class &amp; Accounts'!T$18, 'E2 Allocators'!$B$15:$W$15, 0),FALSE)*$F174), 0, VLOOKUP(VLOOKUP($A174, 'E4 TB Allocation Details'!$A$18:$L$214, MATCH("Demand ID", 'E4 TB Allocation Details'!$A$18:$L$18, 0),FALSE), 'E2 Allocators'!$B$15:$W$358, MATCH('O5 Details by Class &amp; Accounts'!T$18, 'E2 Allocators'!$B$15:$W$15, 0),FALSE)*$F174)</f>
        <v>0</v>
      </c>
      <c r="U174" s="1322">
        <f>IF(ISERROR(VLOOKUP(VLOOKUP($A174, 'E4 TB Allocation Details'!$A$18:$L$214, MATCH("Demand ID", 'E4 TB Allocation Details'!$A$18:$L$18, 0),FALSE), 'E2 Allocators'!$B$15:$W$358, MATCH('O5 Details by Class &amp; Accounts'!U$18, 'E2 Allocators'!$B$15:$W$15, 0),FALSE)*$F174), 0, VLOOKUP(VLOOKUP($A174, 'E4 TB Allocation Details'!$A$18:$L$214, MATCH("Demand ID", 'E4 TB Allocation Details'!$A$18:$L$18, 0),FALSE), 'E2 Allocators'!$B$15:$W$358, MATCH('O5 Details by Class &amp; Accounts'!U$18, 'E2 Allocators'!$B$15:$W$15, 0),FALSE)*$F174)</f>
        <v>0</v>
      </c>
      <c r="V174" s="1322">
        <f>IF(ISERROR(VLOOKUP(VLOOKUP($A174, 'E4 TB Allocation Details'!$A$18:$L$214, MATCH("Demand ID", 'E4 TB Allocation Details'!$A$18:$L$18, 0),FALSE), 'E2 Allocators'!$B$15:$W$358, MATCH('O5 Details by Class &amp; Accounts'!V$18, 'E2 Allocators'!$B$15:$W$15, 0),FALSE)*$F174), 0, VLOOKUP(VLOOKUP($A174, 'E4 TB Allocation Details'!$A$18:$L$214, MATCH("Demand ID", 'E4 TB Allocation Details'!$A$18:$L$18, 0),FALSE), 'E2 Allocators'!$B$15:$W$358, MATCH('O5 Details by Class &amp; Accounts'!V$18, 'E2 Allocators'!$B$15:$W$15, 0),FALSE)*$F174)</f>
        <v>0</v>
      </c>
      <c r="W174" s="1322">
        <f>IF(ISERROR(VLOOKUP(VLOOKUP($A174, 'E4 TB Allocation Details'!$A$18:$L$214, MATCH("Demand ID", 'E4 TB Allocation Details'!$A$18:$L$18, 0),FALSE), 'E2 Allocators'!$B$15:$W$358, MATCH('O5 Details by Class &amp; Accounts'!W$18, 'E2 Allocators'!$B$15:$W$15, 0),FALSE)*$F174), 0, VLOOKUP(VLOOKUP($A174, 'E4 TB Allocation Details'!$A$18:$L$214, MATCH("Demand ID", 'E4 TB Allocation Details'!$A$18:$L$18, 0),FALSE), 'E2 Allocators'!$B$15:$W$358, MATCH('O5 Details by Class &amp; Accounts'!W$18, 'E2 Allocators'!$B$15:$W$15, 0),FALSE)*$F174)</f>
        <v>0</v>
      </c>
      <c r="X174" s="1322">
        <f>IF(ISERROR(VLOOKUP(VLOOKUP($A174, 'E4 TB Allocation Details'!$A$18:$L$214, MATCH("Demand ID", 'E4 TB Allocation Details'!$A$18:$L$18, 0),FALSE), 'E2 Allocators'!$B$15:$W$358, MATCH('O5 Details by Class &amp; Accounts'!X$18, 'E2 Allocators'!$B$15:$W$15, 0),FALSE)*$F174), 0, VLOOKUP(VLOOKUP($A174, 'E4 TB Allocation Details'!$A$18:$L$214, MATCH("Demand ID", 'E4 TB Allocation Details'!$A$18:$L$18, 0),FALSE), 'E2 Allocators'!$B$15:$W$358, MATCH('O5 Details by Class &amp; Accounts'!X$18, 'E2 Allocators'!$B$15:$W$15, 0),FALSE)*$F174)</f>
        <v>0</v>
      </c>
      <c r="Y174" s="1322">
        <f>IF(ISERROR(VLOOKUP(VLOOKUP($A174, 'E4 TB Allocation Details'!$A$18:$L$214, MATCH("Demand ID", 'E4 TB Allocation Details'!$A$18:$L$18, 0),FALSE), 'E2 Allocators'!$B$15:$W$358, MATCH('O5 Details by Class &amp; Accounts'!Y$18, 'E2 Allocators'!$B$15:$W$15, 0),FALSE)*$F174), 0, VLOOKUP(VLOOKUP($A174, 'E4 TB Allocation Details'!$A$18:$L$214, MATCH("Demand ID", 'E4 TB Allocation Details'!$A$18:$L$18, 0),FALSE), 'E2 Allocators'!$B$15:$W$358, MATCH('O5 Details by Class &amp; Accounts'!Y$18, 'E2 Allocators'!$B$15:$W$15, 0),FALSE)*$F174)</f>
        <v>0</v>
      </c>
      <c r="Z174" s="1322">
        <f>IF(ISERROR(VLOOKUP(VLOOKUP($A174, 'E4 TB Allocation Details'!$A$18:$L$214, MATCH("Demand ID", 'E4 TB Allocation Details'!$A$18:$L$18, 0),FALSE), 'E2 Allocators'!$B$15:$W$358, MATCH('O5 Details by Class &amp; Accounts'!Z$18, 'E2 Allocators'!$B$15:$W$15, 0),FALSE)*$F174), 0, VLOOKUP(VLOOKUP($A174, 'E4 TB Allocation Details'!$A$18:$L$214, MATCH("Demand ID", 'E4 TB Allocation Details'!$A$18:$L$18, 0),FALSE), 'E2 Allocators'!$B$15:$W$358, MATCH('O5 Details by Class &amp; Accounts'!Z$18, 'E2 Allocators'!$B$15:$W$15, 0),FALSE)*$F174)</f>
        <v>0</v>
      </c>
      <c r="AA174" s="1322">
        <f>IF(ISERROR(VLOOKUP(VLOOKUP($A174, 'E4 TB Allocation Details'!$A$18:$L$214, MATCH("Demand ID", 'E4 TB Allocation Details'!$A$18:$L$18, 0),FALSE), 'E2 Allocators'!$B$15:$W$358, MATCH('O5 Details by Class &amp; Accounts'!AA$18, 'E2 Allocators'!$B$15:$W$15, 0),FALSE)*$F174), 0, VLOOKUP(VLOOKUP($A174, 'E4 TB Allocation Details'!$A$18:$L$214, MATCH("Demand ID", 'E4 TB Allocation Details'!$A$18:$L$18, 0),FALSE), 'E2 Allocators'!$B$15:$W$358, MATCH('O5 Details by Class &amp; Accounts'!AA$18, 'E2 Allocators'!$B$15:$W$15, 0),FALSE)*$F174)</f>
        <v>0</v>
      </c>
      <c r="AB174" s="1322">
        <f>IF(ISERROR(VLOOKUP(VLOOKUP($A174, 'E4 TB Allocation Details'!$A$18:$L$214, MATCH("Demand ID", 'E4 TB Allocation Details'!$A$18:$L$18, 0),FALSE), 'E2 Allocators'!$B$15:$W$358, MATCH('O5 Details by Class &amp; Accounts'!AB$18, 'E2 Allocators'!$B$15:$W$15, 0),FALSE)*$F174), 0, VLOOKUP(VLOOKUP($A174, 'E4 TB Allocation Details'!$A$18:$L$214, MATCH("Demand ID", 'E4 TB Allocation Details'!$A$18:$L$18, 0),FALSE), 'E2 Allocators'!$B$15:$W$358, MATCH('O5 Details by Class &amp; Accounts'!AB$18, 'E2 Allocators'!$B$15:$W$15, 0),FALSE)*$F174)</f>
        <v>0</v>
      </c>
      <c r="AC174" s="1322">
        <f t="shared" si="47"/>
        <v>0</v>
      </c>
      <c r="AD174" s="1322">
        <f>IF(ISERROR(VLOOKUP(VLOOKUP($A174, 'E4 TB Allocation Details'!$A$18:$L$214, MATCH("Customer ID", 'E4 TB Allocation Details'!$A$18:$L$18, 0),FALSE), 'E2 Allocators'!$B$15:$W$358, MATCH('O5 Details by Class &amp; Accounts'!AD$18, 'E2 Allocators'!$B$15:$W$15, 0),FALSE)*$G174), 0, VLOOKUP(VLOOKUP($A174, 'E4 TB Allocation Details'!$A$18:$L$214, MATCH("Customer ID", 'E4 TB Allocation Details'!$A$18:$L$18, 0),FALSE), 'E2 Allocators'!$B$15:$W$358, MATCH('O5 Details by Class &amp; Accounts'!AD$18, 'E2 Allocators'!$B$15:$W$15, 0),FALSE)*$G174)</f>
        <v>0</v>
      </c>
      <c r="AE174" s="1322">
        <f>IF(ISERROR(VLOOKUP(VLOOKUP($A174, 'E4 TB Allocation Details'!$A$18:$L$214, MATCH("Customer ID", 'E4 TB Allocation Details'!$A$18:$L$18, 0),FALSE), 'E2 Allocators'!$B$15:$W$358, MATCH('O5 Details by Class &amp; Accounts'!AE$18, 'E2 Allocators'!$B$15:$W$15, 0),FALSE)*$G174), 0, VLOOKUP(VLOOKUP($A174, 'E4 TB Allocation Details'!$A$18:$L$214, MATCH("Customer ID", 'E4 TB Allocation Details'!$A$18:$L$18, 0),FALSE), 'E2 Allocators'!$B$15:$W$358, MATCH('O5 Details by Class &amp; Accounts'!AE$18, 'E2 Allocators'!$B$15:$W$15, 0),FALSE)*$G174)</f>
        <v>0</v>
      </c>
      <c r="AF174" s="1322">
        <f>IF(ISERROR(VLOOKUP(VLOOKUP($A174, 'E4 TB Allocation Details'!$A$18:$L$214, MATCH("Customer ID", 'E4 TB Allocation Details'!$A$18:$L$18, 0),FALSE), 'E2 Allocators'!$B$15:$W$358, MATCH('O5 Details by Class &amp; Accounts'!AF$18, 'E2 Allocators'!$B$15:$W$15, 0),FALSE)*$G174), 0, VLOOKUP(VLOOKUP($A174, 'E4 TB Allocation Details'!$A$18:$L$214, MATCH("Customer ID", 'E4 TB Allocation Details'!$A$18:$L$18, 0),FALSE), 'E2 Allocators'!$B$15:$W$358, MATCH('O5 Details by Class &amp; Accounts'!AF$18, 'E2 Allocators'!$B$15:$W$15, 0),FALSE)*$G174)</f>
        <v>0</v>
      </c>
      <c r="AG174" s="1322">
        <f>IF(ISERROR(VLOOKUP(VLOOKUP($A174, 'E4 TB Allocation Details'!$A$18:$L$214, MATCH("Customer ID", 'E4 TB Allocation Details'!$A$18:$L$18, 0),FALSE), 'E2 Allocators'!$B$15:$W$358, MATCH('O5 Details by Class &amp; Accounts'!AG$18, 'E2 Allocators'!$B$15:$W$15, 0),FALSE)*$G174), 0, VLOOKUP(VLOOKUP($A174, 'E4 TB Allocation Details'!$A$18:$L$214, MATCH("Customer ID", 'E4 TB Allocation Details'!$A$18:$L$18, 0),FALSE), 'E2 Allocators'!$B$15:$W$358, MATCH('O5 Details by Class &amp; Accounts'!AG$18, 'E2 Allocators'!$B$15:$W$15, 0),FALSE)*$G174)</f>
        <v>0</v>
      </c>
      <c r="AH174" s="1322">
        <f>IF(ISERROR(VLOOKUP(VLOOKUP($A174, 'E4 TB Allocation Details'!$A$18:$L$214, MATCH("Customer ID", 'E4 TB Allocation Details'!$A$18:$L$18, 0),FALSE), 'E2 Allocators'!$B$15:$W$358, MATCH('O5 Details by Class &amp; Accounts'!AH$18, 'E2 Allocators'!$B$15:$W$15, 0),FALSE)*$G174), 0, VLOOKUP(VLOOKUP($A174, 'E4 TB Allocation Details'!$A$18:$L$214, MATCH("Customer ID", 'E4 TB Allocation Details'!$A$18:$L$18, 0),FALSE), 'E2 Allocators'!$B$15:$W$358, MATCH('O5 Details by Class &amp; Accounts'!AH$18, 'E2 Allocators'!$B$15:$W$15, 0),FALSE)*$G174)</f>
        <v>0</v>
      </c>
      <c r="AI174" s="1322">
        <f>IF(ISERROR(VLOOKUP(VLOOKUP($A174, 'E4 TB Allocation Details'!$A$18:$L$214, MATCH("Customer ID", 'E4 TB Allocation Details'!$A$18:$L$18, 0),FALSE), 'E2 Allocators'!$B$15:$W$358, MATCH('O5 Details by Class &amp; Accounts'!AI$18, 'E2 Allocators'!$B$15:$W$15, 0),FALSE)*$G174), 0, VLOOKUP(VLOOKUP($A174, 'E4 TB Allocation Details'!$A$18:$L$214, MATCH("Customer ID", 'E4 TB Allocation Details'!$A$18:$L$18, 0),FALSE), 'E2 Allocators'!$B$15:$W$358, MATCH('O5 Details by Class &amp; Accounts'!AI$18, 'E2 Allocators'!$B$15:$W$15, 0),FALSE)*$G174)</f>
        <v>0</v>
      </c>
      <c r="AJ174" s="1322">
        <f>IF(ISERROR(VLOOKUP(VLOOKUP($A174, 'E4 TB Allocation Details'!$A$18:$L$214, MATCH("Customer ID", 'E4 TB Allocation Details'!$A$18:$L$18, 0),FALSE), 'E2 Allocators'!$B$15:$W$358, MATCH('O5 Details by Class &amp; Accounts'!AJ$18, 'E2 Allocators'!$B$15:$W$15, 0),FALSE)*$G174), 0, VLOOKUP(VLOOKUP($A174, 'E4 TB Allocation Details'!$A$18:$L$214, MATCH("Customer ID", 'E4 TB Allocation Details'!$A$18:$L$18, 0),FALSE), 'E2 Allocators'!$B$15:$W$358, MATCH('O5 Details by Class &amp; Accounts'!AJ$18, 'E2 Allocators'!$B$15:$W$15, 0),FALSE)*$G174)</f>
        <v>0</v>
      </c>
      <c r="AK174" s="1322">
        <f>IF(ISERROR(VLOOKUP(VLOOKUP($A174, 'E4 TB Allocation Details'!$A$18:$L$214, MATCH("Customer ID", 'E4 TB Allocation Details'!$A$18:$L$18, 0),FALSE), 'E2 Allocators'!$B$15:$W$358, MATCH('O5 Details by Class &amp; Accounts'!AK$18, 'E2 Allocators'!$B$15:$W$15, 0),FALSE)*$G174), 0, VLOOKUP(VLOOKUP($A174, 'E4 TB Allocation Details'!$A$18:$L$214, MATCH("Customer ID", 'E4 TB Allocation Details'!$A$18:$L$18, 0),FALSE), 'E2 Allocators'!$B$15:$W$358, MATCH('O5 Details by Class &amp; Accounts'!AK$18, 'E2 Allocators'!$B$15:$W$15, 0),FALSE)*$G174)</f>
        <v>0</v>
      </c>
      <c r="AL174" s="1322">
        <f>IF(ISERROR(VLOOKUP(VLOOKUP($A174, 'E4 TB Allocation Details'!$A$18:$L$214, MATCH("Customer ID", 'E4 TB Allocation Details'!$A$18:$L$18, 0),FALSE), 'E2 Allocators'!$B$15:$W$358, MATCH('O5 Details by Class &amp; Accounts'!AL$18, 'E2 Allocators'!$B$15:$W$15, 0),FALSE)*$G174), 0, VLOOKUP(VLOOKUP($A174, 'E4 TB Allocation Details'!$A$18:$L$214, MATCH("Customer ID", 'E4 TB Allocation Details'!$A$18:$L$18, 0),FALSE), 'E2 Allocators'!$B$15:$W$358, MATCH('O5 Details by Class &amp; Accounts'!AL$18, 'E2 Allocators'!$B$15:$W$15, 0),FALSE)*$G174)</f>
        <v>0</v>
      </c>
      <c r="AM174" s="1322">
        <f>IF(ISERROR(VLOOKUP(VLOOKUP($A174, 'E4 TB Allocation Details'!$A$18:$L$214, MATCH("Customer ID", 'E4 TB Allocation Details'!$A$18:$L$18, 0),FALSE), 'E2 Allocators'!$B$15:$W$358, MATCH('O5 Details by Class &amp; Accounts'!AM$18, 'E2 Allocators'!$B$15:$W$15, 0),FALSE)*$G174), 0, VLOOKUP(VLOOKUP($A174, 'E4 TB Allocation Details'!$A$18:$L$214, MATCH("Customer ID", 'E4 TB Allocation Details'!$A$18:$L$18, 0),FALSE), 'E2 Allocators'!$B$15:$W$358, MATCH('O5 Details by Class &amp; Accounts'!AM$18, 'E2 Allocators'!$B$15:$W$15, 0),FALSE)*$G174)</f>
        <v>0</v>
      </c>
      <c r="AN174" s="1322">
        <f>IF(ISERROR(VLOOKUP(VLOOKUP($A174, 'E4 TB Allocation Details'!$A$18:$L$214, MATCH("Customer ID", 'E4 TB Allocation Details'!$A$18:$L$18, 0),FALSE), 'E2 Allocators'!$B$15:$W$358, MATCH('O5 Details by Class &amp; Accounts'!AN$18, 'E2 Allocators'!$B$15:$W$15, 0),FALSE)*$G174), 0, VLOOKUP(VLOOKUP($A174, 'E4 TB Allocation Details'!$A$18:$L$214, MATCH("Customer ID", 'E4 TB Allocation Details'!$A$18:$L$18, 0),FALSE), 'E2 Allocators'!$B$15:$W$358, MATCH('O5 Details by Class &amp; Accounts'!AN$18, 'E2 Allocators'!$B$15:$W$15, 0),FALSE)*$G174)</f>
        <v>0</v>
      </c>
      <c r="AO174" s="1322">
        <f>IF(ISERROR(VLOOKUP(VLOOKUP($A174, 'E4 TB Allocation Details'!$A$18:$L$214, MATCH("Customer ID", 'E4 TB Allocation Details'!$A$18:$L$18, 0),FALSE), 'E2 Allocators'!$B$15:$W$358, MATCH('O5 Details by Class &amp; Accounts'!AO$18, 'E2 Allocators'!$B$15:$W$15, 0),FALSE)*$G174), 0, VLOOKUP(VLOOKUP($A174, 'E4 TB Allocation Details'!$A$18:$L$214, MATCH("Customer ID", 'E4 TB Allocation Details'!$A$18:$L$18, 0),FALSE), 'E2 Allocators'!$B$15:$W$358, MATCH('O5 Details by Class &amp; Accounts'!AO$18, 'E2 Allocators'!$B$15:$W$15, 0),FALSE)*$G174)</f>
        <v>0</v>
      </c>
      <c r="AP174" s="1322">
        <f>IF(ISERROR(VLOOKUP(VLOOKUP($A174, 'E4 TB Allocation Details'!$A$18:$L$214, MATCH("Customer ID", 'E4 TB Allocation Details'!$A$18:$L$18, 0),FALSE), 'E2 Allocators'!$B$15:$W$358, MATCH('O5 Details by Class &amp; Accounts'!AP$18, 'E2 Allocators'!$B$15:$W$15, 0),FALSE)*$G174), 0, VLOOKUP(VLOOKUP($A174, 'E4 TB Allocation Details'!$A$18:$L$214, MATCH("Customer ID", 'E4 TB Allocation Details'!$A$18:$L$18, 0),FALSE), 'E2 Allocators'!$B$15:$W$358, MATCH('O5 Details by Class &amp; Accounts'!AP$18, 'E2 Allocators'!$B$15:$W$15, 0),FALSE)*$G174)</f>
        <v>0</v>
      </c>
      <c r="AQ174" s="1322">
        <f>IF(ISERROR(VLOOKUP(VLOOKUP($A174, 'E4 TB Allocation Details'!$A$18:$L$214, MATCH("Customer ID", 'E4 TB Allocation Details'!$A$18:$L$18, 0),FALSE), 'E2 Allocators'!$B$15:$W$358, MATCH('O5 Details by Class &amp; Accounts'!AQ$18, 'E2 Allocators'!$B$15:$W$15, 0),FALSE)*$G174), 0, VLOOKUP(VLOOKUP($A174, 'E4 TB Allocation Details'!$A$18:$L$214, MATCH("Customer ID", 'E4 TB Allocation Details'!$A$18:$L$18, 0),FALSE), 'E2 Allocators'!$B$15:$W$358, MATCH('O5 Details by Class &amp; Accounts'!AQ$18, 'E2 Allocators'!$B$15:$W$15, 0),FALSE)*$G174)</f>
        <v>0</v>
      </c>
      <c r="AR174" s="1322">
        <f>IF(ISERROR(VLOOKUP(VLOOKUP($A174, 'E4 TB Allocation Details'!$A$18:$L$214, MATCH("Customer ID", 'E4 TB Allocation Details'!$A$18:$L$18, 0),FALSE), 'E2 Allocators'!$B$15:$W$358, MATCH('O5 Details by Class &amp; Accounts'!AR$18, 'E2 Allocators'!$B$15:$W$15, 0),FALSE)*$G174), 0, VLOOKUP(VLOOKUP($A174, 'E4 TB Allocation Details'!$A$18:$L$214, MATCH("Customer ID", 'E4 TB Allocation Details'!$A$18:$L$18, 0),FALSE), 'E2 Allocators'!$B$15:$W$358, MATCH('O5 Details by Class &amp; Accounts'!AR$18, 'E2 Allocators'!$B$15:$W$15, 0),FALSE)*$G174)</f>
        <v>0</v>
      </c>
      <c r="AS174" s="1322">
        <f>IF(ISERROR(VLOOKUP(VLOOKUP($A174, 'E4 TB Allocation Details'!$A$18:$L$214, MATCH("Customer ID", 'E4 TB Allocation Details'!$A$18:$L$18, 0),FALSE), 'E2 Allocators'!$B$15:$W$358, MATCH('O5 Details by Class &amp; Accounts'!AS$18, 'E2 Allocators'!$B$15:$W$15, 0),FALSE)*$G174), 0, VLOOKUP(VLOOKUP($A174, 'E4 TB Allocation Details'!$A$18:$L$214, MATCH("Customer ID", 'E4 TB Allocation Details'!$A$18:$L$18, 0),FALSE), 'E2 Allocators'!$B$15:$W$358, MATCH('O5 Details by Class &amp; Accounts'!AS$18, 'E2 Allocators'!$B$15:$W$15, 0),FALSE)*$G174)</f>
        <v>0</v>
      </c>
      <c r="AT174" s="1322">
        <f>IF(ISERROR(VLOOKUP(VLOOKUP($A174, 'E4 TB Allocation Details'!$A$18:$L$214, MATCH("Customer ID", 'E4 TB Allocation Details'!$A$18:$L$18, 0),FALSE), 'E2 Allocators'!$B$15:$W$358, MATCH('O5 Details by Class &amp; Accounts'!AT$18, 'E2 Allocators'!$B$15:$W$15, 0),FALSE)*$G174), 0, VLOOKUP(VLOOKUP($A174, 'E4 TB Allocation Details'!$A$18:$L$214, MATCH("Customer ID", 'E4 TB Allocation Details'!$A$18:$L$18, 0),FALSE), 'E2 Allocators'!$B$15:$W$358, MATCH('O5 Details by Class &amp; Accounts'!AT$18, 'E2 Allocators'!$B$15:$W$15, 0),FALSE)*$G174)</f>
        <v>0</v>
      </c>
      <c r="AU174" s="1322">
        <f>IF(ISERROR(VLOOKUP(VLOOKUP($A174, 'E4 TB Allocation Details'!$A$18:$L$214, MATCH("Customer ID", 'E4 TB Allocation Details'!$A$18:$L$18, 0),FALSE), 'E2 Allocators'!$B$15:$W$358, MATCH('O5 Details by Class &amp; Accounts'!AU$18, 'E2 Allocators'!$B$15:$W$15, 0),FALSE)*$G174), 0, VLOOKUP(VLOOKUP($A174, 'E4 TB Allocation Details'!$A$18:$L$214, MATCH("Customer ID", 'E4 TB Allocation Details'!$A$18:$L$18, 0),FALSE), 'E2 Allocators'!$B$15:$W$358, MATCH('O5 Details by Class &amp; Accounts'!AU$18, 'E2 Allocators'!$B$15:$W$15, 0),FALSE)*$G174)</f>
        <v>0</v>
      </c>
      <c r="AV174" s="1322">
        <f>IF(ISERROR(VLOOKUP(VLOOKUP($A174, 'E4 TB Allocation Details'!$A$18:$L$214, MATCH("Customer ID", 'E4 TB Allocation Details'!$A$18:$L$18, 0),FALSE), 'E2 Allocators'!$B$15:$W$358, MATCH('O5 Details by Class &amp; Accounts'!AV$18, 'E2 Allocators'!$B$15:$W$15, 0),FALSE)*$G174), 0, VLOOKUP(VLOOKUP($A174, 'E4 TB Allocation Details'!$A$18:$L$214, MATCH("Customer ID", 'E4 TB Allocation Details'!$A$18:$L$18, 0),FALSE), 'E2 Allocators'!$B$15:$W$358, MATCH('O5 Details by Class &amp; Accounts'!AV$18, 'E2 Allocators'!$B$15:$W$15, 0),FALSE)*$G174)</f>
        <v>0</v>
      </c>
      <c r="AW174" s="1322">
        <f>IF(ISERROR(VLOOKUP(VLOOKUP($A174, 'E4 TB Allocation Details'!$A$18:$L$214, MATCH("Customer ID", 'E4 TB Allocation Details'!$A$18:$L$18, 0),FALSE), 'E2 Allocators'!$B$15:$W$358, MATCH('O5 Details by Class &amp; Accounts'!AW$18, 'E2 Allocators'!$B$15:$W$15, 0),FALSE)*$G174), 0, VLOOKUP(VLOOKUP($A174, 'E4 TB Allocation Details'!$A$18:$L$214, MATCH("Customer ID", 'E4 TB Allocation Details'!$A$18:$L$18, 0),FALSE), 'E2 Allocators'!$B$15:$W$358, MATCH('O5 Details by Class &amp; Accounts'!AW$18, 'E2 Allocators'!$B$15:$W$15, 0),FALSE)*$G174)</f>
        <v>0</v>
      </c>
      <c r="AX174" s="1322">
        <f t="shared" si="51"/>
        <v>0</v>
      </c>
      <c r="AY174" s="1322">
        <f>IF(ISERROR(VLOOKUP(VLOOKUP($A174, 'E4 TB Allocation Details'!$A$18:$L$214, MATCH("Misc ID", 'E4 TB Allocation Details'!$A$18:$L$18, 0),FALSE), 'E2 Allocators'!$B$15:$W$358, MATCH('O5 Details by Class &amp; Accounts'!AY$18, 'E2 Allocators'!$B$15:$W$15, 0),FALSE)*$E174), 0, VLOOKUP(VLOOKUP($A174, 'E4 TB Allocation Details'!$A$18:$L$214, MATCH("Misc ID", 'E4 TB Allocation Details'!$A$18:$L$18, 0),FALSE), 'E2 Allocators'!$B$15:$W$358, MATCH('O5 Details by Class &amp; Accounts'!AY$18, 'E2 Allocators'!$B$15:$W$15, 0),FALSE)*$E174)</f>
        <v>0</v>
      </c>
      <c r="AZ174" s="1322">
        <f>IF(ISERROR(VLOOKUP(VLOOKUP($A174, 'E4 TB Allocation Details'!$A$18:$L$214, MATCH("Misc ID", 'E4 TB Allocation Details'!$A$18:$L$18, 0),FALSE), 'E2 Allocators'!$B$15:$W$358, MATCH('O5 Details by Class &amp; Accounts'!AZ$18, 'E2 Allocators'!$B$15:$W$15, 0),FALSE)*$E174), 0, VLOOKUP(VLOOKUP($A174, 'E4 TB Allocation Details'!$A$18:$L$214, MATCH("Misc ID", 'E4 TB Allocation Details'!$A$18:$L$18, 0),FALSE), 'E2 Allocators'!$B$15:$W$358, MATCH('O5 Details by Class &amp; Accounts'!AZ$18, 'E2 Allocators'!$B$15:$W$15, 0),FALSE)*$E174)</f>
        <v>0</v>
      </c>
      <c r="BA174" s="1322">
        <f>IF(ISERROR(VLOOKUP(VLOOKUP($A174, 'E4 TB Allocation Details'!$A$18:$L$214, MATCH("Misc ID", 'E4 TB Allocation Details'!$A$18:$L$18, 0),FALSE), 'E2 Allocators'!$B$15:$W$358, MATCH('O5 Details by Class &amp; Accounts'!BA$18, 'E2 Allocators'!$B$15:$W$15, 0),FALSE)*$E174), 0, VLOOKUP(VLOOKUP($A174, 'E4 TB Allocation Details'!$A$18:$L$214, MATCH("Misc ID", 'E4 TB Allocation Details'!$A$18:$L$18, 0),FALSE), 'E2 Allocators'!$B$15:$W$358, MATCH('O5 Details by Class &amp; Accounts'!BA$18, 'E2 Allocators'!$B$15:$W$15, 0),FALSE)*$E174)</f>
        <v>0</v>
      </c>
      <c r="BB174" s="1322">
        <f>IF(ISERROR(VLOOKUP(VLOOKUP($A174, 'E4 TB Allocation Details'!$A$18:$L$214, MATCH("Misc ID", 'E4 TB Allocation Details'!$A$18:$L$18, 0),FALSE), 'E2 Allocators'!$B$15:$W$358, MATCH('O5 Details by Class &amp; Accounts'!BB$18, 'E2 Allocators'!$B$15:$W$15, 0),FALSE)*$E174), 0, VLOOKUP(VLOOKUP($A174, 'E4 TB Allocation Details'!$A$18:$L$214, MATCH("Misc ID", 'E4 TB Allocation Details'!$A$18:$L$18, 0),FALSE), 'E2 Allocators'!$B$15:$W$358, MATCH('O5 Details by Class &amp; Accounts'!BB$18, 'E2 Allocators'!$B$15:$W$15, 0),FALSE)*$E174)</f>
        <v>0</v>
      </c>
      <c r="BC174" s="1322">
        <f>IF(ISERROR(VLOOKUP(VLOOKUP($A174, 'E4 TB Allocation Details'!$A$18:$L$214, MATCH("Misc ID", 'E4 TB Allocation Details'!$A$18:$L$18, 0),FALSE), 'E2 Allocators'!$B$15:$W$358, MATCH('O5 Details by Class &amp; Accounts'!BC$18, 'E2 Allocators'!$B$15:$W$15, 0),FALSE)*$E174), 0, VLOOKUP(VLOOKUP($A174, 'E4 TB Allocation Details'!$A$18:$L$214, MATCH("Misc ID", 'E4 TB Allocation Details'!$A$18:$L$18, 0),FALSE), 'E2 Allocators'!$B$15:$W$358, MATCH('O5 Details by Class &amp; Accounts'!BC$18, 'E2 Allocators'!$B$15:$W$15, 0),FALSE)*$E174)</f>
        <v>0</v>
      </c>
      <c r="BD174" s="1322">
        <f>IF(ISERROR(VLOOKUP(VLOOKUP($A174, 'E4 TB Allocation Details'!$A$18:$L$214, MATCH("Misc ID", 'E4 TB Allocation Details'!$A$18:$L$18, 0),FALSE), 'E2 Allocators'!$B$15:$W$358, MATCH('O5 Details by Class &amp; Accounts'!BD$18, 'E2 Allocators'!$B$15:$W$15, 0),FALSE)*$E174), 0, VLOOKUP(VLOOKUP($A174, 'E4 TB Allocation Details'!$A$18:$L$214, MATCH("Misc ID", 'E4 TB Allocation Details'!$A$18:$L$18, 0),FALSE), 'E2 Allocators'!$B$15:$W$358, MATCH('O5 Details by Class &amp; Accounts'!BD$18, 'E2 Allocators'!$B$15:$W$15, 0),FALSE)*$E174)</f>
        <v>0</v>
      </c>
      <c r="BE174" s="1322">
        <f>IF(ISERROR(VLOOKUP(VLOOKUP($A174, 'E4 TB Allocation Details'!$A$18:$L$214, MATCH("Misc ID", 'E4 TB Allocation Details'!$A$18:$L$18, 0),FALSE), 'E2 Allocators'!$B$15:$W$358, MATCH('O5 Details by Class &amp; Accounts'!BE$18, 'E2 Allocators'!$B$15:$W$15, 0),FALSE)*$E174), 0, VLOOKUP(VLOOKUP($A174, 'E4 TB Allocation Details'!$A$18:$L$214, MATCH("Misc ID", 'E4 TB Allocation Details'!$A$18:$L$18, 0),FALSE), 'E2 Allocators'!$B$15:$W$358, MATCH('O5 Details by Class &amp; Accounts'!BE$18, 'E2 Allocators'!$B$15:$W$15, 0),FALSE)*$E174)</f>
        <v>0</v>
      </c>
      <c r="BF174" s="1322">
        <f>IF(ISERROR(VLOOKUP(VLOOKUP($A174, 'E4 TB Allocation Details'!$A$18:$L$214, MATCH("Misc ID", 'E4 TB Allocation Details'!$A$18:$L$18, 0),FALSE), 'E2 Allocators'!$B$15:$W$358, MATCH('O5 Details by Class &amp; Accounts'!BF$18, 'E2 Allocators'!$B$15:$W$15, 0),FALSE)*$E174), 0, VLOOKUP(VLOOKUP($A174, 'E4 TB Allocation Details'!$A$18:$L$214, MATCH("Misc ID", 'E4 TB Allocation Details'!$A$18:$L$18, 0),FALSE), 'E2 Allocators'!$B$15:$W$358, MATCH('O5 Details by Class &amp; Accounts'!BF$18, 'E2 Allocators'!$B$15:$W$15, 0),FALSE)*$E174)</f>
        <v>0</v>
      </c>
      <c r="BG174" s="1322">
        <f>IF(ISERROR(VLOOKUP(VLOOKUP($A174, 'E4 TB Allocation Details'!$A$18:$L$214, MATCH("Misc ID", 'E4 TB Allocation Details'!$A$18:$L$18, 0),FALSE), 'E2 Allocators'!$B$15:$W$358, MATCH('O5 Details by Class &amp; Accounts'!BG$18, 'E2 Allocators'!$B$15:$W$15, 0),FALSE)*$E174), 0, VLOOKUP(VLOOKUP($A174, 'E4 TB Allocation Details'!$A$18:$L$214, MATCH("Misc ID", 'E4 TB Allocation Details'!$A$18:$L$18, 0),FALSE), 'E2 Allocators'!$B$15:$W$358, MATCH('O5 Details by Class &amp; Accounts'!BG$18, 'E2 Allocators'!$B$15:$W$15, 0),FALSE)*$E174)</f>
        <v>0</v>
      </c>
      <c r="BH174" s="1322">
        <f>IF(ISERROR(VLOOKUP(VLOOKUP($A174, 'E4 TB Allocation Details'!$A$18:$L$214, MATCH("Misc ID", 'E4 TB Allocation Details'!$A$18:$L$18, 0),FALSE), 'E2 Allocators'!$B$15:$W$358, MATCH('O5 Details by Class &amp; Accounts'!BH$18, 'E2 Allocators'!$B$15:$W$15, 0),FALSE)*$E174), 0, VLOOKUP(VLOOKUP($A174, 'E4 TB Allocation Details'!$A$18:$L$214, MATCH("Misc ID", 'E4 TB Allocation Details'!$A$18:$L$18, 0),FALSE), 'E2 Allocators'!$B$15:$W$358, MATCH('O5 Details by Class &amp; Accounts'!BH$18, 'E2 Allocators'!$B$15:$W$15, 0),FALSE)*$E174)</f>
        <v>0</v>
      </c>
      <c r="BI174" s="1322">
        <f>IF(ISERROR(VLOOKUP(VLOOKUP($A174, 'E4 TB Allocation Details'!$A$18:$L$214, MATCH("Misc ID", 'E4 TB Allocation Details'!$A$18:$L$18, 0),FALSE), 'E2 Allocators'!$B$15:$W$358, MATCH('O5 Details by Class &amp; Accounts'!BI$18, 'E2 Allocators'!$B$15:$W$15, 0),FALSE)*$E174), 0, VLOOKUP(VLOOKUP($A174, 'E4 TB Allocation Details'!$A$18:$L$214, MATCH("Misc ID", 'E4 TB Allocation Details'!$A$18:$L$18, 0),FALSE), 'E2 Allocators'!$B$15:$W$358, MATCH('O5 Details by Class &amp; Accounts'!BI$18, 'E2 Allocators'!$B$15:$W$15, 0),FALSE)*$E174)</f>
        <v>0</v>
      </c>
      <c r="BJ174" s="1322">
        <f>IF(ISERROR(VLOOKUP(VLOOKUP($A174, 'E4 TB Allocation Details'!$A$18:$L$214, MATCH("Misc ID", 'E4 TB Allocation Details'!$A$18:$L$18, 0),FALSE), 'E2 Allocators'!$B$15:$W$358, MATCH('O5 Details by Class &amp; Accounts'!BJ$18, 'E2 Allocators'!$B$15:$W$15, 0),FALSE)*$E174), 0, VLOOKUP(VLOOKUP($A174, 'E4 TB Allocation Details'!$A$18:$L$214, MATCH("Misc ID", 'E4 TB Allocation Details'!$A$18:$L$18, 0),FALSE), 'E2 Allocators'!$B$15:$W$358, MATCH('O5 Details by Class &amp; Accounts'!BJ$18, 'E2 Allocators'!$B$15:$W$15, 0),FALSE)*$E174)</f>
        <v>0</v>
      </c>
      <c r="BK174" s="1322">
        <f>IF(ISERROR(VLOOKUP(VLOOKUP($A174, 'E4 TB Allocation Details'!$A$18:$L$214, MATCH("Misc ID", 'E4 TB Allocation Details'!$A$18:$L$18, 0),FALSE), 'E2 Allocators'!$B$15:$W$358, MATCH('O5 Details by Class &amp; Accounts'!BK$18, 'E2 Allocators'!$B$15:$W$15, 0),FALSE)*$E174), 0, VLOOKUP(VLOOKUP($A174, 'E4 TB Allocation Details'!$A$18:$L$214, MATCH("Misc ID", 'E4 TB Allocation Details'!$A$18:$L$18, 0),FALSE), 'E2 Allocators'!$B$15:$W$358, MATCH('O5 Details by Class &amp; Accounts'!BK$18, 'E2 Allocators'!$B$15:$W$15, 0),FALSE)*$E174)</f>
        <v>0</v>
      </c>
      <c r="BL174" s="1322">
        <f>IF(ISERROR(VLOOKUP(VLOOKUP($A174, 'E4 TB Allocation Details'!$A$18:$L$214, MATCH("Misc ID", 'E4 TB Allocation Details'!$A$18:$L$18, 0),FALSE), 'E2 Allocators'!$B$15:$W$358, MATCH('O5 Details by Class &amp; Accounts'!BL$18, 'E2 Allocators'!$B$15:$W$15, 0),FALSE)*$E174), 0, VLOOKUP(VLOOKUP($A174, 'E4 TB Allocation Details'!$A$18:$L$214, MATCH("Misc ID", 'E4 TB Allocation Details'!$A$18:$L$18, 0),FALSE), 'E2 Allocators'!$B$15:$W$358, MATCH('O5 Details by Class &amp; Accounts'!BL$18, 'E2 Allocators'!$B$15:$W$15, 0),FALSE)*$E174)</f>
        <v>0</v>
      </c>
      <c r="BM174" s="1322">
        <f>IF(ISERROR(VLOOKUP(VLOOKUP($A174, 'E4 TB Allocation Details'!$A$18:$L$214, MATCH("Misc ID", 'E4 TB Allocation Details'!$A$18:$L$18, 0),FALSE), 'E2 Allocators'!$B$15:$W$358, MATCH('O5 Details by Class &amp; Accounts'!BM$18, 'E2 Allocators'!$B$15:$W$15, 0),FALSE)*$E174), 0, VLOOKUP(VLOOKUP($A174, 'E4 TB Allocation Details'!$A$18:$L$214, MATCH("Misc ID", 'E4 TB Allocation Details'!$A$18:$L$18, 0),FALSE), 'E2 Allocators'!$B$15:$W$358, MATCH('O5 Details by Class &amp; Accounts'!BM$18, 'E2 Allocators'!$B$15:$W$15, 0),FALSE)*$E174)</f>
        <v>0</v>
      </c>
      <c r="BN174" s="1322">
        <f>IF(ISERROR(VLOOKUP(VLOOKUP($A174, 'E4 TB Allocation Details'!$A$18:$L$214, MATCH("Misc ID", 'E4 TB Allocation Details'!$A$18:$L$18, 0),FALSE), 'E2 Allocators'!$B$15:$W$358, MATCH('O5 Details by Class &amp; Accounts'!BN$18, 'E2 Allocators'!$B$15:$W$15, 0),FALSE)*$E174), 0, VLOOKUP(VLOOKUP($A174, 'E4 TB Allocation Details'!$A$18:$L$214, MATCH("Misc ID", 'E4 TB Allocation Details'!$A$18:$L$18, 0),FALSE), 'E2 Allocators'!$B$15:$W$358, MATCH('O5 Details by Class &amp; Accounts'!BN$18, 'E2 Allocators'!$B$15:$W$15, 0),FALSE)*$E174)</f>
        <v>0</v>
      </c>
      <c r="BO174" s="1322">
        <f>IF(ISERROR(VLOOKUP(VLOOKUP($A174, 'E4 TB Allocation Details'!$A$18:$L$214, MATCH("Misc ID", 'E4 TB Allocation Details'!$A$18:$L$18, 0),FALSE), 'E2 Allocators'!$B$15:$W$358, MATCH('O5 Details by Class &amp; Accounts'!BO$18, 'E2 Allocators'!$B$15:$W$15, 0),FALSE)*$E174), 0, VLOOKUP(VLOOKUP($A174, 'E4 TB Allocation Details'!$A$18:$L$214, MATCH("Misc ID", 'E4 TB Allocation Details'!$A$18:$L$18, 0),FALSE), 'E2 Allocators'!$B$15:$W$358, MATCH('O5 Details by Class &amp; Accounts'!BO$18, 'E2 Allocators'!$B$15:$W$15, 0),FALSE)*$E174)</f>
        <v>0</v>
      </c>
      <c r="BP174" s="1322">
        <f>IF(ISERROR(VLOOKUP(VLOOKUP($A174, 'E4 TB Allocation Details'!$A$18:$L$214, MATCH("Misc ID", 'E4 TB Allocation Details'!$A$18:$L$18, 0),FALSE), 'E2 Allocators'!$B$15:$W$358, MATCH('O5 Details by Class &amp; Accounts'!BP$18, 'E2 Allocators'!$B$15:$W$15, 0),FALSE)*$E174), 0, VLOOKUP(VLOOKUP($A174, 'E4 TB Allocation Details'!$A$18:$L$214, MATCH("Misc ID", 'E4 TB Allocation Details'!$A$18:$L$18, 0),FALSE), 'E2 Allocators'!$B$15:$W$358, MATCH('O5 Details by Class &amp; Accounts'!BP$18, 'E2 Allocators'!$B$15:$W$15, 0),FALSE)*$E174)</f>
        <v>0</v>
      </c>
      <c r="BQ174" s="1322">
        <f>IF(ISERROR(VLOOKUP(VLOOKUP($A174, 'E4 TB Allocation Details'!$A$18:$L$214, MATCH("Misc ID", 'E4 TB Allocation Details'!$A$18:$L$18, 0),FALSE), 'E2 Allocators'!$B$15:$W$358, MATCH('O5 Details by Class &amp; Accounts'!BQ$18, 'E2 Allocators'!$B$15:$W$15, 0),FALSE)*$E174), 0, VLOOKUP(VLOOKUP($A174, 'E4 TB Allocation Details'!$A$18:$L$214, MATCH("Misc ID", 'E4 TB Allocation Details'!$A$18:$L$18, 0),FALSE), 'E2 Allocators'!$B$15:$W$358, MATCH('O5 Details by Class &amp; Accounts'!BQ$18, 'E2 Allocators'!$B$15:$W$15, 0),FALSE)*$E174)</f>
        <v>0</v>
      </c>
      <c r="BR174" s="1322">
        <f>IF(ISERROR(VLOOKUP(VLOOKUP($A174, 'E4 TB Allocation Details'!$A$18:$L$214, MATCH("Misc ID", 'E4 TB Allocation Details'!$A$18:$L$18, 0),FALSE), 'E2 Allocators'!$B$15:$W$358, MATCH('O5 Details by Class &amp; Accounts'!BR$18, 'E2 Allocators'!$B$15:$W$15, 0),FALSE)*$E174), 0, VLOOKUP(VLOOKUP($A174, 'E4 TB Allocation Details'!$A$18:$L$214, MATCH("Misc ID", 'E4 TB Allocation Details'!$A$18:$L$18, 0),FALSE), 'E2 Allocators'!$B$15:$W$358, MATCH('O5 Details by Class &amp; Accounts'!BR$18, 'E2 Allocators'!$B$15:$W$15, 0),FALSE)*$E174)</f>
        <v>0</v>
      </c>
      <c r="BS174" s="1322">
        <f t="shared" si="48"/>
        <v>0</v>
      </c>
      <c r="BT174" s="1322">
        <f>IF(ISERROR(VLOOKUP(VLOOKUP($A174, 'E4 TB Allocation Details'!$A$18:$L$214, MATCH("A &amp; G ID", 'E4 TB Allocation Details'!$A$18:$L$18, 0),FALSE), 'E2 Allocators'!$B$15:$W$358, MATCH('O5 Details by Class &amp; Accounts'!BT$18, 'E2 Allocators'!$B$15:$W$15, 0),FALSE)*$E174), 0, VLOOKUP(VLOOKUP($A174, 'E4 TB Allocation Details'!$A$18:$L$214, MATCH("A &amp; G ID", 'E4 TB Allocation Details'!$A$18:$L$18, 0),FALSE), 'E2 Allocators'!$B$15:$W$358, MATCH('O5 Details by Class &amp; Accounts'!BT$18, 'E2 Allocators'!$B$15:$W$15, 0),FALSE)*$E174)</f>
        <v>0</v>
      </c>
      <c r="BU174" s="1322">
        <f>IF(ISERROR(VLOOKUP(VLOOKUP($A174, 'E4 TB Allocation Details'!$A$18:$L$214, MATCH("A &amp; G ID", 'E4 TB Allocation Details'!$A$18:$L$18, 0),FALSE), 'E2 Allocators'!$B$15:$W$358, MATCH('O5 Details by Class &amp; Accounts'!BU$18, 'E2 Allocators'!$B$15:$W$15, 0),FALSE)*$E174), 0, VLOOKUP(VLOOKUP($A174, 'E4 TB Allocation Details'!$A$18:$L$214, MATCH("A &amp; G ID", 'E4 TB Allocation Details'!$A$18:$L$18, 0),FALSE), 'E2 Allocators'!$B$15:$W$358, MATCH('O5 Details by Class &amp; Accounts'!BU$18, 'E2 Allocators'!$B$15:$W$15, 0),FALSE)*$E174)</f>
        <v>0</v>
      </c>
      <c r="BV174" s="1322">
        <f>IF(ISERROR(VLOOKUP(VLOOKUP($A174, 'E4 TB Allocation Details'!$A$18:$L$214, MATCH("A &amp; G ID", 'E4 TB Allocation Details'!$A$18:$L$18, 0),FALSE), 'E2 Allocators'!$B$15:$W$358, MATCH('O5 Details by Class &amp; Accounts'!BV$18, 'E2 Allocators'!$B$15:$W$15, 0),FALSE)*$E174), 0, VLOOKUP(VLOOKUP($A174, 'E4 TB Allocation Details'!$A$18:$L$214, MATCH("A &amp; G ID", 'E4 TB Allocation Details'!$A$18:$L$18, 0),FALSE), 'E2 Allocators'!$B$15:$W$358, MATCH('O5 Details by Class &amp; Accounts'!BV$18, 'E2 Allocators'!$B$15:$W$15, 0),FALSE)*$E174)</f>
        <v>0</v>
      </c>
      <c r="BW174" s="1322">
        <f>IF(ISERROR(VLOOKUP(VLOOKUP($A174, 'E4 TB Allocation Details'!$A$18:$L$214, MATCH("A &amp; G ID", 'E4 TB Allocation Details'!$A$18:$L$18, 0),FALSE), 'E2 Allocators'!$B$15:$W$358, MATCH('O5 Details by Class &amp; Accounts'!BW$18, 'E2 Allocators'!$B$15:$W$15, 0),FALSE)*$E174), 0, VLOOKUP(VLOOKUP($A174, 'E4 TB Allocation Details'!$A$18:$L$214, MATCH("A &amp; G ID", 'E4 TB Allocation Details'!$A$18:$L$18, 0),FALSE), 'E2 Allocators'!$B$15:$W$358, MATCH('O5 Details by Class &amp; Accounts'!BW$18, 'E2 Allocators'!$B$15:$W$15, 0),FALSE)*$E174)</f>
        <v>0</v>
      </c>
      <c r="BX174" s="1322">
        <f>IF(ISERROR(VLOOKUP(VLOOKUP($A174, 'E4 TB Allocation Details'!$A$18:$L$214, MATCH("A &amp; G ID", 'E4 TB Allocation Details'!$A$18:$L$18, 0),FALSE), 'E2 Allocators'!$B$15:$W$358, MATCH('O5 Details by Class &amp; Accounts'!BX$18, 'E2 Allocators'!$B$15:$W$15, 0),FALSE)*$E174), 0, VLOOKUP(VLOOKUP($A174, 'E4 TB Allocation Details'!$A$18:$L$214, MATCH("A &amp; G ID", 'E4 TB Allocation Details'!$A$18:$L$18, 0),FALSE), 'E2 Allocators'!$B$15:$W$358, MATCH('O5 Details by Class &amp; Accounts'!BX$18, 'E2 Allocators'!$B$15:$W$15, 0),FALSE)*$E174)</f>
        <v>0</v>
      </c>
      <c r="BY174" s="1322">
        <f>IF(ISERROR(VLOOKUP(VLOOKUP($A174, 'E4 TB Allocation Details'!$A$18:$L$214, MATCH("A &amp; G ID", 'E4 TB Allocation Details'!$A$18:$L$18, 0),FALSE), 'E2 Allocators'!$B$15:$W$358, MATCH('O5 Details by Class &amp; Accounts'!BY$18, 'E2 Allocators'!$B$15:$W$15, 0),FALSE)*$E174), 0, VLOOKUP(VLOOKUP($A174, 'E4 TB Allocation Details'!$A$18:$L$214, MATCH("A &amp; G ID", 'E4 TB Allocation Details'!$A$18:$L$18, 0),FALSE), 'E2 Allocators'!$B$15:$W$358, MATCH('O5 Details by Class &amp; Accounts'!BY$18, 'E2 Allocators'!$B$15:$W$15, 0),FALSE)*$E174)</f>
        <v>0</v>
      </c>
      <c r="BZ174" s="1322">
        <f>IF(ISERROR(VLOOKUP(VLOOKUP($A174, 'E4 TB Allocation Details'!$A$18:$L$214, MATCH("A &amp; G ID", 'E4 TB Allocation Details'!$A$18:$L$18, 0),FALSE), 'E2 Allocators'!$B$15:$W$358, MATCH('O5 Details by Class &amp; Accounts'!BZ$18, 'E2 Allocators'!$B$15:$W$15, 0),FALSE)*$E174), 0, VLOOKUP(VLOOKUP($A174, 'E4 TB Allocation Details'!$A$18:$L$214, MATCH("A &amp; G ID", 'E4 TB Allocation Details'!$A$18:$L$18, 0),FALSE), 'E2 Allocators'!$B$15:$W$358, MATCH('O5 Details by Class &amp; Accounts'!BZ$18, 'E2 Allocators'!$B$15:$W$15, 0),FALSE)*$E174)</f>
        <v>0</v>
      </c>
      <c r="CA174" s="1322">
        <f>IF(ISERROR(VLOOKUP(VLOOKUP($A174, 'E4 TB Allocation Details'!$A$18:$L$214, MATCH("A &amp; G ID", 'E4 TB Allocation Details'!$A$18:$L$18, 0),FALSE), 'E2 Allocators'!$B$15:$W$358, MATCH('O5 Details by Class &amp; Accounts'!CA$18, 'E2 Allocators'!$B$15:$W$15, 0),FALSE)*$E174), 0, VLOOKUP(VLOOKUP($A174, 'E4 TB Allocation Details'!$A$18:$L$214, MATCH("A &amp; G ID", 'E4 TB Allocation Details'!$A$18:$L$18, 0),FALSE), 'E2 Allocators'!$B$15:$W$358, MATCH('O5 Details by Class &amp; Accounts'!CA$18, 'E2 Allocators'!$B$15:$W$15, 0),FALSE)*$E174)</f>
        <v>0</v>
      </c>
      <c r="CB174" s="1322">
        <f>IF(ISERROR(VLOOKUP(VLOOKUP($A174, 'E4 TB Allocation Details'!$A$18:$L$214, MATCH("A &amp; G ID", 'E4 TB Allocation Details'!$A$18:$L$18, 0),FALSE), 'E2 Allocators'!$B$15:$W$358, MATCH('O5 Details by Class &amp; Accounts'!CB$18, 'E2 Allocators'!$B$15:$W$15, 0),FALSE)*$E174), 0, VLOOKUP(VLOOKUP($A174, 'E4 TB Allocation Details'!$A$18:$L$214, MATCH("A &amp; G ID", 'E4 TB Allocation Details'!$A$18:$L$18, 0),FALSE), 'E2 Allocators'!$B$15:$W$358, MATCH('O5 Details by Class &amp; Accounts'!CB$18, 'E2 Allocators'!$B$15:$W$15, 0),FALSE)*$E174)</f>
        <v>0</v>
      </c>
      <c r="CC174" s="1322">
        <f>IF(ISERROR(VLOOKUP(VLOOKUP($A174, 'E4 TB Allocation Details'!$A$18:$L$214, MATCH("A &amp; G ID", 'E4 TB Allocation Details'!$A$18:$L$18, 0),FALSE), 'E2 Allocators'!$B$15:$W$358, MATCH('O5 Details by Class &amp; Accounts'!CC$18, 'E2 Allocators'!$B$15:$W$15, 0),FALSE)*$E174), 0, VLOOKUP(VLOOKUP($A174, 'E4 TB Allocation Details'!$A$18:$L$214, MATCH("A &amp; G ID", 'E4 TB Allocation Details'!$A$18:$L$18, 0),FALSE), 'E2 Allocators'!$B$15:$W$358, MATCH('O5 Details by Class &amp; Accounts'!CC$18, 'E2 Allocators'!$B$15:$W$15, 0),FALSE)*$E174)</f>
        <v>0</v>
      </c>
      <c r="CD174" s="1322">
        <f>IF(ISERROR(VLOOKUP(VLOOKUP($A174, 'E4 TB Allocation Details'!$A$18:$L$214, MATCH("A &amp; G ID", 'E4 TB Allocation Details'!$A$18:$L$18, 0),FALSE), 'E2 Allocators'!$B$15:$W$358, MATCH('O5 Details by Class &amp; Accounts'!CD$18, 'E2 Allocators'!$B$15:$W$15, 0),FALSE)*$E174), 0, VLOOKUP(VLOOKUP($A174, 'E4 TB Allocation Details'!$A$18:$L$214, MATCH("A &amp; G ID", 'E4 TB Allocation Details'!$A$18:$L$18, 0),FALSE), 'E2 Allocators'!$B$15:$W$358, MATCH('O5 Details by Class &amp; Accounts'!CD$18, 'E2 Allocators'!$B$15:$W$15, 0),FALSE)*$E174)</f>
        <v>0</v>
      </c>
      <c r="CE174" s="1322">
        <f>IF(ISERROR(VLOOKUP(VLOOKUP($A174, 'E4 TB Allocation Details'!$A$18:$L$214, MATCH("A &amp; G ID", 'E4 TB Allocation Details'!$A$18:$L$18, 0),FALSE), 'E2 Allocators'!$B$15:$W$358, MATCH('O5 Details by Class &amp; Accounts'!CE$18, 'E2 Allocators'!$B$15:$W$15, 0),FALSE)*$E174), 0, VLOOKUP(VLOOKUP($A174, 'E4 TB Allocation Details'!$A$18:$L$214, MATCH("A &amp; G ID", 'E4 TB Allocation Details'!$A$18:$L$18, 0),FALSE), 'E2 Allocators'!$B$15:$W$358, MATCH('O5 Details by Class &amp; Accounts'!CE$18, 'E2 Allocators'!$B$15:$W$15, 0),FALSE)*$E174)</f>
        <v>0</v>
      </c>
      <c r="CF174" s="1322">
        <f>IF(ISERROR(VLOOKUP(VLOOKUP($A174, 'E4 TB Allocation Details'!$A$18:$L$214, MATCH("A &amp; G ID", 'E4 TB Allocation Details'!$A$18:$L$18, 0),FALSE), 'E2 Allocators'!$B$15:$W$358, MATCH('O5 Details by Class &amp; Accounts'!CF$18, 'E2 Allocators'!$B$15:$W$15, 0),FALSE)*$E174), 0, VLOOKUP(VLOOKUP($A174, 'E4 TB Allocation Details'!$A$18:$L$214, MATCH("A &amp; G ID", 'E4 TB Allocation Details'!$A$18:$L$18, 0),FALSE), 'E2 Allocators'!$B$15:$W$358, MATCH('O5 Details by Class &amp; Accounts'!CF$18, 'E2 Allocators'!$B$15:$W$15, 0),FALSE)*$E174)</f>
        <v>0</v>
      </c>
      <c r="CG174" s="1322">
        <f>IF(ISERROR(VLOOKUP(VLOOKUP($A174, 'E4 TB Allocation Details'!$A$18:$L$214, MATCH("A &amp; G ID", 'E4 TB Allocation Details'!$A$18:$L$18, 0),FALSE), 'E2 Allocators'!$B$15:$W$358, MATCH('O5 Details by Class &amp; Accounts'!CG$18, 'E2 Allocators'!$B$15:$W$15, 0),FALSE)*$E174), 0, VLOOKUP(VLOOKUP($A174, 'E4 TB Allocation Details'!$A$18:$L$214, MATCH("A &amp; G ID", 'E4 TB Allocation Details'!$A$18:$L$18, 0),FALSE), 'E2 Allocators'!$B$15:$W$358, MATCH('O5 Details by Class &amp; Accounts'!CG$18, 'E2 Allocators'!$B$15:$W$15, 0),FALSE)*$E174)</f>
        <v>0</v>
      </c>
      <c r="CH174" s="1322">
        <f>IF(ISERROR(VLOOKUP(VLOOKUP($A174, 'E4 TB Allocation Details'!$A$18:$L$214, MATCH("A &amp; G ID", 'E4 TB Allocation Details'!$A$18:$L$18, 0),FALSE), 'E2 Allocators'!$B$15:$W$358, MATCH('O5 Details by Class &amp; Accounts'!CH$18, 'E2 Allocators'!$B$15:$W$15, 0),FALSE)*$E174), 0, VLOOKUP(VLOOKUP($A174, 'E4 TB Allocation Details'!$A$18:$L$214, MATCH("A &amp; G ID", 'E4 TB Allocation Details'!$A$18:$L$18, 0),FALSE), 'E2 Allocators'!$B$15:$W$358, MATCH('O5 Details by Class &amp; Accounts'!CH$18, 'E2 Allocators'!$B$15:$W$15, 0),FALSE)*$E174)</f>
        <v>0</v>
      </c>
      <c r="CI174" s="1322">
        <f>IF(ISERROR(VLOOKUP(VLOOKUP($A174, 'E4 TB Allocation Details'!$A$18:$L$214, MATCH("A &amp; G ID", 'E4 TB Allocation Details'!$A$18:$L$18, 0),FALSE), 'E2 Allocators'!$B$15:$W$358, MATCH('O5 Details by Class &amp; Accounts'!CI$18, 'E2 Allocators'!$B$15:$W$15, 0),FALSE)*$E174), 0, VLOOKUP(VLOOKUP($A174, 'E4 TB Allocation Details'!$A$18:$L$214, MATCH("A &amp; G ID", 'E4 TB Allocation Details'!$A$18:$L$18, 0),FALSE), 'E2 Allocators'!$B$15:$W$358, MATCH('O5 Details by Class &amp; Accounts'!CI$18, 'E2 Allocators'!$B$15:$W$15, 0),FALSE)*$E174)</f>
        <v>0</v>
      </c>
      <c r="CJ174" s="1322">
        <f>IF(ISERROR(VLOOKUP(VLOOKUP($A174, 'E4 TB Allocation Details'!$A$18:$L$214, MATCH("A &amp; G ID", 'E4 TB Allocation Details'!$A$18:$L$18, 0),FALSE), 'E2 Allocators'!$B$15:$W$358, MATCH('O5 Details by Class &amp; Accounts'!CJ$18, 'E2 Allocators'!$B$15:$W$15, 0),FALSE)*$E174), 0, VLOOKUP(VLOOKUP($A174, 'E4 TB Allocation Details'!$A$18:$L$214, MATCH("A &amp; G ID", 'E4 TB Allocation Details'!$A$18:$L$18, 0),FALSE), 'E2 Allocators'!$B$15:$W$358, MATCH('O5 Details by Class &amp; Accounts'!CJ$18, 'E2 Allocators'!$B$15:$W$15, 0),FALSE)*$E174)</f>
        <v>0</v>
      </c>
      <c r="CK174" s="1322">
        <f>IF(ISERROR(VLOOKUP(VLOOKUP($A174, 'E4 TB Allocation Details'!$A$18:$L$214, MATCH("A &amp; G ID", 'E4 TB Allocation Details'!$A$18:$L$18, 0),FALSE), 'E2 Allocators'!$B$15:$W$358, MATCH('O5 Details by Class &amp; Accounts'!CK$18, 'E2 Allocators'!$B$15:$W$15, 0),FALSE)*$E174), 0, VLOOKUP(VLOOKUP($A174, 'E4 TB Allocation Details'!$A$18:$L$214, MATCH("A &amp; G ID", 'E4 TB Allocation Details'!$A$18:$L$18, 0),FALSE), 'E2 Allocators'!$B$15:$W$358, MATCH('O5 Details by Class &amp; Accounts'!CK$18, 'E2 Allocators'!$B$15:$W$15, 0),FALSE)*$E174)</f>
        <v>0</v>
      </c>
      <c r="CL174" s="1322">
        <f>IF(ISERROR(VLOOKUP(VLOOKUP($A174, 'E4 TB Allocation Details'!$A$18:$L$214, MATCH("A &amp; G ID", 'E4 TB Allocation Details'!$A$18:$L$18, 0),FALSE), 'E2 Allocators'!$B$15:$W$358, MATCH('O5 Details by Class &amp; Accounts'!CL$18, 'E2 Allocators'!$B$15:$W$15, 0),FALSE)*$E174), 0, VLOOKUP(VLOOKUP($A174, 'E4 TB Allocation Details'!$A$18:$L$214, MATCH("A &amp; G ID", 'E4 TB Allocation Details'!$A$18:$L$18, 0),FALSE), 'E2 Allocators'!$B$15:$W$358, MATCH('O5 Details by Class &amp; Accounts'!CL$18, 'E2 Allocators'!$B$15:$W$15, 0),FALSE)*$E174)</f>
        <v>0</v>
      </c>
      <c r="CM174" s="1322">
        <f>IF(ISERROR(VLOOKUP(VLOOKUP($A174, 'E4 TB Allocation Details'!$A$18:$L$214, MATCH("A &amp; G ID", 'E4 TB Allocation Details'!$A$18:$L$18, 0),FALSE), 'E2 Allocators'!$B$15:$W$358, MATCH('O5 Details by Class &amp; Accounts'!CM$18, 'E2 Allocators'!$B$15:$W$15, 0),FALSE)*$E174), 0, VLOOKUP(VLOOKUP($A174, 'E4 TB Allocation Details'!$A$18:$L$214, MATCH("A &amp; G ID", 'E4 TB Allocation Details'!$A$18:$L$18, 0),FALSE), 'E2 Allocators'!$B$15:$W$358, MATCH('O5 Details by Class &amp; Accounts'!CM$18, 'E2 Allocators'!$B$15:$W$15, 0),FALSE)*$E174)</f>
        <v>0</v>
      </c>
      <c r="CN174" s="1322">
        <f t="shared" si="49"/>
        <v>0</v>
      </c>
      <c r="CO174" s="1651">
        <f t="shared" si="50"/>
        <v>0</v>
      </c>
      <c r="CQ174" s="1899" t="inlineStr">
        <is>
          <t/>
        </is>
      </c>
    </row>
    <row r="175" spans="1:95" s="64" customFormat="1" ht="12.75" x14ac:dyDescent="0.2">
      <c r="A175" s="2146">
        <v>5410</v>
      </c>
      <c r="B175" s="2112" t="s">
        <v>1141</v>
      </c>
      <c r="C175" s="1648">
        <f>IF(ISERROR(VLOOKUP($A175,'I3 TB Data'!$A$19:$H$483,MATCH('O5 Details by Class &amp; Accounts'!$C$18, 'I3 TB Data'!$A$19:$H$19,0),0)), 0, VLOOKUP($A175,'I3 TB Data'!$A$19:$H$483,MATCH('O5 Details by Class &amp; Accounts'!$C$18,'I3 TB Data'!$A$19:$H$19,0),0))</f>
        <v>0</v>
      </c>
      <c r="D175" s="1649"/>
      <c r="E175" s="1648">
        <f t="shared" si="44"/>
        <v>0</v>
      </c>
      <c r="F175" s="1650"/>
      <c r="G175" s="1650"/>
      <c r="H175" s="1322">
        <f t="shared" si="46"/>
        <v>0</v>
      </c>
      <c r="I175" s="1322">
        <f>IF(ISERROR(VLOOKUP(VLOOKUP($A175, 'E4 TB Allocation Details'!$A$18:$L$214, MATCH("Demand ID", 'E4 TB Allocation Details'!$A$18:$L$18, 0),FALSE), 'E2 Allocators'!$B$15:$W$358, MATCH('O5 Details by Class &amp; Accounts'!I$18, 'E2 Allocators'!$B$15:$W$15, 0),FALSE)*$F175), 0, VLOOKUP(VLOOKUP($A175, 'E4 TB Allocation Details'!$A$18:$L$214, MATCH("Demand ID", 'E4 TB Allocation Details'!$A$18:$L$18, 0),FALSE), 'E2 Allocators'!$B$15:$W$358, MATCH('O5 Details by Class &amp; Accounts'!I$18, 'E2 Allocators'!$B$15:$W$15, 0),FALSE)*$F175)</f>
        <v>0</v>
      </c>
      <c r="J175" s="1322">
        <f>IF(ISERROR(VLOOKUP(VLOOKUP($A175, 'E4 TB Allocation Details'!$A$18:$L$214, MATCH("Demand ID", 'E4 TB Allocation Details'!$A$18:$L$18, 0),FALSE), 'E2 Allocators'!$B$15:$W$358, MATCH('O5 Details by Class &amp; Accounts'!J$18, 'E2 Allocators'!$B$15:$W$15, 0),FALSE)*$F175), 0, VLOOKUP(VLOOKUP($A175, 'E4 TB Allocation Details'!$A$18:$L$214, MATCH("Demand ID", 'E4 TB Allocation Details'!$A$18:$L$18, 0),FALSE), 'E2 Allocators'!$B$15:$W$358, MATCH('O5 Details by Class &amp; Accounts'!J$18, 'E2 Allocators'!$B$15:$W$15, 0),FALSE)*$F175)</f>
        <v>0</v>
      </c>
      <c r="K175" s="1322">
        <f>IF(ISERROR(VLOOKUP(VLOOKUP($A175, 'E4 TB Allocation Details'!$A$18:$L$214, MATCH("Demand ID", 'E4 TB Allocation Details'!$A$18:$L$18, 0),FALSE), 'E2 Allocators'!$B$15:$W$358, MATCH('O5 Details by Class &amp; Accounts'!K$18, 'E2 Allocators'!$B$15:$W$15, 0),FALSE)*$F175), 0, VLOOKUP(VLOOKUP($A175, 'E4 TB Allocation Details'!$A$18:$L$214, MATCH("Demand ID", 'E4 TB Allocation Details'!$A$18:$L$18, 0),FALSE), 'E2 Allocators'!$B$15:$W$358, MATCH('O5 Details by Class &amp; Accounts'!K$18, 'E2 Allocators'!$B$15:$W$15, 0),FALSE)*$F175)</f>
        <v>0</v>
      </c>
      <c r="L175" s="1322">
        <f>IF(ISERROR(VLOOKUP(VLOOKUP($A175, 'E4 TB Allocation Details'!$A$18:$L$214, MATCH("Demand ID", 'E4 TB Allocation Details'!$A$18:$L$18, 0),FALSE), 'E2 Allocators'!$B$15:$W$358, MATCH('O5 Details by Class &amp; Accounts'!L$18, 'E2 Allocators'!$B$15:$W$15, 0),FALSE)*$F175), 0, VLOOKUP(VLOOKUP($A175, 'E4 TB Allocation Details'!$A$18:$L$214, MATCH("Demand ID", 'E4 TB Allocation Details'!$A$18:$L$18, 0),FALSE), 'E2 Allocators'!$B$15:$W$358, MATCH('O5 Details by Class &amp; Accounts'!L$18, 'E2 Allocators'!$B$15:$W$15, 0),FALSE)*$F175)</f>
        <v>0</v>
      </c>
      <c r="M175" s="1322">
        <f>IF(ISERROR(VLOOKUP(VLOOKUP($A175, 'E4 TB Allocation Details'!$A$18:$L$214, MATCH("Demand ID", 'E4 TB Allocation Details'!$A$18:$L$18, 0),FALSE), 'E2 Allocators'!$B$15:$W$358, MATCH('O5 Details by Class &amp; Accounts'!M$18, 'E2 Allocators'!$B$15:$W$15, 0),FALSE)*$F175), 0, VLOOKUP(VLOOKUP($A175, 'E4 TB Allocation Details'!$A$18:$L$214, MATCH("Demand ID", 'E4 TB Allocation Details'!$A$18:$L$18, 0),FALSE), 'E2 Allocators'!$B$15:$W$358, MATCH('O5 Details by Class &amp; Accounts'!M$18, 'E2 Allocators'!$B$15:$W$15, 0),FALSE)*$F175)</f>
        <v>0</v>
      </c>
      <c r="N175" s="1322">
        <f>IF(ISERROR(VLOOKUP(VLOOKUP($A175, 'E4 TB Allocation Details'!$A$18:$L$214, MATCH("Demand ID", 'E4 TB Allocation Details'!$A$18:$L$18, 0),FALSE), 'E2 Allocators'!$B$15:$W$358, MATCH('O5 Details by Class &amp; Accounts'!N$18, 'E2 Allocators'!$B$15:$W$15, 0),FALSE)*$F175), 0, VLOOKUP(VLOOKUP($A175, 'E4 TB Allocation Details'!$A$18:$L$214, MATCH("Demand ID", 'E4 TB Allocation Details'!$A$18:$L$18, 0),FALSE), 'E2 Allocators'!$B$15:$W$358, MATCH('O5 Details by Class &amp; Accounts'!N$18, 'E2 Allocators'!$B$15:$W$15, 0),FALSE)*$F175)</f>
        <v>0</v>
      </c>
      <c r="O175" s="1322">
        <f>IF(ISERROR(VLOOKUP(VLOOKUP($A175, 'E4 TB Allocation Details'!$A$18:$L$214, MATCH("Demand ID", 'E4 TB Allocation Details'!$A$18:$L$18, 0),FALSE), 'E2 Allocators'!$B$15:$W$358, MATCH('O5 Details by Class &amp; Accounts'!O$18, 'E2 Allocators'!$B$15:$W$15, 0),FALSE)*$F175), 0, VLOOKUP(VLOOKUP($A175, 'E4 TB Allocation Details'!$A$18:$L$214, MATCH("Demand ID", 'E4 TB Allocation Details'!$A$18:$L$18, 0),FALSE), 'E2 Allocators'!$B$15:$W$358, MATCH('O5 Details by Class &amp; Accounts'!O$18, 'E2 Allocators'!$B$15:$W$15, 0),FALSE)*$F175)</f>
        <v>0</v>
      </c>
      <c r="P175" s="1322">
        <f>IF(ISERROR(VLOOKUP(VLOOKUP($A175, 'E4 TB Allocation Details'!$A$18:$L$214, MATCH("Demand ID", 'E4 TB Allocation Details'!$A$18:$L$18, 0),FALSE), 'E2 Allocators'!$B$15:$W$358, MATCH('O5 Details by Class &amp; Accounts'!P$18, 'E2 Allocators'!$B$15:$W$15, 0),FALSE)*$F175), 0, VLOOKUP(VLOOKUP($A175, 'E4 TB Allocation Details'!$A$18:$L$214, MATCH("Demand ID", 'E4 TB Allocation Details'!$A$18:$L$18, 0),FALSE), 'E2 Allocators'!$B$15:$W$358, MATCH('O5 Details by Class &amp; Accounts'!P$18, 'E2 Allocators'!$B$15:$W$15, 0),FALSE)*$F175)</f>
        <v>0</v>
      </c>
      <c r="Q175" s="1322">
        <f>IF(ISERROR(VLOOKUP(VLOOKUP($A175, 'E4 TB Allocation Details'!$A$18:$L$214, MATCH("Demand ID", 'E4 TB Allocation Details'!$A$18:$L$18, 0),FALSE), 'E2 Allocators'!$B$15:$W$358, MATCH('O5 Details by Class &amp; Accounts'!Q$18, 'E2 Allocators'!$B$15:$W$15, 0),FALSE)*$F175), 0, VLOOKUP(VLOOKUP($A175, 'E4 TB Allocation Details'!$A$18:$L$214, MATCH("Demand ID", 'E4 TB Allocation Details'!$A$18:$L$18, 0),FALSE), 'E2 Allocators'!$B$15:$W$358, MATCH('O5 Details by Class &amp; Accounts'!Q$18, 'E2 Allocators'!$B$15:$W$15, 0),FALSE)*$F175)</f>
        <v>0</v>
      </c>
      <c r="R175" s="1322">
        <f>IF(ISERROR(VLOOKUP(VLOOKUP($A175, 'E4 TB Allocation Details'!$A$18:$L$214, MATCH("Demand ID", 'E4 TB Allocation Details'!$A$18:$L$18, 0),FALSE), 'E2 Allocators'!$B$15:$W$358, MATCH('O5 Details by Class &amp; Accounts'!R$18, 'E2 Allocators'!$B$15:$W$15, 0),FALSE)*$F175), 0, VLOOKUP(VLOOKUP($A175, 'E4 TB Allocation Details'!$A$18:$L$214, MATCH("Demand ID", 'E4 TB Allocation Details'!$A$18:$L$18, 0),FALSE), 'E2 Allocators'!$B$15:$W$358, MATCH('O5 Details by Class &amp; Accounts'!R$18, 'E2 Allocators'!$B$15:$W$15, 0),FALSE)*$F175)</f>
        <v>0</v>
      </c>
      <c r="S175" s="1322">
        <f>IF(ISERROR(VLOOKUP(VLOOKUP($A175, 'E4 TB Allocation Details'!$A$18:$L$214, MATCH("Demand ID", 'E4 TB Allocation Details'!$A$18:$L$18, 0),FALSE), 'E2 Allocators'!$B$15:$W$358, MATCH('O5 Details by Class &amp; Accounts'!S$18, 'E2 Allocators'!$B$15:$W$15, 0),FALSE)*$F175), 0, VLOOKUP(VLOOKUP($A175, 'E4 TB Allocation Details'!$A$18:$L$214, MATCH("Demand ID", 'E4 TB Allocation Details'!$A$18:$L$18, 0),FALSE), 'E2 Allocators'!$B$15:$W$358, MATCH('O5 Details by Class &amp; Accounts'!S$18, 'E2 Allocators'!$B$15:$W$15, 0),FALSE)*$F175)</f>
        <v>0</v>
      </c>
      <c r="T175" s="1322">
        <f>IF(ISERROR(VLOOKUP(VLOOKUP($A175, 'E4 TB Allocation Details'!$A$18:$L$214, MATCH("Demand ID", 'E4 TB Allocation Details'!$A$18:$L$18, 0),FALSE), 'E2 Allocators'!$B$15:$W$358, MATCH('O5 Details by Class &amp; Accounts'!T$18, 'E2 Allocators'!$B$15:$W$15, 0),FALSE)*$F175), 0, VLOOKUP(VLOOKUP($A175, 'E4 TB Allocation Details'!$A$18:$L$214, MATCH("Demand ID", 'E4 TB Allocation Details'!$A$18:$L$18, 0),FALSE), 'E2 Allocators'!$B$15:$W$358, MATCH('O5 Details by Class &amp; Accounts'!T$18, 'E2 Allocators'!$B$15:$W$15, 0),FALSE)*$F175)</f>
        <v>0</v>
      </c>
      <c r="U175" s="1322">
        <f>IF(ISERROR(VLOOKUP(VLOOKUP($A175, 'E4 TB Allocation Details'!$A$18:$L$214, MATCH("Demand ID", 'E4 TB Allocation Details'!$A$18:$L$18, 0),FALSE), 'E2 Allocators'!$B$15:$W$358, MATCH('O5 Details by Class &amp; Accounts'!U$18, 'E2 Allocators'!$B$15:$W$15, 0),FALSE)*$F175), 0, VLOOKUP(VLOOKUP($A175, 'E4 TB Allocation Details'!$A$18:$L$214, MATCH("Demand ID", 'E4 TB Allocation Details'!$A$18:$L$18, 0),FALSE), 'E2 Allocators'!$B$15:$W$358, MATCH('O5 Details by Class &amp; Accounts'!U$18, 'E2 Allocators'!$B$15:$W$15, 0),FALSE)*$F175)</f>
        <v>0</v>
      </c>
      <c r="V175" s="1322">
        <f>IF(ISERROR(VLOOKUP(VLOOKUP($A175, 'E4 TB Allocation Details'!$A$18:$L$214, MATCH("Demand ID", 'E4 TB Allocation Details'!$A$18:$L$18, 0),FALSE), 'E2 Allocators'!$B$15:$W$358, MATCH('O5 Details by Class &amp; Accounts'!V$18, 'E2 Allocators'!$B$15:$W$15, 0),FALSE)*$F175), 0, VLOOKUP(VLOOKUP($A175, 'E4 TB Allocation Details'!$A$18:$L$214, MATCH("Demand ID", 'E4 TB Allocation Details'!$A$18:$L$18, 0),FALSE), 'E2 Allocators'!$B$15:$W$358, MATCH('O5 Details by Class &amp; Accounts'!V$18, 'E2 Allocators'!$B$15:$W$15, 0),FALSE)*$F175)</f>
        <v>0</v>
      </c>
      <c r="W175" s="1322">
        <f>IF(ISERROR(VLOOKUP(VLOOKUP($A175, 'E4 TB Allocation Details'!$A$18:$L$214, MATCH("Demand ID", 'E4 TB Allocation Details'!$A$18:$L$18, 0),FALSE), 'E2 Allocators'!$B$15:$W$358, MATCH('O5 Details by Class &amp; Accounts'!W$18, 'E2 Allocators'!$B$15:$W$15, 0),FALSE)*$F175), 0, VLOOKUP(VLOOKUP($A175, 'E4 TB Allocation Details'!$A$18:$L$214, MATCH("Demand ID", 'E4 TB Allocation Details'!$A$18:$L$18, 0),FALSE), 'E2 Allocators'!$B$15:$W$358, MATCH('O5 Details by Class &amp; Accounts'!W$18, 'E2 Allocators'!$B$15:$W$15, 0),FALSE)*$F175)</f>
        <v>0</v>
      </c>
      <c r="X175" s="1322">
        <f>IF(ISERROR(VLOOKUP(VLOOKUP($A175, 'E4 TB Allocation Details'!$A$18:$L$214, MATCH("Demand ID", 'E4 TB Allocation Details'!$A$18:$L$18, 0),FALSE), 'E2 Allocators'!$B$15:$W$358, MATCH('O5 Details by Class &amp; Accounts'!X$18, 'E2 Allocators'!$B$15:$W$15, 0),FALSE)*$F175), 0, VLOOKUP(VLOOKUP($A175, 'E4 TB Allocation Details'!$A$18:$L$214, MATCH("Demand ID", 'E4 TB Allocation Details'!$A$18:$L$18, 0),FALSE), 'E2 Allocators'!$B$15:$W$358, MATCH('O5 Details by Class &amp; Accounts'!X$18, 'E2 Allocators'!$B$15:$W$15, 0),FALSE)*$F175)</f>
        <v>0</v>
      </c>
      <c r="Y175" s="1322">
        <f>IF(ISERROR(VLOOKUP(VLOOKUP($A175, 'E4 TB Allocation Details'!$A$18:$L$214, MATCH("Demand ID", 'E4 TB Allocation Details'!$A$18:$L$18, 0),FALSE), 'E2 Allocators'!$B$15:$W$358, MATCH('O5 Details by Class &amp; Accounts'!Y$18, 'E2 Allocators'!$B$15:$W$15, 0),FALSE)*$F175), 0, VLOOKUP(VLOOKUP($A175, 'E4 TB Allocation Details'!$A$18:$L$214, MATCH("Demand ID", 'E4 TB Allocation Details'!$A$18:$L$18, 0),FALSE), 'E2 Allocators'!$B$15:$W$358, MATCH('O5 Details by Class &amp; Accounts'!Y$18, 'E2 Allocators'!$B$15:$W$15, 0),FALSE)*$F175)</f>
        <v>0</v>
      </c>
      <c r="Z175" s="1322">
        <f>IF(ISERROR(VLOOKUP(VLOOKUP($A175, 'E4 TB Allocation Details'!$A$18:$L$214, MATCH("Demand ID", 'E4 TB Allocation Details'!$A$18:$L$18, 0),FALSE), 'E2 Allocators'!$B$15:$W$358, MATCH('O5 Details by Class &amp; Accounts'!Z$18, 'E2 Allocators'!$B$15:$W$15, 0),FALSE)*$F175), 0, VLOOKUP(VLOOKUP($A175, 'E4 TB Allocation Details'!$A$18:$L$214, MATCH("Demand ID", 'E4 TB Allocation Details'!$A$18:$L$18, 0),FALSE), 'E2 Allocators'!$B$15:$W$358, MATCH('O5 Details by Class &amp; Accounts'!Z$18, 'E2 Allocators'!$B$15:$W$15, 0),FALSE)*$F175)</f>
        <v>0</v>
      </c>
      <c r="AA175" s="1322">
        <f>IF(ISERROR(VLOOKUP(VLOOKUP($A175, 'E4 TB Allocation Details'!$A$18:$L$214, MATCH("Demand ID", 'E4 TB Allocation Details'!$A$18:$L$18, 0),FALSE), 'E2 Allocators'!$B$15:$W$358, MATCH('O5 Details by Class &amp; Accounts'!AA$18, 'E2 Allocators'!$B$15:$W$15, 0),FALSE)*$F175), 0, VLOOKUP(VLOOKUP($A175, 'E4 TB Allocation Details'!$A$18:$L$214, MATCH("Demand ID", 'E4 TB Allocation Details'!$A$18:$L$18, 0),FALSE), 'E2 Allocators'!$B$15:$W$358, MATCH('O5 Details by Class &amp; Accounts'!AA$18, 'E2 Allocators'!$B$15:$W$15, 0),FALSE)*$F175)</f>
        <v>0</v>
      </c>
      <c r="AB175" s="1322">
        <f>IF(ISERROR(VLOOKUP(VLOOKUP($A175, 'E4 TB Allocation Details'!$A$18:$L$214, MATCH("Demand ID", 'E4 TB Allocation Details'!$A$18:$L$18, 0),FALSE), 'E2 Allocators'!$B$15:$W$358, MATCH('O5 Details by Class &amp; Accounts'!AB$18, 'E2 Allocators'!$B$15:$W$15, 0),FALSE)*$F175), 0, VLOOKUP(VLOOKUP($A175, 'E4 TB Allocation Details'!$A$18:$L$214, MATCH("Demand ID", 'E4 TB Allocation Details'!$A$18:$L$18, 0),FALSE), 'E2 Allocators'!$B$15:$W$358, MATCH('O5 Details by Class &amp; Accounts'!AB$18, 'E2 Allocators'!$B$15:$W$15, 0),FALSE)*$F175)</f>
        <v>0</v>
      </c>
      <c r="AC175" s="1322">
        <f t="shared" si="47"/>
        <v>0</v>
      </c>
      <c r="AD175" s="1322">
        <f>IF(ISERROR(VLOOKUP(VLOOKUP($A175, 'E4 TB Allocation Details'!$A$18:$L$214, MATCH("Customer ID", 'E4 TB Allocation Details'!$A$18:$L$18, 0),FALSE), 'E2 Allocators'!$B$15:$W$358, MATCH('O5 Details by Class &amp; Accounts'!AD$18, 'E2 Allocators'!$B$15:$W$15, 0),FALSE)*$G175), 0, VLOOKUP(VLOOKUP($A175, 'E4 TB Allocation Details'!$A$18:$L$214, MATCH("Customer ID", 'E4 TB Allocation Details'!$A$18:$L$18, 0),FALSE), 'E2 Allocators'!$B$15:$W$358, MATCH('O5 Details by Class &amp; Accounts'!AD$18, 'E2 Allocators'!$B$15:$W$15, 0),FALSE)*$G175)</f>
        <v>0</v>
      </c>
      <c r="AE175" s="1322">
        <f>IF(ISERROR(VLOOKUP(VLOOKUP($A175, 'E4 TB Allocation Details'!$A$18:$L$214, MATCH("Customer ID", 'E4 TB Allocation Details'!$A$18:$L$18, 0),FALSE), 'E2 Allocators'!$B$15:$W$358, MATCH('O5 Details by Class &amp; Accounts'!AE$18, 'E2 Allocators'!$B$15:$W$15, 0),FALSE)*$G175), 0, VLOOKUP(VLOOKUP($A175, 'E4 TB Allocation Details'!$A$18:$L$214, MATCH("Customer ID", 'E4 TB Allocation Details'!$A$18:$L$18, 0),FALSE), 'E2 Allocators'!$B$15:$W$358, MATCH('O5 Details by Class &amp; Accounts'!AE$18, 'E2 Allocators'!$B$15:$W$15, 0),FALSE)*$G175)</f>
        <v>0</v>
      </c>
      <c r="AF175" s="1322">
        <f>IF(ISERROR(VLOOKUP(VLOOKUP($A175, 'E4 TB Allocation Details'!$A$18:$L$214, MATCH("Customer ID", 'E4 TB Allocation Details'!$A$18:$L$18, 0),FALSE), 'E2 Allocators'!$B$15:$W$358, MATCH('O5 Details by Class &amp; Accounts'!AF$18, 'E2 Allocators'!$B$15:$W$15, 0),FALSE)*$G175), 0, VLOOKUP(VLOOKUP($A175, 'E4 TB Allocation Details'!$A$18:$L$214, MATCH("Customer ID", 'E4 TB Allocation Details'!$A$18:$L$18, 0),FALSE), 'E2 Allocators'!$B$15:$W$358, MATCH('O5 Details by Class &amp; Accounts'!AF$18, 'E2 Allocators'!$B$15:$W$15, 0),FALSE)*$G175)</f>
        <v>0</v>
      </c>
      <c r="AG175" s="1322">
        <f>IF(ISERROR(VLOOKUP(VLOOKUP($A175, 'E4 TB Allocation Details'!$A$18:$L$214, MATCH("Customer ID", 'E4 TB Allocation Details'!$A$18:$L$18, 0),FALSE), 'E2 Allocators'!$B$15:$W$358, MATCH('O5 Details by Class &amp; Accounts'!AG$18, 'E2 Allocators'!$B$15:$W$15, 0),FALSE)*$G175), 0, VLOOKUP(VLOOKUP($A175, 'E4 TB Allocation Details'!$A$18:$L$214, MATCH("Customer ID", 'E4 TB Allocation Details'!$A$18:$L$18, 0),FALSE), 'E2 Allocators'!$B$15:$W$358, MATCH('O5 Details by Class &amp; Accounts'!AG$18, 'E2 Allocators'!$B$15:$W$15, 0),FALSE)*$G175)</f>
        <v>0</v>
      </c>
      <c r="AH175" s="1322">
        <f>IF(ISERROR(VLOOKUP(VLOOKUP($A175, 'E4 TB Allocation Details'!$A$18:$L$214, MATCH("Customer ID", 'E4 TB Allocation Details'!$A$18:$L$18, 0),FALSE), 'E2 Allocators'!$B$15:$W$358, MATCH('O5 Details by Class &amp; Accounts'!AH$18, 'E2 Allocators'!$B$15:$W$15, 0),FALSE)*$G175), 0, VLOOKUP(VLOOKUP($A175, 'E4 TB Allocation Details'!$A$18:$L$214, MATCH("Customer ID", 'E4 TB Allocation Details'!$A$18:$L$18, 0),FALSE), 'E2 Allocators'!$B$15:$W$358, MATCH('O5 Details by Class &amp; Accounts'!AH$18, 'E2 Allocators'!$B$15:$W$15, 0),FALSE)*$G175)</f>
        <v>0</v>
      </c>
      <c r="AI175" s="1322">
        <f>IF(ISERROR(VLOOKUP(VLOOKUP($A175, 'E4 TB Allocation Details'!$A$18:$L$214, MATCH("Customer ID", 'E4 TB Allocation Details'!$A$18:$L$18, 0),FALSE), 'E2 Allocators'!$B$15:$W$358, MATCH('O5 Details by Class &amp; Accounts'!AI$18, 'E2 Allocators'!$B$15:$W$15, 0),FALSE)*$G175), 0, VLOOKUP(VLOOKUP($A175, 'E4 TB Allocation Details'!$A$18:$L$214, MATCH("Customer ID", 'E4 TB Allocation Details'!$A$18:$L$18, 0),FALSE), 'E2 Allocators'!$B$15:$W$358, MATCH('O5 Details by Class &amp; Accounts'!AI$18, 'E2 Allocators'!$B$15:$W$15, 0),FALSE)*$G175)</f>
        <v>0</v>
      </c>
      <c r="AJ175" s="1322">
        <f>IF(ISERROR(VLOOKUP(VLOOKUP($A175, 'E4 TB Allocation Details'!$A$18:$L$214, MATCH("Customer ID", 'E4 TB Allocation Details'!$A$18:$L$18, 0),FALSE), 'E2 Allocators'!$B$15:$W$358, MATCH('O5 Details by Class &amp; Accounts'!AJ$18, 'E2 Allocators'!$B$15:$W$15, 0),FALSE)*$G175), 0, VLOOKUP(VLOOKUP($A175, 'E4 TB Allocation Details'!$A$18:$L$214, MATCH("Customer ID", 'E4 TB Allocation Details'!$A$18:$L$18, 0),FALSE), 'E2 Allocators'!$B$15:$W$358, MATCH('O5 Details by Class &amp; Accounts'!AJ$18, 'E2 Allocators'!$B$15:$W$15, 0),FALSE)*$G175)</f>
        <v>0</v>
      </c>
      <c r="AK175" s="1322">
        <f>IF(ISERROR(VLOOKUP(VLOOKUP($A175, 'E4 TB Allocation Details'!$A$18:$L$214, MATCH("Customer ID", 'E4 TB Allocation Details'!$A$18:$L$18, 0),FALSE), 'E2 Allocators'!$B$15:$W$358, MATCH('O5 Details by Class &amp; Accounts'!AK$18, 'E2 Allocators'!$B$15:$W$15, 0),FALSE)*$G175), 0, VLOOKUP(VLOOKUP($A175, 'E4 TB Allocation Details'!$A$18:$L$214, MATCH("Customer ID", 'E4 TB Allocation Details'!$A$18:$L$18, 0),FALSE), 'E2 Allocators'!$B$15:$W$358, MATCH('O5 Details by Class &amp; Accounts'!AK$18, 'E2 Allocators'!$B$15:$W$15, 0),FALSE)*$G175)</f>
        <v>0</v>
      </c>
      <c r="AL175" s="1322">
        <f>IF(ISERROR(VLOOKUP(VLOOKUP($A175, 'E4 TB Allocation Details'!$A$18:$L$214, MATCH("Customer ID", 'E4 TB Allocation Details'!$A$18:$L$18, 0),FALSE), 'E2 Allocators'!$B$15:$W$358, MATCH('O5 Details by Class &amp; Accounts'!AL$18, 'E2 Allocators'!$B$15:$W$15, 0),FALSE)*$G175), 0, VLOOKUP(VLOOKUP($A175, 'E4 TB Allocation Details'!$A$18:$L$214, MATCH("Customer ID", 'E4 TB Allocation Details'!$A$18:$L$18, 0),FALSE), 'E2 Allocators'!$B$15:$W$358, MATCH('O5 Details by Class &amp; Accounts'!AL$18, 'E2 Allocators'!$B$15:$W$15, 0),FALSE)*$G175)</f>
        <v>0</v>
      </c>
      <c r="AM175" s="1322">
        <f>IF(ISERROR(VLOOKUP(VLOOKUP($A175, 'E4 TB Allocation Details'!$A$18:$L$214, MATCH("Customer ID", 'E4 TB Allocation Details'!$A$18:$L$18, 0),FALSE), 'E2 Allocators'!$B$15:$W$358, MATCH('O5 Details by Class &amp; Accounts'!AM$18, 'E2 Allocators'!$B$15:$W$15, 0),FALSE)*$G175), 0, VLOOKUP(VLOOKUP($A175, 'E4 TB Allocation Details'!$A$18:$L$214, MATCH("Customer ID", 'E4 TB Allocation Details'!$A$18:$L$18, 0),FALSE), 'E2 Allocators'!$B$15:$W$358, MATCH('O5 Details by Class &amp; Accounts'!AM$18, 'E2 Allocators'!$B$15:$W$15, 0),FALSE)*$G175)</f>
        <v>0</v>
      </c>
      <c r="AN175" s="1322">
        <f>IF(ISERROR(VLOOKUP(VLOOKUP($A175, 'E4 TB Allocation Details'!$A$18:$L$214, MATCH("Customer ID", 'E4 TB Allocation Details'!$A$18:$L$18, 0),FALSE), 'E2 Allocators'!$B$15:$W$358, MATCH('O5 Details by Class &amp; Accounts'!AN$18, 'E2 Allocators'!$B$15:$W$15, 0),FALSE)*$G175), 0, VLOOKUP(VLOOKUP($A175, 'E4 TB Allocation Details'!$A$18:$L$214, MATCH("Customer ID", 'E4 TB Allocation Details'!$A$18:$L$18, 0),FALSE), 'E2 Allocators'!$B$15:$W$358, MATCH('O5 Details by Class &amp; Accounts'!AN$18, 'E2 Allocators'!$B$15:$W$15, 0),FALSE)*$G175)</f>
        <v>0</v>
      </c>
      <c r="AO175" s="1322">
        <f>IF(ISERROR(VLOOKUP(VLOOKUP($A175, 'E4 TB Allocation Details'!$A$18:$L$214, MATCH("Customer ID", 'E4 TB Allocation Details'!$A$18:$L$18, 0),FALSE), 'E2 Allocators'!$B$15:$W$358, MATCH('O5 Details by Class &amp; Accounts'!AO$18, 'E2 Allocators'!$B$15:$W$15, 0),FALSE)*$G175), 0, VLOOKUP(VLOOKUP($A175, 'E4 TB Allocation Details'!$A$18:$L$214, MATCH("Customer ID", 'E4 TB Allocation Details'!$A$18:$L$18, 0),FALSE), 'E2 Allocators'!$B$15:$W$358, MATCH('O5 Details by Class &amp; Accounts'!AO$18, 'E2 Allocators'!$B$15:$W$15, 0),FALSE)*$G175)</f>
        <v>0</v>
      </c>
      <c r="AP175" s="1322">
        <f>IF(ISERROR(VLOOKUP(VLOOKUP($A175, 'E4 TB Allocation Details'!$A$18:$L$214, MATCH("Customer ID", 'E4 TB Allocation Details'!$A$18:$L$18, 0),FALSE), 'E2 Allocators'!$B$15:$W$358, MATCH('O5 Details by Class &amp; Accounts'!AP$18, 'E2 Allocators'!$B$15:$W$15, 0),FALSE)*$G175), 0, VLOOKUP(VLOOKUP($A175, 'E4 TB Allocation Details'!$A$18:$L$214, MATCH("Customer ID", 'E4 TB Allocation Details'!$A$18:$L$18, 0),FALSE), 'E2 Allocators'!$B$15:$W$358, MATCH('O5 Details by Class &amp; Accounts'!AP$18, 'E2 Allocators'!$B$15:$W$15, 0),FALSE)*$G175)</f>
        <v>0</v>
      </c>
      <c r="AQ175" s="1322">
        <f>IF(ISERROR(VLOOKUP(VLOOKUP($A175, 'E4 TB Allocation Details'!$A$18:$L$214, MATCH("Customer ID", 'E4 TB Allocation Details'!$A$18:$L$18, 0),FALSE), 'E2 Allocators'!$B$15:$W$358, MATCH('O5 Details by Class &amp; Accounts'!AQ$18, 'E2 Allocators'!$B$15:$W$15, 0),FALSE)*$G175), 0, VLOOKUP(VLOOKUP($A175, 'E4 TB Allocation Details'!$A$18:$L$214, MATCH("Customer ID", 'E4 TB Allocation Details'!$A$18:$L$18, 0),FALSE), 'E2 Allocators'!$B$15:$W$358, MATCH('O5 Details by Class &amp; Accounts'!AQ$18, 'E2 Allocators'!$B$15:$W$15, 0),FALSE)*$G175)</f>
        <v>0</v>
      </c>
      <c r="AR175" s="1322">
        <f>IF(ISERROR(VLOOKUP(VLOOKUP($A175, 'E4 TB Allocation Details'!$A$18:$L$214, MATCH("Customer ID", 'E4 TB Allocation Details'!$A$18:$L$18, 0),FALSE), 'E2 Allocators'!$B$15:$W$358, MATCH('O5 Details by Class &amp; Accounts'!AR$18, 'E2 Allocators'!$B$15:$W$15, 0),FALSE)*$G175), 0, VLOOKUP(VLOOKUP($A175, 'E4 TB Allocation Details'!$A$18:$L$214, MATCH("Customer ID", 'E4 TB Allocation Details'!$A$18:$L$18, 0),FALSE), 'E2 Allocators'!$B$15:$W$358, MATCH('O5 Details by Class &amp; Accounts'!AR$18, 'E2 Allocators'!$B$15:$W$15, 0),FALSE)*$G175)</f>
        <v>0</v>
      </c>
      <c r="AS175" s="1322">
        <f>IF(ISERROR(VLOOKUP(VLOOKUP($A175, 'E4 TB Allocation Details'!$A$18:$L$214, MATCH("Customer ID", 'E4 TB Allocation Details'!$A$18:$L$18, 0),FALSE), 'E2 Allocators'!$B$15:$W$358, MATCH('O5 Details by Class &amp; Accounts'!AS$18, 'E2 Allocators'!$B$15:$W$15, 0),FALSE)*$G175), 0, VLOOKUP(VLOOKUP($A175, 'E4 TB Allocation Details'!$A$18:$L$214, MATCH("Customer ID", 'E4 TB Allocation Details'!$A$18:$L$18, 0),FALSE), 'E2 Allocators'!$B$15:$W$358, MATCH('O5 Details by Class &amp; Accounts'!AS$18, 'E2 Allocators'!$B$15:$W$15, 0),FALSE)*$G175)</f>
        <v>0</v>
      </c>
      <c r="AT175" s="1322">
        <f>IF(ISERROR(VLOOKUP(VLOOKUP($A175, 'E4 TB Allocation Details'!$A$18:$L$214, MATCH("Customer ID", 'E4 TB Allocation Details'!$A$18:$L$18, 0),FALSE), 'E2 Allocators'!$B$15:$W$358, MATCH('O5 Details by Class &amp; Accounts'!AT$18, 'E2 Allocators'!$B$15:$W$15, 0),FALSE)*$G175), 0, VLOOKUP(VLOOKUP($A175, 'E4 TB Allocation Details'!$A$18:$L$214, MATCH("Customer ID", 'E4 TB Allocation Details'!$A$18:$L$18, 0),FALSE), 'E2 Allocators'!$B$15:$W$358, MATCH('O5 Details by Class &amp; Accounts'!AT$18, 'E2 Allocators'!$B$15:$W$15, 0),FALSE)*$G175)</f>
        <v>0</v>
      </c>
      <c r="AU175" s="1322">
        <f>IF(ISERROR(VLOOKUP(VLOOKUP($A175, 'E4 TB Allocation Details'!$A$18:$L$214, MATCH("Customer ID", 'E4 TB Allocation Details'!$A$18:$L$18, 0),FALSE), 'E2 Allocators'!$B$15:$W$358, MATCH('O5 Details by Class &amp; Accounts'!AU$18, 'E2 Allocators'!$B$15:$W$15, 0),FALSE)*$G175), 0, VLOOKUP(VLOOKUP($A175, 'E4 TB Allocation Details'!$A$18:$L$214, MATCH("Customer ID", 'E4 TB Allocation Details'!$A$18:$L$18, 0),FALSE), 'E2 Allocators'!$B$15:$W$358, MATCH('O5 Details by Class &amp; Accounts'!AU$18, 'E2 Allocators'!$B$15:$W$15, 0),FALSE)*$G175)</f>
        <v>0</v>
      </c>
      <c r="AV175" s="1322">
        <f>IF(ISERROR(VLOOKUP(VLOOKUP($A175, 'E4 TB Allocation Details'!$A$18:$L$214, MATCH("Customer ID", 'E4 TB Allocation Details'!$A$18:$L$18, 0),FALSE), 'E2 Allocators'!$B$15:$W$358, MATCH('O5 Details by Class &amp; Accounts'!AV$18, 'E2 Allocators'!$B$15:$W$15, 0),FALSE)*$G175), 0, VLOOKUP(VLOOKUP($A175, 'E4 TB Allocation Details'!$A$18:$L$214, MATCH("Customer ID", 'E4 TB Allocation Details'!$A$18:$L$18, 0),FALSE), 'E2 Allocators'!$B$15:$W$358, MATCH('O5 Details by Class &amp; Accounts'!AV$18, 'E2 Allocators'!$B$15:$W$15, 0),FALSE)*$G175)</f>
        <v>0</v>
      </c>
      <c r="AW175" s="1322">
        <f>IF(ISERROR(VLOOKUP(VLOOKUP($A175, 'E4 TB Allocation Details'!$A$18:$L$214, MATCH("Customer ID", 'E4 TB Allocation Details'!$A$18:$L$18, 0),FALSE), 'E2 Allocators'!$B$15:$W$358, MATCH('O5 Details by Class &amp; Accounts'!AW$18, 'E2 Allocators'!$B$15:$W$15, 0),FALSE)*$G175), 0, VLOOKUP(VLOOKUP($A175, 'E4 TB Allocation Details'!$A$18:$L$214, MATCH("Customer ID", 'E4 TB Allocation Details'!$A$18:$L$18, 0),FALSE), 'E2 Allocators'!$B$15:$W$358, MATCH('O5 Details by Class &amp; Accounts'!AW$18, 'E2 Allocators'!$B$15:$W$15, 0),FALSE)*$G175)</f>
        <v>0</v>
      </c>
      <c r="AX175" s="1322">
        <f t="shared" si="51"/>
        <v>0</v>
      </c>
      <c r="AY175" s="1322">
        <f>IF(ISERROR(VLOOKUP(VLOOKUP($A175, 'E4 TB Allocation Details'!$A$18:$L$214, MATCH("Misc ID", 'E4 TB Allocation Details'!$A$18:$L$18, 0),FALSE), 'E2 Allocators'!$B$15:$W$358, MATCH('O5 Details by Class &amp; Accounts'!AY$18, 'E2 Allocators'!$B$15:$W$15, 0),FALSE)*$E175), 0, VLOOKUP(VLOOKUP($A175, 'E4 TB Allocation Details'!$A$18:$L$214, MATCH("Misc ID", 'E4 TB Allocation Details'!$A$18:$L$18, 0),FALSE), 'E2 Allocators'!$B$15:$W$358, MATCH('O5 Details by Class &amp; Accounts'!AY$18, 'E2 Allocators'!$B$15:$W$15, 0),FALSE)*$E175)</f>
        <v>0</v>
      </c>
      <c r="AZ175" s="1322">
        <f>IF(ISERROR(VLOOKUP(VLOOKUP($A175, 'E4 TB Allocation Details'!$A$18:$L$214, MATCH("Misc ID", 'E4 TB Allocation Details'!$A$18:$L$18, 0),FALSE), 'E2 Allocators'!$B$15:$W$358, MATCH('O5 Details by Class &amp; Accounts'!AZ$18, 'E2 Allocators'!$B$15:$W$15, 0),FALSE)*$E175), 0, VLOOKUP(VLOOKUP($A175, 'E4 TB Allocation Details'!$A$18:$L$214, MATCH("Misc ID", 'E4 TB Allocation Details'!$A$18:$L$18, 0),FALSE), 'E2 Allocators'!$B$15:$W$358, MATCH('O5 Details by Class &amp; Accounts'!AZ$18, 'E2 Allocators'!$B$15:$W$15, 0),FALSE)*$E175)</f>
        <v>0</v>
      </c>
      <c r="BA175" s="1322">
        <f>IF(ISERROR(VLOOKUP(VLOOKUP($A175, 'E4 TB Allocation Details'!$A$18:$L$214, MATCH("Misc ID", 'E4 TB Allocation Details'!$A$18:$L$18, 0),FALSE), 'E2 Allocators'!$B$15:$W$358, MATCH('O5 Details by Class &amp; Accounts'!BA$18, 'E2 Allocators'!$B$15:$W$15, 0),FALSE)*$E175), 0, VLOOKUP(VLOOKUP($A175, 'E4 TB Allocation Details'!$A$18:$L$214, MATCH("Misc ID", 'E4 TB Allocation Details'!$A$18:$L$18, 0),FALSE), 'E2 Allocators'!$B$15:$W$358, MATCH('O5 Details by Class &amp; Accounts'!BA$18, 'E2 Allocators'!$B$15:$W$15, 0),FALSE)*$E175)</f>
        <v>0</v>
      </c>
      <c r="BB175" s="1322">
        <f>IF(ISERROR(VLOOKUP(VLOOKUP($A175, 'E4 TB Allocation Details'!$A$18:$L$214, MATCH("Misc ID", 'E4 TB Allocation Details'!$A$18:$L$18, 0),FALSE), 'E2 Allocators'!$B$15:$W$358, MATCH('O5 Details by Class &amp; Accounts'!BB$18, 'E2 Allocators'!$B$15:$W$15, 0),FALSE)*$E175), 0, VLOOKUP(VLOOKUP($A175, 'E4 TB Allocation Details'!$A$18:$L$214, MATCH("Misc ID", 'E4 TB Allocation Details'!$A$18:$L$18, 0),FALSE), 'E2 Allocators'!$B$15:$W$358, MATCH('O5 Details by Class &amp; Accounts'!BB$18, 'E2 Allocators'!$B$15:$W$15, 0),FALSE)*$E175)</f>
        <v>0</v>
      </c>
      <c r="BC175" s="1322">
        <f>IF(ISERROR(VLOOKUP(VLOOKUP($A175, 'E4 TB Allocation Details'!$A$18:$L$214, MATCH("Misc ID", 'E4 TB Allocation Details'!$A$18:$L$18, 0),FALSE), 'E2 Allocators'!$B$15:$W$358, MATCH('O5 Details by Class &amp; Accounts'!BC$18, 'E2 Allocators'!$B$15:$W$15, 0),FALSE)*$E175), 0, VLOOKUP(VLOOKUP($A175, 'E4 TB Allocation Details'!$A$18:$L$214, MATCH("Misc ID", 'E4 TB Allocation Details'!$A$18:$L$18, 0),FALSE), 'E2 Allocators'!$B$15:$W$358, MATCH('O5 Details by Class &amp; Accounts'!BC$18, 'E2 Allocators'!$B$15:$W$15, 0),FALSE)*$E175)</f>
        <v>0</v>
      </c>
      <c r="BD175" s="1322">
        <f>IF(ISERROR(VLOOKUP(VLOOKUP($A175, 'E4 TB Allocation Details'!$A$18:$L$214, MATCH("Misc ID", 'E4 TB Allocation Details'!$A$18:$L$18, 0),FALSE), 'E2 Allocators'!$B$15:$W$358, MATCH('O5 Details by Class &amp; Accounts'!BD$18, 'E2 Allocators'!$B$15:$W$15, 0),FALSE)*$E175), 0, VLOOKUP(VLOOKUP($A175, 'E4 TB Allocation Details'!$A$18:$L$214, MATCH("Misc ID", 'E4 TB Allocation Details'!$A$18:$L$18, 0),FALSE), 'E2 Allocators'!$B$15:$W$358, MATCH('O5 Details by Class &amp; Accounts'!BD$18, 'E2 Allocators'!$B$15:$W$15, 0),FALSE)*$E175)</f>
        <v>0</v>
      </c>
      <c r="BE175" s="1322">
        <f>IF(ISERROR(VLOOKUP(VLOOKUP($A175, 'E4 TB Allocation Details'!$A$18:$L$214, MATCH("Misc ID", 'E4 TB Allocation Details'!$A$18:$L$18, 0),FALSE), 'E2 Allocators'!$B$15:$W$358, MATCH('O5 Details by Class &amp; Accounts'!BE$18, 'E2 Allocators'!$B$15:$W$15, 0),FALSE)*$E175), 0, VLOOKUP(VLOOKUP($A175, 'E4 TB Allocation Details'!$A$18:$L$214, MATCH("Misc ID", 'E4 TB Allocation Details'!$A$18:$L$18, 0),FALSE), 'E2 Allocators'!$B$15:$W$358, MATCH('O5 Details by Class &amp; Accounts'!BE$18, 'E2 Allocators'!$B$15:$W$15, 0),FALSE)*$E175)</f>
        <v>0</v>
      </c>
      <c r="BF175" s="1322">
        <f>IF(ISERROR(VLOOKUP(VLOOKUP($A175, 'E4 TB Allocation Details'!$A$18:$L$214, MATCH("Misc ID", 'E4 TB Allocation Details'!$A$18:$L$18, 0),FALSE), 'E2 Allocators'!$B$15:$W$358, MATCH('O5 Details by Class &amp; Accounts'!BF$18, 'E2 Allocators'!$B$15:$W$15, 0),FALSE)*$E175), 0, VLOOKUP(VLOOKUP($A175, 'E4 TB Allocation Details'!$A$18:$L$214, MATCH("Misc ID", 'E4 TB Allocation Details'!$A$18:$L$18, 0),FALSE), 'E2 Allocators'!$B$15:$W$358, MATCH('O5 Details by Class &amp; Accounts'!BF$18, 'E2 Allocators'!$B$15:$W$15, 0),FALSE)*$E175)</f>
        <v>0</v>
      </c>
      <c r="BG175" s="1322">
        <f>IF(ISERROR(VLOOKUP(VLOOKUP($A175, 'E4 TB Allocation Details'!$A$18:$L$214, MATCH("Misc ID", 'E4 TB Allocation Details'!$A$18:$L$18, 0),FALSE), 'E2 Allocators'!$B$15:$W$358, MATCH('O5 Details by Class &amp; Accounts'!BG$18, 'E2 Allocators'!$B$15:$W$15, 0),FALSE)*$E175), 0, VLOOKUP(VLOOKUP($A175, 'E4 TB Allocation Details'!$A$18:$L$214, MATCH("Misc ID", 'E4 TB Allocation Details'!$A$18:$L$18, 0),FALSE), 'E2 Allocators'!$B$15:$W$358, MATCH('O5 Details by Class &amp; Accounts'!BG$18, 'E2 Allocators'!$B$15:$W$15, 0),FALSE)*$E175)</f>
        <v>0</v>
      </c>
      <c r="BH175" s="1322">
        <f>IF(ISERROR(VLOOKUP(VLOOKUP($A175, 'E4 TB Allocation Details'!$A$18:$L$214, MATCH("Misc ID", 'E4 TB Allocation Details'!$A$18:$L$18, 0),FALSE), 'E2 Allocators'!$B$15:$W$358, MATCH('O5 Details by Class &amp; Accounts'!BH$18, 'E2 Allocators'!$B$15:$W$15, 0),FALSE)*$E175), 0, VLOOKUP(VLOOKUP($A175, 'E4 TB Allocation Details'!$A$18:$L$214, MATCH("Misc ID", 'E4 TB Allocation Details'!$A$18:$L$18, 0),FALSE), 'E2 Allocators'!$B$15:$W$358, MATCH('O5 Details by Class &amp; Accounts'!BH$18, 'E2 Allocators'!$B$15:$W$15, 0),FALSE)*$E175)</f>
        <v>0</v>
      </c>
      <c r="BI175" s="1322">
        <f>IF(ISERROR(VLOOKUP(VLOOKUP($A175, 'E4 TB Allocation Details'!$A$18:$L$214, MATCH("Misc ID", 'E4 TB Allocation Details'!$A$18:$L$18, 0),FALSE), 'E2 Allocators'!$B$15:$W$358, MATCH('O5 Details by Class &amp; Accounts'!BI$18, 'E2 Allocators'!$B$15:$W$15, 0),FALSE)*$E175), 0, VLOOKUP(VLOOKUP($A175, 'E4 TB Allocation Details'!$A$18:$L$214, MATCH("Misc ID", 'E4 TB Allocation Details'!$A$18:$L$18, 0),FALSE), 'E2 Allocators'!$B$15:$W$358, MATCH('O5 Details by Class &amp; Accounts'!BI$18, 'E2 Allocators'!$B$15:$W$15, 0),FALSE)*$E175)</f>
        <v>0</v>
      </c>
      <c r="BJ175" s="1322">
        <f>IF(ISERROR(VLOOKUP(VLOOKUP($A175, 'E4 TB Allocation Details'!$A$18:$L$214, MATCH("Misc ID", 'E4 TB Allocation Details'!$A$18:$L$18, 0),FALSE), 'E2 Allocators'!$B$15:$W$358, MATCH('O5 Details by Class &amp; Accounts'!BJ$18, 'E2 Allocators'!$B$15:$W$15, 0),FALSE)*$E175), 0, VLOOKUP(VLOOKUP($A175, 'E4 TB Allocation Details'!$A$18:$L$214, MATCH("Misc ID", 'E4 TB Allocation Details'!$A$18:$L$18, 0),FALSE), 'E2 Allocators'!$B$15:$W$358, MATCH('O5 Details by Class &amp; Accounts'!BJ$18, 'E2 Allocators'!$B$15:$W$15, 0),FALSE)*$E175)</f>
        <v>0</v>
      </c>
      <c r="BK175" s="1322">
        <f>IF(ISERROR(VLOOKUP(VLOOKUP($A175, 'E4 TB Allocation Details'!$A$18:$L$214, MATCH("Misc ID", 'E4 TB Allocation Details'!$A$18:$L$18, 0),FALSE), 'E2 Allocators'!$B$15:$W$358, MATCH('O5 Details by Class &amp; Accounts'!BK$18, 'E2 Allocators'!$B$15:$W$15, 0),FALSE)*$E175), 0, VLOOKUP(VLOOKUP($A175, 'E4 TB Allocation Details'!$A$18:$L$214, MATCH("Misc ID", 'E4 TB Allocation Details'!$A$18:$L$18, 0),FALSE), 'E2 Allocators'!$B$15:$W$358, MATCH('O5 Details by Class &amp; Accounts'!BK$18, 'E2 Allocators'!$B$15:$W$15, 0),FALSE)*$E175)</f>
        <v>0</v>
      </c>
      <c r="BL175" s="1322">
        <f>IF(ISERROR(VLOOKUP(VLOOKUP($A175, 'E4 TB Allocation Details'!$A$18:$L$214, MATCH("Misc ID", 'E4 TB Allocation Details'!$A$18:$L$18, 0),FALSE), 'E2 Allocators'!$B$15:$W$358, MATCH('O5 Details by Class &amp; Accounts'!BL$18, 'E2 Allocators'!$B$15:$W$15, 0),FALSE)*$E175), 0, VLOOKUP(VLOOKUP($A175, 'E4 TB Allocation Details'!$A$18:$L$214, MATCH("Misc ID", 'E4 TB Allocation Details'!$A$18:$L$18, 0),FALSE), 'E2 Allocators'!$B$15:$W$358, MATCH('O5 Details by Class &amp; Accounts'!BL$18, 'E2 Allocators'!$B$15:$W$15, 0),FALSE)*$E175)</f>
        <v>0</v>
      </c>
      <c r="BM175" s="1322">
        <f>IF(ISERROR(VLOOKUP(VLOOKUP($A175, 'E4 TB Allocation Details'!$A$18:$L$214, MATCH("Misc ID", 'E4 TB Allocation Details'!$A$18:$L$18, 0),FALSE), 'E2 Allocators'!$B$15:$W$358, MATCH('O5 Details by Class &amp; Accounts'!BM$18, 'E2 Allocators'!$B$15:$W$15, 0),FALSE)*$E175), 0, VLOOKUP(VLOOKUP($A175, 'E4 TB Allocation Details'!$A$18:$L$214, MATCH("Misc ID", 'E4 TB Allocation Details'!$A$18:$L$18, 0),FALSE), 'E2 Allocators'!$B$15:$W$358, MATCH('O5 Details by Class &amp; Accounts'!BM$18, 'E2 Allocators'!$B$15:$W$15, 0),FALSE)*$E175)</f>
        <v>0</v>
      </c>
      <c r="BN175" s="1322">
        <f>IF(ISERROR(VLOOKUP(VLOOKUP($A175, 'E4 TB Allocation Details'!$A$18:$L$214, MATCH("Misc ID", 'E4 TB Allocation Details'!$A$18:$L$18, 0),FALSE), 'E2 Allocators'!$B$15:$W$358, MATCH('O5 Details by Class &amp; Accounts'!BN$18, 'E2 Allocators'!$B$15:$W$15, 0),FALSE)*$E175), 0, VLOOKUP(VLOOKUP($A175, 'E4 TB Allocation Details'!$A$18:$L$214, MATCH("Misc ID", 'E4 TB Allocation Details'!$A$18:$L$18, 0),FALSE), 'E2 Allocators'!$B$15:$W$358, MATCH('O5 Details by Class &amp; Accounts'!BN$18, 'E2 Allocators'!$B$15:$W$15, 0),FALSE)*$E175)</f>
        <v>0</v>
      </c>
      <c r="BO175" s="1322">
        <f>IF(ISERROR(VLOOKUP(VLOOKUP($A175, 'E4 TB Allocation Details'!$A$18:$L$214, MATCH("Misc ID", 'E4 TB Allocation Details'!$A$18:$L$18, 0),FALSE), 'E2 Allocators'!$B$15:$W$358, MATCH('O5 Details by Class &amp; Accounts'!BO$18, 'E2 Allocators'!$B$15:$W$15, 0),FALSE)*$E175), 0, VLOOKUP(VLOOKUP($A175, 'E4 TB Allocation Details'!$A$18:$L$214, MATCH("Misc ID", 'E4 TB Allocation Details'!$A$18:$L$18, 0),FALSE), 'E2 Allocators'!$B$15:$W$358, MATCH('O5 Details by Class &amp; Accounts'!BO$18, 'E2 Allocators'!$B$15:$W$15, 0),FALSE)*$E175)</f>
        <v>0</v>
      </c>
      <c r="BP175" s="1322">
        <f>IF(ISERROR(VLOOKUP(VLOOKUP($A175, 'E4 TB Allocation Details'!$A$18:$L$214, MATCH("Misc ID", 'E4 TB Allocation Details'!$A$18:$L$18, 0),FALSE), 'E2 Allocators'!$B$15:$W$358, MATCH('O5 Details by Class &amp; Accounts'!BP$18, 'E2 Allocators'!$B$15:$W$15, 0),FALSE)*$E175), 0, VLOOKUP(VLOOKUP($A175, 'E4 TB Allocation Details'!$A$18:$L$214, MATCH("Misc ID", 'E4 TB Allocation Details'!$A$18:$L$18, 0),FALSE), 'E2 Allocators'!$B$15:$W$358, MATCH('O5 Details by Class &amp; Accounts'!BP$18, 'E2 Allocators'!$B$15:$W$15, 0),FALSE)*$E175)</f>
        <v>0</v>
      </c>
      <c r="BQ175" s="1322">
        <f>IF(ISERROR(VLOOKUP(VLOOKUP($A175, 'E4 TB Allocation Details'!$A$18:$L$214, MATCH("Misc ID", 'E4 TB Allocation Details'!$A$18:$L$18, 0),FALSE), 'E2 Allocators'!$B$15:$W$358, MATCH('O5 Details by Class &amp; Accounts'!BQ$18, 'E2 Allocators'!$B$15:$W$15, 0),FALSE)*$E175), 0, VLOOKUP(VLOOKUP($A175, 'E4 TB Allocation Details'!$A$18:$L$214, MATCH("Misc ID", 'E4 TB Allocation Details'!$A$18:$L$18, 0),FALSE), 'E2 Allocators'!$B$15:$W$358, MATCH('O5 Details by Class &amp; Accounts'!BQ$18, 'E2 Allocators'!$B$15:$W$15, 0),FALSE)*$E175)</f>
        <v>0</v>
      </c>
      <c r="BR175" s="1322">
        <f>IF(ISERROR(VLOOKUP(VLOOKUP($A175, 'E4 TB Allocation Details'!$A$18:$L$214, MATCH("Misc ID", 'E4 TB Allocation Details'!$A$18:$L$18, 0),FALSE), 'E2 Allocators'!$B$15:$W$358, MATCH('O5 Details by Class &amp; Accounts'!BR$18, 'E2 Allocators'!$B$15:$W$15, 0),FALSE)*$E175), 0, VLOOKUP(VLOOKUP($A175, 'E4 TB Allocation Details'!$A$18:$L$214, MATCH("Misc ID", 'E4 TB Allocation Details'!$A$18:$L$18, 0),FALSE), 'E2 Allocators'!$B$15:$W$358, MATCH('O5 Details by Class &amp; Accounts'!BR$18, 'E2 Allocators'!$B$15:$W$15, 0),FALSE)*$E175)</f>
        <v>0</v>
      </c>
      <c r="BS175" s="1322">
        <f t="shared" si="48"/>
        <v>0</v>
      </c>
      <c r="BT175" s="1322">
        <f>IF(ISERROR(VLOOKUP(VLOOKUP($A175, 'E4 TB Allocation Details'!$A$18:$L$214, MATCH("A &amp; G ID", 'E4 TB Allocation Details'!$A$18:$L$18, 0),FALSE), 'E2 Allocators'!$B$15:$W$358, MATCH('O5 Details by Class &amp; Accounts'!BT$18, 'E2 Allocators'!$B$15:$W$15, 0),FALSE)*$E175), 0, VLOOKUP(VLOOKUP($A175, 'E4 TB Allocation Details'!$A$18:$L$214, MATCH("A &amp; G ID", 'E4 TB Allocation Details'!$A$18:$L$18, 0),FALSE), 'E2 Allocators'!$B$15:$W$358, MATCH('O5 Details by Class &amp; Accounts'!BT$18, 'E2 Allocators'!$B$15:$W$15, 0),FALSE)*$E175)</f>
        <v>0</v>
      </c>
      <c r="BU175" s="1322">
        <f>IF(ISERROR(VLOOKUP(VLOOKUP($A175, 'E4 TB Allocation Details'!$A$18:$L$214, MATCH("A &amp; G ID", 'E4 TB Allocation Details'!$A$18:$L$18, 0),FALSE), 'E2 Allocators'!$B$15:$W$358, MATCH('O5 Details by Class &amp; Accounts'!BU$18, 'E2 Allocators'!$B$15:$W$15, 0),FALSE)*$E175), 0, VLOOKUP(VLOOKUP($A175, 'E4 TB Allocation Details'!$A$18:$L$214, MATCH("A &amp; G ID", 'E4 TB Allocation Details'!$A$18:$L$18, 0),FALSE), 'E2 Allocators'!$B$15:$W$358, MATCH('O5 Details by Class &amp; Accounts'!BU$18, 'E2 Allocators'!$B$15:$W$15, 0),FALSE)*$E175)</f>
        <v>0</v>
      </c>
      <c r="BV175" s="1322">
        <f>IF(ISERROR(VLOOKUP(VLOOKUP($A175, 'E4 TB Allocation Details'!$A$18:$L$214, MATCH("A &amp; G ID", 'E4 TB Allocation Details'!$A$18:$L$18, 0),FALSE), 'E2 Allocators'!$B$15:$W$358, MATCH('O5 Details by Class &amp; Accounts'!BV$18, 'E2 Allocators'!$B$15:$W$15, 0),FALSE)*$E175), 0, VLOOKUP(VLOOKUP($A175, 'E4 TB Allocation Details'!$A$18:$L$214, MATCH("A &amp; G ID", 'E4 TB Allocation Details'!$A$18:$L$18, 0),FALSE), 'E2 Allocators'!$B$15:$W$358, MATCH('O5 Details by Class &amp; Accounts'!BV$18, 'E2 Allocators'!$B$15:$W$15, 0),FALSE)*$E175)</f>
        <v>0</v>
      </c>
      <c r="BW175" s="1322">
        <f>IF(ISERROR(VLOOKUP(VLOOKUP($A175, 'E4 TB Allocation Details'!$A$18:$L$214, MATCH("A &amp; G ID", 'E4 TB Allocation Details'!$A$18:$L$18, 0),FALSE), 'E2 Allocators'!$B$15:$W$358, MATCH('O5 Details by Class &amp; Accounts'!BW$18, 'E2 Allocators'!$B$15:$W$15, 0),FALSE)*$E175), 0, VLOOKUP(VLOOKUP($A175, 'E4 TB Allocation Details'!$A$18:$L$214, MATCH("A &amp; G ID", 'E4 TB Allocation Details'!$A$18:$L$18, 0),FALSE), 'E2 Allocators'!$B$15:$W$358, MATCH('O5 Details by Class &amp; Accounts'!BW$18, 'E2 Allocators'!$B$15:$W$15, 0),FALSE)*$E175)</f>
        <v>0</v>
      </c>
      <c r="BX175" s="1322">
        <f>IF(ISERROR(VLOOKUP(VLOOKUP($A175, 'E4 TB Allocation Details'!$A$18:$L$214, MATCH("A &amp; G ID", 'E4 TB Allocation Details'!$A$18:$L$18, 0),FALSE), 'E2 Allocators'!$B$15:$W$358, MATCH('O5 Details by Class &amp; Accounts'!BX$18, 'E2 Allocators'!$B$15:$W$15, 0),FALSE)*$E175), 0, VLOOKUP(VLOOKUP($A175, 'E4 TB Allocation Details'!$A$18:$L$214, MATCH("A &amp; G ID", 'E4 TB Allocation Details'!$A$18:$L$18, 0),FALSE), 'E2 Allocators'!$B$15:$W$358, MATCH('O5 Details by Class &amp; Accounts'!BX$18, 'E2 Allocators'!$B$15:$W$15, 0),FALSE)*$E175)</f>
        <v>0</v>
      </c>
      <c r="BY175" s="1322">
        <f>IF(ISERROR(VLOOKUP(VLOOKUP($A175, 'E4 TB Allocation Details'!$A$18:$L$214, MATCH("A &amp; G ID", 'E4 TB Allocation Details'!$A$18:$L$18, 0),FALSE), 'E2 Allocators'!$B$15:$W$358, MATCH('O5 Details by Class &amp; Accounts'!BY$18, 'E2 Allocators'!$B$15:$W$15, 0),FALSE)*$E175), 0, VLOOKUP(VLOOKUP($A175, 'E4 TB Allocation Details'!$A$18:$L$214, MATCH("A &amp; G ID", 'E4 TB Allocation Details'!$A$18:$L$18, 0),FALSE), 'E2 Allocators'!$B$15:$W$358, MATCH('O5 Details by Class &amp; Accounts'!BY$18, 'E2 Allocators'!$B$15:$W$15, 0),FALSE)*$E175)</f>
        <v>0</v>
      </c>
      <c r="BZ175" s="1322">
        <f>IF(ISERROR(VLOOKUP(VLOOKUP($A175, 'E4 TB Allocation Details'!$A$18:$L$214, MATCH("A &amp; G ID", 'E4 TB Allocation Details'!$A$18:$L$18, 0),FALSE), 'E2 Allocators'!$B$15:$W$358, MATCH('O5 Details by Class &amp; Accounts'!BZ$18, 'E2 Allocators'!$B$15:$W$15, 0),FALSE)*$E175), 0, VLOOKUP(VLOOKUP($A175, 'E4 TB Allocation Details'!$A$18:$L$214, MATCH("A &amp; G ID", 'E4 TB Allocation Details'!$A$18:$L$18, 0),FALSE), 'E2 Allocators'!$B$15:$W$358, MATCH('O5 Details by Class &amp; Accounts'!BZ$18, 'E2 Allocators'!$B$15:$W$15, 0),FALSE)*$E175)</f>
        <v>0</v>
      </c>
      <c r="CA175" s="1322">
        <f>IF(ISERROR(VLOOKUP(VLOOKUP($A175, 'E4 TB Allocation Details'!$A$18:$L$214, MATCH("A &amp; G ID", 'E4 TB Allocation Details'!$A$18:$L$18, 0),FALSE), 'E2 Allocators'!$B$15:$W$358, MATCH('O5 Details by Class &amp; Accounts'!CA$18, 'E2 Allocators'!$B$15:$W$15, 0),FALSE)*$E175), 0, VLOOKUP(VLOOKUP($A175, 'E4 TB Allocation Details'!$A$18:$L$214, MATCH("A &amp; G ID", 'E4 TB Allocation Details'!$A$18:$L$18, 0),FALSE), 'E2 Allocators'!$B$15:$W$358, MATCH('O5 Details by Class &amp; Accounts'!CA$18, 'E2 Allocators'!$B$15:$W$15, 0),FALSE)*$E175)</f>
        <v>0</v>
      </c>
      <c r="CB175" s="1322">
        <f>IF(ISERROR(VLOOKUP(VLOOKUP($A175, 'E4 TB Allocation Details'!$A$18:$L$214, MATCH("A &amp; G ID", 'E4 TB Allocation Details'!$A$18:$L$18, 0),FALSE), 'E2 Allocators'!$B$15:$W$358, MATCH('O5 Details by Class &amp; Accounts'!CB$18, 'E2 Allocators'!$B$15:$W$15, 0),FALSE)*$E175), 0, VLOOKUP(VLOOKUP($A175, 'E4 TB Allocation Details'!$A$18:$L$214, MATCH("A &amp; G ID", 'E4 TB Allocation Details'!$A$18:$L$18, 0),FALSE), 'E2 Allocators'!$B$15:$W$358, MATCH('O5 Details by Class &amp; Accounts'!CB$18, 'E2 Allocators'!$B$15:$W$15, 0),FALSE)*$E175)</f>
        <v>0</v>
      </c>
      <c r="CC175" s="1322">
        <f>IF(ISERROR(VLOOKUP(VLOOKUP($A175, 'E4 TB Allocation Details'!$A$18:$L$214, MATCH("A &amp; G ID", 'E4 TB Allocation Details'!$A$18:$L$18, 0),FALSE), 'E2 Allocators'!$B$15:$W$358, MATCH('O5 Details by Class &amp; Accounts'!CC$18, 'E2 Allocators'!$B$15:$W$15, 0),FALSE)*$E175), 0, VLOOKUP(VLOOKUP($A175, 'E4 TB Allocation Details'!$A$18:$L$214, MATCH("A &amp; G ID", 'E4 TB Allocation Details'!$A$18:$L$18, 0),FALSE), 'E2 Allocators'!$B$15:$W$358, MATCH('O5 Details by Class &amp; Accounts'!CC$18, 'E2 Allocators'!$B$15:$W$15, 0),FALSE)*$E175)</f>
        <v>0</v>
      </c>
      <c r="CD175" s="1322">
        <f>IF(ISERROR(VLOOKUP(VLOOKUP($A175, 'E4 TB Allocation Details'!$A$18:$L$214, MATCH("A &amp; G ID", 'E4 TB Allocation Details'!$A$18:$L$18, 0),FALSE), 'E2 Allocators'!$B$15:$W$358, MATCH('O5 Details by Class &amp; Accounts'!CD$18, 'E2 Allocators'!$B$15:$W$15, 0),FALSE)*$E175), 0, VLOOKUP(VLOOKUP($A175, 'E4 TB Allocation Details'!$A$18:$L$214, MATCH("A &amp; G ID", 'E4 TB Allocation Details'!$A$18:$L$18, 0),FALSE), 'E2 Allocators'!$B$15:$W$358, MATCH('O5 Details by Class &amp; Accounts'!CD$18, 'E2 Allocators'!$B$15:$W$15, 0),FALSE)*$E175)</f>
        <v>0</v>
      </c>
      <c r="CE175" s="1322">
        <f>IF(ISERROR(VLOOKUP(VLOOKUP($A175, 'E4 TB Allocation Details'!$A$18:$L$214, MATCH("A &amp; G ID", 'E4 TB Allocation Details'!$A$18:$L$18, 0),FALSE), 'E2 Allocators'!$B$15:$W$358, MATCH('O5 Details by Class &amp; Accounts'!CE$18, 'E2 Allocators'!$B$15:$W$15, 0),FALSE)*$E175), 0, VLOOKUP(VLOOKUP($A175, 'E4 TB Allocation Details'!$A$18:$L$214, MATCH("A &amp; G ID", 'E4 TB Allocation Details'!$A$18:$L$18, 0),FALSE), 'E2 Allocators'!$B$15:$W$358, MATCH('O5 Details by Class &amp; Accounts'!CE$18, 'E2 Allocators'!$B$15:$W$15, 0),FALSE)*$E175)</f>
        <v>0</v>
      </c>
      <c r="CF175" s="1322">
        <f>IF(ISERROR(VLOOKUP(VLOOKUP($A175, 'E4 TB Allocation Details'!$A$18:$L$214, MATCH("A &amp; G ID", 'E4 TB Allocation Details'!$A$18:$L$18, 0),FALSE), 'E2 Allocators'!$B$15:$W$358, MATCH('O5 Details by Class &amp; Accounts'!CF$18, 'E2 Allocators'!$B$15:$W$15, 0),FALSE)*$E175), 0, VLOOKUP(VLOOKUP($A175, 'E4 TB Allocation Details'!$A$18:$L$214, MATCH("A &amp; G ID", 'E4 TB Allocation Details'!$A$18:$L$18, 0),FALSE), 'E2 Allocators'!$B$15:$W$358, MATCH('O5 Details by Class &amp; Accounts'!CF$18, 'E2 Allocators'!$B$15:$W$15, 0),FALSE)*$E175)</f>
        <v>0</v>
      </c>
      <c r="CG175" s="1322">
        <f>IF(ISERROR(VLOOKUP(VLOOKUP($A175, 'E4 TB Allocation Details'!$A$18:$L$214, MATCH("A &amp; G ID", 'E4 TB Allocation Details'!$A$18:$L$18, 0),FALSE), 'E2 Allocators'!$B$15:$W$358, MATCH('O5 Details by Class &amp; Accounts'!CG$18, 'E2 Allocators'!$B$15:$W$15, 0),FALSE)*$E175), 0, VLOOKUP(VLOOKUP($A175, 'E4 TB Allocation Details'!$A$18:$L$214, MATCH("A &amp; G ID", 'E4 TB Allocation Details'!$A$18:$L$18, 0),FALSE), 'E2 Allocators'!$B$15:$W$358, MATCH('O5 Details by Class &amp; Accounts'!CG$18, 'E2 Allocators'!$B$15:$W$15, 0),FALSE)*$E175)</f>
        <v>0</v>
      </c>
      <c r="CH175" s="1322">
        <f>IF(ISERROR(VLOOKUP(VLOOKUP($A175, 'E4 TB Allocation Details'!$A$18:$L$214, MATCH("A &amp; G ID", 'E4 TB Allocation Details'!$A$18:$L$18, 0),FALSE), 'E2 Allocators'!$B$15:$W$358, MATCH('O5 Details by Class &amp; Accounts'!CH$18, 'E2 Allocators'!$B$15:$W$15, 0),FALSE)*$E175), 0, VLOOKUP(VLOOKUP($A175, 'E4 TB Allocation Details'!$A$18:$L$214, MATCH("A &amp; G ID", 'E4 TB Allocation Details'!$A$18:$L$18, 0),FALSE), 'E2 Allocators'!$B$15:$W$358, MATCH('O5 Details by Class &amp; Accounts'!CH$18, 'E2 Allocators'!$B$15:$W$15, 0),FALSE)*$E175)</f>
        <v>0</v>
      </c>
      <c r="CI175" s="1322">
        <f>IF(ISERROR(VLOOKUP(VLOOKUP($A175, 'E4 TB Allocation Details'!$A$18:$L$214, MATCH("A &amp; G ID", 'E4 TB Allocation Details'!$A$18:$L$18, 0),FALSE), 'E2 Allocators'!$B$15:$W$358, MATCH('O5 Details by Class &amp; Accounts'!CI$18, 'E2 Allocators'!$B$15:$W$15, 0),FALSE)*$E175), 0, VLOOKUP(VLOOKUP($A175, 'E4 TB Allocation Details'!$A$18:$L$214, MATCH("A &amp; G ID", 'E4 TB Allocation Details'!$A$18:$L$18, 0),FALSE), 'E2 Allocators'!$B$15:$W$358, MATCH('O5 Details by Class &amp; Accounts'!CI$18, 'E2 Allocators'!$B$15:$W$15, 0),FALSE)*$E175)</f>
        <v>0</v>
      </c>
      <c r="CJ175" s="1322">
        <f>IF(ISERROR(VLOOKUP(VLOOKUP($A175, 'E4 TB Allocation Details'!$A$18:$L$214, MATCH("A &amp; G ID", 'E4 TB Allocation Details'!$A$18:$L$18, 0),FALSE), 'E2 Allocators'!$B$15:$W$358, MATCH('O5 Details by Class &amp; Accounts'!CJ$18, 'E2 Allocators'!$B$15:$W$15, 0),FALSE)*$E175), 0, VLOOKUP(VLOOKUP($A175, 'E4 TB Allocation Details'!$A$18:$L$214, MATCH("A &amp; G ID", 'E4 TB Allocation Details'!$A$18:$L$18, 0),FALSE), 'E2 Allocators'!$B$15:$W$358, MATCH('O5 Details by Class &amp; Accounts'!CJ$18, 'E2 Allocators'!$B$15:$W$15, 0),FALSE)*$E175)</f>
        <v>0</v>
      </c>
      <c r="CK175" s="1322">
        <f>IF(ISERROR(VLOOKUP(VLOOKUP($A175, 'E4 TB Allocation Details'!$A$18:$L$214, MATCH("A &amp; G ID", 'E4 TB Allocation Details'!$A$18:$L$18, 0),FALSE), 'E2 Allocators'!$B$15:$W$358, MATCH('O5 Details by Class &amp; Accounts'!CK$18, 'E2 Allocators'!$B$15:$W$15, 0),FALSE)*$E175), 0, VLOOKUP(VLOOKUP($A175, 'E4 TB Allocation Details'!$A$18:$L$214, MATCH("A &amp; G ID", 'E4 TB Allocation Details'!$A$18:$L$18, 0),FALSE), 'E2 Allocators'!$B$15:$W$358, MATCH('O5 Details by Class &amp; Accounts'!CK$18, 'E2 Allocators'!$B$15:$W$15, 0),FALSE)*$E175)</f>
        <v>0</v>
      </c>
      <c r="CL175" s="1322">
        <f>IF(ISERROR(VLOOKUP(VLOOKUP($A175, 'E4 TB Allocation Details'!$A$18:$L$214, MATCH("A &amp; G ID", 'E4 TB Allocation Details'!$A$18:$L$18, 0),FALSE), 'E2 Allocators'!$B$15:$W$358, MATCH('O5 Details by Class &amp; Accounts'!CL$18, 'E2 Allocators'!$B$15:$W$15, 0),FALSE)*$E175), 0, VLOOKUP(VLOOKUP($A175, 'E4 TB Allocation Details'!$A$18:$L$214, MATCH("A &amp; G ID", 'E4 TB Allocation Details'!$A$18:$L$18, 0),FALSE), 'E2 Allocators'!$B$15:$W$358, MATCH('O5 Details by Class &amp; Accounts'!CL$18, 'E2 Allocators'!$B$15:$W$15, 0),FALSE)*$E175)</f>
        <v>0</v>
      </c>
      <c r="CM175" s="1322">
        <f>IF(ISERROR(VLOOKUP(VLOOKUP($A175, 'E4 TB Allocation Details'!$A$18:$L$214, MATCH("A &amp; G ID", 'E4 TB Allocation Details'!$A$18:$L$18, 0),FALSE), 'E2 Allocators'!$B$15:$W$358, MATCH('O5 Details by Class &amp; Accounts'!CM$18, 'E2 Allocators'!$B$15:$W$15, 0),FALSE)*$E175), 0, VLOOKUP(VLOOKUP($A175, 'E4 TB Allocation Details'!$A$18:$L$214, MATCH("A &amp; G ID", 'E4 TB Allocation Details'!$A$18:$L$18, 0),FALSE), 'E2 Allocators'!$B$15:$W$358, MATCH('O5 Details by Class &amp; Accounts'!CM$18, 'E2 Allocators'!$B$15:$W$15, 0),FALSE)*$E175)</f>
        <v>0</v>
      </c>
      <c r="CN175" s="1322">
        <f t="shared" si="49"/>
        <v>0</v>
      </c>
      <c r="CO175" s="1651">
        <f t="shared" si="50"/>
        <v>0</v>
      </c>
      <c r="CQ175" s="1899" t="inlineStr">
        <is>
          <t/>
        </is>
      </c>
    </row>
    <row r="176" spans="1:95" s="64" customFormat="1" ht="12.75" x14ac:dyDescent="0.2">
      <c r="A176" s="2146">
        <v>5415</v>
      </c>
      <c r="B176" s="2112" t="s">
        <v>36</v>
      </c>
      <c r="C176" s="1648">
        <f>IF(ISERROR(VLOOKUP($A176,'I3 TB Data'!$A$19:$H$483,MATCH('O5 Details by Class &amp; Accounts'!$C$18, 'I3 TB Data'!$A$19:$H$19,0),0)), 0, VLOOKUP($A176,'I3 TB Data'!$A$19:$H$483,MATCH('O5 Details by Class &amp; Accounts'!$C$18,'I3 TB Data'!$A$19:$H$19,0),0))</f>
        <v>0</v>
      </c>
      <c r="D176" s="1649"/>
      <c r="E176" s="1648">
        <f t="shared" si="44"/>
        <v>0</v>
      </c>
      <c r="F176" s="1650"/>
      <c r="G176" s="1650"/>
      <c r="H176" s="1322">
        <f t="shared" si="46"/>
        <v>0</v>
      </c>
      <c r="I176" s="1322">
        <f>IF(ISERROR(VLOOKUP(VLOOKUP($A176, 'E4 TB Allocation Details'!$A$18:$L$214, MATCH("Demand ID", 'E4 TB Allocation Details'!$A$18:$L$18, 0),FALSE), 'E2 Allocators'!$B$15:$W$358, MATCH('O5 Details by Class &amp; Accounts'!I$18, 'E2 Allocators'!$B$15:$W$15, 0),FALSE)*$F176), 0, VLOOKUP(VLOOKUP($A176, 'E4 TB Allocation Details'!$A$18:$L$214, MATCH("Demand ID", 'E4 TB Allocation Details'!$A$18:$L$18, 0),FALSE), 'E2 Allocators'!$B$15:$W$358, MATCH('O5 Details by Class &amp; Accounts'!I$18, 'E2 Allocators'!$B$15:$W$15, 0),FALSE)*$F176)</f>
        <v>0</v>
      </c>
      <c r="J176" s="1322">
        <f>IF(ISERROR(VLOOKUP(VLOOKUP($A176, 'E4 TB Allocation Details'!$A$18:$L$214, MATCH("Demand ID", 'E4 TB Allocation Details'!$A$18:$L$18, 0),FALSE), 'E2 Allocators'!$B$15:$W$358, MATCH('O5 Details by Class &amp; Accounts'!J$18, 'E2 Allocators'!$B$15:$W$15, 0),FALSE)*$F176), 0, VLOOKUP(VLOOKUP($A176, 'E4 TB Allocation Details'!$A$18:$L$214, MATCH("Demand ID", 'E4 TB Allocation Details'!$A$18:$L$18, 0),FALSE), 'E2 Allocators'!$B$15:$W$358, MATCH('O5 Details by Class &amp; Accounts'!J$18, 'E2 Allocators'!$B$15:$W$15, 0),FALSE)*$F176)</f>
        <v>0</v>
      </c>
      <c r="K176" s="1322">
        <f>IF(ISERROR(VLOOKUP(VLOOKUP($A176, 'E4 TB Allocation Details'!$A$18:$L$214, MATCH("Demand ID", 'E4 TB Allocation Details'!$A$18:$L$18, 0),FALSE), 'E2 Allocators'!$B$15:$W$358, MATCH('O5 Details by Class &amp; Accounts'!K$18, 'E2 Allocators'!$B$15:$W$15, 0),FALSE)*$F176), 0, VLOOKUP(VLOOKUP($A176, 'E4 TB Allocation Details'!$A$18:$L$214, MATCH("Demand ID", 'E4 TB Allocation Details'!$A$18:$L$18, 0),FALSE), 'E2 Allocators'!$B$15:$W$358, MATCH('O5 Details by Class &amp; Accounts'!K$18, 'E2 Allocators'!$B$15:$W$15, 0),FALSE)*$F176)</f>
        <v>0</v>
      </c>
      <c r="L176" s="1322">
        <f>IF(ISERROR(VLOOKUP(VLOOKUP($A176, 'E4 TB Allocation Details'!$A$18:$L$214, MATCH("Demand ID", 'E4 TB Allocation Details'!$A$18:$L$18, 0),FALSE), 'E2 Allocators'!$B$15:$W$358, MATCH('O5 Details by Class &amp; Accounts'!L$18, 'E2 Allocators'!$B$15:$W$15, 0),FALSE)*$F176), 0, VLOOKUP(VLOOKUP($A176, 'E4 TB Allocation Details'!$A$18:$L$214, MATCH("Demand ID", 'E4 TB Allocation Details'!$A$18:$L$18, 0),FALSE), 'E2 Allocators'!$B$15:$W$358, MATCH('O5 Details by Class &amp; Accounts'!L$18, 'E2 Allocators'!$B$15:$W$15, 0),FALSE)*$F176)</f>
        <v>0</v>
      </c>
      <c r="M176" s="1322">
        <f>IF(ISERROR(VLOOKUP(VLOOKUP($A176, 'E4 TB Allocation Details'!$A$18:$L$214, MATCH("Demand ID", 'E4 TB Allocation Details'!$A$18:$L$18, 0),FALSE), 'E2 Allocators'!$B$15:$W$358, MATCH('O5 Details by Class &amp; Accounts'!M$18, 'E2 Allocators'!$B$15:$W$15, 0),FALSE)*$F176), 0, VLOOKUP(VLOOKUP($A176, 'E4 TB Allocation Details'!$A$18:$L$214, MATCH("Demand ID", 'E4 TB Allocation Details'!$A$18:$L$18, 0),FALSE), 'E2 Allocators'!$B$15:$W$358, MATCH('O5 Details by Class &amp; Accounts'!M$18, 'E2 Allocators'!$B$15:$W$15, 0),FALSE)*$F176)</f>
        <v>0</v>
      </c>
      <c r="N176" s="1322">
        <f>IF(ISERROR(VLOOKUP(VLOOKUP($A176, 'E4 TB Allocation Details'!$A$18:$L$214, MATCH("Demand ID", 'E4 TB Allocation Details'!$A$18:$L$18, 0),FALSE), 'E2 Allocators'!$B$15:$W$358, MATCH('O5 Details by Class &amp; Accounts'!N$18, 'E2 Allocators'!$B$15:$W$15, 0),FALSE)*$F176), 0, VLOOKUP(VLOOKUP($A176, 'E4 TB Allocation Details'!$A$18:$L$214, MATCH("Demand ID", 'E4 TB Allocation Details'!$A$18:$L$18, 0),FALSE), 'E2 Allocators'!$B$15:$W$358, MATCH('O5 Details by Class &amp; Accounts'!N$18, 'E2 Allocators'!$B$15:$W$15, 0),FALSE)*$F176)</f>
        <v>0</v>
      </c>
      <c r="O176" s="1322">
        <f>IF(ISERROR(VLOOKUP(VLOOKUP($A176, 'E4 TB Allocation Details'!$A$18:$L$214, MATCH("Demand ID", 'E4 TB Allocation Details'!$A$18:$L$18, 0),FALSE), 'E2 Allocators'!$B$15:$W$358, MATCH('O5 Details by Class &amp; Accounts'!O$18, 'E2 Allocators'!$B$15:$W$15, 0),FALSE)*$F176), 0, VLOOKUP(VLOOKUP($A176, 'E4 TB Allocation Details'!$A$18:$L$214, MATCH("Demand ID", 'E4 TB Allocation Details'!$A$18:$L$18, 0),FALSE), 'E2 Allocators'!$B$15:$W$358, MATCH('O5 Details by Class &amp; Accounts'!O$18, 'E2 Allocators'!$B$15:$W$15, 0),FALSE)*$F176)</f>
        <v>0</v>
      </c>
      <c r="P176" s="1322">
        <f>IF(ISERROR(VLOOKUP(VLOOKUP($A176, 'E4 TB Allocation Details'!$A$18:$L$214, MATCH("Demand ID", 'E4 TB Allocation Details'!$A$18:$L$18, 0),FALSE), 'E2 Allocators'!$B$15:$W$358, MATCH('O5 Details by Class &amp; Accounts'!P$18, 'E2 Allocators'!$B$15:$W$15, 0),FALSE)*$F176), 0, VLOOKUP(VLOOKUP($A176, 'E4 TB Allocation Details'!$A$18:$L$214, MATCH("Demand ID", 'E4 TB Allocation Details'!$A$18:$L$18, 0),FALSE), 'E2 Allocators'!$B$15:$W$358, MATCH('O5 Details by Class &amp; Accounts'!P$18, 'E2 Allocators'!$B$15:$W$15, 0),FALSE)*$F176)</f>
        <v>0</v>
      </c>
      <c r="Q176" s="1322">
        <f>IF(ISERROR(VLOOKUP(VLOOKUP($A176, 'E4 TB Allocation Details'!$A$18:$L$214, MATCH("Demand ID", 'E4 TB Allocation Details'!$A$18:$L$18, 0),FALSE), 'E2 Allocators'!$B$15:$W$358, MATCH('O5 Details by Class &amp; Accounts'!Q$18, 'E2 Allocators'!$B$15:$W$15, 0),FALSE)*$F176), 0, VLOOKUP(VLOOKUP($A176, 'E4 TB Allocation Details'!$A$18:$L$214, MATCH("Demand ID", 'E4 TB Allocation Details'!$A$18:$L$18, 0),FALSE), 'E2 Allocators'!$B$15:$W$358, MATCH('O5 Details by Class &amp; Accounts'!Q$18, 'E2 Allocators'!$B$15:$W$15, 0),FALSE)*$F176)</f>
        <v>0</v>
      </c>
      <c r="R176" s="1322">
        <f>IF(ISERROR(VLOOKUP(VLOOKUP($A176, 'E4 TB Allocation Details'!$A$18:$L$214, MATCH("Demand ID", 'E4 TB Allocation Details'!$A$18:$L$18, 0),FALSE), 'E2 Allocators'!$B$15:$W$358, MATCH('O5 Details by Class &amp; Accounts'!R$18, 'E2 Allocators'!$B$15:$W$15, 0),FALSE)*$F176), 0, VLOOKUP(VLOOKUP($A176, 'E4 TB Allocation Details'!$A$18:$L$214, MATCH("Demand ID", 'E4 TB Allocation Details'!$A$18:$L$18, 0),FALSE), 'E2 Allocators'!$B$15:$W$358, MATCH('O5 Details by Class &amp; Accounts'!R$18, 'E2 Allocators'!$B$15:$W$15, 0),FALSE)*$F176)</f>
        <v>0</v>
      </c>
      <c r="S176" s="1322">
        <f>IF(ISERROR(VLOOKUP(VLOOKUP($A176, 'E4 TB Allocation Details'!$A$18:$L$214, MATCH("Demand ID", 'E4 TB Allocation Details'!$A$18:$L$18, 0),FALSE), 'E2 Allocators'!$B$15:$W$358, MATCH('O5 Details by Class &amp; Accounts'!S$18, 'E2 Allocators'!$B$15:$W$15, 0),FALSE)*$F176), 0, VLOOKUP(VLOOKUP($A176, 'E4 TB Allocation Details'!$A$18:$L$214, MATCH("Demand ID", 'E4 TB Allocation Details'!$A$18:$L$18, 0),FALSE), 'E2 Allocators'!$B$15:$W$358, MATCH('O5 Details by Class &amp; Accounts'!S$18, 'E2 Allocators'!$B$15:$W$15, 0),FALSE)*$F176)</f>
        <v>0</v>
      </c>
      <c r="T176" s="1322">
        <f>IF(ISERROR(VLOOKUP(VLOOKUP($A176, 'E4 TB Allocation Details'!$A$18:$L$214, MATCH("Demand ID", 'E4 TB Allocation Details'!$A$18:$L$18, 0),FALSE), 'E2 Allocators'!$B$15:$W$358, MATCH('O5 Details by Class &amp; Accounts'!T$18, 'E2 Allocators'!$B$15:$W$15, 0),FALSE)*$F176), 0, VLOOKUP(VLOOKUP($A176, 'E4 TB Allocation Details'!$A$18:$L$214, MATCH("Demand ID", 'E4 TB Allocation Details'!$A$18:$L$18, 0),FALSE), 'E2 Allocators'!$B$15:$W$358, MATCH('O5 Details by Class &amp; Accounts'!T$18, 'E2 Allocators'!$B$15:$W$15, 0),FALSE)*$F176)</f>
        <v>0</v>
      </c>
      <c r="U176" s="1322">
        <f>IF(ISERROR(VLOOKUP(VLOOKUP($A176, 'E4 TB Allocation Details'!$A$18:$L$214, MATCH("Demand ID", 'E4 TB Allocation Details'!$A$18:$L$18, 0),FALSE), 'E2 Allocators'!$B$15:$W$358, MATCH('O5 Details by Class &amp; Accounts'!U$18, 'E2 Allocators'!$B$15:$W$15, 0),FALSE)*$F176), 0, VLOOKUP(VLOOKUP($A176, 'E4 TB Allocation Details'!$A$18:$L$214, MATCH("Demand ID", 'E4 TB Allocation Details'!$A$18:$L$18, 0),FALSE), 'E2 Allocators'!$B$15:$W$358, MATCH('O5 Details by Class &amp; Accounts'!U$18, 'E2 Allocators'!$B$15:$W$15, 0),FALSE)*$F176)</f>
        <v>0</v>
      </c>
      <c r="V176" s="1322">
        <f>IF(ISERROR(VLOOKUP(VLOOKUP($A176, 'E4 TB Allocation Details'!$A$18:$L$214, MATCH("Demand ID", 'E4 TB Allocation Details'!$A$18:$L$18, 0),FALSE), 'E2 Allocators'!$B$15:$W$358, MATCH('O5 Details by Class &amp; Accounts'!V$18, 'E2 Allocators'!$B$15:$W$15, 0),FALSE)*$F176), 0, VLOOKUP(VLOOKUP($A176, 'E4 TB Allocation Details'!$A$18:$L$214, MATCH("Demand ID", 'E4 TB Allocation Details'!$A$18:$L$18, 0),FALSE), 'E2 Allocators'!$B$15:$W$358, MATCH('O5 Details by Class &amp; Accounts'!V$18, 'E2 Allocators'!$B$15:$W$15, 0),FALSE)*$F176)</f>
        <v>0</v>
      </c>
      <c r="W176" s="1322">
        <f>IF(ISERROR(VLOOKUP(VLOOKUP($A176, 'E4 TB Allocation Details'!$A$18:$L$214, MATCH("Demand ID", 'E4 TB Allocation Details'!$A$18:$L$18, 0),FALSE), 'E2 Allocators'!$B$15:$W$358, MATCH('O5 Details by Class &amp; Accounts'!W$18, 'E2 Allocators'!$B$15:$W$15, 0),FALSE)*$F176), 0, VLOOKUP(VLOOKUP($A176, 'E4 TB Allocation Details'!$A$18:$L$214, MATCH("Demand ID", 'E4 TB Allocation Details'!$A$18:$L$18, 0),FALSE), 'E2 Allocators'!$B$15:$W$358, MATCH('O5 Details by Class &amp; Accounts'!W$18, 'E2 Allocators'!$B$15:$W$15, 0),FALSE)*$F176)</f>
        <v>0</v>
      </c>
      <c r="X176" s="1322">
        <f>IF(ISERROR(VLOOKUP(VLOOKUP($A176, 'E4 TB Allocation Details'!$A$18:$L$214, MATCH("Demand ID", 'E4 TB Allocation Details'!$A$18:$L$18, 0),FALSE), 'E2 Allocators'!$B$15:$W$358, MATCH('O5 Details by Class &amp; Accounts'!X$18, 'E2 Allocators'!$B$15:$W$15, 0),FALSE)*$F176), 0, VLOOKUP(VLOOKUP($A176, 'E4 TB Allocation Details'!$A$18:$L$214, MATCH("Demand ID", 'E4 TB Allocation Details'!$A$18:$L$18, 0),FALSE), 'E2 Allocators'!$B$15:$W$358, MATCH('O5 Details by Class &amp; Accounts'!X$18, 'E2 Allocators'!$B$15:$W$15, 0),FALSE)*$F176)</f>
        <v>0</v>
      </c>
      <c r="Y176" s="1322">
        <f>IF(ISERROR(VLOOKUP(VLOOKUP($A176, 'E4 TB Allocation Details'!$A$18:$L$214, MATCH("Demand ID", 'E4 TB Allocation Details'!$A$18:$L$18, 0),FALSE), 'E2 Allocators'!$B$15:$W$358, MATCH('O5 Details by Class &amp; Accounts'!Y$18, 'E2 Allocators'!$B$15:$W$15, 0),FALSE)*$F176), 0, VLOOKUP(VLOOKUP($A176, 'E4 TB Allocation Details'!$A$18:$L$214, MATCH("Demand ID", 'E4 TB Allocation Details'!$A$18:$L$18, 0),FALSE), 'E2 Allocators'!$B$15:$W$358, MATCH('O5 Details by Class &amp; Accounts'!Y$18, 'E2 Allocators'!$B$15:$W$15, 0),FALSE)*$F176)</f>
        <v>0</v>
      </c>
      <c r="Z176" s="1322">
        <f>IF(ISERROR(VLOOKUP(VLOOKUP($A176, 'E4 TB Allocation Details'!$A$18:$L$214, MATCH("Demand ID", 'E4 TB Allocation Details'!$A$18:$L$18, 0),FALSE), 'E2 Allocators'!$B$15:$W$358, MATCH('O5 Details by Class &amp; Accounts'!Z$18, 'E2 Allocators'!$B$15:$W$15, 0),FALSE)*$F176), 0, VLOOKUP(VLOOKUP($A176, 'E4 TB Allocation Details'!$A$18:$L$214, MATCH("Demand ID", 'E4 TB Allocation Details'!$A$18:$L$18, 0),FALSE), 'E2 Allocators'!$B$15:$W$358, MATCH('O5 Details by Class &amp; Accounts'!Z$18, 'E2 Allocators'!$B$15:$W$15, 0),FALSE)*$F176)</f>
        <v>0</v>
      </c>
      <c r="AA176" s="1322">
        <f>IF(ISERROR(VLOOKUP(VLOOKUP($A176, 'E4 TB Allocation Details'!$A$18:$L$214, MATCH("Demand ID", 'E4 TB Allocation Details'!$A$18:$L$18, 0),FALSE), 'E2 Allocators'!$B$15:$W$358, MATCH('O5 Details by Class &amp; Accounts'!AA$18, 'E2 Allocators'!$B$15:$W$15, 0),FALSE)*$F176), 0, VLOOKUP(VLOOKUP($A176, 'E4 TB Allocation Details'!$A$18:$L$214, MATCH("Demand ID", 'E4 TB Allocation Details'!$A$18:$L$18, 0),FALSE), 'E2 Allocators'!$B$15:$W$358, MATCH('O5 Details by Class &amp; Accounts'!AA$18, 'E2 Allocators'!$B$15:$W$15, 0),FALSE)*$F176)</f>
        <v>0</v>
      </c>
      <c r="AB176" s="1322">
        <f>IF(ISERROR(VLOOKUP(VLOOKUP($A176, 'E4 TB Allocation Details'!$A$18:$L$214, MATCH("Demand ID", 'E4 TB Allocation Details'!$A$18:$L$18, 0),FALSE), 'E2 Allocators'!$B$15:$W$358, MATCH('O5 Details by Class &amp; Accounts'!AB$18, 'E2 Allocators'!$B$15:$W$15, 0),FALSE)*$F176), 0, VLOOKUP(VLOOKUP($A176, 'E4 TB Allocation Details'!$A$18:$L$214, MATCH("Demand ID", 'E4 TB Allocation Details'!$A$18:$L$18, 0),FALSE), 'E2 Allocators'!$B$15:$W$358, MATCH('O5 Details by Class &amp; Accounts'!AB$18, 'E2 Allocators'!$B$15:$W$15, 0),FALSE)*$F176)</f>
        <v>0</v>
      </c>
      <c r="AC176" s="1322">
        <f t="shared" si="47"/>
        <v>0</v>
      </c>
      <c r="AD176" s="1322">
        <f>IF(ISERROR(VLOOKUP(VLOOKUP($A176, 'E4 TB Allocation Details'!$A$18:$L$214, MATCH("Customer ID", 'E4 TB Allocation Details'!$A$18:$L$18, 0),FALSE), 'E2 Allocators'!$B$15:$W$358, MATCH('O5 Details by Class &amp; Accounts'!AD$18, 'E2 Allocators'!$B$15:$W$15, 0),FALSE)*$G176), 0, VLOOKUP(VLOOKUP($A176, 'E4 TB Allocation Details'!$A$18:$L$214, MATCH("Customer ID", 'E4 TB Allocation Details'!$A$18:$L$18, 0),FALSE), 'E2 Allocators'!$B$15:$W$358, MATCH('O5 Details by Class &amp; Accounts'!AD$18, 'E2 Allocators'!$B$15:$W$15, 0),FALSE)*$G176)</f>
        <v>0</v>
      </c>
      <c r="AE176" s="1322">
        <f>IF(ISERROR(VLOOKUP(VLOOKUP($A176, 'E4 TB Allocation Details'!$A$18:$L$214, MATCH("Customer ID", 'E4 TB Allocation Details'!$A$18:$L$18, 0),FALSE), 'E2 Allocators'!$B$15:$W$358, MATCH('O5 Details by Class &amp; Accounts'!AE$18, 'E2 Allocators'!$B$15:$W$15, 0),FALSE)*$G176), 0, VLOOKUP(VLOOKUP($A176, 'E4 TB Allocation Details'!$A$18:$L$214, MATCH("Customer ID", 'E4 TB Allocation Details'!$A$18:$L$18, 0),FALSE), 'E2 Allocators'!$B$15:$W$358, MATCH('O5 Details by Class &amp; Accounts'!AE$18, 'E2 Allocators'!$B$15:$W$15, 0),FALSE)*$G176)</f>
        <v>0</v>
      </c>
      <c r="AF176" s="1322">
        <f>IF(ISERROR(VLOOKUP(VLOOKUP($A176, 'E4 TB Allocation Details'!$A$18:$L$214, MATCH("Customer ID", 'E4 TB Allocation Details'!$A$18:$L$18, 0),FALSE), 'E2 Allocators'!$B$15:$W$358, MATCH('O5 Details by Class &amp; Accounts'!AF$18, 'E2 Allocators'!$B$15:$W$15, 0),FALSE)*$G176), 0, VLOOKUP(VLOOKUP($A176, 'E4 TB Allocation Details'!$A$18:$L$214, MATCH("Customer ID", 'E4 TB Allocation Details'!$A$18:$L$18, 0),FALSE), 'E2 Allocators'!$B$15:$W$358, MATCH('O5 Details by Class &amp; Accounts'!AF$18, 'E2 Allocators'!$B$15:$W$15, 0),FALSE)*$G176)</f>
        <v>0</v>
      </c>
      <c r="AG176" s="1322">
        <f>IF(ISERROR(VLOOKUP(VLOOKUP($A176, 'E4 TB Allocation Details'!$A$18:$L$214, MATCH("Customer ID", 'E4 TB Allocation Details'!$A$18:$L$18, 0),FALSE), 'E2 Allocators'!$B$15:$W$358, MATCH('O5 Details by Class &amp; Accounts'!AG$18, 'E2 Allocators'!$B$15:$W$15, 0),FALSE)*$G176), 0, VLOOKUP(VLOOKUP($A176, 'E4 TB Allocation Details'!$A$18:$L$214, MATCH("Customer ID", 'E4 TB Allocation Details'!$A$18:$L$18, 0),FALSE), 'E2 Allocators'!$B$15:$W$358, MATCH('O5 Details by Class &amp; Accounts'!AG$18, 'E2 Allocators'!$B$15:$W$15, 0),FALSE)*$G176)</f>
        <v>0</v>
      </c>
      <c r="AH176" s="1322">
        <f>IF(ISERROR(VLOOKUP(VLOOKUP($A176, 'E4 TB Allocation Details'!$A$18:$L$214, MATCH("Customer ID", 'E4 TB Allocation Details'!$A$18:$L$18, 0),FALSE), 'E2 Allocators'!$B$15:$W$358, MATCH('O5 Details by Class &amp; Accounts'!AH$18, 'E2 Allocators'!$B$15:$W$15, 0),FALSE)*$G176), 0, VLOOKUP(VLOOKUP($A176, 'E4 TB Allocation Details'!$A$18:$L$214, MATCH("Customer ID", 'E4 TB Allocation Details'!$A$18:$L$18, 0),FALSE), 'E2 Allocators'!$B$15:$W$358, MATCH('O5 Details by Class &amp; Accounts'!AH$18, 'E2 Allocators'!$B$15:$W$15, 0),FALSE)*$G176)</f>
        <v>0</v>
      </c>
      <c r="AI176" s="1322">
        <f>IF(ISERROR(VLOOKUP(VLOOKUP($A176, 'E4 TB Allocation Details'!$A$18:$L$214, MATCH("Customer ID", 'E4 TB Allocation Details'!$A$18:$L$18, 0),FALSE), 'E2 Allocators'!$B$15:$W$358, MATCH('O5 Details by Class &amp; Accounts'!AI$18, 'E2 Allocators'!$B$15:$W$15, 0),FALSE)*$G176), 0, VLOOKUP(VLOOKUP($A176, 'E4 TB Allocation Details'!$A$18:$L$214, MATCH("Customer ID", 'E4 TB Allocation Details'!$A$18:$L$18, 0),FALSE), 'E2 Allocators'!$B$15:$W$358, MATCH('O5 Details by Class &amp; Accounts'!AI$18, 'E2 Allocators'!$B$15:$W$15, 0),FALSE)*$G176)</f>
        <v>0</v>
      </c>
      <c r="AJ176" s="1322">
        <f>IF(ISERROR(VLOOKUP(VLOOKUP($A176, 'E4 TB Allocation Details'!$A$18:$L$214, MATCH("Customer ID", 'E4 TB Allocation Details'!$A$18:$L$18, 0),FALSE), 'E2 Allocators'!$B$15:$W$358, MATCH('O5 Details by Class &amp; Accounts'!AJ$18, 'E2 Allocators'!$B$15:$W$15, 0),FALSE)*$G176), 0, VLOOKUP(VLOOKUP($A176, 'E4 TB Allocation Details'!$A$18:$L$214, MATCH("Customer ID", 'E4 TB Allocation Details'!$A$18:$L$18, 0),FALSE), 'E2 Allocators'!$B$15:$W$358, MATCH('O5 Details by Class &amp; Accounts'!AJ$18, 'E2 Allocators'!$B$15:$W$15, 0),FALSE)*$G176)</f>
        <v>0</v>
      </c>
      <c r="AK176" s="1322">
        <f>IF(ISERROR(VLOOKUP(VLOOKUP($A176, 'E4 TB Allocation Details'!$A$18:$L$214, MATCH("Customer ID", 'E4 TB Allocation Details'!$A$18:$L$18, 0),FALSE), 'E2 Allocators'!$B$15:$W$358, MATCH('O5 Details by Class &amp; Accounts'!AK$18, 'E2 Allocators'!$B$15:$W$15, 0),FALSE)*$G176), 0, VLOOKUP(VLOOKUP($A176, 'E4 TB Allocation Details'!$A$18:$L$214, MATCH("Customer ID", 'E4 TB Allocation Details'!$A$18:$L$18, 0),FALSE), 'E2 Allocators'!$B$15:$W$358, MATCH('O5 Details by Class &amp; Accounts'!AK$18, 'E2 Allocators'!$B$15:$W$15, 0),FALSE)*$G176)</f>
        <v>0</v>
      </c>
      <c r="AL176" s="1322">
        <f>IF(ISERROR(VLOOKUP(VLOOKUP($A176, 'E4 TB Allocation Details'!$A$18:$L$214, MATCH("Customer ID", 'E4 TB Allocation Details'!$A$18:$L$18, 0),FALSE), 'E2 Allocators'!$B$15:$W$358, MATCH('O5 Details by Class &amp; Accounts'!AL$18, 'E2 Allocators'!$B$15:$W$15, 0),FALSE)*$G176), 0, VLOOKUP(VLOOKUP($A176, 'E4 TB Allocation Details'!$A$18:$L$214, MATCH("Customer ID", 'E4 TB Allocation Details'!$A$18:$L$18, 0),FALSE), 'E2 Allocators'!$B$15:$W$358, MATCH('O5 Details by Class &amp; Accounts'!AL$18, 'E2 Allocators'!$B$15:$W$15, 0),FALSE)*$G176)</f>
        <v>0</v>
      </c>
      <c r="AM176" s="1322">
        <f>IF(ISERROR(VLOOKUP(VLOOKUP($A176, 'E4 TB Allocation Details'!$A$18:$L$214, MATCH("Customer ID", 'E4 TB Allocation Details'!$A$18:$L$18, 0),FALSE), 'E2 Allocators'!$B$15:$W$358, MATCH('O5 Details by Class &amp; Accounts'!AM$18, 'E2 Allocators'!$B$15:$W$15, 0),FALSE)*$G176), 0, VLOOKUP(VLOOKUP($A176, 'E4 TB Allocation Details'!$A$18:$L$214, MATCH("Customer ID", 'E4 TB Allocation Details'!$A$18:$L$18, 0),FALSE), 'E2 Allocators'!$B$15:$W$358, MATCH('O5 Details by Class &amp; Accounts'!AM$18, 'E2 Allocators'!$B$15:$W$15, 0),FALSE)*$G176)</f>
        <v>0</v>
      </c>
      <c r="AN176" s="1322">
        <f>IF(ISERROR(VLOOKUP(VLOOKUP($A176, 'E4 TB Allocation Details'!$A$18:$L$214, MATCH("Customer ID", 'E4 TB Allocation Details'!$A$18:$L$18, 0),FALSE), 'E2 Allocators'!$B$15:$W$358, MATCH('O5 Details by Class &amp; Accounts'!AN$18, 'E2 Allocators'!$B$15:$W$15, 0),FALSE)*$G176), 0, VLOOKUP(VLOOKUP($A176, 'E4 TB Allocation Details'!$A$18:$L$214, MATCH("Customer ID", 'E4 TB Allocation Details'!$A$18:$L$18, 0),FALSE), 'E2 Allocators'!$B$15:$W$358, MATCH('O5 Details by Class &amp; Accounts'!AN$18, 'E2 Allocators'!$B$15:$W$15, 0),FALSE)*$G176)</f>
        <v>0</v>
      </c>
      <c r="AO176" s="1322">
        <f>IF(ISERROR(VLOOKUP(VLOOKUP($A176, 'E4 TB Allocation Details'!$A$18:$L$214, MATCH("Customer ID", 'E4 TB Allocation Details'!$A$18:$L$18, 0),FALSE), 'E2 Allocators'!$B$15:$W$358, MATCH('O5 Details by Class &amp; Accounts'!AO$18, 'E2 Allocators'!$B$15:$W$15, 0),FALSE)*$G176), 0, VLOOKUP(VLOOKUP($A176, 'E4 TB Allocation Details'!$A$18:$L$214, MATCH("Customer ID", 'E4 TB Allocation Details'!$A$18:$L$18, 0),FALSE), 'E2 Allocators'!$B$15:$W$358, MATCH('O5 Details by Class &amp; Accounts'!AO$18, 'E2 Allocators'!$B$15:$W$15, 0),FALSE)*$G176)</f>
        <v>0</v>
      </c>
      <c r="AP176" s="1322">
        <f>IF(ISERROR(VLOOKUP(VLOOKUP($A176, 'E4 TB Allocation Details'!$A$18:$L$214, MATCH("Customer ID", 'E4 TB Allocation Details'!$A$18:$L$18, 0),FALSE), 'E2 Allocators'!$B$15:$W$358, MATCH('O5 Details by Class &amp; Accounts'!AP$18, 'E2 Allocators'!$B$15:$W$15, 0),FALSE)*$G176), 0, VLOOKUP(VLOOKUP($A176, 'E4 TB Allocation Details'!$A$18:$L$214, MATCH("Customer ID", 'E4 TB Allocation Details'!$A$18:$L$18, 0),FALSE), 'E2 Allocators'!$B$15:$W$358, MATCH('O5 Details by Class &amp; Accounts'!AP$18, 'E2 Allocators'!$B$15:$W$15, 0),FALSE)*$G176)</f>
        <v>0</v>
      </c>
      <c r="AQ176" s="1322">
        <f>IF(ISERROR(VLOOKUP(VLOOKUP($A176, 'E4 TB Allocation Details'!$A$18:$L$214, MATCH("Customer ID", 'E4 TB Allocation Details'!$A$18:$L$18, 0),FALSE), 'E2 Allocators'!$B$15:$W$358, MATCH('O5 Details by Class &amp; Accounts'!AQ$18, 'E2 Allocators'!$B$15:$W$15, 0),FALSE)*$G176), 0, VLOOKUP(VLOOKUP($A176, 'E4 TB Allocation Details'!$A$18:$L$214, MATCH("Customer ID", 'E4 TB Allocation Details'!$A$18:$L$18, 0),FALSE), 'E2 Allocators'!$B$15:$W$358, MATCH('O5 Details by Class &amp; Accounts'!AQ$18, 'E2 Allocators'!$B$15:$W$15, 0),FALSE)*$G176)</f>
        <v>0</v>
      </c>
      <c r="AR176" s="1322">
        <f>IF(ISERROR(VLOOKUP(VLOOKUP($A176, 'E4 TB Allocation Details'!$A$18:$L$214, MATCH("Customer ID", 'E4 TB Allocation Details'!$A$18:$L$18, 0),FALSE), 'E2 Allocators'!$B$15:$W$358, MATCH('O5 Details by Class &amp; Accounts'!AR$18, 'E2 Allocators'!$B$15:$W$15, 0),FALSE)*$G176), 0, VLOOKUP(VLOOKUP($A176, 'E4 TB Allocation Details'!$A$18:$L$214, MATCH("Customer ID", 'E4 TB Allocation Details'!$A$18:$L$18, 0),FALSE), 'E2 Allocators'!$B$15:$W$358, MATCH('O5 Details by Class &amp; Accounts'!AR$18, 'E2 Allocators'!$B$15:$W$15, 0),FALSE)*$G176)</f>
        <v>0</v>
      </c>
      <c r="AS176" s="1322">
        <f>IF(ISERROR(VLOOKUP(VLOOKUP($A176, 'E4 TB Allocation Details'!$A$18:$L$214, MATCH("Customer ID", 'E4 TB Allocation Details'!$A$18:$L$18, 0),FALSE), 'E2 Allocators'!$B$15:$W$358, MATCH('O5 Details by Class &amp; Accounts'!AS$18, 'E2 Allocators'!$B$15:$W$15, 0),FALSE)*$G176), 0, VLOOKUP(VLOOKUP($A176, 'E4 TB Allocation Details'!$A$18:$L$214, MATCH("Customer ID", 'E4 TB Allocation Details'!$A$18:$L$18, 0),FALSE), 'E2 Allocators'!$B$15:$W$358, MATCH('O5 Details by Class &amp; Accounts'!AS$18, 'E2 Allocators'!$B$15:$W$15, 0),FALSE)*$G176)</f>
        <v>0</v>
      </c>
      <c r="AT176" s="1322">
        <f>IF(ISERROR(VLOOKUP(VLOOKUP($A176, 'E4 TB Allocation Details'!$A$18:$L$214, MATCH("Customer ID", 'E4 TB Allocation Details'!$A$18:$L$18, 0),FALSE), 'E2 Allocators'!$B$15:$W$358, MATCH('O5 Details by Class &amp; Accounts'!AT$18, 'E2 Allocators'!$B$15:$W$15, 0),FALSE)*$G176), 0, VLOOKUP(VLOOKUP($A176, 'E4 TB Allocation Details'!$A$18:$L$214, MATCH("Customer ID", 'E4 TB Allocation Details'!$A$18:$L$18, 0),FALSE), 'E2 Allocators'!$B$15:$W$358, MATCH('O5 Details by Class &amp; Accounts'!AT$18, 'E2 Allocators'!$B$15:$W$15, 0),FALSE)*$G176)</f>
        <v>0</v>
      </c>
      <c r="AU176" s="1322">
        <f>IF(ISERROR(VLOOKUP(VLOOKUP($A176, 'E4 TB Allocation Details'!$A$18:$L$214, MATCH("Customer ID", 'E4 TB Allocation Details'!$A$18:$L$18, 0),FALSE), 'E2 Allocators'!$B$15:$W$358, MATCH('O5 Details by Class &amp; Accounts'!AU$18, 'E2 Allocators'!$B$15:$W$15, 0),FALSE)*$G176), 0, VLOOKUP(VLOOKUP($A176, 'E4 TB Allocation Details'!$A$18:$L$214, MATCH("Customer ID", 'E4 TB Allocation Details'!$A$18:$L$18, 0),FALSE), 'E2 Allocators'!$B$15:$W$358, MATCH('O5 Details by Class &amp; Accounts'!AU$18, 'E2 Allocators'!$B$15:$W$15, 0),FALSE)*$G176)</f>
        <v>0</v>
      </c>
      <c r="AV176" s="1322">
        <f>IF(ISERROR(VLOOKUP(VLOOKUP($A176, 'E4 TB Allocation Details'!$A$18:$L$214, MATCH("Customer ID", 'E4 TB Allocation Details'!$A$18:$L$18, 0),FALSE), 'E2 Allocators'!$B$15:$W$358, MATCH('O5 Details by Class &amp; Accounts'!AV$18, 'E2 Allocators'!$B$15:$W$15, 0),FALSE)*$G176), 0, VLOOKUP(VLOOKUP($A176, 'E4 TB Allocation Details'!$A$18:$L$214, MATCH("Customer ID", 'E4 TB Allocation Details'!$A$18:$L$18, 0),FALSE), 'E2 Allocators'!$B$15:$W$358, MATCH('O5 Details by Class &amp; Accounts'!AV$18, 'E2 Allocators'!$B$15:$W$15, 0),FALSE)*$G176)</f>
        <v>0</v>
      </c>
      <c r="AW176" s="1322">
        <f>IF(ISERROR(VLOOKUP(VLOOKUP($A176, 'E4 TB Allocation Details'!$A$18:$L$214, MATCH("Customer ID", 'E4 TB Allocation Details'!$A$18:$L$18, 0),FALSE), 'E2 Allocators'!$B$15:$W$358, MATCH('O5 Details by Class &amp; Accounts'!AW$18, 'E2 Allocators'!$B$15:$W$15, 0),FALSE)*$G176), 0, VLOOKUP(VLOOKUP($A176, 'E4 TB Allocation Details'!$A$18:$L$214, MATCH("Customer ID", 'E4 TB Allocation Details'!$A$18:$L$18, 0),FALSE), 'E2 Allocators'!$B$15:$W$358, MATCH('O5 Details by Class &amp; Accounts'!AW$18, 'E2 Allocators'!$B$15:$W$15, 0),FALSE)*$G176)</f>
        <v>0</v>
      </c>
      <c r="AX176" s="1322">
        <f t="shared" si="51"/>
        <v>0</v>
      </c>
      <c r="AY176" s="1322">
        <f>IF(ISERROR(VLOOKUP(VLOOKUP($A176, 'E4 TB Allocation Details'!$A$18:$L$214, MATCH("Misc ID", 'E4 TB Allocation Details'!$A$18:$L$18, 0),FALSE), 'E2 Allocators'!$B$15:$W$358, MATCH('O5 Details by Class &amp; Accounts'!AY$18, 'E2 Allocators'!$B$15:$W$15, 0),FALSE)*$E176), 0, VLOOKUP(VLOOKUP($A176, 'E4 TB Allocation Details'!$A$18:$L$214, MATCH("Misc ID", 'E4 TB Allocation Details'!$A$18:$L$18, 0),FALSE), 'E2 Allocators'!$B$15:$W$358, MATCH('O5 Details by Class &amp; Accounts'!AY$18, 'E2 Allocators'!$B$15:$W$15, 0),FALSE)*$E176)</f>
        <v>0</v>
      </c>
      <c r="AZ176" s="1322">
        <f>IF(ISERROR(VLOOKUP(VLOOKUP($A176, 'E4 TB Allocation Details'!$A$18:$L$214, MATCH("Misc ID", 'E4 TB Allocation Details'!$A$18:$L$18, 0),FALSE), 'E2 Allocators'!$B$15:$W$358, MATCH('O5 Details by Class &amp; Accounts'!AZ$18, 'E2 Allocators'!$B$15:$W$15, 0),FALSE)*$E176), 0, VLOOKUP(VLOOKUP($A176, 'E4 TB Allocation Details'!$A$18:$L$214, MATCH("Misc ID", 'E4 TB Allocation Details'!$A$18:$L$18, 0),FALSE), 'E2 Allocators'!$B$15:$W$358, MATCH('O5 Details by Class &amp; Accounts'!AZ$18, 'E2 Allocators'!$B$15:$W$15, 0),FALSE)*$E176)</f>
        <v>0</v>
      </c>
      <c r="BA176" s="1322">
        <f>IF(ISERROR(VLOOKUP(VLOOKUP($A176, 'E4 TB Allocation Details'!$A$18:$L$214, MATCH("Misc ID", 'E4 TB Allocation Details'!$A$18:$L$18, 0),FALSE), 'E2 Allocators'!$B$15:$W$358, MATCH('O5 Details by Class &amp; Accounts'!BA$18, 'E2 Allocators'!$B$15:$W$15, 0),FALSE)*$E176), 0, VLOOKUP(VLOOKUP($A176, 'E4 TB Allocation Details'!$A$18:$L$214, MATCH("Misc ID", 'E4 TB Allocation Details'!$A$18:$L$18, 0),FALSE), 'E2 Allocators'!$B$15:$W$358, MATCH('O5 Details by Class &amp; Accounts'!BA$18, 'E2 Allocators'!$B$15:$W$15, 0),FALSE)*$E176)</f>
        <v>0</v>
      </c>
      <c r="BB176" s="1322">
        <f>IF(ISERROR(VLOOKUP(VLOOKUP($A176, 'E4 TB Allocation Details'!$A$18:$L$214, MATCH("Misc ID", 'E4 TB Allocation Details'!$A$18:$L$18, 0),FALSE), 'E2 Allocators'!$B$15:$W$358, MATCH('O5 Details by Class &amp; Accounts'!BB$18, 'E2 Allocators'!$B$15:$W$15, 0),FALSE)*$E176), 0, VLOOKUP(VLOOKUP($A176, 'E4 TB Allocation Details'!$A$18:$L$214, MATCH("Misc ID", 'E4 TB Allocation Details'!$A$18:$L$18, 0),FALSE), 'E2 Allocators'!$B$15:$W$358, MATCH('O5 Details by Class &amp; Accounts'!BB$18, 'E2 Allocators'!$B$15:$W$15, 0),FALSE)*$E176)</f>
        <v>0</v>
      </c>
      <c r="BC176" s="1322">
        <f>IF(ISERROR(VLOOKUP(VLOOKUP($A176, 'E4 TB Allocation Details'!$A$18:$L$214, MATCH("Misc ID", 'E4 TB Allocation Details'!$A$18:$L$18, 0),FALSE), 'E2 Allocators'!$B$15:$W$358, MATCH('O5 Details by Class &amp; Accounts'!BC$18, 'E2 Allocators'!$B$15:$W$15, 0),FALSE)*$E176), 0, VLOOKUP(VLOOKUP($A176, 'E4 TB Allocation Details'!$A$18:$L$214, MATCH("Misc ID", 'E4 TB Allocation Details'!$A$18:$L$18, 0),FALSE), 'E2 Allocators'!$B$15:$W$358, MATCH('O5 Details by Class &amp; Accounts'!BC$18, 'E2 Allocators'!$B$15:$W$15, 0),FALSE)*$E176)</f>
        <v>0</v>
      </c>
      <c r="BD176" s="1322">
        <f>IF(ISERROR(VLOOKUP(VLOOKUP($A176, 'E4 TB Allocation Details'!$A$18:$L$214, MATCH("Misc ID", 'E4 TB Allocation Details'!$A$18:$L$18, 0),FALSE), 'E2 Allocators'!$B$15:$W$358, MATCH('O5 Details by Class &amp; Accounts'!BD$18, 'E2 Allocators'!$B$15:$W$15, 0),FALSE)*$E176), 0, VLOOKUP(VLOOKUP($A176, 'E4 TB Allocation Details'!$A$18:$L$214, MATCH("Misc ID", 'E4 TB Allocation Details'!$A$18:$L$18, 0),FALSE), 'E2 Allocators'!$B$15:$W$358, MATCH('O5 Details by Class &amp; Accounts'!BD$18, 'E2 Allocators'!$B$15:$W$15, 0),FALSE)*$E176)</f>
        <v>0</v>
      </c>
      <c r="BE176" s="1322">
        <f>IF(ISERROR(VLOOKUP(VLOOKUP($A176, 'E4 TB Allocation Details'!$A$18:$L$214, MATCH("Misc ID", 'E4 TB Allocation Details'!$A$18:$L$18, 0),FALSE), 'E2 Allocators'!$B$15:$W$358, MATCH('O5 Details by Class &amp; Accounts'!BE$18, 'E2 Allocators'!$B$15:$W$15, 0),FALSE)*$E176), 0, VLOOKUP(VLOOKUP($A176, 'E4 TB Allocation Details'!$A$18:$L$214, MATCH("Misc ID", 'E4 TB Allocation Details'!$A$18:$L$18, 0),FALSE), 'E2 Allocators'!$B$15:$W$358, MATCH('O5 Details by Class &amp; Accounts'!BE$18, 'E2 Allocators'!$B$15:$W$15, 0),FALSE)*$E176)</f>
        <v>0</v>
      </c>
      <c r="BF176" s="1322">
        <f>IF(ISERROR(VLOOKUP(VLOOKUP($A176, 'E4 TB Allocation Details'!$A$18:$L$214, MATCH("Misc ID", 'E4 TB Allocation Details'!$A$18:$L$18, 0),FALSE), 'E2 Allocators'!$B$15:$W$358, MATCH('O5 Details by Class &amp; Accounts'!BF$18, 'E2 Allocators'!$B$15:$W$15, 0),FALSE)*$E176), 0, VLOOKUP(VLOOKUP($A176, 'E4 TB Allocation Details'!$A$18:$L$214, MATCH("Misc ID", 'E4 TB Allocation Details'!$A$18:$L$18, 0),FALSE), 'E2 Allocators'!$B$15:$W$358, MATCH('O5 Details by Class &amp; Accounts'!BF$18, 'E2 Allocators'!$B$15:$W$15, 0),FALSE)*$E176)</f>
        <v>0</v>
      </c>
      <c r="BG176" s="1322">
        <f>IF(ISERROR(VLOOKUP(VLOOKUP($A176, 'E4 TB Allocation Details'!$A$18:$L$214, MATCH("Misc ID", 'E4 TB Allocation Details'!$A$18:$L$18, 0),FALSE), 'E2 Allocators'!$B$15:$W$358, MATCH('O5 Details by Class &amp; Accounts'!BG$18, 'E2 Allocators'!$B$15:$W$15, 0),FALSE)*$E176), 0, VLOOKUP(VLOOKUP($A176, 'E4 TB Allocation Details'!$A$18:$L$214, MATCH("Misc ID", 'E4 TB Allocation Details'!$A$18:$L$18, 0),FALSE), 'E2 Allocators'!$B$15:$W$358, MATCH('O5 Details by Class &amp; Accounts'!BG$18, 'E2 Allocators'!$B$15:$W$15, 0),FALSE)*$E176)</f>
        <v>0</v>
      </c>
      <c r="BH176" s="1322">
        <f>IF(ISERROR(VLOOKUP(VLOOKUP($A176, 'E4 TB Allocation Details'!$A$18:$L$214, MATCH("Misc ID", 'E4 TB Allocation Details'!$A$18:$L$18, 0),FALSE), 'E2 Allocators'!$B$15:$W$358, MATCH('O5 Details by Class &amp; Accounts'!BH$18, 'E2 Allocators'!$B$15:$W$15, 0),FALSE)*$E176), 0, VLOOKUP(VLOOKUP($A176, 'E4 TB Allocation Details'!$A$18:$L$214, MATCH("Misc ID", 'E4 TB Allocation Details'!$A$18:$L$18, 0),FALSE), 'E2 Allocators'!$B$15:$W$358, MATCH('O5 Details by Class &amp; Accounts'!BH$18, 'E2 Allocators'!$B$15:$W$15, 0),FALSE)*$E176)</f>
        <v>0</v>
      </c>
      <c r="BI176" s="1322">
        <f>IF(ISERROR(VLOOKUP(VLOOKUP($A176, 'E4 TB Allocation Details'!$A$18:$L$214, MATCH("Misc ID", 'E4 TB Allocation Details'!$A$18:$L$18, 0),FALSE), 'E2 Allocators'!$B$15:$W$358, MATCH('O5 Details by Class &amp; Accounts'!BI$18, 'E2 Allocators'!$B$15:$W$15, 0),FALSE)*$E176), 0, VLOOKUP(VLOOKUP($A176, 'E4 TB Allocation Details'!$A$18:$L$214, MATCH("Misc ID", 'E4 TB Allocation Details'!$A$18:$L$18, 0),FALSE), 'E2 Allocators'!$B$15:$W$358, MATCH('O5 Details by Class &amp; Accounts'!BI$18, 'E2 Allocators'!$B$15:$W$15, 0),FALSE)*$E176)</f>
        <v>0</v>
      </c>
      <c r="BJ176" s="1322">
        <f>IF(ISERROR(VLOOKUP(VLOOKUP($A176, 'E4 TB Allocation Details'!$A$18:$L$214, MATCH("Misc ID", 'E4 TB Allocation Details'!$A$18:$L$18, 0),FALSE), 'E2 Allocators'!$B$15:$W$358, MATCH('O5 Details by Class &amp; Accounts'!BJ$18, 'E2 Allocators'!$B$15:$W$15, 0),FALSE)*$E176), 0, VLOOKUP(VLOOKUP($A176, 'E4 TB Allocation Details'!$A$18:$L$214, MATCH("Misc ID", 'E4 TB Allocation Details'!$A$18:$L$18, 0),FALSE), 'E2 Allocators'!$B$15:$W$358, MATCH('O5 Details by Class &amp; Accounts'!BJ$18, 'E2 Allocators'!$B$15:$W$15, 0),FALSE)*$E176)</f>
        <v>0</v>
      </c>
      <c r="BK176" s="1322">
        <f>IF(ISERROR(VLOOKUP(VLOOKUP($A176, 'E4 TB Allocation Details'!$A$18:$L$214, MATCH("Misc ID", 'E4 TB Allocation Details'!$A$18:$L$18, 0),FALSE), 'E2 Allocators'!$B$15:$W$358, MATCH('O5 Details by Class &amp; Accounts'!BK$18, 'E2 Allocators'!$B$15:$W$15, 0),FALSE)*$E176), 0, VLOOKUP(VLOOKUP($A176, 'E4 TB Allocation Details'!$A$18:$L$214, MATCH("Misc ID", 'E4 TB Allocation Details'!$A$18:$L$18, 0),FALSE), 'E2 Allocators'!$B$15:$W$358, MATCH('O5 Details by Class &amp; Accounts'!BK$18, 'E2 Allocators'!$B$15:$W$15, 0),FALSE)*$E176)</f>
        <v>0</v>
      </c>
      <c r="BL176" s="1322">
        <f>IF(ISERROR(VLOOKUP(VLOOKUP($A176, 'E4 TB Allocation Details'!$A$18:$L$214, MATCH("Misc ID", 'E4 TB Allocation Details'!$A$18:$L$18, 0),FALSE), 'E2 Allocators'!$B$15:$W$358, MATCH('O5 Details by Class &amp; Accounts'!BL$18, 'E2 Allocators'!$B$15:$W$15, 0),FALSE)*$E176), 0, VLOOKUP(VLOOKUP($A176, 'E4 TB Allocation Details'!$A$18:$L$214, MATCH("Misc ID", 'E4 TB Allocation Details'!$A$18:$L$18, 0),FALSE), 'E2 Allocators'!$B$15:$W$358, MATCH('O5 Details by Class &amp; Accounts'!BL$18, 'E2 Allocators'!$B$15:$W$15, 0),FALSE)*$E176)</f>
        <v>0</v>
      </c>
      <c r="BM176" s="1322">
        <f>IF(ISERROR(VLOOKUP(VLOOKUP($A176, 'E4 TB Allocation Details'!$A$18:$L$214, MATCH("Misc ID", 'E4 TB Allocation Details'!$A$18:$L$18, 0),FALSE), 'E2 Allocators'!$B$15:$W$358, MATCH('O5 Details by Class &amp; Accounts'!BM$18, 'E2 Allocators'!$B$15:$W$15, 0),FALSE)*$E176), 0, VLOOKUP(VLOOKUP($A176, 'E4 TB Allocation Details'!$A$18:$L$214, MATCH("Misc ID", 'E4 TB Allocation Details'!$A$18:$L$18, 0),FALSE), 'E2 Allocators'!$B$15:$W$358, MATCH('O5 Details by Class &amp; Accounts'!BM$18, 'E2 Allocators'!$B$15:$W$15, 0),FALSE)*$E176)</f>
        <v>0</v>
      </c>
      <c r="BN176" s="1322">
        <f>IF(ISERROR(VLOOKUP(VLOOKUP($A176, 'E4 TB Allocation Details'!$A$18:$L$214, MATCH("Misc ID", 'E4 TB Allocation Details'!$A$18:$L$18, 0),FALSE), 'E2 Allocators'!$B$15:$W$358, MATCH('O5 Details by Class &amp; Accounts'!BN$18, 'E2 Allocators'!$B$15:$W$15, 0),FALSE)*$E176), 0, VLOOKUP(VLOOKUP($A176, 'E4 TB Allocation Details'!$A$18:$L$214, MATCH("Misc ID", 'E4 TB Allocation Details'!$A$18:$L$18, 0),FALSE), 'E2 Allocators'!$B$15:$W$358, MATCH('O5 Details by Class &amp; Accounts'!BN$18, 'E2 Allocators'!$B$15:$W$15, 0),FALSE)*$E176)</f>
        <v>0</v>
      </c>
      <c r="BO176" s="1322">
        <f>IF(ISERROR(VLOOKUP(VLOOKUP($A176, 'E4 TB Allocation Details'!$A$18:$L$214, MATCH("Misc ID", 'E4 TB Allocation Details'!$A$18:$L$18, 0),FALSE), 'E2 Allocators'!$B$15:$W$358, MATCH('O5 Details by Class &amp; Accounts'!BO$18, 'E2 Allocators'!$B$15:$W$15, 0),FALSE)*$E176), 0, VLOOKUP(VLOOKUP($A176, 'E4 TB Allocation Details'!$A$18:$L$214, MATCH("Misc ID", 'E4 TB Allocation Details'!$A$18:$L$18, 0),FALSE), 'E2 Allocators'!$B$15:$W$358, MATCH('O5 Details by Class &amp; Accounts'!BO$18, 'E2 Allocators'!$B$15:$W$15, 0),FALSE)*$E176)</f>
        <v>0</v>
      </c>
      <c r="BP176" s="1322">
        <f>IF(ISERROR(VLOOKUP(VLOOKUP($A176, 'E4 TB Allocation Details'!$A$18:$L$214, MATCH("Misc ID", 'E4 TB Allocation Details'!$A$18:$L$18, 0),FALSE), 'E2 Allocators'!$B$15:$W$358, MATCH('O5 Details by Class &amp; Accounts'!BP$18, 'E2 Allocators'!$B$15:$W$15, 0),FALSE)*$E176), 0, VLOOKUP(VLOOKUP($A176, 'E4 TB Allocation Details'!$A$18:$L$214, MATCH("Misc ID", 'E4 TB Allocation Details'!$A$18:$L$18, 0),FALSE), 'E2 Allocators'!$B$15:$W$358, MATCH('O5 Details by Class &amp; Accounts'!BP$18, 'E2 Allocators'!$B$15:$W$15, 0),FALSE)*$E176)</f>
        <v>0</v>
      </c>
      <c r="BQ176" s="1322">
        <f>IF(ISERROR(VLOOKUP(VLOOKUP($A176, 'E4 TB Allocation Details'!$A$18:$L$214, MATCH("Misc ID", 'E4 TB Allocation Details'!$A$18:$L$18, 0),FALSE), 'E2 Allocators'!$B$15:$W$358, MATCH('O5 Details by Class &amp; Accounts'!BQ$18, 'E2 Allocators'!$B$15:$W$15, 0),FALSE)*$E176), 0, VLOOKUP(VLOOKUP($A176, 'E4 TB Allocation Details'!$A$18:$L$214, MATCH("Misc ID", 'E4 TB Allocation Details'!$A$18:$L$18, 0),FALSE), 'E2 Allocators'!$B$15:$W$358, MATCH('O5 Details by Class &amp; Accounts'!BQ$18, 'E2 Allocators'!$B$15:$W$15, 0),FALSE)*$E176)</f>
        <v>0</v>
      </c>
      <c r="BR176" s="1322">
        <f>IF(ISERROR(VLOOKUP(VLOOKUP($A176, 'E4 TB Allocation Details'!$A$18:$L$214, MATCH("Misc ID", 'E4 TB Allocation Details'!$A$18:$L$18, 0),FALSE), 'E2 Allocators'!$B$15:$W$358, MATCH('O5 Details by Class &amp; Accounts'!BR$18, 'E2 Allocators'!$B$15:$W$15, 0),FALSE)*$E176), 0, VLOOKUP(VLOOKUP($A176, 'E4 TB Allocation Details'!$A$18:$L$214, MATCH("Misc ID", 'E4 TB Allocation Details'!$A$18:$L$18, 0),FALSE), 'E2 Allocators'!$B$15:$W$358, MATCH('O5 Details by Class &amp; Accounts'!BR$18, 'E2 Allocators'!$B$15:$W$15, 0),FALSE)*$E176)</f>
        <v>0</v>
      </c>
      <c r="BS176" s="1322">
        <f t="shared" si="48"/>
        <v>0</v>
      </c>
      <c r="BT176" s="1322">
        <f>IF(ISERROR(VLOOKUP(VLOOKUP($A176, 'E4 TB Allocation Details'!$A$18:$L$214, MATCH("A &amp; G ID", 'E4 TB Allocation Details'!$A$18:$L$18, 0),FALSE), 'E2 Allocators'!$B$15:$W$358, MATCH('O5 Details by Class &amp; Accounts'!BT$18, 'E2 Allocators'!$B$15:$W$15, 0),FALSE)*$E176), 0, VLOOKUP(VLOOKUP($A176, 'E4 TB Allocation Details'!$A$18:$L$214, MATCH("A &amp; G ID", 'E4 TB Allocation Details'!$A$18:$L$18, 0),FALSE), 'E2 Allocators'!$B$15:$W$358, MATCH('O5 Details by Class &amp; Accounts'!BT$18, 'E2 Allocators'!$B$15:$W$15, 0),FALSE)*$E176)</f>
        <v>0</v>
      </c>
      <c r="BU176" s="1322">
        <f>IF(ISERROR(VLOOKUP(VLOOKUP($A176, 'E4 TB Allocation Details'!$A$18:$L$214, MATCH("A &amp; G ID", 'E4 TB Allocation Details'!$A$18:$L$18, 0),FALSE), 'E2 Allocators'!$B$15:$W$358, MATCH('O5 Details by Class &amp; Accounts'!BU$18, 'E2 Allocators'!$B$15:$W$15, 0),FALSE)*$E176), 0, VLOOKUP(VLOOKUP($A176, 'E4 TB Allocation Details'!$A$18:$L$214, MATCH("A &amp; G ID", 'E4 TB Allocation Details'!$A$18:$L$18, 0),FALSE), 'E2 Allocators'!$B$15:$W$358, MATCH('O5 Details by Class &amp; Accounts'!BU$18, 'E2 Allocators'!$B$15:$W$15, 0),FALSE)*$E176)</f>
        <v>0</v>
      </c>
      <c r="BV176" s="1322">
        <f>IF(ISERROR(VLOOKUP(VLOOKUP($A176, 'E4 TB Allocation Details'!$A$18:$L$214, MATCH("A &amp; G ID", 'E4 TB Allocation Details'!$A$18:$L$18, 0),FALSE), 'E2 Allocators'!$B$15:$W$358, MATCH('O5 Details by Class &amp; Accounts'!BV$18, 'E2 Allocators'!$B$15:$W$15, 0),FALSE)*$E176), 0, VLOOKUP(VLOOKUP($A176, 'E4 TB Allocation Details'!$A$18:$L$214, MATCH("A &amp; G ID", 'E4 TB Allocation Details'!$A$18:$L$18, 0),FALSE), 'E2 Allocators'!$B$15:$W$358, MATCH('O5 Details by Class &amp; Accounts'!BV$18, 'E2 Allocators'!$B$15:$W$15, 0),FALSE)*$E176)</f>
        <v>0</v>
      </c>
      <c r="BW176" s="1322">
        <f>IF(ISERROR(VLOOKUP(VLOOKUP($A176, 'E4 TB Allocation Details'!$A$18:$L$214, MATCH("A &amp; G ID", 'E4 TB Allocation Details'!$A$18:$L$18, 0),FALSE), 'E2 Allocators'!$B$15:$W$358, MATCH('O5 Details by Class &amp; Accounts'!BW$18, 'E2 Allocators'!$B$15:$W$15, 0),FALSE)*$E176), 0, VLOOKUP(VLOOKUP($A176, 'E4 TB Allocation Details'!$A$18:$L$214, MATCH("A &amp; G ID", 'E4 TB Allocation Details'!$A$18:$L$18, 0),FALSE), 'E2 Allocators'!$B$15:$W$358, MATCH('O5 Details by Class &amp; Accounts'!BW$18, 'E2 Allocators'!$B$15:$W$15, 0),FALSE)*$E176)</f>
        <v>0</v>
      </c>
      <c r="BX176" s="1322">
        <f>IF(ISERROR(VLOOKUP(VLOOKUP($A176, 'E4 TB Allocation Details'!$A$18:$L$214, MATCH("A &amp; G ID", 'E4 TB Allocation Details'!$A$18:$L$18, 0),FALSE), 'E2 Allocators'!$B$15:$W$358, MATCH('O5 Details by Class &amp; Accounts'!BX$18, 'E2 Allocators'!$B$15:$W$15, 0),FALSE)*$E176), 0, VLOOKUP(VLOOKUP($A176, 'E4 TB Allocation Details'!$A$18:$L$214, MATCH("A &amp; G ID", 'E4 TB Allocation Details'!$A$18:$L$18, 0),FALSE), 'E2 Allocators'!$B$15:$W$358, MATCH('O5 Details by Class &amp; Accounts'!BX$18, 'E2 Allocators'!$B$15:$W$15, 0),FALSE)*$E176)</f>
        <v>0</v>
      </c>
      <c r="BY176" s="1322">
        <f>IF(ISERROR(VLOOKUP(VLOOKUP($A176, 'E4 TB Allocation Details'!$A$18:$L$214, MATCH("A &amp; G ID", 'E4 TB Allocation Details'!$A$18:$L$18, 0),FALSE), 'E2 Allocators'!$B$15:$W$358, MATCH('O5 Details by Class &amp; Accounts'!BY$18, 'E2 Allocators'!$B$15:$W$15, 0),FALSE)*$E176), 0, VLOOKUP(VLOOKUP($A176, 'E4 TB Allocation Details'!$A$18:$L$214, MATCH("A &amp; G ID", 'E4 TB Allocation Details'!$A$18:$L$18, 0),FALSE), 'E2 Allocators'!$B$15:$W$358, MATCH('O5 Details by Class &amp; Accounts'!BY$18, 'E2 Allocators'!$B$15:$W$15, 0),FALSE)*$E176)</f>
        <v>0</v>
      </c>
      <c r="BZ176" s="1322">
        <f>IF(ISERROR(VLOOKUP(VLOOKUP($A176, 'E4 TB Allocation Details'!$A$18:$L$214, MATCH("A &amp; G ID", 'E4 TB Allocation Details'!$A$18:$L$18, 0),FALSE), 'E2 Allocators'!$B$15:$W$358, MATCH('O5 Details by Class &amp; Accounts'!BZ$18, 'E2 Allocators'!$B$15:$W$15, 0),FALSE)*$E176), 0, VLOOKUP(VLOOKUP($A176, 'E4 TB Allocation Details'!$A$18:$L$214, MATCH("A &amp; G ID", 'E4 TB Allocation Details'!$A$18:$L$18, 0),FALSE), 'E2 Allocators'!$B$15:$W$358, MATCH('O5 Details by Class &amp; Accounts'!BZ$18, 'E2 Allocators'!$B$15:$W$15, 0),FALSE)*$E176)</f>
        <v>0</v>
      </c>
      <c r="CA176" s="1322">
        <f>IF(ISERROR(VLOOKUP(VLOOKUP($A176, 'E4 TB Allocation Details'!$A$18:$L$214, MATCH("A &amp; G ID", 'E4 TB Allocation Details'!$A$18:$L$18, 0),FALSE), 'E2 Allocators'!$B$15:$W$358, MATCH('O5 Details by Class &amp; Accounts'!CA$18, 'E2 Allocators'!$B$15:$W$15, 0),FALSE)*$E176), 0, VLOOKUP(VLOOKUP($A176, 'E4 TB Allocation Details'!$A$18:$L$214, MATCH("A &amp; G ID", 'E4 TB Allocation Details'!$A$18:$L$18, 0),FALSE), 'E2 Allocators'!$B$15:$W$358, MATCH('O5 Details by Class &amp; Accounts'!CA$18, 'E2 Allocators'!$B$15:$W$15, 0),FALSE)*$E176)</f>
        <v>0</v>
      </c>
      <c r="CB176" s="1322">
        <f>IF(ISERROR(VLOOKUP(VLOOKUP($A176, 'E4 TB Allocation Details'!$A$18:$L$214, MATCH("A &amp; G ID", 'E4 TB Allocation Details'!$A$18:$L$18, 0),FALSE), 'E2 Allocators'!$B$15:$W$358, MATCH('O5 Details by Class &amp; Accounts'!CB$18, 'E2 Allocators'!$B$15:$W$15, 0),FALSE)*$E176), 0, VLOOKUP(VLOOKUP($A176, 'E4 TB Allocation Details'!$A$18:$L$214, MATCH("A &amp; G ID", 'E4 TB Allocation Details'!$A$18:$L$18, 0),FALSE), 'E2 Allocators'!$B$15:$W$358, MATCH('O5 Details by Class &amp; Accounts'!CB$18, 'E2 Allocators'!$B$15:$W$15, 0),FALSE)*$E176)</f>
        <v>0</v>
      </c>
      <c r="CC176" s="1322">
        <f>IF(ISERROR(VLOOKUP(VLOOKUP($A176, 'E4 TB Allocation Details'!$A$18:$L$214, MATCH("A &amp; G ID", 'E4 TB Allocation Details'!$A$18:$L$18, 0),FALSE), 'E2 Allocators'!$B$15:$W$358, MATCH('O5 Details by Class &amp; Accounts'!CC$18, 'E2 Allocators'!$B$15:$W$15, 0),FALSE)*$E176), 0, VLOOKUP(VLOOKUP($A176, 'E4 TB Allocation Details'!$A$18:$L$214, MATCH("A &amp; G ID", 'E4 TB Allocation Details'!$A$18:$L$18, 0),FALSE), 'E2 Allocators'!$B$15:$W$358, MATCH('O5 Details by Class &amp; Accounts'!CC$18, 'E2 Allocators'!$B$15:$W$15, 0),FALSE)*$E176)</f>
        <v>0</v>
      </c>
      <c r="CD176" s="1322">
        <f>IF(ISERROR(VLOOKUP(VLOOKUP($A176, 'E4 TB Allocation Details'!$A$18:$L$214, MATCH("A &amp; G ID", 'E4 TB Allocation Details'!$A$18:$L$18, 0),FALSE), 'E2 Allocators'!$B$15:$W$358, MATCH('O5 Details by Class &amp; Accounts'!CD$18, 'E2 Allocators'!$B$15:$W$15, 0),FALSE)*$E176), 0, VLOOKUP(VLOOKUP($A176, 'E4 TB Allocation Details'!$A$18:$L$214, MATCH("A &amp; G ID", 'E4 TB Allocation Details'!$A$18:$L$18, 0),FALSE), 'E2 Allocators'!$B$15:$W$358, MATCH('O5 Details by Class &amp; Accounts'!CD$18, 'E2 Allocators'!$B$15:$W$15, 0),FALSE)*$E176)</f>
        <v>0</v>
      </c>
      <c r="CE176" s="1322">
        <f>IF(ISERROR(VLOOKUP(VLOOKUP($A176, 'E4 TB Allocation Details'!$A$18:$L$214, MATCH("A &amp; G ID", 'E4 TB Allocation Details'!$A$18:$L$18, 0),FALSE), 'E2 Allocators'!$B$15:$W$358, MATCH('O5 Details by Class &amp; Accounts'!CE$18, 'E2 Allocators'!$B$15:$W$15, 0),FALSE)*$E176), 0, VLOOKUP(VLOOKUP($A176, 'E4 TB Allocation Details'!$A$18:$L$214, MATCH("A &amp; G ID", 'E4 TB Allocation Details'!$A$18:$L$18, 0),FALSE), 'E2 Allocators'!$B$15:$W$358, MATCH('O5 Details by Class &amp; Accounts'!CE$18, 'E2 Allocators'!$B$15:$W$15, 0),FALSE)*$E176)</f>
        <v>0</v>
      </c>
      <c r="CF176" s="1322">
        <f>IF(ISERROR(VLOOKUP(VLOOKUP($A176, 'E4 TB Allocation Details'!$A$18:$L$214, MATCH("A &amp; G ID", 'E4 TB Allocation Details'!$A$18:$L$18, 0),FALSE), 'E2 Allocators'!$B$15:$W$358, MATCH('O5 Details by Class &amp; Accounts'!CF$18, 'E2 Allocators'!$B$15:$W$15, 0),FALSE)*$E176), 0, VLOOKUP(VLOOKUP($A176, 'E4 TB Allocation Details'!$A$18:$L$214, MATCH("A &amp; G ID", 'E4 TB Allocation Details'!$A$18:$L$18, 0),FALSE), 'E2 Allocators'!$B$15:$W$358, MATCH('O5 Details by Class &amp; Accounts'!CF$18, 'E2 Allocators'!$B$15:$W$15, 0),FALSE)*$E176)</f>
        <v>0</v>
      </c>
      <c r="CG176" s="1322">
        <f>IF(ISERROR(VLOOKUP(VLOOKUP($A176, 'E4 TB Allocation Details'!$A$18:$L$214, MATCH("A &amp; G ID", 'E4 TB Allocation Details'!$A$18:$L$18, 0),FALSE), 'E2 Allocators'!$B$15:$W$358, MATCH('O5 Details by Class &amp; Accounts'!CG$18, 'E2 Allocators'!$B$15:$W$15, 0),FALSE)*$E176), 0, VLOOKUP(VLOOKUP($A176, 'E4 TB Allocation Details'!$A$18:$L$214, MATCH("A &amp; G ID", 'E4 TB Allocation Details'!$A$18:$L$18, 0),FALSE), 'E2 Allocators'!$B$15:$W$358, MATCH('O5 Details by Class &amp; Accounts'!CG$18, 'E2 Allocators'!$B$15:$W$15, 0),FALSE)*$E176)</f>
        <v>0</v>
      </c>
      <c r="CH176" s="1322">
        <f>IF(ISERROR(VLOOKUP(VLOOKUP($A176, 'E4 TB Allocation Details'!$A$18:$L$214, MATCH("A &amp; G ID", 'E4 TB Allocation Details'!$A$18:$L$18, 0),FALSE), 'E2 Allocators'!$B$15:$W$358, MATCH('O5 Details by Class &amp; Accounts'!CH$18, 'E2 Allocators'!$B$15:$W$15, 0),FALSE)*$E176), 0, VLOOKUP(VLOOKUP($A176, 'E4 TB Allocation Details'!$A$18:$L$214, MATCH("A &amp; G ID", 'E4 TB Allocation Details'!$A$18:$L$18, 0),FALSE), 'E2 Allocators'!$B$15:$W$358, MATCH('O5 Details by Class &amp; Accounts'!CH$18, 'E2 Allocators'!$B$15:$W$15, 0),FALSE)*$E176)</f>
        <v>0</v>
      </c>
      <c r="CI176" s="1322">
        <f>IF(ISERROR(VLOOKUP(VLOOKUP($A176, 'E4 TB Allocation Details'!$A$18:$L$214, MATCH("A &amp; G ID", 'E4 TB Allocation Details'!$A$18:$L$18, 0),FALSE), 'E2 Allocators'!$B$15:$W$358, MATCH('O5 Details by Class &amp; Accounts'!CI$18, 'E2 Allocators'!$B$15:$W$15, 0),FALSE)*$E176), 0, VLOOKUP(VLOOKUP($A176, 'E4 TB Allocation Details'!$A$18:$L$214, MATCH("A &amp; G ID", 'E4 TB Allocation Details'!$A$18:$L$18, 0),FALSE), 'E2 Allocators'!$B$15:$W$358, MATCH('O5 Details by Class &amp; Accounts'!CI$18, 'E2 Allocators'!$B$15:$W$15, 0),FALSE)*$E176)</f>
        <v>0</v>
      </c>
      <c r="CJ176" s="1322">
        <f>IF(ISERROR(VLOOKUP(VLOOKUP($A176, 'E4 TB Allocation Details'!$A$18:$L$214, MATCH("A &amp; G ID", 'E4 TB Allocation Details'!$A$18:$L$18, 0),FALSE), 'E2 Allocators'!$B$15:$W$358, MATCH('O5 Details by Class &amp; Accounts'!CJ$18, 'E2 Allocators'!$B$15:$W$15, 0),FALSE)*$E176), 0, VLOOKUP(VLOOKUP($A176, 'E4 TB Allocation Details'!$A$18:$L$214, MATCH("A &amp; G ID", 'E4 TB Allocation Details'!$A$18:$L$18, 0),FALSE), 'E2 Allocators'!$B$15:$W$358, MATCH('O5 Details by Class &amp; Accounts'!CJ$18, 'E2 Allocators'!$B$15:$W$15, 0),FALSE)*$E176)</f>
        <v>0</v>
      </c>
      <c r="CK176" s="1322">
        <f>IF(ISERROR(VLOOKUP(VLOOKUP($A176, 'E4 TB Allocation Details'!$A$18:$L$214, MATCH("A &amp; G ID", 'E4 TB Allocation Details'!$A$18:$L$18, 0),FALSE), 'E2 Allocators'!$B$15:$W$358, MATCH('O5 Details by Class &amp; Accounts'!CK$18, 'E2 Allocators'!$B$15:$W$15, 0),FALSE)*$E176), 0, VLOOKUP(VLOOKUP($A176, 'E4 TB Allocation Details'!$A$18:$L$214, MATCH("A &amp; G ID", 'E4 TB Allocation Details'!$A$18:$L$18, 0),FALSE), 'E2 Allocators'!$B$15:$W$358, MATCH('O5 Details by Class &amp; Accounts'!CK$18, 'E2 Allocators'!$B$15:$W$15, 0),FALSE)*$E176)</f>
        <v>0</v>
      </c>
      <c r="CL176" s="1322">
        <f>IF(ISERROR(VLOOKUP(VLOOKUP($A176, 'E4 TB Allocation Details'!$A$18:$L$214, MATCH("A &amp; G ID", 'E4 TB Allocation Details'!$A$18:$L$18, 0),FALSE), 'E2 Allocators'!$B$15:$W$358, MATCH('O5 Details by Class &amp; Accounts'!CL$18, 'E2 Allocators'!$B$15:$W$15, 0),FALSE)*$E176), 0, VLOOKUP(VLOOKUP($A176, 'E4 TB Allocation Details'!$A$18:$L$214, MATCH("A &amp; G ID", 'E4 TB Allocation Details'!$A$18:$L$18, 0),FALSE), 'E2 Allocators'!$B$15:$W$358, MATCH('O5 Details by Class &amp; Accounts'!CL$18, 'E2 Allocators'!$B$15:$W$15, 0),FALSE)*$E176)</f>
        <v>0</v>
      </c>
      <c r="CM176" s="1322">
        <f>IF(ISERROR(VLOOKUP(VLOOKUP($A176, 'E4 TB Allocation Details'!$A$18:$L$214, MATCH("A &amp; G ID", 'E4 TB Allocation Details'!$A$18:$L$18, 0),FALSE), 'E2 Allocators'!$B$15:$W$358, MATCH('O5 Details by Class &amp; Accounts'!CM$18, 'E2 Allocators'!$B$15:$W$15, 0),FALSE)*$E176), 0, VLOOKUP(VLOOKUP($A176, 'E4 TB Allocation Details'!$A$18:$L$214, MATCH("A &amp; G ID", 'E4 TB Allocation Details'!$A$18:$L$18, 0),FALSE), 'E2 Allocators'!$B$15:$W$358, MATCH('O5 Details by Class &amp; Accounts'!CM$18, 'E2 Allocators'!$B$15:$W$15, 0),FALSE)*$E176)</f>
        <v>0</v>
      </c>
      <c r="CN176" s="1322">
        <f t="shared" si="49"/>
        <v>0</v>
      </c>
      <c r="CO176" s="1651">
        <f t="shared" si="50"/>
        <v>0</v>
      </c>
      <c r="CQ176" s="1899" t="inlineStr">
        <is>
          <t/>
        </is>
      </c>
    </row>
    <row r="177" spans="1:95" s="64" customFormat="1" ht="12.75" x14ac:dyDescent="0.2">
      <c r="A177" s="2146">
        <v>5420</v>
      </c>
      <c r="B177" s="2112" t="s">
        <v>37</v>
      </c>
      <c r="C177" s="1648">
        <f>IF(ISERROR(VLOOKUP($A177,'I3 TB Data'!$A$19:$H$483,MATCH('O5 Details by Class &amp; Accounts'!$C$18, 'I3 TB Data'!$A$19:$H$19,0),0)), 0, VLOOKUP($A177,'I3 TB Data'!$A$19:$H$483,MATCH('O5 Details by Class &amp; Accounts'!$C$18,'I3 TB Data'!$A$19:$H$19,0),0))</f>
        <v>0</v>
      </c>
      <c r="D177" s="1649"/>
      <c r="E177" s="1648">
        <f t="shared" si="44"/>
        <v>0</v>
      </c>
      <c r="F177" s="1650"/>
      <c r="G177" s="1650"/>
      <c r="H177" s="1322">
        <f t="shared" si="46"/>
        <v>0</v>
      </c>
      <c r="I177" s="1322">
        <f>IF(ISERROR(VLOOKUP(VLOOKUP($A177, 'E4 TB Allocation Details'!$A$18:$L$214, MATCH("Demand ID", 'E4 TB Allocation Details'!$A$18:$L$18, 0),FALSE), 'E2 Allocators'!$B$15:$W$358, MATCH('O5 Details by Class &amp; Accounts'!I$18, 'E2 Allocators'!$B$15:$W$15, 0),FALSE)*$F177), 0, VLOOKUP(VLOOKUP($A177, 'E4 TB Allocation Details'!$A$18:$L$214, MATCH("Demand ID", 'E4 TB Allocation Details'!$A$18:$L$18, 0),FALSE), 'E2 Allocators'!$B$15:$W$358, MATCH('O5 Details by Class &amp; Accounts'!I$18, 'E2 Allocators'!$B$15:$W$15, 0),FALSE)*$F177)</f>
        <v>0</v>
      </c>
      <c r="J177" s="1322">
        <f>IF(ISERROR(VLOOKUP(VLOOKUP($A177, 'E4 TB Allocation Details'!$A$18:$L$214, MATCH("Demand ID", 'E4 TB Allocation Details'!$A$18:$L$18, 0),FALSE), 'E2 Allocators'!$B$15:$W$358, MATCH('O5 Details by Class &amp; Accounts'!J$18, 'E2 Allocators'!$B$15:$W$15, 0),FALSE)*$F177), 0, VLOOKUP(VLOOKUP($A177, 'E4 TB Allocation Details'!$A$18:$L$214, MATCH("Demand ID", 'E4 TB Allocation Details'!$A$18:$L$18, 0),FALSE), 'E2 Allocators'!$B$15:$W$358, MATCH('O5 Details by Class &amp; Accounts'!J$18, 'E2 Allocators'!$B$15:$W$15, 0),FALSE)*$F177)</f>
        <v>0</v>
      </c>
      <c r="K177" s="1322">
        <f>IF(ISERROR(VLOOKUP(VLOOKUP($A177, 'E4 TB Allocation Details'!$A$18:$L$214, MATCH("Demand ID", 'E4 TB Allocation Details'!$A$18:$L$18, 0),FALSE), 'E2 Allocators'!$B$15:$W$358, MATCH('O5 Details by Class &amp; Accounts'!K$18, 'E2 Allocators'!$B$15:$W$15, 0),FALSE)*$F177), 0, VLOOKUP(VLOOKUP($A177, 'E4 TB Allocation Details'!$A$18:$L$214, MATCH("Demand ID", 'E4 TB Allocation Details'!$A$18:$L$18, 0),FALSE), 'E2 Allocators'!$B$15:$W$358, MATCH('O5 Details by Class &amp; Accounts'!K$18, 'E2 Allocators'!$B$15:$W$15, 0),FALSE)*$F177)</f>
        <v>0</v>
      </c>
      <c r="L177" s="1322">
        <f>IF(ISERROR(VLOOKUP(VLOOKUP($A177, 'E4 TB Allocation Details'!$A$18:$L$214, MATCH("Demand ID", 'E4 TB Allocation Details'!$A$18:$L$18, 0),FALSE), 'E2 Allocators'!$B$15:$W$358, MATCH('O5 Details by Class &amp; Accounts'!L$18, 'E2 Allocators'!$B$15:$W$15, 0),FALSE)*$F177), 0, VLOOKUP(VLOOKUP($A177, 'E4 TB Allocation Details'!$A$18:$L$214, MATCH("Demand ID", 'E4 TB Allocation Details'!$A$18:$L$18, 0),FALSE), 'E2 Allocators'!$B$15:$W$358, MATCH('O5 Details by Class &amp; Accounts'!L$18, 'E2 Allocators'!$B$15:$W$15, 0),FALSE)*$F177)</f>
        <v>0</v>
      </c>
      <c r="M177" s="1322">
        <f>IF(ISERROR(VLOOKUP(VLOOKUP($A177, 'E4 TB Allocation Details'!$A$18:$L$214, MATCH("Demand ID", 'E4 TB Allocation Details'!$A$18:$L$18, 0),FALSE), 'E2 Allocators'!$B$15:$W$358, MATCH('O5 Details by Class &amp; Accounts'!M$18, 'E2 Allocators'!$B$15:$W$15, 0),FALSE)*$F177), 0, VLOOKUP(VLOOKUP($A177, 'E4 TB Allocation Details'!$A$18:$L$214, MATCH("Demand ID", 'E4 TB Allocation Details'!$A$18:$L$18, 0),FALSE), 'E2 Allocators'!$B$15:$W$358, MATCH('O5 Details by Class &amp; Accounts'!M$18, 'E2 Allocators'!$B$15:$W$15, 0),FALSE)*$F177)</f>
        <v>0</v>
      </c>
      <c r="N177" s="1322">
        <f>IF(ISERROR(VLOOKUP(VLOOKUP($A177, 'E4 TB Allocation Details'!$A$18:$L$214, MATCH("Demand ID", 'E4 TB Allocation Details'!$A$18:$L$18, 0),FALSE), 'E2 Allocators'!$B$15:$W$358, MATCH('O5 Details by Class &amp; Accounts'!N$18, 'E2 Allocators'!$B$15:$W$15, 0),FALSE)*$F177), 0, VLOOKUP(VLOOKUP($A177, 'E4 TB Allocation Details'!$A$18:$L$214, MATCH("Demand ID", 'E4 TB Allocation Details'!$A$18:$L$18, 0),FALSE), 'E2 Allocators'!$B$15:$W$358, MATCH('O5 Details by Class &amp; Accounts'!N$18, 'E2 Allocators'!$B$15:$W$15, 0),FALSE)*$F177)</f>
        <v>0</v>
      </c>
      <c r="O177" s="1322">
        <f>IF(ISERROR(VLOOKUP(VLOOKUP($A177, 'E4 TB Allocation Details'!$A$18:$L$214, MATCH("Demand ID", 'E4 TB Allocation Details'!$A$18:$L$18, 0),FALSE), 'E2 Allocators'!$B$15:$W$358, MATCH('O5 Details by Class &amp; Accounts'!O$18, 'E2 Allocators'!$B$15:$W$15, 0),FALSE)*$F177), 0, VLOOKUP(VLOOKUP($A177, 'E4 TB Allocation Details'!$A$18:$L$214, MATCH("Demand ID", 'E4 TB Allocation Details'!$A$18:$L$18, 0),FALSE), 'E2 Allocators'!$B$15:$W$358, MATCH('O5 Details by Class &amp; Accounts'!O$18, 'E2 Allocators'!$B$15:$W$15, 0),FALSE)*$F177)</f>
        <v>0</v>
      </c>
      <c r="P177" s="1322">
        <f>IF(ISERROR(VLOOKUP(VLOOKUP($A177, 'E4 TB Allocation Details'!$A$18:$L$214, MATCH("Demand ID", 'E4 TB Allocation Details'!$A$18:$L$18, 0),FALSE), 'E2 Allocators'!$B$15:$W$358, MATCH('O5 Details by Class &amp; Accounts'!P$18, 'E2 Allocators'!$B$15:$W$15, 0),FALSE)*$F177), 0, VLOOKUP(VLOOKUP($A177, 'E4 TB Allocation Details'!$A$18:$L$214, MATCH("Demand ID", 'E4 TB Allocation Details'!$A$18:$L$18, 0),FALSE), 'E2 Allocators'!$B$15:$W$358, MATCH('O5 Details by Class &amp; Accounts'!P$18, 'E2 Allocators'!$B$15:$W$15, 0),FALSE)*$F177)</f>
        <v>0</v>
      </c>
      <c r="Q177" s="1322">
        <f>IF(ISERROR(VLOOKUP(VLOOKUP($A177, 'E4 TB Allocation Details'!$A$18:$L$214, MATCH("Demand ID", 'E4 TB Allocation Details'!$A$18:$L$18, 0),FALSE), 'E2 Allocators'!$B$15:$W$358, MATCH('O5 Details by Class &amp; Accounts'!Q$18, 'E2 Allocators'!$B$15:$W$15, 0),FALSE)*$F177), 0, VLOOKUP(VLOOKUP($A177, 'E4 TB Allocation Details'!$A$18:$L$214, MATCH("Demand ID", 'E4 TB Allocation Details'!$A$18:$L$18, 0),FALSE), 'E2 Allocators'!$B$15:$W$358, MATCH('O5 Details by Class &amp; Accounts'!Q$18, 'E2 Allocators'!$B$15:$W$15, 0),FALSE)*$F177)</f>
        <v>0</v>
      </c>
      <c r="R177" s="1322">
        <f>IF(ISERROR(VLOOKUP(VLOOKUP($A177, 'E4 TB Allocation Details'!$A$18:$L$214, MATCH("Demand ID", 'E4 TB Allocation Details'!$A$18:$L$18, 0),FALSE), 'E2 Allocators'!$B$15:$W$358, MATCH('O5 Details by Class &amp; Accounts'!R$18, 'E2 Allocators'!$B$15:$W$15, 0),FALSE)*$F177), 0, VLOOKUP(VLOOKUP($A177, 'E4 TB Allocation Details'!$A$18:$L$214, MATCH("Demand ID", 'E4 TB Allocation Details'!$A$18:$L$18, 0),FALSE), 'E2 Allocators'!$B$15:$W$358, MATCH('O5 Details by Class &amp; Accounts'!R$18, 'E2 Allocators'!$B$15:$W$15, 0),FALSE)*$F177)</f>
        <v>0</v>
      </c>
      <c r="S177" s="1322">
        <f>IF(ISERROR(VLOOKUP(VLOOKUP($A177, 'E4 TB Allocation Details'!$A$18:$L$214, MATCH("Demand ID", 'E4 TB Allocation Details'!$A$18:$L$18, 0),FALSE), 'E2 Allocators'!$B$15:$W$358, MATCH('O5 Details by Class &amp; Accounts'!S$18, 'E2 Allocators'!$B$15:$W$15, 0),FALSE)*$F177), 0, VLOOKUP(VLOOKUP($A177, 'E4 TB Allocation Details'!$A$18:$L$214, MATCH("Demand ID", 'E4 TB Allocation Details'!$A$18:$L$18, 0),FALSE), 'E2 Allocators'!$B$15:$W$358, MATCH('O5 Details by Class &amp; Accounts'!S$18, 'E2 Allocators'!$B$15:$W$15, 0),FALSE)*$F177)</f>
        <v>0</v>
      </c>
      <c r="T177" s="1322">
        <f>IF(ISERROR(VLOOKUP(VLOOKUP($A177, 'E4 TB Allocation Details'!$A$18:$L$214, MATCH("Demand ID", 'E4 TB Allocation Details'!$A$18:$L$18, 0),FALSE), 'E2 Allocators'!$B$15:$W$358, MATCH('O5 Details by Class &amp; Accounts'!T$18, 'E2 Allocators'!$B$15:$W$15, 0),FALSE)*$F177), 0, VLOOKUP(VLOOKUP($A177, 'E4 TB Allocation Details'!$A$18:$L$214, MATCH("Demand ID", 'E4 TB Allocation Details'!$A$18:$L$18, 0),FALSE), 'E2 Allocators'!$B$15:$W$358, MATCH('O5 Details by Class &amp; Accounts'!T$18, 'E2 Allocators'!$B$15:$W$15, 0),FALSE)*$F177)</f>
        <v>0</v>
      </c>
      <c r="U177" s="1322">
        <f>IF(ISERROR(VLOOKUP(VLOOKUP($A177, 'E4 TB Allocation Details'!$A$18:$L$214, MATCH("Demand ID", 'E4 TB Allocation Details'!$A$18:$L$18, 0),FALSE), 'E2 Allocators'!$B$15:$W$358, MATCH('O5 Details by Class &amp; Accounts'!U$18, 'E2 Allocators'!$B$15:$W$15, 0),FALSE)*$F177), 0, VLOOKUP(VLOOKUP($A177, 'E4 TB Allocation Details'!$A$18:$L$214, MATCH("Demand ID", 'E4 TB Allocation Details'!$A$18:$L$18, 0),FALSE), 'E2 Allocators'!$B$15:$W$358, MATCH('O5 Details by Class &amp; Accounts'!U$18, 'E2 Allocators'!$B$15:$W$15, 0),FALSE)*$F177)</f>
        <v>0</v>
      </c>
      <c r="V177" s="1322">
        <f>IF(ISERROR(VLOOKUP(VLOOKUP($A177, 'E4 TB Allocation Details'!$A$18:$L$214, MATCH("Demand ID", 'E4 TB Allocation Details'!$A$18:$L$18, 0),FALSE), 'E2 Allocators'!$B$15:$W$358, MATCH('O5 Details by Class &amp; Accounts'!V$18, 'E2 Allocators'!$B$15:$W$15, 0),FALSE)*$F177), 0, VLOOKUP(VLOOKUP($A177, 'E4 TB Allocation Details'!$A$18:$L$214, MATCH("Demand ID", 'E4 TB Allocation Details'!$A$18:$L$18, 0),FALSE), 'E2 Allocators'!$B$15:$W$358, MATCH('O5 Details by Class &amp; Accounts'!V$18, 'E2 Allocators'!$B$15:$W$15, 0),FALSE)*$F177)</f>
        <v>0</v>
      </c>
      <c r="W177" s="1322">
        <f>IF(ISERROR(VLOOKUP(VLOOKUP($A177, 'E4 TB Allocation Details'!$A$18:$L$214, MATCH("Demand ID", 'E4 TB Allocation Details'!$A$18:$L$18, 0),FALSE), 'E2 Allocators'!$B$15:$W$358, MATCH('O5 Details by Class &amp; Accounts'!W$18, 'E2 Allocators'!$B$15:$W$15, 0),FALSE)*$F177), 0, VLOOKUP(VLOOKUP($A177, 'E4 TB Allocation Details'!$A$18:$L$214, MATCH("Demand ID", 'E4 TB Allocation Details'!$A$18:$L$18, 0),FALSE), 'E2 Allocators'!$B$15:$W$358, MATCH('O5 Details by Class &amp; Accounts'!W$18, 'E2 Allocators'!$B$15:$W$15, 0),FALSE)*$F177)</f>
        <v>0</v>
      </c>
      <c r="X177" s="1322">
        <f>IF(ISERROR(VLOOKUP(VLOOKUP($A177, 'E4 TB Allocation Details'!$A$18:$L$214, MATCH("Demand ID", 'E4 TB Allocation Details'!$A$18:$L$18, 0),FALSE), 'E2 Allocators'!$B$15:$W$358, MATCH('O5 Details by Class &amp; Accounts'!X$18, 'E2 Allocators'!$B$15:$W$15, 0),FALSE)*$F177), 0, VLOOKUP(VLOOKUP($A177, 'E4 TB Allocation Details'!$A$18:$L$214, MATCH("Demand ID", 'E4 TB Allocation Details'!$A$18:$L$18, 0),FALSE), 'E2 Allocators'!$B$15:$W$358, MATCH('O5 Details by Class &amp; Accounts'!X$18, 'E2 Allocators'!$B$15:$W$15, 0),FALSE)*$F177)</f>
        <v>0</v>
      </c>
      <c r="Y177" s="1322">
        <f>IF(ISERROR(VLOOKUP(VLOOKUP($A177, 'E4 TB Allocation Details'!$A$18:$L$214, MATCH("Demand ID", 'E4 TB Allocation Details'!$A$18:$L$18, 0),FALSE), 'E2 Allocators'!$B$15:$W$358, MATCH('O5 Details by Class &amp; Accounts'!Y$18, 'E2 Allocators'!$B$15:$W$15, 0),FALSE)*$F177), 0, VLOOKUP(VLOOKUP($A177, 'E4 TB Allocation Details'!$A$18:$L$214, MATCH("Demand ID", 'E4 TB Allocation Details'!$A$18:$L$18, 0),FALSE), 'E2 Allocators'!$B$15:$W$358, MATCH('O5 Details by Class &amp; Accounts'!Y$18, 'E2 Allocators'!$B$15:$W$15, 0),FALSE)*$F177)</f>
        <v>0</v>
      </c>
      <c r="Z177" s="1322">
        <f>IF(ISERROR(VLOOKUP(VLOOKUP($A177, 'E4 TB Allocation Details'!$A$18:$L$214, MATCH("Demand ID", 'E4 TB Allocation Details'!$A$18:$L$18, 0),FALSE), 'E2 Allocators'!$B$15:$W$358, MATCH('O5 Details by Class &amp; Accounts'!Z$18, 'E2 Allocators'!$B$15:$W$15, 0),FALSE)*$F177), 0, VLOOKUP(VLOOKUP($A177, 'E4 TB Allocation Details'!$A$18:$L$214, MATCH("Demand ID", 'E4 TB Allocation Details'!$A$18:$L$18, 0),FALSE), 'E2 Allocators'!$B$15:$W$358, MATCH('O5 Details by Class &amp; Accounts'!Z$18, 'E2 Allocators'!$B$15:$W$15, 0),FALSE)*$F177)</f>
        <v>0</v>
      </c>
      <c r="AA177" s="1322">
        <f>IF(ISERROR(VLOOKUP(VLOOKUP($A177, 'E4 TB Allocation Details'!$A$18:$L$214, MATCH("Demand ID", 'E4 TB Allocation Details'!$A$18:$L$18, 0),FALSE), 'E2 Allocators'!$B$15:$W$358, MATCH('O5 Details by Class &amp; Accounts'!AA$18, 'E2 Allocators'!$B$15:$W$15, 0),FALSE)*$F177), 0, VLOOKUP(VLOOKUP($A177, 'E4 TB Allocation Details'!$A$18:$L$214, MATCH("Demand ID", 'E4 TB Allocation Details'!$A$18:$L$18, 0),FALSE), 'E2 Allocators'!$B$15:$W$358, MATCH('O5 Details by Class &amp; Accounts'!AA$18, 'E2 Allocators'!$B$15:$W$15, 0),FALSE)*$F177)</f>
        <v>0</v>
      </c>
      <c r="AB177" s="1322">
        <f>IF(ISERROR(VLOOKUP(VLOOKUP($A177, 'E4 TB Allocation Details'!$A$18:$L$214, MATCH("Demand ID", 'E4 TB Allocation Details'!$A$18:$L$18, 0),FALSE), 'E2 Allocators'!$B$15:$W$358, MATCH('O5 Details by Class &amp; Accounts'!AB$18, 'E2 Allocators'!$B$15:$W$15, 0),FALSE)*$F177), 0, VLOOKUP(VLOOKUP($A177, 'E4 TB Allocation Details'!$A$18:$L$214, MATCH("Demand ID", 'E4 TB Allocation Details'!$A$18:$L$18, 0),FALSE), 'E2 Allocators'!$B$15:$W$358, MATCH('O5 Details by Class &amp; Accounts'!AB$18, 'E2 Allocators'!$B$15:$W$15, 0),FALSE)*$F177)</f>
        <v>0</v>
      </c>
      <c r="AC177" s="1322">
        <f t="shared" si="47"/>
        <v>0</v>
      </c>
      <c r="AD177" s="1322">
        <f>IF(ISERROR(VLOOKUP(VLOOKUP($A177, 'E4 TB Allocation Details'!$A$18:$L$214, MATCH("Customer ID", 'E4 TB Allocation Details'!$A$18:$L$18, 0),FALSE), 'E2 Allocators'!$B$15:$W$358, MATCH('O5 Details by Class &amp; Accounts'!AD$18, 'E2 Allocators'!$B$15:$W$15, 0),FALSE)*$G177), 0, VLOOKUP(VLOOKUP($A177, 'E4 TB Allocation Details'!$A$18:$L$214, MATCH("Customer ID", 'E4 TB Allocation Details'!$A$18:$L$18, 0),FALSE), 'E2 Allocators'!$B$15:$W$358, MATCH('O5 Details by Class &amp; Accounts'!AD$18, 'E2 Allocators'!$B$15:$W$15, 0),FALSE)*$G177)</f>
        <v>0</v>
      </c>
      <c r="AE177" s="1322">
        <f>IF(ISERROR(VLOOKUP(VLOOKUP($A177, 'E4 TB Allocation Details'!$A$18:$L$214, MATCH("Customer ID", 'E4 TB Allocation Details'!$A$18:$L$18, 0),FALSE), 'E2 Allocators'!$B$15:$W$358, MATCH('O5 Details by Class &amp; Accounts'!AE$18, 'E2 Allocators'!$B$15:$W$15, 0),FALSE)*$G177), 0, VLOOKUP(VLOOKUP($A177, 'E4 TB Allocation Details'!$A$18:$L$214, MATCH("Customer ID", 'E4 TB Allocation Details'!$A$18:$L$18, 0),FALSE), 'E2 Allocators'!$B$15:$W$358, MATCH('O5 Details by Class &amp; Accounts'!AE$18, 'E2 Allocators'!$B$15:$W$15, 0),FALSE)*$G177)</f>
        <v>0</v>
      </c>
      <c r="AF177" s="1322">
        <f>IF(ISERROR(VLOOKUP(VLOOKUP($A177, 'E4 TB Allocation Details'!$A$18:$L$214, MATCH("Customer ID", 'E4 TB Allocation Details'!$A$18:$L$18, 0),FALSE), 'E2 Allocators'!$B$15:$W$358, MATCH('O5 Details by Class &amp; Accounts'!AF$18, 'E2 Allocators'!$B$15:$W$15, 0),FALSE)*$G177), 0, VLOOKUP(VLOOKUP($A177, 'E4 TB Allocation Details'!$A$18:$L$214, MATCH("Customer ID", 'E4 TB Allocation Details'!$A$18:$L$18, 0),FALSE), 'E2 Allocators'!$B$15:$W$358, MATCH('O5 Details by Class &amp; Accounts'!AF$18, 'E2 Allocators'!$B$15:$W$15, 0),FALSE)*$G177)</f>
        <v>0</v>
      </c>
      <c r="AG177" s="1322">
        <f>IF(ISERROR(VLOOKUP(VLOOKUP($A177, 'E4 TB Allocation Details'!$A$18:$L$214, MATCH("Customer ID", 'E4 TB Allocation Details'!$A$18:$L$18, 0),FALSE), 'E2 Allocators'!$B$15:$W$358, MATCH('O5 Details by Class &amp; Accounts'!AG$18, 'E2 Allocators'!$B$15:$W$15, 0),FALSE)*$G177), 0, VLOOKUP(VLOOKUP($A177, 'E4 TB Allocation Details'!$A$18:$L$214, MATCH("Customer ID", 'E4 TB Allocation Details'!$A$18:$L$18, 0),FALSE), 'E2 Allocators'!$B$15:$W$358, MATCH('O5 Details by Class &amp; Accounts'!AG$18, 'E2 Allocators'!$B$15:$W$15, 0),FALSE)*$G177)</f>
        <v>0</v>
      </c>
      <c r="AH177" s="1322">
        <f>IF(ISERROR(VLOOKUP(VLOOKUP($A177, 'E4 TB Allocation Details'!$A$18:$L$214, MATCH("Customer ID", 'E4 TB Allocation Details'!$A$18:$L$18, 0),FALSE), 'E2 Allocators'!$B$15:$W$358, MATCH('O5 Details by Class &amp; Accounts'!AH$18, 'E2 Allocators'!$B$15:$W$15, 0),FALSE)*$G177), 0, VLOOKUP(VLOOKUP($A177, 'E4 TB Allocation Details'!$A$18:$L$214, MATCH("Customer ID", 'E4 TB Allocation Details'!$A$18:$L$18, 0),FALSE), 'E2 Allocators'!$B$15:$W$358, MATCH('O5 Details by Class &amp; Accounts'!AH$18, 'E2 Allocators'!$B$15:$W$15, 0),FALSE)*$G177)</f>
        <v>0</v>
      </c>
      <c r="AI177" s="1322">
        <f>IF(ISERROR(VLOOKUP(VLOOKUP($A177, 'E4 TB Allocation Details'!$A$18:$L$214, MATCH("Customer ID", 'E4 TB Allocation Details'!$A$18:$L$18, 0),FALSE), 'E2 Allocators'!$B$15:$W$358, MATCH('O5 Details by Class &amp; Accounts'!AI$18, 'E2 Allocators'!$B$15:$W$15, 0),FALSE)*$G177), 0, VLOOKUP(VLOOKUP($A177, 'E4 TB Allocation Details'!$A$18:$L$214, MATCH("Customer ID", 'E4 TB Allocation Details'!$A$18:$L$18, 0),FALSE), 'E2 Allocators'!$B$15:$W$358, MATCH('O5 Details by Class &amp; Accounts'!AI$18, 'E2 Allocators'!$B$15:$W$15, 0),FALSE)*$G177)</f>
        <v>0</v>
      </c>
      <c r="AJ177" s="1322">
        <f>IF(ISERROR(VLOOKUP(VLOOKUP($A177, 'E4 TB Allocation Details'!$A$18:$L$214, MATCH("Customer ID", 'E4 TB Allocation Details'!$A$18:$L$18, 0),FALSE), 'E2 Allocators'!$B$15:$W$358, MATCH('O5 Details by Class &amp; Accounts'!AJ$18, 'E2 Allocators'!$B$15:$W$15, 0),FALSE)*$G177), 0, VLOOKUP(VLOOKUP($A177, 'E4 TB Allocation Details'!$A$18:$L$214, MATCH("Customer ID", 'E4 TB Allocation Details'!$A$18:$L$18, 0),FALSE), 'E2 Allocators'!$B$15:$W$358, MATCH('O5 Details by Class &amp; Accounts'!AJ$18, 'E2 Allocators'!$B$15:$W$15, 0),FALSE)*$G177)</f>
        <v>0</v>
      </c>
      <c r="AK177" s="1322">
        <f>IF(ISERROR(VLOOKUP(VLOOKUP($A177, 'E4 TB Allocation Details'!$A$18:$L$214, MATCH("Customer ID", 'E4 TB Allocation Details'!$A$18:$L$18, 0),FALSE), 'E2 Allocators'!$B$15:$W$358, MATCH('O5 Details by Class &amp; Accounts'!AK$18, 'E2 Allocators'!$B$15:$W$15, 0),FALSE)*$G177), 0, VLOOKUP(VLOOKUP($A177, 'E4 TB Allocation Details'!$A$18:$L$214, MATCH("Customer ID", 'E4 TB Allocation Details'!$A$18:$L$18, 0),FALSE), 'E2 Allocators'!$B$15:$W$358, MATCH('O5 Details by Class &amp; Accounts'!AK$18, 'E2 Allocators'!$B$15:$W$15, 0),FALSE)*$G177)</f>
        <v>0</v>
      </c>
      <c r="AL177" s="1322">
        <f>IF(ISERROR(VLOOKUP(VLOOKUP($A177, 'E4 TB Allocation Details'!$A$18:$L$214, MATCH("Customer ID", 'E4 TB Allocation Details'!$A$18:$L$18, 0),FALSE), 'E2 Allocators'!$B$15:$W$358, MATCH('O5 Details by Class &amp; Accounts'!AL$18, 'E2 Allocators'!$B$15:$W$15, 0),FALSE)*$G177), 0, VLOOKUP(VLOOKUP($A177, 'E4 TB Allocation Details'!$A$18:$L$214, MATCH("Customer ID", 'E4 TB Allocation Details'!$A$18:$L$18, 0),FALSE), 'E2 Allocators'!$B$15:$W$358, MATCH('O5 Details by Class &amp; Accounts'!AL$18, 'E2 Allocators'!$B$15:$W$15, 0),FALSE)*$G177)</f>
        <v>0</v>
      </c>
      <c r="AM177" s="1322">
        <f>IF(ISERROR(VLOOKUP(VLOOKUP($A177, 'E4 TB Allocation Details'!$A$18:$L$214, MATCH("Customer ID", 'E4 TB Allocation Details'!$A$18:$L$18, 0),FALSE), 'E2 Allocators'!$B$15:$W$358, MATCH('O5 Details by Class &amp; Accounts'!AM$18, 'E2 Allocators'!$B$15:$W$15, 0),FALSE)*$G177), 0, VLOOKUP(VLOOKUP($A177, 'E4 TB Allocation Details'!$A$18:$L$214, MATCH("Customer ID", 'E4 TB Allocation Details'!$A$18:$L$18, 0),FALSE), 'E2 Allocators'!$B$15:$W$358, MATCH('O5 Details by Class &amp; Accounts'!AM$18, 'E2 Allocators'!$B$15:$W$15, 0),FALSE)*$G177)</f>
        <v>0</v>
      </c>
      <c r="AN177" s="1322">
        <f>IF(ISERROR(VLOOKUP(VLOOKUP($A177, 'E4 TB Allocation Details'!$A$18:$L$214, MATCH("Customer ID", 'E4 TB Allocation Details'!$A$18:$L$18, 0),FALSE), 'E2 Allocators'!$B$15:$W$358, MATCH('O5 Details by Class &amp; Accounts'!AN$18, 'E2 Allocators'!$B$15:$W$15, 0),FALSE)*$G177), 0, VLOOKUP(VLOOKUP($A177, 'E4 TB Allocation Details'!$A$18:$L$214, MATCH("Customer ID", 'E4 TB Allocation Details'!$A$18:$L$18, 0),FALSE), 'E2 Allocators'!$B$15:$W$358, MATCH('O5 Details by Class &amp; Accounts'!AN$18, 'E2 Allocators'!$B$15:$W$15, 0),FALSE)*$G177)</f>
        <v>0</v>
      </c>
      <c r="AO177" s="1322">
        <f>IF(ISERROR(VLOOKUP(VLOOKUP($A177, 'E4 TB Allocation Details'!$A$18:$L$214, MATCH("Customer ID", 'E4 TB Allocation Details'!$A$18:$L$18, 0),FALSE), 'E2 Allocators'!$B$15:$W$358, MATCH('O5 Details by Class &amp; Accounts'!AO$18, 'E2 Allocators'!$B$15:$W$15, 0),FALSE)*$G177), 0, VLOOKUP(VLOOKUP($A177, 'E4 TB Allocation Details'!$A$18:$L$214, MATCH("Customer ID", 'E4 TB Allocation Details'!$A$18:$L$18, 0),FALSE), 'E2 Allocators'!$B$15:$W$358, MATCH('O5 Details by Class &amp; Accounts'!AO$18, 'E2 Allocators'!$B$15:$W$15, 0),FALSE)*$G177)</f>
        <v>0</v>
      </c>
      <c r="AP177" s="1322">
        <f>IF(ISERROR(VLOOKUP(VLOOKUP($A177, 'E4 TB Allocation Details'!$A$18:$L$214, MATCH("Customer ID", 'E4 TB Allocation Details'!$A$18:$L$18, 0),FALSE), 'E2 Allocators'!$B$15:$W$358, MATCH('O5 Details by Class &amp; Accounts'!AP$18, 'E2 Allocators'!$B$15:$W$15, 0),FALSE)*$G177), 0, VLOOKUP(VLOOKUP($A177, 'E4 TB Allocation Details'!$A$18:$L$214, MATCH("Customer ID", 'E4 TB Allocation Details'!$A$18:$L$18, 0),FALSE), 'E2 Allocators'!$B$15:$W$358, MATCH('O5 Details by Class &amp; Accounts'!AP$18, 'E2 Allocators'!$B$15:$W$15, 0),FALSE)*$G177)</f>
        <v>0</v>
      </c>
      <c r="AQ177" s="1322">
        <f>IF(ISERROR(VLOOKUP(VLOOKUP($A177, 'E4 TB Allocation Details'!$A$18:$L$214, MATCH("Customer ID", 'E4 TB Allocation Details'!$A$18:$L$18, 0),FALSE), 'E2 Allocators'!$B$15:$W$358, MATCH('O5 Details by Class &amp; Accounts'!AQ$18, 'E2 Allocators'!$B$15:$W$15, 0),FALSE)*$G177), 0, VLOOKUP(VLOOKUP($A177, 'E4 TB Allocation Details'!$A$18:$L$214, MATCH("Customer ID", 'E4 TB Allocation Details'!$A$18:$L$18, 0),FALSE), 'E2 Allocators'!$B$15:$W$358, MATCH('O5 Details by Class &amp; Accounts'!AQ$18, 'E2 Allocators'!$B$15:$W$15, 0),FALSE)*$G177)</f>
        <v>0</v>
      </c>
      <c r="AR177" s="1322">
        <f>IF(ISERROR(VLOOKUP(VLOOKUP($A177, 'E4 TB Allocation Details'!$A$18:$L$214, MATCH("Customer ID", 'E4 TB Allocation Details'!$A$18:$L$18, 0),FALSE), 'E2 Allocators'!$B$15:$W$358, MATCH('O5 Details by Class &amp; Accounts'!AR$18, 'E2 Allocators'!$B$15:$W$15, 0),FALSE)*$G177), 0, VLOOKUP(VLOOKUP($A177, 'E4 TB Allocation Details'!$A$18:$L$214, MATCH("Customer ID", 'E4 TB Allocation Details'!$A$18:$L$18, 0),FALSE), 'E2 Allocators'!$B$15:$W$358, MATCH('O5 Details by Class &amp; Accounts'!AR$18, 'E2 Allocators'!$B$15:$W$15, 0),FALSE)*$G177)</f>
        <v>0</v>
      </c>
      <c r="AS177" s="1322">
        <f>IF(ISERROR(VLOOKUP(VLOOKUP($A177, 'E4 TB Allocation Details'!$A$18:$L$214, MATCH("Customer ID", 'E4 TB Allocation Details'!$A$18:$L$18, 0),FALSE), 'E2 Allocators'!$B$15:$W$358, MATCH('O5 Details by Class &amp; Accounts'!AS$18, 'E2 Allocators'!$B$15:$W$15, 0),FALSE)*$G177), 0, VLOOKUP(VLOOKUP($A177, 'E4 TB Allocation Details'!$A$18:$L$214, MATCH("Customer ID", 'E4 TB Allocation Details'!$A$18:$L$18, 0),FALSE), 'E2 Allocators'!$B$15:$W$358, MATCH('O5 Details by Class &amp; Accounts'!AS$18, 'E2 Allocators'!$B$15:$W$15, 0),FALSE)*$G177)</f>
        <v>0</v>
      </c>
      <c r="AT177" s="1322">
        <f>IF(ISERROR(VLOOKUP(VLOOKUP($A177, 'E4 TB Allocation Details'!$A$18:$L$214, MATCH("Customer ID", 'E4 TB Allocation Details'!$A$18:$L$18, 0),FALSE), 'E2 Allocators'!$B$15:$W$358, MATCH('O5 Details by Class &amp; Accounts'!AT$18, 'E2 Allocators'!$B$15:$W$15, 0),FALSE)*$G177), 0, VLOOKUP(VLOOKUP($A177, 'E4 TB Allocation Details'!$A$18:$L$214, MATCH("Customer ID", 'E4 TB Allocation Details'!$A$18:$L$18, 0),FALSE), 'E2 Allocators'!$B$15:$W$358, MATCH('O5 Details by Class &amp; Accounts'!AT$18, 'E2 Allocators'!$B$15:$W$15, 0),FALSE)*$G177)</f>
        <v>0</v>
      </c>
      <c r="AU177" s="1322">
        <f>IF(ISERROR(VLOOKUP(VLOOKUP($A177, 'E4 TB Allocation Details'!$A$18:$L$214, MATCH("Customer ID", 'E4 TB Allocation Details'!$A$18:$L$18, 0),FALSE), 'E2 Allocators'!$B$15:$W$358, MATCH('O5 Details by Class &amp; Accounts'!AU$18, 'E2 Allocators'!$B$15:$W$15, 0),FALSE)*$G177), 0, VLOOKUP(VLOOKUP($A177, 'E4 TB Allocation Details'!$A$18:$L$214, MATCH("Customer ID", 'E4 TB Allocation Details'!$A$18:$L$18, 0),FALSE), 'E2 Allocators'!$B$15:$W$358, MATCH('O5 Details by Class &amp; Accounts'!AU$18, 'E2 Allocators'!$B$15:$W$15, 0),FALSE)*$G177)</f>
        <v>0</v>
      </c>
      <c r="AV177" s="1322">
        <f>IF(ISERROR(VLOOKUP(VLOOKUP($A177, 'E4 TB Allocation Details'!$A$18:$L$214, MATCH("Customer ID", 'E4 TB Allocation Details'!$A$18:$L$18, 0),FALSE), 'E2 Allocators'!$B$15:$W$358, MATCH('O5 Details by Class &amp; Accounts'!AV$18, 'E2 Allocators'!$B$15:$W$15, 0),FALSE)*$G177), 0, VLOOKUP(VLOOKUP($A177, 'E4 TB Allocation Details'!$A$18:$L$214, MATCH("Customer ID", 'E4 TB Allocation Details'!$A$18:$L$18, 0),FALSE), 'E2 Allocators'!$B$15:$W$358, MATCH('O5 Details by Class &amp; Accounts'!AV$18, 'E2 Allocators'!$B$15:$W$15, 0),FALSE)*$G177)</f>
        <v>0</v>
      </c>
      <c r="AW177" s="1322">
        <f>IF(ISERROR(VLOOKUP(VLOOKUP($A177, 'E4 TB Allocation Details'!$A$18:$L$214, MATCH("Customer ID", 'E4 TB Allocation Details'!$A$18:$L$18, 0),FALSE), 'E2 Allocators'!$B$15:$W$358, MATCH('O5 Details by Class &amp; Accounts'!AW$18, 'E2 Allocators'!$B$15:$W$15, 0),FALSE)*$G177), 0, VLOOKUP(VLOOKUP($A177, 'E4 TB Allocation Details'!$A$18:$L$214, MATCH("Customer ID", 'E4 TB Allocation Details'!$A$18:$L$18, 0),FALSE), 'E2 Allocators'!$B$15:$W$358, MATCH('O5 Details by Class &amp; Accounts'!AW$18, 'E2 Allocators'!$B$15:$W$15, 0),FALSE)*$G177)</f>
        <v>0</v>
      </c>
      <c r="AX177" s="1322">
        <f t="shared" si="51"/>
        <v>0</v>
      </c>
      <c r="AY177" s="1322">
        <f>IF(ISERROR(VLOOKUP(VLOOKUP($A177, 'E4 TB Allocation Details'!$A$18:$L$214, MATCH("Misc ID", 'E4 TB Allocation Details'!$A$18:$L$18, 0),FALSE), 'E2 Allocators'!$B$15:$W$358, MATCH('O5 Details by Class &amp; Accounts'!AY$18, 'E2 Allocators'!$B$15:$W$15, 0),FALSE)*$E177), 0, VLOOKUP(VLOOKUP($A177, 'E4 TB Allocation Details'!$A$18:$L$214, MATCH("Misc ID", 'E4 TB Allocation Details'!$A$18:$L$18, 0),FALSE), 'E2 Allocators'!$B$15:$W$358, MATCH('O5 Details by Class &amp; Accounts'!AY$18, 'E2 Allocators'!$B$15:$W$15, 0),FALSE)*$E177)</f>
        <v>0</v>
      </c>
      <c r="AZ177" s="1322">
        <f>IF(ISERROR(VLOOKUP(VLOOKUP($A177, 'E4 TB Allocation Details'!$A$18:$L$214, MATCH("Misc ID", 'E4 TB Allocation Details'!$A$18:$L$18, 0),FALSE), 'E2 Allocators'!$B$15:$W$358, MATCH('O5 Details by Class &amp; Accounts'!AZ$18, 'E2 Allocators'!$B$15:$W$15, 0),FALSE)*$E177), 0, VLOOKUP(VLOOKUP($A177, 'E4 TB Allocation Details'!$A$18:$L$214, MATCH("Misc ID", 'E4 TB Allocation Details'!$A$18:$L$18, 0),FALSE), 'E2 Allocators'!$B$15:$W$358, MATCH('O5 Details by Class &amp; Accounts'!AZ$18, 'E2 Allocators'!$B$15:$W$15, 0),FALSE)*$E177)</f>
        <v>0</v>
      </c>
      <c r="BA177" s="1322">
        <f>IF(ISERROR(VLOOKUP(VLOOKUP($A177, 'E4 TB Allocation Details'!$A$18:$L$214, MATCH("Misc ID", 'E4 TB Allocation Details'!$A$18:$L$18, 0),FALSE), 'E2 Allocators'!$B$15:$W$358, MATCH('O5 Details by Class &amp; Accounts'!BA$18, 'E2 Allocators'!$B$15:$W$15, 0),FALSE)*$E177), 0, VLOOKUP(VLOOKUP($A177, 'E4 TB Allocation Details'!$A$18:$L$214, MATCH("Misc ID", 'E4 TB Allocation Details'!$A$18:$L$18, 0),FALSE), 'E2 Allocators'!$B$15:$W$358, MATCH('O5 Details by Class &amp; Accounts'!BA$18, 'E2 Allocators'!$B$15:$W$15, 0),FALSE)*$E177)</f>
        <v>0</v>
      </c>
      <c r="BB177" s="1322">
        <f>IF(ISERROR(VLOOKUP(VLOOKUP($A177, 'E4 TB Allocation Details'!$A$18:$L$214, MATCH("Misc ID", 'E4 TB Allocation Details'!$A$18:$L$18, 0),FALSE), 'E2 Allocators'!$B$15:$W$358, MATCH('O5 Details by Class &amp; Accounts'!BB$18, 'E2 Allocators'!$B$15:$W$15, 0),FALSE)*$E177), 0, VLOOKUP(VLOOKUP($A177, 'E4 TB Allocation Details'!$A$18:$L$214, MATCH("Misc ID", 'E4 TB Allocation Details'!$A$18:$L$18, 0),FALSE), 'E2 Allocators'!$B$15:$W$358, MATCH('O5 Details by Class &amp; Accounts'!BB$18, 'E2 Allocators'!$B$15:$W$15, 0),FALSE)*$E177)</f>
        <v>0</v>
      </c>
      <c r="BC177" s="1322">
        <f>IF(ISERROR(VLOOKUP(VLOOKUP($A177, 'E4 TB Allocation Details'!$A$18:$L$214, MATCH("Misc ID", 'E4 TB Allocation Details'!$A$18:$L$18, 0),FALSE), 'E2 Allocators'!$B$15:$W$358, MATCH('O5 Details by Class &amp; Accounts'!BC$18, 'E2 Allocators'!$B$15:$W$15, 0),FALSE)*$E177), 0, VLOOKUP(VLOOKUP($A177, 'E4 TB Allocation Details'!$A$18:$L$214, MATCH("Misc ID", 'E4 TB Allocation Details'!$A$18:$L$18, 0),FALSE), 'E2 Allocators'!$B$15:$W$358, MATCH('O5 Details by Class &amp; Accounts'!BC$18, 'E2 Allocators'!$B$15:$W$15, 0),FALSE)*$E177)</f>
        <v>0</v>
      </c>
      <c r="BD177" s="1322">
        <f>IF(ISERROR(VLOOKUP(VLOOKUP($A177, 'E4 TB Allocation Details'!$A$18:$L$214, MATCH("Misc ID", 'E4 TB Allocation Details'!$A$18:$L$18, 0),FALSE), 'E2 Allocators'!$B$15:$W$358, MATCH('O5 Details by Class &amp; Accounts'!BD$18, 'E2 Allocators'!$B$15:$W$15, 0),FALSE)*$E177), 0, VLOOKUP(VLOOKUP($A177, 'E4 TB Allocation Details'!$A$18:$L$214, MATCH("Misc ID", 'E4 TB Allocation Details'!$A$18:$L$18, 0),FALSE), 'E2 Allocators'!$B$15:$W$358, MATCH('O5 Details by Class &amp; Accounts'!BD$18, 'E2 Allocators'!$B$15:$W$15, 0),FALSE)*$E177)</f>
        <v>0</v>
      </c>
      <c r="BE177" s="1322">
        <f>IF(ISERROR(VLOOKUP(VLOOKUP($A177, 'E4 TB Allocation Details'!$A$18:$L$214, MATCH("Misc ID", 'E4 TB Allocation Details'!$A$18:$L$18, 0),FALSE), 'E2 Allocators'!$B$15:$W$358, MATCH('O5 Details by Class &amp; Accounts'!BE$18, 'E2 Allocators'!$B$15:$W$15, 0),FALSE)*$E177), 0, VLOOKUP(VLOOKUP($A177, 'E4 TB Allocation Details'!$A$18:$L$214, MATCH("Misc ID", 'E4 TB Allocation Details'!$A$18:$L$18, 0),FALSE), 'E2 Allocators'!$B$15:$W$358, MATCH('O5 Details by Class &amp; Accounts'!BE$18, 'E2 Allocators'!$B$15:$W$15, 0),FALSE)*$E177)</f>
        <v>0</v>
      </c>
      <c r="BF177" s="1322">
        <f>IF(ISERROR(VLOOKUP(VLOOKUP($A177, 'E4 TB Allocation Details'!$A$18:$L$214, MATCH("Misc ID", 'E4 TB Allocation Details'!$A$18:$L$18, 0),FALSE), 'E2 Allocators'!$B$15:$W$358, MATCH('O5 Details by Class &amp; Accounts'!BF$18, 'E2 Allocators'!$B$15:$W$15, 0),FALSE)*$E177), 0, VLOOKUP(VLOOKUP($A177, 'E4 TB Allocation Details'!$A$18:$L$214, MATCH("Misc ID", 'E4 TB Allocation Details'!$A$18:$L$18, 0),FALSE), 'E2 Allocators'!$B$15:$W$358, MATCH('O5 Details by Class &amp; Accounts'!BF$18, 'E2 Allocators'!$B$15:$W$15, 0),FALSE)*$E177)</f>
        <v>0</v>
      </c>
      <c r="BG177" s="1322">
        <f>IF(ISERROR(VLOOKUP(VLOOKUP($A177, 'E4 TB Allocation Details'!$A$18:$L$214, MATCH("Misc ID", 'E4 TB Allocation Details'!$A$18:$L$18, 0),FALSE), 'E2 Allocators'!$B$15:$W$358, MATCH('O5 Details by Class &amp; Accounts'!BG$18, 'E2 Allocators'!$B$15:$W$15, 0),FALSE)*$E177), 0, VLOOKUP(VLOOKUP($A177, 'E4 TB Allocation Details'!$A$18:$L$214, MATCH("Misc ID", 'E4 TB Allocation Details'!$A$18:$L$18, 0),FALSE), 'E2 Allocators'!$B$15:$W$358, MATCH('O5 Details by Class &amp; Accounts'!BG$18, 'E2 Allocators'!$B$15:$W$15, 0),FALSE)*$E177)</f>
        <v>0</v>
      </c>
      <c r="BH177" s="1322">
        <f>IF(ISERROR(VLOOKUP(VLOOKUP($A177, 'E4 TB Allocation Details'!$A$18:$L$214, MATCH("Misc ID", 'E4 TB Allocation Details'!$A$18:$L$18, 0),FALSE), 'E2 Allocators'!$B$15:$W$358, MATCH('O5 Details by Class &amp; Accounts'!BH$18, 'E2 Allocators'!$B$15:$W$15, 0),FALSE)*$E177), 0, VLOOKUP(VLOOKUP($A177, 'E4 TB Allocation Details'!$A$18:$L$214, MATCH("Misc ID", 'E4 TB Allocation Details'!$A$18:$L$18, 0),FALSE), 'E2 Allocators'!$B$15:$W$358, MATCH('O5 Details by Class &amp; Accounts'!BH$18, 'E2 Allocators'!$B$15:$W$15, 0),FALSE)*$E177)</f>
        <v>0</v>
      </c>
      <c r="BI177" s="1322">
        <f>IF(ISERROR(VLOOKUP(VLOOKUP($A177, 'E4 TB Allocation Details'!$A$18:$L$214, MATCH("Misc ID", 'E4 TB Allocation Details'!$A$18:$L$18, 0),FALSE), 'E2 Allocators'!$B$15:$W$358, MATCH('O5 Details by Class &amp; Accounts'!BI$18, 'E2 Allocators'!$B$15:$W$15, 0),FALSE)*$E177), 0, VLOOKUP(VLOOKUP($A177, 'E4 TB Allocation Details'!$A$18:$L$214, MATCH("Misc ID", 'E4 TB Allocation Details'!$A$18:$L$18, 0),FALSE), 'E2 Allocators'!$B$15:$W$358, MATCH('O5 Details by Class &amp; Accounts'!BI$18, 'E2 Allocators'!$B$15:$W$15, 0),FALSE)*$E177)</f>
        <v>0</v>
      </c>
      <c r="BJ177" s="1322">
        <f>IF(ISERROR(VLOOKUP(VLOOKUP($A177, 'E4 TB Allocation Details'!$A$18:$L$214, MATCH("Misc ID", 'E4 TB Allocation Details'!$A$18:$L$18, 0),FALSE), 'E2 Allocators'!$B$15:$W$358, MATCH('O5 Details by Class &amp; Accounts'!BJ$18, 'E2 Allocators'!$B$15:$W$15, 0),FALSE)*$E177), 0, VLOOKUP(VLOOKUP($A177, 'E4 TB Allocation Details'!$A$18:$L$214, MATCH("Misc ID", 'E4 TB Allocation Details'!$A$18:$L$18, 0),FALSE), 'E2 Allocators'!$B$15:$W$358, MATCH('O5 Details by Class &amp; Accounts'!BJ$18, 'E2 Allocators'!$B$15:$W$15, 0),FALSE)*$E177)</f>
        <v>0</v>
      </c>
      <c r="BK177" s="1322">
        <f>IF(ISERROR(VLOOKUP(VLOOKUP($A177, 'E4 TB Allocation Details'!$A$18:$L$214, MATCH("Misc ID", 'E4 TB Allocation Details'!$A$18:$L$18, 0),FALSE), 'E2 Allocators'!$B$15:$W$358, MATCH('O5 Details by Class &amp; Accounts'!BK$18, 'E2 Allocators'!$B$15:$W$15, 0),FALSE)*$E177), 0, VLOOKUP(VLOOKUP($A177, 'E4 TB Allocation Details'!$A$18:$L$214, MATCH("Misc ID", 'E4 TB Allocation Details'!$A$18:$L$18, 0),FALSE), 'E2 Allocators'!$B$15:$W$358, MATCH('O5 Details by Class &amp; Accounts'!BK$18, 'E2 Allocators'!$B$15:$W$15, 0),FALSE)*$E177)</f>
        <v>0</v>
      </c>
      <c r="BL177" s="1322">
        <f>IF(ISERROR(VLOOKUP(VLOOKUP($A177, 'E4 TB Allocation Details'!$A$18:$L$214, MATCH("Misc ID", 'E4 TB Allocation Details'!$A$18:$L$18, 0),FALSE), 'E2 Allocators'!$B$15:$W$358, MATCH('O5 Details by Class &amp; Accounts'!BL$18, 'E2 Allocators'!$B$15:$W$15, 0),FALSE)*$E177), 0, VLOOKUP(VLOOKUP($A177, 'E4 TB Allocation Details'!$A$18:$L$214, MATCH("Misc ID", 'E4 TB Allocation Details'!$A$18:$L$18, 0),FALSE), 'E2 Allocators'!$B$15:$W$358, MATCH('O5 Details by Class &amp; Accounts'!BL$18, 'E2 Allocators'!$B$15:$W$15, 0),FALSE)*$E177)</f>
        <v>0</v>
      </c>
      <c r="BM177" s="1322">
        <f>IF(ISERROR(VLOOKUP(VLOOKUP($A177, 'E4 TB Allocation Details'!$A$18:$L$214, MATCH("Misc ID", 'E4 TB Allocation Details'!$A$18:$L$18, 0),FALSE), 'E2 Allocators'!$B$15:$W$358, MATCH('O5 Details by Class &amp; Accounts'!BM$18, 'E2 Allocators'!$B$15:$W$15, 0),FALSE)*$E177), 0, VLOOKUP(VLOOKUP($A177, 'E4 TB Allocation Details'!$A$18:$L$214, MATCH("Misc ID", 'E4 TB Allocation Details'!$A$18:$L$18, 0),FALSE), 'E2 Allocators'!$B$15:$W$358, MATCH('O5 Details by Class &amp; Accounts'!BM$18, 'E2 Allocators'!$B$15:$W$15, 0),FALSE)*$E177)</f>
        <v>0</v>
      </c>
      <c r="BN177" s="1322">
        <f>IF(ISERROR(VLOOKUP(VLOOKUP($A177, 'E4 TB Allocation Details'!$A$18:$L$214, MATCH("Misc ID", 'E4 TB Allocation Details'!$A$18:$L$18, 0),FALSE), 'E2 Allocators'!$B$15:$W$358, MATCH('O5 Details by Class &amp; Accounts'!BN$18, 'E2 Allocators'!$B$15:$W$15, 0),FALSE)*$E177), 0, VLOOKUP(VLOOKUP($A177, 'E4 TB Allocation Details'!$A$18:$L$214, MATCH("Misc ID", 'E4 TB Allocation Details'!$A$18:$L$18, 0),FALSE), 'E2 Allocators'!$B$15:$W$358, MATCH('O5 Details by Class &amp; Accounts'!BN$18, 'E2 Allocators'!$B$15:$W$15, 0),FALSE)*$E177)</f>
        <v>0</v>
      </c>
      <c r="BO177" s="1322">
        <f>IF(ISERROR(VLOOKUP(VLOOKUP($A177, 'E4 TB Allocation Details'!$A$18:$L$214, MATCH("Misc ID", 'E4 TB Allocation Details'!$A$18:$L$18, 0),FALSE), 'E2 Allocators'!$B$15:$W$358, MATCH('O5 Details by Class &amp; Accounts'!BO$18, 'E2 Allocators'!$B$15:$W$15, 0),FALSE)*$E177), 0, VLOOKUP(VLOOKUP($A177, 'E4 TB Allocation Details'!$A$18:$L$214, MATCH("Misc ID", 'E4 TB Allocation Details'!$A$18:$L$18, 0),FALSE), 'E2 Allocators'!$B$15:$W$358, MATCH('O5 Details by Class &amp; Accounts'!BO$18, 'E2 Allocators'!$B$15:$W$15, 0),FALSE)*$E177)</f>
        <v>0</v>
      </c>
      <c r="BP177" s="1322">
        <f>IF(ISERROR(VLOOKUP(VLOOKUP($A177, 'E4 TB Allocation Details'!$A$18:$L$214, MATCH("Misc ID", 'E4 TB Allocation Details'!$A$18:$L$18, 0),FALSE), 'E2 Allocators'!$B$15:$W$358, MATCH('O5 Details by Class &amp; Accounts'!BP$18, 'E2 Allocators'!$B$15:$W$15, 0),FALSE)*$E177), 0, VLOOKUP(VLOOKUP($A177, 'E4 TB Allocation Details'!$A$18:$L$214, MATCH("Misc ID", 'E4 TB Allocation Details'!$A$18:$L$18, 0),FALSE), 'E2 Allocators'!$B$15:$W$358, MATCH('O5 Details by Class &amp; Accounts'!BP$18, 'E2 Allocators'!$B$15:$W$15, 0),FALSE)*$E177)</f>
        <v>0</v>
      </c>
      <c r="BQ177" s="1322">
        <f>IF(ISERROR(VLOOKUP(VLOOKUP($A177, 'E4 TB Allocation Details'!$A$18:$L$214, MATCH("Misc ID", 'E4 TB Allocation Details'!$A$18:$L$18, 0),FALSE), 'E2 Allocators'!$B$15:$W$358, MATCH('O5 Details by Class &amp; Accounts'!BQ$18, 'E2 Allocators'!$B$15:$W$15, 0),FALSE)*$E177), 0, VLOOKUP(VLOOKUP($A177, 'E4 TB Allocation Details'!$A$18:$L$214, MATCH("Misc ID", 'E4 TB Allocation Details'!$A$18:$L$18, 0),FALSE), 'E2 Allocators'!$B$15:$W$358, MATCH('O5 Details by Class &amp; Accounts'!BQ$18, 'E2 Allocators'!$B$15:$W$15, 0),FALSE)*$E177)</f>
        <v>0</v>
      </c>
      <c r="BR177" s="1322">
        <f>IF(ISERROR(VLOOKUP(VLOOKUP($A177, 'E4 TB Allocation Details'!$A$18:$L$214, MATCH("Misc ID", 'E4 TB Allocation Details'!$A$18:$L$18, 0),FALSE), 'E2 Allocators'!$B$15:$W$358, MATCH('O5 Details by Class &amp; Accounts'!BR$18, 'E2 Allocators'!$B$15:$W$15, 0),FALSE)*$E177), 0, VLOOKUP(VLOOKUP($A177, 'E4 TB Allocation Details'!$A$18:$L$214, MATCH("Misc ID", 'E4 TB Allocation Details'!$A$18:$L$18, 0),FALSE), 'E2 Allocators'!$B$15:$W$358, MATCH('O5 Details by Class &amp; Accounts'!BR$18, 'E2 Allocators'!$B$15:$W$15, 0),FALSE)*$E177)</f>
        <v>0</v>
      </c>
      <c r="BS177" s="1322">
        <f t="shared" si="48"/>
        <v>0</v>
      </c>
      <c r="BT177" s="1322">
        <f>IF(ISERROR(VLOOKUP(VLOOKUP($A177, 'E4 TB Allocation Details'!$A$18:$L$214, MATCH("A &amp; G ID", 'E4 TB Allocation Details'!$A$18:$L$18, 0),FALSE), 'E2 Allocators'!$B$15:$W$358, MATCH('O5 Details by Class &amp; Accounts'!BT$18, 'E2 Allocators'!$B$15:$W$15, 0),FALSE)*$E177), 0, VLOOKUP(VLOOKUP($A177, 'E4 TB Allocation Details'!$A$18:$L$214, MATCH("A &amp; G ID", 'E4 TB Allocation Details'!$A$18:$L$18, 0),FALSE), 'E2 Allocators'!$B$15:$W$358, MATCH('O5 Details by Class &amp; Accounts'!BT$18, 'E2 Allocators'!$B$15:$W$15, 0),FALSE)*$E177)</f>
        <v>0</v>
      </c>
      <c r="BU177" s="1322">
        <f>IF(ISERROR(VLOOKUP(VLOOKUP($A177, 'E4 TB Allocation Details'!$A$18:$L$214, MATCH("A &amp; G ID", 'E4 TB Allocation Details'!$A$18:$L$18, 0),FALSE), 'E2 Allocators'!$B$15:$W$358, MATCH('O5 Details by Class &amp; Accounts'!BU$18, 'E2 Allocators'!$B$15:$W$15, 0),FALSE)*$E177), 0, VLOOKUP(VLOOKUP($A177, 'E4 TB Allocation Details'!$A$18:$L$214, MATCH("A &amp; G ID", 'E4 TB Allocation Details'!$A$18:$L$18, 0),FALSE), 'E2 Allocators'!$B$15:$W$358, MATCH('O5 Details by Class &amp; Accounts'!BU$18, 'E2 Allocators'!$B$15:$W$15, 0),FALSE)*$E177)</f>
        <v>0</v>
      </c>
      <c r="BV177" s="1322">
        <f>IF(ISERROR(VLOOKUP(VLOOKUP($A177, 'E4 TB Allocation Details'!$A$18:$L$214, MATCH("A &amp; G ID", 'E4 TB Allocation Details'!$A$18:$L$18, 0),FALSE), 'E2 Allocators'!$B$15:$W$358, MATCH('O5 Details by Class &amp; Accounts'!BV$18, 'E2 Allocators'!$B$15:$W$15, 0),FALSE)*$E177), 0, VLOOKUP(VLOOKUP($A177, 'E4 TB Allocation Details'!$A$18:$L$214, MATCH("A &amp; G ID", 'E4 TB Allocation Details'!$A$18:$L$18, 0),FALSE), 'E2 Allocators'!$B$15:$W$358, MATCH('O5 Details by Class &amp; Accounts'!BV$18, 'E2 Allocators'!$B$15:$W$15, 0),FALSE)*$E177)</f>
        <v>0</v>
      </c>
      <c r="BW177" s="1322">
        <f>IF(ISERROR(VLOOKUP(VLOOKUP($A177, 'E4 TB Allocation Details'!$A$18:$L$214, MATCH("A &amp; G ID", 'E4 TB Allocation Details'!$A$18:$L$18, 0),FALSE), 'E2 Allocators'!$B$15:$W$358, MATCH('O5 Details by Class &amp; Accounts'!BW$18, 'E2 Allocators'!$B$15:$W$15, 0),FALSE)*$E177), 0, VLOOKUP(VLOOKUP($A177, 'E4 TB Allocation Details'!$A$18:$L$214, MATCH("A &amp; G ID", 'E4 TB Allocation Details'!$A$18:$L$18, 0),FALSE), 'E2 Allocators'!$B$15:$W$358, MATCH('O5 Details by Class &amp; Accounts'!BW$18, 'E2 Allocators'!$B$15:$W$15, 0),FALSE)*$E177)</f>
        <v>0</v>
      </c>
      <c r="BX177" s="1322">
        <f>IF(ISERROR(VLOOKUP(VLOOKUP($A177, 'E4 TB Allocation Details'!$A$18:$L$214, MATCH("A &amp; G ID", 'E4 TB Allocation Details'!$A$18:$L$18, 0),FALSE), 'E2 Allocators'!$B$15:$W$358, MATCH('O5 Details by Class &amp; Accounts'!BX$18, 'E2 Allocators'!$B$15:$W$15, 0),FALSE)*$E177), 0, VLOOKUP(VLOOKUP($A177, 'E4 TB Allocation Details'!$A$18:$L$214, MATCH("A &amp; G ID", 'E4 TB Allocation Details'!$A$18:$L$18, 0),FALSE), 'E2 Allocators'!$B$15:$W$358, MATCH('O5 Details by Class &amp; Accounts'!BX$18, 'E2 Allocators'!$B$15:$W$15, 0),FALSE)*$E177)</f>
        <v>0</v>
      </c>
      <c r="BY177" s="1322">
        <f>IF(ISERROR(VLOOKUP(VLOOKUP($A177, 'E4 TB Allocation Details'!$A$18:$L$214, MATCH("A &amp; G ID", 'E4 TB Allocation Details'!$A$18:$L$18, 0),FALSE), 'E2 Allocators'!$B$15:$W$358, MATCH('O5 Details by Class &amp; Accounts'!BY$18, 'E2 Allocators'!$B$15:$W$15, 0),FALSE)*$E177), 0, VLOOKUP(VLOOKUP($A177, 'E4 TB Allocation Details'!$A$18:$L$214, MATCH("A &amp; G ID", 'E4 TB Allocation Details'!$A$18:$L$18, 0),FALSE), 'E2 Allocators'!$B$15:$W$358, MATCH('O5 Details by Class &amp; Accounts'!BY$18, 'E2 Allocators'!$B$15:$W$15, 0),FALSE)*$E177)</f>
        <v>0</v>
      </c>
      <c r="BZ177" s="1322">
        <f>IF(ISERROR(VLOOKUP(VLOOKUP($A177, 'E4 TB Allocation Details'!$A$18:$L$214, MATCH("A &amp; G ID", 'E4 TB Allocation Details'!$A$18:$L$18, 0),FALSE), 'E2 Allocators'!$B$15:$W$358, MATCH('O5 Details by Class &amp; Accounts'!BZ$18, 'E2 Allocators'!$B$15:$W$15, 0),FALSE)*$E177), 0, VLOOKUP(VLOOKUP($A177, 'E4 TB Allocation Details'!$A$18:$L$214, MATCH("A &amp; G ID", 'E4 TB Allocation Details'!$A$18:$L$18, 0),FALSE), 'E2 Allocators'!$B$15:$W$358, MATCH('O5 Details by Class &amp; Accounts'!BZ$18, 'E2 Allocators'!$B$15:$W$15, 0),FALSE)*$E177)</f>
        <v>0</v>
      </c>
      <c r="CA177" s="1322">
        <f>IF(ISERROR(VLOOKUP(VLOOKUP($A177, 'E4 TB Allocation Details'!$A$18:$L$214, MATCH("A &amp; G ID", 'E4 TB Allocation Details'!$A$18:$L$18, 0),FALSE), 'E2 Allocators'!$B$15:$W$358, MATCH('O5 Details by Class &amp; Accounts'!CA$18, 'E2 Allocators'!$B$15:$W$15, 0),FALSE)*$E177), 0, VLOOKUP(VLOOKUP($A177, 'E4 TB Allocation Details'!$A$18:$L$214, MATCH("A &amp; G ID", 'E4 TB Allocation Details'!$A$18:$L$18, 0),FALSE), 'E2 Allocators'!$B$15:$W$358, MATCH('O5 Details by Class &amp; Accounts'!CA$18, 'E2 Allocators'!$B$15:$W$15, 0),FALSE)*$E177)</f>
        <v>0</v>
      </c>
      <c r="CB177" s="1322">
        <f>IF(ISERROR(VLOOKUP(VLOOKUP($A177, 'E4 TB Allocation Details'!$A$18:$L$214, MATCH("A &amp; G ID", 'E4 TB Allocation Details'!$A$18:$L$18, 0),FALSE), 'E2 Allocators'!$B$15:$W$358, MATCH('O5 Details by Class &amp; Accounts'!CB$18, 'E2 Allocators'!$B$15:$W$15, 0),FALSE)*$E177), 0, VLOOKUP(VLOOKUP($A177, 'E4 TB Allocation Details'!$A$18:$L$214, MATCH("A &amp; G ID", 'E4 TB Allocation Details'!$A$18:$L$18, 0),FALSE), 'E2 Allocators'!$B$15:$W$358, MATCH('O5 Details by Class &amp; Accounts'!CB$18, 'E2 Allocators'!$B$15:$W$15, 0),FALSE)*$E177)</f>
        <v>0</v>
      </c>
      <c r="CC177" s="1322">
        <f>IF(ISERROR(VLOOKUP(VLOOKUP($A177, 'E4 TB Allocation Details'!$A$18:$L$214, MATCH("A &amp; G ID", 'E4 TB Allocation Details'!$A$18:$L$18, 0),FALSE), 'E2 Allocators'!$B$15:$W$358, MATCH('O5 Details by Class &amp; Accounts'!CC$18, 'E2 Allocators'!$B$15:$W$15, 0),FALSE)*$E177), 0, VLOOKUP(VLOOKUP($A177, 'E4 TB Allocation Details'!$A$18:$L$214, MATCH("A &amp; G ID", 'E4 TB Allocation Details'!$A$18:$L$18, 0),FALSE), 'E2 Allocators'!$B$15:$W$358, MATCH('O5 Details by Class &amp; Accounts'!CC$18, 'E2 Allocators'!$B$15:$W$15, 0),FALSE)*$E177)</f>
        <v>0</v>
      </c>
      <c r="CD177" s="1322">
        <f>IF(ISERROR(VLOOKUP(VLOOKUP($A177, 'E4 TB Allocation Details'!$A$18:$L$214, MATCH("A &amp; G ID", 'E4 TB Allocation Details'!$A$18:$L$18, 0),FALSE), 'E2 Allocators'!$B$15:$W$358, MATCH('O5 Details by Class &amp; Accounts'!CD$18, 'E2 Allocators'!$B$15:$W$15, 0),FALSE)*$E177), 0, VLOOKUP(VLOOKUP($A177, 'E4 TB Allocation Details'!$A$18:$L$214, MATCH("A &amp; G ID", 'E4 TB Allocation Details'!$A$18:$L$18, 0),FALSE), 'E2 Allocators'!$B$15:$W$358, MATCH('O5 Details by Class &amp; Accounts'!CD$18, 'E2 Allocators'!$B$15:$W$15, 0),FALSE)*$E177)</f>
        <v>0</v>
      </c>
      <c r="CE177" s="1322">
        <f>IF(ISERROR(VLOOKUP(VLOOKUP($A177, 'E4 TB Allocation Details'!$A$18:$L$214, MATCH("A &amp; G ID", 'E4 TB Allocation Details'!$A$18:$L$18, 0),FALSE), 'E2 Allocators'!$B$15:$W$358, MATCH('O5 Details by Class &amp; Accounts'!CE$18, 'E2 Allocators'!$B$15:$W$15, 0),FALSE)*$E177), 0, VLOOKUP(VLOOKUP($A177, 'E4 TB Allocation Details'!$A$18:$L$214, MATCH("A &amp; G ID", 'E4 TB Allocation Details'!$A$18:$L$18, 0),FALSE), 'E2 Allocators'!$B$15:$W$358, MATCH('O5 Details by Class &amp; Accounts'!CE$18, 'E2 Allocators'!$B$15:$W$15, 0),FALSE)*$E177)</f>
        <v>0</v>
      </c>
      <c r="CF177" s="1322">
        <f>IF(ISERROR(VLOOKUP(VLOOKUP($A177, 'E4 TB Allocation Details'!$A$18:$L$214, MATCH("A &amp; G ID", 'E4 TB Allocation Details'!$A$18:$L$18, 0),FALSE), 'E2 Allocators'!$B$15:$W$358, MATCH('O5 Details by Class &amp; Accounts'!CF$18, 'E2 Allocators'!$B$15:$W$15, 0),FALSE)*$E177), 0, VLOOKUP(VLOOKUP($A177, 'E4 TB Allocation Details'!$A$18:$L$214, MATCH("A &amp; G ID", 'E4 TB Allocation Details'!$A$18:$L$18, 0),FALSE), 'E2 Allocators'!$B$15:$W$358, MATCH('O5 Details by Class &amp; Accounts'!CF$18, 'E2 Allocators'!$B$15:$W$15, 0),FALSE)*$E177)</f>
        <v>0</v>
      </c>
      <c r="CG177" s="1322">
        <f>IF(ISERROR(VLOOKUP(VLOOKUP($A177, 'E4 TB Allocation Details'!$A$18:$L$214, MATCH("A &amp; G ID", 'E4 TB Allocation Details'!$A$18:$L$18, 0),FALSE), 'E2 Allocators'!$B$15:$W$358, MATCH('O5 Details by Class &amp; Accounts'!CG$18, 'E2 Allocators'!$B$15:$W$15, 0),FALSE)*$E177), 0, VLOOKUP(VLOOKUP($A177, 'E4 TB Allocation Details'!$A$18:$L$214, MATCH("A &amp; G ID", 'E4 TB Allocation Details'!$A$18:$L$18, 0),FALSE), 'E2 Allocators'!$B$15:$W$358, MATCH('O5 Details by Class &amp; Accounts'!CG$18, 'E2 Allocators'!$B$15:$W$15, 0),FALSE)*$E177)</f>
        <v>0</v>
      </c>
      <c r="CH177" s="1322">
        <f>IF(ISERROR(VLOOKUP(VLOOKUP($A177, 'E4 TB Allocation Details'!$A$18:$L$214, MATCH("A &amp; G ID", 'E4 TB Allocation Details'!$A$18:$L$18, 0),FALSE), 'E2 Allocators'!$B$15:$W$358, MATCH('O5 Details by Class &amp; Accounts'!CH$18, 'E2 Allocators'!$B$15:$W$15, 0),FALSE)*$E177), 0, VLOOKUP(VLOOKUP($A177, 'E4 TB Allocation Details'!$A$18:$L$214, MATCH("A &amp; G ID", 'E4 TB Allocation Details'!$A$18:$L$18, 0),FALSE), 'E2 Allocators'!$B$15:$W$358, MATCH('O5 Details by Class &amp; Accounts'!CH$18, 'E2 Allocators'!$B$15:$W$15, 0),FALSE)*$E177)</f>
        <v>0</v>
      </c>
      <c r="CI177" s="1322">
        <f>IF(ISERROR(VLOOKUP(VLOOKUP($A177, 'E4 TB Allocation Details'!$A$18:$L$214, MATCH("A &amp; G ID", 'E4 TB Allocation Details'!$A$18:$L$18, 0),FALSE), 'E2 Allocators'!$B$15:$W$358, MATCH('O5 Details by Class &amp; Accounts'!CI$18, 'E2 Allocators'!$B$15:$W$15, 0),FALSE)*$E177), 0, VLOOKUP(VLOOKUP($A177, 'E4 TB Allocation Details'!$A$18:$L$214, MATCH("A &amp; G ID", 'E4 TB Allocation Details'!$A$18:$L$18, 0),FALSE), 'E2 Allocators'!$B$15:$W$358, MATCH('O5 Details by Class &amp; Accounts'!CI$18, 'E2 Allocators'!$B$15:$W$15, 0),FALSE)*$E177)</f>
        <v>0</v>
      </c>
      <c r="CJ177" s="1322">
        <f>IF(ISERROR(VLOOKUP(VLOOKUP($A177, 'E4 TB Allocation Details'!$A$18:$L$214, MATCH("A &amp; G ID", 'E4 TB Allocation Details'!$A$18:$L$18, 0),FALSE), 'E2 Allocators'!$B$15:$W$358, MATCH('O5 Details by Class &amp; Accounts'!CJ$18, 'E2 Allocators'!$B$15:$W$15, 0),FALSE)*$E177), 0, VLOOKUP(VLOOKUP($A177, 'E4 TB Allocation Details'!$A$18:$L$214, MATCH("A &amp; G ID", 'E4 TB Allocation Details'!$A$18:$L$18, 0),FALSE), 'E2 Allocators'!$B$15:$W$358, MATCH('O5 Details by Class &amp; Accounts'!CJ$18, 'E2 Allocators'!$B$15:$W$15, 0),FALSE)*$E177)</f>
        <v>0</v>
      </c>
      <c r="CK177" s="1322">
        <f>IF(ISERROR(VLOOKUP(VLOOKUP($A177, 'E4 TB Allocation Details'!$A$18:$L$214, MATCH("A &amp; G ID", 'E4 TB Allocation Details'!$A$18:$L$18, 0),FALSE), 'E2 Allocators'!$B$15:$W$358, MATCH('O5 Details by Class &amp; Accounts'!CK$18, 'E2 Allocators'!$B$15:$W$15, 0),FALSE)*$E177), 0, VLOOKUP(VLOOKUP($A177, 'E4 TB Allocation Details'!$A$18:$L$214, MATCH("A &amp; G ID", 'E4 TB Allocation Details'!$A$18:$L$18, 0),FALSE), 'E2 Allocators'!$B$15:$W$358, MATCH('O5 Details by Class &amp; Accounts'!CK$18, 'E2 Allocators'!$B$15:$W$15, 0),FALSE)*$E177)</f>
        <v>0</v>
      </c>
      <c r="CL177" s="1322">
        <f>IF(ISERROR(VLOOKUP(VLOOKUP($A177, 'E4 TB Allocation Details'!$A$18:$L$214, MATCH("A &amp; G ID", 'E4 TB Allocation Details'!$A$18:$L$18, 0),FALSE), 'E2 Allocators'!$B$15:$W$358, MATCH('O5 Details by Class &amp; Accounts'!CL$18, 'E2 Allocators'!$B$15:$W$15, 0),FALSE)*$E177), 0, VLOOKUP(VLOOKUP($A177, 'E4 TB Allocation Details'!$A$18:$L$214, MATCH("A &amp; G ID", 'E4 TB Allocation Details'!$A$18:$L$18, 0),FALSE), 'E2 Allocators'!$B$15:$W$358, MATCH('O5 Details by Class &amp; Accounts'!CL$18, 'E2 Allocators'!$B$15:$W$15, 0),FALSE)*$E177)</f>
        <v>0</v>
      </c>
      <c r="CM177" s="1322">
        <f>IF(ISERROR(VLOOKUP(VLOOKUP($A177, 'E4 TB Allocation Details'!$A$18:$L$214, MATCH("A &amp; G ID", 'E4 TB Allocation Details'!$A$18:$L$18, 0),FALSE), 'E2 Allocators'!$B$15:$W$358, MATCH('O5 Details by Class &amp; Accounts'!CM$18, 'E2 Allocators'!$B$15:$W$15, 0),FALSE)*$E177), 0, VLOOKUP(VLOOKUP($A177, 'E4 TB Allocation Details'!$A$18:$L$214, MATCH("A &amp; G ID", 'E4 TB Allocation Details'!$A$18:$L$18, 0),FALSE), 'E2 Allocators'!$B$15:$W$358, MATCH('O5 Details by Class &amp; Accounts'!CM$18, 'E2 Allocators'!$B$15:$W$15, 0),FALSE)*$E177)</f>
        <v>0</v>
      </c>
      <c r="CN177" s="1322">
        <f t="shared" si="49"/>
        <v>0</v>
      </c>
      <c r="CO177" s="1651">
        <f t="shared" si="50"/>
        <v>0</v>
      </c>
      <c r="CQ177" s="1899" t="inlineStr">
        <is>
          <t/>
        </is>
      </c>
    </row>
    <row r="178" spans="1:95" s="64" customFormat="1" ht="25.5" x14ac:dyDescent="0.2">
      <c r="A178" s="2146">
        <v>5425</v>
      </c>
      <c r="B178" s="2112" t="s">
        <v>38</v>
      </c>
      <c r="C178" s="1648">
        <f>IF(ISERROR(VLOOKUP($A178,'I3 TB Data'!$A$19:$H$483,MATCH('O5 Details by Class &amp; Accounts'!$C$18, 'I3 TB Data'!$A$19:$H$19,0),0)), 0, VLOOKUP($A178,'I3 TB Data'!$A$19:$H$483,MATCH('O5 Details by Class &amp; Accounts'!$C$18,'I3 TB Data'!$A$19:$H$19,0),0))</f>
        <v>11484.753561720259</v>
      </c>
      <c r="D178" s="1649"/>
      <c r="E178" s="1648">
        <f t="shared" si="44"/>
        <v>11484.753561720259</v>
      </c>
      <c r="F178" s="1650"/>
      <c r="G178" s="1650"/>
      <c r="H178" s="1322">
        <f t="shared" si="46"/>
        <v>0</v>
      </c>
      <c r="I178" s="1322">
        <f>IF(ISERROR(VLOOKUP(VLOOKUP($A178, 'E4 TB Allocation Details'!$A$18:$L$214, MATCH("Demand ID", 'E4 TB Allocation Details'!$A$18:$L$18, 0),FALSE), 'E2 Allocators'!$B$15:$W$358, MATCH('O5 Details by Class &amp; Accounts'!I$18, 'E2 Allocators'!$B$15:$W$15, 0),FALSE)*$F178), 0, VLOOKUP(VLOOKUP($A178, 'E4 TB Allocation Details'!$A$18:$L$214, MATCH("Demand ID", 'E4 TB Allocation Details'!$A$18:$L$18, 0),FALSE), 'E2 Allocators'!$B$15:$W$358, MATCH('O5 Details by Class &amp; Accounts'!I$18, 'E2 Allocators'!$B$15:$W$15, 0),FALSE)*$F178)</f>
        <v>0</v>
      </c>
      <c r="J178" s="1322">
        <f>IF(ISERROR(VLOOKUP(VLOOKUP($A178, 'E4 TB Allocation Details'!$A$18:$L$214, MATCH("Demand ID", 'E4 TB Allocation Details'!$A$18:$L$18, 0),FALSE), 'E2 Allocators'!$B$15:$W$358, MATCH('O5 Details by Class &amp; Accounts'!J$18, 'E2 Allocators'!$B$15:$W$15, 0),FALSE)*$F178), 0, VLOOKUP(VLOOKUP($A178, 'E4 TB Allocation Details'!$A$18:$L$214, MATCH("Demand ID", 'E4 TB Allocation Details'!$A$18:$L$18, 0),FALSE), 'E2 Allocators'!$B$15:$W$358, MATCH('O5 Details by Class &amp; Accounts'!J$18, 'E2 Allocators'!$B$15:$W$15, 0),FALSE)*$F178)</f>
        <v>0</v>
      </c>
      <c r="K178" s="1322">
        <f>IF(ISERROR(VLOOKUP(VLOOKUP($A178, 'E4 TB Allocation Details'!$A$18:$L$214, MATCH("Demand ID", 'E4 TB Allocation Details'!$A$18:$L$18, 0),FALSE), 'E2 Allocators'!$B$15:$W$358, MATCH('O5 Details by Class &amp; Accounts'!K$18, 'E2 Allocators'!$B$15:$W$15, 0),FALSE)*$F178), 0, VLOOKUP(VLOOKUP($A178, 'E4 TB Allocation Details'!$A$18:$L$214, MATCH("Demand ID", 'E4 TB Allocation Details'!$A$18:$L$18, 0),FALSE), 'E2 Allocators'!$B$15:$W$358, MATCH('O5 Details by Class &amp; Accounts'!K$18, 'E2 Allocators'!$B$15:$W$15, 0),FALSE)*$F178)</f>
        <v>0</v>
      </c>
      <c r="L178" s="1322">
        <f>IF(ISERROR(VLOOKUP(VLOOKUP($A178, 'E4 TB Allocation Details'!$A$18:$L$214, MATCH("Demand ID", 'E4 TB Allocation Details'!$A$18:$L$18, 0),FALSE), 'E2 Allocators'!$B$15:$W$358, MATCH('O5 Details by Class &amp; Accounts'!L$18, 'E2 Allocators'!$B$15:$W$15, 0),FALSE)*$F178), 0, VLOOKUP(VLOOKUP($A178, 'E4 TB Allocation Details'!$A$18:$L$214, MATCH("Demand ID", 'E4 TB Allocation Details'!$A$18:$L$18, 0),FALSE), 'E2 Allocators'!$B$15:$W$358, MATCH('O5 Details by Class &amp; Accounts'!L$18, 'E2 Allocators'!$B$15:$W$15, 0),FALSE)*$F178)</f>
        <v>0</v>
      </c>
      <c r="M178" s="1322">
        <f>IF(ISERROR(VLOOKUP(VLOOKUP($A178, 'E4 TB Allocation Details'!$A$18:$L$214, MATCH("Demand ID", 'E4 TB Allocation Details'!$A$18:$L$18, 0),FALSE), 'E2 Allocators'!$B$15:$W$358, MATCH('O5 Details by Class &amp; Accounts'!M$18, 'E2 Allocators'!$B$15:$W$15, 0),FALSE)*$F178), 0, VLOOKUP(VLOOKUP($A178, 'E4 TB Allocation Details'!$A$18:$L$214, MATCH("Demand ID", 'E4 TB Allocation Details'!$A$18:$L$18, 0),FALSE), 'E2 Allocators'!$B$15:$W$358, MATCH('O5 Details by Class &amp; Accounts'!M$18, 'E2 Allocators'!$B$15:$W$15, 0),FALSE)*$F178)</f>
        <v>0</v>
      </c>
      <c r="N178" s="1322">
        <f>IF(ISERROR(VLOOKUP(VLOOKUP($A178, 'E4 TB Allocation Details'!$A$18:$L$214, MATCH("Demand ID", 'E4 TB Allocation Details'!$A$18:$L$18, 0),FALSE), 'E2 Allocators'!$B$15:$W$358, MATCH('O5 Details by Class &amp; Accounts'!N$18, 'E2 Allocators'!$B$15:$W$15, 0),FALSE)*$F178), 0, VLOOKUP(VLOOKUP($A178, 'E4 TB Allocation Details'!$A$18:$L$214, MATCH("Demand ID", 'E4 TB Allocation Details'!$A$18:$L$18, 0),FALSE), 'E2 Allocators'!$B$15:$W$358, MATCH('O5 Details by Class &amp; Accounts'!N$18, 'E2 Allocators'!$B$15:$W$15, 0),FALSE)*$F178)</f>
        <v>0</v>
      </c>
      <c r="O178" s="1322">
        <f>IF(ISERROR(VLOOKUP(VLOOKUP($A178, 'E4 TB Allocation Details'!$A$18:$L$214, MATCH("Demand ID", 'E4 TB Allocation Details'!$A$18:$L$18, 0),FALSE), 'E2 Allocators'!$B$15:$W$358, MATCH('O5 Details by Class &amp; Accounts'!O$18, 'E2 Allocators'!$B$15:$W$15, 0),FALSE)*$F178), 0, VLOOKUP(VLOOKUP($A178, 'E4 TB Allocation Details'!$A$18:$L$214, MATCH("Demand ID", 'E4 TB Allocation Details'!$A$18:$L$18, 0),FALSE), 'E2 Allocators'!$B$15:$W$358, MATCH('O5 Details by Class &amp; Accounts'!O$18, 'E2 Allocators'!$B$15:$W$15, 0),FALSE)*$F178)</f>
        <v>0</v>
      </c>
      <c r="P178" s="1322">
        <f>IF(ISERROR(VLOOKUP(VLOOKUP($A178, 'E4 TB Allocation Details'!$A$18:$L$214, MATCH("Demand ID", 'E4 TB Allocation Details'!$A$18:$L$18, 0),FALSE), 'E2 Allocators'!$B$15:$W$358, MATCH('O5 Details by Class &amp; Accounts'!P$18, 'E2 Allocators'!$B$15:$W$15, 0),FALSE)*$F178), 0, VLOOKUP(VLOOKUP($A178, 'E4 TB Allocation Details'!$A$18:$L$214, MATCH("Demand ID", 'E4 TB Allocation Details'!$A$18:$L$18, 0),FALSE), 'E2 Allocators'!$B$15:$W$358, MATCH('O5 Details by Class &amp; Accounts'!P$18, 'E2 Allocators'!$B$15:$W$15, 0),FALSE)*$F178)</f>
        <v>0</v>
      </c>
      <c r="Q178" s="1322">
        <f>IF(ISERROR(VLOOKUP(VLOOKUP($A178, 'E4 TB Allocation Details'!$A$18:$L$214, MATCH("Demand ID", 'E4 TB Allocation Details'!$A$18:$L$18, 0),FALSE), 'E2 Allocators'!$B$15:$W$358, MATCH('O5 Details by Class &amp; Accounts'!Q$18, 'E2 Allocators'!$B$15:$W$15, 0),FALSE)*$F178), 0, VLOOKUP(VLOOKUP($A178, 'E4 TB Allocation Details'!$A$18:$L$214, MATCH("Demand ID", 'E4 TB Allocation Details'!$A$18:$L$18, 0),FALSE), 'E2 Allocators'!$B$15:$W$358, MATCH('O5 Details by Class &amp; Accounts'!Q$18, 'E2 Allocators'!$B$15:$W$15, 0),FALSE)*$F178)</f>
        <v>0</v>
      </c>
      <c r="R178" s="1322">
        <f>IF(ISERROR(VLOOKUP(VLOOKUP($A178, 'E4 TB Allocation Details'!$A$18:$L$214, MATCH("Demand ID", 'E4 TB Allocation Details'!$A$18:$L$18, 0),FALSE), 'E2 Allocators'!$B$15:$W$358, MATCH('O5 Details by Class &amp; Accounts'!R$18, 'E2 Allocators'!$B$15:$W$15, 0),FALSE)*$F178), 0, VLOOKUP(VLOOKUP($A178, 'E4 TB Allocation Details'!$A$18:$L$214, MATCH("Demand ID", 'E4 TB Allocation Details'!$A$18:$L$18, 0),FALSE), 'E2 Allocators'!$B$15:$W$358, MATCH('O5 Details by Class &amp; Accounts'!R$18, 'E2 Allocators'!$B$15:$W$15, 0),FALSE)*$F178)</f>
        <v>0</v>
      </c>
      <c r="S178" s="1322">
        <f>IF(ISERROR(VLOOKUP(VLOOKUP($A178, 'E4 TB Allocation Details'!$A$18:$L$214, MATCH("Demand ID", 'E4 TB Allocation Details'!$A$18:$L$18, 0),FALSE), 'E2 Allocators'!$B$15:$W$358, MATCH('O5 Details by Class &amp; Accounts'!S$18, 'E2 Allocators'!$B$15:$W$15, 0),FALSE)*$F178), 0, VLOOKUP(VLOOKUP($A178, 'E4 TB Allocation Details'!$A$18:$L$214, MATCH("Demand ID", 'E4 TB Allocation Details'!$A$18:$L$18, 0),FALSE), 'E2 Allocators'!$B$15:$W$358, MATCH('O5 Details by Class &amp; Accounts'!S$18, 'E2 Allocators'!$B$15:$W$15, 0),FALSE)*$F178)</f>
        <v>0</v>
      </c>
      <c r="T178" s="1322">
        <f>IF(ISERROR(VLOOKUP(VLOOKUP($A178, 'E4 TB Allocation Details'!$A$18:$L$214, MATCH("Demand ID", 'E4 TB Allocation Details'!$A$18:$L$18, 0),FALSE), 'E2 Allocators'!$B$15:$W$358, MATCH('O5 Details by Class &amp; Accounts'!T$18, 'E2 Allocators'!$B$15:$W$15, 0),FALSE)*$F178), 0, VLOOKUP(VLOOKUP($A178, 'E4 TB Allocation Details'!$A$18:$L$214, MATCH("Demand ID", 'E4 TB Allocation Details'!$A$18:$L$18, 0),FALSE), 'E2 Allocators'!$B$15:$W$358, MATCH('O5 Details by Class &amp; Accounts'!T$18, 'E2 Allocators'!$B$15:$W$15, 0),FALSE)*$F178)</f>
        <v>0</v>
      </c>
      <c r="U178" s="1322">
        <f>IF(ISERROR(VLOOKUP(VLOOKUP($A178, 'E4 TB Allocation Details'!$A$18:$L$214, MATCH("Demand ID", 'E4 TB Allocation Details'!$A$18:$L$18, 0),FALSE), 'E2 Allocators'!$B$15:$W$358, MATCH('O5 Details by Class &amp; Accounts'!U$18, 'E2 Allocators'!$B$15:$W$15, 0),FALSE)*$F178), 0, VLOOKUP(VLOOKUP($A178, 'E4 TB Allocation Details'!$A$18:$L$214, MATCH("Demand ID", 'E4 TB Allocation Details'!$A$18:$L$18, 0),FALSE), 'E2 Allocators'!$B$15:$W$358, MATCH('O5 Details by Class &amp; Accounts'!U$18, 'E2 Allocators'!$B$15:$W$15, 0),FALSE)*$F178)</f>
        <v>0</v>
      </c>
      <c r="V178" s="1322">
        <f>IF(ISERROR(VLOOKUP(VLOOKUP($A178, 'E4 TB Allocation Details'!$A$18:$L$214, MATCH("Demand ID", 'E4 TB Allocation Details'!$A$18:$L$18, 0),FALSE), 'E2 Allocators'!$B$15:$W$358, MATCH('O5 Details by Class &amp; Accounts'!V$18, 'E2 Allocators'!$B$15:$W$15, 0),FALSE)*$F178), 0, VLOOKUP(VLOOKUP($A178, 'E4 TB Allocation Details'!$A$18:$L$214, MATCH("Demand ID", 'E4 TB Allocation Details'!$A$18:$L$18, 0),FALSE), 'E2 Allocators'!$B$15:$W$358, MATCH('O5 Details by Class &amp; Accounts'!V$18, 'E2 Allocators'!$B$15:$W$15, 0),FALSE)*$F178)</f>
        <v>0</v>
      </c>
      <c r="W178" s="1322">
        <f>IF(ISERROR(VLOOKUP(VLOOKUP($A178, 'E4 TB Allocation Details'!$A$18:$L$214, MATCH("Demand ID", 'E4 TB Allocation Details'!$A$18:$L$18, 0),FALSE), 'E2 Allocators'!$B$15:$W$358, MATCH('O5 Details by Class &amp; Accounts'!W$18, 'E2 Allocators'!$B$15:$W$15, 0),FALSE)*$F178), 0, VLOOKUP(VLOOKUP($A178, 'E4 TB Allocation Details'!$A$18:$L$214, MATCH("Demand ID", 'E4 TB Allocation Details'!$A$18:$L$18, 0),FALSE), 'E2 Allocators'!$B$15:$W$358, MATCH('O5 Details by Class &amp; Accounts'!W$18, 'E2 Allocators'!$B$15:$W$15, 0),FALSE)*$F178)</f>
        <v>0</v>
      </c>
      <c r="X178" s="1322">
        <f>IF(ISERROR(VLOOKUP(VLOOKUP($A178, 'E4 TB Allocation Details'!$A$18:$L$214, MATCH("Demand ID", 'E4 TB Allocation Details'!$A$18:$L$18, 0),FALSE), 'E2 Allocators'!$B$15:$W$358, MATCH('O5 Details by Class &amp; Accounts'!X$18, 'E2 Allocators'!$B$15:$W$15, 0),FALSE)*$F178), 0, VLOOKUP(VLOOKUP($A178, 'E4 TB Allocation Details'!$A$18:$L$214, MATCH("Demand ID", 'E4 TB Allocation Details'!$A$18:$L$18, 0),FALSE), 'E2 Allocators'!$B$15:$W$358, MATCH('O5 Details by Class &amp; Accounts'!X$18, 'E2 Allocators'!$B$15:$W$15, 0),FALSE)*$F178)</f>
        <v>0</v>
      </c>
      <c r="Y178" s="1322">
        <f>IF(ISERROR(VLOOKUP(VLOOKUP($A178, 'E4 TB Allocation Details'!$A$18:$L$214, MATCH("Demand ID", 'E4 TB Allocation Details'!$A$18:$L$18, 0),FALSE), 'E2 Allocators'!$B$15:$W$358, MATCH('O5 Details by Class &amp; Accounts'!Y$18, 'E2 Allocators'!$B$15:$W$15, 0),FALSE)*$F178), 0, VLOOKUP(VLOOKUP($A178, 'E4 TB Allocation Details'!$A$18:$L$214, MATCH("Demand ID", 'E4 TB Allocation Details'!$A$18:$L$18, 0),FALSE), 'E2 Allocators'!$B$15:$W$358, MATCH('O5 Details by Class &amp; Accounts'!Y$18, 'E2 Allocators'!$B$15:$W$15, 0),FALSE)*$F178)</f>
        <v>0</v>
      </c>
      <c r="Z178" s="1322">
        <f>IF(ISERROR(VLOOKUP(VLOOKUP($A178, 'E4 TB Allocation Details'!$A$18:$L$214, MATCH("Demand ID", 'E4 TB Allocation Details'!$A$18:$L$18, 0),FALSE), 'E2 Allocators'!$B$15:$W$358, MATCH('O5 Details by Class &amp; Accounts'!Z$18, 'E2 Allocators'!$B$15:$W$15, 0),FALSE)*$F178), 0, VLOOKUP(VLOOKUP($A178, 'E4 TB Allocation Details'!$A$18:$L$214, MATCH("Demand ID", 'E4 TB Allocation Details'!$A$18:$L$18, 0),FALSE), 'E2 Allocators'!$B$15:$W$358, MATCH('O5 Details by Class &amp; Accounts'!Z$18, 'E2 Allocators'!$B$15:$W$15, 0),FALSE)*$F178)</f>
        <v>0</v>
      </c>
      <c r="AA178" s="1322">
        <f>IF(ISERROR(VLOOKUP(VLOOKUP($A178, 'E4 TB Allocation Details'!$A$18:$L$214, MATCH("Demand ID", 'E4 TB Allocation Details'!$A$18:$L$18, 0),FALSE), 'E2 Allocators'!$B$15:$W$358, MATCH('O5 Details by Class &amp; Accounts'!AA$18, 'E2 Allocators'!$B$15:$W$15, 0),FALSE)*$F178), 0, VLOOKUP(VLOOKUP($A178, 'E4 TB Allocation Details'!$A$18:$L$214, MATCH("Demand ID", 'E4 TB Allocation Details'!$A$18:$L$18, 0),FALSE), 'E2 Allocators'!$B$15:$W$358, MATCH('O5 Details by Class &amp; Accounts'!AA$18, 'E2 Allocators'!$B$15:$W$15, 0),FALSE)*$F178)</f>
        <v>0</v>
      </c>
      <c r="AB178" s="1322">
        <f>IF(ISERROR(VLOOKUP(VLOOKUP($A178, 'E4 TB Allocation Details'!$A$18:$L$214, MATCH("Demand ID", 'E4 TB Allocation Details'!$A$18:$L$18, 0),FALSE), 'E2 Allocators'!$B$15:$W$358, MATCH('O5 Details by Class &amp; Accounts'!AB$18, 'E2 Allocators'!$B$15:$W$15, 0),FALSE)*$F178), 0, VLOOKUP(VLOOKUP($A178, 'E4 TB Allocation Details'!$A$18:$L$214, MATCH("Demand ID", 'E4 TB Allocation Details'!$A$18:$L$18, 0),FALSE), 'E2 Allocators'!$B$15:$W$358, MATCH('O5 Details by Class &amp; Accounts'!AB$18, 'E2 Allocators'!$B$15:$W$15, 0),FALSE)*$F178)</f>
        <v>0</v>
      </c>
      <c r="AC178" s="1322">
        <f t="shared" si="47"/>
        <v>0</v>
      </c>
      <c r="AD178" s="1322">
        <f>IF(ISERROR(VLOOKUP(VLOOKUP($A178, 'E4 TB Allocation Details'!$A$18:$L$214, MATCH("Customer ID", 'E4 TB Allocation Details'!$A$18:$L$18, 0),FALSE), 'E2 Allocators'!$B$15:$W$358, MATCH('O5 Details by Class &amp; Accounts'!AD$18, 'E2 Allocators'!$B$15:$W$15, 0),FALSE)*$G178), 0, VLOOKUP(VLOOKUP($A178, 'E4 TB Allocation Details'!$A$18:$L$214, MATCH("Customer ID", 'E4 TB Allocation Details'!$A$18:$L$18, 0),FALSE), 'E2 Allocators'!$B$15:$W$358, MATCH('O5 Details by Class &amp; Accounts'!AD$18, 'E2 Allocators'!$B$15:$W$15, 0),FALSE)*$G178)</f>
        <v>0</v>
      </c>
      <c r="AE178" s="1322">
        <f>IF(ISERROR(VLOOKUP(VLOOKUP($A178, 'E4 TB Allocation Details'!$A$18:$L$214, MATCH("Customer ID", 'E4 TB Allocation Details'!$A$18:$L$18, 0),FALSE), 'E2 Allocators'!$B$15:$W$358, MATCH('O5 Details by Class &amp; Accounts'!AE$18, 'E2 Allocators'!$B$15:$W$15, 0),FALSE)*$G178), 0, VLOOKUP(VLOOKUP($A178, 'E4 TB Allocation Details'!$A$18:$L$214, MATCH("Customer ID", 'E4 TB Allocation Details'!$A$18:$L$18, 0),FALSE), 'E2 Allocators'!$B$15:$W$358, MATCH('O5 Details by Class &amp; Accounts'!AE$18, 'E2 Allocators'!$B$15:$W$15, 0),FALSE)*$G178)</f>
        <v>0</v>
      </c>
      <c r="AF178" s="1322">
        <f>IF(ISERROR(VLOOKUP(VLOOKUP($A178, 'E4 TB Allocation Details'!$A$18:$L$214, MATCH("Customer ID", 'E4 TB Allocation Details'!$A$18:$L$18, 0),FALSE), 'E2 Allocators'!$B$15:$W$358, MATCH('O5 Details by Class &amp; Accounts'!AF$18, 'E2 Allocators'!$B$15:$W$15, 0),FALSE)*$G178), 0, VLOOKUP(VLOOKUP($A178, 'E4 TB Allocation Details'!$A$18:$L$214, MATCH("Customer ID", 'E4 TB Allocation Details'!$A$18:$L$18, 0),FALSE), 'E2 Allocators'!$B$15:$W$358, MATCH('O5 Details by Class &amp; Accounts'!AF$18, 'E2 Allocators'!$B$15:$W$15, 0),FALSE)*$G178)</f>
        <v>0</v>
      </c>
      <c r="AG178" s="1322">
        <f>IF(ISERROR(VLOOKUP(VLOOKUP($A178, 'E4 TB Allocation Details'!$A$18:$L$214, MATCH("Customer ID", 'E4 TB Allocation Details'!$A$18:$L$18, 0),FALSE), 'E2 Allocators'!$B$15:$W$358, MATCH('O5 Details by Class &amp; Accounts'!AG$18, 'E2 Allocators'!$B$15:$W$15, 0),FALSE)*$G178), 0, VLOOKUP(VLOOKUP($A178, 'E4 TB Allocation Details'!$A$18:$L$214, MATCH("Customer ID", 'E4 TB Allocation Details'!$A$18:$L$18, 0),FALSE), 'E2 Allocators'!$B$15:$W$358, MATCH('O5 Details by Class &amp; Accounts'!AG$18, 'E2 Allocators'!$B$15:$W$15, 0),FALSE)*$G178)</f>
        <v>0</v>
      </c>
      <c r="AH178" s="1322">
        <f>IF(ISERROR(VLOOKUP(VLOOKUP($A178, 'E4 TB Allocation Details'!$A$18:$L$214, MATCH("Customer ID", 'E4 TB Allocation Details'!$A$18:$L$18, 0),FALSE), 'E2 Allocators'!$B$15:$W$358, MATCH('O5 Details by Class &amp; Accounts'!AH$18, 'E2 Allocators'!$B$15:$W$15, 0),FALSE)*$G178), 0, VLOOKUP(VLOOKUP($A178, 'E4 TB Allocation Details'!$A$18:$L$214, MATCH("Customer ID", 'E4 TB Allocation Details'!$A$18:$L$18, 0),FALSE), 'E2 Allocators'!$B$15:$W$358, MATCH('O5 Details by Class &amp; Accounts'!AH$18, 'E2 Allocators'!$B$15:$W$15, 0),FALSE)*$G178)</f>
        <v>0</v>
      </c>
      <c r="AI178" s="1322">
        <f>IF(ISERROR(VLOOKUP(VLOOKUP($A178, 'E4 TB Allocation Details'!$A$18:$L$214, MATCH("Customer ID", 'E4 TB Allocation Details'!$A$18:$L$18, 0),FALSE), 'E2 Allocators'!$B$15:$W$358, MATCH('O5 Details by Class &amp; Accounts'!AI$18, 'E2 Allocators'!$B$15:$W$15, 0),FALSE)*$G178), 0, VLOOKUP(VLOOKUP($A178, 'E4 TB Allocation Details'!$A$18:$L$214, MATCH("Customer ID", 'E4 TB Allocation Details'!$A$18:$L$18, 0),FALSE), 'E2 Allocators'!$B$15:$W$358, MATCH('O5 Details by Class &amp; Accounts'!AI$18, 'E2 Allocators'!$B$15:$W$15, 0),FALSE)*$G178)</f>
        <v>0</v>
      </c>
      <c r="AJ178" s="1322">
        <f>IF(ISERROR(VLOOKUP(VLOOKUP($A178, 'E4 TB Allocation Details'!$A$18:$L$214, MATCH("Customer ID", 'E4 TB Allocation Details'!$A$18:$L$18, 0),FALSE), 'E2 Allocators'!$B$15:$W$358, MATCH('O5 Details by Class &amp; Accounts'!AJ$18, 'E2 Allocators'!$B$15:$W$15, 0),FALSE)*$G178), 0, VLOOKUP(VLOOKUP($A178, 'E4 TB Allocation Details'!$A$18:$L$214, MATCH("Customer ID", 'E4 TB Allocation Details'!$A$18:$L$18, 0),FALSE), 'E2 Allocators'!$B$15:$W$358, MATCH('O5 Details by Class &amp; Accounts'!AJ$18, 'E2 Allocators'!$B$15:$W$15, 0),FALSE)*$G178)</f>
        <v>0</v>
      </c>
      <c r="AK178" s="1322">
        <f>IF(ISERROR(VLOOKUP(VLOOKUP($A178, 'E4 TB Allocation Details'!$A$18:$L$214, MATCH("Customer ID", 'E4 TB Allocation Details'!$A$18:$L$18, 0),FALSE), 'E2 Allocators'!$B$15:$W$358, MATCH('O5 Details by Class &amp; Accounts'!AK$18, 'E2 Allocators'!$B$15:$W$15, 0),FALSE)*$G178), 0, VLOOKUP(VLOOKUP($A178, 'E4 TB Allocation Details'!$A$18:$L$214, MATCH("Customer ID", 'E4 TB Allocation Details'!$A$18:$L$18, 0),FALSE), 'E2 Allocators'!$B$15:$W$358, MATCH('O5 Details by Class &amp; Accounts'!AK$18, 'E2 Allocators'!$B$15:$W$15, 0),FALSE)*$G178)</f>
        <v>0</v>
      </c>
      <c r="AL178" s="1322">
        <f>IF(ISERROR(VLOOKUP(VLOOKUP($A178, 'E4 TB Allocation Details'!$A$18:$L$214, MATCH("Customer ID", 'E4 TB Allocation Details'!$A$18:$L$18, 0),FALSE), 'E2 Allocators'!$B$15:$W$358, MATCH('O5 Details by Class &amp; Accounts'!AL$18, 'E2 Allocators'!$B$15:$W$15, 0),FALSE)*$G178), 0, VLOOKUP(VLOOKUP($A178, 'E4 TB Allocation Details'!$A$18:$L$214, MATCH("Customer ID", 'E4 TB Allocation Details'!$A$18:$L$18, 0),FALSE), 'E2 Allocators'!$B$15:$W$358, MATCH('O5 Details by Class &amp; Accounts'!AL$18, 'E2 Allocators'!$B$15:$W$15, 0),FALSE)*$G178)</f>
        <v>0</v>
      </c>
      <c r="AM178" s="1322">
        <f>IF(ISERROR(VLOOKUP(VLOOKUP($A178, 'E4 TB Allocation Details'!$A$18:$L$214, MATCH("Customer ID", 'E4 TB Allocation Details'!$A$18:$L$18, 0),FALSE), 'E2 Allocators'!$B$15:$W$358, MATCH('O5 Details by Class &amp; Accounts'!AM$18, 'E2 Allocators'!$B$15:$W$15, 0),FALSE)*$G178), 0, VLOOKUP(VLOOKUP($A178, 'E4 TB Allocation Details'!$A$18:$L$214, MATCH("Customer ID", 'E4 TB Allocation Details'!$A$18:$L$18, 0),FALSE), 'E2 Allocators'!$B$15:$W$358, MATCH('O5 Details by Class &amp; Accounts'!AM$18, 'E2 Allocators'!$B$15:$W$15, 0),FALSE)*$G178)</f>
        <v>0</v>
      </c>
      <c r="AN178" s="1322">
        <f>IF(ISERROR(VLOOKUP(VLOOKUP($A178, 'E4 TB Allocation Details'!$A$18:$L$214, MATCH("Customer ID", 'E4 TB Allocation Details'!$A$18:$L$18, 0),FALSE), 'E2 Allocators'!$B$15:$W$358, MATCH('O5 Details by Class &amp; Accounts'!AN$18, 'E2 Allocators'!$B$15:$W$15, 0),FALSE)*$G178), 0, VLOOKUP(VLOOKUP($A178, 'E4 TB Allocation Details'!$A$18:$L$214, MATCH("Customer ID", 'E4 TB Allocation Details'!$A$18:$L$18, 0),FALSE), 'E2 Allocators'!$B$15:$W$358, MATCH('O5 Details by Class &amp; Accounts'!AN$18, 'E2 Allocators'!$B$15:$W$15, 0),FALSE)*$G178)</f>
        <v>0</v>
      </c>
      <c r="AO178" s="1322">
        <f>IF(ISERROR(VLOOKUP(VLOOKUP($A178, 'E4 TB Allocation Details'!$A$18:$L$214, MATCH("Customer ID", 'E4 TB Allocation Details'!$A$18:$L$18, 0),FALSE), 'E2 Allocators'!$B$15:$W$358, MATCH('O5 Details by Class &amp; Accounts'!AO$18, 'E2 Allocators'!$B$15:$W$15, 0),FALSE)*$G178), 0, VLOOKUP(VLOOKUP($A178, 'E4 TB Allocation Details'!$A$18:$L$214, MATCH("Customer ID", 'E4 TB Allocation Details'!$A$18:$L$18, 0),FALSE), 'E2 Allocators'!$B$15:$W$358, MATCH('O5 Details by Class &amp; Accounts'!AO$18, 'E2 Allocators'!$B$15:$W$15, 0),FALSE)*$G178)</f>
        <v>0</v>
      </c>
      <c r="AP178" s="1322">
        <f>IF(ISERROR(VLOOKUP(VLOOKUP($A178, 'E4 TB Allocation Details'!$A$18:$L$214, MATCH("Customer ID", 'E4 TB Allocation Details'!$A$18:$L$18, 0),FALSE), 'E2 Allocators'!$B$15:$W$358, MATCH('O5 Details by Class &amp; Accounts'!AP$18, 'E2 Allocators'!$B$15:$W$15, 0),FALSE)*$G178), 0, VLOOKUP(VLOOKUP($A178, 'E4 TB Allocation Details'!$A$18:$L$214, MATCH("Customer ID", 'E4 TB Allocation Details'!$A$18:$L$18, 0),FALSE), 'E2 Allocators'!$B$15:$W$358, MATCH('O5 Details by Class &amp; Accounts'!AP$18, 'E2 Allocators'!$B$15:$W$15, 0),FALSE)*$G178)</f>
        <v>0</v>
      </c>
      <c r="AQ178" s="1322">
        <f>IF(ISERROR(VLOOKUP(VLOOKUP($A178, 'E4 TB Allocation Details'!$A$18:$L$214, MATCH("Customer ID", 'E4 TB Allocation Details'!$A$18:$L$18, 0),FALSE), 'E2 Allocators'!$B$15:$W$358, MATCH('O5 Details by Class &amp; Accounts'!AQ$18, 'E2 Allocators'!$B$15:$W$15, 0),FALSE)*$G178), 0, VLOOKUP(VLOOKUP($A178, 'E4 TB Allocation Details'!$A$18:$L$214, MATCH("Customer ID", 'E4 TB Allocation Details'!$A$18:$L$18, 0),FALSE), 'E2 Allocators'!$B$15:$W$358, MATCH('O5 Details by Class &amp; Accounts'!AQ$18, 'E2 Allocators'!$B$15:$W$15, 0),FALSE)*$G178)</f>
        <v>0</v>
      </c>
      <c r="AR178" s="1322">
        <f>IF(ISERROR(VLOOKUP(VLOOKUP($A178, 'E4 TB Allocation Details'!$A$18:$L$214, MATCH("Customer ID", 'E4 TB Allocation Details'!$A$18:$L$18, 0),FALSE), 'E2 Allocators'!$B$15:$W$358, MATCH('O5 Details by Class &amp; Accounts'!AR$18, 'E2 Allocators'!$B$15:$W$15, 0),FALSE)*$G178), 0, VLOOKUP(VLOOKUP($A178, 'E4 TB Allocation Details'!$A$18:$L$214, MATCH("Customer ID", 'E4 TB Allocation Details'!$A$18:$L$18, 0),FALSE), 'E2 Allocators'!$B$15:$W$358, MATCH('O5 Details by Class &amp; Accounts'!AR$18, 'E2 Allocators'!$B$15:$W$15, 0),FALSE)*$G178)</f>
        <v>0</v>
      </c>
      <c r="AS178" s="1322">
        <f>IF(ISERROR(VLOOKUP(VLOOKUP($A178, 'E4 TB Allocation Details'!$A$18:$L$214, MATCH("Customer ID", 'E4 TB Allocation Details'!$A$18:$L$18, 0),FALSE), 'E2 Allocators'!$B$15:$W$358, MATCH('O5 Details by Class &amp; Accounts'!AS$18, 'E2 Allocators'!$B$15:$W$15, 0),FALSE)*$G178), 0, VLOOKUP(VLOOKUP($A178, 'E4 TB Allocation Details'!$A$18:$L$214, MATCH("Customer ID", 'E4 TB Allocation Details'!$A$18:$L$18, 0),FALSE), 'E2 Allocators'!$B$15:$W$358, MATCH('O5 Details by Class &amp; Accounts'!AS$18, 'E2 Allocators'!$B$15:$W$15, 0),FALSE)*$G178)</f>
        <v>0</v>
      </c>
      <c r="AT178" s="1322">
        <f>IF(ISERROR(VLOOKUP(VLOOKUP($A178, 'E4 TB Allocation Details'!$A$18:$L$214, MATCH("Customer ID", 'E4 TB Allocation Details'!$A$18:$L$18, 0),FALSE), 'E2 Allocators'!$B$15:$W$358, MATCH('O5 Details by Class &amp; Accounts'!AT$18, 'E2 Allocators'!$B$15:$W$15, 0),FALSE)*$G178), 0, VLOOKUP(VLOOKUP($A178, 'E4 TB Allocation Details'!$A$18:$L$214, MATCH("Customer ID", 'E4 TB Allocation Details'!$A$18:$L$18, 0),FALSE), 'E2 Allocators'!$B$15:$W$358, MATCH('O5 Details by Class &amp; Accounts'!AT$18, 'E2 Allocators'!$B$15:$W$15, 0),FALSE)*$G178)</f>
        <v>0</v>
      </c>
      <c r="AU178" s="1322">
        <f>IF(ISERROR(VLOOKUP(VLOOKUP($A178, 'E4 TB Allocation Details'!$A$18:$L$214, MATCH("Customer ID", 'E4 TB Allocation Details'!$A$18:$L$18, 0),FALSE), 'E2 Allocators'!$B$15:$W$358, MATCH('O5 Details by Class &amp; Accounts'!AU$18, 'E2 Allocators'!$B$15:$W$15, 0),FALSE)*$G178), 0, VLOOKUP(VLOOKUP($A178, 'E4 TB Allocation Details'!$A$18:$L$214, MATCH("Customer ID", 'E4 TB Allocation Details'!$A$18:$L$18, 0),FALSE), 'E2 Allocators'!$B$15:$W$358, MATCH('O5 Details by Class &amp; Accounts'!AU$18, 'E2 Allocators'!$B$15:$W$15, 0),FALSE)*$G178)</f>
        <v>0</v>
      </c>
      <c r="AV178" s="1322">
        <f>IF(ISERROR(VLOOKUP(VLOOKUP($A178, 'E4 TB Allocation Details'!$A$18:$L$214, MATCH("Customer ID", 'E4 TB Allocation Details'!$A$18:$L$18, 0),FALSE), 'E2 Allocators'!$B$15:$W$358, MATCH('O5 Details by Class &amp; Accounts'!AV$18, 'E2 Allocators'!$B$15:$W$15, 0),FALSE)*$G178), 0, VLOOKUP(VLOOKUP($A178, 'E4 TB Allocation Details'!$A$18:$L$214, MATCH("Customer ID", 'E4 TB Allocation Details'!$A$18:$L$18, 0),FALSE), 'E2 Allocators'!$B$15:$W$358, MATCH('O5 Details by Class &amp; Accounts'!AV$18, 'E2 Allocators'!$B$15:$W$15, 0),FALSE)*$G178)</f>
        <v>0</v>
      </c>
      <c r="AW178" s="1322">
        <f>IF(ISERROR(VLOOKUP(VLOOKUP($A178, 'E4 TB Allocation Details'!$A$18:$L$214, MATCH("Customer ID", 'E4 TB Allocation Details'!$A$18:$L$18, 0),FALSE), 'E2 Allocators'!$B$15:$W$358, MATCH('O5 Details by Class &amp; Accounts'!AW$18, 'E2 Allocators'!$B$15:$W$15, 0),FALSE)*$G178), 0, VLOOKUP(VLOOKUP($A178, 'E4 TB Allocation Details'!$A$18:$L$214, MATCH("Customer ID", 'E4 TB Allocation Details'!$A$18:$L$18, 0),FALSE), 'E2 Allocators'!$B$15:$W$358, MATCH('O5 Details by Class &amp; Accounts'!AW$18, 'E2 Allocators'!$B$15:$W$15, 0),FALSE)*$G178)</f>
        <v>0</v>
      </c>
      <c r="AX178" s="1322">
        <f t="shared" si="51"/>
        <v>0</v>
      </c>
      <c r="AY178" s="1322">
        <f>IF(ISERROR(VLOOKUP(VLOOKUP($A178, 'E4 TB Allocation Details'!$A$18:$L$214, MATCH("Misc ID", 'E4 TB Allocation Details'!$A$18:$L$18, 0),FALSE), 'E2 Allocators'!$B$15:$W$358, MATCH('O5 Details by Class &amp; Accounts'!AY$18, 'E2 Allocators'!$B$15:$W$15, 0),FALSE)*$E178), 0, VLOOKUP(VLOOKUP($A178, 'E4 TB Allocation Details'!$A$18:$L$214, MATCH("Misc ID", 'E4 TB Allocation Details'!$A$18:$L$18, 0),FALSE), 'E2 Allocators'!$B$15:$W$358, MATCH('O5 Details by Class &amp; Accounts'!AY$18, 'E2 Allocators'!$B$15:$W$15, 0),FALSE)*$E178)</f>
        <v>0</v>
      </c>
      <c r="AZ178" s="1322">
        <f>IF(ISERROR(VLOOKUP(VLOOKUP($A178, 'E4 TB Allocation Details'!$A$18:$L$214, MATCH("Misc ID", 'E4 TB Allocation Details'!$A$18:$L$18, 0),FALSE), 'E2 Allocators'!$B$15:$W$358, MATCH('O5 Details by Class &amp; Accounts'!AZ$18, 'E2 Allocators'!$B$15:$W$15, 0),FALSE)*$E178), 0, VLOOKUP(VLOOKUP($A178, 'E4 TB Allocation Details'!$A$18:$L$214, MATCH("Misc ID", 'E4 TB Allocation Details'!$A$18:$L$18, 0),FALSE), 'E2 Allocators'!$B$15:$W$358, MATCH('O5 Details by Class &amp; Accounts'!AZ$18, 'E2 Allocators'!$B$15:$W$15, 0),FALSE)*$E178)</f>
        <v>0</v>
      </c>
      <c r="BA178" s="1322">
        <f>IF(ISERROR(VLOOKUP(VLOOKUP($A178, 'E4 TB Allocation Details'!$A$18:$L$214, MATCH("Misc ID", 'E4 TB Allocation Details'!$A$18:$L$18, 0),FALSE), 'E2 Allocators'!$B$15:$W$358, MATCH('O5 Details by Class &amp; Accounts'!BA$18, 'E2 Allocators'!$B$15:$W$15, 0),FALSE)*$E178), 0, VLOOKUP(VLOOKUP($A178, 'E4 TB Allocation Details'!$A$18:$L$214, MATCH("Misc ID", 'E4 TB Allocation Details'!$A$18:$L$18, 0),FALSE), 'E2 Allocators'!$B$15:$W$358, MATCH('O5 Details by Class &amp; Accounts'!BA$18, 'E2 Allocators'!$B$15:$W$15, 0),FALSE)*$E178)</f>
        <v>0</v>
      </c>
      <c r="BB178" s="1322">
        <f>IF(ISERROR(VLOOKUP(VLOOKUP($A178, 'E4 TB Allocation Details'!$A$18:$L$214, MATCH("Misc ID", 'E4 TB Allocation Details'!$A$18:$L$18, 0),FALSE), 'E2 Allocators'!$B$15:$W$358, MATCH('O5 Details by Class &amp; Accounts'!BB$18, 'E2 Allocators'!$B$15:$W$15, 0),FALSE)*$E178), 0, VLOOKUP(VLOOKUP($A178, 'E4 TB Allocation Details'!$A$18:$L$214, MATCH("Misc ID", 'E4 TB Allocation Details'!$A$18:$L$18, 0),FALSE), 'E2 Allocators'!$B$15:$W$358, MATCH('O5 Details by Class &amp; Accounts'!BB$18, 'E2 Allocators'!$B$15:$W$15, 0),FALSE)*$E178)</f>
        <v>0</v>
      </c>
      <c r="BC178" s="1322">
        <f>IF(ISERROR(VLOOKUP(VLOOKUP($A178, 'E4 TB Allocation Details'!$A$18:$L$214, MATCH("Misc ID", 'E4 TB Allocation Details'!$A$18:$L$18, 0),FALSE), 'E2 Allocators'!$B$15:$W$358, MATCH('O5 Details by Class &amp; Accounts'!BC$18, 'E2 Allocators'!$B$15:$W$15, 0),FALSE)*$E178), 0, VLOOKUP(VLOOKUP($A178, 'E4 TB Allocation Details'!$A$18:$L$214, MATCH("Misc ID", 'E4 TB Allocation Details'!$A$18:$L$18, 0),FALSE), 'E2 Allocators'!$B$15:$W$358, MATCH('O5 Details by Class &amp; Accounts'!BC$18, 'E2 Allocators'!$B$15:$W$15, 0),FALSE)*$E178)</f>
        <v>0</v>
      </c>
      <c r="BD178" s="1322">
        <f>IF(ISERROR(VLOOKUP(VLOOKUP($A178, 'E4 TB Allocation Details'!$A$18:$L$214, MATCH("Misc ID", 'E4 TB Allocation Details'!$A$18:$L$18, 0),FALSE), 'E2 Allocators'!$B$15:$W$358, MATCH('O5 Details by Class &amp; Accounts'!BD$18, 'E2 Allocators'!$B$15:$W$15, 0),FALSE)*$E178), 0, VLOOKUP(VLOOKUP($A178, 'E4 TB Allocation Details'!$A$18:$L$214, MATCH("Misc ID", 'E4 TB Allocation Details'!$A$18:$L$18, 0),FALSE), 'E2 Allocators'!$B$15:$W$358, MATCH('O5 Details by Class &amp; Accounts'!BD$18, 'E2 Allocators'!$B$15:$W$15, 0),FALSE)*$E178)</f>
        <v>0</v>
      </c>
      <c r="BE178" s="1322">
        <f>IF(ISERROR(VLOOKUP(VLOOKUP($A178, 'E4 TB Allocation Details'!$A$18:$L$214, MATCH("Misc ID", 'E4 TB Allocation Details'!$A$18:$L$18, 0),FALSE), 'E2 Allocators'!$B$15:$W$358, MATCH('O5 Details by Class &amp; Accounts'!BE$18, 'E2 Allocators'!$B$15:$W$15, 0),FALSE)*$E178), 0, VLOOKUP(VLOOKUP($A178, 'E4 TB Allocation Details'!$A$18:$L$214, MATCH("Misc ID", 'E4 TB Allocation Details'!$A$18:$L$18, 0),FALSE), 'E2 Allocators'!$B$15:$W$358, MATCH('O5 Details by Class &amp; Accounts'!BE$18, 'E2 Allocators'!$B$15:$W$15, 0),FALSE)*$E178)</f>
        <v>0</v>
      </c>
      <c r="BF178" s="1322">
        <f>IF(ISERROR(VLOOKUP(VLOOKUP($A178, 'E4 TB Allocation Details'!$A$18:$L$214, MATCH("Misc ID", 'E4 TB Allocation Details'!$A$18:$L$18, 0),FALSE), 'E2 Allocators'!$B$15:$W$358, MATCH('O5 Details by Class &amp; Accounts'!BF$18, 'E2 Allocators'!$B$15:$W$15, 0),FALSE)*$E178), 0, VLOOKUP(VLOOKUP($A178, 'E4 TB Allocation Details'!$A$18:$L$214, MATCH("Misc ID", 'E4 TB Allocation Details'!$A$18:$L$18, 0),FALSE), 'E2 Allocators'!$B$15:$W$358, MATCH('O5 Details by Class &amp; Accounts'!BF$18, 'E2 Allocators'!$B$15:$W$15, 0),FALSE)*$E178)</f>
        <v>0</v>
      </c>
      <c r="BG178" s="1322">
        <f>IF(ISERROR(VLOOKUP(VLOOKUP($A178, 'E4 TB Allocation Details'!$A$18:$L$214, MATCH("Misc ID", 'E4 TB Allocation Details'!$A$18:$L$18, 0),FALSE), 'E2 Allocators'!$B$15:$W$358, MATCH('O5 Details by Class &amp; Accounts'!BG$18, 'E2 Allocators'!$B$15:$W$15, 0),FALSE)*$E178), 0, VLOOKUP(VLOOKUP($A178, 'E4 TB Allocation Details'!$A$18:$L$214, MATCH("Misc ID", 'E4 TB Allocation Details'!$A$18:$L$18, 0),FALSE), 'E2 Allocators'!$B$15:$W$358, MATCH('O5 Details by Class &amp; Accounts'!BG$18, 'E2 Allocators'!$B$15:$W$15, 0),FALSE)*$E178)</f>
        <v>0</v>
      </c>
      <c r="BH178" s="1322">
        <f>IF(ISERROR(VLOOKUP(VLOOKUP($A178, 'E4 TB Allocation Details'!$A$18:$L$214, MATCH("Misc ID", 'E4 TB Allocation Details'!$A$18:$L$18, 0),FALSE), 'E2 Allocators'!$B$15:$W$358, MATCH('O5 Details by Class &amp; Accounts'!BH$18, 'E2 Allocators'!$B$15:$W$15, 0),FALSE)*$E178), 0, VLOOKUP(VLOOKUP($A178, 'E4 TB Allocation Details'!$A$18:$L$214, MATCH("Misc ID", 'E4 TB Allocation Details'!$A$18:$L$18, 0),FALSE), 'E2 Allocators'!$B$15:$W$358, MATCH('O5 Details by Class &amp; Accounts'!BH$18, 'E2 Allocators'!$B$15:$W$15, 0),FALSE)*$E178)</f>
        <v>0</v>
      </c>
      <c r="BI178" s="1322">
        <f>IF(ISERROR(VLOOKUP(VLOOKUP($A178, 'E4 TB Allocation Details'!$A$18:$L$214, MATCH("Misc ID", 'E4 TB Allocation Details'!$A$18:$L$18, 0),FALSE), 'E2 Allocators'!$B$15:$W$358, MATCH('O5 Details by Class &amp; Accounts'!BI$18, 'E2 Allocators'!$B$15:$W$15, 0),FALSE)*$E178), 0, VLOOKUP(VLOOKUP($A178, 'E4 TB Allocation Details'!$A$18:$L$214, MATCH("Misc ID", 'E4 TB Allocation Details'!$A$18:$L$18, 0),FALSE), 'E2 Allocators'!$B$15:$W$358, MATCH('O5 Details by Class &amp; Accounts'!BI$18, 'E2 Allocators'!$B$15:$W$15, 0),FALSE)*$E178)</f>
        <v>0</v>
      </c>
      <c r="BJ178" s="1322">
        <f>IF(ISERROR(VLOOKUP(VLOOKUP($A178, 'E4 TB Allocation Details'!$A$18:$L$214, MATCH("Misc ID", 'E4 TB Allocation Details'!$A$18:$L$18, 0),FALSE), 'E2 Allocators'!$B$15:$W$358, MATCH('O5 Details by Class &amp; Accounts'!BJ$18, 'E2 Allocators'!$B$15:$W$15, 0),FALSE)*$E178), 0, VLOOKUP(VLOOKUP($A178, 'E4 TB Allocation Details'!$A$18:$L$214, MATCH("Misc ID", 'E4 TB Allocation Details'!$A$18:$L$18, 0),FALSE), 'E2 Allocators'!$B$15:$W$358, MATCH('O5 Details by Class &amp; Accounts'!BJ$18, 'E2 Allocators'!$B$15:$W$15, 0),FALSE)*$E178)</f>
        <v>0</v>
      </c>
      <c r="BK178" s="1322">
        <f>IF(ISERROR(VLOOKUP(VLOOKUP($A178, 'E4 TB Allocation Details'!$A$18:$L$214, MATCH("Misc ID", 'E4 TB Allocation Details'!$A$18:$L$18, 0),FALSE), 'E2 Allocators'!$B$15:$W$358, MATCH('O5 Details by Class &amp; Accounts'!BK$18, 'E2 Allocators'!$B$15:$W$15, 0),FALSE)*$E178), 0, VLOOKUP(VLOOKUP($A178, 'E4 TB Allocation Details'!$A$18:$L$214, MATCH("Misc ID", 'E4 TB Allocation Details'!$A$18:$L$18, 0),FALSE), 'E2 Allocators'!$B$15:$W$358, MATCH('O5 Details by Class &amp; Accounts'!BK$18, 'E2 Allocators'!$B$15:$W$15, 0),FALSE)*$E178)</f>
        <v>0</v>
      </c>
      <c r="BL178" s="1322">
        <f>IF(ISERROR(VLOOKUP(VLOOKUP($A178, 'E4 TB Allocation Details'!$A$18:$L$214, MATCH("Misc ID", 'E4 TB Allocation Details'!$A$18:$L$18, 0),FALSE), 'E2 Allocators'!$B$15:$W$358, MATCH('O5 Details by Class &amp; Accounts'!BL$18, 'E2 Allocators'!$B$15:$W$15, 0),FALSE)*$E178), 0, VLOOKUP(VLOOKUP($A178, 'E4 TB Allocation Details'!$A$18:$L$214, MATCH("Misc ID", 'E4 TB Allocation Details'!$A$18:$L$18, 0),FALSE), 'E2 Allocators'!$B$15:$W$358, MATCH('O5 Details by Class &amp; Accounts'!BL$18, 'E2 Allocators'!$B$15:$W$15, 0),FALSE)*$E178)</f>
        <v>0</v>
      </c>
      <c r="BM178" s="1322">
        <f>IF(ISERROR(VLOOKUP(VLOOKUP($A178, 'E4 TB Allocation Details'!$A$18:$L$214, MATCH("Misc ID", 'E4 TB Allocation Details'!$A$18:$L$18, 0),FALSE), 'E2 Allocators'!$B$15:$W$358, MATCH('O5 Details by Class &amp; Accounts'!BM$18, 'E2 Allocators'!$B$15:$W$15, 0),FALSE)*$E178), 0, VLOOKUP(VLOOKUP($A178, 'E4 TB Allocation Details'!$A$18:$L$214, MATCH("Misc ID", 'E4 TB Allocation Details'!$A$18:$L$18, 0),FALSE), 'E2 Allocators'!$B$15:$W$358, MATCH('O5 Details by Class &amp; Accounts'!BM$18, 'E2 Allocators'!$B$15:$W$15, 0),FALSE)*$E178)</f>
        <v>0</v>
      </c>
      <c r="BN178" s="1322">
        <f>IF(ISERROR(VLOOKUP(VLOOKUP($A178, 'E4 TB Allocation Details'!$A$18:$L$214, MATCH("Misc ID", 'E4 TB Allocation Details'!$A$18:$L$18, 0),FALSE), 'E2 Allocators'!$B$15:$W$358, MATCH('O5 Details by Class &amp; Accounts'!BN$18, 'E2 Allocators'!$B$15:$W$15, 0),FALSE)*$E178), 0, VLOOKUP(VLOOKUP($A178, 'E4 TB Allocation Details'!$A$18:$L$214, MATCH("Misc ID", 'E4 TB Allocation Details'!$A$18:$L$18, 0),FALSE), 'E2 Allocators'!$B$15:$W$358, MATCH('O5 Details by Class &amp; Accounts'!BN$18, 'E2 Allocators'!$B$15:$W$15, 0),FALSE)*$E178)</f>
        <v>0</v>
      </c>
      <c r="BO178" s="1322">
        <f>IF(ISERROR(VLOOKUP(VLOOKUP($A178, 'E4 TB Allocation Details'!$A$18:$L$214, MATCH("Misc ID", 'E4 TB Allocation Details'!$A$18:$L$18, 0),FALSE), 'E2 Allocators'!$B$15:$W$358, MATCH('O5 Details by Class &amp; Accounts'!BO$18, 'E2 Allocators'!$B$15:$W$15, 0),FALSE)*$E178), 0, VLOOKUP(VLOOKUP($A178, 'E4 TB Allocation Details'!$A$18:$L$214, MATCH("Misc ID", 'E4 TB Allocation Details'!$A$18:$L$18, 0),FALSE), 'E2 Allocators'!$B$15:$W$358, MATCH('O5 Details by Class &amp; Accounts'!BO$18, 'E2 Allocators'!$B$15:$W$15, 0),FALSE)*$E178)</f>
        <v>0</v>
      </c>
      <c r="BP178" s="1322">
        <f>IF(ISERROR(VLOOKUP(VLOOKUP($A178, 'E4 TB Allocation Details'!$A$18:$L$214, MATCH("Misc ID", 'E4 TB Allocation Details'!$A$18:$L$18, 0),FALSE), 'E2 Allocators'!$B$15:$W$358, MATCH('O5 Details by Class &amp; Accounts'!BP$18, 'E2 Allocators'!$B$15:$W$15, 0),FALSE)*$E178), 0, VLOOKUP(VLOOKUP($A178, 'E4 TB Allocation Details'!$A$18:$L$214, MATCH("Misc ID", 'E4 TB Allocation Details'!$A$18:$L$18, 0),FALSE), 'E2 Allocators'!$B$15:$W$358, MATCH('O5 Details by Class &amp; Accounts'!BP$18, 'E2 Allocators'!$B$15:$W$15, 0),FALSE)*$E178)</f>
        <v>0</v>
      </c>
      <c r="BQ178" s="1322">
        <f>IF(ISERROR(VLOOKUP(VLOOKUP($A178, 'E4 TB Allocation Details'!$A$18:$L$214, MATCH("Misc ID", 'E4 TB Allocation Details'!$A$18:$L$18, 0),FALSE), 'E2 Allocators'!$B$15:$W$358, MATCH('O5 Details by Class &amp; Accounts'!BQ$18, 'E2 Allocators'!$B$15:$W$15, 0),FALSE)*$E178), 0, VLOOKUP(VLOOKUP($A178, 'E4 TB Allocation Details'!$A$18:$L$214, MATCH("Misc ID", 'E4 TB Allocation Details'!$A$18:$L$18, 0),FALSE), 'E2 Allocators'!$B$15:$W$358, MATCH('O5 Details by Class &amp; Accounts'!BQ$18, 'E2 Allocators'!$B$15:$W$15, 0),FALSE)*$E178)</f>
        <v>0</v>
      </c>
      <c r="BR178" s="1322">
        <f>IF(ISERROR(VLOOKUP(VLOOKUP($A178, 'E4 TB Allocation Details'!$A$18:$L$214, MATCH("Misc ID", 'E4 TB Allocation Details'!$A$18:$L$18, 0),FALSE), 'E2 Allocators'!$B$15:$W$358, MATCH('O5 Details by Class &amp; Accounts'!BR$18, 'E2 Allocators'!$B$15:$W$15, 0),FALSE)*$E178), 0, VLOOKUP(VLOOKUP($A178, 'E4 TB Allocation Details'!$A$18:$L$214, MATCH("Misc ID", 'E4 TB Allocation Details'!$A$18:$L$18, 0),FALSE), 'E2 Allocators'!$B$15:$W$358, MATCH('O5 Details by Class &amp; Accounts'!BR$18, 'E2 Allocators'!$B$15:$W$15, 0),FALSE)*$E178)</f>
        <v>0</v>
      </c>
      <c r="BS178" s="1322">
        <f t="shared" si="48"/>
        <v>0</v>
      </c>
      <c r="BT178" s="1322">
        <f>IF(ISERROR(VLOOKUP(VLOOKUP($A178, 'E4 TB Allocation Details'!$A$18:$L$214, MATCH("A &amp; G ID", 'E4 TB Allocation Details'!$A$18:$L$18, 0),FALSE), 'E2 Allocators'!$B$15:$W$358, MATCH('O5 Details by Class &amp; Accounts'!BT$18, 'E2 Allocators'!$B$15:$W$15, 0),FALSE)*$E178), 0, VLOOKUP(VLOOKUP($A178, 'E4 TB Allocation Details'!$A$18:$L$214, MATCH("A &amp; G ID", 'E4 TB Allocation Details'!$A$18:$L$18, 0),FALSE), 'E2 Allocators'!$B$15:$W$358, MATCH('O5 Details by Class &amp; Accounts'!BT$18, 'E2 Allocators'!$B$15:$W$15, 0),FALSE)*$E178)</f>
        <v>7653.6135279853852</v>
      </c>
      <c r="BU178" s="1322">
        <f>IF(ISERROR(VLOOKUP(VLOOKUP($A178, 'E4 TB Allocation Details'!$A$18:$L$214, MATCH("A &amp; G ID", 'E4 TB Allocation Details'!$A$18:$L$18, 0),FALSE), 'E2 Allocators'!$B$15:$W$358, MATCH('O5 Details by Class &amp; Accounts'!BU$18, 'E2 Allocators'!$B$15:$W$15, 0),FALSE)*$E178), 0, VLOOKUP(VLOOKUP($A178, 'E4 TB Allocation Details'!$A$18:$L$214, MATCH("A &amp; G ID", 'E4 TB Allocation Details'!$A$18:$L$18, 0),FALSE), 'E2 Allocators'!$B$15:$W$358, MATCH('O5 Details by Class &amp; Accounts'!BU$18, 'E2 Allocators'!$B$15:$W$15, 0),FALSE)*$E178)</f>
        <v>1931.9150689452649</v>
      </c>
      <c r="BV178" s="1322">
        <f>IF(ISERROR(VLOOKUP(VLOOKUP($A178, 'E4 TB Allocation Details'!$A$18:$L$214, MATCH("A &amp; G ID", 'E4 TB Allocation Details'!$A$18:$L$18, 0),FALSE), 'E2 Allocators'!$B$15:$W$358, MATCH('O5 Details by Class &amp; Accounts'!BV$18, 'E2 Allocators'!$B$15:$W$15, 0),FALSE)*$E178), 0, VLOOKUP(VLOOKUP($A178, 'E4 TB Allocation Details'!$A$18:$L$214, MATCH("A &amp; G ID", 'E4 TB Allocation Details'!$A$18:$L$18, 0),FALSE), 'E2 Allocators'!$B$15:$W$358, MATCH('O5 Details by Class &amp; Accounts'!BV$18, 'E2 Allocators'!$B$15:$W$15, 0),FALSE)*$E178)</f>
        <v>1307.5439504239155</v>
      </c>
      <c r="BW178" s="1322">
        <f>IF(ISERROR(VLOOKUP(VLOOKUP($A178, 'E4 TB Allocation Details'!$A$18:$L$214, MATCH("A &amp; G ID", 'E4 TB Allocation Details'!$A$18:$L$18, 0),FALSE), 'E2 Allocators'!$B$15:$W$358, MATCH('O5 Details by Class &amp; Accounts'!BW$18, 'E2 Allocators'!$B$15:$W$15, 0),FALSE)*$E178), 0, VLOOKUP(VLOOKUP($A178, 'E4 TB Allocation Details'!$A$18:$L$214, MATCH("A &amp; G ID", 'E4 TB Allocation Details'!$A$18:$L$18, 0),FALSE), 'E2 Allocators'!$B$15:$W$358, MATCH('O5 Details by Class &amp; Accounts'!BW$18, 'E2 Allocators'!$B$15:$W$15, 0),FALSE)*$E178)</f>
        <v>0</v>
      </c>
      <c r="BX178" s="1322">
        <f>IF(ISERROR(VLOOKUP(VLOOKUP($A178, 'E4 TB Allocation Details'!$A$18:$L$214, MATCH("A &amp; G ID", 'E4 TB Allocation Details'!$A$18:$L$18, 0),FALSE), 'E2 Allocators'!$B$15:$W$358, MATCH('O5 Details by Class &amp; Accounts'!BX$18, 'E2 Allocators'!$B$15:$W$15, 0),FALSE)*$E178), 0, VLOOKUP(VLOOKUP($A178, 'E4 TB Allocation Details'!$A$18:$L$214, MATCH("A &amp; G ID", 'E4 TB Allocation Details'!$A$18:$L$18, 0),FALSE), 'E2 Allocators'!$B$15:$W$358, MATCH('O5 Details by Class &amp; Accounts'!BX$18, 'E2 Allocators'!$B$15:$W$15, 0),FALSE)*$E178)</f>
        <v>0</v>
      </c>
      <c r="BY178" s="1322">
        <f>IF(ISERROR(VLOOKUP(VLOOKUP($A178, 'E4 TB Allocation Details'!$A$18:$L$214, MATCH("A &amp; G ID", 'E4 TB Allocation Details'!$A$18:$L$18, 0),FALSE), 'E2 Allocators'!$B$15:$W$358, MATCH('O5 Details by Class &amp; Accounts'!BY$18, 'E2 Allocators'!$B$15:$W$15, 0),FALSE)*$E178), 0, VLOOKUP(VLOOKUP($A178, 'E4 TB Allocation Details'!$A$18:$L$214, MATCH("A &amp; G ID", 'E4 TB Allocation Details'!$A$18:$L$18, 0),FALSE), 'E2 Allocators'!$B$15:$W$358, MATCH('O5 Details by Class &amp; Accounts'!BY$18, 'E2 Allocators'!$B$15:$W$15, 0),FALSE)*$E178)</f>
        <v>184.98417526092013</v>
      </c>
      <c r="BZ178" s="1322">
        <f>IF(ISERROR(VLOOKUP(VLOOKUP($A178, 'E4 TB Allocation Details'!$A$18:$L$214, MATCH("A &amp; G ID", 'E4 TB Allocation Details'!$A$18:$L$18, 0),FALSE), 'E2 Allocators'!$B$15:$W$358, MATCH('O5 Details by Class &amp; Accounts'!BZ$18, 'E2 Allocators'!$B$15:$W$15, 0),FALSE)*$E178), 0, VLOOKUP(VLOOKUP($A178, 'E4 TB Allocation Details'!$A$18:$L$214, MATCH("A &amp; G ID", 'E4 TB Allocation Details'!$A$18:$L$18, 0),FALSE), 'E2 Allocators'!$B$15:$W$358, MATCH('O5 Details by Class &amp; Accounts'!BZ$18, 'E2 Allocators'!$B$15:$W$15, 0),FALSE)*$E178)</f>
        <v>389.72990094302617</v>
      </c>
      <c r="CA178" s="1322">
        <f>IF(ISERROR(VLOOKUP(VLOOKUP($A178, 'E4 TB Allocation Details'!$A$18:$L$214, MATCH("A &amp; G ID", 'E4 TB Allocation Details'!$A$18:$L$18, 0),FALSE), 'E2 Allocators'!$B$15:$W$358, MATCH('O5 Details by Class &amp; Accounts'!CA$18, 'E2 Allocators'!$B$15:$W$15, 0),FALSE)*$E178), 0, VLOOKUP(VLOOKUP($A178, 'E4 TB Allocation Details'!$A$18:$L$214, MATCH("A &amp; G ID", 'E4 TB Allocation Details'!$A$18:$L$18, 0),FALSE), 'E2 Allocators'!$B$15:$W$358, MATCH('O5 Details by Class &amp; Accounts'!CA$18, 'E2 Allocators'!$B$15:$W$15, 0),FALSE)*$E178)</f>
        <v>0</v>
      </c>
      <c r="CB178" s="1322">
        <f>IF(ISERROR(VLOOKUP(VLOOKUP($A178, 'E4 TB Allocation Details'!$A$18:$L$214, MATCH("A &amp; G ID", 'E4 TB Allocation Details'!$A$18:$L$18, 0),FALSE), 'E2 Allocators'!$B$15:$W$358, MATCH('O5 Details by Class &amp; Accounts'!CB$18, 'E2 Allocators'!$B$15:$W$15, 0),FALSE)*$E178), 0, VLOOKUP(VLOOKUP($A178, 'E4 TB Allocation Details'!$A$18:$L$214, MATCH("A &amp; G ID", 'E4 TB Allocation Details'!$A$18:$L$18, 0),FALSE), 'E2 Allocators'!$B$15:$W$358, MATCH('O5 Details by Class &amp; Accounts'!CB$18, 'E2 Allocators'!$B$15:$W$15, 0),FALSE)*$E178)</f>
        <v>16.966938161744917</v>
      </c>
      <c r="CC178" s="1322">
        <f>IF(ISERROR(VLOOKUP(VLOOKUP($A178, 'E4 TB Allocation Details'!$A$18:$L$214, MATCH("A &amp; G ID", 'E4 TB Allocation Details'!$A$18:$L$18, 0),FALSE), 'E2 Allocators'!$B$15:$W$358, MATCH('O5 Details by Class &amp; Accounts'!CC$18, 'E2 Allocators'!$B$15:$W$15, 0),FALSE)*$E178), 0, VLOOKUP(VLOOKUP($A178, 'E4 TB Allocation Details'!$A$18:$L$214, MATCH("A &amp; G ID", 'E4 TB Allocation Details'!$A$18:$L$18, 0),FALSE), 'E2 Allocators'!$B$15:$W$358, MATCH('O5 Details by Class &amp; Accounts'!CC$18, 'E2 Allocators'!$B$15:$W$15, 0),FALSE)*$E178)</f>
        <v>0</v>
      </c>
      <c r="CD178" s="1322">
        <f>IF(ISERROR(VLOOKUP(VLOOKUP($A178, 'E4 TB Allocation Details'!$A$18:$L$214, MATCH("A &amp; G ID", 'E4 TB Allocation Details'!$A$18:$L$18, 0),FALSE), 'E2 Allocators'!$B$15:$W$358, MATCH('O5 Details by Class &amp; Accounts'!CD$18, 'E2 Allocators'!$B$15:$W$15, 0),FALSE)*$E178), 0, VLOOKUP(VLOOKUP($A178, 'E4 TB Allocation Details'!$A$18:$L$214, MATCH("A &amp; G ID", 'E4 TB Allocation Details'!$A$18:$L$18, 0),FALSE), 'E2 Allocators'!$B$15:$W$358, MATCH('O5 Details by Class &amp; Accounts'!CD$18, 'E2 Allocators'!$B$15:$W$15, 0),FALSE)*$E178)</f>
        <v>0</v>
      </c>
      <c r="CE178" s="1322">
        <f>IF(ISERROR(VLOOKUP(VLOOKUP($A178, 'E4 TB Allocation Details'!$A$18:$L$214, MATCH("A &amp; G ID", 'E4 TB Allocation Details'!$A$18:$L$18, 0),FALSE), 'E2 Allocators'!$B$15:$W$358, MATCH('O5 Details by Class &amp; Accounts'!CE$18, 'E2 Allocators'!$B$15:$W$15, 0),FALSE)*$E178), 0, VLOOKUP(VLOOKUP($A178, 'E4 TB Allocation Details'!$A$18:$L$214, MATCH("A &amp; G ID", 'E4 TB Allocation Details'!$A$18:$L$18, 0),FALSE), 'E2 Allocators'!$B$15:$W$358, MATCH('O5 Details by Class &amp; Accounts'!CE$18, 'E2 Allocators'!$B$15:$W$15, 0),FALSE)*$E178)</f>
        <v>0</v>
      </c>
      <c r="CF178" s="1322">
        <f>IF(ISERROR(VLOOKUP(VLOOKUP($A178, 'E4 TB Allocation Details'!$A$18:$L$214, MATCH("A &amp; G ID", 'E4 TB Allocation Details'!$A$18:$L$18, 0),FALSE), 'E2 Allocators'!$B$15:$W$358, MATCH('O5 Details by Class &amp; Accounts'!CF$18, 'E2 Allocators'!$B$15:$W$15, 0),FALSE)*$E178), 0, VLOOKUP(VLOOKUP($A178, 'E4 TB Allocation Details'!$A$18:$L$214, MATCH("A &amp; G ID", 'E4 TB Allocation Details'!$A$18:$L$18, 0),FALSE), 'E2 Allocators'!$B$15:$W$358, MATCH('O5 Details by Class &amp; Accounts'!CF$18, 'E2 Allocators'!$B$15:$W$15, 0),FALSE)*$E178)</f>
        <v>0</v>
      </c>
      <c r="CG178" s="1322">
        <f>IF(ISERROR(VLOOKUP(VLOOKUP($A178, 'E4 TB Allocation Details'!$A$18:$L$214, MATCH("A &amp; G ID", 'E4 TB Allocation Details'!$A$18:$L$18, 0),FALSE), 'E2 Allocators'!$B$15:$W$358, MATCH('O5 Details by Class &amp; Accounts'!CG$18, 'E2 Allocators'!$B$15:$W$15, 0),FALSE)*$E178), 0, VLOOKUP(VLOOKUP($A178, 'E4 TB Allocation Details'!$A$18:$L$214, MATCH("A &amp; G ID", 'E4 TB Allocation Details'!$A$18:$L$18, 0),FALSE), 'E2 Allocators'!$B$15:$W$358, MATCH('O5 Details by Class &amp; Accounts'!CG$18, 'E2 Allocators'!$B$15:$W$15, 0),FALSE)*$E178)</f>
        <v>0</v>
      </c>
      <c r="CH178" s="1322">
        <f>IF(ISERROR(VLOOKUP(VLOOKUP($A178, 'E4 TB Allocation Details'!$A$18:$L$214, MATCH("A &amp; G ID", 'E4 TB Allocation Details'!$A$18:$L$18, 0),FALSE), 'E2 Allocators'!$B$15:$W$358, MATCH('O5 Details by Class &amp; Accounts'!CH$18, 'E2 Allocators'!$B$15:$W$15, 0),FALSE)*$E178), 0, VLOOKUP(VLOOKUP($A178, 'E4 TB Allocation Details'!$A$18:$L$214, MATCH("A &amp; G ID", 'E4 TB Allocation Details'!$A$18:$L$18, 0),FALSE), 'E2 Allocators'!$B$15:$W$358, MATCH('O5 Details by Class &amp; Accounts'!CH$18, 'E2 Allocators'!$B$15:$W$15, 0),FALSE)*$E178)</f>
        <v>0</v>
      </c>
      <c r="CI178" s="1322">
        <f>IF(ISERROR(VLOOKUP(VLOOKUP($A178, 'E4 TB Allocation Details'!$A$18:$L$214, MATCH("A &amp; G ID", 'E4 TB Allocation Details'!$A$18:$L$18, 0),FALSE), 'E2 Allocators'!$B$15:$W$358, MATCH('O5 Details by Class &amp; Accounts'!CI$18, 'E2 Allocators'!$B$15:$W$15, 0),FALSE)*$E178), 0, VLOOKUP(VLOOKUP($A178, 'E4 TB Allocation Details'!$A$18:$L$214, MATCH("A &amp; G ID", 'E4 TB Allocation Details'!$A$18:$L$18, 0),FALSE), 'E2 Allocators'!$B$15:$W$358, MATCH('O5 Details by Class &amp; Accounts'!CI$18, 'E2 Allocators'!$B$15:$W$15, 0),FALSE)*$E178)</f>
        <v>0</v>
      </c>
      <c r="CJ178" s="1322">
        <f>IF(ISERROR(VLOOKUP(VLOOKUP($A178, 'E4 TB Allocation Details'!$A$18:$L$214, MATCH("A &amp; G ID", 'E4 TB Allocation Details'!$A$18:$L$18, 0),FALSE), 'E2 Allocators'!$B$15:$W$358, MATCH('O5 Details by Class &amp; Accounts'!CJ$18, 'E2 Allocators'!$B$15:$W$15, 0),FALSE)*$E178), 0, VLOOKUP(VLOOKUP($A178, 'E4 TB Allocation Details'!$A$18:$L$214, MATCH("A &amp; G ID", 'E4 TB Allocation Details'!$A$18:$L$18, 0),FALSE), 'E2 Allocators'!$B$15:$W$358, MATCH('O5 Details by Class &amp; Accounts'!CJ$18, 'E2 Allocators'!$B$15:$W$15, 0),FALSE)*$E178)</f>
        <v>0</v>
      </c>
      <c r="CK178" s="1322">
        <f>IF(ISERROR(VLOOKUP(VLOOKUP($A178, 'E4 TB Allocation Details'!$A$18:$L$214, MATCH("A &amp; G ID", 'E4 TB Allocation Details'!$A$18:$L$18, 0),FALSE), 'E2 Allocators'!$B$15:$W$358, MATCH('O5 Details by Class &amp; Accounts'!CK$18, 'E2 Allocators'!$B$15:$W$15, 0),FALSE)*$E178), 0, VLOOKUP(VLOOKUP($A178, 'E4 TB Allocation Details'!$A$18:$L$214, MATCH("A &amp; G ID", 'E4 TB Allocation Details'!$A$18:$L$18, 0),FALSE), 'E2 Allocators'!$B$15:$W$358, MATCH('O5 Details by Class &amp; Accounts'!CK$18, 'E2 Allocators'!$B$15:$W$15, 0),FALSE)*$E178)</f>
        <v>0</v>
      </c>
      <c r="CL178" s="1322">
        <f>IF(ISERROR(VLOOKUP(VLOOKUP($A178, 'E4 TB Allocation Details'!$A$18:$L$214, MATCH("A &amp; G ID", 'E4 TB Allocation Details'!$A$18:$L$18, 0),FALSE), 'E2 Allocators'!$B$15:$W$358, MATCH('O5 Details by Class &amp; Accounts'!CL$18, 'E2 Allocators'!$B$15:$W$15, 0),FALSE)*$E178), 0, VLOOKUP(VLOOKUP($A178, 'E4 TB Allocation Details'!$A$18:$L$214, MATCH("A &amp; G ID", 'E4 TB Allocation Details'!$A$18:$L$18, 0),FALSE), 'E2 Allocators'!$B$15:$W$358, MATCH('O5 Details by Class &amp; Accounts'!CL$18, 'E2 Allocators'!$B$15:$W$15, 0),FALSE)*$E178)</f>
        <v>0</v>
      </c>
      <c r="CM178" s="1322">
        <f>IF(ISERROR(VLOOKUP(VLOOKUP($A178, 'E4 TB Allocation Details'!$A$18:$L$214, MATCH("A &amp; G ID", 'E4 TB Allocation Details'!$A$18:$L$18, 0),FALSE), 'E2 Allocators'!$B$15:$W$358, MATCH('O5 Details by Class &amp; Accounts'!CM$18, 'E2 Allocators'!$B$15:$W$15, 0),FALSE)*$E178), 0, VLOOKUP(VLOOKUP($A178, 'E4 TB Allocation Details'!$A$18:$L$214, MATCH("A &amp; G ID", 'E4 TB Allocation Details'!$A$18:$L$18, 0),FALSE), 'E2 Allocators'!$B$15:$W$358, MATCH('O5 Details by Class &amp; Accounts'!CM$18, 'E2 Allocators'!$B$15:$W$15, 0),FALSE)*$E178)</f>
        <v>0</v>
      </c>
      <c r="CN178" s="1322">
        <f t="shared" si="49"/>
        <v>11484.753561720256</v>
      </c>
      <c r="CO178" s="1651">
        <f t="shared" si="50"/>
        <v>0</v>
      </c>
      <c r="CQ178" s="1899" t="inlineStr">
        <is>
          <t/>
        </is>
      </c>
    </row>
    <row r="179" spans="1:95" s="64" customFormat="1" ht="12.75" x14ac:dyDescent="0.2">
      <c r="A179" s="2146">
        <v>5505</v>
      </c>
      <c r="B179" s="2112" t="s">
        <v>1531</v>
      </c>
      <c r="C179" s="1648">
        <f>IF(ISERROR(VLOOKUP($A179,'I3 TB Data'!$A$19:$H$483,MATCH('O5 Details by Class &amp; Accounts'!$C$18, 'I3 TB Data'!$A$19:$H$19,0),0)), 0, VLOOKUP($A179,'I3 TB Data'!$A$19:$H$483,MATCH('O5 Details by Class &amp; Accounts'!$C$18,'I3 TB Data'!$A$19:$H$19,0),0))</f>
        <v>0</v>
      </c>
      <c r="D179" s="1649"/>
      <c r="E179" s="1648">
        <f t="shared" si="44"/>
        <v>0</v>
      </c>
      <c r="F179" s="1650"/>
      <c r="G179" s="1650"/>
      <c r="H179" s="1322">
        <f t="shared" si="46"/>
        <v>0</v>
      </c>
      <c r="I179" s="1322">
        <f>IF(ISERROR(VLOOKUP(VLOOKUP($A179, 'E4 TB Allocation Details'!$A$18:$L$214, MATCH("Demand ID", 'E4 TB Allocation Details'!$A$18:$L$18, 0),FALSE), 'E2 Allocators'!$B$15:$W$358, MATCH('O5 Details by Class &amp; Accounts'!I$18, 'E2 Allocators'!$B$15:$W$15, 0),FALSE)*$F179), 0, VLOOKUP(VLOOKUP($A179, 'E4 TB Allocation Details'!$A$18:$L$214, MATCH("Demand ID", 'E4 TB Allocation Details'!$A$18:$L$18, 0),FALSE), 'E2 Allocators'!$B$15:$W$358, MATCH('O5 Details by Class &amp; Accounts'!I$18, 'E2 Allocators'!$B$15:$W$15, 0),FALSE)*$F179)</f>
        <v>0</v>
      </c>
      <c r="J179" s="1322">
        <f>IF(ISERROR(VLOOKUP(VLOOKUP($A179, 'E4 TB Allocation Details'!$A$18:$L$214, MATCH("Demand ID", 'E4 TB Allocation Details'!$A$18:$L$18, 0),FALSE), 'E2 Allocators'!$B$15:$W$358, MATCH('O5 Details by Class &amp; Accounts'!J$18, 'E2 Allocators'!$B$15:$W$15, 0),FALSE)*$F179), 0, VLOOKUP(VLOOKUP($A179, 'E4 TB Allocation Details'!$A$18:$L$214, MATCH("Demand ID", 'E4 TB Allocation Details'!$A$18:$L$18, 0),FALSE), 'E2 Allocators'!$B$15:$W$358, MATCH('O5 Details by Class &amp; Accounts'!J$18, 'E2 Allocators'!$B$15:$W$15, 0),FALSE)*$F179)</f>
        <v>0</v>
      </c>
      <c r="K179" s="1322">
        <f>IF(ISERROR(VLOOKUP(VLOOKUP($A179, 'E4 TB Allocation Details'!$A$18:$L$214, MATCH("Demand ID", 'E4 TB Allocation Details'!$A$18:$L$18, 0),FALSE), 'E2 Allocators'!$B$15:$W$358, MATCH('O5 Details by Class &amp; Accounts'!K$18, 'E2 Allocators'!$B$15:$W$15, 0),FALSE)*$F179), 0, VLOOKUP(VLOOKUP($A179, 'E4 TB Allocation Details'!$A$18:$L$214, MATCH("Demand ID", 'E4 TB Allocation Details'!$A$18:$L$18, 0),FALSE), 'E2 Allocators'!$B$15:$W$358, MATCH('O5 Details by Class &amp; Accounts'!K$18, 'E2 Allocators'!$B$15:$W$15, 0),FALSE)*$F179)</f>
        <v>0</v>
      </c>
      <c r="L179" s="1322">
        <f>IF(ISERROR(VLOOKUP(VLOOKUP($A179, 'E4 TB Allocation Details'!$A$18:$L$214, MATCH("Demand ID", 'E4 TB Allocation Details'!$A$18:$L$18, 0),FALSE), 'E2 Allocators'!$B$15:$W$358, MATCH('O5 Details by Class &amp; Accounts'!L$18, 'E2 Allocators'!$B$15:$W$15, 0),FALSE)*$F179), 0, VLOOKUP(VLOOKUP($A179, 'E4 TB Allocation Details'!$A$18:$L$214, MATCH("Demand ID", 'E4 TB Allocation Details'!$A$18:$L$18, 0),FALSE), 'E2 Allocators'!$B$15:$W$358, MATCH('O5 Details by Class &amp; Accounts'!L$18, 'E2 Allocators'!$B$15:$W$15, 0),FALSE)*$F179)</f>
        <v>0</v>
      </c>
      <c r="M179" s="1322">
        <f>IF(ISERROR(VLOOKUP(VLOOKUP($A179, 'E4 TB Allocation Details'!$A$18:$L$214, MATCH("Demand ID", 'E4 TB Allocation Details'!$A$18:$L$18, 0),FALSE), 'E2 Allocators'!$B$15:$W$358, MATCH('O5 Details by Class &amp; Accounts'!M$18, 'E2 Allocators'!$B$15:$W$15, 0),FALSE)*$F179), 0, VLOOKUP(VLOOKUP($A179, 'E4 TB Allocation Details'!$A$18:$L$214, MATCH("Demand ID", 'E4 TB Allocation Details'!$A$18:$L$18, 0),FALSE), 'E2 Allocators'!$B$15:$W$358, MATCH('O5 Details by Class &amp; Accounts'!M$18, 'E2 Allocators'!$B$15:$W$15, 0),FALSE)*$F179)</f>
        <v>0</v>
      </c>
      <c r="N179" s="1322">
        <f>IF(ISERROR(VLOOKUP(VLOOKUP($A179, 'E4 TB Allocation Details'!$A$18:$L$214, MATCH("Demand ID", 'E4 TB Allocation Details'!$A$18:$L$18, 0),FALSE), 'E2 Allocators'!$B$15:$W$358, MATCH('O5 Details by Class &amp; Accounts'!N$18, 'E2 Allocators'!$B$15:$W$15, 0),FALSE)*$F179), 0, VLOOKUP(VLOOKUP($A179, 'E4 TB Allocation Details'!$A$18:$L$214, MATCH("Demand ID", 'E4 TB Allocation Details'!$A$18:$L$18, 0),FALSE), 'E2 Allocators'!$B$15:$W$358, MATCH('O5 Details by Class &amp; Accounts'!N$18, 'E2 Allocators'!$B$15:$W$15, 0),FALSE)*$F179)</f>
        <v>0</v>
      </c>
      <c r="O179" s="1322">
        <f>IF(ISERROR(VLOOKUP(VLOOKUP($A179, 'E4 TB Allocation Details'!$A$18:$L$214, MATCH("Demand ID", 'E4 TB Allocation Details'!$A$18:$L$18, 0),FALSE), 'E2 Allocators'!$B$15:$W$358, MATCH('O5 Details by Class &amp; Accounts'!O$18, 'E2 Allocators'!$B$15:$W$15, 0),FALSE)*$F179), 0, VLOOKUP(VLOOKUP($A179, 'E4 TB Allocation Details'!$A$18:$L$214, MATCH("Demand ID", 'E4 TB Allocation Details'!$A$18:$L$18, 0),FALSE), 'E2 Allocators'!$B$15:$W$358, MATCH('O5 Details by Class &amp; Accounts'!O$18, 'E2 Allocators'!$B$15:$W$15, 0),FALSE)*$F179)</f>
        <v>0</v>
      </c>
      <c r="P179" s="1322">
        <f>IF(ISERROR(VLOOKUP(VLOOKUP($A179, 'E4 TB Allocation Details'!$A$18:$L$214, MATCH("Demand ID", 'E4 TB Allocation Details'!$A$18:$L$18, 0),FALSE), 'E2 Allocators'!$B$15:$W$358, MATCH('O5 Details by Class &amp; Accounts'!P$18, 'E2 Allocators'!$B$15:$W$15, 0),FALSE)*$F179), 0, VLOOKUP(VLOOKUP($A179, 'E4 TB Allocation Details'!$A$18:$L$214, MATCH("Demand ID", 'E4 TB Allocation Details'!$A$18:$L$18, 0),FALSE), 'E2 Allocators'!$B$15:$W$358, MATCH('O5 Details by Class &amp; Accounts'!P$18, 'E2 Allocators'!$B$15:$W$15, 0),FALSE)*$F179)</f>
        <v>0</v>
      </c>
      <c r="Q179" s="1322">
        <f>IF(ISERROR(VLOOKUP(VLOOKUP($A179, 'E4 TB Allocation Details'!$A$18:$L$214, MATCH("Demand ID", 'E4 TB Allocation Details'!$A$18:$L$18, 0),FALSE), 'E2 Allocators'!$B$15:$W$358, MATCH('O5 Details by Class &amp; Accounts'!Q$18, 'E2 Allocators'!$B$15:$W$15, 0),FALSE)*$F179), 0, VLOOKUP(VLOOKUP($A179, 'E4 TB Allocation Details'!$A$18:$L$214, MATCH("Demand ID", 'E4 TB Allocation Details'!$A$18:$L$18, 0),FALSE), 'E2 Allocators'!$B$15:$W$358, MATCH('O5 Details by Class &amp; Accounts'!Q$18, 'E2 Allocators'!$B$15:$W$15, 0),FALSE)*$F179)</f>
        <v>0</v>
      </c>
      <c r="R179" s="1322">
        <f>IF(ISERROR(VLOOKUP(VLOOKUP($A179, 'E4 TB Allocation Details'!$A$18:$L$214, MATCH("Demand ID", 'E4 TB Allocation Details'!$A$18:$L$18, 0),FALSE), 'E2 Allocators'!$B$15:$W$358, MATCH('O5 Details by Class &amp; Accounts'!R$18, 'E2 Allocators'!$B$15:$W$15, 0),FALSE)*$F179), 0, VLOOKUP(VLOOKUP($A179, 'E4 TB Allocation Details'!$A$18:$L$214, MATCH("Demand ID", 'E4 TB Allocation Details'!$A$18:$L$18, 0),FALSE), 'E2 Allocators'!$B$15:$W$358, MATCH('O5 Details by Class &amp; Accounts'!R$18, 'E2 Allocators'!$B$15:$W$15, 0),FALSE)*$F179)</f>
        <v>0</v>
      </c>
      <c r="S179" s="1322">
        <f>IF(ISERROR(VLOOKUP(VLOOKUP($A179, 'E4 TB Allocation Details'!$A$18:$L$214, MATCH("Demand ID", 'E4 TB Allocation Details'!$A$18:$L$18, 0),FALSE), 'E2 Allocators'!$B$15:$W$358, MATCH('O5 Details by Class &amp; Accounts'!S$18, 'E2 Allocators'!$B$15:$W$15, 0),FALSE)*$F179), 0, VLOOKUP(VLOOKUP($A179, 'E4 TB Allocation Details'!$A$18:$L$214, MATCH("Demand ID", 'E4 TB Allocation Details'!$A$18:$L$18, 0),FALSE), 'E2 Allocators'!$B$15:$W$358, MATCH('O5 Details by Class &amp; Accounts'!S$18, 'E2 Allocators'!$B$15:$W$15, 0),FALSE)*$F179)</f>
        <v>0</v>
      </c>
      <c r="T179" s="1322">
        <f>IF(ISERROR(VLOOKUP(VLOOKUP($A179, 'E4 TB Allocation Details'!$A$18:$L$214, MATCH("Demand ID", 'E4 TB Allocation Details'!$A$18:$L$18, 0),FALSE), 'E2 Allocators'!$B$15:$W$358, MATCH('O5 Details by Class &amp; Accounts'!T$18, 'E2 Allocators'!$B$15:$W$15, 0),FALSE)*$F179), 0, VLOOKUP(VLOOKUP($A179, 'E4 TB Allocation Details'!$A$18:$L$214, MATCH("Demand ID", 'E4 TB Allocation Details'!$A$18:$L$18, 0),FALSE), 'E2 Allocators'!$B$15:$W$358, MATCH('O5 Details by Class &amp; Accounts'!T$18, 'E2 Allocators'!$B$15:$W$15, 0),FALSE)*$F179)</f>
        <v>0</v>
      </c>
      <c r="U179" s="1322">
        <f>IF(ISERROR(VLOOKUP(VLOOKUP($A179, 'E4 TB Allocation Details'!$A$18:$L$214, MATCH("Demand ID", 'E4 TB Allocation Details'!$A$18:$L$18, 0),FALSE), 'E2 Allocators'!$B$15:$W$358, MATCH('O5 Details by Class &amp; Accounts'!U$18, 'E2 Allocators'!$B$15:$W$15, 0),FALSE)*$F179), 0, VLOOKUP(VLOOKUP($A179, 'E4 TB Allocation Details'!$A$18:$L$214, MATCH("Demand ID", 'E4 TB Allocation Details'!$A$18:$L$18, 0),FALSE), 'E2 Allocators'!$B$15:$W$358, MATCH('O5 Details by Class &amp; Accounts'!U$18, 'E2 Allocators'!$B$15:$W$15, 0),FALSE)*$F179)</f>
        <v>0</v>
      </c>
      <c r="V179" s="1322">
        <f>IF(ISERROR(VLOOKUP(VLOOKUP($A179, 'E4 TB Allocation Details'!$A$18:$L$214, MATCH("Demand ID", 'E4 TB Allocation Details'!$A$18:$L$18, 0),FALSE), 'E2 Allocators'!$B$15:$W$358, MATCH('O5 Details by Class &amp; Accounts'!V$18, 'E2 Allocators'!$B$15:$W$15, 0),FALSE)*$F179), 0, VLOOKUP(VLOOKUP($A179, 'E4 TB Allocation Details'!$A$18:$L$214, MATCH("Demand ID", 'E4 TB Allocation Details'!$A$18:$L$18, 0),FALSE), 'E2 Allocators'!$B$15:$W$358, MATCH('O5 Details by Class &amp; Accounts'!V$18, 'E2 Allocators'!$B$15:$W$15, 0),FALSE)*$F179)</f>
        <v>0</v>
      </c>
      <c r="W179" s="1322">
        <f>IF(ISERROR(VLOOKUP(VLOOKUP($A179, 'E4 TB Allocation Details'!$A$18:$L$214, MATCH("Demand ID", 'E4 TB Allocation Details'!$A$18:$L$18, 0),FALSE), 'E2 Allocators'!$B$15:$W$358, MATCH('O5 Details by Class &amp; Accounts'!W$18, 'E2 Allocators'!$B$15:$W$15, 0),FALSE)*$F179), 0, VLOOKUP(VLOOKUP($A179, 'E4 TB Allocation Details'!$A$18:$L$214, MATCH("Demand ID", 'E4 TB Allocation Details'!$A$18:$L$18, 0),FALSE), 'E2 Allocators'!$B$15:$W$358, MATCH('O5 Details by Class &amp; Accounts'!W$18, 'E2 Allocators'!$B$15:$W$15, 0),FALSE)*$F179)</f>
        <v>0</v>
      </c>
      <c r="X179" s="1322">
        <f>IF(ISERROR(VLOOKUP(VLOOKUP($A179, 'E4 TB Allocation Details'!$A$18:$L$214, MATCH("Demand ID", 'E4 TB Allocation Details'!$A$18:$L$18, 0),FALSE), 'E2 Allocators'!$B$15:$W$358, MATCH('O5 Details by Class &amp; Accounts'!X$18, 'E2 Allocators'!$B$15:$W$15, 0),FALSE)*$F179), 0, VLOOKUP(VLOOKUP($A179, 'E4 TB Allocation Details'!$A$18:$L$214, MATCH("Demand ID", 'E4 TB Allocation Details'!$A$18:$L$18, 0),FALSE), 'E2 Allocators'!$B$15:$W$358, MATCH('O5 Details by Class &amp; Accounts'!X$18, 'E2 Allocators'!$B$15:$W$15, 0),FALSE)*$F179)</f>
        <v>0</v>
      </c>
      <c r="Y179" s="1322">
        <f>IF(ISERROR(VLOOKUP(VLOOKUP($A179, 'E4 TB Allocation Details'!$A$18:$L$214, MATCH("Demand ID", 'E4 TB Allocation Details'!$A$18:$L$18, 0),FALSE), 'E2 Allocators'!$B$15:$W$358, MATCH('O5 Details by Class &amp; Accounts'!Y$18, 'E2 Allocators'!$B$15:$W$15, 0),FALSE)*$F179), 0, VLOOKUP(VLOOKUP($A179, 'E4 TB Allocation Details'!$A$18:$L$214, MATCH("Demand ID", 'E4 TB Allocation Details'!$A$18:$L$18, 0),FALSE), 'E2 Allocators'!$B$15:$W$358, MATCH('O5 Details by Class &amp; Accounts'!Y$18, 'E2 Allocators'!$B$15:$W$15, 0),FALSE)*$F179)</f>
        <v>0</v>
      </c>
      <c r="Z179" s="1322">
        <f>IF(ISERROR(VLOOKUP(VLOOKUP($A179, 'E4 TB Allocation Details'!$A$18:$L$214, MATCH("Demand ID", 'E4 TB Allocation Details'!$A$18:$L$18, 0),FALSE), 'E2 Allocators'!$B$15:$W$358, MATCH('O5 Details by Class &amp; Accounts'!Z$18, 'E2 Allocators'!$B$15:$W$15, 0),FALSE)*$F179), 0, VLOOKUP(VLOOKUP($A179, 'E4 TB Allocation Details'!$A$18:$L$214, MATCH("Demand ID", 'E4 TB Allocation Details'!$A$18:$L$18, 0),FALSE), 'E2 Allocators'!$B$15:$W$358, MATCH('O5 Details by Class &amp; Accounts'!Z$18, 'E2 Allocators'!$B$15:$W$15, 0),FALSE)*$F179)</f>
        <v>0</v>
      </c>
      <c r="AA179" s="1322">
        <f>IF(ISERROR(VLOOKUP(VLOOKUP($A179, 'E4 TB Allocation Details'!$A$18:$L$214, MATCH("Demand ID", 'E4 TB Allocation Details'!$A$18:$L$18, 0),FALSE), 'E2 Allocators'!$B$15:$W$358, MATCH('O5 Details by Class &amp; Accounts'!AA$18, 'E2 Allocators'!$B$15:$W$15, 0),FALSE)*$F179), 0, VLOOKUP(VLOOKUP($A179, 'E4 TB Allocation Details'!$A$18:$L$214, MATCH("Demand ID", 'E4 TB Allocation Details'!$A$18:$L$18, 0),FALSE), 'E2 Allocators'!$B$15:$W$358, MATCH('O5 Details by Class &amp; Accounts'!AA$18, 'E2 Allocators'!$B$15:$W$15, 0),FALSE)*$F179)</f>
        <v>0</v>
      </c>
      <c r="AB179" s="1322">
        <f>IF(ISERROR(VLOOKUP(VLOOKUP($A179, 'E4 TB Allocation Details'!$A$18:$L$214, MATCH("Demand ID", 'E4 TB Allocation Details'!$A$18:$L$18, 0),FALSE), 'E2 Allocators'!$B$15:$W$358, MATCH('O5 Details by Class &amp; Accounts'!AB$18, 'E2 Allocators'!$B$15:$W$15, 0),FALSE)*$F179), 0, VLOOKUP(VLOOKUP($A179, 'E4 TB Allocation Details'!$A$18:$L$214, MATCH("Demand ID", 'E4 TB Allocation Details'!$A$18:$L$18, 0),FALSE), 'E2 Allocators'!$B$15:$W$358, MATCH('O5 Details by Class &amp; Accounts'!AB$18, 'E2 Allocators'!$B$15:$W$15, 0),FALSE)*$F179)</f>
        <v>0</v>
      </c>
      <c r="AC179" s="1322">
        <f t="shared" si="47"/>
        <v>0</v>
      </c>
      <c r="AD179" s="1322">
        <f>IF(ISERROR(VLOOKUP(VLOOKUP($A179, 'E4 TB Allocation Details'!$A$18:$L$214, MATCH("Customer ID", 'E4 TB Allocation Details'!$A$18:$L$18, 0),FALSE), 'E2 Allocators'!$B$15:$W$358, MATCH('O5 Details by Class &amp; Accounts'!AD$18, 'E2 Allocators'!$B$15:$W$15, 0),FALSE)*$G179), 0, VLOOKUP(VLOOKUP($A179, 'E4 TB Allocation Details'!$A$18:$L$214, MATCH("Customer ID", 'E4 TB Allocation Details'!$A$18:$L$18, 0),FALSE), 'E2 Allocators'!$B$15:$W$358, MATCH('O5 Details by Class &amp; Accounts'!AD$18, 'E2 Allocators'!$B$15:$W$15, 0),FALSE)*$G179)</f>
        <v>0</v>
      </c>
      <c r="AE179" s="1322">
        <f>IF(ISERROR(VLOOKUP(VLOOKUP($A179, 'E4 TB Allocation Details'!$A$18:$L$214, MATCH("Customer ID", 'E4 TB Allocation Details'!$A$18:$L$18, 0),FALSE), 'E2 Allocators'!$B$15:$W$358, MATCH('O5 Details by Class &amp; Accounts'!AE$18, 'E2 Allocators'!$B$15:$W$15, 0),FALSE)*$G179), 0, VLOOKUP(VLOOKUP($A179, 'E4 TB Allocation Details'!$A$18:$L$214, MATCH("Customer ID", 'E4 TB Allocation Details'!$A$18:$L$18, 0),FALSE), 'E2 Allocators'!$B$15:$W$358, MATCH('O5 Details by Class &amp; Accounts'!AE$18, 'E2 Allocators'!$B$15:$W$15, 0),FALSE)*$G179)</f>
        <v>0</v>
      </c>
      <c r="AF179" s="1322">
        <f>IF(ISERROR(VLOOKUP(VLOOKUP($A179, 'E4 TB Allocation Details'!$A$18:$L$214, MATCH("Customer ID", 'E4 TB Allocation Details'!$A$18:$L$18, 0),FALSE), 'E2 Allocators'!$B$15:$W$358, MATCH('O5 Details by Class &amp; Accounts'!AF$18, 'E2 Allocators'!$B$15:$W$15, 0),FALSE)*$G179), 0, VLOOKUP(VLOOKUP($A179, 'E4 TB Allocation Details'!$A$18:$L$214, MATCH("Customer ID", 'E4 TB Allocation Details'!$A$18:$L$18, 0),FALSE), 'E2 Allocators'!$B$15:$W$358, MATCH('O5 Details by Class &amp; Accounts'!AF$18, 'E2 Allocators'!$B$15:$W$15, 0),FALSE)*$G179)</f>
        <v>0</v>
      </c>
      <c r="AG179" s="1322">
        <f>IF(ISERROR(VLOOKUP(VLOOKUP($A179, 'E4 TB Allocation Details'!$A$18:$L$214, MATCH("Customer ID", 'E4 TB Allocation Details'!$A$18:$L$18, 0),FALSE), 'E2 Allocators'!$B$15:$W$358, MATCH('O5 Details by Class &amp; Accounts'!AG$18, 'E2 Allocators'!$B$15:$W$15, 0),FALSE)*$G179), 0, VLOOKUP(VLOOKUP($A179, 'E4 TB Allocation Details'!$A$18:$L$214, MATCH("Customer ID", 'E4 TB Allocation Details'!$A$18:$L$18, 0),FALSE), 'E2 Allocators'!$B$15:$W$358, MATCH('O5 Details by Class &amp; Accounts'!AG$18, 'E2 Allocators'!$B$15:$W$15, 0),FALSE)*$G179)</f>
        <v>0</v>
      </c>
      <c r="AH179" s="1322">
        <f>IF(ISERROR(VLOOKUP(VLOOKUP($A179, 'E4 TB Allocation Details'!$A$18:$L$214, MATCH("Customer ID", 'E4 TB Allocation Details'!$A$18:$L$18, 0),FALSE), 'E2 Allocators'!$B$15:$W$358, MATCH('O5 Details by Class &amp; Accounts'!AH$18, 'E2 Allocators'!$B$15:$W$15, 0),FALSE)*$G179), 0, VLOOKUP(VLOOKUP($A179, 'E4 TB Allocation Details'!$A$18:$L$214, MATCH("Customer ID", 'E4 TB Allocation Details'!$A$18:$L$18, 0),FALSE), 'E2 Allocators'!$B$15:$W$358, MATCH('O5 Details by Class &amp; Accounts'!AH$18, 'E2 Allocators'!$B$15:$W$15, 0),FALSE)*$G179)</f>
        <v>0</v>
      </c>
      <c r="AI179" s="1322">
        <f>IF(ISERROR(VLOOKUP(VLOOKUP($A179, 'E4 TB Allocation Details'!$A$18:$L$214, MATCH("Customer ID", 'E4 TB Allocation Details'!$A$18:$L$18, 0),FALSE), 'E2 Allocators'!$B$15:$W$358, MATCH('O5 Details by Class &amp; Accounts'!AI$18, 'E2 Allocators'!$B$15:$W$15, 0),FALSE)*$G179), 0, VLOOKUP(VLOOKUP($A179, 'E4 TB Allocation Details'!$A$18:$L$214, MATCH("Customer ID", 'E4 TB Allocation Details'!$A$18:$L$18, 0),FALSE), 'E2 Allocators'!$B$15:$W$358, MATCH('O5 Details by Class &amp; Accounts'!AI$18, 'E2 Allocators'!$B$15:$W$15, 0),FALSE)*$G179)</f>
        <v>0</v>
      </c>
      <c r="AJ179" s="1322">
        <f>IF(ISERROR(VLOOKUP(VLOOKUP($A179, 'E4 TB Allocation Details'!$A$18:$L$214, MATCH("Customer ID", 'E4 TB Allocation Details'!$A$18:$L$18, 0),FALSE), 'E2 Allocators'!$B$15:$W$358, MATCH('O5 Details by Class &amp; Accounts'!AJ$18, 'E2 Allocators'!$B$15:$W$15, 0),FALSE)*$G179), 0, VLOOKUP(VLOOKUP($A179, 'E4 TB Allocation Details'!$A$18:$L$214, MATCH("Customer ID", 'E4 TB Allocation Details'!$A$18:$L$18, 0),FALSE), 'E2 Allocators'!$B$15:$W$358, MATCH('O5 Details by Class &amp; Accounts'!AJ$18, 'E2 Allocators'!$B$15:$W$15, 0),FALSE)*$G179)</f>
        <v>0</v>
      </c>
      <c r="AK179" s="1322">
        <f>IF(ISERROR(VLOOKUP(VLOOKUP($A179, 'E4 TB Allocation Details'!$A$18:$L$214, MATCH("Customer ID", 'E4 TB Allocation Details'!$A$18:$L$18, 0),FALSE), 'E2 Allocators'!$B$15:$W$358, MATCH('O5 Details by Class &amp; Accounts'!AK$18, 'E2 Allocators'!$B$15:$W$15, 0),FALSE)*$G179), 0, VLOOKUP(VLOOKUP($A179, 'E4 TB Allocation Details'!$A$18:$L$214, MATCH("Customer ID", 'E4 TB Allocation Details'!$A$18:$L$18, 0),FALSE), 'E2 Allocators'!$B$15:$W$358, MATCH('O5 Details by Class &amp; Accounts'!AK$18, 'E2 Allocators'!$B$15:$W$15, 0),FALSE)*$G179)</f>
        <v>0</v>
      </c>
      <c r="AL179" s="1322">
        <f>IF(ISERROR(VLOOKUP(VLOOKUP($A179, 'E4 TB Allocation Details'!$A$18:$L$214, MATCH("Customer ID", 'E4 TB Allocation Details'!$A$18:$L$18, 0),FALSE), 'E2 Allocators'!$B$15:$W$358, MATCH('O5 Details by Class &amp; Accounts'!AL$18, 'E2 Allocators'!$B$15:$W$15, 0),FALSE)*$G179), 0, VLOOKUP(VLOOKUP($A179, 'E4 TB Allocation Details'!$A$18:$L$214, MATCH("Customer ID", 'E4 TB Allocation Details'!$A$18:$L$18, 0),FALSE), 'E2 Allocators'!$B$15:$W$358, MATCH('O5 Details by Class &amp; Accounts'!AL$18, 'E2 Allocators'!$B$15:$W$15, 0),FALSE)*$G179)</f>
        <v>0</v>
      </c>
      <c r="AM179" s="1322">
        <f>IF(ISERROR(VLOOKUP(VLOOKUP($A179, 'E4 TB Allocation Details'!$A$18:$L$214, MATCH("Customer ID", 'E4 TB Allocation Details'!$A$18:$L$18, 0),FALSE), 'E2 Allocators'!$B$15:$W$358, MATCH('O5 Details by Class &amp; Accounts'!AM$18, 'E2 Allocators'!$B$15:$W$15, 0),FALSE)*$G179), 0, VLOOKUP(VLOOKUP($A179, 'E4 TB Allocation Details'!$A$18:$L$214, MATCH("Customer ID", 'E4 TB Allocation Details'!$A$18:$L$18, 0),FALSE), 'E2 Allocators'!$B$15:$W$358, MATCH('O5 Details by Class &amp; Accounts'!AM$18, 'E2 Allocators'!$B$15:$W$15, 0),FALSE)*$G179)</f>
        <v>0</v>
      </c>
      <c r="AN179" s="1322">
        <f>IF(ISERROR(VLOOKUP(VLOOKUP($A179, 'E4 TB Allocation Details'!$A$18:$L$214, MATCH("Customer ID", 'E4 TB Allocation Details'!$A$18:$L$18, 0),FALSE), 'E2 Allocators'!$B$15:$W$358, MATCH('O5 Details by Class &amp; Accounts'!AN$18, 'E2 Allocators'!$B$15:$W$15, 0),FALSE)*$G179), 0, VLOOKUP(VLOOKUP($A179, 'E4 TB Allocation Details'!$A$18:$L$214, MATCH("Customer ID", 'E4 TB Allocation Details'!$A$18:$L$18, 0),FALSE), 'E2 Allocators'!$B$15:$W$358, MATCH('O5 Details by Class &amp; Accounts'!AN$18, 'E2 Allocators'!$B$15:$W$15, 0),FALSE)*$G179)</f>
        <v>0</v>
      </c>
      <c r="AO179" s="1322">
        <f>IF(ISERROR(VLOOKUP(VLOOKUP($A179, 'E4 TB Allocation Details'!$A$18:$L$214, MATCH("Customer ID", 'E4 TB Allocation Details'!$A$18:$L$18, 0),FALSE), 'E2 Allocators'!$B$15:$W$358, MATCH('O5 Details by Class &amp; Accounts'!AO$18, 'E2 Allocators'!$B$15:$W$15, 0),FALSE)*$G179), 0, VLOOKUP(VLOOKUP($A179, 'E4 TB Allocation Details'!$A$18:$L$214, MATCH("Customer ID", 'E4 TB Allocation Details'!$A$18:$L$18, 0),FALSE), 'E2 Allocators'!$B$15:$W$358, MATCH('O5 Details by Class &amp; Accounts'!AO$18, 'E2 Allocators'!$B$15:$W$15, 0),FALSE)*$G179)</f>
        <v>0</v>
      </c>
      <c r="AP179" s="1322">
        <f>IF(ISERROR(VLOOKUP(VLOOKUP($A179, 'E4 TB Allocation Details'!$A$18:$L$214, MATCH("Customer ID", 'E4 TB Allocation Details'!$A$18:$L$18, 0),FALSE), 'E2 Allocators'!$B$15:$W$358, MATCH('O5 Details by Class &amp; Accounts'!AP$18, 'E2 Allocators'!$B$15:$W$15, 0),FALSE)*$G179), 0, VLOOKUP(VLOOKUP($A179, 'E4 TB Allocation Details'!$A$18:$L$214, MATCH("Customer ID", 'E4 TB Allocation Details'!$A$18:$L$18, 0),FALSE), 'E2 Allocators'!$B$15:$W$358, MATCH('O5 Details by Class &amp; Accounts'!AP$18, 'E2 Allocators'!$B$15:$W$15, 0),FALSE)*$G179)</f>
        <v>0</v>
      </c>
      <c r="AQ179" s="1322">
        <f>IF(ISERROR(VLOOKUP(VLOOKUP($A179, 'E4 TB Allocation Details'!$A$18:$L$214, MATCH("Customer ID", 'E4 TB Allocation Details'!$A$18:$L$18, 0),FALSE), 'E2 Allocators'!$B$15:$W$358, MATCH('O5 Details by Class &amp; Accounts'!AQ$18, 'E2 Allocators'!$B$15:$W$15, 0),FALSE)*$G179), 0, VLOOKUP(VLOOKUP($A179, 'E4 TB Allocation Details'!$A$18:$L$214, MATCH("Customer ID", 'E4 TB Allocation Details'!$A$18:$L$18, 0),FALSE), 'E2 Allocators'!$B$15:$W$358, MATCH('O5 Details by Class &amp; Accounts'!AQ$18, 'E2 Allocators'!$B$15:$W$15, 0),FALSE)*$G179)</f>
        <v>0</v>
      </c>
      <c r="AR179" s="1322">
        <f>IF(ISERROR(VLOOKUP(VLOOKUP($A179, 'E4 TB Allocation Details'!$A$18:$L$214, MATCH("Customer ID", 'E4 TB Allocation Details'!$A$18:$L$18, 0),FALSE), 'E2 Allocators'!$B$15:$W$358, MATCH('O5 Details by Class &amp; Accounts'!AR$18, 'E2 Allocators'!$B$15:$W$15, 0),FALSE)*$G179), 0, VLOOKUP(VLOOKUP($A179, 'E4 TB Allocation Details'!$A$18:$L$214, MATCH("Customer ID", 'E4 TB Allocation Details'!$A$18:$L$18, 0),FALSE), 'E2 Allocators'!$B$15:$W$358, MATCH('O5 Details by Class &amp; Accounts'!AR$18, 'E2 Allocators'!$B$15:$W$15, 0),FALSE)*$G179)</f>
        <v>0</v>
      </c>
      <c r="AS179" s="1322">
        <f>IF(ISERROR(VLOOKUP(VLOOKUP($A179, 'E4 TB Allocation Details'!$A$18:$L$214, MATCH("Customer ID", 'E4 TB Allocation Details'!$A$18:$L$18, 0),FALSE), 'E2 Allocators'!$B$15:$W$358, MATCH('O5 Details by Class &amp; Accounts'!AS$18, 'E2 Allocators'!$B$15:$W$15, 0),FALSE)*$G179), 0, VLOOKUP(VLOOKUP($A179, 'E4 TB Allocation Details'!$A$18:$L$214, MATCH("Customer ID", 'E4 TB Allocation Details'!$A$18:$L$18, 0),FALSE), 'E2 Allocators'!$B$15:$W$358, MATCH('O5 Details by Class &amp; Accounts'!AS$18, 'E2 Allocators'!$B$15:$W$15, 0),FALSE)*$G179)</f>
        <v>0</v>
      </c>
      <c r="AT179" s="1322">
        <f>IF(ISERROR(VLOOKUP(VLOOKUP($A179, 'E4 TB Allocation Details'!$A$18:$L$214, MATCH("Customer ID", 'E4 TB Allocation Details'!$A$18:$L$18, 0),FALSE), 'E2 Allocators'!$B$15:$W$358, MATCH('O5 Details by Class &amp; Accounts'!AT$18, 'E2 Allocators'!$B$15:$W$15, 0),FALSE)*$G179), 0, VLOOKUP(VLOOKUP($A179, 'E4 TB Allocation Details'!$A$18:$L$214, MATCH("Customer ID", 'E4 TB Allocation Details'!$A$18:$L$18, 0),FALSE), 'E2 Allocators'!$B$15:$W$358, MATCH('O5 Details by Class &amp; Accounts'!AT$18, 'E2 Allocators'!$B$15:$W$15, 0),FALSE)*$G179)</f>
        <v>0</v>
      </c>
      <c r="AU179" s="1322">
        <f>IF(ISERROR(VLOOKUP(VLOOKUP($A179, 'E4 TB Allocation Details'!$A$18:$L$214, MATCH("Customer ID", 'E4 TB Allocation Details'!$A$18:$L$18, 0),FALSE), 'E2 Allocators'!$B$15:$W$358, MATCH('O5 Details by Class &amp; Accounts'!AU$18, 'E2 Allocators'!$B$15:$W$15, 0),FALSE)*$G179), 0, VLOOKUP(VLOOKUP($A179, 'E4 TB Allocation Details'!$A$18:$L$214, MATCH("Customer ID", 'E4 TB Allocation Details'!$A$18:$L$18, 0),FALSE), 'E2 Allocators'!$B$15:$W$358, MATCH('O5 Details by Class &amp; Accounts'!AU$18, 'E2 Allocators'!$B$15:$W$15, 0),FALSE)*$G179)</f>
        <v>0</v>
      </c>
      <c r="AV179" s="1322">
        <f>IF(ISERROR(VLOOKUP(VLOOKUP($A179, 'E4 TB Allocation Details'!$A$18:$L$214, MATCH("Customer ID", 'E4 TB Allocation Details'!$A$18:$L$18, 0),FALSE), 'E2 Allocators'!$B$15:$W$358, MATCH('O5 Details by Class &amp; Accounts'!AV$18, 'E2 Allocators'!$B$15:$W$15, 0),FALSE)*$G179), 0, VLOOKUP(VLOOKUP($A179, 'E4 TB Allocation Details'!$A$18:$L$214, MATCH("Customer ID", 'E4 TB Allocation Details'!$A$18:$L$18, 0),FALSE), 'E2 Allocators'!$B$15:$W$358, MATCH('O5 Details by Class &amp; Accounts'!AV$18, 'E2 Allocators'!$B$15:$W$15, 0),FALSE)*$G179)</f>
        <v>0</v>
      </c>
      <c r="AW179" s="1322">
        <f>IF(ISERROR(VLOOKUP(VLOOKUP($A179, 'E4 TB Allocation Details'!$A$18:$L$214, MATCH("Customer ID", 'E4 TB Allocation Details'!$A$18:$L$18, 0),FALSE), 'E2 Allocators'!$B$15:$W$358, MATCH('O5 Details by Class &amp; Accounts'!AW$18, 'E2 Allocators'!$B$15:$W$15, 0),FALSE)*$G179), 0, VLOOKUP(VLOOKUP($A179, 'E4 TB Allocation Details'!$A$18:$L$214, MATCH("Customer ID", 'E4 TB Allocation Details'!$A$18:$L$18, 0),FALSE), 'E2 Allocators'!$B$15:$W$358, MATCH('O5 Details by Class &amp; Accounts'!AW$18, 'E2 Allocators'!$B$15:$W$15, 0),FALSE)*$G179)</f>
        <v>0</v>
      </c>
      <c r="AX179" s="1322">
        <f t="shared" si="51"/>
        <v>0</v>
      </c>
      <c r="AY179" s="1322">
        <f>IF(ISERROR(VLOOKUP(VLOOKUP($A179, 'E4 TB Allocation Details'!$A$18:$L$214, MATCH("Misc ID", 'E4 TB Allocation Details'!$A$18:$L$18, 0),FALSE), 'E2 Allocators'!$B$15:$W$358, MATCH('O5 Details by Class &amp; Accounts'!AY$18, 'E2 Allocators'!$B$15:$W$15, 0),FALSE)*$E179), 0, VLOOKUP(VLOOKUP($A179, 'E4 TB Allocation Details'!$A$18:$L$214, MATCH("Misc ID", 'E4 TB Allocation Details'!$A$18:$L$18, 0),FALSE), 'E2 Allocators'!$B$15:$W$358, MATCH('O5 Details by Class &amp; Accounts'!AY$18, 'E2 Allocators'!$B$15:$W$15, 0),FALSE)*$E179)</f>
        <v>0</v>
      </c>
      <c r="AZ179" s="1322">
        <f>IF(ISERROR(VLOOKUP(VLOOKUP($A179, 'E4 TB Allocation Details'!$A$18:$L$214, MATCH("Misc ID", 'E4 TB Allocation Details'!$A$18:$L$18, 0),FALSE), 'E2 Allocators'!$B$15:$W$358, MATCH('O5 Details by Class &amp; Accounts'!AZ$18, 'E2 Allocators'!$B$15:$W$15, 0),FALSE)*$E179), 0, VLOOKUP(VLOOKUP($A179, 'E4 TB Allocation Details'!$A$18:$L$214, MATCH("Misc ID", 'E4 TB Allocation Details'!$A$18:$L$18, 0),FALSE), 'E2 Allocators'!$B$15:$W$358, MATCH('O5 Details by Class &amp; Accounts'!AZ$18, 'E2 Allocators'!$B$15:$W$15, 0),FALSE)*$E179)</f>
        <v>0</v>
      </c>
      <c r="BA179" s="1322">
        <f>IF(ISERROR(VLOOKUP(VLOOKUP($A179, 'E4 TB Allocation Details'!$A$18:$L$214, MATCH("Misc ID", 'E4 TB Allocation Details'!$A$18:$L$18, 0),FALSE), 'E2 Allocators'!$B$15:$W$358, MATCH('O5 Details by Class &amp; Accounts'!BA$18, 'E2 Allocators'!$B$15:$W$15, 0),FALSE)*$E179), 0, VLOOKUP(VLOOKUP($A179, 'E4 TB Allocation Details'!$A$18:$L$214, MATCH("Misc ID", 'E4 TB Allocation Details'!$A$18:$L$18, 0),FALSE), 'E2 Allocators'!$B$15:$W$358, MATCH('O5 Details by Class &amp; Accounts'!BA$18, 'E2 Allocators'!$B$15:$W$15, 0),FALSE)*$E179)</f>
        <v>0</v>
      </c>
      <c r="BB179" s="1322">
        <f>IF(ISERROR(VLOOKUP(VLOOKUP($A179, 'E4 TB Allocation Details'!$A$18:$L$214, MATCH("Misc ID", 'E4 TB Allocation Details'!$A$18:$L$18, 0),FALSE), 'E2 Allocators'!$B$15:$W$358, MATCH('O5 Details by Class &amp; Accounts'!BB$18, 'E2 Allocators'!$B$15:$W$15, 0),FALSE)*$E179), 0, VLOOKUP(VLOOKUP($A179, 'E4 TB Allocation Details'!$A$18:$L$214, MATCH("Misc ID", 'E4 TB Allocation Details'!$A$18:$L$18, 0),FALSE), 'E2 Allocators'!$B$15:$W$358, MATCH('O5 Details by Class &amp; Accounts'!BB$18, 'E2 Allocators'!$B$15:$W$15, 0),FALSE)*$E179)</f>
        <v>0</v>
      </c>
      <c r="BC179" s="1322">
        <f>IF(ISERROR(VLOOKUP(VLOOKUP($A179, 'E4 TB Allocation Details'!$A$18:$L$214, MATCH("Misc ID", 'E4 TB Allocation Details'!$A$18:$L$18, 0),FALSE), 'E2 Allocators'!$B$15:$W$358, MATCH('O5 Details by Class &amp; Accounts'!BC$18, 'E2 Allocators'!$B$15:$W$15, 0),FALSE)*$E179), 0, VLOOKUP(VLOOKUP($A179, 'E4 TB Allocation Details'!$A$18:$L$214, MATCH("Misc ID", 'E4 TB Allocation Details'!$A$18:$L$18, 0),FALSE), 'E2 Allocators'!$B$15:$W$358, MATCH('O5 Details by Class &amp; Accounts'!BC$18, 'E2 Allocators'!$B$15:$W$15, 0),FALSE)*$E179)</f>
        <v>0</v>
      </c>
      <c r="BD179" s="1322">
        <f>IF(ISERROR(VLOOKUP(VLOOKUP($A179, 'E4 TB Allocation Details'!$A$18:$L$214, MATCH("Misc ID", 'E4 TB Allocation Details'!$A$18:$L$18, 0),FALSE), 'E2 Allocators'!$B$15:$W$358, MATCH('O5 Details by Class &amp; Accounts'!BD$18, 'E2 Allocators'!$B$15:$W$15, 0),FALSE)*$E179), 0, VLOOKUP(VLOOKUP($A179, 'E4 TB Allocation Details'!$A$18:$L$214, MATCH("Misc ID", 'E4 TB Allocation Details'!$A$18:$L$18, 0),FALSE), 'E2 Allocators'!$B$15:$W$358, MATCH('O5 Details by Class &amp; Accounts'!BD$18, 'E2 Allocators'!$B$15:$W$15, 0),FALSE)*$E179)</f>
        <v>0</v>
      </c>
      <c r="BE179" s="1322">
        <f>IF(ISERROR(VLOOKUP(VLOOKUP($A179, 'E4 TB Allocation Details'!$A$18:$L$214, MATCH("Misc ID", 'E4 TB Allocation Details'!$A$18:$L$18, 0),FALSE), 'E2 Allocators'!$B$15:$W$358, MATCH('O5 Details by Class &amp; Accounts'!BE$18, 'E2 Allocators'!$B$15:$W$15, 0),FALSE)*$E179), 0, VLOOKUP(VLOOKUP($A179, 'E4 TB Allocation Details'!$A$18:$L$214, MATCH("Misc ID", 'E4 TB Allocation Details'!$A$18:$L$18, 0),FALSE), 'E2 Allocators'!$B$15:$W$358, MATCH('O5 Details by Class &amp; Accounts'!BE$18, 'E2 Allocators'!$B$15:$W$15, 0),FALSE)*$E179)</f>
        <v>0</v>
      </c>
      <c r="BF179" s="1322">
        <f>IF(ISERROR(VLOOKUP(VLOOKUP($A179, 'E4 TB Allocation Details'!$A$18:$L$214, MATCH("Misc ID", 'E4 TB Allocation Details'!$A$18:$L$18, 0),FALSE), 'E2 Allocators'!$B$15:$W$358, MATCH('O5 Details by Class &amp; Accounts'!BF$18, 'E2 Allocators'!$B$15:$W$15, 0),FALSE)*$E179), 0, VLOOKUP(VLOOKUP($A179, 'E4 TB Allocation Details'!$A$18:$L$214, MATCH("Misc ID", 'E4 TB Allocation Details'!$A$18:$L$18, 0),FALSE), 'E2 Allocators'!$B$15:$W$358, MATCH('O5 Details by Class &amp; Accounts'!BF$18, 'E2 Allocators'!$B$15:$W$15, 0),FALSE)*$E179)</f>
        <v>0</v>
      </c>
      <c r="BG179" s="1322">
        <f>IF(ISERROR(VLOOKUP(VLOOKUP($A179, 'E4 TB Allocation Details'!$A$18:$L$214, MATCH("Misc ID", 'E4 TB Allocation Details'!$A$18:$L$18, 0),FALSE), 'E2 Allocators'!$B$15:$W$358, MATCH('O5 Details by Class &amp; Accounts'!BG$18, 'E2 Allocators'!$B$15:$W$15, 0),FALSE)*$E179), 0, VLOOKUP(VLOOKUP($A179, 'E4 TB Allocation Details'!$A$18:$L$214, MATCH("Misc ID", 'E4 TB Allocation Details'!$A$18:$L$18, 0),FALSE), 'E2 Allocators'!$B$15:$W$358, MATCH('O5 Details by Class &amp; Accounts'!BG$18, 'E2 Allocators'!$B$15:$W$15, 0),FALSE)*$E179)</f>
        <v>0</v>
      </c>
      <c r="BH179" s="1322">
        <f>IF(ISERROR(VLOOKUP(VLOOKUP($A179, 'E4 TB Allocation Details'!$A$18:$L$214, MATCH("Misc ID", 'E4 TB Allocation Details'!$A$18:$L$18, 0),FALSE), 'E2 Allocators'!$B$15:$W$358, MATCH('O5 Details by Class &amp; Accounts'!BH$18, 'E2 Allocators'!$B$15:$W$15, 0),FALSE)*$E179), 0, VLOOKUP(VLOOKUP($A179, 'E4 TB Allocation Details'!$A$18:$L$214, MATCH("Misc ID", 'E4 TB Allocation Details'!$A$18:$L$18, 0),FALSE), 'E2 Allocators'!$B$15:$W$358, MATCH('O5 Details by Class &amp; Accounts'!BH$18, 'E2 Allocators'!$B$15:$W$15, 0),FALSE)*$E179)</f>
        <v>0</v>
      </c>
      <c r="BI179" s="1322">
        <f>IF(ISERROR(VLOOKUP(VLOOKUP($A179, 'E4 TB Allocation Details'!$A$18:$L$214, MATCH("Misc ID", 'E4 TB Allocation Details'!$A$18:$L$18, 0),FALSE), 'E2 Allocators'!$B$15:$W$358, MATCH('O5 Details by Class &amp; Accounts'!BI$18, 'E2 Allocators'!$B$15:$W$15, 0),FALSE)*$E179), 0, VLOOKUP(VLOOKUP($A179, 'E4 TB Allocation Details'!$A$18:$L$214, MATCH("Misc ID", 'E4 TB Allocation Details'!$A$18:$L$18, 0),FALSE), 'E2 Allocators'!$B$15:$W$358, MATCH('O5 Details by Class &amp; Accounts'!BI$18, 'E2 Allocators'!$B$15:$W$15, 0),FALSE)*$E179)</f>
        <v>0</v>
      </c>
      <c r="BJ179" s="1322">
        <f>IF(ISERROR(VLOOKUP(VLOOKUP($A179, 'E4 TB Allocation Details'!$A$18:$L$214, MATCH("Misc ID", 'E4 TB Allocation Details'!$A$18:$L$18, 0),FALSE), 'E2 Allocators'!$B$15:$W$358, MATCH('O5 Details by Class &amp; Accounts'!BJ$18, 'E2 Allocators'!$B$15:$W$15, 0),FALSE)*$E179), 0, VLOOKUP(VLOOKUP($A179, 'E4 TB Allocation Details'!$A$18:$L$214, MATCH("Misc ID", 'E4 TB Allocation Details'!$A$18:$L$18, 0),FALSE), 'E2 Allocators'!$B$15:$W$358, MATCH('O5 Details by Class &amp; Accounts'!BJ$18, 'E2 Allocators'!$B$15:$W$15, 0),FALSE)*$E179)</f>
        <v>0</v>
      </c>
      <c r="BK179" s="1322">
        <f>IF(ISERROR(VLOOKUP(VLOOKUP($A179, 'E4 TB Allocation Details'!$A$18:$L$214, MATCH("Misc ID", 'E4 TB Allocation Details'!$A$18:$L$18, 0),FALSE), 'E2 Allocators'!$B$15:$W$358, MATCH('O5 Details by Class &amp; Accounts'!BK$18, 'E2 Allocators'!$B$15:$W$15, 0),FALSE)*$E179), 0, VLOOKUP(VLOOKUP($A179, 'E4 TB Allocation Details'!$A$18:$L$214, MATCH("Misc ID", 'E4 TB Allocation Details'!$A$18:$L$18, 0),FALSE), 'E2 Allocators'!$B$15:$W$358, MATCH('O5 Details by Class &amp; Accounts'!BK$18, 'E2 Allocators'!$B$15:$W$15, 0),FALSE)*$E179)</f>
        <v>0</v>
      </c>
      <c r="BL179" s="1322">
        <f>IF(ISERROR(VLOOKUP(VLOOKUP($A179, 'E4 TB Allocation Details'!$A$18:$L$214, MATCH("Misc ID", 'E4 TB Allocation Details'!$A$18:$L$18, 0),FALSE), 'E2 Allocators'!$B$15:$W$358, MATCH('O5 Details by Class &amp; Accounts'!BL$18, 'E2 Allocators'!$B$15:$W$15, 0),FALSE)*$E179), 0, VLOOKUP(VLOOKUP($A179, 'E4 TB Allocation Details'!$A$18:$L$214, MATCH("Misc ID", 'E4 TB Allocation Details'!$A$18:$L$18, 0),FALSE), 'E2 Allocators'!$B$15:$W$358, MATCH('O5 Details by Class &amp; Accounts'!BL$18, 'E2 Allocators'!$B$15:$W$15, 0),FALSE)*$E179)</f>
        <v>0</v>
      </c>
      <c r="BM179" s="1322">
        <f>IF(ISERROR(VLOOKUP(VLOOKUP($A179, 'E4 TB Allocation Details'!$A$18:$L$214, MATCH("Misc ID", 'E4 TB Allocation Details'!$A$18:$L$18, 0),FALSE), 'E2 Allocators'!$B$15:$W$358, MATCH('O5 Details by Class &amp; Accounts'!BM$18, 'E2 Allocators'!$B$15:$W$15, 0),FALSE)*$E179), 0, VLOOKUP(VLOOKUP($A179, 'E4 TB Allocation Details'!$A$18:$L$214, MATCH("Misc ID", 'E4 TB Allocation Details'!$A$18:$L$18, 0),FALSE), 'E2 Allocators'!$B$15:$W$358, MATCH('O5 Details by Class &amp; Accounts'!BM$18, 'E2 Allocators'!$B$15:$W$15, 0),FALSE)*$E179)</f>
        <v>0</v>
      </c>
      <c r="BN179" s="1322">
        <f>IF(ISERROR(VLOOKUP(VLOOKUP($A179, 'E4 TB Allocation Details'!$A$18:$L$214, MATCH("Misc ID", 'E4 TB Allocation Details'!$A$18:$L$18, 0),FALSE), 'E2 Allocators'!$B$15:$W$358, MATCH('O5 Details by Class &amp; Accounts'!BN$18, 'E2 Allocators'!$B$15:$W$15, 0),FALSE)*$E179), 0, VLOOKUP(VLOOKUP($A179, 'E4 TB Allocation Details'!$A$18:$L$214, MATCH("Misc ID", 'E4 TB Allocation Details'!$A$18:$L$18, 0),FALSE), 'E2 Allocators'!$B$15:$W$358, MATCH('O5 Details by Class &amp; Accounts'!BN$18, 'E2 Allocators'!$B$15:$W$15, 0),FALSE)*$E179)</f>
        <v>0</v>
      </c>
      <c r="BO179" s="1322">
        <f>IF(ISERROR(VLOOKUP(VLOOKUP($A179, 'E4 TB Allocation Details'!$A$18:$L$214, MATCH("Misc ID", 'E4 TB Allocation Details'!$A$18:$L$18, 0),FALSE), 'E2 Allocators'!$B$15:$W$358, MATCH('O5 Details by Class &amp; Accounts'!BO$18, 'E2 Allocators'!$B$15:$W$15, 0),FALSE)*$E179), 0, VLOOKUP(VLOOKUP($A179, 'E4 TB Allocation Details'!$A$18:$L$214, MATCH("Misc ID", 'E4 TB Allocation Details'!$A$18:$L$18, 0),FALSE), 'E2 Allocators'!$B$15:$W$358, MATCH('O5 Details by Class &amp; Accounts'!BO$18, 'E2 Allocators'!$B$15:$W$15, 0),FALSE)*$E179)</f>
        <v>0</v>
      </c>
      <c r="BP179" s="1322">
        <f>IF(ISERROR(VLOOKUP(VLOOKUP($A179, 'E4 TB Allocation Details'!$A$18:$L$214, MATCH("Misc ID", 'E4 TB Allocation Details'!$A$18:$L$18, 0),FALSE), 'E2 Allocators'!$B$15:$W$358, MATCH('O5 Details by Class &amp; Accounts'!BP$18, 'E2 Allocators'!$B$15:$W$15, 0),FALSE)*$E179), 0, VLOOKUP(VLOOKUP($A179, 'E4 TB Allocation Details'!$A$18:$L$214, MATCH("Misc ID", 'E4 TB Allocation Details'!$A$18:$L$18, 0),FALSE), 'E2 Allocators'!$B$15:$W$358, MATCH('O5 Details by Class &amp; Accounts'!BP$18, 'E2 Allocators'!$B$15:$W$15, 0),FALSE)*$E179)</f>
        <v>0</v>
      </c>
      <c r="BQ179" s="1322">
        <f>IF(ISERROR(VLOOKUP(VLOOKUP($A179, 'E4 TB Allocation Details'!$A$18:$L$214, MATCH("Misc ID", 'E4 TB Allocation Details'!$A$18:$L$18, 0),FALSE), 'E2 Allocators'!$B$15:$W$358, MATCH('O5 Details by Class &amp; Accounts'!BQ$18, 'E2 Allocators'!$B$15:$W$15, 0),FALSE)*$E179), 0, VLOOKUP(VLOOKUP($A179, 'E4 TB Allocation Details'!$A$18:$L$214, MATCH("Misc ID", 'E4 TB Allocation Details'!$A$18:$L$18, 0),FALSE), 'E2 Allocators'!$B$15:$W$358, MATCH('O5 Details by Class &amp; Accounts'!BQ$18, 'E2 Allocators'!$B$15:$W$15, 0),FALSE)*$E179)</f>
        <v>0</v>
      </c>
      <c r="BR179" s="1322">
        <f>IF(ISERROR(VLOOKUP(VLOOKUP($A179, 'E4 TB Allocation Details'!$A$18:$L$214, MATCH("Misc ID", 'E4 TB Allocation Details'!$A$18:$L$18, 0),FALSE), 'E2 Allocators'!$B$15:$W$358, MATCH('O5 Details by Class &amp; Accounts'!BR$18, 'E2 Allocators'!$B$15:$W$15, 0),FALSE)*$E179), 0, VLOOKUP(VLOOKUP($A179, 'E4 TB Allocation Details'!$A$18:$L$214, MATCH("Misc ID", 'E4 TB Allocation Details'!$A$18:$L$18, 0),FALSE), 'E2 Allocators'!$B$15:$W$358, MATCH('O5 Details by Class &amp; Accounts'!BR$18, 'E2 Allocators'!$B$15:$W$15, 0),FALSE)*$E179)</f>
        <v>0</v>
      </c>
      <c r="BS179" s="1322">
        <f t="shared" si="48"/>
        <v>0</v>
      </c>
      <c r="BT179" s="1322">
        <f>IF(ISERROR(VLOOKUP(VLOOKUP($A179, 'E4 TB Allocation Details'!$A$18:$L$214, MATCH("A &amp; G ID", 'E4 TB Allocation Details'!$A$18:$L$18, 0),FALSE), 'E2 Allocators'!$B$15:$W$358, MATCH('O5 Details by Class &amp; Accounts'!BT$18, 'E2 Allocators'!$B$15:$W$15, 0),FALSE)*$E179), 0, VLOOKUP(VLOOKUP($A179, 'E4 TB Allocation Details'!$A$18:$L$214, MATCH("A &amp; G ID", 'E4 TB Allocation Details'!$A$18:$L$18, 0),FALSE), 'E2 Allocators'!$B$15:$W$358, MATCH('O5 Details by Class &amp; Accounts'!BT$18, 'E2 Allocators'!$B$15:$W$15, 0),FALSE)*$E179)</f>
        <v>0</v>
      </c>
      <c r="BU179" s="1322">
        <f>IF(ISERROR(VLOOKUP(VLOOKUP($A179, 'E4 TB Allocation Details'!$A$18:$L$214, MATCH("A &amp; G ID", 'E4 TB Allocation Details'!$A$18:$L$18, 0),FALSE), 'E2 Allocators'!$B$15:$W$358, MATCH('O5 Details by Class &amp; Accounts'!BU$18, 'E2 Allocators'!$B$15:$W$15, 0),FALSE)*$E179), 0, VLOOKUP(VLOOKUP($A179, 'E4 TB Allocation Details'!$A$18:$L$214, MATCH("A &amp; G ID", 'E4 TB Allocation Details'!$A$18:$L$18, 0),FALSE), 'E2 Allocators'!$B$15:$W$358, MATCH('O5 Details by Class &amp; Accounts'!BU$18, 'E2 Allocators'!$B$15:$W$15, 0),FALSE)*$E179)</f>
        <v>0</v>
      </c>
      <c r="BV179" s="1322">
        <f>IF(ISERROR(VLOOKUP(VLOOKUP($A179, 'E4 TB Allocation Details'!$A$18:$L$214, MATCH("A &amp; G ID", 'E4 TB Allocation Details'!$A$18:$L$18, 0),FALSE), 'E2 Allocators'!$B$15:$W$358, MATCH('O5 Details by Class &amp; Accounts'!BV$18, 'E2 Allocators'!$B$15:$W$15, 0),FALSE)*$E179), 0, VLOOKUP(VLOOKUP($A179, 'E4 TB Allocation Details'!$A$18:$L$214, MATCH("A &amp; G ID", 'E4 TB Allocation Details'!$A$18:$L$18, 0),FALSE), 'E2 Allocators'!$B$15:$W$358, MATCH('O5 Details by Class &amp; Accounts'!BV$18, 'E2 Allocators'!$B$15:$W$15, 0),FALSE)*$E179)</f>
        <v>0</v>
      </c>
      <c r="BW179" s="1322">
        <f>IF(ISERROR(VLOOKUP(VLOOKUP($A179, 'E4 TB Allocation Details'!$A$18:$L$214, MATCH("A &amp; G ID", 'E4 TB Allocation Details'!$A$18:$L$18, 0),FALSE), 'E2 Allocators'!$B$15:$W$358, MATCH('O5 Details by Class &amp; Accounts'!BW$18, 'E2 Allocators'!$B$15:$W$15, 0),FALSE)*$E179), 0, VLOOKUP(VLOOKUP($A179, 'E4 TB Allocation Details'!$A$18:$L$214, MATCH("A &amp; G ID", 'E4 TB Allocation Details'!$A$18:$L$18, 0),FALSE), 'E2 Allocators'!$B$15:$W$358, MATCH('O5 Details by Class &amp; Accounts'!BW$18, 'E2 Allocators'!$B$15:$W$15, 0),FALSE)*$E179)</f>
        <v>0</v>
      </c>
      <c r="BX179" s="1322">
        <f>IF(ISERROR(VLOOKUP(VLOOKUP($A179, 'E4 TB Allocation Details'!$A$18:$L$214, MATCH("A &amp; G ID", 'E4 TB Allocation Details'!$A$18:$L$18, 0),FALSE), 'E2 Allocators'!$B$15:$W$358, MATCH('O5 Details by Class &amp; Accounts'!BX$18, 'E2 Allocators'!$B$15:$W$15, 0),FALSE)*$E179), 0, VLOOKUP(VLOOKUP($A179, 'E4 TB Allocation Details'!$A$18:$L$214, MATCH("A &amp; G ID", 'E4 TB Allocation Details'!$A$18:$L$18, 0),FALSE), 'E2 Allocators'!$B$15:$W$358, MATCH('O5 Details by Class &amp; Accounts'!BX$18, 'E2 Allocators'!$B$15:$W$15, 0),FALSE)*$E179)</f>
        <v>0</v>
      </c>
      <c r="BY179" s="1322">
        <f>IF(ISERROR(VLOOKUP(VLOOKUP($A179, 'E4 TB Allocation Details'!$A$18:$L$214, MATCH("A &amp; G ID", 'E4 TB Allocation Details'!$A$18:$L$18, 0),FALSE), 'E2 Allocators'!$B$15:$W$358, MATCH('O5 Details by Class &amp; Accounts'!BY$18, 'E2 Allocators'!$B$15:$W$15, 0),FALSE)*$E179), 0, VLOOKUP(VLOOKUP($A179, 'E4 TB Allocation Details'!$A$18:$L$214, MATCH("A &amp; G ID", 'E4 TB Allocation Details'!$A$18:$L$18, 0),FALSE), 'E2 Allocators'!$B$15:$W$358, MATCH('O5 Details by Class &amp; Accounts'!BY$18, 'E2 Allocators'!$B$15:$W$15, 0),FALSE)*$E179)</f>
        <v>0</v>
      </c>
      <c r="BZ179" s="1322">
        <f>IF(ISERROR(VLOOKUP(VLOOKUP($A179, 'E4 TB Allocation Details'!$A$18:$L$214, MATCH("A &amp; G ID", 'E4 TB Allocation Details'!$A$18:$L$18, 0),FALSE), 'E2 Allocators'!$B$15:$W$358, MATCH('O5 Details by Class &amp; Accounts'!BZ$18, 'E2 Allocators'!$B$15:$W$15, 0),FALSE)*$E179), 0, VLOOKUP(VLOOKUP($A179, 'E4 TB Allocation Details'!$A$18:$L$214, MATCH("A &amp; G ID", 'E4 TB Allocation Details'!$A$18:$L$18, 0),FALSE), 'E2 Allocators'!$B$15:$W$358, MATCH('O5 Details by Class &amp; Accounts'!BZ$18, 'E2 Allocators'!$B$15:$W$15, 0),FALSE)*$E179)</f>
        <v>0</v>
      </c>
      <c r="CA179" s="1322">
        <f>IF(ISERROR(VLOOKUP(VLOOKUP($A179, 'E4 TB Allocation Details'!$A$18:$L$214, MATCH("A &amp; G ID", 'E4 TB Allocation Details'!$A$18:$L$18, 0),FALSE), 'E2 Allocators'!$B$15:$W$358, MATCH('O5 Details by Class &amp; Accounts'!CA$18, 'E2 Allocators'!$B$15:$W$15, 0),FALSE)*$E179), 0, VLOOKUP(VLOOKUP($A179, 'E4 TB Allocation Details'!$A$18:$L$214, MATCH("A &amp; G ID", 'E4 TB Allocation Details'!$A$18:$L$18, 0),FALSE), 'E2 Allocators'!$B$15:$W$358, MATCH('O5 Details by Class &amp; Accounts'!CA$18, 'E2 Allocators'!$B$15:$W$15, 0),FALSE)*$E179)</f>
        <v>0</v>
      </c>
      <c r="CB179" s="1322">
        <f>IF(ISERROR(VLOOKUP(VLOOKUP($A179, 'E4 TB Allocation Details'!$A$18:$L$214, MATCH("A &amp; G ID", 'E4 TB Allocation Details'!$A$18:$L$18, 0),FALSE), 'E2 Allocators'!$B$15:$W$358, MATCH('O5 Details by Class &amp; Accounts'!CB$18, 'E2 Allocators'!$B$15:$W$15, 0),FALSE)*$E179), 0, VLOOKUP(VLOOKUP($A179, 'E4 TB Allocation Details'!$A$18:$L$214, MATCH("A &amp; G ID", 'E4 TB Allocation Details'!$A$18:$L$18, 0),FALSE), 'E2 Allocators'!$B$15:$W$358, MATCH('O5 Details by Class &amp; Accounts'!CB$18, 'E2 Allocators'!$B$15:$W$15, 0),FALSE)*$E179)</f>
        <v>0</v>
      </c>
      <c r="CC179" s="1322">
        <f>IF(ISERROR(VLOOKUP(VLOOKUP($A179, 'E4 TB Allocation Details'!$A$18:$L$214, MATCH("A &amp; G ID", 'E4 TB Allocation Details'!$A$18:$L$18, 0),FALSE), 'E2 Allocators'!$B$15:$W$358, MATCH('O5 Details by Class &amp; Accounts'!CC$18, 'E2 Allocators'!$B$15:$W$15, 0),FALSE)*$E179), 0, VLOOKUP(VLOOKUP($A179, 'E4 TB Allocation Details'!$A$18:$L$214, MATCH("A &amp; G ID", 'E4 TB Allocation Details'!$A$18:$L$18, 0),FALSE), 'E2 Allocators'!$B$15:$W$358, MATCH('O5 Details by Class &amp; Accounts'!CC$18, 'E2 Allocators'!$B$15:$W$15, 0),FALSE)*$E179)</f>
        <v>0</v>
      </c>
      <c r="CD179" s="1322">
        <f>IF(ISERROR(VLOOKUP(VLOOKUP($A179, 'E4 TB Allocation Details'!$A$18:$L$214, MATCH("A &amp; G ID", 'E4 TB Allocation Details'!$A$18:$L$18, 0),FALSE), 'E2 Allocators'!$B$15:$W$358, MATCH('O5 Details by Class &amp; Accounts'!CD$18, 'E2 Allocators'!$B$15:$W$15, 0),FALSE)*$E179), 0, VLOOKUP(VLOOKUP($A179, 'E4 TB Allocation Details'!$A$18:$L$214, MATCH("A &amp; G ID", 'E4 TB Allocation Details'!$A$18:$L$18, 0),FALSE), 'E2 Allocators'!$B$15:$W$358, MATCH('O5 Details by Class &amp; Accounts'!CD$18, 'E2 Allocators'!$B$15:$W$15, 0),FALSE)*$E179)</f>
        <v>0</v>
      </c>
      <c r="CE179" s="1322">
        <f>IF(ISERROR(VLOOKUP(VLOOKUP($A179, 'E4 TB Allocation Details'!$A$18:$L$214, MATCH("A &amp; G ID", 'E4 TB Allocation Details'!$A$18:$L$18, 0),FALSE), 'E2 Allocators'!$B$15:$W$358, MATCH('O5 Details by Class &amp; Accounts'!CE$18, 'E2 Allocators'!$B$15:$W$15, 0),FALSE)*$E179), 0, VLOOKUP(VLOOKUP($A179, 'E4 TB Allocation Details'!$A$18:$L$214, MATCH("A &amp; G ID", 'E4 TB Allocation Details'!$A$18:$L$18, 0),FALSE), 'E2 Allocators'!$B$15:$W$358, MATCH('O5 Details by Class &amp; Accounts'!CE$18, 'E2 Allocators'!$B$15:$W$15, 0),FALSE)*$E179)</f>
        <v>0</v>
      </c>
      <c r="CF179" s="1322">
        <f>IF(ISERROR(VLOOKUP(VLOOKUP($A179, 'E4 TB Allocation Details'!$A$18:$L$214, MATCH("A &amp; G ID", 'E4 TB Allocation Details'!$A$18:$L$18, 0),FALSE), 'E2 Allocators'!$B$15:$W$358, MATCH('O5 Details by Class &amp; Accounts'!CF$18, 'E2 Allocators'!$B$15:$W$15, 0),FALSE)*$E179), 0, VLOOKUP(VLOOKUP($A179, 'E4 TB Allocation Details'!$A$18:$L$214, MATCH("A &amp; G ID", 'E4 TB Allocation Details'!$A$18:$L$18, 0),FALSE), 'E2 Allocators'!$B$15:$W$358, MATCH('O5 Details by Class &amp; Accounts'!CF$18, 'E2 Allocators'!$B$15:$W$15, 0),FALSE)*$E179)</f>
        <v>0</v>
      </c>
      <c r="CG179" s="1322">
        <f>IF(ISERROR(VLOOKUP(VLOOKUP($A179, 'E4 TB Allocation Details'!$A$18:$L$214, MATCH("A &amp; G ID", 'E4 TB Allocation Details'!$A$18:$L$18, 0),FALSE), 'E2 Allocators'!$B$15:$W$358, MATCH('O5 Details by Class &amp; Accounts'!CG$18, 'E2 Allocators'!$B$15:$W$15, 0),FALSE)*$E179), 0, VLOOKUP(VLOOKUP($A179, 'E4 TB Allocation Details'!$A$18:$L$214, MATCH("A &amp; G ID", 'E4 TB Allocation Details'!$A$18:$L$18, 0),FALSE), 'E2 Allocators'!$B$15:$W$358, MATCH('O5 Details by Class &amp; Accounts'!CG$18, 'E2 Allocators'!$B$15:$W$15, 0),FALSE)*$E179)</f>
        <v>0</v>
      </c>
      <c r="CH179" s="1322">
        <f>IF(ISERROR(VLOOKUP(VLOOKUP($A179, 'E4 TB Allocation Details'!$A$18:$L$214, MATCH("A &amp; G ID", 'E4 TB Allocation Details'!$A$18:$L$18, 0),FALSE), 'E2 Allocators'!$B$15:$W$358, MATCH('O5 Details by Class &amp; Accounts'!CH$18, 'E2 Allocators'!$B$15:$W$15, 0),FALSE)*$E179), 0, VLOOKUP(VLOOKUP($A179, 'E4 TB Allocation Details'!$A$18:$L$214, MATCH("A &amp; G ID", 'E4 TB Allocation Details'!$A$18:$L$18, 0),FALSE), 'E2 Allocators'!$B$15:$W$358, MATCH('O5 Details by Class &amp; Accounts'!CH$18, 'E2 Allocators'!$B$15:$W$15, 0),FALSE)*$E179)</f>
        <v>0</v>
      </c>
      <c r="CI179" s="1322">
        <f>IF(ISERROR(VLOOKUP(VLOOKUP($A179, 'E4 TB Allocation Details'!$A$18:$L$214, MATCH("A &amp; G ID", 'E4 TB Allocation Details'!$A$18:$L$18, 0),FALSE), 'E2 Allocators'!$B$15:$W$358, MATCH('O5 Details by Class &amp; Accounts'!CI$18, 'E2 Allocators'!$B$15:$W$15, 0),FALSE)*$E179), 0, VLOOKUP(VLOOKUP($A179, 'E4 TB Allocation Details'!$A$18:$L$214, MATCH("A &amp; G ID", 'E4 TB Allocation Details'!$A$18:$L$18, 0),FALSE), 'E2 Allocators'!$B$15:$W$358, MATCH('O5 Details by Class &amp; Accounts'!CI$18, 'E2 Allocators'!$B$15:$W$15, 0),FALSE)*$E179)</f>
        <v>0</v>
      </c>
      <c r="CJ179" s="1322">
        <f>IF(ISERROR(VLOOKUP(VLOOKUP($A179, 'E4 TB Allocation Details'!$A$18:$L$214, MATCH("A &amp; G ID", 'E4 TB Allocation Details'!$A$18:$L$18, 0),FALSE), 'E2 Allocators'!$B$15:$W$358, MATCH('O5 Details by Class &amp; Accounts'!CJ$18, 'E2 Allocators'!$B$15:$W$15, 0),FALSE)*$E179), 0, VLOOKUP(VLOOKUP($A179, 'E4 TB Allocation Details'!$A$18:$L$214, MATCH("A &amp; G ID", 'E4 TB Allocation Details'!$A$18:$L$18, 0),FALSE), 'E2 Allocators'!$B$15:$W$358, MATCH('O5 Details by Class &amp; Accounts'!CJ$18, 'E2 Allocators'!$B$15:$W$15, 0),FALSE)*$E179)</f>
        <v>0</v>
      </c>
      <c r="CK179" s="1322">
        <f>IF(ISERROR(VLOOKUP(VLOOKUP($A179, 'E4 TB Allocation Details'!$A$18:$L$214, MATCH("A &amp; G ID", 'E4 TB Allocation Details'!$A$18:$L$18, 0),FALSE), 'E2 Allocators'!$B$15:$W$358, MATCH('O5 Details by Class &amp; Accounts'!CK$18, 'E2 Allocators'!$B$15:$W$15, 0),FALSE)*$E179), 0, VLOOKUP(VLOOKUP($A179, 'E4 TB Allocation Details'!$A$18:$L$214, MATCH("A &amp; G ID", 'E4 TB Allocation Details'!$A$18:$L$18, 0),FALSE), 'E2 Allocators'!$B$15:$W$358, MATCH('O5 Details by Class &amp; Accounts'!CK$18, 'E2 Allocators'!$B$15:$W$15, 0),FALSE)*$E179)</f>
        <v>0</v>
      </c>
      <c r="CL179" s="1322">
        <f>IF(ISERROR(VLOOKUP(VLOOKUP($A179, 'E4 TB Allocation Details'!$A$18:$L$214, MATCH("A &amp; G ID", 'E4 TB Allocation Details'!$A$18:$L$18, 0),FALSE), 'E2 Allocators'!$B$15:$W$358, MATCH('O5 Details by Class &amp; Accounts'!CL$18, 'E2 Allocators'!$B$15:$W$15, 0),FALSE)*$E179), 0, VLOOKUP(VLOOKUP($A179, 'E4 TB Allocation Details'!$A$18:$L$214, MATCH("A &amp; G ID", 'E4 TB Allocation Details'!$A$18:$L$18, 0),FALSE), 'E2 Allocators'!$B$15:$W$358, MATCH('O5 Details by Class &amp; Accounts'!CL$18, 'E2 Allocators'!$B$15:$W$15, 0),FALSE)*$E179)</f>
        <v>0</v>
      </c>
      <c r="CM179" s="1322">
        <f>IF(ISERROR(VLOOKUP(VLOOKUP($A179, 'E4 TB Allocation Details'!$A$18:$L$214, MATCH("A &amp; G ID", 'E4 TB Allocation Details'!$A$18:$L$18, 0),FALSE), 'E2 Allocators'!$B$15:$W$358, MATCH('O5 Details by Class &amp; Accounts'!CM$18, 'E2 Allocators'!$B$15:$W$15, 0),FALSE)*$E179), 0, VLOOKUP(VLOOKUP($A179, 'E4 TB Allocation Details'!$A$18:$L$214, MATCH("A &amp; G ID", 'E4 TB Allocation Details'!$A$18:$L$18, 0),FALSE), 'E2 Allocators'!$B$15:$W$358, MATCH('O5 Details by Class &amp; Accounts'!CM$18, 'E2 Allocators'!$B$15:$W$15, 0),FALSE)*$E179)</f>
        <v>0</v>
      </c>
      <c r="CN179" s="1322">
        <f t="shared" si="49"/>
        <v>0</v>
      </c>
      <c r="CO179" s="1651">
        <f t="shared" si="50"/>
        <v>0</v>
      </c>
      <c r="CQ179" s="1899" t="inlineStr">
        <is>
          <t/>
        </is>
      </c>
    </row>
    <row r="180" spans="1:95" s="64" customFormat="1" ht="12.75" x14ac:dyDescent="0.2">
      <c r="A180" s="2146">
        <v>5510</v>
      </c>
      <c r="B180" s="2112" t="s">
        <v>1584</v>
      </c>
      <c r="C180" s="1648">
        <f>IF(ISERROR(VLOOKUP($A180,'I3 TB Data'!$A$19:$H$483,MATCH('O5 Details by Class &amp; Accounts'!$C$18, 'I3 TB Data'!$A$19:$H$19,0),0)), 0, VLOOKUP($A180,'I3 TB Data'!$A$19:$H$483,MATCH('O5 Details by Class &amp; Accounts'!$C$18,'I3 TB Data'!$A$19:$H$19,0),0))</f>
        <v>0</v>
      </c>
      <c r="D180" s="1649"/>
      <c r="E180" s="1648">
        <f t="shared" si="44"/>
        <v>0</v>
      </c>
      <c r="F180" s="1650"/>
      <c r="G180" s="1650"/>
      <c r="H180" s="1322">
        <f t="shared" si="46"/>
        <v>0</v>
      </c>
      <c r="I180" s="1322">
        <f>IF(ISERROR(VLOOKUP(VLOOKUP($A180, 'E4 TB Allocation Details'!$A$18:$L$214, MATCH("Demand ID", 'E4 TB Allocation Details'!$A$18:$L$18, 0),FALSE), 'E2 Allocators'!$B$15:$W$358, MATCH('O5 Details by Class &amp; Accounts'!I$18, 'E2 Allocators'!$B$15:$W$15, 0),FALSE)*$F180), 0, VLOOKUP(VLOOKUP($A180, 'E4 TB Allocation Details'!$A$18:$L$214, MATCH("Demand ID", 'E4 TB Allocation Details'!$A$18:$L$18, 0),FALSE), 'E2 Allocators'!$B$15:$W$358, MATCH('O5 Details by Class &amp; Accounts'!I$18, 'E2 Allocators'!$B$15:$W$15, 0),FALSE)*$F180)</f>
        <v>0</v>
      </c>
      <c r="J180" s="1322">
        <f>IF(ISERROR(VLOOKUP(VLOOKUP($A180, 'E4 TB Allocation Details'!$A$18:$L$214, MATCH("Demand ID", 'E4 TB Allocation Details'!$A$18:$L$18, 0),FALSE), 'E2 Allocators'!$B$15:$W$358, MATCH('O5 Details by Class &amp; Accounts'!J$18, 'E2 Allocators'!$B$15:$W$15, 0),FALSE)*$F180), 0, VLOOKUP(VLOOKUP($A180, 'E4 TB Allocation Details'!$A$18:$L$214, MATCH("Demand ID", 'E4 TB Allocation Details'!$A$18:$L$18, 0),FALSE), 'E2 Allocators'!$B$15:$W$358, MATCH('O5 Details by Class &amp; Accounts'!J$18, 'E2 Allocators'!$B$15:$W$15, 0),FALSE)*$F180)</f>
        <v>0</v>
      </c>
      <c r="K180" s="1322">
        <f>IF(ISERROR(VLOOKUP(VLOOKUP($A180, 'E4 TB Allocation Details'!$A$18:$L$214, MATCH("Demand ID", 'E4 TB Allocation Details'!$A$18:$L$18, 0),FALSE), 'E2 Allocators'!$B$15:$W$358, MATCH('O5 Details by Class &amp; Accounts'!K$18, 'E2 Allocators'!$B$15:$W$15, 0),FALSE)*$F180), 0, VLOOKUP(VLOOKUP($A180, 'E4 TB Allocation Details'!$A$18:$L$214, MATCH("Demand ID", 'E4 TB Allocation Details'!$A$18:$L$18, 0),FALSE), 'E2 Allocators'!$B$15:$W$358, MATCH('O5 Details by Class &amp; Accounts'!K$18, 'E2 Allocators'!$B$15:$W$15, 0),FALSE)*$F180)</f>
        <v>0</v>
      </c>
      <c r="L180" s="1322">
        <f>IF(ISERROR(VLOOKUP(VLOOKUP($A180, 'E4 TB Allocation Details'!$A$18:$L$214, MATCH("Demand ID", 'E4 TB Allocation Details'!$A$18:$L$18, 0),FALSE), 'E2 Allocators'!$B$15:$W$358, MATCH('O5 Details by Class &amp; Accounts'!L$18, 'E2 Allocators'!$B$15:$W$15, 0),FALSE)*$F180), 0, VLOOKUP(VLOOKUP($A180, 'E4 TB Allocation Details'!$A$18:$L$214, MATCH("Demand ID", 'E4 TB Allocation Details'!$A$18:$L$18, 0),FALSE), 'E2 Allocators'!$B$15:$W$358, MATCH('O5 Details by Class &amp; Accounts'!L$18, 'E2 Allocators'!$B$15:$W$15, 0),FALSE)*$F180)</f>
        <v>0</v>
      </c>
      <c r="M180" s="1322">
        <f>IF(ISERROR(VLOOKUP(VLOOKUP($A180, 'E4 TB Allocation Details'!$A$18:$L$214, MATCH("Demand ID", 'E4 TB Allocation Details'!$A$18:$L$18, 0),FALSE), 'E2 Allocators'!$B$15:$W$358, MATCH('O5 Details by Class &amp; Accounts'!M$18, 'E2 Allocators'!$B$15:$W$15, 0),FALSE)*$F180), 0, VLOOKUP(VLOOKUP($A180, 'E4 TB Allocation Details'!$A$18:$L$214, MATCH("Demand ID", 'E4 TB Allocation Details'!$A$18:$L$18, 0),FALSE), 'E2 Allocators'!$B$15:$W$358, MATCH('O5 Details by Class &amp; Accounts'!M$18, 'E2 Allocators'!$B$15:$W$15, 0),FALSE)*$F180)</f>
        <v>0</v>
      </c>
      <c r="N180" s="1322">
        <f>IF(ISERROR(VLOOKUP(VLOOKUP($A180, 'E4 TB Allocation Details'!$A$18:$L$214, MATCH("Demand ID", 'E4 TB Allocation Details'!$A$18:$L$18, 0),FALSE), 'E2 Allocators'!$B$15:$W$358, MATCH('O5 Details by Class &amp; Accounts'!N$18, 'E2 Allocators'!$B$15:$W$15, 0),FALSE)*$F180), 0, VLOOKUP(VLOOKUP($A180, 'E4 TB Allocation Details'!$A$18:$L$214, MATCH("Demand ID", 'E4 TB Allocation Details'!$A$18:$L$18, 0),FALSE), 'E2 Allocators'!$B$15:$W$358, MATCH('O5 Details by Class &amp; Accounts'!N$18, 'E2 Allocators'!$B$15:$W$15, 0),FALSE)*$F180)</f>
        <v>0</v>
      </c>
      <c r="O180" s="1322">
        <f>IF(ISERROR(VLOOKUP(VLOOKUP($A180, 'E4 TB Allocation Details'!$A$18:$L$214, MATCH("Demand ID", 'E4 TB Allocation Details'!$A$18:$L$18, 0),FALSE), 'E2 Allocators'!$B$15:$W$358, MATCH('O5 Details by Class &amp; Accounts'!O$18, 'E2 Allocators'!$B$15:$W$15, 0),FALSE)*$F180), 0, VLOOKUP(VLOOKUP($A180, 'E4 TB Allocation Details'!$A$18:$L$214, MATCH("Demand ID", 'E4 TB Allocation Details'!$A$18:$L$18, 0),FALSE), 'E2 Allocators'!$B$15:$W$358, MATCH('O5 Details by Class &amp; Accounts'!O$18, 'E2 Allocators'!$B$15:$W$15, 0),FALSE)*$F180)</f>
        <v>0</v>
      </c>
      <c r="P180" s="1322">
        <f>IF(ISERROR(VLOOKUP(VLOOKUP($A180, 'E4 TB Allocation Details'!$A$18:$L$214, MATCH("Demand ID", 'E4 TB Allocation Details'!$A$18:$L$18, 0),FALSE), 'E2 Allocators'!$B$15:$W$358, MATCH('O5 Details by Class &amp; Accounts'!P$18, 'E2 Allocators'!$B$15:$W$15, 0),FALSE)*$F180), 0, VLOOKUP(VLOOKUP($A180, 'E4 TB Allocation Details'!$A$18:$L$214, MATCH("Demand ID", 'E4 TB Allocation Details'!$A$18:$L$18, 0),FALSE), 'E2 Allocators'!$B$15:$W$358, MATCH('O5 Details by Class &amp; Accounts'!P$18, 'E2 Allocators'!$B$15:$W$15, 0),FALSE)*$F180)</f>
        <v>0</v>
      </c>
      <c r="Q180" s="1322">
        <f>IF(ISERROR(VLOOKUP(VLOOKUP($A180, 'E4 TB Allocation Details'!$A$18:$L$214, MATCH("Demand ID", 'E4 TB Allocation Details'!$A$18:$L$18, 0),FALSE), 'E2 Allocators'!$B$15:$W$358, MATCH('O5 Details by Class &amp; Accounts'!Q$18, 'E2 Allocators'!$B$15:$W$15, 0),FALSE)*$F180), 0, VLOOKUP(VLOOKUP($A180, 'E4 TB Allocation Details'!$A$18:$L$214, MATCH("Demand ID", 'E4 TB Allocation Details'!$A$18:$L$18, 0),FALSE), 'E2 Allocators'!$B$15:$W$358, MATCH('O5 Details by Class &amp; Accounts'!Q$18, 'E2 Allocators'!$B$15:$W$15, 0),FALSE)*$F180)</f>
        <v>0</v>
      </c>
      <c r="R180" s="1322">
        <f>IF(ISERROR(VLOOKUP(VLOOKUP($A180, 'E4 TB Allocation Details'!$A$18:$L$214, MATCH("Demand ID", 'E4 TB Allocation Details'!$A$18:$L$18, 0),FALSE), 'E2 Allocators'!$B$15:$W$358, MATCH('O5 Details by Class &amp; Accounts'!R$18, 'E2 Allocators'!$B$15:$W$15, 0),FALSE)*$F180), 0, VLOOKUP(VLOOKUP($A180, 'E4 TB Allocation Details'!$A$18:$L$214, MATCH("Demand ID", 'E4 TB Allocation Details'!$A$18:$L$18, 0),FALSE), 'E2 Allocators'!$B$15:$W$358, MATCH('O5 Details by Class &amp; Accounts'!R$18, 'E2 Allocators'!$B$15:$W$15, 0),FALSE)*$F180)</f>
        <v>0</v>
      </c>
      <c r="S180" s="1322">
        <f>IF(ISERROR(VLOOKUP(VLOOKUP($A180, 'E4 TB Allocation Details'!$A$18:$L$214, MATCH("Demand ID", 'E4 TB Allocation Details'!$A$18:$L$18, 0),FALSE), 'E2 Allocators'!$B$15:$W$358, MATCH('O5 Details by Class &amp; Accounts'!S$18, 'E2 Allocators'!$B$15:$W$15, 0),FALSE)*$F180), 0, VLOOKUP(VLOOKUP($A180, 'E4 TB Allocation Details'!$A$18:$L$214, MATCH("Demand ID", 'E4 TB Allocation Details'!$A$18:$L$18, 0),FALSE), 'E2 Allocators'!$B$15:$W$358, MATCH('O5 Details by Class &amp; Accounts'!S$18, 'E2 Allocators'!$B$15:$W$15, 0),FALSE)*$F180)</f>
        <v>0</v>
      </c>
      <c r="T180" s="1322">
        <f>IF(ISERROR(VLOOKUP(VLOOKUP($A180, 'E4 TB Allocation Details'!$A$18:$L$214, MATCH("Demand ID", 'E4 TB Allocation Details'!$A$18:$L$18, 0),FALSE), 'E2 Allocators'!$B$15:$W$358, MATCH('O5 Details by Class &amp; Accounts'!T$18, 'E2 Allocators'!$B$15:$W$15, 0),FALSE)*$F180), 0, VLOOKUP(VLOOKUP($A180, 'E4 TB Allocation Details'!$A$18:$L$214, MATCH("Demand ID", 'E4 TB Allocation Details'!$A$18:$L$18, 0),FALSE), 'E2 Allocators'!$B$15:$W$358, MATCH('O5 Details by Class &amp; Accounts'!T$18, 'E2 Allocators'!$B$15:$W$15, 0),FALSE)*$F180)</f>
        <v>0</v>
      </c>
      <c r="U180" s="1322">
        <f>IF(ISERROR(VLOOKUP(VLOOKUP($A180, 'E4 TB Allocation Details'!$A$18:$L$214, MATCH("Demand ID", 'E4 TB Allocation Details'!$A$18:$L$18, 0),FALSE), 'E2 Allocators'!$B$15:$W$358, MATCH('O5 Details by Class &amp; Accounts'!U$18, 'E2 Allocators'!$B$15:$W$15, 0),FALSE)*$F180), 0, VLOOKUP(VLOOKUP($A180, 'E4 TB Allocation Details'!$A$18:$L$214, MATCH("Demand ID", 'E4 TB Allocation Details'!$A$18:$L$18, 0),FALSE), 'E2 Allocators'!$B$15:$W$358, MATCH('O5 Details by Class &amp; Accounts'!U$18, 'E2 Allocators'!$B$15:$W$15, 0),FALSE)*$F180)</f>
        <v>0</v>
      </c>
      <c r="V180" s="1322">
        <f>IF(ISERROR(VLOOKUP(VLOOKUP($A180, 'E4 TB Allocation Details'!$A$18:$L$214, MATCH("Demand ID", 'E4 TB Allocation Details'!$A$18:$L$18, 0),FALSE), 'E2 Allocators'!$B$15:$W$358, MATCH('O5 Details by Class &amp; Accounts'!V$18, 'E2 Allocators'!$B$15:$W$15, 0),FALSE)*$F180), 0, VLOOKUP(VLOOKUP($A180, 'E4 TB Allocation Details'!$A$18:$L$214, MATCH("Demand ID", 'E4 TB Allocation Details'!$A$18:$L$18, 0),FALSE), 'E2 Allocators'!$B$15:$W$358, MATCH('O5 Details by Class &amp; Accounts'!V$18, 'E2 Allocators'!$B$15:$W$15, 0),FALSE)*$F180)</f>
        <v>0</v>
      </c>
      <c r="W180" s="1322">
        <f>IF(ISERROR(VLOOKUP(VLOOKUP($A180, 'E4 TB Allocation Details'!$A$18:$L$214, MATCH("Demand ID", 'E4 TB Allocation Details'!$A$18:$L$18, 0),FALSE), 'E2 Allocators'!$B$15:$W$358, MATCH('O5 Details by Class &amp; Accounts'!W$18, 'E2 Allocators'!$B$15:$W$15, 0),FALSE)*$F180), 0, VLOOKUP(VLOOKUP($A180, 'E4 TB Allocation Details'!$A$18:$L$214, MATCH("Demand ID", 'E4 TB Allocation Details'!$A$18:$L$18, 0),FALSE), 'E2 Allocators'!$B$15:$W$358, MATCH('O5 Details by Class &amp; Accounts'!W$18, 'E2 Allocators'!$B$15:$W$15, 0),FALSE)*$F180)</f>
        <v>0</v>
      </c>
      <c r="X180" s="1322">
        <f>IF(ISERROR(VLOOKUP(VLOOKUP($A180, 'E4 TB Allocation Details'!$A$18:$L$214, MATCH("Demand ID", 'E4 TB Allocation Details'!$A$18:$L$18, 0),FALSE), 'E2 Allocators'!$B$15:$W$358, MATCH('O5 Details by Class &amp; Accounts'!X$18, 'E2 Allocators'!$B$15:$W$15, 0),FALSE)*$F180), 0, VLOOKUP(VLOOKUP($A180, 'E4 TB Allocation Details'!$A$18:$L$214, MATCH("Demand ID", 'E4 TB Allocation Details'!$A$18:$L$18, 0),FALSE), 'E2 Allocators'!$B$15:$W$358, MATCH('O5 Details by Class &amp; Accounts'!X$18, 'E2 Allocators'!$B$15:$W$15, 0),FALSE)*$F180)</f>
        <v>0</v>
      </c>
      <c r="Y180" s="1322">
        <f>IF(ISERROR(VLOOKUP(VLOOKUP($A180, 'E4 TB Allocation Details'!$A$18:$L$214, MATCH("Demand ID", 'E4 TB Allocation Details'!$A$18:$L$18, 0),FALSE), 'E2 Allocators'!$B$15:$W$358, MATCH('O5 Details by Class &amp; Accounts'!Y$18, 'E2 Allocators'!$B$15:$W$15, 0),FALSE)*$F180), 0, VLOOKUP(VLOOKUP($A180, 'E4 TB Allocation Details'!$A$18:$L$214, MATCH("Demand ID", 'E4 TB Allocation Details'!$A$18:$L$18, 0),FALSE), 'E2 Allocators'!$B$15:$W$358, MATCH('O5 Details by Class &amp; Accounts'!Y$18, 'E2 Allocators'!$B$15:$W$15, 0),FALSE)*$F180)</f>
        <v>0</v>
      </c>
      <c r="Z180" s="1322">
        <f>IF(ISERROR(VLOOKUP(VLOOKUP($A180, 'E4 TB Allocation Details'!$A$18:$L$214, MATCH("Demand ID", 'E4 TB Allocation Details'!$A$18:$L$18, 0),FALSE), 'E2 Allocators'!$B$15:$W$358, MATCH('O5 Details by Class &amp; Accounts'!Z$18, 'E2 Allocators'!$B$15:$W$15, 0),FALSE)*$F180), 0, VLOOKUP(VLOOKUP($A180, 'E4 TB Allocation Details'!$A$18:$L$214, MATCH("Demand ID", 'E4 TB Allocation Details'!$A$18:$L$18, 0),FALSE), 'E2 Allocators'!$B$15:$W$358, MATCH('O5 Details by Class &amp; Accounts'!Z$18, 'E2 Allocators'!$B$15:$W$15, 0),FALSE)*$F180)</f>
        <v>0</v>
      </c>
      <c r="AA180" s="1322">
        <f>IF(ISERROR(VLOOKUP(VLOOKUP($A180, 'E4 TB Allocation Details'!$A$18:$L$214, MATCH("Demand ID", 'E4 TB Allocation Details'!$A$18:$L$18, 0),FALSE), 'E2 Allocators'!$B$15:$W$358, MATCH('O5 Details by Class &amp; Accounts'!AA$18, 'E2 Allocators'!$B$15:$W$15, 0),FALSE)*$F180), 0, VLOOKUP(VLOOKUP($A180, 'E4 TB Allocation Details'!$A$18:$L$214, MATCH("Demand ID", 'E4 TB Allocation Details'!$A$18:$L$18, 0),FALSE), 'E2 Allocators'!$B$15:$W$358, MATCH('O5 Details by Class &amp; Accounts'!AA$18, 'E2 Allocators'!$B$15:$W$15, 0),FALSE)*$F180)</f>
        <v>0</v>
      </c>
      <c r="AB180" s="1322">
        <f>IF(ISERROR(VLOOKUP(VLOOKUP($A180, 'E4 TB Allocation Details'!$A$18:$L$214, MATCH("Demand ID", 'E4 TB Allocation Details'!$A$18:$L$18, 0),FALSE), 'E2 Allocators'!$B$15:$W$358, MATCH('O5 Details by Class &amp; Accounts'!AB$18, 'E2 Allocators'!$B$15:$W$15, 0),FALSE)*$F180), 0, VLOOKUP(VLOOKUP($A180, 'E4 TB Allocation Details'!$A$18:$L$214, MATCH("Demand ID", 'E4 TB Allocation Details'!$A$18:$L$18, 0),FALSE), 'E2 Allocators'!$B$15:$W$358, MATCH('O5 Details by Class &amp; Accounts'!AB$18, 'E2 Allocators'!$B$15:$W$15, 0),FALSE)*$F180)</f>
        <v>0</v>
      </c>
      <c r="AC180" s="1322">
        <f t="shared" si="47"/>
        <v>0</v>
      </c>
      <c r="AD180" s="1322">
        <f>IF(ISERROR(VLOOKUP(VLOOKUP($A180, 'E4 TB Allocation Details'!$A$18:$L$214, MATCH("Customer ID", 'E4 TB Allocation Details'!$A$18:$L$18, 0),FALSE), 'E2 Allocators'!$B$15:$W$358, MATCH('O5 Details by Class &amp; Accounts'!AD$18, 'E2 Allocators'!$B$15:$W$15, 0),FALSE)*$G180), 0, VLOOKUP(VLOOKUP($A180, 'E4 TB Allocation Details'!$A$18:$L$214, MATCH("Customer ID", 'E4 TB Allocation Details'!$A$18:$L$18, 0),FALSE), 'E2 Allocators'!$B$15:$W$358, MATCH('O5 Details by Class &amp; Accounts'!AD$18, 'E2 Allocators'!$B$15:$W$15, 0),FALSE)*$G180)</f>
        <v>0</v>
      </c>
      <c r="AE180" s="1322">
        <f>IF(ISERROR(VLOOKUP(VLOOKUP($A180, 'E4 TB Allocation Details'!$A$18:$L$214, MATCH("Customer ID", 'E4 TB Allocation Details'!$A$18:$L$18, 0),FALSE), 'E2 Allocators'!$B$15:$W$358, MATCH('O5 Details by Class &amp; Accounts'!AE$18, 'E2 Allocators'!$B$15:$W$15, 0),FALSE)*$G180), 0, VLOOKUP(VLOOKUP($A180, 'E4 TB Allocation Details'!$A$18:$L$214, MATCH("Customer ID", 'E4 TB Allocation Details'!$A$18:$L$18, 0),FALSE), 'E2 Allocators'!$B$15:$W$358, MATCH('O5 Details by Class &amp; Accounts'!AE$18, 'E2 Allocators'!$B$15:$W$15, 0),FALSE)*$G180)</f>
        <v>0</v>
      </c>
      <c r="AF180" s="1322">
        <f>IF(ISERROR(VLOOKUP(VLOOKUP($A180, 'E4 TB Allocation Details'!$A$18:$L$214, MATCH("Customer ID", 'E4 TB Allocation Details'!$A$18:$L$18, 0),FALSE), 'E2 Allocators'!$B$15:$W$358, MATCH('O5 Details by Class &amp; Accounts'!AF$18, 'E2 Allocators'!$B$15:$W$15, 0),FALSE)*$G180), 0, VLOOKUP(VLOOKUP($A180, 'E4 TB Allocation Details'!$A$18:$L$214, MATCH("Customer ID", 'E4 TB Allocation Details'!$A$18:$L$18, 0),FALSE), 'E2 Allocators'!$B$15:$W$358, MATCH('O5 Details by Class &amp; Accounts'!AF$18, 'E2 Allocators'!$B$15:$W$15, 0),FALSE)*$G180)</f>
        <v>0</v>
      </c>
      <c r="AG180" s="1322">
        <f>IF(ISERROR(VLOOKUP(VLOOKUP($A180, 'E4 TB Allocation Details'!$A$18:$L$214, MATCH("Customer ID", 'E4 TB Allocation Details'!$A$18:$L$18, 0),FALSE), 'E2 Allocators'!$B$15:$W$358, MATCH('O5 Details by Class &amp; Accounts'!AG$18, 'E2 Allocators'!$B$15:$W$15, 0),FALSE)*$G180), 0, VLOOKUP(VLOOKUP($A180, 'E4 TB Allocation Details'!$A$18:$L$214, MATCH("Customer ID", 'E4 TB Allocation Details'!$A$18:$L$18, 0),FALSE), 'E2 Allocators'!$B$15:$W$358, MATCH('O5 Details by Class &amp; Accounts'!AG$18, 'E2 Allocators'!$B$15:$W$15, 0),FALSE)*$G180)</f>
        <v>0</v>
      </c>
      <c r="AH180" s="1322">
        <f>IF(ISERROR(VLOOKUP(VLOOKUP($A180, 'E4 TB Allocation Details'!$A$18:$L$214, MATCH("Customer ID", 'E4 TB Allocation Details'!$A$18:$L$18, 0),FALSE), 'E2 Allocators'!$B$15:$W$358, MATCH('O5 Details by Class &amp; Accounts'!AH$18, 'E2 Allocators'!$B$15:$W$15, 0),FALSE)*$G180), 0, VLOOKUP(VLOOKUP($A180, 'E4 TB Allocation Details'!$A$18:$L$214, MATCH("Customer ID", 'E4 TB Allocation Details'!$A$18:$L$18, 0),FALSE), 'E2 Allocators'!$B$15:$W$358, MATCH('O5 Details by Class &amp; Accounts'!AH$18, 'E2 Allocators'!$B$15:$W$15, 0),FALSE)*$G180)</f>
        <v>0</v>
      </c>
      <c r="AI180" s="1322">
        <f>IF(ISERROR(VLOOKUP(VLOOKUP($A180, 'E4 TB Allocation Details'!$A$18:$L$214, MATCH("Customer ID", 'E4 TB Allocation Details'!$A$18:$L$18, 0),FALSE), 'E2 Allocators'!$B$15:$W$358, MATCH('O5 Details by Class &amp; Accounts'!AI$18, 'E2 Allocators'!$B$15:$W$15, 0),FALSE)*$G180), 0, VLOOKUP(VLOOKUP($A180, 'E4 TB Allocation Details'!$A$18:$L$214, MATCH("Customer ID", 'E4 TB Allocation Details'!$A$18:$L$18, 0),FALSE), 'E2 Allocators'!$B$15:$W$358, MATCH('O5 Details by Class &amp; Accounts'!AI$18, 'E2 Allocators'!$B$15:$W$15, 0),FALSE)*$G180)</f>
        <v>0</v>
      </c>
      <c r="AJ180" s="1322">
        <f>IF(ISERROR(VLOOKUP(VLOOKUP($A180, 'E4 TB Allocation Details'!$A$18:$L$214, MATCH("Customer ID", 'E4 TB Allocation Details'!$A$18:$L$18, 0),FALSE), 'E2 Allocators'!$B$15:$W$358, MATCH('O5 Details by Class &amp; Accounts'!AJ$18, 'E2 Allocators'!$B$15:$W$15, 0),FALSE)*$G180), 0, VLOOKUP(VLOOKUP($A180, 'E4 TB Allocation Details'!$A$18:$L$214, MATCH("Customer ID", 'E4 TB Allocation Details'!$A$18:$L$18, 0),FALSE), 'E2 Allocators'!$B$15:$W$358, MATCH('O5 Details by Class &amp; Accounts'!AJ$18, 'E2 Allocators'!$B$15:$W$15, 0),FALSE)*$G180)</f>
        <v>0</v>
      </c>
      <c r="AK180" s="1322">
        <f>IF(ISERROR(VLOOKUP(VLOOKUP($A180, 'E4 TB Allocation Details'!$A$18:$L$214, MATCH("Customer ID", 'E4 TB Allocation Details'!$A$18:$L$18, 0),FALSE), 'E2 Allocators'!$B$15:$W$358, MATCH('O5 Details by Class &amp; Accounts'!AK$18, 'E2 Allocators'!$B$15:$W$15, 0),FALSE)*$G180), 0, VLOOKUP(VLOOKUP($A180, 'E4 TB Allocation Details'!$A$18:$L$214, MATCH("Customer ID", 'E4 TB Allocation Details'!$A$18:$L$18, 0),FALSE), 'E2 Allocators'!$B$15:$W$358, MATCH('O5 Details by Class &amp; Accounts'!AK$18, 'E2 Allocators'!$B$15:$W$15, 0),FALSE)*$G180)</f>
        <v>0</v>
      </c>
      <c r="AL180" s="1322">
        <f>IF(ISERROR(VLOOKUP(VLOOKUP($A180, 'E4 TB Allocation Details'!$A$18:$L$214, MATCH("Customer ID", 'E4 TB Allocation Details'!$A$18:$L$18, 0),FALSE), 'E2 Allocators'!$B$15:$W$358, MATCH('O5 Details by Class &amp; Accounts'!AL$18, 'E2 Allocators'!$B$15:$W$15, 0),FALSE)*$G180), 0, VLOOKUP(VLOOKUP($A180, 'E4 TB Allocation Details'!$A$18:$L$214, MATCH("Customer ID", 'E4 TB Allocation Details'!$A$18:$L$18, 0),FALSE), 'E2 Allocators'!$B$15:$W$358, MATCH('O5 Details by Class &amp; Accounts'!AL$18, 'E2 Allocators'!$B$15:$W$15, 0),FALSE)*$G180)</f>
        <v>0</v>
      </c>
      <c r="AM180" s="1322">
        <f>IF(ISERROR(VLOOKUP(VLOOKUP($A180, 'E4 TB Allocation Details'!$A$18:$L$214, MATCH("Customer ID", 'E4 TB Allocation Details'!$A$18:$L$18, 0),FALSE), 'E2 Allocators'!$B$15:$W$358, MATCH('O5 Details by Class &amp; Accounts'!AM$18, 'E2 Allocators'!$B$15:$W$15, 0),FALSE)*$G180), 0, VLOOKUP(VLOOKUP($A180, 'E4 TB Allocation Details'!$A$18:$L$214, MATCH("Customer ID", 'E4 TB Allocation Details'!$A$18:$L$18, 0),FALSE), 'E2 Allocators'!$B$15:$W$358, MATCH('O5 Details by Class &amp; Accounts'!AM$18, 'E2 Allocators'!$B$15:$W$15, 0),FALSE)*$G180)</f>
        <v>0</v>
      </c>
      <c r="AN180" s="1322">
        <f>IF(ISERROR(VLOOKUP(VLOOKUP($A180, 'E4 TB Allocation Details'!$A$18:$L$214, MATCH("Customer ID", 'E4 TB Allocation Details'!$A$18:$L$18, 0),FALSE), 'E2 Allocators'!$B$15:$W$358, MATCH('O5 Details by Class &amp; Accounts'!AN$18, 'E2 Allocators'!$B$15:$W$15, 0),FALSE)*$G180), 0, VLOOKUP(VLOOKUP($A180, 'E4 TB Allocation Details'!$A$18:$L$214, MATCH("Customer ID", 'E4 TB Allocation Details'!$A$18:$L$18, 0),FALSE), 'E2 Allocators'!$B$15:$W$358, MATCH('O5 Details by Class &amp; Accounts'!AN$18, 'E2 Allocators'!$B$15:$W$15, 0),FALSE)*$G180)</f>
        <v>0</v>
      </c>
      <c r="AO180" s="1322">
        <f>IF(ISERROR(VLOOKUP(VLOOKUP($A180, 'E4 TB Allocation Details'!$A$18:$L$214, MATCH("Customer ID", 'E4 TB Allocation Details'!$A$18:$L$18, 0),FALSE), 'E2 Allocators'!$B$15:$W$358, MATCH('O5 Details by Class &amp; Accounts'!AO$18, 'E2 Allocators'!$B$15:$W$15, 0),FALSE)*$G180), 0, VLOOKUP(VLOOKUP($A180, 'E4 TB Allocation Details'!$A$18:$L$214, MATCH("Customer ID", 'E4 TB Allocation Details'!$A$18:$L$18, 0),FALSE), 'E2 Allocators'!$B$15:$W$358, MATCH('O5 Details by Class &amp; Accounts'!AO$18, 'E2 Allocators'!$B$15:$W$15, 0),FALSE)*$G180)</f>
        <v>0</v>
      </c>
      <c r="AP180" s="1322">
        <f>IF(ISERROR(VLOOKUP(VLOOKUP($A180, 'E4 TB Allocation Details'!$A$18:$L$214, MATCH("Customer ID", 'E4 TB Allocation Details'!$A$18:$L$18, 0),FALSE), 'E2 Allocators'!$B$15:$W$358, MATCH('O5 Details by Class &amp; Accounts'!AP$18, 'E2 Allocators'!$B$15:$W$15, 0),FALSE)*$G180), 0, VLOOKUP(VLOOKUP($A180, 'E4 TB Allocation Details'!$A$18:$L$214, MATCH("Customer ID", 'E4 TB Allocation Details'!$A$18:$L$18, 0),FALSE), 'E2 Allocators'!$B$15:$W$358, MATCH('O5 Details by Class &amp; Accounts'!AP$18, 'E2 Allocators'!$B$15:$W$15, 0),FALSE)*$G180)</f>
        <v>0</v>
      </c>
      <c r="AQ180" s="1322">
        <f>IF(ISERROR(VLOOKUP(VLOOKUP($A180, 'E4 TB Allocation Details'!$A$18:$L$214, MATCH("Customer ID", 'E4 TB Allocation Details'!$A$18:$L$18, 0),FALSE), 'E2 Allocators'!$B$15:$W$358, MATCH('O5 Details by Class &amp; Accounts'!AQ$18, 'E2 Allocators'!$B$15:$W$15, 0),FALSE)*$G180), 0, VLOOKUP(VLOOKUP($A180, 'E4 TB Allocation Details'!$A$18:$L$214, MATCH("Customer ID", 'E4 TB Allocation Details'!$A$18:$L$18, 0),FALSE), 'E2 Allocators'!$B$15:$W$358, MATCH('O5 Details by Class &amp; Accounts'!AQ$18, 'E2 Allocators'!$B$15:$W$15, 0),FALSE)*$G180)</f>
        <v>0</v>
      </c>
      <c r="AR180" s="1322">
        <f>IF(ISERROR(VLOOKUP(VLOOKUP($A180, 'E4 TB Allocation Details'!$A$18:$L$214, MATCH("Customer ID", 'E4 TB Allocation Details'!$A$18:$L$18, 0),FALSE), 'E2 Allocators'!$B$15:$W$358, MATCH('O5 Details by Class &amp; Accounts'!AR$18, 'E2 Allocators'!$B$15:$W$15, 0),FALSE)*$G180), 0, VLOOKUP(VLOOKUP($A180, 'E4 TB Allocation Details'!$A$18:$L$214, MATCH("Customer ID", 'E4 TB Allocation Details'!$A$18:$L$18, 0),FALSE), 'E2 Allocators'!$B$15:$W$358, MATCH('O5 Details by Class &amp; Accounts'!AR$18, 'E2 Allocators'!$B$15:$W$15, 0),FALSE)*$G180)</f>
        <v>0</v>
      </c>
      <c r="AS180" s="1322">
        <f>IF(ISERROR(VLOOKUP(VLOOKUP($A180, 'E4 TB Allocation Details'!$A$18:$L$214, MATCH("Customer ID", 'E4 TB Allocation Details'!$A$18:$L$18, 0),FALSE), 'E2 Allocators'!$B$15:$W$358, MATCH('O5 Details by Class &amp; Accounts'!AS$18, 'E2 Allocators'!$B$15:$W$15, 0),FALSE)*$G180), 0, VLOOKUP(VLOOKUP($A180, 'E4 TB Allocation Details'!$A$18:$L$214, MATCH("Customer ID", 'E4 TB Allocation Details'!$A$18:$L$18, 0),FALSE), 'E2 Allocators'!$B$15:$W$358, MATCH('O5 Details by Class &amp; Accounts'!AS$18, 'E2 Allocators'!$B$15:$W$15, 0),FALSE)*$G180)</f>
        <v>0</v>
      </c>
      <c r="AT180" s="1322">
        <f>IF(ISERROR(VLOOKUP(VLOOKUP($A180, 'E4 TB Allocation Details'!$A$18:$L$214, MATCH("Customer ID", 'E4 TB Allocation Details'!$A$18:$L$18, 0),FALSE), 'E2 Allocators'!$B$15:$W$358, MATCH('O5 Details by Class &amp; Accounts'!AT$18, 'E2 Allocators'!$B$15:$W$15, 0),FALSE)*$G180), 0, VLOOKUP(VLOOKUP($A180, 'E4 TB Allocation Details'!$A$18:$L$214, MATCH("Customer ID", 'E4 TB Allocation Details'!$A$18:$L$18, 0),FALSE), 'E2 Allocators'!$B$15:$W$358, MATCH('O5 Details by Class &amp; Accounts'!AT$18, 'E2 Allocators'!$B$15:$W$15, 0),FALSE)*$G180)</f>
        <v>0</v>
      </c>
      <c r="AU180" s="1322">
        <f>IF(ISERROR(VLOOKUP(VLOOKUP($A180, 'E4 TB Allocation Details'!$A$18:$L$214, MATCH("Customer ID", 'E4 TB Allocation Details'!$A$18:$L$18, 0),FALSE), 'E2 Allocators'!$B$15:$W$358, MATCH('O5 Details by Class &amp; Accounts'!AU$18, 'E2 Allocators'!$B$15:$W$15, 0),FALSE)*$G180), 0, VLOOKUP(VLOOKUP($A180, 'E4 TB Allocation Details'!$A$18:$L$214, MATCH("Customer ID", 'E4 TB Allocation Details'!$A$18:$L$18, 0),FALSE), 'E2 Allocators'!$B$15:$W$358, MATCH('O5 Details by Class &amp; Accounts'!AU$18, 'E2 Allocators'!$B$15:$W$15, 0),FALSE)*$G180)</f>
        <v>0</v>
      </c>
      <c r="AV180" s="1322">
        <f>IF(ISERROR(VLOOKUP(VLOOKUP($A180, 'E4 TB Allocation Details'!$A$18:$L$214, MATCH("Customer ID", 'E4 TB Allocation Details'!$A$18:$L$18, 0),FALSE), 'E2 Allocators'!$B$15:$W$358, MATCH('O5 Details by Class &amp; Accounts'!AV$18, 'E2 Allocators'!$B$15:$W$15, 0),FALSE)*$G180), 0, VLOOKUP(VLOOKUP($A180, 'E4 TB Allocation Details'!$A$18:$L$214, MATCH("Customer ID", 'E4 TB Allocation Details'!$A$18:$L$18, 0),FALSE), 'E2 Allocators'!$B$15:$W$358, MATCH('O5 Details by Class &amp; Accounts'!AV$18, 'E2 Allocators'!$B$15:$W$15, 0),FALSE)*$G180)</f>
        <v>0</v>
      </c>
      <c r="AW180" s="1322">
        <f>IF(ISERROR(VLOOKUP(VLOOKUP($A180, 'E4 TB Allocation Details'!$A$18:$L$214, MATCH("Customer ID", 'E4 TB Allocation Details'!$A$18:$L$18, 0),FALSE), 'E2 Allocators'!$B$15:$W$358, MATCH('O5 Details by Class &amp; Accounts'!AW$18, 'E2 Allocators'!$B$15:$W$15, 0),FALSE)*$G180), 0, VLOOKUP(VLOOKUP($A180, 'E4 TB Allocation Details'!$A$18:$L$214, MATCH("Customer ID", 'E4 TB Allocation Details'!$A$18:$L$18, 0),FALSE), 'E2 Allocators'!$B$15:$W$358, MATCH('O5 Details by Class &amp; Accounts'!AW$18, 'E2 Allocators'!$B$15:$W$15, 0),FALSE)*$G180)</f>
        <v>0</v>
      </c>
      <c r="AX180" s="1322">
        <f t="shared" si="51"/>
        <v>0</v>
      </c>
      <c r="AY180" s="1322">
        <f>IF(ISERROR(VLOOKUP(VLOOKUP($A180, 'E4 TB Allocation Details'!$A$18:$L$214, MATCH("Misc ID", 'E4 TB Allocation Details'!$A$18:$L$18, 0),FALSE), 'E2 Allocators'!$B$15:$W$358, MATCH('O5 Details by Class &amp; Accounts'!AY$18, 'E2 Allocators'!$B$15:$W$15, 0),FALSE)*$E180), 0, VLOOKUP(VLOOKUP($A180, 'E4 TB Allocation Details'!$A$18:$L$214, MATCH("Misc ID", 'E4 TB Allocation Details'!$A$18:$L$18, 0),FALSE), 'E2 Allocators'!$B$15:$W$358, MATCH('O5 Details by Class &amp; Accounts'!AY$18, 'E2 Allocators'!$B$15:$W$15, 0),FALSE)*$E180)</f>
        <v>0</v>
      </c>
      <c r="AZ180" s="1322">
        <f>IF(ISERROR(VLOOKUP(VLOOKUP($A180, 'E4 TB Allocation Details'!$A$18:$L$214, MATCH("Misc ID", 'E4 TB Allocation Details'!$A$18:$L$18, 0),FALSE), 'E2 Allocators'!$B$15:$W$358, MATCH('O5 Details by Class &amp; Accounts'!AZ$18, 'E2 Allocators'!$B$15:$W$15, 0),FALSE)*$E180), 0, VLOOKUP(VLOOKUP($A180, 'E4 TB Allocation Details'!$A$18:$L$214, MATCH("Misc ID", 'E4 TB Allocation Details'!$A$18:$L$18, 0),FALSE), 'E2 Allocators'!$B$15:$W$358, MATCH('O5 Details by Class &amp; Accounts'!AZ$18, 'E2 Allocators'!$B$15:$W$15, 0),FALSE)*$E180)</f>
        <v>0</v>
      </c>
      <c r="BA180" s="1322">
        <f>IF(ISERROR(VLOOKUP(VLOOKUP($A180, 'E4 TB Allocation Details'!$A$18:$L$214, MATCH("Misc ID", 'E4 TB Allocation Details'!$A$18:$L$18, 0),FALSE), 'E2 Allocators'!$B$15:$W$358, MATCH('O5 Details by Class &amp; Accounts'!BA$18, 'E2 Allocators'!$B$15:$W$15, 0),FALSE)*$E180), 0, VLOOKUP(VLOOKUP($A180, 'E4 TB Allocation Details'!$A$18:$L$214, MATCH("Misc ID", 'E4 TB Allocation Details'!$A$18:$L$18, 0),FALSE), 'E2 Allocators'!$B$15:$W$358, MATCH('O5 Details by Class &amp; Accounts'!BA$18, 'E2 Allocators'!$B$15:$W$15, 0),FALSE)*$E180)</f>
        <v>0</v>
      </c>
      <c r="BB180" s="1322">
        <f>IF(ISERROR(VLOOKUP(VLOOKUP($A180, 'E4 TB Allocation Details'!$A$18:$L$214, MATCH("Misc ID", 'E4 TB Allocation Details'!$A$18:$L$18, 0),FALSE), 'E2 Allocators'!$B$15:$W$358, MATCH('O5 Details by Class &amp; Accounts'!BB$18, 'E2 Allocators'!$B$15:$W$15, 0),FALSE)*$E180), 0, VLOOKUP(VLOOKUP($A180, 'E4 TB Allocation Details'!$A$18:$L$214, MATCH("Misc ID", 'E4 TB Allocation Details'!$A$18:$L$18, 0),FALSE), 'E2 Allocators'!$B$15:$W$358, MATCH('O5 Details by Class &amp; Accounts'!BB$18, 'E2 Allocators'!$B$15:$W$15, 0),FALSE)*$E180)</f>
        <v>0</v>
      </c>
      <c r="BC180" s="1322">
        <f>IF(ISERROR(VLOOKUP(VLOOKUP($A180, 'E4 TB Allocation Details'!$A$18:$L$214, MATCH("Misc ID", 'E4 TB Allocation Details'!$A$18:$L$18, 0),FALSE), 'E2 Allocators'!$B$15:$W$358, MATCH('O5 Details by Class &amp; Accounts'!BC$18, 'E2 Allocators'!$B$15:$W$15, 0),FALSE)*$E180), 0, VLOOKUP(VLOOKUP($A180, 'E4 TB Allocation Details'!$A$18:$L$214, MATCH("Misc ID", 'E4 TB Allocation Details'!$A$18:$L$18, 0),FALSE), 'E2 Allocators'!$B$15:$W$358, MATCH('O5 Details by Class &amp; Accounts'!BC$18, 'E2 Allocators'!$B$15:$W$15, 0),FALSE)*$E180)</f>
        <v>0</v>
      </c>
      <c r="BD180" s="1322">
        <f>IF(ISERROR(VLOOKUP(VLOOKUP($A180, 'E4 TB Allocation Details'!$A$18:$L$214, MATCH("Misc ID", 'E4 TB Allocation Details'!$A$18:$L$18, 0),FALSE), 'E2 Allocators'!$B$15:$W$358, MATCH('O5 Details by Class &amp; Accounts'!BD$18, 'E2 Allocators'!$B$15:$W$15, 0),FALSE)*$E180), 0, VLOOKUP(VLOOKUP($A180, 'E4 TB Allocation Details'!$A$18:$L$214, MATCH("Misc ID", 'E4 TB Allocation Details'!$A$18:$L$18, 0),FALSE), 'E2 Allocators'!$B$15:$W$358, MATCH('O5 Details by Class &amp; Accounts'!BD$18, 'E2 Allocators'!$B$15:$W$15, 0),FALSE)*$E180)</f>
        <v>0</v>
      </c>
      <c r="BE180" s="1322">
        <f>IF(ISERROR(VLOOKUP(VLOOKUP($A180, 'E4 TB Allocation Details'!$A$18:$L$214, MATCH("Misc ID", 'E4 TB Allocation Details'!$A$18:$L$18, 0),FALSE), 'E2 Allocators'!$B$15:$W$358, MATCH('O5 Details by Class &amp; Accounts'!BE$18, 'E2 Allocators'!$B$15:$W$15, 0),FALSE)*$E180), 0, VLOOKUP(VLOOKUP($A180, 'E4 TB Allocation Details'!$A$18:$L$214, MATCH("Misc ID", 'E4 TB Allocation Details'!$A$18:$L$18, 0),FALSE), 'E2 Allocators'!$B$15:$W$358, MATCH('O5 Details by Class &amp; Accounts'!BE$18, 'E2 Allocators'!$B$15:$W$15, 0),FALSE)*$E180)</f>
        <v>0</v>
      </c>
      <c r="BF180" s="1322">
        <f>IF(ISERROR(VLOOKUP(VLOOKUP($A180, 'E4 TB Allocation Details'!$A$18:$L$214, MATCH("Misc ID", 'E4 TB Allocation Details'!$A$18:$L$18, 0),FALSE), 'E2 Allocators'!$B$15:$W$358, MATCH('O5 Details by Class &amp; Accounts'!BF$18, 'E2 Allocators'!$B$15:$W$15, 0),FALSE)*$E180), 0, VLOOKUP(VLOOKUP($A180, 'E4 TB Allocation Details'!$A$18:$L$214, MATCH("Misc ID", 'E4 TB Allocation Details'!$A$18:$L$18, 0),FALSE), 'E2 Allocators'!$B$15:$W$358, MATCH('O5 Details by Class &amp; Accounts'!BF$18, 'E2 Allocators'!$B$15:$W$15, 0),FALSE)*$E180)</f>
        <v>0</v>
      </c>
      <c r="BG180" s="1322">
        <f>IF(ISERROR(VLOOKUP(VLOOKUP($A180, 'E4 TB Allocation Details'!$A$18:$L$214, MATCH("Misc ID", 'E4 TB Allocation Details'!$A$18:$L$18, 0),FALSE), 'E2 Allocators'!$B$15:$W$358, MATCH('O5 Details by Class &amp; Accounts'!BG$18, 'E2 Allocators'!$B$15:$W$15, 0),FALSE)*$E180), 0, VLOOKUP(VLOOKUP($A180, 'E4 TB Allocation Details'!$A$18:$L$214, MATCH("Misc ID", 'E4 TB Allocation Details'!$A$18:$L$18, 0),FALSE), 'E2 Allocators'!$B$15:$W$358, MATCH('O5 Details by Class &amp; Accounts'!BG$18, 'E2 Allocators'!$B$15:$W$15, 0),FALSE)*$E180)</f>
        <v>0</v>
      </c>
      <c r="BH180" s="1322">
        <f>IF(ISERROR(VLOOKUP(VLOOKUP($A180, 'E4 TB Allocation Details'!$A$18:$L$214, MATCH("Misc ID", 'E4 TB Allocation Details'!$A$18:$L$18, 0),FALSE), 'E2 Allocators'!$B$15:$W$358, MATCH('O5 Details by Class &amp; Accounts'!BH$18, 'E2 Allocators'!$B$15:$W$15, 0),FALSE)*$E180), 0, VLOOKUP(VLOOKUP($A180, 'E4 TB Allocation Details'!$A$18:$L$214, MATCH("Misc ID", 'E4 TB Allocation Details'!$A$18:$L$18, 0),FALSE), 'E2 Allocators'!$B$15:$W$358, MATCH('O5 Details by Class &amp; Accounts'!BH$18, 'E2 Allocators'!$B$15:$W$15, 0),FALSE)*$E180)</f>
        <v>0</v>
      </c>
      <c r="BI180" s="1322">
        <f>IF(ISERROR(VLOOKUP(VLOOKUP($A180, 'E4 TB Allocation Details'!$A$18:$L$214, MATCH("Misc ID", 'E4 TB Allocation Details'!$A$18:$L$18, 0),FALSE), 'E2 Allocators'!$B$15:$W$358, MATCH('O5 Details by Class &amp; Accounts'!BI$18, 'E2 Allocators'!$B$15:$W$15, 0),FALSE)*$E180), 0, VLOOKUP(VLOOKUP($A180, 'E4 TB Allocation Details'!$A$18:$L$214, MATCH("Misc ID", 'E4 TB Allocation Details'!$A$18:$L$18, 0),FALSE), 'E2 Allocators'!$B$15:$W$358, MATCH('O5 Details by Class &amp; Accounts'!BI$18, 'E2 Allocators'!$B$15:$W$15, 0),FALSE)*$E180)</f>
        <v>0</v>
      </c>
      <c r="BJ180" s="1322">
        <f>IF(ISERROR(VLOOKUP(VLOOKUP($A180, 'E4 TB Allocation Details'!$A$18:$L$214, MATCH("Misc ID", 'E4 TB Allocation Details'!$A$18:$L$18, 0),FALSE), 'E2 Allocators'!$B$15:$W$358, MATCH('O5 Details by Class &amp; Accounts'!BJ$18, 'E2 Allocators'!$B$15:$W$15, 0),FALSE)*$E180), 0, VLOOKUP(VLOOKUP($A180, 'E4 TB Allocation Details'!$A$18:$L$214, MATCH("Misc ID", 'E4 TB Allocation Details'!$A$18:$L$18, 0),FALSE), 'E2 Allocators'!$B$15:$W$358, MATCH('O5 Details by Class &amp; Accounts'!BJ$18, 'E2 Allocators'!$B$15:$W$15, 0),FALSE)*$E180)</f>
        <v>0</v>
      </c>
      <c r="BK180" s="1322">
        <f>IF(ISERROR(VLOOKUP(VLOOKUP($A180, 'E4 TB Allocation Details'!$A$18:$L$214, MATCH("Misc ID", 'E4 TB Allocation Details'!$A$18:$L$18, 0),FALSE), 'E2 Allocators'!$B$15:$W$358, MATCH('O5 Details by Class &amp; Accounts'!BK$18, 'E2 Allocators'!$B$15:$W$15, 0),FALSE)*$E180), 0, VLOOKUP(VLOOKUP($A180, 'E4 TB Allocation Details'!$A$18:$L$214, MATCH("Misc ID", 'E4 TB Allocation Details'!$A$18:$L$18, 0),FALSE), 'E2 Allocators'!$B$15:$W$358, MATCH('O5 Details by Class &amp; Accounts'!BK$18, 'E2 Allocators'!$B$15:$W$15, 0),FALSE)*$E180)</f>
        <v>0</v>
      </c>
      <c r="BL180" s="1322">
        <f>IF(ISERROR(VLOOKUP(VLOOKUP($A180, 'E4 TB Allocation Details'!$A$18:$L$214, MATCH("Misc ID", 'E4 TB Allocation Details'!$A$18:$L$18, 0),FALSE), 'E2 Allocators'!$B$15:$W$358, MATCH('O5 Details by Class &amp; Accounts'!BL$18, 'E2 Allocators'!$B$15:$W$15, 0),FALSE)*$E180), 0, VLOOKUP(VLOOKUP($A180, 'E4 TB Allocation Details'!$A$18:$L$214, MATCH("Misc ID", 'E4 TB Allocation Details'!$A$18:$L$18, 0),FALSE), 'E2 Allocators'!$B$15:$W$358, MATCH('O5 Details by Class &amp; Accounts'!BL$18, 'E2 Allocators'!$B$15:$W$15, 0),FALSE)*$E180)</f>
        <v>0</v>
      </c>
      <c r="BM180" s="1322">
        <f>IF(ISERROR(VLOOKUP(VLOOKUP($A180, 'E4 TB Allocation Details'!$A$18:$L$214, MATCH("Misc ID", 'E4 TB Allocation Details'!$A$18:$L$18, 0),FALSE), 'E2 Allocators'!$B$15:$W$358, MATCH('O5 Details by Class &amp; Accounts'!BM$18, 'E2 Allocators'!$B$15:$W$15, 0),FALSE)*$E180), 0, VLOOKUP(VLOOKUP($A180, 'E4 TB Allocation Details'!$A$18:$L$214, MATCH("Misc ID", 'E4 TB Allocation Details'!$A$18:$L$18, 0),FALSE), 'E2 Allocators'!$B$15:$W$358, MATCH('O5 Details by Class &amp; Accounts'!BM$18, 'E2 Allocators'!$B$15:$W$15, 0),FALSE)*$E180)</f>
        <v>0</v>
      </c>
      <c r="BN180" s="1322">
        <f>IF(ISERROR(VLOOKUP(VLOOKUP($A180, 'E4 TB Allocation Details'!$A$18:$L$214, MATCH("Misc ID", 'E4 TB Allocation Details'!$A$18:$L$18, 0),FALSE), 'E2 Allocators'!$B$15:$W$358, MATCH('O5 Details by Class &amp; Accounts'!BN$18, 'E2 Allocators'!$B$15:$W$15, 0),FALSE)*$E180), 0, VLOOKUP(VLOOKUP($A180, 'E4 TB Allocation Details'!$A$18:$L$214, MATCH("Misc ID", 'E4 TB Allocation Details'!$A$18:$L$18, 0),FALSE), 'E2 Allocators'!$B$15:$W$358, MATCH('O5 Details by Class &amp; Accounts'!BN$18, 'E2 Allocators'!$B$15:$W$15, 0),FALSE)*$E180)</f>
        <v>0</v>
      </c>
      <c r="BO180" s="1322">
        <f>IF(ISERROR(VLOOKUP(VLOOKUP($A180, 'E4 TB Allocation Details'!$A$18:$L$214, MATCH("Misc ID", 'E4 TB Allocation Details'!$A$18:$L$18, 0),FALSE), 'E2 Allocators'!$B$15:$W$358, MATCH('O5 Details by Class &amp; Accounts'!BO$18, 'E2 Allocators'!$B$15:$W$15, 0),FALSE)*$E180), 0, VLOOKUP(VLOOKUP($A180, 'E4 TB Allocation Details'!$A$18:$L$214, MATCH("Misc ID", 'E4 TB Allocation Details'!$A$18:$L$18, 0),FALSE), 'E2 Allocators'!$B$15:$W$358, MATCH('O5 Details by Class &amp; Accounts'!BO$18, 'E2 Allocators'!$B$15:$W$15, 0),FALSE)*$E180)</f>
        <v>0</v>
      </c>
      <c r="BP180" s="1322">
        <f>IF(ISERROR(VLOOKUP(VLOOKUP($A180, 'E4 TB Allocation Details'!$A$18:$L$214, MATCH("Misc ID", 'E4 TB Allocation Details'!$A$18:$L$18, 0),FALSE), 'E2 Allocators'!$B$15:$W$358, MATCH('O5 Details by Class &amp; Accounts'!BP$18, 'E2 Allocators'!$B$15:$W$15, 0),FALSE)*$E180), 0, VLOOKUP(VLOOKUP($A180, 'E4 TB Allocation Details'!$A$18:$L$214, MATCH("Misc ID", 'E4 TB Allocation Details'!$A$18:$L$18, 0),FALSE), 'E2 Allocators'!$B$15:$W$358, MATCH('O5 Details by Class &amp; Accounts'!BP$18, 'E2 Allocators'!$B$15:$W$15, 0),FALSE)*$E180)</f>
        <v>0</v>
      </c>
      <c r="BQ180" s="1322">
        <f>IF(ISERROR(VLOOKUP(VLOOKUP($A180, 'E4 TB Allocation Details'!$A$18:$L$214, MATCH("Misc ID", 'E4 TB Allocation Details'!$A$18:$L$18, 0),FALSE), 'E2 Allocators'!$B$15:$W$358, MATCH('O5 Details by Class &amp; Accounts'!BQ$18, 'E2 Allocators'!$B$15:$W$15, 0),FALSE)*$E180), 0, VLOOKUP(VLOOKUP($A180, 'E4 TB Allocation Details'!$A$18:$L$214, MATCH("Misc ID", 'E4 TB Allocation Details'!$A$18:$L$18, 0),FALSE), 'E2 Allocators'!$B$15:$W$358, MATCH('O5 Details by Class &amp; Accounts'!BQ$18, 'E2 Allocators'!$B$15:$W$15, 0),FALSE)*$E180)</f>
        <v>0</v>
      </c>
      <c r="BR180" s="1322">
        <f>IF(ISERROR(VLOOKUP(VLOOKUP($A180, 'E4 TB Allocation Details'!$A$18:$L$214, MATCH("Misc ID", 'E4 TB Allocation Details'!$A$18:$L$18, 0),FALSE), 'E2 Allocators'!$B$15:$W$358, MATCH('O5 Details by Class &amp; Accounts'!BR$18, 'E2 Allocators'!$B$15:$W$15, 0),FALSE)*$E180), 0, VLOOKUP(VLOOKUP($A180, 'E4 TB Allocation Details'!$A$18:$L$214, MATCH("Misc ID", 'E4 TB Allocation Details'!$A$18:$L$18, 0),FALSE), 'E2 Allocators'!$B$15:$W$358, MATCH('O5 Details by Class &amp; Accounts'!BR$18, 'E2 Allocators'!$B$15:$W$15, 0),FALSE)*$E180)</f>
        <v>0</v>
      </c>
      <c r="BS180" s="1322">
        <f t="shared" si="48"/>
        <v>0</v>
      </c>
      <c r="BT180" s="1322">
        <f>IF(ISERROR(VLOOKUP(VLOOKUP($A180, 'E4 TB Allocation Details'!$A$18:$L$214, MATCH("A &amp; G ID", 'E4 TB Allocation Details'!$A$18:$L$18, 0),FALSE), 'E2 Allocators'!$B$15:$W$358, MATCH('O5 Details by Class &amp; Accounts'!BT$18, 'E2 Allocators'!$B$15:$W$15, 0),FALSE)*$E180), 0, VLOOKUP(VLOOKUP($A180, 'E4 TB Allocation Details'!$A$18:$L$214, MATCH("A &amp; G ID", 'E4 TB Allocation Details'!$A$18:$L$18, 0),FALSE), 'E2 Allocators'!$B$15:$W$358, MATCH('O5 Details by Class &amp; Accounts'!BT$18, 'E2 Allocators'!$B$15:$W$15, 0),FALSE)*$E180)</f>
        <v>0</v>
      </c>
      <c r="BU180" s="1322">
        <f>IF(ISERROR(VLOOKUP(VLOOKUP($A180, 'E4 TB Allocation Details'!$A$18:$L$214, MATCH("A &amp; G ID", 'E4 TB Allocation Details'!$A$18:$L$18, 0),FALSE), 'E2 Allocators'!$B$15:$W$358, MATCH('O5 Details by Class &amp; Accounts'!BU$18, 'E2 Allocators'!$B$15:$W$15, 0),FALSE)*$E180), 0, VLOOKUP(VLOOKUP($A180, 'E4 TB Allocation Details'!$A$18:$L$214, MATCH("A &amp; G ID", 'E4 TB Allocation Details'!$A$18:$L$18, 0),FALSE), 'E2 Allocators'!$B$15:$W$358, MATCH('O5 Details by Class &amp; Accounts'!BU$18, 'E2 Allocators'!$B$15:$W$15, 0),FALSE)*$E180)</f>
        <v>0</v>
      </c>
      <c r="BV180" s="1322">
        <f>IF(ISERROR(VLOOKUP(VLOOKUP($A180, 'E4 TB Allocation Details'!$A$18:$L$214, MATCH("A &amp; G ID", 'E4 TB Allocation Details'!$A$18:$L$18, 0),FALSE), 'E2 Allocators'!$B$15:$W$358, MATCH('O5 Details by Class &amp; Accounts'!BV$18, 'E2 Allocators'!$B$15:$W$15, 0),FALSE)*$E180), 0, VLOOKUP(VLOOKUP($A180, 'E4 TB Allocation Details'!$A$18:$L$214, MATCH("A &amp; G ID", 'E4 TB Allocation Details'!$A$18:$L$18, 0),FALSE), 'E2 Allocators'!$B$15:$W$358, MATCH('O5 Details by Class &amp; Accounts'!BV$18, 'E2 Allocators'!$B$15:$W$15, 0),FALSE)*$E180)</f>
        <v>0</v>
      </c>
      <c r="BW180" s="1322">
        <f>IF(ISERROR(VLOOKUP(VLOOKUP($A180, 'E4 TB Allocation Details'!$A$18:$L$214, MATCH("A &amp; G ID", 'E4 TB Allocation Details'!$A$18:$L$18, 0),FALSE), 'E2 Allocators'!$B$15:$W$358, MATCH('O5 Details by Class &amp; Accounts'!BW$18, 'E2 Allocators'!$B$15:$W$15, 0),FALSE)*$E180), 0, VLOOKUP(VLOOKUP($A180, 'E4 TB Allocation Details'!$A$18:$L$214, MATCH("A &amp; G ID", 'E4 TB Allocation Details'!$A$18:$L$18, 0),FALSE), 'E2 Allocators'!$B$15:$W$358, MATCH('O5 Details by Class &amp; Accounts'!BW$18, 'E2 Allocators'!$B$15:$W$15, 0),FALSE)*$E180)</f>
        <v>0</v>
      </c>
      <c r="BX180" s="1322">
        <f>IF(ISERROR(VLOOKUP(VLOOKUP($A180, 'E4 TB Allocation Details'!$A$18:$L$214, MATCH("A &amp; G ID", 'E4 TB Allocation Details'!$A$18:$L$18, 0),FALSE), 'E2 Allocators'!$B$15:$W$358, MATCH('O5 Details by Class &amp; Accounts'!BX$18, 'E2 Allocators'!$B$15:$W$15, 0),FALSE)*$E180), 0, VLOOKUP(VLOOKUP($A180, 'E4 TB Allocation Details'!$A$18:$L$214, MATCH("A &amp; G ID", 'E4 TB Allocation Details'!$A$18:$L$18, 0),FALSE), 'E2 Allocators'!$B$15:$W$358, MATCH('O5 Details by Class &amp; Accounts'!BX$18, 'E2 Allocators'!$B$15:$W$15, 0),FALSE)*$E180)</f>
        <v>0</v>
      </c>
      <c r="BY180" s="1322">
        <f>IF(ISERROR(VLOOKUP(VLOOKUP($A180, 'E4 TB Allocation Details'!$A$18:$L$214, MATCH("A &amp; G ID", 'E4 TB Allocation Details'!$A$18:$L$18, 0),FALSE), 'E2 Allocators'!$B$15:$W$358, MATCH('O5 Details by Class &amp; Accounts'!BY$18, 'E2 Allocators'!$B$15:$W$15, 0),FALSE)*$E180), 0, VLOOKUP(VLOOKUP($A180, 'E4 TB Allocation Details'!$A$18:$L$214, MATCH("A &amp; G ID", 'E4 TB Allocation Details'!$A$18:$L$18, 0),FALSE), 'E2 Allocators'!$B$15:$W$358, MATCH('O5 Details by Class &amp; Accounts'!BY$18, 'E2 Allocators'!$B$15:$W$15, 0),FALSE)*$E180)</f>
        <v>0</v>
      </c>
      <c r="BZ180" s="1322">
        <f>IF(ISERROR(VLOOKUP(VLOOKUP($A180, 'E4 TB Allocation Details'!$A$18:$L$214, MATCH("A &amp; G ID", 'E4 TB Allocation Details'!$A$18:$L$18, 0),FALSE), 'E2 Allocators'!$B$15:$W$358, MATCH('O5 Details by Class &amp; Accounts'!BZ$18, 'E2 Allocators'!$B$15:$W$15, 0),FALSE)*$E180), 0, VLOOKUP(VLOOKUP($A180, 'E4 TB Allocation Details'!$A$18:$L$214, MATCH("A &amp; G ID", 'E4 TB Allocation Details'!$A$18:$L$18, 0),FALSE), 'E2 Allocators'!$B$15:$W$358, MATCH('O5 Details by Class &amp; Accounts'!BZ$18, 'E2 Allocators'!$B$15:$W$15, 0),FALSE)*$E180)</f>
        <v>0</v>
      </c>
      <c r="CA180" s="1322">
        <f>IF(ISERROR(VLOOKUP(VLOOKUP($A180, 'E4 TB Allocation Details'!$A$18:$L$214, MATCH("A &amp; G ID", 'E4 TB Allocation Details'!$A$18:$L$18, 0),FALSE), 'E2 Allocators'!$B$15:$W$358, MATCH('O5 Details by Class &amp; Accounts'!CA$18, 'E2 Allocators'!$B$15:$W$15, 0),FALSE)*$E180), 0, VLOOKUP(VLOOKUP($A180, 'E4 TB Allocation Details'!$A$18:$L$214, MATCH("A &amp; G ID", 'E4 TB Allocation Details'!$A$18:$L$18, 0),FALSE), 'E2 Allocators'!$B$15:$W$358, MATCH('O5 Details by Class &amp; Accounts'!CA$18, 'E2 Allocators'!$B$15:$W$15, 0),FALSE)*$E180)</f>
        <v>0</v>
      </c>
      <c r="CB180" s="1322">
        <f>IF(ISERROR(VLOOKUP(VLOOKUP($A180, 'E4 TB Allocation Details'!$A$18:$L$214, MATCH("A &amp; G ID", 'E4 TB Allocation Details'!$A$18:$L$18, 0),FALSE), 'E2 Allocators'!$B$15:$W$358, MATCH('O5 Details by Class &amp; Accounts'!CB$18, 'E2 Allocators'!$B$15:$W$15, 0),FALSE)*$E180), 0, VLOOKUP(VLOOKUP($A180, 'E4 TB Allocation Details'!$A$18:$L$214, MATCH("A &amp; G ID", 'E4 TB Allocation Details'!$A$18:$L$18, 0),FALSE), 'E2 Allocators'!$B$15:$W$358, MATCH('O5 Details by Class &amp; Accounts'!CB$18, 'E2 Allocators'!$B$15:$W$15, 0),FALSE)*$E180)</f>
        <v>0</v>
      </c>
      <c r="CC180" s="1322">
        <f>IF(ISERROR(VLOOKUP(VLOOKUP($A180, 'E4 TB Allocation Details'!$A$18:$L$214, MATCH("A &amp; G ID", 'E4 TB Allocation Details'!$A$18:$L$18, 0),FALSE), 'E2 Allocators'!$B$15:$W$358, MATCH('O5 Details by Class &amp; Accounts'!CC$18, 'E2 Allocators'!$B$15:$W$15, 0),FALSE)*$E180), 0, VLOOKUP(VLOOKUP($A180, 'E4 TB Allocation Details'!$A$18:$L$214, MATCH("A &amp; G ID", 'E4 TB Allocation Details'!$A$18:$L$18, 0),FALSE), 'E2 Allocators'!$B$15:$W$358, MATCH('O5 Details by Class &amp; Accounts'!CC$18, 'E2 Allocators'!$B$15:$W$15, 0),FALSE)*$E180)</f>
        <v>0</v>
      </c>
      <c r="CD180" s="1322">
        <f>IF(ISERROR(VLOOKUP(VLOOKUP($A180, 'E4 TB Allocation Details'!$A$18:$L$214, MATCH("A &amp; G ID", 'E4 TB Allocation Details'!$A$18:$L$18, 0),FALSE), 'E2 Allocators'!$B$15:$W$358, MATCH('O5 Details by Class &amp; Accounts'!CD$18, 'E2 Allocators'!$B$15:$W$15, 0),FALSE)*$E180), 0, VLOOKUP(VLOOKUP($A180, 'E4 TB Allocation Details'!$A$18:$L$214, MATCH("A &amp; G ID", 'E4 TB Allocation Details'!$A$18:$L$18, 0),FALSE), 'E2 Allocators'!$B$15:$W$358, MATCH('O5 Details by Class &amp; Accounts'!CD$18, 'E2 Allocators'!$B$15:$W$15, 0),FALSE)*$E180)</f>
        <v>0</v>
      </c>
      <c r="CE180" s="1322">
        <f>IF(ISERROR(VLOOKUP(VLOOKUP($A180, 'E4 TB Allocation Details'!$A$18:$L$214, MATCH("A &amp; G ID", 'E4 TB Allocation Details'!$A$18:$L$18, 0),FALSE), 'E2 Allocators'!$B$15:$W$358, MATCH('O5 Details by Class &amp; Accounts'!CE$18, 'E2 Allocators'!$B$15:$W$15, 0),FALSE)*$E180), 0, VLOOKUP(VLOOKUP($A180, 'E4 TB Allocation Details'!$A$18:$L$214, MATCH("A &amp; G ID", 'E4 TB Allocation Details'!$A$18:$L$18, 0),FALSE), 'E2 Allocators'!$B$15:$W$358, MATCH('O5 Details by Class &amp; Accounts'!CE$18, 'E2 Allocators'!$B$15:$W$15, 0),FALSE)*$E180)</f>
        <v>0</v>
      </c>
      <c r="CF180" s="1322">
        <f>IF(ISERROR(VLOOKUP(VLOOKUP($A180, 'E4 TB Allocation Details'!$A$18:$L$214, MATCH("A &amp; G ID", 'E4 TB Allocation Details'!$A$18:$L$18, 0),FALSE), 'E2 Allocators'!$B$15:$W$358, MATCH('O5 Details by Class &amp; Accounts'!CF$18, 'E2 Allocators'!$B$15:$W$15, 0),FALSE)*$E180), 0, VLOOKUP(VLOOKUP($A180, 'E4 TB Allocation Details'!$A$18:$L$214, MATCH("A &amp; G ID", 'E4 TB Allocation Details'!$A$18:$L$18, 0),FALSE), 'E2 Allocators'!$B$15:$W$358, MATCH('O5 Details by Class &amp; Accounts'!CF$18, 'E2 Allocators'!$B$15:$W$15, 0),FALSE)*$E180)</f>
        <v>0</v>
      </c>
      <c r="CG180" s="1322">
        <f>IF(ISERROR(VLOOKUP(VLOOKUP($A180, 'E4 TB Allocation Details'!$A$18:$L$214, MATCH("A &amp; G ID", 'E4 TB Allocation Details'!$A$18:$L$18, 0),FALSE), 'E2 Allocators'!$B$15:$W$358, MATCH('O5 Details by Class &amp; Accounts'!CG$18, 'E2 Allocators'!$B$15:$W$15, 0),FALSE)*$E180), 0, VLOOKUP(VLOOKUP($A180, 'E4 TB Allocation Details'!$A$18:$L$214, MATCH("A &amp; G ID", 'E4 TB Allocation Details'!$A$18:$L$18, 0),FALSE), 'E2 Allocators'!$B$15:$W$358, MATCH('O5 Details by Class &amp; Accounts'!CG$18, 'E2 Allocators'!$B$15:$W$15, 0),FALSE)*$E180)</f>
        <v>0</v>
      </c>
      <c r="CH180" s="1322">
        <f>IF(ISERROR(VLOOKUP(VLOOKUP($A180, 'E4 TB Allocation Details'!$A$18:$L$214, MATCH("A &amp; G ID", 'E4 TB Allocation Details'!$A$18:$L$18, 0),FALSE), 'E2 Allocators'!$B$15:$W$358, MATCH('O5 Details by Class &amp; Accounts'!CH$18, 'E2 Allocators'!$B$15:$W$15, 0),FALSE)*$E180), 0, VLOOKUP(VLOOKUP($A180, 'E4 TB Allocation Details'!$A$18:$L$214, MATCH("A &amp; G ID", 'E4 TB Allocation Details'!$A$18:$L$18, 0),FALSE), 'E2 Allocators'!$B$15:$W$358, MATCH('O5 Details by Class &amp; Accounts'!CH$18, 'E2 Allocators'!$B$15:$W$15, 0),FALSE)*$E180)</f>
        <v>0</v>
      </c>
      <c r="CI180" s="1322">
        <f>IF(ISERROR(VLOOKUP(VLOOKUP($A180, 'E4 TB Allocation Details'!$A$18:$L$214, MATCH("A &amp; G ID", 'E4 TB Allocation Details'!$A$18:$L$18, 0),FALSE), 'E2 Allocators'!$B$15:$W$358, MATCH('O5 Details by Class &amp; Accounts'!CI$18, 'E2 Allocators'!$B$15:$W$15, 0),FALSE)*$E180), 0, VLOOKUP(VLOOKUP($A180, 'E4 TB Allocation Details'!$A$18:$L$214, MATCH("A &amp; G ID", 'E4 TB Allocation Details'!$A$18:$L$18, 0),FALSE), 'E2 Allocators'!$B$15:$W$358, MATCH('O5 Details by Class &amp; Accounts'!CI$18, 'E2 Allocators'!$B$15:$W$15, 0),FALSE)*$E180)</f>
        <v>0</v>
      </c>
      <c r="CJ180" s="1322">
        <f>IF(ISERROR(VLOOKUP(VLOOKUP($A180, 'E4 TB Allocation Details'!$A$18:$L$214, MATCH("A &amp; G ID", 'E4 TB Allocation Details'!$A$18:$L$18, 0),FALSE), 'E2 Allocators'!$B$15:$W$358, MATCH('O5 Details by Class &amp; Accounts'!CJ$18, 'E2 Allocators'!$B$15:$W$15, 0),FALSE)*$E180), 0, VLOOKUP(VLOOKUP($A180, 'E4 TB Allocation Details'!$A$18:$L$214, MATCH("A &amp; G ID", 'E4 TB Allocation Details'!$A$18:$L$18, 0),FALSE), 'E2 Allocators'!$B$15:$W$358, MATCH('O5 Details by Class &amp; Accounts'!CJ$18, 'E2 Allocators'!$B$15:$W$15, 0),FALSE)*$E180)</f>
        <v>0</v>
      </c>
      <c r="CK180" s="1322">
        <f>IF(ISERROR(VLOOKUP(VLOOKUP($A180, 'E4 TB Allocation Details'!$A$18:$L$214, MATCH("A &amp; G ID", 'E4 TB Allocation Details'!$A$18:$L$18, 0),FALSE), 'E2 Allocators'!$B$15:$W$358, MATCH('O5 Details by Class &amp; Accounts'!CK$18, 'E2 Allocators'!$B$15:$W$15, 0),FALSE)*$E180), 0, VLOOKUP(VLOOKUP($A180, 'E4 TB Allocation Details'!$A$18:$L$214, MATCH("A &amp; G ID", 'E4 TB Allocation Details'!$A$18:$L$18, 0),FALSE), 'E2 Allocators'!$B$15:$W$358, MATCH('O5 Details by Class &amp; Accounts'!CK$18, 'E2 Allocators'!$B$15:$W$15, 0),FALSE)*$E180)</f>
        <v>0</v>
      </c>
      <c r="CL180" s="1322">
        <f>IF(ISERROR(VLOOKUP(VLOOKUP($A180, 'E4 TB Allocation Details'!$A$18:$L$214, MATCH("A &amp; G ID", 'E4 TB Allocation Details'!$A$18:$L$18, 0),FALSE), 'E2 Allocators'!$B$15:$W$358, MATCH('O5 Details by Class &amp; Accounts'!CL$18, 'E2 Allocators'!$B$15:$W$15, 0),FALSE)*$E180), 0, VLOOKUP(VLOOKUP($A180, 'E4 TB Allocation Details'!$A$18:$L$214, MATCH("A &amp; G ID", 'E4 TB Allocation Details'!$A$18:$L$18, 0),FALSE), 'E2 Allocators'!$B$15:$W$358, MATCH('O5 Details by Class &amp; Accounts'!CL$18, 'E2 Allocators'!$B$15:$W$15, 0),FALSE)*$E180)</f>
        <v>0</v>
      </c>
      <c r="CM180" s="1322">
        <f>IF(ISERROR(VLOOKUP(VLOOKUP($A180, 'E4 TB Allocation Details'!$A$18:$L$214, MATCH("A &amp; G ID", 'E4 TB Allocation Details'!$A$18:$L$18, 0),FALSE), 'E2 Allocators'!$B$15:$W$358, MATCH('O5 Details by Class &amp; Accounts'!CM$18, 'E2 Allocators'!$B$15:$W$15, 0),FALSE)*$E180), 0, VLOOKUP(VLOOKUP($A180, 'E4 TB Allocation Details'!$A$18:$L$214, MATCH("A &amp; G ID", 'E4 TB Allocation Details'!$A$18:$L$18, 0),FALSE), 'E2 Allocators'!$B$15:$W$358, MATCH('O5 Details by Class &amp; Accounts'!CM$18, 'E2 Allocators'!$B$15:$W$15, 0),FALSE)*$E180)</f>
        <v>0</v>
      </c>
      <c r="CN180" s="1322">
        <f t="shared" si="49"/>
        <v>0</v>
      </c>
      <c r="CO180" s="1651">
        <f t="shared" si="50"/>
        <v>0</v>
      </c>
      <c r="CQ180" s="1899" t="inlineStr">
        <is>
          <t/>
        </is>
      </c>
    </row>
    <row r="181" spans="1:95" s="64" customFormat="1" ht="12.75" x14ac:dyDescent="0.2">
      <c r="A181" s="2146">
        <v>5515</v>
      </c>
      <c r="B181" s="2112" t="s">
        <v>1585</v>
      </c>
      <c r="C181" s="1648">
        <f>IF(ISERROR(VLOOKUP($A181,'I3 TB Data'!$A$19:$H$483,MATCH('O5 Details by Class &amp; Accounts'!$C$18, 'I3 TB Data'!$A$19:$H$19,0),0)), 0, VLOOKUP($A181,'I3 TB Data'!$A$19:$H$483,MATCH('O5 Details by Class &amp; Accounts'!$C$18,'I3 TB Data'!$A$19:$H$19,0),0))</f>
        <v>0</v>
      </c>
      <c r="D181" s="1649"/>
      <c r="E181" s="1648">
        <f t="shared" si="44"/>
        <v>0</v>
      </c>
      <c r="F181" s="1650"/>
      <c r="G181" s="1650"/>
      <c r="H181" s="1322">
        <f t="shared" si="46"/>
        <v>0</v>
      </c>
      <c r="I181" s="1322">
        <f>IF(ISERROR(VLOOKUP(VLOOKUP($A181, 'E4 TB Allocation Details'!$A$18:$L$214, MATCH("Demand ID", 'E4 TB Allocation Details'!$A$18:$L$18, 0),FALSE), 'E2 Allocators'!$B$15:$W$358, MATCH('O5 Details by Class &amp; Accounts'!I$18, 'E2 Allocators'!$B$15:$W$15, 0),FALSE)*$F181), 0, VLOOKUP(VLOOKUP($A181, 'E4 TB Allocation Details'!$A$18:$L$214, MATCH("Demand ID", 'E4 TB Allocation Details'!$A$18:$L$18, 0),FALSE), 'E2 Allocators'!$B$15:$W$358, MATCH('O5 Details by Class &amp; Accounts'!I$18, 'E2 Allocators'!$B$15:$W$15, 0),FALSE)*$F181)</f>
        <v>0</v>
      </c>
      <c r="J181" s="1322">
        <f>IF(ISERROR(VLOOKUP(VLOOKUP($A181, 'E4 TB Allocation Details'!$A$18:$L$214, MATCH("Demand ID", 'E4 TB Allocation Details'!$A$18:$L$18, 0),FALSE), 'E2 Allocators'!$B$15:$W$358, MATCH('O5 Details by Class &amp; Accounts'!J$18, 'E2 Allocators'!$B$15:$W$15, 0),FALSE)*$F181), 0, VLOOKUP(VLOOKUP($A181, 'E4 TB Allocation Details'!$A$18:$L$214, MATCH("Demand ID", 'E4 TB Allocation Details'!$A$18:$L$18, 0),FALSE), 'E2 Allocators'!$B$15:$W$358, MATCH('O5 Details by Class &amp; Accounts'!J$18, 'E2 Allocators'!$B$15:$W$15, 0),FALSE)*$F181)</f>
        <v>0</v>
      </c>
      <c r="K181" s="1322">
        <f>IF(ISERROR(VLOOKUP(VLOOKUP($A181, 'E4 TB Allocation Details'!$A$18:$L$214, MATCH("Demand ID", 'E4 TB Allocation Details'!$A$18:$L$18, 0),FALSE), 'E2 Allocators'!$B$15:$W$358, MATCH('O5 Details by Class &amp; Accounts'!K$18, 'E2 Allocators'!$B$15:$W$15, 0),FALSE)*$F181), 0, VLOOKUP(VLOOKUP($A181, 'E4 TB Allocation Details'!$A$18:$L$214, MATCH("Demand ID", 'E4 TB Allocation Details'!$A$18:$L$18, 0),FALSE), 'E2 Allocators'!$B$15:$W$358, MATCH('O5 Details by Class &amp; Accounts'!K$18, 'E2 Allocators'!$B$15:$W$15, 0),FALSE)*$F181)</f>
        <v>0</v>
      </c>
      <c r="L181" s="1322">
        <f>IF(ISERROR(VLOOKUP(VLOOKUP($A181, 'E4 TB Allocation Details'!$A$18:$L$214, MATCH("Demand ID", 'E4 TB Allocation Details'!$A$18:$L$18, 0),FALSE), 'E2 Allocators'!$B$15:$W$358, MATCH('O5 Details by Class &amp; Accounts'!L$18, 'E2 Allocators'!$B$15:$W$15, 0),FALSE)*$F181), 0, VLOOKUP(VLOOKUP($A181, 'E4 TB Allocation Details'!$A$18:$L$214, MATCH("Demand ID", 'E4 TB Allocation Details'!$A$18:$L$18, 0),FALSE), 'E2 Allocators'!$B$15:$W$358, MATCH('O5 Details by Class &amp; Accounts'!L$18, 'E2 Allocators'!$B$15:$W$15, 0),FALSE)*$F181)</f>
        <v>0</v>
      </c>
      <c r="M181" s="1322">
        <f>IF(ISERROR(VLOOKUP(VLOOKUP($A181, 'E4 TB Allocation Details'!$A$18:$L$214, MATCH("Demand ID", 'E4 TB Allocation Details'!$A$18:$L$18, 0),FALSE), 'E2 Allocators'!$B$15:$W$358, MATCH('O5 Details by Class &amp; Accounts'!M$18, 'E2 Allocators'!$B$15:$W$15, 0),FALSE)*$F181), 0, VLOOKUP(VLOOKUP($A181, 'E4 TB Allocation Details'!$A$18:$L$214, MATCH("Demand ID", 'E4 TB Allocation Details'!$A$18:$L$18, 0),FALSE), 'E2 Allocators'!$B$15:$W$358, MATCH('O5 Details by Class &amp; Accounts'!M$18, 'E2 Allocators'!$B$15:$W$15, 0),FALSE)*$F181)</f>
        <v>0</v>
      </c>
      <c r="N181" s="1322">
        <f>IF(ISERROR(VLOOKUP(VLOOKUP($A181, 'E4 TB Allocation Details'!$A$18:$L$214, MATCH("Demand ID", 'E4 TB Allocation Details'!$A$18:$L$18, 0),FALSE), 'E2 Allocators'!$B$15:$W$358, MATCH('O5 Details by Class &amp; Accounts'!N$18, 'E2 Allocators'!$B$15:$W$15, 0),FALSE)*$F181), 0, VLOOKUP(VLOOKUP($A181, 'E4 TB Allocation Details'!$A$18:$L$214, MATCH("Demand ID", 'E4 TB Allocation Details'!$A$18:$L$18, 0),FALSE), 'E2 Allocators'!$B$15:$W$358, MATCH('O5 Details by Class &amp; Accounts'!N$18, 'E2 Allocators'!$B$15:$W$15, 0),FALSE)*$F181)</f>
        <v>0</v>
      </c>
      <c r="O181" s="1322">
        <f>IF(ISERROR(VLOOKUP(VLOOKUP($A181, 'E4 TB Allocation Details'!$A$18:$L$214, MATCH("Demand ID", 'E4 TB Allocation Details'!$A$18:$L$18, 0),FALSE), 'E2 Allocators'!$B$15:$W$358, MATCH('O5 Details by Class &amp; Accounts'!O$18, 'E2 Allocators'!$B$15:$W$15, 0),FALSE)*$F181), 0, VLOOKUP(VLOOKUP($A181, 'E4 TB Allocation Details'!$A$18:$L$214, MATCH("Demand ID", 'E4 TB Allocation Details'!$A$18:$L$18, 0),FALSE), 'E2 Allocators'!$B$15:$W$358, MATCH('O5 Details by Class &amp; Accounts'!O$18, 'E2 Allocators'!$B$15:$W$15, 0),FALSE)*$F181)</f>
        <v>0</v>
      </c>
      <c r="P181" s="1322">
        <f>IF(ISERROR(VLOOKUP(VLOOKUP($A181, 'E4 TB Allocation Details'!$A$18:$L$214, MATCH("Demand ID", 'E4 TB Allocation Details'!$A$18:$L$18, 0),FALSE), 'E2 Allocators'!$B$15:$W$358, MATCH('O5 Details by Class &amp; Accounts'!P$18, 'E2 Allocators'!$B$15:$W$15, 0),FALSE)*$F181), 0, VLOOKUP(VLOOKUP($A181, 'E4 TB Allocation Details'!$A$18:$L$214, MATCH("Demand ID", 'E4 TB Allocation Details'!$A$18:$L$18, 0),FALSE), 'E2 Allocators'!$B$15:$W$358, MATCH('O5 Details by Class &amp; Accounts'!P$18, 'E2 Allocators'!$B$15:$W$15, 0),FALSE)*$F181)</f>
        <v>0</v>
      </c>
      <c r="Q181" s="1322">
        <f>IF(ISERROR(VLOOKUP(VLOOKUP($A181, 'E4 TB Allocation Details'!$A$18:$L$214, MATCH("Demand ID", 'E4 TB Allocation Details'!$A$18:$L$18, 0),FALSE), 'E2 Allocators'!$B$15:$W$358, MATCH('O5 Details by Class &amp; Accounts'!Q$18, 'E2 Allocators'!$B$15:$W$15, 0),FALSE)*$F181), 0, VLOOKUP(VLOOKUP($A181, 'E4 TB Allocation Details'!$A$18:$L$214, MATCH("Demand ID", 'E4 TB Allocation Details'!$A$18:$L$18, 0),FALSE), 'E2 Allocators'!$B$15:$W$358, MATCH('O5 Details by Class &amp; Accounts'!Q$18, 'E2 Allocators'!$B$15:$W$15, 0),FALSE)*$F181)</f>
        <v>0</v>
      </c>
      <c r="R181" s="1322">
        <f>IF(ISERROR(VLOOKUP(VLOOKUP($A181, 'E4 TB Allocation Details'!$A$18:$L$214, MATCH("Demand ID", 'E4 TB Allocation Details'!$A$18:$L$18, 0),FALSE), 'E2 Allocators'!$B$15:$W$358, MATCH('O5 Details by Class &amp; Accounts'!R$18, 'E2 Allocators'!$B$15:$W$15, 0),FALSE)*$F181), 0, VLOOKUP(VLOOKUP($A181, 'E4 TB Allocation Details'!$A$18:$L$214, MATCH("Demand ID", 'E4 TB Allocation Details'!$A$18:$L$18, 0),FALSE), 'E2 Allocators'!$B$15:$W$358, MATCH('O5 Details by Class &amp; Accounts'!R$18, 'E2 Allocators'!$B$15:$W$15, 0),FALSE)*$F181)</f>
        <v>0</v>
      </c>
      <c r="S181" s="1322">
        <f>IF(ISERROR(VLOOKUP(VLOOKUP($A181, 'E4 TB Allocation Details'!$A$18:$L$214, MATCH("Demand ID", 'E4 TB Allocation Details'!$A$18:$L$18, 0),FALSE), 'E2 Allocators'!$B$15:$W$358, MATCH('O5 Details by Class &amp; Accounts'!S$18, 'E2 Allocators'!$B$15:$W$15, 0),FALSE)*$F181), 0, VLOOKUP(VLOOKUP($A181, 'E4 TB Allocation Details'!$A$18:$L$214, MATCH("Demand ID", 'E4 TB Allocation Details'!$A$18:$L$18, 0),FALSE), 'E2 Allocators'!$B$15:$W$358, MATCH('O5 Details by Class &amp; Accounts'!S$18, 'E2 Allocators'!$B$15:$W$15, 0),FALSE)*$F181)</f>
        <v>0</v>
      </c>
      <c r="T181" s="1322">
        <f>IF(ISERROR(VLOOKUP(VLOOKUP($A181, 'E4 TB Allocation Details'!$A$18:$L$214, MATCH("Demand ID", 'E4 TB Allocation Details'!$A$18:$L$18, 0),FALSE), 'E2 Allocators'!$B$15:$W$358, MATCH('O5 Details by Class &amp; Accounts'!T$18, 'E2 Allocators'!$B$15:$W$15, 0),FALSE)*$F181), 0, VLOOKUP(VLOOKUP($A181, 'E4 TB Allocation Details'!$A$18:$L$214, MATCH("Demand ID", 'E4 TB Allocation Details'!$A$18:$L$18, 0),FALSE), 'E2 Allocators'!$B$15:$W$358, MATCH('O5 Details by Class &amp; Accounts'!T$18, 'E2 Allocators'!$B$15:$W$15, 0),FALSE)*$F181)</f>
        <v>0</v>
      </c>
      <c r="U181" s="1322">
        <f>IF(ISERROR(VLOOKUP(VLOOKUP($A181, 'E4 TB Allocation Details'!$A$18:$L$214, MATCH("Demand ID", 'E4 TB Allocation Details'!$A$18:$L$18, 0),FALSE), 'E2 Allocators'!$B$15:$W$358, MATCH('O5 Details by Class &amp; Accounts'!U$18, 'E2 Allocators'!$B$15:$W$15, 0),FALSE)*$F181), 0, VLOOKUP(VLOOKUP($A181, 'E4 TB Allocation Details'!$A$18:$L$214, MATCH("Demand ID", 'E4 TB Allocation Details'!$A$18:$L$18, 0),FALSE), 'E2 Allocators'!$B$15:$W$358, MATCH('O5 Details by Class &amp; Accounts'!U$18, 'E2 Allocators'!$B$15:$W$15, 0),FALSE)*$F181)</f>
        <v>0</v>
      </c>
      <c r="V181" s="1322">
        <f>IF(ISERROR(VLOOKUP(VLOOKUP($A181, 'E4 TB Allocation Details'!$A$18:$L$214, MATCH("Demand ID", 'E4 TB Allocation Details'!$A$18:$L$18, 0),FALSE), 'E2 Allocators'!$B$15:$W$358, MATCH('O5 Details by Class &amp; Accounts'!V$18, 'E2 Allocators'!$B$15:$W$15, 0),FALSE)*$F181), 0, VLOOKUP(VLOOKUP($A181, 'E4 TB Allocation Details'!$A$18:$L$214, MATCH("Demand ID", 'E4 TB Allocation Details'!$A$18:$L$18, 0),FALSE), 'E2 Allocators'!$B$15:$W$358, MATCH('O5 Details by Class &amp; Accounts'!V$18, 'E2 Allocators'!$B$15:$W$15, 0),FALSE)*$F181)</f>
        <v>0</v>
      </c>
      <c r="W181" s="1322">
        <f>IF(ISERROR(VLOOKUP(VLOOKUP($A181, 'E4 TB Allocation Details'!$A$18:$L$214, MATCH("Demand ID", 'E4 TB Allocation Details'!$A$18:$L$18, 0),FALSE), 'E2 Allocators'!$B$15:$W$358, MATCH('O5 Details by Class &amp; Accounts'!W$18, 'E2 Allocators'!$B$15:$W$15, 0),FALSE)*$F181), 0, VLOOKUP(VLOOKUP($A181, 'E4 TB Allocation Details'!$A$18:$L$214, MATCH("Demand ID", 'E4 TB Allocation Details'!$A$18:$L$18, 0),FALSE), 'E2 Allocators'!$B$15:$W$358, MATCH('O5 Details by Class &amp; Accounts'!W$18, 'E2 Allocators'!$B$15:$W$15, 0),FALSE)*$F181)</f>
        <v>0</v>
      </c>
      <c r="X181" s="1322">
        <f>IF(ISERROR(VLOOKUP(VLOOKUP($A181, 'E4 TB Allocation Details'!$A$18:$L$214, MATCH("Demand ID", 'E4 TB Allocation Details'!$A$18:$L$18, 0),FALSE), 'E2 Allocators'!$B$15:$W$358, MATCH('O5 Details by Class &amp; Accounts'!X$18, 'E2 Allocators'!$B$15:$W$15, 0),FALSE)*$F181), 0, VLOOKUP(VLOOKUP($A181, 'E4 TB Allocation Details'!$A$18:$L$214, MATCH("Demand ID", 'E4 TB Allocation Details'!$A$18:$L$18, 0),FALSE), 'E2 Allocators'!$B$15:$W$358, MATCH('O5 Details by Class &amp; Accounts'!X$18, 'E2 Allocators'!$B$15:$W$15, 0),FALSE)*$F181)</f>
        <v>0</v>
      </c>
      <c r="Y181" s="1322">
        <f>IF(ISERROR(VLOOKUP(VLOOKUP($A181, 'E4 TB Allocation Details'!$A$18:$L$214, MATCH("Demand ID", 'E4 TB Allocation Details'!$A$18:$L$18, 0),FALSE), 'E2 Allocators'!$B$15:$W$358, MATCH('O5 Details by Class &amp; Accounts'!Y$18, 'E2 Allocators'!$B$15:$W$15, 0),FALSE)*$F181), 0, VLOOKUP(VLOOKUP($A181, 'E4 TB Allocation Details'!$A$18:$L$214, MATCH("Demand ID", 'E4 TB Allocation Details'!$A$18:$L$18, 0),FALSE), 'E2 Allocators'!$B$15:$W$358, MATCH('O5 Details by Class &amp; Accounts'!Y$18, 'E2 Allocators'!$B$15:$W$15, 0),FALSE)*$F181)</f>
        <v>0</v>
      </c>
      <c r="Z181" s="1322">
        <f>IF(ISERROR(VLOOKUP(VLOOKUP($A181, 'E4 TB Allocation Details'!$A$18:$L$214, MATCH("Demand ID", 'E4 TB Allocation Details'!$A$18:$L$18, 0),FALSE), 'E2 Allocators'!$B$15:$W$358, MATCH('O5 Details by Class &amp; Accounts'!Z$18, 'E2 Allocators'!$B$15:$W$15, 0),FALSE)*$F181), 0, VLOOKUP(VLOOKUP($A181, 'E4 TB Allocation Details'!$A$18:$L$214, MATCH("Demand ID", 'E4 TB Allocation Details'!$A$18:$L$18, 0),FALSE), 'E2 Allocators'!$B$15:$W$358, MATCH('O5 Details by Class &amp; Accounts'!Z$18, 'E2 Allocators'!$B$15:$W$15, 0),FALSE)*$F181)</f>
        <v>0</v>
      </c>
      <c r="AA181" s="1322">
        <f>IF(ISERROR(VLOOKUP(VLOOKUP($A181, 'E4 TB Allocation Details'!$A$18:$L$214, MATCH("Demand ID", 'E4 TB Allocation Details'!$A$18:$L$18, 0),FALSE), 'E2 Allocators'!$B$15:$W$358, MATCH('O5 Details by Class &amp; Accounts'!AA$18, 'E2 Allocators'!$B$15:$W$15, 0),FALSE)*$F181), 0, VLOOKUP(VLOOKUP($A181, 'E4 TB Allocation Details'!$A$18:$L$214, MATCH("Demand ID", 'E4 TB Allocation Details'!$A$18:$L$18, 0),FALSE), 'E2 Allocators'!$B$15:$W$358, MATCH('O5 Details by Class &amp; Accounts'!AA$18, 'E2 Allocators'!$B$15:$W$15, 0),FALSE)*$F181)</f>
        <v>0</v>
      </c>
      <c r="AB181" s="1322">
        <f>IF(ISERROR(VLOOKUP(VLOOKUP($A181, 'E4 TB Allocation Details'!$A$18:$L$214, MATCH("Demand ID", 'E4 TB Allocation Details'!$A$18:$L$18, 0),FALSE), 'E2 Allocators'!$B$15:$W$358, MATCH('O5 Details by Class &amp; Accounts'!AB$18, 'E2 Allocators'!$B$15:$W$15, 0),FALSE)*$F181), 0, VLOOKUP(VLOOKUP($A181, 'E4 TB Allocation Details'!$A$18:$L$214, MATCH("Demand ID", 'E4 TB Allocation Details'!$A$18:$L$18, 0),FALSE), 'E2 Allocators'!$B$15:$W$358, MATCH('O5 Details by Class &amp; Accounts'!AB$18, 'E2 Allocators'!$B$15:$W$15, 0),FALSE)*$F181)</f>
        <v>0</v>
      </c>
      <c r="AC181" s="1322">
        <f t="shared" si="47"/>
        <v>0</v>
      </c>
      <c r="AD181" s="1322">
        <f>IF(ISERROR(VLOOKUP(VLOOKUP($A181, 'E4 TB Allocation Details'!$A$18:$L$214, MATCH("Customer ID", 'E4 TB Allocation Details'!$A$18:$L$18, 0),FALSE), 'E2 Allocators'!$B$15:$W$358, MATCH('O5 Details by Class &amp; Accounts'!AD$18, 'E2 Allocators'!$B$15:$W$15, 0),FALSE)*$G181), 0, VLOOKUP(VLOOKUP($A181, 'E4 TB Allocation Details'!$A$18:$L$214, MATCH("Customer ID", 'E4 TB Allocation Details'!$A$18:$L$18, 0),FALSE), 'E2 Allocators'!$B$15:$W$358, MATCH('O5 Details by Class &amp; Accounts'!AD$18, 'E2 Allocators'!$B$15:$W$15, 0),FALSE)*$G181)</f>
        <v>0</v>
      </c>
      <c r="AE181" s="1322">
        <f>IF(ISERROR(VLOOKUP(VLOOKUP($A181, 'E4 TB Allocation Details'!$A$18:$L$214, MATCH("Customer ID", 'E4 TB Allocation Details'!$A$18:$L$18, 0),FALSE), 'E2 Allocators'!$B$15:$W$358, MATCH('O5 Details by Class &amp; Accounts'!AE$18, 'E2 Allocators'!$B$15:$W$15, 0),FALSE)*$G181), 0, VLOOKUP(VLOOKUP($A181, 'E4 TB Allocation Details'!$A$18:$L$214, MATCH("Customer ID", 'E4 TB Allocation Details'!$A$18:$L$18, 0),FALSE), 'E2 Allocators'!$B$15:$W$358, MATCH('O5 Details by Class &amp; Accounts'!AE$18, 'E2 Allocators'!$B$15:$W$15, 0),FALSE)*$G181)</f>
        <v>0</v>
      </c>
      <c r="AF181" s="1322">
        <f>IF(ISERROR(VLOOKUP(VLOOKUP($A181, 'E4 TB Allocation Details'!$A$18:$L$214, MATCH("Customer ID", 'E4 TB Allocation Details'!$A$18:$L$18, 0),FALSE), 'E2 Allocators'!$B$15:$W$358, MATCH('O5 Details by Class &amp; Accounts'!AF$18, 'E2 Allocators'!$B$15:$W$15, 0),FALSE)*$G181), 0, VLOOKUP(VLOOKUP($A181, 'E4 TB Allocation Details'!$A$18:$L$214, MATCH("Customer ID", 'E4 TB Allocation Details'!$A$18:$L$18, 0),FALSE), 'E2 Allocators'!$B$15:$W$358, MATCH('O5 Details by Class &amp; Accounts'!AF$18, 'E2 Allocators'!$B$15:$W$15, 0),FALSE)*$G181)</f>
        <v>0</v>
      </c>
      <c r="AG181" s="1322">
        <f>IF(ISERROR(VLOOKUP(VLOOKUP($A181, 'E4 TB Allocation Details'!$A$18:$L$214, MATCH("Customer ID", 'E4 TB Allocation Details'!$A$18:$L$18, 0),FALSE), 'E2 Allocators'!$B$15:$W$358, MATCH('O5 Details by Class &amp; Accounts'!AG$18, 'E2 Allocators'!$B$15:$W$15, 0),FALSE)*$G181), 0, VLOOKUP(VLOOKUP($A181, 'E4 TB Allocation Details'!$A$18:$L$214, MATCH("Customer ID", 'E4 TB Allocation Details'!$A$18:$L$18, 0),FALSE), 'E2 Allocators'!$B$15:$W$358, MATCH('O5 Details by Class &amp; Accounts'!AG$18, 'E2 Allocators'!$B$15:$W$15, 0),FALSE)*$G181)</f>
        <v>0</v>
      </c>
      <c r="AH181" s="1322">
        <f>IF(ISERROR(VLOOKUP(VLOOKUP($A181, 'E4 TB Allocation Details'!$A$18:$L$214, MATCH("Customer ID", 'E4 TB Allocation Details'!$A$18:$L$18, 0),FALSE), 'E2 Allocators'!$B$15:$W$358, MATCH('O5 Details by Class &amp; Accounts'!AH$18, 'E2 Allocators'!$B$15:$W$15, 0),FALSE)*$G181), 0, VLOOKUP(VLOOKUP($A181, 'E4 TB Allocation Details'!$A$18:$L$214, MATCH("Customer ID", 'E4 TB Allocation Details'!$A$18:$L$18, 0),FALSE), 'E2 Allocators'!$B$15:$W$358, MATCH('O5 Details by Class &amp; Accounts'!AH$18, 'E2 Allocators'!$B$15:$W$15, 0),FALSE)*$G181)</f>
        <v>0</v>
      </c>
      <c r="AI181" s="1322">
        <f>IF(ISERROR(VLOOKUP(VLOOKUP($A181, 'E4 TB Allocation Details'!$A$18:$L$214, MATCH("Customer ID", 'E4 TB Allocation Details'!$A$18:$L$18, 0),FALSE), 'E2 Allocators'!$B$15:$W$358, MATCH('O5 Details by Class &amp; Accounts'!AI$18, 'E2 Allocators'!$B$15:$W$15, 0),FALSE)*$G181), 0, VLOOKUP(VLOOKUP($A181, 'E4 TB Allocation Details'!$A$18:$L$214, MATCH("Customer ID", 'E4 TB Allocation Details'!$A$18:$L$18, 0),FALSE), 'E2 Allocators'!$B$15:$W$358, MATCH('O5 Details by Class &amp; Accounts'!AI$18, 'E2 Allocators'!$B$15:$W$15, 0),FALSE)*$G181)</f>
        <v>0</v>
      </c>
      <c r="AJ181" s="1322">
        <f>IF(ISERROR(VLOOKUP(VLOOKUP($A181, 'E4 TB Allocation Details'!$A$18:$L$214, MATCH("Customer ID", 'E4 TB Allocation Details'!$A$18:$L$18, 0),FALSE), 'E2 Allocators'!$B$15:$W$358, MATCH('O5 Details by Class &amp; Accounts'!AJ$18, 'E2 Allocators'!$B$15:$W$15, 0),FALSE)*$G181), 0, VLOOKUP(VLOOKUP($A181, 'E4 TB Allocation Details'!$A$18:$L$214, MATCH("Customer ID", 'E4 TB Allocation Details'!$A$18:$L$18, 0),FALSE), 'E2 Allocators'!$B$15:$W$358, MATCH('O5 Details by Class &amp; Accounts'!AJ$18, 'E2 Allocators'!$B$15:$W$15, 0),FALSE)*$G181)</f>
        <v>0</v>
      </c>
      <c r="AK181" s="1322">
        <f>IF(ISERROR(VLOOKUP(VLOOKUP($A181, 'E4 TB Allocation Details'!$A$18:$L$214, MATCH("Customer ID", 'E4 TB Allocation Details'!$A$18:$L$18, 0),FALSE), 'E2 Allocators'!$B$15:$W$358, MATCH('O5 Details by Class &amp; Accounts'!AK$18, 'E2 Allocators'!$B$15:$W$15, 0),FALSE)*$G181), 0, VLOOKUP(VLOOKUP($A181, 'E4 TB Allocation Details'!$A$18:$L$214, MATCH("Customer ID", 'E4 TB Allocation Details'!$A$18:$L$18, 0),FALSE), 'E2 Allocators'!$B$15:$W$358, MATCH('O5 Details by Class &amp; Accounts'!AK$18, 'E2 Allocators'!$B$15:$W$15, 0),FALSE)*$G181)</f>
        <v>0</v>
      </c>
      <c r="AL181" s="1322">
        <f>IF(ISERROR(VLOOKUP(VLOOKUP($A181, 'E4 TB Allocation Details'!$A$18:$L$214, MATCH("Customer ID", 'E4 TB Allocation Details'!$A$18:$L$18, 0),FALSE), 'E2 Allocators'!$B$15:$W$358, MATCH('O5 Details by Class &amp; Accounts'!AL$18, 'E2 Allocators'!$B$15:$W$15, 0),FALSE)*$G181), 0, VLOOKUP(VLOOKUP($A181, 'E4 TB Allocation Details'!$A$18:$L$214, MATCH("Customer ID", 'E4 TB Allocation Details'!$A$18:$L$18, 0),FALSE), 'E2 Allocators'!$B$15:$W$358, MATCH('O5 Details by Class &amp; Accounts'!AL$18, 'E2 Allocators'!$B$15:$W$15, 0),FALSE)*$G181)</f>
        <v>0</v>
      </c>
      <c r="AM181" s="1322">
        <f>IF(ISERROR(VLOOKUP(VLOOKUP($A181, 'E4 TB Allocation Details'!$A$18:$L$214, MATCH("Customer ID", 'E4 TB Allocation Details'!$A$18:$L$18, 0),FALSE), 'E2 Allocators'!$B$15:$W$358, MATCH('O5 Details by Class &amp; Accounts'!AM$18, 'E2 Allocators'!$B$15:$W$15, 0),FALSE)*$G181), 0, VLOOKUP(VLOOKUP($A181, 'E4 TB Allocation Details'!$A$18:$L$214, MATCH("Customer ID", 'E4 TB Allocation Details'!$A$18:$L$18, 0),FALSE), 'E2 Allocators'!$B$15:$W$358, MATCH('O5 Details by Class &amp; Accounts'!AM$18, 'E2 Allocators'!$B$15:$W$15, 0),FALSE)*$G181)</f>
        <v>0</v>
      </c>
      <c r="AN181" s="1322">
        <f>IF(ISERROR(VLOOKUP(VLOOKUP($A181, 'E4 TB Allocation Details'!$A$18:$L$214, MATCH("Customer ID", 'E4 TB Allocation Details'!$A$18:$L$18, 0),FALSE), 'E2 Allocators'!$B$15:$W$358, MATCH('O5 Details by Class &amp; Accounts'!AN$18, 'E2 Allocators'!$B$15:$W$15, 0),FALSE)*$G181), 0, VLOOKUP(VLOOKUP($A181, 'E4 TB Allocation Details'!$A$18:$L$214, MATCH("Customer ID", 'E4 TB Allocation Details'!$A$18:$L$18, 0),FALSE), 'E2 Allocators'!$B$15:$W$358, MATCH('O5 Details by Class &amp; Accounts'!AN$18, 'E2 Allocators'!$B$15:$W$15, 0),FALSE)*$G181)</f>
        <v>0</v>
      </c>
      <c r="AO181" s="1322">
        <f>IF(ISERROR(VLOOKUP(VLOOKUP($A181, 'E4 TB Allocation Details'!$A$18:$L$214, MATCH("Customer ID", 'E4 TB Allocation Details'!$A$18:$L$18, 0),FALSE), 'E2 Allocators'!$B$15:$W$358, MATCH('O5 Details by Class &amp; Accounts'!AO$18, 'E2 Allocators'!$B$15:$W$15, 0),FALSE)*$G181), 0, VLOOKUP(VLOOKUP($A181, 'E4 TB Allocation Details'!$A$18:$L$214, MATCH("Customer ID", 'E4 TB Allocation Details'!$A$18:$L$18, 0),FALSE), 'E2 Allocators'!$B$15:$W$358, MATCH('O5 Details by Class &amp; Accounts'!AO$18, 'E2 Allocators'!$B$15:$W$15, 0),FALSE)*$G181)</f>
        <v>0</v>
      </c>
      <c r="AP181" s="1322">
        <f>IF(ISERROR(VLOOKUP(VLOOKUP($A181, 'E4 TB Allocation Details'!$A$18:$L$214, MATCH("Customer ID", 'E4 TB Allocation Details'!$A$18:$L$18, 0),FALSE), 'E2 Allocators'!$B$15:$W$358, MATCH('O5 Details by Class &amp; Accounts'!AP$18, 'E2 Allocators'!$B$15:$W$15, 0),FALSE)*$G181), 0, VLOOKUP(VLOOKUP($A181, 'E4 TB Allocation Details'!$A$18:$L$214, MATCH("Customer ID", 'E4 TB Allocation Details'!$A$18:$L$18, 0),FALSE), 'E2 Allocators'!$B$15:$W$358, MATCH('O5 Details by Class &amp; Accounts'!AP$18, 'E2 Allocators'!$B$15:$W$15, 0),FALSE)*$G181)</f>
        <v>0</v>
      </c>
      <c r="AQ181" s="1322">
        <f>IF(ISERROR(VLOOKUP(VLOOKUP($A181, 'E4 TB Allocation Details'!$A$18:$L$214, MATCH("Customer ID", 'E4 TB Allocation Details'!$A$18:$L$18, 0),FALSE), 'E2 Allocators'!$B$15:$W$358, MATCH('O5 Details by Class &amp; Accounts'!AQ$18, 'E2 Allocators'!$B$15:$W$15, 0),FALSE)*$G181), 0, VLOOKUP(VLOOKUP($A181, 'E4 TB Allocation Details'!$A$18:$L$214, MATCH("Customer ID", 'E4 TB Allocation Details'!$A$18:$L$18, 0),FALSE), 'E2 Allocators'!$B$15:$W$358, MATCH('O5 Details by Class &amp; Accounts'!AQ$18, 'E2 Allocators'!$B$15:$W$15, 0),FALSE)*$G181)</f>
        <v>0</v>
      </c>
      <c r="AR181" s="1322">
        <f>IF(ISERROR(VLOOKUP(VLOOKUP($A181, 'E4 TB Allocation Details'!$A$18:$L$214, MATCH("Customer ID", 'E4 TB Allocation Details'!$A$18:$L$18, 0),FALSE), 'E2 Allocators'!$B$15:$W$358, MATCH('O5 Details by Class &amp; Accounts'!AR$18, 'E2 Allocators'!$B$15:$W$15, 0),FALSE)*$G181), 0, VLOOKUP(VLOOKUP($A181, 'E4 TB Allocation Details'!$A$18:$L$214, MATCH("Customer ID", 'E4 TB Allocation Details'!$A$18:$L$18, 0),FALSE), 'E2 Allocators'!$B$15:$W$358, MATCH('O5 Details by Class &amp; Accounts'!AR$18, 'E2 Allocators'!$B$15:$W$15, 0),FALSE)*$G181)</f>
        <v>0</v>
      </c>
      <c r="AS181" s="1322">
        <f>IF(ISERROR(VLOOKUP(VLOOKUP($A181, 'E4 TB Allocation Details'!$A$18:$L$214, MATCH("Customer ID", 'E4 TB Allocation Details'!$A$18:$L$18, 0),FALSE), 'E2 Allocators'!$B$15:$W$358, MATCH('O5 Details by Class &amp; Accounts'!AS$18, 'E2 Allocators'!$B$15:$W$15, 0),FALSE)*$G181), 0, VLOOKUP(VLOOKUP($A181, 'E4 TB Allocation Details'!$A$18:$L$214, MATCH("Customer ID", 'E4 TB Allocation Details'!$A$18:$L$18, 0),FALSE), 'E2 Allocators'!$B$15:$W$358, MATCH('O5 Details by Class &amp; Accounts'!AS$18, 'E2 Allocators'!$B$15:$W$15, 0),FALSE)*$G181)</f>
        <v>0</v>
      </c>
      <c r="AT181" s="1322">
        <f>IF(ISERROR(VLOOKUP(VLOOKUP($A181, 'E4 TB Allocation Details'!$A$18:$L$214, MATCH("Customer ID", 'E4 TB Allocation Details'!$A$18:$L$18, 0),FALSE), 'E2 Allocators'!$B$15:$W$358, MATCH('O5 Details by Class &amp; Accounts'!AT$18, 'E2 Allocators'!$B$15:$W$15, 0),FALSE)*$G181), 0, VLOOKUP(VLOOKUP($A181, 'E4 TB Allocation Details'!$A$18:$L$214, MATCH("Customer ID", 'E4 TB Allocation Details'!$A$18:$L$18, 0),FALSE), 'E2 Allocators'!$B$15:$W$358, MATCH('O5 Details by Class &amp; Accounts'!AT$18, 'E2 Allocators'!$B$15:$W$15, 0),FALSE)*$G181)</f>
        <v>0</v>
      </c>
      <c r="AU181" s="1322">
        <f>IF(ISERROR(VLOOKUP(VLOOKUP($A181, 'E4 TB Allocation Details'!$A$18:$L$214, MATCH("Customer ID", 'E4 TB Allocation Details'!$A$18:$L$18, 0),FALSE), 'E2 Allocators'!$B$15:$W$358, MATCH('O5 Details by Class &amp; Accounts'!AU$18, 'E2 Allocators'!$B$15:$W$15, 0),FALSE)*$G181), 0, VLOOKUP(VLOOKUP($A181, 'E4 TB Allocation Details'!$A$18:$L$214, MATCH("Customer ID", 'E4 TB Allocation Details'!$A$18:$L$18, 0),FALSE), 'E2 Allocators'!$B$15:$W$358, MATCH('O5 Details by Class &amp; Accounts'!AU$18, 'E2 Allocators'!$B$15:$W$15, 0),FALSE)*$G181)</f>
        <v>0</v>
      </c>
      <c r="AV181" s="1322">
        <f>IF(ISERROR(VLOOKUP(VLOOKUP($A181, 'E4 TB Allocation Details'!$A$18:$L$214, MATCH("Customer ID", 'E4 TB Allocation Details'!$A$18:$L$18, 0),FALSE), 'E2 Allocators'!$B$15:$W$358, MATCH('O5 Details by Class &amp; Accounts'!AV$18, 'E2 Allocators'!$B$15:$W$15, 0),FALSE)*$G181), 0, VLOOKUP(VLOOKUP($A181, 'E4 TB Allocation Details'!$A$18:$L$214, MATCH("Customer ID", 'E4 TB Allocation Details'!$A$18:$L$18, 0),FALSE), 'E2 Allocators'!$B$15:$W$358, MATCH('O5 Details by Class &amp; Accounts'!AV$18, 'E2 Allocators'!$B$15:$W$15, 0),FALSE)*$G181)</f>
        <v>0</v>
      </c>
      <c r="AW181" s="1322">
        <f>IF(ISERROR(VLOOKUP(VLOOKUP($A181, 'E4 TB Allocation Details'!$A$18:$L$214, MATCH("Customer ID", 'E4 TB Allocation Details'!$A$18:$L$18, 0),FALSE), 'E2 Allocators'!$B$15:$W$358, MATCH('O5 Details by Class &amp; Accounts'!AW$18, 'E2 Allocators'!$B$15:$W$15, 0),FALSE)*$G181), 0, VLOOKUP(VLOOKUP($A181, 'E4 TB Allocation Details'!$A$18:$L$214, MATCH("Customer ID", 'E4 TB Allocation Details'!$A$18:$L$18, 0),FALSE), 'E2 Allocators'!$B$15:$W$358, MATCH('O5 Details by Class &amp; Accounts'!AW$18, 'E2 Allocators'!$B$15:$W$15, 0),FALSE)*$G181)</f>
        <v>0</v>
      </c>
      <c r="AX181" s="1322">
        <f t="shared" si="51"/>
        <v>0</v>
      </c>
      <c r="AY181" s="1322">
        <f>IF(ISERROR(VLOOKUP(VLOOKUP($A181, 'E4 TB Allocation Details'!$A$18:$L$214, MATCH("Misc ID", 'E4 TB Allocation Details'!$A$18:$L$18, 0),FALSE), 'E2 Allocators'!$B$15:$W$358, MATCH('O5 Details by Class &amp; Accounts'!AY$18, 'E2 Allocators'!$B$15:$W$15, 0),FALSE)*$E181), 0, VLOOKUP(VLOOKUP($A181, 'E4 TB Allocation Details'!$A$18:$L$214, MATCH("Misc ID", 'E4 TB Allocation Details'!$A$18:$L$18, 0),FALSE), 'E2 Allocators'!$B$15:$W$358, MATCH('O5 Details by Class &amp; Accounts'!AY$18, 'E2 Allocators'!$B$15:$W$15, 0),FALSE)*$E181)</f>
        <v>0</v>
      </c>
      <c r="AZ181" s="1322">
        <f>IF(ISERROR(VLOOKUP(VLOOKUP($A181, 'E4 TB Allocation Details'!$A$18:$L$214, MATCH("Misc ID", 'E4 TB Allocation Details'!$A$18:$L$18, 0),FALSE), 'E2 Allocators'!$B$15:$W$358, MATCH('O5 Details by Class &amp; Accounts'!AZ$18, 'E2 Allocators'!$B$15:$W$15, 0),FALSE)*$E181), 0, VLOOKUP(VLOOKUP($A181, 'E4 TB Allocation Details'!$A$18:$L$214, MATCH("Misc ID", 'E4 TB Allocation Details'!$A$18:$L$18, 0),FALSE), 'E2 Allocators'!$B$15:$W$358, MATCH('O5 Details by Class &amp; Accounts'!AZ$18, 'E2 Allocators'!$B$15:$W$15, 0),FALSE)*$E181)</f>
        <v>0</v>
      </c>
      <c r="BA181" s="1322">
        <f>IF(ISERROR(VLOOKUP(VLOOKUP($A181, 'E4 TB Allocation Details'!$A$18:$L$214, MATCH("Misc ID", 'E4 TB Allocation Details'!$A$18:$L$18, 0),FALSE), 'E2 Allocators'!$B$15:$W$358, MATCH('O5 Details by Class &amp; Accounts'!BA$18, 'E2 Allocators'!$B$15:$W$15, 0),FALSE)*$E181), 0, VLOOKUP(VLOOKUP($A181, 'E4 TB Allocation Details'!$A$18:$L$214, MATCH("Misc ID", 'E4 TB Allocation Details'!$A$18:$L$18, 0),FALSE), 'E2 Allocators'!$B$15:$W$358, MATCH('O5 Details by Class &amp; Accounts'!BA$18, 'E2 Allocators'!$B$15:$W$15, 0),FALSE)*$E181)</f>
        <v>0</v>
      </c>
      <c r="BB181" s="1322">
        <f>IF(ISERROR(VLOOKUP(VLOOKUP($A181, 'E4 TB Allocation Details'!$A$18:$L$214, MATCH("Misc ID", 'E4 TB Allocation Details'!$A$18:$L$18, 0),FALSE), 'E2 Allocators'!$B$15:$W$358, MATCH('O5 Details by Class &amp; Accounts'!BB$18, 'E2 Allocators'!$B$15:$W$15, 0),FALSE)*$E181), 0, VLOOKUP(VLOOKUP($A181, 'E4 TB Allocation Details'!$A$18:$L$214, MATCH("Misc ID", 'E4 TB Allocation Details'!$A$18:$L$18, 0),FALSE), 'E2 Allocators'!$B$15:$W$358, MATCH('O5 Details by Class &amp; Accounts'!BB$18, 'E2 Allocators'!$B$15:$W$15, 0),FALSE)*$E181)</f>
        <v>0</v>
      </c>
      <c r="BC181" s="1322">
        <f>IF(ISERROR(VLOOKUP(VLOOKUP($A181, 'E4 TB Allocation Details'!$A$18:$L$214, MATCH("Misc ID", 'E4 TB Allocation Details'!$A$18:$L$18, 0),FALSE), 'E2 Allocators'!$B$15:$W$358, MATCH('O5 Details by Class &amp; Accounts'!BC$18, 'E2 Allocators'!$B$15:$W$15, 0),FALSE)*$E181), 0, VLOOKUP(VLOOKUP($A181, 'E4 TB Allocation Details'!$A$18:$L$214, MATCH("Misc ID", 'E4 TB Allocation Details'!$A$18:$L$18, 0),FALSE), 'E2 Allocators'!$B$15:$W$358, MATCH('O5 Details by Class &amp; Accounts'!BC$18, 'E2 Allocators'!$B$15:$W$15, 0),FALSE)*$E181)</f>
        <v>0</v>
      </c>
      <c r="BD181" s="1322">
        <f>IF(ISERROR(VLOOKUP(VLOOKUP($A181, 'E4 TB Allocation Details'!$A$18:$L$214, MATCH("Misc ID", 'E4 TB Allocation Details'!$A$18:$L$18, 0),FALSE), 'E2 Allocators'!$B$15:$W$358, MATCH('O5 Details by Class &amp; Accounts'!BD$18, 'E2 Allocators'!$B$15:$W$15, 0),FALSE)*$E181), 0, VLOOKUP(VLOOKUP($A181, 'E4 TB Allocation Details'!$A$18:$L$214, MATCH("Misc ID", 'E4 TB Allocation Details'!$A$18:$L$18, 0),FALSE), 'E2 Allocators'!$B$15:$W$358, MATCH('O5 Details by Class &amp; Accounts'!BD$18, 'E2 Allocators'!$B$15:$W$15, 0),FALSE)*$E181)</f>
        <v>0</v>
      </c>
      <c r="BE181" s="1322">
        <f>IF(ISERROR(VLOOKUP(VLOOKUP($A181, 'E4 TB Allocation Details'!$A$18:$L$214, MATCH("Misc ID", 'E4 TB Allocation Details'!$A$18:$L$18, 0),FALSE), 'E2 Allocators'!$B$15:$W$358, MATCH('O5 Details by Class &amp; Accounts'!BE$18, 'E2 Allocators'!$B$15:$W$15, 0),FALSE)*$E181), 0, VLOOKUP(VLOOKUP($A181, 'E4 TB Allocation Details'!$A$18:$L$214, MATCH("Misc ID", 'E4 TB Allocation Details'!$A$18:$L$18, 0),FALSE), 'E2 Allocators'!$B$15:$W$358, MATCH('O5 Details by Class &amp; Accounts'!BE$18, 'E2 Allocators'!$B$15:$W$15, 0),FALSE)*$E181)</f>
        <v>0</v>
      </c>
      <c r="BF181" s="1322">
        <f>IF(ISERROR(VLOOKUP(VLOOKUP($A181, 'E4 TB Allocation Details'!$A$18:$L$214, MATCH("Misc ID", 'E4 TB Allocation Details'!$A$18:$L$18, 0),FALSE), 'E2 Allocators'!$B$15:$W$358, MATCH('O5 Details by Class &amp; Accounts'!BF$18, 'E2 Allocators'!$B$15:$W$15, 0),FALSE)*$E181), 0, VLOOKUP(VLOOKUP($A181, 'E4 TB Allocation Details'!$A$18:$L$214, MATCH("Misc ID", 'E4 TB Allocation Details'!$A$18:$L$18, 0),FALSE), 'E2 Allocators'!$B$15:$W$358, MATCH('O5 Details by Class &amp; Accounts'!BF$18, 'E2 Allocators'!$B$15:$W$15, 0),FALSE)*$E181)</f>
        <v>0</v>
      </c>
      <c r="BG181" s="1322">
        <f>IF(ISERROR(VLOOKUP(VLOOKUP($A181, 'E4 TB Allocation Details'!$A$18:$L$214, MATCH("Misc ID", 'E4 TB Allocation Details'!$A$18:$L$18, 0),FALSE), 'E2 Allocators'!$B$15:$W$358, MATCH('O5 Details by Class &amp; Accounts'!BG$18, 'E2 Allocators'!$B$15:$W$15, 0),FALSE)*$E181), 0, VLOOKUP(VLOOKUP($A181, 'E4 TB Allocation Details'!$A$18:$L$214, MATCH("Misc ID", 'E4 TB Allocation Details'!$A$18:$L$18, 0),FALSE), 'E2 Allocators'!$B$15:$W$358, MATCH('O5 Details by Class &amp; Accounts'!BG$18, 'E2 Allocators'!$B$15:$W$15, 0),FALSE)*$E181)</f>
        <v>0</v>
      </c>
      <c r="BH181" s="1322">
        <f>IF(ISERROR(VLOOKUP(VLOOKUP($A181, 'E4 TB Allocation Details'!$A$18:$L$214, MATCH("Misc ID", 'E4 TB Allocation Details'!$A$18:$L$18, 0),FALSE), 'E2 Allocators'!$B$15:$W$358, MATCH('O5 Details by Class &amp; Accounts'!BH$18, 'E2 Allocators'!$B$15:$W$15, 0),FALSE)*$E181), 0, VLOOKUP(VLOOKUP($A181, 'E4 TB Allocation Details'!$A$18:$L$214, MATCH("Misc ID", 'E4 TB Allocation Details'!$A$18:$L$18, 0),FALSE), 'E2 Allocators'!$B$15:$W$358, MATCH('O5 Details by Class &amp; Accounts'!BH$18, 'E2 Allocators'!$B$15:$W$15, 0),FALSE)*$E181)</f>
        <v>0</v>
      </c>
      <c r="BI181" s="1322">
        <f>IF(ISERROR(VLOOKUP(VLOOKUP($A181, 'E4 TB Allocation Details'!$A$18:$L$214, MATCH("Misc ID", 'E4 TB Allocation Details'!$A$18:$L$18, 0),FALSE), 'E2 Allocators'!$B$15:$W$358, MATCH('O5 Details by Class &amp; Accounts'!BI$18, 'E2 Allocators'!$B$15:$W$15, 0),FALSE)*$E181), 0, VLOOKUP(VLOOKUP($A181, 'E4 TB Allocation Details'!$A$18:$L$214, MATCH("Misc ID", 'E4 TB Allocation Details'!$A$18:$L$18, 0),FALSE), 'E2 Allocators'!$B$15:$W$358, MATCH('O5 Details by Class &amp; Accounts'!BI$18, 'E2 Allocators'!$B$15:$W$15, 0),FALSE)*$E181)</f>
        <v>0</v>
      </c>
      <c r="BJ181" s="1322">
        <f>IF(ISERROR(VLOOKUP(VLOOKUP($A181, 'E4 TB Allocation Details'!$A$18:$L$214, MATCH("Misc ID", 'E4 TB Allocation Details'!$A$18:$L$18, 0),FALSE), 'E2 Allocators'!$B$15:$W$358, MATCH('O5 Details by Class &amp; Accounts'!BJ$18, 'E2 Allocators'!$B$15:$W$15, 0),FALSE)*$E181), 0, VLOOKUP(VLOOKUP($A181, 'E4 TB Allocation Details'!$A$18:$L$214, MATCH("Misc ID", 'E4 TB Allocation Details'!$A$18:$L$18, 0),FALSE), 'E2 Allocators'!$B$15:$W$358, MATCH('O5 Details by Class &amp; Accounts'!BJ$18, 'E2 Allocators'!$B$15:$W$15, 0),FALSE)*$E181)</f>
        <v>0</v>
      </c>
      <c r="BK181" s="1322">
        <f>IF(ISERROR(VLOOKUP(VLOOKUP($A181, 'E4 TB Allocation Details'!$A$18:$L$214, MATCH("Misc ID", 'E4 TB Allocation Details'!$A$18:$L$18, 0),FALSE), 'E2 Allocators'!$B$15:$W$358, MATCH('O5 Details by Class &amp; Accounts'!BK$18, 'E2 Allocators'!$B$15:$W$15, 0),FALSE)*$E181), 0, VLOOKUP(VLOOKUP($A181, 'E4 TB Allocation Details'!$A$18:$L$214, MATCH("Misc ID", 'E4 TB Allocation Details'!$A$18:$L$18, 0),FALSE), 'E2 Allocators'!$B$15:$W$358, MATCH('O5 Details by Class &amp; Accounts'!BK$18, 'E2 Allocators'!$B$15:$W$15, 0),FALSE)*$E181)</f>
        <v>0</v>
      </c>
      <c r="BL181" s="1322">
        <f>IF(ISERROR(VLOOKUP(VLOOKUP($A181, 'E4 TB Allocation Details'!$A$18:$L$214, MATCH("Misc ID", 'E4 TB Allocation Details'!$A$18:$L$18, 0),FALSE), 'E2 Allocators'!$B$15:$W$358, MATCH('O5 Details by Class &amp; Accounts'!BL$18, 'E2 Allocators'!$B$15:$W$15, 0),FALSE)*$E181), 0, VLOOKUP(VLOOKUP($A181, 'E4 TB Allocation Details'!$A$18:$L$214, MATCH("Misc ID", 'E4 TB Allocation Details'!$A$18:$L$18, 0),FALSE), 'E2 Allocators'!$B$15:$W$358, MATCH('O5 Details by Class &amp; Accounts'!BL$18, 'E2 Allocators'!$B$15:$W$15, 0),FALSE)*$E181)</f>
        <v>0</v>
      </c>
      <c r="BM181" s="1322">
        <f>IF(ISERROR(VLOOKUP(VLOOKUP($A181, 'E4 TB Allocation Details'!$A$18:$L$214, MATCH("Misc ID", 'E4 TB Allocation Details'!$A$18:$L$18, 0),FALSE), 'E2 Allocators'!$B$15:$W$358, MATCH('O5 Details by Class &amp; Accounts'!BM$18, 'E2 Allocators'!$B$15:$W$15, 0),FALSE)*$E181), 0, VLOOKUP(VLOOKUP($A181, 'E4 TB Allocation Details'!$A$18:$L$214, MATCH("Misc ID", 'E4 TB Allocation Details'!$A$18:$L$18, 0),FALSE), 'E2 Allocators'!$B$15:$W$358, MATCH('O5 Details by Class &amp; Accounts'!BM$18, 'E2 Allocators'!$B$15:$W$15, 0),FALSE)*$E181)</f>
        <v>0</v>
      </c>
      <c r="BN181" s="1322">
        <f>IF(ISERROR(VLOOKUP(VLOOKUP($A181, 'E4 TB Allocation Details'!$A$18:$L$214, MATCH("Misc ID", 'E4 TB Allocation Details'!$A$18:$L$18, 0),FALSE), 'E2 Allocators'!$B$15:$W$358, MATCH('O5 Details by Class &amp; Accounts'!BN$18, 'E2 Allocators'!$B$15:$W$15, 0),FALSE)*$E181), 0, VLOOKUP(VLOOKUP($A181, 'E4 TB Allocation Details'!$A$18:$L$214, MATCH("Misc ID", 'E4 TB Allocation Details'!$A$18:$L$18, 0),FALSE), 'E2 Allocators'!$B$15:$W$358, MATCH('O5 Details by Class &amp; Accounts'!BN$18, 'E2 Allocators'!$B$15:$W$15, 0),FALSE)*$E181)</f>
        <v>0</v>
      </c>
      <c r="BO181" s="1322">
        <f>IF(ISERROR(VLOOKUP(VLOOKUP($A181, 'E4 TB Allocation Details'!$A$18:$L$214, MATCH("Misc ID", 'E4 TB Allocation Details'!$A$18:$L$18, 0),FALSE), 'E2 Allocators'!$B$15:$W$358, MATCH('O5 Details by Class &amp; Accounts'!BO$18, 'E2 Allocators'!$B$15:$W$15, 0),FALSE)*$E181), 0, VLOOKUP(VLOOKUP($A181, 'E4 TB Allocation Details'!$A$18:$L$214, MATCH("Misc ID", 'E4 TB Allocation Details'!$A$18:$L$18, 0),FALSE), 'E2 Allocators'!$B$15:$W$358, MATCH('O5 Details by Class &amp; Accounts'!BO$18, 'E2 Allocators'!$B$15:$W$15, 0),FALSE)*$E181)</f>
        <v>0</v>
      </c>
      <c r="BP181" s="1322">
        <f>IF(ISERROR(VLOOKUP(VLOOKUP($A181, 'E4 TB Allocation Details'!$A$18:$L$214, MATCH("Misc ID", 'E4 TB Allocation Details'!$A$18:$L$18, 0),FALSE), 'E2 Allocators'!$B$15:$W$358, MATCH('O5 Details by Class &amp; Accounts'!BP$18, 'E2 Allocators'!$B$15:$W$15, 0),FALSE)*$E181), 0, VLOOKUP(VLOOKUP($A181, 'E4 TB Allocation Details'!$A$18:$L$214, MATCH("Misc ID", 'E4 TB Allocation Details'!$A$18:$L$18, 0),FALSE), 'E2 Allocators'!$B$15:$W$358, MATCH('O5 Details by Class &amp; Accounts'!BP$18, 'E2 Allocators'!$B$15:$W$15, 0),FALSE)*$E181)</f>
        <v>0</v>
      </c>
      <c r="BQ181" s="1322">
        <f>IF(ISERROR(VLOOKUP(VLOOKUP($A181, 'E4 TB Allocation Details'!$A$18:$L$214, MATCH("Misc ID", 'E4 TB Allocation Details'!$A$18:$L$18, 0),FALSE), 'E2 Allocators'!$B$15:$W$358, MATCH('O5 Details by Class &amp; Accounts'!BQ$18, 'E2 Allocators'!$B$15:$W$15, 0),FALSE)*$E181), 0, VLOOKUP(VLOOKUP($A181, 'E4 TB Allocation Details'!$A$18:$L$214, MATCH("Misc ID", 'E4 TB Allocation Details'!$A$18:$L$18, 0),FALSE), 'E2 Allocators'!$B$15:$W$358, MATCH('O5 Details by Class &amp; Accounts'!BQ$18, 'E2 Allocators'!$B$15:$W$15, 0),FALSE)*$E181)</f>
        <v>0</v>
      </c>
      <c r="BR181" s="1322">
        <f>IF(ISERROR(VLOOKUP(VLOOKUP($A181, 'E4 TB Allocation Details'!$A$18:$L$214, MATCH("Misc ID", 'E4 TB Allocation Details'!$A$18:$L$18, 0),FALSE), 'E2 Allocators'!$B$15:$W$358, MATCH('O5 Details by Class &amp; Accounts'!BR$18, 'E2 Allocators'!$B$15:$W$15, 0),FALSE)*$E181), 0, VLOOKUP(VLOOKUP($A181, 'E4 TB Allocation Details'!$A$18:$L$214, MATCH("Misc ID", 'E4 TB Allocation Details'!$A$18:$L$18, 0),FALSE), 'E2 Allocators'!$B$15:$W$358, MATCH('O5 Details by Class &amp; Accounts'!BR$18, 'E2 Allocators'!$B$15:$W$15, 0),FALSE)*$E181)</f>
        <v>0</v>
      </c>
      <c r="BS181" s="1322">
        <f t="shared" si="48"/>
        <v>0</v>
      </c>
      <c r="BT181" s="1322">
        <f>IF(ISERROR(VLOOKUP(VLOOKUP($A181, 'E4 TB Allocation Details'!$A$18:$L$214, MATCH("A &amp; G ID", 'E4 TB Allocation Details'!$A$18:$L$18, 0),FALSE), 'E2 Allocators'!$B$15:$W$358, MATCH('O5 Details by Class &amp; Accounts'!BT$18, 'E2 Allocators'!$B$15:$W$15, 0),FALSE)*$E181), 0, VLOOKUP(VLOOKUP($A181, 'E4 TB Allocation Details'!$A$18:$L$214, MATCH("A &amp; G ID", 'E4 TB Allocation Details'!$A$18:$L$18, 0),FALSE), 'E2 Allocators'!$B$15:$W$358, MATCH('O5 Details by Class &amp; Accounts'!BT$18, 'E2 Allocators'!$B$15:$W$15, 0),FALSE)*$E181)</f>
        <v>0</v>
      </c>
      <c r="BU181" s="1322">
        <f>IF(ISERROR(VLOOKUP(VLOOKUP($A181, 'E4 TB Allocation Details'!$A$18:$L$214, MATCH("A &amp; G ID", 'E4 TB Allocation Details'!$A$18:$L$18, 0),FALSE), 'E2 Allocators'!$B$15:$W$358, MATCH('O5 Details by Class &amp; Accounts'!BU$18, 'E2 Allocators'!$B$15:$W$15, 0),FALSE)*$E181), 0, VLOOKUP(VLOOKUP($A181, 'E4 TB Allocation Details'!$A$18:$L$214, MATCH("A &amp; G ID", 'E4 TB Allocation Details'!$A$18:$L$18, 0),FALSE), 'E2 Allocators'!$B$15:$W$358, MATCH('O5 Details by Class &amp; Accounts'!BU$18, 'E2 Allocators'!$B$15:$W$15, 0),FALSE)*$E181)</f>
        <v>0</v>
      </c>
      <c r="BV181" s="1322">
        <f>IF(ISERROR(VLOOKUP(VLOOKUP($A181, 'E4 TB Allocation Details'!$A$18:$L$214, MATCH("A &amp; G ID", 'E4 TB Allocation Details'!$A$18:$L$18, 0),FALSE), 'E2 Allocators'!$B$15:$W$358, MATCH('O5 Details by Class &amp; Accounts'!BV$18, 'E2 Allocators'!$B$15:$W$15, 0),FALSE)*$E181), 0, VLOOKUP(VLOOKUP($A181, 'E4 TB Allocation Details'!$A$18:$L$214, MATCH("A &amp; G ID", 'E4 TB Allocation Details'!$A$18:$L$18, 0),FALSE), 'E2 Allocators'!$B$15:$W$358, MATCH('O5 Details by Class &amp; Accounts'!BV$18, 'E2 Allocators'!$B$15:$W$15, 0),FALSE)*$E181)</f>
        <v>0</v>
      </c>
      <c r="BW181" s="1322">
        <f>IF(ISERROR(VLOOKUP(VLOOKUP($A181, 'E4 TB Allocation Details'!$A$18:$L$214, MATCH("A &amp; G ID", 'E4 TB Allocation Details'!$A$18:$L$18, 0),FALSE), 'E2 Allocators'!$B$15:$W$358, MATCH('O5 Details by Class &amp; Accounts'!BW$18, 'E2 Allocators'!$B$15:$W$15, 0),FALSE)*$E181), 0, VLOOKUP(VLOOKUP($A181, 'E4 TB Allocation Details'!$A$18:$L$214, MATCH("A &amp; G ID", 'E4 TB Allocation Details'!$A$18:$L$18, 0),FALSE), 'E2 Allocators'!$B$15:$W$358, MATCH('O5 Details by Class &amp; Accounts'!BW$18, 'E2 Allocators'!$B$15:$W$15, 0),FALSE)*$E181)</f>
        <v>0</v>
      </c>
      <c r="BX181" s="1322">
        <f>IF(ISERROR(VLOOKUP(VLOOKUP($A181, 'E4 TB Allocation Details'!$A$18:$L$214, MATCH("A &amp; G ID", 'E4 TB Allocation Details'!$A$18:$L$18, 0),FALSE), 'E2 Allocators'!$B$15:$W$358, MATCH('O5 Details by Class &amp; Accounts'!BX$18, 'E2 Allocators'!$B$15:$W$15, 0),FALSE)*$E181), 0, VLOOKUP(VLOOKUP($A181, 'E4 TB Allocation Details'!$A$18:$L$214, MATCH("A &amp; G ID", 'E4 TB Allocation Details'!$A$18:$L$18, 0),FALSE), 'E2 Allocators'!$B$15:$W$358, MATCH('O5 Details by Class &amp; Accounts'!BX$18, 'E2 Allocators'!$B$15:$W$15, 0),FALSE)*$E181)</f>
        <v>0</v>
      </c>
      <c r="BY181" s="1322">
        <f>IF(ISERROR(VLOOKUP(VLOOKUP($A181, 'E4 TB Allocation Details'!$A$18:$L$214, MATCH("A &amp; G ID", 'E4 TB Allocation Details'!$A$18:$L$18, 0),FALSE), 'E2 Allocators'!$B$15:$W$358, MATCH('O5 Details by Class &amp; Accounts'!BY$18, 'E2 Allocators'!$B$15:$W$15, 0),FALSE)*$E181), 0, VLOOKUP(VLOOKUP($A181, 'E4 TB Allocation Details'!$A$18:$L$214, MATCH("A &amp; G ID", 'E4 TB Allocation Details'!$A$18:$L$18, 0),FALSE), 'E2 Allocators'!$B$15:$W$358, MATCH('O5 Details by Class &amp; Accounts'!BY$18, 'E2 Allocators'!$B$15:$W$15, 0),FALSE)*$E181)</f>
        <v>0</v>
      </c>
      <c r="BZ181" s="1322">
        <f>IF(ISERROR(VLOOKUP(VLOOKUP($A181, 'E4 TB Allocation Details'!$A$18:$L$214, MATCH("A &amp; G ID", 'E4 TB Allocation Details'!$A$18:$L$18, 0),FALSE), 'E2 Allocators'!$B$15:$W$358, MATCH('O5 Details by Class &amp; Accounts'!BZ$18, 'E2 Allocators'!$B$15:$W$15, 0),FALSE)*$E181), 0, VLOOKUP(VLOOKUP($A181, 'E4 TB Allocation Details'!$A$18:$L$214, MATCH("A &amp; G ID", 'E4 TB Allocation Details'!$A$18:$L$18, 0),FALSE), 'E2 Allocators'!$B$15:$W$358, MATCH('O5 Details by Class &amp; Accounts'!BZ$18, 'E2 Allocators'!$B$15:$W$15, 0),FALSE)*$E181)</f>
        <v>0</v>
      </c>
      <c r="CA181" s="1322">
        <f>IF(ISERROR(VLOOKUP(VLOOKUP($A181, 'E4 TB Allocation Details'!$A$18:$L$214, MATCH("A &amp; G ID", 'E4 TB Allocation Details'!$A$18:$L$18, 0),FALSE), 'E2 Allocators'!$B$15:$W$358, MATCH('O5 Details by Class &amp; Accounts'!CA$18, 'E2 Allocators'!$B$15:$W$15, 0),FALSE)*$E181), 0, VLOOKUP(VLOOKUP($A181, 'E4 TB Allocation Details'!$A$18:$L$214, MATCH("A &amp; G ID", 'E4 TB Allocation Details'!$A$18:$L$18, 0),FALSE), 'E2 Allocators'!$B$15:$W$358, MATCH('O5 Details by Class &amp; Accounts'!CA$18, 'E2 Allocators'!$B$15:$W$15, 0),FALSE)*$E181)</f>
        <v>0</v>
      </c>
      <c r="CB181" s="1322">
        <f>IF(ISERROR(VLOOKUP(VLOOKUP($A181, 'E4 TB Allocation Details'!$A$18:$L$214, MATCH("A &amp; G ID", 'E4 TB Allocation Details'!$A$18:$L$18, 0),FALSE), 'E2 Allocators'!$B$15:$W$358, MATCH('O5 Details by Class &amp; Accounts'!CB$18, 'E2 Allocators'!$B$15:$W$15, 0),FALSE)*$E181), 0, VLOOKUP(VLOOKUP($A181, 'E4 TB Allocation Details'!$A$18:$L$214, MATCH("A &amp; G ID", 'E4 TB Allocation Details'!$A$18:$L$18, 0),FALSE), 'E2 Allocators'!$B$15:$W$358, MATCH('O5 Details by Class &amp; Accounts'!CB$18, 'E2 Allocators'!$B$15:$W$15, 0),FALSE)*$E181)</f>
        <v>0</v>
      </c>
      <c r="CC181" s="1322">
        <f>IF(ISERROR(VLOOKUP(VLOOKUP($A181, 'E4 TB Allocation Details'!$A$18:$L$214, MATCH("A &amp; G ID", 'E4 TB Allocation Details'!$A$18:$L$18, 0),FALSE), 'E2 Allocators'!$B$15:$W$358, MATCH('O5 Details by Class &amp; Accounts'!CC$18, 'E2 Allocators'!$B$15:$W$15, 0),FALSE)*$E181), 0, VLOOKUP(VLOOKUP($A181, 'E4 TB Allocation Details'!$A$18:$L$214, MATCH("A &amp; G ID", 'E4 TB Allocation Details'!$A$18:$L$18, 0),FALSE), 'E2 Allocators'!$B$15:$W$358, MATCH('O5 Details by Class &amp; Accounts'!CC$18, 'E2 Allocators'!$B$15:$W$15, 0),FALSE)*$E181)</f>
        <v>0</v>
      </c>
      <c r="CD181" s="1322">
        <f>IF(ISERROR(VLOOKUP(VLOOKUP($A181, 'E4 TB Allocation Details'!$A$18:$L$214, MATCH("A &amp; G ID", 'E4 TB Allocation Details'!$A$18:$L$18, 0),FALSE), 'E2 Allocators'!$B$15:$W$358, MATCH('O5 Details by Class &amp; Accounts'!CD$18, 'E2 Allocators'!$B$15:$W$15, 0),FALSE)*$E181), 0, VLOOKUP(VLOOKUP($A181, 'E4 TB Allocation Details'!$A$18:$L$214, MATCH("A &amp; G ID", 'E4 TB Allocation Details'!$A$18:$L$18, 0),FALSE), 'E2 Allocators'!$B$15:$W$358, MATCH('O5 Details by Class &amp; Accounts'!CD$18, 'E2 Allocators'!$B$15:$W$15, 0),FALSE)*$E181)</f>
        <v>0</v>
      </c>
      <c r="CE181" s="1322">
        <f>IF(ISERROR(VLOOKUP(VLOOKUP($A181, 'E4 TB Allocation Details'!$A$18:$L$214, MATCH("A &amp; G ID", 'E4 TB Allocation Details'!$A$18:$L$18, 0),FALSE), 'E2 Allocators'!$B$15:$W$358, MATCH('O5 Details by Class &amp; Accounts'!CE$18, 'E2 Allocators'!$B$15:$W$15, 0),FALSE)*$E181), 0, VLOOKUP(VLOOKUP($A181, 'E4 TB Allocation Details'!$A$18:$L$214, MATCH("A &amp; G ID", 'E4 TB Allocation Details'!$A$18:$L$18, 0),FALSE), 'E2 Allocators'!$B$15:$W$358, MATCH('O5 Details by Class &amp; Accounts'!CE$18, 'E2 Allocators'!$B$15:$W$15, 0),FALSE)*$E181)</f>
        <v>0</v>
      </c>
      <c r="CF181" s="1322">
        <f>IF(ISERROR(VLOOKUP(VLOOKUP($A181, 'E4 TB Allocation Details'!$A$18:$L$214, MATCH("A &amp; G ID", 'E4 TB Allocation Details'!$A$18:$L$18, 0),FALSE), 'E2 Allocators'!$B$15:$W$358, MATCH('O5 Details by Class &amp; Accounts'!CF$18, 'E2 Allocators'!$B$15:$W$15, 0),FALSE)*$E181), 0, VLOOKUP(VLOOKUP($A181, 'E4 TB Allocation Details'!$A$18:$L$214, MATCH("A &amp; G ID", 'E4 TB Allocation Details'!$A$18:$L$18, 0),FALSE), 'E2 Allocators'!$B$15:$W$358, MATCH('O5 Details by Class &amp; Accounts'!CF$18, 'E2 Allocators'!$B$15:$W$15, 0),FALSE)*$E181)</f>
        <v>0</v>
      </c>
      <c r="CG181" s="1322">
        <f>IF(ISERROR(VLOOKUP(VLOOKUP($A181, 'E4 TB Allocation Details'!$A$18:$L$214, MATCH("A &amp; G ID", 'E4 TB Allocation Details'!$A$18:$L$18, 0),FALSE), 'E2 Allocators'!$B$15:$W$358, MATCH('O5 Details by Class &amp; Accounts'!CG$18, 'E2 Allocators'!$B$15:$W$15, 0),FALSE)*$E181), 0, VLOOKUP(VLOOKUP($A181, 'E4 TB Allocation Details'!$A$18:$L$214, MATCH("A &amp; G ID", 'E4 TB Allocation Details'!$A$18:$L$18, 0),FALSE), 'E2 Allocators'!$B$15:$W$358, MATCH('O5 Details by Class &amp; Accounts'!CG$18, 'E2 Allocators'!$B$15:$W$15, 0),FALSE)*$E181)</f>
        <v>0</v>
      </c>
      <c r="CH181" s="1322">
        <f>IF(ISERROR(VLOOKUP(VLOOKUP($A181, 'E4 TB Allocation Details'!$A$18:$L$214, MATCH("A &amp; G ID", 'E4 TB Allocation Details'!$A$18:$L$18, 0),FALSE), 'E2 Allocators'!$B$15:$W$358, MATCH('O5 Details by Class &amp; Accounts'!CH$18, 'E2 Allocators'!$B$15:$W$15, 0),FALSE)*$E181), 0, VLOOKUP(VLOOKUP($A181, 'E4 TB Allocation Details'!$A$18:$L$214, MATCH("A &amp; G ID", 'E4 TB Allocation Details'!$A$18:$L$18, 0),FALSE), 'E2 Allocators'!$B$15:$W$358, MATCH('O5 Details by Class &amp; Accounts'!CH$18, 'E2 Allocators'!$B$15:$W$15, 0),FALSE)*$E181)</f>
        <v>0</v>
      </c>
      <c r="CI181" s="1322">
        <f>IF(ISERROR(VLOOKUP(VLOOKUP($A181, 'E4 TB Allocation Details'!$A$18:$L$214, MATCH("A &amp; G ID", 'E4 TB Allocation Details'!$A$18:$L$18, 0),FALSE), 'E2 Allocators'!$B$15:$W$358, MATCH('O5 Details by Class &amp; Accounts'!CI$18, 'E2 Allocators'!$B$15:$W$15, 0),FALSE)*$E181), 0, VLOOKUP(VLOOKUP($A181, 'E4 TB Allocation Details'!$A$18:$L$214, MATCH("A &amp; G ID", 'E4 TB Allocation Details'!$A$18:$L$18, 0),FALSE), 'E2 Allocators'!$B$15:$W$358, MATCH('O5 Details by Class &amp; Accounts'!CI$18, 'E2 Allocators'!$B$15:$W$15, 0),FALSE)*$E181)</f>
        <v>0</v>
      </c>
      <c r="CJ181" s="1322">
        <f>IF(ISERROR(VLOOKUP(VLOOKUP($A181, 'E4 TB Allocation Details'!$A$18:$L$214, MATCH("A &amp; G ID", 'E4 TB Allocation Details'!$A$18:$L$18, 0),FALSE), 'E2 Allocators'!$B$15:$W$358, MATCH('O5 Details by Class &amp; Accounts'!CJ$18, 'E2 Allocators'!$B$15:$W$15, 0),FALSE)*$E181), 0, VLOOKUP(VLOOKUP($A181, 'E4 TB Allocation Details'!$A$18:$L$214, MATCH("A &amp; G ID", 'E4 TB Allocation Details'!$A$18:$L$18, 0),FALSE), 'E2 Allocators'!$B$15:$W$358, MATCH('O5 Details by Class &amp; Accounts'!CJ$18, 'E2 Allocators'!$B$15:$W$15, 0),FALSE)*$E181)</f>
        <v>0</v>
      </c>
      <c r="CK181" s="1322">
        <f>IF(ISERROR(VLOOKUP(VLOOKUP($A181, 'E4 TB Allocation Details'!$A$18:$L$214, MATCH("A &amp; G ID", 'E4 TB Allocation Details'!$A$18:$L$18, 0),FALSE), 'E2 Allocators'!$B$15:$W$358, MATCH('O5 Details by Class &amp; Accounts'!CK$18, 'E2 Allocators'!$B$15:$W$15, 0),FALSE)*$E181), 0, VLOOKUP(VLOOKUP($A181, 'E4 TB Allocation Details'!$A$18:$L$214, MATCH("A &amp; G ID", 'E4 TB Allocation Details'!$A$18:$L$18, 0),FALSE), 'E2 Allocators'!$B$15:$W$358, MATCH('O5 Details by Class &amp; Accounts'!CK$18, 'E2 Allocators'!$B$15:$W$15, 0),FALSE)*$E181)</f>
        <v>0</v>
      </c>
      <c r="CL181" s="1322">
        <f>IF(ISERROR(VLOOKUP(VLOOKUP($A181, 'E4 TB Allocation Details'!$A$18:$L$214, MATCH("A &amp; G ID", 'E4 TB Allocation Details'!$A$18:$L$18, 0),FALSE), 'E2 Allocators'!$B$15:$W$358, MATCH('O5 Details by Class &amp; Accounts'!CL$18, 'E2 Allocators'!$B$15:$W$15, 0),FALSE)*$E181), 0, VLOOKUP(VLOOKUP($A181, 'E4 TB Allocation Details'!$A$18:$L$214, MATCH("A &amp; G ID", 'E4 TB Allocation Details'!$A$18:$L$18, 0),FALSE), 'E2 Allocators'!$B$15:$W$358, MATCH('O5 Details by Class &amp; Accounts'!CL$18, 'E2 Allocators'!$B$15:$W$15, 0),FALSE)*$E181)</f>
        <v>0</v>
      </c>
      <c r="CM181" s="1322">
        <f>IF(ISERROR(VLOOKUP(VLOOKUP($A181, 'E4 TB Allocation Details'!$A$18:$L$214, MATCH("A &amp; G ID", 'E4 TB Allocation Details'!$A$18:$L$18, 0),FALSE), 'E2 Allocators'!$B$15:$W$358, MATCH('O5 Details by Class &amp; Accounts'!CM$18, 'E2 Allocators'!$B$15:$W$15, 0),FALSE)*$E181), 0, VLOOKUP(VLOOKUP($A181, 'E4 TB Allocation Details'!$A$18:$L$214, MATCH("A &amp; G ID", 'E4 TB Allocation Details'!$A$18:$L$18, 0),FALSE), 'E2 Allocators'!$B$15:$W$358, MATCH('O5 Details by Class &amp; Accounts'!CM$18, 'E2 Allocators'!$B$15:$W$15, 0),FALSE)*$E181)</f>
        <v>0</v>
      </c>
      <c r="CN181" s="1322">
        <f t="shared" si="49"/>
        <v>0</v>
      </c>
      <c r="CO181" s="1651">
        <f t="shared" si="50"/>
        <v>0</v>
      </c>
      <c r="CQ181" s="1899" t="inlineStr">
        <is>
          <t/>
        </is>
      </c>
    </row>
    <row r="182" spans="1:95" s="64" customFormat="1" ht="12.75" x14ac:dyDescent="0.2">
      <c r="A182" s="2146">
        <v>5520</v>
      </c>
      <c r="B182" s="2112" t="s">
        <v>1586</v>
      </c>
      <c r="C182" s="1648">
        <f>IF(ISERROR(VLOOKUP($A182,'I3 TB Data'!$A$19:$H$483,MATCH('O5 Details by Class &amp; Accounts'!$C$18, 'I3 TB Data'!$A$19:$H$19,0),0)), 0, VLOOKUP($A182,'I3 TB Data'!$A$19:$H$483,MATCH('O5 Details by Class &amp; Accounts'!$C$18,'I3 TB Data'!$A$19:$H$19,0),0))</f>
        <v>0</v>
      </c>
      <c r="D182" s="1649"/>
      <c r="E182" s="1648">
        <f t="shared" si="44"/>
        <v>0</v>
      </c>
      <c r="F182" s="1650"/>
      <c r="G182" s="1650"/>
      <c r="H182" s="1322">
        <f t="shared" si="46"/>
        <v>0</v>
      </c>
      <c r="I182" s="1322">
        <f>IF(ISERROR(VLOOKUP(VLOOKUP($A182, 'E4 TB Allocation Details'!$A$18:$L$214, MATCH("Demand ID", 'E4 TB Allocation Details'!$A$18:$L$18, 0),FALSE), 'E2 Allocators'!$B$15:$W$358, MATCH('O5 Details by Class &amp; Accounts'!I$18, 'E2 Allocators'!$B$15:$W$15, 0),FALSE)*$F182), 0, VLOOKUP(VLOOKUP($A182, 'E4 TB Allocation Details'!$A$18:$L$214, MATCH("Demand ID", 'E4 TB Allocation Details'!$A$18:$L$18, 0),FALSE), 'E2 Allocators'!$B$15:$W$358, MATCH('O5 Details by Class &amp; Accounts'!I$18, 'E2 Allocators'!$B$15:$W$15, 0),FALSE)*$F182)</f>
        <v>0</v>
      </c>
      <c r="J182" s="1322">
        <f>IF(ISERROR(VLOOKUP(VLOOKUP($A182, 'E4 TB Allocation Details'!$A$18:$L$214, MATCH("Demand ID", 'E4 TB Allocation Details'!$A$18:$L$18, 0),FALSE), 'E2 Allocators'!$B$15:$W$358, MATCH('O5 Details by Class &amp; Accounts'!J$18, 'E2 Allocators'!$B$15:$W$15, 0),FALSE)*$F182), 0, VLOOKUP(VLOOKUP($A182, 'E4 TB Allocation Details'!$A$18:$L$214, MATCH("Demand ID", 'E4 TB Allocation Details'!$A$18:$L$18, 0),FALSE), 'E2 Allocators'!$B$15:$W$358, MATCH('O5 Details by Class &amp; Accounts'!J$18, 'E2 Allocators'!$B$15:$W$15, 0),FALSE)*$F182)</f>
        <v>0</v>
      </c>
      <c r="K182" s="1322">
        <f>IF(ISERROR(VLOOKUP(VLOOKUP($A182, 'E4 TB Allocation Details'!$A$18:$L$214, MATCH("Demand ID", 'E4 TB Allocation Details'!$A$18:$L$18, 0),FALSE), 'E2 Allocators'!$B$15:$W$358, MATCH('O5 Details by Class &amp; Accounts'!K$18, 'E2 Allocators'!$B$15:$W$15, 0),FALSE)*$F182), 0, VLOOKUP(VLOOKUP($A182, 'E4 TB Allocation Details'!$A$18:$L$214, MATCH("Demand ID", 'E4 TB Allocation Details'!$A$18:$L$18, 0),FALSE), 'E2 Allocators'!$B$15:$W$358, MATCH('O5 Details by Class &amp; Accounts'!K$18, 'E2 Allocators'!$B$15:$W$15, 0),FALSE)*$F182)</f>
        <v>0</v>
      </c>
      <c r="L182" s="1322">
        <f>IF(ISERROR(VLOOKUP(VLOOKUP($A182, 'E4 TB Allocation Details'!$A$18:$L$214, MATCH("Demand ID", 'E4 TB Allocation Details'!$A$18:$L$18, 0),FALSE), 'E2 Allocators'!$B$15:$W$358, MATCH('O5 Details by Class &amp; Accounts'!L$18, 'E2 Allocators'!$B$15:$W$15, 0),FALSE)*$F182), 0, VLOOKUP(VLOOKUP($A182, 'E4 TB Allocation Details'!$A$18:$L$214, MATCH("Demand ID", 'E4 TB Allocation Details'!$A$18:$L$18, 0),FALSE), 'E2 Allocators'!$B$15:$W$358, MATCH('O5 Details by Class &amp; Accounts'!L$18, 'E2 Allocators'!$B$15:$W$15, 0),FALSE)*$F182)</f>
        <v>0</v>
      </c>
      <c r="M182" s="1322">
        <f>IF(ISERROR(VLOOKUP(VLOOKUP($A182, 'E4 TB Allocation Details'!$A$18:$L$214, MATCH("Demand ID", 'E4 TB Allocation Details'!$A$18:$L$18, 0),FALSE), 'E2 Allocators'!$B$15:$W$358, MATCH('O5 Details by Class &amp; Accounts'!M$18, 'E2 Allocators'!$B$15:$W$15, 0),FALSE)*$F182), 0, VLOOKUP(VLOOKUP($A182, 'E4 TB Allocation Details'!$A$18:$L$214, MATCH("Demand ID", 'E4 TB Allocation Details'!$A$18:$L$18, 0),FALSE), 'E2 Allocators'!$B$15:$W$358, MATCH('O5 Details by Class &amp; Accounts'!M$18, 'E2 Allocators'!$B$15:$W$15, 0),FALSE)*$F182)</f>
        <v>0</v>
      </c>
      <c r="N182" s="1322">
        <f>IF(ISERROR(VLOOKUP(VLOOKUP($A182, 'E4 TB Allocation Details'!$A$18:$L$214, MATCH("Demand ID", 'E4 TB Allocation Details'!$A$18:$L$18, 0),FALSE), 'E2 Allocators'!$B$15:$W$358, MATCH('O5 Details by Class &amp; Accounts'!N$18, 'E2 Allocators'!$B$15:$W$15, 0),FALSE)*$F182), 0, VLOOKUP(VLOOKUP($A182, 'E4 TB Allocation Details'!$A$18:$L$214, MATCH("Demand ID", 'E4 TB Allocation Details'!$A$18:$L$18, 0),FALSE), 'E2 Allocators'!$B$15:$W$358, MATCH('O5 Details by Class &amp; Accounts'!N$18, 'E2 Allocators'!$B$15:$W$15, 0),FALSE)*$F182)</f>
        <v>0</v>
      </c>
      <c r="O182" s="1322">
        <f>IF(ISERROR(VLOOKUP(VLOOKUP($A182, 'E4 TB Allocation Details'!$A$18:$L$214, MATCH("Demand ID", 'E4 TB Allocation Details'!$A$18:$L$18, 0),FALSE), 'E2 Allocators'!$B$15:$W$358, MATCH('O5 Details by Class &amp; Accounts'!O$18, 'E2 Allocators'!$B$15:$W$15, 0),FALSE)*$F182), 0, VLOOKUP(VLOOKUP($A182, 'E4 TB Allocation Details'!$A$18:$L$214, MATCH("Demand ID", 'E4 TB Allocation Details'!$A$18:$L$18, 0),FALSE), 'E2 Allocators'!$B$15:$W$358, MATCH('O5 Details by Class &amp; Accounts'!O$18, 'E2 Allocators'!$B$15:$W$15, 0),FALSE)*$F182)</f>
        <v>0</v>
      </c>
      <c r="P182" s="1322">
        <f>IF(ISERROR(VLOOKUP(VLOOKUP($A182, 'E4 TB Allocation Details'!$A$18:$L$214, MATCH("Demand ID", 'E4 TB Allocation Details'!$A$18:$L$18, 0),FALSE), 'E2 Allocators'!$B$15:$W$358, MATCH('O5 Details by Class &amp; Accounts'!P$18, 'E2 Allocators'!$B$15:$W$15, 0),FALSE)*$F182), 0, VLOOKUP(VLOOKUP($A182, 'E4 TB Allocation Details'!$A$18:$L$214, MATCH("Demand ID", 'E4 TB Allocation Details'!$A$18:$L$18, 0),FALSE), 'E2 Allocators'!$B$15:$W$358, MATCH('O5 Details by Class &amp; Accounts'!P$18, 'E2 Allocators'!$B$15:$W$15, 0),FALSE)*$F182)</f>
        <v>0</v>
      </c>
      <c r="Q182" s="1322">
        <f>IF(ISERROR(VLOOKUP(VLOOKUP($A182, 'E4 TB Allocation Details'!$A$18:$L$214, MATCH("Demand ID", 'E4 TB Allocation Details'!$A$18:$L$18, 0),FALSE), 'E2 Allocators'!$B$15:$W$358, MATCH('O5 Details by Class &amp; Accounts'!Q$18, 'E2 Allocators'!$B$15:$W$15, 0),FALSE)*$F182), 0, VLOOKUP(VLOOKUP($A182, 'E4 TB Allocation Details'!$A$18:$L$214, MATCH("Demand ID", 'E4 TB Allocation Details'!$A$18:$L$18, 0),FALSE), 'E2 Allocators'!$B$15:$W$358, MATCH('O5 Details by Class &amp; Accounts'!Q$18, 'E2 Allocators'!$B$15:$W$15, 0),FALSE)*$F182)</f>
        <v>0</v>
      </c>
      <c r="R182" s="1322">
        <f>IF(ISERROR(VLOOKUP(VLOOKUP($A182, 'E4 TB Allocation Details'!$A$18:$L$214, MATCH("Demand ID", 'E4 TB Allocation Details'!$A$18:$L$18, 0),FALSE), 'E2 Allocators'!$B$15:$W$358, MATCH('O5 Details by Class &amp; Accounts'!R$18, 'E2 Allocators'!$B$15:$W$15, 0),FALSE)*$F182), 0, VLOOKUP(VLOOKUP($A182, 'E4 TB Allocation Details'!$A$18:$L$214, MATCH("Demand ID", 'E4 TB Allocation Details'!$A$18:$L$18, 0),FALSE), 'E2 Allocators'!$B$15:$W$358, MATCH('O5 Details by Class &amp; Accounts'!R$18, 'E2 Allocators'!$B$15:$W$15, 0),FALSE)*$F182)</f>
        <v>0</v>
      </c>
      <c r="S182" s="1322">
        <f>IF(ISERROR(VLOOKUP(VLOOKUP($A182, 'E4 TB Allocation Details'!$A$18:$L$214, MATCH("Demand ID", 'E4 TB Allocation Details'!$A$18:$L$18, 0),FALSE), 'E2 Allocators'!$B$15:$W$358, MATCH('O5 Details by Class &amp; Accounts'!S$18, 'E2 Allocators'!$B$15:$W$15, 0),FALSE)*$F182), 0, VLOOKUP(VLOOKUP($A182, 'E4 TB Allocation Details'!$A$18:$L$214, MATCH("Demand ID", 'E4 TB Allocation Details'!$A$18:$L$18, 0),FALSE), 'E2 Allocators'!$B$15:$W$358, MATCH('O5 Details by Class &amp; Accounts'!S$18, 'E2 Allocators'!$B$15:$W$15, 0),FALSE)*$F182)</f>
        <v>0</v>
      </c>
      <c r="T182" s="1322">
        <f>IF(ISERROR(VLOOKUP(VLOOKUP($A182, 'E4 TB Allocation Details'!$A$18:$L$214, MATCH("Demand ID", 'E4 TB Allocation Details'!$A$18:$L$18, 0),FALSE), 'E2 Allocators'!$B$15:$W$358, MATCH('O5 Details by Class &amp; Accounts'!T$18, 'E2 Allocators'!$B$15:$W$15, 0),FALSE)*$F182), 0, VLOOKUP(VLOOKUP($A182, 'E4 TB Allocation Details'!$A$18:$L$214, MATCH("Demand ID", 'E4 TB Allocation Details'!$A$18:$L$18, 0),FALSE), 'E2 Allocators'!$B$15:$W$358, MATCH('O5 Details by Class &amp; Accounts'!T$18, 'E2 Allocators'!$B$15:$W$15, 0),FALSE)*$F182)</f>
        <v>0</v>
      </c>
      <c r="U182" s="1322">
        <f>IF(ISERROR(VLOOKUP(VLOOKUP($A182, 'E4 TB Allocation Details'!$A$18:$L$214, MATCH("Demand ID", 'E4 TB Allocation Details'!$A$18:$L$18, 0),FALSE), 'E2 Allocators'!$B$15:$W$358, MATCH('O5 Details by Class &amp; Accounts'!U$18, 'E2 Allocators'!$B$15:$W$15, 0),FALSE)*$F182), 0, VLOOKUP(VLOOKUP($A182, 'E4 TB Allocation Details'!$A$18:$L$214, MATCH("Demand ID", 'E4 TB Allocation Details'!$A$18:$L$18, 0),FALSE), 'E2 Allocators'!$B$15:$W$358, MATCH('O5 Details by Class &amp; Accounts'!U$18, 'E2 Allocators'!$B$15:$W$15, 0),FALSE)*$F182)</f>
        <v>0</v>
      </c>
      <c r="V182" s="1322">
        <f>IF(ISERROR(VLOOKUP(VLOOKUP($A182, 'E4 TB Allocation Details'!$A$18:$L$214, MATCH("Demand ID", 'E4 TB Allocation Details'!$A$18:$L$18, 0),FALSE), 'E2 Allocators'!$B$15:$W$358, MATCH('O5 Details by Class &amp; Accounts'!V$18, 'E2 Allocators'!$B$15:$W$15, 0),FALSE)*$F182), 0, VLOOKUP(VLOOKUP($A182, 'E4 TB Allocation Details'!$A$18:$L$214, MATCH("Demand ID", 'E4 TB Allocation Details'!$A$18:$L$18, 0),FALSE), 'E2 Allocators'!$B$15:$W$358, MATCH('O5 Details by Class &amp; Accounts'!V$18, 'E2 Allocators'!$B$15:$W$15, 0),FALSE)*$F182)</f>
        <v>0</v>
      </c>
      <c r="W182" s="1322">
        <f>IF(ISERROR(VLOOKUP(VLOOKUP($A182, 'E4 TB Allocation Details'!$A$18:$L$214, MATCH("Demand ID", 'E4 TB Allocation Details'!$A$18:$L$18, 0),FALSE), 'E2 Allocators'!$B$15:$W$358, MATCH('O5 Details by Class &amp; Accounts'!W$18, 'E2 Allocators'!$B$15:$W$15, 0),FALSE)*$F182), 0, VLOOKUP(VLOOKUP($A182, 'E4 TB Allocation Details'!$A$18:$L$214, MATCH("Demand ID", 'E4 TB Allocation Details'!$A$18:$L$18, 0),FALSE), 'E2 Allocators'!$B$15:$W$358, MATCH('O5 Details by Class &amp; Accounts'!W$18, 'E2 Allocators'!$B$15:$W$15, 0),FALSE)*$F182)</f>
        <v>0</v>
      </c>
      <c r="X182" s="1322">
        <f>IF(ISERROR(VLOOKUP(VLOOKUP($A182, 'E4 TB Allocation Details'!$A$18:$L$214, MATCH("Demand ID", 'E4 TB Allocation Details'!$A$18:$L$18, 0),FALSE), 'E2 Allocators'!$B$15:$W$358, MATCH('O5 Details by Class &amp; Accounts'!X$18, 'E2 Allocators'!$B$15:$W$15, 0),FALSE)*$F182), 0, VLOOKUP(VLOOKUP($A182, 'E4 TB Allocation Details'!$A$18:$L$214, MATCH("Demand ID", 'E4 TB Allocation Details'!$A$18:$L$18, 0),FALSE), 'E2 Allocators'!$B$15:$W$358, MATCH('O5 Details by Class &amp; Accounts'!X$18, 'E2 Allocators'!$B$15:$W$15, 0),FALSE)*$F182)</f>
        <v>0</v>
      </c>
      <c r="Y182" s="1322">
        <f>IF(ISERROR(VLOOKUP(VLOOKUP($A182, 'E4 TB Allocation Details'!$A$18:$L$214, MATCH("Demand ID", 'E4 TB Allocation Details'!$A$18:$L$18, 0),FALSE), 'E2 Allocators'!$B$15:$W$358, MATCH('O5 Details by Class &amp; Accounts'!Y$18, 'E2 Allocators'!$B$15:$W$15, 0),FALSE)*$F182), 0, VLOOKUP(VLOOKUP($A182, 'E4 TB Allocation Details'!$A$18:$L$214, MATCH("Demand ID", 'E4 TB Allocation Details'!$A$18:$L$18, 0),FALSE), 'E2 Allocators'!$B$15:$W$358, MATCH('O5 Details by Class &amp; Accounts'!Y$18, 'E2 Allocators'!$B$15:$W$15, 0),FALSE)*$F182)</f>
        <v>0</v>
      </c>
      <c r="Z182" s="1322">
        <f>IF(ISERROR(VLOOKUP(VLOOKUP($A182, 'E4 TB Allocation Details'!$A$18:$L$214, MATCH("Demand ID", 'E4 TB Allocation Details'!$A$18:$L$18, 0),FALSE), 'E2 Allocators'!$B$15:$W$358, MATCH('O5 Details by Class &amp; Accounts'!Z$18, 'E2 Allocators'!$B$15:$W$15, 0),FALSE)*$F182), 0, VLOOKUP(VLOOKUP($A182, 'E4 TB Allocation Details'!$A$18:$L$214, MATCH("Demand ID", 'E4 TB Allocation Details'!$A$18:$L$18, 0),FALSE), 'E2 Allocators'!$B$15:$W$358, MATCH('O5 Details by Class &amp; Accounts'!Z$18, 'E2 Allocators'!$B$15:$W$15, 0),FALSE)*$F182)</f>
        <v>0</v>
      </c>
      <c r="AA182" s="1322">
        <f>IF(ISERROR(VLOOKUP(VLOOKUP($A182, 'E4 TB Allocation Details'!$A$18:$L$214, MATCH("Demand ID", 'E4 TB Allocation Details'!$A$18:$L$18, 0),FALSE), 'E2 Allocators'!$B$15:$W$358, MATCH('O5 Details by Class &amp; Accounts'!AA$18, 'E2 Allocators'!$B$15:$W$15, 0),FALSE)*$F182), 0, VLOOKUP(VLOOKUP($A182, 'E4 TB Allocation Details'!$A$18:$L$214, MATCH("Demand ID", 'E4 TB Allocation Details'!$A$18:$L$18, 0),FALSE), 'E2 Allocators'!$B$15:$W$358, MATCH('O5 Details by Class &amp; Accounts'!AA$18, 'E2 Allocators'!$B$15:$W$15, 0),FALSE)*$F182)</f>
        <v>0</v>
      </c>
      <c r="AB182" s="1322">
        <f>IF(ISERROR(VLOOKUP(VLOOKUP($A182, 'E4 TB Allocation Details'!$A$18:$L$214, MATCH("Demand ID", 'E4 TB Allocation Details'!$A$18:$L$18, 0),FALSE), 'E2 Allocators'!$B$15:$W$358, MATCH('O5 Details by Class &amp; Accounts'!AB$18, 'E2 Allocators'!$B$15:$W$15, 0),FALSE)*$F182), 0, VLOOKUP(VLOOKUP($A182, 'E4 TB Allocation Details'!$A$18:$L$214, MATCH("Demand ID", 'E4 TB Allocation Details'!$A$18:$L$18, 0),FALSE), 'E2 Allocators'!$B$15:$W$358, MATCH('O5 Details by Class &amp; Accounts'!AB$18, 'E2 Allocators'!$B$15:$W$15, 0),FALSE)*$F182)</f>
        <v>0</v>
      </c>
      <c r="AC182" s="1322">
        <f t="shared" si="47"/>
        <v>0</v>
      </c>
      <c r="AD182" s="1322">
        <f>IF(ISERROR(VLOOKUP(VLOOKUP($A182, 'E4 TB Allocation Details'!$A$18:$L$214, MATCH("Customer ID", 'E4 TB Allocation Details'!$A$18:$L$18, 0),FALSE), 'E2 Allocators'!$B$15:$W$358, MATCH('O5 Details by Class &amp; Accounts'!AD$18, 'E2 Allocators'!$B$15:$W$15, 0),FALSE)*$G182), 0, VLOOKUP(VLOOKUP($A182, 'E4 TB Allocation Details'!$A$18:$L$214, MATCH("Customer ID", 'E4 TB Allocation Details'!$A$18:$L$18, 0),FALSE), 'E2 Allocators'!$B$15:$W$358, MATCH('O5 Details by Class &amp; Accounts'!AD$18, 'E2 Allocators'!$B$15:$W$15, 0),FALSE)*$G182)</f>
        <v>0</v>
      </c>
      <c r="AE182" s="1322">
        <f>IF(ISERROR(VLOOKUP(VLOOKUP($A182, 'E4 TB Allocation Details'!$A$18:$L$214, MATCH("Customer ID", 'E4 TB Allocation Details'!$A$18:$L$18, 0),FALSE), 'E2 Allocators'!$B$15:$W$358, MATCH('O5 Details by Class &amp; Accounts'!AE$18, 'E2 Allocators'!$B$15:$W$15, 0),FALSE)*$G182), 0, VLOOKUP(VLOOKUP($A182, 'E4 TB Allocation Details'!$A$18:$L$214, MATCH("Customer ID", 'E4 TB Allocation Details'!$A$18:$L$18, 0),FALSE), 'E2 Allocators'!$B$15:$W$358, MATCH('O5 Details by Class &amp; Accounts'!AE$18, 'E2 Allocators'!$B$15:$W$15, 0),FALSE)*$G182)</f>
        <v>0</v>
      </c>
      <c r="AF182" s="1322">
        <f>IF(ISERROR(VLOOKUP(VLOOKUP($A182, 'E4 TB Allocation Details'!$A$18:$L$214, MATCH("Customer ID", 'E4 TB Allocation Details'!$A$18:$L$18, 0),FALSE), 'E2 Allocators'!$B$15:$W$358, MATCH('O5 Details by Class &amp; Accounts'!AF$18, 'E2 Allocators'!$B$15:$W$15, 0),FALSE)*$G182), 0, VLOOKUP(VLOOKUP($A182, 'E4 TB Allocation Details'!$A$18:$L$214, MATCH("Customer ID", 'E4 TB Allocation Details'!$A$18:$L$18, 0),FALSE), 'E2 Allocators'!$B$15:$W$358, MATCH('O5 Details by Class &amp; Accounts'!AF$18, 'E2 Allocators'!$B$15:$W$15, 0),FALSE)*$G182)</f>
        <v>0</v>
      </c>
      <c r="AG182" s="1322">
        <f>IF(ISERROR(VLOOKUP(VLOOKUP($A182, 'E4 TB Allocation Details'!$A$18:$L$214, MATCH("Customer ID", 'E4 TB Allocation Details'!$A$18:$L$18, 0),FALSE), 'E2 Allocators'!$B$15:$W$358, MATCH('O5 Details by Class &amp; Accounts'!AG$18, 'E2 Allocators'!$B$15:$W$15, 0),FALSE)*$G182), 0, VLOOKUP(VLOOKUP($A182, 'E4 TB Allocation Details'!$A$18:$L$214, MATCH("Customer ID", 'E4 TB Allocation Details'!$A$18:$L$18, 0),FALSE), 'E2 Allocators'!$B$15:$W$358, MATCH('O5 Details by Class &amp; Accounts'!AG$18, 'E2 Allocators'!$B$15:$W$15, 0),FALSE)*$G182)</f>
        <v>0</v>
      </c>
      <c r="AH182" s="1322">
        <f>IF(ISERROR(VLOOKUP(VLOOKUP($A182, 'E4 TB Allocation Details'!$A$18:$L$214, MATCH("Customer ID", 'E4 TB Allocation Details'!$A$18:$L$18, 0),FALSE), 'E2 Allocators'!$B$15:$W$358, MATCH('O5 Details by Class &amp; Accounts'!AH$18, 'E2 Allocators'!$B$15:$W$15, 0),FALSE)*$G182), 0, VLOOKUP(VLOOKUP($A182, 'E4 TB Allocation Details'!$A$18:$L$214, MATCH("Customer ID", 'E4 TB Allocation Details'!$A$18:$L$18, 0),FALSE), 'E2 Allocators'!$B$15:$W$358, MATCH('O5 Details by Class &amp; Accounts'!AH$18, 'E2 Allocators'!$B$15:$W$15, 0),FALSE)*$G182)</f>
        <v>0</v>
      </c>
      <c r="AI182" s="1322">
        <f>IF(ISERROR(VLOOKUP(VLOOKUP($A182, 'E4 TB Allocation Details'!$A$18:$L$214, MATCH("Customer ID", 'E4 TB Allocation Details'!$A$18:$L$18, 0),FALSE), 'E2 Allocators'!$B$15:$W$358, MATCH('O5 Details by Class &amp; Accounts'!AI$18, 'E2 Allocators'!$B$15:$W$15, 0),FALSE)*$G182), 0, VLOOKUP(VLOOKUP($A182, 'E4 TB Allocation Details'!$A$18:$L$214, MATCH("Customer ID", 'E4 TB Allocation Details'!$A$18:$L$18, 0),FALSE), 'E2 Allocators'!$B$15:$W$358, MATCH('O5 Details by Class &amp; Accounts'!AI$18, 'E2 Allocators'!$B$15:$W$15, 0),FALSE)*$G182)</f>
        <v>0</v>
      </c>
      <c r="AJ182" s="1322">
        <f>IF(ISERROR(VLOOKUP(VLOOKUP($A182, 'E4 TB Allocation Details'!$A$18:$L$214, MATCH("Customer ID", 'E4 TB Allocation Details'!$A$18:$L$18, 0),FALSE), 'E2 Allocators'!$B$15:$W$358, MATCH('O5 Details by Class &amp; Accounts'!AJ$18, 'E2 Allocators'!$B$15:$W$15, 0),FALSE)*$G182), 0, VLOOKUP(VLOOKUP($A182, 'E4 TB Allocation Details'!$A$18:$L$214, MATCH("Customer ID", 'E4 TB Allocation Details'!$A$18:$L$18, 0),FALSE), 'E2 Allocators'!$B$15:$W$358, MATCH('O5 Details by Class &amp; Accounts'!AJ$18, 'E2 Allocators'!$B$15:$W$15, 0),FALSE)*$G182)</f>
        <v>0</v>
      </c>
      <c r="AK182" s="1322">
        <f>IF(ISERROR(VLOOKUP(VLOOKUP($A182, 'E4 TB Allocation Details'!$A$18:$L$214, MATCH("Customer ID", 'E4 TB Allocation Details'!$A$18:$L$18, 0),FALSE), 'E2 Allocators'!$B$15:$W$358, MATCH('O5 Details by Class &amp; Accounts'!AK$18, 'E2 Allocators'!$B$15:$W$15, 0),FALSE)*$G182), 0, VLOOKUP(VLOOKUP($A182, 'E4 TB Allocation Details'!$A$18:$L$214, MATCH("Customer ID", 'E4 TB Allocation Details'!$A$18:$L$18, 0),FALSE), 'E2 Allocators'!$B$15:$W$358, MATCH('O5 Details by Class &amp; Accounts'!AK$18, 'E2 Allocators'!$B$15:$W$15, 0),FALSE)*$G182)</f>
        <v>0</v>
      </c>
      <c r="AL182" s="1322">
        <f>IF(ISERROR(VLOOKUP(VLOOKUP($A182, 'E4 TB Allocation Details'!$A$18:$L$214, MATCH("Customer ID", 'E4 TB Allocation Details'!$A$18:$L$18, 0),FALSE), 'E2 Allocators'!$B$15:$W$358, MATCH('O5 Details by Class &amp; Accounts'!AL$18, 'E2 Allocators'!$B$15:$W$15, 0),FALSE)*$G182), 0, VLOOKUP(VLOOKUP($A182, 'E4 TB Allocation Details'!$A$18:$L$214, MATCH("Customer ID", 'E4 TB Allocation Details'!$A$18:$L$18, 0),FALSE), 'E2 Allocators'!$B$15:$W$358, MATCH('O5 Details by Class &amp; Accounts'!AL$18, 'E2 Allocators'!$B$15:$W$15, 0),FALSE)*$G182)</f>
        <v>0</v>
      </c>
      <c r="AM182" s="1322">
        <f>IF(ISERROR(VLOOKUP(VLOOKUP($A182, 'E4 TB Allocation Details'!$A$18:$L$214, MATCH("Customer ID", 'E4 TB Allocation Details'!$A$18:$L$18, 0),FALSE), 'E2 Allocators'!$B$15:$W$358, MATCH('O5 Details by Class &amp; Accounts'!AM$18, 'E2 Allocators'!$B$15:$W$15, 0),FALSE)*$G182), 0, VLOOKUP(VLOOKUP($A182, 'E4 TB Allocation Details'!$A$18:$L$214, MATCH("Customer ID", 'E4 TB Allocation Details'!$A$18:$L$18, 0),FALSE), 'E2 Allocators'!$B$15:$W$358, MATCH('O5 Details by Class &amp; Accounts'!AM$18, 'E2 Allocators'!$B$15:$W$15, 0),FALSE)*$G182)</f>
        <v>0</v>
      </c>
      <c r="AN182" s="1322">
        <f>IF(ISERROR(VLOOKUP(VLOOKUP($A182, 'E4 TB Allocation Details'!$A$18:$L$214, MATCH("Customer ID", 'E4 TB Allocation Details'!$A$18:$L$18, 0),FALSE), 'E2 Allocators'!$B$15:$W$358, MATCH('O5 Details by Class &amp; Accounts'!AN$18, 'E2 Allocators'!$B$15:$W$15, 0),FALSE)*$G182), 0, VLOOKUP(VLOOKUP($A182, 'E4 TB Allocation Details'!$A$18:$L$214, MATCH("Customer ID", 'E4 TB Allocation Details'!$A$18:$L$18, 0),FALSE), 'E2 Allocators'!$B$15:$W$358, MATCH('O5 Details by Class &amp; Accounts'!AN$18, 'E2 Allocators'!$B$15:$W$15, 0),FALSE)*$G182)</f>
        <v>0</v>
      </c>
      <c r="AO182" s="1322">
        <f>IF(ISERROR(VLOOKUP(VLOOKUP($A182, 'E4 TB Allocation Details'!$A$18:$L$214, MATCH("Customer ID", 'E4 TB Allocation Details'!$A$18:$L$18, 0),FALSE), 'E2 Allocators'!$B$15:$W$358, MATCH('O5 Details by Class &amp; Accounts'!AO$18, 'E2 Allocators'!$B$15:$W$15, 0),FALSE)*$G182), 0, VLOOKUP(VLOOKUP($A182, 'E4 TB Allocation Details'!$A$18:$L$214, MATCH("Customer ID", 'E4 TB Allocation Details'!$A$18:$L$18, 0),FALSE), 'E2 Allocators'!$B$15:$W$358, MATCH('O5 Details by Class &amp; Accounts'!AO$18, 'E2 Allocators'!$B$15:$W$15, 0),FALSE)*$G182)</f>
        <v>0</v>
      </c>
      <c r="AP182" s="1322">
        <f>IF(ISERROR(VLOOKUP(VLOOKUP($A182, 'E4 TB Allocation Details'!$A$18:$L$214, MATCH("Customer ID", 'E4 TB Allocation Details'!$A$18:$L$18, 0),FALSE), 'E2 Allocators'!$B$15:$W$358, MATCH('O5 Details by Class &amp; Accounts'!AP$18, 'E2 Allocators'!$B$15:$W$15, 0),FALSE)*$G182), 0, VLOOKUP(VLOOKUP($A182, 'E4 TB Allocation Details'!$A$18:$L$214, MATCH("Customer ID", 'E4 TB Allocation Details'!$A$18:$L$18, 0),FALSE), 'E2 Allocators'!$B$15:$W$358, MATCH('O5 Details by Class &amp; Accounts'!AP$18, 'E2 Allocators'!$B$15:$W$15, 0),FALSE)*$G182)</f>
        <v>0</v>
      </c>
      <c r="AQ182" s="1322">
        <f>IF(ISERROR(VLOOKUP(VLOOKUP($A182, 'E4 TB Allocation Details'!$A$18:$L$214, MATCH("Customer ID", 'E4 TB Allocation Details'!$A$18:$L$18, 0),FALSE), 'E2 Allocators'!$B$15:$W$358, MATCH('O5 Details by Class &amp; Accounts'!AQ$18, 'E2 Allocators'!$B$15:$W$15, 0),FALSE)*$G182), 0, VLOOKUP(VLOOKUP($A182, 'E4 TB Allocation Details'!$A$18:$L$214, MATCH("Customer ID", 'E4 TB Allocation Details'!$A$18:$L$18, 0),FALSE), 'E2 Allocators'!$B$15:$W$358, MATCH('O5 Details by Class &amp; Accounts'!AQ$18, 'E2 Allocators'!$B$15:$W$15, 0),FALSE)*$G182)</f>
        <v>0</v>
      </c>
      <c r="AR182" s="1322">
        <f>IF(ISERROR(VLOOKUP(VLOOKUP($A182, 'E4 TB Allocation Details'!$A$18:$L$214, MATCH("Customer ID", 'E4 TB Allocation Details'!$A$18:$L$18, 0),FALSE), 'E2 Allocators'!$B$15:$W$358, MATCH('O5 Details by Class &amp; Accounts'!AR$18, 'E2 Allocators'!$B$15:$W$15, 0),FALSE)*$G182), 0, VLOOKUP(VLOOKUP($A182, 'E4 TB Allocation Details'!$A$18:$L$214, MATCH("Customer ID", 'E4 TB Allocation Details'!$A$18:$L$18, 0),FALSE), 'E2 Allocators'!$B$15:$W$358, MATCH('O5 Details by Class &amp; Accounts'!AR$18, 'E2 Allocators'!$B$15:$W$15, 0),FALSE)*$G182)</f>
        <v>0</v>
      </c>
      <c r="AS182" s="1322">
        <f>IF(ISERROR(VLOOKUP(VLOOKUP($A182, 'E4 TB Allocation Details'!$A$18:$L$214, MATCH("Customer ID", 'E4 TB Allocation Details'!$A$18:$L$18, 0),FALSE), 'E2 Allocators'!$B$15:$W$358, MATCH('O5 Details by Class &amp; Accounts'!AS$18, 'E2 Allocators'!$B$15:$W$15, 0),FALSE)*$G182), 0, VLOOKUP(VLOOKUP($A182, 'E4 TB Allocation Details'!$A$18:$L$214, MATCH("Customer ID", 'E4 TB Allocation Details'!$A$18:$L$18, 0),FALSE), 'E2 Allocators'!$B$15:$W$358, MATCH('O5 Details by Class &amp; Accounts'!AS$18, 'E2 Allocators'!$B$15:$W$15, 0),FALSE)*$G182)</f>
        <v>0</v>
      </c>
      <c r="AT182" s="1322">
        <f>IF(ISERROR(VLOOKUP(VLOOKUP($A182, 'E4 TB Allocation Details'!$A$18:$L$214, MATCH("Customer ID", 'E4 TB Allocation Details'!$A$18:$L$18, 0),FALSE), 'E2 Allocators'!$B$15:$W$358, MATCH('O5 Details by Class &amp; Accounts'!AT$18, 'E2 Allocators'!$B$15:$W$15, 0),FALSE)*$G182), 0, VLOOKUP(VLOOKUP($A182, 'E4 TB Allocation Details'!$A$18:$L$214, MATCH("Customer ID", 'E4 TB Allocation Details'!$A$18:$L$18, 0),FALSE), 'E2 Allocators'!$B$15:$W$358, MATCH('O5 Details by Class &amp; Accounts'!AT$18, 'E2 Allocators'!$B$15:$W$15, 0),FALSE)*$G182)</f>
        <v>0</v>
      </c>
      <c r="AU182" s="1322">
        <f>IF(ISERROR(VLOOKUP(VLOOKUP($A182, 'E4 TB Allocation Details'!$A$18:$L$214, MATCH("Customer ID", 'E4 TB Allocation Details'!$A$18:$L$18, 0),FALSE), 'E2 Allocators'!$B$15:$W$358, MATCH('O5 Details by Class &amp; Accounts'!AU$18, 'E2 Allocators'!$B$15:$W$15, 0),FALSE)*$G182), 0, VLOOKUP(VLOOKUP($A182, 'E4 TB Allocation Details'!$A$18:$L$214, MATCH("Customer ID", 'E4 TB Allocation Details'!$A$18:$L$18, 0),FALSE), 'E2 Allocators'!$B$15:$W$358, MATCH('O5 Details by Class &amp; Accounts'!AU$18, 'E2 Allocators'!$B$15:$W$15, 0),FALSE)*$G182)</f>
        <v>0</v>
      </c>
      <c r="AV182" s="1322">
        <f>IF(ISERROR(VLOOKUP(VLOOKUP($A182, 'E4 TB Allocation Details'!$A$18:$L$214, MATCH("Customer ID", 'E4 TB Allocation Details'!$A$18:$L$18, 0),FALSE), 'E2 Allocators'!$B$15:$W$358, MATCH('O5 Details by Class &amp; Accounts'!AV$18, 'E2 Allocators'!$B$15:$W$15, 0),FALSE)*$G182), 0, VLOOKUP(VLOOKUP($A182, 'E4 TB Allocation Details'!$A$18:$L$214, MATCH("Customer ID", 'E4 TB Allocation Details'!$A$18:$L$18, 0),FALSE), 'E2 Allocators'!$B$15:$W$358, MATCH('O5 Details by Class &amp; Accounts'!AV$18, 'E2 Allocators'!$B$15:$W$15, 0),FALSE)*$G182)</f>
        <v>0</v>
      </c>
      <c r="AW182" s="1322">
        <f>IF(ISERROR(VLOOKUP(VLOOKUP($A182, 'E4 TB Allocation Details'!$A$18:$L$214, MATCH("Customer ID", 'E4 TB Allocation Details'!$A$18:$L$18, 0),FALSE), 'E2 Allocators'!$B$15:$W$358, MATCH('O5 Details by Class &amp; Accounts'!AW$18, 'E2 Allocators'!$B$15:$W$15, 0),FALSE)*$G182), 0, VLOOKUP(VLOOKUP($A182, 'E4 TB Allocation Details'!$A$18:$L$214, MATCH("Customer ID", 'E4 TB Allocation Details'!$A$18:$L$18, 0),FALSE), 'E2 Allocators'!$B$15:$W$358, MATCH('O5 Details by Class &amp; Accounts'!AW$18, 'E2 Allocators'!$B$15:$W$15, 0),FALSE)*$G182)</f>
        <v>0</v>
      </c>
      <c r="AX182" s="1322">
        <f t="shared" si="51"/>
        <v>0</v>
      </c>
      <c r="AY182" s="1322">
        <f>IF(ISERROR(VLOOKUP(VLOOKUP($A182, 'E4 TB Allocation Details'!$A$18:$L$214, MATCH("Misc ID", 'E4 TB Allocation Details'!$A$18:$L$18, 0),FALSE), 'E2 Allocators'!$B$15:$W$358, MATCH('O5 Details by Class &amp; Accounts'!AY$18, 'E2 Allocators'!$B$15:$W$15, 0),FALSE)*$E182), 0, VLOOKUP(VLOOKUP($A182, 'E4 TB Allocation Details'!$A$18:$L$214, MATCH("Misc ID", 'E4 TB Allocation Details'!$A$18:$L$18, 0),FALSE), 'E2 Allocators'!$B$15:$W$358, MATCH('O5 Details by Class &amp; Accounts'!AY$18, 'E2 Allocators'!$B$15:$W$15, 0),FALSE)*$E182)</f>
        <v>0</v>
      </c>
      <c r="AZ182" s="1322">
        <f>IF(ISERROR(VLOOKUP(VLOOKUP($A182, 'E4 TB Allocation Details'!$A$18:$L$214, MATCH("Misc ID", 'E4 TB Allocation Details'!$A$18:$L$18, 0),FALSE), 'E2 Allocators'!$B$15:$W$358, MATCH('O5 Details by Class &amp; Accounts'!AZ$18, 'E2 Allocators'!$B$15:$W$15, 0),FALSE)*$E182), 0, VLOOKUP(VLOOKUP($A182, 'E4 TB Allocation Details'!$A$18:$L$214, MATCH("Misc ID", 'E4 TB Allocation Details'!$A$18:$L$18, 0),FALSE), 'E2 Allocators'!$B$15:$W$358, MATCH('O5 Details by Class &amp; Accounts'!AZ$18, 'E2 Allocators'!$B$15:$W$15, 0),FALSE)*$E182)</f>
        <v>0</v>
      </c>
      <c r="BA182" s="1322">
        <f>IF(ISERROR(VLOOKUP(VLOOKUP($A182, 'E4 TB Allocation Details'!$A$18:$L$214, MATCH("Misc ID", 'E4 TB Allocation Details'!$A$18:$L$18, 0),FALSE), 'E2 Allocators'!$B$15:$W$358, MATCH('O5 Details by Class &amp; Accounts'!BA$18, 'E2 Allocators'!$B$15:$W$15, 0),FALSE)*$E182), 0, VLOOKUP(VLOOKUP($A182, 'E4 TB Allocation Details'!$A$18:$L$214, MATCH("Misc ID", 'E4 TB Allocation Details'!$A$18:$L$18, 0),FALSE), 'E2 Allocators'!$B$15:$W$358, MATCH('O5 Details by Class &amp; Accounts'!BA$18, 'E2 Allocators'!$B$15:$W$15, 0),FALSE)*$E182)</f>
        <v>0</v>
      </c>
      <c r="BB182" s="1322">
        <f>IF(ISERROR(VLOOKUP(VLOOKUP($A182, 'E4 TB Allocation Details'!$A$18:$L$214, MATCH("Misc ID", 'E4 TB Allocation Details'!$A$18:$L$18, 0),FALSE), 'E2 Allocators'!$B$15:$W$358, MATCH('O5 Details by Class &amp; Accounts'!BB$18, 'E2 Allocators'!$B$15:$W$15, 0),FALSE)*$E182), 0, VLOOKUP(VLOOKUP($A182, 'E4 TB Allocation Details'!$A$18:$L$214, MATCH("Misc ID", 'E4 TB Allocation Details'!$A$18:$L$18, 0),FALSE), 'E2 Allocators'!$B$15:$W$358, MATCH('O5 Details by Class &amp; Accounts'!BB$18, 'E2 Allocators'!$B$15:$W$15, 0),FALSE)*$E182)</f>
        <v>0</v>
      </c>
      <c r="BC182" s="1322">
        <f>IF(ISERROR(VLOOKUP(VLOOKUP($A182, 'E4 TB Allocation Details'!$A$18:$L$214, MATCH("Misc ID", 'E4 TB Allocation Details'!$A$18:$L$18, 0),FALSE), 'E2 Allocators'!$B$15:$W$358, MATCH('O5 Details by Class &amp; Accounts'!BC$18, 'E2 Allocators'!$B$15:$W$15, 0),FALSE)*$E182), 0, VLOOKUP(VLOOKUP($A182, 'E4 TB Allocation Details'!$A$18:$L$214, MATCH("Misc ID", 'E4 TB Allocation Details'!$A$18:$L$18, 0),FALSE), 'E2 Allocators'!$B$15:$W$358, MATCH('O5 Details by Class &amp; Accounts'!BC$18, 'E2 Allocators'!$B$15:$W$15, 0),FALSE)*$E182)</f>
        <v>0</v>
      </c>
      <c r="BD182" s="1322">
        <f>IF(ISERROR(VLOOKUP(VLOOKUP($A182, 'E4 TB Allocation Details'!$A$18:$L$214, MATCH("Misc ID", 'E4 TB Allocation Details'!$A$18:$L$18, 0),FALSE), 'E2 Allocators'!$B$15:$W$358, MATCH('O5 Details by Class &amp; Accounts'!BD$18, 'E2 Allocators'!$B$15:$W$15, 0),FALSE)*$E182), 0, VLOOKUP(VLOOKUP($A182, 'E4 TB Allocation Details'!$A$18:$L$214, MATCH("Misc ID", 'E4 TB Allocation Details'!$A$18:$L$18, 0),FALSE), 'E2 Allocators'!$B$15:$W$358, MATCH('O5 Details by Class &amp; Accounts'!BD$18, 'E2 Allocators'!$B$15:$W$15, 0),FALSE)*$E182)</f>
        <v>0</v>
      </c>
      <c r="BE182" s="1322">
        <f>IF(ISERROR(VLOOKUP(VLOOKUP($A182, 'E4 TB Allocation Details'!$A$18:$L$214, MATCH("Misc ID", 'E4 TB Allocation Details'!$A$18:$L$18, 0),FALSE), 'E2 Allocators'!$B$15:$W$358, MATCH('O5 Details by Class &amp; Accounts'!BE$18, 'E2 Allocators'!$B$15:$W$15, 0),FALSE)*$E182), 0, VLOOKUP(VLOOKUP($A182, 'E4 TB Allocation Details'!$A$18:$L$214, MATCH("Misc ID", 'E4 TB Allocation Details'!$A$18:$L$18, 0),FALSE), 'E2 Allocators'!$B$15:$W$358, MATCH('O5 Details by Class &amp; Accounts'!BE$18, 'E2 Allocators'!$B$15:$W$15, 0),FALSE)*$E182)</f>
        <v>0</v>
      </c>
      <c r="BF182" s="1322">
        <f>IF(ISERROR(VLOOKUP(VLOOKUP($A182, 'E4 TB Allocation Details'!$A$18:$L$214, MATCH("Misc ID", 'E4 TB Allocation Details'!$A$18:$L$18, 0),FALSE), 'E2 Allocators'!$B$15:$W$358, MATCH('O5 Details by Class &amp; Accounts'!BF$18, 'E2 Allocators'!$B$15:$W$15, 0),FALSE)*$E182), 0, VLOOKUP(VLOOKUP($A182, 'E4 TB Allocation Details'!$A$18:$L$214, MATCH("Misc ID", 'E4 TB Allocation Details'!$A$18:$L$18, 0),FALSE), 'E2 Allocators'!$B$15:$W$358, MATCH('O5 Details by Class &amp; Accounts'!BF$18, 'E2 Allocators'!$B$15:$W$15, 0),FALSE)*$E182)</f>
        <v>0</v>
      </c>
      <c r="BG182" s="1322">
        <f>IF(ISERROR(VLOOKUP(VLOOKUP($A182, 'E4 TB Allocation Details'!$A$18:$L$214, MATCH("Misc ID", 'E4 TB Allocation Details'!$A$18:$L$18, 0),FALSE), 'E2 Allocators'!$B$15:$W$358, MATCH('O5 Details by Class &amp; Accounts'!BG$18, 'E2 Allocators'!$B$15:$W$15, 0),FALSE)*$E182), 0, VLOOKUP(VLOOKUP($A182, 'E4 TB Allocation Details'!$A$18:$L$214, MATCH("Misc ID", 'E4 TB Allocation Details'!$A$18:$L$18, 0),FALSE), 'E2 Allocators'!$B$15:$W$358, MATCH('O5 Details by Class &amp; Accounts'!BG$18, 'E2 Allocators'!$B$15:$W$15, 0),FALSE)*$E182)</f>
        <v>0</v>
      </c>
      <c r="BH182" s="1322">
        <f>IF(ISERROR(VLOOKUP(VLOOKUP($A182, 'E4 TB Allocation Details'!$A$18:$L$214, MATCH("Misc ID", 'E4 TB Allocation Details'!$A$18:$L$18, 0),FALSE), 'E2 Allocators'!$B$15:$W$358, MATCH('O5 Details by Class &amp; Accounts'!BH$18, 'E2 Allocators'!$B$15:$W$15, 0),FALSE)*$E182), 0, VLOOKUP(VLOOKUP($A182, 'E4 TB Allocation Details'!$A$18:$L$214, MATCH("Misc ID", 'E4 TB Allocation Details'!$A$18:$L$18, 0),FALSE), 'E2 Allocators'!$B$15:$W$358, MATCH('O5 Details by Class &amp; Accounts'!BH$18, 'E2 Allocators'!$B$15:$W$15, 0),FALSE)*$E182)</f>
        <v>0</v>
      </c>
      <c r="BI182" s="1322">
        <f>IF(ISERROR(VLOOKUP(VLOOKUP($A182, 'E4 TB Allocation Details'!$A$18:$L$214, MATCH("Misc ID", 'E4 TB Allocation Details'!$A$18:$L$18, 0),FALSE), 'E2 Allocators'!$B$15:$W$358, MATCH('O5 Details by Class &amp; Accounts'!BI$18, 'E2 Allocators'!$B$15:$W$15, 0),FALSE)*$E182), 0, VLOOKUP(VLOOKUP($A182, 'E4 TB Allocation Details'!$A$18:$L$214, MATCH("Misc ID", 'E4 TB Allocation Details'!$A$18:$L$18, 0),FALSE), 'E2 Allocators'!$B$15:$W$358, MATCH('O5 Details by Class &amp; Accounts'!BI$18, 'E2 Allocators'!$B$15:$W$15, 0),FALSE)*$E182)</f>
        <v>0</v>
      </c>
      <c r="BJ182" s="1322">
        <f>IF(ISERROR(VLOOKUP(VLOOKUP($A182, 'E4 TB Allocation Details'!$A$18:$L$214, MATCH("Misc ID", 'E4 TB Allocation Details'!$A$18:$L$18, 0),FALSE), 'E2 Allocators'!$B$15:$W$358, MATCH('O5 Details by Class &amp; Accounts'!BJ$18, 'E2 Allocators'!$B$15:$W$15, 0),FALSE)*$E182), 0, VLOOKUP(VLOOKUP($A182, 'E4 TB Allocation Details'!$A$18:$L$214, MATCH("Misc ID", 'E4 TB Allocation Details'!$A$18:$L$18, 0),FALSE), 'E2 Allocators'!$B$15:$W$358, MATCH('O5 Details by Class &amp; Accounts'!BJ$18, 'E2 Allocators'!$B$15:$W$15, 0),FALSE)*$E182)</f>
        <v>0</v>
      </c>
      <c r="BK182" s="1322">
        <f>IF(ISERROR(VLOOKUP(VLOOKUP($A182, 'E4 TB Allocation Details'!$A$18:$L$214, MATCH("Misc ID", 'E4 TB Allocation Details'!$A$18:$L$18, 0),FALSE), 'E2 Allocators'!$B$15:$W$358, MATCH('O5 Details by Class &amp; Accounts'!BK$18, 'E2 Allocators'!$B$15:$W$15, 0),FALSE)*$E182), 0, VLOOKUP(VLOOKUP($A182, 'E4 TB Allocation Details'!$A$18:$L$214, MATCH("Misc ID", 'E4 TB Allocation Details'!$A$18:$L$18, 0),FALSE), 'E2 Allocators'!$B$15:$W$358, MATCH('O5 Details by Class &amp; Accounts'!BK$18, 'E2 Allocators'!$B$15:$W$15, 0),FALSE)*$E182)</f>
        <v>0</v>
      </c>
      <c r="BL182" s="1322">
        <f>IF(ISERROR(VLOOKUP(VLOOKUP($A182, 'E4 TB Allocation Details'!$A$18:$L$214, MATCH("Misc ID", 'E4 TB Allocation Details'!$A$18:$L$18, 0),FALSE), 'E2 Allocators'!$B$15:$W$358, MATCH('O5 Details by Class &amp; Accounts'!BL$18, 'E2 Allocators'!$B$15:$W$15, 0),FALSE)*$E182), 0, VLOOKUP(VLOOKUP($A182, 'E4 TB Allocation Details'!$A$18:$L$214, MATCH("Misc ID", 'E4 TB Allocation Details'!$A$18:$L$18, 0),FALSE), 'E2 Allocators'!$B$15:$W$358, MATCH('O5 Details by Class &amp; Accounts'!BL$18, 'E2 Allocators'!$B$15:$W$15, 0),FALSE)*$E182)</f>
        <v>0</v>
      </c>
      <c r="BM182" s="1322">
        <f>IF(ISERROR(VLOOKUP(VLOOKUP($A182, 'E4 TB Allocation Details'!$A$18:$L$214, MATCH("Misc ID", 'E4 TB Allocation Details'!$A$18:$L$18, 0),FALSE), 'E2 Allocators'!$B$15:$W$358, MATCH('O5 Details by Class &amp; Accounts'!BM$18, 'E2 Allocators'!$B$15:$W$15, 0),FALSE)*$E182), 0, VLOOKUP(VLOOKUP($A182, 'E4 TB Allocation Details'!$A$18:$L$214, MATCH("Misc ID", 'E4 TB Allocation Details'!$A$18:$L$18, 0),FALSE), 'E2 Allocators'!$B$15:$W$358, MATCH('O5 Details by Class &amp; Accounts'!BM$18, 'E2 Allocators'!$B$15:$W$15, 0),FALSE)*$E182)</f>
        <v>0</v>
      </c>
      <c r="BN182" s="1322">
        <f>IF(ISERROR(VLOOKUP(VLOOKUP($A182, 'E4 TB Allocation Details'!$A$18:$L$214, MATCH("Misc ID", 'E4 TB Allocation Details'!$A$18:$L$18, 0),FALSE), 'E2 Allocators'!$B$15:$W$358, MATCH('O5 Details by Class &amp; Accounts'!BN$18, 'E2 Allocators'!$B$15:$W$15, 0),FALSE)*$E182), 0, VLOOKUP(VLOOKUP($A182, 'E4 TB Allocation Details'!$A$18:$L$214, MATCH("Misc ID", 'E4 TB Allocation Details'!$A$18:$L$18, 0),FALSE), 'E2 Allocators'!$B$15:$W$358, MATCH('O5 Details by Class &amp; Accounts'!BN$18, 'E2 Allocators'!$B$15:$W$15, 0),FALSE)*$E182)</f>
        <v>0</v>
      </c>
      <c r="BO182" s="1322">
        <f>IF(ISERROR(VLOOKUP(VLOOKUP($A182, 'E4 TB Allocation Details'!$A$18:$L$214, MATCH("Misc ID", 'E4 TB Allocation Details'!$A$18:$L$18, 0),FALSE), 'E2 Allocators'!$B$15:$W$358, MATCH('O5 Details by Class &amp; Accounts'!BO$18, 'E2 Allocators'!$B$15:$W$15, 0),FALSE)*$E182), 0, VLOOKUP(VLOOKUP($A182, 'E4 TB Allocation Details'!$A$18:$L$214, MATCH("Misc ID", 'E4 TB Allocation Details'!$A$18:$L$18, 0),FALSE), 'E2 Allocators'!$B$15:$W$358, MATCH('O5 Details by Class &amp; Accounts'!BO$18, 'E2 Allocators'!$B$15:$W$15, 0),FALSE)*$E182)</f>
        <v>0</v>
      </c>
      <c r="BP182" s="1322">
        <f>IF(ISERROR(VLOOKUP(VLOOKUP($A182, 'E4 TB Allocation Details'!$A$18:$L$214, MATCH("Misc ID", 'E4 TB Allocation Details'!$A$18:$L$18, 0),FALSE), 'E2 Allocators'!$B$15:$W$358, MATCH('O5 Details by Class &amp; Accounts'!BP$18, 'E2 Allocators'!$B$15:$W$15, 0),FALSE)*$E182), 0, VLOOKUP(VLOOKUP($A182, 'E4 TB Allocation Details'!$A$18:$L$214, MATCH("Misc ID", 'E4 TB Allocation Details'!$A$18:$L$18, 0),FALSE), 'E2 Allocators'!$B$15:$W$358, MATCH('O5 Details by Class &amp; Accounts'!BP$18, 'E2 Allocators'!$B$15:$W$15, 0),FALSE)*$E182)</f>
        <v>0</v>
      </c>
      <c r="BQ182" s="1322">
        <f>IF(ISERROR(VLOOKUP(VLOOKUP($A182, 'E4 TB Allocation Details'!$A$18:$L$214, MATCH("Misc ID", 'E4 TB Allocation Details'!$A$18:$L$18, 0),FALSE), 'E2 Allocators'!$B$15:$W$358, MATCH('O5 Details by Class &amp; Accounts'!BQ$18, 'E2 Allocators'!$B$15:$W$15, 0),FALSE)*$E182), 0, VLOOKUP(VLOOKUP($A182, 'E4 TB Allocation Details'!$A$18:$L$214, MATCH("Misc ID", 'E4 TB Allocation Details'!$A$18:$L$18, 0),FALSE), 'E2 Allocators'!$B$15:$W$358, MATCH('O5 Details by Class &amp; Accounts'!BQ$18, 'E2 Allocators'!$B$15:$W$15, 0),FALSE)*$E182)</f>
        <v>0</v>
      </c>
      <c r="BR182" s="1322">
        <f>IF(ISERROR(VLOOKUP(VLOOKUP($A182, 'E4 TB Allocation Details'!$A$18:$L$214, MATCH("Misc ID", 'E4 TB Allocation Details'!$A$18:$L$18, 0),FALSE), 'E2 Allocators'!$B$15:$W$358, MATCH('O5 Details by Class &amp; Accounts'!BR$18, 'E2 Allocators'!$B$15:$W$15, 0),FALSE)*$E182), 0, VLOOKUP(VLOOKUP($A182, 'E4 TB Allocation Details'!$A$18:$L$214, MATCH("Misc ID", 'E4 TB Allocation Details'!$A$18:$L$18, 0),FALSE), 'E2 Allocators'!$B$15:$W$358, MATCH('O5 Details by Class &amp; Accounts'!BR$18, 'E2 Allocators'!$B$15:$W$15, 0),FALSE)*$E182)</f>
        <v>0</v>
      </c>
      <c r="BS182" s="1322">
        <f t="shared" si="48"/>
        <v>0</v>
      </c>
      <c r="BT182" s="1322">
        <f>IF(ISERROR(VLOOKUP(VLOOKUP($A182, 'E4 TB Allocation Details'!$A$18:$L$214, MATCH("A &amp; G ID", 'E4 TB Allocation Details'!$A$18:$L$18, 0),FALSE), 'E2 Allocators'!$B$15:$W$358, MATCH('O5 Details by Class &amp; Accounts'!BT$18, 'E2 Allocators'!$B$15:$W$15, 0),FALSE)*$E182), 0, VLOOKUP(VLOOKUP($A182, 'E4 TB Allocation Details'!$A$18:$L$214, MATCH("A &amp; G ID", 'E4 TB Allocation Details'!$A$18:$L$18, 0),FALSE), 'E2 Allocators'!$B$15:$W$358, MATCH('O5 Details by Class &amp; Accounts'!BT$18, 'E2 Allocators'!$B$15:$W$15, 0),FALSE)*$E182)</f>
        <v>0</v>
      </c>
      <c r="BU182" s="1322">
        <f>IF(ISERROR(VLOOKUP(VLOOKUP($A182, 'E4 TB Allocation Details'!$A$18:$L$214, MATCH("A &amp; G ID", 'E4 TB Allocation Details'!$A$18:$L$18, 0),FALSE), 'E2 Allocators'!$B$15:$W$358, MATCH('O5 Details by Class &amp; Accounts'!BU$18, 'E2 Allocators'!$B$15:$W$15, 0),FALSE)*$E182), 0, VLOOKUP(VLOOKUP($A182, 'E4 TB Allocation Details'!$A$18:$L$214, MATCH("A &amp; G ID", 'E4 TB Allocation Details'!$A$18:$L$18, 0),FALSE), 'E2 Allocators'!$B$15:$W$358, MATCH('O5 Details by Class &amp; Accounts'!BU$18, 'E2 Allocators'!$B$15:$W$15, 0),FALSE)*$E182)</f>
        <v>0</v>
      </c>
      <c r="BV182" s="1322">
        <f>IF(ISERROR(VLOOKUP(VLOOKUP($A182, 'E4 TB Allocation Details'!$A$18:$L$214, MATCH("A &amp; G ID", 'E4 TB Allocation Details'!$A$18:$L$18, 0),FALSE), 'E2 Allocators'!$B$15:$W$358, MATCH('O5 Details by Class &amp; Accounts'!BV$18, 'E2 Allocators'!$B$15:$W$15, 0),FALSE)*$E182), 0, VLOOKUP(VLOOKUP($A182, 'E4 TB Allocation Details'!$A$18:$L$214, MATCH("A &amp; G ID", 'E4 TB Allocation Details'!$A$18:$L$18, 0),FALSE), 'E2 Allocators'!$B$15:$W$358, MATCH('O5 Details by Class &amp; Accounts'!BV$18, 'E2 Allocators'!$B$15:$W$15, 0),FALSE)*$E182)</f>
        <v>0</v>
      </c>
      <c r="BW182" s="1322">
        <f>IF(ISERROR(VLOOKUP(VLOOKUP($A182, 'E4 TB Allocation Details'!$A$18:$L$214, MATCH("A &amp; G ID", 'E4 TB Allocation Details'!$A$18:$L$18, 0),FALSE), 'E2 Allocators'!$B$15:$W$358, MATCH('O5 Details by Class &amp; Accounts'!BW$18, 'E2 Allocators'!$B$15:$W$15, 0),FALSE)*$E182), 0, VLOOKUP(VLOOKUP($A182, 'E4 TB Allocation Details'!$A$18:$L$214, MATCH("A &amp; G ID", 'E4 TB Allocation Details'!$A$18:$L$18, 0),FALSE), 'E2 Allocators'!$B$15:$W$358, MATCH('O5 Details by Class &amp; Accounts'!BW$18, 'E2 Allocators'!$B$15:$W$15, 0),FALSE)*$E182)</f>
        <v>0</v>
      </c>
      <c r="BX182" s="1322">
        <f>IF(ISERROR(VLOOKUP(VLOOKUP($A182, 'E4 TB Allocation Details'!$A$18:$L$214, MATCH("A &amp; G ID", 'E4 TB Allocation Details'!$A$18:$L$18, 0),FALSE), 'E2 Allocators'!$B$15:$W$358, MATCH('O5 Details by Class &amp; Accounts'!BX$18, 'E2 Allocators'!$B$15:$W$15, 0),FALSE)*$E182), 0, VLOOKUP(VLOOKUP($A182, 'E4 TB Allocation Details'!$A$18:$L$214, MATCH("A &amp; G ID", 'E4 TB Allocation Details'!$A$18:$L$18, 0),FALSE), 'E2 Allocators'!$B$15:$W$358, MATCH('O5 Details by Class &amp; Accounts'!BX$18, 'E2 Allocators'!$B$15:$W$15, 0),FALSE)*$E182)</f>
        <v>0</v>
      </c>
      <c r="BY182" s="1322">
        <f>IF(ISERROR(VLOOKUP(VLOOKUP($A182, 'E4 TB Allocation Details'!$A$18:$L$214, MATCH("A &amp; G ID", 'E4 TB Allocation Details'!$A$18:$L$18, 0),FALSE), 'E2 Allocators'!$B$15:$W$358, MATCH('O5 Details by Class &amp; Accounts'!BY$18, 'E2 Allocators'!$B$15:$W$15, 0),FALSE)*$E182), 0, VLOOKUP(VLOOKUP($A182, 'E4 TB Allocation Details'!$A$18:$L$214, MATCH("A &amp; G ID", 'E4 TB Allocation Details'!$A$18:$L$18, 0),FALSE), 'E2 Allocators'!$B$15:$W$358, MATCH('O5 Details by Class &amp; Accounts'!BY$18, 'E2 Allocators'!$B$15:$W$15, 0),FALSE)*$E182)</f>
        <v>0</v>
      </c>
      <c r="BZ182" s="1322">
        <f>IF(ISERROR(VLOOKUP(VLOOKUP($A182, 'E4 TB Allocation Details'!$A$18:$L$214, MATCH("A &amp; G ID", 'E4 TB Allocation Details'!$A$18:$L$18, 0),FALSE), 'E2 Allocators'!$B$15:$W$358, MATCH('O5 Details by Class &amp; Accounts'!BZ$18, 'E2 Allocators'!$B$15:$W$15, 0),FALSE)*$E182), 0, VLOOKUP(VLOOKUP($A182, 'E4 TB Allocation Details'!$A$18:$L$214, MATCH("A &amp; G ID", 'E4 TB Allocation Details'!$A$18:$L$18, 0),FALSE), 'E2 Allocators'!$B$15:$W$358, MATCH('O5 Details by Class &amp; Accounts'!BZ$18, 'E2 Allocators'!$B$15:$W$15, 0),FALSE)*$E182)</f>
        <v>0</v>
      </c>
      <c r="CA182" s="1322">
        <f>IF(ISERROR(VLOOKUP(VLOOKUP($A182, 'E4 TB Allocation Details'!$A$18:$L$214, MATCH("A &amp; G ID", 'E4 TB Allocation Details'!$A$18:$L$18, 0),FALSE), 'E2 Allocators'!$B$15:$W$358, MATCH('O5 Details by Class &amp; Accounts'!CA$18, 'E2 Allocators'!$B$15:$W$15, 0),FALSE)*$E182), 0, VLOOKUP(VLOOKUP($A182, 'E4 TB Allocation Details'!$A$18:$L$214, MATCH("A &amp; G ID", 'E4 TB Allocation Details'!$A$18:$L$18, 0),FALSE), 'E2 Allocators'!$B$15:$W$358, MATCH('O5 Details by Class &amp; Accounts'!CA$18, 'E2 Allocators'!$B$15:$W$15, 0),FALSE)*$E182)</f>
        <v>0</v>
      </c>
      <c r="CB182" s="1322">
        <f>IF(ISERROR(VLOOKUP(VLOOKUP($A182, 'E4 TB Allocation Details'!$A$18:$L$214, MATCH("A &amp; G ID", 'E4 TB Allocation Details'!$A$18:$L$18, 0),FALSE), 'E2 Allocators'!$B$15:$W$358, MATCH('O5 Details by Class &amp; Accounts'!CB$18, 'E2 Allocators'!$B$15:$W$15, 0),FALSE)*$E182), 0, VLOOKUP(VLOOKUP($A182, 'E4 TB Allocation Details'!$A$18:$L$214, MATCH("A &amp; G ID", 'E4 TB Allocation Details'!$A$18:$L$18, 0),FALSE), 'E2 Allocators'!$B$15:$W$358, MATCH('O5 Details by Class &amp; Accounts'!CB$18, 'E2 Allocators'!$B$15:$W$15, 0),FALSE)*$E182)</f>
        <v>0</v>
      </c>
      <c r="CC182" s="1322">
        <f>IF(ISERROR(VLOOKUP(VLOOKUP($A182, 'E4 TB Allocation Details'!$A$18:$L$214, MATCH("A &amp; G ID", 'E4 TB Allocation Details'!$A$18:$L$18, 0),FALSE), 'E2 Allocators'!$B$15:$W$358, MATCH('O5 Details by Class &amp; Accounts'!CC$18, 'E2 Allocators'!$B$15:$W$15, 0),FALSE)*$E182), 0, VLOOKUP(VLOOKUP($A182, 'E4 TB Allocation Details'!$A$18:$L$214, MATCH("A &amp; G ID", 'E4 TB Allocation Details'!$A$18:$L$18, 0),FALSE), 'E2 Allocators'!$B$15:$W$358, MATCH('O5 Details by Class &amp; Accounts'!CC$18, 'E2 Allocators'!$B$15:$W$15, 0),FALSE)*$E182)</f>
        <v>0</v>
      </c>
      <c r="CD182" s="1322">
        <f>IF(ISERROR(VLOOKUP(VLOOKUP($A182, 'E4 TB Allocation Details'!$A$18:$L$214, MATCH("A &amp; G ID", 'E4 TB Allocation Details'!$A$18:$L$18, 0),FALSE), 'E2 Allocators'!$B$15:$W$358, MATCH('O5 Details by Class &amp; Accounts'!CD$18, 'E2 Allocators'!$B$15:$W$15, 0),FALSE)*$E182), 0, VLOOKUP(VLOOKUP($A182, 'E4 TB Allocation Details'!$A$18:$L$214, MATCH("A &amp; G ID", 'E4 TB Allocation Details'!$A$18:$L$18, 0),FALSE), 'E2 Allocators'!$B$15:$W$358, MATCH('O5 Details by Class &amp; Accounts'!CD$18, 'E2 Allocators'!$B$15:$W$15, 0),FALSE)*$E182)</f>
        <v>0</v>
      </c>
      <c r="CE182" s="1322">
        <f>IF(ISERROR(VLOOKUP(VLOOKUP($A182, 'E4 TB Allocation Details'!$A$18:$L$214, MATCH("A &amp; G ID", 'E4 TB Allocation Details'!$A$18:$L$18, 0),FALSE), 'E2 Allocators'!$B$15:$W$358, MATCH('O5 Details by Class &amp; Accounts'!CE$18, 'E2 Allocators'!$B$15:$W$15, 0),FALSE)*$E182), 0, VLOOKUP(VLOOKUP($A182, 'E4 TB Allocation Details'!$A$18:$L$214, MATCH("A &amp; G ID", 'E4 TB Allocation Details'!$A$18:$L$18, 0),FALSE), 'E2 Allocators'!$B$15:$W$358, MATCH('O5 Details by Class &amp; Accounts'!CE$18, 'E2 Allocators'!$B$15:$W$15, 0),FALSE)*$E182)</f>
        <v>0</v>
      </c>
      <c r="CF182" s="1322">
        <f>IF(ISERROR(VLOOKUP(VLOOKUP($A182, 'E4 TB Allocation Details'!$A$18:$L$214, MATCH("A &amp; G ID", 'E4 TB Allocation Details'!$A$18:$L$18, 0),FALSE), 'E2 Allocators'!$B$15:$W$358, MATCH('O5 Details by Class &amp; Accounts'!CF$18, 'E2 Allocators'!$B$15:$W$15, 0),FALSE)*$E182), 0, VLOOKUP(VLOOKUP($A182, 'E4 TB Allocation Details'!$A$18:$L$214, MATCH("A &amp; G ID", 'E4 TB Allocation Details'!$A$18:$L$18, 0),FALSE), 'E2 Allocators'!$B$15:$W$358, MATCH('O5 Details by Class &amp; Accounts'!CF$18, 'E2 Allocators'!$B$15:$W$15, 0),FALSE)*$E182)</f>
        <v>0</v>
      </c>
      <c r="CG182" s="1322">
        <f>IF(ISERROR(VLOOKUP(VLOOKUP($A182, 'E4 TB Allocation Details'!$A$18:$L$214, MATCH("A &amp; G ID", 'E4 TB Allocation Details'!$A$18:$L$18, 0),FALSE), 'E2 Allocators'!$B$15:$W$358, MATCH('O5 Details by Class &amp; Accounts'!CG$18, 'E2 Allocators'!$B$15:$W$15, 0),FALSE)*$E182), 0, VLOOKUP(VLOOKUP($A182, 'E4 TB Allocation Details'!$A$18:$L$214, MATCH("A &amp; G ID", 'E4 TB Allocation Details'!$A$18:$L$18, 0),FALSE), 'E2 Allocators'!$B$15:$W$358, MATCH('O5 Details by Class &amp; Accounts'!CG$18, 'E2 Allocators'!$B$15:$W$15, 0),FALSE)*$E182)</f>
        <v>0</v>
      </c>
      <c r="CH182" s="1322">
        <f>IF(ISERROR(VLOOKUP(VLOOKUP($A182, 'E4 TB Allocation Details'!$A$18:$L$214, MATCH("A &amp; G ID", 'E4 TB Allocation Details'!$A$18:$L$18, 0),FALSE), 'E2 Allocators'!$B$15:$W$358, MATCH('O5 Details by Class &amp; Accounts'!CH$18, 'E2 Allocators'!$B$15:$W$15, 0),FALSE)*$E182), 0, VLOOKUP(VLOOKUP($A182, 'E4 TB Allocation Details'!$A$18:$L$214, MATCH("A &amp; G ID", 'E4 TB Allocation Details'!$A$18:$L$18, 0),FALSE), 'E2 Allocators'!$B$15:$W$358, MATCH('O5 Details by Class &amp; Accounts'!CH$18, 'E2 Allocators'!$B$15:$W$15, 0),FALSE)*$E182)</f>
        <v>0</v>
      </c>
      <c r="CI182" s="1322">
        <f>IF(ISERROR(VLOOKUP(VLOOKUP($A182, 'E4 TB Allocation Details'!$A$18:$L$214, MATCH("A &amp; G ID", 'E4 TB Allocation Details'!$A$18:$L$18, 0),FALSE), 'E2 Allocators'!$B$15:$W$358, MATCH('O5 Details by Class &amp; Accounts'!CI$18, 'E2 Allocators'!$B$15:$W$15, 0),FALSE)*$E182), 0, VLOOKUP(VLOOKUP($A182, 'E4 TB Allocation Details'!$A$18:$L$214, MATCH("A &amp; G ID", 'E4 TB Allocation Details'!$A$18:$L$18, 0),FALSE), 'E2 Allocators'!$B$15:$W$358, MATCH('O5 Details by Class &amp; Accounts'!CI$18, 'E2 Allocators'!$B$15:$W$15, 0),FALSE)*$E182)</f>
        <v>0</v>
      </c>
      <c r="CJ182" s="1322">
        <f>IF(ISERROR(VLOOKUP(VLOOKUP($A182, 'E4 TB Allocation Details'!$A$18:$L$214, MATCH("A &amp; G ID", 'E4 TB Allocation Details'!$A$18:$L$18, 0),FALSE), 'E2 Allocators'!$B$15:$W$358, MATCH('O5 Details by Class &amp; Accounts'!CJ$18, 'E2 Allocators'!$B$15:$W$15, 0),FALSE)*$E182), 0, VLOOKUP(VLOOKUP($A182, 'E4 TB Allocation Details'!$A$18:$L$214, MATCH("A &amp; G ID", 'E4 TB Allocation Details'!$A$18:$L$18, 0),FALSE), 'E2 Allocators'!$B$15:$W$358, MATCH('O5 Details by Class &amp; Accounts'!CJ$18, 'E2 Allocators'!$B$15:$W$15, 0),FALSE)*$E182)</f>
        <v>0</v>
      </c>
      <c r="CK182" s="1322">
        <f>IF(ISERROR(VLOOKUP(VLOOKUP($A182, 'E4 TB Allocation Details'!$A$18:$L$214, MATCH("A &amp; G ID", 'E4 TB Allocation Details'!$A$18:$L$18, 0),FALSE), 'E2 Allocators'!$B$15:$W$358, MATCH('O5 Details by Class &amp; Accounts'!CK$18, 'E2 Allocators'!$B$15:$W$15, 0),FALSE)*$E182), 0, VLOOKUP(VLOOKUP($A182, 'E4 TB Allocation Details'!$A$18:$L$214, MATCH("A &amp; G ID", 'E4 TB Allocation Details'!$A$18:$L$18, 0),FALSE), 'E2 Allocators'!$B$15:$W$358, MATCH('O5 Details by Class &amp; Accounts'!CK$18, 'E2 Allocators'!$B$15:$W$15, 0),FALSE)*$E182)</f>
        <v>0</v>
      </c>
      <c r="CL182" s="1322">
        <f>IF(ISERROR(VLOOKUP(VLOOKUP($A182, 'E4 TB Allocation Details'!$A$18:$L$214, MATCH("A &amp; G ID", 'E4 TB Allocation Details'!$A$18:$L$18, 0),FALSE), 'E2 Allocators'!$B$15:$W$358, MATCH('O5 Details by Class &amp; Accounts'!CL$18, 'E2 Allocators'!$B$15:$W$15, 0),FALSE)*$E182), 0, VLOOKUP(VLOOKUP($A182, 'E4 TB Allocation Details'!$A$18:$L$214, MATCH("A &amp; G ID", 'E4 TB Allocation Details'!$A$18:$L$18, 0),FALSE), 'E2 Allocators'!$B$15:$W$358, MATCH('O5 Details by Class &amp; Accounts'!CL$18, 'E2 Allocators'!$B$15:$W$15, 0),FALSE)*$E182)</f>
        <v>0</v>
      </c>
      <c r="CM182" s="1322">
        <f>IF(ISERROR(VLOOKUP(VLOOKUP($A182, 'E4 TB Allocation Details'!$A$18:$L$214, MATCH("A &amp; G ID", 'E4 TB Allocation Details'!$A$18:$L$18, 0),FALSE), 'E2 Allocators'!$B$15:$W$358, MATCH('O5 Details by Class &amp; Accounts'!CM$18, 'E2 Allocators'!$B$15:$W$15, 0),FALSE)*$E182), 0, VLOOKUP(VLOOKUP($A182, 'E4 TB Allocation Details'!$A$18:$L$214, MATCH("A &amp; G ID", 'E4 TB Allocation Details'!$A$18:$L$18, 0),FALSE), 'E2 Allocators'!$B$15:$W$358, MATCH('O5 Details by Class &amp; Accounts'!CM$18, 'E2 Allocators'!$B$15:$W$15, 0),FALSE)*$E182)</f>
        <v>0</v>
      </c>
      <c r="CN182" s="1322">
        <f t="shared" si="49"/>
        <v>0</v>
      </c>
      <c r="CO182" s="1651">
        <f t="shared" si="50"/>
        <v>0</v>
      </c>
      <c r="CQ182" s="1899" t="inlineStr">
        <is>
          <t/>
        </is>
      </c>
    </row>
    <row r="183" spans="1:95" s="64" customFormat="1" ht="12.75" x14ac:dyDescent="0.2">
      <c r="A183" s="2146">
        <v>5605</v>
      </c>
      <c r="B183" s="2112" t="s">
        <v>1587</v>
      </c>
      <c r="C183" s="1648">
        <f>IF(ISERROR(VLOOKUP($A183,'I3 TB Data'!$A$19:$H$483,MATCH('O5 Details by Class &amp; Accounts'!$C$18, 'I3 TB Data'!$A$19:$H$19,0),0)), 0, VLOOKUP($A183,'I3 TB Data'!$A$19:$H$483,MATCH('O5 Details by Class &amp; Accounts'!$C$18,'I3 TB Data'!$A$19:$H$19,0),0))</f>
        <v>431170.57243683649</v>
      </c>
      <c r="D183" s="1649"/>
      <c r="E183" s="1648">
        <f t="shared" si="44"/>
        <v>431170.57243683649</v>
      </c>
      <c r="F183" s="1650"/>
      <c r="G183" s="1650"/>
      <c r="H183" s="1322">
        <f t="shared" si="46"/>
        <v>0</v>
      </c>
      <c r="I183" s="1322">
        <f>IF(ISERROR(VLOOKUP(VLOOKUP($A183, 'E4 TB Allocation Details'!$A$18:$L$214, MATCH("Demand ID", 'E4 TB Allocation Details'!$A$18:$L$18, 0),FALSE), 'E2 Allocators'!$B$15:$W$358, MATCH('O5 Details by Class &amp; Accounts'!I$18, 'E2 Allocators'!$B$15:$W$15, 0),FALSE)*$F183), 0, VLOOKUP(VLOOKUP($A183, 'E4 TB Allocation Details'!$A$18:$L$214, MATCH("Demand ID", 'E4 TB Allocation Details'!$A$18:$L$18, 0),FALSE), 'E2 Allocators'!$B$15:$W$358, MATCH('O5 Details by Class &amp; Accounts'!I$18, 'E2 Allocators'!$B$15:$W$15, 0),FALSE)*$F183)</f>
        <v>0</v>
      </c>
      <c r="J183" s="1322">
        <f>IF(ISERROR(VLOOKUP(VLOOKUP($A183, 'E4 TB Allocation Details'!$A$18:$L$214, MATCH("Demand ID", 'E4 TB Allocation Details'!$A$18:$L$18, 0),FALSE), 'E2 Allocators'!$B$15:$W$358, MATCH('O5 Details by Class &amp; Accounts'!J$18, 'E2 Allocators'!$B$15:$W$15, 0),FALSE)*$F183), 0, VLOOKUP(VLOOKUP($A183, 'E4 TB Allocation Details'!$A$18:$L$214, MATCH("Demand ID", 'E4 TB Allocation Details'!$A$18:$L$18, 0),FALSE), 'E2 Allocators'!$B$15:$W$358, MATCH('O5 Details by Class &amp; Accounts'!J$18, 'E2 Allocators'!$B$15:$W$15, 0),FALSE)*$F183)</f>
        <v>0</v>
      </c>
      <c r="K183" s="1322">
        <f>IF(ISERROR(VLOOKUP(VLOOKUP($A183, 'E4 TB Allocation Details'!$A$18:$L$214, MATCH("Demand ID", 'E4 TB Allocation Details'!$A$18:$L$18, 0),FALSE), 'E2 Allocators'!$B$15:$W$358, MATCH('O5 Details by Class &amp; Accounts'!K$18, 'E2 Allocators'!$B$15:$W$15, 0),FALSE)*$F183), 0, VLOOKUP(VLOOKUP($A183, 'E4 TB Allocation Details'!$A$18:$L$214, MATCH("Demand ID", 'E4 TB Allocation Details'!$A$18:$L$18, 0),FALSE), 'E2 Allocators'!$B$15:$W$358, MATCH('O5 Details by Class &amp; Accounts'!K$18, 'E2 Allocators'!$B$15:$W$15, 0),FALSE)*$F183)</f>
        <v>0</v>
      </c>
      <c r="L183" s="1322">
        <f>IF(ISERROR(VLOOKUP(VLOOKUP($A183, 'E4 TB Allocation Details'!$A$18:$L$214, MATCH("Demand ID", 'E4 TB Allocation Details'!$A$18:$L$18, 0),FALSE), 'E2 Allocators'!$B$15:$W$358, MATCH('O5 Details by Class &amp; Accounts'!L$18, 'E2 Allocators'!$B$15:$W$15, 0),FALSE)*$F183), 0, VLOOKUP(VLOOKUP($A183, 'E4 TB Allocation Details'!$A$18:$L$214, MATCH("Demand ID", 'E4 TB Allocation Details'!$A$18:$L$18, 0),FALSE), 'E2 Allocators'!$B$15:$W$358, MATCH('O5 Details by Class &amp; Accounts'!L$18, 'E2 Allocators'!$B$15:$W$15, 0),FALSE)*$F183)</f>
        <v>0</v>
      </c>
      <c r="M183" s="1322">
        <f>IF(ISERROR(VLOOKUP(VLOOKUP($A183, 'E4 TB Allocation Details'!$A$18:$L$214, MATCH("Demand ID", 'E4 TB Allocation Details'!$A$18:$L$18, 0),FALSE), 'E2 Allocators'!$B$15:$W$358, MATCH('O5 Details by Class &amp; Accounts'!M$18, 'E2 Allocators'!$B$15:$W$15, 0),FALSE)*$F183), 0, VLOOKUP(VLOOKUP($A183, 'E4 TB Allocation Details'!$A$18:$L$214, MATCH("Demand ID", 'E4 TB Allocation Details'!$A$18:$L$18, 0),FALSE), 'E2 Allocators'!$B$15:$W$358, MATCH('O5 Details by Class &amp; Accounts'!M$18, 'E2 Allocators'!$B$15:$W$15, 0),FALSE)*$F183)</f>
        <v>0</v>
      </c>
      <c r="N183" s="1322">
        <f>IF(ISERROR(VLOOKUP(VLOOKUP($A183, 'E4 TB Allocation Details'!$A$18:$L$214, MATCH("Demand ID", 'E4 TB Allocation Details'!$A$18:$L$18, 0),FALSE), 'E2 Allocators'!$B$15:$W$358, MATCH('O5 Details by Class &amp; Accounts'!N$18, 'E2 Allocators'!$B$15:$W$15, 0),FALSE)*$F183), 0, VLOOKUP(VLOOKUP($A183, 'E4 TB Allocation Details'!$A$18:$L$214, MATCH("Demand ID", 'E4 TB Allocation Details'!$A$18:$L$18, 0),FALSE), 'E2 Allocators'!$B$15:$W$358, MATCH('O5 Details by Class &amp; Accounts'!N$18, 'E2 Allocators'!$B$15:$W$15, 0),FALSE)*$F183)</f>
        <v>0</v>
      </c>
      <c r="O183" s="1322">
        <f>IF(ISERROR(VLOOKUP(VLOOKUP($A183, 'E4 TB Allocation Details'!$A$18:$L$214, MATCH("Demand ID", 'E4 TB Allocation Details'!$A$18:$L$18, 0),FALSE), 'E2 Allocators'!$B$15:$W$358, MATCH('O5 Details by Class &amp; Accounts'!O$18, 'E2 Allocators'!$B$15:$W$15, 0),FALSE)*$F183), 0, VLOOKUP(VLOOKUP($A183, 'E4 TB Allocation Details'!$A$18:$L$214, MATCH("Demand ID", 'E4 TB Allocation Details'!$A$18:$L$18, 0),FALSE), 'E2 Allocators'!$B$15:$W$358, MATCH('O5 Details by Class &amp; Accounts'!O$18, 'E2 Allocators'!$B$15:$W$15, 0),FALSE)*$F183)</f>
        <v>0</v>
      </c>
      <c r="P183" s="1322">
        <f>IF(ISERROR(VLOOKUP(VLOOKUP($A183, 'E4 TB Allocation Details'!$A$18:$L$214, MATCH("Demand ID", 'E4 TB Allocation Details'!$A$18:$L$18, 0),FALSE), 'E2 Allocators'!$B$15:$W$358, MATCH('O5 Details by Class &amp; Accounts'!P$18, 'E2 Allocators'!$B$15:$W$15, 0),FALSE)*$F183), 0, VLOOKUP(VLOOKUP($A183, 'E4 TB Allocation Details'!$A$18:$L$214, MATCH("Demand ID", 'E4 TB Allocation Details'!$A$18:$L$18, 0),FALSE), 'E2 Allocators'!$B$15:$W$358, MATCH('O5 Details by Class &amp; Accounts'!P$18, 'E2 Allocators'!$B$15:$W$15, 0),FALSE)*$F183)</f>
        <v>0</v>
      </c>
      <c r="Q183" s="1322">
        <f>IF(ISERROR(VLOOKUP(VLOOKUP($A183, 'E4 TB Allocation Details'!$A$18:$L$214, MATCH("Demand ID", 'E4 TB Allocation Details'!$A$18:$L$18, 0),FALSE), 'E2 Allocators'!$B$15:$W$358, MATCH('O5 Details by Class &amp; Accounts'!Q$18, 'E2 Allocators'!$B$15:$W$15, 0),FALSE)*$F183), 0, VLOOKUP(VLOOKUP($A183, 'E4 TB Allocation Details'!$A$18:$L$214, MATCH("Demand ID", 'E4 TB Allocation Details'!$A$18:$L$18, 0),FALSE), 'E2 Allocators'!$B$15:$W$358, MATCH('O5 Details by Class &amp; Accounts'!Q$18, 'E2 Allocators'!$B$15:$W$15, 0),FALSE)*$F183)</f>
        <v>0</v>
      </c>
      <c r="R183" s="1322">
        <f>IF(ISERROR(VLOOKUP(VLOOKUP($A183, 'E4 TB Allocation Details'!$A$18:$L$214, MATCH("Demand ID", 'E4 TB Allocation Details'!$A$18:$L$18, 0),FALSE), 'E2 Allocators'!$B$15:$W$358, MATCH('O5 Details by Class &amp; Accounts'!R$18, 'E2 Allocators'!$B$15:$W$15, 0),FALSE)*$F183), 0, VLOOKUP(VLOOKUP($A183, 'E4 TB Allocation Details'!$A$18:$L$214, MATCH("Demand ID", 'E4 TB Allocation Details'!$A$18:$L$18, 0),FALSE), 'E2 Allocators'!$B$15:$W$358, MATCH('O5 Details by Class &amp; Accounts'!R$18, 'E2 Allocators'!$B$15:$W$15, 0),FALSE)*$F183)</f>
        <v>0</v>
      </c>
      <c r="S183" s="1322">
        <f>IF(ISERROR(VLOOKUP(VLOOKUP($A183, 'E4 TB Allocation Details'!$A$18:$L$214, MATCH("Demand ID", 'E4 TB Allocation Details'!$A$18:$L$18, 0),FALSE), 'E2 Allocators'!$B$15:$W$358, MATCH('O5 Details by Class &amp; Accounts'!S$18, 'E2 Allocators'!$B$15:$W$15, 0),FALSE)*$F183), 0, VLOOKUP(VLOOKUP($A183, 'E4 TB Allocation Details'!$A$18:$L$214, MATCH("Demand ID", 'E4 TB Allocation Details'!$A$18:$L$18, 0),FALSE), 'E2 Allocators'!$B$15:$W$358, MATCH('O5 Details by Class &amp; Accounts'!S$18, 'E2 Allocators'!$B$15:$W$15, 0),FALSE)*$F183)</f>
        <v>0</v>
      </c>
      <c r="T183" s="1322">
        <f>IF(ISERROR(VLOOKUP(VLOOKUP($A183, 'E4 TB Allocation Details'!$A$18:$L$214, MATCH("Demand ID", 'E4 TB Allocation Details'!$A$18:$L$18, 0),FALSE), 'E2 Allocators'!$B$15:$W$358, MATCH('O5 Details by Class &amp; Accounts'!T$18, 'E2 Allocators'!$B$15:$W$15, 0),FALSE)*$F183), 0, VLOOKUP(VLOOKUP($A183, 'E4 TB Allocation Details'!$A$18:$L$214, MATCH("Demand ID", 'E4 TB Allocation Details'!$A$18:$L$18, 0),FALSE), 'E2 Allocators'!$B$15:$W$358, MATCH('O5 Details by Class &amp; Accounts'!T$18, 'E2 Allocators'!$B$15:$W$15, 0),FALSE)*$F183)</f>
        <v>0</v>
      </c>
      <c r="U183" s="1322">
        <f>IF(ISERROR(VLOOKUP(VLOOKUP($A183, 'E4 TB Allocation Details'!$A$18:$L$214, MATCH("Demand ID", 'E4 TB Allocation Details'!$A$18:$L$18, 0),FALSE), 'E2 Allocators'!$B$15:$W$358, MATCH('O5 Details by Class &amp; Accounts'!U$18, 'E2 Allocators'!$B$15:$W$15, 0),FALSE)*$F183), 0, VLOOKUP(VLOOKUP($A183, 'E4 TB Allocation Details'!$A$18:$L$214, MATCH("Demand ID", 'E4 TB Allocation Details'!$A$18:$L$18, 0),FALSE), 'E2 Allocators'!$B$15:$W$358, MATCH('O5 Details by Class &amp; Accounts'!U$18, 'E2 Allocators'!$B$15:$W$15, 0),FALSE)*$F183)</f>
        <v>0</v>
      </c>
      <c r="V183" s="1322">
        <f>IF(ISERROR(VLOOKUP(VLOOKUP($A183, 'E4 TB Allocation Details'!$A$18:$L$214, MATCH("Demand ID", 'E4 TB Allocation Details'!$A$18:$L$18, 0),FALSE), 'E2 Allocators'!$B$15:$W$358, MATCH('O5 Details by Class &amp; Accounts'!V$18, 'E2 Allocators'!$B$15:$W$15, 0),FALSE)*$F183), 0, VLOOKUP(VLOOKUP($A183, 'E4 TB Allocation Details'!$A$18:$L$214, MATCH("Demand ID", 'E4 TB Allocation Details'!$A$18:$L$18, 0),FALSE), 'E2 Allocators'!$B$15:$W$358, MATCH('O5 Details by Class &amp; Accounts'!V$18, 'E2 Allocators'!$B$15:$W$15, 0),FALSE)*$F183)</f>
        <v>0</v>
      </c>
      <c r="W183" s="1322">
        <f>IF(ISERROR(VLOOKUP(VLOOKUP($A183, 'E4 TB Allocation Details'!$A$18:$L$214, MATCH("Demand ID", 'E4 TB Allocation Details'!$A$18:$L$18, 0),FALSE), 'E2 Allocators'!$B$15:$W$358, MATCH('O5 Details by Class &amp; Accounts'!W$18, 'E2 Allocators'!$B$15:$W$15, 0),FALSE)*$F183), 0, VLOOKUP(VLOOKUP($A183, 'E4 TB Allocation Details'!$A$18:$L$214, MATCH("Demand ID", 'E4 TB Allocation Details'!$A$18:$L$18, 0),FALSE), 'E2 Allocators'!$B$15:$W$358, MATCH('O5 Details by Class &amp; Accounts'!W$18, 'E2 Allocators'!$B$15:$W$15, 0),FALSE)*$F183)</f>
        <v>0</v>
      </c>
      <c r="X183" s="1322">
        <f>IF(ISERROR(VLOOKUP(VLOOKUP($A183, 'E4 TB Allocation Details'!$A$18:$L$214, MATCH("Demand ID", 'E4 TB Allocation Details'!$A$18:$L$18, 0),FALSE), 'E2 Allocators'!$B$15:$W$358, MATCH('O5 Details by Class &amp; Accounts'!X$18, 'E2 Allocators'!$B$15:$W$15, 0),FALSE)*$F183), 0, VLOOKUP(VLOOKUP($A183, 'E4 TB Allocation Details'!$A$18:$L$214, MATCH("Demand ID", 'E4 TB Allocation Details'!$A$18:$L$18, 0),FALSE), 'E2 Allocators'!$B$15:$W$358, MATCH('O5 Details by Class &amp; Accounts'!X$18, 'E2 Allocators'!$B$15:$W$15, 0),FALSE)*$F183)</f>
        <v>0</v>
      </c>
      <c r="Y183" s="1322">
        <f>IF(ISERROR(VLOOKUP(VLOOKUP($A183, 'E4 TB Allocation Details'!$A$18:$L$214, MATCH("Demand ID", 'E4 TB Allocation Details'!$A$18:$L$18, 0),FALSE), 'E2 Allocators'!$B$15:$W$358, MATCH('O5 Details by Class &amp; Accounts'!Y$18, 'E2 Allocators'!$B$15:$W$15, 0),FALSE)*$F183), 0, VLOOKUP(VLOOKUP($A183, 'E4 TB Allocation Details'!$A$18:$L$214, MATCH("Demand ID", 'E4 TB Allocation Details'!$A$18:$L$18, 0),FALSE), 'E2 Allocators'!$B$15:$W$358, MATCH('O5 Details by Class &amp; Accounts'!Y$18, 'E2 Allocators'!$B$15:$W$15, 0),FALSE)*$F183)</f>
        <v>0</v>
      </c>
      <c r="Z183" s="1322">
        <f>IF(ISERROR(VLOOKUP(VLOOKUP($A183, 'E4 TB Allocation Details'!$A$18:$L$214, MATCH("Demand ID", 'E4 TB Allocation Details'!$A$18:$L$18, 0),FALSE), 'E2 Allocators'!$B$15:$W$358, MATCH('O5 Details by Class &amp; Accounts'!Z$18, 'E2 Allocators'!$B$15:$W$15, 0),FALSE)*$F183), 0, VLOOKUP(VLOOKUP($A183, 'E4 TB Allocation Details'!$A$18:$L$214, MATCH("Demand ID", 'E4 TB Allocation Details'!$A$18:$L$18, 0),FALSE), 'E2 Allocators'!$B$15:$W$358, MATCH('O5 Details by Class &amp; Accounts'!Z$18, 'E2 Allocators'!$B$15:$W$15, 0),FALSE)*$F183)</f>
        <v>0</v>
      </c>
      <c r="AA183" s="1322">
        <f>IF(ISERROR(VLOOKUP(VLOOKUP($A183, 'E4 TB Allocation Details'!$A$18:$L$214, MATCH("Demand ID", 'E4 TB Allocation Details'!$A$18:$L$18, 0),FALSE), 'E2 Allocators'!$B$15:$W$358, MATCH('O5 Details by Class &amp; Accounts'!AA$18, 'E2 Allocators'!$B$15:$W$15, 0),FALSE)*$F183), 0, VLOOKUP(VLOOKUP($A183, 'E4 TB Allocation Details'!$A$18:$L$214, MATCH("Demand ID", 'E4 TB Allocation Details'!$A$18:$L$18, 0),FALSE), 'E2 Allocators'!$B$15:$W$358, MATCH('O5 Details by Class &amp; Accounts'!AA$18, 'E2 Allocators'!$B$15:$W$15, 0),FALSE)*$F183)</f>
        <v>0</v>
      </c>
      <c r="AB183" s="1322">
        <f>IF(ISERROR(VLOOKUP(VLOOKUP($A183, 'E4 TB Allocation Details'!$A$18:$L$214, MATCH("Demand ID", 'E4 TB Allocation Details'!$A$18:$L$18, 0),FALSE), 'E2 Allocators'!$B$15:$W$358, MATCH('O5 Details by Class &amp; Accounts'!AB$18, 'E2 Allocators'!$B$15:$W$15, 0),FALSE)*$F183), 0, VLOOKUP(VLOOKUP($A183, 'E4 TB Allocation Details'!$A$18:$L$214, MATCH("Demand ID", 'E4 TB Allocation Details'!$A$18:$L$18, 0),FALSE), 'E2 Allocators'!$B$15:$W$358, MATCH('O5 Details by Class &amp; Accounts'!AB$18, 'E2 Allocators'!$B$15:$W$15, 0),FALSE)*$F183)</f>
        <v>0</v>
      </c>
      <c r="AC183" s="1322">
        <f t="shared" si="47"/>
        <v>0</v>
      </c>
      <c r="AD183" s="1322">
        <f>IF(ISERROR(VLOOKUP(VLOOKUP($A183, 'E4 TB Allocation Details'!$A$18:$L$214, MATCH("Customer ID", 'E4 TB Allocation Details'!$A$18:$L$18, 0),FALSE), 'E2 Allocators'!$B$15:$W$358, MATCH('O5 Details by Class &amp; Accounts'!AD$18, 'E2 Allocators'!$B$15:$W$15, 0),FALSE)*$G183), 0, VLOOKUP(VLOOKUP($A183, 'E4 TB Allocation Details'!$A$18:$L$214, MATCH("Customer ID", 'E4 TB Allocation Details'!$A$18:$L$18, 0),FALSE), 'E2 Allocators'!$B$15:$W$358, MATCH('O5 Details by Class &amp; Accounts'!AD$18, 'E2 Allocators'!$B$15:$W$15, 0),FALSE)*$G183)</f>
        <v>0</v>
      </c>
      <c r="AE183" s="1322">
        <f>IF(ISERROR(VLOOKUP(VLOOKUP($A183, 'E4 TB Allocation Details'!$A$18:$L$214, MATCH("Customer ID", 'E4 TB Allocation Details'!$A$18:$L$18, 0),FALSE), 'E2 Allocators'!$B$15:$W$358, MATCH('O5 Details by Class &amp; Accounts'!AE$18, 'E2 Allocators'!$B$15:$W$15, 0),FALSE)*$G183), 0, VLOOKUP(VLOOKUP($A183, 'E4 TB Allocation Details'!$A$18:$L$214, MATCH("Customer ID", 'E4 TB Allocation Details'!$A$18:$L$18, 0),FALSE), 'E2 Allocators'!$B$15:$W$358, MATCH('O5 Details by Class &amp; Accounts'!AE$18, 'E2 Allocators'!$B$15:$W$15, 0),FALSE)*$G183)</f>
        <v>0</v>
      </c>
      <c r="AF183" s="1322">
        <f>IF(ISERROR(VLOOKUP(VLOOKUP($A183, 'E4 TB Allocation Details'!$A$18:$L$214, MATCH("Customer ID", 'E4 TB Allocation Details'!$A$18:$L$18, 0),FALSE), 'E2 Allocators'!$B$15:$W$358, MATCH('O5 Details by Class &amp; Accounts'!AF$18, 'E2 Allocators'!$B$15:$W$15, 0),FALSE)*$G183), 0, VLOOKUP(VLOOKUP($A183, 'E4 TB Allocation Details'!$A$18:$L$214, MATCH("Customer ID", 'E4 TB Allocation Details'!$A$18:$L$18, 0),FALSE), 'E2 Allocators'!$B$15:$W$358, MATCH('O5 Details by Class &amp; Accounts'!AF$18, 'E2 Allocators'!$B$15:$W$15, 0),FALSE)*$G183)</f>
        <v>0</v>
      </c>
      <c r="AG183" s="1322">
        <f>IF(ISERROR(VLOOKUP(VLOOKUP($A183, 'E4 TB Allocation Details'!$A$18:$L$214, MATCH("Customer ID", 'E4 TB Allocation Details'!$A$18:$L$18, 0),FALSE), 'E2 Allocators'!$B$15:$W$358, MATCH('O5 Details by Class &amp; Accounts'!AG$18, 'E2 Allocators'!$B$15:$W$15, 0),FALSE)*$G183), 0, VLOOKUP(VLOOKUP($A183, 'E4 TB Allocation Details'!$A$18:$L$214, MATCH("Customer ID", 'E4 TB Allocation Details'!$A$18:$L$18, 0),FALSE), 'E2 Allocators'!$B$15:$W$358, MATCH('O5 Details by Class &amp; Accounts'!AG$18, 'E2 Allocators'!$B$15:$W$15, 0),FALSE)*$G183)</f>
        <v>0</v>
      </c>
      <c r="AH183" s="1322">
        <f>IF(ISERROR(VLOOKUP(VLOOKUP($A183, 'E4 TB Allocation Details'!$A$18:$L$214, MATCH("Customer ID", 'E4 TB Allocation Details'!$A$18:$L$18, 0),FALSE), 'E2 Allocators'!$B$15:$W$358, MATCH('O5 Details by Class &amp; Accounts'!AH$18, 'E2 Allocators'!$B$15:$W$15, 0),FALSE)*$G183), 0, VLOOKUP(VLOOKUP($A183, 'E4 TB Allocation Details'!$A$18:$L$214, MATCH("Customer ID", 'E4 TB Allocation Details'!$A$18:$L$18, 0),FALSE), 'E2 Allocators'!$B$15:$W$358, MATCH('O5 Details by Class &amp; Accounts'!AH$18, 'E2 Allocators'!$B$15:$W$15, 0),FALSE)*$G183)</f>
        <v>0</v>
      </c>
      <c r="AI183" s="1322">
        <f>IF(ISERROR(VLOOKUP(VLOOKUP($A183, 'E4 TB Allocation Details'!$A$18:$L$214, MATCH("Customer ID", 'E4 TB Allocation Details'!$A$18:$L$18, 0),FALSE), 'E2 Allocators'!$B$15:$W$358, MATCH('O5 Details by Class &amp; Accounts'!AI$18, 'E2 Allocators'!$B$15:$W$15, 0),FALSE)*$G183), 0, VLOOKUP(VLOOKUP($A183, 'E4 TB Allocation Details'!$A$18:$L$214, MATCH("Customer ID", 'E4 TB Allocation Details'!$A$18:$L$18, 0),FALSE), 'E2 Allocators'!$B$15:$W$358, MATCH('O5 Details by Class &amp; Accounts'!AI$18, 'E2 Allocators'!$B$15:$W$15, 0),FALSE)*$G183)</f>
        <v>0</v>
      </c>
      <c r="AJ183" s="1322">
        <f>IF(ISERROR(VLOOKUP(VLOOKUP($A183, 'E4 TB Allocation Details'!$A$18:$L$214, MATCH("Customer ID", 'E4 TB Allocation Details'!$A$18:$L$18, 0),FALSE), 'E2 Allocators'!$B$15:$W$358, MATCH('O5 Details by Class &amp; Accounts'!AJ$18, 'E2 Allocators'!$B$15:$W$15, 0),FALSE)*$G183), 0, VLOOKUP(VLOOKUP($A183, 'E4 TB Allocation Details'!$A$18:$L$214, MATCH("Customer ID", 'E4 TB Allocation Details'!$A$18:$L$18, 0),FALSE), 'E2 Allocators'!$B$15:$W$358, MATCH('O5 Details by Class &amp; Accounts'!AJ$18, 'E2 Allocators'!$B$15:$W$15, 0),FALSE)*$G183)</f>
        <v>0</v>
      </c>
      <c r="AK183" s="1322">
        <f>IF(ISERROR(VLOOKUP(VLOOKUP($A183, 'E4 TB Allocation Details'!$A$18:$L$214, MATCH("Customer ID", 'E4 TB Allocation Details'!$A$18:$L$18, 0),FALSE), 'E2 Allocators'!$B$15:$W$358, MATCH('O5 Details by Class &amp; Accounts'!AK$18, 'E2 Allocators'!$B$15:$W$15, 0),FALSE)*$G183), 0, VLOOKUP(VLOOKUP($A183, 'E4 TB Allocation Details'!$A$18:$L$214, MATCH("Customer ID", 'E4 TB Allocation Details'!$A$18:$L$18, 0),FALSE), 'E2 Allocators'!$B$15:$W$358, MATCH('O5 Details by Class &amp; Accounts'!AK$18, 'E2 Allocators'!$B$15:$W$15, 0),FALSE)*$G183)</f>
        <v>0</v>
      </c>
      <c r="AL183" s="1322">
        <f>IF(ISERROR(VLOOKUP(VLOOKUP($A183, 'E4 TB Allocation Details'!$A$18:$L$214, MATCH("Customer ID", 'E4 TB Allocation Details'!$A$18:$L$18, 0),FALSE), 'E2 Allocators'!$B$15:$W$358, MATCH('O5 Details by Class &amp; Accounts'!AL$18, 'E2 Allocators'!$B$15:$W$15, 0),FALSE)*$G183), 0, VLOOKUP(VLOOKUP($A183, 'E4 TB Allocation Details'!$A$18:$L$214, MATCH("Customer ID", 'E4 TB Allocation Details'!$A$18:$L$18, 0),FALSE), 'E2 Allocators'!$B$15:$W$358, MATCH('O5 Details by Class &amp; Accounts'!AL$18, 'E2 Allocators'!$B$15:$W$15, 0),FALSE)*$G183)</f>
        <v>0</v>
      </c>
      <c r="AM183" s="1322">
        <f>IF(ISERROR(VLOOKUP(VLOOKUP($A183, 'E4 TB Allocation Details'!$A$18:$L$214, MATCH("Customer ID", 'E4 TB Allocation Details'!$A$18:$L$18, 0),FALSE), 'E2 Allocators'!$B$15:$W$358, MATCH('O5 Details by Class &amp; Accounts'!AM$18, 'E2 Allocators'!$B$15:$W$15, 0),FALSE)*$G183), 0, VLOOKUP(VLOOKUP($A183, 'E4 TB Allocation Details'!$A$18:$L$214, MATCH("Customer ID", 'E4 TB Allocation Details'!$A$18:$L$18, 0),FALSE), 'E2 Allocators'!$B$15:$W$358, MATCH('O5 Details by Class &amp; Accounts'!AM$18, 'E2 Allocators'!$B$15:$W$15, 0),FALSE)*$G183)</f>
        <v>0</v>
      </c>
      <c r="AN183" s="1322">
        <f>IF(ISERROR(VLOOKUP(VLOOKUP($A183, 'E4 TB Allocation Details'!$A$18:$L$214, MATCH("Customer ID", 'E4 TB Allocation Details'!$A$18:$L$18, 0),FALSE), 'E2 Allocators'!$B$15:$W$358, MATCH('O5 Details by Class &amp; Accounts'!AN$18, 'E2 Allocators'!$B$15:$W$15, 0),FALSE)*$G183), 0, VLOOKUP(VLOOKUP($A183, 'E4 TB Allocation Details'!$A$18:$L$214, MATCH("Customer ID", 'E4 TB Allocation Details'!$A$18:$L$18, 0),FALSE), 'E2 Allocators'!$B$15:$W$358, MATCH('O5 Details by Class &amp; Accounts'!AN$18, 'E2 Allocators'!$B$15:$W$15, 0),FALSE)*$G183)</f>
        <v>0</v>
      </c>
      <c r="AO183" s="1322">
        <f>IF(ISERROR(VLOOKUP(VLOOKUP($A183, 'E4 TB Allocation Details'!$A$18:$L$214, MATCH("Customer ID", 'E4 TB Allocation Details'!$A$18:$L$18, 0),FALSE), 'E2 Allocators'!$B$15:$W$358, MATCH('O5 Details by Class &amp; Accounts'!AO$18, 'E2 Allocators'!$B$15:$W$15, 0),FALSE)*$G183), 0, VLOOKUP(VLOOKUP($A183, 'E4 TB Allocation Details'!$A$18:$L$214, MATCH("Customer ID", 'E4 TB Allocation Details'!$A$18:$L$18, 0),FALSE), 'E2 Allocators'!$B$15:$W$358, MATCH('O5 Details by Class &amp; Accounts'!AO$18, 'E2 Allocators'!$B$15:$W$15, 0),FALSE)*$G183)</f>
        <v>0</v>
      </c>
      <c r="AP183" s="1322">
        <f>IF(ISERROR(VLOOKUP(VLOOKUP($A183, 'E4 TB Allocation Details'!$A$18:$L$214, MATCH("Customer ID", 'E4 TB Allocation Details'!$A$18:$L$18, 0),FALSE), 'E2 Allocators'!$B$15:$W$358, MATCH('O5 Details by Class &amp; Accounts'!AP$18, 'E2 Allocators'!$B$15:$W$15, 0),FALSE)*$G183), 0, VLOOKUP(VLOOKUP($A183, 'E4 TB Allocation Details'!$A$18:$L$214, MATCH("Customer ID", 'E4 TB Allocation Details'!$A$18:$L$18, 0),FALSE), 'E2 Allocators'!$B$15:$W$358, MATCH('O5 Details by Class &amp; Accounts'!AP$18, 'E2 Allocators'!$B$15:$W$15, 0),FALSE)*$G183)</f>
        <v>0</v>
      </c>
      <c r="AQ183" s="1322">
        <f>IF(ISERROR(VLOOKUP(VLOOKUP($A183, 'E4 TB Allocation Details'!$A$18:$L$214, MATCH("Customer ID", 'E4 TB Allocation Details'!$A$18:$L$18, 0),FALSE), 'E2 Allocators'!$B$15:$W$358, MATCH('O5 Details by Class &amp; Accounts'!AQ$18, 'E2 Allocators'!$B$15:$W$15, 0),FALSE)*$G183), 0, VLOOKUP(VLOOKUP($A183, 'E4 TB Allocation Details'!$A$18:$L$214, MATCH("Customer ID", 'E4 TB Allocation Details'!$A$18:$L$18, 0),FALSE), 'E2 Allocators'!$B$15:$W$358, MATCH('O5 Details by Class &amp; Accounts'!AQ$18, 'E2 Allocators'!$B$15:$W$15, 0),FALSE)*$G183)</f>
        <v>0</v>
      </c>
      <c r="AR183" s="1322">
        <f>IF(ISERROR(VLOOKUP(VLOOKUP($A183, 'E4 TB Allocation Details'!$A$18:$L$214, MATCH("Customer ID", 'E4 TB Allocation Details'!$A$18:$L$18, 0),FALSE), 'E2 Allocators'!$B$15:$W$358, MATCH('O5 Details by Class &amp; Accounts'!AR$18, 'E2 Allocators'!$B$15:$W$15, 0),FALSE)*$G183), 0, VLOOKUP(VLOOKUP($A183, 'E4 TB Allocation Details'!$A$18:$L$214, MATCH("Customer ID", 'E4 TB Allocation Details'!$A$18:$L$18, 0),FALSE), 'E2 Allocators'!$B$15:$W$358, MATCH('O5 Details by Class &amp; Accounts'!AR$18, 'E2 Allocators'!$B$15:$W$15, 0),FALSE)*$G183)</f>
        <v>0</v>
      </c>
      <c r="AS183" s="1322">
        <f>IF(ISERROR(VLOOKUP(VLOOKUP($A183, 'E4 TB Allocation Details'!$A$18:$L$214, MATCH("Customer ID", 'E4 TB Allocation Details'!$A$18:$L$18, 0),FALSE), 'E2 Allocators'!$B$15:$W$358, MATCH('O5 Details by Class &amp; Accounts'!AS$18, 'E2 Allocators'!$B$15:$W$15, 0),FALSE)*$G183), 0, VLOOKUP(VLOOKUP($A183, 'E4 TB Allocation Details'!$A$18:$L$214, MATCH("Customer ID", 'E4 TB Allocation Details'!$A$18:$L$18, 0),FALSE), 'E2 Allocators'!$B$15:$W$358, MATCH('O5 Details by Class &amp; Accounts'!AS$18, 'E2 Allocators'!$B$15:$W$15, 0),FALSE)*$G183)</f>
        <v>0</v>
      </c>
      <c r="AT183" s="1322">
        <f>IF(ISERROR(VLOOKUP(VLOOKUP($A183, 'E4 TB Allocation Details'!$A$18:$L$214, MATCH("Customer ID", 'E4 TB Allocation Details'!$A$18:$L$18, 0),FALSE), 'E2 Allocators'!$B$15:$W$358, MATCH('O5 Details by Class &amp; Accounts'!AT$18, 'E2 Allocators'!$B$15:$W$15, 0),FALSE)*$G183), 0, VLOOKUP(VLOOKUP($A183, 'E4 TB Allocation Details'!$A$18:$L$214, MATCH("Customer ID", 'E4 TB Allocation Details'!$A$18:$L$18, 0),FALSE), 'E2 Allocators'!$B$15:$W$358, MATCH('O5 Details by Class &amp; Accounts'!AT$18, 'E2 Allocators'!$B$15:$W$15, 0),FALSE)*$G183)</f>
        <v>0</v>
      </c>
      <c r="AU183" s="1322">
        <f>IF(ISERROR(VLOOKUP(VLOOKUP($A183, 'E4 TB Allocation Details'!$A$18:$L$214, MATCH("Customer ID", 'E4 TB Allocation Details'!$A$18:$L$18, 0),FALSE), 'E2 Allocators'!$B$15:$W$358, MATCH('O5 Details by Class &amp; Accounts'!AU$18, 'E2 Allocators'!$B$15:$W$15, 0),FALSE)*$G183), 0, VLOOKUP(VLOOKUP($A183, 'E4 TB Allocation Details'!$A$18:$L$214, MATCH("Customer ID", 'E4 TB Allocation Details'!$A$18:$L$18, 0),FALSE), 'E2 Allocators'!$B$15:$W$358, MATCH('O5 Details by Class &amp; Accounts'!AU$18, 'E2 Allocators'!$B$15:$W$15, 0),FALSE)*$G183)</f>
        <v>0</v>
      </c>
      <c r="AV183" s="1322">
        <f>IF(ISERROR(VLOOKUP(VLOOKUP($A183, 'E4 TB Allocation Details'!$A$18:$L$214, MATCH("Customer ID", 'E4 TB Allocation Details'!$A$18:$L$18, 0),FALSE), 'E2 Allocators'!$B$15:$W$358, MATCH('O5 Details by Class &amp; Accounts'!AV$18, 'E2 Allocators'!$B$15:$W$15, 0),FALSE)*$G183), 0, VLOOKUP(VLOOKUP($A183, 'E4 TB Allocation Details'!$A$18:$L$214, MATCH("Customer ID", 'E4 TB Allocation Details'!$A$18:$L$18, 0),FALSE), 'E2 Allocators'!$B$15:$W$358, MATCH('O5 Details by Class &amp; Accounts'!AV$18, 'E2 Allocators'!$B$15:$W$15, 0),FALSE)*$G183)</f>
        <v>0</v>
      </c>
      <c r="AW183" s="1322">
        <f>IF(ISERROR(VLOOKUP(VLOOKUP($A183, 'E4 TB Allocation Details'!$A$18:$L$214, MATCH("Customer ID", 'E4 TB Allocation Details'!$A$18:$L$18, 0),FALSE), 'E2 Allocators'!$B$15:$W$358, MATCH('O5 Details by Class &amp; Accounts'!AW$18, 'E2 Allocators'!$B$15:$W$15, 0),FALSE)*$G183), 0, VLOOKUP(VLOOKUP($A183, 'E4 TB Allocation Details'!$A$18:$L$214, MATCH("Customer ID", 'E4 TB Allocation Details'!$A$18:$L$18, 0),FALSE), 'E2 Allocators'!$B$15:$W$358, MATCH('O5 Details by Class &amp; Accounts'!AW$18, 'E2 Allocators'!$B$15:$W$15, 0),FALSE)*$G183)</f>
        <v>0</v>
      </c>
      <c r="AX183" s="1322">
        <f t="shared" si="51"/>
        <v>0</v>
      </c>
      <c r="AY183" s="1322">
        <f>IF(ISERROR(VLOOKUP(VLOOKUP($A183, 'E4 TB Allocation Details'!$A$18:$L$214, MATCH("Misc ID", 'E4 TB Allocation Details'!$A$18:$L$18, 0),FALSE), 'E2 Allocators'!$B$15:$W$358, MATCH('O5 Details by Class &amp; Accounts'!AY$18, 'E2 Allocators'!$B$15:$W$15, 0),FALSE)*$E183), 0, VLOOKUP(VLOOKUP($A183, 'E4 TB Allocation Details'!$A$18:$L$214, MATCH("Misc ID", 'E4 TB Allocation Details'!$A$18:$L$18, 0),FALSE), 'E2 Allocators'!$B$15:$W$358, MATCH('O5 Details by Class &amp; Accounts'!AY$18, 'E2 Allocators'!$B$15:$W$15, 0),FALSE)*$E183)</f>
        <v>0</v>
      </c>
      <c r="AZ183" s="1322">
        <f>IF(ISERROR(VLOOKUP(VLOOKUP($A183, 'E4 TB Allocation Details'!$A$18:$L$214, MATCH("Misc ID", 'E4 TB Allocation Details'!$A$18:$L$18, 0),FALSE), 'E2 Allocators'!$B$15:$W$358, MATCH('O5 Details by Class &amp; Accounts'!AZ$18, 'E2 Allocators'!$B$15:$W$15, 0),FALSE)*$E183), 0, VLOOKUP(VLOOKUP($A183, 'E4 TB Allocation Details'!$A$18:$L$214, MATCH("Misc ID", 'E4 TB Allocation Details'!$A$18:$L$18, 0),FALSE), 'E2 Allocators'!$B$15:$W$358, MATCH('O5 Details by Class &amp; Accounts'!AZ$18, 'E2 Allocators'!$B$15:$W$15, 0),FALSE)*$E183)</f>
        <v>0</v>
      </c>
      <c r="BA183" s="1322">
        <f>IF(ISERROR(VLOOKUP(VLOOKUP($A183, 'E4 TB Allocation Details'!$A$18:$L$214, MATCH("Misc ID", 'E4 TB Allocation Details'!$A$18:$L$18, 0),FALSE), 'E2 Allocators'!$B$15:$W$358, MATCH('O5 Details by Class &amp; Accounts'!BA$18, 'E2 Allocators'!$B$15:$W$15, 0),FALSE)*$E183), 0, VLOOKUP(VLOOKUP($A183, 'E4 TB Allocation Details'!$A$18:$L$214, MATCH("Misc ID", 'E4 TB Allocation Details'!$A$18:$L$18, 0),FALSE), 'E2 Allocators'!$B$15:$W$358, MATCH('O5 Details by Class &amp; Accounts'!BA$18, 'E2 Allocators'!$B$15:$W$15, 0),FALSE)*$E183)</f>
        <v>0</v>
      </c>
      <c r="BB183" s="1322">
        <f>IF(ISERROR(VLOOKUP(VLOOKUP($A183, 'E4 TB Allocation Details'!$A$18:$L$214, MATCH("Misc ID", 'E4 TB Allocation Details'!$A$18:$L$18, 0),FALSE), 'E2 Allocators'!$B$15:$W$358, MATCH('O5 Details by Class &amp; Accounts'!BB$18, 'E2 Allocators'!$B$15:$W$15, 0),FALSE)*$E183), 0, VLOOKUP(VLOOKUP($A183, 'E4 TB Allocation Details'!$A$18:$L$214, MATCH("Misc ID", 'E4 TB Allocation Details'!$A$18:$L$18, 0),FALSE), 'E2 Allocators'!$B$15:$W$358, MATCH('O5 Details by Class &amp; Accounts'!BB$18, 'E2 Allocators'!$B$15:$W$15, 0),FALSE)*$E183)</f>
        <v>0</v>
      </c>
      <c r="BC183" s="1322">
        <f>IF(ISERROR(VLOOKUP(VLOOKUP($A183, 'E4 TB Allocation Details'!$A$18:$L$214, MATCH("Misc ID", 'E4 TB Allocation Details'!$A$18:$L$18, 0),FALSE), 'E2 Allocators'!$B$15:$W$358, MATCH('O5 Details by Class &amp; Accounts'!BC$18, 'E2 Allocators'!$B$15:$W$15, 0),FALSE)*$E183), 0, VLOOKUP(VLOOKUP($A183, 'E4 TB Allocation Details'!$A$18:$L$214, MATCH("Misc ID", 'E4 TB Allocation Details'!$A$18:$L$18, 0),FALSE), 'E2 Allocators'!$B$15:$W$358, MATCH('O5 Details by Class &amp; Accounts'!BC$18, 'E2 Allocators'!$B$15:$W$15, 0),FALSE)*$E183)</f>
        <v>0</v>
      </c>
      <c r="BD183" s="1322">
        <f>IF(ISERROR(VLOOKUP(VLOOKUP($A183, 'E4 TB Allocation Details'!$A$18:$L$214, MATCH("Misc ID", 'E4 TB Allocation Details'!$A$18:$L$18, 0),FALSE), 'E2 Allocators'!$B$15:$W$358, MATCH('O5 Details by Class &amp; Accounts'!BD$18, 'E2 Allocators'!$B$15:$W$15, 0),FALSE)*$E183), 0, VLOOKUP(VLOOKUP($A183, 'E4 TB Allocation Details'!$A$18:$L$214, MATCH("Misc ID", 'E4 TB Allocation Details'!$A$18:$L$18, 0),FALSE), 'E2 Allocators'!$B$15:$W$358, MATCH('O5 Details by Class &amp; Accounts'!BD$18, 'E2 Allocators'!$B$15:$W$15, 0),FALSE)*$E183)</f>
        <v>0</v>
      </c>
      <c r="BE183" s="1322">
        <f>IF(ISERROR(VLOOKUP(VLOOKUP($A183, 'E4 TB Allocation Details'!$A$18:$L$214, MATCH("Misc ID", 'E4 TB Allocation Details'!$A$18:$L$18, 0),FALSE), 'E2 Allocators'!$B$15:$W$358, MATCH('O5 Details by Class &amp; Accounts'!BE$18, 'E2 Allocators'!$B$15:$W$15, 0),FALSE)*$E183), 0, VLOOKUP(VLOOKUP($A183, 'E4 TB Allocation Details'!$A$18:$L$214, MATCH("Misc ID", 'E4 TB Allocation Details'!$A$18:$L$18, 0),FALSE), 'E2 Allocators'!$B$15:$W$358, MATCH('O5 Details by Class &amp; Accounts'!BE$18, 'E2 Allocators'!$B$15:$W$15, 0),FALSE)*$E183)</f>
        <v>0</v>
      </c>
      <c r="BF183" s="1322">
        <f>IF(ISERROR(VLOOKUP(VLOOKUP($A183, 'E4 TB Allocation Details'!$A$18:$L$214, MATCH("Misc ID", 'E4 TB Allocation Details'!$A$18:$L$18, 0),FALSE), 'E2 Allocators'!$B$15:$W$358, MATCH('O5 Details by Class &amp; Accounts'!BF$18, 'E2 Allocators'!$B$15:$W$15, 0),FALSE)*$E183), 0, VLOOKUP(VLOOKUP($A183, 'E4 TB Allocation Details'!$A$18:$L$214, MATCH("Misc ID", 'E4 TB Allocation Details'!$A$18:$L$18, 0),FALSE), 'E2 Allocators'!$B$15:$W$358, MATCH('O5 Details by Class &amp; Accounts'!BF$18, 'E2 Allocators'!$B$15:$W$15, 0),FALSE)*$E183)</f>
        <v>0</v>
      </c>
      <c r="BG183" s="1322">
        <f>IF(ISERROR(VLOOKUP(VLOOKUP($A183, 'E4 TB Allocation Details'!$A$18:$L$214, MATCH("Misc ID", 'E4 TB Allocation Details'!$A$18:$L$18, 0),FALSE), 'E2 Allocators'!$B$15:$W$358, MATCH('O5 Details by Class &amp; Accounts'!BG$18, 'E2 Allocators'!$B$15:$W$15, 0),FALSE)*$E183), 0, VLOOKUP(VLOOKUP($A183, 'E4 TB Allocation Details'!$A$18:$L$214, MATCH("Misc ID", 'E4 TB Allocation Details'!$A$18:$L$18, 0),FALSE), 'E2 Allocators'!$B$15:$W$358, MATCH('O5 Details by Class &amp; Accounts'!BG$18, 'E2 Allocators'!$B$15:$W$15, 0),FALSE)*$E183)</f>
        <v>0</v>
      </c>
      <c r="BH183" s="1322">
        <f>IF(ISERROR(VLOOKUP(VLOOKUP($A183, 'E4 TB Allocation Details'!$A$18:$L$214, MATCH("Misc ID", 'E4 TB Allocation Details'!$A$18:$L$18, 0),FALSE), 'E2 Allocators'!$B$15:$W$358, MATCH('O5 Details by Class &amp; Accounts'!BH$18, 'E2 Allocators'!$B$15:$W$15, 0),FALSE)*$E183), 0, VLOOKUP(VLOOKUP($A183, 'E4 TB Allocation Details'!$A$18:$L$214, MATCH("Misc ID", 'E4 TB Allocation Details'!$A$18:$L$18, 0),FALSE), 'E2 Allocators'!$B$15:$W$358, MATCH('O5 Details by Class &amp; Accounts'!BH$18, 'E2 Allocators'!$B$15:$W$15, 0),FALSE)*$E183)</f>
        <v>0</v>
      </c>
      <c r="BI183" s="1322">
        <f>IF(ISERROR(VLOOKUP(VLOOKUP($A183, 'E4 TB Allocation Details'!$A$18:$L$214, MATCH("Misc ID", 'E4 TB Allocation Details'!$A$18:$L$18, 0),FALSE), 'E2 Allocators'!$B$15:$W$358, MATCH('O5 Details by Class &amp; Accounts'!BI$18, 'E2 Allocators'!$B$15:$W$15, 0),FALSE)*$E183), 0, VLOOKUP(VLOOKUP($A183, 'E4 TB Allocation Details'!$A$18:$L$214, MATCH("Misc ID", 'E4 TB Allocation Details'!$A$18:$L$18, 0),FALSE), 'E2 Allocators'!$B$15:$W$358, MATCH('O5 Details by Class &amp; Accounts'!BI$18, 'E2 Allocators'!$B$15:$W$15, 0),FALSE)*$E183)</f>
        <v>0</v>
      </c>
      <c r="BJ183" s="1322">
        <f>IF(ISERROR(VLOOKUP(VLOOKUP($A183, 'E4 TB Allocation Details'!$A$18:$L$214, MATCH("Misc ID", 'E4 TB Allocation Details'!$A$18:$L$18, 0),FALSE), 'E2 Allocators'!$B$15:$W$358, MATCH('O5 Details by Class &amp; Accounts'!BJ$18, 'E2 Allocators'!$B$15:$W$15, 0),FALSE)*$E183), 0, VLOOKUP(VLOOKUP($A183, 'E4 TB Allocation Details'!$A$18:$L$214, MATCH("Misc ID", 'E4 TB Allocation Details'!$A$18:$L$18, 0),FALSE), 'E2 Allocators'!$B$15:$W$358, MATCH('O5 Details by Class &amp; Accounts'!BJ$18, 'E2 Allocators'!$B$15:$W$15, 0),FALSE)*$E183)</f>
        <v>0</v>
      </c>
      <c r="BK183" s="1322">
        <f>IF(ISERROR(VLOOKUP(VLOOKUP($A183, 'E4 TB Allocation Details'!$A$18:$L$214, MATCH("Misc ID", 'E4 TB Allocation Details'!$A$18:$L$18, 0),FALSE), 'E2 Allocators'!$B$15:$W$358, MATCH('O5 Details by Class &amp; Accounts'!BK$18, 'E2 Allocators'!$B$15:$W$15, 0),FALSE)*$E183), 0, VLOOKUP(VLOOKUP($A183, 'E4 TB Allocation Details'!$A$18:$L$214, MATCH("Misc ID", 'E4 TB Allocation Details'!$A$18:$L$18, 0),FALSE), 'E2 Allocators'!$B$15:$W$358, MATCH('O5 Details by Class &amp; Accounts'!BK$18, 'E2 Allocators'!$B$15:$W$15, 0),FALSE)*$E183)</f>
        <v>0</v>
      </c>
      <c r="BL183" s="1322">
        <f>IF(ISERROR(VLOOKUP(VLOOKUP($A183, 'E4 TB Allocation Details'!$A$18:$L$214, MATCH("Misc ID", 'E4 TB Allocation Details'!$A$18:$L$18, 0),FALSE), 'E2 Allocators'!$B$15:$W$358, MATCH('O5 Details by Class &amp; Accounts'!BL$18, 'E2 Allocators'!$B$15:$W$15, 0),FALSE)*$E183), 0, VLOOKUP(VLOOKUP($A183, 'E4 TB Allocation Details'!$A$18:$L$214, MATCH("Misc ID", 'E4 TB Allocation Details'!$A$18:$L$18, 0),FALSE), 'E2 Allocators'!$B$15:$W$358, MATCH('O5 Details by Class &amp; Accounts'!BL$18, 'E2 Allocators'!$B$15:$W$15, 0),FALSE)*$E183)</f>
        <v>0</v>
      </c>
      <c r="BM183" s="1322">
        <f>IF(ISERROR(VLOOKUP(VLOOKUP($A183, 'E4 TB Allocation Details'!$A$18:$L$214, MATCH("Misc ID", 'E4 TB Allocation Details'!$A$18:$L$18, 0),FALSE), 'E2 Allocators'!$B$15:$W$358, MATCH('O5 Details by Class &amp; Accounts'!BM$18, 'E2 Allocators'!$B$15:$W$15, 0),FALSE)*$E183), 0, VLOOKUP(VLOOKUP($A183, 'E4 TB Allocation Details'!$A$18:$L$214, MATCH("Misc ID", 'E4 TB Allocation Details'!$A$18:$L$18, 0),FALSE), 'E2 Allocators'!$B$15:$W$358, MATCH('O5 Details by Class &amp; Accounts'!BM$18, 'E2 Allocators'!$B$15:$W$15, 0),FALSE)*$E183)</f>
        <v>0</v>
      </c>
      <c r="BN183" s="1322">
        <f>IF(ISERROR(VLOOKUP(VLOOKUP($A183, 'E4 TB Allocation Details'!$A$18:$L$214, MATCH("Misc ID", 'E4 TB Allocation Details'!$A$18:$L$18, 0),FALSE), 'E2 Allocators'!$B$15:$W$358, MATCH('O5 Details by Class &amp; Accounts'!BN$18, 'E2 Allocators'!$B$15:$W$15, 0),FALSE)*$E183), 0, VLOOKUP(VLOOKUP($A183, 'E4 TB Allocation Details'!$A$18:$L$214, MATCH("Misc ID", 'E4 TB Allocation Details'!$A$18:$L$18, 0),FALSE), 'E2 Allocators'!$B$15:$W$358, MATCH('O5 Details by Class &amp; Accounts'!BN$18, 'E2 Allocators'!$B$15:$W$15, 0),FALSE)*$E183)</f>
        <v>0</v>
      </c>
      <c r="BO183" s="1322">
        <f>IF(ISERROR(VLOOKUP(VLOOKUP($A183, 'E4 TB Allocation Details'!$A$18:$L$214, MATCH("Misc ID", 'E4 TB Allocation Details'!$A$18:$L$18, 0),FALSE), 'E2 Allocators'!$B$15:$W$358, MATCH('O5 Details by Class &amp; Accounts'!BO$18, 'E2 Allocators'!$B$15:$W$15, 0),FALSE)*$E183), 0, VLOOKUP(VLOOKUP($A183, 'E4 TB Allocation Details'!$A$18:$L$214, MATCH("Misc ID", 'E4 TB Allocation Details'!$A$18:$L$18, 0),FALSE), 'E2 Allocators'!$B$15:$W$358, MATCH('O5 Details by Class &amp; Accounts'!BO$18, 'E2 Allocators'!$B$15:$W$15, 0),FALSE)*$E183)</f>
        <v>0</v>
      </c>
      <c r="BP183" s="1322">
        <f>IF(ISERROR(VLOOKUP(VLOOKUP($A183, 'E4 TB Allocation Details'!$A$18:$L$214, MATCH("Misc ID", 'E4 TB Allocation Details'!$A$18:$L$18, 0),FALSE), 'E2 Allocators'!$B$15:$W$358, MATCH('O5 Details by Class &amp; Accounts'!BP$18, 'E2 Allocators'!$B$15:$W$15, 0),FALSE)*$E183), 0, VLOOKUP(VLOOKUP($A183, 'E4 TB Allocation Details'!$A$18:$L$214, MATCH("Misc ID", 'E4 TB Allocation Details'!$A$18:$L$18, 0),FALSE), 'E2 Allocators'!$B$15:$W$358, MATCH('O5 Details by Class &amp; Accounts'!BP$18, 'E2 Allocators'!$B$15:$W$15, 0),FALSE)*$E183)</f>
        <v>0</v>
      </c>
      <c r="BQ183" s="1322">
        <f>IF(ISERROR(VLOOKUP(VLOOKUP($A183, 'E4 TB Allocation Details'!$A$18:$L$214, MATCH("Misc ID", 'E4 TB Allocation Details'!$A$18:$L$18, 0),FALSE), 'E2 Allocators'!$B$15:$W$358, MATCH('O5 Details by Class &amp; Accounts'!BQ$18, 'E2 Allocators'!$B$15:$W$15, 0),FALSE)*$E183), 0, VLOOKUP(VLOOKUP($A183, 'E4 TB Allocation Details'!$A$18:$L$214, MATCH("Misc ID", 'E4 TB Allocation Details'!$A$18:$L$18, 0),FALSE), 'E2 Allocators'!$B$15:$W$358, MATCH('O5 Details by Class &amp; Accounts'!BQ$18, 'E2 Allocators'!$B$15:$W$15, 0),FALSE)*$E183)</f>
        <v>0</v>
      </c>
      <c r="BR183" s="1322">
        <f>IF(ISERROR(VLOOKUP(VLOOKUP($A183, 'E4 TB Allocation Details'!$A$18:$L$214, MATCH("Misc ID", 'E4 TB Allocation Details'!$A$18:$L$18, 0),FALSE), 'E2 Allocators'!$B$15:$W$358, MATCH('O5 Details by Class &amp; Accounts'!BR$18, 'E2 Allocators'!$B$15:$W$15, 0),FALSE)*$E183), 0, VLOOKUP(VLOOKUP($A183, 'E4 TB Allocation Details'!$A$18:$L$214, MATCH("Misc ID", 'E4 TB Allocation Details'!$A$18:$L$18, 0),FALSE), 'E2 Allocators'!$B$15:$W$358, MATCH('O5 Details by Class &amp; Accounts'!BR$18, 'E2 Allocators'!$B$15:$W$15, 0),FALSE)*$E183)</f>
        <v>0</v>
      </c>
      <c r="BS183" s="1322">
        <f t="shared" si="48"/>
        <v>0</v>
      </c>
      <c r="BT183" s="1322">
        <f>IF(ISERROR(VLOOKUP(VLOOKUP($A183, 'E4 TB Allocation Details'!$A$18:$L$214, MATCH("A &amp; G ID", 'E4 TB Allocation Details'!$A$18:$L$18, 0),FALSE), 'E2 Allocators'!$B$15:$W$358, MATCH('O5 Details by Class &amp; Accounts'!BT$18, 'E2 Allocators'!$B$15:$W$15, 0),FALSE)*$E183), 0, VLOOKUP(VLOOKUP($A183, 'E4 TB Allocation Details'!$A$18:$L$214, MATCH("A &amp; G ID", 'E4 TB Allocation Details'!$A$18:$L$18, 0),FALSE), 'E2 Allocators'!$B$15:$W$358, MATCH('O5 Details by Class &amp; Accounts'!BT$18, 'E2 Allocators'!$B$15:$W$15, 0),FALSE)*$E183)</f>
        <v>287338.59271225648</v>
      </c>
      <c r="BU183" s="1322">
        <f>IF(ISERROR(VLOOKUP(VLOOKUP($A183, 'E4 TB Allocation Details'!$A$18:$L$214, MATCH("A &amp; G ID", 'E4 TB Allocation Details'!$A$18:$L$18, 0),FALSE), 'E2 Allocators'!$B$15:$W$358, MATCH('O5 Details by Class &amp; Accounts'!BU$18, 'E2 Allocators'!$B$15:$W$15, 0),FALSE)*$E183), 0, VLOOKUP(VLOOKUP($A183, 'E4 TB Allocation Details'!$A$18:$L$214, MATCH("A &amp; G ID", 'E4 TB Allocation Details'!$A$18:$L$18, 0),FALSE), 'E2 Allocators'!$B$15:$W$358, MATCH('O5 Details by Class &amp; Accounts'!BU$18, 'E2 Allocators'!$B$15:$W$15, 0),FALSE)*$E183)</f>
        <v>72529.629974202995</v>
      </c>
      <c r="BV183" s="1322">
        <f>IF(ISERROR(VLOOKUP(VLOOKUP($A183, 'E4 TB Allocation Details'!$A$18:$L$214, MATCH("A &amp; G ID", 'E4 TB Allocation Details'!$A$18:$L$18, 0),FALSE), 'E2 Allocators'!$B$15:$W$358, MATCH('O5 Details by Class &amp; Accounts'!BV$18, 'E2 Allocators'!$B$15:$W$15, 0),FALSE)*$E183), 0, VLOOKUP(VLOOKUP($A183, 'E4 TB Allocation Details'!$A$18:$L$214, MATCH("A &amp; G ID", 'E4 TB Allocation Details'!$A$18:$L$18, 0),FALSE), 'E2 Allocators'!$B$15:$W$358, MATCH('O5 Details by Class &amp; Accounts'!BV$18, 'E2 Allocators'!$B$15:$W$15, 0),FALSE)*$E183)</f>
        <v>49088.948279196382</v>
      </c>
      <c r="BW183" s="1322">
        <f>IF(ISERROR(VLOOKUP(VLOOKUP($A183, 'E4 TB Allocation Details'!$A$18:$L$214, MATCH("A &amp; G ID", 'E4 TB Allocation Details'!$A$18:$L$18, 0),FALSE), 'E2 Allocators'!$B$15:$W$358, MATCH('O5 Details by Class &amp; Accounts'!BW$18, 'E2 Allocators'!$B$15:$W$15, 0),FALSE)*$E183), 0, VLOOKUP(VLOOKUP($A183, 'E4 TB Allocation Details'!$A$18:$L$214, MATCH("A &amp; G ID", 'E4 TB Allocation Details'!$A$18:$L$18, 0),FALSE), 'E2 Allocators'!$B$15:$W$358, MATCH('O5 Details by Class &amp; Accounts'!BW$18, 'E2 Allocators'!$B$15:$W$15, 0),FALSE)*$E183)</f>
        <v>0</v>
      </c>
      <c r="BX183" s="1322">
        <f>IF(ISERROR(VLOOKUP(VLOOKUP($A183, 'E4 TB Allocation Details'!$A$18:$L$214, MATCH("A &amp; G ID", 'E4 TB Allocation Details'!$A$18:$L$18, 0),FALSE), 'E2 Allocators'!$B$15:$W$358, MATCH('O5 Details by Class &amp; Accounts'!BX$18, 'E2 Allocators'!$B$15:$W$15, 0),FALSE)*$E183), 0, VLOOKUP(VLOOKUP($A183, 'E4 TB Allocation Details'!$A$18:$L$214, MATCH("A &amp; G ID", 'E4 TB Allocation Details'!$A$18:$L$18, 0),FALSE), 'E2 Allocators'!$B$15:$W$358, MATCH('O5 Details by Class &amp; Accounts'!BX$18, 'E2 Allocators'!$B$15:$W$15, 0),FALSE)*$E183)</f>
        <v>0</v>
      </c>
      <c r="BY183" s="1322">
        <f>IF(ISERROR(VLOOKUP(VLOOKUP($A183, 'E4 TB Allocation Details'!$A$18:$L$214, MATCH("A &amp; G ID", 'E4 TB Allocation Details'!$A$18:$L$18, 0),FALSE), 'E2 Allocators'!$B$15:$W$358, MATCH('O5 Details by Class &amp; Accounts'!BY$18, 'E2 Allocators'!$B$15:$W$15, 0),FALSE)*$E183), 0, VLOOKUP(VLOOKUP($A183, 'E4 TB Allocation Details'!$A$18:$L$214, MATCH("A &amp; G ID", 'E4 TB Allocation Details'!$A$18:$L$18, 0),FALSE), 'E2 Allocators'!$B$15:$W$358, MATCH('O5 Details by Class &amp; Accounts'!BY$18, 'E2 Allocators'!$B$15:$W$15, 0),FALSE)*$E183)</f>
        <v>6944.8362396606881</v>
      </c>
      <c r="BZ183" s="1322">
        <f>IF(ISERROR(VLOOKUP(VLOOKUP($A183, 'E4 TB Allocation Details'!$A$18:$L$214, MATCH("A &amp; G ID", 'E4 TB Allocation Details'!$A$18:$L$18, 0),FALSE), 'E2 Allocators'!$B$15:$W$358, MATCH('O5 Details by Class &amp; Accounts'!BZ$18, 'E2 Allocators'!$B$15:$W$15, 0),FALSE)*$E183), 0, VLOOKUP(VLOOKUP($A183, 'E4 TB Allocation Details'!$A$18:$L$214, MATCH("A &amp; G ID", 'E4 TB Allocation Details'!$A$18:$L$18, 0),FALSE), 'E2 Allocators'!$B$15:$W$358, MATCH('O5 Details by Class &amp; Accounts'!BZ$18, 'E2 Allocators'!$B$15:$W$15, 0),FALSE)*$E183)</f>
        <v>14631.577733234884</v>
      </c>
      <c r="CA183" s="1322">
        <f>IF(ISERROR(VLOOKUP(VLOOKUP($A183, 'E4 TB Allocation Details'!$A$18:$L$214, MATCH("A &amp; G ID", 'E4 TB Allocation Details'!$A$18:$L$18, 0),FALSE), 'E2 Allocators'!$B$15:$W$358, MATCH('O5 Details by Class &amp; Accounts'!CA$18, 'E2 Allocators'!$B$15:$W$15, 0),FALSE)*$E183), 0, VLOOKUP(VLOOKUP($A183, 'E4 TB Allocation Details'!$A$18:$L$214, MATCH("A &amp; G ID", 'E4 TB Allocation Details'!$A$18:$L$18, 0),FALSE), 'E2 Allocators'!$B$15:$W$358, MATCH('O5 Details by Class &amp; Accounts'!CA$18, 'E2 Allocators'!$B$15:$W$15, 0),FALSE)*$E183)</f>
        <v>0</v>
      </c>
      <c r="CB183" s="1322">
        <f>IF(ISERROR(VLOOKUP(VLOOKUP($A183, 'E4 TB Allocation Details'!$A$18:$L$214, MATCH("A &amp; G ID", 'E4 TB Allocation Details'!$A$18:$L$18, 0),FALSE), 'E2 Allocators'!$B$15:$W$358, MATCH('O5 Details by Class &amp; Accounts'!CB$18, 'E2 Allocators'!$B$15:$W$15, 0),FALSE)*$E183), 0, VLOOKUP(VLOOKUP($A183, 'E4 TB Allocation Details'!$A$18:$L$214, MATCH("A &amp; G ID", 'E4 TB Allocation Details'!$A$18:$L$18, 0),FALSE), 'E2 Allocators'!$B$15:$W$358, MATCH('O5 Details by Class &amp; Accounts'!CB$18, 'E2 Allocators'!$B$15:$W$15, 0),FALSE)*$E183)</f>
        <v>636.98749828500274</v>
      </c>
      <c r="CC183" s="1322">
        <f>IF(ISERROR(VLOOKUP(VLOOKUP($A183, 'E4 TB Allocation Details'!$A$18:$L$214, MATCH("A &amp; G ID", 'E4 TB Allocation Details'!$A$18:$L$18, 0),FALSE), 'E2 Allocators'!$B$15:$W$358, MATCH('O5 Details by Class &amp; Accounts'!CC$18, 'E2 Allocators'!$B$15:$W$15, 0),FALSE)*$E183), 0, VLOOKUP(VLOOKUP($A183, 'E4 TB Allocation Details'!$A$18:$L$214, MATCH("A &amp; G ID", 'E4 TB Allocation Details'!$A$18:$L$18, 0),FALSE), 'E2 Allocators'!$B$15:$W$358, MATCH('O5 Details by Class &amp; Accounts'!CC$18, 'E2 Allocators'!$B$15:$W$15, 0),FALSE)*$E183)</f>
        <v>0</v>
      </c>
      <c r="CD183" s="1322">
        <f>IF(ISERROR(VLOOKUP(VLOOKUP($A183, 'E4 TB Allocation Details'!$A$18:$L$214, MATCH("A &amp; G ID", 'E4 TB Allocation Details'!$A$18:$L$18, 0),FALSE), 'E2 Allocators'!$B$15:$W$358, MATCH('O5 Details by Class &amp; Accounts'!CD$18, 'E2 Allocators'!$B$15:$W$15, 0),FALSE)*$E183), 0, VLOOKUP(VLOOKUP($A183, 'E4 TB Allocation Details'!$A$18:$L$214, MATCH("A &amp; G ID", 'E4 TB Allocation Details'!$A$18:$L$18, 0),FALSE), 'E2 Allocators'!$B$15:$W$358, MATCH('O5 Details by Class &amp; Accounts'!CD$18, 'E2 Allocators'!$B$15:$W$15, 0),FALSE)*$E183)</f>
        <v>0</v>
      </c>
      <c r="CE183" s="1322">
        <f>IF(ISERROR(VLOOKUP(VLOOKUP($A183, 'E4 TB Allocation Details'!$A$18:$L$214, MATCH("A &amp; G ID", 'E4 TB Allocation Details'!$A$18:$L$18, 0),FALSE), 'E2 Allocators'!$B$15:$W$358, MATCH('O5 Details by Class &amp; Accounts'!CE$18, 'E2 Allocators'!$B$15:$W$15, 0),FALSE)*$E183), 0, VLOOKUP(VLOOKUP($A183, 'E4 TB Allocation Details'!$A$18:$L$214, MATCH("A &amp; G ID", 'E4 TB Allocation Details'!$A$18:$L$18, 0),FALSE), 'E2 Allocators'!$B$15:$W$358, MATCH('O5 Details by Class &amp; Accounts'!CE$18, 'E2 Allocators'!$B$15:$W$15, 0),FALSE)*$E183)</f>
        <v>0</v>
      </c>
      <c r="CF183" s="1322">
        <f>IF(ISERROR(VLOOKUP(VLOOKUP($A183, 'E4 TB Allocation Details'!$A$18:$L$214, MATCH("A &amp; G ID", 'E4 TB Allocation Details'!$A$18:$L$18, 0),FALSE), 'E2 Allocators'!$B$15:$W$358, MATCH('O5 Details by Class &amp; Accounts'!CF$18, 'E2 Allocators'!$B$15:$W$15, 0),FALSE)*$E183), 0, VLOOKUP(VLOOKUP($A183, 'E4 TB Allocation Details'!$A$18:$L$214, MATCH("A &amp; G ID", 'E4 TB Allocation Details'!$A$18:$L$18, 0),FALSE), 'E2 Allocators'!$B$15:$W$358, MATCH('O5 Details by Class &amp; Accounts'!CF$18, 'E2 Allocators'!$B$15:$W$15, 0),FALSE)*$E183)</f>
        <v>0</v>
      </c>
      <c r="CG183" s="1322">
        <f>IF(ISERROR(VLOOKUP(VLOOKUP($A183, 'E4 TB Allocation Details'!$A$18:$L$214, MATCH("A &amp; G ID", 'E4 TB Allocation Details'!$A$18:$L$18, 0),FALSE), 'E2 Allocators'!$B$15:$W$358, MATCH('O5 Details by Class &amp; Accounts'!CG$18, 'E2 Allocators'!$B$15:$W$15, 0),FALSE)*$E183), 0, VLOOKUP(VLOOKUP($A183, 'E4 TB Allocation Details'!$A$18:$L$214, MATCH("A &amp; G ID", 'E4 TB Allocation Details'!$A$18:$L$18, 0),FALSE), 'E2 Allocators'!$B$15:$W$358, MATCH('O5 Details by Class &amp; Accounts'!CG$18, 'E2 Allocators'!$B$15:$W$15, 0),FALSE)*$E183)</f>
        <v>0</v>
      </c>
      <c r="CH183" s="1322">
        <f>IF(ISERROR(VLOOKUP(VLOOKUP($A183, 'E4 TB Allocation Details'!$A$18:$L$214, MATCH("A &amp; G ID", 'E4 TB Allocation Details'!$A$18:$L$18, 0),FALSE), 'E2 Allocators'!$B$15:$W$358, MATCH('O5 Details by Class &amp; Accounts'!CH$18, 'E2 Allocators'!$B$15:$W$15, 0),FALSE)*$E183), 0, VLOOKUP(VLOOKUP($A183, 'E4 TB Allocation Details'!$A$18:$L$214, MATCH("A &amp; G ID", 'E4 TB Allocation Details'!$A$18:$L$18, 0),FALSE), 'E2 Allocators'!$B$15:$W$358, MATCH('O5 Details by Class &amp; Accounts'!CH$18, 'E2 Allocators'!$B$15:$W$15, 0),FALSE)*$E183)</f>
        <v>0</v>
      </c>
      <c r="CI183" s="1322">
        <f>IF(ISERROR(VLOOKUP(VLOOKUP($A183, 'E4 TB Allocation Details'!$A$18:$L$214, MATCH("A &amp; G ID", 'E4 TB Allocation Details'!$A$18:$L$18, 0),FALSE), 'E2 Allocators'!$B$15:$W$358, MATCH('O5 Details by Class &amp; Accounts'!CI$18, 'E2 Allocators'!$B$15:$W$15, 0),FALSE)*$E183), 0, VLOOKUP(VLOOKUP($A183, 'E4 TB Allocation Details'!$A$18:$L$214, MATCH("A &amp; G ID", 'E4 TB Allocation Details'!$A$18:$L$18, 0),FALSE), 'E2 Allocators'!$B$15:$W$358, MATCH('O5 Details by Class &amp; Accounts'!CI$18, 'E2 Allocators'!$B$15:$W$15, 0),FALSE)*$E183)</f>
        <v>0</v>
      </c>
      <c r="CJ183" s="1322">
        <f>IF(ISERROR(VLOOKUP(VLOOKUP($A183, 'E4 TB Allocation Details'!$A$18:$L$214, MATCH("A &amp; G ID", 'E4 TB Allocation Details'!$A$18:$L$18, 0),FALSE), 'E2 Allocators'!$B$15:$W$358, MATCH('O5 Details by Class &amp; Accounts'!CJ$18, 'E2 Allocators'!$B$15:$W$15, 0),FALSE)*$E183), 0, VLOOKUP(VLOOKUP($A183, 'E4 TB Allocation Details'!$A$18:$L$214, MATCH("A &amp; G ID", 'E4 TB Allocation Details'!$A$18:$L$18, 0),FALSE), 'E2 Allocators'!$B$15:$W$358, MATCH('O5 Details by Class &amp; Accounts'!CJ$18, 'E2 Allocators'!$B$15:$W$15, 0),FALSE)*$E183)</f>
        <v>0</v>
      </c>
      <c r="CK183" s="1322">
        <f>IF(ISERROR(VLOOKUP(VLOOKUP($A183, 'E4 TB Allocation Details'!$A$18:$L$214, MATCH("A &amp; G ID", 'E4 TB Allocation Details'!$A$18:$L$18, 0),FALSE), 'E2 Allocators'!$B$15:$W$358, MATCH('O5 Details by Class &amp; Accounts'!CK$18, 'E2 Allocators'!$B$15:$W$15, 0),FALSE)*$E183), 0, VLOOKUP(VLOOKUP($A183, 'E4 TB Allocation Details'!$A$18:$L$214, MATCH("A &amp; G ID", 'E4 TB Allocation Details'!$A$18:$L$18, 0),FALSE), 'E2 Allocators'!$B$15:$W$358, MATCH('O5 Details by Class &amp; Accounts'!CK$18, 'E2 Allocators'!$B$15:$W$15, 0),FALSE)*$E183)</f>
        <v>0</v>
      </c>
      <c r="CL183" s="1322">
        <f>IF(ISERROR(VLOOKUP(VLOOKUP($A183, 'E4 TB Allocation Details'!$A$18:$L$214, MATCH("A &amp; G ID", 'E4 TB Allocation Details'!$A$18:$L$18, 0),FALSE), 'E2 Allocators'!$B$15:$W$358, MATCH('O5 Details by Class &amp; Accounts'!CL$18, 'E2 Allocators'!$B$15:$W$15, 0),FALSE)*$E183), 0, VLOOKUP(VLOOKUP($A183, 'E4 TB Allocation Details'!$A$18:$L$214, MATCH("A &amp; G ID", 'E4 TB Allocation Details'!$A$18:$L$18, 0),FALSE), 'E2 Allocators'!$B$15:$W$358, MATCH('O5 Details by Class &amp; Accounts'!CL$18, 'E2 Allocators'!$B$15:$W$15, 0),FALSE)*$E183)</f>
        <v>0</v>
      </c>
      <c r="CM183" s="1322">
        <f>IF(ISERROR(VLOOKUP(VLOOKUP($A183, 'E4 TB Allocation Details'!$A$18:$L$214, MATCH("A &amp; G ID", 'E4 TB Allocation Details'!$A$18:$L$18, 0),FALSE), 'E2 Allocators'!$B$15:$W$358, MATCH('O5 Details by Class &amp; Accounts'!CM$18, 'E2 Allocators'!$B$15:$W$15, 0),FALSE)*$E183), 0, VLOOKUP(VLOOKUP($A183, 'E4 TB Allocation Details'!$A$18:$L$214, MATCH("A &amp; G ID", 'E4 TB Allocation Details'!$A$18:$L$18, 0),FALSE), 'E2 Allocators'!$B$15:$W$358, MATCH('O5 Details by Class &amp; Accounts'!CM$18, 'E2 Allocators'!$B$15:$W$15, 0),FALSE)*$E183)</f>
        <v>0</v>
      </c>
      <c r="CN183" s="1322">
        <f t="shared" si="49"/>
        <v>431170.57243683649</v>
      </c>
      <c r="CO183" s="1651">
        <f t="shared" si="50"/>
        <v>0</v>
      </c>
      <c r="CQ183" s="1899" t="inlineStr">
        <is>
          <t/>
        </is>
      </c>
    </row>
    <row r="184" spans="1:95" s="64" customFormat="1" ht="12.75" x14ac:dyDescent="0.2">
      <c r="A184" s="2146">
        <v>5610</v>
      </c>
      <c r="B184" s="2112" t="s">
        <v>1588</v>
      </c>
      <c r="C184" s="1648">
        <f>IF(ISERROR(VLOOKUP($A184,'I3 TB Data'!$A$19:$H$483,MATCH('O5 Details by Class &amp; Accounts'!$C$18, 'I3 TB Data'!$A$19:$H$19,0),0)), 0, VLOOKUP($A184,'I3 TB Data'!$A$19:$H$483,MATCH('O5 Details by Class &amp; Accounts'!$C$18,'I3 TB Data'!$A$19:$H$19,0),0))</f>
        <v>15573.628999916433</v>
      </c>
      <c r="D184" s="1649"/>
      <c r="E184" s="1648">
        <f t="shared" si="44"/>
        <v>15573.628999916433</v>
      </c>
      <c r="F184" s="1650"/>
      <c r="G184" s="1650"/>
      <c r="H184" s="1322">
        <f t="shared" si="46"/>
        <v>0</v>
      </c>
      <c r="I184" s="1322">
        <f>IF(ISERROR(VLOOKUP(VLOOKUP($A184, 'E4 TB Allocation Details'!$A$18:$L$214, MATCH("Demand ID", 'E4 TB Allocation Details'!$A$18:$L$18, 0),FALSE), 'E2 Allocators'!$B$15:$W$358, MATCH('O5 Details by Class &amp; Accounts'!I$18, 'E2 Allocators'!$B$15:$W$15, 0),FALSE)*$F184), 0, VLOOKUP(VLOOKUP($A184, 'E4 TB Allocation Details'!$A$18:$L$214, MATCH("Demand ID", 'E4 TB Allocation Details'!$A$18:$L$18, 0),FALSE), 'E2 Allocators'!$B$15:$W$358, MATCH('O5 Details by Class &amp; Accounts'!I$18, 'E2 Allocators'!$B$15:$W$15, 0),FALSE)*$F184)</f>
        <v>0</v>
      </c>
      <c r="J184" s="1322">
        <f>IF(ISERROR(VLOOKUP(VLOOKUP($A184, 'E4 TB Allocation Details'!$A$18:$L$214, MATCH("Demand ID", 'E4 TB Allocation Details'!$A$18:$L$18, 0),FALSE), 'E2 Allocators'!$B$15:$W$358, MATCH('O5 Details by Class &amp; Accounts'!J$18, 'E2 Allocators'!$B$15:$W$15, 0),FALSE)*$F184), 0, VLOOKUP(VLOOKUP($A184, 'E4 TB Allocation Details'!$A$18:$L$214, MATCH("Demand ID", 'E4 TB Allocation Details'!$A$18:$L$18, 0),FALSE), 'E2 Allocators'!$B$15:$W$358, MATCH('O5 Details by Class &amp; Accounts'!J$18, 'E2 Allocators'!$B$15:$W$15, 0),FALSE)*$F184)</f>
        <v>0</v>
      </c>
      <c r="K184" s="1322">
        <f>IF(ISERROR(VLOOKUP(VLOOKUP($A184, 'E4 TB Allocation Details'!$A$18:$L$214, MATCH("Demand ID", 'E4 TB Allocation Details'!$A$18:$L$18, 0),FALSE), 'E2 Allocators'!$B$15:$W$358, MATCH('O5 Details by Class &amp; Accounts'!K$18, 'E2 Allocators'!$B$15:$W$15, 0),FALSE)*$F184), 0, VLOOKUP(VLOOKUP($A184, 'E4 TB Allocation Details'!$A$18:$L$214, MATCH("Demand ID", 'E4 TB Allocation Details'!$A$18:$L$18, 0),FALSE), 'E2 Allocators'!$B$15:$W$358, MATCH('O5 Details by Class &amp; Accounts'!K$18, 'E2 Allocators'!$B$15:$W$15, 0),FALSE)*$F184)</f>
        <v>0</v>
      </c>
      <c r="L184" s="1322">
        <f>IF(ISERROR(VLOOKUP(VLOOKUP($A184, 'E4 TB Allocation Details'!$A$18:$L$214, MATCH("Demand ID", 'E4 TB Allocation Details'!$A$18:$L$18, 0),FALSE), 'E2 Allocators'!$B$15:$W$358, MATCH('O5 Details by Class &amp; Accounts'!L$18, 'E2 Allocators'!$B$15:$W$15, 0),FALSE)*$F184), 0, VLOOKUP(VLOOKUP($A184, 'E4 TB Allocation Details'!$A$18:$L$214, MATCH("Demand ID", 'E4 TB Allocation Details'!$A$18:$L$18, 0),FALSE), 'E2 Allocators'!$B$15:$W$358, MATCH('O5 Details by Class &amp; Accounts'!L$18, 'E2 Allocators'!$B$15:$W$15, 0),FALSE)*$F184)</f>
        <v>0</v>
      </c>
      <c r="M184" s="1322">
        <f>IF(ISERROR(VLOOKUP(VLOOKUP($A184, 'E4 TB Allocation Details'!$A$18:$L$214, MATCH("Demand ID", 'E4 TB Allocation Details'!$A$18:$L$18, 0),FALSE), 'E2 Allocators'!$B$15:$W$358, MATCH('O5 Details by Class &amp; Accounts'!M$18, 'E2 Allocators'!$B$15:$W$15, 0),FALSE)*$F184), 0, VLOOKUP(VLOOKUP($A184, 'E4 TB Allocation Details'!$A$18:$L$214, MATCH("Demand ID", 'E4 TB Allocation Details'!$A$18:$L$18, 0),FALSE), 'E2 Allocators'!$B$15:$W$358, MATCH('O5 Details by Class &amp; Accounts'!M$18, 'E2 Allocators'!$B$15:$W$15, 0),FALSE)*$F184)</f>
        <v>0</v>
      </c>
      <c r="N184" s="1322">
        <f>IF(ISERROR(VLOOKUP(VLOOKUP($A184, 'E4 TB Allocation Details'!$A$18:$L$214, MATCH("Demand ID", 'E4 TB Allocation Details'!$A$18:$L$18, 0),FALSE), 'E2 Allocators'!$B$15:$W$358, MATCH('O5 Details by Class &amp; Accounts'!N$18, 'E2 Allocators'!$B$15:$W$15, 0),FALSE)*$F184), 0, VLOOKUP(VLOOKUP($A184, 'E4 TB Allocation Details'!$A$18:$L$214, MATCH("Demand ID", 'E4 TB Allocation Details'!$A$18:$L$18, 0),FALSE), 'E2 Allocators'!$B$15:$W$358, MATCH('O5 Details by Class &amp; Accounts'!N$18, 'E2 Allocators'!$B$15:$W$15, 0),FALSE)*$F184)</f>
        <v>0</v>
      </c>
      <c r="O184" s="1322">
        <f>IF(ISERROR(VLOOKUP(VLOOKUP($A184, 'E4 TB Allocation Details'!$A$18:$L$214, MATCH("Demand ID", 'E4 TB Allocation Details'!$A$18:$L$18, 0),FALSE), 'E2 Allocators'!$B$15:$W$358, MATCH('O5 Details by Class &amp; Accounts'!O$18, 'E2 Allocators'!$B$15:$W$15, 0),FALSE)*$F184), 0, VLOOKUP(VLOOKUP($A184, 'E4 TB Allocation Details'!$A$18:$L$214, MATCH("Demand ID", 'E4 TB Allocation Details'!$A$18:$L$18, 0),FALSE), 'E2 Allocators'!$B$15:$W$358, MATCH('O5 Details by Class &amp; Accounts'!O$18, 'E2 Allocators'!$B$15:$W$15, 0),FALSE)*$F184)</f>
        <v>0</v>
      </c>
      <c r="P184" s="1322">
        <f>IF(ISERROR(VLOOKUP(VLOOKUP($A184, 'E4 TB Allocation Details'!$A$18:$L$214, MATCH("Demand ID", 'E4 TB Allocation Details'!$A$18:$L$18, 0),FALSE), 'E2 Allocators'!$B$15:$W$358, MATCH('O5 Details by Class &amp; Accounts'!P$18, 'E2 Allocators'!$B$15:$W$15, 0),FALSE)*$F184), 0, VLOOKUP(VLOOKUP($A184, 'E4 TB Allocation Details'!$A$18:$L$214, MATCH("Demand ID", 'E4 TB Allocation Details'!$A$18:$L$18, 0),FALSE), 'E2 Allocators'!$B$15:$W$358, MATCH('O5 Details by Class &amp; Accounts'!P$18, 'E2 Allocators'!$B$15:$W$15, 0),FALSE)*$F184)</f>
        <v>0</v>
      </c>
      <c r="Q184" s="1322">
        <f>IF(ISERROR(VLOOKUP(VLOOKUP($A184, 'E4 TB Allocation Details'!$A$18:$L$214, MATCH("Demand ID", 'E4 TB Allocation Details'!$A$18:$L$18, 0),FALSE), 'E2 Allocators'!$B$15:$W$358, MATCH('O5 Details by Class &amp; Accounts'!Q$18, 'E2 Allocators'!$B$15:$W$15, 0),FALSE)*$F184), 0, VLOOKUP(VLOOKUP($A184, 'E4 TB Allocation Details'!$A$18:$L$214, MATCH("Demand ID", 'E4 TB Allocation Details'!$A$18:$L$18, 0),FALSE), 'E2 Allocators'!$B$15:$W$358, MATCH('O5 Details by Class &amp; Accounts'!Q$18, 'E2 Allocators'!$B$15:$W$15, 0),FALSE)*$F184)</f>
        <v>0</v>
      </c>
      <c r="R184" s="1322">
        <f>IF(ISERROR(VLOOKUP(VLOOKUP($A184, 'E4 TB Allocation Details'!$A$18:$L$214, MATCH("Demand ID", 'E4 TB Allocation Details'!$A$18:$L$18, 0),FALSE), 'E2 Allocators'!$B$15:$W$358, MATCH('O5 Details by Class &amp; Accounts'!R$18, 'E2 Allocators'!$B$15:$W$15, 0),FALSE)*$F184), 0, VLOOKUP(VLOOKUP($A184, 'E4 TB Allocation Details'!$A$18:$L$214, MATCH("Demand ID", 'E4 TB Allocation Details'!$A$18:$L$18, 0),FALSE), 'E2 Allocators'!$B$15:$W$358, MATCH('O5 Details by Class &amp; Accounts'!R$18, 'E2 Allocators'!$B$15:$W$15, 0),FALSE)*$F184)</f>
        <v>0</v>
      </c>
      <c r="S184" s="1322">
        <f>IF(ISERROR(VLOOKUP(VLOOKUP($A184, 'E4 TB Allocation Details'!$A$18:$L$214, MATCH("Demand ID", 'E4 TB Allocation Details'!$A$18:$L$18, 0),FALSE), 'E2 Allocators'!$B$15:$W$358, MATCH('O5 Details by Class &amp; Accounts'!S$18, 'E2 Allocators'!$B$15:$W$15, 0),FALSE)*$F184), 0, VLOOKUP(VLOOKUP($A184, 'E4 TB Allocation Details'!$A$18:$L$214, MATCH("Demand ID", 'E4 TB Allocation Details'!$A$18:$L$18, 0),FALSE), 'E2 Allocators'!$B$15:$W$358, MATCH('O5 Details by Class &amp; Accounts'!S$18, 'E2 Allocators'!$B$15:$W$15, 0),FALSE)*$F184)</f>
        <v>0</v>
      </c>
      <c r="T184" s="1322">
        <f>IF(ISERROR(VLOOKUP(VLOOKUP($A184, 'E4 TB Allocation Details'!$A$18:$L$214, MATCH("Demand ID", 'E4 TB Allocation Details'!$A$18:$L$18, 0),FALSE), 'E2 Allocators'!$B$15:$W$358, MATCH('O5 Details by Class &amp; Accounts'!T$18, 'E2 Allocators'!$B$15:$W$15, 0),FALSE)*$F184), 0, VLOOKUP(VLOOKUP($A184, 'E4 TB Allocation Details'!$A$18:$L$214, MATCH("Demand ID", 'E4 TB Allocation Details'!$A$18:$L$18, 0),FALSE), 'E2 Allocators'!$B$15:$W$358, MATCH('O5 Details by Class &amp; Accounts'!T$18, 'E2 Allocators'!$B$15:$W$15, 0),FALSE)*$F184)</f>
        <v>0</v>
      </c>
      <c r="U184" s="1322">
        <f>IF(ISERROR(VLOOKUP(VLOOKUP($A184, 'E4 TB Allocation Details'!$A$18:$L$214, MATCH("Demand ID", 'E4 TB Allocation Details'!$A$18:$L$18, 0),FALSE), 'E2 Allocators'!$B$15:$W$358, MATCH('O5 Details by Class &amp; Accounts'!U$18, 'E2 Allocators'!$B$15:$W$15, 0),FALSE)*$F184), 0, VLOOKUP(VLOOKUP($A184, 'E4 TB Allocation Details'!$A$18:$L$214, MATCH("Demand ID", 'E4 TB Allocation Details'!$A$18:$L$18, 0),FALSE), 'E2 Allocators'!$B$15:$W$358, MATCH('O5 Details by Class &amp; Accounts'!U$18, 'E2 Allocators'!$B$15:$W$15, 0),FALSE)*$F184)</f>
        <v>0</v>
      </c>
      <c r="V184" s="1322">
        <f>IF(ISERROR(VLOOKUP(VLOOKUP($A184, 'E4 TB Allocation Details'!$A$18:$L$214, MATCH("Demand ID", 'E4 TB Allocation Details'!$A$18:$L$18, 0),FALSE), 'E2 Allocators'!$B$15:$W$358, MATCH('O5 Details by Class &amp; Accounts'!V$18, 'E2 Allocators'!$B$15:$W$15, 0),FALSE)*$F184), 0, VLOOKUP(VLOOKUP($A184, 'E4 TB Allocation Details'!$A$18:$L$214, MATCH("Demand ID", 'E4 TB Allocation Details'!$A$18:$L$18, 0),FALSE), 'E2 Allocators'!$B$15:$W$358, MATCH('O5 Details by Class &amp; Accounts'!V$18, 'E2 Allocators'!$B$15:$W$15, 0),FALSE)*$F184)</f>
        <v>0</v>
      </c>
      <c r="W184" s="1322">
        <f>IF(ISERROR(VLOOKUP(VLOOKUP($A184, 'E4 TB Allocation Details'!$A$18:$L$214, MATCH("Demand ID", 'E4 TB Allocation Details'!$A$18:$L$18, 0),FALSE), 'E2 Allocators'!$B$15:$W$358, MATCH('O5 Details by Class &amp; Accounts'!W$18, 'E2 Allocators'!$B$15:$W$15, 0),FALSE)*$F184), 0, VLOOKUP(VLOOKUP($A184, 'E4 TB Allocation Details'!$A$18:$L$214, MATCH("Demand ID", 'E4 TB Allocation Details'!$A$18:$L$18, 0),FALSE), 'E2 Allocators'!$B$15:$W$358, MATCH('O5 Details by Class &amp; Accounts'!W$18, 'E2 Allocators'!$B$15:$W$15, 0),FALSE)*$F184)</f>
        <v>0</v>
      </c>
      <c r="X184" s="1322">
        <f>IF(ISERROR(VLOOKUP(VLOOKUP($A184, 'E4 TB Allocation Details'!$A$18:$L$214, MATCH("Demand ID", 'E4 TB Allocation Details'!$A$18:$L$18, 0),FALSE), 'E2 Allocators'!$B$15:$W$358, MATCH('O5 Details by Class &amp; Accounts'!X$18, 'E2 Allocators'!$B$15:$W$15, 0),FALSE)*$F184), 0, VLOOKUP(VLOOKUP($A184, 'E4 TB Allocation Details'!$A$18:$L$214, MATCH("Demand ID", 'E4 TB Allocation Details'!$A$18:$L$18, 0),FALSE), 'E2 Allocators'!$B$15:$W$358, MATCH('O5 Details by Class &amp; Accounts'!X$18, 'E2 Allocators'!$B$15:$W$15, 0),FALSE)*$F184)</f>
        <v>0</v>
      </c>
      <c r="Y184" s="1322">
        <f>IF(ISERROR(VLOOKUP(VLOOKUP($A184, 'E4 TB Allocation Details'!$A$18:$L$214, MATCH("Demand ID", 'E4 TB Allocation Details'!$A$18:$L$18, 0),FALSE), 'E2 Allocators'!$B$15:$W$358, MATCH('O5 Details by Class &amp; Accounts'!Y$18, 'E2 Allocators'!$B$15:$W$15, 0),FALSE)*$F184), 0, VLOOKUP(VLOOKUP($A184, 'E4 TB Allocation Details'!$A$18:$L$214, MATCH("Demand ID", 'E4 TB Allocation Details'!$A$18:$L$18, 0),FALSE), 'E2 Allocators'!$B$15:$W$358, MATCH('O5 Details by Class &amp; Accounts'!Y$18, 'E2 Allocators'!$B$15:$W$15, 0),FALSE)*$F184)</f>
        <v>0</v>
      </c>
      <c r="Z184" s="1322">
        <f>IF(ISERROR(VLOOKUP(VLOOKUP($A184, 'E4 TB Allocation Details'!$A$18:$L$214, MATCH("Demand ID", 'E4 TB Allocation Details'!$A$18:$L$18, 0),FALSE), 'E2 Allocators'!$B$15:$W$358, MATCH('O5 Details by Class &amp; Accounts'!Z$18, 'E2 Allocators'!$B$15:$W$15, 0),FALSE)*$F184), 0, VLOOKUP(VLOOKUP($A184, 'E4 TB Allocation Details'!$A$18:$L$214, MATCH("Demand ID", 'E4 TB Allocation Details'!$A$18:$L$18, 0),FALSE), 'E2 Allocators'!$B$15:$W$358, MATCH('O5 Details by Class &amp; Accounts'!Z$18, 'E2 Allocators'!$B$15:$W$15, 0),FALSE)*$F184)</f>
        <v>0</v>
      </c>
      <c r="AA184" s="1322">
        <f>IF(ISERROR(VLOOKUP(VLOOKUP($A184, 'E4 TB Allocation Details'!$A$18:$L$214, MATCH("Demand ID", 'E4 TB Allocation Details'!$A$18:$L$18, 0),FALSE), 'E2 Allocators'!$B$15:$W$358, MATCH('O5 Details by Class &amp; Accounts'!AA$18, 'E2 Allocators'!$B$15:$W$15, 0),FALSE)*$F184), 0, VLOOKUP(VLOOKUP($A184, 'E4 TB Allocation Details'!$A$18:$L$214, MATCH("Demand ID", 'E4 TB Allocation Details'!$A$18:$L$18, 0),FALSE), 'E2 Allocators'!$B$15:$W$358, MATCH('O5 Details by Class &amp; Accounts'!AA$18, 'E2 Allocators'!$B$15:$W$15, 0),FALSE)*$F184)</f>
        <v>0</v>
      </c>
      <c r="AB184" s="1322">
        <f>IF(ISERROR(VLOOKUP(VLOOKUP($A184, 'E4 TB Allocation Details'!$A$18:$L$214, MATCH("Demand ID", 'E4 TB Allocation Details'!$A$18:$L$18, 0),FALSE), 'E2 Allocators'!$B$15:$W$358, MATCH('O5 Details by Class &amp; Accounts'!AB$18, 'E2 Allocators'!$B$15:$W$15, 0),FALSE)*$F184), 0, VLOOKUP(VLOOKUP($A184, 'E4 TB Allocation Details'!$A$18:$L$214, MATCH("Demand ID", 'E4 TB Allocation Details'!$A$18:$L$18, 0),FALSE), 'E2 Allocators'!$B$15:$W$358, MATCH('O5 Details by Class &amp; Accounts'!AB$18, 'E2 Allocators'!$B$15:$W$15, 0),FALSE)*$F184)</f>
        <v>0</v>
      </c>
      <c r="AC184" s="1322">
        <f t="shared" si="47"/>
        <v>0</v>
      </c>
      <c r="AD184" s="1322">
        <f>IF(ISERROR(VLOOKUP(VLOOKUP($A184, 'E4 TB Allocation Details'!$A$18:$L$214, MATCH("Customer ID", 'E4 TB Allocation Details'!$A$18:$L$18, 0),FALSE), 'E2 Allocators'!$B$15:$W$358, MATCH('O5 Details by Class &amp; Accounts'!AD$18, 'E2 Allocators'!$B$15:$W$15, 0),FALSE)*$G184), 0, VLOOKUP(VLOOKUP($A184, 'E4 TB Allocation Details'!$A$18:$L$214, MATCH("Customer ID", 'E4 TB Allocation Details'!$A$18:$L$18, 0),FALSE), 'E2 Allocators'!$B$15:$W$358, MATCH('O5 Details by Class &amp; Accounts'!AD$18, 'E2 Allocators'!$B$15:$W$15, 0),FALSE)*$G184)</f>
        <v>0</v>
      </c>
      <c r="AE184" s="1322">
        <f>IF(ISERROR(VLOOKUP(VLOOKUP($A184, 'E4 TB Allocation Details'!$A$18:$L$214, MATCH("Customer ID", 'E4 TB Allocation Details'!$A$18:$L$18, 0),FALSE), 'E2 Allocators'!$B$15:$W$358, MATCH('O5 Details by Class &amp; Accounts'!AE$18, 'E2 Allocators'!$B$15:$W$15, 0),FALSE)*$G184), 0, VLOOKUP(VLOOKUP($A184, 'E4 TB Allocation Details'!$A$18:$L$214, MATCH("Customer ID", 'E4 TB Allocation Details'!$A$18:$L$18, 0),FALSE), 'E2 Allocators'!$B$15:$W$358, MATCH('O5 Details by Class &amp; Accounts'!AE$18, 'E2 Allocators'!$B$15:$W$15, 0),FALSE)*$G184)</f>
        <v>0</v>
      </c>
      <c r="AF184" s="1322">
        <f>IF(ISERROR(VLOOKUP(VLOOKUP($A184, 'E4 TB Allocation Details'!$A$18:$L$214, MATCH("Customer ID", 'E4 TB Allocation Details'!$A$18:$L$18, 0),FALSE), 'E2 Allocators'!$B$15:$W$358, MATCH('O5 Details by Class &amp; Accounts'!AF$18, 'E2 Allocators'!$B$15:$W$15, 0),FALSE)*$G184), 0, VLOOKUP(VLOOKUP($A184, 'E4 TB Allocation Details'!$A$18:$L$214, MATCH("Customer ID", 'E4 TB Allocation Details'!$A$18:$L$18, 0),FALSE), 'E2 Allocators'!$B$15:$W$358, MATCH('O5 Details by Class &amp; Accounts'!AF$18, 'E2 Allocators'!$B$15:$W$15, 0),FALSE)*$G184)</f>
        <v>0</v>
      </c>
      <c r="AG184" s="1322">
        <f>IF(ISERROR(VLOOKUP(VLOOKUP($A184, 'E4 TB Allocation Details'!$A$18:$L$214, MATCH("Customer ID", 'E4 TB Allocation Details'!$A$18:$L$18, 0),FALSE), 'E2 Allocators'!$B$15:$W$358, MATCH('O5 Details by Class &amp; Accounts'!AG$18, 'E2 Allocators'!$B$15:$W$15, 0),FALSE)*$G184), 0, VLOOKUP(VLOOKUP($A184, 'E4 TB Allocation Details'!$A$18:$L$214, MATCH("Customer ID", 'E4 TB Allocation Details'!$A$18:$L$18, 0),FALSE), 'E2 Allocators'!$B$15:$W$358, MATCH('O5 Details by Class &amp; Accounts'!AG$18, 'E2 Allocators'!$B$15:$W$15, 0),FALSE)*$G184)</f>
        <v>0</v>
      </c>
      <c r="AH184" s="1322">
        <f>IF(ISERROR(VLOOKUP(VLOOKUP($A184, 'E4 TB Allocation Details'!$A$18:$L$214, MATCH("Customer ID", 'E4 TB Allocation Details'!$A$18:$L$18, 0),FALSE), 'E2 Allocators'!$B$15:$W$358, MATCH('O5 Details by Class &amp; Accounts'!AH$18, 'E2 Allocators'!$B$15:$W$15, 0),FALSE)*$G184), 0, VLOOKUP(VLOOKUP($A184, 'E4 TB Allocation Details'!$A$18:$L$214, MATCH("Customer ID", 'E4 TB Allocation Details'!$A$18:$L$18, 0),FALSE), 'E2 Allocators'!$B$15:$W$358, MATCH('O5 Details by Class &amp; Accounts'!AH$18, 'E2 Allocators'!$B$15:$W$15, 0),FALSE)*$G184)</f>
        <v>0</v>
      </c>
      <c r="AI184" s="1322">
        <f>IF(ISERROR(VLOOKUP(VLOOKUP($A184, 'E4 TB Allocation Details'!$A$18:$L$214, MATCH("Customer ID", 'E4 TB Allocation Details'!$A$18:$L$18, 0),FALSE), 'E2 Allocators'!$B$15:$W$358, MATCH('O5 Details by Class &amp; Accounts'!AI$18, 'E2 Allocators'!$B$15:$W$15, 0),FALSE)*$G184), 0, VLOOKUP(VLOOKUP($A184, 'E4 TB Allocation Details'!$A$18:$L$214, MATCH("Customer ID", 'E4 TB Allocation Details'!$A$18:$L$18, 0),FALSE), 'E2 Allocators'!$B$15:$W$358, MATCH('O5 Details by Class &amp; Accounts'!AI$18, 'E2 Allocators'!$B$15:$W$15, 0),FALSE)*$G184)</f>
        <v>0</v>
      </c>
      <c r="AJ184" s="1322">
        <f>IF(ISERROR(VLOOKUP(VLOOKUP($A184, 'E4 TB Allocation Details'!$A$18:$L$214, MATCH("Customer ID", 'E4 TB Allocation Details'!$A$18:$L$18, 0),FALSE), 'E2 Allocators'!$B$15:$W$358, MATCH('O5 Details by Class &amp; Accounts'!AJ$18, 'E2 Allocators'!$B$15:$W$15, 0),FALSE)*$G184), 0, VLOOKUP(VLOOKUP($A184, 'E4 TB Allocation Details'!$A$18:$L$214, MATCH("Customer ID", 'E4 TB Allocation Details'!$A$18:$L$18, 0),FALSE), 'E2 Allocators'!$B$15:$W$358, MATCH('O5 Details by Class &amp; Accounts'!AJ$18, 'E2 Allocators'!$B$15:$W$15, 0),FALSE)*$G184)</f>
        <v>0</v>
      </c>
      <c r="AK184" s="1322">
        <f>IF(ISERROR(VLOOKUP(VLOOKUP($A184, 'E4 TB Allocation Details'!$A$18:$L$214, MATCH("Customer ID", 'E4 TB Allocation Details'!$A$18:$L$18, 0),FALSE), 'E2 Allocators'!$B$15:$W$358, MATCH('O5 Details by Class &amp; Accounts'!AK$18, 'E2 Allocators'!$B$15:$W$15, 0),FALSE)*$G184), 0, VLOOKUP(VLOOKUP($A184, 'E4 TB Allocation Details'!$A$18:$L$214, MATCH("Customer ID", 'E4 TB Allocation Details'!$A$18:$L$18, 0),FALSE), 'E2 Allocators'!$B$15:$W$358, MATCH('O5 Details by Class &amp; Accounts'!AK$18, 'E2 Allocators'!$B$15:$W$15, 0),FALSE)*$G184)</f>
        <v>0</v>
      </c>
      <c r="AL184" s="1322">
        <f>IF(ISERROR(VLOOKUP(VLOOKUP($A184, 'E4 TB Allocation Details'!$A$18:$L$214, MATCH("Customer ID", 'E4 TB Allocation Details'!$A$18:$L$18, 0),FALSE), 'E2 Allocators'!$B$15:$W$358, MATCH('O5 Details by Class &amp; Accounts'!AL$18, 'E2 Allocators'!$B$15:$W$15, 0),FALSE)*$G184), 0, VLOOKUP(VLOOKUP($A184, 'E4 TB Allocation Details'!$A$18:$L$214, MATCH("Customer ID", 'E4 TB Allocation Details'!$A$18:$L$18, 0),FALSE), 'E2 Allocators'!$B$15:$W$358, MATCH('O5 Details by Class &amp; Accounts'!AL$18, 'E2 Allocators'!$B$15:$W$15, 0),FALSE)*$G184)</f>
        <v>0</v>
      </c>
      <c r="AM184" s="1322">
        <f>IF(ISERROR(VLOOKUP(VLOOKUP($A184, 'E4 TB Allocation Details'!$A$18:$L$214, MATCH("Customer ID", 'E4 TB Allocation Details'!$A$18:$L$18, 0),FALSE), 'E2 Allocators'!$B$15:$W$358, MATCH('O5 Details by Class &amp; Accounts'!AM$18, 'E2 Allocators'!$B$15:$W$15, 0),FALSE)*$G184), 0, VLOOKUP(VLOOKUP($A184, 'E4 TB Allocation Details'!$A$18:$L$214, MATCH("Customer ID", 'E4 TB Allocation Details'!$A$18:$L$18, 0),FALSE), 'E2 Allocators'!$B$15:$W$358, MATCH('O5 Details by Class &amp; Accounts'!AM$18, 'E2 Allocators'!$B$15:$W$15, 0),FALSE)*$G184)</f>
        <v>0</v>
      </c>
      <c r="AN184" s="1322">
        <f>IF(ISERROR(VLOOKUP(VLOOKUP($A184, 'E4 TB Allocation Details'!$A$18:$L$214, MATCH("Customer ID", 'E4 TB Allocation Details'!$A$18:$L$18, 0),FALSE), 'E2 Allocators'!$B$15:$W$358, MATCH('O5 Details by Class &amp; Accounts'!AN$18, 'E2 Allocators'!$B$15:$W$15, 0),FALSE)*$G184), 0, VLOOKUP(VLOOKUP($A184, 'E4 TB Allocation Details'!$A$18:$L$214, MATCH("Customer ID", 'E4 TB Allocation Details'!$A$18:$L$18, 0),FALSE), 'E2 Allocators'!$B$15:$W$358, MATCH('O5 Details by Class &amp; Accounts'!AN$18, 'E2 Allocators'!$B$15:$W$15, 0),FALSE)*$G184)</f>
        <v>0</v>
      </c>
      <c r="AO184" s="1322">
        <f>IF(ISERROR(VLOOKUP(VLOOKUP($A184, 'E4 TB Allocation Details'!$A$18:$L$214, MATCH("Customer ID", 'E4 TB Allocation Details'!$A$18:$L$18, 0),FALSE), 'E2 Allocators'!$B$15:$W$358, MATCH('O5 Details by Class &amp; Accounts'!AO$18, 'E2 Allocators'!$B$15:$W$15, 0),FALSE)*$G184), 0, VLOOKUP(VLOOKUP($A184, 'E4 TB Allocation Details'!$A$18:$L$214, MATCH("Customer ID", 'E4 TB Allocation Details'!$A$18:$L$18, 0),FALSE), 'E2 Allocators'!$B$15:$W$358, MATCH('O5 Details by Class &amp; Accounts'!AO$18, 'E2 Allocators'!$B$15:$W$15, 0),FALSE)*$G184)</f>
        <v>0</v>
      </c>
      <c r="AP184" s="1322">
        <f>IF(ISERROR(VLOOKUP(VLOOKUP($A184, 'E4 TB Allocation Details'!$A$18:$L$214, MATCH("Customer ID", 'E4 TB Allocation Details'!$A$18:$L$18, 0),FALSE), 'E2 Allocators'!$B$15:$W$358, MATCH('O5 Details by Class &amp; Accounts'!AP$18, 'E2 Allocators'!$B$15:$W$15, 0),FALSE)*$G184), 0, VLOOKUP(VLOOKUP($A184, 'E4 TB Allocation Details'!$A$18:$L$214, MATCH("Customer ID", 'E4 TB Allocation Details'!$A$18:$L$18, 0),FALSE), 'E2 Allocators'!$B$15:$W$358, MATCH('O5 Details by Class &amp; Accounts'!AP$18, 'E2 Allocators'!$B$15:$W$15, 0),FALSE)*$G184)</f>
        <v>0</v>
      </c>
      <c r="AQ184" s="1322">
        <f>IF(ISERROR(VLOOKUP(VLOOKUP($A184, 'E4 TB Allocation Details'!$A$18:$L$214, MATCH("Customer ID", 'E4 TB Allocation Details'!$A$18:$L$18, 0),FALSE), 'E2 Allocators'!$B$15:$W$358, MATCH('O5 Details by Class &amp; Accounts'!AQ$18, 'E2 Allocators'!$B$15:$W$15, 0),FALSE)*$G184), 0, VLOOKUP(VLOOKUP($A184, 'E4 TB Allocation Details'!$A$18:$L$214, MATCH("Customer ID", 'E4 TB Allocation Details'!$A$18:$L$18, 0),FALSE), 'E2 Allocators'!$B$15:$W$358, MATCH('O5 Details by Class &amp; Accounts'!AQ$18, 'E2 Allocators'!$B$15:$W$15, 0),FALSE)*$G184)</f>
        <v>0</v>
      </c>
      <c r="AR184" s="1322">
        <f>IF(ISERROR(VLOOKUP(VLOOKUP($A184, 'E4 TB Allocation Details'!$A$18:$L$214, MATCH("Customer ID", 'E4 TB Allocation Details'!$A$18:$L$18, 0),FALSE), 'E2 Allocators'!$B$15:$W$358, MATCH('O5 Details by Class &amp; Accounts'!AR$18, 'E2 Allocators'!$B$15:$W$15, 0),FALSE)*$G184), 0, VLOOKUP(VLOOKUP($A184, 'E4 TB Allocation Details'!$A$18:$L$214, MATCH("Customer ID", 'E4 TB Allocation Details'!$A$18:$L$18, 0),FALSE), 'E2 Allocators'!$B$15:$W$358, MATCH('O5 Details by Class &amp; Accounts'!AR$18, 'E2 Allocators'!$B$15:$W$15, 0),FALSE)*$G184)</f>
        <v>0</v>
      </c>
      <c r="AS184" s="1322">
        <f>IF(ISERROR(VLOOKUP(VLOOKUP($A184, 'E4 TB Allocation Details'!$A$18:$L$214, MATCH("Customer ID", 'E4 TB Allocation Details'!$A$18:$L$18, 0),FALSE), 'E2 Allocators'!$B$15:$W$358, MATCH('O5 Details by Class &amp; Accounts'!AS$18, 'E2 Allocators'!$B$15:$W$15, 0),FALSE)*$G184), 0, VLOOKUP(VLOOKUP($A184, 'E4 TB Allocation Details'!$A$18:$L$214, MATCH("Customer ID", 'E4 TB Allocation Details'!$A$18:$L$18, 0),FALSE), 'E2 Allocators'!$B$15:$W$358, MATCH('O5 Details by Class &amp; Accounts'!AS$18, 'E2 Allocators'!$B$15:$W$15, 0),FALSE)*$G184)</f>
        <v>0</v>
      </c>
      <c r="AT184" s="1322">
        <f>IF(ISERROR(VLOOKUP(VLOOKUP($A184, 'E4 TB Allocation Details'!$A$18:$L$214, MATCH("Customer ID", 'E4 TB Allocation Details'!$A$18:$L$18, 0),FALSE), 'E2 Allocators'!$B$15:$W$358, MATCH('O5 Details by Class &amp; Accounts'!AT$18, 'E2 Allocators'!$B$15:$W$15, 0),FALSE)*$G184), 0, VLOOKUP(VLOOKUP($A184, 'E4 TB Allocation Details'!$A$18:$L$214, MATCH("Customer ID", 'E4 TB Allocation Details'!$A$18:$L$18, 0),FALSE), 'E2 Allocators'!$B$15:$W$358, MATCH('O5 Details by Class &amp; Accounts'!AT$18, 'E2 Allocators'!$B$15:$W$15, 0),FALSE)*$G184)</f>
        <v>0</v>
      </c>
      <c r="AU184" s="1322">
        <f>IF(ISERROR(VLOOKUP(VLOOKUP($A184, 'E4 TB Allocation Details'!$A$18:$L$214, MATCH("Customer ID", 'E4 TB Allocation Details'!$A$18:$L$18, 0),FALSE), 'E2 Allocators'!$B$15:$W$358, MATCH('O5 Details by Class &amp; Accounts'!AU$18, 'E2 Allocators'!$B$15:$W$15, 0),FALSE)*$G184), 0, VLOOKUP(VLOOKUP($A184, 'E4 TB Allocation Details'!$A$18:$L$214, MATCH("Customer ID", 'E4 TB Allocation Details'!$A$18:$L$18, 0),FALSE), 'E2 Allocators'!$B$15:$W$358, MATCH('O5 Details by Class &amp; Accounts'!AU$18, 'E2 Allocators'!$B$15:$W$15, 0),FALSE)*$G184)</f>
        <v>0</v>
      </c>
      <c r="AV184" s="1322">
        <f>IF(ISERROR(VLOOKUP(VLOOKUP($A184, 'E4 TB Allocation Details'!$A$18:$L$214, MATCH("Customer ID", 'E4 TB Allocation Details'!$A$18:$L$18, 0),FALSE), 'E2 Allocators'!$B$15:$W$358, MATCH('O5 Details by Class &amp; Accounts'!AV$18, 'E2 Allocators'!$B$15:$W$15, 0),FALSE)*$G184), 0, VLOOKUP(VLOOKUP($A184, 'E4 TB Allocation Details'!$A$18:$L$214, MATCH("Customer ID", 'E4 TB Allocation Details'!$A$18:$L$18, 0),FALSE), 'E2 Allocators'!$B$15:$W$358, MATCH('O5 Details by Class &amp; Accounts'!AV$18, 'E2 Allocators'!$B$15:$W$15, 0),FALSE)*$G184)</f>
        <v>0</v>
      </c>
      <c r="AW184" s="1322">
        <f>IF(ISERROR(VLOOKUP(VLOOKUP($A184, 'E4 TB Allocation Details'!$A$18:$L$214, MATCH("Customer ID", 'E4 TB Allocation Details'!$A$18:$L$18, 0),FALSE), 'E2 Allocators'!$B$15:$W$358, MATCH('O5 Details by Class &amp; Accounts'!AW$18, 'E2 Allocators'!$B$15:$W$15, 0),FALSE)*$G184), 0, VLOOKUP(VLOOKUP($A184, 'E4 TB Allocation Details'!$A$18:$L$214, MATCH("Customer ID", 'E4 TB Allocation Details'!$A$18:$L$18, 0),FALSE), 'E2 Allocators'!$B$15:$W$358, MATCH('O5 Details by Class &amp; Accounts'!AW$18, 'E2 Allocators'!$B$15:$W$15, 0),FALSE)*$G184)</f>
        <v>0</v>
      </c>
      <c r="AX184" s="1322">
        <f t="shared" si="51"/>
        <v>0</v>
      </c>
      <c r="AY184" s="1322">
        <f>IF(ISERROR(VLOOKUP(VLOOKUP($A184, 'E4 TB Allocation Details'!$A$18:$L$214, MATCH("Misc ID", 'E4 TB Allocation Details'!$A$18:$L$18, 0),FALSE), 'E2 Allocators'!$B$15:$W$358, MATCH('O5 Details by Class &amp; Accounts'!AY$18, 'E2 Allocators'!$B$15:$W$15, 0),FALSE)*$E184), 0, VLOOKUP(VLOOKUP($A184, 'E4 TB Allocation Details'!$A$18:$L$214, MATCH("Misc ID", 'E4 TB Allocation Details'!$A$18:$L$18, 0),FALSE), 'E2 Allocators'!$B$15:$W$358, MATCH('O5 Details by Class &amp; Accounts'!AY$18, 'E2 Allocators'!$B$15:$W$15, 0),FALSE)*$E184)</f>
        <v>0</v>
      </c>
      <c r="AZ184" s="1322">
        <f>IF(ISERROR(VLOOKUP(VLOOKUP($A184, 'E4 TB Allocation Details'!$A$18:$L$214, MATCH("Misc ID", 'E4 TB Allocation Details'!$A$18:$L$18, 0),FALSE), 'E2 Allocators'!$B$15:$W$358, MATCH('O5 Details by Class &amp; Accounts'!AZ$18, 'E2 Allocators'!$B$15:$W$15, 0),FALSE)*$E184), 0, VLOOKUP(VLOOKUP($A184, 'E4 TB Allocation Details'!$A$18:$L$214, MATCH("Misc ID", 'E4 TB Allocation Details'!$A$18:$L$18, 0),FALSE), 'E2 Allocators'!$B$15:$W$358, MATCH('O5 Details by Class &amp; Accounts'!AZ$18, 'E2 Allocators'!$B$15:$W$15, 0),FALSE)*$E184)</f>
        <v>0</v>
      </c>
      <c r="BA184" s="1322">
        <f>IF(ISERROR(VLOOKUP(VLOOKUP($A184, 'E4 TB Allocation Details'!$A$18:$L$214, MATCH("Misc ID", 'E4 TB Allocation Details'!$A$18:$L$18, 0),FALSE), 'E2 Allocators'!$B$15:$W$358, MATCH('O5 Details by Class &amp; Accounts'!BA$18, 'E2 Allocators'!$B$15:$W$15, 0),FALSE)*$E184), 0, VLOOKUP(VLOOKUP($A184, 'E4 TB Allocation Details'!$A$18:$L$214, MATCH("Misc ID", 'E4 TB Allocation Details'!$A$18:$L$18, 0),FALSE), 'E2 Allocators'!$B$15:$W$358, MATCH('O5 Details by Class &amp; Accounts'!BA$18, 'E2 Allocators'!$B$15:$W$15, 0),FALSE)*$E184)</f>
        <v>0</v>
      </c>
      <c r="BB184" s="1322">
        <f>IF(ISERROR(VLOOKUP(VLOOKUP($A184, 'E4 TB Allocation Details'!$A$18:$L$214, MATCH("Misc ID", 'E4 TB Allocation Details'!$A$18:$L$18, 0),FALSE), 'E2 Allocators'!$B$15:$W$358, MATCH('O5 Details by Class &amp; Accounts'!BB$18, 'E2 Allocators'!$B$15:$W$15, 0),FALSE)*$E184), 0, VLOOKUP(VLOOKUP($A184, 'E4 TB Allocation Details'!$A$18:$L$214, MATCH("Misc ID", 'E4 TB Allocation Details'!$A$18:$L$18, 0),FALSE), 'E2 Allocators'!$B$15:$W$358, MATCH('O5 Details by Class &amp; Accounts'!BB$18, 'E2 Allocators'!$B$15:$W$15, 0),FALSE)*$E184)</f>
        <v>0</v>
      </c>
      <c r="BC184" s="1322">
        <f>IF(ISERROR(VLOOKUP(VLOOKUP($A184, 'E4 TB Allocation Details'!$A$18:$L$214, MATCH("Misc ID", 'E4 TB Allocation Details'!$A$18:$L$18, 0),FALSE), 'E2 Allocators'!$B$15:$W$358, MATCH('O5 Details by Class &amp; Accounts'!BC$18, 'E2 Allocators'!$B$15:$W$15, 0),FALSE)*$E184), 0, VLOOKUP(VLOOKUP($A184, 'E4 TB Allocation Details'!$A$18:$L$214, MATCH("Misc ID", 'E4 TB Allocation Details'!$A$18:$L$18, 0),FALSE), 'E2 Allocators'!$B$15:$W$358, MATCH('O5 Details by Class &amp; Accounts'!BC$18, 'E2 Allocators'!$B$15:$W$15, 0),FALSE)*$E184)</f>
        <v>0</v>
      </c>
      <c r="BD184" s="1322">
        <f>IF(ISERROR(VLOOKUP(VLOOKUP($A184, 'E4 TB Allocation Details'!$A$18:$L$214, MATCH("Misc ID", 'E4 TB Allocation Details'!$A$18:$L$18, 0),FALSE), 'E2 Allocators'!$B$15:$W$358, MATCH('O5 Details by Class &amp; Accounts'!BD$18, 'E2 Allocators'!$B$15:$W$15, 0),FALSE)*$E184), 0, VLOOKUP(VLOOKUP($A184, 'E4 TB Allocation Details'!$A$18:$L$214, MATCH("Misc ID", 'E4 TB Allocation Details'!$A$18:$L$18, 0),FALSE), 'E2 Allocators'!$B$15:$W$358, MATCH('O5 Details by Class &amp; Accounts'!BD$18, 'E2 Allocators'!$B$15:$W$15, 0),FALSE)*$E184)</f>
        <v>0</v>
      </c>
      <c r="BE184" s="1322">
        <f>IF(ISERROR(VLOOKUP(VLOOKUP($A184, 'E4 TB Allocation Details'!$A$18:$L$214, MATCH("Misc ID", 'E4 TB Allocation Details'!$A$18:$L$18, 0),FALSE), 'E2 Allocators'!$B$15:$W$358, MATCH('O5 Details by Class &amp; Accounts'!BE$18, 'E2 Allocators'!$B$15:$W$15, 0),FALSE)*$E184), 0, VLOOKUP(VLOOKUP($A184, 'E4 TB Allocation Details'!$A$18:$L$214, MATCH("Misc ID", 'E4 TB Allocation Details'!$A$18:$L$18, 0),FALSE), 'E2 Allocators'!$B$15:$W$358, MATCH('O5 Details by Class &amp; Accounts'!BE$18, 'E2 Allocators'!$B$15:$W$15, 0),FALSE)*$E184)</f>
        <v>0</v>
      </c>
      <c r="BF184" s="1322">
        <f>IF(ISERROR(VLOOKUP(VLOOKUP($A184, 'E4 TB Allocation Details'!$A$18:$L$214, MATCH("Misc ID", 'E4 TB Allocation Details'!$A$18:$L$18, 0),FALSE), 'E2 Allocators'!$B$15:$W$358, MATCH('O5 Details by Class &amp; Accounts'!BF$18, 'E2 Allocators'!$B$15:$W$15, 0),FALSE)*$E184), 0, VLOOKUP(VLOOKUP($A184, 'E4 TB Allocation Details'!$A$18:$L$214, MATCH("Misc ID", 'E4 TB Allocation Details'!$A$18:$L$18, 0),FALSE), 'E2 Allocators'!$B$15:$W$358, MATCH('O5 Details by Class &amp; Accounts'!BF$18, 'E2 Allocators'!$B$15:$W$15, 0),FALSE)*$E184)</f>
        <v>0</v>
      </c>
      <c r="BG184" s="1322">
        <f>IF(ISERROR(VLOOKUP(VLOOKUP($A184, 'E4 TB Allocation Details'!$A$18:$L$214, MATCH("Misc ID", 'E4 TB Allocation Details'!$A$18:$L$18, 0),FALSE), 'E2 Allocators'!$B$15:$W$358, MATCH('O5 Details by Class &amp; Accounts'!BG$18, 'E2 Allocators'!$B$15:$W$15, 0),FALSE)*$E184), 0, VLOOKUP(VLOOKUP($A184, 'E4 TB Allocation Details'!$A$18:$L$214, MATCH("Misc ID", 'E4 TB Allocation Details'!$A$18:$L$18, 0),FALSE), 'E2 Allocators'!$B$15:$W$358, MATCH('O5 Details by Class &amp; Accounts'!BG$18, 'E2 Allocators'!$B$15:$W$15, 0),FALSE)*$E184)</f>
        <v>0</v>
      </c>
      <c r="BH184" s="1322">
        <f>IF(ISERROR(VLOOKUP(VLOOKUP($A184, 'E4 TB Allocation Details'!$A$18:$L$214, MATCH("Misc ID", 'E4 TB Allocation Details'!$A$18:$L$18, 0),FALSE), 'E2 Allocators'!$B$15:$W$358, MATCH('O5 Details by Class &amp; Accounts'!BH$18, 'E2 Allocators'!$B$15:$W$15, 0),FALSE)*$E184), 0, VLOOKUP(VLOOKUP($A184, 'E4 TB Allocation Details'!$A$18:$L$214, MATCH("Misc ID", 'E4 TB Allocation Details'!$A$18:$L$18, 0),FALSE), 'E2 Allocators'!$B$15:$W$358, MATCH('O5 Details by Class &amp; Accounts'!BH$18, 'E2 Allocators'!$B$15:$W$15, 0),FALSE)*$E184)</f>
        <v>0</v>
      </c>
      <c r="BI184" s="1322">
        <f>IF(ISERROR(VLOOKUP(VLOOKUP($A184, 'E4 TB Allocation Details'!$A$18:$L$214, MATCH("Misc ID", 'E4 TB Allocation Details'!$A$18:$L$18, 0),FALSE), 'E2 Allocators'!$B$15:$W$358, MATCH('O5 Details by Class &amp; Accounts'!BI$18, 'E2 Allocators'!$B$15:$W$15, 0),FALSE)*$E184), 0, VLOOKUP(VLOOKUP($A184, 'E4 TB Allocation Details'!$A$18:$L$214, MATCH("Misc ID", 'E4 TB Allocation Details'!$A$18:$L$18, 0),FALSE), 'E2 Allocators'!$B$15:$W$358, MATCH('O5 Details by Class &amp; Accounts'!BI$18, 'E2 Allocators'!$B$15:$W$15, 0),FALSE)*$E184)</f>
        <v>0</v>
      </c>
      <c r="BJ184" s="1322">
        <f>IF(ISERROR(VLOOKUP(VLOOKUP($A184, 'E4 TB Allocation Details'!$A$18:$L$214, MATCH("Misc ID", 'E4 TB Allocation Details'!$A$18:$L$18, 0),FALSE), 'E2 Allocators'!$B$15:$W$358, MATCH('O5 Details by Class &amp; Accounts'!BJ$18, 'E2 Allocators'!$B$15:$W$15, 0),FALSE)*$E184), 0, VLOOKUP(VLOOKUP($A184, 'E4 TB Allocation Details'!$A$18:$L$214, MATCH("Misc ID", 'E4 TB Allocation Details'!$A$18:$L$18, 0),FALSE), 'E2 Allocators'!$B$15:$W$358, MATCH('O5 Details by Class &amp; Accounts'!BJ$18, 'E2 Allocators'!$B$15:$W$15, 0),FALSE)*$E184)</f>
        <v>0</v>
      </c>
      <c r="BK184" s="1322">
        <f>IF(ISERROR(VLOOKUP(VLOOKUP($A184, 'E4 TB Allocation Details'!$A$18:$L$214, MATCH("Misc ID", 'E4 TB Allocation Details'!$A$18:$L$18, 0),FALSE), 'E2 Allocators'!$B$15:$W$358, MATCH('O5 Details by Class &amp; Accounts'!BK$18, 'E2 Allocators'!$B$15:$W$15, 0),FALSE)*$E184), 0, VLOOKUP(VLOOKUP($A184, 'E4 TB Allocation Details'!$A$18:$L$214, MATCH("Misc ID", 'E4 TB Allocation Details'!$A$18:$L$18, 0),FALSE), 'E2 Allocators'!$B$15:$W$358, MATCH('O5 Details by Class &amp; Accounts'!BK$18, 'E2 Allocators'!$B$15:$W$15, 0),FALSE)*$E184)</f>
        <v>0</v>
      </c>
      <c r="BL184" s="1322">
        <f>IF(ISERROR(VLOOKUP(VLOOKUP($A184, 'E4 TB Allocation Details'!$A$18:$L$214, MATCH("Misc ID", 'E4 TB Allocation Details'!$A$18:$L$18, 0),FALSE), 'E2 Allocators'!$B$15:$W$358, MATCH('O5 Details by Class &amp; Accounts'!BL$18, 'E2 Allocators'!$B$15:$W$15, 0),FALSE)*$E184), 0, VLOOKUP(VLOOKUP($A184, 'E4 TB Allocation Details'!$A$18:$L$214, MATCH("Misc ID", 'E4 TB Allocation Details'!$A$18:$L$18, 0),FALSE), 'E2 Allocators'!$B$15:$W$358, MATCH('O5 Details by Class &amp; Accounts'!BL$18, 'E2 Allocators'!$B$15:$W$15, 0),FALSE)*$E184)</f>
        <v>0</v>
      </c>
      <c r="BM184" s="1322">
        <f>IF(ISERROR(VLOOKUP(VLOOKUP($A184, 'E4 TB Allocation Details'!$A$18:$L$214, MATCH("Misc ID", 'E4 TB Allocation Details'!$A$18:$L$18, 0),FALSE), 'E2 Allocators'!$B$15:$W$358, MATCH('O5 Details by Class &amp; Accounts'!BM$18, 'E2 Allocators'!$B$15:$W$15, 0),FALSE)*$E184), 0, VLOOKUP(VLOOKUP($A184, 'E4 TB Allocation Details'!$A$18:$L$214, MATCH("Misc ID", 'E4 TB Allocation Details'!$A$18:$L$18, 0),FALSE), 'E2 Allocators'!$B$15:$W$358, MATCH('O5 Details by Class &amp; Accounts'!BM$18, 'E2 Allocators'!$B$15:$W$15, 0),FALSE)*$E184)</f>
        <v>0</v>
      </c>
      <c r="BN184" s="1322">
        <f>IF(ISERROR(VLOOKUP(VLOOKUP($A184, 'E4 TB Allocation Details'!$A$18:$L$214, MATCH("Misc ID", 'E4 TB Allocation Details'!$A$18:$L$18, 0),FALSE), 'E2 Allocators'!$B$15:$W$358, MATCH('O5 Details by Class &amp; Accounts'!BN$18, 'E2 Allocators'!$B$15:$W$15, 0),FALSE)*$E184), 0, VLOOKUP(VLOOKUP($A184, 'E4 TB Allocation Details'!$A$18:$L$214, MATCH("Misc ID", 'E4 TB Allocation Details'!$A$18:$L$18, 0),FALSE), 'E2 Allocators'!$B$15:$W$358, MATCH('O5 Details by Class &amp; Accounts'!BN$18, 'E2 Allocators'!$B$15:$W$15, 0),FALSE)*$E184)</f>
        <v>0</v>
      </c>
      <c r="BO184" s="1322">
        <f>IF(ISERROR(VLOOKUP(VLOOKUP($A184, 'E4 TB Allocation Details'!$A$18:$L$214, MATCH("Misc ID", 'E4 TB Allocation Details'!$A$18:$L$18, 0),FALSE), 'E2 Allocators'!$B$15:$W$358, MATCH('O5 Details by Class &amp; Accounts'!BO$18, 'E2 Allocators'!$B$15:$W$15, 0),FALSE)*$E184), 0, VLOOKUP(VLOOKUP($A184, 'E4 TB Allocation Details'!$A$18:$L$214, MATCH("Misc ID", 'E4 TB Allocation Details'!$A$18:$L$18, 0),FALSE), 'E2 Allocators'!$B$15:$W$358, MATCH('O5 Details by Class &amp; Accounts'!BO$18, 'E2 Allocators'!$B$15:$W$15, 0),FALSE)*$E184)</f>
        <v>0</v>
      </c>
      <c r="BP184" s="1322">
        <f>IF(ISERROR(VLOOKUP(VLOOKUP($A184, 'E4 TB Allocation Details'!$A$18:$L$214, MATCH("Misc ID", 'E4 TB Allocation Details'!$A$18:$L$18, 0),FALSE), 'E2 Allocators'!$B$15:$W$358, MATCH('O5 Details by Class &amp; Accounts'!BP$18, 'E2 Allocators'!$B$15:$W$15, 0),FALSE)*$E184), 0, VLOOKUP(VLOOKUP($A184, 'E4 TB Allocation Details'!$A$18:$L$214, MATCH("Misc ID", 'E4 TB Allocation Details'!$A$18:$L$18, 0),FALSE), 'E2 Allocators'!$B$15:$W$358, MATCH('O5 Details by Class &amp; Accounts'!BP$18, 'E2 Allocators'!$B$15:$W$15, 0),FALSE)*$E184)</f>
        <v>0</v>
      </c>
      <c r="BQ184" s="1322">
        <f>IF(ISERROR(VLOOKUP(VLOOKUP($A184, 'E4 TB Allocation Details'!$A$18:$L$214, MATCH("Misc ID", 'E4 TB Allocation Details'!$A$18:$L$18, 0),FALSE), 'E2 Allocators'!$B$15:$W$358, MATCH('O5 Details by Class &amp; Accounts'!BQ$18, 'E2 Allocators'!$B$15:$W$15, 0),FALSE)*$E184), 0, VLOOKUP(VLOOKUP($A184, 'E4 TB Allocation Details'!$A$18:$L$214, MATCH("Misc ID", 'E4 TB Allocation Details'!$A$18:$L$18, 0),FALSE), 'E2 Allocators'!$B$15:$W$358, MATCH('O5 Details by Class &amp; Accounts'!BQ$18, 'E2 Allocators'!$B$15:$W$15, 0),FALSE)*$E184)</f>
        <v>0</v>
      </c>
      <c r="BR184" s="1322">
        <f>IF(ISERROR(VLOOKUP(VLOOKUP($A184, 'E4 TB Allocation Details'!$A$18:$L$214, MATCH("Misc ID", 'E4 TB Allocation Details'!$A$18:$L$18, 0),FALSE), 'E2 Allocators'!$B$15:$W$358, MATCH('O5 Details by Class &amp; Accounts'!BR$18, 'E2 Allocators'!$B$15:$W$15, 0),FALSE)*$E184), 0, VLOOKUP(VLOOKUP($A184, 'E4 TB Allocation Details'!$A$18:$L$214, MATCH("Misc ID", 'E4 TB Allocation Details'!$A$18:$L$18, 0),FALSE), 'E2 Allocators'!$B$15:$W$358, MATCH('O5 Details by Class &amp; Accounts'!BR$18, 'E2 Allocators'!$B$15:$W$15, 0),FALSE)*$E184)</f>
        <v>0</v>
      </c>
      <c r="BS184" s="1322">
        <f t="shared" si="48"/>
        <v>0</v>
      </c>
      <c r="BT184" s="1322">
        <f>IF(ISERROR(VLOOKUP(VLOOKUP($A184, 'E4 TB Allocation Details'!$A$18:$L$214, MATCH("A &amp; G ID", 'E4 TB Allocation Details'!$A$18:$L$18, 0),FALSE), 'E2 Allocators'!$B$15:$W$358, MATCH('O5 Details by Class &amp; Accounts'!BT$18, 'E2 Allocators'!$B$15:$W$15, 0),FALSE)*$E184), 0, VLOOKUP(VLOOKUP($A184, 'E4 TB Allocation Details'!$A$18:$L$214, MATCH("A &amp; G ID", 'E4 TB Allocation Details'!$A$18:$L$18, 0),FALSE), 'E2 Allocators'!$B$15:$W$358, MATCH('O5 Details by Class &amp; Accounts'!BT$18, 'E2 Allocators'!$B$15:$W$15, 0),FALSE)*$E184)</f>
        <v>10378.501981172003</v>
      </c>
      <c r="BU184" s="1322">
        <f>IF(ISERROR(VLOOKUP(VLOOKUP($A184, 'E4 TB Allocation Details'!$A$18:$L$214, MATCH("A &amp; G ID", 'E4 TB Allocation Details'!$A$18:$L$18, 0),FALSE), 'E2 Allocators'!$B$15:$W$358, MATCH('O5 Details by Class &amp; Accounts'!BU$18, 'E2 Allocators'!$B$15:$W$15, 0),FALSE)*$E184), 0, VLOOKUP(VLOOKUP($A184, 'E4 TB Allocation Details'!$A$18:$L$214, MATCH("A &amp; G ID", 'E4 TB Allocation Details'!$A$18:$L$18, 0),FALSE), 'E2 Allocators'!$B$15:$W$358, MATCH('O5 Details by Class &amp; Accounts'!BU$18, 'E2 Allocators'!$B$15:$W$15, 0),FALSE)*$E184)</f>
        <v>2619.7278314603141</v>
      </c>
      <c r="BV184" s="1322">
        <f>IF(ISERROR(VLOOKUP(VLOOKUP($A184, 'E4 TB Allocation Details'!$A$18:$L$214, MATCH("A &amp; G ID", 'E4 TB Allocation Details'!$A$18:$L$18, 0),FALSE), 'E2 Allocators'!$B$15:$W$358, MATCH('O5 Details by Class &amp; Accounts'!BV$18, 'E2 Allocators'!$B$15:$W$15, 0),FALSE)*$E184), 0, VLOOKUP(VLOOKUP($A184, 'E4 TB Allocation Details'!$A$18:$L$214, MATCH("A &amp; G ID", 'E4 TB Allocation Details'!$A$18:$L$18, 0),FALSE), 'E2 Allocators'!$B$15:$W$358, MATCH('O5 Details by Class &amp; Accounts'!BV$18, 'E2 Allocators'!$B$15:$W$15, 0),FALSE)*$E184)</f>
        <v>1773.0641128303894</v>
      </c>
      <c r="BW184" s="1322">
        <f>IF(ISERROR(VLOOKUP(VLOOKUP($A184, 'E4 TB Allocation Details'!$A$18:$L$214, MATCH("A &amp; G ID", 'E4 TB Allocation Details'!$A$18:$L$18, 0),FALSE), 'E2 Allocators'!$B$15:$W$358, MATCH('O5 Details by Class &amp; Accounts'!BW$18, 'E2 Allocators'!$B$15:$W$15, 0),FALSE)*$E184), 0, VLOOKUP(VLOOKUP($A184, 'E4 TB Allocation Details'!$A$18:$L$214, MATCH("A &amp; G ID", 'E4 TB Allocation Details'!$A$18:$L$18, 0),FALSE), 'E2 Allocators'!$B$15:$W$358, MATCH('O5 Details by Class &amp; Accounts'!BW$18, 'E2 Allocators'!$B$15:$W$15, 0),FALSE)*$E184)</f>
        <v>0</v>
      </c>
      <c r="BX184" s="1322">
        <f>IF(ISERROR(VLOOKUP(VLOOKUP($A184, 'E4 TB Allocation Details'!$A$18:$L$214, MATCH("A &amp; G ID", 'E4 TB Allocation Details'!$A$18:$L$18, 0),FALSE), 'E2 Allocators'!$B$15:$W$358, MATCH('O5 Details by Class &amp; Accounts'!BX$18, 'E2 Allocators'!$B$15:$W$15, 0),FALSE)*$E184), 0, VLOOKUP(VLOOKUP($A184, 'E4 TB Allocation Details'!$A$18:$L$214, MATCH("A &amp; G ID", 'E4 TB Allocation Details'!$A$18:$L$18, 0),FALSE), 'E2 Allocators'!$B$15:$W$358, MATCH('O5 Details by Class &amp; Accounts'!BX$18, 'E2 Allocators'!$B$15:$W$15, 0),FALSE)*$E184)</f>
        <v>0</v>
      </c>
      <c r="BY184" s="1322">
        <f>IF(ISERROR(VLOOKUP(VLOOKUP($A184, 'E4 TB Allocation Details'!$A$18:$L$214, MATCH("A &amp; G ID", 'E4 TB Allocation Details'!$A$18:$L$18, 0),FALSE), 'E2 Allocators'!$B$15:$W$358, MATCH('O5 Details by Class &amp; Accounts'!BY$18, 'E2 Allocators'!$B$15:$W$15, 0),FALSE)*$E184), 0, VLOOKUP(VLOOKUP($A184, 'E4 TB Allocation Details'!$A$18:$L$214, MATCH("A &amp; G ID", 'E4 TB Allocation Details'!$A$18:$L$18, 0),FALSE), 'E2 Allocators'!$B$15:$W$358, MATCH('O5 Details by Class &amp; Accounts'!BY$18, 'E2 Allocators'!$B$15:$W$15, 0),FALSE)*$E184)</f>
        <v>250.84342479679418</v>
      </c>
      <c r="BZ184" s="1322">
        <f>IF(ISERROR(VLOOKUP(VLOOKUP($A184, 'E4 TB Allocation Details'!$A$18:$L$214, MATCH("A &amp; G ID", 'E4 TB Allocation Details'!$A$18:$L$18, 0),FALSE), 'E2 Allocators'!$B$15:$W$358, MATCH('O5 Details by Class &amp; Accounts'!BZ$18, 'E2 Allocators'!$B$15:$W$15, 0),FALSE)*$E184), 0, VLOOKUP(VLOOKUP($A184, 'E4 TB Allocation Details'!$A$18:$L$214, MATCH("A &amp; G ID", 'E4 TB Allocation Details'!$A$18:$L$18, 0),FALSE), 'E2 Allocators'!$B$15:$W$358, MATCH('O5 Details by Class &amp; Accounts'!BZ$18, 'E2 Allocators'!$B$15:$W$15, 0),FALSE)*$E184)</f>
        <v>528.48403362272416</v>
      </c>
      <c r="CA184" s="1322">
        <f>IF(ISERROR(VLOOKUP(VLOOKUP($A184, 'E4 TB Allocation Details'!$A$18:$L$214, MATCH("A &amp; G ID", 'E4 TB Allocation Details'!$A$18:$L$18, 0),FALSE), 'E2 Allocators'!$B$15:$W$358, MATCH('O5 Details by Class &amp; Accounts'!CA$18, 'E2 Allocators'!$B$15:$W$15, 0),FALSE)*$E184), 0, VLOOKUP(VLOOKUP($A184, 'E4 TB Allocation Details'!$A$18:$L$214, MATCH("A &amp; G ID", 'E4 TB Allocation Details'!$A$18:$L$18, 0),FALSE), 'E2 Allocators'!$B$15:$W$358, MATCH('O5 Details by Class &amp; Accounts'!CA$18, 'E2 Allocators'!$B$15:$W$15, 0),FALSE)*$E184)</f>
        <v>0</v>
      </c>
      <c r="CB184" s="1322">
        <f>IF(ISERROR(VLOOKUP(VLOOKUP($A184, 'E4 TB Allocation Details'!$A$18:$L$214, MATCH("A &amp; G ID", 'E4 TB Allocation Details'!$A$18:$L$18, 0),FALSE), 'E2 Allocators'!$B$15:$W$358, MATCH('O5 Details by Class &amp; Accounts'!CB$18, 'E2 Allocators'!$B$15:$W$15, 0),FALSE)*$E184), 0, VLOOKUP(VLOOKUP($A184, 'E4 TB Allocation Details'!$A$18:$L$214, MATCH("A &amp; G ID", 'E4 TB Allocation Details'!$A$18:$L$18, 0),FALSE), 'E2 Allocators'!$B$15:$W$358, MATCH('O5 Details by Class &amp; Accounts'!CB$18, 'E2 Allocators'!$B$15:$W$15, 0),FALSE)*$E184)</f>
        <v>23.007616034205999</v>
      </c>
      <c r="CC184" s="1322">
        <f>IF(ISERROR(VLOOKUP(VLOOKUP($A184, 'E4 TB Allocation Details'!$A$18:$L$214, MATCH("A &amp; G ID", 'E4 TB Allocation Details'!$A$18:$L$18, 0),FALSE), 'E2 Allocators'!$B$15:$W$358, MATCH('O5 Details by Class &amp; Accounts'!CC$18, 'E2 Allocators'!$B$15:$W$15, 0),FALSE)*$E184), 0, VLOOKUP(VLOOKUP($A184, 'E4 TB Allocation Details'!$A$18:$L$214, MATCH("A &amp; G ID", 'E4 TB Allocation Details'!$A$18:$L$18, 0),FALSE), 'E2 Allocators'!$B$15:$W$358, MATCH('O5 Details by Class &amp; Accounts'!CC$18, 'E2 Allocators'!$B$15:$W$15, 0),FALSE)*$E184)</f>
        <v>0</v>
      </c>
      <c r="CD184" s="1322">
        <f>IF(ISERROR(VLOOKUP(VLOOKUP($A184, 'E4 TB Allocation Details'!$A$18:$L$214, MATCH("A &amp; G ID", 'E4 TB Allocation Details'!$A$18:$L$18, 0),FALSE), 'E2 Allocators'!$B$15:$W$358, MATCH('O5 Details by Class &amp; Accounts'!CD$18, 'E2 Allocators'!$B$15:$W$15, 0),FALSE)*$E184), 0, VLOOKUP(VLOOKUP($A184, 'E4 TB Allocation Details'!$A$18:$L$214, MATCH("A &amp; G ID", 'E4 TB Allocation Details'!$A$18:$L$18, 0),FALSE), 'E2 Allocators'!$B$15:$W$358, MATCH('O5 Details by Class &amp; Accounts'!CD$18, 'E2 Allocators'!$B$15:$W$15, 0),FALSE)*$E184)</f>
        <v>0</v>
      </c>
      <c r="CE184" s="1322">
        <f>IF(ISERROR(VLOOKUP(VLOOKUP($A184, 'E4 TB Allocation Details'!$A$18:$L$214, MATCH("A &amp; G ID", 'E4 TB Allocation Details'!$A$18:$L$18, 0),FALSE), 'E2 Allocators'!$B$15:$W$358, MATCH('O5 Details by Class &amp; Accounts'!CE$18, 'E2 Allocators'!$B$15:$W$15, 0),FALSE)*$E184), 0, VLOOKUP(VLOOKUP($A184, 'E4 TB Allocation Details'!$A$18:$L$214, MATCH("A &amp; G ID", 'E4 TB Allocation Details'!$A$18:$L$18, 0),FALSE), 'E2 Allocators'!$B$15:$W$358, MATCH('O5 Details by Class &amp; Accounts'!CE$18, 'E2 Allocators'!$B$15:$W$15, 0),FALSE)*$E184)</f>
        <v>0</v>
      </c>
      <c r="CF184" s="1322">
        <f>IF(ISERROR(VLOOKUP(VLOOKUP($A184, 'E4 TB Allocation Details'!$A$18:$L$214, MATCH("A &amp; G ID", 'E4 TB Allocation Details'!$A$18:$L$18, 0),FALSE), 'E2 Allocators'!$B$15:$W$358, MATCH('O5 Details by Class &amp; Accounts'!CF$18, 'E2 Allocators'!$B$15:$W$15, 0),FALSE)*$E184), 0, VLOOKUP(VLOOKUP($A184, 'E4 TB Allocation Details'!$A$18:$L$214, MATCH("A &amp; G ID", 'E4 TB Allocation Details'!$A$18:$L$18, 0),FALSE), 'E2 Allocators'!$B$15:$W$358, MATCH('O5 Details by Class &amp; Accounts'!CF$18, 'E2 Allocators'!$B$15:$W$15, 0),FALSE)*$E184)</f>
        <v>0</v>
      </c>
      <c r="CG184" s="1322">
        <f>IF(ISERROR(VLOOKUP(VLOOKUP($A184, 'E4 TB Allocation Details'!$A$18:$L$214, MATCH("A &amp; G ID", 'E4 TB Allocation Details'!$A$18:$L$18, 0),FALSE), 'E2 Allocators'!$B$15:$W$358, MATCH('O5 Details by Class &amp; Accounts'!CG$18, 'E2 Allocators'!$B$15:$W$15, 0),FALSE)*$E184), 0, VLOOKUP(VLOOKUP($A184, 'E4 TB Allocation Details'!$A$18:$L$214, MATCH("A &amp; G ID", 'E4 TB Allocation Details'!$A$18:$L$18, 0),FALSE), 'E2 Allocators'!$B$15:$W$358, MATCH('O5 Details by Class &amp; Accounts'!CG$18, 'E2 Allocators'!$B$15:$W$15, 0),FALSE)*$E184)</f>
        <v>0</v>
      </c>
      <c r="CH184" s="1322">
        <f>IF(ISERROR(VLOOKUP(VLOOKUP($A184, 'E4 TB Allocation Details'!$A$18:$L$214, MATCH("A &amp; G ID", 'E4 TB Allocation Details'!$A$18:$L$18, 0),FALSE), 'E2 Allocators'!$B$15:$W$358, MATCH('O5 Details by Class &amp; Accounts'!CH$18, 'E2 Allocators'!$B$15:$W$15, 0),FALSE)*$E184), 0, VLOOKUP(VLOOKUP($A184, 'E4 TB Allocation Details'!$A$18:$L$214, MATCH("A &amp; G ID", 'E4 TB Allocation Details'!$A$18:$L$18, 0),FALSE), 'E2 Allocators'!$B$15:$W$358, MATCH('O5 Details by Class &amp; Accounts'!CH$18, 'E2 Allocators'!$B$15:$W$15, 0),FALSE)*$E184)</f>
        <v>0</v>
      </c>
      <c r="CI184" s="1322">
        <f>IF(ISERROR(VLOOKUP(VLOOKUP($A184, 'E4 TB Allocation Details'!$A$18:$L$214, MATCH("A &amp; G ID", 'E4 TB Allocation Details'!$A$18:$L$18, 0),FALSE), 'E2 Allocators'!$B$15:$W$358, MATCH('O5 Details by Class &amp; Accounts'!CI$18, 'E2 Allocators'!$B$15:$W$15, 0),FALSE)*$E184), 0, VLOOKUP(VLOOKUP($A184, 'E4 TB Allocation Details'!$A$18:$L$214, MATCH("A &amp; G ID", 'E4 TB Allocation Details'!$A$18:$L$18, 0),FALSE), 'E2 Allocators'!$B$15:$W$358, MATCH('O5 Details by Class &amp; Accounts'!CI$18, 'E2 Allocators'!$B$15:$W$15, 0),FALSE)*$E184)</f>
        <v>0</v>
      </c>
      <c r="CJ184" s="1322">
        <f>IF(ISERROR(VLOOKUP(VLOOKUP($A184, 'E4 TB Allocation Details'!$A$18:$L$214, MATCH("A &amp; G ID", 'E4 TB Allocation Details'!$A$18:$L$18, 0),FALSE), 'E2 Allocators'!$B$15:$W$358, MATCH('O5 Details by Class &amp; Accounts'!CJ$18, 'E2 Allocators'!$B$15:$W$15, 0),FALSE)*$E184), 0, VLOOKUP(VLOOKUP($A184, 'E4 TB Allocation Details'!$A$18:$L$214, MATCH("A &amp; G ID", 'E4 TB Allocation Details'!$A$18:$L$18, 0),FALSE), 'E2 Allocators'!$B$15:$W$358, MATCH('O5 Details by Class &amp; Accounts'!CJ$18, 'E2 Allocators'!$B$15:$W$15, 0),FALSE)*$E184)</f>
        <v>0</v>
      </c>
      <c r="CK184" s="1322">
        <f>IF(ISERROR(VLOOKUP(VLOOKUP($A184, 'E4 TB Allocation Details'!$A$18:$L$214, MATCH("A &amp; G ID", 'E4 TB Allocation Details'!$A$18:$L$18, 0),FALSE), 'E2 Allocators'!$B$15:$W$358, MATCH('O5 Details by Class &amp; Accounts'!CK$18, 'E2 Allocators'!$B$15:$W$15, 0),FALSE)*$E184), 0, VLOOKUP(VLOOKUP($A184, 'E4 TB Allocation Details'!$A$18:$L$214, MATCH("A &amp; G ID", 'E4 TB Allocation Details'!$A$18:$L$18, 0),FALSE), 'E2 Allocators'!$B$15:$W$358, MATCH('O5 Details by Class &amp; Accounts'!CK$18, 'E2 Allocators'!$B$15:$W$15, 0),FALSE)*$E184)</f>
        <v>0</v>
      </c>
      <c r="CL184" s="1322">
        <f>IF(ISERROR(VLOOKUP(VLOOKUP($A184, 'E4 TB Allocation Details'!$A$18:$L$214, MATCH("A &amp; G ID", 'E4 TB Allocation Details'!$A$18:$L$18, 0),FALSE), 'E2 Allocators'!$B$15:$W$358, MATCH('O5 Details by Class &amp; Accounts'!CL$18, 'E2 Allocators'!$B$15:$W$15, 0),FALSE)*$E184), 0, VLOOKUP(VLOOKUP($A184, 'E4 TB Allocation Details'!$A$18:$L$214, MATCH("A &amp; G ID", 'E4 TB Allocation Details'!$A$18:$L$18, 0),FALSE), 'E2 Allocators'!$B$15:$W$358, MATCH('O5 Details by Class &amp; Accounts'!CL$18, 'E2 Allocators'!$B$15:$W$15, 0),FALSE)*$E184)</f>
        <v>0</v>
      </c>
      <c r="CM184" s="1322">
        <f>IF(ISERROR(VLOOKUP(VLOOKUP($A184, 'E4 TB Allocation Details'!$A$18:$L$214, MATCH("A &amp; G ID", 'E4 TB Allocation Details'!$A$18:$L$18, 0),FALSE), 'E2 Allocators'!$B$15:$W$358, MATCH('O5 Details by Class &amp; Accounts'!CM$18, 'E2 Allocators'!$B$15:$W$15, 0),FALSE)*$E184), 0, VLOOKUP(VLOOKUP($A184, 'E4 TB Allocation Details'!$A$18:$L$214, MATCH("A &amp; G ID", 'E4 TB Allocation Details'!$A$18:$L$18, 0),FALSE), 'E2 Allocators'!$B$15:$W$358, MATCH('O5 Details by Class &amp; Accounts'!CM$18, 'E2 Allocators'!$B$15:$W$15, 0),FALSE)*$E184)</f>
        <v>0</v>
      </c>
      <c r="CN184" s="1322">
        <f t="shared" si="49"/>
        <v>15573.628999916431</v>
      </c>
      <c r="CO184" s="1651">
        <f t="shared" si="50"/>
        <v>0</v>
      </c>
      <c r="CQ184" s="1899" t="inlineStr">
        <is>
          <t/>
        </is>
      </c>
    </row>
    <row r="185" spans="1:95" s="64" customFormat="1" ht="25.5" x14ac:dyDescent="0.2">
      <c r="A185" s="2146">
        <v>5615</v>
      </c>
      <c r="B185" s="2112" t="s">
        <v>1589</v>
      </c>
      <c r="C185" s="1648">
        <f>IF(ISERROR(VLOOKUP($A185,'I3 TB Data'!$A$19:$H$483,MATCH('O5 Details by Class &amp; Accounts'!$C$18, 'I3 TB Data'!$A$19:$H$19,0),0)), 0, VLOOKUP($A185,'I3 TB Data'!$A$19:$H$483,MATCH('O5 Details by Class &amp; Accounts'!$C$18,'I3 TB Data'!$A$19:$H$19,0),0))</f>
        <v>164354.46318685048</v>
      </c>
      <c r="D185" s="1649"/>
      <c r="E185" s="1648">
        <f t="shared" si="44"/>
        <v>164354.46318685048</v>
      </c>
      <c r="F185" s="1650"/>
      <c r="G185" s="1650"/>
      <c r="H185" s="1322">
        <f t="shared" si="46"/>
        <v>0</v>
      </c>
      <c r="I185" s="1322">
        <f>IF(ISERROR(VLOOKUP(VLOOKUP($A185, 'E4 TB Allocation Details'!$A$18:$L$214, MATCH("Demand ID", 'E4 TB Allocation Details'!$A$18:$L$18, 0),FALSE), 'E2 Allocators'!$B$15:$W$358, MATCH('O5 Details by Class &amp; Accounts'!I$18, 'E2 Allocators'!$B$15:$W$15, 0),FALSE)*$F185), 0, VLOOKUP(VLOOKUP($A185, 'E4 TB Allocation Details'!$A$18:$L$214, MATCH("Demand ID", 'E4 TB Allocation Details'!$A$18:$L$18, 0),FALSE), 'E2 Allocators'!$B$15:$W$358, MATCH('O5 Details by Class &amp; Accounts'!I$18, 'E2 Allocators'!$B$15:$W$15, 0),FALSE)*$F185)</f>
        <v>0</v>
      </c>
      <c r="J185" s="1322">
        <f>IF(ISERROR(VLOOKUP(VLOOKUP($A185, 'E4 TB Allocation Details'!$A$18:$L$214, MATCH("Demand ID", 'E4 TB Allocation Details'!$A$18:$L$18, 0),FALSE), 'E2 Allocators'!$B$15:$W$358, MATCH('O5 Details by Class &amp; Accounts'!J$18, 'E2 Allocators'!$B$15:$W$15, 0),FALSE)*$F185), 0, VLOOKUP(VLOOKUP($A185, 'E4 TB Allocation Details'!$A$18:$L$214, MATCH("Demand ID", 'E4 TB Allocation Details'!$A$18:$L$18, 0),FALSE), 'E2 Allocators'!$B$15:$W$358, MATCH('O5 Details by Class &amp; Accounts'!J$18, 'E2 Allocators'!$B$15:$W$15, 0),FALSE)*$F185)</f>
        <v>0</v>
      </c>
      <c r="K185" s="1322">
        <f>IF(ISERROR(VLOOKUP(VLOOKUP($A185, 'E4 TB Allocation Details'!$A$18:$L$214, MATCH("Demand ID", 'E4 TB Allocation Details'!$A$18:$L$18, 0),FALSE), 'E2 Allocators'!$B$15:$W$358, MATCH('O5 Details by Class &amp; Accounts'!K$18, 'E2 Allocators'!$B$15:$W$15, 0),FALSE)*$F185), 0, VLOOKUP(VLOOKUP($A185, 'E4 TB Allocation Details'!$A$18:$L$214, MATCH("Demand ID", 'E4 TB Allocation Details'!$A$18:$L$18, 0),FALSE), 'E2 Allocators'!$B$15:$W$358, MATCH('O5 Details by Class &amp; Accounts'!K$18, 'E2 Allocators'!$B$15:$W$15, 0),FALSE)*$F185)</f>
        <v>0</v>
      </c>
      <c r="L185" s="1322">
        <f>IF(ISERROR(VLOOKUP(VLOOKUP($A185, 'E4 TB Allocation Details'!$A$18:$L$214, MATCH("Demand ID", 'E4 TB Allocation Details'!$A$18:$L$18, 0),FALSE), 'E2 Allocators'!$B$15:$W$358, MATCH('O5 Details by Class &amp; Accounts'!L$18, 'E2 Allocators'!$B$15:$W$15, 0),FALSE)*$F185), 0, VLOOKUP(VLOOKUP($A185, 'E4 TB Allocation Details'!$A$18:$L$214, MATCH("Demand ID", 'E4 TB Allocation Details'!$A$18:$L$18, 0),FALSE), 'E2 Allocators'!$B$15:$W$358, MATCH('O5 Details by Class &amp; Accounts'!L$18, 'E2 Allocators'!$B$15:$W$15, 0),FALSE)*$F185)</f>
        <v>0</v>
      </c>
      <c r="M185" s="1322">
        <f>IF(ISERROR(VLOOKUP(VLOOKUP($A185, 'E4 TB Allocation Details'!$A$18:$L$214, MATCH("Demand ID", 'E4 TB Allocation Details'!$A$18:$L$18, 0),FALSE), 'E2 Allocators'!$B$15:$W$358, MATCH('O5 Details by Class &amp; Accounts'!M$18, 'E2 Allocators'!$B$15:$W$15, 0),FALSE)*$F185), 0, VLOOKUP(VLOOKUP($A185, 'E4 TB Allocation Details'!$A$18:$L$214, MATCH("Demand ID", 'E4 TB Allocation Details'!$A$18:$L$18, 0),FALSE), 'E2 Allocators'!$B$15:$W$358, MATCH('O5 Details by Class &amp; Accounts'!M$18, 'E2 Allocators'!$B$15:$W$15, 0),FALSE)*$F185)</f>
        <v>0</v>
      </c>
      <c r="N185" s="1322">
        <f>IF(ISERROR(VLOOKUP(VLOOKUP($A185, 'E4 TB Allocation Details'!$A$18:$L$214, MATCH("Demand ID", 'E4 TB Allocation Details'!$A$18:$L$18, 0),FALSE), 'E2 Allocators'!$B$15:$W$358, MATCH('O5 Details by Class &amp; Accounts'!N$18, 'E2 Allocators'!$B$15:$W$15, 0),FALSE)*$F185), 0, VLOOKUP(VLOOKUP($A185, 'E4 TB Allocation Details'!$A$18:$L$214, MATCH("Demand ID", 'E4 TB Allocation Details'!$A$18:$L$18, 0),FALSE), 'E2 Allocators'!$B$15:$W$358, MATCH('O5 Details by Class &amp; Accounts'!N$18, 'E2 Allocators'!$B$15:$W$15, 0),FALSE)*$F185)</f>
        <v>0</v>
      </c>
      <c r="O185" s="1322">
        <f>IF(ISERROR(VLOOKUP(VLOOKUP($A185, 'E4 TB Allocation Details'!$A$18:$L$214, MATCH("Demand ID", 'E4 TB Allocation Details'!$A$18:$L$18, 0),FALSE), 'E2 Allocators'!$B$15:$W$358, MATCH('O5 Details by Class &amp; Accounts'!O$18, 'E2 Allocators'!$B$15:$W$15, 0),FALSE)*$F185), 0, VLOOKUP(VLOOKUP($A185, 'E4 TB Allocation Details'!$A$18:$L$214, MATCH("Demand ID", 'E4 TB Allocation Details'!$A$18:$L$18, 0),FALSE), 'E2 Allocators'!$B$15:$W$358, MATCH('O5 Details by Class &amp; Accounts'!O$18, 'E2 Allocators'!$B$15:$W$15, 0),FALSE)*$F185)</f>
        <v>0</v>
      </c>
      <c r="P185" s="1322">
        <f>IF(ISERROR(VLOOKUP(VLOOKUP($A185, 'E4 TB Allocation Details'!$A$18:$L$214, MATCH("Demand ID", 'E4 TB Allocation Details'!$A$18:$L$18, 0),FALSE), 'E2 Allocators'!$B$15:$W$358, MATCH('O5 Details by Class &amp; Accounts'!P$18, 'E2 Allocators'!$B$15:$W$15, 0),FALSE)*$F185), 0, VLOOKUP(VLOOKUP($A185, 'E4 TB Allocation Details'!$A$18:$L$214, MATCH("Demand ID", 'E4 TB Allocation Details'!$A$18:$L$18, 0),FALSE), 'E2 Allocators'!$B$15:$W$358, MATCH('O5 Details by Class &amp; Accounts'!P$18, 'E2 Allocators'!$B$15:$W$15, 0),FALSE)*$F185)</f>
        <v>0</v>
      </c>
      <c r="Q185" s="1322">
        <f>IF(ISERROR(VLOOKUP(VLOOKUP($A185, 'E4 TB Allocation Details'!$A$18:$L$214, MATCH("Demand ID", 'E4 TB Allocation Details'!$A$18:$L$18, 0),FALSE), 'E2 Allocators'!$B$15:$W$358, MATCH('O5 Details by Class &amp; Accounts'!Q$18, 'E2 Allocators'!$B$15:$W$15, 0),FALSE)*$F185), 0, VLOOKUP(VLOOKUP($A185, 'E4 TB Allocation Details'!$A$18:$L$214, MATCH("Demand ID", 'E4 TB Allocation Details'!$A$18:$L$18, 0),FALSE), 'E2 Allocators'!$B$15:$W$358, MATCH('O5 Details by Class &amp; Accounts'!Q$18, 'E2 Allocators'!$B$15:$W$15, 0),FALSE)*$F185)</f>
        <v>0</v>
      </c>
      <c r="R185" s="1322">
        <f>IF(ISERROR(VLOOKUP(VLOOKUP($A185, 'E4 TB Allocation Details'!$A$18:$L$214, MATCH("Demand ID", 'E4 TB Allocation Details'!$A$18:$L$18, 0),FALSE), 'E2 Allocators'!$B$15:$W$358, MATCH('O5 Details by Class &amp; Accounts'!R$18, 'E2 Allocators'!$B$15:$W$15, 0),FALSE)*$F185), 0, VLOOKUP(VLOOKUP($A185, 'E4 TB Allocation Details'!$A$18:$L$214, MATCH("Demand ID", 'E4 TB Allocation Details'!$A$18:$L$18, 0),FALSE), 'E2 Allocators'!$B$15:$W$358, MATCH('O5 Details by Class &amp; Accounts'!R$18, 'E2 Allocators'!$B$15:$W$15, 0),FALSE)*$F185)</f>
        <v>0</v>
      </c>
      <c r="S185" s="1322">
        <f>IF(ISERROR(VLOOKUP(VLOOKUP($A185, 'E4 TB Allocation Details'!$A$18:$L$214, MATCH("Demand ID", 'E4 TB Allocation Details'!$A$18:$L$18, 0),FALSE), 'E2 Allocators'!$B$15:$W$358, MATCH('O5 Details by Class &amp; Accounts'!S$18, 'E2 Allocators'!$B$15:$W$15, 0),FALSE)*$F185), 0, VLOOKUP(VLOOKUP($A185, 'E4 TB Allocation Details'!$A$18:$L$214, MATCH("Demand ID", 'E4 TB Allocation Details'!$A$18:$L$18, 0),FALSE), 'E2 Allocators'!$B$15:$W$358, MATCH('O5 Details by Class &amp; Accounts'!S$18, 'E2 Allocators'!$B$15:$W$15, 0),FALSE)*$F185)</f>
        <v>0</v>
      </c>
      <c r="T185" s="1322">
        <f>IF(ISERROR(VLOOKUP(VLOOKUP($A185, 'E4 TB Allocation Details'!$A$18:$L$214, MATCH("Demand ID", 'E4 TB Allocation Details'!$A$18:$L$18, 0),FALSE), 'E2 Allocators'!$B$15:$W$358, MATCH('O5 Details by Class &amp; Accounts'!T$18, 'E2 Allocators'!$B$15:$W$15, 0),FALSE)*$F185), 0, VLOOKUP(VLOOKUP($A185, 'E4 TB Allocation Details'!$A$18:$L$214, MATCH("Demand ID", 'E4 TB Allocation Details'!$A$18:$L$18, 0),FALSE), 'E2 Allocators'!$B$15:$W$358, MATCH('O5 Details by Class &amp; Accounts'!T$18, 'E2 Allocators'!$B$15:$W$15, 0),FALSE)*$F185)</f>
        <v>0</v>
      </c>
      <c r="U185" s="1322">
        <f>IF(ISERROR(VLOOKUP(VLOOKUP($A185, 'E4 TB Allocation Details'!$A$18:$L$214, MATCH("Demand ID", 'E4 TB Allocation Details'!$A$18:$L$18, 0),FALSE), 'E2 Allocators'!$B$15:$W$358, MATCH('O5 Details by Class &amp; Accounts'!U$18, 'E2 Allocators'!$B$15:$W$15, 0),FALSE)*$F185), 0, VLOOKUP(VLOOKUP($A185, 'E4 TB Allocation Details'!$A$18:$L$214, MATCH("Demand ID", 'E4 TB Allocation Details'!$A$18:$L$18, 0),FALSE), 'E2 Allocators'!$B$15:$W$358, MATCH('O5 Details by Class &amp; Accounts'!U$18, 'E2 Allocators'!$B$15:$W$15, 0),FALSE)*$F185)</f>
        <v>0</v>
      </c>
      <c r="V185" s="1322">
        <f>IF(ISERROR(VLOOKUP(VLOOKUP($A185, 'E4 TB Allocation Details'!$A$18:$L$214, MATCH("Demand ID", 'E4 TB Allocation Details'!$A$18:$L$18, 0),FALSE), 'E2 Allocators'!$B$15:$W$358, MATCH('O5 Details by Class &amp; Accounts'!V$18, 'E2 Allocators'!$B$15:$W$15, 0),FALSE)*$F185), 0, VLOOKUP(VLOOKUP($A185, 'E4 TB Allocation Details'!$A$18:$L$214, MATCH("Demand ID", 'E4 TB Allocation Details'!$A$18:$L$18, 0),FALSE), 'E2 Allocators'!$B$15:$W$358, MATCH('O5 Details by Class &amp; Accounts'!V$18, 'E2 Allocators'!$B$15:$W$15, 0),FALSE)*$F185)</f>
        <v>0</v>
      </c>
      <c r="W185" s="1322">
        <f>IF(ISERROR(VLOOKUP(VLOOKUP($A185, 'E4 TB Allocation Details'!$A$18:$L$214, MATCH("Demand ID", 'E4 TB Allocation Details'!$A$18:$L$18, 0),FALSE), 'E2 Allocators'!$B$15:$W$358, MATCH('O5 Details by Class &amp; Accounts'!W$18, 'E2 Allocators'!$B$15:$W$15, 0),FALSE)*$F185), 0, VLOOKUP(VLOOKUP($A185, 'E4 TB Allocation Details'!$A$18:$L$214, MATCH("Demand ID", 'E4 TB Allocation Details'!$A$18:$L$18, 0),FALSE), 'E2 Allocators'!$B$15:$W$358, MATCH('O5 Details by Class &amp; Accounts'!W$18, 'E2 Allocators'!$B$15:$W$15, 0),FALSE)*$F185)</f>
        <v>0</v>
      </c>
      <c r="X185" s="1322">
        <f>IF(ISERROR(VLOOKUP(VLOOKUP($A185, 'E4 TB Allocation Details'!$A$18:$L$214, MATCH("Demand ID", 'E4 TB Allocation Details'!$A$18:$L$18, 0),FALSE), 'E2 Allocators'!$B$15:$W$358, MATCH('O5 Details by Class &amp; Accounts'!X$18, 'E2 Allocators'!$B$15:$W$15, 0),FALSE)*$F185), 0, VLOOKUP(VLOOKUP($A185, 'E4 TB Allocation Details'!$A$18:$L$214, MATCH("Demand ID", 'E4 TB Allocation Details'!$A$18:$L$18, 0),FALSE), 'E2 Allocators'!$B$15:$W$358, MATCH('O5 Details by Class &amp; Accounts'!X$18, 'E2 Allocators'!$B$15:$W$15, 0),FALSE)*$F185)</f>
        <v>0</v>
      </c>
      <c r="Y185" s="1322">
        <f>IF(ISERROR(VLOOKUP(VLOOKUP($A185, 'E4 TB Allocation Details'!$A$18:$L$214, MATCH("Demand ID", 'E4 TB Allocation Details'!$A$18:$L$18, 0),FALSE), 'E2 Allocators'!$B$15:$W$358, MATCH('O5 Details by Class &amp; Accounts'!Y$18, 'E2 Allocators'!$B$15:$W$15, 0),FALSE)*$F185), 0, VLOOKUP(VLOOKUP($A185, 'E4 TB Allocation Details'!$A$18:$L$214, MATCH("Demand ID", 'E4 TB Allocation Details'!$A$18:$L$18, 0),FALSE), 'E2 Allocators'!$B$15:$W$358, MATCH('O5 Details by Class &amp; Accounts'!Y$18, 'E2 Allocators'!$B$15:$W$15, 0),FALSE)*$F185)</f>
        <v>0</v>
      </c>
      <c r="Z185" s="1322">
        <f>IF(ISERROR(VLOOKUP(VLOOKUP($A185, 'E4 TB Allocation Details'!$A$18:$L$214, MATCH("Demand ID", 'E4 TB Allocation Details'!$A$18:$L$18, 0),FALSE), 'E2 Allocators'!$B$15:$W$358, MATCH('O5 Details by Class &amp; Accounts'!Z$18, 'E2 Allocators'!$B$15:$W$15, 0),FALSE)*$F185), 0, VLOOKUP(VLOOKUP($A185, 'E4 TB Allocation Details'!$A$18:$L$214, MATCH("Demand ID", 'E4 TB Allocation Details'!$A$18:$L$18, 0),FALSE), 'E2 Allocators'!$B$15:$W$358, MATCH('O5 Details by Class &amp; Accounts'!Z$18, 'E2 Allocators'!$B$15:$W$15, 0),FALSE)*$F185)</f>
        <v>0</v>
      </c>
      <c r="AA185" s="1322">
        <f>IF(ISERROR(VLOOKUP(VLOOKUP($A185, 'E4 TB Allocation Details'!$A$18:$L$214, MATCH("Demand ID", 'E4 TB Allocation Details'!$A$18:$L$18, 0),FALSE), 'E2 Allocators'!$B$15:$W$358, MATCH('O5 Details by Class &amp; Accounts'!AA$18, 'E2 Allocators'!$B$15:$W$15, 0),FALSE)*$F185), 0, VLOOKUP(VLOOKUP($A185, 'E4 TB Allocation Details'!$A$18:$L$214, MATCH("Demand ID", 'E4 TB Allocation Details'!$A$18:$L$18, 0),FALSE), 'E2 Allocators'!$B$15:$W$358, MATCH('O5 Details by Class &amp; Accounts'!AA$18, 'E2 Allocators'!$B$15:$W$15, 0),FALSE)*$F185)</f>
        <v>0</v>
      </c>
      <c r="AB185" s="1322">
        <f>IF(ISERROR(VLOOKUP(VLOOKUP($A185, 'E4 TB Allocation Details'!$A$18:$L$214, MATCH("Demand ID", 'E4 TB Allocation Details'!$A$18:$L$18, 0),FALSE), 'E2 Allocators'!$B$15:$W$358, MATCH('O5 Details by Class &amp; Accounts'!AB$18, 'E2 Allocators'!$B$15:$W$15, 0),FALSE)*$F185), 0, VLOOKUP(VLOOKUP($A185, 'E4 TB Allocation Details'!$A$18:$L$214, MATCH("Demand ID", 'E4 TB Allocation Details'!$A$18:$L$18, 0),FALSE), 'E2 Allocators'!$B$15:$W$358, MATCH('O5 Details by Class &amp; Accounts'!AB$18, 'E2 Allocators'!$B$15:$W$15, 0),FALSE)*$F185)</f>
        <v>0</v>
      </c>
      <c r="AC185" s="1322">
        <f t="shared" si="47"/>
        <v>0</v>
      </c>
      <c r="AD185" s="1322">
        <f>IF(ISERROR(VLOOKUP(VLOOKUP($A185, 'E4 TB Allocation Details'!$A$18:$L$214, MATCH("Customer ID", 'E4 TB Allocation Details'!$A$18:$L$18, 0),FALSE), 'E2 Allocators'!$B$15:$W$358, MATCH('O5 Details by Class &amp; Accounts'!AD$18, 'E2 Allocators'!$B$15:$W$15, 0),FALSE)*$G185), 0, VLOOKUP(VLOOKUP($A185, 'E4 TB Allocation Details'!$A$18:$L$214, MATCH("Customer ID", 'E4 TB Allocation Details'!$A$18:$L$18, 0),FALSE), 'E2 Allocators'!$B$15:$W$358, MATCH('O5 Details by Class &amp; Accounts'!AD$18, 'E2 Allocators'!$B$15:$W$15, 0),FALSE)*$G185)</f>
        <v>0</v>
      </c>
      <c r="AE185" s="1322">
        <f>IF(ISERROR(VLOOKUP(VLOOKUP($A185, 'E4 TB Allocation Details'!$A$18:$L$214, MATCH("Customer ID", 'E4 TB Allocation Details'!$A$18:$L$18, 0),FALSE), 'E2 Allocators'!$B$15:$W$358, MATCH('O5 Details by Class &amp; Accounts'!AE$18, 'E2 Allocators'!$B$15:$W$15, 0),FALSE)*$G185), 0, VLOOKUP(VLOOKUP($A185, 'E4 TB Allocation Details'!$A$18:$L$214, MATCH("Customer ID", 'E4 TB Allocation Details'!$A$18:$L$18, 0),FALSE), 'E2 Allocators'!$B$15:$W$358, MATCH('O5 Details by Class &amp; Accounts'!AE$18, 'E2 Allocators'!$B$15:$W$15, 0),FALSE)*$G185)</f>
        <v>0</v>
      </c>
      <c r="AF185" s="1322">
        <f>IF(ISERROR(VLOOKUP(VLOOKUP($A185, 'E4 TB Allocation Details'!$A$18:$L$214, MATCH("Customer ID", 'E4 TB Allocation Details'!$A$18:$L$18, 0),FALSE), 'E2 Allocators'!$B$15:$W$358, MATCH('O5 Details by Class &amp; Accounts'!AF$18, 'E2 Allocators'!$B$15:$W$15, 0),FALSE)*$G185), 0, VLOOKUP(VLOOKUP($A185, 'E4 TB Allocation Details'!$A$18:$L$214, MATCH("Customer ID", 'E4 TB Allocation Details'!$A$18:$L$18, 0),FALSE), 'E2 Allocators'!$B$15:$W$358, MATCH('O5 Details by Class &amp; Accounts'!AF$18, 'E2 Allocators'!$B$15:$W$15, 0),FALSE)*$G185)</f>
        <v>0</v>
      </c>
      <c r="AG185" s="1322">
        <f>IF(ISERROR(VLOOKUP(VLOOKUP($A185, 'E4 TB Allocation Details'!$A$18:$L$214, MATCH("Customer ID", 'E4 TB Allocation Details'!$A$18:$L$18, 0),FALSE), 'E2 Allocators'!$B$15:$W$358, MATCH('O5 Details by Class &amp; Accounts'!AG$18, 'E2 Allocators'!$B$15:$W$15, 0),FALSE)*$G185), 0, VLOOKUP(VLOOKUP($A185, 'E4 TB Allocation Details'!$A$18:$L$214, MATCH("Customer ID", 'E4 TB Allocation Details'!$A$18:$L$18, 0),FALSE), 'E2 Allocators'!$B$15:$W$358, MATCH('O5 Details by Class &amp; Accounts'!AG$18, 'E2 Allocators'!$B$15:$W$15, 0),FALSE)*$G185)</f>
        <v>0</v>
      </c>
      <c r="AH185" s="1322">
        <f>IF(ISERROR(VLOOKUP(VLOOKUP($A185, 'E4 TB Allocation Details'!$A$18:$L$214, MATCH("Customer ID", 'E4 TB Allocation Details'!$A$18:$L$18, 0),FALSE), 'E2 Allocators'!$B$15:$W$358, MATCH('O5 Details by Class &amp; Accounts'!AH$18, 'E2 Allocators'!$B$15:$W$15, 0),FALSE)*$G185), 0, VLOOKUP(VLOOKUP($A185, 'E4 TB Allocation Details'!$A$18:$L$214, MATCH("Customer ID", 'E4 TB Allocation Details'!$A$18:$L$18, 0),FALSE), 'E2 Allocators'!$B$15:$W$358, MATCH('O5 Details by Class &amp; Accounts'!AH$18, 'E2 Allocators'!$B$15:$W$15, 0),FALSE)*$G185)</f>
        <v>0</v>
      </c>
      <c r="AI185" s="1322">
        <f>IF(ISERROR(VLOOKUP(VLOOKUP($A185, 'E4 TB Allocation Details'!$A$18:$L$214, MATCH("Customer ID", 'E4 TB Allocation Details'!$A$18:$L$18, 0),FALSE), 'E2 Allocators'!$B$15:$W$358, MATCH('O5 Details by Class &amp; Accounts'!AI$18, 'E2 Allocators'!$B$15:$W$15, 0),FALSE)*$G185), 0, VLOOKUP(VLOOKUP($A185, 'E4 TB Allocation Details'!$A$18:$L$214, MATCH("Customer ID", 'E4 TB Allocation Details'!$A$18:$L$18, 0),FALSE), 'E2 Allocators'!$B$15:$W$358, MATCH('O5 Details by Class &amp; Accounts'!AI$18, 'E2 Allocators'!$B$15:$W$15, 0),FALSE)*$G185)</f>
        <v>0</v>
      </c>
      <c r="AJ185" s="1322">
        <f>IF(ISERROR(VLOOKUP(VLOOKUP($A185, 'E4 TB Allocation Details'!$A$18:$L$214, MATCH("Customer ID", 'E4 TB Allocation Details'!$A$18:$L$18, 0),FALSE), 'E2 Allocators'!$B$15:$W$358, MATCH('O5 Details by Class &amp; Accounts'!AJ$18, 'E2 Allocators'!$B$15:$W$15, 0),FALSE)*$G185), 0, VLOOKUP(VLOOKUP($A185, 'E4 TB Allocation Details'!$A$18:$L$214, MATCH("Customer ID", 'E4 TB Allocation Details'!$A$18:$L$18, 0),FALSE), 'E2 Allocators'!$B$15:$W$358, MATCH('O5 Details by Class &amp; Accounts'!AJ$18, 'E2 Allocators'!$B$15:$W$15, 0),FALSE)*$G185)</f>
        <v>0</v>
      </c>
      <c r="AK185" s="1322">
        <f>IF(ISERROR(VLOOKUP(VLOOKUP($A185, 'E4 TB Allocation Details'!$A$18:$L$214, MATCH("Customer ID", 'E4 TB Allocation Details'!$A$18:$L$18, 0),FALSE), 'E2 Allocators'!$B$15:$W$358, MATCH('O5 Details by Class &amp; Accounts'!AK$18, 'E2 Allocators'!$B$15:$W$15, 0),FALSE)*$G185), 0, VLOOKUP(VLOOKUP($A185, 'E4 TB Allocation Details'!$A$18:$L$214, MATCH("Customer ID", 'E4 TB Allocation Details'!$A$18:$L$18, 0),FALSE), 'E2 Allocators'!$B$15:$W$358, MATCH('O5 Details by Class &amp; Accounts'!AK$18, 'E2 Allocators'!$B$15:$W$15, 0),FALSE)*$G185)</f>
        <v>0</v>
      </c>
      <c r="AL185" s="1322">
        <f>IF(ISERROR(VLOOKUP(VLOOKUP($A185, 'E4 TB Allocation Details'!$A$18:$L$214, MATCH("Customer ID", 'E4 TB Allocation Details'!$A$18:$L$18, 0),FALSE), 'E2 Allocators'!$B$15:$W$358, MATCH('O5 Details by Class &amp; Accounts'!AL$18, 'E2 Allocators'!$B$15:$W$15, 0),FALSE)*$G185), 0, VLOOKUP(VLOOKUP($A185, 'E4 TB Allocation Details'!$A$18:$L$214, MATCH("Customer ID", 'E4 TB Allocation Details'!$A$18:$L$18, 0),FALSE), 'E2 Allocators'!$B$15:$W$358, MATCH('O5 Details by Class &amp; Accounts'!AL$18, 'E2 Allocators'!$B$15:$W$15, 0),FALSE)*$G185)</f>
        <v>0</v>
      </c>
      <c r="AM185" s="1322">
        <f>IF(ISERROR(VLOOKUP(VLOOKUP($A185, 'E4 TB Allocation Details'!$A$18:$L$214, MATCH("Customer ID", 'E4 TB Allocation Details'!$A$18:$L$18, 0),FALSE), 'E2 Allocators'!$B$15:$W$358, MATCH('O5 Details by Class &amp; Accounts'!AM$18, 'E2 Allocators'!$B$15:$W$15, 0),FALSE)*$G185), 0, VLOOKUP(VLOOKUP($A185, 'E4 TB Allocation Details'!$A$18:$L$214, MATCH("Customer ID", 'E4 TB Allocation Details'!$A$18:$L$18, 0),FALSE), 'E2 Allocators'!$B$15:$W$358, MATCH('O5 Details by Class &amp; Accounts'!AM$18, 'E2 Allocators'!$B$15:$W$15, 0),FALSE)*$G185)</f>
        <v>0</v>
      </c>
      <c r="AN185" s="1322">
        <f>IF(ISERROR(VLOOKUP(VLOOKUP($A185, 'E4 TB Allocation Details'!$A$18:$L$214, MATCH("Customer ID", 'E4 TB Allocation Details'!$A$18:$L$18, 0),FALSE), 'E2 Allocators'!$B$15:$W$358, MATCH('O5 Details by Class &amp; Accounts'!AN$18, 'E2 Allocators'!$B$15:$W$15, 0),FALSE)*$G185), 0, VLOOKUP(VLOOKUP($A185, 'E4 TB Allocation Details'!$A$18:$L$214, MATCH("Customer ID", 'E4 TB Allocation Details'!$A$18:$L$18, 0),FALSE), 'E2 Allocators'!$B$15:$W$358, MATCH('O5 Details by Class &amp; Accounts'!AN$18, 'E2 Allocators'!$B$15:$W$15, 0),FALSE)*$G185)</f>
        <v>0</v>
      </c>
      <c r="AO185" s="1322">
        <f>IF(ISERROR(VLOOKUP(VLOOKUP($A185, 'E4 TB Allocation Details'!$A$18:$L$214, MATCH("Customer ID", 'E4 TB Allocation Details'!$A$18:$L$18, 0),FALSE), 'E2 Allocators'!$B$15:$W$358, MATCH('O5 Details by Class &amp; Accounts'!AO$18, 'E2 Allocators'!$B$15:$W$15, 0),FALSE)*$G185), 0, VLOOKUP(VLOOKUP($A185, 'E4 TB Allocation Details'!$A$18:$L$214, MATCH("Customer ID", 'E4 TB Allocation Details'!$A$18:$L$18, 0),FALSE), 'E2 Allocators'!$B$15:$W$358, MATCH('O5 Details by Class &amp; Accounts'!AO$18, 'E2 Allocators'!$B$15:$W$15, 0),FALSE)*$G185)</f>
        <v>0</v>
      </c>
      <c r="AP185" s="1322">
        <f>IF(ISERROR(VLOOKUP(VLOOKUP($A185, 'E4 TB Allocation Details'!$A$18:$L$214, MATCH("Customer ID", 'E4 TB Allocation Details'!$A$18:$L$18, 0),FALSE), 'E2 Allocators'!$B$15:$W$358, MATCH('O5 Details by Class &amp; Accounts'!AP$18, 'E2 Allocators'!$B$15:$W$15, 0),FALSE)*$G185), 0, VLOOKUP(VLOOKUP($A185, 'E4 TB Allocation Details'!$A$18:$L$214, MATCH("Customer ID", 'E4 TB Allocation Details'!$A$18:$L$18, 0),FALSE), 'E2 Allocators'!$B$15:$W$358, MATCH('O5 Details by Class &amp; Accounts'!AP$18, 'E2 Allocators'!$B$15:$W$15, 0),FALSE)*$G185)</f>
        <v>0</v>
      </c>
      <c r="AQ185" s="1322">
        <f>IF(ISERROR(VLOOKUP(VLOOKUP($A185, 'E4 TB Allocation Details'!$A$18:$L$214, MATCH("Customer ID", 'E4 TB Allocation Details'!$A$18:$L$18, 0),FALSE), 'E2 Allocators'!$B$15:$W$358, MATCH('O5 Details by Class &amp; Accounts'!AQ$18, 'E2 Allocators'!$B$15:$W$15, 0),FALSE)*$G185), 0, VLOOKUP(VLOOKUP($A185, 'E4 TB Allocation Details'!$A$18:$L$214, MATCH("Customer ID", 'E4 TB Allocation Details'!$A$18:$L$18, 0),FALSE), 'E2 Allocators'!$B$15:$W$358, MATCH('O5 Details by Class &amp; Accounts'!AQ$18, 'E2 Allocators'!$B$15:$W$15, 0),FALSE)*$G185)</f>
        <v>0</v>
      </c>
      <c r="AR185" s="1322">
        <f>IF(ISERROR(VLOOKUP(VLOOKUP($A185, 'E4 TB Allocation Details'!$A$18:$L$214, MATCH("Customer ID", 'E4 TB Allocation Details'!$A$18:$L$18, 0),FALSE), 'E2 Allocators'!$B$15:$W$358, MATCH('O5 Details by Class &amp; Accounts'!AR$18, 'E2 Allocators'!$B$15:$W$15, 0),FALSE)*$G185), 0, VLOOKUP(VLOOKUP($A185, 'E4 TB Allocation Details'!$A$18:$L$214, MATCH("Customer ID", 'E4 TB Allocation Details'!$A$18:$L$18, 0),FALSE), 'E2 Allocators'!$B$15:$W$358, MATCH('O5 Details by Class &amp; Accounts'!AR$18, 'E2 Allocators'!$B$15:$W$15, 0),FALSE)*$G185)</f>
        <v>0</v>
      </c>
      <c r="AS185" s="1322">
        <f>IF(ISERROR(VLOOKUP(VLOOKUP($A185, 'E4 TB Allocation Details'!$A$18:$L$214, MATCH("Customer ID", 'E4 TB Allocation Details'!$A$18:$L$18, 0),FALSE), 'E2 Allocators'!$B$15:$W$358, MATCH('O5 Details by Class &amp; Accounts'!AS$18, 'E2 Allocators'!$B$15:$W$15, 0),FALSE)*$G185), 0, VLOOKUP(VLOOKUP($A185, 'E4 TB Allocation Details'!$A$18:$L$214, MATCH("Customer ID", 'E4 TB Allocation Details'!$A$18:$L$18, 0),FALSE), 'E2 Allocators'!$B$15:$W$358, MATCH('O5 Details by Class &amp; Accounts'!AS$18, 'E2 Allocators'!$B$15:$W$15, 0),FALSE)*$G185)</f>
        <v>0</v>
      </c>
      <c r="AT185" s="1322">
        <f>IF(ISERROR(VLOOKUP(VLOOKUP($A185, 'E4 TB Allocation Details'!$A$18:$L$214, MATCH("Customer ID", 'E4 TB Allocation Details'!$A$18:$L$18, 0),FALSE), 'E2 Allocators'!$B$15:$W$358, MATCH('O5 Details by Class &amp; Accounts'!AT$18, 'E2 Allocators'!$B$15:$W$15, 0),FALSE)*$G185), 0, VLOOKUP(VLOOKUP($A185, 'E4 TB Allocation Details'!$A$18:$L$214, MATCH("Customer ID", 'E4 TB Allocation Details'!$A$18:$L$18, 0),FALSE), 'E2 Allocators'!$B$15:$W$358, MATCH('O5 Details by Class &amp; Accounts'!AT$18, 'E2 Allocators'!$B$15:$W$15, 0),FALSE)*$G185)</f>
        <v>0</v>
      </c>
      <c r="AU185" s="1322">
        <f>IF(ISERROR(VLOOKUP(VLOOKUP($A185, 'E4 TB Allocation Details'!$A$18:$L$214, MATCH("Customer ID", 'E4 TB Allocation Details'!$A$18:$L$18, 0),FALSE), 'E2 Allocators'!$B$15:$W$358, MATCH('O5 Details by Class &amp; Accounts'!AU$18, 'E2 Allocators'!$B$15:$W$15, 0),FALSE)*$G185), 0, VLOOKUP(VLOOKUP($A185, 'E4 TB Allocation Details'!$A$18:$L$214, MATCH("Customer ID", 'E4 TB Allocation Details'!$A$18:$L$18, 0),FALSE), 'E2 Allocators'!$B$15:$W$358, MATCH('O5 Details by Class &amp; Accounts'!AU$18, 'E2 Allocators'!$B$15:$W$15, 0),FALSE)*$G185)</f>
        <v>0</v>
      </c>
      <c r="AV185" s="1322">
        <f>IF(ISERROR(VLOOKUP(VLOOKUP($A185, 'E4 TB Allocation Details'!$A$18:$L$214, MATCH("Customer ID", 'E4 TB Allocation Details'!$A$18:$L$18, 0),FALSE), 'E2 Allocators'!$B$15:$W$358, MATCH('O5 Details by Class &amp; Accounts'!AV$18, 'E2 Allocators'!$B$15:$W$15, 0),FALSE)*$G185), 0, VLOOKUP(VLOOKUP($A185, 'E4 TB Allocation Details'!$A$18:$L$214, MATCH("Customer ID", 'E4 TB Allocation Details'!$A$18:$L$18, 0),FALSE), 'E2 Allocators'!$B$15:$W$358, MATCH('O5 Details by Class &amp; Accounts'!AV$18, 'E2 Allocators'!$B$15:$W$15, 0),FALSE)*$G185)</f>
        <v>0</v>
      </c>
      <c r="AW185" s="1322">
        <f>IF(ISERROR(VLOOKUP(VLOOKUP($A185, 'E4 TB Allocation Details'!$A$18:$L$214, MATCH("Customer ID", 'E4 TB Allocation Details'!$A$18:$L$18, 0),FALSE), 'E2 Allocators'!$B$15:$W$358, MATCH('O5 Details by Class &amp; Accounts'!AW$18, 'E2 Allocators'!$B$15:$W$15, 0),FALSE)*$G185), 0, VLOOKUP(VLOOKUP($A185, 'E4 TB Allocation Details'!$A$18:$L$214, MATCH("Customer ID", 'E4 TB Allocation Details'!$A$18:$L$18, 0),FALSE), 'E2 Allocators'!$B$15:$W$358, MATCH('O5 Details by Class &amp; Accounts'!AW$18, 'E2 Allocators'!$B$15:$W$15, 0),FALSE)*$G185)</f>
        <v>0</v>
      </c>
      <c r="AX185" s="1322">
        <f t="shared" si="51"/>
        <v>0</v>
      </c>
      <c r="AY185" s="1322">
        <f>IF(ISERROR(VLOOKUP(VLOOKUP($A185, 'E4 TB Allocation Details'!$A$18:$L$214, MATCH("Misc ID", 'E4 TB Allocation Details'!$A$18:$L$18, 0),FALSE), 'E2 Allocators'!$B$15:$W$358, MATCH('O5 Details by Class &amp; Accounts'!AY$18, 'E2 Allocators'!$B$15:$W$15, 0),FALSE)*$E185), 0, VLOOKUP(VLOOKUP($A185, 'E4 TB Allocation Details'!$A$18:$L$214, MATCH("Misc ID", 'E4 TB Allocation Details'!$A$18:$L$18, 0),FALSE), 'E2 Allocators'!$B$15:$W$358, MATCH('O5 Details by Class &amp; Accounts'!AY$18, 'E2 Allocators'!$B$15:$W$15, 0),FALSE)*$E185)</f>
        <v>0</v>
      </c>
      <c r="AZ185" s="1322">
        <f>IF(ISERROR(VLOOKUP(VLOOKUP($A185, 'E4 TB Allocation Details'!$A$18:$L$214, MATCH("Misc ID", 'E4 TB Allocation Details'!$A$18:$L$18, 0),FALSE), 'E2 Allocators'!$B$15:$W$358, MATCH('O5 Details by Class &amp; Accounts'!AZ$18, 'E2 Allocators'!$B$15:$W$15, 0),FALSE)*$E185), 0, VLOOKUP(VLOOKUP($A185, 'E4 TB Allocation Details'!$A$18:$L$214, MATCH("Misc ID", 'E4 TB Allocation Details'!$A$18:$L$18, 0),FALSE), 'E2 Allocators'!$B$15:$W$358, MATCH('O5 Details by Class &amp; Accounts'!AZ$18, 'E2 Allocators'!$B$15:$W$15, 0),FALSE)*$E185)</f>
        <v>0</v>
      </c>
      <c r="BA185" s="1322">
        <f>IF(ISERROR(VLOOKUP(VLOOKUP($A185, 'E4 TB Allocation Details'!$A$18:$L$214, MATCH("Misc ID", 'E4 TB Allocation Details'!$A$18:$L$18, 0),FALSE), 'E2 Allocators'!$B$15:$W$358, MATCH('O5 Details by Class &amp; Accounts'!BA$18, 'E2 Allocators'!$B$15:$W$15, 0),FALSE)*$E185), 0, VLOOKUP(VLOOKUP($A185, 'E4 TB Allocation Details'!$A$18:$L$214, MATCH("Misc ID", 'E4 TB Allocation Details'!$A$18:$L$18, 0),FALSE), 'E2 Allocators'!$B$15:$W$358, MATCH('O5 Details by Class &amp; Accounts'!BA$18, 'E2 Allocators'!$B$15:$W$15, 0),FALSE)*$E185)</f>
        <v>0</v>
      </c>
      <c r="BB185" s="1322">
        <f>IF(ISERROR(VLOOKUP(VLOOKUP($A185, 'E4 TB Allocation Details'!$A$18:$L$214, MATCH("Misc ID", 'E4 TB Allocation Details'!$A$18:$L$18, 0),FALSE), 'E2 Allocators'!$B$15:$W$358, MATCH('O5 Details by Class &amp; Accounts'!BB$18, 'E2 Allocators'!$B$15:$W$15, 0),FALSE)*$E185), 0, VLOOKUP(VLOOKUP($A185, 'E4 TB Allocation Details'!$A$18:$L$214, MATCH("Misc ID", 'E4 TB Allocation Details'!$A$18:$L$18, 0),FALSE), 'E2 Allocators'!$B$15:$W$358, MATCH('O5 Details by Class &amp; Accounts'!BB$18, 'E2 Allocators'!$B$15:$W$15, 0),FALSE)*$E185)</f>
        <v>0</v>
      </c>
      <c r="BC185" s="1322">
        <f>IF(ISERROR(VLOOKUP(VLOOKUP($A185, 'E4 TB Allocation Details'!$A$18:$L$214, MATCH("Misc ID", 'E4 TB Allocation Details'!$A$18:$L$18, 0),FALSE), 'E2 Allocators'!$B$15:$W$358, MATCH('O5 Details by Class &amp; Accounts'!BC$18, 'E2 Allocators'!$B$15:$W$15, 0),FALSE)*$E185), 0, VLOOKUP(VLOOKUP($A185, 'E4 TB Allocation Details'!$A$18:$L$214, MATCH("Misc ID", 'E4 TB Allocation Details'!$A$18:$L$18, 0),FALSE), 'E2 Allocators'!$B$15:$W$358, MATCH('O5 Details by Class &amp; Accounts'!BC$18, 'E2 Allocators'!$B$15:$W$15, 0),FALSE)*$E185)</f>
        <v>0</v>
      </c>
      <c r="BD185" s="1322">
        <f>IF(ISERROR(VLOOKUP(VLOOKUP($A185, 'E4 TB Allocation Details'!$A$18:$L$214, MATCH("Misc ID", 'E4 TB Allocation Details'!$A$18:$L$18, 0),FALSE), 'E2 Allocators'!$B$15:$W$358, MATCH('O5 Details by Class &amp; Accounts'!BD$18, 'E2 Allocators'!$B$15:$W$15, 0),FALSE)*$E185), 0, VLOOKUP(VLOOKUP($A185, 'E4 TB Allocation Details'!$A$18:$L$214, MATCH("Misc ID", 'E4 TB Allocation Details'!$A$18:$L$18, 0),FALSE), 'E2 Allocators'!$B$15:$W$358, MATCH('O5 Details by Class &amp; Accounts'!BD$18, 'E2 Allocators'!$B$15:$W$15, 0),FALSE)*$E185)</f>
        <v>0</v>
      </c>
      <c r="BE185" s="1322">
        <f>IF(ISERROR(VLOOKUP(VLOOKUP($A185, 'E4 TB Allocation Details'!$A$18:$L$214, MATCH("Misc ID", 'E4 TB Allocation Details'!$A$18:$L$18, 0),FALSE), 'E2 Allocators'!$B$15:$W$358, MATCH('O5 Details by Class &amp; Accounts'!BE$18, 'E2 Allocators'!$B$15:$W$15, 0),FALSE)*$E185), 0, VLOOKUP(VLOOKUP($A185, 'E4 TB Allocation Details'!$A$18:$L$214, MATCH("Misc ID", 'E4 TB Allocation Details'!$A$18:$L$18, 0),FALSE), 'E2 Allocators'!$B$15:$W$358, MATCH('O5 Details by Class &amp; Accounts'!BE$18, 'E2 Allocators'!$B$15:$W$15, 0),FALSE)*$E185)</f>
        <v>0</v>
      </c>
      <c r="BF185" s="1322">
        <f>IF(ISERROR(VLOOKUP(VLOOKUP($A185, 'E4 TB Allocation Details'!$A$18:$L$214, MATCH("Misc ID", 'E4 TB Allocation Details'!$A$18:$L$18, 0),FALSE), 'E2 Allocators'!$B$15:$W$358, MATCH('O5 Details by Class &amp; Accounts'!BF$18, 'E2 Allocators'!$B$15:$W$15, 0),FALSE)*$E185), 0, VLOOKUP(VLOOKUP($A185, 'E4 TB Allocation Details'!$A$18:$L$214, MATCH("Misc ID", 'E4 TB Allocation Details'!$A$18:$L$18, 0),FALSE), 'E2 Allocators'!$B$15:$W$358, MATCH('O5 Details by Class &amp; Accounts'!BF$18, 'E2 Allocators'!$B$15:$W$15, 0),FALSE)*$E185)</f>
        <v>0</v>
      </c>
      <c r="BG185" s="1322">
        <f>IF(ISERROR(VLOOKUP(VLOOKUP($A185, 'E4 TB Allocation Details'!$A$18:$L$214, MATCH("Misc ID", 'E4 TB Allocation Details'!$A$18:$L$18, 0),FALSE), 'E2 Allocators'!$B$15:$W$358, MATCH('O5 Details by Class &amp; Accounts'!BG$18, 'E2 Allocators'!$B$15:$W$15, 0),FALSE)*$E185), 0, VLOOKUP(VLOOKUP($A185, 'E4 TB Allocation Details'!$A$18:$L$214, MATCH("Misc ID", 'E4 TB Allocation Details'!$A$18:$L$18, 0),FALSE), 'E2 Allocators'!$B$15:$W$358, MATCH('O5 Details by Class &amp; Accounts'!BG$18, 'E2 Allocators'!$B$15:$W$15, 0),FALSE)*$E185)</f>
        <v>0</v>
      </c>
      <c r="BH185" s="1322">
        <f>IF(ISERROR(VLOOKUP(VLOOKUP($A185, 'E4 TB Allocation Details'!$A$18:$L$214, MATCH("Misc ID", 'E4 TB Allocation Details'!$A$18:$L$18, 0),FALSE), 'E2 Allocators'!$B$15:$W$358, MATCH('O5 Details by Class &amp; Accounts'!BH$18, 'E2 Allocators'!$B$15:$W$15, 0),FALSE)*$E185), 0, VLOOKUP(VLOOKUP($A185, 'E4 TB Allocation Details'!$A$18:$L$214, MATCH("Misc ID", 'E4 TB Allocation Details'!$A$18:$L$18, 0),FALSE), 'E2 Allocators'!$B$15:$W$358, MATCH('O5 Details by Class &amp; Accounts'!BH$18, 'E2 Allocators'!$B$15:$W$15, 0),FALSE)*$E185)</f>
        <v>0</v>
      </c>
      <c r="BI185" s="1322">
        <f>IF(ISERROR(VLOOKUP(VLOOKUP($A185, 'E4 TB Allocation Details'!$A$18:$L$214, MATCH("Misc ID", 'E4 TB Allocation Details'!$A$18:$L$18, 0),FALSE), 'E2 Allocators'!$B$15:$W$358, MATCH('O5 Details by Class &amp; Accounts'!BI$18, 'E2 Allocators'!$B$15:$W$15, 0),FALSE)*$E185), 0, VLOOKUP(VLOOKUP($A185, 'E4 TB Allocation Details'!$A$18:$L$214, MATCH("Misc ID", 'E4 TB Allocation Details'!$A$18:$L$18, 0),FALSE), 'E2 Allocators'!$B$15:$W$358, MATCH('O5 Details by Class &amp; Accounts'!BI$18, 'E2 Allocators'!$B$15:$W$15, 0),FALSE)*$E185)</f>
        <v>0</v>
      </c>
      <c r="BJ185" s="1322">
        <f>IF(ISERROR(VLOOKUP(VLOOKUP($A185, 'E4 TB Allocation Details'!$A$18:$L$214, MATCH("Misc ID", 'E4 TB Allocation Details'!$A$18:$L$18, 0),FALSE), 'E2 Allocators'!$B$15:$W$358, MATCH('O5 Details by Class &amp; Accounts'!BJ$18, 'E2 Allocators'!$B$15:$W$15, 0),FALSE)*$E185), 0, VLOOKUP(VLOOKUP($A185, 'E4 TB Allocation Details'!$A$18:$L$214, MATCH("Misc ID", 'E4 TB Allocation Details'!$A$18:$L$18, 0),FALSE), 'E2 Allocators'!$B$15:$W$358, MATCH('O5 Details by Class &amp; Accounts'!BJ$18, 'E2 Allocators'!$B$15:$W$15, 0),FALSE)*$E185)</f>
        <v>0</v>
      </c>
      <c r="BK185" s="1322">
        <f>IF(ISERROR(VLOOKUP(VLOOKUP($A185, 'E4 TB Allocation Details'!$A$18:$L$214, MATCH("Misc ID", 'E4 TB Allocation Details'!$A$18:$L$18, 0),FALSE), 'E2 Allocators'!$B$15:$W$358, MATCH('O5 Details by Class &amp; Accounts'!BK$18, 'E2 Allocators'!$B$15:$W$15, 0),FALSE)*$E185), 0, VLOOKUP(VLOOKUP($A185, 'E4 TB Allocation Details'!$A$18:$L$214, MATCH("Misc ID", 'E4 TB Allocation Details'!$A$18:$L$18, 0),FALSE), 'E2 Allocators'!$B$15:$W$358, MATCH('O5 Details by Class &amp; Accounts'!BK$18, 'E2 Allocators'!$B$15:$W$15, 0),FALSE)*$E185)</f>
        <v>0</v>
      </c>
      <c r="BL185" s="1322">
        <f>IF(ISERROR(VLOOKUP(VLOOKUP($A185, 'E4 TB Allocation Details'!$A$18:$L$214, MATCH("Misc ID", 'E4 TB Allocation Details'!$A$18:$L$18, 0),FALSE), 'E2 Allocators'!$B$15:$W$358, MATCH('O5 Details by Class &amp; Accounts'!BL$18, 'E2 Allocators'!$B$15:$W$15, 0),FALSE)*$E185), 0, VLOOKUP(VLOOKUP($A185, 'E4 TB Allocation Details'!$A$18:$L$214, MATCH("Misc ID", 'E4 TB Allocation Details'!$A$18:$L$18, 0),FALSE), 'E2 Allocators'!$B$15:$W$358, MATCH('O5 Details by Class &amp; Accounts'!BL$18, 'E2 Allocators'!$B$15:$W$15, 0),FALSE)*$E185)</f>
        <v>0</v>
      </c>
      <c r="BM185" s="1322">
        <f>IF(ISERROR(VLOOKUP(VLOOKUP($A185, 'E4 TB Allocation Details'!$A$18:$L$214, MATCH("Misc ID", 'E4 TB Allocation Details'!$A$18:$L$18, 0),FALSE), 'E2 Allocators'!$B$15:$W$358, MATCH('O5 Details by Class &amp; Accounts'!BM$18, 'E2 Allocators'!$B$15:$W$15, 0),FALSE)*$E185), 0, VLOOKUP(VLOOKUP($A185, 'E4 TB Allocation Details'!$A$18:$L$214, MATCH("Misc ID", 'E4 TB Allocation Details'!$A$18:$L$18, 0),FALSE), 'E2 Allocators'!$B$15:$W$358, MATCH('O5 Details by Class &amp; Accounts'!BM$18, 'E2 Allocators'!$B$15:$W$15, 0),FALSE)*$E185)</f>
        <v>0</v>
      </c>
      <c r="BN185" s="1322">
        <f>IF(ISERROR(VLOOKUP(VLOOKUP($A185, 'E4 TB Allocation Details'!$A$18:$L$214, MATCH("Misc ID", 'E4 TB Allocation Details'!$A$18:$L$18, 0),FALSE), 'E2 Allocators'!$B$15:$W$358, MATCH('O5 Details by Class &amp; Accounts'!BN$18, 'E2 Allocators'!$B$15:$W$15, 0),FALSE)*$E185), 0, VLOOKUP(VLOOKUP($A185, 'E4 TB Allocation Details'!$A$18:$L$214, MATCH("Misc ID", 'E4 TB Allocation Details'!$A$18:$L$18, 0),FALSE), 'E2 Allocators'!$B$15:$W$358, MATCH('O5 Details by Class &amp; Accounts'!BN$18, 'E2 Allocators'!$B$15:$W$15, 0),FALSE)*$E185)</f>
        <v>0</v>
      </c>
      <c r="BO185" s="1322">
        <f>IF(ISERROR(VLOOKUP(VLOOKUP($A185, 'E4 TB Allocation Details'!$A$18:$L$214, MATCH("Misc ID", 'E4 TB Allocation Details'!$A$18:$L$18, 0),FALSE), 'E2 Allocators'!$B$15:$W$358, MATCH('O5 Details by Class &amp; Accounts'!BO$18, 'E2 Allocators'!$B$15:$W$15, 0),FALSE)*$E185), 0, VLOOKUP(VLOOKUP($A185, 'E4 TB Allocation Details'!$A$18:$L$214, MATCH("Misc ID", 'E4 TB Allocation Details'!$A$18:$L$18, 0),FALSE), 'E2 Allocators'!$B$15:$W$358, MATCH('O5 Details by Class &amp; Accounts'!BO$18, 'E2 Allocators'!$B$15:$W$15, 0),FALSE)*$E185)</f>
        <v>0</v>
      </c>
      <c r="BP185" s="1322">
        <f>IF(ISERROR(VLOOKUP(VLOOKUP($A185, 'E4 TB Allocation Details'!$A$18:$L$214, MATCH("Misc ID", 'E4 TB Allocation Details'!$A$18:$L$18, 0),FALSE), 'E2 Allocators'!$B$15:$W$358, MATCH('O5 Details by Class &amp; Accounts'!BP$18, 'E2 Allocators'!$B$15:$W$15, 0),FALSE)*$E185), 0, VLOOKUP(VLOOKUP($A185, 'E4 TB Allocation Details'!$A$18:$L$214, MATCH("Misc ID", 'E4 TB Allocation Details'!$A$18:$L$18, 0),FALSE), 'E2 Allocators'!$B$15:$W$358, MATCH('O5 Details by Class &amp; Accounts'!BP$18, 'E2 Allocators'!$B$15:$W$15, 0),FALSE)*$E185)</f>
        <v>0</v>
      </c>
      <c r="BQ185" s="1322">
        <f>IF(ISERROR(VLOOKUP(VLOOKUP($A185, 'E4 TB Allocation Details'!$A$18:$L$214, MATCH("Misc ID", 'E4 TB Allocation Details'!$A$18:$L$18, 0),FALSE), 'E2 Allocators'!$B$15:$W$358, MATCH('O5 Details by Class &amp; Accounts'!BQ$18, 'E2 Allocators'!$B$15:$W$15, 0),FALSE)*$E185), 0, VLOOKUP(VLOOKUP($A185, 'E4 TB Allocation Details'!$A$18:$L$214, MATCH("Misc ID", 'E4 TB Allocation Details'!$A$18:$L$18, 0),FALSE), 'E2 Allocators'!$B$15:$W$358, MATCH('O5 Details by Class &amp; Accounts'!BQ$18, 'E2 Allocators'!$B$15:$W$15, 0),FALSE)*$E185)</f>
        <v>0</v>
      </c>
      <c r="BR185" s="1322">
        <f>IF(ISERROR(VLOOKUP(VLOOKUP($A185, 'E4 TB Allocation Details'!$A$18:$L$214, MATCH("Misc ID", 'E4 TB Allocation Details'!$A$18:$L$18, 0),FALSE), 'E2 Allocators'!$B$15:$W$358, MATCH('O5 Details by Class &amp; Accounts'!BR$18, 'E2 Allocators'!$B$15:$W$15, 0),FALSE)*$E185), 0, VLOOKUP(VLOOKUP($A185, 'E4 TB Allocation Details'!$A$18:$L$214, MATCH("Misc ID", 'E4 TB Allocation Details'!$A$18:$L$18, 0),FALSE), 'E2 Allocators'!$B$15:$W$358, MATCH('O5 Details by Class &amp; Accounts'!BR$18, 'E2 Allocators'!$B$15:$W$15, 0),FALSE)*$E185)</f>
        <v>0</v>
      </c>
      <c r="BS185" s="1322">
        <f t="shared" si="48"/>
        <v>0</v>
      </c>
      <c r="BT185" s="1322">
        <f>IF(ISERROR(VLOOKUP(VLOOKUP($A185, 'E4 TB Allocation Details'!$A$18:$L$214, MATCH("A &amp; G ID", 'E4 TB Allocation Details'!$A$18:$L$18, 0),FALSE), 'E2 Allocators'!$B$15:$W$358, MATCH('O5 Details by Class &amp; Accounts'!BT$18, 'E2 Allocators'!$B$15:$W$15, 0),FALSE)*$E185), 0, VLOOKUP(VLOOKUP($A185, 'E4 TB Allocation Details'!$A$18:$L$214, MATCH("A &amp; G ID", 'E4 TB Allocation Details'!$A$18:$L$18, 0),FALSE), 'E2 Allocators'!$B$15:$W$358, MATCH('O5 Details by Class &amp; Accounts'!BT$18, 'E2 Allocators'!$B$15:$W$15, 0),FALSE)*$E185)</f>
        <v>109528.30080955065</v>
      </c>
      <c r="BU185" s="1322">
        <f>IF(ISERROR(VLOOKUP(VLOOKUP($A185, 'E4 TB Allocation Details'!$A$18:$L$214, MATCH("A &amp; G ID", 'E4 TB Allocation Details'!$A$18:$L$18, 0),FALSE), 'E2 Allocators'!$B$15:$W$358, MATCH('O5 Details by Class &amp; Accounts'!BU$18, 'E2 Allocators'!$B$15:$W$15, 0),FALSE)*$E185), 0, VLOOKUP(VLOOKUP($A185, 'E4 TB Allocation Details'!$A$18:$L$214, MATCH("A &amp; G ID", 'E4 TB Allocation Details'!$A$18:$L$18, 0),FALSE), 'E2 Allocators'!$B$15:$W$358, MATCH('O5 Details by Class &amp; Accounts'!BU$18, 'E2 Allocators'!$B$15:$W$15, 0),FALSE)*$E185)</f>
        <v>27646.989756698469</v>
      </c>
      <c r="BV185" s="1322">
        <f>IF(ISERROR(VLOOKUP(VLOOKUP($A185, 'E4 TB Allocation Details'!$A$18:$L$214, MATCH("A &amp; G ID", 'E4 TB Allocation Details'!$A$18:$L$18, 0),FALSE), 'E2 Allocators'!$B$15:$W$358, MATCH('O5 Details by Class &amp; Accounts'!BV$18, 'E2 Allocators'!$B$15:$W$15, 0),FALSE)*$E185), 0, VLOOKUP(VLOOKUP($A185, 'E4 TB Allocation Details'!$A$18:$L$214, MATCH("A &amp; G ID", 'E4 TB Allocation Details'!$A$18:$L$18, 0),FALSE), 'E2 Allocators'!$B$15:$W$358, MATCH('O5 Details by Class &amp; Accounts'!BV$18, 'E2 Allocators'!$B$15:$W$15, 0),FALSE)*$E185)</f>
        <v>18711.823715697326</v>
      </c>
      <c r="BW185" s="1322">
        <f>IF(ISERROR(VLOOKUP(VLOOKUP($A185, 'E4 TB Allocation Details'!$A$18:$L$214, MATCH("A &amp; G ID", 'E4 TB Allocation Details'!$A$18:$L$18, 0),FALSE), 'E2 Allocators'!$B$15:$W$358, MATCH('O5 Details by Class &amp; Accounts'!BW$18, 'E2 Allocators'!$B$15:$W$15, 0),FALSE)*$E185), 0, VLOOKUP(VLOOKUP($A185, 'E4 TB Allocation Details'!$A$18:$L$214, MATCH("A &amp; G ID", 'E4 TB Allocation Details'!$A$18:$L$18, 0),FALSE), 'E2 Allocators'!$B$15:$W$358, MATCH('O5 Details by Class &amp; Accounts'!BW$18, 'E2 Allocators'!$B$15:$W$15, 0),FALSE)*$E185)</f>
        <v>0</v>
      </c>
      <c r="BX185" s="1322">
        <f>IF(ISERROR(VLOOKUP(VLOOKUP($A185, 'E4 TB Allocation Details'!$A$18:$L$214, MATCH("A &amp; G ID", 'E4 TB Allocation Details'!$A$18:$L$18, 0),FALSE), 'E2 Allocators'!$B$15:$W$358, MATCH('O5 Details by Class &amp; Accounts'!BX$18, 'E2 Allocators'!$B$15:$W$15, 0),FALSE)*$E185), 0, VLOOKUP(VLOOKUP($A185, 'E4 TB Allocation Details'!$A$18:$L$214, MATCH("A &amp; G ID", 'E4 TB Allocation Details'!$A$18:$L$18, 0),FALSE), 'E2 Allocators'!$B$15:$W$358, MATCH('O5 Details by Class &amp; Accounts'!BX$18, 'E2 Allocators'!$B$15:$W$15, 0),FALSE)*$E185)</f>
        <v>0</v>
      </c>
      <c r="BY185" s="1322">
        <f>IF(ISERROR(VLOOKUP(VLOOKUP($A185, 'E4 TB Allocation Details'!$A$18:$L$214, MATCH("A &amp; G ID", 'E4 TB Allocation Details'!$A$18:$L$18, 0),FALSE), 'E2 Allocators'!$B$15:$W$358, MATCH('O5 Details by Class &amp; Accounts'!BY$18, 'E2 Allocators'!$B$15:$W$15, 0),FALSE)*$E185), 0, VLOOKUP(VLOOKUP($A185, 'E4 TB Allocation Details'!$A$18:$L$214, MATCH("A &amp; G ID", 'E4 TB Allocation Details'!$A$18:$L$18, 0),FALSE), 'E2 Allocators'!$B$15:$W$358, MATCH('O5 Details by Class &amp; Accounts'!BY$18, 'E2 Allocators'!$B$15:$W$15, 0),FALSE)*$E185)</f>
        <v>2647.2466004326561</v>
      </c>
      <c r="BZ185" s="1322">
        <f>IF(ISERROR(VLOOKUP(VLOOKUP($A185, 'E4 TB Allocation Details'!$A$18:$L$214, MATCH("A &amp; G ID", 'E4 TB Allocation Details'!$A$18:$L$18, 0),FALSE), 'E2 Allocators'!$B$15:$W$358, MATCH('O5 Details by Class &amp; Accounts'!BZ$18, 'E2 Allocators'!$B$15:$W$15, 0),FALSE)*$E185), 0, VLOOKUP(VLOOKUP($A185, 'E4 TB Allocation Details'!$A$18:$L$214, MATCH("A &amp; G ID", 'E4 TB Allocation Details'!$A$18:$L$18, 0),FALSE), 'E2 Allocators'!$B$15:$W$358, MATCH('O5 Details by Class &amp; Accounts'!BZ$18, 'E2 Allocators'!$B$15:$W$15, 0),FALSE)*$E185)</f>
        <v>5577.2941328800343</v>
      </c>
      <c r="CA185" s="1322">
        <f>IF(ISERROR(VLOOKUP(VLOOKUP($A185, 'E4 TB Allocation Details'!$A$18:$L$214, MATCH("A &amp; G ID", 'E4 TB Allocation Details'!$A$18:$L$18, 0),FALSE), 'E2 Allocators'!$B$15:$W$358, MATCH('O5 Details by Class &amp; Accounts'!CA$18, 'E2 Allocators'!$B$15:$W$15, 0),FALSE)*$E185), 0, VLOOKUP(VLOOKUP($A185, 'E4 TB Allocation Details'!$A$18:$L$214, MATCH("A &amp; G ID", 'E4 TB Allocation Details'!$A$18:$L$18, 0),FALSE), 'E2 Allocators'!$B$15:$W$358, MATCH('O5 Details by Class &amp; Accounts'!CA$18, 'E2 Allocators'!$B$15:$W$15, 0),FALSE)*$E185)</f>
        <v>0</v>
      </c>
      <c r="CB185" s="1322">
        <f>IF(ISERROR(VLOOKUP(VLOOKUP($A185, 'E4 TB Allocation Details'!$A$18:$L$214, MATCH("A &amp; G ID", 'E4 TB Allocation Details'!$A$18:$L$18, 0),FALSE), 'E2 Allocators'!$B$15:$W$358, MATCH('O5 Details by Class &amp; Accounts'!CB$18, 'E2 Allocators'!$B$15:$W$15, 0),FALSE)*$E185), 0, VLOOKUP(VLOOKUP($A185, 'E4 TB Allocation Details'!$A$18:$L$214, MATCH("A &amp; G ID", 'E4 TB Allocation Details'!$A$18:$L$18, 0),FALSE), 'E2 Allocators'!$B$15:$W$358, MATCH('O5 Details by Class &amp; Accounts'!CB$18, 'E2 Allocators'!$B$15:$W$15, 0),FALSE)*$E185)</f>
        <v>242.80817159130933</v>
      </c>
      <c r="CC185" s="1322">
        <f>IF(ISERROR(VLOOKUP(VLOOKUP($A185, 'E4 TB Allocation Details'!$A$18:$L$214, MATCH("A &amp; G ID", 'E4 TB Allocation Details'!$A$18:$L$18, 0),FALSE), 'E2 Allocators'!$B$15:$W$358, MATCH('O5 Details by Class &amp; Accounts'!CC$18, 'E2 Allocators'!$B$15:$W$15, 0),FALSE)*$E185), 0, VLOOKUP(VLOOKUP($A185, 'E4 TB Allocation Details'!$A$18:$L$214, MATCH("A &amp; G ID", 'E4 TB Allocation Details'!$A$18:$L$18, 0),FALSE), 'E2 Allocators'!$B$15:$W$358, MATCH('O5 Details by Class &amp; Accounts'!CC$18, 'E2 Allocators'!$B$15:$W$15, 0),FALSE)*$E185)</f>
        <v>0</v>
      </c>
      <c r="CD185" s="1322">
        <f>IF(ISERROR(VLOOKUP(VLOOKUP($A185, 'E4 TB Allocation Details'!$A$18:$L$214, MATCH("A &amp; G ID", 'E4 TB Allocation Details'!$A$18:$L$18, 0),FALSE), 'E2 Allocators'!$B$15:$W$358, MATCH('O5 Details by Class &amp; Accounts'!CD$18, 'E2 Allocators'!$B$15:$W$15, 0),FALSE)*$E185), 0, VLOOKUP(VLOOKUP($A185, 'E4 TB Allocation Details'!$A$18:$L$214, MATCH("A &amp; G ID", 'E4 TB Allocation Details'!$A$18:$L$18, 0),FALSE), 'E2 Allocators'!$B$15:$W$358, MATCH('O5 Details by Class &amp; Accounts'!CD$18, 'E2 Allocators'!$B$15:$W$15, 0),FALSE)*$E185)</f>
        <v>0</v>
      </c>
      <c r="CE185" s="1322">
        <f>IF(ISERROR(VLOOKUP(VLOOKUP($A185, 'E4 TB Allocation Details'!$A$18:$L$214, MATCH("A &amp; G ID", 'E4 TB Allocation Details'!$A$18:$L$18, 0),FALSE), 'E2 Allocators'!$B$15:$W$358, MATCH('O5 Details by Class &amp; Accounts'!CE$18, 'E2 Allocators'!$B$15:$W$15, 0),FALSE)*$E185), 0, VLOOKUP(VLOOKUP($A185, 'E4 TB Allocation Details'!$A$18:$L$214, MATCH("A &amp; G ID", 'E4 TB Allocation Details'!$A$18:$L$18, 0),FALSE), 'E2 Allocators'!$B$15:$W$358, MATCH('O5 Details by Class &amp; Accounts'!CE$18, 'E2 Allocators'!$B$15:$W$15, 0),FALSE)*$E185)</f>
        <v>0</v>
      </c>
      <c r="CF185" s="1322">
        <f>IF(ISERROR(VLOOKUP(VLOOKUP($A185, 'E4 TB Allocation Details'!$A$18:$L$214, MATCH("A &amp; G ID", 'E4 TB Allocation Details'!$A$18:$L$18, 0),FALSE), 'E2 Allocators'!$B$15:$W$358, MATCH('O5 Details by Class &amp; Accounts'!CF$18, 'E2 Allocators'!$B$15:$W$15, 0),FALSE)*$E185), 0, VLOOKUP(VLOOKUP($A185, 'E4 TB Allocation Details'!$A$18:$L$214, MATCH("A &amp; G ID", 'E4 TB Allocation Details'!$A$18:$L$18, 0),FALSE), 'E2 Allocators'!$B$15:$W$358, MATCH('O5 Details by Class &amp; Accounts'!CF$18, 'E2 Allocators'!$B$15:$W$15, 0),FALSE)*$E185)</f>
        <v>0</v>
      </c>
      <c r="CG185" s="1322">
        <f>IF(ISERROR(VLOOKUP(VLOOKUP($A185, 'E4 TB Allocation Details'!$A$18:$L$214, MATCH("A &amp; G ID", 'E4 TB Allocation Details'!$A$18:$L$18, 0),FALSE), 'E2 Allocators'!$B$15:$W$358, MATCH('O5 Details by Class &amp; Accounts'!CG$18, 'E2 Allocators'!$B$15:$W$15, 0),FALSE)*$E185), 0, VLOOKUP(VLOOKUP($A185, 'E4 TB Allocation Details'!$A$18:$L$214, MATCH("A &amp; G ID", 'E4 TB Allocation Details'!$A$18:$L$18, 0),FALSE), 'E2 Allocators'!$B$15:$W$358, MATCH('O5 Details by Class &amp; Accounts'!CG$18, 'E2 Allocators'!$B$15:$W$15, 0),FALSE)*$E185)</f>
        <v>0</v>
      </c>
      <c r="CH185" s="1322">
        <f>IF(ISERROR(VLOOKUP(VLOOKUP($A185, 'E4 TB Allocation Details'!$A$18:$L$214, MATCH("A &amp; G ID", 'E4 TB Allocation Details'!$A$18:$L$18, 0),FALSE), 'E2 Allocators'!$B$15:$W$358, MATCH('O5 Details by Class &amp; Accounts'!CH$18, 'E2 Allocators'!$B$15:$W$15, 0),FALSE)*$E185), 0, VLOOKUP(VLOOKUP($A185, 'E4 TB Allocation Details'!$A$18:$L$214, MATCH("A &amp; G ID", 'E4 TB Allocation Details'!$A$18:$L$18, 0),FALSE), 'E2 Allocators'!$B$15:$W$358, MATCH('O5 Details by Class &amp; Accounts'!CH$18, 'E2 Allocators'!$B$15:$W$15, 0),FALSE)*$E185)</f>
        <v>0</v>
      </c>
      <c r="CI185" s="1322">
        <f>IF(ISERROR(VLOOKUP(VLOOKUP($A185, 'E4 TB Allocation Details'!$A$18:$L$214, MATCH("A &amp; G ID", 'E4 TB Allocation Details'!$A$18:$L$18, 0),FALSE), 'E2 Allocators'!$B$15:$W$358, MATCH('O5 Details by Class &amp; Accounts'!CI$18, 'E2 Allocators'!$B$15:$W$15, 0),FALSE)*$E185), 0, VLOOKUP(VLOOKUP($A185, 'E4 TB Allocation Details'!$A$18:$L$214, MATCH("A &amp; G ID", 'E4 TB Allocation Details'!$A$18:$L$18, 0),FALSE), 'E2 Allocators'!$B$15:$W$358, MATCH('O5 Details by Class &amp; Accounts'!CI$18, 'E2 Allocators'!$B$15:$W$15, 0),FALSE)*$E185)</f>
        <v>0</v>
      </c>
      <c r="CJ185" s="1322">
        <f>IF(ISERROR(VLOOKUP(VLOOKUP($A185, 'E4 TB Allocation Details'!$A$18:$L$214, MATCH("A &amp; G ID", 'E4 TB Allocation Details'!$A$18:$L$18, 0),FALSE), 'E2 Allocators'!$B$15:$W$358, MATCH('O5 Details by Class &amp; Accounts'!CJ$18, 'E2 Allocators'!$B$15:$W$15, 0),FALSE)*$E185), 0, VLOOKUP(VLOOKUP($A185, 'E4 TB Allocation Details'!$A$18:$L$214, MATCH("A &amp; G ID", 'E4 TB Allocation Details'!$A$18:$L$18, 0),FALSE), 'E2 Allocators'!$B$15:$W$358, MATCH('O5 Details by Class &amp; Accounts'!CJ$18, 'E2 Allocators'!$B$15:$W$15, 0),FALSE)*$E185)</f>
        <v>0</v>
      </c>
      <c r="CK185" s="1322">
        <f>IF(ISERROR(VLOOKUP(VLOOKUP($A185, 'E4 TB Allocation Details'!$A$18:$L$214, MATCH("A &amp; G ID", 'E4 TB Allocation Details'!$A$18:$L$18, 0),FALSE), 'E2 Allocators'!$B$15:$W$358, MATCH('O5 Details by Class &amp; Accounts'!CK$18, 'E2 Allocators'!$B$15:$W$15, 0),FALSE)*$E185), 0, VLOOKUP(VLOOKUP($A185, 'E4 TB Allocation Details'!$A$18:$L$214, MATCH("A &amp; G ID", 'E4 TB Allocation Details'!$A$18:$L$18, 0),FALSE), 'E2 Allocators'!$B$15:$W$358, MATCH('O5 Details by Class &amp; Accounts'!CK$18, 'E2 Allocators'!$B$15:$W$15, 0),FALSE)*$E185)</f>
        <v>0</v>
      </c>
      <c r="CL185" s="1322">
        <f>IF(ISERROR(VLOOKUP(VLOOKUP($A185, 'E4 TB Allocation Details'!$A$18:$L$214, MATCH("A &amp; G ID", 'E4 TB Allocation Details'!$A$18:$L$18, 0),FALSE), 'E2 Allocators'!$B$15:$W$358, MATCH('O5 Details by Class &amp; Accounts'!CL$18, 'E2 Allocators'!$B$15:$W$15, 0),FALSE)*$E185), 0, VLOOKUP(VLOOKUP($A185, 'E4 TB Allocation Details'!$A$18:$L$214, MATCH("A &amp; G ID", 'E4 TB Allocation Details'!$A$18:$L$18, 0),FALSE), 'E2 Allocators'!$B$15:$W$358, MATCH('O5 Details by Class &amp; Accounts'!CL$18, 'E2 Allocators'!$B$15:$W$15, 0),FALSE)*$E185)</f>
        <v>0</v>
      </c>
      <c r="CM185" s="1322">
        <f>IF(ISERROR(VLOOKUP(VLOOKUP($A185, 'E4 TB Allocation Details'!$A$18:$L$214, MATCH("A &amp; G ID", 'E4 TB Allocation Details'!$A$18:$L$18, 0),FALSE), 'E2 Allocators'!$B$15:$W$358, MATCH('O5 Details by Class &amp; Accounts'!CM$18, 'E2 Allocators'!$B$15:$W$15, 0),FALSE)*$E185), 0, VLOOKUP(VLOOKUP($A185, 'E4 TB Allocation Details'!$A$18:$L$214, MATCH("A &amp; G ID", 'E4 TB Allocation Details'!$A$18:$L$18, 0),FALSE), 'E2 Allocators'!$B$15:$W$358, MATCH('O5 Details by Class &amp; Accounts'!CM$18, 'E2 Allocators'!$B$15:$W$15, 0),FALSE)*$E185)</f>
        <v>0</v>
      </c>
      <c r="CN185" s="1322">
        <f t="shared" si="49"/>
        <v>164354.46318685045</v>
      </c>
      <c r="CO185" s="1651">
        <f t="shared" si="50"/>
        <v>0</v>
      </c>
      <c r="CQ185" s="1899" t="inlineStr">
        <is>
          <t/>
        </is>
      </c>
    </row>
    <row r="186" spans="1:95" s="64" customFormat="1" ht="12.75" x14ac:dyDescent="0.2">
      <c r="A186" s="2146">
        <v>5620</v>
      </c>
      <c r="B186" s="2112" t="s">
        <v>296</v>
      </c>
      <c r="C186" s="1648">
        <f>IF(ISERROR(VLOOKUP($A186,'I3 TB Data'!$A$19:$H$483,MATCH('O5 Details by Class &amp; Accounts'!$C$18, 'I3 TB Data'!$A$19:$H$19,0),0)), 0, VLOOKUP($A186,'I3 TB Data'!$A$19:$H$483,MATCH('O5 Details by Class &amp; Accounts'!$C$18,'I3 TB Data'!$A$19:$H$19,0),0))</f>
        <v>27182.640000000003</v>
      </c>
      <c r="D186" s="1649"/>
      <c r="E186" s="1648">
        <f t="shared" si="44"/>
        <v>27182.640000000003</v>
      </c>
      <c r="F186" s="1650"/>
      <c r="G186" s="1650"/>
      <c r="H186" s="1322">
        <f t="shared" si="46"/>
        <v>0</v>
      </c>
      <c r="I186" s="1322">
        <f>IF(ISERROR(VLOOKUP(VLOOKUP($A186, 'E4 TB Allocation Details'!$A$18:$L$214, MATCH("Demand ID", 'E4 TB Allocation Details'!$A$18:$L$18, 0),FALSE), 'E2 Allocators'!$B$15:$W$358, MATCH('O5 Details by Class &amp; Accounts'!I$18, 'E2 Allocators'!$B$15:$W$15, 0),FALSE)*$F186), 0, VLOOKUP(VLOOKUP($A186, 'E4 TB Allocation Details'!$A$18:$L$214, MATCH("Demand ID", 'E4 TB Allocation Details'!$A$18:$L$18, 0),FALSE), 'E2 Allocators'!$B$15:$W$358, MATCH('O5 Details by Class &amp; Accounts'!I$18, 'E2 Allocators'!$B$15:$W$15, 0),FALSE)*$F186)</f>
        <v>0</v>
      </c>
      <c r="J186" s="1322">
        <f>IF(ISERROR(VLOOKUP(VLOOKUP($A186, 'E4 TB Allocation Details'!$A$18:$L$214, MATCH("Demand ID", 'E4 TB Allocation Details'!$A$18:$L$18, 0),FALSE), 'E2 Allocators'!$B$15:$W$358, MATCH('O5 Details by Class &amp; Accounts'!J$18, 'E2 Allocators'!$B$15:$W$15, 0),FALSE)*$F186), 0, VLOOKUP(VLOOKUP($A186, 'E4 TB Allocation Details'!$A$18:$L$214, MATCH("Demand ID", 'E4 TB Allocation Details'!$A$18:$L$18, 0),FALSE), 'E2 Allocators'!$B$15:$W$358, MATCH('O5 Details by Class &amp; Accounts'!J$18, 'E2 Allocators'!$B$15:$W$15, 0),FALSE)*$F186)</f>
        <v>0</v>
      </c>
      <c r="K186" s="1322">
        <f>IF(ISERROR(VLOOKUP(VLOOKUP($A186, 'E4 TB Allocation Details'!$A$18:$L$214, MATCH("Demand ID", 'E4 TB Allocation Details'!$A$18:$L$18, 0),FALSE), 'E2 Allocators'!$B$15:$W$358, MATCH('O5 Details by Class &amp; Accounts'!K$18, 'E2 Allocators'!$B$15:$W$15, 0),FALSE)*$F186), 0, VLOOKUP(VLOOKUP($A186, 'E4 TB Allocation Details'!$A$18:$L$214, MATCH("Demand ID", 'E4 TB Allocation Details'!$A$18:$L$18, 0),FALSE), 'E2 Allocators'!$B$15:$W$358, MATCH('O5 Details by Class &amp; Accounts'!K$18, 'E2 Allocators'!$B$15:$W$15, 0),FALSE)*$F186)</f>
        <v>0</v>
      </c>
      <c r="L186" s="1322">
        <f>IF(ISERROR(VLOOKUP(VLOOKUP($A186, 'E4 TB Allocation Details'!$A$18:$L$214, MATCH("Demand ID", 'E4 TB Allocation Details'!$A$18:$L$18, 0),FALSE), 'E2 Allocators'!$B$15:$W$358, MATCH('O5 Details by Class &amp; Accounts'!L$18, 'E2 Allocators'!$B$15:$W$15, 0),FALSE)*$F186), 0, VLOOKUP(VLOOKUP($A186, 'E4 TB Allocation Details'!$A$18:$L$214, MATCH("Demand ID", 'E4 TB Allocation Details'!$A$18:$L$18, 0),FALSE), 'E2 Allocators'!$B$15:$W$358, MATCH('O5 Details by Class &amp; Accounts'!L$18, 'E2 Allocators'!$B$15:$W$15, 0),FALSE)*$F186)</f>
        <v>0</v>
      </c>
      <c r="M186" s="1322">
        <f>IF(ISERROR(VLOOKUP(VLOOKUP($A186, 'E4 TB Allocation Details'!$A$18:$L$214, MATCH("Demand ID", 'E4 TB Allocation Details'!$A$18:$L$18, 0),FALSE), 'E2 Allocators'!$B$15:$W$358, MATCH('O5 Details by Class &amp; Accounts'!M$18, 'E2 Allocators'!$B$15:$W$15, 0),FALSE)*$F186), 0, VLOOKUP(VLOOKUP($A186, 'E4 TB Allocation Details'!$A$18:$L$214, MATCH("Demand ID", 'E4 TB Allocation Details'!$A$18:$L$18, 0),FALSE), 'E2 Allocators'!$B$15:$W$358, MATCH('O5 Details by Class &amp; Accounts'!M$18, 'E2 Allocators'!$B$15:$W$15, 0),FALSE)*$F186)</f>
        <v>0</v>
      </c>
      <c r="N186" s="1322">
        <f>IF(ISERROR(VLOOKUP(VLOOKUP($A186, 'E4 TB Allocation Details'!$A$18:$L$214, MATCH("Demand ID", 'E4 TB Allocation Details'!$A$18:$L$18, 0),FALSE), 'E2 Allocators'!$B$15:$W$358, MATCH('O5 Details by Class &amp; Accounts'!N$18, 'E2 Allocators'!$B$15:$W$15, 0),FALSE)*$F186), 0, VLOOKUP(VLOOKUP($A186, 'E4 TB Allocation Details'!$A$18:$L$214, MATCH("Demand ID", 'E4 TB Allocation Details'!$A$18:$L$18, 0),FALSE), 'E2 Allocators'!$B$15:$W$358, MATCH('O5 Details by Class &amp; Accounts'!N$18, 'E2 Allocators'!$B$15:$W$15, 0),FALSE)*$F186)</f>
        <v>0</v>
      </c>
      <c r="O186" s="1322">
        <f>IF(ISERROR(VLOOKUP(VLOOKUP($A186, 'E4 TB Allocation Details'!$A$18:$L$214, MATCH("Demand ID", 'E4 TB Allocation Details'!$A$18:$L$18, 0),FALSE), 'E2 Allocators'!$B$15:$W$358, MATCH('O5 Details by Class &amp; Accounts'!O$18, 'E2 Allocators'!$B$15:$W$15, 0),FALSE)*$F186), 0, VLOOKUP(VLOOKUP($A186, 'E4 TB Allocation Details'!$A$18:$L$214, MATCH("Demand ID", 'E4 TB Allocation Details'!$A$18:$L$18, 0),FALSE), 'E2 Allocators'!$B$15:$W$358, MATCH('O5 Details by Class &amp; Accounts'!O$18, 'E2 Allocators'!$B$15:$W$15, 0),FALSE)*$F186)</f>
        <v>0</v>
      </c>
      <c r="P186" s="1322">
        <f>IF(ISERROR(VLOOKUP(VLOOKUP($A186, 'E4 TB Allocation Details'!$A$18:$L$214, MATCH("Demand ID", 'E4 TB Allocation Details'!$A$18:$L$18, 0),FALSE), 'E2 Allocators'!$B$15:$W$358, MATCH('O5 Details by Class &amp; Accounts'!P$18, 'E2 Allocators'!$B$15:$W$15, 0),FALSE)*$F186), 0, VLOOKUP(VLOOKUP($A186, 'E4 TB Allocation Details'!$A$18:$L$214, MATCH("Demand ID", 'E4 TB Allocation Details'!$A$18:$L$18, 0),FALSE), 'E2 Allocators'!$B$15:$W$358, MATCH('O5 Details by Class &amp; Accounts'!P$18, 'E2 Allocators'!$B$15:$W$15, 0),FALSE)*$F186)</f>
        <v>0</v>
      </c>
      <c r="Q186" s="1322">
        <f>IF(ISERROR(VLOOKUP(VLOOKUP($A186, 'E4 TB Allocation Details'!$A$18:$L$214, MATCH("Demand ID", 'E4 TB Allocation Details'!$A$18:$L$18, 0),FALSE), 'E2 Allocators'!$B$15:$W$358, MATCH('O5 Details by Class &amp; Accounts'!Q$18, 'E2 Allocators'!$B$15:$W$15, 0),FALSE)*$F186), 0, VLOOKUP(VLOOKUP($A186, 'E4 TB Allocation Details'!$A$18:$L$214, MATCH("Demand ID", 'E4 TB Allocation Details'!$A$18:$L$18, 0),FALSE), 'E2 Allocators'!$B$15:$W$358, MATCH('O5 Details by Class &amp; Accounts'!Q$18, 'E2 Allocators'!$B$15:$W$15, 0),FALSE)*$F186)</f>
        <v>0</v>
      </c>
      <c r="R186" s="1322">
        <f>IF(ISERROR(VLOOKUP(VLOOKUP($A186, 'E4 TB Allocation Details'!$A$18:$L$214, MATCH("Demand ID", 'E4 TB Allocation Details'!$A$18:$L$18, 0),FALSE), 'E2 Allocators'!$B$15:$W$358, MATCH('O5 Details by Class &amp; Accounts'!R$18, 'E2 Allocators'!$B$15:$W$15, 0),FALSE)*$F186), 0, VLOOKUP(VLOOKUP($A186, 'E4 TB Allocation Details'!$A$18:$L$214, MATCH("Demand ID", 'E4 TB Allocation Details'!$A$18:$L$18, 0),FALSE), 'E2 Allocators'!$B$15:$W$358, MATCH('O5 Details by Class &amp; Accounts'!R$18, 'E2 Allocators'!$B$15:$W$15, 0),FALSE)*$F186)</f>
        <v>0</v>
      </c>
      <c r="S186" s="1322">
        <f>IF(ISERROR(VLOOKUP(VLOOKUP($A186, 'E4 TB Allocation Details'!$A$18:$L$214, MATCH("Demand ID", 'E4 TB Allocation Details'!$A$18:$L$18, 0),FALSE), 'E2 Allocators'!$B$15:$W$358, MATCH('O5 Details by Class &amp; Accounts'!S$18, 'E2 Allocators'!$B$15:$W$15, 0),FALSE)*$F186), 0, VLOOKUP(VLOOKUP($A186, 'E4 TB Allocation Details'!$A$18:$L$214, MATCH("Demand ID", 'E4 TB Allocation Details'!$A$18:$L$18, 0),FALSE), 'E2 Allocators'!$B$15:$W$358, MATCH('O5 Details by Class &amp; Accounts'!S$18, 'E2 Allocators'!$B$15:$W$15, 0),FALSE)*$F186)</f>
        <v>0</v>
      </c>
      <c r="T186" s="1322">
        <f>IF(ISERROR(VLOOKUP(VLOOKUP($A186, 'E4 TB Allocation Details'!$A$18:$L$214, MATCH("Demand ID", 'E4 TB Allocation Details'!$A$18:$L$18, 0),FALSE), 'E2 Allocators'!$B$15:$W$358, MATCH('O5 Details by Class &amp; Accounts'!T$18, 'E2 Allocators'!$B$15:$W$15, 0),FALSE)*$F186), 0, VLOOKUP(VLOOKUP($A186, 'E4 TB Allocation Details'!$A$18:$L$214, MATCH("Demand ID", 'E4 TB Allocation Details'!$A$18:$L$18, 0),FALSE), 'E2 Allocators'!$B$15:$W$358, MATCH('O5 Details by Class &amp; Accounts'!T$18, 'E2 Allocators'!$B$15:$W$15, 0),FALSE)*$F186)</f>
        <v>0</v>
      </c>
      <c r="U186" s="1322">
        <f>IF(ISERROR(VLOOKUP(VLOOKUP($A186, 'E4 TB Allocation Details'!$A$18:$L$214, MATCH("Demand ID", 'E4 TB Allocation Details'!$A$18:$L$18, 0),FALSE), 'E2 Allocators'!$B$15:$W$358, MATCH('O5 Details by Class &amp; Accounts'!U$18, 'E2 Allocators'!$B$15:$W$15, 0),FALSE)*$F186), 0, VLOOKUP(VLOOKUP($A186, 'E4 TB Allocation Details'!$A$18:$L$214, MATCH("Demand ID", 'E4 TB Allocation Details'!$A$18:$L$18, 0),FALSE), 'E2 Allocators'!$B$15:$W$358, MATCH('O5 Details by Class &amp; Accounts'!U$18, 'E2 Allocators'!$B$15:$W$15, 0),FALSE)*$F186)</f>
        <v>0</v>
      </c>
      <c r="V186" s="1322">
        <f>IF(ISERROR(VLOOKUP(VLOOKUP($A186, 'E4 TB Allocation Details'!$A$18:$L$214, MATCH("Demand ID", 'E4 TB Allocation Details'!$A$18:$L$18, 0),FALSE), 'E2 Allocators'!$B$15:$W$358, MATCH('O5 Details by Class &amp; Accounts'!V$18, 'E2 Allocators'!$B$15:$W$15, 0),FALSE)*$F186), 0, VLOOKUP(VLOOKUP($A186, 'E4 TB Allocation Details'!$A$18:$L$214, MATCH("Demand ID", 'E4 TB Allocation Details'!$A$18:$L$18, 0),FALSE), 'E2 Allocators'!$B$15:$W$358, MATCH('O5 Details by Class &amp; Accounts'!V$18, 'E2 Allocators'!$B$15:$W$15, 0),FALSE)*$F186)</f>
        <v>0</v>
      </c>
      <c r="W186" s="1322">
        <f>IF(ISERROR(VLOOKUP(VLOOKUP($A186, 'E4 TB Allocation Details'!$A$18:$L$214, MATCH("Demand ID", 'E4 TB Allocation Details'!$A$18:$L$18, 0),FALSE), 'E2 Allocators'!$B$15:$W$358, MATCH('O5 Details by Class &amp; Accounts'!W$18, 'E2 Allocators'!$B$15:$W$15, 0),FALSE)*$F186), 0, VLOOKUP(VLOOKUP($A186, 'E4 TB Allocation Details'!$A$18:$L$214, MATCH("Demand ID", 'E4 TB Allocation Details'!$A$18:$L$18, 0),FALSE), 'E2 Allocators'!$B$15:$W$358, MATCH('O5 Details by Class &amp; Accounts'!W$18, 'E2 Allocators'!$B$15:$W$15, 0),FALSE)*$F186)</f>
        <v>0</v>
      </c>
      <c r="X186" s="1322">
        <f>IF(ISERROR(VLOOKUP(VLOOKUP($A186, 'E4 TB Allocation Details'!$A$18:$L$214, MATCH("Demand ID", 'E4 TB Allocation Details'!$A$18:$L$18, 0),FALSE), 'E2 Allocators'!$B$15:$W$358, MATCH('O5 Details by Class &amp; Accounts'!X$18, 'E2 Allocators'!$B$15:$W$15, 0),FALSE)*$F186), 0, VLOOKUP(VLOOKUP($A186, 'E4 TB Allocation Details'!$A$18:$L$214, MATCH("Demand ID", 'E4 TB Allocation Details'!$A$18:$L$18, 0),FALSE), 'E2 Allocators'!$B$15:$W$358, MATCH('O5 Details by Class &amp; Accounts'!X$18, 'E2 Allocators'!$B$15:$W$15, 0),FALSE)*$F186)</f>
        <v>0</v>
      </c>
      <c r="Y186" s="1322">
        <f>IF(ISERROR(VLOOKUP(VLOOKUP($A186, 'E4 TB Allocation Details'!$A$18:$L$214, MATCH("Demand ID", 'E4 TB Allocation Details'!$A$18:$L$18, 0),FALSE), 'E2 Allocators'!$B$15:$W$358, MATCH('O5 Details by Class &amp; Accounts'!Y$18, 'E2 Allocators'!$B$15:$W$15, 0),FALSE)*$F186), 0, VLOOKUP(VLOOKUP($A186, 'E4 TB Allocation Details'!$A$18:$L$214, MATCH("Demand ID", 'E4 TB Allocation Details'!$A$18:$L$18, 0),FALSE), 'E2 Allocators'!$B$15:$W$358, MATCH('O5 Details by Class &amp; Accounts'!Y$18, 'E2 Allocators'!$B$15:$W$15, 0),FALSE)*$F186)</f>
        <v>0</v>
      </c>
      <c r="Z186" s="1322">
        <f>IF(ISERROR(VLOOKUP(VLOOKUP($A186, 'E4 TB Allocation Details'!$A$18:$L$214, MATCH("Demand ID", 'E4 TB Allocation Details'!$A$18:$L$18, 0),FALSE), 'E2 Allocators'!$B$15:$W$358, MATCH('O5 Details by Class &amp; Accounts'!Z$18, 'E2 Allocators'!$B$15:$W$15, 0),FALSE)*$F186), 0, VLOOKUP(VLOOKUP($A186, 'E4 TB Allocation Details'!$A$18:$L$214, MATCH("Demand ID", 'E4 TB Allocation Details'!$A$18:$L$18, 0),FALSE), 'E2 Allocators'!$B$15:$W$358, MATCH('O5 Details by Class &amp; Accounts'!Z$18, 'E2 Allocators'!$B$15:$W$15, 0),FALSE)*$F186)</f>
        <v>0</v>
      </c>
      <c r="AA186" s="1322">
        <f>IF(ISERROR(VLOOKUP(VLOOKUP($A186, 'E4 TB Allocation Details'!$A$18:$L$214, MATCH("Demand ID", 'E4 TB Allocation Details'!$A$18:$L$18, 0),FALSE), 'E2 Allocators'!$B$15:$W$358, MATCH('O5 Details by Class &amp; Accounts'!AA$18, 'E2 Allocators'!$B$15:$W$15, 0),FALSE)*$F186), 0, VLOOKUP(VLOOKUP($A186, 'E4 TB Allocation Details'!$A$18:$L$214, MATCH("Demand ID", 'E4 TB Allocation Details'!$A$18:$L$18, 0),FALSE), 'E2 Allocators'!$B$15:$W$358, MATCH('O5 Details by Class &amp; Accounts'!AA$18, 'E2 Allocators'!$B$15:$W$15, 0),FALSE)*$F186)</f>
        <v>0</v>
      </c>
      <c r="AB186" s="1322">
        <f>IF(ISERROR(VLOOKUP(VLOOKUP($A186, 'E4 TB Allocation Details'!$A$18:$L$214, MATCH("Demand ID", 'E4 TB Allocation Details'!$A$18:$L$18, 0),FALSE), 'E2 Allocators'!$B$15:$W$358, MATCH('O5 Details by Class &amp; Accounts'!AB$18, 'E2 Allocators'!$B$15:$W$15, 0),FALSE)*$F186), 0, VLOOKUP(VLOOKUP($A186, 'E4 TB Allocation Details'!$A$18:$L$214, MATCH("Demand ID", 'E4 TB Allocation Details'!$A$18:$L$18, 0),FALSE), 'E2 Allocators'!$B$15:$W$358, MATCH('O5 Details by Class &amp; Accounts'!AB$18, 'E2 Allocators'!$B$15:$W$15, 0),FALSE)*$F186)</f>
        <v>0</v>
      </c>
      <c r="AC186" s="1322">
        <f t="shared" si="47"/>
        <v>0</v>
      </c>
      <c r="AD186" s="1322">
        <f>IF(ISERROR(VLOOKUP(VLOOKUP($A186, 'E4 TB Allocation Details'!$A$18:$L$214, MATCH("Customer ID", 'E4 TB Allocation Details'!$A$18:$L$18, 0),FALSE), 'E2 Allocators'!$B$15:$W$358, MATCH('O5 Details by Class &amp; Accounts'!AD$18, 'E2 Allocators'!$B$15:$W$15, 0),FALSE)*$G186), 0, VLOOKUP(VLOOKUP($A186, 'E4 TB Allocation Details'!$A$18:$L$214, MATCH("Customer ID", 'E4 TB Allocation Details'!$A$18:$L$18, 0),FALSE), 'E2 Allocators'!$B$15:$W$358, MATCH('O5 Details by Class &amp; Accounts'!AD$18, 'E2 Allocators'!$B$15:$W$15, 0),FALSE)*$G186)</f>
        <v>0</v>
      </c>
      <c r="AE186" s="1322">
        <f>IF(ISERROR(VLOOKUP(VLOOKUP($A186, 'E4 TB Allocation Details'!$A$18:$L$214, MATCH("Customer ID", 'E4 TB Allocation Details'!$A$18:$L$18, 0),FALSE), 'E2 Allocators'!$B$15:$W$358, MATCH('O5 Details by Class &amp; Accounts'!AE$18, 'E2 Allocators'!$B$15:$W$15, 0),FALSE)*$G186), 0, VLOOKUP(VLOOKUP($A186, 'E4 TB Allocation Details'!$A$18:$L$214, MATCH("Customer ID", 'E4 TB Allocation Details'!$A$18:$L$18, 0),FALSE), 'E2 Allocators'!$B$15:$W$358, MATCH('O5 Details by Class &amp; Accounts'!AE$18, 'E2 Allocators'!$B$15:$W$15, 0),FALSE)*$G186)</f>
        <v>0</v>
      </c>
      <c r="AF186" s="1322">
        <f>IF(ISERROR(VLOOKUP(VLOOKUP($A186, 'E4 TB Allocation Details'!$A$18:$L$214, MATCH("Customer ID", 'E4 TB Allocation Details'!$A$18:$L$18, 0),FALSE), 'E2 Allocators'!$B$15:$W$358, MATCH('O5 Details by Class &amp; Accounts'!AF$18, 'E2 Allocators'!$B$15:$W$15, 0),FALSE)*$G186), 0, VLOOKUP(VLOOKUP($A186, 'E4 TB Allocation Details'!$A$18:$L$214, MATCH("Customer ID", 'E4 TB Allocation Details'!$A$18:$L$18, 0),FALSE), 'E2 Allocators'!$B$15:$W$358, MATCH('O5 Details by Class &amp; Accounts'!AF$18, 'E2 Allocators'!$B$15:$W$15, 0),FALSE)*$G186)</f>
        <v>0</v>
      </c>
      <c r="AG186" s="1322">
        <f>IF(ISERROR(VLOOKUP(VLOOKUP($A186, 'E4 TB Allocation Details'!$A$18:$L$214, MATCH("Customer ID", 'E4 TB Allocation Details'!$A$18:$L$18, 0),FALSE), 'E2 Allocators'!$B$15:$W$358, MATCH('O5 Details by Class &amp; Accounts'!AG$18, 'E2 Allocators'!$B$15:$W$15, 0),FALSE)*$G186), 0, VLOOKUP(VLOOKUP($A186, 'E4 TB Allocation Details'!$A$18:$L$214, MATCH("Customer ID", 'E4 TB Allocation Details'!$A$18:$L$18, 0),FALSE), 'E2 Allocators'!$B$15:$W$358, MATCH('O5 Details by Class &amp; Accounts'!AG$18, 'E2 Allocators'!$B$15:$W$15, 0),FALSE)*$G186)</f>
        <v>0</v>
      </c>
      <c r="AH186" s="1322">
        <f>IF(ISERROR(VLOOKUP(VLOOKUP($A186, 'E4 TB Allocation Details'!$A$18:$L$214, MATCH("Customer ID", 'E4 TB Allocation Details'!$A$18:$L$18, 0),FALSE), 'E2 Allocators'!$B$15:$W$358, MATCH('O5 Details by Class &amp; Accounts'!AH$18, 'E2 Allocators'!$B$15:$W$15, 0),FALSE)*$G186), 0, VLOOKUP(VLOOKUP($A186, 'E4 TB Allocation Details'!$A$18:$L$214, MATCH("Customer ID", 'E4 TB Allocation Details'!$A$18:$L$18, 0),FALSE), 'E2 Allocators'!$B$15:$W$358, MATCH('O5 Details by Class &amp; Accounts'!AH$18, 'E2 Allocators'!$B$15:$W$15, 0),FALSE)*$G186)</f>
        <v>0</v>
      </c>
      <c r="AI186" s="1322">
        <f>IF(ISERROR(VLOOKUP(VLOOKUP($A186, 'E4 TB Allocation Details'!$A$18:$L$214, MATCH("Customer ID", 'E4 TB Allocation Details'!$A$18:$L$18, 0),FALSE), 'E2 Allocators'!$B$15:$W$358, MATCH('O5 Details by Class &amp; Accounts'!AI$18, 'E2 Allocators'!$B$15:$W$15, 0),FALSE)*$G186), 0, VLOOKUP(VLOOKUP($A186, 'E4 TB Allocation Details'!$A$18:$L$214, MATCH("Customer ID", 'E4 TB Allocation Details'!$A$18:$L$18, 0),FALSE), 'E2 Allocators'!$B$15:$W$358, MATCH('O5 Details by Class &amp; Accounts'!AI$18, 'E2 Allocators'!$B$15:$W$15, 0),FALSE)*$G186)</f>
        <v>0</v>
      </c>
      <c r="AJ186" s="1322">
        <f>IF(ISERROR(VLOOKUP(VLOOKUP($A186, 'E4 TB Allocation Details'!$A$18:$L$214, MATCH("Customer ID", 'E4 TB Allocation Details'!$A$18:$L$18, 0),FALSE), 'E2 Allocators'!$B$15:$W$358, MATCH('O5 Details by Class &amp; Accounts'!AJ$18, 'E2 Allocators'!$B$15:$W$15, 0),FALSE)*$G186), 0, VLOOKUP(VLOOKUP($A186, 'E4 TB Allocation Details'!$A$18:$L$214, MATCH("Customer ID", 'E4 TB Allocation Details'!$A$18:$L$18, 0),FALSE), 'E2 Allocators'!$B$15:$W$358, MATCH('O5 Details by Class &amp; Accounts'!AJ$18, 'E2 Allocators'!$B$15:$W$15, 0),FALSE)*$G186)</f>
        <v>0</v>
      </c>
      <c r="AK186" s="1322">
        <f>IF(ISERROR(VLOOKUP(VLOOKUP($A186, 'E4 TB Allocation Details'!$A$18:$L$214, MATCH("Customer ID", 'E4 TB Allocation Details'!$A$18:$L$18, 0),FALSE), 'E2 Allocators'!$B$15:$W$358, MATCH('O5 Details by Class &amp; Accounts'!AK$18, 'E2 Allocators'!$B$15:$W$15, 0),FALSE)*$G186), 0, VLOOKUP(VLOOKUP($A186, 'E4 TB Allocation Details'!$A$18:$L$214, MATCH("Customer ID", 'E4 TB Allocation Details'!$A$18:$L$18, 0),FALSE), 'E2 Allocators'!$B$15:$W$358, MATCH('O5 Details by Class &amp; Accounts'!AK$18, 'E2 Allocators'!$B$15:$W$15, 0),FALSE)*$G186)</f>
        <v>0</v>
      </c>
      <c r="AL186" s="1322">
        <f>IF(ISERROR(VLOOKUP(VLOOKUP($A186, 'E4 TB Allocation Details'!$A$18:$L$214, MATCH("Customer ID", 'E4 TB Allocation Details'!$A$18:$L$18, 0),FALSE), 'E2 Allocators'!$B$15:$W$358, MATCH('O5 Details by Class &amp; Accounts'!AL$18, 'E2 Allocators'!$B$15:$W$15, 0),FALSE)*$G186), 0, VLOOKUP(VLOOKUP($A186, 'E4 TB Allocation Details'!$A$18:$L$214, MATCH("Customer ID", 'E4 TB Allocation Details'!$A$18:$L$18, 0),FALSE), 'E2 Allocators'!$B$15:$W$358, MATCH('O5 Details by Class &amp; Accounts'!AL$18, 'E2 Allocators'!$B$15:$W$15, 0),FALSE)*$G186)</f>
        <v>0</v>
      </c>
      <c r="AM186" s="1322">
        <f>IF(ISERROR(VLOOKUP(VLOOKUP($A186, 'E4 TB Allocation Details'!$A$18:$L$214, MATCH("Customer ID", 'E4 TB Allocation Details'!$A$18:$L$18, 0),FALSE), 'E2 Allocators'!$B$15:$W$358, MATCH('O5 Details by Class &amp; Accounts'!AM$18, 'E2 Allocators'!$B$15:$W$15, 0),FALSE)*$G186), 0, VLOOKUP(VLOOKUP($A186, 'E4 TB Allocation Details'!$A$18:$L$214, MATCH("Customer ID", 'E4 TB Allocation Details'!$A$18:$L$18, 0),FALSE), 'E2 Allocators'!$B$15:$W$358, MATCH('O5 Details by Class &amp; Accounts'!AM$18, 'E2 Allocators'!$B$15:$W$15, 0),FALSE)*$G186)</f>
        <v>0</v>
      </c>
      <c r="AN186" s="1322">
        <f>IF(ISERROR(VLOOKUP(VLOOKUP($A186, 'E4 TB Allocation Details'!$A$18:$L$214, MATCH("Customer ID", 'E4 TB Allocation Details'!$A$18:$L$18, 0),FALSE), 'E2 Allocators'!$B$15:$W$358, MATCH('O5 Details by Class &amp; Accounts'!AN$18, 'E2 Allocators'!$B$15:$W$15, 0),FALSE)*$G186), 0, VLOOKUP(VLOOKUP($A186, 'E4 TB Allocation Details'!$A$18:$L$214, MATCH("Customer ID", 'E4 TB Allocation Details'!$A$18:$L$18, 0),FALSE), 'E2 Allocators'!$B$15:$W$358, MATCH('O5 Details by Class &amp; Accounts'!AN$18, 'E2 Allocators'!$B$15:$W$15, 0),FALSE)*$G186)</f>
        <v>0</v>
      </c>
      <c r="AO186" s="1322">
        <f>IF(ISERROR(VLOOKUP(VLOOKUP($A186, 'E4 TB Allocation Details'!$A$18:$L$214, MATCH("Customer ID", 'E4 TB Allocation Details'!$A$18:$L$18, 0),FALSE), 'E2 Allocators'!$B$15:$W$358, MATCH('O5 Details by Class &amp; Accounts'!AO$18, 'E2 Allocators'!$B$15:$W$15, 0),FALSE)*$G186), 0, VLOOKUP(VLOOKUP($A186, 'E4 TB Allocation Details'!$A$18:$L$214, MATCH("Customer ID", 'E4 TB Allocation Details'!$A$18:$L$18, 0),FALSE), 'E2 Allocators'!$B$15:$W$358, MATCH('O5 Details by Class &amp; Accounts'!AO$18, 'E2 Allocators'!$B$15:$W$15, 0),FALSE)*$G186)</f>
        <v>0</v>
      </c>
      <c r="AP186" s="1322">
        <f>IF(ISERROR(VLOOKUP(VLOOKUP($A186, 'E4 TB Allocation Details'!$A$18:$L$214, MATCH("Customer ID", 'E4 TB Allocation Details'!$A$18:$L$18, 0),FALSE), 'E2 Allocators'!$B$15:$W$358, MATCH('O5 Details by Class &amp; Accounts'!AP$18, 'E2 Allocators'!$B$15:$W$15, 0),FALSE)*$G186), 0, VLOOKUP(VLOOKUP($A186, 'E4 TB Allocation Details'!$A$18:$L$214, MATCH("Customer ID", 'E4 TB Allocation Details'!$A$18:$L$18, 0),FALSE), 'E2 Allocators'!$B$15:$W$358, MATCH('O5 Details by Class &amp; Accounts'!AP$18, 'E2 Allocators'!$B$15:$W$15, 0),FALSE)*$G186)</f>
        <v>0</v>
      </c>
      <c r="AQ186" s="1322">
        <f>IF(ISERROR(VLOOKUP(VLOOKUP($A186, 'E4 TB Allocation Details'!$A$18:$L$214, MATCH("Customer ID", 'E4 TB Allocation Details'!$A$18:$L$18, 0),FALSE), 'E2 Allocators'!$B$15:$W$358, MATCH('O5 Details by Class &amp; Accounts'!AQ$18, 'E2 Allocators'!$B$15:$W$15, 0),FALSE)*$G186), 0, VLOOKUP(VLOOKUP($A186, 'E4 TB Allocation Details'!$A$18:$L$214, MATCH("Customer ID", 'E4 TB Allocation Details'!$A$18:$L$18, 0),FALSE), 'E2 Allocators'!$B$15:$W$358, MATCH('O5 Details by Class &amp; Accounts'!AQ$18, 'E2 Allocators'!$B$15:$W$15, 0),FALSE)*$G186)</f>
        <v>0</v>
      </c>
      <c r="AR186" s="1322">
        <f>IF(ISERROR(VLOOKUP(VLOOKUP($A186, 'E4 TB Allocation Details'!$A$18:$L$214, MATCH("Customer ID", 'E4 TB Allocation Details'!$A$18:$L$18, 0),FALSE), 'E2 Allocators'!$B$15:$W$358, MATCH('O5 Details by Class &amp; Accounts'!AR$18, 'E2 Allocators'!$B$15:$W$15, 0),FALSE)*$G186), 0, VLOOKUP(VLOOKUP($A186, 'E4 TB Allocation Details'!$A$18:$L$214, MATCH("Customer ID", 'E4 TB Allocation Details'!$A$18:$L$18, 0),FALSE), 'E2 Allocators'!$B$15:$W$358, MATCH('O5 Details by Class &amp; Accounts'!AR$18, 'E2 Allocators'!$B$15:$W$15, 0),FALSE)*$G186)</f>
        <v>0</v>
      </c>
      <c r="AS186" s="1322">
        <f>IF(ISERROR(VLOOKUP(VLOOKUP($A186, 'E4 TB Allocation Details'!$A$18:$L$214, MATCH("Customer ID", 'E4 TB Allocation Details'!$A$18:$L$18, 0),FALSE), 'E2 Allocators'!$B$15:$W$358, MATCH('O5 Details by Class &amp; Accounts'!AS$18, 'E2 Allocators'!$B$15:$W$15, 0),FALSE)*$G186), 0, VLOOKUP(VLOOKUP($A186, 'E4 TB Allocation Details'!$A$18:$L$214, MATCH("Customer ID", 'E4 TB Allocation Details'!$A$18:$L$18, 0),FALSE), 'E2 Allocators'!$B$15:$W$358, MATCH('O5 Details by Class &amp; Accounts'!AS$18, 'E2 Allocators'!$B$15:$W$15, 0),FALSE)*$G186)</f>
        <v>0</v>
      </c>
      <c r="AT186" s="1322">
        <f>IF(ISERROR(VLOOKUP(VLOOKUP($A186, 'E4 TB Allocation Details'!$A$18:$L$214, MATCH("Customer ID", 'E4 TB Allocation Details'!$A$18:$L$18, 0),FALSE), 'E2 Allocators'!$B$15:$W$358, MATCH('O5 Details by Class &amp; Accounts'!AT$18, 'E2 Allocators'!$B$15:$W$15, 0),FALSE)*$G186), 0, VLOOKUP(VLOOKUP($A186, 'E4 TB Allocation Details'!$A$18:$L$214, MATCH("Customer ID", 'E4 TB Allocation Details'!$A$18:$L$18, 0),FALSE), 'E2 Allocators'!$B$15:$W$358, MATCH('O5 Details by Class &amp; Accounts'!AT$18, 'E2 Allocators'!$B$15:$W$15, 0),FALSE)*$G186)</f>
        <v>0</v>
      </c>
      <c r="AU186" s="1322">
        <f>IF(ISERROR(VLOOKUP(VLOOKUP($A186, 'E4 TB Allocation Details'!$A$18:$L$214, MATCH("Customer ID", 'E4 TB Allocation Details'!$A$18:$L$18, 0),FALSE), 'E2 Allocators'!$B$15:$W$358, MATCH('O5 Details by Class &amp; Accounts'!AU$18, 'E2 Allocators'!$B$15:$W$15, 0),FALSE)*$G186), 0, VLOOKUP(VLOOKUP($A186, 'E4 TB Allocation Details'!$A$18:$L$214, MATCH("Customer ID", 'E4 TB Allocation Details'!$A$18:$L$18, 0),FALSE), 'E2 Allocators'!$B$15:$W$358, MATCH('O5 Details by Class &amp; Accounts'!AU$18, 'E2 Allocators'!$B$15:$W$15, 0),FALSE)*$G186)</f>
        <v>0</v>
      </c>
      <c r="AV186" s="1322">
        <f>IF(ISERROR(VLOOKUP(VLOOKUP($A186, 'E4 TB Allocation Details'!$A$18:$L$214, MATCH("Customer ID", 'E4 TB Allocation Details'!$A$18:$L$18, 0),FALSE), 'E2 Allocators'!$B$15:$W$358, MATCH('O5 Details by Class &amp; Accounts'!AV$18, 'E2 Allocators'!$B$15:$W$15, 0),FALSE)*$G186), 0, VLOOKUP(VLOOKUP($A186, 'E4 TB Allocation Details'!$A$18:$L$214, MATCH("Customer ID", 'E4 TB Allocation Details'!$A$18:$L$18, 0),FALSE), 'E2 Allocators'!$B$15:$W$358, MATCH('O5 Details by Class &amp; Accounts'!AV$18, 'E2 Allocators'!$B$15:$W$15, 0),FALSE)*$G186)</f>
        <v>0</v>
      </c>
      <c r="AW186" s="1322">
        <f>IF(ISERROR(VLOOKUP(VLOOKUP($A186, 'E4 TB Allocation Details'!$A$18:$L$214, MATCH("Customer ID", 'E4 TB Allocation Details'!$A$18:$L$18, 0),FALSE), 'E2 Allocators'!$B$15:$W$358, MATCH('O5 Details by Class &amp; Accounts'!AW$18, 'E2 Allocators'!$B$15:$W$15, 0),FALSE)*$G186), 0, VLOOKUP(VLOOKUP($A186, 'E4 TB Allocation Details'!$A$18:$L$214, MATCH("Customer ID", 'E4 TB Allocation Details'!$A$18:$L$18, 0),FALSE), 'E2 Allocators'!$B$15:$W$358, MATCH('O5 Details by Class &amp; Accounts'!AW$18, 'E2 Allocators'!$B$15:$W$15, 0),FALSE)*$G186)</f>
        <v>0</v>
      </c>
      <c r="AX186" s="1322">
        <f t="shared" si="51"/>
        <v>0</v>
      </c>
      <c r="AY186" s="1322">
        <f>IF(ISERROR(VLOOKUP(VLOOKUP($A186, 'E4 TB Allocation Details'!$A$18:$L$214, MATCH("Misc ID", 'E4 TB Allocation Details'!$A$18:$L$18, 0),FALSE), 'E2 Allocators'!$B$15:$W$358, MATCH('O5 Details by Class &amp; Accounts'!AY$18, 'E2 Allocators'!$B$15:$W$15, 0),FALSE)*$E186), 0, VLOOKUP(VLOOKUP($A186, 'E4 TB Allocation Details'!$A$18:$L$214, MATCH("Misc ID", 'E4 TB Allocation Details'!$A$18:$L$18, 0),FALSE), 'E2 Allocators'!$B$15:$W$358, MATCH('O5 Details by Class &amp; Accounts'!AY$18, 'E2 Allocators'!$B$15:$W$15, 0),FALSE)*$E186)</f>
        <v>0</v>
      </c>
      <c r="AZ186" s="1322">
        <f>IF(ISERROR(VLOOKUP(VLOOKUP($A186, 'E4 TB Allocation Details'!$A$18:$L$214, MATCH("Misc ID", 'E4 TB Allocation Details'!$A$18:$L$18, 0),FALSE), 'E2 Allocators'!$B$15:$W$358, MATCH('O5 Details by Class &amp; Accounts'!AZ$18, 'E2 Allocators'!$B$15:$W$15, 0),FALSE)*$E186), 0, VLOOKUP(VLOOKUP($A186, 'E4 TB Allocation Details'!$A$18:$L$214, MATCH("Misc ID", 'E4 TB Allocation Details'!$A$18:$L$18, 0),FALSE), 'E2 Allocators'!$B$15:$W$358, MATCH('O5 Details by Class &amp; Accounts'!AZ$18, 'E2 Allocators'!$B$15:$W$15, 0),FALSE)*$E186)</f>
        <v>0</v>
      </c>
      <c r="BA186" s="1322">
        <f>IF(ISERROR(VLOOKUP(VLOOKUP($A186, 'E4 TB Allocation Details'!$A$18:$L$214, MATCH("Misc ID", 'E4 TB Allocation Details'!$A$18:$L$18, 0),FALSE), 'E2 Allocators'!$B$15:$W$358, MATCH('O5 Details by Class &amp; Accounts'!BA$18, 'E2 Allocators'!$B$15:$W$15, 0),FALSE)*$E186), 0, VLOOKUP(VLOOKUP($A186, 'E4 TB Allocation Details'!$A$18:$L$214, MATCH("Misc ID", 'E4 TB Allocation Details'!$A$18:$L$18, 0),FALSE), 'E2 Allocators'!$B$15:$W$358, MATCH('O5 Details by Class &amp; Accounts'!BA$18, 'E2 Allocators'!$B$15:$W$15, 0),FALSE)*$E186)</f>
        <v>0</v>
      </c>
      <c r="BB186" s="1322">
        <f>IF(ISERROR(VLOOKUP(VLOOKUP($A186, 'E4 TB Allocation Details'!$A$18:$L$214, MATCH("Misc ID", 'E4 TB Allocation Details'!$A$18:$L$18, 0),FALSE), 'E2 Allocators'!$B$15:$W$358, MATCH('O5 Details by Class &amp; Accounts'!BB$18, 'E2 Allocators'!$B$15:$W$15, 0),FALSE)*$E186), 0, VLOOKUP(VLOOKUP($A186, 'E4 TB Allocation Details'!$A$18:$L$214, MATCH("Misc ID", 'E4 TB Allocation Details'!$A$18:$L$18, 0),FALSE), 'E2 Allocators'!$B$15:$W$358, MATCH('O5 Details by Class &amp; Accounts'!BB$18, 'E2 Allocators'!$B$15:$W$15, 0),FALSE)*$E186)</f>
        <v>0</v>
      </c>
      <c r="BC186" s="1322">
        <f>IF(ISERROR(VLOOKUP(VLOOKUP($A186, 'E4 TB Allocation Details'!$A$18:$L$214, MATCH("Misc ID", 'E4 TB Allocation Details'!$A$18:$L$18, 0),FALSE), 'E2 Allocators'!$B$15:$W$358, MATCH('O5 Details by Class &amp; Accounts'!BC$18, 'E2 Allocators'!$B$15:$W$15, 0),FALSE)*$E186), 0, VLOOKUP(VLOOKUP($A186, 'E4 TB Allocation Details'!$A$18:$L$214, MATCH("Misc ID", 'E4 TB Allocation Details'!$A$18:$L$18, 0),FALSE), 'E2 Allocators'!$B$15:$W$358, MATCH('O5 Details by Class &amp; Accounts'!BC$18, 'E2 Allocators'!$B$15:$W$15, 0),FALSE)*$E186)</f>
        <v>0</v>
      </c>
      <c r="BD186" s="1322">
        <f>IF(ISERROR(VLOOKUP(VLOOKUP($A186, 'E4 TB Allocation Details'!$A$18:$L$214, MATCH("Misc ID", 'E4 TB Allocation Details'!$A$18:$L$18, 0),FALSE), 'E2 Allocators'!$B$15:$W$358, MATCH('O5 Details by Class &amp; Accounts'!BD$18, 'E2 Allocators'!$B$15:$W$15, 0),FALSE)*$E186), 0, VLOOKUP(VLOOKUP($A186, 'E4 TB Allocation Details'!$A$18:$L$214, MATCH("Misc ID", 'E4 TB Allocation Details'!$A$18:$L$18, 0),FALSE), 'E2 Allocators'!$B$15:$W$358, MATCH('O5 Details by Class &amp; Accounts'!BD$18, 'E2 Allocators'!$B$15:$W$15, 0),FALSE)*$E186)</f>
        <v>0</v>
      </c>
      <c r="BE186" s="1322">
        <f>IF(ISERROR(VLOOKUP(VLOOKUP($A186, 'E4 TB Allocation Details'!$A$18:$L$214, MATCH("Misc ID", 'E4 TB Allocation Details'!$A$18:$L$18, 0),FALSE), 'E2 Allocators'!$B$15:$W$358, MATCH('O5 Details by Class &amp; Accounts'!BE$18, 'E2 Allocators'!$B$15:$W$15, 0),FALSE)*$E186), 0, VLOOKUP(VLOOKUP($A186, 'E4 TB Allocation Details'!$A$18:$L$214, MATCH("Misc ID", 'E4 TB Allocation Details'!$A$18:$L$18, 0),FALSE), 'E2 Allocators'!$B$15:$W$358, MATCH('O5 Details by Class &amp; Accounts'!BE$18, 'E2 Allocators'!$B$15:$W$15, 0),FALSE)*$E186)</f>
        <v>0</v>
      </c>
      <c r="BF186" s="1322">
        <f>IF(ISERROR(VLOOKUP(VLOOKUP($A186, 'E4 TB Allocation Details'!$A$18:$L$214, MATCH("Misc ID", 'E4 TB Allocation Details'!$A$18:$L$18, 0),FALSE), 'E2 Allocators'!$B$15:$W$358, MATCH('O5 Details by Class &amp; Accounts'!BF$18, 'E2 Allocators'!$B$15:$W$15, 0),FALSE)*$E186), 0, VLOOKUP(VLOOKUP($A186, 'E4 TB Allocation Details'!$A$18:$L$214, MATCH("Misc ID", 'E4 TB Allocation Details'!$A$18:$L$18, 0),FALSE), 'E2 Allocators'!$B$15:$W$358, MATCH('O5 Details by Class &amp; Accounts'!BF$18, 'E2 Allocators'!$B$15:$W$15, 0),FALSE)*$E186)</f>
        <v>0</v>
      </c>
      <c r="BG186" s="1322">
        <f>IF(ISERROR(VLOOKUP(VLOOKUP($A186, 'E4 TB Allocation Details'!$A$18:$L$214, MATCH("Misc ID", 'E4 TB Allocation Details'!$A$18:$L$18, 0),FALSE), 'E2 Allocators'!$B$15:$W$358, MATCH('O5 Details by Class &amp; Accounts'!BG$18, 'E2 Allocators'!$B$15:$W$15, 0),FALSE)*$E186), 0, VLOOKUP(VLOOKUP($A186, 'E4 TB Allocation Details'!$A$18:$L$214, MATCH("Misc ID", 'E4 TB Allocation Details'!$A$18:$L$18, 0),FALSE), 'E2 Allocators'!$B$15:$W$358, MATCH('O5 Details by Class &amp; Accounts'!BG$18, 'E2 Allocators'!$B$15:$W$15, 0),FALSE)*$E186)</f>
        <v>0</v>
      </c>
      <c r="BH186" s="1322">
        <f>IF(ISERROR(VLOOKUP(VLOOKUP($A186, 'E4 TB Allocation Details'!$A$18:$L$214, MATCH("Misc ID", 'E4 TB Allocation Details'!$A$18:$L$18, 0),FALSE), 'E2 Allocators'!$B$15:$W$358, MATCH('O5 Details by Class &amp; Accounts'!BH$18, 'E2 Allocators'!$B$15:$W$15, 0),FALSE)*$E186), 0, VLOOKUP(VLOOKUP($A186, 'E4 TB Allocation Details'!$A$18:$L$214, MATCH("Misc ID", 'E4 TB Allocation Details'!$A$18:$L$18, 0),FALSE), 'E2 Allocators'!$B$15:$W$358, MATCH('O5 Details by Class &amp; Accounts'!BH$18, 'E2 Allocators'!$B$15:$W$15, 0),FALSE)*$E186)</f>
        <v>0</v>
      </c>
      <c r="BI186" s="1322">
        <f>IF(ISERROR(VLOOKUP(VLOOKUP($A186, 'E4 TB Allocation Details'!$A$18:$L$214, MATCH("Misc ID", 'E4 TB Allocation Details'!$A$18:$L$18, 0),FALSE), 'E2 Allocators'!$B$15:$W$358, MATCH('O5 Details by Class &amp; Accounts'!BI$18, 'E2 Allocators'!$B$15:$W$15, 0),FALSE)*$E186), 0, VLOOKUP(VLOOKUP($A186, 'E4 TB Allocation Details'!$A$18:$L$214, MATCH("Misc ID", 'E4 TB Allocation Details'!$A$18:$L$18, 0),FALSE), 'E2 Allocators'!$B$15:$W$358, MATCH('O5 Details by Class &amp; Accounts'!BI$18, 'E2 Allocators'!$B$15:$W$15, 0),FALSE)*$E186)</f>
        <v>0</v>
      </c>
      <c r="BJ186" s="1322">
        <f>IF(ISERROR(VLOOKUP(VLOOKUP($A186, 'E4 TB Allocation Details'!$A$18:$L$214, MATCH("Misc ID", 'E4 TB Allocation Details'!$A$18:$L$18, 0),FALSE), 'E2 Allocators'!$B$15:$W$358, MATCH('O5 Details by Class &amp; Accounts'!BJ$18, 'E2 Allocators'!$B$15:$W$15, 0),FALSE)*$E186), 0, VLOOKUP(VLOOKUP($A186, 'E4 TB Allocation Details'!$A$18:$L$214, MATCH("Misc ID", 'E4 TB Allocation Details'!$A$18:$L$18, 0),FALSE), 'E2 Allocators'!$B$15:$W$358, MATCH('O5 Details by Class &amp; Accounts'!BJ$18, 'E2 Allocators'!$B$15:$W$15, 0),FALSE)*$E186)</f>
        <v>0</v>
      </c>
      <c r="BK186" s="1322">
        <f>IF(ISERROR(VLOOKUP(VLOOKUP($A186, 'E4 TB Allocation Details'!$A$18:$L$214, MATCH("Misc ID", 'E4 TB Allocation Details'!$A$18:$L$18, 0),FALSE), 'E2 Allocators'!$B$15:$W$358, MATCH('O5 Details by Class &amp; Accounts'!BK$18, 'E2 Allocators'!$B$15:$W$15, 0),FALSE)*$E186), 0, VLOOKUP(VLOOKUP($A186, 'E4 TB Allocation Details'!$A$18:$L$214, MATCH("Misc ID", 'E4 TB Allocation Details'!$A$18:$L$18, 0),FALSE), 'E2 Allocators'!$B$15:$W$358, MATCH('O5 Details by Class &amp; Accounts'!BK$18, 'E2 Allocators'!$B$15:$W$15, 0),FALSE)*$E186)</f>
        <v>0</v>
      </c>
      <c r="BL186" s="1322">
        <f>IF(ISERROR(VLOOKUP(VLOOKUP($A186, 'E4 TB Allocation Details'!$A$18:$L$214, MATCH("Misc ID", 'E4 TB Allocation Details'!$A$18:$L$18, 0),FALSE), 'E2 Allocators'!$B$15:$W$358, MATCH('O5 Details by Class &amp; Accounts'!BL$18, 'E2 Allocators'!$B$15:$W$15, 0),FALSE)*$E186), 0, VLOOKUP(VLOOKUP($A186, 'E4 TB Allocation Details'!$A$18:$L$214, MATCH("Misc ID", 'E4 TB Allocation Details'!$A$18:$L$18, 0),FALSE), 'E2 Allocators'!$B$15:$W$358, MATCH('O5 Details by Class &amp; Accounts'!BL$18, 'E2 Allocators'!$B$15:$W$15, 0),FALSE)*$E186)</f>
        <v>0</v>
      </c>
      <c r="BM186" s="1322">
        <f>IF(ISERROR(VLOOKUP(VLOOKUP($A186, 'E4 TB Allocation Details'!$A$18:$L$214, MATCH("Misc ID", 'E4 TB Allocation Details'!$A$18:$L$18, 0),FALSE), 'E2 Allocators'!$B$15:$W$358, MATCH('O5 Details by Class &amp; Accounts'!BM$18, 'E2 Allocators'!$B$15:$W$15, 0),FALSE)*$E186), 0, VLOOKUP(VLOOKUP($A186, 'E4 TB Allocation Details'!$A$18:$L$214, MATCH("Misc ID", 'E4 TB Allocation Details'!$A$18:$L$18, 0),FALSE), 'E2 Allocators'!$B$15:$W$358, MATCH('O5 Details by Class &amp; Accounts'!BM$18, 'E2 Allocators'!$B$15:$W$15, 0),FALSE)*$E186)</f>
        <v>0</v>
      </c>
      <c r="BN186" s="1322">
        <f>IF(ISERROR(VLOOKUP(VLOOKUP($A186, 'E4 TB Allocation Details'!$A$18:$L$214, MATCH("Misc ID", 'E4 TB Allocation Details'!$A$18:$L$18, 0),FALSE), 'E2 Allocators'!$B$15:$W$358, MATCH('O5 Details by Class &amp; Accounts'!BN$18, 'E2 Allocators'!$B$15:$W$15, 0),FALSE)*$E186), 0, VLOOKUP(VLOOKUP($A186, 'E4 TB Allocation Details'!$A$18:$L$214, MATCH("Misc ID", 'E4 TB Allocation Details'!$A$18:$L$18, 0),FALSE), 'E2 Allocators'!$B$15:$W$358, MATCH('O5 Details by Class &amp; Accounts'!BN$18, 'E2 Allocators'!$B$15:$W$15, 0),FALSE)*$E186)</f>
        <v>0</v>
      </c>
      <c r="BO186" s="1322">
        <f>IF(ISERROR(VLOOKUP(VLOOKUP($A186, 'E4 TB Allocation Details'!$A$18:$L$214, MATCH("Misc ID", 'E4 TB Allocation Details'!$A$18:$L$18, 0),FALSE), 'E2 Allocators'!$B$15:$W$358, MATCH('O5 Details by Class &amp; Accounts'!BO$18, 'E2 Allocators'!$B$15:$W$15, 0),FALSE)*$E186), 0, VLOOKUP(VLOOKUP($A186, 'E4 TB Allocation Details'!$A$18:$L$214, MATCH("Misc ID", 'E4 TB Allocation Details'!$A$18:$L$18, 0),FALSE), 'E2 Allocators'!$B$15:$W$358, MATCH('O5 Details by Class &amp; Accounts'!BO$18, 'E2 Allocators'!$B$15:$W$15, 0),FALSE)*$E186)</f>
        <v>0</v>
      </c>
      <c r="BP186" s="1322">
        <f>IF(ISERROR(VLOOKUP(VLOOKUP($A186, 'E4 TB Allocation Details'!$A$18:$L$214, MATCH("Misc ID", 'E4 TB Allocation Details'!$A$18:$L$18, 0),FALSE), 'E2 Allocators'!$B$15:$W$358, MATCH('O5 Details by Class &amp; Accounts'!BP$18, 'E2 Allocators'!$B$15:$W$15, 0),FALSE)*$E186), 0, VLOOKUP(VLOOKUP($A186, 'E4 TB Allocation Details'!$A$18:$L$214, MATCH("Misc ID", 'E4 TB Allocation Details'!$A$18:$L$18, 0),FALSE), 'E2 Allocators'!$B$15:$W$358, MATCH('O5 Details by Class &amp; Accounts'!BP$18, 'E2 Allocators'!$B$15:$W$15, 0),FALSE)*$E186)</f>
        <v>0</v>
      </c>
      <c r="BQ186" s="1322">
        <f>IF(ISERROR(VLOOKUP(VLOOKUP($A186, 'E4 TB Allocation Details'!$A$18:$L$214, MATCH("Misc ID", 'E4 TB Allocation Details'!$A$18:$L$18, 0),FALSE), 'E2 Allocators'!$B$15:$W$358, MATCH('O5 Details by Class &amp; Accounts'!BQ$18, 'E2 Allocators'!$B$15:$W$15, 0),FALSE)*$E186), 0, VLOOKUP(VLOOKUP($A186, 'E4 TB Allocation Details'!$A$18:$L$214, MATCH("Misc ID", 'E4 TB Allocation Details'!$A$18:$L$18, 0),FALSE), 'E2 Allocators'!$B$15:$W$358, MATCH('O5 Details by Class &amp; Accounts'!BQ$18, 'E2 Allocators'!$B$15:$W$15, 0),FALSE)*$E186)</f>
        <v>0</v>
      </c>
      <c r="BR186" s="1322">
        <f>IF(ISERROR(VLOOKUP(VLOOKUP($A186, 'E4 TB Allocation Details'!$A$18:$L$214, MATCH("Misc ID", 'E4 TB Allocation Details'!$A$18:$L$18, 0),FALSE), 'E2 Allocators'!$B$15:$W$358, MATCH('O5 Details by Class &amp; Accounts'!BR$18, 'E2 Allocators'!$B$15:$W$15, 0),FALSE)*$E186), 0, VLOOKUP(VLOOKUP($A186, 'E4 TB Allocation Details'!$A$18:$L$214, MATCH("Misc ID", 'E4 TB Allocation Details'!$A$18:$L$18, 0),FALSE), 'E2 Allocators'!$B$15:$W$358, MATCH('O5 Details by Class &amp; Accounts'!BR$18, 'E2 Allocators'!$B$15:$W$15, 0),FALSE)*$E186)</f>
        <v>0</v>
      </c>
      <c r="BS186" s="1322">
        <f t="shared" si="48"/>
        <v>0</v>
      </c>
      <c r="BT186" s="1322">
        <f>IF(ISERROR(VLOOKUP(VLOOKUP($A186, 'E4 TB Allocation Details'!$A$18:$L$214, MATCH("A &amp; G ID", 'E4 TB Allocation Details'!$A$18:$L$18, 0),FALSE), 'E2 Allocators'!$B$15:$W$358, MATCH('O5 Details by Class &amp; Accounts'!BT$18, 'E2 Allocators'!$B$15:$W$15, 0),FALSE)*$E186), 0, VLOOKUP(VLOOKUP($A186, 'E4 TB Allocation Details'!$A$18:$L$214, MATCH("A &amp; G ID", 'E4 TB Allocation Details'!$A$18:$L$18, 0),FALSE), 'E2 Allocators'!$B$15:$W$358, MATCH('O5 Details by Class &amp; Accounts'!BT$18, 'E2 Allocators'!$B$15:$W$15, 0),FALSE)*$E186)</f>
        <v>18114.922545990994</v>
      </c>
      <c r="BU186" s="1322">
        <f>IF(ISERROR(VLOOKUP(VLOOKUP($A186, 'E4 TB Allocation Details'!$A$18:$L$214, MATCH("A &amp; G ID", 'E4 TB Allocation Details'!$A$18:$L$18, 0),FALSE), 'E2 Allocators'!$B$15:$W$358, MATCH('O5 Details by Class &amp; Accounts'!BU$18, 'E2 Allocators'!$B$15:$W$15, 0),FALSE)*$E186), 0, VLOOKUP(VLOOKUP($A186, 'E4 TB Allocation Details'!$A$18:$L$214, MATCH("A &amp; G ID", 'E4 TB Allocation Details'!$A$18:$L$18, 0),FALSE), 'E2 Allocators'!$B$15:$W$358, MATCH('O5 Details by Class &amp; Accounts'!BU$18, 'E2 Allocators'!$B$15:$W$15, 0),FALSE)*$E186)</f>
        <v>4572.5449438244941</v>
      </c>
      <c r="BV186" s="1322">
        <f>IF(ISERROR(VLOOKUP(VLOOKUP($A186, 'E4 TB Allocation Details'!$A$18:$L$214, MATCH("A &amp; G ID", 'E4 TB Allocation Details'!$A$18:$L$18, 0),FALSE), 'E2 Allocators'!$B$15:$W$358, MATCH('O5 Details by Class &amp; Accounts'!BV$18, 'E2 Allocators'!$B$15:$W$15, 0),FALSE)*$E186), 0, VLOOKUP(VLOOKUP($A186, 'E4 TB Allocation Details'!$A$18:$L$214, MATCH("A &amp; G ID", 'E4 TB Allocation Details'!$A$18:$L$18, 0),FALSE), 'E2 Allocators'!$B$15:$W$358, MATCH('O5 Details by Class &amp; Accounts'!BV$18, 'E2 Allocators'!$B$15:$W$15, 0),FALSE)*$E186)</f>
        <v>3094.7548240841284</v>
      </c>
      <c r="BW186" s="1322">
        <f>IF(ISERROR(VLOOKUP(VLOOKUP($A186, 'E4 TB Allocation Details'!$A$18:$L$214, MATCH("A &amp; G ID", 'E4 TB Allocation Details'!$A$18:$L$18, 0),FALSE), 'E2 Allocators'!$B$15:$W$358, MATCH('O5 Details by Class &amp; Accounts'!BW$18, 'E2 Allocators'!$B$15:$W$15, 0),FALSE)*$E186), 0, VLOOKUP(VLOOKUP($A186, 'E4 TB Allocation Details'!$A$18:$L$214, MATCH("A &amp; G ID", 'E4 TB Allocation Details'!$A$18:$L$18, 0),FALSE), 'E2 Allocators'!$B$15:$W$358, MATCH('O5 Details by Class &amp; Accounts'!BW$18, 'E2 Allocators'!$B$15:$W$15, 0),FALSE)*$E186)</f>
        <v>0</v>
      </c>
      <c r="BX186" s="1322">
        <f>IF(ISERROR(VLOOKUP(VLOOKUP($A186, 'E4 TB Allocation Details'!$A$18:$L$214, MATCH("A &amp; G ID", 'E4 TB Allocation Details'!$A$18:$L$18, 0),FALSE), 'E2 Allocators'!$B$15:$W$358, MATCH('O5 Details by Class &amp; Accounts'!BX$18, 'E2 Allocators'!$B$15:$W$15, 0),FALSE)*$E186), 0, VLOOKUP(VLOOKUP($A186, 'E4 TB Allocation Details'!$A$18:$L$214, MATCH("A &amp; G ID", 'E4 TB Allocation Details'!$A$18:$L$18, 0),FALSE), 'E2 Allocators'!$B$15:$W$358, MATCH('O5 Details by Class &amp; Accounts'!BX$18, 'E2 Allocators'!$B$15:$W$15, 0),FALSE)*$E186)</f>
        <v>0</v>
      </c>
      <c r="BY186" s="1322">
        <f>IF(ISERROR(VLOOKUP(VLOOKUP($A186, 'E4 TB Allocation Details'!$A$18:$L$214, MATCH("A &amp; G ID", 'E4 TB Allocation Details'!$A$18:$L$18, 0),FALSE), 'E2 Allocators'!$B$15:$W$358, MATCH('O5 Details by Class &amp; Accounts'!BY$18, 'E2 Allocators'!$B$15:$W$15, 0),FALSE)*$E186), 0, VLOOKUP(VLOOKUP($A186, 'E4 TB Allocation Details'!$A$18:$L$214, MATCH("A &amp; G ID", 'E4 TB Allocation Details'!$A$18:$L$18, 0),FALSE), 'E2 Allocators'!$B$15:$W$358, MATCH('O5 Details by Class &amp; Accounts'!BY$18, 'E2 Allocators'!$B$15:$W$15, 0),FALSE)*$E186)</f>
        <v>437.82900649905798</v>
      </c>
      <c r="BZ186" s="1322">
        <f>IF(ISERROR(VLOOKUP(VLOOKUP($A186, 'E4 TB Allocation Details'!$A$18:$L$214, MATCH("A &amp; G ID", 'E4 TB Allocation Details'!$A$18:$L$18, 0),FALSE), 'E2 Allocators'!$B$15:$W$358, MATCH('O5 Details by Class &amp; Accounts'!BZ$18, 'E2 Allocators'!$B$15:$W$15, 0),FALSE)*$E186), 0, VLOOKUP(VLOOKUP($A186, 'E4 TB Allocation Details'!$A$18:$L$214, MATCH("A &amp; G ID", 'E4 TB Allocation Details'!$A$18:$L$18, 0),FALSE), 'E2 Allocators'!$B$15:$W$358, MATCH('O5 Details by Class &amp; Accounts'!BZ$18, 'E2 Allocators'!$B$15:$W$15, 0),FALSE)*$E186)</f>
        <v>922.4305543551535</v>
      </c>
      <c r="CA186" s="1322">
        <f>IF(ISERROR(VLOOKUP(VLOOKUP($A186, 'E4 TB Allocation Details'!$A$18:$L$214, MATCH("A &amp; G ID", 'E4 TB Allocation Details'!$A$18:$L$18, 0),FALSE), 'E2 Allocators'!$B$15:$W$358, MATCH('O5 Details by Class &amp; Accounts'!CA$18, 'E2 Allocators'!$B$15:$W$15, 0),FALSE)*$E186), 0, VLOOKUP(VLOOKUP($A186, 'E4 TB Allocation Details'!$A$18:$L$214, MATCH("A &amp; G ID", 'E4 TB Allocation Details'!$A$18:$L$18, 0),FALSE), 'E2 Allocators'!$B$15:$W$358, MATCH('O5 Details by Class &amp; Accounts'!CA$18, 'E2 Allocators'!$B$15:$W$15, 0),FALSE)*$E186)</f>
        <v>0</v>
      </c>
      <c r="CB186" s="1322">
        <f>IF(ISERROR(VLOOKUP(VLOOKUP($A186, 'E4 TB Allocation Details'!$A$18:$L$214, MATCH("A &amp; G ID", 'E4 TB Allocation Details'!$A$18:$L$18, 0),FALSE), 'E2 Allocators'!$B$15:$W$358, MATCH('O5 Details by Class &amp; Accounts'!CB$18, 'E2 Allocators'!$B$15:$W$15, 0),FALSE)*$E186), 0, VLOOKUP(VLOOKUP($A186, 'E4 TB Allocation Details'!$A$18:$L$214, MATCH("A &amp; G ID", 'E4 TB Allocation Details'!$A$18:$L$18, 0),FALSE), 'E2 Allocators'!$B$15:$W$358, MATCH('O5 Details by Class &amp; Accounts'!CB$18, 'E2 Allocators'!$B$15:$W$15, 0),FALSE)*$E186)</f>
        <v>40.158125246171288</v>
      </c>
      <c r="CC186" s="1322">
        <f>IF(ISERROR(VLOOKUP(VLOOKUP($A186, 'E4 TB Allocation Details'!$A$18:$L$214, MATCH("A &amp; G ID", 'E4 TB Allocation Details'!$A$18:$L$18, 0),FALSE), 'E2 Allocators'!$B$15:$W$358, MATCH('O5 Details by Class &amp; Accounts'!CC$18, 'E2 Allocators'!$B$15:$W$15, 0),FALSE)*$E186), 0, VLOOKUP(VLOOKUP($A186, 'E4 TB Allocation Details'!$A$18:$L$214, MATCH("A &amp; G ID", 'E4 TB Allocation Details'!$A$18:$L$18, 0),FALSE), 'E2 Allocators'!$B$15:$W$358, MATCH('O5 Details by Class &amp; Accounts'!CC$18, 'E2 Allocators'!$B$15:$W$15, 0),FALSE)*$E186)</f>
        <v>0</v>
      </c>
      <c r="CD186" s="1322">
        <f>IF(ISERROR(VLOOKUP(VLOOKUP($A186, 'E4 TB Allocation Details'!$A$18:$L$214, MATCH("A &amp; G ID", 'E4 TB Allocation Details'!$A$18:$L$18, 0),FALSE), 'E2 Allocators'!$B$15:$W$358, MATCH('O5 Details by Class &amp; Accounts'!CD$18, 'E2 Allocators'!$B$15:$W$15, 0),FALSE)*$E186), 0, VLOOKUP(VLOOKUP($A186, 'E4 TB Allocation Details'!$A$18:$L$214, MATCH("A &amp; G ID", 'E4 TB Allocation Details'!$A$18:$L$18, 0),FALSE), 'E2 Allocators'!$B$15:$W$358, MATCH('O5 Details by Class &amp; Accounts'!CD$18, 'E2 Allocators'!$B$15:$W$15, 0),FALSE)*$E186)</f>
        <v>0</v>
      </c>
      <c r="CE186" s="1322">
        <f>IF(ISERROR(VLOOKUP(VLOOKUP($A186, 'E4 TB Allocation Details'!$A$18:$L$214, MATCH("A &amp; G ID", 'E4 TB Allocation Details'!$A$18:$L$18, 0),FALSE), 'E2 Allocators'!$B$15:$W$358, MATCH('O5 Details by Class &amp; Accounts'!CE$18, 'E2 Allocators'!$B$15:$W$15, 0),FALSE)*$E186), 0, VLOOKUP(VLOOKUP($A186, 'E4 TB Allocation Details'!$A$18:$L$214, MATCH("A &amp; G ID", 'E4 TB Allocation Details'!$A$18:$L$18, 0),FALSE), 'E2 Allocators'!$B$15:$W$358, MATCH('O5 Details by Class &amp; Accounts'!CE$18, 'E2 Allocators'!$B$15:$W$15, 0),FALSE)*$E186)</f>
        <v>0</v>
      </c>
      <c r="CF186" s="1322">
        <f>IF(ISERROR(VLOOKUP(VLOOKUP($A186, 'E4 TB Allocation Details'!$A$18:$L$214, MATCH("A &amp; G ID", 'E4 TB Allocation Details'!$A$18:$L$18, 0),FALSE), 'E2 Allocators'!$B$15:$W$358, MATCH('O5 Details by Class &amp; Accounts'!CF$18, 'E2 Allocators'!$B$15:$W$15, 0),FALSE)*$E186), 0, VLOOKUP(VLOOKUP($A186, 'E4 TB Allocation Details'!$A$18:$L$214, MATCH("A &amp; G ID", 'E4 TB Allocation Details'!$A$18:$L$18, 0),FALSE), 'E2 Allocators'!$B$15:$W$358, MATCH('O5 Details by Class &amp; Accounts'!CF$18, 'E2 Allocators'!$B$15:$W$15, 0),FALSE)*$E186)</f>
        <v>0</v>
      </c>
      <c r="CG186" s="1322">
        <f>IF(ISERROR(VLOOKUP(VLOOKUP($A186, 'E4 TB Allocation Details'!$A$18:$L$214, MATCH("A &amp; G ID", 'E4 TB Allocation Details'!$A$18:$L$18, 0),FALSE), 'E2 Allocators'!$B$15:$W$358, MATCH('O5 Details by Class &amp; Accounts'!CG$18, 'E2 Allocators'!$B$15:$W$15, 0),FALSE)*$E186), 0, VLOOKUP(VLOOKUP($A186, 'E4 TB Allocation Details'!$A$18:$L$214, MATCH("A &amp; G ID", 'E4 TB Allocation Details'!$A$18:$L$18, 0),FALSE), 'E2 Allocators'!$B$15:$W$358, MATCH('O5 Details by Class &amp; Accounts'!CG$18, 'E2 Allocators'!$B$15:$W$15, 0),FALSE)*$E186)</f>
        <v>0</v>
      </c>
      <c r="CH186" s="1322">
        <f>IF(ISERROR(VLOOKUP(VLOOKUP($A186, 'E4 TB Allocation Details'!$A$18:$L$214, MATCH("A &amp; G ID", 'E4 TB Allocation Details'!$A$18:$L$18, 0),FALSE), 'E2 Allocators'!$B$15:$W$358, MATCH('O5 Details by Class &amp; Accounts'!CH$18, 'E2 Allocators'!$B$15:$W$15, 0),FALSE)*$E186), 0, VLOOKUP(VLOOKUP($A186, 'E4 TB Allocation Details'!$A$18:$L$214, MATCH("A &amp; G ID", 'E4 TB Allocation Details'!$A$18:$L$18, 0),FALSE), 'E2 Allocators'!$B$15:$W$358, MATCH('O5 Details by Class &amp; Accounts'!CH$18, 'E2 Allocators'!$B$15:$W$15, 0),FALSE)*$E186)</f>
        <v>0</v>
      </c>
      <c r="CI186" s="1322">
        <f>IF(ISERROR(VLOOKUP(VLOOKUP($A186, 'E4 TB Allocation Details'!$A$18:$L$214, MATCH("A &amp; G ID", 'E4 TB Allocation Details'!$A$18:$L$18, 0),FALSE), 'E2 Allocators'!$B$15:$W$358, MATCH('O5 Details by Class &amp; Accounts'!CI$18, 'E2 Allocators'!$B$15:$W$15, 0),FALSE)*$E186), 0, VLOOKUP(VLOOKUP($A186, 'E4 TB Allocation Details'!$A$18:$L$214, MATCH("A &amp; G ID", 'E4 TB Allocation Details'!$A$18:$L$18, 0),FALSE), 'E2 Allocators'!$B$15:$W$358, MATCH('O5 Details by Class &amp; Accounts'!CI$18, 'E2 Allocators'!$B$15:$W$15, 0),FALSE)*$E186)</f>
        <v>0</v>
      </c>
      <c r="CJ186" s="1322">
        <f>IF(ISERROR(VLOOKUP(VLOOKUP($A186, 'E4 TB Allocation Details'!$A$18:$L$214, MATCH("A &amp; G ID", 'E4 TB Allocation Details'!$A$18:$L$18, 0),FALSE), 'E2 Allocators'!$B$15:$W$358, MATCH('O5 Details by Class &amp; Accounts'!CJ$18, 'E2 Allocators'!$B$15:$W$15, 0),FALSE)*$E186), 0, VLOOKUP(VLOOKUP($A186, 'E4 TB Allocation Details'!$A$18:$L$214, MATCH("A &amp; G ID", 'E4 TB Allocation Details'!$A$18:$L$18, 0),FALSE), 'E2 Allocators'!$B$15:$W$358, MATCH('O5 Details by Class &amp; Accounts'!CJ$18, 'E2 Allocators'!$B$15:$W$15, 0),FALSE)*$E186)</f>
        <v>0</v>
      </c>
      <c r="CK186" s="1322">
        <f>IF(ISERROR(VLOOKUP(VLOOKUP($A186, 'E4 TB Allocation Details'!$A$18:$L$214, MATCH("A &amp; G ID", 'E4 TB Allocation Details'!$A$18:$L$18, 0),FALSE), 'E2 Allocators'!$B$15:$W$358, MATCH('O5 Details by Class &amp; Accounts'!CK$18, 'E2 Allocators'!$B$15:$W$15, 0),FALSE)*$E186), 0, VLOOKUP(VLOOKUP($A186, 'E4 TB Allocation Details'!$A$18:$L$214, MATCH("A &amp; G ID", 'E4 TB Allocation Details'!$A$18:$L$18, 0),FALSE), 'E2 Allocators'!$B$15:$W$358, MATCH('O5 Details by Class &amp; Accounts'!CK$18, 'E2 Allocators'!$B$15:$W$15, 0),FALSE)*$E186)</f>
        <v>0</v>
      </c>
      <c r="CL186" s="1322">
        <f>IF(ISERROR(VLOOKUP(VLOOKUP($A186, 'E4 TB Allocation Details'!$A$18:$L$214, MATCH("A &amp; G ID", 'E4 TB Allocation Details'!$A$18:$L$18, 0),FALSE), 'E2 Allocators'!$B$15:$W$358, MATCH('O5 Details by Class &amp; Accounts'!CL$18, 'E2 Allocators'!$B$15:$W$15, 0),FALSE)*$E186), 0, VLOOKUP(VLOOKUP($A186, 'E4 TB Allocation Details'!$A$18:$L$214, MATCH("A &amp; G ID", 'E4 TB Allocation Details'!$A$18:$L$18, 0),FALSE), 'E2 Allocators'!$B$15:$W$358, MATCH('O5 Details by Class &amp; Accounts'!CL$18, 'E2 Allocators'!$B$15:$W$15, 0),FALSE)*$E186)</f>
        <v>0</v>
      </c>
      <c r="CM186" s="1322">
        <f>IF(ISERROR(VLOOKUP(VLOOKUP($A186, 'E4 TB Allocation Details'!$A$18:$L$214, MATCH("A &amp; G ID", 'E4 TB Allocation Details'!$A$18:$L$18, 0),FALSE), 'E2 Allocators'!$B$15:$W$358, MATCH('O5 Details by Class &amp; Accounts'!CM$18, 'E2 Allocators'!$B$15:$W$15, 0),FALSE)*$E186), 0, VLOOKUP(VLOOKUP($A186, 'E4 TB Allocation Details'!$A$18:$L$214, MATCH("A &amp; G ID", 'E4 TB Allocation Details'!$A$18:$L$18, 0),FALSE), 'E2 Allocators'!$B$15:$W$358, MATCH('O5 Details by Class &amp; Accounts'!CM$18, 'E2 Allocators'!$B$15:$W$15, 0),FALSE)*$E186)</f>
        <v>0</v>
      </c>
      <c r="CN186" s="1322">
        <f t="shared" si="49"/>
        <v>27182.639999999999</v>
      </c>
      <c r="CO186" s="1651">
        <f t="shared" si="50"/>
        <v>0</v>
      </c>
      <c r="CQ186" s="1899" t="inlineStr">
        <is>
          <t/>
        </is>
      </c>
    </row>
    <row r="187" spans="1:95" s="64" customFormat="1" ht="12.75" x14ac:dyDescent="0.2">
      <c r="A187" s="2146">
        <v>5625</v>
      </c>
      <c r="B187" s="2112" t="s">
        <v>1134</v>
      </c>
      <c r="C187" s="1648">
        <f>IF(ISERROR(VLOOKUP($A187,'I3 TB Data'!$A$19:$H$483,MATCH('O5 Details by Class &amp; Accounts'!$C$18, 'I3 TB Data'!$A$19:$H$19,0),0)), 0, VLOOKUP($A187,'I3 TB Data'!$A$19:$H$483,MATCH('O5 Details by Class &amp; Accounts'!$C$18,'I3 TB Data'!$A$19:$H$19,0),0))</f>
        <v>0</v>
      </c>
      <c r="D187" s="1649"/>
      <c r="E187" s="1648">
        <f t="shared" si="44"/>
        <v>0</v>
      </c>
      <c r="F187" s="1650"/>
      <c r="G187" s="1650"/>
      <c r="H187" s="1322">
        <f t="shared" si="46"/>
        <v>0</v>
      </c>
      <c r="I187" s="1322">
        <f>IF(ISERROR(VLOOKUP(VLOOKUP($A187, 'E4 TB Allocation Details'!$A$18:$L$214, MATCH("Demand ID", 'E4 TB Allocation Details'!$A$18:$L$18, 0),FALSE), 'E2 Allocators'!$B$15:$W$358, MATCH('O5 Details by Class &amp; Accounts'!I$18, 'E2 Allocators'!$B$15:$W$15, 0),FALSE)*$F187), 0, VLOOKUP(VLOOKUP($A187, 'E4 TB Allocation Details'!$A$18:$L$214, MATCH("Demand ID", 'E4 TB Allocation Details'!$A$18:$L$18, 0),FALSE), 'E2 Allocators'!$B$15:$W$358, MATCH('O5 Details by Class &amp; Accounts'!I$18, 'E2 Allocators'!$B$15:$W$15, 0),FALSE)*$F187)</f>
        <v>0</v>
      </c>
      <c r="J187" s="1322">
        <f>IF(ISERROR(VLOOKUP(VLOOKUP($A187, 'E4 TB Allocation Details'!$A$18:$L$214, MATCH("Demand ID", 'E4 TB Allocation Details'!$A$18:$L$18, 0),FALSE), 'E2 Allocators'!$B$15:$W$358, MATCH('O5 Details by Class &amp; Accounts'!J$18, 'E2 Allocators'!$B$15:$W$15, 0),FALSE)*$F187), 0, VLOOKUP(VLOOKUP($A187, 'E4 TB Allocation Details'!$A$18:$L$214, MATCH("Demand ID", 'E4 TB Allocation Details'!$A$18:$L$18, 0),FALSE), 'E2 Allocators'!$B$15:$W$358, MATCH('O5 Details by Class &amp; Accounts'!J$18, 'E2 Allocators'!$B$15:$W$15, 0),FALSE)*$F187)</f>
        <v>0</v>
      </c>
      <c r="K187" s="1322">
        <f>IF(ISERROR(VLOOKUP(VLOOKUP($A187, 'E4 TB Allocation Details'!$A$18:$L$214, MATCH("Demand ID", 'E4 TB Allocation Details'!$A$18:$L$18, 0),FALSE), 'E2 Allocators'!$B$15:$W$358, MATCH('O5 Details by Class &amp; Accounts'!K$18, 'E2 Allocators'!$B$15:$W$15, 0),FALSE)*$F187), 0, VLOOKUP(VLOOKUP($A187, 'E4 TB Allocation Details'!$A$18:$L$214, MATCH("Demand ID", 'E4 TB Allocation Details'!$A$18:$L$18, 0),FALSE), 'E2 Allocators'!$B$15:$W$358, MATCH('O5 Details by Class &amp; Accounts'!K$18, 'E2 Allocators'!$B$15:$W$15, 0),FALSE)*$F187)</f>
        <v>0</v>
      </c>
      <c r="L187" s="1322">
        <f>IF(ISERROR(VLOOKUP(VLOOKUP($A187, 'E4 TB Allocation Details'!$A$18:$L$214, MATCH("Demand ID", 'E4 TB Allocation Details'!$A$18:$L$18, 0),FALSE), 'E2 Allocators'!$B$15:$W$358, MATCH('O5 Details by Class &amp; Accounts'!L$18, 'E2 Allocators'!$B$15:$W$15, 0),FALSE)*$F187), 0, VLOOKUP(VLOOKUP($A187, 'E4 TB Allocation Details'!$A$18:$L$214, MATCH("Demand ID", 'E4 TB Allocation Details'!$A$18:$L$18, 0),FALSE), 'E2 Allocators'!$B$15:$W$358, MATCH('O5 Details by Class &amp; Accounts'!L$18, 'E2 Allocators'!$B$15:$W$15, 0),FALSE)*$F187)</f>
        <v>0</v>
      </c>
      <c r="M187" s="1322">
        <f>IF(ISERROR(VLOOKUP(VLOOKUP($A187, 'E4 TB Allocation Details'!$A$18:$L$214, MATCH("Demand ID", 'E4 TB Allocation Details'!$A$18:$L$18, 0),FALSE), 'E2 Allocators'!$B$15:$W$358, MATCH('O5 Details by Class &amp; Accounts'!M$18, 'E2 Allocators'!$B$15:$W$15, 0),FALSE)*$F187), 0, VLOOKUP(VLOOKUP($A187, 'E4 TB Allocation Details'!$A$18:$L$214, MATCH("Demand ID", 'E4 TB Allocation Details'!$A$18:$L$18, 0),FALSE), 'E2 Allocators'!$B$15:$W$358, MATCH('O5 Details by Class &amp; Accounts'!M$18, 'E2 Allocators'!$B$15:$W$15, 0),FALSE)*$F187)</f>
        <v>0</v>
      </c>
      <c r="N187" s="1322">
        <f>IF(ISERROR(VLOOKUP(VLOOKUP($A187, 'E4 TB Allocation Details'!$A$18:$L$214, MATCH("Demand ID", 'E4 TB Allocation Details'!$A$18:$L$18, 0),FALSE), 'E2 Allocators'!$B$15:$W$358, MATCH('O5 Details by Class &amp; Accounts'!N$18, 'E2 Allocators'!$B$15:$W$15, 0),FALSE)*$F187), 0, VLOOKUP(VLOOKUP($A187, 'E4 TB Allocation Details'!$A$18:$L$214, MATCH("Demand ID", 'E4 TB Allocation Details'!$A$18:$L$18, 0),FALSE), 'E2 Allocators'!$B$15:$W$358, MATCH('O5 Details by Class &amp; Accounts'!N$18, 'E2 Allocators'!$B$15:$W$15, 0),FALSE)*$F187)</f>
        <v>0</v>
      </c>
      <c r="O187" s="1322">
        <f>IF(ISERROR(VLOOKUP(VLOOKUP($A187, 'E4 TB Allocation Details'!$A$18:$L$214, MATCH("Demand ID", 'E4 TB Allocation Details'!$A$18:$L$18, 0),FALSE), 'E2 Allocators'!$B$15:$W$358, MATCH('O5 Details by Class &amp; Accounts'!O$18, 'E2 Allocators'!$B$15:$W$15, 0),FALSE)*$F187), 0, VLOOKUP(VLOOKUP($A187, 'E4 TB Allocation Details'!$A$18:$L$214, MATCH("Demand ID", 'E4 TB Allocation Details'!$A$18:$L$18, 0),FALSE), 'E2 Allocators'!$B$15:$W$358, MATCH('O5 Details by Class &amp; Accounts'!O$18, 'E2 Allocators'!$B$15:$W$15, 0),FALSE)*$F187)</f>
        <v>0</v>
      </c>
      <c r="P187" s="1322">
        <f>IF(ISERROR(VLOOKUP(VLOOKUP($A187, 'E4 TB Allocation Details'!$A$18:$L$214, MATCH("Demand ID", 'E4 TB Allocation Details'!$A$18:$L$18, 0),FALSE), 'E2 Allocators'!$B$15:$W$358, MATCH('O5 Details by Class &amp; Accounts'!P$18, 'E2 Allocators'!$B$15:$W$15, 0),FALSE)*$F187), 0, VLOOKUP(VLOOKUP($A187, 'E4 TB Allocation Details'!$A$18:$L$214, MATCH("Demand ID", 'E4 TB Allocation Details'!$A$18:$L$18, 0),FALSE), 'E2 Allocators'!$B$15:$W$358, MATCH('O5 Details by Class &amp; Accounts'!P$18, 'E2 Allocators'!$B$15:$W$15, 0),FALSE)*$F187)</f>
        <v>0</v>
      </c>
      <c r="Q187" s="1322">
        <f>IF(ISERROR(VLOOKUP(VLOOKUP($A187, 'E4 TB Allocation Details'!$A$18:$L$214, MATCH("Demand ID", 'E4 TB Allocation Details'!$A$18:$L$18, 0),FALSE), 'E2 Allocators'!$B$15:$W$358, MATCH('O5 Details by Class &amp; Accounts'!Q$18, 'E2 Allocators'!$B$15:$W$15, 0),FALSE)*$F187), 0, VLOOKUP(VLOOKUP($A187, 'E4 TB Allocation Details'!$A$18:$L$214, MATCH("Demand ID", 'E4 TB Allocation Details'!$A$18:$L$18, 0),FALSE), 'E2 Allocators'!$B$15:$W$358, MATCH('O5 Details by Class &amp; Accounts'!Q$18, 'E2 Allocators'!$B$15:$W$15, 0),FALSE)*$F187)</f>
        <v>0</v>
      </c>
      <c r="R187" s="1322">
        <f>IF(ISERROR(VLOOKUP(VLOOKUP($A187, 'E4 TB Allocation Details'!$A$18:$L$214, MATCH("Demand ID", 'E4 TB Allocation Details'!$A$18:$L$18, 0),FALSE), 'E2 Allocators'!$B$15:$W$358, MATCH('O5 Details by Class &amp; Accounts'!R$18, 'E2 Allocators'!$B$15:$W$15, 0),FALSE)*$F187), 0, VLOOKUP(VLOOKUP($A187, 'E4 TB Allocation Details'!$A$18:$L$214, MATCH("Demand ID", 'E4 TB Allocation Details'!$A$18:$L$18, 0),FALSE), 'E2 Allocators'!$B$15:$W$358, MATCH('O5 Details by Class &amp; Accounts'!R$18, 'E2 Allocators'!$B$15:$W$15, 0),FALSE)*$F187)</f>
        <v>0</v>
      </c>
      <c r="S187" s="1322">
        <f>IF(ISERROR(VLOOKUP(VLOOKUP($A187, 'E4 TB Allocation Details'!$A$18:$L$214, MATCH("Demand ID", 'E4 TB Allocation Details'!$A$18:$L$18, 0),FALSE), 'E2 Allocators'!$B$15:$W$358, MATCH('O5 Details by Class &amp; Accounts'!S$18, 'E2 Allocators'!$B$15:$W$15, 0),FALSE)*$F187), 0, VLOOKUP(VLOOKUP($A187, 'E4 TB Allocation Details'!$A$18:$L$214, MATCH("Demand ID", 'E4 TB Allocation Details'!$A$18:$L$18, 0),FALSE), 'E2 Allocators'!$B$15:$W$358, MATCH('O5 Details by Class &amp; Accounts'!S$18, 'E2 Allocators'!$B$15:$W$15, 0),FALSE)*$F187)</f>
        <v>0</v>
      </c>
      <c r="T187" s="1322">
        <f>IF(ISERROR(VLOOKUP(VLOOKUP($A187, 'E4 TB Allocation Details'!$A$18:$L$214, MATCH("Demand ID", 'E4 TB Allocation Details'!$A$18:$L$18, 0),FALSE), 'E2 Allocators'!$B$15:$W$358, MATCH('O5 Details by Class &amp; Accounts'!T$18, 'E2 Allocators'!$B$15:$W$15, 0),FALSE)*$F187), 0, VLOOKUP(VLOOKUP($A187, 'E4 TB Allocation Details'!$A$18:$L$214, MATCH("Demand ID", 'E4 TB Allocation Details'!$A$18:$L$18, 0),FALSE), 'E2 Allocators'!$B$15:$W$358, MATCH('O5 Details by Class &amp; Accounts'!T$18, 'E2 Allocators'!$B$15:$W$15, 0),FALSE)*$F187)</f>
        <v>0</v>
      </c>
      <c r="U187" s="1322">
        <f>IF(ISERROR(VLOOKUP(VLOOKUP($A187, 'E4 TB Allocation Details'!$A$18:$L$214, MATCH("Demand ID", 'E4 TB Allocation Details'!$A$18:$L$18, 0),FALSE), 'E2 Allocators'!$B$15:$W$358, MATCH('O5 Details by Class &amp; Accounts'!U$18, 'E2 Allocators'!$B$15:$W$15, 0),FALSE)*$F187), 0, VLOOKUP(VLOOKUP($A187, 'E4 TB Allocation Details'!$A$18:$L$214, MATCH("Demand ID", 'E4 TB Allocation Details'!$A$18:$L$18, 0),FALSE), 'E2 Allocators'!$B$15:$W$358, MATCH('O5 Details by Class &amp; Accounts'!U$18, 'E2 Allocators'!$B$15:$W$15, 0),FALSE)*$F187)</f>
        <v>0</v>
      </c>
      <c r="V187" s="1322">
        <f>IF(ISERROR(VLOOKUP(VLOOKUP($A187, 'E4 TB Allocation Details'!$A$18:$L$214, MATCH("Demand ID", 'E4 TB Allocation Details'!$A$18:$L$18, 0),FALSE), 'E2 Allocators'!$B$15:$W$358, MATCH('O5 Details by Class &amp; Accounts'!V$18, 'E2 Allocators'!$B$15:$W$15, 0),FALSE)*$F187), 0, VLOOKUP(VLOOKUP($A187, 'E4 TB Allocation Details'!$A$18:$L$214, MATCH("Demand ID", 'E4 TB Allocation Details'!$A$18:$L$18, 0),FALSE), 'E2 Allocators'!$B$15:$W$358, MATCH('O5 Details by Class &amp; Accounts'!V$18, 'E2 Allocators'!$B$15:$W$15, 0),FALSE)*$F187)</f>
        <v>0</v>
      </c>
      <c r="W187" s="1322">
        <f>IF(ISERROR(VLOOKUP(VLOOKUP($A187, 'E4 TB Allocation Details'!$A$18:$L$214, MATCH("Demand ID", 'E4 TB Allocation Details'!$A$18:$L$18, 0),FALSE), 'E2 Allocators'!$B$15:$W$358, MATCH('O5 Details by Class &amp; Accounts'!W$18, 'E2 Allocators'!$B$15:$W$15, 0),FALSE)*$F187), 0, VLOOKUP(VLOOKUP($A187, 'E4 TB Allocation Details'!$A$18:$L$214, MATCH("Demand ID", 'E4 TB Allocation Details'!$A$18:$L$18, 0),FALSE), 'E2 Allocators'!$B$15:$W$358, MATCH('O5 Details by Class &amp; Accounts'!W$18, 'E2 Allocators'!$B$15:$W$15, 0),FALSE)*$F187)</f>
        <v>0</v>
      </c>
      <c r="X187" s="1322">
        <f>IF(ISERROR(VLOOKUP(VLOOKUP($A187, 'E4 TB Allocation Details'!$A$18:$L$214, MATCH("Demand ID", 'E4 TB Allocation Details'!$A$18:$L$18, 0),FALSE), 'E2 Allocators'!$B$15:$W$358, MATCH('O5 Details by Class &amp; Accounts'!X$18, 'E2 Allocators'!$B$15:$W$15, 0),FALSE)*$F187), 0, VLOOKUP(VLOOKUP($A187, 'E4 TB Allocation Details'!$A$18:$L$214, MATCH("Demand ID", 'E4 TB Allocation Details'!$A$18:$L$18, 0),FALSE), 'E2 Allocators'!$B$15:$W$358, MATCH('O5 Details by Class &amp; Accounts'!X$18, 'E2 Allocators'!$B$15:$W$15, 0),FALSE)*$F187)</f>
        <v>0</v>
      </c>
      <c r="Y187" s="1322">
        <f>IF(ISERROR(VLOOKUP(VLOOKUP($A187, 'E4 TB Allocation Details'!$A$18:$L$214, MATCH("Demand ID", 'E4 TB Allocation Details'!$A$18:$L$18, 0),FALSE), 'E2 Allocators'!$B$15:$W$358, MATCH('O5 Details by Class &amp; Accounts'!Y$18, 'E2 Allocators'!$B$15:$W$15, 0),FALSE)*$F187), 0, VLOOKUP(VLOOKUP($A187, 'E4 TB Allocation Details'!$A$18:$L$214, MATCH("Demand ID", 'E4 TB Allocation Details'!$A$18:$L$18, 0),FALSE), 'E2 Allocators'!$B$15:$W$358, MATCH('O5 Details by Class &amp; Accounts'!Y$18, 'E2 Allocators'!$B$15:$W$15, 0),FALSE)*$F187)</f>
        <v>0</v>
      </c>
      <c r="Z187" s="1322">
        <f>IF(ISERROR(VLOOKUP(VLOOKUP($A187, 'E4 TB Allocation Details'!$A$18:$L$214, MATCH("Demand ID", 'E4 TB Allocation Details'!$A$18:$L$18, 0),FALSE), 'E2 Allocators'!$B$15:$W$358, MATCH('O5 Details by Class &amp; Accounts'!Z$18, 'E2 Allocators'!$B$15:$W$15, 0),FALSE)*$F187), 0, VLOOKUP(VLOOKUP($A187, 'E4 TB Allocation Details'!$A$18:$L$214, MATCH("Demand ID", 'E4 TB Allocation Details'!$A$18:$L$18, 0),FALSE), 'E2 Allocators'!$B$15:$W$358, MATCH('O5 Details by Class &amp; Accounts'!Z$18, 'E2 Allocators'!$B$15:$W$15, 0),FALSE)*$F187)</f>
        <v>0</v>
      </c>
      <c r="AA187" s="1322">
        <f>IF(ISERROR(VLOOKUP(VLOOKUP($A187, 'E4 TB Allocation Details'!$A$18:$L$214, MATCH("Demand ID", 'E4 TB Allocation Details'!$A$18:$L$18, 0),FALSE), 'E2 Allocators'!$B$15:$W$358, MATCH('O5 Details by Class &amp; Accounts'!AA$18, 'E2 Allocators'!$B$15:$W$15, 0),FALSE)*$F187), 0, VLOOKUP(VLOOKUP($A187, 'E4 TB Allocation Details'!$A$18:$L$214, MATCH("Demand ID", 'E4 TB Allocation Details'!$A$18:$L$18, 0),FALSE), 'E2 Allocators'!$B$15:$W$358, MATCH('O5 Details by Class &amp; Accounts'!AA$18, 'E2 Allocators'!$B$15:$W$15, 0),FALSE)*$F187)</f>
        <v>0</v>
      </c>
      <c r="AB187" s="1322">
        <f>IF(ISERROR(VLOOKUP(VLOOKUP($A187, 'E4 TB Allocation Details'!$A$18:$L$214, MATCH("Demand ID", 'E4 TB Allocation Details'!$A$18:$L$18, 0),FALSE), 'E2 Allocators'!$B$15:$W$358, MATCH('O5 Details by Class &amp; Accounts'!AB$18, 'E2 Allocators'!$B$15:$W$15, 0),FALSE)*$F187), 0, VLOOKUP(VLOOKUP($A187, 'E4 TB Allocation Details'!$A$18:$L$214, MATCH("Demand ID", 'E4 TB Allocation Details'!$A$18:$L$18, 0),FALSE), 'E2 Allocators'!$B$15:$W$358, MATCH('O5 Details by Class &amp; Accounts'!AB$18, 'E2 Allocators'!$B$15:$W$15, 0),FALSE)*$F187)</f>
        <v>0</v>
      </c>
      <c r="AC187" s="1322">
        <f t="shared" si="47"/>
        <v>0</v>
      </c>
      <c r="AD187" s="1322">
        <f>IF(ISERROR(VLOOKUP(VLOOKUP($A187, 'E4 TB Allocation Details'!$A$18:$L$214, MATCH("Customer ID", 'E4 TB Allocation Details'!$A$18:$L$18, 0),FALSE), 'E2 Allocators'!$B$15:$W$358, MATCH('O5 Details by Class &amp; Accounts'!AD$18, 'E2 Allocators'!$B$15:$W$15, 0),FALSE)*$G187), 0, VLOOKUP(VLOOKUP($A187, 'E4 TB Allocation Details'!$A$18:$L$214, MATCH("Customer ID", 'E4 TB Allocation Details'!$A$18:$L$18, 0),FALSE), 'E2 Allocators'!$B$15:$W$358, MATCH('O5 Details by Class &amp; Accounts'!AD$18, 'E2 Allocators'!$B$15:$W$15, 0),FALSE)*$G187)</f>
        <v>0</v>
      </c>
      <c r="AE187" s="1322">
        <f>IF(ISERROR(VLOOKUP(VLOOKUP($A187, 'E4 TB Allocation Details'!$A$18:$L$214, MATCH("Customer ID", 'E4 TB Allocation Details'!$A$18:$L$18, 0),FALSE), 'E2 Allocators'!$B$15:$W$358, MATCH('O5 Details by Class &amp; Accounts'!AE$18, 'E2 Allocators'!$B$15:$W$15, 0),FALSE)*$G187), 0, VLOOKUP(VLOOKUP($A187, 'E4 TB Allocation Details'!$A$18:$L$214, MATCH("Customer ID", 'E4 TB Allocation Details'!$A$18:$L$18, 0),FALSE), 'E2 Allocators'!$B$15:$W$358, MATCH('O5 Details by Class &amp; Accounts'!AE$18, 'E2 Allocators'!$B$15:$W$15, 0),FALSE)*$G187)</f>
        <v>0</v>
      </c>
      <c r="AF187" s="1322">
        <f>IF(ISERROR(VLOOKUP(VLOOKUP($A187, 'E4 TB Allocation Details'!$A$18:$L$214, MATCH("Customer ID", 'E4 TB Allocation Details'!$A$18:$L$18, 0),FALSE), 'E2 Allocators'!$B$15:$W$358, MATCH('O5 Details by Class &amp; Accounts'!AF$18, 'E2 Allocators'!$B$15:$W$15, 0),FALSE)*$G187), 0, VLOOKUP(VLOOKUP($A187, 'E4 TB Allocation Details'!$A$18:$L$214, MATCH("Customer ID", 'E4 TB Allocation Details'!$A$18:$L$18, 0),FALSE), 'E2 Allocators'!$B$15:$W$358, MATCH('O5 Details by Class &amp; Accounts'!AF$18, 'E2 Allocators'!$B$15:$W$15, 0),FALSE)*$G187)</f>
        <v>0</v>
      </c>
      <c r="AG187" s="1322">
        <f>IF(ISERROR(VLOOKUP(VLOOKUP($A187, 'E4 TB Allocation Details'!$A$18:$L$214, MATCH("Customer ID", 'E4 TB Allocation Details'!$A$18:$L$18, 0),FALSE), 'E2 Allocators'!$B$15:$W$358, MATCH('O5 Details by Class &amp; Accounts'!AG$18, 'E2 Allocators'!$B$15:$W$15, 0),FALSE)*$G187), 0, VLOOKUP(VLOOKUP($A187, 'E4 TB Allocation Details'!$A$18:$L$214, MATCH("Customer ID", 'E4 TB Allocation Details'!$A$18:$L$18, 0),FALSE), 'E2 Allocators'!$B$15:$W$358, MATCH('O5 Details by Class &amp; Accounts'!AG$18, 'E2 Allocators'!$B$15:$W$15, 0),FALSE)*$G187)</f>
        <v>0</v>
      </c>
      <c r="AH187" s="1322">
        <f>IF(ISERROR(VLOOKUP(VLOOKUP($A187, 'E4 TB Allocation Details'!$A$18:$L$214, MATCH("Customer ID", 'E4 TB Allocation Details'!$A$18:$L$18, 0),FALSE), 'E2 Allocators'!$B$15:$W$358, MATCH('O5 Details by Class &amp; Accounts'!AH$18, 'E2 Allocators'!$B$15:$W$15, 0),FALSE)*$G187), 0, VLOOKUP(VLOOKUP($A187, 'E4 TB Allocation Details'!$A$18:$L$214, MATCH("Customer ID", 'E4 TB Allocation Details'!$A$18:$L$18, 0),FALSE), 'E2 Allocators'!$B$15:$W$358, MATCH('O5 Details by Class &amp; Accounts'!AH$18, 'E2 Allocators'!$B$15:$W$15, 0),FALSE)*$G187)</f>
        <v>0</v>
      </c>
      <c r="AI187" s="1322">
        <f>IF(ISERROR(VLOOKUP(VLOOKUP($A187, 'E4 TB Allocation Details'!$A$18:$L$214, MATCH("Customer ID", 'E4 TB Allocation Details'!$A$18:$L$18, 0),FALSE), 'E2 Allocators'!$B$15:$W$358, MATCH('O5 Details by Class &amp; Accounts'!AI$18, 'E2 Allocators'!$B$15:$W$15, 0),FALSE)*$G187), 0, VLOOKUP(VLOOKUP($A187, 'E4 TB Allocation Details'!$A$18:$L$214, MATCH("Customer ID", 'E4 TB Allocation Details'!$A$18:$L$18, 0),FALSE), 'E2 Allocators'!$B$15:$W$358, MATCH('O5 Details by Class &amp; Accounts'!AI$18, 'E2 Allocators'!$B$15:$W$15, 0),FALSE)*$G187)</f>
        <v>0</v>
      </c>
      <c r="AJ187" s="1322">
        <f>IF(ISERROR(VLOOKUP(VLOOKUP($A187, 'E4 TB Allocation Details'!$A$18:$L$214, MATCH("Customer ID", 'E4 TB Allocation Details'!$A$18:$L$18, 0),FALSE), 'E2 Allocators'!$B$15:$W$358, MATCH('O5 Details by Class &amp; Accounts'!AJ$18, 'E2 Allocators'!$B$15:$W$15, 0),FALSE)*$G187), 0, VLOOKUP(VLOOKUP($A187, 'E4 TB Allocation Details'!$A$18:$L$214, MATCH("Customer ID", 'E4 TB Allocation Details'!$A$18:$L$18, 0),FALSE), 'E2 Allocators'!$B$15:$W$358, MATCH('O5 Details by Class &amp; Accounts'!AJ$18, 'E2 Allocators'!$B$15:$W$15, 0),FALSE)*$G187)</f>
        <v>0</v>
      </c>
      <c r="AK187" s="1322">
        <f>IF(ISERROR(VLOOKUP(VLOOKUP($A187, 'E4 TB Allocation Details'!$A$18:$L$214, MATCH("Customer ID", 'E4 TB Allocation Details'!$A$18:$L$18, 0),FALSE), 'E2 Allocators'!$B$15:$W$358, MATCH('O5 Details by Class &amp; Accounts'!AK$18, 'E2 Allocators'!$B$15:$W$15, 0),FALSE)*$G187), 0, VLOOKUP(VLOOKUP($A187, 'E4 TB Allocation Details'!$A$18:$L$214, MATCH("Customer ID", 'E4 TB Allocation Details'!$A$18:$L$18, 0),FALSE), 'E2 Allocators'!$B$15:$W$358, MATCH('O5 Details by Class &amp; Accounts'!AK$18, 'E2 Allocators'!$B$15:$W$15, 0),FALSE)*$G187)</f>
        <v>0</v>
      </c>
      <c r="AL187" s="1322">
        <f>IF(ISERROR(VLOOKUP(VLOOKUP($A187, 'E4 TB Allocation Details'!$A$18:$L$214, MATCH("Customer ID", 'E4 TB Allocation Details'!$A$18:$L$18, 0),FALSE), 'E2 Allocators'!$B$15:$W$358, MATCH('O5 Details by Class &amp; Accounts'!AL$18, 'E2 Allocators'!$B$15:$W$15, 0),FALSE)*$G187), 0, VLOOKUP(VLOOKUP($A187, 'E4 TB Allocation Details'!$A$18:$L$214, MATCH("Customer ID", 'E4 TB Allocation Details'!$A$18:$L$18, 0),FALSE), 'E2 Allocators'!$B$15:$W$358, MATCH('O5 Details by Class &amp; Accounts'!AL$18, 'E2 Allocators'!$B$15:$W$15, 0),FALSE)*$G187)</f>
        <v>0</v>
      </c>
      <c r="AM187" s="1322">
        <f>IF(ISERROR(VLOOKUP(VLOOKUP($A187, 'E4 TB Allocation Details'!$A$18:$L$214, MATCH("Customer ID", 'E4 TB Allocation Details'!$A$18:$L$18, 0),FALSE), 'E2 Allocators'!$B$15:$W$358, MATCH('O5 Details by Class &amp; Accounts'!AM$18, 'E2 Allocators'!$B$15:$W$15, 0),FALSE)*$G187), 0, VLOOKUP(VLOOKUP($A187, 'E4 TB Allocation Details'!$A$18:$L$214, MATCH("Customer ID", 'E4 TB Allocation Details'!$A$18:$L$18, 0),FALSE), 'E2 Allocators'!$B$15:$W$358, MATCH('O5 Details by Class &amp; Accounts'!AM$18, 'E2 Allocators'!$B$15:$W$15, 0),FALSE)*$G187)</f>
        <v>0</v>
      </c>
      <c r="AN187" s="1322">
        <f>IF(ISERROR(VLOOKUP(VLOOKUP($A187, 'E4 TB Allocation Details'!$A$18:$L$214, MATCH("Customer ID", 'E4 TB Allocation Details'!$A$18:$L$18, 0),FALSE), 'E2 Allocators'!$B$15:$W$358, MATCH('O5 Details by Class &amp; Accounts'!AN$18, 'E2 Allocators'!$B$15:$W$15, 0),FALSE)*$G187), 0, VLOOKUP(VLOOKUP($A187, 'E4 TB Allocation Details'!$A$18:$L$214, MATCH("Customer ID", 'E4 TB Allocation Details'!$A$18:$L$18, 0),FALSE), 'E2 Allocators'!$B$15:$W$358, MATCH('O5 Details by Class &amp; Accounts'!AN$18, 'E2 Allocators'!$B$15:$W$15, 0),FALSE)*$G187)</f>
        <v>0</v>
      </c>
      <c r="AO187" s="1322">
        <f>IF(ISERROR(VLOOKUP(VLOOKUP($A187, 'E4 TB Allocation Details'!$A$18:$L$214, MATCH("Customer ID", 'E4 TB Allocation Details'!$A$18:$L$18, 0),FALSE), 'E2 Allocators'!$B$15:$W$358, MATCH('O5 Details by Class &amp; Accounts'!AO$18, 'E2 Allocators'!$B$15:$W$15, 0),FALSE)*$G187), 0, VLOOKUP(VLOOKUP($A187, 'E4 TB Allocation Details'!$A$18:$L$214, MATCH("Customer ID", 'E4 TB Allocation Details'!$A$18:$L$18, 0),FALSE), 'E2 Allocators'!$B$15:$W$358, MATCH('O5 Details by Class &amp; Accounts'!AO$18, 'E2 Allocators'!$B$15:$W$15, 0),FALSE)*$G187)</f>
        <v>0</v>
      </c>
      <c r="AP187" s="1322">
        <f>IF(ISERROR(VLOOKUP(VLOOKUP($A187, 'E4 TB Allocation Details'!$A$18:$L$214, MATCH("Customer ID", 'E4 TB Allocation Details'!$A$18:$L$18, 0),FALSE), 'E2 Allocators'!$B$15:$W$358, MATCH('O5 Details by Class &amp; Accounts'!AP$18, 'E2 Allocators'!$B$15:$W$15, 0),FALSE)*$G187), 0, VLOOKUP(VLOOKUP($A187, 'E4 TB Allocation Details'!$A$18:$L$214, MATCH("Customer ID", 'E4 TB Allocation Details'!$A$18:$L$18, 0),FALSE), 'E2 Allocators'!$B$15:$W$358, MATCH('O5 Details by Class &amp; Accounts'!AP$18, 'E2 Allocators'!$B$15:$W$15, 0),FALSE)*$G187)</f>
        <v>0</v>
      </c>
      <c r="AQ187" s="1322">
        <f>IF(ISERROR(VLOOKUP(VLOOKUP($A187, 'E4 TB Allocation Details'!$A$18:$L$214, MATCH("Customer ID", 'E4 TB Allocation Details'!$A$18:$L$18, 0),FALSE), 'E2 Allocators'!$B$15:$W$358, MATCH('O5 Details by Class &amp; Accounts'!AQ$18, 'E2 Allocators'!$B$15:$W$15, 0),FALSE)*$G187), 0, VLOOKUP(VLOOKUP($A187, 'E4 TB Allocation Details'!$A$18:$L$214, MATCH("Customer ID", 'E4 TB Allocation Details'!$A$18:$L$18, 0),FALSE), 'E2 Allocators'!$B$15:$W$358, MATCH('O5 Details by Class &amp; Accounts'!AQ$18, 'E2 Allocators'!$B$15:$W$15, 0),FALSE)*$G187)</f>
        <v>0</v>
      </c>
      <c r="AR187" s="1322">
        <f>IF(ISERROR(VLOOKUP(VLOOKUP($A187, 'E4 TB Allocation Details'!$A$18:$L$214, MATCH("Customer ID", 'E4 TB Allocation Details'!$A$18:$L$18, 0),FALSE), 'E2 Allocators'!$B$15:$W$358, MATCH('O5 Details by Class &amp; Accounts'!AR$18, 'E2 Allocators'!$B$15:$W$15, 0),FALSE)*$G187), 0, VLOOKUP(VLOOKUP($A187, 'E4 TB Allocation Details'!$A$18:$L$214, MATCH("Customer ID", 'E4 TB Allocation Details'!$A$18:$L$18, 0),FALSE), 'E2 Allocators'!$B$15:$W$358, MATCH('O5 Details by Class &amp; Accounts'!AR$18, 'E2 Allocators'!$B$15:$W$15, 0),FALSE)*$G187)</f>
        <v>0</v>
      </c>
      <c r="AS187" s="1322">
        <f>IF(ISERROR(VLOOKUP(VLOOKUP($A187, 'E4 TB Allocation Details'!$A$18:$L$214, MATCH("Customer ID", 'E4 TB Allocation Details'!$A$18:$L$18, 0),FALSE), 'E2 Allocators'!$B$15:$W$358, MATCH('O5 Details by Class &amp; Accounts'!AS$18, 'E2 Allocators'!$B$15:$W$15, 0),FALSE)*$G187), 0, VLOOKUP(VLOOKUP($A187, 'E4 TB Allocation Details'!$A$18:$L$214, MATCH("Customer ID", 'E4 TB Allocation Details'!$A$18:$L$18, 0),FALSE), 'E2 Allocators'!$B$15:$W$358, MATCH('O5 Details by Class &amp; Accounts'!AS$18, 'E2 Allocators'!$B$15:$W$15, 0),FALSE)*$G187)</f>
        <v>0</v>
      </c>
      <c r="AT187" s="1322">
        <f>IF(ISERROR(VLOOKUP(VLOOKUP($A187, 'E4 TB Allocation Details'!$A$18:$L$214, MATCH("Customer ID", 'E4 TB Allocation Details'!$A$18:$L$18, 0),FALSE), 'E2 Allocators'!$B$15:$W$358, MATCH('O5 Details by Class &amp; Accounts'!AT$18, 'E2 Allocators'!$B$15:$W$15, 0),FALSE)*$G187), 0, VLOOKUP(VLOOKUP($A187, 'E4 TB Allocation Details'!$A$18:$L$214, MATCH("Customer ID", 'E4 TB Allocation Details'!$A$18:$L$18, 0),FALSE), 'E2 Allocators'!$B$15:$W$358, MATCH('O5 Details by Class &amp; Accounts'!AT$18, 'E2 Allocators'!$B$15:$W$15, 0),FALSE)*$G187)</f>
        <v>0</v>
      </c>
      <c r="AU187" s="1322">
        <f>IF(ISERROR(VLOOKUP(VLOOKUP($A187, 'E4 TB Allocation Details'!$A$18:$L$214, MATCH("Customer ID", 'E4 TB Allocation Details'!$A$18:$L$18, 0),FALSE), 'E2 Allocators'!$B$15:$W$358, MATCH('O5 Details by Class &amp; Accounts'!AU$18, 'E2 Allocators'!$B$15:$W$15, 0),FALSE)*$G187), 0, VLOOKUP(VLOOKUP($A187, 'E4 TB Allocation Details'!$A$18:$L$214, MATCH("Customer ID", 'E4 TB Allocation Details'!$A$18:$L$18, 0),FALSE), 'E2 Allocators'!$B$15:$W$358, MATCH('O5 Details by Class &amp; Accounts'!AU$18, 'E2 Allocators'!$B$15:$W$15, 0),FALSE)*$G187)</f>
        <v>0</v>
      </c>
      <c r="AV187" s="1322">
        <f>IF(ISERROR(VLOOKUP(VLOOKUP($A187, 'E4 TB Allocation Details'!$A$18:$L$214, MATCH("Customer ID", 'E4 TB Allocation Details'!$A$18:$L$18, 0),FALSE), 'E2 Allocators'!$B$15:$W$358, MATCH('O5 Details by Class &amp; Accounts'!AV$18, 'E2 Allocators'!$B$15:$W$15, 0),FALSE)*$G187), 0, VLOOKUP(VLOOKUP($A187, 'E4 TB Allocation Details'!$A$18:$L$214, MATCH("Customer ID", 'E4 TB Allocation Details'!$A$18:$L$18, 0),FALSE), 'E2 Allocators'!$B$15:$W$358, MATCH('O5 Details by Class &amp; Accounts'!AV$18, 'E2 Allocators'!$B$15:$W$15, 0),FALSE)*$G187)</f>
        <v>0</v>
      </c>
      <c r="AW187" s="1322">
        <f>IF(ISERROR(VLOOKUP(VLOOKUP($A187, 'E4 TB Allocation Details'!$A$18:$L$214, MATCH("Customer ID", 'E4 TB Allocation Details'!$A$18:$L$18, 0),FALSE), 'E2 Allocators'!$B$15:$W$358, MATCH('O5 Details by Class &amp; Accounts'!AW$18, 'E2 Allocators'!$B$15:$W$15, 0),FALSE)*$G187), 0, VLOOKUP(VLOOKUP($A187, 'E4 TB Allocation Details'!$A$18:$L$214, MATCH("Customer ID", 'E4 TB Allocation Details'!$A$18:$L$18, 0),FALSE), 'E2 Allocators'!$B$15:$W$358, MATCH('O5 Details by Class &amp; Accounts'!AW$18, 'E2 Allocators'!$B$15:$W$15, 0),FALSE)*$G187)</f>
        <v>0</v>
      </c>
      <c r="AX187" s="1322">
        <f t="shared" si="51"/>
        <v>0</v>
      </c>
      <c r="AY187" s="1322">
        <f>IF(ISERROR(VLOOKUP(VLOOKUP($A187, 'E4 TB Allocation Details'!$A$18:$L$214, MATCH("Misc ID", 'E4 TB Allocation Details'!$A$18:$L$18, 0),FALSE), 'E2 Allocators'!$B$15:$W$358, MATCH('O5 Details by Class &amp; Accounts'!AY$18, 'E2 Allocators'!$B$15:$W$15, 0),FALSE)*$E187), 0, VLOOKUP(VLOOKUP($A187, 'E4 TB Allocation Details'!$A$18:$L$214, MATCH("Misc ID", 'E4 TB Allocation Details'!$A$18:$L$18, 0),FALSE), 'E2 Allocators'!$B$15:$W$358, MATCH('O5 Details by Class &amp; Accounts'!AY$18, 'E2 Allocators'!$B$15:$W$15, 0),FALSE)*$E187)</f>
        <v>0</v>
      </c>
      <c r="AZ187" s="1322">
        <f>IF(ISERROR(VLOOKUP(VLOOKUP($A187, 'E4 TB Allocation Details'!$A$18:$L$214, MATCH("Misc ID", 'E4 TB Allocation Details'!$A$18:$L$18, 0),FALSE), 'E2 Allocators'!$B$15:$W$358, MATCH('O5 Details by Class &amp; Accounts'!AZ$18, 'E2 Allocators'!$B$15:$W$15, 0),FALSE)*$E187), 0, VLOOKUP(VLOOKUP($A187, 'E4 TB Allocation Details'!$A$18:$L$214, MATCH("Misc ID", 'E4 TB Allocation Details'!$A$18:$L$18, 0),FALSE), 'E2 Allocators'!$B$15:$W$358, MATCH('O5 Details by Class &amp; Accounts'!AZ$18, 'E2 Allocators'!$B$15:$W$15, 0),FALSE)*$E187)</f>
        <v>0</v>
      </c>
      <c r="BA187" s="1322">
        <f>IF(ISERROR(VLOOKUP(VLOOKUP($A187, 'E4 TB Allocation Details'!$A$18:$L$214, MATCH("Misc ID", 'E4 TB Allocation Details'!$A$18:$L$18, 0),FALSE), 'E2 Allocators'!$B$15:$W$358, MATCH('O5 Details by Class &amp; Accounts'!BA$18, 'E2 Allocators'!$B$15:$W$15, 0),FALSE)*$E187), 0, VLOOKUP(VLOOKUP($A187, 'E4 TB Allocation Details'!$A$18:$L$214, MATCH("Misc ID", 'E4 TB Allocation Details'!$A$18:$L$18, 0),FALSE), 'E2 Allocators'!$B$15:$W$358, MATCH('O5 Details by Class &amp; Accounts'!BA$18, 'E2 Allocators'!$B$15:$W$15, 0),FALSE)*$E187)</f>
        <v>0</v>
      </c>
      <c r="BB187" s="1322">
        <f>IF(ISERROR(VLOOKUP(VLOOKUP($A187, 'E4 TB Allocation Details'!$A$18:$L$214, MATCH("Misc ID", 'E4 TB Allocation Details'!$A$18:$L$18, 0),FALSE), 'E2 Allocators'!$B$15:$W$358, MATCH('O5 Details by Class &amp; Accounts'!BB$18, 'E2 Allocators'!$B$15:$W$15, 0),FALSE)*$E187), 0, VLOOKUP(VLOOKUP($A187, 'E4 TB Allocation Details'!$A$18:$L$214, MATCH("Misc ID", 'E4 TB Allocation Details'!$A$18:$L$18, 0),FALSE), 'E2 Allocators'!$B$15:$W$358, MATCH('O5 Details by Class &amp; Accounts'!BB$18, 'E2 Allocators'!$B$15:$W$15, 0),FALSE)*$E187)</f>
        <v>0</v>
      </c>
      <c r="BC187" s="1322">
        <f>IF(ISERROR(VLOOKUP(VLOOKUP($A187, 'E4 TB Allocation Details'!$A$18:$L$214, MATCH("Misc ID", 'E4 TB Allocation Details'!$A$18:$L$18, 0),FALSE), 'E2 Allocators'!$B$15:$W$358, MATCH('O5 Details by Class &amp; Accounts'!BC$18, 'E2 Allocators'!$B$15:$W$15, 0),FALSE)*$E187), 0, VLOOKUP(VLOOKUP($A187, 'E4 TB Allocation Details'!$A$18:$L$214, MATCH("Misc ID", 'E4 TB Allocation Details'!$A$18:$L$18, 0),FALSE), 'E2 Allocators'!$B$15:$W$358, MATCH('O5 Details by Class &amp; Accounts'!BC$18, 'E2 Allocators'!$B$15:$W$15, 0),FALSE)*$E187)</f>
        <v>0</v>
      </c>
      <c r="BD187" s="1322">
        <f>IF(ISERROR(VLOOKUP(VLOOKUP($A187, 'E4 TB Allocation Details'!$A$18:$L$214, MATCH("Misc ID", 'E4 TB Allocation Details'!$A$18:$L$18, 0),FALSE), 'E2 Allocators'!$B$15:$W$358, MATCH('O5 Details by Class &amp; Accounts'!BD$18, 'E2 Allocators'!$B$15:$W$15, 0),FALSE)*$E187), 0, VLOOKUP(VLOOKUP($A187, 'E4 TB Allocation Details'!$A$18:$L$214, MATCH("Misc ID", 'E4 TB Allocation Details'!$A$18:$L$18, 0),FALSE), 'E2 Allocators'!$B$15:$W$358, MATCH('O5 Details by Class &amp; Accounts'!BD$18, 'E2 Allocators'!$B$15:$W$15, 0),FALSE)*$E187)</f>
        <v>0</v>
      </c>
      <c r="BE187" s="1322">
        <f>IF(ISERROR(VLOOKUP(VLOOKUP($A187, 'E4 TB Allocation Details'!$A$18:$L$214, MATCH("Misc ID", 'E4 TB Allocation Details'!$A$18:$L$18, 0),FALSE), 'E2 Allocators'!$B$15:$W$358, MATCH('O5 Details by Class &amp; Accounts'!BE$18, 'E2 Allocators'!$B$15:$W$15, 0),FALSE)*$E187), 0, VLOOKUP(VLOOKUP($A187, 'E4 TB Allocation Details'!$A$18:$L$214, MATCH("Misc ID", 'E4 TB Allocation Details'!$A$18:$L$18, 0),FALSE), 'E2 Allocators'!$B$15:$W$358, MATCH('O5 Details by Class &amp; Accounts'!BE$18, 'E2 Allocators'!$B$15:$W$15, 0),FALSE)*$E187)</f>
        <v>0</v>
      </c>
      <c r="BF187" s="1322">
        <f>IF(ISERROR(VLOOKUP(VLOOKUP($A187, 'E4 TB Allocation Details'!$A$18:$L$214, MATCH("Misc ID", 'E4 TB Allocation Details'!$A$18:$L$18, 0),FALSE), 'E2 Allocators'!$B$15:$W$358, MATCH('O5 Details by Class &amp; Accounts'!BF$18, 'E2 Allocators'!$B$15:$W$15, 0),FALSE)*$E187), 0, VLOOKUP(VLOOKUP($A187, 'E4 TB Allocation Details'!$A$18:$L$214, MATCH("Misc ID", 'E4 TB Allocation Details'!$A$18:$L$18, 0),FALSE), 'E2 Allocators'!$B$15:$W$358, MATCH('O5 Details by Class &amp; Accounts'!BF$18, 'E2 Allocators'!$B$15:$W$15, 0),FALSE)*$E187)</f>
        <v>0</v>
      </c>
      <c r="BG187" s="1322">
        <f>IF(ISERROR(VLOOKUP(VLOOKUP($A187, 'E4 TB Allocation Details'!$A$18:$L$214, MATCH("Misc ID", 'E4 TB Allocation Details'!$A$18:$L$18, 0),FALSE), 'E2 Allocators'!$B$15:$W$358, MATCH('O5 Details by Class &amp; Accounts'!BG$18, 'E2 Allocators'!$B$15:$W$15, 0),FALSE)*$E187), 0, VLOOKUP(VLOOKUP($A187, 'E4 TB Allocation Details'!$A$18:$L$214, MATCH("Misc ID", 'E4 TB Allocation Details'!$A$18:$L$18, 0),FALSE), 'E2 Allocators'!$B$15:$W$358, MATCH('O5 Details by Class &amp; Accounts'!BG$18, 'E2 Allocators'!$B$15:$W$15, 0),FALSE)*$E187)</f>
        <v>0</v>
      </c>
      <c r="BH187" s="1322">
        <f>IF(ISERROR(VLOOKUP(VLOOKUP($A187, 'E4 TB Allocation Details'!$A$18:$L$214, MATCH("Misc ID", 'E4 TB Allocation Details'!$A$18:$L$18, 0),FALSE), 'E2 Allocators'!$B$15:$W$358, MATCH('O5 Details by Class &amp; Accounts'!BH$18, 'E2 Allocators'!$B$15:$W$15, 0),FALSE)*$E187), 0, VLOOKUP(VLOOKUP($A187, 'E4 TB Allocation Details'!$A$18:$L$214, MATCH("Misc ID", 'E4 TB Allocation Details'!$A$18:$L$18, 0),FALSE), 'E2 Allocators'!$B$15:$W$358, MATCH('O5 Details by Class &amp; Accounts'!BH$18, 'E2 Allocators'!$B$15:$W$15, 0),FALSE)*$E187)</f>
        <v>0</v>
      </c>
      <c r="BI187" s="1322">
        <f>IF(ISERROR(VLOOKUP(VLOOKUP($A187, 'E4 TB Allocation Details'!$A$18:$L$214, MATCH("Misc ID", 'E4 TB Allocation Details'!$A$18:$L$18, 0),FALSE), 'E2 Allocators'!$B$15:$W$358, MATCH('O5 Details by Class &amp; Accounts'!BI$18, 'E2 Allocators'!$B$15:$W$15, 0),FALSE)*$E187), 0, VLOOKUP(VLOOKUP($A187, 'E4 TB Allocation Details'!$A$18:$L$214, MATCH("Misc ID", 'E4 TB Allocation Details'!$A$18:$L$18, 0),FALSE), 'E2 Allocators'!$B$15:$W$358, MATCH('O5 Details by Class &amp; Accounts'!BI$18, 'E2 Allocators'!$B$15:$W$15, 0),FALSE)*$E187)</f>
        <v>0</v>
      </c>
      <c r="BJ187" s="1322">
        <f>IF(ISERROR(VLOOKUP(VLOOKUP($A187, 'E4 TB Allocation Details'!$A$18:$L$214, MATCH("Misc ID", 'E4 TB Allocation Details'!$A$18:$L$18, 0),FALSE), 'E2 Allocators'!$B$15:$W$358, MATCH('O5 Details by Class &amp; Accounts'!BJ$18, 'E2 Allocators'!$B$15:$W$15, 0),FALSE)*$E187), 0, VLOOKUP(VLOOKUP($A187, 'E4 TB Allocation Details'!$A$18:$L$214, MATCH("Misc ID", 'E4 TB Allocation Details'!$A$18:$L$18, 0),FALSE), 'E2 Allocators'!$B$15:$W$358, MATCH('O5 Details by Class &amp; Accounts'!BJ$18, 'E2 Allocators'!$B$15:$W$15, 0),FALSE)*$E187)</f>
        <v>0</v>
      </c>
      <c r="BK187" s="1322">
        <f>IF(ISERROR(VLOOKUP(VLOOKUP($A187, 'E4 TB Allocation Details'!$A$18:$L$214, MATCH("Misc ID", 'E4 TB Allocation Details'!$A$18:$L$18, 0),FALSE), 'E2 Allocators'!$B$15:$W$358, MATCH('O5 Details by Class &amp; Accounts'!BK$18, 'E2 Allocators'!$B$15:$W$15, 0),FALSE)*$E187), 0, VLOOKUP(VLOOKUP($A187, 'E4 TB Allocation Details'!$A$18:$L$214, MATCH("Misc ID", 'E4 TB Allocation Details'!$A$18:$L$18, 0),FALSE), 'E2 Allocators'!$B$15:$W$358, MATCH('O5 Details by Class &amp; Accounts'!BK$18, 'E2 Allocators'!$B$15:$W$15, 0),FALSE)*$E187)</f>
        <v>0</v>
      </c>
      <c r="BL187" s="1322">
        <f>IF(ISERROR(VLOOKUP(VLOOKUP($A187, 'E4 TB Allocation Details'!$A$18:$L$214, MATCH("Misc ID", 'E4 TB Allocation Details'!$A$18:$L$18, 0),FALSE), 'E2 Allocators'!$B$15:$W$358, MATCH('O5 Details by Class &amp; Accounts'!BL$18, 'E2 Allocators'!$B$15:$W$15, 0),FALSE)*$E187), 0, VLOOKUP(VLOOKUP($A187, 'E4 TB Allocation Details'!$A$18:$L$214, MATCH("Misc ID", 'E4 TB Allocation Details'!$A$18:$L$18, 0),FALSE), 'E2 Allocators'!$B$15:$W$358, MATCH('O5 Details by Class &amp; Accounts'!BL$18, 'E2 Allocators'!$B$15:$W$15, 0),FALSE)*$E187)</f>
        <v>0</v>
      </c>
      <c r="BM187" s="1322">
        <f>IF(ISERROR(VLOOKUP(VLOOKUP($A187, 'E4 TB Allocation Details'!$A$18:$L$214, MATCH("Misc ID", 'E4 TB Allocation Details'!$A$18:$L$18, 0),FALSE), 'E2 Allocators'!$B$15:$W$358, MATCH('O5 Details by Class &amp; Accounts'!BM$18, 'E2 Allocators'!$B$15:$W$15, 0),FALSE)*$E187), 0, VLOOKUP(VLOOKUP($A187, 'E4 TB Allocation Details'!$A$18:$L$214, MATCH("Misc ID", 'E4 TB Allocation Details'!$A$18:$L$18, 0),FALSE), 'E2 Allocators'!$B$15:$W$358, MATCH('O5 Details by Class &amp; Accounts'!BM$18, 'E2 Allocators'!$B$15:$W$15, 0),FALSE)*$E187)</f>
        <v>0</v>
      </c>
      <c r="BN187" s="1322">
        <f>IF(ISERROR(VLOOKUP(VLOOKUP($A187, 'E4 TB Allocation Details'!$A$18:$L$214, MATCH("Misc ID", 'E4 TB Allocation Details'!$A$18:$L$18, 0),FALSE), 'E2 Allocators'!$B$15:$W$358, MATCH('O5 Details by Class &amp; Accounts'!BN$18, 'E2 Allocators'!$B$15:$W$15, 0),FALSE)*$E187), 0, VLOOKUP(VLOOKUP($A187, 'E4 TB Allocation Details'!$A$18:$L$214, MATCH("Misc ID", 'E4 TB Allocation Details'!$A$18:$L$18, 0),FALSE), 'E2 Allocators'!$B$15:$W$358, MATCH('O5 Details by Class &amp; Accounts'!BN$18, 'E2 Allocators'!$B$15:$W$15, 0),FALSE)*$E187)</f>
        <v>0</v>
      </c>
      <c r="BO187" s="1322">
        <f>IF(ISERROR(VLOOKUP(VLOOKUP($A187, 'E4 TB Allocation Details'!$A$18:$L$214, MATCH("Misc ID", 'E4 TB Allocation Details'!$A$18:$L$18, 0),FALSE), 'E2 Allocators'!$B$15:$W$358, MATCH('O5 Details by Class &amp; Accounts'!BO$18, 'E2 Allocators'!$B$15:$W$15, 0),FALSE)*$E187), 0, VLOOKUP(VLOOKUP($A187, 'E4 TB Allocation Details'!$A$18:$L$214, MATCH("Misc ID", 'E4 TB Allocation Details'!$A$18:$L$18, 0),FALSE), 'E2 Allocators'!$B$15:$W$358, MATCH('O5 Details by Class &amp; Accounts'!BO$18, 'E2 Allocators'!$B$15:$W$15, 0),FALSE)*$E187)</f>
        <v>0</v>
      </c>
      <c r="BP187" s="1322">
        <f>IF(ISERROR(VLOOKUP(VLOOKUP($A187, 'E4 TB Allocation Details'!$A$18:$L$214, MATCH("Misc ID", 'E4 TB Allocation Details'!$A$18:$L$18, 0),FALSE), 'E2 Allocators'!$B$15:$W$358, MATCH('O5 Details by Class &amp; Accounts'!BP$18, 'E2 Allocators'!$B$15:$W$15, 0),FALSE)*$E187), 0, VLOOKUP(VLOOKUP($A187, 'E4 TB Allocation Details'!$A$18:$L$214, MATCH("Misc ID", 'E4 TB Allocation Details'!$A$18:$L$18, 0),FALSE), 'E2 Allocators'!$B$15:$W$358, MATCH('O5 Details by Class &amp; Accounts'!BP$18, 'E2 Allocators'!$B$15:$W$15, 0),FALSE)*$E187)</f>
        <v>0</v>
      </c>
      <c r="BQ187" s="1322">
        <f>IF(ISERROR(VLOOKUP(VLOOKUP($A187, 'E4 TB Allocation Details'!$A$18:$L$214, MATCH("Misc ID", 'E4 TB Allocation Details'!$A$18:$L$18, 0),FALSE), 'E2 Allocators'!$B$15:$W$358, MATCH('O5 Details by Class &amp; Accounts'!BQ$18, 'E2 Allocators'!$B$15:$W$15, 0),FALSE)*$E187), 0, VLOOKUP(VLOOKUP($A187, 'E4 TB Allocation Details'!$A$18:$L$214, MATCH("Misc ID", 'E4 TB Allocation Details'!$A$18:$L$18, 0),FALSE), 'E2 Allocators'!$B$15:$W$358, MATCH('O5 Details by Class &amp; Accounts'!BQ$18, 'E2 Allocators'!$B$15:$W$15, 0),FALSE)*$E187)</f>
        <v>0</v>
      </c>
      <c r="BR187" s="1322">
        <f>IF(ISERROR(VLOOKUP(VLOOKUP($A187, 'E4 TB Allocation Details'!$A$18:$L$214, MATCH("Misc ID", 'E4 TB Allocation Details'!$A$18:$L$18, 0),FALSE), 'E2 Allocators'!$B$15:$W$358, MATCH('O5 Details by Class &amp; Accounts'!BR$18, 'E2 Allocators'!$B$15:$W$15, 0),FALSE)*$E187), 0, VLOOKUP(VLOOKUP($A187, 'E4 TB Allocation Details'!$A$18:$L$214, MATCH("Misc ID", 'E4 TB Allocation Details'!$A$18:$L$18, 0),FALSE), 'E2 Allocators'!$B$15:$W$358, MATCH('O5 Details by Class &amp; Accounts'!BR$18, 'E2 Allocators'!$B$15:$W$15, 0),FALSE)*$E187)</f>
        <v>0</v>
      </c>
      <c r="BS187" s="1322">
        <f t="shared" si="48"/>
        <v>0</v>
      </c>
      <c r="BT187" s="1322">
        <f>IF(ISERROR(VLOOKUP(VLOOKUP($A187, 'E4 TB Allocation Details'!$A$18:$L$214, MATCH("A &amp; G ID", 'E4 TB Allocation Details'!$A$18:$L$18, 0),FALSE), 'E2 Allocators'!$B$15:$W$358, MATCH('O5 Details by Class &amp; Accounts'!BT$18, 'E2 Allocators'!$B$15:$W$15, 0),FALSE)*$E187), 0, VLOOKUP(VLOOKUP($A187, 'E4 TB Allocation Details'!$A$18:$L$214, MATCH("A &amp; G ID", 'E4 TB Allocation Details'!$A$18:$L$18, 0),FALSE), 'E2 Allocators'!$B$15:$W$358, MATCH('O5 Details by Class &amp; Accounts'!BT$18, 'E2 Allocators'!$B$15:$W$15, 0),FALSE)*$E187)</f>
        <v>0</v>
      </c>
      <c r="BU187" s="1322">
        <f>IF(ISERROR(VLOOKUP(VLOOKUP($A187, 'E4 TB Allocation Details'!$A$18:$L$214, MATCH("A &amp; G ID", 'E4 TB Allocation Details'!$A$18:$L$18, 0),FALSE), 'E2 Allocators'!$B$15:$W$358, MATCH('O5 Details by Class &amp; Accounts'!BU$18, 'E2 Allocators'!$B$15:$W$15, 0),FALSE)*$E187), 0, VLOOKUP(VLOOKUP($A187, 'E4 TB Allocation Details'!$A$18:$L$214, MATCH("A &amp; G ID", 'E4 TB Allocation Details'!$A$18:$L$18, 0),FALSE), 'E2 Allocators'!$B$15:$W$358, MATCH('O5 Details by Class &amp; Accounts'!BU$18, 'E2 Allocators'!$B$15:$W$15, 0),FALSE)*$E187)</f>
        <v>0</v>
      </c>
      <c r="BV187" s="1322">
        <f>IF(ISERROR(VLOOKUP(VLOOKUP($A187, 'E4 TB Allocation Details'!$A$18:$L$214, MATCH("A &amp; G ID", 'E4 TB Allocation Details'!$A$18:$L$18, 0),FALSE), 'E2 Allocators'!$B$15:$W$358, MATCH('O5 Details by Class &amp; Accounts'!BV$18, 'E2 Allocators'!$B$15:$W$15, 0),FALSE)*$E187), 0, VLOOKUP(VLOOKUP($A187, 'E4 TB Allocation Details'!$A$18:$L$214, MATCH("A &amp; G ID", 'E4 TB Allocation Details'!$A$18:$L$18, 0),FALSE), 'E2 Allocators'!$B$15:$W$358, MATCH('O5 Details by Class &amp; Accounts'!BV$18, 'E2 Allocators'!$B$15:$W$15, 0),FALSE)*$E187)</f>
        <v>0</v>
      </c>
      <c r="BW187" s="1322">
        <f>IF(ISERROR(VLOOKUP(VLOOKUP($A187, 'E4 TB Allocation Details'!$A$18:$L$214, MATCH("A &amp; G ID", 'E4 TB Allocation Details'!$A$18:$L$18, 0),FALSE), 'E2 Allocators'!$B$15:$W$358, MATCH('O5 Details by Class &amp; Accounts'!BW$18, 'E2 Allocators'!$B$15:$W$15, 0),FALSE)*$E187), 0, VLOOKUP(VLOOKUP($A187, 'E4 TB Allocation Details'!$A$18:$L$214, MATCH("A &amp; G ID", 'E4 TB Allocation Details'!$A$18:$L$18, 0),FALSE), 'E2 Allocators'!$B$15:$W$358, MATCH('O5 Details by Class &amp; Accounts'!BW$18, 'E2 Allocators'!$B$15:$W$15, 0),FALSE)*$E187)</f>
        <v>0</v>
      </c>
      <c r="BX187" s="1322">
        <f>IF(ISERROR(VLOOKUP(VLOOKUP($A187, 'E4 TB Allocation Details'!$A$18:$L$214, MATCH("A &amp; G ID", 'E4 TB Allocation Details'!$A$18:$L$18, 0),FALSE), 'E2 Allocators'!$B$15:$W$358, MATCH('O5 Details by Class &amp; Accounts'!BX$18, 'E2 Allocators'!$B$15:$W$15, 0),FALSE)*$E187), 0, VLOOKUP(VLOOKUP($A187, 'E4 TB Allocation Details'!$A$18:$L$214, MATCH("A &amp; G ID", 'E4 TB Allocation Details'!$A$18:$L$18, 0),FALSE), 'E2 Allocators'!$B$15:$W$358, MATCH('O5 Details by Class &amp; Accounts'!BX$18, 'E2 Allocators'!$B$15:$W$15, 0),FALSE)*$E187)</f>
        <v>0</v>
      </c>
      <c r="BY187" s="1322">
        <f>IF(ISERROR(VLOOKUP(VLOOKUP($A187, 'E4 TB Allocation Details'!$A$18:$L$214, MATCH("A &amp; G ID", 'E4 TB Allocation Details'!$A$18:$L$18, 0),FALSE), 'E2 Allocators'!$B$15:$W$358, MATCH('O5 Details by Class &amp; Accounts'!BY$18, 'E2 Allocators'!$B$15:$W$15, 0),FALSE)*$E187), 0, VLOOKUP(VLOOKUP($A187, 'E4 TB Allocation Details'!$A$18:$L$214, MATCH("A &amp; G ID", 'E4 TB Allocation Details'!$A$18:$L$18, 0),FALSE), 'E2 Allocators'!$B$15:$W$358, MATCH('O5 Details by Class &amp; Accounts'!BY$18, 'E2 Allocators'!$B$15:$W$15, 0),FALSE)*$E187)</f>
        <v>0</v>
      </c>
      <c r="BZ187" s="1322">
        <f>IF(ISERROR(VLOOKUP(VLOOKUP($A187, 'E4 TB Allocation Details'!$A$18:$L$214, MATCH("A &amp; G ID", 'E4 TB Allocation Details'!$A$18:$L$18, 0),FALSE), 'E2 Allocators'!$B$15:$W$358, MATCH('O5 Details by Class &amp; Accounts'!BZ$18, 'E2 Allocators'!$B$15:$W$15, 0),FALSE)*$E187), 0, VLOOKUP(VLOOKUP($A187, 'E4 TB Allocation Details'!$A$18:$L$214, MATCH("A &amp; G ID", 'E4 TB Allocation Details'!$A$18:$L$18, 0),FALSE), 'E2 Allocators'!$B$15:$W$358, MATCH('O5 Details by Class &amp; Accounts'!BZ$18, 'E2 Allocators'!$B$15:$W$15, 0),FALSE)*$E187)</f>
        <v>0</v>
      </c>
      <c r="CA187" s="1322">
        <f>IF(ISERROR(VLOOKUP(VLOOKUP($A187, 'E4 TB Allocation Details'!$A$18:$L$214, MATCH("A &amp; G ID", 'E4 TB Allocation Details'!$A$18:$L$18, 0),FALSE), 'E2 Allocators'!$B$15:$W$358, MATCH('O5 Details by Class &amp; Accounts'!CA$18, 'E2 Allocators'!$B$15:$W$15, 0),FALSE)*$E187), 0, VLOOKUP(VLOOKUP($A187, 'E4 TB Allocation Details'!$A$18:$L$214, MATCH("A &amp; G ID", 'E4 TB Allocation Details'!$A$18:$L$18, 0),FALSE), 'E2 Allocators'!$B$15:$W$358, MATCH('O5 Details by Class &amp; Accounts'!CA$18, 'E2 Allocators'!$B$15:$W$15, 0),FALSE)*$E187)</f>
        <v>0</v>
      </c>
      <c r="CB187" s="1322">
        <f>IF(ISERROR(VLOOKUP(VLOOKUP($A187, 'E4 TB Allocation Details'!$A$18:$L$214, MATCH("A &amp; G ID", 'E4 TB Allocation Details'!$A$18:$L$18, 0),FALSE), 'E2 Allocators'!$B$15:$W$358, MATCH('O5 Details by Class &amp; Accounts'!CB$18, 'E2 Allocators'!$B$15:$W$15, 0),FALSE)*$E187), 0, VLOOKUP(VLOOKUP($A187, 'E4 TB Allocation Details'!$A$18:$L$214, MATCH("A &amp; G ID", 'E4 TB Allocation Details'!$A$18:$L$18, 0),FALSE), 'E2 Allocators'!$B$15:$W$358, MATCH('O5 Details by Class &amp; Accounts'!CB$18, 'E2 Allocators'!$B$15:$W$15, 0),FALSE)*$E187)</f>
        <v>0</v>
      </c>
      <c r="CC187" s="1322">
        <f>IF(ISERROR(VLOOKUP(VLOOKUP($A187, 'E4 TB Allocation Details'!$A$18:$L$214, MATCH("A &amp; G ID", 'E4 TB Allocation Details'!$A$18:$L$18, 0),FALSE), 'E2 Allocators'!$B$15:$W$358, MATCH('O5 Details by Class &amp; Accounts'!CC$18, 'E2 Allocators'!$B$15:$W$15, 0),FALSE)*$E187), 0, VLOOKUP(VLOOKUP($A187, 'E4 TB Allocation Details'!$A$18:$L$214, MATCH("A &amp; G ID", 'E4 TB Allocation Details'!$A$18:$L$18, 0),FALSE), 'E2 Allocators'!$B$15:$W$358, MATCH('O5 Details by Class &amp; Accounts'!CC$18, 'E2 Allocators'!$B$15:$W$15, 0),FALSE)*$E187)</f>
        <v>0</v>
      </c>
      <c r="CD187" s="1322">
        <f>IF(ISERROR(VLOOKUP(VLOOKUP($A187, 'E4 TB Allocation Details'!$A$18:$L$214, MATCH("A &amp; G ID", 'E4 TB Allocation Details'!$A$18:$L$18, 0),FALSE), 'E2 Allocators'!$B$15:$W$358, MATCH('O5 Details by Class &amp; Accounts'!CD$18, 'E2 Allocators'!$B$15:$W$15, 0),FALSE)*$E187), 0, VLOOKUP(VLOOKUP($A187, 'E4 TB Allocation Details'!$A$18:$L$214, MATCH("A &amp; G ID", 'E4 TB Allocation Details'!$A$18:$L$18, 0),FALSE), 'E2 Allocators'!$B$15:$W$358, MATCH('O5 Details by Class &amp; Accounts'!CD$18, 'E2 Allocators'!$B$15:$W$15, 0),FALSE)*$E187)</f>
        <v>0</v>
      </c>
      <c r="CE187" s="1322">
        <f>IF(ISERROR(VLOOKUP(VLOOKUP($A187, 'E4 TB Allocation Details'!$A$18:$L$214, MATCH("A &amp; G ID", 'E4 TB Allocation Details'!$A$18:$L$18, 0),FALSE), 'E2 Allocators'!$B$15:$W$358, MATCH('O5 Details by Class &amp; Accounts'!CE$18, 'E2 Allocators'!$B$15:$W$15, 0),FALSE)*$E187), 0, VLOOKUP(VLOOKUP($A187, 'E4 TB Allocation Details'!$A$18:$L$214, MATCH("A &amp; G ID", 'E4 TB Allocation Details'!$A$18:$L$18, 0),FALSE), 'E2 Allocators'!$B$15:$W$358, MATCH('O5 Details by Class &amp; Accounts'!CE$18, 'E2 Allocators'!$B$15:$W$15, 0),FALSE)*$E187)</f>
        <v>0</v>
      </c>
      <c r="CF187" s="1322">
        <f>IF(ISERROR(VLOOKUP(VLOOKUP($A187, 'E4 TB Allocation Details'!$A$18:$L$214, MATCH("A &amp; G ID", 'E4 TB Allocation Details'!$A$18:$L$18, 0),FALSE), 'E2 Allocators'!$B$15:$W$358, MATCH('O5 Details by Class &amp; Accounts'!CF$18, 'E2 Allocators'!$B$15:$W$15, 0),FALSE)*$E187), 0, VLOOKUP(VLOOKUP($A187, 'E4 TB Allocation Details'!$A$18:$L$214, MATCH("A &amp; G ID", 'E4 TB Allocation Details'!$A$18:$L$18, 0),FALSE), 'E2 Allocators'!$B$15:$W$358, MATCH('O5 Details by Class &amp; Accounts'!CF$18, 'E2 Allocators'!$B$15:$W$15, 0),FALSE)*$E187)</f>
        <v>0</v>
      </c>
      <c r="CG187" s="1322">
        <f>IF(ISERROR(VLOOKUP(VLOOKUP($A187, 'E4 TB Allocation Details'!$A$18:$L$214, MATCH("A &amp; G ID", 'E4 TB Allocation Details'!$A$18:$L$18, 0),FALSE), 'E2 Allocators'!$B$15:$W$358, MATCH('O5 Details by Class &amp; Accounts'!CG$18, 'E2 Allocators'!$B$15:$W$15, 0),FALSE)*$E187), 0, VLOOKUP(VLOOKUP($A187, 'E4 TB Allocation Details'!$A$18:$L$214, MATCH("A &amp; G ID", 'E4 TB Allocation Details'!$A$18:$L$18, 0),FALSE), 'E2 Allocators'!$B$15:$W$358, MATCH('O5 Details by Class &amp; Accounts'!CG$18, 'E2 Allocators'!$B$15:$W$15, 0),FALSE)*$E187)</f>
        <v>0</v>
      </c>
      <c r="CH187" s="1322">
        <f>IF(ISERROR(VLOOKUP(VLOOKUP($A187, 'E4 TB Allocation Details'!$A$18:$L$214, MATCH("A &amp; G ID", 'E4 TB Allocation Details'!$A$18:$L$18, 0),FALSE), 'E2 Allocators'!$B$15:$W$358, MATCH('O5 Details by Class &amp; Accounts'!CH$18, 'E2 Allocators'!$B$15:$W$15, 0),FALSE)*$E187), 0, VLOOKUP(VLOOKUP($A187, 'E4 TB Allocation Details'!$A$18:$L$214, MATCH("A &amp; G ID", 'E4 TB Allocation Details'!$A$18:$L$18, 0),FALSE), 'E2 Allocators'!$B$15:$W$358, MATCH('O5 Details by Class &amp; Accounts'!CH$18, 'E2 Allocators'!$B$15:$W$15, 0),FALSE)*$E187)</f>
        <v>0</v>
      </c>
      <c r="CI187" s="1322">
        <f>IF(ISERROR(VLOOKUP(VLOOKUP($A187, 'E4 TB Allocation Details'!$A$18:$L$214, MATCH("A &amp; G ID", 'E4 TB Allocation Details'!$A$18:$L$18, 0),FALSE), 'E2 Allocators'!$B$15:$W$358, MATCH('O5 Details by Class &amp; Accounts'!CI$18, 'E2 Allocators'!$B$15:$W$15, 0),FALSE)*$E187), 0, VLOOKUP(VLOOKUP($A187, 'E4 TB Allocation Details'!$A$18:$L$214, MATCH("A &amp; G ID", 'E4 TB Allocation Details'!$A$18:$L$18, 0),FALSE), 'E2 Allocators'!$B$15:$W$358, MATCH('O5 Details by Class &amp; Accounts'!CI$18, 'E2 Allocators'!$B$15:$W$15, 0),FALSE)*$E187)</f>
        <v>0</v>
      </c>
      <c r="CJ187" s="1322">
        <f>IF(ISERROR(VLOOKUP(VLOOKUP($A187, 'E4 TB Allocation Details'!$A$18:$L$214, MATCH("A &amp; G ID", 'E4 TB Allocation Details'!$A$18:$L$18, 0),FALSE), 'E2 Allocators'!$B$15:$W$358, MATCH('O5 Details by Class &amp; Accounts'!CJ$18, 'E2 Allocators'!$B$15:$W$15, 0),FALSE)*$E187), 0, VLOOKUP(VLOOKUP($A187, 'E4 TB Allocation Details'!$A$18:$L$214, MATCH("A &amp; G ID", 'E4 TB Allocation Details'!$A$18:$L$18, 0),FALSE), 'E2 Allocators'!$B$15:$W$358, MATCH('O5 Details by Class &amp; Accounts'!CJ$18, 'E2 Allocators'!$B$15:$W$15, 0),FALSE)*$E187)</f>
        <v>0</v>
      </c>
      <c r="CK187" s="1322">
        <f>IF(ISERROR(VLOOKUP(VLOOKUP($A187, 'E4 TB Allocation Details'!$A$18:$L$214, MATCH("A &amp; G ID", 'E4 TB Allocation Details'!$A$18:$L$18, 0),FALSE), 'E2 Allocators'!$B$15:$W$358, MATCH('O5 Details by Class &amp; Accounts'!CK$18, 'E2 Allocators'!$B$15:$W$15, 0),FALSE)*$E187), 0, VLOOKUP(VLOOKUP($A187, 'E4 TB Allocation Details'!$A$18:$L$214, MATCH("A &amp; G ID", 'E4 TB Allocation Details'!$A$18:$L$18, 0),FALSE), 'E2 Allocators'!$B$15:$W$358, MATCH('O5 Details by Class &amp; Accounts'!CK$18, 'E2 Allocators'!$B$15:$W$15, 0),FALSE)*$E187)</f>
        <v>0</v>
      </c>
      <c r="CL187" s="1322">
        <f>IF(ISERROR(VLOOKUP(VLOOKUP($A187, 'E4 TB Allocation Details'!$A$18:$L$214, MATCH("A &amp; G ID", 'E4 TB Allocation Details'!$A$18:$L$18, 0),FALSE), 'E2 Allocators'!$B$15:$W$358, MATCH('O5 Details by Class &amp; Accounts'!CL$18, 'E2 Allocators'!$B$15:$W$15, 0),FALSE)*$E187), 0, VLOOKUP(VLOOKUP($A187, 'E4 TB Allocation Details'!$A$18:$L$214, MATCH("A &amp; G ID", 'E4 TB Allocation Details'!$A$18:$L$18, 0),FALSE), 'E2 Allocators'!$B$15:$W$358, MATCH('O5 Details by Class &amp; Accounts'!CL$18, 'E2 Allocators'!$B$15:$W$15, 0),FALSE)*$E187)</f>
        <v>0</v>
      </c>
      <c r="CM187" s="1322">
        <f>IF(ISERROR(VLOOKUP(VLOOKUP($A187, 'E4 TB Allocation Details'!$A$18:$L$214, MATCH("A &amp; G ID", 'E4 TB Allocation Details'!$A$18:$L$18, 0),FALSE), 'E2 Allocators'!$B$15:$W$358, MATCH('O5 Details by Class &amp; Accounts'!CM$18, 'E2 Allocators'!$B$15:$W$15, 0),FALSE)*$E187), 0, VLOOKUP(VLOOKUP($A187, 'E4 TB Allocation Details'!$A$18:$L$214, MATCH("A &amp; G ID", 'E4 TB Allocation Details'!$A$18:$L$18, 0),FALSE), 'E2 Allocators'!$B$15:$W$358, MATCH('O5 Details by Class &amp; Accounts'!CM$18, 'E2 Allocators'!$B$15:$W$15, 0),FALSE)*$E187)</f>
        <v>0</v>
      </c>
      <c r="CN187" s="1322">
        <f t="shared" si="49"/>
        <v>0</v>
      </c>
      <c r="CO187" s="1651">
        <f t="shared" si="50"/>
        <v>0</v>
      </c>
      <c r="CQ187" s="1899" t="inlineStr">
        <is>
          <t/>
        </is>
      </c>
    </row>
    <row r="188" spans="1:95" s="64" customFormat="1" ht="12.75" x14ac:dyDescent="0.2">
      <c r="A188" s="2146">
        <v>5630</v>
      </c>
      <c r="B188" s="2112" t="s">
        <v>297</v>
      </c>
      <c r="C188" s="1648">
        <f>IF(ISERROR(VLOOKUP($A188,'I3 TB Data'!$A$19:$H$483,MATCH('O5 Details by Class &amp; Accounts'!$C$18, 'I3 TB Data'!$A$19:$H$19,0),0)), 0, VLOOKUP($A188,'I3 TB Data'!$A$19:$H$483,MATCH('O5 Details by Class &amp; Accounts'!$C$18,'I3 TB Data'!$A$19:$H$19,0),0))</f>
        <v>48575.999999999985</v>
      </c>
      <c r="D188" s="1649"/>
      <c r="E188" s="1648">
        <f t="shared" si="44"/>
        <v>48575.999999999985</v>
      </c>
      <c r="F188" s="1650"/>
      <c r="G188" s="1650"/>
      <c r="H188" s="1322">
        <f t="shared" si="46"/>
        <v>0</v>
      </c>
      <c r="I188" s="1322">
        <f>IF(ISERROR(VLOOKUP(VLOOKUP($A188, 'E4 TB Allocation Details'!$A$18:$L$214, MATCH("Demand ID", 'E4 TB Allocation Details'!$A$18:$L$18, 0),FALSE), 'E2 Allocators'!$B$15:$W$358, MATCH('O5 Details by Class &amp; Accounts'!I$18, 'E2 Allocators'!$B$15:$W$15, 0),FALSE)*$F188), 0, VLOOKUP(VLOOKUP($A188, 'E4 TB Allocation Details'!$A$18:$L$214, MATCH("Demand ID", 'E4 TB Allocation Details'!$A$18:$L$18, 0),FALSE), 'E2 Allocators'!$B$15:$W$358, MATCH('O5 Details by Class &amp; Accounts'!I$18, 'E2 Allocators'!$B$15:$W$15, 0),FALSE)*$F188)</f>
        <v>0</v>
      </c>
      <c r="J188" s="1322">
        <f>IF(ISERROR(VLOOKUP(VLOOKUP($A188, 'E4 TB Allocation Details'!$A$18:$L$214, MATCH("Demand ID", 'E4 TB Allocation Details'!$A$18:$L$18, 0),FALSE), 'E2 Allocators'!$B$15:$W$358, MATCH('O5 Details by Class &amp; Accounts'!J$18, 'E2 Allocators'!$B$15:$W$15, 0),FALSE)*$F188), 0, VLOOKUP(VLOOKUP($A188, 'E4 TB Allocation Details'!$A$18:$L$214, MATCH("Demand ID", 'E4 TB Allocation Details'!$A$18:$L$18, 0),FALSE), 'E2 Allocators'!$B$15:$W$358, MATCH('O5 Details by Class &amp; Accounts'!J$18, 'E2 Allocators'!$B$15:$W$15, 0),FALSE)*$F188)</f>
        <v>0</v>
      </c>
      <c r="K188" s="1322">
        <f>IF(ISERROR(VLOOKUP(VLOOKUP($A188, 'E4 TB Allocation Details'!$A$18:$L$214, MATCH("Demand ID", 'E4 TB Allocation Details'!$A$18:$L$18, 0),FALSE), 'E2 Allocators'!$B$15:$W$358, MATCH('O5 Details by Class &amp; Accounts'!K$18, 'E2 Allocators'!$B$15:$W$15, 0),FALSE)*$F188), 0, VLOOKUP(VLOOKUP($A188, 'E4 TB Allocation Details'!$A$18:$L$214, MATCH("Demand ID", 'E4 TB Allocation Details'!$A$18:$L$18, 0),FALSE), 'E2 Allocators'!$B$15:$W$358, MATCH('O5 Details by Class &amp; Accounts'!K$18, 'E2 Allocators'!$B$15:$W$15, 0),FALSE)*$F188)</f>
        <v>0</v>
      </c>
      <c r="L188" s="1322">
        <f>IF(ISERROR(VLOOKUP(VLOOKUP($A188, 'E4 TB Allocation Details'!$A$18:$L$214, MATCH("Demand ID", 'E4 TB Allocation Details'!$A$18:$L$18, 0),FALSE), 'E2 Allocators'!$B$15:$W$358, MATCH('O5 Details by Class &amp; Accounts'!L$18, 'E2 Allocators'!$B$15:$W$15, 0),FALSE)*$F188), 0, VLOOKUP(VLOOKUP($A188, 'E4 TB Allocation Details'!$A$18:$L$214, MATCH("Demand ID", 'E4 TB Allocation Details'!$A$18:$L$18, 0),FALSE), 'E2 Allocators'!$B$15:$W$358, MATCH('O5 Details by Class &amp; Accounts'!L$18, 'E2 Allocators'!$B$15:$W$15, 0),FALSE)*$F188)</f>
        <v>0</v>
      </c>
      <c r="M188" s="1322">
        <f>IF(ISERROR(VLOOKUP(VLOOKUP($A188, 'E4 TB Allocation Details'!$A$18:$L$214, MATCH("Demand ID", 'E4 TB Allocation Details'!$A$18:$L$18, 0),FALSE), 'E2 Allocators'!$B$15:$W$358, MATCH('O5 Details by Class &amp; Accounts'!M$18, 'E2 Allocators'!$B$15:$W$15, 0),FALSE)*$F188), 0, VLOOKUP(VLOOKUP($A188, 'E4 TB Allocation Details'!$A$18:$L$214, MATCH("Demand ID", 'E4 TB Allocation Details'!$A$18:$L$18, 0),FALSE), 'E2 Allocators'!$B$15:$W$358, MATCH('O5 Details by Class &amp; Accounts'!M$18, 'E2 Allocators'!$B$15:$W$15, 0),FALSE)*$F188)</f>
        <v>0</v>
      </c>
      <c r="N188" s="1322">
        <f>IF(ISERROR(VLOOKUP(VLOOKUP($A188, 'E4 TB Allocation Details'!$A$18:$L$214, MATCH("Demand ID", 'E4 TB Allocation Details'!$A$18:$L$18, 0),FALSE), 'E2 Allocators'!$B$15:$W$358, MATCH('O5 Details by Class &amp; Accounts'!N$18, 'E2 Allocators'!$B$15:$W$15, 0),FALSE)*$F188), 0, VLOOKUP(VLOOKUP($A188, 'E4 TB Allocation Details'!$A$18:$L$214, MATCH("Demand ID", 'E4 TB Allocation Details'!$A$18:$L$18, 0),FALSE), 'E2 Allocators'!$B$15:$W$358, MATCH('O5 Details by Class &amp; Accounts'!N$18, 'E2 Allocators'!$B$15:$W$15, 0),FALSE)*$F188)</f>
        <v>0</v>
      </c>
      <c r="O188" s="1322">
        <f>IF(ISERROR(VLOOKUP(VLOOKUP($A188, 'E4 TB Allocation Details'!$A$18:$L$214, MATCH("Demand ID", 'E4 TB Allocation Details'!$A$18:$L$18, 0),FALSE), 'E2 Allocators'!$B$15:$W$358, MATCH('O5 Details by Class &amp; Accounts'!O$18, 'E2 Allocators'!$B$15:$W$15, 0),FALSE)*$F188), 0, VLOOKUP(VLOOKUP($A188, 'E4 TB Allocation Details'!$A$18:$L$214, MATCH("Demand ID", 'E4 TB Allocation Details'!$A$18:$L$18, 0),FALSE), 'E2 Allocators'!$B$15:$W$358, MATCH('O5 Details by Class &amp; Accounts'!O$18, 'E2 Allocators'!$B$15:$W$15, 0),FALSE)*$F188)</f>
        <v>0</v>
      </c>
      <c r="P188" s="1322">
        <f>IF(ISERROR(VLOOKUP(VLOOKUP($A188, 'E4 TB Allocation Details'!$A$18:$L$214, MATCH("Demand ID", 'E4 TB Allocation Details'!$A$18:$L$18, 0),FALSE), 'E2 Allocators'!$B$15:$W$358, MATCH('O5 Details by Class &amp; Accounts'!P$18, 'E2 Allocators'!$B$15:$W$15, 0),FALSE)*$F188), 0, VLOOKUP(VLOOKUP($A188, 'E4 TB Allocation Details'!$A$18:$L$214, MATCH("Demand ID", 'E4 TB Allocation Details'!$A$18:$L$18, 0),FALSE), 'E2 Allocators'!$B$15:$W$358, MATCH('O5 Details by Class &amp; Accounts'!P$18, 'E2 Allocators'!$B$15:$W$15, 0),FALSE)*$F188)</f>
        <v>0</v>
      </c>
      <c r="Q188" s="1322">
        <f>IF(ISERROR(VLOOKUP(VLOOKUP($A188, 'E4 TB Allocation Details'!$A$18:$L$214, MATCH("Demand ID", 'E4 TB Allocation Details'!$A$18:$L$18, 0),FALSE), 'E2 Allocators'!$B$15:$W$358, MATCH('O5 Details by Class &amp; Accounts'!Q$18, 'E2 Allocators'!$B$15:$W$15, 0),FALSE)*$F188), 0, VLOOKUP(VLOOKUP($A188, 'E4 TB Allocation Details'!$A$18:$L$214, MATCH("Demand ID", 'E4 TB Allocation Details'!$A$18:$L$18, 0),FALSE), 'E2 Allocators'!$B$15:$W$358, MATCH('O5 Details by Class &amp; Accounts'!Q$18, 'E2 Allocators'!$B$15:$W$15, 0),FALSE)*$F188)</f>
        <v>0</v>
      </c>
      <c r="R188" s="1322">
        <f>IF(ISERROR(VLOOKUP(VLOOKUP($A188, 'E4 TB Allocation Details'!$A$18:$L$214, MATCH("Demand ID", 'E4 TB Allocation Details'!$A$18:$L$18, 0),FALSE), 'E2 Allocators'!$B$15:$W$358, MATCH('O5 Details by Class &amp; Accounts'!R$18, 'E2 Allocators'!$B$15:$W$15, 0),FALSE)*$F188), 0, VLOOKUP(VLOOKUP($A188, 'E4 TB Allocation Details'!$A$18:$L$214, MATCH("Demand ID", 'E4 TB Allocation Details'!$A$18:$L$18, 0),FALSE), 'E2 Allocators'!$B$15:$W$358, MATCH('O5 Details by Class &amp; Accounts'!R$18, 'E2 Allocators'!$B$15:$W$15, 0),FALSE)*$F188)</f>
        <v>0</v>
      </c>
      <c r="S188" s="1322">
        <f>IF(ISERROR(VLOOKUP(VLOOKUP($A188, 'E4 TB Allocation Details'!$A$18:$L$214, MATCH("Demand ID", 'E4 TB Allocation Details'!$A$18:$L$18, 0),FALSE), 'E2 Allocators'!$B$15:$W$358, MATCH('O5 Details by Class &amp; Accounts'!S$18, 'E2 Allocators'!$B$15:$W$15, 0),FALSE)*$F188), 0, VLOOKUP(VLOOKUP($A188, 'E4 TB Allocation Details'!$A$18:$L$214, MATCH("Demand ID", 'E4 TB Allocation Details'!$A$18:$L$18, 0),FALSE), 'E2 Allocators'!$B$15:$W$358, MATCH('O5 Details by Class &amp; Accounts'!S$18, 'E2 Allocators'!$B$15:$W$15, 0),FALSE)*$F188)</f>
        <v>0</v>
      </c>
      <c r="T188" s="1322">
        <f>IF(ISERROR(VLOOKUP(VLOOKUP($A188, 'E4 TB Allocation Details'!$A$18:$L$214, MATCH("Demand ID", 'E4 TB Allocation Details'!$A$18:$L$18, 0),FALSE), 'E2 Allocators'!$B$15:$W$358, MATCH('O5 Details by Class &amp; Accounts'!T$18, 'E2 Allocators'!$B$15:$W$15, 0),FALSE)*$F188), 0, VLOOKUP(VLOOKUP($A188, 'E4 TB Allocation Details'!$A$18:$L$214, MATCH("Demand ID", 'E4 TB Allocation Details'!$A$18:$L$18, 0),FALSE), 'E2 Allocators'!$B$15:$W$358, MATCH('O5 Details by Class &amp; Accounts'!T$18, 'E2 Allocators'!$B$15:$W$15, 0),FALSE)*$F188)</f>
        <v>0</v>
      </c>
      <c r="U188" s="1322">
        <f>IF(ISERROR(VLOOKUP(VLOOKUP($A188, 'E4 TB Allocation Details'!$A$18:$L$214, MATCH("Demand ID", 'E4 TB Allocation Details'!$A$18:$L$18, 0),FALSE), 'E2 Allocators'!$B$15:$W$358, MATCH('O5 Details by Class &amp; Accounts'!U$18, 'E2 Allocators'!$B$15:$W$15, 0),FALSE)*$F188), 0, VLOOKUP(VLOOKUP($A188, 'E4 TB Allocation Details'!$A$18:$L$214, MATCH("Demand ID", 'E4 TB Allocation Details'!$A$18:$L$18, 0),FALSE), 'E2 Allocators'!$B$15:$W$358, MATCH('O5 Details by Class &amp; Accounts'!U$18, 'E2 Allocators'!$B$15:$W$15, 0),FALSE)*$F188)</f>
        <v>0</v>
      </c>
      <c r="V188" s="1322">
        <f>IF(ISERROR(VLOOKUP(VLOOKUP($A188, 'E4 TB Allocation Details'!$A$18:$L$214, MATCH("Demand ID", 'E4 TB Allocation Details'!$A$18:$L$18, 0),FALSE), 'E2 Allocators'!$B$15:$W$358, MATCH('O5 Details by Class &amp; Accounts'!V$18, 'E2 Allocators'!$B$15:$W$15, 0),FALSE)*$F188), 0, VLOOKUP(VLOOKUP($A188, 'E4 TB Allocation Details'!$A$18:$L$214, MATCH("Demand ID", 'E4 TB Allocation Details'!$A$18:$L$18, 0),FALSE), 'E2 Allocators'!$B$15:$W$358, MATCH('O5 Details by Class &amp; Accounts'!V$18, 'E2 Allocators'!$B$15:$W$15, 0),FALSE)*$F188)</f>
        <v>0</v>
      </c>
      <c r="W188" s="1322">
        <f>IF(ISERROR(VLOOKUP(VLOOKUP($A188, 'E4 TB Allocation Details'!$A$18:$L$214, MATCH("Demand ID", 'E4 TB Allocation Details'!$A$18:$L$18, 0),FALSE), 'E2 Allocators'!$B$15:$W$358, MATCH('O5 Details by Class &amp; Accounts'!W$18, 'E2 Allocators'!$B$15:$W$15, 0),FALSE)*$F188), 0, VLOOKUP(VLOOKUP($A188, 'E4 TB Allocation Details'!$A$18:$L$214, MATCH("Demand ID", 'E4 TB Allocation Details'!$A$18:$L$18, 0),FALSE), 'E2 Allocators'!$B$15:$W$358, MATCH('O5 Details by Class &amp; Accounts'!W$18, 'E2 Allocators'!$B$15:$W$15, 0),FALSE)*$F188)</f>
        <v>0</v>
      </c>
      <c r="X188" s="1322">
        <f>IF(ISERROR(VLOOKUP(VLOOKUP($A188, 'E4 TB Allocation Details'!$A$18:$L$214, MATCH("Demand ID", 'E4 TB Allocation Details'!$A$18:$L$18, 0),FALSE), 'E2 Allocators'!$B$15:$W$358, MATCH('O5 Details by Class &amp; Accounts'!X$18, 'E2 Allocators'!$B$15:$W$15, 0),FALSE)*$F188), 0, VLOOKUP(VLOOKUP($A188, 'E4 TB Allocation Details'!$A$18:$L$214, MATCH("Demand ID", 'E4 TB Allocation Details'!$A$18:$L$18, 0),FALSE), 'E2 Allocators'!$B$15:$W$358, MATCH('O5 Details by Class &amp; Accounts'!X$18, 'E2 Allocators'!$B$15:$W$15, 0),FALSE)*$F188)</f>
        <v>0</v>
      </c>
      <c r="Y188" s="1322">
        <f>IF(ISERROR(VLOOKUP(VLOOKUP($A188, 'E4 TB Allocation Details'!$A$18:$L$214, MATCH("Demand ID", 'E4 TB Allocation Details'!$A$18:$L$18, 0),FALSE), 'E2 Allocators'!$B$15:$W$358, MATCH('O5 Details by Class &amp; Accounts'!Y$18, 'E2 Allocators'!$B$15:$W$15, 0),FALSE)*$F188), 0, VLOOKUP(VLOOKUP($A188, 'E4 TB Allocation Details'!$A$18:$L$214, MATCH("Demand ID", 'E4 TB Allocation Details'!$A$18:$L$18, 0),FALSE), 'E2 Allocators'!$B$15:$W$358, MATCH('O5 Details by Class &amp; Accounts'!Y$18, 'E2 Allocators'!$B$15:$W$15, 0),FALSE)*$F188)</f>
        <v>0</v>
      </c>
      <c r="Z188" s="1322">
        <f>IF(ISERROR(VLOOKUP(VLOOKUP($A188, 'E4 TB Allocation Details'!$A$18:$L$214, MATCH("Demand ID", 'E4 TB Allocation Details'!$A$18:$L$18, 0),FALSE), 'E2 Allocators'!$B$15:$W$358, MATCH('O5 Details by Class &amp; Accounts'!Z$18, 'E2 Allocators'!$B$15:$W$15, 0),FALSE)*$F188), 0, VLOOKUP(VLOOKUP($A188, 'E4 TB Allocation Details'!$A$18:$L$214, MATCH("Demand ID", 'E4 TB Allocation Details'!$A$18:$L$18, 0),FALSE), 'E2 Allocators'!$B$15:$W$358, MATCH('O5 Details by Class &amp; Accounts'!Z$18, 'E2 Allocators'!$B$15:$W$15, 0),FALSE)*$F188)</f>
        <v>0</v>
      </c>
      <c r="AA188" s="1322">
        <f>IF(ISERROR(VLOOKUP(VLOOKUP($A188, 'E4 TB Allocation Details'!$A$18:$L$214, MATCH("Demand ID", 'E4 TB Allocation Details'!$A$18:$L$18, 0),FALSE), 'E2 Allocators'!$B$15:$W$358, MATCH('O5 Details by Class &amp; Accounts'!AA$18, 'E2 Allocators'!$B$15:$W$15, 0),FALSE)*$F188), 0, VLOOKUP(VLOOKUP($A188, 'E4 TB Allocation Details'!$A$18:$L$214, MATCH("Demand ID", 'E4 TB Allocation Details'!$A$18:$L$18, 0),FALSE), 'E2 Allocators'!$B$15:$W$358, MATCH('O5 Details by Class &amp; Accounts'!AA$18, 'E2 Allocators'!$B$15:$W$15, 0),FALSE)*$F188)</f>
        <v>0</v>
      </c>
      <c r="AB188" s="1322">
        <f>IF(ISERROR(VLOOKUP(VLOOKUP($A188, 'E4 TB Allocation Details'!$A$18:$L$214, MATCH("Demand ID", 'E4 TB Allocation Details'!$A$18:$L$18, 0),FALSE), 'E2 Allocators'!$B$15:$W$358, MATCH('O5 Details by Class &amp; Accounts'!AB$18, 'E2 Allocators'!$B$15:$W$15, 0),FALSE)*$F188), 0, VLOOKUP(VLOOKUP($A188, 'E4 TB Allocation Details'!$A$18:$L$214, MATCH("Demand ID", 'E4 TB Allocation Details'!$A$18:$L$18, 0),FALSE), 'E2 Allocators'!$B$15:$W$358, MATCH('O5 Details by Class &amp; Accounts'!AB$18, 'E2 Allocators'!$B$15:$W$15, 0),FALSE)*$F188)</f>
        <v>0</v>
      </c>
      <c r="AC188" s="1322">
        <f t="shared" si="47"/>
        <v>0</v>
      </c>
      <c r="AD188" s="1322">
        <f>IF(ISERROR(VLOOKUP(VLOOKUP($A188, 'E4 TB Allocation Details'!$A$18:$L$214, MATCH("Customer ID", 'E4 TB Allocation Details'!$A$18:$L$18, 0),FALSE), 'E2 Allocators'!$B$15:$W$358, MATCH('O5 Details by Class &amp; Accounts'!AD$18, 'E2 Allocators'!$B$15:$W$15, 0),FALSE)*$G188), 0, VLOOKUP(VLOOKUP($A188, 'E4 TB Allocation Details'!$A$18:$L$214, MATCH("Customer ID", 'E4 TB Allocation Details'!$A$18:$L$18, 0),FALSE), 'E2 Allocators'!$B$15:$W$358, MATCH('O5 Details by Class &amp; Accounts'!AD$18, 'E2 Allocators'!$B$15:$W$15, 0),FALSE)*$G188)</f>
        <v>0</v>
      </c>
      <c r="AE188" s="1322">
        <f>IF(ISERROR(VLOOKUP(VLOOKUP($A188, 'E4 TB Allocation Details'!$A$18:$L$214, MATCH("Customer ID", 'E4 TB Allocation Details'!$A$18:$L$18, 0),FALSE), 'E2 Allocators'!$B$15:$W$358, MATCH('O5 Details by Class &amp; Accounts'!AE$18, 'E2 Allocators'!$B$15:$W$15, 0),FALSE)*$G188), 0, VLOOKUP(VLOOKUP($A188, 'E4 TB Allocation Details'!$A$18:$L$214, MATCH("Customer ID", 'E4 TB Allocation Details'!$A$18:$L$18, 0),FALSE), 'E2 Allocators'!$B$15:$W$358, MATCH('O5 Details by Class &amp; Accounts'!AE$18, 'E2 Allocators'!$B$15:$W$15, 0),FALSE)*$G188)</f>
        <v>0</v>
      </c>
      <c r="AF188" s="1322">
        <f>IF(ISERROR(VLOOKUP(VLOOKUP($A188, 'E4 TB Allocation Details'!$A$18:$L$214, MATCH("Customer ID", 'E4 TB Allocation Details'!$A$18:$L$18, 0),FALSE), 'E2 Allocators'!$B$15:$W$358, MATCH('O5 Details by Class &amp; Accounts'!AF$18, 'E2 Allocators'!$B$15:$W$15, 0),FALSE)*$G188), 0, VLOOKUP(VLOOKUP($A188, 'E4 TB Allocation Details'!$A$18:$L$214, MATCH("Customer ID", 'E4 TB Allocation Details'!$A$18:$L$18, 0),FALSE), 'E2 Allocators'!$B$15:$W$358, MATCH('O5 Details by Class &amp; Accounts'!AF$18, 'E2 Allocators'!$B$15:$W$15, 0),FALSE)*$G188)</f>
        <v>0</v>
      </c>
      <c r="AG188" s="1322">
        <f>IF(ISERROR(VLOOKUP(VLOOKUP($A188, 'E4 TB Allocation Details'!$A$18:$L$214, MATCH("Customer ID", 'E4 TB Allocation Details'!$A$18:$L$18, 0),FALSE), 'E2 Allocators'!$B$15:$W$358, MATCH('O5 Details by Class &amp; Accounts'!AG$18, 'E2 Allocators'!$B$15:$W$15, 0),FALSE)*$G188), 0, VLOOKUP(VLOOKUP($A188, 'E4 TB Allocation Details'!$A$18:$L$214, MATCH("Customer ID", 'E4 TB Allocation Details'!$A$18:$L$18, 0),FALSE), 'E2 Allocators'!$B$15:$W$358, MATCH('O5 Details by Class &amp; Accounts'!AG$18, 'E2 Allocators'!$B$15:$W$15, 0),FALSE)*$G188)</f>
        <v>0</v>
      </c>
      <c r="AH188" s="1322">
        <f>IF(ISERROR(VLOOKUP(VLOOKUP($A188, 'E4 TB Allocation Details'!$A$18:$L$214, MATCH("Customer ID", 'E4 TB Allocation Details'!$A$18:$L$18, 0),FALSE), 'E2 Allocators'!$B$15:$W$358, MATCH('O5 Details by Class &amp; Accounts'!AH$18, 'E2 Allocators'!$B$15:$W$15, 0),FALSE)*$G188), 0, VLOOKUP(VLOOKUP($A188, 'E4 TB Allocation Details'!$A$18:$L$214, MATCH("Customer ID", 'E4 TB Allocation Details'!$A$18:$L$18, 0),FALSE), 'E2 Allocators'!$B$15:$W$358, MATCH('O5 Details by Class &amp; Accounts'!AH$18, 'E2 Allocators'!$B$15:$W$15, 0),FALSE)*$G188)</f>
        <v>0</v>
      </c>
      <c r="AI188" s="1322">
        <f>IF(ISERROR(VLOOKUP(VLOOKUP($A188, 'E4 TB Allocation Details'!$A$18:$L$214, MATCH("Customer ID", 'E4 TB Allocation Details'!$A$18:$L$18, 0),FALSE), 'E2 Allocators'!$B$15:$W$358, MATCH('O5 Details by Class &amp; Accounts'!AI$18, 'E2 Allocators'!$B$15:$W$15, 0),FALSE)*$G188), 0, VLOOKUP(VLOOKUP($A188, 'E4 TB Allocation Details'!$A$18:$L$214, MATCH("Customer ID", 'E4 TB Allocation Details'!$A$18:$L$18, 0),FALSE), 'E2 Allocators'!$B$15:$W$358, MATCH('O5 Details by Class &amp; Accounts'!AI$18, 'E2 Allocators'!$B$15:$W$15, 0),FALSE)*$G188)</f>
        <v>0</v>
      </c>
      <c r="AJ188" s="1322">
        <f>IF(ISERROR(VLOOKUP(VLOOKUP($A188, 'E4 TB Allocation Details'!$A$18:$L$214, MATCH("Customer ID", 'E4 TB Allocation Details'!$A$18:$L$18, 0),FALSE), 'E2 Allocators'!$B$15:$W$358, MATCH('O5 Details by Class &amp; Accounts'!AJ$18, 'E2 Allocators'!$B$15:$W$15, 0),FALSE)*$G188), 0, VLOOKUP(VLOOKUP($A188, 'E4 TB Allocation Details'!$A$18:$L$214, MATCH("Customer ID", 'E4 TB Allocation Details'!$A$18:$L$18, 0),FALSE), 'E2 Allocators'!$B$15:$W$358, MATCH('O5 Details by Class &amp; Accounts'!AJ$18, 'E2 Allocators'!$B$15:$W$15, 0),FALSE)*$G188)</f>
        <v>0</v>
      </c>
      <c r="AK188" s="1322">
        <f>IF(ISERROR(VLOOKUP(VLOOKUP($A188, 'E4 TB Allocation Details'!$A$18:$L$214, MATCH("Customer ID", 'E4 TB Allocation Details'!$A$18:$L$18, 0),FALSE), 'E2 Allocators'!$B$15:$W$358, MATCH('O5 Details by Class &amp; Accounts'!AK$18, 'E2 Allocators'!$B$15:$W$15, 0),FALSE)*$G188), 0, VLOOKUP(VLOOKUP($A188, 'E4 TB Allocation Details'!$A$18:$L$214, MATCH("Customer ID", 'E4 TB Allocation Details'!$A$18:$L$18, 0),FALSE), 'E2 Allocators'!$B$15:$W$358, MATCH('O5 Details by Class &amp; Accounts'!AK$18, 'E2 Allocators'!$B$15:$W$15, 0),FALSE)*$G188)</f>
        <v>0</v>
      </c>
      <c r="AL188" s="1322">
        <f>IF(ISERROR(VLOOKUP(VLOOKUP($A188, 'E4 TB Allocation Details'!$A$18:$L$214, MATCH("Customer ID", 'E4 TB Allocation Details'!$A$18:$L$18, 0),FALSE), 'E2 Allocators'!$B$15:$W$358, MATCH('O5 Details by Class &amp; Accounts'!AL$18, 'E2 Allocators'!$B$15:$W$15, 0),FALSE)*$G188), 0, VLOOKUP(VLOOKUP($A188, 'E4 TB Allocation Details'!$A$18:$L$214, MATCH("Customer ID", 'E4 TB Allocation Details'!$A$18:$L$18, 0),FALSE), 'E2 Allocators'!$B$15:$W$358, MATCH('O5 Details by Class &amp; Accounts'!AL$18, 'E2 Allocators'!$B$15:$W$15, 0),FALSE)*$G188)</f>
        <v>0</v>
      </c>
      <c r="AM188" s="1322">
        <f>IF(ISERROR(VLOOKUP(VLOOKUP($A188, 'E4 TB Allocation Details'!$A$18:$L$214, MATCH("Customer ID", 'E4 TB Allocation Details'!$A$18:$L$18, 0),FALSE), 'E2 Allocators'!$B$15:$W$358, MATCH('O5 Details by Class &amp; Accounts'!AM$18, 'E2 Allocators'!$B$15:$W$15, 0),FALSE)*$G188), 0, VLOOKUP(VLOOKUP($A188, 'E4 TB Allocation Details'!$A$18:$L$214, MATCH("Customer ID", 'E4 TB Allocation Details'!$A$18:$L$18, 0),FALSE), 'E2 Allocators'!$B$15:$W$358, MATCH('O5 Details by Class &amp; Accounts'!AM$18, 'E2 Allocators'!$B$15:$W$15, 0),FALSE)*$G188)</f>
        <v>0</v>
      </c>
      <c r="AN188" s="1322">
        <f>IF(ISERROR(VLOOKUP(VLOOKUP($A188, 'E4 TB Allocation Details'!$A$18:$L$214, MATCH("Customer ID", 'E4 TB Allocation Details'!$A$18:$L$18, 0),FALSE), 'E2 Allocators'!$B$15:$W$358, MATCH('O5 Details by Class &amp; Accounts'!AN$18, 'E2 Allocators'!$B$15:$W$15, 0),FALSE)*$G188), 0, VLOOKUP(VLOOKUP($A188, 'E4 TB Allocation Details'!$A$18:$L$214, MATCH("Customer ID", 'E4 TB Allocation Details'!$A$18:$L$18, 0),FALSE), 'E2 Allocators'!$B$15:$W$358, MATCH('O5 Details by Class &amp; Accounts'!AN$18, 'E2 Allocators'!$B$15:$W$15, 0),FALSE)*$G188)</f>
        <v>0</v>
      </c>
      <c r="AO188" s="1322">
        <f>IF(ISERROR(VLOOKUP(VLOOKUP($A188, 'E4 TB Allocation Details'!$A$18:$L$214, MATCH("Customer ID", 'E4 TB Allocation Details'!$A$18:$L$18, 0),FALSE), 'E2 Allocators'!$B$15:$W$358, MATCH('O5 Details by Class &amp; Accounts'!AO$18, 'E2 Allocators'!$B$15:$W$15, 0),FALSE)*$G188), 0, VLOOKUP(VLOOKUP($A188, 'E4 TB Allocation Details'!$A$18:$L$214, MATCH("Customer ID", 'E4 TB Allocation Details'!$A$18:$L$18, 0),FALSE), 'E2 Allocators'!$B$15:$W$358, MATCH('O5 Details by Class &amp; Accounts'!AO$18, 'E2 Allocators'!$B$15:$W$15, 0),FALSE)*$G188)</f>
        <v>0</v>
      </c>
      <c r="AP188" s="1322">
        <f>IF(ISERROR(VLOOKUP(VLOOKUP($A188, 'E4 TB Allocation Details'!$A$18:$L$214, MATCH("Customer ID", 'E4 TB Allocation Details'!$A$18:$L$18, 0),FALSE), 'E2 Allocators'!$B$15:$W$358, MATCH('O5 Details by Class &amp; Accounts'!AP$18, 'E2 Allocators'!$B$15:$W$15, 0),FALSE)*$G188), 0, VLOOKUP(VLOOKUP($A188, 'E4 TB Allocation Details'!$A$18:$L$214, MATCH("Customer ID", 'E4 TB Allocation Details'!$A$18:$L$18, 0),FALSE), 'E2 Allocators'!$B$15:$W$358, MATCH('O5 Details by Class &amp; Accounts'!AP$18, 'E2 Allocators'!$B$15:$W$15, 0),FALSE)*$G188)</f>
        <v>0</v>
      </c>
      <c r="AQ188" s="1322">
        <f>IF(ISERROR(VLOOKUP(VLOOKUP($A188, 'E4 TB Allocation Details'!$A$18:$L$214, MATCH("Customer ID", 'E4 TB Allocation Details'!$A$18:$L$18, 0),FALSE), 'E2 Allocators'!$B$15:$W$358, MATCH('O5 Details by Class &amp; Accounts'!AQ$18, 'E2 Allocators'!$B$15:$W$15, 0),FALSE)*$G188), 0, VLOOKUP(VLOOKUP($A188, 'E4 TB Allocation Details'!$A$18:$L$214, MATCH("Customer ID", 'E4 TB Allocation Details'!$A$18:$L$18, 0),FALSE), 'E2 Allocators'!$B$15:$W$358, MATCH('O5 Details by Class &amp; Accounts'!AQ$18, 'E2 Allocators'!$B$15:$W$15, 0),FALSE)*$G188)</f>
        <v>0</v>
      </c>
      <c r="AR188" s="1322">
        <f>IF(ISERROR(VLOOKUP(VLOOKUP($A188, 'E4 TB Allocation Details'!$A$18:$L$214, MATCH("Customer ID", 'E4 TB Allocation Details'!$A$18:$L$18, 0),FALSE), 'E2 Allocators'!$B$15:$W$358, MATCH('O5 Details by Class &amp; Accounts'!AR$18, 'E2 Allocators'!$B$15:$W$15, 0),FALSE)*$G188), 0, VLOOKUP(VLOOKUP($A188, 'E4 TB Allocation Details'!$A$18:$L$214, MATCH("Customer ID", 'E4 TB Allocation Details'!$A$18:$L$18, 0),FALSE), 'E2 Allocators'!$B$15:$W$358, MATCH('O5 Details by Class &amp; Accounts'!AR$18, 'E2 Allocators'!$B$15:$W$15, 0),FALSE)*$G188)</f>
        <v>0</v>
      </c>
      <c r="AS188" s="1322">
        <f>IF(ISERROR(VLOOKUP(VLOOKUP($A188, 'E4 TB Allocation Details'!$A$18:$L$214, MATCH("Customer ID", 'E4 TB Allocation Details'!$A$18:$L$18, 0),FALSE), 'E2 Allocators'!$B$15:$W$358, MATCH('O5 Details by Class &amp; Accounts'!AS$18, 'E2 Allocators'!$B$15:$W$15, 0),FALSE)*$G188), 0, VLOOKUP(VLOOKUP($A188, 'E4 TB Allocation Details'!$A$18:$L$214, MATCH("Customer ID", 'E4 TB Allocation Details'!$A$18:$L$18, 0),FALSE), 'E2 Allocators'!$B$15:$W$358, MATCH('O5 Details by Class &amp; Accounts'!AS$18, 'E2 Allocators'!$B$15:$W$15, 0),FALSE)*$G188)</f>
        <v>0</v>
      </c>
      <c r="AT188" s="1322">
        <f>IF(ISERROR(VLOOKUP(VLOOKUP($A188, 'E4 TB Allocation Details'!$A$18:$L$214, MATCH("Customer ID", 'E4 TB Allocation Details'!$A$18:$L$18, 0),FALSE), 'E2 Allocators'!$B$15:$W$358, MATCH('O5 Details by Class &amp; Accounts'!AT$18, 'E2 Allocators'!$B$15:$W$15, 0),FALSE)*$G188), 0, VLOOKUP(VLOOKUP($A188, 'E4 TB Allocation Details'!$A$18:$L$214, MATCH("Customer ID", 'E4 TB Allocation Details'!$A$18:$L$18, 0),FALSE), 'E2 Allocators'!$B$15:$W$358, MATCH('O5 Details by Class &amp; Accounts'!AT$18, 'E2 Allocators'!$B$15:$W$15, 0),FALSE)*$G188)</f>
        <v>0</v>
      </c>
      <c r="AU188" s="1322">
        <f>IF(ISERROR(VLOOKUP(VLOOKUP($A188, 'E4 TB Allocation Details'!$A$18:$L$214, MATCH("Customer ID", 'E4 TB Allocation Details'!$A$18:$L$18, 0),FALSE), 'E2 Allocators'!$B$15:$W$358, MATCH('O5 Details by Class &amp; Accounts'!AU$18, 'E2 Allocators'!$B$15:$W$15, 0),FALSE)*$G188), 0, VLOOKUP(VLOOKUP($A188, 'E4 TB Allocation Details'!$A$18:$L$214, MATCH("Customer ID", 'E4 TB Allocation Details'!$A$18:$L$18, 0),FALSE), 'E2 Allocators'!$B$15:$W$358, MATCH('O5 Details by Class &amp; Accounts'!AU$18, 'E2 Allocators'!$B$15:$W$15, 0),FALSE)*$G188)</f>
        <v>0</v>
      </c>
      <c r="AV188" s="1322">
        <f>IF(ISERROR(VLOOKUP(VLOOKUP($A188, 'E4 TB Allocation Details'!$A$18:$L$214, MATCH("Customer ID", 'E4 TB Allocation Details'!$A$18:$L$18, 0),FALSE), 'E2 Allocators'!$B$15:$W$358, MATCH('O5 Details by Class &amp; Accounts'!AV$18, 'E2 Allocators'!$B$15:$W$15, 0),FALSE)*$G188), 0, VLOOKUP(VLOOKUP($A188, 'E4 TB Allocation Details'!$A$18:$L$214, MATCH("Customer ID", 'E4 TB Allocation Details'!$A$18:$L$18, 0),FALSE), 'E2 Allocators'!$B$15:$W$358, MATCH('O5 Details by Class &amp; Accounts'!AV$18, 'E2 Allocators'!$B$15:$W$15, 0),FALSE)*$G188)</f>
        <v>0</v>
      </c>
      <c r="AW188" s="1322">
        <f>IF(ISERROR(VLOOKUP(VLOOKUP($A188, 'E4 TB Allocation Details'!$A$18:$L$214, MATCH("Customer ID", 'E4 TB Allocation Details'!$A$18:$L$18, 0),FALSE), 'E2 Allocators'!$B$15:$W$358, MATCH('O5 Details by Class &amp; Accounts'!AW$18, 'E2 Allocators'!$B$15:$W$15, 0),FALSE)*$G188), 0, VLOOKUP(VLOOKUP($A188, 'E4 TB Allocation Details'!$A$18:$L$214, MATCH("Customer ID", 'E4 TB Allocation Details'!$A$18:$L$18, 0),FALSE), 'E2 Allocators'!$B$15:$W$358, MATCH('O5 Details by Class &amp; Accounts'!AW$18, 'E2 Allocators'!$B$15:$W$15, 0),FALSE)*$G188)</f>
        <v>0</v>
      </c>
      <c r="AX188" s="1322">
        <f t="shared" si="51"/>
        <v>0</v>
      </c>
      <c r="AY188" s="1322">
        <f>IF(ISERROR(VLOOKUP(VLOOKUP($A188, 'E4 TB Allocation Details'!$A$18:$L$214, MATCH("Misc ID", 'E4 TB Allocation Details'!$A$18:$L$18, 0),FALSE), 'E2 Allocators'!$B$15:$W$358, MATCH('O5 Details by Class &amp; Accounts'!AY$18, 'E2 Allocators'!$B$15:$W$15, 0),FALSE)*$E188), 0, VLOOKUP(VLOOKUP($A188, 'E4 TB Allocation Details'!$A$18:$L$214, MATCH("Misc ID", 'E4 TB Allocation Details'!$A$18:$L$18, 0),FALSE), 'E2 Allocators'!$B$15:$W$358, MATCH('O5 Details by Class &amp; Accounts'!AY$18, 'E2 Allocators'!$B$15:$W$15, 0),FALSE)*$E188)</f>
        <v>0</v>
      </c>
      <c r="AZ188" s="1322">
        <f>IF(ISERROR(VLOOKUP(VLOOKUP($A188, 'E4 TB Allocation Details'!$A$18:$L$214, MATCH("Misc ID", 'E4 TB Allocation Details'!$A$18:$L$18, 0),FALSE), 'E2 Allocators'!$B$15:$W$358, MATCH('O5 Details by Class &amp; Accounts'!AZ$18, 'E2 Allocators'!$B$15:$W$15, 0),FALSE)*$E188), 0, VLOOKUP(VLOOKUP($A188, 'E4 TB Allocation Details'!$A$18:$L$214, MATCH("Misc ID", 'E4 TB Allocation Details'!$A$18:$L$18, 0),FALSE), 'E2 Allocators'!$B$15:$W$358, MATCH('O5 Details by Class &amp; Accounts'!AZ$18, 'E2 Allocators'!$B$15:$W$15, 0),FALSE)*$E188)</f>
        <v>0</v>
      </c>
      <c r="BA188" s="1322">
        <f>IF(ISERROR(VLOOKUP(VLOOKUP($A188, 'E4 TB Allocation Details'!$A$18:$L$214, MATCH("Misc ID", 'E4 TB Allocation Details'!$A$18:$L$18, 0),FALSE), 'E2 Allocators'!$B$15:$W$358, MATCH('O5 Details by Class &amp; Accounts'!BA$18, 'E2 Allocators'!$B$15:$W$15, 0),FALSE)*$E188), 0, VLOOKUP(VLOOKUP($A188, 'E4 TB Allocation Details'!$A$18:$L$214, MATCH("Misc ID", 'E4 TB Allocation Details'!$A$18:$L$18, 0),FALSE), 'E2 Allocators'!$B$15:$W$358, MATCH('O5 Details by Class &amp; Accounts'!BA$18, 'E2 Allocators'!$B$15:$W$15, 0),FALSE)*$E188)</f>
        <v>0</v>
      </c>
      <c r="BB188" s="1322">
        <f>IF(ISERROR(VLOOKUP(VLOOKUP($A188, 'E4 TB Allocation Details'!$A$18:$L$214, MATCH("Misc ID", 'E4 TB Allocation Details'!$A$18:$L$18, 0),FALSE), 'E2 Allocators'!$B$15:$W$358, MATCH('O5 Details by Class &amp; Accounts'!BB$18, 'E2 Allocators'!$B$15:$W$15, 0),FALSE)*$E188), 0, VLOOKUP(VLOOKUP($A188, 'E4 TB Allocation Details'!$A$18:$L$214, MATCH("Misc ID", 'E4 TB Allocation Details'!$A$18:$L$18, 0),FALSE), 'E2 Allocators'!$B$15:$W$358, MATCH('O5 Details by Class &amp; Accounts'!BB$18, 'E2 Allocators'!$B$15:$W$15, 0),FALSE)*$E188)</f>
        <v>0</v>
      </c>
      <c r="BC188" s="1322">
        <f>IF(ISERROR(VLOOKUP(VLOOKUP($A188, 'E4 TB Allocation Details'!$A$18:$L$214, MATCH("Misc ID", 'E4 TB Allocation Details'!$A$18:$L$18, 0),FALSE), 'E2 Allocators'!$B$15:$W$358, MATCH('O5 Details by Class &amp; Accounts'!BC$18, 'E2 Allocators'!$B$15:$W$15, 0),FALSE)*$E188), 0, VLOOKUP(VLOOKUP($A188, 'E4 TB Allocation Details'!$A$18:$L$214, MATCH("Misc ID", 'E4 TB Allocation Details'!$A$18:$L$18, 0),FALSE), 'E2 Allocators'!$B$15:$W$358, MATCH('O5 Details by Class &amp; Accounts'!BC$18, 'E2 Allocators'!$B$15:$W$15, 0),FALSE)*$E188)</f>
        <v>0</v>
      </c>
      <c r="BD188" s="1322">
        <f>IF(ISERROR(VLOOKUP(VLOOKUP($A188, 'E4 TB Allocation Details'!$A$18:$L$214, MATCH("Misc ID", 'E4 TB Allocation Details'!$A$18:$L$18, 0),FALSE), 'E2 Allocators'!$B$15:$W$358, MATCH('O5 Details by Class &amp; Accounts'!BD$18, 'E2 Allocators'!$B$15:$W$15, 0),FALSE)*$E188), 0, VLOOKUP(VLOOKUP($A188, 'E4 TB Allocation Details'!$A$18:$L$214, MATCH("Misc ID", 'E4 TB Allocation Details'!$A$18:$L$18, 0),FALSE), 'E2 Allocators'!$B$15:$W$358, MATCH('O5 Details by Class &amp; Accounts'!BD$18, 'E2 Allocators'!$B$15:$W$15, 0),FALSE)*$E188)</f>
        <v>0</v>
      </c>
      <c r="BE188" s="1322">
        <f>IF(ISERROR(VLOOKUP(VLOOKUP($A188, 'E4 TB Allocation Details'!$A$18:$L$214, MATCH("Misc ID", 'E4 TB Allocation Details'!$A$18:$L$18, 0),FALSE), 'E2 Allocators'!$B$15:$W$358, MATCH('O5 Details by Class &amp; Accounts'!BE$18, 'E2 Allocators'!$B$15:$W$15, 0),FALSE)*$E188), 0, VLOOKUP(VLOOKUP($A188, 'E4 TB Allocation Details'!$A$18:$L$214, MATCH("Misc ID", 'E4 TB Allocation Details'!$A$18:$L$18, 0),FALSE), 'E2 Allocators'!$B$15:$W$358, MATCH('O5 Details by Class &amp; Accounts'!BE$18, 'E2 Allocators'!$B$15:$W$15, 0),FALSE)*$E188)</f>
        <v>0</v>
      </c>
      <c r="BF188" s="1322">
        <f>IF(ISERROR(VLOOKUP(VLOOKUP($A188, 'E4 TB Allocation Details'!$A$18:$L$214, MATCH("Misc ID", 'E4 TB Allocation Details'!$A$18:$L$18, 0),FALSE), 'E2 Allocators'!$B$15:$W$358, MATCH('O5 Details by Class &amp; Accounts'!BF$18, 'E2 Allocators'!$B$15:$W$15, 0),FALSE)*$E188), 0, VLOOKUP(VLOOKUP($A188, 'E4 TB Allocation Details'!$A$18:$L$214, MATCH("Misc ID", 'E4 TB Allocation Details'!$A$18:$L$18, 0),FALSE), 'E2 Allocators'!$B$15:$W$358, MATCH('O5 Details by Class &amp; Accounts'!BF$18, 'E2 Allocators'!$B$15:$W$15, 0),FALSE)*$E188)</f>
        <v>0</v>
      </c>
      <c r="BG188" s="1322">
        <f>IF(ISERROR(VLOOKUP(VLOOKUP($A188, 'E4 TB Allocation Details'!$A$18:$L$214, MATCH("Misc ID", 'E4 TB Allocation Details'!$A$18:$L$18, 0),FALSE), 'E2 Allocators'!$B$15:$W$358, MATCH('O5 Details by Class &amp; Accounts'!BG$18, 'E2 Allocators'!$B$15:$W$15, 0),FALSE)*$E188), 0, VLOOKUP(VLOOKUP($A188, 'E4 TB Allocation Details'!$A$18:$L$214, MATCH("Misc ID", 'E4 TB Allocation Details'!$A$18:$L$18, 0),FALSE), 'E2 Allocators'!$B$15:$W$358, MATCH('O5 Details by Class &amp; Accounts'!BG$18, 'E2 Allocators'!$B$15:$W$15, 0),FALSE)*$E188)</f>
        <v>0</v>
      </c>
      <c r="BH188" s="1322">
        <f>IF(ISERROR(VLOOKUP(VLOOKUP($A188, 'E4 TB Allocation Details'!$A$18:$L$214, MATCH("Misc ID", 'E4 TB Allocation Details'!$A$18:$L$18, 0),FALSE), 'E2 Allocators'!$B$15:$W$358, MATCH('O5 Details by Class &amp; Accounts'!BH$18, 'E2 Allocators'!$B$15:$W$15, 0),FALSE)*$E188), 0, VLOOKUP(VLOOKUP($A188, 'E4 TB Allocation Details'!$A$18:$L$214, MATCH("Misc ID", 'E4 TB Allocation Details'!$A$18:$L$18, 0),FALSE), 'E2 Allocators'!$B$15:$W$358, MATCH('O5 Details by Class &amp; Accounts'!BH$18, 'E2 Allocators'!$B$15:$W$15, 0),FALSE)*$E188)</f>
        <v>0</v>
      </c>
      <c r="BI188" s="1322">
        <f>IF(ISERROR(VLOOKUP(VLOOKUP($A188, 'E4 TB Allocation Details'!$A$18:$L$214, MATCH("Misc ID", 'E4 TB Allocation Details'!$A$18:$L$18, 0),FALSE), 'E2 Allocators'!$B$15:$W$358, MATCH('O5 Details by Class &amp; Accounts'!BI$18, 'E2 Allocators'!$B$15:$W$15, 0),FALSE)*$E188), 0, VLOOKUP(VLOOKUP($A188, 'E4 TB Allocation Details'!$A$18:$L$214, MATCH("Misc ID", 'E4 TB Allocation Details'!$A$18:$L$18, 0),FALSE), 'E2 Allocators'!$B$15:$W$358, MATCH('O5 Details by Class &amp; Accounts'!BI$18, 'E2 Allocators'!$B$15:$W$15, 0),FALSE)*$E188)</f>
        <v>0</v>
      </c>
      <c r="BJ188" s="1322">
        <f>IF(ISERROR(VLOOKUP(VLOOKUP($A188, 'E4 TB Allocation Details'!$A$18:$L$214, MATCH("Misc ID", 'E4 TB Allocation Details'!$A$18:$L$18, 0),FALSE), 'E2 Allocators'!$B$15:$W$358, MATCH('O5 Details by Class &amp; Accounts'!BJ$18, 'E2 Allocators'!$B$15:$W$15, 0),FALSE)*$E188), 0, VLOOKUP(VLOOKUP($A188, 'E4 TB Allocation Details'!$A$18:$L$214, MATCH("Misc ID", 'E4 TB Allocation Details'!$A$18:$L$18, 0),FALSE), 'E2 Allocators'!$B$15:$W$358, MATCH('O5 Details by Class &amp; Accounts'!BJ$18, 'E2 Allocators'!$B$15:$W$15, 0),FALSE)*$E188)</f>
        <v>0</v>
      </c>
      <c r="BK188" s="1322">
        <f>IF(ISERROR(VLOOKUP(VLOOKUP($A188, 'E4 TB Allocation Details'!$A$18:$L$214, MATCH("Misc ID", 'E4 TB Allocation Details'!$A$18:$L$18, 0),FALSE), 'E2 Allocators'!$B$15:$W$358, MATCH('O5 Details by Class &amp; Accounts'!BK$18, 'E2 Allocators'!$B$15:$W$15, 0),FALSE)*$E188), 0, VLOOKUP(VLOOKUP($A188, 'E4 TB Allocation Details'!$A$18:$L$214, MATCH("Misc ID", 'E4 TB Allocation Details'!$A$18:$L$18, 0),FALSE), 'E2 Allocators'!$B$15:$W$358, MATCH('O5 Details by Class &amp; Accounts'!BK$18, 'E2 Allocators'!$B$15:$W$15, 0),FALSE)*$E188)</f>
        <v>0</v>
      </c>
      <c r="BL188" s="1322">
        <f>IF(ISERROR(VLOOKUP(VLOOKUP($A188, 'E4 TB Allocation Details'!$A$18:$L$214, MATCH("Misc ID", 'E4 TB Allocation Details'!$A$18:$L$18, 0),FALSE), 'E2 Allocators'!$B$15:$W$358, MATCH('O5 Details by Class &amp; Accounts'!BL$18, 'E2 Allocators'!$B$15:$W$15, 0),FALSE)*$E188), 0, VLOOKUP(VLOOKUP($A188, 'E4 TB Allocation Details'!$A$18:$L$214, MATCH("Misc ID", 'E4 TB Allocation Details'!$A$18:$L$18, 0),FALSE), 'E2 Allocators'!$B$15:$W$358, MATCH('O5 Details by Class &amp; Accounts'!BL$18, 'E2 Allocators'!$B$15:$W$15, 0),FALSE)*$E188)</f>
        <v>0</v>
      </c>
      <c r="BM188" s="1322">
        <f>IF(ISERROR(VLOOKUP(VLOOKUP($A188, 'E4 TB Allocation Details'!$A$18:$L$214, MATCH("Misc ID", 'E4 TB Allocation Details'!$A$18:$L$18, 0),FALSE), 'E2 Allocators'!$B$15:$W$358, MATCH('O5 Details by Class &amp; Accounts'!BM$18, 'E2 Allocators'!$B$15:$W$15, 0),FALSE)*$E188), 0, VLOOKUP(VLOOKUP($A188, 'E4 TB Allocation Details'!$A$18:$L$214, MATCH("Misc ID", 'E4 TB Allocation Details'!$A$18:$L$18, 0),FALSE), 'E2 Allocators'!$B$15:$W$358, MATCH('O5 Details by Class &amp; Accounts'!BM$18, 'E2 Allocators'!$B$15:$W$15, 0),FALSE)*$E188)</f>
        <v>0</v>
      </c>
      <c r="BN188" s="1322">
        <f>IF(ISERROR(VLOOKUP(VLOOKUP($A188, 'E4 TB Allocation Details'!$A$18:$L$214, MATCH("Misc ID", 'E4 TB Allocation Details'!$A$18:$L$18, 0),FALSE), 'E2 Allocators'!$B$15:$W$358, MATCH('O5 Details by Class &amp; Accounts'!BN$18, 'E2 Allocators'!$B$15:$W$15, 0),FALSE)*$E188), 0, VLOOKUP(VLOOKUP($A188, 'E4 TB Allocation Details'!$A$18:$L$214, MATCH("Misc ID", 'E4 TB Allocation Details'!$A$18:$L$18, 0),FALSE), 'E2 Allocators'!$B$15:$W$358, MATCH('O5 Details by Class &amp; Accounts'!BN$18, 'E2 Allocators'!$B$15:$W$15, 0),FALSE)*$E188)</f>
        <v>0</v>
      </c>
      <c r="BO188" s="1322">
        <f>IF(ISERROR(VLOOKUP(VLOOKUP($A188, 'E4 TB Allocation Details'!$A$18:$L$214, MATCH("Misc ID", 'E4 TB Allocation Details'!$A$18:$L$18, 0),FALSE), 'E2 Allocators'!$B$15:$W$358, MATCH('O5 Details by Class &amp; Accounts'!BO$18, 'E2 Allocators'!$B$15:$W$15, 0),FALSE)*$E188), 0, VLOOKUP(VLOOKUP($A188, 'E4 TB Allocation Details'!$A$18:$L$214, MATCH("Misc ID", 'E4 TB Allocation Details'!$A$18:$L$18, 0),FALSE), 'E2 Allocators'!$B$15:$W$358, MATCH('O5 Details by Class &amp; Accounts'!BO$18, 'E2 Allocators'!$B$15:$W$15, 0),FALSE)*$E188)</f>
        <v>0</v>
      </c>
      <c r="BP188" s="1322">
        <f>IF(ISERROR(VLOOKUP(VLOOKUP($A188, 'E4 TB Allocation Details'!$A$18:$L$214, MATCH("Misc ID", 'E4 TB Allocation Details'!$A$18:$L$18, 0),FALSE), 'E2 Allocators'!$B$15:$W$358, MATCH('O5 Details by Class &amp; Accounts'!BP$18, 'E2 Allocators'!$B$15:$W$15, 0),FALSE)*$E188), 0, VLOOKUP(VLOOKUP($A188, 'E4 TB Allocation Details'!$A$18:$L$214, MATCH("Misc ID", 'E4 TB Allocation Details'!$A$18:$L$18, 0),FALSE), 'E2 Allocators'!$B$15:$W$358, MATCH('O5 Details by Class &amp; Accounts'!BP$18, 'E2 Allocators'!$B$15:$W$15, 0),FALSE)*$E188)</f>
        <v>0</v>
      </c>
      <c r="BQ188" s="1322">
        <f>IF(ISERROR(VLOOKUP(VLOOKUP($A188, 'E4 TB Allocation Details'!$A$18:$L$214, MATCH("Misc ID", 'E4 TB Allocation Details'!$A$18:$L$18, 0),FALSE), 'E2 Allocators'!$B$15:$W$358, MATCH('O5 Details by Class &amp; Accounts'!BQ$18, 'E2 Allocators'!$B$15:$W$15, 0),FALSE)*$E188), 0, VLOOKUP(VLOOKUP($A188, 'E4 TB Allocation Details'!$A$18:$L$214, MATCH("Misc ID", 'E4 TB Allocation Details'!$A$18:$L$18, 0),FALSE), 'E2 Allocators'!$B$15:$W$358, MATCH('O5 Details by Class &amp; Accounts'!BQ$18, 'E2 Allocators'!$B$15:$W$15, 0),FALSE)*$E188)</f>
        <v>0</v>
      </c>
      <c r="BR188" s="1322">
        <f>IF(ISERROR(VLOOKUP(VLOOKUP($A188, 'E4 TB Allocation Details'!$A$18:$L$214, MATCH("Misc ID", 'E4 TB Allocation Details'!$A$18:$L$18, 0),FALSE), 'E2 Allocators'!$B$15:$W$358, MATCH('O5 Details by Class &amp; Accounts'!BR$18, 'E2 Allocators'!$B$15:$W$15, 0),FALSE)*$E188), 0, VLOOKUP(VLOOKUP($A188, 'E4 TB Allocation Details'!$A$18:$L$214, MATCH("Misc ID", 'E4 TB Allocation Details'!$A$18:$L$18, 0),FALSE), 'E2 Allocators'!$B$15:$W$358, MATCH('O5 Details by Class &amp; Accounts'!BR$18, 'E2 Allocators'!$B$15:$W$15, 0),FALSE)*$E188)</f>
        <v>0</v>
      </c>
      <c r="BS188" s="1322">
        <f t="shared" si="48"/>
        <v>0</v>
      </c>
      <c r="BT188" s="1322">
        <f>IF(ISERROR(VLOOKUP(VLOOKUP($A188, 'E4 TB Allocation Details'!$A$18:$L$214, MATCH("A &amp; G ID", 'E4 TB Allocation Details'!$A$18:$L$18, 0),FALSE), 'E2 Allocators'!$B$15:$W$358, MATCH('O5 Details by Class &amp; Accounts'!BT$18, 'E2 Allocators'!$B$15:$W$15, 0),FALSE)*$E188), 0, VLOOKUP(VLOOKUP($A188, 'E4 TB Allocation Details'!$A$18:$L$214, MATCH("A &amp; G ID", 'E4 TB Allocation Details'!$A$18:$L$18, 0),FALSE), 'E2 Allocators'!$B$15:$W$358, MATCH('O5 Details by Class &amp; Accounts'!BT$18, 'E2 Allocators'!$B$15:$W$15, 0),FALSE)*$E188)</f>
        <v>32371.781313149058</v>
      </c>
      <c r="BU188" s="1322">
        <f>IF(ISERROR(VLOOKUP(VLOOKUP($A188, 'E4 TB Allocation Details'!$A$18:$L$214, MATCH("A &amp; G ID", 'E4 TB Allocation Details'!$A$18:$L$18, 0),FALSE), 'E2 Allocators'!$B$15:$W$358, MATCH('O5 Details by Class &amp; Accounts'!BU$18, 'E2 Allocators'!$B$15:$W$15, 0),FALSE)*$E188), 0, VLOOKUP(VLOOKUP($A188, 'E4 TB Allocation Details'!$A$18:$L$214, MATCH("A &amp; G ID", 'E4 TB Allocation Details'!$A$18:$L$18, 0),FALSE), 'E2 Allocators'!$B$15:$W$358, MATCH('O5 Details by Class &amp; Accounts'!BU$18, 'E2 Allocators'!$B$15:$W$15, 0),FALSE)*$E188)</f>
        <v>8171.2424985659427</v>
      </c>
      <c r="BV188" s="1322">
        <f>IF(ISERROR(VLOOKUP(VLOOKUP($A188, 'E4 TB Allocation Details'!$A$18:$L$214, MATCH("A &amp; G ID", 'E4 TB Allocation Details'!$A$18:$L$18, 0),FALSE), 'E2 Allocators'!$B$15:$W$358, MATCH('O5 Details by Class &amp; Accounts'!BV$18, 'E2 Allocators'!$B$15:$W$15, 0),FALSE)*$E188), 0, VLOOKUP(VLOOKUP($A188, 'E4 TB Allocation Details'!$A$18:$L$214, MATCH("A &amp; G ID", 'E4 TB Allocation Details'!$A$18:$L$18, 0),FALSE), 'E2 Allocators'!$B$15:$W$358, MATCH('O5 Details by Class &amp; Accounts'!BV$18, 'E2 Allocators'!$B$15:$W$15, 0),FALSE)*$E188)</f>
        <v>5530.397722028124</v>
      </c>
      <c r="BW188" s="1322">
        <f>IF(ISERROR(VLOOKUP(VLOOKUP($A188, 'E4 TB Allocation Details'!$A$18:$L$214, MATCH("A &amp; G ID", 'E4 TB Allocation Details'!$A$18:$L$18, 0),FALSE), 'E2 Allocators'!$B$15:$W$358, MATCH('O5 Details by Class &amp; Accounts'!BW$18, 'E2 Allocators'!$B$15:$W$15, 0),FALSE)*$E188), 0, VLOOKUP(VLOOKUP($A188, 'E4 TB Allocation Details'!$A$18:$L$214, MATCH("A &amp; G ID", 'E4 TB Allocation Details'!$A$18:$L$18, 0),FALSE), 'E2 Allocators'!$B$15:$W$358, MATCH('O5 Details by Class &amp; Accounts'!BW$18, 'E2 Allocators'!$B$15:$W$15, 0),FALSE)*$E188)</f>
        <v>0</v>
      </c>
      <c r="BX188" s="1322">
        <f>IF(ISERROR(VLOOKUP(VLOOKUP($A188, 'E4 TB Allocation Details'!$A$18:$L$214, MATCH("A &amp; G ID", 'E4 TB Allocation Details'!$A$18:$L$18, 0),FALSE), 'E2 Allocators'!$B$15:$W$358, MATCH('O5 Details by Class &amp; Accounts'!BX$18, 'E2 Allocators'!$B$15:$W$15, 0),FALSE)*$E188), 0, VLOOKUP(VLOOKUP($A188, 'E4 TB Allocation Details'!$A$18:$L$214, MATCH("A &amp; G ID", 'E4 TB Allocation Details'!$A$18:$L$18, 0),FALSE), 'E2 Allocators'!$B$15:$W$358, MATCH('O5 Details by Class &amp; Accounts'!BX$18, 'E2 Allocators'!$B$15:$W$15, 0),FALSE)*$E188)</f>
        <v>0</v>
      </c>
      <c r="BY188" s="1322">
        <f>IF(ISERROR(VLOOKUP(VLOOKUP($A188, 'E4 TB Allocation Details'!$A$18:$L$214, MATCH("A &amp; G ID", 'E4 TB Allocation Details'!$A$18:$L$18, 0),FALSE), 'E2 Allocators'!$B$15:$W$358, MATCH('O5 Details by Class &amp; Accounts'!BY$18, 'E2 Allocators'!$B$15:$W$15, 0),FALSE)*$E188), 0, VLOOKUP(VLOOKUP($A188, 'E4 TB Allocation Details'!$A$18:$L$214, MATCH("A &amp; G ID", 'E4 TB Allocation Details'!$A$18:$L$18, 0),FALSE), 'E2 Allocators'!$B$15:$W$358, MATCH('O5 Details by Class &amp; Accounts'!BY$18, 'E2 Allocators'!$B$15:$W$15, 0),FALSE)*$E188)</f>
        <v>782.41045828139693</v>
      </c>
      <c r="BZ188" s="1322">
        <f>IF(ISERROR(VLOOKUP(VLOOKUP($A188, 'E4 TB Allocation Details'!$A$18:$L$214, MATCH("A &amp; G ID", 'E4 TB Allocation Details'!$A$18:$L$18, 0),FALSE), 'E2 Allocators'!$B$15:$W$358, MATCH('O5 Details by Class &amp; Accounts'!BZ$18, 'E2 Allocators'!$B$15:$W$15, 0),FALSE)*$E188), 0, VLOOKUP(VLOOKUP($A188, 'E4 TB Allocation Details'!$A$18:$L$214, MATCH("A &amp; G ID", 'E4 TB Allocation Details'!$A$18:$L$18, 0),FALSE), 'E2 Allocators'!$B$15:$W$358, MATCH('O5 Details by Class &amp; Accounts'!BZ$18, 'E2 Allocators'!$B$15:$W$15, 0),FALSE)*$E188)</f>
        <v>1648.4045187794827</v>
      </c>
      <c r="CA188" s="1322">
        <f>IF(ISERROR(VLOOKUP(VLOOKUP($A188, 'E4 TB Allocation Details'!$A$18:$L$214, MATCH("A &amp; G ID", 'E4 TB Allocation Details'!$A$18:$L$18, 0),FALSE), 'E2 Allocators'!$B$15:$W$358, MATCH('O5 Details by Class &amp; Accounts'!CA$18, 'E2 Allocators'!$B$15:$W$15, 0),FALSE)*$E188), 0, VLOOKUP(VLOOKUP($A188, 'E4 TB Allocation Details'!$A$18:$L$214, MATCH("A &amp; G ID", 'E4 TB Allocation Details'!$A$18:$L$18, 0),FALSE), 'E2 Allocators'!$B$15:$W$358, MATCH('O5 Details by Class &amp; Accounts'!CA$18, 'E2 Allocators'!$B$15:$W$15, 0),FALSE)*$E188)</f>
        <v>0</v>
      </c>
      <c r="CB188" s="1322">
        <f>IF(ISERROR(VLOOKUP(VLOOKUP($A188, 'E4 TB Allocation Details'!$A$18:$L$214, MATCH("A &amp; G ID", 'E4 TB Allocation Details'!$A$18:$L$18, 0),FALSE), 'E2 Allocators'!$B$15:$W$358, MATCH('O5 Details by Class &amp; Accounts'!CB$18, 'E2 Allocators'!$B$15:$W$15, 0),FALSE)*$E188), 0, VLOOKUP(VLOOKUP($A188, 'E4 TB Allocation Details'!$A$18:$L$214, MATCH("A &amp; G ID", 'E4 TB Allocation Details'!$A$18:$L$18, 0),FALSE), 'E2 Allocators'!$B$15:$W$358, MATCH('O5 Details by Class &amp; Accounts'!CB$18, 'E2 Allocators'!$B$15:$W$15, 0),FALSE)*$E188)</f>
        <v>71.76348919597271</v>
      </c>
      <c r="CC188" s="1322">
        <f>IF(ISERROR(VLOOKUP(VLOOKUP($A188, 'E4 TB Allocation Details'!$A$18:$L$214, MATCH("A &amp; G ID", 'E4 TB Allocation Details'!$A$18:$L$18, 0),FALSE), 'E2 Allocators'!$B$15:$W$358, MATCH('O5 Details by Class &amp; Accounts'!CC$18, 'E2 Allocators'!$B$15:$W$15, 0),FALSE)*$E188), 0, VLOOKUP(VLOOKUP($A188, 'E4 TB Allocation Details'!$A$18:$L$214, MATCH("A &amp; G ID", 'E4 TB Allocation Details'!$A$18:$L$18, 0),FALSE), 'E2 Allocators'!$B$15:$W$358, MATCH('O5 Details by Class &amp; Accounts'!CC$18, 'E2 Allocators'!$B$15:$W$15, 0),FALSE)*$E188)</f>
        <v>0</v>
      </c>
      <c r="CD188" s="1322">
        <f>IF(ISERROR(VLOOKUP(VLOOKUP($A188, 'E4 TB Allocation Details'!$A$18:$L$214, MATCH("A &amp; G ID", 'E4 TB Allocation Details'!$A$18:$L$18, 0),FALSE), 'E2 Allocators'!$B$15:$W$358, MATCH('O5 Details by Class &amp; Accounts'!CD$18, 'E2 Allocators'!$B$15:$W$15, 0),FALSE)*$E188), 0, VLOOKUP(VLOOKUP($A188, 'E4 TB Allocation Details'!$A$18:$L$214, MATCH("A &amp; G ID", 'E4 TB Allocation Details'!$A$18:$L$18, 0),FALSE), 'E2 Allocators'!$B$15:$W$358, MATCH('O5 Details by Class &amp; Accounts'!CD$18, 'E2 Allocators'!$B$15:$W$15, 0),FALSE)*$E188)</f>
        <v>0</v>
      </c>
      <c r="CE188" s="1322">
        <f>IF(ISERROR(VLOOKUP(VLOOKUP($A188, 'E4 TB Allocation Details'!$A$18:$L$214, MATCH("A &amp; G ID", 'E4 TB Allocation Details'!$A$18:$L$18, 0),FALSE), 'E2 Allocators'!$B$15:$W$358, MATCH('O5 Details by Class &amp; Accounts'!CE$18, 'E2 Allocators'!$B$15:$W$15, 0),FALSE)*$E188), 0, VLOOKUP(VLOOKUP($A188, 'E4 TB Allocation Details'!$A$18:$L$214, MATCH("A &amp; G ID", 'E4 TB Allocation Details'!$A$18:$L$18, 0),FALSE), 'E2 Allocators'!$B$15:$W$358, MATCH('O5 Details by Class &amp; Accounts'!CE$18, 'E2 Allocators'!$B$15:$W$15, 0),FALSE)*$E188)</f>
        <v>0</v>
      </c>
      <c r="CF188" s="1322">
        <f>IF(ISERROR(VLOOKUP(VLOOKUP($A188, 'E4 TB Allocation Details'!$A$18:$L$214, MATCH("A &amp; G ID", 'E4 TB Allocation Details'!$A$18:$L$18, 0),FALSE), 'E2 Allocators'!$B$15:$W$358, MATCH('O5 Details by Class &amp; Accounts'!CF$18, 'E2 Allocators'!$B$15:$W$15, 0),FALSE)*$E188), 0, VLOOKUP(VLOOKUP($A188, 'E4 TB Allocation Details'!$A$18:$L$214, MATCH("A &amp; G ID", 'E4 TB Allocation Details'!$A$18:$L$18, 0),FALSE), 'E2 Allocators'!$B$15:$W$358, MATCH('O5 Details by Class &amp; Accounts'!CF$18, 'E2 Allocators'!$B$15:$W$15, 0),FALSE)*$E188)</f>
        <v>0</v>
      </c>
      <c r="CG188" s="1322">
        <f>IF(ISERROR(VLOOKUP(VLOOKUP($A188, 'E4 TB Allocation Details'!$A$18:$L$214, MATCH("A &amp; G ID", 'E4 TB Allocation Details'!$A$18:$L$18, 0),FALSE), 'E2 Allocators'!$B$15:$W$358, MATCH('O5 Details by Class &amp; Accounts'!CG$18, 'E2 Allocators'!$B$15:$W$15, 0),FALSE)*$E188), 0, VLOOKUP(VLOOKUP($A188, 'E4 TB Allocation Details'!$A$18:$L$214, MATCH("A &amp; G ID", 'E4 TB Allocation Details'!$A$18:$L$18, 0),FALSE), 'E2 Allocators'!$B$15:$W$358, MATCH('O5 Details by Class &amp; Accounts'!CG$18, 'E2 Allocators'!$B$15:$W$15, 0),FALSE)*$E188)</f>
        <v>0</v>
      </c>
      <c r="CH188" s="1322">
        <f>IF(ISERROR(VLOOKUP(VLOOKUP($A188, 'E4 TB Allocation Details'!$A$18:$L$214, MATCH("A &amp; G ID", 'E4 TB Allocation Details'!$A$18:$L$18, 0),FALSE), 'E2 Allocators'!$B$15:$W$358, MATCH('O5 Details by Class &amp; Accounts'!CH$18, 'E2 Allocators'!$B$15:$W$15, 0),FALSE)*$E188), 0, VLOOKUP(VLOOKUP($A188, 'E4 TB Allocation Details'!$A$18:$L$214, MATCH("A &amp; G ID", 'E4 TB Allocation Details'!$A$18:$L$18, 0),FALSE), 'E2 Allocators'!$B$15:$W$358, MATCH('O5 Details by Class &amp; Accounts'!CH$18, 'E2 Allocators'!$B$15:$W$15, 0),FALSE)*$E188)</f>
        <v>0</v>
      </c>
      <c r="CI188" s="1322">
        <f>IF(ISERROR(VLOOKUP(VLOOKUP($A188, 'E4 TB Allocation Details'!$A$18:$L$214, MATCH("A &amp; G ID", 'E4 TB Allocation Details'!$A$18:$L$18, 0),FALSE), 'E2 Allocators'!$B$15:$W$358, MATCH('O5 Details by Class &amp; Accounts'!CI$18, 'E2 Allocators'!$B$15:$W$15, 0),FALSE)*$E188), 0, VLOOKUP(VLOOKUP($A188, 'E4 TB Allocation Details'!$A$18:$L$214, MATCH("A &amp; G ID", 'E4 TB Allocation Details'!$A$18:$L$18, 0),FALSE), 'E2 Allocators'!$B$15:$W$358, MATCH('O5 Details by Class &amp; Accounts'!CI$18, 'E2 Allocators'!$B$15:$W$15, 0),FALSE)*$E188)</f>
        <v>0</v>
      </c>
      <c r="CJ188" s="1322">
        <f>IF(ISERROR(VLOOKUP(VLOOKUP($A188, 'E4 TB Allocation Details'!$A$18:$L$214, MATCH("A &amp; G ID", 'E4 TB Allocation Details'!$A$18:$L$18, 0),FALSE), 'E2 Allocators'!$B$15:$W$358, MATCH('O5 Details by Class &amp; Accounts'!CJ$18, 'E2 Allocators'!$B$15:$W$15, 0),FALSE)*$E188), 0, VLOOKUP(VLOOKUP($A188, 'E4 TB Allocation Details'!$A$18:$L$214, MATCH("A &amp; G ID", 'E4 TB Allocation Details'!$A$18:$L$18, 0),FALSE), 'E2 Allocators'!$B$15:$W$358, MATCH('O5 Details by Class &amp; Accounts'!CJ$18, 'E2 Allocators'!$B$15:$W$15, 0),FALSE)*$E188)</f>
        <v>0</v>
      </c>
      <c r="CK188" s="1322">
        <f>IF(ISERROR(VLOOKUP(VLOOKUP($A188, 'E4 TB Allocation Details'!$A$18:$L$214, MATCH("A &amp; G ID", 'E4 TB Allocation Details'!$A$18:$L$18, 0),FALSE), 'E2 Allocators'!$B$15:$W$358, MATCH('O5 Details by Class &amp; Accounts'!CK$18, 'E2 Allocators'!$B$15:$W$15, 0),FALSE)*$E188), 0, VLOOKUP(VLOOKUP($A188, 'E4 TB Allocation Details'!$A$18:$L$214, MATCH("A &amp; G ID", 'E4 TB Allocation Details'!$A$18:$L$18, 0),FALSE), 'E2 Allocators'!$B$15:$W$358, MATCH('O5 Details by Class &amp; Accounts'!CK$18, 'E2 Allocators'!$B$15:$W$15, 0),FALSE)*$E188)</f>
        <v>0</v>
      </c>
      <c r="CL188" s="1322">
        <f>IF(ISERROR(VLOOKUP(VLOOKUP($A188, 'E4 TB Allocation Details'!$A$18:$L$214, MATCH("A &amp; G ID", 'E4 TB Allocation Details'!$A$18:$L$18, 0),FALSE), 'E2 Allocators'!$B$15:$W$358, MATCH('O5 Details by Class &amp; Accounts'!CL$18, 'E2 Allocators'!$B$15:$W$15, 0),FALSE)*$E188), 0, VLOOKUP(VLOOKUP($A188, 'E4 TB Allocation Details'!$A$18:$L$214, MATCH("A &amp; G ID", 'E4 TB Allocation Details'!$A$18:$L$18, 0),FALSE), 'E2 Allocators'!$B$15:$W$358, MATCH('O5 Details by Class &amp; Accounts'!CL$18, 'E2 Allocators'!$B$15:$W$15, 0),FALSE)*$E188)</f>
        <v>0</v>
      </c>
      <c r="CM188" s="1322">
        <f>IF(ISERROR(VLOOKUP(VLOOKUP($A188, 'E4 TB Allocation Details'!$A$18:$L$214, MATCH("A &amp; G ID", 'E4 TB Allocation Details'!$A$18:$L$18, 0),FALSE), 'E2 Allocators'!$B$15:$W$358, MATCH('O5 Details by Class &amp; Accounts'!CM$18, 'E2 Allocators'!$B$15:$W$15, 0),FALSE)*$E188), 0, VLOOKUP(VLOOKUP($A188, 'E4 TB Allocation Details'!$A$18:$L$214, MATCH("A &amp; G ID", 'E4 TB Allocation Details'!$A$18:$L$18, 0),FALSE), 'E2 Allocators'!$B$15:$W$358, MATCH('O5 Details by Class &amp; Accounts'!CM$18, 'E2 Allocators'!$B$15:$W$15, 0),FALSE)*$E188)</f>
        <v>0</v>
      </c>
      <c r="CN188" s="1322">
        <f t="shared" si="49"/>
        <v>48575.999999999978</v>
      </c>
      <c r="CO188" s="1651">
        <f t="shared" si="50"/>
        <v>0</v>
      </c>
      <c r="CQ188" s="1899" t="inlineStr">
        <is>
          <t/>
        </is>
      </c>
    </row>
    <row r="189" spans="1:95" s="64" customFormat="1" ht="12.75" x14ac:dyDescent="0.2">
      <c r="A189" s="2146">
        <v>5635</v>
      </c>
      <c r="B189" s="2112" t="s">
        <v>298</v>
      </c>
      <c r="C189" s="1648">
        <f>IF(ISERROR(VLOOKUP($A189,'I3 TB Data'!$A$19:$H$483,MATCH('O5 Details by Class &amp; Accounts'!$C$18, 'I3 TB Data'!$A$19:$H$19,0),0)), 0, VLOOKUP($A189,'I3 TB Data'!$A$19:$H$483,MATCH('O5 Details by Class &amp; Accounts'!$C$18,'I3 TB Data'!$A$19:$H$19,0),0))</f>
        <v>21492.959999999999</v>
      </c>
      <c r="D189" s="1649"/>
      <c r="E189" s="1648">
        <f t="shared" si="44"/>
        <v>21492.959999999999</v>
      </c>
      <c r="F189" s="1650"/>
      <c r="G189" s="1650"/>
      <c r="H189" s="1322">
        <f t="shared" si="46"/>
        <v>0</v>
      </c>
      <c r="I189" s="1322">
        <f>IF(ISERROR(VLOOKUP(VLOOKUP($A189, 'E4 TB Allocation Details'!$A$18:$L$214, MATCH("Demand ID", 'E4 TB Allocation Details'!$A$18:$L$18, 0),FALSE), 'E2 Allocators'!$B$15:$W$358, MATCH('O5 Details by Class &amp; Accounts'!I$18, 'E2 Allocators'!$B$15:$W$15, 0),FALSE)*$F189), 0, VLOOKUP(VLOOKUP($A189, 'E4 TB Allocation Details'!$A$18:$L$214, MATCH("Demand ID", 'E4 TB Allocation Details'!$A$18:$L$18, 0),FALSE), 'E2 Allocators'!$B$15:$W$358, MATCH('O5 Details by Class &amp; Accounts'!I$18, 'E2 Allocators'!$B$15:$W$15, 0),FALSE)*$F189)</f>
        <v>0</v>
      </c>
      <c r="J189" s="1322">
        <f>IF(ISERROR(VLOOKUP(VLOOKUP($A189, 'E4 TB Allocation Details'!$A$18:$L$214, MATCH("Demand ID", 'E4 TB Allocation Details'!$A$18:$L$18, 0),FALSE), 'E2 Allocators'!$B$15:$W$358, MATCH('O5 Details by Class &amp; Accounts'!J$18, 'E2 Allocators'!$B$15:$W$15, 0),FALSE)*$F189), 0, VLOOKUP(VLOOKUP($A189, 'E4 TB Allocation Details'!$A$18:$L$214, MATCH("Demand ID", 'E4 TB Allocation Details'!$A$18:$L$18, 0),FALSE), 'E2 Allocators'!$B$15:$W$358, MATCH('O5 Details by Class &amp; Accounts'!J$18, 'E2 Allocators'!$B$15:$W$15, 0),FALSE)*$F189)</f>
        <v>0</v>
      </c>
      <c r="K189" s="1322">
        <f>IF(ISERROR(VLOOKUP(VLOOKUP($A189, 'E4 TB Allocation Details'!$A$18:$L$214, MATCH("Demand ID", 'E4 TB Allocation Details'!$A$18:$L$18, 0),FALSE), 'E2 Allocators'!$B$15:$W$358, MATCH('O5 Details by Class &amp; Accounts'!K$18, 'E2 Allocators'!$B$15:$W$15, 0),FALSE)*$F189), 0, VLOOKUP(VLOOKUP($A189, 'E4 TB Allocation Details'!$A$18:$L$214, MATCH("Demand ID", 'E4 TB Allocation Details'!$A$18:$L$18, 0),FALSE), 'E2 Allocators'!$B$15:$W$358, MATCH('O5 Details by Class &amp; Accounts'!K$18, 'E2 Allocators'!$B$15:$W$15, 0),FALSE)*$F189)</f>
        <v>0</v>
      </c>
      <c r="L189" s="1322">
        <f>IF(ISERROR(VLOOKUP(VLOOKUP($A189, 'E4 TB Allocation Details'!$A$18:$L$214, MATCH("Demand ID", 'E4 TB Allocation Details'!$A$18:$L$18, 0),FALSE), 'E2 Allocators'!$B$15:$W$358, MATCH('O5 Details by Class &amp; Accounts'!L$18, 'E2 Allocators'!$B$15:$W$15, 0),FALSE)*$F189), 0, VLOOKUP(VLOOKUP($A189, 'E4 TB Allocation Details'!$A$18:$L$214, MATCH("Demand ID", 'E4 TB Allocation Details'!$A$18:$L$18, 0),FALSE), 'E2 Allocators'!$B$15:$W$358, MATCH('O5 Details by Class &amp; Accounts'!L$18, 'E2 Allocators'!$B$15:$W$15, 0),FALSE)*$F189)</f>
        <v>0</v>
      </c>
      <c r="M189" s="1322">
        <f>IF(ISERROR(VLOOKUP(VLOOKUP($A189, 'E4 TB Allocation Details'!$A$18:$L$214, MATCH("Demand ID", 'E4 TB Allocation Details'!$A$18:$L$18, 0),FALSE), 'E2 Allocators'!$B$15:$W$358, MATCH('O5 Details by Class &amp; Accounts'!M$18, 'E2 Allocators'!$B$15:$W$15, 0),FALSE)*$F189), 0, VLOOKUP(VLOOKUP($A189, 'E4 TB Allocation Details'!$A$18:$L$214, MATCH("Demand ID", 'E4 TB Allocation Details'!$A$18:$L$18, 0),FALSE), 'E2 Allocators'!$B$15:$W$358, MATCH('O5 Details by Class &amp; Accounts'!M$18, 'E2 Allocators'!$B$15:$W$15, 0),FALSE)*$F189)</f>
        <v>0</v>
      </c>
      <c r="N189" s="1322">
        <f>IF(ISERROR(VLOOKUP(VLOOKUP($A189, 'E4 TB Allocation Details'!$A$18:$L$214, MATCH("Demand ID", 'E4 TB Allocation Details'!$A$18:$L$18, 0),FALSE), 'E2 Allocators'!$B$15:$W$358, MATCH('O5 Details by Class &amp; Accounts'!N$18, 'E2 Allocators'!$B$15:$W$15, 0),FALSE)*$F189), 0, VLOOKUP(VLOOKUP($A189, 'E4 TB Allocation Details'!$A$18:$L$214, MATCH("Demand ID", 'E4 TB Allocation Details'!$A$18:$L$18, 0),FALSE), 'E2 Allocators'!$B$15:$W$358, MATCH('O5 Details by Class &amp; Accounts'!N$18, 'E2 Allocators'!$B$15:$W$15, 0),FALSE)*$F189)</f>
        <v>0</v>
      </c>
      <c r="O189" s="1322">
        <f>IF(ISERROR(VLOOKUP(VLOOKUP($A189, 'E4 TB Allocation Details'!$A$18:$L$214, MATCH("Demand ID", 'E4 TB Allocation Details'!$A$18:$L$18, 0),FALSE), 'E2 Allocators'!$B$15:$W$358, MATCH('O5 Details by Class &amp; Accounts'!O$18, 'E2 Allocators'!$B$15:$W$15, 0),FALSE)*$F189), 0, VLOOKUP(VLOOKUP($A189, 'E4 TB Allocation Details'!$A$18:$L$214, MATCH("Demand ID", 'E4 TB Allocation Details'!$A$18:$L$18, 0),FALSE), 'E2 Allocators'!$B$15:$W$358, MATCH('O5 Details by Class &amp; Accounts'!O$18, 'E2 Allocators'!$B$15:$W$15, 0),FALSE)*$F189)</f>
        <v>0</v>
      </c>
      <c r="P189" s="1322">
        <f>IF(ISERROR(VLOOKUP(VLOOKUP($A189, 'E4 TB Allocation Details'!$A$18:$L$214, MATCH("Demand ID", 'E4 TB Allocation Details'!$A$18:$L$18, 0),FALSE), 'E2 Allocators'!$B$15:$W$358, MATCH('O5 Details by Class &amp; Accounts'!P$18, 'E2 Allocators'!$B$15:$W$15, 0),FALSE)*$F189), 0, VLOOKUP(VLOOKUP($A189, 'E4 TB Allocation Details'!$A$18:$L$214, MATCH("Demand ID", 'E4 TB Allocation Details'!$A$18:$L$18, 0),FALSE), 'E2 Allocators'!$B$15:$W$358, MATCH('O5 Details by Class &amp; Accounts'!P$18, 'E2 Allocators'!$B$15:$W$15, 0),FALSE)*$F189)</f>
        <v>0</v>
      </c>
      <c r="Q189" s="1322">
        <f>IF(ISERROR(VLOOKUP(VLOOKUP($A189, 'E4 TB Allocation Details'!$A$18:$L$214, MATCH("Demand ID", 'E4 TB Allocation Details'!$A$18:$L$18, 0),FALSE), 'E2 Allocators'!$B$15:$W$358, MATCH('O5 Details by Class &amp; Accounts'!Q$18, 'E2 Allocators'!$B$15:$W$15, 0),FALSE)*$F189), 0, VLOOKUP(VLOOKUP($A189, 'E4 TB Allocation Details'!$A$18:$L$214, MATCH("Demand ID", 'E4 TB Allocation Details'!$A$18:$L$18, 0),FALSE), 'E2 Allocators'!$B$15:$W$358, MATCH('O5 Details by Class &amp; Accounts'!Q$18, 'E2 Allocators'!$B$15:$W$15, 0),FALSE)*$F189)</f>
        <v>0</v>
      </c>
      <c r="R189" s="1322">
        <f>IF(ISERROR(VLOOKUP(VLOOKUP($A189, 'E4 TB Allocation Details'!$A$18:$L$214, MATCH("Demand ID", 'E4 TB Allocation Details'!$A$18:$L$18, 0),FALSE), 'E2 Allocators'!$B$15:$W$358, MATCH('O5 Details by Class &amp; Accounts'!R$18, 'E2 Allocators'!$B$15:$W$15, 0),FALSE)*$F189), 0, VLOOKUP(VLOOKUP($A189, 'E4 TB Allocation Details'!$A$18:$L$214, MATCH("Demand ID", 'E4 TB Allocation Details'!$A$18:$L$18, 0),FALSE), 'E2 Allocators'!$B$15:$W$358, MATCH('O5 Details by Class &amp; Accounts'!R$18, 'E2 Allocators'!$B$15:$W$15, 0),FALSE)*$F189)</f>
        <v>0</v>
      </c>
      <c r="S189" s="1322">
        <f>IF(ISERROR(VLOOKUP(VLOOKUP($A189, 'E4 TB Allocation Details'!$A$18:$L$214, MATCH("Demand ID", 'E4 TB Allocation Details'!$A$18:$L$18, 0),FALSE), 'E2 Allocators'!$B$15:$W$358, MATCH('O5 Details by Class &amp; Accounts'!S$18, 'E2 Allocators'!$B$15:$W$15, 0),FALSE)*$F189), 0, VLOOKUP(VLOOKUP($A189, 'E4 TB Allocation Details'!$A$18:$L$214, MATCH("Demand ID", 'E4 TB Allocation Details'!$A$18:$L$18, 0),FALSE), 'E2 Allocators'!$B$15:$W$358, MATCH('O5 Details by Class &amp; Accounts'!S$18, 'E2 Allocators'!$B$15:$W$15, 0),FALSE)*$F189)</f>
        <v>0</v>
      </c>
      <c r="T189" s="1322">
        <f>IF(ISERROR(VLOOKUP(VLOOKUP($A189, 'E4 TB Allocation Details'!$A$18:$L$214, MATCH("Demand ID", 'E4 TB Allocation Details'!$A$18:$L$18, 0),FALSE), 'E2 Allocators'!$B$15:$W$358, MATCH('O5 Details by Class &amp; Accounts'!T$18, 'E2 Allocators'!$B$15:$W$15, 0),FALSE)*$F189), 0, VLOOKUP(VLOOKUP($A189, 'E4 TB Allocation Details'!$A$18:$L$214, MATCH("Demand ID", 'E4 TB Allocation Details'!$A$18:$L$18, 0),FALSE), 'E2 Allocators'!$B$15:$W$358, MATCH('O5 Details by Class &amp; Accounts'!T$18, 'E2 Allocators'!$B$15:$W$15, 0),FALSE)*$F189)</f>
        <v>0</v>
      </c>
      <c r="U189" s="1322">
        <f>IF(ISERROR(VLOOKUP(VLOOKUP($A189, 'E4 TB Allocation Details'!$A$18:$L$214, MATCH("Demand ID", 'E4 TB Allocation Details'!$A$18:$L$18, 0),FALSE), 'E2 Allocators'!$B$15:$W$358, MATCH('O5 Details by Class &amp; Accounts'!U$18, 'E2 Allocators'!$B$15:$W$15, 0),FALSE)*$F189), 0, VLOOKUP(VLOOKUP($A189, 'E4 TB Allocation Details'!$A$18:$L$214, MATCH("Demand ID", 'E4 TB Allocation Details'!$A$18:$L$18, 0),FALSE), 'E2 Allocators'!$B$15:$W$358, MATCH('O5 Details by Class &amp; Accounts'!U$18, 'E2 Allocators'!$B$15:$W$15, 0),FALSE)*$F189)</f>
        <v>0</v>
      </c>
      <c r="V189" s="1322">
        <f>IF(ISERROR(VLOOKUP(VLOOKUP($A189, 'E4 TB Allocation Details'!$A$18:$L$214, MATCH("Demand ID", 'E4 TB Allocation Details'!$A$18:$L$18, 0),FALSE), 'E2 Allocators'!$B$15:$W$358, MATCH('O5 Details by Class &amp; Accounts'!V$18, 'E2 Allocators'!$B$15:$W$15, 0),FALSE)*$F189), 0, VLOOKUP(VLOOKUP($A189, 'E4 TB Allocation Details'!$A$18:$L$214, MATCH("Demand ID", 'E4 TB Allocation Details'!$A$18:$L$18, 0),FALSE), 'E2 Allocators'!$B$15:$W$358, MATCH('O5 Details by Class &amp; Accounts'!V$18, 'E2 Allocators'!$B$15:$W$15, 0),FALSE)*$F189)</f>
        <v>0</v>
      </c>
      <c r="W189" s="1322">
        <f>IF(ISERROR(VLOOKUP(VLOOKUP($A189, 'E4 TB Allocation Details'!$A$18:$L$214, MATCH("Demand ID", 'E4 TB Allocation Details'!$A$18:$L$18, 0),FALSE), 'E2 Allocators'!$B$15:$W$358, MATCH('O5 Details by Class &amp; Accounts'!W$18, 'E2 Allocators'!$B$15:$W$15, 0),FALSE)*$F189), 0, VLOOKUP(VLOOKUP($A189, 'E4 TB Allocation Details'!$A$18:$L$214, MATCH("Demand ID", 'E4 TB Allocation Details'!$A$18:$L$18, 0),FALSE), 'E2 Allocators'!$B$15:$W$358, MATCH('O5 Details by Class &amp; Accounts'!W$18, 'E2 Allocators'!$B$15:$W$15, 0),FALSE)*$F189)</f>
        <v>0</v>
      </c>
      <c r="X189" s="1322">
        <f>IF(ISERROR(VLOOKUP(VLOOKUP($A189, 'E4 TB Allocation Details'!$A$18:$L$214, MATCH("Demand ID", 'E4 TB Allocation Details'!$A$18:$L$18, 0),FALSE), 'E2 Allocators'!$B$15:$W$358, MATCH('O5 Details by Class &amp; Accounts'!X$18, 'E2 Allocators'!$B$15:$W$15, 0),FALSE)*$F189), 0, VLOOKUP(VLOOKUP($A189, 'E4 TB Allocation Details'!$A$18:$L$214, MATCH("Demand ID", 'E4 TB Allocation Details'!$A$18:$L$18, 0),FALSE), 'E2 Allocators'!$B$15:$W$358, MATCH('O5 Details by Class &amp; Accounts'!X$18, 'E2 Allocators'!$B$15:$W$15, 0),FALSE)*$F189)</f>
        <v>0</v>
      </c>
      <c r="Y189" s="1322">
        <f>IF(ISERROR(VLOOKUP(VLOOKUP($A189, 'E4 TB Allocation Details'!$A$18:$L$214, MATCH("Demand ID", 'E4 TB Allocation Details'!$A$18:$L$18, 0),FALSE), 'E2 Allocators'!$B$15:$W$358, MATCH('O5 Details by Class &amp; Accounts'!Y$18, 'E2 Allocators'!$B$15:$W$15, 0),FALSE)*$F189), 0, VLOOKUP(VLOOKUP($A189, 'E4 TB Allocation Details'!$A$18:$L$214, MATCH("Demand ID", 'E4 TB Allocation Details'!$A$18:$L$18, 0),FALSE), 'E2 Allocators'!$B$15:$W$358, MATCH('O5 Details by Class &amp; Accounts'!Y$18, 'E2 Allocators'!$B$15:$W$15, 0),FALSE)*$F189)</f>
        <v>0</v>
      </c>
      <c r="Z189" s="1322">
        <f>IF(ISERROR(VLOOKUP(VLOOKUP($A189, 'E4 TB Allocation Details'!$A$18:$L$214, MATCH("Demand ID", 'E4 TB Allocation Details'!$A$18:$L$18, 0),FALSE), 'E2 Allocators'!$B$15:$W$358, MATCH('O5 Details by Class &amp; Accounts'!Z$18, 'E2 Allocators'!$B$15:$W$15, 0),FALSE)*$F189), 0, VLOOKUP(VLOOKUP($A189, 'E4 TB Allocation Details'!$A$18:$L$214, MATCH("Demand ID", 'E4 TB Allocation Details'!$A$18:$L$18, 0),FALSE), 'E2 Allocators'!$B$15:$W$358, MATCH('O5 Details by Class &amp; Accounts'!Z$18, 'E2 Allocators'!$B$15:$W$15, 0),FALSE)*$F189)</f>
        <v>0</v>
      </c>
      <c r="AA189" s="1322">
        <f>IF(ISERROR(VLOOKUP(VLOOKUP($A189, 'E4 TB Allocation Details'!$A$18:$L$214, MATCH("Demand ID", 'E4 TB Allocation Details'!$A$18:$L$18, 0),FALSE), 'E2 Allocators'!$B$15:$W$358, MATCH('O5 Details by Class &amp; Accounts'!AA$18, 'E2 Allocators'!$B$15:$W$15, 0),FALSE)*$F189), 0, VLOOKUP(VLOOKUP($A189, 'E4 TB Allocation Details'!$A$18:$L$214, MATCH("Demand ID", 'E4 TB Allocation Details'!$A$18:$L$18, 0),FALSE), 'E2 Allocators'!$B$15:$W$358, MATCH('O5 Details by Class &amp; Accounts'!AA$18, 'E2 Allocators'!$B$15:$W$15, 0),FALSE)*$F189)</f>
        <v>0</v>
      </c>
      <c r="AB189" s="1322">
        <f>IF(ISERROR(VLOOKUP(VLOOKUP($A189, 'E4 TB Allocation Details'!$A$18:$L$214, MATCH("Demand ID", 'E4 TB Allocation Details'!$A$18:$L$18, 0),FALSE), 'E2 Allocators'!$B$15:$W$358, MATCH('O5 Details by Class &amp; Accounts'!AB$18, 'E2 Allocators'!$B$15:$W$15, 0),FALSE)*$F189), 0, VLOOKUP(VLOOKUP($A189, 'E4 TB Allocation Details'!$A$18:$L$214, MATCH("Demand ID", 'E4 TB Allocation Details'!$A$18:$L$18, 0),FALSE), 'E2 Allocators'!$B$15:$W$358, MATCH('O5 Details by Class &amp; Accounts'!AB$18, 'E2 Allocators'!$B$15:$W$15, 0),FALSE)*$F189)</f>
        <v>0</v>
      </c>
      <c r="AC189" s="1322">
        <f t="shared" si="47"/>
        <v>0</v>
      </c>
      <c r="AD189" s="1322">
        <f>IF(ISERROR(VLOOKUP(VLOOKUP($A189, 'E4 TB Allocation Details'!$A$18:$L$214, MATCH("Customer ID", 'E4 TB Allocation Details'!$A$18:$L$18, 0),FALSE), 'E2 Allocators'!$B$15:$W$358, MATCH('O5 Details by Class &amp; Accounts'!AD$18, 'E2 Allocators'!$B$15:$W$15, 0),FALSE)*$G189), 0, VLOOKUP(VLOOKUP($A189, 'E4 TB Allocation Details'!$A$18:$L$214, MATCH("Customer ID", 'E4 TB Allocation Details'!$A$18:$L$18, 0),FALSE), 'E2 Allocators'!$B$15:$W$358, MATCH('O5 Details by Class &amp; Accounts'!AD$18, 'E2 Allocators'!$B$15:$W$15, 0),FALSE)*$G189)</f>
        <v>0</v>
      </c>
      <c r="AE189" s="1322">
        <f>IF(ISERROR(VLOOKUP(VLOOKUP($A189, 'E4 TB Allocation Details'!$A$18:$L$214, MATCH("Customer ID", 'E4 TB Allocation Details'!$A$18:$L$18, 0),FALSE), 'E2 Allocators'!$B$15:$W$358, MATCH('O5 Details by Class &amp; Accounts'!AE$18, 'E2 Allocators'!$B$15:$W$15, 0),FALSE)*$G189), 0, VLOOKUP(VLOOKUP($A189, 'E4 TB Allocation Details'!$A$18:$L$214, MATCH("Customer ID", 'E4 TB Allocation Details'!$A$18:$L$18, 0),FALSE), 'E2 Allocators'!$B$15:$W$358, MATCH('O5 Details by Class &amp; Accounts'!AE$18, 'E2 Allocators'!$B$15:$W$15, 0),FALSE)*$G189)</f>
        <v>0</v>
      </c>
      <c r="AF189" s="1322">
        <f>IF(ISERROR(VLOOKUP(VLOOKUP($A189, 'E4 TB Allocation Details'!$A$18:$L$214, MATCH("Customer ID", 'E4 TB Allocation Details'!$A$18:$L$18, 0),FALSE), 'E2 Allocators'!$B$15:$W$358, MATCH('O5 Details by Class &amp; Accounts'!AF$18, 'E2 Allocators'!$B$15:$W$15, 0),FALSE)*$G189), 0, VLOOKUP(VLOOKUP($A189, 'E4 TB Allocation Details'!$A$18:$L$214, MATCH("Customer ID", 'E4 TB Allocation Details'!$A$18:$L$18, 0),FALSE), 'E2 Allocators'!$B$15:$W$358, MATCH('O5 Details by Class &amp; Accounts'!AF$18, 'E2 Allocators'!$B$15:$W$15, 0),FALSE)*$G189)</f>
        <v>0</v>
      </c>
      <c r="AG189" s="1322">
        <f>IF(ISERROR(VLOOKUP(VLOOKUP($A189, 'E4 TB Allocation Details'!$A$18:$L$214, MATCH("Customer ID", 'E4 TB Allocation Details'!$A$18:$L$18, 0),FALSE), 'E2 Allocators'!$B$15:$W$358, MATCH('O5 Details by Class &amp; Accounts'!AG$18, 'E2 Allocators'!$B$15:$W$15, 0),FALSE)*$G189), 0, VLOOKUP(VLOOKUP($A189, 'E4 TB Allocation Details'!$A$18:$L$214, MATCH("Customer ID", 'E4 TB Allocation Details'!$A$18:$L$18, 0),FALSE), 'E2 Allocators'!$B$15:$W$358, MATCH('O5 Details by Class &amp; Accounts'!AG$18, 'E2 Allocators'!$B$15:$W$15, 0),FALSE)*$G189)</f>
        <v>0</v>
      </c>
      <c r="AH189" s="1322">
        <f>IF(ISERROR(VLOOKUP(VLOOKUP($A189, 'E4 TB Allocation Details'!$A$18:$L$214, MATCH("Customer ID", 'E4 TB Allocation Details'!$A$18:$L$18, 0),FALSE), 'E2 Allocators'!$B$15:$W$358, MATCH('O5 Details by Class &amp; Accounts'!AH$18, 'E2 Allocators'!$B$15:$W$15, 0),FALSE)*$G189), 0, VLOOKUP(VLOOKUP($A189, 'E4 TB Allocation Details'!$A$18:$L$214, MATCH("Customer ID", 'E4 TB Allocation Details'!$A$18:$L$18, 0),FALSE), 'E2 Allocators'!$B$15:$W$358, MATCH('O5 Details by Class &amp; Accounts'!AH$18, 'E2 Allocators'!$B$15:$W$15, 0),FALSE)*$G189)</f>
        <v>0</v>
      </c>
      <c r="AI189" s="1322">
        <f>IF(ISERROR(VLOOKUP(VLOOKUP($A189, 'E4 TB Allocation Details'!$A$18:$L$214, MATCH("Customer ID", 'E4 TB Allocation Details'!$A$18:$L$18, 0),FALSE), 'E2 Allocators'!$B$15:$W$358, MATCH('O5 Details by Class &amp; Accounts'!AI$18, 'E2 Allocators'!$B$15:$W$15, 0),FALSE)*$G189), 0, VLOOKUP(VLOOKUP($A189, 'E4 TB Allocation Details'!$A$18:$L$214, MATCH("Customer ID", 'E4 TB Allocation Details'!$A$18:$L$18, 0),FALSE), 'E2 Allocators'!$B$15:$W$358, MATCH('O5 Details by Class &amp; Accounts'!AI$18, 'E2 Allocators'!$B$15:$W$15, 0),FALSE)*$G189)</f>
        <v>0</v>
      </c>
      <c r="AJ189" s="1322">
        <f>IF(ISERROR(VLOOKUP(VLOOKUP($A189, 'E4 TB Allocation Details'!$A$18:$L$214, MATCH("Customer ID", 'E4 TB Allocation Details'!$A$18:$L$18, 0),FALSE), 'E2 Allocators'!$B$15:$W$358, MATCH('O5 Details by Class &amp; Accounts'!AJ$18, 'E2 Allocators'!$B$15:$W$15, 0),FALSE)*$G189), 0, VLOOKUP(VLOOKUP($A189, 'E4 TB Allocation Details'!$A$18:$L$214, MATCH("Customer ID", 'E4 TB Allocation Details'!$A$18:$L$18, 0),FALSE), 'E2 Allocators'!$B$15:$W$358, MATCH('O5 Details by Class &amp; Accounts'!AJ$18, 'E2 Allocators'!$B$15:$W$15, 0),FALSE)*$G189)</f>
        <v>0</v>
      </c>
      <c r="AK189" s="1322">
        <f>IF(ISERROR(VLOOKUP(VLOOKUP($A189, 'E4 TB Allocation Details'!$A$18:$L$214, MATCH("Customer ID", 'E4 TB Allocation Details'!$A$18:$L$18, 0),FALSE), 'E2 Allocators'!$B$15:$W$358, MATCH('O5 Details by Class &amp; Accounts'!AK$18, 'E2 Allocators'!$B$15:$W$15, 0),FALSE)*$G189), 0, VLOOKUP(VLOOKUP($A189, 'E4 TB Allocation Details'!$A$18:$L$214, MATCH("Customer ID", 'E4 TB Allocation Details'!$A$18:$L$18, 0),FALSE), 'E2 Allocators'!$B$15:$W$358, MATCH('O5 Details by Class &amp; Accounts'!AK$18, 'E2 Allocators'!$B$15:$W$15, 0),FALSE)*$G189)</f>
        <v>0</v>
      </c>
      <c r="AL189" s="1322">
        <f>IF(ISERROR(VLOOKUP(VLOOKUP($A189, 'E4 TB Allocation Details'!$A$18:$L$214, MATCH("Customer ID", 'E4 TB Allocation Details'!$A$18:$L$18, 0),FALSE), 'E2 Allocators'!$B$15:$W$358, MATCH('O5 Details by Class &amp; Accounts'!AL$18, 'E2 Allocators'!$B$15:$W$15, 0),FALSE)*$G189), 0, VLOOKUP(VLOOKUP($A189, 'E4 TB Allocation Details'!$A$18:$L$214, MATCH("Customer ID", 'E4 TB Allocation Details'!$A$18:$L$18, 0),FALSE), 'E2 Allocators'!$B$15:$W$358, MATCH('O5 Details by Class &amp; Accounts'!AL$18, 'E2 Allocators'!$B$15:$W$15, 0),FALSE)*$G189)</f>
        <v>0</v>
      </c>
      <c r="AM189" s="1322">
        <f>IF(ISERROR(VLOOKUP(VLOOKUP($A189, 'E4 TB Allocation Details'!$A$18:$L$214, MATCH("Customer ID", 'E4 TB Allocation Details'!$A$18:$L$18, 0),FALSE), 'E2 Allocators'!$B$15:$W$358, MATCH('O5 Details by Class &amp; Accounts'!AM$18, 'E2 Allocators'!$B$15:$W$15, 0),FALSE)*$G189), 0, VLOOKUP(VLOOKUP($A189, 'E4 TB Allocation Details'!$A$18:$L$214, MATCH("Customer ID", 'E4 TB Allocation Details'!$A$18:$L$18, 0),FALSE), 'E2 Allocators'!$B$15:$W$358, MATCH('O5 Details by Class &amp; Accounts'!AM$18, 'E2 Allocators'!$B$15:$W$15, 0),FALSE)*$G189)</f>
        <v>0</v>
      </c>
      <c r="AN189" s="1322">
        <f>IF(ISERROR(VLOOKUP(VLOOKUP($A189, 'E4 TB Allocation Details'!$A$18:$L$214, MATCH("Customer ID", 'E4 TB Allocation Details'!$A$18:$L$18, 0),FALSE), 'E2 Allocators'!$B$15:$W$358, MATCH('O5 Details by Class &amp; Accounts'!AN$18, 'E2 Allocators'!$B$15:$W$15, 0),FALSE)*$G189), 0, VLOOKUP(VLOOKUP($A189, 'E4 TB Allocation Details'!$A$18:$L$214, MATCH("Customer ID", 'E4 TB Allocation Details'!$A$18:$L$18, 0),FALSE), 'E2 Allocators'!$B$15:$W$358, MATCH('O5 Details by Class &amp; Accounts'!AN$18, 'E2 Allocators'!$B$15:$W$15, 0),FALSE)*$G189)</f>
        <v>0</v>
      </c>
      <c r="AO189" s="1322">
        <f>IF(ISERROR(VLOOKUP(VLOOKUP($A189, 'E4 TB Allocation Details'!$A$18:$L$214, MATCH("Customer ID", 'E4 TB Allocation Details'!$A$18:$L$18, 0),FALSE), 'E2 Allocators'!$B$15:$W$358, MATCH('O5 Details by Class &amp; Accounts'!AO$18, 'E2 Allocators'!$B$15:$W$15, 0),FALSE)*$G189), 0, VLOOKUP(VLOOKUP($A189, 'E4 TB Allocation Details'!$A$18:$L$214, MATCH("Customer ID", 'E4 TB Allocation Details'!$A$18:$L$18, 0),FALSE), 'E2 Allocators'!$B$15:$W$358, MATCH('O5 Details by Class &amp; Accounts'!AO$18, 'E2 Allocators'!$B$15:$W$15, 0),FALSE)*$G189)</f>
        <v>0</v>
      </c>
      <c r="AP189" s="1322">
        <f>IF(ISERROR(VLOOKUP(VLOOKUP($A189, 'E4 TB Allocation Details'!$A$18:$L$214, MATCH("Customer ID", 'E4 TB Allocation Details'!$A$18:$L$18, 0),FALSE), 'E2 Allocators'!$B$15:$W$358, MATCH('O5 Details by Class &amp; Accounts'!AP$18, 'E2 Allocators'!$B$15:$W$15, 0),FALSE)*$G189), 0, VLOOKUP(VLOOKUP($A189, 'E4 TB Allocation Details'!$A$18:$L$214, MATCH("Customer ID", 'E4 TB Allocation Details'!$A$18:$L$18, 0),FALSE), 'E2 Allocators'!$B$15:$W$358, MATCH('O5 Details by Class &amp; Accounts'!AP$18, 'E2 Allocators'!$B$15:$W$15, 0),FALSE)*$G189)</f>
        <v>0</v>
      </c>
      <c r="AQ189" s="1322">
        <f>IF(ISERROR(VLOOKUP(VLOOKUP($A189, 'E4 TB Allocation Details'!$A$18:$L$214, MATCH("Customer ID", 'E4 TB Allocation Details'!$A$18:$L$18, 0),FALSE), 'E2 Allocators'!$B$15:$W$358, MATCH('O5 Details by Class &amp; Accounts'!AQ$18, 'E2 Allocators'!$B$15:$W$15, 0),FALSE)*$G189), 0, VLOOKUP(VLOOKUP($A189, 'E4 TB Allocation Details'!$A$18:$L$214, MATCH("Customer ID", 'E4 TB Allocation Details'!$A$18:$L$18, 0),FALSE), 'E2 Allocators'!$B$15:$W$358, MATCH('O5 Details by Class &amp; Accounts'!AQ$18, 'E2 Allocators'!$B$15:$W$15, 0),FALSE)*$G189)</f>
        <v>0</v>
      </c>
      <c r="AR189" s="1322">
        <f>IF(ISERROR(VLOOKUP(VLOOKUP($A189, 'E4 TB Allocation Details'!$A$18:$L$214, MATCH("Customer ID", 'E4 TB Allocation Details'!$A$18:$L$18, 0),FALSE), 'E2 Allocators'!$B$15:$W$358, MATCH('O5 Details by Class &amp; Accounts'!AR$18, 'E2 Allocators'!$B$15:$W$15, 0),FALSE)*$G189), 0, VLOOKUP(VLOOKUP($A189, 'E4 TB Allocation Details'!$A$18:$L$214, MATCH("Customer ID", 'E4 TB Allocation Details'!$A$18:$L$18, 0),FALSE), 'E2 Allocators'!$B$15:$W$358, MATCH('O5 Details by Class &amp; Accounts'!AR$18, 'E2 Allocators'!$B$15:$W$15, 0),FALSE)*$G189)</f>
        <v>0</v>
      </c>
      <c r="AS189" s="1322">
        <f>IF(ISERROR(VLOOKUP(VLOOKUP($A189, 'E4 TB Allocation Details'!$A$18:$L$214, MATCH("Customer ID", 'E4 TB Allocation Details'!$A$18:$L$18, 0),FALSE), 'E2 Allocators'!$B$15:$W$358, MATCH('O5 Details by Class &amp; Accounts'!AS$18, 'E2 Allocators'!$B$15:$W$15, 0),FALSE)*$G189), 0, VLOOKUP(VLOOKUP($A189, 'E4 TB Allocation Details'!$A$18:$L$214, MATCH("Customer ID", 'E4 TB Allocation Details'!$A$18:$L$18, 0),FALSE), 'E2 Allocators'!$B$15:$W$358, MATCH('O5 Details by Class &amp; Accounts'!AS$18, 'E2 Allocators'!$B$15:$W$15, 0),FALSE)*$G189)</f>
        <v>0</v>
      </c>
      <c r="AT189" s="1322">
        <f>IF(ISERROR(VLOOKUP(VLOOKUP($A189, 'E4 TB Allocation Details'!$A$18:$L$214, MATCH("Customer ID", 'E4 TB Allocation Details'!$A$18:$L$18, 0),FALSE), 'E2 Allocators'!$B$15:$W$358, MATCH('O5 Details by Class &amp; Accounts'!AT$18, 'E2 Allocators'!$B$15:$W$15, 0),FALSE)*$G189), 0, VLOOKUP(VLOOKUP($A189, 'E4 TB Allocation Details'!$A$18:$L$214, MATCH("Customer ID", 'E4 TB Allocation Details'!$A$18:$L$18, 0),FALSE), 'E2 Allocators'!$B$15:$W$358, MATCH('O5 Details by Class &amp; Accounts'!AT$18, 'E2 Allocators'!$B$15:$W$15, 0),FALSE)*$G189)</f>
        <v>0</v>
      </c>
      <c r="AU189" s="1322">
        <f>IF(ISERROR(VLOOKUP(VLOOKUP($A189, 'E4 TB Allocation Details'!$A$18:$L$214, MATCH("Customer ID", 'E4 TB Allocation Details'!$A$18:$L$18, 0),FALSE), 'E2 Allocators'!$B$15:$W$358, MATCH('O5 Details by Class &amp; Accounts'!AU$18, 'E2 Allocators'!$B$15:$W$15, 0),FALSE)*$G189), 0, VLOOKUP(VLOOKUP($A189, 'E4 TB Allocation Details'!$A$18:$L$214, MATCH("Customer ID", 'E4 TB Allocation Details'!$A$18:$L$18, 0),FALSE), 'E2 Allocators'!$B$15:$W$358, MATCH('O5 Details by Class &amp; Accounts'!AU$18, 'E2 Allocators'!$B$15:$W$15, 0),FALSE)*$G189)</f>
        <v>0</v>
      </c>
      <c r="AV189" s="1322">
        <f>IF(ISERROR(VLOOKUP(VLOOKUP($A189, 'E4 TB Allocation Details'!$A$18:$L$214, MATCH("Customer ID", 'E4 TB Allocation Details'!$A$18:$L$18, 0),FALSE), 'E2 Allocators'!$B$15:$W$358, MATCH('O5 Details by Class &amp; Accounts'!AV$18, 'E2 Allocators'!$B$15:$W$15, 0),FALSE)*$G189), 0, VLOOKUP(VLOOKUP($A189, 'E4 TB Allocation Details'!$A$18:$L$214, MATCH("Customer ID", 'E4 TB Allocation Details'!$A$18:$L$18, 0),FALSE), 'E2 Allocators'!$B$15:$W$358, MATCH('O5 Details by Class &amp; Accounts'!AV$18, 'E2 Allocators'!$B$15:$W$15, 0),FALSE)*$G189)</f>
        <v>0</v>
      </c>
      <c r="AW189" s="1322">
        <f>IF(ISERROR(VLOOKUP(VLOOKUP($A189, 'E4 TB Allocation Details'!$A$18:$L$214, MATCH("Customer ID", 'E4 TB Allocation Details'!$A$18:$L$18, 0),FALSE), 'E2 Allocators'!$B$15:$W$358, MATCH('O5 Details by Class &amp; Accounts'!AW$18, 'E2 Allocators'!$B$15:$W$15, 0),FALSE)*$G189), 0, VLOOKUP(VLOOKUP($A189, 'E4 TB Allocation Details'!$A$18:$L$214, MATCH("Customer ID", 'E4 TB Allocation Details'!$A$18:$L$18, 0),FALSE), 'E2 Allocators'!$B$15:$W$358, MATCH('O5 Details by Class &amp; Accounts'!AW$18, 'E2 Allocators'!$B$15:$W$15, 0),FALSE)*$G189)</f>
        <v>0</v>
      </c>
      <c r="AX189" s="1322">
        <f t="shared" si="51"/>
        <v>0</v>
      </c>
      <c r="AY189" s="1322">
        <f>IF(ISERROR(VLOOKUP(VLOOKUP($A189, 'E4 TB Allocation Details'!$A$18:$L$214, MATCH("Misc ID", 'E4 TB Allocation Details'!$A$18:$L$18, 0),FALSE), 'E2 Allocators'!$B$15:$W$358, MATCH('O5 Details by Class &amp; Accounts'!AY$18, 'E2 Allocators'!$B$15:$W$15, 0),FALSE)*$E189), 0, VLOOKUP(VLOOKUP($A189, 'E4 TB Allocation Details'!$A$18:$L$214, MATCH("Misc ID", 'E4 TB Allocation Details'!$A$18:$L$18, 0),FALSE), 'E2 Allocators'!$B$15:$W$358, MATCH('O5 Details by Class &amp; Accounts'!AY$18, 'E2 Allocators'!$B$15:$W$15, 0),FALSE)*$E189)</f>
        <v>0</v>
      </c>
      <c r="AZ189" s="1322">
        <f>IF(ISERROR(VLOOKUP(VLOOKUP($A189, 'E4 TB Allocation Details'!$A$18:$L$214, MATCH("Misc ID", 'E4 TB Allocation Details'!$A$18:$L$18, 0),FALSE), 'E2 Allocators'!$B$15:$W$358, MATCH('O5 Details by Class &amp; Accounts'!AZ$18, 'E2 Allocators'!$B$15:$W$15, 0),FALSE)*$E189), 0, VLOOKUP(VLOOKUP($A189, 'E4 TB Allocation Details'!$A$18:$L$214, MATCH("Misc ID", 'E4 TB Allocation Details'!$A$18:$L$18, 0),FALSE), 'E2 Allocators'!$B$15:$W$358, MATCH('O5 Details by Class &amp; Accounts'!AZ$18, 'E2 Allocators'!$B$15:$W$15, 0),FALSE)*$E189)</f>
        <v>0</v>
      </c>
      <c r="BA189" s="1322">
        <f>IF(ISERROR(VLOOKUP(VLOOKUP($A189, 'E4 TB Allocation Details'!$A$18:$L$214, MATCH("Misc ID", 'E4 TB Allocation Details'!$A$18:$L$18, 0),FALSE), 'E2 Allocators'!$B$15:$W$358, MATCH('O5 Details by Class &amp; Accounts'!BA$18, 'E2 Allocators'!$B$15:$W$15, 0),FALSE)*$E189), 0, VLOOKUP(VLOOKUP($A189, 'E4 TB Allocation Details'!$A$18:$L$214, MATCH("Misc ID", 'E4 TB Allocation Details'!$A$18:$L$18, 0),FALSE), 'E2 Allocators'!$B$15:$W$358, MATCH('O5 Details by Class &amp; Accounts'!BA$18, 'E2 Allocators'!$B$15:$W$15, 0),FALSE)*$E189)</f>
        <v>0</v>
      </c>
      <c r="BB189" s="1322">
        <f>IF(ISERROR(VLOOKUP(VLOOKUP($A189, 'E4 TB Allocation Details'!$A$18:$L$214, MATCH("Misc ID", 'E4 TB Allocation Details'!$A$18:$L$18, 0),FALSE), 'E2 Allocators'!$B$15:$W$358, MATCH('O5 Details by Class &amp; Accounts'!BB$18, 'E2 Allocators'!$B$15:$W$15, 0),FALSE)*$E189), 0, VLOOKUP(VLOOKUP($A189, 'E4 TB Allocation Details'!$A$18:$L$214, MATCH("Misc ID", 'E4 TB Allocation Details'!$A$18:$L$18, 0),FALSE), 'E2 Allocators'!$B$15:$W$358, MATCH('O5 Details by Class &amp; Accounts'!BB$18, 'E2 Allocators'!$B$15:$W$15, 0),FALSE)*$E189)</f>
        <v>0</v>
      </c>
      <c r="BC189" s="1322">
        <f>IF(ISERROR(VLOOKUP(VLOOKUP($A189, 'E4 TB Allocation Details'!$A$18:$L$214, MATCH("Misc ID", 'E4 TB Allocation Details'!$A$18:$L$18, 0),FALSE), 'E2 Allocators'!$B$15:$W$358, MATCH('O5 Details by Class &amp; Accounts'!BC$18, 'E2 Allocators'!$B$15:$W$15, 0),FALSE)*$E189), 0, VLOOKUP(VLOOKUP($A189, 'E4 TB Allocation Details'!$A$18:$L$214, MATCH("Misc ID", 'E4 TB Allocation Details'!$A$18:$L$18, 0),FALSE), 'E2 Allocators'!$B$15:$W$358, MATCH('O5 Details by Class &amp; Accounts'!BC$18, 'E2 Allocators'!$B$15:$W$15, 0),FALSE)*$E189)</f>
        <v>0</v>
      </c>
      <c r="BD189" s="1322">
        <f>IF(ISERROR(VLOOKUP(VLOOKUP($A189, 'E4 TB Allocation Details'!$A$18:$L$214, MATCH("Misc ID", 'E4 TB Allocation Details'!$A$18:$L$18, 0),FALSE), 'E2 Allocators'!$B$15:$W$358, MATCH('O5 Details by Class &amp; Accounts'!BD$18, 'E2 Allocators'!$B$15:$W$15, 0),FALSE)*$E189), 0, VLOOKUP(VLOOKUP($A189, 'E4 TB Allocation Details'!$A$18:$L$214, MATCH("Misc ID", 'E4 TB Allocation Details'!$A$18:$L$18, 0),FALSE), 'E2 Allocators'!$B$15:$W$358, MATCH('O5 Details by Class &amp; Accounts'!BD$18, 'E2 Allocators'!$B$15:$W$15, 0),FALSE)*$E189)</f>
        <v>0</v>
      </c>
      <c r="BE189" s="1322">
        <f>IF(ISERROR(VLOOKUP(VLOOKUP($A189, 'E4 TB Allocation Details'!$A$18:$L$214, MATCH("Misc ID", 'E4 TB Allocation Details'!$A$18:$L$18, 0),FALSE), 'E2 Allocators'!$B$15:$W$358, MATCH('O5 Details by Class &amp; Accounts'!BE$18, 'E2 Allocators'!$B$15:$W$15, 0),FALSE)*$E189), 0, VLOOKUP(VLOOKUP($A189, 'E4 TB Allocation Details'!$A$18:$L$214, MATCH("Misc ID", 'E4 TB Allocation Details'!$A$18:$L$18, 0),FALSE), 'E2 Allocators'!$B$15:$W$358, MATCH('O5 Details by Class &amp; Accounts'!BE$18, 'E2 Allocators'!$B$15:$W$15, 0),FALSE)*$E189)</f>
        <v>0</v>
      </c>
      <c r="BF189" s="1322">
        <f>IF(ISERROR(VLOOKUP(VLOOKUP($A189, 'E4 TB Allocation Details'!$A$18:$L$214, MATCH("Misc ID", 'E4 TB Allocation Details'!$A$18:$L$18, 0),FALSE), 'E2 Allocators'!$B$15:$W$358, MATCH('O5 Details by Class &amp; Accounts'!BF$18, 'E2 Allocators'!$B$15:$W$15, 0),FALSE)*$E189), 0, VLOOKUP(VLOOKUP($A189, 'E4 TB Allocation Details'!$A$18:$L$214, MATCH("Misc ID", 'E4 TB Allocation Details'!$A$18:$L$18, 0),FALSE), 'E2 Allocators'!$B$15:$W$358, MATCH('O5 Details by Class &amp; Accounts'!BF$18, 'E2 Allocators'!$B$15:$W$15, 0),FALSE)*$E189)</f>
        <v>0</v>
      </c>
      <c r="BG189" s="1322">
        <f>IF(ISERROR(VLOOKUP(VLOOKUP($A189, 'E4 TB Allocation Details'!$A$18:$L$214, MATCH("Misc ID", 'E4 TB Allocation Details'!$A$18:$L$18, 0),FALSE), 'E2 Allocators'!$B$15:$W$358, MATCH('O5 Details by Class &amp; Accounts'!BG$18, 'E2 Allocators'!$B$15:$W$15, 0),FALSE)*$E189), 0, VLOOKUP(VLOOKUP($A189, 'E4 TB Allocation Details'!$A$18:$L$214, MATCH("Misc ID", 'E4 TB Allocation Details'!$A$18:$L$18, 0),FALSE), 'E2 Allocators'!$B$15:$W$358, MATCH('O5 Details by Class &amp; Accounts'!BG$18, 'E2 Allocators'!$B$15:$W$15, 0),FALSE)*$E189)</f>
        <v>0</v>
      </c>
      <c r="BH189" s="1322">
        <f>IF(ISERROR(VLOOKUP(VLOOKUP($A189, 'E4 TB Allocation Details'!$A$18:$L$214, MATCH("Misc ID", 'E4 TB Allocation Details'!$A$18:$L$18, 0),FALSE), 'E2 Allocators'!$B$15:$W$358, MATCH('O5 Details by Class &amp; Accounts'!BH$18, 'E2 Allocators'!$B$15:$W$15, 0),FALSE)*$E189), 0, VLOOKUP(VLOOKUP($A189, 'E4 TB Allocation Details'!$A$18:$L$214, MATCH("Misc ID", 'E4 TB Allocation Details'!$A$18:$L$18, 0),FALSE), 'E2 Allocators'!$B$15:$W$358, MATCH('O5 Details by Class &amp; Accounts'!BH$18, 'E2 Allocators'!$B$15:$W$15, 0),FALSE)*$E189)</f>
        <v>0</v>
      </c>
      <c r="BI189" s="1322">
        <f>IF(ISERROR(VLOOKUP(VLOOKUP($A189, 'E4 TB Allocation Details'!$A$18:$L$214, MATCH("Misc ID", 'E4 TB Allocation Details'!$A$18:$L$18, 0),FALSE), 'E2 Allocators'!$B$15:$W$358, MATCH('O5 Details by Class &amp; Accounts'!BI$18, 'E2 Allocators'!$B$15:$W$15, 0),FALSE)*$E189), 0, VLOOKUP(VLOOKUP($A189, 'E4 TB Allocation Details'!$A$18:$L$214, MATCH("Misc ID", 'E4 TB Allocation Details'!$A$18:$L$18, 0),FALSE), 'E2 Allocators'!$B$15:$W$358, MATCH('O5 Details by Class &amp; Accounts'!BI$18, 'E2 Allocators'!$B$15:$W$15, 0),FALSE)*$E189)</f>
        <v>0</v>
      </c>
      <c r="BJ189" s="1322">
        <f>IF(ISERROR(VLOOKUP(VLOOKUP($A189, 'E4 TB Allocation Details'!$A$18:$L$214, MATCH("Misc ID", 'E4 TB Allocation Details'!$A$18:$L$18, 0),FALSE), 'E2 Allocators'!$B$15:$W$358, MATCH('O5 Details by Class &amp; Accounts'!BJ$18, 'E2 Allocators'!$B$15:$W$15, 0),FALSE)*$E189), 0, VLOOKUP(VLOOKUP($A189, 'E4 TB Allocation Details'!$A$18:$L$214, MATCH("Misc ID", 'E4 TB Allocation Details'!$A$18:$L$18, 0),FALSE), 'E2 Allocators'!$B$15:$W$358, MATCH('O5 Details by Class &amp; Accounts'!BJ$18, 'E2 Allocators'!$B$15:$W$15, 0),FALSE)*$E189)</f>
        <v>0</v>
      </c>
      <c r="BK189" s="1322">
        <f>IF(ISERROR(VLOOKUP(VLOOKUP($A189, 'E4 TB Allocation Details'!$A$18:$L$214, MATCH("Misc ID", 'E4 TB Allocation Details'!$A$18:$L$18, 0),FALSE), 'E2 Allocators'!$B$15:$W$358, MATCH('O5 Details by Class &amp; Accounts'!BK$18, 'E2 Allocators'!$B$15:$W$15, 0),FALSE)*$E189), 0, VLOOKUP(VLOOKUP($A189, 'E4 TB Allocation Details'!$A$18:$L$214, MATCH("Misc ID", 'E4 TB Allocation Details'!$A$18:$L$18, 0),FALSE), 'E2 Allocators'!$B$15:$W$358, MATCH('O5 Details by Class &amp; Accounts'!BK$18, 'E2 Allocators'!$B$15:$W$15, 0),FALSE)*$E189)</f>
        <v>0</v>
      </c>
      <c r="BL189" s="1322">
        <f>IF(ISERROR(VLOOKUP(VLOOKUP($A189, 'E4 TB Allocation Details'!$A$18:$L$214, MATCH("Misc ID", 'E4 TB Allocation Details'!$A$18:$L$18, 0),FALSE), 'E2 Allocators'!$B$15:$W$358, MATCH('O5 Details by Class &amp; Accounts'!BL$18, 'E2 Allocators'!$B$15:$W$15, 0),FALSE)*$E189), 0, VLOOKUP(VLOOKUP($A189, 'E4 TB Allocation Details'!$A$18:$L$214, MATCH("Misc ID", 'E4 TB Allocation Details'!$A$18:$L$18, 0),FALSE), 'E2 Allocators'!$B$15:$W$358, MATCH('O5 Details by Class &amp; Accounts'!BL$18, 'E2 Allocators'!$B$15:$W$15, 0),FALSE)*$E189)</f>
        <v>0</v>
      </c>
      <c r="BM189" s="1322">
        <f>IF(ISERROR(VLOOKUP(VLOOKUP($A189, 'E4 TB Allocation Details'!$A$18:$L$214, MATCH("Misc ID", 'E4 TB Allocation Details'!$A$18:$L$18, 0),FALSE), 'E2 Allocators'!$B$15:$W$358, MATCH('O5 Details by Class &amp; Accounts'!BM$18, 'E2 Allocators'!$B$15:$W$15, 0),FALSE)*$E189), 0, VLOOKUP(VLOOKUP($A189, 'E4 TB Allocation Details'!$A$18:$L$214, MATCH("Misc ID", 'E4 TB Allocation Details'!$A$18:$L$18, 0),FALSE), 'E2 Allocators'!$B$15:$W$358, MATCH('O5 Details by Class &amp; Accounts'!BM$18, 'E2 Allocators'!$B$15:$W$15, 0),FALSE)*$E189)</f>
        <v>0</v>
      </c>
      <c r="BN189" s="1322">
        <f>IF(ISERROR(VLOOKUP(VLOOKUP($A189, 'E4 TB Allocation Details'!$A$18:$L$214, MATCH("Misc ID", 'E4 TB Allocation Details'!$A$18:$L$18, 0),FALSE), 'E2 Allocators'!$B$15:$W$358, MATCH('O5 Details by Class &amp; Accounts'!BN$18, 'E2 Allocators'!$B$15:$W$15, 0),FALSE)*$E189), 0, VLOOKUP(VLOOKUP($A189, 'E4 TB Allocation Details'!$A$18:$L$214, MATCH("Misc ID", 'E4 TB Allocation Details'!$A$18:$L$18, 0),FALSE), 'E2 Allocators'!$B$15:$W$358, MATCH('O5 Details by Class &amp; Accounts'!BN$18, 'E2 Allocators'!$B$15:$W$15, 0),FALSE)*$E189)</f>
        <v>0</v>
      </c>
      <c r="BO189" s="1322">
        <f>IF(ISERROR(VLOOKUP(VLOOKUP($A189, 'E4 TB Allocation Details'!$A$18:$L$214, MATCH("Misc ID", 'E4 TB Allocation Details'!$A$18:$L$18, 0),FALSE), 'E2 Allocators'!$B$15:$W$358, MATCH('O5 Details by Class &amp; Accounts'!BO$18, 'E2 Allocators'!$B$15:$W$15, 0),FALSE)*$E189), 0, VLOOKUP(VLOOKUP($A189, 'E4 TB Allocation Details'!$A$18:$L$214, MATCH("Misc ID", 'E4 TB Allocation Details'!$A$18:$L$18, 0),FALSE), 'E2 Allocators'!$B$15:$W$358, MATCH('O5 Details by Class &amp; Accounts'!BO$18, 'E2 Allocators'!$B$15:$W$15, 0),FALSE)*$E189)</f>
        <v>0</v>
      </c>
      <c r="BP189" s="1322">
        <f>IF(ISERROR(VLOOKUP(VLOOKUP($A189, 'E4 TB Allocation Details'!$A$18:$L$214, MATCH("Misc ID", 'E4 TB Allocation Details'!$A$18:$L$18, 0),FALSE), 'E2 Allocators'!$B$15:$W$358, MATCH('O5 Details by Class &amp; Accounts'!BP$18, 'E2 Allocators'!$B$15:$W$15, 0),FALSE)*$E189), 0, VLOOKUP(VLOOKUP($A189, 'E4 TB Allocation Details'!$A$18:$L$214, MATCH("Misc ID", 'E4 TB Allocation Details'!$A$18:$L$18, 0),FALSE), 'E2 Allocators'!$B$15:$W$358, MATCH('O5 Details by Class &amp; Accounts'!BP$18, 'E2 Allocators'!$B$15:$W$15, 0),FALSE)*$E189)</f>
        <v>0</v>
      </c>
      <c r="BQ189" s="1322">
        <f>IF(ISERROR(VLOOKUP(VLOOKUP($A189, 'E4 TB Allocation Details'!$A$18:$L$214, MATCH("Misc ID", 'E4 TB Allocation Details'!$A$18:$L$18, 0),FALSE), 'E2 Allocators'!$B$15:$W$358, MATCH('O5 Details by Class &amp; Accounts'!BQ$18, 'E2 Allocators'!$B$15:$W$15, 0),FALSE)*$E189), 0, VLOOKUP(VLOOKUP($A189, 'E4 TB Allocation Details'!$A$18:$L$214, MATCH("Misc ID", 'E4 TB Allocation Details'!$A$18:$L$18, 0),FALSE), 'E2 Allocators'!$B$15:$W$358, MATCH('O5 Details by Class &amp; Accounts'!BQ$18, 'E2 Allocators'!$B$15:$W$15, 0),FALSE)*$E189)</f>
        <v>0</v>
      </c>
      <c r="BR189" s="1322">
        <f>IF(ISERROR(VLOOKUP(VLOOKUP($A189, 'E4 TB Allocation Details'!$A$18:$L$214, MATCH("Misc ID", 'E4 TB Allocation Details'!$A$18:$L$18, 0),FALSE), 'E2 Allocators'!$B$15:$W$358, MATCH('O5 Details by Class &amp; Accounts'!BR$18, 'E2 Allocators'!$B$15:$W$15, 0),FALSE)*$E189), 0, VLOOKUP(VLOOKUP($A189, 'E4 TB Allocation Details'!$A$18:$L$214, MATCH("Misc ID", 'E4 TB Allocation Details'!$A$18:$L$18, 0),FALSE), 'E2 Allocators'!$B$15:$W$358, MATCH('O5 Details by Class &amp; Accounts'!BR$18, 'E2 Allocators'!$B$15:$W$15, 0),FALSE)*$E189)</f>
        <v>0</v>
      </c>
      <c r="BS189" s="1322">
        <f t="shared" si="48"/>
        <v>0</v>
      </c>
      <c r="BT189" s="1322">
        <f>IF(ISERROR(VLOOKUP(VLOOKUP($A189, 'E4 TB Allocation Details'!$A$18:$L$214, MATCH("A &amp; G ID", 'E4 TB Allocation Details'!$A$18:$L$18, 0),FALSE), 'E2 Allocators'!$B$15:$W$358, MATCH('O5 Details by Class &amp; Accounts'!BT$18, 'E2 Allocators'!$B$15:$W$15, 0),FALSE)*$E189), 0, VLOOKUP(VLOOKUP($A189, 'E4 TB Allocation Details'!$A$18:$L$214, MATCH("A &amp; G ID", 'E4 TB Allocation Details'!$A$18:$L$18, 0),FALSE), 'E2 Allocators'!$B$15:$W$358, MATCH('O5 Details by Class &amp; Accounts'!BT$18, 'E2 Allocators'!$B$15:$W$15, 0),FALSE)*$E189)</f>
        <v>12058.076985946778</v>
      </c>
      <c r="BU189" s="1322">
        <f>IF(ISERROR(VLOOKUP(VLOOKUP($A189, 'E4 TB Allocation Details'!$A$18:$L$214, MATCH("A &amp; G ID", 'E4 TB Allocation Details'!$A$18:$L$18, 0),FALSE), 'E2 Allocators'!$B$15:$W$358, MATCH('O5 Details by Class &amp; Accounts'!BU$18, 'E2 Allocators'!$B$15:$W$15, 0),FALSE)*$E189), 0, VLOOKUP(VLOOKUP($A189, 'E4 TB Allocation Details'!$A$18:$L$214, MATCH("A &amp; G ID", 'E4 TB Allocation Details'!$A$18:$L$18, 0),FALSE), 'E2 Allocators'!$B$15:$W$358, MATCH('O5 Details by Class &amp; Accounts'!BU$18, 'E2 Allocators'!$B$15:$W$15, 0),FALSE)*$E189)</f>
        <v>4454.7257262142912</v>
      </c>
      <c r="BV189" s="1322">
        <f>IF(ISERROR(VLOOKUP(VLOOKUP($A189, 'E4 TB Allocation Details'!$A$18:$L$214, MATCH("A &amp; G ID", 'E4 TB Allocation Details'!$A$18:$L$18, 0),FALSE), 'E2 Allocators'!$B$15:$W$358, MATCH('O5 Details by Class &amp; Accounts'!BV$18, 'E2 Allocators'!$B$15:$W$15, 0),FALSE)*$E189), 0, VLOOKUP(VLOOKUP($A189, 'E4 TB Allocation Details'!$A$18:$L$214, MATCH("A &amp; G ID", 'E4 TB Allocation Details'!$A$18:$L$18, 0),FALSE), 'E2 Allocators'!$B$15:$W$358, MATCH('O5 Details by Class &amp; Accounts'!BV$18, 'E2 Allocators'!$B$15:$W$15, 0),FALSE)*$E189)</f>
        <v>3571.56364052248</v>
      </c>
      <c r="BW189" s="1322">
        <f>IF(ISERROR(VLOOKUP(VLOOKUP($A189, 'E4 TB Allocation Details'!$A$18:$L$214, MATCH("A &amp; G ID", 'E4 TB Allocation Details'!$A$18:$L$18, 0),FALSE), 'E2 Allocators'!$B$15:$W$358, MATCH('O5 Details by Class &amp; Accounts'!BW$18, 'E2 Allocators'!$B$15:$W$15, 0),FALSE)*$E189), 0, VLOOKUP(VLOOKUP($A189, 'E4 TB Allocation Details'!$A$18:$L$214, MATCH("A &amp; G ID", 'E4 TB Allocation Details'!$A$18:$L$18, 0),FALSE), 'E2 Allocators'!$B$15:$W$358, MATCH('O5 Details by Class &amp; Accounts'!BW$18, 'E2 Allocators'!$B$15:$W$15, 0),FALSE)*$E189)</f>
        <v>0</v>
      </c>
      <c r="BX189" s="1322">
        <f>IF(ISERROR(VLOOKUP(VLOOKUP($A189, 'E4 TB Allocation Details'!$A$18:$L$214, MATCH("A &amp; G ID", 'E4 TB Allocation Details'!$A$18:$L$18, 0),FALSE), 'E2 Allocators'!$B$15:$W$358, MATCH('O5 Details by Class &amp; Accounts'!BX$18, 'E2 Allocators'!$B$15:$W$15, 0),FALSE)*$E189), 0, VLOOKUP(VLOOKUP($A189, 'E4 TB Allocation Details'!$A$18:$L$214, MATCH("A &amp; G ID", 'E4 TB Allocation Details'!$A$18:$L$18, 0),FALSE), 'E2 Allocators'!$B$15:$W$358, MATCH('O5 Details by Class &amp; Accounts'!BX$18, 'E2 Allocators'!$B$15:$W$15, 0),FALSE)*$E189)</f>
        <v>0</v>
      </c>
      <c r="BY189" s="1322">
        <f>IF(ISERROR(VLOOKUP(VLOOKUP($A189, 'E4 TB Allocation Details'!$A$18:$L$214, MATCH("A &amp; G ID", 'E4 TB Allocation Details'!$A$18:$L$18, 0),FALSE), 'E2 Allocators'!$B$15:$W$358, MATCH('O5 Details by Class &amp; Accounts'!BY$18, 'E2 Allocators'!$B$15:$W$15, 0),FALSE)*$E189), 0, VLOOKUP(VLOOKUP($A189, 'E4 TB Allocation Details'!$A$18:$L$214, MATCH("A &amp; G ID", 'E4 TB Allocation Details'!$A$18:$L$18, 0),FALSE), 'E2 Allocators'!$B$15:$W$358, MATCH('O5 Details by Class &amp; Accounts'!BY$18, 'E2 Allocators'!$B$15:$W$15, 0),FALSE)*$E189)</f>
        <v>758.30528962124117</v>
      </c>
      <c r="BZ189" s="1322">
        <f>IF(ISERROR(VLOOKUP(VLOOKUP($A189, 'E4 TB Allocation Details'!$A$18:$L$214, MATCH("A &amp; G ID", 'E4 TB Allocation Details'!$A$18:$L$18, 0),FALSE), 'E2 Allocators'!$B$15:$W$358, MATCH('O5 Details by Class &amp; Accounts'!BZ$18, 'E2 Allocators'!$B$15:$W$15, 0),FALSE)*$E189), 0, VLOOKUP(VLOOKUP($A189, 'E4 TB Allocation Details'!$A$18:$L$214, MATCH("A &amp; G ID", 'E4 TB Allocation Details'!$A$18:$L$18, 0),FALSE), 'E2 Allocators'!$B$15:$W$358, MATCH('O5 Details by Class &amp; Accounts'!BZ$18, 'E2 Allocators'!$B$15:$W$15, 0),FALSE)*$E189)</f>
        <v>623.48846342594538</v>
      </c>
      <c r="CA189" s="1322">
        <f>IF(ISERROR(VLOOKUP(VLOOKUP($A189, 'E4 TB Allocation Details'!$A$18:$L$214, MATCH("A &amp; G ID", 'E4 TB Allocation Details'!$A$18:$L$18, 0),FALSE), 'E2 Allocators'!$B$15:$W$358, MATCH('O5 Details by Class &amp; Accounts'!CA$18, 'E2 Allocators'!$B$15:$W$15, 0),FALSE)*$E189), 0, VLOOKUP(VLOOKUP($A189, 'E4 TB Allocation Details'!$A$18:$L$214, MATCH("A &amp; G ID", 'E4 TB Allocation Details'!$A$18:$L$18, 0),FALSE), 'E2 Allocators'!$B$15:$W$358, MATCH('O5 Details by Class &amp; Accounts'!CA$18, 'E2 Allocators'!$B$15:$W$15, 0),FALSE)*$E189)</f>
        <v>0</v>
      </c>
      <c r="CB189" s="1322">
        <f>IF(ISERROR(VLOOKUP(VLOOKUP($A189, 'E4 TB Allocation Details'!$A$18:$L$214, MATCH("A &amp; G ID", 'E4 TB Allocation Details'!$A$18:$L$18, 0),FALSE), 'E2 Allocators'!$B$15:$W$358, MATCH('O5 Details by Class &amp; Accounts'!CB$18, 'E2 Allocators'!$B$15:$W$15, 0),FALSE)*$E189), 0, VLOOKUP(VLOOKUP($A189, 'E4 TB Allocation Details'!$A$18:$L$214, MATCH("A &amp; G ID", 'E4 TB Allocation Details'!$A$18:$L$18, 0),FALSE), 'E2 Allocators'!$B$15:$W$358, MATCH('O5 Details by Class &amp; Accounts'!CB$18, 'E2 Allocators'!$B$15:$W$15, 0),FALSE)*$E189)</f>
        <v>26.799894269264787</v>
      </c>
      <c r="CC189" s="1322">
        <f>IF(ISERROR(VLOOKUP(VLOOKUP($A189, 'E4 TB Allocation Details'!$A$18:$L$214, MATCH("A &amp; G ID", 'E4 TB Allocation Details'!$A$18:$L$18, 0),FALSE), 'E2 Allocators'!$B$15:$W$358, MATCH('O5 Details by Class &amp; Accounts'!CC$18, 'E2 Allocators'!$B$15:$W$15, 0),FALSE)*$E189), 0, VLOOKUP(VLOOKUP($A189, 'E4 TB Allocation Details'!$A$18:$L$214, MATCH("A &amp; G ID", 'E4 TB Allocation Details'!$A$18:$L$18, 0),FALSE), 'E2 Allocators'!$B$15:$W$358, MATCH('O5 Details by Class &amp; Accounts'!CC$18, 'E2 Allocators'!$B$15:$W$15, 0),FALSE)*$E189)</f>
        <v>0</v>
      </c>
      <c r="CD189" s="1322">
        <f>IF(ISERROR(VLOOKUP(VLOOKUP($A189, 'E4 TB Allocation Details'!$A$18:$L$214, MATCH("A &amp; G ID", 'E4 TB Allocation Details'!$A$18:$L$18, 0),FALSE), 'E2 Allocators'!$B$15:$W$358, MATCH('O5 Details by Class &amp; Accounts'!CD$18, 'E2 Allocators'!$B$15:$W$15, 0),FALSE)*$E189), 0, VLOOKUP(VLOOKUP($A189, 'E4 TB Allocation Details'!$A$18:$L$214, MATCH("A &amp; G ID", 'E4 TB Allocation Details'!$A$18:$L$18, 0),FALSE), 'E2 Allocators'!$B$15:$W$358, MATCH('O5 Details by Class &amp; Accounts'!CD$18, 'E2 Allocators'!$B$15:$W$15, 0),FALSE)*$E189)</f>
        <v>0</v>
      </c>
      <c r="CE189" s="1322">
        <f>IF(ISERROR(VLOOKUP(VLOOKUP($A189, 'E4 TB Allocation Details'!$A$18:$L$214, MATCH("A &amp; G ID", 'E4 TB Allocation Details'!$A$18:$L$18, 0),FALSE), 'E2 Allocators'!$B$15:$W$358, MATCH('O5 Details by Class &amp; Accounts'!CE$18, 'E2 Allocators'!$B$15:$W$15, 0),FALSE)*$E189), 0, VLOOKUP(VLOOKUP($A189, 'E4 TB Allocation Details'!$A$18:$L$214, MATCH("A &amp; G ID", 'E4 TB Allocation Details'!$A$18:$L$18, 0),FALSE), 'E2 Allocators'!$B$15:$W$358, MATCH('O5 Details by Class &amp; Accounts'!CE$18, 'E2 Allocators'!$B$15:$W$15, 0),FALSE)*$E189)</f>
        <v>0</v>
      </c>
      <c r="CF189" s="1322">
        <f>IF(ISERROR(VLOOKUP(VLOOKUP($A189, 'E4 TB Allocation Details'!$A$18:$L$214, MATCH("A &amp; G ID", 'E4 TB Allocation Details'!$A$18:$L$18, 0),FALSE), 'E2 Allocators'!$B$15:$W$358, MATCH('O5 Details by Class &amp; Accounts'!CF$18, 'E2 Allocators'!$B$15:$W$15, 0),FALSE)*$E189), 0, VLOOKUP(VLOOKUP($A189, 'E4 TB Allocation Details'!$A$18:$L$214, MATCH("A &amp; G ID", 'E4 TB Allocation Details'!$A$18:$L$18, 0),FALSE), 'E2 Allocators'!$B$15:$W$358, MATCH('O5 Details by Class &amp; Accounts'!CF$18, 'E2 Allocators'!$B$15:$W$15, 0),FALSE)*$E189)</f>
        <v>0</v>
      </c>
      <c r="CG189" s="1322">
        <f>IF(ISERROR(VLOOKUP(VLOOKUP($A189, 'E4 TB Allocation Details'!$A$18:$L$214, MATCH("A &amp; G ID", 'E4 TB Allocation Details'!$A$18:$L$18, 0),FALSE), 'E2 Allocators'!$B$15:$W$358, MATCH('O5 Details by Class &amp; Accounts'!CG$18, 'E2 Allocators'!$B$15:$W$15, 0),FALSE)*$E189), 0, VLOOKUP(VLOOKUP($A189, 'E4 TB Allocation Details'!$A$18:$L$214, MATCH("A &amp; G ID", 'E4 TB Allocation Details'!$A$18:$L$18, 0),FALSE), 'E2 Allocators'!$B$15:$W$358, MATCH('O5 Details by Class &amp; Accounts'!CG$18, 'E2 Allocators'!$B$15:$W$15, 0),FALSE)*$E189)</f>
        <v>0</v>
      </c>
      <c r="CH189" s="1322">
        <f>IF(ISERROR(VLOOKUP(VLOOKUP($A189, 'E4 TB Allocation Details'!$A$18:$L$214, MATCH("A &amp; G ID", 'E4 TB Allocation Details'!$A$18:$L$18, 0),FALSE), 'E2 Allocators'!$B$15:$W$358, MATCH('O5 Details by Class &amp; Accounts'!CH$18, 'E2 Allocators'!$B$15:$W$15, 0),FALSE)*$E189), 0, VLOOKUP(VLOOKUP($A189, 'E4 TB Allocation Details'!$A$18:$L$214, MATCH("A &amp; G ID", 'E4 TB Allocation Details'!$A$18:$L$18, 0),FALSE), 'E2 Allocators'!$B$15:$W$358, MATCH('O5 Details by Class &amp; Accounts'!CH$18, 'E2 Allocators'!$B$15:$W$15, 0),FALSE)*$E189)</f>
        <v>0</v>
      </c>
      <c r="CI189" s="1322">
        <f>IF(ISERROR(VLOOKUP(VLOOKUP($A189, 'E4 TB Allocation Details'!$A$18:$L$214, MATCH("A &amp; G ID", 'E4 TB Allocation Details'!$A$18:$L$18, 0),FALSE), 'E2 Allocators'!$B$15:$W$358, MATCH('O5 Details by Class &amp; Accounts'!CI$18, 'E2 Allocators'!$B$15:$W$15, 0),FALSE)*$E189), 0, VLOOKUP(VLOOKUP($A189, 'E4 TB Allocation Details'!$A$18:$L$214, MATCH("A &amp; G ID", 'E4 TB Allocation Details'!$A$18:$L$18, 0),FALSE), 'E2 Allocators'!$B$15:$W$358, MATCH('O5 Details by Class &amp; Accounts'!CI$18, 'E2 Allocators'!$B$15:$W$15, 0),FALSE)*$E189)</f>
        <v>0</v>
      </c>
      <c r="CJ189" s="1322">
        <f>IF(ISERROR(VLOOKUP(VLOOKUP($A189, 'E4 TB Allocation Details'!$A$18:$L$214, MATCH("A &amp; G ID", 'E4 TB Allocation Details'!$A$18:$L$18, 0),FALSE), 'E2 Allocators'!$B$15:$W$358, MATCH('O5 Details by Class &amp; Accounts'!CJ$18, 'E2 Allocators'!$B$15:$W$15, 0),FALSE)*$E189), 0, VLOOKUP(VLOOKUP($A189, 'E4 TB Allocation Details'!$A$18:$L$214, MATCH("A &amp; G ID", 'E4 TB Allocation Details'!$A$18:$L$18, 0),FALSE), 'E2 Allocators'!$B$15:$W$358, MATCH('O5 Details by Class &amp; Accounts'!CJ$18, 'E2 Allocators'!$B$15:$W$15, 0),FALSE)*$E189)</f>
        <v>0</v>
      </c>
      <c r="CK189" s="1322">
        <f>IF(ISERROR(VLOOKUP(VLOOKUP($A189, 'E4 TB Allocation Details'!$A$18:$L$214, MATCH("A &amp; G ID", 'E4 TB Allocation Details'!$A$18:$L$18, 0),FALSE), 'E2 Allocators'!$B$15:$W$358, MATCH('O5 Details by Class &amp; Accounts'!CK$18, 'E2 Allocators'!$B$15:$W$15, 0),FALSE)*$E189), 0, VLOOKUP(VLOOKUP($A189, 'E4 TB Allocation Details'!$A$18:$L$214, MATCH("A &amp; G ID", 'E4 TB Allocation Details'!$A$18:$L$18, 0),FALSE), 'E2 Allocators'!$B$15:$W$358, MATCH('O5 Details by Class &amp; Accounts'!CK$18, 'E2 Allocators'!$B$15:$W$15, 0),FALSE)*$E189)</f>
        <v>0</v>
      </c>
      <c r="CL189" s="1322">
        <f>IF(ISERROR(VLOOKUP(VLOOKUP($A189, 'E4 TB Allocation Details'!$A$18:$L$214, MATCH("A &amp; G ID", 'E4 TB Allocation Details'!$A$18:$L$18, 0),FALSE), 'E2 Allocators'!$B$15:$W$358, MATCH('O5 Details by Class &amp; Accounts'!CL$18, 'E2 Allocators'!$B$15:$W$15, 0),FALSE)*$E189), 0, VLOOKUP(VLOOKUP($A189, 'E4 TB Allocation Details'!$A$18:$L$214, MATCH("A &amp; G ID", 'E4 TB Allocation Details'!$A$18:$L$18, 0),FALSE), 'E2 Allocators'!$B$15:$W$358, MATCH('O5 Details by Class &amp; Accounts'!CL$18, 'E2 Allocators'!$B$15:$W$15, 0),FALSE)*$E189)</f>
        <v>0</v>
      </c>
      <c r="CM189" s="1322">
        <f>IF(ISERROR(VLOOKUP(VLOOKUP($A189, 'E4 TB Allocation Details'!$A$18:$L$214, MATCH("A &amp; G ID", 'E4 TB Allocation Details'!$A$18:$L$18, 0),FALSE), 'E2 Allocators'!$B$15:$W$358, MATCH('O5 Details by Class &amp; Accounts'!CM$18, 'E2 Allocators'!$B$15:$W$15, 0),FALSE)*$E189), 0, VLOOKUP(VLOOKUP($A189, 'E4 TB Allocation Details'!$A$18:$L$214, MATCH("A &amp; G ID", 'E4 TB Allocation Details'!$A$18:$L$18, 0),FALSE), 'E2 Allocators'!$B$15:$W$358, MATCH('O5 Details by Class &amp; Accounts'!CM$18, 'E2 Allocators'!$B$15:$W$15, 0),FALSE)*$E189)</f>
        <v>0</v>
      </c>
      <c r="CN189" s="1322">
        <f t="shared" si="49"/>
        <v>21492.960000000003</v>
      </c>
      <c r="CO189" s="1651">
        <f t="shared" si="50"/>
        <v>0</v>
      </c>
      <c r="CQ189" s="1899" t="inlineStr">
        <is>
          <t/>
        </is>
      </c>
    </row>
    <row r="190" spans="1:95" s="64" customFormat="1" ht="12.75" x14ac:dyDescent="0.2">
      <c r="A190" s="2146">
        <v>5640</v>
      </c>
      <c r="B190" s="2112" t="s">
        <v>299</v>
      </c>
      <c r="C190" s="1648">
        <f>IF(ISERROR(VLOOKUP($A190,'I3 TB Data'!$A$19:$H$483,MATCH('O5 Details by Class &amp; Accounts'!$C$18, 'I3 TB Data'!$A$19:$H$19,0),0)), 0, VLOOKUP($A190,'I3 TB Data'!$A$19:$H$483,MATCH('O5 Details by Class &amp; Accounts'!$C$18,'I3 TB Data'!$A$19:$H$19,0),0))</f>
        <v>28817.039999999994</v>
      </c>
      <c r="D190" s="1649"/>
      <c r="E190" s="1648">
        <f t="shared" si="44"/>
        <v>28817.039999999994</v>
      </c>
      <c r="F190" s="1650"/>
      <c r="G190" s="1650"/>
      <c r="H190" s="1322">
        <f t="shared" si="46"/>
        <v>0</v>
      </c>
      <c r="I190" s="1322">
        <f>IF(ISERROR(VLOOKUP(VLOOKUP($A190, 'E4 TB Allocation Details'!$A$18:$L$214, MATCH("Demand ID", 'E4 TB Allocation Details'!$A$18:$L$18, 0),FALSE), 'E2 Allocators'!$B$15:$W$358, MATCH('O5 Details by Class &amp; Accounts'!I$18, 'E2 Allocators'!$B$15:$W$15, 0),FALSE)*$F190), 0, VLOOKUP(VLOOKUP($A190, 'E4 TB Allocation Details'!$A$18:$L$214, MATCH("Demand ID", 'E4 TB Allocation Details'!$A$18:$L$18, 0),FALSE), 'E2 Allocators'!$B$15:$W$358, MATCH('O5 Details by Class &amp; Accounts'!I$18, 'E2 Allocators'!$B$15:$W$15, 0),FALSE)*$F190)</f>
        <v>0</v>
      </c>
      <c r="J190" s="1322">
        <f>IF(ISERROR(VLOOKUP(VLOOKUP($A190, 'E4 TB Allocation Details'!$A$18:$L$214, MATCH("Demand ID", 'E4 TB Allocation Details'!$A$18:$L$18, 0),FALSE), 'E2 Allocators'!$B$15:$W$358, MATCH('O5 Details by Class &amp; Accounts'!J$18, 'E2 Allocators'!$B$15:$W$15, 0),FALSE)*$F190), 0, VLOOKUP(VLOOKUP($A190, 'E4 TB Allocation Details'!$A$18:$L$214, MATCH("Demand ID", 'E4 TB Allocation Details'!$A$18:$L$18, 0),FALSE), 'E2 Allocators'!$B$15:$W$358, MATCH('O5 Details by Class &amp; Accounts'!J$18, 'E2 Allocators'!$B$15:$W$15, 0),FALSE)*$F190)</f>
        <v>0</v>
      </c>
      <c r="K190" s="1322">
        <f>IF(ISERROR(VLOOKUP(VLOOKUP($A190, 'E4 TB Allocation Details'!$A$18:$L$214, MATCH("Demand ID", 'E4 TB Allocation Details'!$A$18:$L$18, 0),FALSE), 'E2 Allocators'!$B$15:$W$358, MATCH('O5 Details by Class &amp; Accounts'!K$18, 'E2 Allocators'!$B$15:$W$15, 0),FALSE)*$F190), 0, VLOOKUP(VLOOKUP($A190, 'E4 TB Allocation Details'!$A$18:$L$214, MATCH("Demand ID", 'E4 TB Allocation Details'!$A$18:$L$18, 0),FALSE), 'E2 Allocators'!$B$15:$W$358, MATCH('O5 Details by Class &amp; Accounts'!K$18, 'E2 Allocators'!$B$15:$W$15, 0),FALSE)*$F190)</f>
        <v>0</v>
      </c>
      <c r="L190" s="1322">
        <f>IF(ISERROR(VLOOKUP(VLOOKUP($A190, 'E4 TB Allocation Details'!$A$18:$L$214, MATCH("Demand ID", 'E4 TB Allocation Details'!$A$18:$L$18, 0),FALSE), 'E2 Allocators'!$B$15:$W$358, MATCH('O5 Details by Class &amp; Accounts'!L$18, 'E2 Allocators'!$B$15:$W$15, 0),FALSE)*$F190), 0, VLOOKUP(VLOOKUP($A190, 'E4 TB Allocation Details'!$A$18:$L$214, MATCH("Demand ID", 'E4 TB Allocation Details'!$A$18:$L$18, 0),FALSE), 'E2 Allocators'!$B$15:$W$358, MATCH('O5 Details by Class &amp; Accounts'!L$18, 'E2 Allocators'!$B$15:$W$15, 0),FALSE)*$F190)</f>
        <v>0</v>
      </c>
      <c r="M190" s="1322">
        <f>IF(ISERROR(VLOOKUP(VLOOKUP($A190, 'E4 TB Allocation Details'!$A$18:$L$214, MATCH("Demand ID", 'E4 TB Allocation Details'!$A$18:$L$18, 0),FALSE), 'E2 Allocators'!$B$15:$W$358, MATCH('O5 Details by Class &amp; Accounts'!M$18, 'E2 Allocators'!$B$15:$W$15, 0),FALSE)*$F190), 0, VLOOKUP(VLOOKUP($A190, 'E4 TB Allocation Details'!$A$18:$L$214, MATCH("Demand ID", 'E4 TB Allocation Details'!$A$18:$L$18, 0),FALSE), 'E2 Allocators'!$B$15:$W$358, MATCH('O5 Details by Class &amp; Accounts'!M$18, 'E2 Allocators'!$B$15:$W$15, 0),FALSE)*$F190)</f>
        <v>0</v>
      </c>
      <c r="N190" s="1322">
        <f>IF(ISERROR(VLOOKUP(VLOOKUP($A190, 'E4 TB Allocation Details'!$A$18:$L$214, MATCH("Demand ID", 'E4 TB Allocation Details'!$A$18:$L$18, 0),FALSE), 'E2 Allocators'!$B$15:$W$358, MATCH('O5 Details by Class &amp; Accounts'!N$18, 'E2 Allocators'!$B$15:$W$15, 0),FALSE)*$F190), 0, VLOOKUP(VLOOKUP($A190, 'E4 TB Allocation Details'!$A$18:$L$214, MATCH("Demand ID", 'E4 TB Allocation Details'!$A$18:$L$18, 0),FALSE), 'E2 Allocators'!$B$15:$W$358, MATCH('O5 Details by Class &amp; Accounts'!N$18, 'E2 Allocators'!$B$15:$W$15, 0),FALSE)*$F190)</f>
        <v>0</v>
      </c>
      <c r="O190" s="1322">
        <f>IF(ISERROR(VLOOKUP(VLOOKUP($A190, 'E4 TB Allocation Details'!$A$18:$L$214, MATCH("Demand ID", 'E4 TB Allocation Details'!$A$18:$L$18, 0),FALSE), 'E2 Allocators'!$B$15:$W$358, MATCH('O5 Details by Class &amp; Accounts'!O$18, 'E2 Allocators'!$B$15:$W$15, 0),FALSE)*$F190), 0, VLOOKUP(VLOOKUP($A190, 'E4 TB Allocation Details'!$A$18:$L$214, MATCH("Demand ID", 'E4 TB Allocation Details'!$A$18:$L$18, 0),FALSE), 'E2 Allocators'!$B$15:$W$358, MATCH('O5 Details by Class &amp; Accounts'!O$18, 'E2 Allocators'!$B$15:$W$15, 0),FALSE)*$F190)</f>
        <v>0</v>
      </c>
      <c r="P190" s="1322">
        <f>IF(ISERROR(VLOOKUP(VLOOKUP($A190, 'E4 TB Allocation Details'!$A$18:$L$214, MATCH("Demand ID", 'E4 TB Allocation Details'!$A$18:$L$18, 0),FALSE), 'E2 Allocators'!$B$15:$W$358, MATCH('O5 Details by Class &amp; Accounts'!P$18, 'E2 Allocators'!$B$15:$W$15, 0),FALSE)*$F190), 0, VLOOKUP(VLOOKUP($A190, 'E4 TB Allocation Details'!$A$18:$L$214, MATCH("Demand ID", 'E4 TB Allocation Details'!$A$18:$L$18, 0),FALSE), 'E2 Allocators'!$B$15:$W$358, MATCH('O5 Details by Class &amp; Accounts'!P$18, 'E2 Allocators'!$B$15:$W$15, 0),FALSE)*$F190)</f>
        <v>0</v>
      </c>
      <c r="Q190" s="1322">
        <f>IF(ISERROR(VLOOKUP(VLOOKUP($A190, 'E4 TB Allocation Details'!$A$18:$L$214, MATCH("Demand ID", 'E4 TB Allocation Details'!$A$18:$L$18, 0),FALSE), 'E2 Allocators'!$B$15:$W$358, MATCH('O5 Details by Class &amp; Accounts'!Q$18, 'E2 Allocators'!$B$15:$W$15, 0),FALSE)*$F190), 0, VLOOKUP(VLOOKUP($A190, 'E4 TB Allocation Details'!$A$18:$L$214, MATCH("Demand ID", 'E4 TB Allocation Details'!$A$18:$L$18, 0),FALSE), 'E2 Allocators'!$B$15:$W$358, MATCH('O5 Details by Class &amp; Accounts'!Q$18, 'E2 Allocators'!$B$15:$W$15, 0),FALSE)*$F190)</f>
        <v>0</v>
      </c>
      <c r="R190" s="1322">
        <f>IF(ISERROR(VLOOKUP(VLOOKUP($A190, 'E4 TB Allocation Details'!$A$18:$L$214, MATCH("Demand ID", 'E4 TB Allocation Details'!$A$18:$L$18, 0),FALSE), 'E2 Allocators'!$B$15:$W$358, MATCH('O5 Details by Class &amp; Accounts'!R$18, 'E2 Allocators'!$B$15:$W$15, 0),FALSE)*$F190), 0, VLOOKUP(VLOOKUP($A190, 'E4 TB Allocation Details'!$A$18:$L$214, MATCH("Demand ID", 'E4 TB Allocation Details'!$A$18:$L$18, 0),FALSE), 'E2 Allocators'!$B$15:$W$358, MATCH('O5 Details by Class &amp; Accounts'!R$18, 'E2 Allocators'!$B$15:$W$15, 0),FALSE)*$F190)</f>
        <v>0</v>
      </c>
      <c r="S190" s="1322">
        <f>IF(ISERROR(VLOOKUP(VLOOKUP($A190, 'E4 TB Allocation Details'!$A$18:$L$214, MATCH("Demand ID", 'E4 TB Allocation Details'!$A$18:$L$18, 0),FALSE), 'E2 Allocators'!$B$15:$W$358, MATCH('O5 Details by Class &amp; Accounts'!S$18, 'E2 Allocators'!$B$15:$W$15, 0),FALSE)*$F190), 0, VLOOKUP(VLOOKUP($A190, 'E4 TB Allocation Details'!$A$18:$L$214, MATCH("Demand ID", 'E4 TB Allocation Details'!$A$18:$L$18, 0),FALSE), 'E2 Allocators'!$B$15:$W$358, MATCH('O5 Details by Class &amp; Accounts'!S$18, 'E2 Allocators'!$B$15:$W$15, 0),FALSE)*$F190)</f>
        <v>0</v>
      </c>
      <c r="T190" s="1322">
        <f>IF(ISERROR(VLOOKUP(VLOOKUP($A190, 'E4 TB Allocation Details'!$A$18:$L$214, MATCH("Demand ID", 'E4 TB Allocation Details'!$A$18:$L$18, 0),FALSE), 'E2 Allocators'!$B$15:$W$358, MATCH('O5 Details by Class &amp; Accounts'!T$18, 'E2 Allocators'!$B$15:$W$15, 0),FALSE)*$F190), 0, VLOOKUP(VLOOKUP($A190, 'E4 TB Allocation Details'!$A$18:$L$214, MATCH("Demand ID", 'E4 TB Allocation Details'!$A$18:$L$18, 0),FALSE), 'E2 Allocators'!$B$15:$W$358, MATCH('O5 Details by Class &amp; Accounts'!T$18, 'E2 Allocators'!$B$15:$W$15, 0),FALSE)*$F190)</f>
        <v>0</v>
      </c>
      <c r="U190" s="1322">
        <f>IF(ISERROR(VLOOKUP(VLOOKUP($A190, 'E4 TB Allocation Details'!$A$18:$L$214, MATCH("Demand ID", 'E4 TB Allocation Details'!$A$18:$L$18, 0),FALSE), 'E2 Allocators'!$B$15:$W$358, MATCH('O5 Details by Class &amp; Accounts'!U$18, 'E2 Allocators'!$B$15:$W$15, 0),FALSE)*$F190), 0, VLOOKUP(VLOOKUP($A190, 'E4 TB Allocation Details'!$A$18:$L$214, MATCH("Demand ID", 'E4 TB Allocation Details'!$A$18:$L$18, 0),FALSE), 'E2 Allocators'!$B$15:$W$358, MATCH('O5 Details by Class &amp; Accounts'!U$18, 'E2 Allocators'!$B$15:$W$15, 0),FALSE)*$F190)</f>
        <v>0</v>
      </c>
      <c r="V190" s="1322">
        <f>IF(ISERROR(VLOOKUP(VLOOKUP($A190, 'E4 TB Allocation Details'!$A$18:$L$214, MATCH("Demand ID", 'E4 TB Allocation Details'!$A$18:$L$18, 0),FALSE), 'E2 Allocators'!$B$15:$W$358, MATCH('O5 Details by Class &amp; Accounts'!V$18, 'E2 Allocators'!$B$15:$W$15, 0),FALSE)*$F190), 0, VLOOKUP(VLOOKUP($A190, 'E4 TB Allocation Details'!$A$18:$L$214, MATCH("Demand ID", 'E4 TB Allocation Details'!$A$18:$L$18, 0),FALSE), 'E2 Allocators'!$B$15:$W$358, MATCH('O5 Details by Class &amp; Accounts'!V$18, 'E2 Allocators'!$B$15:$W$15, 0),FALSE)*$F190)</f>
        <v>0</v>
      </c>
      <c r="W190" s="1322">
        <f>IF(ISERROR(VLOOKUP(VLOOKUP($A190, 'E4 TB Allocation Details'!$A$18:$L$214, MATCH("Demand ID", 'E4 TB Allocation Details'!$A$18:$L$18, 0),FALSE), 'E2 Allocators'!$B$15:$W$358, MATCH('O5 Details by Class &amp; Accounts'!W$18, 'E2 Allocators'!$B$15:$W$15, 0),FALSE)*$F190), 0, VLOOKUP(VLOOKUP($A190, 'E4 TB Allocation Details'!$A$18:$L$214, MATCH("Demand ID", 'E4 TB Allocation Details'!$A$18:$L$18, 0),FALSE), 'E2 Allocators'!$B$15:$W$358, MATCH('O5 Details by Class &amp; Accounts'!W$18, 'E2 Allocators'!$B$15:$W$15, 0),FALSE)*$F190)</f>
        <v>0</v>
      </c>
      <c r="X190" s="1322">
        <f>IF(ISERROR(VLOOKUP(VLOOKUP($A190, 'E4 TB Allocation Details'!$A$18:$L$214, MATCH("Demand ID", 'E4 TB Allocation Details'!$A$18:$L$18, 0),FALSE), 'E2 Allocators'!$B$15:$W$358, MATCH('O5 Details by Class &amp; Accounts'!X$18, 'E2 Allocators'!$B$15:$W$15, 0),FALSE)*$F190), 0, VLOOKUP(VLOOKUP($A190, 'E4 TB Allocation Details'!$A$18:$L$214, MATCH("Demand ID", 'E4 TB Allocation Details'!$A$18:$L$18, 0),FALSE), 'E2 Allocators'!$B$15:$W$358, MATCH('O5 Details by Class &amp; Accounts'!X$18, 'E2 Allocators'!$B$15:$W$15, 0),FALSE)*$F190)</f>
        <v>0</v>
      </c>
      <c r="Y190" s="1322">
        <f>IF(ISERROR(VLOOKUP(VLOOKUP($A190, 'E4 TB Allocation Details'!$A$18:$L$214, MATCH("Demand ID", 'E4 TB Allocation Details'!$A$18:$L$18, 0),FALSE), 'E2 Allocators'!$B$15:$W$358, MATCH('O5 Details by Class &amp; Accounts'!Y$18, 'E2 Allocators'!$B$15:$W$15, 0),FALSE)*$F190), 0, VLOOKUP(VLOOKUP($A190, 'E4 TB Allocation Details'!$A$18:$L$214, MATCH("Demand ID", 'E4 TB Allocation Details'!$A$18:$L$18, 0),FALSE), 'E2 Allocators'!$B$15:$W$358, MATCH('O5 Details by Class &amp; Accounts'!Y$18, 'E2 Allocators'!$B$15:$W$15, 0),FALSE)*$F190)</f>
        <v>0</v>
      </c>
      <c r="Z190" s="1322">
        <f>IF(ISERROR(VLOOKUP(VLOOKUP($A190, 'E4 TB Allocation Details'!$A$18:$L$214, MATCH("Demand ID", 'E4 TB Allocation Details'!$A$18:$L$18, 0),FALSE), 'E2 Allocators'!$B$15:$W$358, MATCH('O5 Details by Class &amp; Accounts'!Z$18, 'E2 Allocators'!$B$15:$W$15, 0),FALSE)*$F190), 0, VLOOKUP(VLOOKUP($A190, 'E4 TB Allocation Details'!$A$18:$L$214, MATCH("Demand ID", 'E4 TB Allocation Details'!$A$18:$L$18, 0),FALSE), 'E2 Allocators'!$B$15:$W$358, MATCH('O5 Details by Class &amp; Accounts'!Z$18, 'E2 Allocators'!$B$15:$W$15, 0),FALSE)*$F190)</f>
        <v>0</v>
      </c>
      <c r="AA190" s="1322">
        <f>IF(ISERROR(VLOOKUP(VLOOKUP($A190, 'E4 TB Allocation Details'!$A$18:$L$214, MATCH("Demand ID", 'E4 TB Allocation Details'!$A$18:$L$18, 0),FALSE), 'E2 Allocators'!$B$15:$W$358, MATCH('O5 Details by Class &amp; Accounts'!AA$18, 'E2 Allocators'!$B$15:$W$15, 0),FALSE)*$F190), 0, VLOOKUP(VLOOKUP($A190, 'E4 TB Allocation Details'!$A$18:$L$214, MATCH("Demand ID", 'E4 TB Allocation Details'!$A$18:$L$18, 0),FALSE), 'E2 Allocators'!$B$15:$W$358, MATCH('O5 Details by Class &amp; Accounts'!AA$18, 'E2 Allocators'!$B$15:$W$15, 0),FALSE)*$F190)</f>
        <v>0</v>
      </c>
      <c r="AB190" s="1322">
        <f>IF(ISERROR(VLOOKUP(VLOOKUP($A190, 'E4 TB Allocation Details'!$A$18:$L$214, MATCH("Demand ID", 'E4 TB Allocation Details'!$A$18:$L$18, 0),FALSE), 'E2 Allocators'!$B$15:$W$358, MATCH('O5 Details by Class &amp; Accounts'!AB$18, 'E2 Allocators'!$B$15:$W$15, 0),FALSE)*$F190), 0, VLOOKUP(VLOOKUP($A190, 'E4 TB Allocation Details'!$A$18:$L$214, MATCH("Demand ID", 'E4 TB Allocation Details'!$A$18:$L$18, 0),FALSE), 'E2 Allocators'!$B$15:$W$358, MATCH('O5 Details by Class &amp; Accounts'!AB$18, 'E2 Allocators'!$B$15:$W$15, 0),FALSE)*$F190)</f>
        <v>0</v>
      </c>
      <c r="AC190" s="1322">
        <f t="shared" si="47"/>
        <v>0</v>
      </c>
      <c r="AD190" s="1322">
        <f>IF(ISERROR(VLOOKUP(VLOOKUP($A190, 'E4 TB Allocation Details'!$A$18:$L$214, MATCH("Customer ID", 'E4 TB Allocation Details'!$A$18:$L$18, 0),FALSE), 'E2 Allocators'!$B$15:$W$358, MATCH('O5 Details by Class &amp; Accounts'!AD$18, 'E2 Allocators'!$B$15:$W$15, 0),FALSE)*$G190), 0, VLOOKUP(VLOOKUP($A190, 'E4 TB Allocation Details'!$A$18:$L$214, MATCH("Customer ID", 'E4 TB Allocation Details'!$A$18:$L$18, 0),FALSE), 'E2 Allocators'!$B$15:$W$358, MATCH('O5 Details by Class &amp; Accounts'!AD$18, 'E2 Allocators'!$B$15:$W$15, 0),FALSE)*$G190)</f>
        <v>0</v>
      </c>
      <c r="AE190" s="1322">
        <f>IF(ISERROR(VLOOKUP(VLOOKUP($A190, 'E4 TB Allocation Details'!$A$18:$L$214, MATCH("Customer ID", 'E4 TB Allocation Details'!$A$18:$L$18, 0),FALSE), 'E2 Allocators'!$B$15:$W$358, MATCH('O5 Details by Class &amp; Accounts'!AE$18, 'E2 Allocators'!$B$15:$W$15, 0),FALSE)*$G190), 0, VLOOKUP(VLOOKUP($A190, 'E4 TB Allocation Details'!$A$18:$L$214, MATCH("Customer ID", 'E4 TB Allocation Details'!$A$18:$L$18, 0),FALSE), 'E2 Allocators'!$B$15:$W$358, MATCH('O5 Details by Class &amp; Accounts'!AE$18, 'E2 Allocators'!$B$15:$W$15, 0),FALSE)*$G190)</f>
        <v>0</v>
      </c>
      <c r="AF190" s="1322">
        <f>IF(ISERROR(VLOOKUP(VLOOKUP($A190, 'E4 TB Allocation Details'!$A$18:$L$214, MATCH("Customer ID", 'E4 TB Allocation Details'!$A$18:$L$18, 0),FALSE), 'E2 Allocators'!$B$15:$W$358, MATCH('O5 Details by Class &amp; Accounts'!AF$18, 'E2 Allocators'!$B$15:$W$15, 0),FALSE)*$G190), 0, VLOOKUP(VLOOKUP($A190, 'E4 TB Allocation Details'!$A$18:$L$214, MATCH("Customer ID", 'E4 TB Allocation Details'!$A$18:$L$18, 0),FALSE), 'E2 Allocators'!$B$15:$W$358, MATCH('O5 Details by Class &amp; Accounts'!AF$18, 'E2 Allocators'!$B$15:$W$15, 0),FALSE)*$G190)</f>
        <v>0</v>
      </c>
      <c r="AG190" s="1322">
        <f>IF(ISERROR(VLOOKUP(VLOOKUP($A190, 'E4 TB Allocation Details'!$A$18:$L$214, MATCH("Customer ID", 'E4 TB Allocation Details'!$A$18:$L$18, 0),FALSE), 'E2 Allocators'!$B$15:$W$358, MATCH('O5 Details by Class &amp; Accounts'!AG$18, 'E2 Allocators'!$B$15:$W$15, 0),FALSE)*$G190), 0, VLOOKUP(VLOOKUP($A190, 'E4 TB Allocation Details'!$A$18:$L$214, MATCH("Customer ID", 'E4 TB Allocation Details'!$A$18:$L$18, 0),FALSE), 'E2 Allocators'!$B$15:$W$358, MATCH('O5 Details by Class &amp; Accounts'!AG$18, 'E2 Allocators'!$B$15:$W$15, 0),FALSE)*$G190)</f>
        <v>0</v>
      </c>
      <c r="AH190" s="1322">
        <f>IF(ISERROR(VLOOKUP(VLOOKUP($A190, 'E4 TB Allocation Details'!$A$18:$L$214, MATCH("Customer ID", 'E4 TB Allocation Details'!$A$18:$L$18, 0),FALSE), 'E2 Allocators'!$B$15:$W$358, MATCH('O5 Details by Class &amp; Accounts'!AH$18, 'E2 Allocators'!$B$15:$W$15, 0),FALSE)*$G190), 0, VLOOKUP(VLOOKUP($A190, 'E4 TB Allocation Details'!$A$18:$L$214, MATCH("Customer ID", 'E4 TB Allocation Details'!$A$18:$L$18, 0),FALSE), 'E2 Allocators'!$B$15:$W$358, MATCH('O5 Details by Class &amp; Accounts'!AH$18, 'E2 Allocators'!$B$15:$W$15, 0),FALSE)*$G190)</f>
        <v>0</v>
      </c>
      <c r="AI190" s="1322">
        <f>IF(ISERROR(VLOOKUP(VLOOKUP($A190, 'E4 TB Allocation Details'!$A$18:$L$214, MATCH("Customer ID", 'E4 TB Allocation Details'!$A$18:$L$18, 0),FALSE), 'E2 Allocators'!$B$15:$W$358, MATCH('O5 Details by Class &amp; Accounts'!AI$18, 'E2 Allocators'!$B$15:$W$15, 0),FALSE)*$G190), 0, VLOOKUP(VLOOKUP($A190, 'E4 TB Allocation Details'!$A$18:$L$214, MATCH("Customer ID", 'E4 TB Allocation Details'!$A$18:$L$18, 0),FALSE), 'E2 Allocators'!$B$15:$W$358, MATCH('O5 Details by Class &amp; Accounts'!AI$18, 'E2 Allocators'!$B$15:$W$15, 0),FALSE)*$G190)</f>
        <v>0</v>
      </c>
      <c r="AJ190" s="1322">
        <f>IF(ISERROR(VLOOKUP(VLOOKUP($A190, 'E4 TB Allocation Details'!$A$18:$L$214, MATCH("Customer ID", 'E4 TB Allocation Details'!$A$18:$L$18, 0),FALSE), 'E2 Allocators'!$B$15:$W$358, MATCH('O5 Details by Class &amp; Accounts'!AJ$18, 'E2 Allocators'!$B$15:$W$15, 0),FALSE)*$G190), 0, VLOOKUP(VLOOKUP($A190, 'E4 TB Allocation Details'!$A$18:$L$214, MATCH("Customer ID", 'E4 TB Allocation Details'!$A$18:$L$18, 0),FALSE), 'E2 Allocators'!$B$15:$W$358, MATCH('O5 Details by Class &amp; Accounts'!AJ$18, 'E2 Allocators'!$B$15:$W$15, 0),FALSE)*$G190)</f>
        <v>0</v>
      </c>
      <c r="AK190" s="1322">
        <f>IF(ISERROR(VLOOKUP(VLOOKUP($A190, 'E4 TB Allocation Details'!$A$18:$L$214, MATCH("Customer ID", 'E4 TB Allocation Details'!$A$18:$L$18, 0),FALSE), 'E2 Allocators'!$B$15:$W$358, MATCH('O5 Details by Class &amp; Accounts'!AK$18, 'E2 Allocators'!$B$15:$W$15, 0),FALSE)*$G190), 0, VLOOKUP(VLOOKUP($A190, 'E4 TB Allocation Details'!$A$18:$L$214, MATCH("Customer ID", 'E4 TB Allocation Details'!$A$18:$L$18, 0),FALSE), 'E2 Allocators'!$B$15:$W$358, MATCH('O5 Details by Class &amp; Accounts'!AK$18, 'E2 Allocators'!$B$15:$W$15, 0),FALSE)*$G190)</f>
        <v>0</v>
      </c>
      <c r="AL190" s="1322">
        <f>IF(ISERROR(VLOOKUP(VLOOKUP($A190, 'E4 TB Allocation Details'!$A$18:$L$214, MATCH("Customer ID", 'E4 TB Allocation Details'!$A$18:$L$18, 0),FALSE), 'E2 Allocators'!$B$15:$W$358, MATCH('O5 Details by Class &amp; Accounts'!AL$18, 'E2 Allocators'!$B$15:$W$15, 0),FALSE)*$G190), 0, VLOOKUP(VLOOKUP($A190, 'E4 TB Allocation Details'!$A$18:$L$214, MATCH("Customer ID", 'E4 TB Allocation Details'!$A$18:$L$18, 0),FALSE), 'E2 Allocators'!$B$15:$W$358, MATCH('O5 Details by Class &amp; Accounts'!AL$18, 'E2 Allocators'!$B$15:$W$15, 0),FALSE)*$G190)</f>
        <v>0</v>
      </c>
      <c r="AM190" s="1322">
        <f>IF(ISERROR(VLOOKUP(VLOOKUP($A190, 'E4 TB Allocation Details'!$A$18:$L$214, MATCH("Customer ID", 'E4 TB Allocation Details'!$A$18:$L$18, 0),FALSE), 'E2 Allocators'!$B$15:$W$358, MATCH('O5 Details by Class &amp; Accounts'!AM$18, 'E2 Allocators'!$B$15:$W$15, 0),FALSE)*$G190), 0, VLOOKUP(VLOOKUP($A190, 'E4 TB Allocation Details'!$A$18:$L$214, MATCH("Customer ID", 'E4 TB Allocation Details'!$A$18:$L$18, 0),FALSE), 'E2 Allocators'!$B$15:$W$358, MATCH('O5 Details by Class &amp; Accounts'!AM$18, 'E2 Allocators'!$B$15:$W$15, 0),FALSE)*$G190)</f>
        <v>0</v>
      </c>
      <c r="AN190" s="1322">
        <f>IF(ISERROR(VLOOKUP(VLOOKUP($A190, 'E4 TB Allocation Details'!$A$18:$L$214, MATCH("Customer ID", 'E4 TB Allocation Details'!$A$18:$L$18, 0),FALSE), 'E2 Allocators'!$B$15:$W$358, MATCH('O5 Details by Class &amp; Accounts'!AN$18, 'E2 Allocators'!$B$15:$W$15, 0),FALSE)*$G190), 0, VLOOKUP(VLOOKUP($A190, 'E4 TB Allocation Details'!$A$18:$L$214, MATCH("Customer ID", 'E4 TB Allocation Details'!$A$18:$L$18, 0),FALSE), 'E2 Allocators'!$B$15:$W$358, MATCH('O5 Details by Class &amp; Accounts'!AN$18, 'E2 Allocators'!$B$15:$W$15, 0),FALSE)*$G190)</f>
        <v>0</v>
      </c>
      <c r="AO190" s="1322">
        <f>IF(ISERROR(VLOOKUP(VLOOKUP($A190, 'E4 TB Allocation Details'!$A$18:$L$214, MATCH("Customer ID", 'E4 TB Allocation Details'!$A$18:$L$18, 0),FALSE), 'E2 Allocators'!$B$15:$W$358, MATCH('O5 Details by Class &amp; Accounts'!AO$18, 'E2 Allocators'!$B$15:$W$15, 0),FALSE)*$G190), 0, VLOOKUP(VLOOKUP($A190, 'E4 TB Allocation Details'!$A$18:$L$214, MATCH("Customer ID", 'E4 TB Allocation Details'!$A$18:$L$18, 0),FALSE), 'E2 Allocators'!$B$15:$W$358, MATCH('O5 Details by Class &amp; Accounts'!AO$18, 'E2 Allocators'!$B$15:$W$15, 0),FALSE)*$G190)</f>
        <v>0</v>
      </c>
      <c r="AP190" s="1322">
        <f>IF(ISERROR(VLOOKUP(VLOOKUP($A190, 'E4 TB Allocation Details'!$A$18:$L$214, MATCH("Customer ID", 'E4 TB Allocation Details'!$A$18:$L$18, 0),FALSE), 'E2 Allocators'!$B$15:$W$358, MATCH('O5 Details by Class &amp; Accounts'!AP$18, 'E2 Allocators'!$B$15:$W$15, 0),FALSE)*$G190), 0, VLOOKUP(VLOOKUP($A190, 'E4 TB Allocation Details'!$A$18:$L$214, MATCH("Customer ID", 'E4 TB Allocation Details'!$A$18:$L$18, 0),FALSE), 'E2 Allocators'!$B$15:$W$358, MATCH('O5 Details by Class &amp; Accounts'!AP$18, 'E2 Allocators'!$B$15:$W$15, 0),FALSE)*$G190)</f>
        <v>0</v>
      </c>
      <c r="AQ190" s="1322">
        <f>IF(ISERROR(VLOOKUP(VLOOKUP($A190, 'E4 TB Allocation Details'!$A$18:$L$214, MATCH("Customer ID", 'E4 TB Allocation Details'!$A$18:$L$18, 0),FALSE), 'E2 Allocators'!$B$15:$W$358, MATCH('O5 Details by Class &amp; Accounts'!AQ$18, 'E2 Allocators'!$B$15:$W$15, 0),FALSE)*$G190), 0, VLOOKUP(VLOOKUP($A190, 'E4 TB Allocation Details'!$A$18:$L$214, MATCH("Customer ID", 'E4 TB Allocation Details'!$A$18:$L$18, 0),FALSE), 'E2 Allocators'!$B$15:$W$358, MATCH('O5 Details by Class &amp; Accounts'!AQ$18, 'E2 Allocators'!$B$15:$W$15, 0),FALSE)*$G190)</f>
        <v>0</v>
      </c>
      <c r="AR190" s="1322">
        <f>IF(ISERROR(VLOOKUP(VLOOKUP($A190, 'E4 TB Allocation Details'!$A$18:$L$214, MATCH("Customer ID", 'E4 TB Allocation Details'!$A$18:$L$18, 0),FALSE), 'E2 Allocators'!$B$15:$W$358, MATCH('O5 Details by Class &amp; Accounts'!AR$18, 'E2 Allocators'!$B$15:$W$15, 0),FALSE)*$G190), 0, VLOOKUP(VLOOKUP($A190, 'E4 TB Allocation Details'!$A$18:$L$214, MATCH("Customer ID", 'E4 TB Allocation Details'!$A$18:$L$18, 0),FALSE), 'E2 Allocators'!$B$15:$W$358, MATCH('O5 Details by Class &amp; Accounts'!AR$18, 'E2 Allocators'!$B$15:$W$15, 0),FALSE)*$G190)</f>
        <v>0</v>
      </c>
      <c r="AS190" s="1322">
        <f>IF(ISERROR(VLOOKUP(VLOOKUP($A190, 'E4 TB Allocation Details'!$A$18:$L$214, MATCH("Customer ID", 'E4 TB Allocation Details'!$A$18:$L$18, 0),FALSE), 'E2 Allocators'!$B$15:$W$358, MATCH('O5 Details by Class &amp; Accounts'!AS$18, 'E2 Allocators'!$B$15:$W$15, 0),FALSE)*$G190), 0, VLOOKUP(VLOOKUP($A190, 'E4 TB Allocation Details'!$A$18:$L$214, MATCH("Customer ID", 'E4 TB Allocation Details'!$A$18:$L$18, 0),FALSE), 'E2 Allocators'!$B$15:$W$358, MATCH('O5 Details by Class &amp; Accounts'!AS$18, 'E2 Allocators'!$B$15:$W$15, 0),FALSE)*$G190)</f>
        <v>0</v>
      </c>
      <c r="AT190" s="1322">
        <f>IF(ISERROR(VLOOKUP(VLOOKUP($A190, 'E4 TB Allocation Details'!$A$18:$L$214, MATCH("Customer ID", 'E4 TB Allocation Details'!$A$18:$L$18, 0),FALSE), 'E2 Allocators'!$B$15:$W$358, MATCH('O5 Details by Class &amp; Accounts'!AT$18, 'E2 Allocators'!$B$15:$W$15, 0),FALSE)*$G190), 0, VLOOKUP(VLOOKUP($A190, 'E4 TB Allocation Details'!$A$18:$L$214, MATCH("Customer ID", 'E4 TB Allocation Details'!$A$18:$L$18, 0),FALSE), 'E2 Allocators'!$B$15:$W$358, MATCH('O5 Details by Class &amp; Accounts'!AT$18, 'E2 Allocators'!$B$15:$W$15, 0),FALSE)*$G190)</f>
        <v>0</v>
      </c>
      <c r="AU190" s="1322">
        <f>IF(ISERROR(VLOOKUP(VLOOKUP($A190, 'E4 TB Allocation Details'!$A$18:$L$214, MATCH("Customer ID", 'E4 TB Allocation Details'!$A$18:$L$18, 0),FALSE), 'E2 Allocators'!$B$15:$W$358, MATCH('O5 Details by Class &amp; Accounts'!AU$18, 'E2 Allocators'!$B$15:$W$15, 0),FALSE)*$G190), 0, VLOOKUP(VLOOKUP($A190, 'E4 TB Allocation Details'!$A$18:$L$214, MATCH("Customer ID", 'E4 TB Allocation Details'!$A$18:$L$18, 0),FALSE), 'E2 Allocators'!$B$15:$W$358, MATCH('O5 Details by Class &amp; Accounts'!AU$18, 'E2 Allocators'!$B$15:$W$15, 0),FALSE)*$G190)</f>
        <v>0</v>
      </c>
      <c r="AV190" s="1322">
        <f>IF(ISERROR(VLOOKUP(VLOOKUP($A190, 'E4 TB Allocation Details'!$A$18:$L$214, MATCH("Customer ID", 'E4 TB Allocation Details'!$A$18:$L$18, 0),FALSE), 'E2 Allocators'!$B$15:$W$358, MATCH('O5 Details by Class &amp; Accounts'!AV$18, 'E2 Allocators'!$B$15:$W$15, 0),FALSE)*$G190), 0, VLOOKUP(VLOOKUP($A190, 'E4 TB Allocation Details'!$A$18:$L$214, MATCH("Customer ID", 'E4 TB Allocation Details'!$A$18:$L$18, 0),FALSE), 'E2 Allocators'!$B$15:$W$358, MATCH('O5 Details by Class &amp; Accounts'!AV$18, 'E2 Allocators'!$B$15:$W$15, 0),FALSE)*$G190)</f>
        <v>0</v>
      </c>
      <c r="AW190" s="1322">
        <f>IF(ISERROR(VLOOKUP(VLOOKUP($A190, 'E4 TB Allocation Details'!$A$18:$L$214, MATCH("Customer ID", 'E4 TB Allocation Details'!$A$18:$L$18, 0),FALSE), 'E2 Allocators'!$B$15:$W$358, MATCH('O5 Details by Class &amp; Accounts'!AW$18, 'E2 Allocators'!$B$15:$W$15, 0),FALSE)*$G190), 0, VLOOKUP(VLOOKUP($A190, 'E4 TB Allocation Details'!$A$18:$L$214, MATCH("Customer ID", 'E4 TB Allocation Details'!$A$18:$L$18, 0),FALSE), 'E2 Allocators'!$B$15:$W$358, MATCH('O5 Details by Class &amp; Accounts'!AW$18, 'E2 Allocators'!$B$15:$W$15, 0),FALSE)*$G190)</f>
        <v>0</v>
      </c>
      <c r="AX190" s="1322">
        <f t="shared" si="51"/>
        <v>0</v>
      </c>
      <c r="AY190" s="1322">
        <f>IF(ISERROR(VLOOKUP(VLOOKUP($A190, 'E4 TB Allocation Details'!$A$18:$L$214, MATCH("Misc ID", 'E4 TB Allocation Details'!$A$18:$L$18, 0),FALSE), 'E2 Allocators'!$B$15:$W$358, MATCH('O5 Details by Class &amp; Accounts'!AY$18, 'E2 Allocators'!$B$15:$W$15, 0),FALSE)*$E190), 0, VLOOKUP(VLOOKUP($A190, 'E4 TB Allocation Details'!$A$18:$L$214, MATCH("Misc ID", 'E4 TB Allocation Details'!$A$18:$L$18, 0),FALSE), 'E2 Allocators'!$B$15:$W$358, MATCH('O5 Details by Class &amp; Accounts'!AY$18, 'E2 Allocators'!$B$15:$W$15, 0),FALSE)*$E190)</f>
        <v>0</v>
      </c>
      <c r="AZ190" s="1322">
        <f>IF(ISERROR(VLOOKUP(VLOOKUP($A190, 'E4 TB Allocation Details'!$A$18:$L$214, MATCH("Misc ID", 'E4 TB Allocation Details'!$A$18:$L$18, 0),FALSE), 'E2 Allocators'!$B$15:$W$358, MATCH('O5 Details by Class &amp; Accounts'!AZ$18, 'E2 Allocators'!$B$15:$W$15, 0),FALSE)*$E190), 0, VLOOKUP(VLOOKUP($A190, 'E4 TB Allocation Details'!$A$18:$L$214, MATCH("Misc ID", 'E4 TB Allocation Details'!$A$18:$L$18, 0),FALSE), 'E2 Allocators'!$B$15:$W$358, MATCH('O5 Details by Class &amp; Accounts'!AZ$18, 'E2 Allocators'!$B$15:$W$15, 0),FALSE)*$E190)</f>
        <v>0</v>
      </c>
      <c r="BA190" s="1322">
        <f>IF(ISERROR(VLOOKUP(VLOOKUP($A190, 'E4 TB Allocation Details'!$A$18:$L$214, MATCH("Misc ID", 'E4 TB Allocation Details'!$A$18:$L$18, 0),FALSE), 'E2 Allocators'!$B$15:$W$358, MATCH('O5 Details by Class &amp; Accounts'!BA$18, 'E2 Allocators'!$B$15:$W$15, 0),FALSE)*$E190), 0, VLOOKUP(VLOOKUP($A190, 'E4 TB Allocation Details'!$A$18:$L$214, MATCH("Misc ID", 'E4 TB Allocation Details'!$A$18:$L$18, 0),FALSE), 'E2 Allocators'!$B$15:$W$358, MATCH('O5 Details by Class &amp; Accounts'!BA$18, 'E2 Allocators'!$B$15:$W$15, 0),FALSE)*$E190)</f>
        <v>0</v>
      </c>
      <c r="BB190" s="1322">
        <f>IF(ISERROR(VLOOKUP(VLOOKUP($A190, 'E4 TB Allocation Details'!$A$18:$L$214, MATCH("Misc ID", 'E4 TB Allocation Details'!$A$18:$L$18, 0),FALSE), 'E2 Allocators'!$B$15:$W$358, MATCH('O5 Details by Class &amp; Accounts'!BB$18, 'E2 Allocators'!$B$15:$W$15, 0),FALSE)*$E190), 0, VLOOKUP(VLOOKUP($A190, 'E4 TB Allocation Details'!$A$18:$L$214, MATCH("Misc ID", 'E4 TB Allocation Details'!$A$18:$L$18, 0),FALSE), 'E2 Allocators'!$B$15:$W$358, MATCH('O5 Details by Class &amp; Accounts'!BB$18, 'E2 Allocators'!$B$15:$W$15, 0),FALSE)*$E190)</f>
        <v>0</v>
      </c>
      <c r="BC190" s="1322">
        <f>IF(ISERROR(VLOOKUP(VLOOKUP($A190, 'E4 TB Allocation Details'!$A$18:$L$214, MATCH("Misc ID", 'E4 TB Allocation Details'!$A$18:$L$18, 0),FALSE), 'E2 Allocators'!$B$15:$W$358, MATCH('O5 Details by Class &amp; Accounts'!BC$18, 'E2 Allocators'!$B$15:$W$15, 0),FALSE)*$E190), 0, VLOOKUP(VLOOKUP($A190, 'E4 TB Allocation Details'!$A$18:$L$214, MATCH("Misc ID", 'E4 TB Allocation Details'!$A$18:$L$18, 0),FALSE), 'E2 Allocators'!$B$15:$W$358, MATCH('O5 Details by Class &amp; Accounts'!BC$18, 'E2 Allocators'!$B$15:$W$15, 0),FALSE)*$E190)</f>
        <v>0</v>
      </c>
      <c r="BD190" s="1322">
        <f>IF(ISERROR(VLOOKUP(VLOOKUP($A190, 'E4 TB Allocation Details'!$A$18:$L$214, MATCH("Misc ID", 'E4 TB Allocation Details'!$A$18:$L$18, 0),FALSE), 'E2 Allocators'!$B$15:$W$358, MATCH('O5 Details by Class &amp; Accounts'!BD$18, 'E2 Allocators'!$B$15:$W$15, 0),FALSE)*$E190), 0, VLOOKUP(VLOOKUP($A190, 'E4 TB Allocation Details'!$A$18:$L$214, MATCH("Misc ID", 'E4 TB Allocation Details'!$A$18:$L$18, 0),FALSE), 'E2 Allocators'!$B$15:$W$358, MATCH('O5 Details by Class &amp; Accounts'!BD$18, 'E2 Allocators'!$B$15:$W$15, 0),FALSE)*$E190)</f>
        <v>0</v>
      </c>
      <c r="BE190" s="1322">
        <f>IF(ISERROR(VLOOKUP(VLOOKUP($A190, 'E4 TB Allocation Details'!$A$18:$L$214, MATCH("Misc ID", 'E4 TB Allocation Details'!$A$18:$L$18, 0),FALSE), 'E2 Allocators'!$B$15:$W$358, MATCH('O5 Details by Class &amp; Accounts'!BE$18, 'E2 Allocators'!$B$15:$W$15, 0),FALSE)*$E190), 0, VLOOKUP(VLOOKUP($A190, 'E4 TB Allocation Details'!$A$18:$L$214, MATCH("Misc ID", 'E4 TB Allocation Details'!$A$18:$L$18, 0),FALSE), 'E2 Allocators'!$B$15:$W$358, MATCH('O5 Details by Class &amp; Accounts'!BE$18, 'E2 Allocators'!$B$15:$W$15, 0),FALSE)*$E190)</f>
        <v>0</v>
      </c>
      <c r="BF190" s="1322">
        <f>IF(ISERROR(VLOOKUP(VLOOKUP($A190, 'E4 TB Allocation Details'!$A$18:$L$214, MATCH("Misc ID", 'E4 TB Allocation Details'!$A$18:$L$18, 0),FALSE), 'E2 Allocators'!$B$15:$W$358, MATCH('O5 Details by Class &amp; Accounts'!BF$18, 'E2 Allocators'!$B$15:$W$15, 0),FALSE)*$E190), 0, VLOOKUP(VLOOKUP($A190, 'E4 TB Allocation Details'!$A$18:$L$214, MATCH("Misc ID", 'E4 TB Allocation Details'!$A$18:$L$18, 0),FALSE), 'E2 Allocators'!$B$15:$W$358, MATCH('O5 Details by Class &amp; Accounts'!BF$18, 'E2 Allocators'!$B$15:$W$15, 0),FALSE)*$E190)</f>
        <v>0</v>
      </c>
      <c r="BG190" s="1322">
        <f>IF(ISERROR(VLOOKUP(VLOOKUP($A190, 'E4 TB Allocation Details'!$A$18:$L$214, MATCH("Misc ID", 'E4 TB Allocation Details'!$A$18:$L$18, 0),FALSE), 'E2 Allocators'!$B$15:$W$358, MATCH('O5 Details by Class &amp; Accounts'!BG$18, 'E2 Allocators'!$B$15:$W$15, 0),FALSE)*$E190), 0, VLOOKUP(VLOOKUP($A190, 'E4 TB Allocation Details'!$A$18:$L$214, MATCH("Misc ID", 'E4 TB Allocation Details'!$A$18:$L$18, 0),FALSE), 'E2 Allocators'!$B$15:$W$358, MATCH('O5 Details by Class &amp; Accounts'!BG$18, 'E2 Allocators'!$B$15:$W$15, 0),FALSE)*$E190)</f>
        <v>0</v>
      </c>
      <c r="BH190" s="1322">
        <f>IF(ISERROR(VLOOKUP(VLOOKUP($A190, 'E4 TB Allocation Details'!$A$18:$L$214, MATCH("Misc ID", 'E4 TB Allocation Details'!$A$18:$L$18, 0),FALSE), 'E2 Allocators'!$B$15:$W$358, MATCH('O5 Details by Class &amp; Accounts'!BH$18, 'E2 Allocators'!$B$15:$W$15, 0),FALSE)*$E190), 0, VLOOKUP(VLOOKUP($A190, 'E4 TB Allocation Details'!$A$18:$L$214, MATCH("Misc ID", 'E4 TB Allocation Details'!$A$18:$L$18, 0),FALSE), 'E2 Allocators'!$B$15:$W$358, MATCH('O5 Details by Class &amp; Accounts'!BH$18, 'E2 Allocators'!$B$15:$W$15, 0),FALSE)*$E190)</f>
        <v>0</v>
      </c>
      <c r="BI190" s="1322">
        <f>IF(ISERROR(VLOOKUP(VLOOKUP($A190, 'E4 TB Allocation Details'!$A$18:$L$214, MATCH("Misc ID", 'E4 TB Allocation Details'!$A$18:$L$18, 0),FALSE), 'E2 Allocators'!$B$15:$W$358, MATCH('O5 Details by Class &amp; Accounts'!BI$18, 'E2 Allocators'!$B$15:$W$15, 0),FALSE)*$E190), 0, VLOOKUP(VLOOKUP($A190, 'E4 TB Allocation Details'!$A$18:$L$214, MATCH("Misc ID", 'E4 TB Allocation Details'!$A$18:$L$18, 0),FALSE), 'E2 Allocators'!$B$15:$W$358, MATCH('O5 Details by Class &amp; Accounts'!BI$18, 'E2 Allocators'!$B$15:$W$15, 0),FALSE)*$E190)</f>
        <v>0</v>
      </c>
      <c r="BJ190" s="1322">
        <f>IF(ISERROR(VLOOKUP(VLOOKUP($A190, 'E4 TB Allocation Details'!$A$18:$L$214, MATCH("Misc ID", 'E4 TB Allocation Details'!$A$18:$L$18, 0),FALSE), 'E2 Allocators'!$B$15:$W$358, MATCH('O5 Details by Class &amp; Accounts'!BJ$18, 'E2 Allocators'!$B$15:$W$15, 0),FALSE)*$E190), 0, VLOOKUP(VLOOKUP($A190, 'E4 TB Allocation Details'!$A$18:$L$214, MATCH("Misc ID", 'E4 TB Allocation Details'!$A$18:$L$18, 0),FALSE), 'E2 Allocators'!$B$15:$W$358, MATCH('O5 Details by Class &amp; Accounts'!BJ$18, 'E2 Allocators'!$B$15:$W$15, 0),FALSE)*$E190)</f>
        <v>0</v>
      </c>
      <c r="BK190" s="1322">
        <f>IF(ISERROR(VLOOKUP(VLOOKUP($A190, 'E4 TB Allocation Details'!$A$18:$L$214, MATCH("Misc ID", 'E4 TB Allocation Details'!$A$18:$L$18, 0),FALSE), 'E2 Allocators'!$B$15:$W$358, MATCH('O5 Details by Class &amp; Accounts'!BK$18, 'E2 Allocators'!$B$15:$W$15, 0),FALSE)*$E190), 0, VLOOKUP(VLOOKUP($A190, 'E4 TB Allocation Details'!$A$18:$L$214, MATCH("Misc ID", 'E4 TB Allocation Details'!$A$18:$L$18, 0),FALSE), 'E2 Allocators'!$B$15:$W$358, MATCH('O5 Details by Class &amp; Accounts'!BK$18, 'E2 Allocators'!$B$15:$W$15, 0),FALSE)*$E190)</f>
        <v>0</v>
      </c>
      <c r="BL190" s="1322">
        <f>IF(ISERROR(VLOOKUP(VLOOKUP($A190, 'E4 TB Allocation Details'!$A$18:$L$214, MATCH("Misc ID", 'E4 TB Allocation Details'!$A$18:$L$18, 0),FALSE), 'E2 Allocators'!$B$15:$W$358, MATCH('O5 Details by Class &amp; Accounts'!BL$18, 'E2 Allocators'!$B$15:$W$15, 0),FALSE)*$E190), 0, VLOOKUP(VLOOKUP($A190, 'E4 TB Allocation Details'!$A$18:$L$214, MATCH("Misc ID", 'E4 TB Allocation Details'!$A$18:$L$18, 0),FALSE), 'E2 Allocators'!$B$15:$W$358, MATCH('O5 Details by Class &amp; Accounts'!BL$18, 'E2 Allocators'!$B$15:$W$15, 0),FALSE)*$E190)</f>
        <v>0</v>
      </c>
      <c r="BM190" s="1322">
        <f>IF(ISERROR(VLOOKUP(VLOOKUP($A190, 'E4 TB Allocation Details'!$A$18:$L$214, MATCH("Misc ID", 'E4 TB Allocation Details'!$A$18:$L$18, 0),FALSE), 'E2 Allocators'!$B$15:$W$358, MATCH('O5 Details by Class &amp; Accounts'!BM$18, 'E2 Allocators'!$B$15:$W$15, 0),FALSE)*$E190), 0, VLOOKUP(VLOOKUP($A190, 'E4 TB Allocation Details'!$A$18:$L$214, MATCH("Misc ID", 'E4 TB Allocation Details'!$A$18:$L$18, 0),FALSE), 'E2 Allocators'!$B$15:$W$358, MATCH('O5 Details by Class &amp; Accounts'!BM$18, 'E2 Allocators'!$B$15:$W$15, 0),FALSE)*$E190)</f>
        <v>0</v>
      </c>
      <c r="BN190" s="1322">
        <f>IF(ISERROR(VLOOKUP(VLOOKUP($A190, 'E4 TB Allocation Details'!$A$18:$L$214, MATCH("Misc ID", 'E4 TB Allocation Details'!$A$18:$L$18, 0),FALSE), 'E2 Allocators'!$B$15:$W$358, MATCH('O5 Details by Class &amp; Accounts'!BN$18, 'E2 Allocators'!$B$15:$W$15, 0),FALSE)*$E190), 0, VLOOKUP(VLOOKUP($A190, 'E4 TB Allocation Details'!$A$18:$L$214, MATCH("Misc ID", 'E4 TB Allocation Details'!$A$18:$L$18, 0),FALSE), 'E2 Allocators'!$B$15:$W$358, MATCH('O5 Details by Class &amp; Accounts'!BN$18, 'E2 Allocators'!$B$15:$W$15, 0),FALSE)*$E190)</f>
        <v>0</v>
      </c>
      <c r="BO190" s="1322">
        <f>IF(ISERROR(VLOOKUP(VLOOKUP($A190, 'E4 TB Allocation Details'!$A$18:$L$214, MATCH("Misc ID", 'E4 TB Allocation Details'!$A$18:$L$18, 0),FALSE), 'E2 Allocators'!$B$15:$W$358, MATCH('O5 Details by Class &amp; Accounts'!BO$18, 'E2 Allocators'!$B$15:$W$15, 0),FALSE)*$E190), 0, VLOOKUP(VLOOKUP($A190, 'E4 TB Allocation Details'!$A$18:$L$214, MATCH("Misc ID", 'E4 TB Allocation Details'!$A$18:$L$18, 0),FALSE), 'E2 Allocators'!$B$15:$W$358, MATCH('O5 Details by Class &amp; Accounts'!BO$18, 'E2 Allocators'!$B$15:$W$15, 0),FALSE)*$E190)</f>
        <v>0</v>
      </c>
      <c r="BP190" s="1322">
        <f>IF(ISERROR(VLOOKUP(VLOOKUP($A190, 'E4 TB Allocation Details'!$A$18:$L$214, MATCH("Misc ID", 'E4 TB Allocation Details'!$A$18:$L$18, 0),FALSE), 'E2 Allocators'!$B$15:$W$358, MATCH('O5 Details by Class &amp; Accounts'!BP$18, 'E2 Allocators'!$B$15:$W$15, 0),FALSE)*$E190), 0, VLOOKUP(VLOOKUP($A190, 'E4 TB Allocation Details'!$A$18:$L$214, MATCH("Misc ID", 'E4 TB Allocation Details'!$A$18:$L$18, 0),FALSE), 'E2 Allocators'!$B$15:$W$358, MATCH('O5 Details by Class &amp; Accounts'!BP$18, 'E2 Allocators'!$B$15:$W$15, 0),FALSE)*$E190)</f>
        <v>0</v>
      </c>
      <c r="BQ190" s="1322">
        <f>IF(ISERROR(VLOOKUP(VLOOKUP($A190, 'E4 TB Allocation Details'!$A$18:$L$214, MATCH("Misc ID", 'E4 TB Allocation Details'!$A$18:$L$18, 0),FALSE), 'E2 Allocators'!$B$15:$W$358, MATCH('O5 Details by Class &amp; Accounts'!BQ$18, 'E2 Allocators'!$B$15:$W$15, 0),FALSE)*$E190), 0, VLOOKUP(VLOOKUP($A190, 'E4 TB Allocation Details'!$A$18:$L$214, MATCH("Misc ID", 'E4 TB Allocation Details'!$A$18:$L$18, 0),FALSE), 'E2 Allocators'!$B$15:$W$358, MATCH('O5 Details by Class &amp; Accounts'!BQ$18, 'E2 Allocators'!$B$15:$W$15, 0),FALSE)*$E190)</f>
        <v>0</v>
      </c>
      <c r="BR190" s="1322">
        <f>IF(ISERROR(VLOOKUP(VLOOKUP($A190, 'E4 TB Allocation Details'!$A$18:$L$214, MATCH("Misc ID", 'E4 TB Allocation Details'!$A$18:$L$18, 0),FALSE), 'E2 Allocators'!$B$15:$W$358, MATCH('O5 Details by Class &amp; Accounts'!BR$18, 'E2 Allocators'!$B$15:$W$15, 0),FALSE)*$E190), 0, VLOOKUP(VLOOKUP($A190, 'E4 TB Allocation Details'!$A$18:$L$214, MATCH("Misc ID", 'E4 TB Allocation Details'!$A$18:$L$18, 0),FALSE), 'E2 Allocators'!$B$15:$W$358, MATCH('O5 Details by Class &amp; Accounts'!BR$18, 'E2 Allocators'!$B$15:$W$15, 0),FALSE)*$E190)</f>
        <v>0</v>
      </c>
      <c r="BS190" s="1322">
        <f t="shared" si="48"/>
        <v>0</v>
      </c>
      <c r="BT190" s="1322">
        <f>IF(ISERROR(VLOOKUP(VLOOKUP($A190, 'E4 TB Allocation Details'!$A$18:$L$214, MATCH("A &amp; G ID", 'E4 TB Allocation Details'!$A$18:$L$18, 0),FALSE), 'E2 Allocators'!$B$15:$W$358, MATCH('O5 Details by Class &amp; Accounts'!BT$18, 'E2 Allocators'!$B$15:$W$15, 0),FALSE)*$E190), 0, VLOOKUP(VLOOKUP($A190, 'E4 TB Allocation Details'!$A$18:$L$214, MATCH("A &amp; G ID", 'E4 TB Allocation Details'!$A$18:$L$18, 0),FALSE), 'E2 Allocators'!$B$15:$W$358, MATCH('O5 Details by Class &amp; Accounts'!BT$18, 'E2 Allocators'!$B$15:$W$15, 0),FALSE)*$E190)</f>
        <v>19204.111433058897</v>
      </c>
      <c r="BU190" s="1322">
        <f>IF(ISERROR(VLOOKUP(VLOOKUP($A190, 'E4 TB Allocation Details'!$A$18:$L$214, MATCH("A &amp; G ID", 'E4 TB Allocation Details'!$A$18:$L$18, 0),FALSE), 'E2 Allocators'!$B$15:$W$358, MATCH('O5 Details by Class &amp; Accounts'!BU$18, 'E2 Allocators'!$B$15:$W$15, 0),FALSE)*$E190), 0, VLOOKUP(VLOOKUP($A190, 'E4 TB Allocation Details'!$A$18:$L$214, MATCH("A &amp; G ID", 'E4 TB Allocation Details'!$A$18:$L$18, 0),FALSE), 'E2 Allocators'!$B$15:$W$358, MATCH('O5 Details by Class &amp; Accounts'!BU$18, 'E2 Allocators'!$B$15:$W$15, 0),FALSE)*$E190)</f>
        <v>4847.4765713701154</v>
      </c>
      <c r="BV190" s="1322">
        <f>IF(ISERROR(VLOOKUP(VLOOKUP($A190, 'E4 TB Allocation Details'!$A$18:$L$214, MATCH("A &amp; G ID", 'E4 TB Allocation Details'!$A$18:$L$18, 0),FALSE), 'E2 Allocators'!$B$15:$W$358, MATCH('O5 Details by Class &amp; Accounts'!BV$18, 'E2 Allocators'!$B$15:$W$15, 0),FALSE)*$E190), 0, VLOOKUP(VLOOKUP($A190, 'E4 TB Allocation Details'!$A$18:$L$214, MATCH("A &amp; G ID", 'E4 TB Allocation Details'!$A$18:$L$18, 0),FALSE), 'E2 Allocators'!$B$15:$W$358, MATCH('O5 Details by Class &amp; Accounts'!BV$18, 'E2 Allocators'!$B$15:$W$15, 0),FALSE)*$E190)</f>
        <v>3280.8319411148168</v>
      </c>
      <c r="BW190" s="1322">
        <f>IF(ISERROR(VLOOKUP(VLOOKUP($A190, 'E4 TB Allocation Details'!$A$18:$L$214, MATCH("A &amp; G ID", 'E4 TB Allocation Details'!$A$18:$L$18, 0),FALSE), 'E2 Allocators'!$B$15:$W$358, MATCH('O5 Details by Class &amp; Accounts'!BW$18, 'E2 Allocators'!$B$15:$W$15, 0),FALSE)*$E190), 0, VLOOKUP(VLOOKUP($A190, 'E4 TB Allocation Details'!$A$18:$L$214, MATCH("A &amp; G ID", 'E4 TB Allocation Details'!$A$18:$L$18, 0),FALSE), 'E2 Allocators'!$B$15:$W$358, MATCH('O5 Details by Class &amp; Accounts'!BW$18, 'E2 Allocators'!$B$15:$W$15, 0),FALSE)*$E190)</f>
        <v>0</v>
      </c>
      <c r="BX190" s="1322">
        <f>IF(ISERROR(VLOOKUP(VLOOKUP($A190, 'E4 TB Allocation Details'!$A$18:$L$214, MATCH("A &amp; G ID", 'E4 TB Allocation Details'!$A$18:$L$18, 0),FALSE), 'E2 Allocators'!$B$15:$W$358, MATCH('O5 Details by Class &amp; Accounts'!BX$18, 'E2 Allocators'!$B$15:$W$15, 0),FALSE)*$E190), 0, VLOOKUP(VLOOKUP($A190, 'E4 TB Allocation Details'!$A$18:$L$214, MATCH("A &amp; G ID", 'E4 TB Allocation Details'!$A$18:$L$18, 0),FALSE), 'E2 Allocators'!$B$15:$W$358, MATCH('O5 Details by Class &amp; Accounts'!BX$18, 'E2 Allocators'!$B$15:$W$15, 0),FALSE)*$E190)</f>
        <v>0</v>
      </c>
      <c r="BY190" s="1322">
        <f>IF(ISERROR(VLOOKUP(VLOOKUP($A190, 'E4 TB Allocation Details'!$A$18:$L$214, MATCH("A &amp; G ID", 'E4 TB Allocation Details'!$A$18:$L$18, 0),FALSE), 'E2 Allocators'!$B$15:$W$358, MATCH('O5 Details by Class &amp; Accounts'!BY$18, 'E2 Allocators'!$B$15:$W$15, 0),FALSE)*$E190), 0, VLOOKUP(VLOOKUP($A190, 'E4 TB Allocation Details'!$A$18:$L$214, MATCH("A &amp; G ID", 'E4 TB Allocation Details'!$A$18:$L$18, 0),FALSE), 'E2 Allocators'!$B$15:$W$358, MATCH('O5 Details by Class &amp; Accounts'!BY$18, 'E2 Allocators'!$B$15:$W$15, 0),FALSE)*$E190)</f>
        <v>464.15418051534397</v>
      </c>
      <c r="BZ190" s="1322">
        <f>IF(ISERROR(VLOOKUP(VLOOKUP($A190, 'E4 TB Allocation Details'!$A$18:$L$214, MATCH("A &amp; G ID", 'E4 TB Allocation Details'!$A$18:$L$18, 0),FALSE), 'E2 Allocators'!$B$15:$W$358, MATCH('O5 Details by Class &amp; Accounts'!BZ$18, 'E2 Allocators'!$B$15:$W$15, 0),FALSE)*$E190), 0, VLOOKUP(VLOOKUP($A190, 'E4 TB Allocation Details'!$A$18:$L$214, MATCH("A &amp; G ID", 'E4 TB Allocation Details'!$A$18:$L$18, 0),FALSE), 'E2 Allocators'!$B$15:$W$358, MATCH('O5 Details by Class &amp; Accounts'!BZ$18, 'E2 Allocators'!$B$15:$W$15, 0),FALSE)*$E190)</f>
        <v>977.89317675084624</v>
      </c>
      <c r="CA190" s="1322">
        <f>IF(ISERROR(VLOOKUP(VLOOKUP($A190, 'E4 TB Allocation Details'!$A$18:$L$214, MATCH("A &amp; G ID", 'E4 TB Allocation Details'!$A$18:$L$18, 0),FALSE), 'E2 Allocators'!$B$15:$W$358, MATCH('O5 Details by Class &amp; Accounts'!CA$18, 'E2 Allocators'!$B$15:$W$15, 0),FALSE)*$E190), 0, VLOOKUP(VLOOKUP($A190, 'E4 TB Allocation Details'!$A$18:$L$214, MATCH("A &amp; G ID", 'E4 TB Allocation Details'!$A$18:$L$18, 0),FALSE), 'E2 Allocators'!$B$15:$W$358, MATCH('O5 Details by Class &amp; Accounts'!CA$18, 'E2 Allocators'!$B$15:$W$15, 0),FALSE)*$E190)</f>
        <v>0</v>
      </c>
      <c r="CB190" s="1322">
        <f>IF(ISERROR(VLOOKUP(VLOOKUP($A190, 'E4 TB Allocation Details'!$A$18:$L$214, MATCH("A &amp; G ID", 'E4 TB Allocation Details'!$A$18:$L$18, 0),FALSE), 'E2 Allocators'!$B$15:$W$358, MATCH('O5 Details by Class &amp; Accounts'!CB$18, 'E2 Allocators'!$B$15:$W$15, 0),FALSE)*$E190), 0, VLOOKUP(VLOOKUP($A190, 'E4 TB Allocation Details'!$A$18:$L$214, MATCH("A &amp; G ID", 'E4 TB Allocation Details'!$A$18:$L$18, 0),FALSE), 'E2 Allocators'!$B$15:$W$358, MATCH('O5 Details by Class &amp; Accounts'!CB$18, 'E2 Allocators'!$B$15:$W$15, 0),FALSE)*$E190)</f>
        <v>42.572697189968572</v>
      </c>
      <c r="CC190" s="1322">
        <f>IF(ISERROR(VLOOKUP(VLOOKUP($A190, 'E4 TB Allocation Details'!$A$18:$L$214, MATCH("A &amp; G ID", 'E4 TB Allocation Details'!$A$18:$L$18, 0),FALSE), 'E2 Allocators'!$B$15:$W$358, MATCH('O5 Details by Class &amp; Accounts'!CC$18, 'E2 Allocators'!$B$15:$W$15, 0),FALSE)*$E190), 0, VLOOKUP(VLOOKUP($A190, 'E4 TB Allocation Details'!$A$18:$L$214, MATCH("A &amp; G ID", 'E4 TB Allocation Details'!$A$18:$L$18, 0),FALSE), 'E2 Allocators'!$B$15:$W$358, MATCH('O5 Details by Class &amp; Accounts'!CC$18, 'E2 Allocators'!$B$15:$W$15, 0),FALSE)*$E190)</f>
        <v>0</v>
      </c>
      <c r="CD190" s="1322">
        <f>IF(ISERROR(VLOOKUP(VLOOKUP($A190, 'E4 TB Allocation Details'!$A$18:$L$214, MATCH("A &amp; G ID", 'E4 TB Allocation Details'!$A$18:$L$18, 0),FALSE), 'E2 Allocators'!$B$15:$W$358, MATCH('O5 Details by Class &amp; Accounts'!CD$18, 'E2 Allocators'!$B$15:$W$15, 0),FALSE)*$E190), 0, VLOOKUP(VLOOKUP($A190, 'E4 TB Allocation Details'!$A$18:$L$214, MATCH("A &amp; G ID", 'E4 TB Allocation Details'!$A$18:$L$18, 0),FALSE), 'E2 Allocators'!$B$15:$W$358, MATCH('O5 Details by Class &amp; Accounts'!CD$18, 'E2 Allocators'!$B$15:$W$15, 0),FALSE)*$E190)</f>
        <v>0</v>
      </c>
      <c r="CE190" s="1322">
        <f>IF(ISERROR(VLOOKUP(VLOOKUP($A190, 'E4 TB Allocation Details'!$A$18:$L$214, MATCH("A &amp; G ID", 'E4 TB Allocation Details'!$A$18:$L$18, 0),FALSE), 'E2 Allocators'!$B$15:$W$358, MATCH('O5 Details by Class &amp; Accounts'!CE$18, 'E2 Allocators'!$B$15:$W$15, 0),FALSE)*$E190), 0, VLOOKUP(VLOOKUP($A190, 'E4 TB Allocation Details'!$A$18:$L$214, MATCH("A &amp; G ID", 'E4 TB Allocation Details'!$A$18:$L$18, 0),FALSE), 'E2 Allocators'!$B$15:$W$358, MATCH('O5 Details by Class &amp; Accounts'!CE$18, 'E2 Allocators'!$B$15:$W$15, 0),FALSE)*$E190)</f>
        <v>0</v>
      </c>
      <c r="CF190" s="1322">
        <f>IF(ISERROR(VLOOKUP(VLOOKUP($A190, 'E4 TB Allocation Details'!$A$18:$L$214, MATCH("A &amp; G ID", 'E4 TB Allocation Details'!$A$18:$L$18, 0),FALSE), 'E2 Allocators'!$B$15:$W$358, MATCH('O5 Details by Class &amp; Accounts'!CF$18, 'E2 Allocators'!$B$15:$W$15, 0),FALSE)*$E190), 0, VLOOKUP(VLOOKUP($A190, 'E4 TB Allocation Details'!$A$18:$L$214, MATCH("A &amp; G ID", 'E4 TB Allocation Details'!$A$18:$L$18, 0),FALSE), 'E2 Allocators'!$B$15:$W$358, MATCH('O5 Details by Class &amp; Accounts'!CF$18, 'E2 Allocators'!$B$15:$W$15, 0),FALSE)*$E190)</f>
        <v>0</v>
      </c>
      <c r="CG190" s="1322">
        <f>IF(ISERROR(VLOOKUP(VLOOKUP($A190, 'E4 TB Allocation Details'!$A$18:$L$214, MATCH("A &amp; G ID", 'E4 TB Allocation Details'!$A$18:$L$18, 0),FALSE), 'E2 Allocators'!$B$15:$W$358, MATCH('O5 Details by Class &amp; Accounts'!CG$18, 'E2 Allocators'!$B$15:$W$15, 0),FALSE)*$E190), 0, VLOOKUP(VLOOKUP($A190, 'E4 TB Allocation Details'!$A$18:$L$214, MATCH("A &amp; G ID", 'E4 TB Allocation Details'!$A$18:$L$18, 0),FALSE), 'E2 Allocators'!$B$15:$W$358, MATCH('O5 Details by Class &amp; Accounts'!CG$18, 'E2 Allocators'!$B$15:$W$15, 0),FALSE)*$E190)</f>
        <v>0</v>
      </c>
      <c r="CH190" s="1322">
        <f>IF(ISERROR(VLOOKUP(VLOOKUP($A190, 'E4 TB Allocation Details'!$A$18:$L$214, MATCH("A &amp; G ID", 'E4 TB Allocation Details'!$A$18:$L$18, 0),FALSE), 'E2 Allocators'!$B$15:$W$358, MATCH('O5 Details by Class &amp; Accounts'!CH$18, 'E2 Allocators'!$B$15:$W$15, 0),FALSE)*$E190), 0, VLOOKUP(VLOOKUP($A190, 'E4 TB Allocation Details'!$A$18:$L$214, MATCH("A &amp; G ID", 'E4 TB Allocation Details'!$A$18:$L$18, 0),FALSE), 'E2 Allocators'!$B$15:$W$358, MATCH('O5 Details by Class &amp; Accounts'!CH$18, 'E2 Allocators'!$B$15:$W$15, 0),FALSE)*$E190)</f>
        <v>0</v>
      </c>
      <c r="CI190" s="1322">
        <f>IF(ISERROR(VLOOKUP(VLOOKUP($A190, 'E4 TB Allocation Details'!$A$18:$L$214, MATCH("A &amp; G ID", 'E4 TB Allocation Details'!$A$18:$L$18, 0),FALSE), 'E2 Allocators'!$B$15:$W$358, MATCH('O5 Details by Class &amp; Accounts'!CI$18, 'E2 Allocators'!$B$15:$W$15, 0),FALSE)*$E190), 0, VLOOKUP(VLOOKUP($A190, 'E4 TB Allocation Details'!$A$18:$L$214, MATCH("A &amp; G ID", 'E4 TB Allocation Details'!$A$18:$L$18, 0),FALSE), 'E2 Allocators'!$B$15:$W$358, MATCH('O5 Details by Class &amp; Accounts'!CI$18, 'E2 Allocators'!$B$15:$W$15, 0),FALSE)*$E190)</f>
        <v>0</v>
      </c>
      <c r="CJ190" s="1322">
        <f>IF(ISERROR(VLOOKUP(VLOOKUP($A190, 'E4 TB Allocation Details'!$A$18:$L$214, MATCH("A &amp; G ID", 'E4 TB Allocation Details'!$A$18:$L$18, 0),FALSE), 'E2 Allocators'!$B$15:$W$358, MATCH('O5 Details by Class &amp; Accounts'!CJ$18, 'E2 Allocators'!$B$15:$W$15, 0),FALSE)*$E190), 0, VLOOKUP(VLOOKUP($A190, 'E4 TB Allocation Details'!$A$18:$L$214, MATCH("A &amp; G ID", 'E4 TB Allocation Details'!$A$18:$L$18, 0),FALSE), 'E2 Allocators'!$B$15:$W$358, MATCH('O5 Details by Class &amp; Accounts'!CJ$18, 'E2 Allocators'!$B$15:$W$15, 0),FALSE)*$E190)</f>
        <v>0</v>
      </c>
      <c r="CK190" s="1322">
        <f>IF(ISERROR(VLOOKUP(VLOOKUP($A190, 'E4 TB Allocation Details'!$A$18:$L$214, MATCH("A &amp; G ID", 'E4 TB Allocation Details'!$A$18:$L$18, 0),FALSE), 'E2 Allocators'!$B$15:$W$358, MATCH('O5 Details by Class &amp; Accounts'!CK$18, 'E2 Allocators'!$B$15:$W$15, 0),FALSE)*$E190), 0, VLOOKUP(VLOOKUP($A190, 'E4 TB Allocation Details'!$A$18:$L$214, MATCH("A &amp; G ID", 'E4 TB Allocation Details'!$A$18:$L$18, 0),FALSE), 'E2 Allocators'!$B$15:$W$358, MATCH('O5 Details by Class &amp; Accounts'!CK$18, 'E2 Allocators'!$B$15:$W$15, 0),FALSE)*$E190)</f>
        <v>0</v>
      </c>
      <c r="CL190" s="1322">
        <f>IF(ISERROR(VLOOKUP(VLOOKUP($A190, 'E4 TB Allocation Details'!$A$18:$L$214, MATCH("A &amp; G ID", 'E4 TB Allocation Details'!$A$18:$L$18, 0),FALSE), 'E2 Allocators'!$B$15:$W$358, MATCH('O5 Details by Class &amp; Accounts'!CL$18, 'E2 Allocators'!$B$15:$W$15, 0),FALSE)*$E190), 0, VLOOKUP(VLOOKUP($A190, 'E4 TB Allocation Details'!$A$18:$L$214, MATCH("A &amp; G ID", 'E4 TB Allocation Details'!$A$18:$L$18, 0),FALSE), 'E2 Allocators'!$B$15:$W$358, MATCH('O5 Details by Class &amp; Accounts'!CL$18, 'E2 Allocators'!$B$15:$W$15, 0),FALSE)*$E190)</f>
        <v>0</v>
      </c>
      <c r="CM190" s="1322">
        <f>IF(ISERROR(VLOOKUP(VLOOKUP($A190, 'E4 TB Allocation Details'!$A$18:$L$214, MATCH("A &amp; G ID", 'E4 TB Allocation Details'!$A$18:$L$18, 0),FALSE), 'E2 Allocators'!$B$15:$W$358, MATCH('O5 Details by Class &amp; Accounts'!CM$18, 'E2 Allocators'!$B$15:$W$15, 0),FALSE)*$E190), 0, VLOOKUP(VLOOKUP($A190, 'E4 TB Allocation Details'!$A$18:$L$214, MATCH("A &amp; G ID", 'E4 TB Allocation Details'!$A$18:$L$18, 0),FALSE), 'E2 Allocators'!$B$15:$W$358, MATCH('O5 Details by Class &amp; Accounts'!CM$18, 'E2 Allocators'!$B$15:$W$15, 0),FALSE)*$E190)</f>
        <v>0</v>
      </c>
      <c r="CN190" s="1322">
        <f t="shared" si="49"/>
        <v>28817.039999999986</v>
      </c>
      <c r="CO190" s="1651">
        <f t="shared" si="50"/>
        <v>0</v>
      </c>
      <c r="CQ190" s="1899" t="inlineStr">
        <is>
          <t/>
        </is>
      </c>
    </row>
    <row r="191" spans="1:95" s="64" customFormat="1" ht="12.75" x14ac:dyDescent="0.2">
      <c r="A191" s="2146">
        <v>5645</v>
      </c>
      <c r="B191" s="2112" t="s">
        <v>300</v>
      </c>
      <c r="C191" s="1648">
        <f>IF(ISERROR(VLOOKUP($A191,'I3 TB Data'!$A$19:$H$483,MATCH('O5 Details by Class &amp; Accounts'!$C$18, 'I3 TB Data'!$A$19:$H$19,0),0)), 0, VLOOKUP($A191,'I3 TB Data'!$A$19:$H$483,MATCH('O5 Details by Class &amp; Accounts'!$C$18,'I3 TB Data'!$A$19:$H$19,0),0))</f>
        <v>53453.039999999986</v>
      </c>
      <c r="D191" s="1649"/>
      <c r="E191" s="1648">
        <f t="shared" si="44"/>
        <v>53453.039999999986</v>
      </c>
      <c r="F191" s="1650"/>
      <c r="G191" s="1650"/>
      <c r="H191" s="1322">
        <f t="shared" si="46"/>
        <v>0</v>
      </c>
      <c r="I191" s="1322">
        <f>IF(ISERROR(VLOOKUP(VLOOKUP($A191, 'E4 TB Allocation Details'!$A$18:$L$214, MATCH("Demand ID", 'E4 TB Allocation Details'!$A$18:$L$18, 0),FALSE), 'E2 Allocators'!$B$15:$W$358, MATCH('O5 Details by Class &amp; Accounts'!I$18, 'E2 Allocators'!$B$15:$W$15, 0),FALSE)*$F191), 0, VLOOKUP(VLOOKUP($A191, 'E4 TB Allocation Details'!$A$18:$L$214, MATCH("Demand ID", 'E4 TB Allocation Details'!$A$18:$L$18, 0),FALSE), 'E2 Allocators'!$B$15:$W$358, MATCH('O5 Details by Class &amp; Accounts'!I$18, 'E2 Allocators'!$B$15:$W$15, 0),FALSE)*$F191)</f>
        <v>0</v>
      </c>
      <c r="J191" s="1322">
        <f>IF(ISERROR(VLOOKUP(VLOOKUP($A191, 'E4 TB Allocation Details'!$A$18:$L$214, MATCH("Demand ID", 'E4 TB Allocation Details'!$A$18:$L$18, 0),FALSE), 'E2 Allocators'!$B$15:$W$358, MATCH('O5 Details by Class &amp; Accounts'!J$18, 'E2 Allocators'!$B$15:$W$15, 0),FALSE)*$F191), 0, VLOOKUP(VLOOKUP($A191, 'E4 TB Allocation Details'!$A$18:$L$214, MATCH("Demand ID", 'E4 TB Allocation Details'!$A$18:$L$18, 0),FALSE), 'E2 Allocators'!$B$15:$W$358, MATCH('O5 Details by Class &amp; Accounts'!J$18, 'E2 Allocators'!$B$15:$W$15, 0),FALSE)*$F191)</f>
        <v>0</v>
      </c>
      <c r="K191" s="1322">
        <f>IF(ISERROR(VLOOKUP(VLOOKUP($A191, 'E4 TB Allocation Details'!$A$18:$L$214, MATCH("Demand ID", 'E4 TB Allocation Details'!$A$18:$L$18, 0),FALSE), 'E2 Allocators'!$B$15:$W$358, MATCH('O5 Details by Class &amp; Accounts'!K$18, 'E2 Allocators'!$B$15:$W$15, 0),FALSE)*$F191), 0, VLOOKUP(VLOOKUP($A191, 'E4 TB Allocation Details'!$A$18:$L$214, MATCH("Demand ID", 'E4 TB Allocation Details'!$A$18:$L$18, 0),FALSE), 'E2 Allocators'!$B$15:$W$358, MATCH('O5 Details by Class &amp; Accounts'!K$18, 'E2 Allocators'!$B$15:$W$15, 0),FALSE)*$F191)</f>
        <v>0</v>
      </c>
      <c r="L191" s="1322">
        <f>IF(ISERROR(VLOOKUP(VLOOKUP($A191, 'E4 TB Allocation Details'!$A$18:$L$214, MATCH("Demand ID", 'E4 TB Allocation Details'!$A$18:$L$18, 0),FALSE), 'E2 Allocators'!$B$15:$W$358, MATCH('O5 Details by Class &amp; Accounts'!L$18, 'E2 Allocators'!$B$15:$W$15, 0),FALSE)*$F191), 0, VLOOKUP(VLOOKUP($A191, 'E4 TB Allocation Details'!$A$18:$L$214, MATCH("Demand ID", 'E4 TB Allocation Details'!$A$18:$L$18, 0),FALSE), 'E2 Allocators'!$B$15:$W$358, MATCH('O5 Details by Class &amp; Accounts'!L$18, 'E2 Allocators'!$B$15:$W$15, 0),FALSE)*$F191)</f>
        <v>0</v>
      </c>
      <c r="M191" s="1322">
        <f>IF(ISERROR(VLOOKUP(VLOOKUP($A191, 'E4 TB Allocation Details'!$A$18:$L$214, MATCH("Demand ID", 'E4 TB Allocation Details'!$A$18:$L$18, 0),FALSE), 'E2 Allocators'!$B$15:$W$358, MATCH('O5 Details by Class &amp; Accounts'!M$18, 'E2 Allocators'!$B$15:$W$15, 0),FALSE)*$F191), 0, VLOOKUP(VLOOKUP($A191, 'E4 TB Allocation Details'!$A$18:$L$214, MATCH("Demand ID", 'E4 TB Allocation Details'!$A$18:$L$18, 0),FALSE), 'E2 Allocators'!$B$15:$W$358, MATCH('O5 Details by Class &amp; Accounts'!M$18, 'E2 Allocators'!$B$15:$W$15, 0),FALSE)*$F191)</f>
        <v>0</v>
      </c>
      <c r="N191" s="1322">
        <f>IF(ISERROR(VLOOKUP(VLOOKUP($A191, 'E4 TB Allocation Details'!$A$18:$L$214, MATCH("Demand ID", 'E4 TB Allocation Details'!$A$18:$L$18, 0),FALSE), 'E2 Allocators'!$B$15:$W$358, MATCH('O5 Details by Class &amp; Accounts'!N$18, 'E2 Allocators'!$B$15:$W$15, 0),FALSE)*$F191), 0, VLOOKUP(VLOOKUP($A191, 'E4 TB Allocation Details'!$A$18:$L$214, MATCH("Demand ID", 'E4 TB Allocation Details'!$A$18:$L$18, 0),FALSE), 'E2 Allocators'!$B$15:$W$358, MATCH('O5 Details by Class &amp; Accounts'!N$18, 'E2 Allocators'!$B$15:$W$15, 0),FALSE)*$F191)</f>
        <v>0</v>
      </c>
      <c r="O191" s="1322">
        <f>IF(ISERROR(VLOOKUP(VLOOKUP($A191, 'E4 TB Allocation Details'!$A$18:$L$214, MATCH("Demand ID", 'E4 TB Allocation Details'!$A$18:$L$18, 0),FALSE), 'E2 Allocators'!$B$15:$W$358, MATCH('O5 Details by Class &amp; Accounts'!O$18, 'E2 Allocators'!$B$15:$W$15, 0),FALSE)*$F191), 0, VLOOKUP(VLOOKUP($A191, 'E4 TB Allocation Details'!$A$18:$L$214, MATCH("Demand ID", 'E4 TB Allocation Details'!$A$18:$L$18, 0),FALSE), 'E2 Allocators'!$B$15:$W$358, MATCH('O5 Details by Class &amp; Accounts'!O$18, 'E2 Allocators'!$B$15:$W$15, 0),FALSE)*$F191)</f>
        <v>0</v>
      </c>
      <c r="P191" s="1322">
        <f>IF(ISERROR(VLOOKUP(VLOOKUP($A191, 'E4 TB Allocation Details'!$A$18:$L$214, MATCH("Demand ID", 'E4 TB Allocation Details'!$A$18:$L$18, 0),FALSE), 'E2 Allocators'!$B$15:$W$358, MATCH('O5 Details by Class &amp; Accounts'!P$18, 'E2 Allocators'!$B$15:$W$15, 0),FALSE)*$F191), 0, VLOOKUP(VLOOKUP($A191, 'E4 TB Allocation Details'!$A$18:$L$214, MATCH("Demand ID", 'E4 TB Allocation Details'!$A$18:$L$18, 0),FALSE), 'E2 Allocators'!$B$15:$W$358, MATCH('O5 Details by Class &amp; Accounts'!P$18, 'E2 Allocators'!$B$15:$W$15, 0),FALSE)*$F191)</f>
        <v>0</v>
      </c>
      <c r="Q191" s="1322">
        <f>IF(ISERROR(VLOOKUP(VLOOKUP($A191, 'E4 TB Allocation Details'!$A$18:$L$214, MATCH("Demand ID", 'E4 TB Allocation Details'!$A$18:$L$18, 0),FALSE), 'E2 Allocators'!$B$15:$W$358, MATCH('O5 Details by Class &amp; Accounts'!Q$18, 'E2 Allocators'!$B$15:$W$15, 0),FALSE)*$F191), 0, VLOOKUP(VLOOKUP($A191, 'E4 TB Allocation Details'!$A$18:$L$214, MATCH("Demand ID", 'E4 TB Allocation Details'!$A$18:$L$18, 0),FALSE), 'E2 Allocators'!$B$15:$W$358, MATCH('O5 Details by Class &amp; Accounts'!Q$18, 'E2 Allocators'!$B$15:$W$15, 0),FALSE)*$F191)</f>
        <v>0</v>
      </c>
      <c r="R191" s="1322">
        <f>IF(ISERROR(VLOOKUP(VLOOKUP($A191, 'E4 TB Allocation Details'!$A$18:$L$214, MATCH("Demand ID", 'E4 TB Allocation Details'!$A$18:$L$18, 0),FALSE), 'E2 Allocators'!$B$15:$W$358, MATCH('O5 Details by Class &amp; Accounts'!R$18, 'E2 Allocators'!$B$15:$W$15, 0),FALSE)*$F191), 0, VLOOKUP(VLOOKUP($A191, 'E4 TB Allocation Details'!$A$18:$L$214, MATCH("Demand ID", 'E4 TB Allocation Details'!$A$18:$L$18, 0),FALSE), 'E2 Allocators'!$B$15:$W$358, MATCH('O5 Details by Class &amp; Accounts'!R$18, 'E2 Allocators'!$B$15:$W$15, 0),FALSE)*$F191)</f>
        <v>0</v>
      </c>
      <c r="S191" s="1322">
        <f>IF(ISERROR(VLOOKUP(VLOOKUP($A191, 'E4 TB Allocation Details'!$A$18:$L$214, MATCH("Demand ID", 'E4 TB Allocation Details'!$A$18:$L$18, 0),FALSE), 'E2 Allocators'!$B$15:$W$358, MATCH('O5 Details by Class &amp; Accounts'!S$18, 'E2 Allocators'!$B$15:$W$15, 0),FALSE)*$F191), 0, VLOOKUP(VLOOKUP($A191, 'E4 TB Allocation Details'!$A$18:$L$214, MATCH("Demand ID", 'E4 TB Allocation Details'!$A$18:$L$18, 0),FALSE), 'E2 Allocators'!$B$15:$W$358, MATCH('O5 Details by Class &amp; Accounts'!S$18, 'E2 Allocators'!$B$15:$W$15, 0),FALSE)*$F191)</f>
        <v>0</v>
      </c>
      <c r="T191" s="1322">
        <f>IF(ISERROR(VLOOKUP(VLOOKUP($A191, 'E4 TB Allocation Details'!$A$18:$L$214, MATCH("Demand ID", 'E4 TB Allocation Details'!$A$18:$L$18, 0),FALSE), 'E2 Allocators'!$B$15:$W$358, MATCH('O5 Details by Class &amp; Accounts'!T$18, 'E2 Allocators'!$B$15:$W$15, 0),FALSE)*$F191), 0, VLOOKUP(VLOOKUP($A191, 'E4 TB Allocation Details'!$A$18:$L$214, MATCH("Demand ID", 'E4 TB Allocation Details'!$A$18:$L$18, 0),FALSE), 'E2 Allocators'!$B$15:$W$358, MATCH('O5 Details by Class &amp; Accounts'!T$18, 'E2 Allocators'!$B$15:$W$15, 0),FALSE)*$F191)</f>
        <v>0</v>
      </c>
      <c r="U191" s="1322">
        <f>IF(ISERROR(VLOOKUP(VLOOKUP($A191, 'E4 TB Allocation Details'!$A$18:$L$214, MATCH("Demand ID", 'E4 TB Allocation Details'!$A$18:$L$18, 0),FALSE), 'E2 Allocators'!$B$15:$W$358, MATCH('O5 Details by Class &amp; Accounts'!U$18, 'E2 Allocators'!$B$15:$W$15, 0),FALSE)*$F191), 0, VLOOKUP(VLOOKUP($A191, 'E4 TB Allocation Details'!$A$18:$L$214, MATCH("Demand ID", 'E4 TB Allocation Details'!$A$18:$L$18, 0),FALSE), 'E2 Allocators'!$B$15:$W$358, MATCH('O5 Details by Class &amp; Accounts'!U$18, 'E2 Allocators'!$B$15:$W$15, 0),FALSE)*$F191)</f>
        <v>0</v>
      </c>
      <c r="V191" s="1322">
        <f>IF(ISERROR(VLOOKUP(VLOOKUP($A191, 'E4 TB Allocation Details'!$A$18:$L$214, MATCH("Demand ID", 'E4 TB Allocation Details'!$A$18:$L$18, 0),FALSE), 'E2 Allocators'!$B$15:$W$358, MATCH('O5 Details by Class &amp; Accounts'!V$18, 'E2 Allocators'!$B$15:$W$15, 0),FALSE)*$F191), 0, VLOOKUP(VLOOKUP($A191, 'E4 TB Allocation Details'!$A$18:$L$214, MATCH("Demand ID", 'E4 TB Allocation Details'!$A$18:$L$18, 0),FALSE), 'E2 Allocators'!$B$15:$W$358, MATCH('O5 Details by Class &amp; Accounts'!V$18, 'E2 Allocators'!$B$15:$W$15, 0),FALSE)*$F191)</f>
        <v>0</v>
      </c>
      <c r="W191" s="1322">
        <f>IF(ISERROR(VLOOKUP(VLOOKUP($A191, 'E4 TB Allocation Details'!$A$18:$L$214, MATCH("Demand ID", 'E4 TB Allocation Details'!$A$18:$L$18, 0),FALSE), 'E2 Allocators'!$B$15:$W$358, MATCH('O5 Details by Class &amp; Accounts'!W$18, 'E2 Allocators'!$B$15:$W$15, 0),FALSE)*$F191), 0, VLOOKUP(VLOOKUP($A191, 'E4 TB Allocation Details'!$A$18:$L$214, MATCH("Demand ID", 'E4 TB Allocation Details'!$A$18:$L$18, 0),FALSE), 'E2 Allocators'!$B$15:$W$358, MATCH('O5 Details by Class &amp; Accounts'!W$18, 'E2 Allocators'!$B$15:$W$15, 0),FALSE)*$F191)</f>
        <v>0</v>
      </c>
      <c r="X191" s="1322">
        <f>IF(ISERROR(VLOOKUP(VLOOKUP($A191, 'E4 TB Allocation Details'!$A$18:$L$214, MATCH("Demand ID", 'E4 TB Allocation Details'!$A$18:$L$18, 0),FALSE), 'E2 Allocators'!$B$15:$W$358, MATCH('O5 Details by Class &amp; Accounts'!X$18, 'E2 Allocators'!$B$15:$W$15, 0),FALSE)*$F191), 0, VLOOKUP(VLOOKUP($A191, 'E4 TB Allocation Details'!$A$18:$L$214, MATCH("Demand ID", 'E4 TB Allocation Details'!$A$18:$L$18, 0),FALSE), 'E2 Allocators'!$B$15:$W$358, MATCH('O5 Details by Class &amp; Accounts'!X$18, 'E2 Allocators'!$B$15:$W$15, 0),FALSE)*$F191)</f>
        <v>0</v>
      </c>
      <c r="Y191" s="1322">
        <f>IF(ISERROR(VLOOKUP(VLOOKUP($A191, 'E4 TB Allocation Details'!$A$18:$L$214, MATCH("Demand ID", 'E4 TB Allocation Details'!$A$18:$L$18, 0),FALSE), 'E2 Allocators'!$B$15:$W$358, MATCH('O5 Details by Class &amp; Accounts'!Y$18, 'E2 Allocators'!$B$15:$W$15, 0),FALSE)*$F191), 0, VLOOKUP(VLOOKUP($A191, 'E4 TB Allocation Details'!$A$18:$L$214, MATCH("Demand ID", 'E4 TB Allocation Details'!$A$18:$L$18, 0),FALSE), 'E2 Allocators'!$B$15:$W$358, MATCH('O5 Details by Class &amp; Accounts'!Y$18, 'E2 Allocators'!$B$15:$W$15, 0),FALSE)*$F191)</f>
        <v>0</v>
      </c>
      <c r="Z191" s="1322">
        <f>IF(ISERROR(VLOOKUP(VLOOKUP($A191, 'E4 TB Allocation Details'!$A$18:$L$214, MATCH("Demand ID", 'E4 TB Allocation Details'!$A$18:$L$18, 0),FALSE), 'E2 Allocators'!$B$15:$W$358, MATCH('O5 Details by Class &amp; Accounts'!Z$18, 'E2 Allocators'!$B$15:$W$15, 0),FALSE)*$F191), 0, VLOOKUP(VLOOKUP($A191, 'E4 TB Allocation Details'!$A$18:$L$214, MATCH("Demand ID", 'E4 TB Allocation Details'!$A$18:$L$18, 0),FALSE), 'E2 Allocators'!$B$15:$W$358, MATCH('O5 Details by Class &amp; Accounts'!Z$18, 'E2 Allocators'!$B$15:$W$15, 0),FALSE)*$F191)</f>
        <v>0</v>
      </c>
      <c r="AA191" s="1322">
        <f>IF(ISERROR(VLOOKUP(VLOOKUP($A191, 'E4 TB Allocation Details'!$A$18:$L$214, MATCH("Demand ID", 'E4 TB Allocation Details'!$A$18:$L$18, 0),FALSE), 'E2 Allocators'!$B$15:$W$358, MATCH('O5 Details by Class &amp; Accounts'!AA$18, 'E2 Allocators'!$B$15:$W$15, 0),FALSE)*$F191), 0, VLOOKUP(VLOOKUP($A191, 'E4 TB Allocation Details'!$A$18:$L$214, MATCH("Demand ID", 'E4 TB Allocation Details'!$A$18:$L$18, 0),FALSE), 'E2 Allocators'!$B$15:$W$358, MATCH('O5 Details by Class &amp; Accounts'!AA$18, 'E2 Allocators'!$B$15:$W$15, 0),FALSE)*$F191)</f>
        <v>0</v>
      </c>
      <c r="AB191" s="1322">
        <f>IF(ISERROR(VLOOKUP(VLOOKUP($A191, 'E4 TB Allocation Details'!$A$18:$L$214, MATCH("Demand ID", 'E4 TB Allocation Details'!$A$18:$L$18, 0),FALSE), 'E2 Allocators'!$B$15:$W$358, MATCH('O5 Details by Class &amp; Accounts'!AB$18, 'E2 Allocators'!$B$15:$W$15, 0),FALSE)*$F191), 0, VLOOKUP(VLOOKUP($A191, 'E4 TB Allocation Details'!$A$18:$L$214, MATCH("Demand ID", 'E4 TB Allocation Details'!$A$18:$L$18, 0),FALSE), 'E2 Allocators'!$B$15:$W$358, MATCH('O5 Details by Class &amp; Accounts'!AB$18, 'E2 Allocators'!$B$15:$W$15, 0),FALSE)*$F191)</f>
        <v>0</v>
      </c>
      <c r="AC191" s="1322">
        <f t="shared" si="47"/>
        <v>0</v>
      </c>
      <c r="AD191" s="1322">
        <f>IF(ISERROR(VLOOKUP(VLOOKUP($A191, 'E4 TB Allocation Details'!$A$18:$L$214, MATCH("Customer ID", 'E4 TB Allocation Details'!$A$18:$L$18, 0),FALSE), 'E2 Allocators'!$B$15:$W$358, MATCH('O5 Details by Class &amp; Accounts'!AD$18, 'E2 Allocators'!$B$15:$W$15, 0),FALSE)*$G191), 0, VLOOKUP(VLOOKUP($A191, 'E4 TB Allocation Details'!$A$18:$L$214, MATCH("Customer ID", 'E4 TB Allocation Details'!$A$18:$L$18, 0),FALSE), 'E2 Allocators'!$B$15:$W$358, MATCH('O5 Details by Class &amp; Accounts'!AD$18, 'E2 Allocators'!$B$15:$W$15, 0),FALSE)*$G191)</f>
        <v>0</v>
      </c>
      <c r="AE191" s="1322">
        <f>IF(ISERROR(VLOOKUP(VLOOKUP($A191, 'E4 TB Allocation Details'!$A$18:$L$214, MATCH("Customer ID", 'E4 TB Allocation Details'!$A$18:$L$18, 0),FALSE), 'E2 Allocators'!$B$15:$W$358, MATCH('O5 Details by Class &amp; Accounts'!AE$18, 'E2 Allocators'!$B$15:$W$15, 0),FALSE)*$G191), 0, VLOOKUP(VLOOKUP($A191, 'E4 TB Allocation Details'!$A$18:$L$214, MATCH("Customer ID", 'E4 TB Allocation Details'!$A$18:$L$18, 0),FALSE), 'E2 Allocators'!$B$15:$W$358, MATCH('O5 Details by Class &amp; Accounts'!AE$18, 'E2 Allocators'!$B$15:$W$15, 0),FALSE)*$G191)</f>
        <v>0</v>
      </c>
      <c r="AF191" s="1322">
        <f>IF(ISERROR(VLOOKUP(VLOOKUP($A191, 'E4 TB Allocation Details'!$A$18:$L$214, MATCH("Customer ID", 'E4 TB Allocation Details'!$A$18:$L$18, 0),FALSE), 'E2 Allocators'!$B$15:$W$358, MATCH('O5 Details by Class &amp; Accounts'!AF$18, 'E2 Allocators'!$B$15:$W$15, 0),FALSE)*$G191), 0, VLOOKUP(VLOOKUP($A191, 'E4 TB Allocation Details'!$A$18:$L$214, MATCH("Customer ID", 'E4 TB Allocation Details'!$A$18:$L$18, 0),FALSE), 'E2 Allocators'!$B$15:$W$358, MATCH('O5 Details by Class &amp; Accounts'!AF$18, 'E2 Allocators'!$B$15:$W$15, 0),FALSE)*$G191)</f>
        <v>0</v>
      </c>
      <c r="AG191" s="1322">
        <f>IF(ISERROR(VLOOKUP(VLOOKUP($A191, 'E4 TB Allocation Details'!$A$18:$L$214, MATCH("Customer ID", 'E4 TB Allocation Details'!$A$18:$L$18, 0),FALSE), 'E2 Allocators'!$B$15:$W$358, MATCH('O5 Details by Class &amp; Accounts'!AG$18, 'E2 Allocators'!$B$15:$W$15, 0),FALSE)*$G191), 0, VLOOKUP(VLOOKUP($A191, 'E4 TB Allocation Details'!$A$18:$L$214, MATCH("Customer ID", 'E4 TB Allocation Details'!$A$18:$L$18, 0),FALSE), 'E2 Allocators'!$B$15:$W$358, MATCH('O5 Details by Class &amp; Accounts'!AG$18, 'E2 Allocators'!$B$15:$W$15, 0),FALSE)*$G191)</f>
        <v>0</v>
      </c>
      <c r="AH191" s="1322">
        <f>IF(ISERROR(VLOOKUP(VLOOKUP($A191, 'E4 TB Allocation Details'!$A$18:$L$214, MATCH("Customer ID", 'E4 TB Allocation Details'!$A$18:$L$18, 0),FALSE), 'E2 Allocators'!$B$15:$W$358, MATCH('O5 Details by Class &amp; Accounts'!AH$18, 'E2 Allocators'!$B$15:$W$15, 0),FALSE)*$G191), 0, VLOOKUP(VLOOKUP($A191, 'E4 TB Allocation Details'!$A$18:$L$214, MATCH("Customer ID", 'E4 TB Allocation Details'!$A$18:$L$18, 0),FALSE), 'E2 Allocators'!$B$15:$W$358, MATCH('O5 Details by Class &amp; Accounts'!AH$18, 'E2 Allocators'!$B$15:$W$15, 0),FALSE)*$G191)</f>
        <v>0</v>
      </c>
      <c r="AI191" s="1322">
        <f>IF(ISERROR(VLOOKUP(VLOOKUP($A191, 'E4 TB Allocation Details'!$A$18:$L$214, MATCH("Customer ID", 'E4 TB Allocation Details'!$A$18:$L$18, 0),FALSE), 'E2 Allocators'!$B$15:$W$358, MATCH('O5 Details by Class &amp; Accounts'!AI$18, 'E2 Allocators'!$B$15:$W$15, 0),FALSE)*$G191), 0, VLOOKUP(VLOOKUP($A191, 'E4 TB Allocation Details'!$A$18:$L$214, MATCH("Customer ID", 'E4 TB Allocation Details'!$A$18:$L$18, 0),FALSE), 'E2 Allocators'!$B$15:$W$358, MATCH('O5 Details by Class &amp; Accounts'!AI$18, 'E2 Allocators'!$B$15:$W$15, 0),FALSE)*$G191)</f>
        <v>0</v>
      </c>
      <c r="AJ191" s="1322">
        <f>IF(ISERROR(VLOOKUP(VLOOKUP($A191, 'E4 TB Allocation Details'!$A$18:$L$214, MATCH("Customer ID", 'E4 TB Allocation Details'!$A$18:$L$18, 0),FALSE), 'E2 Allocators'!$B$15:$W$358, MATCH('O5 Details by Class &amp; Accounts'!AJ$18, 'E2 Allocators'!$B$15:$W$15, 0),FALSE)*$G191), 0, VLOOKUP(VLOOKUP($A191, 'E4 TB Allocation Details'!$A$18:$L$214, MATCH("Customer ID", 'E4 TB Allocation Details'!$A$18:$L$18, 0),FALSE), 'E2 Allocators'!$B$15:$W$358, MATCH('O5 Details by Class &amp; Accounts'!AJ$18, 'E2 Allocators'!$B$15:$W$15, 0),FALSE)*$G191)</f>
        <v>0</v>
      </c>
      <c r="AK191" s="1322">
        <f>IF(ISERROR(VLOOKUP(VLOOKUP($A191, 'E4 TB Allocation Details'!$A$18:$L$214, MATCH("Customer ID", 'E4 TB Allocation Details'!$A$18:$L$18, 0),FALSE), 'E2 Allocators'!$B$15:$W$358, MATCH('O5 Details by Class &amp; Accounts'!AK$18, 'E2 Allocators'!$B$15:$W$15, 0),FALSE)*$G191), 0, VLOOKUP(VLOOKUP($A191, 'E4 TB Allocation Details'!$A$18:$L$214, MATCH("Customer ID", 'E4 TB Allocation Details'!$A$18:$L$18, 0),FALSE), 'E2 Allocators'!$B$15:$W$358, MATCH('O5 Details by Class &amp; Accounts'!AK$18, 'E2 Allocators'!$B$15:$W$15, 0),FALSE)*$G191)</f>
        <v>0</v>
      </c>
      <c r="AL191" s="1322">
        <f>IF(ISERROR(VLOOKUP(VLOOKUP($A191, 'E4 TB Allocation Details'!$A$18:$L$214, MATCH("Customer ID", 'E4 TB Allocation Details'!$A$18:$L$18, 0),FALSE), 'E2 Allocators'!$B$15:$W$358, MATCH('O5 Details by Class &amp; Accounts'!AL$18, 'E2 Allocators'!$B$15:$W$15, 0),FALSE)*$G191), 0, VLOOKUP(VLOOKUP($A191, 'E4 TB Allocation Details'!$A$18:$L$214, MATCH("Customer ID", 'E4 TB Allocation Details'!$A$18:$L$18, 0),FALSE), 'E2 Allocators'!$B$15:$W$358, MATCH('O5 Details by Class &amp; Accounts'!AL$18, 'E2 Allocators'!$B$15:$W$15, 0),FALSE)*$G191)</f>
        <v>0</v>
      </c>
      <c r="AM191" s="1322">
        <f>IF(ISERROR(VLOOKUP(VLOOKUP($A191, 'E4 TB Allocation Details'!$A$18:$L$214, MATCH("Customer ID", 'E4 TB Allocation Details'!$A$18:$L$18, 0),FALSE), 'E2 Allocators'!$B$15:$W$358, MATCH('O5 Details by Class &amp; Accounts'!AM$18, 'E2 Allocators'!$B$15:$W$15, 0),FALSE)*$G191), 0, VLOOKUP(VLOOKUP($A191, 'E4 TB Allocation Details'!$A$18:$L$214, MATCH("Customer ID", 'E4 TB Allocation Details'!$A$18:$L$18, 0),FALSE), 'E2 Allocators'!$B$15:$W$358, MATCH('O5 Details by Class &amp; Accounts'!AM$18, 'E2 Allocators'!$B$15:$W$15, 0),FALSE)*$G191)</f>
        <v>0</v>
      </c>
      <c r="AN191" s="1322">
        <f>IF(ISERROR(VLOOKUP(VLOOKUP($A191, 'E4 TB Allocation Details'!$A$18:$L$214, MATCH("Customer ID", 'E4 TB Allocation Details'!$A$18:$L$18, 0),FALSE), 'E2 Allocators'!$B$15:$W$358, MATCH('O5 Details by Class &amp; Accounts'!AN$18, 'E2 Allocators'!$B$15:$W$15, 0),FALSE)*$G191), 0, VLOOKUP(VLOOKUP($A191, 'E4 TB Allocation Details'!$A$18:$L$214, MATCH("Customer ID", 'E4 TB Allocation Details'!$A$18:$L$18, 0),FALSE), 'E2 Allocators'!$B$15:$W$358, MATCH('O5 Details by Class &amp; Accounts'!AN$18, 'E2 Allocators'!$B$15:$W$15, 0),FALSE)*$G191)</f>
        <v>0</v>
      </c>
      <c r="AO191" s="1322">
        <f>IF(ISERROR(VLOOKUP(VLOOKUP($A191, 'E4 TB Allocation Details'!$A$18:$L$214, MATCH("Customer ID", 'E4 TB Allocation Details'!$A$18:$L$18, 0),FALSE), 'E2 Allocators'!$B$15:$W$358, MATCH('O5 Details by Class &amp; Accounts'!AO$18, 'E2 Allocators'!$B$15:$W$15, 0),FALSE)*$G191), 0, VLOOKUP(VLOOKUP($A191, 'E4 TB Allocation Details'!$A$18:$L$214, MATCH("Customer ID", 'E4 TB Allocation Details'!$A$18:$L$18, 0),FALSE), 'E2 Allocators'!$B$15:$W$358, MATCH('O5 Details by Class &amp; Accounts'!AO$18, 'E2 Allocators'!$B$15:$W$15, 0),FALSE)*$G191)</f>
        <v>0</v>
      </c>
      <c r="AP191" s="1322">
        <f>IF(ISERROR(VLOOKUP(VLOOKUP($A191, 'E4 TB Allocation Details'!$A$18:$L$214, MATCH("Customer ID", 'E4 TB Allocation Details'!$A$18:$L$18, 0),FALSE), 'E2 Allocators'!$B$15:$W$358, MATCH('O5 Details by Class &amp; Accounts'!AP$18, 'E2 Allocators'!$B$15:$W$15, 0),FALSE)*$G191), 0, VLOOKUP(VLOOKUP($A191, 'E4 TB Allocation Details'!$A$18:$L$214, MATCH("Customer ID", 'E4 TB Allocation Details'!$A$18:$L$18, 0),FALSE), 'E2 Allocators'!$B$15:$W$358, MATCH('O5 Details by Class &amp; Accounts'!AP$18, 'E2 Allocators'!$B$15:$W$15, 0),FALSE)*$G191)</f>
        <v>0</v>
      </c>
      <c r="AQ191" s="1322">
        <f>IF(ISERROR(VLOOKUP(VLOOKUP($A191, 'E4 TB Allocation Details'!$A$18:$L$214, MATCH("Customer ID", 'E4 TB Allocation Details'!$A$18:$L$18, 0),FALSE), 'E2 Allocators'!$B$15:$W$358, MATCH('O5 Details by Class &amp; Accounts'!AQ$18, 'E2 Allocators'!$B$15:$W$15, 0),FALSE)*$G191), 0, VLOOKUP(VLOOKUP($A191, 'E4 TB Allocation Details'!$A$18:$L$214, MATCH("Customer ID", 'E4 TB Allocation Details'!$A$18:$L$18, 0),FALSE), 'E2 Allocators'!$B$15:$W$358, MATCH('O5 Details by Class &amp; Accounts'!AQ$18, 'E2 Allocators'!$B$15:$W$15, 0),FALSE)*$G191)</f>
        <v>0</v>
      </c>
      <c r="AR191" s="1322">
        <f>IF(ISERROR(VLOOKUP(VLOOKUP($A191, 'E4 TB Allocation Details'!$A$18:$L$214, MATCH("Customer ID", 'E4 TB Allocation Details'!$A$18:$L$18, 0),FALSE), 'E2 Allocators'!$B$15:$W$358, MATCH('O5 Details by Class &amp; Accounts'!AR$18, 'E2 Allocators'!$B$15:$W$15, 0),FALSE)*$G191), 0, VLOOKUP(VLOOKUP($A191, 'E4 TB Allocation Details'!$A$18:$L$214, MATCH("Customer ID", 'E4 TB Allocation Details'!$A$18:$L$18, 0),FALSE), 'E2 Allocators'!$B$15:$W$358, MATCH('O5 Details by Class &amp; Accounts'!AR$18, 'E2 Allocators'!$B$15:$W$15, 0),FALSE)*$G191)</f>
        <v>0</v>
      </c>
      <c r="AS191" s="1322">
        <f>IF(ISERROR(VLOOKUP(VLOOKUP($A191, 'E4 TB Allocation Details'!$A$18:$L$214, MATCH("Customer ID", 'E4 TB Allocation Details'!$A$18:$L$18, 0),FALSE), 'E2 Allocators'!$B$15:$W$358, MATCH('O5 Details by Class &amp; Accounts'!AS$18, 'E2 Allocators'!$B$15:$W$15, 0),FALSE)*$G191), 0, VLOOKUP(VLOOKUP($A191, 'E4 TB Allocation Details'!$A$18:$L$214, MATCH("Customer ID", 'E4 TB Allocation Details'!$A$18:$L$18, 0),FALSE), 'E2 Allocators'!$B$15:$W$358, MATCH('O5 Details by Class &amp; Accounts'!AS$18, 'E2 Allocators'!$B$15:$W$15, 0),FALSE)*$G191)</f>
        <v>0</v>
      </c>
      <c r="AT191" s="1322">
        <f>IF(ISERROR(VLOOKUP(VLOOKUP($A191, 'E4 TB Allocation Details'!$A$18:$L$214, MATCH("Customer ID", 'E4 TB Allocation Details'!$A$18:$L$18, 0),FALSE), 'E2 Allocators'!$B$15:$W$358, MATCH('O5 Details by Class &amp; Accounts'!AT$18, 'E2 Allocators'!$B$15:$W$15, 0),FALSE)*$G191), 0, VLOOKUP(VLOOKUP($A191, 'E4 TB Allocation Details'!$A$18:$L$214, MATCH("Customer ID", 'E4 TB Allocation Details'!$A$18:$L$18, 0),FALSE), 'E2 Allocators'!$B$15:$W$358, MATCH('O5 Details by Class &amp; Accounts'!AT$18, 'E2 Allocators'!$B$15:$W$15, 0),FALSE)*$G191)</f>
        <v>0</v>
      </c>
      <c r="AU191" s="1322">
        <f>IF(ISERROR(VLOOKUP(VLOOKUP($A191, 'E4 TB Allocation Details'!$A$18:$L$214, MATCH("Customer ID", 'E4 TB Allocation Details'!$A$18:$L$18, 0),FALSE), 'E2 Allocators'!$B$15:$W$358, MATCH('O5 Details by Class &amp; Accounts'!AU$18, 'E2 Allocators'!$B$15:$W$15, 0),FALSE)*$G191), 0, VLOOKUP(VLOOKUP($A191, 'E4 TB Allocation Details'!$A$18:$L$214, MATCH("Customer ID", 'E4 TB Allocation Details'!$A$18:$L$18, 0),FALSE), 'E2 Allocators'!$B$15:$W$358, MATCH('O5 Details by Class &amp; Accounts'!AU$18, 'E2 Allocators'!$B$15:$W$15, 0),FALSE)*$G191)</f>
        <v>0</v>
      </c>
      <c r="AV191" s="1322">
        <f>IF(ISERROR(VLOOKUP(VLOOKUP($A191, 'E4 TB Allocation Details'!$A$18:$L$214, MATCH("Customer ID", 'E4 TB Allocation Details'!$A$18:$L$18, 0),FALSE), 'E2 Allocators'!$B$15:$W$358, MATCH('O5 Details by Class &amp; Accounts'!AV$18, 'E2 Allocators'!$B$15:$W$15, 0),FALSE)*$G191), 0, VLOOKUP(VLOOKUP($A191, 'E4 TB Allocation Details'!$A$18:$L$214, MATCH("Customer ID", 'E4 TB Allocation Details'!$A$18:$L$18, 0),FALSE), 'E2 Allocators'!$B$15:$W$358, MATCH('O5 Details by Class &amp; Accounts'!AV$18, 'E2 Allocators'!$B$15:$W$15, 0),FALSE)*$G191)</f>
        <v>0</v>
      </c>
      <c r="AW191" s="1322">
        <f>IF(ISERROR(VLOOKUP(VLOOKUP($A191, 'E4 TB Allocation Details'!$A$18:$L$214, MATCH("Customer ID", 'E4 TB Allocation Details'!$A$18:$L$18, 0),FALSE), 'E2 Allocators'!$B$15:$W$358, MATCH('O5 Details by Class &amp; Accounts'!AW$18, 'E2 Allocators'!$B$15:$W$15, 0),FALSE)*$G191), 0, VLOOKUP(VLOOKUP($A191, 'E4 TB Allocation Details'!$A$18:$L$214, MATCH("Customer ID", 'E4 TB Allocation Details'!$A$18:$L$18, 0),FALSE), 'E2 Allocators'!$B$15:$W$358, MATCH('O5 Details by Class &amp; Accounts'!AW$18, 'E2 Allocators'!$B$15:$W$15, 0),FALSE)*$G191)</f>
        <v>0</v>
      </c>
      <c r="AX191" s="1322">
        <f t="shared" si="51"/>
        <v>0</v>
      </c>
      <c r="AY191" s="1322">
        <f>IF(ISERROR(VLOOKUP(VLOOKUP($A191, 'E4 TB Allocation Details'!$A$18:$L$214, MATCH("Misc ID", 'E4 TB Allocation Details'!$A$18:$L$18, 0),FALSE), 'E2 Allocators'!$B$15:$W$358, MATCH('O5 Details by Class &amp; Accounts'!AY$18, 'E2 Allocators'!$B$15:$W$15, 0),FALSE)*$E191), 0, VLOOKUP(VLOOKUP($A191, 'E4 TB Allocation Details'!$A$18:$L$214, MATCH("Misc ID", 'E4 TB Allocation Details'!$A$18:$L$18, 0),FALSE), 'E2 Allocators'!$B$15:$W$358, MATCH('O5 Details by Class &amp; Accounts'!AY$18, 'E2 Allocators'!$B$15:$W$15, 0),FALSE)*$E191)</f>
        <v>0</v>
      </c>
      <c r="AZ191" s="1322">
        <f>IF(ISERROR(VLOOKUP(VLOOKUP($A191, 'E4 TB Allocation Details'!$A$18:$L$214, MATCH("Misc ID", 'E4 TB Allocation Details'!$A$18:$L$18, 0),FALSE), 'E2 Allocators'!$B$15:$W$358, MATCH('O5 Details by Class &amp; Accounts'!AZ$18, 'E2 Allocators'!$B$15:$W$15, 0),FALSE)*$E191), 0, VLOOKUP(VLOOKUP($A191, 'E4 TB Allocation Details'!$A$18:$L$214, MATCH("Misc ID", 'E4 TB Allocation Details'!$A$18:$L$18, 0),FALSE), 'E2 Allocators'!$B$15:$W$358, MATCH('O5 Details by Class &amp; Accounts'!AZ$18, 'E2 Allocators'!$B$15:$W$15, 0),FALSE)*$E191)</f>
        <v>0</v>
      </c>
      <c r="BA191" s="1322">
        <f>IF(ISERROR(VLOOKUP(VLOOKUP($A191, 'E4 TB Allocation Details'!$A$18:$L$214, MATCH("Misc ID", 'E4 TB Allocation Details'!$A$18:$L$18, 0),FALSE), 'E2 Allocators'!$B$15:$W$358, MATCH('O5 Details by Class &amp; Accounts'!BA$18, 'E2 Allocators'!$B$15:$W$15, 0),FALSE)*$E191), 0, VLOOKUP(VLOOKUP($A191, 'E4 TB Allocation Details'!$A$18:$L$214, MATCH("Misc ID", 'E4 TB Allocation Details'!$A$18:$L$18, 0),FALSE), 'E2 Allocators'!$B$15:$W$358, MATCH('O5 Details by Class &amp; Accounts'!BA$18, 'E2 Allocators'!$B$15:$W$15, 0),FALSE)*$E191)</f>
        <v>0</v>
      </c>
      <c r="BB191" s="1322">
        <f>IF(ISERROR(VLOOKUP(VLOOKUP($A191, 'E4 TB Allocation Details'!$A$18:$L$214, MATCH("Misc ID", 'E4 TB Allocation Details'!$A$18:$L$18, 0),FALSE), 'E2 Allocators'!$B$15:$W$358, MATCH('O5 Details by Class &amp; Accounts'!BB$18, 'E2 Allocators'!$B$15:$W$15, 0),FALSE)*$E191), 0, VLOOKUP(VLOOKUP($A191, 'E4 TB Allocation Details'!$A$18:$L$214, MATCH("Misc ID", 'E4 TB Allocation Details'!$A$18:$L$18, 0),FALSE), 'E2 Allocators'!$B$15:$W$358, MATCH('O5 Details by Class &amp; Accounts'!BB$18, 'E2 Allocators'!$B$15:$W$15, 0),FALSE)*$E191)</f>
        <v>0</v>
      </c>
      <c r="BC191" s="1322">
        <f>IF(ISERROR(VLOOKUP(VLOOKUP($A191, 'E4 TB Allocation Details'!$A$18:$L$214, MATCH("Misc ID", 'E4 TB Allocation Details'!$A$18:$L$18, 0),FALSE), 'E2 Allocators'!$B$15:$W$358, MATCH('O5 Details by Class &amp; Accounts'!BC$18, 'E2 Allocators'!$B$15:$W$15, 0),FALSE)*$E191), 0, VLOOKUP(VLOOKUP($A191, 'E4 TB Allocation Details'!$A$18:$L$214, MATCH("Misc ID", 'E4 TB Allocation Details'!$A$18:$L$18, 0),FALSE), 'E2 Allocators'!$B$15:$W$358, MATCH('O5 Details by Class &amp; Accounts'!BC$18, 'E2 Allocators'!$B$15:$W$15, 0),FALSE)*$E191)</f>
        <v>0</v>
      </c>
      <c r="BD191" s="1322">
        <f>IF(ISERROR(VLOOKUP(VLOOKUP($A191, 'E4 TB Allocation Details'!$A$18:$L$214, MATCH("Misc ID", 'E4 TB Allocation Details'!$A$18:$L$18, 0),FALSE), 'E2 Allocators'!$B$15:$W$358, MATCH('O5 Details by Class &amp; Accounts'!BD$18, 'E2 Allocators'!$B$15:$W$15, 0),FALSE)*$E191), 0, VLOOKUP(VLOOKUP($A191, 'E4 TB Allocation Details'!$A$18:$L$214, MATCH("Misc ID", 'E4 TB Allocation Details'!$A$18:$L$18, 0),FALSE), 'E2 Allocators'!$B$15:$W$358, MATCH('O5 Details by Class &amp; Accounts'!BD$18, 'E2 Allocators'!$B$15:$W$15, 0),FALSE)*$E191)</f>
        <v>0</v>
      </c>
      <c r="BE191" s="1322">
        <f>IF(ISERROR(VLOOKUP(VLOOKUP($A191, 'E4 TB Allocation Details'!$A$18:$L$214, MATCH("Misc ID", 'E4 TB Allocation Details'!$A$18:$L$18, 0),FALSE), 'E2 Allocators'!$B$15:$W$358, MATCH('O5 Details by Class &amp; Accounts'!BE$18, 'E2 Allocators'!$B$15:$W$15, 0),FALSE)*$E191), 0, VLOOKUP(VLOOKUP($A191, 'E4 TB Allocation Details'!$A$18:$L$214, MATCH("Misc ID", 'E4 TB Allocation Details'!$A$18:$L$18, 0),FALSE), 'E2 Allocators'!$B$15:$W$358, MATCH('O5 Details by Class &amp; Accounts'!BE$18, 'E2 Allocators'!$B$15:$W$15, 0),FALSE)*$E191)</f>
        <v>0</v>
      </c>
      <c r="BF191" s="1322">
        <f>IF(ISERROR(VLOOKUP(VLOOKUP($A191, 'E4 TB Allocation Details'!$A$18:$L$214, MATCH("Misc ID", 'E4 TB Allocation Details'!$A$18:$L$18, 0),FALSE), 'E2 Allocators'!$B$15:$W$358, MATCH('O5 Details by Class &amp; Accounts'!BF$18, 'E2 Allocators'!$B$15:$W$15, 0),FALSE)*$E191), 0, VLOOKUP(VLOOKUP($A191, 'E4 TB Allocation Details'!$A$18:$L$214, MATCH("Misc ID", 'E4 TB Allocation Details'!$A$18:$L$18, 0),FALSE), 'E2 Allocators'!$B$15:$W$358, MATCH('O5 Details by Class &amp; Accounts'!BF$18, 'E2 Allocators'!$B$15:$W$15, 0),FALSE)*$E191)</f>
        <v>0</v>
      </c>
      <c r="BG191" s="1322">
        <f>IF(ISERROR(VLOOKUP(VLOOKUP($A191, 'E4 TB Allocation Details'!$A$18:$L$214, MATCH("Misc ID", 'E4 TB Allocation Details'!$A$18:$L$18, 0),FALSE), 'E2 Allocators'!$B$15:$W$358, MATCH('O5 Details by Class &amp; Accounts'!BG$18, 'E2 Allocators'!$B$15:$W$15, 0),FALSE)*$E191), 0, VLOOKUP(VLOOKUP($A191, 'E4 TB Allocation Details'!$A$18:$L$214, MATCH("Misc ID", 'E4 TB Allocation Details'!$A$18:$L$18, 0),FALSE), 'E2 Allocators'!$B$15:$W$358, MATCH('O5 Details by Class &amp; Accounts'!BG$18, 'E2 Allocators'!$B$15:$W$15, 0),FALSE)*$E191)</f>
        <v>0</v>
      </c>
      <c r="BH191" s="1322">
        <f>IF(ISERROR(VLOOKUP(VLOOKUP($A191, 'E4 TB Allocation Details'!$A$18:$L$214, MATCH("Misc ID", 'E4 TB Allocation Details'!$A$18:$L$18, 0),FALSE), 'E2 Allocators'!$B$15:$W$358, MATCH('O5 Details by Class &amp; Accounts'!BH$18, 'E2 Allocators'!$B$15:$W$15, 0),FALSE)*$E191), 0, VLOOKUP(VLOOKUP($A191, 'E4 TB Allocation Details'!$A$18:$L$214, MATCH("Misc ID", 'E4 TB Allocation Details'!$A$18:$L$18, 0),FALSE), 'E2 Allocators'!$B$15:$W$358, MATCH('O5 Details by Class &amp; Accounts'!BH$18, 'E2 Allocators'!$B$15:$W$15, 0),FALSE)*$E191)</f>
        <v>0</v>
      </c>
      <c r="BI191" s="1322">
        <f>IF(ISERROR(VLOOKUP(VLOOKUP($A191, 'E4 TB Allocation Details'!$A$18:$L$214, MATCH("Misc ID", 'E4 TB Allocation Details'!$A$18:$L$18, 0),FALSE), 'E2 Allocators'!$B$15:$W$358, MATCH('O5 Details by Class &amp; Accounts'!BI$18, 'E2 Allocators'!$B$15:$W$15, 0),FALSE)*$E191), 0, VLOOKUP(VLOOKUP($A191, 'E4 TB Allocation Details'!$A$18:$L$214, MATCH("Misc ID", 'E4 TB Allocation Details'!$A$18:$L$18, 0),FALSE), 'E2 Allocators'!$B$15:$W$358, MATCH('O5 Details by Class &amp; Accounts'!BI$18, 'E2 Allocators'!$B$15:$W$15, 0),FALSE)*$E191)</f>
        <v>0</v>
      </c>
      <c r="BJ191" s="1322">
        <f>IF(ISERROR(VLOOKUP(VLOOKUP($A191, 'E4 TB Allocation Details'!$A$18:$L$214, MATCH("Misc ID", 'E4 TB Allocation Details'!$A$18:$L$18, 0),FALSE), 'E2 Allocators'!$B$15:$W$358, MATCH('O5 Details by Class &amp; Accounts'!BJ$18, 'E2 Allocators'!$B$15:$W$15, 0),FALSE)*$E191), 0, VLOOKUP(VLOOKUP($A191, 'E4 TB Allocation Details'!$A$18:$L$214, MATCH("Misc ID", 'E4 TB Allocation Details'!$A$18:$L$18, 0),FALSE), 'E2 Allocators'!$B$15:$W$358, MATCH('O5 Details by Class &amp; Accounts'!BJ$18, 'E2 Allocators'!$B$15:$W$15, 0),FALSE)*$E191)</f>
        <v>0</v>
      </c>
      <c r="BK191" s="1322">
        <f>IF(ISERROR(VLOOKUP(VLOOKUP($A191, 'E4 TB Allocation Details'!$A$18:$L$214, MATCH("Misc ID", 'E4 TB Allocation Details'!$A$18:$L$18, 0),FALSE), 'E2 Allocators'!$B$15:$W$358, MATCH('O5 Details by Class &amp; Accounts'!BK$18, 'E2 Allocators'!$B$15:$W$15, 0),FALSE)*$E191), 0, VLOOKUP(VLOOKUP($A191, 'E4 TB Allocation Details'!$A$18:$L$214, MATCH("Misc ID", 'E4 TB Allocation Details'!$A$18:$L$18, 0),FALSE), 'E2 Allocators'!$B$15:$W$358, MATCH('O5 Details by Class &amp; Accounts'!BK$18, 'E2 Allocators'!$B$15:$W$15, 0),FALSE)*$E191)</f>
        <v>0</v>
      </c>
      <c r="BL191" s="1322">
        <f>IF(ISERROR(VLOOKUP(VLOOKUP($A191, 'E4 TB Allocation Details'!$A$18:$L$214, MATCH("Misc ID", 'E4 TB Allocation Details'!$A$18:$L$18, 0),FALSE), 'E2 Allocators'!$B$15:$W$358, MATCH('O5 Details by Class &amp; Accounts'!BL$18, 'E2 Allocators'!$B$15:$W$15, 0),FALSE)*$E191), 0, VLOOKUP(VLOOKUP($A191, 'E4 TB Allocation Details'!$A$18:$L$214, MATCH("Misc ID", 'E4 TB Allocation Details'!$A$18:$L$18, 0),FALSE), 'E2 Allocators'!$B$15:$W$358, MATCH('O5 Details by Class &amp; Accounts'!BL$18, 'E2 Allocators'!$B$15:$W$15, 0),FALSE)*$E191)</f>
        <v>0</v>
      </c>
      <c r="BM191" s="1322">
        <f>IF(ISERROR(VLOOKUP(VLOOKUP($A191, 'E4 TB Allocation Details'!$A$18:$L$214, MATCH("Misc ID", 'E4 TB Allocation Details'!$A$18:$L$18, 0),FALSE), 'E2 Allocators'!$B$15:$W$358, MATCH('O5 Details by Class &amp; Accounts'!BM$18, 'E2 Allocators'!$B$15:$W$15, 0),FALSE)*$E191), 0, VLOOKUP(VLOOKUP($A191, 'E4 TB Allocation Details'!$A$18:$L$214, MATCH("Misc ID", 'E4 TB Allocation Details'!$A$18:$L$18, 0),FALSE), 'E2 Allocators'!$B$15:$W$358, MATCH('O5 Details by Class &amp; Accounts'!BM$18, 'E2 Allocators'!$B$15:$W$15, 0),FALSE)*$E191)</f>
        <v>0</v>
      </c>
      <c r="BN191" s="1322">
        <f>IF(ISERROR(VLOOKUP(VLOOKUP($A191, 'E4 TB Allocation Details'!$A$18:$L$214, MATCH("Misc ID", 'E4 TB Allocation Details'!$A$18:$L$18, 0),FALSE), 'E2 Allocators'!$B$15:$W$358, MATCH('O5 Details by Class &amp; Accounts'!BN$18, 'E2 Allocators'!$B$15:$W$15, 0),FALSE)*$E191), 0, VLOOKUP(VLOOKUP($A191, 'E4 TB Allocation Details'!$A$18:$L$214, MATCH("Misc ID", 'E4 TB Allocation Details'!$A$18:$L$18, 0),FALSE), 'E2 Allocators'!$B$15:$W$358, MATCH('O5 Details by Class &amp; Accounts'!BN$18, 'E2 Allocators'!$B$15:$W$15, 0),FALSE)*$E191)</f>
        <v>0</v>
      </c>
      <c r="BO191" s="1322">
        <f>IF(ISERROR(VLOOKUP(VLOOKUP($A191, 'E4 TB Allocation Details'!$A$18:$L$214, MATCH("Misc ID", 'E4 TB Allocation Details'!$A$18:$L$18, 0),FALSE), 'E2 Allocators'!$B$15:$W$358, MATCH('O5 Details by Class &amp; Accounts'!BO$18, 'E2 Allocators'!$B$15:$W$15, 0),FALSE)*$E191), 0, VLOOKUP(VLOOKUP($A191, 'E4 TB Allocation Details'!$A$18:$L$214, MATCH("Misc ID", 'E4 TB Allocation Details'!$A$18:$L$18, 0),FALSE), 'E2 Allocators'!$B$15:$W$358, MATCH('O5 Details by Class &amp; Accounts'!BO$18, 'E2 Allocators'!$B$15:$W$15, 0),FALSE)*$E191)</f>
        <v>0</v>
      </c>
      <c r="BP191" s="1322">
        <f>IF(ISERROR(VLOOKUP(VLOOKUP($A191, 'E4 TB Allocation Details'!$A$18:$L$214, MATCH("Misc ID", 'E4 TB Allocation Details'!$A$18:$L$18, 0),FALSE), 'E2 Allocators'!$B$15:$W$358, MATCH('O5 Details by Class &amp; Accounts'!BP$18, 'E2 Allocators'!$B$15:$W$15, 0),FALSE)*$E191), 0, VLOOKUP(VLOOKUP($A191, 'E4 TB Allocation Details'!$A$18:$L$214, MATCH("Misc ID", 'E4 TB Allocation Details'!$A$18:$L$18, 0),FALSE), 'E2 Allocators'!$B$15:$W$358, MATCH('O5 Details by Class &amp; Accounts'!BP$18, 'E2 Allocators'!$B$15:$W$15, 0),FALSE)*$E191)</f>
        <v>0</v>
      </c>
      <c r="BQ191" s="1322">
        <f>IF(ISERROR(VLOOKUP(VLOOKUP($A191, 'E4 TB Allocation Details'!$A$18:$L$214, MATCH("Misc ID", 'E4 TB Allocation Details'!$A$18:$L$18, 0),FALSE), 'E2 Allocators'!$B$15:$W$358, MATCH('O5 Details by Class &amp; Accounts'!BQ$18, 'E2 Allocators'!$B$15:$W$15, 0),FALSE)*$E191), 0, VLOOKUP(VLOOKUP($A191, 'E4 TB Allocation Details'!$A$18:$L$214, MATCH("Misc ID", 'E4 TB Allocation Details'!$A$18:$L$18, 0),FALSE), 'E2 Allocators'!$B$15:$W$358, MATCH('O5 Details by Class &amp; Accounts'!BQ$18, 'E2 Allocators'!$B$15:$W$15, 0),FALSE)*$E191)</f>
        <v>0</v>
      </c>
      <c r="BR191" s="1322">
        <f>IF(ISERROR(VLOOKUP(VLOOKUP($A191, 'E4 TB Allocation Details'!$A$18:$L$214, MATCH("Misc ID", 'E4 TB Allocation Details'!$A$18:$L$18, 0),FALSE), 'E2 Allocators'!$B$15:$W$358, MATCH('O5 Details by Class &amp; Accounts'!BR$18, 'E2 Allocators'!$B$15:$W$15, 0),FALSE)*$E191), 0, VLOOKUP(VLOOKUP($A191, 'E4 TB Allocation Details'!$A$18:$L$214, MATCH("Misc ID", 'E4 TB Allocation Details'!$A$18:$L$18, 0),FALSE), 'E2 Allocators'!$B$15:$W$358, MATCH('O5 Details by Class &amp; Accounts'!BR$18, 'E2 Allocators'!$B$15:$W$15, 0),FALSE)*$E191)</f>
        <v>0</v>
      </c>
      <c r="BS191" s="1322">
        <f t="shared" si="48"/>
        <v>0</v>
      </c>
      <c r="BT191" s="1322">
        <f>IF(ISERROR(VLOOKUP(VLOOKUP($A191, 'E4 TB Allocation Details'!$A$18:$L$214, MATCH("A &amp; G ID", 'E4 TB Allocation Details'!$A$18:$L$18, 0),FALSE), 'E2 Allocators'!$B$15:$W$358, MATCH('O5 Details by Class &amp; Accounts'!BT$18, 'E2 Allocators'!$B$15:$W$15, 0),FALSE)*$E191), 0, VLOOKUP(VLOOKUP($A191, 'E4 TB Allocation Details'!$A$18:$L$214, MATCH("A &amp; G ID", 'E4 TB Allocation Details'!$A$18:$L$18, 0),FALSE), 'E2 Allocators'!$B$15:$W$358, MATCH('O5 Details by Class &amp; Accounts'!BT$18, 'E2 Allocators'!$B$15:$W$15, 0),FALSE)*$E191)</f>
        <v>35621.914554574469</v>
      </c>
      <c r="BU191" s="1322">
        <f>IF(ISERROR(VLOOKUP(VLOOKUP($A191, 'E4 TB Allocation Details'!$A$18:$L$214, MATCH("A &amp; G ID", 'E4 TB Allocation Details'!$A$18:$L$18, 0),FALSE), 'E2 Allocators'!$B$15:$W$358, MATCH('O5 Details by Class &amp; Accounts'!BU$18, 'E2 Allocators'!$B$15:$W$15, 0),FALSE)*$E191), 0, VLOOKUP(VLOOKUP($A191, 'E4 TB Allocation Details'!$A$18:$L$214, MATCH("A &amp; G ID", 'E4 TB Allocation Details'!$A$18:$L$18, 0),FALSE), 'E2 Allocators'!$B$15:$W$358, MATCH('O5 Details by Class &amp; Accounts'!BU$18, 'E2 Allocators'!$B$15:$W$15, 0),FALSE)*$E191)</f>
        <v>8991.6368602920229</v>
      </c>
      <c r="BV191" s="1322">
        <f>IF(ISERROR(VLOOKUP(VLOOKUP($A191, 'E4 TB Allocation Details'!$A$18:$L$214, MATCH("A &amp; G ID", 'E4 TB Allocation Details'!$A$18:$L$18, 0),FALSE), 'E2 Allocators'!$B$15:$W$358, MATCH('O5 Details by Class &amp; Accounts'!BV$18, 'E2 Allocators'!$B$15:$W$15, 0),FALSE)*$E191), 0, VLOOKUP(VLOOKUP($A191, 'E4 TB Allocation Details'!$A$18:$L$214, MATCH("A &amp; G ID", 'E4 TB Allocation Details'!$A$18:$L$18, 0),FALSE), 'E2 Allocators'!$B$15:$W$358, MATCH('O5 Details by Class &amp; Accounts'!BV$18, 'E2 Allocators'!$B$15:$W$15, 0),FALSE)*$E191)</f>
        <v>6085.6507462837244</v>
      </c>
      <c r="BW191" s="1322">
        <f>IF(ISERROR(VLOOKUP(VLOOKUP($A191, 'E4 TB Allocation Details'!$A$18:$L$214, MATCH("A &amp; G ID", 'E4 TB Allocation Details'!$A$18:$L$18, 0),FALSE), 'E2 Allocators'!$B$15:$W$358, MATCH('O5 Details by Class &amp; Accounts'!BW$18, 'E2 Allocators'!$B$15:$W$15, 0),FALSE)*$E191), 0, VLOOKUP(VLOOKUP($A191, 'E4 TB Allocation Details'!$A$18:$L$214, MATCH("A &amp; G ID", 'E4 TB Allocation Details'!$A$18:$L$18, 0),FALSE), 'E2 Allocators'!$B$15:$W$358, MATCH('O5 Details by Class &amp; Accounts'!BW$18, 'E2 Allocators'!$B$15:$W$15, 0),FALSE)*$E191)</f>
        <v>0</v>
      </c>
      <c r="BX191" s="1322">
        <f>IF(ISERROR(VLOOKUP(VLOOKUP($A191, 'E4 TB Allocation Details'!$A$18:$L$214, MATCH("A &amp; G ID", 'E4 TB Allocation Details'!$A$18:$L$18, 0),FALSE), 'E2 Allocators'!$B$15:$W$358, MATCH('O5 Details by Class &amp; Accounts'!BX$18, 'E2 Allocators'!$B$15:$W$15, 0),FALSE)*$E191), 0, VLOOKUP(VLOOKUP($A191, 'E4 TB Allocation Details'!$A$18:$L$214, MATCH("A &amp; G ID", 'E4 TB Allocation Details'!$A$18:$L$18, 0),FALSE), 'E2 Allocators'!$B$15:$W$358, MATCH('O5 Details by Class &amp; Accounts'!BX$18, 'E2 Allocators'!$B$15:$W$15, 0),FALSE)*$E191)</f>
        <v>0</v>
      </c>
      <c r="BY191" s="1322">
        <f>IF(ISERROR(VLOOKUP(VLOOKUP($A191, 'E4 TB Allocation Details'!$A$18:$L$214, MATCH("A &amp; G ID", 'E4 TB Allocation Details'!$A$18:$L$18, 0),FALSE), 'E2 Allocators'!$B$15:$W$358, MATCH('O5 Details by Class &amp; Accounts'!BY$18, 'E2 Allocators'!$B$15:$W$15, 0),FALSE)*$E191), 0, VLOOKUP(VLOOKUP($A191, 'E4 TB Allocation Details'!$A$18:$L$214, MATCH("A &amp; G ID", 'E4 TB Allocation Details'!$A$18:$L$18, 0),FALSE), 'E2 Allocators'!$B$15:$W$358, MATCH('O5 Details by Class &amp; Accounts'!BY$18, 'E2 Allocators'!$B$15:$W$15, 0),FALSE)*$E191)</f>
        <v>860.96462291942203</v>
      </c>
      <c r="BZ191" s="1322">
        <f>IF(ISERROR(VLOOKUP(VLOOKUP($A191, 'E4 TB Allocation Details'!$A$18:$L$214, MATCH("A &amp; G ID", 'E4 TB Allocation Details'!$A$18:$L$18, 0),FALSE), 'E2 Allocators'!$B$15:$W$358, MATCH('O5 Details by Class &amp; Accounts'!BZ$18, 'E2 Allocators'!$B$15:$W$15, 0),FALSE)*$E191), 0, VLOOKUP(VLOOKUP($A191, 'E4 TB Allocation Details'!$A$18:$L$214, MATCH("A &amp; G ID", 'E4 TB Allocation Details'!$A$18:$L$18, 0),FALSE), 'E2 Allocators'!$B$15:$W$358, MATCH('O5 Details by Class &amp; Accounts'!BZ$18, 'E2 Allocators'!$B$15:$W$15, 0),FALSE)*$E191)</f>
        <v>1813.9046582365868</v>
      </c>
      <c r="CA191" s="1322">
        <f>IF(ISERROR(VLOOKUP(VLOOKUP($A191, 'E4 TB Allocation Details'!$A$18:$L$214, MATCH("A &amp; G ID", 'E4 TB Allocation Details'!$A$18:$L$18, 0),FALSE), 'E2 Allocators'!$B$15:$W$358, MATCH('O5 Details by Class &amp; Accounts'!CA$18, 'E2 Allocators'!$B$15:$W$15, 0),FALSE)*$E191), 0, VLOOKUP(VLOOKUP($A191, 'E4 TB Allocation Details'!$A$18:$L$214, MATCH("A &amp; G ID", 'E4 TB Allocation Details'!$A$18:$L$18, 0),FALSE), 'E2 Allocators'!$B$15:$W$358, MATCH('O5 Details by Class &amp; Accounts'!CA$18, 'E2 Allocators'!$B$15:$W$15, 0),FALSE)*$E191)</f>
        <v>0</v>
      </c>
      <c r="CB191" s="1322">
        <f>IF(ISERROR(VLOOKUP(VLOOKUP($A191, 'E4 TB Allocation Details'!$A$18:$L$214, MATCH("A &amp; G ID", 'E4 TB Allocation Details'!$A$18:$L$18, 0),FALSE), 'E2 Allocators'!$B$15:$W$358, MATCH('O5 Details by Class &amp; Accounts'!CB$18, 'E2 Allocators'!$B$15:$W$15, 0),FALSE)*$E191), 0, VLOOKUP(VLOOKUP($A191, 'E4 TB Allocation Details'!$A$18:$L$214, MATCH("A &amp; G ID", 'E4 TB Allocation Details'!$A$18:$L$18, 0),FALSE), 'E2 Allocators'!$B$15:$W$358, MATCH('O5 Details by Class &amp; Accounts'!CB$18, 'E2 Allocators'!$B$15:$W$15, 0),FALSE)*$E191)</f>
        <v>78.968557693756111</v>
      </c>
      <c r="CC191" s="1322">
        <f>IF(ISERROR(VLOOKUP(VLOOKUP($A191, 'E4 TB Allocation Details'!$A$18:$L$214, MATCH("A &amp; G ID", 'E4 TB Allocation Details'!$A$18:$L$18, 0),FALSE), 'E2 Allocators'!$B$15:$W$358, MATCH('O5 Details by Class &amp; Accounts'!CC$18, 'E2 Allocators'!$B$15:$W$15, 0),FALSE)*$E191), 0, VLOOKUP(VLOOKUP($A191, 'E4 TB Allocation Details'!$A$18:$L$214, MATCH("A &amp; G ID", 'E4 TB Allocation Details'!$A$18:$L$18, 0),FALSE), 'E2 Allocators'!$B$15:$W$358, MATCH('O5 Details by Class &amp; Accounts'!CC$18, 'E2 Allocators'!$B$15:$W$15, 0),FALSE)*$E191)</f>
        <v>0</v>
      </c>
      <c r="CD191" s="1322">
        <f>IF(ISERROR(VLOOKUP(VLOOKUP($A191, 'E4 TB Allocation Details'!$A$18:$L$214, MATCH("A &amp; G ID", 'E4 TB Allocation Details'!$A$18:$L$18, 0),FALSE), 'E2 Allocators'!$B$15:$W$358, MATCH('O5 Details by Class &amp; Accounts'!CD$18, 'E2 Allocators'!$B$15:$W$15, 0),FALSE)*$E191), 0, VLOOKUP(VLOOKUP($A191, 'E4 TB Allocation Details'!$A$18:$L$214, MATCH("A &amp; G ID", 'E4 TB Allocation Details'!$A$18:$L$18, 0),FALSE), 'E2 Allocators'!$B$15:$W$358, MATCH('O5 Details by Class &amp; Accounts'!CD$18, 'E2 Allocators'!$B$15:$W$15, 0),FALSE)*$E191)</f>
        <v>0</v>
      </c>
      <c r="CE191" s="1322">
        <f>IF(ISERROR(VLOOKUP(VLOOKUP($A191, 'E4 TB Allocation Details'!$A$18:$L$214, MATCH("A &amp; G ID", 'E4 TB Allocation Details'!$A$18:$L$18, 0),FALSE), 'E2 Allocators'!$B$15:$W$358, MATCH('O5 Details by Class &amp; Accounts'!CE$18, 'E2 Allocators'!$B$15:$W$15, 0),FALSE)*$E191), 0, VLOOKUP(VLOOKUP($A191, 'E4 TB Allocation Details'!$A$18:$L$214, MATCH("A &amp; G ID", 'E4 TB Allocation Details'!$A$18:$L$18, 0),FALSE), 'E2 Allocators'!$B$15:$W$358, MATCH('O5 Details by Class &amp; Accounts'!CE$18, 'E2 Allocators'!$B$15:$W$15, 0),FALSE)*$E191)</f>
        <v>0</v>
      </c>
      <c r="CF191" s="1322">
        <f>IF(ISERROR(VLOOKUP(VLOOKUP($A191, 'E4 TB Allocation Details'!$A$18:$L$214, MATCH("A &amp; G ID", 'E4 TB Allocation Details'!$A$18:$L$18, 0),FALSE), 'E2 Allocators'!$B$15:$W$358, MATCH('O5 Details by Class &amp; Accounts'!CF$18, 'E2 Allocators'!$B$15:$W$15, 0),FALSE)*$E191), 0, VLOOKUP(VLOOKUP($A191, 'E4 TB Allocation Details'!$A$18:$L$214, MATCH("A &amp; G ID", 'E4 TB Allocation Details'!$A$18:$L$18, 0),FALSE), 'E2 Allocators'!$B$15:$W$358, MATCH('O5 Details by Class &amp; Accounts'!CF$18, 'E2 Allocators'!$B$15:$W$15, 0),FALSE)*$E191)</f>
        <v>0</v>
      </c>
      <c r="CG191" s="1322">
        <f>IF(ISERROR(VLOOKUP(VLOOKUP($A191, 'E4 TB Allocation Details'!$A$18:$L$214, MATCH("A &amp; G ID", 'E4 TB Allocation Details'!$A$18:$L$18, 0),FALSE), 'E2 Allocators'!$B$15:$W$358, MATCH('O5 Details by Class &amp; Accounts'!CG$18, 'E2 Allocators'!$B$15:$W$15, 0),FALSE)*$E191), 0, VLOOKUP(VLOOKUP($A191, 'E4 TB Allocation Details'!$A$18:$L$214, MATCH("A &amp; G ID", 'E4 TB Allocation Details'!$A$18:$L$18, 0),FALSE), 'E2 Allocators'!$B$15:$W$358, MATCH('O5 Details by Class &amp; Accounts'!CG$18, 'E2 Allocators'!$B$15:$W$15, 0),FALSE)*$E191)</f>
        <v>0</v>
      </c>
      <c r="CH191" s="1322">
        <f>IF(ISERROR(VLOOKUP(VLOOKUP($A191, 'E4 TB Allocation Details'!$A$18:$L$214, MATCH("A &amp; G ID", 'E4 TB Allocation Details'!$A$18:$L$18, 0),FALSE), 'E2 Allocators'!$B$15:$W$358, MATCH('O5 Details by Class &amp; Accounts'!CH$18, 'E2 Allocators'!$B$15:$W$15, 0),FALSE)*$E191), 0, VLOOKUP(VLOOKUP($A191, 'E4 TB Allocation Details'!$A$18:$L$214, MATCH("A &amp; G ID", 'E4 TB Allocation Details'!$A$18:$L$18, 0),FALSE), 'E2 Allocators'!$B$15:$W$358, MATCH('O5 Details by Class &amp; Accounts'!CH$18, 'E2 Allocators'!$B$15:$W$15, 0),FALSE)*$E191)</f>
        <v>0</v>
      </c>
      <c r="CI191" s="1322">
        <f>IF(ISERROR(VLOOKUP(VLOOKUP($A191, 'E4 TB Allocation Details'!$A$18:$L$214, MATCH("A &amp; G ID", 'E4 TB Allocation Details'!$A$18:$L$18, 0),FALSE), 'E2 Allocators'!$B$15:$W$358, MATCH('O5 Details by Class &amp; Accounts'!CI$18, 'E2 Allocators'!$B$15:$W$15, 0),FALSE)*$E191), 0, VLOOKUP(VLOOKUP($A191, 'E4 TB Allocation Details'!$A$18:$L$214, MATCH("A &amp; G ID", 'E4 TB Allocation Details'!$A$18:$L$18, 0),FALSE), 'E2 Allocators'!$B$15:$W$358, MATCH('O5 Details by Class &amp; Accounts'!CI$18, 'E2 Allocators'!$B$15:$W$15, 0),FALSE)*$E191)</f>
        <v>0</v>
      </c>
      <c r="CJ191" s="1322">
        <f>IF(ISERROR(VLOOKUP(VLOOKUP($A191, 'E4 TB Allocation Details'!$A$18:$L$214, MATCH("A &amp; G ID", 'E4 TB Allocation Details'!$A$18:$L$18, 0),FALSE), 'E2 Allocators'!$B$15:$W$358, MATCH('O5 Details by Class &amp; Accounts'!CJ$18, 'E2 Allocators'!$B$15:$W$15, 0),FALSE)*$E191), 0, VLOOKUP(VLOOKUP($A191, 'E4 TB Allocation Details'!$A$18:$L$214, MATCH("A &amp; G ID", 'E4 TB Allocation Details'!$A$18:$L$18, 0),FALSE), 'E2 Allocators'!$B$15:$W$358, MATCH('O5 Details by Class &amp; Accounts'!CJ$18, 'E2 Allocators'!$B$15:$W$15, 0),FALSE)*$E191)</f>
        <v>0</v>
      </c>
      <c r="CK191" s="1322">
        <f>IF(ISERROR(VLOOKUP(VLOOKUP($A191, 'E4 TB Allocation Details'!$A$18:$L$214, MATCH("A &amp; G ID", 'E4 TB Allocation Details'!$A$18:$L$18, 0),FALSE), 'E2 Allocators'!$B$15:$W$358, MATCH('O5 Details by Class &amp; Accounts'!CK$18, 'E2 Allocators'!$B$15:$W$15, 0),FALSE)*$E191), 0, VLOOKUP(VLOOKUP($A191, 'E4 TB Allocation Details'!$A$18:$L$214, MATCH("A &amp; G ID", 'E4 TB Allocation Details'!$A$18:$L$18, 0),FALSE), 'E2 Allocators'!$B$15:$W$358, MATCH('O5 Details by Class &amp; Accounts'!CK$18, 'E2 Allocators'!$B$15:$W$15, 0),FALSE)*$E191)</f>
        <v>0</v>
      </c>
      <c r="CL191" s="1322">
        <f>IF(ISERROR(VLOOKUP(VLOOKUP($A191, 'E4 TB Allocation Details'!$A$18:$L$214, MATCH("A &amp; G ID", 'E4 TB Allocation Details'!$A$18:$L$18, 0),FALSE), 'E2 Allocators'!$B$15:$W$358, MATCH('O5 Details by Class &amp; Accounts'!CL$18, 'E2 Allocators'!$B$15:$W$15, 0),FALSE)*$E191), 0, VLOOKUP(VLOOKUP($A191, 'E4 TB Allocation Details'!$A$18:$L$214, MATCH("A &amp; G ID", 'E4 TB Allocation Details'!$A$18:$L$18, 0),FALSE), 'E2 Allocators'!$B$15:$W$358, MATCH('O5 Details by Class &amp; Accounts'!CL$18, 'E2 Allocators'!$B$15:$W$15, 0),FALSE)*$E191)</f>
        <v>0</v>
      </c>
      <c r="CM191" s="1322">
        <f>IF(ISERROR(VLOOKUP(VLOOKUP($A191, 'E4 TB Allocation Details'!$A$18:$L$214, MATCH("A &amp; G ID", 'E4 TB Allocation Details'!$A$18:$L$18, 0),FALSE), 'E2 Allocators'!$B$15:$W$358, MATCH('O5 Details by Class &amp; Accounts'!CM$18, 'E2 Allocators'!$B$15:$W$15, 0),FALSE)*$E191), 0, VLOOKUP(VLOOKUP($A191, 'E4 TB Allocation Details'!$A$18:$L$214, MATCH("A &amp; G ID", 'E4 TB Allocation Details'!$A$18:$L$18, 0),FALSE), 'E2 Allocators'!$B$15:$W$358, MATCH('O5 Details by Class &amp; Accounts'!CM$18, 'E2 Allocators'!$B$15:$W$15, 0),FALSE)*$E191)</f>
        <v>0</v>
      </c>
      <c r="CN191" s="1322">
        <f t="shared" si="49"/>
        <v>53453.039999999979</v>
      </c>
      <c r="CO191" s="1651">
        <f t="shared" si="50"/>
        <v>0</v>
      </c>
      <c r="CQ191" s="1899" t="inlineStr">
        <is>
          <t/>
        </is>
      </c>
    </row>
    <row r="192" spans="1:95" s="64" customFormat="1" ht="12.75" x14ac:dyDescent="0.2">
      <c r="A192" s="2146">
        <v>5650</v>
      </c>
      <c r="B192" s="2112" t="s">
        <v>301</v>
      </c>
      <c r="C192" s="1648">
        <f>IF(ISERROR(VLOOKUP($A192,'I3 TB Data'!$A$19:$H$483,MATCH('O5 Details by Class &amp; Accounts'!$C$18, 'I3 TB Data'!$A$19:$H$19,0),0)), 0, VLOOKUP($A192,'I3 TB Data'!$A$19:$H$483,MATCH('O5 Details by Class &amp; Accounts'!$C$18,'I3 TB Data'!$A$19:$H$19,0),0))</f>
        <v>0</v>
      </c>
      <c r="D192" s="1649"/>
      <c r="E192" s="1648">
        <f t="shared" si="44"/>
        <v>0</v>
      </c>
      <c r="F192" s="1650"/>
      <c r="G192" s="1650"/>
      <c r="H192" s="1322">
        <f t="shared" si="46"/>
        <v>0</v>
      </c>
      <c r="I192" s="1322">
        <f>IF(ISERROR(VLOOKUP(VLOOKUP($A192, 'E4 TB Allocation Details'!$A$18:$L$214, MATCH("Demand ID", 'E4 TB Allocation Details'!$A$18:$L$18, 0),FALSE), 'E2 Allocators'!$B$15:$W$358, MATCH('O5 Details by Class &amp; Accounts'!I$18, 'E2 Allocators'!$B$15:$W$15, 0),FALSE)*$F192), 0, VLOOKUP(VLOOKUP($A192, 'E4 TB Allocation Details'!$A$18:$L$214, MATCH("Demand ID", 'E4 TB Allocation Details'!$A$18:$L$18, 0),FALSE), 'E2 Allocators'!$B$15:$W$358, MATCH('O5 Details by Class &amp; Accounts'!I$18, 'E2 Allocators'!$B$15:$W$15, 0),FALSE)*$F192)</f>
        <v>0</v>
      </c>
      <c r="J192" s="1322">
        <f>IF(ISERROR(VLOOKUP(VLOOKUP($A192, 'E4 TB Allocation Details'!$A$18:$L$214, MATCH("Demand ID", 'E4 TB Allocation Details'!$A$18:$L$18, 0),FALSE), 'E2 Allocators'!$B$15:$W$358, MATCH('O5 Details by Class &amp; Accounts'!J$18, 'E2 Allocators'!$B$15:$W$15, 0),FALSE)*$F192), 0, VLOOKUP(VLOOKUP($A192, 'E4 TB Allocation Details'!$A$18:$L$214, MATCH("Demand ID", 'E4 TB Allocation Details'!$A$18:$L$18, 0),FALSE), 'E2 Allocators'!$B$15:$W$358, MATCH('O5 Details by Class &amp; Accounts'!J$18, 'E2 Allocators'!$B$15:$W$15, 0),FALSE)*$F192)</f>
        <v>0</v>
      </c>
      <c r="K192" s="1322">
        <f>IF(ISERROR(VLOOKUP(VLOOKUP($A192, 'E4 TB Allocation Details'!$A$18:$L$214, MATCH("Demand ID", 'E4 TB Allocation Details'!$A$18:$L$18, 0),FALSE), 'E2 Allocators'!$B$15:$W$358, MATCH('O5 Details by Class &amp; Accounts'!K$18, 'E2 Allocators'!$B$15:$W$15, 0),FALSE)*$F192), 0, VLOOKUP(VLOOKUP($A192, 'E4 TB Allocation Details'!$A$18:$L$214, MATCH("Demand ID", 'E4 TB Allocation Details'!$A$18:$L$18, 0),FALSE), 'E2 Allocators'!$B$15:$W$358, MATCH('O5 Details by Class &amp; Accounts'!K$18, 'E2 Allocators'!$B$15:$W$15, 0),FALSE)*$F192)</f>
        <v>0</v>
      </c>
      <c r="L192" s="1322">
        <f>IF(ISERROR(VLOOKUP(VLOOKUP($A192, 'E4 TB Allocation Details'!$A$18:$L$214, MATCH("Demand ID", 'E4 TB Allocation Details'!$A$18:$L$18, 0),FALSE), 'E2 Allocators'!$B$15:$W$358, MATCH('O5 Details by Class &amp; Accounts'!L$18, 'E2 Allocators'!$B$15:$W$15, 0),FALSE)*$F192), 0, VLOOKUP(VLOOKUP($A192, 'E4 TB Allocation Details'!$A$18:$L$214, MATCH("Demand ID", 'E4 TB Allocation Details'!$A$18:$L$18, 0),FALSE), 'E2 Allocators'!$B$15:$W$358, MATCH('O5 Details by Class &amp; Accounts'!L$18, 'E2 Allocators'!$B$15:$W$15, 0),FALSE)*$F192)</f>
        <v>0</v>
      </c>
      <c r="M192" s="1322">
        <f>IF(ISERROR(VLOOKUP(VLOOKUP($A192, 'E4 TB Allocation Details'!$A$18:$L$214, MATCH("Demand ID", 'E4 TB Allocation Details'!$A$18:$L$18, 0),FALSE), 'E2 Allocators'!$B$15:$W$358, MATCH('O5 Details by Class &amp; Accounts'!M$18, 'E2 Allocators'!$B$15:$W$15, 0),FALSE)*$F192), 0, VLOOKUP(VLOOKUP($A192, 'E4 TB Allocation Details'!$A$18:$L$214, MATCH("Demand ID", 'E4 TB Allocation Details'!$A$18:$L$18, 0),FALSE), 'E2 Allocators'!$B$15:$W$358, MATCH('O5 Details by Class &amp; Accounts'!M$18, 'E2 Allocators'!$B$15:$W$15, 0),FALSE)*$F192)</f>
        <v>0</v>
      </c>
      <c r="N192" s="1322">
        <f>IF(ISERROR(VLOOKUP(VLOOKUP($A192, 'E4 TB Allocation Details'!$A$18:$L$214, MATCH("Demand ID", 'E4 TB Allocation Details'!$A$18:$L$18, 0),FALSE), 'E2 Allocators'!$B$15:$W$358, MATCH('O5 Details by Class &amp; Accounts'!N$18, 'E2 Allocators'!$B$15:$W$15, 0),FALSE)*$F192), 0, VLOOKUP(VLOOKUP($A192, 'E4 TB Allocation Details'!$A$18:$L$214, MATCH("Demand ID", 'E4 TB Allocation Details'!$A$18:$L$18, 0),FALSE), 'E2 Allocators'!$B$15:$W$358, MATCH('O5 Details by Class &amp; Accounts'!N$18, 'E2 Allocators'!$B$15:$W$15, 0),FALSE)*$F192)</f>
        <v>0</v>
      </c>
      <c r="O192" s="1322">
        <f>IF(ISERROR(VLOOKUP(VLOOKUP($A192, 'E4 TB Allocation Details'!$A$18:$L$214, MATCH("Demand ID", 'E4 TB Allocation Details'!$A$18:$L$18, 0),FALSE), 'E2 Allocators'!$B$15:$W$358, MATCH('O5 Details by Class &amp; Accounts'!O$18, 'E2 Allocators'!$B$15:$W$15, 0),FALSE)*$F192), 0, VLOOKUP(VLOOKUP($A192, 'E4 TB Allocation Details'!$A$18:$L$214, MATCH("Demand ID", 'E4 TB Allocation Details'!$A$18:$L$18, 0),FALSE), 'E2 Allocators'!$B$15:$W$358, MATCH('O5 Details by Class &amp; Accounts'!O$18, 'E2 Allocators'!$B$15:$W$15, 0),FALSE)*$F192)</f>
        <v>0</v>
      </c>
      <c r="P192" s="1322">
        <f>IF(ISERROR(VLOOKUP(VLOOKUP($A192, 'E4 TB Allocation Details'!$A$18:$L$214, MATCH("Demand ID", 'E4 TB Allocation Details'!$A$18:$L$18, 0),FALSE), 'E2 Allocators'!$B$15:$W$358, MATCH('O5 Details by Class &amp; Accounts'!P$18, 'E2 Allocators'!$B$15:$W$15, 0),FALSE)*$F192), 0, VLOOKUP(VLOOKUP($A192, 'E4 TB Allocation Details'!$A$18:$L$214, MATCH("Demand ID", 'E4 TB Allocation Details'!$A$18:$L$18, 0),FALSE), 'E2 Allocators'!$B$15:$W$358, MATCH('O5 Details by Class &amp; Accounts'!P$18, 'E2 Allocators'!$B$15:$W$15, 0),FALSE)*$F192)</f>
        <v>0</v>
      </c>
      <c r="Q192" s="1322">
        <f>IF(ISERROR(VLOOKUP(VLOOKUP($A192, 'E4 TB Allocation Details'!$A$18:$L$214, MATCH("Demand ID", 'E4 TB Allocation Details'!$A$18:$L$18, 0),FALSE), 'E2 Allocators'!$B$15:$W$358, MATCH('O5 Details by Class &amp; Accounts'!Q$18, 'E2 Allocators'!$B$15:$W$15, 0),FALSE)*$F192), 0, VLOOKUP(VLOOKUP($A192, 'E4 TB Allocation Details'!$A$18:$L$214, MATCH("Demand ID", 'E4 TB Allocation Details'!$A$18:$L$18, 0),FALSE), 'E2 Allocators'!$B$15:$W$358, MATCH('O5 Details by Class &amp; Accounts'!Q$18, 'E2 Allocators'!$B$15:$W$15, 0),FALSE)*$F192)</f>
        <v>0</v>
      </c>
      <c r="R192" s="1322">
        <f>IF(ISERROR(VLOOKUP(VLOOKUP($A192, 'E4 TB Allocation Details'!$A$18:$L$214, MATCH("Demand ID", 'E4 TB Allocation Details'!$A$18:$L$18, 0),FALSE), 'E2 Allocators'!$B$15:$W$358, MATCH('O5 Details by Class &amp; Accounts'!R$18, 'E2 Allocators'!$B$15:$W$15, 0),FALSE)*$F192), 0, VLOOKUP(VLOOKUP($A192, 'E4 TB Allocation Details'!$A$18:$L$214, MATCH("Demand ID", 'E4 TB Allocation Details'!$A$18:$L$18, 0),FALSE), 'E2 Allocators'!$B$15:$W$358, MATCH('O5 Details by Class &amp; Accounts'!R$18, 'E2 Allocators'!$B$15:$W$15, 0),FALSE)*$F192)</f>
        <v>0</v>
      </c>
      <c r="S192" s="1322">
        <f>IF(ISERROR(VLOOKUP(VLOOKUP($A192, 'E4 TB Allocation Details'!$A$18:$L$214, MATCH("Demand ID", 'E4 TB Allocation Details'!$A$18:$L$18, 0),FALSE), 'E2 Allocators'!$B$15:$W$358, MATCH('O5 Details by Class &amp; Accounts'!S$18, 'E2 Allocators'!$B$15:$W$15, 0),FALSE)*$F192), 0, VLOOKUP(VLOOKUP($A192, 'E4 TB Allocation Details'!$A$18:$L$214, MATCH("Demand ID", 'E4 TB Allocation Details'!$A$18:$L$18, 0),FALSE), 'E2 Allocators'!$B$15:$W$358, MATCH('O5 Details by Class &amp; Accounts'!S$18, 'E2 Allocators'!$B$15:$W$15, 0),FALSE)*$F192)</f>
        <v>0</v>
      </c>
      <c r="T192" s="1322">
        <f>IF(ISERROR(VLOOKUP(VLOOKUP($A192, 'E4 TB Allocation Details'!$A$18:$L$214, MATCH("Demand ID", 'E4 TB Allocation Details'!$A$18:$L$18, 0),FALSE), 'E2 Allocators'!$B$15:$W$358, MATCH('O5 Details by Class &amp; Accounts'!T$18, 'E2 Allocators'!$B$15:$W$15, 0),FALSE)*$F192), 0, VLOOKUP(VLOOKUP($A192, 'E4 TB Allocation Details'!$A$18:$L$214, MATCH("Demand ID", 'E4 TB Allocation Details'!$A$18:$L$18, 0),FALSE), 'E2 Allocators'!$B$15:$W$358, MATCH('O5 Details by Class &amp; Accounts'!T$18, 'E2 Allocators'!$B$15:$W$15, 0),FALSE)*$F192)</f>
        <v>0</v>
      </c>
      <c r="U192" s="1322">
        <f>IF(ISERROR(VLOOKUP(VLOOKUP($A192, 'E4 TB Allocation Details'!$A$18:$L$214, MATCH("Demand ID", 'E4 TB Allocation Details'!$A$18:$L$18, 0),FALSE), 'E2 Allocators'!$B$15:$W$358, MATCH('O5 Details by Class &amp; Accounts'!U$18, 'E2 Allocators'!$B$15:$W$15, 0),FALSE)*$F192), 0, VLOOKUP(VLOOKUP($A192, 'E4 TB Allocation Details'!$A$18:$L$214, MATCH("Demand ID", 'E4 TB Allocation Details'!$A$18:$L$18, 0),FALSE), 'E2 Allocators'!$B$15:$W$358, MATCH('O5 Details by Class &amp; Accounts'!U$18, 'E2 Allocators'!$B$15:$W$15, 0),FALSE)*$F192)</f>
        <v>0</v>
      </c>
      <c r="V192" s="1322">
        <f>IF(ISERROR(VLOOKUP(VLOOKUP($A192, 'E4 TB Allocation Details'!$A$18:$L$214, MATCH("Demand ID", 'E4 TB Allocation Details'!$A$18:$L$18, 0),FALSE), 'E2 Allocators'!$B$15:$W$358, MATCH('O5 Details by Class &amp; Accounts'!V$18, 'E2 Allocators'!$B$15:$W$15, 0),FALSE)*$F192), 0, VLOOKUP(VLOOKUP($A192, 'E4 TB Allocation Details'!$A$18:$L$214, MATCH("Demand ID", 'E4 TB Allocation Details'!$A$18:$L$18, 0),FALSE), 'E2 Allocators'!$B$15:$W$358, MATCH('O5 Details by Class &amp; Accounts'!V$18, 'E2 Allocators'!$B$15:$W$15, 0),FALSE)*$F192)</f>
        <v>0</v>
      </c>
      <c r="W192" s="1322">
        <f>IF(ISERROR(VLOOKUP(VLOOKUP($A192, 'E4 TB Allocation Details'!$A$18:$L$214, MATCH("Demand ID", 'E4 TB Allocation Details'!$A$18:$L$18, 0),FALSE), 'E2 Allocators'!$B$15:$W$358, MATCH('O5 Details by Class &amp; Accounts'!W$18, 'E2 Allocators'!$B$15:$W$15, 0),FALSE)*$F192), 0, VLOOKUP(VLOOKUP($A192, 'E4 TB Allocation Details'!$A$18:$L$214, MATCH("Demand ID", 'E4 TB Allocation Details'!$A$18:$L$18, 0),FALSE), 'E2 Allocators'!$B$15:$W$358, MATCH('O5 Details by Class &amp; Accounts'!W$18, 'E2 Allocators'!$B$15:$W$15, 0),FALSE)*$F192)</f>
        <v>0</v>
      </c>
      <c r="X192" s="1322">
        <f>IF(ISERROR(VLOOKUP(VLOOKUP($A192, 'E4 TB Allocation Details'!$A$18:$L$214, MATCH("Demand ID", 'E4 TB Allocation Details'!$A$18:$L$18, 0),FALSE), 'E2 Allocators'!$B$15:$W$358, MATCH('O5 Details by Class &amp; Accounts'!X$18, 'E2 Allocators'!$B$15:$W$15, 0),FALSE)*$F192), 0, VLOOKUP(VLOOKUP($A192, 'E4 TB Allocation Details'!$A$18:$L$214, MATCH("Demand ID", 'E4 TB Allocation Details'!$A$18:$L$18, 0),FALSE), 'E2 Allocators'!$B$15:$W$358, MATCH('O5 Details by Class &amp; Accounts'!X$18, 'E2 Allocators'!$B$15:$W$15, 0),FALSE)*$F192)</f>
        <v>0</v>
      </c>
      <c r="Y192" s="1322">
        <f>IF(ISERROR(VLOOKUP(VLOOKUP($A192, 'E4 TB Allocation Details'!$A$18:$L$214, MATCH("Demand ID", 'E4 TB Allocation Details'!$A$18:$L$18, 0),FALSE), 'E2 Allocators'!$B$15:$W$358, MATCH('O5 Details by Class &amp; Accounts'!Y$18, 'E2 Allocators'!$B$15:$W$15, 0),FALSE)*$F192), 0, VLOOKUP(VLOOKUP($A192, 'E4 TB Allocation Details'!$A$18:$L$214, MATCH("Demand ID", 'E4 TB Allocation Details'!$A$18:$L$18, 0),FALSE), 'E2 Allocators'!$B$15:$W$358, MATCH('O5 Details by Class &amp; Accounts'!Y$18, 'E2 Allocators'!$B$15:$W$15, 0),FALSE)*$F192)</f>
        <v>0</v>
      </c>
      <c r="Z192" s="1322">
        <f>IF(ISERROR(VLOOKUP(VLOOKUP($A192, 'E4 TB Allocation Details'!$A$18:$L$214, MATCH("Demand ID", 'E4 TB Allocation Details'!$A$18:$L$18, 0),FALSE), 'E2 Allocators'!$B$15:$W$358, MATCH('O5 Details by Class &amp; Accounts'!Z$18, 'E2 Allocators'!$B$15:$W$15, 0),FALSE)*$F192), 0, VLOOKUP(VLOOKUP($A192, 'E4 TB Allocation Details'!$A$18:$L$214, MATCH("Demand ID", 'E4 TB Allocation Details'!$A$18:$L$18, 0),FALSE), 'E2 Allocators'!$B$15:$W$358, MATCH('O5 Details by Class &amp; Accounts'!Z$18, 'E2 Allocators'!$B$15:$W$15, 0),FALSE)*$F192)</f>
        <v>0</v>
      </c>
      <c r="AA192" s="1322">
        <f>IF(ISERROR(VLOOKUP(VLOOKUP($A192, 'E4 TB Allocation Details'!$A$18:$L$214, MATCH("Demand ID", 'E4 TB Allocation Details'!$A$18:$L$18, 0),FALSE), 'E2 Allocators'!$B$15:$W$358, MATCH('O5 Details by Class &amp; Accounts'!AA$18, 'E2 Allocators'!$B$15:$W$15, 0),FALSE)*$F192), 0, VLOOKUP(VLOOKUP($A192, 'E4 TB Allocation Details'!$A$18:$L$214, MATCH("Demand ID", 'E4 TB Allocation Details'!$A$18:$L$18, 0),FALSE), 'E2 Allocators'!$B$15:$W$358, MATCH('O5 Details by Class &amp; Accounts'!AA$18, 'E2 Allocators'!$B$15:$W$15, 0),FALSE)*$F192)</f>
        <v>0</v>
      </c>
      <c r="AB192" s="1322">
        <f>IF(ISERROR(VLOOKUP(VLOOKUP($A192, 'E4 TB Allocation Details'!$A$18:$L$214, MATCH("Demand ID", 'E4 TB Allocation Details'!$A$18:$L$18, 0),FALSE), 'E2 Allocators'!$B$15:$W$358, MATCH('O5 Details by Class &amp; Accounts'!AB$18, 'E2 Allocators'!$B$15:$W$15, 0),FALSE)*$F192), 0, VLOOKUP(VLOOKUP($A192, 'E4 TB Allocation Details'!$A$18:$L$214, MATCH("Demand ID", 'E4 TB Allocation Details'!$A$18:$L$18, 0),FALSE), 'E2 Allocators'!$B$15:$W$358, MATCH('O5 Details by Class &amp; Accounts'!AB$18, 'E2 Allocators'!$B$15:$W$15, 0),FALSE)*$F192)</f>
        <v>0</v>
      </c>
      <c r="AC192" s="1322">
        <f t="shared" si="47"/>
        <v>0</v>
      </c>
      <c r="AD192" s="1322">
        <f>IF(ISERROR(VLOOKUP(VLOOKUP($A192, 'E4 TB Allocation Details'!$A$18:$L$214, MATCH("Customer ID", 'E4 TB Allocation Details'!$A$18:$L$18, 0),FALSE), 'E2 Allocators'!$B$15:$W$358, MATCH('O5 Details by Class &amp; Accounts'!AD$18, 'E2 Allocators'!$B$15:$W$15, 0),FALSE)*$G192), 0, VLOOKUP(VLOOKUP($A192, 'E4 TB Allocation Details'!$A$18:$L$214, MATCH("Customer ID", 'E4 TB Allocation Details'!$A$18:$L$18, 0),FALSE), 'E2 Allocators'!$B$15:$W$358, MATCH('O5 Details by Class &amp; Accounts'!AD$18, 'E2 Allocators'!$B$15:$W$15, 0),FALSE)*$G192)</f>
        <v>0</v>
      </c>
      <c r="AE192" s="1322">
        <f>IF(ISERROR(VLOOKUP(VLOOKUP($A192, 'E4 TB Allocation Details'!$A$18:$L$214, MATCH("Customer ID", 'E4 TB Allocation Details'!$A$18:$L$18, 0),FALSE), 'E2 Allocators'!$B$15:$W$358, MATCH('O5 Details by Class &amp; Accounts'!AE$18, 'E2 Allocators'!$B$15:$W$15, 0),FALSE)*$G192), 0, VLOOKUP(VLOOKUP($A192, 'E4 TB Allocation Details'!$A$18:$L$214, MATCH("Customer ID", 'E4 TB Allocation Details'!$A$18:$L$18, 0),FALSE), 'E2 Allocators'!$B$15:$W$358, MATCH('O5 Details by Class &amp; Accounts'!AE$18, 'E2 Allocators'!$B$15:$W$15, 0),FALSE)*$G192)</f>
        <v>0</v>
      </c>
      <c r="AF192" s="1322">
        <f>IF(ISERROR(VLOOKUP(VLOOKUP($A192, 'E4 TB Allocation Details'!$A$18:$L$214, MATCH("Customer ID", 'E4 TB Allocation Details'!$A$18:$L$18, 0),FALSE), 'E2 Allocators'!$B$15:$W$358, MATCH('O5 Details by Class &amp; Accounts'!AF$18, 'E2 Allocators'!$B$15:$W$15, 0),FALSE)*$G192), 0, VLOOKUP(VLOOKUP($A192, 'E4 TB Allocation Details'!$A$18:$L$214, MATCH("Customer ID", 'E4 TB Allocation Details'!$A$18:$L$18, 0),FALSE), 'E2 Allocators'!$B$15:$W$358, MATCH('O5 Details by Class &amp; Accounts'!AF$18, 'E2 Allocators'!$B$15:$W$15, 0),FALSE)*$G192)</f>
        <v>0</v>
      </c>
      <c r="AG192" s="1322">
        <f>IF(ISERROR(VLOOKUP(VLOOKUP($A192, 'E4 TB Allocation Details'!$A$18:$L$214, MATCH("Customer ID", 'E4 TB Allocation Details'!$A$18:$L$18, 0),FALSE), 'E2 Allocators'!$B$15:$W$358, MATCH('O5 Details by Class &amp; Accounts'!AG$18, 'E2 Allocators'!$B$15:$W$15, 0),FALSE)*$G192), 0, VLOOKUP(VLOOKUP($A192, 'E4 TB Allocation Details'!$A$18:$L$214, MATCH("Customer ID", 'E4 TB Allocation Details'!$A$18:$L$18, 0),FALSE), 'E2 Allocators'!$B$15:$W$358, MATCH('O5 Details by Class &amp; Accounts'!AG$18, 'E2 Allocators'!$B$15:$W$15, 0),FALSE)*$G192)</f>
        <v>0</v>
      </c>
      <c r="AH192" s="1322">
        <f>IF(ISERROR(VLOOKUP(VLOOKUP($A192, 'E4 TB Allocation Details'!$A$18:$L$214, MATCH("Customer ID", 'E4 TB Allocation Details'!$A$18:$L$18, 0),FALSE), 'E2 Allocators'!$B$15:$W$358, MATCH('O5 Details by Class &amp; Accounts'!AH$18, 'E2 Allocators'!$B$15:$W$15, 0),FALSE)*$G192), 0, VLOOKUP(VLOOKUP($A192, 'E4 TB Allocation Details'!$A$18:$L$214, MATCH("Customer ID", 'E4 TB Allocation Details'!$A$18:$L$18, 0),FALSE), 'E2 Allocators'!$B$15:$W$358, MATCH('O5 Details by Class &amp; Accounts'!AH$18, 'E2 Allocators'!$B$15:$W$15, 0),FALSE)*$G192)</f>
        <v>0</v>
      </c>
      <c r="AI192" s="1322">
        <f>IF(ISERROR(VLOOKUP(VLOOKUP($A192, 'E4 TB Allocation Details'!$A$18:$L$214, MATCH("Customer ID", 'E4 TB Allocation Details'!$A$18:$L$18, 0),FALSE), 'E2 Allocators'!$B$15:$W$358, MATCH('O5 Details by Class &amp; Accounts'!AI$18, 'E2 Allocators'!$B$15:$W$15, 0),FALSE)*$G192), 0, VLOOKUP(VLOOKUP($A192, 'E4 TB Allocation Details'!$A$18:$L$214, MATCH("Customer ID", 'E4 TB Allocation Details'!$A$18:$L$18, 0),FALSE), 'E2 Allocators'!$B$15:$W$358, MATCH('O5 Details by Class &amp; Accounts'!AI$18, 'E2 Allocators'!$B$15:$W$15, 0),FALSE)*$G192)</f>
        <v>0</v>
      </c>
      <c r="AJ192" s="1322">
        <f>IF(ISERROR(VLOOKUP(VLOOKUP($A192, 'E4 TB Allocation Details'!$A$18:$L$214, MATCH("Customer ID", 'E4 TB Allocation Details'!$A$18:$L$18, 0),FALSE), 'E2 Allocators'!$B$15:$W$358, MATCH('O5 Details by Class &amp; Accounts'!AJ$18, 'E2 Allocators'!$B$15:$W$15, 0),FALSE)*$G192), 0, VLOOKUP(VLOOKUP($A192, 'E4 TB Allocation Details'!$A$18:$L$214, MATCH("Customer ID", 'E4 TB Allocation Details'!$A$18:$L$18, 0),FALSE), 'E2 Allocators'!$B$15:$W$358, MATCH('O5 Details by Class &amp; Accounts'!AJ$18, 'E2 Allocators'!$B$15:$W$15, 0),FALSE)*$G192)</f>
        <v>0</v>
      </c>
      <c r="AK192" s="1322">
        <f>IF(ISERROR(VLOOKUP(VLOOKUP($A192, 'E4 TB Allocation Details'!$A$18:$L$214, MATCH("Customer ID", 'E4 TB Allocation Details'!$A$18:$L$18, 0),FALSE), 'E2 Allocators'!$B$15:$W$358, MATCH('O5 Details by Class &amp; Accounts'!AK$18, 'E2 Allocators'!$B$15:$W$15, 0),FALSE)*$G192), 0, VLOOKUP(VLOOKUP($A192, 'E4 TB Allocation Details'!$A$18:$L$214, MATCH("Customer ID", 'E4 TB Allocation Details'!$A$18:$L$18, 0),FALSE), 'E2 Allocators'!$B$15:$W$358, MATCH('O5 Details by Class &amp; Accounts'!AK$18, 'E2 Allocators'!$B$15:$W$15, 0),FALSE)*$G192)</f>
        <v>0</v>
      </c>
      <c r="AL192" s="1322">
        <f>IF(ISERROR(VLOOKUP(VLOOKUP($A192, 'E4 TB Allocation Details'!$A$18:$L$214, MATCH("Customer ID", 'E4 TB Allocation Details'!$A$18:$L$18, 0),FALSE), 'E2 Allocators'!$B$15:$W$358, MATCH('O5 Details by Class &amp; Accounts'!AL$18, 'E2 Allocators'!$B$15:$W$15, 0),FALSE)*$G192), 0, VLOOKUP(VLOOKUP($A192, 'E4 TB Allocation Details'!$A$18:$L$214, MATCH("Customer ID", 'E4 TB Allocation Details'!$A$18:$L$18, 0),FALSE), 'E2 Allocators'!$B$15:$W$358, MATCH('O5 Details by Class &amp; Accounts'!AL$18, 'E2 Allocators'!$B$15:$W$15, 0),FALSE)*$G192)</f>
        <v>0</v>
      </c>
      <c r="AM192" s="1322">
        <f>IF(ISERROR(VLOOKUP(VLOOKUP($A192, 'E4 TB Allocation Details'!$A$18:$L$214, MATCH("Customer ID", 'E4 TB Allocation Details'!$A$18:$L$18, 0),FALSE), 'E2 Allocators'!$B$15:$W$358, MATCH('O5 Details by Class &amp; Accounts'!AM$18, 'E2 Allocators'!$B$15:$W$15, 0),FALSE)*$G192), 0, VLOOKUP(VLOOKUP($A192, 'E4 TB Allocation Details'!$A$18:$L$214, MATCH("Customer ID", 'E4 TB Allocation Details'!$A$18:$L$18, 0),FALSE), 'E2 Allocators'!$B$15:$W$358, MATCH('O5 Details by Class &amp; Accounts'!AM$18, 'E2 Allocators'!$B$15:$W$15, 0),FALSE)*$G192)</f>
        <v>0</v>
      </c>
      <c r="AN192" s="1322">
        <f>IF(ISERROR(VLOOKUP(VLOOKUP($A192, 'E4 TB Allocation Details'!$A$18:$L$214, MATCH("Customer ID", 'E4 TB Allocation Details'!$A$18:$L$18, 0),FALSE), 'E2 Allocators'!$B$15:$W$358, MATCH('O5 Details by Class &amp; Accounts'!AN$18, 'E2 Allocators'!$B$15:$W$15, 0),FALSE)*$G192), 0, VLOOKUP(VLOOKUP($A192, 'E4 TB Allocation Details'!$A$18:$L$214, MATCH("Customer ID", 'E4 TB Allocation Details'!$A$18:$L$18, 0),FALSE), 'E2 Allocators'!$B$15:$W$358, MATCH('O5 Details by Class &amp; Accounts'!AN$18, 'E2 Allocators'!$B$15:$W$15, 0),FALSE)*$G192)</f>
        <v>0</v>
      </c>
      <c r="AO192" s="1322">
        <f>IF(ISERROR(VLOOKUP(VLOOKUP($A192, 'E4 TB Allocation Details'!$A$18:$L$214, MATCH("Customer ID", 'E4 TB Allocation Details'!$A$18:$L$18, 0),FALSE), 'E2 Allocators'!$B$15:$W$358, MATCH('O5 Details by Class &amp; Accounts'!AO$18, 'E2 Allocators'!$B$15:$W$15, 0),FALSE)*$G192), 0, VLOOKUP(VLOOKUP($A192, 'E4 TB Allocation Details'!$A$18:$L$214, MATCH("Customer ID", 'E4 TB Allocation Details'!$A$18:$L$18, 0),FALSE), 'E2 Allocators'!$B$15:$W$358, MATCH('O5 Details by Class &amp; Accounts'!AO$18, 'E2 Allocators'!$B$15:$W$15, 0),FALSE)*$G192)</f>
        <v>0</v>
      </c>
      <c r="AP192" s="1322">
        <f>IF(ISERROR(VLOOKUP(VLOOKUP($A192, 'E4 TB Allocation Details'!$A$18:$L$214, MATCH("Customer ID", 'E4 TB Allocation Details'!$A$18:$L$18, 0),FALSE), 'E2 Allocators'!$B$15:$W$358, MATCH('O5 Details by Class &amp; Accounts'!AP$18, 'E2 Allocators'!$B$15:$W$15, 0),FALSE)*$G192), 0, VLOOKUP(VLOOKUP($A192, 'E4 TB Allocation Details'!$A$18:$L$214, MATCH("Customer ID", 'E4 TB Allocation Details'!$A$18:$L$18, 0),FALSE), 'E2 Allocators'!$B$15:$W$358, MATCH('O5 Details by Class &amp; Accounts'!AP$18, 'E2 Allocators'!$B$15:$W$15, 0),FALSE)*$G192)</f>
        <v>0</v>
      </c>
      <c r="AQ192" s="1322">
        <f>IF(ISERROR(VLOOKUP(VLOOKUP($A192, 'E4 TB Allocation Details'!$A$18:$L$214, MATCH("Customer ID", 'E4 TB Allocation Details'!$A$18:$L$18, 0),FALSE), 'E2 Allocators'!$B$15:$W$358, MATCH('O5 Details by Class &amp; Accounts'!AQ$18, 'E2 Allocators'!$B$15:$W$15, 0),FALSE)*$G192), 0, VLOOKUP(VLOOKUP($A192, 'E4 TB Allocation Details'!$A$18:$L$214, MATCH("Customer ID", 'E4 TB Allocation Details'!$A$18:$L$18, 0),FALSE), 'E2 Allocators'!$B$15:$W$358, MATCH('O5 Details by Class &amp; Accounts'!AQ$18, 'E2 Allocators'!$B$15:$W$15, 0),FALSE)*$G192)</f>
        <v>0</v>
      </c>
      <c r="AR192" s="1322">
        <f>IF(ISERROR(VLOOKUP(VLOOKUP($A192, 'E4 TB Allocation Details'!$A$18:$L$214, MATCH("Customer ID", 'E4 TB Allocation Details'!$A$18:$L$18, 0),FALSE), 'E2 Allocators'!$B$15:$W$358, MATCH('O5 Details by Class &amp; Accounts'!AR$18, 'E2 Allocators'!$B$15:$W$15, 0),FALSE)*$G192), 0, VLOOKUP(VLOOKUP($A192, 'E4 TB Allocation Details'!$A$18:$L$214, MATCH("Customer ID", 'E4 TB Allocation Details'!$A$18:$L$18, 0),FALSE), 'E2 Allocators'!$B$15:$W$358, MATCH('O5 Details by Class &amp; Accounts'!AR$18, 'E2 Allocators'!$B$15:$W$15, 0),FALSE)*$G192)</f>
        <v>0</v>
      </c>
      <c r="AS192" s="1322">
        <f>IF(ISERROR(VLOOKUP(VLOOKUP($A192, 'E4 TB Allocation Details'!$A$18:$L$214, MATCH("Customer ID", 'E4 TB Allocation Details'!$A$18:$L$18, 0),FALSE), 'E2 Allocators'!$B$15:$W$358, MATCH('O5 Details by Class &amp; Accounts'!AS$18, 'E2 Allocators'!$B$15:$W$15, 0),FALSE)*$G192), 0, VLOOKUP(VLOOKUP($A192, 'E4 TB Allocation Details'!$A$18:$L$214, MATCH("Customer ID", 'E4 TB Allocation Details'!$A$18:$L$18, 0),FALSE), 'E2 Allocators'!$B$15:$W$358, MATCH('O5 Details by Class &amp; Accounts'!AS$18, 'E2 Allocators'!$B$15:$W$15, 0),FALSE)*$G192)</f>
        <v>0</v>
      </c>
      <c r="AT192" s="1322">
        <f>IF(ISERROR(VLOOKUP(VLOOKUP($A192, 'E4 TB Allocation Details'!$A$18:$L$214, MATCH("Customer ID", 'E4 TB Allocation Details'!$A$18:$L$18, 0),FALSE), 'E2 Allocators'!$B$15:$W$358, MATCH('O5 Details by Class &amp; Accounts'!AT$18, 'E2 Allocators'!$B$15:$W$15, 0),FALSE)*$G192), 0, VLOOKUP(VLOOKUP($A192, 'E4 TB Allocation Details'!$A$18:$L$214, MATCH("Customer ID", 'E4 TB Allocation Details'!$A$18:$L$18, 0),FALSE), 'E2 Allocators'!$B$15:$W$358, MATCH('O5 Details by Class &amp; Accounts'!AT$18, 'E2 Allocators'!$B$15:$W$15, 0),FALSE)*$G192)</f>
        <v>0</v>
      </c>
      <c r="AU192" s="1322">
        <f>IF(ISERROR(VLOOKUP(VLOOKUP($A192, 'E4 TB Allocation Details'!$A$18:$L$214, MATCH("Customer ID", 'E4 TB Allocation Details'!$A$18:$L$18, 0),FALSE), 'E2 Allocators'!$B$15:$W$358, MATCH('O5 Details by Class &amp; Accounts'!AU$18, 'E2 Allocators'!$B$15:$W$15, 0),FALSE)*$G192), 0, VLOOKUP(VLOOKUP($A192, 'E4 TB Allocation Details'!$A$18:$L$214, MATCH("Customer ID", 'E4 TB Allocation Details'!$A$18:$L$18, 0),FALSE), 'E2 Allocators'!$B$15:$W$358, MATCH('O5 Details by Class &amp; Accounts'!AU$18, 'E2 Allocators'!$B$15:$W$15, 0),FALSE)*$G192)</f>
        <v>0</v>
      </c>
      <c r="AV192" s="1322">
        <f>IF(ISERROR(VLOOKUP(VLOOKUP($A192, 'E4 TB Allocation Details'!$A$18:$L$214, MATCH("Customer ID", 'E4 TB Allocation Details'!$A$18:$L$18, 0),FALSE), 'E2 Allocators'!$B$15:$W$358, MATCH('O5 Details by Class &amp; Accounts'!AV$18, 'E2 Allocators'!$B$15:$W$15, 0),FALSE)*$G192), 0, VLOOKUP(VLOOKUP($A192, 'E4 TB Allocation Details'!$A$18:$L$214, MATCH("Customer ID", 'E4 TB Allocation Details'!$A$18:$L$18, 0),FALSE), 'E2 Allocators'!$B$15:$W$358, MATCH('O5 Details by Class &amp; Accounts'!AV$18, 'E2 Allocators'!$B$15:$W$15, 0),FALSE)*$G192)</f>
        <v>0</v>
      </c>
      <c r="AW192" s="1322">
        <f>IF(ISERROR(VLOOKUP(VLOOKUP($A192, 'E4 TB Allocation Details'!$A$18:$L$214, MATCH("Customer ID", 'E4 TB Allocation Details'!$A$18:$L$18, 0),FALSE), 'E2 Allocators'!$B$15:$W$358, MATCH('O5 Details by Class &amp; Accounts'!AW$18, 'E2 Allocators'!$B$15:$W$15, 0),FALSE)*$G192), 0, VLOOKUP(VLOOKUP($A192, 'E4 TB Allocation Details'!$A$18:$L$214, MATCH("Customer ID", 'E4 TB Allocation Details'!$A$18:$L$18, 0),FALSE), 'E2 Allocators'!$B$15:$W$358, MATCH('O5 Details by Class &amp; Accounts'!AW$18, 'E2 Allocators'!$B$15:$W$15, 0),FALSE)*$G192)</f>
        <v>0</v>
      </c>
      <c r="AX192" s="1322">
        <f t="shared" si="51"/>
        <v>0</v>
      </c>
      <c r="AY192" s="1322">
        <f>IF(ISERROR(VLOOKUP(VLOOKUP($A192, 'E4 TB Allocation Details'!$A$18:$L$214, MATCH("Misc ID", 'E4 TB Allocation Details'!$A$18:$L$18, 0),FALSE), 'E2 Allocators'!$B$15:$W$358, MATCH('O5 Details by Class &amp; Accounts'!AY$18, 'E2 Allocators'!$B$15:$W$15, 0),FALSE)*$E192), 0, VLOOKUP(VLOOKUP($A192, 'E4 TB Allocation Details'!$A$18:$L$214, MATCH("Misc ID", 'E4 TB Allocation Details'!$A$18:$L$18, 0),FALSE), 'E2 Allocators'!$B$15:$W$358, MATCH('O5 Details by Class &amp; Accounts'!AY$18, 'E2 Allocators'!$B$15:$W$15, 0),FALSE)*$E192)</f>
        <v>0</v>
      </c>
      <c r="AZ192" s="1322">
        <f>IF(ISERROR(VLOOKUP(VLOOKUP($A192, 'E4 TB Allocation Details'!$A$18:$L$214, MATCH("Misc ID", 'E4 TB Allocation Details'!$A$18:$L$18, 0),FALSE), 'E2 Allocators'!$B$15:$W$358, MATCH('O5 Details by Class &amp; Accounts'!AZ$18, 'E2 Allocators'!$B$15:$W$15, 0),FALSE)*$E192), 0, VLOOKUP(VLOOKUP($A192, 'E4 TB Allocation Details'!$A$18:$L$214, MATCH("Misc ID", 'E4 TB Allocation Details'!$A$18:$L$18, 0),FALSE), 'E2 Allocators'!$B$15:$W$358, MATCH('O5 Details by Class &amp; Accounts'!AZ$18, 'E2 Allocators'!$B$15:$W$15, 0),FALSE)*$E192)</f>
        <v>0</v>
      </c>
      <c r="BA192" s="1322">
        <f>IF(ISERROR(VLOOKUP(VLOOKUP($A192, 'E4 TB Allocation Details'!$A$18:$L$214, MATCH("Misc ID", 'E4 TB Allocation Details'!$A$18:$L$18, 0),FALSE), 'E2 Allocators'!$B$15:$W$358, MATCH('O5 Details by Class &amp; Accounts'!BA$18, 'E2 Allocators'!$B$15:$W$15, 0),FALSE)*$E192), 0, VLOOKUP(VLOOKUP($A192, 'E4 TB Allocation Details'!$A$18:$L$214, MATCH("Misc ID", 'E4 TB Allocation Details'!$A$18:$L$18, 0),FALSE), 'E2 Allocators'!$B$15:$W$358, MATCH('O5 Details by Class &amp; Accounts'!BA$18, 'E2 Allocators'!$B$15:$W$15, 0),FALSE)*$E192)</f>
        <v>0</v>
      </c>
      <c r="BB192" s="1322">
        <f>IF(ISERROR(VLOOKUP(VLOOKUP($A192, 'E4 TB Allocation Details'!$A$18:$L$214, MATCH("Misc ID", 'E4 TB Allocation Details'!$A$18:$L$18, 0),FALSE), 'E2 Allocators'!$B$15:$W$358, MATCH('O5 Details by Class &amp; Accounts'!BB$18, 'E2 Allocators'!$B$15:$W$15, 0),FALSE)*$E192), 0, VLOOKUP(VLOOKUP($A192, 'E4 TB Allocation Details'!$A$18:$L$214, MATCH("Misc ID", 'E4 TB Allocation Details'!$A$18:$L$18, 0),FALSE), 'E2 Allocators'!$B$15:$W$358, MATCH('O5 Details by Class &amp; Accounts'!BB$18, 'E2 Allocators'!$B$15:$W$15, 0),FALSE)*$E192)</f>
        <v>0</v>
      </c>
      <c r="BC192" s="1322">
        <f>IF(ISERROR(VLOOKUP(VLOOKUP($A192, 'E4 TB Allocation Details'!$A$18:$L$214, MATCH("Misc ID", 'E4 TB Allocation Details'!$A$18:$L$18, 0),FALSE), 'E2 Allocators'!$B$15:$W$358, MATCH('O5 Details by Class &amp; Accounts'!BC$18, 'E2 Allocators'!$B$15:$W$15, 0),FALSE)*$E192), 0, VLOOKUP(VLOOKUP($A192, 'E4 TB Allocation Details'!$A$18:$L$214, MATCH("Misc ID", 'E4 TB Allocation Details'!$A$18:$L$18, 0),FALSE), 'E2 Allocators'!$B$15:$W$358, MATCH('O5 Details by Class &amp; Accounts'!BC$18, 'E2 Allocators'!$B$15:$W$15, 0),FALSE)*$E192)</f>
        <v>0</v>
      </c>
      <c r="BD192" s="1322">
        <f>IF(ISERROR(VLOOKUP(VLOOKUP($A192, 'E4 TB Allocation Details'!$A$18:$L$214, MATCH("Misc ID", 'E4 TB Allocation Details'!$A$18:$L$18, 0),FALSE), 'E2 Allocators'!$B$15:$W$358, MATCH('O5 Details by Class &amp; Accounts'!BD$18, 'E2 Allocators'!$B$15:$W$15, 0),FALSE)*$E192), 0, VLOOKUP(VLOOKUP($A192, 'E4 TB Allocation Details'!$A$18:$L$214, MATCH("Misc ID", 'E4 TB Allocation Details'!$A$18:$L$18, 0),FALSE), 'E2 Allocators'!$B$15:$W$358, MATCH('O5 Details by Class &amp; Accounts'!BD$18, 'E2 Allocators'!$B$15:$W$15, 0),FALSE)*$E192)</f>
        <v>0</v>
      </c>
      <c r="BE192" s="1322">
        <f>IF(ISERROR(VLOOKUP(VLOOKUP($A192, 'E4 TB Allocation Details'!$A$18:$L$214, MATCH("Misc ID", 'E4 TB Allocation Details'!$A$18:$L$18, 0),FALSE), 'E2 Allocators'!$B$15:$W$358, MATCH('O5 Details by Class &amp; Accounts'!BE$18, 'E2 Allocators'!$B$15:$W$15, 0),FALSE)*$E192), 0, VLOOKUP(VLOOKUP($A192, 'E4 TB Allocation Details'!$A$18:$L$214, MATCH("Misc ID", 'E4 TB Allocation Details'!$A$18:$L$18, 0),FALSE), 'E2 Allocators'!$B$15:$W$358, MATCH('O5 Details by Class &amp; Accounts'!BE$18, 'E2 Allocators'!$B$15:$W$15, 0),FALSE)*$E192)</f>
        <v>0</v>
      </c>
      <c r="BF192" s="1322">
        <f>IF(ISERROR(VLOOKUP(VLOOKUP($A192, 'E4 TB Allocation Details'!$A$18:$L$214, MATCH("Misc ID", 'E4 TB Allocation Details'!$A$18:$L$18, 0),FALSE), 'E2 Allocators'!$B$15:$W$358, MATCH('O5 Details by Class &amp; Accounts'!BF$18, 'E2 Allocators'!$B$15:$W$15, 0),FALSE)*$E192), 0, VLOOKUP(VLOOKUP($A192, 'E4 TB Allocation Details'!$A$18:$L$214, MATCH("Misc ID", 'E4 TB Allocation Details'!$A$18:$L$18, 0),FALSE), 'E2 Allocators'!$B$15:$W$358, MATCH('O5 Details by Class &amp; Accounts'!BF$18, 'E2 Allocators'!$B$15:$W$15, 0),FALSE)*$E192)</f>
        <v>0</v>
      </c>
      <c r="BG192" s="1322">
        <f>IF(ISERROR(VLOOKUP(VLOOKUP($A192, 'E4 TB Allocation Details'!$A$18:$L$214, MATCH("Misc ID", 'E4 TB Allocation Details'!$A$18:$L$18, 0),FALSE), 'E2 Allocators'!$B$15:$W$358, MATCH('O5 Details by Class &amp; Accounts'!BG$18, 'E2 Allocators'!$B$15:$W$15, 0),FALSE)*$E192), 0, VLOOKUP(VLOOKUP($A192, 'E4 TB Allocation Details'!$A$18:$L$214, MATCH("Misc ID", 'E4 TB Allocation Details'!$A$18:$L$18, 0),FALSE), 'E2 Allocators'!$B$15:$W$358, MATCH('O5 Details by Class &amp; Accounts'!BG$18, 'E2 Allocators'!$B$15:$W$15, 0),FALSE)*$E192)</f>
        <v>0</v>
      </c>
      <c r="BH192" s="1322">
        <f>IF(ISERROR(VLOOKUP(VLOOKUP($A192, 'E4 TB Allocation Details'!$A$18:$L$214, MATCH("Misc ID", 'E4 TB Allocation Details'!$A$18:$L$18, 0),FALSE), 'E2 Allocators'!$B$15:$W$358, MATCH('O5 Details by Class &amp; Accounts'!BH$18, 'E2 Allocators'!$B$15:$W$15, 0),FALSE)*$E192), 0, VLOOKUP(VLOOKUP($A192, 'E4 TB Allocation Details'!$A$18:$L$214, MATCH("Misc ID", 'E4 TB Allocation Details'!$A$18:$L$18, 0),FALSE), 'E2 Allocators'!$B$15:$W$358, MATCH('O5 Details by Class &amp; Accounts'!BH$18, 'E2 Allocators'!$B$15:$W$15, 0),FALSE)*$E192)</f>
        <v>0</v>
      </c>
      <c r="BI192" s="1322">
        <f>IF(ISERROR(VLOOKUP(VLOOKUP($A192, 'E4 TB Allocation Details'!$A$18:$L$214, MATCH("Misc ID", 'E4 TB Allocation Details'!$A$18:$L$18, 0),FALSE), 'E2 Allocators'!$B$15:$W$358, MATCH('O5 Details by Class &amp; Accounts'!BI$18, 'E2 Allocators'!$B$15:$W$15, 0),FALSE)*$E192), 0, VLOOKUP(VLOOKUP($A192, 'E4 TB Allocation Details'!$A$18:$L$214, MATCH("Misc ID", 'E4 TB Allocation Details'!$A$18:$L$18, 0),FALSE), 'E2 Allocators'!$B$15:$W$358, MATCH('O5 Details by Class &amp; Accounts'!BI$18, 'E2 Allocators'!$B$15:$W$15, 0),FALSE)*$E192)</f>
        <v>0</v>
      </c>
      <c r="BJ192" s="1322">
        <f>IF(ISERROR(VLOOKUP(VLOOKUP($A192, 'E4 TB Allocation Details'!$A$18:$L$214, MATCH("Misc ID", 'E4 TB Allocation Details'!$A$18:$L$18, 0),FALSE), 'E2 Allocators'!$B$15:$W$358, MATCH('O5 Details by Class &amp; Accounts'!BJ$18, 'E2 Allocators'!$B$15:$W$15, 0),FALSE)*$E192), 0, VLOOKUP(VLOOKUP($A192, 'E4 TB Allocation Details'!$A$18:$L$214, MATCH("Misc ID", 'E4 TB Allocation Details'!$A$18:$L$18, 0),FALSE), 'E2 Allocators'!$B$15:$W$358, MATCH('O5 Details by Class &amp; Accounts'!BJ$18, 'E2 Allocators'!$B$15:$W$15, 0),FALSE)*$E192)</f>
        <v>0</v>
      </c>
      <c r="BK192" s="1322">
        <f>IF(ISERROR(VLOOKUP(VLOOKUP($A192, 'E4 TB Allocation Details'!$A$18:$L$214, MATCH("Misc ID", 'E4 TB Allocation Details'!$A$18:$L$18, 0),FALSE), 'E2 Allocators'!$B$15:$W$358, MATCH('O5 Details by Class &amp; Accounts'!BK$18, 'E2 Allocators'!$B$15:$W$15, 0),FALSE)*$E192), 0, VLOOKUP(VLOOKUP($A192, 'E4 TB Allocation Details'!$A$18:$L$214, MATCH("Misc ID", 'E4 TB Allocation Details'!$A$18:$L$18, 0),FALSE), 'E2 Allocators'!$B$15:$W$358, MATCH('O5 Details by Class &amp; Accounts'!BK$18, 'E2 Allocators'!$B$15:$W$15, 0),FALSE)*$E192)</f>
        <v>0</v>
      </c>
      <c r="BL192" s="1322">
        <f>IF(ISERROR(VLOOKUP(VLOOKUP($A192, 'E4 TB Allocation Details'!$A$18:$L$214, MATCH("Misc ID", 'E4 TB Allocation Details'!$A$18:$L$18, 0),FALSE), 'E2 Allocators'!$B$15:$W$358, MATCH('O5 Details by Class &amp; Accounts'!BL$18, 'E2 Allocators'!$B$15:$W$15, 0),FALSE)*$E192), 0, VLOOKUP(VLOOKUP($A192, 'E4 TB Allocation Details'!$A$18:$L$214, MATCH("Misc ID", 'E4 TB Allocation Details'!$A$18:$L$18, 0),FALSE), 'E2 Allocators'!$B$15:$W$358, MATCH('O5 Details by Class &amp; Accounts'!BL$18, 'E2 Allocators'!$B$15:$W$15, 0),FALSE)*$E192)</f>
        <v>0</v>
      </c>
      <c r="BM192" s="1322">
        <f>IF(ISERROR(VLOOKUP(VLOOKUP($A192, 'E4 TB Allocation Details'!$A$18:$L$214, MATCH("Misc ID", 'E4 TB Allocation Details'!$A$18:$L$18, 0),FALSE), 'E2 Allocators'!$B$15:$W$358, MATCH('O5 Details by Class &amp; Accounts'!BM$18, 'E2 Allocators'!$B$15:$W$15, 0),FALSE)*$E192), 0, VLOOKUP(VLOOKUP($A192, 'E4 TB Allocation Details'!$A$18:$L$214, MATCH("Misc ID", 'E4 TB Allocation Details'!$A$18:$L$18, 0),FALSE), 'E2 Allocators'!$B$15:$W$358, MATCH('O5 Details by Class &amp; Accounts'!BM$18, 'E2 Allocators'!$B$15:$W$15, 0),FALSE)*$E192)</f>
        <v>0</v>
      </c>
      <c r="BN192" s="1322">
        <f>IF(ISERROR(VLOOKUP(VLOOKUP($A192, 'E4 TB Allocation Details'!$A$18:$L$214, MATCH("Misc ID", 'E4 TB Allocation Details'!$A$18:$L$18, 0),FALSE), 'E2 Allocators'!$B$15:$W$358, MATCH('O5 Details by Class &amp; Accounts'!BN$18, 'E2 Allocators'!$B$15:$W$15, 0),FALSE)*$E192), 0, VLOOKUP(VLOOKUP($A192, 'E4 TB Allocation Details'!$A$18:$L$214, MATCH("Misc ID", 'E4 TB Allocation Details'!$A$18:$L$18, 0),FALSE), 'E2 Allocators'!$B$15:$W$358, MATCH('O5 Details by Class &amp; Accounts'!BN$18, 'E2 Allocators'!$B$15:$W$15, 0),FALSE)*$E192)</f>
        <v>0</v>
      </c>
      <c r="BO192" s="1322">
        <f>IF(ISERROR(VLOOKUP(VLOOKUP($A192, 'E4 TB Allocation Details'!$A$18:$L$214, MATCH("Misc ID", 'E4 TB Allocation Details'!$A$18:$L$18, 0),FALSE), 'E2 Allocators'!$B$15:$W$358, MATCH('O5 Details by Class &amp; Accounts'!BO$18, 'E2 Allocators'!$B$15:$W$15, 0),FALSE)*$E192), 0, VLOOKUP(VLOOKUP($A192, 'E4 TB Allocation Details'!$A$18:$L$214, MATCH("Misc ID", 'E4 TB Allocation Details'!$A$18:$L$18, 0),FALSE), 'E2 Allocators'!$B$15:$W$358, MATCH('O5 Details by Class &amp; Accounts'!BO$18, 'E2 Allocators'!$B$15:$W$15, 0),FALSE)*$E192)</f>
        <v>0</v>
      </c>
      <c r="BP192" s="1322">
        <f>IF(ISERROR(VLOOKUP(VLOOKUP($A192, 'E4 TB Allocation Details'!$A$18:$L$214, MATCH("Misc ID", 'E4 TB Allocation Details'!$A$18:$L$18, 0),FALSE), 'E2 Allocators'!$B$15:$W$358, MATCH('O5 Details by Class &amp; Accounts'!BP$18, 'E2 Allocators'!$B$15:$W$15, 0),FALSE)*$E192), 0, VLOOKUP(VLOOKUP($A192, 'E4 TB Allocation Details'!$A$18:$L$214, MATCH("Misc ID", 'E4 TB Allocation Details'!$A$18:$L$18, 0),FALSE), 'E2 Allocators'!$B$15:$W$358, MATCH('O5 Details by Class &amp; Accounts'!BP$18, 'E2 Allocators'!$B$15:$W$15, 0),FALSE)*$E192)</f>
        <v>0</v>
      </c>
      <c r="BQ192" s="1322">
        <f>IF(ISERROR(VLOOKUP(VLOOKUP($A192, 'E4 TB Allocation Details'!$A$18:$L$214, MATCH("Misc ID", 'E4 TB Allocation Details'!$A$18:$L$18, 0),FALSE), 'E2 Allocators'!$B$15:$W$358, MATCH('O5 Details by Class &amp; Accounts'!BQ$18, 'E2 Allocators'!$B$15:$W$15, 0),FALSE)*$E192), 0, VLOOKUP(VLOOKUP($A192, 'E4 TB Allocation Details'!$A$18:$L$214, MATCH("Misc ID", 'E4 TB Allocation Details'!$A$18:$L$18, 0),FALSE), 'E2 Allocators'!$B$15:$W$358, MATCH('O5 Details by Class &amp; Accounts'!BQ$18, 'E2 Allocators'!$B$15:$W$15, 0),FALSE)*$E192)</f>
        <v>0</v>
      </c>
      <c r="BR192" s="1322">
        <f>IF(ISERROR(VLOOKUP(VLOOKUP($A192, 'E4 TB Allocation Details'!$A$18:$L$214, MATCH("Misc ID", 'E4 TB Allocation Details'!$A$18:$L$18, 0),FALSE), 'E2 Allocators'!$B$15:$W$358, MATCH('O5 Details by Class &amp; Accounts'!BR$18, 'E2 Allocators'!$B$15:$W$15, 0),FALSE)*$E192), 0, VLOOKUP(VLOOKUP($A192, 'E4 TB Allocation Details'!$A$18:$L$214, MATCH("Misc ID", 'E4 TB Allocation Details'!$A$18:$L$18, 0),FALSE), 'E2 Allocators'!$B$15:$W$358, MATCH('O5 Details by Class &amp; Accounts'!BR$18, 'E2 Allocators'!$B$15:$W$15, 0),FALSE)*$E192)</f>
        <v>0</v>
      </c>
      <c r="BS192" s="1322">
        <f t="shared" si="48"/>
        <v>0</v>
      </c>
      <c r="BT192" s="1322">
        <f>IF(ISERROR(VLOOKUP(VLOOKUP($A192, 'E4 TB Allocation Details'!$A$18:$L$214, MATCH("A &amp; G ID", 'E4 TB Allocation Details'!$A$18:$L$18, 0),FALSE), 'E2 Allocators'!$B$15:$W$358, MATCH('O5 Details by Class &amp; Accounts'!BT$18, 'E2 Allocators'!$B$15:$W$15, 0),FALSE)*$E192), 0, VLOOKUP(VLOOKUP($A192, 'E4 TB Allocation Details'!$A$18:$L$214, MATCH("A &amp; G ID", 'E4 TB Allocation Details'!$A$18:$L$18, 0),FALSE), 'E2 Allocators'!$B$15:$W$358, MATCH('O5 Details by Class &amp; Accounts'!BT$18, 'E2 Allocators'!$B$15:$W$15, 0),FALSE)*$E192)</f>
        <v>0</v>
      </c>
      <c r="BU192" s="1322">
        <f>IF(ISERROR(VLOOKUP(VLOOKUP($A192, 'E4 TB Allocation Details'!$A$18:$L$214, MATCH("A &amp; G ID", 'E4 TB Allocation Details'!$A$18:$L$18, 0),FALSE), 'E2 Allocators'!$B$15:$W$358, MATCH('O5 Details by Class &amp; Accounts'!BU$18, 'E2 Allocators'!$B$15:$W$15, 0),FALSE)*$E192), 0, VLOOKUP(VLOOKUP($A192, 'E4 TB Allocation Details'!$A$18:$L$214, MATCH("A &amp; G ID", 'E4 TB Allocation Details'!$A$18:$L$18, 0),FALSE), 'E2 Allocators'!$B$15:$W$358, MATCH('O5 Details by Class &amp; Accounts'!BU$18, 'E2 Allocators'!$B$15:$W$15, 0),FALSE)*$E192)</f>
        <v>0</v>
      </c>
      <c r="BV192" s="1322">
        <f>IF(ISERROR(VLOOKUP(VLOOKUP($A192, 'E4 TB Allocation Details'!$A$18:$L$214, MATCH("A &amp; G ID", 'E4 TB Allocation Details'!$A$18:$L$18, 0),FALSE), 'E2 Allocators'!$B$15:$W$358, MATCH('O5 Details by Class &amp; Accounts'!BV$18, 'E2 Allocators'!$B$15:$W$15, 0),FALSE)*$E192), 0, VLOOKUP(VLOOKUP($A192, 'E4 TB Allocation Details'!$A$18:$L$214, MATCH("A &amp; G ID", 'E4 TB Allocation Details'!$A$18:$L$18, 0),FALSE), 'E2 Allocators'!$B$15:$W$358, MATCH('O5 Details by Class &amp; Accounts'!BV$18, 'E2 Allocators'!$B$15:$W$15, 0),FALSE)*$E192)</f>
        <v>0</v>
      </c>
      <c r="BW192" s="1322">
        <f>IF(ISERROR(VLOOKUP(VLOOKUP($A192, 'E4 TB Allocation Details'!$A$18:$L$214, MATCH("A &amp; G ID", 'E4 TB Allocation Details'!$A$18:$L$18, 0),FALSE), 'E2 Allocators'!$B$15:$W$358, MATCH('O5 Details by Class &amp; Accounts'!BW$18, 'E2 Allocators'!$B$15:$W$15, 0),FALSE)*$E192), 0, VLOOKUP(VLOOKUP($A192, 'E4 TB Allocation Details'!$A$18:$L$214, MATCH("A &amp; G ID", 'E4 TB Allocation Details'!$A$18:$L$18, 0),FALSE), 'E2 Allocators'!$B$15:$W$358, MATCH('O5 Details by Class &amp; Accounts'!BW$18, 'E2 Allocators'!$B$15:$W$15, 0),FALSE)*$E192)</f>
        <v>0</v>
      </c>
      <c r="BX192" s="1322">
        <f>IF(ISERROR(VLOOKUP(VLOOKUP($A192, 'E4 TB Allocation Details'!$A$18:$L$214, MATCH("A &amp; G ID", 'E4 TB Allocation Details'!$A$18:$L$18, 0),FALSE), 'E2 Allocators'!$B$15:$W$358, MATCH('O5 Details by Class &amp; Accounts'!BX$18, 'E2 Allocators'!$B$15:$W$15, 0),FALSE)*$E192), 0, VLOOKUP(VLOOKUP($A192, 'E4 TB Allocation Details'!$A$18:$L$214, MATCH("A &amp; G ID", 'E4 TB Allocation Details'!$A$18:$L$18, 0),FALSE), 'E2 Allocators'!$B$15:$W$358, MATCH('O5 Details by Class &amp; Accounts'!BX$18, 'E2 Allocators'!$B$15:$W$15, 0),FALSE)*$E192)</f>
        <v>0</v>
      </c>
      <c r="BY192" s="1322">
        <f>IF(ISERROR(VLOOKUP(VLOOKUP($A192, 'E4 TB Allocation Details'!$A$18:$L$214, MATCH("A &amp; G ID", 'E4 TB Allocation Details'!$A$18:$L$18, 0),FALSE), 'E2 Allocators'!$B$15:$W$358, MATCH('O5 Details by Class &amp; Accounts'!BY$18, 'E2 Allocators'!$B$15:$W$15, 0),FALSE)*$E192), 0, VLOOKUP(VLOOKUP($A192, 'E4 TB Allocation Details'!$A$18:$L$214, MATCH("A &amp; G ID", 'E4 TB Allocation Details'!$A$18:$L$18, 0),FALSE), 'E2 Allocators'!$B$15:$W$358, MATCH('O5 Details by Class &amp; Accounts'!BY$18, 'E2 Allocators'!$B$15:$W$15, 0),FALSE)*$E192)</f>
        <v>0</v>
      </c>
      <c r="BZ192" s="1322">
        <f>IF(ISERROR(VLOOKUP(VLOOKUP($A192, 'E4 TB Allocation Details'!$A$18:$L$214, MATCH("A &amp; G ID", 'E4 TB Allocation Details'!$A$18:$L$18, 0),FALSE), 'E2 Allocators'!$B$15:$W$358, MATCH('O5 Details by Class &amp; Accounts'!BZ$18, 'E2 Allocators'!$B$15:$W$15, 0),FALSE)*$E192), 0, VLOOKUP(VLOOKUP($A192, 'E4 TB Allocation Details'!$A$18:$L$214, MATCH("A &amp; G ID", 'E4 TB Allocation Details'!$A$18:$L$18, 0),FALSE), 'E2 Allocators'!$B$15:$W$358, MATCH('O5 Details by Class &amp; Accounts'!BZ$18, 'E2 Allocators'!$B$15:$W$15, 0),FALSE)*$E192)</f>
        <v>0</v>
      </c>
      <c r="CA192" s="1322">
        <f>IF(ISERROR(VLOOKUP(VLOOKUP($A192, 'E4 TB Allocation Details'!$A$18:$L$214, MATCH("A &amp; G ID", 'E4 TB Allocation Details'!$A$18:$L$18, 0),FALSE), 'E2 Allocators'!$B$15:$W$358, MATCH('O5 Details by Class &amp; Accounts'!CA$18, 'E2 Allocators'!$B$15:$W$15, 0),FALSE)*$E192), 0, VLOOKUP(VLOOKUP($A192, 'E4 TB Allocation Details'!$A$18:$L$214, MATCH("A &amp; G ID", 'E4 TB Allocation Details'!$A$18:$L$18, 0),FALSE), 'E2 Allocators'!$B$15:$W$358, MATCH('O5 Details by Class &amp; Accounts'!CA$18, 'E2 Allocators'!$B$15:$W$15, 0),FALSE)*$E192)</f>
        <v>0</v>
      </c>
      <c r="CB192" s="1322">
        <f>IF(ISERROR(VLOOKUP(VLOOKUP($A192, 'E4 TB Allocation Details'!$A$18:$L$214, MATCH("A &amp; G ID", 'E4 TB Allocation Details'!$A$18:$L$18, 0),FALSE), 'E2 Allocators'!$B$15:$W$358, MATCH('O5 Details by Class &amp; Accounts'!CB$18, 'E2 Allocators'!$B$15:$W$15, 0),FALSE)*$E192), 0, VLOOKUP(VLOOKUP($A192, 'E4 TB Allocation Details'!$A$18:$L$214, MATCH("A &amp; G ID", 'E4 TB Allocation Details'!$A$18:$L$18, 0),FALSE), 'E2 Allocators'!$B$15:$W$358, MATCH('O5 Details by Class &amp; Accounts'!CB$18, 'E2 Allocators'!$B$15:$W$15, 0),FALSE)*$E192)</f>
        <v>0</v>
      </c>
      <c r="CC192" s="1322">
        <f>IF(ISERROR(VLOOKUP(VLOOKUP($A192, 'E4 TB Allocation Details'!$A$18:$L$214, MATCH("A &amp; G ID", 'E4 TB Allocation Details'!$A$18:$L$18, 0),FALSE), 'E2 Allocators'!$B$15:$W$358, MATCH('O5 Details by Class &amp; Accounts'!CC$18, 'E2 Allocators'!$B$15:$W$15, 0),FALSE)*$E192), 0, VLOOKUP(VLOOKUP($A192, 'E4 TB Allocation Details'!$A$18:$L$214, MATCH("A &amp; G ID", 'E4 TB Allocation Details'!$A$18:$L$18, 0),FALSE), 'E2 Allocators'!$B$15:$W$358, MATCH('O5 Details by Class &amp; Accounts'!CC$18, 'E2 Allocators'!$B$15:$W$15, 0),FALSE)*$E192)</f>
        <v>0</v>
      </c>
      <c r="CD192" s="1322">
        <f>IF(ISERROR(VLOOKUP(VLOOKUP($A192, 'E4 TB Allocation Details'!$A$18:$L$214, MATCH("A &amp; G ID", 'E4 TB Allocation Details'!$A$18:$L$18, 0),FALSE), 'E2 Allocators'!$B$15:$W$358, MATCH('O5 Details by Class &amp; Accounts'!CD$18, 'E2 Allocators'!$B$15:$W$15, 0),FALSE)*$E192), 0, VLOOKUP(VLOOKUP($A192, 'E4 TB Allocation Details'!$A$18:$L$214, MATCH("A &amp; G ID", 'E4 TB Allocation Details'!$A$18:$L$18, 0),FALSE), 'E2 Allocators'!$B$15:$W$358, MATCH('O5 Details by Class &amp; Accounts'!CD$18, 'E2 Allocators'!$B$15:$W$15, 0),FALSE)*$E192)</f>
        <v>0</v>
      </c>
      <c r="CE192" s="1322">
        <f>IF(ISERROR(VLOOKUP(VLOOKUP($A192, 'E4 TB Allocation Details'!$A$18:$L$214, MATCH("A &amp; G ID", 'E4 TB Allocation Details'!$A$18:$L$18, 0),FALSE), 'E2 Allocators'!$B$15:$W$358, MATCH('O5 Details by Class &amp; Accounts'!CE$18, 'E2 Allocators'!$B$15:$W$15, 0),FALSE)*$E192), 0, VLOOKUP(VLOOKUP($A192, 'E4 TB Allocation Details'!$A$18:$L$214, MATCH("A &amp; G ID", 'E4 TB Allocation Details'!$A$18:$L$18, 0),FALSE), 'E2 Allocators'!$B$15:$W$358, MATCH('O5 Details by Class &amp; Accounts'!CE$18, 'E2 Allocators'!$B$15:$W$15, 0),FALSE)*$E192)</f>
        <v>0</v>
      </c>
      <c r="CF192" s="1322">
        <f>IF(ISERROR(VLOOKUP(VLOOKUP($A192, 'E4 TB Allocation Details'!$A$18:$L$214, MATCH("A &amp; G ID", 'E4 TB Allocation Details'!$A$18:$L$18, 0),FALSE), 'E2 Allocators'!$B$15:$W$358, MATCH('O5 Details by Class &amp; Accounts'!CF$18, 'E2 Allocators'!$B$15:$W$15, 0),FALSE)*$E192), 0, VLOOKUP(VLOOKUP($A192, 'E4 TB Allocation Details'!$A$18:$L$214, MATCH("A &amp; G ID", 'E4 TB Allocation Details'!$A$18:$L$18, 0),FALSE), 'E2 Allocators'!$B$15:$W$358, MATCH('O5 Details by Class &amp; Accounts'!CF$18, 'E2 Allocators'!$B$15:$W$15, 0),FALSE)*$E192)</f>
        <v>0</v>
      </c>
      <c r="CG192" s="1322">
        <f>IF(ISERROR(VLOOKUP(VLOOKUP($A192, 'E4 TB Allocation Details'!$A$18:$L$214, MATCH("A &amp; G ID", 'E4 TB Allocation Details'!$A$18:$L$18, 0),FALSE), 'E2 Allocators'!$B$15:$W$358, MATCH('O5 Details by Class &amp; Accounts'!CG$18, 'E2 Allocators'!$B$15:$W$15, 0),FALSE)*$E192), 0, VLOOKUP(VLOOKUP($A192, 'E4 TB Allocation Details'!$A$18:$L$214, MATCH("A &amp; G ID", 'E4 TB Allocation Details'!$A$18:$L$18, 0),FALSE), 'E2 Allocators'!$B$15:$W$358, MATCH('O5 Details by Class &amp; Accounts'!CG$18, 'E2 Allocators'!$B$15:$W$15, 0),FALSE)*$E192)</f>
        <v>0</v>
      </c>
      <c r="CH192" s="1322">
        <f>IF(ISERROR(VLOOKUP(VLOOKUP($A192, 'E4 TB Allocation Details'!$A$18:$L$214, MATCH("A &amp; G ID", 'E4 TB Allocation Details'!$A$18:$L$18, 0),FALSE), 'E2 Allocators'!$B$15:$W$358, MATCH('O5 Details by Class &amp; Accounts'!CH$18, 'E2 Allocators'!$B$15:$W$15, 0),FALSE)*$E192), 0, VLOOKUP(VLOOKUP($A192, 'E4 TB Allocation Details'!$A$18:$L$214, MATCH("A &amp; G ID", 'E4 TB Allocation Details'!$A$18:$L$18, 0),FALSE), 'E2 Allocators'!$B$15:$W$358, MATCH('O5 Details by Class &amp; Accounts'!CH$18, 'E2 Allocators'!$B$15:$W$15, 0),FALSE)*$E192)</f>
        <v>0</v>
      </c>
      <c r="CI192" s="1322">
        <f>IF(ISERROR(VLOOKUP(VLOOKUP($A192, 'E4 TB Allocation Details'!$A$18:$L$214, MATCH("A &amp; G ID", 'E4 TB Allocation Details'!$A$18:$L$18, 0),FALSE), 'E2 Allocators'!$B$15:$W$358, MATCH('O5 Details by Class &amp; Accounts'!CI$18, 'E2 Allocators'!$B$15:$W$15, 0),FALSE)*$E192), 0, VLOOKUP(VLOOKUP($A192, 'E4 TB Allocation Details'!$A$18:$L$214, MATCH("A &amp; G ID", 'E4 TB Allocation Details'!$A$18:$L$18, 0),FALSE), 'E2 Allocators'!$B$15:$W$358, MATCH('O5 Details by Class &amp; Accounts'!CI$18, 'E2 Allocators'!$B$15:$W$15, 0),FALSE)*$E192)</f>
        <v>0</v>
      </c>
      <c r="CJ192" s="1322">
        <f>IF(ISERROR(VLOOKUP(VLOOKUP($A192, 'E4 TB Allocation Details'!$A$18:$L$214, MATCH("A &amp; G ID", 'E4 TB Allocation Details'!$A$18:$L$18, 0),FALSE), 'E2 Allocators'!$B$15:$W$358, MATCH('O5 Details by Class &amp; Accounts'!CJ$18, 'E2 Allocators'!$B$15:$W$15, 0),FALSE)*$E192), 0, VLOOKUP(VLOOKUP($A192, 'E4 TB Allocation Details'!$A$18:$L$214, MATCH("A &amp; G ID", 'E4 TB Allocation Details'!$A$18:$L$18, 0),FALSE), 'E2 Allocators'!$B$15:$W$358, MATCH('O5 Details by Class &amp; Accounts'!CJ$18, 'E2 Allocators'!$B$15:$W$15, 0),FALSE)*$E192)</f>
        <v>0</v>
      </c>
      <c r="CK192" s="1322">
        <f>IF(ISERROR(VLOOKUP(VLOOKUP($A192, 'E4 TB Allocation Details'!$A$18:$L$214, MATCH("A &amp; G ID", 'E4 TB Allocation Details'!$A$18:$L$18, 0),FALSE), 'E2 Allocators'!$B$15:$W$358, MATCH('O5 Details by Class &amp; Accounts'!CK$18, 'E2 Allocators'!$B$15:$W$15, 0),FALSE)*$E192), 0, VLOOKUP(VLOOKUP($A192, 'E4 TB Allocation Details'!$A$18:$L$214, MATCH("A &amp; G ID", 'E4 TB Allocation Details'!$A$18:$L$18, 0),FALSE), 'E2 Allocators'!$B$15:$W$358, MATCH('O5 Details by Class &amp; Accounts'!CK$18, 'E2 Allocators'!$B$15:$W$15, 0),FALSE)*$E192)</f>
        <v>0</v>
      </c>
      <c r="CL192" s="1322">
        <f>IF(ISERROR(VLOOKUP(VLOOKUP($A192, 'E4 TB Allocation Details'!$A$18:$L$214, MATCH("A &amp; G ID", 'E4 TB Allocation Details'!$A$18:$L$18, 0),FALSE), 'E2 Allocators'!$B$15:$W$358, MATCH('O5 Details by Class &amp; Accounts'!CL$18, 'E2 Allocators'!$B$15:$W$15, 0),FALSE)*$E192), 0, VLOOKUP(VLOOKUP($A192, 'E4 TB Allocation Details'!$A$18:$L$214, MATCH("A &amp; G ID", 'E4 TB Allocation Details'!$A$18:$L$18, 0),FALSE), 'E2 Allocators'!$B$15:$W$358, MATCH('O5 Details by Class &amp; Accounts'!CL$18, 'E2 Allocators'!$B$15:$W$15, 0),FALSE)*$E192)</f>
        <v>0</v>
      </c>
      <c r="CM192" s="1322">
        <f>IF(ISERROR(VLOOKUP(VLOOKUP($A192, 'E4 TB Allocation Details'!$A$18:$L$214, MATCH("A &amp; G ID", 'E4 TB Allocation Details'!$A$18:$L$18, 0),FALSE), 'E2 Allocators'!$B$15:$W$358, MATCH('O5 Details by Class &amp; Accounts'!CM$18, 'E2 Allocators'!$B$15:$W$15, 0),FALSE)*$E192), 0, VLOOKUP(VLOOKUP($A192, 'E4 TB Allocation Details'!$A$18:$L$214, MATCH("A &amp; G ID", 'E4 TB Allocation Details'!$A$18:$L$18, 0),FALSE), 'E2 Allocators'!$B$15:$W$358, MATCH('O5 Details by Class &amp; Accounts'!CM$18, 'E2 Allocators'!$B$15:$W$15, 0),FALSE)*$E192)</f>
        <v>0</v>
      </c>
      <c r="CN192" s="1322">
        <f t="shared" si="49"/>
        <v>0</v>
      </c>
      <c r="CO192" s="1651">
        <f t="shared" si="50"/>
        <v>0</v>
      </c>
      <c r="CQ192" s="1899" t="inlineStr">
        <is>
          <t/>
        </is>
      </c>
    </row>
    <row r="193" spans="1:95" s="64" customFormat="1" ht="12.75" x14ac:dyDescent="0.2">
      <c r="A193" s="2146">
        <v>5655</v>
      </c>
      <c r="B193" s="2112" t="s">
        <v>302</v>
      </c>
      <c r="C193" s="1648">
        <f>IF(ISERROR(VLOOKUP($A193,'I3 TB Data'!$A$19:$H$483,MATCH('O5 Details by Class &amp; Accounts'!$C$18, 'I3 TB Data'!$A$19:$H$19,0),0)), 0, VLOOKUP($A193,'I3 TB Data'!$A$19:$H$483,MATCH('O5 Details by Class &amp; Accounts'!$C$18,'I3 TB Data'!$A$19:$H$19,0),0))</f>
        <v>82150.631698969926</v>
      </c>
      <c r="D193" s="1649"/>
      <c r="E193" s="1648">
        <f t="shared" si="44"/>
        <v>82150.631698969926</v>
      </c>
      <c r="F193" s="1650"/>
      <c r="G193" s="1650"/>
      <c r="H193" s="1322">
        <f t="shared" si="46"/>
        <v>0</v>
      </c>
      <c r="I193" s="1322">
        <f>IF(ISERROR(VLOOKUP(VLOOKUP($A193, 'E4 TB Allocation Details'!$A$18:$L$214, MATCH("Demand ID", 'E4 TB Allocation Details'!$A$18:$L$18, 0),FALSE), 'E2 Allocators'!$B$15:$W$358, MATCH('O5 Details by Class &amp; Accounts'!I$18, 'E2 Allocators'!$B$15:$W$15, 0),FALSE)*$F193), 0, VLOOKUP(VLOOKUP($A193, 'E4 TB Allocation Details'!$A$18:$L$214, MATCH("Demand ID", 'E4 TB Allocation Details'!$A$18:$L$18, 0),FALSE), 'E2 Allocators'!$B$15:$W$358, MATCH('O5 Details by Class &amp; Accounts'!I$18, 'E2 Allocators'!$B$15:$W$15, 0),FALSE)*$F193)</f>
        <v>0</v>
      </c>
      <c r="J193" s="1322">
        <f>IF(ISERROR(VLOOKUP(VLOOKUP($A193, 'E4 TB Allocation Details'!$A$18:$L$214, MATCH("Demand ID", 'E4 TB Allocation Details'!$A$18:$L$18, 0),FALSE), 'E2 Allocators'!$B$15:$W$358, MATCH('O5 Details by Class &amp; Accounts'!J$18, 'E2 Allocators'!$B$15:$W$15, 0),FALSE)*$F193), 0, VLOOKUP(VLOOKUP($A193, 'E4 TB Allocation Details'!$A$18:$L$214, MATCH("Demand ID", 'E4 TB Allocation Details'!$A$18:$L$18, 0),FALSE), 'E2 Allocators'!$B$15:$W$358, MATCH('O5 Details by Class &amp; Accounts'!J$18, 'E2 Allocators'!$B$15:$W$15, 0),FALSE)*$F193)</f>
        <v>0</v>
      </c>
      <c r="K193" s="1322">
        <f>IF(ISERROR(VLOOKUP(VLOOKUP($A193, 'E4 TB Allocation Details'!$A$18:$L$214, MATCH("Demand ID", 'E4 TB Allocation Details'!$A$18:$L$18, 0),FALSE), 'E2 Allocators'!$B$15:$W$358, MATCH('O5 Details by Class &amp; Accounts'!K$18, 'E2 Allocators'!$B$15:$W$15, 0),FALSE)*$F193), 0, VLOOKUP(VLOOKUP($A193, 'E4 TB Allocation Details'!$A$18:$L$214, MATCH("Demand ID", 'E4 TB Allocation Details'!$A$18:$L$18, 0),FALSE), 'E2 Allocators'!$B$15:$W$358, MATCH('O5 Details by Class &amp; Accounts'!K$18, 'E2 Allocators'!$B$15:$W$15, 0),FALSE)*$F193)</f>
        <v>0</v>
      </c>
      <c r="L193" s="1322">
        <f>IF(ISERROR(VLOOKUP(VLOOKUP($A193, 'E4 TB Allocation Details'!$A$18:$L$214, MATCH("Demand ID", 'E4 TB Allocation Details'!$A$18:$L$18, 0),FALSE), 'E2 Allocators'!$B$15:$W$358, MATCH('O5 Details by Class &amp; Accounts'!L$18, 'E2 Allocators'!$B$15:$W$15, 0),FALSE)*$F193), 0, VLOOKUP(VLOOKUP($A193, 'E4 TB Allocation Details'!$A$18:$L$214, MATCH("Demand ID", 'E4 TB Allocation Details'!$A$18:$L$18, 0),FALSE), 'E2 Allocators'!$B$15:$W$358, MATCH('O5 Details by Class &amp; Accounts'!L$18, 'E2 Allocators'!$B$15:$W$15, 0),FALSE)*$F193)</f>
        <v>0</v>
      </c>
      <c r="M193" s="1322">
        <f>IF(ISERROR(VLOOKUP(VLOOKUP($A193, 'E4 TB Allocation Details'!$A$18:$L$214, MATCH("Demand ID", 'E4 TB Allocation Details'!$A$18:$L$18, 0),FALSE), 'E2 Allocators'!$B$15:$W$358, MATCH('O5 Details by Class &amp; Accounts'!M$18, 'E2 Allocators'!$B$15:$W$15, 0),FALSE)*$F193), 0, VLOOKUP(VLOOKUP($A193, 'E4 TB Allocation Details'!$A$18:$L$214, MATCH("Demand ID", 'E4 TB Allocation Details'!$A$18:$L$18, 0),FALSE), 'E2 Allocators'!$B$15:$W$358, MATCH('O5 Details by Class &amp; Accounts'!M$18, 'E2 Allocators'!$B$15:$W$15, 0),FALSE)*$F193)</f>
        <v>0</v>
      </c>
      <c r="N193" s="1322">
        <f>IF(ISERROR(VLOOKUP(VLOOKUP($A193, 'E4 TB Allocation Details'!$A$18:$L$214, MATCH("Demand ID", 'E4 TB Allocation Details'!$A$18:$L$18, 0),FALSE), 'E2 Allocators'!$B$15:$W$358, MATCH('O5 Details by Class &amp; Accounts'!N$18, 'E2 Allocators'!$B$15:$W$15, 0),FALSE)*$F193), 0, VLOOKUP(VLOOKUP($A193, 'E4 TB Allocation Details'!$A$18:$L$214, MATCH("Demand ID", 'E4 TB Allocation Details'!$A$18:$L$18, 0),FALSE), 'E2 Allocators'!$B$15:$W$358, MATCH('O5 Details by Class &amp; Accounts'!N$18, 'E2 Allocators'!$B$15:$W$15, 0),FALSE)*$F193)</f>
        <v>0</v>
      </c>
      <c r="O193" s="1322">
        <f>IF(ISERROR(VLOOKUP(VLOOKUP($A193, 'E4 TB Allocation Details'!$A$18:$L$214, MATCH("Demand ID", 'E4 TB Allocation Details'!$A$18:$L$18, 0),FALSE), 'E2 Allocators'!$B$15:$W$358, MATCH('O5 Details by Class &amp; Accounts'!O$18, 'E2 Allocators'!$B$15:$W$15, 0),FALSE)*$F193), 0, VLOOKUP(VLOOKUP($A193, 'E4 TB Allocation Details'!$A$18:$L$214, MATCH("Demand ID", 'E4 TB Allocation Details'!$A$18:$L$18, 0),FALSE), 'E2 Allocators'!$B$15:$W$358, MATCH('O5 Details by Class &amp; Accounts'!O$18, 'E2 Allocators'!$B$15:$W$15, 0),FALSE)*$F193)</f>
        <v>0</v>
      </c>
      <c r="P193" s="1322">
        <f>IF(ISERROR(VLOOKUP(VLOOKUP($A193, 'E4 TB Allocation Details'!$A$18:$L$214, MATCH("Demand ID", 'E4 TB Allocation Details'!$A$18:$L$18, 0),FALSE), 'E2 Allocators'!$B$15:$W$358, MATCH('O5 Details by Class &amp; Accounts'!P$18, 'E2 Allocators'!$B$15:$W$15, 0),FALSE)*$F193), 0, VLOOKUP(VLOOKUP($A193, 'E4 TB Allocation Details'!$A$18:$L$214, MATCH("Demand ID", 'E4 TB Allocation Details'!$A$18:$L$18, 0),FALSE), 'E2 Allocators'!$B$15:$W$358, MATCH('O5 Details by Class &amp; Accounts'!P$18, 'E2 Allocators'!$B$15:$W$15, 0),FALSE)*$F193)</f>
        <v>0</v>
      </c>
      <c r="Q193" s="1322">
        <f>IF(ISERROR(VLOOKUP(VLOOKUP($A193, 'E4 TB Allocation Details'!$A$18:$L$214, MATCH("Demand ID", 'E4 TB Allocation Details'!$A$18:$L$18, 0),FALSE), 'E2 Allocators'!$B$15:$W$358, MATCH('O5 Details by Class &amp; Accounts'!Q$18, 'E2 Allocators'!$B$15:$W$15, 0),FALSE)*$F193), 0, VLOOKUP(VLOOKUP($A193, 'E4 TB Allocation Details'!$A$18:$L$214, MATCH("Demand ID", 'E4 TB Allocation Details'!$A$18:$L$18, 0),FALSE), 'E2 Allocators'!$B$15:$W$358, MATCH('O5 Details by Class &amp; Accounts'!Q$18, 'E2 Allocators'!$B$15:$W$15, 0),FALSE)*$F193)</f>
        <v>0</v>
      </c>
      <c r="R193" s="1322">
        <f>IF(ISERROR(VLOOKUP(VLOOKUP($A193, 'E4 TB Allocation Details'!$A$18:$L$214, MATCH("Demand ID", 'E4 TB Allocation Details'!$A$18:$L$18, 0),FALSE), 'E2 Allocators'!$B$15:$W$358, MATCH('O5 Details by Class &amp; Accounts'!R$18, 'E2 Allocators'!$B$15:$W$15, 0),FALSE)*$F193), 0, VLOOKUP(VLOOKUP($A193, 'E4 TB Allocation Details'!$A$18:$L$214, MATCH("Demand ID", 'E4 TB Allocation Details'!$A$18:$L$18, 0),FALSE), 'E2 Allocators'!$B$15:$W$358, MATCH('O5 Details by Class &amp; Accounts'!R$18, 'E2 Allocators'!$B$15:$W$15, 0),FALSE)*$F193)</f>
        <v>0</v>
      </c>
      <c r="S193" s="1322">
        <f>IF(ISERROR(VLOOKUP(VLOOKUP($A193, 'E4 TB Allocation Details'!$A$18:$L$214, MATCH("Demand ID", 'E4 TB Allocation Details'!$A$18:$L$18, 0),FALSE), 'E2 Allocators'!$B$15:$W$358, MATCH('O5 Details by Class &amp; Accounts'!S$18, 'E2 Allocators'!$B$15:$W$15, 0),FALSE)*$F193), 0, VLOOKUP(VLOOKUP($A193, 'E4 TB Allocation Details'!$A$18:$L$214, MATCH("Demand ID", 'E4 TB Allocation Details'!$A$18:$L$18, 0),FALSE), 'E2 Allocators'!$B$15:$W$358, MATCH('O5 Details by Class &amp; Accounts'!S$18, 'E2 Allocators'!$B$15:$W$15, 0),FALSE)*$F193)</f>
        <v>0</v>
      </c>
      <c r="T193" s="1322">
        <f>IF(ISERROR(VLOOKUP(VLOOKUP($A193, 'E4 TB Allocation Details'!$A$18:$L$214, MATCH("Demand ID", 'E4 TB Allocation Details'!$A$18:$L$18, 0),FALSE), 'E2 Allocators'!$B$15:$W$358, MATCH('O5 Details by Class &amp; Accounts'!T$18, 'E2 Allocators'!$B$15:$W$15, 0),FALSE)*$F193), 0, VLOOKUP(VLOOKUP($A193, 'E4 TB Allocation Details'!$A$18:$L$214, MATCH("Demand ID", 'E4 TB Allocation Details'!$A$18:$L$18, 0),FALSE), 'E2 Allocators'!$B$15:$W$358, MATCH('O5 Details by Class &amp; Accounts'!T$18, 'E2 Allocators'!$B$15:$W$15, 0),FALSE)*$F193)</f>
        <v>0</v>
      </c>
      <c r="U193" s="1322">
        <f>IF(ISERROR(VLOOKUP(VLOOKUP($A193, 'E4 TB Allocation Details'!$A$18:$L$214, MATCH("Demand ID", 'E4 TB Allocation Details'!$A$18:$L$18, 0),FALSE), 'E2 Allocators'!$B$15:$W$358, MATCH('O5 Details by Class &amp; Accounts'!U$18, 'E2 Allocators'!$B$15:$W$15, 0),FALSE)*$F193), 0, VLOOKUP(VLOOKUP($A193, 'E4 TB Allocation Details'!$A$18:$L$214, MATCH("Demand ID", 'E4 TB Allocation Details'!$A$18:$L$18, 0),FALSE), 'E2 Allocators'!$B$15:$W$358, MATCH('O5 Details by Class &amp; Accounts'!U$18, 'E2 Allocators'!$B$15:$W$15, 0),FALSE)*$F193)</f>
        <v>0</v>
      </c>
      <c r="V193" s="1322">
        <f>IF(ISERROR(VLOOKUP(VLOOKUP($A193, 'E4 TB Allocation Details'!$A$18:$L$214, MATCH("Demand ID", 'E4 TB Allocation Details'!$A$18:$L$18, 0),FALSE), 'E2 Allocators'!$B$15:$W$358, MATCH('O5 Details by Class &amp; Accounts'!V$18, 'E2 Allocators'!$B$15:$W$15, 0),FALSE)*$F193), 0, VLOOKUP(VLOOKUP($A193, 'E4 TB Allocation Details'!$A$18:$L$214, MATCH("Demand ID", 'E4 TB Allocation Details'!$A$18:$L$18, 0),FALSE), 'E2 Allocators'!$B$15:$W$358, MATCH('O5 Details by Class &amp; Accounts'!V$18, 'E2 Allocators'!$B$15:$W$15, 0),FALSE)*$F193)</f>
        <v>0</v>
      </c>
      <c r="W193" s="1322">
        <f>IF(ISERROR(VLOOKUP(VLOOKUP($A193, 'E4 TB Allocation Details'!$A$18:$L$214, MATCH("Demand ID", 'E4 TB Allocation Details'!$A$18:$L$18, 0),FALSE), 'E2 Allocators'!$B$15:$W$358, MATCH('O5 Details by Class &amp; Accounts'!W$18, 'E2 Allocators'!$B$15:$W$15, 0),FALSE)*$F193), 0, VLOOKUP(VLOOKUP($A193, 'E4 TB Allocation Details'!$A$18:$L$214, MATCH("Demand ID", 'E4 TB Allocation Details'!$A$18:$L$18, 0),FALSE), 'E2 Allocators'!$B$15:$W$358, MATCH('O5 Details by Class &amp; Accounts'!W$18, 'E2 Allocators'!$B$15:$W$15, 0),FALSE)*$F193)</f>
        <v>0</v>
      </c>
      <c r="X193" s="1322">
        <f>IF(ISERROR(VLOOKUP(VLOOKUP($A193, 'E4 TB Allocation Details'!$A$18:$L$214, MATCH("Demand ID", 'E4 TB Allocation Details'!$A$18:$L$18, 0),FALSE), 'E2 Allocators'!$B$15:$W$358, MATCH('O5 Details by Class &amp; Accounts'!X$18, 'E2 Allocators'!$B$15:$W$15, 0),FALSE)*$F193), 0, VLOOKUP(VLOOKUP($A193, 'E4 TB Allocation Details'!$A$18:$L$214, MATCH("Demand ID", 'E4 TB Allocation Details'!$A$18:$L$18, 0),FALSE), 'E2 Allocators'!$B$15:$W$358, MATCH('O5 Details by Class &amp; Accounts'!X$18, 'E2 Allocators'!$B$15:$W$15, 0),FALSE)*$F193)</f>
        <v>0</v>
      </c>
      <c r="Y193" s="1322">
        <f>IF(ISERROR(VLOOKUP(VLOOKUP($A193, 'E4 TB Allocation Details'!$A$18:$L$214, MATCH("Demand ID", 'E4 TB Allocation Details'!$A$18:$L$18, 0),FALSE), 'E2 Allocators'!$B$15:$W$358, MATCH('O5 Details by Class &amp; Accounts'!Y$18, 'E2 Allocators'!$B$15:$W$15, 0),FALSE)*$F193), 0, VLOOKUP(VLOOKUP($A193, 'E4 TB Allocation Details'!$A$18:$L$214, MATCH("Demand ID", 'E4 TB Allocation Details'!$A$18:$L$18, 0),FALSE), 'E2 Allocators'!$B$15:$W$358, MATCH('O5 Details by Class &amp; Accounts'!Y$18, 'E2 Allocators'!$B$15:$W$15, 0),FALSE)*$F193)</f>
        <v>0</v>
      </c>
      <c r="Z193" s="1322">
        <f>IF(ISERROR(VLOOKUP(VLOOKUP($A193, 'E4 TB Allocation Details'!$A$18:$L$214, MATCH("Demand ID", 'E4 TB Allocation Details'!$A$18:$L$18, 0),FALSE), 'E2 Allocators'!$B$15:$W$358, MATCH('O5 Details by Class &amp; Accounts'!Z$18, 'E2 Allocators'!$B$15:$W$15, 0),FALSE)*$F193), 0, VLOOKUP(VLOOKUP($A193, 'E4 TB Allocation Details'!$A$18:$L$214, MATCH("Demand ID", 'E4 TB Allocation Details'!$A$18:$L$18, 0),FALSE), 'E2 Allocators'!$B$15:$W$358, MATCH('O5 Details by Class &amp; Accounts'!Z$18, 'E2 Allocators'!$B$15:$W$15, 0),FALSE)*$F193)</f>
        <v>0</v>
      </c>
      <c r="AA193" s="1322">
        <f>IF(ISERROR(VLOOKUP(VLOOKUP($A193, 'E4 TB Allocation Details'!$A$18:$L$214, MATCH("Demand ID", 'E4 TB Allocation Details'!$A$18:$L$18, 0),FALSE), 'E2 Allocators'!$B$15:$W$358, MATCH('O5 Details by Class &amp; Accounts'!AA$18, 'E2 Allocators'!$B$15:$W$15, 0),FALSE)*$F193), 0, VLOOKUP(VLOOKUP($A193, 'E4 TB Allocation Details'!$A$18:$L$214, MATCH("Demand ID", 'E4 TB Allocation Details'!$A$18:$L$18, 0),FALSE), 'E2 Allocators'!$B$15:$W$358, MATCH('O5 Details by Class &amp; Accounts'!AA$18, 'E2 Allocators'!$B$15:$W$15, 0),FALSE)*$F193)</f>
        <v>0</v>
      </c>
      <c r="AB193" s="1322">
        <f>IF(ISERROR(VLOOKUP(VLOOKUP($A193, 'E4 TB Allocation Details'!$A$18:$L$214, MATCH("Demand ID", 'E4 TB Allocation Details'!$A$18:$L$18, 0),FALSE), 'E2 Allocators'!$B$15:$W$358, MATCH('O5 Details by Class &amp; Accounts'!AB$18, 'E2 Allocators'!$B$15:$W$15, 0),FALSE)*$F193), 0, VLOOKUP(VLOOKUP($A193, 'E4 TB Allocation Details'!$A$18:$L$214, MATCH("Demand ID", 'E4 TB Allocation Details'!$A$18:$L$18, 0),FALSE), 'E2 Allocators'!$B$15:$W$358, MATCH('O5 Details by Class &amp; Accounts'!AB$18, 'E2 Allocators'!$B$15:$W$15, 0),FALSE)*$F193)</f>
        <v>0</v>
      </c>
      <c r="AC193" s="1322">
        <f t="shared" si="47"/>
        <v>0</v>
      </c>
      <c r="AD193" s="1322">
        <f>IF(ISERROR(VLOOKUP(VLOOKUP($A193, 'E4 TB Allocation Details'!$A$18:$L$214, MATCH("Customer ID", 'E4 TB Allocation Details'!$A$18:$L$18, 0),FALSE), 'E2 Allocators'!$B$15:$W$358, MATCH('O5 Details by Class &amp; Accounts'!AD$18, 'E2 Allocators'!$B$15:$W$15, 0),FALSE)*$G193), 0, VLOOKUP(VLOOKUP($A193, 'E4 TB Allocation Details'!$A$18:$L$214, MATCH("Customer ID", 'E4 TB Allocation Details'!$A$18:$L$18, 0),FALSE), 'E2 Allocators'!$B$15:$W$358, MATCH('O5 Details by Class &amp; Accounts'!AD$18, 'E2 Allocators'!$B$15:$W$15, 0),FALSE)*$G193)</f>
        <v>0</v>
      </c>
      <c r="AE193" s="1322">
        <f>IF(ISERROR(VLOOKUP(VLOOKUP($A193, 'E4 TB Allocation Details'!$A$18:$L$214, MATCH("Customer ID", 'E4 TB Allocation Details'!$A$18:$L$18, 0),FALSE), 'E2 Allocators'!$B$15:$W$358, MATCH('O5 Details by Class &amp; Accounts'!AE$18, 'E2 Allocators'!$B$15:$W$15, 0),FALSE)*$G193), 0, VLOOKUP(VLOOKUP($A193, 'E4 TB Allocation Details'!$A$18:$L$214, MATCH("Customer ID", 'E4 TB Allocation Details'!$A$18:$L$18, 0),FALSE), 'E2 Allocators'!$B$15:$W$358, MATCH('O5 Details by Class &amp; Accounts'!AE$18, 'E2 Allocators'!$B$15:$W$15, 0),FALSE)*$G193)</f>
        <v>0</v>
      </c>
      <c r="AF193" s="1322">
        <f>IF(ISERROR(VLOOKUP(VLOOKUP($A193, 'E4 TB Allocation Details'!$A$18:$L$214, MATCH("Customer ID", 'E4 TB Allocation Details'!$A$18:$L$18, 0),FALSE), 'E2 Allocators'!$B$15:$W$358, MATCH('O5 Details by Class &amp; Accounts'!AF$18, 'E2 Allocators'!$B$15:$W$15, 0),FALSE)*$G193), 0, VLOOKUP(VLOOKUP($A193, 'E4 TB Allocation Details'!$A$18:$L$214, MATCH("Customer ID", 'E4 TB Allocation Details'!$A$18:$L$18, 0),FALSE), 'E2 Allocators'!$B$15:$W$358, MATCH('O5 Details by Class &amp; Accounts'!AF$18, 'E2 Allocators'!$B$15:$W$15, 0),FALSE)*$G193)</f>
        <v>0</v>
      </c>
      <c r="AG193" s="1322">
        <f>IF(ISERROR(VLOOKUP(VLOOKUP($A193, 'E4 TB Allocation Details'!$A$18:$L$214, MATCH("Customer ID", 'E4 TB Allocation Details'!$A$18:$L$18, 0),FALSE), 'E2 Allocators'!$B$15:$W$358, MATCH('O5 Details by Class &amp; Accounts'!AG$18, 'E2 Allocators'!$B$15:$W$15, 0),FALSE)*$G193), 0, VLOOKUP(VLOOKUP($A193, 'E4 TB Allocation Details'!$A$18:$L$214, MATCH("Customer ID", 'E4 TB Allocation Details'!$A$18:$L$18, 0),FALSE), 'E2 Allocators'!$B$15:$W$358, MATCH('O5 Details by Class &amp; Accounts'!AG$18, 'E2 Allocators'!$B$15:$W$15, 0),FALSE)*$G193)</f>
        <v>0</v>
      </c>
      <c r="AH193" s="1322">
        <f>IF(ISERROR(VLOOKUP(VLOOKUP($A193, 'E4 TB Allocation Details'!$A$18:$L$214, MATCH("Customer ID", 'E4 TB Allocation Details'!$A$18:$L$18, 0),FALSE), 'E2 Allocators'!$B$15:$W$358, MATCH('O5 Details by Class &amp; Accounts'!AH$18, 'E2 Allocators'!$B$15:$W$15, 0),FALSE)*$G193), 0, VLOOKUP(VLOOKUP($A193, 'E4 TB Allocation Details'!$A$18:$L$214, MATCH("Customer ID", 'E4 TB Allocation Details'!$A$18:$L$18, 0),FALSE), 'E2 Allocators'!$B$15:$W$358, MATCH('O5 Details by Class &amp; Accounts'!AH$18, 'E2 Allocators'!$B$15:$W$15, 0),FALSE)*$G193)</f>
        <v>0</v>
      </c>
      <c r="AI193" s="1322">
        <f>IF(ISERROR(VLOOKUP(VLOOKUP($A193, 'E4 TB Allocation Details'!$A$18:$L$214, MATCH("Customer ID", 'E4 TB Allocation Details'!$A$18:$L$18, 0),FALSE), 'E2 Allocators'!$B$15:$W$358, MATCH('O5 Details by Class &amp; Accounts'!AI$18, 'E2 Allocators'!$B$15:$W$15, 0),FALSE)*$G193), 0, VLOOKUP(VLOOKUP($A193, 'E4 TB Allocation Details'!$A$18:$L$214, MATCH("Customer ID", 'E4 TB Allocation Details'!$A$18:$L$18, 0),FALSE), 'E2 Allocators'!$B$15:$W$358, MATCH('O5 Details by Class &amp; Accounts'!AI$18, 'E2 Allocators'!$B$15:$W$15, 0),FALSE)*$G193)</f>
        <v>0</v>
      </c>
      <c r="AJ193" s="1322">
        <f>IF(ISERROR(VLOOKUP(VLOOKUP($A193, 'E4 TB Allocation Details'!$A$18:$L$214, MATCH("Customer ID", 'E4 TB Allocation Details'!$A$18:$L$18, 0),FALSE), 'E2 Allocators'!$B$15:$W$358, MATCH('O5 Details by Class &amp; Accounts'!AJ$18, 'E2 Allocators'!$B$15:$W$15, 0),FALSE)*$G193), 0, VLOOKUP(VLOOKUP($A193, 'E4 TB Allocation Details'!$A$18:$L$214, MATCH("Customer ID", 'E4 TB Allocation Details'!$A$18:$L$18, 0),FALSE), 'E2 Allocators'!$B$15:$W$358, MATCH('O5 Details by Class &amp; Accounts'!AJ$18, 'E2 Allocators'!$B$15:$W$15, 0),FALSE)*$G193)</f>
        <v>0</v>
      </c>
      <c r="AK193" s="1322">
        <f>IF(ISERROR(VLOOKUP(VLOOKUP($A193, 'E4 TB Allocation Details'!$A$18:$L$214, MATCH("Customer ID", 'E4 TB Allocation Details'!$A$18:$L$18, 0),FALSE), 'E2 Allocators'!$B$15:$W$358, MATCH('O5 Details by Class &amp; Accounts'!AK$18, 'E2 Allocators'!$B$15:$W$15, 0),FALSE)*$G193), 0, VLOOKUP(VLOOKUP($A193, 'E4 TB Allocation Details'!$A$18:$L$214, MATCH("Customer ID", 'E4 TB Allocation Details'!$A$18:$L$18, 0),FALSE), 'E2 Allocators'!$B$15:$W$358, MATCH('O5 Details by Class &amp; Accounts'!AK$18, 'E2 Allocators'!$B$15:$W$15, 0),FALSE)*$G193)</f>
        <v>0</v>
      </c>
      <c r="AL193" s="1322">
        <f>IF(ISERROR(VLOOKUP(VLOOKUP($A193, 'E4 TB Allocation Details'!$A$18:$L$214, MATCH("Customer ID", 'E4 TB Allocation Details'!$A$18:$L$18, 0),FALSE), 'E2 Allocators'!$B$15:$W$358, MATCH('O5 Details by Class &amp; Accounts'!AL$18, 'E2 Allocators'!$B$15:$W$15, 0),FALSE)*$G193), 0, VLOOKUP(VLOOKUP($A193, 'E4 TB Allocation Details'!$A$18:$L$214, MATCH("Customer ID", 'E4 TB Allocation Details'!$A$18:$L$18, 0),FALSE), 'E2 Allocators'!$B$15:$W$358, MATCH('O5 Details by Class &amp; Accounts'!AL$18, 'E2 Allocators'!$B$15:$W$15, 0),FALSE)*$G193)</f>
        <v>0</v>
      </c>
      <c r="AM193" s="1322">
        <f>IF(ISERROR(VLOOKUP(VLOOKUP($A193, 'E4 TB Allocation Details'!$A$18:$L$214, MATCH("Customer ID", 'E4 TB Allocation Details'!$A$18:$L$18, 0),FALSE), 'E2 Allocators'!$B$15:$W$358, MATCH('O5 Details by Class &amp; Accounts'!AM$18, 'E2 Allocators'!$B$15:$W$15, 0),FALSE)*$G193), 0, VLOOKUP(VLOOKUP($A193, 'E4 TB Allocation Details'!$A$18:$L$214, MATCH("Customer ID", 'E4 TB Allocation Details'!$A$18:$L$18, 0),FALSE), 'E2 Allocators'!$B$15:$W$358, MATCH('O5 Details by Class &amp; Accounts'!AM$18, 'E2 Allocators'!$B$15:$W$15, 0),FALSE)*$G193)</f>
        <v>0</v>
      </c>
      <c r="AN193" s="1322">
        <f>IF(ISERROR(VLOOKUP(VLOOKUP($A193, 'E4 TB Allocation Details'!$A$18:$L$214, MATCH("Customer ID", 'E4 TB Allocation Details'!$A$18:$L$18, 0),FALSE), 'E2 Allocators'!$B$15:$W$358, MATCH('O5 Details by Class &amp; Accounts'!AN$18, 'E2 Allocators'!$B$15:$W$15, 0),FALSE)*$G193), 0, VLOOKUP(VLOOKUP($A193, 'E4 TB Allocation Details'!$A$18:$L$214, MATCH("Customer ID", 'E4 TB Allocation Details'!$A$18:$L$18, 0),FALSE), 'E2 Allocators'!$B$15:$W$358, MATCH('O5 Details by Class &amp; Accounts'!AN$18, 'E2 Allocators'!$B$15:$W$15, 0),FALSE)*$G193)</f>
        <v>0</v>
      </c>
      <c r="AO193" s="1322">
        <f>IF(ISERROR(VLOOKUP(VLOOKUP($A193, 'E4 TB Allocation Details'!$A$18:$L$214, MATCH("Customer ID", 'E4 TB Allocation Details'!$A$18:$L$18, 0),FALSE), 'E2 Allocators'!$B$15:$W$358, MATCH('O5 Details by Class &amp; Accounts'!AO$18, 'E2 Allocators'!$B$15:$W$15, 0),FALSE)*$G193), 0, VLOOKUP(VLOOKUP($A193, 'E4 TB Allocation Details'!$A$18:$L$214, MATCH("Customer ID", 'E4 TB Allocation Details'!$A$18:$L$18, 0),FALSE), 'E2 Allocators'!$B$15:$W$358, MATCH('O5 Details by Class &amp; Accounts'!AO$18, 'E2 Allocators'!$B$15:$W$15, 0),FALSE)*$G193)</f>
        <v>0</v>
      </c>
      <c r="AP193" s="1322">
        <f>IF(ISERROR(VLOOKUP(VLOOKUP($A193, 'E4 TB Allocation Details'!$A$18:$L$214, MATCH("Customer ID", 'E4 TB Allocation Details'!$A$18:$L$18, 0),FALSE), 'E2 Allocators'!$B$15:$W$358, MATCH('O5 Details by Class &amp; Accounts'!AP$18, 'E2 Allocators'!$B$15:$W$15, 0),FALSE)*$G193), 0, VLOOKUP(VLOOKUP($A193, 'E4 TB Allocation Details'!$A$18:$L$214, MATCH("Customer ID", 'E4 TB Allocation Details'!$A$18:$L$18, 0),FALSE), 'E2 Allocators'!$B$15:$W$358, MATCH('O5 Details by Class &amp; Accounts'!AP$18, 'E2 Allocators'!$B$15:$W$15, 0),FALSE)*$G193)</f>
        <v>0</v>
      </c>
      <c r="AQ193" s="1322">
        <f>IF(ISERROR(VLOOKUP(VLOOKUP($A193, 'E4 TB Allocation Details'!$A$18:$L$214, MATCH("Customer ID", 'E4 TB Allocation Details'!$A$18:$L$18, 0),FALSE), 'E2 Allocators'!$B$15:$W$358, MATCH('O5 Details by Class &amp; Accounts'!AQ$18, 'E2 Allocators'!$B$15:$W$15, 0),FALSE)*$G193), 0, VLOOKUP(VLOOKUP($A193, 'E4 TB Allocation Details'!$A$18:$L$214, MATCH("Customer ID", 'E4 TB Allocation Details'!$A$18:$L$18, 0),FALSE), 'E2 Allocators'!$B$15:$W$358, MATCH('O5 Details by Class &amp; Accounts'!AQ$18, 'E2 Allocators'!$B$15:$W$15, 0),FALSE)*$G193)</f>
        <v>0</v>
      </c>
      <c r="AR193" s="1322">
        <f>IF(ISERROR(VLOOKUP(VLOOKUP($A193, 'E4 TB Allocation Details'!$A$18:$L$214, MATCH("Customer ID", 'E4 TB Allocation Details'!$A$18:$L$18, 0),FALSE), 'E2 Allocators'!$B$15:$W$358, MATCH('O5 Details by Class &amp; Accounts'!AR$18, 'E2 Allocators'!$B$15:$W$15, 0),FALSE)*$G193), 0, VLOOKUP(VLOOKUP($A193, 'E4 TB Allocation Details'!$A$18:$L$214, MATCH("Customer ID", 'E4 TB Allocation Details'!$A$18:$L$18, 0),FALSE), 'E2 Allocators'!$B$15:$W$358, MATCH('O5 Details by Class &amp; Accounts'!AR$18, 'E2 Allocators'!$B$15:$W$15, 0),FALSE)*$G193)</f>
        <v>0</v>
      </c>
      <c r="AS193" s="1322">
        <f>IF(ISERROR(VLOOKUP(VLOOKUP($A193, 'E4 TB Allocation Details'!$A$18:$L$214, MATCH("Customer ID", 'E4 TB Allocation Details'!$A$18:$L$18, 0),FALSE), 'E2 Allocators'!$B$15:$W$358, MATCH('O5 Details by Class &amp; Accounts'!AS$18, 'E2 Allocators'!$B$15:$W$15, 0),FALSE)*$G193), 0, VLOOKUP(VLOOKUP($A193, 'E4 TB Allocation Details'!$A$18:$L$214, MATCH("Customer ID", 'E4 TB Allocation Details'!$A$18:$L$18, 0),FALSE), 'E2 Allocators'!$B$15:$W$358, MATCH('O5 Details by Class &amp; Accounts'!AS$18, 'E2 Allocators'!$B$15:$W$15, 0),FALSE)*$G193)</f>
        <v>0</v>
      </c>
      <c r="AT193" s="1322">
        <f>IF(ISERROR(VLOOKUP(VLOOKUP($A193, 'E4 TB Allocation Details'!$A$18:$L$214, MATCH("Customer ID", 'E4 TB Allocation Details'!$A$18:$L$18, 0),FALSE), 'E2 Allocators'!$B$15:$W$358, MATCH('O5 Details by Class &amp; Accounts'!AT$18, 'E2 Allocators'!$B$15:$W$15, 0),FALSE)*$G193), 0, VLOOKUP(VLOOKUP($A193, 'E4 TB Allocation Details'!$A$18:$L$214, MATCH("Customer ID", 'E4 TB Allocation Details'!$A$18:$L$18, 0),FALSE), 'E2 Allocators'!$B$15:$W$358, MATCH('O5 Details by Class &amp; Accounts'!AT$18, 'E2 Allocators'!$B$15:$W$15, 0),FALSE)*$G193)</f>
        <v>0</v>
      </c>
      <c r="AU193" s="1322">
        <f>IF(ISERROR(VLOOKUP(VLOOKUP($A193, 'E4 TB Allocation Details'!$A$18:$L$214, MATCH("Customer ID", 'E4 TB Allocation Details'!$A$18:$L$18, 0),FALSE), 'E2 Allocators'!$B$15:$W$358, MATCH('O5 Details by Class &amp; Accounts'!AU$18, 'E2 Allocators'!$B$15:$W$15, 0),FALSE)*$G193), 0, VLOOKUP(VLOOKUP($A193, 'E4 TB Allocation Details'!$A$18:$L$214, MATCH("Customer ID", 'E4 TB Allocation Details'!$A$18:$L$18, 0),FALSE), 'E2 Allocators'!$B$15:$W$358, MATCH('O5 Details by Class &amp; Accounts'!AU$18, 'E2 Allocators'!$B$15:$W$15, 0),FALSE)*$G193)</f>
        <v>0</v>
      </c>
      <c r="AV193" s="1322">
        <f>IF(ISERROR(VLOOKUP(VLOOKUP($A193, 'E4 TB Allocation Details'!$A$18:$L$214, MATCH("Customer ID", 'E4 TB Allocation Details'!$A$18:$L$18, 0),FALSE), 'E2 Allocators'!$B$15:$W$358, MATCH('O5 Details by Class &amp; Accounts'!AV$18, 'E2 Allocators'!$B$15:$W$15, 0),FALSE)*$G193), 0, VLOOKUP(VLOOKUP($A193, 'E4 TB Allocation Details'!$A$18:$L$214, MATCH("Customer ID", 'E4 TB Allocation Details'!$A$18:$L$18, 0),FALSE), 'E2 Allocators'!$B$15:$W$358, MATCH('O5 Details by Class &amp; Accounts'!AV$18, 'E2 Allocators'!$B$15:$W$15, 0),FALSE)*$G193)</f>
        <v>0</v>
      </c>
      <c r="AW193" s="1322">
        <f>IF(ISERROR(VLOOKUP(VLOOKUP($A193, 'E4 TB Allocation Details'!$A$18:$L$214, MATCH("Customer ID", 'E4 TB Allocation Details'!$A$18:$L$18, 0),FALSE), 'E2 Allocators'!$B$15:$W$358, MATCH('O5 Details by Class &amp; Accounts'!AW$18, 'E2 Allocators'!$B$15:$W$15, 0),FALSE)*$G193), 0, VLOOKUP(VLOOKUP($A193, 'E4 TB Allocation Details'!$A$18:$L$214, MATCH("Customer ID", 'E4 TB Allocation Details'!$A$18:$L$18, 0),FALSE), 'E2 Allocators'!$B$15:$W$358, MATCH('O5 Details by Class &amp; Accounts'!AW$18, 'E2 Allocators'!$B$15:$W$15, 0),FALSE)*$G193)</f>
        <v>0</v>
      </c>
      <c r="AX193" s="1322">
        <f t="shared" si="51"/>
        <v>0</v>
      </c>
      <c r="AY193" s="1322">
        <f>IF(ISERROR(VLOOKUP(VLOOKUP($A193, 'E4 TB Allocation Details'!$A$18:$L$214, MATCH("Misc ID", 'E4 TB Allocation Details'!$A$18:$L$18, 0),FALSE), 'E2 Allocators'!$B$15:$W$358, MATCH('O5 Details by Class &amp; Accounts'!AY$18, 'E2 Allocators'!$B$15:$W$15, 0),FALSE)*$E193), 0, VLOOKUP(VLOOKUP($A193, 'E4 TB Allocation Details'!$A$18:$L$214, MATCH("Misc ID", 'E4 TB Allocation Details'!$A$18:$L$18, 0),FALSE), 'E2 Allocators'!$B$15:$W$358, MATCH('O5 Details by Class &amp; Accounts'!AY$18, 'E2 Allocators'!$B$15:$W$15, 0),FALSE)*$E193)</f>
        <v>0</v>
      </c>
      <c r="AZ193" s="1322">
        <f>IF(ISERROR(VLOOKUP(VLOOKUP($A193, 'E4 TB Allocation Details'!$A$18:$L$214, MATCH("Misc ID", 'E4 TB Allocation Details'!$A$18:$L$18, 0),FALSE), 'E2 Allocators'!$B$15:$W$358, MATCH('O5 Details by Class &amp; Accounts'!AZ$18, 'E2 Allocators'!$B$15:$W$15, 0),FALSE)*$E193), 0, VLOOKUP(VLOOKUP($A193, 'E4 TB Allocation Details'!$A$18:$L$214, MATCH("Misc ID", 'E4 TB Allocation Details'!$A$18:$L$18, 0),FALSE), 'E2 Allocators'!$B$15:$W$358, MATCH('O5 Details by Class &amp; Accounts'!AZ$18, 'E2 Allocators'!$B$15:$W$15, 0),FALSE)*$E193)</f>
        <v>0</v>
      </c>
      <c r="BA193" s="1322">
        <f>IF(ISERROR(VLOOKUP(VLOOKUP($A193, 'E4 TB Allocation Details'!$A$18:$L$214, MATCH("Misc ID", 'E4 TB Allocation Details'!$A$18:$L$18, 0),FALSE), 'E2 Allocators'!$B$15:$W$358, MATCH('O5 Details by Class &amp; Accounts'!BA$18, 'E2 Allocators'!$B$15:$W$15, 0),FALSE)*$E193), 0, VLOOKUP(VLOOKUP($A193, 'E4 TB Allocation Details'!$A$18:$L$214, MATCH("Misc ID", 'E4 TB Allocation Details'!$A$18:$L$18, 0),FALSE), 'E2 Allocators'!$B$15:$W$358, MATCH('O5 Details by Class &amp; Accounts'!BA$18, 'E2 Allocators'!$B$15:$W$15, 0),FALSE)*$E193)</f>
        <v>0</v>
      </c>
      <c r="BB193" s="1322">
        <f>IF(ISERROR(VLOOKUP(VLOOKUP($A193, 'E4 TB Allocation Details'!$A$18:$L$214, MATCH("Misc ID", 'E4 TB Allocation Details'!$A$18:$L$18, 0),FALSE), 'E2 Allocators'!$B$15:$W$358, MATCH('O5 Details by Class &amp; Accounts'!BB$18, 'E2 Allocators'!$B$15:$W$15, 0),FALSE)*$E193), 0, VLOOKUP(VLOOKUP($A193, 'E4 TB Allocation Details'!$A$18:$L$214, MATCH("Misc ID", 'E4 TB Allocation Details'!$A$18:$L$18, 0),FALSE), 'E2 Allocators'!$B$15:$W$358, MATCH('O5 Details by Class &amp; Accounts'!BB$18, 'E2 Allocators'!$B$15:$W$15, 0),FALSE)*$E193)</f>
        <v>0</v>
      </c>
      <c r="BC193" s="1322">
        <f>IF(ISERROR(VLOOKUP(VLOOKUP($A193, 'E4 TB Allocation Details'!$A$18:$L$214, MATCH("Misc ID", 'E4 TB Allocation Details'!$A$18:$L$18, 0),FALSE), 'E2 Allocators'!$B$15:$W$358, MATCH('O5 Details by Class &amp; Accounts'!BC$18, 'E2 Allocators'!$B$15:$W$15, 0),FALSE)*$E193), 0, VLOOKUP(VLOOKUP($A193, 'E4 TB Allocation Details'!$A$18:$L$214, MATCH("Misc ID", 'E4 TB Allocation Details'!$A$18:$L$18, 0),FALSE), 'E2 Allocators'!$B$15:$W$358, MATCH('O5 Details by Class &amp; Accounts'!BC$18, 'E2 Allocators'!$B$15:$W$15, 0),FALSE)*$E193)</f>
        <v>0</v>
      </c>
      <c r="BD193" s="1322">
        <f>IF(ISERROR(VLOOKUP(VLOOKUP($A193, 'E4 TB Allocation Details'!$A$18:$L$214, MATCH("Misc ID", 'E4 TB Allocation Details'!$A$18:$L$18, 0),FALSE), 'E2 Allocators'!$B$15:$W$358, MATCH('O5 Details by Class &amp; Accounts'!BD$18, 'E2 Allocators'!$B$15:$W$15, 0),FALSE)*$E193), 0, VLOOKUP(VLOOKUP($A193, 'E4 TB Allocation Details'!$A$18:$L$214, MATCH("Misc ID", 'E4 TB Allocation Details'!$A$18:$L$18, 0),FALSE), 'E2 Allocators'!$B$15:$W$358, MATCH('O5 Details by Class &amp; Accounts'!BD$18, 'E2 Allocators'!$B$15:$W$15, 0),FALSE)*$E193)</f>
        <v>0</v>
      </c>
      <c r="BE193" s="1322">
        <f>IF(ISERROR(VLOOKUP(VLOOKUP($A193, 'E4 TB Allocation Details'!$A$18:$L$214, MATCH("Misc ID", 'E4 TB Allocation Details'!$A$18:$L$18, 0),FALSE), 'E2 Allocators'!$B$15:$W$358, MATCH('O5 Details by Class &amp; Accounts'!BE$18, 'E2 Allocators'!$B$15:$W$15, 0),FALSE)*$E193), 0, VLOOKUP(VLOOKUP($A193, 'E4 TB Allocation Details'!$A$18:$L$214, MATCH("Misc ID", 'E4 TB Allocation Details'!$A$18:$L$18, 0),FALSE), 'E2 Allocators'!$B$15:$W$358, MATCH('O5 Details by Class &amp; Accounts'!BE$18, 'E2 Allocators'!$B$15:$W$15, 0),FALSE)*$E193)</f>
        <v>0</v>
      </c>
      <c r="BF193" s="1322">
        <f>IF(ISERROR(VLOOKUP(VLOOKUP($A193, 'E4 TB Allocation Details'!$A$18:$L$214, MATCH("Misc ID", 'E4 TB Allocation Details'!$A$18:$L$18, 0),FALSE), 'E2 Allocators'!$B$15:$W$358, MATCH('O5 Details by Class &amp; Accounts'!BF$18, 'E2 Allocators'!$B$15:$W$15, 0),FALSE)*$E193), 0, VLOOKUP(VLOOKUP($A193, 'E4 TB Allocation Details'!$A$18:$L$214, MATCH("Misc ID", 'E4 TB Allocation Details'!$A$18:$L$18, 0),FALSE), 'E2 Allocators'!$B$15:$W$358, MATCH('O5 Details by Class &amp; Accounts'!BF$18, 'E2 Allocators'!$B$15:$W$15, 0),FALSE)*$E193)</f>
        <v>0</v>
      </c>
      <c r="BG193" s="1322">
        <f>IF(ISERROR(VLOOKUP(VLOOKUP($A193, 'E4 TB Allocation Details'!$A$18:$L$214, MATCH("Misc ID", 'E4 TB Allocation Details'!$A$18:$L$18, 0),FALSE), 'E2 Allocators'!$B$15:$W$358, MATCH('O5 Details by Class &amp; Accounts'!BG$18, 'E2 Allocators'!$B$15:$W$15, 0),FALSE)*$E193), 0, VLOOKUP(VLOOKUP($A193, 'E4 TB Allocation Details'!$A$18:$L$214, MATCH("Misc ID", 'E4 TB Allocation Details'!$A$18:$L$18, 0),FALSE), 'E2 Allocators'!$B$15:$W$358, MATCH('O5 Details by Class &amp; Accounts'!BG$18, 'E2 Allocators'!$B$15:$W$15, 0),FALSE)*$E193)</f>
        <v>0</v>
      </c>
      <c r="BH193" s="1322">
        <f>IF(ISERROR(VLOOKUP(VLOOKUP($A193, 'E4 TB Allocation Details'!$A$18:$L$214, MATCH("Misc ID", 'E4 TB Allocation Details'!$A$18:$L$18, 0),FALSE), 'E2 Allocators'!$B$15:$W$358, MATCH('O5 Details by Class &amp; Accounts'!BH$18, 'E2 Allocators'!$B$15:$W$15, 0),FALSE)*$E193), 0, VLOOKUP(VLOOKUP($A193, 'E4 TB Allocation Details'!$A$18:$L$214, MATCH("Misc ID", 'E4 TB Allocation Details'!$A$18:$L$18, 0),FALSE), 'E2 Allocators'!$B$15:$W$358, MATCH('O5 Details by Class &amp; Accounts'!BH$18, 'E2 Allocators'!$B$15:$W$15, 0),FALSE)*$E193)</f>
        <v>0</v>
      </c>
      <c r="BI193" s="1322">
        <f>IF(ISERROR(VLOOKUP(VLOOKUP($A193, 'E4 TB Allocation Details'!$A$18:$L$214, MATCH("Misc ID", 'E4 TB Allocation Details'!$A$18:$L$18, 0),FALSE), 'E2 Allocators'!$B$15:$W$358, MATCH('O5 Details by Class &amp; Accounts'!BI$18, 'E2 Allocators'!$B$15:$W$15, 0),FALSE)*$E193), 0, VLOOKUP(VLOOKUP($A193, 'E4 TB Allocation Details'!$A$18:$L$214, MATCH("Misc ID", 'E4 TB Allocation Details'!$A$18:$L$18, 0),FALSE), 'E2 Allocators'!$B$15:$W$358, MATCH('O5 Details by Class &amp; Accounts'!BI$18, 'E2 Allocators'!$B$15:$W$15, 0),FALSE)*$E193)</f>
        <v>0</v>
      </c>
      <c r="BJ193" s="1322">
        <f>IF(ISERROR(VLOOKUP(VLOOKUP($A193, 'E4 TB Allocation Details'!$A$18:$L$214, MATCH("Misc ID", 'E4 TB Allocation Details'!$A$18:$L$18, 0),FALSE), 'E2 Allocators'!$B$15:$W$358, MATCH('O5 Details by Class &amp; Accounts'!BJ$18, 'E2 Allocators'!$B$15:$W$15, 0),FALSE)*$E193), 0, VLOOKUP(VLOOKUP($A193, 'E4 TB Allocation Details'!$A$18:$L$214, MATCH("Misc ID", 'E4 TB Allocation Details'!$A$18:$L$18, 0),FALSE), 'E2 Allocators'!$B$15:$W$358, MATCH('O5 Details by Class &amp; Accounts'!BJ$18, 'E2 Allocators'!$B$15:$W$15, 0),FALSE)*$E193)</f>
        <v>0</v>
      </c>
      <c r="BK193" s="1322">
        <f>IF(ISERROR(VLOOKUP(VLOOKUP($A193, 'E4 TB Allocation Details'!$A$18:$L$214, MATCH("Misc ID", 'E4 TB Allocation Details'!$A$18:$L$18, 0),FALSE), 'E2 Allocators'!$B$15:$W$358, MATCH('O5 Details by Class &amp; Accounts'!BK$18, 'E2 Allocators'!$B$15:$W$15, 0),FALSE)*$E193), 0, VLOOKUP(VLOOKUP($A193, 'E4 TB Allocation Details'!$A$18:$L$214, MATCH("Misc ID", 'E4 TB Allocation Details'!$A$18:$L$18, 0),FALSE), 'E2 Allocators'!$B$15:$W$358, MATCH('O5 Details by Class &amp; Accounts'!BK$18, 'E2 Allocators'!$B$15:$W$15, 0),FALSE)*$E193)</f>
        <v>0</v>
      </c>
      <c r="BL193" s="1322">
        <f>IF(ISERROR(VLOOKUP(VLOOKUP($A193, 'E4 TB Allocation Details'!$A$18:$L$214, MATCH("Misc ID", 'E4 TB Allocation Details'!$A$18:$L$18, 0),FALSE), 'E2 Allocators'!$B$15:$W$358, MATCH('O5 Details by Class &amp; Accounts'!BL$18, 'E2 Allocators'!$B$15:$W$15, 0),FALSE)*$E193), 0, VLOOKUP(VLOOKUP($A193, 'E4 TB Allocation Details'!$A$18:$L$214, MATCH("Misc ID", 'E4 TB Allocation Details'!$A$18:$L$18, 0),FALSE), 'E2 Allocators'!$B$15:$W$358, MATCH('O5 Details by Class &amp; Accounts'!BL$18, 'E2 Allocators'!$B$15:$W$15, 0),FALSE)*$E193)</f>
        <v>0</v>
      </c>
      <c r="BM193" s="1322">
        <f>IF(ISERROR(VLOOKUP(VLOOKUP($A193, 'E4 TB Allocation Details'!$A$18:$L$214, MATCH("Misc ID", 'E4 TB Allocation Details'!$A$18:$L$18, 0),FALSE), 'E2 Allocators'!$B$15:$W$358, MATCH('O5 Details by Class &amp; Accounts'!BM$18, 'E2 Allocators'!$B$15:$W$15, 0),FALSE)*$E193), 0, VLOOKUP(VLOOKUP($A193, 'E4 TB Allocation Details'!$A$18:$L$214, MATCH("Misc ID", 'E4 TB Allocation Details'!$A$18:$L$18, 0),FALSE), 'E2 Allocators'!$B$15:$W$358, MATCH('O5 Details by Class &amp; Accounts'!BM$18, 'E2 Allocators'!$B$15:$W$15, 0),FALSE)*$E193)</f>
        <v>0</v>
      </c>
      <c r="BN193" s="1322">
        <f>IF(ISERROR(VLOOKUP(VLOOKUP($A193, 'E4 TB Allocation Details'!$A$18:$L$214, MATCH("Misc ID", 'E4 TB Allocation Details'!$A$18:$L$18, 0),FALSE), 'E2 Allocators'!$B$15:$W$358, MATCH('O5 Details by Class &amp; Accounts'!BN$18, 'E2 Allocators'!$B$15:$W$15, 0),FALSE)*$E193), 0, VLOOKUP(VLOOKUP($A193, 'E4 TB Allocation Details'!$A$18:$L$214, MATCH("Misc ID", 'E4 TB Allocation Details'!$A$18:$L$18, 0),FALSE), 'E2 Allocators'!$B$15:$W$358, MATCH('O5 Details by Class &amp; Accounts'!BN$18, 'E2 Allocators'!$B$15:$W$15, 0),FALSE)*$E193)</f>
        <v>0</v>
      </c>
      <c r="BO193" s="1322">
        <f>IF(ISERROR(VLOOKUP(VLOOKUP($A193, 'E4 TB Allocation Details'!$A$18:$L$214, MATCH("Misc ID", 'E4 TB Allocation Details'!$A$18:$L$18, 0),FALSE), 'E2 Allocators'!$B$15:$W$358, MATCH('O5 Details by Class &amp; Accounts'!BO$18, 'E2 Allocators'!$B$15:$W$15, 0),FALSE)*$E193), 0, VLOOKUP(VLOOKUP($A193, 'E4 TB Allocation Details'!$A$18:$L$214, MATCH("Misc ID", 'E4 TB Allocation Details'!$A$18:$L$18, 0),FALSE), 'E2 Allocators'!$B$15:$W$358, MATCH('O5 Details by Class &amp; Accounts'!BO$18, 'E2 Allocators'!$B$15:$W$15, 0),FALSE)*$E193)</f>
        <v>0</v>
      </c>
      <c r="BP193" s="1322">
        <f>IF(ISERROR(VLOOKUP(VLOOKUP($A193, 'E4 TB Allocation Details'!$A$18:$L$214, MATCH("Misc ID", 'E4 TB Allocation Details'!$A$18:$L$18, 0),FALSE), 'E2 Allocators'!$B$15:$W$358, MATCH('O5 Details by Class &amp; Accounts'!BP$18, 'E2 Allocators'!$B$15:$W$15, 0),FALSE)*$E193), 0, VLOOKUP(VLOOKUP($A193, 'E4 TB Allocation Details'!$A$18:$L$214, MATCH("Misc ID", 'E4 TB Allocation Details'!$A$18:$L$18, 0),FALSE), 'E2 Allocators'!$B$15:$W$358, MATCH('O5 Details by Class &amp; Accounts'!BP$18, 'E2 Allocators'!$B$15:$W$15, 0),FALSE)*$E193)</f>
        <v>0</v>
      </c>
      <c r="BQ193" s="1322">
        <f>IF(ISERROR(VLOOKUP(VLOOKUP($A193, 'E4 TB Allocation Details'!$A$18:$L$214, MATCH("Misc ID", 'E4 TB Allocation Details'!$A$18:$L$18, 0),FALSE), 'E2 Allocators'!$B$15:$W$358, MATCH('O5 Details by Class &amp; Accounts'!BQ$18, 'E2 Allocators'!$B$15:$W$15, 0),FALSE)*$E193), 0, VLOOKUP(VLOOKUP($A193, 'E4 TB Allocation Details'!$A$18:$L$214, MATCH("Misc ID", 'E4 TB Allocation Details'!$A$18:$L$18, 0),FALSE), 'E2 Allocators'!$B$15:$W$358, MATCH('O5 Details by Class &amp; Accounts'!BQ$18, 'E2 Allocators'!$B$15:$W$15, 0),FALSE)*$E193)</f>
        <v>0</v>
      </c>
      <c r="BR193" s="1322">
        <f>IF(ISERROR(VLOOKUP(VLOOKUP($A193, 'E4 TB Allocation Details'!$A$18:$L$214, MATCH("Misc ID", 'E4 TB Allocation Details'!$A$18:$L$18, 0),FALSE), 'E2 Allocators'!$B$15:$W$358, MATCH('O5 Details by Class &amp; Accounts'!BR$18, 'E2 Allocators'!$B$15:$W$15, 0),FALSE)*$E193), 0, VLOOKUP(VLOOKUP($A193, 'E4 TB Allocation Details'!$A$18:$L$214, MATCH("Misc ID", 'E4 TB Allocation Details'!$A$18:$L$18, 0),FALSE), 'E2 Allocators'!$B$15:$W$358, MATCH('O5 Details by Class &amp; Accounts'!BR$18, 'E2 Allocators'!$B$15:$W$15, 0),FALSE)*$E193)</f>
        <v>0</v>
      </c>
      <c r="BS193" s="1322">
        <f t="shared" si="48"/>
        <v>0</v>
      </c>
      <c r="BT193" s="1322">
        <f>IF(ISERROR(VLOOKUP(VLOOKUP($A193, 'E4 TB Allocation Details'!$A$18:$L$214, MATCH("A &amp; G ID", 'E4 TB Allocation Details'!$A$18:$L$18, 0),FALSE), 'E2 Allocators'!$B$15:$W$358, MATCH('O5 Details by Class &amp; Accounts'!BT$18, 'E2 Allocators'!$B$15:$W$15, 0),FALSE)*$E193), 0, VLOOKUP(VLOOKUP($A193, 'E4 TB Allocation Details'!$A$18:$L$214, MATCH("A &amp; G ID", 'E4 TB Allocation Details'!$A$18:$L$18, 0),FALSE), 'E2 Allocators'!$B$15:$W$358, MATCH('O5 Details by Class &amp; Accounts'!BT$18, 'E2 Allocators'!$B$15:$W$15, 0),FALSE)*$E193)</f>
        <v>54746.423832676759</v>
      </c>
      <c r="BU193" s="1322">
        <f>IF(ISERROR(VLOOKUP(VLOOKUP($A193, 'E4 TB Allocation Details'!$A$18:$L$214, MATCH("A &amp; G ID", 'E4 TB Allocation Details'!$A$18:$L$18, 0),FALSE), 'E2 Allocators'!$B$15:$W$358, MATCH('O5 Details by Class &amp; Accounts'!BU$18, 'E2 Allocators'!$B$15:$W$15, 0),FALSE)*$E193), 0, VLOOKUP(VLOOKUP($A193, 'E4 TB Allocation Details'!$A$18:$L$214, MATCH("A &amp; G ID", 'E4 TB Allocation Details'!$A$18:$L$18, 0),FALSE), 'E2 Allocators'!$B$15:$W$358, MATCH('O5 Details by Class &amp; Accounts'!BU$18, 'E2 Allocators'!$B$15:$W$15, 0),FALSE)*$E193)</f>
        <v>13819.020360315008</v>
      </c>
      <c r="BV193" s="1322">
        <f>IF(ISERROR(VLOOKUP(VLOOKUP($A193, 'E4 TB Allocation Details'!$A$18:$L$214, MATCH("A &amp; G ID", 'E4 TB Allocation Details'!$A$18:$L$18, 0),FALSE), 'E2 Allocators'!$B$15:$W$358, MATCH('O5 Details by Class &amp; Accounts'!BV$18, 'E2 Allocators'!$B$15:$W$15, 0),FALSE)*$E193), 0, VLOOKUP(VLOOKUP($A193, 'E4 TB Allocation Details'!$A$18:$L$214, MATCH("A &amp; G ID", 'E4 TB Allocation Details'!$A$18:$L$18, 0),FALSE), 'E2 Allocators'!$B$15:$W$358, MATCH('O5 Details by Class &amp; Accounts'!BV$18, 'E2 Allocators'!$B$15:$W$15, 0),FALSE)*$E193)</f>
        <v>9352.8834488462362</v>
      </c>
      <c r="BW193" s="1322">
        <f>IF(ISERROR(VLOOKUP(VLOOKUP($A193, 'E4 TB Allocation Details'!$A$18:$L$214, MATCH("A &amp; G ID", 'E4 TB Allocation Details'!$A$18:$L$18, 0),FALSE), 'E2 Allocators'!$B$15:$W$358, MATCH('O5 Details by Class &amp; Accounts'!BW$18, 'E2 Allocators'!$B$15:$W$15, 0),FALSE)*$E193), 0, VLOOKUP(VLOOKUP($A193, 'E4 TB Allocation Details'!$A$18:$L$214, MATCH("A &amp; G ID", 'E4 TB Allocation Details'!$A$18:$L$18, 0),FALSE), 'E2 Allocators'!$B$15:$W$358, MATCH('O5 Details by Class &amp; Accounts'!BW$18, 'E2 Allocators'!$B$15:$W$15, 0),FALSE)*$E193)</f>
        <v>0</v>
      </c>
      <c r="BX193" s="1322">
        <f>IF(ISERROR(VLOOKUP(VLOOKUP($A193, 'E4 TB Allocation Details'!$A$18:$L$214, MATCH("A &amp; G ID", 'E4 TB Allocation Details'!$A$18:$L$18, 0),FALSE), 'E2 Allocators'!$B$15:$W$358, MATCH('O5 Details by Class &amp; Accounts'!BX$18, 'E2 Allocators'!$B$15:$W$15, 0),FALSE)*$E193), 0, VLOOKUP(VLOOKUP($A193, 'E4 TB Allocation Details'!$A$18:$L$214, MATCH("A &amp; G ID", 'E4 TB Allocation Details'!$A$18:$L$18, 0),FALSE), 'E2 Allocators'!$B$15:$W$358, MATCH('O5 Details by Class &amp; Accounts'!BX$18, 'E2 Allocators'!$B$15:$W$15, 0),FALSE)*$E193)</f>
        <v>0</v>
      </c>
      <c r="BY193" s="1322">
        <f>IF(ISERROR(VLOOKUP(VLOOKUP($A193, 'E4 TB Allocation Details'!$A$18:$L$214, MATCH("A &amp; G ID", 'E4 TB Allocation Details'!$A$18:$L$18, 0),FALSE), 'E2 Allocators'!$B$15:$W$358, MATCH('O5 Details by Class &amp; Accounts'!BY$18, 'E2 Allocators'!$B$15:$W$15, 0),FALSE)*$E193), 0, VLOOKUP(VLOOKUP($A193, 'E4 TB Allocation Details'!$A$18:$L$214, MATCH("A &amp; G ID", 'E4 TB Allocation Details'!$A$18:$L$18, 0),FALSE), 'E2 Allocators'!$B$15:$W$358, MATCH('O5 Details by Class &amp; Accounts'!BY$18, 'E2 Allocators'!$B$15:$W$15, 0),FALSE)*$E193)</f>
        <v>1323.1948574542434</v>
      </c>
      <c r="BZ193" s="1322">
        <f>IF(ISERROR(VLOOKUP(VLOOKUP($A193, 'E4 TB Allocation Details'!$A$18:$L$214, MATCH("A &amp; G ID", 'E4 TB Allocation Details'!$A$18:$L$18, 0),FALSE), 'E2 Allocators'!$B$15:$W$358, MATCH('O5 Details by Class &amp; Accounts'!BZ$18, 'E2 Allocators'!$B$15:$W$15, 0),FALSE)*$E193), 0, VLOOKUP(VLOOKUP($A193, 'E4 TB Allocation Details'!$A$18:$L$214, MATCH("A &amp; G ID", 'E4 TB Allocation Details'!$A$18:$L$18, 0),FALSE), 'E2 Allocators'!$B$15:$W$358, MATCH('O5 Details by Class &amp; Accounts'!BZ$18, 'E2 Allocators'!$B$15:$W$15, 0),FALSE)*$E193)</f>
        <v>2787.744411091302</v>
      </c>
      <c r="CA193" s="1322">
        <f>IF(ISERROR(VLOOKUP(VLOOKUP($A193, 'E4 TB Allocation Details'!$A$18:$L$214, MATCH("A &amp; G ID", 'E4 TB Allocation Details'!$A$18:$L$18, 0),FALSE), 'E2 Allocators'!$B$15:$W$358, MATCH('O5 Details by Class &amp; Accounts'!CA$18, 'E2 Allocators'!$B$15:$W$15, 0),FALSE)*$E193), 0, VLOOKUP(VLOOKUP($A193, 'E4 TB Allocation Details'!$A$18:$L$214, MATCH("A &amp; G ID", 'E4 TB Allocation Details'!$A$18:$L$18, 0),FALSE), 'E2 Allocators'!$B$15:$W$358, MATCH('O5 Details by Class &amp; Accounts'!CA$18, 'E2 Allocators'!$B$15:$W$15, 0),FALSE)*$E193)</f>
        <v>0</v>
      </c>
      <c r="CB193" s="1322">
        <f>IF(ISERROR(VLOOKUP(VLOOKUP($A193, 'E4 TB Allocation Details'!$A$18:$L$214, MATCH("A &amp; G ID", 'E4 TB Allocation Details'!$A$18:$L$18, 0),FALSE), 'E2 Allocators'!$B$15:$W$358, MATCH('O5 Details by Class &amp; Accounts'!CB$18, 'E2 Allocators'!$B$15:$W$15, 0),FALSE)*$E193), 0, VLOOKUP(VLOOKUP($A193, 'E4 TB Allocation Details'!$A$18:$L$214, MATCH("A &amp; G ID", 'E4 TB Allocation Details'!$A$18:$L$18, 0),FALSE), 'E2 Allocators'!$B$15:$W$358, MATCH('O5 Details by Class &amp; Accounts'!CB$18, 'E2 Allocators'!$B$15:$W$15, 0),FALSE)*$E193)</f>
        <v>121.364788586367</v>
      </c>
      <c r="CC193" s="1322">
        <f>IF(ISERROR(VLOOKUP(VLOOKUP($A193, 'E4 TB Allocation Details'!$A$18:$L$214, MATCH("A &amp; G ID", 'E4 TB Allocation Details'!$A$18:$L$18, 0),FALSE), 'E2 Allocators'!$B$15:$W$358, MATCH('O5 Details by Class &amp; Accounts'!CC$18, 'E2 Allocators'!$B$15:$W$15, 0),FALSE)*$E193), 0, VLOOKUP(VLOOKUP($A193, 'E4 TB Allocation Details'!$A$18:$L$214, MATCH("A &amp; G ID", 'E4 TB Allocation Details'!$A$18:$L$18, 0),FALSE), 'E2 Allocators'!$B$15:$W$358, MATCH('O5 Details by Class &amp; Accounts'!CC$18, 'E2 Allocators'!$B$15:$W$15, 0),FALSE)*$E193)</f>
        <v>0</v>
      </c>
      <c r="CD193" s="1322">
        <f>IF(ISERROR(VLOOKUP(VLOOKUP($A193, 'E4 TB Allocation Details'!$A$18:$L$214, MATCH("A &amp; G ID", 'E4 TB Allocation Details'!$A$18:$L$18, 0),FALSE), 'E2 Allocators'!$B$15:$W$358, MATCH('O5 Details by Class &amp; Accounts'!CD$18, 'E2 Allocators'!$B$15:$W$15, 0),FALSE)*$E193), 0, VLOOKUP(VLOOKUP($A193, 'E4 TB Allocation Details'!$A$18:$L$214, MATCH("A &amp; G ID", 'E4 TB Allocation Details'!$A$18:$L$18, 0),FALSE), 'E2 Allocators'!$B$15:$W$358, MATCH('O5 Details by Class &amp; Accounts'!CD$18, 'E2 Allocators'!$B$15:$W$15, 0),FALSE)*$E193)</f>
        <v>0</v>
      </c>
      <c r="CE193" s="1322">
        <f>IF(ISERROR(VLOOKUP(VLOOKUP($A193, 'E4 TB Allocation Details'!$A$18:$L$214, MATCH("A &amp; G ID", 'E4 TB Allocation Details'!$A$18:$L$18, 0),FALSE), 'E2 Allocators'!$B$15:$W$358, MATCH('O5 Details by Class &amp; Accounts'!CE$18, 'E2 Allocators'!$B$15:$W$15, 0),FALSE)*$E193), 0, VLOOKUP(VLOOKUP($A193, 'E4 TB Allocation Details'!$A$18:$L$214, MATCH("A &amp; G ID", 'E4 TB Allocation Details'!$A$18:$L$18, 0),FALSE), 'E2 Allocators'!$B$15:$W$358, MATCH('O5 Details by Class &amp; Accounts'!CE$18, 'E2 Allocators'!$B$15:$W$15, 0),FALSE)*$E193)</f>
        <v>0</v>
      </c>
      <c r="CF193" s="1322">
        <f>IF(ISERROR(VLOOKUP(VLOOKUP($A193, 'E4 TB Allocation Details'!$A$18:$L$214, MATCH("A &amp; G ID", 'E4 TB Allocation Details'!$A$18:$L$18, 0),FALSE), 'E2 Allocators'!$B$15:$W$358, MATCH('O5 Details by Class &amp; Accounts'!CF$18, 'E2 Allocators'!$B$15:$W$15, 0),FALSE)*$E193), 0, VLOOKUP(VLOOKUP($A193, 'E4 TB Allocation Details'!$A$18:$L$214, MATCH("A &amp; G ID", 'E4 TB Allocation Details'!$A$18:$L$18, 0),FALSE), 'E2 Allocators'!$B$15:$W$358, MATCH('O5 Details by Class &amp; Accounts'!CF$18, 'E2 Allocators'!$B$15:$W$15, 0),FALSE)*$E193)</f>
        <v>0</v>
      </c>
      <c r="CG193" s="1322">
        <f>IF(ISERROR(VLOOKUP(VLOOKUP($A193, 'E4 TB Allocation Details'!$A$18:$L$214, MATCH("A &amp; G ID", 'E4 TB Allocation Details'!$A$18:$L$18, 0),FALSE), 'E2 Allocators'!$B$15:$W$358, MATCH('O5 Details by Class &amp; Accounts'!CG$18, 'E2 Allocators'!$B$15:$W$15, 0),FALSE)*$E193), 0, VLOOKUP(VLOOKUP($A193, 'E4 TB Allocation Details'!$A$18:$L$214, MATCH("A &amp; G ID", 'E4 TB Allocation Details'!$A$18:$L$18, 0),FALSE), 'E2 Allocators'!$B$15:$W$358, MATCH('O5 Details by Class &amp; Accounts'!CG$18, 'E2 Allocators'!$B$15:$W$15, 0),FALSE)*$E193)</f>
        <v>0</v>
      </c>
      <c r="CH193" s="1322">
        <f>IF(ISERROR(VLOOKUP(VLOOKUP($A193, 'E4 TB Allocation Details'!$A$18:$L$214, MATCH("A &amp; G ID", 'E4 TB Allocation Details'!$A$18:$L$18, 0),FALSE), 'E2 Allocators'!$B$15:$W$358, MATCH('O5 Details by Class &amp; Accounts'!CH$18, 'E2 Allocators'!$B$15:$W$15, 0),FALSE)*$E193), 0, VLOOKUP(VLOOKUP($A193, 'E4 TB Allocation Details'!$A$18:$L$214, MATCH("A &amp; G ID", 'E4 TB Allocation Details'!$A$18:$L$18, 0),FALSE), 'E2 Allocators'!$B$15:$W$358, MATCH('O5 Details by Class &amp; Accounts'!CH$18, 'E2 Allocators'!$B$15:$W$15, 0),FALSE)*$E193)</f>
        <v>0</v>
      </c>
      <c r="CI193" s="1322">
        <f>IF(ISERROR(VLOOKUP(VLOOKUP($A193, 'E4 TB Allocation Details'!$A$18:$L$214, MATCH("A &amp; G ID", 'E4 TB Allocation Details'!$A$18:$L$18, 0),FALSE), 'E2 Allocators'!$B$15:$W$358, MATCH('O5 Details by Class &amp; Accounts'!CI$18, 'E2 Allocators'!$B$15:$W$15, 0),FALSE)*$E193), 0, VLOOKUP(VLOOKUP($A193, 'E4 TB Allocation Details'!$A$18:$L$214, MATCH("A &amp; G ID", 'E4 TB Allocation Details'!$A$18:$L$18, 0),FALSE), 'E2 Allocators'!$B$15:$W$358, MATCH('O5 Details by Class &amp; Accounts'!CI$18, 'E2 Allocators'!$B$15:$W$15, 0),FALSE)*$E193)</f>
        <v>0</v>
      </c>
      <c r="CJ193" s="1322">
        <f>IF(ISERROR(VLOOKUP(VLOOKUP($A193, 'E4 TB Allocation Details'!$A$18:$L$214, MATCH("A &amp; G ID", 'E4 TB Allocation Details'!$A$18:$L$18, 0),FALSE), 'E2 Allocators'!$B$15:$W$358, MATCH('O5 Details by Class &amp; Accounts'!CJ$18, 'E2 Allocators'!$B$15:$W$15, 0),FALSE)*$E193), 0, VLOOKUP(VLOOKUP($A193, 'E4 TB Allocation Details'!$A$18:$L$214, MATCH("A &amp; G ID", 'E4 TB Allocation Details'!$A$18:$L$18, 0),FALSE), 'E2 Allocators'!$B$15:$W$358, MATCH('O5 Details by Class &amp; Accounts'!CJ$18, 'E2 Allocators'!$B$15:$W$15, 0),FALSE)*$E193)</f>
        <v>0</v>
      </c>
      <c r="CK193" s="1322">
        <f>IF(ISERROR(VLOOKUP(VLOOKUP($A193, 'E4 TB Allocation Details'!$A$18:$L$214, MATCH("A &amp; G ID", 'E4 TB Allocation Details'!$A$18:$L$18, 0),FALSE), 'E2 Allocators'!$B$15:$W$358, MATCH('O5 Details by Class &amp; Accounts'!CK$18, 'E2 Allocators'!$B$15:$W$15, 0),FALSE)*$E193), 0, VLOOKUP(VLOOKUP($A193, 'E4 TB Allocation Details'!$A$18:$L$214, MATCH("A &amp; G ID", 'E4 TB Allocation Details'!$A$18:$L$18, 0),FALSE), 'E2 Allocators'!$B$15:$W$358, MATCH('O5 Details by Class &amp; Accounts'!CK$18, 'E2 Allocators'!$B$15:$W$15, 0),FALSE)*$E193)</f>
        <v>0</v>
      </c>
      <c r="CL193" s="1322">
        <f>IF(ISERROR(VLOOKUP(VLOOKUP($A193, 'E4 TB Allocation Details'!$A$18:$L$214, MATCH("A &amp; G ID", 'E4 TB Allocation Details'!$A$18:$L$18, 0),FALSE), 'E2 Allocators'!$B$15:$W$358, MATCH('O5 Details by Class &amp; Accounts'!CL$18, 'E2 Allocators'!$B$15:$W$15, 0),FALSE)*$E193), 0, VLOOKUP(VLOOKUP($A193, 'E4 TB Allocation Details'!$A$18:$L$214, MATCH("A &amp; G ID", 'E4 TB Allocation Details'!$A$18:$L$18, 0),FALSE), 'E2 Allocators'!$B$15:$W$358, MATCH('O5 Details by Class &amp; Accounts'!CL$18, 'E2 Allocators'!$B$15:$W$15, 0),FALSE)*$E193)</f>
        <v>0</v>
      </c>
      <c r="CM193" s="1322">
        <f>IF(ISERROR(VLOOKUP(VLOOKUP($A193, 'E4 TB Allocation Details'!$A$18:$L$214, MATCH("A &amp; G ID", 'E4 TB Allocation Details'!$A$18:$L$18, 0),FALSE), 'E2 Allocators'!$B$15:$W$358, MATCH('O5 Details by Class &amp; Accounts'!CM$18, 'E2 Allocators'!$B$15:$W$15, 0),FALSE)*$E193), 0, VLOOKUP(VLOOKUP($A193, 'E4 TB Allocation Details'!$A$18:$L$214, MATCH("A &amp; G ID", 'E4 TB Allocation Details'!$A$18:$L$18, 0),FALSE), 'E2 Allocators'!$B$15:$W$358, MATCH('O5 Details by Class &amp; Accounts'!CM$18, 'E2 Allocators'!$B$15:$W$15, 0),FALSE)*$E193)</f>
        <v>0</v>
      </c>
      <c r="CN193" s="1322">
        <f t="shared" si="49"/>
        <v>82150.631698969912</v>
      </c>
      <c r="CO193" s="1651">
        <f t="shared" si="50"/>
        <v>0</v>
      </c>
      <c r="CQ193" s="1899" t="inlineStr">
        <is>
          <t/>
        </is>
      </c>
    </row>
    <row r="194" spans="1:95" s="64" customFormat="1" ht="12.75" x14ac:dyDescent="0.2">
      <c r="A194" s="2146">
        <v>5660</v>
      </c>
      <c r="B194" s="2112" t="s">
        <v>303</v>
      </c>
      <c r="C194" s="1648">
        <f>IF(ISERROR(VLOOKUP($A194,'I3 TB Data'!$A$19:$H$483,MATCH('O5 Details by Class &amp; Accounts'!$C$18, 'I3 TB Data'!$A$19:$H$19,0),0)), 0, VLOOKUP($A194,'I3 TB Data'!$A$19:$H$483,MATCH('O5 Details by Class &amp; Accounts'!$C$18,'I3 TB Data'!$A$19:$H$19,0),0))</f>
        <v>1012.44</v>
      </c>
      <c r="D194" s="1649"/>
      <c r="E194" s="1648">
        <f t="shared" si="44"/>
        <v>1012.44</v>
      </c>
      <c r="F194" s="1650"/>
      <c r="G194" s="1650"/>
      <c r="H194" s="1322">
        <f t="shared" si="46"/>
        <v>0</v>
      </c>
      <c r="I194" s="1322">
        <f>IF(ISERROR(VLOOKUP(VLOOKUP($A194, 'E4 TB Allocation Details'!$A$18:$L$214, MATCH("Demand ID", 'E4 TB Allocation Details'!$A$18:$L$18, 0),FALSE), 'E2 Allocators'!$B$15:$W$358, MATCH('O5 Details by Class &amp; Accounts'!I$18, 'E2 Allocators'!$B$15:$W$15, 0),FALSE)*$F194), 0, VLOOKUP(VLOOKUP($A194, 'E4 TB Allocation Details'!$A$18:$L$214, MATCH("Demand ID", 'E4 TB Allocation Details'!$A$18:$L$18, 0),FALSE), 'E2 Allocators'!$B$15:$W$358, MATCH('O5 Details by Class &amp; Accounts'!I$18, 'E2 Allocators'!$B$15:$W$15, 0),FALSE)*$F194)</f>
        <v>0</v>
      </c>
      <c r="J194" s="1322">
        <f>IF(ISERROR(VLOOKUP(VLOOKUP($A194, 'E4 TB Allocation Details'!$A$18:$L$214, MATCH("Demand ID", 'E4 TB Allocation Details'!$A$18:$L$18, 0),FALSE), 'E2 Allocators'!$B$15:$W$358, MATCH('O5 Details by Class &amp; Accounts'!J$18, 'E2 Allocators'!$B$15:$W$15, 0),FALSE)*$F194), 0, VLOOKUP(VLOOKUP($A194, 'E4 TB Allocation Details'!$A$18:$L$214, MATCH("Demand ID", 'E4 TB Allocation Details'!$A$18:$L$18, 0),FALSE), 'E2 Allocators'!$B$15:$W$358, MATCH('O5 Details by Class &amp; Accounts'!J$18, 'E2 Allocators'!$B$15:$W$15, 0),FALSE)*$F194)</f>
        <v>0</v>
      </c>
      <c r="K194" s="1322">
        <f>IF(ISERROR(VLOOKUP(VLOOKUP($A194, 'E4 TB Allocation Details'!$A$18:$L$214, MATCH("Demand ID", 'E4 TB Allocation Details'!$A$18:$L$18, 0),FALSE), 'E2 Allocators'!$B$15:$W$358, MATCH('O5 Details by Class &amp; Accounts'!K$18, 'E2 Allocators'!$B$15:$W$15, 0),FALSE)*$F194), 0, VLOOKUP(VLOOKUP($A194, 'E4 TB Allocation Details'!$A$18:$L$214, MATCH("Demand ID", 'E4 TB Allocation Details'!$A$18:$L$18, 0),FALSE), 'E2 Allocators'!$B$15:$W$358, MATCH('O5 Details by Class &amp; Accounts'!K$18, 'E2 Allocators'!$B$15:$W$15, 0),FALSE)*$F194)</f>
        <v>0</v>
      </c>
      <c r="L194" s="1322">
        <f>IF(ISERROR(VLOOKUP(VLOOKUP($A194, 'E4 TB Allocation Details'!$A$18:$L$214, MATCH("Demand ID", 'E4 TB Allocation Details'!$A$18:$L$18, 0),FALSE), 'E2 Allocators'!$B$15:$W$358, MATCH('O5 Details by Class &amp; Accounts'!L$18, 'E2 Allocators'!$B$15:$W$15, 0),FALSE)*$F194), 0, VLOOKUP(VLOOKUP($A194, 'E4 TB Allocation Details'!$A$18:$L$214, MATCH("Demand ID", 'E4 TB Allocation Details'!$A$18:$L$18, 0),FALSE), 'E2 Allocators'!$B$15:$W$358, MATCH('O5 Details by Class &amp; Accounts'!L$18, 'E2 Allocators'!$B$15:$W$15, 0),FALSE)*$F194)</f>
        <v>0</v>
      </c>
      <c r="M194" s="1322">
        <f>IF(ISERROR(VLOOKUP(VLOOKUP($A194, 'E4 TB Allocation Details'!$A$18:$L$214, MATCH("Demand ID", 'E4 TB Allocation Details'!$A$18:$L$18, 0),FALSE), 'E2 Allocators'!$B$15:$W$358, MATCH('O5 Details by Class &amp; Accounts'!M$18, 'E2 Allocators'!$B$15:$W$15, 0),FALSE)*$F194), 0, VLOOKUP(VLOOKUP($A194, 'E4 TB Allocation Details'!$A$18:$L$214, MATCH("Demand ID", 'E4 TB Allocation Details'!$A$18:$L$18, 0),FALSE), 'E2 Allocators'!$B$15:$W$358, MATCH('O5 Details by Class &amp; Accounts'!M$18, 'E2 Allocators'!$B$15:$W$15, 0),FALSE)*$F194)</f>
        <v>0</v>
      </c>
      <c r="N194" s="1322">
        <f>IF(ISERROR(VLOOKUP(VLOOKUP($A194, 'E4 TB Allocation Details'!$A$18:$L$214, MATCH("Demand ID", 'E4 TB Allocation Details'!$A$18:$L$18, 0),FALSE), 'E2 Allocators'!$B$15:$W$358, MATCH('O5 Details by Class &amp; Accounts'!N$18, 'E2 Allocators'!$B$15:$W$15, 0),FALSE)*$F194), 0, VLOOKUP(VLOOKUP($A194, 'E4 TB Allocation Details'!$A$18:$L$214, MATCH("Demand ID", 'E4 TB Allocation Details'!$A$18:$L$18, 0),FALSE), 'E2 Allocators'!$B$15:$W$358, MATCH('O5 Details by Class &amp; Accounts'!N$18, 'E2 Allocators'!$B$15:$W$15, 0),FALSE)*$F194)</f>
        <v>0</v>
      </c>
      <c r="O194" s="1322">
        <f>IF(ISERROR(VLOOKUP(VLOOKUP($A194, 'E4 TB Allocation Details'!$A$18:$L$214, MATCH("Demand ID", 'E4 TB Allocation Details'!$A$18:$L$18, 0),FALSE), 'E2 Allocators'!$B$15:$W$358, MATCH('O5 Details by Class &amp; Accounts'!O$18, 'E2 Allocators'!$B$15:$W$15, 0),FALSE)*$F194), 0, VLOOKUP(VLOOKUP($A194, 'E4 TB Allocation Details'!$A$18:$L$214, MATCH("Demand ID", 'E4 TB Allocation Details'!$A$18:$L$18, 0),FALSE), 'E2 Allocators'!$B$15:$W$358, MATCH('O5 Details by Class &amp; Accounts'!O$18, 'E2 Allocators'!$B$15:$W$15, 0),FALSE)*$F194)</f>
        <v>0</v>
      </c>
      <c r="P194" s="1322">
        <f>IF(ISERROR(VLOOKUP(VLOOKUP($A194, 'E4 TB Allocation Details'!$A$18:$L$214, MATCH("Demand ID", 'E4 TB Allocation Details'!$A$18:$L$18, 0),FALSE), 'E2 Allocators'!$B$15:$W$358, MATCH('O5 Details by Class &amp; Accounts'!P$18, 'E2 Allocators'!$B$15:$W$15, 0),FALSE)*$F194), 0, VLOOKUP(VLOOKUP($A194, 'E4 TB Allocation Details'!$A$18:$L$214, MATCH("Demand ID", 'E4 TB Allocation Details'!$A$18:$L$18, 0),FALSE), 'E2 Allocators'!$B$15:$W$358, MATCH('O5 Details by Class &amp; Accounts'!P$18, 'E2 Allocators'!$B$15:$W$15, 0),FALSE)*$F194)</f>
        <v>0</v>
      </c>
      <c r="Q194" s="1322">
        <f>IF(ISERROR(VLOOKUP(VLOOKUP($A194, 'E4 TB Allocation Details'!$A$18:$L$214, MATCH("Demand ID", 'E4 TB Allocation Details'!$A$18:$L$18, 0),FALSE), 'E2 Allocators'!$B$15:$W$358, MATCH('O5 Details by Class &amp; Accounts'!Q$18, 'E2 Allocators'!$B$15:$W$15, 0),FALSE)*$F194), 0, VLOOKUP(VLOOKUP($A194, 'E4 TB Allocation Details'!$A$18:$L$214, MATCH("Demand ID", 'E4 TB Allocation Details'!$A$18:$L$18, 0),FALSE), 'E2 Allocators'!$B$15:$W$358, MATCH('O5 Details by Class &amp; Accounts'!Q$18, 'E2 Allocators'!$B$15:$W$15, 0),FALSE)*$F194)</f>
        <v>0</v>
      </c>
      <c r="R194" s="1322">
        <f>IF(ISERROR(VLOOKUP(VLOOKUP($A194, 'E4 TB Allocation Details'!$A$18:$L$214, MATCH("Demand ID", 'E4 TB Allocation Details'!$A$18:$L$18, 0),FALSE), 'E2 Allocators'!$B$15:$W$358, MATCH('O5 Details by Class &amp; Accounts'!R$18, 'E2 Allocators'!$B$15:$W$15, 0),FALSE)*$F194), 0, VLOOKUP(VLOOKUP($A194, 'E4 TB Allocation Details'!$A$18:$L$214, MATCH("Demand ID", 'E4 TB Allocation Details'!$A$18:$L$18, 0),FALSE), 'E2 Allocators'!$B$15:$W$358, MATCH('O5 Details by Class &amp; Accounts'!R$18, 'E2 Allocators'!$B$15:$W$15, 0),FALSE)*$F194)</f>
        <v>0</v>
      </c>
      <c r="S194" s="1322">
        <f>IF(ISERROR(VLOOKUP(VLOOKUP($A194, 'E4 TB Allocation Details'!$A$18:$L$214, MATCH("Demand ID", 'E4 TB Allocation Details'!$A$18:$L$18, 0),FALSE), 'E2 Allocators'!$B$15:$W$358, MATCH('O5 Details by Class &amp; Accounts'!S$18, 'E2 Allocators'!$B$15:$W$15, 0),FALSE)*$F194), 0, VLOOKUP(VLOOKUP($A194, 'E4 TB Allocation Details'!$A$18:$L$214, MATCH("Demand ID", 'E4 TB Allocation Details'!$A$18:$L$18, 0),FALSE), 'E2 Allocators'!$B$15:$W$358, MATCH('O5 Details by Class &amp; Accounts'!S$18, 'E2 Allocators'!$B$15:$W$15, 0),FALSE)*$F194)</f>
        <v>0</v>
      </c>
      <c r="T194" s="1322">
        <f>IF(ISERROR(VLOOKUP(VLOOKUP($A194, 'E4 TB Allocation Details'!$A$18:$L$214, MATCH("Demand ID", 'E4 TB Allocation Details'!$A$18:$L$18, 0),FALSE), 'E2 Allocators'!$B$15:$W$358, MATCH('O5 Details by Class &amp; Accounts'!T$18, 'E2 Allocators'!$B$15:$W$15, 0),FALSE)*$F194), 0, VLOOKUP(VLOOKUP($A194, 'E4 TB Allocation Details'!$A$18:$L$214, MATCH("Demand ID", 'E4 TB Allocation Details'!$A$18:$L$18, 0),FALSE), 'E2 Allocators'!$B$15:$W$358, MATCH('O5 Details by Class &amp; Accounts'!T$18, 'E2 Allocators'!$B$15:$W$15, 0),FALSE)*$F194)</f>
        <v>0</v>
      </c>
      <c r="U194" s="1322">
        <f>IF(ISERROR(VLOOKUP(VLOOKUP($A194, 'E4 TB Allocation Details'!$A$18:$L$214, MATCH("Demand ID", 'E4 TB Allocation Details'!$A$18:$L$18, 0),FALSE), 'E2 Allocators'!$B$15:$W$358, MATCH('O5 Details by Class &amp; Accounts'!U$18, 'E2 Allocators'!$B$15:$W$15, 0),FALSE)*$F194), 0, VLOOKUP(VLOOKUP($A194, 'E4 TB Allocation Details'!$A$18:$L$214, MATCH("Demand ID", 'E4 TB Allocation Details'!$A$18:$L$18, 0),FALSE), 'E2 Allocators'!$B$15:$W$358, MATCH('O5 Details by Class &amp; Accounts'!U$18, 'E2 Allocators'!$B$15:$W$15, 0),FALSE)*$F194)</f>
        <v>0</v>
      </c>
      <c r="V194" s="1322">
        <f>IF(ISERROR(VLOOKUP(VLOOKUP($A194, 'E4 TB Allocation Details'!$A$18:$L$214, MATCH("Demand ID", 'E4 TB Allocation Details'!$A$18:$L$18, 0),FALSE), 'E2 Allocators'!$B$15:$W$358, MATCH('O5 Details by Class &amp; Accounts'!V$18, 'E2 Allocators'!$B$15:$W$15, 0),FALSE)*$F194), 0, VLOOKUP(VLOOKUP($A194, 'E4 TB Allocation Details'!$A$18:$L$214, MATCH("Demand ID", 'E4 TB Allocation Details'!$A$18:$L$18, 0),FALSE), 'E2 Allocators'!$B$15:$W$358, MATCH('O5 Details by Class &amp; Accounts'!V$18, 'E2 Allocators'!$B$15:$W$15, 0),FALSE)*$F194)</f>
        <v>0</v>
      </c>
      <c r="W194" s="1322">
        <f>IF(ISERROR(VLOOKUP(VLOOKUP($A194, 'E4 TB Allocation Details'!$A$18:$L$214, MATCH("Demand ID", 'E4 TB Allocation Details'!$A$18:$L$18, 0),FALSE), 'E2 Allocators'!$B$15:$W$358, MATCH('O5 Details by Class &amp; Accounts'!W$18, 'E2 Allocators'!$B$15:$W$15, 0),FALSE)*$F194), 0, VLOOKUP(VLOOKUP($A194, 'E4 TB Allocation Details'!$A$18:$L$214, MATCH("Demand ID", 'E4 TB Allocation Details'!$A$18:$L$18, 0),FALSE), 'E2 Allocators'!$B$15:$W$358, MATCH('O5 Details by Class &amp; Accounts'!W$18, 'E2 Allocators'!$B$15:$W$15, 0),FALSE)*$F194)</f>
        <v>0</v>
      </c>
      <c r="X194" s="1322">
        <f>IF(ISERROR(VLOOKUP(VLOOKUP($A194, 'E4 TB Allocation Details'!$A$18:$L$214, MATCH("Demand ID", 'E4 TB Allocation Details'!$A$18:$L$18, 0),FALSE), 'E2 Allocators'!$B$15:$W$358, MATCH('O5 Details by Class &amp; Accounts'!X$18, 'E2 Allocators'!$B$15:$W$15, 0),FALSE)*$F194), 0, VLOOKUP(VLOOKUP($A194, 'E4 TB Allocation Details'!$A$18:$L$214, MATCH("Demand ID", 'E4 TB Allocation Details'!$A$18:$L$18, 0),FALSE), 'E2 Allocators'!$B$15:$W$358, MATCH('O5 Details by Class &amp; Accounts'!X$18, 'E2 Allocators'!$B$15:$W$15, 0),FALSE)*$F194)</f>
        <v>0</v>
      </c>
      <c r="Y194" s="1322">
        <f>IF(ISERROR(VLOOKUP(VLOOKUP($A194, 'E4 TB Allocation Details'!$A$18:$L$214, MATCH("Demand ID", 'E4 TB Allocation Details'!$A$18:$L$18, 0),FALSE), 'E2 Allocators'!$B$15:$W$358, MATCH('O5 Details by Class &amp; Accounts'!Y$18, 'E2 Allocators'!$B$15:$W$15, 0),FALSE)*$F194), 0, VLOOKUP(VLOOKUP($A194, 'E4 TB Allocation Details'!$A$18:$L$214, MATCH("Demand ID", 'E4 TB Allocation Details'!$A$18:$L$18, 0),FALSE), 'E2 Allocators'!$B$15:$W$358, MATCH('O5 Details by Class &amp; Accounts'!Y$18, 'E2 Allocators'!$B$15:$W$15, 0),FALSE)*$F194)</f>
        <v>0</v>
      </c>
      <c r="Z194" s="1322">
        <f>IF(ISERROR(VLOOKUP(VLOOKUP($A194, 'E4 TB Allocation Details'!$A$18:$L$214, MATCH("Demand ID", 'E4 TB Allocation Details'!$A$18:$L$18, 0),FALSE), 'E2 Allocators'!$B$15:$W$358, MATCH('O5 Details by Class &amp; Accounts'!Z$18, 'E2 Allocators'!$B$15:$W$15, 0),FALSE)*$F194), 0, VLOOKUP(VLOOKUP($A194, 'E4 TB Allocation Details'!$A$18:$L$214, MATCH("Demand ID", 'E4 TB Allocation Details'!$A$18:$L$18, 0),FALSE), 'E2 Allocators'!$B$15:$W$358, MATCH('O5 Details by Class &amp; Accounts'!Z$18, 'E2 Allocators'!$B$15:$W$15, 0),FALSE)*$F194)</f>
        <v>0</v>
      </c>
      <c r="AA194" s="1322">
        <f>IF(ISERROR(VLOOKUP(VLOOKUP($A194, 'E4 TB Allocation Details'!$A$18:$L$214, MATCH("Demand ID", 'E4 TB Allocation Details'!$A$18:$L$18, 0),FALSE), 'E2 Allocators'!$B$15:$W$358, MATCH('O5 Details by Class &amp; Accounts'!AA$18, 'E2 Allocators'!$B$15:$W$15, 0),FALSE)*$F194), 0, VLOOKUP(VLOOKUP($A194, 'E4 TB Allocation Details'!$A$18:$L$214, MATCH("Demand ID", 'E4 TB Allocation Details'!$A$18:$L$18, 0),FALSE), 'E2 Allocators'!$B$15:$W$358, MATCH('O5 Details by Class &amp; Accounts'!AA$18, 'E2 Allocators'!$B$15:$W$15, 0),FALSE)*$F194)</f>
        <v>0</v>
      </c>
      <c r="AB194" s="1322">
        <f>IF(ISERROR(VLOOKUP(VLOOKUP($A194, 'E4 TB Allocation Details'!$A$18:$L$214, MATCH("Demand ID", 'E4 TB Allocation Details'!$A$18:$L$18, 0),FALSE), 'E2 Allocators'!$B$15:$W$358, MATCH('O5 Details by Class &amp; Accounts'!AB$18, 'E2 Allocators'!$B$15:$W$15, 0),FALSE)*$F194), 0, VLOOKUP(VLOOKUP($A194, 'E4 TB Allocation Details'!$A$18:$L$214, MATCH("Demand ID", 'E4 TB Allocation Details'!$A$18:$L$18, 0),FALSE), 'E2 Allocators'!$B$15:$W$358, MATCH('O5 Details by Class &amp; Accounts'!AB$18, 'E2 Allocators'!$B$15:$W$15, 0),FALSE)*$F194)</f>
        <v>0</v>
      </c>
      <c r="AC194" s="1322">
        <f t="shared" si="47"/>
        <v>0</v>
      </c>
      <c r="AD194" s="1322">
        <f>IF(ISERROR(VLOOKUP(VLOOKUP($A194, 'E4 TB Allocation Details'!$A$18:$L$214, MATCH("Customer ID", 'E4 TB Allocation Details'!$A$18:$L$18, 0),FALSE), 'E2 Allocators'!$B$15:$W$358, MATCH('O5 Details by Class &amp; Accounts'!AD$18, 'E2 Allocators'!$B$15:$W$15, 0),FALSE)*$G194), 0, VLOOKUP(VLOOKUP($A194, 'E4 TB Allocation Details'!$A$18:$L$214, MATCH("Customer ID", 'E4 TB Allocation Details'!$A$18:$L$18, 0),FALSE), 'E2 Allocators'!$B$15:$W$358, MATCH('O5 Details by Class &amp; Accounts'!AD$18, 'E2 Allocators'!$B$15:$W$15, 0),FALSE)*$G194)</f>
        <v>0</v>
      </c>
      <c r="AE194" s="1322">
        <f>IF(ISERROR(VLOOKUP(VLOOKUP($A194, 'E4 TB Allocation Details'!$A$18:$L$214, MATCH("Customer ID", 'E4 TB Allocation Details'!$A$18:$L$18, 0),FALSE), 'E2 Allocators'!$B$15:$W$358, MATCH('O5 Details by Class &amp; Accounts'!AE$18, 'E2 Allocators'!$B$15:$W$15, 0),FALSE)*$G194), 0, VLOOKUP(VLOOKUP($A194, 'E4 TB Allocation Details'!$A$18:$L$214, MATCH("Customer ID", 'E4 TB Allocation Details'!$A$18:$L$18, 0),FALSE), 'E2 Allocators'!$B$15:$W$358, MATCH('O5 Details by Class &amp; Accounts'!AE$18, 'E2 Allocators'!$B$15:$W$15, 0),FALSE)*$G194)</f>
        <v>0</v>
      </c>
      <c r="AF194" s="1322">
        <f>IF(ISERROR(VLOOKUP(VLOOKUP($A194, 'E4 TB Allocation Details'!$A$18:$L$214, MATCH("Customer ID", 'E4 TB Allocation Details'!$A$18:$L$18, 0),FALSE), 'E2 Allocators'!$B$15:$W$358, MATCH('O5 Details by Class &amp; Accounts'!AF$18, 'E2 Allocators'!$B$15:$W$15, 0),FALSE)*$G194), 0, VLOOKUP(VLOOKUP($A194, 'E4 TB Allocation Details'!$A$18:$L$214, MATCH("Customer ID", 'E4 TB Allocation Details'!$A$18:$L$18, 0),FALSE), 'E2 Allocators'!$B$15:$W$358, MATCH('O5 Details by Class &amp; Accounts'!AF$18, 'E2 Allocators'!$B$15:$W$15, 0),FALSE)*$G194)</f>
        <v>0</v>
      </c>
      <c r="AG194" s="1322">
        <f>IF(ISERROR(VLOOKUP(VLOOKUP($A194, 'E4 TB Allocation Details'!$A$18:$L$214, MATCH("Customer ID", 'E4 TB Allocation Details'!$A$18:$L$18, 0),FALSE), 'E2 Allocators'!$B$15:$W$358, MATCH('O5 Details by Class &amp; Accounts'!AG$18, 'E2 Allocators'!$B$15:$W$15, 0),FALSE)*$G194), 0, VLOOKUP(VLOOKUP($A194, 'E4 TB Allocation Details'!$A$18:$L$214, MATCH("Customer ID", 'E4 TB Allocation Details'!$A$18:$L$18, 0),FALSE), 'E2 Allocators'!$B$15:$W$358, MATCH('O5 Details by Class &amp; Accounts'!AG$18, 'E2 Allocators'!$B$15:$W$15, 0),FALSE)*$G194)</f>
        <v>0</v>
      </c>
      <c r="AH194" s="1322">
        <f>IF(ISERROR(VLOOKUP(VLOOKUP($A194, 'E4 TB Allocation Details'!$A$18:$L$214, MATCH("Customer ID", 'E4 TB Allocation Details'!$A$18:$L$18, 0),FALSE), 'E2 Allocators'!$B$15:$W$358, MATCH('O5 Details by Class &amp; Accounts'!AH$18, 'E2 Allocators'!$B$15:$W$15, 0),FALSE)*$G194), 0, VLOOKUP(VLOOKUP($A194, 'E4 TB Allocation Details'!$A$18:$L$214, MATCH("Customer ID", 'E4 TB Allocation Details'!$A$18:$L$18, 0),FALSE), 'E2 Allocators'!$B$15:$W$358, MATCH('O5 Details by Class &amp; Accounts'!AH$18, 'E2 Allocators'!$B$15:$W$15, 0),FALSE)*$G194)</f>
        <v>0</v>
      </c>
      <c r="AI194" s="1322">
        <f>IF(ISERROR(VLOOKUP(VLOOKUP($A194, 'E4 TB Allocation Details'!$A$18:$L$214, MATCH("Customer ID", 'E4 TB Allocation Details'!$A$18:$L$18, 0),FALSE), 'E2 Allocators'!$B$15:$W$358, MATCH('O5 Details by Class &amp; Accounts'!AI$18, 'E2 Allocators'!$B$15:$W$15, 0),FALSE)*$G194), 0, VLOOKUP(VLOOKUP($A194, 'E4 TB Allocation Details'!$A$18:$L$214, MATCH("Customer ID", 'E4 TB Allocation Details'!$A$18:$L$18, 0),FALSE), 'E2 Allocators'!$B$15:$W$358, MATCH('O5 Details by Class &amp; Accounts'!AI$18, 'E2 Allocators'!$B$15:$W$15, 0),FALSE)*$G194)</f>
        <v>0</v>
      </c>
      <c r="AJ194" s="1322">
        <f>IF(ISERROR(VLOOKUP(VLOOKUP($A194, 'E4 TB Allocation Details'!$A$18:$L$214, MATCH("Customer ID", 'E4 TB Allocation Details'!$A$18:$L$18, 0),FALSE), 'E2 Allocators'!$B$15:$W$358, MATCH('O5 Details by Class &amp; Accounts'!AJ$18, 'E2 Allocators'!$B$15:$W$15, 0),FALSE)*$G194), 0, VLOOKUP(VLOOKUP($A194, 'E4 TB Allocation Details'!$A$18:$L$214, MATCH("Customer ID", 'E4 TB Allocation Details'!$A$18:$L$18, 0),FALSE), 'E2 Allocators'!$B$15:$W$358, MATCH('O5 Details by Class &amp; Accounts'!AJ$18, 'E2 Allocators'!$B$15:$W$15, 0),FALSE)*$G194)</f>
        <v>0</v>
      </c>
      <c r="AK194" s="1322">
        <f>IF(ISERROR(VLOOKUP(VLOOKUP($A194, 'E4 TB Allocation Details'!$A$18:$L$214, MATCH("Customer ID", 'E4 TB Allocation Details'!$A$18:$L$18, 0),FALSE), 'E2 Allocators'!$B$15:$W$358, MATCH('O5 Details by Class &amp; Accounts'!AK$18, 'E2 Allocators'!$B$15:$W$15, 0),FALSE)*$G194), 0, VLOOKUP(VLOOKUP($A194, 'E4 TB Allocation Details'!$A$18:$L$214, MATCH("Customer ID", 'E4 TB Allocation Details'!$A$18:$L$18, 0),FALSE), 'E2 Allocators'!$B$15:$W$358, MATCH('O5 Details by Class &amp; Accounts'!AK$18, 'E2 Allocators'!$B$15:$W$15, 0),FALSE)*$G194)</f>
        <v>0</v>
      </c>
      <c r="AL194" s="1322">
        <f>IF(ISERROR(VLOOKUP(VLOOKUP($A194, 'E4 TB Allocation Details'!$A$18:$L$214, MATCH("Customer ID", 'E4 TB Allocation Details'!$A$18:$L$18, 0),FALSE), 'E2 Allocators'!$B$15:$W$358, MATCH('O5 Details by Class &amp; Accounts'!AL$18, 'E2 Allocators'!$B$15:$W$15, 0),FALSE)*$G194), 0, VLOOKUP(VLOOKUP($A194, 'E4 TB Allocation Details'!$A$18:$L$214, MATCH("Customer ID", 'E4 TB Allocation Details'!$A$18:$L$18, 0),FALSE), 'E2 Allocators'!$B$15:$W$358, MATCH('O5 Details by Class &amp; Accounts'!AL$18, 'E2 Allocators'!$B$15:$W$15, 0),FALSE)*$G194)</f>
        <v>0</v>
      </c>
      <c r="AM194" s="1322">
        <f>IF(ISERROR(VLOOKUP(VLOOKUP($A194, 'E4 TB Allocation Details'!$A$18:$L$214, MATCH("Customer ID", 'E4 TB Allocation Details'!$A$18:$L$18, 0),FALSE), 'E2 Allocators'!$B$15:$W$358, MATCH('O5 Details by Class &amp; Accounts'!AM$18, 'E2 Allocators'!$B$15:$W$15, 0),FALSE)*$G194), 0, VLOOKUP(VLOOKUP($A194, 'E4 TB Allocation Details'!$A$18:$L$214, MATCH("Customer ID", 'E4 TB Allocation Details'!$A$18:$L$18, 0),FALSE), 'E2 Allocators'!$B$15:$W$358, MATCH('O5 Details by Class &amp; Accounts'!AM$18, 'E2 Allocators'!$B$15:$W$15, 0),FALSE)*$G194)</f>
        <v>0</v>
      </c>
      <c r="AN194" s="1322">
        <f>IF(ISERROR(VLOOKUP(VLOOKUP($A194, 'E4 TB Allocation Details'!$A$18:$L$214, MATCH("Customer ID", 'E4 TB Allocation Details'!$A$18:$L$18, 0),FALSE), 'E2 Allocators'!$B$15:$W$358, MATCH('O5 Details by Class &amp; Accounts'!AN$18, 'E2 Allocators'!$B$15:$W$15, 0),FALSE)*$G194), 0, VLOOKUP(VLOOKUP($A194, 'E4 TB Allocation Details'!$A$18:$L$214, MATCH("Customer ID", 'E4 TB Allocation Details'!$A$18:$L$18, 0),FALSE), 'E2 Allocators'!$B$15:$W$358, MATCH('O5 Details by Class &amp; Accounts'!AN$18, 'E2 Allocators'!$B$15:$W$15, 0),FALSE)*$G194)</f>
        <v>0</v>
      </c>
      <c r="AO194" s="1322">
        <f>IF(ISERROR(VLOOKUP(VLOOKUP($A194, 'E4 TB Allocation Details'!$A$18:$L$214, MATCH("Customer ID", 'E4 TB Allocation Details'!$A$18:$L$18, 0),FALSE), 'E2 Allocators'!$B$15:$W$358, MATCH('O5 Details by Class &amp; Accounts'!AO$18, 'E2 Allocators'!$B$15:$W$15, 0),FALSE)*$G194), 0, VLOOKUP(VLOOKUP($A194, 'E4 TB Allocation Details'!$A$18:$L$214, MATCH("Customer ID", 'E4 TB Allocation Details'!$A$18:$L$18, 0),FALSE), 'E2 Allocators'!$B$15:$W$358, MATCH('O5 Details by Class &amp; Accounts'!AO$18, 'E2 Allocators'!$B$15:$W$15, 0),FALSE)*$G194)</f>
        <v>0</v>
      </c>
      <c r="AP194" s="1322">
        <f>IF(ISERROR(VLOOKUP(VLOOKUP($A194, 'E4 TB Allocation Details'!$A$18:$L$214, MATCH("Customer ID", 'E4 TB Allocation Details'!$A$18:$L$18, 0),FALSE), 'E2 Allocators'!$B$15:$W$358, MATCH('O5 Details by Class &amp; Accounts'!AP$18, 'E2 Allocators'!$B$15:$W$15, 0),FALSE)*$G194), 0, VLOOKUP(VLOOKUP($A194, 'E4 TB Allocation Details'!$A$18:$L$214, MATCH("Customer ID", 'E4 TB Allocation Details'!$A$18:$L$18, 0),FALSE), 'E2 Allocators'!$B$15:$W$358, MATCH('O5 Details by Class &amp; Accounts'!AP$18, 'E2 Allocators'!$B$15:$W$15, 0),FALSE)*$G194)</f>
        <v>0</v>
      </c>
      <c r="AQ194" s="1322">
        <f>IF(ISERROR(VLOOKUP(VLOOKUP($A194, 'E4 TB Allocation Details'!$A$18:$L$214, MATCH("Customer ID", 'E4 TB Allocation Details'!$A$18:$L$18, 0),FALSE), 'E2 Allocators'!$B$15:$W$358, MATCH('O5 Details by Class &amp; Accounts'!AQ$18, 'E2 Allocators'!$B$15:$W$15, 0),FALSE)*$G194), 0, VLOOKUP(VLOOKUP($A194, 'E4 TB Allocation Details'!$A$18:$L$214, MATCH("Customer ID", 'E4 TB Allocation Details'!$A$18:$L$18, 0),FALSE), 'E2 Allocators'!$B$15:$W$358, MATCH('O5 Details by Class &amp; Accounts'!AQ$18, 'E2 Allocators'!$B$15:$W$15, 0),FALSE)*$G194)</f>
        <v>0</v>
      </c>
      <c r="AR194" s="1322">
        <f>IF(ISERROR(VLOOKUP(VLOOKUP($A194, 'E4 TB Allocation Details'!$A$18:$L$214, MATCH("Customer ID", 'E4 TB Allocation Details'!$A$18:$L$18, 0),FALSE), 'E2 Allocators'!$B$15:$W$358, MATCH('O5 Details by Class &amp; Accounts'!AR$18, 'E2 Allocators'!$B$15:$W$15, 0),FALSE)*$G194), 0, VLOOKUP(VLOOKUP($A194, 'E4 TB Allocation Details'!$A$18:$L$214, MATCH("Customer ID", 'E4 TB Allocation Details'!$A$18:$L$18, 0),FALSE), 'E2 Allocators'!$B$15:$W$358, MATCH('O5 Details by Class &amp; Accounts'!AR$18, 'E2 Allocators'!$B$15:$W$15, 0),FALSE)*$G194)</f>
        <v>0</v>
      </c>
      <c r="AS194" s="1322">
        <f>IF(ISERROR(VLOOKUP(VLOOKUP($A194, 'E4 TB Allocation Details'!$A$18:$L$214, MATCH("Customer ID", 'E4 TB Allocation Details'!$A$18:$L$18, 0),FALSE), 'E2 Allocators'!$B$15:$W$358, MATCH('O5 Details by Class &amp; Accounts'!AS$18, 'E2 Allocators'!$B$15:$W$15, 0),FALSE)*$G194), 0, VLOOKUP(VLOOKUP($A194, 'E4 TB Allocation Details'!$A$18:$L$214, MATCH("Customer ID", 'E4 TB Allocation Details'!$A$18:$L$18, 0),FALSE), 'E2 Allocators'!$B$15:$W$358, MATCH('O5 Details by Class &amp; Accounts'!AS$18, 'E2 Allocators'!$B$15:$W$15, 0),FALSE)*$G194)</f>
        <v>0</v>
      </c>
      <c r="AT194" s="1322">
        <f>IF(ISERROR(VLOOKUP(VLOOKUP($A194, 'E4 TB Allocation Details'!$A$18:$L$214, MATCH("Customer ID", 'E4 TB Allocation Details'!$A$18:$L$18, 0),FALSE), 'E2 Allocators'!$B$15:$W$358, MATCH('O5 Details by Class &amp; Accounts'!AT$18, 'E2 Allocators'!$B$15:$W$15, 0),FALSE)*$G194), 0, VLOOKUP(VLOOKUP($A194, 'E4 TB Allocation Details'!$A$18:$L$214, MATCH("Customer ID", 'E4 TB Allocation Details'!$A$18:$L$18, 0),FALSE), 'E2 Allocators'!$B$15:$W$358, MATCH('O5 Details by Class &amp; Accounts'!AT$18, 'E2 Allocators'!$B$15:$W$15, 0),FALSE)*$G194)</f>
        <v>0</v>
      </c>
      <c r="AU194" s="1322">
        <f>IF(ISERROR(VLOOKUP(VLOOKUP($A194, 'E4 TB Allocation Details'!$A$18:$L$214, MATCH("Customer ID", 'E4 TB Allocation Details'!$A$18:$L$18, 0),FALSE), 'E2 Allocators'!$B$15:$W$358, MATCH('O5 Details by Class &amp; Accounts'!AU$18, 'E2 Allocators'!$B$15:$W$15, 0),FALSE)*$G194), 0, VLOOKUP(VLOOKUP($A194, 'E4 TB Allocation Details'!$A$18:$L$214, MATCH("Customer ID", 'E4 TB Allocation Details'!$A$18:$L$18, 0),FALSE), 'E2 Allocators'!$B$15:$W$358, MATCH('O5 Details by Class &amp; Accounts'!AU$18, 'E2 Allocators'!$B$15:$W$15, 0),FALSE)*$G194)</f>
        <v>0</v>
      </c>
      <c r="AV194" s="1322">
        <f>IF(ISERROR(VLOOKUP(VLOOKUP($A194, 'E4 TB Allocation Details'!$A$18:$L$214, MATCH("Customer ID", 'E4 TB Allocation Details'!$A$18:$L$18, 0),FALSE), 'E2 Allocators'!$B$15:$W$358, MATCH('O5 Details by Class &amp; Accounts'!AV$18, 'E2 Allocators'!$B$15:$W$15, 0),FALSE)*$G194), 0, VLOOKUP(VLOOKUP($A194, 'E4 TB Allocation Details'!$A$18:$L$214, MATCH("Customer ID", 'E4 TB Allocation Details'!$A$18:$L$18, 0),FALSE), 'E2 Allocators'!$B$15:$W$358, MATCH('O5 Details by Class &amp; Accounts'!AV$18, 'E2 Allocators'!$B$15:$W$15, 0),FALSE)*$G194)</f>
        <v>0</v>
      </c>
      <c r="AW194" s="1322">
        <f>IF(ISERROR(VLOOKUP(VLOOKUP($A194, 'E4 TB Allocation Details'!$A$18:$L$214, MATCH("Customer ID", 'E4 TB Allocation Details'!$A$18:$L$18, 0),FALSE), 'E2 Allocators'!$B$15:$W$358, MATCH('O5 Details by Class &amp; Accounts'!AW$18, 'E2 Allocators'!$B$15:$W$15, 0),FALSE)*$G194), 0, VLOOKUP(VLOOKUP($A194, 'E4 TB Allocation Details'!$A$18:$L$214, MATCH("Customer ID", 'E4 TB Allocation Details'!$A$18:$L$18, 0),FALSE), 'E2 Allocators'!$B$15:$W$358, MATCH('O5 Details by Class &amp; Accounts'!AW$18, 'E2 Allocators'!$B$15:$W$15, 0),FALSE)*$G194)</f>
        <v>0</v>
      </c>
      <c r="AX194" s="1322">
        <f t="shared" si="51"/>
        <v>0</v>
      </c>
      <c r="AY194" s="1322">
        <f>IF(ISERROR(VLOOKUP(VLOOKUP($A194, 'E4 TB Allocation Details'!$A$18:$L$214, MATCH("Misc ID", 'E4 TB Allocation Details'!$A$18:$L$18, 0),FALSE), 'E2 Allocators'!$B$15:$W$358, MATCH('O5 Details by Class &amp; Accounts'!AY$18, 'E2 Allocators'!$B$15:$W$15, 0),FALSE)*$E194), 0, VLOOKUP(VLOOKUP($A194, 'E4 TB Allocation Details'!$A$18:$L$214, MATCH("Misc ID", 'E4 TB Allocation Details'!$A$18:$L$18, 0),FALSE), 'E2 Allocators'!$B$15:$W$358, MATCH('O5 Details by Class &amp; Accounts'!AY$18, 'E2 Allocators'!$B$15:$W$15, 0),FALSE)*$E194)</f>
        <v>0</v>
      </c>
      <c r="AZ194" s="1322">
        <f>IF(ISERROR(VLOOKUP(VLOOKUP($A194, 'E4 TB Allocation Details'!$A$18:$L$214, MATCH("Misc ID", 'E4 TB Allocation Details'!$A$18:$L$18, 0),FALSE), 'E2 Allocators'!$B$15:$W$358, MATCH('O5 Details by Class &amp; Accounts'!AZ$18, 'E2 Allocators'!$B$15:$W$15, 0),FALSE)*$E194), 0, VLOOKUP(VLOOKUP($A194, 'E4 TB Allocation Details'!$A$18:$L$214, MATCH("Misc ID", 'E4 TB Allocation Details'!$A$18:$L$18, 0),FALSE), 'E2 Allocators'!$B$15:$W$358, MATCH('O5 Details by Class &amp; Accounts'!AZ$18, 'E2 Allocators'!$B$15:$W$15, 0),FALSE)*$E194)</f>
        <v>0</v>
      </c>
      <c r="BA194" s="1322">
        <f>IF(ISERROR(VLOOKUP(VLOOKUP($A194, 'E4 TB Allocation Details'!$A$18:$L$214, MATCH("Misc ID", 'E4 TB Allocation Details'!$A$18:$L$18, 0),FALSE), 'E2 Allocators'!$B$15:$W$358, MATCH('O5 Details by Class &amp; Accounts'!BA$18, 'E2 Allocators'!$B$15:$W$15, 0),FALSE)*$E194), 0, VLOOKUP(VLOOKUP($A194, 'E4 TB Allocation Details'!$A$18:$L$214, MATCH("Misc ID", 'E4 TB Allocation Details'!$A$18:$L$18, 0),FALSE), 'E2 Allocators'!$B$15:$W$358, MATCH('O5 Details by Class &amp; Accounts'!BA$18, 'E2 Allocators'!$B$15:$W$15, 0),FALSE)*$E194)</f>
        <v>0</v>
      </c>
      <c r="BB194" s="1322">
        <f>IF(ISERROR(VLOOKUP(VLOOKUP($A194, 'E4 TB Allocation Details'!$A$18:$L$214, MATCH("Misc ID", 'E4 TB Allocation Details'!$A$18:$L$18, 0),FALSE), 'E2 Allocators'!$B$15:$W$358, MATCH('O5 Details by Class &amp; Accounts'!BB$18, 'E2 Allocators'!$B$15:$W$15, 0),FALSE)*$E194), 0, VLOOKUP(VLOOKUP($A194, 'E4 TB Allocation Details'!$A$18:$L$214, MATCH("Misc ID", 'E4 TB Allocation Details'!$A$18:$L$18, 0),FALSE), 'E2 Allocators'!$B$15:$W$358, MATCH('O5 Details by Class &amp; Accounts'!BB$18, 'E2 Allocators'!$B$15:$W$15, 0),FALSE)*$E194)</f>
        <v>0</v>
      </c>
      <c r="BC194" s="1322">
        <f>IF(ISERROR(VLOOKUP(VLOOKUP($A194, 'E4 TB Allocation Details'!$A$18:$L$214, MATCH("Misc ID", 'E4 TB Allocation Details'!$A$18:$L$18, 0),FALSE), 'E2 Allocators'!$B$15:$W$358, MATCH('O5 Details by Class &amp; Accounts'!BC$18, 'E2 Allocators'!$B$15:$W$15, 0),FALSE)*$E194), 0, VLOOKUP(VLOOKUP($A194, 'E4 TB Allocation Details'!$A$18:$L$214, MATCH("Misc ID", 'E4 TB Allocation Details'!$A$18:$L$18, 0),FALSE), 'E2 Allocators'!$B$15:$W$358, MATCH('O5 Details by Class &amp; Accounts'!BC$18, 'E2 Allocators'!$B$15:$W$15, 0),FALSE)*$E194)</f>
        <v>0</v>
      </c>
      <c r="BD194" s="1322">
        <f>IF(ISERROR(VLOOKUP(VLOOKUP($A194, 'E4 TB Allocation Details'!$A$18:$L$214, MATCH("Misc ID", 'E4 TB Allocation Details'!$A$18:$L$18, 0),FALSE), 'E2 Allocators'!$B$15:$W$358, MATCH('O5 Details by Class &amp; Accounts'!BD$18, 'E2 Allocators'!$B$15:$W$15, 0),FALSE)*$E194), 0, VLOOKUP(VLOOKUP($A194, 'E4 TB Allocation Details'!$A$18:$L$214, MATCH("Misc ID", 'E4 TB Allocation Details'!$A$18:$L$18, 0),FALSE), 'E2 Allocators'!$B$15:$W$358, MATCH('O5 Details by Class &amp; Accounts'!BD$18, 'E2 Allocators'!$B$15:$W$15, 0),FALSE)*$E194)</f>
        <v>0</v>
      </c>
      <c r="BE194" s="1322">
        <f>IF(ISERROR(VLOOKUP(VLOOKUP($A194, 'E4 TB Allocation Details'!$A$18:$L$214, MATCH("Misc ID", 'E4 TB Allocation Details'!$A$18:$L$18, 0),FALSE), 'E2 Allocators'!$B$15:$W$358, MATCH('O5 Details by Class &amp; Accounts'!BE$18, 'E2 Allocators'!$B$15:$W$15, 0),FALSE)*$E194), 0, VLOOKUP(VLOOKUP($A194, 'E4 TB Allocation Details'!$A$18:$L$214, MATCH("Misc ID", 'E4 TB Allocation Details'!$A$18:$L$18, 0),FALSE), 'E2 Allocators'!$B$15:$W$358, MATCH('O5 Details by Class &amp; Accounts'!BE$18, 'E2 Allocators'!$B$15:$W$15, 0),FALSE)*$E194)</f>
        <v>0</v>
      </c>
      <c r="BF194" s="1322">
        <f>IF(ISERROR(VLOOKUP(VLOOKUP($A194, 'E4 TB Allocation Details'!$A$18:$L$214, MATCH("Misc ID", 'E4 TB Allocation Details'!$A$18:$L$18, 0),FALSE), 'E2 Allocators'!$B$15:$W$358, MATCH('O5 Details by Class &amp; Accounts'!BF$18, 'E2 Allocators'!$B$15:$W$15, 0),FALSE)*$E194), 0, VLOOKUP(VLOOKUP($A194, 'E4 TB Allocation Details'!$A$18:$L$214, MATCH("Misc ID", 'E4 TB Allocation Details'!$A$18:$L$18, 0),FALSE), 'E2 Allocators'!$B$15:$W$358, MATCH('O5 Details by Class &amp; Accounts'!BF$18, 'E2 Allocators'!$B$15:$W$15, 0),FALSE)*$E194)</f>
        <v>0</v>
      </c>
      <c r="BG194" s="1322">
        <f>IF(ISERROR(VLOOKUP(VLOOKUP($A194, 'E4 TB Allocation Details'!$A$18:$L$214, MATCH("Misc ID", 'E4 TB Allocation Details'!$A$18:$L$18, 0),FALSE), 'E2 Allocators'!$B$15:$W$358, MATCH('O5 Details by Class &amp; Accounts'!BG$18, 'E2 Allocators'!$B$15:$W$15, 0),FALSE)*$E194), 0, VLOOKUP(VLOOKUP($A194, 'E4 TB Allocation Details'!$A$18:$L$214, MATCH("Misc ID", 'E4 TB Allocation Details'!$A$18:$L$18, 0),FALSE), 'E2 Allocators'!$B$15:$W$358, MATCH('O5 Details by Class &amp; Accounts'!BG$18, 'E2 Allocators'!$B$15:$W$15, 0),FALSE)*$E194)</f>
        <v>0</v>
      </c>
      <c r="BH194" s="1322">
        <f>IF(ISERROR(VLOOKUP(VLOOKUP($A194, 'E4 TB Allocation Details'!$A$18:$L$214, MATCH("Misc ID", 'E4 TB Allocation Details'!$A$18:$L$18, 0),FALSE), 'E2 Allocators'!$B$15:$W$358, MATCH('O5 Details by Class &amp; Accounts'!BH$18, 'E2 Allocators'!$B$15:$W$15, 0),FALSE)*$E194), 0, VLOOKUP(VLOOKUP($A194, 'E4 TB Allocation Details'!$A$18:$L$214, MATCH("Misc ID", 'E4 TB Allocation Details'!$A$18:$L$18, 0),FALSE), 'E2 Allocators'!$B$15:$W$358, MATCH('O5 Details by Class &amp; Accounts'!BH$18, 'E2 Allocators'!$B$15:$W$15, 0),FALSE)*$E194)</f>
        <v>0</v>
      </c>
      <c r="BI194" s="1322">
        <f>IF(ISERROR(VLOOKUP(VLOOKUP($A194, 'E4 TB Allocation Details'!$A$18:$L$214, MATCH("Misc ID", 'E4 TB Allocation Details'!$A$18:$L$18, 0),FALSE), 'E2 Allocators'!$B$15:$W$358, MATCH('O5 Details by Class &amp; Accounts'!BI$18, 'E2 Allocators'!$B$15:$W$15, 0),FALSE)*$E194), 0, VLOOKUP(VLOOKUP($A194, 'E4 TB Allocation Details'!$A$18:$L$214, MATCH("Misc ID", 'E4 TB Allocation Details'!$A$18:$L$18, 0),FALSE), 'E2 Allocators'!$B$15:$W$358, MATCH('O5 Details by Class &amp; Accounts'!BI$18, 'E2 Allocators'!$B$15:$W$15, 0),FALSE)*$E194)</f>
        <v>0</v>
      </c>
      <c r="BJ194" s="1322">
        <f>IF(ISERROR(VLOOKUP(VLOOKUP($A194, 'E4 TB Allocation Details'!$A$18:$L$214, MATCH("Misc ID", 'E4 TB Allocation Details'!$A$18:$L$18, 0),FALSE), 'E2 Allocators'!$B$15:$W$358, MATCH('O5 Details by Class &amp; Accounts'!BJ$18, 'E2 Allocators'!$B$15:$W$15, 0),FALSE)*$E194), 0, VLOOKUP(VLOOKUP($A194, 'E4 TB Allocation Details'!$A$18:$L$214, MATCH("Misc ID", 'E4 TB Allocation Details'!$A$18:$L$18, 0),FALSE), 'E2 Allocators'!$B$15:$W$358, MATCH('O5 Details by Class &amp; Accounts'!BJ$18, 'E2 Allocators'!$B$15:$W$15, 0),FALSE)*$E194)</f>
        <v>0</v>
      </c>
      <c r="BK194" s="1322">
        <f>IF(ISERROR(VLOOKUP(VLOOKUP($A194, 'E4 TB Allocation Details'!$A$18:$L$214, MATCH("Misc ID", 'E4 TB Allocation Details'!$A$18:$L$18, 0),FALSE), 'E2 Allocators'!$B$15:$W$358, MATCH('O5 Details by Class &amp; Accounts'!BK$18, 'E2 Allocators'!$B$15:$W$15, 0),FALSE)*$E194), 0, VLOOKUP(VLOOKUP($A194, 'E4 TB Allocation Details'!$A$18:$L$214, MATCH("Misc ID", 'E4 TB Allocation Details'!$A$18:$L$18, 0),FALSE), 'E2 Allocators'!$B$15:$W$358, MATCH('O5 Details by Class &amp; Accounts'!BK$18, 'E2 Allocators'!$B$15:$W$15, 0),FALSE)*$E194)</f>
        <v>0</v>
      </c>
      <c r="BL194" s="1322">
        <f>IF(ISERROR(VLOOKUP(VLOOKUP($A194, 'E4 TB Allocation Details'!$A$18:$L$214, MATCH("Misc ID", 'E4 TB Allocation Details'!$A$18:$L$18, 0),FALSE), 'E2 Allocators'!$B$15:$W$358, MATCH('O5 Details by Class &amp; Accounts'!BL$18, 'E2 Allocators'!$B$15:$W$15, 0),FALSE)*$E194), 0, VLOOKUP(VLOOKUP($A194, 'E4 TB Allocation Details'!$A$18:$L$214, MATCH("Misc ID", 'E4 TB Allocation Details'!$A$18:$L$18, 0),FALSE), 'E2 Allocators'!$B$15:$W$358, MATCH('O5 Details by Class &amp; Accounts'!BL$18, 'E2 Allocators'!$B$15:$W$15, 0),FALSE)*$E194)</f>
        <v>0</v>
      </c>
      <c r="BM194" s="1322">
        <f>IF(ISERROR(VLOOKUP(VLOOKUP($A194, 'E4 TB Allocation Details'!$A$18:$L$214, MATCH("Misc ID", 'E4 TB Allocation Details'!$A$18:$L$18, 0),FALSE), 'E2 Allocators'!$B$15:$W$358, MATCH('O5 Details by Class &amp; Accounts'!BM$18, 'E2 Allocators'!$B$15:$W$15, 0),FALSE)*$E194), 0, VLOOKUP(VLOOKUP($A194, 'E4 TB Allocation Details'!$A$18:$L$214, MATCH("Misc ID", 'E4 TB Allocation Details'!$A$18:$L$18, 0),FALSE), 'E2 Allocators'!$B$15:$W$358, MATCH('O5 Details by Class &amp; Accounts'!BM$18, 'E2 Allocators'!$B$15:$W$15, 0),FALSE)*$E194)</f>
        <v>0</v>
      </c>
      <c r="BN194" s="1322">
        <f>IF(ISERROR(VLOOKUP(VLOOKUP($A194, 'E4 TB Allocation Details'!$A$18:$L$214, MATCH("Misc ID", 'E4 TB Allocation Details'!$A$18:$L$18, 0),FALSE), 'E2 Allocators'!$B$15:$W$358, MATCH('O5 Details by Class &amp; Accounts'!BN$18, 'E2 Allocators'!$B$15:$W$15, 0),FALSE)*$E194), 0, VLOOKUP(VLOOKUP($A194, 'E4 TB Allocation Details'!$A$18:$L$214, MATCH("Misc ID", 'E4 TB Allocation Details'!$A$18:$L$18, 0),FALSE), 'E2 Allocators'!$B$15:$W$358, MATCH('O5 Details by Class &amp; Accounts'!BN$18, 'E2 Allocators'!$B$15:$W$15, 0),FALSE)*$E194)</f>
        <v>0</v>
      </c>
      <c r="BO194" s="1322">
        <f>IF(ISERROR(VLOOKUP(VLOOKUP($A194, 'E4 TB Allocation Details'!$A$18:$L$214, MATCH("Misc ID", 'E4 TB Allocation Details'!$A$18:$L$18, 0),FALSE), 'E2 Allocators'!$B$15:$W$358, MATCH('O5 Details by Class &amp; Accounts'!BO$18, 'E2 Allocators'!$B$15:$W$15, 0),FALSE)*$E194), 0, VLOOKUP(VLOOKUP($A194, 'E4 TB Allocation Details'!$A$18:$L$214, MATCH("Misc ID", 'E4 TB Allocation Details'!$A$18:$L$18, 0),FALSE), 'E2 Allocators'!$B$15:$W$358, MATCH('O5 Details by Class &amp; Accounts'!BO$18, 'E2 Allocators'!$B$15:$W$15, 0),FALSE)*$E194)</f>
        <v>0</v>
      </c>
      <c r="BP194" s="1322">
        <f>IF(ISERROR(VLOOKUP(VLOOKUP($A194, 'E4 TB Allocation Details'!$A$18:$L$214, MATCH("Misc ID", 'E4 TB Allocation Details'!$A$18:$L$18, 0),FALSE), 'E2 Allocators'!$B$15:$W$358, MATCH('O5 Details by Class &amp; Accounts'!BP$18, 'E2 Allocators'!$B$15:$W$15, 0),FALSE)*$E194), 0, VLOOKUP(VLOOKUP($A194, 'E4 TB Allocation Details'!$A$18:$L$214, MATCH("Misc ID", 'E4 TB Allocation Details'!$A$18:$L$18, 0),FALSE), 'E2 Allocators'!$B$15:$W$358, MATCH('O5 Details by Class &amp; Accounts'!BP$18, 'E2 Allocators'!$B$15:$W$15, 0),FALSE)*$E194)</f>
        <v>0</v>
      </c>
      <c r="BQ194" s="1322">
        <f>IF(ISERROR(VLOOKUP(VLOOKUP($A194, 'E4 TB Allocation Details'!$A$18:$L$214, MATCH("Misc ID", 'E4 TB Allocation Details'!$A$18:$L$18, 0),FALSE), 'E2 Allocators'!$B$15:$W$358, MATCH('O5 Details by Class &amp; Accounts'!BQ$18, 'E2 Allocators'!$B$15:$W$15, 0),FALSE)*$E194), 0, VLOOKUP(VLOOKUP($A194, 'E4 TB Allocation Details'!$A$18:$L$214, MATCH("Misc ID", 'E4 TB Allocation Details'!$A$18:$L$18, 0),FALSE), 'E2 Allocators'!$B$15:$W$358, MATCH('O5 Details by Class &amp; Accounts'!BQ$18, 'E2 Allocators'!$B$15:$W$15, 0),FALSE)*$E194)</f>
        <v>0</v>
      </c>
      <c r="BR194" s="1322">
        <f>IF(ISERROR(VLOOKUP(VLOOKUP($A194, 'E4 TB Allocation Details'!$A$18:$L$214, MATCH("Misc ID", 'E4 TB Allocation Details'!$A$18:$L$18, 0),FALSE), 'E2 Allocators'!$B$15:$W$358, MATCH('O5 Details by Class &amp; Accounts'!BR$18, 'E2 Allocators'!$B$15:$W$15, 0),FALSE)*$E194), 0, VLOOKUP(VLOOKUP($A194, 'E4 TB Allocation Details'!$A$18:$L$214, MATCH("Misc ID", 'E4 TB Allocation Details'!$A$18:$L$18, 0),FALSE), 'E2 Allocators'!$B$15:$W$358, MATCH('O5 Details by Class &amp; Accounts'!BR$18, 'E2 Allocators'!$B$15:$W$15, 0),FALSE)*$E194)</f>
        <v>0</v>
      </c>
      <c r="BS194" s="1322">
        <f t="shared" si="48"/>
        <v>0</v>
      </c>
      <c r="BT194" s="1322">
        <f>IF(ISERROR(VLOOKUP(VLOOKUP($A194, 'E4 TB Allocation Details'!$A$18:$L$214, MATCH("A &amp; G ID", 'E4 TB Allocation Details'!$A$18:$L$18, 0),FALSE), 'E2 Allocators'!$B$15:$W$358, MATCH('O5 Details by Class &amp; Accounts'!BT$18, 'E2 Allocators'!$B$15:$W$15, 0),FALSE)*$E194), 0, VLOOKUP(VLOOKUP($A194, 'E4 TB Allocation Details'!$A$18:$L$214, MATCH("A &amp; G ID", 'E4 TB Allocation Details'!$A$18:$L$18, 0),FALSE), 'E2 Allocators'!$B$15:$W$358, MATCH('O5 Details by Class &amp; Accounts'!BT$18, 'E2 Allocators'!$B$15:$W$15, 0),FALSE)*$E194)</f>
        <v>674.70533334742765</v>
      </c>
      <c r="BU194" s="1322">
        <f>IF(ISERROR(VLOOKUP(VLOOKUP($A194, 'E4 TB Allocation Details'!$A$18:$L$214, MATCH("A &amp; G ID", 'E4 TB Allocation Details'!$A$18:$L$18, 0),FALSE), 'E2 Allocators'!$B$15:$W$358, MATCH('O5 Details by Class &amp; Accounts'!BU$18, 'E2 Allocators'!$B$15:$W$15, 0),FALSE)*$E194), 0, VLOOKUP(VLOOKUP($A194, 'E4 TB Allocation Details'!$A$18:$L$214, MATCH("A &amp; G ID", 'E4 TB Allocation Details'!$A$18:$L$18, 0),FALSE), 'E2 Allocators'!$B$15:$W$358, MATCH('O5 Details by Class &amp; Accounts'!BU$18, 'E2 Allocators'!$B$15:$W$15, 0),FALSE)*$E194)</f>
        <v>170.30823359782826</v>
      </c>
      <c r="BV194" s="1322">
        <f>IF(ISERROR(VLOOKUP(VLOOKUP($A194, 'E4 TB Allocation Details'!$A$18:$L$214, MATCH("A &amp; G ID", 'E4 TB Allocation Details'!$A$18:$L$18, 0),FALSE), 'E2 Allocators'!$B$15:$W$358, MATCH('O5 Details by Class &amp; Accounts'!BV$18, 'E2 Allocators'!$B$15:$W$15, 0),FALSE)*$E194), 0, VLOOKUP(VLOOKUP($A194, 'E4 TB Allocation Details'!$A$18:$L$214, MATCH("A &amp; G ID", 'E4 TB Allocation Details'!$A$18:$L$18, 0),FALSE), 'E2 Allocators'!$B$15:$W$358, MATCH('O5 Details by Class &amp; Accounts'!BV$18, 'E2 Allocators'!$B$15:$W$15, 0),FALSE)*$E194)</f>
        <v>115.26671339118403</v>
      </c>
      <c r="BW194" s="1322">
        <f>IF(ISERROR(VLOOKUP(VLOOKUP($A194, 'E4 TB Allocation Details'!$A$18:$L$214, MATCH("A &amp; G ID", 'E4 TB Allocation Details'!$A$18:$L$18, 0),FALSE), 'E2 Allocators'!$B$15:$W$358, MATCH('O5 Details by Class &amp; Accounts'!BW$18, 'E2 Allocators'!$B$15:$W$15, 0),FALSE)*$E194), 0, VLOOKUP(VLOOKUP($A194, 'E4 TB Allocation Details'!$A$18:$L$214, MATCH("A &amp; G ID", 'E4 TB Allocation Details'!$A$18:$L$18, 0),FALSE), 'E2 Allocators'!$B$15:$W$358, MATCH('O5 Details by Class &amp; Accounts'!BW$18, 'E2 Allocators'!$B$15:$W$15, 0),FALSE)*$E194)</f>
        <v>0</v>
      </c>
      <c r="BX194" s="1322">
        <f>IF(ISERROR(VLOOKUP(VLOOKUP($A194, 'E4 TB Allocation Details'!$A$18:$L$214, MATCH("A &amp; G ID", 'E4 TB Allocation Details'!$A$18:$L$18, 0),FALSE), 'E2 Allocators'!$B$15:$W$358, MATCH('O5 Details by Class &amp; Accounts'!BX$18, 'E2 Allocators'!$B$15:$W$15, 0),FALSE)*$E194), 0, VLOOKUP(VLOOKUP($A194, 'E4 TB Allocation Details'!$A$18:$L$214, MATCH("A &amp; G ID", 'E4 TB Allocation Details'!$A$18:$L$18, 0),FALSE), 'E2 Allocators'!$B$15:$W$358, MATCH('O5 Details by Class &amp; Accounts'!BX$18, 'E2 Allocators'!$B$15:$W$15, 0),FALSE)*$E194)</f>
        <v>0</v>
      </c>
      <c r="BY194" s="1322">
        <f>IF(ISERROR(VLOOKUP(VLOOKUP($A194, 'E4 TB Allocation Details'!$A$18:$L$214, MATCH("A &amp; G ID", 'E4 TB Allocation Details'!$A$18:$L$18, 0),FALSE), 'E2 Allocators'!$B$15:$W$358, MATCH('O5 Details by Class &amp; Accounts'!BY$18, 'E2 Allocators'!$B$15:$W$15, 0),FALSE)*$E194), 0, VLOOKUP(VLOOKUP($A194, 'E4 TB Allocation Details'!$A$18:$L$214, MATCH("A &amp; G ID", 'E4 TB Allocation Details'!$A$18:$L$18, 0),FALSE), 'E2 Allocators'!$B$15:$W$358, MATCH('O5 Details by Class &amp; Accounts'!BY$18, 'E2 Allocators'!$B$15:$W$15, 0),FALSE)*$E194)</f>
        <v>16.307304932114992</v>
      </c>
      <c r="BZ194" s="1322">
        <f>IF(ISERROR(VLOOKUP(VLOOKUP($A194, 'E4 TB Allocation Details'!$A$18:$L$214, MATCH("A &amp; G ID", 'E4 TB Allocation Details'!$A$18:$L$18, 0),FALSE), 'E2 Allocators'!$B$15:$W$358, MATCH('O5 Details by Class &amp; Accounts'!BZ$18, 'E2 Allocators'!$B$15:$W$15, 0),FALSE)*$E194), 0, VLOOKUP(VLOOKUP($A194, 'E4 TB Allocation Details'!$A$18:$L$214, MATCH("A &amp; G ID", 'E4 TB Allocation Details'!$A$18:$L$18, 0),FALSE), 'E2 Allocators'!$B$15:$W$358, MATCH('O5 Details by Class &amp; Accounts'!BZ$18, 'E2 Allocators'!$B$15:$W$15, 0),FALSE)*$E194)</f>
        <v>34.356692008257163</v>
      </c>
      <c r="CA194" s="1322">
        <f>IF(ISERROR(VLOOKUP(VLOOKUP($A194, 'E4 TB Allocation Details'!$A$18:$L$214, MATCH("A &amp; G ID", 'E4 TB Allocation Details'!$A$18:$L$18, 0),FALSE), 'E2 Allocators'!$B$15:$W$358, MATCH('O5 Details by Class &amp; Accounts'!CA$18, 'E2 Allocators'!$B$15:$W$15, 0),FALSE)*$E194), 0, VLOOKUP(VLOOKUP($A194, 'E4 TB Allocation Details'!$A$18:$L$214, MATCH("A &amp; G ID", 'E4 TB Allocation Details'!$A$18:$L$18, 0),FALSE), 'E2 Allocators'!$B$15:$W$358, MATCH('O5 Details by Class &amp; Accounts'!CA$18, 'E2 Allocators'!$B$15:$W$15, 0),FALSE)*$E194)</f>
        <v>0</v>
      </c>
      <c r="CB194" s="1322">
        <f>IF(ISERROR(VLOOKUP(VLOOKUP($A194, 'E4 TB Allocation Details'!$A$18:$L$214, MATCH("A &amp; G ID", 'E4 TB Allocation Details'!$A$18:$L$18, 0),FALSE), 'E2 Allocators'!$B$15:$W$358, MATCH('O5 Details by Class &amp; Accounts'!CB$18, 'E2 Allocators'!$B$15:$W$15, 0),FALSE)*$E194), 0, VLOOKUP(VLOOKUP($A194, 'E4 TB Allocation Details'!$A$18:$L$214, MATCH("A &amp; G ID", 'E4 TB Allocation Details'!$A$18:$L$18, 0),FALSE), 'E2 Allocators'!$B$15:$W$358, MATCH('O5 Details by Class &amp; Accounts'!CB$18, 'E2 Allocators'!$B$15:$W$15, 0),FALSE)*$E194)</f>
        <v>1.4957227231878012</v>
      </c>
      <c r="CC194" s="1322">
        <f>IF(ISERROR(VLOOKUP(VLOOKUP($A194, 'E4 TB Allocation Details'!$A$18:$L$214, MATCH("A &amp; G ID", 'E4 TB Allocation Details'!$A$18:$L$18, 0),FALSE), 'E2 Allocators'!$B$15:$W$358, MATCH('O5 Details by Class &amp; Accounts'!CC$18, 'E2 Allocators'!$B$15:$W$15, 0),FALSE)*$E194), 0, VLOOKUP(VLOOKUP($A194, 'E4 TB Allocation Details'!$A$18:$L$214, MATCH("A &amp; G ID", 'E4 TB Allocation Details'!$A$18:$L$18, 0),FALSE), 'E2 Allocators'!$B$15:$W$358, MATCH('O5 Details by Class &amp; Accounts'!CC$18, 'E2 Allocators'!$B$15:$W$15, 0),FALSE)*$E194)</f>
        <v>0</v>
      </c>
      <c r="CD194" s="1322">
        <f>IF(ISERROR(VLOOKUP(VLOOKUP($A194, 'E4 TB Allocation Details'!$A$18:$L$214, MATCH("A &amp; G ID", 'E4 TB Allocation Details'!$A$18:$L$18, 0),FALSE), 'E2 Allocators'!$B$15:$W$358, MATCH('O5 Details by Class &amp; Accounts'!CD$18, 'E2 Allocators'!$B$15:$W$15, 0),FALSE)*$E194), 0, VLOOKUP(VLOOKUP($A194, 'E4 TB Allocation Details'!$A$18:$L$214, MATCH("A &amp; G ID", 'E4 TB Allocation Details'!$A$18:$L$18, 0),FALSE), 'E2 Allocators'!$B$15:$W$358, MATCH('O5 Details by Class &amp; Accounts'!CD$18, 'E2 Allocators'!$B$15:$W$15, 0),FALSE)*$E194)</f>
        <v>0</v>
      </c>
      <c r="CE194" s="1322">
        <f>IF(ISERROR(VLOOKUP(VLOOKUP($A194, 'E4 TB Allocation Details'!$A$18:$L$214, MATCH("A &amp; G ID", 'E4 TB Allocation Details'!$A$18:$L$18, 0),FALSE), 'E2 Allocators'!$B$15:$W$358, MATCH('O5 Details by Class &amp; Accounts'!CE$18, 'E2 Allocators'!$B$15:$W$15, 0),FALSE)*$E194), 0, VLOOKUP(VLOOKUP($A194, 'E4 TB Allocation Details'!$A$18:$L$214, MATCH("A &amp; G ID", 'E4 TB Allocation Details'!$A$18:$L$18, 0),FALSE), 'E2 Allocators'!$B$15:$W$358, MATCH('O5 Details by Class &amp; Accounts'!CE$18, 'E2 Allocators'!$B$15:$W$15, 0),FALSE)*$E194)</f>
        <v>0</v>
      </c>
      <c r="CF194" s="1322">
        <f>IF(ISERROR(VLOOKUP(VLOOKUP($A194, 'E4 TB Allocation Details'!$A$18:$L$214, MATCH("A &amp; G ID", 'E4 TB Allocation Details'!$A$18:$L$18, 0),FALSE), 'E2 Allocators'!$B$15:$W$358, MATCH('O5 Details by Class &amp; Accounts'!CF$18, 'E2 Allocators'!$B$15:$W$15, 0),FALSE)*$E194), 0, VLOOKUP(VLOOKUP($A194, 'E4 TB Allocation Details'!$A$18:$L$214, MATCH("A &amp; G ID", 'E4 TB Allocation Details'!$A$18:$L$18, 0),FALSE), 'E2 Allocators'!$B$15:$W$358, MATCH('O5 Details by Class &amp; Accounts'!CF$18, 'E2 Allocators'!$B$15:$W$15, 0),FALSE)*$E194)</f>
        <v>0</v>
      </c>
      <c r="CG194" s="1322">
        <f>IF(ISERROR(VLOOKUP(VLOOKUP($A194, 'E4 TB Allocation Details'!$A$18:$L$214, MATCH("A &amp; G ID", 'E4 TB Allocation Details'!$A$18:$L$18, 0),FALSE), 'E2 Allocators'!$B$15:$W$358, MATCH('O5 Details by Class &amp; Accounts'!CG$18, 'E2 Allocators'!$B$15:$W$15, 0),FALSE)*$E194), 0, VLOOKUP(VLOOKUP($A194, 'E4 TB Allocation Details'!$A$18:$L$214, MATCH("A &amp; G ID", 'E4 TB Allocation Details'!$A$18:$L$18, 0),FALSE), 'E2 Allocators'!$B$15:$W$358, MATCH('O5 Details by Class &amp; Accounts'!CG$18, 'E2 Allocators'!$B$15:$W$15, 0),FALSE)*$E194)</f>
        <v>0</v>
      </c>
      <c r="CH194" s="1322">
        <f>IF(ISERROR(VLOOKUP(VLOOKUP($A194, 'E4 TB Allocation Details'!$A$18:$L$214, MATCH("A &amp; G ID", 'E4 TB Allocation Details'!$A$18:$L$18, 0),FALSE), 'E2 Allocators'!$B$15:$W$358, MATCH('O5 Details by Class &amp; Accounts'!CH$18, 'E2 Allocators'!$B$15:$W$15, 0),FALSE)*$E194), 0, VLOOKUP(VLOOKUP($A194, 'E4 TB Allocation Details'!$A$18:$L$214, MATCH("A &amp; G ID", 'E4 TB Allocation Details'!$A$18:$L$18, 0),FALSE), 'E2 Allocators'!$B$15:$W$358, MATCH('O5 Details by Class &amp; Accounts'!CH$18, 'E2 Allocators'!$B$15:$W$15, 0),FALSE)*$E194)</f>
        <v>0</v>
      </c>
      <c r="CI194" s="1322">
        <f>IF(ISERROR(VLOOKUP(VLOOKUP($A194, 'E4 TB Allocation Details'!$A$18:$L$214, MATCH("A &amp; G ID", 'E4 TB Allocation Details'!$A$18:$L$18, 0),FALSE), 'E2 Allocators'!$B$15:$W$358, MATCH('O5 Details by Class &amp; Accounts'!CI$18, 'E2 Allocators'!$B$15:$W$15, 0),FALSE)*$E194), 0, VLOOKUP(VLOOKUP($A194, 'E4 TB Allocation Details'!$A$18:$L$214, MATCH("A &amp; G ID", 'E4 TB Allocation Details'!$A$18:$L$18, 0),FALSE), 'E2 Allocators'!$B$15:$W$358, MATCH('O5 Details by Class &amp; Accounts'!CI$18, 'E2 Allocators'!$B$15:$W$15, 0),FALSE)*$E194)</f>
        <v>0</v>
      </c>
      <c r="CJ194" s="1322">
        <f>IF(ISERROR(VLOOKUP(VLOOKUP($A194, 'E4 TB Allocation Details'!$A$18:$L$214, MATCH("A &amp; G ID", 'E4 TB Allocation Details'!$A$18:$L$18, 0),FALSE), 'E2 Allocators'!$B$15:$W$358, MATCH('O5 Details by Class &amp; Accounts'!CJ$18, 'E2 Allocators'!$B$15:$W$15, 0),FALSE)*$E194), 0, VLOOKUP(VLOOKUP($A194, 'E4 TB Allocation Details'!$A$18:$L$214, MATCH("A &amp; G ID", 'E4 TB Allocation Details'!$A$18:$L$18, 0),FALSE), 'E2 Allocators'!$B$15:$W$358, MATCH('O5 Details by Class &amp; Accounts'!CJ$18, 'E2 Allocators'!$B$15:$W$15, 0),FALSE)*$E194)</f>
        <v>0</v>
      </c>
      <c r="CK194" s="1322">
        <f>IF(ISERROR(VLOOKUP(VLOOKUP($A194, 'E4 TB Allocation Details'!$A$18:$L$214, MATCH("A &amp; G ID", 'E4 TB Allocation Details'!$A$18:$L$18, 0),FALSE), 'E2 Allocators'!$B$15:$W$358, MATCH('O5 Details by Class &amp; Accounts'!CK$18, 'E2 Allocators'!$B$15:$W$15, 0),FALSE)*$E194), 0, VLOOKUP(VLOOKUP($A194, 'E4 TB Allocation Details'!$A$18:$L$214, MATCH("A &amp; G ID", 'E4 TB Allocation Details'!$A$18:$L$18, 0),FALSE), 'E2 Allocators'!$B$15:$W$358, MATCH('O5 Details by Class &amp; Accounts'!CK$18, 'E2 Allocators'!$B$15:$W$15, 0),FALSE)*$E194)</f>
        <v>0</v>
      </c>
      <c r="CL194" s="1322">
        <f>IF(ISERROR(VLOOKUP(VLOOKUP($A194, 'E4 TB Allocation Details'!$A$18:$L$214, MATCH("A &amp; G ID", 'E4 TB Allocation Details'!$A$18:$L$18, 0),FALSE), 'E2 Allocators'!$B$15:$W$358, MATCH('O5 Details by Class &amp; Accounts'!CL$18, 'E2 Allocators'!$B$15:$W$15, 0),FALSE)*$E194), 0, VLOOKUP(VLOOKUP($A194, 'E4 TB Allocation Details'!$A$18:$L$214, MATCH("A &amp; G ID", 'E4 TB Allocation Details'!$A$18:$L$18, 0),FALSE), 'E2 Allocators'!$B$15:$W$358, MATCH('O5 Details by Class &amp; Accounts'!CL$18, 'E2 Allocators'!$B$15:$W$15, 0),FALSE)*$E194)</f>
        <v>0</v>
      </c>
      <c r="CM194" s="1322">
        <f>IF(ISERROR(VLOOKUP(VLOOKUP($A194, 'E4 TB Allocation Details'!$A$18:$L$214, MATCH("A &amp; G ID", 'E4 TB Allocation Details'!$A$18:$L$18, 0),FALSE), 'E2 Allocators'!$B$15:$W$358, MATCH('O5 Details by Class &amp; Accounts'!CM$18, 'E2 Allocators'!$B$15:$W$15, 0),FALSE)*$E194), 0, VLOOKUP(VLOOKUP($A194, 'E4 TB Allocation Details'!$A$18:$L$214, MATCH("A &amp; G ID", 'E4 TB Allocation Details'!$A$18:$L$18, 0),FALSE), 'E2 Allocators'!$B$15:$W$358, MATCH('O5 Details by Class &amp; Accounts'!CM$18, 'E2 Allocators'!$B$15:$W$15, 0),FALSE)*$E194)</f>
        <v>0</v>
      </c>
      <c r="CN194" s="1322">
        <f t="shared" ref="CN194:CN213" si="52">SUM(BT194:CM194)</f>
        <v>1012.4399999999998</v>
      </c>
      <c r="CO194" s="1651">
        <f t="shared" si="50"/>
        <v>0</v>
      </c>
      <c r="CQ194" s="1899" t="inlineStr">
        <is>
          <t/>
        </is>
      </c>
    </row>
    <row r="195" spans="1:95" s="64" customFormat="1" ht="12.75" x14ac:dyDescent="0.2">
      <c r="A195" s="2146">
        <v>5665</v>
      </c>
      <c r="B195" s="2112" t="s">
        <v>304</v>
      </c>
      <c r="C195" s="1648">
        <f>IF(ISERROR(VLOOKUP($A195,'I3 TB Data'!$A$19:$H$483,MATCH('O5 Details by Class &amp; Accounts'!$C$18, 'I3 TB Data'!$A$19:$H$19,0),0)), 0, VLOOKUP($A195,'I3 TB Data'!$A$19:$H$483,MATCH('O5 Details by Class &amp; Accounts'!$C$18,'I3 TB Data'!$A$19:$H$19,0),0))</f>
        <v>59240.520000000011</v>
      </c>
      <c r="D195" s="1649"/>
      <c r="E195" s="1648">
        <f t="shared" ref="E195:E213" si="53">C195+D195</f>
        <v>59240.520000000011</v>
      </c>
      <c r="F195" s="1650"/>
      <c r="G195" s="1650"/>
      <c r="H195" s="1322">
        <f t="shared" si="46"/>
        <v>0</v>
      </c>
      <c r="I195" s="1322">
        <f>IF(ISERROR(VLOOKUP(VLOOKUP($A195, 'E4 TB Allocation Details'!$A$18:$L$214, MATCH("Demand ID", 'E4 TB Allocation Details'!$A$18:$L$18, 0),FALSE), 'E2 Allocators'!$B$15:$W$358, MATCH('O5 Details by Class &amp; Accounts'!I$18, 'E2 Allocators'!$B$15:$W$15, 0),FALSE)*$F195), 0, VLOOKUP(VLOOKUP($A195, 'E4 TB Allocation Details'!$A$18:$L$214, MATCH("Demand ID", 'E4 TB Allocation Details'!$A$18:$L$18, 0),FALSE), 'E2 Allocators'!$B$15:$W$358, MATCH('O5 Details by Class &amp; Accounts'!I$18, 'E2 Allocators'!$B$15:$W$15, 0),FALSE)*$F195)</f>
        <v>0</v>
      </c>
      <c r="J195" s="1322">
        <f>IF(ISERROR(VLOOKUP(VLOOKUP($A195, 'E4 TB Allocation Details'!$A$18:$L$214, MATCH("Demand ID", 'E4 TB Allocation Details'!$A$18:$L$18, 0),FALSE), 'E2 Allocators'!$B$15:$W$358, MATCH('O5 Details by Class &amp; Accounts'!J$18, 'E2 Allocators'!$B$15:$W$15, 0),FALSE)*$F195), 0, VLOOKUP(VLOOKUP($A195, 'E4 TB Allocation Details'!$A$18:$L$214, MATCH("Demand ID", 'E4 TB Allocation Details'!$A$18:$L$18, 0),FALSE), 'E2 Allocators'!$B$15:$W$358, MATCH('O5 Details by Class &amp; Accounts'!J$18, 'E2 Allocators'!$B$15:$W$15, 0),FALSE)*$F195)</f>
        <v>0</v>
      </c>
      <c r="K195" s="1322">
        <f>IF(ISERROR(VLOOKUP(VLOOKUP($A195, 'E4 TB Allocation Details'!$A$18:$L$214, MATCH("Demand ID", 'E4 TB Allocation Details'!$A$18:$L$18, 0),FALSE), 'E2 Allocators'!$B$15:$W$358, MATCH('O5 Details by Class &amp; Accounts'!K$18, 'E2 Allocators'!$B$15:$W$15, 0),FALSE)*$F195), 0, VLOOKUP(VLOOKUP($A195, 'E4 TB Allocation Details'!$A$18:$L$214, MATCH("Demand ID", 'E4 TB Allocation Details'!$A$18:$L$18, 0),FALSE), 'E2 Allocators'!$B$15:$W$358, MATCH('O5 Details by Class &amp; Accounts'!K$18, 'E2 Allocators'!$B$15:$W$15, 0),FALSE)*$F195)</f>
        <v>0</v>
      </c>
      <c r="L195" s="1322">
        <f>IF(ISERROR(VLOOKUP(VLOOKUP($A195, 'E4 TB Allocation Details'!$A$18:$L$214, MATCH("Demand ID", 'E4 TB Allocation Details'!$A$18:$L$18, 0),FALSE), 'E2 Allocators'!$B$15:$W$358, MATCH('O5 Details by Class &amp; Accounts'!L$18, 'E2 Allocators'!$B$15:$W$15, 0),FALSE)*$F195), 0, VLOOKUP(VLOOKUP($A195, 'E4 TB Allocation Details'!$A$18:$L$214, MATCH("Demand ID", 'E4 TB Allocation Details'!$A$18:$L$18, 0),FALSE), 'E2 Allocators'!$B$15:$W$358, MATCH('O5 Details by Class &amp; Accounts'!L$18, 'E2 Allocators'!$B$15:$W$15, 0),FALSE)*$F195)</f>
        <v>0</v>
      </c>
      <c r="M195" s="1322">
        <f>IF(ISERROR(VLOOKUP(VLOOKUP($A195, 'E4 TB Allocation Details'!$A$18:$L$214, MATCH("Demand ID", 'E4 TB Allocation Details'!$A$18:$L$18, 0),FALSE), 'E2 Allocators'!$B$15:$W$358, MATCH('O5 Details by Class &amp; Accounts'!M$18, 'E2 Allocators'!$B$15:$W$15, 0),FALSE)*$F195), 0, VLOOKUP(VLOOKUP($A195, 'E4 TB Allocation Details'!$A$18:$L$214, MATCH("Demand ID", 'E4 TB Allocation Details'!$A$18:$L$18, 0),FALSE), 'E2 Allocators'!$B$15:$W$358, MATCH('O5 Details by Class &amp; Accounts'!M$18, 'E2 Allocators'!$B$15:$W$15, 0),FALSE)*$F195)</f>
        <v>0</v>
      </c>
      <c r="N195" s="1322">
        <f>IF(ISERROR(VLOOKUP(VLOOKUP($A195, 'E4 TB Allocation Details'!$A$18:$L$214, MATCH("Demand ID", 'E4 TB Allocation Details'!$A$18:$L$18, 0),FALSE), 'E2 Allocators'!$B$15:$W$358, MATCH('O5 Details by Class &amp; Accounts'!N$18, 'E2 Allocators'!$B$15:$W$15, 0),FALSE)*$F195), 0, VLOOKUP(VLOOKUP($A195, 'E4 TB Allocation Details'!$A$18:$L$214, MATCH("Demand ID", 'E4 TB Allocation Details'!$A$18:$L$18, 0),FALSE), 'E2 Allocators'!$B$15:$W$358, MATCH('O5 Details by Class &amp; Accounts'!N$18, 'E2 Allocators'!$B$15:$W$15, 0),FALSE)*$F195)</f>
        <v>0</v>
      </c>
      <c r="O195" s="1322">
        <f>IF(ISERROR(VLOOKUP(VLOOKUP($A195, 'E4 TB Allocation Details'!$A$18:$L$214, MATCH("Demand ID", 'E4 TB Allocation Details'!$A$18:$L$18, 0),FALSE), 'E2 Allocators'!$B$15:$W$358, MATCH('O5 Details by Class &amp; Accounts'!O$18, 'E2 Allocators'!$B$15:$W$15, 0),FALSE)*$F195), 0, VLOOKUP(VLOOKUP($A195, 'E4 TB Allocation Details'!$A$18:$L$214, MATCH("Demand ID", 'E4 TB Allocation Details'!$A$18:$L$18, 0),FALSE), 'E2 Allocators'!$B$15:$W$358, MATCH('O5 Details by Class &amp; Accounts'!O$18, 'E2 Allocators'!$B$15:$W$15, 0),FALSE)*$F195)</f>
        <v>0</v>
      </c>
      <c r="P195" s="1322">
        <f>IF(ISERROR(VLOOKUP(VLOOKUP($A195, 'E4 TB Allocation Details'!$A$18:$L$214, MATCH("Demand ID", 'E4 TB Allocation Details'!$A$18:$L$18, 0),FALSE), 'E2 Allocators'!$B$15:$W$358, MATCH('O5 Details by Class &amp; Accounts'!P$18, 'E2 Allocators'!$B$15:$W$15, 0),FALSE)*$F195), 0, VLOOKUP(VLOOKUP($A195, 'E4 TB Allocation Details'!$A$18:$L$214, MATCH("Demand ID", 'E4 TB Allocation Details'!$A$18:$L$18, 0),FALSE), 'E2 Allocators'!$B$15:$W$358, MATCH('O5 Details by Class &amp; Accounts'!P$18, 'E2 Allocators'!$B$15:$W$15, 0),FALSE)*$F195)</f>
        <v>0</v>
      </c>
      <c r="Q195" s="1322">
        <f>IF(ISERROR(VLOOKUP(VLOOKUP($A195, 'E4 TB Allocation Details'!$A$18:$L$214, MATCH("Demand ID", 'E4 TB Allocation Details'!$A$18:$L$18, 0),FALSE), 'E2 Allocators'!$B$15:$W$358, MATCH('O5 Details by Class &amp; Accounts'!Q$18, 'E2 Allocators'!$B$15:$W$15, 0),FALSE)*$F195), 0, VLOOKUP(VLOOKUP($A195, 'E4 TB Allocation Details'!$A$18:$L$214, MATCH("Demand ID", 'E4 TB Allocation Details'!$A$18:$L$18, 0),FALSE), 'E2 Allocators'!$B$15:$W$358, MATCH('O5 Details by Class &amp; Accounts'!Q$18, 'E2 Allocators'!$B$15:$W$15, 0),FALSE)*$F195)</f>
        <v>0</v>
      </c>
      <c r="R195" s="1322">
        <f>IF(ISERROR(VLOOKUP(VLOOKUP($A195, 'E4 TB Allocation Details'!$A$18:$L$214, MATCH("Demand ID", 'E4 TB Allocation Details'!$A$18:$L$18, 0),FALSE), 'E2 Allocators'!$B$15:$W$358, MATCH('O5 Details by Class &amp; Accounts'!R$18, 'E2 Allocators'!$B$15:$W$15, 0),FALSE)*$F195), 0, VLOOKUP(VLOOKUP($A195, 'E4 TB Allocation Details'!$A$18:$L$214, MATCH("Demand ID", 'E4 TB Allocation Details'!$A$18:$L$18, 0),FALSE), 'E2 Allocators'!$B$15:$W$358, MATCH('O5 Details by Class &amp; Accounts'!R$18, 'E2 Allocators'!$B$15:$W$15, 0),FALSE)*$F195)</f>
        <v>0</v>
      </c>
      <c r="S195" s="1322">
        <f>IF(ISERROR(VLOOKUP(VLOOKUP($A195, 'E4 TB Allocation Details'!$A$18:$L$214, MATCH("Demand ID", 'E4 TB Allocation Details'!$A$18:$L$18, 0),FALSE), 'E2 Allocators'!$B$15:$W$358, MATCH('O5 Details by Class &amp; Accounts'!S$18, 'E2 Allocators'!$B$15:$W$15, 0),FALSE)*$F195), 0, VLOOKUP(VLOOKUP($A195, 'E4 TB Allocation Details'!$A$18:$L$214, MATCH("Demand ID", 'E4 TB Allocation Details'!$A$18:$L$18, 0),FALSE), 'E2 Allocators'!$B$15:$W$358, MATCH('O5 Details by Class &amp; Accounts'!S$18, 'E2 Allocators'!$B$15:$W$15, 0),FALSE)*$F195)</f>
        <v>0</v>
      </c>
      <c r="T195" s="1322">
        <f>IF(ISERROR(VLOOKUP(VLOOKUP($A195, 'E4 TB Allocation Details'!$A$18:$L$214, MATCH("Demand ID", 'E4 TB Allocation Details'!$A$18:$L$18, 0),FALSE), 'E2 Allocators'!$B$15:$W$358, MATCH('O5 Details by Class &amp; Accounts'!T$18, 'E2 Allocators'!$B$15:$W$15, 0),FALSE)*$F195), 0, VLOOKUP(VLOOKUP($A195, 'E4 TB Allocation Details'!$A$18:$L$214, MATCH("Demand ID", 'E4 TB Allocation Details'!$A$18:$L$18, 0),FALSE), 'E2 Allocators'!$B$15:$W$358, MATCH('O5 Details by Class &amp; Accounts'!T$18, 'E2 Allocators'!$B$15:$W$15, 0),FALSE)*$F195)</f>
        <v>0</v>
      </c>
      <c r="U195" s="1322">
        <f>IF(ISERROR(VLOOKUP(VLOOKUP($A195, 'E4 TB Allocation Details'!$A$18:$L$214, MATCH("Demand ID", 'E4 TB Allocation Details'!$A$18:$L$18, 0),FALSE), 'E2 Allocators'!$B$15:$W$358, MATCH('O5 Details by Class &amp; Accounts'!U$18, 'E2 Allocators'!$B$15:$W$15, 0),FALSE)*$F195), 0, VLOOKUP(VLOOKUP($A195, 'E4 TB Allocation Details'!$A$18:$L$214, MATCH("Demand ID", 'E4 TB Allocation Details'!$A$18:$L$18, 0),FALSE), 'E2 Allocators'!$B$15:$W$358, MATCH('O5 Details by Class &amp; Accounts'!U$18, 'E2 Allocators'!$B$15:$W$15, 0),FALSE)*$F195)</f>
        <v>0</v>
      </c>
      <c r="V195" s="1322">
        <f>IF(ISERROR(VLOOKUP(VLOOKUP($A195, 'E4 TB Allocation Details'!$A$18:$L$214, MATCH("Demand ID", 'E4 TB Allocation Details'!$A$18:$L$18, 0),FALSE), 'E2 Allocators'!$B$15:$W$358, MATCH('O5 Details by Class &amp; Accounts'!V$18, 'E2 Allocators'!$B$15:$W$15, 0),FALSE)*$F195), 0, VLOOKUP(VLOOKUP($A195, 'E4 TB Allocation Details'!$A$18:$L$214, MATCH("Demand ID", 'E4 TB Allocation Details'!$A$18:$L$18, 0),FALSE), 'E2 Allocators'!$B$15:$W$358, MATCH('O5 Details by Class &amp; Accounts'!V$18, 'E2 Allocators'!$B$15:$W$15, 0),FALSE)*$F195)</f>
        <v>0</v>
      </c>
      <c r="W195" s="1322">
        <f>IF(ISERROR(VLOOKUP(VLOOKUP($A195, 'E4 TB Allocation Details'!$A$18:$L$214, MATCH("Demand ID", 'E4 TB Allocation Details'!$A$18:$L$18, 0),FALSE), 'E2 Allocators'!$B$15:$W$358, MATCH('O5 Details by Class &amp; Accounts'!W$18, 'E2 Allocators'!$B$15:$W$15, 0),FALSE)*$F195), 0, VLOOKUP(VLOOKUP($A195, 'E4 TB Allocation Details'!$A$18:$L$214, MATCH("Demand ID", 'E4 TB Allocation Details'!$A$18:$L$18, 0),FALSE), 'E2 Allocators'!$B$15:$W$358, MATCH('O5 Details by Class &amp; Accounts'!W$18, 'E2 Allocators'!$B$15:$W$15, 0),FALSE)*$F195)</f>
        <v>0</v>
      </c>
      <c r="X195" s="1322">
        <f>IF(ISERROR(VLOOKUP(VLOOKUP($A195, 'E4 TB Allocation Details'!$A$18:$L$214, MATCH("Demand ID", 'E4 TB Allocation Details'!$A$18:$L$18, 0),FALSE), 'E2 Allocators'!$B$15:$W$358, MATCH('O5 Details by Class &amp; Accounts'!X$18, 'E2 Allocators'!$B$15:$W$15, 0),FALSE)*$F195), 0, VLOOKUP(VLOOKUP($A195, 'E4 TB Allocation Details'!$A$18:$L$214, MATCH("Demand ID", 'E4 TB Allocation Details'!$A$18:$L$18, 0),FALSE), 'E2 Allocators'!$B$15:$W$358, MATCH('O5 Details by Class &amp; Accounts'!X$18, 'E2 Allocators'!$B$15:$W$15, 0),FALSE)*$F195)</f>
        <v>0</v>
      </c>
      <c r="Y195" s="1322">
        <f>IF(ISERROR(VLOOKUP(VLOOKUP($A195, 'E4 TB Allocation Details'!$A$18:$L$214, MATCH("Demand ID", 'E4 TB Allocation Details'!$A$18:$L$18, 0),FALSE), 'E2 Allocators'!$B$15:$W$358, MATCH('O5 Details by Class &amp; Accounts'!Y$18, 'E2 Allocators'!$B$15:$W$15, 0),FALSE)*$F195), 0, VLOOKUP(VLOOKUP($A195, 'E4 TB Allocation Details'!$A$18:$L$214, MATCH("Demand ID", 'E4 TB Allocation Details'!$A$18:$L$18, 0),FALSE), 'E2 Allocators'!$B$15:$W$358, MATCH('O5 Details by Class &amp; Accounts'!Y$18, 'E2 Allocators'!$B$15:$W$15, 0),FALSE)*$F195)</f>
        <v>0</v>
      </c>
      <c r="Z195" s="1322">
        <f>IF(ISERROR(VLOOKUP(VLOOKUP($A195, 'E4 TB Allocation Details'!$A$18:$L$214, MATCH("Demand ID", 'E4 TB Allocation Details'!$A$18:$L$18, 0),FALSE), 'E2 Allocators'!$B$15:$W$358, MATCH('O5 Details by Class &amp; Accounts'!Z$18, 'E2 Allocators'!$B$15:$W$15, 0),FALSE)*$F195), 0, VLOOKUP(VLOOKUP($A195, 'E4 TB Allocation Details'!$A$18:$L$214, MATCH("Demand ID", 'E4 TB Allocation Details'!$A$18:$L$18, 0),FALSE), 'E2 Allocators'!$B$15:$W$358, MATCH('O5 Details by Class &amp; Accounts'!Z$18, 'E2 Allocators'!$B$15:$W$15, 0),FALSE)*$F195)</f>
        <v>0</v>
      </c>
      <c r="AA195" s="1322">
        <f>IF(ISERROR(VLOOKUP(VLOOKUP($A195, 'E4 TB Allocation Details'!$A$18:$L$214, MATCH("Demand ID", 'E4 TB Allocation Details'!$A$18:$L$18, 0),FALSE), 'E2 Allocators'!$B$15:$W$358, MATCH('O5 Details by Class &amp; Accounts'!AA$18, 'E2 Allocators'!$B$15:$W$15, 0),FALSE)*$F195), 0, VLOOKUP(VLOOKUP($A195, 'E4 TB Allocation Details'!$A$18:$L$214, MATCH("Demand ID", 'E4 TB Allocation Details'!$A$18:$L$18, 0),FALSE), 'E2 Allocators'!$B$15:$W$358, MATCH('O5 Details by Class &amp; Accounts'!AA$18, 'E2 Allocators'!$B$15:$W$15, 0),FALSE)*$F195)</f>
        <v>0</v>
      </c>
      <c r="AB195" s="1322">
        <f>IF(ISERROR(VLOOKUP(VLOOKUP($A195, 'E4 TB Allocation Details'!$A$18:$L$214, MATCH("Demand ID", 'E4 TB Allocation Details'!$A$18:$L$18, 0),FALSE), 'E2 Allocators'!$B$15:$W$358, MATCH('O5 Details by Class &amp; Accounts'!AB$18, 'E2 Allocators'!$B$15:$W$15, 0),FALSE)*$F195), 0, VLOOKUP(VLOOKUP($A195, 'E4 TB Allocation Details'!$A$18:$L$214, MATCH("Demand ID", 'E4 TB Allocation Details'!$A$18:$L$18, 0),FALSE), 'E2 Allocators'!$B$15:$W$358, MATCH('O5 Details by Class &amp; Accounts'!AB$18, 'E2 Allocators'!$B$15:$W$15, 0),FALSE)*$F195)</f>
        <v>0</v>
      </c>
      <c r="AC195" s="1322">
        <f t="shared" si="47"/>
        <v>0</v>
      </c>
      <c r="AD195" s="1322">
        <f>IF(ISERROR(VLOOKUP(VLOOKUP($A195, 'E4 TB Allocation Details'!$A$18:$L$214, MATCH("Customer ID", 'E4 TB Allocation Details'!$A$18:$L$18, 0),FALSE), 'E2 Allocators'!$B$15:$W$358, MATCH('O5 Details by Class &amp; Accounts'!AD$18, 'E2 Allocators'!$B$15:$W$15, 0),FALSE)*$G195), 0, VLOOKUP(VLOOKUP($A195, 'E4 TB Allocation Details'!$A$18:$L$214, MATCH("Customer ID", 'E4 TB Allocation Details'!$A$18:$L$18, 0),FALSE), 'E2 Allocators'!$B$15:$W$358, MATCH('O5 Details by Class &amp; Accounts'!AD$18, 'E2 Allocators'!$B$15:$W$15, 0),FALSE)*$G195)</f>
        <v>0</v>
      </c>
      <c r="AE195" s="1322">
        <f>IF(ISERROR(VLOOKUP(VLOOKUP($A195, 'E4 TB Allocation Details'!$A$18:$L$214, MATCH("Customer ID", 'E4 TB Allocation Details'!$A$18:$L$18, 0),FALSE), 'E2 Allocators'!$B$15:$W$358, MATCH('O5 Details by Class &amp; Accounts'!AE$18, 'E2 Allocators'!$B$15:$W$15, 0),FALSE)*$G195), 0, VLOOKUP(VLOOKUP($A195, 'E4 TB Allocation Details'!$A$18:$L$214, MATCH("Customer ID", 'E4 TB Allocation Details'!$A$18:$L$18, 0),FALSE), 'E2 Allocators'!$B$15:$W$358, MATCH('O5 Details by Class &amp; Accounts'!AE$18, 'E2 Allocators'!$B$15:$W$15, 0),FALSE)*$G195)</f>
        <v>0</v>
      </c>
      <c r="AF195" s="1322">
        <f>IF(ISERROR(VLOOKUP(VLOOKUP($A195, 'E4 TB Allocation Details'!$A$18:$L$214, MATCH("Customer ID", 'E4 TB Allocation Details'!$A$18:$L$18, 0),FALSE), 'E2 Allocators'!$B$15:$W$358, MATCH('O5 Details by Class &amp; Accounts'!AF$18, 'E2 Allocators'!$B$15:$W$15, 0),FALSE)*$G195), 0, VLOOKUP(VLOOKUP($A195, 'E4 TB Allocation Details'!$A$18:$L$214, MATCH("Customer ID", 'E4 TB Allocation Details'!$A$18:$L$18, 0),FALSE), 'E2 Allocators'!$B$15:$W$358, MATCH('O5 Details by Class &amp; Accounts'!AF$18, 'E2 Allocators'!$B$15:$W$15, 0),FALSE)*$G195)</f>
        <v>0</v>
      </c>
      <c r="AG195" s="1322">
        <f>IF(ISERROR(VLOOKUP(VLOOKUP($A195, 'E4 TB Allocation Details'!$A$18:$L$214, MATCH("Customer ID", 'E4 TB Allocation Details'!$A$18:$L$18, 0),FALSE), 'E2 Allocators'!$B$15:$W$358, MATCH('O5 Details by Class &amp; Accounts'!AG$18, 'E2 Allocators'!$B$15:$W$15, 0),FALSE)*$G195), 0, VLOOKUP(VLOOKUP($A195, 'E4 TB Allocation Details'!$A$18:$L$214, MATCH("Customer ID", 'E4 TB Allocation Details'!$A$18:$L$18, 0),FALSE), 'E2 Allocators'!$B$15:$W$358, MATCH('O5 Details by Class &amp; Accounts'!AG$18, 'E2 Allocators'!$B$15:$W$15, 0),FALSE)*$G195)</f>
        <v>0</v>
      </c>
      <c r="AH195" s="1322">
        <f>IF(ISERROR(VLOOKUP(VLOOKUP($A195, 'E4 TB Allocation Details'!$A$18:$L$214, MATCH("Customer ID", 'E4 TB Allocation Details'!$A$18:$L$18, 0),FALSE), 'E2 Allocators'!$B$15:$W$358, MATCH('O5 Details by Class &amp; Accounts'!AH$18, 'E2 Allocators'!$B$15:$W$15, 0),FALSE)*$G195), 0, VLOOKUP(VLOOKUP($A195, 'E4 TB Allocation Details'!$A$18:$L$214, MATCH("Customer ID", 'E4 TB Allocation Details'!$A$18:$L$18, 0),FALSE), 'E2 Allocators'!$B$15:$W$358, MATCH('O5 Details by Class &amp; Accounts'!AH$18, 'E2 Allocators'!$B$15:$W$15, 0),FALSE)*$G195)</f>
        <v>0</v>
      </c>
      <c r="AI195" s="1322">
        <f>IF(ISERROR(VLOOKUP(VLOOKUP($A195, 'E4 TB Allocation Details'!$A$18:$L$214, MATCH("Customer ID", 'E4 TB Allocation Details'!$A$18:$L$18, 0),FALSE), 'E2 Allocators'!$B$15:$W$358, MATCH('O5 Details by Class &amp; Accounts'!AI$18, 'E2 Allocators'!$B$15:$W$15, 0),FALSE)*$G195), 0, VLOOKUP(VLOOKUP($A195, 'E4 TB Allocation Details'!$A$18:$L$214, MATCH("Customer ID", 'E4 TB Allocation Details'!$A$18:$L$18, 0),FALSE), 'E2 Allocators'!$B$15:$W$358, MATCH('O5 Details by Class &amp; Accounts'!AI$18, 'E2 Allocators'!$B$15:$W$15, 0),FALSE)*$G195)</f>
        <v>0</v>
      </c>
      <c r="AJ195" s="1322">
        <f>IF(ISERROR(VLOOKUP(VLOOKUP($A195, 'E4 TB Allocation Details'!$A$18:$L$214, MATCH("Customer ID", 'E4 TB Allocation Details'!$A$18:$L$18, 0),FALSE), 'E2 Allocators'!$B$15:$W$358, MATCH('O5 Details by Class &amp; Accounts'!AJ$18, 'E2 Allocators'!$B$15:$W$15, 0),FALSE)*$G195), 0, VLOOKUP(VLOOKUP($A195, 'E4 TB Allocation Details'!$A$18:$L$214, MATCH("Customer ID", 'E4 TB Allocation Details'!$A$18:$L$18, 0),FALSE), 'E2 Allocators'!$B$15:$W$358, MATCH('O5 Details by Class &amp; Accounts'!AJ$18, 'E2 Allocators'!$B$15:$W$15, 0),FALSE)*$G195)</f>
        <v>0</v>
      </c>
      <c r="AK195" s="1322">
        <f>IF(ISERROR(VLOOKUP(VLOOKUP($A195, 'E4 TB Allocation Details'!$A$18:$L$214, MATCH("Customer ID", 'E4 TB Allocation Details'!$A$18:$L$18, 0),FALSE), 'E2 Allocators'!$B$15:$W$358, MATCH('O5 Details by Class &amp; Accounts'!AK$18, 'E2 Allocators'!$B$15:$W$15, 0),FALSE)*$G195), 0, VLOOKUP(VLOOKUP($A195, 'E4 TB Allocation Details'!$A$18:$L$214, MATCH("Customer ID", 'E4 TB Allocation Details'!$A$18:$L$18, 0),FALSE), 'E2 Allocators'!$B$15:$W$358, MATCH('O5 Details by Class &amp; Accounts'!AK$18, 'E2 Allocators'!$B$15:$W$15, 0),FALSE)*$G195)</f>
        <v>0</v>
      </c>
      <c r="AL195" s="1322">
        <f>IF(ISERROR(VLOOKUP(VLOOKUP($A195, 'E4 TB Allocation Details'!$A$18:$L$214, MATCH("Customer ID", 'E4 TB Allocation Details'!$A$18:$L$18, 0),FALSE), 'E2 Allocators'!$B$15:$W$358, MATCH('O5 Details by Class &amp; Accounts'!AL$18, 'E2 Allocators'!$B$15:$W$15, 0),FALSE)*$G195), 0, VLOOKUP(VLOOKUP($A195, 'E4 TB Allocation Details'!$A$18:$L$214, MATCH("Customer ID", 'E4 TB Allocation Details'!$A$18:$L$18, 0),FALSE), 'E2 Allocators'!$B$15:$W$358, MATCH('O5 Details by Class &amp; Accounts'!AL$18, 'E2 Allocators'!$B$15:$W$15, 0),FALSE)*$G195)</f>
        <v>0</v>
      </c>
      <c r="AM195" s="1322">
        <f>IF(ISERROR(VLOOKUP(VLOOKUP($A195, 'E4 TB Allocation Details'!$A$18:$L$214, MATCH("Customer ID", 'E4 TB Allocation Details'!$A$18:$L$18, 0),FALSE), 'E2 Allocators'!$B$15:$W$358, MATCH('O5 Details by Class &amp; Accounts'!AM$18, 'E2 Allocators'!$B$15:$W$15, 0),FALSE)*$G195), 0, VLOOKUP(VLOOKUP($A195, 'E4 TB Allocation Details'!$A$18:$L$214, MATCH("Customer ID", 'E4 TB Allocation Details'!$A$18:$L$18, 0),FALSE), 'E2 Allocators'!$B$15:$W$358, MATCH('O5 Details by Class &amp; Accounts'!AM$18, 'E2 Allocators'!$B$15:$W$15, 0),FALSE)*$G195)</f>
        <v>0</v>
      </c>
      <c r="AN195" s="1322">
        <f>IF(ISERROR(VLOOKUP(VLOOKUP($A195, 'E4 TB Allocation Details'!$A$18:$L$214, MATCH("Customer ID", 'E4 TB Allocation Details'!$A$18:$L$18, 0),FALSE), 'E2 Allocators'!$B$15:$W$358, MATCH('O5 Details by Class &amp; Accounts'!AN$18, 'E2 Allocators'!$B$15:$W$15, 0),FALSE)*$G195), 0, VLOOKUP(VLOOKUP($A195, 'E4 TB Allocation Details'!$A$18:$L$214, MATCH("Customer ID", 'E4 TB Allocation Details'!$A$18:$L$18, 0),FALSE), 'E2 Allocators'!$B$15:$W$358, MATCH('O5 Details by Class &amp; Accounts'!AN$18, 'E2 Allocators'!$B$15:$W$15, 0),FALSE)*$G195)</f>
        <v>0</v>
      </c>
      <c r="AO195" s="1322">
        <f>IF(ISERROR(VLOOKUP(VLOOKUP($A195, 'E4 TB Allocation Details'!$A$18:$L$214, MATCH("Customer ID", 'E4 TB Allocation Details'!$A$18:$L$18, 0),FALSE), 'E2 Allocators'!$B$15:$W$358, MATCH('O5 Details by Class &amp; Accounts'!AO$18, 'E2 Allocators'!$B$15:$W$15, 0),FALSE)*$G195), 0, VLOOKUP(VLOOKUP($A195, 'E4 TB Allocation Details'!$A$18:$L$214, MATCH("Customer ID", 'E4 TB Allocation Details'!$A$18:$L$18, 0),FALSE), 'E2 Allocators'!$B$15:$W$358, MATCH('O5 Details by Class &amp; Accounts'!AO$18, 'E2 Allocators'!$B$15:$W$15, 0),FALSE)*$G195)</f>
        <v>0</v>
      </c>
      <c r="AP195" s="1322">
        <f>IF(ISERROR(VLOOKUP(VLOOKUP($A195, 'E4 TB Allocation Details'!$A$18:$L$214, MATCH("Customer ID", 'E4 TB Allocation Details'!$A$18:$L$18, 0),FALSE), 'E2 Allocators'!$B$15:$W$358, MATCH('O5 Details by Class &amp; Accounts'!AP$18, 'E2 Allocators'!$B$15:$W$15, 0),FALSE)*$G195), 0, VLOOKUP(VLOOKUP($A195, 'E4 TB Allocation Details'!$A$18:$L$214, MATCH("Customer ID", 'E4 TB Allocation Details'!$A$18:$L$18, 0),FALSE), 'E2 Allocators'!$B$15:$W$358, MATCH('O5 Details by Class &amp; Accounts'!AP$18, 'E2 Allocators'!$B$15:$W$15, 0),FALSE)*$G195)</f>
        <v>0</v>
      </c>
      <c r="AQ195" s="1322">
        <f>IF(ISERROR(VLOOKUP(VLOOKUP($A195, 'E4 TB Allocation Details'!$A$18:$L$214, MATCH("Customer ID", 'E4 TB Allocation Details'!$A$18:$L$18, 0),FALSE), 'E2 Allocators'!$B$15:$W$358, MATCH('O5 Details by Class &amp; Accounts'!AQ$18, 'E2 Allocators'!$B$15:$W$15, 0),FALSE)*$G195), 0, VLOOKUP(VLOOKUP($A195, 'E4 TB Allocation Details'!$A$18:$L$214, MATCH("Customer ID", 'E4 TB Allocation Details'!$A$18:$L$18, 0),FALSE), 'E2 Allocators'!$B$15:$W$358, MATCH('O5 Details by Class &amp; Accounts'!AQ$18, 'E2 Allocators'!$B$15:$W$15, 0),FALSE)*$G195)</f>
        <v>0</v>
      </c>
      <c r="AR195" s="1322">
        <f>IF(ISERROR(VLOOKUP(VLOOKUP($A195, 'E4 TB Allocation Details'!$A$18:$L$214, MATCH("Customer ID", 'E4 TB Allocation Details'!$A$18:$L$18, 0),FALSE), 'E2 Allocators'!$B$15:$W$358, MATCH('O5 Details by Class &amp; Accounts'!AR$18, 'E2 Allocators'!$B$15:$W$15, 0),FALSE)*$G195), 0, VLOOKUP(VLOOKUP($A195, 'E4 TB Allocation Details'!$A$18:$L$214, MATCH("Customer ID", 'E4 TB Allocation Details'!$A$18:$L$18, 0),FALSE), 'E2 Allocators'!$B$15:$W$358, MATCH('O5 Details by Class &amp; Accounts'!AR$18, 'E2 Allocators'!$B$15:$W$15, 0),FALSE)*$G195)</f>
        <v>0</v>
      </c>
      <c r="AS195" s="1322">
        <f>IF(ISERROR(VLOOKUP(VLOOKUP($A195, 'E4 TB Allocation Details'!$A$18:$L$214, MATCH("Customer ID", 'E4 TB Allocation Details'!$A$18:$L$18, 0),FALSE), 'E2 Allocators'!$B$15:$W$358, MATCH('O5 Details by Class &amp; Accounts'!AS$18, 'E2 Allocators'!$B$15:$W$15, 0),FALSE)*$G195), 0, VLOOKUP(VLOOKUP($A195, 'E4 TB Allocation Details'!$A$18:$L$214, MATCH("Customer ID", 'E4 TB Allocation Details'!$A$18:$L$18, 0),FALSE), 'E2 Allocators'!$B$15:$W$358, MATCH('O5 Details by Class &amp; Accounts'!AS$18, 'E2 Allocators'!$B$15:$W$15, 0),FALSE)*$G195)</f>
        <v>0</v>
      </c>
      <c r="AT195" s="1322">
        <f>IF(ISERROR(VLOOKUP(VLOOKUP($A195, 'E4 TB Allocation Details'!$A$18:$L$214, MATCH("Customer ID", 'E4 TB Allocation Details'!$A$18:$L$18, 0),FALSE), 'E2 Allocators'!$B$15:$W$358, MATCH('O5 Details by Class &amp; Accounts'!AT$18, 'E2 Allocators'!$B$15:$W$15, 0),FALSE)*$G195), 0, VLOOKUP(VLOOKUP($A195, 'E4 TB Allocation Details'!$A$18:$L$214, MATCH("Customer ID", 'E4 TB Allocation Details'!$A$18:$L$18, 0),FALSE), 'E2 Allocators'!$B$15:$W$358, MATCH('O5 Details by Class &amp; Accounts'!AT$18, 'E2 Allocators'!$B$15:$W$15, 0),FALSE)*$G195)</f>
        <v>0</v>
      </c>
      <c r="AU195" s="1322">
        <f>IF(ISERROR(VLOOKUP(VLOOKUP($A195, 'E4 TB Allocation Details'!$A$18:$L$214, MATCH("Customer ID", 'E4 TB Allocation Details'!$A$18:$L$18, 0),FALSE), 'E2 Allocators'!$B$15:$W$358, MATCH('O5 Details by Class &amp; Accounts'!AU$18, 'E2 Allocators'!$B$15:$W$15, 0),FALSE)*$G195), 0, VLOOKUP(VLOOKUP($A195, 'E4 TB Allocation Details'!$A$18:$L$214, MATCH("Customer ID", 'E4 TB Allocation Details'!$A$18:$L$18, 0),FALSE), 'E2 Allocators'!$B$15:$W$358, MATCH('O5 Details by Class &amp; Accounts'!AU$18, 'E2 Allocators'!$B$15:$W$15, 0),FALSE)*$G195)</f>
        <v>0</v>
      </c>
      <c r="AV195" s="1322">
        <f>IF(ISERROR(VLOOKUP(VLOOKUP($A195, 'E4 TB Allocation Details'!$A$18:$L$214, MATCH("Customer ID", 'E4 TB Allocation Details'!$A$18:$L$18, 0),FALSE), 'E2 Allocators'!$B$15:$W$358, MATCH('O5 Details by Class &amp; Accounts'!AV$18, 'E2 Allocators'!$B$15:$W$15, 0),FALSE)*$G195), 0, VLOOKUP(VLOOKUP($A195, 'E4 TB Allocation Details'!$A$18:$L$214, MATCH("Customer ID", 'E4 TB Allocation Details'!$A$18:$L$18, 0),FALSE), 'E2 Allocators'!$B$15:$W$358, MATCH('O5 Details by Class &amp; Accounts'!AV$18, 'E2 Allocators'!$B$15:$W$15, 0),FALSE)*$G195)</f>
        <v>0</v>
      </c>
      <c r="AW195" s="1322">
        <f>IF(ISERROR(VLOOKUP(VLOOKUP($A195, 'E4 TB Allocation Details'!$A$18:$L$214, MATCH("Customer ID", 'E4 TB Allocation Details'!$A$18:$L$18, 0),FALSE), 'E2 Allocators'!$B$15:$W$358, MATCH('O5 Details by Class &amp; Accounts'!AW$18, 'E2 Allocators'!$B$15:$W$15, 0),FALSE)*$G195), 0, VLOOKUP(VLOOKUP($A195, 'E4 TB Allocation Details'!$A$18:$L$214, MATCH("Customer ID", 'E4 TB Allocation Details'!$A$18:$L$18, 0),FALSE), 'E2 Allocators'!$B$15:$W$358, MATCH('O5 Details by Class &amp; Accounts'!AW$18, 'E2 Allocators'!$B$15:$W$15, 0),FALSE)*$G195)</f>
        <v>0</v>
      </c>
      <c r="AX195" s="1322">
        <f t="shared" si="51"/>
        <v>0</v>
      </c>
      <c r="AY195" s="1322">
        <f>IF(ISERROR(VLOOKUP(VLOOKUP($A195, 'E4 TB Allocation Details'!$A$18:$L$214, MATCH("Misc ID", 'E4 TB Allocation Details'!$A$18:$L$18, 0),FALSE), 'E2 Allocators'!$B$15:$W$358, MATCH('O5 Details by Class &amp; Accounts'!AY$18, 'E2 Allocators'!$B$15:$W$15, 0),FALSE)*$E195), 0, VLOOKUP(VLOOKUP($A195, 'E4 TB Allocation Details'!$A$18:$L$214, MATCH("Misc ID", 'E4 TB Allocation Details'!$A$18:$L$18, 0),FALSE), 'E2 Allocators'!$B$15:$W$358, MATCH('O5 Details by Class &amp; Accounts'!AY$18, 'E2 Allocators'!$B$15:$W$15, 0),FALSE)*$E195)</f>
        <v>0</v>
      </c>
      <c r="AZ195" s="1322">
        <f>IF(ISERROR(VLOOKUP(VLOOKUP($A195, 'E4 TB Allocation Details'!$A$18:$L$214, MATCH("Misc ID", 'E4 TB Allocation Details'!$A$18:$L$18, 0),FALSE), 'E2 Allocators'!$B$15:$W$358, MATCH('O5 Details by Class &amp; Accounts'!AZ$18, 'E2 Allocators'!$B$15:$W$15, 0),FALSE)*$E195), 0, VLOOKUP(VLOOKUP($A195, 'E4 TB Allocation Details'!$A$18:$L$214, MATCH("Misc ID", 'E4 TB Allocation Details'!$A$18:$L$18, 0),FALSE), 'E2 Allocators'!$B$15:$W$358, MATCH('O5 Details by Class &amp; Accounts'!AZ$18, 'E2 Allocators'!$B$15:$W$15, 0),FALSE)*$E195)</f>
        <v>0</v>
      </c>
      <c r="BA195" s="1322">
        <f>IF(ISERROR(VLOOKUP(VLOOKUP($A195, 'E4 TB Allocation Details'!$A$18:$L$214, MATCH("Misc ID", 'E4 TB Allocation Details'!$A$18:$L$18, 0),FALSE), 'E2 Allocators'!$B$15:$W$358, MATCH('O5 Details by Class &amp; Accounts'!BA$18, 'E2 Allocators'!$B$15:$W$15, 0),FALSE)*$E195), 0, VLOOKUP(VLOOKUP($A195, 'E4 TB Allocation Details'!$A$18:$L$214, MATCH("Misc ID", 'E4 TB Allocation Details'!$A$18:$L$18, 0),FALSE), 'E2 Allocators'!$B$15:$W$358, MATCH('O5 Details by Class &amp; Accounts'!BA$18, 'E2 Allocators'!$B$15:$W$15, 0),FALSE)*$E195)</f>
        <v>0</v>
      </c>
      <c r="BB195" s="1322">
        <f>IF(ISERROR(VLOOKUP(VLOOKUP($A195, 'E4 TB Allocation Details'!$A$18:$L$214, MATCH("Misc ID", 'E4 TB Allocation Details'!$A$18:$L$18, 0),FALSE), 'E2 Allocators'!$B$15:$W$358, MATCH('O5 Details by Class &amp; Accounts'!BB$18, 'E2 Allocators'!$B$15:$W$15, 0),FALSE)*$E195), 0, VLOOKUP(VLOOKUP($A195, 'E4 TB Allocation Details'!$A$18:$L$214, MATCH("Misc ID", 'E4 TB Allocation Details'!$A$18:$L$18, 0),FALSE), 'E2 Allocators'!$B$15:$W$358, MATCH('O5 Details by Class &amp; Accounts'!BB$18, 'E2 Allocators'!$B$15:$W$15, 0),FALSE)*$E195)</f>
        <v>0</v>
      </c>
      <c r="BC195" s="1322">
        <f>IF(ISERROR(VLOOKUP(VLOOKUP($A195, 'E4 TB Allocation Details'!$A$18:$L$214, MATCH("Misc ID", 'E4 TB Allocation Details'!$A$18:$L$18, 0),FALSE), 'E2 Allocators'!$B$15:$W$358, MATCH('O5 Details by Class &amp; Accounts'!BC$18, 'E2 Allocators'!$B$15:$W$15, 0),FALSE)*$E195), 0, VLOOKUP(VLOOKUP($A195, 'E4 TB Allocation Details'!$A$18:$L$214, MATCH("Misc ID", 'E4 TB Allocation Details'!$A$18:$L$18, 0),FALSE), 'E2 Allocators'!$B$15:$W$358, MATCH('O5 Details by Class &amp; Accounts'!BC$18, 'E2 Allocators'!$B$15:$W$15, 0),FALSE)*$E195)</f>
        <v>0</v>
      </c>
      <c r="BD195" s="1322">
        <f>IF(ISERROR(VLOOKUP(VLOOKUP($A195, 'E4 TB Allocation Details'!$A$18:$L$214, MATCH("Misc ID", 'E4 TB Allocation Details'!$A$18:$L$18, 0),FALSE), 'E2 Allocators'!$B$15:$W$358, MATCH('O5 Details by Class &amp; Accounts'!BD$18, 'E2 Allocators'!$B$15:$W$15, 0),FALSE)*$E195), 0, VLOOKUP(VLOOKUP($A195, 'E4 TB Allocation Details'!$A$18:$L$214, MATCH("Misc ID", 'E4 TB Allocation Details'!$A$18:$L$18, 0),FALSE), 'E2 Allocators'!$B$15:$W$358, MATCH('O5 Details by Class &amp; Accounts'!BD$18, 'E2 Allocators'!$B$15:$W$15, 0),FALSE)*$E195)</f>
        <v>0</v>
      </c>
      <c r="BE195" s="1322">
        <f>IF(ISERROR(VLOOKUP(VLOOKUP($A195, 'E4 TB Allocation Details'!$A$18:$L$214, MATCH("Misc ID", 'E4 TB Allocation Details'!$A$18:$L$18, 0),FALSE), 'E2 Allocators'!$B$15:$W$358, MATCH('O5 Details by Class &amp; Accounts'!BE$18, 'E2 Allocators'!$B$15:$W$15, 0),FALSE)*$E195), 0, VLOOKUP(VLOOKUP($A195, 'E4 TB Allocation Details'!$A$18:$L$214, MATCH("Misc ID", 'E4 TB Allocation Details'!$A$18:$L$18, 0),FALSE), 'E2 Allocators'!$B$15:$W$358, MATCH('O5 Details by Class &amp; Accounts'!BE$18, 'E2 Allocators'!$B$15:$W$15, 0),FALSE)*$E195)</f>
        <v>0</v>
      </c>
      <c r="BF195" s="1322">
        <f>IF(ISERROR(VLOOKUP(VLOOKUP($A195, 'E4 TB Allocation Details'!$A$18:$L$214, MATCH("Misc ID", 'E4 TB Allocation Details'!$A$18:$L$18, 0),FALSE), 'E2 Allocators'!$B$15:$W$358, MATCH('O5 Details by Class &amp; Accounts'!BF$18, 'E2 Allocators'!$B$15:$W$15, 0),FALSE)*$E195), 0, VLOOKUP(VLOOKUP($A195, 'E4 TB Allocation Details'!$A$18:$L$214, MATCH("Misc ID", 'E4 TB Allocation Details'!$A$18:$L$18, 0),FALSE), 'E2 Allocators'!$B$15:$W$358, MATCH('O5 Details by Class &amp; Accounts'!BF$18, 'E2 Allocators'!$B$15:$W$15, 0),FALSE)*$E195)</f>
        <v>0</v>
      </c>
      <c r="BG195" s="1322">
        <f>IF(ISERROR(VLOOKUP(VLOOKUP($A195, 'E4 TB Allocation Details'!$A$18:$L$214, MATCH("Misc ID", 'E4 TB Allocation Details'!$A$18:$L$18, 0),FALSE), 'E2 Allocators'!$B$15:$W$358, MATCH('O5 Details by Class &amp; Accounts'!BG$18, 'E2 Allocators'!$B$15:$W$15, 0),FALSE)*$E195), 0, VLOOKUP(VLOOKUP($A195, 'E4 TB Allocation Details'!$A$18:$L$214, MATCH("Misc ID", 'E4 TB Allocation Details'!$A$18:$L$18, 0),FALSE), 'E2 Allocators'!$B$15:$W$358, MATCH('O5 Details by Class &amp; Accounts'!BG$18, 'E2 Allocators'!$B$15:$W$15, 0),FALSE)*$E195)</f>
        <v>0</v>
      </c>
      <c r="BH195" s="1322">
        <f>IF(ISERROR(VLOOKUP(VLOOKUP($A195, 'E4 TB Allocation Details'!$A$18:$L$214, MATCH("Misc ID", 'E4 TB Allocation Details'!$A$18:$L$18, 0),FALSE), 'E2 Allocators'!$B$15:$W$358, MATCH('O5 Details by Class &amp; Accounts'!BH$18, 'E2 Allocators'!$B$15:$W$15, 0),FALSE)*$E195), 0, VLOOKUP(VLOOKUP($A195, 'E4 TB Allocation Details'!$A$18:$L$214, MATCH("Misc ID", 'E4 TB Allocation Details'!$A$18:$L$18, 0),FALSE), 'E2 Allocators'!$B$15:$W$358, MATCH('O5 Details by Class &amp; Accounts'!BH$18, 'E2 Allocators'!$B$15:$W$15, 0),FALSE)*$E195)</f>
        <v>0</v>
      </c>
      <c r="BI195" s="1322">
        <f>IF(ISERROR(VLOOKUP(VLOOKUP($A195, 'E4 TB Allocation Details'!$A$18:$L$214, MATCH("Misc ID", 'E4 TB Allocation Details'!$A$18:$L$18, 0),FALSE), 'E2 Allocators'!$B$15:$W$358, MATCH('O5 Details by Class &amp; Accounts'!BI$18, 'E2 Allocators'!$B$15:$W$15, 0),FALSE)*$E195), 0, VLOOKUP(VLOOKUP($A195, 'E4 TB Allocation Details'!$A$18:$L$214, MATCH("Misc ID", 'E4 TB Allocation Details'!$A$18:$L$18, 0),FALSE), 'E2 Allocators'!$B$15:$W$358, MATCH('O5 Details by Class &amp; Accounts'!BI$18, 'E2 Allocators'!$B$15:$W$15, 0),FALSE)*$E195)</f>
        <v>0</v>
      </c>
      <c r="BJ195" s="1322">
        <f>IF(ISERROR(VLOOKUP(VLOOKUP($A195, 'E4 TB Allocation Details'!$A$18:$L$214, MATCH("Misc ID", 'E4 TB Allocation Details'!$A$18:$L$18, 0),FALSE), 'E2 Allocators'!$B$15:$W$358, MATCH('O5 Details by Class &amp; Accounts'!BJ$18, 'E2 Allocators'!$B$15:$W$15, 0),FALSE)*$E195), 0, VLOOKUP(VLOOKUP($A195, 'E4 TB Allocation Details'!$A$18:$L$214, MATCH("Misc ID", 'E4 TB Allocation Details'!$A$18:$L$18, 0),FALSE), 'E2 Allocators'!$B$15:$W$358, MATCH('O5 Details by Class &amp; Accounts'!BJ$18, 'E2 Allocators'!$B$15:$W$15, 0),FALSE)*$E195)</f>
        <v>0</v>
      </c>
      <c r="BK195" s="1322">
        <f>IF(ISERROR(VLOOKUP(VLOOKUP($A195, 'E4 TB Allocation Details'!$A$18:$L$214, MATCH("Misc ID", 'E4 TB Allocation Details'!$A$18:$L$18, 0),FALSE), 'E2 Allocators'!$B$15:$W$358, MATCH('O5 Details by Class &amp; Accounts'!BK$18, 'E2 Allocators'!$B$15:$W$15, 0),FALSE)*$E195), 0, VLOOKUP(VLOOKUP($A195, 'E4 TB Allocation Details'!$A$18:$L$214, MATCH("Misc ID", 'E4 TB Allocation Details'!$A$18:$L$18, 0),FALSE), 'E2 Allocators'!$B$15:$W$358, MATCH('O5 Details by Class &amp; Accounts'!BK$18, 'E2 Allocators'!$B$15:$W$15, 0),FALSE)*$E195)</f>
        <v>0</v>
      </c>
      <c r="BL195" s="1322">
        <f>IF(ISERROR(VLOOKUP(VLOOKUP($A195, 'E4 TB Allocation Details'!$A$18:$L$214, MATCH("Misc ID", 'E4 TB Allocation Details'!$A$18:$L$18, 0),FALSE), 'E2 Allocators'!$B$15:$W$358, MATCH('O5 Details by Class &amp; Accounts'!BL$18, 'E2 Allocators'!$B$15:$W$15, 0),FALSE)*$E195), 0, VLOOKUP(VLOOKUP($A195, 'E4 TB Allocation Details'!$A$18:$L$214, MATCH("Misc ID", 'E4 TB Allocation Details'!$A$18:$L$18, 0),FALSE), 'E2 Allocators'!$B$15:$W$358, MATCH('O5 Details by Class &amp; Accounts'!BL$18, 'E2 Allocators'!$B$15:$W$15, 0),FALSE)*$E195)</f>
        <v>0</v>
      </c>
      <c r="BM195" s="1322">
        <f>IF(ISERROR(VLOOKUP(VLOOKUP($A195, 'E4 TB Allocation Details'!$A$18:$L$214, MATCH("Misc ID", 'E4 TB Allocation Details'!$A$18:$L$18, 0),FALSE), 'E2 Allocators'!$B$15:$W$358, MATCH('O5 Details by Class &amp; Accounts'!BM$18, 'E2 Allocators'!$B$15:$W$15, 0),FALSE)*$E195), 0, VLOOKUP(VLOOKUP($A195, 'E4 TB Allocation Details'!$A$18:$L$214, MATCH("Misc ID", 'E4 TB Allocation Details'!$A$18:$L$18, 0),FALSE), 'E2 Allocators'!$B$15:$W$358, MATCH('O5 Details by Class &amp; Accounts'!BM$18, 'E2 Allocators'!$B$15:$W$15, 0),FALSE)*$E195)</f>
        <v>0</v>
      </c>
      <c r="BN195" s="1322">
        <f>IF(ISERROR(VLOOKUP(VLOOKUP($A195, 'E4 TB Allocation Details'!$A$18:$L$214, MATCH("Misc ID", 'E4 TB Allocation Details'!$A$18:$L$18, 0),FALSE), 'E2 Allocators'!$B$15:$W$358, MATCH('O5 Details by Class &amp; Accounts'!BN$18, 'E2 Allocators'!$B$15:$W$15, 0),FALSE)*$E195), 0, VLOOKUP(VLOOKUP($A195, 'E4 TB Allocation Details'!$A$18:$L$214, MATCH("Misc ID", 'E4 TB Allocation Details'!$A$18:$L$18, 0),FALSE), 'E2 Allocators'!$B$15:$W$358, MATCH('O5 Details by Class &amp; Accounts'!BN$18, 'E2 Allocators'!$B$15:$W$15, 0),FALSE)*$E195)</f>
        <v>0</v>
      </c>
      <c r="BO195" s="1322">
        <f>IF(ISERROR(VLOOKUP(VLOOKUP($A195, 'E4 TB Allocation Details'!$A$18:$L$214, MATCH("Misc ID", 'E4 TB Allocation Details'!$A$18:$L$18, 0),FALSE), 'E2 Allocators'!$B$15:$W$358, MATCH('O5 Details by Class &amp; Accounts'!BO$18, 'E2 Allocators'!$B$15:$W$15, 0),FALSE)*$E195), 0, VLOOKUP(VLOOKUP($A195, 'E4 TB Allocation Details'!$A$18:$L$214, MATCH("Misc ID", 'E4 TB Allocation Details'!$A$18:$L$18, 0),FALSE), 'E2 Allocators'!$B$15:$W$358, MATCH('O5 Details by Class &amp; Accounts'!BO$18, 'E2 Allocators'!$B$15:$W$15, 0),FALSE)*$E195)</f>
        <v>0</v>
      </c>
      <c r="BP195" s="1322">
        <f>IF(ISERROR(VLOOKUP(VLOOKUP($A195, 'E4 TB Allocation Details'!$A$18:$L$214, MATCH("Misc ID", 'E4 TB Allocation Details'!$A$18:$L$18, 0),FALSE), 'E2 Allocators'!$B$15:$W$358, MATCH('O5 Details by Class &amp; Accounts'!BP$18, 'E2 Allocators'!$B$15:$W$15, 0),FALSE)*$E195), 0, VLOOKUP(VLOOKUP($A195, 'E4 TB Allocation Details'!$A$18:$L$214, MATCH("Misc ID", 'E4 TB Allocation Details'!$A$18:$L$18, 0),FALSE), 'E2 Allocators'!$B$15:$W$358, MATCH('O5 Details by Class &amp; Accounts'!BP$18, 'E2 Allocators'!$B$15:$W$15, 0),FALSE)*$E195)</f>
        <v>0</v>
      </c>
      <c r="BQ195" s="1322">
        <f>IF(ISERROR(VLOOKUP(VLOOKUP($A195, 'E4 TB Allocation Details'!$A$18:$L$214, MATCH("Misc ID", 'E4 TB Allocation Details'!$A$18:$L$18, 0),FALSE), 'E2 Allocators'!$B$15:$W$358, MATCH('O5 Details by Class &amp; Accounts'!BQ$18, 'E2 Allocators'!$B$15:$W$15, 0),FALSE)*$E195), 0, VLOOKUP(VLOOKUP($A195, 'E4 TB Allocation Details'!$A$18:$L$214, MATCH("Misc ID", 'E4 TB Allocation Details'!$A$18:$L$18, 0),FALSE), 'E2 Allocators'!$B$15:$W$358, MATCH('O5 Details by Class &amp; Accounts'!BQ$18, 'E2 Allocators'!$B$15:$W$15, 0),FALSE)*$E195)</f>
        <v>0</v>
      </c>
      <c r="BR195" s="1322">
        <f>IF(ISERROR(VLOOKUP(VLOOKUP($A195, 'E4 TB Allocation Details'!$A$18:$L$214, MATCH("Misc ID", 'E4 TB Allocation Details'!$A$18:$L$18, 0),FALSE), 'E2 Allocators'!$B$15:$W$358, MATCH('O5 Details by Class &amp; Accounts'!BR$18, 'E2 Allocators'!$B$15:$W$15, 0),FALSE)*$E195), 0, VLOOKUP(VLOOKUP($A195, 'E4 TB Allocation Details'!$A$18:$L$214, MATCH("Misc ID", 'E4 TB Allocation Details'!$A$18:$L$18, 0),FALSE), 'E2 Allocators'!$B$15:$W$358, MATCH('O5 Details by Class &amp; Accounts'!BR$18, 'E2 Allocators'!$B$15:$W$15, 0),FALSE)*$E195)</f>
        <v>0</v>
      </c>
      <c r="BS195" s="1322">
        <f t="shared" si="48"/>
        <v>0</v>
      </c>
      <c r="BT195" s="1322">
        <f>IF(ISERROR(VLOOKUP(VLOOKUP($A195, 'E4 TB Allocation Details'!$A$18:$L$214, MATCH("A &amp; G ID", 'E4 TB Allocation Details'!$A$18:$L$18, 0),FALSE), 'E2 Allocators'!$B$15:$W$358, MATCH('O5 Details by Class &amp; Accounts'!BT$18, 'E2 Allocators'!$B$15:$W$15, 0),FALSE)*$E195), 0, VLOOKUP(VLOOKUP($A195, 'E4 TB Allocation Details'!$A$18:$L$214, MATCH("A &amp; G ID", 'E4 TB Allocation Details'!$A$18:$L$18, 0),FALSE), 'E2 Allocators'!$B$15:$W$358, MATCH('O5 Details by Class &amp; Accounts'!BT$18, 'E2 Allocators'!$B$15:$W$15, 0),FALSE)*$E195)</f>
        <v>39478.778786174946</v>
      </c>
      <c r="BU195" s="1322">
        <f>IF(ISERROR(VLOOKUP(VLOOKUP($A195, 'E4 TB Allocation Details'!$A$18:$L$214, MATCH("A &amp; G ID", 'E4 TB Allocation Details'!$A$18:$L$18, 0),FALSE), 'E2 Allocators'!$B$15:$W$358, MATCH('O5 Details by Class &amp; Accounts'!BU$18, 'E2 Allocators'!$B$15:$W$15, 0),FALSE)*$E195), 0, VLOOKUP(VLOOKUP($A195, 'E4 TB Allocation Details'!$A$18:$L$214, MATCH("A &amp; G ID", 'E4 TB Allocation Details'!$A$18:$L$18, 0),FALSE), 'E2 Allocators'!$B$15:$W$358, MATCH('O5 Details by Class &amp; Accounts'!BU$18, 'E2 Allocators'!$B$15:$W$15, 0),FALSE)*$E195)</f>
        <v>9965.1814612390062</v>
      </c>
      <c r="BV195" s="1322">
        <f>IF(ISERROR(VLOOKUP(VLOOKUP($A195, 'E4 TB Allocation Details'!$A$18:$L$214, MATCH("A &amp; G ID", 'E4 TB Allocation Details'!$A$18:$L$18, 0),FALSE), 'E2 Allocators'!$B$15:$W$358, MATCH('O5 Details by Class &amp; Accounts'!BV$18, 'E2 Allocators'!$B$15:$W$15, 0),FALSE)*$E195), 0, VLOOKUP(VLOOKUP($A195, 'E4 TB Allocation Details'!$A$18:$L$214, MATCH("A &amp; G ID", 'E4 TB Allocation Details'!$A$18:$L$18, 0),FALSE), 'E2 Allocators'!$B$15:$W$358, MATCH('O5 Details by Class &amp; Accounts'!BV$18, 'E2 Allocators'!$B$15:$W$15, 0),FALSE)*$E195)</f>
        <v>6744.5577416782289</v>
      </c>
      <c r="BW195" s="1322">
        <f>IF(ISERROR(VLOOKUP(VLOOKUP($A195, 'E4 TB Allocation Details'!$A$18:$L$214, MATCH("A &amp; G ID", 'E4 TB Allocation Details'!$A$18:$L$18, 0),FALSE), 'E2 Allocators'!$B$15:$W$358, MATCH('O5 Details by Class &amp; Accounts'!BW$18, 'E2 Allocators'!$B$15:$W$15, 0),FALSE)*$E195), 0, VLOOKUP(VLOOKUP($A195, 'E4 TB Allocation Details'!$A$18:$L$214, MATCH("A &amp; G ID", 'E4 TB Allocation Details'!$A$18:$L$18, 0),FALSE), 'E2 Allocators'!$B$15:$W$358, MATCH('O5 Details by Class &amp; Accounts'!BW$18, 'E2 Allocators'!$B$15:$W$15, 0),FALSE)*$E195)</f>
        <v>0</v>
      </c>
      <c r="BX195" s="1322">
        <f>IF(ISERROR(VLOOKUP(VLOOKUP($A195, 'E4 TB Allocation Details'!$A$18:$L$214, MATCH("A &amp; G ID", 'E4 TB Allocation Details'!$A$18:$L$18, 0),FALSE), 'E2 Allocators'!$B$15:$W$358, MATCH('O5 Details by Class &amp; Accounts'!BX$18, 'E2 Allocators'!$B$15:$W$15, 0),FALSE)*$E195), 0, VLOOKUP(VLOOKUP($A195, 'E4 TB Allocation Details'!$A$18:$L$214, MATCH("A &amp; G ID", 'E4 TB Allocation Details'!$A$18:$L$18, 0),FALSE), 'E2 Allocators'!$B$15:$W$358, MATCH('O5 Details by Class &amp; Accounts'!BX$18, 'E2 Allocators'!$B$15:$W$15, 0),FALSE)*$E195)</f>
        <v>0</v>
      </c>
      <c r="BY195" s="1322">
        <f>IF(ISERROR(VLOOKUP(VLOOKUP($A195, 'E4 TB Allocation Details'!$A$18:$L$214, MATCH("A &amp; G ID", 'E4 TB Allocation Details'!$A$18:$L$18, 0),FALSE), 'E2 Allocators'!$B$15:$W$358, MATCH('O5 Details by Class &amp; Accounts'!BY$18, 'E2 Allocators'!$B$15:$W$15, 0),FALSE)*$E195), 0, VLOOKUP(VLOOKUP($A195, 'E4 TB Allocation Details'!$A$18:$L$214, MATCH("A &amp; G ID", 'E4 TB Allocation Details'!$A$18:$L$18, 0),FALSE), 'E2 Allocators'!$B$15:$W$358, MATCH('O5 Details by Class &amp; Accounts'!BY$18, 'E2 Allocators'!$B$15:$W$15, 0),FALSE)*$E195)</f>
        <v>954.18318515374438</v>
      </c>
      <c r="BZ195" s="1322">
        <f>IF(ISERROR(VLOOKUP(VLOOKUP($A195, 'E4 TB Allocation Details'!$A$18:$L$214, MATCH("A &amp; G ID", 'E4 TB Allocation Details'!$A$18:$L$18, 0),FALSE), 'E2 Allocators'!$B$15:$W$358, MATCH('O5 Details by Class &amp; Accounts'!BZ$18, 'E2 Allocators'!$B$15:$W$15, 0),FALSE)*$E195), 0, VLOOKUP(VLOOKUP($A195, 'E4 TB Allocation Details'!$A$18:$L$214, MATCH("A &amp; G ID", 'E4 TB Allocation Details'!$A$18:$L$18, 0),FALSE), 'E2 Allocators'!$B$15:$W$358, MATCH('O5 Details by Class &amp; Accounts'!BZ$18, 'E2 Allocators'!$B$15:$W$15, 0),FALSE)*$E195)</f>
        <v>2010.3001659841561</v>
      </c>
      <c r="CA195" s="1322">
        <f>IF(ISERROR(VLOOKUP(VLOOKUP($A195, 'E4 TB Allocation Details'!$A$18:$L$214, MATCH("A &amp; G ID", 'E4 TB Allocation Details'!$A$18:$L$18, 0),FALSE), 'E2 Allocators'!$B$15:$W$358, MATCH('O5 Details by Class &amp; Accounts'!CA$18, 'E2 Allocators'!$B$15:$W$15, 0),FALSE)*$E195), 0, VLOOKUP(VLOOKUP($A195, 'E4 TB Allocation Details'!$A$18:$L$214, MATCH("A &amp; G ID", 'E4 TB Allocation Details'!$A$18:$L$18, 0),FALSE), 'E2 Allocators'!$B$15:$W$358, MATCH('O5 Details by Class &amp; Accounts'!CA$18, 'E2 Allocators'!$B$15:$W$15, 0),FALSE)*$E195)</f>
        <v>0</v>
      </c>
      <c r="CB195" s="1322">
        <f>IF(ISERROR(VLOOKUP(VLOOKUP($A195, 'E4 TB Allocation Details'!$A$18:$L$214, MATCH("A &amp; G ID", 'E4 TB Allocation Details'!$A$18:$L$18, 0),FALSE), 'E2 Allocators'!$B$15:$W$358, MATCH('O5 Details by Class &amp; Accounts'!CB$18, 'E2 Allocators'!$B$15:$W$15, 0),FALSE)*$E195), 0, VLOOKUP(VLOOKUP($A195, 'E4 TB Allocation Details'!$A$18:$L$214, MATCH("A &amp; G ID", 'E4 TB Allocation Details'!$A$18:$L$18, 0),FALSE), 'E2 Allocators'!$B$15:$W$358, MATCH('O5 Details by Class &amp; Accounts'!CB$18, 'E2 Allocators'!$B$15:$W$15, 0),FALSE)*$E195)</f>
        <v>87.518659769923573</v>
      </c>
      <c r="CC195" s="1322">
        <f>IF(ISERROR(VLOOKUP(VLOOKUP($A195, 'E4 TB Allocation Details'!$A$18:$L$214, MATCH("A &amp; G ID", 'E4 TB Allocation Details'!$A$18:$L$18, 0),FALSE), 'E2 Allocators'!$B$15:$W$358, MATCH('O5 Details by Class &amp; Accounts'!CC$18, 'E2 Allocators'!$B$15:$W$15, 0),FALSE)*$E195), 0, VLOOKUP(VLOOKUP($A195, 'E4 TB Allocation Details'!$A$18:$L$214, MATCH("A &amp; G ID", 'E4 TB Allocation Details'!$A$18:$L$18, 0),FALSE), 'E2 Allocators'!$B$15:$W$358, MATCH('O5 Details by Class &amp; Accounts'!CC$18, 'E2 Allocators'!$B$15:$W$15, 0),FALSE)*$E195)</f>
        <v>0</v>
      </c>
      <c r="CD195" s="1322">
        <f>IF(ISERROR(VLOOKUP(VLOOKUP($A195, 'E4 TB Allocation Details'!$A$18:$L$214, MATCH("A &amp; G ID", 'E4 TB Allocation Details'!$A$18:$L$18, 0),FALSE), 'E2 Allocators'!$B$15:$W$358, MATCH('O5 Details by Class &amp; Accounts'!CD$18, 'E2 Allocators'!$B$15:$W$15, 0),FALSE)*$E195), 0, VLOOKUP(VLOOKUP($A195, 'E4 TB Allocation Details'!$A$18:$L$214, MATCH("A &amp; G ID", 'E4 TB Allocation Details'!$A$18:$L$18, 0),FALSE), 'E2 Allocators'!$B$15:$W$358, MATCH('O5 Details by Class &amp; Accounts'!CD$18, 'E2 Allocators'!$B$15:$W$15, 0),FALSE)*$E195)</f>
        <v>0</v>
      </c>
      <c r="CE195" s="1322">
        <f>IF(ISERROR(VLOOKUP(VLOOKUP($A195, 'E4 TB Allocation Details'!$A$18:$L$214, MATCH("A &amp; G ID", 'E4 TB Allocation Details'!$A$18:$L$18, 0),FALSE), 'E2 Allocators'!$B$15:$W$358, MATCH('O5 Details by Class &amp; Accounts'!CE$18, 'E2 Allocators'!$B$15:$W$15, 0),FALSE)*$E195), 0, VLOOKUP(VLOOKUP($A195, 'E4 TB Allocation Details'!$A$18:$L$214, MATCH("A &amp; G ID", 'E4 TB Allocation Details'!$A$18:$L$18, 0),FALSE), 'E2 Allocators'!$B$15:$W$358, MATCH('O5 Details by Class &amp; Accounts'!CE$18, 'E2 Allocators'!$B$15:$W$15, 0),FALSE)*$E195)</f>
        <v>0</v>
      </c>
      <c r="CF195" s="1322">
        <f>IF(ISERROR(VLOOKUP(VLOOKUP($A195, 'E4 TB Allocation Details'!$A$18:$L$214, MATCH("A &amp; G ID", 'E4 TB Allocation Details'!$A$18:$L$18, 0),FALSE), 'E2 Allocators'!$B$15:$W$358, MATCH('O5 Details by Class &amp; Accounts'!CF$18, 'E2 Allocators'!$B$15:$W$15, 0),FALSE)*$E195), 0, VLOOKUP(VLOOKUP($A195, 'E4 TB Allocation Details'!$A$18:$L$214, MATCH("A &amp; G ID", 'E4 TB Allocation Details'!$A$18:$L$18, 0),FALSE), 'E2 Allocators'!$B$15:$W$358, MATCH('O5 Details by Class &amp; Accounts'!CF$18, 'E2 Allocators'!$B$15:$W$15, 0),FALSE)*$E195)</f>
        <v>0</v>
      </c>
      <c r="CG195" s="1322">
        <f>IF(ISERROR(VLOOKUP(VLOOKUP($A195, 'E4 TB Allocation Details'!$A$18:$L$214, MATCH("A &amp; G ID", 'E4 TB Allocation Details'!$A$18:$L$18, 0),FALSE), 'E2 Allocators'!$B$15:$W$358, MATCH('O5 Details by Class &amp; Accounts'!CG$18, 'E2 Allocators'!$B$15:$W$15, 0),FALSE)*$E195), 0, VLOOKUP(VLOOKUP($A195, 'E4 TB Allocation Details'!$A$18:$L$214, MATCH("A &amp; G ID", 'E4 TB Allocation Details'!$A$18:$L$18, 0),FALSE), 'E2 Allocators'!$B$15:$W$358, MATCH('O5 Details by Class &amp; Accounts'!CG$18, 'E2 Allocators'!$B$15:$W$15, 0),FALSE)*$E195)</f>
        <v>0</v>
      </c>
      <c r="CH195" s="1322">
        <f>IF(ISERROR(VLOOKUP(VLOOKUP($A195, 'E4 TB Allocation Details'!$A$18:$L$214, MATCH("A &amp; G ID", 'E4 TB Allocation Details'!$A$18:$L$18, 0),FALSE), 'E2 Allocators'!$B$15:$W$358, MATCH('O5 Details by Class &amp; Accounts'!CH$18, 'E2 Allocators'!$B$15:$W$15, 0),FALSE)*$E195), 0, VLOOKUP(VLOOKUP($A195, 'E4 TB Allocation Details'!$A$18:$L$214, MATCH("A &amp; G ID", 'E4 TB Allocation Details'!$A$18:$L$18, 0),FALSE), 'E2 Allocators'!$B$15:$W$358, MATCH('O5 Details by Class &amp; Accounts'!CH$18, 'E2 Allocators'!$B$15:$W$15, 0),FALSE)*$E195)</f>
        <v>0</v>
      </c>
      <c r="CI195" s="1322">
        <f>IF(ISERROR(VLOOKUP(VLOOKUP($A195, 'E4 TB Allocation Details'!$A$18:$L$214, MATCH("A &amp; G ID", 'E4 TB Allocation Details'!$A$18:$L$18, 0),FALSE), 'E2 Allocators'!$B$15:$W$358, MATCH('O5 Details by Class &amp; Accounts'!CI$18, 'E2 Allocators'!$B$15:$W$15, 0),FALSE)*$E195), 0, VLOOKUP(VLOOKUP($A195, 'E4 TB Allocation Details'!$A$18:$L$214, MATCH("A &amp; G ID", 'E4 TB Allocation Details'!$A$18:$L$18, 0),FALSE), 'E2 Allocators'!$B$15:$W$358, MATCH('O5 Details by Class &amp; Accounts'!CI$18, 'E2 Allocators'!$B$15:$W$15, 0),FALSE)*$E195)</f>
        <v>0</v>
      </c>
      <c r="CJ195" s="1322">
        <f>IF(ISERROR(VLOOKUP(VLOOKUP($A195, 'E4 TB Allocation Details'!$A$18:$L$214, MATCH("A &amp; G ID", 'E4 TB Allocation Details'!$A$18:$L$18, 0),FALSE), 'E2 Allocators'!$B$15:$W$358, MATCH('O5 Details by Class &amp; Accounts'!CJ$18, 'E2 Allocators'!$B$15:$W$15, 0),FALSE)*$E195), 0, VLOOKUP(VLOOKUP($A195, 'E4 TB Allocation Details'!$A$18:$L$214, MATCH("A &amp; G ID", 'E4 TB Allocation Details'!$A$18:$L$18, 0),FALSE), 'E2 Allocators'!$B$15:$W$358, MATCH('O5 Details by Class &amp; Accounts'!CJ$18, 'E2 Allocators'!$B$15:$W$15, 0),FALSE)*$E195)</f>
        <v>0</v>
      </c>
      <c r="CK195" s="1322">
        <f>IF(ISERROR(VLOOKUP(VLOOKUP($A195, 'E4 TB Allocation Details'!$A$18:$L$214, MATCH("A &amp; G ID", 'E4 TB Allocation Details'!$A$18:$L$18, 0),FALSE), 'E2 Allocators'!$B$15:$W$358, MATCH('O5 Details by Class &amp; Accounts'!CK$18, 'E2 Allocators'!$B$15:$W$15, 0),FALSE)*$E195), 0, VLOOKUP(VLOOKUP($A195, 'E4 TB Allocation Details'!$A$18:$L$214, MATCH("A &amp; G ID", 'E4 TB Allocation Details'!$A$18:$L$18, 0),FALSE), 'E2 Allocators'!$B$15:$W$358, MATCH('O5 Details by Class &amp; Accounts'!CK$18, 'E2 Allocators'!$B$15:$W$15, 0),FALSE)*$E195)</f>
        <v>0</v>
      </c>
      <c r="CL195" s="1322">
        <f>IF(ISERROR(VLOOKUP(VLOOKUP($A195, 'E4 TB Allocation Details'!$A$18:$L$214, MATCH("A &amp; G ID", 'E4 TB Allocation Details'!$A$18:$L$18, 0),FALSE), 'E2 Allocators'!$B$15:$W$358, MATCH('O5 Details by Class &amp; Accounts'!CL$18, 'E2 Allocators'!$B$15:$W$15, 0),FALSE)*$E195), 0, VLOOKUP(VLOOKUP($A195, 'E4 TB Allocation Details'!$A$18:$L$214, MATCH("A &amp; G ID", 'E4 TB Allocation Details'!$A$18:$L$18, 0),FALSE), 'E2 Allocators'!$B$15:$W$358, MATCH('O5 Details by Class &amp; Accounts'!CL$18, 'E2 Allocators'!$B$15:$W$15, 0),FALSE)*$E195)</f>
        <v>0</v>
      </c>
      <c r="CM195" s="1322">
        <f>IF(ISERROR(VLOOKUP(VLOOKUP($A195, 'E4 TB Allocation Details'!$A$18:$L$214, MATCH("A &amp; G ID", 'E4 TB Allocation Details'!$A$18:$L$18, 0),FALSE), 'E2 Allocators'!$B$15:$W$358, MATCH('O5 Details by Class &amp; Accounts'!CM$18, 'E2 Allocators'!$B$15:$W$15, 0),FALSE)*$E195), 0, VLOOKUP(VLOOKUP($A195, 'E4 TB Allocation Details'!$A$18:$L$214, MATCH("A &amp; G ID", 'E4 TB Allocation Details'!$A$18:$L$18, 0),FALSE), 'E2 Allocators'!$B$15:$W$358, MATCH('O5 Details by Class &amp; Accounts'!CM$18, 'E2 Allocators'!$B$15:$W$15, 0),FALSE)*$E195)</f>
        <v>0</v>
      </c>
      <c r="CN195" s="1322">
        <f t="shared" si="52"/>
        <v>59240.520000000004</v>
      </c>
      <c r="CO195" s="1651">
        <f t="shared" si="50"/>
        <v>0</v>
      </c>
      <c r="CQ195" s="1899" t="inlineStr">
        <is>
          <t/>
        </is>
      </c>
    </row>
    <row r="196" spans="1:95" s="64" customFormat="1" ht="12.75" x14ac:dyDescent="0.2">
      <c r="A196" s="2146">
        <v>5670</v>
      </c>
      <c r="B196" s="2112" t="s">
        <v>305</v>
      </c>
      <c r="C196" s="1648">
        <f>IF(ISERROR(VLOOKUP($A196,'I3 TB Data'!$A$19:$H$483,MATCH('O5 Details by Class &amp; Accounts'!$C$18, 'I3 TB Data'!$A$19:$H$19,0),0)), 0, VLOOKUP($A196,'I3 TB Data'!$A$19:$H$483,MATCH('O5 Details by Class &amp; Accounts'!$C$18,'I3 TB Data'!$A$19:$H$19,0),0))</f>
        <v>0</v>
      </c>
      <c r="D196" s="1649"/>
      <c r="E196" s="1648">
        <f t="shared" si="53"/>
        <v>0</v>
      </c>
      <c r="F196" s="1650"/>
      <c r="G196" s="1650"/>
      <c r="H196" s="1322">
        <f t="shared" si="46"/>
        <v>0</v>
      </c>
      <c r="I196" s="1322">
        <f>IF(ISERROR(VLOOKUP(VLOOKUP($A196, 'E4 TB Allocation Details'!$A$18:$L$214, MATCH("Demand ID", 'E4 TB Allocation Details'!$A$18:$L$18, 0),FALSE), 'E2 Allocators'!$B$15:$W$358, MATCH('O5 Details by Class &amp; Accounts'!I$18, 'E2 Allocators'!$B$15:$W$15, 0),FALSE)*$F196), 0, VLOOKUP(VLOOKUP($A196, 'E4 TB Allocation Details'!$A$18:$L$214, MATCH("Demand ID", 'E4 TB Allocation Details'!$A$18:$L$18, 0),FALSE), 'E2 Allocators'!$B$15:$W$358, MATCH('O5 Details by Class &amp; Accounts'!I$18, 'E2 Allocators'!$B$15:$W$15, 0),FALSE)*$F196)</f>
        <v>0</v>
      </c>
      <c r="J196" s="1322">
        <f>IF(ISERROR(VLOOKUP(VLOOKUP($A196, 'E4 TB Allocation Details'!$A$18:$L$214, MATCH("Demand ID", 'E4 TB Allocation Details'!$A$18:$L$18, 0),FALSE), 'E2 Allocators'!$B$15:$W$358, MATCH('O5 Details by Class &amp; Accounts'!J$18, 'E2 Allocators'!$B$15:$W$15, 0),FALSE)*$F196), 0, VLOOKUP(VLOOKUP($A196, 'E4 TB Allocation Details'!$A$18:$L$214, MATCH("Demand ID", 'E4 TB Allocation Details'!$A$18:$L$18, 0),FALSE), 'E2 Allocators'!$B$15:$W$358, MATCH('O5 Details by Class &amp; Accounts'!J$18, 'E2 Allocators'!$B$15:$W$15, 0),FALSE)*$F196)</f>
        <v>0</v>
      </c>
      <c r="K196" s="1322">
        <f>IF(ISERROR(VLOOKUP(VLOOKUP($A196, 'E4 TB Allocation Details'!$A$18:$L$214, MATCH("Demand ID", 'E4 TB Allocation Details'!$A$18:$L$18, 0),FALSE), 'E2 Allocators'!$B$15:$W$358, MATCH('O5 Details by Class &amp; Accounts'!K$18, 'E2 Allocators'!$B$15:$W$15, 0),FALSE)*$F196), 0, VLOOKUP(VLOOKUP($A196, 'E4 TB Allocation Details'!$A$18:$L$214, MATCH("Demand ID", 'E4 TB Allocation Details'!$A$18:$L$18, 0),FALSE), 'E2 Allocators'!$B$15:$W$358, MATCH('O5 Details by Class &amp; Accounts'!K$18, 'E2 Allocators'!$B$15:$W$15, 0),FALSE)*$F196)</f>
        <v>0</v>
      </c>
      <c r="L196" s="1322">
        <f>IF(ISERROR(VLOOKUP(VLOOKUP($A196, 'E4 TB Allocation Details'!$A$18:$L$214, MATCH("Demand ID", 'E4 TB Allocation Details'!$A$18:$L$18, 0),FALSE), 'E2 Allocators'!$B$15:$W$358, MATCH('O5 Details by Class &amp; Accounts'!L$18, 'E2 Allocators'!$B$15:$W$15, 0),FALSE)*$F196), 0, VLOOKUP(VLOOKUP($A196, 'E4 TB Allocation Details'!$A$18:$L$214, MATCH("Demand ID", 'E4 TB Allocation Details'!$A$18:$L$18, 0),FALSE), 'E2 Allocators'!$B$15:$W$358, MATCH('O5 Details by Class &amp; Accounts'!L$18, 'E2 Allocators'!$B$15:$W$15, 0),FALSE)*$F196)</f>
        <v>0</v>
      </c>
      <c r="M196" s="1322">
        <f>IF(ISERROR(VLOOKUP(VLOOKUP($A196, 'E4 TB Allocation Details'!$A$18:$L$214, MATCH("Demand ID", 'E4 TB Allocation Details'!$A$18:$L$18, 0),FALSE), 'E2 Allocators'!$B$15:$W$358, MATCH('O5 Details by Class &amp; Accounts'!M$18, 'E2 Allocators'!$B$15:$W$15, 0),FALSE)*$F196), 0, VLOOKUP(VLOOKUP($A196, 'E4 TB Allocation Details'!$A$18:$L$214, MATCH("Demand ID", 'E4 TB Allocation Details'!$A$18:$L$18, 0),FALSE), 'E2 Allocators'!$B$15:$W$358, MATCH('O5 Details by Class &amp; Accounts'!M$18, 'E2 Allocators'!$B$15:$W$15, 0),FALSE)*$F196)</f>
        <v>0</v>
      </c>
      <c r="N196" s="1322">
        <f>IF(ISERROR(VLOOKUP(VLOOKUP($A196, 'E4 TB Allocation Details'!$A$18:$L$214, MATCH("Demand ID", 'E4 TB Allocation Details'!$A$18:$L$18, 0),FALSE), 'E2 Allocators'!$B$15:$W$358, MATCH('O5 Details by Class &amp; Accounts'!N$18, 'E2 Allocators'!$B$15:$W$15, 0),FALSE)*$F196), 0, VLOOKUP(VLOOKUP($A196, 'E4 TB Allocation Details'!$A$18:$L$214, MATCH("Demand ID", 'E4 TB Allocation Details'!$A$18:$L$18, 0),FALSE), 'E2 Allocators'!$B$15:$W$358, MATCH('O5 Details by Class &amp; Accounts'!N$18, 'E2 Allocators'!$B$15:$W$15, 0),FALSE)*$F196)</f>
        <v>0</v>
      </c>
      <c r="O196" s="1322">
        <f>IF(ISERROR(VLOOKUP(VLOOKUP($A196, 'E4 TB Allocation Details'!$A$18:$L$214, MATCH("Demand ID", 'E4 TB Allocation Details'!$A$18:$L$18, 0),FALSE), 'E2 Allocators'!$B$15:$W$358, MATCH('O5 Details by Class &amp; Accounts'!O$18, 'E2 Allocators'!$B$15:$W$15, 0),FALSE)*$F196), 0, VLOOKUP(VLOOKUP($A196, 'E4 TB Allocation Details'!$A$18:$L$214, MATCH("Demand ID", 'E4 TB Allocation Details'!$A$18:$L$18, 0),FALSE), 'E2 Allocators'!$B$15:$W$358, MATCH('O5 Details by Class &amp; Accounts'!O$18, 'E2 Allocators'!$B$15:$W$15, 0),FALSE)*$F196)</f>
        <v>0</v>
      </c>
      <c r="P196" s="1322">
        <f>IF(ISERROR(VLOOKUP(VLOOKUP($A196, 'E4 TB Allocation Details'!$A$18:$L$214, MATCH("Demand ID", 'E4 TB Allocation Details'!$A$18:$L$18, 0),FALSE), 'E2 Allocators'!$B$15:$W$358, MATCH('O5 Details by Class &amp; Accounts'!P$18, 'E2 Allocators'!$B$15:$W$15, 0),FALSE)*$F196), 0, VLOOKUP(VLOOKUP($A196, 'E4 TB Allocation Details'!$A$18:$L$214, MATCH("Demand ID", 'E4 TB Allocation Details'!$A$18:$L$18, 0),FALSE), 'E2 Allocators'!$B$15:$W$358, MATCH('O5 Details by Class &amp; Accounts'!P$18, 'E2 Allocators'!$B$15:$W$15, 0),FALSE)*$F196)</f>
        <v>0</v>
      </c>
      <c r="Q196" s="1322">
        <f>IF(ISERROR(VLOOKUP(VLOOKUP($A196, 'E4 TB Allocation Details'!$A$18:$L$214, MATCH("Demand ID", 'E4 TB Allocation Details'!$A$18:$L$18, 0),FALSE), 'E2 Allocators'!$B$15:$W$358, MATCH('O5 Details by Class &amp; Accounts'!Q$18, 'E2 Allocators'!$B$15:$W$15, 0),FALSE)*$F196), 0, VLOOKUP(VLOOKUP($A196, 'E4 TB Allocation Details'!$A$18:$L$214, MATCH("Demand ID", 'E4 TB Allocation Details'!$A$18:$L$18, 0),FALSE), 'E2 Allocators'!$B$15:$W$358, MATCH('O5 Details by Class &amp; Accounts'!Q$18, 'E2 Allocators'!$B$15:$W$15, 0),FALSE)*$F196)</f>
        <v>0</v>
      </c>
      <c r="R196" s="1322">
        <f>IF(ISERROR(VLOOKUP(VLOOKUP($A196, 'E4 TB Allocation Details'!$A$18:$L$214, MATCH("Demand ID", 'E4 TB Allocation Details'!$A$18:$L$18, 0),FALSE), 'E2 Allocators'!$B$15:$W$358, MATCH('O5 Details by Class &amp; Accounts'!R$18, 'E2 Allocators'!$B$15:$W$15, 0),FALSE)*$F196), 0, VLOOKUP(VLOOKUP($A196, 'E4 TB Allocation Details'!$A$18:$L$214, MATCH("Demand ID", 'E4 TB Allocation Details'!$A$18:$L$18, 0),FALSE), 'E2 Allocators'!$B$15:$W$358, MATCH('O5 Details by Class &amp; Accounts'!R$18, 'E2 Allocators'!$B$15:$W$15, 0),FALSE)*$F196)</f>
        <v>0</v>
      </c>
      <c r="S196" s="1322">
        <f>IF(ISERROR(VLOOKUP(VLOOKUP($A196, 'E4 TB Allocation Details'!$A$18:$L$214, MATCH("Demand ID", 'E4 TB Allocation Details'!$A$18:$L$18, 0),FALSE), 'E2 Allocators'!$B$15:$W$358, MATCH('O5 Details by Class &amp; Accounts'!S$18, 'E2 Allocators'!$B$15:$W$15, 0),FALSE)*$F196), 0, VLOOKUP(VLOOKUP($A196, 'E4 TB Allocation Details'!$A$18:$L$214, MATCH("Demand ID", 'E4 TB Allocation Details'!$A$18:$L$18, 0),FALSE), 'E2 Allocators'!$B$15:$W$358, MATCH('O5 Details by Class &amp; Accounts'!S$18, 'E2 Allocators'!$B$15:$W$15, 0),FALSE)*$F196)</f>
        <v>0</v>
      </c>
      <c r="T196" s="1322">
        <f>IF(ISERROR(VLOOKUP(VLOOKUP($A196, 'E4 TB Allocation Details'!$A$18:$L$214, MATCH("Demand ID", 'E4 TB Allocation Details'!$A$18:$L$18, 0),FALSE), 'E2 Allocators'!$B$15:$W$358, MATCH('O5 Details by Class &amp; Accounts'!T$18, 'E2 Allocators'!$B$15:$W$15, 0),FALSE)*$F196), 0, VLOOKUP(VLOOKUP($A196, 'E4 TB Allocation Details'!$A$18:$L$214, MATCH("Demand ID", 'E4 TB Allocation Details'!$A$18:$L$18, 0),FALSE), 'E2 Allocators'!$B$15:$W$358, MATCH('O5 Details by Class &amp; Accounts'!T$18, 'E2 Allocators'!$B$15:$W$15, 0),FALSE)*$F196)</f>
        <v>0</v>
      </c>
      <c r="U196" s="1322">
        <f>IF(ISERROR(VLOOKUP(VLOOKUP($A196, 'E4 TB Allocation Details'!$A$18:$L$214, MATCH("Demand ID", 'E4 TB Allocation Details'!$A$18:$L$18, 0),FALSE), 'E2 Allocators'!$B$15:$W$358, MATCH('O5 Details by Class &amp; Accounts'!U$18, 'E2 Allocators'!$B$15:$W$15, 0),FALSE)*$F196), 0, VLOOKUP(VLOOKUP($A196, 'E4 TB Allocation Details'!$A$18:$L$214, MATCH("Demand ID", 'E4 TB Allocation Details'!$A$18:$L$18, 0),FALSE), 'E2 Allocators'!$B$15:$W$358, MATCH('O5 Details by Class &amp; Accounts'!U$18, 'E2 Allocators'!$B$15:$W$15, 0),FALSE)*$F196)</f>
        <v>0</v>
      </c>
      <c r="V196" s="1322">
        <f>IF(ISERROR(VLOOKUP(VLOOKUP($A196, 'E4 TB Allocation Details'!$A$18:$L$214, MATCH("Demand ID", 'E4 TB Allocation Details'!$A$18:$L$18, 0),FALSE), 'E2 Allocators'!$B$15:$W$358, MATCH('O5 Details by Class &amp; Accounts'!V$18, 'E2 Allocators'!$B$15:$W$15, 0),FALSE)*$F196), 0, VLOOKUP(VLOOKUP($A196, 'E4 TB Allocation Details'!$A$18:$L$214, MATCH("Demand ID", 'E4 TB Allocation Details'!$A$18:$L$18, 0),FALSE), 'E2 Allocators'!$B$15:$W$358, MATCH('O5 Details by Class &amp; Accounts'!V$18, 'E2 Allocators'!$B$15:$W$15, 0),FALSE)*$F196)</f>
        <v>0</v>
      </c>
      <c r="W196" s="1322">
        <f>IF(ISERROR(VLOOKUP(VLOOKUP($A196, 'E4 TB Allocation Details'!$A$18:$L$214, MATCH("Demand ID", 'E4 TB Allocation Details'!$A$18:$L$18, 0),FALSE), 'E2 Allocators'!$B$15:$W$358, MATCH('O5 Details by Class &amp; Accounts'!W$18, 'E2 Allocators'!$B$15:$W$15, 0),FALSE)*$F196), 0, VLOOKUP(VLOOKUP($A196, 'E4 TB Allocation Details'!$A$18:$L$214, MATCH("Demand ID", 'E4 TB Allocation Details'!$A$18:$L$18, 0),FALSE), 'E2 Allocators'!$B$15:$W$358, MATCH('O5 Details by Class &amp; Accounts'!W$18, 'E2 Allocators'!$B$15:$W$15, 0),FALSE)*$F196)</f>
        <v>0</v>
      </c>
      <c r="X196" s="1322">
        <f>IF(ISERROR(VLOOKUP(VLOOKUP($A196, 'E4 TB Allocation Details'!$A$18:$L$214, MATCH("Demand ID", 'E4 TB Allocation Details'!$A$18:$L$18, 0),FALSE), 'E2 Allocators'!$B$15:$W$358, MATCH('O5 Details by Class &amp; Accounts'!X$18, 'E2 Allocators'!$B$15:$W$15, 0),FALSE)*$F196), 0, VLOOKUP(VLOOKUP($A196, 'E4 TB Allocation Details'!$A$18:$L$214, MATCH("Demand ID", 'E4 TB Allocation Details'!$A$18:$L$18, 0),FALSE), 'E2 Allocators'!$B$15:$W$358, MATCH('O5 Details by Class &amp; Accounts'!X$18, 'E2 Allocators'!$B$15:$W$15, 0),FALSE)*$F196)</f>
        <v>0</v>
      </c>
      <c r="Y196" s="1322">
        <f>IF(ISERROR(VLOOKUP(VLOOKUP($A196, 'E4 TB Allocation Details'!$A$18:$L$214, MATCH("Demand ID", 'E4 TB Allocation Details'!$A$18:$L$18, 0),FALSE), 'E2 Allocators'!$B$15:$W$358, MATCH('O5 Details by Class &amp; Accounts'!Y$18, 'E2 Allocators'!$B$15:$W$15, 0),FALSE)*$F196), 0, VLOOKUP(VLOOKUP($A196, 'E4 TB Allocation Details'!$A$18:$L$214, MATCH("Demand ID", 'E4 TB Allocation Details'!$A$18:$L$18, 0),FALSE), 'E2 Allocators'!$B$15:$W$358, MATCH('O5 Details by Class &amp; Accounts'!Y$18, 'E2 Allocators'!$B$15:$W$15, 0),FALSE)*$F196)</f>
        <v>0</v>
      </c>
      <c r="Z196" s="1322">
        <f>IF(ISERROR(VLOOKUP(VLOOKUP($A196, 'E4 TB Allocation Details'!$A$18:$L$214, MATCH("Demand ID", 'E4 TB Allocation Details'!$A$18:$L$18, 0),FALSE), 'E2 Allocators'!$B$15:$W$358, MATCH('O5 Details by Class &amp; Accounts'!Z$18, 'E2 Allocators'!$B$15:$W$15, 0),FALSE)*$F196), 0, VLOOKUP(VLOOKUP($A196, 'E4 TB Allocation Details'!$A$18:$L$214, MATCH("Demand ID", 'E4 TB Allocation Details'!$A$18:$L$18, 0),FALSE), 'E2 Allocators'!$B$15:$W$358, MATCH('O5 Details by Class &amp; Accounts'!Z$18, 'E2 Allocators'!$B$15:$W$15, 0),FALSE)*$F196)</f>
        <v>0</v>
      </c>
      <c r="AA196" s="1322">
        <f>IF(ISERROR(VLOOKUP(VLOOKUP($A196, 'E4 TB Allocation Details'!$A$18:$L$214, MATCH("Demand ID", 'E4 TB Allocation Details'!$A$18:$L$18, 0),FALSE), 'E2 Allocators'!$B$15:$W$358, MATCH('O5 Details by Class &amp; Accounts'!AA$18, 'E2 Allocators'!$B$15:$W$15, 0),FALSE)*$F196), 0, VLOOKUP(VLOOKUP($A196, 'E4 TB Allocation Details'!$A$18:$L$214, MATCH("Demand ID", 'E4 TB Allocation Details'!$A$18:$L$18, 0),FALSE), 'E2 Allocators'!$B$15:$W$358, MATCH('O5 Details by Class &amp; Accounts'!AA$18, 'E2 Allocators'!$B$15:$W$15, 0),FALSE)*$F196)</f>
        <v>0</v>
      </c>
      <c r="AB196" s="1322">
        <f>IF(ISERROR(VLOOKUP(VLOOKUP($A196, 'E4 TB Allocation Details'!$A$18:$L$214, MATCH("Demand ID", 'E4 TB Allocation Details'!$A$18:$L$18, 0),FALSE), 'E2 Allocators'!$B$15:$W$358, MATCH('O5 Details by Class &amp; Accounts'!AB$18, 'E2 Allocators'!$B$15:$W$15, 0),FALSE)*$F196), 0, VLOOKUP(VLOOKUP($A196, 'E4 TB Allocation Details'!$A$18:$L$214, MATCH("Demand ID", 'E4 TB Allocation Details'!$A$18:$L$18, 0),FALSE), 'E2 Allocators'!$B$15:$W$358, MATCH('O5 Details by Class &amp; Accounts'!AB$18, 'E2 Allocators'!$B$15:$W$15, 0),FALSE)*$F196)</f>
        <v>0</v>
      </c>
      <c r="AC196" s="1322">
        <f t="shared" si="47"/>
        <v>0</v>
      </c>
      <c r="AD196" s="1322">
        <f>IF(ISERROR(VLOOKUP(VLOOKUP($A196, 'E4 TB Allocation Details'!$A$18:$L$214, MATCH("Customer ID", 'E4 TB Allocation Details'!$A$18:$L$18, 0),FALSE), 'E2 Allocators'!$B$15:$W$358, MATCH('O5 Details by Class &amp; Accounts'!AD$18, 'E2 Allocators'!$B$15:$W$15, 0),FALSE)*$G196), 0, VLOOKUP(VLOOKUP($A196, 'E4 TB Allocation Details'!$A$18:$L$214, MATCH("Customer ID", 'E4 TB Allocation Details'!$A$18:$L$18, 0),FALSE), 'E2 Allocators'!$B$15:$W$358, MATCH('O5 Details by Class &amp; Accounts'!AD$18, 'E2 Allocators'!$B$15:$W$15, 0),FALSE)*$G196)</f>
        <v>0</v>
      </c>
      <c r="AE196" s="1322">
        <f>IF(ISERROR(VLOOKUP(VLOOKUP($A196, 'E4 TB Allocation Details'!$A$18:$L$214, MATCH("Customer ID", 'E4 TB Allocation Details'!$A$18:$L$18, 0),FALSE), 'E2 Allocators'!$B$15:$W$358, MATCH('O5 Details by Class &amp; Accounts'!AE$18, 'E2 Allocators'!$B$15:$W$15, 0),FALSE)*$G196), 0, VLOOKUP(VLOOKUP($A196, 'E4 TB Allocation Details'!$A$18:$L$214, MATCH("Customer ID", 'E4 TB Allocation Details'!$A$18:$L$18, 0),FALSE), 'E2 Allocators'!$B$15:$W$358, MATCH('O5 Details by Class &amp; Accounts'!AE$18, 'E2 Allocators'!$B$15:$W$15, 0),FALSE)*$G196)</f>
        <v>0</v>
      </c>
      <c r="AF196" s="1322">
        <f>IF(ISERROR(VLOOKUP(VLOOKUP($A196, 'E4 TB Allocation Details'!$A$18:$L$214, MATCH("Customer ID", 'E4 TB Allocation Details'!$A$18:$L$18, 0),FALSE), 'E2 Allocators'!$B$15:$W$358, MATCH('O5 Details by Class &amp; Accounts'!AF$18, 'E2 Allocators'!$B$15:$W$15, 0),FALSE)*$G196), 0, VLOOKUP(VLOOKUP($A196, 'E4 TB Allocation Details'!$A$18:$L$214, MATCH("Customer ID", 'E4 TB Allocation Details'!$A$18:$L$18, 0),FALSE), 'E2 Allocators'!$B$15:$W$358, MATCH('O5 Details by Class &amp; Accounts'!AF$18, 'E2 Allocators'!$B$15:$W$15, 0),FALSE)*$G196)</f>
        <v>0</v>
      </c>
      <c r="AG196" s="1322">
        <f>IF(ISERROR(VLOOKUP(VLOOKUP($A196, 'E4 TB Allocation Details'!$A$18:$L$214, MATCH("Customer ID", 'E4 TB Allocation Details'!$A$18:$L$18, 0),FALSE), 'E2 Allocators'!$B$15:$W$358, MATCH('O5 Details by Class &amp; Accounts'!AG$18, 'E2 Allocators'!$B$15:$W$15, 0),FALSE)*$G196), 0, VLOOKUP(VLOOKUP($A196, 'E4 TB Allocation Details'!$A$18:$L$214, MATCH("Customer ID", 'E4 TB Allocation Details'!$A$18:$L$18, 0),FALSE), 'E2 Allocators'!$B$15:$W$358, MATCH('O5 Details by Class &amp; Accounts'!AG$18, 'E2 Allocators'!$B$15:$W$15, 0),FALSE)*$G196)</f>
        <v>0</v>
      </c>
      <c r="AH196" s="1322">
        <f>IF(ISERROR(VLOOKUP(VLOOKUP($A196, 'E4 TB Allocation Details'!$A$18:$L$214, MATCH("Customer ID", 'E4 TB Allocation Details'!$A$18:$L$18, 0),FALSE), 'E2 Allocators'!$B$15:$W$358, MATCH('O5 Details by Class &amp; Accounts'!AH$18, 'E2 Allocators'!$B$15:$W$15, 0),FALSE)*$G196), 0, VLOOKUP(VLOOKUP($A196, 'E4 TB Allocation Details'!$A$18:$L$214, MATCH("Customer ID", 'E4 TB Allocation Details'!$A$18:$L$18, 0),FALSE), 'E2 Allocators'!$B$15:$W$358, MATCH('O5 Details by Class &amp; Accounts'!AH$18, 'E2 Allocators'!$B$15:$W$15, 0),FALSE)*$G196)</f>
        <v>0</v>
      </c>
      <c r="AI196" s="1322">
        <f>IF(ISERROR(VLOOKUP(VLOOKUP($A196, 'E4 TB Allocation Details'!$A$18:$L$214, MATCH("Customer ID", 'E4 TB Allocation Details'!$A$18:$L$18, 0),FALSE), 'E2 Allocators'!$B$15:$W$358, MATCH('O5 Details by Class &amp; Accounts'!AI$18, 'E2 Allocators'!$B$15:$W$15, 0),FALSE)*$G196), 0, VLOOKUP(VLOOKUP($A196, 'E4 TB Allocation Details'!$A$18:$L$214, MATCH("Customer ID", 'E4 TB Allocation Details'!$A$18:$L$18, 0),FALSE), 'E2 Allocators'!$B$15:$W$358, MATCH('O5 Details by Class &amp; Accounts'!AI$18, 'E2 Allocators'!$B$15:$W$15, 0),FALSE)*$G196)</f>
        <v>0</v>
      </c>
      <c r="AJ196" s="1322">
        <f>IF(ISERROR(VLOOKUP(VLOOKUP($A196, 'E4 TB Allocation Details'!$A$18:$L$214, MATCH("Customer ID", 'E4 TB Allocation Details'!$A$18:$L$18, 0),FALSE), 'E2 Allocators'!$B$15:$W$358, MATCH('O5 Details by Class &amp; Accounts'!AJ$18, 'E2 Allocators'!$B$15:$W$15, 0),FALSE)*$G196), 0, VLOOKUP(VLOOKUP($A196, 'E4 TB Allocation Details'!$A$18:$L$214, MATCH("Customer ID", 'E4 TB Allocation Details'!$A$18:$L$18, 0),FALSE), 'E2 Allocators'!$B$15:$W$358, MATCH('O5 Details by Class &amp; Accounts'!AJ$18, 'E2 Allocators'!$B$15:$W$15, 0),FALSE)*$G196)</f>
        <v>0</v>
      </c>
      <c r="AK196" s="1322">
        <f>IF(ISERROR(VLOOKUP(VLOOKUP($A196, 'E4 TB Allocation Details'!$A$18:$L$214, MATCH("Customer ID", 'E4 TB Allocation Details'!$A$18:$L$18, 0),FALSE), 'E2 Allocators'!$B$15:$W$358, MATCH('O5 Details by Class &amp; Accounts'!AK$18, 'E2 Allocators'!$B$15:$W$15, 0),FALSE)*$G196), 0, VLOOKUP(VLOOKUP($A196, 'E4 TB Allocation Details'!$A$18:$L$214, MATCH("Customer ID", 'E4 TB Allocation Details'!$A$18:$L$18, 0),FALSE), 'E2 Allocators'!$B$15:$W$358, MATCH('O5 Details by Class &amp; Accounts'!AK$18, 'E2 Allocators'!$B$15:$W$15, 0),FALSE)*$G196)</f>
        <v>0</v>
      </c>
      <c r="AL196" s="1322">
        <f>IF(ISERROR(VLOOKUP(VLOOKUP($A196, 'E4 TB Allocation Details'!$A$18:$L$214, MATCH("Customer ID", 'E4 TB Allocation Details'!$A$18:$L$18, 0),FALSE), 'E2 Allocators'!$B$15:$W$358, MATCH('O5 Details by Class &amp; Accounts'!AL$18, 'E2 Allocators'!$B$15:$W$15, 0),FALSE)*$G196), 0, VLOOKUP(VLOOKUP($A196, 'E4 TB Allocation Details'!$A$18:$L$214, MATCH("Customer ID", 'E4 TB Allocation Details'!$A$18:$L$18, 0),FALSE), 'E2 Allocators'!$B$15:$W$358, MATCH('O5 Details by Class &amp; Accounts'!AL$18, 'E2 Allocators'!$B$15:$W$15, 0),FALSE)*$G196)</f>
        <v>0</v>
      </c>
      <c r="AM196" s="1322">
        <f>IF(ISERROR(VLOOKUP(VLOOKUP($A196, 'E4 TB Allocation Details'!$A$18:$L$214, MATCH("Customer ID", 'E4 TB Allocation Details'!$A$18:$L$18, 0),FALSE), 'E2 Allocators'!$B$15:$W$358, MATCH('O5 Details by Class &amp; Accounts'!AM$18, 'E2 Allocators'!$B$15:$W$15, 0),FALSE)*$G196), 0, VLOOKUP(VLOOKUP($A196, 'E4 TB Allocation Details'!$A$18:$L$214, MATCH("Customer ID", 'E4 TB Allocation Details'!$A$18:$L$18, 0),FALSE), 'E2 Allocators'!$B$15:$W$358, MATCH('O5 Details by Class &amp; Accounts'!AM$18, 'E2 Allocators'!$B$15:$W$15, 0),FALSE)*$G196)</f>
        <v>0</v>
      </c>
      <c r="AN196" s="1322">
        <f>IF(ISERROR(VLOOKUP(VLOOKUP($A196, 'E4 TB Allocation Details'!$A$18:$L$214, MATCH("Customer ID", 'E4 TB Allocation Details'!$A$18:$L$18, 0),FALSE), 'E2 Allocators'!$B$15:$W$358, MATCH('O5 Details by Class &amp; Accounts'!AN$18, 'E2 Allocators'!$B$15:$W$15, 0),FALSE)*$G196), 0, VLOOKUP(VLOOKUP($A196, 'E4 TB Allocation Details'!$A$18:$L$214, MATCH("Customer ID", 'E4 TB Allocation Details'!$A$18:$L$18, 0),FALSE), 'E2 Allocators'!$B$15:$W$358, MATCH('O5 Details by Class &amp; Accounts'!AN$18, 'E2 Allocators'!$B$15:$W$15, 0),FALSE)*$G196)</f>
        <v>0</v>
      </c>
      <c r="AO196" s="1322">
        <f>IF(ISERROR(VLOOKUP(VLOOKUP($A196, 'E4 TB Allocation Details'!$A$18:$L$214, MATCH("Customer ID", 'E4 TB Allocation Details'!$A$18:$L$18, 0),FALSE), 'E2 Allocators'!$B$15:$W$358, MATCH('O5 Details by Class &amp; Accounts'!AO$18, 'E2 Allocators'!$B$15:$W$15, 0),FALSE)*$G196), 0, VLOOKUP(VLOOKUP($A196, 'E4 TB Allocation Details'!$A$18:$L$214, MATCH("Customer ID", 'E4 TB Allocation Details'!$A$18:$L$18, 0),FALSE), 'E2 Allocators'!$B$15:$W$358, MATCH('O5 Details by Class &amp; Accounts'!AO$18, 'E2 Allocators'!$B$15:$W$15, 0),FALSE)*$G196)</f>
        <v>0</v>
      </c>
      <c r="AP196" s="1322">
        <f>IF(ISERROR(VLOOKUP(VLOOKUP($A196, 'E4 TB Allocation Details'!$A$18:$L$214, MATCH("Customer ID", 'E4 TB Allocation Details'!$A$18:$L$18, 0),FALSE), 'E2 Allocators'!$B$15:$W$358, MATCH('O5 Details by Class &amp; Accounts'!AP$18, 'E2 Allocators'!$B$15:$W$15, 0),FALSE)*$G196), 0, VLOOKUP(VLOOKUP($A196, 'E4 TB Allocation Details'!$A$18:$L$214, MATCH("Customer ID", 'E4 TB Allocation Details'!$A$18:$L$18, 0),FALSE), 'E2 Allocators'!$B$15:$W$358, MATCH('O5 Details by Class &amp; Accounts'!AP$18, 'E2 Allocators'!$B$15:$W$15, 0),FALSE)*$G196)</f>
        <v>0</v>
      </c>
      <c r="AQ196" s="1322">
        <f>IF(ISERROR(VLOOKUP(VLOOKUP($A196, 'E4 TB Allocation Details'!$A$18:$L$214, MATCH("Customer ID", 'E4 TB Allocation Details'!$A$18:$L$18, 0),FALSE), 'E2 Allocators'!$B$15:$W$358, MATCH('O5 Details by Class &amp; Accounts'!AQ$18, 'E2 Allocators'!$B$15:$W$15, 0),FALSE)*$G196), 0, VLOOKUP(VLOOKUP($A196, 'E4 TB Allocation Details'!$A$18:$L$214, MATCH("Customer ID", 'E4 TB Allocation Details'!$A$18:$L$18, 0),FALSE), 'E2 Allocators'!$B$15:$W$358, MATCH('O5 Details by Class &amp; Accounts'!AQ$18, 'E2 Allocators'!$B$15:$W$15, 0),FALSE)*$G196)</f>
        <v>0</v>
      </c>
      <c r="AR196" s="1322">
        <f>IF(ISERROR(VLOOKUP(VLOOKUP($A196, 'E4 TB Allocation Details'!$A$18:$L$214, MATCH("Customer ID", 'E4 TB Allocation Details'!$A$18:$L$18, 0),FALSE), 'E2 Allocators'!$B$15:$W$358, MATCH('O5 Details by Class &amp; Accounts'!AR$18, 'E2 Allocators'!$B$15:$W$15, 0),FALSE)*$G196), 0, VLOOKUP(VLOOKUP($A196, 'E4 TB Allocation Details'!$A$18:$L$214, MATCH("Customer ID", 'E4 TB Allocation Details'!$A$18:$L$18, 0),FALSE), 'E2 Allocators'!$B$15:$W$358, MATCH('O5 Details by Class &amp; Accounts'!AR$18, 'E2 Allocators'!$B$15:$W$15, 0),FALSE)*$G196)</f>
        <v>0</v>
      </c>
      <c r="AS196" s="1322">
        <f>IF(ISERROR(VLOOKUP(VLOOKUP($A196, 'E4 TB Allocation Details'!$A$18:$L$214, MATCH("Customer ID", 'E4 TB Allocation Details'!$A$18:$L$18, 0),FALSE), 'E2 Allocators'!$B$15:$W$358, MATCH('O5 Details by Class &amp; Accounts'!AS$18, 'E2 Allocators'!$B$15:$W$15, 0),FALSE)*$G196), 0, VLOOKUP(VLOOKUP($A196, 'E4 TB Allocation Details'!$A$18:$L$214, MATCH("Customer ID", 'E4 TB Allocation Details'!$A$18:$L$18, 0),FALSE), 'E2 Allocators'!$B$15:$W$358, MATCH('O5 Details by Class &amp; Accounts'!AS$18, 'E2 Allocators'!$B$15:$W$15, 0),FALSE)*$G196)</f>
        <v>0</v>
      </c>
      <c r="AT196" s="1322">
        <f>IF(ISERROR(VLOOKUP(VLOOKUP($A196, 'E4 TB Allocation Details'!$A$18:$L$214, MATCH("Customer ID", 'E4 TB Allocation Details'!$A$18:$L$18, 0),FALSE), 'E2 Allocators'!$B$15:$W$358, MATCH('O5 Details by Class &amp; Accounts'!AT$18, 'E2 Allocators'!$B$15:$W$15, 0),FALSE)*$G196), 0, VLOOKUP(VLOOKUP($A196, 'E4 TB Allocation Details'!$A$18:$L$214, MATCH("Customer ID", 'E4 TB Allocation Details'!$A$18:$L$18, 0),FALSE), 'E2 Allocators'!$B$15:$W$358, MATCH('O5 Details by Class &amp; Accounts'!AT$18, 'E2 Allocators'!$B$15:$W$15, 0),FALSE)*$G196)</f>
        <v>0</v>
      </c>
      <c r="AU196" s="1322">
        <f>IF(ISERROR(VLOOKUP(VLOOKUP($A196, 'E4 TB Allocation Details'!$A$18:$L$214, MATCH("Customer ID", 'E4 TB Allocation Details'!$A$18:$L$18, 0),FALSE), 'E2 Allocators'!$B$15:$W$358, MATCH('O5 Details by Class &amp; Accounts'!AU$18, 'E2 Allocators'!$B$15:$W$15, 0),FALSE)*$G196), 0, VLOOKUP(VLOOKUP($A196, 'E4 TB Allocation Details'!$A$18:$L$214, MATCH("Customer ID", 'E4 TB Allocation Details'!$A$18:$L$18, 0),FALSE), 'E2 Allocators'!$B$15:$W$358, MATCH('O5 Details by Class &amp; Accounts'!AU$18, 'E2 Allocators'!$B$15:$W$15, 0),FALSE)*$G196)</f>
        <v>0</v>
      </c>
      <c r="AV196" s="1322">
        <f>IF(ISERROR(VLOOKUP(VLOOKUP($A196, 'E4 TB Allocation Details'!$A$18:$L$214, MATCH("Customer ID", 'E4 TB Allocation Details'!$A$18:$L$18, 0),FALSE), 'E2 Allocators'!$B$15:$W$358, MATCH('O5 Details by Class &amp; Accounts'!AV$18, 'E2 Allocators'!$B$15:$W$15, 0),FALSE)*$G196), 0, VLOOKUP(VLOOKUP($A196, 'E4 TB Allocation Details'!$A$18:$L$214, MATCH("Customer ID", 'E4 TB Allocation Details'!$A$18:$L$18, 0),FALSE), 'E2 Allocators'!$B$15:$W$358, MATCH('O5 Details by Class &amp; Accounts'!AV$18, 'E2 Allocators'!$B$15:$W$15, 0),FALSE)*$G196)</f>
        <v>0</v>
      </c>
      <c r="AW196" s="1322">
        <f>IF(ISERROR(VLOOKUP(VLOOKUP($A196, 'E4 TB Allocation Details'!$A$18:$L$214, MATCH("Customer ID", 'E4 TB Allocation Details'!$A$18:$L$18, 0),FALSE), 'E2 Allocators'!$B$15:$W$358, MATCH('O5 Details by Class &amp; Accounts'!AW$18, 'E2 Allocators'!$B$15:$W$15, 0),FALSE)*$G196), 0, VLOOKUP(VLOOKUP($A196, 'E4 TB Allocation Details'!$A$18:$L$214, MATCH("Customer ID", 'E4 TB Allocation Details'!$A$18:$L$18, 0),FALSE), 'E2 Allocators'!$B$15:$W$358, MATCH('O5 Details by Class &amp; Accounts'!AW$18, 'E2 Allocators'!$B$15:$W$15, 0),FALSE)*$G196)</f>
        <v>0</v>
      </c>
      <c r="AX196" s="1322">
        <f t="shared" si="51"/>
        <v>0</v>
      </c>
      <c r="AY196" s="1322">
        <f>IF(ISERROR(VLOOKUP(VLOOKUP($A196, 'E4 TB Allocation Details'!$A$18:$L$214, MATCH("Misc ID", 'E4 TB Allocation Details'!$A$18:$L$18, 0),FALSE), 'E2 Allocators'!$B$15:$W$358, MATCH('O5 Details by Class &amp; Accounts'!AY$18, 'E2 Allocators'!$B$15:$W$15, 0),FALSE)*$E196), 0, VLOOKUP(VLOOKUP($A196, 'E4 TB Allocation Details'!$A$18:$L$214, MATCH("Misc ID", 'E4 TB Allocation Details'!$A$18:$L$18, 0),FALSE), 'E2 Allocators'!$B$15:$W$358, MATCH('O5 Details by Class &amp; Accounts'!AY$18, 'E2 Allocators'!$B$15:$W$15, 0),FALSE)*$E196)</f>
        <v>0</v>
      </c>
      <c r="AZ196" s="1322">
        <f>IF(ISERROR(VLOOKUP(VLOOKUP($A196, 'E4 TB Allocation Details'!$A$18:$L$214, MATCH("Misc ID", 'E4 TB Allocation Details'!$A$18:$L$18, 0),FALSE), 'E2 Allocators'!$B$15:$W$358, MATCH('O5 Details by Class &amp; Accounts'!AZ$18, 'E2 Allocators'!$B$15:$W$15, 0),FALSE)*$E196), 0, VLOOKUP(VLOOKUP($A196, 'E4 TB Allocation Details'!$A$18:$L$214, MATCH("Misc ID", 'E4 TB Allocation Details'!$A$18:$L$18, 0),FALSE), 'E2 Allocators'!$B$15:$W$358, MATCH('O5 Details by Class &amp; Accounts'!AZ$18, 'E2 Allocators'!$B$15:$W$15, 0),FALSE)*$E196)</f>
        <v>0</v>
      </c>
      <c r="BA196" s="1322">
        <f>IF(ISERROR(VLOOKUP(VLOOKUP($A196, 'E4 TB Allocation Details'!$A$18:$L$214, MATCH("Misc ID", 'E4 TB Allocation Details'!$A$18:$L$18, 0),FALSE), 'E2 Allocators'!$B$15:$W$358, MATCH('O5 Details by Class &amp; Accounts'!BA$18, 'E2 Allocators'!$B$15:$W$15, 0),FALSE)*$E196), 0, VLOOKUP(VLOOKUP($A196, 'E4 TB Allocation Details'!$A$18:$L$214, MATCH("Misc ID", 'E4 TB Allocation Details'!$A$18:$L$18, 0),FALSE), 'E2 Allocators'!$B$15:$W$358, MATCH('O5 Details by Class &amp; Accounts'!BA$18, 'E2 Allocators'!$B$15:$W$15, 0),FALSE)*$E196)</f>
        <v>0</v>
      </c>
      <c r="BB196" s="1322">
        <f>IF(ISERROR(VLOOKUP(VLOOKUP($A196, 'E4 TB Allocation Details'!$A$18:$L$214, MATCH("Misc ID", 'E4 TB Allocation Details'!$A$18:$L$18, 0),FALSE), 'E2 Allocators'!$B$15:$W$358, MATCH('O5 Details by Class &amp; Accounts'!BB$18, 'E2 Allocators'!$B$15:$W$15, 0),FALSE)*$E196), 0, VLOOKUP(VLOOKUP($A196, 'E4 TB Allocation Details'!$A$18:$L$214, MATCH("Misc ID", 'E4 TB Allocation Details'!$A$18:$L$18, 0),FALSE), 'E2 Allocators'!$B$15:$W$358, MATCH('O5 Details by Class &amp; Accounts'!BB$18, 'E2 Allocators'!$B$15:$W$15, 0),FALSE)*$E196)</f>
        <v>0</v>
      </c>
      <c r="BC196" s="1322">
        <f>IF(ISERROR(VLOOKUP(VLOOKUP($A196, 'E4 TB Allocation Details'!$A$18:$L$214, MATCH("Misc ID", 'E4 TB Allocation Details'!$A$18:$L$18, 0),FALSE), 'E2 Allocators'!$B$15:$W$358, MATCH('O5 Details by Class &amp; Accounts'!BC$18, 'E2 Allocators'!$B$15:$W$15, 0),FALSE)*$E196), 0, VLOOKUP(VLOOKUP($A196, 'E4 TB Allocation Details'!$A$18:$L$214, MATCH("Misc ID", 'E4 TB Allocation Details'!$A$18:$L$18, 0),FALSE), 'E2 Allocators'!$B$15:$W$358, MATCH('O5 Details by Class &amp; Accounts'!BC$18, 'E2 Allocators'!$B$15:$W$15, 0),FALSE)*$E196)</f>
        <v>0</v>
      </c>
      <c r="BD196" s="1322">
        <f>IF(ISERROR(VLOOKUP(VLOOKUP($A196, 'E4 TB Allocation Details'!$A$18:$L$214, MATCH("Misc ID", 'E4 TB Allocation Details'!$A$18:$L$18, 0),FALSE), 'E2 Allocators'!$B$15:$W$358, MATCH('O5 Details by Class &amp; Accounts'!BD$18, 'E2 Allocators'!$B$15:$W$15, 0),FALSE)*$E196), 0, VLOOKUP(VLOOKUP($A196, 'E4 TB Allocation Details'!$A$18:$L$214, MATCH("Misc ID", 'E4 TB Allocation Details'!$A$18:$L$18, 0),FALSE), 'E2 Allocators'!$B$15:$W$358, MATCH('O5 Details by Class &amp; Accounts'!BD$18, 'E2 Allocators'!$B$15:$W$15, 0),FALSE)*$E196)</f>
        <v>0</v>
      </c>
      <c r="BE196" s="1322">
        <f>IF(ISERROR(VLOOKUP(VLOOKUP($A196, 'E4 TB Allocation Details'!$A$18:$L$214, MATCH("Misc ID", 'E4 TB Allocation Details'!$A$18:$L$18, 0),FALSE), 'E2 Allocators'!$B$15:$W$358, MATCH('O5 Details by Class &amp; Accounts'!BE$18, 'E2 Allocators'!$B$15:$W$15, 0),FALSE)*$E196), 0, VLOOKUP(VLOOKUP($A196, 'E4 TB Allocation Details'!$A$18:$L$214, MATCH("Misc ID", 'E4 TB Allocation Details'!$A$18:$L$18, 0),FALSE), 'E2 Allocators'!$B$15:$W$358, MATCH('O5 Details by Class &amp; Accounts'!BE$18, 'E2 Allocators'!$B$15:$W$15, 0),FALSE)*$E196)</f>
        <v>0</v>
      </c>
      <c r="BF196" s="1322">
        <f>IF(ISERROR(VLOOKUP(VLOOKUP($A196, 'E4 TB Allocation Details'!$A$18:$L$214, MATCH("Misc ID", 'E4 TB Allocation Details'!$A$18:$L$18, 0),FALSE), 'E2 Allocators'!$B$15:$W$358, MATCH('O5 Details by Class &amp; Accounts'!BF$18, 'E2 Allocators'!$B$15:$W$15, 0),FALSE)*$E196), 0, VLOOKUP(VLOOKUP($A196, 'E4 TB Allocation Details'!$A$18:$L$214, MATCH("Misc ID", 'E4 TB Allocation Details'!$A$18:$L$18, 0),FALSE), 'E2 Allocators'!$B$15:$W$358, MATCH('O5 Details by Class &amp; Accounts'!BF$18, 'E2 Allocators'!$B$15:$W$15, 0),FALSE)*$E196)</f>
        <v>0</v>
      </c>
      <c r="BG196" s="1322">
        <f>IF(ISERROR(VLOOKUP(VLOOKUP($A196, 'E4 TB Allocation Details'!$A$18:$L$214, MATCH("Misc ID", 'E4 TB Allocation Details'!$A$18:$L$18, 0),FALSE), 'E2 Allocators'!$B$15:$W$358, MATCH('O5 Details by Class &amp; Accounts'!BG$18, 'E2 Allocators'!$B$15:$W$15, 0),FALSE)*$E196), 0, VLOOKUP(VLOOKUP($A196, 'E4 TB Allocation Details'!$A$18:$L$214, MATCH("Misc ID", 'E4 TB Allocation Details'!$A$18:$L$18, 0),FALSE), 'E2 Allocators'!$B$15:$W$358, MATCH('O5 Details by Class &amp; Accounts'!BG$18, 'E2 Allocators'!$B$15:$W$15, 0),FALSE)*$E196)</f>
        <v>0</v>
      </c>
      <c r="BH196" s="1322">
        <f>IF(ISERROR(VLOOKUP(VLOOKUP($A196, 'E4 TB Allocation Details'!$A$18:$L$214, MATCH("Misc ID", 'E4 TB Allocation Details'!$A$18:$L$18, 0),FALSE), 'E2 Allocators'!$B$15:$W$358, MATCH('O5 Details by Class &amp; Accounts'!BH$18, 'E2 Allocators'!$B$15:$W$15, 0),FALSE)*$E196), 0, VLOOKUP(VLOOKUP($A196, 'E4 TB Allocation Details'!$A$18:$L$214, MATCH("Misc ID", 'E4 TB Allocation Details'!$A$18:$L$18, 0),FALSE), 'E2 Allocators'!$B$15:$W$358, MATCH('O5 Details by Class &amp; Accounts'!BH$18, 'E2 Allocators'!$B$15:$W$15, 0),FALSE)*$E196)</f>
        <v>0</v>
      </c>
      <c r="BI196" s="1322">
        <f>IF(ISERROR(VLOOKUP(VLOOKUP($A196, 'E4 TB Allocation Details'!$A$18:$L$214, MATCH("Misc ID", 'E4 TB Allocation Details'!$A$18:$L$18, 0),FALSE), 'E2 Allocators'!$B$15:$W$358, MATCH('O5 Details by Class &amp; Accounts'!BI$18, 'E2 Allocators'!$B$15:$W$15, 0),FALSE)*$E196), 0, VLOOKUP(VLOOKUP($A196, 'E4 TB Allocation Details'!$A$18:$L$214, MATCH("Misc ID", 'E4 TB Allocation Details'!$A$18:$L$18, 0),FALSE), 'E2 Allocators'!$B$15:$W$358, MATCH('O5 Details by Class &amp; Accounts'!BI$18, 'E2 Allocators'!$B$15:$W$15, 0),FALSE)*$E196)</f>
        <v>0</v>
      </c>
      <c r="BJ196" s="1322">
        <f>IF(ISERROR(VLOOKUP(VLOOKUP($A196, 'E4 TB Allocation Details'!$A$18:$L$214, MATCH("Misc ID", 'E4 TB Allocation Details'!$A$18:$L$18, 0),FALSE), 'E2 Allocators'!$B$15:$W$358, MATCH('O5 Details by Class &amp; Accounts'!BJ$18, 'E2 Allocators'!$B$15:$W$15, 0),FALSE)*$E196), 0, VLOOKUP(VLOOKUP($A196, 'E4 TB Allocation Details'!$A$18:$L$214, MATCH("Misc ID", 'E4 TB Allocation Details'!$A$18:$L$18, 0),FALSE), 'E2 Allocators'!$B$15:$W$358, MATCH('O5 Details by Class &amp; Accounts'!BJ$18, 'E2 Allocators'!$B$15:$W$15, 0),FALSE)*$E196)</f>
        <v>0</v>
      </c>
      <c r="BK196" s="1322">
        <f>IF(ISERROR(VLOOKUP(VLOOKUP($A196, 'E4 TB Allocation Details'!$A$18:$L$214, MATCH("Misc ID", 'E4 TB Allocation Details'!$A$18:$L$18, 0),FALSE), 'E2 Allocators'!$B$15:$W$358, MATCH('O5 Details by Class &amp; Accounts'!BK$18, 'E2 Allocators'!$B$15:$W$15, 0),FALSE)*$E196), 0, VLOOKUP(VLOOKUP($A196, 'E4 TB Allocation Details'!$A$18:$L$214, MATCH("Misc ID", 'E4 TB Allocation Details'!$A$18:$L$18, 0),FALSE), 'E2 Allocators'!$B$15:$W$358, MATCH('O5 Details by Class &amp; Accounts'!BK$18, 'E2 Allocators'!$B$15:$W$15, 0),FALSE)*$E196)</f>
        <v>0</v>
      </c>
      <c r="BL196" s="1322">
        <f>IF(ISERROR(VLOOKUP(VLOOKUP($A196, 'E4 TB Allocation Details'!$A$18:$L$214, MATCH("Misc ID", 'E4 TB Allocation Details'!$A$18:$L$18, 0),FALSE), 'E2 Allocators'!$B$15:$W$358, MATCH('O5 Details by Class &amp; Accounts'!BL$18, 'E2 Allocators'!$B$15:$W$15, 0),FALSE)*$E196), 0, VLOOKUP(VLOOKUP($A196, 'E4 TB Allocation Details'!$A$18:$L$214, MATCH("Misc ID", 'E4 TB Allocation Details'!$A$18:$L$18, 0),FALSE), 'E2 Allocators'!$B$15:$W$358, MATCH('O5 Details by Class &amp; Accounts'!BL$18, 'E2 Allocators'!$B$15:$W$15, 0),FALSE)*$E196)</f>
        <v>0</v>
      </c>
      <c r="BM196" s="1322">
        <f>IF(ISERROR(VLOOKUP(VLOOKUP($A196, 'E4 TB Allocation Details'!$A$18:$L$214, MATCH("Misc ID", 'E4 TB Allocation Details'!$A$18:$L$18, 0),FALSE), 'E2 Allocators'!$B$15:$W$358, MATCH('O5 Details by Class &amp; Accounts'!BM$18, 'E2 Allocators'!$B$15:$W$15, 0),FALSE)*$E196), 0, VLOOKUP(VLOOKUP($A196, 'E4 TB Allocation Details'!$A$18:$L$214, MATCH("Misc ID", 'E4 TB Allocation Details'!$A$18:$L$18, 0),FALSE), 'E2 Allocators'!$B$15:$W$358, MATCH('O5 Details by Class &amp; Accounts'!BM$18, 'E2 Allocators'!$B$15:$W$15, 0),FALSE)*$E196)</f>
        <v>0</v>
      </c>
      <c r="BN196" s="1322">
        <f>IF(ISERROR(VLOOKUP(VLOOKUP($A196, 'E4 TB Allocation Details'!$A$18:$L$214, MATCH("Misc ID", 'E4 TB Allocation Details'!$A$18:$L$18, 0),FALSE), 'E2 Allocators'!$B$15:$W$358, MATCH('O5 Details by Class &amp; Accounts'!BN$18, 'E2 Allocators'!$B$15:$W$15, 0),FALSE)*$E196), 0, VLOOKUP(VLOOKUP($A196, 'E4 TB Allocation Details'!$A$18:$L$214, MATCH("Misc ID", 'E4 TB Allocation Details'!$A$18:$L$18, 0),FALSE), 'E2 Allocators'!$B$15:$W$358, MATCH('O5 Details by Class &amp; Accounts'!BN$18, 'E2 Allocators'!$B$15:$W$15, 0),FALSE)*$E196)</f>
        <v>0</v>
      </c>
      <c r="BO196" s="1322">
        <f>IF(ISERROR(VLOOKUP(VLOOKUP($A196, 'E4 TB Allocation Details'!$A$18:$L$214, MATCH("Misc ID", 'E4 TB Allocation Details'!$A$18:$L$18, 0),FALSE), 'E2 Allocators'!$B$15:$W$358, MATCH('O5 Details by Class &amp; Accounts'!BO$18, 'E2 Allocators'!$B$15:$W$15, 0),FALSE)*$E196), 0, VLOOKUP(VLOOKUP($A196, 'E4 TB Allocation Details'!$A$18:$L$214, MATCH("Misc ID", 'E4 TB Allocation Details'!$A$18:$L$18, 0),FALSE), 'E2 Allocators'!$B$15:$W$358, MATCH('O5 Details by Class &amp; Accounts'!BO$18, 'E2 Allocators'!$B$15:$W$15, 0),FALSE)*$E196)</f>
        <v>0</v>
      </c>
      <c r="BP196" s="1322">
        <f>IF(ISERROR(VLOOKUP(VLOOKUP($A196, 'E4 TB Allocation Details'!$A$18:$L$214, MATCH("Misc ID", 'E4 TB Allocation Details'!$A$18:$L$18, 0),FALSE), 'E2 Allocators'!$B$15:$W$358, MATCH('O5 Details by Class &amp; Accounts'!BP$18, 'E2 Allocators'!$B$15:$W$15, 0),FALSE)*$E196), 0, VLOOKUP(VLOOKUP($A196, 'E4 TB Allocation Details'!$A$18:$L$214, MATCH("Misc ID", 'E4 TB Allocation Details'!$A$18:$L$18, 0),FALSE), 'E2 Allocators'!$B$15:$W$358, MATCH('O5 Details by Class &amp; Accounts'!BP$18, 'E2 Allocators'!$B$15:$W$15, 0),FALSE)*$E196)</f>
        <v>0</v>
      </c>
      <c r="BQ196" s="1322">
        <f>IF(ISERROR(VLOOKUP(VLOOKUP($A196, 'E4 TB Allocation Details'!$A$18:$L$214, MATCH("Misc ID", 'E4 TB Allocation Details'!$A$18:$L$18, 0),FALSE), 'E2 Allocators'!$B$15:$W$358, MATCH('O5 Details by Class &amp; Accounts'!BQ$18, 'E2 Allocators'!$B$15:$W$15, 0),FALSE)*$E196), 0, VLOOKUP(VLOOKUP($A196, 'E4 TB Allocation Details'!$A$18:$L$214, MATCH("Misc ID", 'E4 TB Allocation Details'!$A$18:$L$18, 0),FALSE), 'E2 Allocators'!$B$15:$W$358, MATCH('O5 Details by Class &amp; Accounts'!BQ$18, 'E2 Allocators'!$B$15:$W$15, 0),FALSE)*$E196)</f>
        <v>0</v>
      </c>
      <c r="BR196" s="1322">
        <f>IF(ISERROR(VLOOKUP(VLOOKUP($A196, 'E4 TB Allocation Details'!$A$18:$L$214, MATCH("Misc ID", 'E4 TB Allocation Details'!$A$18:$L$18, 0),FALSE), 'E2 Allocators'!$B$15:$W$358, MATCH('O5 Details by Class &amp; Accounts'!BR$18, 'E2 Allocators'!$B$15:$W$15, 0),FALSE)*$E196), 0, VLOOKUP(VLOOKUP($A196, 'E4 TB Allocation Details'!$A$18:$L$214, MATCH("Misc ID", 'E4 TB Allocation Details'!$A$18:$L$18, 0),FALSE), 'E2 Allocators'!$B$15:$W$358, MATCH('O5 Details by Class &amp; Accounts'!BR$18, 'E2 Allocators'!$B$15:$W$15, 0),FALSE)*$E196)</f>
        <v>0</v>
      </c>
      <c r="BS196" s="1322">
        <f t="shared" si="48"/>
        <v>0</v>
      </c>
      <c r="BT196" s="1322">
        <f>IF(ISERROR(VLOOKUP(VLOOKUP($A196, 'E4 TB Allocation Details'!$A$18:$L$214, MATCH("A &amp; G ID", 'E4 TB Allocation Details'!$A$18:$L$18, 0),FALSE), 'E2 Allocators'!$B$15:$W$358, MATCH('O5 Details by Class &amp; Accounts'!BT$18, 'E2 Allocators'!$B$15:$W$15, 0),FALSE)*$E196), 0, VLOOKUP(VLOOKUP($A196, 'E4 TB Allocation Details'!$A$18:$L$214, MATCH("A &amp; G ID", 'E4 TB Allocation Details'!$A$18:$L$18, 0),FALSE), 'E2 Allocators'!$B$15:$W$358, MATCH('O5 Details by Class &amp; Accounts'!BT$18, 'E2 Allocators'!$B$15:$W$15, 0),FALSE)*$E196)</f>
        <v>0</v>
      </c>
      <c r="BU196" s="1322">
        <f>IF(ISERROR(VLOOKUP(VLOOKUP($A196, 'E4 TB Allocation Details'!$A$18:$L$214, MATCH("A &amp; G ID", 'E4 TB Allocation Details'!$A$18:$L$18, 0),FALSE), 'E2 Allocators'!$B$15:$W$358, MATCH('O5 Details by Class &amp; Accounts'!BU$18, 'E2 Allocators'!$B$15:$W$15, 0),FALSE)*$E196), 0, VLOOKUP(VLOOKUP($A196, 'E4 TB Allocation Details'!$A$18:$L$214, MATCH("A &amp; G ID", 'E4 TB Allocation Details'!$A$18:$L$18, 0),FALSE), 'E2 Allocators'!$B$15:$W$358, MATCH('O5 Details by Class &amp; Accounts'!BU$18, 'E2 Allocators'!$B$15:$W$15, 0),FALSE)*$E196)</f>
        <v>0</v>
      </c>
      <c r="BV196" s="1322">
        <f>IF(ISERROR(VLOOKUP(VLOOKUP($A196, 'E4 TB Allocation Details'!$A$18:$L$214, MATCH("A &amp; G ID", 'E4 TB Allocation Details'!$A$18:$L$18, 0),FALSE), 'E2 Allocators'!$B$15:$W$358, MATCH('O5 Details by Class &amp; Accounts'!BV$18, 'E2 Allocators'!$B$15:$W$15, 0),FALSE)*$E196), 0, VLOOKUP(VLOOKUP($A196, 'E4 TB Allocation Details'!$A$18:$L$214, MATCH("A &amp; G ID", 'E4 TB Allocation Details'!$A$18:$L$18, 0),FALSE), 'E2 Allocators'!$B$15:$W$358, MATCH('O5 Details by Class &amp; Accounts'!BV$18, 'E2 Allocators'!$B$15:$W$15, 0),FALSE)*$E196)</f>
        <v>0</v>
      </c>
      <c r="BW196" s="1322">
        <f>IF(ISERROR(VLOOKUP(VLOOKUP($A196, 'E4 TB Allocation Details'!$A$18:$L$214, MATCH("A &amp; G ID", 'E4 TB Allocation Details'!$A$18:$L$18, 0),FALSE), 'E2 Allocators'!$B$15:$W$358, MATCH('O5 Details by Class &amp; Accounts'!BW$18, 'E2 Allocators'!$B$15:$W$15, 0),FALSE)*$E196), 0, VLOOKUP(VLOOKUP($A196, 'E4 TB Allocation Details'!$A$18:$L$214, MATCH("A &amp; G ID", 'E4 TB Allocation Details'!$A$18:$L$18, 0),FALSE), 'E2 Allocators'!$B$15:$W$358, MATCH('O5 Details by Class &amp; Accounts'!BW$18, 'E2 Allocators'!$B$15:$W$15, 0),FALSE)*$E196)</f>
        <v>0</v>
      </c>
      <c r="BX196" s="1322">
        <f>IF(ISERROR(VLOOKUP(VLOOKUP($A196, 'E4 TB Allocation Details'!$A$18:$L$214, MATCH("A &amp; G ID", 'E4 TB Allocation Details'!$A$18:$L$18, 0),FALSE), 'E2 Allocators'!$B$15:$W$358, MATCH('O5 Details by Class &amp; Accounts'!BX$18, 'E2 Allocators'!$B$15:$W$15, 0),FALSE)*$E196), 0, VLOOKUP(VLOOKUP($A196, 'E4 TB Allocation Details'!$A$18:$L$214, MATCH("A &amp; G ID", 'E4 TB Allocation Details'!$A$18:$L$18, 0),FALSE), 'E2 Allocators'!$B$15:$W$358, MATCH('O5 Details by Class &amp; Accounts'!BX$18, 'E2 Allocators'!$B$15:$W$15, 0),FALSE)*$E196)</f>
        <v>0</v>
      </c>
      <c r="BY196" s="1322">
        <f>IF(ISERROR(VLOOKUP(VLOOKUP($A196, 'E4 TB Allocation Details'!$A$18:$L$214, MATCH("A &amp; G ID", 'E4 TB Allocation Details'!$A$18:$L$18, 0),FALSE), 'E2 Allocators'!$B$15:$W$358, MATCH('O5 Details by Class &amp; Accounts'!BY$18, 'E2 Allocators'!$B$15:$W$15, 0),FALSE)*$E196), 0, VLOOKUP(VLOOKUP($A196, 'E4 TB Allocation Details'!$A$18:$L$214, MATCH("A &amp; G ID", 'E4 TB Allocation Details'!$A$18:$L$18, 0),FALSE), 'E2 Allocators'!$B$15:$W$358, MATCH('O5 Details by Class &amp; Accounts'!BY$18, 'E2 Allocators'!$B$15:$W$15, 0),FALSE)*$E196)</f>
        <v>0</v>
      </c>
      <c r="BZ196" s="1322">
        <f>IF(ISERROR(VLOOKUP(VLOOKUP($A196, 'E4 TB Allocation Details'!$A$18:$L$214, MATCH("A &amp; G ID", 'E4 TB Allocation Details'!$A$18:$L$18, 0),FALSE), 'E2 Allocators'!$B$15:$W$358, MATCH('O5 Details by Class &amp; Accounts'!BZ$18, 'E2 Allocators'!$B$15:$W$15, 0),FALSE)*$E196), 0, VLOOKUP(VLOOKUP($A196, 'E4 TB Allocation Details'!$A$18:$L$214, MATCH("A &amp; G ID", 'E4 TB Allocation Details'!$A$18:$L$18, 0),FALSE), 'E2 Allocators'!$B$15:$W$358, MATCH('O5 Details by Class &amp; Accounts'!BZ$18, 'E2 Allocators'!$B$15:$W$15, 0),FALSE)*$E196)</f>
        <v>0</v>
      </c>
      <c r="CA196" s="1322">
        <f>IF(ISERROR(VLOOKUP(VLOOKUP($A196, 'E4 TB Allocation Details'!$A$18:$L$214, MATCH("A &amp; G ID", 'E4 TB Allocation Details'!$A$18:$L$18, 0),FALSE), 'E2 Allocators'!$B$15:$W$358, MATCH('O5 Details by Class &amp; Accounts'!CA$18, 'E2 Allocators'!$B$15:$W$15, 0),FALSE)*$E196), 0, VLOOKUP(VLOOKUP($A196, 'E4 TB Allocation Details'!$A$18:$L$214, MATCH("A &amp; G ID", 'E4 TB Allocation Details'!$A$18:$L$18, 0),FALSE), 'E2 Allocators'!$B$15:$W$358, MATCH('O5 Details by Class &amp; Accounts'!CA$18, 'E2 Allocators'!$B$15:$W$15, 0),FALSE)*$E196)</f>
        <v>0</v>
      </c>
      <c r="CB196" s="1322">
        <f>IF(ISERROR(VLOOKUP(VLOOKUP($A196, 'E4 TB Allocation Details'!$A$18:$L$214, MATCH("A &amp; G ID", 'E4 TB Allocation Details'!$A$18:$L$18, 0),FALSE), 'E2 Allocators'!$B$15:$W$358, MATCH('O5 Details by Class &amp; Accounts'!CB$18, 'E2 Allocators'!$B$15:$W$15, 0),FALSE)*$E196), 0, VLOOKUP(VLOOKUP($A196, 'E4 TB Allocation Details'!$A$18:$L$214, MATCH("A &amp; G ID", 'E4 TB Allocation Details'!$A$18:$L$18, 0),FALSE), 'E2 Allocators'!$B$15:$W$358, MATCH('O5 Details by Class &amp; Accounts'!CB$18, 'E2 Allocators'!$B$15:$W$15, 0),FALSE)*$E196)</f>
        <v>0</v>
      </c>
      <c r="CC196" s="1322">
        <f>IF(ISERROR(VLOOKUP(VLOOKUP($A196, 'E4 TB Allocation Details'!$A$18:$L$214, MATCH("A &amp; G ID", 'E4 TB Allocation Details'!$A$18:$L$18, 0),FALSE), 'E2 Allocators'!$B$15:$W$358, MATCH('O5 Details by Class &amp; Accounts'!CC$18, 'E2 Allocators'!$B$15:$W$15, 0),FALSE)*$E196), 0, VLOOKUP(VLOOKUP($A196, 'E4 TB Allocation Details'!$A$18:$L$214, MATCH("A &amp; G ID", 'E4 TB Allocation Details'!$A$18:$L$18, 0),FALSE), 'E2 Allocators'!$B$15:$W$358, MATCH('O5 Details by Class &amp; Accounts'!CC$18, 'E2 Allocators'!$B$15:$W$15, 0),FALSE)*$E196)</f>
        <v>0</v>
      </c>
      <c r="CD196" s="1322">
        <f>IF(ISERROR(VLOOKUP(VLOOKUP($A196, 'E4 TB Allocation Details'!$A$18:$L$214, MATCH("A &amp; G ID", 'E4 TB Allocation Details'!$A$18:$L$18, 0),FALSE), 'E2 Allocators'!$B$15:$W$358, MATCH('O5 Details by Class &amp; Accounts'!CD$18, 'E2 Allocators'!$B$15:$W$15, 0),FALSE)*$E196), 0, VLOOKUP(VLOOKUP($A196, 'E4 TB Allocation Details'!$A$18:$L$214, MATCH("A &amp; G ID", 'E4 TB Allocation Details'!$A$18:$L$18, 0),FALSE), 'E2 Allocators'!$B$15:$W$358, MATCH('O5 Details by Class &amp; Accounts'!CD$18, 'E2 Allocators'!$B$15:$W$15, 0),FALSE)*$E196)</f>
        <v>0</v>
      </c>
      <c r="CE196" s="1322">
        <f>IF(ISERROR(VLOOKUP(VLOOKUP($A196, 'E4 TB Allocation Details'!$A$18:$L$214, MATCH("A &amp; G ID", 'E4 TB Allocation Details'!$A$18:$L$18, 0),FALSE), 'E2 Allocators'!$B$15:$W$358, MATCH('O5 Details by Class &amp; Accounts'!CE$18, 'E2 Allocators'!$B$15:$W$15, 0),FALSE)*$E196), 0, VLOOKUP(VLOOKUP($A196, 'E4 TB Allocation Details'!$A$18:$L$214, MATCH("A &amp; G ID", 'E4 TB Allocation Details'!$A$18:$L$18, 0),FALSE), 'E2 Allocators'!$B$15:$W$358, MATCH('O5 Details by Class &amp; Accounts'!CE$18, 'E2 Allocators'!$B$15:$W$15, 0),FALSE)*$E196)</f>
        <v>0</v>
      </c>
      <c r="CF196" s="1322">
        <f>IF(ISERROR(VLOOKUP(VLOOKUP($A196, 'E4 TB Allocation Details'!$A$18:$L$214, MATCH("A &amp; G ID", 'E4 TB Allocation Details'!$A$18:$L$18, 0),FALSE), 'E2 Allocators'!$B$15:$W$358, MATCH('O5 Details by Class &amp; Accounts'!CF$18, 'E2 Allocators'!$B$15:$W$15, 0),FALSE)*$E196), 0, VLOOKUP(VLOOKUP($A196, 'E4 TB Allocation Details'!$A$18:$L$214, MATCH("A &amp; G ID", 'E4 TB Allocation Details'!$A$18:$L$18, 0),FALSE), 'E2 Allocators'!$B$15:$W$358, MATCH('O5 Details by Class &amp; Accounts'!CF$18, 'E2 Allocators'!$B$15:$W$15, 0),FALSE)*$E196)</f>
        <v>0</v>
      </c>
      <c r="CG196" s="1322">
        <f>IF(ISERROR(VLOOKUP(VLOOKUP($A196, 'E4 TB Allocation Details'!$A$18:$L$214, MATCH("A &amp; G ID", 'E4 TB Allocation Details'!$A$18:$L$18, 0),FALSE), 'E2 Allocators'!$B$15:$W$358, MATCH('O5 Details by Class &amp; Accounts'!CG$18, 'E2 Allocators'!$B$15:$W$15, 0),FALSE)*$E196), 0, VLOOKUP(VLOOKUP($A196, 'E4 TB Allocation Details'!$A$18:$L$214, MATCH("A &amp; G ID", 'E4 TB Allocation Details'!$A$18:$L$18, 0),FALSE), 'E2 Allocators'!$B$15:$W$358, MATCH('O5 Details by Class &amp; Accounts'!CG$18, 'E2 Allocators'!$B$15:$W$15, 0),FALSE)*$E196)</f>
        <v>0</v>
      </c>
      <c r="CH196" s="1322">
        <f>IF(ISERROR(VLOOKUP(VLOOKUP($A196, 'E4 TB Allocation Details'!$A$18:$L$214, MATCH("A &amp; G ID", 'E4 TB Allocation Details'!$A$18:$L$18, 0),FALSE), 'E2 Allocators'!$B$15:$W$358, MATCH('O5 Details by Class &amp; Accounts'!CH$18, 'E2 Allocators'!$B$15:$W$15, 0),FALSE)*$E196), 0, VLOOKUP(VLOOKUP($A196, 'E4 TB Allocation Details'!$A$18:$L$214, MATCH("A &amp; G ID", 'E4 TB Allocation Details'!$A$18:$L$18, 0),FALSE), 'E2 Allocators'!$B$15:$W$358, MATCH('O5 Details by Class &amp; Accounts'!CH$18, 'E2 Allocators'!$B$15:$W$15, 0),FALSE)*$E196)</f>
        <v>0</v>
      </c>
      <c r="CI196" s="1322">
        <f>IF(ISERROR(VLOOKUP(VLOOKUP($A196, 'E4 TB Allocation Details'!$A$18:$L$214, MATCH("A &amp; G ID", 'E4 TB Allocation Details'!$A$18:$L$18, 0),FALSE), 'E2 Allocators'!$B$15:$W$358, MATCH('O5 Details by Class &amp; Accounts'!CI$18, 'E2 Allocators'!$B$15:$W$15, 0),FALSE)*$E196), 0, VLOOKUP(VLOOKUP($A196, 'E4 TB Allocation Details'!$A$18:$L$214, MATCH("A &amp; G ID", 'E4 TB Allocation Details'!$A$18:$L$18, 0),FALSE), 'E2 Allocators'!$B$15:$W$358, MATCH('O5 Details by Class &amp; Accounts'!CI$18, 'E2 Allocators'!$B$15:$W$15, 0),FALSE)*$E196)</f>
        <v>0</v>
      </c>
      <c r="CJ196" s="1322">
        <f>IF(ISERROR(VLOOKUP(VLOOKUP($A196, 'E4 TB Allocation Details'!$A$18:$L$214, MATCH("A &amp; G ID", 'E4 TB Allocation Details'!$A$18:$L$18, 0),FALSE), 'E2 Allocators'!$B$15:$W$358, MATCH('O5 Details by Class &amp; Accounts'!CJ$18, 'E2 Allocators'!$B$15:$W$15, 0),FALSE)*$E196), 0, VLOOKUP(VLOOKUP($A196, 'E4 TB Allocation Details'!$A$18:$L$214, MATCH("A &amp; G ID", 'E4 TB Allocation Details'!$A$18:$L$18, 0),FALSE), 'E2 Allocators'!$B$15:$W$358, MATCH('O5 Details by Class &amp; Accounts'!CJ$18, 'E2 Allocators'!$B$15:$W$15, 0),FALSE)*$E196)</f>
        <v>0</v>
      </c>
      <c r="CK196" s="1322">
        <f>IF(ISERROR(VLOOKUP(VLOOKUP($A196, 'E4 TB Allocation Details'!$A$18:$L$214, MATCH("A &amp; G ID", 'E4 TB Allocation Details'!$A$18:$L$18, 0),FALSE), 'E2 Allocators'!$B$15:$W$358, MATCH('O5 Details by Class &amp; Accounts'!CK$18, 'E2 Allocators'!$B$15:$W$15, 0),FALSE)*$E196), 0, VLOOKUP(VLOOKUP($A196, 'E4 TB Allocation Details'!$A$18:$L$214, MATCH("A &amp; G ID", 'E4 TB Allocation Details'!$A$18:$L$18, 0),FALSE), 'E2 Allocators'!$B$15:$W$358, MATCH('O5 Details by Class &amp; Accounts'!CK$18, 'E2 Allocators'!$B$15:$W$15, 0),FALSE)*$E196)</f>
        <v>0</v>
      </c>
      <c r="CL196" s="1322">
        <f>IF(ISERROR(VLOOKUP(VLOOKUP($A196, 'E4 TB Allocation Details'!$A$18:$L$214, MATCH("A &amp; G ID", 'E4 TB Allocation Details'!$A$18:$L$18, 0),FALSE), 'E2 Allocators'!$B$15:$W$358, MATCH('O5 Details by Class &amp; Accounts'!CL$18, 'E2 Allocators'!$B$15:$W$15, 0),FALSE)*$E196), 0, VLOOKUP(VLOOKUP($A196, 'E4 TB Allocation Details'!$A$18:$L$214, MATCH("A &amp; G ID", 'E4 TB Allocation Details'!$A$18:$L$18, 0),FALSE), 'E2 Allocators'!$B$15:$W$358, MATCH('O5 Details by Class &amp; Accounts'!CL$18, 'E2 Allocators'!$B$15:$W$15, 0),FALSE)*$E196)</f>
        <v>0</v>
      </c>
      <c r="CM196" s="1322">
        <f>IF(ISERROR(VLOOKUP(VLOOKUP($A196, 'E4 TB Allocation Details'!$A$18:$L$214, MATCH("A &amp; G ID", 'E4 TB Allocation Details'!$A$18:$L$18, 0),FALSE), 'E2 Allocators'!$B$15:$W$358, MATCH('O5 Details by Class &amp; Accounts'!CM$18, 'E2 Allocators'!$B$15:$W$15, 0),FALSE)*$E196), 0, VLOOKUP(VLOOKUP($A196, 'E4 TB Allocation Details'!$A$18:$L$214, MATCH("A &amp; G ID", 'E4 TB Allocation Details'!$A$18:$L$18, 0),FALSE), 'E2 Allocators'!$B$15:$W$358, MATCH('O5 Details by Class &amp; Accounts'!CM$18, 'E2 Allocators'!$B$15:$W$15, 0),FALSE)*$E196)</f>
        <v>0</v>
      </c>
      <c r="CN196" s="1322">
        <f t="shared" si="52"/>
        <v>0</v>
      </c>
      <c r="CO196" s="1651">
        <f t="shared" si="50"/>
        <v>0</v>
      </c>
      <c r="CQ196" s="1899" t="inlineStr">
        <is>
          <t/>
        </is>
      </c>
    </row>
    <row r="197" spans="1:95" s="64" customFormat="1" ht="12.75" x14ac:dyDescent="0.2">
      <c r="A197" s="2146">
        <v>5675</v>
      </c>
      <c r="B197" s="2112" t="s">
        <v>306</v>
      </c>
      <c r="C197" s="1648">
        <f>IF(ISERROR(VLOOKUP($A197,'I3 TB Data'!$A$19:$H$483,MATCH('O5 Details by Class &amp; Accounts'!$C$18, 'I3 TB Data'!$A$19:$H$19,0),0)), 0, VLOOKUP($A197,'I3 TB Data'!$A$19:$H$483,MATCH('O5 Details by Class &amp; Accounts'!$C$18,'I3 TB Data'!$A$19:$H$19,0),0))</f>
        <v>213514.76419470581</v>
      </c>
      <c r="D197" s="1649"/>
      <c r="E197" s="1648">
        <f t="shared" si="53"/>
        <v>213514.76419470581</v>
      </c>
      <c r="F197" s="1650"/>
      <c r="G197" s="1650"/>
      <c r="H197" s="1322">
        <f t="shared" si="46"/>
        <v>0</v>
      </c>
      <c r="I197" s="1322">
        <f>IF(ISERROR(VLOOKUP(VLOOKUP($A197, 'E4 TB Allocation Details'!$A$18:$L$214, MATCH("Demand ID", 'E4 TB Allocation Details'!$A$18:$L$18, 0),FALSE), 'E2 Allocators'!$B$15:$W$358, MATCH('O5 Details by Class &amp; Accounts'!I$18, 'E2 Allocators'!$B$15:$W$15, 0),FALSE)*$F197), 0, VLOOKUP(VLOOKUP($A197, 'E4 TB Allocation Details'!$A$18:$L$214, MATCH("Demand ID", 'E4 TB Allocation Details'!$A$18:$L$18, 0),FALSE), 'E2 Allocators'!$B$15:$W$358, MATCH('O5 Details by Class &amp; Accounts'!I$18, 'E2 Allocators'!$B$15:$W$15, 0),FALSE)*$F197)</f>
        <v>0</v>
      </c>
      <c r="J197" s="1322">
        <f>IF(ISERROR(VLOOKUP(VLOOKUP($A197, 'E4 TB Allocation Details'!$A$18:$L$214, MATCH("Demand ID", 'E4 TB Allocation Details'!$A$18:$L$18, 0),FALSE), 'E2 Allocators'!$B$15:$W$358, MATCH('O5 Details by Class &amp; Accounts'!J$18, 'E2 Allocators'!$B$15:$W$15, 0),FALSE)*$F197), 0, VLOOKUP(VLOOKUP($A197, 'E4 TB Allocation Details'!$A$18:$L$214, MATCH("Demand ID", 'E4 TB Allocation Details'!$A$18:$L$18, 0),FALSE), 'E2 Allocators'!$B$15:$W$358, MATCH('O5 Details by Class &amp; Accounts'!J$18, 'E2 Allocators'!$B$15:$W$15, 0),FALSE)*$F197)</f>
        <v>0</v>
      </c>
      <c r="K197" s="1322">
        <f>IF(ISERROR(VLOOKUP(VLOOKUP($A197, 'E4 TB Allocation Details'!$A$18:$L$214, MATCH("Demand ID", 'E4 TB Allocation Details'!$A$18:$L$18, 0),FALSE), 'E2 Allocators'!$B$15:$W$358, MATCH('O5 Details by Class &amp; Accounts'!K$18, 'E2 Allocators'!$B$15:$W$15, 0),FALSE)*$F197), 0, VLOOKUP(VLOOKUP($A197, 'E4 TB Allocation Details'!$A$18:$L$214, MATCH("Demand ID", 'E4 TB Allocation Details'!$A$18:$L$18, 0),FALSE), 'E2 Allocators'!$B$15:$W$358, MATCH('O5 Details by Class &amp; Accounts'!K$18, 'E2 Allocators'!$B$15:$W$15, 0),FALSE)*$F197)</f>
        <v>0</v>
      </c>
      <c r="L197" s="1322">
        <f>IF(ISERROR(VLOOKUP(VLOOKUP($A197, 'E4 TB Allocation Details'!$A$18:$L$214, MATCH("Demand ID", 'E4 TB Allocation Details'!$A$18:$L$18, 0),FALSE), 'E2 Allocators'!$B$15:$W$358, MATCH('O5 Details by Class &amp; Accounts'!L$18, 'E2 Allocators'!$B$15:$W$15, 0),FALSE)*$F197), 0, VLOOKUP(VLOOKUP($A197, 'E4 TB Allocation Details'!$A$18:$L$214, MATCH("Demand ID", 'E4 TB Allocation Details'!$A$18:$L$18, 0),FALSE), 'E2 Allocators'!$B$15:$W$358, MATCH('O5 Details by Class &amp; Accounts'!L$18, 'E2 Allocators'!$B$15:$W$15, 0),FALSE)*$F197)</f>
        <v>0</v>
      </c>
      <c r="M197" s="1322">
        <f>IF(ISERROR(VLOOKUP(VLOOKUP($A197, 'E4 TB Allocation Details'!$A$18:$L$214, MATCH("Demand ID", 'E4 TB Allocation Details'!$A$18:$L$18, 0),FALSE), 'E2 Allocators'!$B$15:$W$358, MATCH('O5 Details by Class &amp; Accounts'!M$18, 'E2 Allocators'!$B$15:$W$15, 0),FALSE)*$F197), 0, VLOOKUP(VLOOKUP($A197, 'E4 TB Allocation Details'!$A$18:$L$214, MATCH("Demand ID", 'E4 TB Allocation Details'!$A$18:$L$18, 0),FALSE), 'E2 Allocators'!$B$15:$W$358, MATCH('O5 Details by Class &amp; Accounts'!M$18, 'E2 Allocators'!$B$15:$W$15, 0),FALSE)*$F197)</f>
        <v>0</v>
      </c>
      <c r="N197" s="1322">
        <f>IF(ISERROR(VLOOKUP(VLOOKUP($A197, 'E4 TB Allocation Details'!$A$18:$L$214, MATCH("Demand ID", 'E4 TB Allocation Details'!$A$18:$L$18, 0),FALSE), 'E2 Allocators'!$B$15:$W$358, MATCH('O5 Details by Class &amp; Accounts'!N$18, 'E2 Allocators'!$B$15:$W$15, 0),FALSE)*$F197), 0, VLOOKUP(VLOOKUP($A197, 'E4 TB Allocation Details'!$A$18:$L$214, MATCH("Demand ID", 'E4 TB Allocation Details'!$A$18:$L$18, 0),FALSE), 'E2 Allocators'!$B$15:$W$358, MATCH('O5 Details by Class &amp; Accounts'!N$18, 'E2 Allocators'!$B$15:$W$15, 0),FALSE)*$F197)</f>
        <v>0</v>
      </c>
      <c r="O197" s="1322">
        <f>IF(ISERROR(VLOOKUP(VLOOKUP($A197, 'E4 TB Allocation Details'!$A$18:$L$214, MATCH("Demand ID", 'E4 TB Allocation Details'!$A$18:$L$18, 0),FALSE), 'E2 Allocators'!$B$15:$W$358, MATCH('O5 Details by Class &amp; Accounts'!O$18, 'E2 Allocators'!$B$15:$W$15, 0),FALSE)*$F197), 0, VLOOKUP(VLOOKUP($A197, 'E4 TB Allocation Details'!$A$18:$L$214, MATCH("Demand ID", 'E4 TB Allocation Details'!$A$18:$L$18, 0),FALSE), 'E2 Allocators'!$B$15:$W$358, MATCH('O5 Details by Class &amp; Accounts'!O$18, 'E2 Allocators'!$B$15:$W$15, 0),FALSE)*$F197)</f>
        <v>0</v>
      </c>
      <c r="P197" s="1322">
        <f>IF(ISERROR(VLOOKUP(VLOOKUP($A197, 'E4 TB Allocation Details'!$A$18:$L$214, MATCH("Demand ID", 'E4 TB Allocation Details'!$A$18:$L$18, 0),FALSE), 'E2 Allocators'!$B$15:$W$358, MATCH('O5 Details by Class &amp; Accounts'!P$18, 'E2 Allocators'!$B$15:$W$15, 0),FALSE)*$F197), 0, VLOOKUP(VLOOKUP($A197, 'E4 TB Allocation Details'!$A$18:$L$214, MATCH("Demand ID", 'E4 TB Allocation Details'!$A$18:$L$18, 0),FALSE), 'E2 Allocators'!$B$15:$W$358, MATCH('O5 Details by Class &amp; Accounts'!P$18, 'E2 Allocators'!$B$15:$W$15, 0),FALSE)*$F197)</f>
        <v>0</v>
      </c>
      <c r="Q197" s="1322">
        <f>IF(ISERROR(VLOOKUP(VLOOKUP($A197, 'E4 TB Allocation Details'!$A$18:$L$214, MATCH("Demand ID", 'E4 TB Allocation Details'!$A$18:$L$18, 0),FALSE), 'E2 Allocators'!$B$15:$W$358, MATCH('O5 Details by Class &amp; Accounts'!Q$18, 'E2 Allocators'!$B$15:$W$15, 0),FALSE)*$F197), 0, VLOOKUP(VLOOKUP($A197, 'E4 TB Allocation Details'!$A$18:$L$214, MATCH("Demand ID", 'E4 TB Allocation Details'!$A$18:$L$18, 0),FALSE), 'E2 Allocators'!$B$15:$W$358, MATCH('O5 Details by Class &amp; Accounts'!Q$18, 'E2 Allocators'!$B$15:$W$15, 0),FALSE)*$F197)</f>
        <v>0</v>
      </c>
      <c r="R197" s="1322">
        <f>IF(ISERROR(VLOOKUP(VLOOKUP($A197, 'E4 TB Allocation Details'!$A$18:$L$214, MATCH("Demand ID", 'E4 TB Allocation Details'!$A$18:$L$18, 0),FALSE), 'E2 Allocators'!$B$15:$W$358, MATCH('O5 Details by Class &amp; Accounts'!R$18, 'E2 Allocators'!$B$15:$W$15, 0),FALSE)*$F197), 0, VLOOKUP(VLOOKUP($A197, 'E4 TB Allocation Details'!$A$18:$L$214, MATCH("Demand ID", 'E4 TB Allocation Details'!$A$18:$L$18, 0),FALSE), 'E2 Allocators'!$B$15:$W$358, MATCH('O5 Details by Class &amp; Accounts'!R$18, 'E2 Allocators'!$B$15:$W$15, 0),FALSE)*$F197)</f>
        <v>0</v>
      </c>
      <c r="S197" s="1322">
        <f>IF(ISERROR(VLOOKUP(VLOOKUP($A197, 'E4 TB Allocation Details'!$A$18:$L$214, MATCH("Demand ID", 'E4 TB Allocation Details'!$A$18:$L$18, 0),FALSE), 'E2 Allocators'!$B$15:$W$358, MATCH('O5 Details by Class &amp; Accounts'!S$18, 'E2 Allocators'!$B$15:$W$15, 0),FALSE)*$F197), 0, VLOOKUP(VLOOKUP($A197, 'E4 TB Allocation Details'!$A$18:$L$214, MATCH("Demand ID", 'E4 TB Allocation Details'!$A$18:$L$18, 0),FALSE), 'E2 Allocators'!$B$15:$W$358, MATCH('O5 Details by Class &amp; Accounts'!S$18, 'E2 Allocators'!$B$15:$W$15, 0),FALSE)*$F197)</f>
        <v>0</v>
      </c>
      <c r="T197" s="1322">
        <f>IF(ISERROR(VLOOKUP(VLOOKUP($A197, 'E4 TB Allocation Details'!$A$18:$L$214, MATCH("Demand ID", 'E4 TB Allocation Details'!$A$18:$L$18, 0),FALSE), 'E2 Allocators'!$B$15:$W$358, MATCH('O5 Details by Class &amp; Accounts'!T$18, 'E2 Allocators'!$B$15:$W$15, 0),FALSE)*$F197), 0, VLOOKUP(VLOOKUP($A197, 'E4 TB Allocation Details'!$A$18:$L$214, MATCH("Demand ID", 'E4 TB Allocation Details'!$A$18:$L$18, 0),FALSE), 'E2 Allocators'!$B$15:$W$358, MATCH('O5 Details by Class &amp; Accounts'!T$18, 'E2 Allocators'!$B$15:$W$15, 0),FALSE)*$F197)</f>
        <v>0</v>
      </c>
      <c r="U197" s="1322">
        <f>IF(ISERROR(VLOOKUP(VLOOKUP($A197, 'E4 TB Allocation Details'!$A$18:$L$214, MATCH("Demand ID", 'E4 TB Allocation Details'!$A$18:$L$18, 0),FALSE), 'E2 Allocators'!$B$15:$W$358, MATCH('O5 Details by Class &amp; Accounts'!U$18, 'E2 Allocators'!$B$15:$W$15, 0),FALSE)*$F197), 0, VLOOKUP(VLOOKUP($A197, 'E4 TB Allocation Details'!$A$18:$L$214, MATCH("Demand ID", 'E4 TB Allocation Details'!$A$18:$L$18, 0),FALSE), 'E2 Allocators'!$B$15:$W$358, MATCH('O5 Details by Class &amp; Accounts'!U$18, 'E2 Allocators'!$B$15:$W$15, 0),FALSE)*$F197)</f>
        <v>0</v>
      </c>
      <c r="V197" s="1322">
        <f>IF(ISERROR(VLOOKUP(VLOOKUP($A197, 'E4 TB Allocation Details'!$A$18:$L$214, MATCH("Demand ID", 'E4 TB Allocation Details'!$A$18:$L$18, 0),FALSE), 'E2 Allocators'!$B$15:$W$358, MATCH('O5 Details by Class &amp; Accounts'!V$18, 'E2 Allocators'!$B$15:$W$15, 0),FALSE)*$F197), 0, VLOOKUP(VLOOKUP($A197, 'E4 TB Allocation Details'!$A$18:$L$214, MATCH("Demand ID", 'E4 TB Allocation Details'!$A$18:$L$18, 0),FALSE), 'E2 Allocators'!$B$15:$W$358, MATCH('O5 Details by Class &amp; Accounts'!V$18, 'E2 Allocators'!$B$15:$W$15, 0),FALSE)*$F197)</f>
        <v>0</v>
      </c>
      <c r="W197" s="1322">
        <f>IF(ISERROR(VLOOKUP(VLOOKUP($A197, 'E4 TB Allocation Details'!$A$18:$L$214, MATCH("Demand ID", 'E4 TB Allocation Details'!$A$18:$L$18, 0),FALSE), 'E2 Allocators'!$B$15:$W$358, MATCH('O5 Details by Class &amp; Accounts'!W$18, 'E2 Allocators'!$B$15:$W$15, 0),FALSE)*$F197), 0, VLOOKUP(VLOOKUP($A197, 'E4 TB Allocation Details'!$A$18:$L$214, MATCH("Demand ID", 'E4 TB Allocation Details'!$A$18:$L$18, 0),FALSE), 'E2 Allocators'!$B$15:$W$358, MATCH('O5 Details by Class &amp; Accounts'!W$18, 'E2 Allocators'!$B$15:$W$15, 0),FALSE)*$F197)</f>
        <v>0</v>
      </c>
      <c r="X197" s="1322">
        <f>IF(ISERROR(VLOOKUP(VLOOKUP($A197, 'E4 TB Allocation Details'!$A$18:$L$214, MATCH("Demand ID", 'E4 TB Allocation Details'!$A$18:$L$18, 0),FALSE), 'E2 Allocators'!$B$15:$W$358, MATCH('O5 Details by Class &amp; Accounts'!X$18, 'E2 Allocators'!$B$15:$W$15, 0),FALSE)*$F197), 0, VLOOKUP(VLOOKUP($A197, 'E4 TB Allocation Details'!$A$18:$L$214, MATCH("Demand ID", 'E4 TB Allocation Details'!$A$18:$L$18, 0),FALSE), 'E2 Allocators'!$B$15:$W$358, MATCH('O5 Details by Class &amp; Accounts'!X$18, 'E2 Allocators'!$B$15:$W$15, 0),FALSE)*$F197)</f>
        <v>0</v>
      </c>
      <c r="Y197" s="1322">
        <f>IF(ISERROR(VLOOKUP(VLOOKUP($A197, 'E4 TB Allocation Details'!$A$18:$L$214, MATCH("Demand ID", 'E4 TB Allocation Details'!$A$18:$L$18, 0),FALSE), 'E2 Allocators'!$B$15:$W$358, MATCH('O5 Details by Class &amp; Accounts'!Y$18, 'E2 Allocators'!$B$15:$W$15, 0),FALSE)*$F197), 0, VLOOKUP(VLOOKUP($A197, 'E4 TB Allocation Details'!$A$18:$L$214, MATCH("Demand ID", 'E4 TB Allocation Details'!$A$18:$L$18, 0),FALSE), 'E2 Allocators'!$B$15:$W$358, MATCH('O5 Details by Class &amp; Accounts'!Y$18, 'E2 Allocators'!$B$15:$W$15, 0),FALSE)*$F197)</f>
        <v>0</v>
      </c>
      <c r="Z197" s="1322">
        <f>IF(ISERROR(VLOOKUP(VLOOKUP($A197, 'E4 TB Allocation Details'!$A$18:$L$214, MATCH("Demand ID", 'E4 TB Allocation Details'!$A$18:$L$18, 0),FALSE), 'E2 Allocators'!$B$15:$W$358, MATCH('O5 Details by Class &amp; Accounts'!Z$18, 'E2 Allocators'!$B$15:$W$15, 0),FALSE)*$F197), 0, VLOOKUP(VLOOKUP($A197, 'E4 TB Allocation Details'!$A$18:$L$214, MATCH("Demand ID", 'E4 TB Allocation Details'!$A$18:$L$18, 0),FALSE), 'E2 Allocators'!$B$15:$W$358, MATCH('O5 Details by Class &amp; Accounts'!Z$18, 'E2 Allocators'!$B$15:$W$15, 0),FALSE)*$F197)</f>
        <v>0</v>
      </c>
      <c r="AA197" s="1322">
        <f>IF(ISERROR(VLOOKUP(VLOOKUP($A197, 'E4 TB Allocation Details'!$A$18:$L$214, MATCH("Demand ID", 'E4 TB Allocation Details'!$A$18:$L$18, 0),FALSE), 'E2 Allocators'!$B$15:$W$358, MATCH('O5 Details by Class &amp; Accounts'!AA$18, 'E2 Allocators'!$B$15:$W$15, 0),FALSE)*$F197), 0, VLOOKUP(VLOOKUP($A197, 'E4 TB Allocation Details'!$A$18:$L$214, MATCH("Demand ID", 'E4 TB Allocation Details'!$A$18:$L$18, 0),FALSE), 'E2 Allocators'!$B$15:$W$358, MATCH('O5 Details by Class &amp; Accounts'!AA$18, 'E2 Allocators'!$B$15:$W$15, 0),FALSE)*$F197)</f>
        <v>0</v>
      </c>
      <c r="AB197" s="1322">
        <f>IF(ISERROR(VLOOKUP(VLOOKUP($A197, 'E4 TB Allocation Details'!$A$18:$L$214, MATCH("Demand ID", 'E4 TB Allocation Details'!$A$18:$L$18, 0),FALSE), 'E2 Allocators'!$B$15:$W$358, MATCH('O5 Details by Class &amp; Accounts'!AB$18, 'E2 Allocators'!$B$15:$W$15, 0),FALSE)*$F197), 0, VLOOKUP(VLOOKUP($A197, 'E4 TB Allocation Details'!$A$18:$L$214, MATCH("Demand ID", 'E4 TB Allocation Details'!$A$18:$L$18, 0),FALSE), 'E2 Allocators'!$B$15:$W$358, MATCH('O5 Details by Class &amp; Accounts'!AB$18, 'E2 Allocators'!$B$15:$W$15, 0),FALSE)*$F197)</f>
        <v>0</v>
      </c>
      <c r="AC197" s="1322">
        <f t="shared" si="47"/>
        <v>0</v>
      </c>
      <c r="AD197" s="1322">
        <f>IF(ISERROR(VLOOKUP(VLOOKUP($A197, 'E4 TB Allocation Details'!$A$18:$L$214, MATCH("Customer ID", 'E4 TB Allocation Details'!$A$18:$L$18, 0),FALSE), 'E2 Allocators'!$B$15:$W$358, MATCH('O5 Details by Class &amp; Accounts'!AD$18, 'E2 Allocators'!$B$15:$W$15, 0),FALSE)*$G197), 0, VLOOKUP(VLOOKUP($A197, 'E4 TB Allocation Details'!$A$18:$L$214, MATCH("Customer ID", 'E4 TB Allocation Details'!$A$18:$L$18, 0),FALSE), 'E2 Allocators'!$B$15:$W$358, MATCH('O5 Details by Class &amp; Accounts'!AD$18, 'E2 Allocators'!$B$15:$W$15, 0),FALSE)*$G197)</f>
        <v>0</v>
      </c>
      <c r="AE197" s="1322">
        <f>IF(ISERROR(VLOOKUP(VLOOKUP($A197, 'E4 TB Allocation Details'!$A$18:$L$214, MATCH("Customer ID", 'E4 TB Allocation Details'!$A$18:$L$18, 0),FALSE), 'E2 Allocators'!$B$15:$W$358, MATCH('O5 Details by Class &amp; Accounts'!AE$18, 'E2 Allocators'!$B$15:$W$15, 0),FALSE)*$G197), 0, VLOOKUP(VLOOKUP($A197, 'E4 TB Allocation Details'!$A$18:$L$214, MATCH("Customer ID", 'E4 TB Allocation Details'!$A$18:$L$18, 0),FALSE), 'E2 Allocators'!$B$15:$W$358, MATCH('O5 Details by Class &amp; Accounts'!AE$18, 'E2 Allocators'!$B$15:$W$15, 0),FALSE)*$G197)</f>
        <v>0</v>
      </c>
      <c r="AF197" s="1322">
        <f>IF(ISERROR(VLOOKUP(VLOOKUP($A197, 'E4 TB Allocation Details'!$A$18:$L$214, MATCH("Customer ID", 'E4 TB Allocation Details'!$A$18:$L$18, 0),FALSE), 'E2 Allocators'!$B$15:$W$358, MATCH('O5 Details by Class &amp; Accounts'!AF$18, 'E2 Allocators'!$B$15:$W$15, 0),FALSE)*$G197), 0, VLOOKUP(VLOOKUP($A197, 'E4 TB Allocation Details'!$A$18:$L$214, MATCH("Customer ID", 'E4 TB Allocation Details'!$A$18:$L$18, 0),FALSE), 'E2 Allocators'!$B$15:$W$358, MATCH('O5 Details by Class &amp; Accounts'!AF$18, 'E2 Allocators'!$B$15:$W$15, 0),FALSE)*$G197)</f>
        <v>0</v>
      </c>
      <c r="AG197" s="1322">
        <f>IF(ISERROR(VLOOKUP(VLOOKUP($A197, 'E4 TB Allocation Details'!$A$18:$L$214, MATCH("Customer ID", 'E4 TB Allocation Details'!$A$18:$L$18, 0),FALSE), 'E2 Allocators'!$B$15:$W$358, MATCH('O5 Details by Class &amp; Accounts'!AG$18, 'E2 Allocators'!$B$15:$W$15, 0),FALSE)*$G197), 0, VLOOKUP(VLOOKUP($A197, 'E4 TB Allocation Details'!$A$18:$L$214, MATCH("Customer ID", 'E4 TB Allocation Details'!$A$18:$L$18, 0),FALSE), 'E2 Allocators'!$B$15:$W$358, MATCH('O5 Details by Class &amp; Accounts'!AG$18, 'E2 Allocators'!$B$15:$W$15, 0),FALSE)*$G197)</f>
        <v>0</v>
      </c>
      <c r="AH197" s="1322">
        <f>IF(ISERROR(VLOOKUP(VLOOKUP($A197, 'E4 TB Allocation Details'!$A$18:$L$214, MATCH("Customer ID", 'E4 TB Allocation Details'!$A$18:$L$18, 0),FALSE), 'E2 Allocators'!$B$15:$W$358, MATCH('O5 Details by Class &amp; Accounts'!AH$18, 'E2 Allocators'!$B$15:$W$15, 0),FALSE)*$G197), 0, VLOOKUP(VLOOKUP($A197, 'E4 TB Allocation Details'!$A$18:$L$214, MATCH("Customer ID", 'E4 TB Allocation Details'!$A$18:$L$18, 0),FALSE), 'E2 Allocators'!$B$15:$W$358, MATCH('O5 Details by Class &amp; Accounts'!AH$18, 'E2 Allocators'!$B$15:$W$15, 0),FALSE)*$G197)</f>
        <v>0</v>
      </c>
      <c r="AI197" s="1322">
        <f>IF(ISERROR(VLOOKUP(VLOOKUP($A197, 'E4 TB Allocation Details'!$A$18:$L$214, MATCH("Customer ID", 'E4 TB Allocation Details'!$A$18:$L$18, 0),FALSE), 'E2 Allocators'!$B$15:$W$358, MATCH('O5 Details by Class &amp; Accounts'!AI$18, 'E2 Allocators'!$B$15:$W$15, 0),FALSE)*$G197), 0, VLOOKUP(VLOOKUP($A197, 'E4 TB Allocation Details'!$A$18:$L$214, MATCH("Customer ID", 'E4 TB Allocation Details'!$A$18:$L$18, 0),FALSE), 'E2 Allocators'!$B$15:$W$358, MATCH('O5 Details by Class &amp; Accounts'!AI$18, 'E2 Allocators'!$B$15:$W$15, 0),FALSE)*$G197)</f>
        <v>0</v>
      </c>
      <c r="AJ197" s="1322">
        <f>IF(ISERROR(VLOOKUP(VLOOKUP($A197, 'E4 TB Allocation Details'!$A$18:$L$214, MATCH("Customer ID", 'E4 TB Allocation Details'!$A$18:$L$18, 0),FALSE), 'E2 Allocators'!$B$15:$W$358, MATCH('O5 Details by Class &amp; Accounts'!AJ$18, 'E2 Allocators'!$B$15:$W$15, 0),FALSE)*$G197), 0, VLOOKUP(VLOOKUP($A197, 'E4 TB Allocation Details'!$A$18:$L$214, MATCH("Customer ID", 'E4 TB Allocation Details'!$A$18:$L$18, 0),FALSE), 'E2 Allocators'!$B$15:$W$358, MATCH('O5 Details by Class &amp; Accounts'!AJ$18, 'E2 Allocators'!$B$15:$W$15, 0),FALSE)*$G197)</f>
        <v>0</v>
      </c>
      <c r="AK197" s="1322">
        <f>IF(ISERROR(VLOOKUP(VLOOKUP($A197, 'E4 TB Allocation Details'!$A$18:$L$214, MATCH("Customer ID", 'E4 TB Allocation Details'!$A$18:$L$18, 0),FALSE), 'E2 Allocators'!$B$15:$W$358, MATCH('O5 Details by Class &amp; Accounts'!AK$18, 'E2 Allocators'!$B$15:$W$15, 0),FALSE)*$G197), 0, VLOOKUP(VLOOKUP($A197, 'E4 TB Allocation Details'!$A$18:$L$214, MATCH("Customer ID", 'E4 TB Allocation Details'!$A$18:$L$18, 0),FALSE), 'E2 Allocators'!$B$15:$W$358, MATCH('O5 Details by Class &amp; Accounts'!AK$18, 'E2 Allocators'!$B$15:$W$15, 0),FALSE)*$G197)</f>
        <v>0</v>
      </c>
      <c r="AL197" s="1322">
        <f>IF(ISERROR(VLOOKUP(VLOOKUP($A197, 'E4 TB Allocation Details'!$A$18:$L$214, MATCH("Customer ID", 'E4 TB Allocation Details'!$A$18:$L$18, 0),FALSE), 'E2 Allocators'!$B$15:$W$358, MATCH('O5 Details by Class &amp; Accounts'!AL$18, 'E2 Allocators'!$B$15:$W$15, 0),FALSE)*$G197), 0, VLOOKUP(VLOOKUP($A197, 'E4 TB Allocation Details'!$A$18:$L$214, MATCH("Customer ID", 'E4 TB Allocation Details'!$A$18:$L$18, 0),FALSE), 'E2 Allocators'!$B$15:$W$358, MATCH('O5 Details by Class &amp; Accounts'!AL$18, 'E2 Allocators'!$B$15:$W$15, 0),FALSE)*$G197)</f>
        <v>0</v>
      </c>
      <c r="AM197" s="1322">
        <f>IF(ISERROR(VLOOKUP(VLOOKUP($A197, 'E4 TB Allocation Details'!$A$18:$L$214, MATCH("Customer ID", 'E4 TB Allocation Details'!$A$18:$L$18, 0),FALSE), 'E2 Allocators'!$B$15:$W$358, MATCH('O5 Details by Class &amp; Accounts'!AM$18, 'E2 Allocators'!$B$15:$W$15, 0),FALSE)*$G197), 0, VLOOKUP(VLOOKUP($A197, 'E4 TB Allocation Details'!$A$18:$L$214, MATCH("Customer ID", 'E4 TB Allocation Details'!$A$18:$L$18, 0),FALSE), 'E2 Allocators'!$B$15:$W$358, MATCH('O5 Details by Class &amp; Accounts'!AM$18, 'E2 Allocators'!$B$15:$W$15, 0),FALSE)*$G197)</f>
        <v>0</v>
      </c>
      <c r="AN197" s="1322">
        <f>IF(ISERROR(VLOOKUP(VLOOKUP($A197, 'E4 TB Allocation Details'!$A$18:$L$214, MATCH("Customer ID", 'E4 TB Allocation Details'!$A$18:$L$18, 0),FALSE), 'E2 Allocators'!$B$15:$W$358, MATCH('O5 Details by Class &amp; Accounts'!AN$18, 'E2 Allocators'!$B$15:$W$15, 0),FALSE)*$G197), 0, VLOOKUP(VLOOKUP($A197, 'E4 TB Allocation Details'!$A$18:$L$214, MATCH("Customer ID", 'E4 TB Allocation Details'!$A$18:$L$18, 0),FALSE), 'E2 Allocators'!$B$15:$W$358, MATCH('O5 Details by Class &amp; Accounts'!AN$18, 'E2 Allocators'!$B$15:$W$15, 0),FALSE)*$G197)</f>
        <v>0</v>
      </c>
      <c r="AO197" s="1322">
        <f>IF(ISERROR(VLOOKUP(VLOOKUP($A197, 'E4 TB Allocation Details'!$A$18:$L$214, MATCH("Customer ID", 'E4 TB Allocation Details'!$A$18:$L$18, 0),FALSE), 'E2 Allocators'!$B$15:$W$358, MATCH('O5 Details by Class &amp; Accounts'!AO$18, 'E2 Allocators'!$B$15:$W$15, 0),FALSE)*$G197), 0, VLOOKUP(VLOOKUP($A197, 'E4 TB Allocation Details'!$A$18:$L$214, MATCH("Customer ID", 'E4 TB Allocation Details'!$A$18:$L$18, 0),FALSE), 'E2 Allocators'!$B$15:$W$358, MATCH('O5 Details by Class &amp; Accounts'!AO$18, 'E2 Allocators'!$B$15:$W$15, 0),FALSE)*$G197)</f>
        <v>0</v>
      </c>
      <c r="AP197" s="1322">
        <f>IF(ISERROR(VLOOKUP(VLOOKUP($A197, 'E4 TB Allocation Details'!$A$18:$L$214, MATCH("Customer ID", 'E4 TB Allocation Details'!$A$18:$L$18, 0),FALSE), 'E2 Allocators'!$B$15:$W$358, MATCH('O5 Details by Class &amp; Accounts'!AP$18, 'E2 Allocators'!$B$15:$W$15, 0),FALSE)*$G197), 0, VLOOKUP(VLOOKUP($A197, 'E4 TB Allocation Details'!$A$18:$L$214, MATCH("Customer ID", 'E4 TB Allocation Details'!$A$18:$L$18, 0),FALSE), 'E2 Allocators'!$B$15:$W$358, MATCH('O5 Details by Class &amp; Accounts'!AP$18, 'E2 Allocators'!$B$15:$W$15, 0),FALSE)*$G197)</f>
        <v>0</v>
      </c>
      <c r="AQ197" s="1322">
        <f>IF(ISERROR(VLOOKUP(VLOOKUP($A197, 'E4 TB Allocation Details'!$A$18:$L$214, MATCH("Customer ID", 'E4 TB Allocation Details'!$A$18:$L$18, 0),FALSE), 'E2 Allocators'!$B$15:$W$358, MATCH('O5 Details by Class &amp; Accounts'!AQ$18, 'E2 Allocators'!$B$15:$W$15, 0),FALSE)*$G197), 0, VLOOKUP(VLOOKUP($A197, 'E4 TB Allocation Details'!$A$18:$L$214, MATCH("Customer ID", 'E4 TB Allocation Details'!$A$18:$L$18, 0),FALSE), 'E2 Allocators'!$B$15:$W$358, MATCH('O5 Details by Class &amp; Accounts'!AQ$18, 'E2 Allocators'!$B$15:$W$15, 0),FALSE)*$G197)</f>
        <v>0</v>
      </c>
      <c r="AR197" s="1322">
        <f>IF(ISERROR(VLOOKUP(VLOOKUP($A197, 'E4 TB Allocation Details'!$A$18:$L$214, MATCH("Customer ID", 'E4 TB Allocation Details'!$A$18:$L$18, 0),FALSE), 'E2 Allocators'!$B$15:$W$358, MATCH('O5 Details by Class &amp; Accounts'!AR$18, 'E2 Allocators'!$B$15:$W$15, 0),FALSE)*$G197), 0, VLOOKUP(VLOOKUP($A197, 'E4 TB Allocation Details'!$A$18:$L$214, MATCH("Customer ID", 'E4 TB Allocation Details'!$A$18:$L$18, 0),FALSE), 'E2 Allocators'!$B$15:$W$358, MATCH('O5 Details by Class &amp; Accounts'!AR$18, 'E2 Allocators'!$B$15:$W$15, 0),FALSE)*$G197)</f>
        <v>0</v>
      </c>
      <c r="AS197" s="1322">
        <f>IF(ISERROR(VLOOKUP(VLOOKUP($A197, 'E4 TB Allocation Details'!$A$18:$L$214, MATCH("Customer ID", 'E4 TB Allocation Details'!$A$18:$L$18, 0),FALSE), 'E2 Allocators'!$B$15:$W$358, MATCH('O5 Details by Class &amp; Accounts'!AS$18, 'E2 Allocators'!$B$15:$W$15, 0),FALSE)*$G197), 0, VLOOKUP(VLOOKUP($A197, 'E4 TB Allocation Details'!$A$18:$L$214, MATCH("Customer ID", 'E4 TB Allocation Details'!$A$18:$L$18, 0),FALSE), 'E2 Allocators'!$B$15:$W$358, MATCH('O5 Details by Class &amp; Accounts'!AS$18, 'E2 Allocators'!$B$15:$W$15, 0),FALSE)*$G197)</f>
        <v>0</v>
      </c>
      <c r="AT197" s="1322">
        <f>IF(ISERROR(VLOOKUP(VLOOKUP($A197, 'E4 TB Allocation Details'!$A$18:$L$214, MATCH("Customer ID", 'E4 TB Allocation Details'!$A$18:$L$18, 0),FALSE), 'E2 Allocators'!$B$15:$W$358, MATCH('O5 Details by Class &amp; Accounts'!AT$18, 'E2 Allocators'!$B$15:$W$15, 0),FALSE)*$G197), 0, VLOOKUP(VLOOKUP($A197, 'E4 TB Allocation Details'!$A$18:$L$214, MATCH("Customer ID", 'E4 TB Allocation Details'!$A$18:$L$18, 0),FALSE), 'E2 Allocators'!$B$15:$W$358, MATCH('O5 Details by Class &amp; Accounts'!AT$18, 'E2 Allocators'!$B$15:$W$15, 0),FALSE)*$G197)</f>
        <v>0</v>
      </c>
      <c r="AU197" s="1322">
        <f>IF(ISERROR(VLOOKUP(VLOOKUP($A197, 'E4 TB Allocation Details'!$A$18:$L$214, MATCH("Customer ID", 'E4 TB Allocation Details'!$A$18:$L$18, 0),FALSE), 'E2 Allocators'!$B$15:$W$358, MATCH('O5 Details by Class &amp; Accounts'!AU$18, 'E2 Allocators'!$B$15:$W$15, 0),FALSE)*$G197), 0, VLOOKUP(VLOOKUP($A197, 'E4 TB Allocation Details'!$A$18:$L$214, MATCH("Customer ID", 'E4 TB Allocation Details'!$A$18:$L$18, 0),FALSE), 'E2 Allocators'!$B$15:$W$358, MATCH('O5 Details by Class &amp; Accounts'!AU$18, 'E2 Allocators'!$B$15:$W$15, 0),FALSE)*$G197)</f>
        <v>0</v>
      </c>
      <c r="AV197" s="1322">
        <f>IF(ISERROR(VLOOKUP(VLOOKUP($A197, 'E4 TB Allocation Details'!$A$18:$L$214, MATCH("Customer ID", 'E4 TB Allocation Details'!$A$18:$L$18, 0),FALSE), 'E2 Allocators'!$B$15:$W$358, MATCH('O5 Details by Class &amp; Accounts'!AV$18, 'E2 Allocators'!$B$15:$W$15, 0),FALSE)*$G197), 0, VLOOKUP(VLOOKUP($A197, 'E4 TB Allocation Details'!$A$18:$L$214, MATCH("Customer ID", 'E4 TB Allocation Details'!$A$18:$L$18, 0),FALSE), 'E2 Allocators'!$B$15:$W$358, MATCH('O5 Details by Class &amp; Accounts'!AV$18, 'E2 Allocators'!$B$15:$W$15, 0),FALSE)*$G197)</f>
        <v>0</v>
      </c>
      <c r="AW197" s="1322">
        <f>IF(ISERROR(VLOOKUP(VLOOKUP($A197, 'E4 TB Allocation Details'!$A$18:$L$214, MATCH("Customer ID", 'E4 TB Allocation Details'!$A$18:$L$18, 0),FALSE), 'E2 Allocators'!$B$15:$W$358, MATCH('O5 Details by Class &amp; Accounts'!AW$18, 'E2 Allocators'!$B$15:$W$15, 0),FALSE)*$G197), 0, VLOOKUP(VLOOKUP($A197, 'E4 TB Allocation Details'!$A$18:$L$214, MATCH("Customer ID", 'E4 TB Allocation Details'!$A$18:$L$18, 0),FALSE), 'E2 Allocators'!$B$15:$W$358, MATCH('O5 Details by Class &amp; Accounts'!AW$18, 'E2 Allocators'!$B$15:$W$15, 0),FALSE)*$G197)</f>
        <v>0</v>
      </c>
      <c r="AX197" s="1322">
        <f t="shared" si="51"/>
        <v>0</v>
      </c>
      <c r="AY197" s="1322">
        <f>IF(ISERROR(VLOOKUP(VLOOKUP($A197, 'E4 TB Allocation Details'!$A$18:$L$214, MATCH("Misc ID", 'E4 TB Allocation Details'!$A$18:$L$18, 0),FALSE), 'E2 Allocators'!$B$15:$W$358, MATCH('O5 Details by Class &amp; Accounts'!AY$18, 'E2 Allocators'!$B$15:$W$15, 0),FALSE)*$E197), 0, VLOOKUP(VLOOKUP($A197, 'E4 TB Allocation Details'!$A$18:$L$214, MATCH("Misc ID", 'E4 TB Allocation Details'!$A$18:$L$18, 0),FALSE), 'E2 Allocators'!$B$15:$W$358, MATCH('O5 Details by Class &amp; Accounts'!AY$18, 'E2 Allocators'!$B$15:$W$15, 0),FALSE)*$E197)</f>
        <v>0</v>
      </c>
      <c r="AZ197" s="1322">
        <f>IF(ISERROR(VLOOKUP(VLOOKUP($A197, 'E4 TB Allocation Details'!$A$18:$L$214, MATCH("Misc ID", 'E4 TB Allocation Details'!$A$18:$L$18, 0),FALSE), 'E2 Allocators'!$B$15:$W$358, MATCH('O5 Details by Class &amp; Accounts'!AZ$18, 'E2 Allocators'!$B$15:$W$15, 0),FALSE)*$E197), 0, VLOOKUP(VLOOKUP($A197, 'E4 TB Allocation Details'!$A$18:$L$214, MATCH("Misc ID", 'E4 TB Allocation Details'!$A$18:$L$18, 0),FALSE), 'E2 Allocators'!$B$15:$W$358, MATCH('O5 Details by Class &amp; Accounts'!AZ$18, 'E2 Allocators'!$B$15:$W$15, 0),FALSE)*$E197)</f>
        <v>0</v>
      </c>
      <c r="BA197" s="1322">
        <f>IF(ISERROR(VLOOKUP(VLOOKUP($A197, 'E4 TB Allocation Details'!$A$18:$L$214, MATCH("Misc ID", 'E4 TB Allocation Details'!$A$18:$L$18, 0),FALSE), 'E2 Allocators'!$B$15:$W$358, MATCH('O5 Details by Class &amp; Accounts'!BA$18, 'E2 Allocators'!$B$15:$W$15, 0),FALSE)*$E197), 0, VLOOKUP(VLOOKUP($A197, 'E4 TB Allocation Details'!$A$18:$L$214, MATCH("Misc ID", 'E4 TB Allocation Details'!$A$18:$L$18, 0),FALSE), 'E2 Allocators'!$B$15:$W$358, MATCH('O5 Details by Class &amp; Accounts'!BA$18, 'E2 Allocators'!$B$15:$W$15, 0),FALSE)*$E197)</f>
        <v>0</v>
      </c>
      <c r="BB197" s="1322">
        <f>IF(ISERROR(VLOOKUP(VLOOKUP($A197, 'E4 TB Allocation Details'!$A$18:$L$214, MATCH("Misc ID", 'E4 TB Allocation Details'!$A$18:$L$18, 0),FALSE), 'E2 Allocators'!$B$15:$W$358, MATCH('O5 Details by Class &amp; Accounts'!BB$18, 'E2 Allocators'!$B$15:$W$15, 0),FALSE)*$E197), 0, VLOOKUP(VLOOKUP($A197, 'E4 TB Allocation Details'!$A$18:$L$214, MATCH("Misc ID", 'E4 TB Allocation Details'!$A$18:$L$18, 0),FALSE), 'E2 Allocators'!$B$15:$W$358, MATCH('O5 Details by Class &amp; Accounts'!BB$18, 'E2 Allocators'!$B$15:$W$15, 0),FALSE)*$E197)</f>
        <v>0</v>
      </c>
      <c r="BC197" s="1322">
        <f>IF(ISERROR(VLOOKUP(VLOOKUP($A197, 'E4 TB Allocation Details'!$A$18:$L$214, MATCH("Misc ID", 'E4 TB Allocation Details'!$A$18:$L$18, 0),FALSE), 'E2 Allocators'!$B$15:$W$358, MATCH('O5 Details by Class &amp; Accounts'!BC$18, 'E2 Allocators'!$B$15:$W$15, 0),FALSE)*$E197), 0, VLOOKUP(VLOOKUP($A197, 'E4 TB Allocation Details'!$A$18:$L$214, MATCH("Misc ID", 'E4 TB Allocation Details'!$A$18:$L$18, 0),FALSE), 'E2 Allocators'!$B$15:$W$358, MATCH('O5 Details by Class &amp; Accounts'!BC$18, 'E2 Allocators'!$B$15:$W$15, 0),FALSE)*$E197)</f>
        <v>0</v>
      </c>
      <c r="BD197" s="1322">
        <f>IF(ISERROR(VLOOKUP(VLOOKUP($A197, 'E4 TB Allocation Details'!$A$18:$L$214, MATCH("Misc ID", 'E4 TB Allocation Details'!$A$18:$L$18, 0),FALSE), 'E2 Allocators'!$B$15:$W$358, MATCH('O5 Details by Class &amp; Accounts'!BD$18, 'E2 Allocators'!$B$15:$W$15, 0),FALSE)*$E197), 0, VLOOKUP(VLOOKUP($A197, 'E4 TB Allocation Details'!$A$18:$L$214, MATCH("Misc ID", 'E4 TB Allocation Details'!$A$18:$L$18, 0),FALSE), 'E2 Allocators'!$B$15:$W$358, MATCH('O5 Details by Class &amp; Accounts'!BD$18, 'E2 Allocators'!$B$15:$W$15, 0),FALSE)*$E197)</f>
        <v>0</v>
      </c>
      <c r="BE197" s="1322">
        <f>IF(ISERROR(VLOOKUP(VLOOKUP($A197, 'E4 TB Allocation Details'!$A$18:$L$214, MATCH("Misc ID", 'E4 TB Allocation Details'!$A$18:$L$18, 0),FALSE), 'E2 Allocators'!$B$15:$W$358, MATCH('O5 Details by Class &amp; Accounts'!BE$18, 'E2 Allocators'!$B$15:$W$15, 0),FALSE)*$E197), 0, VLOOKUP(VLOOKUP($A197, 'E4 TB Allocation Details'!$A$18:$L$214, MATCH("Misc ID", 'E4 TB Allocation Details'!$A$18:$L$18, 0),FALSE), 'E2 Allocators'!$B$15:$W$358, MATCH('O5 Details by Class &amp; Accounts'!BE$18, 'E2 Allocators'!$B$15:$W$15, 0),FALSE)*$E197)</f>
        <v>0</v>
      </c>
      <c r="BF197" s="1322">
        <f>IF(ISERROR(VLOOKUP(VLOOKUP($A197, 'E4 TB Allocation Details'!$A$18:$L$214, MATCH("Misc ID", 'E4 TB Allocation Details'!$A$18:$L$18, 0),FALSE), 'E2 Allocators'!$B$15:$W$358, MATCH('O5 Details by Class &amp; Accounts'!BF$18, 'E2 Allocators'!$B$15:$W$15, 0),FALSE)*$E197), 0, VLOOKUP(VLOOKUP($A197, 'E4 TB Allocation Details'!$A$18:$L$214, MATCH("Misc ID", 'E4 TB Allocation Details'!$A$18:$L$18, 0),FALSE), 'E2 Allocators'!$B$15:$W$358, MATCH('O5 Details by Class &amp; Accounts'!BF$18, 'E2 Allocators'!$B$15:$W$15, 0),FALSE)*$E197)</f>
        <v>0</v>
      </c>
      <c r="BG197" s="1322">
        <f>IF(ISERROR(VLOOKUP(VLOOKUP($A197, 'E4 TB Allocation Details'!$A$18:$L$214, MATCH("Misc ID", 'E4 TB Allocation Details'!$A$18:$L$18, 0),FALSE), 'E2 Allocators'!$B$15:$W$358, MATCH('O5 Details by Class &amp; Accounts'!BG$18, 'E2 Allocators'!$B$15:$W$15, 0),FALSE)*$E197), 0, VLOOKUP(VLOOKUP($A197, 'E4 TB Allocation Details'!$A$18:$L$214, MATCH("Misc ID", 'E4 TB Allocation Details'!$A$18:$L$18, 0),FALSE), 'E2 Allocators'!$B$15:$W$358, MATCH('O5 Details by Class &amp; Accounts'!BG$18, 'E2 Allocators'!$B$15:$W$15, 0),FALSE)*$E197)</f>
        <v>0</v>
      </c>
      <c r="BH197" s="1322">
        <f>IF(ISERROR(VLOOKUP(VLOOKUP($A197, 'E4 TB Allocation Details'!$A$18:$L$214, MATCH("Misc ID", 'E4 TB Allocation Details'!$A$18:$L$18, 0),FALSE), 'E2 Allocators'!$B$15:$W$358, MATCH('O5 Details by Class &amp; Accounts'!BH$18, 'E2 Allocators'!$B$15:$W$15, 0),FALSE)*$E197), 0, VLOOKUP(VLOOKUP($A197, 'E4 TB Allocation Details'!$A$18:$L$214, MATCH("Misc ID", 'E4 TB Allocation Details'!$A$18:$L$18, 0),FALSE), 'E2 Allocators'!$B$15:$W$358, MATCH('O5 Details by Class &amp; Accounts'!BH$18, 'E2 Allocators'!$B$15:$W$15, 0),FALSE)*$E197)</f>
        <v>0</v>
      </c>
      <c r="BI197" s="1322">
        <f>IF(ISERROR(VLOOKUP(VLOOKUP($A197, 'E4 TB Allocation Details'!$A$18:$L$214, MATCH("Misc ID", 'E4 TB Allocation Details'!$A$18:$L$18, 0),FALSE), 'E2 Allocators'!$B$15:$W$358, MATCH('O5 Details by Class &amp; Accounts'!BI$18, 'E2 Allocators'!$B$15:$W$15, 0),FALSE)*$E197), 0, VLOOKUP(VLOOKUP($A197, 'E4 TB Allocation Details'!$A$18:$L$214, MATCH("Misc ID", 'E4 TB Allocation Details'!$A$18:$L$18, 0),FALSE), 'E2 Allocators'!$B$15:$W$358, MATCH('O5 Details by Class &amp; Accounts'!BI$18, 'E2 Allocators'!$B$15:$W$15, 0),FALSE)*$E197)</f>
        <v>0</v>
      </c>
      <c r="BJ197" s="1322">
        <f>IF(ISERROR(VLOOKUP(VLOOKUP($A197, 'E4 TB Allocation Details'!$A$18:$L$214, MATCH("Misc ID", 'E4 TB Allocation Details'!$A$18:$L$18, 0),FALSE), 'E2 Allocators'!$B$15:$W$358, MATCH('O5 Details by Class &amp; Accounts'!BJ$18, 'E2 Allocators'!$B$15:$W$15, 0),FALSE)*$E197), 0, VLOOKUP(VLOOKUP($A197, 'E4 TB Allocation Details'!$A$18:$L$214, MATCH("Misc ID", 'E4 TB Allocation Details'!$A$18:$L$18, 0),FALSE), 'E2 Allocators'!$B$15:$W$358, MATCH('O5 Details by Class &amp; Accounts'!BJ$18, 'E2 Allocators'!$B$15:$W$15, 0),FALSE)*$E197)</f>
        <v>0</v>
      </c>
      <c r="BK197" s="1322">
        <f>IF(ISERROR(VLOOKUP(VLOOKUP($A197, 'E4 TB Allocation Details'!$A$18:$L$214, MATCH("Misc ID", 'E4 TB Allocation Details'!$A$18:$L$18, 0),FALSE), 'E2 Allocators'!$B$15:$W$358, MATCH('O5 Details by Class &amp; Accounts'!BK$18, 'E2 Allocators'!$B$15:$W$15, 0),FALSE)*$E197), 0, VLOOKUP(VLOOKUP($A197, 'E4 TB Allocation Details'!$A$18:$L$214, MATCH("Misc ID", 'E4 TB Allocation Details'!$A$18:$L$18, 0),FALSE), 'E2 Allocators'!$B$15:$W$358, MATCH('O5 Details by Class &amp; Accounts'!BK$18, 'E2 Allocators'!$B$15:$W$15, 0),FALSE)*$E197)</f>
        <v>0</v>
      </c>
      <c r="BL197" s="1322">
        <f>IF(ISERROR(VLOOKUP(VLOOKUP($A197, 'E4 TB Allocation Details'!$A$18:$L$214, MATCH("Misc ID", 'E4 TB Allocation Details'!$A$18:$L$18, 0),FALSE), 'E2 Allocators'!$B$15:$W$358, MATCH('O5 Details by Class &amp; Accounts'!BL$18, 'E2 Allocators'!$B$15:$W$15, 0),FALSE)*$E197), 0, VLOOKUP(VLOOKUP($A197, 'E4 TB Allocation Details'!$A$18:$L$214, MATCH("Misc ID", 'E4 TB Allocation Details'!$A$18:$L$18, 0),FALSE), 'E2 Allocators'!$B$15:$W$358, MATCH('O5 Details by Class &amp; Accounts'!BL$18, 'E2 Allocators'!$B$15:$W$15, 0),FALSE)*$E197)</f>
        <v>0</v>
      </c>
      <c r="BM197" s="1322">
        <f>IF(ISERROR(VLOOKUP(VLOOKUP($A197, 'E4 TB Allocation Details'!$A$18:$L$214, MATCH("Misc ID", 'E4 TB Allocation Details'!$A$18:$L$18, 0),FALSE), 'E2 Allocators'!$B$15:$W$358, MATCH('O5 Details by Class &amp; Accounts'!BM$18, 'E2 Allocators'!$B$15:$W$15, 0),FALSE)*$E197), 0, VLOOKUP(VLOOKUP($A197, 'E4 TB Allocation Details'!$A$18:$L$214, MATCH("Misc ID", 'E4 TB Allocation Details'!$A$18:$L$18, 0),FALSE), 'E2 Allocators'!$B$15:$W$358, MATCH('O5 Details by Class &amp; Accounts'!BM$18, 'E2 Allocators'!$B$15:$W$15, 0),FALSE)*$E197)</f>
        <v>0</v>
      </c>
      <c r="BN197" s="1322">
        <f>IF(ISERROR(VLOOKUP(VLOOKUP($A197, 'E4 TB Allocation Details'!$A$18:$L$214, MATCH("Misc ID", 'E4 TB Allocation Details'!$A$18:$L$18, 0),FALSE), 'E2 Allocators'!$B$15:$W$358, MATCH('O5 Details by Class &amp; Accounts'!BN$18, 'E2 Allocators'!$B$15:$W$15, 0),FALSE)*$E197), 0, VLOOKUP(VLOOKUP($A197, 'E4 TB Allocation Details'!$A$18:$L$214, MATCH("Misc ID", 'E4 TB Allocation Details'!$A$18:$L$18, 0),FALSE), 'E2 Allocators'!$B$15:$W$358, MATCH('O5 Details by Class &amp; Accounts'!BN$18, 'E2 Allocators'!$B$15:$W$15, 0),FALSE)*$E197)</f>
        <v>0</v>
      </c>
      <c r="BO197" s="1322">
        <f>IF(ISERROR(VLOOKUP(VLOOKUP($A197, 'E4 TB Allocation Details'!$A$18:$L$214, MATCH("Misc ID", 'E4 TB Allocation Details'!$A$18:$L$18, 0),FALSE), 'E2 Allocators'!$B$15:$W$358, MATCH('O5 Details by Class &amp; Accounts'!BO$18, 'E2 Allocators'!$B$15:$W$15, 0),FALSE)*$E197), 0, VLOOKUP(VLOOKUP($A197, 'E4 TB Allocation Details'!$A$18:$L$214, MATCH("Misc ID", 'E4 TB Allocation Details'!$A$18:$L$18, 0),FALSE), 'E2 Allocators'!$B$15:$W$358, MATCH('O5 Details by Class &amp; Accounts'!BO$18, 'E2 Allocators'!$B$15:$W$15, 0),FALSE)*$E197)</f>
        <v>0</v>
      </c>
      <c r="BP197" s="1322">
        <f>IF(ISERROR(VLOOKUP(VLOOKUP($A197, 'E4 TB Allocation Details'!$A$18:$L$214, MATCH("Misc ID", 'E4 TB Allocation Details'!$A$18:$L$18, 0),FALSE), 'E2 Allocators'!$B$15:$W$358, MATCH('O5 Details by Class &amp; Accounts'!BP$18, 'E2 Allocators'!$B$15:$W$15, 0),FALSE)*$E197), 0, VLOOKUP(VLOOKUP($A197, 'E4 TB Allocation Details'!$A$18:$L$214, MATCH("Misc ID", 'E4 TB Allocation Details'!$A$18:$L$18, 0),FALSE), 'E2 Allocators'!$B$15:$W$358, MATCH('O5 Details by Class &amp; Accounts'!BP$18, 'E2 Allocators'!$B$15:$W$15, 0),FALSE)*$E197)</f>
        <v>0</v>
      </c>
      <c r="BQ197" s="1322">
        <f>IF(ISERROR(VLOOKUP(VLOOKUP($A197, 'E4 TB Allocation Details'!$A$18:$L$214, MATCH("Misc ID", 'E4 TB Allocation Details'!$A$18:$L$18, 0),FALSE), 'E2 Allocators'!$B$15:$W$358, MATCH('O5 Details by Class &amp; Accounts'!BQ$18, 'E2 Allocators'!$B$15:$W$15, 0),FALSE)*$E197), 0, VLOOKUP(VLOOKUP($A197, 'E4 TB Allocation Details'!$A$18:$L$214, MATCH("Misc ID", 'E4 TB Allocation Details'!$A$18:$L$18, 0),FALSE), 'E2 Allocators'!$B$15:$W$358, MATCH('O5 Details by Class &amp; Accounts'!BQ$18, 'E2 Allocators'!$B$15:$W$15, 0),FALSE)*$E197)</f>
        <v>0</v>
      </c>
      <c r="BR197" s="1322">
        <f>IF(ISERROR(VLOOKUP(VLOOKUP($A197, 'E4 TB Allocation Details'!$A$18:$L$214, MATCH("Misc ID", 'E4 TB Allocation Details'!$A$18:$L$18, 0),FALSE), 'E2 Allocators'!$B$15:$W$358, MATCH('O5 Details by Class &amp; Accounts'!BR$18, 'E2 Allocators'!$B$15:$W$15, 0),FALSE)*$E197), 0, VLOOKUP(VLOOKUP($A197, 'E4 TB Allocation Details'!$A$18:$L$214, MATCH("Misc ID", 'E4 TB Allocation Details'!$A$18:$L$18, 0),FALSE), 'E2 Allocators'!$B$15:$W$358, MATCH('O5 Details by Class &amp; Accounts'!BR$18, 'E2 Allocators'!$B$15:$W$15, 0),FALSE)*$E197)</f>
        <v>0</v>
      </c>
      <c r="BS197" s="1322">
        <f t="shared" si="48"/>
        <v>0</v>
      </c>
      <c r="BT197" s="1322">
        <f>IF(ISERROR(VLOOKUP(VLOOKUP($A197, 'E4 TB Allocation Details'!$A$18:$L$214, MATCH("A &amp; G ID", 'E4 TB Allocation Details'!$A$18:$L$18, 0),FALSE), 'E2 Allocators'!$B$15:$W$358, MATCH('O5 Details by Class &amp; Accounts'!BT$18, 'E2 Allocators'!$B$15:$W$15, 0),FALSE)*$E197), 0, VLOOKUP(VLOOKUP($A197, 'E4 TB Allocation Details'!$A$18:$L$214, MATCH("A &amp; G ID", 'E4 TB Allocation Details'!$A$18:$L$18, 0),FALSE), 'E2 Allocators'!$B$15:$W$358, MATCH('O5 Details by Class &amp; Accounts'!BT$18, 'E2 Allocators'!$B$15:$W$15, 0),FALSE)*$E197)</f>
        <v>142289.4691543068</v>
      </c>
      <c r="BU197" s="1322">
        <f>IF(ISERROR(VLOOKUP(VLOOKUP($A197, 'E4 TB Allocation Details'!$A$18:$L$214, MATCH("A &amp; G ID", 'E4 TB Allocation Details'!$A$18:$L$18, 0),FALSE), 'E2 Allocators'!$B$15:$W$358, MATCH('O5 Details by Class &amp; Accounts'!BU$18, 'E2 Allocators'!$B$15:$W$15, 0),FALSE)*$E197), 0, VLOOKUP(VLOOKUP($A197, 'E4 TB Allocation Details'!$A$18:$L$214, MATCH("A &amp; G ID", 'E4 TB Allocation Details'!$A$18:$L$18, 0),FALSE), 'E2 Allocators'!$B$15:$W$358, MATCH('O5 Details by Class &amp; Accounts'!BU$18, 'E2 Allocators'!$B$15:$W$15, 0),FALSE)*$E197)</f>
        <v>35916.520818080258</v>
      </c>
      <c r="BV197" s="1322">
        <f>IF(ISERROR(VLOOKUP(VLOOKUP($A197, 'E4 TB Allocation Details'!$A$18:$L$214, MATCH("A &amp; G ID", 'E4 TB Allocation Details'!$A$18:$L$18, 0),FALSE), 'E2 Allocators'!$B$15:$W$358, MATCH('O5 Details by Class &amp; Accounts'!BV$18, 'E2 Allocators'!$B$15:$W$15, 0),FALSE)*$E197), 0, VLOOKUP(VLOOKUP($A197, 'E4 TB Allocation Details'!$A$18:$L$214, MATCH("A &amp; G ID", 'E4 TB Allocation Details'!$A$18:$L$18, 0),FALSE), 'E2 Allocators'!$B$15:$W$358, MATCH('O5 Details by Class &amp; Accounts'!BV$18, 'E2 Allocators'!$B$15:$W$15, 0),FALSE)*$E197)</f>
        <v>24308.744349509496</v>
      </c>
      <c r="BW197" s="1322">
        <f>IF(ISERROR(VLOOKUP(VLOOKUP($A197, 'E4 TB Allocation Details'!$A$18:$L$214, MATCH("A &amp; G ID", 'E4 TB Allocation Details'!$A$18:$L$18, 0),FALSE), 'E2 Allocators'!$B$15:$W$358, MATCH('O5 Details by Class &amp; Accounts'!BW$18, 'E2 Allocators'!$B$15:$W$15, 0),FALSE)*$E197), 0, VLOOKUP(VLOOKUP($A197, 'E4 TB Allocation Details'!$A$18:$L$214, MATCH("A &amp; G ID", 'E4 TB Allocation Details'!$A$18:$L$18, 0),FALSE), 'E2 Allocators'!$B$15:$W$358, MATCH('O5 Details by Class &amp; Accounts'!BW$18, 'E2 Allocators'!$B$15:$W$15, 0),FALSE)*$E197)</f>
        <v>0</v>
      </c>
      <c r="BX197" s="1322">
        <f>IF(ISERROR(VLOOKUP(VLOOKUP($A197, 'E4 TB Allocation Details'!$A$18:$L$214, MATCH("A &amp; G ID", 'E4 TB Allocation Details'!$A$18:$L$18, 0),FALSE), 'E2 Allocators'!$B$15:$W$358, MATCH('O5 Details by Class &amp; Accounts'!BX$18, 'E2 Allocators'!$B$15:$W$15, 0),FALSE)*$E197), 0, VLOOKUP(VLOOKUP($A197, 'E4 TB Allocation Details'!$A$18:$L$214, MATCH("A &amp; G ID", 'E4 TB Allocation Details'!$A$18:$L$18, 0),FALSE), 'E2 Allocators'!$B$15:$W$358, MATCH('O5 Details by Class &amp; Accounts'!BX$18, 'E2 Allocators'!$B$15:$W$15, 0),FALSE)*$E197)</f>
        <v>0</v>
      </c>
      <c r="BY197" s="1322">
        <f>IF(ISERROR(VLOOKUP(VLOOKUP($A197, 'E4 TB Allocation Details'!$A$18:$L$214, MATCH("A &amp; G ID", 'E4 TB Allocation Details'!$A$18:$L$18, 0),FALSE), 'E2 Allocators'!$B$15:$W$358, MATCH('O5 Details by Class &amp; Accounts'!BY$18, 'E2 Allocators'!$B$15:$W$15, 0),FALSE)*$E197), 0, VLOOKUP(VLOOKUP($A197, 'E4 TB Allocation Details'!$A$18:$L$214, MATCH("A &amp; G ID", 'E4 TB Allocation Details'!$A$18:$L$18, 0),FALSE), 'E2 Allocators'!$B$15:$W$358, MATCH('O5 Details by Class &amp; Accounts'!BY$18, 'E2 Allocators'!$B$15:$W$15, 0),FALSE)*$E197)</f>
        <v>3439.0683568722052</v>
      </c>
      <c r="BZ197" s="1322">
        <f>IF(ISERROR(VLOOKUP(VLOOKUP($A197, 'E4 TB Allocation Details'!$A$18:$L$214, MATCH("A &amp; G ID", 'E4 TB Allocation Details'!$A$18:$L$18, 0),FALSE), 'E2 Allocators'!$B$15:$W$358, MATCH('O5 Details by Class &amp; Accounts'!BZ$18, 'E2 Allocators'!$B$15:$W$15, 0),FALSE)*$E197), 0, VLOOKUP(VLOOKUP($A197, 'E4 TB Allocation Details'!$A$18:$L$214, MATCH("A &amp; G ID", 'E4 TB Allocation Details'!$A$18:$L$18, 0),FALSE), 'E2 Allocators'!$B$15:$W$358, MATCH('O5 Details by Class &amp; Accounts'!BZ$18, 'E2 Allocators'!$B$15:$W$15, 0),FALSE)*$E197)</f>
        <v>7245.5266412361834</v>
      </c>
      <c r="CA197" s="1322">
        <f>IF(ISERROR(VLOOKUP(VLOOKUP($A197, 'E4 TB Allocation Details'!$A$18:$L$214, MATCH("A &amp; G ID", 'E4 TB Allocation Details'!$A$18:$L$18, 0),FALSE), 'E2 Allocators'!$B$15:$W$358, MATCH('O5 Details by Class &amp; Accounts'!CA$18, 'E2 Allocators'!$B$15:$W$15, 0),FALSE)*$E197), 0, VLOOKUP(VLOOKUP($A197, 'E4 TB Allocation Details'!$A$18:$L$214, MATCH("A &amp; G ID", 'E4 TB Allocation Details'!$A$18:$L$18, 0),FALSE), 'E2 Allocators'!$B$15:$W$358, MATCH('O5 Details by Class &amp; Accounts'!CA$18, 'E2 Allocators'!$B$15:$W$15, 0),FALSE)*$E197)</f>
        <v>0</v>
      </c>
      <c r="CB197" s="1322">
        <f>IF(ISERROR(VLOOKUP(VLOOKUP($A197, 'E4 TB Allocation Details'!$A$18:$L$214, MATCH("A &amp; G ID", 'E4 TB Allocation Details'!$A$18:$L$18, 0),FALSE), 'E2 Allocators'!$B$15:$W$358, MATCH('O5 Details by Class &amp; Accounts'!CB$18, 'E2 Allocators'!$B$15:$W$15, 0),FALSE)*$E197), 0, VLOOKUP(VLOOKUP($A197, 'E4 TB Allocation Details'!$A$18:$L$214, MATCH("A &amp; G ID", 'E4 TB Allocation Details'!$A$18:$L$18, 0),FALSE), 'E2 Allocators'!$B$15:$W$358, MATCH('O5 Details by Class &amp; Accounts'!CB$18, 'E2 Allocators'!$B$15:$W$15, 0),FALSE)*$E197)</f>
        <v>315.43487470082829</v>
      </c>
      <c r="CC197" s="1322">
        <f>IF(ISERROR(VLOOKUP(VLOOKUP($A197, 'E4 TB Allocation Details'!$A$18:$L$214, MATCH("A &amp; G ID", 'E4 TB Allocation Details'!$A$18:$L$18, 0),FALSE), 'E2 Allocators'!$B$15:$W$358, MATCH('O5 Details by Class &amp; Accounts'!CC$18, 'E2 Allocators'!$B$15:$W$15, 0),FALSE)*$E197), 0, VLOOKUP(VLOOKUP($A197, 'E4 TB Allocation Details'!$A$18:$L$214, MATCH("A &amp; G ID", 'E4 TB Allocation Details'!$A$18:$L$18, 0),FALSE), 'E2 Allocators'!$B$15:$W$358, MATCH('O5 Details by Class &amp; Accounts'!CC$18, 'E2 Allocators'!$B$15:$W$15, 0),FALSE)*$E197)</f>
        <v>0</v>
      </c>
      <c r="CD197" s="1322">
        <f>IF(ISERROR(VLOOKUP(VLOOKUP($A197, 'E4 TB Allocation Details'!$A$18:$L$214, MATCH("A &amp; G ID", 'E4 TB Allocation Details'!$A$18:$L$18, 0),FALSE), 'E2 Allocators'!$B$15:$W$358, MATCH('O5 Details by Class &amp; Accounts'!CD$18, 'E2 Allocators'!$B$15:$W$15, 0),FALSE)*$E197), 0, VLOOKUP(VLOOKUP($A197, 'E4 TB Allocation Details'!$A$18:$L$214, MATCH("A &amp; G ID", 'E4 TB Allocation Details'!$A$18:$L$18, 0),FALSE), 'E2 Allocators'!$B$15:$W$358, MATCH('O5 Details by Class &amp; Accounts'!CD$18, 'E2 Allocators'!$B$15:$W$15, 0),FALSE)*$E197)</f>
        <v>0</v>
      </c>
      <c r="CE197" s="1322">
        <f>IF(ISERROR(VLOOKUP(VLOOKUP($A197, 'E4 TB Allocation Details'!$A$18:$L$214, MATCH("A &amp; G ID", 'E4 TB Allocation Details'!$A$18:$L$18, 0),FALSE), 'E2 Allocators'!$B$15:$W$358, MATCH('O5 Details by Class &amp; Accounts'!CE$18, 'E2 Allocators'!$B$15:$W$15, 0),FALSE)*$E197), 0, VLOOKUP(VLOOKUP($A197, 'E4 TB Allocation Details'!$A$18:$L$214, MATCH("A &amp; G ID", 'E4 TB Allocation Details'!$A$18:$L$18, 0),FALSE), 'E2 Allocators'!$B$15:$W$358, MATCH('O5 Details by Class &amp; Accounts'!CE$18, 'E2 Allocators'!$B$15:$W$15, 0),FALSE)*$E197)</f>
        <v>0</v>
      </c>
      <c r="CF197" s="1322">
        <f>IF(ISERROR(VLOOKUP(VLOOKUP($A197, 'E4 TB Allocation Details'!$A$18:$L$214, MATCH("A &amp; G ID", 'E4 TB Allocation Details'!$A$18:$L$18, 0),FALSE), 'E2 Allocators'!$B$15:$W$358, MATCH('O5 Details by Class &amp; Accounts'!CF$18, 'E2 Allocators'!$B$15:$W$15, 0),FALSE)*$E197), 0, VLOOKUP(VLOOKUP($A197, 'E4 TB Allocation Details'!$A$18:$L$214, MATCH("A &amp; G ID", 'E4 TB Allocation Details'!$A$18:$L$18, 0),FALSE), 'E2 Allocators'!$B$15:$W$358, MATCH('O5 Details by Class &amp; Accounts'!CF$18, 'E2 Allocators'!$B$15:$W$15, 0),FALSE)*$E197)</f>
        <v>0</v>
      </c>
      <c r="CG197" s="1322">
        <f>IF(ISERROR(VLOOKUP(VLOOKUP($A197, 'E4 TB Allocation Details'!$A$18:$L$214, MATCH("A &amp; G ID", 'E4 TB Allocation Details'!$A$18:$L$18, 0),FALSE), 'E2 Allocators'!$B$15:$W$358, MATCH('O5 Details by Class &amp; Accounts'!CG$18, 'E2 Allocators'!$B$15:$W$15, 0),FALSE)*$E197), 0, VLOOKUP(VLOOKUP($A197, 'E4 TB Allocation Details'!$A$18:$L$214, MATCH("A &amp; G ID", 'E4 TB Allocation Details'!$A$18:$L$18, 0),FALSE), 'E2 Allocators'!$B$15:$W$358, MATCH('O5 Details by Class &amp; Accounts'!CG$18, 'E2 Allocators'!$B$15:$W$15, 0),FALSE)*$E197)</f>
        <v>0</v>
      </c>
      <c r="CH197" s="1322">
        <f>IF(ISERROR(VLOOKUP(VLOOKUP($A197, 'E4 TB Allocation Details'!$A$18:$L$214, MATCH("A &amp; G ID", 'E4 TB Allocation Details'!$A$18:$L$18, 0),FALSE), 'E2 Allocators'!$B$15:$W$358, MATCH('O5 Details by Class &amp; Accounts'!CH$18, 'E2 Allocators'!$B$15:$W$15, 0),FALSE)*$E197), 0, VLOOKUP(VLOOKUP($A197, 'E4 TB Allocation Details'!$A$18:$L$214, MATCH("A &amp; G ID", 'E4 TB Allocation Details'!$A$18:$L$18, 0),FALSE), 'E2 Allocators'!$B$15:$W$358, MATCH('O5 Details by Class &amp; Accounts'!CH$18, 'E2 Allocators'!$B$15:$W$15, 0),FALSE)*$E197)</f>
        <v>0</v>
      </c>
      <c r="CI197" s="1322">
        <f>IF(ISERROR(VLOOKUP(VLOOKUP($A197, 'E4 TB Allocation Details'!$A$18:$L$214, MATCH("A &amp; G ID", 'E4 TB Allocation Details'!$A$18:$L$18, 0),FALSE), 'E2 Allocators'!$B$15:$W$358, MATCH('O5 Details by Class &amp; Accounts'!CI$18, 'E2 Allocators'!$B$15:$W$15, 0),FALSE)*$E197), 0, VLOOKUP(VLOOKUP($A197, 'E4 TB Allocation Details'!$A$18:$L$214, MATCH("A &amp; G ID", 'E4 TB Allocation Details'!$A$18:$L$18, 0),FALSE), 'E2 Allocators'!$B$15:$W$358, MATCH('O5 Details by Class &amp; Accounts'!CI$18, 'E2 Allocators'!$B$15:$W$15, 0),FALSE)*$E197)</f>
        <v>0</v>
      </c>
      <c r="CJ197" s="1322">
        <f>IF(ISERROR(VLOOKUP(VLOOKUP($A197, 'E4 TB Allocation Details'!$A$18:$L$214, MATCH("A &amp; G ID", 'E4 TB Allocation Details'!$A$18:$L$18, 0),FALSE), 'E2 Allocators'!$B$15:$W$358, MATCH('O5 Details by Class &amp; Accounts'!CJ$18, 'E2 Allocators'!$B$15:$W$15, 0),FALSE)*$E197), 0, VLOOKUP(VLOOKUP($A197, 'E4 TB Allocation Details'!$A$18:$L$214, MATCH("A &amp; G ID", 'E4 TB Allocation Details'!$A$18:$L$18, 0),FALSE), 'E2 Allocators'!$B$15:$W$358, MATCH('O5 Details by Class &amp; Accounts'!CJ$18, 'E2 Allocators'!$B$15:$W$15, 0),FALSE)*$E197)</f>
        <v>0</v>
      </c>
      <c r="CK197" s="1322">
        <f>IF(ISERROR(VLOOKUP(VLOOKUP($A197, 'E4 TB Allocation Details'!$A$18:$L$214, MATCH("A &amp; G ID", 'E4 TB Allocation Details'!$A$18:$L$18, 0),FALSE), 'E2 Allocators'!$B$15:$W$358, MATCH('O5 Details by Class &amp; Accounts'!CK$18, 'E2 Allocators'!$B$15:$W$15, 0),FALSE)*$E197), 0, VLOOKUP(VLOOKUP($A197, 'E4 TB Allocation Details'!$A$18:$L$214, MATCH("A &amp; G ID", 'E4 TB Allocation Details'!$A$18:$L$18, 0),FALSE), 'E2 Allocators'!$B$15:$W$358, MATCH('O5 Details by Class &amp; Accounts'!CK$18, 'E2 Allocators'!$B$15:$W$15, 0),FALSE)*$E197)</f>
        <v>0</v>
      </c>
      <c r="CL197" s="1322">
        <f>IF(ISERROR(VLOOKUP(VLOOKUP($A197, 'E4 TB Allocation Details'!$A$18:$L$214, MATCH("A &amp; G ID", 'E4 TB Allocation Details'!$A$18:$L$18, 0),FALSE), 'E2 Allocators'!$B$15:$W$358, MATCH('O5 Details by Class &amp; Accounts'!CL$18, 'E2 Allocators'!$B$15:$W$15, 0),FALSE)*$E197), 0, VLOOKUP(VLOOKUP($A197, 'E4 TB Allocation Details'!$A$18:$L$214, MATCH("A &amp; G ID", 'E4 TB Allocation Details'!$A$18:$L$18, 0),FALSE), 'E2 Allocators'!$B$15:$W$358, MATCH('O5 Details by Class &amp; Accounts'!CL$18, 'E2 Allocators'!$B$15:$W$15, 0),FALSE)*$E197)</f>
        <v>0</v>
      </c>
      <c r="CM197" s="1322">
        <f>IF(ISERROR(VLOOKUP(VLOOKUP($A197, 'E4 TB Allocation Details'!$A$18:$L$214, MATCH("A &amp; G ID", 'E4 TB Allocation Details'!$A$18:$L$18, 0),FALSE), 'E2 Allocators'!$B$15:$W$358, MATCH('O5 Details by Class &amp; Accounts'!CM$18, 'E2 Allocators'!$B$15:$W$15, 0),FALSE)*$E197), 0, VLOOKUP(VLOOKUP($A197, 'E4 TB Allocation Details'!$A$18:$L$214, MATCH("A &amp; G ID", 'E4 TB Allocation Details'!$A$18:$L$18, 0),FALSE), 'E2 Allocators'!$B$15:$W$358, MATCH('O5 Details by Class &amp; Accounts'!CM$18, 'E2 Allocators'!$B$15:$W$15, 0),FALSE)*$E197)</f>
        <v>0</v>
      </c>
      <c r="CN197" s="1322">
        <f t="shared" si="52"/>
        <v>213514.76419470579</v>
      </c>
      <c r="CO197" s="1651">
        <f t="shared" si="50"/>
        <v>0</v>
      </c>
      <c r="CQ197" s="1899" t="inlineStr">
        <is>
          <t/>
        </is>
      </c>
    </row>
    <row r="198" spans="1:95" s="64" customFormat="1" ht="12.75" x14ac:dyDescent="0.2">
      <c r="A198" s="2146">
        <v>5680</v>
      </c>
      <c r="B198" s="2112" t="s">
        <v>1377</v>
      </c>
      <c r="C198" s="1648">
        <f>IF(ISERROR(VLOOKUP($A198,'I3 TB Data'!$A$19:$H$483,MATCH('O5 Details by Class &amp; Accounts'!$C$18, 'I3 TB Data'!$A$19:$H$19,0),0)), 0, VLOOKUP($A198,'I3 TB Data'!$A$19:$H$483,MATCH('O5 Details by Class &amp; Accounts'!$C$18,'I3 TB Data'!$A$19:$H$19,0),0))</f>
        <v>5264.3999999999987</v>
      </c>
      <c r="D198" s="1649"/>
      <c r="E198" s="1648">
        <f t="shared" si="53"/>
        <v>5264.3999999999987</v>
      </c>
      <c r="F198" s="1650"/>
      <c r="G198" s="1650"/>
      <c r="H198" s="1322">
        <f t="shared" si="46"/>
        <v>0</v>
      </c>
      <c r="I198" s="1322">
        <f>IF(ISERROR(VLOOKUP(VLOOKUP($A198, 'E4 TB Allocation Details'!$A$18:$L$214, MATCH("Demand ID", 'E4 TB Allocation Details'!$A$18:$L$18, 0),FALSE), 'E2 Allocators'!$B$15:$W$358, MATCH('O5 Details by Class &amp; Accounts'!I$18, 'E2 Allocators'!$B$15:$W$15, 0),FALSE)*$F198), 0, VLOOKUP(VLOOKUP($A198, 'E4 TB Allocation Details'!$A$18:$L$214, MATCH("Demand ID", 'E4 TB Allocation Details'!$A$18:$L$18, 0),FALSE), 'E2 Allocators'!$B$15:$W$358, MATCH('O5 Details by Class &amp; Accounts'!I$18, 'E2 Allocators'!$B$15:$W$15, 0),FALSE)*$F198)</f>
        <v>0</v>
      </c>
      <c r="J198" s="1322">
        <f>IF(ISERROR(VLOOKUP(VLOOKUP($A198, 'E4 TB Allocation Details'!$A$18:$L$214, MATCH("Demand ID", 'E4 TB Allocation Details'!$A$18:$L$18, 0),FALSE), 'E2 Allocators'!$B$15:$W$358, MATCH('O5 Details by Class &amp; Accounts'!J$18, 'E2 Allocators'!$B$15:$W$15, 0),FALSE)*$F198), 0, VLOOKUP(VLOOKUP($A198, 'E4 TB Allocation Details'!$A$18:$L$214, MATCH("Demand ID", 'E4 TB Allocation Details'!$A$18:$L$18, 0),FALSE), 'E2 Allocators'!$B$15:$W$358, MATCH('O5 Details by Class &amp; Accounts'!J$18, 'E2 Allocators'!$B$15:$W$15, 0),FALSE)*$F198)</f>
        <v>0</v>
      </c>
      <c r="K198" s="1322">
        <f>IF(ISERROR(VLOOKUP(VLOOKUP($A198, 'E4 TB Allocation Details'!$A$18:$L$214, MATCH("Demand ID", 'E4 TB Allocation Details'!$A$18:$L$18, 0),FALSE), 'E2 Allocators'!$B$15:$W$358, MATCH('O5 Details by Class &amp; Accounts'!K$18, 'E2 Allocators'!$B$15:$W$15, 0),FALSE)*$F198), 0, VLOOKUP(VLOOKUP($A198, 'E4 TB Allocation Details'!$A$18:$L$214, MATCH("Demand ID", 'E4 TB Allocation Details'!$A$18:$L$18, 0),FALSE), 'E2 Allocators'!$B$15:$W$358, MATCH('O5 Details by Class &amp; Accounts'!K$18, 'E2 Allocators'!$B$15:$W$15, 0),FALSE)*$F198)</f>
        <v>0</v>
      </c>
      <c r="L198" s="1322">
        <f>IF(ISERROR(VLOOKUP(VLOOKUP($A198, 'E4 TB Allocation Details'!$A$18:$L$214, MATCH("Demand ID", 'E4 TB Allocation Details'!$A$18:$L$18, 0),FALSE), 'E2 Allocators'!$B$15:$W$358, MATCH('O5 Details by Class &amp; Accounts'!L$18, 'E2 Allocators'!$B$15:$W$15, 0),FALSE)*$F198), 0, VLOOKUP(VLOOKUP($A198, 'E4 TB Allocation Details'!$A$18:$L$214, MATCH("Demand ID", 'E4 TB Allocation Details'!$A$18:$L$18, 0),FALSE), 'E2 Allocators'!$B$15:$W$358, MATCH('O5 Details by Class &amp; Accounts'!L$18, 'E2 Allocators'!$B$15:$W$15, 0),FALSE)*$F198)</f>
        <v>0</v>
      </c>
      <c r="M198" s="1322">
        <f>IF(ISERROR(VLOOKUP(VLOOKUP($A198, 'E4 TB Allocation Details'!$A$18:$L$214, MATCH("Demand ID", 'E4 TB Allocation Details'!$A$18:$L$18, 0),FALSE), 'E2 Allocators'!$B$15:$W$358, MATCH('O5 Details by Class &amp; Accounts'!M$18, 'E2 Allocators'!$B$15:$W$15, 0),FALSE)*$F198), 0, VLOOKUP(VLOOKUP($A198, 'E4 TB Allocation Details'!$A$18:$L$214, MATCH("Demand ID", 'E4 TB Allocation Details'!$A$18:$L$18, 0),FALSE), 'E2 Allocators'!$B$15:$W$358, MATCH('O5 Details by Class &amp; Accounts'!M$18, 'E2 Allocators'!$B$15:$W$15, 0),FALSE)*$F198)</f>
        <v>0</v>
      </c>
      <c r="N198" s="1322">
        <f>IF(ISERROR(VLOOKUP(VLOOKUP($A198, 'E4 TB Allocation Details'!$A$18:$L$214, MATCH("Demand ID", 'E4 TB Allocation Details'!$A$18:$L$18, 0),FALSE), 'E2 Allocators'!$B$15:$W$358, MATCH('O5 Details by Class &amp; Accounts'!N$18, 'E2 Allocators'!$B$15:$W$15, 0),FALSE)*$F198), 0, VLOOKUP(VLOOKUP($A198, 'E4 TB Allocation Details'!$A$18:$L$214, MATCH("Demand ID", 'E4 TB Allocation Details'!$A$18:$L$18, 0),FALSE), 'E2 Allocators'!$B$15:$W$358, MATCH('O5 Details by Class &amp; Accounts'!N$18, 'E2 Allocators'!$B$15:$W$15, 0),FALSE)*$F198)</f>
        <v>0</v>
      </c>
      <c r="O198" s="1322">
        <f>IF(ISERROR(VLOOKUP(VLOOKUP($A198, 'E4 TB Allocation Details'!$A$18:$L$214, MATCH("Demand ID", 'E4 TB Allocation Details'!$A$18:$L$18, 0),FALSE), 'E2 Allocators'!$B$15:$W$358, MATCH('O5 Details by Class &amp; Accounts'!O$18, 'E2 Allocators'!$B$15:$W$15, 0),FALSE)*$F198), 0, VLOOKUP(VLOOKUP($A198, 'E4 TB Allocation Details'!$A$18:$L$214, MATCH("Demand ID", 'E4 TB Allocation Details'!$A$18:$L$18, 0),FALSE), 'E2 Allocators'!$B$15:$W$358, MATCH('O5 Details by Class &amp; Accounts'!O$18, 'E2 Allocators'!$B$15:$W$15, 0),FALSE)*$F198)</f>
        <v>0</v>
      </c>
      <c r="P198" s="1322">
        <f>IF(ISERROR(VLOOKUP(VLOOKUP($A198, 'E4 TB Allocation Details'!$A$18:$L$214, MATCH("Demand ID", 'E4 TB Allocation Details'!$A$18:$L$18, 0),FALSE), 'E2 Allocators'!$B$15:$W$358, MATCH('O5 Details by Class &amp; Accounts'!P$18, 'E2 Allocators'!$B$15:$W$15, 0),FALSE)*$F198), 0, VLOOKUP(VLOOKUP($A198, 'E4 TB Allocation Details'!$A$18:$L$214, MATCH("Demand ID", 'E4 TB Allocation Details'!$A$18:$L$18, 0),FALSE), 'E2 Allocators'!$B$15:$W$358, MATCH('O5 Details by Class &amp; Accounts'!P$18, 'E2 Allocators'!$B$15:$W$15, 0),FALSE)*$F198)</f>
        <v>0</v>
      </c>
      <c r="Q198" s="1322">
        <f>IF(ISERROR(VLOOKUP(VLOOKUP($A198, 'E4 TB Allocation Details'!$A$18:$L$214, MATCH("Demand ID", 'E4 TB Allocation Details'!$A$18:$L$18, 0),FALSE), 'E2 Allocators'!$B$15:$W$358, MATCH('O5 Details by Class &amp; Accounts'!Q$18, 'E2 Allocators'!$B$15:$W$15, 0),FALSE)*$F198), 0, VLOOKUP(VLOOKUP($A198, 'E4 TB Allocation Details'!$A$18:$L$214, MATCH("Demand ID", 'E4 TB Allocation Details'!$A$18:$L$18, 0),FALSE), 'E2 Allocators'!$B$15:$W$358, MATCH('O5 Details by Class &amp; Accounts'!Q$18, 'E2 Allocators'!$B$15:$W$15, 0),FALSE)*$F198)</f>
        <v>0</v>
      </c>
      <c r="R198" s="1322">
        <f>IF(ISERROR(VLOOKUP(VLOOKUP($A198, 'E4 TB Allocation Details'!$A$18:$L$214, MATCH("Demand ID", 'E4 TB Allocation Details'!$A$18:$L$18, 0),FALSE), 'E2 Allocators'!$B$15:$W$358, MATCH('O5 Details by Class &amp; Accounts'!R$18, 'E2 Allocators'!$B$15:$W$15, 0),FALSE)*$F198), 0, VLOOKUP(VLOOKUP($A198, 'E4 TB Allocation Details'!$A$18:$L$214, MATCH("Demand ID", 'E4 TB Allocation Details'!$A$18:$L$18, 0),FALSE), 'E2 Allocators'!$B$15:$W$358, MATCH('O5 Details by Class &amp; Accounts'!R$18, 'E2 Allocators'!$B$15:$W$15, 0),FALSE)*$F198)</f>
        <v>0</v>
      </c>
      <c r="S198" s="1322">
        <f>IF(ISERROR(VLOOKUP(VLOOKUP($A198, 'E4 TB Allocation Details'!$A$18:$L$214, MATCH("Demand ID", 'E4 TB Allocation Details'!$A$18:$L$18, 0),FALSE), 'E2 Allocators'!$B$15:$W$358, MATCH('O5 Details by Class &amp; Accounts'!S$18, 'E2 Allocators'!$B$15:$W$15, 0),FALSE)*$F198), 0, VLOOKUP(VLOOKUP($A198, 'E4 TB Allocation Details'!$A$18:$L$214, MATCH("Demand ID", 'E4 TB Allocation Details'!$A$18:$L$18, 0),FALSE), 'E2 Allocators'!$B$15:$W$358, MATCH('O5 Details by Class &amp; Accounts'!S$18, 'E2 Allocators'!$B$15:$W$15, 0),FALSE)*$F198)</f>
        <v>0</v>
      </c>
      <c r="T198" s="1322">
        <f>IF(ISERROR(VLOOKUP(VLOOKUP($A198, 'E4 TB Allocation Details'!$A$18:$L$214, MATCH("Demand ID", 'E4 TB Allocation Details'!$A$18:$L$18, 0),FALSE), 'E2 Allocators'!$B$15:$W$358, MATCH('O5 Details by Class &amp; Accounts'!T$18, 'E2 Allocators'!$B$15:$W$15, 0),FALSE)*$F198), 0, VLOOKUP(VLOOKUP($A198, 'E4 TB Allocation Details'!$A$18:$L$214, MATCH("Demand ID", 'E4 TB Allocation Details'!$A$18:$L$18, 0),FALSE), 'E2 Allocators'!$B$15:$W$358, MATCH('O5 Details by Class &amp; Accounts'!T$18, 'E2 Allocators'!$B$15:$W$15, 0),FALSE)*$F198)</f>
        <v>0</v>
      </c>
      <c r="U198" s="1322">
        <f>IF(ISERROR(VLOOKUP(VLOOKUP($A198, 'E4 TB Allocation Details'!$A$18:$L$214, MATCH("Demand ID", 'E4 TB Allocation Details'!$A$18:$L$18, 0),FALSE), 'E2 Allocators'!$B$15:$W$358, MATCH('O5 Details by Class &amp; Accounts'!U$18, 'E2 Allocators'!$B$15:$W$15, 0),FALSE)*$F198), 0, VLOOKUP(VLOOKUP($A198, 'E4 TB Allocation Details'!$A$18:$L$214, MATCH("Demand ID", 'E4 TB Allocation Details'!$A$18:$L$18, 0),FALSE), 'E2 Allocators'!$B$15:$W$358, MATCH('O5 Details by Class &amp; Accounts'!U$18, 'E2 Allocators'!$B$15:$W$15, 0),FALSE)*$F198)</f>
        <v>0</v>
      </c>
      <c r="V198" s="1322">
        <f>IF(ISERROR(VLOOKUP(VLOOKUP($A198, 'E4 TB Allocation Details'!$A$18:$L$214, MATCH("Demand ID", 'E4 TB Allocation Details'!$A$18:$L$18, 0),FALSE), 'E2 Allocators'!$B$15:$W$358, MATCH('O5 Details by Class &amp; Accounts'!V$18, 'E2 Allocators'!$B$15:$W$15, 0),FALSE)*$F198), 0, VLOOKUP(VLOOKUP($A198, 'E4 TB Allocation Details'!$A$18:$L$214, MATCH("Demand ID", 'E4 TB Allocation Details'!$A$18:$L$18, 0),FALSE), 'E2 Allocators'!$B$15:$W$358, MATCH('O5 Details by Class &amp; Accounts'!V$18, 'E2 Allocators'!$B$15:$W$15, 0),FALSE)*$F198)</f>
        <v>0</v>
      </c>
      <c r="W198" s="1322">
        <f>IF(ISERROR(VLOOKUP(VLOOKUP($A198, 'E4 TB Allocation Details'!$A$18:$L$214, MATCH("Demand ID", 'E4 TB Allocation Details'!$A$18:$L$18, 0),FALSE), 'E2 Allocators'!$B$15:$W$358, MATCH('O5 Details by Class &amp; Accounts'!W$18, 'E2 Allocators'!$B$15:$W$15, 0),FALSE)*$F198), 0, VLOOKUP(VLOOKUP($A198, 'E4 TB Allocation Details'!$A$18:$L$214, MATCH("Demand ID", 'E4 TB Allocation Details'!$A$18:$L$18, 0),FALSE), 'E2 Allocators'!$B$15:$W$358, MATCH('O5 Details by Class &amp; Accounts'!W$18, 'E2 Allocators'!$B$15:$W$15, 0),FALSE)*$F198)</f>
        <v>0</v>
      </c>
      <c r="X198" s="1322">
        <f>IF(ISERROR(VLOOKUP(VLOOKUP($A198, 'E4 TB Allocation Details'!$A$18:$L$214, MATCH("Demand ID", 'E4 TB Allocation Details'!$A$18:$L$18, 0),FALSE), 'E2 Allocators'!$B$15:$W$358, MATCH('O5 Details by Class &amp; Accounts'!X$18, 'E2 Allocators'!$B$15:$W$15, 0),FALSE)*$F198), 0, VLOOKUP(VLOOKUP($A198, 'E4 TB Allocation Details'!$A$18:$L$214, MATCH("Demand ID", 'E4 TB Allocation Details'!$A$18:$L$18, 0),FALSE), 'E2 Allocators'!$B$15:$W$358, MATCH('O5 Details by Class &amp; Accounts'!X$18, 'E2 Allocators'!$B$15:$W$15, 0),FALSE)*$F198)</f>
        <v>0</v>
      </c>
      <c r="Y198" s="1322">
        <f>IF(ISERROR(VLOOKUP(VLOOKUP($A198, 'E4 TB Allocation Details'!$A$18:$L$214, MATCH("Demand ID", 'E4 TB Allocation Details'!$A$18:$L$18, 0),FALSE), 'E2 Allocators'!$B$15:$W$358, MATCH('O5 Details by Class &amp; Accounts'!Y$18, 'E2 Allocators'!$B$15:$W$15, 0),FALSE)*$F198), 0, VLOOKUP(VLOOKUP($A198, 'E4 TB Allocation Details'!$A$18:$L$214, MATCH("Demand ID", 'E4 TB Allocation Details'!$A$18:$L$18, 0),FALSE), 'E2 Allocators'!$B$15:$W$358, MATCH('O5 Details by Class &amp; Accounts'!Y$18, 'E2 Allocators'!$B$15:$W$15, 0),FALSE)*$F198)</f>
        <v>0</v>
      </c>
      <c r="Z198" s="1322">
        <f>IF(ISERROR(VLOOKUP(VLOOKUP($A198, 'E4 TB Allocation Details'!$A$18:$L$214, MATCH("Demand ID", 'E4 TB Allocation Details'!$A$18:$L$18, 0),FALSE), 'E2 Allocators'!$B$15:$W$358, MATCH('O5 Details by Class &amp; Accounts'!Z$18, 'E2 Allocators'!$B$15:$W$15, 0),FALSE)*$F198), 0, VLOOKUP(VLOOKUP($A198, 'E4 TB Allocation Details'!$A$18:$L$214, MATCH("Demand ID", 'E4 TB Allocation Details'!$A$18:$L$18, 0),FALSE), 'E2 Allocators'!$B$15:$W$358, MATCH('O5 Details by Class &amp; Accounts'!Z$18, 'E2 Allocators'!$B$15:$W$15, 0),FALSE)*$F198)</f>
        <v>0</v>
      </c>
      <c r="AA198" s="1322">
        <f>IF(ISERROR(VLOOKUP(VLOOKUP($A198, 'E4 TB Allocation Details'!$A$18:$L$214, MATCH("Demand ID", 'E4 TB Allocation Details'!$A$18:$L$18, 0),FALSE), 'E2 Allocators'!$B$15:$W$358, MATCH('O5 Details by Class &amp; Accounts'!AA$18, 'E2 Allocators'!$B$15:$W$15, 0),FALSE)*$F198), 0, VLOOKUP(VLOOKUP($A198, 'E4 TB Allocation Details'!$A$18:$L$214, MATCH("Demand ID", 'E4 TB Allocation Details'!$A$18:$L$18, 0),FALSE), 'E2 Allocators'!$B$15:$W$358, MATCH('O5 Details by Class &amp; Accounts'!AA$18, 'E2 Allocators'!$B$15:$W$15, 0),FALSE)*$F198)</f>
        <v>0</v>
      </c>
      <c r="AB198" s="1322">
        <f>IF(ISERROR(VLOOKUP(VLOOKUP($A198, 'E4 TB Allocation Details'!$A$18:$L$214, MATCH("Demand ID", 'E4 TB Allocation Details'!$A$18:$L$18, 0),FALSE), 'E2 Allocators'!$B$15:$W$358, MATCH('O5 Details by Class &amp; Accounts'!AB$18, 'E2 Allocators'!$B$15:$W$15, 0),FALSE)*$F198), 0, VLOOKUP(VLOOKUP($A198, 'E4 TB Allocation Details'!$A$18:$L$214, MATCH("Demand ID", 'E4 TB Allocation Details'!$A$18:$L$18, 0),FALSE), 'E2 Allocators'!$B$15:$W$358, MATCH('O5 Details by Class &amp; Accounts'!AB$18, 'E2 Allocators'!$B$15:$W$15, 0),FALSE)*$F198)</f>
        <v>0</v>
      </c>
      <c r="AC198" s="1322">
        <f t="shared" si="47"/>
        <v>0</v>
      </c>
      <c r="AD198" s="1322">
        <f>IF(ISERROR(VLOOKUP(VLOOKUP($A198, 'E4 TB Allocation Details'!$A$18:$L$214, MATCH("Customer ID", 'E4 TB Allocation Details'!$A$18:$L$18, 0),FALSE), 'E2 Allocators'!$B$15:$W$358, MATCH('O5 Details by Class &amp; Accounts'!AD$18, 'E2 Allocators'!$B$15:$W$15, 0),FALSE)*$G198), 0, VLOOKUP(VLOOKUP($A198, 'E4 TB Allocation Details'!$A$18:$L$214, MATCH("Customer ID", 'E4 TB Allocation Details'!$A$18:$L$18, 0),FALSE), 'E2 Allocators'!$B$15:$W$358, MATCH('O5 Details by Class &amp; Accounts'!AD$18, 'E2 Allocators'!$B$15:$W$15, 0),FALSE)*$G198)</f>
        <v>0</v>
      </c>
      <c r="AE198" s="1322">
        <f>IF(ISERROR(VLOOKUP(VLOOKUP($A198, 'E4 TB Allocation Details'!$A$18:$L$214, MATCH("Customer ID", 'E4 TB Allocation Details'!$A$18:$L$18, 0),FALSE), 'E2 Allocators'!$B$15:$W$358, MATCH('O5 Details by Class &amp; Accounts'!AE$18, 'E2 Allocators'!$B$15:$W$15, 0),FALSE)*$G198), 0, VLOOKUP(VLOOKUP($A198, 'E4 TB Allocation Details'!$A$18:$L$214, MATCH("Customer ID", 'E4 TB Allocation Details'!$A$18:$L$18, 0),FALSE), 'E2 Allocators'!$B$15:$W$358, MATCH('O5 Details by Class &amp; Accounts'!AE$18, 'E2 Allocators'!$B$15:$W$15, 0),FALSE)*$G198)</f>
        <v>0</v>
      </c>
      <c r="AF198" s="1322">
        <f>IF(ISERROR(VLOOKUP(VLOOKUP($A198, 'E4 TB Allocation Details'!$A$18:$L$214, MATCH("Customer ID", 'E4 TB Allocation Details'!$A$18:$L$18, 0),FALSE), 'E2 Allocators'!$B$15:$W$358, MATCH('O5 Details by Class &amp; Accounts'!AF$18, 'E2 Allocators'!$B$15:$W$15, 0),FALSE)*$G198), 0, VLOOKUP(VLOOKUP($A198, 'E4 TB Allocation Details'!$A$18:$L$214, MATCH("Customer ID", 'E4 TB Allocation Details'!$A$18:$L$18, 0),FALSE), 'E2 Allocators'!$B$15:$W$358, MATCH('O5 Details by Class &amp; Accounts'!AF$18, 'E2 Allocators'!$B$15:$W$15, 0),FALSE)*$G198)</f>
        <v>0</v>
      </c>
      <c r="AG198" s="1322">
        <f>IF(ISERROR(VLOOKUP(VLOOKUP($A198, 'E4 TB Allocation Details'!$A$18:$L$214, MATCH("Customer ID", 'E4 TB Allocation Details'!$A$18:$L$18, 0),FALSE), 'E2 Allocators'!$B$15:$W$358, MATCH('O5 Details by Class &amp; Accounts'!AG$18, 'E2 Allocators'!$B$15:$W$15, 0),FALSE)*$G198), 0, VLOOKUP(VLOOKUP($A198, 'E4 TB Allocation Details'!$A$18:$L$214, MATCH("Customer ID", 'E4 TB Allocation Details'!$A$18:$L$18, 0),FALSE), 'E2 Allocators'!$B$15:$W$358, MATCH('O5 Details by Class &amp; Accounts'!AG$18, 'E2 Allocators'!$B$15:$W$15, 0),FALSE)*$G198)</f>
        <v>0</v>
      </c>
      <c r="AH198" s="1322">
        <f>IF(ISERROR(VLOOKUP(VLOOKUP($A198, 'E4 TB Allocation Details'!$A$18:$L$214, MATCH("Customer ID", 'E4 TB Allocation Details'!$A$18:$L$18, 0),FALSE), 'E2 Allocators'!$B$15:$W$358, MATCH('O5 Details by Class &amp; Accounts'!AH$18, 'E2 Allocators'!$B$15:$W$15, 0),FALSE)*$G198), 0, VLOOKUP(VLOOKUP($A198, 'E4 TB Allocation Details'!$A$18:$L$214, MATCH("Customer ID", 'E4 TB Allocation Details'!$A$18:$L$18, 0),FALSE), 'E2 Allocators'!$B$15:$W$358, MATCH('O5 Details by Class &amp; Accounts'!AH$18, 'E2 Allocators'!$B$15:$W$15, 0),FALSE)*$G198)</f>
        <v>0</v>
      </c>
      <c r="AI198" s="1322">
        <f>IF(ISERROR(VLOOKUP(VLOOKUP($A198, 'E4 TB Allocation Details'!$A$18:$L$214, MATCH("Customer ID", 'E4 TB Allocation Details'!$A$18:$L$18, 0),FALSE), 'E2 Allocators'!$B$15:$W$358, MATCH('O5 Details by Class &amp; Accounts'!AI$18, 'E2 Allocators'!$B$15:$W$15, 0),FALSE)*$G198), 0, VLOOKUP(VLOOKUP($A198, 'E4 TB Allocation Details'!$A$18:$L$214, MATCH("Customer ID", 'E4 TB Allocation Details'!$A$18:$L$18, 0),FALSE), 'E2 Allocators'!$B$15:$W$358, MATCH('O5 Details by Class &amp; Accounts'!AI$18, 'E2 Allocators'!$B$15:$W$15, 0),FALSE)*$G198)</f>
        <v>0</v>
      </c>
      <c r="AJ198" s="1322">
        <f>IF(ISERROR(VLOOKUP(VLOOKUP($A198, 'E4 TB Allocation Details'!$A$18:$L$214, MATCH("Customer ID", 'E4 TB Allocation Details'!$A$18:$L$18, 0),FALSE), 'E2 Allocators'!$B$15:$W$358, MATCH('O5 Details by Class &amp; Accounts'!AJ$18, 'E2 Allocators'!$B$15:$W$15, 0),FALSE)*$G198), 0, VLOOKUP(VLOOKUP($A198, 'E4 TB Allocation Details'!$A$18:$L$214, MATCH("Customer ID", 'E4 TB Allocation Details'!$A$18:$L$18, 0),FALSE), 'E2 Allocators'!$B$15:$W$358, MATCH('O5 Details by Class &amp; Accounts'!AJ$18, 'E2 Allocators'!$B$15:$W$15, 0),FALSE)*$G198)</f>
        <v>0</v>
      </c>
      <c r="AK198" s="1322">
        <f>IF(ISERROR(VLOOKUP(VLOOKUP($A198, 'E4 TB Allocation Details'!$A$18:$L$214, MATCH("Customer ID", 'E4 TB Allocation Details'!$A$18:$L$18, 0),FALSE), 'E2 Allocators'!$B$15:$W$358, MATCH('O5 Details by Class &amp; Accounts'!AK$18, 'E2 Allocators'!$B$15:$W$15, 0),FALSE)*$G198), 0, VLOOKUP(VLOOKUP($A198, 'E4 TB Allocation Details'!$A$18:$L$214, MATCH("Customer ID", 'E4 TB Allocation Details'!$A$18:$L$18, 0),FALSE), 'E2 Allocators'!$B$15:$W$358, MATCH('O5 Details by Class &amp; Accounts'!AK$18, 'E2 Allocators'!$B$15:$W$15, 0),FALSE)*$G198)</f>
        <v>0</v>
      </c>
      <c r="AL198" s="1322">
        <f>IF(ISERROR(VLOOKUP(VLOOKUP($A198, 'E4 TB Allocation Details'!$A$18:$L$214, MATCH("Customer ID", 'E4 TB Allocation Details'!$A$18:$L$18, 0),FALSE), 'E2 Allocators'!$B$15:$W$358, MATCH('O5 Details by Class &amp; Accounts'!AL$18, 'E2 Allocators'!$B$15:$W$15, 0),FALSE)*$G198), 0, VLOOKUP(VLOOKUP($A198, 'E4 TB Allocation Details'!$A$18:$L$214, MATCH("Customer ID", 'E4 TB Allocation Details'!$A$18:$L$18, 0),FALSE), 'E2 Allocators'!$B$15:$W$358, MATCH('O5 Details by Class &amp; Accounts'!AL$18, 'E2 Allocators'!$B$15:$W$15, 0),FALSE)*$G198)</f>
        <v>0</v>
      </c>
      <c r="AM198" s="1322">
        <f>IF(ISERROR(VLOOKUP(VLOOKUP($A198, 'E4 TB Allocation Details'!$A$18:$L$214, MATCH("Customer ID", 'E4 TB Allocation Details'!$A$18:$L$18, 0),FALSE), 'E2 Allocators'!$B$15:$W$358, MATCH('O5 Details by Class &amp; Accounts'!AM$18, 'E2 Allocators'!$B$15:$W$15, 0),FALSE)*$G198), 0, VLOOKUP(VLOOKUP($A198, 'E4 TB Allocation Details'!$A$18:$L$214, MATCH("Customer ID", 'E4 TB Allocation Details'!$A$18:$L$18, 0),FALSE), 'E2 Allocators'!$B$15:$W$358, MATCH('O5 Details by Class &amp; Accounts'!AM$18, 'E2 Allocators'!$B$15:$W$15, 0),FALSE)*$G198)</f>
        <v>0</v>
      </c>
      <c r="AN198" s="1322">
        <f>IF(ISERROR(VLOOKUP(VLOOKUP($A198, 'E4 TB Allocation Details'!$A$18:$L$214, MATCH("Customer ID", 'E4 TB Allocation Details'!$A$18:$L$18, 0),FALSE), 'E2 Allocators'!$B$15:$W$358, MATCH('O5 Details by Class &amp; Accounts'!AN$18, 'E2 Allocators'!$B$15:$W$15, 0),FALSE)*$G198), 0, VLOOKUP(VLOOKUP($A198, 'E4 TB Allocation Details'!$A$18:$L$214, MATCH("Customer ID", 'E4 TB Allocation Details'!$A$18:$L$18, 0),FALSE), 'E2 Allocators'!$B$15:$W$358, MATCH('O5 Details by Class &amp; Accounts'!AN$18, 'E2 Allocators'!$B$15:$W$15, 0),FALSE)*$G198)</f>
        <v>0</v>
      </c>
      <c r="AO198" s="1322">
        <f>IF(ISERROR(VLOOKUP(VLOOKUP($A198, 'E4 TB Allocation Details'!$A$18:$L$214, MATCH("Customer ID", 'E4 TB Allocation Details'!$A$18:$L$18, 0),FALSE), 'E2 Allocators'!$B$15:$W$358, MATCH('O5 Details by Class &amp; Accounts'!AO$18, 'E2 Allocators'!$B$15:$W$15, 0),FALSE)*$G198), 0, VLOOKUP(VLOOKUP($A198, 'E4 TB Allocation Details'!$A$18:$L$214, MATCH("Customer ID", 'E4 TB Allocation Details'!$A$18:$L$18, 0),FALSE), 'E2 Allocators'!$B$15:$W$358, MATCH('O5 Details by Class &amp; Accounts'!AO$18, 'E2 Allocators'!$B$15:$W$15, 0),FALSE)*$G198)</f>
        <v>0</v>
      </c>
      <c r="AP198" s="1322">
        <f>IF(ISERROR(VLOOKUP(VLOOKUP($A198, 'E4 TB Allocation Details'!$A$18:$L$214, MATCH("Customer ID", 'E4 TB Allocation Details'!$A$18:$L$18, 0),FALSE), 'E2 Allocators'!$B$15:$W$358, MATCH('O5 Details by Class &amp; Accounts'!AP$18, 'E2 Allocators'!$B$15:$W$15, 0),FALSE)*$G198), 0, VLOOKUP(VLOOKUP($A198, 'E4 TB Allocation Details'!$A$18:$L$214, MATCH("Customer ID", 'E4 TB Allocation Details'!$A$18:$L$18, 0),FALSE), 'E2 Allocators'!$B$15:$W$358, MATCH('O5 Details by Class &amp; Accounts'!AP$18, 'E2 Allocators'!$B$15:$W$15, 0),FALSE)*$G198)</f>
        <v>0</v>
      </c>
      <c r="AQ198" s="1322">
        <f>IF(ISERROR(VLOOKUP(VLOOKUP($A198, 'E4 TB Allocation Details'!$A$18:$L$214, MATCH("Customer ID", 'E4 TB Allocation Details'!$A$18:$L$18, 0),FALSE), 'E2 Allocators'!$B$15:$W$358, MATCH('O5 Details by Class &amp; Accounts'!AQ$18, 'E2 Allocators'!$B$15:$W$15, 0),FALSE)*$G198), 0, VLOOKUP(VLOOKUP($A198, 'E4 TB Allocation Details'!$A$18:$L$214, MATCH("Customer ID", 'E4 TB Allocation Details'!$A$18:$L$18, 0),FALSE), 'E2 Allocators'!$B$15:$W$358, MATCH('O5 Details by Class &amp; Accounts'!AQ$18, 'E2 Allocators'!$B$15:$W$15, 0),FALSE)*$G198)</f>
        <v>0</v>
      </c>
      <c r="AR198" s="1322">
        <f>IF(ISERROR(VLOOKUP(VLOOKUP($A198, 'E4 TB Allocation Details'!$A$18:$L$214, MATCH("Customer ID", 'E4 TB Allocation Details'!$A$18:$L$18, 0),FALSE), 'E2 Allocators'!$B$15:$W$358, MATCH('O5 Details by Class &amp; Accounts'!AR$18, 'E2 Allocators'!$B$15:$W$15, 0),FALSE)*$G198), 0, VLOOKUP(VLOOKUP($A198, 'E4 TB Allocation Details'!$A$18:$L$214, MATCH("Customer ID", 'E4 TB Allocation Details'!$A$18:$L$18, 0),FALSE), 'E2 Allocators'!$B$15:$W$358, MATCH('O5 Details by Class &amp; Accounts'!AR$18, 'E2 Allocators'!$B$15:$W$15, 0),FALSE)*$G198)</f>
        <v>0</v>
      </c>
      <c r="AS198" s="1322">
        <f>IF(ISERROR(VLOOKUP(VLOOKUP($A198, 'E4 TB Allocation Details'!$A$18:$L$214, MATCH("Customer ID", 'E4 TB Allocation Details'!$A$18:$L$18, 0),FALSE), 'E2 Allocators'!$B$15:$W$358, MATCH('O5 Details by Class &amp; Accounts'!AS$18, 'E2 Allocators'!$B$15:$W$15, 0),FALSE)*$G198), 0, VLOOKUP(VLOOKUP($A198, 'E4 TB Allocation Details'!$A$18:$L$214, MATCH("Customer ID", 'E4 TB Allocation Details'!$A$18:$L$18, 0),FALSE), 'E2 Allocators'!$B$15:$W$358, MATCH('O5 Details by Class &amp; Accounts'!AS$18, 'E2 Allocators'!$B$15:$W$15, 0),FALSE)*$G198)</f>
        <v>0</v>
      </c>
      <c r="AT198" s="1322">
        <f>IF(ISERROR(VLOOKUP(VLOOKUP($A198, 'E4 TB Allocation Details'!$A$18:$L$214, MATCH("Customer ID", 'E4 TB Allocation Details'!$A$18:$L$18, 0),FALSE), 'E2 Allocators'!$B$15:$W$358, MATCH('O5 Details by Class &amp; Accounts'!AT$18, 'E2 Allocators'!$B$15:$W$15, 0),FALSE)*$G198), 0, VLOOKUP(VLOOKUP($A198, 'E4 TB Allocation Details'!$A$18:$L$214, MATCH("Customer ID", 'E4 TB Allocation Details'!$A$18:$L$18, 0),FALSE), 'E2 Allocators'!$B$15:$W$358, MATCH('O5 Details by Class &amp; Accounts'!AT$18, 'E2 Allocators'!$B$15:$W$15, 0),FALSE)*$G198)</f>
        <v>0</v>
      </c>
      <c r="AU198" s="1322">
        <f>IF(ISERROR(VLOOKUP(VLOOKUP($A198, 'E4 TB Allocation Details'!$A$18:$L$214, MATCH("Customer ID", 'E4 TB Allocation Details'!$A$18:$L$18, 0),FALSE), 'E2 Allocators'!$B$15:$W$358, MATCH('O5 Details by Class &amp; Accounts'!AU$18, 'E2 Allocators'!$B$15:$W$15, 0),FALSE)*$G198), 0, VLOOKUP(VLOOKUP($A198, 'E4 TB Allocation Details'!$A$18:$L$214, MATCH("Customer ID", 'E4 TB Allocation Details'!$A$18:$L$18, 0),FALSE), 'E2 Allocators'!$B$15:$W$358, MATCH('O5 Details by Class &amp; Accounts'!AU$18, 'E2 Allocators'!$B$15:$W$15, 0),FALSE)*$G198)</f>
        <v>0</v>
      </c>
      <c r="AV198" s="1322">
        <f>IF(ISERROR(VLOOKUP(VLOOKUP($A198, 'E4 TB Allocation Details'!$A$18:$L$214, MATCH("Customer ID", 'E4 TB Allocation Details'!$A$18:$L$18, 0),FALSE), 'E2 Allocators'!$B$15:$W$358, MATCH('O5 Details by Class &amp; Accounts'!AV$18, 'E2 Allocators'!$B$15:$W$15, 0),FALSE)*$G198), 0, VLOOKUP(VLOOKUP($A198, 'E4 TB Allocation Details'!$A$18:$L$214, MATCH("Customer ID", 'E4 TB Allocation Details'!$A$18:$L$18, 0),FALSE), 'E2 Allocators'!$B$15:$W$358, MATCH('O5 Details by Class &amp; Accounts'!AV$18, 'E2 Allocators'!$B$15:$W$15, 0),FALSE)*$G198)</f>
        <v>0</v>
      </c>
      <c r="AW198" s="1322">
        <f>IF(ISERROR(VLOOKUP(VLOOKUP($A198, 'E4 TB Allocation Details'!$A$18:$L$214, MATCH("Customer ID", 'E4 TB Allocation Details'!$A$18:$L$18, 0),FALSE), 'E2 Allocators'!$B$15:$W$358, MATCH('O5 Details by Class &amp; Accounts'!AW$18, 'E2 Allocators'!$B$15:$W$15, 0),FALSE)*$G198), 0, VLOOKUP(VLOOKUP($A198, 'E4 TB Allocation Details'!$A$18:$L$214, MATCH("Customer ID", 'E4 TB Allocation Details'!$A$18:$L$18, 0),FALSE), 'E2 Allocators'!$B$15:$W$358, MATCH('O5 Details by Class &amp; Accounts'!AW$18, 'E2 Allocators'!$B$15:$W$15, 0),FALSE)*$G198)</f>
        <v>0</v>
      </c>
      <c r="AX198" s="1322">
        <f t="shared" si="51"/>
        <v>0</v>
      </c>
      <c r="AY198" s="1322">
        <f>IF(ISERROR(VLOOKUP(VLOOKUP($A198, 'E4 TB Allocation Details'!$A$18:$L$214, MATCH("Misc ID", 'E4 TB Allocation Details'!$A$18:$L$18, 0),FALSE), 'E2 Allocators'!$B$15:$W$358, MATCH('O5 Details by Class &amp; Accounts'!AY$18, 'E2 Allocators'!$B$15:$W$15, 0),FALSE)*$E198), 0, VLOOKUP(VLOOKUP($A198, 'E4 TB Allocation Details'!$A$18:$L$214, MATCH("Misc ID", 'E4 TB Allocation Details'!$A$18:$L$18, 0),FALSE), 'E2 Allocators'!$B$15:$W$358, MATCH('O5 Details by Class &amp; Accounts'!AY$18, 'E2 Allocators'!$B$15:$W$15, 0),FALSE)*$E198)</f>
        <v>0</v>
      </c>
      <c r="AZ198" s="1322">
        <f>IF(ISERROR(VLOOKUP(VLOOKUP($A198, 'E4 TB Allocation Details'!$A$18:$L$214, MATCH("Misc ID", 'E4 TB Allocation Details'!$A$18:$L$18, 0),FALSE), 'E2 Allocators'!$B$15:$W$358, MATCH('O5 Details by Class &amp; Accounts'!AZ$18, 'E2 Allocators'!$B$15:$W$15, 0),FALSE)*$E198), 0, VLOOKUP(VLOOKUP($A198, 'E4 TB Allocation Details'!$A$18:$L$214, MATCH("Misc ID", 'E4 TB Allocation Details'!$A$18:$L$18, 0),FALSE), 'E2 Allocators'!$B$15:$W$358, MATCH('O5 Details by Class &amp; Accounts'!AZ$18, 'E2 Allocators'!$B$15:$W$15, 0),FALSE)*$E198)</f>
        <v>0</v>
      </c>
      <c r="BA198" s="1322">
        <f>IF(ISERROR(VLOOKUP(VLOOKUP($A198, 'E4 TB Allocation Details'!$A$18:$L$214, MATCH("Misc ID", 'E4 TB Allocation Details'!$A$18:$L$18, 0),FALSE), 'E2 Allocators'!$B$15:$W$358, MATCH('O5 Details by Class &amp; Accounts'!BA$18, 'E2 Allocators'!$B$15:$W$15, 0),FALSE)*$E198), 0, VLOOKUP(VLOOKUP($A198, 'E4 TB Allocation Details'!$A$18:$L$214, MATCH("Misc ID", 'E4 TB Allocation Details'!$A$18:$L$18, 0),FALSE), 'E2 Allocators'!$B$15:$W$358, MATCH('O5 Details by Class &amp; Accounts'!BA$18, 'E2 Allocators'!$B$15:$W$15, 0),FALSE)*$E198)</f>
        <v>0</v>
      </c>
      <c r="BB198" s="1322">
        <f>IF(ISERROR(VLOOKUP(VLOOKUP($A198, 'E4 TB Allocation Details'!$A$18:$L$214, MATCH("Misc ID", 'E4 TB Allocation Details'!$A$18:$L$18, 0),FALSE), 'E2 Allocators'!$B$15:$W$358, MATCH('O5 Details by Class &amp; Accounts'!BB$18, 'E2 Allocators'!$B$15:$W$15, 0),FALSE)*$E198), 0, VLOOKUP(VLOOKUP($A198, 'E4 TB Allocation Details'!$A$18:$L$214, MATCH("Misc ID", 'E4 TB Allocation Details'!$A$18:$L$18, 0),FALSE), 'E2 Allocators'!$B$15:$W$358, MATCH('O5 Details by Class &amp; Accounts'!BB$18, 'E2 Allocators'!$B$15:$W$15, 0),FALSE)*$E198)</f>
        <v>0</v>
      </c>
      <c r="BC198" s="1322">
        <f>IF(ISERROR(VLOOKUP(VLOOKUP($A198, 'E4 TB Allocation Details'!$A$18:$L$214, MATCH("Misc ID", 'E4 TB Allocation Details'!$A$18:$L$18, 0),FALSE), 'E2 Allocators'!$B$15:$W$358, MATCH('O5 Details by Class &amp; Accounts'!BC$18, 'E2 Allocators'!$B$15:$W$15, 0),FALSE)*$E198), 0, VLOOKUP(VLOOKUP($A198, 'E4 TB Allocation Details'!$A$18:$L$214, MATCH("Misc ID", 'E4 TB Allocation Details'!$A$18:$L$18, 0),FALSE), 'E2 Allocators'!$B$15:$W$358, MATCH('O5 Details by Class &amp; Accounts'!BC$18, 'E2 Allocators'!$B$15:$W$15, 0),FALSE)*$E198)</f>
        <v>0</v>
      </c>
      <c r="BD198" s="1322">
        <f>IF(ISERROR(VLOOKUP(VLOOKUP($A198, 'E4 TB Allocation Details'!$A$18:$L$214, MATCH("Misc ID", 'E4 TB Allocation Details'!$A$18:$L$18, 0),FALSE), 'E2 Allocators'!$B$15:$W$358, MATCH('O5 Details by Class &amp; Accounts'!BD$18, 'E2 Allocators'!$B$15:$W$15, 0),FALSE)*$E198), 0, VLOOKUP(VLOOKUP($A198, 'E4 TB Allocation Details'!$A$18:$L$214, MATCH("Misc ID", 'E4 TB Allocation Details'!$A$18:$L$18, 0),FALSE), 'E2 Allocators'!$B$15:$W$358, MATCH('O5 Details by Class &amp; Accounts'!BD$18, 'E2 Allocators'!$B$15:$W$15, 0),FALSE)*$E198)</f>
        <v>0</v>
      </c>
      <c r="BE198" s="1322">
        <f>IF(ISERROR(VLOOKUP(VLOOKUP($A198, 'E4 TB Allocation Details'!$A$18:$L$214, MATCH("Misc ID", 'E4 TB Allocation Details'!$A$18:$L$18, 0),FALSE), 'E2 Allocators'!$B$15:$W$358, MATCH('O5 Details by Class &amp; Accounts'!BE$18, 'E2 Allocators'!$B$15:$W$15, 0),FALSE)*$E198), 0, VLOOKUP(VLOOKUP($A198, 'E4 TB Allocation Details'!$A$18:$L$214, MATCH("Misc ID", 'E4 TB Allocation Details'!$A$18:$L$18, 0),FALSE), 'E2 Allocators'!$B$15:$W$358, MATCH('O5 Details by Class &amp; Accounts'!BE$18, 'E2 Allocators'!$B$15:$W$15, 0),FALSE)*$E198)</f>
        <v>0</v>
      </c>
      <c r="BF198" s="1322">
        <f>IF(ISERROR(VLOOKUP(VLOOKUP($A198, 'E4 TB Allocation Details'!$A$18:$L$214, MATCH("Misc ID", 'E4 TB Allocation Details'!$A$18:$L$18, 0),FALSE), 'E2 Allocators'!$B$15:$W$358, MATCH('O5 Details by Class &amp; Accounts'!BF$18, 'E2 Allocators'!$B$15:$W$15, 0),FALSE)*$E198), 0, VLOOKUP(VLOOKUP($A198, 'E4 TB Allocation Details'!$A$18:$L$214, MATCH("Misc ID", 'E4 TB Allocation Details'!$A$18:$L$18, 0),FALSE), 'E2 Allocators'!$B$15:$W$358, MATCH('O5 Details by Class &amp; Accounts'!BF$18, 'E2 Allocators'!$B$15:$W$15, 0),FALSE)*$E198)</f>
        <v>0</v>
      </c>
      <c r="BG198" s="1322">
        <f>IF(ISERROR(VLOOKUP(VLOOKUP($A198, 'E4 TB Allocation Details'!$A$18:$L$214, MATCH("Misc ID", 'E4 TB Allocation Details'!$A$18:$L$18, 0),FALSE), 'E2 Allocators'!$B$15:$W$358, MATCH('O5 Details by Class &amp; Accounts'!BG$18, 'E2 Allocators'!$B$15:$W$15, 0),FALSE)*$E198), 0, VLOOKUP(VLOOKUP($A198, 'E4 TB Allocation Details'!$A$18:$L$214, MATCH("Misc ID", 'E4 TB Allocation Details'!$A$18:$L$18, 0),FALSE), 'E2 Allocators'!$B$15:$W$358, MATCH('O5 Details by Class &amp; Accounts'!BG$18, 'E2 Allocators'!$B$15:$W$15, 0),FALSE)*$E198)</f>
        <v>0</v>
      </c>
      <c r="BH198" s="1322">
        <f>IF(ISERROR(VLOOKUP(VLOOKUP($A198, 'E4 TB Allocation Details'!$A$18:$L$214, MATCH("Misc ID", 'E4 TB Allocation Details'!$A$18:$L$18, 0),FALSE), 'E2 Allocators'!$B$15:$W$358, MATCH('O5 Details by Class &amp; Accounts'!BH$18, 'E2 Allocators'!$B$15:$W$15, 0),FALSE)*$E198), 0, VLOOKUP(VLOOKUP($A198, 'E4 TB Allocation Details'!$A$18:$L$214, MATCH("Misc ID", 'E4 TB Allocation Details'!$A$18:$L$18, 0),FALSE), 'E2 Allocators'!$B$15:$W$358, MATCH('O5 Details by Class &amp; Accounts'!BH$18, 'E2 Allocators'!$B$15:$W$15, 0),FALSE)*$E198)</f>
        <v>0</v>
      </c>
      <c r="BI198" s="1322">
        <f>IF(ISERROR(VLOOKUP(VLOOKUP($A198, 'E4 TB Allocation Details'!$A$18:$L$214, MATCH("Misc ID", 'E4 TB Allocation Details'!$A$18:$L$18, 0),FALSE), 'E2 Allocators'!$B$15:$W$358, MATCH('O5 Details by Class &amp; Accounts'!BI$18, 'E2 Allocators'!$B$15:$W$15, 0),FALSE)*$E198), 0, VLOOKUP(VLOOKUP($A198, 'E4 TB Allocation Details'!$A$18:$L$214, MATCH("Misc ID", 'E4 TB Allocation Details'!$A$18:$L$18, 0),FALSE), 'E2 Allocators'!$B$15:$W$358, MATCH('O5 Details by Class &amp; Accounts'!BI$18, 'E2 Allocators'!$B$15:$W$15, 0),FALSE)*$E198)</f>
        <v>0</v>
      </c>
      <c r="BJ198" s="1322">
        <f>IF(ISERROR(VLOOKUP(VLOOKUP($A198, 'E4 TB Allocation Details'!$A$18:$L$214, MATCH("Misc ID", 'E4 TB Allocation Details'!$A$18:$L$18, 0),FALSE), 'E2 Allocators'!$B$15:$W$358, MATCH('O5 Details by Class &amp; Accounts'!BJ$18, 'E2 Allocators'!$B$15:$W$15, 0),FALSE)*$E198), 0, VLOOKUP(VLOOKUP($A198, 'E4 TB Allocation Details'!$A$18:$L$214, MATCH("Misc ID", 'E4 TB Allocation Details'!$A$18:$L$18, 0),FALSE), 'E2 Allocators'!$B$15:$W$358, MATCH('O5 Details by Class &amp; Accounts'!BJ$18, 'E2 Allocators'!$B$15:$W$15, 0),FALSE)*$E198)</f>
        <v>0</v>
      </c>
      <c r="BK198" s="1322">
        <f>IF(ISERROR(VLOOKUP(VLOOKUP($A198, 'E4 TB Allocation Details'!$A$18:$L$214, MATCH("Misc ID", 'E4 TB Allocation Details'!$A$18:$L$18, 0),FALSE), 'E2 Allocators'!$B$15:$W$358, MATCH('O5 Details by Class &amp; Accounts'!BK$18, 'E2 Allocators'!$B$15:$W$15, 0),FALSE)*$E198), 0, VLOOKUP(VLOOKUP($A198, 'E4 TB Allocation Details'!$A$18:$L$214, MATCH("Misc ID", 'E4 TB Allocation Details'!$A$18:$L$18, 0),FALSE), 'E2 Allocators'!$B$15:$W$358, MATCH('O5 Details by Class &amp; Accounts'!BK$18, 'E2 Allocators'!$B$15:$W$15, 0),FALSE)*$E198)</f>
        <v>0</v>
      </c>
      <c r="BL198" s="1322">
        <f>IF(ISERROR(VLOOKUP(VLOOKUP($A198, 'E4 TB Allocation Details'!$A$18:$L$214, MATCH("Misc ID", 'E4 TB Allocation Details'!$A$18:$L$18, 0),FALSE), 'E2 Allocators'!$B$15:$W$358, MATCH('O5 Details by Class &amp; Accounts'!BL$18, 'E2 Allocators'!$B$15:$W$15, 0),FALSE)*$E198), 0, VLOOKUP(VLOOKUP($A198, 'E4 TB Allocation Details'!$A$18:$L$214, MATCH("Misc ID", 'E4 TB Allocation Details'!$A$18:$L$18, 0),FALSE), 'E2 Allocators'!$B$15:$W$358, MATCH('O5 Details by Class &amp; Accounts'!BL$18, 'E2 Allocators'!$B$15:$W$15, 0),FALSE)*$E198)</f>
        <v>0</v>
      </c>
      <c r="BM198" s="1322">
        <f>IF(ISERROR(VLOOKUP(VLOOKUP($A198, 'E4 TB Allocation Details'!$A$18:$L$214, MATCH("Misc ID", 'E4 TB Allocation Details'!$A$18:$L$18, 0),FALSE), 'E2 Allocators'!$B$15:$W$358, MATCH('O5 Details by Class &amp; Accounts'!BM$18, 'E2 Allocators'!$B$15:$W$15, 0),FALSE)*$E198), 0, VLOOKUP(VLOOKUP($A198, 'E4 TB Allocation Details'!$A$18:$L$214, MATCH("Misc ID", 'E4 TB Allocation Details'!$A$18:$L$18, 0),FALSE), 'E2 Allocators'!$B$15:$W$358, MATCH('O5 Details by Class &amp; Accounts'!BM$18, 'E2 Allocators'!$B$15:$W$15, 0),FALSE)*$E198)</f>
        <v>0</v>
      </c>
      <c r="BN198" s="1322">
        <f>IF(ISERROR(VLOOKUP(VLOOKUP($A198, 'E4 TB Allocation Details'!$A$18:$L$214, MATCH("Misc ID", 'E4 TB Allocation Details'!$A$18:$L$18, 0),FALSE), 'E2 Allocators'!$B$15:$W$358, MATCH('O5 Details by Class &amp; Accounts'!BN$18, 'E2 Allocators'!$B$15:$W$15, 0),FALSE)*$E198), 0, VLOOKUP(VLOOKUP($A198, 'E4 TB Allocation Details'!$A$18:$L$214, MATCH("Misc ID", 'E4 TB Allocation Details'!$A$18:$L$18, 0),FALSE), 'E2 Allocators'!$B$15:$W$358, MATCH('O5 Details by Class &amp; Accounts'!BN$18, 'E2 Allocators'!$B$15:$W$15, 0),FALSE)*$E198)</f>
        <v>0</v>
      </c>
      <c r="BO198" s="1322">
        <f>IF(ISERROR(VLOOKUP(VLOOKUP($A198, 'E4 TB Allocation Details'!$A$18:$L$214, MATCH("Misc ID", 'E4 TB Allocation Details'!$A$18:$L$18, 0),FALSE), 'E2 Allocators'!$B$15:$W$358, MATCH('O5 Details by Class &amp; Accounts'!BO$18, 'E2 Allocators'!$B$15:$W$15, 0),FALSE)*$E198), 0, VLOOKUP(VLOOKUP($A198, 'E4 TB Allocation Details'!$A$18:$L$214, MATCH("Misc ID", 'E4 TB Allocation Details'!$A$18:$L$18, 0),FALSE), 'E2 Allocators'!$B$15:$W$358, MATCH('O5 Details by Class &amp; Accounts'!BO$18, 'E2 Allocators'!$B$15:$W$15, 0),FALSE)*$E198)</f>
        <v>0</v>
      </c>
      <c r="BP198" s="1322">
        <f>IF(ISERROR(VLOOKUP(VLOOKUP($A198, 'E4 TB Allocation Details'!$A$18:$L$214, MATCH("Misc ID", 'E4 TB Allocation Details'!$A$18:$L$18, 0),FALSE), 'E2 Allocators'!$B$15:$W$358, MATCH('O5 Details by Class &amp; Accounts'!BP$18, 'E2 Allocators'!$B$15:$W$15, 0),FALSE)*$E198), 0, VLOOKUP(VLOOKUP($A198, 'E4 TB Allocation Details'!$A$18:$L$214, MATCH("Misc ID", 'E4 TB Allocation Details'!$A$18:$L$18, 0),FALSE), 'E2 Allocators'!$B$15:$W$358, MATCH('O5 Details by Class &amp; Accounts'!BP$18, 'E2 Allocators'!$B$15:$W$15, 0),FALSE)*$E198)</f>
        <v>0</v>
      </c>
      <c r="BQ198" s="1322">
        <f>IF(ISERROR(VLOOKUP(VLOOKUP($A198, 'E4 TB Allocation Details'!$A$18:$L$214, MATCH("Misc ID", 'E4 TB Allocation Details'!$A$18:$L$18, 0),FALSE), 'E2 Allocators'!$B$15:$W$358, MATCH('O5 Details by Class &amp; Accounts'!BQ$18, 'E2 Allocators'!$B$15:$W$15, 0),FALSE)*$E198), 0, VLOOKUP(VLOOKUP($A198, 'E4 TB Allocation Details'!$A$18:$L$214, MATCH("Misc ID", 'E4 TB Allocation Details'!$A$18:$L$18, 0),FALSE), 'E2 Allocators'!$B$15:$W$358, MATCH('O5 Details by Class &amp; Accounts'!BQ$18, 'E2 Allocators'!$B$15:$W$15, 0),FALSE)*$E198)</f>
        <v>0</v>
      </c>
      <c r="BR198" s="1322">
        <f>IF(ISERROR(VLOOKUP(VLOOKUP($A198, 'E4 TB Allocation Details'!$A$18:$L$214, MATCH("Misc ID", 'E4 TB Allocation Details'!$A$18:$L$18, 0),FALSE), 'E2 Allocators'!$B$15:$W$358, MATCH('O5 Details by Class &amp; Accounts'!BR$18, 'E2 Allocators'!$B$15:$W$15, 0),FALSE)*$E198), 0, VLOOKUP(VLOOKUP($A198, 'E4 TB Allocation Details'!$A$18:$L$214, MATCH("Misc ID", 'E4 TB Allocation Details'!$A$18:$L$18, 0),FALSE), 'E2 Allocators'!$B$15:$W$358, MATCH('O5 Details by Class &amp; Accounts'!BR$18, 'E2 Allocators'!$B$15:$W$15, 0),FALSE)*$E198)</f>
        <v>0</v>
      </c>
      <c r="BS198" s="1322">
        <f t="shared" si="48"/>
        <v>0</v>
      </c>
      <c r="BT198" s="1322">
        <f>IF(ISERROR(VLOOKUP(VLOOKUP($A198, 'E4 TB Allocation Details'!$A$18:$L$214, MATCH("A &amp; G ID", 'E4 TB Allocation Details'!$A$18:$L$18, 0),FALSE), 'E2 Allocators'!$B$15:$W$358, MATCH('O5 Details by Class &amp; Accounts'!BT$18, 'E2 Allocators'!$B$15:$W$15, 0),FALSE)*$E198), 0, VLOOKUP(VLOOKUP($A198, 'E4 TB Allocation Details'!$A$18:$L$214, MATCH("A &amp; G ID", 'E4 TB Allocation Details'!$A$18:$L$18, 0),FALSE), 'E2 Allocators'!$B$15:$W$358, MATCH('O5 Details by Class &amp; Accounts'!BT$18, 'E2 Allocators'!$B$15:$W$15, 0),FALSE)*$E198)</f>
        <v>3508.2758058494301</v>
      </c>
      <c r="BU198" s="1322">
        <f>IF(ISERROR(VLOOKUP(VLOOKUP($A198, 'E4 TB Allocation Details'!$A$18:$L$214, MATCH("A &amp; G ID", 'E4 TB Allocation Details'!$A$18:$L$18, 0),FALSE), 'E2 Allocators'!$B$15:$W$358, MATCH('O5 Details by Class &amp; Accounts'!BU$18, 'E2 Allocators'!$B$15:$W$15, 0),FALSE)*$E198), 0, VLOOKUP(VLOOKUP($A198, 'E4 TB Allocation Details'!$A$18:$L$214, MATCH("A &amp; G ID", 'E4 TB Allocation Details'!$A$18:$L$18, 0),FALSE), 'E2 Allocators'!$B$15:$W$358, MATCH('O5 Details by Class &amp; Accounts'!BU$18, 'E2 Allocators'!$B$15:$W$15, 0),FALSE)*$E198)</f>
        <v>885.55436860693658</v>
      </c>
      <c r="BV198" s="1322">
        <f>IF(ISERROR(VLOOKUP(VLOOKUP($A198, 'E4 TB Allocation Details'!$A$18:$L$214, MATCH("A &amp; G ID", 'E4 TB Allocation Details'!$A$18:$L$18, 0),FALSE), 'E2 Allocators'!$B$15:$W$358, MATCH('O5 Details by Class &amp; Accounts'!BV$18, 'E2 Allocators'!$B$15:$W$15, 0),FALSE)*$E198), 0, VLOOKUP(VLOOKUP($A198, 'E4 TB Allocation Details'!$A$18:$L$214, MATCH("A &amp; G ID", 'E4 TB Allocation Details'!$A$18:$L$18, 0),FALSE), 'E2 Allocators'!$B$15:$W$358, MATCH('O5 Details by Class &amp; Accounts'!BV$18, 'E2 Allocators'!$B$15:$W$15, 0),FALSE)*$E198)</f>
        <v>599.35412071485621</v>
      </c>
      <c r="BW198" s="1322">
        <f>IF(ISERROR(VLOOKUP(VLOOKUP($A198, 'E4 TB Allocation Details'!$A$18:$L$214, MATCH("A &amp; G ID", 'E4 TB Allocation Details'!$A$18:$L$18, 0),FALSE), 'E2 Allocators'!$B$15:$W$358, MATCH('O5 Details by Class &amp; Accounts'!BW$18, 'E2 Allocators'!$B$15:$W$15, 0),FALSE)*$E198), 0, VLOOKUP(VLOOKUP($A198, 'E4 TB Allocation Details'!$A$18:$L$214, MATCH("A &amp; G ID", 'E4 TB Allocation Details'!$A$18:$L$18, 0),FALSE), 'E2 Allocators'!$B$15:$W$358, MATCH('O5 Details by Class &amp; Accounts'!BW$18, 'E2 Allocators'!$B$15:$W$15, 0),FALSE)*$E198)</f>
        <v>0</v>
      </c>
      <c r="BX198" s="1322">
        <f>IF(ISERROR(VLOOKUP(VLOOKUP($A198, 'E4 TB Allocation Details'!$A$18:$L$214, MATCH("A &amp; G ID", 'E4 TB Allocation Details'!$A$18:$L$18, 0),FALSE), 'E2 Allocators'!$B$15:$W$358, MATCH('O5 Details by Class &amp; Accounts'!BX$18, 'E2 Allocators'!$B$15:$W$15, 0),FALSE)*$E198), 0, VLOOKUP(VLOOKUP($A198, 'E4 TB Allocation Details'!$A$18:$L$214, MATCH("A &amp; G ID", 'E4 TB Allocation Details'!$A$18:$L$18, 0),FALSE), 'E2 Allocators'!$B$15:$W$358, MATCH('O5 Details by Class &amp; Accounts'!BX$18, 'E2 Allocators'!$B$15:$W$15, 0),FALSE)*$E198)</f>
        <v>0</v>
      </c>
      <c r="BY198" s="1322">
        <f>IF(ISERROR(VLOOKUP(VLOOKUP($A198, 'E4 TB Allocation Details'!$A$18:$L$214, MATCH("A &amp; G ID", 'E4 TB Allocation Details'!$A$18:$L$18, 0),FALSE), 'E2 Allocators'!$B$15:$W$358, MATCH('O5 Details by Class &amp; Accounts'!BY$18, 'E2 Allocators'!$B$15:$W$15, 0),FALSE)*$E198), 0, VLOOKUP(VLOOKUP($A198, 'E4 TB Allocation Details'!$A$18:$L$214, MATCH("A &amp; G ID", 'E4 TB Allocation Details'!$A$18:$L$18, 0),FALSE), 'E2 Allocators'!$B$15:$W$358, MATCH('O5 Details by Class &amp; Accounts'!BY$18, 'E2 Allocators'!$B$15:$W$15, 0),FALSE)*$E198)</f>
        <v>84.793346849814441</v>
      </c>
      <c r="BZ198" s="1322">
        <f>IF(ISERROR(VLOOKUP(VLOOKUP($A198, 'E4 TB Allocation Details'!$A$18:$L$214, MATCH("A &amp; G ID", 'E4 TB Allocation Details'!$A$18:$L$18, 0),FALSE), 'E2 Allocators'!$B$15:$W$358, MATCH('O5 Details by Class &amp; Accounts'!BZ$18, 'E2 Allocators'!$B$15:$W$15, 0),FALSE)*$E198), 0, VLOOKUP(VLOOKUP($A198, 'E4 TB Allocation Details'!$A$18:$L$214, MATCH("A &amp; G ID", 'E4 TB Allocation Details'!$A$18:$L$18, 0),FALSE), 'E2 Allocators'!$B$15:$W$358, MATCH('O5 Details by Class &amp; Accounts'!BZ$18, 'E2 Allocators'!$B$15:$W$15, 0),FALSE)*$E198)</f>
        <v>178.64502529361638</v>
      </c>
      <c r="CA198" s="1322">
        <f>IF(ISERROR(VLOOKUP(VLOOKUP($A198, 'E4 TB Allocation Details'!$A$18:$L$214, MATCH("A &amp; G ID", 'E4 TB Allocation Details'!$A$18:$L$18, 0),FALSE), 'E2 Allocators'!$B$15:$W$358, MATCH('O5 Details by Class &amp; Accounts'!CA$18, 'E2 Allocators'!$B$15:$W$15, 0),FALSE)*$E198), 0, VLOOKUP(VLOOKUP($A198, 'E4 TB Allocation Details'!$A$18:$L$214, MATCH("A &amp; G ID", 'E4 TB Allocation Details'!$A$18:$L$18, 0),FALSE), 'E2 Allocators'!$B$15:$W$358, MATCH('O5 Details by Class &amp; Accounts'!CA$18, 'E2 Allocators'!$B$15:$W$15, 0),FALSE)*$E198)</f>
        <v>0</v>
      </c>
      <c r="CB198" s="1322">
        <f>IF(ISERROR(VLOOKUP(VLOOKUP($A198, 'E4 TB Allocation Details'!$A$18:$L$214, MATCH("A &amp; G ID", 'E4 TB Allocation Details'!$A$18:$L$18, 0),FALSE), 'E2 Allocators'!$B$15:$W$358, MATCH('O5 Details by Class &amp; Accounts'!CB$18, 'E2 Allocators'!$B$15:$W$15, 0),FALSE)*$E198), 0, VLOOKUP(VLOOKUP($A198, 'E4 TB Allocation Details'!$A$18:$L$214, MATCH("A &amp; G ID", 'E4 TB Allocation Details'!$A$18:$L$18, 0),FALSE), 'E2 Allocators'!$B$15:$W$358, MATCH('O5 Details by Class &amp; Accounts'!CB$18, 'E2 Allocators'!$B$15:$W$15, 0),FALSE)*$E198)</f>
        <v>7.7773326853441773</v>
      </c>
      <c r="CC198" s="1322">
        <f>IF(ISERROR(VLOOKUP(VLOOKUP($A198, 'E4 TB Allocation Details'!$A$18:$L$214, MATCH("A &amp; G ID", 'E4 TB Allocation Details'!$A$18:$L$18, 0),FALSE), 'E2 Allocators'!$B$15:$W$358, MATCH('O5 Details by Class &amp; Accounts'!CC$18, 'E2 Allocators'!$B$15:$W$15, 0),FALSE)*$E198), 0, VLOOKUP(VLOOKUP($A198, 'E4 TB Allocation Details'!$A$18:$L$214, MATCH("A &amp; G ID", 'E4 TB Allocation Details'!$A$18:$L$18, 0),FALSE), 'E2 Allocators'!$B$15:$W$358, MATCH('O5 Details by Class &amp; Accounts'!CC$18, 'E2 Allocators'!$B$15:$W$15, 0),FALSE)*$E198)</f>
        <v>0</v>
      </c>
      <c r="CD198" s="1322">
        <f>IF(ISERROR(VLOOKUP(VLOOKUP($A198, 'E4 TB Allocation Details'!$A$18:$L$214, MATCH("A &amp; G ID", 'E4 TB Allocation Details'!$A$18:$L$18, 0),FALSE), 'E2 Allocators'!$B$15:$W$358, MATCH('O5 Details by Class &amp; Accounts'!CD$18, 'E2 Allocators'!$B$15:$W$15, 0),FALSE)*$E198), 0, VLOOKUP(VLOOKUP($A198, 'E4 TB Allocation Details'!$A$18:$L$214, MATCH("A &amp; G ID", 'E4 TB Allocation Details'!$A$18:$L$18, 0),FALSE), 'E2 Allocators'!$B$15:$W$358, MATCH('O5 Details by Class &amp; Accounts'!CD$18, 'E2 Allocators'!$B$15:$W$15, 0),FALSE)*$E198)</f>
        <v>0</v>
      </c>
      <c r="CE198" s="1322">
        <f>IF(ISERROR(VLOOKUP(VLOOKUP($A198, 'E4 TB Allocation Details'!$A$18:$L$214, MATCH("A &amp; G ID", 'E4 TB Allocation Details'!$A$18:$L$18, 0),FALSE), 'E2 Allocators'!$B$15:$W$358, MATCH('O5 Details by Class &amp; Accounts'!CE$18, 'E2 Allocators'!$B$15:$W$15, 0),FALSE)*$E198), 0, VLOOKUP(VLOOKUP($A198, 'E4 TB Allocation Details'!$A$18:$L$214, MATCH("A &amp; G ID", 'E4 TB Allocation Details'!$A$18:$L$18, 0),FALSE), 'E2 Allocators'!$B$15:$W$358, MATCH('O5 Details by Class &amp; Accounts'!CE$18, 'E2 Allocators'!$B$15:$W$15, 0),FALSE)*$E198)</f>
        <v>0</v>
      </c>
      <c r="CF198" s="1322">
        <f>IF(ISERROR(VLOOKUP(VLOOKUP($A198, 'E4 TB Allocation Details'!$A$18:$L$214, MATCH("A &amp; G ID", 'E4 TB Allocation Details'!$A$18:$L$18, 0),FALSE), 'E2 Allocators'!$B$15:$W$358, MATCH('O5 Details by Class &amp; Accounts'!CF$18, 'E2 Allocators'!$B$15:$W$15, 0),FALSE)*$E198), 0, VLOOKUP(VLOOKUP($A198, 'E4 TB Allocation Details'!$A$18:$L$214, MATCH("A &amp; G ID", 'E4 TB Allocation Details'!$A$18:$L$18, 0),FALSE), 'E2 Allocators'!$B$15:$W$358, MATCH('O5 Details by Class &amp; Accounts'!CF$18, 'E2 Allocators'!$B$15:$W$15, 0),FALSE)*$E198)</f>
        <v>0</v>
      </c>
      <c r="CG198" s="1322">
        <f>IF(ISERROR(VLOOKUP(VLOOKUP($A198, 'E4 TB Allocation Details'!$A$18:$L$214, MATCH("A &amp; G ID", 'E4 TB Allocation Details'!$A$18:$L$18, 0),FALSE), 'E2 Allocators'!$B$15:$W$358, MATCH('O5 Details by Class &amp; Accounts'!CG$18, 'E2 Allocators'!$B$15:$W$15, 0),FALSE)*$E198), 0, VLOOKUP(VLOOKUP($A198, 'E4 TB Allocation Details'!$A$18:$L$214, MATCH("A &amp; G ID", 'E4 TB Allocation Details'!$A$18:$L$18, 0),FALSE), 'E2 Allocators'!$B$15:$W$358, MATCH('O5 Details by Class &amp; Accounts'!CG$18, 'E2 Allocators'!$B$15:$W$15, 0),FALSE)*$E198)</f>
        <v>0</v>
      </c>
      <c r="CH198" s="1322">
        <f>IF(ISERROR(VLOOKUP(VLOOKUP($A198, 'E4 TB Allocation Details'!$A$18:$L$214, MATCH("A &amp; G ID", 'E4 TB Allocation Details'!$A$18:$L$18, 0),FALSE), 'E2 Allocators'!$B$15:$W$358, MATCH('O5 Details by Class &amp; Accounts'!CH$18, 'E2 Allocators'!$B$15:$W$15, 0),FALSE)*$E198), 0, VLOOKUP(VLOOKUP($A198, 'E4 TB Allocation Details'!$A$18:$L$214, MATCH("A &amp; G ID", 'E4 TB Allocation Details'!$A$18:$L$18, 0),FALSE), 'E2 Allocators'!$B$15:$W$358, MATCH('O5 Details by Class &amp; Accounts'!CH$18, 'E2 Allocators'!$B$15:$W$15, 0),FALSE)*$E198)</f>
        <v>0</v>
      </c>
      <c r="CI198" s="1322">
        <f>IF(ISERROR(VLOOKUP(VLOOKUP($A198, 'E4 TB Allocation Details'!$A$18:$L$214, MATCH("A &amp; G ID", 'E4 TB Allocation Details'!$A$18:$L$18, 0),FALSE), 'E2 Allocators'!$B$15:$W$358, MATCH('O5 Details by Class &amp; Accounts'!CI$18, 'E2 Allocators'!$B$15:$W$15, 0),FALSE)*$E198), 0, VLOOKUP(VLOOKUP($A198, 'E4 TB Allocation Details'!$A$18:$L$214, MATCH("A &amp; G ID", 'E4 TB Allocation Details'!$A$18:$L$18, 0),FALSE), 'E2 Allocators'!$B$15:$W$358, MATCH('O5 Details by Class &amp; Accounts'!CI$18, 'E2 Allocators'!$B$15:$W$15, 0),FALSE)*$E198)</f>
        <v>0</v>
      </c>
      <c r="CJ198" s="1322">
        <f>IF(ISERROR(VLOOKUP(VLOOKUP($A198, 'E4 TB Allocation Details'!$A$18:$L$214, MATCH("A &amp; G ID", 'E4 TB Allocation Details'!$A$18:$L$18, 0),FALSE), 'E2 Allocators'!$B$15:$W$358, MATCH('O5 Details by Class &amp; Accounts'!CJ$18, 'E2 Allocators'!$B$15:$W$15, 0),FALSE)*$E198), 0, VLOOKUP(VLOOKUP($A198, 'E4 TB Allocation Details'!$A$18:$L$214, MATCH("A &amp; G ID", 'E4 TB Allocation Details'!$A$18:$L$18, 0),FALSE), 'E2 Allocators'!$B$15:$W$358, MATCH('O5 Details by Class &amp; Accounts'!CJ$18, 'E2 Allocators'!$B$15:$W$15, 0),FALSE)*$E198)</f>
        <v>0</v>
      </c>
      <c r="CK198" s="1322">
        <f>IF(ISERROR(VLOOKUP(VLOOKUP($A198, 'E4 TB Allocation Details'!$A$18:$L$214, MATCH("A &amp; G ID", 'E4 TB Allocation Details'!$A$18:$L$18, 0),FALSE), 'E2 Allocators'!$B$15:$W$358, MATCH('O5 Details by Class &amp; Accounts'!CK$18, 'E2 Allocators'!$B$15:$W$15, 0),FALSE)*$E198), 0, VLOOKUP(VLOOKUP($A198, 'E4 TB Allocation Details'!$A$18:$L$214, MATCH("A &amp; G ID", 'E4 TB Allocation Details'!$A$18:$L$18, 0),FALSE), 'E2 Allocators'!$B$15:$W$358, MATCH('O5 Details by Class &amp; Accounts'!CK$18, 'E2 Allocators'!$B$15:$W$15, 0),FALSE)*$E198)</f>
        <v>0</v>
      </c>
      <c r="CL198" s="1322">
        <f>IF(ISERROR(VLOOKUP(VLOOKUP($A198, 'E4 TB Allocation Details'!$A$18:$L$214, MATCH("A &amp; G ID", 'E4 TB Allocation Details'!$A$18:$L$18, 0),FALSE), 'E2 Allocators'!$B$15:$W$358, MATCH('O5 Details by Class &amp; Accounts'!CL$18, 'E2 Allocators'!$B$15:$W$15, 0),FALSE)*$E198), 0, VLOOKUP(VLOOKUP($A198, 'E4 TB Allocation Details'!$A$18:$L$214, MATCH("A &amp; G ID", 'E4 TB Allocation Details'!$A$18:$L$18, 0),FALSE), 'E2 Allocators'!$B$15:$W$358, MATCH('O5 Details by Class &amp; Accounts'!CL$18, 'E2 Allocators'!$B$15:$W$15, 0),FALSE)*$E198)</f>
        <v>0</v>
      </c>
      <c r="CM198" s="1322">
        <f>IF(ISERROR(VLOOKUP(VLOOKUP($A198, 'E4 TB Allocation Details'!$A$18:$L$214, MATCH("A &amp; G ID", 'E4 TB Allocation Details'!$A$18:$L$18, 0),FALSE), 'E2 Allocators'!$B$15:$W$358, MATCH('O5 Details by Class &amp; Accounts'!CM$18, 'E2 Allocators'!$B$15:$W$15, 0),FALSE)*$E198), 0, VLOOKUP(VLOOKUP($A198, 'E4 TB Allocation Details'!$A$18:$L$214, MATCH("A &amp; G ID", 'E4 TB Allocation Details'!$A$18:$L$18, 0),FALSE), 'E2 Allocators'!$B$15:$W$358, MATCH('O5 Details by Class &amp; Accounts'!CM$18, 'E2 Allocators'!$B$15:$W$15, 0),FALSE)*$E198)</f>
        <v>0</v>
      </c>
      <c r="CN198" s="1322">
        <f t="shared" si="52"/>
        <v>5264.3999999999978</v>
      </c>
      <c r="CO198" s="1651">
        <f t="shared" si="50"/>
        <v>0</v>
      </c>
      <c r="CQ198" s="1899" t="inlineStr">
        <is>
          <t/>
        </is>
      </c>
    </row>
    <row r="199" spans="1:95" s="64" customFormat="1" ht="25.5" x14ac:dyDescent="0.2">
      <c r="A199" s="1097">
        <v>5685</v>
      </c>
      <c r="B199" s="1098" t="s">
        <v>1378</v>
      </c>
      <c r="C199" s="1648">
        <f>IF(ISERROR(VLOOKUP($A199,'I3 TB Data'!$A$19:$H$483,MATCH('O5 Details by Class &amp; Accounts'!$C$18, 'I3 TB Data'!$A$19:$H$19,0),0)), 0, VLOOKUP($A199,'I3 TB Data'!$A$19:$H$483,MATCH('O5 Details by Class &amp; Accounts'!$C$18,'I3 TB Data'!$A$19:$H$19,0),0))</f>
        <v>0</v>
      </c>
      <c r="D199" s="1649"/>
      <c r="E199" s="1648">
        <f t="shared" si="53"/>
        <v>0</v>
      </c>
      <c r="F199" s="1650"/>
      <c r="G199" s="1650"/>
      <c r="H199" s="1322">
        <f t="shared" si="46"/>
        <v>0</v>
      </c>
      <c r="I199" s="1322">
        <f>IF(ISERROR(VLOOKUP(VLOOKUP($A199, 'E4 TB Allocation Details'!$A$18:$L$214, MATCH("Demand ID", 'E4 TB Allocation Details'!$A$18:$L$18, 0),FALSE), 'E2 Allocators'!$B$15:$W$358, MATCH('O5 Details by Class &amp; Accounts'!I$18, 'E2 Allocators'!$B$15:$W$15, 0),FALSE)*$F199), 0, VLOOKUP(VLOOKUP($A199, 'E4 TB Allocation Details'!$A$18:$L$214, MATCH("Demand ID", 'E4 TB Allocation Details'!$A$18:$L$18, 0),FALSE), 'E2 Allocators'!$B$15:$W$358, MATCH('O5 Details by Class &amp; Accounts'!I$18, 'E2 Allocators'!$B$15:$W$15, 0),FALSE)*$F199)</f>
        <v>0</v>
      </c>
      <c r="J199" s="1322">
        <f>IF(ISERROR(VLOOKUP(VLOOKUP($A199, 'E4 TB Allocation Details'!$A$18:$L$214, MATCH("Demand ID", 'E4 TB Allocation Details'!$A$18:$L$18, 0),FALSE), 'E2 Allocators'!$B$15:$W$358, MATCH('O5 Details by Class &amp; Accounts'!J$18, 'E2 Allocators'!$B$15:$W$15, 0),FALSE)*$F199), 0, VLOOKUP(VLOOKUP($A199, 'E4 TB Allocation Details'!$A$18:$L$214, MATCH("Demand ID", 'E4 TB Allocation Details'!$A$18:$L$18, 0),FALSE), 'E2 Allocators'!$B$15:$W$358, MATCH('O5 Details by Class &amp; Accounts'!J$18, 'E2 Allocators'!$B$15:$W$15, 0),FALSE)*$F199)</f>
        <v>0</v>
      </c>
      <c r="K199" s="1322">
        <f>IF(ISERROR(VLOOKUP(VLOOKUP($A199, 'E4 TB Allocation Details'!$A$18:$L$214, MATCH("Demand ID", 'E4 TB Allocation Details'!$A$18:$L$18, 0),FALSE), 'E2 Allocators'!$B$15:$W$358, MATCH('O5 Details by Class &amp; Accounts'!K$18, 'E2 Allocators'!$B$15:$W$15, 0),FALSE)*$F199), 0, VLOOKUP(VLOOKUP($A199, 'E4 TB Allocation Details'!$A$18:$L$214, MATCH("Demand ID", 'E4 TB Allocation Details'!$A$18:$L$18, 0),FALSE), 'E2 Allocators'!$B$15:$W$358, MATCH('O5 Details by Class &amp; Accounts'!K$18, 'E2 Allocators'!$B$15:$W$15, 0),FALSE)*$F199)</f>
        <v>0</v>
      </c>
      <c r="L199" s="1322">
        <f>IF(ISERROR(VLOOKUP(VLOOKUP($A199, 'E4 TB Allocation Details'!$A$18:$L$214, MATCH("Demand ID", 'E4 TB Allocation Details'!$A$18:$L$18, 0),FALSE), 'E2 Allocators'!$B$15:$W$358, MATCH('O5 Details by Class &amp; Accounts'!L$18, 'E2 Allocators'!$B$15:$W$15, 0),FALSE)*$F199), 0, VLOOKUP(VLOOKUP($A199, 'E4 TB Allocation Details'!$A$18:$L$214, MATCH("Demand ID", 'E4 TB Allocation Details'!$A$18:$L$18, 0),FALSE), 'E2 Allocators'!$B$15:$W$358, MATCH('O5 Details by Class &amp; Accounts'!L$18, 'E2 Allocators'!$B$15:$W$15, 0),FALSE)*$F199)</f>
        <v>0</v>
      </c>
      <c r="M199" s="1322">
        <f>IF(ISERROR(VLOOKUP(VLOOKUP($A199, 'E4 TB Allocation Details'!$A$18:$L$214, MATCH("Demand ID", 'E4 TB Allocation Details'!$A$18:$L$18, 0),FALSE), 'E2 Allocators'!$B$15:$W$358, MATCH('O5 Details by Class &amp; Accounts'!M$18, 'E2 Allocators'!$B$15:$W$15, 0),FALSE)*$F199), 0, VLOOKUP(VLOOKUP($A199, 'E4 TB Allocation Details'!$A$18:$L$214, MATCH("Demand ID", 'E4 TB Allocation Details'!$A$18:$L$18, 0),FALSE), 'E2 Allocators'!$B$15:$W$358, MATCH('O5 Details by Class &amp; Accounts'!M$18, 'E2 Allocators'!$B$15:$W$15, 0),FALSE)*$F199)</f>
        <v>0</v>
      </c>
      <c r="N199" s="1322">
        <f>IF(ISERROR(VLOOKUP(VLOOKUP($A199, 'E4 TB Allocation Details'!$A$18:$L$214, MATCH("Demand ID", 'E4 TB Allocation Details'!$A$18:$L$18, 0),FALSE), 'E2 Allocators'!$B$15:$W$358, MATCH('O5 Details by Class &amp; Accounts'!N$18, 'E2 Allocators'!$B$15:$W$15, 0),FALSE)*$F199), 0, VLOOKUP(VLOOKUP($A199, 'E4 TB Allocation Details'!$A$18:$L$214, MATCH("Demand ID", 'E4 TB Allocation Details'!$A$18:$L$18, 0),FALSE), 'E2 Allocators'!$B$15:$W$358, MATCH('O5 Details by Class &amp; Accounts'!N$18, 'E2 Allocators'!$B$15:$W$15, 0),FALSE)*$F199)</f>
        <v>0</v>
      </c>
      <c r="O199" s="1322">
        <f>IF(ISERROR(VLOOKUP(VLOOKUP($A199, 'E4 TB Allocation Details'!$A$18:$L$214, MATCH("Demand ID", 'E4 TB Allocation Details'!$A$18:$L$18, 0),FALSE), 'E2 Allocators'!$B$15:$W$358, MATCH('O5 Details by Class &amp; Accounts'!O$18, 'E2 Allocators'!$B$15:$W$15, 0),FALSE)*$F199), 0, VLOOKUP(VLOOKUP($A199, 'E4 TB Allocation Details'!$A$18:$L$214, MATCH("Demand ID", 'E4 TB Allocation Details'!$A$18:$L$18, 0),FALSE), 'E2 Allocators'!$B$15:$W$358, MATCH('O5 Details by Class &amp; Accounts'!O$18, 'E2 Allocators'!$B$15:$W$15, 0),FALSE)*$F199)</f>
        <v>0</v>
      </c>
      <c r="P199" s="1322">
        <f>IF(ISERROR(VLOOKUP(VLOOKUP($A199, 'E4 TB Allocation Details'!$A$18:$L$214, MATCH("Demand ID", 'E4 TB Allocation Details'!$A$18:$L$18, 0),FALSE), 'E2 Allocators'!$B$15:$W$358, MATCH('O5 Details by Class &amp; Accounts'!P$18, 'E2 Allocators'!$B$15:$W$15, 0),FALSE)*$F199), 0, VLOOKUP(VLOOKUP($A199, 'E4 TB Allocation Details'!$A$18:$L$214, MATCH("Demand ID", 'E4 TB Allocation Details'!$A$18:$L$18, 0),FALSE), 'E2 Allocators'!$B$15:$W$358, MATCH('O5 Details by Class &amp; Accounts'!P$18, 'E2 Allocators'!$B$15:$W$15, 0),FALSE)*$F199)</f>
        <v>0</v>
      </c>
      <c r="Q199" s="1322">
        <f>IF(ISERROR(VLOOKUP(VLOOKUP($A199, 'E4 TB Allocation Details'!$A$18:$L$214, MATCH("Demand ID", 'E4 TB Allocation Details'!$A$18:$L$18, 0),FALSE), 'E2 Allocators'!$B$15:$W$358, MATCH('O5 Details by Class &amp; Accounts'!Q$18, 'E2 Allocators'!$B$15:$W$15, 0),FALSE)*$F199), 0, VLOOKUP(VLOOKUP($A199, 'E4 TB Allocation Details'!$A$18:$L$214, MATCH("Demand ID", 'E4 TB Allocation Details'!$A$18:$L$18, 0),FALSE), 'E2 Allocators'!$B$15:$W$358, MATCH('O5 Details by Class &amp; Accounts'!Q$18, 'E2 Allocators'!$B$15:$W$15, 0),FALSE)*$F199)</f>
        <v>0</v>
      </c>
      <c r="R199" s="1322">
        <f>IF(ISERROR(VLOOKUP(VLOOKUP($A199, 'E4 TB Allocation Details'!$A$18:$L$214, MATCH("Demand ID", 'E4 TB Allocation Details'!$A$18:$L$18, 0),FALSE), 'E2 Allocators'!$B$15:$W$358, MATCH('O5 Details by Class &amp; Accounts'!R$18, 'E2 Allocators'!$B$15:$W$15, 0),FALSE)*$F199), 0, VLOOKUP(VLOOKUP($A199, 'E4 TB Allocation Details'!$A$18:$L$214, MATCH("Demand ID", 'E4 TB Allocation Details'!$A$18:$L$18, 0),FALSE), 'E2 Allocators'!$B$15:$W$358, MATCH('O5 Details by Class &amp; Accounts'!R$18, 'E2 Allocators'!$B$15:$W$15, 0),FALSE)*$F199)</f>
        <v>0</v>
      </c>
      <c r="S199" s="1322">
        <f>IF(ISERROR(VLOOKUP(VLOOKUP($A199, 'E4 TB Allocation Details'!$A$18:$L$214, MATCH("Demand ID", 'E4 TB Allocation Details'!$A$18:$L$18, 0),FALSE), 'E2 Allocators'!$B$15:$W$358, MATCH('O5 Details by Class &amp; Accounts'!S$18, 'E2 Allocators'!$B$15:$W$15, 0),FALSE)*$F199), 0, VLOOKUP(VLOOKUP($A199, 'E4 TB Allocation Details'!$A$18:$L$214, MATCH("Demand ID", 'E4 TB Allocation Details'!$A$18:$L$18, 0),FALSE), 'E2 Allocators'!$B$15:$W$358, MATCH('O5 Details by Class &amp; Accounts'!S$18, 'E2 Allocators'!$B$15:$W$15, 0),FALSE)*$F199)</f>
        <v>0</v>
      </c>
      <c r="T199" s="1322">
        <f>IF(ISERROR(VLOOKUP(VLOOKUP($A199, 'E4 TB Allocation Details'!$A$18:$L$214, MATCH("Demand ID", 'E4 TB Allocation Details'!$A$18:$L$18, 0),FALSE), 'E2 Allocators'!$B$15:$W$358, MATCH('O5 Details by Class &amp; Accounts'!T$18, 'E2 Allocators'!$B$15:$W$15, 0),FALSE)*$F199), 0, VLOOKUP(VLOOKUP($A199, 'E4 TB Allocation Details'!$A$18:$L$214, MATCH("Demand ID", 'E4 TB Allocation Details'!$A$18:$L$18, 0),FALSE), 'E2 Allocators'!$B$15:$W$358, MATCH('O5 Details by Class &amp; Accounts'!T$18, 'E2 Allocators'!$B$15:$W$15, 0),FALSE)*$F199)</f>
        <v>0</v>
      </c>
      <c r="U199" s="1322">
        <f>IF(ISERROR(VLOOKUP(VLOOKUP($A199, 'E4 TB Allocation Details'!$A$18:$L$214, MATCH("Demand ID", 'E4 TB Allocation Details'!$A$18:$L$18, 0),FALSE), 'E2 Allocators'!$B$15:$W$358, MATCH('O5 Details by Class &amp; Accounts'!U$18, 'E2 Allocators'!$B$15:$W$15, 0),FALSE)*$F199), 0, VLOOKUP(VLOOKUP($A199, 'E4 TB Allocation Details'!$A$18:$L$214, MATCH("Demand ID", 'E4 TB Allocation Details'!$A$18:$L$18, 0),FALSE), 'E2 Allocators'!$B$15:$W$358, MATCH('O5 Details by Class &amp; Accounts'!U$18, 'E2 Allocators'!$B$15:$W$15, 0),FALSE)*$F199)</f>
        <v>0</v>
      </c>
      <c r="V199" s="1322">
        <f>IF(ISERROR(VLOOKUP(VLOOKUP($A199, 'E4 TB Allocation Details'!$A$18:$L$214, MATCH("Demand ID", 'E4 TB Allocation Details'!$A$18:$L$18, 0),FALSE), 'E2 Allocators'!$B$15:$W$358, MATCH('O5 Details by Class &amp; Accounts'!V$18, 'E2 Allocators'!$B$15:$W$15, 0),FALSE)*$F199), 0, VLOOKUP(VLOOKUP($A199, 'E4 TB Allocation Details'!$A$18:$L$214, MATCH("Demand ID", 'E4 TB Allocation Details'!$A$18:$L$18, 0),FALSE), 'E2 Allocators'!$B$15:$W$358, MATCH('O5 Details by Class &amp; Accounts'!V$18, 'E2 Allocators'!$B$15:$W$15, 0),FALSE)*$F199)</f>
        <v>0</v>
      </c>
      <c r="W199" s="1322">
        <f>IF(ISERROR(VLOOKUP(VLOOKUP($A199, 'E4 TB Allocation Details'!$A$18:$L$214, MATCH("Demand ID", 'E4 TB Allocation Details'!$A$18:$L$18, 0),FALSE), 'E2 Allocators'!$B$15:$W$358, MATCH('O5 Details by Class &amp; Accounts'!W$18, 'E2 Allocators'!$B$15:$W$15, 0),FALSE)*$F199), 0, VLOOKUP(VLOOKUP($A199, 'E4 TB Allocation Details'!$A$18:$L$214, MATCH("Demand ID", 'E4 TB Allocation Details'!$A$18:$L$18, 0),FALSE), 'E2 Allocators'!$B$15:$W$358, MATCH('O5 Details by Class &amp; Accounts'!W$18, 'E2 Allocators'!$B$15:$W$15, 0),FALSE)*$F199)</f>
        <v>0</v>
      </c>
      <c r="X199" s="1322">
        <f>IF(ISERROR(VLOOKUP(VLOOKUP($A199, 'E4 TB Allocation Details'!$A$18:$L$214, MATCH("Demand ID", 'E4 TB Allocation Details'!$A$18:$L$18, 0),FALSE), 'E2 Allocators'!$B$15:$W$358, MATCH('O5 Details by Class &amp; Accounts'!X$18, 'E2 Allocators'!$B$15:$W$15, 0),FALSE)*$F199), 0, VLOOKUP(VLOOKUP($A199, 'E4 TB Allocation Details'!$A$18:$L$214, MATCH("Demand ID", 'E4 TB Allocation Details'!$A$18:$L$18, 0),FALSE), 'E2 Allocators'!$B$15:$W$358, MATCH('O5 Details by Class &amp; Accounts'!X$18, 'E2 Allocators'!$B$15:$W$15, 0),FALSE)*$F199)</f>
        <v>0</v>
      </c>
      <c r="Y199" s="1322">
        <f>IF(ISERROR(VLOOKUP(VLOOKUP($A199, 'E4 TB Allocation Details'!$A$18:$L$214, MATCH("Demand ID", 'E4 TB Allocation Details'!$A$18:$L$18, 0),FALSE), 'E2 Allocators'!$B$15:$W$358, MATCH('O5 Details by Class &amp; Accounts'!Y$18, 'E2 Allocators'!$B$15:$W$15, 0),FALSE)*$F199), 0, VLOOKUP(VLOOKUP($A199, 'E4 TB Allocation Details'!$A$18:$L$214, MATCH("Demand ID", 'E4 TB Allocation Details'!$A$18:$L$18, 0),FALSE), 'E2 Allocators'!$B$15:$W$358, MATCH('O5 Details by Class &amp; Accounts'!Y$18, 'E2 Allocators'!$B$15:$W$15, 0),FALSE)*$F199)</f>
        <v>0</v>
      </c>
      <c r="Z199" s="1322">
        <f>IF(ISERROR(VLOOKUP(VLOOKUP($A199, 'E4 TB Allocation Details'!$A$18:$L$214, MATCH("Demand ID", 'E4 TB Allocation Details'!$A$18:$L$18, 0),FALSE), 'E2 Allocators'!$B$15:$W$358, MATCH('O5 Details by Class &amp; Accounts'!Z$18, 'E2 Allocators'!$B$15:$W$15, 0),FALSE)*$F199), 0, VLOOKUP(VLOOKUP($A199, 'E4 TB Allocation Details'!$A$18:$L$214, MATCH("Demand ID", 'E4 TB Allocation Details'!$A$18:$L$18, 0),FALSE), 'E2 Allocators'!$B$15:$W$358, MATCH('O5 Details by Class &amp; Accounts'!Z$18, 'E2 Allocators'!$B$15:$W$15, 0),FALSE)*$F199)</f>
        <v>0</v>
      </c>
      <c r="AA199" s="1322">
        <f>IF(ISERROR(VLOOKUP(VLOOKUP($A199, 'E4 TB Allocation Details'!$A$18:$L$214, MATCH("Demand ID", 'E4 TB Allocation Details'!$A$18:$L$18, 0),FALSE), 'E2 Allocators'!$B$15:$W$358, MATCH('O5 Details by Class &amp; Accounts'!AA$18, 'E2 Allocators'!$B$15:$W$15, 0),FALSE)*$F199), 0, VLOOKUP(VLOOKUP($A199, 'E4 TB Allocation Details'!$A$18:$L$214, MATCH("Demand ID", 'E4 TB Allocation Details'!$A$18:$L$18, 0),FALSE), 'E2 Allocators'!$B$15:$W$358, MATCH('O5 Details by Class &amp; Accounts'!AA$18, 'E2 Allocators'!$B$15:$W$15, 0),FALSE)*$F199)</f>
        <v>0</v>
      </c>
      <c r="AB199" s="1322">
        <f>IF(ISERROR(VLOOKUP(VLOOKUP($A199, 'E4 TB Allocation Details'!$A$18:$L$214, MATCH("Demand ID", 'E4 TB Allocation Details'!$A$18:$L$18, 0),FALSE), 'E2 Allocators'!$B$15:$W$358, MATCH('O5 Details by Class &amp; Accounts'!AB$18, 'E2 Allocators'!$B$15:$W$15, 0),FALSE)*$F199), 0, VLOOKUP(VLOOKUP($A199, 'E4 TB Allocation Details'!$A$18:$L$214, MATCH("Demand ID", 'E4 TB Allocation Details'!$A$18:$L$18, 0),FALSE), 'E2 Allocators'!$B$15:$W$358, MATCH('O5 Details by Class &amp; Accounts'!AB$18, 'E2 Allocators'!$B$15:$W$15, 0),FALSE)*$F199)</f>
        <v>0</v>
      </c>
      <c r="AC199" s="1322">
        <f t="shared" si="47"/>
        <v>0</v>
      </c>
      <c r="AD199" s="1322">
        <f>IF(ISERROR(VLOOKUP(VLOOKUP($A199, 'E4 TB Allocation Details'!$A$18:$L$214, MATCH("Customer ID", 'E4 TB Allocation Details'!$A$18:$L$18, 0),FALSE), 'E2 Allocators'!$B$15:$W$358, MATCH('O5 Details by Class &amp; Accounts'!AD$18, 'E2 Allocators'!$B$15:$W$15, 0),FALSE)*$G199), 0, VLOOKUP(VLOOKUP($A199, 'E4 TB Allocation Details'!$A$18:$L$214, MATCH("Customer ID", 'E4 TB Allocation Details'!$A$18:$L$18, 0),FALSE), 'E2 Allocators'!$B$15:$W$358, MATCH('O5 Details by Class &amp; Accounts'!AD$18, 'E2 Allocators'!$B$15:$W$15, 0),FALSE)*$G199)</f>
        <v>0</v>
      </c>
      <c r="AE199" s="1322">
        <f>IF(ISERROR(VLOOKUP(VLOOKUP($A199, 'E4 TB Allocation Details'!$A$18:$L$214, MATCH("Customer ID", 'E4 TB Allocation Details'!$A$18:$L$18, 0),FALSE), 'E2 Allocators'!$B$15:$W$358, MATCH('O5 Details by Class &amp; Accounts'!AE$18, 'E2 Allocators'!$B$15:$W$15, 0),FALSE)*$G199), 0, VLOOKUP(VLOOKUP($A199, 'E4 TB Allocation Details'!$A$18:$L$214, MATCH("Customer ID", 'E4 TB Allocation Details'!$A$18:$L$18, 0),FALSE), 'E2 Allocators'!$B$15:$W$358, MATCH('O5 Details by Class &amp; Accounts'!AE$18, 'E2 Allocators'!$B$15:$W$15, 0),FALSE)*$G199)</f>
        <v>0</v>
      </c>
      <c r="AF199" s="1322">
        <f>IF(ISERROR(VLOOKUP(VLOOKUP($A199, 'E4 TB Allocation Details'!$A$18:$L$214, MATCH("Customer ID", 'E4 TB Allocation Details'!$A$18:$L$18, 0),FALSE), 'E2 Allocators'!$B$15:$W$358, MATCH('O5 Details by Class &amp; Accounts'!AF$18, 'E2 Allocators'!$B$15:$W$15, 0),FALSE)*$G199), 0, VLOOKUP(VLOOKUP($A199, 'E4 TB Allocation Details'!$A$18:$L$214, MATCH("Customer ID", 'E4 TB Allocation Details'!$A$18:$L$18, 0),FALSE), 'E2 Allocators'!$B$15:$W$358, MATCH('O5 Details by Class &amp; Accounts'!AF$18, 'E2 Allocators'!$B$15:$W$15, 0),FALSE)*$G199)</f>
        <v>0</v>
      </c>
      <c r="AG199" s="1322">
        <f>IF(ISERROR(VLOOKUP(VLOOKUP($A199, 'E4 TB Allocation Details'!$A$18:$L$214, MATCH("Customer ID", 'E4 TB Allocation Details'!$A$18:$L$18, 0),FALSE), 'E2 Allocators'!$B$15:$W$358, MATCH('O5 Details by Class &amp; Accounts'!AG$18, 'E2 Allocators'!$B$15:$W$15, 0),FALSE)*$G199), 0, VLOOKUP(VLOOKUP($A199, 'E4 TB Allocation Details'!$A$18:$L$214, MATCH("Customer ID", 'E4 TB Allocation Details'!$A$18:$L$18, 0),FALSE), 'E2 Allocators'!$B$15:$W$358, MATCH('O5 Details by Class &amp; Accounts'!AG$18, 'E2 Allocators'!$B$15:$W$15, 0),FALSE)*$G199)</f>
        <v>0</v>
      </c>
      <c r="AH199" s="1322">
        <f>IF(ISERROR(VLOOKUP(VLOOKUP($A199, 'E4 TB Allocation Details'!$A$18:$L$214, MATCH("Customer ID", 'E4 TB Allocation Details'!$A$18:$L$18, 0),FALSE), 'E2 Allocators'!$B$15:$W$358, MATCH('O5 Details by Class &amp; Accounts'!AH$18, 'E2 Allocators'!$B$15:$W$15, 0),FALSE)*$G199), 0, VLOOKUP(VLOOKUP($A199, 'E4 TB Allocation Details'!$A$18:$L$214, MATCH("Customer ID", 'E4 TB Allocation Details'!$A$18:$L$18, 0),FALSE), 'E2 Allocators'!$B$15:$W$358, MATCH('O5 Details by Class &amp; Accounts'!AH$18, 'E2 Allocators'!$B$15:$W$15, 0),FALSE)*$G199)</f>
        <v>0</v>
      </c>
      <c r="AI199" s="1322">
        <f>IF(ISERROR(VLOOKUP(VLOOKUP($A199, 'E4 TB Allocation Details'!$A$18:$L$214, MATCH("Customer ID", 'E4 TB Allocation Details'!$A$18:$L$18, 0),FALSE), 'E2 Allocators'!$B$15:$W$358, MATCH('O5 Details by Class &amp; Accounts'!AI$18, 'E2 Allocators'!$B$15:$W$15, 0),FALSE)*$G199), 0, VLOOKUP(VLOOKUP($A199, 'E4 TB Allocation Details'!$A$18:$L$214, MATCH("Customer ID", 'E4 TB Allocation Details'!$A$18:$L$18, 0),FALSE), 'E2 Allocators'!$B$15:$W$358, MATCH('O5 Details by Class &amp; Accounts'!AI$18, 'E2 Allocators'!$B$15:$W$15, 0),FALSE)*$G199)</f>
        <v>0</v>
      </c>
      <c r="AJ199" s="1322">
        <f>IF(ISERROR(VLOOKUP(VLOOKUP($A199, 'E4 TB Allocation Details'!$A$18:$L$214, MATCH("Customer ID", 'E4 TB Allocation Details'!$A$18:$L$18, 0),FALSE), 'E2 Allocators'!$B$15:$W$358, MATCH('O5 Details by Class &amp; Accounts'!AJ$18, 'E2 Allocators'!$B$15:$W$15, 0),FALSE)*$G199), 0, VLOOKUP(VLOOKUP($A199, 'E4 TB Allocation Details'!$A$18:$L$214, MATCH("Customer ID", 'E4 TB Allocation Details'!$A$18:$L$18, 0),FALSE), 'E2 Allocators'!$B$15:$W$358, MATCH('O5 Details by Class &amp; Accounts'!AJ$18, 'E2 Allocators'!$B$15:$W$15, 0),FALSE)*$G199)</f>
        <v>0</v>
      </c>
      <c r="AK199" s="1322">
        <f>IF(ISERROR(VLOOKUP(VLOOKUP($A199, 'E4 TB Allocation Details'!$A$18:$L$214, MATCH("Customer ID", 'E4 TB Allocation Details'!$A$18:$L$18, 0),FALSE), 'E2 Allocators'!$B$15:$W$358, MATCH('O5 Details by Class &amp; Accounts'!AK$18, 'E2 Allocators'!$B$15:$W$15, 0),FALSE)*$G199), 0, VLOOKUP(VLOOKUP($A199, 'E4 TB Allocation Details'!$A$18:$L$214, MATCH("Customer ID", 'E4 TB Allocation Details'!$A$18:$L$18, 0),FALSE), 'E2 Allocators'!$B$15:$W$358, MATCH('O5 Details by Class &amp; Accounts'!AK$18, 'E2 Allocators'!$B$15:$W$15, 0),FALSE)*$G199)</f>
        <v>0</v>
      </c>
      <c r="AL199" s="1322">
        <f>IF(ISERROR(VLOOKUP(VLOOKUP($A199, 'E4 TB Allocation Details'!$A$18:$L$214, MATCH("Customer ID", 'E4 TB Allocation Details'!$A$18:$L$18, 0),FALSE), 'E2 Allocators'!$B$15:$W$358, MATCH('O5 Details by Class &amp; Accounts'!AL$18, 'E2 Allocators'!$B$15:$W$15, 0),FALSE)*$G199), 0, VLOOKUP(VLOOKUP($A199, 'E4 TB Allocation Details'!$A$18:$L$214, MATCH("Customer ID", 'E4 TB Allocation Details'!$A$18:$L$18, 0),FALSE), 'E2 Allocators'!$B$15:$W$358, MATCH('O5 Details by Class &amp; Accounts'!AL$18, 'E2 Allocators'!$B$15:$W$15, 0),FALSE)*$G199)</f>
        <v>0</v>
      </c>
      <c r="AM199" s="1322">
        <f>IF(ISERROR(VLOOKUP(VLOOKUP($A199, 'E4 TB Allocation Details'!$A$18:$L$214, MATCH("Customer ID", 'E4 TB Allocation Details'!$A$18:$L$18, 0),FALSE), 'E2 Allocators'!$B$15:$W$358, MATCH('O5 Details by Class &amp; Accounts'!AM$18, 'E2 Allocators'!$B$15:$W$15, 0),FALSE)*$G199), 0, VLOOKUP(VLOOKUP($A199, 'E4 TB Allocation Details'!$A$18:$L$214, MATCH("Customer ID", 'E4 TB Allocation Details'!$A$18:$L$18, 0),FALSE), 'E2 Allocators'!$B$15:$W$358, MATCH('O5 Details by Class &amp; Accounts'!AM$18, 'E2 Allocators'!$B$15:$W$15, 0),FALSE)*$G199)</f>
        <v>0</v>
      </c>
      <c r="AN199" s="1322">
        <f>IF(ISERROR(VLOOKUP(VLOOKUP($A199, 'E4 TB Allocation Details'!$A$18:$L$214, MATCH("Customer ID", 'E4 TB Allocation Details'!$A$18:$L$18, 0),FALSE), 'E2 Allocators'!$B$15:$W$358, MATCH('O5 Details by Class &amp; Accounts'!AN$18, 'E2 Allocators'!$B$15:$W$15, 0),FALSE)*$G199), 0, VLOOKUP(VLOOKUP($A199, 'E4 TB Allocation Details'!$A$18:$L$214, MATCH("Customer ID", 'E4 TB Allocation Details'!$A$18:$L$18, 0),FALSE), 'E2 Allocators'!$B$15:$W$358, MATCH('O5 Details by Class &amp; Accounts'!AN$18, 'E2 Allocators'!$B$15:$W$15, 0),FALSE)*$G199)</f>
        <v>0</v>
      </c>
      <c r="AO199" s="1322">
        <f>IF(ISERROR(VLOOKUP(VLOOKUP($A199, 'E4 TB Allocation Details'!$A$18:$L$214, MATCH("Customer ID", 'E4 TB Allocation Details'!$A$18:$L$18, 0),FALSE), 'E2 Allocators'!$B$15:$W$358, MATCH('O5 Details by Class &amp; Accounts'!AO$18, 'E2 Allocators'!$B$15:$W$15, 0),FALSE)*$G199), 0, VLOOKUP(VLOOKUP($A199, 'E4 TB Allocation Details'!$A$18:$L$214, MATCH("Customer ID", 'E4 TB Allocation Details'!$A$18:$L$18, 0),FALSE), 'E2 Allocators'!$B$15:$W$358, MATCH('O5 Details by Class &amp; Accounts'!AO$18, 'E2 Allocators'!$B$15:$W$15, 0),FALSE)*$G199)</f>
        <v>0</v>
      </c>
      <c r="AP199" s="1322">
        <f>IF(ISERROR(VLOOKUP(VLOOKUP($A199, 'E4 TB Allocation Details'!$A$18:$L$214, MATCH("Customer ID", 'E4 TB Allocation Details'!$A$18:$L$18, 0),FALSE), 'E2 Allocators'!$B$15:$W$358, MATCH('O5 Details by Class &amp; Accounts'!AP$18, 'E2 Allocators'!$B$15:$W$15, 0),FALSE)*$G199), 0, VLOOKUP(VLOOKUP($A199, 'E4 TB Allocation Details'!$A$18:$L$214, MATCH("Customer ID", 'E4 TB Allocation Details'!$A$18:$L$18, 0),FALSE), 'E2 Allocators'!$B$15:$W$358, MATCH('O5 Details by Class &amp; Accounts'!AP$18, 'E2 Allocators'!$B$15:$W$15, 0),FALSE)*$G199)</f>
        <v>0</v>
      </c>
      <c r="AQ199" s="1322">
        <f>IF(ISERROR(VLOOKUP(VLOOKUP($A199, 'E4 TB Allocation Details'!$A$18:$L$214, MATCH("Customer ID", 'E4 TB Allocation Details'!$A$18:$L$18, 0),FALSE), 'E2 Allocators'!$B$15:$W$358, MATCH('O5 Details by Class &amp; Accounts'!AQ$18, 'E2 Allocators'!$B$15:$W$15, 0),FALSE)*$G199), 0, VLOOKUP(VLOOKUP($A199, 'E4 TB Allocation Details'!$A$18:$L$214, MATCH("Customer ID", 'E4 TB Allocation Details'!$A$18:$L$18, 0),FALSE), 'E2 Allocators'!$B$15:$W$358, MATCH('O5 Details by Class &amp; Accounts'!AQ$18, 'E2 Allocators'!$B$15:$W$15, 0),FALSE)*$G199)</f>
        <v>0</v>
      </c>
      <c r="AR199" s="1322">
        <f>IF(ISERROR(VLOOKUP(VLOOKUP($A199, 'E4 TB Allocation Details'!$A$18:$L$214, MATCH("Customer ID", 'E4 TB Allocation Details'!$A$18:$L$18, 0),FALSE), 'E2 Allocators'!$B$15:$W$358, MATCH('O5 Details by Class &amp; Accounts'!AR$18, 'E2 Allocators'!$B$15:$W$15, 0),FALSE)*$G199), 0, VLOOKUP(VLOOKUP($A199, 'E4 TB Allocation Details'!$A$18:$L$214, MATCH("Customer ID", 'E4 TB Allocation Details'!$A$18:$L$18, 0),FALSE), 'E2 Allocators'!$B$15:$W$358, MATCH('O5 Details by Class &amp; Accounts'!AR$18, 'E2 Allocators'!$B$15:$W$15, 0),FALSE)*$G199)</f>
        <v>0</v>
      </c>
      <c r="AS199" s="1322">
        <f>IF(ISERROR(VLOOKUP(VLOOKUP($A199, 'E4 TB Allocation Details'!$A$18:$L$214, MATCH("Customer ID", 'E4 TB Allocation Details'!$A$18:$L$18, 0),FALSE), 'E2 Allocators'!$B$15:$W$358, MATCH('O5 Details by Class &amp; Accounts'!AS$18, 'E2 Allocators'!$B$15:$W$15, 0),FALSE)*$G199), 0, VLOOKUP(VLOOKUP($A199, 'E4 TB Allocation Details'!$A$18:$L$214, MATCH("Customer ID", 'E4 TB Allocation Details'!$A$18:$L$18, 0),FALSE), 'E2 Allocators'!$B$15:$W$358, MATCH('O5 Details by Class &amp; Accounts'!AS$18, 'E2 Allocators'!$B$15:$W$15, 0),FALSE)*$G199)</f>
        <v>0</v>
      </c>
      <c r="AT199" s="1322">
        <f>IF(ISERROR(VLOOKUP(VLOOKUP($A199, 'E4 TB Allocation Details'!$A$18:$L$214, MATCH("Customer ID", 'E4 TB Allocation Details'!$A$18:$L$18, 0),FALSE), 'E2 Allocators'!$B$15:$W$358, MATCH('O5 Details by Class &amp; Accounts'!AT$18, 'E2 Allocators'!$B$15:$W$15, 0),FALSE)*$G199), 0, VLOOKUP(VLOOKUP($A199, 'E4 TB Allocation Details'!$A$18:$L$214, MATCH("Customer ID", 'E4 TB Allocation Details'!$A$18:$L$18, 0),FALSE), 'E2 Allocators'!$B$15:$W$358, MATCH('O5 Details by Class &amp; Accounts'!AT$18, 'E2 Allocators'!$B$15:$W$15, 0),FALSE)*$G199)</f>
        <v>0</v>
      </c>
      <c r="AU199" s="1322">
        <f>IF(ISERROR(VLOOKUP(VLOOKUP($A199, 'E4 TB Allocation Details'!$A$18:$L$214, MATCH("Customer ID", 'E4 TB Allocation Details'!$A$18:$L$18, 0),FALSE), 'E2 Allocators'!$B$15:$W$358, MATCH('O5 Details by Class &amp; Accounts'!AU$18, 'E2 Allocators'!$B$15:$W$15, 0),FALSE)*$G199), 0, VLOOKUP(VLOOKUP($A199, 'E4 TB Allocation Details'!$A$18:$L$214, MATCH("Customer ID", 'E4 TB Allocation Details'!$A$18:$L$18, 0),FALSE), 'E2 Allocators'!$B$15:$W$358, MATCH('O5 Details by Class &amp; Accounts'!AU$18, 'E2 Allocators'!$B$15:$W$15, 0),FALSE)*$G199)</f>
        <v>0</v>
      </c>
      <c r="AV199" s="1322">
        <f>IF(ISERROR(VLOOKUP(VLOOKUP($A199, 'E4 TB Allocation Details'!$A$18:$L$214, MATCH("Customer ID", 'E4 TB Allocation Details'!$A$18:$L$18, 0),FALSE), 'E2 Allocators'!$B$15:$W$358, MATCH('O5 Details by Class &amp; Accounts'!AV$18, 'E2 Allocators'!$B$15:$W$15, 0),FALSE)*$G199), 0, VLOOKUP(VLOOKUP($A199, 'E4 TB Allocation Details'!$A$18:$L$214, MATCH("Customer ID", 'E4 TB Allocation Details'!$A$18:$L$18, 0),FALSE), 'E2 Allocators'!$B$15:$W$358, MATCH('O5 Details by Class &amp; Accounts'!AV$18, 'E2 Allocators'!$B$15:$W$15, 0),FALSE)*$G199)</f>
        <v>0</v>
      </c>
      <c r="AW199" s="1322">
        <f>IF(ISERROR(VLOOKUP(VLOOKUP($A199, 'E4 TB Allocation Details'!$A$18:$L$214, MATCH("Customer ID", 'E4 TB Allocation Details'!$A$18:$L$18, 0),FALSE), 'E2 Allocators'!$B$15:$W$358, MATCH('O5 Details by Class &amp; Accounts'!AW$18, 'E2 Allocators'!$B$15:$W$15, 0),FALSE)*$G199), 0, VLOOKUP(VLOOKUP($A199, 'E4 TB Allocation Details'!$A$18:$L$214, MATCH("Customer ID", 'E4 TB Allocation Details'!$A$18:$L$18, 0),FALSE), 'E2 Allocators'!$B$15:$W$358, MATCH('O5 Details by Class &amp; Accounts'!AW$18, 'E2 Allocators'!$B$15:$W$15, 0),FALSE)*$G199)</f>
        <v>0</v>
      </c>
      <c r="AX199" s="1322">
        <f t="shared" si="51"/>
        <v>0</v>
      </c>
      <c r="AY199" s="1322">
        <f>IF(ISERROR(VLOOKUP(VLOOKUP($A199, 'E4 TB Allocation Details'!$A$18:$L$214, MATCH("Misc ID", 'E4 TB Allocation Details'!$A$18:$L$18, 0),FALSE), 'E2 Allocators'!$B$15:$W$358, MATCH('O5 Details by Class &amp; Accounts'!AY$18, 'E2 Allocators'!$B$15:$W$15, 0),FALSE)*$E199), 0, VLOOKUP(VLOOKUP($A199, 'E4 TB Allocation Details'!$A$18:$L$214, MATCH("Misc ID", 'E4 TB Allocation Details'!$A$18:$L$18, 0),FALSE), 'E2 Allocators'!$B$15:$W$358, MATCH('O5 Details by Class &amp; Accounts'!AY$18, 'E2 Allocators'!$B$15:$W$15, 0),FALSE)*$E199)</f>
        <v>0</v>
      </c>
      <c r="AZ199" s="1322">
        <f>IF(ISERROR(VLOOKUP(VLOOKUP($A199, 'E4 TB Allocation Details'!$A$18:$L$214, MATCH("Misc ID", 'E4 TB Allocation Details'!$A$18:$L$18, 0),FALSE), 'E2 Allocators'!$B$15:$W$358, MATCH('O5 Details by Class &amp; Accounts'!AZ$18, 'E2 Allocators'!$B$15:$W$15, 0),FALSE)*$E199), 0, VLOOKUP(VLOOKUP($A199, 'E4 TB Allocation Details'!$A$18:$L$214, MATCH("Misc ID", 'E4 TB Allocation Details'!$A$18:$L$18, 0),FALSE), 'E2 Allocators'!$B$15:$W$358, MATCH('O5 Details by Class &amp; Accounts'!AZ$18, 'E2 Allocators'!$B$15:$W$15, 0),FALSE)*$E199)</f>
        <v>0</v>
      </c>
      <c r="BA199" s="1322">
        <f>IF(ISERROR(VLOOKUP(VLOOKUP($A199, 'E4 TB Allocation Details'!$A$18:$L$214, MATCH("Misc ID", 'E4 TB Allocation Details'!$A$18:$L$18, 0),FALSE), 'E2 Allocators'!$B$15:$W$358, MATCH('O5 Details by Class &amp; Accounts'!BA$18, 'E2 Allocators'!$B$15:$W$15, 0),FALSE)*$E199), 0, VLOOKUP(VLOOKUP($A199, 'E4 TB Allocation Details'!$A$18:$L$214, MATCH("Misc ID", 'E4 TB Allocation Details'!$A$18:$L$18, 0),FALSE), 'E2 Allocators'!$B$15:$W$358, MATCH('O5 Details by Class &amp; Accounts'!BA$18, 'E2 Allocators'!$B$15:$W$15, 0),FALSE)*$E199)</f>
        <v>0</v>
      </c>
      <c r="BB199" s="1322">
        <f>IF(ISERROR(VLOOKUP(VLOOKUP($A199, 'E4 TB Allocation Details'!$A$18:$L$214, MATCH("Misc ID", 'E4 TB Allocation Details'!$A$18:$L$18, 0),FALSE), 'E2 Allocators'!$B$15:$W$358, MATCH('O5 Details by Class &amp; Accounts'!BB$18, 'E2 Allocators'!$B$15:$W$15, 0),FALSE)*$E199), 0, VLOOKUP(VLOOKUP($A199, 'E4 TB Allocation Details'!$A$18:$L$214, MATCH("Misc ID", 'E4 TB Allocation Details'!$A$18:$L$18, 0),FALSE), 'E2 Allocators'!$B$15:$W$358, MATCH('O5 Details by Class &amp; Accounts'!BB$18, 'E2 Allocators'!$B$15:$W$15, 0),FALSE)*$E199)</f>
        <v>0</v>
      </c>
      <c r="BC199" s="1322">
        <f>IF(ISERROR(VLOOKUP(VLOOKUP($A199, 'E4 TB Allocation Details'!$A$18:$L$214, MATCH("Misc ID", 'E4 TB Allocation Details'!$A$18:$L$18, 0),FALSE), 'E2 Allocators'!$B$15:$W$358, MATCH('O5 Details by Class &amp; Accounts'!BC$18, 'E2 Allocators'!$B$15:$W$15, 0),FALSE)*$E199), 0, VLOOKUP(VLOOKUP($A199, 'E4 TB Allocation Details'!$A$18:$L$214, MATCH("Misc ID", 'E4 TB Allocation Details'!$A$18:$L$18, 0),FALSE), 'E2 Allocators'!$B$15:$W$358, MATCH('O5 Details by Class &amp; Accounts'!BC$18, 'E2 Allocators'!$B$15:$W$15, 0),FALSE)*$E199)</f>
        <v>0</v>
      </c>
      <c r="BD199" s="1322">
        <f>IF(ISERROR(VLOOKUP(VLOOKUP($A199, 'E4 TB Allocation Details'!$A$18:$L$214, MATCH("Misc ID", 'E4 TB Allocation Details'!$A$18:$L$18, 0),FALSE), 'E2 Allocators'!$B$15:$W$358, MATCH('O5 Details by Class &amp; Accounts'!BD$18, 'E2 Allocators'!$B$15:$W$15, 0),FALSE)*$E199), 0, VLOOKUP(VLOOKUP($A199, 'E4 TB Allocation Details'!$A$18:$L$214, MATCH("Misc ID", 'E4 TB Allocation Details'!$A$18:$L$18, 0),FALSE), 'E2 Allocators'!$B$15:$W$358, MATCH('O5 Details by Class &amp; Accounts'!BD$18, 'E2 Allocators'!$B$15:$W$15, 0),FALSE)*$E199)</f>
        <v>0</v>
      </c>
      <c r="BE199" s="1322">
        <f>IF(ISERROR(VLOOKUP(VLOOKUP($A199, 'E4 TB Allocation Details'!$A$18:$L$214, MATCH("Misc ID", 'E4 TB Allocation Details'!$A$18:$L$18, 0),FALSE), 'E2 Allocators'!$B$15:$W$358, MATCH('O5 Details by Class &amp; Accounts'!BE$18, 'E2 Allocators'!$B$15:$W$15, 0),FALSE)*$E199), 0, VLOOKUP(VLOOKUP($A199, 'E4 TB Allocation Details'!$A$18:$L$214, MATCH("Misc ID", 'E4 TB Allocation Details'!$A$18:$L$18, 0),FALSE), 'E2 Allocators'!$B$15:$W$358, MATCH('O5 Details by Class &amp; Accounts'!BE$18, 'E2 Allocators'!$B$15:$W$15, 0),FALSE)*$E199)</f>
        <v>0</v>
      </c>
      <c r="BF199" s="1322">
        <f>IF(ISERROR(VLOOKUP(VLOOKUP($A199, 'E4 TB Allocation Details'!$A$18:$L$214, MATCH("Misc ID", 'E4 TB Allocation Details'!$A$18:$L$18, 0),FALSE), 'E2 Allocators'!$B$15:$W$358, MATCH('O5 Details by Class &amp; Accounts'!BF$18, 'E2 Allocators'!$B$15:$W$15, 0),FALSE)*$E199), 0, VLOOKUP(VLOOKUP($A199, 'E4 TB Allocation Details'!$A$18:$L$214, MATCH("Misc ID", 'E4 TB Allocation Details'!$A$18:$L$18, 0),FALSE), 'E2 Allocators'!$B$15:$W$358, MATCH('O5 Details by Class &amp; Accounts'!BF$18, 'E2 Allocators'!$B$15:$W$15, 0),FALSE)*$E199)</f>
        <v>0</v>
      </c>
      <c r="BG199" s="1322">
        <f>IF(ISERROR(VLOOKUP(VLOOKUP($A199, 'E4 TB Allocation Details'!$A$18:$L$214, MATCH("Misc ID", 'E4 TB Allocation Details'!$A$18:$L$18, 0),FALSE), 'E2 Allocators'!$B$15:$W$358, MATCH('O5 Details by Class &amp; Accounts'!BG$18, 'E2 Allocators'!$B$15:$W$15, 0),FALSE)*$E199), 0, VLOOKUP(VLOOKUP($A199, 'E4 TB Allocation Details'!$A$18:$L$214, MATCH("Misc ID", 'E4 TB Allocation Details'!$A$18:$L$18, 0),FALSE), 'E2 Allocators'!$B$15:$W$358, MATCH('O5 Details by Class &amp; Accounts'!BG$18, 'E2 Allocators'!$B$15:$W$15, 0),FALSE)*$E199)</f>
        <v>0</v>
      </c>
      <c r="BH199" s="1322">
        <f>IF(ISERROR(VLOOKUP(VLOOKUP($A199, 'E4 TB Allocation Details'!$A$18:$L$214, MATCH("Misc ID", 'E4 TB Allocation Details'!$A$18:$L$18, 0),FALSE), 'E2 Allocators'!$B$15:$W$358, MATCH('O5 Details by Class &amp; Accounts'!BH$18, 'E2 Allocators'!$B$15:$W$15, 0),FALSE)*$E199), 0, VLOOKUP(VLOOKUP($A199, 'E4 TB Allocation Details'!$A$18:$L$214, MATCH("Misc ID", 'E4 TB Allocation Details'!$A$18:$L$18, 0),FALSE), 'E2 Allocators'!$B$15:$W$358, MATCH('O5 Details by Class &amp; Accounts'!BH$18, 'E2 Allocators'!$B$15:$W$15, 0),FALSE)*$E199)</f>
        <v>0</v>
      </c>
      <c r="BI199" s="1322">
        <f>IF(ISERROR(VLOOKUP(VLOOKUP($A199, 'E4 TB Allocation Details'!$A$18:$L$214, MATCH("Misc ID", 'E4 TB Allocation Details'!$A$18:$L$18, 0),FALSE), 'E2 Allocators'!$B$15:$W$358, MATCH('O5 Details by Class &amp; Accounts'!BI$18, 'E2 Allocators'!$B$15:$W$15, 0),FALSE)*$E199), 0, VLOOKUP(VLOOKUP($A199, 'E4 TB Allocation Details'!$A$18:$L$214, MATCH("Misc ID", 'E4 TB Allocation Details'!$A$18:$L$18, 0),FALSE), 'E2 Allocators'!$B$15:$W$358, MATCH('O5 Details by Class &amp; Accounts'!BI$18, 'E2 Allocators'!$B$15:$W$15, 0),FALSE)*$E199)</f>
        <v>0</v>
      </c>
      <c r="BJ199" s="1322">
        <f>IF(ISERROR(VLOOKUP(VLOOKUP($A199, 'E4 TB Allocation Details'!$A$18:$L$214, MATCH("Misc ID", 'E4 TB Allocation Details'!$A$18:$L$18, 0),FALSE), 'E2 Allocators'!$B$15:$W$358, MATCH('O5 Details by Class &amp; Accounts'!BJ$18, 'E2 Allocators'!$B$15:$W$15, 0),FALSE)*$E199), 0, VLOOKUP(VLOOKUP($A199, 'E4 TB Allocation Details'!$A$18:$L$214, MATCH("Misc ID", 'E4 TB Allocation Details'!$A$18:$L$18, 0),FALSE), 'E2 Allocators'!$B$15:$W$358, MATCH('O5 Details by Class &amp; Accounts'!BJ$18, 'E2 Allocators'!$B$15:$W$15, 0),FALSE)*$E199)</f>
        <v>0</v>
      </c>
      <c r="BK199" s="1322">
        <f>IF(ISERROR(VLOOKUP(VLOOKUP($A199, 'E4 TB Allocation Details'!$A$18:$L$214, MATCH("Misc ID", 'E4 TB Allocation Details'!$A$18:$L$18, 0),FALSE), 'E2 Allocators'!$B$15:$W$358, MATCH('O5 Details by Class &amp; Accounts'!BK$18, 'E2 Allocators'!$B$15:$W$15, 0),FALSE)*$E199), 0, VLOOKUP(VLOOKUP($A199, 'E4 TB Allocation Details'!$A$18:$L$214, MATCH("Misc ID", 'E4 TB Allocation Details'!$A$18:$L$18, 0),FALSE), 'E2 Allocators'!$B$15:$W$358, MATCH('O5 Details by Class &amp; Accounts'!BK$18, 'E2 Allocators'!$B$15:$W$15, 0),FALSE)*$E199)</f>
        <v>0</v>
      </c>
      <c r="BL199" s="1322">
        <f>IF(ISERROR(VLOOKUP(VLOOKUP($A199, 'E4 TB Allocation Details'!$A$18:$L$214, MATCH("Misc ID", 'E4 TB Allocation Details'!$A$18:$L$18, 0),FALSE), 'E2 Allocators'!$B$15:$W$358, MATCH('O5 Details by Class &amp; Accounts'!BL$18, 'E2 Allocators'!$B$15:$W$15, 0),FALSE)*$E199), 0, VLOOKUP(VLOOKUP($A199, 'E4 TB Allocation Details'!$A$18:$L$214, MATCH("Misc ID", 'E4 TB Allocation Details'!$A$18:$L$18, 0),FALSE), 'E2 Allocators'!$B$15:$W$358, MATCH('O5 Details by Class &amp; Accounts'!BL$18, 'E2 Allocators'!$B$15:$W$15, 0),FALSE)*$E199)</f>
        <v>0</v>
      </c>
      <c r="BM199" s="1322">
        <f>IF(ISERROR(VLOOKUP(VLOOKUP($A199, 'E4 TB Allocation Details'!$A$18:$L$214, MATCH("Misc ID", 'E4 TB Allocation Details'!$A$18:$L$18, 0),FALSE), 'E2 Allocators'!$B$15:$W$358, MATCH('O5 Details by Class &amp; Accounts'!BM$18, 'E2 Allocators'!$B$15:$W$15, 0),FALSE)*$E199), 0, VLOOKUP(VLOOKUP($A199, 'E4 TB Allocation Details'!$A$18:$L$214, MATCH("Misc ID", 'E4 TB Allocation Details'!$A$18:$L$18, 0),FALSE), 'E2 Allocators'!$B$15:$W$358, MATCH('O5 Details by Class &amp; Accounts'!BM$18, 'E2 Allocators'!$B$15:$W$15, 0),FALSE)*$E199)</f>
        <v>0</v>
      </c>
      <c r="BN199" s="1322">
        <f>IF(ISERROR(VLOOKUP(VLOOKUP($A199, 'E4 TB Allocation Details'!$A$18:$L$214, MATCH("Misc ID", 'E4 TB Allocation Details'!$A$18:$L$18, 0),FALSE), 'E2 Allocators'!$B$15:$W$358, MATCH('O5 Details by Class &amp; Accounts'!BN$18, 'E2 Allocators'!$B$15:$W$15, 0),FALSE)*$E199), 0, VLOOKUP(VLOOKUP($A199, 'E4 TB Allocation Details'!$A$18:$L$214, MATCH("Misc ID", 'E4 TB Allocation Details'!$A$18:$L$18, 0),FALSE), 'E2 Allocators'!$B$15:$W$358, MATCH('O5 Details by Class &amp; Accounts'!BN$18, 'E2 Allocators'!$B$15:$W$15, 0),FALSE)*$E199)</f>
        <v>0</v>
      </c>
      <c r="BO199" s="1322">
        <f>IF(ISERROR(VLOOKUP(VLOOKUP($A199, 'E4 TB Allocation Details'!$A$18:$L$214, MATCH("Misc ID", 'E4 TB Allocation Details'!$A$18:$L$18, 0),FALSE), 'E2 Allocators'!$B$15:$W$358, MATCH('O5 Details by Class &amp; Accounts'!BO$18, 'E2 Allocators'!$B$15:$W$15, 0),FALSE)*$E199), 0, VLOOKUP(VLOOKUP($A199, 'E4 TB Allocation Details'!$A$18:$L$214, MATCH("Misc ID", 'E4 TB Allocation Details'!$A$18:$L$18, 0),FALSE), 'E2 Allocators'!$B$15:$W$358, MATCH('O5 Details by Class &amp; Accounts'!BO$18, 'E2 Allocators'!$B$15:$W$15, 0),FALSE)*$E199)</f>
        <v>0</v>
      </c>
      <c r="BP199" s="1322">
        <f>IF(ISERROR(VLOOKUP(VLOOKUP($A199, 'E4 TB Allocation Details'!$A$18:$L$214, MATCH("Misc ID", 'E4 TB Allocation Details'!$A$18:$L$18, 0),FALSE), 'E2 Allocators'!$B$15:$W$358, MATCH('O5 Details by Class &amp; Accounts'!BP$18, 'E2 Allocators'!$B$15:$W$15, 0),FALSE)*$E199), 0, VLOOKUP(VLOOKUP($A199, 'E4 TB Allocation Details'!$A$18:$L$214, MATCH("Misc ID", 'E4 TB Allocation Details'!$A$18:$L$18, 0),FALSE), 'E2 Allocators'!$B$15:$W$358, MATCH('O5 Details by Class &amp; Accounts'!BP$18, 'E2 Allocators'!$B$15:$W$15, 0),FALSE)*$E199)</f>
        <v>0</v>
      </c>
      <c r="BQ199" s="1322">
        <f>IF(ISERROR(VLOOKUP(VLOOKUP($A199, 'E4 TB Allocation Details'!$A$18:$L$214, MATCH("Misc ID", 'E4 TB Allocation Details'!$A$18:$L$18, 0),FALSE), 'E2 Allocators'!$B$15:$W$358, MATCH('O5 Details by Class &amp; Accounts'!BQ$18, 'E2 Allocators'!$B$15:$W$15, 0),FALSE)*$E199), 0, VLOOKUP(VLOOKUP($A199, 'E4 TB Allocation Details'!$A$18:$L$214, MATCH("Misc ID", 'E4 TB Allocation Details'!$A$18:$L$18, 0),FALSE), 'E2 Allocators'!$B$15:$W$358, MATCH('O5 Details by Class &amp; Accounts'!BQ$18, 'E2 Allocators'!$B$15:$W$15, 0),FALSE)*$E199)</f>
        <v>0</v>
      </c>
      <c r="BR199" s="1322">
        <f>IF(ISERROR(VLOOKUP(VLOOKUP($A199, 'E4 TB Allocation Details'!$A$18:$L$214, MATCH("Misc ID", 'E4 TB Allocation Details'!$A$18:$L$18, 0),FALSE), 'E2 Allocators'!$B$15:$W$358, MATCH('O5 Details by Class &amp; Accounts'!BR$18, 'E2 Allocators'!$B$15:$W$15, 0),FALSE)*$E199), 0, VLOOKUP(VLOOKUP($A199, 'E4 TB Allocation Details'!$A$18:$L$214, MATCH("Misc ID", 'E4 TB Allocation Details'!$A$18:$L$18, 0),FALSE), 'E2 Allocators'!$B$15:$W$358, MATCH('O5 Details by Class &amp; Accounts'!BR$18, 'E2 Allocators'!$B$15:$W$15, 0),FALSE)*$E199)</f>
        <v>0</v>
      </c>
      <c r="BS199" s="1322">
        <f t="shared" si="48"/>
        <v>0</v>
      </c>
      <c r="BT199" s="1322">
        <f>IF(ISERROR(VLOOKUP(VLOOKUP($A199, 'E4 TB Allocation Details'!$A$18:$L$214, MATCH("A &amp; G ID", 'E4 TB Allocation Details'!$A$18:$L$18, 0),FALSE), 'E2 Allocators'!$B$15:$W$358, MATCH('O5 Details by Class &amp; Accounts'!BT$18, 'E2 Allocators'!$B$15:$W$15, 0),FALSE)*$E199), 0, VLOOKUP(VLOOKUP($A199, 'E4 TB Allocation Details'!$A$18:$L$214, MATCH("A &amp; G ID", 'E4 TB Allocation Details'!$A$18:$L$18, 0),FALSE), 'E2 Allocators'!$B$15:$W$358, MATCH('O5 Details by Class &amp; Accounts'!BT$18, 'E2 Allocators'!$B$15:$W$15, 0),FALSE)*$E199)</f>
        <v>0</v>
      </c>
      <c r="BU199" s="1322">
        <f>IF(ISERROR(VLOOKUP(VLOOKUP($A199, 'E4 TB Allocation Details'!$A$18:$L$214, MATCH("A &amp; G ID", 'E4 TB Allocation Details'!$A$18:$L$18, 0),FALSE), 'E2 Allocators'!$B$15:$W$358, MATCH('O5 Details by Class &amp; Accounts'!BU$18, 'E2 Allocators'!$B$15:$W$15, 0),FALSE)*$E199), 0, VLOOKUP(VLOOKUP($A199, 'E4 TB Allocation Details'!$A$18:$L$214, MATCH("A &amp; G ID", 'E4 TB Allocation Details'!$A$18:$L$18, 0),FALSE), 'E2 Allocators'!$B$15:$W$358, MATCH('O5 Details by Class &amp; Accounts'!BU$18, 'E2 Allocators'!$B$15:$W$15, 0),FALSE)*$E199)</f>
        <v>0</v>
      </c>
      <c r="BV199" s="1322">
        <f>IF(ISERROR(VLOOKUP(VLOOKUP($A199, 'E4 TB Allocation Details'!$A$18:$L$214, MATCH("A &amp; G ID", 'E4 TB Allocation Details'!$A$18:$L$18, 0),FALSE), 'E2 Allocators'!$B$15:$W$358, MATCH('O5 Details by Class &amp; Accounts'!BV$18, 'E2 Allocators'!$B$15:$W$15, 0),FALSE)*$E199), 0, VLOOKUP(VLOOKUP($A199, 'E4 TB Allocation Details'!$A$18:$L$214, MATCH("A &amp; G ID", 'E4 TB Allocation Details'!$A$18:$L$18, 0),FALSE), 'E2 Allocators'!$B$15:$W$358, MATCH('O5 Details by Class &amp; Accounts'!BV$18, 'E2 Allocators'!$B$15:$W$15, 0),FALSE)*$E199)</f>
        <v>0</v>
      </c>
      <c r="BW199" s="1322">
        <f>IF(ISERROR(VLOOKUP(VLOOKUP($A199, 'E4 TB Allocation Details'!$A$18:$L$214, MATCH("A &amp; G ID", 'E4 TB Allocation Details'!$A$18:$L$18, 0),FALSE), 'E2 Allocators'!$B$15:$W$358, MATCH('O5 Details by Class &amp; Accounts'!BW$18, 'E2 Allocators'!$B$15:$W$15, 0),FALSE)*$E199), 0, VLOOKUP(VLOOKUP($A199, 'E4 TB Allocation Details'!$A$18:$L$214, MATCH("A &amp; G ID", 'E4 TB Allocation Details'!$A$18:$L$18, 0),FALSE), 'E2 Allocators'!$B$15:$W$358, MATCH('O5 Details by Class &amp; Accounts'!BW$18, 'E2 Allocators'!$B$15:$W$15, 0),FALSE)*$E199)</f>
        <v>0</v>
      </c>
      <c r="BX199" s="1322">
        <f>IF(ISERROR(VLOOKUP(VLOOKUP($A199, 'E4 TB Allocation Details'!$A$18:$L$214, MATCH("A &amp; G ID", 'E4 TB Allocation Details'!$A$18:$L$18, 0),FALSE), 'E2 Allocators'!$B$15:$W$358, MATCH('O5 Details by Class &amp; Accounts'!BX$18, 'E2 Allocators'!$B$15:$W$15, 0),FALSE)*$E199), 0, VLOOKUP(VLOOKUP($A199, 'E4 TB Allocation Details'!$A$18:$L$214, MATCH("A &amp; G ID", 'E4 TB Allocation Details'!$A$18:$L$18, 0),FALSE), 'E2 Allocators'!$B$15:$W$358, MATCH('O5 Details by Class &amp; Accounts'!BX$18, 'E2 Allocators'!$B$15:$W$15, 0),FALSE)*$E199)</f>
        <v>0</v>
      </c>
      <c r="BY199" s="1322">
        <f>IF(ISERROR(VLOOKUP(VLOOKUP($A199, 'E4 TB Allocation Details'!$A$18:$L$214, MATCH("A &amp; G ID", 'E4 TB Allocation Details'!$A$18:$L$18, 0),FALSE), 'E2 Allocators'!$B$15:$W$358, MATCH('O5 Details by Class &amp; Accounts'!BY$18, 'E2 Allocators'!$B$15:$W$15, 0),FALSE)*$E199), 0, VLOOKUP(VLOOKUP($A199, 'E4 TB Allocation Details'!$A$18:$L$214, MATCH("A &amp; G ID", 'E4 TB Allocation Details'!$A$18:$L$18, 0),FALSE), 'E2 Allocators'!$B$15:$W$358, MATCH('O5 Details by Class &amp; Accounts'!BY$18, 'E2 Allocators'!$B$15:$W$15, 0),FALSE)*$E199)</f>
        <v>0</v>
      </c>
      <c r="BZ199" s="1322">
        <f>IF(ISERROR(VLOOKUP(VLOOKUP($A199, 'E4 TB Allocation Details'!$A$18:$L$214, MATCH("A &amp; G ID", 'E4 TB Allocation Details'!$A$18:$L$18, 0),FALSE), 'E2 Allocators'!$B$15:$W$358, MATCH('O5 Details by Class &amp; Accounts'!BZ$18, 'E2 Allocators'!$B$15:$W$15, 0),FALSE)*$E199), 0, VLOOKUP(VLOOKUP($A199, 'E4 TB Allocation Details'!$A$18:$L$214, MATCH("A &amp; G ID", 'E4 TB Allocation Details'!$A$18:$L$18, 0),FALSE), 'E2 Allocators'!$B$15:$W$358, MATCH('O5 Details by Class &amp; Accounts'!BZ$18, 'E2 Allocators'!$B$15:$W$15, 0),FALSE)*$E199)</f>
        <v>0</v>
      </c>
      <c r="CA199" s="1322">
        <f>IF(ISERROR(VLOOKUP(VLOOKUP($A199, 'E4 TB Allocation Details'!$A$18:$L$214, MATCH("A &amp; G ID", 'E4 TB Allocation Details'!$A$18:$L$18, 0),FALSE), 'E2 Allocators'!$B$15:$W$358, MATCH('O5 Details by Class &amp; Accounts'!CA$18, 'E2 Allocators'!$B$15:$W$15, 0),FALSE)*$E199), 0, VLOOKUP(VLOOKUP($A199, 'E4 TB Allocation Details'!$A$18:$L$214, MATCH("A &amp; G ID", 'E4 TB Allocation Details'!$A$18:$L$18, 0),FALSE), 'E2 Allocators'!$B$15:$W$358, MATCH('O5 Details by Class &amp; Accounts'!CA$18, 'E2 Allocators'!$B$15:$W$15, 0),FALSE)*$E199)</f>
        <v>0</v>
      </c>
      <c r="CB199" s="1322">
        <f>IF(ISERROR(VLOOKUP(VLOOKUP($A199, 'E4 TB Allocation Details'!$A$18:$L$214, MATCH("A &amp; G ID", 'E4 TB Allocation Details'!$A$18:$L$18, 0),FALSE), 'E2 Allocators'!$B$15:$W$358, MATCH('O5 Details by Class &amp; Accounts'!CB$18, 'E2 Allocators'!$B$15:$W$15, 0),FALSE)*$E199), 0, VLOOKUP(VLOOKUP($A199, 'E4 TB Allocation Details'!$A$18:$L$214, MATCH("A &amp; G ID", 'E4 TB Allocation Details'!$A$18:$L$18, 0),FALSE), 'E2 Allocators'!$B$15:$W$358, MATCH('O5 Details by Class &amp; Accounts'!CB$18, 'E2 Allocators'!$B$15:$W$15, 0),FALSE)*$E199)</f>
        <v>0</v>
      </c>
      <c r="CC199" s="1322">
        <f>IF(ISERROR(VLOOKUP(VLOOKUP($A199, 'E4 TB Allocation Details'!$A$18:$L$214, MATCH("A &amp; G ID", 'E4 TB Allocation Details'!$A$18:$L$18, 0),FALSE), 'E2 Allocators'!$B$15:$W$358, MATCH('O5 Details by Class &amp; Accounts'!CC$18, 'E2 Allocators'!$B$15:$W$15, 0),FALSE)*$E199), 0, VLOOKUP(VLOOKUP($A199, 'E4 TB Allocation Details'!$A$18:$L$214, MATCH("A &amp; G ID", 'E4 TB Allocation Details'!$A$18:$L$18, 0),FALSE), 'E2 Allocators'!$B$15:$W$358, MATCH('O5 Details by Class &amp; Accounts'!CC$18, 'E2 Allocators'!$B$15:$W$15, 0),FALSE)*$E199)</f>
        <v>0</v>
      </c>
      <c r="CD199" s="1322">
        <f>IF(ISERROR(VLOOKUP(VLOOKUP($A199, 'E4 TB Allocation Details'!$A$18:$L$214, MATCH("A &amp; G ID", 'E4 TB Allocation Details'!$A$18:$L$18, 0),FALSE), 'E2 Allocators'!$B$15:$W$358, MATCH('O5 Details by Class &amp; Accounts'!CD$18, 'E2 Allocators'!$B$15:$W$15, 0),FALSE)*$E199), 0, VLOOKUP(VLOOKUP($A199, 'E4 TB Allocation Details'!$A$18:$L$214, MATCH("A &amp; G ID", 'E4 TB Allocation Details'!$A$18:$L$18, 0),FALSE), 'E2 Allocators'!$B$15:$W$358, MATCH('O5 Details by Class &amp; Accounts'!CD$18, 'E2 Allocators'!$B$15:$W$15, 0),FALSE)*$E199)</f>
        <v>0</v>
      </c>
      <c r="CE199" s="1322">
        <f>IF(ISERROR(VLOOKUP(VLOOKUP($A199, 'E4 TB Allocation Details'!$A$18:$L$214, MATCH("A &amp; G ID", 'E4 TB Allocation Details'!$A$18:$L$18, 0),FALSE), 'E2 Allocators'!$B$15:$W$358, MATCH('O5 Details by Class &amp; Accounts'!CE$18, 'E2 Allocators'!$B$15:$W$15, 0),FALSE)*$E199), 0, VLOOKUP(VLOOKUP($A199, 'E4 TB Allocation Details'!$A$18:$L$214, MATCH("A &amp; G ID", 'E4 TB Allocation Details'!$A$18:$L$18, 0),FALSE), 'E2 Allocators'!$B$15:$W$358, MATCH('O5 Details by Class &amp; Accounts'!CE$18, 'E2 Allocators'!$B$15:$W$15, 0),FALSE)*$E199)</f>
        <v>0</v>
      </c>
      <c r="CF199" s="1322">
        <f>IF(ISERROR(VLOOKUP(VLOOKUP($A199, 'E4 TB Allocation Details'!$A$18:$L$214, MATCH("A &amp; G ID", 'E4 TB Allocation Details'!$A$18:$L$18, 0),FALSE), 'E2 Allocators'!$B$15:$W$358, MATCH('O5 Details by Class &amp; Accounts'!CF$18, 'E2 Allocators'!$B$15:$W$15, 0),FALSE)*$E199), 0, VLOOKUP(VLOOKUP($A199, 'E4 TB Allocation Details'!$A$18:$L$214, MATCH("A &amp; G ID", 'E4 TB Allocation Details'!$A$18:$L$18, 0),FALSE), 'E2 Allocators'!$B$15:$W$358, MATCH('O5 Details by Class &amp; Accounts'!CF$18, 'E2 Allocators'!$B$15:$W$15, 0),FALSE)*$E199)</f>
        <v>0</v>
      </c>
      <c r="CG199" s="1322">
        <f>IF(ISERROR(VLOOKUP(VLOOKUP($A199, 'E4 TB Allocation Details'!$A$18:$L$214, MATCH("A &amp; G ID", 'E4 TB Allocation Details'!$A$18:$L$18, 0),FALSE), 'E2 Allocators'!$B$15:$W$358, MATCH('O5 Details by Class &amp; Accounts'!CG$18, 'E2 Allocators'!$B$15:$W$15, 0),FALSE)*$E199), 0, VLOOKUP(VLOOKUP($A199, 'E4 TB Allocation Details'!$A$18:$L$214, MATCH("A &amp; G ID", 'E4 TB Allocation Details'!$A$18:$L$18, 0),FALSE), 'E2 Allocators'!$B$15:$W$358, MATCH('O5 Details by Class &amp; Accounts'!CG$18, 'E2 Allocators'!$B$15:$W$15, 0),FALSE)*$E199)</f>
        <v>0</v>
      </c>
      <c r="CH199" s="1322">
        <f>IF(ISERROR(VLOOKUP(VLOOKUP($A199, 'E4 TB Allocation Details'!$A$18:$L$214, MATCH("A &amp; G ID", 'E4 TB Allocation Details'!$A$18:$L$18, 0),FALSE), 'E2 Allocators'!$B$15:$W$358, MATCH('O5 Details by Class &amp; Accounts'!CH$18, 'E2 Allocators'!$B$15:$W$15, 0),FALSE)*$E199), 0, VLOOKUP(VLOOKUP($A199, 'E4 TB Allocation Details'!$A$18:$L$214, MATCH("A &amp; G ID", 'E4 TB Allocation Details'!$A$18:$L$18, 0),FALSE), 'E2 Allocators'!$B$15:$W$358, MATCH('O5 Details by Class &amp; Accounts'!CH$18, 'E2 Allocators'!$B$15:$W$15, 0),FALSE)*$E199)</f>
        <v>0</v>
      </c>
      <c r="CI199" s="1322">
        <f>IF(ISERROR(VLOOKUP(VLOOKUP($A199, 'E4 TB Allocation Details'!$A$18:$L$214, MATCH("A &amp; G ID", 'E4 TB Allocation Details'!$A$18:$L$18, 0),FALSE), 'E2 Allocators'!$B$15:$W$358, MATCH('O5 Details by Class &amp; Accounts'!CI$18, 'E2 Allocators'!$B$15:$W$15, 0),FALSE)*$E199), 0, VLOOKUP(VLOOKUP($A199, 'E4 TB Allocation Details'!$A$18:$L$214, MATCH("A &amp; G ID", 'E4 TB Allocation Details'!$A$18:$L$18, 0),FALSE), 'E2 Allocators'!$B$15:$W$358, MATCH('O5 Details by Class &amp; Accounts'!CI$18, 'E2 Allocators'!$B$15:$W$15, 0),FALSE)*$E199)</f>
        <v>0</v>
      </c>
      <c r="CJ199" s="1322">
        <f>IF(ISERROR(VLOOKUP(VLOOKUP($A199, 'E4 TB Allocation Details'!$A$18:$L$214, MATCH("A &amp; G ID", 'E4 TB Allocation Details'!$A$18:$L$18, 0),FALSE), 'E2 Allocators'!$B$15:$W$358, MATCH('O5 Details by Class &amp; Accounts'!CJ$18, 'E2 Allocators'!$B$15:$W$15, 0),FALSE)*$E199), 0, VLOOKUP(VLOOKUP($A199, 'E4 TB Allocation Details'!$A$18:$L$214, MATCH("A &amp; G ID", 'E4 TB Allocation Details'!$A$18:$L$18, 0),FALSE), 'E2 Allocators'!$B$15:$W$358, MATCH('O5 Details by Class &amp; Accounts'!CJ$18, 'E2 Allocators'!$B$15:$W$15, 0),FALSE)*$E199)</f>
        <v>0</v>
      </c>
      <c r="CK199" s="1322">
        <f>IF(ISERROR(VLOOKUP(VLOOKUP($A199, 'E4 TB Allocation Details'!$A$18:$L$214, MATCH("A &amp; G ID", 'E4 TB Allocation Details'!$A$18:$L$18, 0),FALSE), 'E2 Allocators'!$B$15:$W$358, MATCH('O5 Details by Class &amp; Accounts'!CK$18, 'E2 Allocators'!$B$15:$W$15, 0),FALSE)*$E199), 0, VLOOKUP(VLOOKUP($A199, 'E4 TB Allocation Details'!$A$18:$L$214, MATCH("A &amp; G ID", 'E4 TB Allocation Details'!$A$18:$L$18, 0),FALSE), 'E2 Allocators'!$B$15:$W$358, MATCH('O5 Details by Class &amp; Accounts'!CK$18, 'E2 Allocators'!$B$15:$W$15, 0),FALSE)*$E199)</f>
        <v>0</v>
      </c>
      <c r="CL199" s="1322">
        <f>IF(ISERROR(VLOOKUP(VLOOKUP($A199, 'E4 TB Allocation Details'!$A$18:$L$214, MATCH("A &amp; G ID", 'E4 TB Allocation Details'!$A$18:$L$18, 0),FALSE), 'E2 Allocators'!$B$15:$W$358, MATCH('O5 Details by Class &amp; Accounts'!CL$18, 'E2 Allocators'!$B$15:$W$15, 0),FALSE)*$E199), 0, VLOOKUP(VLOOKUP($A199, 'E4 TB Allocation Details'!$A$18:$L$214, MATCH("A &amp; G ID", 'E4 TB Allocation Details'!$A$18:$L$18, 0),FALSE), 'E2 Allocators'!$B$15:$W$358, MATCH('O5 Details by Class &amp; Accounts'!CL$18, 'E2 Allocators'!$B$15:$W$15, 0),FALSE)*$E199)</f>
        <v>0</v>
      </c>
      <c r="CM199" s="1322">
        <f>IF(ISERROR(VLOOKUP(VLOOKUP($A199, 'E4 TB Allocation Details'!$A$18:$L$214, MATCH("A &amp; G ID", 'E4 TB Allocation Details'!$A$18:$L$18, 0),FALSE), 'E2 Allocators'!$B$15:$W$358, MATCH('O5 Details by Class &amp; Accounts'!CM$18, 'E2 Allocators'!$B$15:$W$15, 0),FALSE)*$E199), 0, VLOOKUP(VLOOKUP($A199, 'E4 TB Allocation Details'!$A$18:$L$214, MATCH("A &amp; G ID", 'E4 TB Allocation Details'!$A$18:$L$18, 0),FALSE), 'E2 Allocators'!$B$15:$W$358, MATCH('O5 Details by Class &amp; Accounts'!CM$18, 'E2 Allocators'!$B$15:$W$15, 0),FALSE)*$E199)</f>
        <v>0</v>
      </c>
      <c r="CN199" s="1322">
        <f t="shared" si="52"/>
        <v>0</v>
      </c>
      <c r="CO199" s="1651">
        <f t="shared" si="50"/>
        <v>0</v>
      </c>
      <c r="CQ199" s="1899" t="inlineStr">
        <is>
          <t/>
        </is>
      </c>
    </row>
    <row r="200" spans="1:95" s="64" customFormat="1" ht="25.5" x14ac:dyDescent="0.2">
      <c r="A200" s="1090">
        <v>5705</v>
      </c>
      <c r="B200" s="1089" t="s">
        <v>980</v>
      </c>
      <c r="C200" s="1648">
        <f>IF(ISERROR(VLOOKUP($A200,'I3 TB Data'!$A$19:$H$483,MATCH('O5 Details by Class &amp; Accounts'!$C$18, 'I3 TB Data'!$A$19:$H$19,0),0)), 0, VLOOKUP($A200,'I3 TB Data'!$A$19:$H$483,MATCH('O5 Details by Class &amp; Accounts'!$C$18,'I3 TB Data'!$A$19:$H$19,0),0))</f>
        <v>1128765.5757544751</v>
      </c>
      <c r="D200" s="1649">
        <f>'I4 BO ASSETS'!D96</f>
        <v>0</v>
      </c>
      <c r="E200" s="1648">
        <f>C200+D200</f>
        <v>1128765.5757544751</v>
      </c>
      <c r="F200" s="1650"/>
      <c r="G200" s="1650"/>
      <c r="H200" s="1322">
        <f t="shared" si="46"/>
        <v>0</v>
      </c>
      <c r="I200" s="1322">
        <f>'O7 Amortization'!G369</f>
        <v>127978.16988581832</v>
      </c>
      <c r="J200" s="1322">
        <f>'O7 Amortization'!H369</f>
        <v>127256.86577625538</v>
      </c>
      <c r="K200" s="1322">
        <f>'O7 Amortization'!I369</f>
        <v>138766.88288874665</v>
      </c>
      <c r="L200" s="1322">
        <f>'O7 Amortization'!J369</f>
        <v>0</v>
      </c>
      <c r="M200" s="1322">
        <f>'O7 Amortization'!K369</f>
        <v>0</v>
      </c>
      <c r="N200" s="1322">
        <f>'O7 Amortization'!L369</f>
        <v>31646.933371198978</v>
      </c>
      <c r="O200" s="1322">
        <f>'O7 Amortization'!M369</f>
        <v>965.84345257074006</v>
      </c>
      <c r="P200" s="1322">
        <f>'O7 Amortization'!N369</f>
        <v>0</v>
      </c>
      <c r="Q200" s="1322">
        <f>'O7 Amortization'!O369</f>
        <v>275.94368955316571</v>
      </c>
      <c r="R200" s="1322">
        <f>'O7 Amortization'!P369</f>
        <v>0</v>
      </c>
      <c r="S200" s="1322">
        <f>'O7 Amortization'!Q369</f>
        <v>0</v>
      </c>
      <c r="T200" s="1322">
        <f>'O7 Amortization'!R369</f>
        <v>0</v>
      </c>
      <c r="U200" s="1322">
        <f>'O7 Amortization'!S369</f>
        <v>0</v>
      </c>
      <c r="V200" s="1322">
        <f>'O7 Amortization'!T369</f>
        <v>0</v>
      </c>
      <c r="W200" s="1322">
        <f>'O7 Amortization'!U369</f>
        <v>0</v>
      </c>
      <c r="X200" s="1322">
        <f>'O7 Amortization'!V369</f>
        <v>0</v>
      </c>
      <c r="Y200" s="1322">
        <f>'O7 Amortization'!W369</f>
        <v>0</v>
      </c>
      <c r="Z200" s="1322">
        <f>'O7 Amortization'!X369</f>
        <v>0</v>
      </c>
      <c r="AA200" s="1322">
        <f>'O7 Amortization'!Y369</f>
        <v>0</v>
      </c>
      <c r="AB200" s="1322">
        <f>'O7 Amortization'!Z369</f>
        <v>0</v>
      </c>
      <c r="AC200" s="1322">
        <f t="shared" si="47"/>
        <v>426890.63906414324</v>
      </c>
      <c r="AD200" s="1322">
        <f>'O7 Amortization'!AB369</f>
        <v>417926.40847906249</v>
      </c>
      <c r="AE200" s="1322">
        <f>'O7 Amortization'!AC369</f>
        <v>76009.049506918978</v>
      </c>
      <c r="AF200" s="1322">
        <f>'O7 Amortization'!AD369</f>
        <v>26213.314572277006</v>
      </c>
      <c r="AG200" s="1322">
        <f>'O7 Amortization'!AE369</f>
        <v>0</v>
      </c>
      <c r="AH200" s="1322">
        <f>'O7 Amortization'!AF369</f>
        <v>0</v>
      </c>
      <c r="AI200" s="1322">
        <f>'O7 Amortization'!AG369</f>
        <v>213.02153449202365</v>
      </c>
      <c r="AJ200" s="1322">
        <f>'O7 Amortization'!AH369</f>
        <v>24452.246961513018</v>
      </c>
      <c r="AK200" s="1322">
        <f>'O7 Amortization'!AI369</f>
        <v>0</v>
      </c>
      <c r="AL200" s="1322">
        <f>'O7 Amortization'!AJ369</f>
        <v>819.39265379973131</v>
      </c>
      <c r="AM200" s="1322">
        <f>'O7 Amortization'!AK369</f>
        <v>0</v>
      </c>
      <c r="AN200" s="1322">
        <f>'O7 Amortization'!AL369</f>
        <v>0</v>
      </c>
      <c r="AO200" s="1322">
        <f>'O7 Amortization'!AM369</f>
        <v>0</v>
      </c>
      <c r="AP200" s="1322">
        <f>'O7 Amortization'!AN369</f>
        <v>0</v>
      </c>
      <c r="AQ200" s="1322">
        <f>'O7 Amortization'!AO369</f>
        <v>0</v>
      </c>
      <c r="AR200" s="1322">
        <f>'O7 Amortization'!AP369</f>
        <v>0</v>
      </c>
      <c r="AS200" s="1322">
        <f>'O7 Amortization'!AQ369</f>
        <v>0</v>
      </c>
      <c r="AT200" s="1322">
        <f>'O7 Amortization'!AR369</f>
        <v>0</v>
      </c>
      <c r="AU200" s="1322">
        <f>'O7 Amortization'!AS369</f>
        <v>0</v>
      </c>
      <c r="AV200" s="1322">
        <f>'O7 Amortization'!AT369</f>
        <v>0</v>
      </c>
      <c r="AW200" s="1322">
        <f>'O7 Amortization'!AU369</f>
        <v>0</v>
      </c>
      <c r="AX200" s="1322">
        <f t="shared" si="51"/>
        <v>545633.43370806333</v>
      </c>
      <c r="AY200" s="1322"/>
      <c r="AZ200" s="1322"/>
      <c r="BA200" s="1322"/>
      <c r="BB200" s="1322"/>
      <c r="BC200" s="1322"/>
      <c r="BD200" s="1322"/>
      <c r="BE200" s="1322"/>
      <c r="BF200" s="1322"/>
      <c r="BG200" s="1322"/>
      <c r="BH200" s="1322"/>
      <c r="BI200" s="1322"/>
      <c r="BJ200" s="1322"/>
      <c r="BK200" s="1322"/>
      <c r="BL200" s="1322"/>
      <c r="BM200" s="1322"/>
      <c r="BN200" s="1322"/>
      <c r="BO200" s="1322"/>
      <c r="BP200" s="1322"/>
      <c r="BQ200" s="1322"/>
      <c r="BR200" s="1322"/>
      <c r="BS200" s="1322"/>
      <c r="BT200" s="1322">
        <f>'O7 Amortization'!AW369</f>
        <v>87655.30998802578</v>
      </c>
      <c r="BU200" s="1322">
        <f>'O7 Amortization'!AX369</f>
        <v>32383.303315946378</v>
      </c>
      <c r="BV200" s="1322">
        <f>'O7 Amortization'!AY369</f>
        <v>25963.2210357279</v>
      </c>
      <c r="BW200" s="1322">
        <f>'O7 Amortization'!AZ369</f>
        <v>0</v>
      </c>
      <c r="BX200" s="1322">
        <f>'O7 Amortization'!BA369</f>
        <v>0</v>
      </c>
      <c r="BY200" s="1322">
        <f>'O7 Amortization'!BB369</f>
        <v>5512.4449200960635</v>
      </c>
      <c r="BZ200" s="1322">
        <f>'O7 Amortization'!BC369</f>
        <v>4532.4038484124794</v>
      </c>
      <c r="CA200" s="1322">
        <f>'O7 Amortization'!BD369</f>
        <v>0</v>
      </c>
      <c r="CB200" s="1322">
        <f>'O7 Amortization'!BE369</f>
        <v>194.81987406089445</v>
      </c>
      <c r="CC200" s="1322">
        <f>'O7 Amortization'!BF369</f>
        <v>0</v>
      </c>
      <c r="CD200" s="1322">
        <f>'O7 Amortization'!BG369</f>
        <v>0</v>
      </c>
      <c r="CE200" s="1322">
        <f>'O7 Amortization'!BH369</f>
        <v>0</v>
      </c>
      <c r="CF200" s="1322">
        <f>'O7 Amortization'!BI369</f>
        <v>0</v>
      </c>
      <c r="CG200" s="1322">
        <f>'O7 Amortization'!BJ369</f>
        <v>0</v>
      </c>
      <c r="CH200" s="1322">
        <f>'O7 Amortization'!BK369</f>
        <v>0</v>
      </c>
      <c r="CI200" s="1322">
        <f>'O7 Amortization'!BL369</f>
        <v>0</v>
      </c>
      <c r="CJ200" s="1322">
        <f>'O7 Amortization'!BM369</f>
        <v>0</v>
      </c>
      <c r="CK200" s="1322">
        <f>'O7 Amortization'!BN369</f>
        <v>0</v>
      </c>
      <c r="CL200" s="1322">
        <f>'O7 Amortization'!BO369</f>
        <v>0</v>
      </c>
      <c r="CM200" s="1322">
        <f>'O7 Amortization'!BP369</f>
        <v>0</v>
      </c>
      <c r="CN200" s="1322">
        <f t="shared" si="52"/>
        <v>156241.50298226948</v>
      </c>
      <c r="CO200" s="1651">
        <f>+E200-AC200-AX200-CN200</f>
        <v>-9.0221874415874481E-10</v>
      </c>
      <c r="CQ200" s="1899" t="inlineStr">
        <is>
          <t/>
        </is>
      </c>
    </row>
    <row r="201" spans="1:95" s="64" customFormat="1" ht="12.75" x14ac:dyDescent="0.2">
      <c r="A201" s="1090">
        <v>5710</v>
      </c>
      <c r="B201" s="1089" t="s">
        <v>1379</v>
      </c>
      <c r="C201" s="1648">
        <f>IF(ISERROR(VLOOKUP($A201,'I3 TB Data'!$A$19:$H$483,MATCH('O5 Details by Class &amp; Accounts'!$C$18, 'I3 TB Data'!$A$19:$H$19,0),0)), 0, VLOOKUP($A201,'I3 TB Data'!$A$19:$H$483,MATCH('O5 Details by Class &amp; Accounts'!$C$18,'I3 TB Data'!$A$19:$H$19,0),0))</f>
        <v>0</v>
      </c>
      <c r="D201" s="1649">
        <f>'I4 BO ASSETS'!D97</f>
        <v>0</v>
      </c>
      <c r="E201" s="1648">
        <f>C201+D201</f>
        <v>0</v>
      </c>
      <c r="F201" s="1650"/>
      <c r="G201" s="1650"/>
      <c r="H201" s="1322">
        <f t="shared" si="46"/>
        <v>0</v>
      </c>
      <c r="I201" s="1322">
        <f>'O7 Amortization'!G441</f>
        <v>0</v>
      </c>
      <c r="J201" s="1322">
        <f>'O7 Amortization'!H441</f>
        <v>0</v>
      </c>
      <c r="K201" s="1322">
        <f>'O7 Amortization'!I441</f>
        <v>0</v>
      </c>
      <c r="L201" s="1322">
        <f>'O7 Amortization'!J441</f>
        <v>0</v>
      </c>
      <c r="M201" s="1322">
        <f>'O7 Amortization'!K441</f>
        <v>0</v>
      </c>
      <c r="N201" s="1322">
        <f>'O7 Amortization'!L441</f>
        <v>0</v>
      </c>
      <c r="O201" s="1322">
        <f>'O7 Amortization'!M441</f>
        <v>0</v>
      </c>
      <c r="P201" s="1322">
        <f>'O7 Amortization'!N441</f>
        <v>0</v>
      </c>
      <c r="Q201" s="1322">
        <f>'O7 Amortization'!O441</f>
        <v>0</v>
      </c>
      <c r="R201" s="1322">
        <f>'O7 Amortization'!P441</f>
        <v>0</v>
      </c>
      <c r="S201" s="1322">
        <f>'O7 Amortization'!Q441</f>
        <v>0</v>
      </c>
      <c r="T201" s="1322">
        <f>'O7 Amortization'!R441</f>
        <v>0</v>
      </c>
      <c r="U201" s="1322">
        <f>'O7 Amortization'!S441</f>
        <v>0</v>
      </c>
      <c r="V201" s="1322">
        <f>'O7 Amortization'!T441</f>
        <v>0</v>
      </c>
      <c r="W201" s="1322">
        <f>'O7 Amortization'!U441</f>
        <v>0</v>
      </c>
      <c r="X201" s="1322">
        <f>'O7 Amortization'!V441</f>
        <v>0</v>
      </c>
      <c r="Y201" s="1322">
        <f>'O7 Amortization'!W441</f>
        <v>0</v>
      </c>
      <c r="Z201" s="1322">
        <f>'O7 Amortization'!X441</f>
        <v>0</v>
      </c>
      <c r="AA201" s="1322">
        <f>'O7 Amortization'!Y441</f>
        <v>0</v>
      </c>
      <c r="AB201" s="1322">
        <f>'O7 Amortization'!Z441</f>
        <v>0</v>
      </c>
      <c r="AC201" s="1322">
        <f t="shared" si="47"/>
        <v>0</v>
      </c>
      <c r="AD201" s="1322">
        <f>'O7 Amortization'!AB441</f>
        <v>0</v>
      </c>
      <c r="AE201" s="1322">
        <f>'O7 Amortization'!AC441</f>
        <v>0</v>
      </c>
      <c r="AF201" s="1322">
        <f>'O7 Amortization'!AD441</f>
        <v>0</v>
      </c>
      <c r="AG201" s="1322">
        <f>'O7 Amortization'!AE441</f>
        <v>0</v>
      </c>
      <c r="AH201" s="1322">
        <f>'O7 Amortization'!AF441</f>
        <v>0</v>
      </c>
      <c r="AI201" s="1322">
        <f>'O7 Amortization'!AG441</f>
        <v>0</v>
      </c>
      <c r="AJ201" s="1322">
        <f>'O7 Amortization'!AH441</f>
        <v>0</v>
      </c>
      <c r="AK201" s="1322">
        <f>'O7 Amortization'!AI441</f>
        <v>0</v>
      </c>
      <c r="AL201" s="1322">
        <f>'O7 Amortization'!AJ441</f>
        <v>0</v>
      </c>
      <c r="AM201" s="1322">
        <f>'O7 Amortization'!AK441</f>
        <v>0</v>
      </c>
      <c r="AN201" s="1322">
        <f>'O7 Amortization'!AL441</f>
        <v>0</v>
      </c>
      <c r="AO201" s="1322">
        <f>'O7 Amortization'!AM441</f>
        <v>0</v>
      </c>
      <c r="AP201" s="1322">
        <f>'O7 Amortization'!AN441</f>
        <v>0</v>
      </c>
      <c r="AQ201" s="1322">
        <f>'O7 Amortization'!AO441</f>
        <v>0</v>
      </c>
      <c r="AR201" s="1322">
        <f>'O7 Amortization'!AP441</f>
        <v>0</v>
      </c>
      <c r="AS201" s="1322">
        <f>'O7 Amortization'!AQ441</f>
        <v>0</v>
      </c>
      <c r="AT201" s="1322">
        <f>'O7 Amortization'!AR441</f>
        <v>0</v>
      </c>
      <c r="AU201" s="1322">
        <f>'O7 Amortization'!AS441</f>
        <v>0</v>
      </c>
      <c r="AV201" s="1322">
        <f>'O7 Amortization'!AT441</f>
        <v>0</v>
      </c>
      <c r="AW201" s="1322">
        <f>'O7 Amortization'!AU441</f>
        <v>0</v>
      </c>
      <c r="AX201" s="1322">
        <f t="shared" si="51"/>
        <v>0</v>
      </c>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c r="BR201" s="1322"/>
      <c r="BS201" s="1322"/>
      <c r="BT201" s="1322">
        <f>'O7 Amortization'!AW441</f>
        <v>0</v>
      </c>
      <c r="BU201" s="1322">
        <f>'O7 Amortization'!AX441</f>
        <v>0</v>
      </c>
      <c r="BV201" s="1322">
        <f>'O7 Amortization'!AY441</f>
        <v>0</v>
      </c>
      <c r="BW201" s="1322">
        <f>'O7 Amortization'!AZ441</f>
        <v>0</v>
      </c>
      <c r="BX201" s="1322">
        <f>'O7 Amortization'!BA441</f>
        <v>0</v>
      </c>
      <c r="BY201" s="1322">
        <f>'O7 Amortization'!BB441</f>
        <v>0</v>
      </c>
      <c r="BZ201" s="1322">
        <f>'O7 Amortization'!BC441</f>
        <v>0</v>
      </c>
      <c r="CA201" s="1322">
        <f>'O7 Amortization'!BD441</f>
        <v>0</v>
      </c>
      <c r="CB201" s="1322">
        <f>'O7 Amortization'!BE441</f>
        <v>0</v>
      </c>
      <c r="CC201" s="1322">
        <f>'O7 Amortization'!BF441</f>
        <v>0</v>
      </c>
      <c r="CD201" s="1322">
        <f>'O7 Amortization'!BG441</f>
        <v>0</v>
      </c>
      <c r="CE201" s="1322">
        <f>'O7 Amortization'!BH441</f>
        <v>0</v>
      </c>
      <c r="CF201" s="1322">
        <f>'O7 Amortization'!BI441</f>
        <v>0</v>
      </c>
      <c r="CG201" s="1322">
        <f>'O7 Amortization'!BJ441</f>
        <v>0</v>
      </c>
      <c r="CH201" s="1322">
        <f>'O7 Amortization'!BK441</f>
        <v>0</v>
      </c>
      <c r="CI201" s="1322">
        <f>'O7 Amortization'!BL441</f>
        <v>0</v>
      </c>
      <c r="CJ201" s="1322">
        <f>'O7 Amortization'!BM441</f>
        <v>0</v>
      </c>
      <c r="CK201" s="1322">
        <f>'O7 Amortization'!BN441</f>
        <v>0</v>
      </c>
      <c r="CL201" s="1322">
        <f>'O7 Amortization'!BO441</f>
        <v>0</v>
      </c>
      <c r="CM201" s="1322">
        <f>'O7 Amortization'!BP441</f>
        <v>0</v>
      </c>
      <c r="CN201" s="1322">
        <f>'O7 Amortization'!BQ441</f>
        <v>0</v>
      </c>
      <c r="CO201" s="1651">
        <f>+E201-AC201-AX201-CN201</f>
        <v>0</v>
      </c>
      <c r="CQ201" s="1899" t="inlineStr">
        <is>
          <t/>
        </is>
      </c>
    </row>
    <row r="202" spans="1:95" s="64" customFormat="1" ht="25.5" x14ac:dyDescent="0.2">
      <c r="A202" s="2146">
        <v>5715</v>
      </c>
      <c r="B202" s="2112" t="s">
        <v>1380</v>
      </c>
      <c r="C202" s="1648">
        <f>IF(ISERROR(VLOOKUP($A202,'I3 TB Data'!$A$19:$H$483,MATCH('O5 Details by Class &amp; Accounts'!$C$18, 'I3 TB Data'!$A$19:$H$19,0),0)), 0, VLOOKUP($A202,'I3 TB Data'!$A$19:$H$483,MATCH('O5 Details by Class &amp; Accounts'!$C$18,'I3 TB Data'!$A$19:$H$19,0),0))</f>
        <v>0</v>
      </c>
      <c r="D202" s="1649">
        <f>'I4 BO ASSETS'!D98</f>
        <v>0</v>
      </c>
      <c r="E202" s="1648">
        <f>C202+D202</f>
        <v>0</v>
      </c>
      <c r="F202" s="1650"/>
      <c r="G202" s="1650"/>
      <c r="H202" s="1322">
        <f t="shared" si="46"/>
        <v>0</v>
      </c>
      <c r="I202" s="1322">
        <f>'O7 Amortization'!G514</f>
        <v>0</v>
      </c>
      <c r="J202" s="1322">
        <f>'O7 Amortization'!H514</f>
        <v>0</v>
      </c>
      <c r="K202" s="1322">
        <f>'O7 Amortization'!I514</f>
        <v>0</v>
      </c>
      <c r="L202" s="1322">
        <f>'O7 Amortization'!J514</f>
        <v>0</v>
      </c>
      <c r="M202" s="1322">
        <f>'O7 Amortization'!K514</f>
        <v>0</v>
      </c>
      <c r="N202" s="1322">
        <f>'O7 Amortization'!L514</f>
        <v>0</v>
      </c>
      <c r="O202" s="1322">
        <f>'O7 Amortization'!M514</f>
        <v>0</v>
      </c>
      <c r="P202" s="1322">
        <f>'O7 Amortization'!N514</f>
        <v>0</v>
      </c>
      <c r="Q202" s="1322">
        <f>'O7 Amortization'!O514</f>
        <v>0</v>
      </c>
      <c r="R202" s="1322">
        <f>'O7 Amortization'!P514</f>
        <v>0</v>
      </c>
      <c r="S202" s="1322">
        <f>'O7 Amortization'!Q514</f>
        <v>0</v>
      </c>
      <c r="T202" s="1322">
        <f>'O7 Amortization'!R514</f>
        <v>0</v>
      </c>
      <c r="U202" s="1322">
        <f>'O7 Amortization'!S514</f>
        <v>0</v>
      </c>
      <c r="V202" s="1322">
        <f>'O7 Amortization'!T514</f>
        <v>0</v>
      </c>
      <c r="W202" s="1322">
        <f>'O7 Amortization'!U514</f>
        <v>0</v>
      </c>
      <c r="X202" s="1322">
        <f>'O7 Amortization'!V514</f>
        <v>0</v>
      </c>
      <c r="Y202" s="1322">
        <f>'O7 Amortization'!W514</f>
        <v>0</v>
      </c>
      <c r="Z202" s="1322">
        <f>'O7 Amortization'!X514</f>
        <v>0</v>
      </c>
      <c r="AA202" s="1322">
        <f>'O7 Amortization'!Y514</f>
        <v>0</v>
      </c>
      <c r="AB202" s="1322">
        <f>'O7 Amortization'!Z514</f>
        <v>0</v>
      </c>
      <c r="AC202" s="1322">
        <f t="shared" si="47"/>
        <v>0</v>
      </c>
      <c r="AD202" s="1322">
        <f>'O7 Amortization'!AB514</f>
        <v>0</v>
      </c>
      <c r="AE202" s="1322">
        <f>'O7 Amortization'!AC514</f>
        <v>0</v>
      </c>
      <c r="AF202" s="1322">
        <f>'O7 Amortization'!AD514</f>
        <v>0</v>
      </c>
      <c r="AG202" s="1322">
        <f>'O7 Amortization'!AE514</f>
        <v>0</v>
      </c>
      <c r="AH202" s="1322">
        <f>'O7 Amortization'!AF514</f>
        <v>0</v>
      </c>
      <c r="AI202" s="1322">
        <f>'O7 Amortization'!AG514</f>
        <v>0</v>
      </c>
      <c r="AJ202" s="1322">
        <f>'O7 Amortization'!AH514</f>
        <v>0</v>
      </c>
      <c r="AK202" s="1322">
        <f>'O7 Amortization'!AI514</f>
        <v>0</v>
      </c>
      <c r="AL202" s="1322">
        <f>'O7 Amortization'!AJ514</f>
        <v>0</v>
      </c>
      <c r="AM202" s="1322">
        <f>'O7 Amortization'!AK514</f>
        <v>0</v>
      </c>
      <c r="AN202" s="1322">
        <f>'O7 Amortization'!AL514</f>
        <v>0</v>
      </c>
      <c r="AO202" s="1322">
        <f>'O7 Amortization'!AM514</f>
        <v>0</v>
      </c>
      <c r="AP202" s="1322">
        <f>'O7 Amortization'!AN514</f>
        <v>0</v>
      </c>
      <c r="AQ202" s="1322">
        <f>'O7 Amortization'!AO514</f>
        <v>0</v>
      </c>
      <c r="AR202" s="1322">
        <f>'O7 Amortization'!AP514</f>
        <v>0</v>
      </c>
      <c r="AS202" s="1322">
        <f>'O7 Amortization'!AQ514</f>
        <v>0</v>
      </c>
      <c r="AT202" s="1322">
        <f>'O7 Amortization'!AR514</f>
        <v>0</v>
      </c>
      <c r="AU202" s="1322">
        <f>'O7 Amortization'!AS514</f>
        <v>0</v>
      </c>
      <c r="AV202" s="1322">
        <f>'O7 Amortization'!AT514</f>
        <v>0</v>
      </c>
      <c r="AW202" s="1322">
        <f>'O7 Amortization'!AU514</f>
        <v>0</v>
      </c>
      <c r="AX202" s="1322">
        <f t="shared" si="51"/>
        <v>0</v>
      </c>
      <c r="AY202" s="1322"/>
      <c r="AZ202" s="1322"/>
      <c r="BA202" s="1322"/>
      <c r="BB202" s="1322"/>
      <c r="BC202" s="1322"/>
      <c r="BD202" s="1322"/>
      <c r="BE202" s="1322"/>
      <c r="BF202" s="1322"/>
      <c r="BG202" s="1322"/>
      <c r="BH202" s="1322"/>
      <c r="BI202" s="1322"/>
      <c r="BJ202" s="1322"/>
      <c r="BK202" s="1322"/>
      <c r="BL202" s="1322"/>
      <c r="BM202" s="1322"/>
      <c r="BN202" s="1322"/>
      <c r="BO202" s="1322"/>
      <c r="BP202" s="1322"/>
      <c r="BQ202" s="1322"/>
      <c r="BR202" s="1322"/>
      <c r="BS202" s="1322"/>
      <c r="BT202" s="1322">
        <f>'O7 Amortization'!AW514</f>
        <v>0</v>
      </c>
      <c r="BU202" s="1322">
        <f>'O7 Amortization'!AX514</f>
        <v>0</v>
      </c>
      <c r="BV202" s="1322">
        <f>'O7 Amortization'!AY514</f>
        <v>0</v>
      </c>
      <c r="BW202" s="1322">
        <f>'O7 Amortization'!AZ514</f>
        <v>0</v>
      </c>
      <c r="BX202" s="1322">
        <f>'O7 Amortization'!BA514</f>
        <v>0</v>
      </c>
      <c r="BY202" s="1322">
        <f>'O7 Amortization'!BB514</f>
        <v>0</v>
      </c>
      <c r="BZ202" s="1322">
        <f>'O7 Amortization'!BC514</f>
        <v>0</v>
      </c>
      <c r="CA202" s="1322">
        <f>'O7 Amortization'!BD514</f>
        <v>0</v>
      </c>
      <c r="CB202" s="1322">
        <f>'O7 Amortization'!BE514</f>
        <v>0</v>
      </c>
      <c r="CC202" s="1322">
        <f>'O7 Amortization'!BF514</f>
        <v>0</v>
      </c>
      <c r="CD202" s="1322">
        <f>'O7 Amortization'!BG514</f>
        <v>0</v>
      </c>
      <c r="CE202" s="1322">
        <f>'O7 Amortization'!BH514</f>
        <v>0</v>
      </c>
      <c r="CF202" s="1322">
        <f>'O7 Amortization'!BI514</f>
        <v>0</v>
      </c>
      <c r="CG202" s="1322">
        <f>'O7 Amortization'!BJ514</f>
        <v>0</v>
      </c>
      <c r="CH202" s="1322">
        <f>'O7 Amortization'!BK514</f>
        <v>0</v>
      </c>
      <c r="CI202" s="1322">
        <f>'O7 Amortization'!BL514</f>
        <v>0</v>
      </c>
      <c r="CJ202" s="1322">
        <f>'O7 Amortization'!BM514</f>
        <v>0</v>
      </c>
      <c r="CK202" s="1322">
        <f>'O7 Amortization'!BN514</f>
        <v>0</v>
      </c>
      <c r="CL202" s="1322">
        <f>'O7 Amortization'!BO514</f>
        <v>0</v>
      </c>
      <c r="CM202" s="1322">
        <f>'O7 Amortization'!BP514</f>
        <v>0</v>
      </c>
      <c r="CN202" s="1322">
        <f t="shared" si="52"/>
        <v>0</v>
      </c>
      <c r="CO202" s="1651">
        <f>+E202-AC202-AX202-CN202</f>
        <v>0</v>
      </c>
      <c r="CQ202" s="1899" t="inlineStr">
        <is>
          <t/>
        </is>
      </c>
    </row>
    <row r="203" spans="1:95" s="64" customFormat="1" ht="25.5" x14ac:dyDescent="0.2">
      <c r="A203" s="1091">
        <v>5720</v>
      </c>
      <c r="B203" s="1092" t="s">
        <v>1381</v>
      </c>
      <c r="C203" s="1648">
        <f>IF(ISERROR(VLOOKUP($A203,'I3 TB Data'!$A$19:$H$483,MATCH('O5 Details by Class &amp; Accounts'!$C$18, 'I3 TB Data'!$A$19:$H$19,0),0)), 0, VLOOKUP($A203,'I3 TB Data'!$A$19:$H$483,MATCH('O5 Details by Class &amp; Accounts'!$C$18,'I3 TB Data'!$A$19:$H$19,0),0))</f>
        <v>0</v>
      </c>
      <c r="D203" s="1649">
        <f>'I4 BO ASSETS'!D99</f>
        <v>0</v>
      </c>
      <c r="E203" s="1648">
        <f>C203+D203</f>
        <v>0</v>
      </c>
      <c r="F203" s="1650"/>
      <c r="G203" s="1650"/>
      <c r="H203" s="1322">
        <f t="shared" si="46"/>
        <v>0</v>
      </c>
      <c r="I203" s="1322">
        <f>'O7 Amortization'!G587</f>
        <v>0</v>
      </c>
      <c r="J203" s="1322">
        <f>'O7 Amortization'!H587</f>
        <v>0</v>
      </c>
      <c r="K203" s="1322">
        <f>'O7 Amortization'!I587</f>
        <v>0</v>
      </c>
      <c r="L203" s="1322">
        <f>'O7 Amortization'!J587</f>
        <v>0</v>
      </c>
      <c r="M203" s="1322">
        <f>'O7 Amortization'!K587</f>
        <v>0</v>
      </c>
      <c r="N203" s="1322">
        <f>'O7 Amortization'!L587</f>
        <v>0</v>
      </c>
      <c r="O203" s="1322">
        <f>'O7 Amortization'!M587</f>
        <v>0</v>
      </c>
      <c r="P203" s="1322">
        <f>'O7 Amortization'!N587</f>
        <v>0</v>
      </c>
      <c r="Q203" s="1322">
        <f>'O7 Amortization'!O587</f>
        <v>0</v>
      </c>
      <c r="R203" s="1322">
        <f>'O7 Amortization'!P587</f>
        <v>0</v>
      </c>
      <c r="S203" s="1322">
        <f>'O7 Amortization'!Q587</f>
        <v>0</v>
      </c>
      <c r="T203" s="1322">
        <f>'O7 Amortization'!R587</f>
        <v>0</v>
      </c>
      <c r="U203" s="1322">
        <f>'O7 Amortization'!S587</f>
        <v>0</v>
      </c>
      <c r="V203" s="1322">
        <f>'O7 Amortization'!T587</f>
        <v>0</v>
      </c>
      <c r="W203" s="1322">
        <f>'O7 Amortization'!U587</f>
        <v>0</v>
      </c>
      <c r="X203" s="1322">
        <f>'O7 Amortization'!V587</f>
        <v>0</v>
      </c>
      <c r="Y203" s="1322">
        <f>'O7 Amortization'!W587</f>
        <v>0</v>
      </c>
      <c r="Z203" s="1322">
        <f>'O7 Amortization'!X587</f>
        <v>0</v>
      </c>
      <c r="AA203" s="1322">
        <f>'O7 Amortization'!Y587</f>
        <v>0</v>
      </c>
      <c r="AB203" s="1322">
        <f>'O7 Amortization'!Z587</f>
        <v>0</v>
      </c>
      <c r="AC203" s="1322">
        <f t="shared" si="47"/>
        <v>0</v>
      </c>
      <c r="AD203" s="1322">
        <f>'O7 Amortization'!AB587</f>
        <v>0</v>
      </c>
      <c r="AE203" s="1322">
        <f>'O7 Amortization'!AC587</f>
        <v>0</v>
      </c>
      <c r="AF203" s="1322">
        <f>'O7 Amortization'!AD587</f>
        <v>0</v>
      </c>
      <c r="AG203" s="1322">
        <f>'O7 Amortization'!AE587</f>
        <v>0</v>
      </c>
      <c r="AH203" s="1322">
        <f>'O7 Amortization'!AF587</f>
        <v>0</v>
      </c>
      <c r="AI203" s="1322">
        <f>'O7 Amortization'!AG587</f>
        <v>0</v>
      </c>
      <c r="AJ203" s="1322">
        <f>'O7 Amortization'!AH587</f>
        <v>0</v>
      </c>
      <c r="AK203" s="1322">
        <f>'O7 Amortization'!AI587</f>
        <v>0</v>
      </c>
      <c r="AL203" s="1322">
        <f>'O7 Amortization'!AJ587</f>
        <v>0</v>
      </c>
      <c r="AM203" s="1322">
        <f>'O7 Amortization'!AK587</f>
        <v>0</v>
      </c>
      <c r="AN203" s="1322">
        <f>'O7 Amortization'!AL587</f>
        <v>0</v>
      </c>
      <c r="AO203" s="1322">
        <f>'O7 Amortization'!AM587</f>
        <v>0</v>
      </c>
      <c r="AP203" s="1322">
        <f>'O7 Amortization'!AN587</f>
        <v>0</v>
      </c>
      <c r="AQ203" s="1322">
        <f>'O7 Amortization'!AO587</f>
        <v>0</v>
      </c>
      <c r="AR203" s="1322">
        <f>'O7 Amortization'!AP587</f>
        <v>0</v>
      </c>
      <c r="AS203" s="1322">
        <f>'O7 Amortization'!AQ587</f>
        <v>0</v>
      </c>
      <c r="AT203" s="1322">
        <f>'O7 Amortization'!AR587</f>
        <v>0</v>
      </c>
      <c r="AU203" s="1322">
        <f>'O7 Amortization'!AS587</f>
        <v>0</v>
      </c>
      <c r="AV203" s="1322">
        <f>'O7 Amortization'!AT587</f>
        <v>0</v>
      </c>
      <c r="AW203" s="1322">
        <f>'O7 Amortization'!AU587</f>
        <v>0</v>
      </c>
      <c r="AX203" s="1322">
        <f t="shared" si="51"/>
        <v>0</v>
      </c>
      <c r="AY203" s="1322"/>
      <c r="AZ203" s="1322"/>
      <c r="BA203" s="1322"/>
      <c r="BB203" s="1322"/>
      <c r="BC203" s="1322"/>
      <c r="BD203" s="1322"/>
      <c r="BE203" s="1322"/>
      <c r="BF203" s="1322"/>
      <c r="BG203" s="1322"/>
      <c r="BH203" s="1322"/>
      <c r="BI203" s="1322"/>
      <c r="BJ203" s="1322"/>
      <c r="BK203" s="1322"/>
      <c r="BL203" s="1322"/>
      <c r="BM203" s="1322"/>
      <c r="BN203" s="1322"/>
      <c r="BO203" s="1322"/>
      <c r="BP203" s="1322"/>
      <c r="BQ203" s="1322"/>
      <c r="BR203" s="1322"/>
      <c r="BS203" s="1322"/>
      <c r="BT203" s="1322">
        <f>'O7 Amortization'!AW587</f>
        <v>0</v>
      </c>
      <c r="BU203" s="1322">
        <f>'O7 Amortization'!AX587</f>
        <v>0</v>
      </c>
      <c r="BV203" s="1322">
        <f>'O7 Amortization'!AY587</f>
        <v>0</v>
      </c>
      <c r="BW203" s="1322">
        <f>'O7 Amortization'!AZ587</f>
        <v>0</v>
      </c>
      <c r="BX203" s="1322">
        <f>'O7 Amortization'!BA587</f>
        <v>0</v>
      </c>
      <c r="BY203" s="1322">
        <f>'O7 Amortization'!BB587</f>
        <v>0</v>
      </c>
      <c r="BZ203" s="1322">
        <f>'O7 Amortization'!BC587</f>
        <v>0</v>
      </c>
      <c r="CA203" s="1322">
        <f>'O7 Amortization'!BD587</f>
        <v>0</v>
      </c>
      <c r="CB203" s="1322">
        <f>'O7 Amortization'!BE587</f>
        <v>0</v>
      </c>
      <c r="CC203" s="1322">
        <f>'O7 Amortization'!BF587</f>
        <v>0</v>
      </c>
      <c r="CD203" s="1322">
        <f>'O7 Amortization'!BG587</f>
        <v>0</v>
      </c>
      <c r="CE203" s="1322">
        <f>'O7 Amortization'!BH587</f>
        <v>0</v>
      </c>
      <c r="CF203" s="1322">
        <f>'O7 Amortization'!BI587</f>
        <v>0</v>
      </c>
      <c r="CG203" s="1322">
        <f>'O7 Amortization'!BJ587</f>
        <v>0</v>
      </c>
      <c r="CH203" s="1322">
        <f>'O7 Amortization'!BK587</f>
        <v>0</v>
      </c>
      <c r="CI203" s="1322">
        <f>'O7 Amortization'!BL587</f>
        <v>0</v>
      </c>
      <c r="CJ203" s="1322">
        <f>'O7 Amortization'!BM587</f>
        <v>0</v>
      </c>
      <c r="CK203" s="1322">
        <f>'O7 Amortization'!BN587</f>
        <v>0</v>
      </c>
      <c r="CL203" s="1322">
        <f>'O7 Amortization'!BO587</f>
        <v>0</v>
      </c>
      <c r="CM203" s="1322">
        <f>'O7 Amortization'!BP587</f>
        <v>0</v>
      </c>
      <c r="CN203" s="1322">
        <f t="shared" si="52"/>
        <v>0</v>
      </c>
      <c r="CO203" s="1651">
        <f>+E203-AC203-AX203-CN203</f>
        <v>0</v>
      </c>
      <c r="CQ203" s="1899" t="inlineStr">
        <is>
          <t/>
        </is>
      </c>
    </row>
    <row r="204" spans="1:95" s="64" customFormat="1" ht="25.5" x14ac:dyDescent="0.2">
      <c r="A204" s="2146">
        <v>5730</v>
      </c>
      <c r="B204" s="2112" t="s">
        <v>35</v>
      </c>
      <c r="C204" s="1648">
        <f>IF(ISERROR(VLOOKUP($A204,'I3 TB Data'!$A$19:$H$483,MATCH('O5 Details by Class &amp; Accounts'!$C$18, 'I3 TB Data'!$A$19:$H$19,0),0)), 0, VLOOKUP($A204,'I3 TB Data'!$A$19:$H$483,MATCH('O5 Details by Class &amp; Accounts'!$C$18,'I3 TB Data'!$A$19:$H$19,0),0))</f>
        <v>0</v>
      </c>
      <c r="D204" s="1649"/>
      <c r="E204" s="1648">
        <f t="shared" si="53"/>
        <v>0</v>
      </c>
      <c r="F204" s="1650"/>
      <c r="G204" s="1650"/>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c r="AX204" s="1322"/>
      <c r="AY204" s="1322">
        <f>IF(ISERROR(VLOOKUP(VLOOKUP($A204, 'E4 TB Allocation Details'!$A$18:$L$214, MATCH("Misc ID", 'E4 TB Allocation Details'!$A$18:$L$18, 0),FALSE), 'E2 Allocators'!$B$15:$W$358, MATCH('O5 Details by Class &amp; Accounts'!AY$18, 'E2 Allocators'!$B$15:$W$15, 0),FALSE)*$E204), 0, VLOOKUP(VLOOKUP($A204, 'E4 TB Allocation Details'!$A$18:$L$214, MATCH("Misc ID", 'E4 TB Allocation Details'!$A$18:$L$18, 0),FALSE), 'E2 Allocators'!$B$15:$W$358, MATCH('O5 Details by Class &amp; Accounts'!AY$18, 'E2 Allocators'!$B$15:$W$15, 0),FALSE)*$E204)</f>
        <v>0</v>
      </c>
      <c r="AZ204" s="1322">
        <f>IF(ISERROR(VLOOKUP(VLOOKUP($A204, 'E4 TB Allocation Details'!$A$18:$L$214, MATCH("Misc ID", 'E4 TB Allocation Details'!$A$18:$L$18, 0),FALSE), 'E2 Allocators'!$B$15:$W$358, MATCH('O5 Details by Class &amp; Accounts'!AZ$18, 'E2 Allocators'!$B$15:$W$15, 0),FALSE)*$E204), 0, VLOOKUP(VLOOKUP($A204, 'E4 TB Allocation Details'!$A$18:$L$214, MATCH("Misc ID", 'E4 TB Allocation Details'!$A$18:$L$18, 0),FALSE), 'E2 Allocators'!$B$15:$W$358, MATCH('O5 Details by Class &amp; Accounts'!AZ$18, 'E2 Allocators'!$B$15:$W$15, 0),FALSE)*$E204)</f>
        <v>0</v>
      </c>
      <c r="BA204" s="1322">
        <f>IF(ISERROR(VLOOKUP(VLOOKUP($A204, 'E4 TB Allocation Details'!$A$18:$L$214, MATCH("Misc ID", 'E4 TB Allocation Details'!$A$18:$L$18, 0),FALSE), 'E2 Allocators'!$B$15:$W$358, MATCH('O5 Details by Class &amp; Accounts'!BA$18, 'E2 Allocators'!$B$15:$W$15, 0),FALSE)*$E204), 0, VLOOKUP(VLOOKUP($A204, 'E4 TB Allocation Details'!$A$18:$L$214, MATCH("Misc ID", 'E4 TB Allocation Details'!$A$18:$L$18, 0),FALSE), 'E2 Allocators'!$B$15:$W$358, MATCH('O5 Details by Class &amp; Accounts'!BA$18, 'E2 Allocators'!$B$15:$W$15, 0),FALSE)*$E204)</f>
        <v>0</v>
      </c>
      <c r="BB204" s="1322">
        <f>IF(ISERROR(VLOOKUP(VLOOKUP($A204, 'E4 TB Allocation Details'!$A$18:$L$214, MATCH("Misc ID", 'E4 TB Allocation Details'!$A$18:$L$18, 0),FALSE), 'E2 Allocators'!$B$15:$W$358, MATCH('O5 Details by Class &amp; Accounts'!BB$18, 'E2 Allocators'!$B$15:$W$15, 0),FALSE)*$E204), 0, VLOOKUP(VLOOKUP($A204, 'E4 TB Allocation Details'!$A$18:$L$214, MATCH("Misc ID", 'E4 TB Allocation Details'!$A$18:$L$18, 0),FALSE), 'E2 Allocators'!$B$15:$W$358, MATCH('O5 Details by Class &amp; Accounts'!BB$18, 'E2 Allocators'!$B$15:$W$15, 0),FALSE)*$E204)</f>
        <v>0</v>
      </c>
      <c r="BC204" s="1322">
        <f>IF(ISERROR(VLOOKUP(VLOOKUP($A204, 'E4 TB Allocation Details'!$A$18:$L$214, MATCH("Misc ID", 'E4 TB Allocation Details'!$A$18:$L$18, 0),FALSE), 'E2 Allocators'!$B$15:$W$358, MATCH('O5 Details by Class &amp; Accounts'!BC$18, 'E2 Allocators'!$B$15:$W$15, 0),FALSE)*$E204), 0, VLOOKUP(VLOOKUP($A204, 'E4 TB Allocation Details'!$A$18:$L$214, MATCH("Misc ID", 'E4 TB Allocation Details'!$A$18:$L$18, 0),FALSE), 'E2 Allocators'!$B$15:$W$358, MATCH('O5 Details by Class &amp; Accounts'!BC$18, 'E2 Allocators'!$B$15:$W$15, 0),FALSE)*$E204)</f>
        <v>0</v>
      </c>
      <c r="BD204" s="1322">
        <f>IF(ISERROR(VLOOKUP(VLOOKUP($A204, 'E4 TB Allocation Details'!$A$18:$L$214, MATCH("Misc ID", 'E4 TB Allocation Details'!$A$18:$L$18, 0),FALSE), 'E2 Allocators'!$B$15:$W$358, MATCH('O5 Details by Class &amp; Accounts'!BD$18, 'E2 Allocators'!$B$15:$W$15, 0),FALSE)*$E204), 0, VLOOKUP(VLOOKUP($A204, 'E4 TB Allocation Details'!$A$18:$L$214, MATCH("Misc ID", 'E4 TB Allocation Details'!$A$18:$L$18, 0),FALSE), 'E2 Allocators'!$B$15:$W$358, MATCH('O5 Details by Class &amp; Accounts'!BD$18, 'E2 Allocators'!$B$15:$W$15, 0),FALSE)*$E204)</f>
        <v>0</v>
      </c>
      <c r="BE204" s="1322">
        <f>IF(ISERROR(VLOOKUP(VLOOKUP($A204, 'E4 TB Allocation Details'!$A$18:$L$214, MATCH("Misc ID", 'E4 TB Allocation Details'!$A$18:$L$18, 0),FALSE), 'E2 Allocators'!$B$15:$W$358, MATCH('O5 Details by Class &amp; Accounts'!BE$18, 'E2 Allocators'!$B$15:$W$15, 0),FALSE)*$E204), 0, VLOOKUP(VLOOKUP($A204, 'E4 TB Allocation Details'!$A$18:$L$214, MATCH("Misc ID", 'E4 TB Allocation Details'!$A$18:$L$18, 0),FALSE), 'E2 Allocators'!$B$15:$W$358, MATCH('O5 Details by Class &amp; Accounts'!BE$18, 'E2 Allocators'!$B$15:$W$15, 0),FALSE)*$E204)</f>
        <v>0</v>
      </c>
      <c r="BF204" s="1322">
        <f>IF(ISERROR(VLOOKUP(VLOOKUP($A204, 'E4 TB Allocation Details'!$A$18:$L$214, MATCH("Misc ID", 'E4 TB Allocation Details'!$A$18:$L$18, 0),FALSE), 'E2 Allocators'!$B$15:$W$358, MATCH('O5 Details by Class &amp; Accounts'!BF$18, 'E2 Allocators'!$B$15:$W$15, 0),FALSE)*$E204), 0, VLOOKUP(VLOOKUP($A204, 'E4 TB Allocation Details'!$A$18:$L$214, MATCH("Misc ID", 'E4 TB Allocation Details'!$A$18:$L$18, 0),FALSE), 'E2 Allocators'!$B$15:$W$358, MATCH('O5 Details by Class &amp; Accounts'!BF$18, 'E2 Allocators'!$B$15:$W$15, 0),FALSE)*$E204)</f>
        <v>0</v>
      </c>
      <c r="BG204" s="1322">
        <f>IF(ISERROR(VLOOKUP(VLOOKUP($A204, 'E4 TB Allocation Details'!$A$18:$L$214, MATCH("Misc ID", 'E4 TB Allocation Details'!$A$18:$L$18, 0),FALSE), 'E2 Allocators'!$B$15:$W$358, MATCH('O5 Details by Class &amp; Accounts'!BG$18, 'E2 Allocators'!$B$15:$W$15, 0),FALSE)*$E204), 0, VLOOKUP(VLOOKUP($A204, 'E4 TB Allocation Details'!$A$18:$L$214, MATCH("Misc ID", 'E4 TB Allocation Details'!$A$18:$L$18, 0),FALSE), 'E2 Allocators'!$B$15:$W$358, MATCH('O5 Details by Class &amp; Accounts'!BG$18, 'E2 Allocators'!$B$15:$W$15, 0),FALSE)*$E204)</f>
        <v>0</v>
      </c>
      <c r="BH204" s="1322">
        <f>IF(ISERROR(VLOOKUP(VLOOKUP($A204, 'E4 TB Allocation Details'!$A$18:$L$214, MATCH("Misc ID", 'E4 TB Allocation Details'!$A$18:$L$18, 0),FALSE), 'E2 Allocators'!$B$15:$W$358, MATCH('O5 Details by Class &amp; Accounts'!BH$18, 'E2 Allocators'!$B$15:$W$15, 0),FALSE)*$E204), 0, VLOOKUP(VLOOKUP($A204, 'E4 TB Allocation Details'!$A$18:$L$214, MATCH("Misc ID", 'E4 TB Allocation Details'!$A$18:$L$18, 0),FALSE), 'E2 Allocators'!$B$15:$W$358, MATCH('O5 Details by Class &amp; Accounts'!BH$18, 'E2 Allocators'!$B$15:$W$15, 0),FALSE)*$E204)</f>
        <v>0</v>
      </c>
      <c r="BI204" s="1322">
        <f>IF(ISERROR(VLOOKUP(VLOOKUP($A204, 'E4 TB Allocation Details'!$A$18:$L$214, MATCH("Misc ID", 'E4 TB Allocation Details'!$A$18:$L$18, 0),FALSE), 'E2 Allocators'!$B$15:$W$358, MATCH('O5 Details by Class &amp; Accounts'!BI$18, 'E2 Allocators'!$B$15:$W$15, 0),FALSE)*$E204), 0, VLOOKUP(VLOOKUP($A204, 'E4 TB Allocation Details'!$A$18:$L$214, MATCH("Misc ID", 'E4 TB Allocation Details'!$A$18:$L$18, 0),FALSE), 'E2 Allocators'!$B$15:$W$358, MATCH('O5 Details by Class &amp; Accounts'!BI$18, 'E2 Allocators'!$B$15:$W$15, 0),FALSE)*$E204)</f>
        <v>0</v>
      </c>
      <c r="BJ204" s="1322">
        <f>IF(ISERROR(VLOOKUP(VLOOKUP($A204, 'E4 TB Allocation Details'!$A$18:$L$214, MATCH("Misc ID", 'E4 TB Allocation Details'!$A$18:$L$18, 0),FALSE), 'E2 Allocators'!$B$15:$W$358, MATCH('O5 Details by Class &amp; Accounts'!BJ$18, 'E2 Allocators'!$B$15:$W$15, 0),FALSE)*$E204), 0, VLOOKUP(VLOOKUP($A204, 'E4 TB Allocation Details'!$A$18:$L$214, MATCH("Misc ID", 'E4 TB Allocation Details'!$A$18:$L$18, 0),FALSE), 'E2 Allocators'!$B$15:$W$358, MATCH('O5 Details by Class &amp; Accounts'!BJ$18, 'E2 Allocators'!$B$15:$W$15, 0),FALSE)*$E204)</f>
        <v>0</v>
      </c>
      <c r="BK204" s="1322">
        <f>IF(ISERROR(VLOOKUP(VLOOKUP($A204, 'E4 TB Allocation Details'!$A$18:$L$214, MATCH("Misc ID", 'E4 TB Allocation Details'!$A$18:$L$18, 0),FALSE), 'E2 Allocators'!$B$15:$W$358, MATCH('O5 Details by Class &amp; Accounts'!BK$18, 'E2 Allocators'!$B$15:$W$15, 0),FALSE)*$E204), 0, VLOOKUP(VLOOKUP($A204, 'E4 TB Allocation Details'!$A$18:$L$214, MATCH("Misc ID", 'E4 TB Allocation Details'!$A$18:$L$18, 0),FALSE), 'E2 Allocators'!$B$15:$W$358, MATCH('O5 Details by Class &amp; Accounts'!BK$18, 'E2 Allocators'!$B$15:$W$15, 0),FALSE)*$E204)</f>
        <v>0</v>
      </c>
      <c r="BL204" s="1322">
        <f>IF(ISERROR(VLOOKUP(VLOOKUP($A204, 'E4 TB Allocation Details'!$A$18:$L$214, MATCH("Misc ID", 'E4 TB Allocation Details'!$A$18:$L$18, 0),FALSE), 'E2 Allocators'!$B$15:$W$358, MATCH('O5 Details by Class &amp; Accounts'!BL$18, 'E2 Allocators'!$B$15:$W$15, 0),FALSE)*$E204), 0, VLOOKUP(VLOOKUP($A204, 'E4 TB Allocation Details'!$A$18:$L$214, MATCH("Misc ID", 'E4 TB Allocation Details'!$A$18:$L$18, 0),FALSE), 'E2 Allocators'!$B$15:$W$358, MATCH('O5 Details by Class &amp; Accounts'!BL$18, 'E2 Allocators'!$B$15:$W$15, 0),FALSE)*$E204)</f>
        <v>0</v>
      </c>
      <c r="BM204" s="1322">
        <f>IF(ISERROR(VLOOKUP(VLOOKUP($A204, 'E4 TB Allocation Details'!$A$18:$L$214, MATCH("Misc ID", 'E4 TB Allocation Details'!$A$18:$L$18, 0),FALSE), 'E2 Allocators'!$B$15:$W$358, MATCH('O5 Details by Class &amp; Accounts'!BM$18, 'E2 Allocators'!$B$15:$W$15, 0),FALSE)*$E204), 0, VLOOKUP(VLOOKUP($A204, 'E4 TB Allocation Details'!$A$18:$L$214, MATCH("Misc ID", 'E4 TB Allocation Details'!$A$18:$L$18, 0),FALSE), 'E2 Allocators'!$B$15:$W$358, MATCH('O5 Details by Class &amp; Accounts'!BM$18, 'E2 Allocators'!$B$15:$W$15, 0),FALSE)*$E204)</f>
        <v>0</v>
      </c>
      <c r="BN204" s="1322">
        <f>IF(ISERROR(VLOOKUP(VLOOKUP($A204, 'E4 TB Allocation Details'!$A$18:$L$214, MATCH("Misc ID", 'E4 TB Allocation Details'!$A$18:$L$18, 0),FALSE), 'E2 Allocators'!$B$15:$W$358, MATCH('O5 Details by Class &amp; Accounts'!BN$18, 'E2 Allocators'!$B$15:$W$15, 0),FALSE)*$E204), 0, VLOOKUP(VLOOKUP($A204, 'E4 TB Allocation Details'!$A$18:$L$214, MATCH("Misc ID", 'E4 TB Allocation Details'!$A$18:$L$18, 0),FALSE), 'E2 Allocators'!$B$15:$W$358, MATCH('O5 Details by Class &amp; Accounts'!BN$18, 'E2 Allocators'!$B$15:$W$15, 0),FALSE)*$E204)</f>
        <v>0</v>
      </c>
      <c r="BO204" s="1322">
        <f>IF(ISERROR(VLOOKUP(VLOOKUP($A204, 'E4 TB Allocation Details'!$A$18:$L$214, MATCH("Misc ID", 'E4 TB Allocation Details'!$A$18:$L$18, 0),FALSE), 'E2 Allocators'!$B$15:$W$358, MATCH('O5 Details by Class &amp; Accounts'!BO$18, 'E2 Allocators'!$B$15:$W$15, 0),FALSE)*$E204), 0, VLOOKUP(VLOOKUP($A204, 'E4 TB Allocation Details'!$A$18:$L$214, MATCH("Misc ID", 'E4 TB Allocation Details'!$A$18:$L$18, 0),FALSE), 'E2 Allocators'!$B$15:$W$358, MATCH('O5 Details by Class &amp; Accounts'!BO$18, 'E2 Allocators'!$B$15:$W$15, 0),FALSE)*$E204)</f>
        <v>0</v>
      </c>
      <c r="BP204" s="1322">
        <f>IF(ISERROR(VLOOKUP(VLOOKUP($A204, 'E4 TB Allocation Details'!$A$18:$L$214, MATCH("Misc ID", 'E4 TB Allocation Details'!$A$18:$L$18, 0),FALSE), 'E2 Allocators'!$B$15:$W$358, MATCH('O5 Details by Class &amp; Accounts'!BP$18, 'E2 Allocators'!$B$15:$W$15, 0),FALSE)*$E204), 0, VLOOKUP(VLOOKUP($A204, 'E4 TB Allocation Details'!$A$18:$L$214, MATCH("Misc ID", 'E4 TB Allocation Details'!$A$18:$L$18, 0),FALSE), 'E2 Allocators'!$B$15:$W$358, MATCH('O5 Details by Class &amp; Accounts'!BP$18, 'E2 Allocators'!$B$15:$W$15, 0),FALSE)*$E204)</f>
        <v>0</v>
      </c>
      <c r="BQ204" s="1322">
        <f>IF(ISERROR(VLOOKUP(VLOOKUP($A204, 'E4 TB Allocation Details'!$A$18:$L$214, MATCH("Misc ID", 'E4 TB Allocation Details'!$A$18:$L$18, 0),FALSE), 'E2 Allocators'!$B$15:$W$358, MATCH('O5 Details by Class &amp; Accounts'!BQ$18, 'E2 Allocators'!$B$15:$W$15, 0),FALSE)*$E204), 0, VLOOKUP(VLOOKUP($A204, 'E4 TB Allocation Details'!$A$18:$L$214, MATCH("Misc ID", 'E4 TB Allocation Details'!$A$18:$L$18, 0),FALSE), 'E2 Allocators'!$B$15:$W$358, MATCH('O5 Details by Class &amp; Accounts'!BQ$18, 'E2 Allocators'!$B$15:$W$15, 0),FALSE)*$E204)</f>
        <v>0</v>
      </c>
      <c r="BR204" s="1322">
        <f>IF(ISERROR(VLOOKUP(VLOOKUP($A204, 'E4 TB Allocation Details'!$A$18:$L$214, MATCH("Misc ID", 'E4 TB Allocation Details'!$A$18:$L$18, 0),FALSE), 'E2 Allocators'!$B$15:$W$358, MATCH('O5 Details by Class &amp; Accounts'!BR$18, 'E2 Allocators'!$B$15:$W$15, 0),FALSE)*$E204), 0, VLOOKUP(VLOOKUP($A204, 'E4 TB Allocation Details'!$A$18:$L$214, MATCH("Misc ID", 'E4 TB Allocation Details'!$A$18:$L$18, 0),FALSE), 'E2 Allocators'!$B$15:$W$358, MATCH('O5 Details by Class &amp; Accounts'!BR$18, 'E2 Allocators'!$B$15:$W$15, 0),FALSE)*$E204)</f>
        <v>0</v>
      </c>
      <c r="BS204" s="1322">
        <f t="shared" si="48"/>
        <v>0</v>
      </c>
      <c r="BT204" s="1322">
        <f>IF(ISERROR(VLOOKUP(VLOOKUP($A204, 'E4 TB Allocation Details'!$A$18:$L$214, MATCH("A &amp; G ID", 'E4 TB Allocation Details'!$A$18:$L$18, 0),FALSE), 'E2 Allocators'!$B$15:$W$358, MATCH('O5 Details by Class &amp; Accounts'!BT$18, 'E2 Allocators'!$B$15:$W$15, 0),FALSE)*$E204), 0, VLOOKUP(VLOOKUP($A204, 'E4 TB Allocation Details'!$A$18:$L$214, MATCH("A &amp; G ID", 'E4 TB Allocation Details'!$A$18:$L$18, 0),FALSE), 'E2 Allocators'!$B$15:$W$358, MATCH('O5 Details by Class &amp; Accounts'!BT$18, 'E2 Allocators'!$B$15:$W$15, 0),FALSE)*$E204)</f>
        <v>0</v>
      </c>
      <c r="BU204" s="1322">
        <f>IF(ISERROR(VLOOKUP(VLOOKUP($A204, 'E4 TB Allocation Details'!$A$18:$L$214, MATCH("A &amp; G ID", 'E4 TB Allocation Details'!$A$18:$L$18, 0),FALSE), 'E2 Allocators'!$B$15:$W$358, MATCH('O5 Details by Class &amp; Accounts'!BU$18, 'E2 Allocators'!$B$15:$W$15, 0),FALSE)*$E204), 0, VLOOKUP(VLOOKUP($A204, 'E4 TB Allocation Details'!$A$18:$L$214, MATCH("A &amp; G ID", 'E4 TB Allocation Details'!$A$18:$L$18, 0),FALSE), 'E2 Allocators'!$B$15:$W$358, MATCH('O5 Details by Class &amp; Accounts'!BU$18, 'E2 Allocators'!$B$15:$W$15, 0),FALSE)*$E204)</f>
        <v>0</v>
      </c>
      <c r="BV204" s="1322">
        <f>IF(ISERROR(VLOOKUP(VLOOKUP($A204, 'E4 TB Allocation Details'!$A$18:$L$214, MATCH("A &amp; G ID", 'E4 TB Allocation Details'!$A$18:$L$18, 0),FALSE), 'E2 Allocators'!$B$15:$W$358, MATCH('O5 Details by Class &amp; Accounts'!BV$18, 'E2 Allocators'!$B$15:$W$15, 0),FALSE)*$E204), 0, VLOOKUP(VLOOKUP($A204, 'E4 TB Allocation Details'!$A$18:$L$214, MATCH("A &amp; G ID", 'E4 TB Allocation Details'!$A$18:$L$18, 0),FALSE), 'E2 Allocators'!$B$15:$W$358, MATCH('O5 Details by Class &amp; Accounts'!BV$18, 'E2 Allocators'!$B$15:$W$15, 0),FALSE)*$E204)</f>
        <v>0</v>
      </c>
      <c r="BW204" s="1322">
        <f>IF(ISERROR(VLOOKUP(VLOOKUP($A204, 'E4 TB Allocation Details'!$A$18:$L$214, MATCH("A &amp; G ID", 'E4 TB Allocation Details'!$A$18:$L$18, 0),FALSE), 'E2 Allocators'!$B$15:$W$358, MATCH('O5 Details by Class &amp; Accounts'!BW$18, 'E2 Allocators'!$B$15:$W$15, 0),FALSE)*$E204), 0, VLOOKUP(VLOOKUP($A204, 'E4 TB Allocation Details'!$A$18:$L$214, MATCH("A &amp; G ID", 'E4 TB Allocation Details'!$A$18:$L$18, 0),FALSE), 'E2 Allocators'!$B$15:$W$358, MATCH('O5 Details by Class &amp; Accounts'!BW$18, 'E2 Allocators'!$B$15:$W$15, 0),FALSE)*$E204)</f>
        <v>0</v>
      </c>
      <c r="BX204" s="1322">
        <f>IF(ISERROR(VLOOKUP(VLOOKUP($A204, 'E4 TB Allocation Details'!$A$18:$L$214, MATCH("A &amp; G ID", 'E4 TB Allocation Details'!$A$18:$L$18, 0),FALSE), 'E2 Allocators'!$B$15:$W$358, MATCH('O5 Details by Class &amp; Accounts'!BX$18, 'E2 Allocators'!$B$15:$W$15, 0),FALSE)*$E204), 0, VLOOKUP(VLOOKUP($A204, 'E4 TB Allocation Details'!$A$18:$L$214, MATCH("A &amp; G ID", 'E4 TB Allocation Details'!$A$18:$L$18, 0),FALSE), 'E2 Allocators'!$B$15:$W$358, MATCH('O5 Details by Class &amp; Accounts'!BX$18, 'E2 Allocators'!$B$15:$W$15, 0),FALSE)*$E204)</f>
        <v>0</v>
      </c>
      <c r="BY204" s="1322">
        <f>IF(ISERROR(VLOOKUP(VLOOKUP($A204, 'E4 TB Allocation Details'!$A$18:$L$214, MATCH("A &amp; G ID", 'E4 TB Allocation Details'!$A$18:$L$18, 0),FALSE), 'E2 Allocators'!$B$15:$W$358, MATCH('O5 Details by Class &amp; Accounts'!BY$18, 'E2 Allocators'!$B$15:$W$15, 0),FALSE)*$E204), 0, VLOOKUP(VLOOKUP($A204, 'E4 TB Allocation Details'!$A$18:$L$214, MATCH("A &amp; G ID", 'E4 TB Allocation Details'!$A$18:$L$18, 0),FALSE), 'E2 Allocators'!$B$15:$W$358, MATCH('O5 Details by Class &amp; Accounts'!BY$18, 'E2 Allocators'!$B$15:$W$15, 0),FALSE)*$E204)</f>
        <v>0</v>
      </c>
      <c r="BZ204" s="1322">
        <f>IF(ISERROR(VLOOKUP(VLOOKUP($A204, 'E4 TB Allocation Details'!$A$18:$L$214, MATCH("A &amp; G ID", 'E4 TB Allocation Details'!$A$18:$L$18, 0),FALSE), 'E2 Allocators'!$B$15:$W$358, MATCH('O5 Details by Class &amp; Accounts'!BZ$18, 'E2 Allocators'!$B$15:$W$15, 0),FALSE)*$E204), 0, VLOOKUP(VLOOKUP($A204, 'E4 TB Allocation Details'!$A$18:$L$214, MATCH("A &amp; G ID", 'E4 TB Allocation Details'!$A$18:$L$18, 0),FALSE), 'E2 Allocators'!$B$15:$W$358, MATCH('O5 Details by Class &amp; Accounts'!BZ$18, 'E2 Allocators'!$B$15:$W$15, 0),FALSE)*$E204)</f>
        <v>0</v>
      </c>
      <c r="CA204" s="1322">
        <f>IF(ISERROR(VLOOKUP(VLOOKUP($A204, 'E4 TB Allocation Details'!$A$18:$L$214, MATCH("A &amp; G ID", 'E4 TB Allocation Details'!$A$18:$L$18, 0),FALSE), 'E2 Allocators'!$B$15:$W$358, MATCH('O5 Details by Class &amp; Accounts'!CA$18, 'E2 Allocators'!$B$15:$W$15, 0),FALSE)*$E204), 0, VLOOKUP(VLOOKUP($A204, 'E4 TB Allocation Details'!$A$18:$L$214, MATCH("A &amp; G ID", 'E4 TB Allocation Details'!$A$18:$L$18, 0),FALSE), 'E2 Allocators'!$B$15:$W$358, MATCH('O5 Details by Class &amp; Accounts'!CA$18, 'E2 Allocators'!$B$15:$W$15, 0),FALSE)*$E204)</f>
        <v>0</v>
      </c>
      <c r="CB204" s="1322">
        <f>IF(ISERROR(VLOOKUP(VLOOKUP($A204, 'E4 TB Allocation Details'!$A$18:$L$214, MATCH("A &amp; G ID", 'E4 TB Allocation Details'!$A$18:$L$18, 0),FALSE), 'E2 Allocators'!$B$15:$W$358, MATCH('O5 Details by Class &amp; Accounts'!CB$18, 'E2 Allocators'!$B$15:$W$15, 0),FALSE)*$E204), 0, VLOOKUP(VLOOKUP($A204, 'E4 TB Allocation Details'!$A$18:$L$214, MATCH("A &amp; G ID", 'E4 TB Allocation Details'!$A$18:$L$18, 0),FALSE), 'E2 Allocators'!$B$15:$W$358, MATCH('O5 Details by Class &amp; Accounts'!CB$18, 'E2 Allocators'!$B$15:$W$15, 0),FALSE)*$E204)</f>
        <v>0</v>
      </c>
      <c r="CC204" s="1322">
        <f>IF(ISERROR(VLOOKUP(VLOOKUP($A204, 'E4 TB Allocation Details'!$A$18:$L$214, MATCH("A &amp; G ID", 'E4 TB Allocation Details'!$A$18:$L$18, 0),FALSE), 'E2 Allocators'!$B$15:$W$358, MATCH('O5 Details by Class &amp; Accounts'!CC$18, 'E2 Allocators'!$B$15:$W$15, 0),FALSE)*$E204), 0, VLOOKUP(VLOOKUP($A204, 'E4 TB Allocation Details'!$A$18:$L$214, MATCH("A &amp; G ID", 'E4 TB Allocation Details'!$A$18:$L$18, 0),FALSE), 'E2 Allocators'!$B$15:$W$358, MATCH('O5 Details by Class &amp; Accounts'!CC$18, 'E2 Allocators'!$B$15:$W$15, 0),FALSE)*$E204)</f>
        <v>0</v>
      </c>
      <c r="CD204" s="1322">
        <f>IF(ISERROR(VLOOKUP(VLOOKUP($A204, 'E4 TB Allocation Details'!$A$18:$L$214, MATCH("A &amp; G ID", 'E4 TB Allocation Details'!$A$18:$L$18, 0),FALSE), 'E2 Allocators'!$B$15:$W$358, MATCH('O5 Details by Class &amp; Accounts'!CD$18, 'E2 Allocators'!$B$15:$W$15, 0),FALSE)*$E204), 0, VLOOKUP(VLOOKUP($A204, 'E4 TB Allocation Details'!$A$18:$L$214, MATCH("A &amp; G ID", 'E4 TB Allocation Details'!$A$18:$L$18, 0),FALSE), 'E2 Allocators'!$B$15:$W$358, MATCH('O5 Details by Class &amp; Accounts'!CD$18, 'E2 Allocators'!$B$15:$W$15, 0),FALSE)*$E204)</f>
        <v>0</v>
      </c>
      <c r="CE204" s="1322">
        <f>IF(ISERROR(VLOOKUP(VLOOKUP($A204, 'E4 TB Allocation Details'!$A$18:$L$214, MATCH("A &amp; G ID", 'E4 TB Allocation Details'!$A$18:$L$18, 0),FALSE), 'E2 Allocators'!$B$15:$W$358, MATCH('O5 Details by Class &amp; Accounts'!CE$18, 'E2 Allocators'!$B$15:$W$15, 0),FALSE)*$E204), 0, VLOOKUP(VLOOKUP($A204, 'E4 TB Allocation Details'!$A$18:$L$214, MATCH("A &amp; G ID", 'E4 TB Allocation Details'!$A$18:$L$18, 0),FALSE), 'E2 Allocators'!$B$15:$W$358, MATCH('O5 Details by Class &amp; Accounts'!CE$18, 'E2 Allocators'!$B$15:$W$15, 0),FALSE)*$E204)</f>
        <v>0</v>
      </c>
      <c r="CF204" s="1322">
        <f>IF(ISERROR(VLOOKUP(VLOOKUP($A204, 'E4 TB Allocation Details'!$A$18:$L$214, MATCH("A &amp; G ID", 'E4 TB Allocation Details'!$A$18:$L$18, 0),FALSE), 'E2 Allocators'!$B$15:$W$358, MATCH('O5 Details by Class &amp; Accounts'!CF$18, 'E2 Allocators'!$B$15:$W$15, 0),FALSE)*$E204), 0, VLOOKUP(VLOOKUP($A204, 'E4 TB Allocation Details'!$A$18:$L$214, MATCH("A &amp; G ID", 'E4 TB Allocation Details'!$A$18:$L$18, 0),FALSE), 'E2 Allocators'!$B$15:$W$358, MATCH('O5 Details by Class &amp; Accounts'!CF$18, 'E2 Allocators'!$B$15:$W$15, 0),FALSE)*$E204)</f>
        <v>0</v>
      </c>
      <c r="CG204" s="1322">
        <f>IF(ISERROR(VLOOKUP(VLOOKUP($A204, 'E4 TB Allocation Details'!$A$18:$L$214, MATCH("A &amp; G ID", 'E4 TB Allocation Details'!$A$18:$L$18, 0),FALSE), 'E2 Allocators'!$B$15:$W$358, MATCH('O5 Details by Class &amp; Accounts'!CG$18, 'E2 Allocators'!$B$15:$W$15, 0),FALSE)*$E204), 0, VLOOKUP(VLOOKUP($A204, 'E4 TB Allocation Details'!$A$18:$L$214, MATCH("A &amp; G ID", 'E4 TB Allocation Details'!$A$18:$L$18, 0),FALSE), 'E2 Allocators'!$B$15:$W$358, MATCH('O5 Details by Class &amp; Accounts'!CG$18, 'E2 Allocators'!$B$15:$W$15, 0),FALSE)*$E204)</f>
        <v>0</v>
      </c>
      <c r="CH204" s="1322">
        <f>IF(ISERROR(VLOOKUP(VLOOKUP($A204, 'E4 TB Allocation Details'!$A$18:$L$214, MATCH("A &amp; G ID", 'E4 TB Allocation Details'!$A$18:$L$18, 0),FALSE), 'E2 Allocators'!$B$15:$W$358, MATCH('O5 Details by Class &amp; Accounts'!CH$18, 'E2 Allocators'!$B$15:$W$15, 0),FALSE)*$E204), 0, VLOOKUP(VLOOKUP($A204, 'E4 TB Allocation Details'!$A$18:$L$214, MATCH("A &amp; G ID", 'E4 TB Allocation Details'!$A$18:$L$18, 0),FALSE), 'E2 Allocators'!$B$15:$W$358, MATCH('O5 Details by Class &amp; Accounts'!CH$18, 'E2 Allocators'!$B$15:$W$15, 0),FALSE)*$E204)</f>
        <v>0</v>
      </c>
      <c r="CI204" s="1322">
        <f>IF(ISERROR(VLOOKUP(VLOOKUP($A204, 'E4 TB Allocation Details'!$A$18:$L$214, MATCH("A &amp; G ID", 'E4 TB Allocation Details'!$A$18:$L$18, 0),FALSE), 'E2 Allocators'!$B$15:$W$358, MATCH('O5 Details by Class &amp; Accounts'!CI$18, 'E2 Allocators'!$B$15:$W$15, 0),FALSE)*$E204), 0, VLOOKUP(VLOOKUP($A204, 'E4 TB Allocation Details'!$A$18:$L$214, MATCH("A &amp; G ID", 'E4 TB Allocation Details'!$A$18:$L$18, 0),FALSE), 'E2 Allocators'!$B$15:$W$358, MATCH('O5 Details by Class &amp; Accounts'!CI$18, 'E2 Allocators'!$B$15:$W$15, 0),FALSE)*$E204)</f>
        <v>0</v>
      </c>
      <c r="CJ204" s="1322">
        <f>IF(ISERROR(VLOOKUP(VLOOKUP($A204, 'E4 TB Allocation Details'!$A$18:$L$214, MATCH("A &amp; G ID", 'E4 TB Allocation Details'!$A$18:$L$18, 0),FALSE), 'E2 Allocators'!$B$15:$W$358, MATCH('O5 Details by Class &amp; Accounts'!CJ$18, 'E2 Allocators'!$B$15:$W$15, 0),FALSE)*$E204), 0, VLOOKUP(VLOOKUP($A204, 'E4 TB Allocation Details'!$A$18:$L$214, MATCH("A &amp; G ID", 'E4 TB Allocation Details'!$A$18:$L$18, 0),FALSE), 'E2 Allocators'!$B$15:$W$358, MATCH('O5 Details by Class &amp; Accounts'!CJ$18, 'E2 Allocators'!$B$15:$W$15, 0),FALSE)*$E204)</f>
        <v>0</v>
      </c>
      <c r="CK204" s="1322">
        <f>IF(ISERROR(VLOOKUP(VLOOKUP($A204, 'E4 TB Allocation Details'!$A$18:$L$214, MATCH("A &amp; G ID", 'E4 TB Allocation Details'!$A$18:$L$18, 0),FALSE), 'E2 Allocators'!$B$15:$W$358, MATCH('O5 Details by Class &amp; Accounts'!CK$18, 'E2 Allocators'!$B$15:$W$15, 0),FALSE)*$E204), 0, VLOOKUP(VLOOKUP($A204, 'E4 TB Allocation Details'!$A$18:$L$214, MATCH("A &amp; G ID", 'E4 TB Allocation Details'!$A$18:$L$18, 0),FALSE), 'E2 Allocators'!$B$15:$W$358, MATCH('O5 Details by Class &amp; Accounts'!CK$18, 'E2 Allocators'!$B$15:$W$15, 0),FALSE)*$E204)</f>
        <v>0</v>
      </c>
      <c r="CL204" s="1322">
        <f>IF(ISERROR(VLOOKUP(VLOOKUP($A204, 'E4 TB Allocation Details'!$A$18:$L$214, MATCH("A &amp; G ID", 'E4 TB Allocation Details'!$A$18:$L$18, 0),FALSE), 'E2 Allocators'!$B$15:$W$358, MATCH('O5 Details by Class &amp; Accounts'!CL$18, 'E2 Allocators'!$B$15:$W$15, 0),FALSE)*$E204), 0, VLOOKUP(VLOOKUP($A204, 'E4 TB Allocation Details'!$A$18:$L$214, MATCH("A &amp; G ID", 'E4 TB Allocation Details'!$A$18:$L$18, 0),FALSE), 'E2 Allocators'!$B$15:$W$358, MATCH('O5 Details by Class &amp; Accounts'!CL$18, 'E2 Allocators'!$B$15:$W$15, 0),FALSE)*$E204)</f>
        <v>0</v>
      </c>
      <c r="CM204" s="1322">
        <f>IF(ISERROR(VLOOKUP(VLOOKUP($A204, 'E4 TB Allocation Details'!$A$18:$L$214, MATCH("A &amp; G ID", 'E4 TB Allocation Details'!$A$18:$L$18, 0),FALSE), 'E2 Allocators'!$B$15:$W$358, MATCH('O5 Details by Class &amp; Accounts'!CM$18, 'E2 Allocators'!$B$15:$W$15, 0),FALSE)*$E204), 0, VLOOKUP(VLOOKUP($A204, 'E4 TB Allocation Details'!$A$18:$L$214, MATCH("A &amp; G ID", 'E4 TB Allocation Details'!$A$18:$L$18, 0),FALSE), 'E2 Allocators'!$B$15:$W$358, MATCH('O5 Details by Class &amp; Accounts'!CM$18, 'E2 Allocators'!$B$15:$W$15, 0),FALSE)*$E204)</f>
        <v>0</v>
      </c>
      <c r="CN204" s="1322">
        <f t="shared" si="52"/>
        <v>0</v>
      </c>
      <c r="CO204" s="1651">
        <f t="shared" si="50"/>
        <v>0</v>
      </c>
      <c r="CQ204" s="1899" t="inlineStr">
        <is>
          <t/>
        </is>
      </c>
    </row>
    <row r="205" spans="1:95" s="64" customFormat="1" ht="12.75" x14ac:dyDescent="0.2">
      <c r="A205" s="2146">
        <v>5735</v>
      </c>
      <c r="B205" s="2112" t="s">
        <v>39</v>
      </c>
      <c r="C205" s="1648">
        <f>IF(ISERROR(VLOOKUP($A205,'I3 TB Data'!$A$19:$H$483,MATCH('O5 Details by Class &amp; Accounts'!$C$18, 'I3 TB Data'!$A$19:$H$19,0),0)), 0, VLOOKUP($A205,'I3 TB Data'!$A$19:$H$483,MATCH('O5 Details by Class &amp; Accounts'!$C$18,'I3 TB Data'!$A$19:$H$19,0),0))</f>
        <v>0</v>
      </c>
      <c r="D205" s="1649"/>
      <c r="E205" s="1648">
        <f t="shared" si="53"/>
        <v>0</v>
      </c>
      <c r="F205" s="1650"/>
      <c r="G205" s="1650"/>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c r="AX205" s="1322"/>
      <c r="AY205" s="1322">
        <f>IF(ISERROR(VLOOKUP(VLOOKUP($A205, 'E4 TB Allocation Details'!$A$18:$L$214, MATCH("Misc ID", 'E4 TB Allocation Details'!$A$18:$L$18, 0),FALSE), 'E2 Allocators'!$B$15:$W$358, MATCH('O5 Details by Class &amp; Accounts'!AY$18, 'E2 Allocators'!$B$15:$W$15, 0),FALSE)*$E205), 0, VLOOKUP(VLOOKUP($A205, 'E4 TB Allocation Details'!$A$18:$L$214, MATCH("Misc ID", 'E4 TB Allocation Details'!$A$18:$L$18, 0),FALSE), 'E2 Allocators'!$B$15:$W$358, MATCH('O5 Details by Class &amp; Accounts'!AY$18, 'E2 Allocators'!$B$15:$W$15, 0),FALSE)*$E205)</f>
        <v>0</v>
      </c>
      <c r="AZ205" s="1322">
        <f>IF(ISERROR(VLOOKUP(VLOOKUP($A205, 'E4 TB Allocation Details'!$A$18:$L$214, MATCH("Misc ID", 'E4 TB Allocation Details'!$A$18:$L$18, 0),FALSE), 'E2 Allocators'!$B$15:$W$358, MATCH('O5 Details by Class &amp; Accounts'!AZ$18, 'E2 Allocators'!$B$15:$W$15, 0),FALSE)*$E205), 0, VLOOKUP(VLOOKUP($A205, 'E4 TB Allocation Details'!$A$18:$L$214, MATCH("Misc ID", 'E4 TB Allocation Details'!$A$18:$L$18, 0),FALSE), 'E2 Allocators'!$B$15:$W$358, MATCH('O5 Details by Class &amp; Accounts'!AZ$18, 'E2 Allocators'!$B$15:$W$15, 0),FALSE)*$E205)</f>
        <v>0</v>
      </c>
      <c r="BA205" s="1322">
        <f>IF(ISERROR(VLOOKUP(VLOOKUP($A205, 'E4 TB Allocation Details'!$A$18:$L$214, MATCH("Misc ID", 'E4 TB Allocation Details'!$A$18:$L$18, 0),FALSE), 'E2 Allocators'!$B$15:$W$358, MATCH('O5 Details by Class &amp; Accounts'!BA$18, 'E2 Allocators'!$B$15:$W$15, 0),FALSE)*$E205), 0, VLOOKUP(VLOOKUP($A205, 'E4 TB Allocation Details'!$A$18:$L$214, MATCH("Misc ID", 'E4 TB Allocation Details'!$A$18:$L$18, 0),FALSE), 'E2 Allocators'!$B$15:$W$358, MATCH('O5 Details by Class &amp; Accounts'!BA$18, 'E2 Allocators'!$B$15:$W$15, 0),FALSE)*$E205)</f>
        <v>0</v>
      </c>
      <c r="BB205" s="1322">
        <f>IF(ISERROR(VLOOKUP(VLOOKUP($A205, 'E4 TB Allocation Details'!$A$18:$L$214, MATCH("Misc ID", 'E4 TB Allocation Details'!$A$18:$L$18, 0),FALSE), 'E2 Allocators'!$B$15:$W$358, MATCH('O5 Details by Class &amp; Accounts'!BB$18, 'E2 Allocators'!$B$15:$W$15, 0),FALSE)*$E205), 0, VLOOKUP(VLOOKUP($A205, 'E4 TB Allocation Details'!$A$18:$L$214, MATCH("Misc ID", 'E4 TB Allocation Details'!$A$18:$L$18, 0),FALSE), 'E2 Allocators'!$B$15:$W$358, MATCH('O5 Details by Class &amp; Accounts'!BB$18, 'E2 Allocators'!$B$15:$W$15, 0),FALSE)*$E205)</f>
        <v>0</v>
      </c>
      <c r="BC205" s="1322">
        <f>IF(ISERROR(VLOOKUP(VLOOKUP($A205, 'E4 TB Allocation Details'!$A$18:$L$214, MATCH("Misc ID", 'E4 TB Allocation Details'!$A$18:$L$18, 0),FALSE), 'E2 Allocators'!$B$15:$W$358, MATCH('O5 Details by Class &amp; Accounts'!BC$18, 'E2 Allocators'!$B$15:$W$15, 0),FALSE)*$E205), 0, VLOOKUP(VLOOKUP($A205, 'E4 TB Allocation Details'!$A$18:$L$214, MATCH("Misc ID", 'E4 TB Allocation Details'!$A$18:$L$18, 0),FALSE), 'E2 Allocators'!$B$15:$W$358, MATCH('O5 Details by Class &amp; Accounts'!BC$18, 'E2 Allocators'!$B$15:$W$15, 0),FALSE)*$E205)</f>
        <v>0</v>
      </c>
      <c r="BD205" s="1322">
        <f>IF(ISERROR(VLOOKUP(VLOOKUP($A205, 'E4 TB Allocation Details'!$A$18:$L$214, MATCH("Misc ID", 'E4 TB Allocation Details'!$A$18:$L$18, 0),FALSE), 'E2 Allocators'!$B$15:$W$358, MATCH('O5 Details by Class &amp; Accounts'!BD$18, 'E2 Allocators'!$B$15:$W$15, 0),FALSE)*$E205), 0, VLOOKUP(VLOOKUP($A205, 'E4 TB Allocation Details'!$A$18:$L$214, MATCH("Misc ID", 'E4 TB Allocation Details'!$A$18:$L$18, 0),FALSE), 'E2 Allocators'!$B$15:$W$358, MATCH('O5 Details by Class &amp; Accounts'!BD$18, 'E2 Allocators'!$B$15:$W$15, 0),FALSE)*$E205)</f>
        <v>0</v>
      </c>
      <c r="BE205" s="1322">
        <f>IF(ISERROR(VLOOKUP(VLOOKUP($A205, 'E4 TB Allocation Details'!$A$18:$L$214, MATCH("Misc ID", 'E4 TB Allocation Details'!$A$18:$L$18, 0),FALSE), 'E2 Allocators'!$B$15:$W$358, MATCH('O5 Details by Class &amp; Accounts'!BE$18, 'E2 Allocators'!$B$15:$W$15, 0),FALSE)*$E205), 0, VLOOKUP(VLOOKUP($A205, 'E4 TB Allocation Details'!$A$18:$L$214, MATCH("Misc ID", 'E4 TB Allocation Details'!$A$18:$L$18, 0),FALSE), 'E2 Allocators'!$B$15:$W$358, MATCH('O5 Details by Class &amp; Accounts'!BE$18, 'E2 Allocators'!$B$15:$W$15, 0),FALSE)*$E205)</f>
        <v>0</v>
      </c>
      <c r="BF205" s="1322">
        <f>IF(ISERROR(VLOOKUP(VLOOKUP($A205, 'E4 TB Allocation Details'!$A$18:$L$214, MATCH("Misc ID", 'E4 TB Allocation Details'!$A$18:$L$18, 0),FALSE), 'E2 Allocators'!$B$15:$W$358, MATCH('O5 Details by Class &amp; Accounts'!BF$18, 'E2 Allocators'!$B$15:$W$15, 0),FALSE)*$E205), 0, VLOOKUP(VLOOKUP($A205, 'E4 TB Allocation Details'!$A$18:$L$214, MATCH("Misc ID", 'E4 TB Allocation Details'!$A$18:$L$18, 0),FALSE), 'E2 Allocators'!$B$15:$W$358, MATCH('O5 Details by Class &amp; Accounts'!BF$18, 'E2 Allocators'!$B$15:$W$15, 0),FALSE)*$E205)</f>
        <v>0</v>
      </c>
      <c r="BG205" s="1322">
        <f>IF(ISERROR(VLOOKUP(VLOOKUP($A205, 'E4 TB Allocation Details'!$A$18:$L$214, MATCH("Misc ID", 'E4 TB Allocation Details'!$A$18:$L$18, 0),FALSE), 'E2 Allocators'!$B$15:$W$358, MATCH('O5 Details by Class &amp; Accounts'!BG$18, 'E2 Allocators'!$B$15:$W$15, 0),FALSE)*$E205), 0, VLOOKUP(VLOOKUP($A205, 'E4 TB Allocation Details'!$A$18:$L$214, MATCH("Misc ID", 'E4 TB Allocation Details'!$A$18:$L$18, 0),FALSE), 'E2 Allocators'!$B$15:$W$358, MATCH('O5 Details by Class &amp; Accounts'!BG$18, 'E2 Allocators'!$B$15:$W$15, 0),FALSE)*$E205)</f>
        <v>0</v>
      </c>
      <c r="BH205" s="1322">
        <f>IF(ISERROR(VLOOKUP(VLOOKUP($A205, 'E4 TB Allocation Details'!$A$18:$L$214, MATCH("Misc ID", 'E4 TB Allocation Details'!$A$18:$L$18, 0),FALSE), 'E2 Allocators'!$B$15:$W$358, MATCH('O5 Details by Class &amp; Accounts'!BH$18, 'E2 Allocators'!$B$15:$W$15, 0),FALSE)*$E205), 0, VLOOKUP(VLOOKUP($A205, 'E4 TB Allocation Details'!$A$18:$L$214, MATCH("Misc ID", 'E4 TB Allocation Details'!$A$18:$L$18, 0),FALSE), 'E2 Allocators'!$B$15:$W$358, MATCH('O5 Details by Class &amp; Accounts'!BH$18, 'E2 Allocators'!$B$15:$W$15, 0),FALSE)*$E205)</f>
        <v>0</v>
      </c>
      <c r="BI205" s="1322">
        <f>IF(ISERROR(VLOOKUP(VLOOKUP($A205, 'E4 TB Allocation Details'!$A$18:$L$214, MATCH("Misc ID", 'E4 TB Allocation Details'!$A$18:$L$18, 0),FALSE), 'E2 Allocators'!$B$15:$W$358, MATCH('O5 Details by Class &amp; Accounts'!BI$18, 'E2 Allocators'!$B$15:$W$15, 0),FALSE)*$E205), 0, VLOOKUP(VLOOKUP($A205, 'E4 TB Allocation Details'!$A$18:$L$214, MATCH("Misc ID", 'E4 TB Allocation Details'!$A$18:$L$18, 0),FALSE), 'E2 Allocators'!$B$15:$W$358, MATCH('O5 Details by Class &amp; Accounts'!BI$18, 'E2 Allocators'!$B$15:$W$15, 0),FALSE)*$E205)</f>
        <v>0</v>
      </c>
      <c r="BJ205" s="1322">
        <f>IF(ISERROR(VLOOKUP(VLOOKUP($A205, 'E4 TB Allocation Details'!$A$18:$L$214, MATCH("Misc ID", 'E4 TB Allocation Details'!$A$18:$L$18, 0),FALSE), 'E2 Allocators'!$B$15:$W$358, MATCH('O5 Details by Class &amp; Accounts'!BJ$18, 'E2 Allocators'!$B$15:$W$15, 0),FALSE)*$E205), 0, VLOOKUP(VLOOKUP($A205, 'E4 TB Allocation Details'!$A$18:$L$214, MATCH("Misc ID", 'E4 TB Allocation Details'!$A$18:$L$18, 0),FALSE), 'E2 Allocators'!$B$15:$W$358, MATCH('O5 Details by Class &amp; Accounts'!BJ$18, 'E2 Allocators'!$B$15:$W$15, 0),FALSE)*$E205)</f>
        <v>0</v>
      </c>
      <c r="BK205" s="1322">
        <f>IF(ISERROR(VLOOKUP(VLOOKUP($A205, 'E4 TB Allocation Details'!$A$18:$L$214, MATCH("Misc ID", 'E4 TB Allocation Details'!$A$18:$L$18, 0),FALSE), 'E2 Allocators'!$B$15:$W$358, MATCH('O5 Details by Class &amp; Accounts'!BK$18, 'E2 Allocators'!$B$15:$W$15, 0),FALSE)*$E205), 0, VLOOKUP(VLOOKUP($A205, 'E4 TB Allocation Details'!$A$18:$L$214, MATCH("Misc ID", 'E4 TB Allocation Details'!$A$18:$L$18, 0),FALSE), 'E2 Allocators'!$B$15:$W$358, MATCH('O5 Details by Class &amp; Accounts'!BK$18, 'E2 Allocators'!$B$15:$W$15, 0),FALSE)*$E205)</f>
        <v>0</v>
      </c>
      <c r="BL205" s="1322">
        <f>IF(ISERROR(VLOOKUP(VLOOKUP($A205, 'E4 TB Allocation Details'!$A$18:$L$214, MATCH("Misc ID", 'E4 TB Allocation Details'!$A$18:$L$18, 0),FALSE), 'E2 Allocators'!$B$15:$W$358, MATCH('O5 Details by Class &amp; Accounts'!BL$18, 'E2 Allocators'!$B$15:$W$15, 0),FALSE)*$E205), 0, VLOOKUP(VLOOKUP($A205, 'E4 TB Allocation Details'!$A$18:$L$214, MATCH("Misc ID", 'E4 TB Allocation Details'!$A$18:$L$18, 0),FALSE), 'E2 Allocators'!$B$15:$W$358, MATCH('O5 Details by Class &amp; Accounts'!BL$18, 'E2 Allocators'!$B$15:$W$15, 0),FALSE)*$E205)</f>
        <v>0</v>
      </c>
      <c r="BM205" s="1322">
        <f>IF(ISERROR(VLOOKUP(VLOOKUP($A205, 'E4 TB Allocation Details'!$A$18:$L$214, MATCH("Misc ID", 'E4 TB Allocation Details'!$A$18:$L$18, 0),FALSE), 'E2 Allocators'!$B$15:$W$358, MATCH('O5 Details by Class &amp; Accounts'!BM$18, 'E2 Allocators'!$B$15:$W$15, 0),FALSE)*$E205), 0, VLOOKUP(VLOOKUP($A205, 'E4 TB Allocation Details'!$A$18:$L$214, MATCH("Misc ID", 'E4 TB Allocation Details'!$A$18:$L$18, 0),FALSE), 'E2 Allocators'!$B$15:$W$358, MATCH('O5 Details by Class &amp; Accounts'!BM$18, 'E2 Allocators'!$B$15:$W$15, 0),FALSE)*$E205)</f>
        <v>0</v>
      </c>
      <c r="BN205" s="1322">
        <f>IF(ISERROR(VLOOKUP(VLOOKUP($A205, 'E4 TB Allocation Details'!$A$18:$L$214, MATCH("Misc ID", 'E4 TB Allocation Details'!$A$18:$L$18, 0),FALSE), 'E2 Allocators'!$B$15:$W$358, MATCH('O5 Details by Class &amp; Accounts'!BN$18, 'E2 Allocators'!$B$15:$W$15, 0),FALSE)*$E205), 0, VLOOKUP(VLOOKUP($A205, 'E4 TB Allocation Details'!$A$18:$L$214, MATCH("Misc ID", 'E4 TB Allocation Details'!$A$18:$L$18, 0),FALSE), 'E2 Allocators'!$B$15:$W$358, MATCH('O5 Details by Class &amp; Accounts'!BN$18, 'E2 Allocators'!$B$15:$W$15, 0),FALSE)*$E205)</f>
        <v>0</v>
      </c>
      <c r="BO205" s="1322">
        <f>IF(ISERROR(VLOOKUP(VLOOKUP($A205, 'E4 TB Allocation Details'!$A$18:$L$214, MATCH("Misc ID", 'E4 TB Allocation Details'!$A$18:$L$18, 0),FALSE), 'E2 Allocators'!$B$15:$W$358, MATCH('O5 Details by Class &amp; Accounts'!BO$18, 'E2 Allocators'!$B$15:$W$15, 0),FALSE)*$E205), 0, VLOOKUP(VLOOKUP($A205, 'E4 TB Allocation Details'!$A$18:$L$214, MATCH("Misc ID", 'E4 TB Allocation Details'!$A$18:$L$18, 0),FALSE), 'E2 Allocators'!$B$15:$W$358, MATCH('O5 Details by Class &amp; Accounts'!BO$18, 'E2 Allocators'!$B$15:$W$15, 0),FALSE)*$E205)</f>
        <v>0</v>
      </c>
      <c r="BP205" s="1322">
        <f>IF(ISERROR(VLOOKUP(VLOOKUP($A205, 'E4 TB Allocation Details'!$A$18:$L$214, MATCH("Misc ID", 'E4 TB Allocation Details'!$A$18:$L$18, 0),FALSE), 'E2 Allocators'!$B$15:$W$358, MATCH('O5 Details by Class &amp; Accounts'!BP$18, 'E2 Allocators'!$B$15:$W$15, 0),FALSE)*$E205), 0, VLOOKUP(VLOOKUP($A205, 'E4 TB Allocation Details'!$A$18:$L$214, MATCH("Misc ID", 'E4 TB Allocation Details'!$A$18:$L$18, 0),FALSE), 'E2 Allocators'!$B$15:$W$358, MATCH('O5 Details by Class &amp; Accounts'!BP$18, 'E2 Allocators'!$B$15:$W$15, 0),FALSE)*$E205)</f>
        <v>0</v>
      </c>
      <c r="BQ205" s="1322">
        <f>IF(ISERROR(VLOOKUP(VLOOKUP($A205, 'E4 TB Allocation Details'!$A$18:$L$214, MATCH("Misc ID", 'E4 TB Allocation Details'!$A$18:$L$18, 0),FALSE), 'E2 Allocators'!$B$15:$W$358, MATCH('O5 Details by Class &amp; Accounts'!BQ$18, 'E2 Allocators'!$B$15:$W$15, 0),FALSE)*$E205), 0, VLOOKUP(VLOOKUP($A205, 'E4 TB Allocation Details'!$A$18:$L$214, MATCH("Misc ID", 'E4 TB Allocation Details'!$A$18:$L$18, 0),FALSE), 'E2 Allocators'!$B$15:$W$358, MATCH('O5 Details by Class &amp; Accounts'!BQ$18, 'E2 Allocators'!$B$15:$W$15, 0),FALSE)*$E205)</f>
        <v>0</v>
      </c>
      <c r="BR205" s="1322">
        <f>IF(ISERROR(VLOOKUP(VLOOKUP($A205, 'E4 TB Allocation Details'!$A$18:$L$214, MATCH("Misc ID", 'E4 TB Allocation Details'!$A$18:$L$18, 0),FALSE), 'E2 Allocators'!$B$15:$W$358, MATCH('O5 Details by Class &amp; Accounts'!BR$18, 'E2 Allocators'!$B$15:$W$15, 0),FALSE)*$E205), 0, VLOOKUP(VLOOKUP($A205, 'E4 TB Allocation Details'!$A$18:$L$214, MATCH("Misc ID", 'E4 TB Allocation Details'!$A$18:$L$18, 0),FALSE), 'E2 Allocators'!$B$15:$W$358, MATCH('O5 Details by Class &amp; Accounts'!BR$18, 'E2 Allocators'!$B$15:$W$15, 0),FALSE)*$E205)</f>
        <v>0</v>
      </c>
      <c r="BS205" s="1322">
        <f t="shared" si="48"/>
        <v>0</v>
      </c>
      <c r="BT205" s="1322">
        <f>IF(ISERROR(VLOOKUP(VLOOKUP($A205, 'E4 TB Allocation Details'!$A$18:$L$214, MATCH("A &amp; G ID", 'E4 TB Allocation Details'!$A$18:$L$18, 0),FALSE), 'E2 Allocators'!$B$15:$W$358, MATCH('O5 Details by Class &amp; Accounts'!BT$18, 'E2 Allocators'!$B$15:$W$15, 0),FALSE)*$E205), 0, VLOOKUP(VLOOKUP($A205, 'E4 TB Allocation Details'!$A$18:$L$214, MATCH("A &amp; G ID", 'E4 TB Allocation Details'!$A$18:$L$18, 0),FALSE), 'E2 Allocators'!$B$15:$W$358, MATCH('O5 Details by Class &amp; Accounts'!BT$18, 'E2 Allocators'!$B$15:$W$15, 0),FALSE)*$E205)</f>
        <v>0</v>
      </c>
      <c r="BU205" s="1322">
        <f>IF(ISERROR(VLOOKUP(VLOOKUP($A205, 'E4 TB Allocation Details'!$A$18:$L$214, MATCH("A &amp; G ID", 'E4 TB Allocation Details'!$A$18:$L$18, 0),FALSE), 'E2 Allocators'!$B$15:$W$358, MATCH('O5 Details by Class &amp; Accounts'!BU$18, 'E2 Allocators'!$B$15:$W$15, 0),FALSE)*$E205), 0, VLOOKUP(VLOOKUP($A205, 'E4 TB Allocation Details'!$A$18:$L$214, MATCH("A &amp; G ID", 'E4 TB Allocation Details'!$A$18:$L$18, 0),FALSE), 'E2 Allocators'!$B$15:$W$358, MATCH('O5 Details by Class &amp; Accounts'!BU$18, 'E2 Allocators'!$B$15:$W$15, 0),FALSE)*$E205)</f>
        <v>0</v>
      </c>
      <c r="BV205" s="1322">
        <f>IF(ISERROR(VLOOKUP(VLOOKUP($A205, 'E4 TB Allocation Details'!$A$18:$L$214, MATCH("A &amp; G ID", 'E4 TB Allocation Details'!$A$18:$L$18, 0),FALSE), 'E2 Allocators'!$B$15:$W$358, MATCH('O5 Details by Class &amp; Accounts'!BV$18, 'E2 Allocators'!$B$15:$W$15, 0),FALSE)*$E205), 0, VLOOKUP(VLOOKUP($A205, 'E4 TB Allocation Details'!$A$18:$L$214, MATCH("A &amp; G ID", 'E4 TB Allocation Details'!$A$18:$L$18, 0),FALSE), 'E2 Allocators'!$B$15:$W$358, MATCH('O5 Details by Class &amp; Accounts'!BV$18, 'E2 Allocators'!$B$15:$W$15, 0),FALSE)*$E205)</f>
        <v>0</v>
      </c>
      <c r="BW205" s="1322">
        <f>IF(ISERROR(VLOOKUP(VLOOKUP($A205, 'E4 TB Allocation Details'!$A$18:$L$214, MATCH("A &amp; G ID", 'E4 TB Allocation Details'!$A$18:$L$18, 0),FALSE), 'E2 Allocators'!$B$15:$W$358, MATCH('O5 Details by Class &amp; Accounts'!BW$18, 'E2 Allocators'!$B$15:$W$15, 0),FALSE)*$E205), 0, VLOOKUP(VLOOKUP($A205, 'E4 TB Allocation Details'!$A$18:$L$214, MATCH("A &amp; G ID", 'E4 TB Allocation Details'!$A$18:$L$18, 0),FALSE), 'E2 Allocators'!$B$15:$W$358, MATCH('O5 Details by Class &amp; Accounts'!BW$18, 'E2 Allocators'!$B$15:$W$15, 0),FALSE)*$E205)</f>
        <v>0</v>
      </c>
      <c r="BX205" s="1322">
        <f>IF(ISERROR(VLOOKUP(VLOOKUP($A205, 'E4 TB Allocation Details'!$A$18:$L$214, MATCH("A &amp; G ID", 'E4 TB Allocation Details'!$A$18:$L$18, 0),FALSE), 'E2 Allocators'!$B$15:$W$358, MATCH('O5 Details by Class &amp; Accounts'!BX$18, 'E2 Allocators'!$B$15:$W$15, 0),FALSE)*$E205), 0, VLOOKUP(VLOOKUP($A205, 'E4 TB Allocation Details'!$A$18:$L$214, MATCH("A &amp; G ID", 'E4 TB Allocation Details'!$A$18:$L$18, 0),FALSE), 'E2 Allocators'!$B$15:$W$358, MATCH('O5 Details by Class &amp; Accounts'!BX$18, 'E2 Allocators'!$B$15:$W$15, 0),FALSE)*$E205)</f>
        <v>0</v>
      </c>
      <c r="BY205" s="1322">
        <f>IF(ISERROR(VLOOKUP(VLOOKUP($A205, 'E4 TB Allocation Details'!$A$18:$L$214, MATCH("A &amp; G ID", 'E4 TB Allocation Details'!$A$18:$L$18, 0),FALSE), 'E2 Allocators'!$B$15:$W$358, MATCH('O5 Details by Class &amp; Accounts'!BY$18, 'E2 Allocators'!$B$15:$W$15, 0),FALSE)*$E205), 0, VLOOKUP(VLOOKUP($A205, 'E4 TB Allocation Details'!$A$18:$L$214, MATCH("A &amp; G ID", 'E4 TB Allocation Details'!$A$18:$L$18, 0),FALSE), 'E2 Allocators'!$B$15:$W$358, MATCH('O5 Details by Class &amp; Accounts'!BY$18, 'E2 Allocators'!$B$15:$W$15, 0),FALSE)*$E205)</f>
        <v>0</v>
      </c>
      <c r="BZ205" s="1322">
        <f>IF(ISERROR(VLOOKUP(VLOOKUP($A205, 'E4 TB Allocation Details'!$A$18:$L$214, MATCH("A &amp; G ID", 'E4 TB Allocation Details'!$A$18:$L$18, 0),FALSE), 'E2 Allocators'!$B$15:$W$358, MATCH('O5 Details by Class &amp; Accounts'!BZ$18, 'E2 Allocators'!$B$15:$W$15, 0),FALSE)*$E205), 0, VLOOKUP(VLOOKUP($A205, 'E4 TB Allocation Details'!$A$18:$L$214, MATCH("A &amp; G ID", 'E4 TB Allocation Details'!$A$18:$L$18, 0),FALSE), 'E2 Allocators'!$B$15:$W$358, MATCH('O5 Details by Class &amp; Accounts'!BZ$18, 'E2 Allocators'!$B$15:$W$15, 0),FALSE)*$E205)</f>
        <v>0</v>
      </c>
      <c r="CA205" s="1322">
        <f>IF(ISERROR(VLOOKUP(VLOOKUP($A205, 'E4 TB Allocation Details'!$A$18:$L$214, MATCH("A &amp; G ID", 'E4 TB Allocation Details'!$A$18:$L$18, 0),FALSE), 'E2 Allocators'!$B$15:$W$358, MATCH('O5 Details by Class &amp; Accounts'!CA$18, 'E2 Allocators'!$B$15:$W$15, 0),FALSE)*$E205), 0, VLOOKUP(VLOOKUP($A205, 'E4 TB Allocation Details'!$A$18:$L$214, MATCH("A &amp; G ID", 'E4 TB Allocation Details'!$A$18:$L$18, 0),FALSE), 'E2 Allocators'!$B$15:$W$358, MATCH('O5 Details by Class &amp; Accounts'!CA$18, 'E2 Allocators'!$B$15:$W$15, 0),FALSE)*$E205)</f>
        <v>0</v>
      </c>
      <c r="CB205" s="1322">
        <f>IF(ISERROR(VLOOKUP(VLOOKUP($A205, 'E4 TB Allocation Details'!$A$18:$L$214, MATCH("A &amp; G ID", 'E4 TB Allocation Details'!$A$18:$L$18, 0),FALSE), 'E2 Allocators'!$B$15:$W$358, MATCH('O5 Details by Class &amp; Accounts'!CB$18, 'E2 Allocators'!$B$15:$W$15, 0),FALSE)*$E205), 0, VLOOKUP(VLOOKUP($A205, 'E4 TB Allocation Details'!$A$18:$L$214, MATCH("A &amp; G ID", 'E4 TB Allocation Details'!$A$18:$L$18, 0),FALSE), 'E2 Allocators'!$B$15:$W$358, MATCH('O5 Details by Class &amp; Accounts'!CB$18, 'E2 Allocators'!$B$15:$W$15, 0),FALSE)*$E205)</f>
        <v>0</v>
      </c>
      <c r="CC205" s="1322">
        <f>IF(ISERROR(VLOOKUP(VLOOKUP($A205, 'E4 TB Allocation Details'!$A$18:$L$214, MATCH("A &amp; G ID", 'E4 TB Allocation Details'!$A$18:$L$18, 0),FALSE), 'E2 Allocators'!$B$15:$W$358, MATCH('O5 Details by Class &amp; Accounts'!CC$18, 'E2 Allocators'!$B$15:$W$15, 0),FALSE)*$E205), 0, VLOOKUP(VLOOKUP($A205, 'E4 TB Allocation Details'!$A$18:$L$214, MATCH("A &amp; G ID", 'E4 TB Allocation Details'!$A$18:$L$18, 0),FALSE), 'E2 Allocators'!$B$15:$W$358, MATCH('O5 Details by Class &amp; Accounts'!CC$18, 'E2 Allocators'!$B$15:$W$15, 0),FALSE)*$E205)</f>
        <v>0</v>
      </c>
      <c r="CD205" s="1322">
        <f>IF(ISERROR(VLOOKUP(VLOOKUP($A205, 'E4 TB Allocation Details'!$A$18:$L$214, MATCH("A &amp; G ID", 'E4 TB Allocation Details'!$A$18:$L$18, 0),FALSE), 'E2 Allocators'!$B$15:$W$358, MATCH('O5 Details by Class &amp; Accounts'!CD$18, 'E2 Allocators'!$B$15:$W$15, 0),FALSE)*$E205), 0, VLOOKUP(VLOOKUP($A205, 'E4 TB Allocation Details'!$A$18:$L$214, MATCH("A &amp; G ID", 'E4 TB Allocation Details'!$A$18:$L$18, 0),FALSE), 'E2 Allocators'!$B$15:$W$358, MATCH('O5 Details by Class &amp; Accounts'!CD$18, 'E2 Allocators'!$B$15:$W$15, 0),FALSE)*$E205)</f>
        <v>0</v>
      </c>
      <c r="CE205" s="1322">
        <f>IF(ISERROR(VLOOKUP(VLOOKUP($A205, 'E4 TB Allocation Details'!$A$18:$L$214, MATCH("A &amp; G ID", 'E4 TB Allocation Details'!$A$18:$L$18, 0),FALSE), 'E2 Allocators'!$B$15:$W$358, MATCH('O5 Details by Class &amp; Accounts'!CE$18, 'E2 Allocators'!$B$15:$W$15, 0),FALSE)*$E205), 0, VLOOKUP(VLOOKUP($A205, 'E4 TB Allocation Details'!$A$18:$L$214, MATCH("A &amp; G ID", 'E4 TB Allocation Details'!$A$18:$L$18, 0),FALSE), 'E2 Allocators'!$B$15:$W$358, MATCH('O5 Details by Class &amp; Accounts'!CE$18, 'E2 Allocators'!$B$15:$W$15, 0),FALSE)*$E205)</f>
        <v>0</v>
      </c>
      <c r="CF205" s="1322">
        <f>IF(ISERROR(VLOOKUP(VLOOKUP($A205, 'E4 TB Allocation Details'!$A$18:$L$214, MATCH("A &amp; G ID", 'E4 TB Allocation Details'!$A$18:$L$18, 0),FALSE), 'E2 Allocators'!$B$15:$W$358, MATCH('O5 Details by Class &amp; Accounts'!CF$18, 'E2 Allocators'!$B$15:$W$15, 0),FALSE)*$E205), 0, VLOOKUP(VLOOKUP($A205, 'E4 TB Allocation Details'!$A$18:$L$214, MATCH("A &amp; G ID", 'E4 TB Allocation Details'!$A$18:$L$18, 0),FALSE), 'E2 Allocators'!$B$15:$W$358, MATCH('O5 Details by Class &amp; Accounts'!CF$18, 'E2 Allocators'!$B$15:$W$15, 0),FALSE)*$E205)</f>
        <v>0</v>
      </c>
      <c r="CG205" s="1322">
        <f>IF(ISERROR(VLOOKUP(VLOOKUP($A205, 'E4 TB Allocation Details'!$A$18:$L$214, MATCH("A &amp; G ID", 'E4 TB Allocation Details'!$A$18:$L$18, 0),FALSE), 'E2 Allocators'!$B$15:$W$358, MATCH('O5 Details by Class &amp; Accounts'!CG$18, 'E2 Allocators'!$B$15:$W$15, 0),FALSE)*$E205), 0, VLOOKUP(VLOOKUP($A205, 'E4 TB Allocation Details'!$A$18:$L$214, MATCH("A &amp; G ID", 'E4 TB Allocation Details'!$A$18:$L$18, 0),FALSE), 'E2 Allocators'!$B$15:$W$358, MATCH('O5 Details by Class &amp; Accounts'!CG$18, 'E2 Allocators'!$B$15:$W$15, 0),FALSE)*$E205)</f>
        <v>0</v>
      </c>
      <c r="CH205" s="1322">
        <f>IF(ISERROR(VLOOKUP(VLOOKUP($A205, 'E4 TB Allocation Details'!$A$18:$L$214, MATCH("A &amp; G ID", 'E4 TB Allocation Details'!$A$18:$L$18, 0),FALSE), 'E2 Allocators'!$B$15:$W$358, MATCH('O5 Details by Class &amp; Accounts'!CH$18, 'E2 Allocators'!$B$15:$W$15, 0),FALSE)*$E205), 0, VLOOKUP(VLOOKUP($A205, 'E4 TB Allocation Details'!$A$18:$L$214, MATCH("A &amp; G ID", 'E4 TB Allocation Details'!$A$18:$L$18, 0),FALSE), 'E2 Allocators'!$B$15:$W$358, MATCH('O5 Details by Class &amp; Accounts'!CH$18, 'E2 Allocators'!$B$15:$W$15, 0),FALSE)*$E205)</f>
        <v>0</v>
      </c>
      <c r="CI205" s="1322">
        <f>IF(ISERROR(VLOOKUP(VLOOKUP($A205, 'E4 TB Allocation Details'!$A$18:$L$214, MATCH("A &amp; G ID", 'E4 TB Allocation Details'!$A$18:$L$18, 0),FALSE), 'E2 Allocators'!$B$15:$W$358, MATCH('O5 Details by Class &amp; Accounts'!CI$18, 'E2 Allocators'!$B$15:$W$15, 0),FALSE)*$E205), 0, VLOOKUP(VLOOKUP($A205, 'E4 TB Allocation Details'!$A$18:$L$214, MATCH("A &amp; G ID", 'E4 TB Allocation Details'!$A$18:$L$18, 0),FALSE), 'E2 Allocators'!$B$15:$W$358, MATCH('O5 Details by Class &amp; Accounts'!CI$18, 'E2 Allocators'!$B$15:$W$15, 0),FALSE)*$E205)</f>
        <v>0</v>
      </c>
      <c r="CJ205" s="1322">
        <f>IF(ISERROR(VLOOKUP(VLOOKUP($A205, 'E4 TB Allocation Details'!$A$18:$L$214, MATCH("A &amp; G ID", 'E4 TB Allocation Details'!$A$18:$L$18, 0),FALSE), 'E2 Allocators'!$B$15:$W$358, MATCH('O5 Details by Class &amp; Accounts'!CJ$18, 'E2 Allocators'!$B$15:$W$15, 0),FALSE)*$E205), 0, VLOOKUP(VLOOKUP($A205, 'E4 TB Allocation Details'!$A$18:$L$214, MATCH("A &amp; G ID", 'E4 TB Allocation Details'!$A$18:$L$18, 0),FALSE), 'E2 Allocators'!$B$15:$W$358, MATCH('O5 Details by Class &amp; Accounts'!CJ$18, 'E2 Allocators'!$B$15:$W$15, 0),FALSE)*$E205)</f>
        <v>0</v>
      </c>
      <c r="CK205" s="1322">
        <f>IF(ISERROR(VLOOKUP(VLOOKUP($A205, 'E4 TB Allocation Details'!$A$18:$L$214, MATCH("A &amp; G ID", 'E4 TB Allocation Details'!$A$18:$L$18, 0),FALSE), 'E2 Allocators'!$B$15:$W$358, MATCH('O5 Details by Class &amp; Accounts'!CK$18, 'E2 Allocators'!$B$15:$W$15, 0),FALSE)*$E205), 0, VLOOKUP(VLOOKUP($A205, 'E4 TB Allocation Details'!$A$18:$L$214, MATCH("A &amp; G ID", 'E4 TB Allocation Details'!$A$18:$L$18, 0),FALSE), 'E2 Allocators'!$B$15:$W$358, MATCH('O5 Details by Class &amp; Accounts'!CK$18, 'E2 Allocators'!$B$15:$W$15, 0),FALSE)*$E205)</f>
        <v>0</v>
      </c>
      <c r="CL205" s="1322">
        <f>IF(ISERROR(VLOOKUP(VLOOKUP($A205, 'E4 TB Allocation Details'!$A$18:$L$214, MATCH("A &amp; G ID", 'E4 TB Allocation Details'!$A$18:$L$18, 0),FALSE), 'E2 Allocators'!$B$15:$W$358, MATCH('O5 Details by Class &amp; Accounts'!CL$18, 'E2 Allocators'!$B$15:$W$15, 0),FALSE)*$E205), 0, VLOOKUP(VLOOKUP($A205, 'E4 TB Allocation Details'!$A$18:$L$214, MATCH("A &amp; G ID", 'E4 TB Allocation Details'!$A$18:$L$18, 0),FALSE), 'E2 Allocators'!$B$15:$W$358, MATCH('O5 Details by Class &amp; Accounts'!CL$18, 'E2 Allocators'!$B$15:$W$15, 0),FALSE)*$E205)</f>
        <v>0</v>
      </c>
      <c r="CM205" s="1322">
        <f>IF(ISERROR(VLOOKUP(VLOOKUP($A205, 'E4 TB Allocation Details'!$A$18:$L$214, MATCH("A &amp; G ID", 'E4 TB Allocation Details'!$A$18:$L$18, 0),FALSE), 'E2 Allocators'!$B$15:$W$358, MATCH('O5 Details by Class &amp; Accounts'!CM$18, 'E2 Allocators'!$B$15:$W$15, 0),FALSE)*$E205), 0, VLOOKUP(VLOOKUP($A205, 'E4 TB Allocation Details'!$A$18:$L$214, MATCH("A &amp; G ID", 'E4 TB Allocation Details'!$A$18:$L$18, 0),FALSE), 'E2 Allocators'!$B$15:$W$358, MATCH('O5 Details by Class &amp; Accounts'!CM$18, 'E2 Allocators'!$B$15:$W$15, 0),FALSE)*$E205)</f>
        <v>0</v>
      </c>
      <c r="CN205" s="1322">
        <f t="shared" si="52"/>
        <v>0</v>
      </c>
      <c r="CO205" s="1651">
        <f t="shared" si="50"/>
        <v>0</v>
      </c>
      <c r="CQ205" s="1899" t="inlineStr">
        <is>
          <t/>
        </is>
      </c>
    </row>
    <row r="206" spans="1:95" s="64" customFormat="1" ht="12.75" x14ac:dyDescent="0.2">
      <c r="A206" s="2146">
        <v>5740</v>
      </c>
      <c r="B206" s="2112" t="s">
        <v>40</v>
      </c>
      <c r="C206" s="1648">
        <f>IF(ISERROR(VLOOKUP($A206,'I3 TB Data'!$A$19:$H$483,MATCH('O5 Details by Class &amp; Accounts'!$C$18, 'I3 TB Data'!$A$19:$H$19,0),0)), 0, VLOOKUP($A206,'I3 TB Data'!$A$19:$H$483,MATCH('O5 Details by Class &amp; Accounts'!$C$18,'I3 TB Data'!$A$19:$H$19,0),0))</f>
        <v>0</v>
      </c>
      <c r="D206" s="1649"/>
      <c r="E206" s="1648">
        <f t="shared" si="53"/>
        <v>0</v>
      </c>
      <c r="F206" s="1650"/>
      <c r="G206" s="1650"/>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c r="AX206" s="1322"/>
      <c r="AY206" s="1322">
        <f>IF(ISERROR(VLOOKUP(VLOOKUP($A206, 'E4 TB Allocation Details'!$A$18:$L$214, MATCH("Misc ID", 'E4 TB Allocation Details'!$A$18:$L$18, 0),FALSE), 'E2 Allocators'!$B$15:$W$358, MATCH('O5 Details by Class &amp; Accounts'!AY$18, 'E2 Allocators'!$B$15:$W$15, 0),FALSE)*$E206), 0, VLOOKUP(VLOOKUP($A206, 'E4 TB Allocation Details'!$A$18:$L$214, MATCH("Misc ID", 'E4 TB Allocation Details'!$A$18:$L$18, 0),FALSE), 'E2 Allocators'!$B$15:$W$358, MATCH('O5 Details by Class &amp; Accounts'!AY$18, 'E2 Allocators'!$B$15:$W$15, 0),FALSE)*$E206)</f>
        <v>0</v>
      </c>
      <c r="AZ206" s="1322">
        <f>IF(ISERROR(VLOOKUP(VLOOKUP($A206, 'E4 TB Allocation Details'!$A$18:$L$214, MATCH("Misc ID", 'E4 TB Allocation Details'!$A$18:$L$18, 0),FALSE), 'E2 Allocators'!$B$15:$W$358, MATCH('O5 Details by Class &amp; Accounts'!AZ$18, 'E2 Allocators'!$B$15:$W$15, 0),FALSE)*$E206), 0, VLOOKUP(VLOOKUP($A206, 'E4 TB Allocation Details'!$A$18:$L$214, MATCH("Misc ID", 'E4 TB Allocation Details'!$A$18:$L$18, 0),FALSE), 'E2 Allocators'!$B$15:$W$358, MATCH('O5 Details by Class &amp; Accounts'!AZ$18, 'E2 Allocators'!$B$15:$W$15, 0),FALSE)*$E206)</f>
        <v>0</v>
      </c>
      <c r="BA206" s="1322">
        <f>IF(ISERROR(VLOOKUP(VLOOKUP($A206, 'E4 TB Allocation Details'!$A$18:$L$214, MATCH("Misc ID", 'E4 TB Allocation Details'!$A$18:$L$18, 0),FALSE), 'E2 Allocators'!$B$15:$W$358, MATCH('O5 Details by Class &amp; Accounts'!BA$18, 'E2 Allocators'!$B$15:$W$15, 0),FALSE)*$E206), 0, VLOOKUP(VLOOKUP($A206, 'E4 TB Allocation Details'!$A$18:$L$214, MATCH("Misc ID", 'E4 TB Allocation Details'!$A$18:$L$18, 0),FALSE), 'E2 Allocators'!$B$15:$W$358, MATCH('O5 Details by Class &amp; Accounts'!BA$18, 'E2 Allocators'!$B$15:$W$15, 0),FALSE)*$E206)</f>
        <v>0</v>
      </c>
      <c r="BB206" s="1322">
        <f>IF(ISERROR(VLOOKUP(VLOOKUP($A206, 'E4 TB Allocation Details'!$A$18:$L$214, MATCH("Misc ID", 'E4 TB Allocation Details'!$A$18:$L$18, 0),FALSE), 'E2 Allocators'!$B$15:$W$358, MATCH('O5 Details by Class &amp; Accounts'!BB$18, 'E2 Allocators'!$B$15:$W$15, 0),FALSE)*$E206), 0, VLOOKUP(VLOOKUP($A206, 'E4 TB Allocation Details'!$A$18:$L$214, MATCH("Misc ID", 'E4 TB Allocation Details'!$A$18:$L$18, 0),FALSE), 'E2 Allocators'!$B$15:$W$358, MATCH('O5 Details by Class &amp; Accounts'!BB$18, 'E2 Allocators'!$B$15:$W$15, 0),FALSE)*$E206)</f>
        <v>0</v>
      </c>
      <c r="BC206" s="1322">
        <f>IF(ISERROR(VLOOKUP(VLOOKUP($A206, 'E4 TB Allocation Details'!$A$18:$L$214, MATCH("Misc ID", 'E4 TB Allocation Details'!$A$18:$L$18, 0),FALSE), 'E2 Allocators'!$B$15:$W$358, MATCH('O5 Details by Class &amp; Accounts'!BC$18, 'E2 Allocators'!$B$15:$W$15, 0),FALSE)*$E206), 0, VLOOKUP(VLOOKUP($A206, 'E4 TB Allocation Details'!$A$18:$L$214, MATCH("Misc ID", 'E4 TB Allocation Details'!$A$18:$L$18, 0),FALSE), 'E2 Allocators'!$B$15:$W$358, MATCH('O5 Details by Class &amp; Accounts'!BC$18, 'E2 Allocators'!$B$15:$W$15, 0),FALSE)*$E206)</f>
        <v>0</v>
      </c>
      <c r="BD206" s="1322">
        <f>IF(ISERROR(VLOOKUP(VLOOKUP($A206, 'E4 TB Allocation Details'!$A$18:$L$214, MATCH("Misc ID", 'E4 TB Allocation Details'!$A$18:$L$18, 0),FALSE), 'E2 Allocators'!$B$15:$W$358, MATCH('O5 Details by Class &amp; Accounts'!BD$18, 'E2 Allocators'!$B$15:$W$15, 0),FALSE)*$E206), 0, VLOOKUP(VLOOKUP($A206, 'E4 TB Allocation Details'!$A$18:$L$214, MATCH("Misc ID", 'E4 TB Allocation Details'!$A$18:$L$18, 0),FALSE), 'E2 Allocators'!$B$15:$W$358, MATCH('O5 Details by Class &amp; Accounts'!BD$18, 'E2 Allocators'!$B$15:$W$15, 0),FALSE)*$E206)</f>
        <v>0</v>
      </c>
      <c r="BE206" s="1322">
        <f>IF(ISERROR(VLOOKUP(VLOOKUP($A206, 'E4 TB Allocation Details'!$A$18:$L$214, MATCH("Misc ID", 'E4 TB Allocation Details'!$A$18:$L$18, 0),FALSE), 'E2 Allocators'!$B$15:$W$358, MATCH('O5 Details by Class &amp; Accounts'!BE$18, 'E2 Allocators'!$B$15:$W$15, 0),FALSE)*$E206), 0, VLOOKUP(VLOOKUP($A206, 'E4 TB Allocation Details'!$A$18:$L$214, MATCH("Misc ID", 'E4 TB Allocation Details'!$A$18:$L$18, 0),FALSE), 'E2 Allocators'!$B$15:$W$358, MATCH('O5 Details by Class &amp; Accounts'!BE$18, 'E2 Allocators'!$B$15:$W$15, 0),FALSE)*$E206)</f>
        <v>0</v>
      </c>
      <c r="BF206" s="1322">
        <f>IF(ISERROR(VLOOKUP(VLOOKUP($A206, 'E4 TB Allocation Details'!$A$18:$L$214, MATCH("Misc ID", 'E4 TB Allocation Details'!$A$18:$L$18, 0),FALSE), 'E2 Allocators'!$B$15:$W$358, MATCH('O5 Details by Class &amp; Accounts'!BF$18, 'E2 Allocators'!$B$15:$W$15, 0),FALSE)*$E206), 0, VLOOKUP(VLOOKUP($A206, 'E4 TB Allocation Details'!$A$18:$L$214, MATCH("Misc ID", 'E4 TB Allocation Details'!$A$18:$L$18, 0),FALSE), 'E2 Allocators'!$B$15:$W$358, MATCH('O5 Details by Class &amp; Accounts'!BF$18, 'E2 Allocators'!$B$15:$W$15, 0),FALSE)*$E206)</f>
        <v>0</v>
      </c>
      <c r="BG206" s="1322">
        <f>IF(ISERROR(VLOOKUP(VLOOKUP($A206, 'E4 TB Allocation Details'!$A$18:$L$214, MATCH("Misc ID", 'E4 TB Allocation Details'!$A$18:$L$18, 0),FALSE), 'E2 Allocators'!$B$15:$W$358, MATCH('O5 Details by Class &amp; Accounts'!BG$18, 'E2 Allocators'!$B$15:$W$15, 0),FALSE)*$E206), 0, VLOOKUP(VLOOKUP($A206, 'E4 TB Allocation Details'!$A$18:$L$214, MATCH("Misc ID", 'E4 TB Allocation Details'!$A$18:$L$18, 0),FALSE), 'E2 Allocators'!$B$15:$W$358, MATCH('O5 Details by Class &amp; Accounts'!BG$18, 'E2 Allocators'!$B$15:$W$15, 0),FALSE)*$E206)</f>
        <v>0</v>
      </c>
      <c r="BH206" s="1322">
        <f>IF(ISERROR(VLOOKUP(VLOOKUP($A206, 'E4 TB Allocation Details'!$A$18:$L$214, MATCH("Misc ID", 'E4 TB Allocation Details'!$A$18:$L$18, 0),FALSE), 'E2 Allocators'!$B$15:$W$358, MATCH('O5 Details by Class &amp; Accounts'!BH$18, 'E2 Allocators'!$B$15:$W$15, 0),FALSE)*$E206), 0, VLOOKUP(VLOOKUP($A206, 'E4 TB Allocation Details'!$A$18:$L$214, MATCH("Misc ID", 'E4 TB Allocation Details'!$A$18:$L$18, 0),FALSE), 'E2 Allocators'!$B$15:$W$358, MATCH('O5 Details by Class &amp; Accounts'!BH$18, 'E2 Allocators'!$B$15:$W$15, 0),FALSE)*$E206)</f>
        <v>0</v>
      </c>
      <c r="BI206" s="1322">
        <f>IF(ISERROR(VLOOKUP(VLOOKUP($A206, 'E4 TB Allocation Details'!$A$18:$L$214, MATCH("Misc ID", 'E4 TB Allocation Details'!$A$18:$L$18, 0),FALSE), 'E2 Allocators'!$B$15:$W$358, MATCH('O5 Details by Class &amp; Accounts'!BI$18, 'E2 Allocators'!$B$15:$W$15, 0),FALSE)*$E206), 0, VLOOKUP(VLOOKUP($A206, 'E4 TB Allocation Details'!$A$18:$L$214, MATCH("Misc ID", 'E4 TB Allocation Details'!$A$18:$L$18, 0),FALSE), 'E2 Allocators'!$B$15:$W$358, MATCH('O5 Details by Class &amp; Accounts'!BI$18, 'E2 Allocators'!$B$15:$W$15, 0),FALSE)*$E206)</f>
        <v>0</v>
      </c>
      <c r="BJ206" s="1322">
        <f>IF(ISERROR(VLOOKUP(VLOOKUP($A206, 'E4 TB Allocation Details'!$A$18:$L$214, MATCH("Misc ID", 'E4 TB Allocation Details'!$A$18:$L$18, 0),FALSE), 'E2 Allocators'!$B$15:$W$358, MATCH('O5 Details by Class &amp; Accounts'!BJ$18, 'E2 Allocators'!$B$15:$W$15, 0),FALSE)*$E206), 0, VLOOKUP(VLOOKUP($A206, 'E4 TB Allocation Details'!$A$18:$L$214, MATCH("Misc ID", 'E4 TB Allocation Details'!$A$18:$L$18, 0),FALSE), 'E2 Allocators'!$B$15:$W$358, MATCH('O5 Details by Class &amp; Accounts'!BJ$18, 'E2 Allocators'!$B$15:$W$15, 0),FALSE)*$E206)</f>
        <v>0</v>
      </c>
      <c r="BK206" s="1322">
        <f>IF(ISERROR(VLOOKUP(VLOOKUP($A206, 'E4 TB Allocation Details'!$A$18:$L$214, MATCH("Misc ID", 'E4 TB Allocation Details'!$A$18:$L$18, 0),FALSE), 'E2 Allocators'!$B$15:$W$358, MATCH('O5 Details by Class &amp; Accounts'!BK$18, 'E2 Allocators'!$B$15:$W$15, 0),FALSE)*$E206), 0, VLOOKUP(VLOOKUP($A206, 'E4 TB Allocation Details'!$A$18:$L$214, MATCH("Misc ID", 'E4 TB Allocation Details'!$A$18:$L$18, 0),FALSE), 'E2 Allocators'!$B$15:$W$358, MATCH('O5 Details by Class &amp; Accounts'!BK$18, 'E2 Allocators'!$B$15:$W$15, 0),FALSE)*$E206)</f>
        <v>0</v>
      </c>
      <c r="BL206" s="1322">
        <f>IF(ISERROR(VLOOKUP(VLOOKUP($A206, 'E4 TB Allocation Details'!$A$18:$L$214, MATCH("Misc ID", 'E4 TB Allocation Details'!$A$18:$L$18, 0),FALSE), 'E2 Allocators'!$B$15:$W$358, MATCH('O5 Details by Class &amp; Accounts'!BL$18, 'E2 Allocators'!$B$15:$W$15, 0),FALSE)*$E206), 0, VLOOKUP(VLOOKUP($A206, 'E4 TB Allocation Details'!$A$18:$L$214, MATCH("Misc ID", 'E4 TB Allocation Details'!$A$18:$L$18, 0),FALSE), 'E2 Allocators'!$B$15:$W$358, MATCH('O5 Details by Class &amp; Accounts'!BL$18, 'E2 Allocators'!$B$15:$W$15, 0),FALSE)*$E206)</f>
        <v>0</v>
      </c>
      <c r="BM206" s="1322">
        <f>IF(ISERROR(VLOOKUP(VLOOKUP($A206, 'E4 TB Allocation Details'!$A$18:$L$214, MATCH("Misc ID", 'E4 TB Allocation Details'!$A$18:$L$18, 0),FALSE), 'E2 Allocators'!$B$15:$W$358, MATCH('O5 Details by Class &amp; Accounts'!BM$18, 'E2 Allocators'!$B$15:$W$15, 0),FALSE)*$E206), 0, VLOOKUP(VLOOKUP($A206, 'E4 TB Allocation Details'!$A$18:$L$214, MATCH("Misc ID", 'E4 TB Allocation Details'!$A$18:$L$18, 0),FALSE), 'E2 Allocators'!$B$15:$W$358, MATCH('O5 Details by Class &amp; Accounts'!BM$18, 'E2 Allocators'!$B$15:$W$15, 0),FALSE)*$E206)</f>
        <v>0</v>
      </c>
      <c r="BN206" s="1322">
        <f>IF(ISERROR(VLOOKUP(VLOOKUP($A206, 'E4 TB Allocation Details'!$A$18:$L$214, MATCH("Misc ID", 'E4 TB Allocation Details'!$A$18:$L$18, 0),FALSE), 'E2 Allocators'!$B$15:$W$358, MATCH('O5 Details by Class &amp; Accounts'!BN$18, 'E2 Allocators'!$B$15:$W$15, 0),FALSE)*$E206), 0, VLOOKUP(VLOOKUP($A206, 'E4 TB Allocation Details'!$A$18:$L$214, MATCH("Misc ID", 'E4 TB Allocation Details'!$A$18:$L$18, 0),FALSE), 'E2 Allocators'!$B$15:$W$358, MATCH('O5 Details by Class &amp; Accounts'!BN$18, 'E2 Allocators'!$B$15:$W$15, 0),FALSE)*$E206)</f>
        <v>0</v>
      </c>
      <c r="BO206" s="1322">
        <f>IF(ISERROR(VLOOKUP(VLOOKUP($A206, 'E4 TB Allocation Details'!$A$18:$L$214, MATCH("Misc ID", 'E4 TB Allocation Details'!$A$18:$L$18, 0),FALSE), 'E2 Allocators'!$B$15:$W$358, MATCH('O5 Details by Class &amp; Accounts'!BO$18, 'E2 Allocators'!$B$15:$W$15, 0),FALSE)*$E206), 0, VLOOKUP(VLOOKUP($A206, 'E4 TB Allocation Details'!$A$18:$L$214, MATCH("Misc ID", 'E4 TB Allocation Details'!$A$18:$L$18, 0),FALSE), 'E2 Allocators'!$B$15:$W$358, MATCH('O5 Details by Class &amp; Accounts'!BO$18, 'E2 Allocators'!$B$15:$W$15, 0),FALSE)*$E206)</f>
        <v>0</v>
      </c>
      <c r="BP206" s="1322">
        <f>IF(ISERROR(VLOOKUP(VLOOKUP($A206, 'E4 TB Allocation Details'!$A$18:$L$214, MATCH("Misc ID", 'E4 TB Allocation Details'!$A$18:$L$18, 0),FALSE), 'E2 Allocators'!$B$15:$W$358, MATCH('O5 Details by Class &amp; Accounts'!BP$18, 'E2 Allocators'!$B$15:$W$15, 0),FALSE)*$E206), 0, VLOOKUP(VLOOKUP($A206, 'E4 TB Allocation Details'!$A$18:$L$214, MATCH("Misc ID", 'E4 TB Allocation Details'!$A$18:$L$18, 0),FALSE), 'E2 Allocators'!$B$15:$W$358, MATCH('O5 Details by Class &amp; Accounts'!BP$18, 'E2 Allocators'!$B$15:$W$15, 0),FALSE)*$E206)</f>
        <v>0</v>
      </c>
      <c r="BQ206" s="1322">
        <f>IF(ISERROR(VLOOKUP(VLOOKUP($A206, 'E4 TB Allocation Details'!$A$18:$L$214, MATCH("Misc ID", 'E4 TB Allocation Details'!$A$18:$L$18, 0),FALSE), 'E2 Allocators'!$B$15:$W$358, MATCH('O5 Details by Class &amp; Accounts'!BQ$18, 'E2 Allocators'!$B$15:$W$15, 0),FALSE)*$E206), 0, VLOOKUP(VLOOKUP($A206, 'E4 TB Allocation Details'!$A$18:$L$214, MATCH("Misc ID", 'E4 TB Allocation Details'!$A$18:$L$18, 0),FALSE), 'E2 Allocators'!$B$15:$W$358, MATCH('O5 Details by Class &amp; Accounts'!BQ$18, 'E2 Allocators'!$B$15:$W$15, 0),FALSE)*$E206)</f>
        <v>0</v>
      </c>
      <c r="BR206" s="1322">
        <f>IF(ISERROR(VLOOKUP(VLOOKUP($A206, 'E4 TB Allocation Details'!$A$18:$L$214, MATCH("Misc ID", 'E4 TB Allocation Details'!$A$18:$L$18, 0),FALSE), 'E2 Allocators'!$B$15:$W$358, MATCH('O5 Details by Class &amp; Accounts'!BR$18, 'E2 Allocators'!$B$15:$W$15, 0),FALSE)*$E206), 0, VLOOKUP(VLOOKUP($A206, 'E4 TB Allocation Details'!$A$18:$L$214, MATCH("Misc ID", 'E4 TB Allocation Details'!$A$18:$L$18, 0),FALSE), 'E2 Allocators'!$B$15:$W$358, MATCH('O5 Details by Class &amp; Accounts'!BR$18, 'E2 Allocators'!$B$15:$W$15, 0),FALSE)*$E206)</f>
        <v>0</v>
      </c>
      <c r="BS206" s="1322">
        <f t="shared" si="48"/>
        <v>0</v>
      </c>
      <c r="BT206" s="1322">
        <f>IF(ISERROR(VLOOKUP(VLOOKUP($A206, 'E4 TB Allocation Details'!$A$18:$L$214, MATCH("A &amp; G ID", 'E4 TB Allocation Details'!$A$18:$L$18, 0),FALSE), 'E2 Allocators'!$B$15:$W$358, MATCH('O5 Details by Class &amp; Accounts'!BT$18, 'E2 Allocators'!$B$15:$W$15, 0),FALSE)*$E206), 0, VLOOKUP(VLOOKUP($A206, 'E4 TB Allocation Details'!$A$18:$L$214, MATCH("A &amp; G ID", 'E4 TB Allocation Details'!$A$18:$L$18, 0),FALSE), 'E2 Allocators'!$B$15:$W$358, MATCH('O5 Details by Class &amp; Accounts'!BT$18, 'E2 Allocators'!$B$15:$W$15, 0),FALSE)*$E206)</f>
        <v>0</v>
      </c>
      <c r="BU206" s="1322">
        <f>IF(ISERROR(VLOOKUP(VLOOKUP($A206, 'E4 TB Allocation Details'!$A$18:$L$214, MATCH("A &amp; G ID", 'E4 TB Allocation Details'!$A$18:$L$18, 0),FALSE), 'E2 Allocators'!$B$15:$W$358, MATCH('O5 Details by Class &amp; Accounts'!BU$18, 'E2 Allocators'!$B$15:$W$15, 0),FALSE)*$E206), 0, VLOOKUP(VLOOKUP($A206, 'E4 TB Allocation Details'!$A$18:$L$214, MATCH("A &amp; G ID", 'E4 TB Allocation Details'!$A$18:$L$18, 0),FALSE), 'E2 Allocators'!$B$15:$W$358, MATCH('O5 Details by Class &amp; Accounts'!BU$18, 'E2 Allocators'!$B$15:$W$15, 0),FALSE)*$E206)</f>
        <v>0</v>
      </c>
      <c r="BV206" s="1322">
        <f>IF(ISERROR(VLOOKUP(VLOOKUP($A206, 'E4 TB Allocation Details'!$A$18:$L$214, MATCH("A &amp; G ID", 'E4 TB Allocation Details'!$A$18:$L$18, 0),FALSE), 'E2 Allocators'!$B$15:$W$358, MATCH('O5 Details by Class &amp; Accounts'!BV$18, 'E2 Allocators'!$B$15:$W$15, 0),FALSE)*$E206), 0, VLOOKUP(VLOOKUP($A206, 'E4 TB Allocation Details'!$A$18:$L$214, MATCH("A &amp; G ID", 'E4 TB Allocation Details'!$A$18:$L$18, 0),FALSE), 'E2 Allocators'!$B$15:$W$358, MATCH('O5 Details by Class &amp; Accounts'!BV$18, 'E2 Allocators'!$B$15:$W$15, 0),FALSE)*$E206)</f>
        <v>0</v>
      </c>
      <c r="BW206" s="1322">
        <f>IF(ISERROR(VLOOKUP(VLOOKUP($A206, 'E4 TB Allocation Details'!$A$18:$L$214, MATCH("A &amp; G ID", 'E4 TB Allocation Details'!$A$18:$L$18, 0),FALSE), 'E2 Allocators'!$B$15:$W$358, MATCH('O5 Details by Class &amp; Accounts'!BW$18, 'E2 Allocators'!$B$15:$W$15, 0),FALSE)*$E206), 0, VLOOKUP(VLOOKUP($A206, 'E4 TB Allocation Details'!$A$18:$L$214, MATCH("A &amp; G ID", 'E4 TB Allocation Details'!$A$18:$L$18, 0),FALSE), 'E2 Allocators'!$B$15:$W$358, MATCH('O5 Details by Class &amp; Accounts'!BW$18, 'E2 Allocators'!$B$15:$W$15, 0),FALSE)*$E206)</f>
        <v>0</v>
      </c>
      <c r="BX206" s="1322">
        <f>IF(ISERROR(VLOOKUP(VLOOKUP($A206, 'E4 TB Allocation Details'!$A$18:$L$214, MATCH("A &amp; G ID", 'E4 TB Allocation Details'!$A$18:$L$18, 0),FALSE), 'E2 Allocators'!$B$15:$W$358, MATCH('O5 Details by Class &amp; Accounts'!BX$18, 'E2 Allocators'!$B$15:$W$15, 0),FALSE)*$E206), 0, VLOOKUP(VLOOKUP($A206, 'E4 TB Allocation Details'!$A$18:$L$214, MATCH("A &amp; G ID", 'E4 TB Allocation Details'!$A$18:$L$18, 0),FALSE), 'E2 Allocators'!$B$15:$W$358, MATCH('O5 Details by Class &amp; Accounts'!BX$18, 'E2 Allocators'!$B$15:$W$15, 0),FALSE)*$E206)</f>
        <v>0</v>
      </c>
      <c r="BY206" s="1322">
        <f>IF(ISERROR(VLOOKUP(VLOOKUP($A206, 'E4 TB Allocation Details'!$A$18:$L$214, MATCH("A &amp; G ID", 'E4 TB Allocation Details'!$A$18:$L$18, 0),FALSE), 'E2 Allocators'!$B$15:$W$358, MATCH('O5 Details by Class &amp; Accounts'!BY$18, 'E2 Allocators'!$B$15:$W$15, 0),FALSE)*$E206), 0, VLOOKUP(VLOOKUP($A206, 'E4 TB Allocation Details'!$A$18:$L$214, MATCH("A &amp; G ID", 'E4 TB Allocation Details'!$A$18:$L$18, 0),FALSE), 'E2 Allocators'!$B$15:$W$358, MATCH('O5 Details by Class &amp; Accounts'!BY$18, 'E2 Allocators'!$B$15:$W$15, 0),FALSE)*$E206)</f>
        <v>0</v>
      </c>
      <c r="BZ206" s="1322">
        <f>IF(ISERROR(VLOOKUP(VLOOKUP($A206, 'E4 TB Allocation Details'!$A$18:$L$214, MATCH("A &amp; G ID", 'E4 TB Allocation Details'!$A$18:$L$18, 0),FALSE), 'E2 Allocators'!$B$15:$W$358, MATCH('O5 Details by Class &amp; Accounts'!BZ$18, 'E2 Allocators'!$B$15:$W$15, 0),FALSE)*$E206), 0, VLOOKUP(VLOOKUP($A206, 'E4 TB Allocation Details'!$A$18:$L$214, MATCH("A &amp; G ID", 'E4 TB Allocation Details'!$A$18:$L$18, 0),FALSE), 'E2 Allocators'!$B$15:$W$358, MATCH('O5 Details by Class &amp; Accounts'!BZ$18, 'E2 Allocators'!$B$15:$W$15, 0),FALSE)*$E206)</f>
        <v>0</v>
      </c>
      <c r="CA206" s="1322">
        <f>IF(ISERROR(VLOOKUP(VLOOKUP($A206, 'E4 TB Allocation Details'!$A$18:$L$214, MATCH("A &amp; G ID", 'E4 TB Allocation Details'!$A$18:$L$18, 0),FALSE), 'E2 Allocators'!$B$15:$W$358, MATCH('O5 Details by Class &amp; Accounts'!CA$18, 'E2 Allocators'!$B$15:$W$15, 0),FALSE)*$E206), 0, VLOOKUP(VLOOKUP($A206, 'E4 TB Allocation Details'!$A$18:$L$214, MATCH("A &amp; G ID", 'E4 TB Allocation Details'!$A$18:$L$18, 0),FALSE), 'E2 Allocators'!$B$15:$W$358, MATCH('O5 Details by Class &amp; Accounts'!CA$18, 'E2 Allocators'!$B$15:$W$15, 0),FALSE)*$E206)</f>
        <v>0</v>
      </c>
      <c r="CB206" s="1322">
        <f>IF(ISERROR(VLOOKUP(VLOOKUP($A206, 'E4 TB Allocation Details'!$A$18:$L$214, MATCH("A &amp; G ID", 'E4 TB Allocation Details'!$A$18:$L$18, 0),FALSE), 'E2 Allocators'!$B$15:$W$358, MATCH('O5 Details by Class &amp; Accounts'!CB$18, 'E2 Allocators'!$B$15:$W$15, 0),FALSE)*$E206), 0, VLOOKUP(VLOOKUP($A206, 'E4 TB Allocation Details'!$A$18:$L$214, MATCH("A &amp; G ID", 'E4 TB Allocation Details'!$A$18:$L$18, 0),FALSE), 'E2 Allocators'!$B$15:$W$358, MATCH('O5 Details by Class &amp; Accounts'!CB$18, 'E2 Allocators'!$B$15:$W$15, 0),FALSE)*$E206)</f>
        <v>0</v>
      </c>
      <c r="CC206" s="1322">
        <f>IF(ISERROR(VLOOKUP(VLOOKUP($A206, 'E4 TB Allocation Details'!$A$18:$L$214, MATCH("A &amp; G ID", 'E4 TB Allocation Details'!$A$18:$L$18, 0),FALSE), 'E2 Allocators'!$B$15:$W$358, MATCH('O5 Details by Class &amp; Accounts'!CC$18, 'E2 Allocators'!$B$15:$W$15, 0),FALSE)*$E206), 0, VLOOKUP(VLOOKUP($A206, 'E4 TB Allocation Details'!$A$18:$L$214, MATCH("A &amp; G ID", 'E4 TB Allocation Details'!$A$18:$L$18, 0),FALSE), 'E2 Allocators'!$B$15:$W$358, MATCH('O5 Details by Class &amp; Accounts'!CC$18, 'E2 Allocators'!$B$15:$W$15, 0),FALSE)*$E206)</f>
        <v>0</v>
      </c>
      <c r="CD206" s="1322">
        <f>IF(ISERROR(VLOOKUP(VLOOKUP($A206, 'E4 TB Allocation Details'!$A$18:$L$214, MATCH("A &amp; G ID", 'E4 TB Allocation Details'!$A$18:$L$18, 0),FALSE), 'E2 Allocators'!$B$15:$W$358, MATCH('O5 Details by Class &amp; Accounts'!CD$18, 'E2 Allocators'!$B$15:$W$15, 0),FALSE)*$E206), 0, VLOOKUP(VLOOKUP($A206, 'E4 TB Allocation Details'!$A$18:$L$214, MATCH("A &amp; G ID", 'E4 TB Allocation Details'!$A$18:$L$18, 0),FALSE), 'E2 Allocators'!$B$15:$W$358, MATCH('O5 Details by Class &amp; Accounts'!CD$18, 'E2 Allocators'!$B$15:$W$15, 0),FALSE)*$E206)</f>
        <v>0</v>
      </c>
      <c r="CE206" s="1322">
        <f>IF(ISERROR(VLOOKUP(VLOOKUP($A206, 'E4 TB Allocation Details'!$A$18:$L$214, MATCH("A &amp; G ID", 'E4 TB Allocation Details'!$A$18:$L$18, 0),FALSE), 'E2 Allocators'!$B$15:$W$358, MATCH('O5 Details by Class &amp; Accounts'!CE$18, 'E2 Allocators'!$B$15:$W$15, 0),FALSE)*$E206), 0, VLOOKUP(VLOOKUP($A206, 'E4 TB Allocation Details'!$A$18:$L$214, MATCH("A &amp; G ID", 'E4 TB Allocation Details'!$A$18:$L$18, 0),FALSE), 'E2 Allocators'!$B$15:$W$358, MATCH('O5 Details by Class &amp; Accounts'!CE$18, 'E2 Allocators'!$B$15:$W$15, 0),FALSE)*$E206)</f>
        <v>0</v>
      </c>
      <c r="CF206" s="1322">
        <f>IF(ISERROR(VLOOKUP(VLOOKUP($A206, 'E4 TB Allocation Details'!$A$18:$L$214, MATCH("A &amp; G ID", 'E4 TB Allocation Details'!$A$18:$L$18, 0),FALSE), 'E2 Allocators'!$B$15:$W$358, MATCH('O5 Details by Class &amp; Accounts'!CF$18, 'E2 Allocators'!$B$15:$W$15, 0),FALSE)*$E206), 0, VLOOKUP(VLOOKUP($A206, 'E4 TB Allocation Details'!$A$18:$L$214, MATCH("A &amp; G ID", 'E4 TB Allocation Details'!$A$18:$L$18, 0),FALSE), 'E2 Allocators'!$B$15:$W$358, MATCH('O5 Details by Class &amp; Accounts'!CF$18, 'E2 Allocators'!$B$15:$W$15, 0),FALSE)*$E206)</f>
        <v>0</v>
      </c>
      <c r="CG206" s="1322">
        <f>IF(ISERROR(VLOOKUP(VLOOKUP($A206, 'E4 TB Allocation Details'!$A$18:$L$214, MATCH("A &amp; G ID", 'E4 TB Allocation Details'!$A$18:$L$18, 0),FALSE), 'E2 Allocators'!$B$15:$W$358, MATCH('O5 Details by Class &amp; Accounts'!CG$18, 'E2 Allocators'!$B$15:$W$15, 0),FALSE)*$E206), 0, VLOOKUP(VLOOKUP($A206, 'E4 TB Allocation Details'!$A$18:$L$214, MATCH("A &amp; G ID", 'E4 TB Allocation Details'!$A$18:$L$18, 0),FALSE), 'E2 Allocators'!$B$15:$W$358, MATCH('O5 Details by Class &amp; Accounts'!CG$18, 'E2 Allocators'!$B$15:$W$15, 0),FALSE)*$E206)</f>
        <v>0</v>
      </c>
      <c r="CH206" s="1322">
        <f>IF(ISERROR(VLOOKUP(VLOOKUP($A206, 'E4 TB Allocation Details'!$A$18:$L$214, MATCH("A &amp; G ID", 'E4 TB Allocation Details'!$A$18:$L$18, 0),FALSE), 'E2 Allocators'!$B$15:$W$358, MATCH('O5 Details by Class &amp; Accounts'!CH$18, 'E2 Allocators'!$B$15:$W$15, 0),FALSE)*$E206), 0, VLOOKUP(VLOOKUP($A206, 'E4 TB Allocation Details'!$A$18:$L$214, MATCH("A &amp; G ID", 'E4 TB Allocation Details'!$A$18:$L$18, 0),FALSE), 'E2 Allocators'!$B$15:$W$358, MATCH('O5 Details by Class &amp; Accounts'!CH$18, 'E2 Allocators'!$B$15:$W$15, 0),FALSE)*$E206)</f>
        <v>0</v>
      </c>
      <c r="CI206" s="1322">
        <f>IF(ISERROR(VLOOKUP(VLOOKUP($A206, 'E4 TB Allocation Details'!$A$18:$L$214, MATCH("A &amp; G ID", 'E4 TB Allocation Details'!$A$18:$L$18, 0),FALSE), 'E2 Allocators'!$B$15:$W$358, MATCH('O5 Details by Class &amp; Accounts'!CI$18, 'E2 Allocators'!$B$15:$W$15, 0),FALSE)*$E206), 0, VLOOKUP(VLOOKUP($A206, 'E4 TB Allocation Details'!$A$18:$L$214, MATCH("A &amp; G ID", 'E4 TB Allocation Details'!$A$18:$L$18, 0),FALSE), 'E2 Allocators'!$B$15:$W$358, MATCH('O5 Details by Class &amp; Accounts'!CI$18, 'E2 Allocators'!$B$15:$W$15, 0),FALSE)*$E206)</f>
        <v>0</v>
      </c>
      <c r="CJ206" s="1322">
        <f>IF(ISERROR(VLOOKUP(VLOOKUP($A206, 'E4 TB Allocation Details'!$A$18:$L$214, MATCH("A &amp; G ID", 'E4 TB Allocation Details'!$A$18:$L$18, 0),FALSE), 'E2 Allocators'!$B$15:$W$358, MATCH('O5 Details by Class &amp; Accounts'!CJ$18, 'E2 Allocators'!$B$15:$W$15, 0),FALSE)*$E206), 0, VLOOKUP(VLOOKUP($A206, 'E4 TB Allocation Details'!$A$18:$L$214, MATCH("A &amp; G ID", 'E4 TB Allocation Details'!$A$18:$L$18, 0),FALSE), 'E2 Allocators'!$B$15:$W$358, MATCH('O5 Details by Class &amp; Accounts'!CJ$18, 'E2 Allocators'!$B$15:$W$15, 0),FALSE)*$E206)</f>
        <v>0</v>
      </c>
      <c r="CK206" s="1322">
        <f>IF(ISERROR(VLOOKUP(VLOOKUP($A206, 'E4 TB Allocation Details'!$A$18:$L$214, MATCH("A &amp; G ID", 'E4 TB Allocation Details'!$A$18:$L$18, 0),FALSE), 'E2 Allocators'!$B$15:$W$358, MATCH('O5 Details by Class &amp; Accounts'!CK$18, 'E2 Allocators'!$B$15:$W$15, 0),FALSE)*$E206), 0, VLOOKUP(VLOOKUP($A206, 'E4 TB Allocation Details'!$A$18:$L$214, MATCH("A &amp; G ID", 'E4 TB Allocation Details'!$A$18:$L$18, 0),FALSE), 'E2 Allocators'!$B$15:$W$358, MATCH('O5 Details by Class &amp; Accounts'!CK$18, 'E2 Allocators'!$B$15:$W$15, 0),FALSE)*$E206)</f>
        <v>0</v>
      </c>
      <c r="CL206" s="1322">
        <f>IF(ISERROR(VLOOKUP(VLOOKUP($A206, 'E4 TB Allocation Details'!$A$18:$L$214, MATCH("A &amp; G ID", 'E4 TB Allocation Details'!$A$18:$L$18, 0),FALSE), 'E2 Allocators'!$B$15:$W$358, MATCH('O5 Details by Class &amp; Accounts'!CL$18, 'E2 Allocators'!$B$15:$W$15, 0),FALSE)*$E206), 0, VLOOKUP(VLOOKUP($A206, 'E4 TB Allocation Details'!$A$18:$L$214, MATCH("A &amp; G ID", 'E4 TB Allocation Details'!$A$18:$L$18, 0),FALSE), 'E2 Allocators'!$B$15:$W$358, MATCH('O5 Details by Class &amp; Accounts'!CL$18, 'E2 Allocators'!$B$15:$W$15, 0),FALSE)*$E206)</f>
        <v>0</v>
      </c>
      <c r="CM206" s="1322">
        <f>IF(ISERROR(VLOOKUP(VLOOKUP($A206, 'E4 TB Allocation Details'!$A$18:$L$214, MATCH("A &amp; G ID", 'E4 TB Allocation Details'!$A$18:$L$18, 0),FALSE), 'E2 Allocators'!$B$15:$W$358, MATCH('O5 Details by Class &amp; Accounts'!CM$18, 'E2 Allocators'!$B$15:$W$15, 0),FALSE)*$E206), 0, VLOOKUP(VLOOKUP($A206, 'E4 TB Allocation Details'!$A$18:$L$214, MATCH("A &amp; G ID", 'E4 TB Allocation Details'!$A$18:$L$18, 0),FALSE), 'E2 Allocators'!$B$15:$W$358, MATCH('O5 Details by Class &amp; Accounts'!CM$18, 'E2 Allocators'!$B$15:$W$15, 0),FALSE)*$E206)</f>
        <v>0</v>
      </c>
      <c r="CN206" s="1322">
        <f t="shared" si="52"/>
        <v>0</v>
      </c>
      <c r="CO206" s="1651">
        <f t="shared" si="50"/>
        <v>0</v>
      </c>
      <c r="CQ206" s="1899" t="inlineStr">
        <is>
          <t/>
        </is>
      </c>
    </row>
    <row r="207" spans="1:95" s="64" customFormat="1" ht="12.75" x14ac:dyDescent="0.2">
      <c r="A207" s="2146">
        <v>6005</v>
      </c>
      <c r="B207" s="2112" t="s">
        <v>41</v>
      </c>
      <c r="C207" s="1648">
        <f>IF(ISERROR(VLOOKUP($A207,'I3 TB Data'!$A$19:$H$483,MATCH('O5 Details by Class &amp; Accounts'!$C$18, 'I3 TB Data'!$A$19:$H$19,0),0)), 0, VLOOKUP($A207,'I3 TB Data'!$A$19:$H$483,MATCH('O5 Details by Class &amp; Accounts'!$C$18,'I3 TB Data'!$A$19:$H$19,0),0))</f>
        <v>710013.45229229191</v>
      </c>
      <c r="D207" s="1649"/>
      <c r="E207" s="1648">
        <f t="shared" si="53"/>
        <v>710013.45229229191</v>
      </c>
      <c r="F207" s="1650"/>
      <c r="G207" s="1650"/>
      <c r="H207" s="1322"/>
      <c r="I207" s="1322">
        <f>IF(ISERROR(VLOOKUP(VLOOKUP($A207, 'E4 TB Allocation Details'!$A$18:$L$214, MATCH("Demand ID", 'E4 TB Allocation Details'!$A$18:$L$18, 0),FALSE), 'E2 Allocators'!$B$15:$W$358, MATCH('O5 Details by Class &amp; Accounts'!I$18, 'E2 Allocators'!$B$15:$W$15, 0),FALSE)*$E207), 0, VLOOKUP(VLOOKUP($A207, 'E4 TB Allocation Details'!$A$18:$L$214, MATCH("Demand ID", 'E4 TB Allocation Details'!$A$18:$L$18, 0),FALSE), 'E2 Allocators'!$B$15:$W$358, MATCH('O5 Details by Class &amp; Accounts'!I$18, 'E2 Allocators'!$B$15:$W$15, 0),FALSE)*$E207)</f>
        <v>0</v>
      </c>
      <c r="J207" s="1322">
        <f>IF(ISERROR(VLOOKUP(VLOOKUP($A207, 'E4 TB Allocation Details'!$A$18:$L$214, MATCH("Demand ID", 'E4 TB Allocation Details'!$A$18:$L$18, 0),FALSE), 'E2 Allocators'!$B$15:$W$358, MATCH('O5 Details by Class &amp; Accounts'!J$18, 'E2 Allocators'!$B$15:$W$15, 0),FALSE)*$E207), 0, VLOOKUP(VLOOKUP($A207, 'E4 TB Allocation Details'!$A$18:$L$214, MATCH("Demand ID", 'E4 TB Allocation Details'!$A$18:$L$18, 0),FALSE), 'E2 Allocators'!$B$15:$W$358, MATCH('O5 Details by Class &amp; Accounts'!J$18, 'E2 Allocators'!$B$15:$W$15, 0),FALSE)*$E207)</f>
        <v>0</v>
      </c>
      <c r="K207" s="1322">
        <f>IF(ISERROR(VLOOKUP(VLOOKUP($A207, 'E4 TB Allocation Details'!$A$18:$L$214, MATCH("Demand ID", 'E4 TB Allocation Details'!$A$18:$L$18, 0),FALSE), 'E2 Allocators'!$B$15:$W$358, MATCH('O5 Details by Class &amp; Accounts'!K$18, 'E2 Allocators'!$B$15:$W$15, 0),FALSE)*$E207), 0, VLOOKUP(VLOOKUP($A207, 'E4 TB Allocation Details'!$A$18:$L$214, MATCH("Demand ID", 'E4 TB Allocation Details'!$A$18:$L$18, 0),FALSE), 'E2 Allocators'!$B$15:$W$358, MATCH('O5 Details by Class &amp; Accounts'!K$18, 'E2 Allocators'!$B$15:$W$15, 0),FALSE)*$E207)</f>
        <v>0</v>
      </c>
      <c r="L207" s="1322">
        <f>IF(ISERROR(VLOOKUP(VLOOKUP($A207, 'E4 TB Allocation Details'!$A$18:$L$214, MATCH("Demand ID", 'E4 TB Allocation Details'!$A$18:$L$18, 0),FALSE), 'E2 Allocators'!$B$15:$W$358, MATCH('O5 Details by Class &amp; Accounts'!L$18, 'E2 Allocators'!$B$15:$W$15, 0),FALSE)*$E207), 0, VLOOKUP(VLOOKUP($A207, 'E4 TB Allocation Details'!$A$18:$L$214, MATCH("Demand ID", 'E4 TB Allocation Details'!$A$18:$L$18, 0),FALSE), 'E2 Allocators'!$B$15:$W$358, MATCH('O5 Details by Class &amp; Accounts'!L$18, 'E2 Allocators'!$B$15:$W$15, 0),FALSE)*$E207)</f>
        <v>0</v>
      </c>
      <c r="M207" s="1322">
        <f>IF(ISERROR(VLOOKUP(VLOOKUP($A207, 'E4 TB Allocation Details'!$A$18:$L$214, MATCH("Demand ID", 'E4 TB Allocation Details'!$A$18:$L$18, 0),FALSE), 'E2 Allocators'!$B$15:$W$358, MATCH('O5 Details by Class &amp; Accounts'!M$18, 'E2 Allocators'!$B$15:$W$15, 0),FALSE)*$E207), 0, VLOOKUP(VLOOKUP($A207, 'E4 TB Allocation Details'!$A$18:$L$214, MATCH("Demand ID", 'E4 TB Allocation Details'!$A$18:$L$18, 0),FALSE), 'E2 Allocators'!$B$15:$W$358, MATCH('O5 Details by Class &amp; Accounts'!M$18, 'E2 Allocators'!$B$15:$W$15, 0),FALSE)*$E207)</f>
        <v>0</v>
      </c>
      <c r="N207" s="1322">
        <f>IF(ISERROR(VLOOKUP(VLOOKUP($A207, 'E4 TB Allocation Details'!$A$18:$L$214, MATCH("Demand ID", 'E4 TB Allocation Details'!$A$18:$L$18, 0),FALSE), 'E2 Allocators'!$B$15:$W$358, MATCH('O5 Details by Class &amp; Accounts'!N$18, 'E2 Allocators'!$B$15:$W$15, 0),FALSE)*$E207), 0, VLOOKUP(VLOOKUP($A207, 'E4 TB Allocation Details'!$A$18:$L$214, MATCH("Demand ID", 'E4 TB Allocation Details'!$A$18:$L$18, 0),FALSE), 'E2 Allocators'!$B$15:$W$358, MATCH('O5 Details by Class &amp; Accounts'!N$18, 'E2 Allocators'!$B$15:$W$15, 0),FALSE)*$E207)</f>
        <v>0</v>
      </c>
      <c r="O207" s="1322">
        <f>IF(ISERROR(VLOOKUP(VLOOKUP($A207, 'E4 TB Allocation Details'!$A$18:$L$214, MATCH("Demand ID", 'E4 TB Allocation Details'!$A$18:$L$18, 0),FALSE), 'E2 Allocators'!$B$15:$W$358, MATCH('O5 Details by Class &amp; Accounts'!O$18, 'E2 Allocators'!$B$15:$W$15, 0),FALSE)*$E207), 0, VLOOKUP(VLOOKUP($A207, 'E4 TB Allocation Details'!$A$18:$L$214, MATCH("Demand ID", 'E4 TB Allocation Details'!$A$18:$L$18, 0),FALSE), 'E2 Allocators'!$B$15:$W$358, MATCH('O5 Details by Class &amp; Accounts'!O$18, 'E2 Allocators'!$B$15:$W$15, 0),FALSE)*$E207)</f>
        <v>0</v>
      </c>
      <c r="P207" s="1322">
        <f>IF(ISERROR(VLOOKUP(VLOOKUP($A207, 'E4 TB Allocation Details'!$A$18:$L$214, MATCH("Demand ID", 'E4 TB Allocation Details'!$A$18:$L$18, 0),FALSE), 'E2 Allocators'!$B$15:$W$358, MATCH('O5 Details by Class &amp; Accounts'!P$18, 'E2 Allocators'!$B$15:$W$15, 0),FALSE)*$E207), 0, VLOOKUP(VLOOKUP($A207, 'E4 TB Allocation Details'!$A$18:$L$214, MATCH("Demand ID", 'E4 TB Allocation Details'!$A$18:$L$18, 0),FALSE), 'E2 Allocators'!$B$15:$W$358, MATCH('O5 Details by Class &amp; Accounts'!P$18, 'E2 Allocators'!$B$15:$W$15, 0),FALSE)*$E207)</f>
        <v>0</v>
      </c>
      <c r="Q207" s="1322">
        <f>IF(ISERROR(VLOOKUP(VLOOKUP($A207, 'E4 TB Allocation Details'!$A$18:$L$214, MATCH("Demand ID", 'E4 TB Allocation Details'!$A$18:$L$18, 0),FALSE), 'E2 Allocators'!$B$15:$W$358, MATCH('O5 Details by Class &amp; Accounts'!Q$18, 'E2 Allocators'!$B$15:$W$15, 0),FALSE)*$E207), 0, VLOOKUP(VLOOKUP($A207, 'E4 TB Allocation Details'!$A$18:$L$214, MATCH("Demand ID", 'E4 TB Allocation Details'!$A$18:$L$18, 0),FALSE), 'E2 Allocators'!$B$15:$W$358, MATCH('O5 Details by Class &amp; Accounts'!Q$18, 'E2 Allocators'!$B$15:$W$15, 0),FALSE)*$E207)</f>
        <v>0</v>
      </c>
      <c r="R207" s="1322">
        <f>IF(ISERROR(VLOOKUP(VLOOKUP($A207, 'E4 TB Allocation Details'!$A$18:$L$214, MATCH("Demand ID", 'E4 TB Allocation Details'!$A$18:$L$18, 0),FALSE), 'E2 Allocators'!$B$15:$W$358, MATCH('O5 Details by Class &amp; Accounts'!R$18, 'E2 Allocators'!$B$15:$W$15, 0),FALSE)*$E207), 0, VLOOKUP(VLOOKUP($A207, 'E4 TB Allocation Details'!$A$18:$L$214, MATCH("Demand ID", 'E4 TB Allocation Details'!$A$18:$L$18, 0),FALSE), 'E2 Allocators'!$B$15:$W$358, MATCH('O5 Details by Class &amp; Accounts'!R$18, 'E2 Allocators'!$B$15:$W$15, 0),FALSE)*$E207)</f>
        <v>0</v>
      </c>
      <c r="S207" s="1322">
        <f>IF(ISERROR(VLOOKUP(VLOOKUP($A207, 'E4 TB Allocation Details'!$A$18:$L$214, MATCH("Demand ID", 'E4 TB Allocation Details'!$A$18:$L$18, 0),FALSE), 'E2 Allocators'!$B$15:$W$358, MATCH('O5 Details by Class &amp; Accounts'!S$18, 'E2 Allocators'!$B$15:$W$15, 0),FALSE)*$E207), 0, VLOOKUP(VLOOKUP($A207, 'E4 TB Allocation Details'!$A$18:$L$214, MATCH("Demand ID", 'E4 TB Allocation Details'!$A$18:$L$18, 0),FALSE), 'E2 Allocators'!$B$15:$W$358, MATCH('O5 Details by Class &amp; Accounts'!S$18, 'E2 Allocators'!$B$15:$W$15, 0),FALSE)*$E207)</f>
        <v>0</v>
      </c>
      <c r="T207" s="1322">
        <f>IF(ISERROR(VLOOKUP(VLOOKUP($A207, 'E4 TB Allocation Details'!$A$18:$L$214, MATCH("Demand ID", 'E4 TB Allocation Details'!$A$18:$L$18, 0),FALSE), 'E2 Allocators'!$B$15:$W$358, MATCH('O5 Details by Class &amp; Accounts'!T$18, 'E2 Allocators'!$B$15:$W$15, 0),FALSE)*$E207), 0, VLOOKUP(VLOOKUP($A207, 'E4 TB Allocation Details'!$A$18:$L$214, MATCH("Demand ID", 'E4 TB Allocation Details'!$A$18:$L$18, 0),FALSE), 'E2 Allocators'!$B$15:$W$358, MATCH('O5 Details by Class &amp; Accounts'!T$18, 'E2 Allocators'!$B$15:$W$15, 0),FALSE)*$E207)</f>
        <v>0</v>
      </c>
      <c r="U207" s="1322">
        <f>IF(ISERROR(VLOOKUP(VLOOKUP($A207, 'E4 TB Allocation Details'!$A$18:$L$214, MATCH("Demand ID", 'E4 TB Allocation Details'!$A$18:$L$18, 0),FALSE), 'E2 Allocators'!$B$15:$W$358, MATCH('O5 Details by Class &amp; Accounts'!U$18, 'E2 Allocators'!$B$15:$W$15, 0),FALSE)*$E207), 0, VLOOKUP(VLOOKUP($A207, 'E4 TB Allocation Details'!$A$18:$L$214, MATCH("Demand ID", 'E4 TB Allocation Details'!$A$18:$L$18, 0),FALSE), 'E2 Allocators'!$B$15:$W$358, MATCH('O5 Details by Class &amp; Accounts'!U$18, 'E2 Allocators'!$B$15:$W$15, 0),FALSE)*$E207)</f>
        <v>0</v>
      </c>
      <c r="V207" s="1322">
        <f>IF(ISERROR(VLOOKUP(VLOOKUP($A207, 'E4 TB Allocation Details'!$A$18:$L$214, MATCH("Demand ID", 'E4 TB Allocation Details'!$A$18:$L$18, 0),FALSE), 'E2 Allocators'!$B$15:$W$358, MATCH('O5 Details by Class &amp; Accounts'!V$18, 'E2 Allocators'!$B$15:$W$15, 0),FALSE)*$E207), 0, VLOOKUP(VLOOKUP($A207, 'E4 TB Allocation Details'!$A$18:$L$214, MATCH("Demand ID", 'E4 TB Allocation Details'!$A$18:$L$18, 0),FALSE), 'E2 Allocators'!$B$15:$W$358, MATCH('O5 Details by Class &amp; Accounts'!V$18, 'E2 Allocators'!$B$15:$W$15, 0),FALSE)*$E207)</f>
        <v>0</v>
      </c>
      <c r="W207" s="1322">
        <f>IF(ISERROR(VLOOKUP(VLOOKUP($A207, 'E4 TB Allocation Details'!$A$18:$L$214, MATCH("Demand ID", 'E4 TB Allocation Details'!$A$18:$L$18, 0),FALSE), 'E2 Allocators'!$B$15:$W$358, MATCH('O5 Details by Class &amp; Accounts'!W$18, 'E2 Allocators'!$B$15:$W$15, 0),FALSE)*$E207), 0, VLOOKUP(VLOOKUP($A207, 'E4 TB Allocation Details'!$A$18:$L$214, MATCH("Demand ID", 'E4 TB Allocation Details'!$A$18:$L$18, 0),FALSE), 'E2 Allocators'!$B$15:$W$358, MATCH('O5 Details by Class &amp; Accounts'!W$18, 'E2 Allocators'!$B$15:$W$15, 0),FALSE)*$E207)</f>
        <v>0</v>
      </c>
      <c r="X207" s="1322">
        <f>IF(ISERROR(VLOOKUP(VLOOKUP($A207, 'E4 TB Allocation Details'!$A$18:$L$214, MATCH("Demand ID", 'E4 TB Allocation Details'!$A$18:$L$18, 0),FALSE), 'E2 Allocators'!$B$15:$W$358, MATCH('O5 Details by Class &amp; Accounts'!X$18, 'E2 Allocators'!$B$15:$W$15, 0),FALSE)*$E207), 0, VLOOKUP(VLOOKUP($A207, 'E4 TB Allocation Details'!$A$18:$L$214, MATCH("Demand ID", 'E4 TB Allocation Details'!$A$18:$L$18, 0),FALSE), 'E2 Allocators'!$B$15:$W$358, MATCH('O5 Details by Class &amp; Accounts'!X$18, 'E2 Allocators'!$B$15:$W$15, 0),FALSE)*$E207)</f>
        <v>0</v>
      </c>
      <c r="Y207" s="1322">
        <f>IF(ISERROR(VLOOKUP(VLOOKUP($A207, 'E4 TB Allocation Details'!$A$18:$L$214, MATCH("Demand ID", 'E4 TB Allocation Details'!$A$18:$L$18, 0),FALSE), 'E2 Allocators'!$B$15:$W$358, MATCH('O5 Details by Class &amp; Accounts'!Y$18, 'E2 Allocators'!$B$15:$W$15, 0),FALSE)*$E207), 0, VLOOKUP(VLOOKUP($A207, 'E4 TB Allocation Details'!$A$18:$L$214, MATCH("Demand ID", 'E4 TB Allocation Details'!$A$18:$L$18, 0),FALSE), 'E2 Allocators'!$B$15:$W$358, MATCH('O5 Details by Class &amp; Accounts'!Y$18, 'E2 Allocators'!$B$15:$W$15, 0),FALSE)*$E207)</f>
        <v>0</v>
      </c>
      <c r="Z207" s="1322">
        <f>IF(ISERROR(VLOOKUP(VLOOKUP($A207, 'E4 TB Allocation Details'!$A$18:$L$214, MATCH("Demand ID", 'E4 TB Allocation Details'!$A$18:$L$18, 0),FALSE), 'E2 Allocators'!$B$15:$W$358, MATCH('O5 Details by Class &amp; Accounts'!Z$18, 'E2 Allocators'!$B$15:$W$15, 0),FALSE)*$E207), 0, VLOOKUP(VLOOKUP($A207, 'E4 TB Allocation Details'!$A$18:$L$214, MATCH("Demand ID", 'E4 TB Allocation Details'!$A$18:$L$18, 0),FALSE), 'E2 Allocators'!$B$15:$W$358, MATCH('O5 Details by Class &amp; Accounts'!Z$18, 'E2 Allocators'!$B$15:$W$15, 0),FALSE)*$E207)</f>
        <v>0</v>
      </c>
      <c r="AA207" s="1322">
        <f>IF(ISERROR(VLOOKUP(VLOOKUP($A207, 'E4 TB Allocation Details'!$A$18:$L$214, MATCH("Demand ID", 'E4 TB Allocation Details'!$A$18:$L$18, 0),FALSE), 'E2 Allocators'!$B$15:$W$358, MATCH('O5 Details by Class &amp; Accounts'!AA$18, 'E2 Allocators'!$B$15:$W$15, 0),FALSE)*$E207), 0, VLOOKUP(VLOOKUP($A207, 'E4 TB Allocation Details'!$A$18:$L$214, MATCH("Demand ID", 'E4 TB Allocation Details'!$A$18:$L$18, 0),FALSE), 'E2 Allocators'!$B$15:$W$358, MATCH('O5 Details by Class &amp; Accounts'!AA$18, 'E2 Allocators'!$B$15:$W$15, 0),FALSE)*$E207)</f>
        <v>0</v>
      </c>
      <c r="AB207" s="1322">
        <f>IF(ISERROR(VLOOKUP(VLOOKUP($A207, 'E4 TB Allocation Details'!$A$18:$L$214, MATCH("Demand ID", 'E4 TB Allocation Details'!$A$18:$L$18, 0),FALSE), 'E2 Allocators'!$B$15:$W$358, MATCH('O5 Details by Class &amp; Accounts'!AB$18, 'E2 Allocators'!$B$15:$W$15, 0),FALSE)*$E207), 0, VLOOKUP(VLOOKUP($A207, 'E4 TB Allocation Details'!$A$18:$L$214, MATCH("Demand ID", 'E4 TB Allocation Details'!$A$18:$L$18, 0),FALSE), 'E2 Allocators'!$B$15:$W$358, MATCH('O5 Details by Class &amp; Accounts'!AB$18, 'E2 Allocators'!$B$15:$W$15, 0),FALSE)*$E207)</f>
        <v>0</v>
      </c>
      <c r="AC207" s="1322">
        <f>SUM(I207:AB207)</f>
        <v>0</v>
      </c>
      <c r="AD207" s="1322">
        <f>IF(ISERROR(VLOOKUP(VLOOKUP($A207, 'E4 TB Allocation Details'!$A$18:$L$214, MATCH("Customer ID", 'E4 TB Allocation Details'!$A$18:$L$18, 0),FALSE), 'E2 Allocators'!$B$15:$W$358, MATCH('O5 Details by Class &amp; Accounts'!AD$18, 'E2 Allocators'!$B$15:$W$15, 0),FALSE)*$E207), 0, VLOOKUP(VLOOKUP($A207, 'E4 TB Allocation Details'!$A$18:$L$214, MATCH("Customer ID", 'E4 TB Allocation Details'!$A$18:$L$18, 0),FALSE), 'E2 Allocators'!$B$15:$W$358, MATCH('O5 Details by Class &amp; Accounts'!AD$18, 'E2 Allocators'!$B$15:$W$15, 0),FALSE)*$E207)</f>
        <v>0</v>
      </c>
      <c r="AE207" s="1322">
        <f>IF(ISERROR(VLOOKUP(VLOOKUP($A207, 'E4 TB Allocation Details'!$A$18:$L$214, MATCH("Customer ID", 'E4 TB Allocation Details'!$A$18:$L$18, 0),FALSE), 'E2 Allocators'!$B$15:$W$358, MATCH('O5 Details by Class &amp; Accounts'!AE$18, 'E2 Allocators'!$B$15:$W$15, 0),FALSE)*$E207), 0, VLOOKUP(VLOOKUP($A207, 'E4 TB Allocation Details'!$A$18:$L$214, MATCH("Customer ID", 'E4 TB Allocation Details'!$A$18:$L$18, 0),FALSE), 'E2 Allocators'!$B$15:$W$358, MATCH('O5 Details by Class &amp; Accounts'!AE$18, 'E2 Allocators'!$B$15:$W$15, 0),FALSE)*$E207)</f>
        <v>0</v>
      </c>
      <c r="AF207" s="1322">
        <f>IF(ISERROR(VLOOKUP(VLOOKUP($A207, 'E4 TB Allocation Details'!$A$18:$L$214, MATCH("Customer ID", 'E4 TB Allocation Details'!$A$18:$L$18, 0),FALSE), 'E2 Allocators'!$B$15:$W$358, MATCH('O5 Details by Class &amp; Accounts'!AF$18, 'E2 Allocators'!$B$15:$W$15, 0),FALSE)*$E207), 0, VLOOKUP(VLOOKUP($A207, 'E4 TB Allocation Details'!$A$18:$L$214, MATCH("Customer ID", 'E4 TB Allocation Details'!$A$18:$L$18, 0),FALSE), 'E2 Allocators'!$B$15:$W$358, MATCH('O5 Details by Class &amp; Accounts'!AF$18, 'E2 Allocators'!$B$15:$W$15, 0),FALSE)*$E207)</f>
        <v>0</v>
      </c>
      <c r="AG207" s="1322">
        <f>IF(ISERROR(VLOOKUP(VLOOKUP($A207, 'E4 TB Allocation Details'!$A$18:$L$214, MATCH("Customer ID", 'E4 TB Allocation Details'!$A$18:$L$18, 0),FALSE), 'E2 Allocators'!$B$15:$W$358, MATCH('O5 Details by Class &amp; Accounts'!AG$18, 'E2 Allocators'!$B$15:$W$15, 0),FALSE)*$E207), 0, VLOOKUP(VLOOKUP($A207, 'E4 TB Allocation Details'!$A$18:$L$214, MATCH("Customer ID", 'E4 TB Allocation Details'!$A$18:$L$18, 0),FALSE), 'E2 Allocators'!$B$15:$W$358, MATCH('O5 Details by Class &amp; Accounts'!AG$18, 'E2 Allocators'!$B$15:$W$15, 0),FALSE)*$E207)</f>
        <v>0</v>
      </c>
      <c r="AH207" s="1322">
        <f>IF(ISERROR(VLOOKUP(VLOOKUP($A207, 'E4 TB Allocation Details'!$A$18:$L$214, MATCH("Customer ID", 'E4 TB Allocation Details'!$A$18:$L$18, 0),FALSE), 'E2 Allocators'!$B$15:$W$358, MATCH('O5 Details by Class &amp; Accounts'!AH$18, 'E2 Allocators'!$B$15:$W$15, 0),FALSE)*$E207), 0, VLOOKUP(VLOOKUP($A207, 'E4 TB Allocation Details'!$A$18:$L$214, MATCH("Customer ID", 'E4 TB Allocation Details'!$A$18:$L$18, 0),FALSE), 'E2 Allocators'!$B$15:$W$358, MATCH('O5 Details by Class &amp; Accounts'!AH$18, 'E2 Allocators'!$B$15:$W$15, 0),FALSE)*$E207)</f>
        <v>0</v>
      </c>
      <c r="AI207" s="1322">
        <f>IF(ISERROR(VLOOKUP(VLOOKUP($A207, 'E4 TB Allocation Details'!$A$18:$L$214, MATCH("Customer ID", 'E4 TB Allocation Details'!$A$18:$L$18, 0),FALSE), 'E2 Allocators'!$B$15:$W$358, MATCH('O5 Details by Class &amp; Accounts'!AI$18, 'E2 Allocators'!$B$15:$W$15, 0),FALSE)*$E207), 0, VLOOKUP(VLOOKUP($A207, 'E4 TB Allocation Details'!$A$18:$L$214, MATCH("Customer ID", 'E4 TB Allocation Details'!$A$18:$L$18, 0),FALSE), 'E2 Allocators'!$B$15:$W$358, MATCH('O5 Details by Class &amp; Accounts'!AI$18, 'E2 Allocators'!$B$15:$W$15, 0),FALSE)*$E207)</f>
        <v>0</v>
      </c>
      <c r="AJ207" s="1322">
        <f>IF(ISERROR(VLOOKUP(VLOOKUP($A207, 'E4 TB Allocation Details'!$A$18:$L$214, MATCH("Customer ID", 'E4 TB Allocation Details'!$A$18:$L$18, 0),FALSE), 'E2 Allocators'!$B$15:$W$358, MATCH('O5 Details by Class &amp; Accounts'!AJ$18, 'E2 Allocators'!$B$15:$W$15, 0),FALSE)*$E207), 0, VLOOKUP(VLOOKUP($A207, 'E4 TB Allocation Details'!$A$18:$L$214, MATCH("Customer ID", 'E4 TB Allocation Details'!$A$18:$L$18, 0),FALSE), 'E2 Allocators'!$B$15:$W$358, MATCH('O5 Details by Class &amp; Accounts'!AJ$18, 'E2 Allocators'!$B$15:$W$15, 0),FALSE)*$E207)</f>
        <v>0</v>
      </c>
      <c r="AK207" s="1322">
        <f>IF(ISERROR(VLOOKUP(VLOOKUP($A207, 'E4 TB Allocation Details'!$A$18:$L$214, MATCH("Customer ID", 'E4 TB Allocation Details'!$A$18:$L$18, 0),FALSE), 'E2 Allocators'!$B$15:$W$358, MATCH('O5 Details by Class &amp; Accounts'!AK$18, 'E2 Allocators'!$B$15:$W$15, 0),FALSE)*$E207), 0, VLOOKUP(VLOOKUP($A207, 'E4 TB Allocation Details'!$A$18:$L$214, MATCH("Customer ID", 'E4 TB Allocation Details'!$A$18:$L$18, 0),FALSE), 'E2 Allocators'!$B$15:$W$358, MATCH('O5 Details by Class &amp; Accounts'!AK$18, 'E2 Allocators'!$B$15:$W$15, 0),FALSE)*$E207)</f>
        <v>0</v>
      </c>
      <c r="AL207" s="1322">
        <f>IF(ISERROR(VLOOKUP(VLOOKUP($A207, 'E4 TB Allocation Details'!$A$18:$L$214, MATCH("Customer ID", 'E4 TB Allocation Details'!$A$18:$L$18, 0),FALSE), 'E2 Allocators'!$B$15:$W$358, MATCH('O5 Details by Class &amp; Accounts'!AL$18, 'E2 Allocators'!$B$15:$W$15, 0),FALSE)*$E207), 0, VLOOKUP(VLOOKUP($A207, 'E4 TB Allocation Details'!$A$18:$L$214, MATCH("Customer ID", 'E4 TB Allocation Details'!$A$18:$L$18, 0),FALSE), 'E2 Allocators'!$B$15:$W$358, MATCH('O5 Details by Class &amp; Accounts'!AL$18, 'E2 Allocators'!$B$15:$W$15, 0),FALSE)*$E207)</f>
        <v>0</v>
      </c>
      <c r="AM207" s="1322">
        <f>IF(ISERROR(VLOOKUP(VLOOKUP($A207, 'E4 TB Allocation Details'!$A$18:$L$214, MATCH("Customer ID", 'E4 TB Allocation Details'!$A$18:$L$18, 0),FALSE), 'E2 Allocators'!$B$15:$W$358, MATCH('O5 Details by Class &amp; Accounts'!AM$18, 'E2 Allocators'!$B$15:$W$15, 0),FALSE)*$E207), 0, VLOOKUP(VLOOKUP($A207, 'E4 TB Allocation Details'!$A$18:$L$214, MATCH("Customer ID", 'E4 TB Allocation Details'!$A$18:$L$18, 0),FALSE), 'E2 Allocators'!$B$15:$W$358, MATCH('O5 Details by Class &amp; Accounts'!AM$18, 'E2 Allocators'!$B$15:$W$15, 0),FALSE)*$E207)</f>
        <v>0</v>
      </c>
      <c r="AN207" s="1322">
        <f>IF(ISERROR(VLOOKUP(VLOOKUP($A207, 'E4 TB Allocation Details'!$A$18:$L$214, MATCH("Customer ID", 'E4 TB Allocation Details'!$A$18:$L$18, 0),FALSE), 'E2 Allocators'!$B$15:$W$358, MATCH('O5 Details by Class &amp; Accounts'!AN$18, 'E2 Allocators'!$B$15:$W$15, 0),FALSE)*$E207), 0, VLOOKUP(VLOOKUP($A207, 'E4 TB Allocation Details'!$A$18:$L$214, MATCH("Customer ID", 'E4 TB Allocation Details'!$A$18:$L$18, 0),FALSE), 'E2 Allocators'!$B$15:$W$358, MATCH('O5 Details by Class &amp; Accounts'!AN$18, 'E2 Allocators'!$B$15:$W$15, 0),FALSE)*$E207)</f>
        <v>0</v>
      </c>
      <c r="AO207" s="1322">
        <f>IF(ISERROR(VLOOKUP(VLOOKUP($A207, 'E4 TB Allocation Details'!$A$18:$L$214, MATCH("Customer ID", 'E4 TB Allocation Details'!$A$18:$L$18, 0),FALSE), 'E2 Allocators'!$B$15:$W$358, MATCH('O5 Details by Class &amp; Accounts'!AO$18, 'E2 Allocators'!$B$15:$W$15, 0),FALSE)*$E207), 0, VLOOKUP(VLOOKUP($A207, 'E4 TB Allocation Details'!$A$18:$L$214, MATCH("Customer ID", 'E4 TB Allocation Details'!$A$18:$L$18, 0),FALSE), 'E2 Allocators'!$B$15:$W$358, MATCH('O5 Details by Class &amp; Accounts'!AO$18, 'E2 Allocators'!$B$15:$W$15, 0),FALSE)*$E207)</f>
        <v>0</v>
      </c>
      <c r="AP207" s="1322">
        <f>IF(ISERROR(VLOOKUP(VLOOKUP($A207, 'E4 TB Allocation Details'!$A$18:$L$214, MATCH("Customer ID", 'E4 TB Allocation Details'!$A$18:$L$18, 0),FALSE), 'E2 Allocators'!$B$15:$W$358, MATCH('O5 Details by Class &amp; Accounts'!AP$18, 'E2 Allocators'!$B$15:$W$15, 0),FALSE)*$E207), 0, VLOOKUP(VLOOKUP($A207, 'E4 TB Allocation Details'!$A$18:$L$214, MATCH("Customer ID", 'E4 TB Allocation Details'!$A$18:$L$18, 0),FALSE), 'E2 Allocators'!$B$15:$W$358, MATCH('O5 Details by Class &amp; Accounts'!AP$18, 'E2 Allocators'!$B$15:$W$15, 0),FALSE)*$E207)</f>
        <v>0</v>
      </c>
      <c r="AQ207" s="1322">
        <f>IF(ISERROR(VLOOKUP(VLOOKUP($A207, 'E4 TB Allocation Details'!$A$18:$L$214, MATCH("Customer ID", 'E4 TB Allocation Details'!$A$18:$L$18, 0),FALSE), 'E2 Allocators'!$B$15:$W$358, MATCH('O5 Details by Class &amp; Accounts'!AQ$18, 'E2 Allocators'!$B$15:$W$15, 0),FALSE)*$E207), 0, VLOOKUP(VLOOKUP($A207, 'E4 TB Allocation Details'!$A$18:$L$214, MATCH("Customer ID", 'E4 TB Allocation Details'!$A$18:$L$18, 0),FALSE), 'E2 Allocators'!$B$15:$W$358, MATCH('O5 Details by Class &amp; Accounts'!AQ$18, 'E2 Allocators'!$B$15:$W$15, 0),FALSE)*$E207)</f>
        <v>0</v>
      </c>
      <c r="AR207" s="1322">
        <f>IF(ISERROR(VLOOKUP(VLOOKUP($A207, 'E4 TB Allocation Details'!$A$18:$L$214, MATCH("Customer ID", 'E4 TB Allocation Details'!$A$18:$L$18, 0),FALSE), 'E2 Allocators'!$B$15:$W$358, MATCH('O5 Details by Class &amp; Accounts'!AR$18, 'E2 Allocators'!$B$15:$W$15, 0),FALSE)*$E207), 0, VLOOKUP(VLOOKUP($A207, 'E4 TB Allocation Details'!$A$18:$L$214, MATCH("Customer ID", 'E4 TB Allocation Details'!$A$18:$L$18, 0),FALSE), 'E2 Allocators'!$B$15:$W$358, MATCH('O5 Details by Class &amp; Accounts'!AR$18, 'E2 Allocators'!$B$15:$W$15, 0),FALSE)*$E207)</f>
        <v>0</v>
      </c>
      <c r="AS207" s="1322">
        <f>IF(ISERROR(VLOOKUP(VLOOKUP($A207, 'E4 TB Allocation Details'!$A$18:$L$214, MATCH("Customer ID", 'E4 TB Allocation Details'!$A$18:$L$18, 0),FALSE), 'E2 Allocators'!$B$15:$W$358, MATCH('O5 Details by Class &amp; Accounts'!AS$18, 'E2 Allocators'!$B$15:$W$15, 0),FALSE)*$E207), 0, VLOOKUP(VLOOKUP($A207, 'E4 TB Allocation Details'!$A$18:$L$214, MATCH("Customer ID", 'E4 TB Allocation Details'!$A$18:$L$18, 0),FALSE), 'E2 Allocators'!$B$15:$W$358, MATCH('O5 Details by Class &amp; Accounts'!AS$18, 'E2 Allocators'!$B$15:$W$15, 0),FALSE)*$E207)</f>
        <v>0</v>
      </c>
      <c r="AT207" s="1322">
        <f>IF(ISERROR(VLOOKUP(VLOOKUP($A207, 'E4 TB Allocation Details'!$A$18:$L$214, MATCH("Customer ID", 'E4 TB Allocation Details'!$A$18:$L$18, 0),FALSE), 'E2 Allocators'!$B$15:$W$358, MATCH('O5 Details by Class &amp; Accounts'!AT$18, 'E2 Allocators'!$B$15:$W$15, 0),FALSE)*$E207), 0, VLOOKUP(VLOOKUP($A207, 'E4 TB Allocation Details'!$A$18:$L$214, MATCH("Customer ID", 'E4 TB Allocation Details'!$A$18:$L$18, 0),FALSE), 'E2 Allocators'!$B$15:$W$358, MATCH('O5 Details by Class &amp; Accounts'!AT$18, 'E2 Allocators'!$B$15:$W$15, 0),FALSE)*$E207)</f>
        <v>0</v>
      </c>
      <c r="AU207" s="1322">
        <f>IF(ISERROR(VLOOKUP(VLOOKUP($A207, 'E4 TB Allocation Details'!$A$18:$L$214, MATCH("Customer ID", 'E4 TB Allocation Details'!$A$18:$L$18, 0),FALSE), 'E2 Allocators'!$B$15:$W$358, MATCH('O5 Details by Class &amp; Accounts'!AU$18, 'E2 Allocators'!$B$15:$W$15, 0),FALSE)*$E207), 0, VLOOKUP(VLOOKUP($A207, 'E4 TB Allocation Details'!$A$18:$L$214, MATCH("Customer ID", 'E4 TB Allocation Details'!$A$18:$L$18, 0),FALSE), 'E2 Allocators'!$B$15:$W$358, MATCH('O5 Details by Class &amp; Accounts'!AU$18, 'E2 Allocators'!$B$15:$W$15, 0),FALSE)*$E207)</f>
        <v>0</v>
      </c>
      <c r="AV207" s="1322">
        <f>IF(ISERROR(VLOOKUP(VLOOKUP($A207, 'E4 TB Allocation Details'!$A$18:$L$214, MATCH("Customer ID", 'E4 TB Allocation Details'!$A$18:$L$18, 0),FALSE), 'E2 Allocators'!$B$15:$W$358, MATCH('O5 Details by Class &amp; Accounts'!AV$18, 'E2 Allocators'!$B$15:$W$15, 0),FALSE)*$E207), 0, VLOOKUP(VLOOKUP($A207, 'E4 TB Allocation Details'!$A$18:$L$214, MATCH("Customer ID", 'E4 TB Allocation Details'!$A$18:$L$18, 0),FALSE), 'E2 Allocators'!$B$15:$W$358, MATCH('O5 Details by Class &amp; Accounts'!AV$18, 'E2 Allocators'!$B$15:$W$15, 0),FALSE)*$E207)</f>
        <v>0</v>
      </c>
      <c r="AW207" s="1322">
        <f>IF(ISERROR(VLOOKUP(VLOOKUP($A207, 'E4 TB Allocation Details'!$A$18:$L$214, MATCH("Customer ID", 'E4 TB Allocation Details'!$A$18:$L$18, 0),FALSE), 'E2 Allocators'!$B$15:$W$358, MATCH('O5 Details by Class &amp; Accounts'!AW$18, 'E2 Allocators'!$B$15:$W$15, 0),FALSE)*$E207), 0, VLOOKUP(VLOOKUP($A207, 'E4 TB Allocation Details'!$A$18:$L$214, MATCH("Customer ID", 'E4 TB Allocation Details'!$A$18:$L$18, 0),FALSE), 'E2 Allocators'!$B$15:$W$358, MATCH('O5 Details by Class &amp; Accounts'!AW$18, 'E2 Allocators'!$B$15:$W$15, 0),FALSE)*$E207)</f>
        <v>0</v>
      </c>
      <c r="AX207" s="1322">
        <f>SUM(AD207:AW207)</f>
        <v>0</v>
      </c>
      <c r="AY207" s="1322">
        <f>IF(ISERROR(VLOOKUP(VLOOKUP($A207, 'E4 TB Allocation Details'!$A$18:$L$214, MATCH("Misc ID", 'E4 TB Allocation Details'!$A$18:$L$18, 0),FALSE), 'E2 Allocators'!$B$15:$W$358, MATCH('O5 Details by Class &amp; Accounts'!AY$18, 'E2 Allocators'!$B$15:$W$15, 0),FALSE)*$E207), 0, VLOOKUP(VLOOKUP($A207, 'E4 TB Allocation Details'!$A$18:$L$214, MATCH("Misc ID", 'E4 TB Allocation Details'!$A$18:$L$18, 0),FALSE), 'E2 Allocators'!$B$15:$W$358, MATCH('O5 Details by Class &amp; Accounts'!AY$18, 'E2 Allocators'!$B$15:$W$15, 0),FALSE)*$E207)</f>
        <v>0</v>
      </c>
      <c r="AZ207" s="1322">
        <f>IF(ISERROR(VLOOKUP(VLOOKUP($A207, 'E4 TB Allocation Details'!$A$18:$L$214, MATCH("Misc ID", 'E4 TB Allocation Details'!$A$18:$L$18, 0),FALSE), 'E2 Allocators'!$B$15:$W$358, MATCH('O5 Details by Class &amp; Accounts'!AZ$18, 'E2 Allocators'!$B$15:$W$15, 0),FALSE)*$E207), 0, VLOOKUP(VLOOKUP($A207, 'E4 TB Allocation Details'!$A$18:$L$214, MATCH("Misc ID", 'E4 TB Allocation Details'!$A$18:$L$18, 0),FALSE), 'E2 Allocators'!$B$15:$W$358, MATCH('O5 Details by Class &amp; Accounts'!AZ$18, 'E2 Allocators'!$B$15:$W$15, 0),FALSE)*$E207)</f>
        <v>0</v>
      </c>
      <c r="BA207" s="1322">
        <f>IF(ISERROR(VLOOKUP(VLOOKUP($A207, 'E4 TB Allocation Details'!$A$18:$L$214, MATCH("Misc ID", 'E4 TB Allocation Details'!$A$18:$L$18, 0),FALSE), 'E2 Allocators'!$B$15:$W$358, MATCH('O5 Details by Class &amp; Accounts'!BA$18, 'E2 Allocators'!$B$15:$W$15, 0),FALSE)*$E207), 0, VLOOKUP(VLOOKUP($A207, 'E4 TB Allocation Details'!$A$18:$L$214, MATCH("Misc ID", 'E4 TB Allocation Details'!$A$18:$L$18, 0),FALSE), 'E2 Allocators'!$B$15:$W$358, MATCH('O5 Details by Class &amp; Accounts'!BA$18, 'E2 Allocators'!$B$15:$W$15, 0),FALSE)*$E207)</f>
        <v>0</v>
      </c>
      <c r="BB207" s="1322">
        <f>IF(ISERROR(VLOOKUP(VLOOKUP($A207, 'E4 TB Allocation Details'!$A$18:$L$214, MATCH("Misc ID", 'E4 TB Allocation Details'!$A$18:$L$18, 0),FALSE), 'E2 Allocators'!$B$15:$W$358, MATCH('O5 Details by Class &amp; Accounts'!BB$18, 'E2 Allocators'!$B$15:$W$15, 0),FALSE)*$E207), 0, VLOOKUP(VLOOKUP($A207, 'E4 TB Allocation Details'!$A$18:$L$214, MATCH("Misc ID", 'E4 TB Allocation Details'!$A$18:$L$18, 0),FALSE), 'E2 Allocators'!$B$15:$W$358, MATCH('O5 Details by Class &amp; Accounts'!BB$18, 'E2 Allocators'!$B$15:$W$15, 0),FALSE)*$E207)</f>
        <v>0</v>
      </c>
      <c r="BC207" s="1322">
        <f>IF(ISERROR(VLOOKUP(VLOOKUP($A207, 'E4 TB Allocation Details'!$A$18:$L$214, MATCH("Misc ID", 'E4 TB Allocation Details'!$A$18:$L$18, 0),FALSE), 'E2 Allocators'!$B$15:$W$358, MATCH('O5 Details by Class &amp; Accounts'!BC$18, 'E2 Allocators'!$B$15:$W$15, 0),FALSE)*$E207), 0, VLOOKUP(VLOOKUP($A207, 'E4 TB Allocation Details'!$A$18:$L$214, MATCH("Misc ID", 'E4 TB Allocation Details'!$A$18:$L$18, 0),FALSE), 'E2 Allocators'!$B$15:$W$358, MATCH('O5 Details by Class &amp; Accounts'!BC$18, 'E2 Allocators'!$B$15:$W$15, 0),FALSE)*$E207)</f>
        <v>0</v>
      </c>
      <c r="BD207" s="1322">
        <f>IF(ISERROR(VLOOKUP(VLOOKUP($A207, 'E4 TB Allocation Details'!$A$18:$L$214, MATCH("Misc ID", 'E4 TB Allocation Details'!$A$18:$L$18, 0),FALSE), 'E2 Allocators'!$B$15:$W$358, MATCH('O5 Details by Class &amp; Accounts'!BD$18, 'E2 Allocators'!$B$15:$W$15, 0),FALSE)*$E207), 0, VLOOKUP(VLOOKUP($A207, 'E4 TB Allocation Details'!$A$18:$L$214, MATCH("Misc ID", 'E4 TB Allocation Details'!$A$18:$L$18, 0),FALSE), 'E2 Allocators'!$B$15:$W$358, MATCH('O5 Details by Class &amp; Accounts'!BD$18, 'E2 Allocators'!$B$15:$W$15, 0),FALSE)*$E207)</f>
        <v>0</v>
      </c>
      <c r="BE207" s="1322">
        <f>IF(ISERROR(VLOOKUP(VLOOKUP($A207, 'E4 TB Allocation Details'!$A$18:$L$214, MATCH("Misc ID", 'E4 TB Allocation Details'!$A$18:$L$18, 0),FALSE), 'E2 Allocators'!$B$15:$W$358, MATCH('O5 Details by Class &amp; Accounts'!BE$18, 'E2 Allocators'!$B$15:$W$15, 0),FALSE)*$E207), 0, VLOOKUP(VLOOKUP($A207, 'E4 TB Allocation Details'!$A$18:$L$214, MATCH("Misc ID", 'E4 TB Allocation Details'!$A$18:$L$18, 0),FALSE), 'E2 Allocators'!$B$15:$W$358, MATCH('O5 Details by Class &amp; Accounts'!BE$18, 'E2 Allocators'!$B$15:$W$15, 0),FALSE)*$E207)</f>
        <v>0</v>
      </c>
      <c r="BF207" s="1322">
        <f>IF(ISERROR(VLOOKUP(VLOOKUP($A207, 'E4 TB Allocation Details'!$A$18:$L$214, MATCH("Misc ID", 'E4 TB Allocation Details'!$A$18:$L$18, 0),FALSE), 'E2 Allocators'!$B$15:$W$358, MATCH('O5 Details by Class &amp; Accounts'!BF$18, 'E2 Allocators'!$B$15:$W$15, 0),FALSE)*$E207), 0, VLOOKUP(VLOOKUP($A207, 'E4 TB Allocation Details'!$A$18:$L$214, MATCH("Misc ID", 'E4 TB Allocation Details'!$A$18:$L$18, 0),FALSE), 'E2 Allocators'!$B$15:$W$358, MATCH('O5 Details by Class &amp; Accounts'!BF$18, 'E2 Allocators'!$B$15:$W$15, 0),FALSE)*$E207)</f>
        <v>0</v>
      </c>
      <c r="BG207" s="1322">
        <f>IF(ISERROR(VLOOKUP(VLOOKUP($A207, 'E4 TB Allocation Details'!$A$18:$L$214, MATCH("Misc ID", 'E4 TB Allocation Details'!$A$18:$L$18, 0),FALSE), 'E2 Allocators'!$B$15:$W$358, MATCH('O5 Details by Class &amp; Accounts'!BG$18, 'E2 Allocators'!$B$15:$W$15, 0),FALSE)*$E207), 0, VLOOKUP(VLOOKUP($A207, 'E4 TB Allocation Details'!$A$18:$L$214, MATCH("Misc ID", 'E4 TB Allocation Details'!$A$18:$L$18, 0),FALSE), 'E2 Allocators'!$B$15:$W$358, MATCH('O5 Details by Class &amp; Accounts'!BG$18, 'E2 Allocators'!$B$15:$W$15, 0),FALSE)*$E207)</f>
        <v>0</v>
      </c>
      <c r="BH207" s="1322">
        <f>IF(ISERROR(VLOOKUP(VLOOKUP($A207, 'E4 TB Allocation Details'!$A$18:$L$214, MATCH("Misc ID", 'E4 TB Allocation Details'!$A$18:$L$18, 0),FALSE), 'E2 Allocators'!$B$15:$W$358, MATCH('O5 Details by Class &amp; Accounts'!BH$18, 'E2 Allocators'!$B$15:$W$15, 0),FALSE)*$E207), 0, VLOOKUP(VLOOKUP($A207, 'E4 TB Allocation Details'!$A$18:$L$214, MATCH("Misc ID", 'E4 TB Allocation Details'!$A$18:$L$18, 0),FALSE), 'E2 Allocators'!$B$15:$W$358, MATCH('O5 Details by Class &amp; Accounts'!BH$18, 'E2 Allocators'!$B$15:$W$15, 0),FALSE)*$E207)</f>
        <v>0</v>
      </c>
      <c r="BI207" s="1322">
        <f>IF(ISERROR(VLOOKUP(VLOOKUP($A207, 'E4 TB Allocation Details'!$A$18:$L$214, MATCH("Misc ID", 'E4 TB Allocation Details'!$A$18:$L$18, 0),FALSE), 'E2 Allocators'!$B$15:$W$358, MATCH('O5 Details by Class &amp; Accounts'!BI$18, 'E2 Allocators'!$B$15:$W$15, 0),FALSE)*$E207), 0, VLOOKUP(VLOOKUP($A207, 'E4 TB Allocation Details'!$A$18:$L$214, MATCH("Misc ID", 'E4 TB Allocation Details'!$A$18:$L$18, 0),FALSE), 'E2 Allocators'!$B$15:$W$358, MATCH('O5 Details by Class &amp; Accounts'!BI$18, 'E2 Allocators'!$B$15:$W$15, 0),FALSE)*$E207)</f>
        <v>0</v>
      </c>
      <c r="BJ207" s="1322">
        <f>IF(ISERROR(VLOOKUP(VLOOKUP($A207, 'E4 TB Allocation Details'!$A$18:$L$214, MATCH("Misc ID", 'E4 TB Allocation Details'!$A$18:$L$18, 0),FALSE), 'E2 Allocators'!$B$15:$W$358, MATCH('O5 Details by Class &amp; Accounts'!BJ$18, 'E2 Allocators'!$B$15:$W$15, 0),FALSE)*$E207), 0, VLOOKUP(VLOOKUP($A207, 'E4 TB Allocation Details'!$A$18:$L$214, MATCH("Misc ID", 'E4 TB Allocation Details'!$A$18:$L$18, 0),FALSE), 'E2 Allocators'!$B$15:$W$358, MATCH('O5 Details by Class &amp; Accounts'!BJ$18, 'E2 Allocators'!$B$15:$W$15, 0),FALSE)*$E207)</f>
        <v>0</v>
      </c>
      <c r="BK207" s="1322">
        <f>IF(ISERROR(VLOOKUP(VLOOKUP($A207, 'E4 TB Allocation Details'!$A$18:$L$214, MATCH("Misc ID", 'E4 TB Allocation Details'!$A$18:$L$18, 0),FALSE), 'E2 Allocators'!$B$15:$W$358, MATCH('O5 Details by Class &amp; Accounts'!BK$18, 'E2 Allocators'!$B$15:$W$15, 0),FALSE)*$E207), 0, VLOOKUP(VLOOKUP($A207, 'E4 TB Allocation Details'!$A$18:$L$214, MATCH("Misc ID", 'E4 TB Allocation Details'!$A$18:$L$18, 0),FALSE), 'E2 Allocators'!$B$15:$W$358, MATCH('O5 Details by Class &amp; Accounts'!BK$18, 'E2 Allocators'!$B$15:$W$15, 0),FALSE)*$E207)</f>
        <v>0</v>
      </c>
      <c r="BL207" s="1322">
        <f>IF(ISERROR(VLOOKUP(VLOOKUP($A207, 'E4 TB Allocation Details'!$A$18:$L$214, MATCH("Misc ID", 'E4 TB Allocation Details'!$A$18:$L$18, 0),FALSE), 'E2 Allocators'!$B$15:$W$358, MATCH('O5 Details by Class &amp; Accounts'!BL$18, 'E2 Allocators'!$B$15:$W$15, 0),FALSE)*$E207), 0, VLOOKUP(VLOOKUP($A207, 'E4 TB Allocation Details'!$A$18:$L$214, MATCH("Misc ID", 'E4 TB Allocation Details'!$A$18:$L$18, 0),FALSE), 'E2 Allocators'!$B$15:$W$358, MATCH('O5 Details by Class &amp; Accounts'!BL$18, 'E2 Allocators'!$B$15:$W$15, 0),FALSE)*$E207)</f>
        <v>0</v>
      </c>
      <c r="BM207" s="1322">
        <f>IF(ISERROR(VLOOKUP(VLOOKUP($A207, 'E4 TB Allocation Details'!$A$18:$L$214, MATCH("Misc ID", 'E4 TB Allocation Details'!$A$18:$L$18, 0),FALSE), 'E2 Allocators'!$B$15:$W$358, MATCH('O5 Details by Class &amp; Accounts'!BM$18, 'E2 Allocators'!$B$15:$W$15, 0),FALSE)*$E207), 0, VLOOKUP(VLOOKUP($A207, 'E4 TB Allocation Details'!$A$18:$L$214, MATCH("Misc ID", 'E4 TB Allocation Details'!$A$18:$L$18, 0),FALSE), 'E2 Allocators'!$B$15:$W$358, MATCH('O5 Details by Class &amp; Accounts'!BM$18, 'E2 Allocators'!$B$15:$W$15, 0),FALSE)*$E207)</f>
        <v>0</v>
      </c>
      <c r="BN207" s="1322">
        <f>IF(ISERROR(VLOOKUP(VLOOKUP($A207, 'E4 TB Allocation Details'!$A$18:$L$214, MATCH("Misc ID", 'E4 TB Allocation Details'!$A$18:$L$18, 0),FALSE), 'E2 Allocators'!$B$15:$W$358, MATCH('O5 Details by Class &amp; Accounts'!BN$18, 'E2 Allocators'!$B$15:$W$15, 0),FALSE)*$E207), 0, VLOOKUP(VLOOKUP($A207, 'E4 TB Allocation Details'!$A$18:$L$214, MATCH("Misc ID", 'E4 TB Allocation Details'!$A$18:$L$18, 0),FALSE), 'E2 Allocators'!$B$15:$W$358, MATCH('O5 Details by Class &amp; Accounts'!BN$18, 'E2 Allocators'!$B$15:$W$15, 0),FALSE)*$E207)</f>
        <v>0</v>
      </c>
      <c r="BO207" s="1322">
        <f>IF(ISERROR(VLOOKUP(VLOOKUP($A207, 'E4 TB Allocation Details'!$A$18:$L$214, MATCH("Misc ID", 'E4 TB Allocation Details'!$A$18:$L$18, 0),FALSE), 'E2 Allocators'!$B$15:$W$358, MATCH('O5 Details by Class &amp; Accounts'!BO$18, 'E2 Allocators'!$B$15:$W$15, 0),FALSE)*$E207), 0, VLOOKUP(VLOOKUP($A207, 'E4 TB Allocation Details'!$A$18:$L$214, MATCH("Misc ID", 'E4 TB Allocation Details'!$A$18:$L$18, 0),FALSE), 'E2 Allocators'!$B$15:$W$358, MATCH('O5 Details by Class &amp; Accounts'!BO$18, 'E2 Allocators'!$B$15:$W$15, 0),FALSE)*$E207)</f>
        <v>0</v>
      </c>
      <c r="BP207" s="1322">
        <f>IF(ISERROR(VLOOKUP(VLOOKUP($A207, 'E4 TB Allocation Details'!$A$18:$L$214, MATCH("Misc ID", 'E4 TB Allocation Details'!$A$18:$L$18, 0),FALSE), 'E2 Allocators'!$B$15:$W$358, MATCH('O5 Details by Class &amp; Accounts'!BP$18, 'E2 Allocators'!$B$15:$W$15, 0),FALSE)*$E207), 0, VLOOKUP(VLOOKUP($A207, 'E4 TB Allocation Details'!$A$18:$L$214, MATCH("Misc ID", 'E4 TB Allocation Details'!$A$18:$L$18, 0),FALSE), 'E2 Allocators'!$B$15:$W$358, MATCH('O5 Details by Class &amp; Accounts'!BP$18, 'E2 Allocators'!$B$15:$W$15, 0),FALSE)*$E207)</f>
        <v>0</v>
      </c>
      <c r="BQ207" s="1322">
        <f>IF(ISERROR(VLOOKUP(VLOOKUP($A207, 'E4 TB Allocation Details'!$A$18:$L$214, MATCH("Misc ID", 'E4 TB Allocation Details'!$A$18:$L$18, 0),FALSE), 'E2 Allocators'!$B$15:$W$358, MATCH('O5 Details by Class &amp; Accounts'!BQ$18, 'E2 Allocators'!$B$15:$W$15, 0),FALSE)*$E207), 0, VLOOKUP(VLOOKUP($A207, 'E4 TB Allocation Details'!$A$18:$L$214, MATCH("Misc ID", 'E4 TB Allocation Details'!$A$18:$L$18, 0),FALSE), 'E2 Allocators'!$B$15:$W$358, MATCH('O5 Details by Class &amp; Accounts'!BQ$18, 'E2 Allocators'!$B$15:$W$15, 0),FALSE)*$E207)</f>
        <v>0</v>
      </c>
      <c r="BR207" s="1322">
        <f>IF(ISERROR(VLOOKUP(VLOOKUP($A207, 'E4 TB Allocation Details'!$A$18:$L$214, MATCH("Misc ID", 'E4 TB Allocation Details'!$A$18:$L$18, 0),FALSE), 'E2 Allocators'!$B$15:$W$358, MATCH('O5 Details by Class &amp; Accounts'!BR$18, 'E2 Allocators'!$B$15:$W$15, 0),FALSE)*$E207), 0, VLOOKUP(VLOOKUP($A207, 'E4 TB Allocation Details'!$A$18:$L$214, MATCH("Misc ID", 'E4 TB Allocation Details'!$A$18:$L$18, 0),FALSE), 'E2 Allocators'!$B$15:$W$358, MATCH('O5 Details by Class &amp; Accounts'!BR$18, 'E2 Allocators'!$B$15:$W$15, 0),FALSE)*$E207)</f>
        <v>0</v>
      </c>
      <c r="BS207" s="1322">
        <f>SUM(AY207:BR207)</f>
        <v>0</v>
      </c>
      <c r="BT207" s="1322">
        <f>IF(ISERROR(VLOOKUP(VLOOKUP($A207, 'E4 TB Allocation Details'!$A$18:$L$214, MATCH("A &amp; G ID", 'E4 TB Allocation Details'!$A$18:$L$18, 0),FALSE), 'E2 Allocators'!$B$15:$W$358, MATCH('O5 Details by Class &amp; Accounts'!BT$18, 'E2 Allocators'!$B$15:$W$15, 0),FALSE)*$E207), 0, VLOOKUP(VLOOKUP($A207, 'E4 TB Allocation Details'!$A$18:$L$214, MATCH("A &amp; G ID", 'E4 TB Allocation Details'!$A$18:$L$18, 0),FALSE), 'E2 Allocators'!$B$15:$W$358, MATCH('O5 Details by Class &amp; Accounts'!BT$18, 'E2 Allocators'!$B$15:$W$15, 0),FALSE)*$E207)</f>
        <v>373856.99643344991</v>
      </c>
      <c r="BU207" s="1322">
        <f>IF(ISERROR(VLOOKUP(VLOOKUP($A207, 'E4 TB Allocation Details'!$A$18:$L$214, MATCH("A &amp; G ID", 'E4 TB Allocation Details'!$A$18:$L$18, 0),FALSE), 'E2 Allocators'!$B$15:$W$358, MATCH('O5 Details by Class &amp; Accounts'!BU$18, 'E2 Allocators'!$B$15:$W$15, 0),FALSE)*$E207), 0, VLOOKUP(VLOOKUP($A207, 'E4 TB Allocation Details'!$A$18:$L$214, MATCH("A &amp; G ID", 'E4 TB Allocation Details'!$A$18:$L$18, 0),FALSE), 'E2 Allocators'!$B$15:$W$358, MATCH('O5 Details by Class &amp; Accounts'!BU$18, 'E2 Allocators'!$B$15:$W$15, 0),FALSE)*$E207)</f>
        <v>153535.22943122458</v>
      </c>
      <c r="BV207" s="1322">
        <f>IF(ISERROR(VLOOKUP(VLOOKUP($A207, 'E4 TB Allocation Details'!$A$18:$L$214, MATCH("A &amp; G ID", 'E4 TB Allocation Details'!$A$18:$L$18, 0),FALSE), 'E2 Allocators'!$B$15:$W$358, MATCH('O5 Details by Class &amp; Accounts'!BV$18, 'E2 Allocators'!$B$15:$W$15, 0),FALSE)*$E207), 0, VLOOKUP(VLOOKUP($A207, 'E4 TB Allocation Details'!$A$18:$L$214, MATCH("A &amp; G ID", 'E4 TB Allocation Details'!$A$18:$L$18, 0),FALSE), 'E2 Allocators'!$B$15:$W$358, MATCH('O5 Details by Class &amp; Accounts'!BV$18, 'E2 Allocators'!$B$15:$W$15, 0),FALSE)*$E207)</f>
        <v>131454.74086235161</v>
      </c>
      <c r="BW207" s="1322">
        <f>IF(ISERROR(VLOOKUP(VLOOKUP($A207, 'E4 TB Allocation Details'!$A$18:$L$214, MATCH("A &amp; G ID", 'E4 TB Allocation Details'!$A$18:$L$18, 0),FALSE), 'E2 Allocators'!$B$15:$W$358, MATCH('O5 Details by Class &amp; Accounts'!BW$18, 'E2 Allocators'!$B$15:$W$15, 0),FALSE)*$E207), 0, VLOOKUP(VLOOKUP($A207, 'E4 TB Allocation Details'!$A$18:$L$214, MATCH("A &amp; G ID", 'E4 TB Allocation Details'!$A$18:$L$18, 0),FALSE), 'E2 Allocators'!$B$15:$W$358, MATCH('O5 Details by Class &amp; Accounts'!BW$18, 'E2 Allocators'!$B$15:$W$15, 0),FALSE)*$E207)</f>
        <v>0</v>
      </c>
      <c r="BX207" s="1322">
        <f>IF(ISERROR(VLOOKUP(VLOOKUP($A207, 'E4 TB Allocation Details'!$A$18:$L$214, MATCH("A &amp; G ID", 'E4 TB Allocation Details'!$A$18:$L$18, 0),FALSE), 'E2 Allocators'!$B$15:$W$358, MATCH('O5 Details by Class &amp; Accounts'!BX$18, 'E2 Allocators'!$B$15:$W$15, 0),FALSE)*$E207), 0, VLOOKUP(VLOOKUP($A207, 'E4 TB Allocation Details'!$A$18:$L$214, MATCH("A &amp; G ID", 'E4 TB Allocation Details'!$A$18:$L$18, 0),FALSE), 'E2 Allocators'!$B$15:$W$358, MATCH('O5 Details by Class &amp; Accounts'!BX$18, 'E2 Allocators'!$B$15:$W$15, 0),FALSE)*$E207)</f>
        <v>0</v>
      </c>
      <c r="BY207" s="1322">
        <f>IF(ISERROR(VLOOKUP(VLOOKUP($A207, 'E4 TB Allocation Details'!$A$18:$L$214, MATCH("A &amp; G ID", 'E4 TB Allocation Details'!$A$18:$L$18, 0),FALSE), 'E2 Allocators'!$B$15:$W$358, MATCH('O5 Details by Class &amp; Accounts'!BY$18, 'E2 Allocators'!$B$15:$W$15, 0),FALSE)*$E207), 0, VLOOKUP(VLOOKUP($A207, 'E4 TB Allocation Details'!$A$18:$L$214, MATCH("A &amp; G ID", 'E4 TB Allocation Details'!$A$18:$L$18, 0),FALSE), 'E2 Allocators'!$B$15:$W$358, MATCH('O5 Details by Class &amp; Accounts'!BY$18, 'E2 Allocators'!$B$15:$W$15, 0),FALSE)*$E207)</f>
        <v>30099.208550591848</v>
      </c>
      <c r="BZ207" s="1322">
        <f>IF(ISERROR(VLOOKUP(VLOOKUP($A207, 'E4 TB Allocation Details'!$A$18:$L$214, MATCH("A &amp; G ID", 'E4 TB Allocation Details'!$A$18:$L$18, 0),FALSE), 'E2 Allocators'!$B$15:$W$358, MATCH('O5 Details by Class &amp; Accounts'!BZ$18, 'E2 Allocators'!$B$15:$W$15, 0),FALSE)*$E207), 0, VLOOKUP(VLOOKUP($A207, 'E4 TB Allocation Details'!$A$18:$L$214, MATCH("A &amp; G ID", 'E4 TB Allocation Details'!$A$18:$L$18, 0),FALSE), 'E2 Allocators'!$B$15:$W$358, MATCH('O5 Details by Class &amp; Accounts'!BZ$18, 'E2 Allocators'!$B$15:$W$15, 0),FALSE)*$E207)</f>
        <v>20189.943853621135</v>
      </c>
      <c r="CA207" s="1322">
        <f>IF(ISERROR(VLOOKUP(VLOOKUP($A207, 'E4 TB Allocation Details'!$A$18:$L$214, MATCH("A &amp; G ID", 'E4 TB Allocation Details'!$A$18:$L$18, 0),FALSE), 'E2 Allocators'!$B$15:$W$358, MATCH('O5 Details by Class &amp; Accounts'!CA$18, 'E2 Allocators'!$B$15:$W$15, 0),FALSE)*$E207), 0, VLOOKUP(VLOOKUP($A207, 'E4 TB Allocation Details'!$A$18:$L$214, MATCH("A &amp; G ID", 'E4 TB Allocation Details'!$A$18:$L$18, 0),FALSE), 'E2 Allocators'!$B$15:$W$358, MATCH('O5 Details by Class &amp; Accounts'!CA$18, 'E2 Allocators'!$B$15:$W$15, 0),FALSE)*$E207)</f>
        <v>0</v>
      </c>
      <c r="CB207" s="1322">
        <f>IF(ISERROR(VLOOKUP(VLOOKUP($A207, 'E4 TB Allocation Details'!$A$18:$L$214, MATCH("A &amp; G ID", 'E4 TB Allocation Details'!$A$18:$L$18, 0),FALSE), 'E2 Allocators'!$B$15:$W$358, MATCH('O5 Details by Class &amp; Accounts'!CB$18, 'E2 Allocators'!$B$15:$W$15, 0),FALSE)*$E207), 0, VLOOKUP(VLOOKUP($A207, 'E4 TB Allocation Details'!$A$18:$L$214, MATCH("A &amp; G ID", 'E4 TB Allocation Details'!$A$18:$L$18, 0),FALSE), 'E2 Allocators'!$B$15:$W$358, MATCH('O5 Details by Class &amp; Accounts'!CB$18, 'E2 Allocators'!$B$15:$W$15, 0),FALSE)*$E207)</f>
        <v>877.33316105284234</v>
      </c>
      <c r="CC207" s="1322">
        <f>IF(ISERROR(VLOOKUP(VLOOKUP($A207, 'E4 TB Allocation Details'!$A$18:$L$214, MATCH("A &amp; G ID", 'E4 TB Allocation Details'!$A$18:$L$18, 0),FALSE), 'E2 Allocators'!$B$15:$W$358, MATCH('O5 Details by Class &amp; Accounts'!CC$18, 'E2 Allocators'!$B$15:$W$15, 0),FALSE)*$E207), 0, VLOOKUP(VLOOKUP($A207, 'E4 TB Allocation Details'!$A$18:$L$214, MATCH("A &amp; G ID", 'E4 TB Allocation Details'!$A$18:$L$18, 0),FALSE), 'E2 Allocators'!$B$15:$W$358, MATCH('O5 Details by Class &amp; Accounts'!CC$18, 'E2 Allocators'!$B$15:$W$15, 0),FALSE)*$E207)</f>
        <v>0</v>
      </c>
      <c r="CD207" s="1322">
        <f>IF(ISERROR(VLOOKUP(VLOOKUP($A207, 'E4 TB Allocation Details'!$A$18:$L$214, MATCH("A &amp; G ID", 'E4 TB Allocation Details'!$A$18:$L$18, 0),FALSE), 'E2 Allocators'!$B$15:$W$358, MATCH('O5 Details by Class &amp; Accounts'!CD$18, 'E2 Allocators'!$B$15:$W$15, 0),FALSE)*$E207), 0, VLOOKUP(VLOOKUP($A207, 'E4 TB Allocation Details'!$A$18:$L$214, MATCH("A &amp; G ID", 'E4 TB Allocation Details'!$A$18:$L$18, 0),FALSE), 'E2 Allocators'!$B$15:$W$358, MATCH('O5 Details by Class &amp; Accounts'!CD$18, 'E2 Allocators'!$B$15:$W$15, 0),FALSE)*$E207)</f>
        <v>0</v>
      </c>
      <c r="CE207" s="1322">
        <f>IF(ISERROR(VLOOKUP(VLOOKUP($A207, 'E4 TB Allocation Details'!$A$18:$L$214, MATCH("A &amp; G ID", 'E4 TB Allocation Details'!$A$18:$L$18, 0),FALSE), 'E2 Allocators'!$B$15:$W$358, MATCH('O5 Details by Class &amp; Accounts'!CE$18, 'E2 Allocators'!$B$15:$W$15, 0),FALSE)*$E207), 0, VLOOKUP(VLOOKUP($A207, 'E4 TB Allocation Details'!$A$18:$L$214, MATCH("A &amp; G ID", 'E4 TB Allocation Details'!$A$18:$L$18, 0),FALSE), 'E2 Allocators'!$B$15:$W$358, MATCH('O5 Details by Class &amp; Accounts'!CE$18, 'E2 Allocators'!$B$15:$W$15, 0),FALSE)*$E207)</f>
        <v>0</v>
      </c>
      <c r="CF207" s="1322">
        <f>IF(ISERROR(VLOOKUP(VLOOKUP($A207, 'E4 TB Allocation Details'!$A$18:$L$214, MATCH("A &amp; G ID", 'E4 TB Allocation Details'!$A$18:$L$18, 0),FALSE), 'E2 Allocators'!$B$15:$W$358, MATCH('O5 Details by Class &amp; Accounts'!CF$18, 'E2 Allocators'!$B$15:$W$15, 0),FALSE)*$E207), 0, VLOOKUP(VLOOKUP($A207, 'E4 TB Allocation Details'!$A$18:$L$214, MATCH("A &amp; G ID", 'E4 TB Allocation Details'!$A$18:$L$18, 0),FALSE), 'E2 Allocators'!$B$15:$W$358, MATCH('O5 Details by Class &amp; Accounts'!CF$18, 'E2 Allocators'!$B$15:$W$15, 0),FALSE)*$E207)</f>
        <v>0</v>
      </c>
      <c r="CG207" s="1322">
        <f>IF(ISERROR(VLOOKUP(VLOOKUP($A207, 'E4 TB Allocation Details'!$A$18:$L$214, MATCH("A &amp; G ID", 'E4 TB Allocation Details'!$A$18:$L$18, 0),FALSE), 'E2 Allocators'!$B$15:$W$358, MATCH('O5 Details by Class &amp; Accounts'!CG$18, 'E2 Allocators'!$B$15:$W$15, 0),FALSE)*$E207), 0, VLOOKUP(VLOOKUP($A207, 'E4 TB Allocation Details'!$A$18:$L$214, MATCH("A &amp; G ID", 'E4 TB Allocation Details'!$A$18:$L$18, 0),FALSE), 'E2 Allocators'!$B$15:$W$358, MATCH('O5 Details by Class &amp; Accounts'!CG$18, 'E2 Allocators'!$B$15:$W$15, 0),FALSE)*$E207)</f>
        <v>0</v>
      </c>
      <c r="CH207" s="1322">
        <f>IF(ISERROR(VLOOKUP(VLOOKUP($A207, 'E4 TB Allocation Details'!$A$18:$L$214, MATCH("A &amp; G ID", 'E4 TB Allocation Details'!$A$18:$L$18, 0),FALSE), 'E2 Allocators'!$B$15:$W$358, MATCH('O5 Details by Class &amp; Accounts'!CH$18, 'E2 Allocators'!$B$15:$W$15, 0),FALSE)*$E207), 0, VLOOKUP(VLOOKUP($A207, 'E4 TB Allocation Details'!$A$18:$L$214, MATCH("A &amp; G ID", 'E4 TB Allocation Details'!$A$18:$L$18, 0),FALSE), 'E2 Allocators'!$B$15:$W$358, MATCH('O5 Details by Class &amp; Accounts'!CH$18, 'E2 Allocators'!$B$15:$W$15, 0),FALSE)*$E207)</f>
        <v>0</v>
      </c>
      <c r="CI207" s="1322">
        <f>IF(ISERROR(VLOOKUP(VLOOKUP($A207, 'E4 TB Allocation Details'!$A$18:$L$214, MATCH("A &amp; G ID", 'E4 TB Allocation Details'!$A$18:$L$18, 0),FALSE), 'E2 Allocators'!$B$15:$W$358, MATCH('O5 Details by Class &amp; Accounts'!CI$18, 'E2 Allocators'!$B$15:$W$15, 0),FALSE)*$E207), 0, VLOOKUP(VLOOKUP($A207, 'E4 TB Allocation Details'!$A$18:$L$214, MATCH("A &amp; G ID", 'E4 TB Allocation Details'!$A$18:$L$18, 0),FALSE), 'E2 Allocators'!$B$15:$W$358, MATCH('O5 Details by Class &amp; Accounts'!CI$18, 'E2 Allocators'!$B$15:$W$15, 0),FALSE)*$E207)</f>
        <v>0</v>
      </c>
      <c r="CJ207" s="1322">
        <f>IF(ISERROR(VLOOKUP(VLOOKUP($A207, 'E4 TB Allocation Details'!$A$18:$L$214, MATCH("A &amp; G ID", 'E4 TB Allocation Details'!$A$18:$L$18, 0),FALSE), 'E2 Allocators'!$B$15:$W$358, MATCH('O5 Details by Class &amp; Accounts'!CJ$18, 'E2 Allocators'!$B$15:$W$15, 0),FALSE)*$E207), 0, VLOOKUP(VLOOKUP($A207, 'E4 TB Allocation Details'!$A$18:$L$214, MATCH("A &amp; G ID", 'E4 TB Allocation Details'!$A$18:$L$18, 0),FALSE), 'E2 Allocators'!$B$15:$W$358, MATCH('O5 Details by Class &amp; Accounts'!CJ$18, 'E2 Allocators'!$B$15:$W$15, 0),FALSE)*$E207)</f>
        <v>0</v>
      </c>
      <c r="CK207" s="1322">
        <f>IF(ISERROR(VLOOKUP(VLOOKUP($A207, 'E4 TB Allocation Details'!$A$18:$L$214, MATCH("A &amp; G ID", 'E4 TB Allocation Details'!$A$18:$L$18, 0),FALSE), 'E2 Allocators'!$B$15:$W$358, MATCH('O5 Details by Class &amp; Accounts'!CK$18, 'E2 Allocators'!$B$15:$W$15, 0),FALSE)*$E207), 0, VLOOKUP(VLOOKUP($A207, 'E4 TB Allocation Details'!$A$18:$L$214, MATCH("A &amp; G ID", 'E4 TB Allocation Details'!$A$18:$L$18, 0),FALSE), 'E2 Allocators'!$B$15:$W$358, MATCH('O5 Details by Class &amp; Accounts'!CK$18, 'E2 Allocators'!$B$15:$W$15, 0),FALSE)*$E207)</f>
        <v>0</v>
      </c>
      <c r="CL207" s="1322">
        <f>IF(ISERROR(VLOOKUP(VLOOKUP($A207, 'E4 TB Allocation Details'!$A$18:$L$214, MATCH("A &amp; G ID", 'E4 TB Allocation Details'!$A$18:$L$18, 0),FALSE), 'E2 Allocators'!$B$15:$W$358, MATCH('O5 Details by Class &amp; Accounts'!CL$18, 'E2 Allocators'!$B$15:$W$15, 0),FALSE)*$E207), 0, VLOOKUP(VLOOKUP($A207, 'E4 TB Allocation Details'!$A$18:$L$214, MATCH("A &amp; G ID", 'E4 TB Allocation Details'!$A$18:$L$18, 0),FALSE), 'E2 Allocators'!$B$15:$W$358, MATCH('O5 Details by Class &amp; Accounts'!CL$18, 'E2 Allocators'!$B$15:$W$15, 0),FALSE)*$E207)</f>
        <v>0</v>
      </c>
      <c r="CM207" s="1322">
        <f>IF(ISERROR(VLOOKUP(VLOOKUP($A207, 'E4 TB Allocation Details'!$A$18:$L$214, MATCH("A &amp; G ID", 'E4 TB Allocation Details'!$A$18:$L$18, 0),FALSE), 'E2 Allocators'!$B$15:$W$358, MATCH('O5 Details by Class &amp; Accounts'!CM$18, 'E2 Allocators'!$B$15:$W$15, 0),FALSE)*$E207), 0, VLOOKUP(VLOOKUP($A207, 'E4 TB Allocation Details'!$A$18:$L$214, MATCH("A &amp; G ID", 'E4 TB Allocation Details'!$A$18:$L$18, 0),FALSE), 'E2 Allocators'!$B$15:$W$358, MATCH('O5 Details by Class &amp; Accounts'!CM$18, 'E2 Allocators'!$B$15:$W$15, 0),FALSE)*$E207)</f>
        <v>0</v>
      </c>
      <c r="CN207" s="1322">
        <f>SUM(BT207:CM207)</f>
        <v>710013.45229229191</v>
      </c>
      <c r="CO207" s="1651">
        <f>+E207-AC207-AX207-BS207-CN207</f>
        <v>0</v>
      </c>
      <c r="CQ207" s="1899" t="inlineStr">
        <is>
          <t/>
        </is>
      </c>
    </row>
    <row r="208" spans="1:95" s="64" customFormat="1" ht="12.75" x14ac:dyDescent="0.2">
      <c r="A208" s="1091">
        <v>6105</v>
      </c>
      <c r="B208" s="1092" t="s">
        <v>544</v>
      </c>
      <c r="C208" s="1648">
        <f>IF(ISERROR(VLOOKUP($A208,'I3 TB Data'!$A$19:$H$483,MATCH('O5 Details by Class &amp; Accounts'!$C$18, 'I3 TB Data'!$A$19:$H$19,0),0)), 0, VLOOKUP($A208,'I3 TB Data'!$A$19:$H$483,MATCH('O5 Details by Class &amp; Accounts'!$C$18,'I3 TB Data'!$A$19:$H$19,0),0))</f>
        <v>34954.80000000001</v>
      </c>
      <c r="D208" s="1649"/>
      <c r="E208" s="1648">
        <f t="shared" si="53"/>
        <v>34954.80000000001</v>
      </c>
      <c r="F208" s="1650">
        <f>IF(ISERROR(VLOOKUP($A208, 'E1 Categorization'!A33:E124, MATCH("Customer Component", 'E1 Categorization'!$A$33:$E$33,0), 0)), 0, IF(VLOOKUP($A208, 'E1 Categorization'!A33:E124, MATCH("Customer Component", 'E1 Categorization'!$A$33:$E$33,0), 0)=0, 'O5 Details by Class &amp; Accounts'!$E208, IF(AND(VLOOKUP($A208, 'E1 Categorization'!A33:E124, MATCH("Customer Component", 'E1 Categorization'!$A$33:$E$33,0), 0) &gt;0, VLOOKUP($A208, 'E1 Categorization'!A33:E124, MATCH("Customer Component", 'E1 Categorization'!$A$33:$E$33,0), 0)&lt;1), 'O5 Details by Class &amp; Accounts'!$E208*(1-VLOOKUP($A208, 'E1 Categorization'!A33:E124, MATCH("Customer Component", 'E1 Categorization'!$A$33:$E$33,0), 0)), 0)))</f>
        <v>0</v>
      </c>
      <c r="G208" s="1650">
        <f>IF(ISERROR(VLOOKUP($A208, 'E1 Categorization'!A33:E124, MATCH("Customer Component", 'E1 Categorization'!$A$33:$E$33,0), 0)),0, IF(VLOOKUP($A208, 'E1 Categorization'!A33:E124, MATCH("Customer Component", 'E1 Categorization'!$A$33:$E$33,0), 0)=0, 0, IF(AND(VLOOKUP($A208, 'E1 Categorization'!A33:E124, MATCH("Customer Component", 'E1 Categorization'!$A$33:$E$33,0), 0) &gt;0, VLOOKUP($A208, 'E1 Categorization'!A33:E124, MATCH("Customer Component", 'E1 Categorization'!$A$33:$E$33,0), 0)&lt;1), 'O5 Details by Class &amp; Accounts'!$E208*(VLOOKUP($A208, 'E1 Categorization'!A33:E124, MATCH("Customer Component", 'E1 Categorization'!$A$33:$E$33,0), 0)), 'O5 Details by Class &amp; Accounts'!$E208)))</f>
        <v>0</v>
      </c>
      <c r="H208" s="1322">
        <f t="shared" si="46"/>
        <v>0</v>
      </c>
      <c r="I208" s="1322">
        <f>IF(ISERROR(VLOOKUP(VLOOKUP($A208, 'E4 TB Allocation Details'!$A$18:$L$214, MATCH("Demand ID", 'E4 TB Allocation Details'!$A$18:$L$18, 0),FALSE), 'E2 Allocators'!$B$15:$W$358, MATCH('O5 Details by Class &amp; Accounts'!I$18, 'E2 Allocators'!$B$15:$W$15, 0),FALSE)*$F208), 0, VLOOKUP(VLOOKUP($A208, 'E4 TB Allocation Details'!$A$18:$L$214, MATCH("Demand ID", 'E4 TB Allocation Details'!$A$18:$L$18, 0),FALSE), 'E2 Allocators'!$B$15:$W$358, MATCH('O5 Details by Class &amp; Accounts'!I$18, 'E2 Allocators'!$B$15:$W$15, 0),FALSE)*$F208)</f>
        <v>0</v>
      </c>
      <c r="J208" s="1322">
        <f>IF(ISERROR(VLOOKUP(VLOOKUP($A208, 'E4 TB Allocation Details'!$A$18:$L$214, MATCH("Demand ID", 'E4 TB Allocation Details'!$A$18:$L$18, 0),FALSE), 'E2 Allocators'!$B$15:$W$358, MATCH('O5 Details by Class &amp; Accounts'!J$18, 'E2 Allocators'!$B$15:$W$15, 0),FALSE)*$F208), 0, VLOOKUP(VLOOKUP($A208, 'E4 TB Allocation Details'!$A$18:$L$214, MATCH("Demand ID", 'E4 TB Allocation Details'!$A$18:$L$18, 0),FALSE), 'E2 Allocators'!$B$15:$W$358, MATCH('O5 Details by Class &amp; Accounts'!J$18, 'E2 Allocators'!$B$15:$W$15, 0),FALSE)*$F208)</f>
        <v>0</v>
      </c>
      <c r="K208" s="1322">
        <f>IF(ISERROR(VLOOKUP(VLOOKUP($A208, 'E4 TB Allocation Details'!$A$18:$L$214, MATCH("Demand ID", 'E4 TB Allocation Details'!$A$18:$L$18, 0),FALSE), 'E2 Allocators'!$B$15:$W$358, MATCH('O5 Details by Class &amp; Accounts'!K$18, 'E2 Allocators'!$B$15:$W$15, 0),FALSE)*$F208), 0, VLOOKUP(VLOOKUP($A208, 'E4 TB Allocation Details'!$A$18:$L$214, MATCH("Demand ID", 'E4 TB Allocation Details'!$A$18:$L$18, 0),FALSE), 'E2 Allocators'!$B$15:$W$358, MATCH('O5 Details by Class &amp; Accounts'!K$18, 'E2 Allocators'!$B$15:$W$15, 0),FALSE)*$F208)</f>
        <v>0</v>
      </c>
      <c r="L208" s="1322">
        <f>IF(ISERROR(VLOOKUP(VLOOKUP($A208, 'E4 TB Allocation Details'!$A$18:$L$214, MATCH("Demand ID", 'E4 TB Allocation Details'!$A$18:$L$18, 0),FALSE), 'E2 Allocators'!$B$15:$W$358, MATCH('O5 Details by Class &amp; Accounts'!L$18, 'E2 Allocators'!$B$15:$W$15, 0),FALSE)*$F208), 0, VLOOKUP(VLOOKUP($A208, 'E4 TB Allocation Details'!$A$18:$L$214, MATCH("Demand ID", 'E4 TB Allocation Details'!$A$18:$L$18, 0),FALSE), 'E2 Allocators'!$B$15:$W$358, MATCH('O5 Details by Class &amp; Accounts'!L$18, 'E2 Allocators'!$B$15:$W$15, 0),FALSE)*$F208)</f>
        <v>0</v>
      </c>
      <c r="M208" s="1322">
        <f>IF(ISERROR(VLOOKUP(VLOOKUP($A208, 'E4 TB Allocation Details'!$A$18:$L$214, MATCH("Demand ID", 'E4 TB Allocation Details'!$A$18:$L$18, 0),FALSE), 'E2 Allocators'!$B$15:$W$358, MATCH('O5 Details by Class &amp; Accounts'!M$18, 'E2 Allocators'!$B$15:$W$15, 0),FALSE)*$F208), 0, VLOOKUP(VLOOKUP($A208, 'E4 TB Allocation Details'!$A$18:$L$214, MATCH("Demand ID", 'E4 TB Allocation Details'!$A$18:$L$18, 0),FALSE), 'E2 Allocators'!$B$15:$W$358, MATCH('O5 Details by Class &amp; Accounts'!M$18, 'E2 Allocators'!$B$15:$W$15, 0),FALSE)*$F208)</f>
        <v>0</v>
      </c>
      <c r="N208" s="1322">
        <f>IF(ISERROR(VLOOKUP(VLOOKUP($A208, 'E4 TB Allocation Details'!$A$18:$L$214, MATCH("Demand ID", 'E4 TB Allocation Details'!$A$18:$L$18, 0),FALSE), 'E2 Allocators'!$B$15:$W$358, MATCH('O5 Details by Class &amp; Accounts'!N$18, 'E2 Allocators'!$B$15:$W$15, 0),FALSE)*$F208), 0, VLOOKUP(VLOOKUP($A208, 'E4 TB Allocation Details'!$A$18:$L$214, MATCH("Demand ID", 'E4 TB Allocation Details'!$A$18:$L$18, 0),FALSE), 'E2 Allocators'!$B$15:$W$358, MATCH('O5 Details by Class &amp; Accounts'!N$18, 'E2 Allocators'!$B$15:$W$15, 0),FALSE)*$F208)</f>
        <v>0</v>
      </c>
      <c r="O208" s="1322">
        <f>IF(ISERROR(VLOOKUP(VLOOKUP($A208, 'E4 TB Allocation Details'!$A$18:$L$214, MATCH("Demand ID", 'E4 TB Allocation Details'!$A$18:$L$18, 0),FALSE), 'E2 Allocators'!$B$15:$W$358, MATCH('O5 Details by Class &amp; Accounts'!O$18, 'E2 Allocators'!$B$15:$W$15, 0),FALSE)*$F208), 0, VLOOKUP(VLOOKUP($A208, 'E4 TB Allocation Details'!$A$18:$L$214, MATCH("Demand ID", 'E4 TB Allocation Details'!$A$18:$L$18, 0),FALSE), 'E2 Allocators'!$B$15:$W$358, MATCH('O5 Details by Class &amp; Accounts'!O$18, 'E2 Allocators'!$B$15:$W$15, 0),FALSE)*$F208)</f>
        <v>0</v>
      </c>
      <c r="P208" s="1322">
        <f>IF(ISERROR(VLOOKUP(VLOOKUP($A208, 'E4 TB Allocation Details'!$A$18:$L$214, MATCH("Demand ID", 'E4 TB Allocation Details'!$A$18:$L$18, 0),FALSE), 'E2 Allocators'!$B$15:$W$358, MATCH('O5 Details by Class &amp; Accounts'!P$18, 'E2 Allocators'!$B$15:$W$15, 0),FALSE)*$F208), 0, VLOOKUP(VLOOKUP($A208, 'E4 TB Allocation Details'!$A$18:$L$214, MATCH("Demand ID", 'E4 TB Allocation Details'!$A$18:$L$18, 0),FALSE), 'E2 Allocators'!$B$15:$W$358, MATCH('O5 Details by Class &amp; Accounts'!P$18, 'E2 Allocators'!$B$15:$W$15, 0),FALSE)*$F208)</f>
        <v>0</v>
      </c>
      <c r="Q208" s="1322">
        <f>IF(ISERROR(VLOOKUP(VLOOKUP($A208, 'E4 TB Allocation Details'!$A$18:$L$214, MATCH("Demand ID", 'E4 TB Allocation Details'!$A$18:$L$18, 0),FALSE), 'E2 Allocators'!$B$15:$W$358, MATCH('O5 Details by Class &amp; Accounts'!Q$18, 'E2 Allocators'!$B$15:$W$15, 0),FALSE)*$F208), 0, VLOOKUP(VLOOKUP($A208, 'E4 TB Allocation Details'!$A$18:$L$214, MATCH("Demand ID", 'E4 TB Allocation Details'!$A$18:$L$18, 0),FALSE), 'E2 Allocators'!$B$15:$W$358, MATCH('O5 Details by Class &amp; Accounts'!Q$18, 'E2 Allocators'!$B$15:$W$15, 0),FALSE)*$F208)</f>
        <v>0</v>
      </c>
      <c r="R208" s="1322">
        <f>IF(ISERROR(VLOOKUP(VLOOKUP($A208, 'E4 TB Allocation Details'!$A$18:$L$214, MATCH("Demand ID", 'E4 TB Allocation Details'!$A$18:$L$18, 0),FALSE), 'E2 Allocators'!$B$15:$W$358, MATCH('O5 Details by Class &amp; Accounts'!R$18, 'E2 Allocators'!$B$15:$W$15, 0),FALSE)*$F208), 0, VLOOKUP(VLOOKUP($A208, 'E4 TB Allocation Details'!$A$18:$L$214, MATCH("Demand ID", 'E4 TB Allocation Details'!$A$18:$L$18, 0),FALSE), 'E2 Allocators'!$B$15:$W$358, MATCH('O5 Details by Class &amp; Accounts'!R$18, 'E2 Allocators'!$B$15:$W$15, 0),FALSE)*$F208)</f>
        <v>0</v>
      </c>
      <c r="S208" s="1322">
        <f>IF(ISERROR(VLOOKUP(VLOOKUP($A208, 'E4 TB Allocation Details'!$A$18:$L$214, MATCH("Demand ID", 'E4 TB Allocation Details'!$A$18:$L$18, 0),FALSE), 'E2 Allocators'!$B$15:$W$358, MATCH('O5 Details by Class &amp; Accounts'!S$18, 'E2 Allocators'!$B$15:$W$15, 0),FALSE)*$F208), 0, VLOOKUP(VLOOKUP($A208, 'E4 TB Allocation Details'!$A$18:$L$214, MATCH("Demand ID", 'E4 TB Allocation Details'!$A$18:$L$18, 0),FALSE), 'E2 Allocators'!$B$15:$W$358, MATCH('O5 Details by Class &amp; Accounts'!S$18, 'E2 Allocators'!$B$15:$W$15, 0),FALSE)*$F208)</f>
        <v>0</v>
      </c>
      <c r="T208" s="1322">
        <f>IF(ISERROR(VLOOKUP(VLOOKUP($A208, 'E4 TB Allocation Details'!$A$18:$L$214, MATCH("Demand ID", 'E4 TB Allocation Details'!$A$18:$L$18, 0),FALSE), 'E2 Allocators'!$B$15:$W$358, MATCH('O5 Details by Class &amp; Accounts'!T$18, 'E2 Allocators'!$B$15:$W$15, 0),FALSE)*$F208), 0, VLOOKUP(VLOOKUP($A208, 'E4 TB Allocation Details'!$A$18:$L$214, MATCH("Demand ID", 'E4 TB Allocation Details'!$A$18:$L$18, 0),FALSE), 'E2 Allocators'!$B$15:$W$358, MATCH('O5 Details by Class &amp; Accounts'!T$18, 'E2 Allocators'!$B$15:$W$15, 0),FALSE)*$F208)</f>
        <v>0</v>
      </c>
      <c r="U208" s="1322">
        <f>IF(ISERROR(VLOOKUP(VLOOKUP($A208, 'E4 TB Allocation Details'!$A$18:$L$214, MATCH("Demand ID", 'E4 TB Allocation Details'!$A$18:$L$18, 0),FALSE), 'E2 Allocators'!$B$15:$W$358, MATCH('O5 Details by Class &amp; Accounts'!U$18, 'E2 Allocators'!$B$15:$W$15, 0),FALSE)*$F208), 0, VLOOKUP(VLOOKUP($A208, 'E4 TB Allocation Details'!$A$18:$L$214, MATCH("Demand ID", 'E4 TB Allocation Details'!$A$18:$L$18, 0),FALSE), 'E2 Allocators'!$B$15:$W$358, MATCH('O5 Details by Class &amp; Accounts'!U$18, 'E2 Allocators'!$B$15:$W$15, 0),FALSE)*$F208)</f>
        <v>0</v>
      </c>
      <c r="V208" s="1322">
        <f>IF(ISERROR(VLOOKUP(VLOOKUP($A208, 'E4 TB Allocation Details'!$A$18:$L$214, MATCH("Demand ID", 'E4 TB Allocation Details'!$A$18:$L$18, 0),FALSE), 'E2 Allocators'!$B$15:$W$358, MATCH('O5 Details by Class &amp; Accounts'!V$18, 'E2 Allocators'!$B$15:$W$15, 0),FALSE)*$F208), 0, VLOOKUP(VLOOKUP($A208, 'E4 TB Allocation Details'!$A$18:$L$214, MATCH("Demand ID", 'E4 TB Allocation Details'!$A$18:$L$18, 0),FALSE), 'E2 Allocators'!$B$15:$W$358, MATCH('O5 Details by Class &amp; Accounts'!V$18, 'E2 Allocators'!$B$15:$W$15, 0),FALSE)*$F208)</f>
        <v>0</v>
      </c>
      <c r="W208" s="1322">
        <f>IF(ISERROR(VLOOKUP(VLOOKUP($A208, 'E4 TB Allocation Details'!$A$18:$L$214, MATCH("Demand ID", 'E4 TB Allocation Details'!$A$18:$L$18, 0),FALSE), 'E2 Allocators'!$B$15:$W$358, MATCH('O5 Details by Class &amp; Accounts'!W$18, 'E2 Allocators'!$B$15:$W$15, 0),FALSE)*$F208), 0, VLOOKUP(VLOOKUP($A208, 'E4 TB Allocation Details'!$A$18:$L$214, MATCH("Demand ID", 'E4 TB Allocation Details'!$A$18:$L$18, 0),FALSE), 'E2 Allocators'!$B$15:$W$358, MATCH('O5 Details by Class &amp; Accounts'!W$18, 'E2 Allocators'!$B$15:$W$15, 0),FALSE)*$F208)</f>
        <v>0</v>
      </c>
      <c r="X208" s="1322">
        <f>IF(ISERROR(VLOOKUP(VLOOKUP($A208, 'E4 TB Allocation Details'!$A$18:$L$214, MATCH("Demand ID", 'E4 TB Allocation Details'!$A$18:$L$18, 0),FALSE), 'E2 Allocators'!$B$15:$W$358, MATCH('O5 Details by Class &amp; Accounts'!X$18, 'E2 Allocators'!$B$15:$W$15, 0),FALSE)*$F208), 0, VLOOKUP(VLOOKUP($A208, 'E4 TB Allocation Details'!$A$18:$L$214, MATCH("Demand ID", 'E4 TB Allocation Details'!$A$18:$L$18, 0),FALSE), 'E2 Allocators'!$B$15:$W$358, MATCH('O5 Details by Class &amp; Accounts'!X$18, 'E2 Allocators'!$B$15:$W$15, 0),FALSE)*$F208)</f>
        <v>0</v>
      </c>
      <c r="Y208" s="1322">
        <f>IF(ISERROR(VLOOKUP(VLOOKUP($A208, 'E4 TB Allocation Details'!$A$18:$L$214, MATCH("Demand ID", 'E4 TB Allocation Details'!$A$18:$L$18, 0),FALSE), 'E2 Allocators'!$B$15:$W$358, MATCH('O5 Details by Class &amp; Accounts'!Y$18, 'E2 Allocators'!$B$15:$W$15, 0),FALSE)*$F208), 0, VLOOKUP(VLOOKUP($A208, 'E4 TB Allocation Details'!$A$18:$L$214, MATCH("Demand ID", 'E4 TB Allocation Details'!$A$18:$L$18, 0),FALSE), 'E2 Allocators'!$B$15:$W$358, MATCH('O5 Details by Class &amp; Accounts'!Y$18, 'E2 Allocators'!$B$15:$W$15, 0),FALSE)*$F208)</f>
        <v>0</v>
      </c>
      <c r="Z208" s="1322">
        <f>IF(ISERROR(VLOOKUP(VLOOKUP($A208, 'E4 TB Allocation Details'!$A$18:$L$214, MATCH("Demand ID", 'E4 TB Allocation Details'!$A$18:$L$18, 0),FALSE), 'E2 Allocators'!$B$15:$W$358, MATCH('O5 Details by Class &amp; Accounts'!Z$18, 'E2 Allocators'!$B$15:$W$15, 0),FALSE)*$F208), 0, VLOOKUP(VLOOKUP($A208, 'E4 TB Allocation Details'!$A$18:$L$214, MATCH("Demand ID", 'E4 TB Allocation Details'!$A$18:$L$18, 0),FALSE), 'E2 Allocators'!$B$15:$W$358, MATCH('O5 Details by Class &amp; Accounts'!Z$18, 'E2 Allocators'!$B$15:$W$15, 0),FALSE)*$F208)</f>
        <v>0</v>
      </c>
      <c r="AA208" s="1322">
        <f>IF(ISERROR(VLOOKUP(VLOOKUP($A208, 'E4 TB Allocation Details'!$A$18:$L$214, MATCH("Demand ID", 'E4 TB Allocation Details'!$A$18:$L$18, 0),FALSE), 'E2 Allocators'!$B$15:$W$358, MATCH('O5 Details by Class &amp; Accounts'!AA$18, 'E2 Allocators'!$B$15:$W$15, 0),FALSE)*$F208), 0, VLOOKUP(VLOOKUP($A208, 'E4 TB Allocation Details'!$A$18:$L$214, MATCH("Demand ID", 'E4 TB Allocation Details'!$A$18:$L$18, 0),FALSE), 'E2 Allocators'!$B$15:$W$358, MATCH('O5 Details by Class &amp; Accounts'!AA$18, 'E2 Allocators'!$B$15:$W$15, 0),FALSE)*$F208)</f>
        <v>0</v>
      </c>
      <c r="AB208" s="1322">
        <f>IF(ISERROR(VLOOKUP(VLOOKUP($A208, 'E4 TB Allocation Details'!$A$18:$L$214, MATCH("Demand ID", 'E4 TB Allocation Details'!$A$18:$L$18, 0),FALSE), 'E2 Allocators'!$B$15:$W$358, MATCH('O5 Details by Class &amp; Accounts'!AB$18, 'E2 Allocators'!$B$15:$W$15, 0),FALSE)*$F208), 0, VLOOKUP(VLOOKUP($A208, 'E4 TB Allocation Details'!$A$18:$L$214, MATCH("Demand ID", 'E4 TB Allocation Details'!$A$18:$L$18, 0),FALSE), 'E2 Allocators'!$B$15:$W$358, MATCH('O5 Details by Class &amp; Accounts'!AB$18, 'E2 Allocators'!$B$15:$W$15, 0),FALSE)*$F208)</f>
        <v>0</v>
      </c>
      <c r="AC208" s="1322">
        <f t="shared" si="47"/>
        <v>0</v>
      </c>
      <c r="AD208" s="1322">
        <f>IF(ISERROR(VLOOKUP(VLOOKUP($A208, 'E4 TB Allocation Details'!$A$18:$L$214, MATCH("Customer ID", 'E4 TB Allocation Details'!$A$18:$L$18, 0),FALSE), 'E2 Allocators'!$B$15:$W$358, MATCH('O5 Details by Class &amp; Accounts'!AD$18, 'E2 Allocators'!$B$15:$W$15, 0),FALSE)*$G208), 0, VLOOKUP(VLOOKUP($A208, 'E4 TB Allocation Details'!$A$18:$L$214, MATCH("Customer ID", 'E4 TB Allocation Details'!$A$18:$L$18, 0),FALSE), 'E2 Allocators'!$B$15:$W$358, MATCH('O5 Details by Class &amp; Accounts'!AD$18, 'E2 Allocators'!$B$15:$W$15, 0),FALSE)*$G208)</f>
        <v>0</v>
      </c>
      <c r="AE208" s="1322">
        <f>IF(ISERROR(VLOOKUP(VLOOKUP($A208, 'E4 TB Allocation Details'!$A$18:$L$214, MATCH("Customer ID", 'E4 TB Allocation Details'!$A$18:$L$18, 0),FALSE), 'E2 Allocators'!$B$15:$W$358, MATCH('O5 Details by Class &amp; Accounts'!AE$18, 'E2 Allocators'!$B$15:$W$15, 0),FALSE)*$G208), 0, VLOOKUP(VLOOKUP($A208, 'E4 TB Allocation Details'!$A$18:$L$214, MATCH("Customer ID", 'E4 TB Allocation Details'!$A$18:$L$18, 0),FALSE), 'E2 Allocators'!$B$15:$W$358, MATCH('O5 Details by Class &amp; Accounts'!AE$18, 'E2 Allocators'!$B$15:$W$15, 0),FALSE)*$G208)</f>
        <v>0</v>
      </c>
      <c r="AF208" s="1322">
        <f>IF(ISERROR(VLOOKUP(VLOOKUP($A208, 'E4 TB Allocation Details'!$A$18:$L$214, MATCH("Customer ID", 'E4 TB Allocation Details'!$A$18:$L$18, 0),FALSE), 'E2 Allocators'!$B$15:$W$358, MATCH('O5 Details by Class &amp; Accounts'!AF$18, 'E2 Allocators'!$B$15:$W$15, 0),FALSE)*$G208), 0, VLOOKUP(VLOOKUP($A208, 'E4 TB Allocation Details'!$A$18:$L$214, MATCH("Customer ID", 'E4 TB Allocation Details'!$A$18:$L$18, 0),FALSE), 'E2 Allocators'!$B$15:$W$358, MATCH('O5 Details by Class &amp; Accounts'!AF$18, 'E2 Allocators'!$B$15:$W$15, 0),FALSE)*$G208)</f>
        <v>0</v>
      </c>
      <c r="AG208" s="1322">
        <f>IF(ISERROR(VLOOKUP(VLOOKUP($A208, 'E4 TB Allocation Details'!$A$18:$L$214, MATCH("Customer ID", 'E4 TB Allocation Details'!$A$18:$L$18, 0),FALSE), 'E2 Allocators'!$B$15:$W$358, MATCH('O5 Details by Class &amp; Accounts'!AG$18, 'E2 Allocators'!$B$15:$W$15, 0),FALSE)*$G208), 0, VLOOKUP(VLOOKUP($A208, 'E4 TB Allocation Details'!$A$18:$L$214, MATCH("Customer ID", 'E4 TB Allocation Details'!$A$18:$L$18, 0),FALSE), 'E2 Allocators'!$B$15:$W$358, MATCH('O5 Details by Class &amp; Accounts'!AG$18, 'E2 Allocators'!$B$15:$W$15, 0),FALSE)*$G208)</f>
        <v>0</v>
      </c>
      <c r="AH208" s="1322">
        <f>IF(ISERROR(VLOOKUP(VLOOKUP($A208, 'E4 TB Allocation Details'!$A$18:$L$214, MATCH("Customer ID", 'E4 TB Allocation Details'!$A$18:$L$18, 0),FALSE), 'E2 Allocators'!$B$15:$W$358, MATCH('O5 Details by Class &amp; Accounts'!AH$18, 'E2 Allocators'!$B$15:$W$15, 0),FALSE)*$G208), 0, VLOOKUP(VLOOKUP($A208, 'E4 TB Allocation Details'!$A$18:$L$214, MATCH("Customer ID", 'E4 TB Allocation Details'!$A$18:$L$18, 0),FALSE), 'E2 Allocators'!$B$15:$W$358, MATCH('O5 Details by Class &amp; Accounts'!AH$18, 'E2 Allocators'!$B$15:$W$15, 0),FALSE)*$G208)</f>
        <v>0</v>
      </c>
      <c r="AI208" s="1322">
        <f>IF(ISERROR(VLOOKUP(VLOOKUP($A208, 'E4 TB Allocation Details'!$A$18:$L$214, MATCH("Customer ID", 'E4 TB Allocation Details'!$A$18:$L$18, 0),FALSE), 'E2 Allocators'!$B$15:$W$358, MATCH('O5 Details by Class &amp; Accounts'!AI$18, 'E2 Allocators'!$B$15:$W$15, 0),FALSE)*$G208), 0, VLOOKUP(VLOOKUP($A208, 'E4 TB Allocation Details'!$A$18:$L$214, MATCH("Customer ID", 'E4 TB Allocation Details'!$A$18:$L$18, 0),FALSE), 'E2 Allocators'!$B$15:$W$358, MATCH('O5 Details by Class &amp; Accounts'!AI$18, 'E2 Allocators'!$B$15:$W$15, 0),FALSE)*$G208)</f>
        <v>0</v>
      </c>
      <c r="AJ208" s="1322">
        <f>IF(ISERROR(VLOOKUP(VLOOKUP($A208, 'E4 TB Allocation Details'!$A$18:$L$214, MATCH("Customer ID", 'E4 TB Allocation Details'!$A$18:$L$18, 0),FALSE), 'E2 Allocators'!$B$15:$W$358, MATCH('O5 Details by Class &amp; Accounts'!AJ$18, 'E2 Allocators'!$B$15:$W$15, 0),FALSE)*$G208), 0, VLOOKUP(VLOOKUP($A208, 'E4 TB Allocation Details'!$A$18:$L$214, MATCH("Customer ID", 'E4 TB Allocation Details'!$A$18:$L$18, 0),FALSE), 'E2 Allocators'!$B$15:$W$358, MATCH('O5 Details by Class &amp; Accounts'!AJ$18, 'E2 Allocators'!$B$15:$W$15, 0),FALSE)*$G208)</f>
        <v>0</v>
      </c>
      <c r="AK208" s="1322">
        <f>IF(ISERROR(VLOOKUP(VLOOKUP($A208, 'E4 TB Allocation Details'!$A$18:$L$214, MATCH("Customer ID", 'E4 TB Allocation Details'!$A$18:$L$18, 0),FALSE), 'E2 Allocators'!$B$15:$W$358, MATCH('O5 Details by Class &amp; Accounts'!AK$18, 'E2 Allocators'!$B$15:$W$15, 0),FALSE)*$G208), 0, VLOOKUP(VLOOKUP($A208, 'E4 TB Allocation Details'!$A$18:$L$214, MATCH("Customer ID", 'E4 TB Allocation Details'!$A$18:$L$18, 0),FALSE), 'E2 Allocators'!$B$15:$W$358, MATCH('O5 Details by Class &amp; Accounts'!AK$18, 'E2 Allocators'!$B$15:$W$15, 0),FALSE)*$G208)</f>
        <v>0</v>
      </c>
      <c r="AL208" s="1322">
        <f>IF(ISERROR(VLOOKUP(VLOOKUP($A208, 'E4 TB Allocation Details'!$A$18:$L$214, MATCH("Customer ID", 'E4 TB Allocation Details'!$A$18:$L$18, 0),FALSE), 'E2 Allocators'!$B$15:$W$358, MATCH('O5 Details by Class &amp; Accounts'!AL$18, 'E2 Allocators'!$B$15:$W$15, 0),FALSE)*$G208), 0, VLOOKUP(VLOOKUP($A208, 'E4 TB Allocation Details'!$A$18:$L$214, MATCH("Customer ID", 'E4 TB Allocation Details'!$A$18:$L$18, 0),FALSE), 'E2 Allocators'!$B$15:$W$358, MATCH('O5 Details by Class &amp; Accounts'!AL$18, 'E2 Allocators'!$B$15:$W$15, 0),FALSE)*$G208)</f>
        <v>0</v>
      </c>
      <c r="AM208" s="1322">
        <f>IF(ISERROR(VLOOKUP(VLOOKUP($A208, 'E4 TB Allocation Details'!$A$18:$L$214, MATCH("Customer ID", 'E4 TB Allocation Details'!$A$18:$L$18, 0),FALSE), 'E2 Allocators'!$B$15:$W$358, MATCH('O5 Details by Class &amp; Accounts'!AM$18, 'E2 Allocators'!$B$15:$W$15, 0),FALSE)*$G208), 0, VLOOKUP(VLOOKUP($A208, 'E4 TB Allocation Details'!$A$18:$L$214, MATCH("Customer ID", 'E4 TB Allocation Details'!$A$18:$L$18, 0),FALSE), 'E2 Allocators'!$B$15:$W$358, MATCH('O5 Details by Class &amp; Accounts'!AM$18, 'E2 Allocators'!$B$15:$W$15, 0),FALSE)*$G208)</f>
        <v>0</v>
      </c>
      <c r="AN208" s="1322">
        <f>IF(ISERROR(VLOOKUP(VLOOKUP($A208, 'E4 TB Allocation Details'!$A$18:$L$214, MATCH("Customer ID", 'E4 TB Allocation Details'!$A$18:$L$18, 0),FALSE), 'E2 Allocators'!$B$15:$W$358, MATCH('O5 Details by Class &amp; Accounts'!AN$18, 'E2 Allocators'!$B$15:$W$15, 0),FALSE)*$G208), 0, VLOOKUP(VLOOKUP($A208, 'E4 TB Allocation Details'!$A$18:$L$214, MATCH("Customer ID", 'E4 TB Allocation Details'!$A$18:$L$18, 0),FALSE), 'E2 Allocators'!$B$15:$W$358, MATCH('O5 Details by Class &amp; Accounts'!AN$18, 'E2 Allocators'!$B$15:$W$15, 0),FALSE)*$G208)</f>
        <v>0</v>
      </c>
      <c r="AO208" s="1322">
        <f>IF(ISERROR(VLOOKUP(VLOOKUP($A208, 'E4 TB Allocation Details'!$A$18:$L$214, MATCH("Customer ID", 'E4 TB Allocation Details'!$A$18:$L$18, 0),FALSE), 'E2 Allocators'!$B$15:$W$358, MATCH('O5 Details by Class &amp; Accounts'!AO$18, 'E2 Allocators'!$B$15:$W$15, 0),FALSE)*$G208), 0, VLOOKUP(VLOOKUP($A208, 'E4 TB Allocation Details'!$A$18:$L$214, MATCH("Customer ID", 'E4 TB Allocation Details'!$A$18:$L$18, 0),FALSE), 'E2 Allocators'!$B$15:$W$358, MATCH('O5 Details by Class &amp; Accounts'!AO$18, 'E2 Allocators'!$B$15:$W$15, 0),FALSE)*$G208)</f>
        <v>0</v>
      </c>
      <c r="AP208" s="1322">
        <f>IF(ISERROR(VLOOKUP(VLOOKUP($A208, 'E4 TB Allocation Details'!$A$18:$L$214, MATCH("Customer ID", 'E4 TB Allocation Details'!$A$18:$L$18, 0),FALSE), 'E2 Allocators'!$B$15:$W$358, MATCH('O5 Details by Class &amp; Accounts'!AP$18, 'E2 Allocators'!$B$15:$W$15, 0),FALSE)*$G208), 0, VLOOKUP(VLOOKUP($A208, 'E4 TB Allocation Details'!$A$18:$L$214, MATCH("Customer ID", 'E4 TB Allocation Details'!$A$18:$L$18, 0),FALSE), 'E2 Allocators'!$B$15:$W$358, MATCH('O5 Details by Class &amp; Accounts'!AP$18, 'E2 Allocators'!$B$15:$W$15, 0),FALSE)*$G208)</f>
        <v>0</v>
      </c>
      <c r="AQ208" s="1322">
        <f>IF(ISERROR(VLOOKUP(VLOOKUP($A208, 'E4 TB Allocation Details'!$A$18:$L$214, MATCH("Customer ID", 'E4 TB Allocation Details'!$A$18:$L$18, 0),FALSE), 'E2 Allocators'!$B$15:$W$358, MATCH('O5 Details by Class &amp; Accounts'!AQ$18, 'E2 Allocators'!$B$15:$W$15, 0),FALSE)*$G208), 0, VLOOKUP(VLOOKUP($A208, 'E4 TB Allocation Details'!$A$18:$L$214, MATCH("Customer ID", 'E4 TB Allocation Details'!$A$18:$L$18, 0),FALSE), 'E2 Allocators'!$B$15:$W$358, MATCH('O5 Details by Class &amp; Accounts'!AQ$18, 'E2 Allocators'!$B$15:$W$15, 0),FALSE)*$G208)</f>
        <v>0</v>
      </c>
      <c r="AR208" s="1322">
        <f>IF(ISERROR(VLOOKUP(VLOOKUP($A208, 'E4 TB Allocation Details'!$A$18:$L$214, MATCH("Customer ID", 'E4 TB Allocation Details'!$A$18:$L$18, 0),FALSE), 'E2 Allocators'!$B$15:$W$358, MATCH('O5 Details by Class &amp; Accounts'!AR$18, 'E2 Allocators'!$B$15:$W$15, 0),FALSE)*$G208), 0, VLOOKUP(VLOOKUP($A208, 'E4 TB Allocation Details'!$A$18:$L$214, MATCH("Customer ID", 'E4 TB Allocation Details'!$A$18:$L$18, 0),FALSE), 'E2 Allocators'!$B$15:$W$358, MATCH('O5 Details by Class &amp; Accounts'!AR$18, 'E2 Allocators'!$B$15:$W$15, 0),FALSE)*$G208)</f>
        <v>0</v>
      </c>
      <c r="AS208" s="1322">
        <f>IF(ISERROR(VLOOKUP(VLOOKUP($A208, 'E4 TB Allocation Details'!$A$18:$L$214, MATCH("Customer ID", 'E4 TB Allocation Details'!$A$18:$L$18, 0),FALSE), 'E2 Allocators'!$B$15:$W$358, MATCH('O5 Details by Class &amp; Accounts'!AS$18, 'E2 Allocators'!$B$15:$W$15, 0),FALSE)*$G208), 0, VLOOKUP(VLOOKUP($A208, 'E4 TB Allocation Details'!$A$18:$L$214, MATCH("Customer ID", 'E4 TB Allocation Details'!$A$18:$L$18, 0),FALSE), 'E2 Allocators'!$B$15:$W$358, MATCH('O5 Details by Class &amp; Accounts'!AS$18, 'E2 Allocators'!$B$15:$W$15, 0),FALSE)*$G208)</f>
        <v>0</v>
      </c>
      <c r="AT208" s="1322">
        <f>IF(ISERROR(VLOOKUP(VLOOKUP($A208, 'E4 TB Allocation Details'!$A$18:$L$214, MATCH("Customer ID", 'E4 TB Allocation Details'!$A$18:$L$18, 0),FALSE), 'E2 Allocators'!$B$15:$W$358, MATCH('O5 Details by Class &amp; Accounts'!AT$18, 'E2 Allocators'!$B$15:$W$15, 0),FALSE)*$G208), 0, VLOOKUP(VLOOKUP($A208, 'E4 TB Allocation Details'!$A$18:$L$214, MATCH("Customer ID", 'E4 TB Allocation Details'!$A$18:$L$18, 0),FALSE), 'E2 Allocators'!$B$15:$W$358, MATCH('O5 Details by Class &amp; Accounts'!AT$18, 'E2 Allocators'!$B$15:$W$15, 0),FALSE)*$G208)</f>
        <v>0</v>
      </c>
      <c r="AU208" s="1322">
        <f>IF(ISERROR(VLOOKUP(VLOOKUP($A208, 'E4 TB Allocation Details'!$A$18:$L$214, MATCH("Customer ID", 'E4 TB Allocation Details'!$A$18:$L$18, 0),FALSE), 'E2 Allocators'!$B$15:$W$358, MATCH('O5 Details by Class &amp; Accounts'!AU$18, 'E2 Allocators'!$B$15:$W$15, 0),FALSE)*$G208), 0, VLOOKUP(VLOOKUP($A208, 'E4 TB Allocation Details'!$A$18:$L$214, MATCH("Customer ID", 'E4 TB Allocation Details'!$A$18:$L$18, 0),FALSE), 'E2 Allocators'!$B$15:$W$358, MATCH('O5 Details by Class &amp; Accounts'!AU$18, 'E2 Allocators'!$B$15:$W$15, 0),FALSE)*$G208)</f>
        <v>0</v>
      </c>
      <c r="AV208" s="1322">
        <f>IF(ISERROR(VLOOKUP(VLOOKUP($A208, 'E4 TB Allocation Details'!$A$18:$L$214, MATCH("Customer ID", 'E4 TB Allocation Details'!$A$18:$L$18, 0),FALSE), 'E2 Allocators'!$B$15:$W$358, MATCH('O5 Details by Class &amp; Accounts'!AV$18, 'E2 Allocators'!$B$15:$W$15, 0),FALSE)*$G208), 0, VLOOKUP(VLOOKUP($A208, 'E4 TB Allocation Details'!$A$18:$L$214, MATCH("Customer ID", 'E4 TB Allocation Details'!$A$18:$L$18, 0),FALSE), 'E2 Allocators'!$B$15:$W$358, MATCH('O5 Details by Class &amp; Accounts'!AV$18, 'E2 Allocators'!$B$15:$W$15, 0),FALSE)*$G208)</f>
        <v>0</v>
      </c>
      <c r="AW208" s="1322">
        <f>IF(ISERROR(VLOOKUP(VLOOKUP($A208, 'E4 TB Allocation Details'!$A$18:$L$214, MATCH("Customer ID", 'E4 TB Allocation Details'!$A$18:$L$18, 0),FALSE), 'E2 Allocators'!$B$15:$W$358, MATCH('O5 Details by Class &amp; Accounts'!AW$18, 'E2 Allocators'!$B$15:$W$15, 0),FALSE)*$G208), 0, VLOOKUP(VLOOKUP($A208, 'E4 TB Allocation Details'!$A$18:$L$214, MATCH("Customer ID", 'E4 TB Allocation Details'!$A$18:$L$18, 0),FALSE), 'E2 Allocators'!$B$15:$W$358, MATCH('O5 Details by Class &amp; Accounts'!AW$18, 'E2 Allocators'!$B$15:$W$15, 0),FALSE)*$G208)</f>
        <v>0</v>
      </c>
      <c r="AX208" s="1322">
        <f t="shared" si="51"/>
        <v>0</v>
      </c>
      <c r="AY208" s="1322">
        <f>IF(ISERROR(VLOOKUP(VLOOKUP($A208, 'E4 TB Allocation Details'!$A$18:$L$214, MATCH("Misc ID", 'E4 TB Allocation Details'!$A$18:$L$18, 0),FALSE), 'E2 Allocators'!$B$15:$W$358, MATCH('O5 Details by Class &amp; Accounts'!AY$18, 'E2 Allocators'!$B$15:$W$15, 0),FALSE)*$E208), 0, VLOOKUP(VLOOKUP($A208, 'E4 TB Allocation Details'!$A$18:$L$214, MATCH("Misc ID", 'E4 TB Allocation Details'!$A$18:$L$18, 0),FALSE), 'E2 Allocators'!$B$15:$W$358, MATCH('O5 Details by Class &amp; Accounts'!AY$18, 'E2 Allocators'!$B$15:$W$15, 0),FALSE)*$E208)</f>
        <v>0</v>
      </c>
      <c r="AZ208" s="1322">
        <f>IF(ISERROR(VLOOKUP(VLOOKUP($A208, 'E4 TB Allocation Details'!$A$18:$L$214, MATCH("Misc ID", 'E4 TB Allocation Details'!$A$18:$L$18, 0),FALSE), 'E2 Allocators'!$B$15:$W$358, MATCH('O5 Details by Class &amp; Accounts'!AZ$18, 'E2 Allocators'!$B$15:$W$15, 0),FALSE)*$E208), 0, VLOOKUP(VLOOKUP($A208, 'E4 TB Allocation Details'!$A$18:$L$214, MATCH("Misc ID", 'E4 TB Allocation Details'!$A$18:$L$18, 0),FALSE), 'E2 Allocators'!$B$15:$W$358, MATCH('O5 Details by Class &amp; Accounts'!AZ$18, 'E2 Allocators'!$B$15:$W$15, 0),FALSE)*$E208)</f>
        <v>0</v>
      </c>
      <c r="BA208" s="1322">
        <f>IF(ISERROR(VLOOKUP(VLOOKUP($A208, 'E4 TB Allocation Details'!$A$18:$L$214, MATCH("Misc ID", 'E4 TB Allocation Details'!$A$18:$L$18, 0),FALSE), 'E2 Allocators'!$B$15:$W$358, MATCH('O5 Details by Class &amp; Accounts'!BA$18, 'E2 Allocators'!$B$15:$W$15, 0),FALSE)*$E208), 0, VLOOKUP(VLOOKUP($A208, 'E4 TB Allocation Details'!$A$18:$L$214, MATCH("Misc ID", 'E4 TB Allocation Details'!$A$18:$L$18, 0),FALSE), 'E2 Allocators'!$B$15:$W$358, MATCH('O5 Details by Class &amp; Accounts'!BA$18, 'E2 Allocators'!$B$15:$W$15, 0),FALSE)*$E208)</f>
        <v>0</v>
      </c>
      <c r="BB208" s="1322">
        <f>IF(ISERROR(VLOOKUP(VLOOKUP($A208, 'E4 TB Allocation Details'!$A$18:$L$214, MATCH("Misc ID", 'E4 TB Allocation Details'!$A$18:$L$18, 0),FALSE), 'E2 Allocators'!$B$15:$W$358, MATCH('O5 Details by Class &amp; Accounts'!BB$18, 'E2 Allocators'!$B$15:$W$15, 0),FALSE)*$E208), 0, VLOOKUP(VLOOKUP($A208, 'E4 TB Allocation Details'!$A$18:$L$214, MATCH("Misc ID", 'E4 TB Allocation Details'!$A$18:$L$18, 0),FALSE), 'E2 Allocators'!$B$15:$W$358, MATCH('O5 Details by Class &amp; Accounts'!BB$18, 'E2 Allocators'!$B$15:$W$15, 0),FALSE)*$E208)</f>
        <v>0</v>
      </c>
      <c r="BC208" s="1322">
        <f>IF(ISERROR(VLOOKUP(VLOOKUP($A208, 'E4 TB Allocation Details'!$A$18:$L$214, MATCH("Misc ID", 'E4 TB Allocation Details'!$A$18:$L$18, 0),FALSE), 'E2 Allocators'!$B$15:$W$358, MATCH('O5 Details by Class &amp; Accounts'!BC$18, 'E2 Allocators'!$B$15:$W$15, 0),FALSE)*$E208), 0, VLOOKUP(VLOOKUP($A208, 'E4 TB Allocation Details'!$A$18:$L$214, MATCH("Misc ID", 'E4 TB Allocation Details'!$A$18:$L$18, 0),FALSE), 'E2 Allocators'!$B$15:$W$358, MATCH('O5 Details by Class &amp; Accounts'!BC$18, 'E2 Allocators'!$B$15:$W$15, 0),FALSE)*$E208)</f>
        <v>0</v>
      </c>
      <c r="BD208" s="1322">
        <f>IF(ISERROR(VLOOKUP(VLOOKUP($A208, 'E4 TB Allocation Details'!$A$18:$L$214, MATCH("Misc ID", 'E4 TB Allocation Details'!$A$18:$L$18, 0),FALSE), 'E2 Allocators'!$B$15:$W$358, MATCH('O5 Details by Class &amp; Accounts'!BD$18, 'E2 Allocators'!$B$15:$W$15, 0),FALSE)*$E208), 0, VLOOKUP(VLOOKUP($A208, 'E4 TB Allocation Details'!$A$18:$L$214, MATCH("Misc ID", 'E4 TB Allocation Details'!$A$18:$L$18, 0),FALSE), 'E2 Allocators'!$B$15:$W$358, MATCH('O5 Details by Class &amp; Accounts'!BD$18, 'E2 Allocators'!$B$15:$W$15, 0),FALSE)*$E208)</f>
        <v>0</v>
      </c>
      <c r="BE208" s="1322">
        <f>IF(ISERROR(VLOOKUP(VLOOKUP($A208, 'E4 TB Allocation Details'!$A$18:$L$214, MATCH("Misc ID", 'E4 TB Allocation Details'!$A$18:$L$18, 0),FALSE), 'E2 Allocators'!$B$15:$W$358, MATCH('O5 Details by Class &amp; Accounts'!BE$18, 'E2 Allocators'!$B$15:$W$15, 0),FALSE)*$E208), 0, VLOOKUP(VLOOKUP($A208, 'E4 TB Allocation Details'!$A$18:$L$214, MATCH("Misc ID", 'E4 TB Allocation Details'!$A$18:$L$18, 0),FALSE), 'E2 Allocators'!$B$15:$W$358, MATCH('O5 Details by Class &amp; Accounts'!BE$18, 'E2 Allocators'!$B$15:$W$15, 0),FALSE)*$E208)</f>
        <v>0</v>
      </c>
      <c r="BF208" s="1322">
        <f>IF(ISERROR(VLOOKUP(VLOOKUP($A208, 'E4 TB Allocation Details'!$A$18:$L$214, MATCH("Misc ID", 'E4 TB Allocation Details'!$A$18:$L$18, 0),FALSE), 'E2 Allocators'!$B$15:$W$358, MATCH('O5 Details by Class &amp; Accounts'!BF$18, 'E2 Allocators'!$B$15:$W$15, 0),FALSE)*$E208), 0, VLOOKUP(VLOOKUP($A208, 'E4 TB Allocation Details'!$A$18:$L$214, MATCH("Misc ID", 'E4 TB Allocation Details'!$A$18:$L$18, 0),FALSE), 'E2 Allocators'!$B$15:$W$358, MATCH('O5 Details by Class &amp; Accounts'!BF$18, 'E2 Allocators'!$B$15:$W$15, 0),FALSE)*$E208)</f>
        <v>0</v>
      </c>
      <c r="BG208" s="1322">
        <f>IF(ISERROR(VLOOKUP(VLOOKUP($A208, 'E4 TB Allocation Details'!$A$18:$L$214, MATCH("Misc ID", 'E4 TB Allocation Details'!$A$18:$L$18, 0),FALSE), 'E2 Allocators'!$B$15:$W$358, MATCH('O5 Details by Class &amp; Accounts'!BG$18, 'E2 Allocators'!$B$15:$W$15, 0),FALSE)*$E208), 0, VLOOKUP(VLOOKUP($A208, 'E4 TB Allocation Details'!$A$18:$L$214, MATCH("Misc ID", 'E4 TB Allocation Details'!$A$18:$L$18, 0),FALSE), 'E2 Allocators'!$B$15:$W$358, MATCH('O5 Details by Class &amp; Accounts'!BG$18, 'E2 Allocators'!$B$15:$W$15, 0),FALSE)*$E208)</f>
        <v>0</v>
      </c>
      <c r="BH208" s="1322">
        <f>IF(ISERROR(VLOOKUP(VLOOKUP($A208, 'E4 TB Allocation Details'!$A$18:$L$214, MATCH("Misc ID", 'E4 TB Allocation Details'!$A$18:$L$18, 0),FALSE), 'E2 Allocators'!$B$15:$W$358, MATCH('O5 Details by Class &amp; Accounts'!BH$18, 'E2 Allocators'!$B$15:$W$15, 0),FALSE)*$E208), 0, VLOOKUP(VLOOKUP($A208, 'E4 TB Allocation Details'!$A$18:$L$214, MATCH("Misc ID", 'E4 TB Allocation Details'!$A$18:$L$18, 0),FALSE), 'E2 Allocators'!$B$15:$W$358, MATCH('O5 Details by Class &amp; Accounts'!BH$18, 'E2 Allocators'!$B$15:$W$15, 0),FALSE)*$E208)</f>
        <v>0</v>
      </c>
      <c r="BI208" s="1322">
        <f>IF(ISERROR(VLOOKUP(VLOOKUP($A208, 'E4 TB Allocation Details'!$A$18:$L$214, MATCH("Misc ID", 'E4 TB Allocation Details'!$A$18:$L$18, 0),FALSE), 'E2 Allocators'!$B$15:$W$358, MATCH('O5 Details by Class &amp; Accounts'!BI$18, 'E2 Allocators'!$B$15:$W$15, 0),FALSE)*$E208), 0, VLOOKUP(VLOOKUP($A208, 'E4 TB Allocation Details'!$A$18:$L$214, MATCH("Misc ID", 'E4 TB Allocation Details'!$A$18:$L$18, 0),FALSE), 'E2 Allocators'!$B$15:$W$358, MATCH('O5 Details by Class &amp; Accounts'!BI$18, 'E2 Allocators'!$B$15:$W$15, 0),FALSE)*$E208)</f>
        <v>0</v>
      </c>
      <c r="BJ208" s="1322">
        <f>IF(ISERROR(VLOOKUP(VLOOKUP($A208, 'E4 TB Allocation Details'!$A$18:$L$214, MATCH("Misc ID", 'E4 TB Allocation Details'!$A$18:$L$18, 0),FALSE), 'E2 Allocators'!$B$15:$W$358, MATCH('O5 Details by Class &amp; Accounts'!BJ$18, 'E2 Allocators'!$B$15:$W$15, 0),FALSE)*$E208), 0, VLOOKUP(VLOOKUP($A208, 'E4 TB Allocation Details'!$A$18:$L$214, MATCH("Misc ID", 'E4 TB Allocation Details'!$A$18:$L$18, 0),FALSE), 'E2 Allocators'!$B$15:$W$358, MATCH('O5 Details by Class &amp; Accounts'!BJ$18, 'E2 Allocators'!$B$15:$W$15, 0),FALSE)*$E208)</f>
        <v>0</v>
      </c>
      <c r="BK208" s="1322">
        <f>IF(ISERROR(VLOOKUP(VLOOKUP($A208, 'E4 TB Allocation Details'!$A$18:$L$214, MATCH("Misc ID", 'E4 TB Allocation Details'!$A$18:$L$18, 0),FALSE), 'E2 Allocators'!$B$15:$W$358, MATCH('O5 Details by Class &amp; Accounts'!BK$18, 'E2 Allocators'!$B$15:$W$15, 0),FALSE)*$E208), 0, VLOOKUP(VLOOKUP($A208, 'E4 TB Allocation Details'!$A$18:$L$214, MATCH("Misc ID", 'E4 TB Allocation Details'!$A$18:$L$18, 0),FALSE), 'E2 Allocators'!$B$15:$W$358, MATCH('O5 Details by Class &amp; Accounts'!BK$18, 'E2 Allocators'!$B$15:$W$15, 0),FALSE)*$E208)</f>
        <v>0</v>
      </c>
      <c r="BL208" s="1322">
        <f>IF(ISERROR(VLOOKUP(VLOOKUP($A208, 'E4 TB Allocation Details'!$A$18:$L$214, MATCH("Misc ID", 'E4 TB Allocation Details'!$A$18:$L$18, 0),FALSE), 'E2 Allocators'!$B$15:$W$358, MATCH('O5 Details by Class &amp; Accounts'!BL$18, 'E2 Allocators'!$B$15:$W$15, 0),FALSE)*$E208), 0, VLOOKUP(VLOOKUP($A208, 'E4 TB Allocation Details'!$A$18:$L$214, MATCH("Misc ID", 'E4 TB Allocation Details'!$A$18:$L$18, 0),FALSE), 'E2 Allocators'!$B$15:$W$358, MATCH('O5 Details by Class &amp; Accounts'!BL$18, 'E2 Allocators'!$B$15:$W$15, 0),FALSE)*$E208)</f>
        <v>0</v>
      </c>
      <c r="BM208" s="1322">
        <f>IF(ISERROR(VLOOKUP(VLOOKUP($A208, 'E4 TB Allocation Details'!$A$18:$L$214, MATCH("Misc ID", 'E4 TB Allocation Details'!$A$18:$L$18, 0),FALSE), 'E2 Allocators'!$B$15:$W$358, MATCH('O5 Details by Class &amp; Accounts'!BM$18, 'E2 Allocators'!$B$15:$W$15, 0),FALSE)*$E208), 0, VLOOKUP(VLOOKUP($A208, 'E4 TB Allocation Details'!$A$18:$L$214, MATCH("Misc ID", 'E4 TB Allocation Details'!$A$18:$L$18, 0),FALSE), 'E2 Allocators'!$B$15:$W$358, MATCH('O5 Details by Class &amp; Accounts'!BM$18, 'E2 Allocators'!$B$15:$W$15, 0),FALSE)*$E208)</f>
        <v>0</v>
      </c>
      <c r="BN208" s="1322">
        <f>IF(ISERROR(VLOOKUP(VLOOKUP($A208, 'E4 TB Allocation Details'!$A$18:$L$214, MATCH("Misc ID", 'E4 TB Allocation Details'!$A$18:$L$18, 0),FALSE), 'E2 Allocators'!$B$15:$W$358, MATCH('O5 Details by Class &amp; Accounts'!BN$18, 'E2 Allocators'!$B$15:$W$15, 0),FALSE)*$E208), 0, VLOOKUP(VLOOKUP($A208, 'E4 TB Allocation Details'!$A$18:$L$214, MATCH("Misc ID", 'E4 TB Allocation Details'!$A$18:$L$18, 0),FALSE), 'E2 Allocators'!$B$15:$W$358, MATCH('O5 Details by Class &amp; Accounts'!BN$18, 'E2 Allocators'!$B$15:$W$15, 0),FALSE)*$E208)</f>
        <v>0</v>
      </c>
      <c r="BO208" s="1322">
        <f>IF(ISERROR(VLOOKUP(VLOOKUP($A208, 'E4 TB Allocation Details'!$A$18:$L$214, MATCH("Misc ID", 'E4 TB Allocation Details'!$A$18:$L$18, 0),FALSE), 'E2 Allocators'!$B$15:$W$358, MATCH('O5 Details by Class &amp; Accounts'!BO$18, 'E2 Allocators'!$B$15:$W$15, 0),FALSE)*$E208), 0, VLOOKUP(VLOOKUP($A208, 'E4 TB Allocation Details'!$A$18:$L$214, MATCH("Misc ID", 'E4 TB Allocation Details'!$A$18:$L$18, 0),FALSE), 'E2 Allocators'!$B$15:$W$358, MATCH('O5 Details by Class &amp; Accounts'!BO$18, 'E2 Allocators'!$B$15:$W$15, 0),FALSE)*$E208)</f>
        <v>0</v>
      </c>
      <c r="BP208" s="1322">
        <f>IF(ISERROR(VLOOKUP(VLOOKUP($A208, 'E4 TB Allocation Details'!$A$18:$L$214, MATCH("Misc ID", 'E4 TB Allocation Details'!$A$18:$L$18, 0),FALSE), 'E2 Allocators'!$B$15:$W$358, MATCH('O5 Details by Class &amp; Accounts'!BP$18, 'E2 Allocators'!$B$15:$W$15, 0),FALSE)*$E208), 0, VLOOKUP(VLOOKUP($A208, 'E4 TB Allocation Details'!$A$18:$L$214, MATCH("Misc ID", 'E4 TB Allocation Details'!$A$18:$L$18, 0),FALSE), 'E2 Allocators'!$B$15:$W$358, MATCH('O5 Details by Class &amp; Accounts'!BP$18, 'E2 Allocators'!$B$15:$W$15, 0),FALSE)*$E208)</f>
        <v>0</v>
      </c>
      <c r="BQ208" s="1322">
        <f>IF(ISERROR(VLOOKUP(VLOOKUP($A208, 'E4 TB Allocation Details'!$A$18:$L$214, MATCH("Misc ID", 'E4 TB Allocation Details'!$A$18:$L$18, 0),FALSE), 'E2 Allocators'!$B$15:$W$358, MATCH('O5 Details by Class &amp; Accounts'!BQ$18, 'E2 Allocators'!$B$15:$W$15, 0),FALSE)*$E208), 0, VLOOKUP(VLOOKUP($A208, 'E4 TB Allocation Details'!$A$18:$L$214, MATCH("Misc ID", 'E4 TB Allocation Details'!$A$18:$L$18, 0),FALSE), 'E2 Allocators'!$B$15:$W$358, MATCH('O5 Details by Class &amp; Accounts'!BQ$18, 'E2 Allocators'!$B$15:$W$15, 0),FALSE)*$E208)</f>
        <v>0</v>
      </c>
      <c r="BR208" s="1322">
        <f>IF(ISERROR(VLOOKUP(VLOOKUP($A208, 'E4 TB Allocation Details'!$A$18:$L$214, MATCH("Misc ID", 'E4 TB Allocation Details'!$A$18:$L$18, 0),FALSE), 'E2 Allocators'!$B$15:$W$358, MATCH('O5 Details by Class &amp; Accounts'!BR$18, 'E2 Allocators'!$B$15:$W$15, 0),FALSE)*$E208), 0, VLOOKUP(VLOOKUP($A208, 'E4 TB Allocation Details'!$A$18:$L$214, MATCH("Misc ID", 'E4 TB Allocation Details'!$A$18:$L$18, 0),FALSE), 'E2 Allocators'!$B$15:$W$358, MATCH('O5 Details by Class &amp; Accounts'!BR$18, 'E2 Allocators'!$B$15:$W$15, 0),FALSE)*$E208)</f>
        <v>0</v>
      </c>
      <c r="BS208" s="1322">
        <f t="shared" si="48"/>
        <v>0</v>
      </c>
      <c r="BT208" s="1322">
        <f>IF(ISERROR(VLOOKUP(VLOOKUP($A208, 'E4 TB Allocation Details'!$A$18:$L$214, MATCH("A &amp; G ID", 'E4 TB Allocation Details'!$A$18:$L$18, 0),FALSE), 'E2 Allocators'!$B$15:$W$358, MATCH('O5 Details by Class &amp; Accounts'!BT$18, 'E2 Allocators'!$B$15:$W$15, 0),FALSE)*$E208), 0, VLOOKUP(VLOOKUP($A208, 'E4 TB Allocation Details'!$A$18:$L$214, MATCH("A &amp; G ID", 'E4 TB Allocation Details'!$A$18:$L$18, 0),FALSE), 'E2 Allocators'!$B$15:$W$358, MATCH('O5 Details by Class &amp; Accounts'!BT$18, 'E2 Allocators'!$B$15:$W$15, 0),FALSE)*$E208)</f>
        <v>18405.42104764545</v>
      </c>
      <c r="BU208" s="1322">
        <f>IF(ISERROR(VLOOKUP(VLOOKUP($A208, 'E4 TB Allocation Details'!$A$18:$L$214, MATCH("A &amp; G ID", 'E4 TB Allocation Details'!$A$18:$L$18, 0),FALSE), 'E2 Allocators'!$B$15:$W$358, MATCH('O5 Details by Class &amp; Accounts'!BU$18, 'E2 Allocators'!$B$15:$W$15, 0),FALSE)*$E208), 0, VLOOKUP(VLOOKUP($A208, 'E4 TB Allocation Details'!$A$18:$L$214, MATCH("A &amp; G ID", 'E4 TB Allocation Details'!$A$18:$L$18, 0),FALSE), 'E2 Allocators'!$B$15:$W$358, MATCH('O5 Details by Class &amp; Accounts'!BU$18, 'E2 Allocators'!$B$15:$W$15, 0),FALSE)*$E208)</f>
        <v>7558.7205008521687</v>
      </c>
      <c r="BV208" s="1322">
        <f>IF(ISERROR(VLOOKUP(VLOOKUP($A208, 'E4 TB Allocation Details'!$A$18:$L$214, MATCH("A &amp; G ID", 'E4 TB Allocation Details'!$A$18:$L$18, 0),FALSE), 'E2 Allocators'!$B$15:$W$358, MATCH('O5 Details by Class &amp; Accounts'!BV$18, 'E2 Allocators'!$B$15:$W$15, 0),FALSE)*$E208), 0, VLOOKUP(VLOOKUP($A208, 'E4 TB Allocation Details'!$A$18:$L$214, MATCH("A &amp; G ID", 'E4 TB Allocation Details'!$A$18:$L$18, 0),FALSE), 'E2 Allocators'!$B$15:$W$358, MATCH('O5 Details by Class &amp; Accounts'!BV$18, 'E2 Allocators'!$B$15:$W$15, 0),FALSE)*$E208)</f>
        <v>6471.6719958760896</v>
      </c>
      <c r="BW208" s="1322">
        <f>IF(ISERROR(VLOOKUP(VLOOKUP($A208, 'E4 TB Allocation Details'!$A$18:$L$214, MATCH("A &amp; G ID", 'E4 TB Allocation Details'!$A$18:$L$18, 0),FALSE), 'E2 Allocators'!$B$15:$W$358, MATCH('O5 Details by Class &amp; Accounts'!BW$18, 'E2 Allocators'!$B$15:$W$15, 0),FALSE)*$E208), 0, VLOOKUP(VLOOKUP($A208, 'E4 TB Allocation Details'!$A$18:$L$214, MATCH("A &amp; G ID", 'E4 TB Allocation Details'!$A$18:$L$18, 0),FALSE), 'E2 Allocators'!$B$15:$W$358, MATCH('O5 Details by Class &amp; Accounts'!BW$18, 'E2 Allocators'!$B$15:$W$15, 0),FALSE)*$E208)</f>
        <v>0</v>
      </c>
      <c r="BX208" s="1322">
        <f>IF(ISERROR(VLOOKUP(VLOOKUP($A208, 'E4 TB Allocation Details'!$A$18:$L$214, MATCH("A &amp; G ID", 'E4 TB Allocation Details'!$A$18:$L$18, 0),FALSE), 'E2 Allocators'!$B$15:$W$358, MATCH('O5 Details by Class &amp; Accounts'!BX$18, 'E2 Allocators'!$B$15:$W$15, 0),FALSE)*$E208), 0, VLOOKUP(VLOOKUP($A208, 'E4 TB Allocation Details'!$A$18:$L$214, MATCH("A &amp; G ID", 'E4 TB Allocation Details'!$A$18:$L$18, 0),FALSE), 'E2 Allocators'!$B$15:$W$358, MATCH('O5 Details by Class &amp; Accounts'!BX$18, 'E2 Allocators'!$B$15:$W$15, 0),FALSE)*$E208)</f>
        <v>0</v>
      </c>
      <c r="BY208" s="1322">
        <f>IF(ISERROR(VLOOKUP(VLOOKUP($A208, 'E4 TB Allocation Details'!$A$18:$L$214, MATCH("A &amp; G ID", 'E4 TB Allocation Details'!$A$18:$L$18, 0),FALSE), 'E2 Allocators'!$B$15:$W$358, MATCH('O5 Details by Class &amp; Accounts'!BY$18, 'E2 Allocators'!$B$15:$W$15, 0),FALSE)*$E208), 0, VLOOKUP(VLOOKUP($A208, 'E4 TB Allocation Details'!$A$18:$L$214, MATCH("A &amp; G ID", 'E4 TB Allocation Details'!$A$18:$L$18, 0),FALSE), 'E2 Allocators'!$B$15:$W$358, MATCH('O5 Details by Class &amp; Accounts'!BY$18, 'E2 Allocators'!$B$15:$W$15, 0),FALSE)*$E208)</f>
        <v>1481.8195509500069</v>
      </c>
      <c r="BZ208" s="1322">
        <f>IF(ISERROR(VLOOKUP(VLOOKUP($A208, 'E4 TB Allocation Details'!$A$18:$L$214, MATCH("A &amp; G ID", 'E4 TB Allocation Details'!$A$18:$L$18, 0),FALSE), 'E2 Allocators'!$B$15:$W$358, MATCH('O5 Details by Class &amp; Accounts'!BZ$18, 'E2 Allocators'!$B$15:$W$15, 0),FALSE)*$E208), 0, VLOOKUP(VLOOKUP($A208, 'E4 TB Allocation Details'!$A$18:$L$214, MATCH("A &amp; G ID", 'E4 TB Allocation Details'!$A$18:$L$18, 0),FALSE), 'E2 Allocators'!$B$15:$W$358, MATCH('O5 Details by Class &amp; Accounts'!BZ$18, 'E2 Allocators'!$B$15:$W$15, 0),FALSE)*$E208)</f>
        <v>993.97475799377594</v>
      </c>
      <c r="CA208" s="1322">
        <f>IF(ISERROR(VLOOKUP(VLOOKUP($A208, 'E4 TB Allocation Details'!$A$18:$L$214, MATCH("A &amp; G ID", 'E4 TB Allocation Details'!$A$18:$L$18, 0),FALSE), 'E2 Allocators'!$B$15:$W$358, MATCH('O5 Details by Class &amp; Accounts'!CA$18, 'E2 Allocators'!$B$15:$W$15, 0),FALSE)*$E208), 0, VLOOKUP(VLOOKUP($A208, 'E4 TB Allocation Details'!$A$18:$L$214, MATCH("A &amp; G ID", 'E4 TB Allocation Details'!$A$18:$L$18, 0),FALSE), 'E2 Allocators'!$B$15:$W$358, MATCH('O5 Details by Class &amp; Accounts'!CA$18, 'E2 Allocators'!$B$15:$W$15, 0),FALSE)*$E208)</f>
        <v>0</v>
      </c>
      <c r="CB208" s="1322">
        <f>IF(ISERROR(VLOOKUP(VLOOKUP($A208, 'E4 TB Allocation Details'!$A$18:$L$214, MATCH("A &amp; G ID", 'E4 TB Allocation Details'!$A$18:$L$18, 0),FALSE), 'E2 Allocators'!$B$15:$W$358, MATCH('O5 Details by Class &amp; Accounts'!CB$18, 'E2 Allocators'!$B$15:$W$15, 0),FALSE)*$E208), 0, VLOOKUP(VLOOKUP($A208, 'E4 TB Allocation Details'!$A$18:$L$214, MATCH("A &amp; G ID", 'E4 TB Allocation Details'!$A$18:$L$18, 0),FALSE), 'E2 Allocators'!$B$15:$W$358, MATCH('O5 Details by Class &amp; Accounts'!CB$18, 'E2 Allocators'!$B$15:$W$15, 0),FALSE)*$E208)</f>
        <v>43.192146682518327</v>
      </c>
      <c r="CC208" s="1322">
        <f>IF(ISERROR(VLOOKUP(VLOOKUP($A208, 'E4 TB Allocation Details'!$A$18:$L$214, MATCH("A &amp; G ID", 'E4 TB Allocation Details'!$A$18:$L$18, 0),FALSE), 'E2 Allocators'!$B$15:$W$358, MATCH('O5 Details by Class &amp; Accounts'!CC$18, 'E2 Allocators'!$B$15:$W$15, 0),FALSE)*$E208), 0, VLOOKUP(VLOOKUP($A208, 'E4 TB Allocation Details'!$A$18:$L$214, MATCH("A &amp; G ID", 'E4 TB Allocation Details'!$A$18:$L$18, 0),FALSE), 'E2 Allocators'!$B$15:$W$358, MATCH('O5 Details by Class &amp; Accounts'!CC$18, 'E2 Allocators'!$B$15:$W$15, 0),FALSE)*$E208)</f>
        <v>0</v>
      </c>
      <c r="CD208" s="1322">
        <f>IF(ISERROR(VLOOKUP(VLOOKUP($A208, 'E4 TB Allocation Details'!$A$18:$L$214, MATCH("A &amp; G ID", 'E4 TB Allocation Details'!$A$18:$L$18, 0),FALSE), 'E2 Allocators'!$B$15:$W$358, MATCH('O5 Details by Class &amp; Accounts'!CD$18, 'E2 Allocators'!$B$15:$W$15, 0),FALSE)*$E208), 0, VLOOKUP(VLOOKUP($A208, 'E4 TB Allocation Details'!$A$18:$L$214, MATCH("A &amp; G ID", 'E4 TB Allocation Details'!$A$18:$L$18, 0),FALSE), 'E2 Allocators'!$B$15:$W$358, MATCH('O5 Details by Class &amp; Accounts'!CD$18, 'E2 Allocators'!$B$15:$W$15, 0),FALSE)*$E208)</f>
        <v>0</v>
      </c>
      <c r="CE208" s="1322">
        <f>IF(ISERROR(VLOOKUP(VLOOKUP($A208, 'E4 TB Allocation Details'!$A$18:$L$214, MATCH("A &amp; G ID", 'E4 TB Allocation Details'!$A$18:$L$18, 0),FALSE), 'E2 Allocators'!$B$15:$W$358, MATCH('O5 Details by Class &amp; Accounts'!CE$18, 'E2 Allocators'!$B$15:$W$15, 0),FALSE)*$E208), 0, VLOOKUP(VLOOKUP($A208, 'E4 TB Allocation Details'!$A$18:$L$214, MATCH("A &amp; G ID", 'E4 TB Allocation Details'!$A$18:$L$18, 0),FALSE), 'E2 Allocators'!$B$15:$W$358, MATCH('O5 Details by Class &amp; Accounts'!CE$18, 'E2 Allocators'!$B$15:$W$15, 0),FALSE)*$E208)</f>
        <v>0</v>
      </c>
      <c r="CF208" s="1322">
        <f>IF(ISERROR(VLOOKUP(VLOOKUP($A208, 'E4 TB Allocation Details'!$A$18:$L$214, MATCH("A &amp; G ID", 'E4 TB Allocation Details'!$A$18:$L$18, 0),FALSE), 'E2 Allocators'!$B$15:$W$358, MATCH('O5 Details by Class &amp; Accounts'!CF$18, 'E2 Allocators'!$B$15:$W$15, 0),FALSE)*$E208), 0, VLOOKUP(VLOOKUP($A208, 'E4 TB Allocation Details'!$A$18:$L$214, MATCH("A &amp; G ID", 'E4 TB Allocation Details'!$A$18:$L$18, 0),FALSE), 'E2 Allocators'!$B$15:$W$358, MATCH('O5 Details by Class &amp; Accounts'!CF$18, 'E2 Allocators'!$B$15:$W$15, 0),FALSE)*$E208)</f>
        <v>0</v>
      </c>
      <c r="CG208" s="1322">
        <f>IF(ISERROR(VLOOKUP(VLOOKUP($A208, 'E4 TB Allocation Details'!$A$18:$L$214, MATCH("A &amp; G ID", 'E4 TB Allocation Details'!$A$18:$L$18, 0),FALSE), 'E2 Allocators'!$B$15:$W$358, MATCH('O5 Details by Class &amp; Accounts'!CG$18, 'E2 Allocators'!$B$15:$W$15, 0),FALSE)*$E208), 0, VLOOKUP(VLOOKUP($A208, 'E4 TB Allocation Details'!$A$18:$L$214, MATCH("A &amp; G ID", 'E4 TB Allocation Details'!$A$18:$L$18, 0),FALSE), 'E2 Allocators'!$B$15:$W$358, MATCH('O5 Details by Class &amp; Accounts'!CG$18, 'E2 Allocators'!$B$15:$W$15, 0),FALSE)*$E208)</f>
        <v>0</v>
      </c>
      <c r="CH208" s="1322">
        <f>IF(ISERROR(VLOOKUP(VLOOKUP($A208, 'E4 TB Allocation Details'!$A$18:$L$214, MATCH("A &amp; G ID", 'E4 TB Allocation Details'!$A$18:$L$18, 0),FALSE), 'E2 Allocators'!$B$15:$W$358, MATCH('O5 Details by Class &amp; Accounts'!CH$18, 'E2 Allocators'!$B$15:$W$15, 0),FALSE)*$E208), 0, VLOOKUP(VLOOKUP($A208, 'E4 TB Allocation Details'!$A$18:$L$214, MATCH("A &amp; G ID", 'E4 TB Allocation Details'!$A$18:$L$18, 0),FALSE), 'E2 Allocators'!$B$15:$W$358, MATCH('O5 Details by Class &amp; Accounts'!CH$18, 'E2 Allocators'!$B$15:$W$15, 0),FALSE)*$E208)</f>
        <v>0</v>
      </c>
      <c r="CI208" s="1322">
        <f>IF(ISERROR(VLOOKUP(VLOOKUP($A208, 'E4 TB Allocation Details'!$A$18:$L$214, MATCH("A &amp; G ID", 'E4 TB Allocation Details'!$A$18:$L$18, 0),FALSE), 'E2 Allocators'!$B$15:$W$358, MATCH('O5 Details by Class &amp; Accounts'!CI$18, 'E2 Allocators'!$B$15:$W$15, 0),FALSE)*$E208), 0, VLOOKUP(VLOOKUP($A208, 'E4 TB Allocation Details'!$A$18:$L$214, MATCH("A &amp; G ID", 'E4 TB Allocation Details'!$A$18:$L$18, 0),FALSE), 'E2 Allocators'!$B$15:$W$358, MATCH('O5 Details by Class &amp; Accounts'!CI$18, 'E2 Allocators'!$B$15:$W$15, 0),FALSE)*$E208)</f>
        <v>0</v>
      </c>
      <c r="CJ208" s="1322">
        <f>IF(ISERROR(VLOOKUP(VLOOKUP($A208, 'E4 TB Allocation Details'!$A$18:$L$214, MATCH("A &amp; G ID", 'E4 TB Allocation Details'!$A$18:$L$18, 0),FALSE), 'E2 Allocators'!$B$15:$W$358, MATCH('O5 Details by Class &amp; Accounts'!CJ$18, 'E2 Allocators'!$B$15:$W$15, 0),FALSE)*$E208), 0, VLOOKUP(VLOOKUP($A208, 'E4 TB Allocation Details'!$A$18:$L$214, MATCH("A &amp; G ID", 'E4 TB Allocation Details'!$A$18:$L$18, 0),FALSE), 'E2 Allocators'!$B$15:$W$358, MATCH('O5 Details by Class &amp; Accounts'!CJ$18, 'E2 Allocators'!$B$15:$W$15, 0),FALSE)*$E208)</f>
        <v>0</v>
      </c>
      <c r="CK208" s="1322">
        <f>IF(ISERROR(VLOOKUP(VLOOKUP($A208, 'E4 TB Allocation Details'!$A$18:$L$214, MATCH("A &amp; G ID", 'E4 TB Allocation Details'!$A$18:$L$18, 0),FALSE), 'E2 Allocators'!$B$15:$W$358, MATCH('O5 Details by Class &amp; Accounts'!CK$18, 'E2 Allocators'!$B$15:$W$15, 0),FALSE)*$E208), 0, VLOOKUP(VLOOKUP($A208, 'E4 TB Allocation Details'!$A$18:$L$214, MATCH("A &amp; G ID", 'E4 TB Allocation Details'!$A$18:$L$18, 0),FALSE), 'E2 Allocators'!$B$15:$W$358, MATCH('O5 Details by Class &amp; Accounts'!CK$18, 'E2 Allocators'!$B$15:$W$15, 0),FALSE)*$E208)</f>
        <v>0</v>
      </c>
      <c r="CL208" s="1322">
        <f>IF(ISERROR(VLOOKUP(VLOOKUP($A208, 'E4 TB Allocation Details'!$A$18:$L$214, MATCH("A &amp; G ID", 'E4 TB Allocation Details'!$A$18:$L$18, 0),FALSE), 'E2 Allocators'!$B$15:$W$358, MATCH('O5 Details by Class &amp; Accounts'!CL$18, 'E2 Allocators'!$B$15:$W$15, 0),FALSE)*$E208), 0, VLOOKUP(VLOOKUP($A208, 'E4 TB Allocation Details'!$A$18:$L$214, MATCH("A &amp; G ID", 'E4 TB Allocation Details'!$A$18:$L$18, 0),FALSE), 'E2 Allocators'!$B$15:$W$358, MATCH('O5 Details by Class &amp; Accounts'!CL$18, 'E2 Allocators'!$B$15:$W$15, 0),FALSE)*$E208)</f>
        <v>0</v>
      </c>
      <c r="CM208" s="1322">
        <f>IF(ISERROR(VLOOKUP(VLOOKUP($A208, 'E4 TB Allocation Details'!$A$18:$L$214, MATCH("A &amp; G ID", 'E4 TB Allocation Details'!$A$18:$L$18, 0),FALSE), 'E2 Allocators'!$B$15:$W$358, MATCH('O5 Details by Class &amp; Accounts'!CM$18, 'E2 Allocators'!$B$15:$W$15, 0),FALSE)*$E208), 0, VLOOKUP(VLOOKUP($A208, 'E4 TB Allocation Details'!$A$18:$L$214, MATCH("A &amp; G ID", 'E4 TB Allocation Details'!$A$18:$L$18, 0),FALSE), 'E2 Allocators'!$B$15:$W$358, MATCH('O5 Details by Class &amp; Accounts'!CM$18, 'E2 Allocators'!$B$15:$W$15, 0),FALSE)*$E208)</f>
        <v>0</v>
      </c>
      <c r="CN208" s="1322">
        <f t="shared" si="52"/>
        <v>34954.800000000003</v>
      </c>
      <c r="CO208" s="1651">
        <f t="shared" si="50"/>
        <v>0</v>
      </c>
      <c r="CQ208" s="1899" t="inlineStr">
        <is>
          <t/>
        </is>
      </c>
    </row>
    <row r="209" spans="1:98" s="64" customFormat="1" ht="12.75" x14ac:dyDescent="0.2">
      <c r="A209" s="1091">
        <v>6110</v>
      </c>
      <c r="B209" s="1092" t="s">
        <v>545</v>
      </c>
      <c r="C209" s="1648">
        <f>IF(ISERROR(VLOOKUP($A209,'I3 TB Data'!$A$19:$H$483,MATCH('O5 Details by Class &amp; Accounts'!$C$18, 'I3 TB Data'!$A$19:$H$19,0),0)), 0, VLOOKUP($A209,'I3 TB Data'!$A$19:$H$483,MATCH('O5 Details by Class &amp; Accounts'!$C$18,'I3 TB Data'!$A$19:$H$19,0),0))</f>
        <v>95609.019944892003</v>
      </c>
      <c r="D209" s="1649"/>
      <c r="E209" s="1648">
        <f t="shared" si="53"/>
        <v>95609.019944892003</v>
      </c>
      <c r="F209" s="1650"/>
      <c r="G209" s="1650"/>
      <c r="H209" s="1322">
        <f t="shared" si="46"/>
        <v>0</v>
      </c>
      <c r="I209" s="1322">
        <f>IF(ISERROR(VLOOKUP(VLOOKUP($A209, 'E4 TB Allocation Details'!$A$18:$L$214, MATCH("Demand ID", 'E4 TB Allocation Details'!$A$18:$L$18, 0),FALSE), 'E2 Allocators'!$B$15:$W$358, MATCH('O5 Details by Class &amp; Accounts'!I$18, 'E2 Allocators'!$B$15:$W$15, 0),FALSE)*$E209), 0, VLOOKUP(VLOOKUP($A209, 'E4 TB Allocation Details'!$A$18:$L$214, MATCH("Demand ID", 'E4 TB Allocation Details'!$A$18:$L$18, 0),FALSE), 'E2 Allocators'!$B$15:$W$358, MATCH('O5 Details by Class &amp; Accounts'!I$18, 'E2 Allocators'!$B$15:$W$15, 0),FALSE)*$E209)</f>
        <v>0</v>
      </c>
      <c r="J209" s="1322">
        <f>IF(ISERROR(VLOOKUP(VLOOKUP($A209, 'E4 TB Allocation Details'!$A$18:$L$214, MATCH("Demand ID", 'E4 TB Allocation Details'!$A$18:$L$18, 0),FALSE), 'E2 Allocators'!$B$15:$W$358, MATCH('O5 Details by Class &amp; Accounts'!J$18, 'E2 Allocators'!$B$15:$W$15, 0),FALSE)*$E209), 0, VLOOKUP(VLOOKUP($A209, 'E4 TB Allocation Details'!$A$18:$L$214, MATCH("Demand ID", 'E4 TB Allocation Details'!$A$18:$L$18, 0),FALSE), 'E2 Allocators'!$B$15:$W$358, MATCH('O5 Details by Class &amp; Accounts'!J$18, 'E2 Allocators'!$B$15:$W$15, 0),FALSE)*$E209)</f>
        <v>0</v>
      </c>
      <c r="K209" s="1322">
        <f>IF(ISERROR(VLOOKUP(VLOOKUP($A209, 'E4 TB Allocation Details'!$A$18:$L$214, MATCH("Demand ID", 'E4 TB Allocation Details'!$A$18:$L$18, 0),FALSE), 'E2 Allocators'!$B$15:$W$358, MATCH('O5 Details by Class &amp; Accounts'!K$18, 'E2 Allocators'!$B$15:$W$15, 0),FALSE)*$E209), 0, VLOOKUP(VLOOKUP($A209, 'E4 TB Allocation Details'!$A$18:$L$214, MATCH("Demand ID", 'E4 TB Allocation Details'!$A$18:$L$18, 0),FALSE), 'E2 Allocators'!$B$15:$W$358, MATCH('O5 Details by Class &amp; Accounts'!K$18, 'E2 Allocators'!$B$15:$W$15, 0),FALSE)*$E209)</f>
        <v>0</v>
      </c>
      <c r="L209" s="1322">
        <f>IF(ISERROR(VLOOKUP(VLOOKUP($A209, 'E4 TB Allocation Details'!$A$18:$L$214, MATCH("Demand ID", 'E4 TB Allocation Details'!$A$18:$L$18, 0),FALSE), 'E2 Allocators'!$B$15:$W$358, MATCH('O5 Details by Class &amp; Accounts'!L$18, 'E2 Allocators'!$B$15:$W$15, 0),FALSE)*$E209), 0, VLOOKUP(VLOOKUP($A209, 'E4 TB Allocation Details'!$A$18:$L$214, MATCH("Demand ID", 'E4 TB Allocation Details'!$A$18:$L$18, 0),FALSE), 'E2 Allocators'!$B$15:$W$358, MATCH('O5 Details by Class &amp; Accounts'!L$18, 'E2 Allocators'!$B$15:$W$15, 0),FALSE)*$E209)</f>
        <v>0</v>
      </c>
      <c r="M209" s="1322">
        <f>IF(ISERROR(VLOOKUP(VLOOKUP($A209, 'E4 TB Allocation Details'!$A$18:$L$214, MATCH("Demand ID", 'E4 TB Allocation Details'!$A$18:$L$18, 0),FALSE), 'E2 Allocators'!$B$15:$W$358, MATCH('O5 Details by Class &amp; Accounts'!M$18, 'E2 Allocators'!$B$15:$W$15, 0),FALSE)*$E209), 0, VLOOKUP(VLOOKUP($A209, 'E4 TB Allocation Details'!$A$18:$L$214, MATCH("Demand ID", 'E4 TB Allocation Details'!$A$18:$L$18, 0),FALSE), 'E2 Allocators'!$B$15:$W$358, MATCH('O5 Details by Class &amp; Accounts'!M$18, 'E2 Allocators'!$B$15:$W$15, 0),FALSE)*$E209)</f>
        <v>0</v>
      </c>
      <c r="N209" s="1322">
        <f>IF(ISERROR(VLOOKUP(VLOOKUP($A209, 'E4 TB Allocation Details'!$A$18:$L$214, MATCH("Demand ID", 'E4 TB Allocation Details'!$A$18:$L$18, 0),FALSE), 'E2 Allocators'!$B$15:$W$358, MATCH('O5 Details by Class &amp; Accounts'!N$18, 'E2 Allocators'!$B$15:$W$15, 0),FALSE)*$E209), 0, VLOOKUP(VLOOKUP($A209, 'E4 TB Allocation Details'!$A$18:$L$214, MATCH("Demand ID", 'E4 TB Allocation Details'!$A$18:$L$18, 0),FALSE), 'E2 Allocators'!$B$15:$W$358, MATCH('O5 Details by Class &amp; Accounts'!N$18, 'E2 Allocators'!$B$15:$W$15, 0),FALSE)*$E209)</f>
        <v>0</v>
      </c>
      <c r="O209" s="1322">
        <f>IF(ISERROR(VLOOKUP(VLOOKUP($A209, 'E4 TB Allocation Details'!$A$18:$L$214, MATCH("Demand ID", 'E4 TB Allocation Details'!$A$18:$L$18, 0),FALSE), 'E2 Allocators'!$B$15:$W$358, MATCH('O5 Details by Class &amp; Accounts'!O$18, 'E2 Allocators'!$B$15:$W$15, 0),FALSE)*$E209), 0, VLOOKUP(VLOOKUP($A209, 'E4 TB Allocation Details'!$A$18:$L$214, MATCH("Demand ID", 'E4 TB Allocation Details'!$A$18:$L$18, 0),FALSE), 'E2 Allocators'!$B$15:$W$358, MATCH('O5 Details by Class &amp; Accounts'!O$18, 'E2 Allocators'!$B$15:$W$15, 0),FALSE)*$E209)</f>
        <v>0</v>
      </c>
      <c r="P209" s="1322">
        <f>IF(ISERROR(VLOOKUP(VLOOKUP($A209, 'E4 TB Allocation Details'!$A$18:$L$214, MATCH("Demand ID", 'E4 TB Allocation Details'!$A$18:$L$18, 0),FALSE), 'E2 Allocators'!$B$15:$W$358, MATCH('O5 Details by Class &amp; Accounts'!P$18, 'E2 Allocators'!$B$15:$W$15, 0),FALSE)*$E209), 0, VLOOKUP(VLOOKUP($A209, 'E4 TB Allocation Details'!$A$18:$L$214, MATCH("Demand ID", 'E4 TB Allocation Details'!$A$18:$L$18, 0),FALSE), 'E2 Allocators'!$B$15:$W$358, MATCH('O5 Details by Class &amp; Accounts'!P$18, 'E2 Allocators'!$B$15:$W$15, 0),FALSE)*$E209)</f>
        <v>0</v>
      </c>
      <c r="Q209" s="1322">
        <f>IF(ISERROR(VLOOKUP(VLOOKUP($A209, 'E4 TB Allocation Details'!$A$18:$L$214, MATCH("Demand ID", 'E4 TB Allocation Details'!$A$18:$L$18, 0),FALSE), 'E2 Allocators'!$B$15:$W$358, MATCH('O5 Details by Class &amp; Accounts'!Q$18, 'E2 Allocators'!$B$15:$W$15, 0),FALSE)*$E209), 0, VLOOKUP(VLOOKUP($A209, 'E4 TB Allocation Details'!$A$18:$L$214, MATCH("Demand ID", 'E4 TB Allocation Details'!$A$18:$L$18, 0),FALSE), 'E2 Allocators'!$B$15:$W$358, MATCH('O5 Details by Class &amp; Accounts'!Q$18, 'E2 Allocators'!$B$15:$W$15, 0),FALSE)*$E209)</f>
        <v>0</v>
      </c>
      <c r="R209" s="1322">
        <f>IF(ISERROR(VLOOKUP(VLOOKUP($A209, 'E4 TB Allocation Details'!$A$18:$L$214, MATCH("Demand ID", 'E4 TB Allocation Details'!$A$18:$L$18, 0),FALSE), 'E2 Allocators'!$B$15:$W$358, MATCH('O5 Details by Class &amp; Accounts'!R$18, 'E2 Allocators'!$B$15:$W$15, 0),FALSE)*$E209), 0, VLOOKUP(VLOOKUP($A209, 'E4 TB Allocation Details'!$A$18:$L$214, MATCH("Demand ID", 'E4 TB Allocation Details'!$A$18:$L$18, 0),FALSE), 'E2 Allocators'!$B$15:$W$358, MATCH('O5 Details by Class &amp; Accounts'!R$18, 'E2 Allocators'!$B$15:$W$15, 0),FALSE)*$E209)</f>
        <v>0</v>
      </c>
      <c r="S209" s="1322">
        <f>IF(ISERROR(VLOOKUP(VLOOKUP($A209, 'E4 TB Allocation Details'!$A$18:$L$214, MATCH("Demand ID", 'E4 TB Allocation Details'!$A$18:$L$18, 0),FALSE), 'E2 Allocators'!$B$15:$W$358, MATCH('O5 Details by Class &amp; Accounts'!S$18, 'E2 Allocators'!$B$15:$W$15, 0),FALSE)*$E209), 0, VLOOKUP(VLOOKUP($A209, 'E4 TB Allocation Details'!$A$18:$L$214, MATCH("Demand ID", 'E4 TB Allocation Details'!$A$18:$L$18, 0),FALSE), 'E2 Allocators'!$B$15:$W$358, MATCH('O5 Details by Class &amp; Accounts'!S$18, 'E2 Allocators'!$B$15:$W$15, 0),FALSE)*$E209)</f>
        <v>0</v>
      </c>
      <c r="T209" s="1322">
        <f>IF(ISERROR(VLOOKUP(VLOOKUP($A209, 'E4 TB Allocation Details'!$A$18:$L$214, MATCH("Demand ID", 'E4 TB Allocation Details'!$A$18:$L$18, 0),FALSE), 'E2 Allocators'!$B$15:$W$358, MATCH('O5 Details by Class &amp; Accounts'!T$18, 'E2 Allocators'!$B$15:$W$15, 0),FALSE)*$E209), 0, VLOOKUP(VLOOKUP($A209, 'E4 TB Allocation Details'!$A$18:$L$214, MATCH("Demand ID", 'E4 TB Allocation Details'!$A$18:$L$18, 0),FALSE), 'E2 Allocators'!$B$15:$W$358, MATCH('O5 Details by Class &amp; Accounts'!T$18, 'E2 Allocators'!$B$15:$W$15, 0),FALSE)*$E209)</f>
        <v>0</v>
      </c>
      <c r="U209" s="1322">
        <f>IF(ISERROR(VLOOKUP(VLOOKUP($A209, 'E4 TB Allocation Details'!$A$18:$L$214, MATCH("Demand ID", 'E4 TB Allocation Details'!$A$18:$L$18, 0),FALSE), 'E2 Allocators'!$B$15:$W$358, MATCH('O5 Details by Class &amp; Accounts'!U$18, 'E2 Allocators'!$B$15:$W$15, 0),FALSE)*$E209), 0, VLOOKUP(VLOOKUP($A209, 'E4 TB Allocation Details'!$A$18:$L$214, MATCH("Demand ID", 'E4 TB Allocation Details'!$A$18:$L$18, 0),FALSE), 'E2 Allocators'!$B$15:$W$358, MATCH('O5 Details by Class &amp; Accounts'!U$18, 'E2 Allocators'!$B$15:$W$15, 0),FALSE)*$E209)</f>
        <v>0</v>
      </c>
      <c r="V209" s="1322">
        <f>IF(ISERROR(VLOOKUP(VLOOKUP($A209, 'E4 TB Allocation Details'!$A$18:$L$214, MATCH("Demand ID", 'E4 TB Allocation Details'!$A$18:$L$18, 0),FALSE), 'E2 Allocators'!$B$15:$W$358, MATCH('O5 Details by Class &amp; Accounts'!V$18, 'E2 Allocators'!$B$15:$W$15, 0),FALSE)*$E209), 0, VLOOKUP(VLOOKUP($A209, 'E4 TB Allocation Details'!$A$18:$L$214, MATCH("Demand ID", 'E4 TB Allocation Details'!$A$18:$L$18, 0),FALSE), 'E2 Allocators'!$B$15:$W$358, MATCH('O5 Details by Class &amp; Accounts'!V$18, 'E2 Allocators'!$B$15:$W$15, 0),FALSE)*$E209)</f>
        <v>0</v>
      </c>
      <c r="W209" s="1322">
        <f>IF(ISERROR(VLOOKUP(VLOOKUP($A209, 'E4 TB Allocation Details'!$A$18:$L$214, MATCH("Demand ID", 'E4 TB Allocation Details'!$A$18:$L$18, 0),FALSE), 'E2 Allocators'!$B$15:$W$358, MATCH('O5 Details by Class &amp; Accounts'!W$18, 'E2 Allocators'!$B$15:$W$15, 0),FALSE)*$E209), 0, VLOOKUP(VLOOKUP($A209, 'E4 TB Allocation Details'!$A$18:$L$214, MATCH("Demand ID", 'E4 TB Allocation Details'!$A$18:$L$18, 0),FALSE), 'E2 Allocators'!$B$15:$W$358, MATCH('O5 Details by Class &amp; Accounts'!W$18, 'E2 Allocators'!$B$15:$W$15, 0),FALSE)*$E209)</f>
        <v>0</v>
      </c>
      <c r="X209" s="1322">
        <f>IF(ISERROR(VLOOKUP(VLOOKUP($A209, 'E4 TB Allocation Details'!$A$18:$L$214, MATCH("Demand ID", 'E4 TB Allocation Details'!$A$18:$L$18, 0),FALSE), 'E2 Allocators'!$B$15:$W$358, MATCH('O5 Details by Class &amp; Accounts'!X$18, 'E2 Allocators'!$B$15:$W$15, 0),FALSE)*$E209), 0, VLOOKUP(VLOOKUP($A209, 'E4 TB Allocation Details'!$A$18:$L$214, MATCH("Demand ID", 'E4 TB Allocation Details'!$A$18:$L$18, 0),FALSE), 'E2 Allocators'!$B$15:$W$358, MATCH('O5 Details by Class &amp; Accounts'!X$18, 'E2 Allocators'!$B$15:$W$15, 0),FALSE)*$E209)</f>
        <v>0</v>
      </c>
      <c r="Y209" s="1322">
        <f>IF(ISERROR(VLOOKUP(VLOOKUP($A209, 'E4 TB Allocation Details'!$A$18:$L$214, MATCH("Demand ID", 'E4 TB Allocation Details'!$A$18:$L$18, 0),FALSE), 'E2 Allocators'!$B$15:$W$358, MATCH('O5 Details by Class &amp; Accounts'!Y$18, 'E2 Allocators'!$B$15:$W$15, 0),FALSE)*$E209), 0, VLOOKUP(VLOOKUP($A209, 'E4 TB Allocation Details'!$A$18:$L$214, MATCH("Demand ID", 'E4 TB Allocation Details'!$A$18:$L$18, 0),FALSE), 'E2 Allocators'!$B$15:$W$358, MATCH('O5 Details by Class &amp; Accounts'!Y$18, 'E2 Allocators'!$B$15:$W$15, 0),FALSE)*$E209)</f>
        <v>0</v>
      </c>
      <c r="Z209" s="1322">
        <f>IF(ISERROR(VLOOKUP(VLOOKUP($A209, 'E4 TB Allocation Details'!$A$18:$L$214, MATCH("Demand ID", 'E4 TB Allocation Details'!$A$18:$L$18, 0),FALSE), 'E2 Allocators'!$B$15:$W$358, MATCH('O5 Details by Class &amp; Accounts'!Z$18, 'E2 Allocators'!$B$15:$W$15, 0),FALSE)*$E209), 0, VLOOKUP(VLOOKUP($A209, 'E4 TB Allocation Details'!$A$18:$L$214, MATCH("Demand ID", 'E4 TB Allocation Details'!$A$18:$L$18, 0),FALSE), 'E2 Allocators'!$B$15:$W$358, MATCH('O5 Details by Class &amp; Accounts'!Z$18, 'E2 Allocators'!$B$15:$W$15, 0),FALSE)*$E209)</f>
        <v>0</v>
      </c>
      <c r="AA209" s="1322">
        <f>IF(ISERROR(VLOOKUP(VLOOKUP($A209, 'E4 TB Allocation Details'!$A$18:$L$214, MATCH("Demand ID", 'E4 TB Allocation Details'!$A$18:$L$18, 0),FALSE), 'E2 Allocators'!$B$15:$W$358, MATCH('O5 Details by Class &amp; Accounts'!AA$18, 'E2 Allocators'!$B$15:$W$15, 0),FALSE)*$E209), 0, VLOOKUP(VLOOKUP($A209, 'E4 TB Allocation Details'!$A$18:$L$214, MATCH("Demand ID", 'E4 TB Allocation Details'!$A$18:$L$18, 0),FALSE), 'E2 Allocators'!$B$15:$W$358, MATCH('O5 Details by Class &amp; Accounts'!AA$18, 'E2 Allocators'!$B$15:$W$15, 0),FALSE)*$E209)</f>
        <v>0</v>
      </c>
      <c r="AB209" s="1322">
        <f>IF(ISERROR(VLOOKUP(VLOOKUP($A209, 'E4 TB Allocation Details'!$A$18:$L$214, MATCH("Demand ID", 'E4 TB Allocation Details'!$A$18:$L$18, 0),FALSE), 'E2 Allocators'!$B$15:$W$358, MATCH('O5 Details by Class &amp; Accounts'!AB$18, 'E2 Allocators'!$B$15:$W$15, 0),FALSE)*$E209), 0, VLOOKUP(VLOOKUP($A209, 'E4 TB Allocation Details'!$A$18:$L$214, MATCH("Demand ID", 'E4 TB Allocation Details'!$A$18:$L$18, 0),FALSE), 'E2 Allocators'!$B$15:$W$358, MATCH('O5 Details by Class &amp; Accounts'!AB$18, 'E2 Allocators'!$B$15:$W$15, 0),FALSE)*$E209)</f>
        <v>0</v>
      </c>
      <c r="AC209" s="1322">
        <f t="shared" si="47"/>
        <v>0</v>
      </c>
      <c r="AD209" s="1322">
        <f>IF(ISERROR(VLOOKUP(VLOOKUP($A209, 'E4 TB Allocation Details'!$A$18:$L$214, MATCH("Customer ID", 'E4 TB Allocation Details'!$A$18:$L$18, 0),FALSE), 'E2 Allocators'!$B$15:$W$358, MATCH('O5 Details by Class &amp; Accounts'!AD$18, 'E2 Allocators'!$B$15:$W$15, 0),FALSE)*$E209), 0, VLOOKUP(VLOOKUP($A209, 'E4 TB Allocation Details'!$A$18:$L$214, MATCH("Customer ID", 'E4 TB Allocation Details'!$A$18:$L$18, 0),FALSE), 'E2 Allocators'!$B$15:$W$358, MATCH('O5 Details by Class &amp; Accounts'!AD$18, 'E2 Allocators'!$B$15:$W$15, 0),FALSE)*$E209)</f>
        <v>0</v>
      </c>
      <c r="AE209" s="1322">
        <f>IF(ISERROR(VLOOKUP(VLOOKUP($A209, 'E4 TB Allocation Details'!$A$18:$L$214, MATCH("Customer ID", 'E4 TB Allocation Details'!$A$18:$L$18, 0),FALSE), 'E2 Allocators'!$B$15:$W$358, MATCH('O5 Details by Class &amp; Accounts'!AE$18, 'E2 Allocators'!$B$15:$W$15, 0),FALSE)*$E209), 0, VLOOKUP(VLOOKUP($A209, 'E4 TB Allocation Details'!$A$18:$L$214, MATCH("Customer ID", 'E4 TB Allocation Details'!$A$18:$L$18, 0),FALSE), 'E2 Allocators'!$B$15:$W$358, MATCH('O5 Details by Class &amp; Accounts'!AE$18, 'E2 Allocators'!$B$15:$W$15, 0),FALSE)*$E209)</f>
        <v>0</v>
      </c>
      <c r="AF209" s="1322">
        <f>IF(ISERROR(VLOOKUP(VLOOKUP($A209, 'E4 TB Allocation Details'!$A$18:$L$214, MATCH("Customer ID", 'E4 TB Allocation Details'!$A$18:$L$18, 0),FALSE), 'E2 Allocators'!$B$15:$W$358, MATCH('O5 Details by Class &amp; Accounts'!AF$18, 'E2 Allocators'!$B$15:$W$15, 0),FALSE)*$E209), 0, VLOOKUP(VLOOKUP($A209, 'E4 TB Allocation Details'!$A$18:$L$214, MATCH("Customer ID", 'E4 TB Allocation Details'!$A$18:$L$18, 0),FALSE), 'E2 Allocators'!$B$15:$W$358, MATCH('O5 Details by Class &amp; Accounts'!AF$18, 'E2 Allocators'!$B$15:$W$15, 0),FALSE)*$E209)</f>
        <v>0</v>
      </c>
      <c r="AG209" s="1322">
        <f>IF(ISERROR(VLOOKUP(VLOOKUP($A209, 'E4 TB Allocation Details'!$A$18:$L$214, MATCH("Customer ID", 'E4 TB Allocation Details'!$A$18:$L$18, 0),FALSE), 'E2 Allocators'!$B$15:$W$358, MATCH('O5 Details by Class &amp; Accounts'!AG$18, 'E2 Allocators'!$B$15:$W$15, 0),FALSE)*$E209), 0, VLOOKUP(VLOOKUP($A209, 'E4 TB Allocation Details'!$A$18:$L$214, MATCH("Customer ID", 'E4 TB Allocation Details'!$A$18:$L$18, 0),FALSE), 'E2 Allocators'!$B$15:$W$358, MATCH('O5 Details by Class &amp; Accounts'!AG$18, 'E2 Allocators'!$B$15:$W$15, 0),FALSE)*$E209)</f>
        <v>0</v>
      </c>
      <c r="AH209" s="1322">
        <f>IF(ISERROR(VLOOKUP(VLOOKUP($A209, 'E4 TB Allocation Details'!$A$18:$L$214, MATCH("Customer ID", 'E4 TB Allocation Details'!$A$18:$L$18, 0),FALSE), 'E2 Allocators'!$B$15:$W$358, MATCH('O5 Details by Class &amp; Accounts'!AH$18, 'E2 Allocators'!$B$15:$W$15, 0),FALSE)*$E209), 0, VLOOKUP(VLOOKUP($A209, 'E4 TB Allocation Details'!$A$18:$L$214, MATCH("Customer ID", 'E4 TB Allocation Details'!$A$18:$L$18, 0),FALSE), 'E2 Allocators'!$B$15:$W$358, MATCH('O5 Details by Class &amp; Accounts'!AH$18, 'E2 Allocators'!$B$15:$W$15, 0),FALSE)*$E209)</f>
        <v>0</v>
      </c>
      <c r="AI209" s="1322">
        <f>IF(ISERROR(VLOOKUP(VLOOKUP($A209, 'E4 TB Allocation Details'!$A$18:$L$214, MATCH("Customer ID", 'E4 TB Allocation Details'!$A$18:$L$18, 0),FALSE), 'E2 Allocators'!$B$15:$W$358, MATCH('O5 Details by Class &amp; Accounts'!AI$18, 'E2 Allocators'!$B$15:$W$15, 0),FALSE)*$E209), 0, VLOOKUP(VLOOKUP($A209, 'E4 TB Allocation Details'!$A$18:$L$214, MATCH("Customer ID", 'E4 TB Allocation Details'!$A$18:$L$18, 0),FALSE), 'E2 Allocators'!$B$15:$W$358, MATCH('O5 Details by Class &amp; Accounts'!AI$18, 'E2 Allocators'!$B$15:$W$15, 0),FALSE)*$E209)</f>
        <v>0</v>
      </c>
      <c r="AJ209" s="1322">
        <f>IF(ISERROR(VLOOKUP(VLOOKUP($A209, 'E4 TB Allocation Details'!$A$18:$L$214, MATCH("Customer ID", 'E4 TB Allocation Details'!$A$18:$L$18, 0),FALSE), 'E2 Allocators'!$B$15:$W$358, MATCH('O5 Details by Class &amp; Accounts'!AJ$18, 'E2 Allocators'!$B$15:$W$15, 0),FALSE)*$E209), 0, VLOOKUP(VLOOKUP($A209, 'E4 TB Allocation Details'!$A$18:$L$214, MATCH("Customer ID", 'E4 TB Allocation Details'!$A$18:$L$18, 0),FALSE), 'E2 Allocators'!$B$15:$W$358, MATCH('O5 Details by Class &amp; Accounts'!AJ$18, 'E2 Allocators'!$B$15:$W$15, 0),FALSE)*$E209)</f>
        <v>0</v>
      </c>
      <c r="AK209" s="1322">
        <f>IF(ISERROR(VLOOKUP(VLOOKUP($A209, 'E4 TB Allocation Details'!$A$18:$L$214, MATCH("Customer ID", 'E4 TB Allocation Details'!$A$18:$L$18, 0),FALSE), 'E2 Allocators'!$B$15:$W$358, MATCH('O5 Details by Class &amp; Accounts'!AK$18, 'E2 Allocators'!$B$15:$W$15, 0),FALSE)*$E209), 0, VLOOKUP(VLOOKUP($A209, 'E4 TB Allocation Details'!$A$18:$L$214, MATCH("Customer ID", 'E4 TB Allocation Details'!$A$18:$L$18, 0),FALSE), 'E2 Allocators'!$B$15:$W$358, MATCH('O5 Details by Class &amp; Accounts'!AK$18, 'E2 Allocators'!$B$15:$W$15, 0),FALSE)*$E209)</f>
        <v>0</v>
      </c>
      <c r="AL209" s="1322">
        <f>IF(ISERROR(VLOOKUP(VLOOKUP($A209, 'E4 TB Allocation Details'!$A$18:$L$214, MATCH("Customer ID", 'E4 TB Allocation Details'!$A$18:$L$18, 0),FALSE), 'E2 Allocators'!$B$15:$W$358, MATCH('O5 Details by Class &amp; Accounts'!AL$18, 'E2 Allocators'!$B$15:$W$15, 0),FALSE)*$E209), 0, VLOOKUP(VLOOKUP($A209, 'E4 TB Allocation Details'!$A$18:$L$214, MATCH("Customer ID", 'E4 TB Allocation Details'!$A$18:$L$18, 0),FALSE), 'E2 Allocators'!$B$15:$W$358, MATCH('O5 Details by Class &amp; Accounts'!AL$18, 'E2 Allocators'!$B$15:$W$15, 0),FALSE)*$E209)</f>
        <v>0</v>
      </c>
      <c r="AM209" s="1322">
        <f>IF(ISERROR(VLOOKUP(VLOOKUP($A209, 'E4 TB Allocation Details'!$A$18:$L$214, MATCH("Customer ID", 'E4 TB Allocation Details'!$A$18:$L$18, 0),FALSE), 'E2 Allocators'!$B$15:$W$358, MATCH('O5 Details by Class &amp; Accounts'!AM$18, 'E2 Allocators'!$B$15:$W$15, 0),FALSE)*$E209), 0, VLOOKUP(VLOOKUP($A209, 'E4 TB Allocation Details'!$A$18:$L$214, MATCH("Customer ID", 'E4 TB Allocation Details'!$A$18:$L$18, 0),FALSE), 'E2 Allocators'!$B$15:$W$358, MATCH('O5 Details by Class &amp; Accounts'!AM$18, 'E2 Allocators'!$B$15:$W$15, 0),FALSE)*$E209)</f>
        <v>0</v>
      </c>
      <c r="AN209" s="1322">
        <f>IF(ISERROR(VLOOKUP(VLOOKUP($A209, 'E4 TB Allocation Details'!$A$18:$L$214, MATCH("Customer ID", 'E4 TB Allocation Details'!$A$18:$L$18, 0),FALSE), 'E2 Allocators'!$B$15:$W$358, MATCH('O5 Details by Class &amp; Accounts'!AN$18, 'E2 Allocators'!$B$15:$W$15, 0),FALSE)*$E209), 0, VLOOKUP(VLOOKUP($A209, 'E4 TB Allocation Details'!$A$18:$L$214, MATCH("Customer ID", 'E4 TB Allocation Details'!$A$18:$L$18, 0),FALSE), 'E2 Allocators'!$B$15:$W$358, MATCH('O5 Details by Class &amp; Accounts'!AN$18, 'E2 Allocators'!$B$15:$W$15, 0),FALSE)*$E209)</f>
        <v>0</v>
      </c>
      <c r="AO209" s="1322">
        <f>IF(ISERROR(VLOOKUP(VLOOKUP($A209, 'E4 TB Allocation Details'!$A$18:$L$214, MATCH("Customer ID", 'E4 TB Allocation Details'!$A$18:$L$18, 0),FALSE), 'E2 Allocators'!$B$15:$W$358, MATCH('O5 Details by Class &amp; Accounts'!AO$18, 'E2 Allocators'!$B$15:$W$15, 0),FALSE)*$E209), 0, VLOOKUP(VLOOKUP($A209, 'E4 TB Allocation Details'!$A$18:$L$214, MATCH("Customer ID", 'E4 TB Allocation Details'!$A$18:$L$18, 0),FALSE), 'E2 Allocators'!$B$15:$W$358, MATCH('O5 Details by Class &amp; Accounts'!AO$18, 'E2 Allocators'!$B$15:$W$15, 0),FALSE)*$E209)</f>
        <v>0</v>
      </c>
      <c r="AP209" s="1322">
        <f>IF(ISERROR(VLOOKUP(VLOOKUP($A209, 'E4 TB Allocation Details'!$A$18:$L$214, MATCH("Customer ID", 'E4 TB Allocation Details'!$A$18:$L$18, 0),FALSE), 'E2 Allocators'!$B$15:$W$358, MATCH('O5 Details by Class &amp; Accounts'!AP$18, 'E2 Allocators'!$B$15:$W$15, 0),FALSE)*$E209), 0, VLOOKUP(VLOOKUP($A209, 'E4 TB Allocation Details'!$A$18:$L$214, MATCH("Customer ID", 'E4 TB Allocation Details'!$A$18:$L$18, 0),FALSE), 'E2 Allocators'!$B$15:$W$358, MATCH('O5 Details by Class &amp; Accounts'!AP$18, 'E2 Allocators'!$B$15:$W$15, 0),FALSE)*$E209)</f>
        <v>0</v>
      </c>
      <c r="AQ209" s="1322">
        <f>IF(ISERROR(VLOOKUP(VLOOKUP($A209, 'E4 TB Allocation Details'!$A$18:$L$214, MATCH("Customer ID", 'E4 TB Allocation Details'!$A$18:$L$18, 0),FALSE), 'E2 Allocators'!$B$15:$W$358, MATCH('O5 Details by Class &amp; Accounts'!AQ$18, 'E2 Allocators'!$B$15:$W$15, 0),FALSE)*$E209), 0, VLOOKUP(VLOOKUP($A209, 'E4 TB Allocation Details'!$A$18:$L$214, MATCH("Customer ID", 'E4 TB Allocation Details'!$A$18:$L$18, 0),FALSE), 'E2 Allocators'!$B$15:$W$358, MATCH('O5 Details by Class &amp; Accounts'!AQ$18, 'E2 Allocators'!$B$15:$W$15, 0),FALSE)*$E209)</f>
        <v>0</v>
      </c>
      <c r="AR209" s="1322">
        <f>IF(ISERROR(VLOOKUP(VLOOKUP($A209, 'E4 TB Allocation Details'!$A$18:$L$214, MATCH("Customer ID", 'E4 TB Allocation Details'!$A$18:$L$18, 0),FALSE), 'E2 Allocators'!$B$15:$W$358, MATCH('O5 Details by Class &amp; Accounts'!AR$18, 'E2 Allocators'!$B$15:$W$15, 0),FALSE)*$E209), 0, VLOOKUP(VLOOKUP($A209, 'E4 TB Allocation Details'!$A$18:$L$214, MATCH("Customer ID", 'E4 TB Allocation Details'!$A$18:$L$18, 0),FALSE), 'E2 Allocators'!$B$15:$W$358, MATCH('O5 Details by Class &amp; Accounts'!AR$18, 'E2 Allocators'!$B$15:$W$15, 0),FALSE)*$E209)</f>
        <v>0</v>
      </c>
      <c r="AS209" s="1322">
        <f>IF(ISERROR(VLOOKUP(VLOOKUP($A209, 'E4 TB Allocation Details'!$A$18:$L$214, MATCH("Customer ID", 'E4 TB Allocation Details'!$A$18:$L$18, 0),FALSE), 'E2 Allocators'!$B$15:$W$358, MATCH('O5 Details by Class &amp; Accounts'!AS$18, 'E2 Allocators'!$B$15:$W$15, 0),FALSE)*$E209), 0, VLOOKUP(VLOOKUP($A209, 'E4 TB Allocation Details'!$A$18:$L$214, MATCH("Customer ID", 'E4 TB Allocation Details'!$A$18:$L$18, 0),FALSE), 'E2 Allocators'!$B$15:$W$358, MATCH('O5 Details by Class &amp; Accounts'!AS$18, 'E2 Allocators'!$B$15:$W$15, 0),FALSE)*$E209)</f>
        <v>0</v>
      </c>
      <c r="AT209" s="1322">
        <f>IF(ISERROR(VLOOKUP(VLOOKUP($A209, 'E4 TB Allocation Details'!$A$18:$L$214, MATCH("Customer ID", 'E4 TB Allocation Details'!$A$18:$L$18, 0),FALSE), 'E2 Allocators'!$B$15:$W$358, MATCH('O5 Details by Class &amp; Accounts'!AT$18, 'E2 Allocators'!$B$15:$W$15, 0),FALSE)*$E209), 0, VLOOKUP(VLOOKUP($A209, 'E4 TB Allocation Details'!$A$18:$L$214, MATCH("Customer ID", 'E4 TB Allocation Details'!$A$18:$L$18, 0),FALSE), 'E2 Allocators'!$B$15:$W$358, MATCH('O5 Details by Class &amp; Accounts'!AT$18, 'E2 Allocators'!$B$15:$W$15, 0),FALSE)*$E209)</f>
        <v>0</v>
      </c>
      <c r="AU209" s="1322">
        <f>IF(ISERROR(VLOOKUP(VLOOKUP($A209, 'E4 TB Allocation Details'!$A$18:$L$214, MATCH("Customer ID", 'E4 TB Allocation Details'!$A$18:$L$18, 0),FALSE), 'E2 Allocators'!$B$15:$W$358, MATCH('O5 Details by Class &amp; Accounts'!AU$18, 'E2 Allocators'!$B$15:$W$15, 0),FALSE)*$E209), 0, VLOOKUP(VLOOKUP($A209, 'E4 TB Allocation Details'!$A$18:$L$214, MATCH("Customer ID", 'E4 TB Allocation Details'!$A$18:$L$18, 0),FALSE), 'E2 Allocators'!$B$15:$W$358, MATCH('O5 Details by Class &amp; Accounts'!AU$18, 'E2 Allocators'!$B$15:$W$15, 0),FALSE)*$E209)</f>
        <v>0</v>
      </c>
      <c r="AV209" s="1322">
        <f>IF(ISERROR(VLOOKUP(VLOOKUP($A209, 'E4 TB Allocation Details'!$A$18:$L$214, MATCH("Customer ID", 'E4 TB Allocation Details'!$A$18:$L$18, 0),FALSE), 'E2 Allocators'!$B$15:$W$358, MATCH('O5 Details by Class &amp; Accounts'!AV$18, 'E2 Allocators'!$B$15:$W$15, 0),FALSE)*$E209), 0, VLOOKUP(VLOOKUP($A209, 'E4 TB Allocation Details'!$A$18:$L$214, MATCH("Customer ID", 'E4 TB Allocation Details'!$A$18:$L$18, 0),FALSE), 'E2 Allocators'!$B$15:$W$358, MATCH('O5 Details by Class &amp; Accounts'!AV$18, 'E2 Allocators'!$B$15:$W$15, 0),FALSE)*$E209)</f>
        <v>0</v>
      </c>
      <c r="AW209" s="1322">
        <f>IF(ISERROR(VLOOKUP(VLOOKUP($A209, 'E4 TB Allocation Details'!$A$18:$L$214, MATCH("Customer ID", 'E4 TB Allocation Details'!$A$18:$L$18, 0),FALSE), 'E2 Allocators'!$B$15:$W$358, MATCH('O5 Details by Class &amp; Accounts'!AW$18, 'E2 Allocators'!$B$15:$W$15, 0),FALSE)*$E209), 0, VLOOKUP(VLOOKUP($A209, 'E4 TB Allocation Details'!$A$18:$L$214, MATCH("Customer ID", 'E4 TB Allocation Details'!$A$18:$L$18, 0),FALSE), 'E2 Allocators'!$B$15:$W$358, MATCH('O5 Details by Class &amp; Accounts'!AW$18, 'E2 Allocators'!$B$15:$W$15, 0),FALSE)*$E209)</f>
        <v>0</v>
      </c>
      <c r="AX209" s="1322">
        <f t="shared" si="51"/>
        <v>0</v>
      </c>
      <c r="AY209" s="1322">
        <f>IF(ISERROR(VLOOKUP(VLOOKUP($A209, 'E4 TB Allocation Details'!$A$18:$L$214, MATCH("Misc ID", 'E4 TB Allocation Details'!$A$18:$L$18, 0),FALSE), 'E2 Allocators'!$B$15:$W$358, MATCH('O5 Details by Class &amp; Accounts'!AY$18, 'E2 Allocators'!$B$15:$W$15, 0),FALSE)*$E209), 0, VLOOKUP(VLOOKUP($A209, 'E4 TB Allocation Details'!$A$18:$L$214, MATCH("Misc ID", 'E4 TB Allocation Details'!$A$18:$L$18, 0),FALSE), 'E2 Allocators'!$B$15:$W$358, MATCH('O5 Details by Class &amp; Accounts'!AY$18, 'E2 Allocators'!$B$15:$W$15, 0),FALSE)*$E209)</f>
        <v>0</v>
      </c>
      <c r="AZ209" s="1322">
        <f>IF(ISERROR(VLOOKUP(VLOOKUP($A209, 'E4 TB Allocation Details'!$A$18:$L$214, MATCH("Misc ID", 'E4 TB Allocation Details'!$A$18:$L$18, 0),FALSE), 'E2 Allocators'!$B$15:$W$358, MATCH('O5 Details by Class &amp; Accounts'!AZ$18, 'E2 Allocators'!$B$15:$W$15, 0),FALSE)*$E209), 0, VLOOKUP(VLOOKUP($A209, 'E4 TB Allocation Details'!$A$18:$L$214, MATCH("Misc ID", 'E4 TB Allocation Details'!$A$18:$L$18, 0),FALSE), 'E2 Allocators'!$B$15:$W$358, MATCH('O5 Details by Class &amp; Accounts'!AZ$18, 'E2 Allocators'!$B$15:$W$15, 0),FALSE)*$E209)</f>
        <v>0</v>
      </c>
      <c r="BA209" s="1322">
        <f>IF(ISERROR(VLOOKUP(VLOOKUP($A209, 'E4 TB Allocation Details'!$A$18:$L$214, MATCH("Misc ID", 'E4 TB Allocation Details'!$A$18:$L$18, 0),FALSE), 'E2 Allocators'!$B$15:$W$358, MATCH('O5 Details by Class &amp; Accounts'!BA$18, 'E2 Allocators'!$B$15:$W$15, 0),FALSE)*$E209), 0, VLOOKUP(VLOOKUP($A209, 'E4 TB Allocation Details'!$A$18:$L$214, MATCH("Misc ID", 'E4 TB Allocation Details'!$A$18:$L$18, 0),FALSE), 'E2 Allocators'!$B$15:$W$358, MATCH('O5 Details by Class &amp; Accounts'!BA$18, 'E2 Allocators'!$B$15:$W$15, 0),FALSE)*$E209)</f>
        <v>0</v>
      </c>
      <c r="BB209" s="1322">
        <f>IF(ISERROR(VLOOKUP(VLOOKUP($A209, 'E4 TB Allocation Details'!$A$18:$L$214, MATCH("Misc ID", 'E4 TB Allocation Details'!$A$18:$L$18, 0),FALSE), 'E2 Allocators'!$B$15:$W$358, MATCH('O5 Details by Class &amp; Accounts'!BB$18, 'E2 Allocators'!$B$15:$W$15, 0),FALSE)*$E209), 0, VLOOKUP(VLOOKUP($A209, 'E4 TB Allocation Details'!$A$18:$L$214, MATCH("Misc ID", 'E4 TB Allocation Details'!$A$18:$L$18, 0),FALSE), 'E2 Allocators'!$B$15:$W$358, MATCH('O5 Details by Class &amp; Accounts'!BB$18, 'E2 Allocators'!$B$15:$W$15, 0),FALSE)*$E209)</f>
        <v>0</v>
      </c>
      <c r="BC209" s="1322">
        <f>IF(ISERROR(VLOOKUP(VLOOKUP($A209, 'E4 TB Allocation Details'!$A$18:$L$214, MATCH("Misc ID", 'E4 TB Allocation Details'!$A$18:$L$18, 0),FALSE), 'E2 Allocators'!$B$15:$W$358, MATCH('O5 Details by Class &amp; Accounts'!BC$18, 'E2 Allocators'!$B$15:$W$15, 0),FALSE)*$E209), 0, VLOOKUP(VLOOKUP($A209, 'E4 TB Allocation Details'!$A$18:$L$214, MATCH("Misc ID", 'E4 TB Allocation Details'!$A$18:$L$18, 0),FALSE), 'E2 Allocators'!$B$15:$W$358, MATCH('O5 Details by Class &amp; Accounts'!BC$18, 'E2 Allocators'!$B$15:$W$15, 0),FALSE)*$E209)</f>
        <v>0</v>
      </c>
      <c r="BD209" s="1322">
        <f>IF(ISERROR(VLOOKUP(VLOOKUP($A209, 'E4 TB Allocation Details'!$A$18:$L$214, MATCH("Misc ID", 'E4 TB Allocation Details'!$A$18:$L$18, 0),FALSE), 'E2 Allocators'!$B$15:$W$358, MATCH('O5 Details by Class &amp; Accounts'!BD$18, 'E2 Allocators'!$B$15:$W$15, 0),FALSE)*$E209), 0, VLOOKUP(VLOOKUP($A209, 'E4 TB Allocation Details'!$A$18:$L$214, MATCH("Misc ID", 'E4 TB Allocation Details'!$A$18:$L$18, 0),FALSE), 'E2 Allocators'!$B$15:$W$358, MATCH('O5 Details by Class &amp; Accounts'!BD$18, 'E2 Allocators'!$B$15:$W$15, 0),FALSE)*$E209)</f>
        <v>0</v>
      </c>
      <c r="BE209" s="1322">
        <f>IF(ISERROR(VLOOKUP(VLOOKUP($A209, 'E4 TB Allocation Details'!$A$18:$L$214, MATCH("Misc ID", 'E4 TB Allocation Details'!$A$18:$L$18, 0),FALSE), 'E2 Allocators'!$B$15:$W$358, MATCH('O5 Details by Class &amp; Accounts'!BE$18, 'E2 Allocators'!$B$15:$W$15, 0),FALSE)*$E209), 0, VLOOKUP(VLOOKUP($A209, 'E4 TB Allocation Details'!$A$18:$L$214, MATCH("Misc ID", 'E4 TB Allocation Details'!$A$18:$L$18, 0),FALSE), 'E2 Allocators'!$B$15:$W$358, MATCH('O5 Details by Class &amp; Accounts'!BE$18, 'E2 Allocators'!$B$15:$W$15, 0),FALSE)*$E209)</f>
        <v>0</v>
      </c>
      <c r="BF209" s="1322">
        <f>IF(ISERROR(VLOOKUP(VLOOKUP($A209, 'E4 TB Allocation Details'!$A$18:$L$214, MATCH("Misc ID", 'E4 TB Allocation Details'!$A$18:$L$18, 0),FALSE), 'E2 Allocators'!$B$15:$W$358, MATCH('O5 Details by Class &amp; Accounts'!BF$18, 'E2 Allocators'!$B$15:$W$15, 0),FALSE)*$E209), 0, VLOOKUP(VLOOKUP($A209, 'E4 TB Allocation Details'!$A$18:$L$214, MATCH("Misc ID", 'E4 TB Allocation Details'!$A$18:$L$18, 0),FALSE), 'E2 Allocators'!$B$15:$W$358, MATCH('O5 Details by Class &amp; Accounts'!BF$18, 'E2 Allocators'!$B$15:$W$15, 0),FALSE)*$E209)</f>
        <v>0</v>
      </c>
      <c r="BG209" s="1322">
        <f>IF(ISERROR(VLOOKUP(VLOOKUP($A209, 'E4 TB Allocation Details'!$A$18:$L$214, MATCH("Misc ID", 'E4 TB Allocation Details'!$A$18:$L$18, 0),FALSE), 'E2 Allocators'!$B$15:$W$358, MATCH('O5 Details by Class &amp; Accounts'!BG$18, 'E2 Allocators'!$B$15:$W$15, 0),FALSE)*$E209), 0, VLOOKUP(VLOOKUP($A209, 'E4 TB Allocation Details'!$A$18:$L$214, MATCH("Misc ID", 'E4 TB Allocation Details'!$A$18:$L$18, 0),FALSE), 'E2 Allocators'!$B$15:$W$358, MATCH('O5 Details by Class &amp; Accounts'!BG$18, 'E2 Allocators'!$B$15:$W$15, 0),FALSE)*$E209)</f>
        <v>0</v>
      </c>
      <c r="BH209" s="1322">
        <f>IF(ISERROR(VLOOKUP(VLOOKUP($A209, 'E4 TB Allocation Details'!$A$18:$L$214, MATCH("Misc ID", 'E4 TB Allocation Details'!$A$18:$L$18, 0),FALSE), 'E2 Allocators'!$B$15:$W$358, MATCH('O5 Details by Class &amp; Accounts'!BH$18, 'E2 Allocators'!$B$15:$W$15, 0),FALSE)*$E209), 0, VLOOKUP(VLOOKUP($A209, 'E4 TB Allocation Details'!$A$18:$L$214, MATCH("Misc ID", 'E4 TB Allocation Details'!$A$18:$L$18, 0),FALSE), 'E2 Allocators'!$B$15:$W$358, MATCH('O5 Details by Class &amp; Accounts'!BH$18, 'E2 Allocators'!$B$15:$W$15, 0),FALSE)*$E209)</f>
        <v>0</v>
      </c>
      <c r="BI209" s="1322">
        <f>IF(ISERROR(VLOOKUP(VLOOKUP($A209, 'E4 TB Allocation Details'!$A$18:$L$214, MATCH("Misc ID", 'E4 TB Allocation Details'!$A$18:$L$18, 0),FALSE), 'E2 Allocators'!$B$15:$W$358, MATCH('O5 Details by Class &amp; Accounts'!BI$18, 'E2 Allocators'!$B$15:$W$15, 0),FALSE)*$E209), 0, VLOOKUP(VLOOKUP($A209, 'E4 TB Allocation Details'!$A$18:$L$214, MATCH("Misc ID", 'E4 TB Allocation Details'!$A$18:$L$18, 0),FALSE), 'E2 Allocators'!$B$15:$W$358, MATCH('O5 Details by Class &amp; Accounts'!BI$18, 'E2 Allocators'!$B$15:$W$15, 0),FALSE)*$E209)</f>
        <v>0</v>
      </c>
      <c r="BJ209" s="1322">
        <f>IF(ISERROR(VLOOKUP(VLOOKUP($A209, 'E4 TB Allocation Details'!$A$18:$L$214, MATCH("Misc ID", 'E4 TB Allocation Details'!$A$18:$L$18, 0),FALSE), 'E2 Allocators'!$B$15:$W$358, MATCH('O5 Details by Class &amp; Accounts'!BJ$18, 'E2 Allocators'!$B$15:$W$15, 0),FALSE)*$E209), 0, VLOOKUP(VLOOKUP($A209, 'E4 TB Allocation Details'!$A$18:$L$214, MATCH("Misc ID", 'E4 TB Allocation Details'!$A$18:$L$18, 0),FALSE), 'E2 Allocators'!$B$15:$W$358, MATCH('O5 Details by Class &amp; Accounts'!BJ$18, 'E2 Allocators'!$B$15:$W$15, 0),FALSE)*$E209)</f>
        <v>0</v>
      </c>
      <c r="BK209" s="1322">
        <f>IF(ISERROR(VLOOKUP(VLOOKUP($A209, 'E4 TB Allocation Details'!$A$18:$L$214, MATCH("Misc ID", 'E4 TB Allocation Details'!$A$18:$L$18, 0),FALSE), 'E2 Allocators'!$B$15:$W$358, MATCH('O5 Details by Class &amp; Accounts'!BK$18, 'E2 Allocators'!$B$15:$W$15, 0),FALSE)*$E209), 0, VLOOKUP(VLOOKUP($A209, 'E4 TB Allocation Details'!$A$18:$L$214, MATCH("Misc ID", 'E4 TB Allocation Details'!$A$18:$L$18, 0),FALSE), 'E2 Allocators'!$B$15:$W$358, MATCH('O5 Details by Class &amp; Accounts'!BK$18, 'E2 Allocators'!$B$15:$W$15, 0),FALSE)*$E209)</f>
        <v>0</v>
      </c>
      <c r="BL209" s="1322">
        <f>IF(ISERROR(VLOOKUP(VLOOKUP($A209, 'E4 TB Allocation Details'!$A$18:$L$214, MATCH("Misc ID", 'E4 TB Allocation Details'!$A$18:$L$18, 0),FALSE), 'E2 Allocators'!$B$15:$W$358, MATCH('O5 Details by Class &amp; Accounts'!BL$18, 'E2 Allocators'!$B$15:$W$15, 0),FALSE)*$E209), 0, VLOOKUP(VLOOKUP($A209, 'E4 TB Allocation Details'!$A$18:$L$214, MATCH("Misc ID", 'E4 TB Allocation Details'!$A$18:$L$18, 0),FALSE), 'E2 Allocators'!$B$15:$W$358, MATCH('O5 Details by Class &amp; Accounts'!BL$18, 'E2 Allocators'!$B$15:$W$15, 0),FALSE)*$E209)</f>
        <v>0</v>
      </c>
      <c r="BM209" s="1322">
        <f>IF(ISERROR(VLOOKUP(VLOOKUP($A209, 'E4 TB Allocation Details'!$A$18:$L$214, MATCH("Misc ID", 'E4 TB Allocation Details'!$A$18:$L$18, 0),FALSE), 'E2 Allocators'!$B$15:$W$358, MATCH('O5 Details by Class &amp; Accounts'!BM$18, 'E2 Allocators'!$B$15:$W$15, 0),FALSE)*$E209), 0, VLOOKUP(VLOOKUP($A209, 'E4 TB Allocation Details'!$A$18:$L$214, MATCH("Misc ID", 'E4 TB Allocation Details'!$A$18:$L$18, 0),FALSE), 'E2 Allocators'!$B$15:$W$358, MATCH('O5 Details by Class &amp; Accounts'!BM$18, 'E2 Allocators'!$B$15:$W$15, 0),FALSE)*$E209)</f>
        <v>0</v>
      </c>
      <c r="BN209" s="1322">
        <f>IF(ISERROR(VLOOKUP(VLOOKUP($A209, 'E4 TB Allocation Details'!$A$18:$L$214, MATCH("Misc ID", 'E4 TB Allocation Details'!$A$18:$L$18, 0),FALSE), 'E2 Allocators'!$B$15:$W$358, MATCH('O5 Details by Class &amp; Accounts'!BN$18, 'E2 Allocators'!$B$15:$W$15, 0),FALSE)*$E209), 0, VLOOKUP(VLOOKUP($A209, 'E4 TB Allocation Details'!$A$18:$L$214, MATCH("Misc ID", 'E4 TB Allocation Details'!$A$18:$L$18, 0),FALSE), 'E2 Allocators'!$B$15:$W$358, MATCH('O5 Details by Class &amp; Accounts'!BN$18, 'E2 Allocators'!$B$15:$W$15, 0),FALSE)*$E209)</f>
        <v>0</v>
      </c>
      <c r="BO209" s="1322">
        <f>IF(ISERROR(VLOOKUP(VLOOKUP($A209, 'E4 TB Allocation Details'!$A$18:$L$214, MATCH("Misc ID", 'E4 TB Allocation Details'!$A$18:$L$18, 0),FALSE), 'E2 Allocators'!$B$15:$W$358, MATCH('O5 Details by Class &amp; Accounts'!BO$18, 'E2 Allocators'!$B$15:$W$15, 0),FALSE)*$E209), 0, VLOOKUP(VLOOKUP($A209, 'E4 TB Allocation Details'!$A$18:$L$214, MATCH("Misc ID", 'E4 TB Allocation Details'!$A$18:$L$18, 0),FALSE), 'E2 Allocators'!$B$15:$W$358, MATCH('O5 Details by Class &amp; Accounts'!BO$18, 'E2 Allocators'!$B$15:$W$15, 0),FALSE)*$E209)</f>
        <v>0</v>
      </c>
      <c r="BP209" s="1322">
        <f>IF(ISERROR(VLOOKUP(VLOOKUP($A209, 'E4 TB Allocation Details'!$A$18:$L$214, MATCH("Misc ID", 'E4 TB Allocation Details'!$A$18:$L$18, 0),FALSE), 'E2 Allocators'!$B$15:$W$358, MATCH('O5 Details by Class &amp; Accounts'!BP$18, 'E2 Allocators'!$B$15:$W$15, 0),FALSE)*$E209), 0, VLOOKUP(VLOOKUP($A209, 'E4 TB Allocation Details'!$A$18:$L$214, MATCH("Misc ID", 'E4 TB Allocation Details'!$A$18:$L$18, 0),FALSE), 'E2 Allocators'!$B$15:$W$358, MATCH('O5 Details by Class &amp; Accounts'!BP$18, 'E2 Allocators'!$B$15:$W$15, 0),FALSE)*$E209)</f>
        <v>0</v>
      </c>
      <c r="BQ209" s="1322">
        <f>IF(ISERROR(VLOOKUP(VLOOKUP($A209, 'E4 TB Allocation Details'!$A$18:$L$214, MATCH("Misc ID", 'E4 TB Allocation Details'!$A$18:$L$18, 0),FALSE), 'E2 Allocators'!$B$15:$W$358, MATCH('O5 Details by Class &amp; Accounts'!BQ$18, 'E2 Allocators'!$B$15:$W$15, 0),FALSE)*$E209), 0, VLOOKUP(VLOOKUP($A209, 'E4 TB Allocation Details'!$A$18:$L$214, MATCH("Misc ID", 'E4 TB Allocation Details'!$A$18:$L$18, 0),FALSE), 'E2 Allocators'!$B$15:$W$358, MATCH('O5 Details by Class &amp; Accounts'!BQ$18, 'E2 Allocators'!$B$15:$W$15, 0),FALSE)*$E209)</f>
        <v>0</v>
      </c>
      <c r="BR209" s="1322">
        <f>IF(ISERROR(VLOOKUP(VLOOKUP($A209, 'E4 TB Allocation Details'!$A$18:$L$214, MATCH("Misc ID", 'E4 TB Allocation Details'!$A$18:$L$18, 0),FALSE), 'E2 Allocators'!$B$15:$W$358, MATCH('O5 Details by Class &amp; Accounts'!BR$18, 'E2 Allocators'!$B$15:$W$15, 0),FALSE)*$E209), 0, VLOOKUP(VLOOKUP($A209, 'E4 TB Allocation Details'!$A$18:$L$214, MATCH("Misc ID", 'E4 TB Allocation Details'!$A$18:$L$18, 0),FALSE), 'E2 Allocators'!$B$15:$W$358, MATCH('O5 Details by Class &amp; Accounts'!BR$18, 'E2 Allocators'!$B$15:$W$15, 0),FALSE)*$E209)</f>
        <v>0</v>
      </c>
      <c r="BS209" s="1322">
        <f t="shared" si="48"/>
        <v>0</v>
      </c>
      <c r="BT209" s="1322">
        <f>IF(ISERROR(VLOOKUP(VLOOKUP($A209, 'E4 TB Allocation Details'!$A$18:$L$214, MATCH("A &amp; G ID", 'E4 TB Allocation Details'!$A$18:$L$18, 0),FALSE), 'E2 Allocators'!$B$15:$W$358, MATCH('O5 Details by Class &amp; Accounts'!BT$18, 'E2 Allocators'!$B$15:$W$15, 0),FALSE)*$E209), 0, VLOOKUP(VLOOKUP($A209, 'E4 TB Allocation Details'!$A$18:$L$214, MATCH("A &amp; G ID", 'E4 TB Allocation Details'!$A$18:$L$18, 0),FALSE), 'E2 Allocators'!$B$15:$W$358, MATCH('O5 Details by Class &amp; Accounts'!BT$18, 'E2 Allocators'!$B$15:$W$15, 0),FALSE)*$E209)</f>
        <v>50342.850425076627</v>
      </c>
      <c r="BU209" s="1322">
        <f>IF(ISERROR(VLOOKUP(VLOOKUP($A209, 'E4 TB Allocation Details'!$A$18:$L$214, MATCH("A &amp; G ID", 'E4 TB Allocation Details'!$A$18:$L$18, 0),FALSE), 'E2 Allocators'!$B$15:$W$358, MATCH('O5 Details by Class &amp; Accounts'!BU$18, 'E2 Allocators'!$B$15:$W$15, 0),FALSE)*$E209), 0, VLOOKUP(VLOOKUP($A209, 'E4 TB Allocation Details'!$A$18:$L$214, MATCH("A &amp; G ID", 'E4 TB Allocation Details'!$A$18:$L$18, 0),FALSE), 'E2 Allocators'!$B$15:$W$358, MATCH('O5 Details by Class &amp; Accounts'!BU$18, 'E2 Allocators'!$B$15:$W$15, 0),FALSE)*$E209)</f>
        <v>20674.753084664735</v>
      </c>
      <c r="BV209" s="1322">
        <f>IF(ISERROR(VLOOKUP(VLOOKUP($A209, 'E4 TB Allocation Details'!$A$18:$L$214, MATCH("A &amp; G ID", 'E4 TB Allocation Details'!$A$18:$L$18, 0),FALSE), 'E2 Allocators'!$B$15:$W$358, MATCH('O5 Details by Class &amp; Accounts'!BV$18, 'E2 Allocators'!$B$15:$W$15, 0),FALSE)*$E209), 0, VLOOKUP(VLOOKUP($A209, 'E4 TB Allocation Details'!$A$18:$L$214, MATCH("A &amp; G ID", 'E4 TB Allocation Details'!$A$18:$L$18, 0),FALSE), 'E2 Allocators'!$B$15:$W$358, MATCH('O5 Details by Class &amp; Accounts'!BV$18, 'E2 Allocators'!$B$15:$W$15, 0),FALSE)*$E209)</f>
        <v>17701.437769076518</v>
      </c>
      <c r="BW209" s="1322">
        <f>IF(ISERROR(VLOOKUP(VLOOKUP($A209, 'E4 TB Allocation Details'!$A$18:$L$214, MATCH("A &amp; G ID", 'E4 TB Allocation Details'!$A$18:$L$18, 0),FALSE), 'E2 Allocators'!$B$15:$W$358, MATCH('O5 Details by Class &amp; Accounts'!BW$18, 'E2 Allocators'!$B$15:$W$15, 0),FALSE)*$E209), 0, VLOOKUP(VLOOKUP($A209, 'E4 TB Allocation Details'!$A$18:$L$214, MATCH("A &amp; G ID", 'E4 TB Allocation Details'!$A$18:$L$18, 0),FALSE), 'E2 Allocators'!$B$15:$W$358, MATCH('O5 Details by Class &amp; Accounts'!BW$18, 'E2 Allocators'!$B$15:$W$15, 0),FALSE)*$E209)</f>
        <v>0</v>
      </c>
      <c r="BX209" s="1322">
        <f>IF(ISERROR(VLOOKUP(VLOOKUP($A209, 'E4 TB Allocation Details'!$A$18:$L$214, MATCH("A &amp; G ID", 'E4 TB Allocation Details'!$A$18:$L$18, 0),FALSE), 'E2 Allocators'!$B$15:$W$358, MATCH('O5 Details by Class &amp; Accounts'!BX$18, 'E2 Allocators'!$B$15:$W$15, 0),FALSE)*$E209), 0, VLOOKUP(VLOOKUP($A209, 'E4 TB Allocation Details'!$A$18:$L$214, MATCH("A &amp; G ID", 'E4 TB Allocation Details'!$A$18:$L$18, 0),FALSE), 'E2 Allocators'!$B$15:$W$358, MATCH('O5 Details by Class &amp; Accounts'!BX$18, 'E2 Allocators'!$B$15:$W$15, 0),FALSE)*$E209)</f>
        <v>0</v>
      </c>
      <c r="BY209" s="1322">
        <f>IF(ISERROR(VLOOKUP(VLOOKUP($A209, 'E4 TB Allocation Details'!$A$18:$L$214, MATCH("A &amp; G ID", 'E4 TB Allocation Details'!$A$18:$L$18, 0),FALSE), 'E2 Allocators'!$B$15:$W$358, MATCH('O5 Details by Class &amp; Accounts'!BY$18, 'E2 Allocators'!$B$15:$W$15, 0),FALSE)*$E209), 0, VLOOKUP(VLOOKUP($A209, 'E4 TB Allocation Details'!$A$18:$L$214, MATCH("A &amp; G ID", 'E4 TB Allocation Details'!$A$18:$L$18, 0),FALSE), 'E2 Allocators'!$B$15:$W$358, MATCH('O5 Details by Class &amp; Accounts'!BY$18, 'E2 Allocators'!$B$15:$W$15, 0),FALSE)*$E209)</f>
        <v>4053.1004326018196</v>
      </c>
      <c r="BZ209" s="1322">
        <f>IF(ISERROR(VLOOKUP(VLOOKUP($A209, 'E4 TB Allocation Details'!$A$18:$L$214, MATCH("A &amp; G ID", 'E4 TB Allocation Details'!$A$18:$L$18, 0),FALSE), 'E2 Allocators'!$B$15:$W$358, MATCH('O5 Details by Class &amp; Accounts'!BZ$18, 'E2 Allocators'!$B$15:$W$15, 0),FALSE)*$E209), 0, VLOOKUP(VLOOKUP($A209, 'E4 TB Allocation Details'!$A$18:$L$214, MATCH("A &amp; G ID", 'E4 TB Allocation Details'!$A$18:$L$18, 0),FALSE), 'E2 Allocators'!$B$15:$W$358, MATCH('O5 Details by Class &amp; Accounts'!BZ$18, 'E2 Allocators'!$B$15:$W$15, 0),FALSE)*$E209)</f>
        <v>2718.7382694721782</v>
      </c>
      <c r="CA209" s="1322">
        <f>IF(ISERROR(VLOOKUP(VLOOKUP($A209, 'E4 TB Allocation Details'!$A$18:$L$214, MATCH("A &amp; G ID", 'E4 TB Allocation Details'!$A$18:$L$18, 0),FALSE), 'E2 Allocators'!$B$15:$W$358, MATCH('O5 Details by Class &amp; Accounts'!CA$18, 'E2 Allocators'!$B$15:$W$15, 0),FALSE)*$E209), 0, VLOOKUP(VLOOKUP($A209, 'E4 TB Allocation Details'!$A$18:$L$214, MATCH("A &amp; G ID", 'E4 TB Allocation Details'!$A$18:$L$18, 0),FALSE), 'E2 Allocators'!$B$15:$W$358, MATCH('O5 Details by Class &amp; Accounts'!CA$18, 'E2 Allocators'!$B$15:$W$15, 0),FALSE)*$E209)</f>
        <v>0</v>
      </c>
      <c r="CB209" s="1322">
        <f>IF(ISERROR(VLOOKUP(VLOOKUP($A209, 'E4 TB Allocation Details'!$A$18:$L$214, MATCH("A &amp; G ID", 'E4 TB Allocation Details'!$A$18:$L$18, 0),FALSE), 'E2 Allocators'!$B$15:$W$358, MATCH('O5 Details by Class &amp; Accounts'!CB$18, 'E2 Allocators'!$B$15:$W$15, 0),FALSE)*$E209), 0, VLOOKUP(VLOOKUP($A209, 'E4 TB Allocation Details'!$A$18:$L$214, MATCH("A &amp; G ID", 'E4 TB Allocation Details'!$A$18:$L$18, 0),FALSE), 'E2 Allocators'!$B$15:$W$358, MATCH('O5 Details by Class &amp; Accounts'!CB$18, 'E2 Allocators'!$B$15:$W$15, 0),FALSE)*$E209)</f>
        <v>118.13996400012573</v>
      </c>
      <c r="CC209" s="1322">
        <f>IF(ISERROR(VLOOKUP(VLOOKUP($A209, 'E4 TB Allocation Details'!$A$18:$L$214, MATCH("A &amp; G ID", 'E4 TB Allocation Details'!$A$18:$L$18, 0),FALSE), 'E2 Allocators'!$B$15:$W$358, MATCH('O5 Details by Class &amp; Accounts'!CC$18, 'E2 Allocators'!$B$15:$W$15, 0),FALSE)*$E209), 0, VLOOKUP(VLOOKUP($A209, 'E4 TB Allocation Details'!$A$18:$L$214, MATCH("A &amp; G ID", 'E4 TB Allocation Details'!$A$18:$L$18, 0),FALSE), 'E2 Allocators'!$B$15:$W$358, MATCH('O5 Details by Class &amp; Accounts'!CC$18, 'E2 Allocators'!$B$15:$W$15, 0),FALSE)*$E209)</f>
        <v>0</v>
      </c>
      <c r="CD209" s="1322">
        <f>IF(ISERROR(VLOOKUP(VLOOKUP($A209, 'E4 TB Allocation Details'!$A$18:$L$214, MATCH("A &amp; G ID", 'E4 TB Allocation Details'!$A$18:$L$18, 0),FALSE), 'E2 Allocators'!$B$15:$W$358, MATCH('O5 Details by Class &amp; Accounts'!CD$18, 'E2 Allocators'!$B$15:$W$15, 0),FALSE)*$E209), 0, VLOOKUP(VLOOKUP($A209, 'E4 TB Allocation Details'!$A$18:$L$214, MATCH("A &amp; G ID", 'E4 TB Allocation Details'!$A$18:$L$18, 0),FALSE), 'E2 Allocators'!$B$15:$W$358, MATCH('O5 Details by Class &amp; Accounts'!CD$18, 'E2 Allocators'!$B$15:$W$15, 0),FALSE)*$E209)</f>
        <v>0</v>
      </c>
      <c r="CE209" s="1322">
        <f>IF(ISERROR(VLOOKUP(VLOOKUP($A209, 'E4 TB Allocation Details'!$A$18:$L$214, MATCH("A &amp; G ID", 'E4 TB Allocation Details'!$A$18:$L$18, 0),FALSE), 'E2 Allocators'!$B$15:$W$358, MATCH('O5 Details by Class &amp; Accounts'!CE$18, 'E2 Allocators'!$B$15:$W$15, 0),FALSE)*$E209), 0, VLOOKUP(VLOOKUP($A209, 'E4 TB Allocation Details'!$A$18:$L$214, MATCH("A &amp; G ID", 'E4 TB Allocation Details'!$A$18:$L$18, 0),FALSE), 'E2 Allocators'!$B$15:$W$358, MATCH('O5 Details by Class &amp; Accounts'!CE$18, 'E2 Allocators'!$B$15:$W$15, 0),FALSE)*$E209)</f>
        <v>0</v>
      </c>
      <c r="CF209" s="1322">
        <f>IF(ISERROR(VLOOKUP(VLOOKUP($A209, 'E4 TB Allocation Details'!$A$18:$L$214, MATCH("A &amp; G ID", 'E4 TB Allocation Details'!$A$18:$L$18, 0),FALSE), 'E2 Allocators'!$B$15:$W$358, MATCH('O5 Details by Class &amp; Accounts'!CF$18, 'E2 Allocators'!$B$15:$W$15, 0),FALSE)*$E209), 0, VLOOKUP(VLOOKUP($A209, 'E4 TB Allocation Details'!$A$18:$L$214, MATCH("A &amp; G ID", 'E4 TB Allocation Details'!$A$18:$L$18, 0),FALSE), 'E2 Allocators'!$B$15:$W$358, MATCH('O5 Details by Class &amp; Accounts'!CF$18, 'E2 Allocators'!$B$15:$W$15, 0),FALSE)*$E209)</f>
        <v>0</v>
      </c>
      <c r="CG209" s="1322">
        <f>IF(ISERROR(VLOOKUP(VLOOKUP($A209, 'E4 TB Allocation Details'!$A$18:$L$214, MATCH("A &amp; G ID", 'E4 TB Allocation Details'!$A$18:$L$18, 0),FALSE), 'E2 Allocators'!$B$15:$W$358, MATCH('O5 Details by Class &amp; Accounts'!CG$18, 'E2 Allocators'!$B$15:$W$15, 0),FALSE)*$E209), 0, VLOOKUP(VLOOKUP($A209, 'E4 TB Allocation Details'!$A$18:$L$214, MATCH("A &amp; G ID", 'E4 TB Allocation Details'!$A$18:$L$18, 0),FALSE), 'E2 Allocators'!$B$15:$W$358, MATCH('O5 Details by Class &amp; Accounts'!CG$18, 'E2 Allocators'!$B$15:$W$15, 0),FALSE)*$E209)</f>
        <v>0</v>
      </c>
      <c r="CH209" s="1322">
        <f>IF(ISERROR(VLOOKUP(VLOOKUP($A209, 'E4 TB Allocation Details'!$A$18:$L$214, MATCH("A &amp; G ID", 'E4 TB Allocation Details'!$A$18:$L$18, 0),FALSE), 'E2 Allocators'!$B$15:$W$358, MATCH('O5 Details by Class &amp; Accounts'!CH$18, 'E2 Allocators'!$B$15:$W$15, 0),FALSE)*$E209), 0, VLOOKUP(VLOOKUP($A209, 'E4 TB Allocation Details'!$A$18:$L$214, MATCH("A &amp; G ID", 'E4 TB Allocation Details'!$A$18:$L$18, 0),FALSE), 'E2 Allocators'!$B$15:$W$358, MATCH('O5 Details by Class &amp; Accounts'!CH$18, 'E2 Allocators'!$B$15:$W$15, 0),FALSE)*$E209)</f>
        <v>0</v>
      </c>
      <c r="CI209" s="1322">
        <f>IF(ISERROR(VLOOKUP(VLOOKUP($A209, 'E4 TB Allocation Details'!$A$18:$L$214, MATCH("A &amp; G ID", 'E4 TB Allocation Details'!$A$18:$L$18, 0),FALSE), 'E2 Allocators'!$B$15:$W$358, MATCH('O5 Details by Class &amp; Accounts'!CI$18, 'E2 Allocators'!$B$15:$W$15, 0),FALSE)*$E209), 0, VLOOKUP(VLOOKUP($A209, 'E4 TB Allocation Details'!$A$18:$L$214, MATCH("A &amp; G ID", 'E4 TB Allocation Details'!$A$18:$L$18, 0),FALSE), 'E2 Allocators'!$B$15:$W$358, MATCH('O5 Details by Class &amp; Accounts'!CI$18, 'E2 Allocators'!$B$15:$W$15, 0),FALSE)*$E209)</f>
        <v>0</v>
      </c>
      <c r="CJ209" s="1322">
        <f>IF(ISERROR(VLOOKUP(VLOOKUP($A209, 'E4 TB Allocation Details'!$A$18:$L$214, MATCH("A &amp; G ID", 'E4 TB Allocation Details'!$A$18:$L$18, 0),FALSE), 'E2 Allocators'!$B$15:$W$358, MATCH('O5 Details by Class &amp; Accounts'!CJ$18, 'E2 Allocators'!$B$15:$W$15, 0),FALSE)*$E209), 0, VLOOKUP(VLOOKUP($A209, 'E4 TB Allocation Details'!$A$18:$L$214, MATCH("A &amp; G ID", 'E4 TB Allocation Details'!$A$18:$L$18, 0),FALSE), 'E2 Allocators'!$B$15:$W$358, MATCH('O5 Details by Class &amp; Accounts'!CJ$18, 'E2 Allocators'!$B$15:$W$15, 0),FALSE)*$E209)</f>
        <v>0</v>
      </c>
      <c r="CK209" s="1322">
        <f>IF(ISERROR(VLOOKUP(VLOOKUP($A209, 'E4 TB Allocation Details'!$A$18:$L$214, MATCH("A &amp; G ID", 'E4 TB Allocation Details'!$A$18:$L$18, 0),FALSE), 'E2 Allocators'!$B$15:$W$358, MATCH('O5 Details by Class &amp; Accounts'!CK$18, 'E2 Allocators'!$B$15:$W$15, 0),FALSE)*$E209), 0, VLOOKUP(VLOOKUP($A209, 'E4 TB Allocation Details'!$A$18:$L$214, MATCH("A &amp; G ID", 'E4 TB Allocation Details'!$A$18:$L$18, 0),FALSE), 'E2 Allocators'!$B$15:$W$358, MATCH('O5 Details by Class &amp; Accounts'!CK$18, 'E2 Allocators'!$B$15:$W$15, 0),FALSE)*$E209)</f>
        <v>0</v>
      </c>
      <c r="CL209" s="1322">
        <f>IF(ISERROR(VLOOKUP(VLOOKUP($A209, 'E4 TB Allocation Details'!$A$18:$L$214, MATCH("A &amp; G ID", 'E4 TB Allocation Details'!$A$18:$L$18, 0),FALSE), 'E2 Allocators'!$B$15:$W$358, MATCH('O5 Details by Class &amp; Accounts'!CL$18, 'E2 Allocators'!$B$15:$W$15, 0),FALSE)*$E209), 0, VLOOKUP(VLOOKUP($A209, 'E4 TB Allocation Details'!$A$18:$L$214, MATCH("A &amp; G ID", 'E4 TB Allocation Details'!$A$18:$L$18, 0),FALSE), 'E2 Allocators'!$B$15:$W$358, MATCH('O5 Details by Class &amp; Accounts'!CL$18, 'E2 Allocators'!$B$15:$W$15, 0),FALSE)*$E209)</f>
        <v>0</v>
      </c>
      <c r="CM209" s="1322">
        <f>IF(ISERROR(VLOOKUP(VLOOKUP($A209, 'E4 TB Allocation Details'!$A$18:$L$214, MATCH("A &amp; G ID", 'E4 TB Allocation Details'!$A$18:$L$18, 0),FALSE), 'E2 Allocators'!$B$15:$W$358, MATCH('O5 Details by Class &amp; Accounts'!CM$18, 'E2 Allocators'!$B$15:$W$15, 0),FALSE)*$E209), 0, VLOOKUP(VLOOKUP($A209, 'E4 TB Allocation Details'!$A$18:$L$214, MATCH("A &amp; G ID", 'E4 TB Allocation Details'!$A$18:$L$18, 0),FALSE), 'E2 Allocators'!$B$15:$W$358, MATCH('O5 Details by Class &amp; Accounts'!CM$18, 'E2 Allocators'!$B$15:$W$15, 0),FALSE)*$E209)</f>
        <v>0</v>
      </c>
      <c r="CN209" s="1322">
        <f t="shared" si="52"/>
        <v>95609.019944892018</v>
      </c>
      <c r="CO209" s="1651">
        <f t="shared" si="50"/>
        <v>0</v>
      </c>
      <c r="CQ209" s="1899" t="inlineStr">
        <is>
          <t/>
        </is>
      </c>
    </row>
    <row r="210" spans="1:98" s="64" customFormat="1" ht="12.75" x14ac:dyDescent="0.2">
      <c r="A210" s="2225" t="s">
        <v>1638</v>
      </c>
      <c r="B210" s="2226" t="s">
        <v>1643</v>
      </c>
      <c r="C210" s="1648">
        <f>IF(ISERROR(VLOOKUP($A210,'I3 TB Data'!$A$19:$H$483,MATCH('O5 Details by Class &amp; Accounts'!$C$18, 'I3 TB Data'!$A$19:$H$19,0),0)), 0, VLOOKUP($A210,'I3 TB Data'!$A$19:$H$483,MATCH('O5 Details by Class &amp; Accounts'!$C$18,'I3 TB Data'!$A$19:$H$19,0),0))</f>
        <v>7209.3951045936565</v>
      </c>
      <c r="D210" s="1649"/>
      <c r="E210" s="1648">
        <f t="shared" si="53"/>
        <v>7209.3951045936565</v>
      </c>
      <c r="F210" s="1650">
        <f>IF(ISERROR(VLOOKUP($A210, 'E1 Categorization'!A33:E124, MATCH("Customer Component", 'E1 Categorization'!$A$33:$E$33,0), 0)), 0, IF(VLOOKUP($A210, 'E1 Categorization'!A33:E124, MATCH("Customer Component", 'E1 Categorization'!$A$33:$E$33,0), 0)=0, 'O5 Details by Class &amp; Accounts'!$E210, IF(AND(VLOOKUP($A210, 'E1 Categorization'!A33:E124, MATCH("Customer Component", 'E1 Categorization'!$A$33:$E$33,0), 0) &gt;0, VLOOKUP($A210, 'E1 Categorization'!A33:E124, MATCH("Customer Component", 'E1 Categorization'!$A$33:$E$33,0), 0)&lt;1), 'O5 Details by Class &amp; Accounts'!$E210*(1-VLOOKUP($A210, 'E1 Categorization'!A33:E124, MATCH("Customer Component", 'E1 Categorization'!$A$33:$E$33,0), 0)), 0)))</f>
        <v>0</v>
      </c>
      <c r="G210" s="1650">
        <f>IF(ISERROR(VLOOKUP($A210, 'E1 Categorization'!A33:E124, MATCH("Customer Component", 'E1 Categorization'!$A$33:$E$33,0), 0)),0, IF(VLOOKUP($A210, 'E1 Categorization'!A33:E124, MATCH("Customer Component", 'E1 Categorization'!$A$33:$E$33,0), 0)=0, 0, IF(AND(VLOOKUP($A210, 'E1 Categorization'!A33:E124, MATCH("Customer Component", 'E1 Categorization'!$A$33:$E$33,0), 0) &gt;0, VLOOKUP($A210, 'E1 Categorization'!A33:E124, MATCH("Customer Component", 'E1 Categorization'!$A$33:$E$33,0), 0)&lt;1), 'O5 Details by Class &amp; Accounts'!$E210*(VLOOKUP($A210, 'E1 Categorization'!A33:E124, MATCH("Customer Component", 'E1 Categorization'!$A$33:$E$33,0), 0)), 'O5 Details by Class &amp; Accounts'!$E210)))</f>
        <v>0</v>
      </c>
      <c r="H210" s="1322">
        <f t="shared" si="46"/>
        <v>0</v>
      </c>
      <c r="I210" s="1322">
        <f>IF(ISERROR(VLOOKUP(VLOOKUP($A210, 'E4 TB Allocation Details'!$A$18:$L$214, MATCH("Demand ID", 'E4 TB Allocation Details'!$A$18:$L$18, 0),FALSE), 'E2 Allocators'!$B$15:$W$358, MATCH('O5 Details by Class &amp; Accounts'!I$18, 'E2 Allocators'!$B$15:$W$15, 0),FALSE)*$F210), 0, VLOOKUP(VLOOKUP($A210, 'E4 TB Allocation Details'!$A$18:$L$214, MATCH("Demand ID", 'E4 TB Allocation Details'!$A$18:$L$18, 0),FALSE), 'E2 Allocators'!$B$15:$W$358, MATCH('O5 Details by Class &amp; Accounts'!I$18, 'E2 Allocators'!$B$15:$W$15, 0),FALSE)*$F210)</f>
        <v>0</v>
      </c>
      <c r="J210" s="1322">
        <f>IF(ISERROR(VLOOKUP(VLOOKUP($A210, 'E4 TB Allocation Details'!$A$18:$L$214, MATCH("Demand ID", 'E4 TB Allocation Details'!$A$18:$L$18, 0),FALSE), 'E2 Allocators'!$B$15:$W$358, MATCH('O5 Details by Class &amp; Accounts'!J$18, 'E2 Allocators'!$B$15:$W$15, 0),FALSE)*$F210), 0, VLOOKUP(VLOOKUP($A210, 'E4 TB Allocation Details'!$A$18:$L$214, MATCH("Demand ID", 'E4 TB Allocation Details'!$A$18:$L$18, 0),FALSE), 'E2 Allocators'!$B$15:$W$358, MATCH('O5 Details by Class &amp; Accounts'!J$18, 'E2 Allocators'!$B$15:$W$15, 0),FALSE)*$F210)</f>
        <v>0</v>
      </c>
      <c r="K210" s="1322">
        <f>IF(ISERROR(VLOOKUP(VLOOKUP($A210, 'E4 TB Allocation Details'!$A$18:$L$214, MATCH("Demand ID", 'E4 TB Allocation Details'!$A$18:$L$18, 0),FALSE), 'E2 Allocators'!$B$15:$W$358, MATCH('O5 Details by Class &amp; Accounts'!K$18, 'E2 Allocators'!$B$15:$W$15, 0),FALSE)*$F210), 0, VLOOKUP(VLOOKUP($A210, 'E4 TB Allocation Details'!$A$18:$L$214, MATCH("Demand ID", 'E4 TB Allocation Details'!$A$18:$L$18, 0),FALSE), 'E2 Allocators'!$B$15:$W$358, MATCH('O5 Details by Class &amp; Accounts'!K$18, 'E2 Allocators'!$B$15:$W$15, 0),FALSE)*$F210)</f>
        <v>0</v>
      </c>
      <c r="L210" s="1322">
        <f>IF(ISERROR(VLOOKUP(VLOOKUP($A210, 'E4 TB Allocation Details'!$A$18:$L$214, MATCH("Demand ID", 'E4 TB Allocation Details'!$A$18:$L$18, 0),FALSE), 'E2 Allocators'!$B$15:$W$358, MATCH('O5 Details by Class &amp; Accounts'!L$18, 'E2 Allocators'!$B$15:$W$15, 0),FALSE)*$F210), 0, VLOOKUP(VLOOKUP($A210, 'E4 TB Allocation Details'!$A$18:$L$214, MATCH("Demand ID", 'E4 TB Allocation Details'!$A$18:$L$18, 0),FALSE), 'E2 Allocators'!$B$15:$W$358, MATCH('O5 Details by Class &amp; Accounts'!L$18, 'E2 Allocators'!$B$15:$W$15, 0),FALSE)*$F210)</f>
        <v>0</v>
      </c>
      <c r="M210" s="1322">
        <f>IF(ISERROR(VLOOKUP(VLOOKUP($A210, 'E4 TB Allocation Details'!$A$18:$L$214, MATCH("Demand ID", 'E4 TB Allocation Details'!$A$18:$L$18, 0),FALSE), 'E2 Allocators'!$B$15:$W$358, MATCH('O5 Details by Class &amp; Accounts'!M$18, 'E2 Allocators'!$B$15:$W$15, 0),FALSE)*$F210), 0, VLOOKUP(VLOOKUP($A210, 'E4 TB Allocation Details'!$A$18:$L$214, MATCH("Demand ID", 'E4 TB Allocation Details'!$A$18:$L$18, 0),FALSE), 'E2 Allocators'!$B$15:$W$358, MATCH('O5 Details by Class &amp; Accounts'!M$18, 'E2 Allocators'!$B$15:$W$15, 0),FALSE)*$F210)</f>
        <v>0</v>
      </c>
      <c r="N210" s="1322">
        <f>IF(ISERROR(VLOOKUP(VLOOKUP($A210, 'E4 TB Allocation Details'!$A$18:$L$214, MATCH("Demand ID", 'E4 TB Allocation Details'!$A$18:$L$18, 0),FALSE), 'E2 Allocators'!$B$15:$W$358, MATCH('O5 Details by Class &amp; Accounts'!N$18, 'E2 Allocators'!$B$15:$W$15, 0),FALSE)*$F210), 0, VLOOKUP(VLOOKUP($A210, 'E4 TB Allocation Details'!$A$18:$L$214, MATCH("Demand ID", 'E4 TB Allocation Details'!$A$18:$L$18, 0),FALSE), 'E2 Allocators'!$B$15:$W$358, MATCH('O5 Details by Class &amp; Accounts'!N$18, 'E2 Allocators'!$B$15:$W$15, 0),FALSE)*$F210)</f>
        <v>0</v>
      </c>
      <c r="O210" s="1322">
        <f>IF(ISERROR(VLOOKUP(VLOOKUP($A210, 'E4 TB Allocation Details'!$A$18:$L$214, MATCH("Demand ID", 'E4 TB Allocation Details'!$A$18:$L$18, 0),FALSE), 'E2 Allocators'!$B$15:$W$358, MATCH('O5 Details by Class &amp; Accounts'!O$18, 'E2 Allocators'!$B$15:$W$15, 0),FALSE)*$F210), 0, VLOOKUP(VLOOKUP($A210, 'E4 TB Allocation Details'!$A$18:$L$214, MATCH("Demand ID", 'E4 TB Allocation Details'!$A$18:$L$18, 0),FALSE), 'E2 Allocators'!$B$15:$W$358, MATCH('O5 Details by Class &amp; Accounts'!O$18, 'E2 Allocators'!$B$15:$W$15, 0),FALSE)*$F210)</f>
        <v>0</v>
      </c>
      <c r="P210" s="1322">
        <f>IF(ISERROR(VLOOKUP(VLOOKUP($A210, 'E4 TB Allocation Details'!$A$18:$L$214, MATCH("Demand ID", 'E4 TB Allocation Details'!$A$18:$L$18, 0),FALSE), 'E2 Allocators'!$B$15:$W$358, MATCH('O5 Details by Class &amp; Accounts'!P$18, 'E2 Allocators'!$B$15:$W$15, 0),FALSE)*$F210), 0, VLOOKUP(VLOOKUP($A210, 'E4 TB Allocation Details'!$A$18:$L$214, MATCH("Demand ID", 'E4 TB Allocation Details'!$A$18:$L$18, 0),FALSE), 'E2 Allocators'!$B$15:$W$358, MATCH('O5 Details by Class &amp; Accounts'!P$18, 'E2 Allocators'!$B$15:$W$15, 0),FALSE)*$F210)</f>
        <v>0</v>
      </c>
      <c r="Q210" s="1322">
        <f>IF(ISERROR(VLOOKUP(VLOOKUP($A210, 'E4 TB Allocation Details'!$A$18:$L$214, MATCH("Demand ID", 'E4 TB Allocation Details'!$A$18:$L$18, 0),FALSE), 'E2 Allocators'!$B$15:$W$358, MATCH('O5 Details by Class &amp; Accounts'!Q$18, 'E2 Allocators'!$B$15:$W$15, 0),FALSE)*$F210), 0, VLOOKUP(VLOOKUP($A210, 'E4 TB Allocation Details'!$A$18:$L$214, MATCH("Demand ID", 'E4 TB Allocation Details'!$A$18:$L$18, 0),FALSE), 'E2 Allocators'!$B$15:$W$358, MATCH('O5 Details by Class &amp; Accounts'!Q$18, 'E2 Allocators'!$B$15:$W$15, 0),FALSE)*$F210)</f>
        <v>0</v>
      </c>
      <c r="R210" s="1322">
        <f>IF(ISERROR(VLOOKUP(VLOOKUP($A210, 'E4 TB Allocation Details'!$A$18:$L$214, MATCH("Demand ID", 'E4 TB Allocation Details'!$A$18:$L$18, 0),FALSE), 'E2 Allocators'!$B$15:$W$358, MATCH('O5 Details by Class &amp; Accounts'!R$18, 'E2 Allocators'!$B$15:$W$15, 0),FALSE)*$F210), 0, VLOOKUP(VLOOKUP($A210, 'E4 TB Allocation Details'!$A$18:$L$214, MATCH("Demand ID", 'E4 TB Allocation Details'!$A$18:$L$18, 0),FALSE), 'E2 Allocators'!$B$15:$W$358, MATCH('O5 Details by Class &amp; Accounts'!R$18, 'E2 Allocators'!$B$15:$W$15, 0),FALSE)*$F210)</f>
        <v>0</v>
      </c>
      <c r="S210" s="1322">
        <f>IF(ISERROR(VLOOKUP(VLOOKUP($A210, 'E4 TB Allocation Details'!$A$18:$L$214, MATCH("Demand ID", 'E4 TB Allocation Details'!$A$18:$L$18, 0),FALSE), 'E2 Allocators'!$B$15:$W$358, MATCH('O5 Details by Class &amp; Accounts'!S$18, 'E2 Allocators'!$B$15:$W$15, 0),FALSE)*$F210), 0, VLOOKUP(VLOOKUP($A210, 'E4 TB Allocation Details'!$A$18:$L$214, MATCH("Demand ID", 'E4 TB Allocation Details'!$A$18:$L$18, 0),FALSE), 'E2 Allocators'!$B$15:$W$358, MATCH('O5 Details by Class &amp; Accounts'!S$18, 'E2 Allocators'!$B$15:$W$15, 0),FALSE)*$F210)</f>
        <v>0</v>
      </c>
      <c r="T210" s="1322">
        <f>IF(ISERROR(VLOOKUP(VLOOKUP($A210, 'E4 TB Allocation Details'!$A$18:$L$214, MATCH("Demand ID", 'E4 TB Allocation Details'!$A$18:$L$18, 0),FALSE), 'E2 Allocators'!$B$15:$W$358, MATCH('O5 Details by Class &amp; Accounts'!T$18, 'E2 Allocators'!$B$15:$W$15, 0),FALSE)*$F210), 0, VLOOKUP(VLOOKUP($A210, 'E4 TB Allocation Details'!$A$18:$L$214, MATCH("Demand ID", 'E4 TB Allocation Details'!$A$18:$L$18, 0),FALSE), 'E2 Allocators'!$B$15:$W$358, MATCH('O5 Details by Class &amp; Accounts'!T$18, 'E2 Allocators'!$B$15:$W$15, 0),FALSE)*$F210)</f>
        <v>0</v>
      </c>
      <c r="U210" s="1322">
        <f>IF(ISERROR(VLOOKUP(VLOOKUP($A210, 'E4 TB Allocation Details'!$A$18:$L$214, MATCH("Demand ID", 'E4 TB Allocation Details'!$A$18:$L$18, 0),FALSE), 'E2 Allocators'!$B$15:$W$358, MATCH('O5 Details by Class &amp; Accounts'!U$18, 'E2 Allocators'!$B$15:$W$15, 0),FALSE)*$F210), 0, VLOOKUP(VLOOKUP($A210, 'E4 TB Allocation Details'!$A$18:$L$214, MATCH("Demand ID", 'E4 TB Allocation Details'!$A$18:$L$18, 0),FALSE), 'E2 Allocators'!$B$15:$W$358, MATCH('O5 Details by Class &amp; Accounts'!U$18, 'E2 Allocators'!$B$15:$W$15, 0),FALSE)*$F210)</f>
        <v>0</v>
      </c>
      <c r="V210" s="1322">
        <f>IF(ISERROR(VLOOKUP(VLOOKUP($A210, 'E4 TB Allocation Details'!$A$18:$L$214, MATCH("Demand ID", 'E4 TB Allocation Details'!$A$18:$L$18, 0),FALSE), 'E2 Allocators'!$B$15:$W$358, MATCH('O5 Details by Class &amp; Accounts'!V$18, 'E2 Allocators'!$B$15:$W$15, 0),FALSE)*$F210), 0, VLOOKUP(VLOOKUP($A210, 'E4 TB Allocation Details'!$A$18:$L$214, MATCH("Demand ID", 'E4 TB Allocation Details'!$A$18:$L$18, 0),FALSE), 'E2 Allocators'!$B$15:$W$358, MATCH('O5 Details by Class &amp; Accounts'!V$18, 'E2 Allocators'!$B$15:$W$15, 0),FALSE)*$F210)</f>
        <v>0</v>
      </c>
      <c r="W210" s="1322">
        <f>IF(ISERROR(VLOOKUP(VLOOKUP($A210, 'E4 TB Allocation Details'!$A$18:$L$214, MATCH("Demand ID", 'E4 TB Allocation Details'!$A$18:$L$18, 0),FALSE), 'E2 Allocators'!$B$15:$W$358, MATCH('O5 Details by Class &amp; Accounts'!W$18, 'E2 Allocators'!$B$15:$W$15, 0),FALSE)*$F210), 0, VLOOKUP(VLOOKUP($A210, 'E4 TB Allocation Details'!$A$18:$L$214, MATCH("Demand ID", 'E4 TB Allocation Details'!$A$18:$L$18, 0),FALSE), 'E2 Allocators'!$B$15:$W$358, MATCH('O5 Details by Class &amp; Accounts'!W$18, 'E2 Allocators'!$B$15:$W$15, 0),FALSE)*$F210)</f>
        <v>0</v>
      </c>
      <c r="X210" s="1322">
        <f>IF(ISERROR(VLOOKUP(VLOOKUP($A210, 'E4 TB Allocation Details'!$A$18:$L$214, MATCH("Demand ID", 'E4 TB Allocation Details'!$A$18:$L$18, 0),FALSE), 'E2 Allocators'!$B$15:$W$358, MATCH('O5 Details by Class &amp; Accounts'!X$18, 'E2 Allocators'!$B$15:$W$15, 0),FALSE)*$F210), 0, VLOOKUP(VLOOKUP($A210, 'E4 TB Allocation Details'!$A$18:$L$214, MATCH("Demand ID", 'E4 TB Allocation Details'!$A$18:$L$18, 0),FALSE), 'E2 Allocators'!$B$15:$W$358, MATCH('O5 Details by Class &amp; Accounts'!X$18, 'E2 Allocators'!$B$15:$W$15, 0),FALSE)*$F210)</f>
        <v>0</v>
      </c>
      <c r="Y210" s="1322">
        <f>IF(ISERROR(VLOOKUP(VLOOKUP($A210, 'E4 TB Allocation Details'!$A$18:$L$214, MATCH("Demand ID", 'E4 TB Allocation Details'!$A$18:$L$18, 0),FALSE), 'E2 Allocators'!$B$15:$W$358, MATCH('O5 Details by Class &amp; Accounts'!Y$18, 'E2 Allocators'!$B$15:$W$15, 0),FALSE)*$F210), 0, VLOOKUP(VLOOKUP($A210, 'E4 TB Allocation Details'!$A$18:$L$214, MATCH("Demand ID", 'E4 TB Allocation Details'!$A$18:$L$18, 0),FALSE), 'E2 Allocators'!$B$15:$W$358, MATCH('O5 Details by Class &amp; Accounts'!Y$18, 'E2 Allocators'!$B$15:$W$15, 0),FALSE)*$F210)</f>
        <v>0</v>
      </c>
      <c r="Z210" s="1322">
        <f>IF(ISERROR(VLOOKUP(VLOOKUP($A210, 'E4 TB Allocation Details'!$A$18:$L$214, MATCH("Demand ID", 'E4 TB Allocation Details'!$A$18:$L$18, 0),FALSE), 'E2 Allocators'!$B$15:$W$358, MATCH('O5 Details by Class &amp; Accounts'!Z$18, 'E2 Allocators'!$B$15:$W$15, 0),FALSE)*$F210), 0, VLOOKUP(VLOOKUP($A210, 'E4 TB Allocation Details'!$A$18:$L$214, MATCH("Demand ID", 'E4 TB Allocation Details'!$A$18:$L$18, 0),FALSE), 'E2 Allocators'!$B$15:$W$358, MATCH('O5 Details by Class &amp; Accounts'!Z$18, 'E2 Allocators'!$B$15:$W$15, 0),FALSE)*$F210)</f>
        <v>0</v>
      </c>
      <c r="AA210" s="1322">
        <f>IF(ISERROR(VLOOKUP(VLOOKUP($A210, 'E4 TB Allocation Details'!$A$18:$L$214, MATCH("Demand ID", 'E4 TB Allocation Details'!$A$18:$L$18, 0),FALSE), 'E2 Allocators'!$B$15:$W$358, MATCH('O5 Details by Class &amp; Accounts'!AA$18, 'E2 Allocators'!$B$15:$W$15, 0),FALSE)*$F210), 0, VLOOKUP(VLOOKUP($A210, 'E4 TB Allocation Details'!$A$18:$L$214, MATCH("Demand ID", 'E4 TB Allocation Details'!$A$18:$L$18, 0),FALSE), 'E2 Allocators'!$B$15:$W$358, MATCH('O5 Details by Class &amp; Accounts'!AA$18, 'E2 Allocators'!$B$15:$W$15, 0),FALSE)*$F210)</f>
        <v>0</v>
      </c>
      <c r="AB210" s="1322">
        <f>IF(ISERROR(VLOOKUP(VLOOKUP($A210, 'E4 TB Allocation Details'!$A$18:$L$214, MATCH("Demand ID", 'E4 TB Allocation Details'!$A$18:$L$18, 0),FALSE), 'E2 Allocators'!$B$15:$W$358, MATCH('O5 Details by Class &amp; Accounts'!AB$18, 'E2 Allocators'!$B$15:$W$15, 0),FALSE)*$F210), 0, VLOOKUP(VLOOKUP($A210, 'E4 TB Allocation Details'!$A$18:$L$214, MATCH("Demand ID", 'E4 TB Allocation Details'!$A$18:$L$18, 0),FALSE), 'E2 Allocators'!$B$15:$W$358, MATCH('O5 Details by Class &amp; Accounts'!AB$18, 'E2 Allocators'!$B$15:$W$15, 0),FALSE)*$F210)</f>
        <v>0</v>
      </c>
      <c r="AC210" s="1322">
        <f t="shared" si="47"/>
        <v>0</v>
      </c>
      <c r="AD210" s="1322">
        <f>IF(ISERROR(VLOOKUP(VLOOKUP($A210, 'E4 TB Allocation Details'!$A$18:$L$214, MATCH("Customer ID", 'E4 TB Allocation Details'!$A$18:$L$18, 0),FALSE), 'E2 Allocators'!$B$15:$W$358, MATCH('O5 Details by Class &amp; Accounts'!AD$18, 'E2 Allocators'!$B$15:$W$15, 0),FALSE)*$G210), 0, VLOOKUP(VLOOKUP($A210, 'E4 TB Allocation Details'!$A$18:$L$214, MATCH("Customer ID", 'E4 TB Allocation Details'!$A$18:$L$18, 0),FALSE), 'E2 Allocators'!$B$15:$W$358, MATCH('O5 Details by Class &amp; Accounts'!AD$18, 'E2 Allocators'!$B$15:$W$15, 0),FALSE)*$G210)</f>
        <v>0</v>
      </c>
      <c r="AE210" s="1322">
        <f>IF(ISERROR(VLOOKUP(VLOOKUP($A210, 'E4 TB Allocation Details'!$A$18:$L$214, MATCH("Customer ID", 'E4 TB Allocation Details'!$A$18:$L$18, 0),FALSE), 'E2 Allocators'!$B$15:$W$358, MATCH('O5 Details by Class &amp; Accounts'!AE$18, 'E2 Allocators'!$B$15:$W$15, 0),FALSE)*$G210), 0, VLOOKUP(VLOOKUP($A210, 'E4 TB Allocation Details'!$A$18:$L$214, MATCH("Customer ID", 'E4 TB Allocation Details'!$A$18:$L$18, 0),FALSE), 'E2 Allocators'!$B$15:$W$358, MATCH('O5 Details by Class &amp; Accounts'!AE$18, 'E2 Allocators'!$B$15:$W$15, 0),FALSE)*$G210)</f>
        <v>0</v>
      </c>
      <c r="AF210" s="1322">
        <f>IF(ISERROR(VLOOKUP(VLOOKUP($A210, 'E4 TB Allocation Details'!$A$18:$L$214, MATCH("Customer ID", 'E4 TB Allocation Details'!$A$18:$L$18, 0),FALSE), 'E2 Allocators'!$B$15:$W$358, MATCH('O5 Details by Class &amp; Accounts'!AF$18, 'E2 Allocators'!$B$15:$W$15, 0),FALSE)*$G210), 0, VLOOKUP(VLOOKUP($A210, 'E4 TB Allocation Details'!$A$18:$L$214, MATCH("Customer ID", 'E4 TB Allocation Details'!$A$18:$L$18, 0),FALSE), 'E2 Allocators'!$B$15:$W$358, MATCH('O5 Details by Class &amp; Accounts'!AF$18, 'E2 Allocators'!$B$15:$W$15, 0),FALSE)*$G210)</f>
        <v>0</v>
      </c>
      <c r="AG210" s="1322">
        <f>IF(ISERROR(VLOOKUP(VLOOKUP($A210, 'E4 TB Allocation Details'!$A$18:$L$214, MATCH("Customer ID", 'E4 TB Allocation Details'!$A$18:$L$18, 0),FALSE), 'E2 Allocators'!$B$15:$W$358, MATCH('O5 Details by Class &amp; Accounts'!AG$18, 'E2 Allocators'!$B$15:$W$15, 0),FALSE)*$G210), 0, VLOOKUP(VLOOKUP($A210, 'E4 TB Allocation Details'!$A$18:$L$214, MATCH("Customer ID", 'E4 TB Allocation Details'!$A$18:$L$18, 0),FALSE), 'E2 Allocators'!$B$15:$W$358, MATCH('O5 Details by Class &amp; Accounts'!AG$18, 'E2 Allocators'!$B$15:$W$15, 0),FALSE)*$G210)</f>
        <v>0</v>
      </c>
      <c r="AH210" s="1322">
        <f>IF(ISERROR(VLOOKUP(VLOOKUP($A210, 'E4 TB Allocation Details'!$A$18:$L$214, MATCH("Customer ID", 'E4 TB Allocation Details'!$A$18:$L$18, 0),FALSE), 'E2 Allocators'!$B$15:$W$358, MATCH('O5 Details by Class &amp; Accounts'!AH$18, 'E2 Allocators'!$B$15:$W$15, 0),FALSE)*$G210), 0, VLOOKUP(VLOOKUP($A210, 'E4 TB Allocation Details'!$A$18:$L$214, MATCH("Customer ID", 'E4 TB Allocation Details'!$A$18:$L$18, 0),FALSE), 'E2 Allocators'!$B$15:$W$358, MATCH('O5 Details by Class &amp; Accounts'!AH$18, 'E2 Allocators'!$B$15:$W$15, 0),FALSE)*$G210)</f>
        <v>0</v>
      </c>
      <c r="AI210" s="1322">
        <f>IF(ISERROR(VLOOKUP(VLOOKUP($A210, 'E4 TB Allocation Details'!$A$18:$L$214, MATCH("Customer ID", 'E4 TB Allocation Details'!$A$18:$L$18, 0),FALSE), 'E2 Allocators'!$B$15:$W$358, MATCH('O5 Details by Class &amp; Accounts'!AI$18, 'E2 Allocators'!$B$15:$W$15, 0),FALSE)*$G210), 0, VLOOKUP(VLOOKUP($A210, 'E4 TB Allocation Details'!$A$18:$L$214, MATCH("Customer ID", 'E4 TB Allocation Details'!$A$18:$L$18, 0),FALSE), 'E2 Allocators'!$B$15:$W$358, MATCH('O5 Details by Class &amp; Accounts'!AI$18, 'E2 Allocators'!$B$15:$W$15, 0),FALSE)*$G210)</f>
        <v>0</v>
      </c>
      <c r="AJ210" s="1322">
        <f>IF(ISERROR(VLOOKUP(VLOOKUP($A210, 'E4 TB Allocation Details'!$A$18:$L$214, MATCH("Customer ID", 'E4 TB Allocation Details'!$A$18:$L$18, 0),FALSE), 'E2 Allocators'!$B$15:$W$358, MATCH('O5 Details by Class &amp; Accounts'!AJ$18, 'E2 Allocators'!$B$15:$W$15, 0),FALSE)*$G210), 0, VLOOKUP(VLOOKUP($A210, 'E4 TB Allocation Details'!$A$18:$L$214, MATCH("Customer ID", 'E4 TB Allocation Details'!$A$18:$L$18, 0),FALSE), 'E2 Allocators'!$B$15:$W$358, MATCH('O5 Details by Class &amp; Accounts'!AJ$18, 'E2 Allocators'!$B$15:$W$15, 0),FALSE)*$G210)</f>
        <v>0</v>
      </c>
      <c r="AK210" s="1322">
        <f>IF(ISERROR(VLOOKUP(VLOOKUP($A210, 'E4 TB Allocation Details'!$A$18:$L$214, MATCH("Customer ID", 'E4 TB Allocation Details'!$A$18:$L$18, 0),FALSE), 'E2 Allocators'!$B$15:$W$358, MATCH('O5 Details by Class &amp; Accounts'!AK$18, 'E2 Allocators'!$B$15:$W$15, 0),FALSE)*$G210), 0, VLOOKUP(VLOOKUP($A210, 'E4 TB Allocation Details'!$A$18:$L$214, MATCH("Customer ID", 'E4 TB Allocation Details'!$A$18:$L$18, 0),FALSE), 'E2 Allocators'!$B$15:$W$358, MATCH('O5 Details by Class &amp; Accounts'!AK$18, 'E2 Allocators'!$B$15:$W$15, 0),FALSE)*$G210)</f>
        <v>0</v>
      </c>
      <c r="AL210" s="1322">
        <f>IF(ISERROR(VLOOKUP(VLOOKUP($A210, 'E4 TB Allocation Details'!$A$18:$L$214, MATCH("Customer ID", 'E4 TB Allocation Details'!$A$18:$L$18, 0),FALSE), 'E2 Allocators'!$B$15:$W$358, MATCH('O5 Details by Class &amp; Accounts'!AL$18, 'E2 Allocators'!$B$15:$W$15, 0),FALSE)*$G210), 0, VLOOKUP(VLOOKUP($A210, 'E4 TB Allocation Details'!$A$18:$L$214, MATCH("Customer ID", 'E4 TB Allocation Details'!$A$18:$L$18, 0),FALSE), 'E2 Allocators'!$B$15:$W$358, MATCH('O5 Details by Class &amp; Accounts'!AL$18, 'E2 Allocators'!$B$15:$W$15, 0),FALSE)*$G210)</f>
        <v>0</v>
      </c>
      <c r="AM210" s="1322">
        <f>IF(ISERROR(VLOOKUP(VLOOKUP($A210, 'E4 TB Allocation Details'!$A$18:$L$214, MATCH("Customer ID", 'E4 TB Allocation Details'!$A$18:$L$18, 0),FALSE), 'E2 Allocators'!$B$15:$W$358, MATCH('O5 Details by Class &amp; Accounts'!AM$18, 'E2 Allocators'!$B$15:$W$15, 0),FALSE)*$G210), 0, VLOOKUP(VLOOKUP($A210, 'E4 TB Allocation Details'!$A$18:$L$214, MATCH("Customer ID", 'E4 TB Allocation Details'!$A$18:$L$18, 0),FALSE), 'E2 Allocators'!$B$15:$W$358, MATCH('O5 Details by Class &amp; Accounts'!AM$18, 'E2 Allocators'!$B$15:$W$15, 0),FALSE)*$G210)</f>
        <v>0</v>
      </c>
      <c r="AN210" s="1322">
        <f>IF(ISERROR(VLOOKUP(VLOOKUP($A210, 'E4 TB Allocation Details'!$A$18:$L$214, MATCH("Customer ID", 'E4 TB Allocation Details'!$A$18:$L$18, 0),FALSE), 'E2 Allocators'!$B$15:$W$358, MATCH('O5 Details by Class &amp; Accounts'!AN$18, 'E2 Allocators'!$B$15:$W$15, 0),FALSE)*$G210), 0, VLOOKUP(VLOOKUP($A210, 'E4 TB Allocation Details'!$A$18:$L$214, MATCH("Customer ID", 'E4 TB Allocation Details'!$A$18:$L$18, 0),FALSE), 'E2 Allocators'!$B$15:$W$358, MATCH('O5 Details by Class &amp; Accounts'!AN$18, 'E2 Allocators'!$B$15:$W$15, 0),FALSE)*$G210)</f>
        <v>0</v>
      </c>
      <c r="AO210" s="1322">
        <f>IF(ISERROR(VLOOKUP(VLOOKUP($A210, 'E4 TB Allocation Details'!$A$18:$L$214, MATCH("Customer ID", 'E4 TB Allocation Details'!$A$18:$L$18, 0),FALSE), 'E2 Allocators'!$B$15:$W$358, MATCH('O5 Details by Class &amp; Accounts'!AO$18, 'E2 Allocators'!$B$15:$W$15, 0),FALSE)*$G210), 0, VLOOKUP(VLOOKUP($A210, 'E4 TB Allocation Details'!$A$18:$L$214, MATCH("Customer ID", 'E4 TB Allocation Details'!$A$18:$L$18, 0),FALSE), 'E2 Allocators'!$B$15:$W$358, MATCH('O5 Details by Class &amp; Accounts'!AO$18, 'E2 Allocators'!$B$15:$W$15, 0),FALSE)*$G210)</f>
        <v>0</v>
      </c>
      <c r="AP210" s="1322">
        <f>IF(ISERROR(VLOOKUP(VLOOKUP($A210, 'E4 TB Allocation Details'!$A$18:$L$214, MATCH("Customer ID", 'E4 TB Allocation Details'!$A$18:$L$18, 0),FALSE), 'E2 Allocators'!$B$15:$W$358, MATCH('O5 Details by Class &amp; Accounts'!AP$18, 'E2 Allocators'!$B$15:$W$15, 0),FALSE)*$G210), 0, VLOOKUP(VLOOKUP($A210, 'E4 TB Allocation Details'!$A$18:$L$214, MATCH("Customer ID", 'E4 TB Allocation Details'!$A$18:$L$18, 0),FALSE), 'E2 Allocators'!$B$15:$W$358, MATCH('O5 Details by Class &amp; Accounts'!AP$18, 'E2 Allocators'!$B$15:$W$15, 0),FALSE)*$G210)</f>
        <v>0</v>
      </c>
      <c r="AQ210" s="1322">
        <f>IF(ISERROR(VLOOKUP(VLOOKUP($A210, 'E4 TB Allocation Details'!$A$18:$L$214, MATCH("Customer ID", 'E4 TB Allocation Details'!$A$18:$L$18, 0),FALSE), 'E2 Allocators'!$B$15:$W$358, MATCH('O5 Details by Class &amp; Accounts'!AQ$18, 'E2 Allocators'!$B$15:$W$15, 0),FALSE)*$G210), 0, VLOOKUP(VLOOKUP($A210, 'E4 TB Allocation Details'!$A$18:$L$214, MATCH("Customer ID", 'E4 TB Allocation Details'!$A$18:$L$18, 0),FALSE), 'E2 Allocators'!$B$15:$W$358, MATCH('O5 Details by Class &amp; Accounts'!AQ$18, 'E2 Allocators'!$B$15:$W$15, 0),FALSE)*$G210)</f>
        <v>0</v>
      </c>
      <c r="AR210" s="1322">
        <f>IF(ISERROR(VLOOKUP(VLOOKUP($A210, 'E4 TB Allocation Details'!$A$18:$L$214, MATCH("Customer ID", 'E4 TB Allocation Details'!$A$18:$L$18, 0),FALSE), 'E2 Allocators'!$B$15:$W$358, MATCH('O5 Details by Class &amp; Accounts'!AR$18, 'E2 Allocators'!$B$15:$W$15, 0),FALSE)*$G210), 0, VLOOKUP(VLOOKUP($A210, 'E4 TB Allocation Details'!$A$18:$L$214, MATCH("Customer ID", 'E4 TB Allocation Details'!$A$18:$L$18, 0),FALSE), 'E2 Allocators'!$B$15:$W$358, MATCH('O5 Details by Class &amp; Accounts'!AR$18, 'E2 Allocators'!$B$15:$W$15, 0),FALSE)*$G210)</f>
        <v>0</v>
      </c>
      <c r="AS210" s="1322">
        <f>IF(ISERROR(VLOOKUP(VLOOKUP($A210, 'E4 TB Allocation Details'!$A$18:$L$214, MATCH("Customer ID", 'E4 TB Allocation Details'!$A$18:$L$18, 0),FALSE), 'E2 Allocators'!$B$15:$W$358, MATCH('O5 Details by Class &amp; Accounts'!AS$18, 'E2 Allocators'!$B$15:$W$15, 0),FALSE)*$G210), 0, VLOOKUP(VLOOKUP($A210, 'E4 TB Allocation Details'!$A$18:$L$214, MATCH("Customer ID", 'E4 TB Allocation Details'!$A$18:$L$18, 0),FALSE), 'E2 Allocators'!$B$15:$W$358, MATCH('O5 Details by Class &amp; Accounts'!AS$18, 'E2 Allocators'!$B$15:$W$15, 0),FALSE)*$G210)</f>
        <v>0</v>
      </c>
      <c r="AT210" s="1322">
        <f>IF(ISERROR(VLOOKUP(VLOOKUP($A210, 'E4 TB Allocation Details'!$A$18:$L$214, MATCH("Customer ID", 'E4 TB Allocation Details'!$A$18:$L$18, 0),FALSE), 'E2 Allocators'!$B$15:$W$358, MATCH('O5 Details by Class &amp; Accounts'!AT$18, 'E2 Allocators'!$B$15:$W$15, 0),FALSE)*$G210), 0, VLOOKUP(VLOOKUP($A210, 'E4 TB Allocation Details'!$A$18:$L$214, MATCH("Customer ID", 'E4 TB Allocation Details'!$A$18:$L$18, 0),FALSE), 'E2 Allocators'!$B$15:$W$358, MATCH('O5 Details by Class &amp; Accounts'!AT$18, 'E2 Allocators'!$B$15:$W$15, 0),FALSE)*$G210)</f>
        <v>0</v>
      </c>
      <c r="AU210" s="1322">
        <f>IF(ISERROR(VLOOKUP(VLOOKUP($A210, 'E4 TB Allocation Details'!$A$18:$L$214, MATCH("Customer ID", 'E4 TB Allocation Details'!$A$18:$L$18, 0),FALSE), 'E2 Allocators'!$B$15:$W$358, MATCH('O5 Details by Class &amp; Accounts'!AU$18, 'E2 Allocators'!$B$15:$W$15, 0),FALSE)*$G210), 0, VLOOKUP(VLOOKUP($A210, 'E4 TB Allocation Details'!$A$18:$L$214, MATCH("Customer ID", 'E4 TB Allocation Details'!$A$18:$L$18, 0),FALSE), 'E2 Allocators'!$B$15:$W$358, MATCH('O5 Details by Class &amp; Accounts'!AU$18, 'E2 Allocators'!$B$15:$W$15, 0),FALSE)*$G210)</f>
        <v>0</v>
      </c>
      <c r="AV210" s="1322">
        <f>IF(ISERROR(VLOOKUP(VLOOKUP($A210, 'E4 TB Allocation Details'!$A$18:$L$214, MATCH("Customer ID", 'E4 TB Allocation Details'!$A$18:$L$18, 0),FALSE), 'E2 Allocators'!$B$15:$W$358, MATCH('O5 Details by Class &amp; Accounts'!AV$18, 'E2 Allocators'!$B$15:$W$15, 0),FALSE)*$G210), 0, VLOOKUP(VLOOKUP($A210, 'E4 TB Allocation Details'!$A$18:$L$214, MATCH("Customer ID", 'E4 TB Allocation Details'!$A$18:$L$18, 0),FALSE), 'E2 Allocators'!$B$15:$W$358, MATCH('O5 Details by Class &amp; Accounts'!AV$18, 'E2 Allocators'!$B$15:$W$15, 0),FALSE)*$G210)</f>
        <v>0</v>
      </c>
      <c r="AW210" s="1322">
        <f>IF(ISERROR(VLOOKUP(VLOOKUP($A210, 'E4 TB Allocation Details'!$A$18:$L$214, MATCH("Customer ID", 'E4 TB Allocation Details'!$A$18:$L$18, 0),FALSE), 'E2 Allocators'!$B$15:$W$358, MATCH('O5 Details by Class &amp; Accounts'!AW$18, 'E2 Allocators'!$B$15:$W$15, 0),FALSE)*$G210), 0, VLOOKUP(VLOOKUP($A210, 'E4 TB Allocation Details'!$A$18:$L$214, MATCH("Customer ID", 'E4 TB Allocation Details'!$A$18:$L$18, 0),FALSE), 'E2 Allocators'!$B$15:$W$358, MATCH('O5 Details by Class &amp; Accounts'!AW$18, 'E2 Allocators'!$B$15:$W$15, 0),FALSE)*$G210)</f>
        <v>0</v>
      </c>
      <c r="AX210" s="1322">
        <f t="shared" si="51"/>
        <v>0</v>
      </c>
      <c r="AY210" s="1322">
        <f>IF(ISERROR(VLOOKUP(VLOOKUP($A210, 'E4 TB Allocation Details'!$A$18:$L$214, MATCH("Misc ID", 'E4 TB Allocation Details'!$A$18:$L$18, 0),FALSE), 'E2 Allocators'!$B$15:$W$358, MATCH('O5 Details by Class &amp; Accounts'!AY$18, 'E2 Allocators'!$B$15:$W$15, 0),FALSE)*$E210), 0, VLOOKUP(VLOOKUP($A210, 'E4 TB Allocation Details'!$A$18:$L$214, MATCH("Misc ID", 'E4 TB Allocation Details'!$A$18:$L$18, 0),FALSE), 'E2 Allocators'!$B$15:$W$358, MATCH('O5 Details by Class &amp; Accounts'!AY$18, 'E2 Allocators'!$B$15:$W$15, 0),FALSE)*$E210)</f>
        <v>0</v>
      </c>
      <c r="AZ210" s="1322">
        <f>IF(ISERROR(VLOOKUP(VLOOKUP($A210, 'E4 TB Allocation Details'!$A$18:$L$214, MATCH("Misc ID", 'E4 TB Allocation Details'!$A$18:$L$18, 0),FALSE), 'E2 Allocators'!$B$15:$W$358, MATCH('O5 Details by Class &amp; Accounts'!AZ$18, 'E2 Allocators'!$B$15:$W$15, 0),FALSE)*$E210), 0, VLOOKUP(VLOOKUP($A210, 'E4 TB Allocation Details'!$A$18:$L$214, MATCH("Misc ID", 'E4 TB Allocation Details'!$A$18:$L$18, 0),FALSE), 'E2 Allocators'!$B$15:$W$358, MATCH('O5 Details by Class &amp; Accounts'!AZ$18, 'E2 Allocators'!$B$15:$W$15, 0),FALSE)*$E210)</f>
        <v>0</v>
      </c>
      <c r="BA210" s="1322">
        <f>IF(ISERROR(VLOOKUP(VLOOKUP($A210, 'E4 TB Allocation Details'!$A$18:$L$214, MATCH("Misc ID", 'E4 TB Allocation Details'!$A$18:$L$18, 0),FALSE), 'E2 Allocators'!$B$15:$W$358, MATCH('O5 Details by Class &amp; Accounts'!BA$18, 'E2 Allocators'!$B$15:$W$15, 0),FALSE)*$E210), 0, VLOOKUP(VLOOKUP($A210, 'E4 TB Allocation Details'!$A$18:$L$214, MATCH("Misc ID", 'E4 TB Allocation Details'!$A$18:$L$18, 0),FALSE), 'E2 Allocators'!$B$15:$W$358, MATCH('O5 Details by Class &amp; Accounts'!BA$18, 'E2 Allocators'!$B$15:$W$15, 0),FALSE)*$E210)</f>
        <v>0</v>
      </c>
      <c r="BB210" s="1322">
        <f>IF(ISERROR(VLOOKUP(VLOOKUP($A210, 'E4 TB Allocation Details'!$A$18:$L$214, MATCH("Misc ID", 'E4 TB Allocation Details'!$A$18:$L$18, 0),FALSE), 'E2 Allocators'!$B$15:$W$358, MATCH('O5 Details by Class &amp; Accounts'!BB$18, 'E2 Allocators'!$B$15:$W$15, 0),FALSE)*$E210), 0, VLOOKUP(VLOOKUP($A210, 'E4 TB Allocation Details'!$A$18:$L$214, MATCH("Misc ID", 'E4 TB Allocation Details'!$A$18:$L$18, 0),FALSE), 'E2 Allocators'!$B$15:$W$358, MATCH('O5 Details by Class &amp; Accounts'!BB$18, 'E2 Allocators'!$B$15:$W$15, 0),FALSE)*$E210)</f>
        <v>0</v>
      </c>
      <c r="BC210" s="1322">
        <f>IF(ISERROR(VLOOKUP(VLOOKUP($A210, 'E4 TB Allocation Details'!$A$18:$L$214, MATCH("Misc ID", 'E4 TB Allocation Details'!$A$18:$L$18, 0),FALSE), 'E2 Allocators'!$B$15:$W$358, MATCH('O5 Details by Class &amp; Accounts'!BC$18, 'E2 Allocators'!$B$15:$W$15, 0),FALSE)*$E210), 0, VLOOKUP(VLOOKUP($A210, 'E4 TB Allocation Details'!$A$18:$L$214, MATCH("Misc ID", 'E4 TB Allocation Details'!$A$18:$L$18, 0),FALSE), 'E2 Allocators'!$B$15:$W$358, MATCH('O5 Details by Class &amp; Accounts'!BC$18, 'E2 Allocators'!$B$15:$W$15, 0),FALSE)*$E210)</f>
        <v>0</v>
      </c>
      <c r="BD210" s="1322">
        <f>IF(ISERROR(VLOOKUP(VLOOKUP($A210, 'E4 TB Allocation Details'!$A$18:$L$214, MATCH("Misc ID", 'E4 TB Allocation Details'!$A$18:$L$18, 0),FALSE), 'E2 Allocators'!$B$15:$W$358, MATCH('O5 Details by Class &amp; Accounts'!BD$18, 'E2 Allocators'!$B$15:$W$15, 0),FALSE)*$E210), 0, VLOOKUP(VLOOKUP($A210, 'E4 TB Allocation Details'!$A$18:$L$214, MATCH("Misc ID", 'E4 TB Allocation Details'!$A$18:$L$18, 0),FALSE), 'E2 Allocators'!$B$15:$W$358, MATCH('O5 Details by Class &amp; Accounts'!BD$18, 'E2 Allocators'!$B$15:$W$15, 0),FALSE)*$E210)</f>
        <v>0</v>
      </c>
      <c r="BE210" s="1322">
        <f>IF(ISERROR(VLOOKUP(VLOOKUP($A210, 'E4 TB Allocation Details'!$A$18:$L$214, MATCH("Misc ID", 'E4 TB Allocation Details'!$A$18:$L$18, 0),FALSE), 'E2 Allocators'!$B$15:$W$358, MATCH('O5 Details by Class &amp; Accounts'!BE$18, 'E2 Allocators'!$B$15:$W$15, 0),FALSE)*$E210), 0, VLOOKUP(VLOOKUP($A210, 'E4 TB Allocation Details'!$A$18:$L$214, MATCH("Misc ID", 'E4 TB Allocation Details'!$A$18:$L$18, 0),FALSE), 'E2 Allocators'!$B$15:$W$358, MATCH('O5 Details by Class &amp; Accounts'!BE$18, 'E2 Allocators'!$B$15:$W$15, 0),FALSE)*$E210)</f>
        <v>0</v>
      </c>
      <c r="BF210" s="1322">
        <f>IF(ISERROR(VLOOKUP(VLOOKUP($A210, 'E4 TB Allocation Details'!$A$18:$L$214, MATCH("Misc ID", 'E4 TB Allocation Details'!$A$18:$L$18, 0),FALSE), 'E2 Allocators'!$B$15:$W$358, MATCH('O5 Details by Class &amp; Accounts'!BF$18, 'E2 Allocators'!$B$15:$W$15, 0),FALSE)*$E210), 0, VLOOKUP(VLOOKUP($A210, 'E4 TB Allocation Details'!$A$18:$L$214, MATCH("Misc ID", 'E4 TB Allocation Details'!$A$18:$L$18, 0),FALSE), 'E2 Allocators'!$B$15:$W$358, MATCH('O5 Details by Class &amp; Accounts'!BF$18, 'E2 Allocators'!$B$15:$W$15, 0),FALSE)*$E210)</f>
        <v>0</v>
      </c>
      <c r="BG210" s="1322">
        <f>IF(ISERROR(VLOOKUP(VLOOKUP($A210, 'E4 TB Allocation Details'!$A$18:$L$214, MATCH("Misc ID", 'E4 TB Allocation Details'!$A$18:$L$18, 0),FALSE), 'E2 Allocators'!$B$15:$W$358, MATCH('O5 Details by Class &amp; Accounts'!BG$18, 'E2 Allocators'!$B$15:$W$15, 0),FALSE)*$E210), 0, VLOOKUP(VLOOKUP($A210, 'E4 TB Allocation Details'!$A$18:$L$214, MATCH("Misc ID", 'E4 TB Allocation Details'!$A$18:$L$18, 0),FALSE), 'E2 Allocators'!$B$15:$W$358, MATCH('O5 Details by Class &amp; Accounts'!BG$18, 'E2 Allocators'!$B$15:$W$15, 0),FALSE)*$E210)</f>
        <v>0</v>
      </c>
      <c r="BH210" s="1322">
        <f>IF(ISERROR(VLOOKUP(VLOOKUP($A210, 'E4 TB Allocation Details'!$A$18:$L$214, MATCH("Misc ID", 'E4 TB Allocation Details'!$A$18:$L$18, 0),FALSE), 'E2 Allocators'!$B$15:$W$358, MATCH('O5 Details by Class &amp; Accounts'!BH$18, 'E2 Allocators'!$B$15:$W$15, 0),FALSE)*$E210), 0, VLOOKUP(VLOOKUP($A210, 'E4 TB Allocation Details'!$A$18:$L$214, MATCH("Misc ID", 'E4 TB Allocation Details'!$A$18:$L$18, 0),FALSE), 'E2 Allocators'!$B$15:$W$358, MATCH('O5 Details by Class &amp; Accounts'!BH$18, 'E2 Allocators'!$B$15:$W$15, 0),FALSE)*$E210)</f>
        <v>0</v>
      </c>
      <c r="BI210" s="1322">
        <f>IF(ISERROR(VLOOKUP(VLOOKUP($A210, 'E4 TB Allocation Details'!$A$18:$L$214, MATCH("Misc ID", 'E4 TB Allocation Details'!$A$18:$L$18, 0),FALSE), 'E2 Allocators'!$B$15:$W$358, MATCH('O5 Details by Class &amp; Accounts'!BI$18, 'E2 Allocators'!$B$15:$W$15, 0),FALSE)*$E210), 0, VLOOKUP(VLOOKUP($A210, 'E4 TB Allocation Details'!$A$18:$L$214, MATCH("Misc ID", 'E4 TB Allocation Details'!$A$18:$L$18, 0),FALSE), 'E2 Allocators'!$B$15:$W$358, MATCH('O5 Details by Class &amp; Accounts'!BI$18, 'E2 Allocators'!$B$15:$W$15, 0),FALSE)*$E210)</f>
        <v>0</v>
      </c>
      <c r="BJ210" s="1322">
        <f>IF(ISERROR(VLOOKUP(VLOOKUP($A210, 'E4 TB Allocation Details'!$A$18:$L$214, MATCH("Misc ID", 'E4 TB Allocation Details'!$A$18:$L$18, 0),FALSE), 'E2 Allocators'!$B$15:$W$358, MATCH('O5 Details by Class &amp; Accounts'!BJ$18, 'E2 Allocators'!$B$15:$W$15, 0),FALSE)*$E210), 0, VLOOKUP(VLOOKUP($A210, 'E4 TB Allocation Details'!$A$18:$L$214, MATCH("Misc ID", 'E4 TB Allocation Details'!$A$18:$L$18, 0),FALSE), 'E2 Allocators'!$B$15:$W$358, MATCH('O5 Details by Class &amp; Accounts'!BJ$18, 'E2 Allocators'!$B$15:$W$15, 0),FALSE)*$E210)</f>
        <v>0</v>
      </c>
      <c r="BK210" s="1322">
        <f>IF(ISERROR(VLOOKUP(VLOOKUP($A210, 'E4 TB Allocation Details'!$A$18:$L$214, MATCH("Misc ID", 'E4 TB Allocation Details'!$A$18:$L$18, 0),FALSE), 'E2 Allocators'!$B$15:$W$358, MATCH('O5 Details by Class &amp; Accounts'!BK$18, 'E2 Allocators'!$B$15:$W$15, 0),FALSE)*$E210), 0, VLOOKUP(VLOOKUP($A210, 'E4 TB Allocation Details'!$A$18:$L$214, MATCH("Misc ID", 'E4 TB Allocation Details'!$A$18:$L$18, 0),FALSE), 'E2 Allocators'!$B$15:$W$358, MATCH('O5 Details by Class &amp; Accounts'!BK$18, 'E2 Allocators'!$B$15:$W$15, 0),FALSE)*$E210)</f>
        <v>0</v>
      </c>
      <c r="BL210" s="1322">
        <f>IF(ISERROR(VLOOKUP(VLOOKUP($A210, 'E4 TB Allocation Details'!$A$18:$L$214, MATCH("Misc ID", 'E4 TB Allocation Details'!$A$18:$L$18, 0),FALSE), 'E2 Allocators'!$B$15:$W$358, MATCH('O5 Details by Class &amp; Accounts'!BL$18, 'E2 Allocators'!$B$15:$W$15, 0),FALSE)*$E210), 0, VLOOKUP(VLOOKUP($A210, 'E4 TB Allocation Details'!$A$18:$L$214, MATCH("Misc ID", 'E4 TB Allocation Details'!$A$18:$L$18, 0),FALSE), 'E2 Allocators'!$B$15:$W$358, MATCH('O5 Details by Class &amp; Accounts'!BL$18, 'E2 Allocators'!$B$15:$W$15, 0),FALSE)*$E210)</f>
        <v>0</v>
      </c>
      <c r="BM210" s="1322">
        <f>IF(ISERROR(VLOOKUP(VLOOKUP($A210, 'E4 TB Allocation Details'!$A$18:$L$214, MATCH("Misc ID", 'E4 TB Allocation Details'!$A$18:$L$18, 0),FALSE), 'E2 Allocators'!$B$15:$W$358, MATCH('O5 Details by Class &amp; Accounts'!BM$18, 'E2 Allocators'!$B$15:$W$15, 0),FALSE)*$E210), 0, VLOOKUP(VLOOKUP($A210, 'E4 TB Allocation Details'!$A$18:$L$214, MATCH("Misc ID", 'E4 TB Allocation Details'!$A$18:$L$18, 0),FALSE), 'E2 Allocators'!$B$15:$W$358, MATCH('O5 Details by Class &amp; Accounts'!BM$18, 'E2 Allocators'!$B$15:$W$15, 0),FALSE)*$E210)</f>
        <v>0</v>
      </c>
      <c r="BN210" s="1322">
        <f>IF(ISERROR(VLOOKUP(VLOOKUP($A210, 'E4 TB Allocation Details'!$A$18:$L$214, MATCH("Misc ID", 'E4 TB Allocation Details'!$A$18:$L$18, 0),FALSE), 'E2 Allocators'!$B$15:$W$358, MATCH('O5 Details by Class &amp; Accounts'!BN$18, 'E2 Allocators'!$B$15:$W$15, 0),FALSE)*$E210), 0, VLOOKUP(VLOOKUP($A210, 'E4 TB Allocation Details'!$A$18:$L$214, MATCH("Misc ID", 'E4 TB Allocation Details'!$A$18:$L$18, 0),FALSE), 'E2 Allocators'!$B$15:$W$358, MATCH('O5 Details by Class &amp; Accounts'!BN$18, 'E2 Allocators'!$B$15:$W$15, 0),FALSE)*$E210)</f>
        <v>0</v>
      </c>
      <c r="BO210" s="1322">
        <f>IF(ISERROR(VLOOKUP(VLOOKUP($A210, 'E4 TB Allocation Details'!$A$18:$L$214, MATCH("Misc ID", 'E4 TB Allocation Details'!$A$18:$L$18, 0),FALSE), 'E2 Allocators'!$B$15:$W$358, MATCH('O5 Details by Class &amp; Accounts'!BO$18, 'E2 Allocators'!$B$15:$W$15, 0),FALSE)*$E210), 0, VLOOKUP(VLOOKUP($A210, 'E4 TB Allocation Details'!$A$18:$L$214, MATCH("Misc ID", 'E4 TB Allocation Details'!$A$18:$L$18, 0),FALSE), 'E2 Allocators'!$B$15:$W$358, MATCH('O5 Details by Class &amp; Accounts'!BO$18, 'E2 Allocators'!$B$15:$W$15, 0),FALSE)*$E210)</f>
        <v>0</v>
      </c>
      <c r="BP210" s="1322">
        <f>IF(ISERROR(VLOOKUP(VLOOKUP($A210, 'E4 TB Allocation Details'!$A$18:$L$214, MATCH("Misc ID", 'E4 TB Allocation Details'!$A$18:$L$18, 0),FALSE), 'E2 Allocators'!$B$15:$W$358, MATCH('O5 Details by Class &amp; Accounts'!BP$18, 'E2 Allocators'!$B$15:$W$15, 0),FALSE)*$E210), 0, VLOOKUP(VLOOKUP($A210, 'E4 TB Allocation Details'!$A$18:$L$214, MATCH("Misc ID", 'E4 TB Allocation Details'!$A$18:$L$18, 0),FALSE), 'E2 Allocators'!$B$15:$W$358, MATCH('O5 Details by Class &amp; Accounts'!BP$18, 'E2 Allocators'!$B$15:$W$15, 0),FALSE)*$E210)</f>
        <v>0</v>
      </c>
      <c r="BQ210" s="1322">
        <f>IF(ISERROR(VLOOKUP(VLOOKUP($A210, 'E4 TB Allocation Details'!$A$18:$L$214, MATCH("Misc ID", 'E4 TB Allocation Details'!$A$18:$L$18, 0),FALSE), 'E2 Allocators'!$B$15:$W$358, MATCH('O5 Details by Class &amp; Accounts'!BQ$18, 'E2 Allocators'!$B$15:$W$15, 0),FALSE)*$E210), 0, VLOOKUP(VLOOKUP($A210, 'E4 TB Allocation Details'!$A$18:$L$214, MATCH("Misc ID", 'E4 TB Allocation Details'!$A$18:$L$18, 0),FALSE), 'E2 Allocators'!$B$15:$W$358, MATCH('O5 Details by Class &amp; Accounts'!BQ$18, 'E2 Allocators'!$B$15:$W$15, 0),FALSE)*$E210)</f>
        <v>0</v>
      </c>
      <c r="BR210" s="1322">
        <f>IF(ISERROR(VLOOKUP(VLOOKUP($A210, 'E4 TB Allocation Details'!$A$18:$L$214, MATCH("Misc ID", 'E4 TB Allocation Details'!$A$18:$L$18, 0),FALSE), 'E2 Allocators'!$B$15:$W$358, MATCH('O5 Details by Class &amp; Accounts'!BR$18, 'E2 Allocators'!$B$15:$W$15, 0),FALSE)*$E210), 0, VLOOKUP(VLOOKUP($A210, 'E4 TB Allocation Details'!$A$18:$L$214, MATCH("Misc ID", 'E4 TB Allocation Details'!$A$18:$L$18, 0),FALSE), 'E2 Allocators'!$B$15:$W$358, MATCH('O5 Details by Class &amp; Accounts'!BR$18, 'E2 Allocators'!$B$15:$W$15, 0),FALSE)*$E210)</f>
        <v>0</v>
      </c>
      <c r="BS210" s="1322">
        <f t="shared" si="48"/>
        <v>0</v>
      </c>
      <c r="BT210" s="1322">
        <f>IF(ISERROR(VLOOKUP(VLOOKUP($A210, 'E4 TB Allocation Details'!$A$18:$L$214, MATCH("A &amp; G ID", 'E4 TB Allocation Details'!$A$18:$L$18, 0),FALSE), 'E2 Allocators'!$B$15:$W$358, MATCH('O5 Details by Class &amp; Accounts'!BT$18, 'E2 Allocators'!$B$15:$W$15, 0),FALSE)*$E210), 0, VLOOKUP(VLOOKUP($A210, 'E4 TB Allocation Details'!$A$18:$L$214, MATCH("A &amp; G ID", 'E4 TB Allocation Details'!$A$18:$L$18, 0),FALSE), 'E2 Allocators'!$B$15:$W$358, MATCH('O5 Details by Class &amp; Accounts'!BT$18, 'E2 Allocators'!$B$15:$W$15, 0),FALSE)*$E210)</f>
        <v>4804.4499696556595</v>
      </c>
      <c r="BU210" s="1322">
        <f>IF(ISERROR(VLOOKUP(VLOOKUP($A210, 'E4 TB Allocation Details'!$A$18:$L$214, MATCH("A &amp; G ID", 'E4 TB Allocation Details'!$A$18:$L$18, 0),FALSE), 'E2 Allocators'!$B$15:$W$358, MATCH('O5 Details by Class &amp; Accounts'!BU$18, 'E2 Allocators'!$B$15:$W$15, 0),FALSE)*$E210), 0, VLOOKUP(VLOOKUP($A210, 'E4 TB Allocation Details'!$A$18:$L$214, MATCH("A &amp; G ID", 'E4 TB Allocation Details'!$A$18:$L$18, 0),FALSE), 'E2 Allocators'!$B$15:$W$358, MATCH('O5 Details by Class &amp; Accounts'!BU$18, 'E2 Allocators'!$B$15:$W$15, 0),FALSE)*$E210)</f>
        <v>1212.7329477027538</v>
      </c>
      <c r="BV210" s="1322">
        <f>IF(ISERROR(VLOOKUP(VLOOKUP($A210, 'E4 TB Allocation Details'!$A$18:$L$214, MATCH("A &amp; G ID", 'E4 TB Allocation Details'!$A$18:$L$18, 0),FALSE), 'E2 Allocators'!$B$15:$W$358, MATCH('O5 Details by Class &amp; Accounts'!BV$18, 'E2 Allocators'!$B$15:$W$15, 0),FALSE)*$E210), 0, VLOOKUP(VLOOKUP($A210, 'E4 TB Allocation Details'!$A$18:$L$214, MATCH("A &amp; G ID", 'E4 TB Allocation Details'!$A$18:$L$18, 0),FALSE), 'E2 Allocators'!$B$15:$W$358, MATCH('O5 Details by Class &amp; Accounts'!BV$18, 'E2 Allocators'!$B$15:$W$15, 0),FALSE)*$E210)</f>
        <v>820.79261906384784</v>
      </c>
      <c r="BW210" s="1322">
        <f>IF(ISERROR(VLOOKUP(VLOOKUP($A210, 'E4 TB Allocation Details'!$A$18:$L$214, MATCH("A &amp; G ID", 'E4 TB Allocation Details'!$A$18:$L$18, 0),FALSE), 'E2 Allocators'!$B$15:$W$358, MATCH('O5 Details by Class &amp; Accounts'!BW$18, 'E2 Allocators'!$B$15:$W$15, 0),FALSE)*$E210), 0, VLOOKUP(VLOOKUP($A210, 'E4 TB Allocation Details'!$A$18:$L$214, MATCH("A &amp; G ID", 'E4 TB Allocation Details'!$A$18:$L$18, 0),FALSE), 'E2 Allocators'!$B$15:$W$358, MATCH('O5 Details by Class &amp; Accounts'!BW$18, 'E2 Allocators'!$B$15:$W$15, 0),FALSE)*$E210)</f>
        <v>0</v>
      </c>
      <c r="BX210" s="1322">
        <f>IF(ISERROR(VLOOKUP(VLOOKUP($A210, 'E4 TB Allocation Details'!$A$18:$L$214, MATCH("A &amp; G ID", 'E4 TB Allocation Details'!$A$18:$L$18, 0),FALSE), 'E2 Allocators'!$B$15:$W$358, MATCH('O5 Details by Class &amp; Accounts'!BX$18, 'E2 Allocators'!$B$15:$W$15, 0),FALSE)*$E210), 0, VLOOKUP(VLOOKUP($A210, 'E4 TB Allocation Details'!$A$18:$L$214, MATCH("A &amp; G ID", 'E4 TB Allocation Details'!$A$18:$L$18, 0),FALSE), 'E2 Allocators'!$B$15:$W$358, MATCH('O5 Details by Class &amp; Accounts'!BX$18, 'E2 Allocators'!$B$15:$W$15, 0),FALSE)*$E210)</f>
        <v>0</v>
      </c>
      <c r="BY210" s="1322">
        <f>IF(ISERROR(VLOOKUP(VLOOKUP($A210, 'E4 TB Allocation Details'!$A$18:$L$214, MATCH("A &amp; G ID", 'E4 TB Allocation Details'!$A$18:$L$18, 0),FALSE), 'E2 Allocators'!$B$15:$W$358, MATCH('O5 Details by Class &amp; Accounts'!BY$18, 'E2 Allocators'!$B$15:$W$15, 0),FALSE)*$E210), 0, VLOOKUP(VLOOKUP($A210, 'E4 TB Allocation Details'!$A$18:$L$214, MATCH("A &amp; G ID", 'E4 TB Allocation Details'!$A$18:$L$18, 0),FALSE), 'E2 Allocators'!$B$15:$W$358, MATCH('O5 Details by Class &amp; Accounts'!BY$18, 'E2 Allocators'!$B$15:$W$15, 0),FALSE)*$E210)</f>
        <v>116.12125592302338</v>
      </c>
      <c r="BZ210" s="1322">
        <f>IF(ISERROR(VLOOKUP(VLOOKUP($A210, 'E4 TB Allocation Details'!$A$18:$L$214, MATCH("A &amp; G ID", 'E4 TB Allocation Details'!$A$18:$L$18, 0),FALSE), 'E2 Allocators'!$B$15:$W$358, MATCH('O5 Details by Class &amp; Accounts'!BZ$18, 'E2 Allocators'!$B$15:$W$15, 0),FALSE)*$E210), 0, VLOOKUP(VLOOKUP($A210, 'E4 TB Allocation Details'!$A$18:$L$214, MATCH("A &amp; G ID", 'E4 TB Allocation Details'!$A$18:$L$18, 0),FALSE), 'E2 Allocators'!$B$15:$W$358, MATCH('O5 Details by Class &amp; Accounts'!BZ$18, 'E2 Allocators'!$B$15:$W$15, 0),FALSE)*$E210)</f>
        <v>244.64755163205839</v>
      </c>
      <c r="CA210" s="1322">
        <f>IF(ISERROR(VLOOKUP(VLOOKUP($A210, 'E4 TB Allocation Details'!$A$18:$L$214, MATCH("A &amp; G ID", 'E4 TB Allocation Details'!$A$18:$L$18, 0),FALSE), 'E2 Allocators'!$B$15:$W$358, MATCH('O5 Details by Class &amp; Accounts'!CA$18, 'E2 Allocators'!$B$15:$W$15, 0),FALSE)*$E210), 0, VLOOKUP(VLOOKUP($A210, 'E4 TB Allocation Details'!$A$18:$L$214, MATCH("A &amp; G ID", 'E4 TB Allocation Details'!$A$18:$L$18, 0),FALSE), 'E2 Allocators'!$B$15:$W$358, MATCH('O5 Details by Class &amp; Accounts'!CA$18, 'E2 Allocators'!$B$15:$W$15, 0),FALSE)*$E210)</f>
        <v>0</v>
      </c>
      <c r="CB210" s="1322">
        <f>IF(ISERROR(VLOOKUP(VLOOKUP($A210, 'E4 TB Allocation Details'!$A$18:$L$214, MATCH("A &amp; G ID", 'E4 TB Allocation Details'!$A$18:$L$18, 0),FALSE), 'E2 Allocators'!$B$15:$W$358, MATCH('O5 Details by Class &amp; Accounts'!CB$18, 'E2 Allocators'!$B$15:$W$15, 0),FALSE)*$E210), 0, VLOOKUP(VLOOKUP($A210, 'E4 TB Allocation Details'!$A$18:$L$214, MATCH("A &amp; G ID", 'E4 TB Allocation Details'!$A$18:$L$18, 0),FALSE), 'E2 Allocators'!$B$15:$W$358, MATCH('O5 Details by Class &amp; Accounts'!CB$18, 'E2 Allocators'!$B$15:$W$15, 0),FALSE)*$E210)</f>
        <v>10.650760616312697</v>
      </c>
      <c r="CC210" s="1322">
        <f>IF(ISERROR(VLOOKUP(VLOOKUP($A210, 'E4 TB Allocation Details'!$A$18:$L$214, MATCH("A &amp; G ID", 'E4 TB Allocation Details'!$A$18:$L$18, 0),FALSE), 'E2 Allocators'!$B$15:$W$358, MATCH('O5 Details by Class &amp; Accounts'!CC$18, 'E2 Allocators'!$B$15:$W$15, 0),FALSE)*$E210), 0, VLOOKUP(VLOOKUP($A210, 'E4 TB Allocation Details'!$A$18:$L$214, MATCH("A &amp; G ID", 'E4 TB Allocation Details'!$A$18:$L$18, 0),FALSE), 'E2 Allocators'!$B$15:$W$358, MATCH('O5 Details by Class &amp; Accounts'!CC$18, 'E2 Allocators'!$B$15:$W$15, 0),FALSE)*$E210)</f>
        <v>0</v>
      </c>
      <c r="CD210" s="1322">
        <f>IF(ISERROR(VLOOKUP(VLOOKUP($A210, 'E4 TB Allocation Details'!$A$18:$L$214, MATCH("A &amp; G ID", 'E4 TB Allocation Details'!$A$18:$L$18, 0),FALSE), 'E2 Allocators'!$B$15:$W$358, MATCH('O5 Details by Class &amp; Accounts'!CD$18, 'E2 Allocators'!$B$15:$W$15, 0),FALSE)*$E210), 0, VLOOKUP(VLOOKUP($A210, 'E4 TB Allocation Details'!$A$18:$L$214, MATCH("A &amp; G ID", 'E4 TB Allocation Details'!$A$18:$L$18, 0),FALSE), 'E2 Allocators'!$B$15:$W$358, MATCH('O5 Details by Class &amp; Accounts'!CD$18, 'E2 Allocators'!$B$15:$W$15, 0),FALSE)*$E210)</f>
        <v>0</v>
      </c>
      <c r="CE210" s="1322">
        <f>IF(ISERROR(VLOOKUP(VLOOKUP($A210, 'E4 TB Allocation Details'!$A$18:$L$214, MATCH("A &amp; G ID", 'E4 TB Allocation Details'!$A$18:$L$18, 0),FALSE), 'E2 Allocators'!$B$15:$W$358, MATCH('O5 Details by Class &amp; Accounts'!CE$18, 'E2 Allocators'!$B$15:$W$15, 0),FALSE)*$E210), 0, VLOOKUP(VLOOKUP($A210, 'E4 TB Allocation Details'!$A$18:$L$214, MATCH("A &amp; G ID", 'E4 TB Allocation Details'!$A$18:$L$18, 0),FALSE), 'E2 Allocators'!$B$15:$W$358, MATCH('O5 Details by Class &amp; Accounts'!CE$18, 'E2 Allocators'!$B$15:$W$15, 0),FALSE)*$E210)</f>
        <v>0</v>
      </c>
      <c r="CF210" s="1322">
        <f>IF(ISERROR(VLOOKUP(VLOOKUP($A210, 'E4 TB Allocation Details'!$A$18:$L$214, MATCH("A &amp; G ID", 'E4 TB Allocation Details'!$A$18:$L$18, 0),FALSE), 'E2 Allocators'!$B$15:$W$358, MATCH('O5 Details by Class &amp; Accounts'!CF$18, 'E2 Allocators'!$B$15:$W$15, 0),FALSE)*$E210), 0, VLOOKUP(VLOOKUP($A210, 'E4 TB Allocation Details'!$A$18:$L$214, MATCH("A &amp; G ID", 'E4 TB Allocation Details'!$A$18:$L$18, 0),FALSE), 'E2 Allocators'!$B$15:$W$358, MATCH('O5 Details by Class &amp; Accounts'!CF$18, 'E2 Allocators'!$B$15:$W$15, 0),FALSE)*$E210)</f>
        <v>0</v>
      </c>
      <c r="CG210" s="1322">
        <f>IF(ISERROR(VLOOKUP(VLOOKUP($A210, 'E4 TB Allocation Details'!$A$18:$L$214, MATCH("A &amp; G ID", 'E4 TB Allocation Details'!$A$18:$L$18, 0),FALSE), 'E2 Allocators'!$B$15:$W$358, MATCH('O5 Details by Class &amp; Accounts'!CG$18, 'E2 Allocators'!$B$15:$W$15, 0),FALSE)*$E210), 0, VLOOKUP(VLOOKUP($A210, 'E4 TB Allocation Details'!$A$18:$L$214, MATCH("A &amp; G ID", 'E4 TB Allocation Details'!$A$18:$L$18, 0),FALSE), 'E2 Allocators'!$B$15:$W$358, MATCH('O5 Details by Class &amp; Accounts'!CG$18, 'E2 Allocators'!$B$15:$W$15, 0),FALSE)*$E210)</f>
        <v>0</v>
      </c>
      <c r="CH210" s="1322">
        <f>IF(ISERROR(VLOOKUP(VLOOKUP($A210, 'E4 TB Allocation Details'!$A$18:$L$214, MATCH("A &amp; G ID", 'E4 TB Allocation Details'!$A$18:$L$18, 0),FALSE), 'E2 Allocators'!$B$15:$W$358, MATCH('O5 Details by Class &amp; Accounts'!CH$18, 'E2 Allocators'!$B$15:$W$15, 0),FALSE)*$E210), 0, VLOOKUP(VLOOKUP($A210, 'E4 TB Allocation Details'!$A$18:$L$214, MATCH("A &amp; G ID", 'E4 TB Allocation Details'!$A$18:$L$18, 0),FALSE), 'E2 Allocators'!$B$15:$W$358, MATCH('O5 Details by Class &amp; Accounts'!CH$18, 'E2 Allocators'!$B$15:$W$15, 0),FALSE)*$E210)</f>
        <v>0</v>
      </c>
      <c r="CI210" s="1322">
        <f>IF(ISERROR(VLOOKUP(VLOOKUP($A210, 'E4 TB Allocation Details'!$A$18:$L$214, MATCH("A &amp; G ID", 'E4 TB Allocation Details'!$A$18:$L$18, 0),FALSE), 'E2 Allocators'!$B$15:$W$358, MATCH('O5 Details by Class &amp; Accounts'!CI$18, 'E2 Allocators'!$B$15:$W$15, 0),FALSE)*$E210), 0, VLOOKUP(VLOOKUP($A210, 'E4 TB Allocation Details'!$A$18:$L$214, MATCH("A &amp; G ID", 'E4 TB Allocation Details'!$A$18:$L$18, 0),FALSE), 'E2 Allocators'!$B$15:$W$358, MATCH('O5 Details by Class &amp; Accounts'!CI$18, 'E2 Allocators'!$B$15:$W$15, 0),FALSE)*$E210)</f>
        <v>0</v>
      </c>
      <c r="CJ210" s="1322">
        <f>IF(ISERROR(VLOOKUP(VLOOKUP($A210, 'E4 TB Allocation Details'!$A$18:$L$214, MATCH("A &amp; G ID", 'E4 TB Allocation Details'!$A$18:$L$18, 0),FALSE), 'E2 Allocators'!$B$15:$W$358, MATCH('O5 Details by Class &amp; Accounts'!CJ$18, 'E2 Allocators'!$B$15:$W$15, 0),FALSE)*$E210), 0, VLOOKUP(VLOOKUP($A210, 'E4 TB Allocation Details'!$A$18:$L$214, MATCH("A &amp; G ID", 'E4 TB Allocation Details'!$A$18:$L$18, 0),FALSE), 'E2 Allocators'!$B$15:$W$358, MATCH('O5 Details by Class &amp; Accounts'!CJ$18, 'E2 Allocators'!$B$15:$W$15, 0),FALSE)*$E210)</f>
        <v>0</v>
      </c>
      <c r="CK210" s="1322">
        <f>IF(ISERROR(VLOOKUP(VLOOKUP($A210, 'E4 TB Allocation Details'!$A$18:$L$214, MATCH("A &amp; G ID", 'E4 TB Allocation Details'!$A$18:$L$18, 0),FALSE), 'E2 Allocators'!$B$15:$W$358, MATCH('O5 Details by Class &amp; Accounts'!CK$18, 'E2 Allocators'!$B$15:$W$15, 0),FALSE)*$E210), 0, VLOOKUP(VLOOKUP($A210, 'E4 TB Allocation Details'!$A$18:$L$214, MATCH("A &amp; G ID", 'E4 TB Allocation Details'!$A$18:$L$18, 0),FALSE), 'E2 Allocators'!$B$15:$W$358, MATCH('O5 Details by Class &amp; Accounts'!CK$18, 'E2 Allocators'!$B$15:$W$15, 0),FALSE)*$E210)</f>
        <v>0</v>
      </c>
      <c r="CL210" s="1322">
        <f>IF(ISERROR(VLOOKUP(VLOOKUP($A210, 'E4 TB Allocation Details'!$A$18:$L$214, MATCH("A &amp; G ID", 'E4 TB Allocation Details'!$A$18:$L$18, 0),FALSE), 'E2 Allocators'!$B$15:$W$358, MATCH('O5 Details by Class &amp; Accounts'!CL$18, 'E2 Allocators'!$B$15:$W$15, 0),FALSE)*$E210), 0, VLOOKUP(VLOOKUP($A210, 'E4 TB Allocation Details'!$A$18:$L$214, MATCH("A &amp; G ID", 'E4 TB Allocation Details'!$A$18:$L$18, 0),FALSE), 'E2 Allocators'!$B$15:$W$358, MATCH('O5 Details by Class &amp; Accounts'!CL$18, 'E2 Allocators'!$B$15:$W$15, 0),FALSE)*$E210)</f>
        <v>0</v>
      </c>
      <c r="CM210" s="1322">
        <f>IF(ISERROR(VLOOKUP(VLOOKUP($A210, 'E4 TB Allocation Details'!$A$18:$L$214, MATCH("A &amp; G ID", 'E4 TB Allocation Details'!$A$18:$L$18, 0),FALSE), 'E2 Allocators'!$B$15:$W$358, MATCH('O5 Details by Class &amp; Accounts'!CM$18, 'E2 Allocators'!$B$15:$W$15, 0),FALSE)*$E210), 0, VLOOKUP(VLOOKUP($A210, 'E4 TB Allocation Details'!$A$18:$L$214, MATCH("A &amp; G ID", 'E4 TB Allocation Details'!$A$18:$L$18, 0),FALSE), 'E2 Allocators'!$B$15:$W$358, MATCH('O5 Details by Class &amp; Accounts'!CM$18, 'E2 Allocators'!$B$15:$W$15, 0),FALSE)*$E210)</f>
        <v>0</v>
      </c>
      <c r="CN210" s="1322">
        <f t="shared" si="52"/>
        <v>7209.3951045936565</v>
      </c>
      <c r="CO210" s="1651">
        <f t="shared" si="50"/>
        <v>0</v>
      </c>
      <c r="CQ210" s="1899" t="inlineStr">
        <is>
          <t/>
        </is>
      </c>
    </row>
    <row r="211" spans="1:98" s="64" customFormat="1" ht="12.75" x14ac:dyDescent="0.2">
      <c r="A211" s="2146">
        <v>6210</v>
      </c>
      <c r="B211" s="2112" t="s">
        <v>992</v>
      </c>
      <c r="C211" s="1648">
        <f>IF(ISERROR(VLOOKUP($A211,'I3 TB Data'!$A$19:$H$483,MATCH('O5 Details by Class &amp; Accounts'!$C$18, 'I3 TB Data'!$A$19:$H$19,0),0)), 0, VLOOKUP($A211,'I3 TB Data'!$A$19:$H$483,MATCH('O5 Details by Class &amp; Accounts'!$C$18,'I3 TB Data'!$A$19:$H$19,0),0))</f>
        <v>0</v>
      </c>
      <c r="D211" s="1649"/>
      <c r="E211" s="1648">
        <f t="shared" si="53"/>
        <v>0</v>
      </c>
      <c r="F211" s="1650">
        <f>IF(ISERROR(VLOOKUP($A211, 'E1 Categorization'!A33:E124, MATCH("Customer Component", 'E1 Categorization'!$A$33:$E$33,0), 0)), 0, IF(VLOOKUP($A211, 'E1 Categorization'!A33:E124, MATCH("Customer Component", 'E1 Categorization'!$A$33:$E$33,0), 0)=0, 'O5 Details by Class &amp; Accounts'!$E211, IF(AND(VLOOKUP($A211, 'E1 Categorization'!A33:E124, MATCH("Customer Component", 'E1 Categorization'!$A$33:$E$33,0), 0) &gt;0, VLOOKUP($A211, 'E1 Categorization'!A33:E124, MATCH("Customer Component", 'E1 Categorization'!$A$33:$E$33,0), 0)&lt;1), 'O5 Details by Class &amp; Accounts'!$E211*(1-VLOOKUP($A211, 'E1 Categorization'!A33:E124, MATCH("Customer Component", 'E1 Categorization'!$A$33:$E$33,0), 0)), 0)))</f>
        <v>0</v>
      </c>
      <c r="G211" s="1650">
        <f>IF(ISERROR(VLOOKUP($A211, 'E1 Categorization'!A33:E124, MATCH("Customer Component", 'E1 Categorization'!$A$33:$E$33,0), 0)),0, IF(VLOOKUP($A211, 'E1 Categorization'!A33:E124, MATCH("Customer Component", 'E1 Categorization'!$A$33:$E$33,0), 0)=0, 0, IF(AND(VLOOKUP($A211, 'E1 Categorization'!A33:E124, MATCH("Customer Component", 'E1 Categorization'!$A$33:$E$33,0), 0) &gt;0, VLOOKUP($A211, 'E1 Categorization'!A33:E124, MATCH("Customer Component", 'E1 Categorization'!$A$33:$E$33,0), 0)&lt;1), 'O5 Details by Class &amp; Accounts'!$E211*(VLOOKUP($A211, 'E1 Categorization'!A33:E124, MATCH("Customer Component", 'E1 Categorization'!$A$33:$E$33,0), 0)), 'O5 Details by Class &amp; Accounts'!$E211)))</f>
        <v>0</v>
      </c>
      <c r="H211" s="1322">
        <f t="shared" si="46"/>
        <v>0</v>
      </c>
      <c r="I211" s="1322">
        <f>IF(ISERROR(VLOOKUP(VLOOKUP($A211, 'E4 TB Allocation Details'!$A$18:$L$214, MATCH("Demand ID", 'E4 TB Allocation Details'!$A$18:$L$18, 0),FALSE), 'E2 Allocators'!$B$15:$W$358, MATCH('O5 Details by Class &amp; Accounts'!I$18, 'E2 Allocators'!$B$15:$W$15, 0),FALSE)*$F211), 0, VLOOKUP(VLOOKUP($A211, 'E4 TB Allocation Details'!$A$18:$L$214, MATCH("Demand ID", 'E4 TB Allocation Details'!$A$18:$L$18, 0),FALSE), 'E2 Allocators'!$B$15:$W$358, MATCH('O5 Details by Class &amp; Accounts'!I$18, 'E2 Allocators'!$B$15:$W$15, 0),FALSE)*$F211)</f>
        <v>0</v>
      </c>
      <c r="J211" s="1322">
        <f>IF(ISERROR(VLOOKUP(VLOOKUP($A211, 'E4 TB Allocation Details'!$A$18:$L$214, MATCH("Demand ID", 'E4 TB Allocation Details'!$A$18:$L$18, 0),FALSE), 'E2 Allocators'!$B$15:$W$358, MATCH('O5 Details by Class &amp; Accounts'!J$18, 'E2 Allocators'!$B$15:$W$15, 0),FALSE)*$F211), 0, VLOOKUP(VLOOKUP($A211, 'E4 TB Allocation Details'!$A$18:$L$214, MATCH("Demand ID", 'E4 TB Allocation Details'!$A$18:$L$18, 0),FALSE), 'E2 Allocators'!$B$15:$W$358, MATCH('O5 Details by Class &amp; Accounts'!J$18, 'E2 Allocators'!$B$15:$W$15, 0),FALSE)*$F211)</f>
        <v>0</v>
      </c>
      <c r="K211" s="1322">
        <f>IF(ISERROR(VLOOKUP(VLOOKUP($A211, 'E4 TB Allocation Details'!$A$18:$L$214, MATCH("Demand ID", 'E4 TB Allocation Details'!$A$18:$L$18, 0),FALSE), 'E2 Allocators'!$B$15:$W$358, MATCH('O5 Details by Class &amp; Accounts'!K$18, 'E2 Allocators'!$B$15:$W$15, 0),FALSE)*$F211), 0, VLOOKUP(VLOOKUP($A211, 'E4 TB Allocation Details'!$A$18:$L$214, MATCH("Demand ID", 'E4 TB Allocation Details'!$A$18:$L$18, 0),FALSE), 'E2 Allocators'!$B$15:$W$358, MATCH('O5 Details by Class &amp; Accounts'!K$18, 'E2 Allocators'!$B$15:$W$15, 0),FALSE)*$F211)</f>
        <v>0</v>
      </c>
      <c r="L211" s="1322">
        <f>IF(ISERROR(VLOOKUP(VLOOKUP($A211, 'E4 TB Allocation Details'!$A$18:$L$214, MATCH("Demand ID", 'E4 TB Allocation Details'!$A$18:$L$18, 0),FALSE), 'E2 Allocators'!$B$15:$W$358, MATCH('O5 Details by Class &amp; Accounts'!L$18, 'E2 Allocators'!$B$15:$W$15, 0),FALSE)*$F211), 0, VLOOKUP(VLOOKUP($A211, 'E4 TB Allocation Details'!$A$18:$L$214, MATCH("Demand ID", 'E4 TB Allocation Details'!$A$18:$L$18, 0),FALSE), 'E2 Allocators'!$B$15:$W$358, MATCH('O5 Details by Class &amp; Accounts'!L$18, 'E2 Allocators'!$B$15:$W$15, 0),FALSE)*$F211)</f>
        <v>0</v>
      </c>
      <c r="M211" s="1322">
        <f>IF(ISERROR(VLOOKUP(VLOOKUP($A211, 'E4 TB Allocation Details'!$A$18:$L$214, MATCH("Demand ID", 'E4 TB Allocation Details'!$A$18:$L$18, 0),FALSE), 'E2 Allocators'!$B$15:$W$358, MATCH('O5 Details by Class &amp; Accounts'!M$18, 'E2 Allocators'!$B$15:$W$15, 0),FALSE)*$F211), 0, VLOOKUP(VLOOKUP($A211, 'E4 TB Allocation Details'!$A$18:$L$214, MATCH("Demand ID", 'E4 TB Allocation Details'!$A$18:$L$18, 0),FALSE), 'E2 Allocators'!$B$15:$W$358, MATCH('O5 Details by Class &amp; Accounts'!M$18, 'E2 Allocators'!$B$15:$W$15, 0),FALSE)*$F211)</f>
        <v>0</v>
      </c>
      <c r="N211" s="1322">
        <f>IF(ISERROR(VLOOKUP(VLOOKUP($A211, 'E4 TB Allocation Details'!$A$18:$L$214, MATCH("Demand ID", 'E4 TB Allocation Details'!$A$18:$L$18, 0),FALSE), 'E2 Allocators'!$B$15:$W$358, MATCH('O5 Details by Class &amp; Accounts'!N$18, 'E2 Allocators'!$B$15:$W$15, 0),FALSE)*$F211), 0, VLOOKUP(VLOOKUP($A211, 'E4 TB Allocation Details'!$A$18:$L$214, MATCH("Demand ID", 'E4 TB Allocation Details'!$A$18:$L$18, 0),FALSE), 'E2 Allocators'!$B$15:$W$358, MATCH('O5 Details by Class &amp; Accounts'!N$18, 'E2 Allocators'!$B$15:$W$15, 0),FALSE)*$F211)</f>
        <v>0</v>
      </c>
      <c r="O211" s="1322">
        <f>IF(ISERROR(VLOOKUP(VLOOKUP($A211, 'E4 TB Allocation Details'!$A$18:$L$214, MATCH("Demand ID", 'E4 TB Allocation Details'!$A$18:$L$18, 0),FALSE), 'E2 Allocators'!$B$15:$W$358, MATCH('O5 Details by Class &amp; Accounts'!O$18, 'E2 Allocators'!$B$15:$W$15, 0),FALSE)*$F211), 0, VLOOKUP(VLOOKUP($A211, 'E4 TB Allocation Details'!$A$18:$L$214, MATCH("Demand ID", 'E4 TB Allocation Details'!$A$18:$L$18, 0),FALSE), 'E2 Allocators'!$B$15:$W$358, MATCH('O5 Details by Class &amp; Accounts'!O$18, 'E2 Allocators'!$B$15:$W$15, 0),FALSE)*$F211)</f>
        <v>0</v>
      </c>
      <c r="P211" s="1322">
        <f>IF(ISERROR(VLOOKUP(VLOOKUP($A211, 'E4 TB Allocation Details'!$A$18:$L$214, MATCH("Demand ID", 'E4 TB Allocation Details'!$A$18:$L$18, 0),FALSE), 'E2 Allocators'!$B$15:$W$358, MATCH('O5 Details by Class &amp; Accounts'!P$18, 'E2 Allocators'!$B$15:$W$15, 0),FALSE)*$F211), 0, VLOOKUP(VLOOKUP($A211, 'E4 TB Allocation Details'!$A$18:$L$214, MATCH("Demand ID", 'E4 TB Allocation Details'!$A$18:$L$18, 0),FALSE), 'E2 Allocators'!$B$15:$W$358, MATCH('O5 Details by Class &amp; Accounts'!P$18, 'E2 Allocators'!$B$15:$W$15, 0),FALSE)*$F211)</f>
        <v>0</v>
      </c>
      <c r="Q211" s="1322">
        <f>IF(ISERROR(VLOOKUP(VLOOKUP($A211, 'E4 TB Allocation Details'!$A$18:$L$214, MATCH("Demand ID", 'E4 TB Allocation Details'!$A$18:$L$18, 0),FALSE), 'E2 Allocators'!$B$15:$W$358, MATCH('O5 Details by Class &amp; Accounts'!Q$18, 'E2 Allocators'!$B$15:$W$15, 0),FALSE)*$F211), 0, VLOOKUP(VLOOKUP($A211, 'E4 TB Allocation Details'!$A$18:$L$214, MATCH("Demand ID", 'E4 TB Allocation Details'!$A$18:$L$18, 0),FALSE), 'E2 Allocators'!$B$15:$W$358, MATCH('O5 Details by Class &amp; Accounts'!Q$18, 'E2 Allocators'!$B$15:$W$15, 0),FALSE)*$F211)</f>
        <v>0</v>
      </c>
      <c r="R211" s="1322">
        <f>IF(ISERROR(VLOOKUP(VLOOKUP($A211, 'E4 TB Allocation Details'!$A$18:$L$214, MATCH("Demand ID", 'E4 TB Allocation Details'!$A$18:$L$18, 0),FALSE), 'E2 Allocators'!$B$15:$W$358, MATCH('O5 Details by Class &amp; Accounts'!R$18, 'E2 Allocators'!$B$15:$W$15, 0),FALSE)*$F211), 0, VLOOKUP(VLOOKUP($A211, 'E4 TB Allocation Details'!$A$18:$L$214, MATCH("Demand ID", 'E4 TB Allocation Details'!$A$18:$L$18, 0),FALSE), 'E2 Allocators'!$B$15:$W$358, MATCH('O5 Details by Class &amp; Accounts'!R$18, 'E2 Allocators'!$B$15:$W$15, 0),FALSE)*$F211)</f>
        <v>0</v>
      </c>
      <c r="S211" s="1322">
        <f>IF(ISERROR(VLOOKUP(VLOOKUP($A211, 'E4 TB Allocation Details'!$A$18:$L$214, MATCH("Demand ID", 'E4 TB Allocation Details'!$A$18:$L$18, 0),FALSE), 'E2 Allocators'!$B$15:$W$358, MATCH('O5 Details by Class &amp; Accounts'!S$18, 'E2 Allocators'!$B$15:$W$15, 0),FALSE)*$F211), 0, VLOOKUP(VLOOKUP($A211, 'E4 TB Allocation Details'!$A$18:$L$214, MATCH("Demand ID", 'E4 TB Allocation Details'!$A$18:$L$18, 0),FALSE), 'E2 Allocators'!$B$15:$W$358, MATCH('O5 Details by Class &amp; Accounts'!S$18, 'E2 Allocators'!$B$15:$W$15, 0),FALSE)*$F211)</f>
        <v>0</v>
      </c>
      <c r="T211" s="1322">
        <f>IF(ISERROR(VLOOKUP(VLOOKUP($A211, 'E4 TB Allocation Details'!$A$18:$L$214, MATCH("Demand ID", 'E4 TB Allocation Details'!$A$18:$L$18, 0),FALSE), 'E2 Allocators'!$B$15:$W$358, MATCH('O5 Details by Class &amp; Accounts'!T$18, 'E2 Allocators'!$B$15:$W$15, 0),FALSE)*$F211), 0, VLOOKUP(VLOOKUP($A211, 'E4 TB Allocation Details'!$A$18:$L$214, MATCH("Demand ID", 'E4 TB Allocation Details'!$A$18:$L$18, 0),FALSE), 'E2 Allocators'!$B$15:$W$358, MATCH('O5 Details by Class &amp; Accounts'!T$18, 'E2 Allocators'!$B$15:$W$15, 0),FALSE)*$F211)</f>
        <v>0</v>
      </c>
      <c r="U211" s="1322">
        <f>IF(ISERROR(VLOOKUP(VLOOKUP($A211, 'E4 TB Allocation Details'!$A$18:$L$214, MATCH("Demand ID", 'E4 TB Allocation Details'!$A$18:$L$18, 0),FALSE), 'E2 Allocators'!$B$15:$W$358, MATCH('O5 Details by Class &amp; Accounts'!U$18, 'E2 Allocators'!$B$15:$W$15, 0),FALSE)*$F211), 0, VLOOKUP(VLOOKUP($A211, 'E4 TB Allocation Details'!$A$18:$L$214, MATCH("Demand ID", 'E4 TB Allocation Details'!$A$18:$L$18, 0),FALSE), 'E2 Allocators'!$B$15:$W$358, MATCH('O5 Details by Class &amp; Accounts'!U$18, 'E2 Allocators'!$B$15:$W$15, 0),FALSE)*$F211)</f>
        <v>0</v>
      </c>
      <c r="V211" s="1322">
        <f>IF(ISERROR(VLOOKUP(VLOOKUP($A211, 'E4 TB Allocation Details'!$A$18:$L$214, MATCH("Demand ID", 'E4 TB Allocation Details'!$A$18:$L$18, 0),FALSE), 'E2 Allocators'!$B$15:$W$358, MATCH('O5 Details by Class &amp; Accounts'!V$18, 'E2 Allocators'!$B$15:$W$15, 0),FALSE)*$F211), 0, VLOOKUP(VLOOKUP($A211, 'E4 TB Allocation Details'!$A$18:$L$214, MATCH("Demand ID", 'E4 TB Allocation Details'!$A$18:$L$18, 0),FALSE), 'E2 Allocators'!$B$15:$W$358, MATCH('O5 Details by Class &amp; Accounts'!V$18, 'E2 Allocators'!$B$15:$W$15, 0),FALSE)*$F211)</f>
        <v>0</v>
      </c>
      <c r="W211" s="1322">
        <f>IF(ISERROR(VLOOKUP(VLOOKUP($A211, 'E4 TB Allocation Details'!$A$18:$L$214, MATCH("Demand ID", 'E4 TB Allocation Details'!$A$18:$L$18, 0),FALSE), 'E2 Allocators'!$B$15:$W$358, MATCH('O5 Details by Class &amp; Accounts'!W$18, 'E2 Allocators'!$B$15:$W$15, 0),FALSE)*$F211), 0, VLOOKUP(VLOOKUP($A211, 'E4 TB Allocation Details'!$A$18:$L$214, MATCH("Demand ID", 'E4 TB Allocation Details'!$A$18:$L$18, 0),FALSE), 'E2 Allocators'!$B$15:$W$358, MATCH('O5 Details by Class &amp; Accounts'!W$18, 'E2 Allocators'!$B$15:$W$15, 0),FALSE)*$F211)</f>
        <v>0</v>
      </c>
      <c r="X211" s="1322">
        <f>IF(ISERROR(VLOOKUP(VLOOKUP($A211, 'E4 TB Allocation Details'!$A$18:$L$214, MATCH("Demand ID", 'E4 TB Allocation Details'!$A$18:$L$18, 0),FALSE), 'E2 Allocators'!$B$15:$W$358, MATCH('O5 Details by Class &amp; Accounts'!X$18, 'E2 Allocators'!$B$15:$W$15, 0),FALSE)*$F211), 0, VLOOKUP(VLOOKUP($A211, 'E4 TB Allocation Details'!$A$18:$L$214, MATCH("Demand ID", 'E4 TB Allocation Details'!$A$18:$L$18, 0),FALSE), 'E2 Allocators'!$B$15:$W$358, MATCH('O5 Details by Class &amp; Accounts'!X$18, 'E2 Allocators'!$B$15:$W$15, 0),FALSE)*$F211)</f>
        <v>0</v>
      </c>
      <c r="Y211" s="1322">
        <f>IF(ISERROR(VLOOKUP(VLOOKUP($A211, 'E4 TB Allocation Details'!$A$18:$L$214, MATCH("Demand ID", 'E4 TB Allocation Details'!$A$18:$L$18, 0),FALSE), 'E2 Allocators'!$B$15:$W$358, MATCH('O5 Details by Class &amp; Accounts'!Y$18, 'E2 Allocators'!$B$15:$W$15, 0),FALSE)*$F211), 0, VLOOKUP(VLOOKUP($A211, 'E4 TB Allocation Details'!$A$18:$L$214, MATCH("Demand ID", 'E4 TB Allocation Details'!$A$18:$L$18, 0),FALSE), 'E2 Allocators'!$B$15:$W$358, MATCH('O5 Details by Class &amp; Accounts'!Y$18, 'E2 Allocators'!$B$15:$W$15, 0),FALSE)*$F211)</f>
        <v>0</v>
      </c>
      <c r="Z211" s="1322">
        <f>IF(ISERROR(VLOOKUP(VLOOKUP($A211, 'E4 TB Allocation Details'!$A$18:$L$214, MATCH("Demand ID", 'E4 TB Allocation Details'!$A$18:$L$18, 0),FALSE), 'E2 Allocators'!$B$15:$W$358, MATCH('O5 Details by Class &amp; Accounts'!Z$18, 'E2 Allocators'!$B$15:$W$15, 0),FALSE)*$F211), 0, VLOOKUP(VLOOKUP($A211, 'E4 TB Allocation Details'!$A$18:$L$214, MATCH("Demand ID", 'E4 TB Allocation Details'!$A$18:$L$18, 0),FALSE), 'E2 Allocators'!$B$15:$W$358, MATCH('O5 Details by Class &amp; Accounts'!Z$18, 'E2 Allocators'!$B$15:$W$15, 0),FALSE)*$F211)</f>
        <v>0</v>
      </c>
      <c r="AA211" s="1322">
        <f>IF(ISERROR(VLOOKUP(VLOOKUP($A211, 'E4 TB Allocation Details'!$A$18:$L$214, MATCH("Demand ID", 'E4 TB Allocation Details'!$A$18:$L$18, 0),FALSE), 'E2 Allocators'!$B$15:$W$358, MATCH('O5 Details by Class &amp; Accounts'!AA$18, 'E2 Allocators'!$B$15:$W$15, 0),FALSE)*$F211), 0, VLOOKUP(VLOOKUP($A211, 'E4 TB Allocation Details'!$A$18:$L$214, MATCH("Demand ID", 'E4 TB Allocation Details'!$A$18:$L$18, 0),FALSE), 'E2 Allocators'!$B$15:$W$358, MATCH('O5 Details by Class &amp; Accounts'!AA$18, 'E2 Allocators'!$B$15:$W$15, 0),FALSE)*$F211)</f>
        <v>0</v>
      </c>
      <c r="AB211" s="1322">
        <f>IF(ISERROR(VLOOKUP(VLOOKUP($A211, 'E4 TB Allocation Details'!$A$18:$L$214, MATCH("Demand ID", 'E4 TB Allocation Details'!$A$18:$L$18, 0),FALSE), 'E2 Allocators'!$B$15:$W$358, MATCH('O5 Details by Class &amp; Accounts'!AB$18, 'E2 Allocators'!$B$15:$W$15, 0),FALSE)*$F211), 0, VLOOKUP(VLOOKUP($A211, 'E4 TB Allocation Details'!$A$18:$L$214, MATCH("Demand ID", 'E4 TB Allocation Details'!$A$18:$L$18, 0),FALSE), 'E2 Allocators'!$B$15:$W$358, MATCH('O5 Details by Class &amp; Accounts'!AB$18, 'E2 Allocators'!$B$15:$W$15, 0),FALSE)*$F211)</f>
        <v>0</v>
      </c>
      <c r="AC211" s="1322">
        <f t="shared" si="47"/>
        <v>0</v>
      </c>
      <c r="AD211" s="1322">
        <f>IF(ISERROR(VLOOKUP(VLOOKUP($A211, 'E4 TB Allocation Details'!$A$18:$L$214, MATCH("Customer ID", 'E4 TB Allocation Details'!$A$18:$L$18, 0),FALSE), 'E2 Allocators'!$B$15:$W$358, MATCH('O5 Details by Class &amp; Accounts'!AD$18, 'E2 Allocators'!$B$15:$W$15, 0),FALSE)*$G211), 0, VLOOKUP(VLOOKUP($A211, 'E4 TB Allocation Details'!$A$18:$L$214, MATCH("Customer ID", 'E4 TB Allocation Details'!$A$18:$L$18, 0),FALSE), 'E2 Allocators'!$B$15:$W$358, MATCH('O5 Details by Class &amp; Accounts'!AD$18, 'E2 Allocators'!$B$15:$W$15, 0),FALSE)*$G211)</f>
        <v>0</v>
      </c>
      <c r="AE211" s="1322">
        <f>IF(ISERROR(VLOOKUP(VLOOKUP($A211, 'E4 TB Allocation Details'!$A$18:$L$214, MATCH("Customer ID", 'E4 TB Allocation Details'!$A$18:$L$18, 0),FALSE), 'E2 Allocators'!$B$15:$W$358, MATCH('O5 Details by Class &amp; Accounts'!AE$18, 'E2 Allocators'!$B$15:$W$15, 0),FALSE)*$G211), 0, VLOOKUP(VLOOKUP($A211, 'E4 TB Allocation Details'!$A$18:$L$214, MATCH("Customer ID", 'E4 TB Allocation Details'!$A$18:$L$18, 0),FALSE), 'E2 Allocators'!$B$15:$W$358, MATCH('O5 Details by Class &amp; Accounts'!AE$18, 'E2 Allocators'!$B$15:$W$15, 0),FALSE)*$G211)</f>
        <v>0</v>
      </c>
      <c r="AF211" s="1322">
        <f>IF(ISERROR(VLOOKUP(VLOOKUP($A211, 'E4 TB Allocation Details'!$A$18:$L$214, MATCH("Customer ID", 'E4 TB Allocation Details'!$A$18:$L$18, 0),FALSE), 'E2 Allocators'!$B$15:$W$358, MATCH('O5 Details by Class &amp; Accounts'!AF$18, 'E2 Allocators'!$B$15:$W$15, 0),FALSE)*$G211), 0, VLOOKUP(VLOOKUP($A211, 'E4 TB Allocation Details'!$A$18:$L$214, MATCH("Customer ID", 'E4 TB Allocation Details'!$A$18:$L$18, 0),FALSE), 'E2 Allocators'!$B$15:$W$358, MATCH('O5 Details by Class &amp; Accounts'!AF$18, 'E2 Allocators'!$B$15:$W$15, 0),FALSE)*$G211)</f>
        <v>0</v>
      </c>
      <c r="AG211" s="1322">
        <f>IF(ISERROR(VLOOKUP(VLOOKUP($A211, 'E4 TB Allocation Details'!$A$18:$L$214, MATCH("Customer ID", 'E4 TB Allocation Details'!$A$18:$L$18, 0),FALSE), 'E2 Allocators'!$B$15:$W$358, MATCH('O5 Details by Class &amp; Accounts'!AG$18, 'E2 Allocators'!$B$15:$W$15, 0),FALSE)*$G211), 0, VLOOKUP(VLOOKUP($A211, 'E4 TB Allocation Details'!$A$18:$L$214, MATCH("Customer ID", 'E4 TB Allocation Details'!$A$18:$L$18, 0),FALSE), 'E2 Allocators'!$B$15:$W$358, MATCH('O5 Details by Class &amp; Accounts'!AG$18, 'E2 Allocators'!$B$15:$W$15, 0),FALSE)*$G211)</f>
        <v>0</v>
      </c>
      <c r="AH211" s="1322">
        <f>IF(ISERROR(VLOOKUP(VLOOKUP($A211, 'E4 TB Allocation Details'!$A$18:$L$214, MATCH("Customer ID", 'E4 TB Allocation Details'!$A$18:$L$18, 0),FALSE), 'E2 Allocators'!$B$15:$W$358, MATCH('O5 Details by Class &amp; Accounts'!AH$18, 'E2 Allocators'!$B$15:$W$15, 0),FALSE)*$G211), 0, VLOOKUP(VLOOKUP($A211, 'E4 TB Allocation Details'!$A$18:$L$214, MATCH("Customer ID", 'E4 TB Allocation Details'!$A$18:$L$18, 0),FALSE), 'E2 Allocators'!$B$15:$W$358, MATCH('O5 Details by Class &amp; Accounts'!AH$18, 'E2 Allocators'!$B$15:$W$15, 0),FALSE)*$G211)</f>
        <v>0</v>
      </c>
      <c r="AI211" s="1322">
        <f>IF(ISERROR(VLOOKUP(VLOOKUP($A211, 'E4 TB Allocation Details'!$A$18:$L$214, MATCH("Customer ID", 'E4 TB Allocation Details'!$A$18:$L$18, 0),FALSE), 'E2 Allocators'!$B$15:$W$358, MATCH('O5 Details by Class &amp; Accounts'!AI$18, 'E2 Allocators'!$B$15:$W$15, 0),FALSE)*$G211), 0, VLOOKUP(VLOOKUP($A211, 'E4 TB Allocation Details'!$A$18:$L$214, MATCH("Customer ID", 'E4 TB Allocation Details'!$A$18:$L$18, 0),FALSE), 'E2 Allocators'!$B$15:$W$358, MATCH('O5 Details by Class &amp; Accounts'!AI$18, 'E2 Allocators'!$B$15:$W$15, 0),FALSE)*$G211)</f>
        <v>0</v>
      </c>
      <c r="AJ211" s="1322">
        <f>IF(ISERROR(VLOOKUP(VLOOKUP($A211, 'E4 TB Allocation Details'!$A$18:$L$214, MATCH("Customer ID", 'E4 TB Allocation Details'!$A$18:$L$18, 0),FALSE), 'E2 Allocators'!$B$15:$W$358, MATCH('O5 Details by Class &amp; Accounts'!AJ$18, 'E2 Allocators'!$B$15:$W$15, 0),FALSE)*$G211), 0, VLOOKUP(VLOOKUP($A211, 'E4 TB Allocation Details'!$A$18:$L$214, MATCH("Customer ID", 'E4 TB Allocation Details'!$A$18:$L$18, 0),FALSE), 'E2 Allocators'!$B$15:$W$358, MATCH('O5 Details by Class &amp; Accounts'!AJ$18, 'E2 Allocators'!$B$15:$W$15, 0),FALSE)*$G211)</f>
        <v>0</v>
      </c>
      <c r="AK211" s="1322">
        <f>IF(ISERROR(VLOOKUP(VLOOKUP($A211, 'E4 TB Allocation Details'!$A$18:$L$214, MATCH("Customer ID", 'E4 TB Allocation Details'!$A$18:$L$18, 0),FALSE), 'E2 Allocators'!$B$15:$W$358, MATCH('O5 Details by Class &amp; Accounts'!AK$18, 'E2 Allocators'!$B$15:$W$15, 0),FALSE)*$G211), 0, VLOOKUP(VLOOKUP($A211, 'E4 TB Allocation Details'!$A$18:$L$214, MATCH("Customer ID", 'E4 TB Allocation Details'!$A$18:$L$18, 0),FALSE), 'E2 Allocators'!$B$15:$W$358, MATCH('O5 Details by Class &amp; Accounts'!AK$18, 'E2 Allocators'!$B$15:$W$15, 0),FALSE)*$G211)</f>
        <v>0</v>
      </c>
      <c r="AL211" s="1322">
        <f>IF(ISERROR(VLOOKUP(VLOOKUP($A211, 'E4 TB Allocation Details'!$A$18:$L$214, MATCH("Customer ID", 'E4 TB Allocation Details'!$A$18:$L$18, 0),FALSE), 'E2 Allocators'!$B$15:$W$358, MATCH('O5 Details by Class &amp; Accounts'!AL$18, 'E2 Allocators'!$B$15:$W$15, 0),FALSE)*$G211), 0, VLOOKUP(VLOOKUP($A211, 'E4 TB Allocation Details'!$A$18:$L$214, MATCH("Customer ID", 'E4 TB Allocation Details'!$A$18:$L$18, 0),FALSE), 'E2 Allocators'!$B$15:$W$358, MATCH('O5 Details by Class &amp; Accounts'!AL$18, 'E2 Allocators'!$B$15:$W$15, 0),FALSE)*$G211)</f>
        <v>0</v>
      </c>
      <c r="AM211" s="1322">
        <f>IF(ISERROR(VLOOKUP(VLOOKUP($A211, 'E4 TB Allocation Details'!$A$18:$L$214, MATCH("Customer ID", 'E4 TB Allocation Details'!$A$18:$L$18, 0),FALSE), 'E2 Allocators'!$B$15:$W$358, MATCH('O5 Details by Class &amp; Accounts'!AM$18, 'E2 Allocators'!$B$15:$W$15, 0),FALSE)*$G211), 0, VLOOKUP(VLOOKUP($A211, 'E4 TB Allocation Details'!$A$18:$L$214, MATCH("Customer ID", 'E4 TB Allocation Details'!$A$18:$L$18, 0),FALSE), 'E2 Allocators'!$B$15:$W$358, MATCH('O5 Details by Class &amp; Accounts'!AM$18, 'E2 Allocators'!$B$15:$W$15, 0),FALSE)*$G211)</f>
        <v>0</v>
      </c>
      <c r="AN211" s="1322">
        <f>IF(ISERROR(VLOOKUP(VLOOKUP($A211, 'E4 TB Allocation Details'!$A$18:$L$214, MATCH("Customer ID", 'E4 TB Allocation Details'!$A$18:$L$18, 0),FALSE), 'E2 Allocators'!$B$15:$W$358, MATCH('O5 Details by Class &amp; Accounts'!AN$18, 'E2 Allocators'!$B$15:$W$15, 0),FALSE)*$G211), 0, VLOOKUP(VLOOKUP($A211, 'E4 TB Allocation Details'!$A$18:$L$214, MATCH("Customer ID", 'E4 TB Allocation Details'!$A$18:$L$18, 0),FALSE), 'E2 Allocators'!$B$15:$W$358, MATCH('O5 Details by Class &amp; Accounts'!AN$18, 'E2 Allocators'!$B$15:$W$15, 0),FALSE)*$G211)</f>
        <v>0</v>
      </c>
      <c r="AO211" s="1322">
        <f>IF(ISERROR(VLOOKUP(VLOOKUP($A211, 'E4 TB Allocation Details'!$A$18:$L$214, MATCH("Customer ID", 'E4 TB Allocation Details'!$A$18:$L$18, 0),FALSE), 'E2 Allocators'!$B$15:$W$358, MATCH('O5 Details by Class &amp; Accounts'!AO$18, 'E2 Allocators'!$B$15:$W$15, 0),FALSE)*$G211), 0, VLOOKUP(VLOOKUP($A211, 'E4 TB Allocation Details'!$A$18:$L$214, MATCH("Customer ID", 'E4 TB Allocation Details'!$A$18:$L$18, 0),FALSE), 'E2 Allocators'!$B$15:$W$358, MATCH('O5 Details by Class &amp; Accounts'!AO$18, 'E2 Allocators'!$B$15:$W$15, 0),FALSE)*$G211)</f>
        <v>0</v>
      </c>
      <c r="AP211" s="1322">
        <f>IF(ISERROR(VLOOKUP(VLOOKUP($A211, 'E4 TB Allocation Details'!$A$18:$L$214, MATCH("Customer ID", 'E4 TB Allocation Details'!$A$18:$L$18, 0),FALSE), 'E2 Allocators'!$B$15:$W$358, MATCH('O5 Details by Class &amp; Accounts'!AP$18, 'E2 Allocators'!$B$15:$W$15, 0),FALSE)*$G211), 0, VLOOKUP(VLOOKUP($A211, 'E4 TB Allocation Details'!$A$18:$L$214, MATCH("Customer ID", 'E4 TB Allocation Details'!$A$18:$L$18, 0),FALSE), 'E2 Allocators'!$B$15:$W$358, MATCH('O5 Details by Class &amp; Accounts'!AP$18, 'E2 Allocators'!$B$15:$W$15, 0),FALSE)*$G211)</f>
        <v>0</v>
      </c>
      <c r="AQ211" s="1322">
        <f>IF(ISERROR(VLOOKUP(VLOOKUP($A211, 'E4 TB Allocation Details'!$A$18:$L$214, MATCH("Customer ID", 'E4 TB Allocation Details'!$A$18:$L$18, 0),FALSE), 'E2 Allocators'!$B$15:$W$358, MATCH('O5 Details by Class &amp; Accounts'!AQ$18, 'E2 Allocators'!$B$15:$W$15, 0),FALSE)*$G211), 0, VLOOKUP(VLOOKUP($A211, 'E4 TB Allocation Details'!$A$18:$L$214, MATCH("Customer ID", 'E4 TB Allocation Details'!$A$18:$L$18, 0),FALSE), 'E2 Allocators'!$B$15:$W$358, MATCH('O5 Details by Class &amp; Accounts'!AQ$18, 'E2 Allocators'!$B$15:$W$15, 0),FALSE)*$G211)</f>
        <v>0</v>
      </c>
      <c r="AR211" s="1322">
        <f>IF(ISERROR(VLOOKUP(VLOOKUP($A211, 'E4 TB Allocation Details'!$A$18:$L$214, MATCH("Customer ID", 'E4 TB Allocation Details'!$A$18:$L$18, 0),FALSE), 'E2 Allocators'!$B$15:$W$358, MATCH('O5 Details by Class &amp; Accounts'!AR$18, 'E2 Allocators'!$B$15:$W$15, 0),FALSE)*$G211), 0, VLOOKUP(VLOOKUP($A211, 'E4 TB Allocation Details'!$A$18:$L$214, MATCH("Customer ID", 'E4 TB Allocation Details'!$A$18:$L$18, 0),FALSE), 'E2 Allocators'!$B$15:$W$358, MATCH('O5 Details by Class &amp; Accounts'!AR$18, 'E2 Allocators'!$B$15:$W$15, 0),FALSE)*$G211)</f>
        <v>0</v>
      </c>
      <c r="AS211" s="1322">
        <f>IF(ISERROR(VLOOKUP(VLOOKUP($A211, 'E4 TB Allocation Details'!$A$18:$L$214, MATCH("Customer ID", 'E4 TB Allocation Details'!$A$18:$L$18, 0),FALSE), 'E2 Allocators'!$B$15:$W$358, MATCH('O5 Details by Class &amp; Accounts'!AS$18, 'E2 Allocators'!$B$15:$W$15, 0),FALSE)*$G211), 0, VLOOKUP(VLOOKUP($A211, 'E4 TB Allocation Details'!$A$18:$L$214, MATCH("Customer ID", 'E4 TB Allocation Details'!$A$18:$L$18, 0),FALSE), 'E2 Allocators'!$B$15:$W$358, MATCH('O5 Details by Class &amp; Accounts'!AS$18, 'E2 Allocators'!$B$15:$W$15, 0),FALSE)*$G211)</f>
        <v>0</v>
      </c>
      <c r="AT211" s="1322">
        <f>IF(ISERROR(VLOOKUP(VLOOKUP($A211, 'E4 TB Allocation Details'!$A$18:$L$214, MATCH("Customer ID", 'E4 TB Allocation Details'!$A$18:$L$18, 0),FALSE), 'E2 Allocators'!$B$15:$W$358, MATCH('O5 Details by Class &amp; Accounts'!AT$18, 'E2 Allocators'!$B$15:$W$15, 0),FALSE)*$G211), 0, VLOOKUP(VLOOKUP($A211, 'E4 TB Allocation Details'!$A$18:$L$214, MATCH("Customer ID", 'E4 TB Allocation Details'!$A$18:$L$18, 0),FALSE), 'E2 Allocators'!$B$15:$W$358, MATCH('O5 Details by Class &amp; Accounts'!AT$18, 'E2 Allocators'!$B$15:$W$15, 0),FALSE)*$G211)</f>
        <v>0</v>
      </c>
      <c r="AU211" s="1322">
        <f>IF(ISERROR(VLOOKUP(VLOOKUP($A211, 'E4 TB Allocation Details'!$A$18:$L$214, MATCH("Customer ID", 'E4 TB Allocation Details'!$A$18:$L$18, 0),FALSE), 'E2 Allocators'!$B$15:$W$358, MATCH('O5 Details by Class &amp; Accounts'!AU$18, 'E2 Allocators'!$B$15:$W$15, 0),FALSE)*$G211), 0, VLOOKUP(VLOOKUP($A211, 'E4 TB Allocation Details'!$A$18:$L$214, MATCH("Customer ID", 'E4 TB Allocation Details'!$A$18:$L$18, 0),FALSE), 'E2 Allocators'!$B$15:$W$358, MATCH('O5 Details by Class &amp; Accounts'!AU$18, 'E2 Allocators'!$B$15:$W$15, 0),FALSE)*$G211)</f>
        <v>0</v>
      </c>
      <c r="AV211" s="1322">
        <f>IF(ISERROR(VLOOKUP(VLOOKUP($A211, 'E4 TB Allocation Details'!$A$18:$L$214, MATCH("Customer ID", 'E4 TB Allocation Details'!$A$18:$L$18, 0),FALSE), 'E2 Allocators'!$B$15:$W$358, MATCH('O5 Details by Class &amp; Accounts'!AV$18, 'E2 Allocators'!$B$15:$W$15, 0),FALSE)*$G211), 0, VLOOKUP(VLOOKUP($A211, 'E4 TB Allocation Details'!$A$18:$L$214, MATCH("Customer ID", 'E4 TB Allocation Details'!$A$18:$L$18, 0),FALSE), 'E2 Allocators'!$B$15:$W$358, MATCH('O5 Details by Class &amp; Accounts'!AV$18, 'E2 Allocators'!$B$15:$W$15, 0),FALSE)*$G211)</f>
        <v>0</v>
      </c>
      <c r="AW211" s="1322">
        <f>IF(ISERROR(VLOOKUP(VLOOKUP($A211, 'E4 TB Allocation Details'!$A$18:$L$214, MATCH("Customer ID", 'E4 TB Allocation Details'!$A$18:$L$18, 0),FALSE), 'E2 Allocators'!$B$15:$W$358, MATCH('O5 Details by Class &amp; Accounts'!AW$18, 'E2 Allocators'!$B$15:$W$15, 0),FALSE)*$G211), 0, VLOOKUP(VLOOKUP($A211, 'E4 TB Allocation Details'!$A$18:$L$214, MATCH("Customer ID", 'E4 TB Allocation Details'!$A$18:$L$18, 0),FALSE), 'E2 Allocators'!$B$15:$W$358, MATCH('O5 Details by Class &amp; Accounts'!AW$18, 'E2 Allocators'!$B$15:$W$15, 0),FALSE)*$G211)</f>
        <v>0</v>
      </c>
      <c r="AX211" s="1322">
        <f t="shared" si="51"/>
        <v>0</v>
      </c>
      <c r="AY211" s="1322">
        <f>IF(ISERROR(VLOOKUP(VLOOKUP($A211, 'E4 TB Allocation Details'!$A$18:$L$214, MATCH("Misc ID", 'E4 TB Allocation Details'!$A$18:$L$18, 0),FALSE), 'E2 Allocators'!$B$15:$W$358, MATCH('O5 Details by Class &amp; Accounts'!AY$18, 'E2 Allocators'!$B$15:$W$15, 0),FALSE)*$E211), 0, VLOOKUP(VLOOKUP($A211, 'E4 TB Allocation Details'!$A$18:$L$214, MATCH("Misc ID", 'E4 TB Allocation Details'!$A$18:$L$18, 0),FALSE), 'E2 Allocators'!$B$15:$W$358, MATCH('O5 Details by Class &amp; Accounts'!AY$18, 'E2 Allocators'!$B$15:$W$15, 0),FALSE)*$E211)</f>
        <v>0</v>
      </c>
      <c r="AZ211" s="1322">
        <f>IF(ISERROR(VLOOKUP(VLOOKUP($A211, 'E4 TB Allocation Details'!$A$18:$L$214, MATCH("Misc ID", 'E4 TB Allocation Details'!$A$18:$L$18, 0),FALSE), 'E2 Allocators'!$B$15:$W$358, MATCH('O5 Details by Class &amp; Accounts'!AZ$18, 'E2 Allocators'!$B$15:$W$15, 0),FALSE)*$E211), 0, VLOOKUP(VLOOKUP($A211, 'E4 TB Allocation Details'!$A$18:$L$214, MATCH("Misc ID", 'E4 TB Allocation Details'!$A$18:$L$18, 0),FALSE), 'E2 Allocators'!$B$15:$W$358, MATCH('O5 Details by Class &amp; Accounts'!AZ$18, 'E2 Allocators'!$B$15:$W$15, 0),FALSE)*$E211)</f>
        <v>0</v>
      </c>
      <c r="BA211" s="1322">
        <f>IF(ISERROR(VLOOKUP(VLOOKUP($A211, 'E4 TB Allocation Details'!$A$18:$L$214, MATCH("Misc ID", 'E4 TB Allocation Details'!$A$18:$L$18, 0),FALSE), 'E2 Allocators'!$B$15:$W$358, MATCH('O5 Details by Class &amp; Accounts'!BA$18, 'E2 Allocators'!$B$15:$W$15, 0),FALSE)*$E211), 0, VLOOKUP(VLOOKUP($A211, 'E4 TB Allocation Details'!$A$18:$L$214, MATCH("Misc ID", 'E4 TB Allocation Details'!$A$18:$L$18, 0),FALSE), 'E2 Allocators'!$B$15:$W$358, MATCH('O5 Details by Class &amp; Accounts'!BA$18, 'E2 Allocators'!$B$15:$W$15, 0),FALSE)*$E211)</f>
        <v>0</v>
      </c>
      <c r="BB211" s="1322">
        <f>IF(ISERROR(VLOOKUP(VLOOKUP($A211, 'E4 TB Allocation Details'!$A$18:$L$214, MATCH("Misc ID", 'E4 TB Allocation Details'!$A$18:$L$18, 0),FALSE), 'E2 Allocators'!$B$15:$W$358, MATCH('O5 Details by Class &amp; Accounts'!BB$18, 'E2 Allocators'!$B$15:$W$15, 0),FALSE)*$E211), 0, VLOOKUP(VLOOKUP($A211, 'E4 TB Allocation Details'!$A$18:$L$214, MATCH("Misc ID", 'E4 TB Allocation Details'!$A$18:$L$18, 0),FALSE), 'E2 Allocators'!$B$15:$W$358, MATCH('O5 Details by Class &amp; Accounts'!BB$18, 'E2 Allocators'!$B$15:$W$15, 0),FALSE)*$E211)</f>
        <v>0</v>
      </c>
      <c r="BC211" s="1322">
        <f>IF(ISERROR(VLOOKUP(VLOOKUP($A211, 'E4 TB Allocation Details'!$A$18:$L$214, MATCH("Misc ID", 'E4 TB Allocation Details'!$A$18:$L$18, 0),FALSE), 'E2 Allocators'!$B$15:$W$358, MATCH('O5 Details by Class &amp; Accounts'!BC$18, 'E2 Allocators'!$B$15:$W$15, 0),FALSE)*$E211), 0, VLOOKUP(VLOOKUP($A211, 'E4 TB Allocation Details'!$A$18:$L$214, MATCH("Misc ID", 'E4 TB Allocation Details'!$A$18:$L$18, 0),FALSE), 'E2 Allocators'!$B$15:$W$358, MATCH('O5 Details by Class &amp; Accounts'!BC$18, 'E2 Allocators'!$B$15:$W$15, 0),FALSE)*$E211)</f>
        <v>0</v>
      </c>
      <c r="BD211" s="1322">
        <f>IF(ISERROR(VLOOKUP(VLOOKUP($A211, 'E4 TB Allocation Details'!$A$18:$L$214, MATCH("Misc ID", 'E4 TB Allocation Details'!$A$18:$L$18, 0),FALSE), 'E2 Allocators'!$B$15:$W$358, MATCH('O5 Details by Class &amp; Accounts'!BD$18, 'E2 Allocators'!$B$15:$W$15, 0),FALSE)*$E211), 0, VLOOKUP(VLOOKUP($A211, 'E4 TB Allocation Details'!$A$18:$L$214, MATCH("Misc ID", 'E4 TB Allocation Details'!$A$18:$L$18, 0),FALSE), 'E2 Allocators'!$B$15:$W$358, MATCH('O5 Details by Class &amp; Accounts'!BD$18, 'E2 Allocators'!$B$15:$W$15, 0),FALSE)*$E211)</f>
        <v>0</v>
      </c>
      <c r="BE211" s="1322">
        <f>IF(ISERROR(VLOOKUP(VLOOKUP($A211, 'E4 TB Allocation Details'!$A$18:$L$214, MATCH("Misc ID", 'E4 TB Allocation Details'!$A$18:$L$18, 0),FALSE), 'E2 Allocators'!$B$15:$W$358, MATCH('O5 Details by Class &amp; Accounts'!BE$18, 'E2 Allocators'!$B$15:$W$15, 0),FALSE)*$E211), 0, VLOOKUP(VLOOKUP($A211, 'E4 TB Allocation Details'!$A$18:$L$214, MATCH("Misc ID", 'E4 TB Allocation Details'!$A$18:$L$18, 0),FALSE), 'E2 Allocators'!$B$15:$W$358, MATCH('O5 Details by Class &amp; Accounts'!BE$18, 'E2 Allocators'!$B$15:$W$15, 0),FALSE)*$E211)</f>
        <v>0</v>
      </c>
      <c r="BF211" s="1322">
        <f>IF(ISERROR(VLOOKUP(VLOOKUP($A211, 'E4 TB Allocation Details'!$A$18:$L$214, MATCH("Misc ID", 'E4 TB Allocation Details'!$A$18:$L$18, 0),FALSE), 'E2 Allocators'!$B$15:$W$358, MATCH('O5 Details by Class &amp; Accounts'!BF$18, 'E2 Allocators'!$B$15:$W$15, 0),FALSE)*$E211), 0, VLOOKUP(VLOOKUP($A211, 'E4 TB Allocation Details'!$A$18:$L$214, MATCH("Misc ID", 'E4 TB Allocation Details'!$A$18:$L$18, 0),FALSE), 'E2 Allocators'!$B$15:$W$358, MATCH('O5 Details by Class &amp; Accounts'!BF$18, 'E2 Allocators'!$B$15:$W$15, 0),FALSE)*$E211)</f>
        <v>0</v>
      </c>
      <c r="BG211" s="1322">
        <f>IF(ISERROR(VLOOKUP(VLOOKUP($A211, 'E4 TB Allocation Details'!$A$18:$L$214, MATCH("Misc ID", 'E4 TB Allocation Details'!$A$18:$L$18, 0),FALSE), 'E2 Allocators'!$B$15:$W$358, MATCH('O5 Details by Class &amp; Accounts'!BG$18, 'E2 Allocators'!$B$15:$W$15, 0),FALSE)*$E211), 0, VLOOKUP(VLOOKUP($A211, 'E4 TB Allocation Details'!$A$18:$L$214, MATCH("Misc ID", 'E4 TB Allocation Details'!$A$18:$L$18, 0),FALSE), 'E2 Allocators'!$B$15:$W$358, MATCH('O5 Details by Class &amp; Accounts'!BG$18, 'E2 Allocators'!$B$15:$W$15, 0),FALSE)*$E211)</f>
        <v>0</v>
      </c>
      <c r="BH211" s="1322">
        <f>IF(ISERROR(VLOOKUP(VLOOKUP($A211, 'E4 TB Allocation Details'!$A$18:$L$214, MATCH("Misc ID", 'E4 TB Allocation Details'!$A$18:$L$18, 0),FALSE), 'E2 Allocators'!$B$15:$W$358, MATCH('O5 Details by Class &amp; Accounts'!BH$18, 'E2 Allocators'!$B$15:$W$15, 0),FALSE)*$E211), 0, VLOOKUP(VLOOKUP($A211, 'E4 TB Allocation Details'!$A$18:$L$214, MATCH("Misc ID", 'E4 TB Allocation Details'!$A$18:$L$18, 0),FALSE), 'E2 Allocators'!$B$15:$W$358, MATCH('O5 Details by Class &amp; Accounts'!BH$18, 'E2 Allocators'!$B$15:$W$15, 0),FALSE)*$E211)</f>
        <v>0</v>
      </c>
      <c r="BI211" s="1322">
        <f>IF(ISERROR(VLOOKUP(VLOOKUP($A211, 'E4 TB Allocation Details'!$A$18:$L$214, MATCH("Misc ID", 'E4 TB Allocation Details'!$A$18:$L$18, 0),FALSE), 'E2 Allocators'!$B$15:$W$358, MATCH('O5 Details by Class &amp; Accounts'!BI$18, 'E2 Allocators'!$B$15:$W$15, 0),FALSE)*$E211), 0, VLOOKUP(VLOOKUP($A211, 'E4 TB Allocation Details'!$A$18:$L$214, MATCH("Misc ID", 'E4 TB Allocation Details'!$A$18:$L$18, 0),FALSE), 'E2 Allocators'!$B$15:$W$358, MATCH('O5 Details by Class &amp; Accounts'!BI$18, 'E2 Allocators'!$B$15:$W$15, 0),FALSE)*$E211)</f>
        <v>0</v>
      </c>
      <c r="BJ211" s="1322">
        <f>IF(ISERROR(VLOOKUP(VLOOKUP($A211, 'E4 TB Allocation Details'!$A$18:$L$214, MATCH("Misc ID", 'E4 TB Allocation Details'!$A$18:$L$18, 0),FALSE), 'E2 Allocators'!$B$15:$W$358, MATCH('O5 Details by Class &amp; Accounts'!BJ$18, 'E2 Allocators'!$B$15:$W$15, 0),FALSE)*$E211), 0, VLOOKUP(VLOOKUP($A211, 'E4 TB Allocation Details'!$A$18:$L$214, MATCH("Misc ID", 'E4 TB Allocation Details'!$A$18:$L$18, 0),FALSE), 'E2 Allocators'!$B$15:$W$358, MATCH('O5 Details by Class &amp; Accounts'!BJ$18, 'E2 Allocators'!$B$15:$W$15, 0),FALSE)*$E211)</f>
        <v>0</v>
      </c>
      <c r="BK211" s="1322">
        <f>IF(ISERROR(VLOOKUP(VLOOKUP($A211, 'E4 TB Allocation Details'!$A$18:$L$214, MATCH("Misc ID", 'E4 TB Allocation Details'!$A$18:$L$18, 0),FALSE), 'E2 Allocators'!$B$15:$W$358, MATCH('O5 Details by Class &amp; Accounts'!BK$18, 'E2 Allocators'!$B$15:$W$15, 0),FALSE)*$E211), 0, VLOOKUP(VLOOKUP($A211, 'E4 TB Allocation Details'!$A$18:$L$214, MATCH("Misc ID", 'E4 TB Allocation Details'!$A$18:$L$18, 0),FALSE), 'E2 Allocators'!$B$15:$W$358, MATCH('O5 Details by Class &amp; Accounts'!BK$18, 'E2 Allocators'!$B$15:$W$15, 0),FALSE)*$E211)</f>
        <v>0</v>
      </c>
      <c r="BL211" s="1322">
        <f>IF(ISERROR(VLOOKUP(VLOOKUP($A211, 'E4 TB Allocation Details'!$A$18:$L$214, MATCH("Misc ID", 'E4 TB Allocation Details'!$A$18:$L$18, 0),FALSE), 'E2 Allocators'!$B$15:$W$358, MATCH('O5 Details by Class &amp; Accounts'!BL$18, 'E2 Allocators'!$B$15:$W$15, 0),FALSE)*$E211), 0, VLOOKUP(VLOOKUP($A211, 'E4 TB Allocation Details'!$A$18:$L$214, MATCH("Misc ID", 'E4 TB Allocation Details'!$A$18:$L$18, 0),FALSE), 'E2 Allocators'!$B$15:$W$358, MATCH('O5 Details by Class &amp; Accounts'!BL$18, 'E2 Allocators'!$B$15:$W$15, 0),FALSE)*$E211)</f>
        <v>0</v>
      </c>
      <c r="BM211" s="1322">
        <f>IF(ISERROR(VLOOKUP(VLOOKUP($A211, 'E4 TB Allocation Details'!$A$18:$L$214, MATCH("Misc ID", 'E4 TB Allocation Details'!$A$18:$L$18, 0),FALSE), 'E2 Allocators'!$B$15:$W$358, MATCH('O5 Details by Class &amp; Accounts'!BM$18, 'E2 Allocators'!$B$15:$W$15, 0),FALSE)*$E211), 0, VLOOKUP(VLOOKUP($A211, 'E4 TB Allocation Details'!$A$18:$L$214, MATCH("Misc ID", 'E4 TB Allocation Details'!$A$18:$L$18, 0),FALSE), 'E2 Allocators'!$B$15:$W$358, MATCH('O5 Details by Class &amp; Accounts'!BM$18, 'E2 Allocators'!$B$15:$W$15, 0),FALSE)*$E211)</f>
        <v>0</v>
      </c>
      <c r="BN211" s="1322">
        <f>IF(ISERROR(VLOOKUP(VLOOKUP($A211, 'E4 TB Allocation Details'!$A$18:$L$214, MATCH("Misc ID", 'E4 TB Allocation Details'!$A$18:$L$18, 0),FALSE), 'E2 Allocators'!$B$15:$W$358, MATCH('O5 Details by Class &amp; Accounts'!BN$18, 'E2 Allocators'!$B$15:$W$15, 0),FALSE)*$E211), 0, VLOOKUP(VLOOKUP($A211, 'E4 TB Allocation Details'!$A$18:$L$214, MATCH("Misc ID", 'E4 TB Allocation Details'!$A$18:$L$18, 0),FALSE), 'E2 Allocators'!$B$15:$W$358, MATCH('O5 Details by Class &amp; Accounts'!BN$18, 'E2 Allocators'!$B$15:$W$15, 0),FALSE)*$E211)</f>
        <v>0</v>
      </c>
      <c r="BO211" s="1322">
        <f>IF(ISERROR(VLOOKUP(VLOOKUP($A211, 'E4 TB Allocation Details'!$A$18:$L$214, MATCH("Misc ID", 'E4 TB Allocation Details'!$A$18:$L$18, 0),FALSE), 'E2 Allocators'!$B$15:$W$358, MATCH('O5 Details by Class &amp; Accounts'!BO$18, 'E2 Allocators'!$B$15:$W$15, 0),FALSE)*$E211), 0, VLOOKUP(VLOOKUP($A211, 'E4 TB Allocation Details'!$A$18:$L$214, MATCH("Misc ID", 'E4 TB Allocation Details'!$A$18:$L$18, 0),FALSE), 'E2 Allocators'!$B$15:$W$358, MATCH('O5 Details by Class &amp; Accounts'!BO$18, 'E2 Allocators'!$B$15:$W$15, 0),FALSE)*$E211)</f>
        <v>0</v>
      </c>
      <c r="BP211" s="1322">
        <f>IF(ISERROR(VLOOKUP(VLOOKUP($A211, 'E4 TB Allocation Details'!$A$18:$L$214, MATCH("Misc ID", 'E4 TB Allocation Details'!$A$18:$L$18, 0),FALSE), 'E2 Allocators'!$B$15:$W$358, MATCH('O5 Details by Class &amp; Accounts'!BP$18, 'E2 Allocators'!$B$15:$W$15, 0),FALSE)*$E211), 0, VLOOKUP(VLOOKUP($A211, 'E4 TB Allocation Details'!$A$18:$L$214, MATCH("Misc ID", 'E4 TB Allocation Details'!$A$18:$L$18, 0),FALSE), 'E2 Allocators'!$B$15:$W$358, MATCH('O5 Details by Class &amp; Accounts'!BP$18, 'E2 Allocators'!$B$15:$W$15, 0),FALSE)*$E211)</f>
        <v>0</v>
      </c>
      <c r="BQ211" s="1322">
        <f>IF(ISERROR(VLOOKUP(VLOOKUP($A211, 'E4 TB Allocation Details'!$A$18:$L$214, MATCH("Misc ID", 'E4 TB Allocation Details'!$A$18:$L$18, 0),FALSE), 'E2 Allocators'!$B$15:$W$358, MATCH('O5 Details by Class &amp; Accounts'!BQ$18, 'E2 Allocators'!$B$15:$W$15, 0),FALSE)*$E211), 0, VLOOKUP(VLOOKUP($A211, 'E4 TB Allocation Details'!$A$18:$L$214, MATCH("Misc ID", 'E4 TB Allocation Details'!$A$18:$L$18, 0),FALSE), 'E2 Allocators'!$B$15:$W$358, MATCH('O5 Details by Class &amp; Accounts'!BQ$18, 'E2 Allocators'!$B$15:$W$15, 0),FALSE)*$E211)</f>
        <v>0</v>
      </c>
      <c r="BR211" s="1322">
        <f>IF(ISERROR(VLOOKUP(VLOOKUP($A211, 'E4 TB Allocation Details'!$A$18:$L$214, MATCH("Misc ID", 'E4 TB Allocation Details'!$A$18:$L$18, 0),FALSE), 'E2 Allocators'!$B$15:$W$358, MATCH('O5 Details by Class &amp; Accounts'!BR$18, 'E2 Allocators'!$B$15:$W$15, 0),FALSE)*$E211), 0, VLOOKUP(VLOOKUP($A211, 'E4 TB Allocation Details'!$A$18:$L$214, MATCH("Misc ID", 'E4 TB Allocation Details'!$A$18:$L$18, 0),FALSE), 'E2 Allocators'!$B$15:$W$358, MATCH('O5 Details by Class &amp; Accounts'!BR$18, 'E2 Allocators'!$B$15:$W$15, 0),FALSE)*$E211)</f>
        <v>0</v>
      </c>
      <c r="BS211" s="1322">
        <f t="shared" si="48"/>
        <v>0</v>
      </c>
      <c r="BT211" s="1322">
        <f>IF(ISERROR(VLOOKUP(VLOOKUP($A211, 'E4 TB Allocation Details'!$A$18:$L$214, MATCH("A &amp; G ID", 'E4 TB Allocation Details'!$A$18:$L$18, 0),FALSE), 'E2 Allocators'!$B$15:$W$358, MATCH('O5 Details by Class &amp; Accounts'!BT$18, 'E2 Allocators'!$B$15:$W$15, 0),FALSE)*$E211), 0, VLOOKUP(VLOOKUP($A211, 'E4 TB Allocation Details'!$A$18:$L$214, MATCH("A &amp; G ID", 'E4 TB Allocation Details'!$A$18:$L$18, 0),FALSE), 'E2 Allocators'!$B$15:$W$358, MATCH('O5 Details by Class &amp; Accounts'!BT$18, 'E2 Allocators'!$B$15:$W$15, 0),FALSE)*$E211)</f>
        <v>0</v>
      </c>
      <c r="BU211" s="1322">
        <f>IF(ISERROR(VLOOKUP(VLOOKUP($A211, 'E4 TB Allocation Details'!$A$18:$L$214, MATCH("A &amp; G ID", 'E4 TB Allocation Details'!$A$18:$L$18, 0),FALSE), 'E2 Allocators'!$B$15:$W$358, MATCH('O5 Details by Class &amp; Accounts'!BU$18, 'E2 Allocators'!$B$15:$W$15, 0),FALSE)*$E211), 0, VLOOKUP(VLOOKUP($A211, 'E4 TB Allocation Details'!$A$18:$L$214, MATCH("A &amp; G ID", 'E4 TB Allocation Details'!$A$18:$L$18, 0),FALSE), 'E2 Allocators'!$B$15:$W$358, MATCH('O5 Details by Class &amp; Accounts'!BU$18, 'E2 Allocators'!$B$15:$W$15, 0),FALSE)*$E211)</f>
        <v>0</v>
      </c>
      <c r="BV211" s="1322">
        <f>IF(ISERROR(VLOOKUP(VLOOKUP($A211, 'E4 TB Allocation Details'!$A$18:$L$214, MATCH("A &amp; G ID", 'E4 TB Allocation Details'!$A$18:$L$18, 0),FALSE), 'E2 Allocators'!$B$15:$W$358, MATCH('O5 Details by Class &amp; Accounts'!BV$18, 'E2 Allocators'!$B$15:$W$15, 0),FALSE)*$E211), 0, VLOOKUP(VLOOKUP($A211, 'E4 TB Allocation Details'!$A$18:$L$214, MATCH("A &amp; G ID", 'E4 TB Allocation Details'!$A$18:$L$18, 0),FALSE), 'E2 Allocators'!$B$15:$W$358, MATCH('O5 Details by Class &amp; Accounts'!BV$18, 'E2 Allocators'!$B$15:$W$15, 0),FALSE)*$E211)</f>
        <v>0</v>
      </c>
      <c r="BW211" s="1322">
        <f>IF(ISERROR(VLOOKUP(VLOOKUP($A211, 'E4 TB Allocation Details'!$A$18:$L$214, MATCH("A &amp; G ID", 'E4 TB Allocation Details'!$A$18:$L$18, 0),FALSE), 'E2 Allocators'!$B$15:$W$358, MATCH('O5 Details by Class &amp; Accounts'!BW$18, 'E2 Allocators'!$B$15:$W$15, 0),FALSE)*$E211), 0, VLOOKUP(VLOOKUP($A211, 'E4 TB Allocation Details'!$A$18:$L$214, MATCH("A &amp; G ID", 'E4 TB Allocation Details'!$A$18:$L$18, 0),FALSE), 'E2 Allocators'!$B$15:$W$358, MATCH('O5 Details by Class &amp; Accounts'!BW$18, 'E2 Allocators'!$B$15:$W$15, 0),FALSE)*$E211)</f>
        <v>0</v>
      </c>
      <c r="BX211" s="1322">
        <f>IF(ISERROR(VLOOKUP(VLOOKUP($A211, 'E4 TB Allocation Details'!$A$18:$L$214, MATCH("A &amp; G ID", 'E4 TB Allocation Details'!$A$18:$L$18, 0),FALSE), 'E2 Allocators'!$B$15:$W$358, MATCH('O5 Details by Class &amp; Accounts'!BX$18, 'E2 Allocators'!$B$15:$W$15, 0),FALSE)*$E211), 0, VLOOKUP(VLOOKUP($A211, 'E4 TB Allocation Details'!$A$18:$L$214, MATCH("A &amp; G ID", 'E4 TB Allocation Details'!$A$18:$L$18, 0),FALSE), 'E2 Allocators'!$B$15:$W$358, MATCH('O5 Details by Class &amp; Accounts'!BX$18, 'E2 Allocators'!$B$15:$W$15, 0),FALSE)*$E211)</f>
        <v>0</v>
      </c>
      <c r="BY211" s="1322">
        <f>IF(ISERROR(VLOOKUP(VLOOKUP($A211, 'E4 TB Allocation Details'!$A$18:$L$214, MATCH("A &amp; G ID", 'E4 TB Allocation Details'!$A$18:$L$18, 0),FALSE), 'E2 Allocators'!$B$15:$W$358, MATCH('O5 Details by Class &amp; Accounts'!BY$18, 'E2 Allocators'!$B$15:$W$15, 0),FALSE)*$E211), 0, VLOOKUP(VLOOKUP($A211, 'E4 TB Allocation Details'!$A$18:$L$214, MATCH("A &amp; G ID", 'E4 TB Allocation Details'!$A$18:$L$18, 0),FALSE), 'E2 Allocators'!$B$15:$W$358, MATCH('O5 Details by Class &amp; Accounts'!BY$18, 'E2 Allocators'!$B$15:$W$15, 0),FALSE)*$E211)</f>
        <v>0</v>
      </c>
      <c r="BZ211" s="1322">
        <f>IF(ISERROR(VLOOKUP(VLOOKUP($A211, 'E4 TB Allocation Details'!$A$18:$L$214, MATCH("A &amp; G ID", 'E4 TB Allocation Details'!$A$18:$L$18, 0),FALSE), 'E2 Allocators'!$B$15:$W$358, MATCH('O5 Details by Class &amp; Accounts'!BZ$18, 'E2 Allocators'!$B$15:$W$15, 0),FALSE)*$E211), 0, VLOOKUP(VLOOKUP($A211, 'E4 TB Allocation Details'!$A$18:$L$214, MATCH("A &amp; G ID", 'E4 TB Allocation Details'!$A$18:$L$18, 0),FALSE), 'E2 Allocators'!$B$15:$W$358, MATCH('O5 Details by Class &amp; Accounts'!BZ$18, 'E2 Allocators'!$B$15:$W$15, 0),FALSE)*$E211)</f>
        <v>0</v>
      </c>
      <c r="CA211" s="1322">
        <f>IF(ISERROR(VLOOKUP(VLOOKUP($A211, 'E4 TB Allocation Details'!$A$18:$L$214, MATCH("A &amp; G ID", 'E4 TB Allocation Details'!$A$18:$L$18, 0),FALSE), 'E2 Allocators'!$B$15:$W$358, MATCH('O5 Details by Class &amp; Accounts'!CA$18, 'E2 Allocators'!$B$15:$W$15, 0),FALSE)*$E211), 0, VLOOKUP(VLOOKUP($A211, 'E4 TB Allocation Details'!$A$18:$L$214, MATCH("A &amp; G ID", 'E4 TB Allocation Details'!$A$18:$L$18, 0),FALSE), 'E2 Allocators'!$B$15:$W$358, MATCH('O5 Details by Class &amp; Accounts'!CA$18, 'E2 Allocators'!$B$15:$W$15, 0),FALSE)*$E211)</f>
        <v>0</v>
      </c>
      <c r="CB211" s="1322">
        <f>IF(ISERROR(VLOOKUP(VLOOKUP($A211, 'E4 TB Allocation Details'!$A$18:$L$214, MATCH("A &amp; G ID", 'E4 TB Allocation Details'!$A$18:$L$18, 0),FALSE), 'E2 Allocators'!$B$15:$W$358, MATCH('O5 Details by Class &amp; Accounts'!CB$18, 'E2 Allocators'!$B$15:$W$15, 0),FALSE)*$E211), 0, VLOOKUP(VLOOKUP($A211, 'E4 TB Allocation Details'!$A$18:$L$214, MATCH("A &amp; G ID", 'E4 TB Allocation Details'!$A$18:$L$18, 0),FALSE), 'E2 Allocators'!$B$15:$W$358, MATCH('O5 Details by Class &amp; Accounts'!CB$18, 'E2 Allocators'!$B$15:$W$15, 0),FALSE)*$E211)</f>
        <v>0</v>
      </c>
      <c r="CC211" s="1322">
        <f>IF(ISERROR(VLOOKUP(VLOOKUP($A211, 'E4 TB Allocation Details'!$A$18:$L$214, MATCH("A &amp; G ID", 'E4 TB Allocation Details'!$A$18:$L$18, 0),FALSE), 'E2 Allocators'!$B$15:$W$358, MATCH('O5 Details by Class &amp; Accounts'!CC$18, 'E2 Allocators'!$B$15:$W$15, 0),FALSE)*$E211), 0, VLOOKUP(VLOOKUP($A211, 'E4 TB Allocation Details'!$A$18:$L$214, MATCH("A &amp; G ID", 'E4 TB Allocation Details'!$A$18:$L$18, 0),FALSE), 'E2 Allocators'!$B$15:$W$358, MATCH('O5 Details by Class &amp; Accounts'!CC$18, 'E2 Allocators'!$B$15:$W$15, 0),FALSE)*$E211)</f>
        <v>0</v>
      </c>
      <c r="CD211" s="1322">
        <f>IF(ISERROR(VLOOKUP(VLOOKUP($A211, 'E4 TB Allocation Details'!$A$18:$L$214, MATCH("A &amp; G ID", 'E4 TB Allocation Details'!$A$18:$L$18, 0),FALSE), 'E2 Allocators'!$B$15:$W$358, MATCH('O5 Details by Class &amp; Accounts'!CD$18, 'E2 Allocators'!$B$15:$W$15, 0),FALSE)*$E211), 0, VLOOKUP(VLOOKUP($A211, 'E4 TB Allocation Details'!$A$18:$L$214, MATCH("A &amp; G ID", 'E4 TB Allocation Details'!$A$18:$L$18, 0),FALSE), 'E2 Allocators'!$B$15:$W$358, MATCH('O5 Details by Class &amp; Accounts'!CD$18, 'E2 Allocators'!$B$15:$W$15, 0),FALSE)*$E211)</f>
        <v>0</v>
      </c>
      <c r="CE211" s="1322">
        <f>IF(ISERROR(VLOOKUP(VLOOKUP($A211, 'E4 TB Allocation Details'!$A$18:$L$214, MATCH("A &amp; G ID", 'E4 TB Allocation Details'!$A$18:$L$18, 0),FALSE), 'E2 Allocators'!$B$15:$W$358, MATCH('O5 Details by Class &amp; Accounts'!CE$18, 'E2 Allocators'!$B$15:$W$15, 0),FALSE)*$E211), 0, VLOOKUP(VLOOKUP($A211, 'E4 TB Allocation Details'!$A$18:$L$214, MATCH("A &amp; G ID", 'E4 TB Allocation Details'!$A$18:$L$18, 0),FALSE), 'E2 Allocators'!$B$15:$W$358, MATCH('O5 Details by Class &amp; Accounts'!CE$18, 'E2 Allocators'!$B$15:$W$15, 0),FALSE)*$E211)</f>
        <v>0</v>
      </c>
      <c r="CF211" s="1322">
        <f>IF(ISERROR(VLOOKUP(VLOOKUP($A211, 'E4 TB Allocation Details'!$A$18:$L$214, MATCH("A &amp; G ID", 'E4 TB Allocation Details'!$A$18:$L$18, 0),FALSE), 'E2 Allocators'!$B$15:$W$358, MATCH('O5 Details by Class &amp; Accounts'!CF$18, 'E2 Allocators'!$B$15:$W$15, 0),FALSE)*$E211), 0, VLOOKUP(VLOOKUP($A211, 'E4 TB Allocation Details'!$A$18:$L$214, MATCH("A &amp; G ID", 'E4 TB Allocation Details'!$A$18:$L$18, 0),FALSE), 'E2 Allocators'!$B$15:$W$358, MATCH('O5 Details by Class &amp; Accounts'!CF$18, 'E2 Allocators'!$B$15:$W$15, 0),FALSE)*$E211)</f>
        <v>0</v>
      </c>
      <c r="CG211" s="1322">
        <f>IF(ISERROR(VLOOKUP(VLOOKUP($A211, 'E4 TB Allocation Details'!$A$18:$L$214, MATCH("A &amp; G ID", 'E4 TB Allocation Details'!$A$18:$L$18, 0),FALSE), 'E2 Allocators'!$B$15:$W$358, MATCH('O5 Details by Class &amp; Accounts'!CG$18, 'E2 Allocators'!$B$15:$W$15, 0),FALSE)*$E211), 0, VLOOKUP(VLOOKUP($A211, 'E4 TB Allocation Details'!$A$18:$L$214, MATCH("A &amp; G ID", 'E4 TB Allocation Details'!$A$18:$L$18, 0),FALSE), 'E2 Allocators'!$B$15:$W$358, MATCH('O5 Details by Class &amp; Accounts'!CG$18, 'E2 Allocators'!$B$15:$W$15, 0),FALSE)*$E211)</f>
        <v>0</v>
      </c>
      <c r="CH211" s="1322">
        <f>IF(ISERROR(VLOOKUP(VLOOKUP($A211, 'E4 TB Allocation Details'!$A$18:$L$214, MATCH("A &amp; G ID", 'E4 TB Allocation Details'!$A$18:$L$18, 0),FALSE), 'E2 Allocators'!$B$15:$W$358, MATCH('O5 Details by Class &amp; Accounts'!CH$18, 'E2 Allocators'!$B$15:$W$15, 0),FALSE)*$E211), 0, VLOOKUP(VLOOKUP($A211, 'E4 TB Allocation Details'!$A$18:$L$214, MATCH("A &amp; G ID", 'E4 TB Allocation Details'!$A$18:$L$18, 0),FALSE), 'E2 Allocators'!$B$15:$W$358, MATCH('O5 Details by Class &amp; Accounts'!CH$18, 'E2 Allocators'!$B$15:$W$15, 0),FALSE)*$E211)</f>
        <v>0</v>
      </c>
      <c r="CI211" s="1322">
        <f>IF(ISERROR(VLOOKUP(VLOOKUP($A211, 'E4 TB Allocation Details'!$A$18:$L$214, MATCH("A &amp; G ID", 'E4 TB Allocation Details'!$A$18:$L$18, 0),FALSE), 'E2 Allocators'!$B$15:$W$358, MATCH('O5 Details by Class &amp; Accounts'!CI$18, 'E2 Allocators'!$B$15:$W$15, 0),FALSE)*$E211), 0, VLOOKUP(VLOOKUP($A211, 'E4 TB Allocation Details'!$A$18:$L$214, MATCH("A &amp; G ID", 'E4 TB Allocation Details'!$A$18:$L$18, 0),FALSE), 'E2 Allocators'!$B$15:$W$358, MATCH('O5 Details by Class &amp; Accounts'!CI$18, 'E2 Allocators'!$B$15:$W$15, 0),FALSE)*$E211)</f>
        <v>0</v>
      </c>
      <c r="CJ211" s="1322">
        <f>IF(ISERROR(VLOOKUP(VLOOKUP($A211, 'E4 TB Allocation Details'!$A$18:$L$214, MATCH("A &amp; G ID", 'E4 TB Allocation Details'!$A$18:$L$18, 0),FALSE), 'E2 Allocators'!$B$15:$W$358, MATCH('O5 Details by Class &amp; Accounts'!CJ$18, 'E2 Allocators'!$B$15:$W$15, 0),FALSE)*$E211), 0, VLOOKUP(VLOOKUP($A211, 'E4 TB Allocation Details'!$A$18:$L$214, MATCH("A &amp; G ID", 'E4 TB Allocation Details'!$A$18:$L$18, 0),FALSE), 'E2 Allocators'!$B$15:$W$358, MATCH('O5 Details by Class &amp; Accounts'!CJ$18, 'E2 Allocators'!$B$15:$W$15, 0),FALSE)*$E211)</f>
        <v>0</v>
      </c>
      <c r="CK211" s="1322">
        <f>IF(ISERROR(VLOOKUP(VLOOKUP($A211, 'E4 TB Allocation Details'!$A$18:$L$214, MATCH("A &amp; G ID", 'E4 TB Allocation Details'!$A$18:$L$18, 0),FALSE), 'E2 Allocators'!$B$15:$W$358, MATCH('O5 Details by Class &amp; Accounts'!CK$18, 'E2 Allocators'!$B$15:$W$15, 0),FALSE)*$E211), 0, VLOOKUP(VLOOKUP($A211, 'E4 TB Allocation Details'!$A$18:$L$214, MATCH("A &amp; G ID", 'E4 TB Allocation Details'!$A$18:$L$18, 0),FALSE), 'E2 Allocators'!$B$15:$W$358, MATCH('O5 Details by Class &amp; Accounts'!CK$18, 'E2 Allocators'!$B$15:$W$15, 0),FALSE)*$E211)</f>
        <v>0</v>
      </c>
      <c r="CL211" s="1322">
        <f>IF(ISERROR(VLOOKUP(VLOOKUP($A211, 'E4 TB Allocation Details'!$A$18:$L$214, MATCH("A &amp; G ID", 'E4 TB Allocation Details'!$A$18:$L$18, 0),FALSE), 'E2 Allocators'!$B$15:$W$358, MATCH('O5 Details by Class &amp; Accounts'!CL$18, 'E2 Allocators'!$B$15:$W$15, 0),FALSE)*$E211), 0, VLOOKUP(VLOOKUP($A211, 'E4 TB Allocation Details'!$A$18:$L$214, MATCH("A &amp; G ID", 'E4 TB Allocation Details'!$A$18:$L$18, 0),FALSE), 'E2 Allocators'!$B$15:$W$358, MATCH('O5 Details by Class &amp; Accounts'!CL$18, 'E2 Allocators'!$B$15:$W$15, 0),FALSE)*$E211)</f>
        <v>0</v>
      </c>
      <c r="CM211" s="1322">
        <f>IF(ISERROR(VLOOKUP(VLOOKUP($A211, 'E4 TB Allocation Details'!$A$18:$L$214, MATCH("A &amp; G ID", 'E4 TB Allocation Details'!$A$18:$L$18, 0),FALSE), 'E2 Allocators'!$B$15:$W$358, MATCH('O5 Details by Class &amp; Accounts'!CM$18, 'E2 Allocators'!$B$15:$W$15, 0),FALSE)*$E211), 0, VLOOKUP(VLOOKUP($A211, 'E4 TB Allocation Details'!$A$18:$L$214, MATCH("A &amp; G ID", 'E4 TB Allocation Details'!$A$18:$L$18, 0),FALSE), 'E2 Allocators'!$B$15:$W$358, MATCH('O5 Details by Class &amp; Accounts'!CM$18, 'E2 Allocators'!$B$15:$W$15, 0),FALSE)*$E211)</f>
        <v>0</v>
      </c>
      <c r="CN211" s="1322">
        <f t="shared" si="52"/>
        <v>0</v>
      </c>
      <c r="CO211" s="1651">
        <f t="shared" si="50"/>
        <v>0</v>
      </c>
      <c r="CQ211" s="1899" t="inlineStr">
        <is>
          <t/>
        </is>
      </c>
    </row>
    <row r="212" spans="1:98" s="64" customFormat="1" ht="12.75" x14ac:dyDescent="0.2">
      <c r="A212" s="2146">
        <v>6215</v>
      </c>
      <c r="B212" s="2112" t="s">
        <v>993</v>
      </c>
      <c r="C212" s="1648">
        <f>IF(ISERROR(VLOOKUP($A212,'I3 TB Data'!$A$19:$H$483,MATCH('O5 Details by Class &amp; Accounts'!$C$18, 'I3 TB Data'!$A$19:$H$19,0),0)), 0, VLOOKUP($A212,'I3 TB Data'!$A$19:$H$483,MATCH('O5 Details by Class &amp; Accounts'!$C$18,'I3 TB Data'!$A$19:$H$19,0),0))</f>
        <v>0</v>
      </c>
      <c r="D212" s="1649"/>
      <c r="E212" s="1648">
        <f t="shared" si="53"/>
        <v>0</v>
      </c>
      <c r="F212" s="1650">
        <f>IF(ISERROR(VLOOKUP($A212, 'E1 Categorization'!A33:E124, MATCH("Customer Component", 'E1 Categorization'!$A$33:$E$33,0), 0)), 0, IF(VLOOKUP($A212, 'E1 Categorization'!A33:E124, MATCH("Customer Component", 'E1 Categorization'!$A$33:$E$33,0), 0)=0, 'O5 Details by Class &amp; Accounts'!$E212, IF(AND(VLOOKUP($A212, 'E1 Categorization'!A33:E124, MATCH("Customer Component", 'E1 Categorization'!$A$33:$E$33,0), 0) &gt;0, VLOOKUP($A212, 'E1 Categorization'!A33:E124, MATCH("Customer Component", 'E1 Categorization'!$A$33:$E$33,0), 0)&lt;1), 'O5 Details by Class &amp; Accounts'!$E212*(1-VLOOKUP($A212, 'E1 Categorization'!A33:E124, MATCH("Customer Component", 'E1 Categorization'!$A$33:$E$33,0), 0)), 0)))</f>
        <v>0</v>
      </c>
      <c r="G212" s="1650">
        <f>IF(ISERROR(VLOOKUP($A212, 'E1 Categorization'!A33:E124, MATCH("Customer Component", 'E1 Categorization'!$A$33:$E$33,0), 0)),0, IF(VLOOKUP($A212, 'E1 Categorization'!A33:E124, MATCH("Customer Component", 'E1 Categorization'!$A$33:$E$33,0), 0)=0, 0, IF(AND(VLOOKUP($A212, 'E1 Categorization'!A33:E124, MATCH("Customer Component", 'E1 Categorization'!$A$33:$E$33,0), 0) &gt;0, VLOOKUP($A212, 'E1 Categorization'!A33:E124, MATCH("Customer Component", 'E1 Categorization'!$A$33:$E$33,0), 0)&lt;1), 'O5 Details by Class &amp; Accounts'!$E212*(VLOOKUP($A212, 'E1 Categorization'!A33:E124, MATCH("Customer Component", 'E1 Categorization'!$A$33:$E$33,0), 0)), 'O5 Details by Class &amp; Accounts'!$E212)))</f>
        <v>0</v>
      </c>
      <c r="H212" s="1322">
        <f t="shared" si="46"/>
        <v>0</v>
      </c>
      <c r="I212" s="1322">
        <f>IF(ISERROR(VLOOKUP(VLOOKUP($A212, 'E4 TB Allocation Details'!$A$18:$L$214, MATCH("Demand ID", 'E4 TB Allocation Details'!$A$18:$L$18, 0),FALSE), 'E2 Allocators'!$B$15:$W$358, MATCH('O5 Details by Class &amp; Accounts'!I$18, 'E2 Allocators'!$B$15:$W$15, 0),FALSE)*$F212), 0, VLOOKUP(VLOOKUP($A212, 'E4 TB Allocation Details'!$A$18:$L$214, MATCH("Demand ID", 'E4 TB Allocation Details'!$A$18:$L$18, 0),FALSE), 'E2 Allocators'!$B$15:$W$358, MATCH('O5 Details by Class &amp; Accounts'!I$18, 'E2 Allocators'!$B$15:$W$15, 0),FALSE)*$F212)</f>
        <v>0</v>
      </c>
      <c r="J212" s="1322">
        <f>IF(ISERROR(VLOOKUP(VLOOKUP($A212, 'E4 TB Allocation Details'!$A$18:$L$214, MATCH("Demand ID", 'E4 TB Allocation Details'!$A$18:$L$18, 0),FALSE), 'E2 Allocators'!$B$15:$W$358, MATCH('O5 Details by Class &amp; Accounts'!J$18, 'E2 Allocators'!$B$15:$W$15, 0),FALSE)*$F212), 0, VLOOKUP(VLOOKUP($A212, 'E4 TB Allocation Details'!$A$18:$L$214, MATCH("Demand ID", 'E4 TB Allocation Details'!$A$18:$L$18, 0),FALSE), 'E2 Allocators'!$B$15:$W$358, MATCH('O5 Details by Class &amp; Accounts'!J$18, 'E2 Allocators'!$B$15:$W$15, 0),FALSE)*$F212)</f>
        <v>0</v>
      </c>
      <c r="K212" s="1322">
        <f>IF(ISERROR(VLOOKUP(VLOOKUP($A212, 'E4 TB Allocation Details'!$A$18:$L$214, MATCH("Demand ID", 'E4 TB Allocation Details'!$A$18:$L$18, 0),FALSE), 'E2 Allocators'!$B$15:$W$358, MATCH('O5 Details by Class &amp; Accounts'!K$18, 'E2 Allocators'!$B$15:$W$15, 0),FALSE)*$F212), 0, VLOOKUP(VLOOKUP($A212, 'E4 TB Allocation Details'!$A$18:$L$214, MATCH("Demand ID", 'E4 TB Allocation Details'!$A$18:$L$18, 0),FALSE), 'E2 Allocators'!$B$15:$W$358, MATCH('O5 Details by Class &amp; Accounts'!K$18, 'E2 Allocators'!$B$15:$W$15, 0),FALSE)*$F212)</f>
        <v>0</v>
      </c>
      <c r="L212" s="1322">
        <f>IF(ISERROR(VLOOKUP(VLOOKUP($A212, 'E4 TB Allocation Details'!$A$18:$L$214, MATCH("Demand ID", 'E4 TB Allocation Details'!$A$18:$L$18, 0),FALSE), 'E2 Allocators'!$B$15:$W$358, MATCH('O5 Details by Class &amp; Accounts'!L$18, 'E2 Allocators'!$B$15:$W$15, 0),FALSE)*$F212), 0, VLOOKUP(VLOOKUP($A212, 'E4 TB Allocation Details'!$A$18:$L$214, MATCH("Demand ID", 'E4 TB Allocation Details'!$A$18:$L$18, 0),FALSE), 'E2 Allocators'!$B$15:$W$358, MATCH('O5 Details by Class &amp; Accounts'!L$18, 'E2 Allocators'!$B$15:$W$15, 0),FALSE)*$F212)</f>
        <v>0</v>
      </c>
      <c r="M212" s="1322">
        <f>IF(ISERROR(VLOOKUP(VLOOKUP($A212, 'E4 TB Allocation Details'!$A$18:$L$214, MATCH("Demand ID", 'E4 TB Allocation Details'!$A$18:$L$18, 0),FALSE), 'E2 Allocators'!$B$15:$W$358, MATCH('O5 Details by Class &amp; Accounts'!M$18, 'E2 Allocators'!$B$15:$W$15, 0),FALSE)*$F212), 0, VLOOKUP(VLOOKUP($A212, 'E4 TB Allocation Details'!$A$18:$L$214, MATCH("Demand ID", 'E4 TB Allocation Details'!$A$18:$L$18, 0),FALSE), 'E2 Allocators'!$B$15:$W$358, MATCH('O5 Details by Class &amp; Accounts'!M$18, 'E2 Allocators'!$B$15:$W$15, 0),FALSE)*$F212)</f>
        <v>0</v>
      </c>
      <c r="N212" s="1322">
        <f>IF(ISERROR(VLOOKUP(VLOOKUP($A212, 'E4 TB Allocation Details'!$A$18:$L$214, MATCH("Demand ID", 'E4 TB Allocation Details'!$A$18:$L$18, 0),FALSE), 'E2 Allocators'!$B$15:$W$358, MATCH('O5 Details by Class &amp; Accounts'!N$18, 'E2 Allocators'!$B$15:$W$15, 0),FALSE)*$F212), 0, VLOOKUP(VLOOKUP($A212, 'E4 TB Allocation Details'!$A$18:$L$214, MATCH("Demand ID", 'E4 TB Allocation Details'!$A$18:$L$18, 0),FALSE), 'E2 Allocators'!$B$15:$W$358, MATCH('O5 Details by Class &amp; Accounts'!N$18, 'E2 Allocators'!$B$15:$W$15, 0),FALSE)*$F212)</f>
        <v>0</v>
      </c>
      <c r="O212" s="1322">
        <f>IF(ISERROR(VLOOKUP(VLOOKUP($A212, 'E4 TB Allocation Details'!$A$18:$L$214, MATCH("Demand ID", 'E4 TB Allocation Details'!$A$18:$L$18, 0),FALSE), 'E2 Allocators'!$B$15:$W$358, MATCH('O5 Details by Class &amp; Accounts'!O$18, 'E2 Allocators'!$B$15:$W$15, 0),FALSE)*$F212), 0, VLOOKUP(VLOOKUP($A212, 'E4 TB Allocation Details'!$A$18:$L$214, MATCH("Demand ID", 'E4 TB Allocation Details'!$A$18:$L$18, 0),FALSE), 'E2 Allocators'!$B$15:$W$358, MATCH('O5 Details by Class &amp; Accounts'!O$18, 'E2 Allocators'!$B$15:$W$15, 0),FALSE)*$F212)</f>
        <v>0</v>
      </c>
      <c r="P212" s="1322">
        <f>IF(ISERROR(VLOOKUP(VLOOKUP($A212, 'E4 TB Allocation Details'!$A$18:$L$214, MATCH("Demand ID", 'E4 TB Allocation Details'!$A$18:$L$18, 0),FALSE), 'E2 Allocators'!$B$15:$W$358, MATCH('O5 Details by Class &amp; Accounts'!P$18, 'E2 Allocators'!$B$15:$W$15, 0),FALSE)*$F212), 0, VLOOKUP(VLOOKUP($A212, 'E4 TB Allocation Details'!$A$18:$L$214, MATCH("Demand ID", 'E4 TB Allocation Details'!$A$18:$L$18, 0),FALSE), 'E2 Allocators'!$B$15:$W$358, MATCH('O5 Details by Class &amp; Accounts'!P$18, 'E2 Allocators'!$B$15:$W$15, 0),FALSE)*$F212)</f>
        <v>0</v>
      </c>
      <c r="Q212" s="1322">
        <f>IF(ISERROR(VLOOKUP(VLOOKUP($A212, 'E4 TB Allocation Details'!$A$18:$L$214, MATCH("Demand ID", 'E4 TB Allocation Details'!$A$18:$L$18, 0),FALSE), 'E2 Allocators'!$B$15:$W$358, MATCH('O5 Details by Class &amp; Accounts'!Q$18, 'E2 Allocators'!$B$15:$W$15, 0),FALSE)*$F212), 0, VLOOKUP(VLOOKUP($A212, 'E4 TB Allocation Details'!$A$18:$L$214, MATCH("Demand ID", 'E4 TB Allocation Details'!$A$18:$L$18, 0),FALSE), 'E2 Allocators'!$B$15:$W$358, MATCH('O5 Details by Class &amp; Accounts'!Q$18, 'E2 Allocators'!$B$15:$W$15, 0),FALSE)*$F212)</f>
        <v>0</v>
      </c>
      <c r="R212" s="1322">
        <f>IF(ISERROR(VLOOKUP(VLOOKUP($A212, 'E4 TB Allocation Details'!$A$18:$L$214, MATCH("Demand ID", 'E4 TB Allocation Details'!$A$18:$L$18, 0),FALSE), 'E2 Allocators'!$B$15:$W$358, MATCH('O5 Details by Class &amp; Accounts'!R$18, 'E2 Allocators'!$B$15:$W$15, 0),FALSE)*$F212), 0, VLOOKUP(VLOOKUP($A212, 'E4 TB Allocation Details'!$A$18:$L$214, MATCH("Demand ID", 'E4 TB Allocation Details'!$A$18:$L$18, 0),FALSE), 'E2 Allocators'!$B$15:$W$358, MATCH('O5 Details by Class &amp; Accounts'!R$18, 'E2 Allocators'!$B$15:$W$15, 0),FALSE)*$F212)</f>
        <v>0</v>
      </c>
      <c r="S212" s="1322">
        <f>IF(ISERROR(VLOOKUP(VLOOKUP($A212, 'E4 TB Allocation Details'!$A$18:$L$214, MATCH("Demand ID", 'E4 TB Allocation Details'!$A$18:$L$18, 0),FALSE), 'E2 Allocators'!$B$15:$W$358, MATCH('O5 Details by Class &amp; Accounts'!S$18, 'E2 Allocators'!$B$15:$W$15, 0),FALSE)*$F212), 0, VLOOKUP(VLOOKUP($A212, 'E4 TB Allocation Details'!$A$18:$L$214, MATCH("Demand ID", 'E4 TB Allocation Details'!$A$18:$L$18, 0),FALSE), 'E2 Allocators'!$B$15:$W$358, MATCH('O5 Details by Class &amp; Accounts'!S$18, 'E2 Allocators'!$B$15:$W$15, 0),FALSE)*$F212)</f>
        <v>0</v>
      </c>
      <c r="T212" s="1322">
        <f>IF(ISERROR(VLOOKUP(VLOOKUP($A212, 'E4 TB Allocation Details'!$A$18:$L$214, MATCH("Demand ID", 'E4 TB Allocation Details'!$A$18:$L$18, 0),FALSE), 'E2 Allocators'!$B$15:$W$358, MATCH('O5 Details by Class &amp; Accounts'!T$18, 'E2 Allocators'!$B$15:$W$15, 0),FALSE)*$F212), 0, VLOOKUP(VLOOKUP($A212, 'E4 TB Allocation Details'!$A$18:$L$214, MATCH("Demand ID", 'E4 TB Allocation Details'!$A$18:$L$18, 0),FALSE), 'E2 Allocators'!$B$15:$W$358, MATCH('O5 Details by Class &amp; Accounts'!T$18, 'E2 Allocators'!$B$15:$W$15, 0),FALSE)*$F212)</f>
        <v>0</v>
      </c>
      <c r="U212" s="1322">
        <f>IF(ISERROR(VLOOKUP(VLOOKUP($A212, 'E4 TB Allocation Details'!$A$18:$L$214, MATCH("Demand ID", 'E4 TB Allocation Details'!$A$18:$L$18, 0),FALSE), 'E2 Allocators'!$B$15:$W$358, MATCH('O5 Details by Class &amp; Accounts'!U$18, 'E2 Allocators'!$B$15:$W$15, 0),FALSE)*$F212), 0, VLOOKUP(VLOOKUP($A212, 'E4 TB Allocation Details'!$A$18:$L$214, MATCH("Demand ID", 'E4 TB Allocation Details'!$A$18:$L$18, 0),FALSE), 'E2 Allocators'!$B$15:$W$358, MATCH('O5 Details by Class &amp; Accounts'!U$18, 'E2 Allocators'!$B$15:$W$15, 0),FALSE)*$F212)</f>
        <v>0</v>
      </c>
      <c r="V212" s="1322">
        <f>IF(ISERROR(VLOOKUP(VLOOKUP($A212, 'E4 TB Allocation Details'!$A$18:$L$214, MATCH("Demand ID", 'E4 TB Allocation Details'!$A$18:$L$18, 0),FALSE), 'E2 Allocators'!$B$15:$W$358, MATCH('O5 Details by Class &amp; Accounts'!V$18, 'E2 Allocators'!$B$15:$W$15, 0),FALSE)*$F212), 0, VLOOKUP(VLOOKUP($A212, 'E4 TB Allocation Details'!$A$18:$L$214, MATCH("Demand ID", 'E4 TB Allocation Details'!$A$18:$L$18, 0),FALSE), 'E2 Allocators'!$B$15:$W$358, MATCH('O5 Details by Class &amp; Accounts'!V$18, 'E2 Allocators'!$B$15:$W$15, 0),FALSE)*$F212)</f>
        <v>0</v>
      </c>
      <c r="W212" s="1322">
        <f>IF(ISERROR(VLOOKUP(VLOOKUP($A212, 'E4 TB Allocation Details'!$A$18:$L$214, MATCH("Demand ID", 'E4 TB Allocation Details'!$A$18:$L$18, 0),FALSE), 'E2 Allocators'!$B$15:$W$358, MATCH('O5 Details by Class &amp; Accounts'!W$18, 'E2 Allocators'!$B$15:$W$15, 0),FALSE)*$F212), 0, VLOOKUP(VLOOKUP($A212, 'E4 TB Allocation Details'!$A$18:$L$214, MATCH("Demand ID", 'E4 TB Allocation Details'!$A$18:$L$18, 0),FALSE), 'E2 Allocators'!$B$15:$W$358, MATCH('O5 Details by Class &amp; Accounts'!W$18, 'E2 Allocators'!$B$15:$W$15, 0),FALSE)*$F212)</f>
        <v>0</v>
      </c>
      <c r="X212" s="1322">
        <f>IF(ISERROR(VLOOKUP(VLOOKUP($A212, 'E4 TB Allocation Details'!$A$18:$L$214, MATCH("Demand ID", 'E4 TB Allocation Details'!$A$18:$L$18, 0),FALSE), 'E2 Allocators'!$B$15:$W$358, MATCH('O5 Details by Class &amp; Accounts'!X$18, 'E2 Allocators'!$B$15:$W$15, 0),FALSE)*$F212), 0, VLOOKUP(VLOOKUP($A212, 'E4 TB Allocation Details'!$A$18:$L$214, MATCH("Demand ID", 'E4 TB Allocation Details'!$A$18:$L$18, 0),FALSE), 'E2 Allocators'!$B$15:$W$358, MATCH('O5 Details by Class &amp; Accounts'!X$18, 'E2 Allocators'!$B$15:$W$15, 0),FALSE)*$F212)</f>
        <v>0</v>
      </c>
      <c r="Y212" s="1322">
        <f>IF(ISERROR(VLOOKUP(VLOOKUP($A212, 'E4 TB Allocation Details'!$A$18:$L$214, MATCH("Demand ID", 'E4 TB Allocation Details'!$A$18:$L$18, 0),FALSE), 'E2 Allocators'!$B$15:$W$358, MATCH('O5 Details by Class &amp; Accounts'!Y$18, 'E2 Allocators'!$B$15:$W$15, 0),FALSE)*$F212), 0, VLOOKUP(VLOOKUP($A212, 'E4 TB Allocation Details'!$A$18:$L$214, MATCH("Demand ID", 'E4 TB Allocation Details'!$A$18:$L$18, 0),FALSE), 'E2 Allocators'!$B$15:$W$358, MATCH('O5 Details by Class &amp; Accounts'!Y$18, 'E2 Allocators'!$B$15:$W$15, 0),FALSE)*$F212)</f>
        <v>0</v>
      </c>
      <c r="Z212" s="1322">
        <f>IF(ISERROR(VLOOKUP(VLOOKUP($A212, 'E4 TB Allocation Details'!$A$18:$L$214, MATCH("Demand ID", 'E4 TB Allocation Details'!$A$18:$L$18, 0),FALSE), 'E2 Allocators'!$B$15:$W$358, MATCH('O5 Details by Class &amp; Accounts'!Z$18, 'E2 Allocators'!$B$15:$W$15, 0),FALSE)*$F212), 0, VLOOKUP(VLOOKUP($A212, 'E4 TB Allocation Details'!$A$18:$L$214, MATCH("Demand ID", 'E4 TB Allocation Details'!$A$18:$L$18, 0),FALSE), 'E2 Allocators'!$B$15:$W$358, MATCH('O5 Details by Class &amp; Accounts'!Z$18, 'E2 Allocators'!$B$15:$W$15, 0),FALSE)*$F212)</f>
        <v>0</v>
      </c>
      <c r="AA212" s="1322">
        <f>IF(ISERROR(VLOOKUP(VLOOKUP($A212, 'E4 TB Allocation Details'!$A$18:$L$214, MATCH("Demand ID", 'E4 TB Allocation Details'!$A$18:$L$18, 0),FALSE), 'E2 Allocators'!$B$15:$W$358, MATCH('O5 Details by Class &amp; Accounts'!AA$18, 'E2 Allocators'!$B$15:$W$15, 0),FALSE)*$F212), 0, VLOOKUP(VLOOKUP($A212, 'E4 TB Allocation Details'!$A$18:$L$214, MATCH("Demand ID", 'E4 TB Allocation Details'!$A$18:$L$18, 0),FALSE), 'E2 Allocators'!$B$15:$W$358, MATCH('O5 Details by Class &amp; Accounts'!AA$18, 'E2 Allocators'!$B$15:$W$15, 0),FALSE)*$F212)</f>
        <v>0</v>
      </c>
      <c r="AB212" s="1322">
        <f>IF(ISERROR(VLOOKUP(VLOOKUP($A212, 'E4 TB Allocation Details'!$A$18:$L$214, MATCH("Demand ID", 'E4 TB Allocation Details'!$A$18:$L$18, 0),FALSE), 'E2 Allocators'!$B$15:$W$358, MATCH('O5 Details by Class &amp; Accounts'!AB$18, 'E2 Allocators'!$B$15:$W$15, 0),FALSE)*$F212), 0, VLOOKUP(VLOOKUP($A212, 'E4 TB Allocation Details'!$A$18:$L$214, MATCH("Demand ID", 'E4 TB Allocation Details'!$A$18:$L$18, 0),FALSE), 'E2 Allocators'!$B$15:$W$358, MATCH('O5 Details by Class &amp; Accounts'!AB$18, 'E2 Allocators'!$B$15:$W$15, 0),FALSE)*$F212)</f>
        <v>0</v>
      </c>
      <c r="AC212" s="1322">
        <f t="shared" si="47"/>
        <v>0</v>
      </c>
      <c r="AD212" s="1322">
        <f>IF(ISERROR(VLOOKUP(VLOOKUP($A212, 'E4 TB Allocation Details'!$A$18:$L$214, MATCH("Customer ID", 'E4 TB Allocation Details'!$A$18:$L$18, 0),FALSE), 'E2 Allocators'!$B$15:$W$358, MATCH('O5 Details by Class &amp; Accounts'!AD$18, 'E2 Allocators'!$B$15:$W$15, 0),FALSE)*$G212), 0, VLOOKUP(VLOOKUP($A212, 'E4 TB Allocation Details'!$A$18:$L$214, MATCH("Customer ID", 'E4 TB Allocation Details'!$A$18:$L$18, 0),FALSE), 'E2 Allocators'!$B$15:$W$358, MATCH('O5 Details by Class &amp; Accounts'!AD$18, 'E2 Allocators'!$B$15:$W$15, 0),FALSE)*$G212)</f>
        <v>0</v>
      </c>
      <c r="AE212" s="1322">
        <f>IF(ISERROR(VLOOKUP(VLOOKUP($A212, 'E4 TB Allocation Details'!$A$18:$L$214, MATCH("Customer ID", 'E4 TB Allocation Details'!$A$18:$L$18, 0),FALSE), 'E2 Allocators'!$B$15:$W$358, MATCH('O5 Details by Class &amp; Accounts'!AE$18, 'E2 Allocators'!$B$15:$W$15, 0),FALSE)*$G212), 0, VLOOKUP(VLOOKUP($A212, 'E4 TB Allocation Details'!$A$18:$L$214, MATCH("Customer ID", 'E4 TB Allocation Details'!$A$18:$L$18, 0),FALSE), 'E2 Allocators'!$B$15:$W$358, MATCH('O5 Details by Class &amp; Accounts'!AE$18, 'E2 Allocators'!$B$15:$W$15, 0),FALSE)*$G212)</f>
        <v>0</v>
      </c>
      <c r="AF212" s="1322">
        <f>IF(ISERROR(VLOOKUP(VLOOKUP($A212, 'E4 TB Allocation Details'!$A$18:$L$214, MATCH("Customer ID", 'E4 TB Allocation Details'!$A$18:$L$18, 0),FALSE), 'E2 Allocators'!$B$15:$W$358, MATCH('O5 Details by Class &amp; Accounts'!AF$18, 'E2 Allocators'!$B$15:$W$15, 0),FALSE)*$G212), 0, VLOOKUP(VLOOKUP($A212, 'E4 TB Allocation Details'!$A$18:$L$214, MATCH("Customer ID", 'E4 TB Allocation Details'!$A$18:$L$18, 0),FALSE), 'E2 Allocators'!$B$15:$W$358, MATCH('O5 Details by Class &amp; Accounts'!AF$18, 'E2 Allocators'!$B$15:$W$15, 0),FALSE)*$G212)</f>
        <v>0</v>
      </c>
      <c r="AG212" s="1322">
        <f>IF(ISERROR(VLOOKUP(VLOOKUP($A212, 'E4 TB Allocation Details'!$A$18:$L$214, MATCH("Customer ID", 'E4 TB Allocation Details'!$A$18:$L$18, 0),FALSE), 'E2 Allocators'!$B$15:$W$358, MATCH('O5 Details by Class &amp; Accounts'!AG$18, 'E2 Allocators'!$B$15:$W$15, 0),FALSE)*$G212), 0, VLOOKUP(VLOOKUP($A212, 'E4 TB Allocation Details'!$A$18:$L$214, MATCH("Customer ID", 'E4 TB Allocation Details'!$A$18:$L$18, 0),FALSE), 'E2 Allocators'!$B$15:$W$358, MATCH('O5 Details by Class &amp; Accounts'!AG$18, 'E2 Allocators'!$B$15:$W$15, 0),FALSE)*$G212)</f>
        <v>0</v>
      </c>
      <c r="AH212" s="1322">
        <f>IF(ISERROR(VLOOKUP(VLOOKUP($A212, 'E4 TB Allocation Details'!$A$18:$L$214, MATCH("Customer ID", 'E4 TB Allocation Details'!$A$18:$L$18, 0),FALSE), 'E2 Allocators'!$B$15:$W$358, MATCH('O5 Details by Class &amp; Accounts'!AH$18, 'E2 Allocators'!$B$15:$W$15, 0),FALSE)*$G212), 0, VLOOKUP(VLOOKUP($A212, 'E4 TB Allocation Details'!$A$18:$L$214, MATCH("Customer ID", 'E4 TB Allocation Details'!$A$18:$L$18, 0),FALSE), 'E2 Allocators'!$B$15:$W$358, MATCH('O5 Details by Class &amp; Accounts'!AH$18, 'E2 Allocators'!$B$15:$W$15, 0),FALSE)*$G212)</f>
        <v>0</v>
      </c>
      <c r="AI212" s="1322">
        <f>IF(ISERROR(VLOOKUP(VLOOKUP($A212, 'E4 TB Allocation Details'!$A$18:$L$214, MATCH("Customer ID", 'E4 TB Allocation Details'!$A$18:$L$18, 0),FALSE), 'E2 Allocators'!$B$15:$W$358, MATCH('O5 Details by Class &amp; Accounts'!AI$18, 'E2 Allocators'!$B$15:$W$15, 0),FALSE)*$G212), 0, VLOOKUP(VLOOKUP($A212, 'E4 TB Allocation Details'!$A$18:$L$214, MATCH("Customer ID", 'E4 TB Allocation Details'!$A$18:$L$18, 0),FALSE), 'E2 Allocators'!$B$15:$W$358, MATCH('O5 Details by Class &amp; Accounts'!AI$18, 'E2 Allocators'!$B$15:$W$15, 0),FALSE)*$G212)</f>
        <v>0</v>
      </c>
      <c r="AJ212" s="1322">
        <f>IF(ISERROR(VLOOKUP(VLOOKUP($A212, 'E4 TB Allocation Details'!$A$18:$L$214, MATCH("Customer ID", 'E4 TB Allocation Details'!$A$18:$L$18, 0),FALSE), 'E2 Allocators'!$B$15:$W$358, MATCH('O5 Details by Class &amp; Accounts'!AJ$18, 'E2 Allocators'!$B$15:$W$15, 0),FALSE)*$G212), 0, VLOOKUP(VLOOKUP($A212, 'E4 TB Allocation Details'!$A$18:$L$214, MATCH("Customer ID", 'E4 TB Allocation Details'!$A$18:$L$18, 0),FALSE), 'E2 Allocators'!$B$15:$W$358, MATCH('O5 Details by Class &amp; Accounts'!AJ$18, 'E2 Allocators'!$B$15:$W$15, 0),FALSE)*$G212)</f>
        <v>0</v>
      </c>
      <c r="AK212" s="1322">
        <f>IF(ISERROR(VLOOKUP(VLOOKUP($A212, 'E4 TB Allocation Details'!$A$18:$L$214, MATCH("Customer ID", 'E4 TB Allocation Details'!$A$18:$L$18, 0),FALSE), 'E2 Allocators'!$B$15:$W$358, MATCH('O5 Details by Class &amp; Accounts'!AK$18, 'E2 Allocators'!$B$15:$W$15, 0),FALSE)*$G212), 0, VLOOKUP(VLOOKUP($A212, 'E4 TB Allocation Details'!$A$18:$L$214, MATCH("Customer ID", 'E4 TB Allocation Details'!$A$18:$L$18, 0),FALSE), 'E2 Allocators'!$B$15:$W$358, MATCH('O5 Details by Class &amp; Accounts'!AK$18, 'E2 Allocators'!$B$15:$W$15, 0),FALSE)*$G212)</f>
        <v>0</v>
      </c>
      <c r="AL212" s="1322">
        <f>IF(ISERROR(VLOOKUP(VLOOKUP($A212, 'E4 TB Allocation Details'!$A$18:$L$214, MATCH("Customer ID", 'E4 TB Allocation Details'!$A$18:$L$18, 0),FALSE), 'E2 Allocators'!$B$15:$W$358, MATCH('O5 Details by Class &amp; Accounts'!AL$18, 'E2 Allocators'!$B$15:$W$15, 0),FALSE)*$G212), 0, VLOOKUP(VLOOKUP($A212, 'E4 TB Allocation Details'!$A$18:$L$214, MATCH("Customer ID", 'E4 TB Allocation Details'!$A$18:$L$18, 0),FALSE), 'E2 Allocators'!$B$15:$W$358, MATCH('O5 Details by Class &amp; Accounts'!AL$18, 'E2 Allocators'!$B$15:$W$15, 0),FALSE)*$G212)</f>
        <v>0</v>
      </c>
      <c r="AM212" s="1322">
        <f>IF(ISERROR(VLOOKUP(VLOOKUP($A212, 'E4 TB Allocation Details'!$A$18:$L$214, MATCH("Customer ID", 'E4 TB Allocation Details'!$A$18:$L$18, 0),FALSE), 'E2 Allocators'!$B$15:$W$358, MATCH('O5 Details by Class &amp; Accounts'!AM$18, 'E2 Allocators'!$B$15:$W$15, 0),FALSE)*$G212), 0, VLOOKUP(VLOOKUP($A212, 'E4 TB Allocation Details'!$A$18:$L$214, MATCH("Customer ID", 'E4 TB Allocation Details'!$A$18:$L$18, 0),FALSE), 'E2 Allocators'!$B$15:$W$358, MATCH('O5 Details by Class &amp; Accounts'!AM$18, 'E2 Allocators'!$B$15:$W$15, 0),FALSE)*$G212)</f>
        <v>0</v>
      </c>
      <c r="AN212" s="1322">
        <f>IF(ISERROR(VLOOKUP(VLOOKUP($A212, 'E4 TB Allocation Details'!$A$18:$L$214, MATCH("Customer ID", 'E4 TB Allocation Details'!$A$18:$L$18, 0),FALSE), 'E2 Allocators'!$B$15:$W$358, MATCH('O5 Details by Class &amp; Accounts'!AN$18, 'E2 Allocators'!$B$15:$W$15, 0),FALSE)*$G212), 0, VLOOKUP(VLOOKUP($A212, 'E4 TB Allocation Details'!$A$18:$L$214, MATCH("Customer ID", 'E4 TB Allocation Details'!$A$18:$L$18, 0),FALSE), 'E2 Allocators'!$B$15:$W$358, MATCH('O5 Details by Class &amp; Accounts'!AN$18, 'E2 Allocators'!$B$15:$W$15, 0),FALSE)*$G212)</f>
        <v>0</v>
      </c>
      <c r="AO212" s="1322">
        <f>IF(ISERROR(VLOOKUP(VLOOKUP($A212, 'E4 TB Allocation Details'!$A$18:$L$214, MATCH("Customer ID", 'E4 TB Allocation Details'!$A$18:$L$18, 0),FALSE), 'E2 Allocators'!$B$15:$W$358, MATCH('O5 Details by Class &amp; Accounts'!AO$18, 'E2 Allocators'!$B$15:$W$15, 0),FALSE)*$G212), 0, VLOOKUP(VLOOKUP($A212, 'E4 TB Allocation Details'!$A$18:$L$214, MATCH("Customer ID", 'E4 TB Allocation Details'!$A$18:$L$18, 0),FALSE), 'E2 Allocators'!$B$15:$W$358, MATCH('O5 Details by Class &amp; Accounts'!AO$18, 'E2 Allocators'!$B$15:$W$15, 0),FALSE)*$G212)</f>
        <v>0</v>
      </c>
      <c r="AP212" s="1322">
        <f>IF(ISERROR(VLOOKUP(VLOOKUP($A212, 'E4 TB Allocation Details'!$A$18:$L$214, MATCH("Customer ID", 'E4 TB Allocation Details'!$A$18:$L$18, 0),FALSE), 'E2 Allocators'!$B$15:$W$358, MATCH('O5 Details by Class &amp; Accounts'!AP$18, 'E2 Allocators'!$B$15:$W$15, 0),FALSE)*$G212), 0, VLOOKUP(VLOOKUP($A212, 'E4 TB Allocation Details'!$A$18:$L$214, MATCH("Customer ID", 'E4 TB Allocation Details'!$A$18:$L$18, 0),FALSE), 'E2 Allocators'!$B$15:$W$358, MATCH('O5 Details by Class &amp; Accounts'!AP$18, 'E2 Allocators'!$B$15:$W$15, 0),FALSE)*$G212)</f>
        <v>0</v>
      </c>
      <c r="AQ212" s="1322">
        <f>IF(ISERROR(VLOOKUP(VLOOKUP($A212, 'E4 TB Allocation Details'!$A$18:$L$214, MATCH("Customer ID", 'E4 TB Allocation Details'!$A$18:$L$18, 0),FALSE), 'E2 Allocators'!$B$15:$W$358, MATCH('O5 Details by Class &amp; Accounts'!AQ$18, 'E2 Allocators'!$B$15:$W$15, 0),FALSE)*$G212), 0, VLOOKUP(VLOOKUP($A212, 'E4 TB Allocation Details'!$A$18:$L$214, MATCH("Customer ID", 'E4 TB Allocation Details'!$A$18:$L$18, 0),FALSE), 'E2 Allocators'!$B$15:$W$358, MATCH('O5 Details by Class &amp; Accounts'!AQ$18, 'E2 Allocators'!$B$15:$W$15, 0),FALSE)*$G212)</f>
        <v>0</v>
      </c>
      <c r="AR212" s="1322">
        <f>IF(ISERROR(VLOOKUP(VLOOKUP($A212, 'E4 TB Allocation Details'!$A$18:$L$214, MATCH("Customer ID", 'E4 TB Allocation Details'!$A$18:$L$18, 0),FALSE), 'E2 Allocators'!$B$15:$W$358, MATCH('O5 Details by Class &amp; Accounts'!AR$18, 'E2 Allocators'!$B$15:$W$15, 0),FALSE)*$G212), 0, VLOOKUP(VLOOKUP($A212, 'E4 TB Allocation Details'!$A$18:$L$214, MATCH("Customer ID", 'E4 TB Allocation Details'!$A$18:$L$18, 0),FALSE), 'E2 Allocators'!$B$15:$W$358, MATCH('O5 Details by Class &amp; Accounts'!AR$18, 'E2 Allocators'!$B$15:$W$15, 0),FALSE)*$G212)</f>
        <v>0</v>
      </c>
      <c r="AS212" s="1322">
        <f>IF(ISERROR(VLOOKUP(VLOOKUP($A212, 'E4 TB Allocation Details'!$A$18:$L$214, MATCH("Customer ID", 'E4 TB Allocation Details'!$A$18:$L$18, 0),FALSE), 'E2 Allocators'!$B$15:$W$358, MATCH('O5 Details by Class &amp; Accounts'!AS$18, 'E2 Allocators'!$B$15:$W$15, 0),FALSE)*$G212), 0, VLOOKUP(VLOOKUP($A212, 'E4 TB Allocation Details'!$A$18:$L$214, MATCH("Customer ID", 'E4 TB Allocation Details'!$A$18:$L$18, 0),FALSE), 'E2 Allocators'!$B$15:$W$358, MATCH('O5 Details by Class &amp; Accounts'!AS$18, 'E2 Allocators'!$B$15:$W$15, 0),FALSE)*$G212)</f>
        <v>0</v>
      </c>
      <c r="AT212" s="1322">
        <f>IF(ISERROR(VLOOKUP(VLOOKUP($A212, 'E4 TB Allocation Details'!$A$18:$L$214, MATCH("Customer ID", 'E4 TB Allocation Details'!$A$18:$L$18, 0),FALSE), 'E2 Allocators'!$B$15:$W$358, MATCH('O5 Details by Class &amp; Accounts'!AT$18, 'E2 Allocators'!$B$15:$W$15, 0),FALSE)*$G212), 0, VLOOKUP(VLOOKUP($A212, 'E4 TB Allocation Details'!$A$18:$L$214, MATCH("Customer ID", 'E4 TB Allocation Details'!$A$18:$L$18, 0),FALSE), 'E2 Allocators'!$B$15:$W$358, MATCH('O5 Details by Class &amp; Accounts'!AT$18, 'E2 Allocators'!$B$15:$W$15, 0),FALSE)*$G212)</f>
        <v>0</v>
      </c>
      <c r="AU212" s="1322">
        <f>IF(ISERROR(VLOOKUP(VLOOKUP($A212, 'E4 TB Allocation Details'!$A$18:$L$214, MATCH("Customer ID", 'E4 TB Allocation Details'!$A$18:$L$18, 0),FALSE), 'E2 Allocators'!$B$15:$W$358, MATCH('O5 Details by Class &amp; Accounts'!AU$18, 'E2 Allocators'!$B$15:$W$15, 0),FALSE)*$G212), 0, VLOOKUP(VLOOKUP($A212, 'E4 TB Allocation Details'!$A$18:$L$214, MATCH("Customer ID", 'E4 TB Allocation Details'!$A$18:$L$18, 0),FALSE), 'E2 Allocators'!$B$15:$W$358, MATCH('O5 Details by Class &amp; Accounts'!AU$18, 'E2 Allocators'!$B$15:$W$15, 0),FALSE)*$G212)</f>
        <v>0</v>
      </c>
      <c r="AV212" s="1322">
        <f>IF(ISERROR(VLOOKUP(VLOOKUP($A212, 'E4 TB Allocation Details'!$A$18:$L$214, MATCH("Customer ID", 'E4 TB Allocation Details'!$A$18:$L$18, 0),FALSE), 'E2 Allocators'!$B$15:$W$358, MATCH('O5 Details by Class &amp; Accounts'!AV$18, 'E2 Allocators'!$B$15:$W$15, 0),FALSE)*$G212), 0, VLOOKUP(VLOOKUP($A212, 'E4 TB Allocation Details'!$A$18:$L$214, MATCH("Customer ID", 'E4 TB Allocation Details'!$A$18:$L$18, 0),FALSE), 'E2 Allocators'!$B$15:$W$358, MATCH('O5 Details by Class &amp; Accounts'!AV$18, 'E2 Allocators'!$B$15:$W$15, 0),FALSE)*$G212)</f>
        <v>0</v>
      </c>
      <c r="AW212" s="1322">
        <f>IF(ISERROR(VLOOKUP(VLOOKUP($A212, 'E4 TB Allocation Details'!$A$18:$L$214, MATCH("Customer ID", 'E4 TB Allocation Details'!$A$18:$L$18, 0),FALSE), 'E2 Allocators'!$B$15:$W$358, MATCH('O5 Details by Class &amp; Accounts'!AW$18, 'E2 Allocators'!$B$15:$W$15, 0),FALSE)*$G212), 0, VLOOKUP(VLOOKUP($A212, 'E4 TB Allocation Details'!$A$18:$L$214, MATCH("Customer ID", 'E4 TB Allocation Details'!$A$18:$L$18, 0),FALSE), 'E2 Allocators'!$B$15:$W$358, MATCH('O5 Details by Class &amp; Accounts'!AW$18, 'E2 Allocators'!$B$15:$W$15, 0),FALSE)*$G212)</f>
        <v>0</v>
      </c>
      <c r="AX212" s="1322">
        <f t="shared" si="51"/>
        <v>0</v>
      </c>
      <c r="AY212" s="1322">
        <f>IF(ISERROR(VLOOKUP(VLOOKUP($A212, 'E4 TB Allocation Details'!$A$18:$L$214, MATCH("Misc ID", 'E4 TB Allocation Details'!$A$18:$L$18, 0),FALSE), 'E2 Allocators'!$B$15:$W$358, MATCH('O5 Details by Class &amp; Accounts'!AY$18, 'E2 Allocators'!$B$15:$W$15, 0),FALSE)*$E212), 0, VLOOKUP(VLOOKUP($A212, 'E4 TB Allocation Details'!$A$18:$L$214, MATCH("Misc ID", 'E4 TB Allocation Details'!$A$18:$L$18, 0),FALSE), 'E2 Allocators'!$B$15:$W$358, MATCH('O5 Details by Class &amp; Accounts'!AY$18, 'E2 Allocators'!$B$15:$W$15, 0),FALSE)*$E212)</f>
        <v>0</v>
      </c>
      <c r="AZ212" s="1322">
        <f>IF(ISERROR(VLOOKUP(VLOOKUP($A212, 'E4 TB Allocation Details'!$A$18:$L$214, MATCH("Misc ID", 'E4 TB Allocation Details'!$A$18:$L$18, 0),FALSE), 'E2 Allocators'!$B$15:$W$358, MATCH('O5 Details by Class &amp; Accounts'!AZ$18, 'E2 Allocators'!$B$15:$W$15, 0),FALSE)*$E212), 0, VLOOKUP(VLOOKUP($A212, 'E4 TB Allocation Details'!$A$18:$L$214, MATCH("Misc ID", 'E4 TB Allocation Details'!$A$18:$L$18, 0),FALSE), 'E2 Allocators'!$B$15:$W$358, MATCH('O5 Details by Class &amp; Accounts'!AZ$18, 'E2 Allocators'!$B$15:$W$15, 0),FALSE)*$E212)</f>
        <v>0</v>
      </c>
      <c r="BA212" s="1322">
        <f>IF(ISERROR(VLOOKUP(VLOOKUP($A212, 'E4 TB Allocation Details'!$A$18:$L$214, MATCH("Misc ID", 'E4 TB Allocation Details'!$A$18:$L$18, 0),FALSE), 'E2 Allocators'!$B$15:$W$358, MATCH('O5 Details by Class &amp; Accounts'!BA$18, 'E2 Allocators'!$B$15:$W$15, 0),FALSE)*$E212), 0, VLOOKUP(VLOOKUP($A212, 'E4 TB Allocation Details'!$A$18:$L$214, MATCH("Misc ID", 'E4 TB Allocation Details'!$A$18:$L$18, 0),FALSE), 'E2 Allocators'!$B$15:$W$358, MATCH('O5 Details by Class &amp; Accounts'!BA$18, 'E2 Allocators'!$B$15:$W$15, 0),FALSE)*$E212)</f>
        <v>0</v>
      </c>
      <c r="BB212" s="1322">
        <f>IF(ISERROR(VLOOKUP(VLOOKUP($A212, 'E4 TB Allocation Details'!$A$18:$L$214, MATCH("Misc ID", 'E4 TB Allocation Details'!$A$18:$L$18, 0),FALSE), 'E2 Allocators'!$B$15:$W$358, MATCH('O5 Details by Class &amp; Accounts'!BB$18, 'E2 Allocators'!$B$15:$W$15, 0),FALSE)*$E212), 0, VLOOKUP(VLOOKUP($A212, 'E4 TB Allocation Details'!$A$18:$L$214, MATCH("Misc ID", 'E4 TB Allocation Details'!$A$18:$L$18, 0),FALSE), 'E2 Allocators'!$B$15:$W$358, MATCH('O5 Details by Class &amp; Accounts'!BB$18, 'E2 Allocators'!$B$15:$W$15, 0),FALSE)*$E212)</f>
        <v>0</v>
      </c>
      <c r="BC212" s="1322">
        <f>IF(ISERROR(VLOOKUP(VLOOKUP($A212, 'E4 TB Allocation Details'!$A$18:$L$214, MATCH("Misc ID", 'E4 TB Allocation Details'!$A$18:$L$18, 0),FALSE), 'E2 Allocators'!$B$15:$W$358, MATCH('O5 Details by Class &amp; Accounts'!BC$18, 'E2 Allocators'!$B$15:$W$15, 0),FALSE)*$E212), 0, VLOOKUP(VLOOKUP($A212, 'E4 TB Allocation Details'!$A$18:$L$214, MATCH("Misc ID", 'E4 TB Allocation Details'!$A$18:$L$18, 0),FALSE), 'E2 Allocators'!$B$15:$W$358, MATCH('O5 Details by Class &amp; Accounts'!BC$18, 'E2 Allocators'!$B$15:$W$15, 0),FALSE)*$E212)</f>
        <v>0</v>
      </c>
      <c r="BD212" s="1322">
        <f>IF(ISERROR(VLOOKUP(VLOOKUP($A212, 'E4 TB Allocation Details'!$A$18:$L$214, MATCH("Misc ID", 'E4 TB Allocation Details'!$A$18:$L$18, 0),FALSE), 'E2 Allocators'!$B$15:$W$358, MATCH('O5 Details by Class &amp; Accounts'!BD$18, 'E2 Allocators'!$B$15:$W$15, 0),FALSE)*$E212), 0, VLOOKUP(VLOOKUP($A212, 'E4 TB Allocation Details'!$A$18:$L$214, MATCH("Misc ID", 'E4 TB Allocation Details'!$A$18:$L$18, 0),FALSE), 'E2 Allocators'!$B$15:$W$358, MATCH('O5 Details by Class &amp; Accounts'!BD$18, 'E2 Allocators'!$B$15:$W$15, 0),FALSE)*$E212)</f>
        <v>0</v>
      </c>
      <c r="BE212" s="1322">
        <f>IF(ISERROR(VLOOKUP(VLOOKUP($A212, 'E4 TB Allocation Details'!$A$18:$L$214, MATCH("Misc ID", 'E4 TB Allocation Details'!$A$18:$L$18, 0),FALSE), 'E2 Allocators'!$B$15:$W$358, MATCH('O5 Details by Class &amp; Accounts'!BE$18, 'E2 Allocators'!$B$15:$W$15, 0),FALSE)*$E212), 0, VLOOKUP(VLOOKUP($A212, 'E4 TB Allocation Details'!$A$18:$L$214, MATCH("Misc ID", 'E4 TB Allocation Details'!$A$18:$L$18, 0),FALSE), 'E2 Allocators'!$B$15:$W$358, MATCH('O5 Details by Class &amp; Accounts'!BE$18, 'E2 Allocators'!$B$15:$W$15, 0),FALSE)*$E212)</f>
        <v>0</v>
      </c>
      <c r="BF212" s="1322">
        <f>IF(ISERROR(VLOOKUP(VLOOKUP($A212, 'E4 TB Allocation Details'!$A$18:$L$214, MATCH("Misc ID", 'E4 TB Allocation Details'!$A$18:$L$18, 0),FALSE), 'E2 Allocators'!$B$15:$W$358, MATCH('O5 Details by Class &amp; Accounts'!BF$18, 'E2 Allocators'!$B$15:$W$15, 0),FALSE)*$E212), 0, VLOOKUP(VLOOKUP($A212, 'E4 TB Allocation Details'!$A$18:$L$214, MATCH("Misc ID", 'E4 TB Allocation Details'!$A$18:$L$18, 0),FALSE), 'E2 Allocators'!$B$15:$W$358, MATCH('O5 Details by Class &amp; Accounts'!BF$18, 'E2 Allocators'!$B$15:$W$15, 0),FALSE)*$E212)</f>
        <v>0</v>
      </c>
      <c r="BG212" s="1322">
        <f>IF(ISERROR(VLOOKUP(VLOOKUP($A212, 'E4 TB Allocation Details'!$A$18:$L$214, MATCH("Misc ID", 'E4 TB Allocation Details'!$A$18:$L$18, 0),FALSE), 'E2 Allocators'!$B$15:$W$358, MATCH('O5 Details by Class &amp; Accounts'!BG$18, 'E2 Allocators'!$B$15:$W$15, 0),FALSE)*$E212), 0, VLOOKUP(VLOOKUP($A212, 'E4 TB Allocation Details'!$A$18:$L$214, MATCH("Misc ID", 'E4 TB Allocation Details'!$A$18:$L$18, 0),FALSE), 'E2 Allocators'!$B$15:$W$358, MATCH('O5 Details by Class &amp; Accounts'!BG$18, 'E2 Allocators'!$B$15:$W$15, 0),FALSE)*$E212)</f>
        <v>0</v>
      </c>
      <c r="BH212" s="1322">
        <f>IF(ISERROR(VLOOKUP(VLOOKUP($A212, 'E4 TB Allocation Details'!$A$18:$L$214, MATCH("Misc ID", 'E4 TB Allocation Details'!$A$18:$L$18, 0),FALSE), 'E2 Allocators'!$B$15:$W$358, MATCH('O5 Details by Class &amp; Accounts'!BH$18, 'E2 Allocators'!$B$15:$W$15, 0),FALSE)*$E212), 0, VLOOKUP(VLOOKUP($A212, 'E4 TB Allocation Details'!$A$18:$L$214, MATCH("Misc ID", 'E4 TB Allocation Details'!$A$18:$L$18, 0),FALSE), 'E2 Allocators'!$B$15:$W$358, MATCH('O5 Details by Class &amp; Accounts'!BH$18, 'E2 Allocators'!$B$15:$W$15, 0),FALSE)*$E212)</f>
        <v>0</v>
      </c>
      <c r="BI212" s="1322">
        <f>IF(ISERROR(VLOOKUP(VLOOKUP($A212, 'E4 TB Allocation Details'!$A$18:$L$214, MATCH("Misc ID", 'E4 TB Allocation Details'!$A$18:$L$18, 0),FALSE), 'E2 Allocators'!$B$15:$W$358, MATCH('O5 Details by Class &amp; Accounts'!BI$18, 'E2 Allocators'!$B$15:$W$15, 0),FALSE)*$E212), 0, VLOOKUP(VLOOKUP($A212, 'E4 TB Allocation Details'!$A$18:$L$214, MATCH("Misc ID", 'E4 TB Allocation Details'!$A$18:$L$18, 0),FALSE), 'E2 Allocators'!$B$15:$W$358, MATCH('O5 Details by Class &amp; Accounts'!BI$18, 'E2 Allocators'!$B$15:$W$15, 0),FALSE)*$E212)</f>
        <v>0</v>
      </c>
      <c r="BJ212" s="1322">
        <f>IF(ISERROR(VLOOKUP(VLOOKUP($A212, 'E4 TB Allocation Details'!$A$18:$L$214, MATCH("Misc ID", 'E4 TB Allocation Details'!$A$18:$L$18, 0),FALSE), 'E2 Allocators'!$B$15:$W$358, MATCH('O5 Details by Class &amp; Accounts'!BJ$18, 'E2 Allocators'!$B$15:$W$15, 0),FALSE)*$E212), 0, VLOOKUP(VLOOKUP($A212, 'E4 TB Allocation Details'!$A$18:$L$214, MATCH("Misc ID", 'E4 TB Allocation Details'!$A$18:$L$18, 0),FALSE), 'E2 Allocators'!$B$15:$W$358, MATCH('O5 Details by Class &amp; Accounts'!BJ$18, 'E2 Allocators'!$B$15:$W$15, 0),FALSE)*$E212)</f>
        <v>0</v>
      </c>
      <c r="BK212" s="1322">
        <f>IF(ISERROR(VLOOKUP(VLOOKUP($A212, 'E4 TB Allocation Details'!$A$18:$L$214, MATCH("Misc ID", 'E4 TB Allocation Details'!$A$18:$L$18, 0),FALSE), 'E2 Allocators'!$B$15:$W$358, MATCH('O5 Details by Class &amp; Accounts'!BK$18, 'E2 Allocators'!$B$15:$W$15, 0),FALSE)*$E212), 0, VLOOKUP(VLOOKUP($A212, 'E4 TB Allocation Details'!$A$18:$L$214, MATCH("Misc ID", 'E4 TB Allocation Details'!$A$18:$L$18, 0),FALSE), 'E2 Allocators'!$B$15:$W$358, MATCH('O5 Details by Class &amp; Accounts'!BK$18, 'E2 Allocators'!$B$15:$W$15, 0),FALSE)*$E212)</f>
        <v>0</v>
      </c>
      <c r="BL212" s="1322">
        <f>IF(ISERROR(VLOOKUP(VLOOKUP($A212, 'E4 TB Allocation Details'!$A$18:$L$214, MATCH("Misc ID", 'E4 TB Allocation Details'!$A$18:$L$18, 0),FALSE), 'E2 Allocators'!$B$15:$W$358, MATCH('O5 Details by Class &amp; Accounts'!BL$18, 'E2 Allocators'!$B$15:$W$15, 0),FALSE)*$E212), 0, VLOOKUP(VLOOKUP($A212, 'E4 TB Allocation Details'!$A$18:$L$214, MATCH("Misc ID", 'E4 TB Allocation Details'!$A$18:$L$18, 0),FALSE), 'E2 Allocators'!$B$15:$W$358, MATCH('O5 Details by Class &amp; Accounts'!BL$18, 'E2 Allocators'!$B$15:$W$15, 0),FALSE)*$E212)</f>
        <v>0</v>
      </c>
      <c r="BM212" s="1322">
        <f>IF(ISERROR(VLOOKUP(VLOOKUP($A212, 'E4 TB Allocation Details'!$A$18:$L$214, MATCH("Misc ID", 'E4 TB Allocation Details'!$A$18:$L$18, 0),FALSE), 'E2 Allocators'!$B$15:$W$358, MATCH('O5 Details by Class &amp; Accounts'!BM$18, 'E2 Allocators'!$B$15:$W$15, 0),FALSE)*$E212), 0, VLOOKUP(VLOOKUP($A212, 'E4 TB Allocation Details'!$A$18:$L$214, MATCH("Misc ID", 'E4 TB Allocation Details'!$A$18:$L$18, 0),FALSE), 'E2 Allocators'!$B$15:$W$358, MATCH('O5 Details by Class &amp; Accounts'!BM$18, 'E2 Allocators'!$B$15:$W$15, 0),FALSE)*$E212)</f>
        <v>0</v>
      </c>
      <c r="BN212" s="1322">
        <f>IF(ISERROR(VLOOKUP(VLOOKUP($A212, 'E4 TB Allocation Details'!$A$18:$L$214, MATCH("Misc ID", 'E4 TB Allocation Details'!$A$18:$L$18, 0),FALSE), 'E2 Allocators'!$B$15:$W$358, MATCH('O5 Details by Class &amp; Accounts'!BN$18, 'E2 Allocators'!$B$15:$W$15, 0),FALSE)*$E212), 0, VLOOKUP(VLOOKUP($A212, 'E4 TB Allocation Details'!$A$18:$L$214, MATCH("Misc ID", 'E4 TB Allocation Details'!$A$18:$L$18, 0),FALSE), 'E2 Allocators'!$B$15:$W$358, MATCH('O5 Details by Class &amp; Accounts'!BN$18, 'E2 Allocators'!$B$15:$W$15, 0),FALSE)*$E212)</f>
        <v>0</v>
      </c>
      <c r="BO212" s="1322">
        <f>IF(ISERROR(VLOOKUP(VLOOKUP($A212, 'E4 TB Allocation Details'!$A$18:$L$214, MATCH("Misc ID", 'E4 TB Allocation Details'!$A$18:$L$18, 0),FALSE), 'E2 Allocators'!$B$15:$W$358, MATCH('O5 Details by Class &amp; Accounts'!BO$18, 'E2 Allocators'!$B$15:$W$15, 0),FALSE)*$E212), 0, VLOOKUP(VLOOKUP($A212, 'E4 TB Allocation Details'!$A$18:$L$214, MATCH("Misc ID", 'E4 TB Allocation Details'!$A$18:$L$18, 0),FALSE), 'E2 Allocators'!$B$15:$W$358, MATCH('O5 Details by Class &amp; Accounts'!BO$18, 'E2 Allocators'!$B$15:$W$15, 0),FALSE)*$E212)</f>
        <v>0</v>
      </c>
      <c r="BP212" s="1322">
        <f>IF(ISERROR(VLOOKUP(VLOOKUP($A212, 'E4 TB Allocation Details'!$A$18:$L$214, MATCH("Misc ID", 'E4 TB Allocation Details'!$A$18:$L$18, 0),FALSE), 'E2 Allocators'!$B$15:$W$358, MATCH('O5 Details by Class &amp; Accounts'!BP$18, 'E2 Allocators'!$B$15:$W$15, 0),FALSE)*$E212), 0, VLOOKUP(VLOOKUP($A212, 'E4 TB Allocation Details'!$A$18:$L$214, MATCH("Misc ID", 'E4 TB Allocation Details'!$A$18:$L$18, 0),FALSE), 'E2 Allocators'!$B$15:$W$358, MATCH('O5 Details by Class &amp; Accounts'!BP$18, 'E2 Allocators'!$B$15:$W$15, 0),FALSE)*$E212)</f>
        <v>0</v>
      </c>
      <c r="BQ212" s="1322">
        <f>IF(ISERROR(VLOOKUP(VLOOKUP($A212, 'E4 TB Allocation Details'!$A$18:$L$214, MATCH("Misc ID", 'E4 TB Allocation Details'!$A$18:$L$18, 0),FALSE), 'E2 Allocators'!$B$15:$W$358, MATCH('O5 Details by Class &amp; Accounts'!BQ$18, 'E2 Allocators'!$B$15:$W$15, 0),FALSE)*$E212), 0, VLOOKUP(VLOOKUP($A212, 'E4 TB Allocation Details'!$A$18:$L$214, MATCH("Misc ID", 'E4 TB Allocation Details'!$A$18:$L$18, 0),FALSE), 'E2 Allocators'!$B$15:$W$358, MATCH('O5 Details by Class &amp; Accounts'!BQ$18, 'E2 Allocators'!$B$15:$W$15, 0),FALSE)*$E212)</f>
        <v>0</v>
      </c>
      <c r="BR212" s="1322">
        <f>IF(ISERROR(VLOOKUP(VLOOKUP($A212, 'E4 TB Allocation Details'!$A$18:$L$214, MATCH("Misc ID", 'E4 TB Allocation Details'!$A$18:$L$18, 0),FALSE), 'E2 Allocators'!$B$15:$W$358, MATCH('O5 Details by Class &amp; Accounts'!BR$18, 'E2 Allocators'!$B$15:$W$15, 0),FALSE)*$E212), 0, VLOOKUP(VLOOKUP($A212, 'E4 TB Allocation Details'!$A$18:$L$214, MATCH("Misc ID", 'E4 TB Allocation Details'!$A$18:$L$18, 0),FALSE), 'E2 Allocators'!$B$15:$W$358, MATCH('O5 Details by Class &amp; Accounts'!BR$18, 'E2 Allocators'!$B$15:$W$15, 0),FALSE)*$E212)</f>
        <v>0</v>
      </c>
      <c r="BS212" s="1322">
        <f t="shared" si="48"/>
        <v>0</v>
      </c>
      <c r="BT212" s="1322">
        <f>IF(ISERROR(VLOOKUP(VLOOKUP($A212, 'E4 TB Allocation Details'!$A$18:$L$214, MATCH("A &amp; G ID", 'E4 TB Allocation Details'!$A$18:$L$18, 0),FALSE), 'E2 Allocators'!$B$15:$W$358, MATCH('O5 Details by Class &amp; Accounts'!BT$18, 'E2 Allocators'!$B$15:$W$15, 0),FALSE)*$E212), 0, VLOOKUP(VLOOKUP($A212, 'E4 TB Allocation Details'!$A$18:$L$214, MATCH("A &amp; G ID", 'E4 TB Allocation Details'!$A$18:$L$18, 0),FALSE), 'E2 Allocators'!$B$15:$W$358, MATCH('O5 Details by Class &amp; Accounts'!BT$18, 'E2 Allocators'!$B$15:$W$15, 0),FALSE)*$E212)</f>
        <v>0</v>
      </c>
      <c r="BU212" s="1322">
        <f>IF(ISERROR(VLOOKUP(VLOOKUP($A212, 'E4 TB Allocation Details'!$A$18:$L$214, MATCH("A &amp; G ID", 'E4 TB Allocation Details'!$A$18:$L$18, 0),FALSE), 'E2 Allocators'!$B$15:$W$358, MATCH('O5 Details by Class &amp; Accounts'!BU$18, 'E2 Allocators'!$B$15:$W$15, 0),FALSE)*$E212), 0, VLOOKUP(VLOOKUP($A212, 'E4 TB Allocation Details'!$A$18:$L$214, MATCH("A &amp; G ID", 'E4 TB Allocation Details'!$A$18:$L$18, 0),FALSE), 'E2 Allocators'!$B$15:$W$358, MATCH('O5 Details by Class &amp; Accounts'!BU$18, 'E2 Allocators'!$B$15:$W$15, 0),FALSE)*$E212)</f>
        <v>0</v>
      </c>
      <c r="BV212" s="1322">
        <f>IF(ISERROR(VLOOKUP(VLOOKUP($A212, 'E4 TB Allocation Details'!$A$18:$L$214, MATCH("A &amp; G ID", 'E4 TB Allocation Details'!$A$18:$L$18, 0),FALSE), 'E2 Allocators'!$B$15:$W$358, MATCH('O5 Details by Class &amp; Accounts'!BV$18, 'E2 Allocators'!$B$15:$W$15, 0),FALSE)*$E212), 0, VLOOKUP(VLOOKUP($A212, 'E4 TB Allocation Details'!$A$18:$L$214, MATCH("A &amp; G ID", 'E4 TB Allocation Details'!$A$18:$L$18, 0),FALSE), 'E2 Allocators'!$B$15:$W$358, MATCH('O5 Details by Class &amp; Accounts'!BV$18, 'E2 Allocators'!$B$15:$W$15, 0),FALSE)*$E212)</f>
        <v>0</v>
      </c>
      <c r="BW212" s="1322">
        <f>IF(ISERROR(VLOOKUP(VLOOKUP($A212, 'E4 TB Allocation Details'!$A$18:$L$214, MATCH("A &amp; G ID", 'E4 TB Allocation Details'!$A$18:$L$18, 0),FALSE), 'E2 Allocators'!$B$15:$W$358, MATCH('O5 Details by Class &amp; Accounts'!BW$18, 'E2 Allocators'!$B$15:$W$15, 0),FALSE)*$E212), 0, VLOOKUP(VLOOKUP($A212, 'E4 TB Allocation Details'!$A$18:$L$214, MATCH("A &amp; G ID", 'E4 TB Allocation Details'!$A$18:$L$18, 0),FALSE), 'E2 Allocators'!$B$15:$W$358, MATCH('O5 Details by Class &amp; Accounts'!BW$18, 'E2 Allocators'!$B$15:$W$15, 0),FALSE)*$E212)</f>
        <v>0</v>
      </c>
      <c r="BX212" s="1322">
        <f>IF(ISERROR(VLOOKUP(VLOOKUP($A212, 'E4 TB Allocation Details'!$A$18:$L$214, MATCH("A &amp; G ID", 'E4 TB Allocation Details'!$A$18:$L$18, 0),FALSE), 'E2 Allocators'!$B$15:$W$358, MATCH('O5 Details by Class &amp; Accounts'!BX$18, 'E2 Allocators'!$B$15:$W$15, 0),FALSE)*$E212), 0, VLOOKUP(VLOOKUP($A212, 'E4 TB Allocation Details'!$A$18:$L$214, MATCH("A &amp; G ID", 'E4 TB Allocation Details'!$A$18:$L$18, 0),FALSE), 'E2 Allocators'!$B$15:$W$358, MATCH('O5 Details by Class &amp; Accounts'!BX$18, 'E2 Allocators'!$B$15:$W$15, 0),FALSE)*$E212)</f>
        <v>0</v>
      </c>
      <c r="BY212" s="1322">
        <f>IF(ISERROR(VLOOKUP(VLOOKUP($A212, 'E4 TB Allocation Details'!$A$18:$L$214, MATCH("A &amp; G ID", 'E4 TB Allocation Details'!$A$18:$L$18, 0),FALSE), 'E2 Allocators'!$B$15:$W$358, MATCH('O5 Details by Class &amp; Accounts'!BY$18, 'E2 Allocators'!$B$15:$W$15, 0),FALSE)*$E212), 0, VLOOKUP(VLOOKUP($A212, 'E4 TB Allocation Details'!$A$18:$L$214, MATCH("A &amp; G ID", 'E4 TB Allocation Details'!$A$18:$L$18, 0),FALSE), 'E2 Allocators'!$B$15:$W$358, MATCH('O5 Details by Class &amp; Accounts'!BY$18, 'E2 Allocators'!$B$15:$W$15, 0),FALSE)*$E212)</f>
        <v>0</v>
      </c>
      <c r="BZ212" s="1322">
        <f>IF(ISERROR(VLOOKUP(VLOOKUP($A212, 'E4 TB Allocation Details'!$A$18:$L$214, MATCH("A &amp; G ID", 'E4 TB Allocation Details'!$A$18:$L$18, 0),FALSE), 'E2 Allocators'!$B$15:$W$358, MATCH('O5 Details by Class &amp; Accounts'!BZ$18, 'E2 Allocators'!$B$15:$W$15, 0),FALSE)*$E212), 0, VLOOKUP(VLOOKUP($A212, 'E4 TB Allocation Details'!$A$18:$L$214, MATCH("A &amp; G ID", 'E4 TB Allocation Details'!$A$18:$L$18, 0),FALSE), 'E2 Allocators'!$B$15:$W$358, MATCH('O5 Details by Class &amp; Accounts'!BZ$18, 'E2 Allocators'!$B$15:$W$15, 0),FALSE)*$E212)</f>
        <v>0</v>
      </c>
      <c r="CA212" s="1322">
        <f>IF(ISERROR(VLOOKUP(VLOOKUP($A212, 'E4 TB Allocation Details'!$A$18:$L$214, MATCH("A &amp; G ID", 'E4 TB Allocation Details'!$A$18:$L$18, 0),FALSE), 'E2 Allocators'!$B$15:$W$358, MATCH('O5 Details by Class &amp; Accounts'!CA$18, 'E2 Allocators'!$B$15:$W$15, 0),FALSE)*$E212), 0, VLOOKUP(VLOOKUP($A212, 'E4 TB Allocation Details'!$A$18:$L$214, MATCH("A &amp; G ID", 'E4 TB Allocation Details'!$A$18:$L$18, 0),FALSE), 'E2 Allocators'!$B$15:$W$358, MATCH('O5 Details by Class &amp; Accounts'!CA$18, 'E2 Allocators'!$B$15:$W$15, 0),FALSE)*$E212)</f>
        <v>0</v>
      </c>
      <c r="CB212" s="1322">
        <f>IF(ISERROR(VLOOKUP(VLOOKUP($A212, 'E4 TB Allocation Details'!$A$18:$L$214, MATCH("A &amp; G ID", 'E4 TB Allocation Details'!$A$18:$L$18, 0),FALSE), 'E2 Allocators'!$B$15:$W$358, MATCH('O5 Details by Class &amp; Accounts'!CB$18, 'E2 Allocators'!$B$15:$W$15, 0),FALSE)*$E212), 0, VLOOKUP(VLOOKUP($A212, 'E4 TB Allocation Details'!$A$18:$L$214, MATCH("A &amp; G ID", 'E4 TB Allocation Details'!$A$18:$L$18, 0),FALSE), 'E2 Allocators'!$B$15:$W$358, MATCH('O5 Details by Class &amp; Accounts'!CB$18, 'E2 Allocators'!$B$15:$W$15, 0),FALSE)*$E212)</f>
        <v>0</v>
      </c>
      <c r="CC212" s="1322">
        <f>IF(ISERROR(VLOOKUP(VLOOKUP($A212, 'E4 TB Allocation Details'!$A$18:$L$214, MATCH("A &amp; G ID", 'E4 TB Allocation Details'!$A$18:$L$18, 0),FALSE), 'E2 Allocators'!$B$15:$W$358, MATCH('O5 Details by Class &amp; Accounts'!CC$18, 'E2 Allocators'!$B$15:$W$15, 0),FALSE)*$E212), 0, VLOOKUP(VLOOKUP($A212, 'E4 TB Allocation Details'!$A$18:$L$214, MATCH("A &amp; G ID", 'E4 TB Allocation Details'!$A$18:$L$18, 0),FALSE), 'E2 Allocators'!$B$15:$W$358, MATCH('O5 Details by Class &amp; Accounts'!CC$18, 'E2 Allocators'!$B$15:$W$15, 0),FALSE)*$E212)</f>
        <v>0</v>
      </c>
      <c r="CD212" s="1322">
        <f>IF(ISERROR(VLOOKUP(VLOOKUP($A212, 'E4 TB Allocation Details'!$A$18:$L$214, MATCH("A &amp; G ID", 'E4 TB Allocation Details'!$A$18:$L$18, 0),FALSE), 'E2 Allocators'!$B$15:$W$358, MATCH('O5 Details by Class &amp; Accounts'!CD$18, 'E2 Allocators'!$B$15:$W$15, 0),FALSE)*$E212), 0, VLOOKUP(VLOOKUP($A212, 'E4 TB Allocation Details'!$A$18:$L$214, MATCH("A &amp; G ID", 'E4 TB Allocation Details'!$A$18:$L$18, 0),FALSE), 'E2 Allocators'!$B$15:$W$358, MATCH('O5 Details by Class &amp; Accounts'!CD$18, 'E2 Allocators'!$B$15:$W$15, 0),FALSE)*$E212)</f>
        <v>0</v>
      </c>
      <c r="CE212" s="1322">
        <f>IF(ISERROR(VLOOKUP(VLOOKUP($A212, 'E4 TB Allocation Details'!$A$18:$L$214, MATCH("A &amp; G ID", 'E4 TB Allocation Details'!$A$18:$L$18, 0),FALSE), 'E2 Allocators'!$B$15:$W$358, MATCH('O5 Details by Class &amp; Accounts'!CE$18, 'E2 Allocators'!$B$15:$W$15, 0),FALSE)*$E212), 0, VLOOKUP(VLOOKUP($A212, 'E4 TB Allocation Details'!$A$18:$L$214, MATCH("A &amp; G ID", 'E4 TB Allocation Details'!$A$18:$L$18, 0),FALSE), 'E2 Allocators'!$B$15:$W$358, MATCH('O5 Details by Class &amp; Accounts'!CE$18, 'E2 Allocators'!$B$15:$W$15, 0),FALSE)*$E212)</f>
        <v>0</v>
      </c>
      <c r="CF212" s="1322">
        <f>IF(ISERROR(VLOOKUP(VLOOKUP($A212, 'E4 TB Allocation Details'!$A$18:$L$214, MATCH("A &amp; G ID", 'E4 TB Allocation Details'!$A$18:$L$18, 0),FALSE), 'E2 Allocators'!$B$15:$W$358, MATCH('O5 Details by Class &amp; Accounts'!CF$18, 'E2 Allocators'!$B$15:$W$15, 0),FALSE)*$E212), 0, VLOOKUP(VLOOKUP($A212, 'E4 TB Allocation Details'!$A$18:$L$214, MATCH("A &amp; G ID", 'E4 TB Allocation Details'!$A$18:$L$18, 0),FALSE), 'E2 Allocators'!$B$15:$W$358, MATCH('O5 Details by Class &amp; Accounts'!CF$18, 'E2 Allocators'!$B$15:$W$15, 0),FALSE)*$E212)</f>
        <v>0</v>
      </c>
      <c r="CG212" s="1322">
        <f>IF(ISERROR(VLOOKUP(VLOOKUP($A212, 'E4 TB Allocation Details'!$A$18:$L$214, MATCH("A &amp; G ID", 'E4 TB Allocation Details'!$A$18:$L$18, 0),FALSE), 'E2 Allocators'!$B$15:$W$358, MATCH('O5 Details by Class &amp; Accounts'!CG$18, 'E2 Allocators'!$B$15:$W$15, 0),FALSE)*$E212), 0, VLOOKUP(VLOOKUP($A212, 'E4 TB Allocation Details'!$A$18:$L$214, MATCH("A &amp; G ID", 'E4 TB Allocation Details'!$A$18:$L$18, 0),FALSE), 'E2 Allocators'!$B$15:$W$358, MATCH('O5 Details by Class &amp; Accounts'!CG$18, 'E2 Allocators'!$B$15:$W$15, 0),FALSE)*$E212)</f>
        <v>0</v>
      </c>
      <c r="CH212" s="1322">
        <f>IF(ISERROR(VLOOKUP(VLOOKUP($A212, 'E4 TB Allocation Details'!$A$18:$L$214, MATCH("A &amp; G ID", 'E4 TB Allocation Details'!$A$18:$L$18, 0),FALSE), 'E2 Allocators'!$B$15:$W$358, MATCH('O5 Details by Class &amp; Accounts'!CH$18, 'E2 Allocators'!$B$15:$W$15, 0),FALSE)*$E212), 0, VLOOKUP(VLOOKUP($A212, 'E4 TB Allocation Details'!$A$18:$L$214, MATCH("A &amp; G ID", 'E4 TB Allocation Details'!$A$18:$L$18, 0),FALSE), 'E2 Allocators'!$B$15:$W$358, MATCH('O5 Details by Class &amp; Accounts'!CH$18, 'E2 Allocators'!$B$15:$W$15, 0),FALSE)*$E212)</f>
        <v>0</v>
      </c>
      <c r="CI212" s="1322">
        <f>IF(ISERROR(VLOOKUP(VLOOKUP($A212, 'E4 TB Allocation Details'!$A$18:$L$214, MATCH("A &amp; G ID", 'E4 TB Allocation Details'!$A$18:$L$18, 0),FALSE), 'E2 Allocators'!$B$15:$W$358, MATCH('O5 Details by Class &amp; Accounts'!CI$18, 'E2 Allocators'!$B$15:$W$15, 0),FALSE)*$E212), 0, VLOOKUP(VLOOKUP($A212, 'E4 TB Allocation Details'!$A$18:$L$214, MATCH("A &amp; G ID", 'E4 TB Allocation Details'!$A$18:$L$18, 0),FALSE), 'E2 Allocators'!$B$15:$W$358, MATCH('O5 Details by Class &amp; Accounts'!CI$18, 'E2 Allocators'!$B$15:$W$15, 0),FALSE)*$E212)</f>
        <v>0</v>
      </c>
      <c r="CJ212" s="1322">
        <f>IF(ISERROR(VLOOKUP(VLOOKUP($A212, 'E4 TB Allocation Details'!$A$18:$L$214, MATCH("A &amp; G ID", 'E4 TB Allocation Details'!$A$18:$L$18, 0),FALSE), 'E2 Allocators'!$B$15:$W$358, MATCH('O5 Details by Class &amp; Accounts'!CJ$18, 'E2 Allocators'!$B$15:$W$15, 0),FALSE)*$E212), 0, VLOOKUP(VLOOKUP($A212, 'E4 TB Allocation Details'!$A$18:$L$214, MATCH("A &amp; G ID", 'E4 TB Allocation Details'!$A$18:$L$18, 0),FALSE), 'E2 Allocators'!$B$15:$W$358, MATCH('O5 Details by Class &amp; Accounts'!CJ$18, 'E2 Allocators'!$B$15:$W$15, 0),FALSE)*$E212)</f>
        <v>0</v>
      </c>
      <c r="CK212" s="1322">
        <f>IF(ISERROR(VLOOKUP(VLOOKUP($A212, 'E4 TB Allocation Details'!$A$18:$L$214, MATCH("A &amp; G ID", 'E4 TB Allocation Details'!$A$18:$L$18, 0),FALSE), 'E2 Allocators'!$B$15:$W$358, MATCH('O5 Details by Class &amp; Accounts'!CK$18, 'E2 Allocators'!$B$15:$W$15, 0),FALSE)*$E212), 0, VLOOKUP(VLOOKUP($A212, 'E4 TB Allocation Details'!$A$18:$L$214, MATCH("A &amp; G ID", 'E4 TB Allocation Details'!$A$18:$L$18, 0),FALSE), 'E2 Allocators'!$B$15:$W$358, MATCH('O5 Details by Class &amp; Accounts'!CK$18, 'E2 Allocators'!$B$15:$W$15, 0),FALSE)*$E212)</f>
        <v>0</v>
      </c>
      <c r="CL212" s="1322">
        <f>IF(ISERROR(VLOOKUP(VLOOKUP($A212, 'E4 TB Allocation Details'!$A$18:$L$214, MATCH("A &amp; G ID", 'E4 TB Allocation Details'!$A$18:$L$18, 0),FALSE), 'E2 Allocators'!$B$15:$W$358, MATCH('O5 Details by Class &amp; Accounts'!CL$18, 'E2 Allocators'!$B$15:$W$15, 0),FALSE)*$E212), 0, VLOOKUP(VLOOKUP($A212, 'E4 TB Allocation Details'!$A$18:$L$214, MATCH("A &amp; G ID", 'E4 TB Allocation Details'!$A$18:$L$18, 0),FALSE), 'E2 Allocators'!$B$15:$W$358, MATCH('O5 Details by Class &amp; Accounts'!CL$18, 'E2 Allocators'!$B$15:$W$15, 0),FALSE)*$E212)</f>
        <v>0</v>
      </c>
      <c r="CM212" s="1322">
        <f>IF(ISERROR(VLOOKUP(VLOOKUP($A212, 'E4 TB Allocation Details'!$A$18:$L$214, MATCH("A &amp; G ID", 'E4 TB Allocation Details'!$A$18:$L$18, 0),FALSE), 'E2 Allocators'!$B$15:$W$358, MATCH('O5 Details by Class &amp; Accounts'!CM$18, 'E2 Allocators'!$B$15:$W$15, 0),FALSE)*$E212), 0, VLOOKUP(VLOOKUP($A212, 'E4 TB Allocation Details'!$A$18:$L$214, MATCH("A &amp; G ID", 'E4 TB Allocation Details'!$A$18:$L$18, 0),FALSE), 'E2 Allocators'!$B$15:$W$358, MATCH('O5 Details by Class &amp; Accounts'!CM$18, 'E2 Allocators'!$B$15:$W$15, 0),FALSE)*$E212)</f>
        <v>0</v>
      </c>
      <c r="CN212" s="1322">
        <f t="shared" si="52"/>
        <v>0</v>
      </c>
      <c r="CO212" s="1651">
        <f t="shared" si="50"/>
        <v>0</v>
      </c>
      <c r="CQ212" s="1899" t="inlineStr">
        <is>
          <t/>
        </is>
      </c>
    </row>
    <row r="213" spans="1:98" s="579" customFormat="1" ht="12.75" x14ac:dyDescent="0.2">
      <c r="A213" s="2147">
        <v>6225</v>
      </c>
      <c r="B213" s="2148" t="s">
        <v>994</v>
      </c>
      <c r="C213" s="1652">
        <f>IF(ISERROR(VLOOKUP($A213,'I3 TB Data'!$A$19:$H$483,MATCH('O5 Details by Class &amp; Accounts'!$C$18, 'I3 TB Data'!$A$19:$H$19,0),0)), 0, VLOOKUP($A213,'I3 TB Data'!$A$19:$H$483,MATCH('O5 Details by Class &amp; Accounts'!$C$18,'I3 TB Data'!$A$19:$H$19,0),0))</f>
        <v>0</v>
      </c>
      <c r="D213" s="1653"/>
      <c r="E213" s="1652">
        <f t="shared" si="53"/>
        <v>0</v>
      </c>
      <c r="F213" s="1654">
        <f>IF(ISERROR(VLOOKUP($A213, 'E1 Categorization'!A33:E124, MATCH("Customer Component", 'E1 Categorization'!$A$33:$E$33,0), 0)), 0, IF(VLOOKUP($A213, 'E1 Categorization'!A33:E124, MATCH("Customer Component", 'E1 Categorization'!$A$33:$E$33,0), 0)=0, 'O5 Details by Class &amp; Accounts'!$E213, IF(AND(VLOOKUP($A213, 'E1 Categorization'!A33:E124, MATCH("Customer Component", 'E1 Categorization'!$A$33:$E$33,0), 0) &gt;0, VLOOKUP($A213, 'E1 Categorization'!A33:E124, MATCH("Customer Component", 'E1 Categorization'!$A$33:$E$33,0), 0)&lt;1), 'O5 Details by Class &amp; Accounts'!$E213*(1-VLOOKUP($A213, 'E1 Categorization'!A33:E124, MATCH("Customer Component", 'E1 Categorization'!$A$33:$E$33,0), 0)), 0)))</f>
        <v>0</v>
      </c>
      <c r="G213" s="1654">
        <f>IF(ISERROR(VLOOKUP($A213, 'E1 Categorization'!A33:E124, MATCH("Customer Component", 'E1 Categorization'!$A$33:$E$33,0), 0)),0, IF(VLOOKUP($A213, 'E1 Categorization'!A33:E124, MATCH("Customer Component", 'E1 Categorization'!$A$33:$E$33,0), 0)=0, 0, IF(AND(VLOOKUP($A213, 'E1 Categorization'!A33:E124, MATCH("Customer Component", 'E1 Categorization'!$A$33:$E$33,0), 0) &gt;0, VLOOKUP($A213, 'E1 Categorization'!A33:E124, MATCH("Customer Component", 'E1 Categorization'!$A$33:$E$33,0), 0)&lt;1), 'O5 Details by Class &amp; Accounts'!$E213*(VLOOKUP($A213, 'E1 Categorization'!A33:E124, MATCH("Customer Component", 'E1 Categorization'!$A$33:$E$33,0), 0)), 'O5 Details by Class &amp; Accounts'!$E213)))</f>
        <v>0</v>
      </c>
      <c r="H213" s="1655">
        <f t="shared" si="46"/>
        <v>0</v>
      </c>
      <c r="I213" s="1655">
        <f>IF(ISERROR(VLOOKUP(VLOOKUP($A213, 'E4 TB Allocation Details'!$A$18:$L$214, MATCH("Demand ID", 'E4 TB Allocation Details'!$A$18:$L$18, 0),FALSE), 'E2 Allocators'!$B$15:$W$358, MATCH('O5 Details by Class &amp; Accounts'!I$18, 'E2 Allocators'!$B$15:$W$15, 0),FALSE)*$F213), 0, VLOOKUP(VLOOKUP($A213, 'E4 TB Allocation Details'!$A$18:$L$214, MATCH("Demand ID", 'E4 TB Allocation Details'!$A$18:$L$18, 0),FALSE), 'E2 Allocators'!$B$15:$W$358, MATCH('O5 Details by Class &amp; Accounts'!I$18, 'E2 Allocators'!$B$15:$W$15, 0),FALSE)*$F213)</f>
        <v>0</v>
      </c>
      <c r="J213" s="1655">
        <f>IF(ISERROR(VLOOKUP(VLOOKUP($A213, 'E4 TB Allocation Details'!$A$18:$L$214, MATCH("Demand ID", 'E4 TB Allocation Details'!$A$18:$L$18, 0),FALSE), 'E2 Allocators'!$B$15:$W$358, MATCH('O5 Details by Class &amp; Accounts'!J$18, 'E2 Allocators'!$B$15:$W$15, 0),FALSE)*$F213), 0, VLOOKUP(VLOOKUP($A213, 'E4 TB Allocation Details'!$A$18:$L$214, MATCH("Demand ID", 'E4 TB Allocation Details'!$A$18:$L$18, 0),FALSE), 'E2 Allocators'!$B$15:$W$358, MATCH('O5 Details by Class &amp; Accounts'!J$18, 'E2 Allocators'!$B$15:$W$15, 0),FALSE)*$F213)</f>
        <v>0</v>
      </c>
      <c r="K213" s="1655">
        <f>IF(ISERROR(VLOOKUP(VLOOKUP($A213, 'E4 TB Allocation Details'!$A$18:$L$214, MATCH("Demand ID", 'E4 TB Allocation Details'!$A$18:$L$18, 0),FALSE), 'E2 Allocators'!$B$15:$W$358, MATCH('O5 Details by Class &amp; Accounts'!K$18, 'E2 Allocators'!$B$15:$W$15, 0),FALSE)*$F213), 0, VLOOKUP(VLOOKUP($A213, 'E4 TB Allocation Details'!$A$18:$L$214, MATCH("Demand ID", 'E4 TB Allocation Details'!$A$18:$L$18, 0),FALSE), 'E2 Allocators'!$B$15:$W$358, MATCH('O5 Details by Class &amp; Accounts'!K$18, 'E2 Allocators'!$B$15:$W$15, 0),FALSE)*$F213)</f>
        <v>0</v>
      </c>
      <c r="L213" s="1655">
        <f>IF(ISERROR(VLOOKUP(VLOOKUP($A213, 'E4 TB Allocation Details'!$A$18:$L$214, MATCH("Demand ID", 'E4 TB Allocation Details'!$A$18:$L$18, 0),FALSE), 'E2 Allocators'!$B$15:$W$358, MATCH('O5 Details by Class &amp; Accounts'!L$18, 'E2 Allocators'!$B$15:$W$15, 0),FALSE)*$F213), 0, VLOOKUP(VLOOKUP($A213, 'E4 TB Allocation Details'!$A$18:$L$214, MATCH("Demand ID", 'E4 TB Allocation Details'!$A$18:$L$18, 0),FALSE), 'E2 Allocators'!$B$15:$W$358, MATCH('O5 Details by Class &amp; Accounts'!L$18, 'E2 Allocators'!$B$15:$W$15, 0),FALSE)*$F213)</f>
        <v>0</v>
      </c>
      <c r="M213" s="1655">
        <f>IF(ISERROR(VLOOKUP(VLOOKUP($A213, 'E4 TB Allocation Details'!$A$18:$L$214, MATCH("Demand ID", 'E4 TB Allocation Details'!$A$18:$L$18, 0),FALSE), 'E2 Allocators'!$B$15:$W$358, MATCH('O5 Details by Class &amp; Accounts'!M$18, 'E2 Allocators'!$B$15:$W$15, 0),FALSE)*$F213), 0, VLOOKUP(VLOOKUP($A213, 'E4 TB Allocation Details'!$A$18:$L$214, MATCH("Demand ID", 'E4 TB Allocation Details'!$A$18:$L$18, 0),FALSE), 'E2 Allocators'!$B$15:$W$358, MATCH('O5 Details by Class &amp; Accounts'!M$18, 'E2 Allocators'!$B$15:$W$15, 0),FALSE)*$F213)</f>
        <v>0</v>
      </c>
      <c r="N213" s="1655">
        <f>IF(ISERROR(VLOOKUP(VLOOKUP($A213, 'E4 TB Allocation Details'!$A$18:$L$214, MATCH("Demand ID", 'E4 TB Allocation Details'!$A$18:$L$18, 0),FALSE), 'E2 Allocators'!$B$15:$W$358, MATCH('O5 Details by Class &amp; Accounts'!N$18, 'E2 Allocators'!$B$15:$W$15, 0),FALSE)*$F213), 0, VLOOKUP(VLOOKUP($A213, 'E4 TB Allocation Details'!$A$18:$L$214, MATCH("Demand ID", 'E4 TB Allocation Details'!$A$18:$L$18, 0),FALSE), 'E2 Allocators'!$B$15:$W$358, MATCH('O5 Details by Class &amp; Accounts'!N$18, 'E2 Allocators'!$B$15:$W$15, 0),FALSE)*$F213)</f>
        <v>0</v>
      </c>
      <c r="O213" s="1655">
        <f>IF(ISERROR(VLOOKUP(VLOOKUP($A213, 'E4 TB Allocation Details'!$A$18:$L$214, MATCH("Demand ID", 'E4 TB Allocation Details'!$A$18:$L$18, 0),FALSE), 'E2 Allocators'!$B$15:$W$358, MATCH('O5 Details by Class &amp; Accounts'!O$18, 'E2 Allocators'!$B$15:$W$15, 0),FALSE)*$F213), 0, VLOOKUP(VLOOKUP($A213, 'E4 TB Allocation Details'!$A$18:$L$214, MATCH("Demand ID", 'E4 TB Allocation Details'!$A$18:$L$18, 0),FALSE), 'E2 Allocators'!$B$15:$W$358, MATCH('O5 Details by Class &amp; Accounts'!O$18, 'E2 Allocators'!$B$15:$W$15, 0),FALSE)*$F213)</f>
        <v>0</v>
      </c>
      <c r="P213" s="1655">
        <f>IF(ISERROR(VLOOKUP(VLOOKUP($A213, 'E4 TB Allocation Details'!$A$18:$L$214, MATCH("Demand ID", 'E4 TB Allocation Details'!$A$18:$L$18, 0),FALSE), 'E2 Allocators'!$B$15:$W$358, MATCH('O5 Details by Class &amp; Accounts'!P$18, 'E2 Allocators'!$B$15:$W$15, 0),FALSE)*$F213), 0, VLOOKUP(VLOOKUP($A213, 'E4 TB Allocation Details'!$A$18:$L$214, MATCH("Demand ID", 'E4 TB Allocation Details'!$A$18:$L$18, 0),FALSE), 'E2 Allocators'!$B$15:$W$358, MATCH('O5 Details by Class &amp; Accounts'!P$18, 'E2 Allocators'!$B$15:$W$15, 0),FALSE)*$F213)</f>
        <v>0</v>
      </c>
      <c r="Q213" s="1655">
        <f>IF(ISERROR(VLOOKUP(VLOOKUP($A213, 'E4 TB Allocation Details'!$A$18:$L$214, MATCH("Demand ID", 'E4 TB Allocation Details'!$A$18:$L$18, 0),FALSE), 'E2 Allocators'!$B$15:$W$358, MATCH('O5 Details by Class &amp; Accounts'!Q$18, 'E2 Allocators'!$B$15:$W$15, 0),FALSE)*$F213), 0, VLOOKUP(VLOOKUP($A213, 'E4 TB Allocation Details'!$A$18:$L$214, MATCH("Demand ID", 'E4 TB Allocation Details'!$A$18:$L$18, 0),FALSE), 'E2 Allocators'!$B$15:$W$358, MATCH('O5 Details by Class &amp; Accounts'!Q$18, 'E2 Allocators'!$B$15:$W$15, 0),FALSE)*$F213)</f>
        <v>0</v>
      </c>
      <c r="R213" s="1655">
        <f>IF(ISERROR(VLOOKUP(VLOOKUP($A213, 'E4 TB Allocation Details'!$A$18:$L$214, MATCH("Demand ID", 'E4 TB Allocation Details'!$A$18:$L$18, 0),FALSE), 'E2 Allocators'!$B$15:$W$358, MATCH('O5 Details by Class &amp; Accounts'!R$18, 'E2 Allocators'!$B$15:$W$15, 0),FALSE)*$F213), 0, VLOOKUP(VLOOKUP($A213, 'E4 TB Allocation Details'!$A$18:$L$214, MATCH("Demand ID", 'E4 TB Allocation Details'!$A$18:$L$18, 0),FALSE), 'E2 Allocators'!$B$15:$W$358, MATCH('O5 Details by Class &amp; Accounts'!R$18, 'E2 Allocators'!$B$15:$W$15, 0),FALSE)*$F213)</f>
        <v>0</v>
      </c>
      <c r="S213" s="1655">
        <f>IF(ISERROR(VLOOKUP(VLOOKUP($A213, 'E4 TB Allocation Details'!$A$18:$L$214, MATCH("Demand ID", 'E4 TB Allocation Details'!$A$18:$L$18, 0),FALSE), 'E2 Allocators'!$B$15:$W$358, MATCH('O5 Details by Class &amp; Accounts'!S$18, 'E2 Allocators'!$B$15:$W$15, 0),FALSE)*$F213), 0, VLOOKUP(VLOOKUP($A213, 'E4 TB Allocation Details'!$A$18:$L$214, MATCH("Demand ID", 'E4 TB Allocation Details'!$A$18:$L$18, 0),FALSE), 'E2 Allocators'!$B$15:$W$358, MATCH('O5 Details by Class &amp; Accounts'!S$18, 'E2 Allocators'!$B$15:$W$15, 0),FALSE)*$F213)</f>
        <v>0</v>
      </c>
      <c r="T213" s="1655">
        <f>IF(ISERROR(VLOOKUP(VLOOKUP($A213, 'E4 TB Allocation Details'!$A$18:$L$214, MATCH("Demand ID", 'E4 TB Allocation Details'!$A$18:$L$18, 0),FALSE), 'E2 Allocators'!$B$15:$W$358, MATCH('O5 Details by Class &amp; Accounts'!T$18, 'E2 Allocators'!$B$15:$W$15, 0),FALSE)*$F213), 0, VLOOKUP(VLOOKUP($A213, 'E4 TB Allocation Details'!$A$18:$L$214, MATCH("Demand ID", 'E4 TB Allocation Details'!$A$18:$L$18, 0),FALSE), 'E2 Allocators'!$B$15:$W$358, MATCH('O5 Details by Class &amp; Accounts'!T$18, 'E2 Allocators'!$B$15:$W$15, 0),FALSE)*$F213)</f>
        <v>0</v>
      </c>
      <c r="U213" s="1655">
        <f>IF(ISERROR(VLOOKUP(VLOOKUP($A213, 'E4 TB Allocation Details'!$A$18:$L$214, MATCH("Demand ID", 'E4 TB Allocation Details'!$A$18:$L$18, 0),FALSE), 'E2 Allocators'!$B$15:$W$358, MATCH('O5 Details by Class &amp; Accounts'!U$18, 'E2 Allocators'!$B$15:$W$15, 0),FALSE)*$F213), 0, VLOOKUP(VLOOKUP($A213, 'E4 TB Allocation Details'!$A$18:$L$214, MATCH("Demand ID", 'E4 TB Allocation Details'!$A$18:$L$18, 0),FALSE), 'E2 Allocators'!$B$15:$W$358, MATCH('O5 Details by Class &amp; Accounts'!U$18, 'E2 Allocators'!$B$15:$W$15, 0),FALSE)*$F213)</f>
        <v>0</v>
      </c>
      <c r="V213" s="1655">
        <f>IF(ISERROR(VLOOKUP(VLOOKUP($A213, 'E4 TB Allocation Details'!$A$18:$L$214, MATCH("Demand ID", 'E4 TB Allocation Details'!$A$18:$L$18, 0),FALSE), 'E2 Allocators'!$B$15:$W$358, MATCH('O5 Details by Class &amp; Accounts'!V$18, 'E2 Allocators'!$B$15:$W$15, 0),FALSE)*$F213), 0, VLOOKUP(VLOOKUP($A213, 'E4 TB Allocation Details'!$A$18:$L$214, MATCH("Demand ID", 'E4 TB Allocation Details'!$A$18:$L$18, 0),FALSE), 'E2 Allocators'!$B$15:$W$358, MATCH('O5 Details by Class &amp; Accounts'!V$18, 'E2 Allocators'!$B$15:$W$15, 0),FALSE)*$F213)</f>
        <v>0</v>
      </c>
      <c r="W213" s="1655">
        <f>IF(ISERROR(VLOOKUP(VLOOKUP($A213, 'E4 TB Allocation Details'!$A$18:$L$214, MATCH("Demand ID", 'E4 TB Allocation Details'!$A$18:$L$18, 0),FALSE), 'E2 Allocators'!$B$15:$W$358, MATCH('O5 Details by Class &amp; Accounts'!W$18, 'E2 Allocators'!$B$15:$W$15, 0),FALSE)*$F213), 0, VLOOKUP(VLOOKUP($A213, 'E4 TB Allocation Details'!$A$18:$L$214, MATCH("Demand ID", 'E4 TB Allocation Details'!$A$18:$L$18, 0),FALSE), 'E2 Allocators'!$B$15:$W$358, MATCH('O5 Details by Class &amp; Accounts'!W$18, 'E2 Allocators'!$B$15:$W$15, 0),FALSE)*$F213)</f>
        <v>0</v>
      </c>
      <c r="X213" s="1655">
        <f>IF(ISERROR(VLOOKUP(VLOOKUP($A213, 'E4 TB Allocation Details'!$A$18:$L$214, MATCH("Demand ID", 'E4 TB Allocation Details'!$A$18:$L$18, 0),FALSE), 'E2 Allocators'!$B$15:$W$358, MATCH('O5 Details by Class &amp; Accounts'!X$18, 'E2 Allocators'!$B$15:$W$15, 0),FALSE)*$F213), 0, VLOOKUP(VLOOKUP($A213, 'E4 TB Allocation Details'!$A$18:$L$214, MATCH("Demand ID", 'E4 TB Allocation Details'!$A$18:$L$18, 0),FALSE), 'E2 Allocators'!$B$15:$W$358, MATCH('O5 Details by Class &amp; Accounts'!X$18, 'E2 Allocators'!$B$15:$W$15, 0),FALSE)*$F213)</f>
        <v>0</v>
      </c>
      <c r="Y213" s="1655">
        <f>IF(ISERROR(VLOOKUP(VLOOKUP($A213, 'E4 TB Allocation Details'!$A$18:$L$214, MATCH("Demand ID", 'E4 TB Allocation Details'!$A$18:$L$18, 0),FALSE), 'E2 Allocators'!$B$15:$W$358, MATCH('O5 Details by Class &amp; Accounts'!Y$18, 'E2 Allocators'!$B$15:$W$15, 0),FALSE)*$F213), 0, VLOOKUP(VLOOKUP($A213, 'E4 TB Allocation Details'!$A$18:$L$214, MATCH("Demand ID", 'E4 TB Allocation Details'!$A$18:$L$18, 0),FALSE), 'E2 Allocators'!$B$15:$W$358, MATCH('O5 Details by Class &amp; Accounts'!Y$18, 'E2 Allocators'!$B$15:$W$15, 0),FALSE)*$F213)</f>
        <v>0</v>
      </c>
      <c r="Z213" s="1655">
        <f>IF(ISERROR(VLOOKUP(VLOOKUP($A213, 'E4 TB Allocation Details'!$A$18:$L$214, MATCH("Demand ID", 'E4 TB Allocation Details'!$A$18:$L$18, 0),FALSE), 'E2 Allocators'!$B$15:$W$358, MATCH('O5 Details by Class &amp; Accounts'!Z$18, 'E2 Allocators'!$B$15:$W$15, 0),FALSE)*$F213), 0, VLOOKUP(VLOOKUP($A213, 'E4 TB Allocation Details'!$A$18:$L$214, MATCH("Demand ID", 'E4 TB Allocation Details'!$A$18:$L$18, 0),FALSE), 'E2 Allocators'!$B$15:$W$358, MATCH('O5 Details by Class &amp; Accounts'!Z$18, 'E2 Allocators'!$B$15:$W$15, 0),FALSE)*$F213)</f>
        <v>0</v>
      </c>
      <c r="AA213" s="1655">
        <f>IF(ISERROR(VLOOKUP(VLOOKUP($A213, 'E4 TB Allocation Details'!$A$18:$L$214, MATCH("Demand ID", 'E4 TB Allocation Details'!$A$18:$L$18, 0),FALSE), 'E2 Allocators'!$B$15:$W$358, MATCH('O5 Details by Class &amp; Accounts'!AA$18, 'E2 Allocators'!$B$15:$W$15, 0),FALSE)*$F213), 0, VLOOKUP(VLOOKUP($A213, 'E4 TB Allocation Details'!$A$18:$L$214, MATCH("Demand ID", 'E4 TB Allocation Details'!$A$18:$L$18, 0),FALSE), 'E2 Allocators'!$B$15:$W$358, MATCH('O5 Details by Class &amp; Accounts'!AA$18, 'E2 Allocators'!$B$15:$W$15, 0),FALSE)*$F213)</f>
        <v>0</v>
      </c>
      <c r="AB213" s="1655">
        <f>IF(ISERROR(VLOOKUP(VLOOKUP($A213, 'E4 TB Allocation Details'!$A$18:$L$214, MATCH("Demand ID", 'E4 TB Allocation Details'!$A$18:$L$18, 0),FALSE), 'E2 Allocators'!$B$15:$W$358, MATCH('O5 Details by Class &amp; Accounts'!AB$18, 'E2 Allocators'!$B$15:$W$15, 0),FALSE)*$F213), 0, VLOOKUP(VLOOKUP($A213, 'E4 TB Allocation Details'!$A$18:$L$214, MATCH("Demand ID", 'E4 TB Allocation Details'!$A$18:$L$18, 0),FALSE), 'E2 Allocators'!$B$15:$W$358, MATCH('O5 Details by Class &amp; Accounts'!AB$18, 'E2 Allocators'!$B$15:$W$15, 0),FALSE)*$F213)</f>
        <v>0</v>
      </c>
      <c r="AC213" s="1655">
        <f t="shared" si="47"/>
        <v>0</v>
      </c>
      <c r="AD213" s="1655">
        <f>IF(ISERROR(VLOOKUP(VLOOKUP($A213, 'E4 TB Allocation Details'!$A$18:$L$214, MATCH("Customer ID", 'E4 TB Allocation Details'!$A$18:$L$18, 0),FALSE), 'E2 Allocators'!$B$15:$W$358, MATCH('O5 Details by Class &amp; Accounts'!AD$18, 'E2 Allocators'!$B$15:$W$15, 0),FALSE)*$G213), 0, VLOOKUP(VLOOKUP($A213, 'E4 TB Allocation Details'!$A$18:$L$214, MATCH("Customer ID", 'E4 TB Allocation Details'!$A$18:$L$18, 0),FALSE), 'E2 Allocators'!$B$15:$W$358, MATCH('O5 Details by Class &amp; Accounts'!AD$18, 'E2 Allocators'!$B$15:$W$15, 0),FALSE)*$G213)</f>
        <v>0</v>
      </c>
      <c r="AE213" s="1655">
        <f>IF(ISERROR(VLOOKUP(VLOOKUP($A213, 'E4 TB Allocation Details'!$A$18:$L$214, MATCH("Customer ID", 'E4 TB Allocation Details'!$A$18:$L$18, 0),FALSE), 'E2 Allocators'!$B$15:$W$358, MATCH('O5 Details by Class &amp; Accounts'!AE$18, 'E2 Allocators'!$B$15:$W$15, 0),FALSE)*$G213), 0, VLOOKUP(VLOOKUP($A213, 'E4 TB Allocation Details'!$A$18:$L$214, MATCH("Customer ID", 'E4 TB Allocation Details'!$A$18:$L$18, 0),FALSE), 'E2 Allocators'!$B$15:$W$358, MATCH('O5 Details by Class &amp; Accounts'!AE$18, 'E2 Allocators'!$B$15:$W$15, 0),FALSE)*$G213)</f>
        <v>0</v>
      </c>
      <c r="AF213" s="1655">
        <f>IF(ISERROR(VLOOKUP(VLOOKUP($A213, 'E4 TB Allocation Details'!$A$18:$L$214, MATCH("Customer ID", 'E4 TB Allocation Details'!$A$18:$L$18, 0),FALSE), 'E2 Allocators'!$B$15:$W$358, MATCH('O5 Details by Class &amp; Accounts'!AF$18, 'E2 Allocators'!$B$15:$W$15, 0),FALSE)*$G213), 0, VLOOKUP(VLOOKUP($A213, 'E4 TB Allocation Details'!$A$18:$L$214, MATCH("Customer ID", 'E4 TB Allocation Details'!$A$18:$L$18, 0),FALSE), 'E2 Allocators'!$B$15:$W$358, MATCH('O5 Details by Class &amp; Accounts'!AF$18, 'E2 Allocators'!$B$15:$W$15, 0),FALSE)*$G213)</f>
        <v>0</v>
      </c>
      <c r="AG213" s="1655">
        <f>IF(ISERROR(VLOOKUP(VLOOKUP($A213, 'E4 TB Allocation Details'!$A$18:$L$214, MATCH("Customer ID", 'E4 TB Allocation Details'!$A$18:$L$18, 0),FALSE), 'E2 Allocators'!$B$15:$W$358, MATCH('O5 Details by Class &amp; Accounts'!AG$18, 'E2 Allocators'!$B$15:$W$15, 0),FALSE)*$G213), 0, VLOOKUP(VLOOKUP($A213, 'E4 TB Allocation Details'!$A$18:$L$214, MATCH("Customer ID", 'E4 TB Allocation Details'!$A$18:$L$18, 0),FALSE), 'E2 Allocators'!$B$15:$W$358, MATCH('O5 Details by Class &amp; Accounts'!AG$18, 'E2 Allocators'!$B$15:$W$15, 0),FALSE)*$G213)</f>
        <v>0</v>
      </c>
      <c r="AH213" s="1655">
        <f>IF(ISERROR(VLOOKUP(VLOOKUP($A213, 'E4 TB Allocation Details'!$A$18:$L$214, MATCH("Customer ID", 'E4 TB Allocation Details'!$A$18:$L$18, 0),FALSE), 'E2 Allocators'!$B$15:$W$358, MATCH('O5 Details by Class &amp; Accounts'!AH$18, 'E2 Allocators'!$B$15:$W$15, 0),FALSE)*$G213), 0, VLOOKUP(VLOOKUP($A213, 'E4 TB Allocation Details'!$A$18:$L$214, MATCH("Customer ID", 'E4 TB Allocation Details'!$A$18:$L$18, 0),FALSE), 'E2 Allocators'!$B$15:$W$358, MATCH('O5 Details by Class &amp; Accounts'!AH$18, 'E2 Allocators'!$B$15:$W$15, 0),FALSE)*$G213)</f>
        <v>0</v>
      </c>
      <c r="AI213" s="1655">
        <f>IF(ISERROR(VLOOKUP(VLOOKUP($A213, 'E4 TB Allocation Details'!$A$18:$L$214, MATCH("Customer ID", 'E4 TB Allocation Details'!$A$18:$L$18, 0),FALSE), 'E2 Allocators'!$B$15:$W$358, MATCH('O5 Details by Class &amp; Accounts'!AI$18, 'E2 Allocators'!$B$15:$W$15, 0),FALSE)*$G213), 0, VLOOKUP(VLOOKUP($A213, 'E4 TB Allocation Details'!$A$18:$L$214, MATCH("Customer ID", 'E4 TB Allocation Details'!$A$18:$L$18, 0),FALSE), 'E2 Allocators'!$B$15:$W$358, MATCH('O5 Details by Class &amp; Accounts'!AI$18, 'E2 Allocators'!$B$15:$W$15, 0),FALSE)*$G213)</f>
        <v>0</v>
      </c>
      <c r="AJ213" s="1655">
        <f>IF(ISERROR(VLOOKUP(VLOOKUP($A213, 'E4 TB Allocation Details'!$A$18:$L$214, MATCH("Customer ID", 'E4 TB Allocation Details'!$A$18:$L$18, 0),FALSE), 'E2 Allocators'!$B$15:$W$358, MATCH('O5 Details by Class &amp; Accounts'!AJ$18, 'E2 Allocators'!$B$15:$W$15, 0),FALSE)*$G213), 0, VLOOKUP(VLOOKUP($A213, 'E4 TB Allocation Details'!$A$18:$L$214, MATCH("Customer ID", 'E4 TB Allocation Details'!$A$18:$L$18, 0),FALSE), 'E2 Allocators'!$B$15:$W$358, MATCH('O5 Details by Class &amp; Accounts'!AJ$18, 'E2 Allocators'!$B$15:$W$15, 0),FALSE)*$G213)</f>
        <v>0</v>
      </c>
      <c r="AK213" s="1655">
        <f>IF(ISERROR(VLOOKUP(VLOOKUP($A213, 'E4 TB Allocation Details'!$A$18:$L$214, MATCH("Customer ID", 'E4 TB Allocation Details'!$A$18:$L$18, 0),FALSE), 'E2 Allocators'!$B$15:$W$358, MATCH('O5 Details by Class &amp; Accounts'!AK$18, 'E2 Allocators'!$B$15:$W$15, 0),FALSE)*$G213), 0, VLOOKUP(VLOOKUP($A213, 'E4 TB Allocation Details'!$A$18:$L$214, MATCH("Customer ID", 'E4 TB Allocation Details'!$A$18:$L$18, 0),FALSE), 'E2 Allocators'!$B$15:$W$358, MATCH('O5 Details by Class &amp; Accounts'!AK$18, 'E2 Allocators'!$B$15:$W$15, 0),FALSE)*$G213)</f>
        <v>0</v>
      </c>
      <c r="AL213" s="1655">
        <f>IF(ISERROR(VLOOKUP(VLOOKUP($A213, 'E4 TB Allocation Details'!$A$18:$L$214, MATCH("Customer ID", 'E4 TB Allocation Details'!$A$18:$L$18, 0),FALSE), 'E2 Allocators'!$B$15:$W$358, MATCH('O5 Details by Class &amp; Accounts'!AL$18, 'E2 Allocators'!$B$15:$W$15, 0),FALSE)*$G213), 0, VLOOKUP(VLOOKUP($A213, 'E4 TB Allocation Details'!$A$18:$L$214, MATCH("Customer ID", 'E4 TB Allocation Details'!$A$18:$L$18, 0),FALSE), 'E2 Allocators'!$B$15:$W$358, MATCH('O5 Details by Class &amp; Accounts'!AL$18, 'E2 Allocators'!$B$15:$W$15, 0),FALSE)*$G213)</f>
        <v>0</v>
      </c>
      <c r="AM213" s="1655">
        <f>IF(ISERROR(VLOOKUP(VLOOKUP($A213, 'E4 TB Allocation Details'!$A$18:$L$214, MATCH("Customer ID", 'E4 TB Allocation Details'!$A$18:$L$18, 0),FALSE), 'E2 Allocators'!$B$15:$W$358, MATCH('O5 Details by Class &amp; Accounts'!AM$18, 'E2 Allocators'!$B$15:$W$15, 0),FALSE)*$G213), 0, VLOOKUP(VLOOKUP($A213, 'E4 TB Allocation Details'!$A$18:$L$214, MATCH("Customer ID", 'E4 TB Allocation Details'!$A$18:$L$18, 0),FALSE), 'E2 Allocators'!$B$15:$W$358, MATCH('O5 Details by Class &amp; Accounts'!AM$18, 'E2 Allocators'!$B$15:$W$15, 0),FALSE)*$G213)</f>
        <v>0</v>
      </c>
      <c r="AN213" s="1655">
        <f>IF(ISERROR(VLOOKUP(VLOOKUP($A213, 'E4 TB Allocation Details'!$A$18:$L$214, MATCH("Customer ID", 'E4 TB Allocation Details'!$A$18:$L$18, 0),FALSE), 'E2 Allocators'!$B$15:$W$358, MATCH('O5 Details by Class &amp; Accounts'!AN$18, 'E2 Allocators'!$B$15:$W$15, 0),FALSE)*$G213), 0, VLOOKUP(VLOOKUP($A213, 'E4 TB Allocation Details'!$A$18:$L$214, MATCH("Customer ID", 'E4 TB Allocation Details'!$A$18:$L$18, 0),FALSE), 'E2 Allocators'!$B$15:$W$358, MATCH('O5 Details by Class &amp; Accounts'!AN$18, 'E2 Allocators'!$B$15:$W$15, 0),FALSE)*$G213)</f>
        <v>0</v>
      </c>
      <c r="AO213" s="1655">
        <f>IF(ISERROR(VLOOKUP(VLOOKUP($A213, 'E4 TB Allocation Details'!$A$18:$L$214, MATCH("Customer ID", 'E4 TB Allocation Details'!$A$18:$L$18, 0),FALSE), 'E2 Allocators'!$B$15:$W$358, MATCH('O5 Details by Class &amp; Accounts'!AO$18, 'E2 Allocators'!$B$15:$W$15, 0),FALSE)*$G213), 0, VLOOKUP(VLOOKUP($A213, 'E4 TB Allocation Details'!$A$18:$L$214, MATCH("Customer ID", 'E4 TB Allocation Details'!$A$18:$L$18, 0),FALSE), 'E2 Allocators'!$B$15:$W$358, MATCH('O5 Details by Class &amp; Accounts'!AO$18, 'E2 Allocators'!$B$15:$W$15, 0),FALSE)*$G213)</f>
        <v>0</v>
      </c>
      <c r="AP213" s="1655">
        <f>IF(ISERROR(VLOOKUP(VLOOKUP($A213, 'E4 TB Allocation Details'!$A$18:$L$214, MATCH("Customer ID", 'E4 TB Allocation Details'!$A$18:$L$18, 0),FALSE), 'E2 Allocators'!$B$15:$W$358, MATCH('O5 Details by Class &amp; Accounts'!AP$18, 'E2 Allocators'!$B$15:$W$15, 0),FALSE)*$G213), 0, VLOOKUP(VLOOKUP($A213, 'E4 TB Allocation Details'!$A$18:$L$214, MATCH("Customer ID", 'E4 TB Allocation Details'!$A$18:$L$18, 0),FALSE), 'E2 Allocators'!$B$15:$W$358, MATCH('O5 Details by Class &amp; Accounts'!AP$18, 'E2 Allocators'!$B$15:$W$15, 0),FALSE)*$G213)</f>
        <v>0</v>
      </c>
      <c r="AQ213" s="1655">
        <f>IF(ISERROR(VLOOKUP(VLOOKUP($A213, 'E4 TB Allocation Details'!$A$18:$L$214, MATCH("Customer ID", 'E4 TB Allocation Details'!$A$18:$L$18, 0),FALSE), 'E2 Allocators'!$B$15:$W$358, MATCH('O5 Details by Class &amp; Accounts'!AQ$18, 'E2 Allocators'!$B$15:$W$15, 0),FALSE)*$G213), 0, VLOOKUP(VLOOKUP($A213, 'E4 TB Allocation Details'!$A$18:$L$214, MATCH("Customer ID", 'E4 TB Allocation Details'!$A$18:$L$18, 0),FALSE), 'E2 Allocators'!$B$15:$W$358, MATCH('O5 Details by Class &amp; Accounts'!AQ$18, 'E2 Allocators'!$B$15:$W$15, 0),FALSE)*$G213)</f>
        <v>0</v>
      </c>
      <c r="AR213" s="1655">
        <f>IF(ISERROR(VLOOKUP(VLOOKUP($A213, 'E4 TB Allocation Details'!$A$18:$L$214, MATCH("Customer ID", 'E4 TB Allocation Details'!$A$18:$L$18, 0),FALSE), 'E2 Allocators'!$B$15:$W$358, MATCH('O5 Details by Class &amp; Accounts'!AR$18, 'E2 Allocators'!$B$15:$W$15, 0),FALSE)*$G213), 0, VLOOKUP(VLOOKUP($A213, 'E4 TB Allocation Details'!$A$18:$L$214, MATCH("Customer ID", 'E4 TB Allocation Details'!$A$18:$L$18, 0),FALSE), 'E2 Allocators'!$B$15:$W$358, MATCH('O5 Details by Class &amp; Accounts'!AR$18, 'E2 Allocators'!$B$15:$W$15, 0),FALSE)*$G213)</f>
        <v>0</v>
      </c>
      <c r="AS213" s="1655">
        <f>IF(ISERROR(VLOOKUP(VLOOKUP($A213, 'E4 TB Allocation Details'!$A$18:$L$214, MATCH("Customer ID", 'E4 TB Allocation Details'!$A$18:$L$18, 0),FALSE), 'E2 Allocators'!$B$15:$W$358, MATCH('O5 Details by Class &amp; Accounts'!AS$18, 'E2 Allocators'!$B$15:$W$15, 0),FALSE)*$G213), 0, VLOOKUP(VLOOKUP($A213, 'E4 TB Allocation Details'!$A$18:$L$214, MATCH("Customer ID", 'E4 TB Allocation Details'!$A$18:$L$18, 0),FALSE), 'E2 Allocators'!$B$15:$W$358, MATCH('O5 Details by Class &amp; Accounts'!AS$18, 'E2 Allocators'!$B$15:$W$15, 0),FALSE)*$G213)</f>
        <v>0</v>
      </c>
      <c r="AT213" s="1655">
        <f>IF(ISERROR(VLOOKUP(VLOOKUP($A213, 'E4 TB Allocation Details'!$A$18:$L$214, MATCH("Customer ID", 'E4 TB Allocation Details'!$A$18:$L$18, 0),FALSE), 'E2 Allocators'!$B$15:$W$358, MATCH('O5 Details by Class &amp; Accounts'!AT$18, 'E2 Allocators'!$B$15:$W$15, 0),FALSE)*$G213), 0, VLOOKUP(VLOOKUP($A213, 'E4 TB Allocation Details'!$A$18:$L$214, MATCH("Customer ID", 'E4 TB Allocation Details'!$A$18:$L$18, 0),FALSE), 'E2 Allocators'!$B$15:$W$358, MATCH('O5 Details by Class &amp; Accounts'!AT$18, 'E2 Allocators'!$B$15:$W$15, 0),FALSE)*$G213)</f>
        <v>0</v>
      </c>
      <c r="AU213" s="1655">
        <f>IF(ISERROR(VLOOKUP(VLOOKUP($A213, 'E4 TB Allocation Details'!$A$18:$L$214, MATCH("Customer ID", 'E4 TB Allocation Details'!$A$18:$L$18, 0),FALSE), 'E2 Allocators'!$B$15:$W$358, MATCH('O5 Details by Class &amp; Accounts'!AU$18, 'E2 Allocators'!$B$15:$W$15, 0),FALSE)*$G213), 0, VLOOKUP(VLOOKUP($A213, 'E4 TB Allocation Details'!$A$18:$L$214, MATCH("Customer ID", 'E4 TB Allocation Details'!$A$18:$L$18, 0),FALSE), 'E2 Allocators'!$B$15:$W$358, MATCH('O5 Details by Class &amp; Accounts'!AU$18, 'E2 Allocators'!$B$15:$W$15, 0),FALSE)*$G213)</f>
        <v>0</v>
      </c>
      <c r="AV213" s="1655">
        <f>IF(ISERROR(VLOOKUP(VLOOKUP($A213, 'E4 TB Allocation Details'!$A$18:$L$214, MATCH("Customer ID", 'E4 TB Allocation Details'!$A$18:$L$18, 0),FALSE), 'E2 Allocators'!$B$15:$W$358, MATCH('O5 Details by Class &amp; Accounts'!AV$18, 'E2 Allocators'!$B$15:$W$15, 0),FALSE)*$G213), 0, VLOOKUP(VLOOKUP($A213, 'E4 TB Allocation Details'!$A$18:$L$214, MATCH("Customer ID", 'E4 TB Allocation Details'!$A$18:$L$18, 0),FALSE), 'E2 Allocators'!$B$15:$W$358, MATCH('O5 Details by Class &amp; Accounts'!AV$18, 'E2 Allocators'!$B$15:$W$15, 0),FALSE)*$G213)</f>
        <v>0</v>
      </c>
      <c r="AW213" s="1655">
        <f>IF(ISERROR(VLOOKUP(VLOOKUP($A213, 'E4 TB Allocation Details'!$A$18:$L$214, MATCH("Customer ID", 'E4 TB Allocation Details'!$A$18:$L$18, 0),FALSE), 'E2 Allocators'!$B$15:$W$358, MATCH('O5 Details by Class &amp; Accounts'!AW$18, 'E2 Allocators'!$B$15:$W$15, 0),FALSE)*$G213), 0, VLOOKUP(VLOOKUP($A213, 'E4 TB Allocation Details'!$A$18:$L$214, MATCH("Customer ID", 'E4 TB Allocation Details'!$A$18:$L$18, 0),FALSE), 'E2 Allocators'!$B$15:$W$358, MATCH('O5 Details by Class &amp; Accounts'!AW$18, 'E2 Allocators'!$B$15:$W$15, 0),FALSE)*$G213)</f>
        <v>0</v>
      </c>
      <c r="AX213" s="1655">
        <f t="shared" si="51"/>
        <v>0</v>
      </c>
      <c r="AY213" s="1655">
        <f>IF(ISERROR(VLOOKUP(VLOOKUP($A213, 'E4 TB Allocation Details'!$A$18:$L$214, MATCH("Misc ID", 'E4 TB Allocation Details'!$A$18:$L$18, 0),FALSE), 'E2 Allocators'!$B$15:$W$358, MATCH('O5 Details by Class &amp; Accounts'!AY$18, 'E2 Allocators'!$B$15:$W$15, 0),FALSE)*$E213), 0, VLOOKUP(VLOOKUP($A213, 'E4 TB Allocation Details'!$A$18:$L$214, MATCH("Misc ID", 'E4 TB Allocation Details'!$A$18:$L$18, 0),FALSE), 'E2 Allocators'!$B$15:$W$358, MATCH('O5 Details by Class &amp; Accounts'!AY$18, 'E2 Allocators'!$B$15:$W$15, 0),FALSE)*$E213)</f>
        <v>0</v>
      </c>
      <c r="AZ213" s="1655">
        <f>IF(ISERROR(VLOOKUP(VLOOKUP($A213, 'E4 TB Allocation Details'!$A$18:$L$214, MATCH("Misc ID", 'E4 TB Allocation Details'!$A$18:$L$18, 0),FALSE), 'E2 Allocators'!$B$15:$W$358, MATCH('O5 Details by Class &amp; Accounts'!AZ$18, 'E2 Allocators'!$B$15:$W$15, 0),FALSE)*$E213), 0, VLOOKUP(VLOOKUP($A213, 'E4 TB Allocation Details'!$A$18:$L$214, MATCH("Misc ID", 'E4 TB Allocation Details'!$A$18:$L$18, 0),FALSE), 'E2 Allocators'!$B$15:$W$358, MATCH('O5 Details by Class &amp; Accounts'!AZ$18, 'E2 Allocators'!$B$15:$W$15, 0),FALSE)*$E213)</f>
        <v>0</v>
      </c>
      <c r="BA213" s="1655">
        <f>IF(ISERROR(VLOOKUP(VLOOKUP($A213, 'E4 TB Allocation Details'!$A$18:$L$214, MATCH("Misc ID", 'E4 TB Allocation Details'!$A$18:$L$18, 0),FALSE), 'E2 Allocators'!$B$15:$W$358, MATCH('O5 Details by Class &amp; Accounts'!BA$18, 'E2 Allocators'!$B$15:$W$15, 0),FALSE)*$E213), 0, VLOOKUP(VLOOKUP($A213, 'E4 TB Allocation Details'!$A$18:$L$214, MATCH("Misc ID", 'E4 TB Allocation Details'!$A$18:$L$18, 0),FALSE), 'E2 Allocators'!$B$15:$W$358, MATCH('O5 Details by Class &amp; Accounts'!BA$18, 'E2 Allocators'!$B$15:$W$15, 0),FALSE)*$E213)</f>
        <v>0</v>
      </c>
      <c r="BB213" s="1655">
        <f>IF(ISERROR(VLOOKUP(VLOOKUP($A213, 'E4 TB Allocation Details'!$A$18:$L$214, MATCH("Misc ID", 'E4 TB Allocation Details'!$A$18:$L$18, 0),FALSE), 'E2 Allocators'!$B$15:$W$358, MATCH('O5 Details by Class &amp; Accounts'!BB$18, 'E2 Allocators'!$B$15:$W$15, 0),FALSE)*$E213), 0, VLOOKUP(VLOOKUP($A213, 'E4 TB Allocation Details'!$A$18:$L$214, MATCH("Misc ID", 'E4 TB Allocation Details'!$A$18:$L$18, 0),FALSE), 'E2 Allocators'!$B$15:$W$358, MATCH('O5 Details by Class &amp; Accounts'!BB$18, 'E2 Allocators'!$B$15:$W$15, 0),FALSE)*$E213)</f>
        <v>0</v>
      </c>
      <c r="BC213" s="1655">
        <f>IF(ISERROR(VLOOKUP(VLOOKUP($A213, 'E4 TB Allocation Details'!$A$18:$L$214, MATCH("Misc ID", 'E4 TB Allocation Details'!$A$18:$L$18, 0),FALSE), 'E2 Allocators'!$B$15:$W$358, MATCH('O5 Details by Class &amp; Accounts'!BC$18, 'E2 Allocators'!$B$15:$W$15, 0),FALSE)*$E213), 0, VLOOKUP(VLOOKUP($A213, 'E4 TB Allocation Details'!$A$18:$L$214, MATCH("Misc ID", 'E4 TB Allocation Details'!$A$18:$L$18, 0),FALSE), 'E2 Allocators'!$B$15:$W$358, MATCH('O5 Details by Class &amp; Accounts'!BC$18, 'E2 Allocators'!$B$15:$W$15, 0),FALSE)*$E213)</f>
        <v>0</v>
      </c>
      <c r="BD213" s="1655">
        <f>IF(ISERROR(VLOOKUP(VLOOKUP($A213, 'E4 TB Allocation Details'!$A$18:$L$214, MATCH("Misc ID", 'E4 TB Allocation Details'!$A$18:$L$18, 0),FALSE), 'E2 Allocators'!$B$15:$W$358, MATCH('O5 Details by Class &amp; Accounts'!BD$18, 'E2 Allocators'!$B$15:$W$15, 0),FALSE)*$E213), 0, VLOOKUP(VLOOKUP($A213, 'E4 TB Allocation Details'!$A$18:$L$214, MATCH("Misc ID", 'E4 TB Allocation Details'!$A$18:$L$18, 0),FALSE), 'E2 Allocators'!$B$15:$W$358, MATCH('O5 Details by Class &amp; Accounts'!BD$18, 'E2 Allocators'!$B$15:$W$15, 0),FALSE)*$E213)</f>
        <v>0</v>
      </c>
      <c r="BE213" s="1655">
        <f>IF(ISERROR(VLOOKUP(VLOOKUP($A213, 'E4 TB Allocation Details'!$A$18:$L$214, MATCH("Misc ID", 'E4 TB Allocation Details'!$A$18:$L$18, 0),FALSE), 'E2 Allocators'!$B$15:$W$358, MATCH('O5 Details by Class &amp; Accounts'!BE$18, 'E2 Allocators'!$B$15:$W$15, 0),FALSE)*$E213), 0, VLOOKUP(VLOOKUP($A213, 'E4 TB Allocation Details'!$A$18:$L$214, MATCH("Misc ID", 'E4 TB Allocation Details'!$A$18:$L$18, 0),FALSE), 'E2 Allocators'!$B$15:$W$358, MATCH('O5 Details by Class &amp; Accounts'!BE$18, 'E2 Allocators'!$B$15:$W$15, 0),FALSE)*$E213)</f>
        <v>0</v>
      </c>
      <c r="BF213" s="1655">
        <f>IF(ISERROR(VLOOKUP(VLOOKUP($A213, 'E4 TB Allocation Details'!$A$18:$L$214, MATCH("Misc ID", 'E4 TB Allocation Details'!$A$18:$L$18, 0),FALSE), 'E2 Allocators'!$B$15:$W$358, MATCH('O5 Details by Class &amp; Accounts'!BF$18, 'E2 Allocators'!$B$15:$W$15, 0),FALSE)*$E213), 0, VLOOKUP(VLOOKUP($A213, 'E4 TB Allocation Details'!$A$18:$L$214, MATCH("Misc ID", 'E4 TB Allocation Details'!$A$18:$L$18, 0),FALSE), 'E2 Allocators'!$B$15:$W$358, MATCH('O5 Details by Class &amp; Accounts'!BF$18, 'E2 Allocators'!$B$15:$W$15, 0),FALSE)*$E213)</f>
        <v>0</v>
      </c>
      <c r="BG213" s="1655">
        <f>IF(ISERROR(VLOOKUP(VLOOKUP($A213, 'E4 TB Allocation Details'!$A$18:$L$214, MATCH("Misc ID", 'E4 TB Allocation Details'!$A$18:$L$18, 0),FALSE), 'E2 Allocators'!$B$15:$W$358, MATCH('O5 Details by Class &amp; Accounts'!BG$18, 'E2 Allocators'!$B$15:$W$15, 0),FALSE)*$E213), 0, VLOOKUP(VLOOKUP($A213, 'E4 TB Allocation Details'!$A$18:$L$214, MATCH("Misc ID", 'E4 TB Allocation Details'!$A$18:$L$18, 0),FALSE), 'E2 Allocators'!$B$15:$W$358, MATCH('O5 Details by Class &amp; Accounts'!BG$18, 'E2 Allocators'!$B$15:$W$15, 0),FALSE)*$E213)</f>
        <v>0</v>
      </c>
      <c r="BH213" s="1655">
        <f>IF(ISERROR(VLOOKUP(VLOOKUP($A213, 'E4 TB Allocation Details'!$A$18:$L$214, MATCH("Misc ID", 'E4 TB Allocation Details'!$A$18:$L$18, 0),FALSE), 'E2 Allocators'!$B$15:$W$358, MATCH('O5 Details by Class &amp; Accounts'!BH$18, 'E2 Allocators'!$B$15:$W$15, 0),FALSE)*$E213), 0, VLOOKUP(VLOOKUP($A213, 'E4 TB Allocation Details'!$A$18:$L$214, MATCH("Misc ID", 'E4 TB Allocation Details'!$A$18:$L$18, 0),FALSE), 'E2 Allocators'!$B$15:$W$358, MATCH('O5 Details by Class &amp; Accounts'!BH$18, 'E2 Allocators'!$B$15:$W$15, 0),FALSE)*$E213)</f>
        <v>0</v>
      </c>
      <c r="BI213" s="1655">
        <f>IF(ISERROR(VLOOKUP(VLOOKUP($A213, 'E4 TB Allocation Details'!$A$18:$L$214, MATCH("Misc ID", 'E4 TB Allocation Details'!$A$18:$L$18, 0),FALSE), 'E2 Allocators'!$B$15:$W$358, MATCH('O5 Details by Class &amp; Accounts'!BI$18, 'E2 Allocators'!$B$15:$W$15, 0),FALSE)*$E213), 0, VLOOKUP(VLOOKUP($A213, 'E4 TB Allocation Details'!$A$18:$L$214, MATCH("Misc ID", 'E4 TB Allocation Details'!$A$18:$L$18, 0),FALSE), 'E2 Allocators'!$B$15:$W$358, MATCH('O5 Details by Class &amp; Accounts'!BI$18, 'E2 Allocators'!$B$15:$W$15, 0),FALSE)*$E213)</f>
        <v>0</v>
      </c>
      <c r="BJ213" s="1655">
        <f>IF(ISERROR(VLOOKUP(VLOOKUP($A213, 'E4 TB Allocation Details'!$A$18:$L$214, MATCH("Misc ID", 'E4 TB Allocation Details'!$A$18:$L$18, 0),FALSE), 'E2 Allocators'!$B$15:$W$358, MATCH('O5 Details by Class &amp; Accounts'!BJ$18, 'E2 Allocators'!$B$15:$W$15, 0),FALSE)*$E213), 0, VLOOKUP(VLOOKUP($A213, 'E4 TB Allocation Details'!$A$18:$L$214, MATCH("Misc ID", 'E4 TB Allocation Details'!$A$18:$L$18, 0),FALSE), 'E2 Allocators'!$B$15:$W$358, MATCH('O5 Details by Class &amp; Accounts'!BJ$18, 'E2 Allocators'!$B$15:$W$15, 0),FALSE)*$E213)</f>
        <v>0</v>
      </c>
      <c r="BK213" s="1655">
        <f>IF(ISERROR(VLOOKUP(VLOOKUP($A213, 'E4 TB Allocation Details'!$A$18:$L$214, MATCH("Misc ID", 'E4 TB Allocation Details'!$A$18:$L$18, 0),FALSE), 'E2 Allocators'!$B$15:$W$358, MATCH('O5 Details by Class &amp; Accounts'!BK$18, 'E2 Allocators'!$B$15:$W$15, 0),FALSE)*$E213), 0, VLOOKUP(VLOOKUP($A213, 'E4 TB Allocation Details'!$A$18:$L$214, MATCH("Misc ID", 'E4 TB Allocation Details'!$A$18:$L$18, 0),FALSE), 'E2 Allocators'!$B$15:$W$358, MATCH('O5 Details by Class &amp; Accounts'!BK$18, 'E2 Allocators'!$B$15:$W$15, 0),FALSE)*$E213)</f>
        <v>0</v>
      </c>
      <c r="BL213" s="1655">
        <f>IF(ISERROR(VLOOKUP(VLOOKUP($A213, 'E4 TB Allocation Details'!$A$18:$L$214, MATCH("Misc ID", 'E4 TB Allocation Details'!$A$18:$L$18, 0),FALSE), 'E2 Allocators'!$B$15:$W$358, MATCH('O5 Details by Class &amp; Accounts'!BL$18, 'E2 Allocators'!$B$15:$W$15, 0),FALSE)*$E213), 0, VLOOKUP(VLOOKUP($A213, 'E4 TB Allocation Details'!$A$18:$L$214, MATCH("Misc ID", 'E4 TB Allocation Details'!$A$18:$L$18, 0),FALSE), 'E2 Allocators'!$B$15:$W$358, MATCH('O5 Details by Class &amp; Accounts'!BL$18, 'E2 Allocators'!$B$15:$W$15, 0),FALSE)*$E213)</f>
        <v>0</v>
      </c>
      <c r="BM213" s="1655">
        <f>IF(ISERROR(VLOOKUP(VLOOKUP($A213, 'E4 TB Allocation Details'!$A$18:$L$214, MATCH("Misc ID", 'E4 TB Allocation Details'!$A$18:$L$18, 0),FALSE), 'E2 Allocators'!$B$15:$W$358, MATCH('O5 Details by Class &amp; Accounts'!BM$18, 'E2 Allocators'!$B$15:$W$15, 0),FALSE)*$E213), 0, VLOOKUP(VLOOKUP($A213, 'E4 TB Allocation Details'!$A$18:$L$214, MATCH("Misc ID", 'E4 TB Allocation Details'!$A$18:$L$18, 0),FALSE), 'E2 Allocators'!$B$15:$W$358, MATCH('O5 Details by Class &amp; Accounts'!BM$18, 'E2 Allocators'!$B$15:$W$15, 0),FALSE)*$E213)</f>
        <v>0</v>
      </c>
      <c r="BN213" s="1655">
        <f>IF(ISERROR(VLOOKUP(VLOOKUP($A213, 'E4 TB Allocation Details'!$A$18:$L$214, MATCH("Misc ID", 'E4 TB Allocation Details'!$A$18:$L$18, 0),FALSE), 'E2 Allocators'!$B$15:$W$358, MATCH('O5 Details by Class &amp; Accounts'!BN$18, 'E2 Allocators'!$B$15:$W$15, 0),FALSE)*$E213), 0, VLOOKUP(VLOOKUP($A213, 'E4 TB Allocation Details'!$A$18:$L$214, MATCH("Misc ID", 'E4 TB Allocation Details'!$A$18:$L$18, 0),FALSE), 'E2 Allocators'!$B$15:$W$358, MATCH('O5 Details by Class &amp; Accounts'!BN$18, 'E2 Allocators'!$B$15:$W$15, 0),FALSE)*$E213)</f>
        <v>0</v>
      </c>
      <c r="BO213" s="1655">
        <f>IF(ISERROR(VLOOKUP(VLOOKUP($A213, 'E4 TB Allocation Details'!$A$18:$L$214, MATCH("Misc ID", 'E4 TB Allocation Details'!$A$18:$L$18, 0),FALSE), 'E2 Allocators'!$B$15:$W$358, MATCH('O5 Details by Class &amp; Accounts'!BO$18, 'E2 Allocators'!$B$15:$W$15, 0),FALSE)*$E213), 0, VLOOKUP(VLOOKUP($A213, 'E4 TB Allocation Details'!$A$18:$L$214, MATCH("Misc ID", 'E4 TB Allocation Details'!$A$18:$L$18, 0),FALSE), 'E2 Allocators'!$B$15:$W$358, MATCH('O5 Details by Class &amp; Accounts'!BO$18, 'E2 Allocators'!$B$15:$W$15, 0),FALSE)*$E213)</f>
        <v>0</v>
      </c>
      <c r="BP213" s="1655">
        <f>IF(ISERROR(VLOOKUP(VLOOKUP($A213, 'E4 TB Allocation Details'!$A$18:$L$214, MATCH("Misc ID", 'E4 TB Allocation Details'!$A$18:$L$18, 0),FALSE), 'E2 Allocators'!$B$15:$W$358, MATCH('O5 Details by Class &amp; Accounts'!BP$18, 'E2 Allocators'!$B$15:$W$15, 0),FALSE)*$E213), 0, VLOOKUP(VLOOKUP($A213, 'E4 TB Allocation Details'!$A$18:$L$214, MATCH("Misc ID", 'E4 TB Allocation Details'!$A$18:$L$18, 0),FALSE), 'E2 Allocators'!$B$15:$W$358, MATCH('O5 Details by Class &amp; Accounts'!BP$18, 'E2 Allocators'!$B$15:$W$15, 0),FALSE)*$E213)</f>
        <v>0</v>
      </c>
      <c r="BQ213" s="1655">
        <f>IF(ISERROR(VLOOKUP(VLOOKUP($A213, 'E4 TB Allocation Details'!$A$18:$L$214, MATCH("Misc ID", 'E4 TB Allocation Details'!$A$18:$L$18, 0),FALSE), 'E2 Allocators'!$B$15:$W$358, MATCH('O5 Details by Class &amp; Accounts'!BQ$18, 'E2 Allocators'!$B$15:$W$15, 0),FALSE)*$E213), 0, VLOOKUP(VLOOKUP($A213, 'E4 TB Allocation Details'!$A$18:$L$214, MATCH("Misc ID", 'E4 TB Allocation Details'!$A$18:$L$18, 0),FALSE), 'E2 Allocators'!$B$15:$W$358, MATCH('O5 Details by Class &amp; Accounts'!BQ$18, 'E2 Allocators'!$B$15:$W$15, 0),FALSE)*$E213)</f>
        <v>0</v>
      </c>
      <c r="BR213" s="1655">
        <f>IF(ISERROR(VLOOKUP(VLOOKUP($A213, 'E4 TB Allocation Details'!$A$18:$L$214, MATCH("Misc ID", 'E4 TB Allocation Details'!$A$18:$L$18, 0),FALSE), 'E2 Allocators'!$B$15:$W$358, MATCH('O5 Details by Class &amp; Accounts'!BR$18, 'E2 Allocators'!$B$15:$W$15, 0),FALSE)*$E213), 0, VLOOKUP(VLOOKUP($A213, 'E4 TB Allocation Details'!$A$18:$L$214, MATCH("Misc ID", 'E4 TB Allocation Details'!$A$18:$L$18, 0),FALSE), 'E2 Allocators'!$B$15:$W$358, MATCH('O5 Details by Class &amp; Accounts'!BR$18, 'E2 Allocators'!$B$15:$W$15, 0),FALSE)*$E213)</f>
        <v>0</v>
      </c>
      <c r="BS213" s="1655">
        <f t="shared" si="48"/>
        <v>0</v>
      </c>
      <c r="BT213" s="1655">
        <f>IF(ISERROR(VLOOKUP(VLOOKUP($A213, 'E4 TB Allocation Details'!$A$18:$L$214, MATCH("A &amp; G ID", 'E4 TB Allocation Details'!$A$18:$L$18, 0),FALSE), 'E2 Allocators'!$B$15:$W$358, MATCH('O5 Details by Class &amp; Accounts'!BT$18, 'E2 Allocators'!$B$15:$W$15, 0),FALSE)*$E213), 0, VLOOKUP(VLOOKUP($A213, 'E4 TB Allocation Details'!$A$18:$L$214, MATCH("A &amp; G ID", 'E4 TB Allocation Details'!$A$18:$L$18, 0),FALSE), 'E2 Allocators'!$B$15:$W$358, MATCH('O5 Details by Class &amp; Accounts'!BT$18, 'E2 Allocators'!$B$15:$W$15, 0),FALSE)*$E213)</f>
        <v>0</v>
      </c>
      <c r="BU213" s="1655">
        <f>IF(ISERROR(VLOOKUP(VLOOKUP($A213, 'E4 TB Allocation Details'!$A$18:$L$214, MATCH("A &amp; G ID", 'E4 TB Allocation Details'!$A$18:$L$18, 0),FALSE), 'E2 Allocators'!$B$15:$W$358, MATCH('O5 Details by Class &amp; Accounts'!BU$18, 'E2 Allocators'!$B$15:$W$15, 0),FALSE)*$E213), 0, VLOOKUP(VLOOKUP($A213, 'E4 TB Allocation Details'!$A$18:$L$214, MATCH("A &amp; G ID", 'E4 TB Allocation Details'!$A$18:$L$18, 0),FALSE), 'E2 Allocators'!$B$15:$W$358, MATCH('O5 Details by Class &amp; Accounts'!BU$18, 'E2 Allocators'!$B$15:$W$15, 0),FALSE)*$E213)</f>
        <v>0</v>
      </c>
      <c r="BV213" s="1655">
        <f>IF(ISERROR(VLOOKUP(VLOOKUP($A213, 'E4 TB Allocation Details'!$A$18:$L$214, MATCH("A &amp; G ID", 'E4 TB Allocation Details'!$A$18:$L$18, 0),FALSE), 'E2 Allocators'!$B$15:$W$358, MATCH('O5 Details by Class &amp; Accounts'!BV$18, 'E2 Allocators'!$B$15:$W$15, 0),FALSE)*$E213), 0, VLOOKUP(VLOOKUP($A213, 'E4 TB Allocation Details'!$A$18:$L$214, MATCH("A &amp; G ID", 'E4 TB Allocation Details'!$A$18:$L$18, 0),FALSE), 'E2 Allocators'!$B$15:$W$358, MATCH('O5 Details by Class &amp; Accounts'!BV$18, 'E2 Allocators'!$B$15:$W$15, 0),FALSE)*$E213)</f>
        <v>0</v>
      </c>
      <c r="BW213" s="1655">
        <f>IF(ISERROR(VLOOKUP(VLOOKUP($A213, 'E4 TB Allocation Details'!$A$18:$L$214, MATCH("A &amp; G ID", 'E4 TB Allocation Details'!$A$18:$L$18, 0),FALSE), 'E2 Allocators'!$B$15:$W$358, MATCH('O5 Details by Class &amp; Accounts'!BW$18, 'E2 Allocators'!$B$15:$W$15, 0),FALSE)*$E213), 0, VLOOKUP(VLOOKUP($A213, 'E4 TB Allocation Details'!$A$18:$L$214, MATCH("A &amp; G ID", 'E4 TB Allocation Details'!$A$18:$L$18, 0),FALSE), 'E2 Allocators'!$B$15:$W$358, MATCH('O5 Details by Class &amp; Accounts'!BW$18, 'E2 Allocators'!$B$15:$W$15, 0),FALSE)*$E213)</f>
        <v>0</v>
      </c>
      <c r="BX213" s="1655">
        <f>IF(ISERROR(VLOOKUP(VLOOKUP($A213, 'E4 TB Allocation Details'!$A$18:$L$214, MATCH("A &amp; G ID", 'E4 TB Allocation Details'!$A$18:$L$18, 0),FALSE), 'E2 Allocators'!$B$15:$W$358, MATCH('O5 Details by Class &amp; Accounts'!BX$18, 'E2 Allocators'!$B$15:$W$15, 0),FALSE)*$E213), 0, VLOOKUP(VLOOKUP($A213, 'E4 TB Allocation Details'!$A$18:$L$214, MATCH("A &amp; G ID", 'E4 TB Allocation Details'!$A$18:$L$18, 0),FALSE), 'E2 Allocators'!$B$15:$W$358, MATCH('O5 Details by Class &amp; Accounts'!BX$18, 'E2 Allocators'!$B$15:$W$15, 0),FALSE)*$E213)</f>
        <v>0</v>
      </c>
      <c r="BY213" s="1655">
        <f>IF(ISERROR(VLOOKUP(VLOOKUP($A213, 'E4 TB Allocation Details'!$A$18:$L$214, MATCH("A &amp; G ID", 'E4 TB Allocation Details'!$A$18:$L$18, 0),FALSE), 'E2 Allocators'!$B$15:$W$358, MATCH('O5 Details by Class &amp; Accounts'!BY$18, 'E2 Allocators'!$B$15:$W$15, 0),FALSE)*$E213), 0, VLOOKUP(VLOOKUP($A213, 'E4 TB Allocation Details'!$A$18:$L$214, MATCH("A &amp; G ID", 'E4 TB Allocation Details'!$A$18:$L$18, 0),FALSE), 'E2 Allocators'!$B$15:$W$358, MATCH('O5 Details by Class &amp; Accounts'!BY$18, 'E2 Allocators'!$B$15:$W$15, 0),FALSE)*$E213)</f>
        <v>0</v>
      </c>
      <c r="BZ213" s="1655">
        <f>IF(ISERROR(VLOOKUP(VLOOKUP($A213, 'E4 TB Allocation Details'!$A$18:$L$214, MATCH("A &amp; G ID", 'E4 TB Allocation Details'!$A$18:$L$18, 0),FALSE), 'E2 Allocators'!$B$15:$W$358, MATCH('O5 Details by Class &amp; Accounts'!BZ$18, 'E2 Allocators'!$B$15:$W$15, 0),FALSE)*$E213), 0, VLOOKUP(VLOOKUP($A213, 'E4 TB Allocation Details'!$A$18:$L$214, MATCH("A &amp; G ID", 'E4 TB Allocation Details'!$A$18:$L$18, 0),FALSE), 'E2 Allocators'!$B$15:$W$358, MATCH('O5 Details by Class &amp; Accounts'!BZ$18, 'E2 Allocators'!$B$15:$W$15, 0),FALSE)*$E213)</f>
        <v>0</v>
      </c>
      <c r="CA213" s="1655">
        <f>IF(ISERROR(VLOOKUP(VLOOKUP($A213, 'E4 TB Allocation Details'!$A$18:$L$214, MATCH("A &amp; G ID", 'E4 TB Allocation Details'!$A$18:$L$18, 0),FALSE), 'E2 Allocators'!$B$15:$W$358, MATCH('O5 Details by Class &amp; Accounts'!CA$18, 'E2 Allocators'!$B$15:$W$15, 0),FALSE)*$E213), 0, VLOOKUP(VLOOKUP($A213, 'E4 TB Allocation Details'!$A$18:$L$214, MATCH("A &amp; G ID", 'E4 TB Allocation Details'!$A$18:$L$18, 0),FALSE), 'E2 Allocators'!$B$15:$W$358, MATCH('O5 Details by Class &amp; Accounts'!CA$18, 'E2 Allocators'!$B$15:$W$15, 0),FALSE)*$E213)</f>
        <v>0</v>
      </c>
      <c r="CB213" s="1655">
        <f>IF(ISERROR(VLOOKUP(VLOOKUP($A213, 'E4 TB Allocation Details'!$A$18:$L$214, MATCH("A &amp; G ID", 'E4 TB Allocation Details'!$A$18:$L$18, 0),FALSE), 'E2 Allocators'!$B$15:$W$358, MATCH('O5 Details by Class &amp; Accounts'!CB$18, 'E2 Allocators'!$B$15:$W$15, 0),FALSE)*$E213), 0, VLOOKUP(VLOOKUP($A213, 'E4 TB Allocation Details'!$A$18:$L$214, MATCH("A &amp; G ID", 'E4 TB Allocation Details'!$A$18:$L$18, 0),FALSE), 'E2 Allocators'!$B$15:$W$358, MATCH('O5 Details by Class &amp; Accounts'!CB$18, 'E2 Allocators'!$B$15:$W$15, 0),FALSE)*$E213)</f>
        <v>0</v>
      </c>
      <c r="CC213" s="1655">
        <f>IF(ISERROR(VLOOKUP(VLOOKUP($A213, 'E4 TB Allocation Details'!$A$18:$L$214, MATCH("A &amp; G ID", 'E4 TB Allocation Details'!$A$18:$L$18, 0),FALSE), 'E2 Allocators'!$B$15:$W$358, MATCH('O5 Details by Class &amp; Accounts'!CC$18, 'E2 Allocators'!$B$15:$W$15, 0),FALSE)*$E213), 0, VLOOKUP(VLOOKUP($A213, 'E4 TB Allocation Details'!$A$18:$L$214, MATCH("A &amp; G ID", 'E4 TB Allocation Details'!$A$18:$L$18, 0),FALSE), 'E2 Allocators'!$B$15:$W$358, MATCH('O5 Details by Class &amp; Accounts'!CC$18, 'E2 Allocators'!$B$15:$W$15, 0),FALSE)*$E213)</f>
        <v>0</v>
      </c>
      <c r="CD213" s="1655">
        <f>IF(ISERROR(VLOOKUP(VLOOKUP($A213, 'E4 TB Allocation Details'!$A$18:$L$214, MATCH("A &amp; G ID", 'E4 TB Allocation Details'!$A$18:$L$18, 0),FALSE), 'E2 Allocators'!$B$15:$W$358, MATCH('O5 Details by Class &amp; Accounts'!CD$18, 'E2 Allocators'!$B$15:$W$15, 0),FALSE)*$E213), 0, VLOOKUP(VLOOKUP($A213, 'E4 TB Allocation Details'!$A$18:$L$214, MATCH("A &amp; G ID", 'E4 TB Allocation Details'!$A$18:$L$18, 0),FALSE), 'E2 Allocators'!$B$15:$W$358, MATCH('O5 Details by Class &amp; Accounts'!CD$18, 'E2 Allocators'!$B$15:$W$15, 0),FALSE)*$E213)</f>
        <v>0</v>
      </c>
      <c r="CE213" s="1655">
        <f>IF(ISERROR(VLOOKUP(VLOOKUP($A213, 'E4 TB Allocation Details'!$A$18:$L$214, MATCH("A &amp; G ID", 'E4 TB Allocation Details'!$A$18:$L$18, 0),FALSE), 'E2 Allocators'!$B$15:$W$358, MATCH('O5 Details by Class &amp; Accounts'!CE$18, 'E2 Allocators'!$B$15:$W$15, 0),FALSE)*$E213), 0, VLOOKUP(VLOOKUP($A213, 'E4 TB Allocation Details'!$A$18:$L$214, MATCH("A &amp; G ID", 'E4 TB Allocation Details'!$A$18:$L$18, 0),FALSE), 'E2 Allocators'!$B$15:$W$358, MATCH('O5 Details by Class &amp; Accounts'!CE$18, 'E2 Allocators'!$B$15:$W$15, 0),FALSE)*$E213)</f>
        <v>0</v>
      </c>
      <c r="CF213" s="1655">
        <f>IF(ISERROR(VLOOKUP(VLOOKUP($A213, 'E4 TB Allocation Details'!$A$18:$L$214, MATCH("A &amp; G ID", 'E4 TB Allocation Details'!$A$18:$L$18, 0),FALSE), 'E2 Allocators'!$B$15:$W$358, MATCH('O5 Details by Class &amp; Accounts'!CF$18, 'E2 Allocators'!$B$15:$W$15, 0),FALSE)*$E213), 0, VLOOKUP(VLOOKUP($A213, 'E4 TB Allocation Details'!$A$18:$L$214, MATCH("A &amp; G ID", 'E4 TB Allocation Details'!$A$18:$L$18, 0),FALSE), 'E2 Allocators'!$B$15:$W$358, MATCH('O5 Details by Class &amp; Accounts'!CF$18, 'E2 Allocators'!$B$15:$W$15, 0),FALSE)*$E213)</f>
        <v>0</v>
      </c>
      <c r="CG213" s="1655">
        <f>IF(ISERROR(VLOOKUP(VLOOKUP($A213, 'E4 TB Allocation Details'!$A$18:$L$214, MATCH("A &amp; G ID", 'E4 TB Allocation Details'!$A$18:$L$18, 0),FALSE), 'E2 Allocators'!$B$15:$W$358, MATCH('O5 Details by Class &amp; Accounts'!CG$18, 'E2 Allocators'!$B$15:$W$15, 0),FALSE)*$E213), 0, VLOOKUP(VLOOKUP($A213, 'E4 TB Allocation Details'!$A$18:$L$214, MATCH("A &amp; G ID", 'E4 TB Allocation Details'!$A$18:$L$18, 0),FALSE), 'E2 Allocators'!$B$15:$W$358, MATCH('O5 Details by Class &amp; Accounts'!CG$18, 'E2 Allocators'!$B$15:$W$15, 0),FALSE)*$E213)</f>
        <v>0</v>
      </c>
      <c r="CH213" s="1655">
        <f>IF(ISERROR(VLOOKUP(VLOOKUP($A213, 'E4 TB Allocation Details'!$A$18:$L$214, MATCH("A &amp; G ID", 'E4 TB Allocation Details'!$A$18:$L$18, 0),FALSE), 'E2 Allocators'!$B$15:$W$358, MATCH('O5 Details by Class &amp; Accounts'!CH$18, 'E2 Allocators'!$B$15:$W$15, 0),FALSE)*$E213), 0, VLOOKUP(VLOOKUP($A213, 'E4 TB Allocation Details'!$A$18:$L$214, MATCH("A &amp; G ID", 'E4 TB Allocation Details'!$A$18:$L$18, 0),FALSE), 'E2 Allocators'!$B$15:$W$358, MATCH('O5 Details by Class &amp; Accounts'!CH$18, 'E2 Allocators'!$B$15:$W$15, 0),FALSE)*$E213)</f>
        <v>0</v>
      </c>
      <c r="CI213" s="1655">
        <f>IF(ISERROR(VLOOKUP(VLOOKUP($A213, 'E4 TB Allocation Details'!$A$18:$L$214, MATCH("A &amp; G ID", 'E4 TB Allocation Details'!$A$18:$L$18, 0),FALSE), 'E2 Allocators'!$B$15:$W$358, MATCH('O5 Details by Class &amp; Accounts'!CI$18, 'E2 Allocators'!$B$15:$W$15, 0),FALSE)*$E213), 0, VLOOKUP(VLOOKUP($A213, 'E4 TB Allocation Details'!$A$18:$L$214, MATCH("A &amp; G ID", 'E4 TB Allocation Details'!$A$18:$L$18, 0),FALSE), 'E2 Allocators'!$B$15:$W$358, MATCH('O5 Details by Class &amp; Accounts'!CI$18, 'E2 Allocators'!$B$15:$W$15, 0),FALSE)*$E213)</f>
        <v>0</v>
      </c>
      <c r="CJ213" s="1655">
        <f>IF(ISERROR(VLOOKUP(VLOOKUP($A213, 'E4 TB Allocation Details'!$A$18:$L$214, MATCH("A &amp; G ID", 'E4 TB Allocation Details'!$A$18:$L$18, 0),FALSE), 'E2 Allocators'!$B$15:$W$358, MATCH('O5 Details by Class &amp; Accounts'!CJ$18, 'E2 Allocators'!$B$15:$W$15, 0),FALSE)*$E213), 0, VLOOKUP(VLOOKUP($A213, 'E4 TB Allocation Details'!$A$18:$L$214, MATCH("A &amp; G ID", 'E4 TB Allocation Details'!$A$18:$L$18, 0),FALSE), 'E2 Allocators'!$B$15:$W$358, MATCH('O5 Details by Class &amp; Accounts'!CJ$18, 'E2 Allocators'!$B$15:$W$15, 0),FALSE)*$E213)</f>
        <v>0</v>
      </c>
      <c r="CK213" s="1655">
        <f>IF(ISERROR(VLOOKUP(VLOOKUP($A213, 'E4 TB Allocation Details'!$A$18:$L$214, MATCH("A &amp; G ID", 'E4 TB Allocation Details'!$A$18:$L$18, 0),FALSE), 'E2 Allocators'!$B$15:$W$358, MATCH('O5 Details by Class &amp; Accounts'!CK$18, 'E2 Allocators'!$B$15:$W$15, 0),FALSE)*$E213), 0, VLOOKUP(VLOOKUP($A213, 'E4 TB Allocation Details'!$A$18:$L$214, MATCH("A &amp; G ID", 'E4 TB Allocation Details'!$A$18:$L$18, 0),FALSE), 'E2 Allocators'!$B$15:$W$358, MATCH('O5 Details by Class &amp; Accounts'!CK$18, 'E2 Allocators'!$B$15:$W$15, 0),FALSE)*$E213)</f>
        <v>0</v>
      </c>
      <c r="CL213" s="1655">
        <f>IF(ISERROR(VLOOKUP(VLOOKUP($A213, 'E4 TB Allocation Details'!$A$18:$L$214, MATCH("A &amp; G ID", 'E4 TB Allocation Details'!$A$18:$L$18, 0),FALSE), 'E2 Allocators'!$B$15:$W$358, MATCH('O5 Details by Class &amp; Accounts'!CL$18, 'E2 Allocators'!$B$15:$W$15, 0),FALSE)*$E213), 0, VLOOKUP(VLOOKUP($A213, 'E4 TB Allocation Details'!$A$18:$L$214, MATCH("A &amp; G ID", 'E4 TB Allocation Details'!$A$18:$L$18, 0),FALSE), 'E2 Allocators'!$B$15:$W$358, MATCH('O5 Details by Class &amp; Accounts'!CL$18, 'E2 Allocators'!$B$15:$W$15, 0),FALSE)*$E213)</f>
        <v>0</v>
      </c>
      <c r="CM213" s="1655">
        <f>IF(ISERROR(VLOOKUP(VLOOKUP($A213, 'E4 TB Allocation Details'!$A$18:$L$214, MATCH("A &amp; G ID", 'E4 TB Allocation Details'!$A$18:$L$18, 0),FALSE), 'E2 Allocators'!$B$15:$W$358, MATCH('O5 Details by Class &amp; Accounts'!CM$18, 'E2 Allocators'!$B$15:$W$15, 0),FALSE)*$E213), 0, VLOOKUP(VLOOKUP($A213, 'E4 TB Allocation Details'!$A$18:$L$214, MATCH("A &amp; G ID", 'E4 TB Allocation Details'!$A$18:$L$18, 0),FALSE), 'E2 Allocators'!$B$15:$W$358, MATCH('O5 Details by Class &amp; Accounts'!CM$18, 'E2 Allocators'!$B$15:$W$15, 0),FALSE)*$E213)</f>
        <v>0</v>
      </c>
      <c r="CN213" s="1655">
        <f t="shared" si="52"/>
        <v>0</v>
      </c>
      <c r="CO213" s="1656">
        <f t="shared" si="50"/>
        <v>0</v>
      </c>
      <c r="CQ213" s="1899" t="inlineStr">
        <is>
          <t/>
        </is>
      </c>
    </row>
    <row r="214" spans="1:98" s="1075" customFormat="1" ht="13.5" thickBot="1" x14ac:dyDescent="0.25">
      <c r="A214" s="1100"/>
      <c r="B214" s="1101"/>
      <c r="C214" s="1657">
        <f t="shared" ref="C214:AH214" si="54">SUM(C19:C213)</f>
        <v>57624899.152422853</v>
      </c>
      <c r="D214" s="1657">
        <f t="shared" si="54"/>
        <v>9.3132257461547852E-10</v>
      </c>
      <c r="E214" s="1658">
        <f t="shared" si="54"/>
        <v>57624899.152422853</v>
      </c>
      <c r="F214" s="1659">
        <f t="shared" si="54"/>
        <v>27407527.877772357</v>
      </c>
      <c r="G214" s="1659">
        <f t="shared" si="54"/>
        <v>34848486.346651584</v>
      </c>
      <c r="H214" s="1657">
        <f t="shared" si="54"/>
        <v>62256014.224423937</v>
      </c>
      <c r="I214" s="1657">
        <f t="shared" si="54"/>
        <v>4543203.4790679496</v>
      </c>
      <c r="J214" s="1657">
        <f t="shared" si="54"/>
        <v>4429475.3024701793</v>
      </c>
      <c r="K214" s="1657">
        <f t="shared" si="54"/>
        <v>4895080.784681893</v>
      </c>
      <c r="L214" s="1657">
        <f t="shared" si="54"/>
        <v>0</v>
      </c>
      <c r="M214" s="1657">
        <f t="shared" si="54"/>
        <v>0</v>
      </c>
      <c r="N214" s="1657">
        <f t="shared" si="54"/>
        <v>1185351.5802217268</v>
      </c>
      <c r="O214" s="1657">
        <f t="shared" si="54"/>
        <v>33324.655250054682</v>
      </c>
      <c r="P214" s="1657">
        <f t="shared" si="54"/>
        <v>0</v>
      </c>
      <c r="Q214" s="1657">
        <f t="shared" si="54"/>
        <v>10036.96330983756</v>
      </c>
      <c r="R214" s="1657">
        <f t="shared" si="54"/>
        <v>0</v>
      </c>
      <c r="S214" s="1657">
        <f t="shared" si="54"/>
        <v>0</v>
      </c>
      <c r="T214" s="1657">
        <f t="shared" si="54"/>
        <v>0</v>
      </c>
      <c r="U214" s="1657">
        <f t="shared" si="54"/>
        <v>0</v>
      </c>
      <c r="V214" s="1657">
        <f t="shared" si="54"/>
        <v>0</v>
      </c>
      <c r="W214" s="1657">
        <f t="shared" si="54"/>
        <v>0</v>
      </c>
      <c r="X214" s="1657">
        <f t="shared" si="54"/>
        <v>0</v>
      </c>
      <c r="Y214" s="1657">
        <f t="shared" si="54"/>
        <v>0</v>
      </c>
      <c r="Z214" s="1657">
        <f t="shared" si="54"/>
        <v>0</v>
      </c>
      <c r="AA214" s="1657">
        <f t="shared" si="54"/>
        <v>0</v>
      </c>
      <c r="AB214" s="1657">
        <f t="shared" si="54"/>
        <v>0</v>
      </c>
      <c r="AC214" s="1657">
        <f t="shared" si="54"/>
        <v>15096472.765001643</v>
      </c>
      <c r="AD214" s="1657">
        <f t="shared" si="54"/>
        <v>11262697.49360453</v>
      </c>
      <c r="AE214" s="1657">
        <f t="shared" si="54"/>
        <v>1837600.7904551355</v>
      </c>
      <c r="AF214" s="1657">
        <f t="shared" si="54"/>
        <v>399544.09618622606</v>
      </c>
      <c r="AG214" s="1657">
        <f t="shared" si="54"/>
        <v>0</v>
      </c>
      <c r="AH214" s="1657">
        <f t="shared" si="54"/>
        <v>0</v>
      </c>
      <c r="AI214" s="1657">
        <f t="shared" ref="AI214:BN214" si="55">SUM(AI19:AI213)</f>
        <v>3170.3268779919827</v>
      </c>
      <c r="AJ214" s="1657">
        <f t="shared" si="55"/>
        <v>809461.03742214467</v>
      </c>
      <c r="AK214" s="1657">
        <f t="shared" si="55"/>
        <v>0</v>
      </c>
      <c r="AL214" s="1657">
        <f t="shared" si="55"/>
        <v>26581.179356400316</v>
      </c>
      <c r="AM214" s="1657">
        <f t="shared" si="55"/>
        <v>0</v>
      </c>
      <c r="AN214" s="1657">
        <f t="shared" si="55"/>
        <v>0</v>
      </c>
      <c r="AO214" s="1657">
        <f t="shared" si="55"/>
        <v>0</v>
      </c>
      <c r="AP214" s="1657">
        <f t="shared" si="55"/>
        <v>0</v>
      </c>
      <c r="AQ214" s="1657">
        <f t="shared" si="55"/>
        <v>0</v>
      </c>
      <c r="AR214" s="1657">
        <f t="shared" si="55"/>
        <v>0</v>
      </c>
      <c r="AS214" s="1657">
        <f t="shared" si="55"/>
        <v>0</v>
      </c>
      <c r="AT214" s="1657">
        <f t="shared" si="55"/>
        <v>0</v>
      </c>
      <c r="AU214" s="1657">
        <f t="shared" si="55"/>
        <v>0</v>
      </c>
      <c r="AV214" s="1657">
        <f t="shared" si="55"/>
        <v>0</v>
      </c>
      <c r="AW214" s="1657">
        <f t="shared" si="55"/>
        <v>0</v>
      </c>
      <c r="AX214" s="1657">
        <f t="shared" si="55"/>
        <v>14339054.923902437</v>
      </c>
      <c r="AY214" s="1660">
        <f t="shared" si="55"/>
        <v>-882326.63077909208</v>
      </c>
      <c r="AZ214" s="1660">
        <f t="shared" si="55"/>
        <v>-323622.82054643036</v>
      </c>
      <c r="BA214" s="1660">
        <f t="shared" si="55"/>
        <v>-266467.11268987326</v>
      </c>
      <c r="BB214" s="1660">
        <f t="shared" si="55"/>
        <v>0</v>
      </c>
      <c r="BC214" s="1660">
        <f t="shared" si="55"/>
        <v>0</v>
      </c>
      <c r="BD214" s="1660">
        <f t="shared" si="55"/>
        <v>-56814.406133290475</v>
      </c>
      <c r="BE214" s="1660">
        <f t="shared" si="55"/>
        <v>-48131.993870720093</v>
      </c>
      <c r="BF214" s="1660">
        <f t="shared" si="55"/>
        <v>0</v>
      </c>
      <c r="BG214" s="1660">
        <f t="shared" si="55"/>
        <v>-2111.5062305267697</v>
      </c>
      <c r="BH214" s="1660">
        <f t="shared" si="55"/>
        <v>0</v>
      </c>
      <c r="BI214" s="1660">
        <f t="shared" si="55"/>
        <v>0</v>
      </c>
      <c r="BJ214" s="1660">
        <f t="shared" si="55"/>
        <v>0</v>
      </c>
      <c r="BK214" s="1660">
        <f t="shared" si="55"/>
        <v>0</v>
      </c>
      <c r="BL214" s="1660">
        <f t="shared" si="55"/>
        <v>0</v>
      </c>
      <c r="BM214" s="1660">
        <f t="shared" si="55"/>
        <v>0</v>
      </c>
      <c r="BN214" s="1660">
        <f t="shared" si="55"/>
        <v>0</v>
      </c>
      <c r="BO214" s="1660">
        <f t="shared" ref="BO214:CO214" si="56">SUM(BO19:BO213)</f>
        <v>0</v>
      </c>
      <c r="BP214" s="1660">
        <f t="shared" si="56"/>
        <v>0</v>
      </c>
      <c r="BQ214" s="1660">
        <f t="shared" si="56"/>
        <v>0</v>
      </c>
      <c r="BR214" s="1660">
        <f t="shared" si="56"/>
        <v>0</v>
      </c>
      <c r="BS214" s="1660">
        <f t="shared" si="56"/>
        <v>-1579474.4702499332</v>
      </c>
      <c r="BT214" s="1660">
        <f t="shared" si="56"/>
        <v>10873699.245106496</v>
      </c>
      <c r="BU214" s="1660">
        <f t="shared" si="56"/>
        <v>5635313.5260777473</v>
      </c>
      <c r="BV214" s="1660">
        <f t="shared" si="56"/>
        <v>10176519.193536231</v>
      </c>
      <c r="BW214" s="1660">
        <f t="shared" si="56"/>
        <v>0</v>
      </c>
      <c r="BX214" s="1660">
        <f t="shared" si="56"/>
        <v>0</v>
      </c>
      <c r="BY214" s="1660">
        <f t="shared" si="56"/>
        <v>2826709.7024511774</v>
      </c>
      <c r="BZ214" s="1660">
        <f t="shared" si="56"/>
        <v>222263.63832158179</v>
      </c>
      <c r="CA214" s="1660">
        <f t="shared" si="56"/>
        <v>0</v>
      </c>
      <c r="CB214" s="1660">
        <f t="shared" si="56"/>
        <v>34340.628275455005</v>
      </c>
      <c r="CC214" s="1660">
        <f t="shared" si="56"/>
        <v>0</v>
      </c>
      <c r="CD214" s="1660">
        <f t="shared" si="56"/>
        <v>0</v>
      </c>
      <c r="CE214" s="1660">
        <f t="shared" si="56"/>
        <v>0</v>
      </c>
      <c r="CF214" s="1660">
        <f t="shared" si="56"/>
        <v>0</v>
      </c>
      <c r="CG214" s="1660">
        <f t="shared" si="56"/>
        <v>0</v>
      </c>
      <c r="CH214" s="1660">
        <f t="shared" si="56"/>
        <v>0</v>
      </c>
      <c r="CI214" s="1660">
        <f t="shared" si="56"/>
        <v>0</v>
      </c>
      <c r="CJ214" s="1660">
        <f t="shared" si="56"/>
        <v>0</v>
      </c>
      <c r="CK214" s="1660">
        <f t="shared" si="56"/>
        <v>0</v>
      </c>
      <c r="CL214" s="1660">
        <f t="shared" si="56"/>
        <v>0</v>
      </c>
      <c r="CM214" s="1660">
        <f t="shared" si="56"/>
        <v>0</v>
      </c>
      <c r="CN214" s="1660">
        <f t="shared" si="56"/>
        <v>29768845.933768682</v>
      </c>
      <c r="CO214" s="1661">
        <f t="shared" si="56"/>
        <v>-6.1831428865843918E-11</v>
      </c>
      <c r="CQ214" s="1906"/>
    </row>
    <row r="215" spans="1:98" s="352" customFormat="1" ht="13.5" thickTop="1" x14ac:dyDescent="0.2">
      <c r="A215" s="1102"/>
      <c r="B215" s="460"/>
      <c r="C215" s="640"/>
      <c r="D215" s="640"/>
      <c r="E215" s="1103"/>
      <c r="F215" s="1087"/>
      <c r="G215" s="1087"/>
      <c r="H215" s="640" t="s">
        <v>684</v>
      </c>
      <c r="I215" s="640" t="s">
        <v>683</v>
      </c>
      <c r="J215" s="588"/>
      <c r="K215" s="588"/>
      <c r="L215" s="588"/>
      <c r="M215" s="588"/>
      <c r="N215" s="588"/>
      <c r="O215" s="588"/>
      <c r="P215" s="588"/>
      <c r="Q215" s="588"/>
      <c r="R215" s="588"/>
      <c r="S215" s="588"/>
      <c r="T215" s="588"/>
      <c r="U215" s="588"/>
      <c r="V215" s="588"/>
      <c r="W215" s="588"/>
      <c r="X215" s="588"/>
      <c r="Y215" s="588"/>
      <c r="Z215" s="588"/>
      <c r="AA215" s="588"/>
      <c r="AB215" s="588"/>
      <c r="AC215" s="588"/>
      <c r="AD215" s="588"/>
      <c r="AE215" s="588"/>
      <c r="AF215" s="588"/>
      <c r="AG215" s="588"/>
      <c r="AH215" s="588"/>
      <c r="AI215" s="588"/>
      <c r="AJ215" s="588"/>
      <c r="AK215" s="588"/>
      <c r="AL215" s="588"/>
      <c r="AM215" s="588"/>
      <c r="AN215" s="588"/>
      <c r="AO215" s="588"/>
      <c r="AP215" s="588"/>
      <c r="AQ215" s="588"/>
      <c r="AR215" s="588"/>
      <c r="AS215" s="588"/>
      <c r="AT215" s="588"/>
      <c r="AU215" s="588"/>
      <c r="AV215" s="588"/>
      <c r="AW215" s="588"/>
      <c r="AX215" s="588"/>
      <c r="AY215" s="588"/>
      <c r="AZ215" s="588"/>
      <c r="BA215" s="588"/>
      <c r="BB215" s="588"/>
      <c r="BC215" s="588"/>
      <c r="BD215" s="588"/>
      <c r="BE215" s="588"/>
      <c r="BF215" s="588"/>
      <c r="BG215" s="588"/>
      <c r="BH215" s="588"/>
      <c r="BI215" s="588"/>
      <c r="BJ215" s="588"/>
      <c r="BK215" s="588"/>
      <c r="BL215" s="588"/>
      <c r="BM215" s="588"/>
      <c r="BN215" s="588"/>
      <c r="BO215" s="588"/>
      <c r="BP215" s="588"/>
      <c r="BQ215" s="588"/>
      <c r="BR215" s="588"/>
      <c r="BS215" s="588"/>
      <c r="BT215" s="588"/>
      <c r="BU215" s="588"/>
      <c r="BV215" s="588"/>
      <c r="BW215" s="588"/>
      <c r="BX215" s="588"/>
      <c r="BY215" s="588"/>
      <c r="BZ215" s="588"/>
      <c r="CA215" s="588"/>
      <c r="CB215" s="588"/>
      <c r="CC215" s="588"/>
      <c r="CD215" s="588"/>
      <c r="CE215" s="588"/>
      <c r="CF215" s="588"/>
      <c r="CG215" s="588"/>
      <c r="CH215" s="588"/>
      <c r="CI215" s="588"/>
      <c r="CJ215" s="588"/>
      <c r="CK215" s="588"/>
      <c r="CL215" s="588"/>
      <c r="CM215" s="588"/>
      <c r="CN215" s="588"/>
      <c r="CO215" s="1108"/>
      <c r="CQ215" s="1925"/>
    </row>
    <row r="216" spans="1:98" s="565" customFormat="1" ht="12.75" x14ac:dyDescent="0.2">
      <c r="A216" s="1104"/>
      <c r="B216" s="694"/>
      <c r="C216" s="640"/>
      <c r="D216" s="640"/>
      <c r="E216" s="640"/>
      <c r="F216" s="1127">
        <f>IF(ISERROR(F214-AC214), "-", F214-AC214)</f>
        <v>12311055.112770714</v>
      </c>
      <c r="G216" s="1127">
        <f>IF(ISERROR(G214-AX214), "-", G214-AX214)</f>
        <v>20509431.422749147</v>
      </c>
      <c r="H216" s="557">
        <f>IF(ISERROR(AC214+AX214+BS214+CN214), "-", AC214+AX214+BS214+CN214)</f>
        <v>57624899.15242283</v>
      </c>
      <c r="I216" s="557">
        <f>IF(ISERROR(+'O4 Summary by Class &amp; Accounts'!D215), "-", +'O4 Summary by Class &amp; Accounts'!D215)</f>
        <v>57624899.152422853</v>
      </c>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63"/>
      <c r="CQ216" s="1712"/>
    </row>
    <row r="217" spans="1:98" s="565" customFormat="1" ht="12.75" x14ac:dyDescent="0.2">
      <c r="A217" s="1104"/>
      <c r="B217" s="694"/>
      <c r="D217" s="1056"/>
      <c r="E217" s="640"/>
      <c r="F217" s="1106"/>
      <c r="G217" s="1107"/>
      <c r="H217" s="557">
        <f>IF(ISERROR('E5 Reconciliation'!L212), "-", 'E5 Reconciliation'!L212)</f>
        <v>0</v>
      </c>
      <c r="I217" s="552"/>
      <c r="J217" s="542"/>
      <c r="K217" s="542"/>
      <c r="L217" s="542"/>
      <c r="M217" s="542"/>
      <c r="N217" s="542"/>
      <c r="O217" s="542"/>
      <c r="P217" s="542"/>
      <c r="Q217" s="542"/>
      <c r="R217" s="542"/>
      <c r="S217" s="542"/>
      <c r="T217" s="542"/>
      <c r="U217" s="542"/>
      <c r="V217" s="542"/>
      <c r="W217" s="542"/>
      <c r="X217" s="542"/>
      <c r="Y217" s="542"/>
      <c r="Z217" s="542"/>
      <c r="AA217" s="542"/>
      <c r="AB217" s="542"/>
      <c r="AC217" s="542"/>
      <c r="AD217" s="542"/>
      <c r="AE217" s="542"/>
      <c r="AF217" s="542"/>
      <c r="AG217" s="542"/>
      <c r="AH217" s="542"/>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c r="BG217" s="542"/>
      <c r="BH217" s="542"/>
      <c r="BI217" s="542"/>
      <c r="BJ217" s="542"/>
      <c r="BK217" s="542"/>
      <c r="BL217" s="542"/>
      <c r="BM217" s="542"/>
      <c r="BN217" s="542"/>
      <c r="BO217" s="542"/>
      <c r="BP217" s="542"/>
      <c r="BQ217" s="542"/>
      <c r="BR217" s="542"/>
      <c r="BS217" s="542"/>
      <c r="BT217" s="542"/>
      <c r="BU217" s="542"/>
      <c r="BV217" s="542"/>
      <c r="BW217" s="542"/>
      <c r="BX217" s="542"/>
      <c r="BY217" s="542"/>
      <c r="BZ217" s="542"/>
      <c r="CA217" s="542"/>
      <c r="CB217" s="542"/>
      <c r="CC217" s="542"/>
      <c r="CD217" s="542"/>
      <c r="CE217" s="542"/>
      <c r="CF217" s="542"/>
      <c r="CG217" s="542"/>
      <c r="CH217" s="542"/>
      <c r="CI217" s="542"/>
      <c r="CJ217" s="542"/>
      <c r="CK217" s="542"/>
      <c r="CL217" s="542"/>
      <c r="CM217" s="542"/>
      <c r="CN217" s="542"/>
      <c r="CO217" s="1105"/>
      <c r="CQ217" s="1712"/>
    </row>
    <row r="218" spans="1:98" s="565" customFormat="1" ht="12.75" x14ac:dyDescent="0.2">
      <c r="A218" s="1104"/>
      <c r="B218" s="694"/>
      <c r="C218" s="640"/>
      <c r="D218" s="640"/>
      <c r="E218" s="1126">
        <f>IF(ISERROR(E214-H218), "-", E214-H218)</f>
        <v>2.2351741790771484E-8</v>
      </c>
      <c r="F218" s="314"/>
      <c r="G218" s="1107"/>
      <c r="H218" s="1126">
        <f>IF(ISERROR(AC214+AX214+BS214+CN214+CO214), "-", AC214+AX214+BS214+CN214+CO214)</f>
        <v>57624899.15242283</v>
      </c>
      <c r="I218" s="552"/>
      <c r="J218" s="542"/>
      <c r="K218" s="542"/>
      <c r="L218" s="542"/>
      <c r="M218" s="542"/>
      <c r="N218" s="542"/>
      <c r="O218" s="542"/>
      <c r="P218" s="542"/>
      <c r="Q218" s="542"/>
      <c r="R218" s="542"/>
      <c r="S218" s="542"/>
      <c r="T218" s="542"/>
      <c r="U218" s="542"/>
      <c r="V218" s="542"/>
      <c r="W218" s="542"/>
      <c r="X218" s="542"/>
      <c r="Y218" s="542"/>
      <c r="Z218" s="542"/>
      <c r="AA218" s="542"/>
      <c r="AB218" s="542"/>
      <c r="AC218" s="542"/>
      <c r="AD218" s="542"/>
      <c r="AE218" s="542"/>
      <c r="AF218" s="542"/>
      <c r="AG218" s="542"/>
      <c r="AH218" s="542"/>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c r="BG218" s="542"/>
      <c r="BH218" s="542"/>
      <c r="BI218" s="542"/>
      <c r="BJ218" s="542"/>
      <c r="BK218" s="542"/>
      <c r="BL218" s="542"/>
      <c r="BM218" s="542"/>
      <c r="BN218" s="542"/>
      <c r="BO218" s="542"/>
      <c r="BP218" s="542"/>
      <c r="BQ218" s="542"/>
      <c r="BR218" s="542"/>
      <c r="BS218" s="542"/>
      <c r="BT218" s="542"/>
      <c r="BU218" s="542"/>
      <c r="BV218" s="542"/>
      <c r="BW218" s="542"/>
      <c r="BX218" s="542"/>
      <c r="BY218" s="542"/>
      <c r="BZ218" s="542"/>
      <c r="CA218" s="542"/>
      <c r="CB218" s="542"/>
      <c r="CC218" s="542"/>
      <c r="CD218" s="542"/>
      <c r="CE218" s="542"/>
      <c r="CF218" s="542"/>
      <c r="CG218" s="542"/>
      <c r="CH218" s="542"/>
      <c r="CI218" s="542"/>
      <c r="CJ218" s="542"/>
      <c r="CK218" s="542"/>
      <c r="CL218" s="542"/>
      <c r="CM218" s="542"/>
      <c r="CN218" s="542"/>
      <c r="CO218" s="563"/>
      <c r="CQ218" s="1712"/>
    </row>
    <row r="219" spans="1:98" x14ac:dyDescent="0.2">
      <c r="E219" s="1048"/>
      <c r="I219" s="1052"/>
      <c r="AB219" s="621"/>
      <c r="AC219" s="621"/>
      <c r="AD219" s="621"/>
      <c r="AE219" s="621"/>
      <c r="BS219" s="621"/>
      <c r="CM219" s="621"/>
      <c r="CN219" s="621"/>
      <c r="CO219" s="1053"/>
    </row>
    <row r="220" spans="1:98" x14ac:dyDescent="0.2">
      <c r="AB220" s="621"/>
      <c r="AC220" s="621"/>
      <c r="AD220" s="621"/>
      <c r="AE220" s="621"/>
      <c r="BS220" s="621"/>
      <c r="CM220" s="621"/>
      <c r="CN220" s="621"/>
      <c r="CO220" s="1053"/>
    </row>
    <row r="221" spans="1:98" s="1817" customFormat="1" x14ac:dyDescent="0.2">
      <c r="A221" s="1808"/>
      <c r="B221" s="1809"/>
      <c r="C221" s="1810"/>
      <c r="D221" s="1810"/>
      <c r="E221" s="1811"/>
      <c r="F221" s="1812"/>
      <c r="G221" s="1813"/>
      <c r="H221" s="1814"/>
      <c r="I221" s="1815"/>
      <c r="J221" s="1815"/>
      <c r="K221" s="1815"/>
      <c r="L221" s="1815"/>
      <c r="M221" s="1815"/>
      <c r="N221" s="1815"/>
      <c r="O221" s="1815"/>
      <c r="P221" s="1815"/>
      <c r="Q221" s="1815"/>
      <c r="R221" s="1815"/>
      <c r="S221" s="1815"/>
      <c r="T221" s="1815"/>
      <c r="U221" s="1815"/>
      <c r="V221" s="1815"/>
      <c r="W221" s="1815"/>
      <c r="X221" s="1815"/>
      <c r="Y221" s="1815"/>
      <c r="Z221" s="1815"/>
      <c r="AA221" s="1815"/>
      <c r="AB221" s="1815"/>
      <c r="AC221" s="1815"/>
      <c r="AD221" s="1815"/>
      <c r="AE221" s="1815"/>
      <c r="AF221" s="1815"/>
      <c r="AG221" s="1815"/>
      <c r="AH221" s="1815"/>
      <c r="AI221" s="1815"/>
      <c r="AJ221" s="1815"/>
      <c r="AK221" s="1815"/>
      <c r="AL221" s="1815"/>
      <c r="AM221" s="1815"/>
      <c r="AN221" s="1815"/>
      <c r="AO221" s="1815"/>
      <c r="AP221" s="1815"/>
      <c r="AQ221" s="1815"/>
      <c r="AR221" s="1815"/>
      <c r="AS221" s="1815"/>
      <c r="AT221" s="1815"/>
      <c r="AU221" s="1815"/>
      <c r="AV221" s="1815"/>
      <c r="AW221" s="1815"/>
      <c r="AX221" s="1815"/>
      <c r="AY221" s="1815"/>
      <c r="AZ221" s="1815"/>
      <c r="BA221" s="1815"/>
      <c r="BB221" s="1815"/>
      <c r="BC221" s="1815"/>
      <c r="BD221" s="1815"/>
      <c r="BE221" s="1815"/>
      <c r="BF221" s="1815"/>
      <c r="BG221" s="1815"/>
      <c r="BH221" s="1815"/>
      <c r="BI221" s="1815"/>
      <c r="BJ221" s="1815"/>
      <c r="BK221" s="1815"/>
      <c r="BL221" s="1815"/>
      <c r="BM221" s="1815"/>
      <c r="BN221" s="1815"/>
      <c r="BO221" s="1815"/>
      <c r="BP221" s="1815"/>
      <c r="BQ221" s="1815"/>
      <c r="BR221" s="1815"/>
      <c r="BS221" s="1815"/>
      <c r="BT221" s="1815"/>
      <c r="BU221" s="1815"/>
      <c r="BV221" s="1815"/>
      <c r="BW221" s="1815"/>
      <c r="BX221" s="1815"/>
      <c r="BY221" s="1815"/>
      <c r="BZ221" s="1815"/>
      <c r="CA221" s="1815"/>
      <c r="CB221" s="1815"/>
      <c r="CC221" s="1815"/>
      <c r="CD221" s="1815"/>
      <c r="CE221" s="1815"/>
      <c r="CF221" s="1815"/>
      <c r="CG221" s="1815"/>
      <c r="CH221" s="1815"/>
      <c r="CI221" s="1815"/>
      <c r="CJ221" s="1815"/>
      <c r="CK221" s="1815"/>
      <c r="CL221" s="1815"/>
      <c r="CM221" s="1815"/>
      <c r="CN221" s="1815"/>
      <c r="CO221" s="1816"/>
      <c r="CQ221" s="1926"/>
    </row>
    <row r="222" spans="1:98" x14ac:dyDescent="0.2">
      <c r="AB222" s="621"/>
      <c r="AC222" s="621"/>
      <c r="AD222" s="621"/>
      <c r="AE222" s="621"/>
      <c r="BS222" s="621"/>
      <c r="CM222" s="621"/>
      <c r="CN222" s="621"/>
      <c r="CO222" s="1053"/>
    </row>
    <row r="223" spans="1:98" ht="24" x14ac:dyDescent="0.2">
      <c r="B223" s="1779" t="s">
        <v>269</v>
      </c>
      <c r="C223" s="1774" t="str">
        <f t="shared" ref="C223:AH223" si="57">E18</f>
        <v>Adjusted TB</v>
      </c>
      <c r="D223" s="1774" t="str">
        <f t="shared" si="57"/>
        <v>Demand</v>
      </c>
      <c r="E223" s="1774" t="str">
        <f t="shared" si="57"/>
        <v>Customer</v>
      </c>
      <c r="F223" s="1774" t="str">
        <f t="shared" si="57"/>
        <v>Total</v>
      </c>
      <c r="G223" s="1774" t="str">
        <f t="shared" si="57"/>
        <v>Residential</v>
      </c>
      <c r="H223" s="1774" t="str">
        <f t="shared" si="57"/>
        <v>GS &lt;50</v>
      </c>
      <c r="I223" s="1774" t="str">
        <f t="shared" si="57"/>
        <v>GS &gt;50kW</v>
      </c>
      <c r="J223" s="1774" t="str">
        <f t="shared" si="57"/>
        <v>GS&gt; 50-TOU</v>
      </c>
      <c r="K223" s="1774" t="str">
        <f t="shared" si="57"/>
        <v>GS &gt;50-Intermediate</v>
      </c>
      <c r="L223" s="1774" t="str">
        <f t="shared" si="57"/>
        <v>Large User</v>
      </c>
      <c r="M223" s="1774" t="str">
        <f t="shared" si="57"/>
        <v>Street Light</v>
      </c>
      <c r="N223" s="1774" t="str">
        <f t="shared" si="57"/>
        <v>Sentinel</v>
      </c>
      <c r="O223" s="1774" t="str">
        <f t="shared" si="57"/>
        <v>Unmetered Scattered Load</v>
      </c>
      <c r="P223" s="1774" t="str">
        <f t="shared" si="57"/>
        <v>Embedded Distributor</v>
      </c>
      <c r="Q223" s="1774" t="str">
        <f t="shared" si="57"/>
        <v>Back-up/Standby Power</v>
      </c>
      <c r="R223" s="1774" t="str">
        <f t="shared" si="57"/>
        <v>Rate Class 1</v>
      </c>
      <c r="S223" s="1774" t="str">
        <f t="shared" si="57"/>
        <v>Rate class 2</v>
      </c>
      <c r="T223" s="1774" t="str">
        <f t="shared" si="57"/>
        <v>Rate class 3</v>
      </c>
      <c r="U223" s="1774" t="str">
        <f t="shared" si="57"/>
        <v>Rate class 4</v>
      </c>
      <c r="V223" s="1774" t="str">
        <f t="shared" si="57"/>
        <v>Rate class 5</v>
      </c>
      <c r="W223" s="1774" t="str">
        <f t="shared" si="57"/>
        <v>Rate class 6</v>
      </c>
      <c r="X223" s="1774" t="str">
        <f t="shared" si="57"/>
        <v>Rate class 7</v>
      </c>
      <c r="Y223" s="1774" t="str">
        <f t="shared" si="57"/>
        <v>Rate class 8</v>
      </c>
      <c r="Z223" s="1774" t="str">
        <f t="shared" si="57"/>
        <v>Rate class 9</v>
      </c>
      <c r="AA223" s="1774" t="str">
        <f t="shared" si="57"/>
        <v>Total - Demand</v>
      </c>
      <c r="AB223" s="1774" t="str">
        <f t="shared" si="57"/>
        <v>Residential</v>
      </c>
      <c r="AC223" s="1774" t="str">
        <f t="shared" si="57"/>
        <v>GS &lt;50</v>
      </c>
      <c r="AD223" s="1774" t="str">
        <f t="shared" si="57"/>
        <v>GS &gt;50kW</v>
      </c>
      <c r="AE223" s="1774" t="str">
        <f t="shared" si="57"/>
        <v>GS&gt; 50-TOU</v>
      </c>
      <c r="AF223" s="1774" t="str">
        <f t="shared" si="57"/>
        <v>GS &gt;50-Intermediate</v>
      </c>
      <c r="AG223" s="1774" t="str">
        <f t="shared" si="57"/>
        <v>Large User</v>
      </c>
      <c r="AH223" s="1774" t="str">
        <f t="shared" si="57"/>
        <v>Street Light</v>
      </c>
      <c r="AI223" s="1774" t="str">
        <f t="shared" ref="AI223:BN223" si="58">AK18</f>
        <v>Sentinel</v>
      </c>
      <c r="AJ223" s="1774" t="str">
        <f t="shared" si="58"/>
        <v>Unmetered Scattered Load</v>
      </c>
      <c r="AK223" s="1774" t="str">
        <f t="shared" si="58"/>
        <v>Embedded Distributor</v>
      </c>
      <c r="AL223" s="1774" t="str">
        <f t="shared" si="58"/>
        <v>Back-up/Standby Power</v>
      </c>
      <c r="AM223" s="1774" t="str">
        <f t="shared" si="58"/>
        <v>Rate Class 1</v>
      </c>
      <c r="AN223" s="1774" t="str">
        <f t="shared" si="58"/>
        <v>Rate class 2</v>
      </c>
      <c r="AO223" s="1774" t="str">
        <f t="shared" si="58"/>
        <v>Rate class 3</v>
      </c>
      <c r="AP223" s="1774" t="str">
        <f t="shared" si="58"/>
        <v>Rate class 4</v>
      </c>
      <c r="AQ223" s="1774" t="str">
        <f t="shared" si="58"/>
        <v>Rate class 5</v>
      </c>
      <c r="AR223" s="1774" t="str">
        <f t="shared" si="58"/>
        <v>Rate class 6</v>
      </c>
      <c r="AS223" s="1774" t="str">
        <f t="shared" si="58"/>
        <v>Rate class 7</v>
      </c>
      <c r="AT223" s="1774" t="str">
        <f t="shared" si="58"/>
        <v>Rate class 8</v>
      </c>
      <c r="AU223" s="1774" t="str">
        <f t="shared" si="58"/>
        <v>Rate class 9</v>
      </c>
      <c r="AV223" s="1774" t="str">
        <f t="shared" si="58"/>
        <v>Total - Customer</v>
      </c>
      <c r="AW223" s="1774" t="str">
        <f t="shared" si="58"/>
        <v>Residential</v>
      </c>
      <c r="AX223" s="1774" t="str">
        <f t="shared" si="58"/>
        <v>GS &lt;50</v>
      </c>
      <c r="AY223" s="1774" t="str">
        <f t="shared" si="58"/>
        <v>GS &gt;50kW</v>
      </c>
      <c r="AZ223" s="1774" t="str">
        <f t="shared" si="58"/>
        <v>GS&gt; 50-TOU</v>
      </c>
      <c r="BA223" s="1774" t="str">
        <f t="shared" si="58"/>
        <v>GS &gt;50-Intermediate</v>
      </c>
      <c r="BB223" s="1774" t="str">
        <f t="shared" si="58"/>
        <v>Large User</v>
      </c>
      <c r="BC223" s="1774" t="str">
        <f t="shared" si="58"/>
        <v>Street Light</v>
      </c>
      <c r="BD223" s="1774" t="str">
        <f t="shared" si="58"/>
        <v>Sentinel</v>
      </c>
      <c r="BE223" s="1774" t="str">
        <f t="shared" si="58"/>
        <v>Unmetered Scattered Load</v>
      </c>
      <c r="BF223" s="1774" t="str">
        <f t="shared" si="58"/>
        <v>Embedded Distributor</v>
      </c>
      <c r="BG223" s="1774" t="str">
        <f t="shared" si="58"/>
        <v>Back-up/Standby Power</v>
      </c>
      <c r="BH223" s="1774" t="str">
        <f t="shared" si="58"/>
        <v>Rate Class 1</v>
      </c>
      <c r="BI223" s="1774" t="str">
        <f t="shared" si="58"/>
        <v>Rate class 2</v>
      </c>
      <c r="BJ223" s="1774" t="str">
        <f t="shared" si="58"/>
        <v>Rate class 3</v>
      </c>
      <c r="BK223" s="1774" t="str">
        <f t="shared" si="58"/>
        <v>Rate class 4</v>
      </c>
      <c r="BL223" s="1774" t="str">
        <f t="shared" si="58"/>
        <v>Rate class 5</v>
      </c>
      <c r="BM223" s="1774" t="str">
        <f t="shared" si="58"/>
        <v>Rate class 6</v>
      </c>
      <c r="BN223" s="1774" t="str">
        <f t="shared" si="58"/>
        <v>Rate class 7</v>
      </c>
      <c r="BO223" s="1774" t="str">
        <f t="shared" ref="BO223:CL223" si="59">BQ18</f>
        <v>Rate class 8</v>
      </c>
      <c r="BP223" s="1774" t="str">
        <f t="shared" si="59"/>
        <v>Rate class 9</v>
      </c>
      <c r="BQ223" s="1774" t="str">
        <f t="shared" si="59"/>
        <v>Total - Mis</v>
      </c>
      <c r="BR223" s="1774" t="str">
        <f t="shared" si="59"/>
        <v>Residential</v>
      </c>
      <c r="BS223" s="1774" t="str">
        <f t="shared" si="59"/>
        <v>GS &lt;50</v>
      </c>
      <c r="BT223" s="1774" t="str">
        <f t="shared" si="59"/>
        <v>GS &gt;50kW</v>
      </c>
      <c r="BU223" s="1774" t="str">
        <f t="shared" si="59"/>
        <v>GS&gt; 50-TOU</v>
      </c>
      <c r="BV223" s="1774" t="str">
        <f t="shared" si="59"/>
        <v>GS &gt;50-Intermediate</v>
      </c>
      <c r="BW223" s="1774" t="str">
        <f t="shared" si="59"/>
        <v>Large User</v>
      </c>
      <c r="BX223" s="1774" t="str">
        <f t="shared" si="59"/>
        <v>Street Light</v>
      </c>
      <c r="BY223" s="1774" t="str">
        <f t="shared" si="59"/>
        <v>Sentinel</v>
      </c>
      <c r="BZ223" s="1774" t="str">
        <f t="shared" si="59"/>
        <v>Unmetered Scattered Load</v>
      </c>
      <c r="CA223" s="1774" t="str">
        <f t="shared" si="59"/>
        <v>Embedded Distributor</v>
      </c>
      <c r="CB223" s="1774" t="str">
        <f t="shared" si="59"/>
        <v>Back-up/Standby Power</v>
      </c>
      <c r="CC223" s="1774" t="str">
        <f t="shared" si="59"/>
        <v>Rate Class 1</v>
      </c>
      <c r="CD223" s="1774" t="str">
        <f t="shared" si="59"/>
        <v>Rate class 2</v>
      </c>
      <c r="CE223" s="1774" t="str">
        <f t="shared" si="59"/>
        <v>Rate class 3</v>
      </c>
      <c r="CF223" s="1774" t="str">
        <f t="shared" si="59"/>
        <v>Rate class 4</v>
      </c>
      <c r="CG223" s="1774" t="str">
        <f t="shared" si="59"/>
        <v>Rate class 5</v>
      </c>
      <c r="CH223" s="1774" t="str">
        <f t="shared" si="59"/>
        <v>Rate class 6</v>
      </c>
      <c r="CI223" s="1774" t="str">
        <f t="shared" si="59"/>
        <v>Rate class 7</v>
      </c>
      <c r="CJ223" s="1774" t="str">
        <f t="shared" si="59"/>
        <v>Rate class 8</v>
      </c>
      <c r="CK223" s="1774" t="str">
        <f t="shared" si="59"/>
        <v>Rate class 9</v>
      </c>
      <c r="CL223" s="1774" t="str">
        <f t="shared" si="59"/>
        <v>Total - A&amp;G</v>
      </c>
      <c r="CM223" s="1774"/>
      <c r="CN223" s="67"/>
      <c r="CO223" s="67"/>
    </row>
    <row r="224" spans="1:98" ht="12.75" x14ac:dyDescent="0.2">
      <c r="A224" s="1781"/>
      <c r="B224" s="218">
        <v>1808</v>
      </c>
      <c r="C224" s="1792">
        <f t="shared" ref="C224:C257" si="60">SUMIF($CQ$19:$CQ$213, $B224, E$19:E$213)</f>
        <v>0</v>
      </c>
      <c r="D224" s="1792">
        <f t="shared" ref="D224:D257" si="61">SUMIF($CQ$19:$CQ$213, $B224, F$19:F$213)</f>
        <v>0</v>
      </c>
      <c r="E224" s="1792">
        <f t="shared" ref="E224:E257" si="62">SUMIF($CQ$19:$CQ$213, $B224, G$19:G$213)</f>
        <v>0</v>
      </c>
      <c r="F224" s="1792">
        <f t="shared" ref="F224:F257" si="63">SUMIF($CQ$19:$CQ$213, $B224, H$19:H$213)</f>
        <v>0</v>
      </c>
      <c r="G224" s="1792">
        <f t="shared" ref="G224:G257" si="64">SUMIF($CQ$19:$CQ$213, $B224, I$19:I$213)</f>
        <v>0</v>
      </c>
      <c r="H224" s="1792">
        <f t="shared" ref="H224:H257" si="65">SUMIF($CQ$19:$CQ$213, $B224, J$19:J$213)</f>
        <v>0</v>
      </c>
      <c r="I224" s="1792">
        <f t="shared" ref="I224:I257" si="66">SUMIF($CQ$19:$CQ$213, $B224, K$19:K$213)</f>
        <v>0</v>
      </c>
      <c r="J224" s="1792">
        <f t="shared" ref="J224:J257" si="67">SUMIF($CQ$19:$CQ$213, $B224, L$19:L$213)</f>
        <v>0</v>
      </c>
      <c r="K224" s="1792">
        <f t="shared" ref="K224:K257" si="68">SUMIF($CQ$19:$CQ$213, $B224, M$19:M$213)</f>
        <v>0</v>
      </c>
      <c r="L224" s="1792">
        <f t="shared" ref="L224:L257" si="69">SUMIF($CQ$19:$CQ$213, $B224, N$19:N$213)</f>
        <v>0</v>
      </c>
      <c r="M224" s="1792">
        <f t="shared" ref="M224:M257" si="70">SUMIF($CQ$19:$CQ$213, $B224, O$19:O$213)</f>
        <v>0</v>
      </c>
      <c r="N224" s="1792">
        <f t="shared" ref="N224:N257" si="71">SUMIF($CQ$19:$CQ$213, $B224, P$19:P$213)</f>
        <v>0</v>
      </c>
      <c r="O224" s="1792">
        <f t="shared" ref="O224:O257" si="72">SUMIF($CQ$19:$CQ$213, $B224, Q$19:Q$213)</f>
        <v>0</v>
      </c>
      <c r="P224" s="1792">
        <f t="shared" ref="P224:P257" si="73">SUMIF($CQ$19:$CQ$213, $B224, R$19:R$213)</f>
        <v>0</v>
      </c>
      <c r="Q224" s="1792">
        <f t="shared" ref="Q224:Q257" si="74">SUMIF($CQ$19:$CQ$213, $B224, S$19:S$213)</f>
        <v>0</v>
      </c>
      <c r="R224" s="1792">
        <f t="shared" ref="R224:R257" si="75">SUMIF($CQ$19:$CQ$213, $B224, T$19:T$213)</f>
        <v>0</v>
      </c>
      <c r="S224" s="1792">
        <f t="shared" ref="S224:S257" si="76">SUMIF($CQ$19:$CQ$213, $B224, U$19:U$213)</f>
        <v>0</v>
      </c>
      <c r="T224" s="1792">
        <f t="shared" ref="T224:T257" si="77">SUMIF($CQ$19:$CQ$213, $B224, V$19:V$213)</f>
        <v>0</v>
      </c>
      <c r="U224" s="1792">
        <f t="shared" ref="U224:U257" si="78">SUMIF($CQ$19:$CQ$213, $B224, W$19:W$213)</f>
        <v>0</v>
      </c>
      <c r="V224" s="1792">
        <f t="shared" ref="V224:V257" si="79">SUMIF($CQ$19:$CQ$213, $B224, X$19:X$213)</f>
        <v>0</v>
      </c>
      <c r="W224" s="1792">
        <f t="shared" ref="W224:W257" si="80">SUMIF($CQ$19:$CQ$213, $B224, Y$19:Y$213)</f>
        <v>0</v>
      </c>
      <c r="X224" s="1792">
        <f t="shared" ref="X224:X257" si="81">SUMIF($CQ$19:$CQ$213, $B224, Z$19:Z$213)</f>
        <v>0</v>
      </c>
      <c r="Y224" s="1792">
        <f t="shared" ref="Y224:Y257" si="82">SUMIF($CQ$19:$CQ$213, $B224, AA$19:AA$213)</f>
        <v>0</v>
      </c>
      <c r="Z224" s="1792">
        <f t="shared" ref="Z224:Z257" si="83">SUMIF($CQ$19:$CQ$213, $B224, AB$19:AB$213)</f>
        <v>0</v>
      </c>
      <c r="AA224" s="1792">
        <f t="shared" ref="AA224:AA257" si="84">SUMIF($CQ$19:$CQ$213, $B224, AC$19:AC$213)</f>
        <v>0</v>
      </c>
      <c r="AB224" s="1792">
        <f t="shared" ref="AB224:AB257" si="85">SUMIF($CQ$19:$CQ$213, $B224, AD$19:AD$213)</f>
        <v>0</v>
      </c>
      <c r="AC224" s="1792">
        <f t="shared" ref="AC224:AC257" si="86">SUMIF($CQ$19:$CQ$213, $B224, AE$19:AE$213)</f>
        <v>0</v>
      </c>
      <c r="AD224" s="1792">
        <f t="shared" ref="AD224:AD257" si="87">SUMIF($CQ$19:$CQ$213, $B224, AF$19:AF$213)</f>
        <v>0</v>
      </c>
      <c r="AE224" s="1792">
        <f t="shared" ref="AE224:AE257" si="88">SUMIF($CQ$19:$CQ$213, $B224, AG$19:AG$213)</f>
        <v>0</v>
      </c>
      <c r="AF224" s="1792">
        <f t="shared" ref="AF224:AF257" si="89">SUMIF($CQ$19:$CQ$213, $B224, AH$19:AH$213)</f>
        <v>0</v>
      </c>
      <c r="AG224" s="1792">
        <f t="shared" ref="AG224:AG257" si="90">SUMIF($CQ$19:$CQ$213, $B224, AI$19:AI$213)</f>
        <v>0</v>
      </c>
      <c r="AH224" s="1792">
        <f t="shared" ref="AH224:AH257" si="91">SUMIF($CQ$19:$CQ$213, $B224, AJ$19:AJ$213)</f>
        <v>0</v>
      </c>
      <c r="AI224" s="1792">
        <f t="shared" ref="AI224:AI257" si="92">SUMIF($CQ$19:$CQ$213, $B224, AK$19:AK$213)</f>
        <v>0</v>
      </c>
      <c r="AJ224" s="1792">
        <f t="shared" ref="AJ224:AJ257" si="93">SUMIF($CQ$19:$CQ$213, $B224, AL$19:AL$213)</f>
        <v>0</v>
      </c>
      <c r="AK224" s="1792">
        <f t="shared" ref="AK224:AK257" si="94">SUMIF($CQ$19:$CQ$213, $B224, AM$19:AM$213)</f>
        <v>0</v>
      </c>
      <c r="AL224" s="1792">
        <f t="shared" ref="AL224:AL257" si="95">SUMIF($CQ$19:$CQ$213, $B224, AN$19:AN$213)</f>
        <v>0</v>
      </c>
      <c r="AM224" s="1792">
        <f t="shared" ref="AM224:AM257" si="96">SUMIF($CQ$19:$CQ$213, $B224, AO$19:AO$213)</f>
        <v>0</v>
      </c>
      <c r="AN224" s="1792">
        <f t="shared" ref="AN224:AN257" si="97">SUMIF($CQ$19:$CQ$213, $B224, AP$19:AP$213)</f>
        <v>0</v>
      </c>
      <c r="AO224" s="1792">
        <f t="shared" ref="AO224:AO257" si="98">SUMIF($CQ$19:$CQ$213, $B224, AQ$19:AQ$213)</f>
        <v>0</v>
      </c>
      <c r="AP224" s="1792">
        <f t="shared" ref="AP224:AP257" si="99">SUMIF($CQ$19:$CQ$213, $B224, AR$19:AR$213)</f>
        <v>0</v>
      </c>
      <c r="AQ224" s="1792">
        <f t="shared" ref="AQ224:AQ257" si="100">SUMIF($CQ$19:$CQ$213, $B224, AS$19:AS$213)</f>
        <v>0</v>
      </c>
      <c r="AR224" s="1792">
        <f t="shared" ref="AR224:AR257" si="101">SUMIF($CQ$19:$CQ$213, $B224, AT$19:AT$213)</f>
        <v>0</v>
      </c>
      <c r="AS224" s="1792">
        <f t="shared" ref="AS224:AS257" si="102">SUMIF($CQ$19:$CQ$213, $B224, AU$19:AU$213)</f>
        <v>0</v>
      </c>
      <c r="AT224" s="1792">
        <f t="shared" ref="AT224:AT257" si="103">SUMIF($CQ$19:$CQ$213, $B224, AV$19:AV$213)</f>
        <v>0</v>
      </c>
      <c r="AU224" s="1792">
        <f t="shared" ref="AU224:AU257" si="104">SUMIF($CQ$19:$CQ$213, $B224, AW$19:AW$213)</f>
        <v>0</v>
      </c>
      <c r="AV224" s="1792">
        <f t="shared" ref="AV224:AV257" si="105">SUMIF($CQ$19:$CQ$213, $B224, AX$19:AX$213)</f>
        <v>0</v>
      </c>
      <c r="AW224" s="1792">
        <f t="shared" ref="AW224:AW257" si="106">SUMIF($CQ$19:$CQ$213, $B224, AY$19:AY$213)</f>
        <v>0</v>
      </c>
      <c r="AX224" s="1792">
        <f t="shared" ref="AX224:AX257" si="107">SUMIF($CQ$19:$CQ$213, $B224, AZ$19:AZ$213)</f>
        <v>0</v>
      </c>
      <c r="AY224" s="1792">
        <f t="shared" ref="AY224:AY257" si="108">SUMIF($CQ$19:$CQ$213, $B224, BA$19:BA$213)</f>
        <v>0</v>
      </c>
      <c r="AZ224" s="1792">
        <f t="shared" ref="AZ224:AZ257" si="109">SUMIF($CQ$19:$CQ$213, $B224, BB$19:BB$213)</f>
        <v>0</v>
      </c>
      <c r="BA224" s="1792">
        <f t="shared" ref="BA224:BA257" si="110">SUMIF($CQ$19:$CQ$213, $B224, BC$19:BC$213)</f>
        <v>0</v>
      </c>
      <c r="BB224" s="1792">
        <f t="shared" ref="BB224:BB257" si="111">SUMIF($CQ$19:$CQ$213, $B224, BD$19:BD$213)</f>
        <v>0</v>
      </c>
      <c r="BC224" s="1792">
        <f t="shared" ref="BC224:BC257" si="112">SUMIF($CQ$19:$CQ$213, $B224, BE$19:BE$213)</f>
        <v>0</v>
      </c>
      <c r="BD224" s="1792">
        <f t="shared" ref="BD224:BD257" si="113">SUMIF($CQ$19:$CQ$213, $B224, BF$19:BF$213)</f>
        <v>0</v>
      </c>
      <c r="BE224" s="1792">
        <f t="shared" ref="BE224:BE257" si="114">SUMIF($CQ$19:$CQ$213, $B224, BG$19:BG$213)</f>
        <v>0</v>
      </c>
      <c r="BF224" s="1792">
        <f t="shared" ref="BF224:BF257" si="115">SUMIF($CQ$19:$CQ$213, $B224, BH$19:BH$213)</f>
        <v>0</v>
      </c>
      <c r="BG224" s="1792">
        <f t="shared" ref="BG224:BG257" si="116">SUMIF($CQ$19:$CQ$213, $B224, BI$19:BI$213)</f>
        <v>0</v>
      </c>
      <c r="BH224" s="1792">
        <f t="shared" ref="BH224:BH257" si="117">SUMIF($CQ$19:$CQ$213, $B224, BJ$19:BJ$213)</f>
        <v>0</v>
      </c>
      <c r="BI224" s="1792">
        <f t="shared" ref="BI224:BI257" si="118">SUMIF($CQ$19:$CQ$213, $B224, BK$19:BK$213)</f>
        <v>0</v>
      </c>
      <c r="BJ224" s="1792">
        <f t="shared" ref="BJ224:BJ257" si="119">SUMIF($CQ$19:$CQ$213, $B224, BL$19:BL$213)</f>
        <v>0</v>
      </c>
      <c r="BK224" s="1792">
        <f t="shared" ref="BK224:BK257" si="120">SUMIF($CQ$19:$CQ$213, $B224, BM$19:BM$213)</f>
        <v>0</v>
      </c>
      <c r="BL224" s="1792">
        <f t="shared" ref="BL224:BL257" si="121">SUMIF($CQ$19:$CQ$213, $B224, BN$19:BN$213)</f>
        <v>0</v>
      </c>
      <c r="BM224" s="1792">
        <f t="shared" ref="BM224:BM257" si="122">SUMIF($CQ$19:$CQ$213, $B224, BO$19:BO$213)</f>
        <v>0</v>
      </c>
      <c r="BN224" s="1792">
        <f t="shared" ref="BN224:BN257" si="123">SUMIF($CQ$19:$CQ$213, $B224, BP$19:BP$213)</f>
        <v>0</v>
      </c>
      <c r="BO224" s="1792">
        <f t="shared" ref="BO224:BO257" si="124">SUMIF($CQ$19:$CQ$213, $B224, BQ$19:BQ$213)</f>
        <v>0</v>
      </c>
      <c r="BP224" s="1792">
        <f t="shared" ref="BP224:BP257" si="125">SUMIF($CQ$19:$CQ$213, $B224, BR$19:BR$213)</f>
        <v>0</v>
      </c>
      <c r="BQ224" s="1792">
        <f t="shared" ref="BQ224:BQ257" si="126">SUMIF($CQ$19:$CQ$213, $B224, BS$19:BS$213)</f>
        <v>0</v>
      </c>
      <c r="BR224" s="1792">
        <f t="shared" ref="BR224:BR257" si="127">SUMIF($CQ$19:$CQ$213, $B224, BT$19:BT$213)</f>
        <v>0</v>
      </c>
      <c r="BS224" s="1792">
        <f t="shared" ref="BS224:BS257" si="128">SUMIF($CQ$19:$CQ$213, $B224, BU$19:BU$213)</f>
        <v>0</v>
      </c>
      <c r="BT224" s="1792">
        <f t="shared" ref="BT224:BT257" si="129">SUMIF($CQ$19:$CQ$213, $B224, BV$19:BV$213)</f>
        <v>0</v>
      </c>
      <c r="BU224" s="1792">
        <f t="shared" ref="BU224:BU257" si="130">SUMIF($CQ$19:$CQ$213, $B224, BW$19:BW$213)</f>
        <v>0</v>
      </c>
      <c r="BV224" s="1792">
        <f t="shared" ref="BV224:BV257" si="131">SUMIF($CQ$19:$CQ$213, $B224, BX$19:BX$213)</f>
        <v>0</v>
      </c>
      <c r="BW224" s="1792">
        <f t="shared" ref="BW224:BW257" si="132">SUMIF($CQ$19:$CQ$213, $B224, BY$19:BY$213)</f>
        <v>0</v>
      </c>
      <c r="BX224" s="1792">
        <f t="shared" ref="BX224:BX257" si="133">SUMIF($CQ$19:$CQ$213, $B224, BZ$19:BZ$213)</f>
        <v>0</v>
      </c>
      <c r="BY224" s="1792">
        <f t="shared" ref="BY224:BY257" si="134">SUMIF($CQ$19:$CQ$213, $B224, CA$19:CA$213)</f>
        <v>0</v>
      </c>
      <c r="BZ224" s="1792">
        <f t="shared" ref="BZ224:BZ257" si="135">SUMIF($CQ$19:$CQ$213, $B224, CB$19:CB$213)</f>
        <v>0</v>
      </c>
      <c r="CA224" s="1792">
        <f t="shared" ref="CA224:CA257" si="136">SUMIF($CQ$19:$CQ$213, $B224, CC$19:CC$213)</f>
        <v>0</v>
      </c>
      <c r="CB224" s="1792">
        <f t="shared" ref="CB224:CB257" si="137">SUMIF($CQ$19:$CQ$213, $B224, CD$19:CD$213)</f>
        <v>0</v>
      </c>
      <c r="CC224" s="1792">
        <f t="shared" ref="CC224:CC257" si="138">SUMIF($CQ$19:$CQ$213, $B224, CE$19:CE$213)</f>
        <v>0</v>
      </c>
      <c r="CD224" s="1792">
        <f t="shared" ref="CD224:CD257" si="139">SUMIF($CQ$19:$CQ$213, $B224, CF$19:CF$213)</f>
        <v>0</v>
      </c>
      <c r="CE224" s="1792">
        <f t="shared" ref="CE224:CE257" si="140">SUMIF($CQ$19:$CQ$213, $B224, CG$19:CG$213)</f>
        <v>0</v>
      </c>
      <c r="CF224" s="1792">
        <f t="shared" ref="CF224:CF257" si="141">SUMIF($CQ$19:$CQ$213, $B224, CH$19:CH$213)</f>
        <v>0</v>
      </c>
      <c r="CG224" s="1792">
        <f t="shared" ref="CG224:CG257" si="142">SUMIF($CQ$19:$CQ$213, $B224, CI$19:CI$213)</f>
        <v>0</v>
      </c>
      <c r="CH224" s="1792">
        <f t="shared" ref="CH224:CH257" si="143">SUMIF($CQ$19:$CQ$213, $B224, CJ$19:CJ$213)</f>
        <v>0</v>
      </c>
      <c r="CI224" s="1792">
        <f t="shared" ref="CI224:CI257" si="144">SUMIF($CQ$19:$CQ$213, $B224, CK$19:CK$213)</f>
        <v>0</v>
      </c>
      <c r="CJ224" s="1792">
        <f t="shared" ref="CJ224:CJ257" si="145">SUMIF($CQ$19:$CQ$213, $B224, CL$19:CL$213)</f>
        <v>0</v>
      </c>
      <c r="CK224" s="1792">
        <f t="shared" ref="CK224:CK257" si="146">SUMIF($CQ$19:$CQ$213, $B224, CM$19:CM$213)</f>
        <v>0</v>
      </c>
      <c r="CL224" s="1792">
        <f t="shared" ref="CL224:CL257" si="147">SUMIF($CQ$19:$CQ$213, $B224, CN$19:CN$213)</f>
        <v>0</v>
      </c>
      <c r="CM224" s="1769"/>
      <c r="CN224" s="1769"/>
      <c r="CO224" s="1769"/>
      <c r="CP224" s="1769"/>
      <c r="CQ224" s="1916"/>
      <c r="CR224" s="1769"/>
      <c r="CS224" s="1769"/>
      <c r="CT224" s="1769"/>
    </row>
    <row r="225" spans="1:98" s="1068" customFormat="1" ht="12.75" x14ac:dyDescent="0.2">
      <c r="A225" s="1781"/>
      <c r="B225" s="218">
        <v>1815</v>
      </c>
      <c r="C225" s="1792">
        <f t="shared" si="60"/>
        <v>33641.563441225859</v>
      </c>
      <c r="D225" s="1792">
        <f t="shared" si="61"/>
        <v>33641.563441225859</v>
      </c>
      <c r="E225" s="1792">
        <f t="shared" si="62"/>
        <v>0</v>
      </c>
      <c r="F225" s="1792">
        <f t="shared" si="63"/>
        <v>33641.563441225859</v>
      </c>
      <c r="G225" s="1792">
        <f t="shared" si="64"/>
        <v>10622.739228197559</v>
      </c>
      <c r="H225" s="1792">
        <f t="shared" si="65"/>
        <v>9064.9986675364526</v>
      </c>
      <c r="I225" s="1792">
        <f t="shared" si="66"/>
        <v>10784.097478425347</v>
      </c>
      <c r="J225" s="1792">
        <f t="shared" si="67"/>
        <v>0</v>
      </c>
      <c r="K225" s="1792">
        <f t="shared" si="68"/>
        <v>0</v>
      </c>
      <c r="L225" s="1792">
        <f t="shared" si="69"/>
        <v>3070.3435868434372</v>
      </c>
      <c r="M225" s="1792">
        <f t="shared" si="70"/>
        <v>72.383376235855209</v>
      </c>
      <c r="N225" s="1792">
        <f t="shared" si="71"/>
        <v>0</v>
      </c>
      <c r="O225" s="1792">
        <f t="shared" si="72"/>
        <v>27.001103987201937</v>
      </c>
      <c r="P225" s="1792">
        <f t="shared" si="73"/>
        <v>0</v>
      </c>
      <c r="Q225" s="1792">
        <f t="shared" si="74"/>
        <v>0</v>
      </c>
      <c r="R225" s="1792">
        <f t="shared" si="75"/>
        <v>0</v>
      </c>
      <c r="S225" s="1792">
        <f t="shared" si="76"/>
        <v>0</v>
      </c>
      <c r="T225" s="1792">
        <f t="shared" si="77"/>
        <v>0</v>
      </c>
      <c r="U225" s="1792">
        <f t="shared" si="78"/>
        <v>0</v>
      </c>
      <c r="V225" s="1792">
        <f t="shared" si="79"/>
        <v>0</v>
      </c>
      <c r="W225" s="1792">
        <f t="shared" si="80"/>
        <v>0</v>
      </c>
      <c r="X225" s="1792">
        <f t="shared" si="81"/>
        <v>0</v>
      </c>
      <c r="Y225" s="1792">
        <f t="shared" si="82"/>
        <v>0</v>
      </c>
      <c r="Z225" s="1792">
        <f t="shared" si="83"/>
        <v>0</v>
      </c>
      <c r="AA225" s="1792">
        <f t="shared" si="84"/>
        <v>33641.563441225851</v>
      </c>
      <c r="AB225" s="1792">
        <f t="shared" si="85"/>
        <v>0</v>
      </c>
      <c r="AC225" s="1792">
        <f t="shared" si="86"/>
        <v>0</v>
      </c>
      <c r="AD225" s="1792">
        <f t="shared" si="87"/>
        <v>0</v>
      </c>
      <c r="AE225" s="1792">
        <f t="shared" si="88"/>
        <v>0</v>
      </c>
      <c r="AF225" s="1792">
        <f t="shared" si="89"/>
        <v>0</v>
      </c>
      <c r="AG225" s="1792">
        <f t="shared" si="90"/>
        <v>0</v>
      </c>
      <c r="AH225" s="1792">
        <f t="shared" si="91"/>
        <v>0</v>
      </c>
      <c r="AI225" s="1792">
        <f t="shared" si="92"/>
        <v>0</v>
      </c>
      <c r="AJ225" s="1792">
        <f t="shared" si="93"/>
        <v>0</v>
      </c>
      <c r="AK225" s="1792">
        <f t="shared" si="94"/>
        <v>0</v>
      </c>
      <c r="AL225" s="1792">
        <f t="shared" si="95"/>
        <v>0</v>
      </c>
      <c r="AM225" s="1792">
        <f t="shared" si="96"/>
        <v>0</v>
      </c>
      <c r="AN225" s="1792">
        <f t="shared" si="97"/>
        <v>0</v>
      </c>
      <c r="AO225" s="1792">
        <f t="shared" si="98"/>
        <v>0</v>
      </c>
      <c r="AP225" s="1792">
        <f t="shared" si="99"/>
        <v>0</v>
      </c>
      <c r="AQ225" s="1792">
        <f t="shared" si="100"/>
        <v>0</v>
      </c>
      <c r="AR225" s="1792">
        <f t="shared" si="101"/>
        <v>0</v>
      </c>
      <c r="AS225" s="1792">
        <f t="shared" si="102"/>
        <v>0</v>
      </c>
      <c r="AT225" s="1792">
        <f t="shared" si="103"/>
        <v>0</v>
      </c>
      <c r="AU225" s="1792">
        <f t="shared" si="104"/>
        <v>0</v>
      </c>
      <c r="AV225" s="1792">
        <f t="shared" si="105"/>
        <v>0</v>
      </c>
      <c r="AW225" s="1792">
        <f t="shared" si="106"/>
        <v>0</v>
      </c>
      <c r="AX225" s="1792">
        <f t="shared" si="107"/>
        <v>0</v>
      </c>
      <c r="AY225" s="1792">
        <f t="shared" si="108"/>
        <v>0</v>
      </c>
      <c r="AZ225" s="1792">
        <f t="shared" si="109"/>
        <v>0</v>
      </c>
      <c r="BA225" s="1792">
        <f t="shared" si="110"/>
        <v>0</v>
      </c>
      <c r="BB225" s="1792">
        <f t="shared" si="111"/>
        <v>0</v>
      </c>
      <c r="BC225" s="1792">
        <f t="shared" si="112"/>
        <v>0</v>
      </c>
      <c r="BD225" s="1792">
        <f t="shared" si="113"/>
        <v>0</v>
      </c>
      <c r="BE225" s="1792">
        <f t="shared" si="114"/>
        <v>0</v>
      </c>
      <c r="BF225" s="1792">
        <f t="shared" si="115"/>
        <v>0</v>
      </c>
      <c r="BG225" s="1792">
        <f t="shared" si="116"/>
        <v>0</v>
      </c>
      <c r="BH225" s="1792">
        <f t="shared" si="117"/>
        <v>0</v>
      </c>
      <c r="BI225" s="1792">
        <f t="shared" si="118"/>
        <v>0</v>
      </c>
      <c r="BJ225" s="1792">
        <f t="shared" si="119"/>
        <v>0</v>
      </c>
      <c r="BK225" s="1792">
        <f t="shared" si="120"/>
        <v>0</v>
      </c>
      <c r="BL225" s="1792">
        <f t="shared" si="121"/>
        <v>0</v>
      </c>
      <c r="BM225" s="1792">
        <f t="shared" si="122"/>
        <v>0</v>
      </c>
      <c r="BN225" s="1792">
        <f t="shared" si="123"/>
        <v>0</v>
      </c>
      <c r="BO225" s="1792">
        <f t="shared" si="124"/>
        <v>0</v>
      </c>
      <c r="BP225" s="1792">
        <f t="shared" si="125"/>
        <v>0</v>
      </c>
      <c r="BQ225" s="1792">
        <f t="shared" si="126"/>
        <v>0</v>
      </c>
      <c r="BR225" s="1792">
        <f t="shared" si="127"/>
        <v>0</v>
      </c>
      <c r="BS225" s="1792">
        <f t="shared" si="128"/>
        <v>0</v>
      </c>
      <c r="BT225" s="1792">
        <f t="shared" si="129"/>
        <v>0</v>
      </c>
      <c r="BU225" s="1792">
        <f t="shared" si="130"/>
        <v>0</v>
      </c>
      <c r="BV225" s="1792">
        <f t="shared" si="131"/>
        <v>0</v>
      </c>
      <c r="BW225" s="1792">
        <f t="shared" si="132"/>
        <v>0</v>
      </c>
      <c r="BX225" s="1792">
        <f t="shared" si="133"/>
        <v>0</v>
      </c>
      <c r="BY225" s="1792">
        <f t="shared" si="134"/>
        <v>0</v>
      </c>
      <c r="BZ225" s="1792">
        <f t="shared" si="135"/>
        <v>0</v>
      </c>
      <c r="CA225" s="1792">
        <f t="shared" si="136"/>
        <v>0</v>
      </c>
      <c r="CB225" s="1792">
        <f t="shared" si="137"/>
        <v>0</v>
      </c>
      <c r="CC225" s="1792">
        <f t="shared" si="138"/>
        <v>0</v>
      </c>
      <c r="CD225" s="1792">
        <f t="shared" si="139"/>
        <v>0</v>
      </c>
      <c r="CE225" s="1792">
        <f t="shared" si="140"/>
        <v>0</v>
      </c>
      <c r="CF225" s="1792">
        <f t="shared" si="141"/>
        <v>0</v>
      </c>
      <c r="CG225" s="1792">
        <f t="shared" si="142"/>
        <v>0</v>
      </c>
      <c r="CH225" s="1792">
        <f t="shared" si="143"/>
        <v>0</v>
      </c>
      <c r="CI225" s="1792">
        <f t="shared" si="144"/>
        <v>0</v>
      </c>
      <c r="CJ225" s="1792">
        <f t="shared" si="145"/>
        <v>0</v>
      </c>
      <c r="CK225" s="1792">
        <f t="shared" si="146"/>
        <v>0</v>
      </c>
      <c r="CL225" s="1792">
        <f t="shared" si="147"/>
        <v>0</v>
      </c>
      <c r="CM225" s="1769"/>
      <c r="CN225" s="1769"/>
      <c r="CO225" s="1769"/>
      <c r="CP225" s="1769"/>
      <c r="CQ225" s="1916"/>
      <c r="CR225" s="1769"/>
      <c r="CS225" s="1769"/>
      <c r="CT225" s="1769"/>
    </row>
    <row r="226" spans="1:98" ht="12.75" x14ac:dyDescent="0.2">
      <c r="A226" s="1781"/>
      <c r="B226" s="218">
        <v>1820</v>
      </c>
      <c r="C226" s="1792">
        <f t="shared" si="60"/>
        <v>0</v>
      </c>
      <c r="D226" s="1792">
        <f t="shared" si="61"/>
        <v>0</v>
      </c>
      <c r="E226" s="1792">
        <f t="shared" si="62"/>
        <v>0</v>
      </c>
      <c r="F226" s="1792">
        <f t="shared" si="63"/>
        <v>0</v>
      </c>
      <c r="G226" s="1792">
        <f t="shared" si="64"/>
        <v>0</v>
      </c>
      <c r="H226" s="1792">
        <f t="shared" si="65"/>
        <v>0</v>
      </c>
      <c r="I226" s="1792">
        <f t="shared" si="66"/>
        <v>0</v>
      </c>
      <c r="J226" s="1792">
        <f t="shared" si="67"/>
        <v>0</v>
      </c>
      <c r="K226" s="1792">
        <f t="shared" si="68"/>
        <v>0</v>
      </c>
      <c r="L226" s="1792">
        <f t="shared" si="69"/>
        <v>0</v>
      </c>
      <c r="M226" s="1792">
        <f t="shared" si="70"/>
        <v>0</v>
      </c>
      <c r="N226" s="1792">
        <f t="shared" si="71"/>
        <v>0</v>
      </c>
      <c r="O226" s="1792">
        <f t="shared" si="72"/>
        <v>0</v>
      </c>
      <c r="P226" s="1792">
        <f t="shared" si="73"/>
        <v>0</v>
      </c>
      <c r="Q226" s="1792">
        <f t="shared" si="74"/>
        <v>0</v>
      </c>
      <c r="R226" s="1792">
        <f t="shared" si="75"/>
        <v>0</v>
      </c>
      <c r="S226" s="1792">
        <f t="shared" si="76"/>
        <v>0</v>
      </c>
      <c r="T226" s="1792">
        <f t="shared" si="77"/>
        <v>0</v>
      </c>
      <c r="U226" s="1792">
        <f t="shared" si="78"/>
        <v>0</v>
      </c>
      <c r="V226" s="1792">
        <f t="shared" si="79"/>
        <v>0</v>
      </c>
      <c r="W226" s="1792">
        <f t="shared" si="80"/>
        <v>0</v>
      </c>
      <c r="X226" s="1792">
        <f t="shared" si="81"/>
        <v>0</v>
      </c>
      <c r="Y226" s="1792">
        <f t="shared" si="82"/>
        <v>0</v>
      </c>
      <c r="Z226" s="1792">
        <f t="shared" si="83"/>
        <v>0</v>
      </c>
      <c r="AA226" s="1792">
        <f t="shared" si="84"/>
        <v>0</v>
      </c>
      <c r="AB226" s="1792">
        <f t="shared" si="85"/>
        <v>0</v>
      </c>
      <c r="AC226" s="1792">
        <f t="shared" si="86"/>
        <v>0</v>
      </c>
      <c r="AD226" s="1792">
        <f t="shared" si="87"/>
        <v>0</v>
      </c>
      <c r="AE226" s="1792">
        <f t="shared" si="88"/>
        <v>0</v>
      </c>
      <c r="AF226" s="1792">
        <f t="shared" si="89"/>
        <v>0</v>
      </c>
      <c r="AG226" s="1792">
        <f t="shared" si="90"/>
        <v>0</v>
      </c>
      <c r="AH226" s="1792">
        <f t="shared" si="91"/>
        <v>0</v>
      </c>
      <c r="AI226" s="1792">
        <f t="shared" si="92"/>
        <v>0</v>
      </c>
      <c r="AJ226" s="1792">
        <f t="shared" si="93"/>
        <v>0</v>
      </c>
      <c r="AK226" s="1792">
        <f t="shared" si="94"/>
        <v>0</v>
      </c>
      <c r="AL226" s="1792">
        <f t="shared" si="95"/>
        <v>0</v>
      </c>
      <c r="AM226" s="1792">
        <f t="shared" si="96"/>
        <v>0</v>
      </c>
      <c r="AN226" s="1792">
        <f t="shared" si="97"/>
        <v>0</v>
      </c>
      <c r="AO226" s="1792">
        <f t="shared" si="98"/>
        <v>0</v>
      </c>
      <c r="AP226" s="1792">
        <f t="shared" si="99"/>
        <v>0</v>
      </c>
      <c r="AQ226" s="1792">
        <f t="shared" si="100"/>
        <v>0</v>
      </c>
      <c r="AR226" s="1792">
        <f t="shared" si="101"/>
        <v>0</v>
      </c>
      <c r="AS226" s="1792">
        <f t="shared" si="102"/>
        <v>0</v>
      </c>
      <c r="AT226" s="1792">
        <f t="shared" si="103"/>
        <v>0</v>
      </c>
      <c r="AU226" s="1792">
        <f t="shared" si="104"/>
        <v>0</v>
      </c>
      <c r="AV226" s="1792">
        <f t="shared" si="105"/>
        <v>0</v>
      </c>
      <c r="AW226" s="1792">
        <f t="shared" si="106"/>
        <v>0</v>
      </c>
      <c r="AX226" s="1792">
        <f t="shared" si="107"/>
        <v>0</v>
      </c>
      <c r="AY226" s="1792">
        <f t="shared" si="108"/>
        <v>0</v>
      </c>
      <c r="AZ226" s="1792">
        <f t="shared" si="109"/>
        <v>0</v>
      </c>
      <c r="BA226" s="1792">
        <f t="shared" si="110"/>
        <v>0</v>
      </c>
      <c r="BB226" s="1792">
        <f t="shared" si="111"/>
        <v>0</v>
      </c>
      <c r="BC226" s="1792">
        <f t="shared" si="112"/>
        <v>0</v>
      </c>
      <c r="BD226" s="1792">
        <f t="shared" si="113"/>
        <v>0</v>
      </c>
      <c r="BE226" s="1792">
        <f t="shared" si="114"/>
        <v>0</v>
      </c>
      <c r="BF226" s="1792">
        <f t="shared" si="115"/>
        <v>0</v>
      </c>
      <c r="BG226" s="1792">
        <f t="shared" si="116"/>
        <v>0</v>
      </c>
      <c r="BH226" s="1792">
        <f t="shared" si="117"/>
        <v>0</v>
      </c>
      <c r="BI226" s="1792">
        <f t="shared" si="118"/>
        <v>0</v>
      </c>
      <c r="BJ226" s="1792">
        <f t="shared" si="119"/>
        <v>0</v>
      </c>
      <c r="BK226" s="1792">
        <f t="shared" si="120"/>
        <v>0</v>
      </c>
      <c r="BL226" s="1792">
        <f t="shared" si="121"/>
        <v>0</v>
      </c>
      <c r="BM226" s="1792">
        <f t="shared" si="122"/>
        <v>0</v>
      </c>
      <c r="BN226" s="1792">
        <f t="shared" si="123"/>
        <v>0</v>
      </c>
      <c r="BO226" s="1792">
        <f t="shared" si="124"/>
        <v>0</v>
      </c>
      <c r="BP226" s="1792">
        <f t="shared" si="125"/>
        <v>0</v>
      </c>
      <c r="BQ226" s="1792">
        <f t="shared" si="126"/>
        <v>0</v>
      </c>
      <c r="BR226" s="1792">
        <f t="shared" si="127"/>
        <v>0</v>
      </c>
      <c r="BS226" s="1792">
        <f t="shared" si="128"/>
        <v>0</v>
      </c>
      <c r="BT226" s="1792">
        <f t="shared" si="129"/>
        <v>0</v>
      </c>
      <c r="BU226" s="1792">
        <f t="shared" si="130"/>
        <v>0</v>
      </c>
      <c r="BV226" s="1792">
        <f t="shared" si="131"/>
        <v>0</v>
      </c>
      <c r="BW226" s="1792">
        <f t="shared" si="132"/>
        <v>0</v>
      </c>
      <c r="BX226" s="1792">
        <f t="shared" si="133"/>
        <v>0</v>
      </c>
      <c r="BY226" s="1792">
        <f t="shared" si="134"/>
        <v>0</v>
      </c>
      <c r="BZ226" s="1792">
        <f t="shared" si="135"/>
        <v>0</v>
      </c>
      <c r="CA226" s="1792">
        <f t="shared" si="136"/>
        <v>0</v>
      </c>
      <c r="CB226" s="1792">
        <f t="shared" si="137"/>
        <v>0</v>
      </c>
      <c r="CC226" s="1792">
        <f t="shared" si="138"/>
        <v>0</v>
      </c>
      <c r="CD226" s="1792">
        <f t="shared" si="139"/>
        <v>0</v>
      </c>
      <c r="CE226" s="1792">
        <f t="shared" si="140"/>
        <v>0</v>
      </c>
      <c r="CF226" s="1792">
        <f t="shared" si="141"/>
        <v>0</v>
      </c>
      <c r="CG226" s="1792">
        <f t="shared" si="142"/>
        <v>0</v>
      </c>
      <c r="CH226" s="1792">
        <f t="shared" si="143"/>
        <v>0</v>
      </c>
      <c r="CI226" s="1792">
        <f t="shared" si="144"/>
        <v>0</v>
      </c>
      <c r="CJ226" s="1792">
        <f t="shared" si="145"/>
        <v>0</v>
      </c>
      <c r="CK226" s="1792">
        <f t="shared" si="146"/>
        <v>0</v>
      </c>
      <c r="CL226" s="1792">
        <f t="shared" si="147"/>
        <v>0</v>
      </c>
      <c r="CM226" s="1769"/>
      <c r="CN226" s="1769"/>
      <c r="CO226" s="1769"/>
      <c r="CP226" s="1769"/>
      <c r="CQ226" s="1916"/>
      <c r="CR226" s="1769"/>
      <c r="CS226" s="1769"/>
      <c r="CT226" s="1769"/>
    </row>
    <row r="227" spans="1:98" ht="12.75" x14ac:dyDescent="0.2">
      <c r="A227" s="1781"/>
      <c r="B227" s="218">
        <v>1830</v>
      </c>
      <c r="C227" s="1792">
        <f t="shared" si="60"/>
        <v>62595.832995623998</v>
      </c>
      <c r="D227" s="1792">
        <f t="shared" si="61"/>
        <v>25038.333198249602</v>
      </c>
      <c r="E227" s="1792">
        <f t="shared" si="62"/>
        <v>37557.499797374396</v>
      </c>
      <c r="F227" s="1792">
        <f t="shared" si="63"/>
        <v>62595.832995623998</v>
      </c>
      <c r="G227" s="1792">
        <f t="shared" si="64"/>
        <v>6683.2568764632342</v>
      </c>
      <c r="H227" s="1792">
        <f t="shared" si="65"/>
        <v>7637.1107667269089</v>
      </c>
      <c r="I227" s="1792">
        <f t="shared" si="66"/>
        <v>8123.8966020155067</v>
      </c>
      <c r="J227" s="1792">
        <f t="shared" si="67"/>
        <v>0</v>
      </c>
      <c r="K227" s="1792">
        <f t="shared" si="68"/>
        <v>0</v>
      </c>
      <c r="L227" s="1792">
        <f t="shared" si="69"/>
        <v>2519.3996962125475</v>
      </c>
      <c r="M227" s="1792">
        <f t="shared" si="70"/>
        <v>62.970723744436256</v>
      </c>
      <c r="N227" s="1792">
        <f t="shared" si="71"/>
        <v>0</v>
      </c>
      <c r="O227" s="1792">
        <f t="shared" si="72"/>
        <v>11.698533086966732</v>
      </c>
      <c r="P227" s="1792">
        <f t="shared" si="73"/>
        <v>0</v>
      </c>
      <c r="Q227" s="1792">
        <f t="shared" si="74"/>
        <v>0</v>
      </c>
      <c r="R227" s="1792">
        <f t="shared" si="75"/>
        <v>0</v>
      </c>
      <c r="S227" s="1792">
        <f t="shared" si="76"/>
        <v>0</v>
      </c>
      <c r="T227" s="1792">
        <f t="shared" si="77"/>
        <v>0</v>
      </c>
      <c r="U227" s="1792">
        <f t="shared" si="78"/>
        <v>0</v>
      </c>
      <c r="V227" s="1792">
        <f t="shared" si="79"/>
        <v>0</v>
      </c>
      <c r="W227" s="1792">
        <f t="shared" si="80"/>
        <v>0</v>
      </c>
      <c r="X227" s="1792">
        <f t="shared" si="81"/>
        <v>0</v>
      </c>
      <c r="Y227" s="1792">
        <f t="shared" si="82"/>
        <v>0</v>
      </c>
      <c r="Z227" s="1792">
        <f t="shared" si="83"/>
        <v>0</v>
      </c>
      <c r="AA227" s="1792">
        <f t="shared" si="84"/>
        <v>25038.333198249602</v>
      </c>
      <c r="AB227" s="1792">
        <f t="shared" si="85"/>
        <v>29867.057598941348</v>
      </c>
      <c r="AC227" s="1792">
        <f t="shared" si="86"/>
        <v>4915.3327235208117</v>
      </c>
      <c r="AD227" s="1792">
        <f t="shared" si="87"/>
        <v>479.93186592389543</v>
      </c>
      <c r="AE227" s="1792">
        <f t="shared" si="88"/>
        <v>0</v>
      </c>
      <c r="AF227" s="1792">
        <f t="shared" si="89"/>
        <v>0</v>
      </c>
      <c r="AG227" s="1792">
        <f t="shared" si="90"/>
        <v>3.6636020299533998</v>
      </c>
      <c r="AH227" s="1792">
        <f t="shared" si="91"/>
        <v>2196.2603541795988</v>
      </c>
      <c r="AI227" s="1792">
        <f t="shared" si="92"/>
        <v>0</v>
      </c>
      <c r="AJ227" s="1792">
        <f t="shared" si="93"/>
        <v>95.253652778788378</v>
      </c>
      <c r="AK227" s="1792">
        <f t="shared" si="94"/>
        <v>0</v>
      </c>
      <c r="AL227" s="1792">
        <f t="shared" si="95"/>
        <v>0</v>
      </c>
      <c r="AM227" s="1792">
        <f t="shared" si="96"/>
        <v>0</v>
      </c>
      <c r="AN227" s="1792">
        <f t="shared" si="97"/>
        <v>0</v>
      </c>
      <c r="AO227" s="1792">
        <f t="shared" si="98"/>
        <v>0</v>
      </c>
      <c r="AP227" s="1792">
        <f t="shared" si="99"/>
        <v>0</v>
      </c>
      <c r="AQ227" s="1792">
        <f t="shared" si="100"/>
        <v>0</v>
      </c>
      <c r="AR227" s="1792">
        <f t="shared" si="101"/>
        <v>0</v>
      </c>
      <c r="AS227" s="1792">
        <f t="shared" si="102"/>
        <v>0</v>
      </c>
      <c r="AT227" s="1792">
        <f t="shared" si="103"/>
        <v>0</v>
      </c>
      <c r="AU227" s="1792">
        <f t="shared" si="104"/>
        <v>0</v>
      </c>
      <c r="AV227" s="1792">
        <f t="shared" si="105"/>
        <v>37557.499797374396</v>
      </c>
      <c r="AW227" s="1792">
        <f t="shared" si="106"/>
        <v>0</v>
      </c>
      <c r="AX227" s="1792">
        <f t="shared" si="107"/>
        <v>0</v>
      </c>
      <c r="AY227" s="1792">
        <f t="shared" si="108"/>
        <v>0</v>
      </c>
      <c r="AZ227" s="1792">
        <f t="shared" si="109"/>
        <v>0</v>
      </c>
      <c r="BA227" s="1792">
        <f t="shared" si="110"/>
        <v>0</v>
      </c>
      <c r="BB227" s="1792">
        <f t="shared" si="111"/>
        <v>0</v>
      </c>
      <c r="BC227" s="1792">
        <f t="shared" si="112"/>
        <v>0</v>
      </c>
      <c r="BD227" s="1792">
        <f t="shared" si="113"/>
        <v>0</v>
      </c>
      <c r="BE227" s="1792">
        <f t="shared" si="114"/>
        <v>0</v>
      </c>
      <c r="BF227" s="1792">
        <f t="shared" si="115"/>
        <v>0</v>
      </c>
      <c r="BG227" s="1792">
        <f t="shared" si="116"/>
        <v>0</v>
      </c>
      <c r="BH227" s="1792">
        <f t="shared" si="117"/>
        <v>0</v>
      </c>
      <c r="BI227" s="1792">
        <f t="shared" si="118"/>
        <v>0</v>
      </c>
      <c r="BJ227" s="1792">
        <f t="shared" si="119"/>
        <v>0</v>
      </c>
      <c r="BK227" s="1792">
        <f t="shared" si="120"/>
        <v>0</v>
      </c>
      <c r="BL227" s="1792">
        <f t="shared" si="121"/>
        <v>0</v>
      </c>
      <c r="BM227" s="1792">
        <f t="shared" si="122"/>
        <v>0</v>
      </c>
      <c r="BN227" s="1792">
        <f t="shared" si="123"/>
        <v>0</v>
      </c>
      <c r="BO227" s="1792">
        <f t="shared" si="124"/>
        <v>0</v>
      </c>
      <c r="BP227" s="1792">
        <f t="shared" si="125"/>
        <v>0</v>
      </c>
      <c r="BQ227" s="1792">
        <f t="shared" si="126"/>
        <v>0</v>
      </c>
      <c r="BR227" s="1792">
        <f t="shared" si="127"/>
        <v>0</v>
      </c>
      <c r="BS227" s="1792">
        <f t="shared" si="128"/>
        <v>0</v>
      </c>
      <c r="BT227" s="1792">
        <f t="shared" si="129"/>
        <v>0</v>
      </c>
      <c r="BU227" s="1792">
        <f t="shared" si="130"/>
        <v>0</v>
      </c>
      <c r="BV227" s="1792">
        <f t="shared" si="131"/>
        <v>0</v>
      </c>
      <c r="BW227" s="1792">
        <f t="shared" si="132"/>
        <v>0</v>
      </c>
      <c r="BX227" s="1792">
        <f t="shared" si="133"/>
        <v>0</v>
      </c>
      <c r="BY227" s="1792">
        <f t="shared" si="134"/>
        <v>0</v>
      </c>
      <c r="BZ227" s="1792">
        <f t="shared" si="135"/>
        <v>0</v>
      </c>
      <c r="CA227" s="1792">
        <f t="shared" si="136"/>
        <v>0</v>
      </c>
      <c r="CB227" s="1792">
        <f t="shared" si="137"/>
        <v>0</v>
      </c>
      <c r="CC227" s="1792">
        <f t="shared" si="138"/>
        <v>0</v>
      </c>
      <c r="CD227" s="1792">
        <f t="shared" si="139"/>
        <v>0</v>
      </c>
      <c r="CE227" s="1792">
        <f t="shared" si="140"/>
        <v>0</v>
      </c>
      <c r="CF227" s="1792">
        <f t="shared" si="141"/>
        <v>0</v>
      </c>
      <c r="CG227" s="1792">
        <f t="shared" si="142"/>
        <v>0</v>
      </c>
      <c r="CH227" s="1792">
        <f t="shared" si="143"/>
        <v>0</v>
      </c>
      <c r="CI227" s="1792">
        <f t="shared" si="144"/>
        <v>0</v>
      </c>
      <c r="CJ227" s="1792">
        <f t="shared" si="145"/>
        <v>0</v>
      </c>
      <c r="CK227" s="1792">
        <f t="shared" si="146"/>
        <v>0</v>
      </c>
      <c r="CL227" s="1792">
        <f t="shared" si="147"/>
        <v>0</v>
      </c>
      <c r="CM227" s="1769"/>
      <c r="CN227" s="1769"/>
      <c r="CO227" s="1769"/>
      <c r="CP227" s="1769"/>
      <c r="CQ227" s="1916"/>
      <c r="CR227" s="1769"/>
      <c r="CS227" s="1769"/>
      <c r="CT227" s="1769"/>
    </row>
    <row r="228" spans="1:98" ht="12.75" x14ac:dyDescent="0.2">
      <c r="A228" s="1781"/>
      <c r="B228" s="218">
        <v>1835</v>
      </c>
      <c r="C228" s="1792">
        <f t="shared" si="60"/>
        <v>60033.263322909923</v>
      </c>
      <c r="D228" s="1792">
        <f t="shared" si="61"/>
        <v>24013.30532916397</v>
      </c>
      <c r="E228" s="1792">
        <f t="shared" si="62"/>
        <v>36019.957993745949</v>
      </c>
      <c r="F228" s="1792">
        <f t="shared" si="63"/>
        <v>60033.263322909916</v>
      </c>
      <c r="G228" s="1792">
        <f t="shared" si="64"/>
        <v>6636.3532750455033</v>
      </c>
      <c r="H228" s="1792">
        <f t="shared" si="65"/>
        <v>7583.5129466809449</v>
      </c>
      <c r="I228" s="1792">
        <f t="shared" si="66"/>
        <v>7856.6446693710677</v>
      </c>
      <c r="J228" s="1792">
        <f t="shared" si="67"/>
        <v>0</v>
      </c>
      <c r="K228" s="1792">
        <f t="shared" si="68"/>
        <v>0</v>
      </c>
      <c r="L228" s="1792">
        <f t="shared" si="69"/>
        <v>1878.2328229951147</v>
      </c>
      <c r="M228" s="1792">
        <f t="shared" si="70"/>
        <v>46.945183172944198</v>
      </c>
      <c r="N228" s="1792">
        <f t="shared" si="71"/>
        <v>0</v>
      </c>
      <c r="O228" s="1792">
        <f t="shared" si="72"/>
        <v>11.616431898395687</v>
      </c>
      <c r="P228" s="1792">
        <f t="shared" si="73"/>
        <v>0</v>
      </c>
      <c r="Q228" s="1792">
        <f t="shared" si="74"/>
        <v>0</v>
      </c>
      <c r="R228" s="1792">
        <f t="shared" si="75"/>
        <v>0</v>
      </c>
      <c r="S228" s="1792">
        <f t="shared" si="76"/>
        <v>0</v>
      </c>
      <c r="T228" s="1792">
        <f t="shared" si="77"/>
        <v>0</v>
      </c>
      <c r="U228" s="1792">
        <f t="shared" si="78"/>
        <v>0</v>
      </c>
      <c r="V228" s="1792">
        <f t="shared" si="79"/>
        <v>0</v>
      </c>
      <c r="W228" s="1792">
        <f t="shared" si="80"/>
        <v>0</v>
      </c>
      <c r="X228" s="1792">
        <f t="shared" si="81"/>
        <v>0</v>
      </c>
      <c r="Y228" s="1792">
        <f t="shared" si="82"/>
        <v>0</v>
      </c>
      <c r="Z228" s="1792">
        <f t="shared" si="83"/>
        <v>0</v>
      </c>
      <c r="AA228" s="1792">
        <f t="shared" si="84"/>
        <v>24013.305329163977</v>
      </c>
      <c r="AB228" s="1792">
        <f t="shared" si="85"/>
        <v>27789.191979456748</v>
      </c>
      <c r="AC228" s="1792">
        <f t="shared" si="86"/>
        <v>4573.3706524096106</v>
      </c>
      <c r="AD228" s="1792">
        <f t="shared" si="87"/>
        <v>446.54277426011856</v>
      </c>
      <c r="AE228" s="1792">
        <f t="shared" si="88"/>
        <v>0</v>
      </c>
      <c r="AF228" s="1792">
        <f t="shared" si="89"/>
        <v>0</v>
      </c>
      <c r="AG228" s="1792">
        <f t="shared" si="90"/>
        <v>3.4087234676344926</v>
      </c>
      <c r="AH228" s="1792">
        <f t="shared" si="91"/>
        <v>3118.8170539933426</v>
      </c>
      <c r="AI228" s="1792">
        <f t="shared" si="92"/>
        <v>0</v>
      </c>
      <c r="AJ228" s="1792">
        <f t="shared" si="93"/>
        <v>88.626810158496824</v>
      </c>
      <c r="AK228" s="1792">
        <f t="shared" si="94"/>
        <v>0</v>
      </c>
      <c r="AL228" s="1792">
        <f t="shared" si="95"/>
        <v>0</v>
      </c>
      <c r="AM228" s="1792">
        <f t="shared" si="96"/>
        <v>0</v>
      </c>
      <c r="AN228" s="1792">
        <f t="shared" si="97"/>
        <v>0</v>
      </c>
      <c r="AO228" s="1792">
        <f t="shared" si="98"/>
        <v>0</v>
      </c>
      <c r="AP228" s="1792">
        <f t="shared" si="99"/>
        <v>0</v>
      </c>
      <c r="AQ228" s="1792">
        <f t="shared" si="100"/>
        <v>0</v>
      </c>
      <c r="AR228" s="1792">
        <f t="shared" si="101"/>
        <v>0</v>
      </c>
      <c r="AS228" s="1792">
        <f t="shared" si="102"/>
        <v>0</v>
      </c>
      <c r="AT228" s="1792">
        <f t="shared" si="103"/>
        <v>0</v>
      </c>
      <c r="AU228" s="1792">
        <f t="shared" si="104"/>
        <v>0</v>
      </c>
      <c r="AV228" s="1792">
        <f t="shared" si="105"/>
        <v>36019.957993745942</v>
      </c>
      <c r="AW228" s="1792">
        <f t="shared" si="106"/>
        <v>0</v>
      </c>
      <c r="AX228" s="1792">
        <f t="shared" si="107"/>
        <v>0</v>
      </c>
      <c r="AY228" s="1792">
        <f t="shared" si="108"/>
        <v>0</v>
      </c>
      <c r="AZ228" s="1792">
        <f t="shared" si="109"/>
        <v>0</v>
      </c>
      <c r="BA228" s="1792">
        <f t="shared" si="110"/>
        <v>0</v>
      </c>
      <c r="BB228" s="1792">
        <f t="shared" si="111"/>
        <v>0</v>
      </c>
      <c r="BC228" s="1792">
        <f t="shared" si="112"/>
        <v>0</v>
      </c>
      <c r="BD228" s="1792">
        <f t="shared" si="113"/>
        <v>0</v>
      </c>
      <c r="BE228" s="1792">
        <f t="shared" si="114"/>
        <v>0</v>
      </c>
      <c r="BF228" s="1792">
        <f t="shared" si="115"/>
        <v>0</v>
      </c>
      <c r="BG228" s="1792">
        <f t="shared" si="116"/>
        <v>0</v>
      </c>
      <c r="BH228" s="1792">
        <f t="shared" si="117"/>
        <v>0</v>
      </c>
      <c r="BI228" s="1792">
        <f t="shared" si="118"/>
        <v>0</v>
      </c>
      <c r="BJ228" s="1792">
        <f t="shared" si="119"/>
        <v>0</v>
      </c>
      <c r="BK228" s="1792">
        <f t="shared" si="120"/>
        <v>0</v>
      </c>
      <c r="BL228" s="1792">
        <f t="shared" si="121"/>
        <v>0</v>
      </c>
      <c r="BM228" s="1792">
        <f t="shared" si="122"/>
        <v>0</v>
      </c>
      <c r="BN228" s="1792">
        <f t="shared" si="123"/>
        <v>0</v>
      </c>
      <c r="BO228" s="1792">
        <f t="shared" si="124"/>
        <v>0</v>
      </c>
      <c r="BP228" s="1792">
        <f t="shared" si="125"/>
        <v>0</v>
      </c>
      <c r="BQ228" s="1792">
        <f t="shared" si="126"/>
        <v>0</v>
      </c>
      <c r="BR228" s="1792">
        <f t="shared" si="127"/>
        <v>0</v>
      </c>
      <c r="BS228" s="1792">
        <f t="shared" si="128"/>
        <v>0</v>
      </c>
      <c r="BT228" s="1792">
        <f t="shared" si="129"/>
        <v>0</v>
      </c>
      <c r="BU228" s="1792">
        <f t="shared" si="130"/>
        <v>0</v>
      </c>
      <c r="BV228" s="1792">
        <f t="shared" si="131"/>
        <v>0</v>
      </c>
      <c r="BW228" s="1792">
        <f t="shared" si="132"/>
        <v>0</v>
      </c>
      <c r="BX228" s="1792">
        <f t="shared" si="133"/>
        <v>0</v>
      </c>
      <c r="BY228" s="1792">
        <f t="shared" si="134"/>
        <v>0</v>
      </c>
      <c r="BZ228" s="1792">
        <f t="shared" si="135"/>
        <v>0</v>
      </c>
      <c r="CA228" s="1792">
        <f t="shared" si="136"/>
        <v>0</v>
      </c>
      <c r="CB228" s="1792">
        <f t="shared" si="137"/>
        <v>0</v>
      </c>
      <c r="CC228" s="1792">
        <f t="shared" si="138"/>
        <v>0</v>
      </c>
      <c r="CD228" s="1792">
        <f t="shared" si="139"/>
        <v>0</v>
      </c>
      <c r="CE228" s="1792">
        <f t="shared" si="140"/>
        <v>0</v>
      </c>
      <c r="CF228" s="1792">
        <f t="shared" si="141"/>
        <v>0</v>
      </c>
      <c r="CG228" s="1792">
        <f t="shared" si="142"/>
        <v>0</v>
      </c>
      <c r="CH228" s="1792">
        <f t="shared" si="143"/>
        <v>0</v>
      </c>
      <c r="CI228" s="1792">
        <f t="shared" si="144"/>
        <v>0</v>
      </c>
      <c r="CJ228" s="1792">
        <f t="shared" si="145"/>
        <v>0</v>
      </c>
      <c r="CK228" s="1792">
        <f t="shared" si="146"/>
        <v>0</v>
      </c>
      <c r="CL228" s="1792">
        <f t="shared" si="147"/>
        <v>0</v>
      </c>
      <c r="CM228" s="1769"/>
      <c r="CN228" s="1769"/>
      <c r="CO228" s="1769"/>
      <c r="CP228" s="1769"/>
      <c r="CQ228" s="1916"/>
      <c r="CR228" s="1769"/>
      <c r="CS228" s="1769"/>
      <c r="CT228" s="1769"/>
    </row>
    <row r="229" spans="1:98" ht="12.75" x14ac:dyDescent="0.2">
      <c r="A229" s="1781"/>
      <c r="B229" s="218">
        <v>1840</v>
      </c>
      <c r="C229" s="1792">
        <f t="shared" si="60"/>
        <v>0</v>
      </c>
      <c r="D229" s="1792">
        <f t="shared" si="61"/>
        <v>0</v>
      </c>
      <c r="E229" s="1792">
        <f t="shared" si="62"/>
        <v>0</v>
      </c>
      <c r="F229" s="1792">
        <f t="shared" si="63"/>
        <v>0</v>
      </c>
      <c r="G229" s="1792">
        <f t="shared" si="64"/>
        <v>0</v>
      </c>
      <c r="H229" s="1792">
        <f t="shared" si="65"/>
        <v>0</v>
      </c>
      <c r="I229" s="1792">
        <f t="shared" si="66"/>
        <v>0</v>
      </c>
      <c r="J229" s="1792">
        <f t="shared" si="67"/>
        <v>0</v>
      </c>
      <c r="K229" s="1792">
        <f t="shared" si="68"/>
        <v>0</v>
      </c>
      <c r="L229" s="1792">
        <f t="shared" si="69"/>
        <v>0</v>
      </c>
      <c r="M229" s="1792">
        <f t="shared" si="70"/>
        <v>0</v>
      </c>
      <c r="N229" s="1792">
        <f t="shared" si="71"/>
        <v>0</v>
      </c>
      <c r="O229" s="1792">
        <f t="shared" si="72"/>
        <v>0</v>
      </c>
      <c r="P229" s="1792">
        <f t="shared" si="73"/>
        <v>0</v>
      </c>
      <c r="Q229" s="1792">
        <f t="shared" si="74"/>
        <v>0</v>
      </c>
      <c r="R229" s="1792">
        <f t="shared" si="75"/>
        <v>0</v>
      </c>
      <c r="S229" s="1792">
        <f t="shared" si="76"/>
        <v>0</v>
      </c>
      <c r="T229" s="1792">
        <f t="shared" si="77"/>
        <v>0</v>
      </c>
      <c r="U229" s="1792">
        <f t="shared" si="78"/>
        <v>0</v>
      </c>
      <c r="V229" s="1792">
        <f t="shared" si="79"/>
        <v>0</v>
      </c>
      <c r="W229" s="1792">
        <f t="shared" si="80"/>
        <v>0</v>
      </c>
      <c r="X229" s="1792">
        <f t="shared" si="81"/>
        <v>0</v>
      </c>
      <c r="Y229" s="1792">
        <f t="shared" si="82"/>
        <v>0</v>
      </c>
      <c r="Z229" s="1792">
        <f t="shared" si="83"/>
        <v>0</v>
      </c>
      <c r="AA229" s="1792">
        <f t="shared" si="84"/>
        <v>0</v>
      </c>
      <c r="AB229" s="1792">
        <f t="shared" si="85"/>
        <v>0</v>
      </c>
      <c r="AC229" s="1792">
        <f t="shared" si="86"/>
        <v>0</v>
      </c>
      <c r="AD229" s="1792">
        <f t="shared" si="87"/>
        <v>0</v>
      </c>
      <c r="AE229" s="1792">
        <f t="shared" si="88"/>
        <v>0</v>
      </c>
      <c r="AF229" s="1792">
        <f t="shared" si="89"/>
        <v>0</v>
      </c>
      <c r="AG229" s="1792">
        <f t="shared" si="90"/>
        <v>0</v>
      </c>
      <c r="AH229" s="1792">
        <f t="shared" si="91"/>
        <v>0</v>
      </c>
      <c r="AI229" s="1792">
        <f t="shared" si="92"/>
        <v>0</v>
      </c>
      <c r="AJ229" s="1792">
        <f t="shared" si="93"/>
        <v>0</v>
      </c>
      <c r="AK229" s="1792">
        <f t="shared" si="94"/>
        <v>0</v>
      </c>
      <c r="AL229" s="1792">
        <f t="shared" si="95"/>
        <v>0</v>
      </c>
      <c r="AM229" s="1792">
        <f t="shared" si="96"/>
        <v>0</v>
      </c>
      <c r="AN229" s="1792">
        <f t="shared" si="97"/>
        <v>0</v>
      </c>
      <c r="AO229" s="1792">
        <f t="shared" si="98"/>
        <v>0</v>
      </c>
      <c r="AP229" s="1792">
        <f t="shared" si="99"/>
        <v>0</v>
      </c>
      <c r="AQ229" s="1792">
        <f t="shared" si="100"/>
        <v>0</v>
      </c>
      <c r="AR229" s="1792">
        <f t="shared" si="101"/>
        <v>0</v>
      </c>
      <c r="AS229" s="1792">
        <f t="shared" si="102"/>
        <v>0</v>
      </c>
      <c r="AT229" s="1792">
        <f t="shared" si="103"/>
        <v>0</v>
      </c>
      <c r="AU229" s="1792">
        <f t="shared" si="104"/>
        <v>0</v>
      </c>
      <c r="AV229" s="1792">
        <f t="shared" si="105"/>
        <v>0</v>
      </c>
      <c r="AW229" s="1792">
        <f t="shared" si="106"/>
        <v>0</v>
      </c>
      <c r="AX229" s="1792">
        <f t="shared" si="107"/>
        <v>0</v>
      </c>
      <c r="AY229" s="1792">
        <f t="shared" si="108"/>
        <v>0</v>
      </c>
      <c r="AZ229" s="1792">
        <f t="shared" si="109"/>
        <v>0</v>
      </c>
      <c r="BA229" s="1792">
        <f t="shared" si="110"/>
        <v>0</v>
      </c>
      <c r="BB229" s="1792">
        <f t="shared" si="111"/>
        <v>0</v>
      </c>
      <c r="BC229" s="1792">
        <f t="shared" si="112"/>
        <v>0</v>
      </c>
      <c r="BD229" s="1792">
        <f t="shared" si="113"/>
        <v>0</v>
      </c>
      <c r="BE229" s="1792">
        <f t="shared" si="114"/>
        <v>0</v>
      </c>
      <c r="BF229" s="1792">
        <f t="shared" si="115"/>
        <v>0</v>
      </c>
      <c r="BG229" s="1792">
        <f t="shared" si="116"/>
        <v>0</v>
      </c>
      <c r="BH229" s="1792">
        <f t="shared" si="117"/>
        <v>0</v>
      </c>
      <c r="BI229" s="1792">
        <f t="shared" si="118"/>
        <v>0</v>
      </c>
      <c r="BJ229" s="1792">
        <f t="shared" si="119"/>
        <v>0</v>
      </c>
      <c r="BK229" s="1792">
        <f t="shared" si="120"/>
        <v>0</v>
      </c>
      <c r="BL229" s="1792">
        <f t="shared" si="121"/>
        <v>0</v>
      </c>
      <c r="BM229" s="1792">
        <f t="shared" si="122"/>
        <v>0</v>
      </c>
      <c r="BN229" s="1792">
        <f t="shared" si="123"/>
        <v>0</v>
      </c>
      <c r="BO229" s="1792">
        <f t="shared" si="124"/>
        <v>0</v>
      </c>
      <c r="BP229" s="1792">
        <f t="shared" si="125"/>
        <v>0</v>
      </c>
      <c r="BQ229" s="1792">
        <f t="shared" si="126"/>
        <v>0</v>
      </c>
      <c r="BR229" s="1792">
        <f t="shared" si="127"/>
        <v>0</v>
      </c>
      <c r="BS229" s="1792">
        <f t="shared" si="128"/>
        <v>0</v>
      </c>
      <c r="BT229" s="1792">
        <f t="shared" si="129"/>
        <v>0</v>
      </c>
      <c r="BU229" s="1792">
        <f t="shared" si="130"/>
        <v>0</v>
      </c>
      <c r="BV229" s="1792">
        <f t="shared" si="131"/>
        <v>0</v>
      </c>
      <c r="BW229" s="1792">
        <f t="shared" si="132"/>
        <v>0</v>
      </c>
      <c r="BX229" s="1792">
        <f t="shared" si="133"/>
        <v>0</v>
      </c>
      <c r="BY229" s="1792">
        <f t="shared" si="134"/>
        <v>0</v>
      </c>
      <c r="BZ229" s="1792">
        <f t="shared" si="135"/>
        <v>0</v>
      </c>
      <c r="CA229" s="1792">
        <f t="shared" si="136"/>
        <v>0</v>
      </c>
      <c r="CB229" s="1792">
        <f t="shared" si="137"/>
        <v>0</v>
      </c>
      <c r="CC229" s="1792">
        <f t="shared" si="138"/>
        <v>0</v>
      </c>
      <c r="CD229" s="1792">
        <f t="shared" si="139"/>
        <v>0</v>
      </c>
      <c r="CE229" s="1792">
        <f t="shared" si="140"/>
        <v>0</v>
      </c>
      <c r="CF229" s="1792">
        <f t="shared" si="141"/>
        <v>0</v>
      </c>
      <c r="CG229" s="1792">
        <f t="shared" si="142"/>
        <v>0</v>
      </c>
      <c r="CH229" s="1792">
        <f t="shared" si="143"/>
        <v>0</v>
      </c>
      <c r="CI229" s="1792">
        <f t="shared" si="144"/>
        <v>0</v>
      </c>
      <c r="CJ229" s="1792">
        <f t="shared" si="145"/>
        <v>0</v>
      </c>
      <c r="CK229" s="1792">
        <f t="shared" si="146"/>
        <v>0</v>
      </c>
      <c r="CL229" s="1792">
        <f t="shared" si="147"/>
        <v>0</v>
      </c>
      <c r="CM229" s="1769"/>
      <c r="CN229" s="1769"/>
      <c r="CO229" s="1769"/>
      <c r="CP229" s="1769"/>
      <c r="CQ229" s="1916"/>
      <c r="CR229" s="1769"/>
      <c r="CS229" s="1769"/>
      <c r="CT229" s="1769"/>
    </row>
    <row r="230" spans="1:98" ht="12.75" x14ac:dyDescent="0.2">
      <c r="A230" s="1781"/>
      <c r="B230" s="218">
        <v>1845</v>
      </c>
      <c r="C230" s="1792">
        <f t="shared" si="60"/>
        <v>21973.966404038416</v>
      </c>
      <c r="D230" s="1792">
        <f t="shared" si="61"/>
        <v>8789.586561615366</v>
      </c>
      <c r="E230" s="1792">
        <f t="shared" si="62"/>
        <v>13184.37984242305</v>
      </c>
      <c r="F230" s="1792">
        <f t="shared" si="63"/>
        <v>21973.966404038416</v>
      </c>
      <c r="G230" s="1792">
        <f t="shared" si="64"/>
        <v>2510.5799167191512</v>
      </c>
      <c r="H230" s="1792">
        <f t="shared" si="65"/>
        <v>2868.8971959507853</v>
      </c>
      <c r="I230" s="1792">
        <f t="shared" si="66"/>
        <v>2899.2453506635638</v>
      </c>
      <c r="J230" s="1792">
        <f t="shared" si="67"/>
        <v>0</v>
      </c>
      <c r="K230" s="1792">
        <f t="shared" si="68"/>
        <v>0</v>
      </c>
      <c r="L230" s="1792">
        <f t="shared" si="69"/>
        <v>494.11933409761684</v>
      </c>
      <c r="M230" s="1792">
        <f t="shared" si="70"/>
        <v>12.350184899609847</v>
      </c>
      <c r="N230" s="1792">
        <f t="shared" si="71"/>
        <v>0</v>
      </c>
      <c r="O230" s="1792">
        <f t="shared" si="72"/>
        <v>4.3945792846370111</v>
      </c>
      <c r="P230" s="1792">
        <f t="shared" si="73"/>
        <v>0</v>
      </c>
      <c r="Q230" s="1792">
        <f t="shared" si="74"/>
        <v>0</v>
      </c>
      <c r="R230" s="1792">
        <f t="shared" si="75"/>
        <v>0</v>
      </c>
      <c r="S230" s="1792">
        <f t="shared" si="76"/>
        <v>0</v>
      </c>
      <c r="T230" s="1792">
        <f t="shared" si="77"/>
        <v>0</v>
      </c>
      <c r="U230" s="1792">
        <f t="shared" si="78"/>
        <v>0</v>
      </c>
      <c r="V230" s="1792">
        <f t="shared" si="79"/>
        <v>0</v>
      </c>
      <c r="W230" s="1792">
        <f t="shared" si="80"/>
        <v>0</v>
      </c>
      <c r="X230" s="1792">
        <f t="shared" si="81"/>
        <v>0</v>
      </c>
      <c r="Y230" s="1792">
        <f t="shared" si="82"/>
        <v>0</v>
      </c>
      <c r="Z230" s="1792">
        <f t="shared" si="83"/>
        <v>0</v>
      </c>
      <c r="AA230" s="1792">
        <f t="shared" si="84"/>
        <v>8789.5865616153624</v>
      </c>
      <c r="AB230" s="1792">
        <f t="shared" si="85"/>
        <v>9864.3251489068771</v>
      </c>
      <c r="AC230" s="1792">
        <f t="shared" si="86"/>
        <v>1623.4086682040586</v>
      </c>
      <c r="AD230" s="1792">
        <f t="shared" si="87"/>
        <v>158.50921903209814</v>
      </c>
      <c r="AE230" s="1792">
        <f t="shared" si="88"/>
        <v>0</v>
      </c>
      <c r="AF230" s="1792">
        <f t="shared" si="89"/>
        <v>0</v>
      </c>
      <c r="AG230" s="1792">
        <f t="shared" si="90"/>
        <v>1.2099940384129628</v>
      </c>
      <c r="AH230" s="1792">
        <f t="shared" si="91"/>
        <v>1505.4669672428652</v>
      </c>
      <c r="AI230" s="1792">
        <f t="shared" si="92"/>
        <v>0</v>
      </c>
      <c r="AJ230" s="1792">
        <f t="shared" si="93"/>
        <v>31.459844998737029</v>
      </c>
      <c r="AK230" s="1792">
        <f t="shared" si="94"/>
        <v>0</v>
      </c>
      <c r="AL230" s="1792">
        <f t="shared" si="95"/>
        <v>0</v>
      </c>
      <c r="AM230" s="1792">
        <f t="shared" si="96"/>
        <v>0</v>
      </c>
      <c r="AN230" s="1792">
        <f t="shared" si="97"/>
        <v>0</v>
      </c>
      <c r="AO230" s="1792">
        <f t="shared" si="98"/>
        <v>0</v>
      </c>
      <c r="AP230" s="1792">
        <f t="shared" si="99"/>
        <v>0</v>
      </c>
      <c r="AQ230" s="1792">
        <f t="shared" si="100"/>
        <v>0</v>
      </c>
      <c r="AR230" s="1792">
        <f t="shared" si="101"/>
        <v>0</v>
      </c>
      <c r="AS230" s="1792">
        <f t="shared" si="102"/>
        <v>0</v>
      </c>
      <c r="AT230" s="1792">
        <f t="shared" si="103"/>
        <v>0</v>
      </c>
      <c r="AU230" s="1792">
        <f t="shared" si="104"/>
        <v>0</v>
      </c>
      <c r="AV230" s="1792">
        <f t="shared" si="105"/>
        <v>13184.379842423046</v>
      </c>
      <c r="AW230" s="1792">
        <f t="shared" si="106"/>
        <v>0</v>
      </c>
      <c r="AX230" s="1792">
        <f t="shared" si="107"/>
        <v>0</v>
      </c>
      <c r="AY230" s="1792">
        <f t="shared" si="108"/>
        <v>0</v>
      </c>
      <c r="AZ230" s="1792">
        <f t="shared" si="109"/>
        <v>0</v>
      </c>
      <c r="BA230" s="1792">
        <f t="shared" si="110"/>
        <v>0</v>
      </c>
      <c r="BB230" s="1792">
        <f t="shared" si="111"/>
        <v>0</v>
      </c>
      <c r="BC230" s="1792">
        <f t="shared" si="112"/>
        <v>0</v>
      </c>
      <c r="BD230" s="1792">
        <f t="shared" si="113"/>
        <v>0</v>
      </c>
      <c r="BE230" s="1792">
        <f t="shared" si="114"/>
        <v>0</v>
      </c>
      <c r="BF230" s="1792">
        <f t="shared" si="115"/>
        <v>0</v>
      </c>
      <c r="BG230" s="1792">
        <f t="shared" si="116"/>
        <v>0</v>
      </c>
      <c r="BH230" s="1792">
        <f t="shared" si="117"/>
        <v>0</v>
      </c>
      <c r="BI230" s="1792">
        <f t="shared" si="118"/>
        <v>0</v>
      </c>
      <c r="BJ230" s="1792">
        <f t="shared" si="119"/>
        <v>0</v>
      </c>
      <c r="BK230" s="1792">
        <f t="shared" si="120"/>
        <v>0</v>
      </c>
      <c r="BL230" s="1792">
        <f t="shared" si="121"/>
        <v>0</v>
      </c>
      <c r="BM230" s="1792">
        <f t="shared" si="122"/>
        <v>0</v>
      </c>
      <c r="BN230" s="1792">
        <f t="shared" si="123"/>
        <v>0</v>
      </c>
      <c r="BO230" s="1792">
        <f t="shared" si="124"/>
        <v>0</v>
      </c>
      <c r="BP230" s="1792">
        <f t="shared" si="125"/>
        <v>0</v>
      </c>
      <c r="BQ230" s="1792">
        <f t="shared" si="126"/>
        <v>0</v>
      </c>
      <c r="BR230" s="1792">
        <f t="shared" si="127"/>
        <v>0</v>
      </c>
      <c r="BS230" s="1792">
        <f t="shared" si="128"/>
        <v>0</v>
      </c>
      <c r="BT230" s="1792">
        <f t="shared" si="129"/>
        <v>0</v>
      </c>
      <c r="BU230" s="1792">
        <f t="shared" si="130"/>
        <v>0</v>
      </c>
      <c r="BV230" s="1792">
        <f t="shared" si="131"/>
        <v>0</v>
      </c>
      <c r="BW230" s="1792">
        <f t="shared" si="132"/>
        <v>0</v>
      </c>
      <c r="BX230" s="1792">
        <f t="shared" si="133"/>
        <v>0</v>
      </c>
      <c r="BY230" s="1792">
        <f t="shared" si="134"/>
        <v>0</v>
      </c>
      <c r="BZ230" s="1792">
        <f t="shared" si="135"/>
        <v>0</v>
      </c>
      <c r="CA230" s="1792">
        <f t="shared" si="136"/>
        <v>0</v>
      </c>
      <c r="CB230" s="1792">
        <f t="shared" si="137"/>
        <v>0</v>
      </c>
      <c r="CC230" s="1792">
        <f t="shared" si="138"/>
        <v>0</v>
      </c>
      <c r="CD230" s="1792">
        <f t="shared" si="139"/>
        <v>0</v>
      </c>
      <c r="CE230" s="1792">
        <f t="shared" si="140"/>
        <v>0</v>
      </c>
      <c r="CF230" s="1792">
        <f t="shared" si="141"/>
        <v>0</v>
      </c>
      <c r="CG230" s="1792">
        <f t="shared" si="142"/>
        <v>0</v>
      </c>
      <c r="CH230" s="1792">
        <f t="shared" si="143"/>
        <v>0</v>
      </c>
      <c r="CI230" s="1792">
        <f t="shared" si="144"/>
        <v>0</v>
      </c>
      <c r="CJ230" s="1792">
        <f t="shared" si="145"/>
        <v>0</v>
      </c>
      <c r="CK230" s="1792">
        <f t="shared" si="146"/>
        <v>0</v>
      </c>
      <c r="CL230" s="1792">
        <f t="shared" si="147"/>
        <v>0</v>
      </c>
      <c r="CM230" s="1769"/>
      <c r="CN230" s="1769"/>
      <c r="CO230" s="1769"/>
      <c r="CP230" s="1769"/>
      <c r="CQ230" s="1916"/>
      <c r="CR230" s="1769"/>
      <c r="CS230" s="1769"/>
      <c r="CT230" s="1769"/>
    </row>
    <row r="231" spans="1:98" ht="12.75" x14ac:dyDescent="0.2">
      <c r="A231" s="1781"/>
      <c r="B231" s="218">
        <v>1850</v>
      </c>
      <c r="C231" s="1792">
        <f t="shared" si="60"/>
        <v>33026.277426663321</v>
      </c>
      <c r="D231" s="1792">
        <f t="shared" si="61"/>
        <v>13210.510970665329</v>
      </c>
      <c r="E231" s="1792">
        <f t="shared" si="62"/>
        <v>19815.766455997993</v>
      </c>
      <c r="F231" s="1792">
        <f t="shared" si="63"/>
        <v>33026.277426663321</v>
      </c>
      <c r="G231" s="1792">
        <f t="shared" si="64"/>
        <v>4068.9515827689734</v>
      </c>
      <c r="H231" s="1792">
        <f t="shared" si="65"/>
        <v>4649.6842058389138</v>
      </c>
      <c r="I231" s="1792">
        <f t="shared" si="66"/>
        <v>4428.8321940209535</v>
      </c>
      <c r="J231" s="1792">
        <f t="shared" si="67"/>
        <v>0</v>
      </c>
      <c r="K231" s="1792">
        <f t="shared" si="68"/>
        <v>0</v>
      </c>
      <c r="L231" s="1792">
        <f t="shared" si="69"/>
        <v>0</v>
      </c>
      <c r="M231" s="1792">
        <f t="shared" si="70"/>
        <v>55.920597621131591</v>
      </c>
      <c r="N231" s="1792">
        <f t="shared" si="71"/>
        <v>0</v>
      </c>
      <c r="O231" s="1792">
        <f t="shared" si="72"/>
        <v>7.1223904153566986</v>
      </c>
      <c r="P231" s="1792">
        <f t="shared" si="73"/>
        <v>0</v>
      </c>
      <c r="Q231" s="1792">
        <f t="shared" si="74"/>
        <v>0</v>
      </c>
      <c r="R231" s="1792">
        <f t="shared" si="75"/>
        <v>0</v>
      </c>
      <c r="S231" s="1792">
        <f t="shared" si="76"/>
        <v>0</v>
      </c>
      <c r="T231" s="1792">
        <f t="shared" si="77"/>
        <v>0</v>
      </c>
      <c r="U231" s="1792">
        <f t="shared" si="78"/>
        <v>0</v>
      </c>
      <c r="V231" s="1792">
        <f t="shared" si="79"/>
        <v>0</v>
      </c>
      <c r="W231" s="1792">
        <f t="shared" si="80"/>
        <v>0</v>
      </c>
      <c r="X231" s="1792">
        <f t="shared" si="81"/>
        <v>0</v>
      </c>
      <c r="Y231" s="1792">
        <f t="shared" si="82"/>
        <v>0</v>
      </c>
      <c r="Z231" s="1792">
        <f t="shared" si="83"/>
        <v>0</v>
      </c>
      <c r="AA231" s="1792">
        <f t="shared" si="84"/>
        <v>13210.510970665331</v>
      </c>
      <c r="AB231" s="1792">
        <f t="shared" si="85"/>
        <v>16544.879812250394</v>
      </c>
      <c r="AC231" s="1792">
        <f t="shared" si="86"/>
        <v>2722.8523894083146</v>
      </c>
      <c r="AD231" s="1792">
        <f t="shared" si="87"/>
        <v>265.85863081676217</v>
      </c>
      <c r="AE231" s="1792">
        <f t="shared" si="88"/>
        <v>0</v>
      </c>
      <c r="AF231" s="1792">
        <f t="shared" si="89"/>
        <v>0</v>
      </c>
      <c r="AG231" s="1792">
        <f t="shared" si="90"/>
        <v>2.0294551970745203</v>
      </c>
      <c r="AH231" s="1792">
        <f t="shared" si="91"/>
        <v>227.38033320151416</v>
      </c>
      <c r="AI231" s="1792">
        <f t="shared" si="92"/>
        <v>0</v>
      </c>
      <c r="AJ231" s="1792">
        <f t="shared" si="93"/>
        <v>52.765835123937528</v>
      </c>
      <c r="AK231" s="1792">
        <f t="shared" si="94"/>
        <v>0</v>
      </c>
      <c r="AL231" s="1792">
        <f t="shared" si="95"/>
        <v>0</v>
      </c>
      <c r="AM231" s="1792">
        <f t="shared" si="96"/>
        <v>0</v>
      </c>
      <c r="AN231" s="1792">
        <f t="shared" si="97"/>
        <v>0</v>
      </c>
      <c r="AO231" s="1792">
        <f t="shared" si="98"/>
        <v>0</v>
      </c>
      <c r="AP231" s="1792">
        <f t="shared" si="99"/>
        <v>0</v>
      </c>
      <c r="AQ231" s="1792">
        <f t="shared" si="100"/>
        <v>0</v>
      </c>
      <c r="AR231" s="1792">
        <f t="shared" si="101"/>
        <v>0</v>
      </c>
      <c r="AS231" s="1792">
        <f t="shared" si="102"/>
        <v>0</v>
      </c>
      <c r="AT231" s="1792">
        <f t="shared" si="103"/>
        <v>0</v>
      </c>
      <c r="AU231" s="1792">
        <f t="shared" si="104"/>
        <v>0</v>
      </c>
      <c r="AV231" s="1792">
        <f t="shared" si="105"/>
        <v>19815.766455997997</v>
      </c>
      <c r="AW231" s="1792">
        <f t="shared" si="106"/>
        <v>0</v>
      </c>
      <c r="AX231" s="1792">
        <f t="shared" si="107"/>
        <v>0</v>
      </c>
      <c r="AY231" s="1792">
        <f t="shared" si="108"/>
        <v>0</v>
      </c>
      <c r="AZ231" s="1792">
        <f t="shared" si="109"/>
        <v>0</v>
      </c>
      <c r="BA231" s="1792">
        <f t="shared" si="110"/>
        <v>0</v>
      </c>
      <c r="BB231" s="1792">
        <f t="shared" si="111"/>
        <v>0</v>
      </c>
      <c r="BC231" s="1792">
        <f t="shared" si="112"/>
        <v>0</v>
      </c>
      <c r="BD231" s="1792">
        <f t="shared" si="113"/>
        <v>0</v>
      </c>
      <c r="BE231" s="1792">
        <f t="shared" si="114"/>
        <v>0</v>
      </c>
      <c r="BF231" s="1792">
        <f t="shared" si="115"/>
        <v>0</v>
      </c>
      <c r="BG231" s="1792">
        <f t="shared" si="116"/>
        <v>0</v>
      </c>
      <c r="BH231" s="1792">
        <f t="shared" si="117"/>
        <v>0</v>
      </c>
      <c r="BI231" s="1792">
        <f t="shared" si="118"/>
        <v>0</v>
      </c>
      <c r="BJ231" s="1792">
        <f t="shared" si="119"/>
        <v>0</v>
      </c>
      <c r="BK231" s="1792">
        <f t="shared" si="120"/>
        <v>0</v>
      </c>
      <c r="BL231" s="1792">
        <f t="shared" si="121"/>
        <v>0</v>
      </c>
      <c r="BM231" s="1792">
        <f t="shared" si="122"/>
        <v>0</v>
      </c>
      <c r="BN231" s="1792">
        <f t="shared" si="123"/>
        <v>0</v>
      </c>
      <c r="BO231" s="1792">
        <f t="shared" si="124"/>
        <v>0</v>
      </c>
      <c r="BP231" s="1792">
        <f t="shared" si="125"/>
        <v>0</v>
      </c>
      <c r="BQ231" s="1792">
        <f t="shared" si="126"/>
        <v>0</v>
      </c>
      <c r="BR231" s="1792">
        <f t="shared" si="127"/>
        <v>0</v>
      </c>
      <c r="BS231" s="1792">
        <f t="shared" si="128"/>
        <v>0</v>
      </c>
      <c r="BT231" s="1792">
        <f t="shared" si="129"/>
        <v>0</v>
      </c>
      <c r="BU231" s="1792">
        <f t="shared" si="130"/>
        <v>0</v>
      </c>
      <c r="BV231" s="1792">
        <f t="shared" si="131"/>
        <v>0</v>
      </c>
      <c r="BW231" s="1792">
        <f t="shared" si="132"/>
        <v>0</v>
      </c>
      <c r="BX231" s="1792">
        <f t="shared" si="133"/>
        <v>0</v>
      </c>
      <c r="BY231" s="1792">
        <f t="shared" si="134"/>
        <v>0</v>
      </c>
      <c r="BZ231" s="1792">
        <f t="shared" si="135"/>
        <v>0</v>
      </c>
      <c r="CA231" s="1792">
        <f t="shared" si="136"/>
        <v>0</v>
      </c>
      <c r="CB231" s="1792">
        <f t="shared" si="137"/>
        <v>0</v>
      </c>
      <c r="CC231" s="1792">
        <f t="shared" si="138"/>
        <v>0</v>
      </c>
      <c r="CD231" s="1792">
        <f t="shared" si="139"/>
        <v>0</v>
      </c>
      <c r="CE231" s="1792">
        <f t="shared" si="140"/>
        <v>0</v>
      </c>
      <c r="CF231" s="1792">
        <f t="shared" si="141"/>
        <v>0</v>
      </c>
      <c r="CG231" s="1792">
        <f t="shared" si="142"/>
        <v>0</v>
      </c>
      <c r="CH231" s="1792">
        <f t="shared" si="143"/>
        <v>0</v>
      </c>
      <c r="CI231" s="1792">
        <f t="shared" si="144"/>
        <v>0</v>
      </c>
      <c r="CJ231" s="1792">
        <f t="shared" si="145"/>
        <v>0</v>
      </c>
      <c r="CK231" s="1792">
        <f t="shared" si="146"/>
        <v>0</v>
      </c>
      <c r="CL231" s="1792">
        <f t="shared" si="147"/>
        <v>0</v>
      </c>
      <c r="CM231" s="1769"/>
      <c r="CN231" s="1769"/>
      <c r="CO231" s="1769"/>
      <c r="CP231" s="1769"/>
      <c r="CQ231" s="1916"/>
      <c r="CR231" s="1769"/>
      <c r="CS231" s="1769"/>
      <c r="CT231" s="1769"/>
    </row>
    <row r="232" spans="1:98" ht="12.75" x14ac:dyDescent="0.2">
      <c r="A232" s="1781"/>
      <c r="B232" s="218">
        <v>1855</v>
      </c>
      <c r="C232" s="1792">
        <f t="shared" si="60"/>
        <v>81429.552855333095</v>
      </c>
      <c r="D232" s="1792">
        <f t="shared" si="61"/>
        <v>0</v>
      </c>
      <c r="E232" s="1792">
        <f t="shared" si="62"/>
        <v>81429.552855333095</v>
      </c>
      <c r="F232" s="1792">
        <f t="shared" si="63"/>
        <v>81429.552855333095</v>
      </c>
      <c r="G232" s="1792">
        <f t="shared" si="64"/>
        <v>0</v>
      </c>
      <c r="H232" s="1792">
        <f t="shared" si="65"/>
        <v>0</v>
      </c>
      <c r="I232" s="1792">
        <f t="shared" si="66"/>
        <v>0</v>
      </c>
      <c r="J232" s="1792">
        <f t="shared" si="67"/>
        <v>0</v>
      </c>
      <c r="K232" s="1792">
        <f t="shared" si="68"/>
        <v>0</v>
      </c>
      <c r="L232" s="1792">
        <f t="shared" si="69"/>
        <v>0</v>
      </c>
      <c r="M232" s="1792">
        <f t="shared" si="70"/>
        <v>0</v>
      </c>
      <c r="N232" s="1792">
        <f t="shared" si="71"/>
        <v>0</v>
      </c>
      <c r="O232" s="1792">
        <f t="shared" si="72"/>
        <v>0</v>
      </c>
      <c r="P232" s="1792">
        <f t="shared" si="73"/>
        <v>0</v>
      </c>
      <c r="Q232" s="1792">
        <f t="shared" si="74"/>
        <v>0</v>
      </c>
      <c r="R232" s="1792">
        <f t="shared" si="75"/>
        <v>0</v>
      </c>
      <c r="S232" s="1792">
        <f t="shared" si="76"/>
        <v>0</v>
      </c>
      <c r="T232" s="1792">
        <f t="shared" si="77"/>
        <v>0</v>
      </c>
      <c r="U232" s="1792">
        <f t="shared" si="78"/>
        <v>0</v>
      </c>
      <c r="V232" s="1792">
        <f t="shared" si="79"/>
        <v>0</v>
      </c>
      <c r="W232" s="1792">
        <f t="shared" si="80"/>
        <v>0</v>
      </c>
      <c r="X232" s="1792">
        <f t="shared" si="81"/>
        <v>0</v>
      </c>
      <c r="Y232" s="1792">
        <f t="shared" si="82"/>
        <v>0</v>
      </c>
      <c r="Z232" s="1792">
        <f t="shared" si="83"/>
        <v>0</v>
      </c>
      <c r="AA232" s="1792">
        <f t="shared" si="84"/>
        <v>0</v>
      </c>
      <c r="AB232" s="1792">
        <f t="shared" si="85"/>
        <v>74931.391650606063</v>
      </c>
      <c r="AC232" s="1792">
        <f t="shared" si="86"/>
        <v>6498.1612047270355</v>
      </c>
      <c r="AD232" s="1792">
        <f t="shared" si="87"/>
        <v>0</v>
      </c>
      <c r="AE232" s="1792">
        <f t="shared" si="88"/>
        <v>0</v>
      </c>
      <c r="AF232" s="1792">
        <f t="shared" si="89"/>
        <v>0</v>
      </c>
      <c r="AG232" s="1792">
        <f t="shared" si="90"/>
        <v>0</v>
      </c>
      <c r="AH232" s="1792">
        <f t="shared" si="91"/>
        <v>0</v>
      </c>
      <c r="AI232" s="1792">
        <f t="shared" si="92"/>
        <v>0</v>
      </c>
      <c r="AJ232" s="1792">
        <f t="shared" si="93"/>
        <v>0</v>
      </c>
      <c r="AK232" s="1792">
        <f t="shared" si="94"/>
        <v>0</v>
      </c>
      <c r="AL232" s="1792">
        <f t="shared" si="95"/>
        <v>0</v>
      </c>
      <c r="AM232" s="1792">
        <f t="shared" si="96"/>
        <v>0</v>
      </c>
      <c r="AN232" s="1792">
        <f t="shared" si="97"/>
        <v>0</v>
      </c>
      <c r="AO232" s="1792">
        <f t="shared" si="98"/>
        <v>0</v>
      </c>
      <c r="AP232" s="1792">
        <f t="shared" si="99"/>
        <v>0</v>
      </c>
      <c r="AQ232" s="1792">
        <f t="shared" si="100"/>
        <v>0</v>
      </c>
      <c r="AR232" s="1792">
        <f t="shared" si="101"/>
        <v>0</v>
      </c>
      <c r="AS232" s="1792">
        <f t="shared" si="102"/>
        <v>0</v>
      </c>
      <c r="AT232" s="1792">
        <f t="shared" si="103"/>
        <v>0</v>
      </c>
      <c r="AU232" s="1792">
        <f t="shared" si="104"/>
        <v>0</v>
      </c>
      <c r="AV232" s="1792">
        <f t="shared" si="105"/>
        <v>81429.552855333095</v>
      </c>
      <c r="AW232" s="1792">
        <f t="shared" si="106"/>
        <v>0</v>
      </c>
      <c r="AX232" s="1792">
        <f t="shared" si="107"/>
        <v>0</v>
      </c>
      <c r="AY232" s="1792">
        <f t="shared" si="108"/>
        <v>0</v>
      </c>
      <c r="AZ232" s="1792">
        <f t="shared" si="109"/>
        <v>0</v>
      </c>
      <c r="BA232" s="1792">
        <f t="shared" si="110"/>
        <v>0</v>
      </c>
      <c r="BB232" s="1792">
        <f t="shared" si="111"/>
        <v>0</v>
      </c>
      <c r="BC232" s="1792">
        <f t="shared" si="112"/>
        <v>0</v>
      </c>
      <c r="BD232" s="1792">
        <f t="shared" si="113"/>
        <v>0</v>
      </c>
      <c r="BE232" s="1792">
        <f t="shared" si="114"/>
        <v>0</v>
      </c>
      <c r="BF232" s="1792">
        <f t="shared" si="115"/>
        <v>0</v>
      </c>
      <c r="BG232" s="1792">
        <f t="shared" si="116"/>
        <v>0</v>
      </c>
      <c r="BH232" s="1792">
        <f t="shared" si="117"/>
        <v>0</v>
      </c>
      <c r="BI232" s="1792">
        <f t="shared" si="118"/>
        <v>0</v>
      </c>
      <c r="BJ232" s="1792">
        <f t="shared" si="119"/>
        <v>0</v>
      </c>
      <c r="BK232" s="1792">
        <f t="shared" si="120"/>
        <v>0</v>
      </c>
      <c r="BL232" s="1792">
        <f t="shared" si="121"/>
        <v>0</v>
      </c>
      <c r="BM232" s="1792">
        <f t="shared" si="122"/>
        <v>0</v>
      </c>
      <c r="BN232" s="1792">
        <f t="shared" si="123"/>
        <v>0</v>
      </c>
      <c r="BO232" s="1792">
        <f t="shared" si="124"/>
        <v>0</v>
      </c>
      <c r="BP232" s="1792">
        <f t="shared" si="125"/>
        <v>0</v>
      </c>
      <c r="BQ232" s="1792">
        <f t="shared" si="126"/>
        <v>0</v>
      </c>
      <c r="BR232" s="1792">
        <f t="shared" si="127"/>
        <v>0</v>
      </c>
      <c r="BS232" s="1792">
        <f t="shared" si="128"/>
        <v>0</v>
      </c>
      <c r="BT232" s="1792">
        <f t="shared" si="129"/>
        <v>0</v>
      </c>
      <c r="BU232" s="1792">
        <f t="shared" si="130"/>
        <v>0</v>
      </c>
      <c r="BV232" s="1792">
        <f t="shared" si="131"/>
        <v>0</v>
      </c>
      <c r="BW232" s="1792">
        <f t="shared" si="132"/>
        <v>0</v>
      </c>
      <c r="BX232" s="1792">
        <f t="shared" si="133"/>
        <v>0</v>
      </c>
      <c r="BY232" s="1792">
        <f t="shared" si="134"/>
        <v>0</v>
      </c>
      <c r="BZ232" s="1792">
        <f t="shared" si="135"/>
        <v>0</v>
      </c>
      <c r="CA232" s="1792">
        <f t="shared" si="136"/>
        <v>0</v>
      </c>
      <c r="CB232" s="1792">
        <f t="shared" si="137"/>
        <v>0</v>
      </c>
      <c r="CC232" s="1792">
        <f t="shared" si="138"/>
        <v>0</v>
      </c>
      <c r="CD232" s="1792">
        <f t="shared" si="139"/>
        <v>0</v>
      </c>
      <c r="CE232" s="1792">
        <f t="shared" si="140"/>
        <v>0</v>
      </c>
      <c r="CF232" s="1792">
        <f t="shared" si="141"/>
        <v>0</v>
      </c>
      <c r="CG232" s="1792">
        <f t="shared" si="142"/>
        <v>0</v>
      </c>
      <c r="CH232" s="1792">
        <f t="shared" si="143"/>
        <v>0</v>
      </c>
      <c r="CI232" s="1792">
        <f t="shared" si="144"/>
        <v>0</v>
      </c>
      <c r="CJ232" s="1792">
        <f t="shared" si="145"/>
        <v>0</v>
      </c>
      <c r="CK232" s="1792">
        <f t="shared" si="146"/>
        <v>0</v>
      </c>
      <c r="CL232" s="1792">
        <f t="shared" si="147"/>
        <v>0</v>
      </c>
      <c r="CM232" s="1769"/>
      <c r="CN232" s="1769"/>
      <c r="CO232" s="1769"/>
      <c r="CP232" s="1769"/>
      <c r="CQ232" s="1916"/>
      <c r="CR232" s="1769"/>
      <c r="CS232" s="1769"/>
      <c r="CT232" s="1769"/>
    </row>
    <row r="233" spans="1:98" ht="12.75" x14ac:dyDescent="0.2">
      <c r="A233" s="1781"/>
      <c r="B233" s="218">
        <v>1860</v>
      </c>
      <c r="C233" s="1792">
        <f t="shared" si="60"/>
        <v>55478.915214926805</v>
      </c>
      <c r="D233" s="1792">
        <f t="shared" si="61"/>
        <v>0</v>
      </c>
      <c r="E233" s="1792">
        <f t="shared" si="62"/>
        <v>55478.915214926805</v>
      </c>
      <c r="F233" s="1792">
        <f t="shared" si="63"/>
        <v>55478.915214926805</v>
      </c>
      <c r="G233" s="1792">
        <f t="shared" si="64"/>
        <v>0</v>
      </c>
      <c r="H233" s="1792">
        <f t="shared" si="65"/>
        <v>0</v>
      </c>
      <c r="I233" s="1792">
        <f t="shared" si="66"/>
        <v>0</v>
      </c>
      <c r="J233" s="1792">
        <f t="shared" si="67"/>
        <v>0</v>
      </c>
      <c r="K233" s="1792">
        <f t="shared" si="68"/>
        <v>0</v>
      </c>
      <c r="L233" s="1792">
        <f t="shared" si="69"/>
        <v>0</v>
      </c>
      <c r="M233" s="1792">
        <f t="shared" si="70"/>
        <v>0</v>
      </c>
      <c r="N233" s="1792">
        <f t="shared" si="71"/>
        <v>0</v>
      </c>
      <c r="O233" s="1792">
        <f t="shared" si="72"/>
        <v>0</v>
      </c>
      <c r="P233" s="1792">
        <f t="shared" si="73"/>
        <v>0</v>
      </c>
      <c r="Q233" s="1792">
        <f t="shared" si="74"/>
        <v>0</v>
      </c>
      <c r="R233" s="1792">
        <f t="shared" si="75"/>
        <v>0</v>
      </c>
      <c r="S233" s="1792">
        <f t="shared" si="76"/>
        <v>0</v>
      </c>
      <c r="T233" s="1792">
        <f t="shared" si="77"/>
        <v>0</v>
      </c>
      <c r="U233" s="1792">
        <f t="shared" si="78"/>
        <v>0</v>
      </c>
      <c r="V233" s="1792">
        <f t="shared" si="79"/>
        <v>0</v>
      </c>
      <c r="W233" s="1792">
        <f t="shared" si="80"/>
        <v>0</v>
      </c>
      <c r="X233" s="1792">
        <f t="shared" si="81"/>
        <v>0</v>
      </c>
      <c r="Y233" s="1792">
        <f t="shared" si="82"/>
        <v>0</v>
      </c>
      <c r="Z233" s="1792">
        <f t="shared" si="83"/>
        <v>0</v>
      </c>
      <c r="AA233" s="1792">
        <f t="shared" si="84"/>
        <v>0</v>
      </c>
      <c r="AB233" s="1792">
        <f t="shared" si="85"/>
        <v>36569.838398664127</v>
      </c>
      <c r="AC233" s="1792">
        <f t="shared" si="86"/>
        <v>10571.715501674033</v>
      </c>
      <c r="AD233" s="1792">
        <f t="shared" si="87"/>
        <v>8269.3984374816991</v>
      </c>
      <c r="AE233" s="1792">
        <f t="shared" si="88"/>
        <v>0</v>
      </c>
      <c r="AF233" s="1792">
        <f t="shared" si="89"/>
        <v>0</v>
      </c>
      <c r="AG233" s="1792">
        <f t="shared" si="90"/>
        <v>67.962877106954977</v>
      </c>
      <c r="AH233" s="1792">
        <f t="shared" si="91"/>
        <v>0</v>
      </c>
      <c r="AI233" s="1792">
        <f t="shared" si="92"/>
        <v>0</v>
      </c>
      <c r="AJ233" s="1792">
        <f t="shared" si="93"/>
        <v>0</v>
      </c>
      <c r="AK233" s="1792">
        <f t="shared" si="94"/>
        <v>0</v>
      </c>
      <c r="AL233" s="1792">
        <f t="shared" si="95"/>
        <v>0</v>
      </c>
      <c r="AM233" s="1792">
        <f t="shared" si="96"/>
        <v>0</v>
      </c>
      <c r="AN233" s="1792">
        <f t="shared" si="97"/>
        <v>0</v>
      </c>
      <c r="AO233" s="1792">
        <f t="shared" si="98"/>
        <v>0</v>
      </c>
      <c r="AP233" s="1792">
        <f t="shared" si="99"/>
        <v>0</v>
      </c>
      <c r="AQ233" s="1792">
        <f t="shared" si="100"/>
        <v>0</v>
      </c>
      <c r="AR233" s="1792">
        <f t="shared" si="101"/>
        <v>0</v>
      </c>
      <c r="AS233" s="1792">
        <f t="shared" si="102"/>
        <v>0</v>
      </c>
      <c r="AT233" s="1792">
        <f t="shared" si="103"/>
        <v>0</v>
      </c>
      <c r="AU233" s="1792">
        <f t="shared" si="104"/>
        <v>0</v>
      </c>
      <c r="AV233" s="1792">
        <f t="shared" si="105"/>
        <v>55478.915214926812</v>
      </c>
      <c r="AW233" s="1792">
        <f t="shared" si="106"/>
        <v>0</v>
      </c>
      <c r="AX233" s="1792">
        <f t="shared" si="107"/>
        <v>0</v>
      </c>
      <c r="AY233" s="1792">
        <f t="shared" si="108"/>
        <v>0</v>
      </c>
      <c r="AZ233" s="1792">
        <f t="shared" si="109"/>
        <v>0</v>
      </c>
      <c r="BA233" s="1792">
        <f t="shared" si="110"/>
        <v>0</v>
      </c>
      <c r="BB233" s="1792">
        <f t="shared" si="111"/>
        <v>0</v>
      </c>
      <c r="BC233" s="1792">
        <f t="shared" si="112"/>
        <v>0</v>
      </c>
      <c r="BD233" s="1792">
        <f t="shared" si="113"/>
        <v>0</v>
      </c>
      <c r="BE233" s="1792">
        <f t="shared" si="114"/>
        <v>0</v>
      </c>
      <c r="BF233" s="1792">
        <f t="shared" si="115"/>
        <v>0</v>
      </c>
      <c r="BG233" s="1792">
        <f t="shared" si="116"/>
        <v>0</v>
      </c>
      <c r="BH233" s="1792">
        <f t="shared" si="117"/>
        <v>0</v>
      </c>
      <c r="BI233" s="1792">
        <f t="shared" si="118"/>
        <v>0</v>
      </c>
      <c r="BJ233" s="1792">
        <f t="shared" si="119"/>
        <v>0</v>
      </c>
      <c r="BK233" s="1792">
        <f t="shared" si="120"/>
        <v>0</v>
      </c>
      <c r="BL233" s="1792">
        <f t="shared" si="121"/>
        <v>0</v>
      </c>
      <c r="BM233" s="1792">
        <f t="shared" si="122"/>
        <v>0</v>
      </c>
      <c r="BN233" s="1792">
        <f t="shared" si="123"/>
        <v>0</v>
      </c>
      <c r="BO233" s="1792">
        <f t="shared" si="124"/>
        <v>0</v>
      </c>
      <c r="BP233" s="1792">
        <f t="shared" si="125"/>
        <v>0</v>
      </c>
      <c r="BQ233" s="1792">
        <f t="shared" si="126"/>
        <v>0</v>
      </c>
      <c r="BR233" s="1792">
        <f t="shared" si="127"/>
        <v>0</v>
      </c>
      <c r="BS233" s="1792">
        <f t="shared" si="128"/>
        <v>0</v>
      </c>
      <c r="BT233" s="1792">
        <f t="shared" si="129"/>
        <v>0</v>
      </c>
      <c r="BU233" s="1792">
        <f t="shared" si="130"/>
        <v>0</v>
      </c>
      <c r="BV233" s="1792">
        <f t="shared" si="131"/>
        <v>0</v>
      </c>
      <c r="BW233" s="1792">
        <f t="shared" si="132"/>
        <v>0</v>
      </c>
      <c r="BX233" s="1792">
        <f t="shared" si="133"/>
        <v>0</v>
      </c>
      <c r="BY233" s="1792">
        <f t="shared" si="134"/>
        <v>0</v>
      </c>
      <c r="BZ233" s="1792">
        <f t="shared" si="135"/>
        <v>0</v>
      </c>
      <c r="CA233" s="1792">
        <f t="shared" si="136"/>
        <v>0</v>
      </c>
      <c r="CB233" s="1792">
        <f t="shared" si="137"/>
        <v>0</v>
      </c>
      <c r="CC233" s="1792">
        <f t="shared" si="138"/>
        <v>0</v>
      </c>
      <c r="CD233" s="1792">
        <f t="shared" si="139"/>
        <v>0</v>
      </c>
      <c r="CE233" s="1792">
        <f t="shared" si="140"/>
        <v>0</v>
      </c>
      <c r="CF233" s="1792">
        <f t="shared" si="141"/>
        <v>0</v>
      </c>
      <c r="CG233" s="1792">
        <f t="shared" si="142"/>
        <v>0</v>
      </c>
      <c r="CH233" s="1792">
        <f t="shared" si="143"/>
        <v>0</v>
      </c>
      <c r="CI233" s="1792">
        <f t="shared" si="144"/>
        <v>0</v>
      </c>
      <c r="CJ233" s="1792">
        <f t="shared" si="145"/>
        <v>0</v>
      </c>
      <c r="CK233" s="1792">
        <f t="shared" si="146"/>
        <v>0</v>
      </c>
      <c r="CL233" s="1792">
        <f t="shared" si="147"/>
        <v>0</v>
      </c>
      <c r="CM233" s="1769"/>
      <c r="CN233" s="1769"/>
      <c r="CO233" s="1769"/>
      <c r="CP233" s="1769"/>
      <c r="CQ233" s="1916"/>
      <c r="CR233" s="1769"/>
      <c r="CS233" s="1769"/>
      <c r="CT233" s="1769"/>
    </row>
    <row r="234" spans="1:98" ht="12.75" x14ac:dyDescent="0.2">
      <c r="A234" s="1781"/>
      <c r="B234" s="218" t="s">
        <v>108</v>
      </c>
      <c r="C234" s="1792">
        <f t="shared" si="60"/>
        <v>289262.21674268192</v>
      </c>
      <c r="D234" s="1792">
        <f t="shared" si="61"/>
        <v>115704.88669707277</v>
      </c>
      <c r="E234" s="1792">
        <f t="shared" si="62"/>
        <v>173557.33004560915</v>
      </c>
      <c r="F234" s="1792">
        <f t="shared" si="63"/>
        <v>289262.21674268192</v>
      </c>
      <c r="G234" s="1792">
        <f t="shared" si="64"/>
        <v>34321.897574682305</v>
      </c>
      <c r="H234" s="1792">
        <f t="shared" si="65"/>
        <v>35304.876077701949</v>
      </c>
      <c r="I234" s="1792">
        <f t="shared" si="66"/>
        <v>37744.495936190709</v>
      </c>
      <c r="J234" s="1792">
        <f t="shared" si="67"/>
        <v>0</v>
      </c>
      <c r="K234" s="1792">
        <f t="shared" si="68"/>
        <v>0</v>
      </c>
      <c r="L234" s="1792">
        <f t="shared" si="69"/>
        <v>7998.4098654129757</v>
      </c>
      <c r="M234" s="1792">
        <f t="shared" si="70"/>
        <v>264.42057795287064</v>
      </c>
      <c r="N234" s="1792">
        <f t="shared" si="71"/>
        <v>0</v>
      </c>
      <c r="O234" s="1792">
        <f t="shared" si="72"/>
        <v>70.786665131959438</v>
      </c>
      <c r="P234" s="1792">
        <f t="shared" si="73"/>
        <v>0</v>
      </c>
      <c r="Q234" s="1792">
        <f t="shared" si="74"/>
        <v>0</v>
      </c>
      <c r="R234" s="1792">
        <f t="shared" si="75"/>
        <v>0</v>
      </c>
      <c r="S234" s="1792">
        <f t="shared" si="76"/>
        <v>0</v>
      </c>
      <c r="T234" s="1792">
        <f t="shared" si="77"/>
        <v>0</v>
      </c>
      <c r="U234" s="1792">
        <f t="shared" si="78"/>
        <v>0</v>
      </c>
      <c r="V234" s="1792">
        <f t="shared" si="79"/>
        <v>0</v>
      </c>
      <c r="W234" s="1792">
        <f t="shared" si="80"/>
        <v>0</v>
      </c>
      <c r="X234" s="1792">
        <f t="shared" si="81"/>
        <v>0</v>
      </c>
      <c r="Y234" s="1792">
        <f t="shared" si="82"/>
        <v>0</v>
      </c>
      <c r="Z234" s="1792">
        <f t="shared" si="83"/>
        <v>0</v>
      </c>
      <c r="AA234" s="1792">
        <f t="shared" si="84"/>
        <v>115704.88669707278</v>
      </c>
      <c r="AB234" s="1792">
        <f t="shared" si="85"/>
        <v>139691.53913780203</v>
      </c>
      <c r="AC234" s="1792">
        <f t="shared" si="86"/>
        <v>20879.818531881967</v>
      </c>
      <c r="AD234" s="1792">
        <f t="shared" si="87"/>
        <v>1809.2383521286588</v>
      </c>
      <c r="AE234" s="1792">
        <f t="shared" si="88"/>
        <v>0</v>
      </c>
      <c r="AF234" s="1792">
        <f t="shared" si="89"/>
        <v>0</v>
      </c>
      <c r="AG234" s="1792">
        <f t="shared" si="90"/>
        <v>13.810979787241669</v>
      </c>
      <c r="AH234" s="1792">
        <f t="shared" si="91"/>
        <v>10803.837569540947</v>
      </c>
      <c r="AI234" s="1792">
        <f t="shared" si="92"/>
        <v>0</v>
      </c>
      <c r="AJ234" s="1792">
        <f t="shared" si="93"/>
        <v>359.08547446828339</v>
      </c>
      <c r="AK234" s="1792">
        <f t="shared" si="94"/>
        <v>0</v>
      </c>
      <c r="AL234" s="1792">
        <f t="shared" si="95"/>
        <v>0</v>
      </c>
      <c r="AM234" s="1792">
        <f t="shared" si="96"/>
        <v>0</v>
      </c>
      <c r="AN234" s="1792">
        <f t="shared" si="97"/>
        <v>0</v>
      </c>
      <c r="AO234" s="1792">
        <f t="shared" si="98"/>
        <v>0</v>
      </c>
      <c r="AP234" s="1792">
        <f t="shared" si="99"/>
        <v>0</v>
      </c>
      <c r="AQ234" s="1792">
        <f t="shared" si="100"/>
        <v>0</v>
      </c>
      <c r="AR234" s="1792">
        <f t="shared" si="101"/>
        <v>0</v>
      </c>
      <c r="AS234" s="1792">
        <f t="shared" si="102"/>
        <v>0</v>
      </c>
      <c r="AT234" s="1792">
        <f t="shared" si="103"/>
        <v>0</v>
      </c>
      <c r="AU234" s="1792">
        <f t="shared" si="104"/>
        <v>0</v>
      </c>
      <c r="AV234" s="1792">
        <f t="shared" si="105"/>
        <v>173557.33004560915</v>
      </c>
      <c r="AW234" s="1792">
        <f t="shared" si="106"/>
        <v>0</v>
      </c>
      <c r="AX234" s="1792">
        <f t="shared" si="107"/>
        <v>0</v>
      </c>
      <c r="AY234" s="1792">
        <f t="shared" si="108"/>
        <v>0</v>
      </c>
      <c r="AZ234" s="1792">
        <f t="shared" si="109"/>
        <v>0</v>
      </c>
      <c r="BA234" s="1792">
        <f t="shared" si="110"/>
        <v>0</v>
      </c>
      <c r="BB234" s="1792">
        <f t="shared" si="111"/>
        <v>0</v>
      </c>
      <c r="BC234" s="1792">
        <f t="shared" si="112"/>
        <v>0</v>
      </c>
      <c r="BD234" s="1792">
        <f t="shared" si="113"/>
        <v>0</v>
      </c>
      <c r="BE234" s="1792">
        <f t="shared" si="114"/>
        <v>0</v>
      </c>
      <c r="BF234" s="1792">
        <f t="shared" si="115"/>
        <v>0</v>
      </c>
      <c r="BG234" s="1792">
        <f t="shared" si="116"/>
        <v>0</v>
      </c>
      <c r="BH234" s="1792">
        <f t="shared" si="117"/>
        <v>0</v>
      </c>
      <c r="BI234" s="1792">
        <f t="shared" si="118"/>
        <v>0</v>
      </c>
      <c r="BJ234" s="1792">
        <f t="shared" si="119"/>
        <v>0</v>
      </c>
      <c r="BK234" s="1792">
        <f t="shared" si="120"/>
        <v>0</v>
      </c>
      <c r="BL234" s="1792">
        <f t="shared" si="121"/>
        <v>0</v>
      </c>
      <c r="BM234" s="1792">
        <f t="shared" si="122"/>
        <v>0</v>
      </c>
      <c r="BN234" s="1792">
        <f t="shared" si="123"/>
        <v>0</v>
      </c>
      <c r="BO234" s="1792">
        <f t="shared" si="124"/>
        <v>0</v>
      </c>
      <c r="BP234" s="1792">
        <f t="shared" si="125"/>
        <v>0</v>
      </c>
      <c r="BQ234" s="1792">
        <f t="shared" si="126"/>
        <v>0</v>
      </c>
      <c r="BR234" s="1792">
        <f t="shared" si="127"/>
        <v>0</v>
      </c>
      <c r="BS234" s="1792">
        <f t="shared" si="128"/>
        <v>0</v>
      </c>
      <c r="BT234" s="1792">
        <f t="shared" si="129"/>
        <v>0</v>
      </c>
      <c r="BU234" s="1792">
        <f t="shared" si="130"/>
        <v>0</v>
      </c>
      <c r="BV234" s="1792">
        <f t="shared" si="131"/>
        <v>0</v>
      </c>
      <c r="BW234" s="1792">
        <f t="shared" si="132"/>
        <v>0</v>
      </c>
      <c r="BX234" s="1792">
        <f t="shared" si="133"/>
        <v>0</v>
      </c>
      <c r="BY234" s="1792">
        <f t="shared" si="134"/>
        <v>0</v>
      </c>
      <c r="BZ234" s="1792">
        <f t="shared" si="135"/>
        <v>0</v>
      </c>
      <c r="CA234" s="1792">
        <f t="shared" si="136"/>
        <v>0</v>
      </c>
      <c r="CB234" s="1792">
        <f t="shared" si="137"/>
        <v>0</v>
      </c>
      <c r="CC234" s="1792">
        <f t="shared" si="138"/>
        <v>0</v>
      </c>
      <c r="CD234" s="1792">
        <f t="shared" si="139"/>
        <v>0</v>
      </c>
      <c r="CE234" s="1792">
        <f t="shared" si="140"/>
        <v>0</v>
      </c>
      <c r="CF234" s="1792">
        <f t="shared" si="141"/>
        <v>0</v>
      </c>
      <c r="CG234" s="1792">
        <f t="shared" si="142"/>
        <v>0</v>
      </c>
      <c r="CH234" s="1792">
        <f t="shared" si="143"/>
        <v>0</v>
      </c>
      <c r="CI234" s="1792">
        <f t="shared" si="144"/>
        <v>0</v>
      </c>
      <c r="CJ234" s="1792">
        <f t="shared" si="145"/>
        <v>0</v>
      </c>
      <c r="CK234" s="1792">
        <f t="shared" si="146"/>
        <v>0</v>
      </c>
      <c r="CL234" s="1792">
        <f t="shared" si="147"/>
        <v>0</v>
      </c>
      <c r="CM234" s="1769"/>
      <c r="CN234" s="1769"/>
      <c r="CO234" s="1769"/>
      <c r="CP234" s="1769"/>
      <c r="CQ234" s="1916"/>
      <c r="CR234" s="1769"/>
      <c r="CS234" s="1769"/>
      <c r="CT234" s="1769"/>
    </row>
    <row r="235" spans="1:98" ht="12.75" x14ac:dyDescent="0.2">
      <c r="A235" s="1781"/>
      <c r="B235" s="1778" t="s">
        <v>504</v>
      </c>
      <c r="C235" s="1792">
        <f t="shared" si="60"/>
        <v>339181.54243589955</v>
      </c>
      <c r="D235" s="1792">
        <f t="shared" si="61"/>
        <v>135672.61697435981</v>
      </c>
      <c r="E235" s="1792">
        <f t="shared" si="62"/>
        <v>203508.92546153974</v>
      </c>
      <c r="F235" s="1792">
        <f t="shared" si="63"/>
        <v>339181.54243589955</v>
      </c>
      <c r="G235" s="1792">
        <f t="shared" si="64"/>
        <v>36901.554574029105</v>
      </c>
      <c r="H235" s="1792">
        <f t="shared" si="65"/>
        <v>42168.251939975926</v>
      </c>
      <c r="I235" s="1792">
        <f t="shared" si="66"/>
        <v>44218.283401997163</v>
      </c>
      <c r="J235" s="1792">
        <f t="shared" si="67"/>
        <v>0</v>
      </c>
      <c r="K235" s="1792">
        <f t="shared" si="68"/>
        <v>0</v>
      </c>
      <c r="L235" s="1792">
        <f t="shared" si="69"/>
        <v>12019.513917191252</v>
      </c>
      <c r="M235" s="1792">
        <f t="shared" si="70"/>
        <v>300.41977521855023</v>
      </c>
      <c r="N235" s="1792">
        <f t="shared" si="71"/>
        <v>0</v>
      </c>
      <c r="O235" s="1792">
        <f t="shared" si="72"/>
        <v>64.593365947837029</v>
      </c>
      <c r="P235" s="1792">
        <f t="shared" si="73"/>
        <v>0</v>
      </c>
      <c r="Q235" s="1792">
        <f t="shared" si="74"/>
        <v>0</v>
      </c>
      <c r="R235" s="1792">
        <f t="shared" si="75"/>
        <v>0</v>
      </c>
      <c r="S235" s="1792">
        <f t="shared" si="76"/>
        <v>0</v>
      </c>
      <c r="T235" s="1792">
        <f t="shared" si="77"/>
        <v>0</v>
      </c>
      <c r="U235" s="1792">
        <f t="shared" si="78"/>
        <v>0</v>
      </c>
      <c r="V235" s="1792">
        <f t="shared" si="79"/>
        <v>0</v>
      </c>
      <c r="W235" s="1792">
        <f t="shared" si="80"/>
        <v>0</v>
      </c>
      <c r="X235" s="1792">
        <f t="shared" si="81"/>
        <v>0</v>
      </c>
      <c r="Y235" s="1792">
        <f t="shared" si="82"/>
        <v>0</v>
      </c>
      <c r="Z235" s="1792">
        <f t="shared" si="83"/>
        <v>0</v>
      </c>
      <c r="AA235" s="1792">
        <f t="shared" si="84"/>
        <v>135672.61697435984</v>
      </c>
      <c r="AB235" s="1792">
        <f t="shared" si="85"/>
        <v>159243.41732627142</v>
      </c>
      <c r="AC235" s="1792">
        <f t="shared" si="86"/>
        <v>26207.281303024873</v>
      </c>
      <c r="AD235" s="1792">
        <f t="shared" si="87"/>
        <v>2558.8724353015596</v>
      </c>
      <c r="AE235" s="1792">
        <f t="shared" si="88"/>
        <v>0</v>
      </c>
      <c r="AF235" s="1792">
        <f t="shared" si="89"/>
        <v>0</v>
      </c>
      <c r="AG235" s="1792">
        <f t="shared" si="90"/>
        <v>19.533377368714191</v>
      </c>
      <c r="AH235" s="1792">
        <f t="shared" si="91"/>
        <v>14971.953207986613</v>
      </c>
      <c r="AI235" s="1792">
        <f t="shared" si="92"/>
        <v>0</v>
      </c>
      <c r="AJ235" s="1792">
        <f t="shared" si="93"/>
        <v>507.86781158656908</v>
      </c>
      <c r="AK235" s="1792">
        <f t="shared" si="94"/>
        <v>0</v>
      </c>
      <c r="AL235" s="1792">
        <f t="shared" si="95"/>
        <v>0</v>
      </c>
      <c r="AM235" s="1792">
        <f t="shared" si="96"/>
        <v>0</v>
      </c>
      <c r="AN235" s="1792">
        <f t="shared" si="97"/>
        <v>0</v>
      </c>
      <c r="AO235" s="1792">
        <f t="shared" si="98"/>
        <v>0</v>
      </c>
      <c r="AP235" s="1792">
        <f t="shared" si="99"/>
        <v>0</v>
      </c>
      <c r="AQ235" s="1792">
        <f t="shared" si="100"/>
        <v>0</v>
      </c>
      <c r="AR235" s="1792">
        <f t="shared" si="101"/>
        <v>0</v>
      </c>
      <c r="AS235" s="1792">
        <f t="shared" si="102"/>
        <v>0</v>
      </c>
      <c r="AT235" s="1792">
        <f t="shared" si="103"/>
        <v>0</v>
      </c>
      <c r="AU235" s="1792">
        <f t="shared" si="104"/>
        <v>0</v>
      </c>
      <c r="AV235" s="1792">
        <f t="shared" si="105"/>
        <v>203508.92546153974</v>
      </c>
      <c r="AW235" s="1792">
        <f t="shared" si="106"/>
        <v>0</v>
      </c>
      <c r="AX235" s="1792">
        <f t="shared" si="107"/>
        <v>0</v>
      </c>
      <c r="AY235" s="1792">
        <f t="shared" si="108"/>
        <v>0</v>
      </c>
      <c r="AZ235" s="1792">
        <f t="shared" si="109"/>
        <v>0</v>
      </c>
      <c r="BA235" s="1792">
        <f t="shared" si="110"/>
        <v>0</v>
      </c>
      <c r="BB235" s="1792">
        <f t="shared" si="111"/>
        <v>0</v>
      </c>
      <c r="BC235" s="1792">
        <f t="shared" si="112"/>
        <v>0</v>
      </c>
      <c r="BD235" s="1792">
        <f t="shared" si="113"/>
        <v>0</v>
      </c>
      <c r="BE235" s="1792">
        <f t="shared" si="114"/>
        <v>0</v>
      </c>
      <c r="BF235" s="1792">
        <f t="shared" si="115"/>
        <v>0</v>
      </c>
      <c r="BG235" s="1792">
        <f t="shared" si="116"/>
        <v>0</v>
      </c>
      <c r="BH235" s="1792">
        <f t="shared" si="117"/>
        <v>0</v>
      </c>
      <c r="BI235" s="1792">
        <f t="shared" si="118"/>
        <v>0</v>
      </c>
      <c r="BJ235" s="1792">
        <f t="shared" si="119"/>
        <v>0</v>
      </c>
      <c r="BK235" s="1792">
        <f t="shared" si="120"/>
        <v>0</v>
      </c>
      <c r="BL235" s="1792">
        <f t="shared" si="121"/>
        <v>0</v>
      </c>
      <c r="BM235" s="1792">
        <f t="shared" si="122"/>
        <v>0</v>
      </c>
      <c r="BN235" s="1792">
        <f t="shared" si="123"/>
        <v>0</v>
      </c>
      <c r="BO235" s="1792">
        <f t="shared" si="124"/>
        <v>0</v>
      </c>
      <c r="BP235" s="1792">
        <f t="shared" si="125"/>
        <v>0</v>
      </c>
      <c r="BQ235" s="1792">
        <f t="shared" si="126"/>
        <v>0</v>
      </c>
      <c r="BR235" s="1792">
        <f t="shared" si="127"/>
        <v>0</v>
      </c>
      <c r="BS235" s="1792">
        <f t="shared" si="128"/>
        <v>0</v>
      </c>
      <c r="BT235" s="1792">
        <f t="shared" si="129"/>
        <v>0</v>
      </c>
      <c r="BU235" s="1792">
        <f t="shared" si="130"/>
        <v>0</v>
      </c>
      <c r="BV235" s="1792">
        <f t="shared" si="131"/>
        <v>0</v>
      </c>
      <c r="BW235" s="1792">
        <f t="shared" si="132"/>
        <v>0</v>
      </c>
      <c r="BX235" s="1792">
        <f t="shared" si="133"/>
        <v>0</v>
      </c>
      <c r="BY235" s="1792">
        <f t="shared" si="134"/>
        <v>0</v>
      </c>
      <c r="BZ235" s="1792">
        <f t="shared" si="135"/>
        <v>0</v>
      </c>
      <c r="CA235" s="1792">
        <f t="shared" si="136"/>
        <v>0</v>
      </c>
      <c r="CB235" s="1792">
        <f t="shared" si="137"/>
        <v>0</v>
      </c>
      <c r="CC235" s="1792">
        <f t="shared" si="138"/>
        <v>0</v>
      </c>
      <c r="CD235" s="1792">
        <f t="shared" si="139"/>
        <v>0</v>
      </c>
      <c r="CE235" s="1792">
        <f t="shared" si="140"/>
        <v>0</v>
      </c>
      <c r="CF235" s="1792">
        <f t="shared" si="141"/>
        <v>0</v>
      </c>
      <c r="CG235" s="1792">
        <f t="shared" si="142"/>
        <v>0</v>
      </c>
      <c r="CH235" s="1792">
        <f t="shared" si="143"/>
        <v>0</v>
      </c>
      <c r="CI235" s="1792">
        <f t="shared" si="144"/>
        <v>0</v>
      </c>
      <c r="CJ235" s="1792">
        <f t="shared" si="145"/>
        <v>0</v>
      </c>
      <c r="CK235" s="1792">
        <f t="shared" si="146"/>
        <v>0</v>
      </c>
      <c r="CL235" s="1792">
        <f t="shared" si="147"/>
        <v>0</v>
      </c>
      <c r="CM235" s="1769"/>
      <c r="CN235" s="1769"/>
      <c r="CO235" s="1769"/>
      <c r="CP235" s="1769"/>
      <c r="CQ235" s="1916"/>
      <c r="CR235" s="1769"/>
      <c r="CS235" s="1769"/>
      <c r="CT235" s="1769"/>
    </row>
    <row r="236" spans="1:98" ht="12.75" x14ac:dyDescent="0.2">
      <c r="A236" s="1781"/>
      <c r="B236" s="1763" t="s">
        <v>505</v>
      </c>
      <c r="C236" s="1792">
        <f t="shared" si="60"/>
        <v>10492.32</v>
      </c>
      <c r="D236" s="1792">
        <f t="shared" si="61"/>
        <v>4196.9279999999999</v>
      </c>
      <c r="E236" s="1792">
        <f t="shared" si="62"/>
        <v>6295.3919999999998</v>
      </c>
      <c r="F236" s="1792">
        <f t="shared" si="63"/>
        <v>10492.32</v>
      </c>
      <c r="G236" s="1792">
        <f t="shared" si="64"/>
        <v>1193.4053044752179</v>
      </c>
      <c r="H236" s="1792">
        <f t="shared" si="65"/>
        <v>1363.7315860137776</v>
      </c>
      <c r="I236" s="1792">
        <f t="shared" si="66"/>
        <v>1382.8098782564812</v>
      </c>
      <c r="J236" s="1792">
        <f t="shared" si="67"/>
        <v>0</v>
      </c>
      <c r="K236" s="1792">
        <f t="shared" si="68"/>
        <v>0</v>
      </c>
      <c r="L236" s="1792">
        <f t="shared" si="69"/>
        <v>248.67675549175507</v>
      </c>
      <c r="M236" s="1792">
        <f t="shared" si="70"/>
        <v>6.2155105024720703</v>
      </c>
      <c r="N236" s="1792">
        <f t="shared" si="71"/>
        <v>0</v>
      </c>
      <c r="O236" s="1792">
        <f t="shared" si="72"/>
        <v>2.0889652602958346</v>
      </c>
      <c r="P236" s="1792">
        <f t="shared" si="73"/>
        <v>0</v>
      </c>
      <c r="Q236" s="1792">
        <f t="shared" si="74"/>
        <v>0</v>
      </c>
      <c r="R236" s="1792">
        <f t="shared" si="75"/>
        <v>0</v>
      </c>
      <c r="S236" s="1792">
        <f t="shared" si="76"/>
        <v>0</v>
      </c>
      <c r="T236" s="1792">
        <f t="shared" si="77"/>
        <v>0</v>
      </c>
      <c r="U236" s="1792">
        <f t="shared" si="78"/>
        <v>0</v>
      </c>
      <c r="V236" s="1792">
        <f t="shared" si="79"/>
        <v>0</v>
      </c>
      <c r="W236" s="1792">
        <f t="shared" si="80"/>
        <v>0</v>
      </c>
      <c r="X236" s="1792">
        <f t="shared" si="81"/>
        <v>0</v>
      </c>
      <c r="Y236" s="1792">
        <f t="shared" si="82"/>
        <v>0</v>
      </c>
      <c r="Z236" s="1792">
        <f t="shared" si="83"/>
        <v>0</v>
      </c>
      <c r="AA236" s="1792">
        <f t="shared" si="84"/>
        <v>4196.927999999999</v>
      </c>
      <c r="AB236" s="1792">
        <f t="shared" si="85"/>
        <v>4730.3534705478542</v>
      </c>
      <c r="AC236" s="1792">
        <f t="shared" si="86"/>
        <v>778.49185948696402</v>
      </c>
      <c r="AD236" s="1792">
        <f t="shared" si="87"/>
        <v>76.011751746180579</v>
      </c>
      <c r="AE236" s="1792">
        <f t="shared" si="88"/>
        <v>0</v>
      </c>
      <c r="AF236" s="1792">
        <f t="shared" si="89"/>
        <v>0</v>
      </c>
      <c r="AG236" s="1792">
        <f t="shared" si="90"/>
        <v>0.58024237974183646</v>
      </c>
      <c r="AH236" s="1792">
        <f t="shared" si="91"/>
        <v>694.86837396597195</v>
      </c>
      <c r="AI236" s="1792">
        <f t="shared" si="92"/>
        <v>0</v>
      </c>
      <c r="AJ236" s="1792">
        <f t="shared" si="93"/>
        <v>15.086301873287747</v>
      </c>
      <c r="AK236" s="1792">
        <f t="shared" si="94"/>
        <v>0</v>
      </c>
      <c r="AL236" s="1792">
        <f t="shared" si="95"/>
        <v>0</v>
      </c>
      <c r="AM236" s="1792">
        <f t="shared" si="96"/>
        <v>0</v>
      </c>
      <c r="AN236" s="1792">
        <f t="shared" si="97"/>
        <v>0</v>
      </c>
      <c r="AO236" s="1792">
        <f t="shared" si="98"/>
        <v>0</v>
      </c>
      <c r="AP236" s="1792">
        <f t="shared" si="99"/>
        <v>0</v>
      </c>
      <c r="AQ236" s="1792">
        <f t="shared" si="100"/>
        <v>0</v>
      </c>
      <c r="AR236" s="1792">
        <f t="shared" si="101"/>
        <v>0</v>
      </c>
      <c r="AS236" s="1792">
        <f t="shared" si="102"/>
        <v>0</v>
      </c>
      <c r="AT236" s="1792">
        <f t="shared" si="103"/>
        <v>0</v>
      </c>
      <c r="AU236" s="1792">
        <f t="shared" si="104"/>
        <v>0</v>
      </c>
      <c r="AV236" s="1792">
        <f t="shared" si="105"/>
        <v>6295.3920000000007</v>
      </c>
      <c r="AW236" s="1792">
        <f t="shared" si="106"/>
        <v>0</v>
      </c>
      <c r="AX236" s="1792">
        <f t="shared" si="107"/>
        <v>0</v>
      </c>
      <c r="AY236" s="1792">
        <f t="shared" si="108"/>
        <v>0</v>
      </c>
      <c r="AZ236" s="1792">
        <f t="shared" si="109"/>
        <v>0</v>
      </c>
      <c r="BA236" s="1792">
        <f t="shared" si="110"/>
        <v>0</v>
      </c>
      <c r="BB236" s="1792">
        <f t="shared" si="111"/>
        <v>0</v>
      </c>
      <c r="BC236" s="1792">
        <f t="shared" si="112"/>
        <v>0</v>
      </c>
      <c r="BD236" s="1792">
        <f t="shared" si="113"/>
        <v>0</v>
      </c>
      <c r="BE236" s="1792">
        <f t="shared" si="114"/>
        <v>0</v>
      </c>
      <c r="BF236" s="1792">
        <f t="shared" si="115"/>
        <v>0</v>
      </c>
      <c r="BG236" s="1792">
        <f t="shared" si="116"/>
        <v>0</v>
      </c>
      <c r="BH236" s="1792">
        <f t="shared" si="117"/>
        <v>0</v>
      </c>
      <c r="BI236" s="1792">
        <f t="shared" si="118"/>
        <v>0</v>
      </c>
      <c r="BJ236" s="1792">
        <f t="shared" si="119"/>
        <v>0</v>
      </c>
      <c r="BK236" s="1792">
        <f t="shared" si="120"/>
        <v>0</v>
      </c>
      <c r="BL236" s="1792">
        <f t="shared" si="121"/>
        <v>0</v>
      </c>
      <c r="BM236" s="1792">
        <f t="shared" si="122"/>
        <v>0</v>
      </c>
      <c r="BN236" s="1792">
        <f t="shared" si="123"/>
        <v>0</v>
      </c>
      <c r="BO236" s="1792">
        <f t="shared" si="124"/>
        <v>0</v>
      </c>
      <c r="BP236" s="1792">
        <f t="shared" si="125"/>
        <v>0</v>
      </c>
      <c r="BQ236" s="1792">
        <f t="shared" si="126"/>
        <v>0</v>
      </c>
      <c r="BR236" s="1792">
        <f t="shared" si="127"/>
        <v>0</v>
      </c>
      <c r="BS236" s="1792">
        <f t="shared" si="128"/>
        <v>0</v>
      </c>
      <c r="BT236" s="1792">
        <f t="shared" si="129"/>
        <v>0</v>
      </c>
      <c r="BU236" s="1792">
        <f t="shared" si="130"/>
        <v>0</v>
      </c>
      <c r="BV236" s="1792">
        <f t="shared" si="131"/>
        <v>0</v>
      </c>
      <c r="BW236" s="1792">
        <f t="shared" si="132"/>
        <v>0</v>
      </c>
      <c r="BX236" s="1792">
        <f t="shared" si="133"/>
        <v>0</v>
      </c>
      <c r="BY236" s="1792">
        <f t="shared" si="134"/>
        <v>0</v>
      </c>
      <c r="BZ236" s="1792">
        <f t="shared" si="135"/>
        <v>0</v>
      </c>
      <c r="CA236" s="1792">
        <f t="shared" si="136"/>
        <v>0</v>
      </c>
      <c r="CB236" s="1792">
        <f t="shared" si="137"/>
        <v>0</v>
      </c>
      <c r="CC236" s="1792">
        <f t="shared" si="138"/>
        <v>0</v>
      </c>
      <c r="CD236" s="1792">
        <f t="shared" si="139"/>
        <v>0</v>
      </c>
      <c r="CE236" s="1792">
        <f t="shared" si="140"/>
        <v>0</v>
      </c>
      <c r="CF236" s="1792">
        <f t="shared" si="141"/>
        <v>0</v>
      </c>
      <c r="CG236" s="1792">
        <f t="shared" si="142"/>
        <v>0</v>
      </c>
      <c r="CH236" s="1792">
        <f t="shared" si="143"/>
        <v>0</v>
      </c>
      <c r="CI236" s="1792">
        <f t="shared" si="144"/>
        <v>0</v>
      </c>
      <c r="CJ236" s="1792">
        <f t="shared" si="145"/>
        <v>0</v>
      </c>
      <c r="CK236" s="1792">
        <f t="shared" si="146"/>
        <v>0</v>
      </c>
      <c r="CL236" s="1792">
        <f t="shared" si="147"/>
        <v>0</v>
      </c>
      <c r="CM236" s="1769"/>
      <c r="CN236" s="1769"/>
      <c r="CO236" s="1769"/>
      <c r="CP236" s="1769"/>
      <c r="CQ236" s="1916"/>
      <c r="CR236" s="1769"/>
      <c r="CS236" s="1769"/>
      <c r="CT236" s="1769"/>
    </row>
    <row r="237" spans="1:98" ht="12.75" x14ac:dyDescent="0.2">
      <c r="A237" s="1781"/>
      <c r="B237" s="218" t="s">
        <v>1416</v>
      </c>
      <c r="C237" s="1792">
        <f t="shared" si="60"/>
        <v>0</v>
      </c>
      <c r="D237" s="1792">
        <f t="shared" si="61"/>
        <v>0</v>
      </c>
      <c r="E237" s="1792">
        <f t="shared" si="62"/>
        <v>0</v>
      </c>
      <c r="F237" s="1792">
        <f t="shared" si="63"/>
        <v>0</v>
      </c>
      <c r="G237" s="1792">
        <f t="shared" si="64"/>
        <v>0</v>
      </c>
      <c r="H237" s="1792">
        <f t="shared" si="65"/>
        <v>0</v>
      </c>
      <c r="I237" s="1792">
        <f t="shared" si="66"/>
        <v>0</v>
      </c>
      <c r="J237" s="1792">
        <f t="shared" si="67"/>
        <v>0</v>
      </c>
      <c r="K237" s="1792">
        <f t="shared" si="68"/>
        <v>0</v>
      </c>
      <c r="L237" s="1792">
        <f t="shared" si="69"/>
        <v>0</v>
      </c>
      <c r="M237" s="1792">
        <f t="shared" si="70"/>
        <v>0</v>
      </c>
      <c r="N237" s="1792">
        <f t="shared" si="71"/>
        <v>0</v>
      </c>
      <c r="O237" s="1792">
        <f t="shared" si="72"/>
        <v>0</v>
      </c>
      <c r="P237" s="1792">
        <f t="shared" si="73"/>
        <v>0</v>
      </c>
      <c r="Q237" s="1792">
        <f t="shared" si="74"/>
        <v>0</v>
      </c>
      <c r="R237" s="1792">
        <f t="shared" si="75"/>
        <v>0</v>
      </c>
      <c r="S237" s="1792">
        <f t="shared" si="76"/>
        <v>0</v>
      </c>
      <c r="T237" s="1792">
        <f t="shared" si="77"/>
        <v>0</v>
      </c>
      <c r="U237" s="1792">
        <f t="shared" si="78"/>
        <v>0</v>
      </c>
      <c r="V237" s="1792">
        <f t="shared" si="79"/>
        <v>0</v>
      </c>
      <c r="W237" s="1792">
        <f t="shared" si="80"/>
        <v>0</v>
      </c>
      <c r="X237" s="1792">
        <f t="shared" si="81"/>
        <v>0</v>
      </c>
      <c r="Y237" s="1792">
        <f t="shared" si="82"/>
        <v>0</v>
      </c>
      <c r="Z237" s="1792">
        <f t="shared" si="83"/>
        <v>0</v>
      </c>
      <c r="AA237" s="1792">
        <f t="shared" si="84"/>
        <v>0</v>
      </c>
      <c r="AB237" s="1792">
        <f t="shared" si="85"/>
        <v>0</v>
      </c>
      <c r="AC237" s="1792">
        <f t="shared" si="86"/>
        <v>0</v>
      </c>
      <c r="AD237" s="1792">
        <f t="shared" si="87"/>
        <v>0</v>
      </c>
      <c r="AE237" s="1792">
        <f t="shared" si="88"/>
        <v>0</v>
      </c>
      <c r="AF237" s="1792">
        <f t="shared" si="89"/>
        <v>0</v>
      </c>
      <c r="AG237" s="1792">
        <f t="shared" si="90"/>
        <v>0</v>
      </c>
      <c r="AH237" s="1792">
        <f t="shared" si="91"/>
        <v>0</v>
      </c>
      <c r="AI237" s="1792">
        <f t="shared" si="92"/>
        <v>0</v>
      </c>
      <c r="AJ237" s="1792">
        <f t="shared" si="93"/>
        <v>0</v>
      </c>
      <c r="AK237" s="1792">
        <f t="shared" si="94"/>
        <v>0</v>
      </c>
      <c r="AL237" s="1792">
        <f t="shared" si="95"/>
        <v>0</v>
      </c>
      <c r="AM237" s="1792">
        <f t="shared" si="96"/>
        <v>0</v>
      </c>
      <c r="AN237" s="1792">
        <f t="shared" si="97"/>
        <v>0</v>
      </c>
      <c r="AO237" s="1792">
        <f t="shared" si="98"/>
        <v>0</v>
      </c>
      <c r="AP237" s="1792">
        <f t="shared" si="99"/>
        <v>0</v>
      </c>
      <c r="AQ237" s="1792">
        <f t="shared" si="100"/>
        <v>0</v>
      </c>
      <c r="AR237" s="1792">
        <f t="shared" si="101"/>
        <v>0</v>
      </c>
      <c r="AS237" s="1792">
        <f t="shared" si="102"/>
        <v>0</v>
      </c>
      <c r="AT237" s="1792">
        <f t="shared" si="103"/>
        <v>0</v>
      </c>
      <c r="AU237" s="1792">
        <f t="shared" si="104"/>
        <v>0</v>
      </c>
      <c r="AV237" s="1792">
        <f t="shared" si="105"/>
        <v>0</v>
      </c>
      <c r="AW237" s="1792">
        <f t="shared" si="106"/>
        <v>0</v>
      </c>
      <c r="AX237" s="1792">
        <f t="shared" si="107"/>
        <v>0</v>
      </c>
      <c r="AY237" s="1792">
        <f t="shared" si="108"/>
        <v>0</v>
      </c>
      <c r="AZ237" s="1792">
        <f t="shared" si="109"/>
        <v>0</v>
      </c>
      <c r="BA237" s="1792">
        <f t="shared" si="110"/>
        <v>0</v>
      </c>
      <c r="BB237" s="1792">
        <f t="shared" si="111"/>
        <v>0</v>
      </c>
      <c r="BC237" s="1792">
        <f t="shared" si="112"/>
        <v>0</v>
      </c>
      <c r="BD237" s="1792">
        <f t="shared" si="113"/>
        <v>0</v>
      </c>
      <c r="BE237" s="1792">
        <f t="shared" si="114"/>
        <v>0</v>
      </c>
      <c r="BF237" s="1792">
        <f t="shared" si="115"/>
        <v>0</v>
      </c>
      <c r="BG237" s="1792">
        <f t="shared" si="116"/>
        <v>0</v>
      </c>
      <c r="BH237" s="1792">
        <f t="shared" si="117"/>
        <v>0</v>
      </c>
      <c r="BI237" s="1792">
        <f t="shared" si="118"/>
        <v>0</v>
      </c>
      <c r="BJ237" s="1792">
        <f t="shared" si="119"/>
        <v>0</v>
      </c>
      <c r="BK237" s="1792">
        <f t="shared" si="120"/>
        <v>0</v>
      </c>
      <c r="BL237" s="1792">
        <f t="shared" si="121"/>
        <v>0</v>
      </c>
      <c r="BM237" s="1792">
        <f t="shared" si="122"/>
        <v>0</v>
      </c>
      <c r="BN237" s="1792">
        <f t="shared" si="123"/>
        <v>0</v>
      </c>
      <c r="BO237" s="1792">
        <f t="shared" si="124"/>
        <v>0</v>
      </c>
      <c r="BP237" s="1792">
        <f t="shared" si="125"/>
        <v>0</v>
      </c>
      <c r="BQ237" s="1792">
        <f t="shared" si="126"/>
        <v>0</v>
      </c>
      <c r="BR237" s="1792">
        <f t="shared" si="127"/>
        <v>0</v>
      </c>
      <c r="BS237" s="1792">
        <f t="shared" si="128"/>
        <v>0</v>
      </c>
      <c r="BT237" s="1792">
        <f t="shared" si="129"/>
        <v>0</v>
      </c>
      <c r="BU237" s="1792">
        <f t="shared" si="130"/>
        <v>0</v>
      </c>
      <c r="BV237" s="1792">
        <f t="shared" si="131"/>
        <v>0</v>
      </c>
      <c r="BW237" s="1792">
        <f t="shared" si="132"/>
        <v>0</v>
      </c>
      <c r="BX237" s="1792">
        <f t="shared" si="133"/>
        <v>0</v>
      </c>
      <c r="BY237" s="1792">
        <f t="shared" si="134"/>
        <v>0</v>
      </c>
      <c r="BZ237" s="1792">
        <f t="shared" si="135"/>
        <v>0</v>
      </c>
      <c r="CA237" s="1792">
        <f t="shared" si="136"/>
        <v>0</v>
      </c>
      <c r="CB237" s="1792">
        <f t="shared" si="137"/>
        <v>0</v>
      </c>
      <c r="CC237" s="1792">
        <f t="shared" si="138"/>
        <v>0</v>
      </c>
      <c r="CD237" s="1792">
        <f t="shared" si="139"/>
        <v>0</v>
      </c>
      <c r="CE237" s="1792">
        <f t="shared" si="140"/>
        <v>0</v>
      </c>
      <c r="CF237" s="1792">
        <f t="shared" si="141"/>
        <v>0</v>
      </c>
      <c r="CG237" s="1792">
        <f t="shared" si="142"/>
        <v>0</v>
      </c>
      <c r="CH237" s="1792">
        <f t="shared" si="143"/>
        <v>0</v>
      </c>
      <c r="CI237" s="1792">
        <f t="shared" si="144"/>
        <v>0</v>
      </c>
      <c r="CJ237" s="1792">
        <f t="shared" si="145"/>
        <v>0</v>
      </c>
      <c r="CK237" s="1792">
        <f t="shared" si="146"/>
        <v>0</v>
      </c>
      <c r="CL237" s="1792">
        <f t="shared" si="147"/>
        <v>0</v>
      </c>
      <c r="CM237" s="1769"/>
      <c r="CN237" s="1769"/>
      <c r="CO237" s="1769"/>
      <c r="CP237" s="1769"/>
      <c r="CQ237" s="1916"/>
      <c r="CR237" s="1769"/>
      <c r="CS237" s="1769"/>
      <c r="CT237" s="1769"/>
    </row>
    <row r="238" spans="1:98" ht="12.75" x14ac:dyDescent="0.2">
      <c r="A238" s="1781"/>
      <c r="B238" s="218" t="s">
        <v>1342</v>
      </c>
      <c r="C238" s="1792">
        <f t="shared" si="60"/>
        <v>20000.04</v>
      </c>
      <c r="D238" s="1792">
        <f t="shared" si="61"/>
        <v>0</v>
      </c>
      <c r="E238" s="1792">
        <f t="shared" si="62"/>
        <v>20000.04</v>
      </c>
      <c r="F238" s="1792">
        <f t="shared" si="63"/>
        <v>20000.04</v>
      </c>
      <c r="G238" s="1792">
        <f t="shared" si="64"/>
        <v>0</v>
      </c>
      <c r="H238" s="1792">
        <f t="shared" si="65"/>
        <v>0</v>
      </c>
      <c r="I238" s="1792">
        <f t="shared" si="66"/>
        <v>0</v>
      </c>
      <c r="J238" s="1792">
        <f t="shared" si="67"/>
        <v>0</v>
      </c>
      <c r="K238" s="1792">
        <f t="shared" si="68"/>
        <v>0</v>
      </c>
      <c r="L238" s="1792">
        <f t="shared" si="69"/>
        <v>0</v>
      </c>
      <c r="M238" s="1792">
        <f t="shared" si="70"/>
        <v>0</v>
      </c>
      <c r="N238" s="1792">
        <f t="shared" si="71"/>
        <v>0</v>
      </c>
      <c r="O238" s="1792">
        <f t="shared" si="72"/>
        <v>0</v>
      </c>
      <c r="P238" s="1792">
        <f t="shared" si="73"/>
        <v>0</v>
      </c>
      <c r="Q238" s="1792">
        <f t="shared" si="74"/>
        <v>0</v>
      </c>
      <c r="R238" s="1792">
        <f t="shared" si="75"/>
        <v>0</v>
      </c>
      <c r="S238" s="1792">
        <f t="shared" si="76"/>
        <v>0</v>
      </c>
      <c r="T238" s="1792">
        <f t="shared" si="77"/>
        <v>0</v>
      </c>
      <c r="U238" s="1792">
        <f t="shared" si="78"/>
        <v>0</v>
      </c>
      <c r="V238" s="1792">
        <f t="shared" si="79"/>
        <v>0</v>
      </c>
      <c r="W238" s="1792">
        <f t="shared" si="80"/>
        <v>0</v>
      </c>
      <c r="X238" s="1792">
        <f t="shared" si="81"/>
        <v>0</v>
      </c>
      <c r="Y238" s="1792">
        <f t="shared" si="82"/>
        <v>0</v>
      </c>
      <c r="Z238" s="1792">
        <f t="shared" si="83"/>
        <v>0</v>
      </c>
      <c r="AA238" s="1792">
        <f t="shared" si="84"/>
        <v>0</v>
      </c>
      <c r="AB238" s="1792">
        <f t="shared" si="85"/>
        <v>7535.3554889053421</v>
      </c>
      <c r="AC238" s="1792">
        <f t="shared" si="86"/>
        <v>12460.127330998668</v>
      </c>
      <c r="AD238" s="1792">
        <f t="shared" si="87"/>
        <v>4.5571800959907609</v>
      </c>
      <c r="AE238" s="1792">
        <f t="shared" si="88"/>
        <v>0</v>
      </c>
      <c r="AF238" s="1792">
        <f t="shared" si="89"/>
        <v>0</v>
      </c>
      <c r="AG238" s="1792">
        <f t="shared" si="90"/>
        <v>0</v>
      </c>
      <c r="AH238" s="1792">
        <f t="shared" si="91"/>
        <v>0</v>
      </c>
      <c r="AI238" s="1792">
        <f t="shared" si="92"/>
        <v>0</v>
      </c>
      <c r="AJ238" s="1792">
        <f t="shared" si="93"/>
        <v>0</v>
      </c>
      <c r="AK238" s="1792">
        <f t="shared" si="94"/>
        <v>0</v>
      </c>
      <c r="AL238" s="1792">
        <f t="shared" si="95"/>
        <v>0</v>
      </c>
      <c r="AM238" s="1792">
        <f t="shared" si="96"/>
        <v>0</v>
      </c>
      <c r="AN238" s="1792">
        <f t="shared" si="97"/>
        <v>0</v>
      </c>
      <c r="AO238" s="1792">
        <f t="shared" si="98"/>
        <v>0</v>
      </c>
      <c r="AP238" s="1792">
        <f t="shared" si="99"/>
        <v>0</v>
      </c>
      <c r="AQ238" s="1792">
        <f t="shared" si="100"/>
        <v>0</v>
      </c>
      <c r="AR238" s="1792">
        <f t="shared" si="101"/>
        <v>0</v>
      </c>
      <c r="AS238" s="1792">
        <f t="shared" si="102"/>
        <v>0</v>
      </c>
      <c r="AT238" s="1792">
        <f t="shared" si="103"/>
        <v>0</v>
      </c>
      <c r="AU238" s="1792">
        <f t="shared" si="104"/>
        <v>0</v>
      </c>
      <c r="AV238" s="1792">
        <f t="shared" si="105"/>
        <v>20000.04</v>
      </c>
      <c r="AW238" s="1792">
        <f t="shared" si="106"/>
        <v>0</v>
      </c>
      <c r="AX238" s="1792">
        <f t="shared" si="107"/>
        <v>0</v>
      </c>
      <c r="AY238" s="1792">
        <f t="shared" si="108"/>
        <v>0</v>
      </c>
      <c r="AZ238" s="1792">
        <f t="shared" si="109"/>
        <v>0</v>
      </c>
      <c r="BA238" s="1792">
        <f t="shared" si="110"/>
        <v>0</v>
      </c>
      <c r="BB238" s="1792">
        <f t="shared" si="111"/>
        <v>0</v>
      </c>
      <c r="BC238" s="1792">
        <f t="shared" si="112"/>
        <v>0</v>
      </c>
      <c r="BD238" s="1792">
        <f t="shared" si="113"/>
        <v>0</v>
      </c>
      <c r="BE238" s="1792">
        <f t="shared" si="114"/>
        <v>0</v>
      </c>
      <c r="BF238" s="1792">
        <f t="shared" si="115"/>
        <v>0</v>
      </c>
      <c r="BG238" s="1792">
        <f t="shared" si="116"/>
        <v>0</v>
      </c>
      <c r="BH238" s="1792">
        <f t="shared" si="117"/>
        <v>0</v>
      </c>
      <c r="BI238" s="1792">
        <f t="shared" si="118"/>
        <v>0</v>
      </c>
      <c r="BJ238" s="1792">
        <f t="shared" si="119"/>
        <v>0</v>
      </c>
      <c r="BK238" s="1792">
        <f t="shared" si="120"/>
        <v>0</v>
      </c>
      <c r="BL238" s="1792">
        <f t="shared" si="121"/>
        <v>0</v>
      </c>
      <c r="BM238" s="1792">
        <f t="shared" si="122"/>
        <v>0</v>
      </c>
      <c r="BN238" s="1792">
        <f t="shared" si="123"/>
        <v>0</v>
      </c>
      <c r="BO238" s="1792">
        <f t="shared" si="124"/>
        <v>0</v>
      </c>
      <c r="BP238" s="1792">
        <f t="shared" si="125"/>
        <v>0</v>
      </c>
      <c r="BQ238" s="1792">
        <f t="shared" si="126"/>
        <v>0</v>
      </c>
      <c r="BR238" s="1792">
        <f t="shared" si="127"/>
        <v>0</v>
      </c>
      <c r="BS238" s="1792">
        <f t="shared" si="128"/>
        <v>0</v>
      </c>
      <c r="BT238" s="1792">
        <f t="shared" si="129"/>
        <v>0</v>
      </c>
      <c r="BU238" s="1792">
        <f t="shared" si="130"/>
        <v>0</v>
      </c>
      <c r="BV238" s="1792">
        <f t="shared" si="131"/>
        <v>0</v>
      </c>
      <c r="BW238" s="1792">
        <f t="shared" si="132"/>
        <v>0</v>
      </c>
      <c r="BX238" s="1792">
        <f t="shared" si="133"/>
        <v>0</v>
      </c>
      <c r="BY238" s="1792">
        <f t="shared" si="134"/>
        <v>0</v>
      </c>
      <c r="BZ238" s="1792">
        <f t="shared" si="135"/>
        <v>0</v>
      </c>
      <c r="CA238" s="1792">
        <f t="shared" si="136"/>
        <v>0</v>
      </c>
      <c r="CB238" s="1792">
        <f t="shared" si="137"/>
        <v>0</v>
      </c>
      <c r="CC238" s="1792">
        <f t="shared" si="138"/>
        <v>0</v>
      </c>
      <c r="CD238" s="1792">
        <f t="shared" si="139"/>
        <v>0</v>
      </c>
      <c r="CE238" s="1792">
        <f t="shared" si="140"/>
        <v>0</v>
      </c>
      <c r="CF238" s="1792">
        <f t="shared" si="141"/>
        <v>0</v>
      </c>
      <c r="CG238" s="1792">
        <f t="shared" si="142"/>
        <v>0</v>
      </c>
      <c r="CH238" s="1792">
        <f t="shared" si="143"/>
        <v>0</v>
      </c>
      <c r="CI238" s="1792">
        <f t="shared" si="144"/>
        <v>0</v>
      </c>
      <c r="CJ238" s="1792">
        <f t="shared" si="145"/>
        <v>0</v>
      </c>
      <c r="CK238" s="1792">
        <f t="shared" si="146"/>
        <v>0</v>
      </c>
      <c r="CL238" s="1792">
        <f t="shared" si="147"/>
        <v>0</v>
      </c>
      <c r="CM238" s="1769"/>
      <c r="CN238" s="1769"/>
      <c r="CO238" s="1769"/>
      <c r="CP238" s="1769"/>
      <c r="CQ238" s="1916"/>
      <c r="CR238" s="1769"/>
      <c r="CS238" s="1769"/>
      <c r="CT238" s="1769"/>
    </row>
    <row r="239" spans="1:98" ht="12.75" x14ac:dyDescent="0.2">
      <c r="A239" s="1781"/>
      <c r="B239" s="218" t="s">
        <v>268</v>
      </c>
      <c r="C239" s="1792">
        <f t="shared" si="60"/>
        <v>-38090402.584094316</v>
      </c>
      <c r="D239" s="1792">
        <f t="shared" si="61"/>
        <v>0</v>
      </c>
      <c r="E239" s="1792">
        <f t="shared" si="62"/>
        <v>0</v>
      </c>
      <c r="F239" s="1792">
        <f t="shared" si="63"/>
        <v>0</v>
      </c>
      <c r="G239" s="1792">
        <f t="shared" si="64"/>
        <v>-3587785.4152952177</v>
      </c>
      <c r="H239" s="1792">
        <f t="shared" si="65"/>
        <v>-3924852.0459943437</v>
      </c>
      <c r="I239" s="1792">
        <f t="shared" si="66"/>
        <v>-4044079.2060143379</v>
      </c>
      <c r="J239" s="1792">
        <f t="shared" si="67"/>
        <v>0</v>
      </c>
      <c r="K239" s="1792">
        <f t="shared" si="68"/>
        <v>0</v>
      </c>
      <c r="L239" s="1792">
        <f t="shared" si="69"/>
        <v>-718306.09530315839</v>
      </c>
      <c r="M239" s="1792">
        <f t="shared" si="70"/>
        <v>-29273.609588428339</v>
      </c>
      <c r="N239" s="1792">
        <f t="shared" si="71"/>
        <v>0</v>
      </c>
      <c r="O239" s="1792">
        <f t="shared" si="72"/>
        <v>-6758.7405752263348</v>
      </c>
      <c r="P239" s="1792">
        <f t="shared" si="73"/>
        <v>0</v>
      </c>
      <c r="Q239" s="1792">
        <f t="shared" si="74"/>
        <v>0</v>
      </c>
      <c r="R239" s="1792">
        <f t="shared" si="75"/>
        <v>0</v>
      </c>
      <c r="S239" s="1792">
        <f t="shared" si="76"/>
        <v>0</v>
      </c>
      <c r="T239" s="1792">
        <f t="shared" si="77"/>
        <v>0</v>
      </c>
      <c r="U239" s="1792">
        <f t="shared" si="78"/>
        <v>0</v>
      </c>
      <c r="V239" s="1792">
        <f t="shared" si="79"/>
        <v>0</v>
      </c>
      <c r="W239" s="1792">
        <f t="shared" si="80"/>
        <v>0</v>
      </c>
      <c r="X239" s="1792">
        <f t="shared" si="81"/>
        <v>0</v>
      </c>
      <c r="Y239" s="1792">
        <f t="shared" si="82"/>
        <v>0</v>
      </c>
      <c r="Z239" s="1792">
        <f t="shared" si="83"/>
        <v>0</v>
      </c>
      <c r="AA239" s="1792">
        <f t="shared" si="84"/>
        <v>-12311055.112770712</v>
      </c>
      <c r="AB239" s="1792">
        <f t="shared" si="85"/>
        <v>-16308793.95963927</v>
      </c>
      <c r="AC239" s="1792">
        <f t="shared" si="86"/>
        <v>-2577024.6358050439</v>
      </c>
      <c r="AD239" s="1792">
        <f t="shared" si="87"/>
        <v>-433821.70595532062</v>
      </c>
      <c r="AE239" s="1792">
        <f t="shared" si="88"/>
        <v>0</v>
      </c>
      <c r="AF239" s="1792">
        <f t="shared" si="89"/>
        <v>0</v>
      </c>
      <c r="AG239" s="1792">
        <f t="shared" si="90"/>
        <v>-3450.703840572799</v>
      </c>
      <c r="AH239" s="1792">
        <f t="shared" si="91"/>
        <v>-1147425.8079686845</v>
      </c>
      <c r="AI239" s="1792">
        <f t="shared" si="92"/>
        <v>0</v>
      </c>
      <c r="AJ239" s="1792">
        <f t="shared" si="93"/>
        <v>-38914.609540244943</v>
      </c>
      <c r="AK239" s="1792">
        <f t="shared" si="94"/>
        <v>0</v>
      </c>
      <c r="AL239" s="1792">
        <f t="shared" si="95"/>
        <v>0</v>
      </c>
      <c r="AM239" s="1792">
        <f t="shared" si="96"/>
        <v>0</v>
      </c>
      <c r="AN239" s="1792">
        <f t="shared" si="97"/>
        <v>0</v>
      </c>
      <c r="AO239" s="1792">
        <f t="shared" si="98"/>
        <v>0</v>
      </c>
      <c r="AP239" s="1792">
        <f t="shared" si="99"/>
        <v>0</v>
      </c>
      <c r="AQ239" s="1792">
        <f t="shared" si="100"/>
        <v>0</v>
      </c>
      <c r="AR239" s="1792">
        <f t="shared" si="101"/>
        <v>0</v>
      </c>
      <c r="AS239" s="1792">
        <f t="shared" si="102"/>
        <v>0</v>
      </c>
      <c r="AT239" s="1792">
        <f t="shared" si="103"/>
        <v>0</v>
      </c>
      <c r="AU239" s="1792">
        <f t="shared" si="104"/>
        <v>0</v>
      </c>
      <c r="AV239" s="1792">
        <f t="shared" si="105"/>
        <v>-20509431.422749139</v>
      </c>
      <c r="AW239" s="1792">
        <f t="shared" si="106"/>
        <v>0</v>
      </c>
      <c r="AX239" s="1792">
        <f t="shared" si="107"/>
        <v>0</v>
      </c>
      <c r="AY239" s="1792">
        <f t="shared" si="108"/>
        <v>0</v>
      </c>
      <c r="AZ239" s="1792">
        <f t="shared" si="109"/>
        <v>0</v>
      </c>
      <c r="BA239" s="1792">
        <f t="shared" si="110"/>
        <v>0</v>
      </c>
      <c r="BB239" s="1792">
        <f t="shared" si="111"/>
        <v>0</v>
      </c>
      <c r="BC239" s="1792">
        <f t="shared" si="112"/>
        <v>0</v>
      </c>
      <c r="BD239" s="1792">
        <f t="shared" si="113"/>
        <v>0</v>
      </c>
      <c r="BE239" s="1792">
        <f t="shared" si="114"/>
        <v>0</v>
      </c>
      <c r="BF239" s="1792">
        <f t="shared" si="115"/>
        <v>0</v>
      </c>
      <c r="BG239" s="1792">
        <f t="shared" si="116"/>
        <v>0</v>
      </c>
      <c r="BH239" s="1792">
        <f t="shared" si="117"/>
        <v>0</v>
      </c>
      <c r="BI239" s="1792">
        <f t="shared" si="118"/>
        <v>0</v>
      </c>
      <c r="BJ239" s="1792">
        <f t="shared" si="119"/>
        <v>0</v>
      </c>
      <c r="BK239" s="1792">
        <f t="shared" si="120"/>
        <v>0</v>
      </c>
      <c r="BL239" s="1792">
        <f t="shared" si="121"/>
        <v>0</v>
      </c>
      <c r="BM239" s="1792">
        <f t="shared" si="122"/>
        <v>0</v>
      </c>
      <c r="BN239" s="1792">
        <f t="shared" si="123"/>
        <v>0</v>
      </c>
      <c r="BO239" s="1792">
        <f t="shared" si="124"/>
        <v>0</v>
      </c>
      <c r="BP239" s="1792">
        <f t="shared" si="125"/>
        <v>0</v>
      </c>
      <c r="BQ239" s="1792">
        <f t="shared" si="126"/>
        <v>0</v>
      </c>
      <c r="BR239" s="1792">
        <f t="shared" si="127"/>
        <v>-2956551.9790288256</v>
      </c>
      <c r="BS239" s="1792">
        <f t="shared" si="128"/>
        <v>-1092266.0534693336</v>
      </c>
      <c r="BT239" s="1792">
        <f t="shared" si="129"/>
        <v>-875721.19185512257</v>
      </c>
      <c r="BU239" s="1792">
        <f t="shared" si="130"/>
        <v>0</v>
      </c>
      <c r="BV239" s="1792">
        <f t="shared" si="131"/>
        <v>0</v>
      </c>
      <c r="BW239" s="1792">
        <f t="shared" si="132"/>
        <v>-185930.89158002855</v>
      </c>
      <c r="BX239" s="1792">
        <f t="shared" si="133"/>
        <v>-152874.79525897899</v>
      </c>
      <c r="BY239" s="1792">
        <f t="shared" si="134"/>
        <v>0</v>
      </c>
      <c r="BZ239" s="1792">
        <f t="shared" si="135"/>
        <v>-6571.137382179907</v>
      </c>
      <c r="CA239" s="1792">
        <f t="shared" si="136"/>
        <v>0</v>
      </c>
      <c r="CB239" s="1792">
        <f t="shared" si="137"/>
        <v>0</v>
      </c>
      <c r="CC239" s="1792">
        <f t="shared" si="138"/>
        <v>0</v>
      </c>
      <c r="CD239" s="1792">
        <f t="shared" si="139"/>
        <v>0</v>
      </c>
      <c r="CE239" s="1792">
        <f t="shared" si="140"/>
        <v>0</v>
      </c>
      <c r="CF239" s="1792">
        <f t="shared" si="141"/>
        <v>0</v>
      </c>
      <c r="CG239" s="1792">
        <f t="shared" si="142"/>
        <v>0</v>
      </c>
      <c r="CH239" s="1792">
        <f t="shared" si="143"/>
        <v>0</v>
      </c>
      <c r="CI239" s="1792">
        <f t="shared" si="144"/>
        <v>0</v>
      </c>
      <c r="CJ239" s="1792">
        <f t="shared" si="145"/>
        <v>0</v>
      </c>
      <c r="CK239" s="1792">
        <f t="shared" si="146"/>
        <v>0</v>
      </c>
      <c r="CL239" s="1792">
        <f t="shared" si="147"/>
        <v>-5269916.0485744691</v>
      </c>
      <c r="CM239" s="1769"/>
      <c r="CN239" s="1769"/>
      <c r="CO239" s="1769"/>
      <c r="CP239" s="1769"/>
      <c r="CQ239" s="1916"/>
      <c r="CR239" s="1769"/>
      <c r="CS239" s="1769"/>
      <c r="CT239" s="1769"/>
    </row>
    <row r="240" spans="1:98" ht="12.75" x14ac:dyDescent="0.2">
      <c r="A240" s="1781"/>
      <c r="B240" s="218" t="s">
        <v>704</v>
      </c>
      <c r="C240" s="1792">
        <f t="shared" si="60"/>
        <v>131198.3633344089</v>
      </c>
      <c r="D240" s="1792">
        <f t="shared" si="61"/>
        <v>0</v>
      </c>
      <c r="E240" s="1792">
        <f t="shared" si="62"/>
        <v>131198.3633344089</v>
      </c>
      <c r="F240" s="1792">
        <f t="shared" si="63"/>
        <v>131198.3633344089</v>
      </c>
      <c r="G240" s="1792">
        <f t="shared" si="64"/>
        <v>0</v>
      </c>
      <c r="H240" s="1792">
        <f t="shared" si="65"/>
        <v>0</v>
      </c>
      <c r="I240" s="1792">
        <f t="shared" si="66"/>
        <v>0</v>
      </c>
      <c r="J240" s="1792">
        <f t="shared" si="67"/>
        <v>0</v>
      </c>
      <c r="K240" s="1792">
        <f t="shared" si="68"/>
        <v>0</v>
      </c>
      <c r="L240" s="1792">
        <f t="shared" si="69"/>
        <v>0</v>
      </c>
      <c r="M240" s="1792">
        <f t="shared" si="70"/>
        <v>0</v>
      </c>
      <c r="N240" s="1792">
        <f t="shared" si="71"/>
        <v>0</v>
      </c>
      <c r="O240" s="1792">
        <f t="shared" si="72"/>
        <v>0</v>
      </c>
      <c r="P240" s="1792">
        <f t="shared" si="73"/>
        <v>0</v>
      </c>
      <c r="Q240" s="1792">
        <f t="shared" si="74"/>
        <v>0</v>
      </c>
      <c r="R240" s="1792">
        <f t="shared" si="75"/>
        <v>0</v>
      </c>
      <c r="S240" s="1792">
        <f t="shared" si="76"/>
        <v>0</v>
      </c>
      <c r="T240" s="1792">
        <f t="shared" si="77"/>
        <v>0</v>
      </c>
      <c r="U240" s="1792">
        <f t="shared" si="78"/>
        <v>0</v>
      </c>
      <c r="V240" s="1792">
        <f t="shared" si="79"/>
        <v>0</v>
      </c>
      <c r="W240" s="1792">
        <f t="shared" si="80"/>
        <v>0</v>
      </c>
      <c r="X240" s="1792">
        <f t="shared" si="81"/>
        <v>0</v>
      </c>
      <c r="Y240" s="1792">
        <f t="shared" si="82"/>
        <v>0</v>
      </c>
      <c r="Z240" s="1792">
        <f t="shared" si="83"/>
        <v>0</v>
      </c>
      <c r="AA240" s="1792">
        <f t="shared" si="84"/>
        <v>0</v>
      </c>
      <c r="AB240" s="1792">
        <f t="shared" si="85"/>
        <v>90345.098056692266</v>
      </c>
      <c r="AC240" s="1792">
        <f t="shared" si="86"/>
        <v>14868.42871671083</v>
      </c>
      <c r="AD240" s="1792">
        <f t="shared" si="87"/>
        <v>1451.7496858800887</v>
      </c>
      <c r="AE240" s="1792">
        <f t="shared" si="88"/>
        <v>0</v>
      </c>
      <c r="AF240" s="1792">
        <f t="shared" si="89"/>
        <v>0</v>
      </c>
      <c r="AG240" s="1792">
        <f t="shared" si="90"/>
        <v>11.08205867084037</v>
      </c>
      <c r="AH240" s="1792">
        <f t="shared" si="91"/>
        <v>24233.871291013042</v>
      </c>
      <c r="AI240" s="1792">
        <f t="shared" si="92"/>
        <v>0</v>
      </c>
      <c r="AJ240" s="1792">
        <f t="shared" si="93"/>
        <v>288.1335254418496</v>
      </c>
      <c r="AK240" s="1792">
        <f t="shared" si="94"/>
        <v>0</v>
      </c>
      <c r="AL240" s="1792">
        <f t="shared" si="95"/>
        <v>0</v>
      </c>
      <c r="AM240" s="1792">
        <f t="shared" si="96"/>
        <v>0</v>
      </c>
      <c r="AN240" s="1792">
        <f t="shared" si="97"/>
        <v>0</v>
      </c>
      <c r="AO240" s="1792">
        <f t="shared" si="98"/>
        <v>0</v>
      </c>
      <c r="AP240" s="1792">
        <f t="shared" si="99"/>
        <v>0</v>
      </c>
      <c r="AQ240" s="1792">
        <f t="shared" si="100"/>
        <v>0</v>
      </c>
      <c r="AR240" s="1792">
        <f t="shared" si="101"/>
        <v>0</v>
      </c>
      <c r="AS240" s="1792">
        <f t="shared" si="102"/>
        <v>0</v>
      </c>
      <c r="AT240" s="1792">
        <f t="shared" si="103"/>
        <v>0</v>
      </c>
      <c r="AU240" s="1792">
        <f t="shared" si="104"/>
        <v>0</v>
      </c>
      <c r="AV240" s="1792">
        <f t="shared" si="105"/>
        <v>131198.3633344089</v>
      </c>
      <c r="AW240" s="1792">
        <f t="shared" si="106"/>
        <v>0</v>
      </c>
      <c r="AX240" s="1792">
        <f t="shared" si="107"/>
        <v>0</v>
      </c>
      <c r="AY240" s="1792">
        <f t="shared" si="108"/>
        <v>0</v>
      </c>
      <c r="AZ240" s="1792">
        <f t="shared" si="109"/>
        <v>0</v>
      </c>
      <c r="BA240" s="1792">
        <f t="shared" si="110"/>
        <v>0</v>
      </c>
      <c r="BB240" s="1792">
        <f t="shared" si="111"/>
        <v>0</v>
      </c>
      <c r="BC240" s="1792">
        <f t="shared" si="112"/>
        <v>0</v>
      </c>
      <c r="BD240" s="1792">
        <f t="shared" si="113"/>
        <v>0</v>
      </c>
      <c r="BE240" s="1792">
        <f t="shared" si="114"/>
        <v>0</v>
      </c>
      <c r="BF240" s="1792">
        <f t="shared" si="115"/>
        <v>0</v>
      </c>
      <c r="BG240" s="1792">
        <f t="shared" si="116"/>
        <v>0</v>
      </c>
      <c r="BH240" s="1792">
        <f t="shared" si="117"/>
        <v>0</v>
      </c>
      <c r="BI240" s="1792">
        <f t="shared" si="118"/>
        <v>0</v>
      </c>
      <c r="BJ240" s="1792">
        <f t="shared" si="119"/>
        <v>0</v>
      </c>
      <c r="BK240" s="1792">
        <f t="shared" si="120"/>
        <v>0</v>
      </c>
      <c r="BL240" s="1792">
        <f t="shared" si="121"/>
        <v>0</v>
      </c>
      <c r="BM240" s="1792">
        <f t="shared" si="122"/>
        <v>0</v>
      </c>
      <c r="BN240" s="1792">
        <f t="shared" si="123"/>
        <v>0</v>
      </c>
      <c r="BO240" s="1792">
        <f t="shared" si="124"/>
        <v>0</v>
      </c>
      <c r="BP240" s="1792">
        <f t="shared" si="125"/>
        <v>0</v>
      </c>
      <c r="BQ240" s="1792">
        <f t="shared" si="126"/>
        <v>0</v>
      </c>
      <c r="BR240" s="1792">
        <f t="shared" si="127"/>
        <v>0</v>
      </c>
      <c r="BS240" s="1792">
        <f t="shared" si="128"/>
        <v>0</v>
      </c>
      <c r="BT240" s="1792">
        <f t="shared" si="129"/>
        <v>0</v>
      </c>
      <c r="BU240" s="1792">
        <f t="shared" si="130"/>
        <v>0</v>
      </c>
      <c r="BV240" s="1792">
        <f t="shared" si="131"/>
        <v>0</v>
      </c>
      <c r="BW240" s="1792">
        <f t="shared" si="132"/>
        <v>0</v>
      </c>
      <c r="BX240" s="1792">
        <f t="shared" si="133"/>
        <v>0</v>
      </c>
      <c r="BY240" s="1792">
        <f t="shared" si="134"/>
        <v>0</v>
      </c>
      <c r="BZ240" s="1792">
        <f t="shared" si="135"/>
        <v>0</v>
      </c>
      <c r="CA240" s="1792">
        <f t="shared" si="136"/>
        <v>0</v>
      </c>
      <c r="CB240" s="1792">
        <f t="shared" si="137"/>
        <v>0</v>
      </c>
      <c r="CC240" s="1792">
        <f t="shared" si="138"/>
        <v>0</v>
      </c>
      <c r="CD240" s="1792">
        <f t="shared" si="139"/>
        <v>0</v>
      </c>
      <c r="CE240" s="1792">
        <f t="shared" si="140"/>
        <v>0</v>
      </c>
      <c r="CF240" s="1792">
        <f t="shared" si="141"/>
        <v>0</v>
      </c>
      <c r="CG240" s="1792">
        <f t="shared" si="142"/>
        <v>0</v>
      </c>
      <c r="CH240" s="1792">
        <f t="shared" si="143"/>
        <v>0</v>
      </c>
      <c r="CI240" s="1792">
        <f t="shared" si="144"/>
        <v>0</v>
      </c>
      <c r="CJ240" s="1792">
        <f t="shared" si="145"/>
        <v>0</v>
      </c>
      <c r="CK240" s="1792">
        <f t="shared" si="146"/>
        <v>0</v>
      </c>
      <c r="CL240" s="1792">
        <f t="shared" si="147"/>
        <v>0</v>
      </c>
      <c r="CM240" s="1769"/>
      <c r="CN240" s="1769"/>
      <c r="CO240" s="1769"/>
      <c r="CP240" s="1769"/>
      <c r="CQ240" s="1916"/>
      <c r="CR240" s="1769"/>
      <c r="CS240" s="1769"/>
      <c r="CT240" s="1769"/>
    </row>
    <row r="241" spans="1:98" ht="12.75" x14ac:dyDescent="0.2">
      <c r="A241" s="1781"/>
      <c r="B241" s="218" t="s">
        <v>1270</v>
      </c>
      <c r="C241" s="1792">
        <f t="shared" si="60"/>
        <v>0</v>
      </c>
      <c r="D241" s="1792">
        <f t="shared" si="61"/>
        <v>0</v>
      </c>
      <c r="E241" s="1792">
        <f t="shared" si="62"/>
        <v>0</v>
      </c>
      <c r="F241" s="1792">
        <f t="shared" si="63"/>
        <v>0</v>
      </c>
      <c r="G241" s="1792">
        <f t="shared" si="64"/>
        <v>0</v>
      </c>
      <c r="H241" s="1792">
        <f t="shared" si="65"/>
        <v>0</v>
      </c>
      <c r="I241" s="1792">
        <f t="shared" si="66"/>
        <v>0</v>
      </c>
      <c r="J241" s="1792">
        <f t="shared" si="67"/>
        <v>0</v>
      </c>
      <c r="K241" s="1792">
        <f t="shared" si="68"/>
        <v>0</v>
      </c>
      <c r="L241" s="1792">
        <f t="shared" si="69"/>
        <v>0</v>
      </c>
      <c r="M241" s="1792">
        <f t="shared" si="70"/>
        <v>0</v>
      </c>
      <c r="N241" s="1792">
        <f t="shared" si="71"/>
        <v>0</v>
      </c>
      <c r="O241" s="1792">
        <f t="shared" si="72"/>
        <v>0</v>
      </c>
      <c r="P241" s="1792">
        <f t="shared" si="73"/>
        <v>0</v>
      </c>
      <c r="Q241" s="1792">
        <f t="shared" si="74"/>
        <v>0</v>
      </c>
      <c r="R241" s="1792">
        <f t="shared" si="75"/>
        <v>0</v>
      </c>
      <c r="S241" s="1792">
        <f t="shared" si="76"/>
        <v>0</v>
      </c>
      <c r="T241" s="1792">
        <f t="shared" si="77"/>
        <v>0</v>
      </c>
      <c r="U241" s="1792">
        <f t="shared" si="78"/>
        <v>0</v>
      </c>
      <c r="V241" s="1792">
        <f t="shared" si="79"/>
        <v>0</v>
      </c>
      <c r="W241" s="1792">
        <f t="shared" si="80"/>
        <v>0</v>
      </c>
      <c r="X241" s="1792">
        <f t="shared" si="81"/>
        <v>0</v>
      </c>
      <c r="Y241" s="1792">
        <f t="shared" si="82"/>
        <v>0</v>
      </c>
      <c r="Z241" s="1792">
        <f t="shared" si="83"/>
        <v>0</v>
      </c>
      <c r="AA241" s="1792">
        <f t="shared" si="84"/>
        <v>0</v>
      </c>
      <c r="AB241" s="1792">
        <f t="shared" si="85"/>
        <v>0</v>
      </c>
      <c r="AC241" s="1792">
        <f t="shared" si="86"/>
        <v>0</v>
      </c>
      <c r="AD241" s="1792">
        <f t="shared" si="87"/>
        <v>0</v>
      </c>
      <c r="AE241" s="1792">
        <f t="shared" si="88"/>
        <v>0</v>
      </c>
      <c r="AF241" s="1792">
        <f t="shared" si="89"/>
        <v>0</v>
      </c>
      <c r="AG241" s="1792">
        <f t="shared" si="90"/>
        <v>0</v>
      </c>
      <c r="AH241" s="1792">
        <f t="shared" si="91"/>
        <v>0</v>
      </c>
      <c r="AI241" s="1792">
        <f t="shared" si="92"/>
        <v>0</v>
      </c>
      <c r="AJ241" s="1792">
        <f t="shared" si="93"/>
        <v>0</v>
      </c>
      <c r="AK241" s="1792">
        <f t="shared" si="94"/>
        <v>0</v>
      </c>
      <c r="AL241" s="1792">
        <f t="shared" si="95"/>
        <v>0</v>
      </c>
      <c r="AM241" s="1792">
        <f t="shared" si="96"/>
        <v>0</v>
      </c>
      <c r="AN241" s="1792">
        <f t="shared" si="97"/>
        <v>0</v>
      </c>
      <c r="AO241" s="1792">
        <f t="shared" si="98"/>
        <v>0</v>
      </c>
      <c r="AP241" s="1792">
        <f t="shared" si="99"/>
        <v>0</v>
      </c>
      <c r="AQ241" s="1792">
        <f t="shared" si="100"/>
        <v>0</v>
      </c>
      <c r="AR241" s="1792">
        <f t="shared" si="101"/>
        <v>0</v>
      </c>
      <c r="AS241" s="1792">
        <f t="shared" si="102"/>
        <v>0</v>
      </c>
      <c r="AT241" s="1792">
        <f t="shared" si="103"/>
        <v>0</v>
      </c>
      <c r="AU241" s="1792">
        <f t="shared" si="104"/>
        <v>0</v>
      </c>
      <c r="AV241" s="1792">
        <f t="shared" si="105"/>
        <v>0</v>
      </c>
      <c r="AW241" s="1792">
        <f t="shared" si="106"/>
        <v>0</v>
      </c>
      <c r="AX241" s="1792">
        <f t="shared" si="107"/>
        <v>0</v>
      </c>
      <c r="AY241" s="1792">
        <f t="shared" si="108"/>
        <v>0</v>
      </c>
      <c r="AZ241" s="1792">
        <f t="shared" si="109"/>
        <v>0</v>
      </c>
      <c r="BA241" s="1792">
        <f t="shared" si="110"/>
        <v>0</v>
      </c>
      <c r="BB241" s="1792">
        <f t="shared" si="111"/>
        <v>0</v>
      </c>
      <c r="BC241" s="1792">
        <f t="shared" si="112"/>
        <v>0</v>
      </c>
      <c r="BD241" s="1792">
        <f t="shared" si="113"/>
        <v>0</v>
      </c>
      <c r="BE241" s="1792">
        <f t="shared" si="114"/>
        <v>0</v>
      </c>
      <c r="BF241" s="1792">
        <f t="shared" si="115"/>
        <v>0</v>
      </c>
      <c r="BG241" s="1792">
        <f t="shared" si="116"/>
        <v>0</v>
      </c>
      <c r="BH241" s="1792">
        <f t="shared" si="117"/>
        <v>0</v>
      </c>
      <c r="BI241" s="1792">
        <f t="shared" si="118"/>
        <v>0</v>
      </c>
      <c r="BJ241" s="1792">
        <f t="shared" si="119"/>
        <v>0</v>
      </c>
      <c r="BK241" s="1792">
        <f t="shared" si="120"/>
        <v>0</v>
      </c>
      <c r="BL241" s="1792">
        <f t="shared" si="121"/>
        <v>0</v>
      </c>
      <c r="BM241" s="1792">
        <f t="shared" si="122"/>
        <v>0</v>
      </c>
      <c r="BN241" s="1792">
        <f t="shared" si="123"/>
        <v>0</v>
      </c>
      <c r="BO241" s="1792">
        <f t="shared" si="124"/>
        <v>0</v>
      </c>
      <c r="BP241" s="1792">
        <f t="shared" si="125"/>
        <v>0</v>
      </c>
      <c r="BQ241" s="1792">
        <f t="shared" si="126"/>
        <v>0</v>
      </c>
      <c r="BR241" s="1792">
        <f t="shared" si="127"/>
        <v>0</v>
      </c>
      <c r="BS241" s="1792">
        <f t="shared" si="128"/>
        <v>0</v>
      </c>
      <c r="BT241" s="1792">
        <f t="shared" si="129"/>
        <v>0</v>
      </c>
      <c r="BU241" s="1792">
        <f t="shared" si="130"/>
        <v>0</v>
      </c>
      <c r="BV241" s="1792">
        <f t="shared" si="131"/>
        <v>0</v>
      </c>
      <c r="BW241" s="1792">
        <f t="shared" si="132"/>
        <v>0</v>
      </c>
      <c r="BX241" s="1792">
        <f t="shared" si="133"/>
        <v>0</v>
      </c>
      <c r="BY241" s="1792">
        <f t="shared" si="134"/>
        <v>0</v>
      </c>
      <c r="BZ241" s="1792">
        <f t="shared" si="135"/>
        <v>0</v>
      </c>
      <c r="CA241" s="1792">
        <f t="shared" si="136"/>
        <v>0</v>
      </c>
      <c r="CB241" s="1792">
        <f t="shared" si="137"/>
        <v>0</v>
      </c>
      <c r="CC241" s="1792">
        <f t="shared" si="138"/>
        <v>0</v>
      </c>
      <c r="CD241" s="1792">
        <f t="shared" si="139"/>
        <v>0</v>
      </c>
      <c r="CE241" s="1792">
        <f t="shared" si="140"/>
        <v>0</v>
      </c>
      <c r="CF241" s="1792">
        <f t="shared" si="141"/>
        <v>0</v>
      </c>
      <c r="CG241" s="1792">
        <f t="shared" si="142"/>
        <v>0</v>
      </c>
      <c r="CH241" s="1792">
        <f t="shared" si="143"/>
        <v>0</v>
      </c>
      <c r="CI241" s="1792">
        <f t="shared" si="144"/>
        <v>0</v>
      </c>
      <c r="CJ241" s="1792">
        <f t="shared" si="145"/>
        <v>0</v>
      </c>
      <c r="CK241" s="1792">
        <f t="shared" si="146"/>
        <v>0</v>
      </c>
      <c r="CL241" s="1792">
        <f t="shared" si="147"/>
        <v>0</v>
      </c>
      <c r="CM241" s="1769"/>
      <c r="CN241" s="1769"/>
      <c r="CO241" s="1769"/>
      <c r="CP241" s="1769"/>
      <c r="CQ241" s="1916"/>
      <c r="CR241" s="1769"/>
      <c r="CS241" s="1769"/>
      <c r="CT241" s="1769"/>
    </row>
    <row r="242" spans="1:98" ht="12.75" x14ac:dyDescent="0.2">
      <c r="A242" s="1782"/>
      <c r="B242" s="218" t="s">
        <v>773</v>
      </c>
      <c r="C242" s="1792">
        <f t="shared" si="60"/>
        <v>1969363</v>
      </c>
      <c r="D242" s="1792">
        <f t="shared" si="61"/>
        <v>0</v>
      </c>
      <c r="E242" s="1792">
        <f t="shared" si="62"/>
        <v>0</v>
      </c>
      <c r="F242" s="1792">
        <f t="shared" si="63"/>
        <v>0</v>
      </c>
      <c r="G242" s="1792">
        <f t="shared" si="64"/>
        <v>0</v>
      </c>
      <c r="H242" s="1792">
        <f t="shared" si="65"/>
        <v>0</v>
      </c>
      <c r="I242" s="1792">
        <f t="shared" si="66"/>
        <v>0</v>
      </c>
      <c r="J242" s="1792">
        <f t="shared" si="67"/>
        <v>0</v>
      </c>
      <c r="K242" s="1792">
        <f t="shared" si="68"/>
        <v>0</v>
      </c>
      <c r="L242" s="1792">
        <f t="shared" si="69"/>
        <v>0</v>
      </c>
      <c r="M242" s="1792">
        <f t="shared" si="70"/>
        <v>0</v>
      </c>
      <c r="N242" s="1792">
        <f t="shared" si="71"/>
        <v>0</v>
      </c>
      <c r="O242" s="1792">
        <f t="shared" si="72"/>
        <v>0</v>
      </c>
      <c r="P242" s="1792">
        <f t="shared" si="73"/>
        <v>0</v>
      </c>
      <c r="Q242" s="1792">
        <f t="shared" si="74"/>
        <v>0</v>
      </c>
      <c r="R242" s="1792">
        <f t="shared" si="75"/>
        <v>0</v>
      </c>
      <c r="S242" s="1792">
        <f t="shared" si="76"/>
        <v>0</v>
      </c>
      <c r="T242" s="1792">
        <f t="shared" si="77"/>
        <v>0</v>
      </c>
      <c r="U242" s="1792">
        <f t="shared" si="78"/>
        <v>0</v>
      </c>
      <c r="V242" s="1792">
        <f t="shared" si="79"/>
        <v>0</v>
      </c>
      <c r="W242" s="1792">
        <f t="shared" si="80"/>
        <v>0</v>
      </c>
      <c r="X242" s="1792">
        <f t="shared" si="81"/>
        <v>0</v>
      </c>
      <c r="Y242" s="1792">
        <f t="shared" si="82"/>
        <v>0</v>
      </c>
      <c r="Z242" s="1792">
        <f t="shared" si="83"/>
        <v>0</v>
      </c>
      <c r="AA242" s="1792">
        <f t="shared" si="84"/>
        <v>0</v>
      </c>
      <c r="AB242" s="1792">
        <f t="shared" si="85"/>
        <v>0</v>
      </c>
      <c r="AC242" s="1792">
        <f t="shared" si="86"/>
        <v>0</v>
      </c>
      <c r="AD242" s="1792">
        <f t="shared" si="87"/>
        <v>0</v>
      </c>
      <c r="AE242" s="1792">
        <f t="shared" si="88"/>
        <v>0</v>
      </c>
      <c r="AF242" s="1792">
        <f t="shared" si="89"/>
        <v>0</v>
      </c>
      <c r="AG242" s="1792">
        <f t="shared" si="90"/>
        <v>0</v>
      </c>
      <c r="AH242" s="1792">
        <f t="shared" si="91"/>
        <v>0</v>
      </c>
      <c r="AI242" s="1792">
        <f t="shared" si="92"/>
        <v>0</v>
      </c>
      <c r="AJ242" s="1792">
        <f t="shared" si="93"/>
        <v>0</v>
      </c>
      <c r="AK242" s="1792">
        <f t="shared" si="94"/>
        <v>0</v>
      </c>
      <c r="AL242" s="1792">
        <f t="shared" si="95"/>
        <v>0</v>
      </c>
      <c r="AM242" s="1792">
        <f t="shared" si="96"/>
        <v>0</v>
      </c>
      <c r="AN242" s="1792">
        <f t="shared" si="97"/>
        <v>0</v>
      </c>
      <c r="AO242" s="1792">
        <f t="shared" si="98"/>
        <v>0</v>
      </c>
      <c r="AP242" s="1792">
        <f t="shared" si="99"/>
        <v>0</v>
      </c>
      <c r="AQ242" s="1792">
        <f t="shared" si="100"/>
        <v>0</v>
      </c>
      <c r="AR242" s="1792">
        <f t="shared" si="101"/>
        <v>0</v>
      </c>
      <c r="AS242" s="1792">
        <f t="shared" si="102"/>
        <v>0</v>
      </c>
      <c r="AT242" s="1792">
        <f t="shared" si="103"/>
        <v>0</v>
      </c>
      <c r="AU242" s="1792">
        <f t="shared" si="104"/>
        <v>0</v>
      </c>
      <c r="AV242" s="1792">
        <f t="shared" si="105"/>
        <v>0</v>
      </c>
      <c r="AW242" s="1792">
        <f t="shared" si="106"/>
        <v>0</v>
      </c>
      <c r="AX242" s="1792">
        <f t="shared" si="107"/>
        <v>0</v>
      </c>
      <c r="AY242" s="1792">
        <f t="shared" si="108"/>
        <v>0</v>
      </c>
      <c r="AZ242" s="1792">
        <f t="shared" si="109"/>
        <v>0</v>
      </c>
      <c r="BA242" s="1792">
        <f t="shared" si="110"/>
        <v>0</v>
      </c>
      <c r="BB242" s="1792">
        <f t="shared" si="111"/>
        <v>0</v>
      </c>
      <c r="BC242" s="1792">
        <f t="shared" si="112"/>
        <v>0</v>
      </c>
      <c r="BD242" s="1792">
        <f t="shared" si="113"/>
        <v>0</v>
      </c>
      <c r="BE242" s="1792">
        <f t="shared" si="114"/>
        <v>0</v>
      </c>
      <c r="BF242" s="1792">
        <f t="shared" si="115"/>
        <v>0</v>
      </c>
      <c r="BG242" s="1792">
        <f t="shared" si="116"/>
        <v>0</v>
      </c>
      <c r="BH242" s="1792">
        <f t="shared" si="117"/>
        <v>0</v>
      </c>
      <c r="BI242" s="1792">
        <f t="shared" si="118"/>
        <v>0</v>
      </c>
      <c r="BJ242" s="1792">
        <f t="shared" si="119"/>
        <v>0</v>
      </c>
      <c r="BK242" s="1792">
        <f t="shared" si="120"/>
        <v>0</v>
      </c>
      <c r="BL242" s="1792">
        <f t="shared" si="121"/>
        <v>0</v>
      </c>
      <c r="BM242" s="1792">
        <f t="shared" si="122"/>
        <v>0</v>
      </c>
      <c r="BN242" s="1792">
        <f t="shared" si="123"/>
        <v>0</v>
      </c>
      <c r="BO242" s="1792">
        <f t="shared" si="124"/>
        <v>0</v>
      </c>
      <c r="BP242" s="1792">
        <f t="shared" si="125"/>
        <v>0</v>
      </c>
      <c r="BQ242" s="1792">
        <f t="shared" si="126"/>
        <v>0</v>
      </c>
      <c r="BR242" s="1792">
        <f t="shared" si="127"/>
        <v>653555.64453690208</v>
      </c>
      <c r="BS242" s="1792">
        <f t="shared" si="128"/>
        <v>370257.5384150914</v>
      </c>
      <c r="BT242" s="1792">
        <f t="shared" si="129"/>
        <v>729342.46848888905</v>
      </c>
      <c r="BU242" s="1792">
        <f t="shared" si="130"/>
        <v>0</v>
      </c>
      <c r="BV242" s="1792">
        <f t="shared" si="131"/>
        <v>0</v>
      </c>
      <c r="BW242" s="1792">
        <f t="shared" si="132"/>
        <v>206141.8503104682</v>
      </c>
      <c r="BX242" s="1792">
        <f t="shared" si="133"/>
        <v>7841.1766128192185</v>
      </c>
      <c r="BY242" s="1792">
        <f t="shared" si="134"/>
        <v>0</v>
      </c>
      <c r="BZ242" s="1792">
        <f t="shared" si="135"/>
        <v>2224.3216358300265</v>
      </c>
      <c r="CA242" s="1792">
        <f t="shared" si="136"/>
        <v>0</v>
      </c>
      <c r="CB242" s="1792">
        <f t="shared" si="137"/>
        <v>0</v>
      </c>
      <c r="CC242" s="1792">
        <f t="shared" si="138"/>
        <v>0</v>
      </c>
      <c r="CD242" s="1792">
        <f t="shared" si="139"/>
        <v>0</v>
      </c>
      <c r="CE242" s="1792">
        <f t="shared" si="140"/>
        <v>0</v>
      </c>
      <c r="CF242" s="1792">
        <f t="shared" si="141"/>
        <v>0</v>
      </c>
      <c r="CG242" s="1792">
        <f t="shared" si="142"/>
        <v>0</v>
      </c>
      <c r="CH242" s="1792">
        <f t="shared" si="143"/>
        <v>0</v>
      </c>
      <c r="CI242" s="1792">
        <f t="shared" si="144"/>
        <v>0</v>
      </c>
      <c r="CJ242" s="1792">
        <f t="shared" si="145"/>
        <v>0</v>
      </c>
      <c r="CK242" s="1792">
        <f t="shared" si="146"/>
        <v>0</v>
      </c>
      <c r="CL242" s="1792">
        <f t="shared" si="147"/>
        <v>1969362.9999999998</v>
      </c>
      <c r="CM242" s="1769"/>
      <c r="CN242" s="1769"/>
      <c r="CO242" s="1769"/>
      <c r="CP242" s="1769"/>
      <c r="CQ242" s="1916"/>
      <c r="CR242" s="1769"/>
      <c r="CS242" s="1769"/>
      <c r="CT242" s="1769"/>
    </row>
    <row r="243" spans="1:98" ht="12.75" x14ac:dyDescent="0.2">
      <c r="A243" s="1781"/>
      <c r="B243" s="218" t="s">
        <v>1265</v>
      </c>
      <c r="C243" s="1792">
        <f t="shared" si="60"/>
        <v>23861448.480922379</v>
      </c>
      <c r="D243" s="1792">
        <f t="shared" si="61"/>
        <v>0</v>
      </c>
      <c r="E243" s="1792">
        <f t="shared" si="62"/>
        <v>0</v>
      </c>
      <c r="F243" s="1792">
        <f t="shared" si="63"/>
        <v>0</v>
      </c>
      <c r="G243" s="1792">
        <f t="shared" si="64"/>
        <v>0</v>
      </c>
      <c r="H243" s="1792">
        <f t="shared" si="65"/>
        <v>0</v>
      </c>
      <c r="I243" s="1792">
        <f t="shared" si="66"/>
        <v>0</v>
      </c>
      <c r="J243" s="1792">
        <f t="shared" si="67"/>
        <v>0</v>
      </c>
      <c r="K243" s="1792">
        <f t="shared" si="68"/>
        <v>0</v>
      </c>
      <c r="L243" s="1792">
        <f t="shared" si="69"/>
        <v>0</v>
      </c>
      <c r="M243" s="1792">
        <f t="shared" si="70"/>
        <v>0</v>
      </c>
      <c r="N243" s="1792">
        <f t="shared" si="71"/>
        <v>0</v>
      </c>
      <c r="O243" s="1792">
        <f t="shared" si="72"/>
        <v>0</v>
      </c>
      <c r="P243" s="1792">
        <f t="shared" si="73"/>
        <v>0</v>
      </c>
      <c r="Q243" s="1792">
        <f t="shared" si="74"/>
        <v>0</v>
      </c>
      <c r="R243" s="1792">
        <f t="shared" si="75"/>
        <v>0</v>
      </c>
      <c r="S243" s="1792">
        <f t="shared" si="76"/>
        <v>0</v>
      </c>
      <c r="T243" s="1792">
        <f t="shared" si="77"/>
        <v>0</v>
      </c>
      <c r="U243" s="1792">
        <f t="shared" si="78"/>
        <v>0</v>
      </c>
      <c r="V243" s="1792">
        <f t="shared" si="79"/>
        <v>0</v>
      </c>
      <c r="W243" s="1792">
        <f t="shared" si="80"/>
        <v>0</v>
      </c>
      <c r="X243" s="1792">
        <f t="shared" si="81"/>
        <v>0</v>
      </c>
      <c r="Y243" s="1792">
        <f t="shared" si="82"/>
        <v>0</v>
      </c>
      <c r="Z243" s="1792">
        <f t="shared" si="83"/>
        <v>0</v>
      </c>
      <c r="AA243" s="1792">
        <f t="shared" si="84"/>
        <v>0</v>
      </c>
      <c r="AB243" s="1792">
        <f t="shared" si="85"/>
        <v>0</v>
      </c>
      <c r="AC243" s="1792">
        <f t="shared" si="86"/>
        <v>0</v>
      </c>
      <c r="AD243" s="1792">
        <f t="shared" si="87"/>
        <v>0</v>
      </c>
      <c r="AE243" s="1792">
        <f t="shared" si="88"/>
        <v>0</v>
      </c>
      <c r="AF243" s="1792">
        <f t="shared" si="89"/>
        <v>0</v>
      </c>
      <c r="AG243" s="1792">
        <f t="shared" si="90"/>
        <v>0</v>
      </c>
      <c r="AH243" s="1792">
        <f t="shared" si="91"/>
        <v>0</v>
      </c>
      <c r="AI243" s="1792">
        <f t="shared" si="92"/>
        <v>0</v>
      </c>
      <c r="AJ243" s="1792">
        <f t="shared" si="93"/>
        <v>0</v>
      </c>
      <c r="AK243" s="1792">
        <f t="shared" si="94"/>
        <v>0</v>
      </c>
      <c r="AL243" s="1792">
        <f t="shared" si="95"/>
        <v>0</v>
      </c>
      <c r="AM243" s="1792">
        <f t="shared" si="96"/>
        <v>0</v>
      </c>
      <c r="AN243" s="1792">
        <f t="shared" si="97"/>
        <v>0</v>
      </c>
      <c r="AO243" s="1792">
        <f t="shared" si="98"/>
        <v>0</v>
      </c>
      <c r="AP243" s="1792">
        <f t="shared" si="99"/>
        <v>0</v>
      </c>
      <c r="AQ243" s="1792">
        <f t="shared" si="100"/>
        <v>0</v>
      </c>
      <c r="AR243" s="1792">
        <f t="shared" si="101"/>
        <v>0</v>
      </c>
      <c r="AS243" s="1792">
        <f t="shared" si="102"/>
        <v>0</v>
      </c>
      <c r="AT243" s="1792">
        <f t="shared" si="103"/>
        <v>0</v>
      </c>
      <c r="AU243" s="1792">
        <f t="shared" si="104"/>
        <v>0</v>
      </c>
      <c r="AV243" s="1792">
        <f t="shared" si="105"/>
        <v>0</v>
      </c>
      <c r="AW243" s="1792">
        <f t="shared" si="106"/>
        <v>0</v>
      </c>
      <c r="AX243" s="1792">
        <f t="shared" si="107"/>
        <v>0</v>
      </c>
      <c r="AY243" s="1792">
        <f t="shared" si="108"/>
        <v>0</v>
      </c>
      <c r="AZ243" s="1792">
        <f t="shared" si="109"/>
        <v>0</v>
      </c>
      <c r="BA243" s="1792">
        <f t="shared" si="110"/>
        <v>0</v>
      </c>
      <c r="BB243" s="1792">
        <f t="shared" si="111"/>
        <v>0</v>
      </c>
      <c r="BC243" s="1792">
        <f t="shared" si="112"/>
        <v>0</v>
      </c>
      <c r="BD243" s="1792">
        <f t="shared" si="113"/>
        <v>0</v>
      </c>
      <c r="BE243" s="1792">
        <f t="shared" si="114"/>
        <v>0</v>
      </c>
      <c r="BF243" s="1792">
        <f t="shared" si="115"/>
        <v>0</v>
      </c>
      <c r="BG243" s="1792">
        <f t="shared" si="116"/>
        <v>0</v>
      </c>
      <c r="BH243" s="1792">
        <f t="shared" si="117"/>
        <v>0</v>
      </c>
      <c r="BI243" s="1792">
        <f t="shared" si="118"/>
        <v>0</v>
      </c>
      <c r="BJ243" s="1792">
        <f t="shared" si="119"/>
        <v>0</v>
      </c>
      <c r="BK243" s="1792">
        <f t="shared" si="120"/>
        <v>0</v>
      </c>
      <c r="BL243" s="1792">
        <f t="shared" si="121"/>
        <v>0</v>
      </c>
      <c r="BM243" s="1792">
        <f t="shared" si="122"/>
        <v>0</v>
      </c>
      <c r="BN243" s="1792">
        <f t="shared" si="123"/>
        <v>0</v>
      </c>
      <c r="BO243" s="1792">
        <f t="shared" si="124"/>
        <v>0</v>
      </c>
      <c r="BP243" s="1792">
        <f t="shared" si="125"/>
        <v>0</v>
      </c>
      <c r="BQ243" s="1792">
        <f t="shared" si="126"/>
        <v>0</v>
      </c>
      <c r="BR243" s="1792">
        <f t="shared" si="127"/>
        <v>7918694.6954590445</v>
      </c>
      <c r="BS243" s="1792">
        <f t="shared" si="128"/>
        <v>4486161.8592229271</v>
      </c>
      <c r="BT243" s="1792">
        <f t="shared" si="129"/>
        <v>8836952.7287739143</v>
      </c>
      <c r="BU243" s="1792">
        <f t="shared" si="130"/>
        <v>0</v>
      </c>
      <c r="BV243" s="1792">
        <f t="shared" si="131"/>
        <v>0</v>
      </c>
      <c r="BW243" s="1792">
        <f t="shared" si="132"/>
        <v>2497682.3170462986</v>
      </c>
      <c r="BX243" s="1792">
        <f t="shared" si="133"/>
        <v>95006.269426509592</v>
      </c>
      <c r="BY243" s="1792">
        <f t="shared" si="134"/>
        <v>0</v>
      </c>
      <c r="BZ243" s="1792">
        <f t="shared" si="135"/>
        <v>26950.610993686369</v>
      </c>
      <c r="CA243" s="1792">
        <f t="shared" si="136"/>
        <v>0</v>
      </c>
      <c r="CB243" s="1792">
        <f t="shared" si="137"/>
        <v>0</v>
      </c>
      <c r="CC243" s="1792">
        <f t="shared" si="138"/>
        <v>0</v>
      </c>
      <c r="CD243" s="1792">
        <f t="shared" si="139"/>
        <v>0</v>
      </c>
      <c r="CE243" s="1792">
        <f t="shared" si="140"/>
        <v>0</v>
      </c>
      <c r="CF243" s="1792">
        <f t="shared" si="141"/>
        <v>0</v>
      </c>
      <c r="CG243" s="1792">
        <f t="shared" si="142"/>
        <v>0</v>
      </c>
      <c r="CH243" s="1792">
        <f t="shared" si="143"/>
        <v>0</v>
      </c>
      <c r="CI243" s="1792">
        <f t="shared" si="144"/>
        <v>0</v>
      </c>
      <c r="CJ243" s="1792">
        <f t="shared" si="145"/>
        <v>0</v>
      </c>
      <c r="CK243" s="1792">
        <f t="shared" si="146"/>
        <v>0</v>
      </c>
      <c r="CL243" s="1792">
        <f t="shared" si="147"/>
        <v>23861448.480922379</v>
      </c>
      <c r="CM243" s="1769"/>
      <c r="CN243" s="1769"/>
      <c r="CO243" s="1769"/>
      <c r="CP243" s="1769"/>
      <c r="CQ243" s="1916"/>
      <c r="CR243" s="1769"/>
      <c r="CS243" s="1769"/>
      <c r="CT243" s="1769"/>
    </row>
    <row r="244" spans="1:98" ht="12.75" x14ac:dyDescent="0.2">
      <c r="A244" s="1781"/>
      <c r="B244" s="218" t="s">
        <v>1080</v>
      </c>
      <c r="C244" s="1792">
        <f t="shared" si="60"/>
        <v>0</v>
      </c>
      <c r="D244" s="1792">
        <f t="shared" si="61"/>
        <v>0</v>
      </c>
      <c r="E244" s="1792">
        <f t="shared" si="62"/>
        <v>0</v>
      </c>
      <c r="F244" s="1792">
        <f t="shared" si="63"/>
        <v>0</v>
      </c>
      <c r="G244" s="1792">
        <f t="shared" si="64"/>
        <v>0</v>
      </c>
      <c r="H244" s="1792">
        <f t="shared" si="65"/>
        <v>0</v>
      </c>
      <c r="I244" s="1792">
        <f t="shared" si="66"/>
        <v>0</v>
      </c>
      <c r="J244" s="1792">
        <f t="shared" si="67"/>
        <v>0</v>
      </c>
      <c r="K244" s="1792">
        <f t="shared" si="68"/>
        <v>0</v>
      </c>
      <c r="L244" s="1792">
        <f t="shared" si="69"/>
        <v>0</v>
      </c>
      <c r="M244" s="1792">
        <f t="shared" si="70"/>
        <v>0</v>
      </c>
      <c r="N244" s="1792">
        <f t="shared" si="71"/>
        <v>0</v>
      </c>
      <c r="O244" s="1792">
        <f t="shared" si="72"/>
        <v>0</v>
      </c>
      <c r="P244" s="1792">
        <f t="shared" si="73"/>
        <v>0</v>
      </c>
      <c r="Q244" s="1792">
        <f t="shared" si="74"/>
        <v>0</v>
      </c>
      <c r="R244" s="1792">
        <f t="shared" si="75"/>
        <v>0</v>
      </c>
      <c r="S244" s="1792">
        <f t="shared" si="76"/>
        <v>0</v>
      </c>
      <c r="T244" s="1792">
        <f t="shared" si="77"/>
        <v>0</v>
      </c>
      <c r="U244" s="1792">
        <f t="shared" si="78"/>
        <v>0</v>
      </c>
      <c r="V244" s="1792">
        <f t="shared" si="79"/>
        <v>0</v>
      </c>
      <c r="W244" s="1792">
        <f t="shared" si="80"/>
        <v>0</v>
      </c>
      <c r="X244" s="1792">
        <f t="shared" si="81"/>
        <v>0</v>
      </c>
      <c r="Y244" s="1792">
        <f t="shared" si="82"/>
        <v>0</v>
      </c>
      <c r="Z244" s="1792">
        <f t="shared" si="83"/>
        <v>0</v>
      </c>
      <c r="AA244" s="1792">
        <f t="shared" si="84"/>
        <v>0</v>
      </c>
      <c r="AB244" s="1792">
        <f t="shared" si="85"/>
        <v>0</v>
      </c>
      <c r="AC244" s="1792">
        <f t="shared" si="86"/>
        <v>0</v>
      </c>
      <c r="AD244" s="1792">
        <f t="shared" si="87"/>
        <v>0</v>
      </c>
      <c r="AE244" s="1792">
        <f t="shared" si="88"/>
        <v>0</v>
      </c>
      <c r="AF244" s="1792">
        <f t="shared" si="89"/>
        <v>0</v>
      </c>
      <c r="AG244" s="1792">
        <f t="shared" si="90"/>
        <v>0</v>
      </c>
      <c r="AH244" s="1792">
        <f t="shared" si="91"/>
        <v>0</v>
      </c>
      <c r="AI244" s="1792">
        <f t="shared" si="92"/>
        <v>0</v>
      </c>
      <c r="AJ244" s="1792">
        <f t="shared" si="93"/>
        <v>0</v>
      </c>
      <c r="AK244" s="1792">
        <f t="shared" si="94"/>
        <v>0</v>
      </c>
      <c r="AL244" s="1792">
        <f t="shared" si="95"/>
        <v>0</v>
      </c>
      <c r="AM244" s="1792">
        <f t="shared" si="96"/>
        <v>0</v>
      </c>
      <c r="AN244" s="1792">
        <f t="shared" si="97"/>
        <v>0</v>
      </c>
      <c r="AO244" s="1792">
        <f t="shared" si="98"/>
        <v>0</v>
      </c>
      <c r="AP244" s="1792">
        <f t="shared" si="99"/>
        <v>0</v>
      </c>
      <c r="AQ244" s="1792">
        <f t="shared" si="100"/>
        <v>0</v>
      </c>
      <c r="AR244" s="1792">
        <f t="shared" si="101"/>
        <v>0</v>
      </c>
      <c r="AS244" s="1792">
        <f t="shared" si="102"/>
        <v>0</v>
      </c>
      <c r="AT244" s="1792">
        <f t="shared" si="103"/>
        <v>0</v>
      </c>
      <c r="AU244" s="1792">
        <f t="shared" si="104"/>
        <v>0</v>
      </c>
      <c r="AV244" s="1792">
        <f t="shared" si="105"/>
        <v>0</v>
      </c>
      <c r="AW244" s="1792">
        <f t="shared" si="106"/>
        <v>0</v>
      </c>
      <c r="AX244" s="1792">
        <f t="shared" si="107"/>
        <v>0</v>
      </c>
      <c r="AY244" s="1792">
        <f t="shared" si="108"/>
        <v>0</v>
      </c>
      <c r="AZ244" s="1792">
        <f t="shared" si="109"/>
        <v>0</v>
      </c>
      <c r="BA244" s="1792">
        <f t="shared" si="110"/>
        <v>0</v>
      </c>
      <c r="BB244" s="1792">
        <f t="shared" si="111"/>
        <v>0</v>
      </c>
      <c r="BC244" s="1792">
        <f t="shared" si="112"/>
        <v>0</v>
      </c>
      <c r="BD244" s="1792">
        <f t="shared" si="113"/>
        <v>0</v>
      </c>
      <c r="BE244" s="1792">
        <f t="shared" si="114"/>
        <v>0</v>
      </c>
      <c r="BF244" s="1792">
        <f t="shared" si="115"/>
        <v>0</v>
      </c>
      <c r="BG244" s="1792">
        <f t="shared" si="116"/>
        <v>0</v>
      </c>
      <c r="BH244" s="1792">
        <f t="shared" si="117"/>
        <v>0</v>
      </c>
      <c r="BI244" s="1792">
        <f t="shared" si="118"/>
        <v>0</v>
      </c>
      <c r="BJ244" s="1792">
        <f t="shared" si="119"/>
        <v>0</v>
      </c>
      <c r="BK244" s="1792">
        <f t="shared" si="120"/>
        <v>0</v>
      </c>
      <c r="BL244" s="1792">
        <f t="shared" si="121"/>
        <v>0</v>
      </c>
      <c r="BM244" s="1792">
        <f t="shared" si="122"/>
        <v>0</v>
      </c>
      <c r="BN244" s="1792">
        <f t="shared" si="123"/>
        <v>0</v>
      </c>
      <c r="BO244" s="1792">
        <f t="shared" si="124"/>
        <v>0</v>
      </c>
      <c r="BP244" s="1792">
        <f t="shared" si="125"/>
        <v>0</v>
      </c>
      <c r="BQ244" s="1792">
        <f t="shared" si="126"/>
        <v>0</v>
      </c>
      <c r="BR244" s="1792">
        <f t="shared" si="127"/>
        <v>0</v>
      </c>
      <c r="BS244" s="1792">
        <f t="shared" si="128"/>
        <v>0</v>
      </c>
      <c r="BT244" s="1792">
        <f t="shared" si="129"/>
        <v>0</v>
      </c>
      <c r="BU244" s="1792">
        <f t="shared" si="130"/>
        <v>0</v>
      </c>
      <c r="BV244" s="1792">
        <f t="shared" si="131"/>
        <v>0</v>
      </c>
      <c r="BW244" s="1792">
        <f t="shared" si="132"/>
        <v>0</v>
      </c>
      <c r="BX244" s="1792">
        <f t="shared" si="133"/>
        <v>0</v>
      </c>
      <c r="BY244" s="1792">
        <f t="shared" si="134"/>
        <v>0</v>
      </c>
      <c r="BZ244" s="1792">
        <f t="shared" si="135"/>
        <v>0</v>
      </c>
      <c r="CA244" s="1792">
        <f t="shared" si="136"/>
        <v>0</v>
      </c>
      <c r="CB244" s="1792">
        <f t="shared" si="137"/>
        <v>0</v>
      </c>
      <c r="CC244" s="1792">
        <f t="shared" si="138"/>
        <v>0</v>
      </c>
      <c r="CD244" s="1792">
        <f t="shared" si="139"/>
        <v>0</v>
      </c>
      <c r="CE244" s="1792">
        <f t="shared" si="140"/>
        <v>0</v>
      </c>
      <c r="CF244" s="1792">
        <f t="shared" si="141"/>
        <v>0</v>
      </c>
      <c r="CG244" s="1792">
        <f t="shared" si="142"/>
        <v>0</v>
      </c>
      <c r="CH244" s="1792">
        <f t="shared" si="143"/>
        <v>0</v>
      </c>
      <c r="CI244" s="1792">
        <f t="shared" si="144"/>
        <v>0</v>
      </c>
      <c r="CJ244" s="1792">
        <f t="shared" si="145"/>
        <v>0</v>
      </c>
      <c r="CK244" s="1792">
        <f t="shared" si="146"/>
        <v>0</v>
      </c>
      <c r="CL244" s="1792">
        <f t="shared" si="147"/>
        <v>0</v>
      </c>
      <c r="CM244" s="1769"/>
      <c r="CN244" s="1769"/>
      <c r="CO244" s="1769"/>
      <c r="CP244" s="1769"/>
      <c r="CQ244" s="1916"/>
      <c r="CR244" s="1769"/>
      <c r="CS244" s="1769"/>
      <c r="CT244" s="1769"/>
    </row>
    <row r="245" spans="1:98" ht="12.75" x14ac:dyDescent="0.2">
      <c r="A245" s="1781"/>
      <c r="B245" s="218" t="s">
        <v>1274</v>
      </c>
      <c r="C245" s="1792">
        <f t="shared" si="60"/>
        <v>5170396.2280000001</v>
      </c>
      <c r="D245" s="1792">
        <f t="shared" si="61"/>
        <v>0</v>
      </c>
      <c r="E245" s="1792">
        <f t="shared" si="62"/>
        <v>5170396.2280000001</v>
      </c>
      <c r="F245" s="1792">
        <f t="shared" si="63"/>
        <v>5170396.2280000001</v>
      </c>
      <c r="G245" s="1792">
        <f t="shared" si="64"/>
        <v>0</v>
      </c>
      <c r="H245" s="1792">
        <f t="shared" si="65"/>
        <v>0</v>
      </c>
      <c r="I245" s="1792">
        <f t="shared" si="66"/>
        <v>0</v>
      </c>
      <c r="J245" s="1792">
        <f t="shared" si="67"/>
        <v>0</v>
      </c>
      <c r="K245" s="1792">
        <f t="shared" si="68"/>
        <v>0</v>
      </c>
      <c r="L245" s="1792">
        <f t="shared" si="69"/>
        <v>0</v>
      </c>
      <c r="M245" s="1792">
        <f t="shared" si="70"/>
        <v>0</v>
      </c>
      <c r="N245" s="1792">
        <f t="shared" si="71"/>
        <v>0</v>
      </c>
      <c r="O245" s="1792">
        <f t="shared" si="72"/>
        <v>0</v>
      </c>
      <c r="P245" s="1792">
        <f t="shared" si="73"/>
        <v>0</v>
      </c>
      <c r="Q245" s="1792">
        <f t="shared" si="74"/>
        <v>0</v>
      </c>
      <c r="R245" s="1792">
        <f t="shared" si="75"/>
        <v>0</v>
      </c>
      <c r="S245" s="1792">
        <f t="shared" si="76"/>
        <v>0</v>
      </c>
      <c r="T245" s="1792">
        <f t="shared" si="77"/>
        <v>0</v>
      </c>
      <c r="U245" s="1792">
        <f t="shared" si="78"/>
        <v>0</v>
      </c>
      <c r="V245" s="1792">
        <f t="shared" si="79"/>
        <v>0</v>
      </c>
      <c r="W245" s="1792">
        <f t="shared" si="80"/>
        <v>0</v>
      </c>
      <c r="X245" s="1792">
        <f t="shared" si="81"/>
        <v>0</v>
      </c>
      <c r="Y245" s="1792">
        <f t="shared" si="82"/>
        <v>0</v>
      </c>
      <c r="Z245" s="1792">
        <f t="shared" si="83"/>
        <v>0</v>
      </c>
      <c r="AA245" s="1792">
        <f t="shared" si="84"/>
        <v>0</v>
      </c>
      <c r="AB245" s="1792">
        <f t="shared" si="85"/>
        <v>4757793.3460764484</v>
      </c>
      <c r="AC245" s="1792">
        <f t="shared" si="86"/>
        <v>412602.88192355155</v>
      </c>
      <c r="AD245" s="1792">
        <f t="shared" si="87"/>
        <v>0</v>
      </c>
      <c r="AE245" s="1792">
        <f t="shared" si="88"/>
        <v>0</v>
      </c>
      <c r="AF245" s="1792">
        <f t="shared" si="89"/>
        <v>0</v>
      </c>
      <c r="AG245" s="1792">
        <f t="shared" si="90"/>
        <v>0</v>
      </c>
      <c r="AH245" s="1792">
        <f t="shared" si="91"/>
        <v>0</v>
      </c>
      <c r="AI245" s="1792">
        <f t="shared" si="92"/>
        <v>0</v>
      </c>
      <c r="AJ245" s="1792">
        <f t="shared" si="93"/>
        <v>0</v>
      </c>
      <c r="AK245" s="1792">
        <f t="shared" si="94"/>
        <v>0</v>
      </c>
      <c r="AL245" s="1792">
        <f t="shared" si="95"/>
        <v>0</v>
      </c>
      <c r="AM245" s="1792">
        <f t="shared" si="96"/>
        <v>0</v>
      </c>
      <c r="AN245" s="1792">
        <f t="shared" si="97"/>
        <v>0</v>
      </c>
      <c r="AO245" s="1792">
        <f t="shared" si="98"/>
        <v>0</v>
      </c>
      <c r="AP245" s="1792">
        <f t="shared" si="99"/>
        <v>0</v>
      </c>
      <c r="AQ245" s="1792">
        <f t="shared" si="100"/>
        <v>0</v>
      </c>
      <c r="AR245" s="1792">
        <f t="shared" si="101"/>
        <v>0</v>
      </c>
      <c r="AS245" s="1792">
        <f t="shared" si="102"/>
        <v>0</v>
      </c>
      <c r="AT245" s="1792">
        <f t="shared" si="103"/>
        <v>0</v>
      </c>
      <c r="AU245" s="1792">
        <f t="shared" si="104"/>
        <v>0</v>
      </c>
      <c r="AV245" s="1792">
        <f t="shared" si="105"/>
        <v>5170396.2280000001</v>
      </c>
      <c r="AW245" s="1792">
        <f t="shared" si="106"/>
        <v>0</v>
      </c>
      <c r="AX245" s="1792">
        <f t="shared" si="107"/>
        <v>0</v>
      </c>
      <c r="AY245" s="1792">
        <f t="shared" si="108"/>
        <v>0</v>
      </c>
      <c r="AZ245" s="1792">
        <f t="shared" si="109"/>
        <v>0</v>
      </c>
      <c r="BA245" s="1792">
        <f t="shared" si="110"/>
        <v>0</v>
      </c>
      <c r="BB245" s="1792">
        <f t="shared" si="111"/>
        <v>0</v>
      </c>
      <c r="BC245" s="1792">
        <f t="shared" si="112"/>
        <v>0</v>
      </c>
      <c r="BD245" s="1792">
        <f t="shared" si="113"/>
        <v>0</v>
      </c>
      <c r="BE245" s="1792">
        <f t="shared" si="114"/>
        <v>0</v>
      </c>
      <c r="BF245" s="1792">
        <f t="shared" si="115"/>
        <v>0</v>
      </c>
      <c r="BG245" s="1792">
        <f t="shared" si="116"/>
        <v>0</v>
      </c>
      <c r="BH245" s="1792">
        <f t="shared" si="117"/>
        <v>0</v>
      </c>
      <c r="BI245" s="1792">
        <f t="shared" si="118"/>
        <v>0</v>
      </c>
      <c r="BJ245" s="1792">
        <f t="shared" si="119"/>
        <v>0</v>
      </c>
      <c r="BK245" s="1792">
        <f t="shared" si="120"/>
        <v>0</v>
      </c>
      <c r="BL245" s="1792">
        <f t="shared" si="121"/>
        <v>0</v>
      </c>
      <c r="BM245" s="1792">
        <f t="shared" si="122"/>
        <v>0</v>
      </c>
      <c r="BN245" s="1792">
        <f t="shared" si="123"/>
        <v>0</v>
      </c>
      <c r="BO245" s="1792">
        <f t="shared" si="124"/>
        <v>0</v>
      </c>
      <c r="BP245" s="1792">
        <f t="shared" si="125"/>
        <v>0</v>
      </c>
      <c r="BQ245" s="1792">
        <f t="shared" si="126"/>
        <v>0</v>
      </c>
      <c r="BR245" s="1792">
        <f t="shared" si="127"/>
        <v>0</v>
      </c>
      <c r="BS245" s="1792">
        <f t="shared" si="128"/>
        <v>0</v>
      </c>
      <c r="BT245" s="1792">
        <f t="shared" si="129"/>
        <v>0</v>
      </c>
      <c r="BU245" s="1792">
        <f t="shared" si="130"/>
        <v>0</v>
      </c>
      <c r="BV245" s="1792">
        <f t="shared" si="131"/>
        <v>0</v>
      </c>
      <c r="BW245" s="1792">
        <f t="shared" si="132"/>
        <v>0</v>
      </c>
      <c r="BX245" s="1792">
        <f t="shared" si="133"/>
        <v>0</v>
      </c>
      <c r="BY245" s="1792">
        <f t="shared" si="134"/>
        <v>0</v>
      </c>
      <c r="BZ245" s="1792">
        <f t="shared" si="135"/>
        <v>0</v>
      </c>
      <c r="CA245" s="1792">
        <f t="shared" si="136"/>
        <v>0</v>
      </c>
      <c r="CB245" s="1792">
        <f t="shared" si="137"/>
        <v>0</v>
      </c>
      <c r="CC245" s="1792">
        <f t="shared" si="138"/>
        <v>0</v>
      </c>
      <c r="CD245" s="1792">
        <f t="shared" si="139"/>
        <v>0</v>
      </c>
      <c r="CE245" s="1792">
        <f t="shared" si="140"/>
        <v>0</v>
      </c>
      <c r="CF245" s="1792">
        <f t="shared" si="141"/>
        <v>0</v>
      </c>
      <c r="CG245" s="1792">
        <f t="shared" si="142"/>
        <v>0</v>
      </c>
      <c r="CH245" s="1792">
        <f t="shared" si="143"/>
        <v>0</v>
      </c>
      <c r="CI245" s="1792">
        <f t="shared" si="144"/>
        <v>0</v>
      </c>
      <c r="CJ245" s="1792">
        <f t="shared" si="145"/>
        <v>0</v>
      </c>
      <c r="CK245" s="1792">
        <f t="shared" si="146"/>
        <v>0</v>
      </c>
      <c r="CL245" s="1792">
        <f t="shared" si="147"/>
        <v>0</v>
      </c>
      <c r="CM245" s="1769"/>
      <c r="CN245" s="1769"/>
      <c r="CO245" s="1769"/>
      <c r="CP245" s="1769"/>
      <c r="CQ245" s="1916"/>
      <c r="CR245" s="1769"/>
      <c r="CS245" s="1769"/>
      <c r="CT245" s="1769"/>
    </row>
    <row r="246" spans="1:98" ht="12.75" x14ac:dyDescent="0.2">
      <c r="A246" s="1781"/>
      <c r="B246" s="218" t="s">
        <v>774</v>
      </c>
      <c r="C246" s="1792">
        <f t="shared" si="60"/>
        <v>2920414.2977896412</v>
      </c>
      <c r="D246" s="1792">
        <f t="shared" si="61"/>
        <v>0</v>
      </c>
      <c r="E246" s="1792">
        <f t="shared" si="62"/>
        <v>2920414.2977896412</v>
      </c>
      <c r="F246" s="1792">
        <f t="shared" si="63"/>
        <v>2920414.2977896412</v>
      </c>
      <c r="G246" s="1792">
        <f t="shared" si="64"/>
        <v>0</v>
      </c>
      <c r="H246" s="1792">
        <f t="shared" si="65"/>
        <v>0</v>
      </c>
      <c r="I246" s="1792">
        <f t="shared" si="66"/>
        <v>0</v>
      </c>
      <c r="J246" s="1792">
        <f t="shared" si="67"/>
        <v>0</v>
      </c>
      <c r="K246" s="1792">
        <f t="shared" si="68"/>
        <v>0</v>
      </c>
      <c r="L246" s="1792">
        <f t="shared" si="69"/>
        <v>0</v>
      </c>
      <c r="M246" s="1792">
        <f t="shared" si="70"/>
        <v>0</v>
      </c>
      <c r="N246" s="1792">
        <f t="shared" si="71"/>
        <v>0</v>
      </c>
      <c r="O246" s="1792">
        <f t="shared" si="72"/>
        <v>0</v>
      </c>
      <c r="P246" s="1792">
        <f t="shared" si="73"/>
        <v>0</v>
      </c>
      <c r="Q246" s="1792">
        <f t="shared" si="74"/>
        <v>0</v>
      </c>
      <c r="R246" s="1792">
        <f t="shared" si="75"/>
        <v>0</v>
      </c>
      <c r="S246" s="1792">
        <f t="shared" si="76"/>
        <v>0</v>
      </c>
      <c r="T246" s="1792">
        <f t="shared" si="77"/>
        <v>0</v>
      </c>
      <c r="U246" s="1792">
        <f t="shared" si="78"/>
        <v>0</v>
      </c>
      <c r="V246" s="1792">
        <f t="shared" si="79"/>
        <v>0</v>
      </c>
      <c r="W246" s="1792">
        <f t="shared" si="80"/>
        <v>0</v>
      </c>
      <c r="X246" s="1792">
        <f t="shared" si="81"/>
        <v>0</v>
      </c>
      <c r="Y246" s="1792">
        <f t="shared" si="82"/>
        <v>0</v>
      </c>
      <c r="Z246" s="1792">
        <f t="shared" si="83"/>
        <v>0</v>
      </c>
      <c r="AA246" s="1792">
        <f t="shared" si="84"/>
        <v>0</v>
      </c>
      <c r="AB246" s="1792">
        <f t="shared" si="85"/>
        <v>1925039.0623820389</v>
      </c>
      <c r="AC246" s="1792">
        <f t="shared" si="86"/>
        <v>556495.90450078808</v>
      </c>
      <c r="AD246" s="1792">
        <f t="shared" si="87"/>
        <v>435301.7599097396</v>
      </c>
      <c r="AE246" s="1792">
        <f t="shared" si="88"/>
        <v>0</v>
      </c>
      <c r="AF246" s="1792">
        <f t="shared" si="89"/>
        <v>0</v>
      </c>
      <c r="AG246" s="1792">
        <f t="shared" si="90"/>
        <v>3577.5709970743956</v>
      </c>
      <c r="AH246" s="1792">
        <f t="shared" si="91"/>
        <v>0</v>
      </c>
      <c r="AI246" s="1792">
        <f t="shared" si="92"/>
        <v>0</v>
      </c>
      <c r="AJ246" s="1792">
        <f t="shared" si="93"/>
        <v>0</v>
      </c>
      <c r="AK246" s="1792">
        <f t="shared" si="94"/>
        <v>0</v>
      </c>
      <c r="AL246" s="1792">
        <f t="shared" si="95"/>
        <v>0</v>
      </c>
      <c r="AM246" s="1792">
        <f t="shared" si="96"/>
        <v>0</v>
      </c>
      <c r="AN246" s="1792">
        <f t="shared" si="97"/>
        <v>0</v>
      </c>
      <c r="AO246" s="1792">
        <f t="shared" si="98"/>
        <v>0</v>
      </c>
      <c r="AP246" s="1792">
        <f t="shared" si="99"/>
        <v>0</v>
      </c>
      <c r="AQ246" s="1792">
        <f t="shared" si="100"/>
        <v>0</v>
      </c>
      <c r="AR246" s="1792">
        <f t="shared" si="101"/>
        <v>0</v>
      </c>
      <c r="AS246" s="1792">
        <f t="shared" si="102"/>
        <v>0</v>
      </c>
      <c r="AT246" s="1792">
        <f t="shared" si="103"/>
        <v>0</v>
      </c>
      <c r="AU246" s="1792">
        <f t="shared" si="104"/>
        <v>0</v>
      </c>
      <c r="AV246" s="1792">
        <f t="shared" si="105"/>
        <v>2920414.2977896407</v>
      </c>
      <c r="AW246" s="1792">
        <f t="shared" si="106"/>
        <v>0</v>
      </c>
      <c r="AX246" s="1792">
        <f t="shared" si="107"/>
        <v>0</v>
      </c>
      <c r="AY246" s="1792">
        <f t="shared" si="108"/>
        <v>0</v>
      </c>
      <c r="AZ246" s="1792">
        <f t="shared" si="109"/>
        <v>0</v>
      </c>
      <c r="BA246" s="1792">
        <f t="shared" si="110"/>
        <v>0</v>
      </c>
      <c r="BB246" s="1792">
        <f t="shared" si="111"/>
        <v>0</v>
      </c>
      <c r="BC246" s="1792">
        <f t="shared" si="112"/>
        <v>0</v>
      </c>
      <c r="BD246" s="1792">
        <f t="shared" si="113"/>
        <v>0</v>
      </c>
      <c r="BE246" s="1792">
        <f t="shared" si="114"/>
        <v>0</v>
      </c>
      <c r="BF246" s="1792">
        <f t="shared" si="115"/>
        <v>0</v>
      </c>
      <c r="BG246" s="1792">
        <f t="shared" si="116"/>
        <v>0</v>
      </c>
      <c r="BH246" s="1792">
        <f t="shared" si="117"/>
        <v>0</v>
      </c>
      <c r="BI246" s="1792">
        <f t="shared" si="118"/>
        <v>0</v>
      </c>
      <c r="BJ246" s="1792">
        <f t="shared" si="119"/>
        <v>0</v>
      </c>
      <c r="BK246" s="1792">
        <f t="shared" si="120"/>
        <v>0</v>
      </c>
      <c r="BL246" s="1792">
        <f t="shared" si="121"/>
        <v>0</v>
      </c>
      <c r="BM246" s="1792">
        <f t="shared" si="122"/>
        <v>0</v>
      </c>
      <c r="BN246" s="1792">
        <f t="shared" si="123"/>
        <v>0</v>
      </c>
      <c r="BO246" s="1792">
        <f t="shared" si="124"/>
        <v>0</v>
      </c>
      <c r="BP246" s="1792">
        <f t="shared" si="125"/>
        <v>0</v>
      </c>
      <c r="BQ246" s="1792">
        <f t="shared" si="126"/>
        <v>0</v>
      </c>
      <c r="BR246" s="1792">
        <f t="shared" si="127"/>
        <v>0</v>
      </c>
      <c r="BS246" s="1792">
        <f t="shared" si="128"/>
        <v>0</v>
      </c>
      <c r="BT246" s="1792">
        <f t="shared" si="129"/>
        <v>0</v>
      </c>
      <c r="BU246" s="1792">
        <f t="shared" si="130"/>
        <v>0</v>
      </c>
      <c r="BV246" s="1792">
        <f t="shared" si="131"/>
        <v>0</v>
      </c>
      <c r="BW246" s="1792">
        <f t="shared" si="132"/>
        <v>0</v>
      </c>
      <c r="BX246" s="1792">
        <f t="shared" si="133"/>
        <v>0</v>
      </c>
      <c r="BY246" s="1792">
        <f t="shared" si="134"/>
        <v>0</v>
      </c>
      <c r="BZ246" s="1792">
        <f t="shared" si="135"/>
        <v>0</v>
      </c>
      <c r="CA246" s="1792">
        <f t="shared" si="136"/>
        <v>0</v>
      </c>
      <c r="CB246" s="1792">
        <f t="shared" si="137"/>
        <v>0</v>
      </c>
      <c r="CC246" s="1792">
        <f t="shared" si="138"/>
        <v>0</v>
      </c>
      <c r="CD246" s="1792">
        <f t="shared" si="139"/>
        <v>0</v>
      </c>
      <c r="CE246" s="1792">
        <f t="shared" si="140"/>
        <v>0</v>
      </c>
      <c r="CF246" s="1792">
        <f t="shared" si="141"/>
        <v>0</v>
      </c>
      <c r="CG246" s="1792">
        <f t="shared" si="142"/>
        <v>0</v>
      </c>
      <c r="CH246" s="1792">
        <f t="shared" si="143"/>
        <v>0</v>
      </c>
      <c r="CI246" s="1792">
        <f t="shared" si="144"/>
        <v>0</v>
      </c>
      <c r="CJ246" s="1792">
        <f t="shared" si="145"/>
        <v>0</v>
      </c>
      <c r="CK246" s="1792">
        <f t="shared" si="146"/>
        <v>0</v>
      </c>
      <c r="CL246" s="1792">
        <f t="shared" si="147"/>
        <v>0</v>
      </c>
      <c r="CM246" s="1769"/>
      <c r="CN246" s="1769"/>
      <c r="CO246" s="1769"/>
      <c r="CP246" s="1769"/>
      <c r="CQ246" s="1916"/>
      <c r="CR246" s="1769"/>
      <c r="CS246" s="1769"/>
      <c r="CT246" s="1769"/>
    </row>
    <row r="247" spans="1:98" ht="12.75" x14ac:dyDescent="0.2">
      <c r="A247" s="1781"/>
      <c r="B247" s="218" t="s">
        <v>775</v>
      </c>
      <c r="C247" s="1792">
        <f t="shared" si="60"/>
        <v>134051.62747760591</v>
      </c>
      <c r="D247" s="1792">
        <f t="shared" si="61"/>
        <v>0</v>
      </c>
      <c r="E247" s="1792">
        <f t="shared" si="62"/>
        <v>134051.62747760591</v>
      </c>
      <c r="F247" s="1792">
        <f t="shared" si="63"/>
        <v>134051.62747760591</v>
      </c>
      <c r="G247" s="1792">
        <f t="shared" si="64"/>
        <v>0</v>
      </c>
      <c r="H247" s="1792">
        <f t="shared" si="65"/>
        <v>0</v>
      </c>
      <c r="I247" s="1792">
        <f t="shared" si="66"/>
        <v>0</v>
      </c>
      <c r="J247" s="1792">
        <f t="shared" si="67"/>
        <v>0</v>
      </c>
      <c r="K247" s="1792">
        <f t="shared" si="68"/>
        <v>0</v>
      </c>
      <c r="L247" s="1792">
        <f t="shared" si="69"/>
        <v>0</v>
      </c>
      <c r="M247" s="1792">
        <f t="shared" si="70"/>
        <v>0</v>
      </c>
      <c r="N247" s="1792">
        <f t="shared" si="71"/>
        <v>0</v>
      </c>
      <c r="O247" s="1792">
        <f t="shared" si="72"/>
        <v>0</v>
      </c>
      <c r="P247" s="1792">
        <f t="shared" si="73"/>
        <v>0</v>
      </c>
      <c r="Q247" s="1792">
        <f t="shared" si="74"/>
        <v>0</v>
      </c>
      <c r="R247" s="1792">
        <f t="shared" si="75"/>
        <v>0</v>
      </c>
      <c r="S247" s="1792">
        <f t="shared" si="76"/>
        <v>0</v>
      </c>
      <c r="T247" s="1792">
        <f t="shared" si="77"/>
        <v>0</v>
      </c>
      <c r="U247" s="1792">
        <f t="shared" si="78"/>
        <v>0</v>
      </c>
      <c r="V247" s="1792">
        <f t="shared" si="79"/>
        <v>0</v>
      </c>
      <c r="W247" s="1792">
        <f t="shared" si="80"/>
        <v>0</v>
      </c>
      <c r="X247" s="1792">
        <f t="shared" si="81"/>
        <v>0</v>
      </c>
      <c r="Y247" s="1792">
        <f t="shared" si="82"/>
        <v>0</v>
      </c>
      <c r="Z247" s="1792">
        <f t="shared" si="83"/>
        <v>0</v>
      </c>
      <c r="AA247" s="1792">
        <f t="shared" si="84"/>
        <v>0</v>
      </c>
      <c r="AB247" s="1792">
        <f t="shared" si="85"/>
        <v>62463.426612037212</v>
      </c>
      <c r="AC247" s="1792">
        <f t="shared" si="86"/>
        <v>10252.215996921712</v>
      </c>
      <c r="AD247" s="1792">
        <f t="shared" si="87"/>
        <v>58803.711949694167</v>
      </c>
      <c r="AE247" s="1792">
        <f t="shared" si="88"/>
        <v>0</v>
      </c>
      <c r="AF247" s="1792">
        <f t="shared" si="89"/>
        <v>0</v>
      </c>
      <c r="AG247" s="1792">
        <f t="shared" si="90"/>
        <v>448.88329732590967</v>
      </c>
      <c r="AH247" s="1792">
        <f t="shared" si="91"/>
        <v>2083.3896216269272</v>
      </c>
      <c r="AI247" s="1792">
        <f t="shared" si="92"/>
        <v>0</v>
      </c>
      <c r="AJ247" s="1792">
        <f t="shared" si="93"/>
        <v>0</v>
      </c>
      <c r="AK247" s="1792">
        <f t="shared" si="94"/>
        <v>0</v>
      </c>
      <c r="AL247" s="1792">
        <f t="shared" si="95"/>
        <v>0</v>
      </c>
      <c r="AM247" s="1792">
        <f t="shared" si="96"/>
        <v>0</v>
      </c>
      <c r="AN247" s="1792">
        <f t="shared" si="97"/>
        <v>0</v>
      </c>
      <c r="AO247" s="1792">
        <f t="shared" si="98"/>
        <v>0</v>
      </c>
      <c r="AP247" s="1792">
        <f t="shared" si="99"/>
        <v>0</v>
      </c>
      <c r="AQ247" s="1792">
        <f t="shared" si="100"/>
        <v>0</v>
      </c>
      <c r="AR247" s="1792">
        <f t="shared" si="101"/>
        <v>0</v>
      </c>
      <c r="AS247" s="1792">
        <f t="shared" si="102"/>
        <v>0</v>
      </c>
      <c r="AT247" s="1792">
        <f t="shared" si="103"/>
        <v>0</v>
      </c>
      <c r="AU247" s="1792">
        <f t="shared" si="104"/>
        <v>0</v>
      </c>
      <c r="AV247" s="1792">
        <f t="shared" si="105"/>
        <v>134051.62747760591</v>
      </c>
      <c r="AW247" s="1792">
        <f t="shared" si="106"/>
        <v>0</v>
      </c>
      <c r="AX247" s="1792">
        <f t="shared" si="107"/>
        <v>0</v>
      </c>
      <c r="AY247" s="1792">
        <f t="shared" si="108"/>
        <v>0</v>
      </c>
      <c r="AZ247" s="1792">
        <f t="shared" si="109"/>
        <v>0</v>
      </c>
      <c r="BA247" s="1792">
        <f t="shared" si="110"/>
        <v>0</v>
      </c>
      <c r="BB247" s="1792">
        <f t="shared" si="111"/>
        <v>0</v>
      </c>
      <c r="BC247" s="1792">
        <f t="shared" si="112"/>
        <v>0</v>
      </c>
      <c r="BD247" s="1792">
        <f t="shared" si="113"/>
        <v>0</v>
      </c>
      <c r="BE247" s="1792">
        <f t="shared" si="114"/>
        <v>0</v>
      </c>
      <c r="BF247" s="1792">
        <f t="shared" si="115"/>
        <v>0</v>
      </c>
      <c r="BG247" s="1792">
        <f t="shared" si="116"/>
        <v>0</v>
      </c>
      <c r="BH247" s="1792">
        <f t="shared" si="117"/>
        <v>0</v>
      </c>
      <c r="BI247" s="1792">
        <f t="shared" si="118"/>
        <v>0</v>
      </c>
      <c r="BJ247" s="1792">
        <f t="shared" si="119"/>
        <v>0</v>
      </c>
      <c r="BK247" s="1792">
        <f t="shared" si="120"/>
        <v>0</v>
      </c>
      <c r="BL247" s="1792">
        <f t="shared" si="121"/>
        <v>0</v>
      </c>
      <c r="BM247" s="1792">
        <f t="shared" si="122"/>
        <v>0</v>
      </c>
      <c r="BN247" s="1792">
        <f t="shared" si="123"/>
        <v>0</v>
      </c>
      <c r="BO247" s="1792">
        <f t="shared" si="124"/>
        <v>0</v>
      </c>
      <c r="BP247" s="1792">
        <f t="shared" si="125"/>
        <v>0</v>
      </c>
      <c r="BQ247" s="1792">
        <f t="shared" si="126"/>
        <v>0</v>
      </c>
      <c r="BR247" s="1792">
        <f t="shared" si="127"/>
        <v>0</v>
      </c>
      <c r="BS247" s="1792">
        <f t="shared" si="128"/>
        <v>0</v>
      </c>
      <c r="BT247" s="1792">
        <f t="shared" si="129"/>
        <v>0</v>
      </c>
      <c r="BU247" s="1792">
        <f t="shared" si="130"/>
        <v>0</v>
      </c>
      <c r="BV247" s="1792">
        <f t="shared" si="131"/>
        <v>0</v>
      </c>
      <c r="BW247" s="1792">
        <f t="shared" si="132"/>
        <v>0</v>
      </c>
      <c r="BX247" s="1792">
        <f t="shared" si="133"/>
        <v>0</v>
      </c>
      <c r="BY247" s="1792">
        <f t="shared" si="134"/>
        <v>0</v>
      </c>
      <c r="BZ247" s="1792">
        <f t="shared" si="135"/>
        <v>0</v>
      </c>
      <c r="CA247" s="1792">
        <f t="shared" si="136"/>
        <v>0</v>
      </c>
      <c r="CB247" s="1792">
        <f t="shared" si="137"/>
        <v>0</v>
      </c>
      <c r="CC247" s="1792">
        <f t="shared" si="138"/>
        <v>0</v>
      </c>
      <c r="CD247" s="1792">
        <f t="shared" si="139"/>
        <v>0</v>
      </c>
      <c r="CE247" s="1792">
        <f t="shared" si="140"/>
        <v>0</v>
      </c>
      <c r="CF247" s="1792">
        <f t="shared" si="141"/>
        <v>0</v>
      </c>
      <c r="CG247" s="1792">
        <f t="shared" si="142"/>
        <v>0</v>
      </c>
      <c r="CH247" s="1792">
        <f t="shared" si="143"/>
        <v>0</v>
      </c>
      <c r="CI247" s="1792">
        <f t="shared" si="144"/>
        <v>0</v>
      </c>
      <c r="CJ247" s="1792">
        <f t="shared" si="145"/>
        <v>0</v>
      </c>
      <c r="CK247" s="1792">
        <f t="shared" si="146"/>
        <v>0</v>
      </c>
      <c r="CL247" s="1792">
        <f t="shared" si="147"/>
        <v>0</v>
      </c>
      <c r="CM247" s="1769"/>
      <c r="CN247" s="1769"/>
      <c r="CO247" s="1769"/>
      <c r="CP247" s="1769"/>
      <c r="CQ247" s="1916"/>
      <c r="CR247" s="1769"/>
      <c r="CS247" s="1769"/>
      <c r="CT247" s="1769"/>
    </row>
    <row r="248" spans="1:98" ht="12.75" x14ac:dyDescent="0.2">
      <c r="A248" s="1781"/>
      <c r="B248" s="218" t="s">
        <v>1273</v>
      </c>
      <c r="C248" s="1792">
        <f t="shared" si="60"/>
        <v>464538.05298296269</v>
      </c>
      <c r="D248" s="1792">
        <f t="shared" si="61"/>
        <v>0</v>
      </c>
      <c r="E248" s="1792">
        <f t="shared" si="62"/>
        <v>478815.75298296276</v>
      </c>
      <c r="F248" s="1792">
        <f t="shared" si="63"/>
        <v>478815.75298296276</v>
      </c>
      <c r="G248" s="1792">
        <f t="shared" si="64"/>
        <v>0</v>
      </c>
      <c r="H248" s="1792">
        <f t="shared" si="65"/>
        <v>0</v>
      </c>
      <c r="I248" s="1792">
        <f t="shared" si="66"/>
        <v>0</v>
      </c>
      <c r="J248" s="1792">
        <f t="shared" si="67"/>
        <v>0</v>
      </c>
      <c r="K248" s="1792">
        <f t="shared" si="68"/>
        <v>0</v>
      </c>
      <c r="L248" s="1792">
        <f t="shared" si="69"/>
        <v>0</v>
      </c>
      <c r="M248" s="1792">
        <f t="shared" si="70"/>
        <v>0</v>
      </c>
      <c r="N248" s="1792">
        <f t="shared" si="71"/>
        <v>0</v>
      </c>
      <c r="O248" s="1792">
        <f t="shared" si="72"/>
        <v>0</v>
      </c>
      <c r="P248" s="1792">
        <f t="shared" si="73"/>
        <v>0</v>
      </c>
      <c r="Q248" s="1792">
        <f t="shared" si="74"/>
        <v>0</v>
      </c>
      <c r="R248" s="1792">
        <f t="shared" si="75"/>
        <v>0</v>
      </c>
      <c r="S248" s="1792">
        <f t="shared" si="76"/>
        <v>0</v>
      </c>
      <c r="T248" s="1792">
        <f t="shared" si="77"/>
        <v>0</v>
      </c>
      <c r="U248" s="1792">
        <f t="shared" si="78"/>
        <v>0</v>
      </c>
      <c r="V248" s="1792">
        <f t="shared" si="79"/>
        <v>0</v>
      </c>
      <c r="W248" s="1792">
        <f t="shared" si="80"/>
        <v>0</v>
      </c>
      <c r="X248" s="1792">
        <f t="shared" si="81"/>
        <v>0</v>
      </c>
      <c r="Y248" s="1792">
        <f t="shared" si="82"/>
        <v>0</v>
      </c>
      <c r="Z248" s="1792">
        <f t="shared" si="83"/>
        <v>0</v>
      </c>
      <c r="AA248" s="1792">
        <f t="shared" si="84"/>
        <v>0</v>
      </c>
      <c r="AB248" s="1792">
        <f t="shared" si="85"/>
        <v>404811.37780466583</v>
      </c>
      <c r="AC248" s="1792">
        <f t="shared" si="86"/>
        <v>66621.313652515601</v>
      </c>
      <c r="AD248" s="1792">
        <f t="shared" si="87"/>
        <v>6093.1824465789769</v>
      </c>
      <c r="AE248" s="1792">
        <f t="shared" si="88"/>
        <v>0</v>
      </c>
      <c r="AF248" s="1792">
        <f t="shared" si="89"/>
        <v>0</v>
      </c>
      <c r="AG248" s="1792">
        <f t="shared" si="90"/>
        <v>46.512843103656316</v>
      </c>
      <c r="AH248" s="1792">
        <f t="shared" si="91"/>
        <v>230.19564225396044</v>
      </c>
      <c r="AI248" s="1792">
        <f t="shared" si="92"/>
        <v>0</v>
      </c>
      <c r="AJ248" s="1792">
        <f t="shared" si="93"/>
        <v>1013.1705938447758</v>
      </c>
      <c r="AK248" s="1792">
        <f t="shared" si="94"/>
        <v>0</v>
      </c>
      <c r="AL248" s="1792">
        <f t="shared" si="95"/>
        <v>0</v>
      </c>
      <c r="AM248" s="1792">
        <f t="shared" si="96"/>
        <v>0</v>
      </c>
      <c r="AN248" s="1792">
        <f t="shared" si="97"/>
        <v>0</v>
      </c>
      <c r="AO248" s="1792">
        <f t="shared" si="98"/>
        <v>0</v>
      </c>
      <c r="AP248" s="1792">
        <f t="shared" si="99"/>
        <v>0</v>
      </c>
      <c r="AQ248" s="1792">
        <f t="shared" si="100"/>
        <v>0</v>
      </c>
      <c r="AR248" s="1792">
        <f t="shared" si="101"/>
        <v>0</v>
      </c>
      <c r="AS248" s="1792">
        <f t="shared" si="102"/>
        <v>0</v>
      </c>
      <c r="AT248" s="1792">
        <f t="shared" si="103"/>
        <v>0</v>
      </c>
      <c r="AU248" s="1792">
        <f t="shared" si="104"/>
        <v>0</v>
      </c>
      <c r="AV248" s="1792">
        <f t="shared" si="105"/>
        <v>478815.75298296288</v>
      </c>
      <c r="AW248" s="1792">
        <f t="shared" si="106"/>
        <v>-9480.8238734300503</v>
      </c>
      <c r="AX248" s="1792">
        <f t="shared" si="107"/>
        <v>-2413.717426311317</v>
      </c>
      <c r="AY248" s="1792">
        <f t="shared" si="108"/>
        <v>-1642.736075205903</v>
      </c>
      <c r="AZ248" s="1792">
        <f t="shared" si="109"/>
        <v>0</v>
      </c>
      <c r="BA248" s="1792">
        <f t="shared" si="110"/>
        <v>0</v>
      </c>
      <c r="BB248" s="1792">
        <f t="shared" si="111"/>
        <v>-236.30475250685592</v>
      </c>
      <c r="BC248" s="1792">
        <f t="shared" si="112"/>
        <v>-483.08857341669938</v>
      </c>
      <c r="BD248" s="1792">
        <f t="shared" si="113"/>
        <v>0</v>
      </c>
      <c r="BE248" s="1792">
        <f t="shared" si="114"/>
        <v>-21.029299129178664</v>
      </c>
      <c r="BF248" s="1792">
        <f t="shared" si="115"/>
        <v>0</v>
      </c>
      <c r="BG248" s="1792">
        <f t="shared" si="116"/>
        <v>0</v>
      </c>
      <c r="BH248" s="1792">
        <f t="shared" si="117"/>
        <v>0</v>
      </c>
      <c r="BI248" s="1792">
        <f t="shared" si="118"/>
        <v>0</v>
      </c>
      <c r="BJ248" s="1792">
        <f t="shared" si="119"/>
        <v>0</v>
      </c>
      <c r="BK248" s="1792">
        <f t="shared" si="120"/>
        <v>0</v>
      </c>
      <c r="BL248" s="1792">
        <f t="shared" si="121"/>
        <v>0</v>
      </c>
      <c r="BM248" s="1792">
        <f t="shared" si="122"/>
        <v>0</v>
      </c>
      <c r="BN248" s="1792">
        <f t="shared" si="123"/>
        <v>0</v>
      </c>
      <c r="BO248" s="1792">
        <f t="shared" si="124"/>
        <v>0</v>
      </c>
      <c r="BP248" s="1792">
        <f t="shared" si="125"/>
        <v>0</v>
      </c>
      <c r="BQ248" s="1792">
        <f t="shared" si="126"/>
        <v>-14277.700000000003</v>
      </c>
      <c r="BR248" s="1792">
        <f t="shared" si="127"/>
        <v>0</v>
      </c>
      <c r="BS248" s="1792">
        <f t="shared" si="128"/>
        <v>0</v>
      </c>
      <c r="BT248" s="1792">
        <f t="shared" si="129"/>
        <v>0</v>
      </c>
      <c r="BU248" s="1792">
        <f t="shared" si="130"/>
        <v>0</v>
      </c>
      <c r="BV248" s="1792">
        <f t="shared" si="131"/>
        <v>0</v>
      </c>
      <c r="BW248" s="1792">
        <f t="shared" si="132"/>
        <v>0</v>
      </c>
      <c r="BX248" s="1792">
        <f t="shared" si="133"/>
        <v>0</v>
      </c>
      <c r="BY248" s="1792">
        <f t="shared" si="134"/>
        <v>0</v>
      </c>
      <c r="BZ248" s="1792">
        <f t="shared" si="135"/>
        <v>0</v>
      </c>
      <c r="CA248" s="1792">
        <f t="shared" si="136"/>
        <v>0</v>
      </c>
      <c r="CB248" s="1792">
        <f t="shared" si="137"/>
        <v>0</v>
      </c>
      <c r="CC248" s="1792">
        <f t="shared" si="138"/>
        <v>0</v>
      </c>
      <c r="CD248" s="1792">
        <f t="shared" si="139"/>
        <v>0</v>
      </c>
      <c r="CE248" s="1792">
        <f t="shared" si="140"/>
        <v>0</v>
      </c>
      <c r="CF248" s="1792">
        <f t="shared" si="141"/>
        <v>0</v>
      </c>
      <c r="CG248" s="1792">
        <f t="shared" si="142"/>
        <v>0</v>
      </c>
      <c r="CH248" s="1792">
        <f t="shared" si="143"/>
        <v>0</v>
      </c>
      <c r="CI248" s="1792">
        <f t="shared" si="144"/>
        <v>0</v>
      </c>
      <c r="CJ248" s="1792">
        <f t="shared" si="145"/>
        <v>0</v>
      </c>
      <c r="CK248" s="1792">
        <f t="shared" si="146"/>
        <v>0</v>
      </c>
      <c r="CL248" s="1792">
        <f t="shared" si="147"/>
        <v>0</v>
      </c>
      <c r="CM248" s="1769"/>
      <c r="CN248" s="1769"/>
      <c r="CO248" s="1769"/>
      <c r="CP248" s="1769"/>
      <c r="CQ248" s="1916"/>
      <c r="CR248" s="1769"/>
      <c r="CS248" s="1769"/>
      <c r="CT248" s="1769"/>
    </row>
    <row r="249" spans="1:98" ht="12.75" x14ac:dyDescent="0.2">
      <c r="A249" s="1782"/>
      <c r="B249" s="218" t="s">
        <v>698</v>
      </c>
      <c r="C249" s="1792">
        <f t="shared" si="60"/>
        <v>4528.980000000005</v>
      </c>
      <c r="D249" s="1792">
        <f t="shared" si="61"/>
        <v>4528.980000000005</v>
      </c>
      <c r="E249" s="1792">
        <f t="shared" si="62"/>
        <v>0</v>
      </c>
      <c r="F249" s="1792">
        <f t="shared" si="63"/>
        <v>4528.980000000005</v>
      </c>
      <c r="G249" s="1792">
        <f t="shared" si="64"/>
        <v>1430.0813811395553</v>
      </c>
      <c r="H249" s="1792">
        <f t="shared" si="65"/>
        <v>1220.3712748673402</v>
      </c>
      <c r="I249" s="1792">
        <f t="shared" si="66"/>
        <v>1451.8041613365394</v>
      </c>
      <c r="J249" s="1792">
        <f t="shared" si="67"/>
        <v>0</v>
      </c>
      <c r="K249" s="1792">
        <f t="shared" si="68"/>
        <v>0</v>
      </c>
      <c r="L249" s="1792">
        <f t="shared" si="69"/>
        <v>413.34359273272548</v>
      </c>
      <c r="M249" s="1792">
        <f t="shared" si="70"/>
        <v>9.7445787226088108</v>
      </c>
      <c r="N249" s="1792">
        <f t="shared" si="71"/>
        <v>0</v>
      </c>
      <c r="O249" s="1792">
        <f t="shared" si="72"/>
        <v>3.6350112012363121</v>
      </c>
      <c r="P249" s="1792">
        <f t="shared" si="73"/>
        <v>0</v>
      </c>
      <c r="Q249" s="1792">
        <f t="shared" si="74"/>
        <v>0</v>
      </c>
      <c r="R249" s="1792">
        <f t="shared" si="75"/>
        <v>0</v>
      </c>
      <c r="S249" s="1792">
        <f t="shared" si="76"/>
        <v>0</v>
      </c>
      <c r="T249" s="1792">
        <f t="shared" si="77"/>
        <v>0</v>
      </c>
      <c r="U249" s="1792">
        <f t="shared" si="78"/>
        <v>0</v>
      </c>
      <c r="V249" s="1792">
        <f t="shared" si="79"/>
        <v>0</v>
      </c>
      <c r="W249" s="1792">
        <f t="shared" si="80"/>
        <v>0</v>
      </c>
      <c r="X249" s="1792">
        <f t="shared" si="81"/>
        <v>0</v>
      </c>
      <c r="Y249" s="1792">
        <f t="shared" si="82"/>
        <v>0</v>
      </c>
      <c r="Z249" s="1792">
        <f t="shared" si="83"/>
        <v>0</v>
      </c>
      <c r="AA249" s="1792">
        <f t="shared" si="84"/>
        <v>4528.980000000005</v>
      </c>
      <c r="AB249" s="1792">
        <f t="shared" si="85"/>
        <v>0</v>
      </c>
      <c r="AC249" s="1792">
        <f t="shared" si="86"/>
        <v>0</v>
      </c>
      <c r="AD249" s="1792">
        <f t="shared" si="87"/>
        <v>0</v>
      </c>
      <c r="AE249" s="1792">
        <f t="shared" si="88"/>
        <v>0</v>
      </c>
      <c r="AF249" s="1792">
        <f t="shared" si="89"/>
        <v>0</v>
      </c>
      <c r="AG249" s="1792">
        <f t="shared" si="90"/>
        <v>0</v>
      </c>
      <c r="AH249" s="1792">
        <f t="shared" si="91"/>
        <v>0</v>
      </c>
      <c r="AI249" s="1792">
        <f t="shared" si="92"/>
        <v>0</v>
      </c>
      <c r="AJ249" s="1792">
        <f t="shared" si="93"/>
        <v>0</v>
      </c>
      <c r="AK249" s="1792">
        <f t="shared" si="94"/>
        <v>0</v>
      </c>
      <c r="AL249" s="1792">
        <f t="shared" si="95"/>
        <v>0</v>
      </c>
      <c r="AM249" s="1792">
        <f t="shared" si="96"/>
        <v>0</v>
      </c>
      <c r="AN249" s="1792">
        <f t="shared" si="97"/>
        <v>0</v>
      </c>
      <c r="AO249" s="1792">
        <f t="shared" si="98"/>
        <v>0</v>
      </c>
      <c r="AP249" s="1792">
        <f t="shared" si="99"/>
        <v>0</v>
      </c>
      <c r="AQ249" s="1792">
        <f t="shared" si="100"/>
        <v>0</v>
      </c>
      <c r="AR249" s="1792">
        <f t="shared" si="101"/>
        <v>0</v>
      </c>
      <c r="AS249" s="1792">
        <f t="shared" si="102"/>
        <v>0</v>
      </c>
      <c r="AT249" s="1792">
        <f t="shared" si="103"/>
        <v>0</v>
      </c>
      <c r="AU249" s="1792">
        <f t="shared" si="104"/>
        <v>0</v>
      </c>
      <c r="AV249" s="1792">
        <f t="shared" si="105"/>
        <v>0</v>
      </c>
      <c r="AW249" s="1792">
        <f t="shared" si="106"/>
        <v>0</v>
      </c>
      <c r="AX249" s="1792">
        <f t="shared" si="107"/>
        <v>0</v>
      </c>
      <c r="AY249" s="1792">
        <f t="shared" si="108"/>
        <v>0</v>
      </c>
      <c r="AZ249" s="1792">
        <f t="shared" si="109"/>
        <v>0</v>
      </c>
      <c r="BA249" s="1792">
        <f t="shared" si="110"/>
        <v>0</v>
      </c>
      <c r="BB249" s="1792">
        <f t="shared" si="111"/>
        <v>0</v>
      </c>
      <c r="BC249" s="1792">
        <f t="shared" si="112"/>
        <v>0</v>
      </c>
      <c r="BD249" s="1792">
        <f t="shared" si="113"/>
        <v>0</v>
      </c>
      <c r="BE249" s="1792">
        <f t="shared" si="114"/>
        <v>0</v>
      </c>
      <c r="BF249" s="1792">
        <f t="shared" si="115"/>
        <v>0</v>
      </c>
      <c r="BG249" s="1792">
        <f t="shared" si="116"/>
        <v>0</v>
      </c>
      <c r="BH249" s="1792">
        <f t="shared" si="117"/>
        <v>0</v>
      </c>
      <c r="BI249" s="1792">
        <f t="shared" si="118"/>
        <v>0</v>
      </c>
      <c r="BJ249" s="1792">
        <f t="shared" si="119"/>
        <v>0</v>
      </c>
      <c r="BK249" s="1792">
        <f t="shared" si="120"/>
        <v>0</v>
      </c>
      <c r="BL249" s="1792">
        <f t="shared" si="121"/>
        <v>0</v>
      </c>
      <c r="BM249" s="1792">
        <f t="shared" si="122"/>
        <v>0</v>
      </c>
      <c r="BN249" s="1792">
        <f t="shared" si="123"/>
        <v>0</v>
      </c>
      <c r="BO249" s="1792">
        <f t="shared" si="124"/>
        <v>0</v>
      </c>
      <c r="BP249" s="1792">
        <f t="shared" si="125"/>
        <v>0</v>
      </c>
      <c r="BQ249" s="1792">
        <f t="shared" si="126"/>
        <v>0</v>
      </c>
      <c r="BR249" s="1792">
        <f t="shared" si="127"/>
        <v>0</v>
      </c>
      <c r="BS249" s="1792">
        <f t="shared" si="128"/>
        <v>0</v>
      </c>
      <c r="BT249" s="1792">
        <f t="shared" si="129"/>
        <v>0</v>
      </c>
      <c r="BU249" s="1792">
        <f t="shared" si="130"/>
        <v>0</v>
      </c>
      <c r="BV249" s="1792">
        <f t="shared" si="131"/>
        <v>0</v>
      </c>
      <c r="BW249" s="1792">
        <f t="shared" si="132"/>
        <v>0</v>
      </c>
      <c r="BX249" s="1792">
        <f t="shared" si="133"/>
        <v>0</v>
      </c>
      <c r="BY249" s="1792">
        <f t="shared" si="134"/>
        <v>0</v>
      </c>
      <c r="BZ249" s="1792">
        <f t="shared" si="135"/>
        <v>0</v>
      </c>
      <c r="CA249" s="1792">
        <f t="shared" si="136"/>
        <v>0</v>
      </c>
      <c r="CB249" s="1792">
        <f t="shared" si="137"/>
        <v>0</v>
      </c>
      <c r="CC249" s="1792">
        <f t="shared" si="138"/>
        <v>0</v>
      </c>
      <c r="CD249" s="1792">
        <f t="shared" si="139"/>
        <v>0</v>
      </c>
      <c r="CE249" s="1792">
        <f t="shared" si="140"/>
        <v>0</v>
      </c>
      <c r="CF249" s="1792">
        <f t="shared" si="141"/>
        <v>0</v>
      </c>
      <c r="CG249" s="1792">
        <f t="shared" si="142"/>
        <v>0</v>
      </c>
      <c r="CH249" s="1792">
        <f t="shared" si="143"/>
        <v>0</v>
      </c>
      <c r="CI249" s="1792">
        <f t="shared" si="144"/>
        <v>0</v>
      </c>
      <c r="CJ249" s="1792">
        <f t="shared" si="145"/>
        <v>0</v>
      </c>
      <c r="CK249" s="1792">
        <f t="shared" si="146"/>
        <v>0</v>
      </c>
      <c r="CL249" s="1792">
        <f t="shared" si="147"/>
        <v>0</v>
      </c>
      <c r="CM249" s="1769"/>
      <c r="CN249" s="1769"/>
      <c r="CO249" s="1769"/>
      <c r="CP249" s="1769"/>
      <c r="CQ249" s="1916"/>
      <c r="CR249" s="1769"/>
      <c r="CS249" s="1769"/>
      <c r="CT249" s="1769"/>
    </row>
    <row r="250" spans="1:98" ht="12.75" x14ac:dyDescent="0.2">
      <c r="A250" s="1781"/>
      <c r="B250" s="218" t="s">
        <v>1345</v>
      </c>
      <c r="C250" s="1792">
        <f t="shared" si="60"/>
        <v>-54283.837500000001</v>
      </c>
      <c r="D250" s="1792">
        <f t="shared" si="61"/>
        <v>0</v>
      </c>
      <c r="E250" s="1792">
        <f t="shared" si="62"/>
        <v>0</v>
      </c>
      <c r="F250" s="1792">
        <f t="shared" si="63"/>
        <v>0</v>
      </c>
      <c r="G250" s="1792">
        <f t="shared" si="64"/>
        <v>0</v>
      </c>
      <c r="H250" s="1792">
        <f t="shared" si="65"/>
        <v>0</v>
      </c>
      <c r="I250" s="1792">
        <f t="shared" si="66"/>
        <v>0</v>
      </c>
      <c r="J250" s="1792">
        <f t="shared" si="67"/>
        <v>0</v>
      </c>
      <c r="K250" s="1792">
        <f t="shared" si="68"/>
        <v>0</v>
      </c>
      <c r="L250" s="1792">
        <f t="shared" si="69"/>
        <v>0</v>
      </c>
      <c r="M250" s="1792">
        <f t="shared" si="70"/>
        <v>0</v>
      </c>
      <c r="N250" s="1792">
        <f t="shared" si="71"/>
        <v>0</v>
      </c>
      <c r="O250" s="1792">
        <f t="shared" si="72"/>
        <v>0</v>
      </c>
      <c r="P250" s="1792">
        <f t="shared" si="73"/>
        <v>0</v>
      </c>
      <c r="Q250" s="1792">
        <f t="shared" si="74"/>
        <v>0</v>
      </c>
      <c r="R250" s="1792">
        <f t="shared" si="75"/>
        <v>0</v>
      </c>
      <c r="S250" s="1792">
        <f t="shared" si="76"/>
        <v>0</v>
      </c>
      <c r="T250" s="1792">
        <f t="shared" si="77"/>
        <v>0</v>
      </c>
      <c r="U250" s="1792">
        <f t="shared" si="78"/>
        <v>0</v>
      </c>
      <c r="V250" s="1792">
        <f t="shared" si="79"/>
        <v>0</v>
      </c>
      <c r="W250" s="1792">
        <f t="shared" si="80"/>
        <v>0</v>
      </c>
      <c r="X250" s="1792">
        <f t="shared" si="81"/>
        <v>0</v>
      </c>
      <c r="Y250" s="1792">
        <f t="shared" si="82"/>
        <v>0</v>
      </c>
      <c r="Z250" s="1792">
        <f t="shared" si="83"/>
        <v>0</v>
      </c>
      <c r="AA250" s="1792">
        <f t="shared" si="84"/>
        <v>0</v>
      </c>
      <c r="AB250" s="1792">
        <f t="shared" si="85"/>
        <v>0</v>
      </c>
      <c r="AC250" s="1792">
        <f t="shared" si="86"/>
        <v>0</v>
      </c>
      <c r="AD250" s="1792">
        <f t="shared" si="87"/>
        <v>0</v>
      </c>
      <c r="AE250" s="1792">
        <f t="shared" si="88"/>
        <v>0</v>
      </c>
      <c r="AF250" s="1792">
        <f t="shared" si="89"/>
        <v>0</v>
      </c>
      <c r="AG250" s="1792">
        <f t="shared" si="90"/>
        <v>0</v>
      </c>
      <c r="AH250" s="1792">
        <f t="shared" si="91"/>
        <v>0</v>
      </c>
      <c r="AI250" s="1792">
        <f t="shared" si="92"/>
        <v>0</v>
      </c>
      <c r="AJ250" s="1792">
        <f t="shared" si="93"/>
        <v>0</v>
      </c>
      <c r="AK250" s="1792">
        <f t="shared" si="94"/>
        <v>0</v>
      </c>
      <c r="AL250" s="1792">
        <f t="shared" si="95"/>
        <v>0</v>
      </c>
      <c r="AM250" s="1792">
        <f t="shared" si="96"/>
        <v>0</v>
      </c>
      <c r="AN250" s="1792">
        <f t="shared" si="97"/>
        <v>0</v>
      </c>
      <c r="AO250" s="1792">
        <f t="shared" si="98"/>
        <v>0</v>
      </c>
      <c r="AP250" s="1792">
        <f t="shared" si="99"/>
        <v>0</v>
      </c>
      <c r="AQ250" s="1792">
        <f t="shared" si="100"/>
        <v>0</v>
      </c>
      <c r="AR250" s="1792">
        <f t="shared" si="101"/>
        <v>0</v>
      </c>
      <c r="AS250" s="1792">
        <f t="shared" si="102"/>
        <v>0</v>
      </c>
      <c r="AT250" s="1792">
        <f t="shared" si="103"/>
        <v>0</v>
      </c>
      <c r="AU250" s="1792">
        <f t="shared" si="104"/>
        <v>0</v>
      </c>
      <c r="AV250" s="1792">
        <f t="shared" si="105"/>
        <v>0</v>
      </c>
      <c r="AW250" s="1792">
        <f t="shared" si="106"/>
        <v>-24715.810086169291</v>
      </c>
      <c r="AX250" s="1792">
        <f t="shared" si="107"/>
        <v>-12142.157674923401</v>
      </c>
      <c r="AY250" s="1792">
        <f t="shared" si="108"/>
        <v>-17345.428201996994</v>
      </c>
      <c r="AZ250" s="1792">
        <f t="shared" si="109"/>
        <v>0</v>
      </c>
      <c r="BA250" s="1792">
        <f t="shared" si="110"/>
        <v>0</v>
      </c>
      <c r="BB250" s="1792">
        <f t="shared" si="111"/>
        <v>0</v>
      </c>
      <c r="BC250" s="1792">
        <f t="shared" si="112"/>
        <v>-37.306850325300537</v>
      </c>
      <c r="BD250" s="1792">
        <f t="shared" si="113"/>
        <v>0</v>
      </c>
      <c r="BE250" s="1792">
        <f t="shared" si="114"/>
        <v>-43.13468658502341</v>
      </c>
      <c r="BF250" s="1792">
        <f t="shared" si="115"/>
        <v>0</v>
      </c>
      <c r="BG250" s="1792">
        <f t="shared" si="116"/>
        <v>0</v>
      </c>
      <c r="BH250" s="1792">
        <f t="shared" si="117"/>
        <v>0</v>
      </c>
      <c r="BI250" s="1792">
        <f t="shared" si="118"/>
        <v>0</v>
      </c>
      <c r="BJ250" s="1792">
        <f t="shared" si="119"/>
        <v>0</v>
      </c>
      <c r="BK250" s="1792">
        <f t="shared" si="120"/>
        <v>0</v>
      </c>
      <c r="BL250" s="1792">
        <f t="shared" si="121"/>
        <v>0</v>
      </c>
      <c r="BM250" s="1792">
        <f t="shared" si="122"/>
        <v>0</v>
      </c>
      <c r="BN250" s="1792">
        <f t="shared" si="123"/>
        <v>0</v>
      </c>
      <c r="BO250" s="1792">
        <f t="shared" si="124"/>
        <v>0</v>
      </c>
      <c r="BP250" s="1792">
        <f t="shared" si="125"/>
        <v>0</v>
      </c>
      <c r="BQ250" s="1792">
        <f t="shared" si="126"/>
        <v>-54283.837500000009</v>
      </c>
      <c r="BR250" s="1792">
        <f t="shared" si="127"/>
        <v>0</v>
      </c>
      <c r="BS250" s="1792">
        <f t="shared" si="128"/>
        <v>0</v>
      </c>
      <c r="BT250" s="1792">
        <f t="shared" si="129"/>
        <v>0</v>
      </c>
      <c r="BU250" s="1792">
        <f t="shared" si="130"/>
        <v>0</v>
      </c>
      <c r="BV250" s="1792">
        <f t="shared" si="131"/>
        <v>0</v>
      </c>
      <c r="BW250" s="1792">
        <f t="shared" si="132"/>
        <v>0</v>
      </c>
      <c r="BX250" s="1792">
        <f t="shared" si="133"/>
        <v>0</v>
      </c>
      <c r="BY250" s="1792">
        <f t="shared" si="134"/>
        <v>0</v>
      </c>
      <c r="BZ250" s="1792">
        <f t="shared" si="135"/>
        <v>0</v>
      </c>
      <c r="CA250" s="1792">
        <f t="shared" si="136"/>
        <v>0</v>
      </c>
      <c r="CB250" s="1792">
        <f t="shared" si="137"/>
        <v>0</v>
      </c>
      <c r="CC250" s="1792">
        <f t="shared" si="138"/>
        <v>0</v>
      </c>
      <c r="CD250" s="1792">
        <f t="shared" si="139"/>
        <v>0</v>
      </c>
      <c r="CE250" s="1792">
        <f t="shared" si="140"/>
        <v>0</v>
      </c>
      <c r="CF250" s="1792">
        <f t="shared" si="141"/>
        <v>0</v>
      </c>
      <c r="CG250" s="1792">
        <f t="shared" si="142"/>
        <v>0</v>
      </c>
      <c r="CH250" s="1792">
        <f t="shared" si="143"/>
        <v>0</v>
      </c>
      <c r="CI250" s="1792">
        <f t="shared" si="144"/>
        <v>0</v>
      </c>
      <c r="CJ250" s="1792">
        <f t="shared" si="145"/>
        <v>0</v>
      </c>
      <c r="CK250" s="1792">
        <f t="shared" si="146"/>
        <v>0</v>
      </c>
      <c r="CL250" s="1792">
        <f t="shared" si="147"/>
        <v>0</v>
      </c>
      <c r="CM250" s="1769"/>
      <c r="CN250" s="1769"/>
      <c r="CO250" s="1769"/>
      <c r="CP250" s="1769"/>
      <c r="CQ250" s="1916"/>
      <c r="CR250" s="1769"/>
      <c r="CS250" s="1769"/>
      <c r="CT250" s="1769"/>
    </row>
    <row r="251" spans="1:98" ht="12.75" x14ac:dyDescent="0.2">
      <c r="A251" s="1781"/>
      <c r="B251" s="218" t="s">
        <v>1058</v>
      </c>
      <c r="C251" s="1792">
        <f t="shared" si="60"/>
        <v>9579537.4420000035</v>
      </c>
      <c r="D251" s="1792">
        <f t="shared" si="61"/>
        <v>3831814.9768000017</v>
      </c>
      <c r="E251" s="1792">
        <f t="shared" si="62"/>
        <v>5747722.4652000023</v>
      </c>
      <c r="F251" s="1792">
        <f t="shared" si="63"/>
        <v>9579537.4420000035</v>
      </c>
      <c r="G251" s="1792">
        <f t="shared" si="64"/>
        <v>1180232.1385864592</v>
      </c>
      <c r="H251" s="1792">
        <f t="shared" si="65"/>
        <v>1348678.3075149027</v>
      </c>
      <c r="I251" s="1792">
        <f t="shared" si="66"/>
        <v>1284618.4048798231</v>
      </c>
      <c r="J251" s="1792">
        <f t="shared" si="67"/>
        <v>0</v>
      </c>
      <c r="K251" s="1792">
        <f t="shared" si="68"/>
        <v>0</v>
      </c>
      <c r="L251" s="1792">
        <f t="shared" si="69"/>
        <v>0</v>
      </c>
      <c r="M251" s="1792">
        <f t="shared" si="70"/>
        <v>16220.219183956879</v>
      </c>
      <c r="N251" s="1792">
        <f t="shared" si="71"/>
        <v>0</v>
      </c>
      <c r="O251" s="1792">
        <f t="shared" si="72"/>
        <v>2065.9066348594138</v>
      </c>
      <c r="P251" s="1792">
        <f t="shared" si="73"/>
        <v>0</v>
      </c>
      <c r="Q251" s="1792">
        <f t="shared" si="74"/>
        <v>0</v>
      </c>
      <c r="R251" s="1792">
        <f t="shared" si="75"/>
        <v>0</v>
      </c>
      <c r="S251" s="1792">
        <f t="shared" si="76"/>
        <v>0</v>
      </c>
      <c r="T251" s="1792">
        <f t="shared" si="77"/>
        <v>0</v>
      </c>
      <c r="U251" s="1792">
        <f t="shared" si="78"/>
        <v>0</v>
      </c>
      <c r="V251" s="1792">
        <f t="shared" si="79"/>
        <v>0</v>
      </c>
      <c r="W251" s="1792">
        <f t="shared" si="80"/>
        <v>0</v>
      </c>
      <c r="X251" s="1792">
        <f t="shared" si="81"/>
        <v>0</v>
      </c>
      <c r="Y251" s="1792">
        <f t="shared" si="82"/>
        <v>0</v>
      </c>
      <c r="Z251" s="1792">
        <f t="shared" si="83"/>
        <v>0</v>
      </c>
      <c r="AA251" s="1792">
        <f t="shared" si="84"/>
        <v>3831814.9768000012</v>
      </c>
      <c r="AB251" s="1792">
        <f t="shared" si="85"/>
        <v>4798975.4820773713</v>
      </c>
      <c r="AC251" s="1792">
        <f t="shared" si="86"/>
        <v>789785.23908110289</v>
      </c>
      <c r="AD251" s="1792">
        <f t="shared" si="87"/>
        <v>77114.43452394371</v>
      </c>
      <c r="AE251" s="1792">
        <f t="shared" si="88"/>
        <v>0</v>
      </c>
      <c r="AF251" s="1792">
        <f t="shared" si="89"/>
        <v>0</v>
      </c>
      <c r="AG251" s="1792">
        <f t="shared" si="90"/>
        <v>588.65980552628787</v>
      </c>
      <c r="AH251" s="1792">
        <f t="shared" si="91"/>
        <v>65953.494768375022</v>
      </c>
      <c r="AI251" s="1792">
        <f t="shared" si="92"/>
        <v>0</v>
      </c>
      <c r="AJ251" s="1792">
        <f t="shared" si="93"/>
        <v>15305.154943683485</v>
      </c>
      <c r="AK251" s="1792">
        <f t="shared" si="94"/>
        <v>0</v>
      </c>
      <c r="AL251" s="1792">
        <f t="shared" si="95"/>
        <v>0</v>
      </c>
      <c r="AM251" s="1792">
        <f t="shared" si="96"/>
        <v>0</v>
      </c>
      <c r="AN251" s="1792">
        <f t="shared" si="97"/>
        <v>0</v>
      </c>
      <c r="AO251" s="1792">
        <f t="shared" si="98"/>
        <v>0</v>
      </c>
      <c r="AP251" s="1792">
        <f t="shared" si="99"/>
        <v>0</v>
      </c>
      <c r="AQ251" s="1792">
        <f t="shared" si="100"/>
        <v>0</v>
      </c>
      <c r="AR251" s="1792">
        <f t="shared" si="101"/>
        <v>0</v>
      </c>
      <c r="AS251" s="1792">
        <f t="shared" si="102"/>
        <v>0</v>
      </c>
      <c r="AT251" s="1792">
        <f t="shared" si="103"/>
        <v>0</v>
      </c>
      <c r="AU251" s="1792">
        <f t="shared" si="104"/>
        <v>0</v>
      </c>
      <c r="AV251" s="1792">
        <f t="shared" si="105"/>
        <v>5747722.4652000023</v>
      </c>
      <c r="AW251" s="1792">
        <f t="shared" si="106"/>
        <v>0</v>
      </c>
      <c r="AX251" s="1792">
        <f t="shared" si="107"/>
        <v>0</v>
      </c>
      <c r="AY251" s="1792">
        <f t="shared" si="108"/>
        <v>0</v>
      </c>
      <c r="AZ251" s="1792">
        <f t="shared" si="109"/>
        <v>0</v>
      </c>
      <c r="BA251" s="1792">
        <f t="shared" si="110"/>
        <v>0</v>
      </c>
      <c r="BB251" s="1792">
        <f t="shared" si="111"/>
        <v>0</v>
      </c>
      <c r="BC251" s="1792">
        <f t="shared" si="112"/>
        <v>0</v>
      </c>
      <c r="BD251" s="1792">
        <f t="shared" si="113"/>
        <v>0</v>
      </c>
      <c r="BE251" s="1792">
        <f t="shared" si="114"/>
        <v>0</v>
      </c>
      <c r="BF251" s="1792">
        <f t="shared" si="115"/>
        <v>0</v>
      </c>
      <c r="BG251" s="1792">
        <f t="shared" si="116"/>
        <v>0</v>
      </c>
      <c r="BH251" s="1792">
        <f t="shared" si="117"/>
        <v>0</v>
      </c>
      <c r="BI251" s="1792">
        <f t="shared" si="118"/>
        <v>0</v>
      </c>
      <c r="BJ251" s="1792">
        <f t="shared" si="119"/>
        <v>0</v>
      </c>
      <c r="BK251" s="1792">
        <f t="shared" si="120"/>
        <v>0</v>
      </c>
      <c r="BL251" s="1792">
        <f t="shared" si="121"/>
        <v>0</v>
      </c>
      <c r="BM251" s="1792">
        <f t="shared" si="122"/>
        <v>0</v>
      </c>
      <c r="BN251" s="1792">
        <f t="shared" si="123"/>
        <v>0</v>
      </c>
      <c r="BO251" s="1792">
        <f t="shared" si="124"/>
        <v>0</v>
      </c>
      <c r="BP251" s="1792">
        <f t="shared" si="125"/>
        <v>0</v>
      </c>
      <c r="BQ251" s="1792">
        <f t="shared" si="126"/>
        <v>0</v>
      </c>
      <c r="BR251" s="1792">
        <f t="shared" si="127"/>
        <v>0</v>
      </c>
      <c r="BS251" s="1792">
        <f t="shared" si="128"/>
        <v>0</v>
      </c>
      <c r="BT251" s="1792">
        <f t="shared" si="129"/>
        <v>0</v>
      </c>
      <c r="BU251" s="1792">
        <f t="shared" si="130"/>
        <v>0</v>
      </c>
      <c r="BV251" s="1792">
        <f t="shared" si="131"/>
        <v>0</v>
      </c>
      <c r="BW251" s="1792">
        <f t="shared" si="132"/>
        <v>0</v>
      </c>
      <c r="BX251" s="1792">
        <f t="shared" si="133"/>
        <v>0</v>
      </c>
      <c r="BY251" s="1792">
        <f t="shared" si="134"/>
        <v>0</v>
      </c>
      <c r="BZ251" s="1792">
        <f t="shared" si="135"/>
        <v>0</v>
      </c>
      <c r="CA251" s="1792">
        <f t="shared" si="136"/>
        <v>0</v>
      </c>
      <c r="CB251" s="1792">
        <f t="shared" si="137"/>
        <v>0</v>
      </c>
      <c r="CC251" s="1792">
        <f t="shared" si="138"/>
        <v>0</v>
      </c>
      <c r="CD251" s="1792">
        <f t="shared" si="139"/>
        <v>0</v>
      </c>
      <c r="CE251" s="1792">
        <f t="shared" si="140"/>
        <v>0</v>
      </c>
      <c r="CF251" s="1792">
        <f t="shared" si="141"/>
        <v>0</v>
      </c>
      <c r="CG251" s="1792">
        <f t="shared" si="142"/>
        <v>0</v>
      </c>
      <c r="CH251" s="1792">
        <f t="shared" si="143"/>
        <v>0</v>
      </c>
      <c r="CI251" s="1792">
        <f t="shared" si="144"/>
        <v>0</v>
      </c>
      <c r="CJ251" s="1792">
        <f t="shared" si="145"/>
        <v>0</v>
      </c>
      <c r="CK251" s="1792">
        <f t="shared" si="146"/>
        <v>0</v>
      </c>
      <c r="CL251" s="1792">
        <f t="shared" si="147"/>
        <v>0</v>
      </c>
      <c r="CM251" s="1769"/>
      <c r="CN251" s="1769"/>
      <c r="CO251" s="1769"/>
      <c r="CP251" s="1769"/>
      <c r="CQ251" s="1916"/>
      <c r="CR251" s="1769"/>
      <c r="CS251" s="1769"/>
      <c r="CT251" s="1769"/>
    </row>
    <row r="252" spans="1:98" ht="12.75" x14ac:dyDescent="0.2">
      <c r="A252" s="1781"/>
      <c r="B252" s="218" t="s">
        <v>1185</v>
      </c>
      <c r="C252" s="1792">
        <f t="shared" si="60"/>
        <v>-577510.04474351858</v>
      </c>
      <c r="D252" s="1792">
        <f t="shared" si="61"/>
        <v>0</v>
      </c>
      <c r="E252" s="1792">
        <f t="shared" si="62"/>
        <v>0</v>
      </c>
      <c r="F252" s="1792">
        <f t="shared" si="63"/>
        <v>0</v>
      </c>
      <c r="G252" s="1792">
        <f t="shared" si="64"/>
        <v>0</v>
      </c>
      <c r="H252" s="1792">
        <f t="shared" si="65"/>
        <v>0</v>
      </c>
      <c r="I252" s="1792">
        <f t="shared" si="66"/>
        <v>0</v>
      </c>
      <c r="J252" s="1792">
        <f t="shared" si="67"/>
        <v>0</v>
      </c>
      <c r="K252" s="1792">
        <f t="shared" si="68"/>
        <v>0</v>
      </c>
      <c r="L252" s="1792">
        <f t="shared" si="69"/>
        <v>0</v>
      </c>
      <c r="M252" s="1792">
        <f t="shared" si="70"/>
        <v>0</v>
      </c>
      <c r="N252" s="1792">
        <f t="shared" si="71"/>
        <v>0</v>
      </c>
      <c r="O252" s="1792">
        <f t="shared" si="72"/>
        <v>0</v>
      </c>
      <c r="P252" s="1792">
        <f t="shared" si="73"/>
        <v>0</v>
      </c>
      <c r="Q252" s="1792">
        <f t="shared" si="74"/>
        <v>0</v>
      </c>
      <c r="R252" s="1792">
        <f t="shared" si="75"/>
        <v>0</v>
      </c>
      <c r="S252" s="1792">
        <f t="shared" si="76"/>
        <v>0</v>
      </c>
      <c r="T252" s="1792">
        <f t="shared" si="77"/>
        <v>0</v>
      </c>
      <c r="U252" s="1792">
        <f t="shared" si="78"/>
        <v>0</v>
      </c>
      <c r="V252" s="1792">
        <f t="shared" si="79"/>
        <v>0</v>
      </c>
      <c r="W252" s="1792">
        <f t="shared" si="80"/>
        <v>0</v>
      </c>
      <c r="X252" s="1792">
        <f t="shared" si="81"/>
        <v>0</v>
      </c>
      <c r="Y252" s="1792">
        <f t="shared" si="82"/>
        <v>0</v>
      </c>
      <c r="Z252" s="1792">
        <f t="shared" si="83"/>
        <v>0</v>
      </c>
      <c r="AA252" s="1792">
        <f t="shared" si="84"/>
        <v>0</v>
      </c>
      <c r="AB252" s="1792">
        <f t="shared" si="85"/>
        <v>0</v>
      </c>
      <c r="AC252" s="1792">
        <f t="shared" si="86"/>
        <v>0</v>
      </c>
      <c r="AD252" s="1792">
        <f t="shared" si="87"/>
        <v>0</v>
      </c>
      <c r="AE252" s="1792">
        <f t="shared" si="88"/>
        <v>0</v>
      </c>
      <c r="AF252" s="1792">
        <f t="shared" si="89"/>
        <v>0</v>
      </c>
      <c r="AG252" s="1792">
        <f t="shared" si="90"/>
        <v>0</v>
      </c>
      <c r="AH252" s="1792">
        <f t="shared" si="91"/>
        <v>0</v>
      </c>
      <c r="AI252" s="1792">
        <f t="shared" si="92"/>
        <v>0</v>
      </c>
      <c r="AJ252" s="1792">
        <f t="shared" si="93"/>
        <v>0</v>
      </c>
      <c r="AK252" s="1792">
        <f t="shared" si="94"/>
        <v>0</v>
      </c>
      <c r="AL252" s="1792">
        <f t="shared" si="95"/>
        <v>0</v>
      </c>
      <c r="AM252" s="1792">
        <f t="shared" si="96"/>
        <v>0</v>
      </c>
      <c r="AN252" s="1792">
        <f t="shared" si="97"/>
        <v>0</v>
      </c>
      <c r="AO252" s="1792">
        <f t="shared" si="98"/>
        <v>0</v>
      </c>
      <c r="AP252" s="1792">
        <f t="shared" si="99"/>
        <v>0</v>
      </c>
      <c r="AQ252" s="1792">
        <f t="shared" si="100"/>
        <v>0</v>
      </c>
      <c r="AR252" s="1792">
        <f t="shared" si="101"/>
        <v>0</v>
      </c>
      <c r="AS252" s="1792">
        <f t="shared" si="102"/>
        <v>0</v>
      </c>
      <c r="AT252" s="1792">
        <f t="shared" si="103"/>
        <v>0</v>
      </c>
      <c r="AU252" s="1792">
        <f t="shared" si="104"/>
        <v>0</v>
      </c>
      <c r="AV252" s="1792">
        <f t="shared" si="105"/>
        <v>0</v>
      </c>
      <c r="AW252" s="1792">
        <f t="shared" si="106"/>
        <v>-779344.68655801646</v>
      </c>
      <c r="AX252" s="1792">
        <f t="shared" si="107"/>
        <v>-296183.68446068966</v>
      </c>
      <c r="AY252" s="1792">
        <f t="shared" si="108"/>
        <v>-243398.93912079692</v>
      </c>
      <c r="AZ252" s="1792">
        <f t="shared" si="109"/>
        <v>0</v>
      </c>
      <c r="BA252" s="1792">
        <f t="shared" si="110"/>
        <v>0</v>
      </c>
      <c r="BB252" s="1792">
        <f t="shared" si="111"/>
        <v>-56170.582565912628</v>
      </c>
      <c r="BC252" s="1792">
        <f t="shared" si="112"/>
        <v>-41121.370091120822</v>
      </c>
      <c r="BD252" s="1792">
        <f t="shared" si="113"/>
        <v>0</v>
      </c>
      <c r="BE252" s="1792">
        <f t="shared" si="114"/>
        <v>-1868.0541841659401</v>
      </c>
      <c r="BF252" s="1792">
        <f t="shared" si="115"/>
        <v>0</v>
      </c>
      <c r="BG252" s="1792">
        <f t="shared" si="116"/>
        <v>0</v>
      </c>
      <c r="BH252" s="1792">
        <f t="shared" si="117"/>
        <v>0</v>
      </c>
      <c r="BI252" s="1792">
        <f t="shared" si="118"/>
        <v>0</v>
      </c>
      <c r="BJ252" s="1792">
        <f t="shared" si="119"/>
        <v>0</v>
      </c>
      <c r="BK252" s="1792">
        <f t="shared" si="120"/>
        <v>0</v>
      </c>
      <c r="BL252" s="1792">
        <f t="shared" si="121"/>
        <v>0</v>
      </c>
      <c r="BM252" s="1792">
        <f t="shared" si="122"/>
        <v>0</v>
      </c>
      <c r="BN252" s="1792">
        <f t="shared" si="123"/>
        <v>0</v>
      </c>
      <c r="BO252" s="1792">
        <f t="shared" si="124"/>
        <v>0</v>
      </c>
      <c r="BP252" s="1792">
        <f t="shared" si="125"/>
        <v>0</v>
      </c>
      <c r="BQ252" s="1792">
        <f t="shared" si="126"/>
        <v>-1418087.3169807026</v>
      </c>
      <c r="BR252" s="1792">
        <f t="shared" si="127"/>
        <v>442605.26790617197</v>
      </c>
      <c r="BS252" s="1792">
        <f t="shared" si="128"/>
        <v>181768.70301674146</v>
      </c>
      <c r="BT252" s="1792">
        <f t="shared" si="129"/>
        <v>155627.85062730423</v>
      </c>
      <c r="BU252" s="1792">
        <f t="shared" si="130"/>
        <v>0</v>
      </c>
      <c r="BV252" s="1792">
        <f t="shared" si="131"/>
        <v>0</v>
      </c>
      <c r="BW252" s="1792">
        <f t="shared" si="132"/>
        <v>35634.128534143674</v>
      </c>
      <c r="BX252" s="1792">
        <f t="shared" si="133"/>
        <v>23902.656881087089</v>
      </c>
      <c r="BY252" s="1792">
        <f t="shared" si="134"/>
        <v>0</v>
      </c>
      <c r="BZ252" s="1792">
        <f t="shared" si="135"/>
        <v>1038.6652717354864</v>
      </c>
      <c r="CA252" s="1792">
        <f t="shared" si="136"/>
        <v>0</v>
      </c>
      <c r="CB252" s="1792">
        <f t="shared" si="137"/>
        <v>0</v>
      </c>
      <c r="CC252" s="1792">
        <f t="shared" si="138"/>
        <v>0</v>
      </c>
      <c r="CD252" s="1792">
        <f t="shared" si="139"/>
        <v>0</v>
      </c>
      <c r="CE252" s="1792">
        <f t="shared" si="140"/>
        <v>0</v>
      </c>
      <c r="CF252" s="1792">
        <f t="shared" si="141"/>
        <v>0</v>
      </c>
      <c r="CG252" s="1792">
        <f t="shared" si="142"/>
        <v>0</v>
      </c>
      <c r="CH252" s="1792">
        <f t="shared" si="143"/>
        <v>0</v>
      </c>
      <c r="CI252" s="1792">
        <f t="shared" si="144"/>
        <v>0</v>
      </c>
      <c r="CJ252" s="1792">
        <f t="shared" si="145"/>
        <v>0</v>
      </c>
      <c r="CK252" s="1792">
        <f t="shared" si="146"/>
        <v>0</v>
      </c>
      <c r="CL252" s="1792">
        <f t="shared" si="147"/>
        <v>840577.27223718399</v>
      </c>
      <c r="CM252" s="1769"/>
      <c r="CN252" s="1769"/>
      <c r="CO252" s="1769"/>
      <c r="CP252" s="1769"/>
      <c r="CQ252" s="1916"/>
      <c r="CR252" s="1769"/>
      <c r="CS252" s="1769"/>
      <c r="CT252" s="1769"/>
    </row>
    <row r="253" spans="1:98" ht="12.75" x14ac:dyDescent="0.2">
      <c r="A253" s="1781"/>
      <c r="B253" s="218" t="s">
        <v>5</v>
      </c>
      <c r="C253" s="1792">
        <f t="shared" si="60"/>
        <v>7218368.9400000004</v>
      </c>
      <c r="D253" s="1792">
        <f t="shared" si="61"/>
        <v>0</v>
      </c>
      <c r="E253" s="1792">
        <f t="shared" si="62"/>
        <v>0</v>
      </c>
      <c r="F253" s="1792">
        <f t="shared" si="63"/>
        <v>0</v>
      </c>
      <c r="G253" s="1792">
        <f t="shared" si="64"/>
        <v>0</v>
      </c>
      <c r="H253" s="1792">
        <f t="shared" si="65"/>
        <v>0</v>
      </c>
      <c r="I253" s="1792">
        <f t="shared" si="66"/>
        <v>0</v>
      </c>
      <c r="J253" s="1792">
        <f t="shared" si="67"/>
        <v>0</v>
      </c>
      <c r="K253" s="1792">
        <f t="shared" si="68"/>
        <v>0</v>
      </c>
      <c r="L253" s="1792">
        <f t="shared" si="69"/>
        <v>0</v>
      </c>
      <c r="M253" s="1792">
        <f t="shared" si="70"/>
        <v>0</v>
      </c>
      <c r="N253" s="1792">
        <f t="shared" si="71"/>
        <v>0</v>
      </c>
      <c r="O253" s="1792">
        <f t="shared" si="72"/>
        <v>0</v>
      </c>
      <c r="P253" s="1792">
        <f t="shared" si="73"/>
        <v>0</v>
      </c>
      <c r="Q253" s="1792">
        <f t="shared" si="74"/>
        <v>0</v>
      </c>
      <c r="R253" s="1792">
        <f t="shared" si="75"/>
        <v>0</v>
      </c>
      <c r="S253" s="1792">
        <f t="shared" si="76"/>
        <v>0</v>
      </c>
      <c r="T253" s="1792">
        <f t="shared" si="77"/>
        <v>0</v>
      </c>
      <c r="U253" s="1792">
        <f t="shared" si="78"/>
        <v>0</v>
      </c>
      <c r="V253" s="1792">
        <f t="shared" si="79"/>
        <v>0</v>
      </c>
      <c r="W253" s="1792">
        <f t="shared" si="80"/>
        <v>0</v>
      </c>
      <c r="X253" s="1792">
        <f t="shared" si="81"/>
        <v>0</v>
      </c>
      <c r="Y253" s="1792">
        <f t="shared" si="82"/>
        <v>0</v>
      </c>
      <c r="Z253" s="1792">
        <f t="shared" si="83"/>
        <v>0</v>
      </c>
      <c r="AA253" s="1792">
        <f t="shared" si="84"/>
        <v>0</v>
      </c>
      <c r="AB253" s="1792">
        <f t="shared" si="85"/>
        <v>0</v>
      </c>
      <c r="AC253" s="1792">
        <f t="shared" si="86"/>
        <v>0</v>
      </c>
      <c r="AD253" s="1792">
        <f t="shared" si="87"/>
        <v>0</v>
      </c>
      <c r="AE253" s="1792">
        <f t="shared" si="88"/>
        <v>0</v>
      </c>
      <c r="AF253" s="1792">
        <f t="shared" si="89"/>
        <v>0</v>
      </c>
      <c r="AG253" s="1792">
        <f t="shared" si="90"/>
        <v>0</v>
      </c>
      <c r="AH253" s="1792">
        <f t="shared" si="91"/>
        <v>0</v>
      </c>
      <c r="AI253" s="1792">
        <f t="shared" si="92"/>
        <v>0</v>
      </c>
      <c r="AJ253" s="1792">
        <f t="shared" si="93"/>
        <v>0</v>
      </c>
      <c r="AK253" s="1792">
        <f t="shared" si="94"/>
        <v>0</v>
      </c>
      <c r="AL253" s="1792">
        <f t="shared" si="95"/>
        <v>0</v>
      </c>
      <c r="AM253" s="1792">
        <f t="shared" si="96"/>
        <v>0</v>
      </c>
      <c r="AN253" s="1792">
        <f t="shared" si="97"/>
        <v>0</v>
      </c>
      <c r="AO253" s="1792">
        <f t="shared" si="98"/>
        <v>0</v>
      </c>
      <c r="AP253" s="1792">
        <f t="shared" si="99"/>
        <v>0</v>
      </c>
      <c r="AQ253" s="1792">
        <f t="shared" si="100"/>
        <v>0</v>
      </c>
      <c r="AR253" s="1792">
        <f t="shared" si="101"/>
        <v>0</v>
      </c>
      <c r="AS253" s="1792">
        <f t="shared" si="102"/>
        <v>0</v>
      </c>
      <c r="AT253" s="1792">
        <f t="shared" si="103"/>
        <v>0</v>
      </c>
      <c r="AU253" s="1792">
        <f t="shared" si="104"/>
        <v>0</v>
      </c>
      <c r="AV253" s="1792">
        <f t="shared" si="105"/>
        <v>0</v>
      </c>
      <c r="AW253" s="1792">
        <f t="shared" si="106"/>
        <v>0</v>
      </c>
      <c r="AX253" s="1792">
        <f t="shared" si="107"/>
        <v>0</v>
      </c>
      <c r="AY253" s="1792">
        <f t="shared" si="108"/>
        <v>0</v>
      </c>
      <c r="AZ253" s="1792">
        <f t="shared" si="109"/>
        <v>0</v>
      </c>
      <c r="BA253" s="1792">
        <f t="shared" si="110"/>
        <v>0</v>
      </c>
      <c r="BB253" s="1792">
        <f t="shared" si="111"/>
        <v>0</v>
      </c>
      <c r="BC253" s="1792">
        <f t="shared" si="112"/>
        <v>0</v>
      </c>
      <c r="BD253" s="1792">
        <f t="shared" si="113"/>
        <v>0</v>
      </c>
      <c r="BE253" s="1792">
        <f t="shared" si="114"/>
        <v>0</v>
      </c>
      <c r="BF253" s="1792">
        <f t="shared" si="115"/>
        <v>0</v>
      </c>
      <c r="BG253" s="1792">
        <f t="shared" si="116"/>
        <v>0</v>
      </c>
      <c r="BH253" s="1792">
        <f t="shared" si="117"/>
        <v>0</v>
      </c>
      <c r="BI253" s="1792">
        <f t="shared" si="118"/>
        <v>0</v>
      </c>
      <c r="BJ253" s="1792">
        <f t="shared" si="119"/>
        <v>0</v>
      </c>
      <c r="BK253" s="1792">
        <f t="shared" si="120"/>
        <v>0</v>
      </c>
      <c r="BL253" s="1792">
        <f t="shared" si="121"/>
        <v>0</v>
      </c>
      <c r="BM253" s="1792">
        <f t="shared" si="122"/>
        <v>0</v>
      </c>
      <c r="BN253" s="1792">
        <f t="shared" si="123"/>
        <v>0</v>
      </c>
      <c r="BO253" s="1792">
        <f t="shared" si="124"/>
        <v>0</v>
      </c>
      <c r="BP253" s="1792">
        <f t="shared" si="125"/>
        <v>0</v>
      </c>
      <c r="BQ253" s="1792">
        <f t="shared" si="126"/>
        <v>0</v>
      </c>
      <c r="BR253" s="1792">
        <f t="shared" si="127"/>
        <v>4049681.7744734571</v>
      </c>
      <c r="BS253" s="1792">
        <f t="shared" si="128"/>
        <v>1496110.9971974166</v>
      </c>
      <c r="BT253" s="1792">
        <f t="shared" si="129"/>
        <v>1199502.723216383</v>
      </c>
      <c r="BU253" s="1792">
        <f t="shared" si="130"/>
        <v>0</v>
      </c>
      <c r="BV253" s="1792">
        <f t="shared" si="131"/>
        <v>0</v>
      </c>
      <c r="BW253" s="1792">
        <f t="shared" si="132"/>
        <v>254675.36112474371</v>
      </c>
      <c r="BX253" s="1792">
        <f t="shared" si="133"/>
        <v>209397.39146409661</v>
      </c>
      <c r="BY253" s="1792">
        <f t="shared" si="134"/>
        <v>0</v>
      </c>
      <c r="BZ253" s="1792">
        <f t="shared" si="135"/>
        <v>9000.6925239029406</v>
      </c>
      <c r="CA253" s="1792">
        <f t="shared" si="136"/>
        <v>0</v>
      </c>
      <c r="CB253" s="1792">
        <f t="shared" si="137"/>
        <v>0</v>
      </c>
      <c r="CC253" s="1792">
        <f t="shared" si="138"/>
        <v>0</v>
      </c>
      <c r="CD253" s="1792">
        <f t="shared" si="139"/>
        <v>0</v>
      </c>
      <c r="CE253" s="1792">
        <f t="shared" si="140"/>
        <v>0</v>
      </c>
      <c r="CF253" s="1792">
        <f t="shared" si="141"/>
        <v>0</v>
      </c>
      <c r="CG253" s="1792">
        <f t="shared" si="142"/>
        <v>0</v>
      </c>
      <c r="CH253" s="1792">
        <f t="shared" si="143"/>
        <v>0</v>
      </c>
      <c r="CI253" s="1792">
        <f t="shared" si="144"/>
        <v>0</v>
      </c>
      <c r="CJ253" s="1792">
        <f t="shared" si="145"/>
        <v>0</v>
      </c>
      <c r="CK253" s="1792">
        <f t="shared" si="146"/>
        <v>0</v>
      </c>
      <c r="CL253" s="1792">
        <f t="shared" si="147"/>
        <v>7218368.9400000004</v>
      </c>
      <c r="CM253" s="1769"/>
      <c r="CN253" s="1769"/>
      <c r="CO253" s="1769"/>
      <c r="CP253" s="1769"/>
      <c r="CQ253" s="1916"/>
      <c r="CR253" s="1769"/>
      <c r="CS253" s="1769"/>
      <c r="CT253" s="1769"/>
    </row>
    <row r="254" spans="1:98" ht="12.75" x14ac:dyDescent="0.2">
      <c r="A254" s="1781"/>
      <c r="B254" s="218" t="s">
        <v>1081</v>
      </c>
      <c r="C254" s="1792">
        <f t="shared" si="60"/>
        <v>1149004.2891835929</v>
      </c>
      <c r="D254" s="1792">
        <f t="shared" si="61"/>
        <v>0</v>
      </c>
      <c r="E254" s="1792">
        <f t="shared" si="62"/>
        <v>0</v>
      </c>
      <c r="F254" s="1792">
        <f t="shared" si="63"/>
        <v>0</v>
      </c>
      <c r="G254" s="1792">
        <f t="shared" si="64"/>
        <v>0</v>
      </c>
      <c r="H254" s="1792">
        <f t="shared" si="65"/>
        <v>0</v>
      </c>
      <c r="I254" s="1792">
        <f t="shared" si="66"/>
        <v>0</v>
      </c>
      <c r="J254" s="1792">
        <f t="shared" si="67"/>
        <v>0</v>
      </c>
      <c r="K254" s="1792">
        <f t="shared" si="68"/>
        <v>0</v>
      </c>
      <c r="L254" s="1792">
        <f t="shared" si="69"/>
        <v>0</v>
      </c>
      <c r="M254" s="1792">
        <f t="shared" si="70"/>
        <v>0</v>
      </c>
      <c r="N254" s="1792">
        <f t="shared" si="71"/>
        <v>0</v>
      </c>
      <c r="O254" s="1792">
        <f t="shared" si="72"/>
        <v>0</v>
      </c>
      <c r="P254" s="1792">
        <f t="shared" si="73"/>
        <v>0</v>
      </c>
      <c r="Q254" s="1792">
        <f t="shared" si="74"/>
        <v>0</v>
      </c>
      <c r="R254" s="1792">
        <f t="shared" si="75"/>
        <v>0</v>
      </c>
      <c r="S254" s="1792">
        <f t="shared" si="76"/>
        <v>0</v>
      </c>
      <c r="T254" s="1792">
        <f t="shared" si="77"/>
        <v>0</v>
      </c>
      <c r="U254" s="1792">
        <f t="shared" si="78"/>
        <v>0</v>
      </c>
      <c r="V254" s="1792">
        <f t="shared" si="79"/>
        <v>0</v>
      </c>
      <c r="W254" s="1792">
        <f t="shared" si="80"/>
        <v>0</v>
      </c>
      <c r="X254" s="1792">
        <f t="shared" si="81"/>
        <v>0</v>
      </c>
      <c r="Y254" s="1792">
        <f t="shared" si="82"/>
        <v>0</v>
      </c>
      <c r="Z254" s="1792">
        <f t="shared" si="83"/>
        <v>0</v>
      </c>
      <c r="AA254" s="1792">
        <f t="shared" si="84"/>
        <v>0</v>
      </c>
      <c r="AB254" s="1792">
        <f t="shared" si="85"/>
        <v>0</v>
      </c>
      <c r="AC254" s="1792">
        <f t="shared" si="86"/>
        <v>0</v>
      </c>
      <c r="AD254" s="1792">
        <f t="shared" si="87"/>
        <v>0</v>
      </c>
      <c r="AE254" s="1792">
        <f t="shared" si="88"/>
        <v>0</v>
      </c>
      <c r="AF254" s="1792">
        <f t="shared" si="89"/>
        <v>0</v>
      </c>
      <c r="AG254" s="1792">
        <f t="shared" si="90"/>
        <v>0</v>
      </c>
      <c r="AH254" s="1792">
        <f t="shared" si="91"/>
        <v>0</v>
      </c>
      <c r="AI254" s="1792">
        <f t="shared" si="92"/>
        <v>0</v>
      </c>
      <c r="AJ254" s="1792">
        <f t="shared" si="93"/>
        <v>0</v>
      </c>
      <c r="AK254" s="1792">
        <f t="shared" si="94"/>
        <v>0</v>
      </c>
      <c r="AL254" s="1792">
        <f t="shared" si="95"/>
        <v>0</v>
      </c>
      <c r="AM254" s="1792">
        <f t="shared" si="96"/>
        <v>0</v>
      </c>
      <c r="AN254" s="1792">
        <f t="shared" si="97"/>
        <v>0</v>
      </c>
      <c r="AO254" s="1792">
        <f t="shared" si="98"/>
        <v>0</v>
      </c>
      <c r="AP254" s="1792">
        <f t="shared" si="99"/>
        <v>0</v>
      </c>
      <c r="AQ254" s="1792">
        <f t="shared" si="100"/>
        <v>0</v>
      </c>
      <c r="AR254" s="1792">
        <f t="shared" si="101"/>
        <v>0</v>
      </c>
      <c r="AS254" s="1792">
        <f t="shared" si="102"/>
        <v>0</v>
      </c>
      <c r="AT254" s="1792">
        <f t="shared" si="103"/>
        <v>0</v>
      </c>
      <c r="AU254" s="1792">
        <f t="shared" si="104"/>
        <v>0</v>
      </c>
      <c r="AV254" s="1792">
        <f t="shared" si="105"/>
        <v>0</v>
      </c>
      <c r="AW254" s="1792">
        <f t="shared" si="106"/>
        <v>0</v>
      </c>
      <c r="AX254" s="1792">
        <f t="shared" si="107"/>
        <v>0</v>
      </c>
      <c r="AY254" s="1792">
        <f t="shared" si="108"/>
        <v>0</v>
      </c>
      <c r="AZ254" s="1792">
        <f t="shared" si="109"/>
        <v>0</v>
      </c>
      <c r="BA254" s="1792">
        <f t="shared" si="110"/>
        <v>0</v>
      </c>
      <c r="BB254" s="1792">
        <f t="shared" si="111"/>
        <v>0</v>
      </c>
      <c r="BC254" s="1792">
        <f t="shared" si="112"/>
        <v>0</v>
      </c>
      <c r="BD254" s="1792">
        <f t="shared" si="113"/>
        <v>0</v>
      </c>
      <c r="BE254" s="1792">
        <f t="shared" si="114"/>
        <v>0</v>
      </c>
      <c r="BF254" s="1792">
        <f t="shared" si="115"/>
        <v>0</v>
      </c>
      <c r="BG254" s="1792">
        <f t="shared" si="116"/>
        <v>0</v>
      </c>
      <c r="BH254" s="1792">
        <f t="shared" si="117"/>
        <v>0</v>
      </c>
      <c r="BI254" s="1792">
        <f t="shared" si="118"/>
        <v>0</v>
      </c>
      <c r="BJ254" s="1792">
        <f t="shared" si="119"/>
        <v>0</v>
      </c>
      <c r="BK254" s="1792">
        <f t="shared" si="120"/>
        <v>0</v>
      </c>
      <c r="BL254" s="1792">
        <f t="shared" si="121"/>
        <v>0</v>
      </c>
      <c r="BM254" s="1792">
        <f t="shared" si="122"/>
        <v>0</v>
      </c>
      <c r="BN254" s="1792">
        <f t="shared" si="123"/>
        <v>0</v>
      </c>
      <c r="BO254" s="1792">
        <f t="shared" si="124"/>
        <v>0</v>
      </c>
      <c r="BP254" s="1792">
        <f t="shared" si="125"/>
        <v>0</v>
      </c>
      <c r="BQ254" s="1792">
        <f t="shared" si="126"/>
        <v>0</v>
      </c>
      <c r="BR254" s="1792">
        <f t="shared" si="127"/>
        <v>765713.84175974922</v>
      </c>
      <c r="BS254" s="1792">
        <f t="shared" si="128"/>
        <v>193280.48169490145</v>
      </c>
      <c r="BT254" s="1792">
        <f t="shared" si="129"/>
        <v>130814.61428486265</v>
      </c>
      <c r="BU254" s="1792">
        <f t="shared" si="130"/>
        <v>0</v>
      </c>
      <c r="BV254" s="1792">
        <f t="shared" si="131"/>
        <v>0</v>
      </c>
      <c r="BW254" s="1792">
        <f t="shared" si="132"/>
        <v>18506.93701555143</v>
      </c>
      <c r="BX254" s="1792">
        <f t="shared" si="133"/>
        <v>38990.939196048319</v>
      </c>
      <c r="BY254" s="1792">
        <f t="shared" si="134"/>
        <v>0</v>
      </c>
      <c r="BZ254" s="1792">
        <f t="shared" si="135"/>
        <v>1697.475232480095</v>
      </c>
      <c r="CA254" s="1792">
        <f t="shared" si="136"/>
        <v>0</v>
      </c>
      <c r="CB254" s="1792">
        <f t="shared" si="137"/>
        <v>0</v>
      </c>
      <c r="CC254" s="1792">
        <f t="shared" si="138"/>
        <v>0</v>
      </c>
      <c r="CD254" s="1792">
        <f t="shared" si="139"/>
        <v>0</v>
      </c>
      <c r="CE254" s="1792">
        <f t="shared" si="140"/>
        <v>0</v>
      </c>
      <c r="CF254" s="1792">
        <f t="shared" si="141"/>
        <v>0</v>
      </c>
      <c r="CG254" s="1792">
        <f t="shared" si="142"/>
        <v>0</v>
      </c>
      <c r="CH254" s="1792">
        <f t="shared" si="143"/>
        <v>0</v>
      </c>
      <c r="CI254" s="1792">
        <f t="shared" si="144"/>
        <v>0</v>
      </c>
      <c r="CJ254" s="1792">
        <f t="shared" si="145"/>
        <v>0</v>
      </c>
      <c r="CK254" s="1792">
        <f t="shared" si="146"/>
        <v>0</v>
      </c>
      <c r="CL254" s="1792">
        <f t="shared" si="147"/>
        <v>1149004.2891835929</v>
      </c>
      <c r="CM254" s="1769"/>
      <c r="CN254" s="1769"/>
      <c r="CO254" s="1769"/>
      <c r="CP254" s="1769"/>
      <c r="CQ254" s="1916"/>
      <c r="CR254" s="1769"/>
      <c r="CS254" s="1769"/>
      <c r="CT254" s="1769"/>
    </row>
    <row r="255" spans="1:98" ht="12.75" x14ac:dyDescent="0.2">
      <c r="A255" s="1782"/>
      <c r="B255" s="218" t="s">
        <v>699</v>
      </c>
      <c r="C255" s="1792">
        <f t="shared" si="60"/>
        <v>17132956.484745178</v>
      </c>
      <c r="D255" s="1792">
        <f t="shared" si="61"/>
        <v>6853182.5938980719</v>
      </c>
      <c r="E255" s="1792">
        <f t="shared" si="62"/>
        <v>10279773.890847107</v>
      </c>
      <c r="F255" s="1792">
        <f t="shared" si="63"/>
        <v>17132956.484745178</v>
      </c>
      <c r="G255" s="1792">
        <f t="shared" si="64"/>
        <v>1721072.2995979006</v>
      </c>
      <c r="H255" s="1792">
        <f t="shared" si="65"/>
        <v>1966708.7518159789</v>
      </c>
      <c r="I255" s="1792">
        <f t="shared" si="66"/>
        <v>2192396.7178293522</v>
      </c>
      <c r="J255" s="1792">
        <f t="shared" si="67"/>
        <v>0</v>
      </c>
      <c r="K255" s="1792">
        <f t="shared" si="68"/>
        <v>0</v>
      </c>
      <c r="L255" s="1792">
        <f t="shared" si="69"/>
        <v>946339.10052753368</v>
      </c>
      <c r="M255" s="1792">
        <f t="shared" si="70"/>
        <v>23653.11790640551</v>
      </c>
      <c r="N255" s="1792">
        <f t="shared" si="71"/>
        <v>0</v>
      </c>
      <c r="O255" s="1792">
        <f t="shared" si="72"/>
        <v>3012.6062209003171</v>
      </c>
      <c r="P255" s="1792">
        <f t="shared" si="73"/>
        <v>0</v>
      </c>
      <c r="Q255" s="1792">
        <f t="shared" si="74"/>
        <v>0</v>
      </c>
      <c r="R255" s="1792">
        <f t="shared" si="75"/>
        <v>0</v>
      </c>
      <c r="S255" s="1792">
        <f t="shared" si="76"/>
        <v>0</v>
      </c>
      <c r="T255" s="1792">
        <f t="shared" si="77"/>
        <v>0</v>
      </c>
      <c r="U255" s="1792">
        <f t="shared" si="78"/>
        <v>0</v>
      </c>
      <c r="V255" s="1792">
        <f t="shared" si="79"/>
        <v>0</v>
      </c>
      <c r="W255" s="1792">
        <f t="shared" si="80"/>
        <v>0</v>
      </c>
      <c r="X255" s="1792">
        <f t="shared" si="81"/>
        <v>0</v>
      </c>
      <c r="Y255" s="1792">
        <f t="shared" si="82"/>
        <v>0</v>
      </c>
      <c r="Z255" s="1792">
        <f t="shared" si="83"/>
        <v>0</v>
      </c>
      <c r="AA255" s="1792">
        <f t="shared" si="84"/>
        <v>6853182.593898071</v>
      </c>
      <c r="AB255" s="1792">
        <f t="shared" si="85"/>
        <v>8582944.4901281875</v>
      </c>
      <c r="AC255" s="1792">
        <f t="shared" si="86"/>
        <v>1412527.0886404661</v>
      </c>
      <c r="AD255" s="1792">
        <f t="shared" si="87"/>
        <v>137918.79399644799</v>
      </c>
      <c r="AE255" s="1792">
        <f t="shared" si="88"/>
        <v>0</v>
      </c>
      <c r="AF255" s="1792">
        <f t="shared" si="89"/>
        <v>0</v>
      </c>
      <c r="AG255" s="1792">
        <f t="shared" si="90"/>
        <v>1052.8152213469311</v>
      </c>
      <c r="AH255" s="1792">
        <f t="shared" si="91"/>
        <v>117957.50710563769</v>
      </c>
      <c r="AI255" s="1792">
        <f t="shared" si="92"/>
        <v>0</v>
      </c>
      <c r="AJ255" s="1792">
        <f t="shared" si="93"/>
        <v>27373.195755020213</v>
      </c>
      <c r="AK255" s="1792">
        <f t="shared" si="94"/>
        <v>0</v>
      </c>
      <c r="AL255" s="1792">
        <f t="shared" si="95"/>
        <v>0</v>
      </c>
      <c r="AM255" s="1792">
        <f t="shared" si="96"/>
        <v>0</v>
      </c>
      <c r="AN255" s="1792">
        <f t="shared" si="97"/>
        <v>0</v>
      </c>
      <c r="AO255" s="1792">
        <f t="shared" si="98"/>
        <v>0</v>
      </c>
      <c r="AP255" s="1792">
        <f t="shared" si="99"/>
        <v>0</v>
      </c>
      <c r="AQ255" s="1792">
        <f t="shared" si="100"/>
        <v>0</v>
      </c>
      <c r="AR255" s="1792">
        <f t="shared" si="101"/>
        <v>0</v>
      </c>
      <c r="AS255" s="1792">
        <f t="shared" si="102"/>
        <v>0</v>
      </c>
      <c r="AT255" s="1792">
        <f t="shared" si="103"/>
        <v>0</v>
      </c>
      <c r="AU255" s="1792">
        <f t="shared" si="104"/>
        <v>0</v>
      </c>
      <c r="AV255" s="1792">
        <f t="shared" si="105"/>
        <v>10279773.890847106</v>
      </c>
      <c r="AW255" s="1792">
        <f t="shared" si="106"/>
        <v>0</v>
      </c>
      <c r="AX255" s="1792">
        <f t="shared" si="107"/>
        <v>0</v>
      </c>
      <c r="AY255" s="1792">
        <f t="shared" si="108"/>
        <v>0</v>
      </c>
      <c r="AZ255" s="1792">
        <f t="shared" si="109"/>
        <v>0</v>
      </c>
      <c r="BA255" s="1792">
        <f t="shared" si="110"/>
        <v>0</v>
      </c>
      <c r="BB255" s="1792">
        <f t="shared" si="111"/>
        <v>0</v>
      </c>
      <c r="BC255" s="1792">
        <f t="shared" si="112"/>
        <v>0</v>
      </c>
      <c r="BD255" s="1792">
        <f t="shared" si="113"/>
        <v>0</v>
      </c>
      <c r="BE255" s="1792">
        <f t="shared" si="114"/>
        <v>0</v>
      </c>
      <c r="BF255" s="1792">
        <f t="shared" si="115"/>
        <v>0</v>
      </c>
      <c r="BG255" s="1792">
        <f t="shared" si="116"/>
        <v>0</v>
      </c>
      <c r="BH255" s="1792">
        <f t="shared" si="117"/>
        <v>0</v>
      </c>
      <c r="BI255" s="1792">
        <f t="shared" si="118"/>
        <v>0</v>
      </c>
      <c r="BJ255" s="1792">
        <f t="shared" si="119"/>
        <v>0</v>
      </c>
      <c r="BK255" s="1792">
        <f t="shared" si="120"/>
        <v>0</v>
      </c>
      <c r="BL255" s="1792">
        <f t="shared" si="121"/>
        <v>0</v>
      </c>
      <c r="BM255" s="1792">
        <f t="shared" si="122"/>
        <v>0</v>
      </c>
      <c r="BN255" s="1792">
        <f t="shared" si="123"/>
        <v>0</v>
      </c>
      <c r="BO255" s="1792">
        <f t="shared" si="124"/>
        <v>0</v>
      </c>
      <c r="BP255" s="1792">
        <f t="shared" si="125"/>
        <v>0</v>
      </c>
      <c r="BQ255" s="1792">
        <f t="shared" si="126"/>
        <v>0</v>
      </c>
      <c r="BR255" s="1792">
        <f t="shared" si="127"/>
        <v>0</v>
      </c>
      <c r="BS255" s="1792">
        <f t="shared" si="128"/>
        <v>0</v>
      </c>
      <c r="BT255" s="1792">
        <f t="shared" si="129"/>
        <v>0</v>
      </c>
      <c r="BU255" s="1792">
        <f t="shared" si="130"/>
        <v>0</v>
      </c>
      <c r="BV255" s="1792">
        <f t="shared" si="131"/>
        <v>0</v>
      </c>
      <c r="BW255" s="1792">
        <f t="shared" si="132"/>
        <v>0</v>
      </c>
      <c r="BX255" s="1792">
        <f t="shared" si="133"/>
        <v>0</v>
      </c>
      <c r="BY255" s="1792">
        <f t="shared" si="134"/>
        <v>0</v>
      </c>
      <c r="BZ255" s="1792">
        <f t="shared" si="135"/>
        <v>0</v>
      </c>
      <c r="CA255" s="1792">
        <f t="shared" si="136"/>
        <v>0</v>
      </c>
      <c r="CB255" s="1792">
        <f t="shared" si="137"/>
        <v>0</v>
      </c>
      <c r="CC255" s="1792">
        <f t="shared" si="138"/>
        <v>0</v>
      </c>
      <c r="CD255" s="1792">
        <f t="shared" si="139"/>
        <v>0</v>
      </c>
      <c r="CE255" s="1792">
        <f t="shared" si="140"/>
        <v>0</v>
      </c>
      <c r="CF255" s="1792">
        <f t="shared" si="141"/>
        <v>0</v>
      </c>
      <c r="CG255" s="1792">
        <f t="shared" si="142"/>
        <v>0</v>
      </c>
      <c r="CH255" s="1792">
        <f t="shared" si="143"/>
        <v>0</v>
      </c>
      <c r="CI255" s="1792">
        <f t="shared" si="144"/>
        <v>0</v>
      </c>
      <c r="CJ255" s="1792">
        <f t="shared" si="145"/>
        <v>0</v>
      </c>
      <c r="CK255" s="1792">
        <f t="shared" si="146"/>
        <v>0</v>
      </c>
      <c r="CL255" s="1792">
        <f t="shared" si="147"/>
        <v>0</v>
      </c>
      <c r="CM255" s="1769"/>
      <c r="CN255" s="1769"/>
      <c r="CO255" s="1769"/>
      <c r="CP255" s="1769"/>
      <c r="CQ255" s="1916"/>
      <c r="CR255" s="1769"/>
      <c r="CS255" s="1769"/>
      <c r="CT255" s="1769"/>
    </row>
    <row r="256" spans="1:98" ht="12.75" x14ac:dyDescent="0.2">
      <c r="A256" s="1782"/>
      <c r="B256" s="218" t="s">
        <v>700</v>
      </c>
      <c r="C256" s="1792">
        <f t="shared" si="60"/>
        <v>15455706.602254823</v>
      </c>
      <c r="D256" s="1792">
        <f t="shared" si="61"/>
        <v>6182282.6409019297</v>
      </c>
      <c r="E256" s="1792">
        <f t="shared" si="62"/>
        <v>9273423.9613528922</v>
      </c>
      <c r="F256" s="1792">
        <f t="shared" si="63"/>
        <v>15455706.602254823</v>
      </c>
      <c r="G256" s="1792">
        <f t="shared" si="64"/>
        <v>1912291.3008656201</v>
      </c>
      <c r="H256" s="1792">
        <f t="shared" si="65"/>
        <v>2185219.0859806724</v>
      </c>
      <c r="I256" s="1792">
        <f t="shared" si="66"/>
        <v>2081424.9335098891</v>
      </c>
      <c r="J256" s="1792">
        <f t="shared" si="67"/>
        <v>0</v>
      </c>
      <c r="K256" s="1792">
        <f t="shared" si="68"/>
        <v>0</v>
      </c>
      <c r="L256" s="1792">
        <f t="shared" si="69"/>
        <v>0</v>
      </c>
      <c r="M256" s="1792">
        <f t="shared" si="70"/>
        <v>0</v>
      </c>
      <c r="N256" s="1792">
        <f t="shared" si="71"/>
        <v>0</v>
      </c>
      <c r="O256" s="1792">
        <f t="shared" si="72"/>
        <v>3347.3205457477193</v>
      </c>
      <c r="P256" s="1792">
        <f t="shared" si="73"/>
        <v>0</v>
      </c>
      <c r="Q256" s="1792">
        <f t="shared" si="74"/>
        <v>0</v>
      </c>
      <c r="R256" s="1792">
        <f t="shared" si="75"/>
        <v>0</v>
      </c>
      <c r="S256" s="1792">
        <f t="shared" si="76"/>
        <v>0</v>
      </c>
      <c r="T256" s="1792">
        <f t="shared" si="77"/>
        <v>0</v>
      </c>
      <c r="U256" s="1792">
        <f t="shared" si="78"/>
        <v>0</v>
      </c>
      <c r="V256" s="1792">
        <f t="shared" si="79"/>
        <v>0</v>
      </c>
      <c r="W256" s="1792">
        <f t="shared" si="80"/>
        <v>0</v>
      </c>
      <c r="X256" s="1792">
        <f t="shared" si="81"/>
        <v>0</v>
      </c>
      <c r="Y256" s="1792">
        <f t="shared" si="82"/>
        <v>0</v>
      </c>
      <c r="Z256" s="1792">
        <f t="shared" si="83"/>
        <v>0</v>
      </c>
      <c r="AA256" s="1792">
        <f t="shared" si="84"/>
        <v>6182282.6409019288</v>
      </c>
      <c r="AB256" s="1792">
        <f t="shared" si="85"/>
        <v>6385814.3944542482</v>
      </c>
      <c r="AC256" s="1792">
        <f t="shared" si="86"/>
        <v>1050937.2192225517</v>
      </c>
      <c r="AD256" s="1792">
        <f t="shared" si="87"/>
        <v>102613.24898247523</v>
      </c>
      <c r="AE256" s="1792">
        <f t="shared" si="88"/>
        <v>0</v>
      </c>
      <c r="AF256" s="1792">
        <f t="shared" si="89"/>
        <v>0</v>
      </c>
      <c r="AG256" s="1792">
        <f t="shared" si="90"/>
        <v>783.30724414103224</v>
      </c>
      <c r="AH256" s="1792">
        <f t="shared" si="91"/>
        <v>1712909.8031018118</v>
      </c>
      <c r="AI256" s="1792">
        <f t="shared" si="92"/>
        <v>0</v>
      </c>
      <c r="AJ256" s="1792">
        <f t="shared" si="93"/>
        <v>20365.988347666836</v>
      </c>
      <c r="AK256" s="1792">
        <f t="shared" si="94"/>
        <v>0</v>
      </c>
      <c r="AL256" s="1792">
        <f t="shared" si="95"/>
        <v>0</v>
      </c>
      <c r="AM256" s="1792">
        <f t="shared" si="96"/>
        <v>0</v>
      </c>
      <c r="AN256" s="1792">
        <f t="shared" si="97"/>
        <v>0</v>
      </c>
      <c r="AO256" s="1792">
        <f t="shared" si="98"/>
        <v>0</v>
      </c>
      <c r="AP256" s="1792">
        <f t="shared" si="99"/>
        <v>0</v>
      </c>
      <c r="AQ256" s="1792">
        <f t="shared" si="100"/>
        <v>0</v>
      </c>
      <c r="AR256" s="1792">
        <f t="shared" si="101"/>
        <v>0</v>
      </c>
      <c r="AS256" s="1792">
        <f t="shared" si="102"/>
        <v>0</v>
      </c>
      <c r="AT256" s="1792">
        <f t="shared" si="103"/>
        <v>0</v>
      </c>
      <c r="AU256" s="1792">
        <f t="shared" si="104"/>
        <v>0</v>
      </c>
      <c r="AV256" s="1792">
        <f t="shared" si="105"/>
        <v>9273423.9613528959</v>
      </c>
      <c r="AW256" s="1792">
        <f t="shared" si="106"/>
        <v>0</v>
      </c>
      <c r="AX256" s="1792">
        <f t="shared" si="107"/>
        <v>0</v>
      </c>
      <c r="AY256" s="1792">
        <f t="shared" si="108"/>
        <v>0</v>
      </c>
      <c r="AZ256" s="1792">
        <f t="shared" si="109"/>
        <v>0</v>
      </c>
      <c r="BA256" s="1792">
        <f t="shared" si="110"/>
        <v>0</v>
      </c>
      <c r="BB256" s="1792">
        <f t="shared" si="111"/>
        <v>0</v>
      </c>
      <c r="BC256" s="1792">
        <f t="shared" si="112"/>
        <v>0</v>
      </c>
      <c r="BD256" s="1792">
        <f t="shared" si="113"/>
        <v>0</v>
      </c>
      <c r="BE256" s="1792">
        <f t="shared" si="114"/>
        <v>0</v>
      </c>
      <c r="BF256" s="1792">
        <f t="shared" si="115"/>
        <v>0</v>
      </c>
      <c r="BG256" s="1792">
        <f t="shared" si="116"/>
        <v>0</v>
      </c>
      <c r="BH256" s="1792">
        <f t="shared" si="117"/>
        <v>0</v>
      </c>
      <c r="BI256" s="1792">
        <f t="shared" si="118"/>
        <v>0</v>
      </c>
      <c r="BJ256" s="1792">
        <f t="shared" si="119"/>
        <v>0</v>
      </c>
      <c r="BK256" s="1792">
        <f t="shared" si="120"/>
        <v>0</v>
      </c>
      <c r="BL256" s="1792">
        <f t="shared" si="121"/>
        <v>0</v>
      </c>
      <c r="BM256" s="1792">
        <f t="shared" si="122"/>
        <v>0</v>
      </c>
      <c r="BN256" s="1792">
        <f t="shared" si="123"/>
        <v>0</v>
      </c>
      <c r="BO256" s="1792">
        <f t="shared" si="124"/>
        <v>0</v>
      </c>
      <c r="BP256" s="1792">
        <f t="shared" si="125"/>
        <v>0</v>
      </c>
      <c r="BQ256" s="1792">
        <f t="shared" si="126"/>
        <v>0</v>
      </c>
      <c r="BR256" s="1792">
        <f t="shared" si="127"/>
        <v>0</v>
      </c>
      <c r="BS256" s="1792">
        <f t="shared" si="128"/>
        <v>0</v>
      </c>
      <c r="BT256" s="1792">
        <f t="shared" si="129"/>
        <v>0</v>
      </c>
      <c r="BU256" s="1792">
        <f t="shared" si="130"/>
        <v>0</v>
      </c>
      <c r="BV256" s="1792">
        <f t="shared" si="131"/>
        <v>0</v>
      </c>
      <c r="BW256" s="1792">
        <f t="shared" si="132"/>
        <v>0</v>
      </c>
      <c r="BX256" s="1792">
        <f t="shared" si="133"/>
        <v>0</v>
      </c>
      <c r="BY256" s="1792">
        <f t="shared" si="134"/>
        <v>0</v>
      </c>
      <c r="BZ256" s="1792">
        <f t="shared" si="135"/>
        <v>0</v>
      </c>
      <c r="CA256" s="1792">
        <f t="shared" si="136"/>
        <v>0</v>
      </c>
      <c r="CB256" s="1792">
        <f t="shared" si="137"/>
        <v>0</v>
      </c>
      <c r="CC256" s="1792">
        <f t="shared" si="138"/>
        <v>0</v>
      </c>
      <c r="CD256" s="1792">
        <f t="shared" si="139"/>
        <v>0</v>
      </c>
      <c r="CE256" s="1792">
        <f t="shared" si="140"/>
        <v>0</v>
      </c>
      <c r="CF256" s="1792">
        <f t="shared" si="141"/>
        <v>0</v>
      </c>
      <c r="CG256" s="1792">
        <f t="shared" si="142"/>
        <v>0</v>
      </c>
      <c r="CH256" s="1792">
        <f t="shared" si="143"/>
        <v>0</v>
      </c>
      <c r="CI256" s="1792">
        <f t="shared" si="144"/>
        <v>0</v>
      </c>
      <c r="CJ256" s="1792">
        <f t="shared" si="145"/>
        <v>0</v>
      </c>
      <c r="CK256" s="1792">
        <f t="shared" si="146"/>
        <v>0</v>
      </c>
      <c r="CL256" s="1792">
        <f t="shared" si="147"/>
        <v>0</v>
      </c>
      <c r="CM256" s="1769"/>
      <c r="CN256" s="1769"/>
      <c r="CO256" s="1769"/>
      <c r="CP256" s="1769"/>
      <c r="CQ256" s="1916"/>
      <c r="CR256" s="1769"/>
      <c r="CS256" s="1769"/>
      <c r="CT256" s="1769"/>
    </row>
    <row r="257" spans="1:98" ht="12.75" x14ac:dyDescent="0.2">
      <c r="A257" s="1781"/>
      <c r="B257" s="218" t="s">
        <v>697</v>
      </c>
      <c r="C257" s="1792">
        <f t="shared" si="60"/>
        <v>10175450.955</v>
      </c>
      <c r="D257" s="1792">
        <f t="shared" si="61"/>
        <v>10175450.955</v>
      </c>
      <c r="E257" s="1792">
        <f t="shared" si="62"/>
        <v>0</v>
      </c>
      <c r="F257" s="1792">
        <f t="shared" si="63"/>
        <v>10175450.955</v>
      </c>
      <c r="G257" s="1792">
        <f t="shared" si="64"/>
        <v>3213024.3355996693</v>
      </c>
      <c r="H257" s="1792">
        <f t="shared" si="65"/>
        <v>2741859.7684916756</v>
      </c>
      <c r="I257" s="1792">
        <f t="shared" si="66"/>
        <v>3261829.8248048895</v>
      </c>
      <c r="J257" s="1792">
        <f t="shared" si="67"/>
        <v>0</v>
      </c>
      <c r="K257" s="1792">
        <f t="shared" si="68"/>
        <v>0</v>
      </c>
      <c r="L257" s="1792">
        <f t="shared" si="69"/>
        <v>928676.53542637359</v>
      </c>
      <c r="M257" s="1792">
        <f t="shared" si="70"/>
        <v>21893.557240050162</v>
      </c>
      <c r="N257" s="1792">
        <f t="shared" si="71"/>
        <v>0</v>
      </c>
      <c r="O257" s="1792">
        <f t="shared" si="72"/>
        <v>8166.9334373425545</v>
      </c>
      <c r="P257" s="1792">
        <f t="shared" si="73"/>
        <v>0</v>
      </c>
      <c r="Q257" s="1792">
        <f t="shared" si="74"/>
        <v>0</v>
      </c>
      <c r="R257" s="1792">
        <f t="shared" si="75"/>
        <v>0</v>
      </c>
      <c r="S257" s="1792">
        <f t="shared" si="76"/>
        <v>0</v>
      </c>
      <c r="T257" s="1792">
        <f t="shared" si="77"/>
        <v>0</v>
      </c>
      <c r="U257" s="1792">
        <f t="shared" si="78"/>
        <v>0</v>
      </c>
      <c r="V257" s="1792">
        <f t="shared" si="79"/>
        <v>0</v>
      </c>
      <c r="W257" s="1792">
        <f t="shared" si="80"/>
        <v>0</v>
      </c>
      <c r="X257" s="1792">
        <f t="shared" si="81"/>
        <v>0</v>
      </c>
      <c r="Y257" s="1792">
        <f t="shared" si="82"/>
        <v>0</v>
      </c>
      <c r="Z257" s="1792">
        <f t="shared" si="83"/>
        <v>0</v>
      </c>
      <c r="AA257" s="1792">
        <f t="shared" si="84"/>
        <v>10175450.955000002</v>
      </c>
      <c r="AB257" s="1792">
        <f t="shared" si="85"/>
        <v>0</v>
      </c>
      <c r="AC257" s="1792">
        <f t="shared" si="86"/>
        <v>0</v>
      </c>
      <c r="AD257" s="1792">
        <f t="shared" si="87"/>
        <v>0</v>
      </c>
      <c r="AE257" s="1792">
        <f t="shared" si="88"/>
        <v>0</v>
      </c>
      <c r="AF257" s="1792">
        <f t="shared" si="89"/>
        <v>0</v>
      </c>
      <c r="AG257" s="1792">
        <f t="shared" si="90"/>
        <v>0</v>
      </c>
      <c r="AH257" s="1792">
        <f t="shared" si="91"/>
        <v>0</v>
      </c>
      <c r="AI257" s="1792">
        <f t="shared" si="92"/>
        <v>0</v>
      </c>
      <c r="AJ257" s="1792">
        <f t="shared" si="93"/>
        <v>0</v>
      </c>
      <c r="AK257" s="1792">
        <f t="shared" si="94"/>
        <v>0</v>
      </c>
      <c r="AL257" s="1792">
        <f t="shared" si="95"/>
        <v>0</v>
      </c>
      <c r="AM257" s="1792">
        <f t="shared" si="96"/>
        <v>0</v>
      </c>
      <c r="AN257" s="1792">
        <f t="shared" si="97"/>
        <v>0</v>
      </c>
      <c r="AO257" s="1792">
        <f t="shared" si="98"/>
        <v>0</v>
      </c>
      <c r="AP257" s="1792">
        <f t="shared" si="99"/>
        <v>0</v>
      </c>
      <c r="AQ257" s="1792">
        <f t="shared" si="100"/>
        <v>0</v>
      </c>
      <c r="AR257" s="1792">
        <f t="shared" si="101"/>
        <v>0</v>
      </c>
      <c r="AS257" s="1792">
        <f t="shared" si="102"/>
        <v>0</v>
      </c>
      <c r="AT257" s="1792">
        <f t="shared" si="103"/>
        <v>0</v>
      </c>
      <c r="AU257" s="1792">
        <f t="shared" si="104"/>
        <v>0</v>
      </c>
      <c r="AV257" s="1792">
        <f t="shared" si="105"/>
        <v>0</v>
      </c>
      <c r="AW257" s="1792">
        <f t="shared" si="106"/>
        <v>0</v>
      </c>
      <c r="AX257" s="1792">
        <f t="shared" si="107"/>
        <v>0</v>
      </c>
      <c r="AY257" s="1792">
        <f t="shared" si="108"/>
        <v>0</v>
      </c>
      <c r="AZ257" s="1792">
        <f t="shared" si="109"/>
        <v>0</v>
      </c>
      <c r="BA257" s="1792">
        <f t="shared" si="110"/>
        <v>0</v>
      </c>
      <c r="BB257" s="1792">
        <f t="shared" si="111"/>
        <v>0</v>
      </c>
      <c r="BC257" s="1792">
        <f t="shared" si="112"/>
        <v>0</v>
      </c>
      <c r="BD257" s="1792">
        <f t="shared" si="113"/>
        <v>0</v>
      </c>
      <c r="BE257" s="1792">
        <f t="shared" si="114"/>
        <v>0</v>
      </c>
      <c r="BF257" s="1792">
        <f t="shared" si="115"/>
        <v>0</v>
      </c>
      <c r="BG257" s="1792">
        <f t="shared" si="116"/>
        <v>0</v>
      </c>
      <c r="BH257" s="1792">
        <f t="shared" si="117"/>
        <v>0</v>
      </c>
      <c r="BI257" s="1792">
        <f t="shared" si="118"/>
        <v>0</v>
      </c>
      <c r="BJ257" s="1792">
        <f t="shared" si="119"/>
        <v>0</v>
      </c>
      <c r="BK257" s="1792">
        <f t="shared" si="120"/>
        <v>0</v>
      </c>
      <c r="BL257" s="1792">
        <f t="shared" si="121"/>
        <v>0</v>
      </c>
      <c r="BM257" s="1792">
        <f t="shared" si="122"/>
        <v>0</v>
      </c>
      <c r="BN257" s="1792">
        <f t="shared" si="123"/>
        <v>0</v>
      </c>
      <c r="BO257" s="1792">
        <f t="shared" si="124"/>
        <v>0</v>
      </c>
      <c r="BP257" s="1792">
        <f t="shared" si="125"/>
        <v>0</v>
      </c>
      <c r="BQ257" s="1792">
        <f t="shared" si="126"/>
        <v>0</v>
      </c>
      <c r="BR257" s="1792">
        <f t="shared" si="127"/>
        <v>0</v>
      </c>
      <c r="BS257" s="1792">
        <f t="shared" si="128"/>
        <v>0</v>
      </c>
      <c r="BT257" s="1792">
        <f t="shared" si="129"/>
        <v>0</v>
      </c>
      <c r="BU257" s="1792">
        <f t="shared" si="130"/>
        <v>0</v>
      </c>
      <c r="BV257" s="1792">
        <f t="shared" si="131"/>
        <v>0</v>
      </c>
      <c r="BW257" s="1792">
        <f t="shared" si="132"/>
        <v>0</v>
      </c>
      <c r="BX257" s="1792">
        <f t="shared" si="133"/>
        <v>0</v>
      </c>
      <c r="BY257" s="1792">
        <f t="shared" si="134"/>
        <v>0</v>
      </c>
      <c r="BZ257" s="1792">
        <f t="shared" si="135"/>
        <v>0</v>
      </c>
      <c r="CA257" s="1792">
        <f t="shared" si="136"/>
        <v>0</v>
      </c>
      <c r="CB257" s="1792">
        <f t="shared" si="137"/>
        <v>0</v>
      </c>
      <c r="CC257" s="1792">
        <f t="shared" si="138"/>
        <v>0</v>
      </c>
      <c r="CD257" s="1792">
        <f t="shared" si="139"/>
        <v>0</v>
      </c>
      <c r="CE257" s="1792">
        <f t="shared" si="140"/>
        <v>0</v>
      </c>
      <c r="CF257" s="1792">
        <f t="shared" si="141"/>
        <v>0</v>
      </c>
      <c r="CG257" s="1792">
        <f t="shared" si="142"/>
        <v>0</v>
      </c>
      <c r="CH257" s="1792">
        <f t="shared" si="143"/>
        <v>0</v>
      </c>
      <c r="CI257" s="1792">
        <f t="shared" si="144"/>
        <v>0</v>
      </c>
      <c r="CJ257" s="1792">
        <f t="shared" si="145"/>
        <v>0</v>
      </c>
      <c r="CK257" s="1792">
        <f t="shared" si="146"/>
        <v>0</v>
      </c>
      <c r="CL257" s="1792">
        <f t="shared" si="147"/>
        <v>0</v>
      </c>
      <c r="CM257" s="1769"/>
      <c r="CN257" s="1769"/>
      <c r="CO257" s="1769"/>
      <c r="CP257" s="1769"/>
      <c r="CQ257" s="1916"/>
      <c r="CR257" s="1769"/>
      <c r="CS257" s="1769"/>
      <c r="CT257" s="1769"/>
    </row>
    <row r="258" spans="1:98" x14ac:dyDescent="0.2">
      <c r="B258" s="1068"/>
      <c r="C258" s="1049"/>
      <c r="D258" s="1050"/>
      <c r="E258" s="1051"/>
      <c r="F258" s="1052"/>
      <c r="G258" s="1069"/>
      <c r="H258" s="1069"/>
      <c r="I258" s="1069"/>
      <c r="J258" s="1069"/>
      <c r="K258" s="1069"/>
      <c r="L258" s="1069"/>
      <c r="M258" s="1069"/>
      <c r="N258" s="1069"/>
      <c r="O258" s="1069"/>
      <c r="P258" s="1069"/>
      <c r="Q258" s="1069"/>
      <c r="R258" s="1069"/>
      <c r="S258" s="1069"/>
      <c r="T258" s="1069"/>
      <c r="U258" s="1069"/>
      <c r="V258" s="1069"/>
      <c r="W258" s="1069"/>
      <c r="X258" s="1069"/>
      <c r="Y258" s="1069"/>
      <c r="Z258" s="1111"/>
      <c r="AA258" s="1111"/>
      <c r="AB258" s="1111"/>
      <c r="AC258" s="1111"/>
      <c r="AD258" s="1069"/>
      <c r="AE258" s="1069"/>
      <c r="AF258" s="1069"/>
      <c r="AG258" s="1069"/>
      <c r="AH258" s="1069"/>
      <c r="AI258" s="1069"/>
      <c r="AJ258" s="1069"/>
      <c r="AK258" s="1069"/>
      <c r="AL258" s="1069"/>
      <c r="AM258" s="1069"/>
      <c r="AN258" s="1069"/>
      <c r="AO258" s="1069"/>
      <c r="AP258" s="1069"/>
      <c r="AQ258" s="1069"/>
      <c r="AR258" s="1069"/>
      <c r="AS258" s="1069"/>
      <c r="AT258" s="1069"/>
      <c r="AU258" s="1069"/>
      <c r="AV258" s="1070"/>
      <c r="AW258" s="1069"/>
      <c r="AX258" s="1069"/>
      <c r="AY258" s="1069"/>
      <c r="AZ258" s="1069"/>
      <c r="BA258" s="1069"/>
      <c r="BB258" s="1069"/>
      <c r="BC258" s="1069"/>
      <c r="BD258" s="1069"/>
      <c r="BE258" s="1069"/>
      <c r="BF258" s="1069"/>
      <c r="BG258" s="1069"/>
      <c r="BH258" s="1069"/>
      <c r="BI258" s="1069"/>
      <c r="BJ258" s="1069"/>
      <c r="BK258" s="1069"/>
      <c r="BL258" s="1069"/>
      <c r="BM258" s="1069"/>
      <c r="BN258" s="1069"/>
      <c r="BO258" s="1069"/>
      <c r="BP258" s="1069"/>
      <c r="BQ258" s="1780"/>
      <c r="BR258" s="1069"/>
      <c r="BS258" s="1069"/>
      <c r="BT258" s="1069"/>
      <c r="BU258" s="1069"/>
      <c r="BV258" s="1069"/>
      <c r="BW258" s="1069"/>
      <c r="BX258" s="1069"/>
      <c r="BY258" s="1069"/>
      <c r="BZ258" s="1069"/>
      <c r="CA258" s="1069"/>
      <c r="CB258" s="1069"/>
      <c r="CC258" s="1069"/>
      <c r="CD258" s="1069"/>
      <c r="CE258" s="1069"/>
      <c r="CF258" s="1069"/>
      <c r="CG258" s="1069"/>
      <c r="CH258" s="1069"/>
      <c r="CI258" s="1069"/>
      <c r="CJ258" s="1069"/>
      <c r="CK258" s="1111"/>
      <c r="CL258" s="1111"/>
      <c r="CM258" s="1065"/>
      <c r="CN258" s="67"/>
      <c r="CO258" s="67"/>
    </row>
    <row r="259" spans="1:98" ht="16.5" thickBot="1" x14ac:dyDescent="0.25">
      <c r="B259" s="1775" t="s">
        <v>763</v>
      </c>
      <c r="C259" s="1777">
        <f t="shared" ref="C259:BM259" si="148">SUM(C224:C257)</f>
        <v>57651882.76819206</v>
      </c>
      <c r="D259" s="1777">
        <f t="shared" si="148"/>
        <v>27407527.877772354</v>
      </c>
      <c r="E259" s="1777">
        <f t="shared" si="148"/>
        <v>34782644.346651569</v>
      </c>
      <c r="F259" s="1777">
        <f t="shared" si="148"/>
        <v>62190172.22442393</v>
      </c>
      <c r="G259" s="1777">
        <f t="shared" si="148"/>
        <v>4543203.4790679514</v>
      </c>
      <c r="H259" s="1777">
        <f t="shared" si="148"/>
        <v>4429475.3024701793</v>
      </c>
      <c r="I259" s="1777">
        <f t="shared" si="148"/>
        <v>4895080.7846818939</v>
      </c>
      <c r="J259" s="1777">
        <f t="shared" si="148"/>
        <v>0</v>
      </c>
      <c r="K259" s="1777">
        <f t="shared" si="148"/>
        <v>0</v>
      </c>
      <c r="L259" s="1777">
        <f t="shared" si="148"/>
        <v>1185351.5802217261</v>
      </c>
      <c r="M259" s="1777">
        <f t="shared" si="148"/>
        <v>33324.65525005469</v>
      </c>
      <c r="N259" s="1777">
        <f t="shared" si="148"/>
        <v>0</v>
      </c>
      <c r="O259" s="1777">
        <f t="shared" si="148"/>
        <v>10036.963309837556</v>
      </c>
      <c r="P259" s="1777">
        <f t="shared" si="148"/>
        <v>0</v>
      </c>
      <c r="Q259" s="1777">
        <f t="shared" si="148"/>
        <v>0</v>
      </c>
      <c r="R259" s="1777">
        <f t="shared" si="148"/>
        <v>0</v>
      </c>
      <c r="S259" s="1777">
        <f t="shared" si="148"/>
        <v>0</v>
      </c>
      <c r="T259" s="1777">
        <f t="shared" si="148"/>
        <v>0</v>
      </c>
      <c r="U259" s="1777">
        <f t="shared" si="148"/>
        <v>0</v>
      </c>
      <c r="V259" s="1777">
        <f t="shared" si="148"/>
        <v>0</v>
      </c>
      <c r="W259" s="1777">
        <f t="shared" si="148"/>
        <v>0</v>
      </c>
      <c r="X259" s="1777">
        <f t="shared" si="148"/>
        <v>0</v>
      </c>
      <c r="Y259" s="1777">
        <f t="shared" si="148"/>
        <v>0</v>
      </c>
      <c r="Z259" s="1777">
        <f t="shared" si="148"/>
        <v>0</v>
      </c>
      <c r="AA259" s="1777">
        <f t="shared" si="148"/>
        <v>15096472.765001643</v>
      </c>
      <c r="AB259" s="1777">
        <f t="shared" si="148"/>
        <v>11206160.067964772</v>
      </c>
      <c r="AC259" s="1777">
        <f t="shared" si="148"/>
        <v>1828296.2160949011</v>
      </c>
      <c r="AD259" s="1777">
        <f t="shared" si="148"/>
        <v>399544.09618622612</v>
      </c>
      <c r="AE259" s="1777">
        <f t="shared" si="148"/>
        <v>0</v>
      </c>
      <c r="AF259" s="1777">
        <f t="shared" si="148"/>
        <v>0</v>
      </c>
      <c r="AG259" s="1777">
        <f t="shared" si="148"/>
        <v>3170.3268779919827</v>
      </c>
      <c r="AH259" s="1777">
        <f t="shared" si="148"/>
        <v>809461.03742214467</v>
      </c>
      <c r="AI259" s="1777">
        <f t="shared" si="148"/>
        <v>0</v>
      </c>
      <c r="AJ259" s="1777">
        <f t="shared" si="148"/>
        <v>26581.17935640032</v>
      </c>
      <c r="AK259" s="1777">
        <f t="shared" si="148"/>
        <v>0</v>
      </c>
      <c r="AL259" s="1777">
        <f t="shared" si="148"/>
        <v>0</v>
      </c>
      <c r="AM259" s="1777">
        <f t="shared" si="148"/>
        <v>0</v>
      </c>
      <c r="AN259" s="1777">
        <f t="shared" si="148"/>
        <v>0</v>
      </c>
      <c r="AO259" s="1777">
        <f t="shared" si="148"/>
        <v>0</v>
      </c>
      <c r="AP259" s="1777">
        <f t="shared" si="148"/>
        <v>0</v>
      </c>
      <c r="AQ259" s="1777">
        <f t="shared" si="148"/>
        <v>0</v>
      </c>
      <c r="AR259" s="1777">
        <f t="shared" si="148"/>
        <v>0</v>
      </c>
      <c r="AS259" s="1777">
        <f t="shared" si="148"/>
        <v>0</v>
      </c>
      <c r="AT259" s="1777">
        <f t="shared" si="148"/>
        <v>0</v>
      </c>
      <c r="AU259" s="1777">
        <f t="shared" si="148"/>
        <v>0</v>
      </c>
      <c r="AV259" s="1777">
        <f t="shared" si="148"/>
        <v>14273212.923902433</v>
      </c>
      <c r="AW259" s="1777">
        <f t="shared" si="148"/>
        <v>-813541.32051761576</v>
      </c>
      <c r="AX259" s="1777">
        <f t="shared" si="148"/>
        <v>-310739.55956192437</v>
      </c>
      <c r="AY259" s="1777">
        <f t="shared" si="148"/>
        <v>-262387.10339799983</v>
      </c>
      <c r="AZ259" s="1777">
        <f t="shared" si="148"/>
        <v>0</v>
      </c>
      <c r="BA259" s="1777">
        <f t="shared" si="148"/>
        <v>0</v>
      </c>
      <c r="BB259" s="1777">
        <f t="shared" si="148"/>
        <v>-56406.887318419482</v>
      </c>
      <c r="BC259" s="1777">
        <f t="shared" si="148"/>
        <v>-41641.765514862818</v>
      </c>
      <c r="BD259" s="1777">
        <f t="shared" si="148"/>
        <v>0</v>
      </c>
      <c r="BE259" s="1777">
        <f t="shared" si="148"/>
        <v>-1932.2181698801421</v>
      </c>
      <c r="BF259" s="1777">
        <f t="shared" si="148"/>
        <v>0</v>
      </c>
      <c r="BG259" s="1777">
        <f t="shared" si="148"/>
        <v>0</v>
      </c>
      <c r="BH259" s="1777">
        <f t="shared" si="148"/>
        <v>0</v>
      </c>
      <c r="BI259" s="1777">
        <f t="shared" si="148"/>
        <v>0</v>
      </c>
      <c r="BJ259" s="1777">
        <f t="shared" si="148"/>
        <v>0</v>
      </c>
      <c r="BK259" s="1777">
        <f t="shared" si="148"/>
        <v>0</v>
      </c>
      <c r="BL259" s="1777">
        <f t="shared" si="148"/>
        <v>0</v>
      </c>
      <c r="BM259" s="1777">
        <f t="shared" si="148"/>
        <v>0</v>
      </c>
      <c r="BN259" s="1777">
        <f t="shared" ref="BN259:CL259" si="149">SUM(BN224:BN257)</f>
        <v>0</v>
      </c>
      <c r="BO259" s="1777">
        <f t="shared" si="149"/>
        <v>0</v>
      </c>
      <c r="BP259" s="1777">
        <f t="shared" si="149"/>
        <v>0</v>
      </c>
      <c r="BQ259" s="1777">
        <f t="shared" si="149"/>
        <v>-1486648.8544807027</v>
      </c>
      <c r="BR259" s="1777">
        <f t="shared" si="149"/>
        <v>10873699.2451065</v>
      </c>
      <c r="BS259" s="1777">
        <f t="shared" si="149"/>
        <v>5635313.5260777446</v>
      </c>
      <c r="BT259" s="1777">
        <f t="shared" si="149"/>
        <v>10176519.193536229</v>
      </c>
      <c r="BU259" s="1777">
        <f t="shared" si="149"/>
        <v>0</v>
      </c>
      <c r="BV259" s="1777">
        <f t="shared" si="149"/>
        <v>0</v>
      </c>
      <c r="BW259" s="1777">
        <f t="shared" si="149"/>
        <v>2826709.7024511774</v>
      </c>
      <c r="BX259" s="1777">
        <f t="shared" si="149"/>
        <v>222263.63832158182</v>
      </c>
      <c r="BY259" s="1777">
        <f t="shared" si="149"/>
        <v>0</v>
      </c>
      <c r="BZ259" s="1777">
        <f t="shared" si="149"/>
        <v>34340.628275455012</v>
      </c>
      <c r="CA259" s="1777">
        <f t="shared" si="149"/>
        <v>0</v>
      </c>
      <c r="CB259" s="1777">
        <f t="shared" si="149"/>
        <v>0</v>
      </c>
      <c r="CC259" s="1777">
        <f t="shared" si="149"/>
        <v>0</v>
      </c>
      <c r="CD259" s="1777">
        <f t="shared" si="149"/>
        <v>0</v>
      </c>
      <c r="CE259" s="1777">
        <f t="shared" si="149"/>
        <v>0</v>
      </c>
      <c r="CF259" s="1777">
        <f t="shared" si="149"/>
        <v>0</v>
      </c>
      <c r="CG259" s="1777">
        <f t="shared" si="149"/>
        <v>0</v>
      </c>
      <c r="CH259" s="1777">
        <f t="shared" si="149"/>
        <v>0</v>
      </c>
      <c r="CI259" s="1777">
        <f t="shared" si="149"/>
        <v>0</v>
      </c>
      <c r="CJ259" s="1777">
        <f t="shared" si="149"/>
        <v>0</v>
      </c>
      <c r="CK259" s="1777">
        <f t="shared" si="149"/>
        <v>0</v>
      </c>
      <c r="CL259" s="1777">
        <f t="shared" si="149"/>
        <v>29768845.93376869</v>
      </c>
      <c r="CM259" s="1065"/>
      <c r="CN259" s="67"/>
      <c r="CO259" s="67"/>
    </row>
    <row r="260" spans="1:98" ht="12" thickTop="1" x14ac:dyDescent="0.2">
      <c r="B260" s="1793"/>
      <c r="I260" s="1069"/>
      <c r="J260" s="1069"/>
      <c r="K260" s="1069"/>
      <c r="L260" s="1069"/>
      <c r="M260" s="1069"/>
      <c r="N260" s="1069"/>
      <c r="O260" s="1069"/>
      <c r="P260" s="1069"/>
      <c r="Q260" s="1069"/>
      <c r="R260" s="1069"/>
      <c r="S260" s="1069"/>
      <c r="T260" s="1069"/>
      <c r="U260" s="1069"/>
      <c r="V260" s="1069"/>
      <c r="W260" s="1069"/>
      <c r="X260" s="1069"/>
      <c r="Y260" s="1069"/>
      <c r="Z260" s="1069"/>
      <c r="AA260" s="1069"/>
      <c r="AB260" s="1111"/>
      <c r="AC260" s="1111"/>
      <c r="AD260" s="1111"/>
      <c r="AE260" s="1111"/>
      <c r="AF260" s="1069"/>
      <c r="AG260" s="1069"/>
      <c r="AH260" s="1069"/>
      <c r="AI260" s="1069"/>
      <c r="AJ260" s="1069"/>
      <c r="AK260" s="1069"/>
      <c r="AL260" s="1069"/>
      <c r="AM260" s="1069"/>
      <c r="AN260" s="1069"/>
      <c r="AO260" s="1069"/>
      <c r="AP260" s="1069"/>
      <c r="AQ260" s="1069"/>
      <c r="AR260" s="1069"/>
      <c r="AS260" s="1069"/>
      <c r="AT260" s="1069"/>
      <c r="AU260" s="1069"/>
      <c r="AV260" s="1069"/>
      <c r="AW260" s="1069"/>
      <c r="AX260" s="1070"/>
      <c r="AY260" s="1069"/>
      <c r="AZ260" s="1069"/>
      <c r="BA260" s="1069"/>
      <c r="BB260" s="1069"/>
      <c r="BC260" s="1069"/>
      <c r="BD260" s="1069"/>
      <c r="BE260" s="1069"/>
      <c r="BF260" s="1069"/>
      <c r="BG260" s="1069"/>
      <c r="BH260" s="1069"/>
      <c r="BI260" s="1069"/>
      <c r="BJ260" s="1069"/>
      <c r="BK260" s="1069"/>
      <c r="BL260" s="1069"/>
      <c r="BM260" s="1069"/>
      <c r="BN260" s="1069"/>
      <c r="BO260" s="1069"/>
      <c r="BP260" s="1069"/>
      <c r="BQ260" s="1069"/>
      <c r="BR260" s="1069"/>
      <c r="BS260" s="1111"/>
      <c r="BT260" s="1069"/>
      <c r="BU260" s="1069"/>
      <c r="BV260" s="1069"/>
      <c r="BW260" s="1069"/>
      <c r="BX260" s="1069"/>
      <c r="BY260" s="1069"/>
      <c r="BZ260" s="1069"/>
      <c r="CA260" s="1069"/>
      <c r="CB260" s="1069"/>
      <c r="CC260" s="1069"/>
      <c r="CD260" s="1069"/>
      <c r="CE260" s="1069"/>
      <c r="CF260" s="1069"/>
      <c r="CG260" s="1069"/>
      <c r="CH260" s="1069"/>
      <c r="CI260" s="1069"/>
      <c r="CJ260" s="1069"/>
      <c r="CK260" s="1069"/>
      <c r="CL260" s="1069"/>
      <c r="CM260" s="1111"/>
      <c r="CN260" s="1111"/>
    </row>
    <row r="261" spans="1:98" x14ac:dyDescent="0.2">
      <c r="B261" s="1068"/>
      <c r="I261" s="1069"/>
      <c r="J261" s="1069"/>
      <c r="K261" s="1069"/>
      <c r="L261" s="1069"/>
      <c r="M261" s="1069"/>
      <c r="N261" s="1069"/>
      <c r="O261" s="1069"/>
      <c r="P261" s="1069"/>
      <c r="Q261" s="1069"/>
      <c r="R261" s="1069"/>
      <c r="S261" s="1069"/>
      <c r="T261" s="1069"/>
      <c r="U261" s="1069"/>
      <c r="V261" s="1069"/>
      <c r="W261" s="1069"/>
      <c r="X261" s="1069"/>
      <c r="Y261" s="1069"/>
      <c r="Z261" s="1069"/>
      <c r="AA261" s="1069"/>
      <c r="AB261" s="1111"/>
      <c r="AC261" s="1111"/>
      <c r="AD261" s="1111"/>
      <c r="AE261" s="1111"/>
      <c r="AF261" s="1069"/>
      <c r="AG261" s="1069"/>
      <c r="AH261" s="1069"/>
      <c r="AI261" s="1069"/>
      <c r="AJ261" s="1069"/>
      <c r="AK261" s="1069"/>
      <c r="AL261" s="1069"/>
      <c r="AM261" s="1069"/>
      <c r="AN261" s="1069"/>
      <c r="AO261" s="1069"/>
      <c r="AP261" s="1069"/>
      <c r="AQ261" s="1069"/>
      <c r="AR261" s="1069"/>
      <c r="AS261" s="1069"/>
      <c r="AT261" s="1069"/>
      <c r="AU261" s="1069"/>
      <c r="AV261" s="1069"/>
      <c r="AW261" s="1069"/>
      <c r="AX261" s="1070"/>
      <c r="AY261" s="1069"/>
      <c r="AZ261" s="1069"/>
      <c r="BA261" s="1069"/>
      <c r="BB261" s="1069"/>
      <c r="BC261" s="1069"/>
      <c r="BD261" s="1069"/>
      <c r="BE261" s="1069"/>
      <c r="BF261" s="1069"/>
      <c r="BG261" s="1069"/>
      <c r="BH261" s="1069"/>
      <c r="BI261" s="1069"/>
      <c r="BJ261" s="1069"/>
      <c r="BK261" s="1069"/>
      <c r="BL261" s="1069"/>
      <c r="BM261" s="1069"/>
      <c r="BN261" s="1069"/>
      <c r="BO261" s="1069"/>
      <c r="BP261" s="1069"/>
      <c r="BQ261" s="1069"/>
      <c r="BR261" s="1069"/>
      <c r="BS261" s="1111"/>
      <c r="BT261" s="1069"/>
      <c r="BU261" s="1069"/>
      <c r="BV261" s="1069"/>
      <c r="BW261" s="1069"/>
      <c r="BX261" s="1069"/>
      <c r="BY261" s="1069"/>
      <c r="BZ261" s="1069"/>
      <c r="CA261" s="1069"/>
      <c r="CB261" s="1069"/>
      <c r="CC261" s="1069"/>
      <c r="CD261" s="1069"/>
      <c r="CE261" s="1069"/>
      <c r="CF261" s="1069"/>
      <c r="CG261" s="1069"/>
      <c r="CH261" s="1069"/>
      <c r="CI261" s="1069"/>
      <c r="CJ261" s="1069"/>
      <c r="CK261" s="1069"/>
      <c r="CL261" s="1069"/>
      <c r="CM261" s="1111"/>
      <c r="CN261" s="1111"/>
    </row>
    <row r="262" spans="1:98" x14ac:dyDescent="0.2">
      <c r="B262" s="1793"/>
      <c r="I262" s="1069"/>
      <c r="J262" s="1069"/>
      <c r="K262" s="1069"/>
      <c r="L262" s="1069"/>
      <c r="M262" s="1069"/>
      <c r="N262" s="1069"/>
      <c r="O262" s="1069"/>
      <c r="P262" s="1069"/>
      <c r="Q262" s="1069"/>
      <c r="R262" s="1069"/>
      <c r="S262" s="1069"/>
      <c r="T262" s="1069"/>
      <c r="U262" s="1069"/>
      <c r="V262" s="1069"/>
      <c r="W262" s="1069"/>
      <c r="X262" s="1069"/>
      <c r="Y262" s="1069"/>
      <c r="Z262" s="1069"/>
      <c r="AA262" s="1069"/>
      <c r="AB262" s="1111"/>
      <c r="AC262" s="1111"/>
      <c r="AD262" s="1111"/>
      <c r="AE262" s="1111"/>
      <c r="AF262" s="1069"/>
      <c r="AG262" s="1069"/>
      <c r="AH262" s="1069"/>
      <c r="AI262" s="1069"/>
      <c r="AJ262" s="1069"/>
      <c r="AK262" s="1069"/>
      <c r="AL262" s="1069"/>
      <c r="AM262" s="1069"/>
      <c r="AN262" s="1069"/>
      <c r="AO262" s="1069"/>
      <c r="AP262" s="1069"/>
      <c r="AQ262" s="1069"/>
      <c r="AR262" s="1069"/>
      <c r="AS262" s="1069"/>
      <c r="AT262" s="1069"/>
      <c r="AU262" s="1069"/>
      <c r="AV262" s="1069"/>
      <c r="AW262" s="1069"/>
      <c r="AX262" s="1070"/>
      <c r="AY262" s="1069"/>
      <c r="AZ262" s="1069"/>
      <c r="BA262" s="1069"/>
      <c r="BB262" s="1069"/>
      <c r="BC262" s="1069"/>
      <c r="BD262" s="1069"/>
      <c r="BE262" s="1069"/>
      <c r="BF262" s="1069"/>
      <c r="BG262" s="1069"/>
      <c r="BH262" s="1069"/>
      <c r="BI262" s="1069"/>
      <c r="BJ262" s="1069"/>
      <c r="BK262" s="1069"/>
      <c r="BL262" s="1069"/>
      <c r="BM262" s="1069"/>
      <c r="BN262" s="1069"/>
      <c r="BO262" s="1069"/>
      <c r="BP262" s="1069"/>
      <c r="BQ262" s="1069"/>
      <c r="BR262" s="1069"/>
      <c r="BS262" s="1111"/>
      <c r="BT262" s="1069"/>
      <c r="BU262" s="1069"/>
      <c r="BV262" s="1069"/>
      <c r="BW262" s="1069"/>
      <c r="BX262" s="1069"/>
      <c r="BY262" s="1069"/>
      <c r="BZ262" s="1069"/>
      <c r="CA262" s="1069"/>
      <c r="CB262" s="1069"/>
      <c r="CC262" s="1069"/>
      <c r="CD262" s="1069"/>
      <c r="CE262" s="1069"/>
      <c r="CF262" s="1069"/>
      <c r="CG262" s="1069"/>
      <c r="CH262" s="1069"/>
      <c r="CI262" s="1069"/>
      <c r="CJ262" s="1069"/>
      <c r="CK262" s="1069"/>
      <c r="CL262" s="1069"/>
      <c r="CM262" s="1111"/>
      <c r="CN262" s="1111"/>
    </row>
    <row r="263" spans="1:98" x14ac:dyDescent="0.2">
      <c r="B263" s="1068"/>
      <c r="I263" s="1069"/>
      <c r="J263" s="1069"/>
      <c r="K263" s="1069"/>
      <c r="L263" s="1069"/>
      <c r="M263" s="1069"/>
      <c r="N263" s="1069"/>
      <c r="O263" s="1069"/>
      <c r="P263" s="1069"/>
      <c r="Q263" s="1069"/>
      <c r="R263" s="1069"/>
      <c r="S263" s="1069"/>
      <c r="T263" s="1069"/>
      <c r="U263" s="1069"/>
      <c r="V263" s="1069"/>
      <c r="W263" s="1069"/>
      <c r="X263" s="1069"/>
      <c r="Y263" s="1069"/>
      <c r="Z263" s="1069"/>
      <c r="AA263" s="1069"/>
      <c r="AB263" s="1111"/>
      <c r="AC263" s="1111"/>
      <c r="AD263" s="1111"/>
      <c r="AE263" s="1111"/>
      <c r="AF263" s="1069"/>
      <c r="AG263" s="1069"/>
      <c r="AH263" s="1069"/>
      <c r="AI263" s="1069"/>
      <c r="AJ263" s="1069"/>
      <c r="AK263" s="1069"/>
      <c r="AL263" s="1069"/>
      <c r="AM263" s="1069"/>
      <c r="AN263" s="1069"/>
      <c r="AO263" s="1069"/>
      <c r="AP263" s="1069"/>
      <c r="AQ263" s="1069"/>
      <c r="AR263" s="1069"/>
      <c r="AS263" s="1069"/>
      <c r="AT263" s="1069"/>
      <c r="AU263" s="1069"/>
      <c r="AV263" s="1069"/>
      <c r="AW263" s="1069"/>
      <c r="AX263" s="1070"/>
      <c r="AY263" s="1069"/>
      <c r="AZ263" s="1069"/>
      <c r="BA263" s="1069"/>
      <c r="BB263" s="1069"/>
      <c r="BC263" s="1069"/>
      <c r="BD263" s="1069"/>
      <c r="BE263" s="1069"/>
      <c r="BF263" s="1069"/>
      <c r="BG263" s="1069"/>
      <c r="BH263" s="1069"/>
      <c r="BI263" s="1069"/>
      <c r="BJ263" s="1069"/>
      <c r="BK263" s="1069"/>
      <c r="BL263" s="1069"/>
      <c r="BM263" s="1069"/>
      <c r="BN263" s="1069"/>
      <c r="BO263" s="1069"/>
      <c r="BP263" s="1069"/>
      <c r="BQ263" s="1069"/>
      <c r="BR263" s="1069"/>
      <c r="BS263" s="1111"/>
      <c r="BT263" s="1069"/>
      <c r="BU263" s="1069"/>
      <c r="BV263" s="1069"/>
      <c r="BW263" s="1069"/>
      <c r="BX263" s="1069"/>
      <c r="BY263" s="1069"/>
      <c r="BZ263" s="1069"/>
      <c r="CA263" s="1069"/>
      <c r="CB263" s="1069"/>
      <c r="CC263" s="1069"/>
      <c r="CD263" s="1069"/>
      <c r="CE263" s="1069"/>
      <c r="CF263" s="1069"/>
      <c r="CG263" s="1069"/>
      <c r="CH263" s="1069"/>
      <c r="CI263" s="1069"/>
      <c r="CJ263" s="1069"/>
      <c r="CK263" s="1069"/>
      <c r="CL263" s="1069"/>
      <c r="CM263" s="1111"/>
      <c r="CN263" s="1111"/>
    </row>
    <row r="264" spans="1:98" x14ac:dyDescent="0.2">
      <c r="B264" s="1068"/>
      <c r="I264" s="1069"/>
      <c r="J264" s="1069"/>
      <c r="K264" s="1069"/>
      <c r="L264" s="1069"/>
      <c r="M264" s="1069"/>
      <c r="N264" s="1069"/>
      <c r="O264" s="1069"/>
      <c r="P264" s="1069"/>
      <c r="Q264" s="1069"/>
      <c r="R264" s="1069"/>
      <c r="S264" s="1069"/>
      <c r="T264" s="1069"/>
      <c r="U264" s="1069"/>
      <c r="V264" s="1069"/>
      <c r="W264" s="1069"/>
      <c r="X264" s="1069"/>
      <c r="Y264" s="1069"/>
      <c r="Z264" s="1069"/>
      <c r="AA264" s="1069"/>
      <c r="AB264" s="1111"/>
      <c r="AC264" s="1111"/>
      <c r="AD264" s="1111"/>
      <c r="AE264" s="1111"/>
      <c r="AF264" s="1069"/>
      <c r="AG264" s="1069"/>
      <c r="AH264" s="1069"/>
      <c r="AI264" s="1069"/>
      <c r="AJ264" s="1069"/>
      <c r="AK264" s="1069"/>
      <c r="AL264" s="1069"/>
      <c r="AM264" s="1069"/>
      <c r="AN264" s="1069"/>
      <c r="AO264" s="1069"/>
      <c r="AP264" s="1069"/>
      <c r="AQ264" s="1069"/>
      <c r="AR264" s="1069"/>
      <c r="AS264" s="1069"/>
      <c r="AT264" s="1069"/>
      <c r="AU264" s="1069"/>
      <c r="AV264" s="1069"/>
      <c r="AW264" s="1069"/>
      <c r="AX264" s="1070"/>
      <c r="AY264" s="1069"/>
      <c r="AZ264" s="1069"/>
      <c r="BA264" s="1069"/>
      <c r="BB264" s="1069"/>
      <c r="BC264" s="1069"/>
      <c r="BD264" s="1069"/>
      <c r="BE264" s="1069"/>
      <c r="BF264" s="1069"/>
      <c r="BG264" s="1069"/>
      <c r="BH264" s="1069"/>
      <c r="BI264" s="1069"/>
      <c r="BJ264" s="1069"/>
      <c r="BK264" s="1069"/>
      <c r="BL264" s="1069"/>
      <c r="BM264" s="1069"/>
      <c r="BN264" s="1069"/>
      <c r="BO264" s="1069"/>
      <c r="BP264" s="1069"/>
      <c r="BQ264" s="1069"/>
      <c r="BR264" s="1069"/>
      <c r="BS264" s="1111"/>
      <c r="BT264" s="1069"/>
      <c r="BU264" s="1069"/>
      <c r="BV264" s="1069"/>
      <c r="BW264" s="1069"/>
      <c r="BX264" s="1069"/>
      <c r="BY264" s="1069"/>
      <c r="BZ264" s="1069"/>
      <c r="CA264" s="1069"/>
      <c r="CB264" s="1069"/>
      <c r="CC264" s="1069"/>
      <c r="CD264" s="1069"/>
      <c r="CE264" s="1069"/>
      <c r="CF264" s="1069"/>
      <c r="CG264" s="1069"/>
      <c r="CH264" s="1069"/>
      <c r="CI264" s="1069"/>
      <c r="CJ264" s="1069"/>
      <c r="CK264" s="1069"/>
      <c r="CL264" s="1069"/>
      <c r="CM264" s="1111"/>
      <c r="CN264" s="1111"/>
    </row>
    <row r="265" spans="1:98" x14ac:dyDescent="0.2">
      <c r="B265" s="1068"/>
      <c r="I265" s="1069"/>
      <c r="J265" s="1069"/>
      <c r="K265" s="1069"/>
      <c r="L265" s="1069"/>
      <c r="M265" s="1069"/>
      <c r="N265" s="1069"/>
      <c r="O265" s="1069"/>
      <c r="P265" s="1069"/>
      <c r="Q265" s="1069"/>
      <c r="R265" s="1069"/>
      <c r="S265" s="1069"/>
      <c r="T265" s="1069"/>
      <c r="U265" s="1069"/>
      <c r="V265" s="1069"/>
      <c r="W265" s="1069"/>
      <c r="X265" s="1069"/>
      <c r="Y265" s="1069"/>
      <c r="Z265" s="1069"/>
      <c r="AA265" s="1069"/>
      <c r="AB265" s="1111"/>
      <c r="AC265" s="1111"/>
      <c r="AD265" s="1111"/>
      <c r="AE265" s="1111"/>
      <c r="AF265" s="1069"/>
      <c r="AG265" s="1069"/>
      <c r="AH265" s="1069"/>
      <c r="AI265" s="1069"/>
      <c r="AJ265" s="1069"/>
      <c r="AK265" s="1069"/>
      <c r="AL265" s="1069"/>
      <c r="AM265" s="1069"/>
      <c r="AN265" s="1069"/>
      <c r="AO265" s="1069"/>
      <c r="AP265" s="1069"/>
      <c r="AQ265" s="1069"/>
      <c r="AR265" s="1069"/>
      <c r="AS265" s="1069"/>
      <c r="AT265" s="1069"/>
      <c r="AU265" s="1069"/>
      <c r="AV265" s="1069"/>
      <c r="AW265" s="1069"/>
      <c r="AX265" s="1070"/>
      <c r="AY265" s="1069"/>
      <c r="AZ265" s="1069"/>
      <c r="BA265" s="1069"/>
      <c r="BB265" s="1069"/>
      <c r="BC265" s="1069"/>
      <c r="BD265" s="1069"/>
      <c r="BE265" s="1069"/>
      <c r="BF265" s="1069"/>
      <c r="BG265" s="1069"/>
      <c r="BH265" s="1069"/>
      <c r="BI265" s="1069"/>
      <c r="BJ265" s="1069"/>
      <c r="BK265" s="1069"/>
      <c r="BL265" s="1069"/>
      <c r="BM265" s="1069"/>
      <c r="BN265" s="1069"/>
      <c r="BO265" s="1069"/>
      <c r="BP265" s="1069"/>
      <c r="BQ265" s="1069"/>
      <c r="BR265" s="1069"/>
      <c r="BS265" s="1111"/>
      <c r="BT265" s="1069"/>
      <c r="BU265" s="1069"/>
      <c r="BV265" s="1069"/>
      <c r="BW265" s="1069"/>
      <c r="BX265" s="1069"/>
      <c r="BY265" s="1069"/>
      <c r="BZ265" s="1069"/>
      <c r="CA265" s="1069"/>
      <c r="CB265" s="1069"/>
      <c r="CC265" s="1069"/>
      <c r="CD265" s="1069"/>
      <c r="CE265" s="1069"/>
      <c r="CF265" s="1069"/>
      <c r="CG265" s="1069"/>
      <c r="CH265" s="1069"/>
      <c r="CI265" s="1069"/>
      <c r="CJ265" s="1069"/>
      <c r="CK265" s="1069"/>
      <c r="CL265" s="1069"/>
      <c r="CM265" s="1111"/>
      <c r="CN265" s="1111"/>
    </row>
    <row r="266" spans="1:98" ht="12.75" x14ac:dyDescent="0.2">
      <c r="B266" s="1068"/>
      <c r="C266" s="640"/>
      <c r="D266" s="640"/>
      <c r="E266" s="640"/>
      <c r="F266" s="640"/>
      <c r="G266" s="640"/>
      <c r="H266" s="640"/>
      <c r="I266" s="640"/>
      <c r="J266" s="640"/>
      <c r="K266" s="640"/>
      <c r="L266" s="640"/>
      <c r="M266" s="640"/>
      <c r="N266" s="640"/>
      <c r="O266" s="640"/>
      <c r="P266" s="640"/>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c r="AR266" s="640"/>
      <c r="AS266" s="640"/>
      <c r="AT266" s="640"/>
      <c r="AU266" s="640"/>
      <c r="AV266" s="640"/>
      <c r="AW266" s="640"/>
      <c r="AX266" s="640"/>
      <c r="AY266" s="640"/>
      <c r="AZ266" s="640"/>
      <c r="BA266" s="640"/>
      <c r="BB266" s="640"/>
      <c r="BC266" s="640"/>
      <c r="BD266" s="640"/>
      <c r="BE266" s="640"/>
      <c r="BF266" s="640"/>
      <c r="BG266" s="640"/>
      <c r="BH266" s="640"/>
      <c r="BI266" s="640"/>
      <c r="BJ266" s="640"/>
      <c r="BK266" s="640"/>
      <c r="BL266" s="640"/>
      <c r="BM266" s="640"/>
      <c r="BN266" s="640"/>
      <c r="BO266" s="640"/>
      <c r="BP266" s="640"/>
      <c r="BQ266" s="640"/>
      <c r="BR266" s="640"/>
      <c r="BS266" s="640"/>
      <c r="BT266" s="640"/>
      <c r="BU266" s="640"/>
      <c r="BV266" s="640"/>
      <c r="BW266" s="640"/>
      <c r="BX266" s="640"/>
      <c r="BY266" s="640"/>
      <c r="BZ266" s="640"/>
      <c r="CA266" s="640"/>
      <c r="CB266" s="640"/>
      <c r="CC266" s="640"/>
      <c r="CD266" s="640"/>
      <c r="CE266" s="640"/>
      <c r="CF266" s="640"/>
      <c r="CG266" s="640"/>
      <c r="CH266" s="640"/>
      <c r="CI266" s="640"/>
      <c r="CJ266" s="640"/>
      <c r="CK266" s="640"/>
      <c r="CL266" s="640"/>
      <c r="CM266" s="640"/>
      <c r="CN266" s="640"/>
    </row>
    <row r="267" spans="1:98" x14ac:dyDescent="0.2">
      <c r="B267" s="1068"/>
      <c r="I267" s="1069"/>
      <c r="J267" s="1069"/>
      <c r="K267" s="1069"/>
      <c r="L267" s="1069"/>
      <c r="M267" s="1069"/>
      <c r="N267" s="1069"/>
      <c r="O267" s="1069"/>
      <c r="P267" s="1069"/>
      <c r="Q267" s="1069"/>
      <c r="R267" s="1069"/>
      <c r="S267" s="1069"/>
      <c r="T267" s="1069"/>
      <c r="U267" s="1069"/>
      <c r="V267" s="1069"/>
      <c r="W267" s="1069"/>
      <c r="X267" s="1069"/>
      <c r="Y267" s="1069"/>
      <c r="Z267" s="1069"/>
      <c r="AA267" s="1069"/>
      <c r="AB267" s="1111"/>
      <c r="AC267" s="1111"/>
      <c r="AD267" s="1111"/>
      <c r="AE267" s="1111"/>
      <c r="AF267" s="1069"/>
      <c r="AG267" s="1069"/>
      <c r="AH267" s="1069"/>
      <c r="AI267" s="1069"/>
      <c r="AJ267" s="1069"/>
      <c r="AK267" s="1069"/>
      <c r="AL267" s="1069"/>
      <c r="AM267" s="1069"/>
      <c r="AN267" s="1069"/>
      <c r="AO267" s="1069"/>
      <c r="AP267" s="1069"/>
      <c r="AQ267" s="1069"/>
      <c r="AR267" s="1069"/>
      <c r="AS267" s="1069"/>
      <c r="AT267" s="1069"/>
      <c r="AU267" s="1069"/>
      <c r="AV267" s="1069"/>
      <c r="AW267" s="1069"/>
      <c r="AX267" s="1070"/>
      <c r="AY267" s="1069"/>
      <c r="AZ267" s="1069"/>
      <c r="BA267" s="1069"/>
      <c r="BB267" s="1069"/>
      <c r="BC267" s="1069"/>
      <c r="BD267" s="1069"/>
      <c r="BE267" s="1069"/>
      <c r="BF267" s="1069"/>
      <c r="BG267" s="1069"/>
      <c r="BH267" s="1069"/>
      <c r="BI267" s="1069"/>
      <c r="BJ267" s="1069"/>
      <c r="BK267" s="1069"/>
      <c r="BL267" s="1069"/>
      <c r="BM267" s="1069"/>
      <c r="BN267" s="1069"/>
      <c r="BO267" s="1069"/>
      <c r="BP267" s="1069"/>
      <c r="BQ267" s="1069"/>
      <c r="BR267" s="1069"/>
      <c r="BS267" s="1111"/>
      <c r="BT267" s="1069"/>
      <c r="BU267" s="1069"/>
      <c r="BV267" s="1069"/>
      <c r="BW267" s="1069"/>
      <c r="BX267" s="1069"/>
      <c r="BY267" s="1069"/>
      <c r="BZ267" s="1069"/>
      <c r="CA267" s="1069"/>
      <c r="CB267" s="1069"/>
      <c r="CC267" s="1069"/>
      <c r="CD267" s="1069"/>
      <c r="CE267" s="1069"/>
      <c r="CF267" s="1069"/>
      <c r="CG267" s="1069"/>
      <c r="CH267" s="1069"/>
      <c r="CI267" s="1069"/>
      <c r="CJ267" s="1069"/>
      <c r="CK267" s="1069"/>
      <c r="CL267" s="1069"/>
      <c r="CM267" s="1111"/>
      <c r="CN267" s="1111"/>
    </row>
    <row r="268" spans="1:98" x14ac:dyDescent="0.2">
      <c r="B268" s="1068"/>
      <c r="I268" s="1069"/>
      <c r="J268" s="1069"/>
      <c r="K268" s="1069"/>
      <c r="L268" s="1069"/>
      <c r="M268" s="1069"/>
      <c r="N268" s="1069"/>
      <c r="O268" s="1069"/>
      <c r="P268" s="1069"/>
      <c r="Q268" s="1069"/>
      <c r="R268" s="1069"/>
      <c r="S268" s="1069"/>
      <c r="T268" s="1069"/>
      <c r="U268" s="1069"/>
      <c r="V268" s="1069"/>
      <c r="W268" s="1069"/>
      <c r="X268" s="1069"/>
      <c r="Y268" s="1069"/>
      <c r="Z268" s="1069"/>
      <c r="AA268" s="1069"/>
      <c r="AB268" s="1111"/>
      <c r="AC268" s="1111"/>
      <c r="AD268" s="1111"/>
      <c r="AE268" s="1111"/>
      <c r="AF268" s="1069"/>
      <c r="AG268" s="1069"/>
      <c r="AH268" s="1069"/>
      <c r="AI268" s="1069"/>
      <c r="AJ268" s="1069"/>
      <c r="AK268" s="1069"/>
      <c r="AL268" s="1069"/>
      <c r="AM268" s="1069"/>
      <c r="AN268" s="1069"/>
      <c r="AO268" s="1069"/>
      <c r="AP268" s="1069"/>
      <c r="AQ268" s="1069"/>
      <c r="AR268" s="1069"/>
      <c r="AS268" s="1069"/>
      <c r="AT268" s="1069"/>
      <c r="AU268" s="1069"/>
      <c r="AV268" s="1069"/>
      <c r="AW268" s="1069"/>
      <c r="AX268" s="1070"/>
      <c r="AY268" s="1069"/>
      <c r="AZ268" s="1069"/>
      <c r="BA268" s="1069"/>
      <c r="BB268" s="1069"/>
      <c r="BC268" s="1069"/>
      <c r="BD268" s="1069"/>
      <c r="BE268" s="1069"/>
      <c r="BF268" s="1069"/>
      <c r="BG268" s="1069"/>
      <c r="BH268" s="1069"/>
      <c r="BI268" s="1069"/>
      <c r="BJ268" s="1069"/>
      <c r="BK268" s="1069"/>
      <c r="BL268" s="1069"/>
      <c r="BM268" s="1069"/>
      <c r="BN268" s="1069"/>
      <c r="BO268" s="1069"/>
      <c r="BP268" s="1069"/>
      <c r="BQ268" s="1069"/>
      <c r="BR268" s="1069"/>
      <c r="BS268" s="1111"/>
      <c r="BT268" s="1069"/>
      <c r="BU268" s="1069"/>
      <c r="BV268" s="1069"/>
      <c r="BW268" s="1069"/>
      <c r="BX268" s="1069"/>
      <c r="BY268" s="1069"/>
      <c r="BZ268" s="1069"/>
      <c r="CA268" s="1069"/>
      <c r="CB268" s="1069"/>
      <c r="CC268" s="1069"/>
      <c r="CD268" s="1069"/>
      <c r="CE268" s="1069"/>
      <c r="CF268" s="1069"/>
      <c r="CG268" s="1069"/>
      <c r="CH268" s="1069"/>
      <c r="CI268" s="1069"/>
      <c r="CJ268" s="1069"/>
      <c r="CK268" s="1069"/>
      <c r="CL268" s="1069"/>
      <c r="CM268" s="1111"/>
      <c r="CN268" s="1111"/>
    </row>
    <row r="269" spans="1:98" x14ac:dyDescent="0.2">
      <c r="B269" s="1068"/>
      <c r="I269" s="1069"/>
      <c r="J269" s="1069"/>
      <c r="K269" s="1069"/>
      <c r="L269" s="1069"/>
      <c r="M269" s="1069"/>
      <c r="N269" s="1069"/>
      <c r="O269" s="1069"/>
      <c r="P269" s="1069"/>
      <c r="Q269" s="1069"/>
      <c r="R269" s="1069"/>
      <c r="S269" s="1069"/>
      <c r="T269" s="1069"/>
      <c r="U269" s="1069"/>
      <c r="V269" s="1069"/>
      <c r="W269" s="1069"/>
      <c r="X269" s="1069"/>
      <c r="Y269" s="1069"/>
      <c r="Z269" s="1069"/>
      <c r="AA269" s="1069"/>
      <c r="AB269" s="1111"/>
      <c r="AC269" s="1111"/>
      <c r="AD269" s="1111"/>
      <c r="AE269" s="1111"/>
      <c r="AF269" s="1069"/>
      <c r="AG269" s="1069"/>
      <c r="AH269" s="1069"/>
      <c r="AI269" s="1069"/>
      <c r="AJ269" s="1069"/>
      <c r="AK269" s="1069"/>
      <c r="AL269" s="1069"/>
      <c r="AM269" s="1069"/>
      <c r="AN269" s="1069"/>
      <c r="AO269" s="1069"/>
      <c r="AP269" s="1069"/>
      <c r="AQ269" s="1069"/>
      <c r="AR269" s="1069"/>
      <c r="AS269" s="1069"/>
      <c r="AT269" s="1069"/>
      <c r="AU269" s="1069"/>
      <c r="AV269" s="1069"/>
      <c r="AW269" s="1069"/>
      <c r="AX269" s="1070"/>
      <c r="AY269" s="1069"/>
      <c r="AZ269" s="1069"/>
      <c r="BA269" s="1069"/>
      <c r="BB269" s="1069"/>
      <c r="BC269" s="1069"/>
      <c r="BD269" s="1069"/>
      <c r="BE269" s="1069"/>
      <c r="BF269" s="1069"/>
      <c r="BG269" s="1069"/>
      <c r="BH269" s="1069"/>
      <c r="BI269" s="1069"/>
      <c r="BJ269" s="1069"/>
      <c r="BK269" s="1069"/>
      <c r="BL269" s="1069"/>
      <c r="BM269" s="1069"/>
      <c r="BN269" s="1069"/>
      <c r="BO269" s="1069"/>
      <c r="BP269" s="1069"/>
      <c r="BQ269" s="1069"/>
      <c r="BR269" s="1069"/>
      <c r="BS269" s="1111"/>
      <c r="BT269" s="1069"/>
      <c r="BU269" s="1069"/>
      <c r="BV269" s="1069"/>
      <c r="BW269" s="1069"/>
      <c r="BX269" s="1069"/>
      <c r="BY269" s="1069"/>
      <c r="BZ269" s="1069"/>
      <c r="CA269" s="1069"/>
      <c r="CB269" s="1069"/>
      <c r="CC269" s="1069"/>
      <c r="CD269" s="1069"/>
      <c r="CE269" s="1069"/>
      <c r="CF269" s="1069"/>
      <c r="CG269" s="1069"/>
      <c r="CH269" s="1069"/>
      <c r="CI269" s="1069"/>
      <c r="CJ269" s="1069"/>
      <c r="CK269" s="1069"/>
      <c r="CL269" s="1069"/>
      <c r="CM269" s="1111"/>
      <c r="CN269" s="1111"/>
    </row>
    <row r="270" spans="1:98" x14ac:dyDescent="0.2">
      <c r="B270" s="1068"/>
      <c r="I270" s="1069"/>
      <c r="J270" s="1069"/>
      <c r="K270" s="1069"/>
      <c r="L270" s="1069"/>
      <c r="M270" s="1069"/>
      <c r="N270" s="1069"/>
      <c r="O270" s="1069"/>
      <c r="P270" s="1069"/>
      <c r="Q270" s="1069"/>
      <c r="R270" s="1069"/>
      <c r="S270" s="1069"/>
      <c r="T270" s="1069"/>
      <c r="U270" s="1069"/>
      <c r="V270" s="1069"/>
      <c r="W270" s="1069"/>
      <c r="X270" s="1069"/>
      <c r="Y270" s="1069"/>
      <c r="Z270" s="1069"/>
      <c r="AA270" s="1069"/>
      <c r="AB270" s="1111"/>
      <c r="AC270" s="1111"/>
      <c r="AD270" s="1111"/>
      <c r="AE270" s="1111"/>
      <c r="AF270" s="1069"/>
      <c r="AG270" s="1069"/>
      <c r="AH270" s="1069"/>
      <c r="AI270" s="1069"/>
      <c r="AJ270" s="1069"/>
      <c r="AK270" s="1069"/>
      <c r="AL270" s="1069"/>
      <c r="AM270" s="1069"/>
      <c r="AN270" s="1069"/>
      <c r="AO270" s="1069"/>
      <c r="AP270" s="1069"/>
      <c r="AQ270" s="1069"/>
      <c r="AR270" s="1069"/>
      <c r="AS270" s="1069"/>
      <c r="AT270" s="1069"/>
      <c r="AU270" s="1069"/>
      <c r="AV270" s="1069"/>
      <c r="AW270" s="1069"/>
      <c r="AX270" s="1070"/>
      <c r="AY270" s="1069"/>
      <c r="AZ270" s="1069"/>
      <c r="BA270" s="1069"/>
      <c r="BB270" s="1069"/>
      <c r="BC270" s="1069"/>
      <c r="BD270" s="1069"/>
      <c r="BE270" s="1069"/>
      <c r="BF270" s="1069"/>
      <c r="BG270" s="1069"/>
      <c r="BH270" s="1069"/>
      <c r="BI270" s="1069"/>
      <c r="BJ270" s="1069"/>
      <c r="BK270" s="1069"/>
      <c r="BL270" s="1069"/>
      <c r="BM270" s="1069"/>
      <c r="BN270" s="1069"/>
      <c r="BO270" s="1069"/>
      <c r="BP270" s="1069"/>
      <c r="BQ270" s="1069"/>
      <c r="BR270" s="1069"/>
      <c r="BS270" s="1111"/>
      <c r="BT270" s="1069"/>
      <c r="BU270" s="1069"/>
      <c r="BV270" s="1069"/>
      <c r="BW270" s="1069"/>
      <c r="BX270" s="1069"/>
      <c r="BY270" s="1069"/>
      <c r="BZ270" s="1069"/>
      <c r="CA270" s="1069"/>
      <c r="CB270" s="1069"/>
      <c r="CC270" s="1069"/>
      <c r="CD270" s="1069"/>
      <c r="CE270" s="1069"/>
      <c r="CF270" s="1069"/>
      <c r="CG270" s="1069"/>
      <c r="CH270" s="1069"/>
      <c r="CI270" s="1069"/>
      <c r="CJ270" s="1069"/>
      <c r="CK270" s="1069"/>
      <c r="CL270" s="1069"/>
      <c r="CM270" s="1111"/>
      <c r="CN270" s="1111"/>
    </row>
    <row r="271" spans="1:98" x14ac:dyDescent="0.2">
      <c r="B271" s="1068"/>
      <c r="I271" s="1069"/>
      <c r="J271" s="1069"/>
      <c r="K271" s="1069"/>
      <c r="L271" s="1069"/>
      <c r="M271" s="1069"/>
      <c r="N271" s="1069"/>
      <c r="O271" s="1069"/>
      <c r="P271" s="1069"/>
      <c r="Q271" s="1069"/>
      <c r="R271" s="1069"/>
      <c r="S271" s="1069"/>
      <c r="T271" s="1069"/>
      <c r="U271" s="1069"/>
      <c r="V271" s="1069"/>
      <c r="W271" s="1069"/>
      <c r="X271" s="1069"/>
      <c r="Y271" s="1069"/>
      <c r="Z271" s="1069"/>
      <c r="AA271" s="1069"/>
      <c r="AB271" s="1111"/>
      <c r="AC271" s="1111"/>
      <c r="AD271" s="1111"/>
      <c r="AE271" s="1111"/>
      <c r="AF271" s="1069"/>
      <c r="AG271" s="1069"/>
      <c r="AH271" s="1069"/>
      <c r="AI271" s="1069"/>
      <c r="AJ271" s="1069"/>
      <c r="AK271" s="1069"/>
      <c r="AL271" s="1069"/>
      <c r="AM271" s="1069"/>
      <c r="AN271" s="1069"/>
      <c r="AO271" s="1069"/>
      <c r="AP271" s="1069"/>
      <c r="AQ271" s="1069"/>
      <c r="AR271" s="1069"/>
      <c r="AS271" s="1069"/>
      <c r="AT271" s="1069"/>
      <c r="AU271" s="1069"/>
      <c r="AV271" s="1069"/>
      <c r="AW271" s="1069"/>
      <c r="AX271" s="1070"/>
      <c r="AY271" s="1069"/>
      <c r="AZ271" s="1069"/>
      <c r="BA271" s="1069"/>
      <c r="BB271" s="1069"/>
      <c r="BC271" s="1069"/>
      <c r="BD271" s="1069"/>
      <c r="BE271" s="1069"/>
      <c r="BF271" s="1069"/>
      <c r="BG271" s="1069"/>
      <c r="BH271" s="1069"/>
      <c r="BI271" s="1069"/>
      <c r="BJ271" s="1069"/>
      <c r="BK271" s="1069"/>
      <c r="BL271" s="1069"/>
      <c r="BM271" s="1069"/>
      <c r="BN271" s="1069"/>
      <c r="BO271" s="1069"/>
      <c r="BP271" s="1069"/>
      <c r="BQ271" s="1069"/>
      <c r="BR271" s="1069"/>
      <c r="BS271" s="1111"/>
      <c r="BT271" s="1069"/>
      <c r="BU271" s="1069"/>
      <c r="BV271" s="1069"/>
      <c r="BW271" s="1069"/>
      <c r="BX271" s="1069"/>
      <c r="BY271" s="1069"/>
      <c r="BZ271" s="1069"/>
      <c r="CA271" s="1069"/>
      <c r="CB271" s="1069"/>
      <c r="CC271" s="1069"/>
      <c r="CD271" s="1069"/>
      <c r="CE271" s="1069"/>
      <c r="CF271" s="1069"/>
      <c r="CG271" s="1069"/>
      <c r="CH271" s="1069"/>
      <c r="CI271" s="1069"/>
      <c r="CJ271" s="1069"/>
      <c r="CK271" s="1069"/>
      <c r="CL271" s="1069"/>
      <c r="CM271" s="1111"/>
      <c r="CN271" s="1111"/>
    </row>
    <row r="272" spans="1:98" x14ac:dyDescent="0.2">
      <c r="B272" s="1068"/>
      <c r="I272" s="1069"/>
      <c r="J272" s="1069"/>
      <c r="K272" s="1069"/>
      <c r="L272" s="1069"/>
      <c r="M272" s="1069"/>
      <c r="N272" s="1069"/>
      <c r="O272" s="1069"/>
      <c r="P272" s="1069"/>
      <c r="Q272" s="1069"/>
      <c r="R272" s="1069"/>
      <c r="S272" s="1069"/>
      <c r="T272" s="1069"/>
      <c r="U272" s="1069"/>
      <c r="V272" s="1069"/>
      <c r="W272" s="1069"/>
      <c r="X272" s="1069"/>
      <c r="Y272" s="1069"/>
      <c r="Z272" s="1069"/>
      <c r="AA272" s="1069"/>
      <c r="AB272" s="1111"/>
      <c r="AC272" s="1111"/>
      <c r="AD272" s="1111"/>
      <c r="AE272" s="1111"/>
      <c r="AF272" s="1069"/>
      <c r="AG272" s="1069"/>
      <c r="AH272" s="1069"/>
      <c r="AI272" s="1069"/>
      <c r="AJ272" s="1069"/>
      <c r="AK272" s="1069"/>
      <c r="AL272" s="1069"/>
      <c r="AM272" s="1069"/>
      <c r="AN272" s="1069"/>
      <c r="AO272" s="1069"/>
      <c r="AP272" s="1069"/>
      <c r="AQ272" s="1069"/>
      <c r="AR272" s="1069"/>
      <c r="AS272" s="1069"/>
      <c r="AT272" s="1069"/>
      <c r="AU272" s="1069"/>
      <c r="AV272" s="1069"/>
      <c r="AW272" s="1069"/>
      <c r="AX272" s="1070"/>
      <c r="AY272" s="1069"/>
      <c r="AZ272" s="1069"/>
      <c r="BA272" s="1069"/>
      <c r="BB272" s="1069"/>
      <c r="BC272" s="1069"/>
      <c r="BD272" s="1069"/>
      <c r="BE272" s="1069"/>
      <c r="BF272" s="1069"/>
      <c r="BG272" s="1069"/>
      <c r="BH272" s="1069"/>
      <c r="BI272" s="1069"/>
      <c r="BJ272" s="1069"/>
      <c r="BK272" s="1069"/>
      <c r="BL272" s="1069"/>
      <c r="BM272" s="1069"/>
      <c r="BN272" s="1069"/>
      <c r="BO272" s="1069"/>
      <c r="BP272" s="1069"/>
      <c r="BQ272" s="1069"/>
      <c r="BR272" s="1069"/>
      <c r="BS272" s="1111"/>
      <c r="BT272" s="1069"/>
      <c r="BU272" s="1069"/>
      <c r="BV272" s="1069"/>
      <c r="BW272" s="1069"/>
      <c r="BX272" s="1069"/>
      <c r="BY272" s="1069"/>
      <c r="BZ272" s="1069"/>
      <c r="CA272" s="1069"/>
      <c r="CB272" s="1069"/>
      <c r="CC272" s="1069"/>
      <c r="CD272" s="1069"/>
      <c r="CE272" s="1069"/>
      <c r="CF272" s="1069"/>
      <c r="CG272" s="1069"/>
      <c r="CH272" s="1069"/>
      <c r="CI272" s="1069"/>
      <c r="CJ272" s="1069"/>
      <c r="CK272" s="1069"/>
      <c r="CL272" s="1069"/>
      <c r="CM272" s="1111"/>
      <c r="CN272" s="1111"/>
    </row>
    <row r="273" spans="2:92" x14ac:dyDescent="0.2">
      <c r="B273" s="1068"/>
      <c r="I273" s="1069"/>
      <c r="J273" s="1069"/>
      <c r="K273" s="1069"/>
      <c r="L273" s="1069"/>
      <c r="M273" s="1069"/>
      <c r="N273" s="1069"/>
      <c r="O273" s="1069"/>
      <c r="P273" s="1069"/>
      <c r="Q273" s="1069"/>
      <c r="R273" s="1069"/>
      <c r="S273" s="1069"/>
      <c r="T273" s="1069"/>
      <c r="U273" s="1069"/>
      <c r="V273" s="1069"/>
      <c r="W273" s="1069"/>
      <c r="X273" s="1069"/>
      <c r="Y273" s="1069"/>
      <c r="Z273" s="1069"/>
      <c r="AA273" s="1069"/>
      <c r="AB273" s="1111"/>
      <c r="AC273" s="1111"/>
      <c r="AD273" s="1111"/>
      <c r="AE273" s="1111"/>
      <c r="AF273" s="1069"/>
      <c r="AG273" s="1069"/>
      <c r="AH273" s="1069"/>
      <c r="AI273" s="1069"/>
      <c r="AJ273" s="1069"/>
      <c r="AK273" s="1069"/>
      <c r="AL273" s="1069"/>
      <c r="AM273" s="1069"/>
      <c r="AN273" s="1069"/>
      <c r="AO273" s="1069"/>
      <c r="AP273" s="1069"/>
      <c r="AQ273" s="1069"/>
      <c r="AR273" s="1069"/>
      <c r="AS273" s="1069"/>
      <c r="AT273" s="1069"/>
      <c r="AU273" s="1069"/>
      <c r="AV273" s="1069"/>
      <c r="AW273" s="1069"/>
      <c r="AX273" s="1070"/>
      <c r="AY273" s="1069"/>
      <c r="AZ273" s="1069"/>
      <c r="BA273" s="1069"/>
      <c r="BB273" s="1069"/>
      <c r="BC273" s="1069"/>
      <c r="BD273" s="1069"/>
      <c r="BE273" s="1069"/>
      <c r="BF273" s="1069"/>
      <c r="BG273" s="1069"/>
      <c r="BH273" s="1069"/>
      <c r="BI273" s="1069"/>
      <c r="BJ273" s="1069"/>
      <c r="BK273" s="1069"/>
      <c r="BL273" s="1069"/>
      <c r="BM273" s="1069"/>
      <c r="BN273" s="1069"/>
      <c r="BO273" s="1069"/>
      <c r="BP273" s="1069"/>
      <c r="BQ273" s="1069"/>
      <c r="BR273" s="1069"/>
      <c r="BS273" s="1111"/>
      <c r="BT273" s="1069"/>
      <c r="BU273" s="1069"/>
      <c r="BV273" s="1069"/>
      <c r="BW273" s="1069"/>
      <c r="BX273" s="1069"/>
      <c r="BY273" s="1069"/>
      <c r="BZ273" s="1069"/>
      <c r="CA273" s="1069"/>
      <c r="CB273" s="1069"/>
      <c r="CC273" s="1069"/>
      <c r="CD273" s="1069"/>
      <c r="CE273" s="1069"/>
      <c r="CF273" s="1069"/>
      <c r="CG273" s="1069"/>
      <c r="CH273" s="1069"/>
      <c r="CI273" s="1069"/>
      <c r="CJ273" s="1069"/>
      <c r="CK273" s="1069"/>
      <c r="CL273" s="1069"/>
      <c r="CM273" s="1111"/>
      <c r="CN273" s="1111"/>
    </row>
    <row r="274" spans="2:92" x14ac:dyDescent="0.2">
      <c r="B274" s="1068"/>
      <c r="I274" s="1069"/>
      <c r="J274" s="1069"/>
      <c r="K274" s="1069"/>
      <c r="L274" s="1069"/>
      <c r="M274" s="1069"/>
      <c r="N274" s="1069"/>
      <c r="O274" s="1069"/>
      <c r="P274" s="1069"/>
      <c r="Q274" s="1069"/>
      <c r="R274" s="1069"/>
      <c r="S274" s="1069"/>
      <c r="T274" s="1069"/>
      <c r="U274" s="1069"/>
      <c r="V274" s="1069"/>
      <c r="W274" s="1069"/>
      <c r="X274" s="1069"/>
      <c r="Y274" s="1069"/>
      <c r="Z274" s="1069"/>
      <c r="AA274" s="1069"/>
      <c r="AB274" s="1111"/>
      <c r="AC274" s="1111"/>
      <c r="AD274" s="1111"/>
      <c r="AE274" s="1111"/>
      <c r="AF274" s="1069"/>
      <c r="AG274" s="1069"/>
      <c r="AH274" s="1069"/>
      <c r="AI274" s="1069"/>
      <c r="AJ274" s="1069"/>
      <c r="AK274" s="1069"/>
      <c r="AL274" s="1069"/>
      <c r="AM274" s="1069"/>
      <c r="AN274" s="1069"/>
      <c r="AO274" s="1069"/>
      <c r="AP274" s="1069"/>
      <c r="AQ274" s="1069"/>
      <c r="AR274" s="1069"/>
      <c r="AS274" s="1069"/>
      <c r="AT274" s="1069"/>
      <c r="AU274" s="1069"/>
      <c r="AV274" s="1069"/>
      <c r="AW274" s="1069"/>
      <c r="AX274" s="1070"/>
      <c r="AY274" s="1069"/>
      <c r="AZ274" s="1069"/>
      <c r="BA274" s="1069"/>
      <c r="BB274" s="1069"/>
      <c r="BC274" s="1069"/>
      <c r="BD274" s="1069"/>
      <c r="BE274" s="1069"/>
      <c r="BF274" s="1069"/>
      <c r="BG274" s="1069"/>
      <c r="BH274" s="1069"/>
      <c r="BI274" s="1069"/>
      <c r="BJ274" s="1069"/>
      <c r="BK274" s="1069"/>
      <c r="BL274" s="1069"/>
      <c r="BM274" s="1069"/>
      <c r="BN274" s="1069"/>
      <c r="BO274" s="1069"/>
      <c r="BP274" s="1069"/>
      <c r="BQ274" s="1069"/>
      <c r="BR274" s="1069"/>
      <c r="BS274" s="1111"/>
      <c r="BT274" s="1069"/>
      <c r="BU274" s="1069"/>
      <c r="BV274" s="1069"/>
      <c r="BW274" s="1069"/>
      <c r="BX274" s="1069"/>
      <c r="BY274" s="1069"/>
      <c r="BZ274" s="1069"/>
      <c r="CA274" s="1069"/>
      <c r="CB274" s="1069"/>
      <c r="CC274" s="1069"/>
      <c r="CD274" s="1069"/>
      <c r="CE274" s="1069"/>
      <c r="CF274" s="1069"/>
      <c r="CG274" s="1069"/>
      <c r="CH274" s="1069"/>
      <c r="CI274" s="1069"/>
      <c r="CJ274" s="1069"/>
      <c r="CK274" s="1069"/>
      <c r="CL274" s="1069"/>
      <c r="CM274" s="1111"/>
      <c r="CN274" s="1111"/>
    </row>
    <row r="275" spans="2:92" x14ac:dyDescent="0.2">
      <c r="B275" s="1068"/>
      <c r="I275" s="1069"/>
      <c r="J275" s="1069"/>
      <c r="K275" s="1069"/>
      <c r="L275" s="1069"/>
      <c r="M275" s="1069"/>
      <c r="N275" s="1069"/>
      <c r="O275" s="1069"/>
      <c r="P275" s="1069"/>
      <c r="Q275" s="1069"/>
      <c r="R275" s="1069"/>
      <c r="S275" s="1069"/>
      <c r="T275" s="1069"/>
      <c r="U275" s="1069"/>
      <c r="V275" s="1069"/>
      <c r="W275" s="1069"/>
      <c r="X275" s="1069"/>
      <c r="Y275" s="1069"/>
      <c r="Z275" s="1069"/>
      <c r="AA275" s="1069"/>
      <c r="AB275" s="1111"/>
      <c r="AC275" s="1111"/>
      <c r="AD275" s="1111"/>
      <c r="AE275" s="1111"/>
      <c r="AF275" s="1069"/>
      <c r="AG275" s="1069"/>
      <c r="AH275" s="1069"/>
      <c r="AI275" s="1069"/>
      <c r="AJ275" s="1069"/>
      <c r="AK275" s="1069"/>
      <c r="AL275" s="1069"/>
      <c r="AM275" s="1069"/>
      <c r="AN275" s="1069"/>
      <c r="AO275" s="1069"/>
      <c r="AP275" s="1069"/>
      <c r="AQ275" s="1069"/>
      <c r="AR275" s="1069"/>
      <c r="AS275" s="1069"/>
      <c r="AT275" s="1069"/>
      <c r="AU275" s="1069"/>
      <c r="AV275" s="1069"/>
      <c r="AW275" s="1069"/>
      <c r="AX275" s="1070"/>
      <c r="AY275" s="1069"/>
      <c r="AZ275" s="1069"/>
      <c r="BA275" s="1069"/>
      <c r="BB275" s="1069"/>
      <c r="BC275" s="1069"/>
      <c r="BD275" s="1069"/>
      <c r="BE275" s="1069"/>
      <c r="BF275" s="1069"/>
      <c r="BG275" s="1069"/>
      <c r="BH275" s="1069"/>
      <c r="BI275" s="1069"/>
      <c r="BJ275" s="1069"/>
      <c r="BK275" s="1069"/>
      <c r="BL275" s="1069"/>
      <c r="BM275" s="1069"/>
      <c r="BN275" s="1069"/>
      <c r="BO275" s="1069"/>
      <c r="BP275" s="1069"/>
      <c r="BQ275" s="1069"/>
      <c r="BR275" s="1069"/>
      <c r="BS275" s="1111"/>
      <c r="BT275" s="1069"/>
      <c r="BU275" s="1069"/>
      <c r="BV275" s="1069"/>
      <c r="BW275" s="1069"/>
      <c r="BX275" s="1069"/>
      <c r="BY275" s="1069"/>
      <c r="BZ275" s="1069"/>
      <c r="CA275" s="1069"/>
      <c r="CB275" s="1069"/>
      <c r="CC275" s="1069"/>
      <c r="CD275" s="1069"/>
      <c r="CE275" s="1069"/>
      <c r="CF275" s="1069"/>
      <c r="CG275" s="1069"/>
      <c r="CH275" s="1069"/>
      <c r="CI275" s="1069"/>
      <c r="CJ275" s="1069"/>
      <c r="CK275" s="1069"/>
      <c r="CL275" s="1069"/>
      <c r="CM275" s="1111"/>
      <c r="CN275" s="1111"/>
    </row>
    <row r="276" spans="2:92" x14ac:dyDescent="0.2">
      <c r="B276" s="1068"/>
      <c r="I276" s="1069"/>
      <c r="J276" s="1069"/>
      <c r="K276" s="1069"/>
      <c r="L276" s="1069"/>
      <c r="M276" s="1069"/>
      <c r="N276" s="1069"/>
      <c r="O276" s="1069"/>
      <c r="P276" s="1069"/>
      <c r="Q276" s="1069"/>
      <c r="R276" s="1069"/>
      <c r="S276" s="1069"/>
      <c r="T276" s="1069"/>
      <c r="U276" s="1069"/>
      <c r="V276" s="1069"/>
      <c r="W276" s="1069"/>
      <c r="X276" s="1069"/>
      <c r="Y276" s="1069"/>
      <c r="Z276" s="1069"/>
      <c r="AA276" s="1069"/>
      <c r="AB276" s="1111"/>
      <c r="AC276" s="1111"/>
      <c r="AD276" s="1111"/>
      <c r="AE276" s="1111"/>
      <c r="AF276" s="1069"/>
      <c r="AG276" s="1069"/>
      <c r="AH276" s="1069"/>
      <c r="AI276" s="1069"/>
      <c r="AJ276" s="1069"/>
      <c r="AK276" s="1069"/>
      <c r="AL276" s="1069"/>
      <c r="AM276" s="1069"/>
      <c r="AN276" s="1069"/>
      <c r="AO276" s="1069"/>
      <c r="AP276" s="1069"/>
      <c r="AQ276" s="1069"/>
      <c r="AR276" s="1069"/>
      <c r="AS276" s="1069"/>
      <c r="AT276" s="1069"/>
      <c r="AU276" s="1069"/>
      <c r="AV276" s="1069"/>
      <c r="AW276" s="1069"/>
      <c r="AX276" s="1070"/>
      <c r="AY276" s="1069"/>
      <c r="AZ276" s="1069"/>
      <c r="BA276" s="1069"/>
      <c r="BB276" s="1069"/>
      <c r="BC276" s="1069"/>
      <c r="BD276" s="1069"/>
      <c r="BE276" s="1069"/>
      <c r="BF276" s="1069"/>
      <c r="BG276" s="1069"/>
      <c r="BH276" s="1069"/>
      <c r="BI276" s="1069"/>
      <c r="BJ276" s="1069"/>
      <c r="BK276" s="1069"/>
      <c r="BL276" s="1069"/>
      <c r="BM276" s="1069"/>
      <c r="BN276" s="1069"/>
      <c r="BO276" s="1069"/>
      <c r="BP276" s="1069"/>
      <c r="BQ276" s="1069"/>
      <c r="BR276" s="1069"/>
      <c r="BS276" s="1111"/>
      <c r="BT276" s="1069"/>
      <c r="BU276" s="1069"/>
      <c r="BV276" s="1069"/>
      <c r="BW276" s="1069"/>
      <c r="BX276" s="1069"/>
      <c r="BY276" s="1069"/>
      <c r="BZ276" s="1069"/>
      <c r="CA276" s="1069"/>
      <c r="CB276" s="1069"/>
      <c r="CC276" s="1069"/>
      <c r="CD276" s="1069"/>
      <c r="CE276" s="1069"/>
      <c r="CF276" s="1069"/>
      <c r="CG276" s="1069"/>
      <c r="CH276" s="1069"/>
      <c r="CI276" s="1069"/>
      <c r="CJ276" s="1069"/>
      <c r="CK276" s="1069"/>
      <c r="CL276" s="1069"/>
      <c r="CM276" s="1111"/>
      <c r="CN276" s="1111"/>
    </row>
    <row r="277" spans="2:92" x14ac:dyDescent="0.2">
      <c r="B277" s="1068"/>
      <c r="I277" s="1069"/>
      <c r="J277" s="1069"/>
      <c r="K277" s="1069"/>
      <c r="L277" s="1069"/>
      <c r="M277" s="1069"/>
      <c r="N277" s="1069"/>
      <c r="O277" s="1069"/>
      <c r="P277" s="1069"/>
      <c r="Q277" s="1069"/>
      <c r="R277" s="1069"/>
      <c r="S277" s="1069"/>
      <c r="T277" s="1069"/>
      <c r="U277" s="1069"/>
      <c r="V277" s="1069"/>
      <c r="W277" s="1069"/>
      <c r="X277" s="1069"/>
      <c r="Y277" s="1069"/>
      <c r="Z277" s="1069"/>
      <c r="AA277" s="1069"/>
      <c r="AB277" s="1111"/>
      <c r="AC277" s="1111"/>
      <c r="AD277" s="1111"/>
      <c r="AE277" s="1111"/>
      <c r="AF277" s="1069"/>
      <c r="AG277" s="1069"/>
      <c r="AH277" s="1069"/>
      <c r="AI277" s="1069"/>
      <c r="AJ277" s="1069"/>
      <c r="AK277" s="1069"/>
      <c r="AL277" s="1069"/>
      <c r="AM277" s="1069"/>
      <c r="AN277" s="1069"/>
      <c r="AO277" s="1069"/>
      <c r="AP277" s="1069"/>
      <c r="AQ277" s="1069"/>
      <c r="AR277" s="1069"/>
      <c r="AS277" s="1069"/>
      <c r="AT277" s="1069"/>
      <c r="AU277" s="1069"/>
      <c r="AV277" s="1069"/>
      <c r="AW277" s="1069"/>
      <c r="AX277" s="1070"/>
      <c r="AY277" s="1069"/>
      <c r="AZ277" s="1069"/>
      <c r="BA277" s="1069"/>
      <c r="BB277" s="1069"/>
      <c r="BC277" s="1069"/>
      <c r="BD277" s="1069"/>
      <c r="BE277" s="1069"/>
      <c r="BF277" s="1069"/>
      <c r="BG277" s="1069"/>
      <c r="BH277" s="1069"/>
      <c r="BI277" s="1069"/>
      <c r="BJ277" s="1069"/>
      <c r="BK277" s="1069"/>
      <c r="BL277" s="1069"/>
      <c r="BM277" s="1069"/>
      <c r="BN277" s="1069"/>
      <c r="BO277" s="1069"/>
      <c r="BP277" s="1069"/>
      <c r="BQ277" s="1069"/>
      <c r="BR277" s="1069"/>
      <c r="BS277" s="1111"/>
      <c r="BT277" s="1069"/>
      <c r="BU277" s="1069"/>
      <c r="BV277" s="1069"/>
      <c r="BW277" s="1069"/>
      <c r="BX277" s="1069"/>
      <c r="BY277" s="1069"/>
      <c r="BZ277" s="1069"/>
      <c r="CA277" s="1069"/>
      <c r="CB277" s="1069"/>
      <c r="CC277" s="1069"/>
      <c r="CD277" s="1069"/>
      <c r="CE277" s="1069"/>
      <c r="CF277" s="1069"/>
      <c r="CG277" s="1069"/>
      <c r="CH277" s="1069"/>
      <c r="CI277" s="1069"/>
      <c r="CJ277" s="1069"/>
      <c r="CK277" s="1069"/>
      <c r="CL277" s="1069"/>
      <c r="CM277" s="1111"/>
      <c r="CN277" s="1111"/>
    </row>
    <row r="278" spans="2:92" x14ac:dyDescent="0.2">
      <c r="B278" s="1068"/>
      <c r="I278" s="1069"/>
      <c r="J278" s="1069"/>
      <c r="K278" s="1069"/>
      <c r="L278" s="1069"/>
      <c r="M278" s="1069"/>
      <c r="N278" s="1069"/>
      <c r="O278" s="1069"/>
      <c r="P278" s="1069"/>
      <c r="Q278" s="1069"/>
      <c r="R278" s="1069"/>
      <c r="S278" s="1069"/>
      <c r="T278" s="1069"/>
      <c r="U278" s="1069"/>
      <c r="V278" s="1069"/>
      <c r="W278" s="1069"/>
      <c r="X278" s="1069"/>
      <c r="Y278" s="1069"/>
      <c r="Z278" s="1069"/>
      <c r="AA278" s="1069"/>
      <c r="AB278" s="1111"/>
      <c r="AC278" s="1111"/>
      <c r="AD278" s="1111"/>
      <c r="AE278" s="1111"/>
      <c r="AF278" s="1069"/>
      <c r="AG278" s="1069"/>
      <c r="AH278" s="1069"/>
      <c r="AI278" s="1069"/>
      <c r="AJ278" s="1069"/>
      <c r="AK278" s="1069"/>
      <c r="AL278" s="1069"/>
      <c r="AM278" s="1069"/>
      <c r="AN278" s="1069"/>
      <c r="AO278" s="1069"/>
      <c r="AP278" s="1069"/>
      <c r="AQ278" s="1069"/>
      <c r="AR278" s="1069"/>
      <c r="AS278" s="1069"/>
      <c r="AT278" s="1069"/>
      <c r="AU278" s="1069"/>
      <c r="AV278" s="1069"/>
      <c r="AW278" s="1069"/>
      <c r="AX278" s="1070"/>
      <c r="AY278" s="1069"/>
      <c r="AZ278" s="1069"/>
      <c r="BA278" s="1069"/>
      <c r="BB278" s="1069"/>
      <c r="BC278" s="1069"/>
      <c r="BD278" s="1069"/>
      <c r="BE278" s="1069"/>
      <c r="BF278" s="1069"/>
      <c r="BG278" s="1069"/>
      <c r="BH278" s="1069"/>
      <c r="BI278" s="1069"/>
      <c r="BJ278" s="1069"/>
      <c r="BK278" s="1069"/>
      <c r="BL278" s="1069"/>
      <c r="BM278" s="1069"/>
      <c r="BN278" s="1069"/>
      <c r="BO278" s="1069"/>
      <c r="BP278" s="1069"/>
      <c r="BQ278" s="1069"/>
      <c r="BR278" s="1069"/>
      <c r="BS278" s="1111"/>
      <c r="BT278" s="1069"/>
      <c r="BU278" s="1069"/>
      <c r="BV278" s="1069"/>
      <c r="BW278" s="1069"/>
      <c r="BX278" s="1069"/>
      <c r="BY278" s="1069"/>
      <c r="BZ278" s="1069"/>
      <c r="CA278" s="1069"/>
      <c r="CB278" s="1069"/>
      <c r="CC278" s="1069"/>
      <c r="CD278" s="1069"/>
      <c r="CE278" s="1069"/>
      <c r="CF278" s="1069"/>
      <c r="CG278" s="1069"/>
      <c r="CH278" s="1069"/>
      <c r="CI278" s="1069"/>
      <c r="CJ278" s="1069"/>
      <c r="CK278" s="1069"/>
      <c r="CL278" s="1069"/>
      <c r="CM278" s="1111"/>
      <c r="CN278" s="1111"/>
    </row>
    <row r="279" spans="2:92" x14ac:dyDescent="0.2">
      <c r="B279" s="1068"/>
      <c r="I279" s="1069"/>
      <c r="J279" s="1069"/>
      <c r="K279" s="1069"/>
      <c r="L279" s="1069"/>
      <c r="M279" s="1069"/>
      <c r="N279" s="1069"/>
      <c r="O279" s="1069"/>
      <c r="P279" s="1069"/>
      <c r="Q279" s="1069"/>
      <c r="R279" s="1069"/>
      <c r="S279" s="1069"/>
      <c r="T279" s="1069"/>
      <c r="U279" s="1069"/>
      <c r="V279" s="1069"/>
      <c r="W279" s="1069"/>
      <c r="X279" s="1069"/>
      <c r="Y279" s="1069"/>
      <c r="Z279" s="1069"/>
      <c r="AA279" s="1069"/>
      <c r="AB279" s="1111"/>
      <c r="AC279" s="1111"/>
      <c r="AD279" s="1111"/>
      <c r="AE279" s="1111"/>
      <c r="AF279" s="1069"/>
      <c r="AG279" s="1069"/>
      <c r="AH279" s="1069"/>
      <c r="AI279" s="1069"/>
      <c r="AJ279" s="1069"/>
      <c r="AK279" s="1069"/>
      <c r="AL279" s="1069"/>
      <c r="AM279" s="1069"/>
      <c r="AN279" s="1069"/>
      <c r="AO279" s="1069"/>
      <c r="AP279" s="1069"/>
      <c r="AQ279" s="1069"/>
      <c r="AR279" s="1069"/>
      <c r="AS279" s="1069"/>
      <c r="AT279" s="1069"/>
      <c r="AU279" s="1069"/>
      <c r="AV279" s="1069"/>
      <c r="AW279" s="1069"/>
      <c r="AX279" s="1070"/>
      <c r="AY279" s="1069"/>
      <c r="AZ279" s="1069"/>
      <c r="BA279" s="1069"/>
      <c r="BB279" s="1069"/>
      <c r="BC279" s="1069"/>
      <c r="BD279" s="1069"/>
      <c r="BE279" s="1069"/>
      <c r="BF279" s="1069"/>
      <c r="BG279" s="1069"/>
      <c r="BH279" s="1069"/>
      <c r="BI279" s="1069"/>
      <c r="BJ279" s="1069"/>
      <c r="BK279" s="1069"/>
      <c r="BL279" s="1069"/>
      <c r="BM279" s="1069"/>
      <c r="BN279" s="1069"/>
      <c r="BO279" s="1069"/>
      <c r="BP279" s="1069"/>
      <c r="BQ279" s="1069"/>
      <c r="BR279" s="1069"/>
      <c r="BS279" s="1111"/>
      <c r="BT279" s="1069"/>
      <c r="BU279" s="1069"/>
      <c r="BV279" s="1069"/>
      <c r="BW279" s="1069"/>
      <c r="BX279" s="1069"/>
      <c r="BY279" s="1069"/>
      <c r="BZ279" s="1069"/>
      <c r="CA279" s="1069"/>
      <c r="CB279" s="1069"/>
      <c r="CC279" s="1069"/>
      <c r="CD279" s="1069"/>
      <c r="CE279" s="1069"/>
      <c r="CF279" s="1069"/>
      <c r="CG279" s="1069"/>
      <c r="CH279" s="1069"/>
      <c r="CI279" s="1069"/>
      <c r="CJ279" s="1069"/>
      <c r="CK279" s="1069"/>
      <c r="CL279" s="1069"/>
      <c r="CM279" s="1111"/>
      <c r="CN279" s="1111"/>
    </row>
    <row r="280" spans="2:92" x14ac:dyDescent="0.2">
      <c r="B280" s="1068"/>
      <c r="I280" s="1069"/>
      <c r="J280" s="1069"/>
      <c r="K280" s="1069"/>
      <c r="L280" s="1069"/>
      <c r="M280" s="1069"/>
      <c r="N280" s="1069"/>
      <c r="O280" s="1069"/>
      <c r="P280" s="1069"/>
      <c r="Q280" s="1069"/>
      <c r="R280" s="1069"/>
      <c r="S280" s="1069"/>
      <c r="T280" s="1069"/>
      <c r="U280" s="1069"/>
      <c r="V280" s="1069"/>
      <c r="W280" s="1069"/>
      <c r="X280" s="1069"/>
      <c r="Y280" s="1069"/>
      <c r="Z280" s="1069"/>
      <c r="AA280" s="1069"/>
      <c r="AB280" s="1111"/>
      <c r="AC280" s="1111"/>
      <c r="AD280" s="1111"/>
      <c r="AE280" s="1111"/>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70"/>
      <c r="AY280" s="1069"/>
      <c r="AZ280" s="1069"/>
      <c r="BA280" s="1069"/>
      <c r="BB280" s="1069"/>
      <c r="BC280" s="1069"/>
      <c r="BD280" s="1069"/>
      <c r="BE280" s="1069"/>
      <c r="BF280" s="1069"/>
      <c r="BG280" s="1069"/>
      <c r="BH280" s="1069"/>
      <c r="BI280" s="1069"/>
      <c r="BJ280" s="1069"/>
      <c r="BK280" s="1069"/>
      <c r="BL280" s="1069"/>
      <c r="BM280" s="1069"/>
      <c r="BN280" s="1069"/>
      <c r="BO280" s="1069"/>
      <c r="BP280" s="1069"/>
      <c r="BQ280" s="1069"/>
      <c r="BR280" s="1069"/>
      <c r="BS280" s="1111"/>
      <c r="BT280" s="1069"/>
      <c r="BU280" s="1069"/>
      <c r="BV280" s="1069"/>
      <c r="BW280" s="1069"/>
      <c r="BX280" s="1069"/>
      <c r="BY280" s="1069"/>
      <c r="BZ280" s="1069"/>
      <c r="CA280" s="1069"/>
      <c r="CB280" s="1069"/>
      <c r="CC280" s="1069"/>
      <c r="CD280" s="1069"/>
      <c r="CE280" s="1069"/>
      <c r="CF280" s="1069"/>
      <c r="CG280" s="1069"/>
      <c r="CH280" s="1069"/>
      <c r="CI280" s="1069"/>
      <c r="CJ280" s="1069"/>
      <c r="CK280" s="1069"/>
      <c r="CL280" s="1069"/>
      <c r="CM280" s="1111"/>
      <c r="CN280" s="1111"/>
    </row>
    <row r="281" spans="2:92" x14ac:dyDescent="0.2">
      <c r="B281" s="1068"/>
      <c r="I281" s="1069"/>
      <c r="J281" s="1069"/>
      <c r="K281" s="1069"/>
      <c r="L281" s="1069"/>
      <c r="M281" s="1069"/>
      <c r="N281" s="1069"/>
      <c r="O281" s="1069"/>
      <c r="P281" s="1069"/>
      <c r="Q281" s="1069"/>
      <c r="R281" s="1069"/>
      <c r="S281" s="1069"/>
      <c r="T281" s="1069"/>
      <c r="U281" s="1069"/>
      <c r="V281" s="1069"/>
      <c r="W281" s="1069"/>
      <c r="X281" s="1069"/>
      <c r="Y281" s="1069"/>
      <c r="Z281" s="1069"/>
      <c r="AA281" s="1069"/>
      <c r="AB281" s="1111"/>
      <c r="AC281" s="1111"/>
      <c r="AD281" s="1111"/>
      <c r="AE281" s="1111"/>
      <c r="AF281" s="1069"/>
      <c r="AG281" s="1069"/>
      <c r="AH281" s="1069"/>
      <c r="AI281" s="1069"/>
      <c r="AJ281" s="1069"/>
      <c r="AK281" s="1069"/>
      <c r="AL281" s="1069"/>
      <c r="AM281" s="1069"/>
      <c r="AN281" s="1069"/>
      <c r="AO281" s="1069"/>
      <c r="AP281" s="1069"/>
      <c r="AQ281" s="1069"/>
      <c r="AR281" s="1069"/>
      <c r="AS281" s="1069"/>
      <c r="AT281" s="1069"/>
      <c r="AU281" s="1069"/>
      <c r="AV281" s="1069"/>
      <c r="AW281" s="1069"/>
      <c r="AX281" s="1070"/>
      <c r="AY281" s="1069"/>
      <c r="AZ281" s="1069"/>
      <c r="BA281" s="1069"/>
      <c r="BB281" s="1069"/>
      <c r="BC281" s="1069"/>
      <c r="BD281" s="1069"/>
      <c r="BE281" s="1069"/>
      <c r="BF281" s="1069"/>
      <c r="BG281" s="1069"/>
      <c r="BH281" s="1069"/>
      <c r="BI281" s="1069"/>
      <c r="BJ281" s="1069"/>
      <c r="BK281" s="1069"/>
      <c r="BL281" s="1069"/>
      <c r="BM281" s="1069"/>
      <c r="BN281" s="1069"/>
      <c r="BO281" s="1069"/>
      <c r="BP281" s="1069"/>
      <c r="BQ281" s="1069"/>
      <c r="BR281" s="1069"/>
      <c r="BS281" s="1111"/>
      <c r="BT281" s="1069"/>
      <c r="BU281" s="1069"/>
      <c r="BV281" s="1069"/>
      <c r="BW281" s="1069"/>
      <c r="BX281" s="1069"/>
      <c r="BY281" s="1069"/>
      <c r="BZ281" s="1069"/>
      <c r="CA281" s="1069"/>
      <c r="CB281" s="1069"/>
      <c r="CC281" s="1069"/>
      <c r="CD281" s="1069"/>
      <c r="CE281" s="1069"/>
      <c r="CF281" s="1069"/>
      <c r="CG281" s="1069"/>
      <c r="CH281" s="1069"/>
      <c r="CI281" s="1069"/>
      <c r="CJ281" s="1069"/>
      <c r="CK281" s="1069"/>
      <c r="CL281" s="1069"/>
      <c r="CM281" s="1111"/>
      <c r="CN281" s="1111"/>
    </row>
    <row r="282" spans="2:92" x14ac:dyDescent="0.2">
      <c r="B282" s="1068"/>
      <c r="I282" s="1069"/>
      <c r="J282" s="1069"/>
      <c r="K282" s="1069"/>
      <c r="L282" s="1069"/>
      <c r="M282" s="1069"/>
      <c r="N282" s="1069"/>
      <c r="O282" s="1069"/>
      <c r="P282" s="1069"/>
      <c r="Q282" s="1069"/>
      <c r="R282" s="1069"/>
      <c r="S282" s="1069"/>
      <c r="T282" s="1069"/>
      <c r="U282" s="1069"/>
      <c r="V282" s="1069"/>
      <c r="W282" s="1069"/>
      <c r="X282" s="1069"/>
      <c r="Y282" s="1069"/>
      <c r="Z282" s="1069"/>
      <c r="AA282" s="1069"/>
      <c r="AB282" s="1111"/>
      <c r="AC282" s="1111"/>
      <c r="AD282" s="1111"/>
      <c r="AE282" s="1111"/>
      <c r="AF282" s="1069"/>
      <c r="AG282" s="1069"/>
      <c r="AH282" s="1069"/>
      <c r="AI282" s="1069"/>
      <c r="AJ282" s="1069"/>
      <c r="AK282" s="1069"/>
      <c r="AL282" s="1069"/>
      <c r="AM282" s="1069"/>
      <c r="AN282" s="1069"/>
      <c r="AO282" s="1069"/>
      <c r="AP282" s="1069"/>
      <c r="AQ282" s="1069"/>
      <c r="AR282" s="1069"/>
      <c r="AS282" s="1069"/>
      <c r="AT282" s="1069"/>
      <c r="AU282" s="1069"/>
      <c r="AV282" s="1069"/>
      <c r="AW282" s="1069"/>
      <c r="AX282" s="1070"/>
      <c r="AY282" s="1069"/>
      <c r="AZ282" s="1069"/>
      <c r="BA282" s="1069"/>
      <c r="BB282" s="1069"/>
      <c r="BC282" s="1069"/>
      <c r="BD282" s="1069"/>
      <c r="BE282" s="1069"/>
      <c r="BF282" s="1069"/>
      <c r="BG282" s="1069"/>
      <c r="BH282" s="1069"/>
      <c r="BI282" s="1069"/>
      <c r="BJ282" s="1069"/>
      <c r="BK282" s="1069"/>
      <c r="BL282" s="1069"/>
      <c r="BM282" s="1069"/>
      <c r="BN282" s="1069"/>
      <c r="BO282" s="1069"/>
      <c r="BP282" s="1069"/>
      <c r="BQ282" s="1069"/>
      <c r="BR282" s="1069"/>
      <c r="BS282" s="1111"/>
      <c r="BT282" s="1069"/>
      <c r="BU282" s="1069"/>
      <c r="BV282" s="1069"/>
      <c r="BW282" s="1069"/>
      <c r="BX282" s="1069"/>
      <c r="BY282" s="1069"/>
      <c r="BZ282" s="1069"/>
      <c r="CA282" s="1069"/>
      <c r="CB282" s="1069"/>
      <c r="CC282" s="1069"/>
      <c r="CD282" s="1069"/>
      <c r="CE282" s="1069"/>
      <c r="CF282" s="1069"/>
      <c r="CG282" s="1069"/>
      <c r="CH282" s="1069"/>
      <c r="CI282" s="1069"/>
      <c r="CJ282" s="1069"/>
      <c r="CK282" s="1069"/>
      <c r="CL282" s="1069"/>
      <c r="CM282" s="1111"/>
      <c r="CN282" s="1111"/>
    </row>
    <row r="283" spans="2:92" x14ac:dyDescent="0.2">
      <c r="B283" s="1068"/>
      <c r="I283" s="1069"/>
      <c r="J283" s="1069"/>
      <c r="K283" s="1069"/>
      <c r="L283" s="1069"/>
      <c r="M283" s="1069"/>
      <c r="N283" s="1069"/>
      <c r="O283" s="1069"/>
      <c r="P283" s="1069"/>
      <c r="Q283" s="1069"/>
      <c r="R283" s="1069"/>
      <c r="S283" s="1069"/>
      <c r="T283" s="1069"/>
      <c r="U283" s="1069"/>
      <c r="V283" s="1069"/>
      <c r="W283" s="1069"/>
      <c r="X283" s="1069"/>
      <c r="Y283" s="1069"/>
      <c r="Z283" s="1069"/>
      <c r="AA283" s="1069"/>
      <c r="AB283" s="1111"/>
      <c r="AC283" s="1111"/>
      <c r="AD283" s="1111"/>
      <c r="AE283" s="1111"/>
      <c r="AF283" s="1069"/>
      <c r="AG283" s="1069"/>
      <c r="AH283" s="1069"/>
      <c r="AI283" s="1069"/>
      <c r="AJ283" s="1069"/>
      <c r="AK283" s="1069"/>
      <c r="AL283" s="1069"/>
      <c r="AM283" s="1069"/>
      <c r="AN283" s="1069"/>
      <c r="AO283" s="1069"/>
      <c r="AP283" s="1069"/>
      <c r="AQ283" s="1069"/>
      <c r="AR283" s="1069"/>
      <c r="AS283" s="1069"/>
      <c r="AT283" s="1069"/>
      <c r="AU283" s="1069"/>
      <c r="AV283" s="1069"/>
      <c r="AW283" s="1069"/>
      <c r="AX283" s="1070"/>
      <c r="AY283" s="1069"/>
      <c r="AZ283" s="1069"/>
      <c r="BA283" s="1069"/>
      <c r="BB283" s="1069"/>
      <c r="BC283" s="1069"/>
      <c r="BD283" s="1069"/>
      <c r="BE283" s="1069"/>
      <c r="BF283" s="1069"/>
      <c r="BG283" s="1069"/>
      <c r="BH283" s="1069"/>
      <c r="BI283" s="1069"/>
      <c r="BJ283" s="1069"/>
      <c r="BK283" s="1069"/>
      <c r="BL283" s="1069"/>
      <c r="BM283" s="1069"/>
      <c r="BN283" s="1069"/>
      <c r="BO283" s="1069"/>
      <c r="BP283" s="1069"/>
      <c r="BQ283" s="1069"/>
      <c r="BR283" s="1069"/>
      <c r="BS283" s="1111"/>
      <c r="BT283" s="1069"/>
      <c r="BU283" s="1069"/>
      <c r="BV283" s="1069"/>
      <c r="BW283" s="1069"/>
      <c r="BX283" s="1069"/>
      <c r="BY283" s="1069"/>
      <c r="BZ283" s="1069"/>
      <c r="CA283" s="1069"/>
      <c r="CB283" s="1069"/>
      <c r="CC283" s="1069"/>
      <c r="CD283" s="1069"/>
      <c r="CE283" s="1069"/>
      <c r="CF283" s="1069"/>
      <c r="CG283" s="1069"/>
      <c r="CH283" s="1069"/>
      <c r="CI283" s="1069"/>
      <c r="CJ283" s="1069"/>
      <c r="CK283" s="1069"/>
      <c r="CL283" s="1069"/>
      <c r="CM283" s="1111"/>
      <c r="CN283" s="1111"/>
    </row>
    <row r="284" spans="2:92" x14ac:dyDescent="0.2">
      <c r="B284" s="1068"/>
      <c r="I284" s="1069"/>
      <c r="J284" s="1069"/>
      <c r="K284" s="1069"/>
      <c r="L284" s="1069"/>
      <c r="M284" s="1069"/>
      <c r="N284" s="1069"/>
      <c r="O284" s="1069"/>
      <c r="P284" s="1069"/>
      <c r="Q284" s="1069"/>
      <c r="R284" s="1069"/>
      <c r="S284" s="1069"/>
      <c r="T284" s="1069"/>
      <c r="U284" s="1069"/>
      <c r="V284" s="1069"/>
      <c r="W284" s="1069"/>
      <c r="X284" s="1069"/>
      <c r="Y284" s="1069"/>
      <c r="Z284" s="1069"/>
      <c r="AA284" s="1069"/>
      <c r="AB284" s="1111"/>
      <c r="AC284" s="1111"/>
      <c r="AD284" s="1111"/>
      <c r="AE284" s="1111"/>
      <c r="AF284" s="1069"/>
      <c r="AG284" s="1069"/>
      <c r="AH284" s="1069"/>
      <c r="AI284" s="1069"/>
      <c r="AJ284" s="1069"/>
      <c r="AK284" s="1069"/>
      <c r="AL284" s="1069"/>
      <c r="AM284" s="1069"/>
      <c r="AN284" s="1069"/>
      <c r="AO284" s="1069"/>
      <c r="AP284" s="1069"/>
      <c r="AQ284" s="1069"/>
      <c r="AR284" s="1069"/>
      <c r="AS284" s="1069"/>
      <c r="AT284" s="1069"/>
      <c r="AU284" s="1069"/>
      <c r="AV284" s="1069"/>
      <c r="AW284" s="1069"/>
      <c r="AX284" s="1070"/>
      <c r="AY284" s="1069"/>
      <c r="AZ284" s="1069"/>
      <c r="BA284" s="1069"/>
      <c r="BB284" s="1069"/>
      <c r="BC284" s="1069"/>
      <c r="BD284" s="1069"/>
      <c r="BE284" s="1069"/>
      <c r="BF284" s="1069"/>
      <c r="BG284" s="1069"/>
      <c r="BH284" s="1069"/>
      <c r="BI284" s="1069"/>
      <c r="BJ284" s="1069"/>
      <c r="BK284" s="1069"/>
      <c r="BL284" s="1069"/>
      <c r="BM284" s="1069"/>
      <c r="BN284" s="1069"/>
      <c r="BO284" s="1069"/>
      <c r="BP284" s="1069"/>
      <c r="BQ284" s="1069"/>
      <c r="BR284" s="1069"/>
      <c r="BS284" s="1111"/>
      <c r="BT284" s="1069"/>
      <c r="BU284" s="1069"/>
      <c r="BV284" s="1069"/>
      <c r="BW284" s="1069"/>
      <c r="BX284" s="1069"/>
      <c r="BY284" s="1069"/>
      <c r="BZ284" s="1069"/>
      <c r="CA284" s="1069"/>
      <c r="CB284" s="1069"/>
      <c r="CC284" s="1069"/>
      <c r="CD284" s="1069"/>
      <c r="CE284" s="1069"/>
      <c r="CF284" s="1069"/>
      <c r="CG284" s="1069"/>
      <c r="CH284" s="1069"/>
      <c r="CI284" s="1069"/>
      <c r="CJ284" s="1069"/>
      <c r="CK284" s="1069"/>
      <c r="CL284" s="1069"/>
      <c r="CM284" s="1111"/>
      <c r="CN284" s="1111"/>
    </row>
    <row r="285" spans="2:92" x14ac:dyDescent="0.2">
      <c r="B285" s="1068"/>
      <c r="I285" s="1069"/>
      <c r="J285" s="1069"/>
      <c r="K285" s="1069"/>
      <c r="L285" s="1069"/>
      <c r="M285" s="1069"/>
      <c r="N285" s="1069"/>
      <c r="O285" s="1069"/>
      <c r="P285" s="1069"/>
      <c r="Q285" s="1069"/>
      <c r="R285" s="1069"/>
      <c r="S285" s="1069"/>
      <c r="T285" s="1069"/>
      <c r="U285" s="1069"/>
      <c r="V285" s="1069"/>
      <c r="W285" s="1069"/>
      <c r="X285" s="1069"/>
      <c r="Y285" s="1069"/>
      <c r="Z285" s="1069"/>
      <c r="AA285" s="1069"/>
      <c r="AB285" s="1111"/>
      <c r="AC285" s="1111"/>
      <c r="AD285" s="1111"/>
      <c r="AE285" s="1111"/>
      <c r="AF285" s="1069"/>
      <c r="AG285" s="1069"/>
      <c r="AH285" s="1069"/>
      <c r="AI285" s="1069"/>
      <c r="AJ285" s="1069"/>
      <c r="AK285" s="1069"/>
      <c r="AL285" s="1069"/>
      <c r="AM285" s="1069"/>
      <c r="AN285" s="1069"/>
      <c r="AO285" s="1069"/>
      <c r="AP285" s="1069"/>
      <c r="AQ285" s="1069"/>
      <c r="AR285" s="1069"/>
      <c r="AS285" s="1069"/>
      <c r="AT285" s="1069"/>
      <c r="AU285" s="1069"/>
      <c r="AV285" s="1069"/>
      <c r="AW285" s="1069"/>
      <c r="AX285" s="1070"/>
      <c r="AY285" s="1069"/>
      <c r="AZ285" s="1069"/>
      <c r="BA285" s="1069"/>
      <c r="BB285" s="1069"/>
      <c r="BC285" s="1069"/>
      <c r="BD285" s="1069"/>
      <c r="BE285" s="1069"/>
      <c r="BF285" s="1069"/>
      <c r="BG285" s="1069"/>
      <c r="BH285" s="1069"/>
      <c r="BI285" s="1069"/>
      <c r="BJ285" s="1069"/>
      <c r="BK285" s="1069"/>
      <c r="BL285" s="1069"/>
      <c r="BM285" s="1069"/>
      <c r="BN285" s="1069"/>
      <c r="BO285" s="1069"/>
      <c r="BP285" s="1069"/>
      <c r="BQ285" s="1069"/>
      <c r="BR285" s="1069"/>
      <c r="BS285" s="1111"/>
      <c r="BT285" s="1069"/>
      <c r="BU285" s="1069"/>
      <c r="BV285" s="1069"/>
      <c r="BW285" s="1069"/>
      <c r="BX285" s="1069"/>
      <c r="BY285" s="1069"/>
      <c r="BZ285" s="1069"/>
      <c r="CA285" s="1069"/>
      <c r="CB285" s="1069"/>
      <c r="CC285" s="1069"/>
      <c r="CD285" s="1069"/>
      <c r="CE285" s="1069"/>
      <c r="CF285" s="1069"/>
      <c r="CG285" s="1069"/>
      <c r="CH285" s="1069"/>
      <c r="CI285" s="1069"/>
      <c r="CJ285" s="1069"/>
      <c r="CK285" s="1069"/>
      <c r="CL285" s="1069"/>
      <c r="CM285" s="1111"/>
      <c r="CN285" s="1111"/>
    </row>
    <row r="286" spans="2:92" x14ac:dyDescent="0.2">
      <c r="B286" s="1068"/>
      <c r="I286" s="1069"/>
      <c r="J286" s="1069"/>
      <c r="K286" s="1069"/>
      <c r="L286" s="1069"/>
      <c r="M286" s="1069"/>
      <c r="N286" s="1069"/>
      <c r="O286" s="1069"/>
      <c r="P286" s="1069"/>
      <c r="Q286" s="1069"/>
      <c r="R286" s="1069"/>
      <c r="S286" s="1069"/>
      <c r="T286" s="1069"/>
      <c r="U286" s="1069"/>
      <c r="V286" s="1069"/>
      <c r="W286" s="1069"/>
      <c r="X286" s="1069"/>
      <c r="Y286" s="1069"/>
      <c r="Z286" s="1069"/>
      <c r="AA286" s="1069"/>
      <c r="AB286" s="1111"/>
      <c r="AC286" s="1111"/>
      <c r="AD286" s="1111"/>
      <c r="AE286" s="1111"/>
      <c r="AF286" s="1069"/>
      <c r="AG286" s="1069"/>
      <c r="AH286" s="1069"/>
      <c r="AI286" s="1069"/>
      <c r="AJ286" s="1069"/>
      <c r="AK286" s="1069"/>
      <c r="AL286" s="1069"/>
      <c r="AM286" s="1069"/>
      <c r="AN286" s="1069"/>
      <c r="AO286" s="1069"/>
      <c r="AP286" s="1069"/>
      <c r="AQ286" s="1069"/>
      <c r="AR286" s="1069"/>
      <c r="AS286" s="1069"/>
      <c r="AT286" s="1069"/>
      <c r="AU286" s="1069"/>
      <c r="AV286" s="1069"/>
      <c r="AW286" s="1069"/>
      <c r="AX286" s="1070"/>
      <c r="AY286" s="1069"/>
      <c r="AZ286" s="1069"/>
      <c r="BA286" s="1069"/>
      <c r="BB286" s="1069"/>
      <c r="BC286" s="1069"/>
      <c r="BD286" s="1069"/>
      <c r="BE286" s="1069"/>
      <c r="BF286" s="1069"/>
      <c r="BG286" s="1069"/>
      <c r="BH286" s="1069"/>
      <c r="BI286" s="1069"/>
      <c r="BJ286" s="1069"/>
      <c r="BK286" s="1069"/>
      <c r="BL286" s="1069"/>
      <c r="BM286" s="1069"/>
      <c r="BN286" s="1069"/>
      <c r="BO286" s="1069"/>
      <c r="BP286" s="1069"/>
      <c r="BQ286" s="1069"/>
      <c r="BR286" s="1069"/>
      <c r="BS286" s="1111"/>
      <c r="BT286" s="1069"/>
      <c r="BU286" s="1069"/>
      <c r="BV286" s="1069"/>
      <c r="BW286" s="1069"/>
      <c r="BX286" s="1069"/>
      <c r="BY286" s="1069"/>
      <c r="BZ286" s="1069"/>
      <c r="CA286" s="1069"/>
      <c r="CB286" s="1069"/>
      <c r="CC286" s="1069"/>
      <c r="CD286" s="1069"/>
      <c r="CE286" s="1069"/>
      <c r="CF286" s="1069"/>
      <c r="CG286" s="1069"/>
      <c r="CH286" s="1069"/>
      <c r="CI286" s="1069"/>
      <c r="CJ286" s="1069"/>
      <c r="CK286" s="1069"/>
      <c r="CL286" s="1069"/>
      <c r="CM286" s="1111"/>
      <c r="CN286" s="1111"/>
    </row>
    <row r="287" spans="2:92" x14ac:dyDescent="0.2">
      <c r="B287" s="1068"/>
      <c r="I287" s="1069"/>
      <c r="J287" s="1069"/>
      <c r="K287" s="1069"/>
      <c r="L287" s="1069"/>
      <c r="M287" s="1069"/>
      <c r="N287" s="1069"/>
      <c r="O287" s="1069"/>
      <c r="P287" s="1069"/>
      <c r="Q287" s="1069"/>
      <c r="R287" s="1069"/>
      <c r="S287" s="1069"/>
      <c r="T287" s="1069"/>
      <c r="U287" s="1069"/>
      <c r="V287" s="1069"/>
      <c r="W287" s="1069"/>
      <c r="X287" s="1069"/>
      <c r="Y287" s="1069"/>
      <c r="Z287" s="1069"/>
      <c r="AA287" s="1069"/>
      <c r="AB287" s="1111"/>
      <c r="AC287" s="1111"/>
      <c r="AD287" s="1111"/>
      <c r="AE287" s="1111"/>
      <c r="AF287" s="1069"/>
      <c r="AG287" s="1069"/>
      <c r="AH287" s="1069"/>
      <c r="AI287" s="1069"/>
      <c r="AJ287" s="1069"/>
      <c r="AK287" s="1069"/>
      <c r="AL287" s="1069"/>
      <c r="AM287" s="1069"/>
      <c r="AN287" s="1069"/>
      <c r="AO287" s="1069"/>
      <c r="AP287" s="1069"/>
      <c r="AQ287" s="1069"/>
      <c r="AR287" s="1069"/>
      <c r="AS287" s="1069"/>
      <c r="AT287" s="1069"/>
      <c r="AU287" s="1069"/>
      <c r="AV287" s="1069"/>
      <c r="AW287" s="1069"/>
      <c r="AX287" s="1070"/>
      <c r="AY287" s="1069"/>
      <c r="AZ287" s="1069"/>
      <c r="BA287" s="1069"/>
      <c r="BB287" s="1069"/>
      <c r="BC287" s="1069"/>
      <c r="BD287" s="1069"/>
      <c r="BE287" s="1069"/>
      <c r="BF287" s="1069"/>
      <c r="BG287" s="1069"/>
      <c r="BH287" s="1069"/>
      <c r="BI287" s="1069"/>
      <c r="BJ287" s="1069"/>
      <c r="BK287" s="1069"/>
      <c r="BL287" s="1069"/>
      <c r="BM287" s="1069"/>
      <c r="BN287" s="1069"/>
      <c r="BO287" s="1069"/>
      <c r="BP287" s="1069"/>
      <c r="BQ287" s="1069"/>
      <c r="BR287" s="1069"/>
      <c r="BS287" s="1111"/>
      <c r="BT287" s="1069"/>
      <c r="BU287" s="1069"/>
      <c r="BV287" s="1069"/>
      <c r="BW287" s="1069"/>
      <c r="BX287" s="1069"/>
      <c r="BY287" s="1069"/>
      <c r="BZ287" s="1069"/>
      <c r="CA287" s="1069"/>
      <c r="CB287" s="1069"/>
      <c r="CC287" s="1069"/>
      <c r="CD287" s="1069"/>
      <c r="CE287" s="1069"/>
      <c r="CF287" s="1069"/>
      <c r="CG287" s="1069"/>
      <c r="CH287" s="1069"/>
      <c r="CI287" s="1069"/>
      <c r="CJ287" s="1069"/>
      <c r="CK287" s="1069"/>
      <c r="CL287" s="1069"/>
      <c r="CM287" s="1111"/>
      <c r="CN287" s="1111"/>
    </row>
    <row r="288" spans="2:92" x14ac:dyDescent="0.2">
      <c r="B288" s="1068"/>
      <c r="I288" s="1069"/>
      <c r="J288" s="1069"/>
      <c r="K288" s="1069"/>
      <c r="L288" s="1069"/>
      <c r="M288" s="1069"/>
      <c r="N288" s="1069"/>
      <c r="O288" s="1069"/>
      <c r="P288" s="1069"/>
      <c r="Q288" s="1069"/>
      <c r="R288" s="1069"/>
      <c r="S288" s="1069"/>
      <c r="T288" s="1069"/>
      <c r="U288" s="1069"/>
      <c r="V288" s="1069"/>
      <c r="W288" s="1069"/>
      <c r="X288" s="1069"/>
      <c r="Y288" s="1069"/>
      <c r="Z288" s="1069"/>
      <c r="AA288" s="1069"/>
      <c r="AB288" s="1111"/>
      <c r="AC288" s="1111"/>
      <c r="AD288" s="1111"/>
      <c r="AE288" s="1111"/>
      <c r="AF288" s="1069"/>
      <c r="AG288" s="1069"/>
      <c r="AH288" s="1069"/>
      <c r="AI288" s="1069"/>
      <c r="AJ288" s="1069"/>
      <c r="AK288" s="1069"/>
      <c r="AL288" s="1069"/>
      <c r="AM288" s="1069"/>
      <c r="AN288" s="1069"/>
      <c r="AO288" s="1069"/>
      <c r="AP288" s="1069"/>
      <c r="AQ288" s="1069"/>
      <c r="AR288" s="1069"/>
      <c r="AS288" s="1069"/>
      <c r="AT288" s="1069"/>
      <c r="AU288" s="1069"/>
      <c r="AV288" s="1069"/>
      <c r="AW288" s="1069"/>
      <c r="AX288" s="1070"/>
      <c r="AY288" s="1069"/>
      <c r="AZ288" s="1069"/>
      <c r="BA288" s="1069"/>
      <c r="BB288" s="1069"/>
      <c r="BC288" s="1069"/>
      <c r="BD288" s="1069"/>
      <c r="BE288" s="1069"/>
      <c r="BF288" s="1069"/>
      <c r="BG288" s="1069"/>
      <c r="BH288" s="1069"/>
      <c r="BI288" s="1069"/>
      <c r="BJ288" s="1069"/>
      <c r="BK288" s="1069"/>
      <c r="BL288" s="1069"/>
      <c r="BM288" s="1069"/>
      <c r="BN288" s="1069"/>
      <c r="BO288" s="1069"/>
      <c r="BP288" s="1069"/>
      <c r="BQ288" s="1069"/>
      <c r="BR288" s="1069"/>
      <c r="BS288" s="1111"/>
      <c r="BT288" s="1069"/>
      <c r="BU288" s="1069"/>
      <c r="BV288" s="1069"/>
      <c r="BW288" s="1069"/>
      <c r="BX288" s="1069"/>
      <c r="BY288" s="1069"/>
      <c r="BZ288" s="1069"/>
      <c r="CA288" s="1069"/>
      <c r="CB288" s="1069"/>
      <c r="CC288" s="1069"/>
      <c r="CD288" s="1069"/>
      <c r="CE288" s="1069"/>
      <c r="CF288" s="1069"/>
      <c r="CG288" s="1069"/>
      <c r="CH288" s="1069"/>
      <c r="CI288" s="1069"/>
      <c r="CJ288" s="1069"/>
      <c r="CK288" s="1069"/>
      <c r="CL288" s="1069"/>
      <c r="CM288" s="1111"/>
      <c r="CN288" s="1111"/>
    </row>
    <row r="289" spans="2:92" x14ac:dyDescent="0.2">
      <c r="B289" s="1068"/>
      <c r="I289" s="1069"/>
      <c r="J289" s="1069"/>
      <c r="K289" s="1069"/>
      <c r="L289" s="1069"/>
      <c r="M289" s="1069"/>
      <c r="N289" s="1069"/>
      <c r="O289" s="1069"/>
      <c r="P289" s="1069"/>
      <c r="Q289" s="1069"/>
      <c r="R289" s="1069"/>
      <c r="S289" s="1069"/>
      <c r="T289" s="1069"/>
      <c r="U289" s="1069"/>
      <c r="V289" s="1069"/>
      <c r="W289" s="1069"/>
      <c r="X289" s="1069"/>
      <c r="Y289" s="1069"/>
      <c r="Z289" s="1069"/>
      <c r="AA289" s="1069"/>
      <c r="AB289" s="1111"/>
      <c r="AC289" s="1111"/>
      <c r="AD289" s="1111"/>
      <c r="AE289" s="1111"/>
      <c r="AF289" s="1069"/>
      <c r="AG289" s="1069"/>
      <c r="AH289" s="1069"/>
      <c r="AI289" s="1069"/>
      <c r="AJ289" s="1069"/>
      <c r="AK289" s="1069"/>
      <c r="AL289" s="1069"/>
      <c r="AM289" s="1069"/>
      <c r="AN289" s="1069"/>
      <c r="AO289" s="1069"/>
      <c r="AP289" s="1069"/>
      <c r="AQ289" s="1069"/>
      <c r="AR289" s="1069"/>
      <c r="AS289" s="1069"/>
      <c r="AT289" s="1069"/>
      <c r="AU289" s="1069"/>
      <c r="AV289" s="1069"/>
      <c r="AW289" s="1069"/>
      <c r="AX289" s="1070"/>
      <c r="AY289" s="1069"/>
      <c r="AZ289" s="1069"/>
      <c r="BA289" s="1069"/>
      <c r="BB289" s="1069"/>
      <c r="BC289" s="1069"/>
      <c r="BD289" s="1069"/>
      <c r="BE289" s="1069"/>
      <c r="BF289" s="1069"/>
      <c r="BG289" s="1069"/>
      <c r="BH289" s="1069"/>
      <c r="BI289" s="1069"/>
      <c r="BJ289" s="1069"/>
      <c r="BK289" s="1069"/>
      <c r="BL289" s="1069"/>
      <c r="BM289" s="1069"/>
      <c r="BN289" s="1069"/>
      <c r="BO289" s="1069"/>
      <c r="BP289" s="1069"/>
      <c r="BQ289" s="1069"/>
      <c r="BR289" s="1069"/>
      <c r="BS289" s="1111"/>
      <c r="BT289" s="1069"/>
      <c r="BU289" s="1069"/>
      <c r="BV289" s="1069"/>
      <c r="BW289" s="1069"/>
      <c r="BX289" s="1069"/>
      <c r="BY289" s="1069"/>
      <c r="BZ289" s="1069"/>
      <c r="CA289" s="1069"/>
      <c r="CB289" s="1069"/>
      <c r="CC289" s="1069"/>
      <c r="CD289" s="1069"/>
      <c r="CE289" s="1069"/>
      <c r="CF289" s="1069"/>
      <c r="CG289" s="1069"/>
      <c r="CH289" s="1069"/>
      <c r="CI289" s="1069"/>
      <c r="CJ289" s="1069"/>
      <c r="CK289" s="1069"/>
      <c r="CL289" s="1069"/>
      <c r="CM289" s="1111"/>
      <c r="CN289" s="1111"/>
    </row>
    <row r="290" spans="2:92" x14ac:dyDescent="0.2">
      <c r="B290" s="1068"/>
      <c r="I290" s="1069"/>
      <c r="J290" s="1069"/>
      <c r="K290" s="1069"/>
      <c r="L290" s="1069"/>
      <c r="M290" s="1069"/>
      <c r="N290" s="1069"/>
      <c r="O290" s="1069"/>
      <c r="P290" s="1069"/>
      <c r="Q290" s="1069"/>
      <c r="R290" s="1069"/>
      <c r="S290" s="1069"/>
      <c r="T290" s="1069"/>
      <c r="U290" s="1069"/>
      <c r="V290" s="1069"/>
      <c r="W290" s="1069"/>
      <c r="X290" s="1069"/>
      <c r="Y290" s="1069"/>
      <c r="Z290" s="1069"/>
      <c r="AA290" s="1069"/>
      <c r="AB290" s="1111"/>
      <c r="AC290" s="1111"/>
      <c r="AD290" s="1111"/>
      <c r="AE290" s="1111"/>
      <c r="AF290" s="1069"/>
      <c r="AG290" s="1069"/>
      <c r="AH290" s="1069"/>
      <c r="AI290" s="1069"/>
      <c r="AJ290" s="1069"/>
      <c r="AK290" s="1069"/>
      <c r="AL290" s="1069"/>
      <c r="AM290" s="1069"/>
      <c r="AN290" s="1069"/>
      <c r="AO290" s="1069"/>
      <c r="AP290" s="1069"/>
      <c r="AQ290" s="1069"/>
      <c r="AR290" s="1069"/>
      <c r="AS290" s="1069"/>
      <c r="AT290" s="1069"/>
      <c r="AU290" s="1069"/>
      <c r="AV290" s="1069"/>
      <c r="AW290" s="1069"/>
      <c r="AX290" s="1070"/>
      <c r="AY290" s="1069"/>
      <c r="AZ290" s="1069"/>
      <c r="BA290" s="1069"/>
      <c r="BB290" s="1069"/>
      <c r="BC290" s="1069"/>
      <c r="BD290" s="1069"/>
      <c r="BE290" s="1069"/>
      <c r="BF290" s="1069"/>
      <c r="BG290" s="1069"/>
      <c r="BH290" s="1069"/>
      <c r="BI290" s="1069"/>
      <c r="BJ290" s="1069"/>
      <c r="BK290" s="1069"/>
      <c r="BL290" s="1069"/>
      <c r="BM290" s="1069"/>
      <c r="BN290" s="1069"/>
      <c r="BO290" s="1069"/>
      <c r="BP290" s="1069"/>
      <c r="BQ290" s="1069"/>
      <c r="BR290" s="1069"/>
      <c r="BS290" s="1111"/>
      <c r="BT290" s="1069"/>
      <c r="BU290" s="1069"/>
      <c r="BV290" s="1069"/>
      <c r="BW290" s="1069"/>
      <c r="BX290" s="1069"/>
      <c r="BY290" s="1069"/>
      <c r="BZ290" s="1069"/>
      <c r="CA290" s="1069"/>
      <c r="CB290" s="1069"/>
      <c r="CC290" s="1069"/>
      <c r="CD290" s="1069"/>
      <c r="CE290" s="1069"/>
      <c r="CF290" s="1069"/>
      <c r="CG290" s="1069"/>
      <c r="CH290" s="1069"/>
      <c r="CI290" s="1069"/>
      <c r="CJ290" s="1069"/>
      <c r="CK290" s="1069"/>
      <c r="CL290" s="1069"/>
      <c r="CM290" s="1111"/>
      <c r="CN290" s="1111"/>
    </row>
    <row r="291" spans="2:92" x14ac:dyDescent="0.2">
      <c r="B291" s="1068"/>
      <c r="I291" s="1069"/>
      <c r="J291" s="1069"/>
      <c r="K291" s="1069"/>
      <c r="L291" s="1069"/>
      <c r="M291" s="1069"/>
      <c r="N291" s="1069"/>
      <c r="O291" s="1069"/>
      <c r="P291" s="1069"/>
      <c r="Q291" s="1069"/>
      <c r="R291" s="1069"/>
      <c r="S291" s="1069"/>
      <c r="T291" s="1069"/>
      <c r="U291" s="1069"/>
      <c r="V291" s="1069"/>
      <c r="W291" s="1069"/>
      <c r="X291" s="1069"/>
      <c r="Y291" s="1069"/>
      <c r="Z291" s="1069"/>
      <c r="AA291" s="1069"/>
      <c r="AB291" s="1111"/>
      <c r="AC291" s="1111"/>
      <c r="AD291" s="1111"/>
      <c r="AE291" s="1111"/>
      <c r="AF291" s="1069"/>
      <c r="AG291" s="1069"/>
      <c r="AH291" s="1069"/>
      <c r="AI291" s="1069"/>
      <c r="AJ291" s="1069"/>
      <c r="AK291" s="1069"/>
      <c r="AL291" s="1069"/>
      <c r="AM291" s="1069"/>
      <c r="AN291" s="1069"/>
      <c r="AO291" s="1069"/>
      <c r="AP291" s="1069"/>
      <c r="AQ291" s="1069"/>
      <c r="AR291" s="1069"/>
      <c r="AS291" s="1069"/>
      <c r="AT291" s="1069"/>
      <c r="AU291" s="1069"/>
      <c r="AV291" s="1069"/>
      <c r="AW291" s="1069"/>
      <c r="AX291" s="1070"/>
      <c r="AY291" s="1069"/>
      <c r="AZ291" s="1069"/>
      <c r="BA291" s="1069"/>
      <c r="BB291" s="1069"/>
      <c r="BC291" s="1069"/>
      <c r="BD291" s="1069"/>
      <c r="BE291" s="1069"/>
      <c r="BF291" s="1069"/>
      <c r="BG291" s="1069"/>
      <c r="BH291" s="1069"/>
      <c r="BI291" s="1069"/>
      <c r="BJ291" s="1069"/>
      <c r="BK291" s="1069"/>
      <c r="BL291" s="1069"/>
      <c r="BM291" s="1069"/>
      <c r="BN291" s="1069"/>
      <c r="BO291" s="1069"/>
      <c r="BP291" s="1069"/>
      <c r="BQ291" s="1069"/>
      <c r="BR291" s="1069"/>
      <c r="BS291" s="1111"/>
      <c r="BT291" s="1069"/>
      <c r="BU291" s="1069"/>
      <c r="BV291" s="1069"/>
      <c r="BW291" s="1069"/>
      <c r="BX291" s="1069"/>
      <c r="BY291" s="1069"/>
      <c r="BZ291" s="1069"/>
      <c r="CA291" s="1069"/>
      <c r="CB291" s="1069"/>
      <c r="CC291" s="1069"/>
      <c r="CD291" s="1069"/>
      <c r="CE291" s="1069"/>
      <c r="CF291" s="1069"/>
      <c r="CG291" s="1069"/>
      <c r="CH291" s="1069"/>
      <c r="CI291" s="1069"/>
      <c r="CJ291" s="1069"/>
      <c r="CK291" s="1069"/>
      <c r="CL291" s="1069"/>
      <c r="CM291" s="1111"/>
      <c r="CN291" s="1111"/>
    </row>
    <row r="292" spans="2:92" x14ac:dyDescent="0.2">
      <c r="B292" s="1068"/>
      <c r="I292" s="1069"/>
      <c r="J292" s="1069"/>
      <c r="K292" s="1069"/>
      <c r="L292" s="1069"/>
      <c r="M292" s="1069"/>
      <c r="N292" s="1069"/>
      <c r="O292" s="1069"/>
      <c r="P292" s="1069"/>
      <c r="Q292" s="1069"/>
      <c r="R292" s="1069"/>
      <c r="S292" s="1069"/>
      <c r="T292" s="1069"/>
      <c r="U292" s="1069"/>
      <c r="V292" s="1069"/>
      <c r="W292" s="1069"/>
      <c r="X292" s="1069"/>
      <c r="Y292" s="1069"/>
      <c r="Z292" s="1069"/>
      <c r="AA292" s="1069"/>
      <c r="AB292" s="1111"/>
      <c r="AC292" s="1111"/>
      <c r="AD292" s="1111"/>
      <c r="AE292" s="1111"/>
      <c r="AF292" s="1069"/>
      <c r="AG292" s="1069"/>
      <c r="AH292" s="1069"/>
      <c r="AI292" s="1069"/>
      <c r="AJ292" s="1069"/>
      <c r="AK292" s="1069"/>
      <c r="AL292" s="1069"/>
      <c r="AM292" s="1069"/>
      <c r="AN292" s="1069"/>
      <c r="AO292" s="1069"/>
      <c r="AP292" s="1069"/>
      <c r="AQ292" s="1069"/>
      <c r="AR292" s="1069"/>
      <c r="AS292" s="1069"/>
      <c r="AT292" s="1069"/>
      <c r="AU292" s="1069"/>
      <c r="AV292" s="1069"/>
      <c r="AW292" s="1069"/>
      <c r="AX292" s="1070"/>
      <c r="AY292" s="1069"/>
      <c r="AZ292" s="1069"/>
      <c r="BA292" s="1069"/>
      <c r="BB292" s="1069"/>
      <c r="BC292" s="1069"/>
      <c r="BD292" s="1069"/>
      <c r="BE292" s="1069"/>
      <c r="BF292" s="1069"/>
      <c r="BG292" s="1069"/>
      <c r="BH292" s="1069"/>
      <c r="BI292" s="1069"/>
      <c r="BJ292" s="1069"/>
      <c r="BK292" s="1069"/>
      <c r="BL292" s="1069"/>
      <c r="BM292" s="1069"/>
      <c r="BN292" s="1069"/>
      <c r="BO292" s="1069"/>
      <c r="BP292" s="1069"/>
      <c r="BQ292" s="1069"/>
      <c r="BR292" s="1069"/>
      <c r="BS292" s="1111"/>
      <c r="BT292" s="1069"/>
      <c r="BU292" s="1069"/>
      <c r="BV292" s="1069"/>
      <c r="BW292" s="1069"/>
      <c r="BX292" s="1069"/>
      <c r="BY292" s="1069"/>
      <c r="BZ292" s="1069"/>
      <c r="CA292" s="1069"/>
      <c r="CB292" s="1069"/>
      <c r="CC292" s="1069"/>
      <c r="CD292" s="1069"/>
      <c r="CE292" s="1069"/>
      <c r="CF292" s="1069"/>
      <c r="CG292" s="1069"/>
      <c r="CH292" s="1069"/>
      <c r="CI292" s="1069"/>
      <c r="CJ292" s="1069"/>
      <c r="CK292" s="1069"/>
      <c r="CL292" s="1069"/>
      <c r="CM292" s="1111"/>
      <c r="CN292" s="1111"/>
    </row>
    <row r="293" spans="2:92" x14ac:dyDescent="0.2">
      <c r="B293" s="1068"/>
      <c r="I293" s="1069"/>
      <c r="J293" s="1069"/>
      <c r="K293" s="1069"/>
      <c r="L293" s="1069"/>
      <c r="M293" s="1069"/>
      <c r="N293" s="1069"/>
      <c r="O293" s="1069"/>
      <c r="P293" s="1069"/>
      <c r="Q293" s="1069"/>
      <c r="R293" s="1069"/>
      <c r="S293" s="1069"/>
      <c r="T293" s="1069"/>
      <c r="U293" s="1069"/>
      <c r="V293" s="1069"/>
      <c r="W293" s="1069"/>
      <c r="X293" s="1069"/>
      <c r="Y293" s="1069"/>
      <c r="Z293" s="1069"/>
      <c r="AA293" s="1069"/>
      <c r="AB293" s="1111"/>
      <c r="AC293" s="1111"/>
      <c r="AD293" s="1111"/>
      <c r="AE293" s="1111"/>
      <c r="AF293" s="1069"/>
      <c r="AG293" s="1069"/>
      <c r="AH293" s="1069"/>
      <c r="AI293" s="1069"/>
      <c r="AJ293" s="1069"/>
      <c r="AK293" s="1069"/>
      <c r="AL293" s="1069"/>
      <c r="AM293" s="1069"/>
      <c r="AN293" s="1069"/>
      <c r="AO293" s="1069"/>
      <c r="AP293" s="1069"/>
      <c r="AQ293" s="1069"/>
      <c r="AR293" s="1069"/>
      <c r="AS293" s="1069"/>
      <c r="AT293" s="1069"/>
      <c r="AU293" s="1069"/>
      <c r="AV293" s="1069"/>
      <c r="AW293" s="1069"/>
      <c r="AX293" s="1070"/>
      <c r="AY293" s="1069"/>
      <c r="AZ293" s="1069"/>
      <c r="BA293" s="1069"/>
      <c r="BB293" s="1069"/>
      <c r="BC293" s="1069"/>
      <c r="BD293" s="1069"/>
      <c r="BE293" s="1069"/>
      <c r="BF293" s="1069"/>
      <c r="BG293" s="1069"/>
      <c r="BH293" s="1069"/>
      <c r="BI293" s="1069"/>
      <c r="BJ293" s="1069"/>
      <c r="BK293" s="1069"/>
      <c r="BL293" s="1069"/>
      <c r="BM293" s="1069"/>
      <c r="BN293" s="1069"/>
      <c r="BO293" s="1069"/>
      <c r="BP293" s="1069"/>
      <c r="BQ293" s="1069"/>
      <c r="BR293" s="1069"/>
      <c r="BS293" s="1111"/>
      <c r="BT293" s="1069"/>
      <c r="BU293" s="1069"/>
      <c r="BV293" s="1069"/>
      <c r="BW293" s="1069"/>
      <c r="BX293" s="1069"/>
      <c r="BY293" s="1069"/>
      <c r="BZ293" s="1069"/>
      <c r="CA293" s="1069"/>
      <c r="CB293" s="1069"/>
      <c r="CC293" s="1069"/>
      <c r="CD293" s="1069"/>
      <c r="CE293" s="1069"/>
      <c r="CF293" s="1069"/>
      <c r="CG293" s="1069"/>
      <c r="CH293" s="1069"/>
      <c r="CI293" s="1069"/>
      <c r="CJ293" s="1069"/>
      <c r="CK293" s="1069"/>
      <c r="CL293" s="1069"/>
      <c r="CM293" s="1111"/>
      <c r="CN293" s="1111"/>
    </row>
    <row r="294" spans="2:92" x14ac:dyDescent="0.2">
      <c r="B294" s="1068"/>
      <c r="I294" s="1069"/>
      <c r="J294" s="1069"/>
      <c r="K294" s="1069"/>
      <c r="L294" s="1069"/>
      <c r="M294" s="1069"/>
      <c r="N294" s="1069"/>
      <c r="O294" s="1069"/>
      <c r="P294" s="1069"/>
      <c r="Q294" s="1069"/>
      <c r="R294" s="1069"/>
      <c r="S294" s="1069"/>
      <c r="T294" s="1069"/>
      <c r="U294" s="1069"/>
      <c r="V294" s="1069"/>
      <c r="W294" s="1069"/>
      <c r="X294" s="1069"/>
      <c r="Y294" s="1069"/>
      <c r="Z294" s="1069"/>
      <c r="AA294" s="1069"/>
      <c r="AB294" s="1111"/>
      <c r="AC294" s="1111"/>
      <c r="AD294" s="1111"/>
      <c r="AE294" s="1111"/>
      <c r="AF294" s="1069"/>
      <c r="AG294" s="1069"/>
      <c r="AH294" s="1069"/>
      <c r="AI294" s="1069"/>
      <c r="AJ294" s="1069"/>
      <c r="AK294" s="1069"/>
      <c r="AL294" s="1069"/>
      <c r="AM294" s="1069"/>
      <c r="AN294" s="1069"/>
      <c r="AO294" s="1069"/>
      <c r="AP294" s="1069"/>
      <c r="AQ294" s="1069"/>
      <c r="AR294" s="1069"/>
      <c r="AS294" s="1069"/>
      <c r="AT294" s="1069"/>
      <c r="AU294" s="1069"/>
      <c r="AV294" s="1069"/>
      <c r="AW294" s="1069"/>
      <c r="AX294" s="1070"/>
      <c r="AY294" s="1069"/>
      <c r="AZ294" s="1069"/>
      <c r="BA294" s="1069"/>
      <c r="BB294" s="1069"/>
      <c r="BC294" s="1069"/>
      <c r="BD294" s="1069"/>
      <c r="BE294" s="1069"/>
      <c r="BF294" s="1069"/>
      <c r="BG294" s="1069"/>
      <c r="BH294" s="1069"/>
      <c r="BI294" s="1069"/>
      <c r="BJ294" s="1069"/>
      <c r="BK294" s="1069"/>
      <c r="BL294" s="1069"/>
      <c r="BM294" s="1069"/>
      <c r="BN294" s="1069"/>
      <c r="BO294" s="1069"/>
      <c r="BP294" s="1069"/>
      <c r="BQ294" s="1069"/>
      <c r="BR294" s="1069"/>
      <c r="BS294" s="1111"/>
      <c r="BT294" s="1069"/>
      <c r="BU294" s="1069"/>
      <c r="BV294" s="1069"/>
      <c r="BW294" s="1069"/>
      <c r="BX294" s="1069"/>
      <c r="BY294" s="1069"/>
      <c r="BZ294" s="1069"/>
      <c r="CA294" s="1069"/>
      <c r="CB294" s="1069"/>
      <c r="CC294" s="1069"/>
      <c r="CD294" s="1069"/>
      <c r="CE294" s="1069"/>
      <c r="CF294" s="1069"/>
      <c r="CG294" s="1069"/>
      <c r="CH294" s="1069"/>
      <c r="CI294" s="1069"/>
      <c r="CJ294" s="1069"/>
      <c r="CK294" s="1069"/>
      <c r="CL294" s="1069"/>
      <c r="CM294" s="1111"/>
      <c r="CN294" s="1111"/>
    </row>
    <row r="295" spans="2:92" x14ac:dyDescent="0.2">
      <c r="B295" s="1068"/>
      <c r="I295" s="1069"/>
      <c r="J295" s="1069"/>
      <c r="K295" s="1069"/>
      <c r="L295" s="1069"/>
      <c r="M295" s="1069"/>
      <c r="N295" s="1069"/>
      <c r="O295" s="1069"/>
      <c r="P295" s="1069"/>
      <c r="Q295" s="1069"/>
      <c r="R295" s="1069"/>
      <c r="S295" s="1069"/>
      <c r="T295" s="1069"/>
      <c r="U295" s="1069"/>
      <c r="V295" s="1069"/>
      <c r="W295" s="1069"/>
      <c r="X295" s="1069"/>
      <c r="Y295" s="1069"/>
      <c r="Z295" s="1069"/>
      <c r="AA295" s="1069"/>
      <c r="AB295" s="1111"/>
      <c r="AC295" s="1111"/>
      <c r="AD295" s="1111"/>
      <c r="AE295" s="1111"/>
      <c r="AF295" s="1069"/>
      <c r="AG295" s="1069"/>
      <c r="AH295" s="1069"/>
      <c r="AI295" s="1069"/>
      <c r="AJ295" s="1069"/>
      <c r="AK295" s="1069"/>
      <c r="AL295" s="1069"/>
      <c r="AM295" s="1069"/>
      <c r="AN295" s="1069"/>
      <c r="AO295" s="1069"/>
      <c r="AP295" s="1069"/>
      <c r="AQ295" s="1069"/>
      <c r="AR295" s="1069"/>
      <c r="AS295" s="1069"/>
      <c r="AT295" s="1069"/>
      <c r="AU295" s="1069"/>
      <c r="AV295" s="1069"/>
      <c r="AW295" s="1069"/>
      <c r="AX295" s="1070"/>
      <c r="AY295" s="1069"/>
      <c r="AZ295" s="1069"/>
      <c r="BA295" s="1069"/>
      <c r="BB295" s="1069"/>
      <c r="BC295" s="1069"/>
      <c r="BD295" s="1069"/>
      <c r="BE295" s="1069"/>
      <c r="BF295" s="1069"/>
      <c r="BG295" s="1069"/>
      <c r="BH295" s="1069"/>
      <c r="BI295" s="1069"/>
      <c r="BJ295" s="1069"/>
      <c r="BK295" s="1069"/>
      <c r="BL295" s="1069"/>
      <c r="BM295" s="1069"/>
      <c r="BN295" s="1069"/>
      <c r="BO295" s="1069"/>
      <c r="BP295" s="1069"/>
      <c r="BQ295" s="1069"/>
      <c r="BR295" s="1069"/>
      <c r="BS295" s="1111"/>
      <c r="BT295" s="1069"/>
      <c r="BU295" s="1069"/>
      <c r="BV295" s="1069"/>
      <c r="BW295" s="1069"/>
      <c r="BX295" s="1069"/>
      <c r="BY295" s="1069"/>
      <c r="BZ295" s="1069"/>
      <c r="CA295" s="1069"/>
      <c r="CB295" s="1069"/>
      <c r="CC295" s="1069"/>
      <c r="CD295" s="1069"/>
      <c r="CE295" s="1069"/>
      <c r="CF295" s="1069"/>
      <c r="CG295" s="1069"/>
      <c r="CH295" s="1069"/>
      <c r="CI295" s="1069"/>
      <c r="CJ295" s="1069"/>
      <c r="CK295" s="1069"/>
      <c r="CL295" s="1069"/>
      <c r="CM295" s="1111"/>
      <c r="CN295" s="1111"/>
    </row>
    <row r="296" spans="2:92" x14ac:dyDescent="0.2">
      <c r="B296" s="1068"/>
      <c r="I296" s="1069"/>
      <c r="J296" s="1069"/>
      <c r="K296" s="1069"/>
      <c r="L296" s="1069"/>
      <c r="M296" s="1069"/>
      <c r="N296" s="1069"/>
      <c r="O296" s="1069"/>
      <c r="P296" s="1069"/>
      <c r="Q296" s="1069"/>
      <c r="R296" s="1069"/>
      <c r="S296" s="1069"/>
      <c r="T296" s="1069"/>
      <c r="U296" s="1069"/>
      <c r="V296" s="1069"/>
      <c r="W296" s="1069"/>
      <c r="X296" s="1069"/>
      <c r="Y296" s="1069"/>
      <c r="Z296" s="1069"/>
      <c r="AA296" s="1069"/>
      <c r="AB296" s="1111"/>
      <c r="AC296" s="1111"/>
      <c r="AD296" s="1111"/>
      <c r="AE296" s="1111"/>
      <c r="AF296" s="1069"/>
      <c r="AG296" s="1069"/>
      <c r="AH296" s="1069"/>
      <c r="AI296" s="1069"/>
      <c r="AJ296" s="1069"/>
      <c r="AK296" s="1069"/>
      <c r="AL296" s="1069"/>
      <c r="AM296" s="1069"/>
      <c r="AN296" s="1069"/>
      <c r="AO296" s="1069"/>
      <c r="AP296" s="1069"/>
      <c r="AQ296" s="1069"/>
      <c r="AR296" s="1069"/>
      <c r="AS296" s="1069"/>
      <c r="AT296" s="1069"/>
      <c r="AU296" s="1069"/>
      <c r="AV296" s="1069"/>
      <c r="AW296" s="1069"/>
      <c r="AX296" s="1070"/>
      <c r="AY296" s="1069"/>
      <c r="AZ296" s="1069"/>
      <c r="BA296" s="1069"/>
      <c r="BB296" s="1069"/>
      <c r="BC296" s="1069"/>
      <c r="BD296" s="1069"/>
      <c r="BE296" s="1069"/>
      <c r="BF296" s="1069"/>
      <c r="BG296" s="1069"/>
      <c r="BH296" s="1069"/>
      <c r="BI296" s="1069"/>
      <c r="BJ296" s="1069"/>
      <c r="BK296" s="1069"/>
      <c r="BL296" s="1069"/>
      <c r="BM296" s="1069"/>
      <c r="BN296" s="1069"/>
      <c r="BO296" s="1069"/>
      <c r="BP296" s="1069"/>
      <c r="BQ296" s="1069"/>
      <c r="BR296" s="1069"/>
      <c r="BS296" s="1111"/>
      <c r="BT296" s="1069"/>
      <c r="BU296" s="1069"/>
      <c r="BV296" s="1069"/>
      <c r="BW296" s="1069"/>
      <c r="BX296" s="1069"/>
      <c r="BY296" s="1069"/>
      <c r="BZ296" s="1069"/>
      <c r="CA296" s="1069"/>
      <c r="CB296" s="1069"/>
      <c r="CC296" s="1069"/>
      <c r="CD296" s="1069"/>
      <c r="CE296" s="1069"/>
      <c r="CF296" s="1069"/>
      <c r="CG296" s="1069"/>
      <c r="CH296" s="1069"/>
      <c r="CI296" s="1069"/>
      <c r="CJ296" s="1069"/>
      <c r="CK296" s="1069"/>
      <c r="CL296" s="1069"/>
      <c r="CM296" s="1111"/>
      <c r="CN296" s="1111"/>
    </row>
    <row r="297" spans="2:92" x14ac:dyDescent="0.2">
      <c r="B297" s="1068"/>
      <c r="I297" s="1069"/>
      <c r="J297" s="1069"/>
      <c r="K297" s="1069"/>
      <c r="L297" s="1069"/>
      <c r="M297" s="1069"/>
      <c r="N297" s="1069"/>
      <c r="O297" s="1069"/>
      <c r="P297" s="1069"/>
      <c r="Q297" s="1069"/>
      <c r="R297" s="1069"/>
      <c r="S297" s="1069"/>
      <c r="T297" s="1069"/>
      <c r="U297" s="1069"/>
      <c r="V297" s="1069"/>
      <c r="W297" s="1069"/>
      <c r="X297" s="1069"/>
      <c r="Y297" s="1069"/>
      <c r="Z297" s="1069"/>
      <c r="AA297" s="1069"/>
      <c r="AB297" s="1111"/>
      <c r="AC297" s="1111"/>
      <c r="AD297" s="1111"/>
      <c r="AE297" s="1111"/>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70"/>
      <c r="AY297" s="1069"/>
      <c r="AZ297" s="1069"/>
      <c r="BA297" s="1069"/>
      <c r="BB297" s="1069"/>
      <c r="BC297" s="1069"/>
      <c r="BD297" s="1069"/>
      <c r="BE297" s="1069"/>
      <c r="BF297" s="1069"/>
      <c r="BG297" s="1069"/>
      <c r="BH297" s="1069"/>
      <c r="BI297" s="1069"/>
      <c r="BJ297" s="1069"/>
      <c r="BK297" s="1069"/>
      <c r="BL297" s="1069"/>
      <c r="BM297" s="1069"/>
      <c r="BN297" s="1069"/>
      <c r="BO297" s="1069"/>
      <c r="BP297" s="1069"/>
      <c r="BQ297" s="1069"/>
      <c r="BR297" s="1069"/>
      <c r="BS297" s="1111"/>
      <c r="BT297" s="1069"/>
      <c r="BU297" s="1069"/>
      <c r="BV297" s="1069"/>
      <c r="BW297" s="1069"/>
      <c r="BX297" s="1069"/>
      <c r="BY297" s="1069"/>
      <c r="BZ297" s="1069"/>
      <c r="CA297" s="1069"/>
      <c r="CB297" s="1069"/>
      <c r="CC297" s="1069"/>
      <c r="CD297" s="1069"/>
      <c r="CE297" s="1069"/>
      <c r="CF297" s="1069"/>
      <c r="CG297" s="1069"/>
      <c r="CH297" s="1069"/>
      <c r="CI297" s="1069"/>
      <c r="CJ297" s="1069"/>
      <c r="CK297" s="1069"/>
      <c r="CL297" s="1069"/>
      <c r="CM297" s="1111"/>
      <c r="CN297" s="1111"/>
    </row>
    <row r="298" spans="2:92" x14ac:dyDescent="0.2">
      <c r="B298" s="1068"/>
      <c r="I298" s="1069"/>
      <c r="J298" s="1069"/>
      <c r="K298" s="1069"/>
      <c r="L298" s="1069"/>
      <c r="M298" s="1069"/>
      <c r="N298" s="1069"/>
      <c r="O298" s="1069"/>
      <c r="P298" s="1069"/>
      <c r="Q298" s="1069"/>
      <c r="R298" s="1069"/>
      <c r="S298" s="1069"/>
      <c r="T298" s="1069"/>
      <c r="U298" s="1069"/>
      <c r="V298" s="1069"/>
      <c r="W298" s="1069"/>
      <c r="X298" s="1069"/>
      <c r="Y298" s="1069"/>
      <c r="Z298" s="1069"/>
      <c r="AA298" s="1069"/>
      <c r="AB298" s="1111"/>
      <c r="AC298" s="1111"/>
      <c r="AD298" s="1111"/>
      <c r="AE298" s="1111"/>
      <c r="AF298" s="1069"/>
      <c r="AG298" s="1069"/>
      <c r="AH298" s="1069"/>
      <c r="AI298" s="1069"/>
      <c r="AJ298" s="1069"/>
      <c r="AK298" s="1069"/>
      <c r="AL298" s="1069"/>
      <c r="AM298" s="1069"/>
      <c r="AN298" s="1069"/>
      <c r="AO298" s="1069"/>
      <c r="AP298" s="1069"/>
      <c r="AQ298" s="1069"/>
      <c r="AR298" s="1069"/>
      <c r="AS298" s="1069"/>
      <c r="AT298" s="1069"/>
      <c r="AU298" s="1069"/>
      <c r="AV298" s="1069"/>
      <c r="AW298" s="1069"/>
      <c r="AX298" s="1070"/>
      <c r="AY298" s="1069"/>
      <c r="AZ298" s="1069"/>
      <c r="BA298" s="1069"/>
      <c r="BB298" s="1069"/>
      <c r="BC298" s="1069"/>
      <c r="BD298" s="1069"/>
      <c r="BE298" s="1069"/>
      <c r="BF298" s="1069"/>
      <c r="BG298" s="1069"/>
      <c r="BH298" s="1069"/>
      <c r="BI298" s="1069"/>
      <c r="BJ298" s="1069"/>
      <c r="BK298" s="1069"/>
      <c r="BL298" s="1069"/>
      <c r="BM298" s="1069"/>
      <c r="BN298" s="1069"/>
      <c r="BO298" s="1069"/>
      <c r="BP298" s="1069"/>
      <c r="BQ298" s="1069"/>
      <c r="BR298" s="1069"/>
      <c r="BS298" s="1111"/>
      <c r="BT298" s="1069"/>
      <c r="BU298" s="1069"/>
      <c r="BV298" s="1069"/>
      <c r="BW298" s="1069"/>
      <c r="BX298" s="1069"/>
      <c r="BY298" s="1069"/>
      <c r="BZ298" s="1069"/>
      <c r="CA298" s="1069"/>
      <c r="CB298" s="1069"/>
      <c r="CC298" s="1069"/>
      <c r="CD298" s="1069"/>
      <c r="CE298" s="1069"/>
      <c r="CF298" s="1069"/>
      <c r="CG298" s="1069"/>
      <c r="CH298" s="1069"/>
      <c r="CI298" s="1069"/>
      <c r="CJ298" s="1069"/>
      <c r="CK298" s="1069"/>
      <c r="CL298" s="1069"/>
      <c r="CM298" s="1111"/>
      <c r="CN298" s="1111"/>
    </row>
    <row r="299" spans="2:92" x14ac:dyDescent="0.2">
      <c r="B299" s="1068"/>
      <c r="I299" s="1069"/>
      <c r="J299" s="1069"/>
      <c r="K299" s="1069"/>
      <c r="L299" s="1069"/>
      <c r="M299" s="1069"/>
      <c r="N299" s="1069"/>
      <c r="O299" s="1069"/>
      <c r="P299" s="1069"/>
      <c r="Q299" s="1069"/>
      <c r="R299" s="1069"/>
      <c r="S299" s="1069"/>
      <c r="T299" s="1069"/>
      <c r="U299" s="1069"/>
      <c r="V299" s="1069"/>
      <c r="W299" s="1069"/>
      <c r="X299" s="1069"/>
      <c r="Y299" s="1069"/>
      <c r="Z299" s="1069"/>
      <c r="AA299" s="1069"/>
      <c r="AB299" s="1111"/>
      <c r="AC299" s="1111"/>
      <c r="AD299" s="1111"/>
      <c r="AE299" s="1111"/>
      <c r="AF299" s="1069"/>
      <c r="AG299" s="1069"/>
      <c r="AH299" s="1069"/>
      <c r="AI299" s="1069"/>
      <c r="AJ299" s="1069"/>
      <c r="AK299" s="1069"/>
      <c r="AL299" s="1069"/>
      <c r="AM299" s="1069"/>
      <c r="AN299" s="1069"/>
      <c r="AO299" s="1069"/>
      <c r="AP299" s="1069"/>
      <c r="AQ299" s="1069"/>
      <c r="AR299" s="1069"/>
      <c r="AS299" s="1069"/>
      <c r="AT299" s="1069"/>
      <c r="AU299" s="1069"/>
      <c r="AV299" s="1069"/>
      <c r="AW299" s="1069"/>
      <c r="AX299" s="1070"/>
      <c r="AY299" s="1069"/>
      <c r="AZ299" s="1069"/>
      <c r="BA299" s="1069"/>
      <c r="BB299" s="1069"/>
      <c r="BC299" s="1069"/>
      <c r="BD299" s="1069"/>
      <c r="BE299" s="1069"/>
      <c r="BF299" s="1069"/>
      <c r="BG299" s="1069"/>
      <c r="BH299" s="1069"/>
      <c r="BI299" s="1069"/>
      <c r="BJ299" s="1069"/>
      <c r="BK299" s="1069"/>
      <c r="BL299" s="1069"/>
      <c r="BM299" s="1069"/>
      <c r="BN299" s="1069"/>
      <c r="BO299" s="1069"/>
      <c r="BP299" s="1069"/>
      <c r="BQ299" s="1069"/>
      <c r="BR299" s="1069"/>
      <c r="BS299" s="1111"/>
      <c r="BT299" s="1069"/>
      <c r="BU299" s="1069"/>
      <c r="BV299" s="1069"/>
      <c r="BW299" s="1069"/>
      <c r="BX299" s="1069"/>
      <c r="BY299" s="1069"/>
      <c r="BZ299" s="1069"/>
      <c r="CA299" s="1069"/>
      <c r="CB299" s="1069"/>
      <c r="CC299" s="1069"/>
      <c r="CD299" s="1069"/>
      <c r="CE299" s="1069"/>
      <c r="CF299" s="1069"/>
      <c r="CG299" s="1069"/>
      <c r="CH299" s="1069"/>
      <c r="CI299" s="1069"/>
      <c r="CJ299" s="1069"/>
      <c r="CK299" s="1069"/>
      <c r="CL299" s="1069"/>
      <c r="CM299" s="1111"/>
      <c r="CN299" s="1111"/>
    </row>
    <row r="300" spans="2:92" x14ac:dyDescent="0.2">
      <c r="B300" s="1068"/>
      <c r="I300" s="1069"/>
      <c r="J300" s="1069"/>
      <c r="K300" s="1069"/>
      <c r="L300" s="1069"/>
      <c r="M300" s="1069"/>
      <c r="N300" s="1069"/>
      <c r="O300" s="1069"/>
      <c r="P300" s="1069"/>
      <c r="Q300" s="1069"/>
      <c r="R300" s="1069"/>
      <c r="S300" s="1069"/>
      <c r="T300" s="1069"/>
      <c r="U300" s="1069"/>
      <c r="V300" s="1069"/>
      <c r="W300" s="1069"/>
      <c r="X300" s="1069"/>
      <c r="Y300" s="1069"/>
      <c r="Z300" s="1069"/>
      <c r="AA300" s="1069"/>
      <c r="AB300" s="1111"/>
      <c r="AC300" s="1111"/>
      <c r="AD300" s="1111"/>
      <c r="AE300" s="1111"/>
      <c r="AF300" s="1069"/>
      <c r="AG300" s="1069"/>
      <c r="AH300" s="1069"/>
      <c r="AI300" s="1069"/>
      <c r="AJ300" s="1069"/>
      <c r="AK300" s="1069"/>
      <c r="AL300" s="1069"/>
      <c r="AM300" s="1069"/>
      <c r="AN300" s="1069"/>
      <c r="AO300" s="1069"/>
      <c r="AP300" s="1069"/>
      <c r="AQ300" s="1069"/>
      <c r="AR300" s="1069"/>
      <c r="AS300" s="1069"/>
      <c r="AT300" s="1069"/>
      <c r="AU300" s="1069"/>
      <c r="AV300" s="1069"/>
      <c r="AW300" s="1069"/>
      <c r="AX300" s="1070"/>
      <c r="AY300" s="1069"/>
      <c r="AZ300" s="1069"/>
      <c r="BA300" s="1069"/>
      <c r="BB300" s="1069"/>
      <c r="BC300" s="1069"/>
      <c r="BD300" s="1069"/>
      <c r="BE300" s="1069"/>
      <c r="BF300" s="1069"/>
      <c r="BG300" s="1069"/>
      <c r="BH300" s="1069"/>
      <c r="BI300" s="1069"/>
      <c r="BJ300" s="1069"/>
      <c r="BK300" s="1069"/>
      <c r="BL300" s="1069"/>
      <c r="BM300" s="1069"/>
      <c r="BN300" s="1069"/>
      <c r="BO300" s="1069"/>
      <c r="BP300" s="1069"/>
      <c r="BQ300" s="1069"/>
      <c r="BR300" s="1069"/>
      <c r="BS300" s="1111"/>
      <c r="BT300" s="1069"/>
      <c r="BU300" s="1069"/>
      <c r="BV300" s="1069"/>
      <c r="BW300" s="1069"/>
      <c r="BX300" s="1069"/>
      <c r="BY300" s="1069"/>
      <c r="BZ300" s="1069"/>
      <c r="CA300" s="1069"/>
      <c r="CB300" s="1069"/>
      <c r="CC300" s="1069"/>
      <c r="CD300" s="1069"/>
      <c r="CE300" s="1069"/>
      <c r="CF300" s="1069"/>
      <c r="CG300" s="1069"/>
      <c r="CH300" s="1069"/>
      <c r="CI300" s="1069"/>
      <c r="CJ300" s="1069"/>
      <c r="CK300" s="1069"/>
      <c r="CL300" s="1069"/>
      <c r="CM300" s="1111"/>
      <c r="CN300" s="1111"/>
    </row>
    <row r="301" spans="2:92" x14ac:dyDescent="0.2">
      <c r="B301" s="1068"/>
      <c r="I301" s="1069"/>
      <c r="J301" s="1069"/>
      <c r="K301" s="1069"/>
      <c r="L301" s="1069"/>
      <c r="M301" s="1069"/>
      <c r="N301" s="1069"/>
      <c r="O301" s="1069"/>
      <c r="P301" s="1069"/>
      <c r="Q301" s="1069"/>
      <c r="R301" s="1069"/>
      <c r="S301" s="1069"/>
      <c r="T301" s="1069"/>
      <c r="U301" s="1069"/>
      <c r="V301" s="1069"/>
      <c r="W301" s="1069"/>
      <c r="X301" s="1069"/>
      <c r="Y301" s="1069"/>
      <c r="Z301" s="1069"/>
      <c r="AA301" s="1069"/>
      <c r="AB301" s="1111"/>
      <c r="AC301" s="1111"/>
      <c r="AD301" s="1111"/>
      <c r="AE301" s="1111"/>
      <c r="AF301" s="1069"/>
      <c r="AG301" s="1069"/>
      <c r="AH301" s="1069"/>
      <c r="AI301" s="1069"/>
      <c r="AJ301" s="1069"/>
      <c r="AK301" s="1069"/>
      <c r="AL301" s="1069"/>
      <c r="AM301" s="1069"/>
      <c r="AN301" s="1069"/>
      <c r="AO301" s="1069"/>
      <c r="AP301" s="1069"/>
      <c r="AQ301" s="1069"/>
      <c r="AR301" s="1069"/>
      <c r="AS301" s="1069"/>
      <c r="AT301" s="1069"/>
      <c r="AU301" s="1069"/>
      <c r="AV301" s="1069"/>
      <c r="AW301" s="1069"/>
      <c r="AX301" s="1070"/>
      <c r="AY301" s="1069"/>
      <c r="AZ301" s="1069"/>
      <c r="BA301" s="1069"/>
      <c r="BB301" s="1069"/>
      <c r="BC301" s="1069"/>
      <c r="BD301" s="1069"/>
      <c r="BE301" s="1069"/>
      <c r="BF301" s="1069"/>
      <c r="BG301" s="1069"/>
      <c r="BH301" s="1069"/>
      <c r="BI301" s="1069"/>
      <c r="BJ301" s="1069"/>
      <c r="BK301" s="1069"/>
      <c r="BL301" s="1069"/>
      <c r="BM301" s="1069"/>
      <c r="BN301" s="1069"/>
      <c r="BO301" s="1069"/>
      <c r="BP301" s="1069"/>
      <c r="BQ301" s="1069"/>
      <c r="BR301" s="1069"/>
      <c r="BS301" s="1111"/>
      <c r="BT301" s="1069"/>
      <c r="BU301" s="1069"/>
      <c r="BV301" s="1069"/>
      <c r="BW301" s="1069"/>
      <c r="BX301" s="1069"/>
      <c r="BY301" s="1069"/>
      <c r="BZ301" s="1069"/>
      <c r="CA301" s="1069"/>
      <c r="CB301" s="1069"/>
      <c r="CC301" s="1069"/>
      <c r="CD301" s="1069"/>
      <c r="CE301" s="1069"/>
      <c r="CF301" s="1069"/>
      <c r="CG301" s="1069"/>
      <c r="CH301" s="1069"/>
      <c r="CI301" s="1069"/>
      <c r="CJ301" s="1069"/>
      <c r="CK301" s="1069"/>
      <c r="CL301" s="1069"/>
      <c r="CM301" s="1111"/>
      <c r="CN301" s="1111"/>
    </row>
    <row r="302" spans="2:92" x14ac:dyDescent="0.2">
      <c r="B302" s="1068"/>
      <c r="I302" s="1069"/>
      <c r="J302" s="1069"/>
      <c r="K302" s="1069"/>
      <c r="L302" s="1069"/>
      <c r="M302" s="1069"/>
      <c r="N302" s="1069"/>
      <c r="O302" s="1069"/>
      <c r="P302" s="1069"/>
      <c r="Q302" s="1069"/>
      <c r="R302" s="1069"/>
      <c r="S302" s="1069"/>
      <c r="T302" s="1069"/>
      <c r="U302" s="1069"/>
      <c r="V302" s="1069"/>
      <c r="W302" s="1069"/>
      <c r="X302" s="1069"/>
      <c r="Y302" s="1069"/>
      <c r="Z302" s="1069"/>
      <c r="AA302" s="1069"/>
      <c r="AB302" s="1111"/>
      <c r="AC302" s="1111"/>
      <c r="AD302" s="1111"/>
      <c r="AE302" s="1111"/>
      <c r="AF302" s="1069"/>
      <c r="AG302" s="1069"/>
      <c r="AH302" s="1069"/>
      <c r="AI302" s="1069"/>
      <c r="AJ302" s="1069"/>
      <c r="AK302" s="1069"/>
      <c r="AL302" s="1069"/>
      <c r="AM302" s="1069"/>
      <c r="AN302" s="1069"/>
      <c r="AO302" s="1069"/>
      <c r="AP302" s="1069"/>
      <c r="AQ302" s="1069"/>
      <c r="AR302" s="1069"/>
      <c r="AS302" s="1069"/>
      <c r="AT302" s="1069"/>
      <c r="AU302" s="1069"/>
      <c r="AV302" s="1069"/>
      <c r="AW302" s="1069"/>
      <c r="AX302" s="1070"/>
      <c r="AY302" s="1069"/>
      <c r="AZ302" s="1069"/>
      <c r="BA302" s="1069"/>
      <c r="BB302" s="1069"/>
      <c r="BC302" s="1069"/>
      <c r="BD302" s="1069"/>
      <c r="BE302" s="1069"/>
      <c r="BF302" s="1069"/>
      <c r="BG302" s="1069"/>
      <c r="BH302" s="1069"/>
      <c r="BI302" s="1069"/>
      <c r="BJ302" s="1069"/>
      <c r="BK302" s="1069"/>
      <c r="BL302" s="1069"/>
      <c r="BM302" s="1069"/>
      <c r="BN302" s="1069"/>
      <c r="BO302" s="1069"/>
      <c r="BP302" s="1069"/>
      <c r="BQ302" s="1069"/>
      <c r="BR302" s="1069"/>
      <c r="BS302" s="1111"/>
      <c r="BT302" s="1069"/>
      <c r="BU302" s="1069"/>
      <c r="BV302" s="1069"/>
      <c r="BW302" s="1069"/>
      <c r="BX302" s="1069"/>
      <c r="BY302" s="1069"/>
      <c r="BZ302" s="1069"/>
      <c r="CA302" s="1069"/>
      <c r="CB302" s="1069"/>
      <c r="CC302" s="1069"/>
      <c r="CD302" s="1069"/>
      <c r="CE302" s="1069"/>
      <c r="CF302" s="1069"/>
      <c r="CG302" s="1069"/>
      <c r="CH302" s="1069"/>
      <c r="CI302" s="1069"/>
      <c r="CJ302" s="1069"/>
      <c r="CK302" s="1069"/>
      <c r="CL302" s="1069"/>
      <c r="CM302" s="1111"/>
      <c r="CN302" s="1111"/>
    </row>
    <row r="303" spans="2:92" x14ac:dyDescent="0.2">
      <c r="B303" s="1068"/>
      <c r="I303" s="1069"/>
      <c r="J303" s="1069"/>
      <c r="K303" s="1069"/>
      <c r="L303" s="1069"/>
      <c r="M303" s="1069"/>
      <c r="N303" s="1069"/>
      <c r="O303" s="1069"/>
      <c r="P303" s="1069"/>
      <c r="Q303" s="1069"/>
      <c r="R303" s="1069"/>
      <c r="S303" s="1069"/>
      <c r="T303" s="1069"/>
      <c r="U303" s="1069"/>
      <c r="V303" s="1069"/>
      <c r="W303" s="1069"/>
      <c r="X303" s="1069"/>
      <c r="Y303" s="1069"/>
      <c r="Z303" s="1069"/>
      <c r="AA303" s="1069"/>
      <c r="AB303" s="1111"/>
      <c r="AC303" s="1111"/>
      <c r="AD303" s="1111"/>
      <c r="AE303" s="1111"/>
      <c r="AF303" s="1069"/>
      <c r="AG303" s="1069"/>
      <c r="AH303" s="1069"/>
      <c r="AI303" s="1069"/>
      <c r="AJ303" s="1069"/>
      <c r="AK303" s="1069"/>
      <c r="AL303" s="1069"/>
      <c r="AM303" s="1069"/>
      <c r="AN303" s="1069"/>
      <c r="AO303" s="1069"/>
      <c r="AP303" s="1069"/>
      <c r="AQ303" s="1069"/>
      <c r="AR303" s="1069"/>
      <c r="AS303" s="1069"/>
      <c r="AT303" s="1069"/>
      <c r="AU303" s="1069"/>
      <c r="AV303" s="1069"/>
      <c r="AW303" s="1069"/>
      <c r="AX303" s="1070"/>
      <c r="AY303" s="1069"/>
      <c r="AZ303" s="1069"/>
      <c r="BA303" s="1069"/>
      <c r="BB303" s="1069"/>
      <c r="BC303" s="1069"/>
      <c r="BD303" s="1069"/>
      <c r="BE303" s="1069"/>
      <c r="BF303" s="1069"/>
      <c r="BG303" s="1069"/>
      <c r="BH303" s="1069"/>
      <c r="BI303" s="1069"/>
      <c r="BJ303" s="1069"/>
      <c r="BK303" s="1069"/>
      <c r="BL303" s="1069"/>
      <c r="BM303" s="1069"/>
      <c r="BN303" s="1069"/>
      <c r="BO303" s="1069"/>
      <c r="BP303" s="1069"/>
      <c r="BQ303" s="1069"/>
      <c r="BR303" s="1069"/>
      <c r="BS303" s="1111"/>
      <c r="BT303" s="1069"/>
      <c r="BU303" s="1069"/>
      <c r="BV303" s="1069"/>
      <c r="BW303" s="1069"/>
      <c r="BX303" s="1069"/>
      <c r="BY303" s="1069"/>
      <c r="BZ303" s="1069"/>
      <c r="CA303" s="1069"/>
      <c r="CB303" s="1069"/>
      <c r="CC303" s="1069"/>
      <c r="CD303" s="1069"/>
      <c r="CE303" s="1069"/>
      <c r="CF303" s="1069"/>
      <c r="CG303" s="1069"/>
      <c r="CH303" s="1069"/>
      <c r="CI303" s="1069"/>
      <c r="CJ303" s="1069"/>
      <c r="CK303" s="1069"/>
      <c r="CL303" s="1069"/>
      <c r="CM303" s="1111"/>
      <c r="CN303" s="1111"/>
    </row>
    <row r="304" spans="2:92" x14ac:dyDescent="0.2">
      <c r="B304" s="1068"/>
      <c r="I304" s="1069"/>
      <c r="J304" s="1069"/>
      <c r="K304" s="1069"/>
      <c r="L304" s="1069"/>
      <c r="M304" s="1069"/>
      <c r="N304" s="1069"/>
      <c r="O304" s="1069"/>
      <c r="P304" s="1069"/>
      <c r="Q304" s="1069"/>
      <c r="R304" s="1069"/>
      <c r="S304" s="1069"/>
      <c r="T304" s="1069"/>
      <c r="U304" s="1069"/>
      <c r="V304" s="1069"/>
      <c r="W304" s="1069"/>
      <c r="X304" s="1069"/>
      <c r="Y304" s="1069"/>
      <c r="Z304" s="1069"/>
      <c r="AA304" s="1069"/>
      <c r="AB304" s="1111"/>
      <c r="AC304" s="1111"/>
      <c r="AD304" s="1111"/>
      <c r="AE304" s="1111"/>
      <c r="AF304" s="1069"/>
      <c r="AG304" s="1069"/>
      <c r="AH304" s="1069"/>
      <c r="AI304" s="1069"/>
      <c r="AJ304" s="1069"/>
      <c r="AK304" s="1069"/>
      <c r="AL304" s="1069"/>
      <c r="AM304" s="1069"/>
      <c r="AN304" s="1069"/>
      <c r="AO304" s="1069"/>
      <c r="AP304" s="1069"/>
      <c r="AQ304" s="1069"/>
      <c r="AR304" s="1069"/>
      <c r="AS304" s="1069"/>
      <c r="AT304" s="1069"/>
      <c r="AU304" s="1069"/>
      <c r="AV304" s="1069"/>
      <c r="AW304" s="1069"/>
      <c r="AX304" s="1070"/>
      <c r="AY304" s="1069"/>
      <c r="AZ304" s="1069"/>
      <c r="BA304" s="1069"/>
      <c r="BB304" s="1069"/>
      <c r="BC304" s="1069"/>
      <c r="BD304" s="1069"/>
      <c r="BE304" s="1069"/>
      <c r="BF304" s="1069"/>
      <c r="BG304" s="1069"/>
      <c r="BH304" s="1069"/>
      <c r="BI304" s="1069"/>
      <c r="BJ304" s="1069"/>
      <c r="BK304" s="1069"/>
      <c r="BL304" s="1069"/>
      <c r="BM304" s="1069"/>
      <c r="BN304" s="1069"/>
      <c r="BO304" s="1069"/>
      <c r="BP304" s="1069"/>
      <c r="BQ304" s="1069"/>
      <c r="BR304" s="1069"/>
      <c r="BS304" s="1111"/>
      <c r="BT304" s="1069"/>
      <c r="BU304" s="1069"/>
      <c r="BV304" s="1069"/>
      <c r="BW304" s="1069"/>
      <c r="BX304" s="1069"/>
      <c r="BY304" s="1069"/>
      <c r="BZ304" s="1069"/>
      <c r="CA304" s="1069"/>
      <c r="CB304" s="1069"/>
      <c r="CC304" s="1069"/>
      <c r="CD304" s="1069"/>
      <c r="CE304" s="1069"/>
      <c r="CF304" s="1069"/>
      <c r="CG304" s="1069"/>
      <c r="CH304" s="1069"/>
      <c r="CI304" s="1069"/>
      <c r="CJ304" s="1069"/>
      <c r="CK304" s="1069"/>
      <c r="CL304" s="1069"/>
      <c r="CM304" s="1111"/>
      <c r="CN304" s="1111"/>
    </row>
    <row r="305" spans="2:92" x14ac:dyDescent="0.2">
      <c r="B305" s="1068"/>
      <c r="I305" s="1069"/>
      <c r="J305" s="1069"/>
      <c r="K305" s="1069"/>
      <c r="L305" s="1069"/>
      <c r="M305" s="1069"/>
      <c r="N305" s="1069"/>
      <c r="O305" s="1069"/>
      <c r="P305" s="1069"/>
      <c r="Q305" s="1069"/>
      <c r="R305" s="1069"/>
      <c r="S305" s="1069"/>
      <c r="T305" s="1069"/>
      <c r="U305" s="1069"/>
      <c r="V305" s="1069"/>
      <c r="W305" s="1069"/>
      <c r="X305" s="1069"/>
      <c r="Y305" s="1069"/>
      <c r="Z305" s="1069"/>
      <c r="AA305" s="1069"/>
      <c r="AB305" s="1111"/>
      <c r="AC305" s="1111"/>
      <c r="AD305" s="1111"/>
      <c r="AE305" s="1111"/>
      <c r="AF305" s="1069"/>
      <c r="AG305" s="1069"/>
      <c r="AH305" s="1069"/>
      <c r="AI305" s="1069"/>
      <c r="AJ305" s="1069"/>
      <c r="AK305" s="1069"/>
      <c r="AL305" s="1069"/>
      <c r="AM305" s="1069"/>
      <c r="AN305" s="1069"/>
      <c r="AO305" s="1069"/>
      <c r="AP305" s="1069"/>
      <c r="AQ305" s="1069"/>
      <c r="AR305" s="1069"/>
      <c r="AS305" s="1069"/>
      <c r="AT305" s="1069"/>
      <c r="AU305" s="1069"/>
      <c r="AV305" s="1069"/>
      <c r="AW305" s="1069"/>
      <c r="AX305" s="1070"/>
      <c r="AY305" s="1069"/>
      <c r="AZ305" s="1069"/>
      <c r="BA305" s="1069"/>
      <c r="BB305" s="1069"/>
      <c r="BC305" s="1069"/>
      <c r="BD305" s="1069"/>
      <c r="BE305" s="1069"/>
      <c r="BF305" s="1069"/>
      <c r="BG305" s="1069"/>
      <c r="BH305" s="1069"/>
      <c r="BI305" s="1069"/>
      <c r="BJ305" s="1069"/>
      <c r="BK305" s="1069"/>
      <c r="BL305" s="1069"/>
      <c r="BM305" s="1069"/>
      <c r="BN305" s="1069"/>
      <c r="BO305" s="1069"/>
      <c r="BP305" s="1069"/>
      <c r="BQ305" s="1069"/>
      <c r="BR305" s="1069"/>
      <c r="BS305" s="1111"/>
      <c r="BT305" s="1069"/>
      <c r="BU305" s="1069"/>
      <c r="BV305" s="1069"/>
      <c r="BW305" s="1069"/>
      <c r="BX305" s="1069"/>
      <c r="BY305" s="1069"/>
      <c r="BZ305" s="1069"/>
      <c r="CA305" s="1069"/>
      <c r="CB305" s="1069"/>
      <c r="CC305" s="1069"/>
      <c r="CD305" s="1069"/>
      <c r="CE305" s="1069"/>
      <c r="CF305" s="1069"/>
      <c r="CG305" s="1069"/>
      <c r="CH305" s="1069"/>
      <c r="CI305" s="1069"/>
      <c r="CJ305" s="1069"/>
      <c r="CK305" s="1069"/>
      <c r="CL305" s="1069"/>
      <c r="CM305" s="1111"/>
      <c r="CN305" s="1111"/>
    </row>
    <row r="306" spans="2:92" x14ac:dyDescent="0.2">
      <c r="B306" s="1068"/>
      <c r="I306" s="1069"/>
      <c r="J306" s="1069"/>
      <c r="K306" s="1069"/>
      <c r="L306" s="1069"/>
      <c r="M306" s="1069"/>
      <c r="N306" s="1069"/>
      <c r="O306" s="1069"/>
      <c r="P306" s="1069"/>
      <c r="Q306" s="1069"/>
      <c r="R306" s="1069"/>
      <c r="S306" s="1069"/>
      <c r="T306" s="1069"/>
      <c r="U306" s="1069"/>
      <c r="V306" s="1069"/>
      <c r="W306" s="1069"/>
      <c r="X306" s="1069"/>
      <c r="Y306" s="1069"/>
      <c r="Z306" s="1069"/>
      <c r="AA306" s="1069"/>
      <c r="AB306" s="1111"/>
      <c r="AC306" s="1111"/>
      <c r="AD306" s="1111"/>
      <c r="AE306" s="1111"/>
      <c r="AF306" s="1069"/>
      <c r="AG306" s="1069"/>
      <c r="AH306" s="1069"/>
      <c r="AI306" s="1069"/>
      <c r="AJ306" s="1069"/>
      <c r="AK306" s="1069"/>
      <c r="AL306" s="1069"/>
      <c r="AM306" s="1069"/>
      <c r="AN306" s="1069"/>
      <c r="AO306" s="1069"/>
      <c r="AP306" s="1069"/>
      <c r="AQ306" s="1069"/>
      <c r="AR306" s="1069"/>
      <c r="AS306" s="1069"/>
      <c r="AT306" s="1069"/>
      <c r="AU306" s="1069"/>
      <c r="AV306" s="1069"/>
      <c r="AW306" s="1069"/>
      <c r="AX306" s="1070"/>
      <c r="AY306" s="1069"/>
      <c r="AZ306" s="1069"/>
      <c r="BA306" s="1069"/>
      <c r="BB306" s="1069"/>
      <c r="BC306" s="1069"/>
      <c r="BD306" s="1069"/>
      <c r="BE306" s="1069"/>
      <c r="BF306" s="1069"/>
      <c r="BG306" s="1069"/>
      <c r="BH306" s="1069"/>
      <c r="BI306" s="1069"/>
      <c r="BJ306" s="1069"/>
      <c r="BK306" s="1069"/>
      <c r="BL306" s="1069"/>
      <c r="BM306" s="1069"/>
      <c r="BN306" s="1069"/>
      <c r="BO306" s="1069"/>
      <c r="BP306" s="1069"/>
      <c r="BQ306" s="1069"/>
      <c r="BR306" s="1069"/>
      <c r="BS306" s="1111"/>
      <c r="BT306" s="1069"/>
      <c r="BU306" s="1069"/>
      <c r="BV306" s="1069"/>
      <c r="BW306" s="1069"/>
      <c r="BX306" s="1069"/>
      <c r="BY306" s="1069"/>
      <c r="BZ306" s="1069"/>
      <c r="CA306" s="1069"/>
      <c r="CB306" s="1069"/>
      <c r="CC306" s="1069"/>
      <c r="CD306" s="1069"/>
      <c r="CE306" s="1069"/>
      <c r="CF306" s="1069"/>
      <c r="CG306" s="1069"/>
      <c r="CH306" s="1069"/>
      <c r="CI306" s="1069"/>
      <c r="CJ306" s="1069"/>
      <c r="CK306" s="1069"/>
      <c r="CL306" s="1069"/>
      <c r="CM306" s="1111"/>
      <c r="CN306" s="1111"/>
    </row>
    <row r="307" spans="2:92" x14ac:dyDescent="0.2">
      <c r="B307" s="1068"/>
      <c r="I307" s="1069"/>
      <c r="J307" s="1069"/>
      <c r="K307" s="1069"/>
      <c r="L307" s="1069"/>
      <c r="M307" s="1069"/>
      <c r="N307" s="1069"/>
      <c r="O307" s="1069"/>
      <c r="P307" s="1069"/>
      <c r="Q307" s="1069"/>
      <c r="R307" s="1069"/>
      <c r="S307" s="1069"/>
      <c r="T307" s="1069"/>
      <c r="U307" s="1069"/>
      <c r="V307" s="1069"/>
      <c r="W307" s="1069"/>
      <c r="X307" s="1069"/>
      <c r="Y307" s="1069"/>
      <c r="Z307" s="1069"/>
      <c r="AA307" s="1069"/>
      <c r="AB307" s="1111"/>
      <c r="AC307" s="1111"/>
      <c r="AD307" s="1111"/>
      <c r="AE307" s="1111"/>
      <c r="AF307" s="1069"/>
      <c r="AG307" s="1069"/>
      <c r="AH307" s="1069"/>
      <c r="AI307" s="1069"/>
      <c r="AJ307" s="1069"/>
      <c r="AK307" s="1069"/>
      <c r="AL307" s="1069"/>
      <c r="AM307" s="1069"/>
      <c r="AN307" s="1069"/>
      <c r="AO307" s="1069"/>
      <c r="AP307" s="1069"/>
      <c r="AQ307" s="1069"/>
      <c r="AR307" s="1069"/>
      <c r="AS307" s="1069"/>
      <c r="AT307" s="1069"/>
      <c r="AU307" s="1069"/>
      <c r="AV307" s="1069"/>
      <c r="AW307" s="1069"/>
      <c r="AX307" s="1070"/>
      <c r="AY307" s="1069"/>
      <c r="AZ307" s="1069"/>
      <c r="BA307" s="1069"/>
      <c r="BB307" s="1069"/>
      <c r="BC307" s="1069"/>
      <c r="BD307" s="1069"/>
      <c r="BE307" s="1069"/>
      <c r="BF307" s="1069"/>
      <c r="BG307" s="1069"/>
      <c r="BH307" s="1069"/>
      <c r="BI307" s="1069"/>
      <c r="BJ307" s="1069"/>
      <c r="BK307" s="1069"/>
      <c r="BL307" s="1069"/>
      <c r="BM307" s="1069"/>
      <c r="BN307" s="1069"/>
      <c r="BO307" s="1069"/>
      <c r="BP307" s="1069"/>
      <c r="BQ307" s="1069"/>
      <c r="BR307" s="1069"/>
      <c r="BS307" s="1111"/>
      <c r="BT307" s="1069"/>
      <c r="BU307" s="1069"/>
      <c r="BV307" s="1069"/>
      <c r="BW307" s="1069"/>
      <c r="BX307" s="1069"/>
      <c r="BY307" s="1069"/>
      <c r="BZ307" s="1069"/>
      <c r="CA307" s="1069"/>
      <c r="CB307" s="1069"/>
      <c r="CC307" s="1069"/>
      <c r="CD307" s="1069"/>
      <c r="CE307" s="1069"/>
      <c r="CF307" s="1069"/>
      <c r="CG307" s="1069"/>
      <c r="CH307" s="1069"/>
      <c r="CI307" s="1069"/>
      <c r="CJ307" s="1069"/>
      <c r="CK307" s="1069"/>
      <c r="CL307" s="1069"/>
      <c r="CM307" s="1111"/>
      <c r="CN307" s="1111"/>
    </row>
    <row r="308" spans="2:92" x14ac:dyDescent="0.2">
      <c r="B308" s="1068"/>
      <c r="I308" s="1069"/>
      <c r="J308" s="1069"/>
      <c r="K308" s="1069"/>
      <c r="L308" s="1069"/>
      <c r="M308" s="1069"/>
      <c r="N308" s="1069"/>
      <c r="O308" s="1069"/>
      <c r="P308" s="1069"/>
      <c r="Q308" s="1069"/>
      <c r="R308" s="1069"/>
      <c r="S308" s="1069"/>
      <c r="T308" s="1069"/>
      <c r="U308" s="1069"/>
      <c r="V308" s="1069"/>
      <c r="W308" s="1069"/>
      <c r="X308" s="1069"/>
      <c r="Y308" s="1069"/>
      <c r="Z308" s="1069"/>
      <c r="AA308" s="1069"/>
      <c r="AB308" s="1111"/>
      <c r="AC308" s="1111"/>
      <c r="AD308" s="1111"/>
      <c r="AE308" s="1111"/>
      <c r="AF308" s="1069"/>
      <c r="AG308" s="1069"/>
      <c r="AH308" s="1069"/>
      <c r="AI308" s="1069"/>
      <c r="AJ308" s="1069"/>
      <c r="AK308" s="1069"/>
      <c r="AL308" s="1069"/>
      <c r="AM308" s="1069"/>
      <c r="AN308" s="1069"/>
      <c r="AO308" s="1069"/>
      <c r="AP308" s="1069"/>
      <c r="AQ308" s="1069"/>
      <c r="AR308" s="1069"/>
      <c r="AS308" s="1069"/>
      <c r="AT308" s="1069"/>
      <c r="AU308" s="1069"/>
      <c r="AV308" s="1069"/>
      <c r="AW308" s="1069"/>
      <c r="AX308" s="1070"/>
      <c r="AY308" s="1069"/>
      <c r="AZ308" s="1069"/>
      <c r="BA308" s="1069"/>
      <c r="BB308" s="1069"/>
      <c r="BC308" s="1069"/>
      <c r="BD308" s="1069"/>
      <c r="BE308" s="1069"/>
      <c r="BF308" s="1069"/>
      <c r="BG308" s="1069"/>
      <c r="BH308" s="1069"/>
      <c r="BI308" s="1069"/>
      <c r="BJ308" s="1069"/>
      <c r="BK308" s="1069"/>
      <c r="BL308" s="1069"/>
      <c r="BM308" s="1069"/>
      <c r="BN308" s="1069"/>
      <c r="BO308" s="1069"/>
      <c r="BP308" s="1069"/>
      <c r="BQ308" s="1069"/>
      <c r="BR308" s="1069"/>
      <c r="BS308" s="1111"/>
      <c r="BT308" s="1069"/>
      <c r="BU308" s="1069"/>
      <c r="BV308" s="1069"/>
      <c r="BW308" s="1069"/>
      <c r="BX308" s="1069"/>
      <c r="BY308" s="1069"/>
      <c r="BZ308" s="1069"/>
      <c r="CA308" s="1069"/>
      <c r="CB308" s="1069"/>
      <c r="CC308" s="1069"/>
      <c r="CD308" s="1069"/>
      <c r="CE308" s="1069"/>
      <c r="CF308" s="1069"/>
      <c r="CG308" s="1069"/>
      <c r="CH308" s="1069"/>
      <c r="CI308" s="1069"/>
      <c r="CJ308" s="1069"/>
      <c r="CK308" s="1069"/>
      <c r="CL308" s="1069"/>
      <c r="CM308" s="1111"/>
      <c r="CN308" s="1111"/>
    </row>
    <row r="309" spans="2:92" x14ac:dyDescent="0.2">
      <c r="B309" s="1068"/>
      <c r="I309" s="1069"/>
      <c r="J309" s="1069"/>
      <c r="K309" s="1069"/>
      <c r="L309" s="1069"/>
      <c r="M309" s="1069"/>
      <c r="N309" s="1069"/>
      <c r="O309" s="1069"/>
      <c r="P309" s="1069"/>
      <c r="Q309" s="1069"/>
      <c r="R309" s="1069"/>
      <c r="S309" s="1069"/>
      <c r="T309" s="1069"/>
      <c r="U309" s="1069"/>
      <c r="V309" s="1069"/>
      <c r="W309" s="1069"/>
      <c r="X309" s="1069"/>
      <c r="Y309" s="1069"/>
      <c r="Z309" s="1069"/>
      <c r="AA309" s="1069"/>
      <c r="AB309" s="1111"/>
      <c r="AC309" s="1111"/>
      <c r="AD309" s="1111"/>
      <c r="AE309" s="1111"/>
      <c r="AF309" s="1069"/>
      <c r="AG309" s="1069"/>
      <c r="AH309" s="1069"/>
      <c r="AI309" s="1069"/>
      <c r="AJ309" s="1069"/>
      <c r="AK309" s="1069"/>
      <c r="AL309" s="1069"/>
      <c r="AM309" s="1069"/>
      <c r="AN309" s="1069"/>
      <c r="AO309" s="1069"/>
      <c r="AP309" s="1069"/>
      <c r="AQ309" s="1069"/>
      <c r="AR309" s="1069"/>
      <c r="AS309" s="1069"/>
      <c r="AT309" s="1069"/>
      <c r="AU309" s="1069"/>
      <c r="AV309" s="1069"/>
      <c r="AW309" s="1069"/>
      <c r="AX309" s="1070"/>
      <c r="AY309" s="1069"/>
      <c r="AZ309" s="1069"/>
      <c r="BA309" s="1069"/>
      <c r="BB309" s="1069"/>
      <c r="BC309" s="1069"/>
      <c r="BD309" s="1069"/>
      <c r="BE309" s="1069"/>
      <c r="BF309" s="1069"/>
      <c r="BG309" s="1069"/>
      <c r="BH309" s="1069"/>
      <c r="BI309" s="1069"/>
      <c r="BJ309" s="1069"/>
      <c r="BK309" s="1069"/>
      <c r="BL309" s="1069"/>
      <c r="BM309" s="1069"/>
      <c r="BN309" s="1069"/>
      <c r="BO309" s="1069"/>
      <c r="BP309" s="1069"/>
      <c r="BQ309" s="1069"/>
      <c r="BR309" s="1069"/>
      <c r="BS309" s="1111"/>
      <c r="BT309" s="1069"/>
      <c r="BU309" s="1069"/>
      <c r="BV309" s="1069"/>
      <c r="BW309" s="1069"/>
      <c r="BX309" s="1069"/>
      <c r="BY309" s="1069"/>
      <c r="BZ309" s="1069"/>
      <c r="CA309" s="1069"/>
      <c r="CB309" s="1069"/>
      <c r="CC309" s="1069"/>
      <c r="CD309" s="1069"/>
      <c r="CE309" s="1069"/>
      <c r="CF309" s="1069"/>
      <c r="CG309" s="1069"/>
      <c r="CH309" s="1069"/>
      <c r="CI309" s="1069"/>
      <c r="CJ309" s="1069"/>
      <c r="CK309" s="1069"/>
      <c r="CL309" s="1069"/>
      <c r="CM309" s="1111"/>
      <c r="CN309" s="1111"/>
    </row>
    <row r="310" spans="2:92" x14ac:dyDescent="0.2">
      <c r="B310" s="1068"/>
      <c r="I310" s="1069"/>
      <c r="J310" s="1069"/>
      <c r="K310" s="1069"/>
      <c r="L310" s="1069"/>
      <c r="M310" s="1069"/>
      <c r="N310" s="1069"/>
      <c r="O310" s="1069"/>
      <c r="P310" s="1069"/>
      <c r="Q310" s="1069"/>
      <c r="R310" s="1069"/>
      <c r="S310" s="1069"/>
      <c r="T310" s="1069"/>
      <c r="U310" s="1069"/>
      <c r="V310" s="1069"/>
      <c r="W310" s="1069"/>
      <c r="X310" s="1069"/>
      <c r="Y310" s="1069"/>
      <c r="Z310" s="1069"/>
      <c r="AA310" s="1069"/>
      <c r="AB310" s="1111"/>
      <c r="AC310" s="1111"/>
      <c r="AD310" s="1111"/>
      <c r="AE310" s="1111"/>
      <c r="AF310" s="1069"/>
      <c r="AG310" s="1069"/>
      <c r="AH310" s="1069"/>
      <c r="AI310" s="1069"/>
      <c r="AJ310" s="1069"/>
      <c r="AK310" s="1069"/>
      <c r="AL310" s="1069"/>
      <c r="AM310" s="1069"/>
      <c r="AN310" s="1069"/>
      <c r="AO310" s="1069"/>
      <c r="AP310" s="1069"/>
      <c r="AQ310" s="1069"/>
      <c r="AR310" s="1069"/>
      <c r="AS310" s="1069"/>
      <c r="AT310" s="1069"/>
      <c r="AU310" s="1069"/>
      <c r="AV310" s="1069"/>
      <c r="AW310" s="1069"/>
      <c r="AX310" s="1070"/>
      <c r="AY310" s="1069"/>
      <c r="AZ310" s="1069"/>
      <c r="BA310" s="1069"/>
      <c r="BB310" s="1069"/>
      <c r="BC310" s="1069"/>
      <c r="BD310" s="1069"/>
      <c r="BE310" s="1069"/>
      <c r="BF310" s="1069"/>
      <c r="BG310" s="1069"/>
      <c r="BH310" s="1069"/>
      <c r="BI310" s="1069"/>
      <c r="BJ310" s="1069"/>
      <c r="BK310" s="1069"/>
      <c r="BL310" s="1069"/>
      <c r="BM310" s="1069"/>
      <c r="BN310" s="1069"/>
      <c r="BO310" s="1069"/>
      <c r="BP310" s="1069"/>
      <c r="BQ310" s="1069"/>
      <c r="BR310" s="1069"/>
      <c r="BS310" s="1111"/>
      <c r="BT310" s="1069"/>
      <c r="BU310" s="1069"/>
      <c r="BV310" s="1069"/>
      <c r="BW310" s="1069"/>
      <c r="BX310" s="1069"/>
      <c r="BY310" s="1069"/>
      <c r="BZ310" s="1069"/>
      <c r="CA310" s="1069"/>
      <c r="CB310" s="1069"/>
      <c r="CC310" s="1069"/>
      <c r="CD310" s="1069"/>
      <c r="CE310" s="1069"/>
      <c r="CF310" s="1069"/>
      <c r="CG310" s="1069"/>
      <c r="CH310" s="1069"/>
      <c r="CI310" s="1069"/>
      <c r="CJ310" s="1069"/>
      <c r="CK310" s="1069"/>
      <c r="CL310" s="1069"/>
      <c r="CM310" s="1111"/>
      <c r="CN310" s="1111"/>
    </row>
    <row r="311" spans="2:92" x14ac:dyDescent="0.2">
      <c r="B311" s="1068"/>
      <c r="I311" s="1069"/>
      <c r="J311" s="1069"/>
      <c r="K311" s="1069"/>
      <c r="L311" s="1069"/>
      <c r="M311" s="1069"/>
      <c r="N311" s="1069"/>
      <c r="O311" s="1069"/>
      <c r="P311" s="1069"/>
      <c r="Q311" s="1069"/>
      <c r="R311" s="1069"/>
      <c r="S311" s="1069"/>
      <c r="T311" s="1069"/>
      <c r="U311" s="1069"/>
      <c r="V311" s="1069"/>
      <c r="W311" s="1069"/>
      <c r="X311" s="1069"/>
      <c r="Y311" s="1069"/>
      <c r="Z311" s="1069"/>
      <c r="AA311" s="1069"/>
      <c r="AB311" s="1111"/>
      <c r="AC311" s="1111"/>
      <c r="AD311" s="1111"/>
      <c r="AE311" s="1111"/>
      <c r="AF311" s="1069"/>
      <c r="AG311" s="1069"/>
      <c r="AH311" s="1069"/>
      <c r="AI311" s="1069"/>
      <c r="AJ311" s="1069"/>
      <c r="AK311" s="1069"/>
      <c r="AL311" s="1069"/>
      <c r="AM311" s="1069"/>
      <c r="AN311" s="1069"/>
      <c r="AO311" s="1069"/>
      <c r="AP311" s="1069"/>
      <c r="AQ311" s="1069"/>
      <c r="AR311" s="1069"/>
      <c r="AS311" s="1069"/>
      <c r="AT311" s="1069"/>
      <c r="AU311" s="1069"/>
      <c r="AV311" s="1069"/>
      <c r="AW311" s="1069"/>
      <c r="AX311" s="1070"/>
      <c r="AY311" s="1069"/>
      <c r="AZ311" s="1069"/>
      <c r="BA311" s="1069"/>
      <c r="BB311" s="1069"/>
      <c r="BC311" s="1069"/>
      <c r="BD311" s="1069"/>
      <c r="BE311" s="1069"/>
      <c r="BF311" s="1069"/>
      <c r="BG311" s="1069"/>
      <c r="BH311" s="1069"/>
      <c r="BI311" s="1069"/>
      <c r="BJ311" s="1069"/>
      <c r="BK311" s="1069"/>
      <c r="BL311" s="1069"/>
      <c r="BM311" s="1069"/>
      <c r="BN311" s="1069"/>
      <c r="BO311" s="1069"/>
      <c r="BP311" s="1069"/>
      <c r="BQ311" s="1069"/>
      <c r="BR311" s="1069"/>
      <c r="BS311" s="1111"/>
      <c r="BT311" s="1069"/>
      <c r="BU311" s="1069"/>
      <c r="BV311" s="1069"/>
      <c r="BW311" s="1069"/>
      <c r="BX311" s="1069"/>
      <c r="BY311" s="1069"/>
      <c r="BZ311" s="1069"/>
      <c r="CA311" s="1069"/>
      <c r="CB311" s="1069"/>
      <c r="CC311" s="1069"/>
      <c r="CD311" s="1069"/>
      <c r="CE311" s="1069"/>
      <c r="CF311" s="1069"/>
      <c r="CG311" s="1069"/>
      <c r="CH311" s="1069"/>
      <c r="CI311" s="1069"/>
      <c r="CJ311" s="1069"/>
      <c r="CK311" s="1069"/>
      <c r="CL311" s="1069"/>
      <c r="CM311" s="1111"/>
      <c r="CN311" s="1111"/>
    </row>
    <row r="312" spans="2:92" x14ac:dyDescent="0.2">
      <c r="B312" s="1068"/>
      <c r="I312" s="1069"/>
      <c r="J312" s="1069"/>
      <c r="K312" s="1069"/>
      <c r="L312" s="1069"/>
      <c r="M312" s="1069"/>
      <c r="N312" s="1069"/>
      <c r="O312" s="1069"/>
      <c r="P312" s="1069"/>
      <c r="Q312" s="1069"/>
      <c r="R312" s="1069"/>
      <c r="S312" s="1069"/>
      <c r="T312" s="1069"/>
      <c r="U312" s="1069"/>
      <c r="V312" s="1069"/>
      <c r="W312" s="1069"/>
      <c r="X312" s="1069"/>
      <c r="Y312" s="1069"/>
      <c r="Z312" s="1069"/>
      <c r="AA312" s="1069"/>
      <c r="AB312" s="1111"/>
      <c r="AC312" s="1111"/>
      <c r="AD312" s="1111"/>
      <c r="AE312" s="1111"/>
      <c r="AF312" s="1069"/>
      <c r="AG312" s="1069"/>
      <c r="AH312" s="1069"/>
      <c r="AI312" s="1069"/>
      <c r="AJ312" s="1069"/>
      <c r="AK312" s="1069"/>
      <c r="AL312" s="1069"/>
      <c r="AM312" s="1069"/>
      <c r="AN312" s="1069"/>
      <c r="AO312" s="1069"/>
      <c r="AP312" s="1069"/>
      <c r="AQ312" s="1069"/>
      <c r="AR312" s="1069"/>
      <c r="AS312" s="1069"/>
      <c r="AT312" s="1069"/>
      <c r="AU312" s="1069"/>
      <c r="AV312" s="1069"/>
      <c r="AW312" s="1069"/>
      <c r="AX312" s="1070"/>
      <c r="AY312" s="1069"/>
      <c r="AZ312" s="1069"/>
      <c r="BA312" s="1069"/>
      <c r="BB312" s="1069"/>
      <c r="BC312" s="1069"/>
      <c r="BD312" s="1069"/>
      <c r="BE312" s="1069"/>
      <c r="BF312" s="1069"/>
      <c r="BG312" s="1069"/>
      <c r="BH312" s="1069"/>
      <c r="BI312" s="1069"/>
      <c r="BJ312" s="1069"/>
      <c r="BK312" s="1069"/>
      <c r="BL312" s="1069"/>
      <c r="BM312" s="1069"/>
      <c r="BN312" s="1069"/>
      <c r="BO312" s="1069"/>
      <c r="BP312" s="1069"/>
      <c r="BQ312" s="1069"/>
      <c r="BR312" s="1069"/>
      <c r="BS312" s="1111"/>
      <c r="BT312" s="1069"/>
      <c r="BU312" s="1069"/>
      <c r="BV312" s="1069"/>
      <c r="BW312" s="1069"/>
      <c r="BX312" s="1069"/>
      <c r="BY312" s="1069"/>
      <c r="BZ312" s="1069"/>
      <c r="CA312" s="1069"/>
      <c r="CB312" s="1069"/>
      <c r="CC312" s="1069"/>
      <c r="CD312" s="1069"/>
      <c r="CE312" s="1069"/>
      <c r="CF312" s="1069"/>
      <c r="CG312" s="1069"/>
      <c r="CH312" s="1069"/>
      <c r="CI312" s="1069"/>
      <c r="CJ312" s="1069"/>
      <c r="CK312" s="1069"/>
      <c r="CL312" s="1069"/>
      <c r="CM312" s="1111"/>
      <c r="CN312" s="1111"/>
    </row>
    <row r="313" spans="2:92" x14ac:dyDescent="0.2">
      <c r="B313" s="1068"/>
      <c r="I313" s="1069"/>
      <c r="J313" s="1069"/>
      <c r="K313" s="1069"/>
      <c r="L313" s="1069"/>
      <c r="M313" s="1069"/>
      <c r="N313" s="1069"/>
      <c r="O313" s="1069"/>
      <c r="P313" s="1069"/>
      <c r="Q313" s="1069"/>
      <c r="R313" s="1069"/>
      <c r="S313" s="1069"/>
      <c r="T313" s="1069"/>
      <c r="U313" s="1069"/>
      <c r="V313" s="1069"/>
      <c r="W313" s="1069"/>
      <c r="X313" s="1069"/>
      <c r="Y313" s="1069"/>
      <c r="Z313" s="1069"/>
      <c r="AA313" s="1069"/>
      <c r="AB313" s="1111"/>
      <c r="AC313" s="1111"/>
      <c r="AD313" s="1111"/>
      <c r="AE313" s="1111"/>
      <c r="AF313" s="1069"/>
      <c r="AG313" s="1069"/>
      <c r="AH313" s="1069"/>
      <c r="AI313" s="1069"/>
      <c r="AJ313" s="1069"/>
      <c r="AK313" s="1069"/>
      <c r="AL313" s="1069"/>
      <c r="AM313" s="1069"/>
      <c r="AN313" s="1069"/>
      <c r="AO313" s="1069"/>
      <c r="AP313" s="1069"/>
      <c r="AQ313" s="1069"/>
      <c r="AR313" s="1069"/>
      <c r="AS313" s="1069"/>
      <c r="AT313" s="1069"/>
      <c r="AU313" s="1069"/>
      <c r="AV313" s="1069"/>
      <c r="AW313" s="1069"/>
      <c r="AX313" s="1070"/>
      <c r="AY313" s="1069"/>
      <c r="AZ313" s="1069"/>
      <c r="BA313" s="1069"/>
      <c r="BB313" s="1069"/>
      <c r="BC313" s="1069"/>
      <c r="BD313" s="1069"/>
      <c r="BE313" s="1069"/>
      <c r="BF313" s="1069"/>
      <c r="BG313" s="1069"/>
      <c r="BH313" s="1069"/>
      <c r="BI313" s="1069"/>
      <c r="BJ313" s="1069"/>
      <c r="BK313" s="1069"/>
      <c r="BL313" s="1069"/>
      <c r="BM313" s="1069"/>
      <c r="BN313" s="1069"/>
      <c r="BO313" s="1069"/>
      <c r="BP313" s="1069"/>
      <c r="BQ313" s="1069"/>
      <c r="BR313" s="1069"/>
      <c r="BS313" s="1111"/>
      <c r="BT313" s="1069"/>
      <c r="BU313" s="1069"/>
      <c r="BV313" s="1069"/>
      <c r="BW313" s="1069"/>
      <c r="BX313" s="1069"/>
      <c r="BY313" s="1069"/>
      <c r="BZ313" s="1069"/>
      <c r="CA313" s="1069"/>
      <c r="CB313" s="1069"/>
      <c r="CC313" s="1069"/>
      <c r="CD313" s="1069"/>
      <c r="CE313" s="1069"/>
      <c r="CF313" s="1069"/>
      <c r="CG313" s="1069"/>
      <c r="CH313" s="1069"/>
      <c r="CI313" s="1069"/>
      <c r="CJ313" s="1069"/>
      <c r="CK313" s="1069"/>
      <c r="CL313" s="1069"/>
      <c r="CM313" s="1111"/>
      <c r="CN313" s="1111"/>
    </row>
    <row r="314" spans="2:92" x14ac:dyDescent="0.2">
      <c r="B314" s="1068"/>
      <c r="I314" s="1069"/>
      <c r="J314" s="1069"/>
      <c r="K314" s="1069"/>
      <c r="L314" s="1069"/>
      <c r="M314" s="1069"/>
      <c r="N314" s="1069"/>
      <c r="O314" s="1069"/>
      <c r="P314" s="1069"/>
      <c r="Q314" s="1069"/>
      <c r="R314" s="1069"/>
      <c r="S314" s="1069"/>
      <c r="T314" s="1069"/>
      <c r="U314" s="1069"/>
      <c r="V314" s="1069"/>
      <c r="W314" s="1069"/>
      <c r="X314" s="1069"/>
      <c r="Y314" s="1069"/>
      <c r="Z314" s="1069"/>
      <c r="AA314" s="1069"/>
      <c r="AB314" s="1111"/>
      <c r="AC314" s="1111"/>
      <c r="AD314" s="1111"/>
      <c r="AE314" s="1111"/>
      <c r="AF314" s="1069"/>
      <c r="AG314" s="1069"/>
      <c r="AH314" s="1069"/>
      <c r="AI314" s="1069"/>
      <c r="AJ314" s="1069"/>
      <c r="AK314" s="1069"/>
      <c r="AL314" s="1069"/>
      <c r="AM314" s="1069"/>
      <c r="AN314" s="1069"/>
      <c r="AO314" s="1069"/>
      <c r="AP314" s="1069"/>
      <c r="AQ314" s="1069"/>
      <c r="AR314" s="1069"/>
      <c r="AS314" s="1069"/>
      <c r="AT314" s="1069"/>
      <c r="AU314" s="1069"/>
      <c r="AV314" s="1069"/>
      <c r="AW314" s="1069"/>
      <c r="AX314" s="1070"/>
      <c r="AY314" s="1069"/>
      <c r="AZ314" s="1069"/>
      <c r="BA314" s="1069"/>
      <c r="BB314" s="1069"/>
      <c r="BC314" s="1069"/>
      <c r="BD314" s="1069"/>
      <c r="BE314" s="1069"/>
      <c r="BF314" s="1069"/>
      <c r="BG314" s="1069"/>
      <c r="BH314" s="1069"/>
      <c r="BI314" s="1069"/>
      <c r="BJ314" s="1069"/>
      <c r="BK314" s="1069"/>
      <c r="BL314" s="1069"/>
      <c r="BM314" s="1069"/>
      <c r="BN314" s="1069"/>
      <c r="BO314" s="1069"/>
      <c r="BP314" s="1069"/>
      <c r="BQ314" s="1069"/>
      <c r="BR314" s="1069"/>
      <c r="BS314" s="1111"/>
      <c r="BT314" s="1069"/>
      <c r="BU314" s="1069"/>
      <c r="BV314" s="1069"/>
      <c r="BW314" s="1069"/>
      <c r="BX314" s="1069"/>
      <c r="BY314" s="1069"/>
      <c r="BZ314" s="1069"/>
      <c r="CA314" s="1069"/>
      <c r="CB314" s="1069"/>
      <c r="CC314" s="1069"/>
      <c r="CD314" s="1069"/>
      <c r="CE314" s="1069"/>
      <c r="CF314" s="1069"/>
      <c r="CG314" s="1069"/>
      <c r="CH314" s="1069"/>
      <c r="CI314" s="1069"/>
      <c r="CJ314" s="1069"/>
      <c r="CK314" s="1069"/>
      <c r="CL314" s="1069"/>
      <c r="CM314" s="1111"/>
      <c r="CN314" s="1111"/>
    </row>
    <row r="315" spans="2:92" x14ac:dyDescent="0.2">
      <c r="B315" s="1068"/>
      <c r="I315" s="1069"/>
      <c r="J315" s="1069"/>
      <c r="K315" s="1069"/>
      <c r="L315" s="1069"/>
      <c r="M315" s="1069"/>
      <c r="N315" s="1069"/>
      <c r="O315" s="1069"/>
      <c r="P315" s="1069"/>
      <c r="Q315" s="1069"/>
      <c r="R315" s="1069"/>
      <c r="S315" s="1069"/>
      <c r="T315" s="1069"/>
      <c r="U315" s="1069"/>
      <c r="V315" s="1069"/>
      <c r="W315" s="1069"/>
      <c r="X315" s="1069"/>
      <c r="Y315" s="1069"/>
      <c r="Z315" s="1069"/>
      <c r="AA315" s="1069"/>
      <c r="AB315" s="1111"/>
      <c r="AC315" s="1111"/>
      <c r="AD315" s="1111"/>
      <c r="AE315" s="1111"/>
      <c r="AF315" s="1069"/>
      <c r="AG315" s="1069"/>
      <c r="AH315" s="1069"/>
      <c r="AI315" s="1069"/>
      <c r="AJ315" s="1069"/>
      <c r="AK315" s="1069"/>
      <c r="AL315" s="1069"/>
      <c r="AM315" s="1069"/>
      <c r="AN315" s="1069"/>
      <c r="AO315" s="1069"/>
      <c r="AP315" s="1069"/>
      <c r="AQ315" s="1069"/>
      <c r="AR315" s="1069"/>
      <c r="AS315" s="1069"/>
      <c r="AT315" s="1069"/>
      <c r="AU315" s="1069"/>
      <c r="AV315" s="1069"/>
      <c r="AW315" s="1069"/>
      <c r="AX315" s="1070"/>
      <c r="AY315" s="1069"/>
      <c r="AZ315" s="1069"/>
      <c r="BA315" s="1069"/>
      <c r="BB315" s="1069"/>
      <c r="BC315" s="1069"/>
      <c r="BD315" s="1069"/>
      <c r="BE315" s="1069"/>
      <c r="BF315" s="1069"/>
      <c r="BG315" s="1069"/>
      <c r="BH315" s="1069"/>
      <c r="BI315" s="1069"/>
      <c r="BJ315" s="1069"/>
      <c r="BK315" s="1069"/>
      <c r="BL315" s="1069"/>
      <c r="BM315" s="1069"/>
      <c r="BN315" s="1069"/>
      <c r="BO315" s="1069"/>
      <c r="BP315" s="1069"/>
      <c r="BQ315" s="1069"/>
      <c r="BR315" s="1069"/>
      <c r="BS315" s="1111"/>
      <c r="BT315" s="1069"/>
      <c r="BU315" s="1069"/>
      <c r="BV315" s="1069"/>
      <c r="BW315" s="1069"/>
      <c r="BX315" s="1069"/>
      <c r="BY315" s="1069"/>
      <c r="BZ315" s="1069"/>
      <c r="CA315" s="1069"/>
      <c r="CB315" s="1069"/>
      <c r="CC315" s="1069"/>
      <c r="CD315" s="1069"/>
      <c r="CE315" s="1069"/>
      <c r="CF315" s="1069"/>
      <c r="CG315" s="1069"/>
      <c r="CH315" s="1069"/>
      <c r="CI315" s="1069"/>
      <c r="CJ315" s="1069"/>
      <c r="CK315" s="1069"/>
      <c r="CL315" s="1069"/>
      <c r="CM315" s="1111"/>
      <c r="CN315" s="1111"/>
    </row>
    <row r="316" spans="2:92" x14ac:dyDescent="0.2">
      <c r="B316" s="1068"/>
      <c r="I316" s="1069"/>
      <c r="J316" s="1069"/>
      <c r="K316" s="1069"/>
      <c r="L316" s="1069"/>
      <c r="M316" s="1069"/>
      <c r="N316" s="1069"/>
      <c r="O316" s="1069"/>
      <c r="P316" s="1069"/>
      <c r="Q316" s="1069"/>
      <c r="R316" s="1069"/>
      <c r="S316" s="1069"/>
      <c r="T316" s="1069"/>
      <c r="U316" s="1069"/>
      <c r="V316" s="1069"/>
      <c r="W316" s="1069"/>
      <c r="X316" s="1069"/>
      <c r="Y316" s="1069"/>
      <c r="Z316" s="1069"/>
      <c r="AA316" s="1069"/>
      <c r="AB316" s="1111"/>
      <c r="AC316" s="1111"/>
      <c r="AD316" s="1111"/>
      <c r="AE316" s="1111"/>
      <c r="AF316" s="1069"/>
      <c r="AG316" s="1069"/>
      <c r="AH316" s="1069"/>
      <c r="AI316" s="1069"/>
      <c r="AJ316" s="1069"/>
      <c r="AK316" s="1069"/>
      <c r="AL316" s="1069"/>
      <c r="AM316" s="1069"/>
      <c r="AN316" s="1069"/>
      <c r="AO316" s="1069"/>
      <c r="AP316" s="1069"/>
      <c r="AQ316" s="1069"/>
      <c r="AR316" s="1069"/>
      <c r="AS316" s="1069"/>
      <c r="AT316" s="1069"/>
      <c r="AU316" s="1069"/>
      <c r="AV316" s="1069"/>
      <c r="AW316" s="1069"/>
      <c r="AX316" s="1070"/>
      <c r="AY316" s="1069"/>
      <c r="AZ316" s="1069"/>
      <c r="BA316" s="1069"/>
      <c r="BB316" s="1069"/>
      <c r="BC316" s="1069"/>
      <c r="BD316" s="1069"/>
      <c r="BE316" s="1069"/>
      <c r="BF316" s="1069"/>
      <c r="BG316" s="1069"/>
      <c r="BH316" s="1069"/>
      <c r="BI316" s="1069"/>
      <c r="BJ316" s="1069"/>
      <c r="BK316" s="1069"/>
      <c r="BL316" s="1069"/>
      <c r="BM316" s="1069"/>
      <c r="BN316" s="1069"/>
      <c r="BO316" s="1069"/>
      <c r="BP316" s="1069"/>
      <c r="BQ316" s="1069"/>
      <c r="BR316" s="1069"/>
      <c r="BS316" s="1111"/>
      <c r="BT316" s="1069"/>
      <c r="BU316" s="1069"/>
      <c r="BV316" s="1069"/>
      <c r="BW316" s="1069"/>
      <c r="BX316" s="1069"/>
      <c r="BY316" s="1069"/>
      <c r="BZ316" s="1069"/>
      <c r="CA316" s="1069"/>
      <c r="CB316" s="1069"/>
      <c r="CC316" s="1069"/>
      <c r="CD316" s="1069"/>
      <c r="CE316" s="1069"/>
      <c r="CF316" s="1069"/>
      <c r="CG316" s="1069"/>
      <c r="CH316" s="1069"/>
      <c r="CI316" s="1069"/>
      <c r="CJ316" s="1069"/>
      <c r="CK316" s="1069"/>
      <c r="CL316" s="1069"/>
      <c r="CM316" s="1111"/>
      <c r="CN316" s="1111"/>
    </row>
    <row r="317" spans="2:92" x14ac:dyDescent="0.2">
      <c r="B317" s="1068"/>
      <c r="I317" s="1069"/>
      <c r="J317" s="1069"/>
      <c r="K317" s="1069"/>
      <c r="L317" s="1069"/>
      <c r="M317" s="1069"/>
      <c r="N317" s="1069"/>
      <c r="O317" s="1069"/>
      <c r="P317" s="1069"/>
      <c r="Q317" s="1069"/>
      <c r="R317" s="1069"/>
      <c r="S317" s="1069"/>
      <c r="T317" s="1069"/>
      <c r="U317" s="1069"/>
      <c r="V317" s="1069"/>
      <c r="W317" s="1069"/>
      <c r="X317" s="1069"/>
      <c r="Y317" s="1069"/>
      <c r="Z317" s="1069"/>
      <c r="AA317" s="1069"/>
      <c r="AB317" s="1111"/>
      <c r="AC317" s="1111"/>
      <c r="AD317" s="1111"/>
      <c r="AE317" s="1111"/>
      <c r="AF317" s="1069"/>
      <c r="AG317" s="1069"/>
      <c r="AH317" s="1069"/>
      <c r="AI317" s="1069"/>
      <c r="AJ317" s="1069"/>
      <c r="AK317" s="1069"/>
      <c r="AL317" s="1069"/>
      <c r="AM317" s="1069"/>
      <c r="AN317" s="1069"/>
      <c r="AO317" s="1069"/>
      <c r="AP317" s="1069"/>
      <c r="AQ317" s="1069"/>
      <c r="AR317" s="1069"/>
      <c r="AS317" s="1069"/>
      <c r="AT317" s="1069"/>
      <c r="AU317" s="1069"/>
      <c r="AV317" s="1069"/>
      <c r="AW317" s="1069"/>
      <c r="AX317" s="1070"/>
      <c r="AY317" s="1069"/>
      <c r="AZ317" s="1069"/>
      <c r="BA317" s="1069"/>
      <c r="BB317" s="1069"/>
      <c r="BC317" s="1069"/>
      <c r="BD317" s="1069"/>
      <c r="BE317" s="1069"/>
      <c r="BF317" s="1069"/>
      <c r="BG317" s="1069"/>
      <c r="BH317" s="1069"/>
      <c r="BI317" s="1069"/>
      <c r="BJ317" s="1069"/>
      <c r="BK317" s="1069"/>
      <c r="BL317" s="1069"/>
      <c r="BM317" s="1069"/>
      <c r="BN317" s="1069"/>
      <c r="BO317" s="1069"/>
      <c r="BP317" s="1069"/>
      <c r="BQ317" s="1069"/>
      <c r="BR317" s="1069"/>
      <c r="BS317" s="1111"/>
      <c r="BT317" s="1069"/>
      <c r="BU317" s="1069"/>
      <c r="BV317" s="1069"/>
      <c r="BW317" s="1069"/>
      <c r="BX317" s="1069"/>
      <c r="BY317" s="1069"/>
      <c r="BZ317" s="1069"/>
      <c r="CA317" s="1069"/>
      <c r="CB317" s="1069"/>
      <c r="CC317" s="1069"/>
      <c r="CD317" s="1069"/>
      <c r="CE317" s="1069"/>
      <c r="CF317" s="1069"/>
      <c r="CG317" s="1069"/>
      <c r="CH317" s="1069"/>
      <c r="CI317" s="1069"/>
      <c r="CJ317" s="1069"/>
      <c r="CK317" s="1069"/>
      <c r="CL317" s="1069"/>
      <c r="CM317" s="1111"/>
      <c r="CN317" s="1111"/>
    </row>
    <row r="318" spans="2:92" x14ac:dyDescent="0.2">
      <c r="B318" s="1068"/>
      <c r="I318" s="1069"/>
      <c r="J318" s="1069"/>
      <c r="K318" s="1069"/>
      <c r="L318" s="1069"/>
      <c r="M318" s="1069"/>
      <c r="N318" s="1069"/>
      <c r="O318" s="1069"/>
      <c r="P318" s="1069"/>
      <c r="Q318" s="1069"/>
      <c r="R318" s="1069"/>
      <c r="S318" s="1069"/>
      <c r="T318" s="1069"/>
      <c r="U318" s="1069"/>
      <c r="V318" s="1069"/>
      <c r="W318" s="1069"/>
      <c r="X318" s="1069"/>
      <c r="Y318" s="1069"/>
      <c r="Z318" s="1069"/>
      <c r="AA318" s="1069"/>
      <c r="AB318" s="1111"/>
      <c r="AC318" s="1111"/>
      <c r="AD318" s="1111"/>
      <c r="AE318" s="1111"/>
      <c r="AF318" s="1069"/>
      <c r="AG318" s="1069"/>
      <c r="AH318" s="1069"/>
      <c r="AI318" s="1069"/>
      <c r="AJ318" s="1069"/>
      <c r="AK318" s="1069"/>
      <c r="AL318" s="1069"/>
      <c r="AM318" s="1069"/>
      <c r="AN318" s="1069"/>
      <c r="AO318" s="1069"/>
      <c r="AP318" s="1069"/>
      <c r="AQ318" s="1069"/>
      <c r="AR318" s="1069"/>
      <c r="AS318" s="1069"/>
      <c r="AT318" s="1069"/>
      <c r="AU318" s="1069"/>
      <c r="AV318" s="1069"/>
      <c r="AW318" s="1069"/>
      <c r="AX318" s="1070"/>
      <c r="AY318" s="1069"/>
      <c r="AZ318" s="1069"/>
      <c r="BA318" s="1069"/>
      <c r="BB318" s="1069"/>
      <c r="BC318" s="1069"/>
      <c r="BD318" s="1069"/>
      <c r="BE318" s="1069"/>
      <c r="BF318" s="1069"/>
      <c r="BG318" s="1069"/>
      <c r="BH318" s="1069"/>
      <c r="BI318" s="1069"/>
      <c r="BJ318" s="1069"/>
      <c r="BK318" s="1069"/>
      <c r="BL318" s="1069"/>
      <c r="BM318" s="1069"/>
      <c r="BN318" s="1069"/>
      <c r="BO318" s="1069"/>
      <c r="BP318" s="1069"/>
      <c r="BQ318" s="1069"/>
      <c r="BR318" s="1069"/>
      <c r="BS318" s="1111"/>
      <c r="BT318" s="1069"/>
      <c r="BU318" s="1069"/>
      <c r="BV318" s="1069"/>
      <c r="BW318" s="1069"/>
      <c r="BX318" s="1069"/>
      <c r="BY318" s="1069"/>
      <c r="BZ318" s="1069"/>
      <c r="CA318" s="1069"/>
      <c r="CB318" s="1069"/>
      <c r="CC318" s="1069"/>
      <c r="CD318" s="1069"/>
      <c r="CE318" s="1069"/>
      <c r="CF318" s="1069"/>
      <c r="CG318" s="1069"/>
      <c r="CH318" s="1069"/>
      <c r="CI318" s="1069"/>
      <c r="CJ318" s="1069"/>
      <c r="CK318" s="1069"/>
      <c r="CL318" s="1069"/>
      <c r="CM318" s="1111"/>
      <c r="CN318" s="1111"/>
    </row>
    <row r="319" spans="2:92" x14ac:dyDescent="0.2">
      <c r="B319" s="1068"/>
      <c r="I319" s="1069"/>
      <c r="J319" s="1069"/>
      <c r="K319" s="1069"/>
      <c r="L319" s="1069"/>
      <c r="M319" s="1069"/>
      <c r="N319" s="1069"/>
      <c r="O319" s="1069"/>
      <c r="P319" s="1069"/>
      <c r="Q319" s="1069"/>
      <c r="R319" s="1069"/>
      <c r="S319" s="1069"/>
      <c r="T319" s="1069"/>
      <c r="U319" s="1069"/>
      <c r="V319" s="1069"/>
      <c r="W319" s="1069"/>
      <c r="X319" s="1069"/>
      <c r="Y319" s="1069"/>
      <c r="Z319" s="1069"/>
      <c r="AA319" s="1069"/>
      <c r="AB319" s="1111"/>
      <c r="AC319" s="1111"/>
      <c r="AD319" s="1111"/>
      <c r="AE319" s="1111"/>
      <c r="AF319" s="1069"/>
      <c r="AG319" s="1069"/>
      <c r="AH319" s="1069"/>
      <c r="AI319" s="1069"/>
      <c r="AJ319" s="1069"/>
      <c r="AK319" s="1069"/>
      <c r="AL319" s="1069"/>
      <c r="AM319" s="1069"/>
      <c r="AN319" s="1069"/>
      <c r="AO319" s="1069"/>
      <c r="AP319" s="1069"/>
      <c r="AQ319" s="1069"/>
      <c r="AR319" s="1069"/>
      <c r="AS319" s="1069"/>
      <c r="AT319" s="1069"/>
      <c r="AU319" s="1069"/>
      <c r="AV319" s="1069"/>
      <c r="AW319" s="1069"/>
      <c r="AX319" s="1070"/>
      <c r="AY319" s="1069"/>
      <c r="AZ319" s="1069"/>
      <c r="BA319" s="1069"/>
      <c r="BB319" s="1069"/>
      <c r="BC319" s="1069"/>
      <c r="BD319" s="1069"/>
      <c r="BE319" s="1069"/>
      <c r="BF319" s="1069"/>
      <c r="BG319" s="1069"/>
      <c r="BH319" s="1069"/>
      <c r="BI319" s="1069"/>
      <c r="BJ319" s="1069"/>
      <c r="BK319" s="1069"/>
      <c r="BL319" s="1069"/>
      <c r="BM319" s="1069"/>
      <c r="BN319" s="1069"/>
      <c r="BO319" s="1069"/>
      <c r="BP319" s="1069"/>
      <c r="BQ319" s="1069"/>
      <c r="BR319" s="1069"/>
      <c r="BS319" s="1111"/>
      <c r="BT319" s="1069"/>
      <c r="BU319" s="1069"/>
      <c r="BV319" s="1069"/>
      <c r="BW319" s="1069"/>
      <c r="BX319" s="1069"/>
      <c r="BY319" s="1069"/>
      <c r="BZ319" s="1069"/>
      <c r="CA319" s="1069"/>
      <c r="CB319" s="1069"/>
      <c r="CC319" s="1069"/>
      <c r="CD319" s="1069"/>
      <c r="CE319" s="1069"/>
      <c r="CF319" s="1069"/>
      <c r="CG319" s="1069"/>
      <c r="CH319" s="1069"/>
      <c r="CI319" s="1069"/>
      <c r="CJ319" s="1069"/>
      <c r="CK319" s="1069"/>
      <c r="CL319" s="1069"/>
      <c r="CM319" s="1111"/>
      <c r="CN319" s="1111"/>
    </row>
    <row r="320" spans="2:92" x14ac:dyDescent="0.2">
      <c r="B320" s="1068"/>
      <c r="I320" s="1069"/>
      <c r="J320" s="1069"/>
      <c r="K320" s="1069"/>
      <c r="L320" s="1069"/>
      <c r="M320" s="1069"/>
      <c r="N320" s="1069"/>
      <c r="O320" s="1069"/>
      <c r="P320" s="1069"/>
      <c r="Q320" s="1069"/>
      <c r="R320" s="1069"/>
      <c r="S320" s="1069"/>
      <c r="T320" s="1069"/>
      <c r="U320" s="1069"/>
      <c r="V320" s="1069"/>
      <c r="W320" s="1069"/>
      <c r="X320" s="1069"/>
      <c r="Y320" s="1069"/>
      <c r="Z320" s="1069"/>
      <c r="AA320" s="1069"/>
      <c r="AB320" s="1111"/>
      <c r="AC320" s="1111"/>
      <c r="AD320" s="1111"/>
      <c r="AE320" s="1111"/>
      <c r="AF320" s="1069"/>
      <c r="AG320" s="1069"/>
      <c r="AH320" s="1069"/>
      <c r="AI320" s="1069"/>
      <c r="AJ320" s="1069"/>
      <c r="AK320" s="1069"/>
      <c r="AL320" s="1069"/>
      <c r="AM320" s="1069"/>
      <c r="AN320" s="1069"/>
      <c r="AO320" s="1069"/>
      <c r="AP320" s="1069"/>
      <c r="AQ320" s="1069"/>
      <c r="AR320" s="1069"/>
      <c r="AS320" s="1069"/>
      <c r="AT320" s="1069"/>
      <c r="AU320" s="1069"/>
      <c r="AV320" s="1069"/>
      <c r="AW320" s="1069"/>
      <c r="AX320" s="1070"/>
      <c r="AY320" s="1069"/>
      <c r="AZ320" s="1069"/>
      <c r="BA320" s="1069"/>
      <c r="BB320" s="1069"/>
      <c r="BC320" s="1069"/>
      <c r="BD320" s="1069"/>
      <c r="BE320" s="1069"/>
      <c r="BF320" s="1069"/>
      <c r="BG320" s="1069"/>
      <c r="BH320" s="1069"/>
      <c r="BI320" s="1069"/>
      <c r="BJ320" s="1069"/>
      <c r="BK320" s="1069"/>
      <c r="BL320" s="1069"/>
      <c r="BM320" s="1069"/>
      <c r="BN320" s="1069"/>
      <c r="BO320" s="1069"/>
      <c r="BP320" s="1069"/>
      <c r="BQ320" s="1069"/>
      <c r="BR320" s="1069"/>
      <c r="BS320" s="1111"/>
      <c r="BT320" s="1069"/>
      <c r="BU320" s="1069"/>
      <c r="BV320" s="1069"/>
      <c r="BW320" s="1069"/>
      <c r="BX320" s="1069"/>
      <c r="BY320" s="1069"/>
      <c r="BZ320" s="1069"/>
      <c r="CA320" s="1069"/>
      <c r="CB320" s="1069"/>
      <c r="CC320" s="1069"/>
      <c r="CD320" s="1069"/>
      <c r="CE320" s="1069"/>
      <c r="CF320" s="1069"/>
      <c r="CG320" s="1069"/>
      <c r="CH320" s="1069"/>
      <c r="CI320" s="1069"/>
      <c r="CJ320" s="1069"/>
      <c r="CK320" s="1069"/>
      <c r="CL320" s="1069"/>
      <c r="CM320" s="1111"/>
      <c r="CN320" s="1111"/>
    </row>
    <row r="321" spans="2:92" x14ac:dyDescent="0.2">
      <c r="B321" s="1068"/>
      <c r="I321" s="1069"/>
      <c r="J321" s="1069"/>
      <c r="K321" s="1069"/>
      <c r="L321" s="1069"/>
      <c r="M321" s="1069"/>
      <c r="N321" s="1069"/>
      <c r="O321" s="1069"/>
      <c r="P321" s="1069"/>
      <c r="Q321" s="1069"/>
      <c r="R321" s="1069"/>
      <c r="S321" s="1069"/>
      <c r="T321" s="1069"/>
      <c r="U321" s="1069"/>
      <c r="V321" s="1069"/>
      <c r="W321" s="1069"/>
      <c r="X321" s="1069"/>
      <c r="Y321" s="1069"/>
      <c r="Z321" s="1069"/>
      <c r="AA321" s="1069"/>
      <c r="AB321" s="1111"/>
      <c r="AC321" s="1111"/>
      <c r="AD321" s="1111"/>
      <c r="AE321" s="1111"/>
      <c r="AF321" s="1069"/>
      <c r="AG321" s="1069"/>
      <c r="AH321" s="1069"/>
      <c r="AI321" s="1069"/>
      <c r="AJ321" s="1069"/>
      <c r="AK321" s="1069"/>
      <c r="AL321" s="1069"/>
      <c r="AM321" s="1069"/>
      <c r="AN321" s="1069"/>
      <c r="AO321" s="1069"/>
      <c r="AP321" s="1069"/>
      <c r="AQ321" s="1069"/>
      <c r="AR321" s="1069"/>
      <c r="AS321" s="1069"/>
      <c r="AT321" s="1069"/>
      <c r="AU321" s="1069"/>
      <c r="AV321" s="1069"/>
      <c r="AW321" s="1069"/>
      <c r="AX321" s="1070"/>
      <c r="AY321" s="1069"/>
      <c r="AZ321" s="1069"/>
      <c r="BA321" s="1069"/>
      <c r="BB321" s="1069"/>
      <c r="BC321" s="1069"/>
      <c r="BD321" s="1069"/>
      <c r="BE321" s="1069"/>
      <c r="BF321" s="1069"/>
      <c r="BG321" s="1069"/>
      <c r="BH321" s="1069"/>
      <c r="BI321" s="1069"/>
      <c r="BJ321" s="1069"/>
      <c r="BK321" s="1069"/>
      <c r="BL321" s="1069"/>
      <c r="BM321" s="1069"/>
      <c r="BN321" s="1069"/>
      <c r="BO321" s="1069"/>
      <c r="BP321" s="1069"/>
      <c r="BQ321" s="1069"/>
      <c r="BR321" s="1069"/>
      <c r="BS321" s="1111"/>
      <c r="BT321" s="1069"/>
      <c r="BU321" s="1069"/>
      <c r="BV321" s="1069"/>
      <c r="BW321" s="1069"/>
      <c r="BX321" s="1069"/>
      <c r="BY321" s="1069"/>
      <c r="BZ321" s="1069"/>
      <c r="CA321" s="1069"/>
      <c r="CB321" s="1069"/>
      <c r="CC321" s="1069"/>
      <c r="CD321" s="1069"/>
      <c r="CE321" s="1069"/>
      <c r="CF321" s="1069"/>
      <c r="CG321" s="1069"/>
      <c r="CH321" s="1069"/>
      <c r="CI321" s="1069"/>
      <c r="CJ321" s="1069"/>
      <c r="CK321" s="1069"/>
      <c r="CL321" s="1069"/>
      <c r="CM321" s="1111"/>
      <c r="CN321" s="1111"/>
    </row>
    <row r="322" spans="2:92" x14ac:dyDescent="0.2">
      <c r="B322" s="1068"/>
      <c r="I322" s="1069"/>
      <c r="J322" s="1069"/>
      <c r="K322" s="1069"/>
      <c r="L322" s="1069"/>
      <c r="M322" s="1069"/>
      <c r="N322" s="1069"/>
      <c r="O322" s="1069"/>
      <c r="P322" s="1069"/>
      <c r="Q322" s="1069"/>
      <c r="R322" s="1069"/>
      <c r="S322" s="1069"/>
      <c r="T322" s="1069"/>
      <c r="U322" s="1069"/>
      <c r="V322" s="1069"/>
      <c r="W322" s="1069"/>
      <c r="X322" s="1069"/>
      <c r="Y322" s="1069"/>
      <c r="Z322" s="1069"/>
      <c r="AA322" s="1069"/>
      <c r="AB322" s="1111"/>
      <c r="AC322" s="1111"/>
      <c r="AD322" s="1111"/>
      <c r="AE322" s="1111"/>
      <c r="AF322" s="1069"/>
      <c r="AG322" s="1069"/>
      <c r="AH322" s="1069"/>
      <c r="AI322" s="1069"/>
      <c r="AJ322" s="1069"/>
      <c r="AK322" s="1069"/>
      <c r="AL322" s="1069"/>
      <c r="AM322" s="1069"/>
      <c r="AN322" s="1069"/>
      <c r="AO322" s="1069"/>
      <c r="AP322" s="1069"/>
      <c r="AQ322" s="1069"/>
      <c r="AR322" s="1069"/>
      <c r="AS322" s="1069"/>
      <c r="AT322" s="1069"/>
      <c r="AU322" s="1069"/>
      <c r="AV322" s="1069"/>
      <c r="AW322" s="1069"/>
      <c r="AX322" s="1070"/>
      <c r="AY322" s="1069"/>
      <c r="AZ322" s="1069"/>
      <c r="BA322" s="1069"/>
      <c r="BB322" s="1069"/>
      <c r="BC322" s="1069"/>
      <c r="BD322" s="1069"/>
      <c r="BE322" s="1069"/>
      <c r="BF322" s="1069"/>
      <c r="BG322" s="1069"/>
      <c r="BH322" s="1069"/>
      <c r="BI322" s="1069"/>
      <c r="BJ322" s="1069"/>
      <c r="BK322" s="1069"/>
      <c r="BL322" s="1069"/>
      <c r="BM322" s="1069"/>
      <c r="BN322" s="1069"/>
      <c r="BO322" s="1069"/>
      <c r="BP322" s="1069"/>
      <c r="BQ322" s="1069"/>
      <c r="BR322" s="1069"/>
      <c r="BS322" s="1111"/>
      <c r="BT322" s="1069"/>
      <c r="BU322" s="1069"/>
      <c r="BV322" s="1069"/>
      <c r="BW322" s="1069"/>
      <c r="BX322" s="1069"/>
      <c r="BY322" s="1069"/>
      <c r="BZ322" s="1069"/>
      <c r="CA322" s="1069"/>
      <c r="CB322" s="1069"/>
      <c r="CC322" s="1069"/>
      <c r="CD322" s="1069"/>
      <c r="CE322" s="1069"/>
      <c r="CF322" s="1069"/>
      <c r="CG322" s="1069"/>
      <c r="CH322" s="1069"/>
      <c r="CI322" s="1069"/>
      <c r="CJ322" s="1069"/>
      <c r="CK322" s="1069"/>
      <c r="CL322" s="1069"/>
      <c r="CM322" s="1111"/>
      <c r="CN322" s="1111"/>
    </row>
    <row r="323" spans="2:92" x14ac:dyDescent="0.2">
      <c r="B323" s="1068"/>
      <c r="I323" s="1069"/>
      <c r="J323" s="1069"/>
      <c r="K323" s="1069"/>
      <c r="L323" s="1069"/>
      <c r="M323" s="1069"/>
      <c r="N323" s="1069"/>
      <c r="O323" s="1069"/>
      <c r="P323" s="1069"/>
      <c r="Q323" s="1069"/>
      <c r="R323" s="1069"/>
      <c r="S323" s="1069"/>
      <c r="T323" s="1069"/>
      <c r="U323" s="1069"/>
      <c r="V323" s="1069"/>
      <c r="W323" s="1069"/>
      <c r="X323" s="1069"/>
      <c r="Y323" s="1069"/>
      <c r="Z323" s="1069"/>
      <c r="AA323" s="1069"/>
      <c r="AB323" s="1111"/>
      <c r="AC323" s="1111"/>
      <c r="AD323" s="1111"/>
      <c r="AE323" s="1111"/>
      <c r="AF323" s="1069"/>
      <c r="AG323" s="1069"/>
      <c r="AH323" s="1069"/>
      <c r="AI323" s="1069"/>
      <c r="AJ323" s="1069"/>
      <c r="AK323" s="1069"/>
      <c r="AL323" s="1069"/>
      <c r="AM323" s="1069"/>
      <c r="AN323" s="1069"/>
      <c r="AO323" s="1069"/>
      <c r="AP323" s="1069"/>
      <c r="AQ323" s="1069"/>
      <c r="AR323" s="1069"/>
      <c r="AS323" s="1069"/>
      <c r="AT323" s="1069"/>
      <c r="AU323" s="1069"/>
      <c r="AV323" s="1069"/>
      <c r="AW323" s="1069"/>
      <c r="AX323" s="1070"/>
      <c r="AY323" s="1069"/>
      <c r="AZ323" s="1069"/>
      <c r="BA323" s="1069"/>
      <c r="BB323" s="1069"/>
      <c r="BC323" s="1069"/>
      <c r="BD323" s="1069"/>
      <c r="BE323" s="1069"/>
      <c r="BF323" s="1069"/>
      <c r="BG323" s="1069"/>
      <c r="BH323" s="1069"/>
      <c r="BI323" s="1069"/>
      <c r="BJ323" s="1069"/>
      <c r="BK323" s="1069"/>
      <c r="BL323" s="1069"/>
      <c r="BM323" s="1069"/>
      <c r="BN323" s="1069"/>
      <c r="BO323" s="1069"/>
      <c r="BP323" s="1069"/>
      <c r="BQ323" s="1069"/>
      <c r="BR323" s="1069"/>
      <c r="BS323" s="1111"/>
      <c r="BT323" s="1069"/>
      <c r="BU323" s="1069"/>
      <c r="BV323" s="1069"/>
      <c r="BW323" s="1069"/>
      <c r="BX323" s="1069"/>
      <c r="BY323" s="1069"/>
      <c r="BZ323" s="1069"/>
      <c r="CA323" s="1069"/>
      <c r="CB323" s="1069"/>
      <c r="CC323" s="1069"/>
      <c r="CD323" s="1069"/>
      <c r="CE323" s="1069"/>
      <c r="CF323" s="1069"/>
      <c r="CG323" s="1069"/>
      <c r="CH323" s="1069"/>
      <c r="CI323" s="1069"/>
      <c r="CJ323" s="1069"/>
      <c r="CK323" s="1069"/>
      <c r="CL323" s="1069"/>
      <c r="CM323" s="1111"/>
      <c r="CN323" s="1111"/>
    </row>
    <row r="324" spans="2:92" x14ac:dyDescent="0.2">
      <c r="B324" s="1068"/>
      <c r="I324" s="1069"/>
      <c r="J324" s="1069"/>
      <c r="K324" s="1069"/>
      <c r="L324" s="1069"/>
      <c r="M324" s="1069"/>
      <c r="N324" s="1069"/>
      <c r="O324" s="1069"/>
      <c r="P324" s="1069"/>
      <c r="Q324" s="1069"/>
      <c r="R324" s="1069"/>
      <c r="S324" s="1069"/>
      <c r="T324" s="1069"/>
      <c r="U324" s="1069"/>
      <c r="V324" s="1069"/>
      <c r="W324" s="1069"/>
      <c r="X324" s="1069"/>
      <c r="Y324" s="1069"/>
      <c r="Z324" s="1069"/>
      <c r="AA324" s="1069"/>
      <c r="AB324" s="1111"/>
      <c r="AC324" s="1111"/>
      <c r="AD324" s="1111"/>
      <c r="AE324" s="1111"/>
      <c r="AF324" s="1069"/>
      <c r="AG324" s="1069"/>
      <c r="AH324" s="1069"/>
      <c r="AI324" s="1069"/>
      <c r="AJ324" s="1069"/>
      <c r="AK324" s="1069"/>
      <c r="AL324" s="1069"/>
      <c r="AM324" s="1069"/>
      <c r="AN324" s="1069"/>
      <c r="AO324" s="1069"/>
      <c r="AP324" s="1069"/>
      <c r="AQ324" s="1069"/>
      <c r="AR324" s="1069"/>
      <c r="AS324" s="1069"/>
      <c r="AT324" s="1069"/>
      <c r="AU324" s="1069"/>
      <c r="AV324" s="1069"/>
      <c r="AW324" s="1069"/>
      <c r="AX324" s="1070"/>
      <c r="AY324" s="1069"/>
      <c r="AZ324" s="1069"/>
      <c r="BA324" s="1069"/>
      <c r="BB324" s="1069"/>
      <c r="BC324" s="1069"/>
      <c r="BD324" s="1069"/>
      <c r="BE324" s="1069"/>
      <c r="BF324" s="1069"/>
      <c r="BG324" s="1069"/>
      <c r="BH324" s="1069"/>
      <c r="BI324" s="1069"/>
      <c r="BJ324" s="1069"/>
      <c r="BK324" s="1069"/>
      <c r="BL324" s="1069"/>
      <c r="BM324" s="1069"/>
      <c r="BN324" s="1069"/>
      <c r="BO324" s="1069"/>
      <c r="BP324" s="1069"/>
      <c r="BQ324" s="1069"/>
      <c r="BR324" s="1069"/>
      <c r="BS324" s="1111"/>
      <c r="BT324" s="1069"/>
      <c r="BU324" s="1069"/>
      <c r="BV324" s="1069"/>
      <c r="BW324" s="1069"/>
      <c r="BX324" s="1069"/>
      <c r="BY324" s="1069"/>
      <c r="BZ324" s="1069"/>
      <c r="CA324" s="1069"/>
      <c r="CB324" s="1069"/>
      <c r="CC324" s="1069"/>
      <c r="CD324" s="1069"/>
      <c r="CE324" s="1069"/>
      <c r="CF324" s="1069"/>
      <c r="CG324" s="1069"/>
      <c r="CH324" s="1069"/>
      <c r="CI324" s="1069"/>
      <c r="CJ324" s="1069"/>
      <c r="CK324" s="1069"/>
      <c r="CL324" s="1069"/>
      <c r="CM324" s="1111"/>
      <c r="CN324" s="1111"/>
    </row>
    <row r="325" spans="2:92" x14ac:dyDescent="0.2">
      <c r="B325" s="1068"/>
      <c r="I325" s="1069"/>
      <c r="J325" s="1069"/>
      <c r="K325" s="1069"/>
      <c r="L325" s="1069"/>
      <c r="M325" s="1069"/>
      <c r="N325" s="1069"/>
      <c r="O325" s="1069"/>
      <c r="P325" s="1069"/>
      <c r="Q325" s="1069"/>
      <c r="R325" s="1069"/>
      <c r="S325" s="1069"/>
      <c r="T325" s="1069"/>
      <c r="U325" s="1069"/>
      <c r="V325" s="1069"/>
      <c r="W325" s="1069"/>
      <c r="X325" s="1069"/>
      <c r="Y325" s="1069"/>
      <c r="Z325" s="1069"/>
      <c r="AA325" s="1069"/>
      <c r="AB325" s="1111"/>
      <c r="AC325" s="1111"/>
      <c r="AD325" s="1111"/>
      <c r="AE325" s="1111"/>
      <c r="AF325" s="1069"/>
      <c r="AG325" s="1069"/>
      <c r="AH325" s="1069"/>
      <c r="AI325" s="1069"/>
      <c r="AJ325" s="1069"/>
      <c r="AK325" s="1069"/>
      <c r="AL325" s="1069"/>
      <c r="AM325" s="1069"/>
      <c r="AN325" s="1069"/>
      <c r="AO325" s="1069"/>
      <c r="AP325" s="1069"/>
      <c r="AQ325" s="1069"/>
      <c r="AR325" s="1069"/>
      <c r="AS325" s="1069"/>
      <c r="AT325" s="1069"/>
      <c r="AU325" s="1069"/>
      <c r="AV325" s="1069"/>
      <c r="AW325" s="1069"/>
      <c r="AX325" s="1070"/>
      <c r="AY325" s="1069"/>
      <c r="AZ325" s="1069"/>
      <c r="BA325" s="1069"/>
      <c r="BB325" s="1069"/>
      <c r="BC325" s="1069"/>
      <c r="BD325" s="1069"/>
      <c r="BE325" s="1069"/>
      <c r="BF325" s="1069"/>
      <c r="BG325" s="1069"/>
      <c r="BH325" s="1069"/>
      <c r="BI325" s="1069"/>
      <c r="BJ325" s="1069"/>
      <c r="BK325" s="1069"/>
      <c r="BL325" s="1069"/>
      <c r="BM325" s="1069"/>
      <c r="BN325" s="1069"/>
      <c r="BO325" s="1069"/>
      <c r="BP325" s="1069"/>
      <c r="BQ325" s="1069"/>
      <c r="BR325" s="1069"/>
      <c r="BS325" s="1111"/>
      <c r="BT325" s="1069"/>
      <c r="BU325" s="1069"/>
      <c r="BV325" s="1069"/>
      <c r="BW325" s="1069"/>
      <c r="BX325" s="1069"/>
      <c r="BY325" s="1069"/>
      <c r="BZ325" s="1069"/>
      <c r="CA325" s="1069"/>
      <c r="CB325" s="1069"/>
      <c r="CC325" s="1069"/>
      <c r="CD325" s="1069"/>
      <c r="CE325" s="1069"/>
      <c r="CF325" s="1069"/>
      <c r="CG325" s="1069"/>
      <c r="CH325" s="1069"/>
      <c r="CI325" s="1069"/>
      <c r="CJ325" s="1069"/>
      <c r="CK325" s="1069"/>
      <c r="CL325" s="1069"/>
      <c r="CM325" s="1111"/>
      <c r="CN325" s="1111"/>
    </row>
    <row r="326" spans="2:92" x14ac:dyDescent="0.2">
      <c r="B326" s="1068"/>
      <c r="I326" s="1069"/>
      <c r="J326" s="1069"/>
      <c r="K326" s="1069"/>
      <c r="L326" s="1069"/>
      <c r="M326" s="1069"/>
      <c r="N326" s="1069"/>
      <c r="O326" s="1069"/>
      <c r="P326" s="1069"/>
      <c r="Q326" s="1069"/>
      <c r="R326" s="1069"/>
      <c r="S326" s="1069"/>
      <c r="T326" s="1069"/>
      <c r="U326" s="1069"/>
      <c r="V326" s="1069"/>
      <c r="W326" s="1069"/>
      <c r="X326" s="1069"/>
      <c r="Y326" s="1069"/>
      <c r="Z326" s="1069"/>
      <c r="AA326" s="1069"/>
      <c r="AB326" s="1111"/>
      <c r="AC326" s="1111"/>
      <c r="AD326" s="1111"/>
      <c r="AE326" s="1111"/>
      <c r="AF326" s="1069"/>
      <c r="AG326" s="1069"/>
      <c r="AH326" s="1069"/>
      <c r="AI326" s="1069"/>
      <c r="AJ326" s="1069"/>
      <c r="AK326" s="1069"/>
      <c r="AL326" s="1069"/>
      <c r="AM326" s="1069"/>
      <c r="AN326" s="1069"/>
      <c r="AO326" s="1069"/>
      <c r="AP326" s="1069"/>
      <c r="AQ326" s="1069"/>
      <c r="AR326" s="1069"/>
      <c r="AS326" s="1069"/>
      <c r="AT326" s="1069"/>
      <c r="AU326" s="1069"/>
      <c r="AV326" s="1069"/>
      <c r="AW326" s="1069"/>
      <c r="AX326" s="1070"/>
      <c r="AY326" s="1069"/>
      <c r="AZ326" s="1069"/>
      <c r="BA326" s="1069"/>
      <c r="BB326" s="1069"/>
      <c r="BC326" s="1069"/>
      <c r="BD326" s="1069"/>
      <c r="BE326" s="1069"/>
      <c r="BF326" s="1069"/>
      <c r="BG326" s="1069"/>
      <c r="BH326" s="1069"/>
      <c r="BI326" s="1069"/>
      <c r="BJ326" s="1069"/>
      <c r="BK326" s="1069"/>
      <c r="BL326" s="1069"/>
      <c r="BM326" s="1069"/>
      <c r="BN326" s="1069"/>
      <c r="BO326" s="1069"/>
      <c r="BP326" s="1069"/>
      <c r="BQ326" s="1069"/>
      <c r="BR326" s="1069"/>
      <c r="BS326" s="1111"/>
      <c r="BT326" s="1069"/>
      <c r="BU326" s="1069"/>
      <c r="BV326" s="1069"/>
      <c r="BW326" s="1069"/>
      <c r="BX326" s="1069"/>
      <c r="BY326" s="1069"/>
      <c r="BZ326" s="1069"/>
      <c r="CA326" s="1069"/>
      <c r="CB326" s="1069"/>
      <c r="CC326" s="1069"/>
      <c r="CD326" s="1069"/>
      <c r="CE326" s="1069"/>
      <c r="CF326" s="1069"/>
      <c r="CG326" s="1069"/>
      <c r="CH326" s="1069"/>
      <c r="CI326" s="1069"/>
      <c r="CJ326" s="1069"/>
      <c r="CK326" s="1069"/>
      <c r="CL326" s="1069"/>
      <c r="CM326" s="1111"/>
      <c r="CN326" s="1111"/>
    </row>
    <row r="327" spans="2:92" x14ac:dyDescent="0.2">
      <c r="B327" s="1068"/>
      <c r="I327" s="1069"/>
      <c r="J327" s="1069"/>
      <c r="K327" s="1069"/>
      <c r="L327" s="1069"/>
      <c r="M327" s="1069"/>
      <c r="N327" s="1069"/>
      <c r="O327" s="1069"/>
      <c r="P327" s="1069"/>
      <c r="Q327" s="1069"/>
      <c r="R327" s="1069"/>
      <c r="S327" s="1069"/>
      <c r="T327" s="1069"/>
      <c r="U327" s="1069"/>
      <c r="V327" s="1069"/>
      <c r="W327" s="1069"/>
      <c r="X327" s="1069"/>
      <c r="Y327" s="1069"/>
      <c r="Z327" s="1069"/>
      <c r="AA327" s="1069"/>
      <c r="AB327" s="1111"/>
      <c r="AC327" s="1111"/>
      <c r="AD327" s="1111"/>
      <c r="AE327" s="1111"/>
      <c r="AF327" s="1069"/>
      <c r="AG327" s="1069"/>
      <c r="AH327" s="1069"/>
      <c r="AI327" s="1069"/>
      <c r="AJ327" s="1069"/>
      <c r="AK327" s="1069"/>
      <c r="AL327" s="1069"/>
      <c r="AM327" s="1069"/>
      <c r="AN327" s="1069"/>
      <c r="AO327" s="1069"/>
      <c r="AP327" s="1069"/>
      <c r="AQ327" s="1069"/>
      <c r="AR327" s="1069"/>
      <c r="AS327" s="1069"/>
      <c r="AT327" s="1069"/>
      <c r="AU327" s="1069"/>
      <c r="AV327" s="1069"/>
      <c r="AW327" s="1069"/>
      <c r="AX327" s="1070"/>
      <c r="AY327" s="1069"/>
      <c r="AZ327" s="1069"/>
      <c r="BA327" s="1069"/>
      <c r="BB327" s="1069"/>
      <c r="BC327" s="1069"/>
      <c r="BD327" s="1069"/>
      <c r="BE327" s="1069"/>
      <c r="BF327" s="1069"/>
      <c r="BG327" s="1069"/>
      <c r="BH327" s="1069"/>
      <c r="BI327" s="1069"/>
      <c r="BJ327" s="1069"/>
      <c r="BK327" s="1069"/>
      <c r="BL327" s="1069"/>
      <c r="BM327" s="1069"/>
      <c r="BN327" s="1069"/>
      <c r="BO327" s="1069"/>
      <c r="BP327" s="1069"/>
      <c r="BQ327" s="1069"/>
      <c r="BR327" s="1069"/>
      <c r="BS327" s="1111"/>
      <c r="BT327" s="1069"/>
      <c r="BU327" s="1069"/>
      <c r="BV327" s="1069"/>
      <c r="BW327" s="1069"/>
      <c r="BX327" s="1069"/>
      <c r="BY327" s="1069"/>
      <c r="BZ327" s="1069"/>
      <c r="CA327" s="1069"/>
      <c r="CB327" s="1069"/>
      <c r="CC327" s="1069"/>
      <c r="CD327" s="1069"/>
      <c r="CE327" s="1069"/>
      <c r="CF327" s="1069"/>
      <c r="CG327" s="1069"/>
      <c r="CH327" s="1069"/>
      <c r="CI327" s="1069"/>
      <c r="CJ327" s="1069"/>
      <c r="CK327" s="1069"/>
      <c r="CL327" s="1069"/>
      <c r="CM327" s="1111"/>
      <c r="CN327" s="1111"/>
    </row>
    <row r="328" spans="2:92" x14ac:dyDescent="0.2">
      <c r="B328" s="1068"/>
      <c r="I328" s="1069"/>
      <c r="J328" s="1069"/>
      <c r="K328" s="1069"/>
      <c r="L328" s="1069"/>
      <c r="M328" s="1069"/>
      <c r="N328" s="1069"/>
      <c r="O328" s="1069"/>
      <c r="P328" s="1069"/>
      <c r="Q328" s="1069"/>
      <c r="R328" s="1069"/>
      <c r="S328" s="1069"/>
      <c r="T328" s="1069"/>
      <c r="U328" s="1069"/>
      <c r="V328" s="1069"/>
      <c r="W328" s="1069"/>
      <c r="X328" s="1069"/>
      <c r="Y328" s="1069"/>
      <c r="Z328" s="1069"/>
      <c r="AA328" s="1069"/>
      <c r="AB328" s="1111"/>
      <c r="AC328" s="1111"/>
      <c r="AD328" s="1111"/>
      <c r="AE328" s="1111"/>
      <c r="AF328" s="1069"/>
      <c r="AG328" s="1069"/>
      <c r="AH328" s="1069"/>
      <c r="AI328" s="1069"/>
      <c r="AJ328" s="1069"/>
      <c r="AK328" s="1069"/>
      <c r="AL328" s="1069"/>
      <c r="AM328" s="1069"/>
      <c r="AN328" s="1069"/>
      <c r="AO328" s="1069"/>
      <c r="AP328" s="1069"/>
      <c r="AQ328" s="1069"/>
      <c r="AR328" s="1069"/>
      <c r="AS328" s="1069"/>
      <c r="AT328" s="1069"/>
      <c r="AU328" s="1069"/>
      <c r="AV328" s="1069"/>
      <c r="AW328" s="1069"/>
      <c r="AX328" s="1070"/>
      <c r="AY328" s="1069"/>
      <c r="AZ328" s="1069"/>
      <c r="BA328" s="1069"/>
      <c r="BB328" s="1069"/>
      <c r="BC328" s="1069"/>
      <c r="BD328" s="1069"/>
      <c r="BE328" s="1069"/>
      <c r="BF328" s="1069"/>
      <c r="BG328" s="1069"/>
      <c r="BH328" s="1069"/>
      <c r="BI328" s="1069"/>
      <c r="BJ328" s="1069"/>
      <c r="BK328" s="1069"/>
      <c r="BL328" s="1069"/>
      <c r="BM328" s="1069"/>
      <c r="BN328" s="1069"/>
      <c r="BO328" s="1069"/>
      <c r="BP328" s="1069"/>
      <c r="BQ328" s="1069"/>
      <c r="BR328" s="1069"/>
      <c r="BS328" s="1111"/>
      <c r="BT328" s="1069"/>
      <c r="BU328" s="1069"/>
      <c r="BV328" s="1069"/>
      <c r="BW328" s="1069"/>
      <c r="BX328" s="1069"/>
      <c r="BY328" s="1069"/>
      <c r="BZ328" s="1069"/>
      <c r="CA328" s="1069"/>
      <c r="CB328" s="1069"/>
      <c r="CC328" s="1069"/>
      <c r="CD328" s="1069"/>
      <c r="CE328" s="1069"/>
      <c r="CF328" s="1069"/>
      <c r="CG328" s="1069"/>
      <c r="CH328" s="1069"/>
      <c r="CI328" s="1069"/>
      <c r="CJ328" s="1069"/>
      <c r="CK328" s="1069"/>
      <c r="CL328" s="1069"/>
      <c r="CM328" s="1111"/>
      <c r="CN328" s="1111"/>
    </row>
    <row r="329" spans="2:92" x14ac:dyDescent="0.2">
      <c r="B329" s="1068"/>
      <c r="I329" s="1069"/>
      <c r="J329" s="1069"/>
      <c r="K329" s="1069"/>
      <c r="L329" s="1069"/>
      <c r="M329" s="1069"/>
      <c r="N329" s="1069"/>
      <c r="O329" s="1069"/>
      <c r="P329" s="1069"/>
      <c r="Q329" s="1069"/>
      <c r="R329" s="1069"/>
      <c r="S329" s="1069"/>
      <c r="T329" s="1069"/>
      <c r="U329" s="1069"/>
      <c r="V329" s="1069"/>
      <c r="W329" s="1069"/>
      <c r="X329" s="1069"/>
      <c r="Y329" s="1069"/>
      <c r="Z329" s="1069"/>
      <c r="AA329" s="1069"/>
      <c r="AB329" s="1111"/>
      <c r="AC329" s="1111"/>
      <c r="AD329" s="1111"/>
      <c r="AE329" s="1111"/>
      <c r="AF329" s="1069"/>
      <c r="AG329" s="1069"/>
      <c r="AH329" s="1069"/>
      <c r="AI329" s="1069"/>
      <c r="AJ329" s="1069"/>
      <c r="AK329" s="1069"/>
      <c r="AL329" s="1069"/>
      <c r="AM329" s="1069"/>
      <c r="AN329" s="1069"/>
      <c r="AO329" s="1069"/>
      <c r="AP329" s="1069"/>
      <c r="AQ329" s="1069"/>
      <c r="AR329" s="1069"/>
      <c r="AS329" s="1069"/>
      <c r="AT329" s="1069"/>
      <c r="AU329" s="1069"/>
      <c r="AV329" s="1069"/>
      <c r="AW329" s="1069"/>
      <c r="AX329" s="1070"/>
      <c r="AY329" s="1069"/>
      <c r="AZ329" s="1069"/>
      <c r="BA329" s="1069"/>
      <c r="BB329" s="1069"/>
      <c r="BC329" s="1069"/>
      <c r="BD329" s="1069"/>
      <c r="BE329" s="1069"/>
      <c r="BF329" s="1069"/>
      <c r="BG329" s="1069"/>
      <c r="BH329" s="1069"/>
      <c r="BI329" s="1069"/>
      <c r="BJ329" s="1069"/>
      <c r="BK329" s="1069"/>
      <c r="BL329" s="1069"/>
      <c r="BM329" s="1069"/>
      <c r="BN329" s="1069"/>
      <c r="BO329" s="1069"/>
      <c r="BP329" s="1069"/>
      <c r="BQ329" s="1069"/>
      <c r="BR329" s="1069"/>
      <c r="BS329" s="1111"/>
      <c r="BT329" s="1069"/>
      <c r="BU329" s="1069"/>
      <c r="BV329" s="1069"/>
      <c r="BW329" s="1069"/>
      <c r="BX329" s="1069"/>
      <c r="BY329" s="1069"/>
      <c r="BZ329" s="1069"/>
      <c r="CA329" s="1069"/>
      <c r="CB329" s="1069"/>
      <c r="CC329" s="1069"/>
      <c r="CD329" s="1069"/>
      <c r="CE329" s="1069"/>
      <c r="CF329" s="1069"/>
      <c r="CG329" s="1069"/>
      <c r="CH329" s="1069"/>
      <c r="CI329" s="1069"/>
      <c r="CJ329" s="1069"/>
      <c r="CK329" s="1069"/>
      <c r="CL329" s="1069"/>
      <c r="CM329" s="1111"/>
      <c r="CN329" s="1111"/>
    </row>
    <row r="330" spans="2:92" x14ac:dyDescent="0.2">
      <c r="B330" s="1068"/>
      <c r="I330" s="1069"/>
      <c r="J330" s="1069"/>
      <c r="K330" s="1069"/>
      <c r="L330" s="1069"/>
      <c r="M330" s="1069"/>
      <c r="N330" s="1069"/>
      <c r="O330" s="1069"/>
      <c r="P330" s="1069"/>
      <c r="Q330" s="1069"/>
      <c r="R330" s="1069"/>
      <c r="S330" s="1069"/>
      <c r="T330" s="1069"/>
      <c r="U330" s="1069"/>
      <c r="V330" s="1069"/>
      <c r="W330" s="1069"/>
      <c r="X330" s="1069"/>
      <c r="Y330" s="1069"/>
      <c r="Z330" s="1069"/>
      <c r="AA330" s="1069"/>
      <c r="AB330" s="1111"/>
      <c r="AC330" s="1111"/>
      <c r="AD330" s="1111"/>
      <c r="AE330" s="1111"/>
      <c r="AF330" s="1069"/>
      <c r="AG330" s="1069"/>
      <c r="AH330" s="1069"/>
      <c r="AI330" s="1069"/>
      <c r="AJ330" s="1069"/>
      <c r="AK330" s="1069"/>
      <c r="AL330" s="1069"/>
      <c r="AM330" s="1069"/>
      <c r="AN330" s="1069"/>
      <c r="AO330" s="1069"/>
      <c r="AP330" s="1069"/>
      <c r="AQ330" s="1069"/>
      <c r="AR330" s="1069"/>
      <c r="AS330" s="1069"/>
      <c r="AT330" s="1069"/>
      <c r="AU330" s="1069"/>
      <c r="AV330" s="1069"/>
      <c r="AW330" s="1069"/>
      <c r="AX330" s="1070"/>
      <c r="AY330" s="1069"/>
      <c r="AZ330" s="1069"/>
      <c r="BA330" s="1069"/>
      <c r="BB330" s="1069"/>
      <c r="BC330" s="1069"/>
      <c r="BD330" s="1069"/>
      <c r="BE330" s="1069"/>
      <c r="BF330" s="1069"/>
      <c r="BG330" s="1069"/>
      <c r="BH330" s="1069"/>
      <c r="BI330" s="1069"/>
      <c r="BJ330" s="1069"/>
      <c r="BK330" s="1069"/>
      <c r="BL330" s="1069"/>
      <c r="BM330" s="1069"/>
      <c r="BN330" s="1069"/>
      <c r="BO330" s="1069"/>
      <c r="BP330" s="1069"/>
      <c r="BQ330" s="1069"/>
      <c r="BR330" s="1069"/>
      <c r="BS330" s="1111"/>
      <c r="BT330" s="1069"/>
      <c r="BU330" s="1069"/>
      <c r="BV330" s="1069"/>
      <c r="BW330" s="1069"/>
      <c r="BX330" s="1069"/>
      <c r="BY330" s="1069"/>
      <c r="BZ330" s="1069"/>
      <c r="CA330" s="1069"/>
      <c r="CB330" s="1069"/>
      <c r="CC330" s="1069"/>
      <c r="CD330" s="1069"/>
      <c r="CE330" s="1069"/>
      <c r="CF330" s="1069"/>
      <c r="CG330" s="1069"/>
      <c r="CH330" s="1069"/>
      <c r="CI330" s="1069"/>
      <c r="CJ330" s="1069"/>
      <c r="CK330" s="1069"/>
      <c r="CL330" s="1069"/>
      <c r="CM330" s="1111"/>
      <c r="CN330" s="1111"/>
    </row>
    <row r="331" spans="2:92" x14ac:dyDescent="0.2">
      <c r="B331" s="1068"/>
      <c r="I331" s="1069"/>
      <c r="J331" s="1069"/>
      <c r="K331" s="1069"/>
      <c r="L331" s="1069"/>
      <c r="M331" s="1069"/>
      <c r="N331" s="1069"/>
      <c r="O331" s="1069"/>
      <c r="P331" s="1069"/>
      <c r="Q331" s="1069"/>
      <c r="R331" s="1069"/>
      <c r="S331" s="1069"/>
      <c r="T331" s="1069"/>
      <c r="U331" s="1069"/>
      <c r="V331" s="1069"/>
      <c r="W331" s="1069"/>
      <c r="X331" s="1069"/>
      <c r="Y331" s="1069"/>
      <c r="Z331" s="1069"/>
      <c r="AA331" s="1069"/>
      <c r="AB331" s="1111"/>
      <c r="AC331" s="1111"/>
      <c r="AD331" s="1111"/>
      <c r="AE331" s="1111"/>
      <c r="AF331" s="1069"/>
      <c r="AG331" s="1069"/>
      <c r="AH331" s="1069"/>
      <c r="AI331" s="1069"/>
      <c r="AJ331" s="1069"/>
      <c r="AK331" s="1069"/>
      <c r="AL331" s="1069"/>
      <c r="AM331" s="1069"/>
      <c r="AN331" s="1069"/>
      <c r="AO331" s="1069"/>
      <c r="AP331" s="1069"/>
      <c r="AQ331" s="1069"/>
      <c r="AR331" s="1069"/>
      <c r="AS331" s="1069"/>
      <c r="AT331" s="1069"/>
      <c r="AU331" s="1069"/>
      <c r="AV331" s="1069"/>
      <c r="AW331" s="1069"/>
      <c r="AX331" s="1070"/>
      <c r="AY331" s="1069"/>
      <c r="AZ331" s="1069"/>
      <c r="BA331" s="1069"/>
      <c r="BB331" s="1069"/>
      <c r="BC331" s="1069"/>
      <c r="BD331" s="1069"/>
      <c r="BE331" s="1069"/>
      <c r="BF331" s="1069"/>
      <c r="BG331" s="1069"/>
      <c r="BH331" s="1069"/>
      <c r="BI331" s="1069"/>
      <c r="BJ331" s="1069"/>
      <c r="BK331" s="1069"/>
      <c r="BL331" s="1069"/>
      <c r="BM331" s="1069"/>
      <c r="BN331" s="1069"/>
      <c r="BO331" s="1069"/>
      <c r="BP331" s="1069"/>
      <c r="BQ331" s="1069"/>
      <c r="BR331" s="1069"/>
      <c r="BS331" s="1111"/>
      <c r="BT331" s="1069"/>
      <c r="BU331" s="1069"/>
      <c r="BV331" s="1069"/>
      <c r="BW331" s="1069"/>
      <c r="BX331" s="1069"/>
      <c r="BY331" s="1069"/>
      <c r="BZ331" s="1069"/>
      <c r="CA331" s="1069"/>
      <c r="CB331" s="1069"/>
      <c r="CC331" s="1069"/>
      <c r="CD331" s="1069"/>
      <c r="CE331" s="1069"/>
      <c r="CF331" s="1069"/>
      <c r="CG331" s="1069"/>
      <c r="CH331" s="1069"/>
      <c r="CI331" s="1069"/>
      <c r="CJ331" s="1069"/>
      <c r="CK331" s="1069"/>
      <c r="CL331" s="1069"/>
      <c r="CM331" s="1111"/>
      <c r="CN331" s="1111"/>
    </row>
    <row r="332" spans="2:92" x14ac:dyDescent="0.2">
      <c r="B332" s="1068"/>
      <c r="I332" s="1069"/>
      <c r="J332" s="1069"/>
      <c r="K332" s="1069"/>
      <c r="L332" s="1069"/>
      <c r="M332" s="1069"/>
      <c r="N332" s="1069"/>
      <c r="O332" s="1069"/>
      <c r="P332" s="1069"/>
      <c r="Q332" s="1069"/>
      <c r="R332" s="1069"/>
      <c r="S332" s="1069"/>
      <c r="T332" s="1069"/>
      <c r="U332" s="1069"/>
      <c r="V332" s="1069"/>
      <c r="W332" s="1069"/>
      <c r="X332" s="1069"/>
      <c r="Y332" s="1069"/>
      <c r="Z332" s="1069"/>
      <c r="AA332" s="1069"/>
      <c r="AB332" s="1111"/>
      <c r="AC332" s="1111"/>
      <c r="AD332" s="1111"/>
      <c r="AE332" s="1111"/>
      <c r="AF332" s="1069"/>
      <c r="AG332" s="1069"/>
      <c r="AH332" s="1069"/>
      <c r="AI332" s="1069"/>
      <c r="AJ332" s="1069"/>
      <c r="AK332" s="1069"/>
      <c r="AL332" s="1069"/>
      <c r="AM332" s="1069"/>
      <c r="AN332" s="1069"/>
      <c r="AO332" s="1069"/>
      <c r="AP332" s="1069"/>
      <c r="AQ332" s="1069"/>
      <c r="AR332" s="1069"/>
      <c r="AS332" s="1069"/>
      <c r="AT332" s="1069"/>
      <c r="AU332" s="1069"/>
      <c r="AV332" s="1069"/>
      <c r="AW332" s="1069"/>
      <c r="AX332" s="1070"/>
      <c r="AY332" s="1069"/>
      <c r="AZ332" s="1069"/>
      <c r="BA332" s="1069"/>
      <c r="BB332" s="1069"/>
      <c r="BC332" s="1069"/>
      <c r="BD332" s="1069"/>
      <c r="BE332" s="1069"/>
      <c r="BF332" s="1069"/>
      <c r="BG332" s="1069"/>
      <c r="BH332" s="1069"/>
      <c r="BI332" s="1069"/>
      <c r="BJ332" s="1069"/>
      <c r="BK332" s="1069"/>
      <c r="BL332" s="1069"/>
      <c r="BM332" s="1069"/>
      <c r="BN332" s="1069"/>
      <c r="BO332" s="1069"/>
      <c r="BP332" s="1069"/>
      <c r="BQ332" s="1069"/>
      <c r="BR332" s="1069"/>
      <c r="BS332" s="1111"/>
      <c r="BT332" s="1069"/>
      <c r="BU332" s="1069"/>
      <c r="BV332" s="1069"/>
      <c r="BW332" s="1069"/>
      <c r="BX332" s="1069"/>
      <c r="BY332" s="1069"/>
      <c r="BZ332" s="1069"/>
      <c r="CA332" s="1069"/>
      <c r="CB332" s="1069"/>
      <c r="CC332" s="1069"/>
      <c r="CD332" s="1069"/>
      <c r="CE332" s="1069"/>
      <c r="CF332" s="1069"/>
      <c r="CG332" s="1069"/>
      <c r="CH332" s="1069"/>
      <c r="CI332" s="1069"/>
      <c r="CJ332" s="1069"/>
      <c r="CK332" s="1069"/>
      <c r="CL332" s="1069"/>
      <c r="CM332" s="1111"/>
      <c r="CN332" s="1111"/>
    </row>
    <row r="333" spans="2:92" x14ac:dyDescent="0.2">
      <c r="B333" s="1068"/>
      <c r="I333" s="1069"/>
      <c r="J333" s="1069"/>
      <c r="K333" s="1069"/>
      <c r="L333" s="1069"/>
      <c r="M333" s="1069"/>
      <c r="N333" s="1069"/>
      <c r="O333" s="1069"/>
      <c r="P333" s="1069"/>
      <c r="Q333" s="1069"/>
      <c r="R333" s="1069"/>
      <c r="S333" s="1069"/>
      <c r="T333" s="1069"/>
      <c r="U333" s="1069"/>
      <c r="V333" s="1069"/>
      <c r="W333" s="1069"/>
      <c r="X333" s="1069"/>
      <c r="Y333" s="1069"/>
      <c r="Z333" s="1069"/>
      <c r="AA333" s="1069"/>
      <c r="AB333" s="1111"/>
      <c r="AC333" s="1111"/>
      <c r="AD333" s="1111"/>
      <c r="AE333" s="1111"/>
      <c r="AF333" s="1069"/>
      <c r="AG333" s="1069"/>
      <c r="AH333" s="1069"/>
      <c r="AI333" s="1069"/>
      <c r="AJ333" s="1069"/>
      <c r="AK333" s="1069"/>
      <c r="AL333" s="1069"/>
      <c r="AM333" s="1069"/>
      <c r="AN333" s="1069"/>
      <c r="AO333" s="1069"/>
      <c r="AP333" s="1069"/>
      <c r="AQ333" s="1069"/>
      <c r="AR333" s="1069"/>
      <c r="AS333" s="1069"/>
      <c r="AT333" s="1069"/>
      <c r="AU333" s="1069"/>
      <c r="AV333" s="1069"/>
      <c r="AW333" s="1069"/>
      <c r="AX333" s="1070"/>
      <c r="AY333" s="1069"/>
      <c r="AZ333" s="1069"/>
      <c r="BA333" s="1069"/>
      <c r="BB333" s="1069"/>
      <c r="BC333" s="1069"/>
      <c r="BD333" s="1069"/>
      <c r="BE333" s="1069"/>
      <c r="BF333" s="1069"/>
      <c r="BG333" s="1069"/>
      <c r="BH333" s="1069"/>
      <c r="BI333" s="1069"/>
      <c r="BJ333" s="1069"/>
      <c r="BK333" s="1069"/>
      <c r="BL333" s="1069"/>
      <c r="BM333" s="1069"/>
      <c r="BN333" s="1069"/>
      <c r="BO333" s="1069"/>
      <c r="BP333" s="1069"/>
      <c r="BQ333" s="1069"/>
      <c r="BR333" s="1069"/>
      <c r="BS333" s="1111"/>
      <c r="BT333" s="1069"/>
      <c r="BU333" s="1069"/>
      <c r="BV333" s="1069"/>
      <c r="BW333" s="1069"/>
      <c r="BX333" s="1069"/>
      <c r="BY333" s="1069"/>
      <c r="BZ333" s="1069"/>
      <c r="CA333" s="1069"/>
      <c r="CB333" s="1069"/>
      <c r="CC333" s="1069"/>
      <c r="CD333" s="1069"/>
      <c r="CE333" s="1069"/>
      <c r="CF333" s="1069"/>
      <c r="CG333" s="1069"/>
      <c r="CH333" s="1069"/>
      <c r="CI333" s="1069"/>
      <c r="CJ333" s="1069"/>
      <c r="CK333" s="1069"/>
      <c r="CL333" s="1069"/>
      <c r="CM333" s="1111"/>
      <c r="CN333" s="1111"/>
    </row>
    <row r="334" spans="2:92" x14ac:dyDescent="0.2">
      <c r="B334" s="1068"/>
      <c r="I334" s="1069"/>
      <c r="J334" s="1069"/>
      <c r="K334" s="1069"/>
      <c r="L334" s="1069"/>
      <c r="M334" s="1069"/>
      <c r="N334" s="1069"/>
      <c r="O334" s="1069"/>
      <c r="P334" s="1069"/>
      <c r="Q334" s="1069"/>
      <c r="R334" s="1069"/>
      <c r="S334" s="1069"/>
      <c r="T334" s="1069"/>
      <c r="U334" s="1069"/>
      <c r="V334" s="1069"/>
      <c r="W334" s="1069"/>
      <c r="X334" s="1069"/>
      <c r="Y334" s="1069"/>
      <c r="Z334" s="1069"/>
      <c r="AA334" s="1069"/>
      <c r="AB334" s="1111"/>
      <c r="AC334" s="1111"/>
      <c r="AD334" s="1111"/>
      <c r="AE334" s="1111"/>
      <c r="AF334" s="1069"/>
      <c r="AG334" s="1069"/>
      <c r="AH334" s="1069"/>
      <c r="AI334" s="1069"/>
      <c r="AJ334" s="1069"/>
      <c r="AK334" s="1069"/>
      <c r="AL334" s="1069"/>
      <c r="AM334" s="1069"/>
      <c r="AN334" s="1069"/>
      <c r="AO334" s="1069"/>
      <c r="AP334" s="1069"/>
      <c r="AQ334" s="1069"/>
      <c r="AR334" s="1069"/>
      <c r="AS334" s="1069"/>
      <c r="AT334" s="1069"/>
      <c r="AU334" s="1069"/>
      <c r="AV334" s="1069"/>
      <c r="AW334" s="1069"/>
      <c r="AX334" s="1070"/>
      <c r="AY334" s="1069"/>
      <c r="AZ334" s="1069"/>
      <c r="BA334" s="1069"/>
      <c r="BB334" s="1069"/>
      <c r="BC334" s="1069"/>
      <c r="BD334" s="1069"/>
      <c r="BE334" s="1069"/>
      <c r="BF334" s="1069"/>
      <c r="BG334" s="1069"/>
      <c r="BH334" s="1069"/>
      <c r="BI334" s="1069"/>
      <c r="BJ334" s="1069"/>
      <c r="BK334" s="1069"/>
      <c r="BL334" s="1069"/>
      <c r="BM334" s="1069"/>
      <c r="BN334" s="1069"/>
      <c r="BO334" s="1069"/>
      <c r="BP334" s="1069"/>
      <c r="BQ334" s="1069"/>
      <c r="BR334" s="1069"/>
      <c r="BS334" s="1111"/>
      <c r="BT334" s="1069"/>
      <c r="BU334" s="1069"/>
      <c r="BV334" s="1069"/>
      <c r="BW334" s="1069"/>
      <c r="BX334" s="1069"/>
      <c r="BY334" s="1069"/>
      <c r="BZ334" s="1069"/>
      <c r="CA334" s="1069"/>
      <c r="CB334" s="1069"/>
      <c r="CC334" s="1069"/>
      <c r="CD334" s="1069"/>
      <c r="CE334" s="1069"/>
      <c r="CF334" s="1069"/>
      <c r="CG334" s="1069"/>
      <c r="CH334" s="1069"/>
      <c r="CI334" s="1069"/>
      <c r="CJ334" s="1069"/>
      <c r="CK334" s="1069"/>
      <c r="CL334" s="1069"/>
      <c r="CM334" s="1111"/>
      <c r="CN334" s="1111"/>
    </row>
    <row r="335" spans="2:92" x14ac:dyDescent="0.2">
      <c r="B335" s="1068"/>
      <c r="I335" s="1069"/>
      <c r="J335" s="1069"/>
      <c r="K335" s="1069"/>
      <c r="L335" s="1069"/>
      <c r="M335" s="1069"/>
      <c r="N335" s="1069"/>
      <c r="O335" s="1069"/>
      <c r="P335" s="1069"/>
      <c r="Q335" s="1069"/>
      <c r="R335" s="1069"/>
      <c r="S335" s="1069"/>
      <c r="T335" s="1069"/>
      <c r="U335" s="1069"/>
      <c r="V335" s="1069"/>
      <c r="W335" s="1069"/>
      <c r="X335" s="1069"/>
      <c r="Y335" s="1069"/>
      <c r="Z335" s="1069"/>
      <c r="AA335" s="1069"/>
      <c r="AB335" s="1111"/>
      <c r="AC335" s="1111"/>
      <c r="AD335" s="1111"/>
      <c r="AE335" s="1111"/>
      <c r="AF335" s="1069"/>
      <c r="AG335" s="1069"/>
      <c r="AH335" s="1069"/>
      <c r="AI335" s="1069"/>
      <c r="AJ335" s="1069"/>
      <c r="AK335" s="1069"/>
      <c r="AL335" s="1069"/>
      <c r="AM335" s="1069"/>
      <c r="AN335" s="1069"/>
      <c r="AO335" s="1069"/>
      <c r="AP335" s="1069"/>
      <c r="AQ335" s="1069"/>
      <c r="AR335" s="1069"/>
      <c r="AS335" s="1069"/>
      <c r="AT335" s="1069"/>
      <c r="AU335" s="1069"/>
      <c r="AV335" s="1069"/>
      <c r="AW335" s="1069"/>
      <c r="AX335" s="1070"/>
      <c r="AY335" s="1069"/>
      <c r="AZ335" s="1069"/>
      <c r="BA335" s="1069"/>
      <c r="BB335" s="1069"/>
      <c r="BC335" s="1069"/>
      <c r="BD335" s="1069"/>
      <c r="BE335" s="1069"/>
      <c r="BF335" s="1069"/>
      <c r="BG335" s="1069"/>
      <c r="BH335" s="1069"/>
      <c r="BI335" s="1069"/>
      <c r="BJ335" s="1069"/>
      <c r="BK335" s="1069"/>
      <c r="BL335" s="1069"/>
      <c r="BM335" s="1069"/>
      <c r="BN335" s="1069"/>
      <c r="BO335" s="1069"/>
      <c r="BP335" s="1069"/>
      <c r="BQ335" s="1069"/>
      <c r="BR335" s="1069"/>
      <c r="BS335" s="1111"/>
      <c r="BT335" s="1069"/>
      <c r="BU335" s="1069"/>
      <c r="BV335" s="1069"/>
      <c r="BW335" s="1069"/>
      <c r="BX335" s="1069"/>
      <c r="BY335" s="1069"/>
      <c r="BZ335" s="1069"/>
      <c r="CA335" s="1069"/>
      <c r="CB335" s="1069"/>
      <c r="CC335" s="1069"/>
      <c r="CD335" s="1069"/>
      <c r="CE335" s="1069"/>
      <c r="CF335" s="1069"/>
      <c r="CG335" s="1069"/>
      <c r="CH335" s="1069"/>
      <c r="CI335" s="1069"/>
      <c r="CJ335" s="1069"/>
      <c r="CK335" s="1069"/>
      <c r="CL335" s="1069"/>
      <c r="CM335" s="1111"/>
      <c r="CN335" s="1111"/>
    </row>
    <row r="336" spans="2:92" x14ac:dyDescent="0.2">
      <c r="B336" s="1068"/>
      <c r="I336" s="1069"/>
      <c r="J336" s="1069"/>
      <c r="K336" s="1069"/>
      <c r="L336" s="1069"/>
      <c r="M336" s="1069"/>
      <c r="N336" s="1069"/>
      <c r="O336" s="1069"/>
      <c r="P336" s="1069"/>
      <c r="Q336" s="1069"/>
      <c r="R336" s="1069"/>
      <c r="S336" s="1069"/>
      <c r="T336" s="1069"/>
      <c r="U336" s="1069"/>
      <c r="V336" s="1069"/>
      <c r="W336" s="1069"/>
      <c r="X336" s="1069"/>
      <c r="Y336" s="1069"/>
      <c r="Z336" s="1069"/>
      <c r="AA336" s="1069"/>
      <c r="AB336" s="1111"/>
      <c r="AC336" s="1111"/>
      <c r="AD336" s="1111"/>
      <c r="AE336" s="1111"/>
      <c r="AF336" s="1069"/>
      <c r="AG336" s="1069"/>
      <c r="AH336" s="1069"/>
      <c r="AI336" s="1069"/>
      <c r="AJ336" s="1069"/>
      <c r="AK336" s="1069"/>
      <c r="AL336" s="1069"/>
      <c r="AM336" s="1069"/>
      <c r="AN336" s="1069"/>
      <c r="AO336" s="1069"/>
      <c r="AP336" s="1069"/>
      <c r="AQ336" s="1069"/>
      <c r="AR336" s="1069"/>
      <c r="AS336" s="1069"/>
      <c r="AT336" s="1069"/>
      <c r="AU336" s="1069"/>
      <c r="AV336" s="1069"/>
      <c r="AW336" s="1069"/>
      <c r="AX336" s="1070"/>
      <c r="AY336" s="1069"/>
      <c r="AZ336" s="1069"/>
      <c r="BA336" s="1069"/>
      <c r="BB336" s="1069"/>
      <c r="BC336" s="1069"/>
      <c r="BD336" s="1069"/>
      <c r="BE336" s="1069"/>
      <c r="BF336" s="1069"/>
      <c r="BG336" s="1069"/>
      <c r="BH336" s="1069"/>
      <c r="BI336" s="1069"/>
      <c r="BJ336" s="1069"/>
      <c r="BK336" s="1069"/>
      <c r="BL336" s="1069"/>
      <c r="BM336" s="1069"/>
      <c r="BN336" s="1069"/>
      <c r="BO336" s="1069"/>
      <c r="BP336" s="1069"/>
      <c r="BQ336" s="1069"/>
      <c r="BR336" s="1069"/>
      <c r="BS336" s="1111"/>
      <c r="BT336" s="1069"/>
      <c r="BU336" s="1069"/>
      <c r="BV336" s="1069"/>
      <c r="BW336" s="1069"/>
      <c r="BX336" s="1069"/>
      <c r="BY336" s="1069"/>
      <c r="BZ336" s="1069"/>
      <c r="CA336" s="1069"/>
      <c r="CB336" s="1069"/>
      <c r="CC336" s="1069"/>
      <c r="CD336" s="1069"/>
      <c r="CE336" s="1069"/>
      <c r="CF336" s="1069"/>
      <c r="CG336" s="1069"/>
      <c r="CH336" s="1069"/>
      <c r="CI336" s="1069"/>
      <c r="CJ336" s="1069"/>
      <c r="CK336" s="1069"/>
      <c r="CL336" s="1069"/>
      <c r="CM336" s="1111"/>
      <c r="CN336" s="1111"/>
    </row>
    <row r="337" spans="2:92" x14ac:dyDescent="0.2">
      <c r="B337" s="1068"/>
      <c r="I337" s="1069"/>
      <c r="J337" s="1069"/>
      <c r="K337" s="1069"/>
      <c r="L337" s="1069"/>
      <c r="M337" s="1069"/>
      <c r="N337" s="1069"/>
      <c r="O337" s="1069"/>
      <c r="P337" s="1069"/>
      <c r="Q337" s="1069"/>
      <c r="R337" s="1069"/>
      <c r="S337" s="1069"/>
      <c r="T337" s="1069"/>
      <c r="U337" s="1069"/>
      <c r="V337" s="1069"/>
      <c r="W337" s="1069"/>
      <c r="X337" s="1069"/>
      <c r="Y337" s="1069"/>
      <c r="Z337" s="1069"/>
      <c r="AA337" s="1069"/>
      <c r="AB337" s="1111"/>
      <c r="AC337" s="1111"/>
      <c r="AD337" s="1111"/>
      <c r="AE337" s="1111"/>
      <c r="AF337" s="1069"/>
      <c r="AG337" s="1069"/>
      <c r="AH337" s="1069"/>
      <c r="AI337" s="1069"/>
      <c r="AJ337" s="1069"/>
      <c r="AK337" s="1069"/>
      <c r="AL337" s="1069"/>
      <c r="AM337" s="1069"/>
      <c r="AN337" s="1069"/>
      <c r="AO337" s="1069"/>
      <c r="AP337" s="1069"/>
      <c r="AQ337" s="1069"/>
      <c r="AR337" s="1069"/>
      <c r="AS337" s="1069"/>
      <c r="AT337" s="1069"/>
      <c r="AU337" s="1069"/>
      <c r="AV337" s="1069"/>
      <c r="AW337" s="1069"/>
      <c r="AX337" s="1070"/>
      <c r="AY337" s="1069"/>
      <c r="AZ337" s="1069"/>
      <c r="BA337" s="1069"/>
      <c r="BB337" s="1069"/>
      <c r="BC337" s="1069"/>
      <c r="BD337" s="1069"/>
      <c r="BE337" s="1069"/>
      <c r="BF337" s="1069"/>
      <c r="BG337" s="1069"/>
      <c r="BH337" s="1069"/>
      <c r="BI337" s="1069"/>
      <c r="BJ337" s="1069"/>
      <c r="BK337" s="1069"/>
      <c r="BL337" s="1069"/>
      <c r="BM337" s="1069"/>
      <c r="BN337" s="1069"/>
      <c r="BO337" s="1069"/>
      <c r="BP337" s="1069"/>
      <c r="BQ337" s="1069"/>
      <c r="BR337" s="1069"/>
      <c r="BS337" s="1111"/>
      <c r="BT337" s="1069"/>
      <c r="BU337" s="1069"/>
      <c r="BV337" s="1069"/>
      <c r="BW337" s="1069"/>
      <c r="BX337" s="1069"/>
      <c r="BY337" s="1069"/>
      <c r="BZ337" s="1069"/>
      <c r="CA337" s="1069"/>
      <c r="CB337" s="1069"/>
      <c r="CC337" s="1069"/>
      <c r="CD337" s="1069"/>
      <c r="CE337" s="1069"/>
      <c r="CF337" s="1069"/>
      <c r="CG337" s="1069"/>
      <c r="CH337" s="1069"/>
      <c r="CI337" s="1069"/>
      <c r="CJ337" s="1069"/>
      <c r="CK337" s="1069"/>
      <c r="CL337" s="1069"/>
      <c r="CM337" s="1111"/>
      <c r="CN337" s="1111"/>
    </row>
    <row r="338" spans="2:92" x14ac:dyDescent="0.2">
      <c r="B338" s="1068"/>
      <c r="I338" s="1069"/>
      <c r="J338" s="1069"/>
      <c r="K338" s="1069"/>
      <c r="L338" s="1069"/>
      <c r="M338" s="1069"/>
      <c r="N338" s="1069"/>
      <c r="O338" s="1069"/>
      <c r="P338" s="1069"/>
      <c r="Q338" s="1069"/>
      <c r="R338" s="1069"/>
      <c r="S338" s="1069"/>
      <c r="T338" s="1069"/>
      <c r="U338" s="1069"/>
      <c r="V338" s="1069"/>
      <c r="W338" s="1069"/>
      <c r="X338" s="1069"/>
      <c r="Y338" s="1069"/>
      <c r="Z338" s="1069"/>
      <c r="AA338" s="1069"/>
      <c r="AB338" s="1111"/>
      <c r="AC338" s="1111"/>
      <c r="AD338" s="1111"/>
      <c r="AE338" s="1111"/>
      <c r="AF338" s="1069"/>
      <c r="AG338" s="1069"/>
      <c r="AH338" s="1069"/>
      <c r="AI338" s="1069"/>
      <c r="AJ338" s="1069"/>
      <c r="AK338" s="1069"/>
      <c r="AL338" s="1069"/>
      <c r="AM338" s="1069"/>
      <c r="AN338" s="1069"/>
      <c r="AO338" s="1069"/>
      <c r="AP338" s="1069"/>
      <c r="AQ338" s="1069"/>
      <c r="AR338" s="1069"/>
      <c r="AS338" s="1069"/>
      <c r="AT338" s="1069"/>
      <c r="AU338" s="1069"/>
      <c r="AV338" s="1069"/>
      <c r="AW338" s="1069"/>
      <c r="AX338" s="1070"/>
      <c r="AY338" s="1069"/>
      <c r="AZ338" s="1069"/>
      <c r="BA338" s="1069"/>
      <c r="BB338" s="1069"/>
      <c r="BC338" s="1069"/>
      <c r="BD338" s="1069"/>
      <c r="BE338" s="1069"/>
      <c r="BF338" s="1069"/>
      <c r="BG338" s="1069"/>
      <c r="BH338" s="1069"/>
      <c r="BI338" s="1069"/>
      <c r="BJ338" s="1069"/>
      <c r="BK338" s="1069"/>
      <c r="BL338" s="1069"/>
      <c r="BM338" s="1069"/>
      <c r="BN338" s="1069"/>
      <c r="BO338" s="1069"/>
      <c r="BP338" s="1069"/>
      <c r="BQ338" s="1069"/>
      <c r="BR338" s="1069"/>
      <c r="BS338" s="1111"/>
      <c r="BT338" s="1069"/>
      <c r="BU338" s="1069"/>
      <c r="BV338" s="1069"/>
      <c r="BW338" s="1069"/>
      <c r="BX338" s="1069"/>
      <c r="BY338" s="1069"/>
      <c r="BZ338" s="1069"/>
      <c r="CA338" s="1069"/>
      <c r="CB338" s="1069"/>
      <c r="CC338" s="1069"/>
      <c r="CD338" s="1069"/>
      <c r="CE338" s="1069"/>
      <c r="CF338" s="1069"/>
      <c r="CG338" s="1069"/>
      <c r="CH338" s="1069"/>
      <c r="CI338" s="1069"/>
      <c r="CJ338" s="1069"/>
      <c r="CK338" s="1069"/>
      <c r="CL338" s="1069"/>
      <c r="CM338" s="1111"/>
      <c r="CN338" s="1111"/>
    </row>
    <row r="339" spans="2:92" x14ac:dyDescent="0.2">
      <c r="B339" s="1068"/>
      <c r="I339" s="1069"/>
      <c r="J339" s="1069"/>
      <c r="K339" s="1069"/>
      <c r="L339" s="1069"/>
      <c r="M339" s="1069"/>
      <c r="N339" s="1069"/>
      <c r="O339" s="1069"/>
      <c r="P339" s="1069"/>
      <c r="Q339" s="1069"/>
      <c r="R339" s="1069"/>
      <c r="S339" s="1069"/>
      <c r="T339" s="1069"/>
      <c r="U339" s="1069"/>
      <c r="V339" s="1069"/>
      <c r="W339" s="1069"/>
      <c r="X339" s="1069"/>
      <c r="Y339" s="1069"/>
      <c r="Z339" s="1069"/>
      <c r="AA339" s="1069"/>
      <c r="AB339" s="1111"/>
      <c r="AC339" s="1111"/>
      <c r="AD339" s="1111"/>
      <c r="AE339" s="1111"/>
      <c r="AF339" s="1069"/>
      <c r="AG339" s="1069"/>
      <c r="AH339" s="1069"/>
      <c r="AI339" s="1069"/>
      <c r="AJ339" s="1069"/>
      <c r="AK339" s="1069"/>
      <c r="AL339" s="1069"/>
      <c r="AM339" s="1069"/>
      <c r="AN339" s="1069"/>
      <c r="AO339" s="1069"/>
      <c r="AP339" s="1069"/>
      <c r="AQ339" s="1069"/>
      <c r="AR339" s="1069"/>
      <c r="AS339" s="1069"/>
      <c r="AT339" s="1069"/>
      <c r="AU339" s="1069"/>
      <c r="AV339" s="1069"/>
      <c r="AW339" s="1069"/>
      <c r="AX339" s="1070"/>
      <c r="AY339" s="1069"/>
      <c r="AZ339" s="1069"/>
      <c r="BA339" s="1069"/>
      <c r="BB339" s="1069"/>
      <c r="BC339" s="1069"/>
      <c r="BD339" s="1069"/>
      <c r="BE339" s="1069"/>
      <c r="BF339" s="1069"/>
      <c r="BG339" s="1069"/>
      <c r="BH339" s="1069"/>
      <c r="BI339" s="1069"/>
      <c r="BJ339" s="1069"/>
      <c r="BK339" s="1069"/>
      <c r="BL339" s="1069"/>
      <c r="BM339" s="1069"/>
      <c r="BN339" s="1069"/>
      <c r="BO339" s="1069"/>
      <c r="BP339" s="1069"/>
      <c r="BQ339" s="1069"/>
      <c r="BR339" s="1069"/>
      <c r="BS339" s="1111"/>
      <c r="BT339" s="1069"/>
      <c r="BU339" s="1069"/>
      <c r="BV339" s="1069"/>
      <c r="BW339" s="1069"/>
      <c r="BX339" s="1069"/>
      <c r="BY339" s="1069"/>
      <c r="BZ339" s="1069"/>
      <c r="CA339" s="1069"/>
      <c r="CB339" s="1069"/>
      <c r="CC339" s="1069"/>
      <c r="CD339" s="1069"/>
      <c r="CE339" s="1069"/>
      <c r="CF339" s="1069"/>
      <c r="CG339" s="1069"/>
      <c r="CH339" s="1069"/>
      <c r="CI339" s="1069"/>
      <c r="CJ339" s="1069"/>
      <c r="CK339" s="1069"/>
      <c r="CL339" s="1069"/>
      <c r="CM339" s="1111"/>
      <c r="CN339" s="1111"/>
    </row>
    <row r="340" spans="2:92" x14ac:dyDescent="0.2">
      <c r="B340" s="1068"/>
      <c r="I340" s="1069"/>
      <c r="J340" s="1069"/>
      <c r="K340" s="1069"/>
      <c r="L340" s="1069"/>
      <c r="M340" s="1069"/>
      <c r="N340" s="1069"/>
      <c r="O340" s="1069"/>
      <c r="P340" s="1069"/>
      <c r="Q340" s="1069"/>
      <c r="R340" s="1069"/>
      <c r="S340" s="1069"/>
      <c r="T340" s="1069"/>
      <c r="U340" s="1069"/>
      <c r="V340" s="1069"/>
      <c r="W340" s="1069"/>
      <c r="X340" s="1069"/>
      <c r="Y340" s="1069"/>
      <c r="Z340" s="1069"/>
      <c r="AA340" s="1069"/>
      <c r="AB340" s="1111"/>
      <c r="AC340" s="1111"/>
      <c r="AD340" s="1111"/>
      <c r="AE340" s="1111"/>
      <c r="AF340" s="1069"/>
      <c r="AG340" s="1069"/>
      <c r="AH340" s="1069"/>
      <c r="AI340" s="1069"/>
      <c r="AJ340" s="1069"/>
      <c r="AK340" s="1069"/>
      <c r="AL340" s="1069"/>
      <c r="AM340" s="1069"/>
      <c r="AN340" s="1069"/>
      <c r="AO340" s="1069"/>
      <c r="AP340" s="1069"/>
      <c r="AQ340" s="1069"/>
      <c r="AR340" s="1069"/>
      <c r="AS340" s="1069"/>
      <c r="AT340" s="1069"/>
      <c r="AU340" s="1069"/>
      <c r="AV340" s="1069"/>
      <c r="AW340" s="1069"/>
      <c r="AX340" s="1070"/>
      <c r="AY340" s="1069"/>
      <c r="AZ340" s="1069"/>
      <c r="BA340" s="1069"/>
      <c r="BB340" s="1069"/>
      <c r="BC340" s="1069"/>
      <c r="BD340" s="1069"/>
      <c r="BE340" s="1069"/>
      <c r="BF340" s="1069"/>
      <c r="BG340" s="1069"/>
      <c r="BH340" s="1069"/>
      <c r="BI340" s="1069"/>
      <c r="BJ340" s="1069"/>
      <c r="BK340" s="1069"/>
      <c r="BL340" s="1069"/>
      <c r="BM340" s="1069"/>
      <c r="BN340" s="1069"/>
      <c r="BO340" s="1069"/>
      <c r="BP340" s="1069"/>
      <c r="BQ340" s="1069"/>
      <c r="BR340" s="1069"/>
      <c r="BS340" s="1111"/>
      <c r="BT340" s="1069"/>
      <c r="BU340" s="1069"/>
      <c r="BV340" s="1069"/>
      <c r="BW340" s="1069"/>
      <c r="BX340" s="1069"/>
      <c r="BY340" s="1069"/>
      <c r="BZ340" s="1069"/>
      <c r="CA340" s="1069"/>
      <c r="CB340" s="1069"/>
      <c r="CC340" s="1069"/>
      <c r="CD340" s="1069"/>
      <c r="CE340" s="1069"/>
      <c r="CF340" s="1069"/>
      <c r="CG340" s="1069"/>
      <c r="CH340" s="1069"/>
      <c r="CI340" s="1069"/>
      <c r="CJ340" s="1069"/>
      <c r="CK340" s="1069"/>
      <c r="CL340" s="1069"/>
      <c r="CM340" s="1111"/>
      <c r="CN340" s="1111"/>
    </row>
    <row r="341" spans="2:92" x14ac:dyDescent="0.2">
      <c r="B341" s="1068"/>
      <c r="I341" s="1069"/>
      <c r="J341" s="1069"/>
      <c r="K341" s="1069"/>
      <c r="L341" s="1069"/>
      <c r="M341" s="1069"/>
      <c r="N341" s="1069"/>
      <c r="O341" s="1069"/>
      <c r="P341" s="1069"/>
      <c r="Q341" s="1069"/>
      <c r="R341" s="1069"/>
      <c r="S341" s="1069"/>
      <c r="T341" s="1069"/>
      <c r="U341" s="1069"/>
      <c r="V341" s="1069"/>
      <c r="W341" s="1069"/>
      <c r="X341" s="1069"/>
      <c r="Y341" s="1069"/>
      <c r="Z341" s="1069"/>
      <c r="AA341" s="1069"/>
      <c r="AB341" s="1111"/>
      <c r="AC341" s="1111"/>
      <c r="AD341" s="1111"/>
      <c r="AE341" s="1111"/>
      <c r="AF341" s="1069"/>
      <c r="AG341" s="1069"/>
      <c r="AH341" s="1069"/>
      <c r="AI341" s="1069"/>
      <c r="AJ341" s="1069"/>
      <c r="AK341" s="1069"/>
      <c r="AL341" s="1069"/>
      <c r="AM341" s="1069"/>
      <c r="AN341" s="1069"/>
      <c r="AO341" s="1069"/>
      <c r="AP341" s="1069"/>
      <c r="AQ341" s="1069"/>
      <c r="AR341" s="1069"/>
      <c r="AS341" s="1069"/>
      <c r="AT341" s="1069"/>
      <c r="AU341" s="1069"/>
      <c r="AV341" s="1069"/>
      <c r="AW341" s="1069"/>
      <c r="AX341" s="1070"/>
      <c r="AY341" s="1069"/>
      <c r="AZ341" s="1069"/>
      <c r="BA341" s="1069"/>
      <c r="BB341" s="1069"/>
      <c r="BC341" s="1069"/>
      <c r="BD341" s="1069"/>
      <c r="BE341" s="1069"/>
      <c r="BF341" s="1069"/>
      <c r="BG341" s="1069"/>
      <c r="BH341" s="1069"/>
      <c r="BI341" s="1069"/>
      <c r="BJ341" s="1069"/>
      <c r="BK341" s="1069"/>
      <c r="BL341" s="1069"/>
      <c r="BM341" s="1069"/>
      <c r="BN341" s="1069"/>
      <c r="BO341" s="1069"/>
      <c r="BP341" s="1069"/>
      <c r="BQ341" s="1069"/>
      <c r="BR341" s="1069"/>
      <c r="BS341" s="1111"/>
      <c r="BT341" s="1069"/>
      <c r="BU341" s="1069"/>
      <c r="BV341" s="1069"/>
      <c r="BW341" s="1069"/>
      <c r="BX341" s="1069"/>
      <c r="BY341" s="1069"/>
      <c r="BZ341" s="1069"/>
      <c r="CA341" s="1069"/>
      <c r="CB341" s="1069"/>
      <c r="CC341" s="1069"/>
      <c r="CD341" s="1069"/>
      <c r="CE341" s="1069"/>
      <c r="CF341" s="1069"/>
      <c r="CG341" s="1069"/>
      <c r="CH341" s="1069"/>
      <c r="CI341" s="1069"/>
      <c r="CJ341" s="1069"/>
      <c r="CK341" s="1069"/>
      <c r="CL341" s="1069"/>
      <c r="CM341" s="1111"/>
      <c r="CN341" s="1111"/>
    </row>
    <row r="342" spans="2:92" x14ac:dyDescent="0.2">
      <c r="B342" s="1068"/>
      <c r="I342" s="1069"/>
      <c r="J342" s="1069"/>
      <c r="K342" s="1069"/>
      <c r="L342" s="1069"/>
      <c r="M342" s="1069"/>
      <c r="N342" s="1069"/>
      <c r="O342" s="1069"/>
      <c r="P342" s="1069"/>
      <c r="Q342" s="1069"/>
      <c r="R342" s="1069"/>
      <c r="S342" s="1069"/>
      <c r="T342" s="1069"/>
      <c r="U342" s="1069"/>
      <c r="V342" s="1069"/>
      <c r="W342" s="1069"/>
      <c r="X342" s="1069"/>
      <c r="Y342" s="1069"/>
      <c r="Z342" s="1069"/>
      <c r="AA342" s="1069"/>
      <c r="AB342" s="1111"/>
      <c r="AC342" s="1111"/>
      <c r="AD342" s="1111"/>
      <c r="AE342" s="1111"/>
      <c r="AF342" s="1069"/>
      <c r="AG342" s="1069"/>
      <c r="AH342" s="1069"/>
      <c r="AI342" s="1069"/>
      <c r="AJ342" s="1069"/>
      <c r="AK342" s="1069"/>
      <c r="AL342" s="1069"/>
      <c r="AM342" s="1069"/>
      <c r="AN342" s="1069"/>
      <c r="AO342" s="1069"/>
      <c r="AP342" s="1069"/>
      <c r="AQ342" s="1069"/>
      <c r="AR342" s="1069"/>
      <c r="AS342" s="1069"/>
      <c r="AT342" s="1069"/>
      <c r="AU342" s="1069"/>
      <c r="AV342" s="1069"/>
      <c r="AW342" s="1069"/>
      <c r="AX342" s="1070"/>
      <c r="AY342" s="1069"/>
      <c r="AZ342" s="1069"/>
      <c r="BA342" s="1069"/>
      <c r="BB342" s="1069"/>
      <c r="BC342" s="1069"/>
      <c r="BD342" s="1069"/>
      <c r="BE342" s="1069"/>
      <c r="BF342" s="1069"/>
      <c r="BG342" s="1069"/>
      <c r="BH342" s="1069"/>
      <c r="BI342" s="1069"/>
      <c r="BJ342" s="1069"/>
      <c r="BK342" s="1069"/>
      <c r="BL342" s="1069"/>
      <c r="BM342" s="1069"/>
      <c r="BN342" s="1069"/>
      <c r="BO342" s="1069"/>
      <c r="BP342" s="1069"/>
      <c r="BQ342" s="1069"/>
      <c r="BR342" s="1069"/>
      <c r="BS342" s="1111"/>
      <c r="BT342" s="1069"/>
      <c r="BU342" s="1069"/>
      <c r="BV342" s="1069"/>
      <c r="BW342" s="1069"/>
      <c r="BX342" s="1069"/>
      <c r="BY342" s="1069"/>
      <c r="BZ342" s="1069"/>
      <c r="CA342" s="1069"/>
      <c r="CB342" s="1069"/>
      <c r="CC342" s="1069"/>
      <c r="CD342" s="1069"/>
      <c r="CE342" s="1069"/>
      <c r="CF342" s="1069"/>
      <c r="CG342" s="1069"/>
      <c r="CH342" s="1069"/>
      <c r="CI342" s="1069"/>
      <c r="CJ342" s="1069"/>
      <c r="CK342" s="1069"/>
      <c r="CL342" s="1069"/>
      <c r="CM342" s="1111"/>
      <c r="CN342" s="1111"/>
    </row>
    <row r="343" spans="2:92" x14ac:dyDescent="0.2">
      <c r="B343" s="1068"/>
      <c r="I343" s="1069"/>
      <c r="J343" s="1069"/>
      <c r="K343" s="1069"/>
      <c r="L343" s="1069"/>
      <c r="M343" s="1069"/>
      <c r="N343" s="1069"/>
      <c r="O343" s="1069"/>
      <c r="P343" s="1069"/>
      <c r="Q343" s="1069"/>
      <c r="R343" s="1069"/>
      <c r="S343" s="1069"/>
      <c r="T343" s="1069"/>
      <c r="U343" s="1069"/>
      <c r="V343" s="1069"/>
      <c r="W343" s="1069"/>
      <c r="X343" s="1069"/>
      <c r="Y343" s="1069"/>
      <c r="Z343" s="1069"/>
      <c r="AA343" s="1069"/>
      <c r="AB343" s="1111"/>
      <c r="AC343" s="1111"/>
      <c r="AD343" s="1111"/>
      <c r="AE343" s="1111"/>
      <c r="AF343" s="1069"/>
      <c r="AG343" s="1069"/>
      <c r="AH343" s="1069"/>
      <c r="AI343" s="1069"/>
      <c r="AJ343" s="1069"/>
      <c r="AK343" s="1069"/>
      <c r="AL343" s="1069"/>
      <c r="AM343" s="1069"/>
      <c r="AN343" s="1069"/>
      <c r="AO343" s="1069"/>
      <c r="AP343" s="1069"/>
      <c r="AQ343" s="1069"/>
      <c r="AR343" s="1069"/>
      <c r="AS343" s="1069"/>
      <c r="AT343" s="1069"/>
      <c r="AU343" s="1069"/>
      <c r="AV343" s="1069"/>
      <c r="AW343" s="1069"/>
      <c r="AX343" s="1070"/>
      <c r="AY343" s="1069"/>
      <c r="AZ343" s="1069"/>
      <c r="BA343" s="1069"/>
      <c r="BB343" s="1069"/>
      <c r="BC343" s="1069"/>
      <c r="BD343" s="1069"/>
      <c r="BE343" s="1069"/>
      <c r="BF343" s="1069"/>
      <c r="BG343" s="1069"/>
      <c r="BH343" s="1069"/>
      <c r="BI343" s="1069"/>
      <c r="BJ343" s="1069"/>
      <c r="BK343" s="1069"/>
      <c r="BL343" s="1069"/>
      <c r="BM343" s="1069"/>
      <c r="BN343" s="1069"/>
      <c r="BO343" s="1069"/>
      <c r="BP343" s="1069"/>
      <c r="BQ343" s="1069"/>
      <c r="BR343" s="1069"/>
      <c r="BS343" s="1111"/>
      <c r="BT343" s="1069"/>
      <c r="BU343" s="1069"/>
      <c r="BV343" s="1069"/>
      <c r="BW343" s="1069"/>
      <c r="BX343" s="1069"/>
      <c r="BY343" s="1069"/>
      <c r="BZ343" s="1069"/>
      <c r="CA343" s="1069"/>
      <c r="CB343" s="1069"/>
      <c r="CC343" s="1069"/>
      <c r="CD343" s="1069"/>
      <c r="CE343" s="1069"/>
      <c r="CF343" s="1069"/>
      <c r="CG343" s="1069"/>
      <c r="CH343" s="1069"/>
      <c r="CI343" s="1069"/>
      <c r="CJ343" s="1069"/>
      <c r="CK343" s="1069"/>
      <c r="CL343" s="1069"/>
      <c r="CM343" s="1111"/>
      <c r="CN343" s="1111"/>
    </row>
    <row r="344" spans="2:92" x14ac:dyDescent="0.2">
      <c r="B344" s="1068"/>
      <c r="I344" s="1069"/>
      <c r="J344" s="1069"/>
      <c r="K344" s="1069"/>
      <c r="L344" s="1069"/>
      <c r="M344" s="1069"/>
      <c r="N344" s="1069"/>
      <c r="O344" s="1069"/>
      <c r="P344" s="1069"/>
      <c r="Q344" s="1069"/>
      <c r="R344" s="1069"/>
      <c r="S344" s="1069"/>
      <c r="T344" s="1069"/>
      <c r="U344" s="1069"/>
      <c r="V344" s="1069"/>
      <c r="W344" s="1069"/>
      <c r="X344" s="1069"/>
      <c r="Y344" s="1069"/>
      <c r="Z344" s="1069"/>
      <c r="AA344" s="1069"/>
      <c r="AB344" s="1111"/>
      <c r="AC344" s="1111"/>
      <c r="AD344" s="1111"/>
      <c r="AE344" s="1111"/>
      <c r="AF344" s="1069"/>
      <c r="AG344" s="1069"/>
      <c r="AH344" s="1069"/>
      <c r="AI344" s="1069"/>
      <c r="AJ344" s="1069"/>
      <c r="AK344" s="1069"/>
      <c r="AL344" s="1069"/>
      <c r="AM344" s="1069"/>
      <c r="AN344" s="1069"/>
      <c r="AO344" s="1069"/>
      <c r="AP344" s="1069"/>
      <c r="AQ344" s="1069"/>
      <c r="AR344" s="1069"/>
      <c r="AS344" s="1069"/>
      <c r="AT344" s="1069"/>
      <c r="AU344" s="1069"/>
      <c r="AV344" s="1069"/>
      <c r="AW344" s="1069"/>
      <c r="AX344" s="1070"/>
      <c r="AY344" s="1069"/>
      <c r="AZ344" s="1069"/>
      <c r="BA344" s="1069"/>
      <c r="BB344" s="1069"/>
      <c r="BC344" s="1069"/>
      <c r="BD344" s="1069"/>
      <c r="BE344" s="1069"/>
      <c r="BF344" s="1069"/>
      <c r="BG344" s="1069"/>
      <c r="BH344" s="1069"/>
      <c r="BI344" s="1069"/>
      <c r="BJ344" s="1069"/>
      <c r="BK344" s="1069"/>
      <c r="BL344" s="1069"/>
      <c r="BM344" s="1069"/>
      <c r="BN344" s="1069"/>
      <c r="BO344" s="1069"/>
      <c r="BP344" s="1069"/>
      <c r="BQ344" s="1069"/>
      <c r="BR344" s="1069"/>
      <c r="BS344" s="1111"/>
      <c r="BT344" s="1069"/>
      <c r="BU344" s="1069"/>
      <c r="BV344" s="1069"/>
      <c r="BW344" s="1069"/>
      <c r="BX344" s="1069"/>
      <c r="BY344" s="1069"/>
      <c r="BZ344" s="1069"/>
      <c r="CA344" s="1069"/>
      <c r="CB344" s="1069"/>
      <c r="CC344" s="1069"/>
      <c r="CD344" s="1069"/>
      <c r="CE344" s="1069"/>
      <c r="CF344" s="1069"/>
      <c r="CG344" s="1069"/>
      <c r="CH344" s="1069"/>
      <c r="CI344" s="1069"/>
      <c r="CJ344" s="1069"/>
      <c r="CK344" s="1069"/>
      <c r="CL344" s="1069"/>
      <c r="CM344" s="1111"/>
      <c r="CN344" s="1111"/>
    </row>
    <row r="345" spans="2:92" x14ac:dyDescent="0.2">
      <c r="B345" s="1068"/>
      <c r="I345" s="1069"/>
      <c r="J345" s="1069"/>
      <c r="K345" s="1069"/>
      <c r="L345" s="1069"/>
      <c r="M345" s="1069"/>
      <c r="N345" s="1069"/>
      <c r="O345" s="1069"/>
      <c r="P345" s="1069"/>
      <c r="Q345" s="1069"/>
      <c r="R345" s="1069"/>
      <c r="S345" s="1069"/>
      <c r="T345" s="1069"/>
      <c r="U345" s="1069"/>
      <c r="V345" s="1069"/>
      <c r="W345" s="1069"/>
      <c r="X345" s="1069"/>
      <c r="Y345" s="1069"/>
      <c r="Z345" s="1069"/>
      <c r="AA345" s="1069"/>
      <c r="AB345" s="1111"/>
      <c r="AC345" s="1111"/>
      <c r="AD345" s="1111"/>
      <c r="AE345" s="1111"/>
      <c r="AF345" s="1069"/>
      <c r="AG345" s="1069"/>
      <c r="AH345" s="1069"/>
      <c r="AI345" s="1069"/>
      <c r="AJ345" s="1069"/>
      <c r="AK345" s="1069"/>
      <c r="AL345" s="1069"/>
      <c r="AM345" s="1069"/>
      <c r="AN345" s="1069"/>
      <c r="AO345" s="1069"/>
      <c r="AP345" s="1069"/>
      <c r="AQ345" s="1069"/>
      <c r="AR345" s="1069"/>
      <c r="AS345" s="1069"/>
      <c r="AT345" s="1069"/>
      <c r="AU345" s="1069"/>
      <c r="AV345" s="1069"/>
      <c r="AW345" s="1069"/>
      <c r="AX345" s="1070"/>
      <c r="AY345" s="1069"/>
      <c r="AZ345" s="1069"/>
      <c r="BA345" s="1069"/>
      <c r="BB345" s="1069"/>
      <c r="BC345" s="1069"/>
      <c r="BD345" s="1069"/>
      <c r="BE345" s="1069"/>
      <c r="BF345" s="1069"/>
      <c r="BG345" s="1069"/>
      <c r="BH345" s="1069"/>
      <c r="BI345" s="1069"/>
      <c r="BJ345" s="1069"/>
      <c r="BK345" s="1069"/>
      <c r="BL345" s="1069"/>
      <c r="BM345" s="1069"/>
      <c r="BN345" s="1069"/>
      <c r="BO345" s="1069"/>
      <c r="BP345" s="1069"/>
      <c r="BQ345" s="1069"/>
      <c r="BR345" s="1069"/>
      <c r="BS345" s="1111"/>
      <c r="BT345" s="1069"/>
      <c r="BU345" s="1069"/>
      <c r="BV345" s="1069"/>
      <c r="BW345" s="1069"/>
      <c r="BX345" s="1069"/>
      <c r="BY345" s="1069"/>
      <c r="BZ345" s="1069"/>
      <c r="CA345" s="1069"/>
      <c r="CB345" s="1069"/>
      <c r="CC345" s="1069"/>
      <c r="CD345" s="1069"/>
      <c r="CE345" s="1069"/>
      <c r="CF345" s="1069"/>
      <c r="CG345" s="1069"/>
      <c r="CH345" s="1069"/>
      <c r="CI345" s="1069"/>
      <c r="CJ345" s="1069"/>
      <c r="CK345" s="1069"/>
      <c r="CL345" s="1069"/>
      <c r="CM345" s="1111"/>
      <c r="CN345" s="1111"/>
    </row>
    <row r="346" spans="2:92" x14ac:dyDescent="0.2">
      <c r="B346" s="1068"/>
      <c r="I346" s="1069"/>
      <c r="J346" s="1069"/>
      <c r="K346" s="1069"/>
      <c r="L346" s="1069"/>
      <c r="M346" s="1069"/>
      <c r="N346" s="1069"/>
      <c r="O346" s="1069"/>
      <c r="P346" s="1069"/>
      <c r="Q346" s="1069"/>
      <c r="R346" s="1069"/>
      <c r="S346" s="1069"/>
      <c r="T346" s="1069"/>
      <c r="U346" s="1069"/>
      <c r="V346" s="1069"/>
      <c r="W346" s="1069"/>
      <c r="X346" s="1069"/>
      <c r="Y346" s="1069"/>
      <c r="Z346" s="1069"/>
      <c r="AA346" s="1069"/>
      <c r="AB346" s="1111"/>
      <c r="AC346" s="1111"/>
      <c r="AD346" s="1111"/>
      <c r="AE346" s="1111"/>
      <c r="AF346" s="1069"/>
      <c r="AG346" s="1069"/>
      <c r="AH346" s="1069"/>
      <c r="AI346" s="1069"/>
      <c r="AJ346" s="1069"/>
      <c r="AK346" s="1069"/>
      <c r="AL346" s="1069"/>
      <c r="AM346" s="1069"/>
      <c r="AN346" s="1069"/>
      <c r="AO346" s="1069"/>
      <c r="AP346" s="1069"/>
      <c r="AQ346" s="1069"/>
      <c r="AR346" s="1069"/>
      <c r="AS346" s="1069"/>
      <c r="AT346" s="1069"/>
      <c r="AU346" s="1069"/>
      <c r="AV346" s="1069"/>
      <c r="AW346" s="1069"/>
      <c r="AX346" s="1070"/>
      <c r="AY346" s="1069"/>
      <c r="AZ346" s="1069"/>
      <c r="BA346" s="1069"/>
      <c r="BB346" s="1069"/>
      <c r="BC346" s="1069"/>
      <c r="BD346" s="1069"/>
      <c r="BE346" s="1069"/>
      <c r="BF346" s="1069"/>
      <c r="BG346" s="1069"/>
      <c r="BH346" s="1069"/>
      <c r="BI346" s="1069"/>
      <c r="BJ346" s="1069"/>
      <c r="BK346" s="1069"/>
      <c r="BL346" s="1069"/>
      <c r="BM346" s="1069"/>
      <c r="BN346" s="1069"/>
      <c r="BO346" s="1069"/>
      <c r="BP346" s="1069"/>
      <c r="BQ346" s="1069"/>
      <c r="BR346" s="1069"/>
      <c r="BS346" s="1111"/>
      <c r="BT346" s="1069"/>
      <c r="BU346" s="1069"/>
      <c r="BV346" s="1069"/>
      <c r="BW346" s="1069"/>
      <c r="BX346" s="1069"/>
      <c r="BY346" s="1069"/>
      <c r="BZ346" s="1069"/>
      <c r="CA346" s="1069"/>
      <c r="CB346" s="1069"/>
      <c r="CC346" s="1069"/>
      <c r="CD346" s="1069"/>
      <c r="CE346" s="1069"/>
      <c r="CF346" s="1069"/>
      <c r="CG346" s="1069"/>
      <c r="CH346" s="1069"/>
      <c r="CI346" s="1069"/>
      <c r="CJ346" s="1069"/>
      <c r="CK346" s="1069"/>
      <c r="CL346" s="1069"/>
      <c r="CM346" s="1111"/>
      <c r="CN346" s="1111"/>
    </row>
    <row r="347" spans="2:92" x14ac:dyDescent="0.2">
      <c r="B347" s="1068"/>
      <c r="I347" s="1069"/>
      <c r="J347" s="1069"/>
      <c r="K347" s="1069"/>
      <c r="L347" s="1069"/>
      <c r="M347" s="1069"/>
      <c r="N347" s="1069"/>
      <c r="O347" s="1069"/>
      <c r="P347" s="1069"/>
      <c r="Q347" s="1069"/>
      <c r="R347" s="1069"/>
      <c r="S347" s="1069"/>
      <c r="T347" s="1069"/>
      <c r="U347" s="1069"/>
      <c r="V347" s="1069"/>
      <c r="W347" s="1069"/>
      <c r="X347" s="1069"/>
      <c r="Y347" s="1069"/>
      <c r="Z347" s="1069"/>
      <c r="AA347" s="1069"/>
      <c r="AB347" s="1111"/>
      <c r="AC347" s="1111"/>
      <c r="AD347" s="1111"/>
      <c r="AE347" s="1111"/>
      <c r="AF347" s="1069"/>
      <c r="AG347" s="1069"/>
      <c r="AH347" s="1069"/>
      <c r="AI347" s="1069"/>
      <c r="AJ347" s="1069"/>
      <c r="AK347" s="1069"/>
      <c r="AL347" s="1069"/>
      <c r="AM347" s="1069"/>
      <c r="AN347" s="1069"/>
      <c r="AO347" s="1069"/>
      <c r="AP347" s="1069"/>
      <c r="AQ347" s="1069"/>
      <c r="AR347" s="1069"/>
      <c r="AS347" s="1069"/>
      <c r="AT347" s="1069"/>
      <c r="AU347" s="1069"/>
      <c r="AV347" s="1069"/>
      <c r="AW347" s="1069"/>
      <c r="AX347" s="1070"/>
      <c r="AY347" s="1069"/>
      <c r="AZ347" s="1069"/>
      <c r="BA347" s="1069"/>
      <c r="BB347" s="1069"/>
      <c r="BC347" s="1069"/>
      <c r="BD347" s="1069"/>
      <c r="BE347" s="1069"/>
      <c r="BF347" s="1069"/>
      <c r="BG347" s="1069"/>
      <c r="BH347" s="1069"/>
      <c r="BI347" s="1069"/>
      <c r="BJ347" s="1069"/>
      <c r="BK347" s="1069"/>
      <c r="BL347" s="1069"/>
      <c r="BM347" s="1069"/>
      <c r="BN347" s="1069"/>
      <c r="BO347" s="1069"/>
      <c r="BP347" s="1069"/>
      <c r="BQ347" s="1069"/>
      <c r="BR347" s="1069"/>
      <c r="BS347" s="1111"/>
      <c r="BT347" s="1069"/>
      <c r="BU347" s="1069"/>
      <c r="BV347" s="1069"/>
      <c r="BW347" s="1069"/>
      <c r="BX347" s="1069"/>
      <c r="BY347" s="1069"/>
      <c r="BZ347" s="1069"/>
      <c r="CA347" s="1069"/>
      <c r="CB347" s="1069"/>
      <c r="CC347" s="1069"/>
      <c r="CD347" s="1069"/>
      <c r="CE347" s="1069"/>
      <c r="CF347" s="1069"/>
      <c r="CG347" s="1069"/>
      <c r="CH347" s="1069"/>
      <c r="CI347" s="1069"/>
      <c r="CJ347" s="1069"/>
      <c r="CK347" s="1069"/>
      <c r="CL347" s="1069"/>
      <c r="CM347" s="1111"/>
      <c r="CN347" s="1111"/>
    </row>
    <row r="348" spans="2:92" x14ac:dyDescent="0.2">
      <c r="B348" s="1068"/>
      <c r="I348" s="1069"/>
      <c r="J348" s="1069"/>
      <c r="K348" s="1069"/>
      <c r="L348" s="1069"/>
      <c r="M348" s="1069"/>
      <c r="N348" s="1069"/>
      <c r="O348" s="1069"/>
      <c r="P348" s="1069"/>
      <c r="Q348" s="1069"/>
      <c r="R348" s="1069"/>
      <c r="S348" s="1069"/>
      <c r="T348" s="1069"/>
      <c r="U348" s="1069"/>
      <c r="V348" s="1069"/>
      <c r="W348" s="1069"/>
      <c r="X348" s="1069"/>
      <c r="Y348" s="1069"/>
      <c r="Z348" s="1069"/>
      <c r="AA348" s="1069"/>
      <c r="AB348" s="1111"/>
      <c r="AC348" s="1111"/>
      <c r="AD348" s="1111"/>
      <c r="AE348" s="1111"/>
      <c r="AF348" s="1069"/>
      <c r="AG348" s="1069"/>
      <c r="AH348" s="1069"/>
      <c r="AI348" s="1069"/>
      <c r="AJ348" s="1069"/>
      <c r="AK348" s="1069"/>
      <c r="AL348" s="1069"/>
      <c r="AM348" s="1069"/>
      <c r="AN348" s="1069"/>
      <c r="AO348" s="1069"/>
      <c r="AP348" s="1069"/>
      <c r="AQ348" s="1069"/>
      <c r="AR348" s="1069"/>
      <c r="AS348" s="1069"/>
      <c r="AT348" s="1069"/>
      <c r="AU348" s="1069"/>
      <c r="AV348" s="1069"/>
      <c r="AW348" s="1069"/>
      <c r="AX348" s="1070"/>
      <c r="AY348" s="1069"/>
      <c r="AZ348" s="1069"/>
      <c r="BA348" s="1069"/>
      <c r="BB348" s="1069"/>
      <c r="BC348" s="1069"/>
      <c r="BD348" s="1069"/>
      <c r="BE348" s="1069"/>
      <c r="BF348" s="1069"/>
      <c r="BG348" s="1069"/>
      <c r="BH348" s="1069"/>
      <c r="BI348" s="1069"/>
      <c r="BJ348" s="1069"/>
      <c r="BK348" s="1069"/>
      <c r="BL348" s="1069"/>
      <c r="BM348" s="1069"/>
      <c r="BN348" s="1069"/>
      <c r="BO348" s="1069"/>
      <c r="BP348" s="1069"/>
      <c r="BQ348" s="1069"/>
      <c r="BR348" s="1069"/>
      <c r="BS348" s="1111"/>
      <c r="BT348" s="1069"/>
      <c r="BU348" s="1069"/>
      <c r="BV348" s="1069"/>
      <c r="BW348" s="1069"/>
      <c r="BX348" s="1069"/>
      <c r="BY348" s="1069"/>
      <c r="BZ348" s="1069"/>
      <c r="CA348" s="1069"/>
      <c r="CB348" s="1069"/>
      <c r="CC348" s="1069"/>
      <c r="CD348" s="1069"/>
      <c r="CE348" s="1069"/>
      <c r="CF348" s="1069"/>
      <c r="CG348" s="1069"/>
      <c r="CH348" s="1069"/>
      <c r="CI348" s="1069"/>
      <c r="CJ348" s="1069"/>
      <c r="CK348" s="1069"/>
      <c r="CL348" s="1069"/>
      <c r="CM348" s="1111"/>
      <c r="CN348" s="1111"/>
    </row>
    <row r="349" spans="2:92" x14ac:dyDescent="0.2">
      <c r="B349" s="1068"/>
      <c r="I349" s="1069"/>
      <c r="J349" s="1069"/>
      <c r="K349" s="1069"/>
      <c r="L349" s="1069"/>
      <c r="M349" s="1069"/>
      <c r="N349" s="1069"/>
      <c r="O349" s="1069"/>
      <c r="P349" s="1069"/>
      <c r="Q349" s="1069"/>
      <c r="R349" s="1069"/>
      <c r="S349" s="1069"/>
      <c r="T349" s="1069"/>
      <c r="U349" s="1069"/>
      <c r="V349" s="1069"/>
      <c r="W349" s="1069"/>
      <c r="X349" s="1069"/>
      <c r="Y349" s="1069"/>
      <c r="Z349" s="1069"/>
      <c r="AA349" s="1069"/>
      <c r="AB349" s="1111"/>
      <c r="AC349" s="1111"/>
      <c r="AD349" s="1111"/>
      <c r="AE349" s="1111"/>
      <c r="AF349" s="1069"/>
      <c r="AG349" s="1069"/>
      <c r="AH349" s="1069"/>
      <c r="AI349" s="1069"/>
      <c r="AJ349" s="1069"/>
      <c r="AK349" s="1069"/>
      <c r="AL349" s="1069"/>
      <c r="AM349" s="1069"/>
      <c r="AN349" s="1069"/>
      <c r="AO349" s="1069"/>
      <c r="AP349" s="1069"/>
      <c r="AQ349" s="1069"/>
      <c r="AR349" s="1069"/>
      <c r="AS349" s="1069"/>
      <c r="AT349" s="1069"/>
      <c r="AU349" s="1069"/>
      <c r="AV349" s="1069"/>
      <c r="AW349" s="1069"/>
      <c r="AX349" s="1070"/>
      <c r="AY349" s="1069"/>
      <c r="AZ349" s="1069"/>
      <c r="BA349" s="1069"/>
      <c r="BB349" s="1069"/>
      <c r="BC349" s="1069"/>
      <c r="BD349" s="1069"/>
      <c r="BE349" s="1069"/>
      <c r="BF349" s="1069"/>
      <c r="BG349" s="1069"/>
      <c r="BH349" s="1069"/>
      <c r="BI349" s="1069"/>
      <c r="BJ349" s="1069"/>
      <c r="BK349" s="1069"/>
      <c r="BL349" s="1069"/>
      <c r="BM349" s="1069"/>
      <c r="BN349" s="1069"/>
      <c r="BO349" s="1069"/>
      <c r="BP349" s="1069"/>
      <c r="BQ349" s="1069"/>
      <c r="BR349" s="1069"/>
      <c r="BS349" s="1111"/>
      <c r="BT349" s="1069"/>
      <c r="BU349" s="1069"/>
      <c r="BV349" s="1069"/>
      <c r="BW349" s="1069"/>
      <c r="BX349" s="1069"/>
      <c r="BY349" s="1069"/>
      <c r="BZ349" s="1069"/>
      <c r="CA349" s="1069"/>
      <c r="CB349" s="1069"/>
      <c r="CC349" s="1069"/>
      <c r="CD349" s="1069"/>
      <c r="CE349" s="1069"/>
      <c r="CF349" s="1069"/>
      <c r="CG349" s="1069"/>
      <c r="CH349" s="1069"/>
      <c r="CI349" s="1069"/>
      <c r="CJ349" s="1069"/>
      <c r="CK349" s="1069"/>
      <c r="CL349" s="1069"/>
      <c r="CM349" s="1111"/>
      <c r="CN349" s="1111"/>
    </row>
    <row r="350" spans="2:92" x14ac:dyDescent="0.2">
      <c r="B350" s="1068"/>
      <c r="I350" s="1069"/>
      <c r="J350" s="1069"/>
      <c r="K350" s="1069"/>
      <c r="L350" s="1069"/>
      <c r="M350" s="1069"/>
      <c r="N350" s="1069"/>
      <c r="O350" s="1069"/>
      <c r="P350" s="1069"/>
      <c r="Q350" s="1069"/>
      <c r="R350" s="1069"/>
      <c r="S350" s="1069"/>
      <c r="T350" s="1069"/>
      <c r="U350" s="1069"/>
      <c r="V350" s="1069"/>
      <c r="W350" s="1069"/>
      <c r="X350" s="1069"/>
      <c r="Y350" s="1069"/>
      <c r="Z350" s="1069"/>
      <c r="AA350" s="1069"/>
      <c r="AB350" s="1111"/>
      <c r="AC350" s="1111"/>
      <c r="AD350" s="1111"/>
      <c r="AE350" s="1111"/>
      <c r="AF350" s="1069"/>
      <c r="AG350" s="1069"/>
      <c r="AH350" s="1069"/>
      <c r="AI350" s="1069"/>
      <c r="AJ350" s="1069"/>
      <c r="AK350" s="1069"/>
      <c r="AL350" s="1069"/>
      <c r="AM350" s="1069"/>
      <c r="AN350" s="1069"/>
      <c r="AO350" s="1069"/>
      <c r="AP350" s="1069"/>
      <c r="AQ350" s="1069"/>
      <c r="AR350" s="1069"/>
      <c r="AS350" s="1069"/>
      <c r="AT350" s="1069"/>
      <c r="AU350" s="1069"/>
      <c r="AV350" s="1069"/>
      <c r="AW350" s="1069"/>
      <c r="AX350" s="1070"/>
      <c r="AY350" s="1069"/>
      <c r="AZ350" s="1069"/>
      <c r="BA350" s="1069"/>
      <c r="BB350" s="1069"/>
      <c r="BC350" s="1069"/>
      <c r="BD350" s="1069"/>
      <c r="BE350" s="1069"/>
      <c r="BF350" s="1069"/>
      <c r="BG350" s="1069"/>
      <c r="BH350" s="1069"/>
      <c r="BI350" s="1069"/>
      <c r="BJ350" s="1069"/>
      <c r="BK350" s="1069"/>
      <c r="BL350" s="1069"/>
      <c r="BM350" s="1069"/>
      <c r="BN350" s="1069"/>
      <c r="BO350" s="1069"/>
      <c r="BP350" s="1069"/>
      <c r="BQ350" s="1069"/>
      <c r="BR350" s="1069"/>
      <c r="BS350" s="1111"/>
      <c r="BT350" s="1069"/>
      <c r="BU350" s="1069"/>
      <c r="BV350" s="1069"/>
      <c r="BW350" s="1069"/>
      <c r="BX350" s="1069"/>
      <c r="BY350" s="1069"/>
      <c r="BZ350" s="1069"/>
      <c r="CA350" s="1069"/>
      <c r="CB350" s="1069"/>
      <c r="CC350" s="1069"/>
      <c r="CD350" s="1069"/>
      <c r="CE350" s="1069"/>
      <c r="CF350" s="1069"/>
      <c r="CG350" s="1069"/>
      <c r="CH350" s="1069"/>
      <c r="CI350" s="1069"/>
      <c r="CJ350" s="1069"/>
      <c r="CK350" s="1069"/>
      <c r="CL350" s="1069"/>
      <c r="CM350" s="1111"/>
      <c r="CN350" s="1111"/>
    </row>
    <row r="351" spans="2:92" x14ac:dyDescent="0.2">
      <c r="B351" s="1068"/>
      <c r="I351" s="1069"/>
      <c r="J351" s="1069"/>
      <c r="K351" s="1069"/>
      <c r="L351" s="1069"/>
      <c r="M351" s="1069"/>
      <c r="N351" s="1069"/>
      <c r="O351" s="1069"/>
      <c r="P351" s="1069"/>
      <c r="Q351" s="1069"/>
      <c r="R351" s="1069"/>
      <c r="S351" s="1069"/>
      <c r="T351" s="1069"/>
      <c r="U351" s="1069"/>
      <c r="V351" s="1069"/>
      <c r="W351" s="1069"/>
      <c r="X351" s="1069"/>
      <c r="Y351" s="1069"/>
      <c r="Z351" s="1069"/>
      <c r="AA351" s="1069"/>
      <c r="AB351" s="1111"/>
      <c r="AC351" s="1111"/>
      <c r="AD351" s="1111"/>
      <c r="AE351" s="1111"/>
      <c r="AF351" s="1069"/>
      <c r="AG351" s="1069"/>
      <c r="AH351" s="1069"/>
      <c r="AI351" s="1069"/>
      <c r="AJ351" s="1069"/>
      <c r="AK351" s="1069"/>
      <c r="AL351" s="1069"/>
      <c r="AM351" s="1069"/>
      <c r="AN351" s="1069"/>
      <c r="AO351" s="1069"/>
      <c r="AP351" s="1069"/>
      <c r="AQ351" s="1069"/>
      <c r="AR351" s="1069"/>
      <c r="AS351" s="1069"/>
      <c r="AT351" s="1069"/>
      <c r="AU351" s="1069"/>
      <c r="AV351" s="1069"/>
      <c r="AW351" s="1069"/>
      <c r="AX351" s="1070"/>
      <c r="AY351" s="1069"/>
      <c r="AZ351" s="1069"/>
      <c r="BA351" s="1069"/>
      <c r="BB351" s="1069"/>
      <c r="BC351" s="1069"/>
      <c r="BD351" s="1069"/>
      <c r="BE351" s="1069"/>
      <c r="BF351" s="1069"/>
      <c r="BG351" s="1069"/>
      <c r="BH351" s="1069"/>
      <c r="BI351" s="1069"/>
      <c r="BJ351" s="1069"/>
      <c r="BK351" s="1069"/>
      <c r="BL351" s="1069"/>
      <c r="BM351" s="1069"/>
      <c r="BN351" s="1069"/>
      <c r="BO351" s="1069"/>
      <c r="BP351" s="1069"/>
      <c r="BQ351" s="1069"/>
      <c r="BR351" s="1069"/>
      <c r="BS351" s="1111"/>
      <c r="BT351" s="1069"/>
      <c r="BU351" s="1069"/>
      <c r="BV351" s="1069"/>
      <c r="BW351" s="1069"/>
      <c r="BX351" s="1069"/>
      <c r="BY351" s="1069"/>
      <c r="BZ351" s="1069"/>
      <c r="CA351" s="1069"/>
      <c r="CB351" s="1069"/>
      <c r="CC351" s="1069"/>
      <c r="CD351" s="1069"/>
      <c r="CE351" s="1069"/>
      <c r="CF351" s="1069"/>
      <c r="CG351" s="1069"/>
      <c r="CH351" s="1069"/>
      <c r="CI351" s="1069"/>
      <c r="CJ351" s="1069"/>
      <c r="CK351" s="1069"/>
      <c r="CL351" s="1069"/>
      <c r="CM351" s="1111"/>
      <c r="CN351" s="1111"/>
    </row>
    <row r="352" spans="2:92" x14ac:dyDescent="0.2">
      <c r="B352" s="1068"/>
      <c r="I352" s="1069"/>
      <c r="J352" s="1069"/>
      <c r="K352" s="1069"/>
      <c r="L352" s="1069"/>
      <c r="M352" s="1069"/>
      <c r="N352" s="1069"/>
      <c r="O352" s="1069"/>
      <c r="P352" s="1069"/>
      <c r="Q352" s="1069"/>
      <c r="R352" s="1069"/>
      <c r="S352" s="1069"/>
      <c r="T352" s="1069"/>
      <c r="U352" s="1069"/>
      <c r="V352" s="1069"/>
      <c r="W352" s="1069"/>
      <c r="X352" s="1069"/>
      <c r="Y352" s="1069"/>
      <c r="Z352" s="1069"/>
      <c r="AA352" s="1069"/>
      <c r="AB352" s="1111"/>
      <c r="AC352" s="1111"/>
      <c r="AD352" s="1111"/>
      <c r="AE352" s="1111"/>
      <c r="AF352" s="1069"/>
      <c r="AG352" s="1069"/>
      <c r="AH352" s="1069"/>
      <c r="AI352" s="1069"/>
      <c r="AJ352" s="1069"/>
      <c r="AK352" s="1069"/>
      <c r="AL352" s="1069"/>
      <c r="AM352" s="1069"/>
      <c r="AN352" s="1069"/>
      <c r="AO352" s="1069"/>
      <c r="AP352" s="1069"/>
      <c r="AQ352" s="1069"/>
      <c r="AR352" s="1069"/>
      <c r="AS352" s="1069"/>
      <c r="AT352" s="1069"/>
      <c r="AU352" s="1069"/>
      <c r="AV352" s="1069"/>
      <c r="AW352" s="1069"/>
      <c r="AX352" s="1070"/>
      <c r="AY352" s="1069"/>
      <c r="AZ352" s="1069"/>
      <c r="BA352" s="1069"/>
      <c r="BB352" s="1069"/>
      <c r="BC352" s="1069"/>
      <c r="BD352" s="1069"/>
      <c r="BE352" s="1069"/>
      <c r="BF352" s="1069"/>
      <c r="BG352" s="1069"/>
      <c r="BH352" s="1069"/>
      <c r="BI352" s="1069"/>
      <c r="BJ352" s="1069"/>
      <c r="BK352" s="1069"/>
      <c r="BL352" s="1069"/>
      <c r="BM352" s="1069"/>
      <c r="BN352" s="1069"/>
      <c r="BO352" s="1069"/>
      <c r="BP352" s="1069"/>
      <c r="BQ352" s="1069"/>
      <c r="BR352" s="1069"/>
      <c r="BS352" s="1111"/>
      <c r="BT352" s="1069"/>
      <c r="BU352" s="1069"/>
      <c r="BV352" s="1069"/>
      <c r="BW352" s="1069"/>
      <c r="BX352" s="1069"/>
      <c r="BY352" s="1069"/>
      <c r="BZ352" s="1069"/>
      <c r="CA352" s="1069"/>
      <c r="CB352" s="1069"/>
      <c r="CC352" s="1069"/>
      <c r="CD352" s="1069"/>
      <c r="CE352" s="1069"/>
      <c r="CF352" s="1069"/>
      <c r="CG352" s="1069"/>
      <c r="CH352" s="1069"/>
      <c r="CI352" s="1069"/>
      <c r="CJ352" s="1069"/>
      <c r="CK352" s="1069"/>
      <c r="CL352" s="1069"/>
      <c r="CM352" s="1111"/>
      <c r="CN352" s="1111"/>
    </row>
    <row r="353" spans="2:92" x14ac:dyDescent="0.2">
      <c r="B353" s="1068"/>
      <c r="I353" s="1069"/>
      <c r="J353" s="1069"/>
      <c r="K353" s="1069"/>
      <c r="L353" s="1069"/>
      <c r="M353" s="1069"/>
      <c r="N353" s="1069"/>
      <c r="O353" s="1069"/>
      <c r="P353" s="1069"/>
      <c r="Q353" s="1069"/>
      <c r="R353" s="1069"/>
      <c r="S353" s="1069"/>
      <c r="T353" s="1069"/>
      <c r="U353" s="1069"/>
      <c r="V353" s="1069"/>
      <c r="W353" s="1069"/>
      <c r="X353" s="1069"/>
      <c r="Y353" s="1069"/>
      <c r="Z353" s="1069"/>
      <c r="AA353" s="1069"/>
      <c r="AB353" s="1111"/>
      <c r="AC353" s="1111"/>
      <c r="AD353" s="1111"/>
      <c r="AE353" s="1111"/>
      <c r="AF353" s="1069"/>
      <c r="AG353" s="1069"/>
      <c r="AH353" s="1069"/>
      <c r="AI353" s="1069"/>
      <c r="AJ353" s="1069"/>
      <c r="AK353" s="1069"/>
      <c r="AL353" s="1069"/>
      <c r="AM353" s="1069"/>
      <c r="AN353" s="1069"/>
      <c r="AO353" s="1069"/>
      <c r="AP353" s="1069"/>
      <c r="AQ353" s="1069"/>
      <c r="AR353" s="1069"/>
      <c r="AS353" s="1069"/>
      <c r="AT353" s="1069"/>
      <c r="AU353" s="1069"/>
      <c r="AV353" s="1069"/>
      <c r="AW353" s="1069"/>
      <c r="AX353" s="1070"/>
      <c r="AY353" s="1069"/>
      <c r="AZ353" s="1069"/>
      <c r="BA353" s="1069"/>
      <c r="BB353" s="1069"/>
      <c r="BC353" s="1069"/>
      <c r="BD353" s="1069"/>
      <c r="BE353" s="1069"/>
      <c r="BF353" s="1069"/>
      <c r="BG353" s="1069"/>
      <c r="BH353" s="1069"/>
      <c r="BI353" s="1069"/>
      <c r="BJ353" s="1069"/>
      <c r="BK353" s="1069"/>
      <c r="BL353" s="1069"/>
      <c r="BM353" s="1069"/>
      <c r="BN353" s="1069"/>
      <c r="BO353" s="1069"/>
      <c r="BP353" s="1069"/>
      <c r="BQ353" s="1069"/>
      <c r="BR353" s="1069"/>
      <c r="BS353" s="1111"/>
      <c r="BT353" s="1069"/>
      <c r="BU353" s="1069"/>
      <c r="BV353" s="1069"/>
      <c r="BW353" s="1069"/>
      <c r="BX353" s="1069"/>
      <c r="BY353" s="1069"/>
      <c r="BZ353" s="1069"/>
      <c r="CA353" s="1069"/>
      <c r="CB353" s="1069"/>
      <c r="CC353" s="1069"/>
      <c r="CD353" s="1069"/>
      <c r="CE353" s="1069"/>
      <c r="CF353" s="1069"/>
      <c r="CG353" s="1069"/>
      <c r="CH353" s="1069"/>
      <c r="CI353" s="1069"/>
      <c r="CJ353" s="1069"/>
      <c r="CK353" s="1069"/>
      <c r="CL353" s="1069"/>
      <c r="CM353" s="1111"/>
      <c r="CN353" s="1111"/>
    </row>
    <row r="354" spans="2:92" x14ac:dyDescent="0.2">
      <c r="B354" s="1068"/>
      <c r="I354" s="1069"/>
      <c r="J354" s="1069"/>
      <c r="K354" s="1069"/>
      <c r="L354" s="1069"/>
      <c r="M354" s="1069"/>
      <c r="N354" s="1069"/>
      <c r="O354" s="1069"/>
      <c r="P354" s="1069"/>
      <c r="Q354" s="1069"/>
      <c r="R354" s="1069"/>
      <c r="S354" s="1069"/>
      <c r="T354" s="1069"/>
      <c r="U354" s="1069"/>
      <c r="V354" s="1069"/>
      <c r="W354" s="1069"/>
      <c r="X354" s="1069"/>
      <c r="Y354" s="1069"/>
      <c r="Z354" s="1069"/>
      <c r="AA354" s="1069"/>
      <c r="AB354" s="1111"/>
      <c r="AC354" s="1111"/>
      <c r="AD354" s="1111"/>
      <c r="AE354" s="1111"/>
      <c r="AF354" s="1069"/>
      <c r="AG354" s="1069"/>
      <c r="AH354" s="1069"/>
      <c r="AI354" s="1069"/>
      <c r="AJ354" s="1069"/>
      <c r="AK354" s="1069"/>
      <c r="AL354" s="1069"/>
      <c r="AM354" s="1069"/>
      <c r="AN354" s="1069"/>
      <c r="AO354" s="1069"/>
      <c r="AP354" s="1069"/>
      <c r="AQ354" s="1069"/>
      <c r="AR354" s="1069"/>
      <c r="AS354" s="1069"/>
      <c r="AT354" s="1069"/>
      <c r="AU354" s="1069"/>
      <c r="AV354" s="1069"/>
      <c r="AW354" s="1069"/>
      <c r="AX354" s="1070"/>
      <c r="AY354" s="1069"/>
      <c r="AZ354" s="1069"/>
      <c r="BA354" s="1069"/>
      <c r="BB354" s="1069"/>
      <c r="BC354" s="1069"/>
      <c r="BD354" s="1069"/>
      <c r="BE354" s="1069"/>
      <c r="BF354" s="1069"/>
      <c r="BG354" s="1069"/>
      <c r="BH354" s="1069"/>
      <c r="BI354" s="1069"/>
      <c r="BJ354" s="1069"/>
      <c r="BK354" s="1069"/>
      <c r="BL354" s="1069"/>
      <c r="BM354" s="1069"/>
      <c r="BN354" s="1069"/>
      <c r="BO354" s="1069"/>
      <c r="BP354" s="1069"/>
      <c r="BQ354" s="1069"/>
      <c r="BR354" s="1069"/>
      <c r="BS354" s="1111"/>
      <c r="BT354" s="1069"/>
      <c r="BU354" s="1069"/>
      <c r="BV354" s="1069"/>
      <c r="BW354" s="1069"/>
      <c r="BX354" s="1069"/>
      <c r="BY354" s="1069"/>
      <c r="BZ354" s="1069"/>
      <c r="CA354" s="1069"/>
      <c r="CB354" s="1069"/>
      <c r="CC354" s="1069"/>
      <c r="CD354" s="1069"/>
      <c r="CE354" s="1069"/>
      <c r="CF354" s="1069"/>
      <c r="CG354" s="1069"/>
      <c r="CH354" s="1069"/>
      <c r="CI354" s="1069"/>
      <c r="CJ354" s="1069"/>
      <c r="CK354" s="1069"/>
      <c r="CL354" s="1069"/>
      <c r="CM354" s="1111"/>
      <c r="CN354" s="1111"/>
    </row>
    <row r="355" spans="2:92" x14ac:dyDescent="0.2">
      <c r="B355" s="1068"/>
      <c r="I355" s="1069"/>
      <c r="J355" s="1069"/>
      <c r="K355" s="1069"/>
      <c r="L355" s="1069"/>
      <c r="M355" s="1069"/>
      <c r="N355" s="1069"/>
      <c r="O355" s="1069"/>
      <c r="P355" s="1069"/>
      <c r="Q355" s="1069"/>
      <c r="R355" s="1069"/>
      <c r="S355" s="1069"/>
      <c r="T355" s="1069"/>
      <c r="U355" s="1069"/>
      <c r="V355" s="1069"/>
      <c r="W355" s="1069"/>
      <c r="X355" s="1069"/>
      <c r="Y355" s="1069"/>
      <c r="Z355" s="1069"/>
      <c r="AA355" s="1069"/>
      <c r="AB355" s="1111"/>
      <c r="AC355" s="1111"/>
      <c r="AD355" s="1111"/>
      <c r="AE355" s="1111"/>
      <c r="AF355" s="1069"/>
      <c r="AG355" s="1069"/>
      <c r="AH355" s="1069"/>
      <c r="AI355" s="1069"/>
      <c r="AJ355" s="1069"/>
      <c r="AK355" s="1069"/>
      <c r="AL355" s="1069"/>
      <c r="AM355" s="1069"/>
      <c r="AN355" s="1069"/>
      <c r="AO355" s="1069"/>
      <c r="AP355" s="1069"/>
      <c r="AQ355" s="1069"/>
      <c r="AR355" s="1069"/>
      <c r="AS355" s="1069"/>
      <c r="AT355" s="1069"/>
      <c r="AU355" s="1069"/>
      <c r="AV355" s="1069"/>
      <c r="AW355" s="1069"/>
      <c r="AX355" s="1070"/>
      <c r="AY355" s="1069"/>
      <c r="AZ355" s="1069"/>
      <c r="BA355" s="1069"/>
      <c r="BB355" s="1069"/>
      <c r="BC355" s="1069"/>
      <c r="BD355" s="1069"/>
      <c r="BE355" s="1069"/>
      <c r="BF355" s="1069"/>
      <c r="BG355" s="1069"/>
      <c r="BH355" s="1069"/>
      <c r="BI355" s="1069"/>
      <c r="BJ355" s="1069"/>
      <c r="BK355" s="1069"/>
      <c r="BL355" s="1069"/>
      <c r="BM355" s="1069"/>
      <c r="BN355" s="1069"/>
      <c r="BO355" s="1069"/>
      <c r="BP355" s="1069"/>
      <c r="BQ355" s="1069"/>
      <c r="BR355" s="1069"/>
      <c r="BS355" s="1111"/>
      <c r="BT355" s="1069"/>
      <c r="BU355" s="1069"/>
      <c r="BV355" s="1069"/>
      <c r="BW355" s="1069"/>
      <c r="BX355" s="1069"/>
      <c r="BY355" s="1069"/>
      <c r="BZ355" s="1069"/>
      <c r="CA355" s="1069"/>
      <c r="CB355" s="1069"/>
      <c r="CC355" s="1069"/>
      <c r="CD355" s="1069"/>
      <c r="CE355" s="1069"/>
      <c r="CF355" s="1069"/>
      <c r="CG355" s="1069"/>
      <c r="CH355" s="1069"/>
      <c r="CI355" s="1069"/>
      <c r="CJ355" s="1069"/>
      <c r="CK355" s="1069"/>
      <c r="CL355" s="1069"/>
      <c r="CM355" s="1111"/>
      <c r="CN355" s="1111"/>
    </row>
    <row r="356" spans="2:92" x14ac:dyDescent="0.2">
      <c r="B356" s="1068"/>
      <c r="I356" s="1069"/>
      <c r="J356" s="1069"/>
      <c r="K356" s="1069"/>
      <c r="L356" s="1069"/>
      <c r="M356" s="1069"/>
      <c r="N356" s="1069"/>
      <c r="O356" s="1069"/>
      <c r="P356" s="1069"/>
      <c r="Q356" s="1069"/>
      <c r="R356" s="1069"/>
      <c r="S356" s="1069"/>
      <c r="T356" s="1069"/>
      <c r="U356" s="1069"/>
      <c r="V356" s="1069"/>
      <c r="W356" s="1069"/>
      <c r="X356" s="1069"/>
      <c r="Y356" s="1069"/>
      <c r="Z356" s="1069"/>
      <c r="AA356" s="1069"/>
      <c r="AB356" s="1111"/>
      <c r="AC356" s="1111"/>
      <c r="AD356" s="1111"/>
      <c r="AE356" s="1111"/>
      <c r="AF356" s="1069"/>
      <c r="AG356" s="1069"/>
      <c r="AH356" s="1069"/>
      <c r="AI356" s="1069"/>
      <c r="AJ356" s="1069"/>
      <c r="AK356" s="1069"/>
      <c r="AL356" s="1069"/>
      <c r="AM356" s="1069"/>
      <c r="AN356" s="1069"/>
      <c r="AO356" s="1069"/>
      <c r="AP356" s="1069"/>
      <c r="AQ356" s="1069"/>
      <c r="AR356" s="1069"/>
      <c r="AS356" s="1069"/>
      <c r="AT356" s="1069"/>
      <c r="AU356" s="1069"/>
      <c r="AV356" s="1069"/>
      <c r="AW356" s="1069"/>
      <c r="AX356" s="1070"/>
      <c r="AY356" s="1069"/>
      <c r="AZ356" s="1069"/>
      <c r="BA356" s="1069"/>
      <c r="BB356" s="1069"/>
      <c r="BC356" s="1069"/>
      <c r="BD356" s="1069"/>
      <c r="BE356" s="1069"/>
      <c r="BF356" s="1069"/>
      <c r="BG356" s="1069"/>
      <c r="BH356" s="1069"/>
      <c r="BI356" s="1069"/>
      <c r="BJ356" s="1069"/>
      <c r="BK356" s="1069"/>
      <c r="BL356" s="1069"/>
      <c r="BM356" s="1069"/>
      <c r="BN356" s="1069"/>
      <c r="BO356" s="1069"/>
      <c r="BP356" s="1069"/>
      <c r="BQ356" s="1069"/>
      <c r="BR356" s="1069"/>
      <c r="BS356" s="1111"/>
      <c r="BT356" s="1069"/>
      <c r="BU356" s="1069"/>
      <c r="BV356" s="1069"/>
      <c r="BW356" s="1069"/>
      <c r="BX356" s="1069"/>
      <c r="BY356" s="1069"/>
      <c r="BZ356" s="1069"/>
      <c r="CA356" s="1069"/>
      <c r="CB356" s="1069"/>
      <c r="CC356" s="1069"/>
      <c r="CD356" s="1069"/>
      <c r="CE356" s="1069"/>
      <c r="CF356" s="1069"/>
      <c r="CG356" s="1069"/>
      <c r="CH356" s="1069"/>
      <c r="CI356" s="1069"/>
      <c r="CJ356" s="1069"/>
      <c r="CK356" s="1069"/>
      <c r="CL356" s="1069"/>
      <c r="CM356" s="1111"/>
      <c r="CN356" s="1111"/>
    </row>
    <row r="357" spans="2:92" x14ac:dyDescent="0.2">
      <c r="B357" s="1068"/>
      <c r="I357" s="1069"/>
      <c r="J357" s="1069"/>
      <c r="K357" s="1069"/>
      <c r="L357" s="1069"/>
      <c r="M357" s="1069"/>
      <c r="N357" s="1069"/>
      <c r="O357" s="1069"/>
      <c r="P357" s="1069"/>
      <c r="Q357" s="1069"/>
      <c r="R357" s="1069"/>
      <c r="S357" s="1069"/>
      <c r="T357" s="1069"/>
      <c r="U357" s="1069"/>
      <c r="V357" s="1069"/>
      <c r="W357" s="1069"/>
      <c r="X357" s="1069"/>
      <c r="Y357" s="1069"/>
      <c r="Z357" s="1069"/>
      <c r="AA357" s="1069"/>
      <c r="AB357" s="1111"/>
      <c r="AC357" s="1111"/>
      <c r="AD357" s="1111"/>
      <c r="AE357" s="1111"/>
      <c r="AF357" s="1069"/>
      <c r="AG357" s="1069"/>
      <c r="AH357" s="1069"/>
      <c r="AI357" s="1069"/>
      <c r="AJ357" s="1069"/>
      <c r="AK357" s="1069"/>
      <c r="AL357" s="1069"/>
      <c r="AM357" s="1069"/>
      <c r="AN357" s="1069"/>
      <c r="AO357" s="1069"/>
      <c r="AP357" s="1069"/>
      <c r="AQ357" s="1069"/>
      <c r="AR357" s="1069"/>
      <c r="AS357" s="1069"/>
      <c r="AT357" s="1069"/>
      <c r="AU357" s="1069"/>
      <c r="AV357" s="1069"/>
      <c r="AW357" s="1069"/>
      <c r="AX357" s="1070"/>
      <c r="AY357" s="1069"/>
      <c r="AZ357" s="1069"/>
      <c r="BA357" s="1069"/>
      <c r="BB357" s="1069"/>
      <c r="BC357" s="1069"/>
      <c r="BD357" s="1069"/>
      <c r="BE357" s="1069"/>
      <c r="BF357" s="1069"/>
      <c r="BG357" s="1069"/>
      <c r="BH357" s="1069"/>
      <c r="BI357" s="1069"/>
      <c r="BJ357" s="1069"/>
      <c r="BK357" s="1069"/>
      <c r="BL357" s="1069"/>
      <c r="BM357" s="1069"/>
      <c r="BN357" s="1069"/>
      <c r="BO357" s="1069"/>
      <c r="BP357" s="1069"/>
      <c r="BQ357" s="1069"/>
      <c r="BR357" s="1069"/>
      <c r="BS357" s="1111"/>
      <c r="BT357" s="1069"/>
      <c r="BU357" s="1069"/>
      <c r="BV357" s="1069"/>
      <c r="BW357" s="1069"/>
      <c r="BX357" s="1069"/>
      <c r="BY357" s="1069"/>
      <c r="BZ357" s="1069"/>
      <c r="CA357" s="1069"/>
      <c r="CB357" s="1069"/>
      <c r="CC357" s="1069"/>
      <c r="CD357" s="1069"/>
      <c r="CE357" s="1069"/>
      <c r="CF357" s="1069"/>
      <c r="CG357" s="1069"/>
      <c r="CH357" s="1069"/>
      <c r="CI357" s="1069"/>
      <c r="CJ357" s="1069"/>
      <c r="CK357" s="1069"/>
      <c r="CL357" s="1069"/>
      <c r="CM357" s="1111"/>
      <c r="CN357" s="1111"/>
    </row>
    <row r="358" spans="2:92" x14ac:dyDescent="0.2">
      <c r="B358" s="1068"/>
      <c r="I358" s="1069"/>
      <c r="J358" s="1069"/>
      <c r="K358" s="1069"/>
      <c r="L358" s="1069"/>
      <c r="M358" s="1069"/>
      <c r="N358" s="1069"/>
      <c r="O358" s="1069"/>
      <c r="P358" s="1069"/>
      <c r="Q358" s="1069"/>
      <c r="R358" s="1069"/>
      <c r="S358" s="1069"/>
      <c r="T358" s="1069"/>
      <c r="U358" s="1069"/>
      <c r="V358" s="1069"/>
      <c r="W358" s="1069"/>
      <c r="X358" s="1069"/>
      <c r="Y358" s="1069"/>
      <c r="Z358" s="1069"/>
      <c r="AA358" s="1069"/>
      <c r="AB358" s="1111"/>
      <c r="AC358" s="1111"/>
      <c r="AD358" s="1111"/>
      <c r="AE358" s="1111"/>
      <c r="AF358" s="1069"/>
      <c r="AG358" s="1069"/>
      <c r="AH358" s="1069"/>
      <c r="AI358" s="1069"/>
      <c r="AJ358" s="1069"/>
      <c r="AK358" s="1069"/>
      <c r="AL358" s="1069"/>
      <c r="AM358" s="1069"/>
      <c r="AN358" s="1069"/>
      <c r="AO358" s="1069"/>
      <c r="AP358" s="1069"/>
      <c r="AQ358" s="1069"/>
      <c r="AR358" s="1069"/>
      <c r="AS358" s="1069"/>
      <c r="AT358" s="1069"/>
      <c r="AU358" s="1069"/>
      <c r="AV358" s="1069"/>
      <c r="AW358" s="1069"/>
      <c r="AX358" s="1070"/>
      <c r="AY358" s="1069"/>
      <c r="AZ358" s="1069"/>
      <c r="BA358" s="1069"/>
      <c r="BB358" s="1069"/>
      <c r="BC358" s="1069"/>
      <c r="BD358" s="1069"/>
      <c r="BE358" s="1069"/>
      <c r="BF358" s="1069"/>
      <c r="BG358" s="1069"/>
      <c r="BH358" s="1069"/>
      <c r="BI358" s="1069"/>
      <c r="BJ358" s="1069"/>
      <c r="BK358" s="1069"/>
      <c r="BL358" s="1069"/>
      <c r="BM358" s="1069"/>
      <c r="BN358" s="1069"/>
      <c r="BO358" s="1069"/>
      <c r="BP358" s="1069"/>
      <c r="BQ358" s="1069"/>
      <c r="BR358" s="1069"/>
      <c r="BS358" s="1111"/>
      <c r="BT358" s="1069"/>
      <c r="BU358" s="1069"/>
      <c r="BV358" s="1069"/>
      <c r="BW358" s="1069"/>
      <c r="BX358" s="1069"/>
      <c r="BY358" s="1069"/>
      <c r="BZ358" s="1069"/>
      <c r="CA358" s="1069"/>
      <c r="CB358" s="1069"/>
      <c r="CC358" s="1069"/>
      <c r="CD358" s="1069"/>
      <c r="CE358" s="1069"/>
      <c r="CF358" s="1069"/>
      <c r="CG358" s="1069"/>
      <c r="CH358" s="1069"/>
      <c r="CI358" s="1069"/>
      <c r="CJ358" s="1069"/>
      <c r="CK358" s="1069"/>
      <c r="CL358" s="1069"/>
      <c r="CM358" s="1111"/>
      <c r="CN358" s="1111"/>
    </row>
    <row r="359" spans="2:92" x14ac:dyDescent="0.2">
      <c r="B359" s="1068"/>
      <c r="I359" s="1069"/>
      <c r="J359" s="1069"/>
      <c r="K359" s="1069"/>
      <c r="L359" s="1069"/>
      <c r="M359" s="1069"/>
      <c r="N359" s="1069"/>
      <c r="O359" s="1069"/>
      <c r="P359" s="1069"/>
      <c r="Q359" s="1069"/>
      <c r="R359" s="1069"/>
      <c r="S359" s="1069"/>
      <c r="T359" s="1069"/>
      <c r="U359" s="1069"/>
      <c r="V359" s="1069"/>
      <c r="W359" s="1069"/>
      <c r="X359" s="1069"/>
      <c r="Y359" s="1069"/>
      <c r="Z359" s="1069"/>
      <c r="AA359" s="1069"/>
      <c r="AB359" s="1111"/>
      <c r="AC359" s="1111"/>
      <c r="AD359" s="1111"/>
      <c r="AE359" s="1111"/>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70"/>
      <c r="AY359" s="1069"/>
      <c r="AZ359" s="1069"/>
      <c r="BA359" s="1069"/>
      <c r="BB359" s="1069"/>
      <c r="BC359" s="1069"/>
      <c r="BD359" s="1069"/>
      <c r="BE359" s="1069"/>
      <c r="BF359" s="1069"/>
      <c r="BG359" s="1069"/>
      <c r="BH359" s="1069"/>
      <c r="BI359" s="1069"/>
      <c r="BJ359" s="1069"/>
      <c r="BK359" s="1069"/>
      <c r="BL359" s="1069"/>
      <c r="BM359" s="1069"/>
      <c r="BN359" s="1069"/>
      <c r="BO359" s="1069"/>
      <c r="BP359" s="1069"/>
      <c r="BQ359" s="1069"/>
      <c r="BR359" s="1069"/>
      <c r="BS359" s="1111"/>
      <c r="BT359" s="1069"/>
      <c r="BU359" s="1069"/>
      <c r="BV359" s="1069"/>
      <c r="BW359" s="1069"/>
      <c r="BX359" s="1069"/>
      <c r="BY359" s="1069"/>
      <c r="BZ359" s="1069"/>
      <c r="CA359" s="1069"/>
      <c r="CB359" s="1069"/>
      <c r="CC359" s="1069"/>
      <c r="CD359" s="1069"/>
      <c r="CE359" s="1069"/>
      <c r="CF359" s="1069"/>
      <c r="CG359" s="1069"/>
      <c r="CH359" s="1069"/>
      <c r="CI359" s="1069"/>
      <c r="CJ359" s="1069"/>
      <c r="CK359" s="1069"/>
      <c r="CL359" s="1069"/>
      <c r="CM359" s="1111"/>
      <c r="CN359" s="1111"/>
    </row>
    <row r="360" spans="2:92" x14ac:dyDescent="0.2">
      <c r="B360" s="1068"/>
      <c r="I360" s="1069"/>
      <c r="J360" s="1069"/>
      <c r="K360" s="1069"/>
      <c r="L360" s="1069"/>
      <c r="M360" s="1069"/>
      <c r="N360" s="1069"/>
      <c r="O360" s="1069"/>
      <c r="P360" s="1069"/>
      <c r="Q360" s="1069"/>
      <c r="R360" s="1069"/>
      <c r="S360" s="1069"/>
      <c r="T360" s="1069"/>
      <c r="U360" s="1069"/>
      <c r="V360" s="1069"/>
      <c r="W360" s="1069"/>
      <c r="X360" s="1069"/>
      <c r="Y360" s="1069"/>
      <c r="Z360" s="1069"/>
      <c r="AA360" s="1069"/>
      <c r="AB360" s="1111"/>
      <c r="AC360" s="1111"/>
      <c r="AD360" s="1111"/>
      <c r="AE360" s="1111"/>
      <c r="AF360" s="1069"/>
      <c r="AG360" s="1069"/>
      <c r="AH360" s="1069"/>
      <c r="AI360" s="1069"/>
      <c r="AJ360" s="1069"/>
      <c r="AK360" s="1069"/>
      <c r="AL360" s="1069"/>
      <c r="AM360" s="1069"/>
      <c r="AN360" s="1069"/>
      <c r="AO360" s="1069"/>
      <c r="AP360" s="1069"/>
      <c r="AQ360" s="1069"/>
      <c r="AR360" s="1069"/>
      <c r="AS360" s="1069"/>
      <c r="AT360" s="1069"/>
      <c r="AU360" s="1069"/>
      <c r="AV360" s="1069"/>
      <c r="AW360" s="1069"/>
      <c r="AX360" s="1070"/>
      <c r="AY360" s="1069"/>
      <c r="AZ360" s="1069"/>
      <c r="BA360" s="1069"/>
      <c r="BB360" s="1069"/>
      <c r="BC360" s="1069"/>
      <c r="BD360" s="1069"/>
      <c r="BE360" s="1069"/>
      <c r="BF360" s="1069"/>
      <c r="BG360" s="1069"/>
      <c r="BH360" s="1069"/>
      <c r="BI360" s="1069"/>
      <c r="BJ360" s="1069"/>
      <c r="BK360" s="1069"/>
      <c r="BL360" s="1069"/>
      <c r="BM360" s="1069"/>
      <c r="BN360" s="1069"/>
      <c r="BO360" s="1069"/>
      <c r="BP360" s="1069"/>
      <c r="BQ360" s="1069"/>
      <c r="BR360" s="1069"/>
      <c r="BS360" s="1111"/>
      <c r="BT360" s="1069"/>
      <c r="BU360" s="1069"/>
      <c r="BV360" s="1069"/>
      <c r="BW360" s="1069"/>
      <c r="BX360" s="1069"/>
      <c r="BY360" s="1069"/>
      <c r="BZ360" s="1069"/>
      <c r="CA360" s="1069"/>
      <c r="CB360" s="1069"/>
      <c r="CC360" s="1069"/>
      <c r="CD360" s="1069"/>
      <c r="CE360" s="1069"/>
      <c r="CF360" s="1069"/>
      <c r="CG360" s="1069"/>
      <c r="CH360" s="1069"/>
      <c r="CI360" s="1069"/>
      <c r="CJ360" s="1069"/>
      <c r="CK360" s="1069"/>
      <c r="CL360" s="1069"/>
      <c r="CM360" s="1111"/>
      <c r="CN360" s="1111"/>
    </row>
    <row r="361" spans="2:92" x14ac:dyDescent="0.2">
      <c r="B361" s="1068"/>
      <c r="I361" s="1069"/>
      <c r="J361" s="1069"/>
      <c r="K361" s="1069"/>
      <c r="L361" s="1069"/>
      <c r="M361" s="1069"/>
      <c r="N361" s="1069"/>
      <c r="O361" s="1069"/>
      <c r="P361" s="1069"/>
      <c r="Q361" s="1069"/>
      <c r="R361" s="1069"/>
      <c r="S361" s="1069"/>
      <c r="T361" s="1069"/>
      <c r="U361" s="1069"/>
      <c r="V361" s="1069"/>
      <c r="W361" s="1069"/>
      <c r="X361" s="1069"/>
      <c r="Y361" s="1069"/>
      <c r="Z361" s="1069"/>
      <c r="AA361" s="1069"/>
      <c r="AB361" s="1111"/>
      <c r="AC361" s="1111"/>
      <c r="AD361" s="1111"/>
      <c r="AE361" s="1111"/>
      <c r="AF361" s="1069"/>
      <c r="AG361" s="1069"/>
      <c r="AH361" s="1069"/>
      <c r="AI361" s="1069"/>
      <c r="AJ361" s="1069"/>
      <c r="AK361" s="1069"/>
      <c r="AL361" s="1069"/>
      <c r="AM361" s="1069"/>
      <c r="AN361" s="1069"/>
      <c r="AO361" s="1069"/>
      <c r="AP361" s="1069"/>
      <c r="AQ361" s="1069"/>
      <c r="AR361" s="1069"/>
      <c r="AS361" s="1069"/>
      <c r="AT361" s="1069"/>
      <c r="AU361" s="1069"/>
      <c r="AV361" s="1069"/>
      <c r="AW361" s="1069"/>
      <c r="AX361" s="1070"/>
      <c r="AY361" s="1069"/>
      <c r="AZ361" s="1069"/>
      <c r="BA361" s="1069"/>
      <c r="BB361" s="1069"/>
      <c r="BC361" s="1069"/>
      <c r="BD361" s="1069"/>
      <c r="BE361" s="1069"/>
      <c r="BF361" s="1069"/>
      <c r="BG361" s="1069"/>
      <c r="BH361" s="1069"/>
      <c r="BI361" s="1069"/>
      <c r="BJ361" s="1069"/>
      <c r="BK361" s="1069"/>
      <c r="BL361" s="1069"/>
      <c r="BM361" s="1069"/>
      <c r="BN361" s="1069"/>
      <c r="BO361" s="1069"/>
      <c r="BP361" s="1069"/>
      <c r="BQ361" s="1069"/>
      <c r="BR361" s="1069"/>
      <c r="BS361" s="1111"/>
      <c r="BT361" s="1069"/>
      <c r="BU361" s="1069"/>
      <c r="BV361" s="1069"/>
      <c r="BW361" s="1069"/>
      <c r="BX361" s="1069"/>
      <c r="BY361" s="1069"/>
      <c r="BZ361" s="1069"/>
      <c r="CA361" s="1069"/>
      <c r="CB361" s="1069"/>
      <c r="CC361" s="1069"/>
      <c r="CD361" s="1069"/>
      <c r="CE361" s="1069"/>
      <c r="CF361" s="1069"/>
      <c r="CG361" s="1069"/>
      <c r="CH361" s="1069"/>
      <c r="CI361" s="1069"/>
      <c r="CJ361" s="1069"/>
      <c r="CK361" s="1069"/>
      <c r="CL361" s="1069"/>
      <c r="CM361" s="1111"/>
      <c r="CN361" s="1111"/>
    </row>
    <row r="362" spans="2:92" x14ac:dyDescent="0.2">
      <c r="B362" s="1068"/>
      <c r="I362" s="1069"/>
      <c r="J362" s="1069"/>
      <c r="K362" s="1069"/>
      <c r="L362" s="1069"/>
      <c r="M362" s="1069"/>
      <c r="N362" s="1069"/>
      <c r="O362" s="1069"/>
      <c r="P362" s="1069"/>
      <c r="Q362" s="1069"/>
      <c r="R362" s="1069"/>
      <c r="S362" s="1069"/>
      <c r="T362" s="1069"/>
      <c r="U362" s="1069"/>
      <c r="V362" s="1069"/>
      <c r="W362" s="1069"/>
      <c r="X362" s="1069"/>
      <c r="Y362" s="1069"/>
      <c r="Z362" s="1069"/>
      <c r="AA362" s="1069"/>
      <c r="AB362" s="1111"/>
      <c r="AC362" s="1111"/>
      <c r="AD362" s="1111"/>
      <c r="AE362" s="1111"/>
      <c r="AF362" s="1069"/>
      <c r="AG362" s="1069"/>
      <c r="AH362" s="1069"/>
      <c r="AI362" s="1069"/>
      <c r="AJ362" s="1069"/>
      <c r="AK362" s="1069"/>
      <c r="AL362" s="1069"/>
      <c r="AM362" s="1069"/>
      <c r="AN362" s="1069"/>
      <c r="AO362" s="1069"/>
      <c r="AP362" s="1069"/>
      <c r="AQ362" s="1069"/>
      <c r="AR362" s="1069"/>
      <c r="AS362" s="1069"/>
      <c r="AT362" s="1069"/>
      <c r="AU362" s="1069"/>
      <c r="AV362" s="1069"/>
      <c r="AW362" s="1069"/>
      <c r="AX362" s="1070"/>
      <c r="AY362" s="1069"/>
      <c r="AZ362" s="1069"/>
      <c r="BA362" s="1069"/>
      <c r="BB362" s="1069"/>
      <c r="BC362" s="1069"/>
      <c r="BD362" s="1069"/>
      <c r="BE362" s="1069"/>
      <c r="BF362" s="1069"/>
      <c r="BG362" s="1069"/>
      <c r="BH362" s="1069"/>
      <c r="BI362" s="1069"/>
      <c r="BJ362" s="1069"/>
      <c r="BK362" s="1069"/>
      <c r="BL362" s="1069"/>
      <c r="BM362" s="1069"/>
      <c r="BN362" s="1069"/>
      <c r="BO362" s="1069"/>
      <c r="BP362" s="1069"/>
      <c r="BQ362" s="1069"/>
      <c r="BR362" s="1069"/>
      <c r="BS362" s="1111"/>
      <c r="BT362" s="1069"/>
      <c r="BU362" s="1069"/>
      <c r="BV362" s="1069"/>
      <c r="BW362" s="1069"/>
      <c r="BX362" s="1069"/>
      <c r="BY362" s="1069"/>
      <c r="BZ362" s="1069"/>
      <c r="CA362" s="1069"/>
      <c r="CB362" s="1069"/>
      <c r="CC362" s="1069"/>
      <c r="CD362" s="1069"/>
      <c r="CE362" s="1069"/>
      <c r="CF362" s="1069"/>
      <c r="CG362" s="1069"/>
      <c r="CH362" s="1069"/>
      <c r="CI362" s="1069"/>
      <c r="CJ362" s="1069"/>
      <c r="CK362" s="1069"/>
      <c r="CL362" s="1069"/>
      <c r="CM362" s="1111"/>
      <c r="CN362" s="1111"/>
    </row>
    <row r="363" spans="2:92" x14ac:dyDescent="0.2">
      <c r="B363" s="1068"/>
      <c r="I363" s="1069"/>
      <c r="J363" s="1069"/>
      <c r="K363" s="1069"/>
      <c r="L363" s="1069"/>
      <c r="M363" s="1069"/>
      <c r="N363" s="1069"/>
      <c r="O363" s="1069"/>
      <c r="P363" s="1069"/>
      <c r="Q363" s="1069"/>
      <c r="R363" s="1069"/>
      <c r="S363" s="1069"/>
      <c r="T363" s="1069"/>
      <c r="U363" s="1069"/>
      <c r="V363" s="1069"/>
      <c r="W363" s="1069"/>
      <c r="X363" s="1069"/>
      <c r="Y363" s="1069"/>
      <c r="Z363" s="1069"/>
      <c r="AA363" s="1069"/>
      <c r="AB363" s="1111"/>
      <c r="AC363" s="1111"/>
      <c r="AD363" s="1111"/>
      <c r="AE363" s="1111"/>
      <c r="AF363" s="1069"/>
      <c r="AG363" s="1069"/>
      <c r="AH363" s="1069"/>
      <c r="AI363" s="1069"/>
      <c r="AJ363" s="1069"/>
      <c r="AK363" s="1069"/>
      <c r="AL363" s="1069"/>
      <c r="AM363" s="1069"/>
      <c r="AN363" s="1069"/>
      <c r="AO363" s="1069"/>
      <c r="AP363" s="1069"/>
      <c r="AQ363" s="1069"/>
      <c r="AR363" s="1069"/>
      <c r="AS363" s="1069"/>
      <c r="AT363" s="1069"/>
      <c r="AU363" s="1069"/>
      <c r="AV363" s="1069"/>
      <c r="AW363" s="1069"/>
      <c r="AX363" s="1070"/>
      <c r="AY363" s="1069"/>
      <c r="AZ363" s="1069"/>
      <c r="BA363" s="1069"/>
      <c r="BB363" s="1069"/>
      <c r="BC363" s="1069"/>
      <c r="BD363" s="1069"/>
      <c r="BE363" s="1069"/>
      <c r="BF363" s="1069"/>
      <c r="BG363" s="1069"/>
      <c r="BH363" s="1069"/>
      <c r="BI363" s="1069"/>
      <c r="BJ363" s="1069"/>
      <c r="BK363" s="1069"/>
      <c r="BL363" s="1069"/>
      <c r="BM363" s="1069"/>
      <c r="BN363" s="1069"/>
      <c r="BO363" s="1069"/>
      <c r="BP363" s="1069"/>
      <c r="BQ363" s="1069"/>
      <c r="BR363" s="1069"/>
      <c r="BS363" s="1111"/>
      <c r="BT363" s="1069"/>
      <c r="BU363" s="1069"/>
      <c r="BV363" s="1069"/>
      <c r="BW363" s="1069"/>
      <c r="BX363" s="1069"/>
      <c r="BY363" s="1069"/>
      <c r="BZ363" s="1069"/>
      <c r="CA363" s="1069"/>
      <c r="CB363" s="1069"/>
      <c r="CC363" s="1069"/>
      <c r="CD363" s="1069"/>
      <c r="CE363" s="1069"/>
      <c r="CF363" s="1069"/>
      <c r="CG363" s="1069"/>
      <c r="CH363" s="1069"/>
      <c r="CI363" s="1069"/>
      <c r="CJ363" s="1069"/>
      <c r="CK363" s="1069"/>
      <c r="CL363" s="1069"/>
      <c r="CM363" s="1111"/>
      <c r="CN363" s="1111"/>
    </row>
    <row r="364" spans="2:92" x14ac:dyDescent="0.2">
      <c r="B364" s="1068"/>
      <c r="I364" s="1069"/>
      <c r="J364" s="1069"/>
      <c r="K364" s="1069"/>
      <c r="L364" s="1069"/>
      <c r="M364" s="1069"/>
      <c r="N364" s="1069"/>
      <c r="O364" s="1069"/>
      <c r="P364" s="1069"/>
      <c r="Q364" s="1069"/>
      <c r="R364" s="1069"/>
      <c r="S364" s="1069"/>
      <c r="T364" s="1069"/>
      <c r="U364" s="1069"/>
      <c r="V364" s="1069"/>
      <c r="W364" s="1069"/>
      <c r="X364" s="1069"/>
      <c r="Y364" s="1069"/>
      <c r="Z364" s="1069"/>
      <c r="AA364" s="1069"/>
      <c r="AB364" s="1111"/>
      <c r="AC364" s="1111"/>
      <c r="AD364" s="1111"/>
      <c r="AE364" s="1111"/>
      <c r="AF364" s="1069"/>
      <c r="AG364" s="1069"/>
      <c r="AH364" s="1069"/>
      <c r="AI364" s="1069"/>
      <c r="AJ364" s="1069"/>
      <c r="AK364" s="1069"/>
      <c r="AL364" s="1069"/>
      <c r="AM364" s="1069"/>
      <c r="AN364" s="1069"/>
      <c r="AO364" s="1069"/>
      <c r="AP364" s="1069"/>
      <c r="AQ364" s="1069"/>
      <c r="AR364" s="1069"/>
      <c r="AS364" s="1069"/>
      <c r="AT364" s="1069"/>
      <c r="AU364" s="1069"/>
      <c r="AV364" s="1069"/>
      <c r="AW364" s="1069"/>
      <c r="AX364" s="1070"/>
      <c r="AY364" s="1069"/>
      <c r="AZ364" s="1069"/>
      <c r="BA364" s="1069"/>
      <c r="BB364" s="1069"/>
      <c r="BC364" s="1069"/>
      <c r="BD364" s="1069"/>
      <c r="BE364" s="1069"/>
      <c r="BF364" s="1069"/>
      <c r="BG364" s="1069"/>
      <c r="BH364" s="1069"/>
      <c r="BI364" s="1069"/>
      <c r="BJ364" s="1069"/>
      <c r="BK364" s="1069"/>
      <c r="BL364" s="1069"/>
      <c r="BM364" s="1069"/>
      <c r="BN364" s="1069"/>
      <c r="BO364" s="1069"/>
      <c r="BP364" s="1069"/>
      <c r="BQ364" s="1069"/>
      <c r="BR364" s="1069"/>
      <c r="BS364" s="1111"/>
      <c r="BT364" s="1069"/>
      <c r="BU364" s="1069"/>
      <c r="BV364" s="1069"/>
      <c r="BW364" s="1069"/>
      <c r="BX364" s="1069"/>
      <c r="BY364" s="1069"/>
      <c r="BZ364" s="1069"/>
      <c r="CA364" s="1069"/>
      <c r="CB364" s="1069"/>
      <c r="CC364" s="1069"/>
      <c r="CD364" s="1069"/>
      <c r="CE364" s="1069"/>
      <c r="CF364" s="1069"/>
      <c r="CG364" s="1069"/>
      <c r="CH364" s="1069"/>
      <c r="CI364" s="1069"/>
      <c r="CJ364" s="1069"/>
      <c r="CK364" s="1069"/>
      <c r="CL364" s="1069"/>
      <c r="CM364" s="1111"/>
      <c r="CN364" s="1111"/>
    </row>
    <row r="365" spans="2:92" x14ac:dyDescent="0.2">
      <c r="B365" s="1068"/>
      <c r="I365" s="1069"/>
      <c r="J365" s="1069"/>
      <c r="K365" s="1069"/>
      <c r="L365" s="1069"/>
      <c r="M365" s="1069"/>
      <c r="N365" s="1069"/>
      <c r="O365" s="1069"/>
      <c r="P365" s="1069"/>
      <c r="Q365" s="1069"/>
      <c r="R365" s="1069"/>
      <c r="S365" s="1069"/>
      <c r="T365" s="1069"/>
      <c r="U365" s="1069"/>
      <c r="V365" s="1069"/>
      <c r="W365" s="1069"/>
      <c r="X365" s="1069"/>
      <c r="Y365" s="1069"/>
      <c r="Z365" s="1069"/>
      <c r="AA365" s="1069"/>
      <c r="AB365" s="1111"/>
      <c r="AC365" s="1111"/>
      <c r="AD365" s="1111"/>
      <c r="AE365" s="1111"/>
      <c r="AF365" s="1069"/>
      <c r="AG365" s="1069"/>
      <c r="AH365" s="1069"/>
      <c r="AI365" s="1069"/>
      <c r="AJ365" s="1069"/>
      <c r="AK365" s="1069"/>
      <c r="AL365" s="1069"/>
      <c r="AM365" s="1069"/>
      <c r="AN365" s="1069"/>
      <c r="AO365" s="1069"/>
      <c r="AP365" s="1069"/>
      <c r="AQ365" s="1069"/>
      <c r="AR365" s="1069"/>
      <c r="AS365" s="1069"/>
      <c r="AT365" s="1069"/>
      <c r="AU365" s="1069"/>
      <c r="AV365" s="1069"/>
      <c r="AW365" s="1069"/>
      <c r="AX365" s="1070"/>
      <c r="AY365" s="1069"/>
      <c r="AZ365" s="1069"/>
      <c r="BA365" s="1069"/>
      <c r="BB365" s="1069"/>
      <c r="BC365" s="1069"/>
      <c r="BD365" s="1069"/>
      <c r="BE365" s="1069"/>
      <c r="BF365" s="1069"/>
      <c r="BG365" s="1069"/>
      <c r="BH365" s="1069"/>
      <c r="BI365" s="1069"/>
      <c r="BJ365" s="1069"/>
      <c r="BK365" s="1069"/>
      <c r="BL365" s="1069"/>
      <c r="BM365" s="1069"/>
      <c r="BN365" s="1069"/>
      <c r="BO365" s="1069"/>
      <c r="BP365" s="1069"/>
      <c r="BQ365" s="1069"/>
      <c r="BR365" s="1069"/>
      <c r="BS365" s="1111"/>
      <c r="BT365" s="1069"/>
      <c r="BU365" s="1069"/>
      <c r="BV365" s="1069"/>
      <c r="BW365" s="1069"/>
      <c r="BX365" s="1069"/>
      <c r="BY365" s="1069"/>
      <c r="BZ365" s="1069"/>
      <c r="CA365" s="1069"/>
      <c r="CB365" s="1069"/>
      <c r="CC365" s="1069"/>
      <c r="CD365" s="1069"/>
      <c r="CE365" s="1069"/>
      <c r="CF365" s="1069"/>
      <c r="CG365" s="1069"/>
      <c r="CH365" s="1069"/>
      <c r="CI365" s="1069"/>
      <c r="CJ365" s="1069"/>
      <c r="CK365" s="1069"/>
      <c r="CL365" s="1069"/>
      <c r="CM365" s="1111"/>
      <c r="CN365" s="1111"/>
    </row>
    <row r="366" spans="2:92" x14ac:dyDescent="0.2">
      <c r="B366" s="1068"/>
      <c r="I366" s="1069"/>
      <c r="J366" s="1069"/>
      <c r="K366" s="1069"/>
      <c r="L366" s="1069"/>
      <c r="M366" s="1069"/>
      <c r="N366" s="1069"/>
      <c r="O366" s="1069"/>
      <c r="P366" s="1069"/>
      <c r="Q366" s="1069"/>
      <c r="R366" s="1069"/>
      <c r="S366" s="1069"/>
      <c r="T366" s="1069"/>
      <c r="U366" s="1069"/>
      <c r="V366" s="1069"/>
      <c r="W366" s="1069"/>
      <c r="X366" s="1069"/>
      <c r="Y366" s="1069"/>
      <c r="Z366" s="1069"/>
      <c r="AA366" s="1069"/>
      <c r="AB366" s="1111"/>
      <c r="AC366" s="1111"/>
      <c r="AD366" s="1111"/>
      <c r="AE366" s="1111"/>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70"/>
      <c r="AY366" s="1069"/>
      <c r="AZ366" s="1069"/>
      <c r="BA366" s="1069"/>
      <c r="BB366" s="1069"/>
      <c r="BC366" s="1069"/>
      <c r="BD366" s="1069"/>
      <c r="BE366" s="1069"/>
      <c r="BF366" s="1069"/>
      <c r="BG366" s="1069"/>
      <c r="BH366" s="1069"/>
      <c r="BI366" s="1069"/>
      <c r="BJ366" s="1069"/>
      <c r="BK366" s="1069"/>
      <c r="BL366" s="1069"/>
      <c r="BM366" s="1069"/>
      <c r="BN366" s="1069"/>
      <c r="BO366" s="1069"/>
      <c r="BP366" s="1069"/>
      <c r="BQ366" s="1069"/>
      <c r="BR366" s="1069"/>
      <c r="BS366" s="1111"/>
      <c r="BT366" s="1069"/>
      <c r="BU366" s="1069"/>
      <c r="BV366" s="1069"/>
      <c r="BW366" s="1069"/>
      <c r="BX366" s="1069"/>
      <c r="BY366" s="1069"/>
      <c r="BZ366" s="1069"/>
      <c r="CA366" s="1069"/>
      <c r="CB366" s="1069"/>
      <c r="CC366" s="1069"/>
      <c r="CD366" s="1069"/>
      <c r="CE366" s="1069"/>
      <c r="CF366" s="1069"/>
      <c r="CG366" s="1069"/>
      <c r="CH366" s="1069"/>
      <c r="CI366" s="1069"/>
      <c r="CJ366" s="1069"/>
      <c r="CK366" s="1069"/>
      <c r="CL366" s="1069"/>
      <c r="CM366" s="1111"/>
      <c r="CN366" s="1111"/>
    </row>
    <row r="367" spans="2:92" x14ac:dyDescent="0.2">
      <c r="B367" s="1068"/>
      <c r="I367" s="1069"/>
      <c r="J367" s="1069"/>
      <c r="K367" s="1069"/>
      <c r="L367" s="1069"/>
      <c r="M367" s="1069"/>
      <c r="N367" s="1069"/>
      <c r="O367" s="1069"/>
      <c r="P367" s="1069"/>
      <c r="Q367" s="1069"/>
      <c r="R367" s="1069"/>
      <c r="S367" s="1069"/>
      <c r="T367" s="1069"/>
      <c r="U367" s="1069"/>
      <c r="V367" s="1069"/>
      <c r="W367" s="1069"/>
      <c r="X367" s="1069"/>
      <c r="Y367" s="1069"/>
      <c r="Z367" s="1069"/>
      <c r="AA367" s="1069"/>
      <c r="AB367" s="1111"/>
      <c r="AC367" s="1111"/>
      <c r="AD367" s="1111"/>
      <c r="AE367" s="1111"/>
      <c r="AF367" s="1069"/>
      <c r="AG367" s="1069"/>
      <c r="AH367" s="1069"/>
      <c r="AI367" s="1069"/>
      <c r="AJ367" s="1069"/>
      <c r="AK367" s="1069"/>
      <c r="AL367" s="1069"/>
      <c r="AM367" s="1069"/>
      <c r="AN367" s="1069"/>
      <c r="AO367" s="1069"/>
      <c r="AP367" s="1069"/>
      <c r="AQ367" s="1069"/>
      <c r="AR367" s="1069"/>
      <c r="AS367" s="1069"/>
      <c r="AT367" s="1069"/>
      <c r="AU367" s="1069"/>
      <c r="AV367" s="1069"/>
      <c r="AW367" s="1069"/>
      <c r="AX367" s="1070"/>
      <c r="AY367" s="1069"/>
      <c r="AZ367" s="1069"/>
      <c r="BA367" s="1069"/>
      <c r="BB367" s="1069"/>
      <c r="BC367" s="1069"/>
      <c r="BD367" s="1069"/>
      <c r="BE367" s="1069"/>
      <c r="BF367" s="1069"/>
      <c r="BG367" s="1069"/>
      <c r="BH367" s="1069"/>
      <c r="BI367" s="1069"/>
      <c r="BJ367" s="1069"/>
      <c r="BK367" s="1069"/>
      <c r="BL367" s="1069"/>
      <c r="BM367" s="1069"/>
      <c r="BN367" s="1069"/>
      <c r="BO367" s="1069"/>
      <c r="BP367" s="1069"/>
      <c r="BQ367" s="1069"/>
      <c r="BR367" s="1069"/>
      <c r="BS367" s="1111"/>
      <c r="BT367" s="1069"/>
      <c r="BU367" s="1069"/>
      <c r="BV367" s="1069"/>
      <c r="BW367" s="1069"/>
      <c r="BX367" s="1069"/>
      <c r="BY367" s="1069"/>
      <c r="BZ367" s="1069"/>
      <c r="CA367" s="1069"/>
      <c r="CB367" s="1069"/>
      <c r="CC367" s="1069"/>
      <c r="CD367" s="1069"/>
      <c r="CE367" s="1069"/>
      <c r="CF367" s="1069"/>
      <c r="CG367" s="1069"/>
      <c r="CH367" s="1069"/>
      <c r="CI367" s="1069"/>
      <c r="CJ367" s="1069"/>
      <c r="CK367" s="1069"/>
      <c r="CL367" s="1069"/>
      <c r="CM367" s="1111"/>
      <c r="CN367" s="1111"/>
    </row>
    <row r="368" spans="2:92" x14ac:dyDescent="0.2">
      <c r="B368" s="1068"/>
      <c r="I368" s="1069"/>
      <c r="J368" s="1069"/>
      <c r="K368" s="1069"/>
      <c r="L368" s="1069"/>
      <c r="M368" s="1069"/>
      <c r="N368" s="1069"/>
      <c r="O368" s="1069"/>
      <c r="P368" s="1069"/>
      <c r="Q368" s="1069"/>
      <c r="R368" s="1069"/>
      <c r="S368" s="1069"/>
      <c r="T368" s="1069"/>
      <c r="U368" s="1069"/>
      <c r="V368" s="1069"/>
      <c r="W368" s="1069"/>
      <c r="X368" s="1069"/>
      <c r="Y368" s="1069"/>
      <c r="Z368" s="1069"/>
      <c r="AA368" s="1069"/>
      <c r="AB368" s="1111"/>
      <c r="AC368" s="1111"/>
      <c r="AD368" s="1111"/>
      <c r="AE368" s="1111"/>
      <c r="AF368" s="1069"/>
      <c r="AG368" s="1069"/>
      <c r="AH368" s="1069"/>
      <c r="AI368" s="1069"/>
      <c r="AJ368" s="1069"/>
      <c r="AK368" s="1069"/>
      <c r="AL368" s="1069"/>
      <c r="AM368" s="1069"/>
      <c r="AN368" s="1069"/>
      <c r="AO368" s="1069"/>
      <c r="AP368" s="1069"/>
      <c r="AQ368" s="1069"/>
      <c r="AR368" s="1069"/>
      <c r="AS368" s="1069"/>
      <c r="AT368" s="1069"/>
      <c r="AU368" s="1069"/>
      <c r="AV368" s="1069"/>
      <c r="AW368" s="1069"/>
      <c r="AX368" s="1070"/>
      <c r="AY368" s="1069"/>
      <c r="AZ368" s="1069"/>
      <c r="BA368" s="1069"/>
      <c r="BB368" s="1069"/>
      <c r="BC368" s="1069"/>
      <c r="BD368" s="1069"/>
      <c r="BE368" s="1069"/>
      <c r="BF368" s="1069"/>
      <c r="BG368" s="1069"/>
      <c r="BH368" s="1069"/>
      <c r="BI368" s="1069"/>
      <c r="BJ368" s="1069"/>
      <c r="BK368" s="1069"/>
      <c r="BL368" s="1069"/>
      <c r="BM368" s="1069"/>
      <c r="BN368" s="1069"/>
      <c r="BO368" s="1069"/>
      <c r="BP368" s="1069"/>
      <c r="BQ368" s="1069"/>
      <c r="BR368" s="1069"/>
      <c r="BS368" s="1111"/>
      <c r="BT368" s="1069"/>
      <c r="BU368" s="1069"/>
      <c r="BV368" s="1069"/>
      <c r="BW368" s="1069"/>
      <c r="BX368" s="1069"/>
      <c r="BY368" s="1069"/>
      <c r="BZ368" s="1069"/>
      <c r="CA368" s="1069"/>
      <c r="CB368" s="1069"/>
      <c r="CC368" s="1069"/>
      <c r="CD368" s="1069"/>
      <c r="CE368" s="1069"/>
      <c r="CF368" s="1069"/>
      <c r="CG368" s="1069"/>
      <c r="CH368" s="1069"/>
      <c r="CI368" s="1069"/>
      <c r="CJ368" s="1069"/>
      <c r="CK368" s="1069"/>
      <c r="CL368" s="1069"/>
      <c r="CM368" s="1111"/>
      <c r="CN368" s="1111"/>
    </row>
    <row r="369" spans="2:92" x14ac:dyDescent="0.2">
      <c r="B369" s="1068"/>
      <c r="I369" s="1069"/>
      <c r="J369" s="1069"/>
      <c r="K369" s="1069"/>
      <c r="L369" s="1069"/>
      <c r="M369" s="1069"/>
      <c r="N369" s="1069"/>
      <c r="O369" s="1069"/>
      <c r="P369" s="1069"/>
      <c r="Q369" s="1069"/>
      <c r="R369" s="1069"/>
      <c r="S369" s="1069"/>
      <c r="T369" s="1069"/>
      <c r="U369" s="1069"/>
      <c r="V369" s="1069"/>
      <c r="W369" s="1069"/>
      <c r="X369" s="1069"/>
      <c r="Y369" s="1069"/>
      <c r="Z369" s="1069"/>
      <c r="AA369" s="1069"/>
      <c r="AB369" s="1111"/>
      <c r="AC369" s="1111"/>
      <c r="AD369" s="1111"/>
      <c r="AE369" s="1111"/>
      <c r="AF369" s="1069"/>
      <c r="AG369" s="1069"/>
      <c r="AH369" s="1069"/>
      <c r="AI369" s="1069"/>
      <c r="AJ369" s="1069"/>
      <c r="AK369" s="1069"/>
      <c r="AL369" s="1069"/>
      <c r="AM369" s="1069"/>
      <c r="AN369" s="1069"/>
      <c r="AO369" s="1069"/>
      <c r="AP369" s="1069"/>
      <c r="AQ369" s="1069"/>
      <c r="AR369" s="1069"/>
      <c r="AS369" s="1069"/>
      <c r="AT369" s="1069"/>
      <c r="AU369" s="1069"/>
      <c r="AV369" s="1069"/>
      <c r="AW369" s="1069"/>
      <c r="AX369" s="1070"/>
      <c r="AY369" s="1069"/>
      <c r="AZ369" s="1069"/>
      <c r="BA369" s="1069"/>
      <c r="BB369" s="1069"/>
      <c r="BC369" s="1069"/>
      <c r="BD369" s="1069"/>
      <c r="BE369" s="1069"/>
      <c r="BF369" s="1069"/>
      <c r="BG369" s="1069"/>
      <c r="BH369" s="1069"/>
      <c r="BI369" s="1069"/>
      <c r="BJ369" s="1069"/>
      <c r="BK369" s="1069"/>
      <c r="BL369" s="1069"/>
      <c r="BM369" s="1069"/>
      <c r="BN369" s="1069"/>
      <c r="BO369" s="1069"/>
      <c r="BP369" s="1069"/>
      <c r="BQ369" s="1069"/>
      <c r="BR369" s="1069"/>
      <c r="BS369" s="1111"/>
      <c r="BT369" s="1069"/>
      <c r="BU369" s="1069"/>
      <c r="BV369" s="1069"/>
      <c r="BW369" s="1069"/>
      <c r="BX369" s="1069"/>
      <c r="BY369" s="1069"/>
      <c r="BZ369" s="1069"/>
      <c r="CA369" s="1069"/>
      <c r="CB369" s="1069"/>
      <c r="CC369" s="1069"/>
      <c r="CD369" s="1069"/>
      <c r="CE369" s="1069"/>
      <c r="CF369" s="1069"/>
      <c r="CG369" s="1069"/>
      <c r="CH369" s="1069"/>
      <c r="CI369" s="1069"/>
      <c r="CJ369" s="1069"/>
      <c r="CK369" s="1069"/>
      <c r="CL369" s="1069"/>
      <c r="CM369" s="1111"/>
      <c r="CN369" s="1111"/>
    </row>
    <row r="370" spans="2:92" x14ac:dyDescent="0.2">
      <c r="B370" s="1068"/>
      <c r="I370" s="1069"/>
      <c r="J370" s="1069"/>
      <c r="K370" s="1069"/>
      <c r="L370" s="1069"/>
      <c r="M370" s="1069"/>
      <c r="N370" s="1069"/>
      <c r="O370" s="1069"/>
      <c r="P370" s="1069"/>
      <c r="Q370" s="1069"/>
      <c r="R370" s="1069"/>
      <c r="S370" s="1069"/>
      <c r="T370" s="1069"/>
      <c r="U370" s="1069"/>
      <c r="V370" s="1069"/>
      <c r="W370" s="1069"/>
      <c r="X370" s="1069"/>
      <c r="Y370" s="1069"/>
      <c r="Z370" s="1069"/>
      <c r="AA370" s="1069"/>
      <c r="AB370" s="1111"/>
      <c r="AC370" s="1111"/>
      <c r="AD370" s="1111"/>
      <c r="AE370" s="1111"/>
      <c r="AF370" s="1069"/>
      <c r="AG370" s="1069"/>
      <c r="AH370" s="1069"/>
      <c r="AI370" s="1069"/>
      <c r="AJ370" s="1069"/>
      <c r="AK370" s="1069"/>
      <c r="AL370" s="1069"/>
      <c r="AM370" s="1069"/>
      <c r="AN370" s="1069"/>
      <c r="AO370" s="1069"/>
      <c r="AP370" s="1069"/>
      <c r="AQ370" s="1069"/>
      <c r="AR370" s="1069"/>
      <c r="AS370" s="1069"/>
      <c r="AT370" s="1069"/>
      <c r="AU370" s="1069"/>
      <c r="AV370" s="1069"/>
      <c r="AW370" s="1069"/>
      <c r="AX370" s="1070"/>
      <c r="AY370" s="1069"/>
      <c r="AZ370" s="1069"/>
      <c r="BA370" s="1069"/>
      <c r="BB370" s="1069"/>
      <c r="BC370" s="1069"/>
      <c r="BD370" s="1069"/>
      <c r="BE370" s="1069"/>
      <c r="BF370" s="1069"/>
      <c r="BG370" s="1069"/>
      <c r="BH370" s="1069"/>
      <c r="BI370" s="1069"/>
      <c r="BJ370" s="1069"/>
      <c r="BK370" s="1069"/>
      <c r="BL370" s="1069"/>
      <c r="BM370" s="1069"/>
      <c r="BN370" s="1069"/>
      <c r="BO370" s="1069"/>
      <c r="BP370" s="1069"/>
      <c r="BQ370" s="1069"/>
      <c r="BR370" s="1069"/>
      <c r="BS370" s="1111"/>
      <c r="BT370" s="1069"/>
      <c r="BU370" s="1069"/>
      <c r="BV370" s="1069"/>
      <c r="BW370" s="1069"/>
      <c r="BX370" s="1069"/>
      <c r="BY370" s="1069"/>
      <c r="BZ370" s="1069"/>
      <c r="CA370" s="1069"/>
      <c r="CB370" s="1069"/>
      <c r="CC370" s="1069"/>
      <c r="CD370" s="1069"/>
      <c r="CE370" s="1069"/>
      <c r="CF370" s="1069"/>
      <c r="CG370" s="1069"/>
      <c r="CH370" s="1069"/>
      <c r="CI370" s="1069"/>
      <c r="CJ370" s="1069"/>
      <c r="CK370" s="1069"/>
      <c r="CL370" s="1069"/>
      <c r="CM370" s="1111"/>
      <c r="CN370" s="1111"/>
    </row>
    <row r="371" spans="2:92" x14ac:dyDescent="0.2">
      <c r="B371" s="1068"/>
      <c r="I371" s="1069"/>
      <c r="J371" s="1069"/>
      <c r="K371" s="1069"/>
      <c r="L371" s="1069"/>
      <c r="M371" s="1069"/>
      <c r="N371" s="1069"/>
      <c r="O371" s="1069"/>
      <c r="P371" s="1069"/>
      <c r="Q371" s="1069"/>
      <c r="R371" s="1069"/>
      <c r="S371" s="1069"/>
      <c r="T371" s="1069"/>
      <c r="U371" s="1069"/>
      <c r="V371" s="1069"/>
      <c r="W371" s="1069"/>
      <c r="X371" s="1069"/>
      <c r="Y371" s="1069"/>
      <c r="Z371" s="1069"/>
      <c r="AA371" s="1069"/>
      <c r="AB371" s="1111"/>
      <c r="AC371" s="1111"/>
      <c r="AD371" s="1111"/>
      <c r="AE371" s="1111"/>
      <c r="AF371" s="1069"/>
      <c r="AG371" s="1069"/>
      <c r="AH371" s="1069"/>
      <c r="AI371" s="1069"/>
      <c r="AJ371" s="1069"/>
      <c r="AK371" s="1069"/>
      <c r="AL371" s="1069"/>
      <c r="AM371" s="1069"/>
      <c r="AN371" s="1069"/>
      <c r="AO371" s="1069"/>
      <c r="AP371" s="1069"/>
      <c r="AQ371" s="1069"/>
      <c r="AR371" s="1069"/>
      <c r="AS371" s="1069"/>
      <c r="AT371" s="1069"/>
      <c r="AU371" s="1069"/>
      <c r="AV371" s="1069"/>
      <c r="AW371" s="1069"/>
      <c r="AX371" s="1070"/>
      <c r="AY371" s="1069"/>
      <c r="AZ371" s="1069"/>
      <c r="BA371" s="1069"/>
      <c r="BB371" s="1069"/>
      <c r="BC371" s="1069"/>
      <c r="BD371" s="1069"/>
      <c r="BE371" s="1069"/>
      <c r="BF371" s="1069"/>
      <c r="BG371" s="1069"/>
      <c r="BH371" s="1069"/>
      <c r="BI371" s="1069"/>
      <c r="BJ371" s="1069"/>
      <c r="BK371" s="1069"/>
      <c r="BL371" s="1069"/>
      <c r="BM371" s="1069"/>
      <c r="BN371" s="1069"/>
      <c r="BO371" s="1069"/>
      <c r="BP371" s="1069"/>
      <c r="BQ371" s="1069"/>
      <c r="BR371" s="1069"/>
      <c r="BS371" s="1111"/>
      <c r="BT371" s="1069"/>
      <c r="BU371" s="1069"/>
      <c r="BV371" s="1069"/>
      <c r="BW371" s="1069"/>
      <c r="BX371" s="1069"/>
      <c r="BY371" s="1069"/>
      <c r="BZ371" s="1069"/>
      <c r="CA371" s="1069"/>
      <c r="CB371" s="1069"/>
      <c r="CC371" s="1069"/>
      <c r="CD371" s="1069"/>
      <c r="CE371" s="1069"/>
      <c r="CF371" s="1069"/>
      <c r="CG371" s="1069"/>
      <c r="CH371" s="1069"/>
      <c r="CI371" s="1069"/>
      <c r="CJ371" s="1069"/>
      <c r="CK371" s="1069"/>
      <c r="CL371" s="1069"/>
      <c r="CM371" s="1111"/>
      <c r="CN371" s="1111"/>
    </row>
    <row r="372" spans="2:92" x14ac:dyDescent="0.2">
      <c r="B372" s="1068"/>
      <c r="I372" s="1069"/>
      <c r="J372" s="1069"/>
      <c r="K372" s="1069"/>
      <c r="L372" s="1069"/>
      <c r="M372" s="1069"/>
      <c r="N372" s="1069"/>
      <c r="O372" s="1069"/>
      <c r="P372" s="1069"/>
      <c r="Q372" s="1069"/>
      <c r="R372" s="1069"/>
      <c r="S372" s="1069"/>
      <c r="T372" s="1069"/>
      <c r="U372" s="1069"/>
      <c r="V372" s="1069"/>
      <c r="W372" s="1069"/>
      <c r="X372" s="1069"/>
      <c r="Y372" s="1069"/>
      <c r="Z372" s="1069"/>
      <c r="AA372" s="1069"/>
      <c r="AB372" s="1111"/>
      <c r="AC372" s="1111"/>
      <c r="AD372" s="1111"/>
      <c r="AE372" s="1111"/>
      <c r="AF372" s="1069"/>
      <c r="AG372" s="1069"/>
      <c r="AH372" s="1069"/>
      <c r="AI372" s="1069"/>
      <c r="AJ372" s="1069"/>
      <c r="AK372" s="1069"/>
      <c r="AL372" s="1069"/>
      <c r="AM372" s="1069"/>
      <c r="AN372" s="1069"/>
      <c r="AO372" s="1069"/>
      <c r="AP372" s="1069"/>
      <c r="AQ372" s="1069"/>
      <c r="AR372" s="1069"/>
      <c r="AS372" s="1069"/>
      <c r="AT372" s="1069"/>
      <c r="AU372" s="1069"/>
      <c r="AV372" s="1069"/>
      <c r="AW372" s="1069"/>
      <c r="AX372" s="1070"/>
      <c r="AY372" s="1069"/>
      <c r="AZ372" s="1069"/>
      <c r="BA372" s="1069"/>
      <c r="BB372" s="1069"/>
      <c r="BC372" s="1069"/>
      <c r="BD372" s="1069"/>
      <c r="BE372" s="1069"/>
      <c r="BF372" s="1069"/>
      <c r="BG372" s="1069"/>
      <c r="BH372" s="1069"/>
      <c r="BI372" s="1069"/>
      <c r="BJ372" s="1069"/>
      <c r="BK372" s="1069"/>
      <c r="BL372" s="1069"/>
      <c r="BM372" s="1069"/>
      <c r="BN372" s="1069"/>
      <c r="BO372" s="1069"/>
      <c r="BP372" s="1069"/>
      <c r="BQ372" s="1069"/>
      <c r="BR372" s="1069"/>
      <c r="BS372" s="1111"/>
      <c r="BT372" s="1069"/>
      <c r="BU372" s="1069"/>
      <c r="BV372" s="1069"/>
      <c r="BW372" s="1069"/>
      <c r="BX372" s="1069"/>
      <c r="BY372" s="1069"/>
      <c r="BZ372" s="1069"/>
      <c r="CA372" s="1069"/>
      <c r="CB372" s="1069"/>
      <c r="CC372" s="1069"/>
      <c r="CD372" s="1069"/>
      <c r="CE372" s="1069"/>
      <c r="CF372" s="1069"/>
      <c r="CG372" s="1069"/>
      <c r="CH372" s="1069"/>
      <c r="CI372" s="1069"/>
      <c r="CJ372" s="1069"/>
      <c r="CK372" s="1069"/>
      <c r="CL372" s="1069"/>
      <c r="CM372" s="1111"/>
      <c r="CN372" s="1111"/>
    </row>
    <row r="373" spans="2:92" x14ac:dyDescent="0.2">
      <c r="B373" s="1068"/>
      <c r="I373" s="1069"/>
      <c r="J373" s="1069"/>
      <c r="K373" s="1069"/>
      <c r="L373" s="1069"/>
      <c r="M373" s="1069"/>
      <c r="N373" s="1069"/>
      <c r="O373" s="1069"/>
      <c r="P373" s="1069"/>
      <c r="Q373" s="1069"/>
      <c r="R373" s="1069"/>
      <c r="S373" s="1069"/>
      <c r="T373" s="1069"/>
      <c r="U373" s="1069"/>
      <c r="V373" s="1069"/>
      <c r="W373" s="1069"/>
      <c r="X373" s="1069"/>
      <c r="Y373" s="1069"/>
      <c r="Z373" s="1069"/>
      <c r="AA373" s="1069"/>
      <c r="AB373" s="1111"/>
      <c r="AC373" s="1111"/>
      <c r="AD373" s="1111"/>
      <c r="AE373" s="1111"/>
      <c r="AF373" s="1069"/>
      <c r="AG373" s="1069"/>
      <c r="AH373" s="1069"/>
      <c r="AI373" s="1069"/>
      <c r="AJ373" s="1069"/>
      <c r="AK373" s="1069"/>
      <c r="AL373" s="1069"/>
      <c r="AM373" s="1069"/>
      <c r="AN373" s="1069"/>
      <c r="AO373" s="1069"/>
      <c r="AP373" s="1069"/>
      <c r="AQ373" s="1069"/>
      <c r="AR373" s="1069"/>
      <c r="AS373" s="1069"/>
      <c r="AT373" s="1069"/>
      <c r="AU373" s="1069"/>
      <c r="AV373" s="1069"/>
      <c r="AW373" s="1069"/>
      <c r="AX373" s="1070"/>
      <c r="AY373" s="1069"/>
      <c r="AZ373" s="1069"/>
      <c r="BA373" s="1069"/>
      <c r="BB373" s="1069"/>
      <c r="BC373" s="1069"/>
      <c r="BD373" s="1069"/>
      <c r="BE373" s="1069"/>
      <c r="BF373" s="1069"/>
      <c r="BG373" s="1069"/>
      <c r="BH373" s="1069"/>
      <c r="BI373" s="1069"/>
      <c r="BJ373" s="1069"/>
      <c r="BK373" s="1069"/>
      <c r="BL373" s="1069"/>
      <c r="BM373" s="1069"/>
      <c r="BN373" s="1069"/>
      <c r="BO373" s="1069"/>
      <c r="BP373" s="1069"/>
      <c r="BQ373" s="1069"/>
      <c r="BR373" s="1069"/>
      <c r="BS373" s="1111"/>
      <c r="BT373" s="1069"/>
      <c r="BU373" s="1069"/>
      <c r="BV373" s="1069"/>
      <c r="BW373" s="1069"/>
      <c r="BX373" s="1069"/>
      <c r="BY373" s="1069"/>
      <c r="BZ373" s="1069"/>
      <c r="CA373" s="1069"/>
      <c r="CB373" s="1069"/>
      <c r="CC373" s="1069"/>
      <c r="CD373" s="1069"/>
      <c r="CE373" s="1069"/>
      <c r="CF373" s="1069"/>
      <c r="CG373" s="1069"/>
      <c r="CH373" s="1069"/>
      <c r="CI373" s="1069"/>
      <c r="CJ373" s="1069"/>
      <c r="CK373" s="1069"/>
      <c r="CL373" s="1069"/>
      <c r="CM373" s="1111"/>
      <c r="CN373" s="1111"/>
    </row>
    <row r="374" spans="2:92" x14ac:dyDescent="0.2">
      <c r="B374" s="1068"/>
      <c r="I374" s="1069"/>
      <c r="J374" s="1069"/>
      <c r="K374" s="1069"/>
      <c r="L374" s="1069"/>
      <c r="M374" s="1069"/>
      <c r="N374" s="1069"/>
      <c r="O374" s="1069"/>
      <c r="P374" s="1069"/>
      <c r="Q374" s="1069"/>
      <c r="R374" s="1069"/>
      <c r="S374" s="1069"/>
      <c r="T374" s="1069"/>
      <c r="U374" s="1069"/>
      <c r="V374" s="1069"/>
      <c r="W374" s="1069"/>
      <c r="X374" s="1069"/>
      <c r="Y374" s="1069"/>
      <c r="Z374" s="1069"/>
      <c r="AA374" s="1069"/>
      <c r="AB374" s="1111"/>
      <c r="AC374" s="1111"/>
      <c r="AD374" s="1111"/>
      <c r="AE374" s="1111"/>
      <c r="AF374" s="1069"/>
      <c r="AG374" s="1069"/>
      <c r="AH374" s="1069"/>
      <c r="AI374" s="1069"/>
      <c r="AJ374" s="1069"/>
      <c r="AK374" s="1069"/>
      <c r="AL374" s="1069"/>
      <c r="AM374" s="1069"/>
      <c r="AN374" s="1069"/>
      <c r="AO374" s="1069"/>
      <c r="AP374" s="1069"/>
      <c r="AQ374" s="1069"/>
      <c r="AR374" s="1069"/>
      <c r="AS374" s="1069"/>
      <c r="AT374" s="1069"/>
      <c r="AU374" s="1069"/>
      <c r="AV374" s="1069"/>
      <c r="AW374" s="1069"/>
      <c r="AX374" s="1070"/>
      <c r="AY374" s="1069"/>
      <c r="AZ374" s="1069"/>
      <c r="BA374" s="1069"/>
      <c r="BB374" s="1069"/>
      <c r="BC374" s="1069"/>
      <c r="BD374" s="1069"/>
      <c r="BE374" s="1069"/>
      <c r="BF374" s="1069"/>
      <c r="BG374" s="1069"/>
      <c r="BH374" s="1069"/>
      <c r="BI374" s="1069"/>
      <c r="BJ374" s="1069"/>
      <c r="BK374" s="1069"/>
      <c r="BL374" s="1069"/>
      <c r="BM374" s="1069"/>
      <c r="BN374" s="1069"/>
      <c r="BO374" s="1069"/>
      <c r="BP374" s="1069"/>
      <c r="BQ374" s="1069"/>
      <c r="BR374" s="1069"/>
      <c r="BS374" s="1111"/>
      <c r="BT374" s="1069"/>
      <c r="BU374" s="1069"/>
      <c r="BV374" s="1069"/>
      <c r="BW374" s="1069"/>
      <c r="BX374" s="1069"/>
      <c r="BY374" s="1069"/>
      <c r="BZ374" s="1069"/>
      <c r="CA374" s="1069"/>
      <c r="CB374" s="1069"/>
      <c r="CC374" s="1069"/>
      <c r="CD374" s="1069"/>
      <c r="CE374" s="1069"/>
      <c r="CF374" s="1069"/>
      <c r="CG374" s="1069"/>
      <c r="CH374" s="1069"/>
      <c r="CI374" s="1069"/>
      <c r="CJ374" s="1069"/>
      <c r="CK374" s="1069"/>
      <c r="CL374" s="1069"/>
      <c r="CM374" s="1111"/>
      <c r="CN374" s="1111"/>
    </row>
    <row r="375" spans="2:92" x14ac:dyDescent="0.2">
      <c r="B375" s="1068"/>
      <c r="I375" s="1069"/>
      <c r="J375" s="1069"/>
      <c r="K375" s="1069"/>
      <c r="L375" s="1069"/>
      <c r="M375" s="1069"/>
      <c r="N375" s="1069"/>
      <c r="O375" s="1069"/>
      <c r="P375" s="1069"/>
      <c r="Q375" s="1069"/>
      <c r="R375" s="1069"/>
      <c r="S375" s="1069"/>
      <c r="T375" s="1069"/>
      <c r="U375" s="1069"/>
      <c r="V375" s="1069"/>
      <c r="W375" s="1069"/>
      <c r="X375" s="1069"/>
      <c r="Y375" s="1069"/>
      <c r="Z375" s="1069"/>
      <c r="AA375" s="1069"/>
      <c r="AB375" s="1111"/>
      <c r="AC375" s="1111"/>
      <c r="AD375" s="1111"/>
      <c r="AE375" s="1111"/>
      <c r="AF375" s="1069"/>
      <c r="AG375" s="1069"/>
      <c r="AH375" s="1069"/>
      <c r="AI375" s="1069"/>
      <c r="AJ375" s="1069"/>
      <c r="AK375" s="1069"/>
      <c r="AL375" s="1069"/>
      <c r="AM375" s="1069"/>
      <c r="AN375" s="1069"/>
      <c r="AO375" s="1069"/>
      <c r="AP375" s="1069"/>
      <c r="AQ375" s="1069"/>
      <c r="AR375" s="1069"/>
      <c r="AS375" s="1069"/>
      <c r="AT375" s="1069"/>
      <c r="AU375" s="1069"/>
      <c r="AV375" s="1069"/>
      <c r="AW375" s="1069"/>
      <c r="AX375" s="1070"/>
      <c r="AY375" s="1069"/>
      <c r="AZ375" s="1069"/>
      <c r="BA375" s="1069"/>
      <c r="BB375" s="1069"/>
      <c r="BC375" s="1069"/>
      <c r="BD375" s="1069"/>
      <c r="BE375" s="1069"/>
      <c r="BF375" s="1069"/>
      <c r="BG375" s="1069"/>
      <c r="BH375" s="1069"/>
      <c r="BI375" s="1069"/>
      <c r="BJ375" s="1069"/>
      <c r="BK375" s="1069"/>
      <c r="BL375" s="1069"/>
      <c r="BM375" s="1069"/>
      <c r="BN375" s="1069"/>
      <c r="BO375" s="1069"/>
      <c r="BP375" s="1069"/>
      <c r="BQ375" s="1069"/>
      <c r="BR375" s="1069"/>
      <c r="BS375" s="1111"/>
      <c r="BT375" s="1069"/>
      <c r="BU375" s="1069"/>
      <c r="BV375" s="1069"/>
      <c r="BW375" s="1069"/>
      <c r="BX375" s="1069"/>
      <c r="BY375" s="1069"/>
      <c r="BZ375" s="1069"/>
      <c r="CA375" s="1069"/>
      <c r="CB375" s="1069"/>
      <c r="CC375" s="1069"/>
      <c r="CD375" s="1069"/>
      <c r="CE375" s="1069"/>
      <c r="CF375" s="1069"/>
      <c r="CG375" s="1069"/>
      <c r="CH375" s="1069"/>
      <c r="CI375" s="1069"/>
      <c r="CJ375" s="1069"/>
      <c r="CK375" s="1069"/>
      <c r="CL375" s="1069"/>
      <c r="CM375" s="1111"/>
      <c r="CN375" s="1111"/>
    </row>
    <row r="376" spans="2:92" x14ac:dyDescent="0.2">
      <c r="B376" s="1068"/>
      <c r="I376" s="1069"/>
      <c r="J376" s="1069"/>
      <c r="K376" s="1069"/>
      <c r="L376" s="1069"/>
      <c r="M376" s="1069"/>
      <c r="N376" s="1069"/>
      <c r="O376" s="1069"/>
      <c r="P376" s="1069"/>
      <c r="Q376" s="1069"/>
      <c r="R376" s="1069"/>
      <c r="S376" s="1069"/>
      <c r="T376" s="1069"/>
      <c r="U376" s="1069"/>
      <c r="V376" s="1069"/>
      <c r="W376" s="1069"/>
      <c r="X376" s="1069"/>
      <c r="Y376" s="1069"/>
      <c r="Z376" s="1069"/>
      <c r="AA376" s="1069"/>
      <c r="AB376" s="1111"/>
      <c r="AC376" s="1111"/>
      <c r="AD376" s="1111"/>
      <c r="AE376" s="1111"/>
      <c r="AF376" s="1069"/>
      <c r="AG376" s="1069"/>
      <c r="AH376" s="1069"/>
      <c r="AI376" s="1069"/>
      <c r="AJ376" s="1069"/>
      <c r="AK376" s="1069"/>
      <c r="AL376" s="1069"/>
      <c r="AM376" s="1069"/>
      <c r="AN376" s="1069"/>
      <c r="AO376" s="1069"/>
      <c r="AP376" s="1069"/>
      <c r="AQ376" s="1069"/>
      <c r="AR376" s="1069"/>
      <c r="AS376" s="1069"/>
      <c r="AT376" s="1069"/>
      <c r="AU376" s="1069"/>
      <c r="AV376" s="1069"/>
      <c r="AW376" s="1069"/>
      <c r="AX376" s="1070"/>
      <c r="AY376" s="1069"/>
      <c r="AZ376" s="1069"/>
      <c r="BA376" s="1069"/>
      <c r="BB376" s="1069"/>
      <c r="BC376" s="1069"/>
      <c r="BD376" s="1069"/>
      <c r="BE376" s="1069"/>
      <c r="BF376" s="1069"/>
      <c r="BG376" s="1069"/>
      <c r="BH376" s="1069"/>
      <c r="BI376" s="1069"/>
      <c r="BJ376" s="1069"/>
      <c r="BK376" s="1069"/>
      <c r="BL376" s="1069"/>
      <c r="BM376" s="1069"/>
      <c r="BN376" s="1069"/>
      <c r="BO376" s="1069"/>
      <c r="BP376" s="1069"/>
      <c r="BQ376" s="1069"/>
      <c r="BR376" s="1069"/>
      <c r="BS376" s="1111"/>
      <c r="BT376" s="1069"/>
      <c r="BU376" s="1069"/>
      <c r="BV376" s="1069"/>
      <c r="BW376" s="1069"/>
      <c r="BX376" s="1069"/>
      <c r="BY376" s="1069"/>
      <c r="BZ376" s="1069"/>
      <c r="CA376" s="1069"/>
      <c r="CB376" s="1069"/>
      <c r="CC376" s="1069"/>
      <c r="CD376" s="1069"/>
      <c r="CE376" s="1069"/>
      <c r="CF376" s="1069"/>
      <c r="CG376" s="1069"/>
      <c r="CH376" s="1069"/>
      <c r="CI376" s="1069"/>
      <c r="CJ376" s="1069"/>
      <c r="CK376" s="1069"/>
      <c r="CL376" s="1069"/>
      <c r="CM376" s="1111"/>
      <c r="CN376" s="1111"/>
    </row>
    <row r="377" spans="2:92" x14ac:dyDescent="0.2">
      <c r="B377" s="1068"/>
      <c r="I377" s="1069"/>
      <c r="J377" s="1069"/>
      <c r="K377" s="1069"/>
      <c r="L377" s="1069"/>
      <c r="M377" s="1069"/>
      <c r="N377" s="1069"/>
      <c r="O377" s="1069"/>
      <c r="P377" s="1069"/>
      <c r="Q377" s="1069"/>
      <c r="R377" s="1069"/>
      <c r="S377" s="1069"/>
      <c r="T377" s="1069"/>
      <c r="U377" s="1069"/>
      <c r="V377" s="1069"/>
      <c r="W377" s="1069"/>
      <c r="X377" s="1069"/>
      <c r="Y377" s="1069"/>
      <c r="Z377" s="1069"/>
      <c r="AA377" s="1069"/>
      <c r="AB377" s="1111"/>
      <c r="AC377" s="1111"/>
      <c r="AD377" s="1111"/>
      <c r="AE377" s="1111"/>
      <c r="AF377" s="1069"/>
      <c r="AG377" s="1069"/>
      <c r="AH377" s="1069"/>
      <c r="AI377" s="1069"/>
      <c r="AJ377" s="1069"/>
      <c r="AK377" s="1069"/>
      <c r="AL377" s="1069"/>
      <c r="AM377" s="1069"/>
      <c r="AN377" s="1069"/>
      <c r="AO377" s="1069"/>
      <c r="AP377" s="1069"/>
      <c r="AQ377" s="1069"/>
      <c r="AR377" s="1069"/>
      <c r="AS377" s="1069"/>
      <c r="AT377" s="1069"/>
      <c r="AU377" s="1069"/>
      <c r="AV377" s="1069"/>
      <c r="AW377" s="1069"/>
      <c r="AX377" s="1070"/>
      <c r="AY377" s="1069"/>
      <c r="AZ377" s="1069"/>
      <c r="BA377" s="1069"/>
      <c r="BB377" s="1069"/>
      <c r="BC377" s="1069"/>
      <c r="BD377" s="1069"/>
      <c r="BE377" s="1069"/>
      <c r="BF377" s="1069"/>
      <c r="BG377" s="1069"/>
      <c r="BH377" s="1069"/>
      <c r="BI377" s="1069"/>
      <c r="BJ377" s="1069"/>
      <c r="BK377" s="1069"/>
      <c r="BL377" s="1069"/>
      <c r="BM377" s="1069"/>
      <c r="BN377" s="1069"/>
      <c r="BO377" s="1069"/>
      <c r="BP377" s="1069"/>
      <c r="BQ377" s="1069"/>
      <c r="BR377" s="1069"/>
      <c r="BS377" s="1111"/>
      <c r="BT377" s="1069"/>
      <c r="BU377" s="1069"/>
      <c r="BV377" s="1069"/>
      <c r="BW377" s="1069"/>
      <c r="BX377" s="1069"/>
      <c r="BY377" s="1069"/>
      <c r="BZ377" s="1069"/>
      <c r="CA377" s="1069"/>
      <c r="CB377" s="1069"/>
      <c r="CC377" s="1069"/>
      <c r="CD377" s="1069"/>
      <c r="CE377" s="1069"/>
      <c r="CF377" s="1069"/>
      <c r="CG377" s="1069"/>
      <c r="CH377" s="1069"/>
      <c r="CI377" s="1069"/>
      <c r="CJ377" s="1069"/>
      <c r="CK377" s="1069"/>
      <c r="CL377" s="1069"/>
      <c r="CM377" s="1111"/>
      <c r="CN377" s="1111"/>
    </row>
    <row r="378" spans="2:92" x14ac:dyDescent="0.2">
      <c r="B378" s="1068"/>
      <c r="I378" s="1069"/>
      <c r="J378" s="1069"/>
      <c r="K378" s="1069"/>
      <c r="L378" s="1069"/>
      <c r="M378" s="1069"/>
      <c r="N378" s="1069"/>
      <c r="O378" s="1069"/>
      <c r="P378" s="1069"/>
      <c r="Q378" s="1069"/>
      <c r="R378" s="1069"/>
      <c r="S378" s="1069"/>
      <c r="T378" s="1069"/>
      <c r="U378" s="1069"/>
      <c r="V378" s="1069"/>
      <c r="W378" s="1069"/>
      <c r="X378" s="1069"/>
      <c r="Y378" s="1069"/>
      <c r="Z378" s="1069"/>
      <c r="AA378" s="1069"/>
      <c r="AB378" s="1111"/>
      <c r="AC378" s="1111"/>
      <c r="AD378" s="1111"/>
      <c r="AE378" s="1111"/>
      <c r="AF378" s="1069"/>
      <c r="AG378" s="1069"/>
      <c r="AH378" s="1069"/>
      <c r="AI378" s="1069"/>
      <c r="AJ378" s="1069"/>
      <c r="AK378" s="1069"/>
      <c r="AL378" s="1069"/>
      <c r="AM378" s="1069"/>
      <c r="AN378" s="1069"/>
      <c r="AO378" s="1069"/>
      <c r="AP378" s="1069"/>
      <c r="AQ378" s="1069"/>
      <c r="AR378" s="1069"/>
      <c r="AS378" s="1069"/>
      <c r="AT378" s="1069"/>
      <c r="AU378" s="1069"/>
      <c r="AV378" s="1069"/>
      <c r="AW378" s="1069"/>
      <c r="AX378" s="1070"/>
      <c r="AY378" s="1069"/>
      <c r="AZ378" s="1069"/>
      <c r="BA378" s="1069"/>
      <c r="BB378" s="1069"/>
      <c r="BC378" s="1069"/>
      <c r="BD378" s="1069"/>
      <c r="BE378" s="1069"/>
      <c r="BF378" s="1069"/>
      <c r="BG378" s="1069"/>
      <c r="BH378" s="1069"/>
      <c r="BI378" s="1069"/>
      <c r="BJ378" s="1069"/>
      <c r="BK378" s="1069"/>
      <c r="BL378" s="1069"/>
      <c r="BM378" s="1069"/>
      <c r="BN378" s="1069"/>
      <c r="BO378" s="1069"/>
      <c r="BP378" s="1069"/>
      <c r="BQ378" s="1069"/>
      <c r="BR378" s="1069"/>
      <c r="BS378" s="1111"/>
      <c r="BT378" s="1069"/>
      <c r="BU378" s="1069"/>
      <c r="BV378" s="1069"/>
      <c r="BW378" s="1069"/>
      <c r="BX378" s="1069"/>
      <c r="BY378" s="1069"/>
      <c r="BZ378" s="1069"/>
      <c r="CA378" s="1069"/>
      <c r="CB378" s="1069"/>
      <c r="CC378" s="1069"/>
      <c r="CD378" s="1069"/>
      <c r="CE378" s="1069"/>
      <c r="CF378" s="1069"/>
      <c r="CG378" s="1069"/>
      <c r="CH378" s="1069"/>
      <c r="CI378" s="1069"/>
      <c r="CJ378" s="1069"/>
      <c r="CK378" s="1069"/>
      <c r="CL378" s="1069"/>
      <c r="CM378" s="1111"/>
      <c r="CN378" s="1111"/>
    </row>
    <row r="379" spans="2:92" x14ac:dyDescent="0.2">
      <c r="B379" s="1068"/>
      <c r="I379" s="1069"/>
      <c r="J379" s="1069"/>
      <c r="K379" s="1069"/>
      <c r="L379" s="1069"/>
      <c r="M379" s="1069"/>
      <c r="N379" s="1069"/>
      <c r="O379" s="1069"/>
      <c r="P379" s="1069"/>
      <c r="Q379" s="1069"/>
      <c r="R379" s="1069"/>
      <c r="S379" s="1069"/>
      <c r="T379" s="1069"/>
      <c r="U379" s="1069"/>
      <c r="V379" s="1069"/>
      <c r="W379" s="1069"/>
      <c r="X379" s="1069"/>
      <c r="Y379" s="1069"/>
      <c r="Z379" s="1069"/>
      <c r="AA379" s="1069"/>
      <c r="AB379" s="1111"/>
      <c r="AC379" s="1111"/>
      <c r="AD379" s="1111"/>
      <c r="AE379" s="1111"/>
      <c r="AF379" s="1069"/>
      <c r="AG379" s="1069"/>
      <c r="AH379" s="1069"/>
      <c r="AI379" s="1069"/>
      <c r="AJ379" s="1069"/>
      <c r="AK379" s="1069"/>
      <c r="AL379" s="1069"/>
      <c r="AM379" s="1069"/>
      <c r="AN379" s="1069"/>
      <c r="AO379" s="1069"/>
      <c r="AP379" s="1069"/>
      <c r="AQ379" s="1069"/>
      <c r="AR379" s="1069"/>
      <c r="AS379" s="1069"/>
      <c r="AT379" s="1069"/>
      <c r="AU379" s="1069"/>
      <c r="AV379" s="1069"/>
      <c r="AW379" s="1069"/>
      <c r="AX379" s="1070"/>
      <c r="AY379" s="1069"/>
      <c r="AZ379" s="1069"/>
      <c r="BA379" s="1069"/>
      <c r="BB379" s="1069"/>
      <c r="BC379" s="1069"/>
      <c r="BD379" s="1069"/>
      <c r="BE379" s="1069"/>
      <c r="BF379" s="1069"/>
      <c r="BG379" s="1069"/>
      <c r="BH379" s="1069"/>
      <c r="BI379" s="1069"/>
      <c r="BJ379" s="1069"/>
      <c r="BK379" s="1069"/>
      <c r="BL379" s="1069"/>
      <c r="BM379" s="1069"/>
      <c r="BN379" s="1069"/>
      <c r="BO379" s="1069"/>
      <c r="BP379" s="1069"/>
      <c r="BQ379" s="1069"/>
      <c r="BR379" s="1069"/>
      <c r="BS379" s="1111"/>
      <c r="BT379" s="1069"/>
      <c r="BU379" s="1069"/>
      <c r="BV379" s="1069"/>
      <c r="BW379" s="1069"/>
      <c r="BX379" s="1069"/>
      <c r="BY379" s="1069"/>
      <c r="BZ379" s="1069"/>
      <c r="CA379" s="1069"/>
      <c r="CB379" s="1069"/>
      <c r="CC379" s="1069"/>
      <c r="CD379" s="1069"/>
      <c r="CE379" s="1069"/>
      <c r="CF379" s="1069"/>
      <c r="CG379" s="1069"/>
      <c r="CH379" s="1069"/>
      <c r="CI379" s="1069"/>
      <c r="CJ379" s="1069"/>
      <c r="CK379" s="1069"/>
      <c r="CL379" s="1069"/>
      <c r="CM379" s="1111"/>
      <c r="CN379" s="1111"/>
    </row>
    <row r="380" spans="2:92" x14ac:dyDescent="0.2">
      <c r="B380" s="1068"/>
      <c r="I380" s="1069"/>
      <c r="J380" s="1069"/>
      <c r="K380" s="1069"/>
      <c r="L380" s="1069"/>
      <c r="M380" s="1069"/>
      <c r="N380" s="1069"/>
      <c r="O380" s="1069"/>
      <c r="P380" s="1069"/>
      <c r="Q380" s="1069"/>
      <c r="R380" s="1069"/>
      <c r="S380" s="1069"/>
      <c r="T380" s="1069"/>
      <c r="U380" s="1069"/>
      <c r="V380" s="1069"/>
      <c r="W380" s="1069"/>
      <c r="X380" s="1069"/>
      <c r="Y380" s="1069"/>
      <c r="Z380" s="1069"/>
      <c r="AA380" s="1069"/>
      <c r="AB380" s="1111"/>
      <c r="AC380" s="1111"/>
      <c r="AD380" s="1111"/>
      <c r="AE380" s="1111"/>
      <c r="AF380" s="1069"/>
      <c r="AG380" s="1069"/>
      <c r="AH380" s="1069"/>
      <c r="AI380" s="1069"/>
      <c r="AJ380" s="1069"/>
      <c r="AK380" s="1069"/>
      <c r="AL380" s="1069"/>
      <c r="AM380" s="1069"/>
      <c r="AN380" s="1069"/>
      <c r="AO380" s="1069"/>
      <c r="AP380" s="1069"/>
      <c r="AQ380" s="1069"/>
      <c r="AR380" s="1069"/>
      <c r="AS380" s="1069"/>
      <c r="AT380" s="1069"/>
      <c r="AU380" s="1069"/>
      <c r="AV380" s="1069"/>
      <c r="AW380" s="1069"/>
      <c r="AX380" s="1070"/>
      <c r="AY380" s="1069"/>
      <c r="AZ380" s="1069"/>
      <c r="BA380" s="1069"/>
      <c r="BB380" s="1069"/>
      <c r="BC380" s="1069"/>
      <c r="BD380" s="1069"/>
      <c r="BE380" s="1069"/>
      <c r="BF380" s="1069"/>
      <c r="BG380" s="1069"/>
      <c r="BH380" s="1069"/>
      <c r="BI380" s="1069"/>
      <c r="BJ380" s="1069"/>
      <c r="BK380" s="1069"/>
      <c r="BL380" s="1069"/>
      <c r="BM380" s="1069"/>
      <c r="BN380" s="1069"/>
      <c r="BO380" s="1069"/>
      <c r="BP380" s="1069"/>
      <c r="BQ380" s="1069"/>
      <c r="BR380" s="1069"/>
      <c r="BS380" s="1111"/>
      <c r="BT380" s="1069"/>
      <c r="BU380" s="1069"/>
      <c r="BV380" s="1069"/>
      <c r="BW380" s="1069"/>
      <c r="BX380" s="1069"/>
      <c r="BY380" s="1069"/>
      <c r="BZ380" s="1069"/>
      <c r="CA380" s="1069"/>
      <c r="CB380" s="1069"/>
      <c r="CC380" s="1069"/>
      <c r="CD380" s="1069"/>
      <c r="CE380" s="1069"/>
      <c r="CF380" s="1069"/>
      <c r="CG380" s="1069"/>
      <c r="CH380" s="1069"/>
      <c r="CI380" s="1069"/>
      <c r="CJ380" s="1069"/>
      <c r="CK380" s="1069"/>
      <c r="CL380" s="1069"/>
      <c r="CM380" s="1111"/>
      <c r="CN380" s="1111"/>
    </row>
    <row r="381" spans="2:92" x14ac:dyDescent="0.2">
      <c r="B381" s="1068"/>
      <c r="I381" s="1069"/>
      <c r="J381" s="1069"/>
      <c r="K381" s="1069"/>
      <c r="L381" s="1069"/>
      <c r="M381" s="1069"/>
      <c r="N381" s="1069"/>
      <c r="O381" s="1069"/>
      <c r="P381" s="1069"/>
      <c r="Q381" s="1069"/>
      <c r="R381" s="1069"/>
      <c r="S381" s="1069"/>
      <c r="T381" s="1069"/>
      <c r="U381" s="1069"/>
      <c r="V381" s="1069"/>
      <c r="W381" s="1069"/>
      <c r="X381" s="1069"/>
      <c r="Y381" s="1069"/>
      <c r="Z381" s="1069"/>
      <c r="AA381" s="1069"/>
      <c r="AB381" s="1111"/>
      <c r="AC381" s="1111"/>
      <c r="AD381" s="1111"/>
      <c r="AE381" s="1111"/>
      <c r="AF381" s="1069"/>
      <c r="AG381" s="1069"/>
      <c r="AH381" s="1069"/>
      <c r="AI381" s="1069"/>
      <c r="AJ381" s="1069"/>
      <c r="AK381" s="1069"/>
      <c r="AL381" s="1069"/>
      <c r="AM381" s="1069"/>
      <c r="AN381" s="1069"/>
      <c r="AO381" s="1069"/>
      <c r="AP381" s="1069"/>
      <c r="AQ381" s="1069"/>
      <c r="AR381" s="1069"/>
      <c r="AS381" s="1069"/>
      <c r="AT381" s="1069"/>
      <c r="AU381" s="1069"/>
      <c r="AV381" s="1069"/>
      <c r="AW381" s="1069"/>
      <c r="AX381" s="1070"/>
      <c r="AY381" s="1069"/>
      <c r="AZ381" s="1069"/>
      <c r="BA381" s="1069"/>
      <c r="BB381" s="1069"/>
      <c r="BC381" s="1069"/>
      <c r="BD381" s="1069"/>
      <c r="BE381" s="1069"/>
      <c r="BF381" s="1069"/>
      <c r="BG381" s="1069"/>
      <c r="BH381" s="1069"/>
      <c r="BI381" s="1069"/>
      <c r="BJ381" s="1069"/>
      <c r="BK381" s="1069"/>
      <c r="BL381" s="1069"/>
      <c r="BM381" s="1069"/>
      <c r="BN381" s="1069"/>
      <c r="BO381" s="1069"/>
      <c r="BP381" s="1069"/>
      <c r="BQ381" s="1069"/>
      <c r="BR381" s="1069"/>
      <c r="BS381" s="1111"/>
      <c r="BT381" s="1069"/>
      <c r="BU381" s="1069"/>
      <c r="BV381" s="1069"/>
      <c r="BW381" s="1069"/>
      <c r="BX381" s="1069"/>
      <c r="BY381" s="1069"/>
      <c r="BZ381" s="1069"/>
      <c r="CA381" s="1069"/>
      <c r="CB381" s="1069"/>
      <c r="CC381" s="1069"/>
      <c r="CD381" s="1069"/>
      <c r="CE381" s="1069"/>
      <c r="CF381" s="1069"/>
      <c r="CG381" s="1069"/>
      <c r="CH381" s="1069"/>
      <c r="CI381" s="1069"/>
      <c r="CJ381" s="1069"/>
      <c r="CK381" s="1069"/>
      <c r="CL381" s="1069"/>
      <c r="CM381" s="1111"/>
      <c r="CN381" s="1111"/>
    </row>
    <row r="382" spans="2:92" x14ac:dyDescent="0.2">
      <c r="B382" s="1068"/>
      <c r="I382" s="1069"/>
      <c r="J382" s="1069"/>
      <c r="K382" s="1069"/>
      <c r="L382" s="1069"/>
      <c r="M382" s="1069"/>
      <c r="N382" s="1069"/>
      <c r="O382" s="1069"/>
      <c r="P382" s="1069"/>
      <c r="Q382" s="1069"/>
      <c r="R382" s="1069"/>
      <c r="S382" s="1069"/>
      <c r="T382" s="1069"/>
      <c r="U382" s="1069"/>
      <c r="V382" s="1069"/>
      <c r="W382" s="1069"/>
      <c r="X382" s="1069"/>
      <c r="Y382" s="1069"/>
      <c r="Z382" s="1069"/>
      <c r="AA382" s="1069"/>
      <c r="AB382" s="1111"/>
      <c r="AC382" s="1111"/>
      <c r="AD382" s="1111"/>
      <c r="AE382" s="1111"/>
      <c r="AF382" s="1069"/>
      <c r="AG382" s="1069"/>
      <c r="AH382" s="1069"/>
      <c r="AI382" s="1069"/>
      <c r="AJ382" s="1069"/>
      <c r="AK382" s="1069"/>
      <c r="AL382" s="1069"/>
      <c r="AM382" s="1069"/>
      <c r="AN382" s="1069"/>
      <c r="AO382" s="1069"/>
      <c r="AP382" s="1069"/>
      <c r="AQ382" s="1069"/>
      <c r="AR382" s="1069"/>
      <c r="AS382" s="1069"/>
      <c r="AT382" s="1069"/>
      <c r="AU382" s="1069"/>
      <c r="AV382" s="1069"/>
      <c r="AW382" s="1069"/>
      <c r="AX382" s="1070"/>
      <c r="AY382" s="1069"/>
      <c r="AZ382" s="1069"/>
      <c r="BA382" s="1069"/>
      <c r="BB382" s="1069"/>
      <c r="BC382" s="1069"/>
      <c r="BD382" s="1069"/>
      <c r="BE382" s="1069"/>
      <c r="BF382" s="1069"/>
      <c r="BG382" s="1069"/>
      <c r="BH382" s="1069"/>
      <c r="BI382" s="1069"/>
      <c r="BJ382" s="1069"/>
      <c r="BK382" s="1069"/>
      <c r="BL382" s="1069"/>
      <c r="BM382" s="1069"/>
      <c r="BN382" s="1069"/>
      <c r="BO382" s="1069"/>
      <c r="BP382" s="1069"/>
      <c r="BQ382" s="1069"/>
      <c r="BR382" s="1069"/>
      <c r="BS382" s="1111"/>
      <c r="BT382" s="1069"/>
      <c r="BU382" s="1069"/>
      <c r="BV382" s="1069"/>
      <c r="BW382" s="1069"/>
      <c r="BX382" s="1069"/>
      <c r="BY382" s="1069"/>
      <c r="BZ382" s="1069"/>
      <c r="CA382" s="1069"/>
      <c r="CB382" s="1069"/>
      <c r="CC382" s="1069"/>
      <c r="CD382" s="1069"/>
      <c r="CE382" s="1069"/>
      <c r="CF382" s="1069"/>
      <c r="CG382" s="1069"/>
      <c r="CH382" s="1069"/>
      <c r="CI382" s="1069"/>
      <c r="CJ382" s="1069"/>
      <c r="CK382" s="1069"/>
      <c r="CL382" s="1069"/>
      <c r="CM382" s="1111"/>
      <c r="CN382" s="1111"/>
    </row>
    <row r="383" spans="2:92" x14ac:dyDescent="0.2">
      <c r="B383" s="1068"/>
      <c r="I383" s="1069"/>
      <c r="J383" s="1069"/>
      <c r="K383" s="1069"/>
      <c r="L383" s="1069"/>
      <c r="M383" s="1069"/>
      <c r="N383" s="1069"/>
      <c r="O383" s="1069"/>
      <c r="P383" s="1069"/>
      <c r="Q383" s="1069"/>
      <c r="R383" s="1069"/>
      <c r="S383" s="1069"/>
      <c r="T383" s="1069"/>
      <c r="U383" s="1069"/>
      <c r="V383" s="1069"/>
      <c r="W383" s="1069"/>
      <c r="X383" s="1069"/>
      <c r="Y383" s="1069"/>
      <c r="Z383" s="1069"/>
      <c r="AA383" s="1069"/>
      <c r="AB383" s="1111"/>
      <c r="AC383" s="1111"/>
      <c r="AD383" s="1111"/>
      <c r="AE383" s="1111"/>
      <c r="AF383" s="1069"/>
      <c r="AG383" s="1069"/>
      <c r="AH383" s="1069"/>
      <c r="AI383" s="1069"/>
      <c r="AJ383" s="1069"/>
      <c r="AK383" s="1069"/>
      <c r="AL383" s="1069"/>
      <c r="AM383" s="1069"/>
      <c r="AN383" s="1069"/>
      <c r="AO383" s="1069"/>
      <c r="AP383" s="1069"/>
      <c r="AQ383" s="1069"/>
      <c r="AR383" s="1069"/>
      <c r="AS383" s="1069"/>
      <c r="AT383" s="1069"/>
      <c r="AU383" s="1069"/>
      <c r="AV383" s="1069"/>
      <c r="AW383" s="1069"/>
      <c r="AX383" s="1070"/>
      <c r="AY383" s="1069"/>
      <c r="AZ383" s="1069"/>
      <c r="BA383" s="1069"/>
      <c r="BB383" s="1069"/>
      <c r="BC383" s="1069"/>
      <c r="BD383" s="1069"/>
      <c r="BE383" s="1069"/>
      <c r="BF383" s="1069"/>
      <c r="BG383" s="1069"/>
      <c r="BH383" s="1069"/>
      <c r="BI383" s="1069"/>
      <c r="BJ383" s="1069"/>
      <c r="BK383" s="1069"/>
      <c r="BL383" s="1069"/>
      <c r="BM383" s="1069"/>
      <c r="BN383" s="1069"/>
      <c r="BO383" s="1069"/>
      <c r="BP383" s="1069"/>
      <c r="BQ383" s="1069"/>
      <c r="BR383" s="1069"/>
      <c r="BS383" s="1111"/>
      <c r="BT383" s="1069"/>
      <c r="BU383" s="1069"/>
      <c r="BV383" s="1069"/>
      <c r="BW383" s="1069"/>
      <c r="BX383" s="1069"/>
      <c r="BY383" s="1069"/>
      <c r="BZ383" s="1069"/>
      <c r="CA383" s="1069"/>
      <c r="CB383" s="1069"/>
      <c r="CC383" s="1069"/>
      <c r="CD383" s="1069"/>
      <c r="CE383" s="1069"/>
      <c r="CF383" s="1069"/>
      <c r="CG383" s="1069"/>
      <c r="CH383" s="1069"/>
      <c r="CI383" s="1069"/>
      <c r="CJ383" s="1069"/>
      <c r="CK383" s="1069"/>
      <c r="CL383" s="1069"/>
      <c r="CM383" s="1111"/>
      <c r="CN383" s="1111"/>
    </row>
    <row r="384" spans="2:92" x14ac:dyDescent="0.2">
      <c r="B384" s="1068"/>
      <c r="I384" s="1069"/>
      <c r="J384" s="1069"/>
      <c r="K384" s="1069"/>
      <c r="L384" s="1069"/>
      <c r="M384" s="1069"/>
      <c r="N384" s="1069"/>
      <c r="O384" s="1069"/>
      <c r="P384" s="1069"/>
      <c r="Q384" s="1069"/>
      <c r="R384" s="1069"/>
      <c r="S384" s="1069"/>
      <c r="T384" s="1069"/>
      <c r="U384" s="1069"/>
      <c r="V384" s="1069"/>
      <c r="W384" s="1069"/>
      <c r="X384" s="1069"/>
      <c r="Y384" s="1069"/>
      <c r="Z384" s="1069"/>
      <c r="AA384" s="1069"/>
      <c r="AB384" s="1111"/>
      <c r="AC384" s="1111"/>
      <c r="AD384" s="1111"/>
      <c r="AE384" s="1111"/>
      <c r="AF384" s="1069"/>
      <c r="AG384" s="1069"/>
      <c r="AH384" s="1069"/>
      <c r="AI384" s="1069"/>
      <c r="AJ384" s="1069"/>
      <c r="AK384" s="1069"/>
      <c r="AL384" s="1069"/>
      <c r="AM384" s="1069"/>
      <c r="AN384" s="1069"/>
      <c r="AO384" s="1069"/>
      <c r="AP384" s="1069"/>
      <c r="AQ384" s="1069"/>
      <c r="AR384" s="1069"/>
      <c r="AS384" s="1069"/>
      <c r="AT384" s="1069"/>
      <c r="AU384" s="1069"/>
      <c r="AV384" s="1069"/>
      <c r="AW384" s="1069"/>
      <c r="AX384" s="1070"/>
      <c r="AY384" s="1069"/>
      <c r="AZ384" s="1069"/>
      <c r="BA384" s="1069"/>
      <c r="BB384" s="1069"/>
      <c r="BC384" s="1069"/>
      <c r="BD384" s="1069"/>
      <c r="BE384" s="1069"/>
      <c r="BF384" s="1069"/>
      <c r="BG384" s="1069"/>
      <c r="BH384" s="1069"/>
      <c r="BI384" s="1069"/>
      <c r="BJ384" s="1069"/>
      <c r="BK384" s="1069"/>
      <c r="BL384" s="1069"/>
      <c r="BM384" s="1069"/>
      <c r="BN384" s="1069"/>
      <c r="BO384" s="1069"/>
      <c r="BP384" s="1069"/>
      <c r="BQ384" s="1069"/>
      <c r="BR384" s="1069"/>
      <c r="BS384" s="1111"/>
      <c r="BT384" s="1069"/>
      <c r="BU384" s="1069"/>
      <c r="BV384" s="1069"/>
      <c r="BW384" s="1069"/>
      <c r="BX384" s="1069"/>
      <c r="BY384" s="1069"/>
      <c r="BZ384" s="1069"/>
      <c r="CA384" s="1069"/>
      <c r="CB384" s="1069"/>
      <c r="CC384" s="1069"/>
      <c r="CD384" s="1069"/>
      <c r="CE384" s="1069"/>
      <c r="CF384" s="1069"/>
      <c r="CG384" s="1069"/>
      <c r="CH384" s="1069"/>
      <c r="CI384" s="1069"/>
      <c r="CJ384" s="1069"/>
      <c r="CK384" s="1069"/>
      <c r="CL384" s="1069"/>
      <c r="CM384" s="1111"/>
      <c r="CN384" s="1111"/>
    </row>
    <row r="385" spans="2:92" x14ac:dyDescent="0.2">
      <c r="B385" s="1068"/>
      <c r="I385" s="1069"/>
      <c r="J385" s="1069"/>
      <c r="K385" s="1069"/>
      <c r="L385" s="1069"/>
      <c r="M385" s="1069"/>
      <c r="N385" s="1069"/>
      <c r="O385" s="1069"/>
      <c r="P385" s="1069"/>
      <c r="Q385" s="1069"/>
      <c r="R385" s="1069"/>
      <c r="S385" s="1069"/>
      <c r="T385" s="1069"/>
      <c r="U385" s="1069"/>
      <c r="V385" s="1069"/>
      <c r="W385" s="1069"/>
      <c r="X385" s="1069"/>
      <c r="Y385" s="1069"/>
      <c r="Z385" s="1069"/>
      <c r="AA385" s="1069"/>
      <c r="AB385" s="1111"/>
      <c r="AC385" s="1111"/>
      <c r="AD385" s="1111"/>
      <c r="AE385" s="1111"/>
      <c r="AF385" s="1069"/>
      <c r="AG385" s="1069"/>
      <c r="AH385" s="1069"/>
      <c r="AI385" s="1069"/>
      <c r="AJ385" s="1069"/>
      <c r="AK385" s="1069"/>
      <c r="AL385" s="1069"/>
      <c r="AM385" s="1069"/>
      <c r="AN385" s="1069"/>
      <c r="AO385" s="1069"/>
      <c r="AP385" s="1069"/>
      <c r="AQ385" s="1069"/>
      <c r="AR385" s="1069"/>
      <c r="AS385" s="1069"/>
      <c r="AT385" s="1069"/>
      <c r="AU385" s="1069"/>
      <c r="AV385" s="1069"/>
      <c r="AW385" s="1069"/>
      <c r="AX385" s="1070"/>
      <c r="AY385" s="1069"/>
      <c r="AZ385" s="1069"/>
      <c r="BA385" s="1069"/>
      <c r="BB385" s="1069"/>
      <c r="BC385" s="1069"/>
      <c r="BD385" s="1069"/>
      <c r="BE385" s="1069"/>
      <c r="BF385" s="1069"/>
      <c r="BG385" s="1069"/>
      <c r="BH385" s="1069"/>
      <c r="BI385" s="1069"/>
      <c r="BJ385" s="1069"/>
      <c r="BK385" s="1069"/>
      <c r="BL385" s="1069"/>
      <c r="BM385" s="1069"/>
      <c r="BN385" s="1069"/>
      <c r="BO385" s="1069"/>
      <c r="BP385" s="1069"/>
      <c r="BQ385" s="1069"/>
      <c r="BR385" s="1069"/>
      <c r="BS385" s="1111"/>
      <c r="BT385" s="1069"/>
      <c r="BU385" s="1069"/>
      <c r="BV385" s="1069"/>
      <c r="BW385" s="1069"/>
      <c r="BX385" s="1069"/>
      <c r="BY385" s="1069"/>
      <c r="BZ385" s="1069"/>
      <c r="CA385" s="1069"/>
      <c r="CB385" s="1069"/>
      <c r="CC385" s="1069"/>
      <c r="CD385" s="1069"/>
      <c r="CE385" s="1069"/>
      <c r="CF385" s="1069"/>
      <c r="CG385" s="1069"/>
      <c r="CH385" s="1069"/>
      <c r="CI385" s="1069"/>
      <c r="CJ385" s="1069"/>
      <c r="CK385" s="1069"/>
      <c r="CL385" s="1069"/>
      <c r="CM385" s="1111"/>
      <c r="CN385" s="1111"/>
    </row>
    <row r="386" spans="2:92" x14ac:dyDescent="0.2">
      <c r="B386" s="1068"/>
      <c r="I386" s="1069"/>
      <c r="J386" s="1069"/>
      <c r="K386" s="1069"/>
      <c r="L386" s="1069"/>
      <c r="M386" s="1069"/>
      <c r="N386" s="1069"/>
      <c r="O386" s="1069"/>
      <c r="P386" s="1069"/>
      <c r="Q386" s="1069"/>
      <c r="R386" s="1069"/>
      <c r="S386" s="1069"/>
      <c r="T386" s="1069"/>
      <c r="U386" s="1069"/>
      <c r="V386" s="1069"/>
      <c r="W386" s="1069"/>
      <c r="X386" s="1069"/>
      <c r="Y386" s="1069"/>
      <c r="Z386" s="1069"/>
      <c r="AA386" s="1069"/>
      <c r="AB386" s="1111"/>
      <c r="AC386" s="1111"/>
      <c r="AD386" s="1111"/>
      <c r="AE386" s="1111"/>
      <c r="AF386" s="1069"/>
      <c r="AG386" s="1069"/>
      <c r="AH386" s="1069"/>
      <c r="AI386" s="1069"/>
      <c r="AJ386" s="1069"/>
      <c r="AK386" s="1069"/>
      <c r="AL386" s="1069"/>
      <c r="AM386" s="1069"/>
      <c r="AN386" s="1069"/>
      <c r="AO386" s="1069"/>
      <c r="AP386" s="1069"/>
      <c r="AQ386" s="1069"/>
      <c r="AR386" s="1069"/>
      <c r="AS386" s="1069"/>
      <c r="AT386" s="1069"/>
      <c r="AU386" s="1069"/>
      <c r="AV386" s="1069"/>
      <c r="AW386" s="1069"/>
      <c r="AX386" s="1070"/>
      <c r="AY386" s="1069"/>
      <c r="AZ386" s="1069"/>
      <c r="BA386" s="1069"/>
      <c r="BB386" s="1069"/>
      <c r="BC386" s="1069"/>
      <c r="BD386" s="1069"/>
      <c r="BE386" s="1069"/>
      <c r="BF386" s="1069"/>
      <c r="BG386" s="1069"/>
      <c r="BH386" s="1069"/>
      <c r="BI386" s="1069"/>
      <c r="BJ386" s="1069"/>
      <c r="BK386" s="1069"/>
      <c r="BL386" s="1069"/>
      <c r="BM386" s="1069"/>
      <c r="BN386" s="1069"/>
      <c r="BO386" s="1069"/>
      <c r="BP386" s="1069"/>
      <c r="BQ386" s="1069"/>
      <c r="BR386" s="1069"/>
      <c r="BS386" s="1111"/>
      <c r="BT386" s="1069"/>
      <c r="BU386" s="1069"/>
      <c r="BV386" s="1069"/>
      <c r="BW386" s="1069"/>
      <c r="BX386" s="1069"/>
      <c r="BY386" s="1069"/>
      <c r="BZ386" s="1069"/>
      <c r="CA386" s="1069"/>
      <c r="CB386" s="1069"/>
      <c r="CC386" s="1069"/>
      <c r="CD386" s="1069"/>
      <c r="CE386" s="1069"/>
      <c r="CF386" s="1069"/>
      <c r="CG386" s="1069"/>
      <c r="CH386" s="1069"/>
      <c r="CI386" s="1069"/>
      <c r="CJ386" s="1069"/>
      <c r="CK386" s="1069"/>
      <c r="CL386" s="1069"/>
      <c r="CM386" s="1111"/>
      <c r="CN386" s="1111"/>
    </row>
    <row r="387" spans="2:92" x14ac:dyDescent="0.2">
      <c r="B387" s="1068"/>
      <c r="I387" s="1069"/>
      <c r="J387" s="1069"/>
      <c r="K387" s="1069"/>
      <c r="L387" s="1069"/>
      <c r="M387" s="1069"/>
      <c r="N387" s="1069"/>
      <c r="O387" s="1069"/>
      <c r="P387" s="1069"/>
      <c r="Q387" s="1069"/>
      <c r="R387" s="1069"/>
      <c r="S387" s="1069"/>
      <c r="T387" s="1069"/>
      <c r="U387" s="1069"/>
      <c r="V387" s="1069"/>
      <c r="W387" s="1069"/>
      <c r="X387" s="1069"/>
      <c r="Y387" s="1069"/>
      <c r="Z387" s="1069"/>
      <c r="AA387" s="1069"/>
      <c r="AB387" s="1111"/>
      <c r="AC387" s="1111"/>
      <c r="AD387" s="1111"/>
      <c r="AE387" s="1111"/>
      <c r="AF387" s="1069"/>
      <c r="AG387" s="1069"/>
      <c r="AH387" s="1069"/>
      <c r="AI387" s="1069"/>
      <c r="AJ387" s="1069"/>
      <c r="AK387" s="1069"/>
      <c r="AL387" s="1069"/>
      <c r="AM387" s="1069"/>
      <c r="AN387" s="1069"/>
      <c r="AO387" s="1069"/>
      <c r="AP387" s="1069"/>
      <c r="AQ387" s="1069"/>
      <c r="AR387" s="1069"/>
      <c r="AS387" s="1069"/>
      <c r="AT387" s="1069"/>
      <c r="AU387" s="1069"/>
      <c r="AV387" s="1069"/>
      <c r="AW387" s="1069"/>
      <c r="AX387" s="1070"/>
      <c r="AY387" s="1069"/>
      <c r="AZ387" s="1069"/>
      <c r="BA387" s="1069"/>
      <c r="BB387" s="1069"/>
      <c r="BC387" s="1069"/>
      <c r="BD387" s="1069"/>
      <c r="BE387" s="1069"/>
      <c r="BF387" s="1069"/>
      <c r="BG387" s="1069"/>
      <c r="BH387" s="1069"/>
      <c r="BI387" s="1069"/>
      <c r="BJ387" s="1069"/>
      <c r="BK387" s="1069"/>
      <c r="BL387" s="1069"/>
      <c r="BM387" s="1069"/>
      <c r="BN387" s="1069"/>
      <c r="BO387" s="1069"/>
      <c r="BP387" s="1069"/>
      <c r="BQ387" s="1069"/>
      <c r="BR387" s="1069"/>
      <c r="BS387" s="1111"/>
      <c r="BT387" s="1069"/>
      <c r="BU387" s="1069"/>
      <c r="BV387" s="1069"/>
      <c r="BW387" s="1069"/>
      <c r="BX387" s="1069"/>
      <c r="BY387" s="1069"/>
      <c r="BZ387" s="1069"/>
      <c r="CA387" s="1069"/>
      <c r="CB387" s="1069"/>
      <c r="CC387" s="1069"/>
      <c r="CD387" s="1069"/>
      <c r="CE387" s="1069"/>
      <c r="CF387" s="1069"/>
      <c r="CG387" s="1069"/>
      <c r="CH387" s="1069"/>
      <c r="CI387" s="1069"/>
      <c r="CJ387" s="1069"/>
      <c r="CK387" s="1069"/>
      <c r="CL387" s="1069"/>
      <c r="CM387" s="1111"/>
      <c r="CN387" s="1111"/>
    </row>
    <row r="388" spans="2:92" x14ac:dyDescent="0.2">
      <c r="B388" s="1068"/>
      <c r="I388" s="1069"/>
      <c r="J388" s="1069"/>
      <c r="K388" s="1069"/>
      <c r="L388" s="1069"/>
      <c r="M388" s="1069"/>
      <c r="N388" s="1069"/>
      <c r="O388" s="1069"/>
      <c r="P388" s="1069"/>
      <c r="Q388" s="1069"/>
      <c r="R388" s="1069"/>
      <c r="S388" s="1069"/>
      <c r="T388" s="1069"/>
      <c r="U388" s="1069"/>
      <c r="V388" s="1069"/>
      <c r="W388" s="1069"/>
      <c r="X388" s="1069"/>
      <c r="Y388" s="1069"/>
      <c r="Z388" s="1069"/>
      <c r="AA388" s="1069"/>
      <c r="AB388" s="1111"/>
      <c r="AC388" s="1111"/>
      <c r="AD388" s="1111"/>
      <c r="AE388" s="1111"/>
      <c r="AF388" s="1069"/>
      <c r="AG388" s="1069"/>
      <c r="AH388" s="1069"/>
      <c r="AI388" s="1069"/>
      <c r="AJ388" s="1069"/>
      <c r="AK388" s="1069"/>
      <c r="AL388" s="1069"/>
      <c r="AM388" s="1069"/>
      <c r="AN388" s="1069"/>
      <c r="AO388" s="1069"/>
      <c r="AP388" s="1069"/>
      <c r="AQ388" s="1069"/>
      <c r="AR388" s="1069"/>
      <c r="AS388" s="1069"/>
      <c r="AT388" s="1069"/>
      <c r="AU388" s="1069"/>
      <c r="AV388" s="1069"/>
      <c r="AW388" s="1069"/>
      <c r="AX388" s="1070"/>
      <c r="AY388" s="1069"/>
      <c r="AZ388" s="1069"/>
      <c r="BA388" s="1069"/>
      <c r="BB388" s="1069"/>
      <c r="BC388" s="1069"/>
      <c r="BD388" s="1069"/>
      <c r="BE388" s="1069"/>
      <c r="BF388" s="1069"/>
      <c r="BG388" s="1069"/>
      <c r="BH388" s="1069"/>
      <c r="BI388" s="1069"/>
      <c r="BJ388" s="1069"/>
      <c r="BK388" s="1069"/>
      <c r="BL388" s="1069"/>
      <c r="BM388" s="1069"/>
      <c r="BN388" s="1069"/>
      <c r="BO388" s="1069"/>
      <c r="BP388" s="1069"/>
      <c r="BQ388" s="1069"/>
      <c r="BR388" s="1069"/>
      <c r="BS388" s="1111"/>
      <c r="BT388" s="1069"/>
      <c r="BU388" s="1069"/>
      <c r="BV388" s="1069"/>
      <c r="BW388" s="1069"/>
      <c r="BX388" s="1069"/>
      <c r="BY388" s="1069"/>
      <c r="BZ388" s="1069"/>
      <c r="CA388" s="1069"/>
      <c r="CB388" s="1069"/>
      <c r="CC388" s="1069"/>
      <c r="CD388" s="1069"/>
      <c r="CE388" s="1069"/>
      <c r="CF388" s="1069"/>
      <c r="CG388" s="1069"/>
      <c r="CH388" s="1069"/>
      <c r="CI388" s="1069"/>
      <c r="CJ388" s="1069"/>
      <c r="CK388" s="1069"/>
      <c r="CL388" s="1069"/>
      <c r="CM388" s="1111"/>
      <c r="CN388" s="1111"/>
    </row>
    <row r="389" spans="2:92" x14ac:dyDescent="0.2">
      <c r="B389" s="1068"/>
      <c r="I389" s="1069"/>
      <c r="J389" s="1069"/>
      <c r="K389" s="1069"/>
      <c r="L389" s="1069"/>
      <c r="M389" s="1069"/>
      <c r="N389" s="1069"/>
      <c r="O389" s="1069"/>
      <c r="P389" s="1069"/>
      <c r="Q389" s="1069"/>
      <c r="R389" s="1069"/>
      <c r="S389" s="1069"/>
      <c r="T389" s="1069"/>
      <c r="U389" s="1069"/>
      <c r="V389" s="1069"/>
      <c r="W389" s="1069"/>
      <c r="X389" s="1069"/>
      <c r="Y389" s="1069"/>
      <c r="Z389" s="1069"/>
      <c r="AA389" s="1069"/>
      <c r="AB389" s="1111"/>
      <c r="AC389" s="1111"/>
      <c r="AD389" s="1111"/>
      <c r="AE389" s="1111"/>
      <c r="AF389" s="1069"/>
      <c r="AG389" s="1069"/>
      <c r="AH389" s="1069"/>
      <c r="AI389" s="1069"/>
      <c r="AJ389" s="1069"/>
      <c r="AK389" s="1069"/>
      <c r="AL389" s="1069"/>
      <c r="AM389" s="1069"/>
      <c r="AN389" s="1069"/>
      <c r="AO389" s="1069"/>
      <c r="AP389" s="1069"/>
      <c r="AQ389" s="1069"/>
      <c r="AR389" s="1069"/>
      <c r="AS389" s="1069"/>
      <c r="AT389" s="1069"/>
      <c r="AU389" s="1069"/>
      <c r="AV389" s="1069"/>
      <c r="AW389" s="1069"/>
      <c r="AX389" s="1070"/>
      <c r="AY389" s="1069"/>
      <c r="AZ389" s="1069"/>
      <c r="BA389" s="1069"/>
      <c r="BB389" s="1069"/>
      <c r="BC389" s="1069"/>
      <c r="BD389" s="1069"/>
      <c r="BE389" s="1069"/>
      <c r="BF389" s="1069"/>
      <c r="BG389" s="1069"/>
      <c r="BH389" s="1069"/>
      <c r="BI389" s="1069"/>
      <c r="BJ389" s="1069"/>
      <c r="BK389" s="1069"/>
      <c r="BL389" s="1069"/>
      <c r="BM389" s="1069"/>
      <c r="BN389" s="1069"/>
      <c r="BO389" s="1069"/>
      <c r="BP389" s="1069"/>
      <c r="BQ389" s="1069"/>
      <c r="BR389" s="1069"/>
      <c r="BS389" s="1111"/>
      <c r="BT389" s="1069"/>
      <c r="BU389" s="1069"/>
      <c r="BV389" s="1069"/>
      <c r="BW389" s="1069"/>
      <c r="BX389" s="1069"/>
      <c r="BY389" s="1069"/>
      <c r="BZ389" s="1069"/>
      <c r="CA389" s="1069"/>
      <c r="CB389" s="1069"/>
      <c r="CC389" s="1069"/>
      <c r="CD389" s="1069"/>
      <c r="CE389" s="1069"/>
      <c r="CF389" s="1069"/>
      <c r="CG389" s="1069"/>
      <c r="CH389" s="1069"/>
      <c r="CI389" s="1069"/>
      <c r="CJ389" s="1069"/>
      <c r="CK389" s="1069"/>
      <c r="CL389" s="1069"/>
      <c r="CM389" s="1111"/>
      <c r="CN389" s="1111"/>
    </row>
    <row r="390" spans="2:92" x14ac:dyDescent="0.2">
      <c r="B390" s="1068"/>
      <c r="I390" s="1069"/>
      <c r="J390" s="1069"/>
      <c r="K390" s="1069"/>
      <c r="L390" s="1069"/>
      <c r="M390" s="1069"/>
      <c r="N390" s="1069"/>
      <c r="O390" s="1069"/>
      <c r="P390" s="1069"/>
      <c r="Q390" s="1069"/>
      <c r="R390" s="1069"/>
      <c r="S390" s="1069"/>
      <c r="T390" s="1069"/>
      <c r="U390" s="1069"/>
      <c r="V390" s="1069"/>
      <c r="W390" s="1069"/>
      <c r="X390" s="1069"/>
      <c r="Y390" s="1069"/>
      <c r="Z390" s="1069"/>
      <c r="AA390" s="1069"/>
      <c r="AB390" s="1111"/>
      <c r="AC390" s="1111"/>
      <c r="AD390" s="1111"/>
      <c r="AE390" s="1111"/>
      <c r="AF390" s="1069"/>
      <c r="AG390" s="1069"/>
      <c r="AH390" s="1069"/>
      <c r="AI390" s="1069"/>
      <c r="AJ390" s="1069"/>
      <c r="AK390" s="1069"/>
      <c r="AL390" s="1069"/>
      <c r="AM390" s="1069"/>
      <c r="AN390" s="1069"/>
      <c r="AO390" s="1069"/>
      <c r="AP390" s="1069"/>
      <c r="AQ390" s="1069"/>
      <c r="AR390" s="1069"/>
      <c r="AS390" s="1069"/>
      <c r="AT390" s="1069"/>
      <c r="AU390" s="1069"/>
      <c r="AV390" s="1069"/>
      <c r="AW390" s="1069"/>
      <c r="AX390" s="1070"/>
      <c r="AY390" s="1069"/>
      <c r="AZ390" s="1069"/>
      <c r="BA390" s="1069"/>
      <c r="BB390" s="1069"/>
      <c r="BC390" s="1069"/>
      <c r="BD390" s="1069"/>
      <c r="BE390" s="1069"/>
      <c r="BF390" s="1069"/>
      <c r="BG390" s="1069"/>
      <c r="BH390" s="1069"/>
      <c r="BI390" s="1069"/>
      <c r="BJ390" s="1069"/>
      <c r="BK390" s="1069"/>
      <c r="BL390" s="1069"/>
      <c r="BM390" s="1069"/>
      <c r="BN390" s="1069"/>
      <c r="BO390" s="1069"/>
      <c r="BP390" s="1069"/>
      <c r="BQ390" s="1069"/>
      <c r="BR390" s="1069"/>
      <c r="BS390" s="1111"/>
      <c r="BT390" s="1069"/>
      <c r="BU390" s="1069"/>
      <c r="BV390" s="1069"/>
      <c r="BW390" s="1069"/>
      <c r="BX390" s="1069"/>
      <c r="BY390" s="1069"/>
      <c r="BZ390" s="1069"/>
      <c r="CA390" s="1069"/>
      <c r="CB390" s="1069"/>
      <c r="CC390" s="1069"/>
      <c r="CD390" s="1069"/>
      <c r="CE390" s="1069"/>
      <c r="CF390" s="1069"/>
      <c r="CG390" s="1069"/>
      <c r="CH390" s="1069"/>
      <c r="CI390" s="1069"/>
      <c r="CJ390" s="1069"/>
      <c r="CK390" s="1069"/>
      <c r="CL390" s="1069"/>
      <c r="CM390" s="1111"/>
      <c r="CN390" s="1111"/>
    </row>
    <row r="391" spans="2:92" x14ac:dyDescent="0.2">
      <c r="B391" s="1068"/>
      <c r="I391" s="1069"/>
      <c r="J391" s="1069"/>
      <c r="K391" s="1069"/>
      <c r="L391" s="1069"/>
      <c r="M391" s="1069"/>
      <c r="N391" s="1069"/>
      <c r="O391" s="1069"/>
      <c r="P391" s="1069"/>
      <c r="Q391" s="1069"/>
      <c r="R391" s="1069"/>
      <c r="S391" s="1069"/>
      <c r="T391" s="1069"/>
      <c r="U391" s="1069"/>
      <c r="V391" s="1069"/>
      <c r="W391" s="1069"/>
      <c r="X391" s="1069"/>
      <c r="Y391" s="1069"/>
      <c r="Z391" s="1069"/>
      <c r="AA391" s="1069"/>
      <c r="AB391" s="1111"/>
      <c r="AC391" s="1111"/>
      <c r="AD391" s="1111"/>
      <c r="AE391" s="1111"/>
      <c r="AF391" s="1069"/>
      <c r="AG391" s="1069"/>
      <c r="AH391" s="1069"/>
      <c r="AI391" s="1069"/>
      <c r="AJ391" s="1069"/>
      <c r="AK391" s="1069"/>
      <c r="AL391" s="1069"/>
      <c r="AM391" s="1069"/>
      <c r="AN391" s="1069"/>
      <c r="AO391" s="1069"/>
      <c r="AP391" s="1069"/>
      <c r="AQ391" s="1069"/>
      <c r="AR391" s="1069"/>
      <c r="AS391" s="1069"/>
      <c r="AT391" s="1069"/>
      <c r="AU391" s="1069"/>
      <c r="AV391" s="1069"/>
      <c r="AW391" s="1069"/>
      <c r="AX391" s="1070"/>
      <c r="AY391" s="1069"/>
      <c r="AZ391" s="1069"/>
      <c r="BA391" s="1069"/>
      <c r="BB391" s="1069"/>
      <c r="BC391" s="1069"/>
      <c r="BD391" s="1069"/>
      <c r="BE391" s="1069"/>
      <c r="BF391" s="1069"/>
      <c r="BG391" s="1069"/>
      <c r="BH391" s="1069"/>
      <c r="BI391" s="1069"/>
      <c r="BJ391" s="1069"/>
      <c r="BK391" s="1069"/>
      <c r="BL391" s="1069"/>
      <c r="BM391" s="1069"/>
      <c r="BN391" s="1069"/>
      <c r="BO391" s="1069"/>
      <c r="BP391" s="1069"/>
      <c r="BQ391" s="1069"/>
      <c r="BR391" s="1069"/>
      <c r="BS391" s="1111"/>
      <c r="BT391" s="1069"/>
      <c r="BU391" s="1069"/>
      <c r="BV391" s="1069"/>
      <c r="BW391" s="1069"/>
      <c r="BX391" s="1069"/>
      <c r="BY391" s="1069"/>
      <c r="BZ391" s="1069"/>
      <c r="CA391" s="1069"/>
      <c r="CB391" s="1069"/>
      <c r="CC391" s="1069"/>
      <c r="CD391" s="1069"/>
      <c r="CE391" s="1069"/>
      <c r="CF391" s="1069"/>
      <c r="CG391" s="1069"/>
      <c r="CH391" s="1069"/>
      <c r="CI391" s="1069"/>
      <c r="CJ391" s="1069"/>
      <c r="CK391" s="1069"/>
      <c r="CL391" s="1069"/>
      <c r="CM391" s="1111"/>
      <c r="CN391" s="1111"/>
    </row>
    <row r="392" spans="2:92" x14ac:dyDescent="0.2">
      <c r="B392" s="1068"/>
      <c r="I392" s="1069"/>
      <c r="J392" s="1069"/>
      <c r="K392" s="1069"/>
      <c r="L392" s="1069"/>
      <c r="M392" s="1069"/>
      <c r="N392" s="1069"/>
      <c r="O392" s="1069"/>
      <c r="P392" s="1069"/>
      <c r="Q392" s="1069"/>
      <c r="R392" s="1069"/>
      <c r="S392" s="1069"/>
      <c r="T392" s="1069"/>
      <c r="U392" s="1069"/>
      <c r="V392" s="1069"/>
      <c r="W392" s="1069"/>
      <c r="X392" s="1069"/>
      <c r="Y392" s="1069"/>
      <c r="Z392" s="1069"/>
      <c r="AA392" s="1069"/>
      <c r="AB392" s="1111"/>
      <c r="AC392" s="1111"/>
      <c r="AD392" s="1111"/>
      <c r="AE392" s="1111"/>
      <c r="AF392" s="1069"/>
      <c r="AG392" s="1069"/>
      <c r="AH392" s="1069"/>
      <c r="AI392" s="1069"/>
      <c r="AJ392" s="1069"/>
      <c r="AK392" s="1069"/>
      <c r="AL392" s="1069"/>
      <c r="AM392" s="1069"/>
      <c r="AN392" s="1069"/>
      <c r="AO392" s="1069"/>
      <c r="AP392" s="1069"/>
      <c r="AQ392" s="1069"/>
      <c r="AR392" s="1069"/>
      <c r="AS392" s="1069"/>
      <c r="AT392" s="1069"/>
      <c r="AU392" s="1069"/>
      <c r="AV392" s="1069"/>
      <c r="AW392" s="1069"/>
      <c r="AX392" s="1070"/>
      <c r="AY392" s="1069"/>
      <c r="AZ392" s="1069"/>
      <c r="BA392" s="1069"/>
      <c r="BB392" s="1069"/>
      <c r="BC392" s="1069"/>
      <c r="BD392" s="1069"/>
      <c r="BE392" s="1069"/>
      <c r="BF392" s="1069"/>
      <c r="BG392" s="1069"/>
      <c r="BH392" s="1069"/>
      <c r="BI392" s="1069"/>
      <c r="BJ392" s="1069"/>
      <c r="BK392" s="1069"/>
      <c r="BL392" s="1069"/>
      <c r="BM392" s="1069"/>
      <c r="BN392" s="1069"/>
      <c r="BO392" s="1069"/>
      <c r="BP392" s="1069"/>
      <c r="BQ392" s="1069"/>
      <c r="BR392" s="1069"/>
      <c r="BS392" s="1111"/>
      <c r="BT392" s="1069"/>
      <c r="BU392" s="1069"/>
      <c r="BV392" s="1069"/>
      <c r="BW392" s="1069"/>
      <c r="BX392" s="1069"/>
      <c r="BY392" s="1069"/>
      <c r="BZ392" s="1069"/>
      <c r="CA392" s="1069"/>
      <c r="CB392" s="1069"/>
      <c r="CC392" s="1069"/>
      <c r="CD392" s="1069"/>
      <c r="CE392" s="1069"/>
      <c r="CF392" s="1069"/>
      <c r="CG392" s="1069"/>
      <c r="CH392" s="1069"/>
      <c r="CI392" s="1069"/>
      <c r="CJ392" s="1069"/>
      <c r="CK392" s="1069"/>
      <c r="CL392" s="1069"/>
      <c r="CM392" s="1111"/>
      <c r="CN392" s="1111"/>
    </row>
    <row r="393" spans="2:92" x14ac:dyDescent="0.2">
      <c r="B393" s="1068"/>
      <c r="I393" s="1069"/>
      <c r="J393" s="1069"/>
      <c r="K393" s="1069"/>
      <c r="L393" s="1069"/>
      <c r="M393" s="1069"/>
      <c r="N393" s="1069"/>
      <c r="O393" s="1069"/>
      <c r="P393" s="1069"/>
      <c r="Q393" s="1069"/>
      <c r="R393" s="1069"/>
      <c r="S393" s="1069"/>
      <c r="T393" s="1069"/>
      <c r="U393" s="1069"/>
      <c r="V393" s="1069"/>
      <c r="W393" s="1069"/>
      <c r="X393" s="1069"/>
      <c r="Y393" s="1069"/>
      <c r="Z393" s="1069"/>
      <c r="AA393" s="1069"/>
      <c r="AB393" s="1111"/>
      <c r="AC393" s="1111"/>
      <c r="AD393" s="1111"/>
      <c r="AE393" s="1111"/>
      <c r="AF393" s="1069"/>
      <c r="AG393" s="1069"/>
      <c r="AH393" s="1069"/>
      <c r="AI393" s="1069"/>
      <c r="AJ393" s="1069"/>
      <c r="AK393" s="1069"/>
      <c r="AL393" s="1069"/>
      <c r="AM393" s="1069"/>
      <c r="AN393" s="1069"/>
      <c r="AO393" s="1069"/>
      <c r="AP393" s="1069"/>
      <c r="AQ393" s="1069"/>
      <c r="AR393" s="1069"/>
      <c r="AS393" s="1069"/>
      <c r="AT393" s="1069"/>
      <c r="AU393" s="1069"/>
      <c r="AV393" s="1069"/>
      <c r="AW393" s="1069"/>
      <c r="AX393" s="1070"/>
      <c r="AY393" s="1069"/>
      <c r="AZ393" s="1069"/>
      <c r="BA393" s="1069"/>
      <c r="BB393" s="1069"/>
      <c r="BC393" s="1069"/>
      <c r="BD393" s="1069"/>
      <c r="BE393" s="1069"/>
      <c r="BF393" s="1069"/>
      <c r="BG393" s="1069"/>
      <c r="BH393" s="1069"/>
      <c r="BI393" s="1069"/>
      <c r="BJ393" s="1069"/>
      <c r="BK393" s="1069"/>
      <c r="BL393" s="1069"/>
      <c r="BM393" s="1069"/>
      <c r="BN393" s="1069"/>
      <c r="BO393" s="1069"/>
      <c r="BP393" s="1069"/>
      <c r="BQ393" s="1069"/>
      <c r="BR393" s="1069"/>
      <c r="BS393" s="1111"/>
      <c r="BT393" s="1069"/>
      <c r="BU393" s="1069"/>
      <c r="BV393" s="1069"/>
      <c r="BW393" s="1069"/>
      <c r="BX393" s="1069"/>
      <c r="BY393" s="1069"/>
      <c r="BZ393" s="1069"/>
      <c r="CA393" s="1069"/>
      <c r="CB393" s="1069"/>
      <c r="CC393" s="1069"/>
      <c r="CD393" s="1069"/>
      <c r="CE393" s="1069"/>
      <c r="CF393" s="1069"/>
      <c r="CG393" s="1069"/>
      <c r="CH393" s="1069"/>
      <c r="CI393" s="1069"/>
      <c r="CJ393" s="1069"/>
      <c r="CK393" s="1069"/>
      <c r="CL393" s="1069"/>
      <c r="CM393" s="1111"/>
      <c r="CN393" s="1111"/>
    </row>
    <row r="394" spans="2:92" x14ac:dyDescent="0.2">
      <c r="B394" s="1068"/>
      <c r="I394" s="1069"/>
      <c r="J394" s="1069"/>
      <c r="K394" s="1069"/>
      <c r="L394" s="1069"/>
      <c r="M394" s="1069"/>
      <c r="N394" s="1069"/>
      <c r="O394" s="1069"/>
      <c r="P394" s="1069"/>
      <c r="Q394" s="1069"/>
      <c r="R394" s="1069"/>
      <c r="S394" s="1069"/>
      <c r="T394" s="1069"/>
      <c r="U394" s="1069"/>
      <c r="V394" s="1069"/>
      <c r="W394" s="1069"/>
      <c r="X394" s="1069"/>
      <c r="Y394" s="1069"/>
      <c r="Z394" s="1069"/>
      <c r="AA394" s="1069"/>
      <c r="AB394" s="1111"/>
      <c r="AC394" s="1111"/>
      <c r="AD394" s="1111"/>
      <c r="AE394" s="1111"/>
      <c r="AF394" s="1069"/>
      <c r="AG394" s="1069"/>
      <c r="AH394" s="1069"/>
      <c r="AI394" s="1069"/>
      <c r="AJ394" s="1069"/>
      <c r="AK394" s="1069"/>
      <c r="AL394" s="1069"/>
      <c r="AM394" s="1069"/>
      <c r="AN394" s="1069"/>
      <c r="AO394" s="1069"/>
      <c r="AP394" s="1069"/>
      <c r="AQ394" s="1069"/>
      <c r="AR394" s="1069"/>
      <c r="AS394" s="1069"/>
      <c r="AT394" s="1069"/>
      <c r="AU394" s="1069"/>
      <c r="AV394" s="1069"/>
      <c r="AW394" s="1069"/>
      <c r="AX394" s="1070"/>
      <c r="AY394" s="1069"/>
      <c r="AZ394" s="1069"/>
      <c r="BA394" s="1069"/>
      <c r="BB394" s="1069"/>
      <c r="BC394" s="1069"/>
      <c r="BD394" s="1069"/>
      <c r="BE394" s="1069"/>
      <c r="BF394" s="1069"/>
      <c r="BG394" s="1069"/>
      <c r="BH394" s="1069"/>
      <c r="BI394" s="1069"/>
      <c r="BJ394" s="1069"/>
      <c r="BK394" s="1069"/>
      <c r="BL394" s="1069"/>
      <c r="BM394" s="1069"/>
      <c r="BN394" s="1069"/>
      <c r="BO394" s="1069"/>
      <c r="BP394" s="1069"/>
      <c r="BQ394" s="1069"/>
      <c r="BR394" s="1069"/>
      <c r="BS394" s="1111"/>
      <c r="BT394" s="1069"/>
      <c r="BU394" s="1069"/>
      <c r="BV394" s="1069"/>
      <c r="BW394" s="1069"/>
      <c r="BX394" s="1069"/>
      <c r="BY394" s="1069"/>
      <c r="BZ394" s="1069"/>
      <c r="CA394" s="1069"/>
      <c r="CB394" s="1069"/>
      <c r="CC394" s="1069"/>
      <c r="CD394" s="1069"/>
      <c r="CE394" s="1069"/>
      <c r="CF394" s="1069"/>
      <c r="CG394" s="1069"/>
      <c r="CH394" s="1069"/>
      <c r="CI394" s="1069"/>
      <c r="CJ394" s="1069"/>
      <c r="CK394" s="1069"/>
      <c r="CL394" s="1069"/>
      <c r="CM394" s="1111"/>
      <c r="CN394" s="1111"/>
    </row>
    <row r="395" spans="2:92" x14ac:dyDescent="0.2">
      <c r="B395" s="1068"/>
      <c r="I395" s="1069"/>
      <c r="J395" s="1069"/>
      <c r="K395" s="1069"/>
      <c r="L395" s="1069"/>
      <c r="M395" s="1069"/>
      <c r="N395" s="1069"/>
      <c r="O395" s="1069"/>
      <c r="P395" s="1069"/>
      <c r="Q395" s="1069"/>
      <c r="R395" s="1069"/>
      <c r="S395" s="1069"/>
      <c r="T395" s="1069"/>
      <c r="U395" s="1069"/>
      <c r="V395" s="1069"/>
      <c r="W395" s="1069"/>
      <c r="X395" s="1069"/>
      <c r="Y395" s="1069"/>
      <c r="Z395" s="1069"/>
      <c r="AA395" s="1069"/>
      <c r="AB395" s="1111"/>
      <c r="AC395" s="1111"/>
      <c r="AD395" s="1111"/>
      <c r="AE395" s="1111"/>
      <c r="AF395" s="1069"/>
      <c r="AG395" s="1069"/>
      <c r="AH395" s="1069"/>
      <c r="AI395" s="1069"/>
      <c r="AJ395" s="1069"/>
      <c r="AK395" s="1069"/>
      <c r="AL395" s="1069"/>
      <c r="AM395" s="1069"/>
      <c r="AN395" s="1069"/>
      <c r="AO395" s="1069"/>
      <c r="AP395" s="1069"/>
      <c r="AQ395" s="1069"/>
      <c r="AR395" s="1069"/>
      <c r="AS395" s="1069"/>
      <c r="AT395" s="1069"/>
      <c r="AU395" s="1069"/>
      <c r="AV395" s="1069"/>
      <c r="AW395" s="1069"/>
      <c r="AX395" s="1070"/>
      <c r="AY395" s="1069"/>
      <c r="AZ395" s="1069"/>
      <c r="BA395" s="1069"/>
      <c r="BB395" s="1069"/>
      <c r="BC395" s="1069"/>
      <c r="BD395" s="1069"/>
      <c r="BE395" s="1069"/>
      <c r="BF395" s="1069"/>
      <c r="BG395" s="1069"/>
      <c r="BH395" s="1069"/>
      <c r="BI395" s="1069"/>
      <c r="BJ395" s="1069"/>
      <c r="BK395" s="1069"/>
      <c r="BL395" s="1069"/>
      <c r="BM395" s="1069"/>
      <c r="BN395" s="1069"/>
      <c r="BO395" s="1069"/>
      <c r="BP395" s="1069"/>
      <c r="BQ395" s="1069"/>
      <c r="BR395" s="1069"/>
      <c r="BS395" s="1111"/>
      <c r="BT395" s="1069"/>
      <c r="BU395" s="1069"/>
      <c r="BV395" s="1069"/>
      <c r="BW395" s="1069"/>
      <c r="BX395" s="1069"/>
      <c r="BY395" s="1069"/>
      <c r="BZ395" s="1069"/>
      <c r="CA395" s="1069"/>
      <c r="CB395" s="1069"/>
      <c r="CC395" s="1069"/>
      <c r="CD395" s="1069"/>
      <c r="CE395" s="1069"/>
      <c r="CF395" s="1069"/>
      <c r="CG395" s="1069"/>
      <c r="CH395" s="1069"/>
      <c r="CI395" s="1069"/>
      <c r="CJ395" s="1069"/>
      <c r="CK395" s="1069"/>
      <c r="CL395" s="1069"/>
      <c r="CM395" s="1111"/>
      <c r="CN395" s="1111"/>
    </row>
    <row r="396" spans="2:92" x14ac:dyDescent="0.2">
      <c r="B396" s="1068"/>
      <c r="I396" s="1069"/>
      <c r="J396" s="1069"/>
      <c r="K396" s="1069"/>
      <c r="L396" s="1069"/>
      <c r="M396" s="1069"/>
      <c r="N396" s="1069"/>
      <c r="O396" s="1069"/>
      <c r="P396" s="1069"/>
      <c r="Q396" s="1069"/>
      <c r="R396" s="1069"/>
      <c r="S396" s="1069"/>
      <c r="T396" s="1069"/>
      <c r="U396" s="1069"/>
      <c r="V396" s="1069"/>
      <c r="W396" s="1069"/>
      <c r="X396" s="1069"/>
      <c r="Y396" s="1069"/>
      <c r="Z396" s="1069"/>
      <c r="AA396" s="1069"/>
      <c r="AB396" s="1111"/>
      <c r="AC396" s="1111"/>
      <c r="AD396" s="1111"/>
      <c r="AE396" s="1111"/>
      <c r="AF396" s="1069"/>
      <c r="AG396" s="1069"/>
      <c r="AH396" s="1069"/>
      <c r="AI396" s="1069"/>
      <c r="AJ396" s="1069"/>
      <c r="AK396" s="1069"/>
      <c r="AL396" s="1069"/>
      <c r="AM396" s="1069"/>
      <c r="AN396" s="1069"/>
      <c r="AO396" s="1069"/>
      <c r="AP396" s="1069"/>
      <c r="AQ396" s="1069"/>
      <c r="AR396" s="1069"/>
      <c r="AS396" s="1069"/>
      <c r="AT396" s="1069"/>
      <c r="AU396" s="1069"/>
      <c r="AV396" s="1069"/>
      <c r="AW396" s="1069"/>
      <c r="AX396" s="1070"/>
      <c r="AY396" s="1069"/>
      <c r="AZ396" s="1069"/>
      <c r="BA396" s="1069"/>
      <c r="BB396" s="1069"/>
      <c r="BC396" s="1069"/>
      <c r="BD396" s="1069"/>
      <c r="BE396" s="1069"/>
      <c r="BF396" s="1069"/>
      <c r="BG396" s="1069"/>
      <c r="BH396" s="1069"/>
      <c r="BI396" s="1069"/>
      <c r="BJ396" s="1069"/>
      <c r="BK396" s="1069"/>
      <c r="BL396" s="1069"/>
      <c r="BM396" s="1069"/>
      <c r="BN396" s="1069"/>
      <c r="BO396" s="1069"/>
      <c r="BP396" s="1069"/>
      <c r="BQ396" s="1069"/>
      <c r="BR396" s="1069"/>
      <c r="BS396" s="1111"/>
      <c r="BT396" s="1069"/>
      <c r="BU396" s="1069"/>
      <c r="BV396" s="1069"/>
      <c r="BW396" s="1069"/>
      <c r="BX396" s="1069"/>
      <c r="BY396" s="1069"/>
      <c r="BZ396" s="1069"/>
      <c r="CA396" s="1069"/>
      <c r="CB396" s="1069"/>
      <c r="CC396" s="1069"/>
      <c r="CD396" s="1069"/>
      <c r="CE396" s="1069"/>
      <c r="CF396" s="1069"/>
      <c r="CG396" s="1069"/>
      <c r="CH396" s="1069"/>
      <c r="CI396" s="1069"/>
      <c r="CJ396" s="1069"/>
      <c r="CK396" s="1069"/>
      <c r="CL396" s="1069"/>
      <c r="CM396" s="1111"/>
      <c r="CN396" s="1111"/>
    </row>
    <row r="397" spans="2:92" x14ac:dyDescent="0.2">
      <c r="B397" s="1068"/>
      <c r="I397" s="1069"/>
      <c r="J397" s="1069"/>
      <c r="K397" s="1069"/>
      <c r="L397" s="1069"/>
      <c r="M397" s="1069"/>
      <c r="N397" s="1069"/>
      <c r="O397" s="1069"/>
      <c r="P397" s="1069"/>
      <c r="Q397" s="1069"/>
      <c r="R397" s="1069"/>
      <c r="S397" s="1069"/>
      <c r="T397" s="1069"/>
      <c r="U397" s="1069"/>
      <c r="V397" s="1069"/>
      <c r="W397" s="1069"/>
      <c r="X397" s="1069"/>
      <c r="Y397" s="1069"/>
      <c r="Z397" s="1069"/>
      <c r="AA397" s="1069"/>
      <c r="AB397" s="1111"/>
      <c r="AC397" s="1111"/>
      <c r="AD397" s="1111"/>
      <c r="AE397" s="1111"/>
      <c r="AF397" s="1069"/>
      <c r="AG397" s="1069"/>
      <c r="AH397" s="1069"/>
      <c r="AI397" s="1069"/>
      <c r="AJ397" s="1069"/>
      <c r="AK397" s="1069"/>
      <c r="AL397" s="1069"/>
      <c r="AM397" s="1069"/>
      <c r="AN397" s="1069"/>
      <c r="AO397" s="1069"/>
      <c r="AP397" s="1069"/>
      <c r="AQ397" s="1069"/>
      <c r="AR397" s="1069"/>
      <c r="AS397" s="1069"/>
      <c r="AT397" s="1069"/>
      <c r="AU397" s="1069"/>
      <c r="AV397" s="1069"/>
      <c r="AW397" s="1069"/>
      <c r="AX397" s="1070"/>
      <c r="AY397" s="1069"/>
      <c r="AZ397" s="1069"/>
      <c r="BA397" s="1069"/>
      <c r="BB397" s="1069"/>
      <c r="BC397" s="1069"/>
      <c r="BD397" s="1069"/>
      <c r="BE397" s="1069"/>
      <c r="BF397" s="1069"/>
      <c r="BG397" s="1069"/>
      <c r="BH397" s="1069"/>
      <c r="BI397" s="1069"/>
      <c r="BJ397" s="1069"/>
      <c r="BK397" s="1069"/>
      <c r="BL397" s="1069"/>
      <c r="BM397" s="1069"/>
      <c r="BN397" s="1069"/>
      <c r="BO397" s="1069"/>
      <c r="BP397" s="1069"/>
      <c r="BQ397" s="1069"/>
      <c r="BR397" s="1069"/>
      <c r="BS397" s="1111"/>
      <c r="BT397" s="1069"/>
      <c r="BU397" s="1069"/>
      <c r="BV397" s="1069"/>
      <c r="BW397" s="1069"/>
      <c r="BX397" s="1069"/>
      <c r="BY397" s="1069"/>
      <c r="BZ397" s="1069"/>
      <c r="CA397" s="1069"/>
      <c r="CB397" s="1069"/>
      <c r="CC397" s="1069"/>
      <c r="CD397" s="1069"/>
      <c r="CE397" s="1069"/>
      <c r="CF397" s="1069"/>
      <c r="CG397" s="1069"/>
      <c r="CH397" s="1069"/>
      <c r="CI397" s="1069"/>
      <c r="CJ397" s="1069"/>
      <c r="CK397" s="1069"/>
      <c r="CL397" s="1069"/>
      <c r="CM397" s="1111"/>
      <c r="CN397" s="1111"/>
    </row>
    <row r="398" spans="2:92" x14ac:dyDescent="0.2">
      <c r="B398" s="1068"/>
      <c r="I398" s="1069"/>
      <c r="J398" s="1069"/>
      <c r="K398" s="1069"/>
      <c r="L398" s="1069"/>
      <c r="M398" s="1069"/>
      <c r="N398" s="1069"/>
      <c r="O398" s="1069"/>
      <c r="P398" s="1069"/>
      <c r="Q398" s="1069"/>
      <c r="R398" s="1069"/>
      <c r="S398" s="1069"/>
      <c r="T398" s="1069"/>
      <c r="U398" s="1069"/>
      <c r="V398" s="1069"/>
      <c r="W398" s="1069"/>
      <c r="X398" s="1069"/>
      <c r="Y398" s="1069"/>
      <c r="Z398" s="1069"/>
      <c r="AA398" s="1069"/>
      <c r="AB398" s="1111"/>
      <c r="AC398" s="1111"/>
      <c r="AD398" s="1111"/>
      <c r="AE398" s="1111"/>
      <c r="AF398" s="1069"/>
      <c r="AG398" s="1069"/>
      <c r="AH398" s="1069"/>
      <c r="AI398" s="1069"/>
      <c r="AJ398" s="1069"/>
      <c r="AK398" s="1069"/>
      <c r="AL398" s="1069"/>
      <c r="AM398" s="1069"/>
      <c r="AN398" s="1069"/>
      <c r="AO398" s="1069"/>
      <c r="AP398" s="1069"/>
      <c r="AQ398" s="1069"/>
      <c r="AR398" s="1069"/>
      <c r="AS398" s="1069"/>
      <c r="AT398" s="1069"/>
      <c r="AU398" s="1069"/>
      <c r="AV398" s="1069"/>
      <c r="AW398" s="1069"/>
      <c r="AX398" s="1070"/>
      <c r="AY398" s="1069"/>
      <c r="AZ398" s="1069"/>
      <c r="BA398" s="1069"/>
      <c r="BB398" s="1069"/>
      <c r="BC398" s="1069"/>
      <c r="BD398" s="1069"/>
      <c r="BE398" s="1069"/>
      <c r="BF398" s="1069"/>
      <c r="BG398" s="1069"/>
      <c r="BH398" s="1069"/>
      <c r="BI398" s="1069"/>
      <c r="BJ398" s="1069"/>
      <c r="BK398" s="1069"/>
      <c r="BL398" s="1069"/>
      <c r="BM398" s="1069"/>
      <c r="BN398" s="1069"/>
      <c r="BO398" s="1069"/>
      <c r="BP398" s="1069"/>
      <c r="BQ398" s="1069"/>
      <c r="BR398" s="1069"/>
      <c r="BS398" s="1111"/>
      <c r="BT398" s="1069"/>
      <c r="BU398" s="1069"/>
      <c r="BV398" s="1069"/>
      <c r="BW398" s="1069"/>
      <c r="BX398" s="1069"/>
      <c r="BY398" s="1069"/>
      <c r="BZ398" s="1069"/>
      <c r="CA398" s="1069"/>
      <c r="CB398" s="1069"/>
      <c r="CC398" s="1069"/>
      <c r="CD398" s="1069"/>
      <c r="CE398" s="1069"/>
      <c r="CF398" s="1069"/>
      <c r="CG398" s="1069"/>
      <c r="CH398" s="1069"/>
      <c r="CI398" s="1069"/>
      <c r="CJ398" s="1069"/>
      <c r="CK398" s="1069"/>
      <c r="CL398" s="1069"/>
      <c r="CM398" s="1111"/>
      <c r="CN398" s="1111"/>
    </row>
    <row r="399" spans="2:92" x14ac:dyDescent="0.2">
      <c r="B399" s="1068"/>
      <c r="I399" s="1069"/>
      <c r="J399" s="1069"/>
      <c r="K399" s="1069"/>
      <c r="L399" s="1069"/>
      <c r="M399" s="1069"/>
      <c r="N399" s="1069"/>
      <c r="O399" s="1069"/>
      <c r="P399" s="1069"/>
      <c r="Q399" s="1069"/>
      <c r="R399" s="1069"/>
      <c r="S399" s="1069"/>
      <c r="T399" s="1069"/>
      <c r="U399" s="1069"/>
      <c r="V399" s="1069"/>
      <c r="W399" s="1069"/>
      <c r="X399" s="1069"/>
      <c r="Y399" s="1069"/>
      <c r="Z399" s="1069"/>
      <c r="AA399" s="1069"/>
      <c r="AB399" s="1111"/>
      <c r="AC399" s="1111"/>
      <c r="AD399" s="1111"/>
      <c r="AE399" s="1111"/>
      <c r="AF399" s="1069"/>
      <c r="AG399" s="1069"/>
      <c r="AH399" s="1069"/>
      <c r="AI399" s="1069"/>
      <c r="AJ399" s="1069"/>
      <c r="AK399" s="1069"/>
      <c r="AL399" s="1069"/>
      <c r="AM399" s="1069"/>
      <c r="AN399" s="1069"/>
      <c r="AO399" s="1069"/>
      <c r="AP399" s="1069"/>
      <c r="AQ399" s="1069"/>
      <c r="AR399" s="1069"/>
      <c r="AS399" s="1069"/>
      <c r="AT399" s="1069"/>
      <c r="AU399" s="1069"/>
      <c r="AV399" s="1069"/>
      <c r="AW399" s="1069"/>
      <c r="AX399" s="1070"/>
      <c r="AY399" s="1069"/>
      <c r="AZ399" s="1069"/>
      <c r="BA399" s="1069"/>
      <c r="BB399" s="1069"/>
      <c r="BC399" s="1069"/>
      <c r="BD399" s="1069"/>
      <c r="BE399" s="1069"/>
      <c r="BF399" s="1069"/>
      <c r="BG399" s="1069"/>
      <c r="BH399" s="1069"/>
      <c r="BI399" s="1069"/>
      <c r="BJ399" s="1069"/>
      <c r="BK399" s="1069"/>
      <c r="BL399" s="1069"/>
      <c r="BM399" s="1069"/>
      <c r="BN399" s="1069"/>
      <c r="BO399" s="1069"/>
      <c r="BP399" s="1069"/>
      <c r="BQ399" s="1069"/>
      <c r="BR399" s="1069"/>
      <c r="BS399" s="1111"/>
      <c r="BT399" s="1069"/>
      <c r="BU399" s="1069"/>
      <c r="BV399" s="1069"/>
      <c r="BW399" s="1069"/>
      <c r="BX399" s="1069"/>
      <c r="BY399" s="1069"/>
      <c r="BZ399" s="1069"/>
      <c r="CA399" s="1069"/>
      <c r="CB399" s="1069"/>
      <c r="CC399" s="1069"/>
      <c r="CD399" s="1069"/>
      <c r="CE399" s="1069"/>
      <c r="CF399" s="1069"/>
      <c r="CG399" s="1069"/>
      <c r="CH399" s="1069"/>
      <c r="CI399" s="1069"/>
      <c r="CJ399" s="1069"/>
      <c r="CK399" s="1069"/>
      <c r="CL399" s="1069"/>
      <c r="CM399" s="1111"/>
      <c r="CN399" s="1111"/>
    </row>
    <row r="400" spans="2:92" x14ac:dyDescent="0.2">
      <c r="B400" s="1068"/>
      <c r="I400" s="1069"/>
      <c r="J400" s="1069"/>
      <c r="K400" s="1069"/>
      <c r="L400" s="1069"/>
      <c r="M400" s="1069"/>
      <c r="N400" s="1069"/>
      <c r="O400" s="1069"/>
      <c r="P400" s="1069"/>
      <c r="Q400" s="1069"/>
      <c r="R400" s="1069"/>
      <c r="S400" s="1069"/>
      <c r="T400" s="1069"/>
      <c r="U400" s="1069"/>
      <c r="V400" s="1069"/>
      <c r="W400" s="1069"/>
      <c r="X400" s="1069"/>
      <c r="Y400" s="1069"/>
      <c r="Z400" s="1069"/>
      <c r="AA400" s="1069"/>
      <c r="AB400" s="1111"/>
      <c r="AC400" s="1111"/>
      <c r="AD400" s="1111"/>
      <c r="AE400" s="1111"/>
      <c r="AF400" s="1069"/>
      <c r="AG400" s="1069"/>
      <c r="AH400" s="1069"/>
      <c r="AI400" s="1069"/>
      <c r="AJ400" s="1069"/>
      <c r="AK400" s="1069"/>
      <c r="AL400" s="1069"/>
      <c r="AM400" s="1069"/>
      <c r="AN400" s="1069"/>
      <c r="AO400" s="1069"/>
      <c r="AP400" s="1069"/>
      <c r="AQ400" s="1069"/>
      <c r="AR400" s="1069"/>
      <c r="AS400" s="1069"/>
      <c r="AT400" s="1069"/>
      <c r="AU400" s="1069"/>
      <c r="AV400" s="1069"/>
      <c r="AW400" s="1069"/>
      <c r="AX400" s="1070"/>
      <c r="AY400" s="1069"/>
      <c r="AZ400" s="1069"/>
      <c r="BA400" s="1069"/>
      <c r="BB400" s="1069"/>
      <c r="BC400" s="1069"/>
      <c r="BD400" s="1069"/>
      <c r="BE400" s="1069"/>
      <c r="BF400" s="1069"/>
      <c r="BG400" s="1069"/>
      <c r="BH400" s="1069"/>
      <c r="BI400" s="1069"/>
      <c r="BJ400" s="1069"/>
      <c r="BK400" s="1069"/>
      <c r="BL400" s="1069"/>
      <c r="BM400" s="1069"/>
      <c r="BN400" s="1069"/>
      <c r="BO400" s="1069"/>
      <c r="BP400" s="1069"/>
      <c r="BQ400" s="1069"/>
      <c r="BR400" s="1069"/>
      <c r="BS400" s="1111"/>
      <c r="BT400" s="1069"/>
      <c r="BU400" s="1069"/>
      <c r="BV400" s="1069"/>
      <c r="BW400" s="1069"/>
      <c r="BX400" s="1069"/>
      <c r="BY400" s="1069"/>
      <c r="BZ400" s="1069"/>
      <c r="CA400" s="1069"/>
      <c r="CB400" s="1069"/>
      <c r="CC400" s="1069"/>
      <c r="CD400" s="1069"/>
      <c r="CE400" s="1069"/>
      <c r="CF400" s="1069"/>
      <c r="CG400" s="1069"/>
      <c r="CH400" s="1069"/>
      <c r="CI400" s="1069"/>
      <c r="CJ400" s="1069"/>
      <c r="CK400" s="1069"/>
      <c r="CL400" s="1069"/>
      <c r="CM400" s="1111"/>
      <c r="CN400" s="1111"/>
    </row>
    <row r="401" spans="2:92" x14ac:dyDescent="0.2">
      <c r="B401" s="1068"/>
      <c r="I401" s="1069"/>
      <c r="J401" s="1069"/>
      <c r="K401" s="1069"/>
      <c r="L401" s="1069"/>
      <c r="M401" s="1069"/>
      <c r="N401" s="1069"/>
      <c r="O401" s="1069"/>
      <c r="P401" s="1069"/>
      <c r="Q401" s="1069"/>
      <c r="R401" s="1069"/>
      <c r="S401" s="1069"/>
      <c r="T401" s="1069"/>
      <c r="U401" s="1069"/>
      <c r="V401" s="1069"/>
      <c r="W401" s="1069"/>
      <c r="X401" s="1069"/>
      <c r="Y401" s="1069"/>
      <c r="Z401" s="1069"/>
      <c r="AA401" s="1069"/>
      <c r="AB401" s="1111"/>
      <c r="AC401" s="1111"/>
      <c r="AD401" s="1111"/>
      <c r="AE401" s="1111"/>
      <c r="AF401" s="1069"/>
      <c r="AG401" s="1069"/>
      <c r="AH401" s="1069"/>
      <c r="AI401" s="1069"/>
      <c r="AJ401" s="1069"/>
      <c r="AK401" s="1069"/>
      <c r="AL401" s="1069"/>
      <c r="AM401" s="1069"/>
      <c r="AN401" s="1069"/>
      <c r="AO401" s="1069"/>
      <c r="AP401" s="1069"/>
      <c r="AQ401" s="1069"/>
      <c r="AR401" s="1069"/>
      <c r="AS401" s="1069"/>
      <c r="AT401" s="1069"/>
      <c r="AU401" s="1069"/>
      <c r="AV401" s="1069"/>
      <c r="AW401" s="1069"/>
      <c r="AX401" s="1070"/>
      <c r="AY401" s="1069"/>
      <c r="AZ401" s="1069"/>
      <c r="BA401" s="1069"/>
      <c r="BB401" s="1069"/>
      <c r="BC401" s="1069"/>
      <c r="BD401" s="1069"/>
      <c r="BE401" s="1069"/>
      <c r="BF401" s="1069"/>
      <c r="BG401" s="1069"/>
      <c r="BH401" s="1069"/>
      <c r="BI401" s="1069"/>
      <c r="BJ401" s="1069"/>
      <c r="BK401" s="1069"/>
      <c r="BL401" s="1069"/>
      <c r="BM401" s="1069"/>
      <c r="BN401" s="1069"/>
      <c r="BO401" s="1069"/>
      <c r="BP401" s="1069"/>
      <c r="BQ401" s="1069"/>
      <c r="BR401" s="1069"/>
      <c r="BS401" s="1111"/>
      <c r="BT401" s="1069"/>
      <c r="BU401" s="1069"/>
      <c r="BV401" s="1069"/>
      <c r="BW401" s="1069"/>
      <c r="BX401" s="1069"/>
      <c r="BY401" s="1069"/>
      <c r="BZ401" s="1069"/>
      <c r="CA401" s="1069"/>
      <c r="CB401" s="1069"/>
      <c r="CC401" s="1069"/>
      <c r="CD401" s="1069"/>
      <c r="CE401" s="1069"/>
      <c r="CF401" s="1069"/>
      <c r="CG401" s="1069"/>
      <c r="CH401" s="1069"/>
      <c r="CI401" s="1069"/>
      <c r="CJ401" s="1069"/>
      <c r="CK401" s="1069"/>
      <c r="CL401" s="1069"/>
      <c r="CM401" s="1111"/>
      <c r="CN401" s="1111"/>
    </row>
    <row r="402" spans="2:92" x14ac:dyDescent="0.2">
      <c r="B402" s="1068"/>
      <c r="I402" s="1069"/>
      <c r="J402" s="1069"/>
      <c r="K402" s="1069"/>
      <c r="L402" s="1069"/>
      <c r="M402" s="1069"/>
      <c r="N402" s="1069"/>
      <c r="O402" s="1069"/>
      <c r="P402" s="1069"/>
      <c r="Q402" s="1069"/>
      <c r="R402" s="1069"/>
      <c r="S402" s="1069"/>
      <c r="T402" s="1069"/>
      <c r="U402" s="1069"/>
      <c r="V402" s="1069"/>
      <c r="W402" s="1069"/>
      <c r="X402" s="1069"/>
      <c r="Y402" s="1069"/>
      <c r="Z402" s="1069"/>
      <c r="AA402" s="1069"/>
      <c r="AB402" s="1111"/>
      <c r="AC402" s="1111"/>
      <c r="AD402" s="1111"/>
      <c r="AE402" s="1111"/>
      <c r="AF402" s="1069"/>
      <c r="AG402" s="1069"/>
      <c r="AH402" s="1069"/>
      <c r="AI402" s="1069"/>
      <c r="AJ402" s="1069"/>
      <c r="AK402" s="1069"/>
      <c r="AL402" s="1069"/>
      <c r="AM402" s="1069"/>
      <c r="AN402" s="1069"/>
      <c r="AO402" s="1069"/>
      <c r="AP402" s="1069"/>
      <c r="AQ402" s="1069"/>
      <c r="AR402" s="1069"/>
      <c r="AS402" s="1069"/>
      <c r="AT402" s="1069"/>
      <c r="AU402" s="1069"/>
      <c r="AV402" s="1069"/>
      <c r="AW402" s="1069"/>
      <c r="AX402" s="1070"/>
      <c r="AY402" s="1069"/>
      <c r="AZ402" s="1069"/>
      <c r="BA402" s="1069"/>
      <c r="BB402" s="1069"/>
      <c r="BC402" s="1069"/>
      <c r="BD402" s="1069"/>
      <c r="BE402" s="1069"/>
      <c r="BF402" s="1069"/>
      <c r="BG402" s="1069"/>
      <c r="BH402" s="1069"/>
      <c r="BI402" s="1069"/>
      <c r="BJ402" s="1069"/>
      <c r="BK402" s="1069"/>
      <c r="BL402" s="1069"/>
      <c r="BM402" s="1069"/>
      <c r="BN402" s="1069"/>
      <c r="BO402" s="1069"/>
      <c r="BP402" s="1069"/>
      <c r="BQ402" s="1069"/>
      <c r="BR402" s="1069"/>
      <c r="BS402" s="1111"/>
      <c r="BT402" s="1069"/>
      <c r="BU402" s="1069"/>
      <c r="BV402" s="1069"/>
      <c r="BW402" s="1069"/>
      <c r="BX402" s="1069"/>
      <c r="BY402" s="1069"/>
      <c r="BZ402" s="1069"/>
      <c r="CA402" s="1069"/>
      <c r="CB402" s="1069"/>
      <c r="CC402" s="1069"/>
      <c r="CD402" s="1069"/>
      <c r="CE402" s="1069"/>
      <c r="CF402" s="1069"/>
      <c r="CG402" s="1069"/>
      <c r="CH402" s="1069"/>
      <c r="CI402" s="1069"/>
      <c r="CJ402" s="1069"/>
      <c r="CK402" s="1069"/>
      <c r="CL402" s="1069"/>
      <c r="CM402" s="1111"/>
      <c r="CN402" s="1111"/>
    </row>
    <row r="403" spans="2:92" x14ac:dyDescent="0.2">
      <c r="B403" s="1068"/>
      <c r="I403" s="1069"/>
      <c r="J403" s="1069"/>
      <c r="K403" s="1069"/>
      <c r="L403" s="1069"/>
      <c r="M403" s="1069"/>
      <c r="N403" s="1069"/>
      <c r="O403" s="1069"/>
      <c r="P403" s="1069"/>
      <c r="Q403" s="1069"/>
      <c r="R403" s="1069"/>
      <c r="S403" s="1069"/>
      <c r="T403" s="1069"/>
      <c r="U403" s="1069"/>
      <c r="V403" s="1069"/>
      <c r="W403" s="1069"/>
      <c r="X403" s="1069"/>
      <c r="Y403" s="1069"/>
      <c r="Z403" s="1069"/>
      <c r="AA403" s="1069"/>
      <c r="AB403" s="1111"/>
      <c r="AC403" s="1111"/>
      <c r="AD403" s="1111"/>
      <c r="AE403" s="1111"/>
      <c r="AF403" s="1069"/>
      <c r="AG403" s="1069"/>
      <c r="AH403" s="1069"/>
      <c r="AI403" s="1069"/>
      <c r="AJ403" s="1069"/>
      <c r="AK403" s="1069"/>
      <c r="AL403" s="1069"/>
      <c r="AM403" s="1069"/>
      <c r="AN403" s="1069"/>
      <c r="AO403" s="1069"/>
      <c r="AP403" s="1069"/>
      <c r="AQ403" s="1069"/>
      <c r="AR403" s="1069"/>
      <c r="AS403" s="1069"/>
      <c r="AT403" s="1069"/>
      <c r="AU403" s="1069"/>
      <c r="AV403" s="1069"/>
      <c r="AW403" s="1069"/>
      <c r="AX403" s="1070"/>
      <c r="AY403" s="1069"/>
      <c r="AZ403" s="1069"/>
      <c r="BA403" s="1069"/>
      <c r="BB403" s="1069"/>
      <c r="BC403" s="1069"/>
      <c r="BD403" s="1069"/>
      <c r="BE403" s="1069"/>
      <c r="BF403" s="1069"/>
      <c r="BG403" s="1069"/>
      <c r="BH403" s="1069"/>
      <c r="BI403" s="1069"/>
      <c r="BJ403" s="1069"/>
      <c r="BK403" s="1069"/>
      <c r="BL403" s="1069"/>
      <c r="BM403" s="1069"/>
      <c r="BN403" s="1069"/>
      <c r="BO403" s="1069"/>
      <c r="BP403" s="1069"/>
      <c r="BQ403" s="1069"/>
      <c r="BR403" s="1069"/>
      <c r="BS403" s="1111"/>
      <c r="BT403" s="1069"/>
      <c r="BU403" s="1069"/>
      <c r="BV403" s="1069"/>
      <c r="BW403" s="1069"/>
      <c r="BX403" s="1069"/>
      <c r="BY403" s="1069"/>
      <c r="BZ403" s="1069"/>
      <c r="CA403" s="1069"/>
      <c r="CB403" s="1069"/>
      <c r="CC403" s="1069"/>
      <c r="CD403" s="1069"/>
      <c r="CE403" s="1069"/>
      <c r="CF403" s="1069"/>
      <c r="CG403" s="1069"/>
      <c r="CH403" s="1069"/>
      <c r="CI403" s="1069"/>
      <c r="CJ403" s="1069"/>
      <c r="CK403" s="1069"/>
      <c r="CL403" s="1069"/>
      <c r="CM403" s="1111"/>
      <c r="CN403" s="1111"/>
    </row>
    <row r="404" spans="2:92" x14ac:dyDescent="0.2">
      <c r="B404" s="1068"/>
      <c r="I404" s="1069"/>
      <c r="J404" s="1069"/>
      <c r="K404" s="1069"/>
      <c r="L404" s="1069"/>
      <c r="M404" s="1069"/>
      <c r="N404" s="1069"/>
      <c r="O404" s="1069"/>
      <c r="P404" s="1069"/>
      <c r="Q404" s="1069"/>
      <c r="R404" s="1069"/>
      <c r="S404" s="1069"/>
      <c r="T404" s="1069"/>
      <c r="U404" s="1069"/>
      <c r="V404" s="1069"/>
      <c r="W404" s="1069"/>
      <c r="X404" s="1069"/>
      <c r="Y404" s="1069"/>
      <c r="Z404" s="1069"/>
      <c r="AA404" s="1069"/>
      <c r="AB404" s="1111"/>
      <c r="AC404" s="1111"/>
      <c r="AD404" s="1111"/>
      <c r="AE404" s="1111"/>
      <c r="AF404" s="1069"/>
      <c r="AG404" s="1069"/>
      <c r="AH404" s="1069"/>
      <c r="AI404" s="1069"/>
      <c r="AJ404" s="1069"/>
      <c r="AK404" s="1069"/>
      <c r="AL404" s="1069"/>
      <c r="AM404" s="1069"/>
      <c r="AN404" s="1069"/>
      <c r="AO404" s="1069"/>
      <c r="AP404" s="1069"/>
      <c r="AQ404" s="1069"/>
      <c r="AR404" s="1069"/>
      <c r="AS404" s="1069"/>
      <c r="AT404" s="1069"/>
      <c r="AU404" s="1069"/>
      <c r="AV404" s="1069"/>
      <c r="AW404" s="1069"/>
      <c r="AX404" s="1070"/>
      <c r="AY404" s="1069"/>
      <c r="AZ404" s="1069"/>
      <c r="BA404" s="1069"/>
      <c r="BB404" s="1069"/>
      <c r="BC404" s="1069"/>
      <c r="BD404" s="1069"/>
      <c r="BE404" s="1069"/>
      <c r="BF404" s="1069"/>
      <c r="BG404" s="1069"/>
      <c r="BH404" s="1069"/>
      <c r="BI404" s="1069"/>
      <c r="BJ404" s="1069"/>
      <c r="BK404" s="1069"/>
      <c r="BL404" s="1069"/>
      <c r="BM404" s="1069"/>
      <c r="BN404" s="1069"/>
      <c r="BO404" s="1069"/>
      <c r="BP404" s="1069"/>
      <c r="BQ404" s="1069"/>
      <c r="BR404" s="1069"/>
      <c r="BS404" s="1111"/>
      <c r="BT404" s="1069"/>
      <c r="BU404" s="1069"/>
      <c r="BV404" s="1069"/>
      <c r="BW404" s="1069"/>
      <c r="BX404" s="1069"/>
      <c r="BY404" s="1069"/>
      <c r="BZ404" s="1069"/>
      <c r="CA404" s="1069"/>
      <c r="CB404" s="1069"/>
      <c r="CC404" s="1069"/>
      <c r="CD404" s="1069"/>
      <c r="CE404" s="1069"/>
      <c r="CF404" s="1069"/>
      <c r="CG404" s="1069"/>
      <c r="CH404" s="1069"/>
      <c r="CI404" s="1069"/>
      <c r="CJ404" s="1069"/>
      <c r="CK404" s="1069"/>
      <c r="CL404" s="1069"/>
      <c r="CM404" s="1111"/>
      <c r="CN404" s="1111"/>
    </row>
    <row r="405" spans="2:92" x14ac:dyDescent="0.2">
      <c r="B405" s="1068"/>
      <c r="I405" s="1069"/>
      <c r="J405" s="1069"/>
      <c r="K405" s="1069"/>
      <c r="L405" s="1069"/>
      <c r="M405" s="1069"/>
      <c r="N405" s="1069"/>
      <c r="O405" s="1069"/>
      <c r="P405" s="1069"/>
      <c r="Q405" s="1069"/>
      <c r="R405" s="1069"/>
      <c r="S405" s="1069"/>
      <c r="T405" s="1069"/>
      <c r="U405" s="1069"/>
      <c r="V405" s="1069"/>
      <c r="W405" s="1069"/>
      <c r="X405" s="1069"/>
      <c r="Y405" s="1069"/>
      <c r="Z405" s="1069"/>
      <c r="AA405" s="1069"/>
      <c r="AB405" s="1111"/>
      <c r="AC405" s="1111"/>
      <c r="AD405" s="1111"/>
      <c r="AE405" s="1111"/>
      <c r="AF405" s="1069"/>
      <c r="AG405" s="1069"/>
      <c r="AH405" s="1069"/>
      <c r="AI405" s="1069"/>
      <c r="AJ405" s="1069"/>
      <c r="AK405" s="1069"/>
      <c r="AL405" s="1069"/>
      <c r="AM405" s="1069"/>
      <c r="AN405" s="1069"/>
      <c r="AO405" s="1069"/>
      <c r="AP405" s="1069"/>
      <c r="AQ405" s="1069"/>
      <c r="AR405" s="1069"/>
      <c r="AS405" s="1069"/>
      <c r="AT405" s="1069"/>
      <c r="AU405" s="1069"/>
      <c r="AV405" s="1069"/>
      <c r="AW405" s="1069"/>
      <c r="AX405" s="1070"/>
      <c r="AY405" s="1069"/>
      <c r="AZ405" s="1069"/>
      <c r="BA405" s="1069"/>
      <c r="BB405" s="1069"/>
      <c r="BC405" s="1069"/>
      <c r="BD405" s="1069"/>
      <c r="BE405" s="1069"/>
      <c r="BF405" s="1069"/>
      <c r="BG405" s="1069"/>
      <c r="BH405" s="1069"/>
      <c r="BI405" s="1069"/>
      <c r="BJ405" s="1069"/>
      <c r="BK405" s="1069"/>
      <c r="BL405" s="1069"/>
      <c r="BM405" s="1069"/>
      <c r="BN405" s="1069"/>
      <c r="BO405" s="1069"/>
      <c r="BP405" s="1069"/>
      <c r="BQ405" s="1069"/>
      <c r="BR405" s="1069"/>
      <c r="BS405" s="1111"/>
      <c r="BT405" s="1069"/>
      <c r="BU405" s="1069"/>
      <c r="BV405" s="1069"/>
      <c r="BW405" s="1069"/>
      <c r="BX405" s="1069"/>
      <c r="BY405" s="1069"/>
      <c r="BZ405" s="1069"/>
      <c r="CA405" s="1069"/>
      <c r="CB405" s="1069"/>
      <c r="CC405" s="1069"/>
      <c r="CD405" s="1069"/>
      <c r="CE405" s="1069"/>
      <c r="CF405" s="1069"/>
      <c r="CG405" s="1069"/>
      <c r="CH405" s="1069"/>
      <c r="CI405" s="1069"/>
      <c r="CJ405" s="1069"/>
      <c r="CK405" s="1069"/>
      <c r="CL405" s="1069"/>
      <c r="CM405" s="1111"/>
      <c r="CN405" s="1111"/>
    </row>
    <row r="406" spans="2:92" x14ac:dyDescent="0.2">
      <c r="B406" s="1068"/>
      <c r="I406" s="1069"/>
      <c r="J406" s="1069"/>
      <c r="K406" s="1069"/>
      <c r="L406" s="1069"/>
      <c r="M406" s="1069"/>
      <c r="N406" s="1069"/>
      <c r="O406" s="1069"/>
      <c r="P406" s="1069"/>
      <c r="Q406" s="1069"/>
      <c r="R406" s="1069"/>
      <c r="S406" s="1069"/>
      <c r="T406" s="1069"/>
      <c r="U406" s="1069"/>
      <c r="V406" s="1069"/>
      <c r="W406" s="1069"/>
      <c r="X406" s="1069"/>
      <c r="Y406" s="1069"/>
      <c r="Z406" s="1069"/>
      <c r="AA406" s="1069"/>
      <c r="AB406" s="1111"/>
      <c r="AC406" s="1111"/>
      <c r="AD406" s="1111"/>
      <c r="AE406" s="1111"/>
      <c r="AF406" s="1069"/>
      <c r="AG406" s="1069"/>
      <c r="AH406" s="1069"/>
      <c r="AI406" s="1069"/>
      <c r="AJ406" s="1069"/>
      <c r="AK406" s="1069"/>
      <c r="AL406" s="1069"/>
      <c r="AM406" s="1069"/>
      <c r="AN406" s="1069"/>
      <c r="AO406" s="1069"/>
      <c r="AP406" s="1069"/>
      <c r="AQ406" s="1069"/>
      <c r="AR406" s="1069"/>
      <c r="AS406" s="1069"/>
      <c r="AT406" s="1069"/>
      <c r="AU406" s="1069"/>
      <c r="AV406" s="1069"/>
      <c r="AW406" s="1069"/>
      <c r="AX406" s="1070"/>
      <c r="AY406" s="1069"/>
      <c r="AZ406" s="1069"/>
      <c r="BA406" s="1069"/>
      <c r="BB406" s="1069"/>
      <c r="BC406" s="1069"/>
      <c r="BD406" s="1069"/>
      <c r="BE406" s="1069"/>
      <c r="BF406" s="1069"/>
      <c r="BG406" s="1069"/>
      <c r="BH406" s="1069"/>
      <c r="BI406" s="1069"/>
      <c r="BJ406" s="1069"/>
      <c r="BK406" s="1069"/>
      <c r="BL406" s="1069"/>
      <c r="BM406" s="1069"/>
      <c r="BN406" s="1069"/>
      <c r="BO406" s="1069"/>
      <c r="BP406" s="1069"/>
      <c r="BQ406" s="1069"/>
      <c r="BR406" s="1069"/>
      <c r="BS406" s="1111"/>
      <c r="BT406" s="1069"/>
      <c r="BU406" s="1069"/>
      <c r="BV406" s="1069"/>
      <c r="BW406" s="1069"/>
      <c r="BX406" s="1069"/>
      <c r="BY406" s="1069"/>
      <c r="BZ406" s="1069"/>
      <c r="CA406" s="1069"/>
      <c r="CB406" s="1069"/>
      <c r="CC406" s="1069"/>
      <c r="CD406" s="1069"/>
      <c r="CE406" s="1069"/>
      <c r="CF406" s="1069"/>
      <c r="CG406" s="1069"/>
      <c r="CH406" s="1069"/>
      <c r="CI406" s="1069"/>
      <c r="CJ406" s="1069"/>
      <c r="CK406" s="1069"/>
      <c r="CL406" s="1069"/>
      <c r="CM406" s="1111"/>
      <c r="CN406" s="1111"/>
    </row>
    <row r="407" spans="2:92" x14ac:dyDescent="0.2">
      <c r="B407" s="1068"/>
      <c r="I407" s="1069"/>
      <c r="J407" s="1069"/>
      <c r="K407" s="1069"/>
      <c r="L407" s="1069"/>
      <c r="M407" s="1069"/>
      <c r="N407" s="1069"/>
      <c r="O407" s="1069"/>
      <c r="P407" s="1069"/>
      <c r="Q407" s="1069"/>
      <c r="R407" s="1069"/>
      <c r="S407" s="1069"/>
      <c r="T407" s="1069"/>
      <c r="U407" s="1069"/>
      <c r="V407" s="1069"/>
      <c r="W407" s="1069"/>
      <c r="X407" s="1069"/>
      <c r="Y407" s="1069"/>
      <c r="Z407" s="1069"/>
      <c r="AA407" s="1069"/>
      <c r="AB407" s="1111"/>
      <c r="AC407" s="1111"/>
      <c r="AD407" s="1111"/>
      <c r="AE407" s="1111"/>
      <c r="AF407" s="1069"/>
      <c r="AG407" s="1069"/>
      <c r="AH407" s="1069"/>
      <c r="AI407" s="1069"/>
      <c r="AJ407" s="1069"/>
      <c r="AK407" s="1069"/>
      <c r="AL407" s="1069"/>
      <c r="AM407" s="1069"/>
      <c r="AN407" s="1069"/>
      <c r="AO407" s="1069"/>
      <c r="AP407" s="1069"/>
      <c r="AQ407" s="1069"/>
      <c r="AR407" s="1069"/>
      <c r="AS407" s="1069"/>
      <c r="AT407" s="1069"/>
      <c r="AU407" s="1069"/>
      <c r="AV407" s="1069"/>
      <c r="AW407" s="1069"/>
      <c r="AX407" s="1070"/>
      <c r="AY407" s="1069"/>
      <c r="AZ407" s="1069"/>
      <c r="BA407" s="1069"/>
      <c r="BB407" s="1069"/>
      <c r="BC407" s="1069"/>
      <c r="BD407" s="1069"/>
      <c r="BE407" s="1069"/>
      <c r="BF407" s="1069"/>
      <c r="BG407" s="1069"/>
      <c r="BH407" s="1069"/>
      <c r="BI407" s="1069"/>
      <c r="BJ407" s="1069"/>
      <c r="BK407" s="1069"/>
      <c r="BL407" s="1069"/>
      <c r="BM407" s="1069"/>
      <c r="BN407" s="1069"/>
      <c r="BO407" s="1069"/>
      <c r="BP407" s="1069"/>
      <c r="BQ407" s="1069"/>
      <c r="BR407" s="1069"/>
      <c r="BS407" s="1111"/>
      <c r="BT407" s="1069"/>
      <c r="BU407" s="1069"/>
      <c r="BV407" s="1069"/>
      <c r="BW407" s="1069"/>
      <c r="BX407" s="1069"/>
      <c r="BY407" s="1069"/>
      <c r="BZ407" s="1069"/>
      <c r="CA407" s="1069"/>
      <c r="CB407" s="1069"/>
      <c r="CC407" s="1069"/>
      <c r="CD407" s="1069"/>
      <c r="CE407" s="1069"/>
      <c r="CF407" s="1069"/>
      <c r="CG407" s="1069"/>
      <c r="CH407" s="1069"/>
      <c r="CI407" s="1069"/>
      <c r="CJ407" s="1069"/>
      <c r="CK407" s="1069"/>
      <c r="CL407" s="1069"/>
      <c r="CM407" s="1111"/>
      <c r="CN407" s="1111"/>
    </row>
    <row r="408" spans="2:92" x14ac:dyDescent="0.2">
      <c r="B408" s="1068"/>
      <c r="I408" s="1069"/>
      <c r="J408" s="1069"/>
      <c r="K408" s="1069"/>
      <c r="L408" s="1069"/>
      <c r="M408" s="1069"/>
      <c r="N408" s="1069"/>
      <c r="O408" s="1069"/>
      <c r="P408" s="1069"/>
      <c r="Q408" s="1069"/>
      <c r="R408" s="1069"/>
      <c r="S408" s="1069"/>
      <c r="T408" s="1069"/>
      <c r="U408" s="1069"/>
      <c r="V408" s="1069"/>
      <c r="W408" s="1069"/>
      <c r="X408" s="1069"/>
      <c r="Y408" s="1069"/>
      <c r="Z408" s="1069"/>
      <c r="AA408" s="1069"/>
      <c r="AB408" s="1111"/>
      <c r="AC408" s="1111"/>
      <c r="AD408" s="1111"/>
      <c r="AE408" s="1111"/>
      <c r="AF408" s="1069"/>
      <c r="AG408" s="1069"/>
      <c r="AH408" s="1069"/>
      <c r="AI408" s="1069"/>
      <c r="AJ408" s="1069"/>
      <c r="AK408" s="1069"/>
      <c r="AL408" s="1069"/>
      <c r="AM408" s="1069"/>
      <c r="AN408" s="1069"/>
      <c r="AO408" s="1069"/>
      <c r="AP408" s="1069"/>
      <c r="AQ408" s="1069"/>
      <c r="AR408" s="1069"/>
      <c r="AS408" s="1069"/>
      <c r="AT408" s="1069"/>
      <c r="AU408" s="1069"/>
      <c r="AV408" s="1069"/>
      <c r="AW408" s="1069"/>
      <c r="AX408" s="1070"/>
      <c r="AY408" s="1069"/>
      <c r="AZ408" s="1069"/>
      <c r="BA408" s="1069"/>
      <c r="BB408" s="1069"/>
      <c r="BC408" s="1069"/>
      <c r="BD408" s="1069"/>
      <c r="BE408" s="1069"/>
      <c r="BF408" s="1069"/>
      <c r="BG408" s="1069"/>
      <c r="BH408" s="1069"/>
      <c r="BI408" s="1069"/>
      <c r="BJ408" s="1069"/>
      <c r="BK408" s="1069"/>
      <c r="BL408" s="1069"/>
      <c r="BM408" s="1069"/>
      <c r="BN408" s="1069"/>
      <c r="BO408" s="1069"/>
      <c r="BP408" s="1069"/>
      <c r="BQ408" s="1069"/>
      <c r="BR408" s="1069"/>
      <c r="BS408" s="1111"/>
      <c r="BT408" s="1069"/>
      <c r="BU408" s="1069"/>
      <c r="BV408" s="1069"/>
      <c r="BW408" s="1069"/>
      <c r="BX408" s="1069"/>
      <c r="BY408" s="1069"/>
      <c r="BZ408" s="1069"/>
      <c r="CA408" s="1069"/>
      <c r="CB408" s="1069"/>
      <c r="CC408" s="1069"/>
      <c r="CD408" s="1069"/>
      <c r="CE408" s="1069"/>
      <c r="CF408" s="1069"/>
      <c r="CG408" s="1069"/>
      <c r="CH408" s="1069"/>
      <c r="CI408" s="1069"/>
      <c r="CJ408" s="1069"/>
      <c r="CK408" s="1069"/>
      <c r="CL408" s="1069"/>
      <c r="CM408" s="1111"/>
      <c r="CN408" s="1111"/>
    </row>
    <row r="409" spans="2:92" x14ac:dyDescent="0.2">
      <c r="B409" s="1068"/>
      <c r="I409" s="1069"/>
      <c r="J409" s="1069"/>
      <c r="K409" s="1069"/>
      <c r="L409" s="1069"/>
      <c r="M409" s="1069"/>
      <c r="N409" s="1069"/>
      <c r="O409" s="1069"/>
      <c r="P409" s="1069"/>
      <c r="Q409" s="1069"/>
      <c r="R409" s="1069"/>
      <c r="S409" s="1069"/>
      <c r="T409" s="1069"/>
      <c r="U409" s="1069"/>
      <c r="V409" s="1069"/>
      <c r="W409" s="1069"/>
      <c r="X409" s="1069"/>
      <c r="Y409" s="1069"/>
      <c r="Z409" s="1069"/>
      <c r="AA409" s="1069"/>
      <c r="AB409" s="1111"/>
      <c r="AC409" s="1111"/>
      <c r="AD409" s="1111"/>
      <c r="AE409" s="1111"/>
      <c r="AF409" s="1069"/>
      <c r="AG409" s="1069"/>
      <c r="AH409" s="1069"/>
      <c r="AI409" s="1069"/>
      <c r="AJ409" s="1069"/>
      <c r="AK409" s="1069"/>
      <c r="AL409" s="1069"/>
      <c r="AM409" s="1069"/>
      <c r="AN409" s="1069"/>
      <c r="AO409" s="1069"/>
      <c r="AP409" s="1069"/>
      <c r="AQ409" s="1069"/>
      <c r="AR409" s="1069"/>
      <c r="AS409" s="1069"/>
      <c r="AT409" s="1069"/>
      <c r="AU409" s="1069"/>
      <c r="AV409" s="1069"/>
      <c r="AW409" s="1069"/>
      <c r="AX409" s="1070"/>
      <c r="AY409" s="1069"/>
      <c r="AZ409" s="1069"/>
      <c r="BA409" s="1069"/>
      <c r="BB409" s="1069"/>
      <c r="BC409" s="1069"/>
      <c r="BD409" s="1069"/>
      <c r="BE409" s="1069"/>
      <c r="BF409" s="1069"/>
      <c r="BG409" s="1069"/>
      <c r="BH409" s="1069"/>
      <c r="BI409" s="1069"/>
      <c r="BJ409" s="1069"/>
      <c r="BK409" s="1069"/>
      <c r="BL409" s="1069"/>
      <c r="BM409" s="1069"/>
      <c r="BN409" s="1069"/>
      <c r="BO409" s="1069"/>
      <c r="BP409" s="1069"/>
      <c r="BQ409" s="1069"/>
      <c r="BR409" s="1069"/>
      <c r="BS409" s="1111"/>
      <c r="BT409" s="1069"/>
      <c r="BU409" s="1069"/>
      <c r="BV409" s="1069"/>
      <c r="BW409" s="1069"/>
      <c r="BX409" s="1069"/>
      <c r="BY409" s="1069"/>
      <c r="BZ409" s="1069"/>
      <c r="CA409" s="1069"/>
      <c r="CB409" s="1069"/>
      <c r="CC409" s="1069"/>
      <c r="CD409" s="1069"/>
      <c r="CE409" s="1069"/>
      <c r="CF409" s="1069"/>
      <c r="CG409" s="1069"/>
      <c r="CH409" s="1069"/>
      <c r="CI409" s="1069"/>
      <c r="CJ409" s="1069"/>
      <c r="CK409" s="1069"/>
      <c r="CL409" s="1069"/>
      <c r="CM409" s="1111"/>
      <c r="CN409" s="1111"/>
    </row>
    <row r="410" spans="2:92" x14ac:dyDescent="0.2">
      <c r="B410" s="1068"/>
      <c r="I410" s="1069"/>
      <c r="J410" s="1069"/>
      <c r="K410" s="1069"/>
      <c r="L410" s="1069"/>
      <c r="M410" s="1069"/>
      <c r="N410" s="1069"/>
      <c r="O410" s="1069"/>
      <c r="P410" s="1069"/>
      <c r="Q410" s="1069"/>
      <c r="R410" s="1069"/>
      <c r="S410" s="1069"/>
      <c r="T410" s="1069"/>
      <c r="U410" s="1069"/>
      <c r="V410" s="1069"/>
      <c r="W410" s="1069"/>
      <c r="X410" s="1069"/>
      <c r="Y410" s="1069"/>
      <c r="Z410" s="1069"/>
      <c r="AA410" s="1069"/>
      <c r="AB410" s="1111"/>
      <c r="AC410" s="1111"/>
      <c r="AD410" s="1111"/>
      <c r="AE410" s="1111"/>
      <c r="AF410" s="1069"/>
      <c r="AG410" s="1069"/>
      <c r="AH410" s="1069"/>
      <c r="AI410" s="1069"/>
      <c r="AJ410" s="1069"/>
      <c r="AK410" s="1069"/>
      <c r="AL410" s="1069"/>
      <c r="AM410" s="1069"/>
      <c r="AN410" s="1069"/>
      <c r="AO410" s="1069"/>
      <c r="AP410" s="1069"/>
      <c r="AQ410" s="1069"/>
      <c r="AR410" s="1069"/>
      <c r="AS410" s="1069"/>
      <c r="AT410" s="1069"/>
      <c r="AU410" s="1069"/>
      <c r="AV410" s="1069"/>
      <c r="AW410" s="1069"/>
      <c r="AX410" s="1070"/>
      <c r="AY410" s="1069"/>
      <c r="AZ410" s="1069"/>
      <c r="BA410" s="1069"/>
      <c r="BB410" s="1069"/>
      <c r="BC410" s="1069"/>
      <c r="BD410" s="1069"/>
      <c r="BE410" s="1069"/>
      <c r="BF410" s="1069"/>
      <c r="BG410" s="1069"/>
      <c r="BH410" s="1069"/>
      <c r="BI410" s="1069"/>
      <c r="BJ410" s="1069"/>
      <c r="BK410" s="1069"/>
      <c r="BL410" s="1069"/>
      <c r="BM410" s="1069"/>
      <c r="BN410" s="1069"/>
      <c r="BO410" s="1069"/>
      <c r="BP410" s="1069"/>
      <c r="BQ410" s="1069"/>
      <c r="BR410" s="1069"/>
      <c r="BS410" s="1111"/>
      <c r="BT410" s="1069"/>
      <c r="BU410" s="1069"/>
      <c r="BV410" s="1069"/>
      <c r="BW410" s="1069"/>
      <c r="BX410" s="1069"/>
      <c r="BY410" s="1069"/>
      <c r="BZ410" s="1069"/>
      <c r="CA410" s="1069"/>
      <c r="CB410" s="1069"/>
      <c r="CC410" s="1069"/>
      <c r="CD410" s="1069"/>
      <c r="CE410" s="1069"/>
      <c r="CF410" s="1069"/>
      <c r="CG410" s="1069"/>
      <c r="CH410" s="1069"/>
      <c r="CI410" s="1069"/>
      <c r="CJ410" s="1069"/>
      <c r="CK410" s="1069"/>
      <c r="CL410" s="1069"/>
      <c r="CM410" s="1111"/>
      <c r="CN410" s="1111"/>
    </row>
    <row r="411" spans="2:92" x14ac:dyDescent="0.2">
      <c r="B411" s="1068"/>
      <c r="I411" s="1069"/>
      <c r="J411" s="1069"/>
      <c r="K411" s="1069"/>
      <c r="L411" s="1069"/>
      <c r="M411" s="1069"/>
      <c r="N411" s="1069"/>
      <c r="O411" s="1069"/>
      <c r="P411" s="1069"/>
      <c r="Q411" s="1069"/>
      <c r="R411" s="1069"/>
      <c r="S411" s="1069"/>
      <c r="T411" s="1069"/>
      <c r="U411" s="1069"/>
      <c r="V411" s="1069"/>
      <c r="W411" s="1069"/>
      <c r="X411" s="1069"/>
      <c r="Y411" s="1069"/>
      <c r="Z411" s="1069"/>
      <c r="AA411" s="1069"/>
      <c r="AB411" s="1111"/>
      <c r="AC411" s="1111"/>
      <c r="AD411" s="1111"/>
      <c r="AE411" s="1111"/>
      <c r="AF411" s="1069"/>
      <c r="AG411" s="1069"/>
      <c r="AH411" s="1069"/>
      <c r="AI411" s="1069"/>
      <c r="AJ411" s="1069"/>
      <c r="AK411" s="1069"/>
      <c r="AL411" s="1069"/>
      <c r="AM411" s="1069"/>
      <c r="AN411" s="1069"/>
      <c r="AO411" s="1069"/>
      <c r="AP411" s="1069"/>
      <c r="AQ411" s="1069"/>
      <c r="AR411" s="1069"/>
      <c r="AS411" s="1069"/>
      <c r="AT411" s="1069"/>
      <c r="AU411" s="1069"/>
      <c r="AV411" s="1069"/>
      <c r="AW411" s="1069"/>
      <c r="AX411" s="1070"/>
      <c r="AY411" s="1069"/>
      <c r="AZ411" s="1069"/>
      <c r="BA411" s="1069"/>
      <c r="BB411" s="1069"/>
      <c r="BC411" s="1069"/>
      <c r="BD411" s="1069"/>
      <c r="BE411" s="1069"/>
      <c r="BF411" s="1069"/>
      <c r="BG411" s="1069"/>
      <c r="BH411" s="1069"/>
      <c r="BI411" s="1069"/>
      <c r="BJ411" s="1069"/>
      <c r="BK411" s="1069"/>
      <c r="BL411" s="1069"/>
      <c r="BM411" s="1069"/>
      <c r="BN411" s="1069"/>
      <c r="BO411" s="1069"/>
      <c r="BP411" s="1069"/>
      <c r="BQ411" s="1069"/>
      <c r="BR411" s="1069"/>
      <c r="BS411" s="1111"/>
      <c r="BT411" s="1069"/>
      <c r="BU411" s="1069"/>
      <c r="BV411" s="1069"/>
      <c r="BW411" s="1069"/>
      <c r="BX411" s="1069"/>
      <c r="BY411" s="1069"/>
      <c r="BZ411" s="1069"/>
      <c r="CA411" s="1069"/>
      <c r="CB411" s="1069"/>
      <c r="CC411" s="1069"/>
      <c r="CD411" s="1069"/>
      <c r="CE411" s="1069"/>
      <c r="CF411" s="1069"/>
      <c r="CG411" s="1069"/>
      <c r="CH411" s="1069"/>
      <c r="CI411" s="1069"/>
      <c r="CJ411" s="1069"/>
      <c r="CK411" s="1069"/>
      <c r="CL411" s="1069"/>
      <c r="CM411" s="1111"/>
      <c r="CN411" s="1111"/>
    </row>
    <row r="412" spans="2:92" x14ac:dyDescent="0.2">
      <c r="B412" s="1068"/>
      <c r="I412" s="1069"/>
      <c r="J412" s="1069"/>
      <c r="K412" s="1069"/>
      <c r="L412" s="1069"/>
      <c r="M412" s="1069"/>
      <c r="N412" s="1069"/>
      <c r="O412" s="1069"/>
      <c r="P412" s="1069"/>
      <c r="Q412" s="1069"/>
      <c r="R412" s="1069"/>
      <c r="S412" s="1069"/>
      <c r="T412" s="1069"/>
      <c r="U412" s="1069"/>
      <c r="V412" s="1069"/>
      <c r="W412" s="1069"/>
      <c r="X412" s="1069"/>
      <c r="Y412" s="1069"/>
      <c r="Z412" s="1069"/>
      <c r="AA412" s="1069"/>
      <c r="AB412" s="1111"/>
      <c r="AC412" s="1111"/>
      <c r="AD412" s="1111"/>
      <c r="AE412" s="1111"/>
      <c r="AF412" s="1069"/>
      <c r="AG412" s="1069"/>
      <c r="AH412" s="1069"/>
      <c r="AI412" s="1069"/>
      <c r="AJ412" s="1069"/>
      <c r="AK412" s="1069"/>
      <c r="AL412" s="1069"/>
      <c r="AM412" s="1069"/>
      <c r="AN412" s="1069"/>
      <c r="AO412" s="1069"/>
      <c r="AP412" s="1069"/>
      <c r="AQ412" s="1069"/>
      <c r="AR412" s="1069"/>
      <c r="AS412" s="1069"/>
      <c r="AT412" s="1069"/>
      <c r="AU412" s="1069"/>
      <c r="AV412" s="1069"/>
      <c r="AW412" s="1069"/>
      <c r="AX412" s="1070"/>
      <c r="AY412" s="1069"/>
      <c r="AZ412" s="1069"/>
      <c r="BA412" s="1069"/>
      <c r="BB412" s="1069"/>
      <c r="BC412" s="1069"/>
      <c r="BD412" s="1069"/>
      <c r="BE412" s="1069"/>
      <c r="BF412" s="1069"/>
      <c r="BG412" s="1069"/>
      <c r="BH412" s="1069"/>
      <c r="BI412" s="1069"/>
      <c r="BJ412" s="1069"/>
      <c r="BK412" s="1069"/>
      <c r="BL412" s="1069"/>
      <c r="BM412" s="1069"/>
      <c r="BN412" s="1069"/>
      <c r="BO412" s="1069"/>
      <c r="BP412" s="1069"/>
      <c r="BQ412" s="1069"/>
      <c r="BR412" s="1069"/>
      <c r="BS412" s="1111"/>
      <c r="BT412" s="1069"/>
      <c r="BU412" s="1069"/>
      <c r="BV412" s="1069"/>
      <c r="BW412" s="1069"/>
      <c r="BX412" s="1069"/>
      <c r="BY412" s="1069"/>
      <c r="BZ412" s="1069"/>
      <c r="CA412" s="1069"/>
      <c r="CB412" s="1069"/>
      <c r="CC412" s="1069"/>
      <c r="CD412" s="1069"/>
      <c r="CE412" s="1069"/>
      <c r="CF412" s="1069"/>
      <c r="CG412" s="1069"/>
      <c r="CH412" s="1069"/>
      <c r="CI412" s="1069"/>
      <c r="CJ412" s="1069"/>
      <c r="CK412" s="1069"/>
      <c r="CL412" s="1069"/>
      <c r="CM412" s="1111"/>
      <c r="CN412" s="1111"/>
    </row>
    <row r="413" spans="2:92" x14ac:dyDescent="0.2">
      <c r="B413" s="1068"/>
      <c r="I413" s="1069"/>
      <c r="J413" s="1069"/>
      <c r="K413" s="1069"/>
      <c r="L413" s="1069"/>
      <c r="M413" s="1069"/>
      <c r="N413" s="1069"/>
      <c r="O413" s="1069"/>
      <c r="P413" s="1069"/>
      <c r="Q413" s="1069"/>
      <c r="R413" s="1069"/>
      <c r="S413" s="1069"/>
      <c r="T413" s="1069"/>
      <c r="U413" s="1069"/>
      <c r="V413" s="1069"/>
      <c r="W413" s="1069"/>
      <c r="X413" s="1069"/>
      <c r="Y413" s="1069"/>
      <c r="Z413" s="1069"/>
      <c r="AA413" s="1069"/>
      <c r="AB413" s="1111"/>
      <c r="AC413" s="1111"/>
      <c r="AD413" s="1111"/>
      <c r="AE413" s="1111"/>
      <c r="AF413" s="1069"/>
      <c r="AG413" s="1069"/>
      <c r="AH413" s="1069"/>
      <c r="AI413" s="1069"/>
      <c r="AJ413" s="1069"/>
      <c r="AK413" s="1069"/>
      <c r="AL413" s="1069"/>
      <c r="AM413" s="1069"/>
      <c r="AN413" s="1069"/>
      <c r="AO413" s="1069"/>
      <c r="AP413" s="1069"/>
      <c r="AQ413" s="1069"/>
      <c r="AR413" s="1069"/>
      <c r="AS413" s="1069"/>
      <c r="AT413" s="1069"/>
      <c r="AU413" s="1069"/>
      <c r="AV413" s="1069"/>
      <c r="AW413" s="1069"/>
      <c r="AX413" s="1070"/>
      <c r="AY413" s="1069"/>
      <c r="AZ413" s="1069"/>
      <c r="BA413" s="1069"/>
      <c r="BB413" s="1069"/>
      <c r="BC413" s="1069"/>
      <c r="BD413" s="1069"/>
      <c r="BE413" s="1069"/>
      <c r="BF413" s="1069"/>
      <c r="BG413" s="1069"/>
      <c r="BH413" s="1069"/>
      <c r="BI413" s="1069"/>
      <c r="BJ413" s="1069"/>
      <c r="BK413" s="1069"/>
      <c r="BL413" s="1069"/>
      <c r="BM413" s="1069"/>
      <c r="BN413" s="1069"/>
      <c r="BO413" s="1069"/>
      <c r="BP413" s="1069"/>
      <c r="BQ413" s="1069"/>
      <c r="BR413" s="1069"/>
      <c r="BS413" s="1111"/>
      <c r="BT413" s="1069"/>
      <c r="BU413" s="1069"/>
      <c r="BV413" s="1069"/>
      <c r="BW413" s="1069"/>
      <c r="BX413" s="1069"/>
      <c r="BY413" s="1069"/>
      <c r="BZ413" s="1069"/>
      <c r="CA413" s="1069"/>
      <c r="CB413" s="1069"/>
      <c r="CC413" s="1069"/>
      <c r="CD413" s="1069"/>
      <c r="CE413" s="1069"/>
      <c r="CF413" s="1069"/>
      <c r="CG413" s="1069"/>
      <c r="CH413" s="1069"/>
      <c r="CI413" s="1069"/>
      <c r="CJ413" s="1069"/>
      <c r="CK413" s="1069"/>
      <c r="CL413" s="1069"/>
      <c r="CM413" s="1111"/>
      <c r="CN413" s="1111"/>
    </row>
    <row r="414" spans="2:92" x14ac:dyDescent="0.2">
      <c r="B414" s="1068"/>
      <c r="I414" s="1069"/>
      <c r="J414" s="1069"/>
      <c r="K414" s="1069"/>
      <c r="L414" s="1069"/>
      <c r="M414" s="1069"/>
      <c r="N414" s="1069"/>
      <c r="O414" s="1069"/>
      <c r="P414" s="1069"/>
      <c r="Q414" s="1069"/>
      <c r="R414" s="1069"/>
      <c r="S414" s="1069"/>
      <c r="T414" s="1069"/>
      <c r="U414" s="1069"/>
      <c r="V414" s="1069"/>
      <c r="W414" s="1069"/>
      <c r="X414" s="1069"/>
      <c r="Y414" s="1069"/>
      <c r="Z414" s="1069"/>
      <c r="AA414" s="1069"/>
      <c r="AB414" s="1111"/>
      <c r="AC414" s="1111"/>
      <c r="AD414" s="1111"/>
      <c r="AE414" s="1111"/>
      <c r="AF414" s="1069"/>
      <c r="AG414" s="1069"/>
      <c r="AH414" s="1069"/>
      <c r="AI414" s="1069"/>
      <c r="AJ414" s="1069"/>
      <c r="AK414" s="1069"/>
      <c r="AL414" s="1069"/>
      <c r="AM414" s="1069"/>
      <c r="AN414" s="1069"/>
      <c r="AO414" s="1069"/>
      <c r="AP414" s="1069"/>
      <c r="AQ414" s="1069"/>
      <c r="AR414" s="1069"/>
      <c r="AS414" s="1069"/>
      <c r="AT414" s="1069"/>
      <c r="AU414" s="1069"/>
      <c r="AV414" s="1069"/>
      <c r="AW414" s="1069"/>
      <c r="AX414" s="1070"/>
      <c r="AY414" s="1069"/>
      <c r="AZ414" s="1069"/>
      <c r="BA414" s="1069"/>
      <c r="BB414" s="1069"/>
      <c r="BC414" s="1069"/>
      <c r="BD414" s="1069"/>
      <c r="BE414" s="1069"/>
      <c r="BF414" s="1069"/>
      <c r="BG414" s="1069"/>
      <c r="BH414" s="1069"/>
      <c r="BI414" s="1069"/>
      <c r="BJ414" s="1069"/>
      <c r="BK414" s="1069"/>
      <c r="BL414" s="1069"/>
      <c r="BM414" s="1069"/>
      <c r="BN414" s="1069"/>
      <c r="BO414" s="1069"/>
      <c r="BP414" s="1069"/>
      <c r="BQ414" s="1069"/>
      <c r="BR414" s="1069"/>
      <c r="BS414" s="1111"/>
      <c r="BT414" s="1069"/>
      <c r="BU414" s="1069"/>
      <c r="BV414" s="1069"/>
      <c r="BW414" s="1069"/>
      <c r="BX414" s="1069"/>
      <c r="BY414" s="1069"/>
      <c r="BZ414" s="1069"/>
      <c r="CA414" s="1069"/>
      <c r="CB414" s="1069"/>
      <c r="CC414" s="1069"/>
      <c r="CD414" s="1069"/>
      <c r="CE414" s="1069"/>
      <c r="CF414" s="1069"/>
      <c r="CG414" s="1069"/>
      <c r="CH414" s="1069"/>
      <c r="CI414" s="1069"/>
      <c r="CJ414" s="1069"/>
      <c r="CK414" s="1069"/>
      <c r="CL414" s="1069"/>
      <c r="CM414" s="1111"/>
      <c r="CN414" s="1111"/>
    </row>
    <row r="415" spans="2:92" x14ac:dyDescent="0.2">
      <c r="B415" s="1068"/>
      <c r="I415" s="1069"/>
      <c r="J415" s="1069"/>
      <c r="K415" s="1069"/>
      <c r="L415" s="1069"/>
      <c r="M415" s="1069"/>
      <c r="N415" s="1069"/>
      <c r="O415" s="1069"/>
      <c r="P415" s="1069"/>
      <c r="Q415" s="1069"/>
      <c r="R415" s="1069"/>
      <c r="S415" s="1069"/>
      <c r="T415" s="1069"/>
      <c r="U415" s="1069"/>
      <c r="V415" s="1069"/>
      <c r="W415" s="1069"/>
      <c r="X415" s="1069"/>
      <c r="Y415" s="1069"/>
      <c r="Z415" s="1069"/>
      <c r="AA415" s="1069"/>
      <c r="AB415" s="1111"/>
      <c r="AC415" s="1111"/>
      <c r="AD415" s="1111"/>
      <c r="AE415" s="1111"/>
      <c r="AF415" s="1069"/>
      <c r="AG415" s="1069"/>
      <c r="AH415" s="1069"/>
      <c r="AI415" s="1069"/>
      <c r="AJ415" s="1069"/>
      <c r="AK415" s="1069"/>
      <c r="AL415" s="1069"/>
      <c r="AM415" s="1069"/>
      <c r="AN415" s="1069"/>
      <c r="AO415" s="1069"/>
      <c r="AP415" s="1069"/>
      <c r="AQ415" s="1069"/>
      <c r="AR415" s="1069"/>
      <c r="AS415" s="1069"/>
      <c r="AT415" s="1069"/>
      <c r="AU415" s="1069"/>
      <c r="AV415" s="1069"/>
      <c r="AW415" s="1069"/>
      <c r="AX415" s="1070"/>
      <c r="AY415" s="1069"/>
      <c r="AZ415" s="1069"/>
      <c r="BA415" s="1069"/>
      <c r="BB415" s="1069"/>
      <c r="BC415" s="1069"/>
      <c r="BD415" s="1069"/>
      <c r="BE415" s="1069"/>
      <c r="BF415" s="1069"/>
      <c r="BG415" s="1069"/>
      <c r="BH415" s="1069"/>
      <c r="BI415" s="1069"/>
      <c r="BJ415" s="1069"/>
      <c r="BK415" s="1069"/>
      <c r="BL415" s="1069"/>
      <c r="BM415" s="1069"/>
      <c r="BN415" s="1069"/>
      <c r="BO415" s="1069"/>
      <c r="BP415" s="1069"/>
      <c r="BQ415" s="1069"/>
      <c r="BR415" s="1069"/>
      <c r="BS415" s="1111"/>
      <c r="BT415" s="1069"/>
      <c r="BU415" s="1069"/>
      <c r="BV415" s="1069"/>
      <c r="BW415" s="1069"/>
      <c r="BX415" s="1069"/>
      <c r="BY415" s="1069"/>
      <c r="BZ415" s="1069"/>
      <c r="CA415" s="1069"/>
      <c r="CB415" s="1069"/>
      <c r="CC415" s="1069"/>
      <c r="CD415" s="1069"/>
      <c r="CE415" s="1069"/>
      <c r="CF415" s="1069"/>
      <c r="CG415" s="1069"/>
      <c r="CH415" s="1069"/>
      <c r="CI415" s="1069"/>
      <c r="CJ415" s="1069"/>
      <c r="CK415" s="1069"/>
      <c r="CL415" s="1069"/>
      <c r="CM415" s="1111"/>
      <c r="CN415" s="1111"/>
    </row>
    <row r="416" spans="2:92" x14ac:dyDescent="0.2">
      <c r="B416" s="1068"/>
      <c r="I416" s="1069"/>
      <c r="J416" s="1069"/>
      <c r="K416" s="1069"/>
      <c r="L416" s="1069"/>
      <c r="M416" s="1069"/>
      <c r="N416" s="1069"/>
      <c r="O416" s="1069"/>
      <c r="P416" s="1069"/>
      <c r="Q416" s="1069"/>
      <c r="R416" s="1069"/>
      <c r="S416" s="1069"/>
      <c r="T416" s="1069"/>
      <c r="U416" s="1069"/>
      <c r="V416" s="1069"/>
      <c r="W416" s="1069"/>
      <c r="X416" s="1069"/>
      <c r="Y416" s="1069"/>
      <c r="Z416" s="1069"/>
      <c r="AA416" s="1069"/>
      <c r="AB416" s="1111"/>
      <c r="AC416" s="1111"/>
      <c r="AD416" s="1111"/>
      <c r="AE416" s="1111"/>
      <c r="AF416" s="1069"/>
      <c r="AG416" s="1069"/>
      <c r="AH416" s="1069"/>
      <c r="AI416" s="1069"/>
      <c r="AJ416" s="1069"/>
      <c r="AK416" s="1069"/>
      <c r="AL416" s="1069"/>
      <c r="AM416" s="1069"/>
      <c r="AN416" s="1069"/>
      <c r="AO416" s="1069"/>
      <c r="AP416" s="1069"/>
      <c r="AQ416" s="1069"/>
      <c r="AR416" s="1069"/>
      <c r="AS416" s="1069"/>
      <c r="AT416" s="1069"/>
      <c r="AU416" s="1069"/>
      <c r="AV416" s="1069"/>
      <c r="AW416" s="1069"/>
      <c r="AX416" s="1070"/>
      <c r="AY416" s="1069"/>
      <c r="AZ416" s="1069"/>
      <c r="BA416" s="1069"/>
      <c r="BB416" s="1069"/>
      <c r="BC416" s="1069"/>
      <c r="BD416" s="1069"/>
      <c r="BE416" s="1069"/>
      <c r="BF416" s="1069"/>
      <c r="BG416" s="1069"/>
      <c r="BH416" s="1069"/>
      <c r="BI416" s="1069"/>
      <c r="BJ416" s="1069"/>
      <c r="BK416" s="1069"/>
      <c r="BL416" s="1069"/>
      <c r="BM416" s="1069"/>
      <c r="BN416" s="1069"/>
      <c r="BO416" s="1069"/>
      <c r="BP416" s="1069"/>
      <c r="BQ416" s="1069"/>
      <c r="BR416" s="1069"/>
      <c r="BS416" s="1111"/>
      <c r="BT416" s="1069"/>
      <c r="BU416" s="1069"/>
      <c r="BV416" s="1069"/>
      <c r="BW416" s="1069"/>
      <c r="BX416" s="1069"/>
      <c r="BY416" s="1069"/>
      <c r="BZ416" s="1069"/>
      <c r="CA416" s="1069"/>
      <c r="CB416" s="1069"/>
      <c r="CC416" s="1069"/>
      <c r="CD416" s="1069"/>
      <c r="CE416" s="1069"/>
      <c r="CF416" s="1069"/>
      <c r="CG416" s="1069"/>
      <c r="CH416" s="1069"/>
      <c r="CI416" s="1069"/>
      <c r="CJ416" s="1069"/>
      <c r="CK416" s="1069"/>
      <c r="CL416" s="1069"/>
      <c r="CM416" s="1111"/>
      <c r="CN416" s="1111"/>
    </row>
    <row r="417" spans="2:92" x14ac:dyDescent="0.2">
      <c r="B417" s="1068"/>
      <c r="I417" s="1069"/>
      <c r="J417" s="1069"/>
      <c r="K417" s="1069"/>
      <c r="L417" s="1069"/>
      <c r="M417" s="1069"/>
      <c r="N417" s="1069"/>
      <c r="O417" s="1069"/>
      <c r="P417" s="1069"/>
      <c r="Q417" s="1069"/>
      <c r="R417" s="1069"/>
      <c r="S417" s="1069"/>
      <c r="T417" s="1069"/>
      <c r="U417" s="1069"/>
      <c r="V417" s="1069"/>
      <c r="W417" s="1069"/>
      <c r="X417" s="1069"/>
      <c r="Y417" s="1069"/>
      <c r="Z417" s="1069"/>
      <c r="AA417" s="1069"/>
      <c r="AB417" s="1111"/>
      <c r="AC417" s="1111"/>
      <c r="AD417" s="1111"/>
      <c r="AE417" s="1111"/>
      <c r="AF417" s="1069"/>
      <c r="AG417" s="1069"/>
      <c r="AH417" s="1069"/>
      <c r="AI417" s="1069"/>
      <c r="AJ417" s="1069"/>
      <c r="AK417" s="1069"/>
      <c r="AL417" s="1069"/>
      <c r="AM417" s="1069"/>
      <c r="AN417" s="1069"/>
      <c r="AO417" s="1069"/>
      <c r="AP417" s="1069"/>
      <c r="AQ417" s="1069"/>
      <c r="AR417" s="1069"/>
      <c r="AS417" s="1069"/>
      <c r="AT417" s="1069"/>
      <c r="AU417" s="1069"/>
      <c r="AV417" s="1069"/>
      <c r="AW417" s="1069"/>
      <c r="AX417" s="1070"/>
      <c r="AY417" s="1069"/>
      <c r="AZ417" s="1069"/>
      <c r="BA417" s="1069"/>
      <c r="BB417" s="1069"/>
      <c r="BC417" s="1069"/>
      <c r="BD417" s="1069"/>
      <c r="BE417" s="1069"/>
      <c r="BF417" s="1069"/>
      <c r="BG417" s="1069"/>
      <c r="BH417" s="1069"/>
      <c r="BI417" s="1069"/>
      <c r="BJ417" s="1069"/>
      <c r="BK417" s="1069"/>
      <c r="BL417" s="1069"/>
      <c r="BM417" s="1069"/>
      <c r="BN417" s="1069"/>
      <c r="BO417" s="1069"/>
      <c r="BP417" s="1069"/>
      <c r="BQ417" s="1069"/>
      <c r="BR417" s="1069"/>
      <c r="BS417" s="1111"/>
      <c r="BT417" s="1069"/>
      <c r="BU417" s="1069"/>
      <c r="BV417" s="1069"/>
      <c r="BW417" s="1069"/>
      <c r="BX417" s="1069"/>
      <c r="BY417" s="1069"/>
      <c r="BZ417" s="1069"/>
      <c r="CA417" s="1069"/>
      <c r="CB417" s="1069"/>
      <c r="CC417" s="1069"/>
      <c r="CD417" s="1069"/>
      <c r="CE417" s="1069"/>
      <c r="CF417" s="1069"/>
      <c r="CG417" s="1069"/>
      <c r="CH417" s="1069"/>
      <c r="CI417" s="1069"/>
      <c r="CJ417" s="1069"/>
      <c r="CK417" s="1069"/>
      <c r="CL417" s="1069"/>
      <c r="CM417" s="1111"/>
      <c r="CN417" s="1111"/>
    </row>
    <row r="418" spans="2:92" x14ac:dyDescent="0.2">
      <c r="B418" s="1068"/>
      <c r="I418" s="1069"/>
      <c r="J418" s="1069"/>
      <c r="K418" s="1069"/>
      <c r="L418" s="1069"/>
      <c r="M418" s="1069"/>
      <c r="N418" s="1069"/>
      <c r="O418" s="1069"/>
      <c r="P418" s="1069"/>
      <c r="Q418" s="1069"/>
      <c r="R418" s="1069"/>
      <c r="S418" s="1069"/>
      <c r="T418" s="1069"/>
      <c r="U418" s="1069"/>
      <c r="V418" s="1069"/>
      <c r="W418" s="1069"/>
      <c r="X418" s="1069"/>
      <c r="Y418" s="1069"/>
      <c r="Z418" s="1069"/>
      <c r="AA418" s="1069"/>
      <c r="AB418" s="1111"/>
      <c r="AC418" s="1111"/>
      <c r="AD418" s="1111"/>
      <c r="AE418" s="1111"/>
      <c r="AF418" s="1069"/>
      <c r="AG418" s="1069"/>
      <c r="AH418" s="1069"/>
      <c r="AI418" s="1069"/>
      <c r="AJ418" s="1069"/>
      <c r="AK418" s="1069"/>
      <c r="AL418" s="1069"/>
      <c r="AM418" s="1069"/>
      <c r="AN418" s="1069"/>
      <c r="AO418" s="1069"/>
      <c r="AP418" s="1069"/>
      <c r="AQ418" s="1069"/>
      <c r="AR418" s="1069"/>
      <c r="AS418" s="1069"/>
      <c r="AT418" s="1069"/>
      <c r="AU418" s="1069"/>
      <c r="AV418" s="1069"/>
      <c r="AW418" s="1069"/>
      <c r="AX418" s="1070"/>
      <c r="AY418" s="1069"/>
      <c r="AZ418" s="1069"/>
      <c r="BA418" s="1069"/>
      <c r="BB418" s="1069"/>
      <c r="BC418" s="1069"/>
      <c r="BD418" s="1069"/>
      <c r="BE418" s="1069"/>
      <c r="BF418" s="1069"/>
      <c r="BG418" s="1069"/>
      <c r="BH418" s="1069"/>
      <c r="BI418" s="1069"/>
      <c r="BJ418" s="1069"/>
      <c r="BK418" s="1069"/>
      <c r="BL418" s="1069"/>
      <c r="BM418" s="1069"/>
      <c r="BN418" s="1069"/>
      <c r="BO418" s="1069"/>
      <c r="BP418" s="1069"/>
      <c r="BQ418" s="1069"/>
      <c r="BR418" s="1069"/>
      <c r="BS418" s="1111"/>
      <c r="BT418" s="1069"/>
      <c r="BU418" s="1069"/>
      <c r="BV418" s="1069"/>
      <c r="BW418" s="1069"/>
      <c r="BX418" s="1069"/>
      <c r="BY418" s="1069"/>
      <c r="BZ418" s="1069"/>
      <c r="CA418" s="1069"/>
      <c r="CB418" s="1069"/>
      <c r="CC418" s="1069"/>
      <c r="CD418" s="1069"/>
      <c r="CE418" s="1069"/>
      <c r="CF418" s="1069"/>
      <c r="CG418" s="1069"/>
      <c r="CH418" s="1069"/>
      <c r="CI418" s="1069"/>
      <c r="CJ418" s="1069"/>
      <c r="CK418" s="1069"/>
      <c r="CL418" s="1069"/>
      <c r="CM418" s="1111"/>
      <c r="CN418" s="1111"/>
    </row>
    <row r="419" spans="2:92" x14ac:dyDescent="0.2">
      <c r="B419" s="1068"/>
      <c r="I419" s="1069"/>
      <c r="J419" s="1069"/>
      <c r="K419" s="1069"/>
      <c r="L419" s="1069"/>
      <c r="M419" s="1069"/>
      <c r="N419" s="1069"/>
      <c r="O419" s="1069"/>
      <c r="P419" s="1069"/>
      <c r="Q419" s="1069"/>
      <c r="R419" s="1069"/>
      <c r="S419" s="1069"/>
      <c r="T419" s="1069"/>
      <c r="U419" s="1069"/>
      <c r="V419" s="1069"/>
      <c r="W419" s="1069"/>
      <c r="X419" s="1069"/>
      <c r="Y419" s="1069"/>
      <c r="Z419" s="1069"/>
      <c r="AA419" s="1069"/>
      <c r="AB419" s="1111"/>
      <c r="AC419" s="1111"/>
      <c r="AD419" s="1111"/>
      <c r="AE419" s="1111"/>
      <c r="AF419" s="1069"/>
      <c r="AG419" s="1069"/>
      <c r="AH419" s="1069"/>
      <c r="AI419" s="1069"/>
      <c r="AJ419" s="1069"/>
      <c r="AK419" s="1069"/>
      <c r="AL419" s="1069"/>
      <c r="AM419" s="1069"/>
      <c r="AN419" s="1069"/>
      <c r="AO419" s="1069"/>
      <c r="AP419" s="1069"/>
      <c r="AQ419" s="1069"/>
      <c r="AR419" s="1069"/>
      <c r="AS419" s="1069"/>
      <c r="AT419" s="1069"/>
      <c r="AU419" s="1069"/>
      <c r="AV419" s="1069"/>
      <c r="AW419" s="1069"/>
      <c r="AX419" s="1070"/>
      <c r="AY419" s="1069"/>
      <c r="AZ419" s="1069"/>
      <c r="BA419" s="1069"/>
      <c r="BB419" s="1069"/>
      <c r="BC419" s="1069"/>
      <c r="BD419" s="1069"/>
      <c r="BE419" s="1069"/>
      <c r="BF419" s="1069"/>
      <c r="BG419" s="1069"/>
      <c r="BH419" s="1069"/>
      <c r="BI419" s="1069"/>
      <c r="BJ419" s="1069"/>
      <c r="BK419" s="1069"/>
      <c r="BL419" s="1069"/>
      <c r="BM419" s="1069"/>
      <c r="BN419" s="1069"/>
      <c r="BO419" s="1069"/>
      <c r="BP419" s="1069"/>
      <c r="BQ419" s="1069"/>
      <c r="BR419" s="1069"/>
      <c r="BS419" s="1111"/>
      <c r="BT419" s="1069"/>
      <c r="BU419" s="1069"/>
      <c r="BV419" s="1069"/>
      <c r="BW419" s="1069"/>
      <c r="BX419" s="1069"/>
      <c r="BY419" s="1069"/>
      <c r="BZ419" s="1069"/>
      <c r="CA419" s="1069"/>
      <c r="CB419" s="1069"/>
      <c r="CC419" s="1069"/>
      <c r="CD419" s="1069"/>
      <c r="CE419" s="1069"/>
      <c r="CF419" s="1069"/>
      <c r="CG419" s="1069"/>
      <c r="CH419" s="1069"/>
      <c r="CI419" s="1069"/>
      <c r="CJ419" s="1069"/>
      <c r="CK419" s="1069"/>
      <c r="CL419" s="1069"/>
      <c r="CM419" s="1111"/>
      <c r="CN419" s="1111"/>
    </row>
    <row r="420" spans="2:92" x14ac:dyDescent="0.2">
      <c r="B420" s="1068"/>
      <c r="I420" s="1069"/>
      <c r="J420" s="1069"/>
      <c r="K420" s="1069"/>
      <c r="L420" s="1069"/>
      <c r="M420" s="1069"/>
      <c r="N420" s="1069"/>
      <c r="O420" s="1069"/>
      <c r="P420" s="1069"/>
      <c r="Q420" s="1069"/>
      <c r="R420" s="1069"/>
      <c r="S420" s="1069"/>
      <c r="T420" s="1069"/>
      <c r="U420" s="1069"/>
      <c r="V420" s="1069"/>
      <c r="W420" s="1069"/>
      <c r="X420" s="1069"/>
      <c r="Y420" s="1069"/>
      <c r="Z420" s="1069"/>
      <c r="AA420" s="1069"/>
      <c r="AB420" s="1111"/>
      <c r="AC420" s="1111"/>
      <c r="AD420" s="1111"/>
      <c r="AE420" s="1111"/>
      <c r="AF420" s="1069"/>
      <c r="AG420" s="1069"/>
      <c r="AH420" s="1069"/>
      <c r="AI420" s="1069"/>
      <c r="AJ420" s="1069"/>
      <c r="AK420" s="1069"/>
      <c r="AL420" s="1069"/>
      <c r="AM420" s="1069"/>
      <c r="AN420" s="1069"/>
      <c r="AO420" s="1069"/>
      <c r="AP420" s="1069"/>
      <c r="AQ420" s="1069"/>
      <c r="AR420" s="1069"/>
      <c r="AS420" s="1069"/>
      <c r="AT420" s="1069"/>
      <c r="AU420" s="1069"/>
      <c r="AV420" s="1069"/>
      <c r="AW420" s="1069"/>
      <c r="AX420" s="1070"/>
      <c r="AY420" s="1069"/>
      <c r="AZ420" s="1069"/>
      <c r="BA420" s="1069"/>
      <c r="BB420" s="1069"/>
      <c r="BC420" s="1069"/>
      <c r="BD420" s="1069"/>
      <c r="BE420" s="1069"/>
      <c r="BF420" s="1069"/>
      <c r="BG420" s="1069"/>
      <c r="BH420" s="1069"/>
      <c r="BI420" s="1069"/>
      <c r="BJ420" s="1069"/>
      <c r="BK420" s="1069"/>
      <c r="BL420" s="1069"/>
      <c r="BM420" s="1069"/>
      <c r="BN420" s="1069"/>
      <c r="BO420" s="1069"/>
      <c r="BP420" s="1069"/>
      <c r="BQ420" s="1069"/>
      <c r="BR420" s="1069"/>
      <c r="BS420" s="1111"/>
      <c r="BT420" s="1069"/>
      <c r="BU420" s="1069"/>
      <c r="BV420" s="1069"/>
      <c r="BW420" s="1069"/>
      <c r="BX420" s="1069"/>
      <c r="BY420" s="1069"/>
      <c r="BZ420" s="1069"/>
      <c r="CA420" s="1069"/>
      <c r="CB420" s="1069"/>
      <c r="CC420" s="1069"/>
      <c r="CD420" s="1069"/>
      <c r="CE420" s="1069"/>
      <c r="CF420" s="1069"/>
      <c r="CG420" s="1069"/>
      <c r="CH420" s="1069"/>
      <c r="CI420" s="1069"/>
      <c r="CJ420" s="1069"/>
      <c r="CK420" s="1069"/>
      <c r="CL420" s="1069"/>
      <c r="CM420" s="1111"/>
      <c r="CN420" s="1111"/>
    </row>
    <row r="421" spans="2:92" x14ac:dyDescent="0.2">
      <c r="B421" s="1068"/>
      <c r="I421" s="1069"/>
      <c r="J421" s="1069"/>
      <c r="K421" s="1069"/>
      <c r="L421" s="1069"/>
      <c r="M421" s="1069"/>
      <c r="N421" s="1069"/>
      <c r="O421" s="1069"/>
      <c r="P421" s="1069"/>
      <c r="Q421" s="1069"/>
      <c r="R421" s="1069"/>
      <c r="S421" s="1069"/>
      <c r="T421" s="1069"/>
      <c r="U421" s="1069"/>
      <c r="V421" s="1069"/>
      <c r="W421" s="1069"/>
      <c r="X421" s="1069"/>
      <c r="Y421" s="1069"/>
      <c r="Z421" s="1069"/>
      <c r="AA421" s="1069"/>
      <c r="AB421" s="1111"/>
      <c r="AC421" s="1111"/>
      <c r="AD421" s="1111"/>
      <c r="AE421" s="1111"/>
      <c r="AF421" s="1069"/>
      <c r="AG421" s="1069"/>
      <c r="AH421" s="1069"/>
      <c r="AI421" s="1069"/>
      <c r="AJ421" s="1069"/>
      <c r="AK421" s="1069"/>
      <c r="AL421" s="1069"/>
      <c r="AM421" s="1069"/>
      <c r="AN421" s="1069"/>
      <c r="AO421" s="1069"/>
      <c r="AP421" s="1069"/>
      <c r="AQ421" s="1069"/>
      <c r="AR421" s="1069"/>
      <c r="AS421" s="1069"/>
      <c r="AT421" s="1069"/>
      <c r="AU421" s="1069"/>
      <c r="AV421" s="1069"/>
      <c r="AW421" s="1069"/>
      <c r="AX421" s="1070"/>
      <c r="AY421" s="1069"/>
      <c r="AZ421" s="1069"/>
      <c r="BA421" s="1069"/>
      <c r="BB421" s="1069"/>
      <c r="BC421" s="1069"/>
      <c r="BD421" s="1069"/>
      <c r="BE421" s="1069"/>
      <c r="BF421" s="1069"/>
      <c r="BG421" s="1069"/>
      <c r="BH421" s="1069"/>
      <c r="BI421" s="1069"/>
      <c r="BJ421" s="1069"/>
      <c r="BK421" s="1069"/>
      <c r="BL421" s="1069"/>
      <c r="BM421" s="1069"/>
      <c r="BN421" s="1069"/>
      <c r="BO421" s="1069"/>
      <c r="BP421" s="1069"/>
      <c r="BQ421" s="1069"/>
      <c r="BR421" s="1069"/>
      <c r="BS421" s="1111"/>
      <c r="BT421" s="1069"/>
      <c r="BU421" s="1069"/>
      <c r="BV421" s="1069"/>
      <c r="BW421" s="1069"/>
      <c r="BX421" s="1069"/>
      <c r="BY421" s="1069"/>
      <c r="BZ421" s="1069"/>
      <c r="CA421" s="1069"/>
      <c r="CB421" s="1069"/>
      <c r="CC421" s="1069"/>
      <c r="CD421" s="1069"/>
      <c r="CE421" s="1069"/>
      <c r="CF421" s="1069"/>
      <c r="CG421" s="1069"/>
      <c r="CH421" s="1069"/>
      <c r="CI421" s="1069"/>
      <c r="CJ421" s="1069"/>
      <c r="CK421" s="1069"/>
      <c r="CL421" s="1069"/>
      <c r="CM421" s="1111"/>
      <c r="CN421" s="1111"/>
    </row>
    <row r="422" spans="2:92" x14ac:dyDescent="0.2">
      <c r="B422" s="1068"/>
      <c r="I422" s="1069"/>
      <c r="J422" s="1069"/>
      <c r="K422" s="1069"/>
      <c r="L422" s="1069"/>
      <c r="M422" s="1069"/>
      <c r="N422" s="1069"/>
      <c r="O422" s="1069"/>
      <c r="P422" s="1069"/>
      <c r="Q422" s="1069"/>
      <c r="R422" s="1069"/>
      <c r="S422" s="1069"/>
      <c r="T422" s="1069"/>
      <c r="U422" s="1069"/>
      <c r="V422" s="1069"/>
      <c r="W422" s="1069"/>
      <c r="X422" s="1069"/>
      <c r="Y422" s="1069"/>
      <c r="Z422" s="1069"/>
      <c r="AA422" s="1069"/>
      <c r="AB422" s="1111"/>
      <c r="AC422" s="1111"/>
      <c r="AD422" s="1111"/>
      <c r="AE422" s="1111"/>
      <c r="AF422" s="1069"/>
      <c r="AG422" s="1069"/>
      <c r="AH422" s="1069"/>
      <c r="AI422" s="1069"/>
      <c r="AJ422" s="1069"/>
      <c r="AK422" s="1069"/>
      <c r="AL422" s="1069"/>
      <c r="AM422" s="1069"/>
      <c r="AN422" s="1069"/>
      <c r="AO422" s="1069"/>
      <c r="AP422" s="1069"/>
      <c r="AQ422" s="1069"/>
      <c r="AR422" s="1069"/>
      <c r="AS422" s="1069"/>
      <c r="AT422" s="1069"/>
      <c r="AU422" s="1069"/>
      <c r="AV422" s="1069"/>
      <c r="AW422" s="1069"/>
      <c r="AX422" s="1070"/>
      <c r="AY422" s="1069"/>
      <c r="AZ422" s="1069"/>
      <c r="BA422" s="1069"/>
      <c r="BB422" s="1069"/>
      <c r="BC422" s="1069"/>
      <c r="BD422" s="1069"/>
      <c r="BE422" s="1069"/>
      <c r="BF422" s="1069"/>
      <c r="BG422" s="1069"/>
      <c r="BH422" s="1069"/>
      <c r="BI422" s="1069"/>
      <c r="BJ422" s="1069"/>
      <c r="BK422" s="1069"/>
      <c r="BL422" s="1069"/>
      <c r="BM422" s="1069"/>
      <c r="BN422" s="1069"/>
      <c r="BO422" s="1069"/>
      <c r="BP422" s="1069"/>
      <c r="BQ422" s="1069"/>
      <c r="BR422" s="1069"/>
      <c r="BS422" s="1111"/>
      <c r="BT422" s="1069"/>
      <c r="BU422" s="1069"/>
      <c r="BV422" s="1069"/>
      <c r="BW422" s="1069"/>
      <c r="BX422" s="1069"/>
      <c r="BY422" s="1069"/>
      <c r="BZ422" s="1069"/>
      <c r="CA422" s="1069"/>
      <c r="CB422" s="1069"/>
      <c r="CC422" s="1069"/>
      <c r="CD422" s="1069"/>
      <c r="CE422" s="1069"/>
      <c r="CF422" s="1069"/>
      <c r="CG422" s="1069"/>
      <c r="CH422" s="1069"/>
      <c r="CI422" s="1069"/>
      <c r="CJ422" s="1069"/>
      <c r="CK422" s="1069"/>
      <c r="CL422" s="1069"/>
      <c r="CM422" s="1111"/>
      <c r="CN422" s="1111"/>
    </row>
    <row r="423" spans="2:92" x14ac:dyDescent="0.2">
      <c r="B423" s="1068"/>
      <c r="I423" s="1069"/>
      <c r="J423" s="1069"/>
      <c r="K423" s="1069"/>
      <c r="L423" s="1069"/>
      <c r="M423" s="1069"/>
      <c r="N423" s="1069"/>
      <c r="O423" s="1069"/>
      <c r="P423" s="1069"/>
      <c r="Q423" s="1069"/>
      <c r="R423" s="1069"/>
      <c r="S423" s="1069"/>
      <c r="T423" s="1069"/>
      <c r="U423" s="1069"/>
      <c r="V423" s="1069"/>
      <c r="W423" s="1069"/>
      <c r="X423" s="1069"/>
      <c r="Y423" s="1069"/>
      <c r="Z423" s="1069"/>
      <c r="AA423" s="1069"/>
      <c r="AB423" s="1111"/>
      <c r="AC423" s="1111"/>
      <c r="AD423" s="1111"/>
      <c r="AE423" s="1111"/>
      <c r="AF423" s="1069"/>
      <c r="AG423" s="1069"/>
      <c r="AH423" s="1069"/>
      <c r="AI423" s="1069"/>
      <c r="AJ423" s="1069"/>
      <c r="AK423" s="1069"/>
      <c r="AL423" s="1069"/>
      <c r="AM423" s="1069"/>
      <c r="AN423" s="1069"/>
      <c r="AO423" s="1069"/>
      <c r="AP423" s="1069"/>
      <c r="AQ423" s="1069"/>
      <c r="AR423" s="1069"/>
      <c r="AS423" s="1069"/>
      <c r="AT423" s="1069"/>
      <c r="AU423" s="1069"/>
      <c r="AV423" s="1069"/>
      <c r="AW423" s="1069"/>
      <c r="AX423" s="1070"/>
      <c r="AY423" s="1069"/>
      <c r="AZ423" s="1069"/>
      <c r="BA423" s="1069"/>
      <c r="BB423" s="1069"/>
      <c r="BC423" s="1069"/>
      <c r="BD423" s="1069"/>
      <c r="BE423" s="1069"/>
      <c r="BF423" s="1069"/>
      <c r="BG423" s="1069"/>
      <c r="BH423" s="1069"/>
      <c r="BI423" s="1069"/>
      <c r="BJ423" s="1069"/>
      <c r="BK423" s="1069"/>
      <c r="BL423" s="1069"/>
      <c r="BM423" s="1069"/>
      <c r="BN423" s="1069"/>
      <c r="BO423" s="1069"/>
      <c r="BP423" s="1069"/>
      <c r="BQ423" s="1069"/>
      <c r="BR423" s="1069"/>
      <c r="BS423" s="1111"/>
      <c r="BT423" s="1069"/>
      <c r="BU423" s="1069"/>
      <c r="BV423" s="1069"/>
      <c r="BW423" s="1069"/>
      <c r="BX423" s="1069"/>
      <c r="BY423" s="1069"/>
      <c r="BZ423" s="1069"/>
      <c r="CA423" s="1069"/>
      <c r="CB423" s="1069"/>
      <c r="CC423" s="1069"/>
      <c r="CD423" s="1069"/>
      <c r="CE423" s="1069"/>
      <c r="CF423" s="1069"/>
      <c r="CG423" s="1069"/>
      <c r="CH423" s="1069"/>
      <c r="CI423" s="1069"/>
      <c r="CJ423" s="1069"/>
      <c r="CK423" s="1069"/>
      <c r="CL423" s="1069"/>
      <c r="CM423" s="1111"/>
      <c r="CN423" s="1111"/>
    </row>
    <row r="424" spans="2:92" x14ac:dyDescent="0.2">
      <c r="B424" s="1068"/>
      <c r="I424" s="1069"/>
      <c r="J424" s="1069"/>
      <c r="K424" s="1069"/>
      <c r="L424" s="1069"/>
      <c r="M424" s="1069"/>
      <c r="N424" s="1069"/>
      <c r="O424" s="1069"/>
      <c r="P424" s="1069"/>
      <c r="Q424" s="1069"/>
      <c r="R424" s="1069"/>
      <c r="S424" s="1069"/>
      <c r="T424" s="1069"/>
      <c r="U424" s="1069"/>
      <c r="V424" s="1069"/>
      <c r="W424" s="1069"/>
      <c r="X424" s="1069"/>
      <c r="Y424" s="1069"/>
      <c r="Z424" s="1069"/>
      <c r="AA424" s="1069"/>
      <c r="AB424" s="1111"/>
      <c r="AC424" s="1111"/>
      <c r="AD424" s="1111"/>
      <c r="AE424" s="1111"/>
      <c r="AF424" s="1069"/>
      <c r="AG424" s="1069"/>
      <c r="AH424" s="1069"/>
      <c r="AI424" s="1069"/>
      <c r="AJ424" s="1069"/>
      <c r="AK424" s="1069"/>
      <c r="AL424" s="1069"/>
      <c r="AM424" s="1069"/>
      <c r="AN424" s="1069"/>
      <c r="AO424" s="1069"/>
      <c r="AP424" s="1069"/>
      <c r="AQ424" s="1069"/>
      <c r="AR424" s="1069"/>
      <c r="AS424" s="1069"/>
      <c r="AT424" s="1069"/>
      <c r="AU424" s="1069"/>
      <c r="AV424" s="1069"/>
      <c r="AW424" s="1069"/>
      <c r="AX424" s="1070"/>
      <c r="AY424" s="1069"/>
      <c r="AZ424" s="1069"/>
      <c r="BA424" s="1069"/>
      <c r="BB424" s="1069"/>
      <c r="BC424" s="1069"/>
      <c r="BD424" s="1069"/>
      <c r="BE424" s="1069"/>
      <c r="BF424" s="1069"/>
      <c r="BG424" s="1069"/>
      <c r="BH424" s="1069"/>
      <c r="BI424" s="1069"/>
      <c r="BJ424" s="1069"/>
      <c r="BK424" s="1069"/>
      <c r="BL424" s="1069"/>
      <c r="BM424" s="1069"/>
      <c r="BN424" s="1069"/>
      <c r="BO424" s="1069"/>
      <c r="BP424" s="1069"/>
      <c r="BQ424" s="1069"/>
      <c r="BR424" s="1069"/>
      <c r="BS424" s="1111"/>
      <c r="BT424" s="1069"/>
      <c r="BU424" s="1069"/>
      <c r="BV424" s="1069"/>
      <c r="BW424" s="1069"/>
      <c r="BX424" s="1069"/>
      <c r="BY424" s="1069"/>
      <c r="BZ424" s="1069"/>
      <c r="CA424" s="1069"/>
      <c r="CB424" s="1069"/>
      <c r="CC424" s="1069"/>
      <c r="CD424" s="1069"/>
      <c r="CE424" s="1069"/>
      <c r="CF424" s="1069"/>
      <c r="CG424" s="1069"/>
      <c r="CH424" s="1069"/>
      <c r="CI424" s="1069"/>
      <c r="CJ424" s="1069"/>
      <c r="CK424" s="1069"/>
      <c r="CL424" s="1069"/>
      <c r="CM424" s="1111"/>
      <c r="CN424" s="1111"/>
    </row>
    <row r="425" spans="2:92" x14ac:dyDescent="0.2">
      <c r="B425" s="1068"/>
      <c r="I425" s="1069"/>
      <c r="J425" s="1069"/>
      <c r="K425" s="1069"/>
      <c r="L425" s="1069"/>
      <c r="M425" s="1069"/>
      <c r="N425" s="1069"/>
      <c r="O425" s="1069"/>
      <c r="P425" s="1069"/>
      <c r="Q425" s="1069"/>
      <c r="R425" s="1069"/>
      <c r="S425" s="1069"/>
      <c r="T425" s="1069"/>
      <c r="U425" s="1069"/>
      <c r="V425" s="1069"/>
      <c r="W425" s="1069"/>
      <c r="X425" s="1069"/>
      <c r="Y425" s="1069"/>
      <c r="Z425" s="1069"/>
      <c r="AA425" s="1069"/>
      <c r="AB425" s="1111"/>
      <c r="AC425" s="1111"/>
      <c r="AD425" s="1111"/>
      <c r="AE425" s="1111"/>
      <c r="AF425" s="1069"/>
      <c r="AG425" s="1069"/>
      <c r="AH425" s="1069"/>
      <c r="AI425" s="1069"/>
      <c r="AJ425" s="1069"/>
      <c r="AK425" s="1069"/>
      <c r="AL425" s="1069"/>
      <c r="AM425" s="1069"/>
      <c r="AN425" s="1069"/>
      <c r="AO425" s="1069"/>
      <c r="AP425" s="1069"/>
      <c r="AQ425" s="1069"/>
      <c r="AR425" s="1069"/>
      <c r="AS425" s="1069"/>
      <c r="AT425" s="1069"/>
      <c r="AU425" s="1069"/>
      <c r="AV425" s="1069"/>
      <c r="AW425" s="1069"/>
      <c r="AX425" s="1070"/>
      <c r="AY425" s="1069"/>
      <c r="AZ425" s="1069"/>
      <c r="BA425" s="1069"/>
      <c r="BB425" s="1069"/>
      <c r="BC425" s="1069"/>
      <c r="BD425" s="1069"/>
      <c r="BE425" s="1069"/>
      <c r="BF425" s="1069"/>
      <c r="BG425" s="1069"/>
      <c r="BH425" s="1069"/>
      <c r="BI425" s="1069"/>
      <c r="BJ425" s="1069"/>
      <c r="BK425" s="1069"/>
      <c r="BL425" s="1069"/>
      <c r="BM425" s="1069"/>
      <c r="BN425" s="1069"/>
      <c r="BO425" s="1069"/>
      <c r="BP425" s="1069"/>
      <c r="BQ425" s="1069"/>
      <c r="BR425" s="1069"/>
      <c r="BS425" s="1111"/>
      <c r="BT425" s="1069"/>
      <c r="BU425" s="1069"/>
      <c r="BV425" s="1069"/>
      <c r="BW425" s="1069"/>
      <c r="BX425" s="1069"/>
      <c r="BY425" s="1069"/>
      <c r="BZ425" s="1069"/>
      <c r="CA425" s="1069"/>
      <c r="CB425" s="1069"/>
      <c r="CC425" s="1069"/>
      <c r="CD425" s="1069"/>
      <c r="CE425" s="1069"/>
      <c r="CF425" s="1069"/>
      <c r="CG425" s="1069"/>
      <c r="CH425" s="1069"/>
      <c r="CI425" s="1069"/>
      <c r="CJ425" s="1069"/>
      <c r="CK425" s="1069"/>
      <c r="CL425" s="1069"/>
      <c r="CM425" s="1111"/>
      <c r="CN425" s="1111"/>
    </row>
    <row r="426" spans="2:92" x14ac:dyDescent="0.2">
      <c r="B426" s="1068"/>
      <c r="I426" s="1069"/>
      <c r="J426" s="1069"/>
      <c r="K426" s="1069"/>
      <c r="L426" s="1069"/>
      <c r="M426" s="1069"/>
      <c r="N426" s="1069"/>
      <c r="O426" s="1069"/>
      <c r="P426" s="1069"/>
      <c r="Q426" s="1069"/>
      <c r="R426" s="1069"/>
      <c r="S426" s="1069"/>
      <c r="T426" s="1069"/>
      <c r="U426" s="1069"/>
      <c r="V426" s="1069"/>
      <c r="W426" s="1069"/>
      <c r="X426" s="1069"/>
      <c r="Y426" s="1069"/>
      <c r="Z426" s="1069"/>
      <c r="AA426" s="1069"/>
      <c r="AB426" s="1111"/>
      <c r="AC426" s="1111"/>
      <c r="AD426" s="1111"/>
      <c r="AE426" s="1111"/>
      <c r="AF426" s="1069"/>
      <c r="AG426" s="1069"/>
      <c r="AH426" s="1069"/>
      <c r="AI426" s="1069"/>
      <c r="AJ426" s="1069"/>
      <c r="AK426" s="1069"/>
      <c r="AL426" s="1069"/>
      <c r="AM426" s="1069"/>
      <c r="AN426" s="1069"/>
      <c r="AO426" s="1069"/>
      <c r="AP426" s="1069"/>
      <c r="AQ426" s="1069"/>
      <c r="AR426" s="1069"/>
      <c r="AS426" s="1069"/>
      <c r="AT426" s="1069"/>
      <c r="AU426" s="1069"/>
      <c r="AV426" s="1069"/>
      <c r="AW426" s="1069"/>
      <c r="AX426" s="1070"/>
      <c r="AY426" s="1069"/>
      <c r="AZ426" s="1069"/>
      <c r="BA426" s="1069"/>
      <c r="BB426" s="1069"/>
      <c r="BC426" s="1069"/>
      <c r="BD426" s="1069"/>
      <c r="BE426" s="1069"/>
      <c r="BF426" s="1069"/>
      <c r="BG426" s="1069"/>
      <c r="BH426" s="1069"/>
      <c r="BI426" s="1069"/>
      <c r="BJ426" s="1069"/>
      <c r="BK426" s="1069"/>
      <c r="BL426" s="1069"/>
      <c r="BM426" s="1069"/>
      <c r="BN426" s="1069"/>
      <c r="BO426" s="1069"/>
      <c r="BP426" s="1069"/>
      <c r="BQ426" s="1069"/>
      <c r="BR426" s="1069"/>
      <c r="BS426" s="1111"/>
      <c r="BT426" s="1069"/>
      <c r="BU426" s="1069"/>
      <c r="BV426" s="1069"/>
      <c r="BW426" s="1069"/>
      <c r="BX426" s="1069"/>
      <c r="BY426" s="1069"/>
      <c r="BZ426" s="1069"/>
      <c r="CA426" s="1069"/>
      <c r="CB426" s="1069"/>
      <c r="CC426" s="1069"/>
      <c r="CD426" s="1069"/>
      <c r="CE426" s="1069"/>
      <c r="CF426" s="1069"/>
      <c r="CG426" s="1069"/>
      <c r="CH426" s="1069"/>
      <c r="CI426" s="1069"/>
      <c r="CJ426" s="1069"/>
      <c r="CK426" s="1069"/>
      <c r="CL426" s="1069"/>
      <c r="CM426" s="1111"/>
      <c r="CN426" s="1111"/>
    </row>
    <row r="427" spans="2:92" x14ac:dyDescent="0.2">
      <c r="B427" s="1068"/>
      <c r="I427" s="1069"/>
      <c r="J427" s="1069"/>
      <c r="K427" s="1069"/>
      <c r="L427" s="1069"/>
      <c r="M427" s="1069"/>
      <c r="N427" s="1069"/>
      <c r="O427" s="1069"/>
      <c r="P427" s="1069"/>
      <c r="Q427" s="1069"/>
      <c r="R427" s="1069"/>
      <c r="S427" s="1069"/>
      <c r="T427" s="1069"/>
      <c r="U427" s="1069"/>
      <c r="V427" s="1069"/>
      <c r="W427" s="1069"/>
      <c r="X427" s="1069"/>
      <c r="Y427" s="1069"/>
      <c r="Z427" s="1069"/>
      <c r="AA427" s="1069"/>
      <c r="AB427" s="1111"/>
      <c r="AC427" s="1111"/>
      <c r="AD427" s="1111"/>
      <c r="AE427" s="1111"/>
      <c r="AF427" s="1069"/>
      <c r="AG427" s="1069"/>
      <c r="AH427" s="1069"/>
      <c r="AI427" s="1069"/>
      <c r="AJ427" s="1069"/>
      <c r="AK427" s="1069"/>
      <c r="AL427" s="1069"/>
      <c r="AM427" s="1069"/>
      <c r="AN427" s="1069"/>
      <c r="AO427" s="1069"/>
      <c r="AP427" s="1069"/>
      <c r="AQ427" s="1069"/>
      <c r="AR427" s="1069"/>
      <c r="AS427" s="1069"/>
      <c r="AT427" s="1069"/>
      <c r="AU427" s="1069"/>
      <c r="AV427" s="1069"/>
      <c r="AW427" s="1069"/>
      <c r="AX427" s="1070"/>
      <c r="AY427" s="1069"/>
      <c r="AZ427" s="1069"/>
      <c r="BA427" s="1069"/>
      <c r="BB427" s="1069"/>
      <c r="BC427" s="1069"/>
      <c r="BD427" s="1069"/>
      <c r="BE427" s="1069"/>
      <c r="BF427" s="1069"/>
      <c r="BG427" s="1069"/>
      <c r="BH427" s="1069"/>
      <c r="BI427" s="1069"/>
      <c r="BJ427" s="1069"/>
      <c r="BK427" s="1069"/>
      <c r="BL427" s="1069"/>
      <c r="BM427" s="1069"/>
      <c r="BN427" s="1069"/>
      <c r="BO427" s="1069"/>
      <c r="BP427" s="1069"/>
      <c r="BQ427" s="1069"/>
      <c r="BR427" s="1069"/>
      <c r="BS427" s="1111"/>
      <c r="BT427" s="1069"/>
      <c r="BU427" s="1069"/>
      <c r="BV427" s="1069"/>
      <c r="BW427" s="1069"/>
      <c r="BX427" s="1069"/>
      <c r="BY427" s="1069"/>
      <c r="BZ427" s="1069"/>
      <c r="CA427" s="1069"/>
      <c r="CB427" s="1069"/>
      <c r="CC427" s="1069"/>
      <c r="CD427" s="1069"/>
      <c r="CE427" s="1069"/>
      <c r="CF427" s="1069"/>
      <c r="CG427" s="1069"/>
      <c r="CH427" s="1069"/>
      <c r="CI427" s="1069"/>
      <c r="CJ427" s="1069"/>
      <c r="CK427" s="1069"/>
      <c r="CL427" s="1069"/>
      <c r="CM427" s="1111"/>
      <c r="CN427" s="1111"/>
    </row>
    <row r="428" spans="2:92" x14ac:dyDescent="0.2">
      <c r="B428" s="1068"/>
      <c r="I428" s="1069"/>
      <c r="J428" s="1069"/>
      <c r="K428" s="1069"/>
      <c r="L428" s="1069"/>
      <c r="M428" s="1069"/>
      <c r="N428" s="1069"/>
      <c r="O428" s="1069"/>
      <c r="P428" s="1069"/>
      <c r="Q428" s="1069"/>
      <c r="R428" s="1069"/>
      <c r="S428" s="1069"/>
      <c r="T428" s="1069"/>
      <c r="U428" s="1069"/>
      <c r="V428" s="1069"/>
      <c r="W428" s="1069"/>
      <c r="X428" s="1069"/>
      <c r="Y428" s="1069"/>
      <c r="Z428" s="1069"/>
      <c r="AA428" s="1069"/>
      <c r="AB428" s="1111"/>
      <c r="AC428" s="1111"/>
      <c r="AD428" s="1111"/>
      <c r="AE428" s="1111"/>
      <c r="AF428" s="1069"/>
      <c r="AG428" s="1069"/>
      <c r="AH428" s="1069"/>
      <c r="AI428" s="1069"/>
      <c r="AJ428" s="1069"/>
      <c r="AK428" s="1069"/>
      <c r="AL428" s="1069"/>
      <c r="AM428" s="1069"/>
      <c r="AN428" s="1069"/>
      <c r="AO428" s="1069"/>
      <c r="AP428" s="1069"/>
      <c r="AQ428" s="1069"/>
      <c r="AR428" s="1069"/>
      <c r="AS428" s="1069"/>
      <c r="AT428" s="1069"/>
      <c r="AU428" s="1069"/>
      <c r="AV428" s="1069"/>
      <c r="AW428" s="1069"/>
      <c r="AX428" s="1070"/>
      <c r="AY428" s="1069"/>
      <c r="AZ428" s="1069"/>
      <c r="BA428" s="1069"/>
      <c r="BB428" s="1069"/>
      <c r="BC428" s="1069"/>
      <c r="BD428" s="1069"/>
      <c r="BE428" s="1069"/>
      <c r="BF428" s="1069"/>
      <c r="BG428" s="1069"/>
      <c r="BH428" s="1069"/>
      <c r="BI428" s="1069"/>
      <c r="BJ428" s="1069"/>
      <c r="BK428" s="1069"/>
      <c r="BL428" s="1069"/>
      <c r="BM428" s="1069"/>
      <c r="BN428" s="1069"/>
      <c r="BO428" s="1069"/>
      <c r="BP428" s="1069"/>
      <c r="BQ428" s="1069"/>
      <c r="BR428" s="1069"/>
      <c r="BS428" s="1111"/>
      <c r="BT428" s="1069"/>
      <c r="BU428" s="1069"/>
      <c r="BV428" s="1069"/>
      <c r="BW428" s="1069"/>
      <c r="BX428" s="1069"/>
      <c r="BY428" s="1069"/>
      <c r="BZ428" s="1069"/>
      <c r="CA428" s="1069"/>
      <c r="CB428" s="1069"/>
      <c r="CC428" s="1069"/>
      <c r="CD428" s="1069"/>
      <c r="CE428" s="1069"/>
      <c r="CF428" s="1069"/>
      <c r="CG428" s="1069"/>
      <c r="CH428" s="1069"/>
      <c r="CI428" s="1069"/>
      <c r="CJ428" s="1069"/>
      <c r="CK428" s="1069"/>
      <c r="CL428" s="1069"/>
      <c r="CM428" s="1111"/>
      <c r="CN428" s="1111"/>
    </row>
    <row r="429" spans="2:92" x14ac:dyDescent="0.2">
      <c r="B429" s="1068"/>
      <c r="I429" s="1069"/>
      <c r="J429" s="1069"/>
      <c r="K429" s="1069"/>
      <c r="L429" s="1069"/>
      <c r="M429" s="1069"/>
      <c r="N429" s="1069"/>
      <c r="O429" s="1069"/>
      <c r="P429" s="1069"/>
      <c r="Q429" s="1069"/>
      <c r="R429" s="1069"/>
      <c r="S429" s="1069"/>
      <c r="T429" s="1069"/>
      <c r="U429" s="1069"/>
      <c r="V429" s="1069"/>
      <c r="W429" s="1069"/>
      <c r="X429" s="1069"/>
      <c r="Y429" s="1069"/>
      <c r="Z429" s="1069"/>
      <c r="AA429" s="1069"/>
      <c r="AB429" s="1111"/>
      <c r="AC429" s="1111"/>
      <c r="AD429" s="1111"/>
      <c r="AE429" s="1111"/>
      <c r="AF429" s="1069"/>
      <c r="AG429" s="1069"/>
      <c r="AH429" s="1069"/>
      <c r="AI429" s="1069"/>
      <c r="AJ429" s="1069"/>
      <c r="AK429" s="1069"/>
      <c r="AL429" s="1069"/>
      <c r="AM429" s="1069"/>
      <c r="AN429" s="1069"/>
      <c r="AO429" s="1069"/>
      <c r="AP429" s="1069"/>
      <c r="AQ429" s="1069"/>
      <c r="AR429" s="1069"/>
      <c r="AS429" s="1069"/>
      <c r="AT429" s="1069"/>
      <c r="AU429" s="1069"/>
      <c r="AV429" s="1069"/>
      <c r="AW429" s="1069"/>
      <c r="AX429" s="1070"/>
      <c r="AY429" s="1069"/>
      <c r="AZ429" s="1069"/>
      <c r="BA429" s="1069"/>
      <c r="BB429" s="1069"/>
      <c r="BC429" s="1069"/>
      <c r="BD429" s="1069"/>
      <c r="BE429" s="1069"/>
      <c r="BF429" s="1069"/>
      <c r="BG429" s="1069"/>
      <c r="BH429" s="1069"/>
      <c r="BI429" s="1069"/>
      <c r="BJ429" s="1069"/>
      <c r="BK429" s="1069"/>
      <c r="BL429" s="1069"/>
      <c r="BM429" s="1069"/>
      <c r="BN429" s="1069"/>
      <c r="BO429" s="1069"/>
      <c r="BP429" s="1069"/>
      <c r="BQ429" s="1069"/>
      <c r="BR429" s="1069"/>
      <c r="BS429" s="1111"/>
      <c r="BT429" s="1069"/>
      <c r="BU429" s="1069"/>
      <c r="BV429" s="1069"/>
      <c r="BW429" s="1069"/>
      <c r="BX429" s="1069"/>
      <c r="BY429" s="1069"/>
      <c r="BZ429" s="1069"/>
      <c r="CA429" s="1069"/>
      <c r="CB429" s="1069"/>
      <c r="CC429" s="1069"/>
      <c r="CD429" s="1069"/>
      <c r="CE429" s="1069"/>
      <c r="CF429" s="1069"/>
      <c r="CG429" s="1069"/>
      <c r="CH429" s="1069"/>
      <c r="CI429" s="1069"/>
      <c r="CJ429" s="1069"/>
      <c r="CK429" s="1069"/>
      <c r="CL429" s="1069"/>
      <c r="CM429" s="1111"/>
      <c r="CN429" s="1111"/>
    </row>
    <row r="430" spans="2:92" x14ac:dyDescent="0.2">
      <c r="B430" s="1068"/>
      <c r="I430" s="1069"/>
      <c r="J430" s="1069"/>
      <c r="K430" s="1069"/>
      <c r="L430" s="1069"/>
      <c r="M430" s="1069"/>
      <c r="N430" s="1069"/>
      <c r="O430" s="1069"/>
      <c r="P430" s="1069"/>
      <c r="Q430" s="1069"/>
      <c r="R430" s="1069"/>
      <c r="S430" s="1069"/>
      <c r="T430" s="1069"/>
      <c r="U430" s="1069"/>
      <c r="V430" s="1069"/>
      <c r="W430" s="1069"/>
      <c r="X430" s="1069"/>
      <c r="Y430" s="1069"/>
      <c r="Z430" s="1069"/>
      <c r="AA430" s="1069"/>
      <c r="AB430" s="1111"/>
      <c r="AC430" s="1111"/>
      <c r="AD430" s="1111"/>
      <c r="AE430" s="1111"/>
      <c r="AF430" s="1069"/>
      <c r="AG430" s="1069"/>
      <c r="AH430" s="1069"/>
      <c r="AI430" s="1069"/>
      <c r="AJ430" s="1069"/>
      <c r="AK430" s="1069"/>
      <c r="AL430" s="1069"/>
      <c r="AM430" s="1069"/>
      <c r="AN430" s="1069"/>
      <c r="AO430" s="1069"/>
      <c r="AP430" s="1069"/>
      <c r="AQ430" s="1069"/>
      <c r="AR430" s="1069"/>
      <c r="AS430" s="1069"/>
      <c r="AT430" s="1069"/>
      <c r="AU430" s="1069"/>
      <c r="AV430" s="1069"/>
      <c r="AW430" s="1069"/>
      <c r="AX430" s="1070"/>
      <c r="AY430" s="1069"/>
      <c r="AZ430" s="1069"/>
      <c r="BA430" s="1069"/>
      <c r="BB430" s="1069"/>
      <c r="BC430" s="1069"/>
      <c r="BD430" s="1069"/>
      <c r="BE430" s="1069"/>
      <c r="BF430" s="1069"/>
      <c r="BG430" s="1069"/>
      <c r="BH430" s="1069"/>
      <c r="BI430" s="1069"/>
      <c r="BJ430" s="1069"/>
      <c r="BK430" s="1069"/>
      <c r="BL430" s="1069"/>
      <c r="BM430" s="1069"/>
      <c r="BN430" s="1069"/>
      <c r="BO430" s="1069"/>
      <c r="BP430" s="1069"/>
      <c r="BQ430" s="1069"/>
      <c r="BR430" s="1069"/>
      <c r="BS430" s="1111"/>
      <c r="BT430" s="1069"/>
      <c r="BU430" s="1069"/>
      <c r="BV430" s="1069"/>
      <c r="BW430" s="1069"/>
      <c r="BX430" s="1069"/>
      <c r="BY430" s="1069"/>
      <c r="BZ430" s="1069"/>
      <c r="CA430" s="1069"/>
      <c r="CB430" s="1069"/>
      <c r="CC430" s="1069"/>
      <c r="CD430" s="1069"/>
      <c r="CE430" s="1069"/>
      <c r="CF430" s="1069"/>
      <c r="CG430" s="1069"/>
      <c r="CH430" s="1069"/>
      <c r="CI430" s="1069"/>
      <c r="CJ430" s="1069"/>
      <c r="CK430" s="1069"/>
      <c r="CL430" s="1069"/>
      <c r="CM430" s="1111"/>
      <c r="CN430" s="1111"/>
    </row>
    <row r="431" spans="2:92" x14ac:dyDescent="0.2">
      <c r="B431" s="1068"/>
      <c r="I431" s="1069"/>
      <c r="J431" s="1069"/>
      <c r="K431" s="1069"/>
      <c r="L431" s="1069"/>
      <c r="M431" s="1069"/>
      <c r="N431" s="1069"/>
      <c r="O431" s="1069"/>
      <c r="P431" s="1069"/>
      <c r="Q431" s="1069"/>
      <c r="R431" s="1069"/>
      <c r="S431" s="1069"/>
      <c r="T431" s="1069"/>
      <c r="U431" s="1069"/>
      <c r="V431" s="1069"/>
      <c r="W431" s="1069"/>
      <c r="X431" s="1069"/>
      <c r="Y431" s="1069"/>
      <c r="Z431" s="1069"/>
      <c r="AA431" s="1069"/>
      <c r="AB431" s="1111"/>
      <c r="AC431" s="1111"/>
      <c r="AD431" s="1111"/>
      <c r="AE431" s="1111"/>
      <c r="AF431" s="1069"/>
      <c r="AG431" s="1069"/>
      <c r="AH431" s="1069"/>
      <c r="AI431" s="1069"/>
      <c r="AJ431" s="1069"/>
      <c r="AK431" s="1069"/>
      <c r="AL431" s="1069"/>
      <c r="AM431" s="1069"/>
      <c r="AN431" s="1069"/>
      <c r="AO431" s="1069"/>
      <c r="AP431" s="1069"/>
      <c r="AQ431" s="1069"/>
      <c r="AR431" s="1069"/>
      <c r="AS431" s="1069"/>
      <c r="AT431" s="1069"/>
      <c r="AU431" s="1069"/>
      <c r="AV431" s="1069"/>
      <c r="AW431" s="1069"/>
      <c r="AX431" s="1070"/>
      <c r="AY431" s="1069"/>
      <c r="AZ431" s="1069"/>
      <c r="BA431" s="1069"/>
      <c r="BB431" s="1069"/>
      <c r="BC431" s="1069"/>
      <c r="BD431" s="1069"/>
      <c r="BE431" s="1069"/>
      <c r="BF431" s="1069"/>
      <c r="BG431" s="1069"/>
      <c r="BH431" s="1069"/>
      <c r="BI431" s="1069"/>
      <c r="BJ431" s="1069"/>
      <c r="BK431" s="1069"/>
      <c r="BL431" s="1069"/>
      <c r="BM431" s="1069"/>
      <c r="BN431" s="1069"/>
      <c r="BO431" s="1069"/>
      <c r="BP431" s="1069"/>
      <c r="BQ431" s="1069"/>
      <c r="BR431" s="1069"/>
      <c r="BS431" s="1111"/>
      <c r="BT431" s="1069"/>
      <c r="BU431" s="1069"/>
      <c r="BV431" s="1069"/>
      <c r="BW431" s="1069"/>
      <c r="BX431" s="1069"/>
      <c r="BY431" s="1069"/>
      <c r="BZ431" s="1069"/>
      <c r="CA431" s="1069"/>
      <c r="CB431" s="1069"/>
      <c r="CC431" s="1069"/>
      <c r="CD431" s="1069"/>
      <c r="CE431" s="1069"/>
      <c r="CF431" s="1069"/>
      <c r="CG431" s="1069"/>
      <c r="CH431" s="1069"/>
      <c r="CI431" s="1069"/>
      <c r="CJ431" s="1069"/>
      <c r="CK431" s="1069"/>
      <c r="CL431" s="1069"/>
      <c r="CM431" s="1111"/>
      <c r="CN431" s="1111"/>
    </row>
    <row r="432" spans="2:92" x14ac:dyDescent="0.2">
      <c r="B432" s="1068"/>
      <c r="I432" s="1069"/>
      <c r="J432" s="1069"/>
      <c r="K432" s="1069"/>
      <c r="L432" s="1069"/>
      <c r="M432" s="1069"/>
      <c r="N432" s="1069"/>
      <c r="O432" s="1069"/>
      <c r="P432" s="1069"/>
      <c r="Q432" s="1069"/>
      <c r="R432" s="1069"/>
      <c r="S432" s="1069"/>
      <c r="T432" s="1069"/>
      <c r="U432" s="1069"/>
      <c r="V432" s="1069"/>
      <c r="W432" s="1069"/>
      <c r="X432" s="1069"/>
      <c r="Y432" s="1069"/>
      <c r="Z432" s="1069"/>
      <c r="AA432" s="1069"/>
      <c r="AB432" s="1111"/>
      <c r="AC432" s="1111"/>
      <c r="AD432" s="1111"/>
      <c r="AE432" s="1111"/>
      <c r="AF432" s="1069"/>
      <c r="AG432" s="1069"/>
      <c r="AH432" s="1069"/>
      <c r="AI432" s="1069"/>
      <c r="AJ432" s="1069"/>
      <c r="AK432" s="1069"/>
      <c r="AL432" s="1069"/>
      <c r="AM432" s="1069"/>
      <c r="AN432" s="1069"/>
      <c r="AO432" s="1069"/>
      <c r="AP432" s="1069"/>
      <c r="AQ432" s="1069"/>
      <c r="AR432" s="1069"/>
      <c r="AS432" s="1069"/>
      <c r="AT432" s="1069"/>
      <c r="AU432" s="1069"/>
      <c r="AV432" s="1069"/>
      <c r="AW432" s="1069"/>
      <c r="AX432" s="1070"/>
      <c r="AY432" s="1069"/>
      <c r="AZ432" s="1069"/>
      <c r="BA432" s="1069"/>
      <c r="BB432" s="1069"/>
      <c r="BC432" s="1069"/>
      <c r="BD432" s="1069"/>
      <c r="BE432" s="1069"/>
      <c r="BF432" s="1069"/>
      <c r="BG432" s="1069"/>
      <c r="BH432" s="1069"/>
      <c r="BI432" s="1069"/>
      <c r="BJ432" s="1069"/>
      <c r="BK432" s="1069"/>
      <c r="BL432" s="1069"/>
      <c r="BM432" s="1069"/>
      <c r="BN432" s="1069"/>
      <c r="BO432" s="1069"/>
      <c r="BP432" s="1069"/>
      <c r="BQ432" s="1069"/>
      <c r="BR432" s="1069"/>
      <c r="BS432" s="1111"/>
      <c r="BT432" s="1069"/>
      <c r="BU432" s="1069"/>
      <c r="BV432" s="1069"/>
      <c r="BW432" s="1069"/>
      <c r="BX432" s="1069"/>
      <c r="BY432" s="1069"/>
      <c r="BZ432" s="1069"/>
      <c r="CA432" s="1069"/>
      <c r="CB432" s="1069"/>
      <c r="CC432" s="1069"/>
      <c r="CD432" s="1069"/>
      <c r="CE432" s="1069"/>
      <c r="CF432" s="1069"/>
      <c r="CG432" s="1069"/>
      <c r="CH432" s="1069"/>
      <c r="CI432" s="1069"/>
      <c r="CJ432" s="1069"/>
      <c r="CK432" s="1069"/>
      <c r="CL432" s="1069"/>
      <c r="CM432" s="1111"/>
      <c r="CN432" s="1111"/>
    </row>
    <row r="433" spans="2:92" x14ac:dyDescent="0.2">
      <c r="B433" s="1068"/>
      <c r="I433" s="1069"/>
      <c r="J433" s="1069"/>
      <c r="K433" s="1069"/>
      <c r="L433" s="1069"/>
      <c r="M433" s="1069"/>
      <c r="N433" s="1069"/>
      <c r="O433" s="1069"/>
      <c r="P433" s="1069"/>
      <c r="Q433" s="1069"/>
      <c r="R433" s="1069"/>
      <c r="S433" s="1069"/>
      <c r="T433" s="1069"/>
      <c r="U433" s="1069"/>
      <c r="V433" s="1069"/>
      <c r="W433" s="1069"/>
      <c r="X433" s="1069"/>
      <c r="Y433" s="1069"/>
      <c r="Z433" s="1069"/>
      <c r="AA433" s="1069"/>
      <c r="AB433" s="1111"/>
      <c r="AC433" s="1111"/>
      <c r="AD433" s="1111"/>
      <c r="AE433" s="1111"/>
      <c r="AF433" s="1069"/>
      <c r="AG433" s="1069"/>
      <c r="AH433" s="1069"/>
      <c r="AI433" s="1069"/>
      <c r="AJ433" s="1069"/>
      <c r="AK433" s="1069"/>
      <c r="AL433" s="1069"/>
      <c r="AM433" s="1069"/>
      <c r="AN433" s="1069"/>
      <c r="AO433" s="1069"/>
      <c r="AP433" s="1069"/>
      <c r="AQ433" s="1069"/>
      <c r="AR433" s="1069"/>
      <c r="AS433" s="1069"/>
      <c r="AT433" s="1069"/>
      <c r="AU433" s="1069"/>
      <c r="AV433" s="1069"/>
      <c r="AW433" s="1069"/>
      <c r="AX433" s="1070"/>
      <c r="AY433" s="1069"/>
      <c r="AZ433" s="1069"/>
      <c r="BA433" s="1069"/>
      <c r="BB433" s="1069"/>
      <c r="BC433" s="1069"/>
      <c r="BD433" s="1069"/>
      <c r="BE433" s="1069"/>
      <c r="BF433" s="1069"/>
      <c r="BG433" s="1069"/>
      <c r="BH433" s="1069"/>
      <c r="BI433" s="1069"/>
      <c r="BJ433" s="1069"/>
      <c r="BK433" s="1069"/>
      <c r="BL433" s="1069"/>
      <c r="BM433" s="1069"/>
      <c r="BN433" s="1069"/>
      <c r="BO433" s="1069"/>
      <c r="BP433" s="1069"/>
      <c r="BQ433" s="1069"/>
      <c r="BR433" s="1069"/>
      <c r="BS433" s="1111"/>
      <c r="BT433" s="1069"/>
      <c r="BU433" s="1069"/>
      <c r="BV433" s="1069"/>
      <c r="BW433" s="1069"/>
      <c r="BX433" s="1069"/>
      <c r="BY433" s="1069"/>
      <c r="BZ433" s="1069"/>
      <c r="CA433" s="1069"/>
      <c r="CB433" s="1069"/>
      <c r="CC433" s="1069"/>
      <c r="CD433" s="1069"/>
      <c r="CE433" s="1069"/>
      <c r="CF433" s="1069"/>
      <c r="CG433" s="1069"/>
      <c r="CH433" s="1069"/>
      <c r="CI433" s="1069"/>
      <c r="CJ433" s="1069"/>
      <c r="CK433" s="1069"/>
      <c r="CL433" s="1069"/>
      <c r="CM433" s="1111"/>
      <c r="CN433" s="1111"/>
    </row>
    <row r="434" spans="2:92" x14ac:dyDescent="0.2">
      <c r="B434" s="1068"/>
      <c r="I434" s="1069"/>
      <c r="J434" s="1069"/>
      <c r="K434" s="1069"/>
      <c r="L434" s="1069"/>
      <c r="M434" s="1069"/>
      <c r="N434" s="1069"/>
      <c r="O434" s="1069"/>
      <c r="P434" s="1069"/>
      <c r="Q434" s="1069"/>
      <c r="R434" s="1069"/>
      <c r="S434" s="1069"/>
      <c r="T434" s="1069"/>
      <c r="U434" s="1069"/>
      <c r="V434" s="1069"/>
      <c r="W434" s="1069"/>
      <c r="X434" s="1069"/>
      <c r="Y434" s="1069"/>
      <c r="Z434" s="1069"/>
      <c r="AA434" s="1069"/>
      <c r="AB434" s="1111"/>
      <c r="AC434" s="1111"/>
      <c r="AD434" s="1111"/>
      <c r="AE434" s="1111"/>
      <c r="AF434" s="1069"/>
      <c r="AG434" s="1069"/>
      <c r="AH434" s="1069"/>
      <c r="AI434" s="1069"/>
      <c r="AJ434" s="1069"/>
      <c r="AK434" s="1069"/>
      <c r="AL434" s="1069"/>
      <c r="AM434" s="1069"/>
      <c r="AN434" s="1069"/>
      <c r="AO434" s="1069"/>
      <c r="AP434" s="1069"/>
      <c r="AQ434" s="1069"/>
      <c r="AR434" s="1069"/>
      <c r="AS434" s="1069"/>
      <c r="AT434" s="1069"/>
      <c r="AU434" s="1069"/>
      <c r="AV434" s="1069"/>
      <c r="AW434" s="1069"/>
      <c r="AX434" s="1070"/>
      <c r="AY434" s="1069"/>
      <c r="AZ434" s="1069"/>
      <c r="BA434" s="1069"/>
      <c r="BB434" s="1069"/>
      <c r="BC434" s="1069"/>
      <c r="BD434" s="1069"/>
      <c r="BE434" s="1069"/>
      <c r="BF434" s="1069"/>
      <c r="BG434" s="1069"/>
      <c r="BH434" s="1069"/>
      <c r="BI434" s="1069"/>
      <c r="BJ434" s="1069"/>
      <c r="BK434" s="1069"/>
      <c r="BL434" s="1069"/>
      <c r="BM434" s="1069"/>
      <c r="BN434" s="1069"/>
      <c r="BO434" s="1069"/>
      <c r="BP434" s="1069"/>
      <c r="BQ434" s="1069"/>
      <c r="BR434" s="1069"/>
      <c r="BS434" s="1111"/>
      <c r="BT434" s="1069"/>
      <c r="BU434" s="1069"/>
      <c r="BV434" s="1069"/>
      <c r="BW434" s="1069"/>
      <c r="BX434" s="1069"/>
      <c r="BY434" s="1069"/>
      <c r="BZ434" s="1069"/>
      <c r="CA434" s="1069"/>
      <c r="CB434" s="1069"/>
      <c r="CC434" s="1069"/>
      <c r="CD434" s="1069"/>
      <c r="CE434" s="1069"/>
      <c r="CF434" s="1069"/>
      <c r="CG434" s="1069"/>
      <c r="CH434" s="1069"/>
      <c r="CI434" s="1069"/>
      <c r="CJ434" s="1069"/>
      <c r="CK434" s="1069"/>
      <c r="CL434" s="1069"/>
      <c r="CM434" s="1111"/>
      <c r="CN434" s="1111"/>
    </row>
    <row r="435" spans="2:92" x14ac:dyDescent="0.2">
      <c r="B435" s="1068"/>
      <c r="I435" s="1069"/>
      <c r="J435" s="1069"/>
      <c r="K435" s="1069"/>
      <c r="L435" s="1069"/>
      <c r="M435" s="1069"/>
      <c r="N435" s="1069"/>
      <c r="O435" s="1069"/>
      <c r="P435" s="1069"/>
      <c r="Q435" s="1069"/>
      <c r="R435" s="1069"/>
      <c r="S435" s="1069"/>
      <c r="T435" s="1069"/>
      <c r="U435" s="1069"/>
      <c r="V435" s="1069"/>
      <c r="W435" s="1069"/>
      <c r="X435" s="1069"/>
      <c r="Y435" s="1069"/>
      <c r="Z435" s="1069"/>
      <c r="AA435" s="1069"/>
      <c r="AB435" s="1111"/>
      <c r="AC435" s="1111"/>
      <c r="AD435" s="1111"/>
      <c r="AE435" s="1111"/>
      <c r="AF435" s="1069"/>
      <c r="AG435" s="1069"/>
      <c r="AH435" s="1069"/>
      <c r="AI435" s="1069"/>
      <c r="AJ435" s="1069"/>
      <c r="AK435" s="1069"/>
      <c r="AL435" s="1069"/>
      <c r="AM435" s="1069"/>
      <c r="AN435" s="1069"/>
      <c r="AO435" s="1069"/>
      <c r="AP435" s="1069"/>
      <c r="AQ435" s="1069"/>
      <c r="AR435" s="1069"/>
      <c r="AS435" s="1069"/>
      <c r="AT435" s="1069"/>
      <c r="AU435" s="1069"/>
      <c r="AV435" s="1069"/>
      <c r="AW435" s="1069"/>
      <c r="AX435" s="1070"/>
      <c r="AY435" s="1069"/>
      <c r="AZ435" s="1069"/>
      <c r="BA435" s="1069"/>
      <c r="BB435" s="1069"/>
      <c r="BC435" s="1069"/>
      <c r="BD435" s="1069"/>
      <c r="BE435" s="1069"/>
      <c r="BF435" s="1069"/>
      <c r="BG435" s="1069"/>
      <c r="BH435" s="1069"/>
      <c r="BI435" s="1069"/>
      <c r="BJ435" s="1069"/>
      <c r="BK435" s="1069"/>
      <c r="BL435" s="1069"/>
      <c r="BM435" s="1069"/>
      <c r="BN435" s="1069"/>
      <c r="BO435" s="1069"/>
      <c r="BP435" s="1069"/>
      <c r="BQ435" s="1069"/>
      <c r="BR435" s="1069"/>
      <c r="BS435" s="1111"/>
      <c r="BT435" s="1069"/>
      <c r="BU435" s="1069"/>
      <c r="BV435" s="1069"/>
      <c r="BW435" s="1069"/>
      <c r="BX435" s="1069"/>
      <c r="BY435" s="1069"/>
      <c r="BZ435" s="1069"/>
      <c r="CA435" s="1069"/>
      <c r="CB435" s="1069"/>
      <c r="CC435" s="1069"/>
      <c r="CD435" s="1069"/>
      <c r="CE435" s="1069"/>
      <c r="CF435" s="1069"/>
      <c r="CG435" s="1069"/>
      <c r="CH435" s="1069"/>
      <c r="CI435" s="1069"/>
      <c r="CJ435" s="1069"/>
      <c r="CK435" s="1069"/>
      <c r="CL435" s="1069"/>
      <c r="CM435" s="1111"/>
      <c r="CN435" s="1111"/>
    </row>
    <row r="436" spans="2:92" x14ac:dyDescent="0.2">
      <c r="B436" s="1068"/>
      <c r="I436" s="1069"/>
      <c r="J436" s="1069"/>
      <c r="K436" s="1069"/>
      <c r="L436" s="1069"/>
      <c r="M436" s="1069"/>
      <c r="N436" s="1069"/>
      <c r="O436" s="1069"/>
      <c r="P436" s="1069"/>
      <c r="Q436" s="1069"/>
      <c r="R436" s="1069"/>
      <c r="S436" s="1069"/>
      <c r="T436" s="1069"/>
      <c r="U436" s="1069"/>
      <c r="V436" s="1069"/>
      <c r="W436" s="1069"/>
      <c r="X436" s="1069"/>
      <c r="Y436" s="1069"/>
      <c r="Z436" s="1069"/>
      <c r="AA436" s="1069"/>
      <c r="AB436" s="1111"/>
      <c r="AC436" s="1111"/>
      <c r="AD436" s="1111"/>
      <c r="AE436" s="1111"/>
      <c r="AF436" s="1069"/>
      <c r="AG436" s="1069"/>
      <c r="AH436" s="1069"/>
      <c r="AI436" s="1069"/>
      <c r="AJ436" s="1069"/>
      <c r="AK436" s="1069"/>
      <c r="AL436" s="1069"/>
      <c r="AM436" s="1069"/>
      <c r="AN436" s="1069"/>
      <c r="AO436" s="1069"/>
      <c r="AP436" s="1069"/>
      <c r="AQ436" s="1069"/>
      <c r="AR436" s="1069"/>
      <c r="AS436" s="1069"/>
      <c r="AT436" s="1069"/>
      <c r="AU436" s="1069"/>
      <c r="AV436" s="1069"/>
      <c r="AW436" s="1069"/>
      <c r="AX436" s="1070"/>
      <c r="AY436" s="1069"/>
      <c r="AZ436" s="1069"/>
      <c r="BA436" s="1069"/>
      <c r="BB436" s="1069"/>
      <c r="BC436" s="1069"/>
      <c r="BD436" s="1069"/>
      <c r="BE436" s="1069"/>
      <c r="BF436" s="1069"/>
      <c r="BG436" s="1069"/>
      <c r="BH436" s="1069"/>
      <c r="BI436" s="1069"/>
      <c r="BJ436" s="1069"/>
      <c r="BK436" s="1069"/>
      <c r="BL436" s="1069"/>
      <c r="BM436" s="1069"/>
      <c r="BN436" s="1069"/>
      <c r="BO436" s="1069"/>
      <c r="BP436" s="1069"/>
      <c r="BQ436" s="1069"/>
      <c r="BR436" s="1069"/>
      <c r="BS436" s="1111"/>
      <c r="BT436" s="1069"/>
      <c r="BU436" s="1069"/>
      <c r="BV436" s="1069"/>
      <c r="BW436" s="1069"/>
      <c r="BX436" s="1069"/>
      <c r="BY436" s="1069"/>
      <c r="BZ436" s="1069"/>
      <c r="CA436" s="1069"/>
      <c r="CB436" s="1069"/>
      <c r="CC436" s="1069"/>
      <c r="CD436" s="1069"/>
      <c r="CE436" s="1069"/>
      <c r="CF436" s="1069"/>
      <c r="CG436" s="1069"/>
      <c r="CH436" s="1069"/>
      <c r="CI436" s="1069"/>
      <c r="CJ436" s="1069"/>
      <c r="CK436" s="1069"/>
      <c r="CL436" s="1069"/>
      <c r="CM436" s="1111"/>
      <c r="CN436" s="1111"/>
    </row>
    <row r="437" spans="2:92" x14ac:dyDescent="0.2">
      <c r="B437" s="1068"/>
      <c r="I437" s="1069"/>
      <c r="J437" s="1069"/>
      <c r="K437" s="1069"/>
      <c r="L437" s="1069"/>
      <c r="M437" s="1069"/>
      <c r="N437" s="1069"/>
      <c r="O437" s="1069"/>
      <c r="P437" s="1069"/>
      <c r="Q437" s="1069"/>
      <c r="R437" s="1069"/>
      <c r="S437" s="1069"/>
      <c r="T437" s="1069"/>
      <c r="U437" s="1069"/>
      <c r="V437" s="1069"/>
      <c r="W437" s="1069"/>
      <c r="X437" s="1069"/>
      <c r="Y437" s="1069"/>
      <c r="Z437" s="1069"/>
      <c r="AA437" s="1069"/>
      <c r="AB437" s="1111"/>
      <c r="AC437" s="1111"/>
      <c r="AD437" s="1111"/>
      <c r="AE437" s="1111"/>
      <c r="AF437" s="1069"/>
      <c r="AG437" s="1069"/>
      <c r="AH437" s="1069"/>
      <c r="AI437" s="1069"/>
      <c r="AJ437" s="1069"/>
      <c r="AK437" s="1069"/>
      <c r="AL437" s="1069"/>
      <c r="AM437" s="1069"/>
      <c r="AN437" s="1069"/>
      <c r="AO437" s="1069"/>
      <c r="AP437" s="1069"/>
      <c r="AQ437" s="1069"/>
      <c r="AR437" s="1069"/>
      <c r="AS437" s="1069"/>
      <c r="AT437" s="1069"/>
      <c r="AU437" s="1069"/>
      <c r="AV437" s="1069"/>
      <c r="AW437" s="1069"/>
      <c r="AX437" s="1070"/>
      <c r="AY437" s="1069"/>
      <c r="AZ437" s="1069"/>
      <c r="BA437" s="1069"/>
      <c r="BB437" s="1069"/>
      <c r="BC437" s="1069"/>
      <c r="BD437" s="1069"/>
      <c r="BE437" s="1069"/>
      <c r="BF437" s="1069"/>
      <c r="BG437" s="1069"/>
      <c r="BH437" s="1069"/>
      <c r="BI437" s="1069"/>
      <c r="BJ437" s="1069"/>
      <c r="BK437" s="1069"/>
      <c r="BL437" s="1069"/>
      <c r="BM437" s="1069"/>
      <c r="BN437" s="1069"/>
      <c r="BO437" s="1069"/>
      <c r="BP437" s="1069"/>
      <c r="BQ437" s="1069"/>
      <c r="BR437" s="1069"/>
      <c r="BS437" s="1111"/>
      <c r="BT437" s="1069"/>
      <c r="BU437" s="1069"/>
      <c r="BV437" s="1069"/>
      <c r="BW437" s="1069"/>
      <c r="BX437" s="1069"/>
      <c r="BY437" s="1069"/>
      <c r="BZ437" s="1069"/>
      <c r="CA437" s="1069"/>
      <c r="CB437" s="1069"/>
      <c r="CC437" s="1069"/>
      <c r="CD437" s="1069"/>
      <c r="CE437" s="1069"/>
      <c r="CF437" s="1069"/>
      <c r="CG437" s="1069"/>
      <c r="CH437" s="1069"/>
      <c r="CI437" s="1069"/>
      <c r="CJ437" s="1069"/>
      <c r="CK437" s="1069"/>
      <c r="CL437" s="1069"/>
      <c r="CM437" s="1111"/>
      <c r="CN437" s="1111"/>
    </row>
    <row r="438" spans="2:92" x14ac:dyDescent="0.2">
      <c r="B438" s="1068"/>
      <c r="I438" s="1069"/>
      <c r="J438" s="1069"/>
      <c r="K438" s="1069"/>
      <c r="L438" s="1069"/>
      <c r="M438" s="1069"/>
      <c r="N438" s="1069"/>
      <c r="O438" s="1069"/>
      <c r="P438" s="1069"/>
      <c r="Q438" s="1069"/>
      <c r="R438" s="1069"/>
      <c r="S438" s="1069"/>
      <c r="T438" s="1069"/>
      <c r="U438" s="1069"/>
      <c r="V438" s="1069"/>
      <c r="W438" s="1069"/>
      <c r="X438" s="1069"/>
      <c r="Y438" s="1069"/>
      <c r="Z438" s="1069"/>
      <c r="AA438" s="1069"/>
      <c r="AB438" s="1111"/>
      <c r="AC438" s="1111"/>
      <c r="AD438" s="1111"/>
      <c r="AE438" s="1111"/>
      <c r="AF438" s="1069"/>
      <c r="AG438" s="1069"/>
      <c r="AH438" s="1069"/>
      <c r="AI438" s="1069"/>
      <c r="AJ438" s="1069"/>
      <c r="AK438" s="1069"/>
      <c r="AL438" s="1069"/>
      <c r="AM438" s="1069"/>
      <c r="AN438" s="1069"/>
      <c r="AO438" s="1069"/>
      <c r="AP438" s="1069"/>
      <c r="AQ438" s="1069"/>
      <c r="AR438" s="1069"/>
      <c r="AS438" s="1069"/>
      <c r="AT438" s="1069"/>
      <c r="AU438" s="1069"/>
      <c r="AV438" s="1069"/>
      <c r="AW438" s="1069"/>
      <c r="AX438" s="1070"/>
      <c r="AY438" s="1069"/>
      <c r="AZ438" s="1069"/>
      <c r="BA438" s="1069"/>
      <c r="BB438" s="1069"/>
      <c r="BC438" s="1069"/>
      <c r="BD438" s="1069"/>
      <c r="BE438" s="1069"/>
      <c r="BF438" s="1069"/>
      <c r="BG438" s="1069"/>
      <c r="BH438" s="1069"/>
      <c r="BI438" s="1069"/>
      <c r="BJ438" s="1069"/>
      <c r="BK438" s="1069"/>
      <c r="BL438" s="1069"/>
      <c r="BM438" s="1069"/>
      <c r="BN438" s="1069"/>
      <c r="BO438" s="1069"/>
      <c r="BP438" s="1069"/>
      <c r="BQ438" s="1069"/>
      <c r="BR438" s="1069"/>
      <c r="BS438" s="1111"/>
      <c r="BT438" s="1069"/>
      <c r="BU438" s="1069"/>
      <c r="BV438" s="1069"/>
      <c r="BW438" s="1069"/>
      <c r="BX438" s="1069"/>
      <c r="BY438" s="1069"/>
      <c r="BZ438" s="1069"/>
      <c r="CA438" s="1069"/>
      <c r="CB438" s="1069"/>
      <c r="CC438" s="1069"/>
      <c r="CD438" s="1069"/>
      <c r="CE438" s="1069"/>
      <c r="CF438" s="1069"/>
      <c r="CG438" s="1069"/>
      <c r="CH438" s="1069"/>
      <c r="CI438" s="1069"/>
      <c r="CJ438" s="1069"/>
      <c r="CK438" s="1069"/>
      <c r="CL438" s="1069"/>
      <c r="CM438" s="1111"/>
      <c r="CN438" s="1111"/>
    </row>
    <row r="439" spans="2:92" x14ac:dyDescent="0.2">
      <c r="B439" s="1068"/>
      <c r="I439" s="1069"/>
      <c r="J439" s="1069"/>
      <c r="K439" s="1069"/>
      <c r="L439" s="1069"/>
      <c r="M439" s="1069"/>
      <c r="N439" s="1069"/>
      <c r="O439" s="1069"/>
      <c r="P439" s="1069"/>
      <c r="Q439" s="1069"/>
      <c r="R439" s="1069"/>
      <c r="S439" s="1069"/>
      <c r="T439" s="1069"/>
      <c r="U439" s="1069"/>
      <c r="V439" s="1069"/>
      <c r="W439" s="1069"/>
      <c r="X439" s="1069"/>
      <c r="Y439" s="1069"/>
      <c r="Z439" s="1069"/>
      <c r="AA439" s="1069"/>
      <c r="AB439" s="1111"/>
      <c r="AC439" s="1111"/>
      <c r="AD439" s="1111"/>
      <c r="AE439" s="1111"/>
      <c r="AF439" s="1069"/>
      <c r="AG439" s="1069"/>
      <c r="AH439" s="1069"/>
      <c r="AI439" s="1069"/>
      <c r="AJ439" s="1069"/>
      <c r="AK439" s="1069"/>
      <c r="AL439" s="1069"/>
      <c r="AM439" s="1069"/>
      <c r="AN439" s="1069"/>
      <c r="AO439" s="1069"/>
      <c r="AP439" s="1069"/>
      <c r="AQ439" s="1069"/>
      <c r="AR439" s="1069"/>
      <c r="AS439" s="1069"/>
      <c r="AT439" s="1069"/>
      <c r="AU439" s="1069"/>
      <c r="AV439" s="1069"/>
      <c r="AW439" s="1069"/>
      <c r="AX439" s="1070"/>
      <c r="AY439" s="1069"/>
      <c r="AZ439" s="1069"/>
      <c r="BA439" s="1069"/>
      <c r="BB439" s="1069"/>
      <c r="BC439" s="1069"/>
      <c r="BD439" s="1069"/>
      <c r="BE439" s="1069"/>
      <c r="BF439" s="1069"/>
      <c r="BG439" s="1069"/>
      <c r="BH439" s="1069"/>
      <c r="BI439" s="1069"/>
      <c r="BJ439" s="1069"/>
      <c r="BK439" s="1069"/>
      <c r="BL439" s="1069"/>
      <c r="BM439" s="1069"/>
      <c r="BN439" s="1069"/>
      <c r="BO439" s="1069"/>
      <c r="BP439" s="1069"/>
      <c r="BQ439" s="1069"/>
      <c r="BR439" s="1069"/>
      <c r="BS439" s="1111"/>
      <c r="BT439" s="1069"/>
      <c r="BU439" s="1069"/>
      <c r="BV439" s="1069"/>
      <c r="BW439" s="1069"/>
      <c r="BX439" s="1069"/>
      <c r="BY439" s="1069"/>
      <c r="BZ439" s="1069"/>
      <c r="CA439" s="1069"/>
      <c r="CB439" s="1069"/>
      <c r="CC439" s="1069"/>
      <c r="CD439" s="1069"/>
      <c r="CE439" s="1069"/>
      <c r="CF439" s="1069"/>
      <c r="CG439" s="1069"/>
      <c r="CH439" s="1069"/>
      <c r="CI439" s="1069"/>
      <c r="CJ439" s="1069"/>
      <c r="CK439" s="1069"/>
      <c r="CL439" s="1069"/>
      <c r="CM439" s="1111"/>
      <c r="CN439" s="1111"/>
    </row>
    <row r="440" spans="2:92" x14ac:dyDescent="0.2">
      <c r="B440" s="1068"/>
      <c r="I440" s="1069"/>
      <c r="J440" s="1069"/>
      <c r="K440" s="1069"/>
      <c r="L440" s="1069"/>
      <c r="M440" s="1069"/>
      <c r="N440" s="1069"/>
      <c r="O440" s="1069"/>
      <c r="P440" s="1069"/>
      <c r="Q440" s="1069"/>
      <c r="R440" s="1069"/>
      <c r="S440" s="1069"/>
      <c r="T440" s="1069"/>
      <c r="U440" s="1069"/>
      <c r="V440" s="1069"/>
      <c r="W440" s="1069"/>
      <c r="X440" s="1069"/>
      <c r="Y440" s="1069"/>
      <c r="Z440" s="1069"/>
      <c r="AA440" s="1069"/>
      <c r="AB440" s="1111"/>
      <c r="AC440" s="1111"/>
      <c r="AD440" s="1111"/>
      <c r="AE440" s="1111"/>
      <c r="AF440" s="1069"/>
      <c r="AG440" s="1069"/>
      <c r="AH440" s="1069"/>
      <c r="AI440" s="1069"/>
      <c r="AJ440" s="1069"/>
      <c r="AK440" s="1069"/>
      <c r="AL440" s="1069"/>
      <c r="AM440" s="1069"/>
      <c r="AN440" s="1069"/>
      <c r="AO440" s="1069"/>
      <c r="AP440" s="1069"/>
      <c r="AQ440" s="1069"/>
      <c r="AR440" s="1069"/>
      <c r="AS440" s="1069"/>
      <c r="AT440" s="1069"/>
      <c r="AU440" s="1069"/>
      <c r="AV440" s="1069"/>
      <c r="AW440" s="1069"/>
      <c r="AX440" s="1070"/>
      <c r="AY440" s="1069"/>
      <c r="AZ440" s="1069"/>
      <c r="BA440" s="1069"/>
      <c r="BB440" s="1069"/>
      <c r="BC440" s="1069"/>
      <c r="BD440" s="1069"/>
      <c r="BE440" s="1069"/>
      <c r="BF440" s="1069"/>
      <c r="BG440" s="1069"/>
      <c r="BH440" s="1069"/>
      <c r="BI440" s="1069"/>
      <c r="BJ440" s="1069"/>
      <c r="BK440" s="1069"/>
      <c r="BL440" s="1069"/>
      <c r="BM440" s="1069"/>
      <c r="BN440" s="1069"/>
      <c r="BO440" s="1069"/>
      <c r="BP440" s="1069"/>
      <c r="BQ440" s="1069"/>
      <c r="BR440" s="1069"/>
      <c r="BS440" s="1111"/>
      <c r="BT440" s="1069"/>
      <c r="BU440" s="1069"/>
      <c r="BV440" s="1069"/>
      <c r="BW440" s="1069"/>
      <c r="BX440" s="1069"/>
      <c r="BY440" s="1069"/>
      <c r="BZ440" s="1069"/>
      <c r="CA440" s="1069"/>
      <c r="CB440" s="1069"/>
      <c r="CC440" s="1069"/>
      <c r="CD440" s="1069"/>
      <c r="CE440" s="1069"/>
      <c r="CF440" s="1069"/>
      <c r="CG440" s="1069"/>
      <c r="CH440" s="1069"/>
      <c r="CI440" s="1069"/>
      <c r="CJ440" s="1069"/>
      <c r="CK440" s="1069"/>
      <c r="CL440" s="1069"/>
      <c r="CM440" s="1111"/>
      <c r="CN440" s="1111"/>
    </row>
    <row r="441" spans="2:92" x14ac:dyDescent="0.2">
      <c r="B441" s="1068"/>
      <c r="I441" s="1069"/>
      <c r="J441" s="1069"/>
      <c r="K441" s="1069"/>
      <c r="L441" s="1069"/>
      <c r="M441" s="1069"/>
      <c r="N441" s="1069"/>
      <c r="O441" s="1069"/>
      <c r="P441" s="1069"/>
      <c r="Q441" s="1069"/>
      <c r="R441" s="1069"/>
      <c r="S441" s="1069"/>
      <c r="T441" s="1069"/>
      <c r="U441" s="1069"/>
      <c r="V441" s="1069"/>
      <c r="W441" s="1069"/>
      <c r="X441" s="1069"/>
      <c r="Y441" s="1069"/>
      <c r="Z441" s="1069"/>
      <c r="AA441" s="1069"/>
      <c r="AB441" s="1111"/>
      <c r="AC441" s="1111"/>
      <c r="AD441" s="1111"/>
      <c r="AE441" s="1111"/>
      <c r="AF441" s="1069"/>
      <c r="AG441" s="1069"/>
      <c r="AH441" s="1069"/>
      <c r="AI441" s="1069"/>
      <c r="AJ441" s="1069"/>
      <c r="AK441" s="1069"/>
      <c r="AL441" s="1069"/>
      <c r="AM441" s="1069"/>
      <c r="AN441" s="1069"/>
      <c r="AO441" s="1069"/>
      <c r="AP441" s="1069"/>
      <c r="AQ441" s="1069"/>
      <c r="AR441" s="1069"/>
      <c r="AS441" s="1069"/>
      <c r="AT441" s="1069"/>
      <c r="AU441" s="1069"/>
      <c r="AV441" s="1069"/>
      <c r="AW441" s="1069"/>
      <c r="AX441" s="1070"/>
      <c r="AY441" s="1069"/>
      <c r="AZ441" s="1069"/>
      <c r="BA441" s="1069"/>
      <c r="BB441" s="1069"/>
      <c r="BC441" s="1069"/>
      <c r="BD441" s="1069"/>
      <c r="BE441" s="1069"/>
      <c r="BF441" s="1069"/>
      <c r="BG441" s="1069"/>
      <c r="BH441" s="1069"/>
      <c r="BI441" s="1069"/>
      <c r="BJ441" s="1069"/>
      <c r="BK441" s="1069"/>
      <c r="BL441" s="1069"/>
      <c r="BM441" s="1069"/>
      <c r="BN441" s="1069"/>
      <c r="BO441" s="1069"/>
      <c r="BP441" s="1069"/>
      <c r="BQ441" s="1069"/>
      <c r="BR441" s="1069"/>
      <c r="BS441" s="1111"/>
      <c r="BT441" s="1069"/>
      <c r="BU441" s="1069"/>
      <c r="BV441" s="1069"/>
      <c r="BW441" s="1069"/>
      <c r="BX441" s="1069"/>
      <c r="BY441" s="1069"/>
      <c r="BZ441" s="1069"/>
      <c r="CA441" s="1069"/>
      <c r="CB441" s="1069"/>
      <c r="CC441" s="1069"/>
      <c r="CD441" s="1069"/>
      <c r="CE441" s="1069"/>
      <c r="CF441" s="1069"/>
      <c r="CG441" s="1069"/>
      <c r="CH441" s="1069"/>
      <c r="CI441" s="1069"/>
      <c r="CJ441" s="1069"/>
      <c r="CK441" s="1069"/>
      <c r="CL441" s="1069"/>
      <c r="CM441" s="1111"/>
      <c r="CN441" s="1111"/>
    </row>
    <row r="442" spans="2:92" x14ac:dyDescent="0.2">
      <c r="B442" s="1068"/>
      <c r="I442" s="1069"/>
      <c r="J442" s="1069"/>
      <c r="K442" s="1069"/>
      <c r="L442" s="1069"/>
      <c r="M442" s="1069"/>
      <c r="N442" s="1069"/>
      <c r="O442" s="1069"/>
      <c r="P442" s="1069"/>
      <c r="Q442" s="1069"/>
      <c r="R442" s="1069"/>
      <c r="S442" s="1069"/>
      <c r="T442" s="1069"/>
      <c r="U442" s="1069"/>
      <c r="V442" s="1069"/>
      <c r="W442" s="1069"/>
      <c r="X442" s="1069"/>
      <c r="Y442" s="1069"/>
      <c r="Z442" s="1069"/>
      <c r="AA442" s="1069"/>
      <c r="AB442" s="1111"/>
      <c r="AC442" s="1111"/>
      <c r="AD442" s="1111"/>
      <c r="AE442" s="1111"/>
      <c r="AF442" s="1069"/>
      <c r="AG442" s="1069"/>
      <c r="AH442" s="1069"/>
      <c r="AI442" s="1069"/>
      <c r="AJ442" s="1069"/>
      <c r="AK442" s="1069"/>
      <c r="AL442" s="1069"/>
      <c r="AM442" s="1069"/>
      <c r="AN442" s="1069"/>
      <c r="AO442" s="1069"/>
      <c r="AP442" s="1069"/>
      <c r="AQ442" s="1069"/>
      <c r="AR442" s="1069"/>
      <c r="AS442" s="1069"/>
      <c r="AT442" s="1069"/>
      <c r="AU442" s="1069"/>
      <c r="AV442" s="1069"/>
      <c r="AW442" s="1069"/>
      <c r="AX442" s="1070"/>
      <c r="AY442" s="1069"/>
      <c r="AZ442" s="1069"/>
      <c r="BA442" s="1069"/>
      <c r="BB442" s="1069"/>
      <c r="BC442" s="1069"/>
      <c r="BD442" s="1069"/>
      <c r="BE442" s="1069"/>
      <c r="BF442" s="1069"/>
      <c r="BG442" s="1069"/>
      <c r="BH442" s="1069"/>
      <c r="BI442" s="1069"/>
      <c r="BJ442" s="1069"/>
      <c r="BK442" s="1069"/>
      <c r="BL442" s="1069"/>
      <c r="BM442" s="1069"/>
      <c r="BN442" s="1069"/>
      <c r="BO442" s="1069"/>
      <c r="BP442" s="1069"/>
      <c r="BQ442" s="1069"/>
      <c r="BR442" s="1069"/>
      <c r="BS442" s="1111"/>
      <c r="BT442" s="1069"/>
      <c r="BU442" s="1069"/>
      <c r="BV442" s="1069"/>
      <c r="BW442" s="1069"/>
      <c r="BX442" s="1069"/>
      <c r="BY442" s="1069"/>
      <c r="BZ442" s="1069"/>
      <c r="CA442" s="1069"/>
      <c r="CB442" s="1069"/>
      <c r="CC442" s="1069"/>
      <c r="CD442" s="1069"/>
      <c r="CE442" s="1069"/>
      <c r="CF442" s="1069"/>
      <c r="CG442" s="1069"/>
      <c r="CH442" s="1069"/>
      <c r="CI442" s="1069"/>
      <c r="CJ442" s="1069"/>
      <c r="CK442" s="1069"/>
      <c r="CL442" s="1069"/>
      <c r="CM442" s="1111"/>
      <c r="CN442" s="1111"/>
    </row>
    <row r="443" spans="2:92" x14ac:dyDescent="0.2">
      <c r="B443" s="1068"/>
      <c r="I443" s="1069"/>
      <c r="J443" s="1069"/>
      <c r="K443" s="1069"/>
      <c r="L443" s="1069"/>
      <c r="M443" s="1069"/>
      <c r="N443" s="1069"/>
      <c r="O443" s="1069"/>
      <c r="P443" s="1069"/>
      <c r="Q443" s="1069"/>
      <c r="R443" s="1069"/>
      <c r="S443" s="1069"/>
      <c r="T443" s="1069"/>
      <c r="U443" s="1069"/>
      <c r="V443" s="1069"/>
      <c r="W443" s="1069"/>
      <c r="X443" s="1069"/>
      <c r="Y443" s="1069"/>
      <c r="Z443" s="1069"/>
      <c r="AA443" s="1069"/>
      <c r="AB443" s="1111"/>
      <c r="AC443" s="1111"/>
      <c r="AD443" s="1111"/>
      <c r="AE443" s="1111"/>
      <c r="AF443" s="1069"/>
      <c r="AG443" s="1069"/>
      <c r="AH443" s="1069"/>
      <c r="AI443" s="1069"/>
      <c r="AJ443" s="1069"/>
      <c r="AK443" s="1069"/>
      <c r="AL443" s="1069"/>
      <c r="AM443" s="1069"/>
      <c r="AN443" s="1069"/>
      <c r="AO443" s="1069"/>
      <c r="AP443" s="1069"/>
      <c r="AQ443" s="1069"/>
      <c r="AR443" s="1069"/>
      <c r="AS443" s="1069"/>
      <c r="AT443" s="1069"/>
      <c r="AU443" s="1069"/>
      <c r="AV443" s="1069"/>
      <c r="AW443" s="1069"/>
      <c r="AX443" s="1070"/>
      <c r="AY443" s="1069"/>
      <c r="AZ443" s="1069"/>
      <c r="BA443" s="1069"/>
      <c r="BB443" s="1069"/>
      <c r="BC443" s="1069"/>
      <c r="BD443" s="1069"/>
      <c r="BE443" s="1069"/>
      <c r="BF443" s="1069"/>
      <c r="BG443" s="1069"/>
      <c r="BH443" s="1069"/>
      <c r="BI443" s="1069"/>
      <c r="BJ443" s="1069"/>
      <c r="BK443" s="1069"/>
      <c r="BL443" s="1069"/>
      <c r="BM443" s="1069"/>
      <c r="BN443" s="1069"/>
      <c r="BO443" s="1069"/>
      <c r="BP443" s="1069"/>
      <c r="BQ443" s="1069"/>
      <c r="BR443" s="1069"/>
      <c r="BS443" s="1111"/>
      <c r="BT443" s="1069"/>
      <c r="BU443" s="1069"/>
      <c r="BV443" s="1069"/>
      <c r="BW443" s="1069"/>
      <c r="BX443" s="1069"/>
      <c r="BY443" s="1069"/>
      <c r="BZ443" s="1069"/>
      <c r="CA443" s="1069"/>
      <c r="CB443" s="1069"/>
      <c r="CC443" s="1069"/>
      <c r="CD443" s="1069"/>
      <c r="CE443" s="1069"/>
      <c r="CF443" s="1069"/>
      <c r="CG443" s="1069"/>
      <c r="CH443" s="1069"/>
      <c r="CI443" s="1069"/>
      <c r="CJ443" s="1069"/>
      <c r="CK443" s="1069"/>
      <c r="CL443" s="1069"/>
      <c r="CM443" s="1111"/>
      <c r="CN443" s="1111"/>
    </row>
    <row r="444" spans="2:92" x14ac:dyDescent="0.2">
      <c r="B444" s="1068"/>
      <c r="I444" s="1069"/>
      <c r="J444" s="1069"/>
      <c r="K444" s="1069"/>
      <c r="L444" s="1069"/>
      <c r="M444" s="1069"/>
      <c r="N444" s="1069"/>
      <c r="O444" s="1069"/>
      <c r="P444" s="1069"/>
      <c r="Q444" s="1069"/>
      <c r="R444" s="1069"/>
      <c r="S444" s="1069"/>
      <c r="T444" s="1069"/>
      <c r="U444" s="1069"/>
      <c r="V444" s="1069"/>
      <c r="W444" s="1069"/>
      <c r="X444" s="1069"/>
      <c r="Y444" s="1069"/>
      <c r="Z444" s="1069"/>
      <c r="AA444" s="1069"/>
      <c r="AB444" s="1111"/>
      <c r="AC444" s="1111"/>
      <c r="AD444" s="1111"/>
      <c r="AE444" s="1111"/>
      <c r="AF444" s="1069"/>
      <c r="AG444" s="1069"/>
      <c r="AH444" s="1069"/>
      <c r="AI444" s="1069"/>
      <c r="AJ444" s="1069"/>
      <c r="AK444" s="1069"/>
      <c r="AL444" s="1069"/>
      <c r="AM444" s="1069"/>
      <c r="AN444" s="1069"/>
      <c r="AO444" s="1069"/>
      <c r="AP444" s="1069"/>
      <c r="AQ444" s="1069"/>
      <c r="AR444" s="1069"/>
      <c r="AS444" s="1069"/>
      <c r="AT444" s="1069"/>
      <c r="AU444" s="1069"/>
      <c r="AV444" s="1069"/>
      <c r="AW444" s="1069"/>
      <c r="AX444" s="1070"/>
      <c r="AY444" s="1069"/>
      <c r="AZ444" s="1069"/>
      <c r="BA444" s="1069"/>
      <c r="BB444" s="1069"/>
      <c r="BC444" s="1069"/>
      <c r="BD444" s="1069"/>
      <c r="BE444" s="1069"/>
      <c r="BF444" s="1069"/>
      <c r="BG444" s="1069"/>
      <c r="BH444" s="1069"/>
      <c r="BI444" s="1069"/>
      <c r="BJ444" s="1069"/>
      <c r="BK444" s="1069"/>
      <c r="BL444" s="1069"/>
      <c r="BM444" s="1069"/>
      <c r="BN444" s="1069"/>
      <c r="BO444" s="1069"/>
      <c r="BP444" s="1069"/>
      <c r="BQ444" s="1069"/>
      <c r="BR444" s="1069"/>
      <c r="BS444" s="1111"/>
      <c r="BT444" s="1069"/>
      <c r="BU444" s="1069"/>
      <c r="BV444" s="1069"/>
      <c r="BW444" s="1069"/>
      <c r="BX444" s="1069"/>
      <c r="BY444" s="1069"/>
      <c r="BZ444" s="1069"/>
      <c r="CA444" s="1069"/>
      <c r="CB444" s="1069"/>
      <c r="CC444" s="1069"/>
      <c r="CD444" s="1069"/>
      <c r="CE444" s="1069"/>
      <c r="CF444" s="1069"/>
      <c r="CG444" s="1069"/>
      <c r="CH444" s="1069"/>
      <c r="CI444" s="1069"/>
      <c r="CJ444" s="1069"/>
      <c r="CK444" s="1069"/>
      <c r="CL444" s="1069"/>
      <c r="CM444" s="1111"/>
      <c r="CN444" s="1111"/>
    </row>
    <row r="445" spans="2:92" x14ac:dyDescent="0.2">
      <c r="B445" s="1068"/>
      <c r="I445" s="1069"/>
      <c r="J445" s="1069"/>
      <c r="K445" s="1069"/>
      <c r="L445" s="1069"/>
      <c r="M445" s="1069"/>
      <c r="N445" s="1069"/>
      <c r="O445" s="1069"/>
      <c r="P445" s="1069"/>
      <c r="Q445" s="1069"/>
      <c r="R445" s="1069"/>
      <c r="S445" s="1069"/>
      <c r="T445" s="1069"/>
      <c r="U445" s="1069"/>
      <c r="V445" s="1069"/>
      <c r="W445" s="1069"/>
      <c r="X445" s="1069"/>
      <c r="Y445" s="1069"/>
      <c r="Z445" s="1069"/>
      <c r="AA445" s="1069"/>
      <c r="AB445" s="1111"/>
      <c r="AC445" s="1111"/>
      <c r="AD445" s="1111"/>
      <c r="AE445" s="1111"/>
      <c r="AF445" s="1069"/>
      <c r="AG445" s="1069"/>
      <c r="AH445" s="1069"/>
      <c r="AI445" s="1069"/>
      <c r="AJ445" s="1069"/>
      <c r="AK445" s="1069"/>
      <c r="AL445" s="1069"/>
      <c r="AM445" s="1069"/>
      <c r="AN445" s="1069"/>
      <c r="AO445" s="1069"/>
      <c r="AP445" s="1069"/>
      <c r="AQ445" s="1069"/>
      <c r="AR445" s="1069"/>
      <c r="AS445" s="1069"/>
      <c r="AT445" s="1069"/>
      <c r="AU445" s="1069"/>
      <c r="AV445" s="1069"/>
      <c r="AW445" s="1069"/>
      <c r="AX445" s="1070"/>
      <c r="AY445" s="1069"/>
      <c r="AZ445" s="1069"/>
      <c r="BA445" s="1069"/>
      <c r="BB445" s="1069"/>
      <c r="BC445" s="1069"/>
      <c r="BD445" s="1069"/>
      <c r="BE445" s="1069"/>
      <c r="BF445" s="1069"/>
      <c r="BG445" s="1069"/>
      <c r="BH445" s="1069"/>
      <c r="BI445" s="1069"/>
      <c r="BJ445" s="1069"/>
      <c r="BK445" s="1069"/>
      <c r="BL445" s="1069"/>
      <c r="BM445" s="1069"/>
      <c r="BN445" s="1069"/>
      <c r="BO445" s="1069"/>
      <c r="BP445" s="1069"/>
      <c r="BQ445" s="1069"/>
      <c r="BR445" s="1069"/>
      <c r="BS445" s="1111"/>
      <c r="BT445" s="1069"/>
      <c r="BU445" s="1069"/>
      <c r="BV445" s="1069"/>
      <c r="BW445" s="1069"/>
      <c r="BX445" s="1069"/>
      <c r="BY445" s="1069"/>
      <c r="BZ445" s="1069"/>
      <c r="CA445" s="1069"/>
      <c r="CB445" s="1069"/>
      <c r="CC445" s="1069"/>
      <c r="CD445" s="1069"/>
      <c r="CE445" s="1069"/>
      <c r="CF445" s="1069"/>
      <c r="CG445" s="1069"/>
      <c r="CH445" s="1069"/>
      <c r="CI445" s="1069"/>
      <c r="CJ445" s="1069"/>
      <c r="CK445" s="1069"/>
      <c r="CL445" s="1069"/>
      <c r="CM445" s="1111"/>
      <c r="CN445" s="1111"/>
    </row>
    <row r="446" spans="2:92" x14ac:dyDescent="0.2">
      <c r="B446" s="1068"/>
      <c r="I446" s="1069"/>
      <c r="J446" s="1069"/>
      <c r="K446" s="1069"/>
      <c r="L446" s="1069"/>
      <c r="M446" s="1069"/>
      <c r="N446" s="1069"/>
      <c r="O446" s="1069"/>
      <c r="P446" s="1069"/>
      <c r="Q446" s="1069"/>
      <c r="R446" s="1069"/>
      <c r="S446" s="1069"/>
      <c r="T446" s="1069"/>
      <c r="U446" s="1069"/>
      <c r="V446" s="1069"/>
      <c r="W446" s="1069"/>
      <c r="X446" s="1069"/>
      <c r="Y446" s="1069"/>
      <c r="Z446" s="1069"/>
      <c r="AA446" s="1069"/>
      <c r="AB446" s="1111"/>
      <c r="AC446" s="1111"/>
      <c r="AD446" s="1111"/>
      <c r="AE446" s="1111"/>
      <c r="AF446" s="1069"/>
      <c r="AG446" s="1069"/>
      <c r="AH446" s="1069"/>
      <c r="AI446" s="1069"/>
      <c r="AJ446" s="1069"/>
      <c r="AK446" s="1069"/>
      <c r="AL446" s="1069"/>
      <c r="AM446" s="1069"/>
      <c r="AN446" s="1069"/>
      <c r="AO446" s="1069"/>
      <c r="AP446" s="1069"/>
      <c r="AQ446" s="1069"/>
      <c r="AR446" s="1069"/>
      <c r="AS446" s="1069"/>
      <c r="AT446" s="1069"/>
      <c r="AU446" s="1069"/>
      <c r="AV446" s="1069"/>
      <c r="AW446" s="1069"/>
      <c r="AX446" s="1070"/>
      <c r="AY446" s="1069"/>
      <c r="AZ446" s="1069"/>
      <c r="BA446" s="1069"/>
      <c r="BB446" s="1069"/>
      <c r="BC446" s="1069"/>
      <c r="BD446" s="1069"/>
      <c r="BE446" s="1069"/>
      <c r="BF446" s="1069"/>
      <c r="BG446" s="1069"/>
      <c r="BH446" s="1069"/>
      <c r="BI446" s="1069"/>
      <c r="BJ446" s="1069"/>
      <c r="BK446" s="1069"/>
      <c r="BL446" s="1069"/>
      <c r="BM446" s="1069"/>
      <c r="BN446" s="1069"/>
      <c r="BO446" s="1069"/>
      <c r="BP446" s="1069"/>
      <c r="BQ446" s="1069"/>
      <c r="BR446" s="1069"/>
      <c r="BS446" s="1111"/>
      <c r="BT446" s="1069"/>
      <c r="BU446" s="1069"/>
      <c r="BV446" s="1069"/>
      <c r="BW446" s="1069"/>
      <c r="BX446" s="1069"/>
      <c r="BY446" s="1069"/>
      <c r="BZ446" s="1069"/>
      <c r="CA446" s="1069"/>
      <c r="CB446" s="1069"/>
      <c r="CC446" s="1069"/>
      <c r="CD446" s="1069"/>
      <c r="CE446" s="1069"/>
      <c r="CF446" s="1069"/>
      <c r="CG446" s="1069"/>
      <c r="CH446" s="1069"/>
      <c r="CI446" s="1069"/>
      <c r="CJ446" s="1069"/>
      <c r="CK446" s="1069"/>
      <c r="CL446" s="1069"/>
      <c r="CM446" s="1111"/>
      <c r="CN446" s="1111"/>
    </row>
    <row r="447" spans="2:92" x14ac:dyDescent="0.2">
      <c r="B447" s="1068"/>
      <c r="I447" s="1069"/>
      <c r="J447" s="1069"/>
      <c r="K447" s="1069"/>
      <c r="L447" s="1069"/>
      <c r="M447" s="1069"/>
      <c r="N447" s="1069"/>
      <c r="O447" s="1069"/>
      <c r="P447" s="1069"/>
      <c r="Q447" s="1069"/>
      <c r="R447" s="1069"/>
      <c r="S447" s="1069"/>
      <c r="T447" s="1069"/>
      <c r="U447" s="1069"/>
      <c r="V447" s="1069"/>
      <c r="W447" s="1069"/>
      <c r="X447" s="1069"/>
      <c r="Y447" s="1069"/>
      <c r="Z447" s="1069"/>
      <c r="AA447" s="1069"/>
      <c r="AB447" s="1111"/>
      <c r="AC447" s="1111"/>
      <c r="AD447" s="1111"/>
      <c r="AE447" s="1111"/>
      <c r="AF447" s="1069"/>
      <c r="AG447" s="1069"/>
      <c r="AH447" s="1069"/>
      <c r="AI447" s="1069"/>
      <c r="AJ447" s="1069"/>
      <c r="AK447" s="1069"/>
      <c r="AL447" s="1069"/>
      <c r="AM447" s="1069"/>
      <c r="AN447" s="1069"/>
      <c r="AO447" s="1069"/>
      <c r="AP447" s="1069"/>
      <c r="AQ447" s="1069"/>
      <c r="AR447" s="1069"/>
      <c r="AS447" s="1069"/>
      <c r="AT447" s="1069"/>
      <c r="AU447" s="1069"/>
      <c r="AV447" s="1069"/>
      <c r="AW447" s="1069"/>
      <c r="AX447" s="1070"/>
      <c r="AY447" s="1069"/>
      <c r="AZ447" s="1069"/>
      <c r="BA447" s="1069"/>
      <c r="BB447" s="1069"/>
      <c r="BC447" s="1069"/>
      <c r="BD447" s="1069"/>
      <c r="BE447" s="1069"/>
      <c r="BF447" s="1069"/>
      <c r="BG447" s="1069"/>
      <c r="BH447" s="1069"/>
      <c r="BI447" s="1069"/>
      <c r="BJ447" s="1069"/>
      <c r="BK447" s="1069"/>
      <c r="BL447" s="1069"/>
      <c r="BM447" s="1069"/>
      <c r="BN447" s="1069"/>
      <c r="BO447" s="1069"/>
      <c r="BP447" s="1069"/>
      <c r="BQ447" s="1069"/>
      <c r="BR447" s="1069"/>
      <c r="BS447" s="1111"/>
      <c r="BT447" s="1069"/>
      <c r="BU447" s="1069"/>
      <c r="BV447" s="1069"/>
      <c r="BW447" s="1069"/>
      <c r="BX447" s="1069"/>
      <c r="BY447" s="1069"/>
      <c r="BZ447" s="1069"/>
      <c r="CA447" s="1069"/>
      <c r="CB447" s="1069"/>
      <c r="CC447" s="1069"/>
      <c r="CD447" s="1069"/>
      <c r="CE447" s="1069"/>
      <c r="CF447" s="1069"/>
      <c r="CG447" s="1069"/>
      <c r="CH447" s="1069"/>
      <c r="CI447" s="1069"/>
      <c r="CJ447" s="1069"/>
      <c r="CK447" s="1069"/>
      <c r="CL447" s="1069"/>
      <c r="CM447" s="1111"/>
      <c r="CN447" s="1111"/>
    </row>
    <row r="448" spans="2:92" x14ac:dyDescent="0.2">
      <c r="B448" s="1068"/>
      <c r="I448" s="1069"/>
      <c r="J448" s="1069"/>
      <c r="K448" s="1069"/>
      <c r="L448" s="1069"/>
      <c r="M448" s="1069"/>
      <c r="N448" s="1069"/>
      <c r="O448" s="1069"/>
      <c r="P448" s="1069"/>
      <c r="Q448" s="1069"/>
      <c r="R448" s="1069"/>
      <c r="S448" s="1069"/>
      <c r="T448" s="1069"/>
      <c r="U448" s="1069"/>
      <c r="V448" s="1069"/>
      <c r="W448" s="1069"/>
      <c r="X448" s="1069"/>
      <c r="Y448" s="1069"/>
      <c r="Z448" s="1069"/>
      <c r="AA448" s="1069"/>
      <c r="AB448" s="1111"/>
      <c r="AC448" s="1111"/>
      <c r="AD448" s="1111"/>
      <c r="AE448" s="1111"/>
      <c r="AF448" s="1069"/>
      <c r="AG448" s="1069"/>
      <c r="AH448" s="1069"/>
      <c r="AI448" s="1069"/>
      <c r="AJ448" s="1069"/>
      <c r="AK448" s="1069"/>
      <c r="AL448" s="1069"/>
      <c r="AM448" s="1069"/>
      <c r="AN448" s="1069"/>
      <c r="AO448" s="1069"/>
      <c r="AP448" s="1069"/>
      <c r="AQ448" s="1069"/>
      <c r="AR448" s="1069"/>
      <c r="AS448" s="1069"/>
      <c r="AT448" s="1069"/>
      <c r="AU448" s="1069"/>
      <c r="AV448" s="1069"/>
      <c r="AW448" s="1069"/>
      <c r="AX448" s="1070"/>
      <c r="AY448" s="1069"/>
      <c r="AZ448" s="1069"/>
      <c r="BA448" s="1069"/>
      <c r="BB448" s="1069"/>
      <c r="BC448" s="1069"/>
      <c r="BD448" s="1069"/>
      <c r="BE448" s="1069"/>
      <c r="BF448" s="1069"/>
      <c r="BG448" s="1069"/>
      <c r="BH448" s="1069"/>
      <c r="BI448" s="1069"/>
      <c r="BJ448" s="1069"/>
      <c r="BK448" s="1069"/>
      <c r="BL448" s="1069"/>
      <c r="BM448" s="1069"/>
      <c r="BN448" s="1069"/>
      <c r="BO448" s="1069"/>
      <c r="BP448" s="1069"/>
      <c r="BQ448" s="1069"/>
      <c r="BR448" s="1069"/>
      <c r="BS448" s="1111"/>
      <c r="BT448" s="1069"/>
      <c r="BU448" s="1069"/>
      <c r="BV448" s="1069"/>
      <c r="BW448" s="1069"/>
      <c r="BX448" s="1069"/>
      <c r="BY448" s="1069"/>
      <c r="BZ448" s="1069"/>
      <c r="CA448" s="1069"/>
      <c r="CB448" s="1069"/>
      <c r="CC448" s="1069"/>
      <c r="CD448" s="1069"/>
      <c r="CE448" s="1069"/>
      <c r="CF448" s="1069"/>
      <c r="CG448" s="1069"/>
      <c r="CH448" s="1069"/>
      <c r="CI448" s="1069"/>
      <c r="CJ448" s="1069"/>
      <c r="CK448" s="1069"/>
      <c r="CL448" s="1069"/>
      <c r="CM448" s="1111"/>
      <c r="CN448" s="1111"/>
    </row>
    <row r="449" spans="2:92" x14ac:dyDescent="0.2">
      <c r="B449" s="1068"/>
      <c r="I449" s="1069"/>
      <c r="J449" s="1069"/>
      <c r="K449" s="1069"/>
      <c r="L449" s="1069"/>
      <c r="M449" s="1069"/>
      <c r="N449" s="1069"/>
      <c r="O449" s="1069"/>
      <c r="P449" s="1069"/>
      <c r="Q449" s="1069"/>
      <c r="R449" s="1069"/>
      <c r="S449" s="1069"/>
      <c r="T449" s="1069"/>
      <c r="U449" s="1069"/>
      <c r="V449" s="1069"/>
      <c r="W449" s="1069"/>
      <c r="X449" s="1069"/>
      <c r="Y449" s="1069"/>
      <c r="Z449" s="1069"/>
      <c r="AA449" s="1069"/>
      <c r="AB449" s="1111"/>
      <c r="AC449" s="1111"/>
      <c r="AD449" s="1111"/>
      <c r="AE449" s="1111"/>
      <c r="AF449" s="1069"/>
      <c r="AG449" s="1069"/>
      <c r="AH449" s="1069"/>
      <c r="AI449" s="1069"/>
      <c r="AJ449" s="1069"/>
      <c r="AK449" s="1069"/>
      <c r="AL449" s="1069"/>
      <c r="AM449" s="1069"/>
      <c r="AN449" s="1069"/>
      <c r="AO449" s="1069"/>
      <c r="AP449" s="1069"/>
      <c r="AQ449" s="1069"/>
      <c r="AR449" s="1069"/>
      <c r="AS449" s="1069"/>
      <c r="AT449" s="1069"/>
      <c r="AU449" s="1069"/>
      <c r="AV449" s="1069"/>
      <c r="AW449" s="1069"/>
      <c r="AX449" s="1070"/>
      <c r="AY449" s="1069"/>
      <c r="AZ449" s="1069"/>
      <c r="BA449" s="1069"/>
      <c r="BB449" s="1069"/>
      <c r="BC449" s="1069"/>
      <c r="BD449" s="1069"/>
      <c r="BE449" s="1069"/>
      <c r="BF449" s="1069"/>
      <c r="BG449" s="1069"/>
      <c r="BH449" s="1069"/>
      <c r="BI449" s="1069"/>
      <c r="BJ449" s="1069"/>
      <c r="BK449" s="1069"/>
      <c r="BL449" s="1069"/>
      <c r="BM449" s="1069"/>
      <c r="BN449" s="1069"/>
      <c r="BO449" s="1069"/>
      <c r="BP449" s="1069"/>
      <c r="BQ449" s="1069"/>
      <c r="BR449" s="1069"/>
      <c r="BS449" s="1111"/>
      <c r="BT449" s="1069"/>
      <c r="BU449" s="1069"/>
      <c r="BV449" s="1069"/>
      <c r="BW449" s="1069"/>
      <c r="BX449" s="1069"/>
      <c r="BY449" s="1069"/>
      <c r="BZ449" s="1069"/>
      <c r="CA449" s="1069"/>
      <c r="CB449" s="1069"/>
      <c r="CC449" s="1069"/>
      <c r="CD449" s="1069"/>
      <c r="CE449" s="1069"/>
      <c r="CF449" s="1069"/>
      <c r="CG449" s="1069"/>
      <c r="CH449" s="1069"/>
      <c r="CI449" s="1069"/>
      <c r="CJ449" s="1069"/>
      <c r="CK449" s="1069"/>
      <c r="CL449" s="1069"/>
      <c r="CM449" s="1111"/>
      <c r="CN449" s="1111"/>
    </row>
    <row r="450" spans="2:92" x14ac:dyDescent="0.2">
      <c r="B450" s="1068"/>
      <c r="I450" s="1069"/>
      <c r="J450" s="1069"/>
      <c r="K450" s="1069"/>
      <c r="L450" s="1069"/>
      <c r="M450" s="1069"/>
      <c r="N450" s="1069"/>
      <c r="O450" s="1069"/>
      <c r="P450" s="1069"/>
      <c r="Q450" s="1069"/>
      <c r="R450" s="1069"/>
      <c r="S450" s="1069"/>
      <c r="T450" s="1069"/>
      <c r="U450" s="1069"/>
      <c r="V450" s="1069"/>
      <c r="W450" s="1069"/>
      <c r="X450" s="1069"/>
      <c r="Y450" s="1069"/>
      <c r="Z450" s="1069"/>
      <c r="AA450" s="1069"/>
      <c r="AB450" s="1111"/>
      <c r="AC450" s="1111"/>
      <c r="AD450" s="1111"/>
      <c r="AE450" s="1111"/>
      <c r="AF450" s="1069"/>
      <c r="AG450" s="1069"/>
      <c r="AH450" s="1069"/>
      <c r="AI450" s="1069"/>
      <c r="AJ450" s="1069"/>
      <c r="AK450" s="1069"/>
      <c r="AL450" s="1069"/>
      <c r="AM450" s="1069"/>
      <c r="AN450" s="1069"/>
      <c r="AO450" s="1069"/>
      <c r="AP450" s="1069"/>
      <c r="AQ450" s="1069"/>
      <c r="AR450" s="1069"/>
      <c r="AS450" s="1069"/>
      <c r="AT450" s="1069"/>
      <c r="AU450" s="1069"/>
      <c r="AV450" s="1069"/>
      <c r="AW450" s="1069"/>
      <c r="AX450" s="1070"/>
      <c r="AY450" s="1069"/>
      <c r="AZ450" s="1069"/>
      <c r="BA450" s="1069"/>
      <c r="BB450" s="1069"/>
      <c r="BC450" s="1069"/>
      <c r="BD450" s="1069"/>
      <c r="BE450" s="1069"/>
      <c r="BF450" s="1069"/>
      <c r="BG450" s="1069"/>
      <c r="BH450" s="1069"/>
      <c r="BI450" s="1069"/>
      <c r="BJ450" s="1069"/>
      <c r="BK450" s="1069"/>
      <c r="BL450" s="1069"/>
      <c r="BM450" s="1069"/>
      <c r="BN450" s="1069"/>
      <c r="BO450" s="1069"/>
      <c r="BP450" s="1069"/>
      <c r="BQ450" s="1069"/>
      <c r="BR450" s="1069"/>
      <c r="BS450" s="1111"/>
      <c r="BT450" s="1069"/>
      <c r="BU450" s="1069"/>
      <c r="BV450" s="1069"/>
      <c r="BW450" s="1069"/>
      <c r="BX450" s="1069"/>
      <c r="BY450" s="1069"/>
      <c r="BZ450" s="1069"/>
      <c r="CA450" s="1069"/>
      <c r="CB450" s="1069"/>
      <c r="CC450" s="1069"/>
      <c r="CD450" s="1069"/>
      <c r="CE450" s="1069"/>
      <c r="CF450" s="1069"/>
      <c r="CG450" s="1069"/>
      <c r="CH450" s="1069"/>
      <c r="CI450" s="1069"/>
      <c r="CJ450" s="1069"/>
      <c r="CK450" s="1069"/>
      <c r="CL450" s="1069"/>
      <c r="CM450" s="1111"/>
      <c r="CN450" s="1111"/>
    </row>
    <row r="451" spans="2:92" x14ac:dyDescent="0.2">
      <c r="B451" s="1068"/>
      <c r="I451" s="1069"/>
      <c r="J451" s="1069"/>
      <c r="K451" s="1069"/>
      <c r="L451" s="1069"/>
      <c r="M451" s="1069"/>
      <c r="N451" s="1069"/>
      <c r="O451" s="1069"/>
      <c r="P451" s="1069"/>
      <c r="Q451" s="1069"/>
      <c r="R451" s="1069"/>
      <c r="S451" s="1069"/>
      <c r="T451" s="1069"/>
      <c r="U451" s="1069"/>
      <c r="V451" s="1069"/>
      <c r="W451" s="1069"/>
      <c r="X451" s="1069"/>
      <c r="Y451" s="1069"/>
      <c r="Z451" s="1069"/>
      <c r="AA451" s="1069"/>
      <c r="AB451" s="1111"/>
      <c r="AC451" s="1111"/>
      <c r="AD451" s="1111"/>
      <c r="AE451" s="1111"/>
      <c r="AF451" s="1069"/>
      <c r="AG451" s="1069"/>
      <c r="AH451" s="1069"/>
      <c r="AI451" s="1069"/>
      <c r="AJ451" s="1069"/>
      <c r="AK451" s="1069"/>
      <c r="AL451" s="1069"/>
      <c r="AM451" s="1069"/>
      <c r="AN451" s="1069"/>
      <c r="AO451" s="1069"/>
      <c r="AP451" s="1069"/>
      <c r="AQ451" s="1069"/>
      <c r="AR451" s="1069"/>
      <c r="AS451" s="1069"/>
      <c r="AT451" s="1069"/>
      <c r="AU451" s="1069"/>
      <c r="AV451" s="1069"/>
      <c r="AW451" s="1069"/>
      <c r="AX451" s="1070"/>
      <c r="AY451" s="1069"/>
      <c r="AZ451" s="1069"/>
      <c r="BA451" s="1069"/>
      <c r="BB451" s="1069"/>
      <c r="BC451" s="1069"/>
      <c r="BD451" s="1069"/>
      <c r="BE451" s="1069"/>
      <c r="BF451" s="1069"/>
      <c r="BG451" s="1069"/>
      <c r="BH451" s="1069"/>
      <c r="BI451" s="1069"/>
      <c r="BJ451" s="1069"/>
      <c r="BK451" s="1069"/>
      <c r="BL451" s="1069"/>
      <c r="BM451" s="1069"/>
      <c r="BN451" s="1069"/>
      <c r="BO451" s="1069"/>
      <c r="BP451" s="1069"/>
      <c r="BQ451" s="1069"/>
      <c r="BR451" s="1069"/>
      <c r="BS451" s="1111"/>
      <c r="BT451" s="1069"/>
      <c r="BU451" s="1069"/>
      <c r="BV451" s="1069"/>
      <c r="BW451" s="1069"/>
      <c r="BX451" s="1069"/>
      <c r="BY451" s="1069"/>
      <c r="BZ451" s="1069"/>
      <c r="CA451" s="1069"/>
      <c r="CB451" s="1069"/>
      <c r="CC451" s="1069"/>
      <c r="CD451" s="1069"/>
      <c r="CE451" s="1069"/>
      <c r="CF451" s="1069"/>
      <c r="CG451" s="1069"/>
      <c r="CH451" s="1069"/>
      <c r="CI451" s="1069"/>
      <c r="CJ451" s="1069"/>
      <c r="CK451" s="1069"/>
      <c r="CL451" s="1069"/>
      <c r="CM451" s="1111"/>
      <c r="CN451" s="1111"/>
    </row>
    <row r="452" spans="2:92" x14ac:dyDescent="0.2">
      <c r="B452" s="1068"/>
      <c r="I452" s="1069"/>
      <c r="J452" s="1069"/>
      <c r="K452" s="1069"/>
      <c r="L452" s="1069"/>
      <c r="M452" s="1069"/>
      <c r="N452" s="1069"/>
      <c r="O452" s="1069"/>
      <c r="P452" s="1069"/>
      <c r="Q452" s="1069"/>
      <c r="R452" s="1069"/>
      <c r="S452" s="1069"/>
      <c r="T452" s="1069"/>
      <c r="U452" s="1069"/>
      <c r="V452" s="1069"/>
      <c r="W452" s="1069"/>
      <c r="X452" s="1069"/>
      <c r="Y452" s="1069"/>
      <c r="Z452" s="1069"/>
      <c r="AA452" s="1069"/>
      <c r="AB452" s="1111"/>
      <c r="AC452" s="1111"/>
      <c r="AD452" s="1111"/>
      <c r="AE452" s="1111"/>
      <c r="AF452" s="1069"/>
      <c r="AG452" s="1069"/>
      <c r="AH452" s="1069"/>
      <c r="AI452" s="1069"/>
      <c r="AJ452" s="1069"/>
      <c r="AK452" s="1069"/>
      <c r="AL452" s="1069"/>
      <c r="AM452" s="1069"/>
      <c r="AN452" s="1069"/>
      <c r="AO452" s="1069"/>
      <c r="AP452" s="1069"/>
      <c r="AQ452" s="1069"/>
      <c r="AR452" s="1069"/>
      <c r="AS452" s="1069"/>
      <c r="AT452" s="1069"/>
      <c r="AU452" s="1069"/>
      <c r="AV452" s="1069"/>
      <c r="AW452" s="1069"/>
      <c r="AX452" s="1070"/>
      <c r="AY452" s="1069"/>
      <c r="AZ452" s="1069"/>
      <c r="BA452" s="1069"/>
      <c r="BB452" s="1069"/>
      <c r="BC452" s="1069"/>
      <c r="BD452" s="1069"/>
      <c r="BE452" s="1069"/>
      <c r="BF452" s="1069"/>
      <c r="BG452" s="1069"/>
      <c r="BH452" s="1069"/>
      <c r="BI452" s="1069"/>
      <c r="BJ452" s="1069"/>
      <c r="BK452" s="1069"/>
      <c r="BL452" s="1069"/>
      <c r="BM452" s="1069"/>
      <c r="BN452" s="1069"/>
      <c r="BO452" s="1069"/>
      <c r="BP452" s="1069"/>
      <c r="BQ452" s="1069"/>
      <c r="BR452" s="1069"/>
      <c r="BS452" s="1111"/>
      <c r="BT452" s="1069"/>
      <c r="BU452" s="1069"/>
      <c r="BV452" s="1069"/>
      <c r="BW452" s="1069"/>
      <c r="BX452" s="1069"/>
      <c r="BY452" s="1069"/>
      <c r="BZ452" s="1069"/>
      <c r="CA452" s="1069"/>
      <c r="CB452" s="1069"/>
      <c r="CC452" s="1069"/>
      <c r="CD452" s="1069"/>
      <c r="CE452" s="1069"/>
      <c r="CF452" s="1069"/>
      <c r="CG452" s="1069"/>
      <c r="CH452" s="1069"/>
      <c r="CI452" s="1069"/>
      <c r="CJ452" s="1069"/>
      <c r="CK452" s="1069"/>
      <c r="CL452" s="1069"/>
      <c r="CM452" s="1111"/>
      <c r="CN452" s="1111"/>
    </row>
    <row r="453" spans="2:92" x14ac:dyDescent="0.2">
      <c r="B453" s="1068"/>
      <c r="I453" s="1069"/>
      <c r="J453" s="1069"/>
      <c r="K453" s="1069"/>
      <c r="L453" s="1069"/>
      <c r="M453" s="1069"/>
      <c r="N453" s="1069"/>
      <c r="O453" s="1069"/>
      <c r="P453" s="1069"/>
      <c r="Q453" s="1069"/>
      <c r="R453" s="1069"/>
      <c r="S453" s="1069"/>
      <c r="T453" s="1069"/>
      <c r="U453" s="1069"/>
      <c r="V453" s="1069"/>
      <c r="W453" s="1069"/>
      <c r="X453" s="1069"/>
      <c r="Y453" s="1069"/>
      <c r="Z453" s="1069"/>
      <c r="AA453" s="1069"/>
      <c r="AB453" s="1111"/>
      <c r="AC453" s="1111"/>
      <c r="AD453" s="1111"/>
      <c r="AE453" s="1111"/>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70"/>
      <c r="AY453" s="1069"/>
      <c r="AZ453" s="1069"/>
      <c r="BA453" s="1069"/>
      <c r="BB453" s="1069"/>
      <c r="BC453" s="1069"/>
      <c r="BD453" s="1069"/>
      <c r="BE453" s="1069"/>
      <c r="BF453" s="1069"/>
      <c r="BG453" s="1069"/>
      <c r="BH453" s="1069"/>
      <c r="BI453" s="1069"/>
      <c r="BJ453" s="1069"/>
      <c r="BK453" s="1069"/>
      <c r="BL453" s="1069"/>
      <c r="BM453" s="1069"/>
      <c r="BN453" s="1069"/>
      <c r="BO453" s="1069"/>
      <c r="BP453" s="1069"/>
      <c r="BQ453" s="1069"/>
      <c r="BR453" s="1069"/>
      <c r="BS453" s="1111"/>
      <c r="BT453" s="1069"/>
      <c r="BU453" s="1069"/>
      <c r="BV453" s="1069"/>
      <c r="BW453" s="1069"/>
      <c r="BX453" s="1069"/>
      <c r="BY453" s="1069"/>
      <c r="BZ453" s="1069"/>
      <c r="CA453" s="1069"/>
      <c r="CB453" s="1069"/>
      <c r="CC453" s="1069"/>
      <c r="CD453" s="1069"/>
      <c r="CE453" s="1069"/>
      <c r="CF453" s="1069"/>
      <c r="CG453" s="1069"/>
      <c r="CH453" s="1069"/>
      <c r="CI453" s="1069"/>
      <c r="CJ453" s="1069"/>
      <c r="CK453" s="1069"/>
      <c r="CL453" s="1069"/>
      <c r="CM453" s="1111"/>
      <c r="CN453" s="1111"/>
    </row>
    <row r="454" spans="2:92" x14ac:dyDescent="0.2">
      <c r="B454" s="1068"/>
      <c r="I454" s="1069"/>
      <c r="J454" s="1069"/>
      <c r="K454" s="1069"/>
      <c r="L454" s="1069"/>
      <c r="M454" s="1069"/>
      <c r="N454" s="1069"/>
      <c r="O454" s="1069"/>
      <c r="P454" s="1069"/>
      <c r="Q454" s="1069"/>
      <c r="R454" s="1069"/>
      <c r="S454" s="1069"/>
      <c r="T454" s="1069"/>
      <c r="U454" s="1069"/>
      <c r="V454" s="1069"/>
      <c r="W454" s="1069"/>
      <c r="X454" s="1069"/>
      <c r="Y454" s="1069"/>
      <c r="Z454" s="1069"/>
      <c r="AA454" s="1069"/>
      <c r="AB454" s="1111"/>
      <c r="AC454" s="1111"/>
      <c r="AD454" s="1111"/>
      <c r="AE454" s="1111"/>
      <c r="AF454" s="1069"/>
      <c r="AG454" s="1069"/>
      <c r="AH454" s="1069"/>
      <c r="AI454" s="1069"/>
      <c r="AJ454" s="1069"/>
      <c r="AK454" s="1069"/>
      <c r="AL454" s="1069"/>
      <c r="AM454" s="1069"/>
      <c r="AN454" s="1069"/>
      <c r="AO454" s="1069"/>
      <c r="AP454" s="1069"/>
      <c r="AQ454" s="1069"/>
      <c r="AR454" s="1069"/>
      <c r="AS454" s="1069"/>
      <c r="AT454" s="1069"/>
      <c r="AU454" s="1069"/>
      <c r="AV454" s="1069"/>
      <c r="AW454" s="1069"/>
      <c r="AX454" s="1070"/>
      <c r="AY454" s="1069"/>
      <c r="AZ454" s="1069"/>
      <c r="BA454" s="1069"/>
      <c r="BB454" s="1069"/>
      <c r="BC454" s="1069"/>
      <c r="BD454" s="1069"/>
      <c r="BE454" s="1069"/>
      <c r="BF454" s="1069"/>
      <c r="BG454" s="1069"/>
      <c r="BH454" s="1069"/>
      <c r="BI454" s="1069"/>
      <c r="BJ454" s="1069"/>
      <c r="BK454" s="1069"/>
      <c r="BL454" s="1069"/>
      <c r="BM454" s="1069"/>
      <c r="BN454" s="1069"/>
      <c r="BO454" s="1069"/>
      <c r="BP454" s="1069"/>
      <c r="BQ454" s="1069"/>
      <c r="BR454" s="1069"/>
      <c r="BS454" s="1111"/>
      <c r="BT454" s="1069"/>
      <c r="BU454" s="1069"/>
      <c r="BV454" s="1069"/>
      <c r="BW454" s="1069"/>
      <c r="BX454" s="1069"/>
      <c r="BY454" s="1069"/>
      <c r="BZ454" s="1069"/>
      <c r="CA454" s="1069"/>
      <c r="CB454" s="1069"/>
      <c r="CC454" s="1069"/>
      <c r="CD454" s="1069"/>
      <c r="CE454" s="1069"/>
      <c r="CF454" s="1069"/>
      <c r="CG454" s="1069"/>
      <c r="CH454" s="1069"/>
      <c r="CI454" s="1069"/>
      <c r="CJ454" s="1069"/>
      <c r="CK454" s="1069"/>
      <c r="CL454" s="1069"/>
      <c r="CM454" s="1111"/>
      <c r="CN454" s="1111"/>
    </row>
    <row r="455" spans="2:92" x14ac:dyDescent="0.2">
      <c r="B455" s="1068"/>
      <c r="I455" s="1069"/>
      <c r="J455" s="1069"/>
      <c r="K455" s="1069"/>
      <c r="L455" s="1069"/>
      <c r="M455" s="1069"/>
      <c r="N455" s="1069"/>
      <c r="O455" s="1069"/>
      <c r="P455" s="1069"/>
      <c r="Q455" s="1069"/>
      <c r="R455" s="1069"/>
      <c r="S455" s="1069"/>
      <c r="T455" s="1069"/>
      <c r="U455" s="1069"/>
      <c r="V455" s="1069"/>
      <c r="W455" s="1069"/>
      <c r="X455" s="1069"/>
      <c r="Y455" s="1069"/>
      <c r="Z455" s="1069"/>
      <c r="AA455" s="1069"/>
      <c r="AB455" s="1111"/>
      <c r="AC455" s="1111"/>
      <c r="AD455" s="1111"/>
      <c r="AE455" s="1111"/>
      <c r="AF455" s="1069"/>
      <c r="AG455" s="1069"/>
      <c r="AH455" s="1069"/>
      <c r="AI455" s="1069"/>
      <c r="AJ455" s="1069"/>
      <c r="AK455" s="1069"/>
      <c r="AL455" s="1069"/>
      <c r="AM455" s="1069"/>
      <c r="AN455" s="1069"/>
      <c r="AO455" s="1069"/>
      <c r="AP455" s="1069"/>
      <c r="AQ455" s="1069"/>
      <c r="AR455" s="1069"/>
      <c r="AS455" s="1069"/>
      <c r="AT455" s="1069"/>
      <c r="AU455" s="1069"/>
      <c r="AV455" s="1069"/>
      <c r="AW455" s="1069"/>
      <c r="AX455" s="1070"/>
      <c r="AY455" s="1069"/>
      <c r="AZ455" s="1069"/>
      <c r="BA455" s="1069"/>
      <c r="BB455" s="1069"/>
      <c r="BC455" s="1069"/>
      <c r="BD455" s="1069"/>
      <c r="BE455" s="1069"/>
      <c r="BF455" s="1069"/>
      <c r="BG455" s="1069"/>
      <c r="BH455" s="1069"/>
      <c r="BI455" s="1069"/>
      <c r="BJ455" s="1069"/>
      <c r="BK455" s="1069"/>
      <c r="BL455" s="1069"/>
      <c r="BM455" s="1069"/>
      <c r="BN455" s="1069"/>
      <c r="BO455" s="1069"/>
      <c r="BP455" s="1069"/>
      <c r="BQ455" s="1069"/>
      <c r="BR455" s="1069"/>
      <c r="BS455" s="1111"/>
      <c r="BT455" s="1069"/>
      <c r="BU455" s="1069"/>
      <c r="BV455" s="1069"/>
      <c r="BW455" s="1069"/>
      <c r="BX455" s="1069"/>
      <c r="BY455" s="1069"/>
      <c r="BZ455" s="1069"/>
      <c r="CA455" s="1069"/>
      <c r="CB455" s="1069"/>
      <c r="CC455" s="1069"/>
      <c r="CD455" s="1069"/>
      <c r="CE455" s="1069"/>
      <c r="CF455" s="1069"/>
      <c r="CG455" s="1069"/>
      <c r="CH455" s="1069"/>
      <c r="CI455" s="1069"/>
      <c r="CJ455" s="1069"/>
      <c r="CK455" s="1069"/>
      <c r="CL455" s="1069"/>
      <c r="CM455" s="1111"/>
      <c r="CN455" s="1111"/>
    </row>
    <row r="456" spans="2:92" x14ac:dyDescent="0.2">
      <c r="B456" s="1068"/>
      <c r="I456" s="1069"/>
      <c r="J456" s="1069"/>
      <c r="K456" s="1069"/>
      <c r="L456" s="1069"/>
      <c r="M456" s="1069"/>
      <c r="N456" s="1069"/>
      <c r="O456" s="1069"/>
      <c r="P456" s="1069"/>
      <c r="Q456" s="1069"/>
      <c r="R456" s="1069"/>
      <c r="S456" s="1069"/>
      <c r="T456" s="1069"/>
      <c r="U456" s="1069"/>
      <c r="V456" s="1069"/>
      <c r="W456" s="1069"/>
      <c r="X456" s="1069"/>
      <c r="Y456" s="1069"/>
      <c r="Z456" s="1069"/>
      <c r="AA456" s="1069"/>
      <c r="AB456" s="1111"/>
      <c r="AC456" s="1111"/>
      <c r="AD456" s="1111"/>
      <c r="AE456" s="1111"/>
      <c r="AF456" s="1069"/>
      <c r="AG456" s="1069"/>
      <c r="AH456" s="1069"/>
      <c r="AI456" s="1069"/>
      <c r="AJ456" s="1069"/>
      <c r="AK456" s="1069"/>
      <c r="AL456" s="1069"/>
      <c r="AM456" s="1069"/>
      <c r="AN456" s="1069"/>
      <c r="AO456" s="1069"/>
      <c r="AP456" s="1069"/>
      <c r="AQ456" s="1069"/>
      <c r="AR456" s="1069"/>
      <c r="AS456" s="1069"/>
      <c r="AT456" s="1069"/>
      <c r="AU456" s="1069"/>
      <c r="AV456" s="1069"/>
      <c r="AW456" s="1069"/>
      <c r="AX456" s="1070"/>
      <c r="AY456" s="1069"/>
      <c r="AZ456" s="1069"/>
      <c r="BA456" s="1069"/>
      <c r="BB456" s="1069"/>
      <c r="BC456" s="1069"/>
      <c r="BD456" s="1069"/>
      <c r="BE456" s="1069"/>
      <c r="BF456" s="1069"/>
      <c r="BG456" s="1069"/>
      <c r="BH456" s="1069"/>
      <c r="BI456" s="1069"/>
      <c r="BJ456" s="1069"/>
      <c r="BK456" s="1069"/>
      <c r="BL456" s="1069"/>
      <c r="BM456" s="1069"/>
      <c r="BN456" s="1069"/>
      <c r="BO456" s="1069"/>
      <c r="BP456" s="1069"/>
      <c r="BQ456" s="1069"/>
      <c r="BR456" s="1069"/>
      <c r="BS456" s="1111"/>
      <c r="BT456" s="1069"/>
      <c r="BU456" s="1069"/>
      <c r="BV456" s="1069"/>
      <c r="BW456" s="1069"/>
      <c r="BX456" s="1069"/>
      <c r="BY456" s="1069"/>
      <c r="BZ456" s="1069"/>
      <c r="CA456" s="1069"/>
      <c r="CB456" s="1069"/>
      <c r="CC456" s="1069"/>
      <c r="CD456" s="1069"/>
      <c r="CE456" s="1069"/>
      <c r="CF456" s="1069"/>
      <c r="CG456" s="1069"/>
      <c r="CH456" s="1069"/>
      <c r="CI456" s="1069"/>
      <c r="CJ456" s="1069"/>
      <c r="CK456" s="1069"/>
      <c r="CL456" s="1069"/>
      <c r="CM456" s="1111"/>
      <c r="CN456" s="1111"/>
    </row>
    <row r="457" spans="2:92" x14ac:dyDescent="0.2">
      <c r="B457" s="1068"/>
      <c r="I457" s="1069"/>
      <c r="J457" s="1069"/>
      <c r="K457" s="1069"/>
      <c r="L457" s="1069"/>
      <c r="M457" s="1069"/>
      <c r="N457" s="1069"/>
      <c r="O457" s="1069"/>
      <c r="P457" s="1069"/>
      <c r="Q457" s="1069"/>
      <c r="R457" s="1069"/>
      <c r="S457" s="1069"/>
      <c r="T457" s="1069"/>
      <c r="U457" s="1069"/>
      <c r="V457" s="1069"/>
      <c r="W457" s="1069"/>
      <c r="X457" s="1069"/>
      <c r="Y457" s="1069"/>
      <c r="Z457" s="1069"/>
      <c r="AA457" s="1069"/>
      <c r="AB457" s="1111"/>
      <c r="AC457" s="1111"/>
      <c r="AD457" s="1111"/>
      <c r="AE457" s="1111"/>
      <c r="AF457" s="1069"/>
      <c r="AG457" s="1069"/>
      <c r="AH457" s="1069"/>
      <c r="AI457" s="1069"/>
      <c r="AJ457" s="1069"/>
      <c r="AK457" s="1069"/>
      <c r="AL457" s="1069"/>
      <c r="AM457" s="1069"/>
      <c r="AN457" s="1069"/>
      <c r="AO457" s="1069"/>
      <c r="AP457" s="1069"/>
      <c r="AQ457" s="1069"/>
      <c r="AR457" s="1069"/>
      <c r="AS457" s="1069"/>
      <c r="AT457" s="1069"/>
      <c r="AU457" s="1069"/>
      <c r="AV457" s="1069"/>
      <c r="AW457" s="1069"/>
      <c r="AX457" s="1070"/>
      <c r="AY457" s="1069"/>
      <c r="AZ457" s="1069"/>
      <c r="BA457" s="1069"/>
      <c r="BB457" s="1069"/>
      <c r="BC457" s="1069"/>
      <c r="BD457" s="1069"/>
      <c r="BE457" s="1069"/>
      <c r="BF457" s="1069"/>
      <c r="BG457" s="1069"/>
      <c r="BH457" s="1069"/>
      <c r="BI457" s="1069"/>
      <c r="BJ457" s="1069"/>
      <c r="BK457" s="1069"/>
      <c r="BL457" s="1069"/>
      <c r="BM457" s="1069"/>
      <c r="BN457" s="1069"/>
      <c r="BO457" s="1069"/>
      <c r="BP457" s="1069"/>
      <c r="BQ457" s="1069"/>
      <c r="BR457" s="1069"/>
      <c r="BS457" s="1111"/>
      <c r="BT457" s="1069"/>
      <c r="BU457" s="1069"/>
      <c r="BV457" s="1069"/>
      <c r="BW457" s="1069"/>
      <c r="BX457" s="1069"/>
      <c r="BY457" s="1069"/>
      <c r="BZ457" s="1069"/>
      <c r="CA457" s="1069"/>
      <c r="CB457" s="1069"/>
      <c r="CC457" s="1069"/>
      <c r="CD457" s="1069"/>
      <c r="CE457" s="1069"/>
      <c r="CF457" s="1069"/>
      <c r="CG457" s="1069"/>
      <c r="CH457" s="1069"/>
      <c r="CI457" s="1069"/>
      <c r="CJ457" s="1069"/>
      <c r="CK457" s="1069"/>
      <c r="CL457" s="1069"/>
      <c r="CM457" s="1111"/>
      <c r="CN457" s="1111"/>
    </row>
    <row r="458" spans="2:92" x14ac:dyDescent="0.2">
      <c r="B458" s="1068"/>
      <c r="I458" s="1069"/>
      <c r="J458" s="1069"/>
      <c r="K458" s="1069"/>
      <c r="L458" s="1069"/>
      <c r="M458" s="1069"/>
      <c r="N458" s="1069"/>
      <c r="O458" s="1069"/>
      <c r="P458" s="1069"/>
      <c r="Q458" s="1069"/>
      <c r="R458" s="1069"/>
      <c r="S458" s="1069"/>
      <c r="T458" s="1069"/>
      <c r="U458" s="1069"/>
      <c r="V458" s="1069"/>
      <c r="W458" s="1069"/>
      <c r="X458" s="1069"/>
      <c r="Y458" s="1069"/>
      <c r="Z458" s="1069"/>
      <c r="AA458" s="1069"/>
      <c r="AB458" s="1111"/>
      <c r="AC458" s="1111"/>
      <c r="AD458" s="1111"/>
      <c r="AE458" s="1111"/>
      <c r="AF458" s="1069"/>
      <c r="AG458" s="1069"/>
      <c r="AH458" s="1069"/>
      <c r="AI458" s="1069"/>
      <c r="AJ458" s="1069"/>
      <c r="AK458" s="1069"/>
      <c r="AL458" s="1069"/>
      <c r="AM458" s="1069"/>
      <c r="AN458" s="1069"/>
      <c r="AO458" s="1069"/>
      <c r="AP458" s="1069"/>
      <c r="AQ458" s="1069"/>
      <c r="AR458" s="1069"/>
      <c r="AS458" s="1069"/>
      <c r="AT458" s="1069"/>
      <c r="AU458" s="1069"/>
      <c r="AV458" s="1069"/>
      <c r="AW458" s="1069"/>
      <c r="AX458" s="1070"/>
      <c r="AY458" s="1069"/>
      <c r="AZ458" s="1069"/>
      <c r="BA458" s="1069"/>
      <c r="BB458" s="1069"/>
      <c r="BC458" s="1069"/>
      <c r="BD458" s="1069"/>
      <c r="BE458" s="1069"/>
      <c r="BF458" s="1069"/>
      <c r="BG458" s="1069"/>
      <c r="BH458" s="1069"/>
      <c r="BI458" s="1069"/>
      <c r="BJ458" s="1069"/>
      <c r="BK458" s="1069"/>
      <c r="BL458" s="1069"/>
      <c r="BM458" s="1069"/>
      <c r="BN458" s="1069"/>
      <c r="BO458" s="1069"/>
      <c r="BP458" s="1069"/>
      <c r="BQ458" s="1069"/>
      <c r="BR458" s="1069"/>
      <c r="BS458" s="1111"/>
      <c r="BT458" s="1069"/>
      <c r="BU458" s="1069"/>
      <c r="BV458" s="1069"/>
      <c r="BW458" s="1069"/>
      <c r="BX458" s="1069"/>
      <c r="BY458" s="1069"/>
      <c r="BZ458" s="1069"/>
      <c r="CA458" s="1069"/>
      <c r="CB458" s="1069"/>
      <c r="CC458" s="1069"/>
      <c r="CD458" s="1069"/>
      <c r="CE458" s="1069"/>
      <c r="CF458" s="1069"/>
      <c r="CG458" s="1069"/>
      <c r="CH458" s="1069"/>
      <c r="CI458" s="1069"/>
      <c r="CJ458" s="1069"/>
      <c r="CK458" s="1069"/>
      <c r="CL458" s="1069"/>
      <c r="CM458" s="1111"/>
      <c r="CN458" s="1111"/>
    </row>
    <row r="459" spans="2:92" x14ac:dyDescent="0.2">
      <c r="B459" s="1068"/>
      <c r="I459" s="1069"/>
      <c r="J459" s="1069"/>
      <c r="K459" s="1069"/>
      <c r="L459" s="1069"/>
      <c r="M459" s="1069"/>
      <c r="N459" s="1069"/>
      <c r="O459" s="1069"/>
      <c r="P459" s="1069"/>
      <c r="Q459" s="1069"/>
      <c r="R459" s="1069"/>
      <c r="S459" s="1069"/>
      <c r="T459" s="1069"/>
      <c r="U459" s="1069"/>
      <c r="V459" s="1069"/>
      <c r="W459" s="1069"/>
      <c r="X459" s="1069"/>
      <c r="Y459" s="1069"/>
      <c r="Z459" s="1069"/>
      <c r="AA459" s="1069"/>
      <c r="AB459" s="1111"/>
      <c r="AC459" s="1111"/>
      <c r="AD459" s="1111"/>
      <c r="AE459" s="1111"/>
      <c r="AF459" s="1069"/>
      <c r="AG459" s="1069"/>
      <c r="AH459" s="1069"/>
      <c r="AI459" s="1069"/>
      <c r="AJ459" s="1069"/>
      <c r="AK459" s="1069"/>
      <c r="AL459" s="1069"/>
      <c r="AM459" s="1069"/>
      <c r="AN459" s="1069"/>
      <c r="AO459" s="1069"/>
      <c r="AP459" s="1069"/>
      <c r="AQ459" s="1069"/>
      <c r="AR459" s="1069"/>
      <c r="AS459" s="1069"/>
      <c r="AT459" s="1069"/>
      <c r="AU459" s="1069"/>
      <c r="AV459" s="1069"/>
      <c r="AW459" s="1069"/>
      <c r="AX459" s="1070"/>
      <c r="AY459" s="1069"/>
      <c r="AZ459" s="1069"/>
      <c r="BA459" s="1069"/>
      <c r="BB459" s="1069"/>
      <c r="BC459" s="1069"/>
      <c r="BD459" s="1069"/>
      <c r="BE459" s="1069"/>
      <c r="BF459" s="1069"/>
      <c r="BG459" s="1069"/>
      <c r="BH459" s="1069"/>
      <c r="BI459" s="1069"/>
      <c r="BJ459" s="1069"/>
      <c r="BK459" s="1069"/>
      <c r="BL459" s="1069"/>
      <c r="BM459" s="1069"/>
      <c r="BN459" s="1069"/>
      <c r="BO459" s="1069"/>
      <c r="BP459" s="1069"/>
      <c r="BQ459" s="1069"/>
      <c r="BR459" s="1069"/>
      <c r="BS459" s="1111"/>
      <c r="BT459" s="1069"/>
      <c r="BU459" s="1069"/>
      <c r="BV459" s="1069"/>
      <c r="BW459" s="1069"/>
      <c r="BX459" s="1069"/>
      <c r="BY459" s="1069"/>
      <c r="BZ459" s="1069"/>
      <c r="CA459" s="1069"/>
      <c r="CB459" s="1069"/>
      <c r="CC459" s="1069"/>
      <c r="CD459" s="1069"/>
      <c r="CE459" s="1069"/>
      <c r="CF459" s="1069"/>
      <c r="CG459" s="1069"/>
      <c r="CH459" s="1069"/>
      <c r="CI459" s="1069"/>
      <c r="CJ459" s="1069"/>
      <c r="CK459" s="1069"/>
      <c r="CL459" s="1069"/>
      <c r="CM459" s="1111"/>
      <c r="CN459" s="1111"/>
    </row>
    <row r="460" spans="2:92" x14ac:dyDescent="0.2">
      <c r="B460" s="1068"/>
      <c r="I460" s="1069"/>
      <c r="J460" s="1069"/>
      <c r="K460" s="1069"/>
      <c r="L460" s="1069"/>
      <c r="M460" s="1069"/>
      <c r="N460" s="1069"/>
      <c r="O460" s="1069"/>
      <c r="P460" s="1069"/>
      <c r="Q460" s="1069"/>
      <c r="R460" s="1069"/>
      <c r="S460" s="1069"/>
      <c r="T460" s="1069"/>
      <c r="U460" s="1069"/>
      <c r="V460" s="1069"/>
      <c r="W460" s="1069"/>
      <c r="X460" s="1069"/>
      <c r="Y460" s="1069"/>
      <c r="Z460" s="1069"/>
      <c r="AA460" s="1069"/>
      <c r="AB460" s="1111"/>
      <c r="AC460" s="1111"/>
      <c r="AD460" s="1111"/>
      <c r="AE460" s="1111"/>
      <c r="AF460" s="1069"/>
      <c r="AG460" s="1069"/>
      <c r="AH460" s="1069"/>
      <c r="AI460" s="1069"/>
      <c r="AJ460" s="1069"/>
      <c r="AK460" s="1069"/>
      <c r="AL460" s="1069"/>
      <c r="AM460" s="1069"/>
      <c r="AN460" s="1069"/>
      <c r="AO460" s="1069"/>
      <c r="AP460" s="1069"/>
      <c r="AQ460" s="1069"/>
      <c r="AR460" s="1069"/>
      <c r="AS460" s="1069"/>
      <c r="AT460" s="1069"/>
      <c r="AU460" s="1069"/>
      <c r="AV460" s="1069"/>
      <c r="AW460" s="1069"/>
      <c r="AX460" s="1070"/>
      <c r="AY460" s="1069"/>
      <c r="AZ460" s="1069"/>
      <c r="BA460" s="1069"/>
      <c r="BB460" s="1069"/>
      <c r="BC460" s="1069"/>
      <c r="BD460" s="1069"/>
      <c r="BE460" s="1069"/>
      <c r="BF460" s="1069"/>
      <c r="BG460" s="1069"/>
      <c r="BH460" s="1069"/>
      <c r="BI460" s="1069"/>
      <c r="BJ460" s="1069"/>
      <c r="BK460" s="1069"/>
      <c r="BL460" s="1069"/>
      <c r="BM460" s="1069"/>
      <c r="BN460" s="1069"/>
      <c r="BO460" s="1069"/>
      <c r="BP460" s="1069"/>
      <c r="BQ460" s="1069"/>
      <c r="BR460" s="1069"/>
      <c r="BS460" s="1111"/>
      <c r="BT460" s="1069"/>
      <c r="BU460" s="1069"/>
      <c r="BV460" s="1069"/>
      <c r="BW460" s="1069"/>
      <c r="BX460" s="1069"/>
      <c r="BY460" s="1069"/>
      <c r="BZ460" s="1069"/>
      <c r="CA460" s="1069"/>
      <c r="CB460" s="1069"/>
      <c r="CC460" s="1069"/>
      <c r="CD460" s="1069"/>
      <c r="CE460" s="1069"/>
      <c r="CF460" s="1069"/>
      <c r="CG460" s="1069"/>
      <c r="CH460" s="1069"/>
      <c r="CI460" s="1069"/>
      <c r="CJ460" s="1069"/>
      <c r="CK460" s="1069"/>
      <c r="CL460" s="1069"/>
      <c r="CM460" s="1111"/>
      <c r="CN460" s="1111"/>
    </row>
    <row r="461" spans="2:92" x14ac:dyDescent="0.2">
      <c r="B461" s="1068"/>
      <c r="I461" s="1069"/>
      <c r="J461" s="1069"/>
      <c r="K461" s="1069"/>
      <c r="L461" s="1069"/>
      <c r="M461" s="1069"/>
      <c r="N461" s="1069"/>
      <c r="O461" s="1069"/>
      <c r="P461" s="1069"/>
      <c r="Q461" s="1069"/>
      <c r="R461" s="1069"/>
      <c r="S461" s="1069"/>
      <c r="T461" s="1069"/>
      <c r="U461" s="1069"/>
      <c r="V461" s="1069"/>
      <c r="W461" s="1069"/>
      <c r="X461" s="1069"/>
      <c r="Y461" s="1069"/>
      <c r="Z461" s="1069"/>
      <c r="AA461" s="1069"/>
      <c r="AB461" s="1111"/>
      <c r="AC461" s="1111"/>
      <c r="AD461" s="1111"/>
      <c r="AE461" s="1111"/>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70"/>
      <c r="AY461" s="1069"/>
      <c r="AZ461" s="1069"/>
      <c r="BA461" s="1069"/>
      <c r="BB461" s="1069"/>
      <c r="BC461" s="1069"/>
      <c r="BD461" s="1069"/>
      <c r="BE461" s="1069"/>
      <c r="BF461" s="1069"/>
      <c r="BG461" s="1069"/>
      <c r="BH461" s="1069"/>
      <c r="BI461" s="1069"/>
      <c r="BJ461" s="1069"/>
      <c r="BK461" s="1069"/>
      <c r="BL461" s="1069"/>
      <c r="BM461" s="1069"/>
      <c r="BN461" s="1069"/>
      <c r="BO461" s="1069"/>
      <c r="BP461" s="1069"/>
      <c r="BQ461" s="1069"/>
      <c r="BR461" s="1069"/>
      <c r="BS461" s="1111"/>
      <c r="BT461" s="1069"/>
      <c r="BU461" s="1069"/>
      <c r="BV461" s="1069"/>
      <c r="BW461" s="1069"/>
      <c r="BX461" s="1069"/>
      <c r="BY461" s="1069"/>
      <c r="BZ461" s="1069"/>
      <c r="CA461" s="1069"/>
      <c r="CB461" s="1069"/>
      <c r="CC461" s="1069"/>
      <c r="CD461" s="1069"/>
      <c r="CE461" s="1069"/>
      <c r="CF461" s="1069"/>
      <c r="CG461" s="1069"/>
      <c r="CH461" s="1069"/>
      <c r="CI461" s="1069"/>
      <c r="CJ461" s="1069"/>
      <c r="CK461" s="1069"/>
      <c r="CL461" s="1069"/>
      <c r="CM461" s="1111"/>
      <c r="CN461" s="1111"/>
    </row>
    <row r="462" spans="2:92" x14ac:dyDescent="0.2">
      <c r="B462" s="1068"/>
      <c r="I462" s="1069"/>
      <c r="J462" s="1069"/>
      <c r="K462" s="1069"/>
      <c r="L462" s="1069"/>
      <c r="M462" s="1069"/>
      <c r="N462" s="1069"/>
      <c r="O462" s="1069"/>
      <c r="P462" s="1069"/>
      <c r="Q462" s="1069"/>
      <c r="R462" s="1069"/>
      <c r="S462" s="1069"/>
      <c r="T462" s="1069"/>
      <c r="U462" s="1069"/>
      <c r="V462" s="1069"/>
      <c r="W462" s="1069"/>
      <c r="X462" s="1069"/>
      <c r="Y462" s="1069"/>
      <c r="Z462" s="1069"/>
      <c r="AA462" s="1069"/>
      <c r="AB462" s="1111"/>
      <c r="AC462" s="1111"/>
      <c r="AD462" s="1111"/>
      <c r="AE462" s="1111"/>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70"/>
      <c r="AY462" s="1069"/>
      <c r="AZ462" s="1069"/>
      <c r="BA462" s="1069"/>
      <c r="BB462" s="1069"/>
      <c r="BC462" s="1069"/>
      <c r="BD462" s="1069"/>
      <c r="BE462" s="1069"/>
      <c r="BF462" s="1069"/>
      <c r="BG462" s="1069"/>
      <c r="BH462" s="1069"/>
      <c r="BI462" s="1069"/>
      <c r="BJ462" s="1069"/>
      <c r="BK462" s="1069"/>
      <c r="BL462" s="1069"/>
      <c r="BM462" s="1069"/>
      <c r="BN462" s="1069"/>
      <c r="BO462" s="1069"/>
      <c r="BP462" s="1069"/>
      <c r="BQ462" s="1069"/>
      <c r="BR462" s="1069"/>
      <c r="BS462" s="1111"/>
      <c r="BT462" s="1069"/>
      <c r="BU462" s="1069"/>
      <c r="BV462" s="1069"/>
      <c r="BW462" s="1069"/>
      <c r="BX462" s="1069"/>
      <c r="BY462" s="1069"/>
      <c r="BZ462" s="1069"/>
      <c r="CA462" s="1069"/>
      <c r="CB462" s="1069"/>
      <c r="CC462" s="1069"/>
      <c r="CD462" s="1069"/>
      <c r="CE462" s="1069"/>
      <c r="CF462" s="1069"/>
      <c r="CG462" s="1069"/>
      <c r="CH462" s="1069"/>
      <c r="CI462" s="1069"/>
      <c r="CJ462" s="1069"/>
      <c r="CK462" s="1069"/>
      <c r="CL462" s="1069"/>
      <c r="CM462" s="1111"/>
      <c r="CN462" s="1111"/>
    </row>
    <row r="463" spans="2:92" x14ac:dyDescent="0.2">
      <c r="B463" s="1068"/>
      <c r="I463" s="1069"/>
      <c r="J463" s="1069"/>
      <c r="K463" s="1069"/>
      <c r="L463" s="1069"/>
      <c r="M463" s="1069"/>
      <c r="N463" s="1069"/>
      <c r="O463" s="1069"/>
      <c r="P463" s="1069"/>
      <c r="Q463" s="1069"/>
      <c r="R463" s="1069"/>
      <c r="S463" s="1069"/>
      <c r="T463" s="1069"/>
      <c r="U463" s="1069"/>
      <c r="V463" s="1069"/>
      <c r="W463" s="1069"/>
      <c r="X463" s="1069"/>
      <c r="Y463" s="1069"/>
      <c r="Z463" s="1069"/>
      <c r="AA463" s="1069"/>
      <c r="AB463" s="1111"/>
      <c r="AC463" s="1111"/>
      <c r="AD463" s="1111"/>
      <c r="AE463" s="1111"/>
      <c r="AF463" s="1069"/>
      <c r="AG463" s="1069"/>
      <c r="AH463" s="1069"/>
      <c r="AI463" s="1069"/>
      <c r="AJ463" s="1069"/>
      <c r="AK463" s="1069"/>
      <c r="AL463" s="1069"/>
      <c r="AM463" s="1069"/>
      <c r="AN463" s="1069"/>
      <c r="AO463" s="1069"/>
      <c r="AP463" s="1069"/>
      <c r="AQ463" s="1069"/>
      <c r="AR463" s="1069"/>
      <c r="AS463" s="1069"/>
      <c r="AT463" s="1069"/>
      <c r="AU463" s="1069"/>
      <c r="AV463" s="1069"/>
      <c r="AW463" s="1069"/>
      <c r="AX463" s="1070"/>
      <c r="AY463" s="1069"/>
      <c r="AZ463" s="1069"/>
      <c r="BA463" s="1069"/>
      <c r="BB463" s="1069"/>
      <c r="BC463" s="1069"/>
      <c r="BD463" s="1069"/>
      <c r="BE463" s="1069"/>
      <c r="BF463" s="1069"/>
      <c r="BG463" s="1069"/>
      <c r="BH463" s="1069"/>
      <c r="BI463" s="1069"/>
      <c r="BJ463" s="1069"/>
      <c r="BK463" s="1069"/>
      <c r="BL463" s="1069"/>
      <c r="BM463" s="1069"/>
      <c r="BN463" s="1069"/>
      <c r="BO463" s="1069"/>
      <c r="BP463" s="1069"/>
      <c r="BQ463" s="1069"/>
      <c r="BR463" s="1069"/>
      <c r="BS463" s="1111"/>
      <c r="BT463" s="1069"/>
      <c r="BU463" s="1069"/>
      <c r="BV463" s="1069"/>
      <c r="BW463" s="1069"/>
      <c r="BX463" s="1069"/>
      <c r="BY463" s="1069"/>
      <c r="BZ463" s="1069"/>
      <c r="CA463" s="1069"/>
      <c r="CB463" s="1069"/>
      <c r="CC463" s="1069"/>
      <c r="CD463" s="1069"/>
      <c r="CE463" s="1069"/>
      <c r="CF463" s="1069"/>
      <c r="CG463" s="1069"/>
      <c r="CH463" s="1069"/>
      <c r="CI463" s="1069"/>
      <c r="CJ463" s="1069"/>
      <c r="CK463" s="1069"/>
      <c r="CL463" s="1069"/>
      <c r="CM463" s="1111"/>
      <c r="CN463" s="1111"/>
    </row>
    <row r="464" spans="2:92" x14ac:dyDescent="0.2">
      <c r="B464" s="1068"/>
      <c r="I464" s="1069"/>
      <c r="J464" s="1069"/>
      <c r="K464" s="1069"/>
      <c r="L464" s="1069"/>
      <c r="M464" s="1069"/>
      <c r="N464" s="1069"/>
      <c r="O464" s="1069"/>
      <c r="P464" s="1069"/>
      <c r="Q464" s="1069"/>
      <c r="R464" s="1069"/>
      <c r="S464" s="1069"/>
      <c r="T464" s="1069"/>
      <c r="U464" s="1069"/>
      <c r="V464" s="1069"/>
      <c r="W464" s="1069"/>
      <c r="X464" s="1069"/>
      <c r="Y464" s="1069"/>
      <c r="Z464" s="1069"/>
      <c r="AA464" s="1069"/>
      <c r="AB464" s="1111"/>
      <c r="AC464" s="1111"/>
      <c r="AD464" s="1111"/>
      <c r="AE464" s="1111"/>
      <c r="AF464" s="1069"/>
      <c r="AG464" s="1069"/>
      <c r="AH464" s="1069"/>
      <c r="AI464" s="1069"/>
      <c r="AJ464" s="1069"/>
      <c r="AK464" s="1069"/>
      <c r="AL464" s="1069"/>
      <c r="AM464" s="1069"/>
      <c r="AN464" s="1069"/>
      <c r="AO464" s="1069"/>
      <c r="AP464" s="1069"/>
      <c r="AQ464" s="1069"/>
      <c r="AR464" s="1069"/>
      <c r="AS464" s="1069"/>
      <c r="AT464" s="1069"/>
      <c r="AU464" s="1069"/>
      <c r="AV464" s="1069"/>
      <c r="AW464" s="1069"/>
      <c r="AX464" s="1070"/>
      <c r="AY464" s="1069"/>
      <c r="AZ464" s="1069"/>
      <c r="BA464" s="1069"/>
      <c r="BB464" s="1069"/>
      <c r="BC464" s="1069"/>
      <c r="BD464" s="1069"/>
      <c r="BE464" s="1069"/>
      <c r="BF464" s="1069"/>
      <c r="BG464" s="1069"/>
      <c r="BH464" s="1069"/>
      <c r="BI464" s="1069"/>
      <c r="BJ464" s="1069"/>
      <c r="BK464" s="1069"/>
      <c r="BL464" s="1069"/>
      <c r="BM464" s="1069"/>
      <c r="BN464" s="1069"/>
      <c r="BO464" s="1069"/>
      <c r="BP464" s="1069"/>
      <c r="BQ464" s="1069"/>
      <c r="BR464" s="1069"/>
      <c r="BS464" s="1111"/>
      <c r="BT464" s="1069"/>
      <c r="BU464" s="1069"/>
      <c r="BV464" s="1069"/>
      <c r="BW464" s="1069"/>
      <c r="BX464" s="1069"/>
      <c r="BY464" s="1069"/>
      <c r="BZ464" s="1069"/>
      <c r="CA464" s="1069"/>
      <c r="CB464" s="1069"/>
      <c r="CC464" s="1069"/>
      <c r="CD464" s="1069"/>
      <c r="CE464" s="1069"/>
      <c r="CF464" s="1069"/>
      <c r="CG464" s="1069"/>
      <c r="CH464" s="1069"/>
      <c r="CI464" s="1069"/>
      <c r="CJ464" s="1069"/>
      <c r="CK464" s="1069"/>
      <c r="CL464" s="1069"/>
      <c r="CM464" s="1111"/>
      <c r="CN464" s="1111"/>
    </row>
    <row r="465" spans="2:92" x14ac:dyDescent="0.2">
      <c r="B465" s="1068"/>
      <c r="I465" s="1069"/>
      <c r="J465" s="1069"/>
      <c r="K465" s="1069"/>
      <c r="L465" s="1069"/>
      <c r="M465" s="1069"/>
      <c r="N465" s="1069"/>
      <c r="O465" s="1069"/>
      <c r="P465" s="1069"/>
      <c r="Q465" s="1069"/>
      <c r="R465" s="1069"/>
      <c r="S465" s="1069"/>
      <c r="T465" s="1069"/>
      <c r="U465" s="1069"/>
      <c r="V465" s="1069"/>
      <c r="W465" s="1069"/>
      <c r="X465" s="1069"/>
      <c r="Y465" s="1069"/>
      <c r="Z465" s="1069"/>
      <c r="AA465" s="1069"/>
      <c r="AB465" s="1111"/>
      <c r="AC465" s="1111"/>
      <c r="AD465" s="1111"/>
      <c r="AE465" s="1111"/>
      <c r="AF465" s="1069"/>
      <c r="AG465" s="1069"/>
      <c r="AH465" s="1069"/>
      <c r="AI465" s="1069"/>
      <c r="AJ465" s="1069"/>
      <c r="AK465" s="1069"/>
      <c r="AL465" s="1069"/>
      <c r="AM465" s="1069"/>
      <c r="AN465" s="1069"/>
      <c r="AO465" s="1069"/>
      <c r="AP465" s="1069"/>
      <c r="AQ465" s="1069"/>
      <c r="AR465" s="1069"/>
      <c r="AS465" s="1069"/>
      <c r="AT465" s="1069"/>
      <c r="AU465" s="1069"/>
      <c r="AV465" s="1069"/>
      <c r="AW465" s="1069"/>
      <c r="AX465" s="1070"/>
      <c r="AY465" s="1069"/>
      <c r="AZ465" s="1069"/>
      <c r="BA465" s="1069"/>
      <c r="BB465" s="1069"/>
      <c r="BC465" s="1069"/>
      <c r="BD465" s="1069"/>
      <c r="BE465" s="1069"/>
      <c r="BF465" s="1069"/>
      <c r="BG465" s="1069"/>
      <c r="BH465" s="1069"/>
      <c r="BI465" s="1069"/>
      <c r="BJ465" s="1069"/>
      <c r="BK465" s="1069"/>
      <c r="BL465" s="1069"/>
      <c r="BM465" s="1069"/>
      <c r="BN465" s="1069"/>
      <c r="BO465" s="1069"/>
      <c r="BP465" s="1069"/>
      <c r="BQ465" s="1069"/>
      <c r="BR465" s="1069"/>
      <c r="BS465" s="1111"/>
      <c r="BT465" s="1069"/>
      <c r="BU465" s="1069"/>
      <c r="BV465" s="1069"/>
      <c r="BW465" s="1069"/>
      <c r="BX465" s="1069"/>
      <c r="BY465" s="1069"/>
      <c r="BZ465" s="1069"/>
      <c r="CA465" s="1069"/>
      <c r="CB465" s="1069"/>
      <c r="CC465" s="1069"/>
      <c r="CD465" s="1069"/>
      <c r="CE465" s="1069"/>
      <c r="CF465" s="1069"/>
      <c r="CG465" s="1069"/>
      <c r="CH465" s="1069"/>
      <c r="CI465" s="1069"/>
      <c r="CJ465" s="1069"/>
      <c r="CK465" s="1069"/>
      <c r="CL465" s="1069"/>
      <c r="CM465" s="1111"/>
      <c r="CN465" s="1111"/>
    </row>
    <row r="466" spans="2:92" x14ac:dyDescent="0.2">
      <c r="B466" s="1068"/>
      <c r="I466" s="1069"/>
      <c r="J466" s="1069"/>
      <c r="K466" s="1069"/>
      <c r="L466" s="1069"/>
      <c r="M466" s="1069"/>
      <c r="N466" s="1069"/>
      <c r="O466" s="1069"/>
      <c r="P466" s="1069"/>
      <c r="Q466" s="1069"/>
      <c r="R466" s="1069"/>
      <c r="S466" s="1069"/>
      <c r="T466" s="1069"/>
      <c r="U466" s="1069"/>
      <c r="V466" s="1069"/>
      <c r="W466" s="1069"/>
      <c r="X466" s="1069"/>
      <c r="Y466" s="1069"/>
      <c r="Z466" s="1069"/>
      <c r="AA466" s="1069"/>
      <c r="AB466" s="1111"/>
      <c r="AC466" s="1111"/>
      <c r="AD466" s="1111"/>
      <c r="AE466" s="1111"/>
      <c r="AF466" s="1069"/>
      <c r="AG466" s="1069"/>
      <c r="AH466" s="1069"/>
      <c r="AI466" s="1069"/>
      <c r="AJ466" s="1069"/>
      <c r="AK466" s="1069"/>
      <c r="AL466" s="1069"/>
      <c r="AM466" s="1069"/>
      <c r="AN466" s="1069"/>
      <c r="AO466" s="1069"/>
      <c r="AP466" s="1069"/>
      <c r="AQ466" s="1069"/>
      <c r="AR466" s="1069"/>
      <c r="AS466" s="1069"/>
      <c r="AT466" s="1069"/>
      <c r="AU466" s="1069"/>
      <c r="AV466" s="1069"/>
      <c r="AW466" s="1069"/>
      <c r="AX466" s="1070"/>
      <c r="AY466" s="1069"/>
      <c r="AZ466" s="1069"/>
      <c r="BA466" s="1069"/>
      <c r="BB466" s="1069"/>
      <c r="BC466" s="1069"/>
      <c r="BD466" s="1069"/>
      <c r="BE466" s="1069"/>
      <c r="BF466" s="1069"/>
      <c r="BG466" s="1069"/>
      <c r="BH466" s="1069"/>
      <c r="BI466" s="1069"/>
      <c r="BJ466" s="1069"/>
      <c r="BK466" s="1069"/>
      <c r="BL466" s="1069"/>
      <c r="BM466" s="1069"/>
      <c r="BN466" s="1069"/>
      <c r="BO466" s="1069"/>
      <c r="BP466" s="1069"/>
      <c r="BQ466" s="1069"/>
      <c r="BR466" s="1069"/>
      <c r="BS466" s="1111"/>
      <c r="BT466" s="1069"/>
      <c r="BU466" s="1069"/>
      <c r="BV466" s="1069"/>
      <c r="BW466" s="1069"/>
      <c r="BX466" s="1069"/>
      <c r="BY466" s="1069"/>
      <c r="BZ466" s="1069"/>
      <c r="CA466" s="1069"/>
      <c r="CB466" s="1069"/>
      <c r="CC466" s="1069"/>
      <c r="CD466" s="1069"/>
      <c r="CE466" s="1069"/>
      <c r="CF466" s="1069"/>
      <c r="CG466" s="1069"/>
      <c r="CH466" s="1069"/>
      <c r="CI466" s="1069"/>
      <c r="CJ466" s="1069"/>
      <c r="CK466" s="1069"/>
      <c r="CL466" s="1069"/>
      <c r="CM466" s="1111"/>
      <c r="CN466" s="1111"/>
    </row>
    <row r="467" spans="2:92" x14ac:dyDescent="0.2">
      <c r="B467" s="1068"/>
      <c r="I467" s="1069"/>
      <c r="J467" s="1069"/>
      <c r="K467" s="1069"/>
      <c r="L467" s="1069"/>
      <c r="M467" s="1069"/>
      <c r="N467" s="1069"/>
      <c r="O467" s="1069"/>
      <c r="P467" s="1069"/>
      <c r="Q467" s="1069"/>
      <c r="R467" s="1069"/>
      <c r="S467" s="1069"/>
      <c r="T467" s="1069"/>
      <c r="U467" s="1069"/>
      <c r="V467" s="1069"/>
      <c r="W467" s="1069"/>
      <c r="X467" s="1069"/>
      <c r="Y467" s="1069"/>
      <c r="Z467" s="1069"/>
      <c r="AA467" s="1069"/>
      <c r="AB467" s="1111"/>
      <c r="AC467" s="1111"/>
      <c r="AD467" s="1111"/>
      <c r="AE467" s="1111"/>
      <c r="AF467" s="1069"/>
      <c r="AG467" s="1069"/>
      <c r="AH467" s="1069"/>
      <c r="AI467" s="1069"/>
      <c r="AJ467" s="1069"/>
      <c r="AK467" s="1069"/>
      <c r="AL467" s="1069"/>
      <c r="AM467" s="1069"/>
      <c r="AN467" s="1069"/>
      <c r="AO467" s="1069"/>
      <c r="AP467" s="1069"/>
      <c r="AQ467" s="1069"/>
      <c r="AR467" s="1069"/>
      <c r="AS467" s="1069"/>
      <c r="AT467" s="1069"/>
      <c r="AU467" s="1069"/>
      <c r="AV467" s="1069"/>
      <c r="AW467" s="1069"/>
      <c r="AX467" s="1070"/>
      <c r="AY467" s="1069"/>
      <c r="AZ467" s="1069"/>
      <c r="BA467" s="1069"/>
      <c r="BB467" s="1069"/>
      <c r="BC467" s="1069"/>
      <c r="BD467" s="1069"/>
      <c r="BE467" s="1069"/>
      <c r="BF467" s="1069"/>
      <c r="BG467" s="1069"/>
      <c r="BH467" s="1069"/>
      <c r="BI467" s="1069"/>
      <c r="BJ467" s="1069"/>
      <c r="BK467" s="1069"/>
      <c r="BL467" s="1069"/>
      <c r="BM467" s="1069"/>
      <c r="BN467" s="1069"/>
      <c r="BO467" s="1069"/>
      <c r="BP467" s="1069"/>
      <c r="BQ467" s="1069"/>
      <c r="BR467" s="1069"/>
      <c r="BS467" s="1111"/>
      <c r="BT467" s="1069"/>
      <c r="BU467" s="1069"/>
      <c r="BV467" s="1069"/>
      <c r="BW467" s="1069"/>
      <c r="BX467" s="1069"/>
      <c r="BY467" s="1069"/>
      <c r="BZ467" s="1069"/>
      <c r="CA467" s="1069"/>
      <c r="CB467" s="1069"/>
      <c r="CC467" s="1069"/>
      <c r="CD467" s="1069"/>
      <c r="CE467" s="1069"/>
      <c r="CF467" s="1069"/>
      <c r="CG467" s="1069"/>
      <c r="CH467" s="1069"/>
      <c r="CI467" s="1069"/>
      <c r="CJ467" s="1069"/>
      <c r="CK467" s="1069"/>
      <c r="CL467" s="1069"/>
      <c r="CM467" s="1111"/>
      <c r="CN467" s="1111"/>
    </row>
    <row r="468" spans="2:92" x14ac:dyDescent="0.2">
      <c r="B468" s="1068"/>
      <c r="I468" s="1069"/>
      <c r="J468" s="1069"/>
      <c r="K468" s="1069"/>
      <c r="L468" s="1069"/>
      <c r="M468" s="1069"/>
      <c r="N468" s="1069"/>
      <c r="O468" s="1069"/>
      <c r="P468" s="1069"/>
      <c r="Q468" s="1069"/>
      <c r="R468" s="1069"/>
      <c r="S468" s="1069"/>
      <c r="T468" s="1069"/>
      <c r="U468" s="1069"/>
      <c r="V468" s="1069"/>
      <c r="W468" s="1069"/>
      <c r="X468" s="1069"/>
      <c r="Y468" s="1069"/>
      <c r="Z468" s="1069"/>
      <c r="AA468" s="1069"/>
      <c r="AB468" s="1111"/>
      <c r="AC468" s="1111"/>
      <c r="AD468" s="1111"/>
      <c r="AE468" s="1111"/>
      <c r="AF468" s="1069"/>
      <c r="AG468" s="1069"/>
      <c r="AH468" s="1069"/>
      <c r="AI468" s="1069"/>
      <c r="AJ468" s="1069"/>
      <c r="AK468" s="1069"/>
      <c r="AL468" s="1069"/>
      <c r="AM468" s="1069"/>
      <c r="AN468" s="1069"/>
      <c r="AO468" s="1069"/>
      <c r="AP468" s="1069"/>
      <c r="AQ468" s="1069"/>
      <c r="AR468" s="1069"/>
      <c r="AS468" s="1069"/>
      <c r="AT468" s="1069"/>
      <c r="AU468" s="1069"/>
      <c r="AV468" s="1069"/>
      <c r="AW468" s="1069"/>
      <c r="AX468" s="1070"/>
      <c r="AY468" s="1069"/>
      <c r="AZ468" s="1069"/>
      <c r="BA468" s="1069"/>
      <c r="BB468" s="1069"/>
      <c r="BC468" s="1069"/>
      <c r="BD468" s="1069"/>
      <c r="BE468" s="1069"/>
      <c r="BF468" s="1069"/>
      <c r="BG468" s="1069"/>
      <c r="BH468" s="1069"/>
      <c r="BI468" s="1069"/>
      <c r="BJ468" s="1069"/>
      <c r="BK468" s="1069"/>
      <c r="BL468" s="1069"/>
      <c r="BM468" s="1069"/>
      <c r="BN468" s="1069"/>
      <c r="BO468" s="1069"/>
      <c r="BP468" s="1069"/>
      <c r="BQ468" s="1069"/>
      <c r="BR468" s="1069"/>
      <c r="BS468" s="1111"/>
      <c r="BT468" s="1069"/>
      <c r="BU468" s="1069"/>
      <c r="BV468" s="1069"/>
      <c r="BW468" s="1069"/>
      <c r="BX468" s="1069"/>
      <c r="BY468" s="1069"/>
      <c r="BZ468" s="1069"/>
      <c r="CA468" s="1069"/>
      <c r="CB468" s="1069"/>
      <c r="CC468" s="1069"/>
      <c r="CD468" s="1069"/>
      <c r="CE468" s="1069"/>
      <c r="CF468" s="1069"/>
      <c r="CG468" s="1069"/>
      <c r="CH468" s="1069"/>
      <c r="CI468" s="1069"/>
      <c r="CJ468" s="1069"/>
      <c r="CK468" s="1069"/>
      <c r="CL468" s="1069"/>
      <c r="CM468" s="1111"/>
      <c r="CN468" s="1111"/>
    </row>
    <row r="469" spans="2:92" x14ac:dyDescent="0.2">
      <c r="B469" s="1068"/>
      <c r="I469" s="1069"/>
      <c r="J469" s="1069"/>
      <c r="K469" s="1069"/>
      <c r="L469" s="1069"/>
      <c r="M469" s="1069"/>
      <c r="N469" s="1069"/>
      <c r="O469" s="1069"/>
      <c r="P469" s="1069"/>
      <c r="Q469" s="1069"/>
      <c r="R469" s="1069"/>
      <c r="S469" s="1069"/>
      <c r="T469" s="1069"/>
      <c r="U469" s="1069"/>
      <c r="V469" s="1069"/>
      <c r="W469" s="1069"/>
      <c r="X469" s="1069"/>
      <c r="Y469" s="1069"/>
      <c r="Z469" s="1069"/>
      <c r="AA469" s="1069"/>
      <c r="AB469" s="1111"/>
      <c r="AC469" s="1111"/>
      <c r="AD469" s="1111"/>
      <c r="AE469" s="1111"/>
      <c r="AF469" s="1069"/>
      <c r="AG469" s="1069"/>
      <c r="AH469" s="1069"/>
      <c r="AI469" s="1069"/>
      <c r="AJ469" s="1069"/>
      <c r="AK469" s="1069"/>
      <c r="AL469" s="1069"/>
      <c r="AM469" s="1069"/>
      <c r="AN469" s="1069"/>
      <c r="AO469" s="1069"/>
      <c r="AP469" s="1069"/>
      <c r="AQ469" s="1069"/>
      <c r="AR469" s="1069"/>
      <c r="AS469" s="1069"/>
      <c r="AT469" s="1069"/>
      <c r="AU469" s="1069"/>
      <c r="AV469" s="1069"/>
      <c r="AW469" s="1069"/>
      <c r="AX469" s="1070"/>
      <c r="AY469" s="1069"/>
      <c r="AZ469" s="1069"/>
      <c r="BA469" s="1069"/>
      <c r="BB469" s="1069"/>
      <c r="BC469" s="1069"/>
      <c r="BD469" s="1069"/>
      <c r="BE469" s="1069"/>
      <c r="BF469" s="1069"/>
      <c r="BG469" s="1069"/>
      <c r="BH469" s="1069"/>
      <c r="BI469" s="1069"/>
      <c r="BJ469" s="1069"/>
      <c r="BK469" s="1069"/>
      <c r="BL469" s="1069"/>
      <c r="BM469" s="1069"/>
      <c r="BN469" s="1069"/>
      <c r="BO469" s="1069"/>
      <c r="BP469" s="1069"/>
      <c r="BQ469" s="1069"/>
      <c r="BR469" s="1069"/>
      <c r="BS469" s="1111"/>
      <c r="BT469" s="1069"/>
      <c r="BU469" s="1069"/>
      <c r="BV469" s="1069"/>
      <c r="BW469" s="1069"/>
      <c r="BX469" s="1069"/>
      <c r="BY469" s="1069"/>
      <c r="BZ469" s="1069"/>
      <c r="CA469" s="1069"/>
      <c r="CB469" s="1069"/>
      <c r="CC469" s="1069"/>
      <c r="CD469" s="1069"/>
      <c r="CE469" s="1069"/>
      <c r="CF469" s="1069"/>
      <c r="CG469" s="1069"/>
      <c r="CH469" s="1069"/>
      <c r="CI469" s="1069"/>
      <c r="CJ469" s="1069"/>
      <c r="CK469" s="1069"/>
      <c r="CL469" s="1069"/>
      <c r="CM469" s="1111"/>
      <c r="CN469" s="1111"/>
    </row>
    <row r="470" spans="2:92" x14ac:dyDescent="0.2">
      <c r="B470" s="1068"/>
      <c r="I470" s="1069"/>
      <c r="J470" s="1069"/>
      <c r="K470" s="1069"/>
      <c r="L470" s="1069"/>
      <c r="M470" s="1069"/>
      <c r="N470" s="1069"/>
      <c r="O470" s="1069"/>
      <c r="P470" s="1069"/>
      <c r="Q470" s="1069"/>
      <c r="R470" s="1069"/>
      <c r="S470" s="1069"/>
      <c r="T470" s="1069"/>
      <c r="U470" s="1069"/>
      <c r="V470" s="1069"/>
      <c r="W470" s="1069"/>
      <c r="X470" s="1069"/>
      <c r="Y470" s="1069"/>
      <c r="Z470" s="1069"/>
      <c r="AA470" s="1069"/>
      <c r="AB470" s="1111"/>
      <c r="AC470" s="1111"/>
      <c r="AD470" s="1111"/>
      <c r="AE470" s="1111"/>
      <c r="AF470" s="1069"/>
      <c r="AG470" s="1069"/>
      <c r="AH470" s="1069"/>
      <c r="AI470" s="1069"/>
      <c r="AJ470" s="1069"/>
      <c r="AK470" s="1069"/>
      <c r="AL470" s="1069"/>
      <c r="AM470" s="1069"/>
      <c r="AN470" s="1069"/>
      <c r="AO470" s="1069"/>
      <c r="AP470" s="1069"/>
      <c r="AQ470" s="1069"/>
      <c r="AR470" s="1069"/>
      <c r="AS470" s="1069"/>
      <c r="AT470" s="1069"/>
      <c r="AU470" s="1069"/>
      <c r="AV470" s="1069"/>
      <c r="AW470" s="1069"/>
      <c r="AX470" s="1070"/>
      <c r="AY470" s="1069"/>
      <c r="AZ470" s="1069"/>
      <c r="BA470" s="1069"/>
      <c r="BB470" s="1069"/>
      <c r="BC470" s="1069"/>
      <c r="BD470" s="1069"/>
      <c r="BE470" s="1069"/>
      <c r="BF470" s="1069"/>
      <c r="BG470" s="1069"/>
      <c r="BH470" s="1069"/>
      <c r="BI470" s="1069"/>
      <c r="BJ470" s="1069"/>
      <c r="BK470" s="1069"/>
      <c r="BL470" s="1069"/>
      <c r="BM470" s="1069"/>
      <c r="BN470" s="1069"/>
      <c r="BO470" s="1069"/>
      <c r="BP470" s="1069"/>
      <c r="BQ470" s="1069"/>
      <c r="BR470" s="1069"/>
      <c r="BS470" s="1111"/>
      <c r="BT470" s="1069"/>
      <c r="BU470" s="1069"/>
      <c r="BV470" s="1069"/>
      <c r="BW470" s="1069"/>
      <c r="BX470" s="1069"/>
      <c r="BY470" s="1069"/>
      <c r="BZ470" s="1069"/>
      <c r="CA470" s="1069"/>
      <c r="CB470" s="1069"/>
      <c r="CC470" s="1069"/>
      <c r="CD470" s="1069"/>
      <c r="CE470" s="1069"/>
      <c r="CF470" s="1069"/>
      <c r="CG470" s="1069"/>
      <c r="CH470" s="1069"/>
      <c r="CI470" s="1069"/>
      <c r="CJ470" s="1069"/>
      <c r="CK470" s="1069"/>
      <c r="CL470" s="1069"/>
      <c r="CM470" s="1111"/>
      <c r="CN470" s="1111"/>
    </row>
    <row r="471" spans="2:92" x14ac:dyDescent="0.2">
      <c r="B471" s="1068"/>
      <c r="I471" s="1069"/>
      <c r="J471" s="1069"/>
      <c r="K471" s="1069"/>
      <c r="L471" s="1069"/>
      <c r="M471" s="1069"/>
      <c r="N471" s="1069"/>
      <c r="O471" s="1069"/>
      <c r="P471" s="1069"/>
      <c r="Q471" s="1069"/>
      <c r="R471" s="1069"/>
      <c r="S471" s="1069"/>
      <c r="T471" s="1069"/>
      <c r="U471" s="1069"/>
      <c r="V471" s="1069"/>
      <c r="W471" s="1069"/>
      <c r="X471" s="1069"/>
      <c r="Y471" s="1069"/>
      <c r="Z471" s="1069"/>
      <c r="AA471" s="1069"/>
      <c r="AB471" s="1111"/>
      <c r="AC471" s="1111"/>
      <c r="AD471" s="1111"/>
      <c r="AE471" s="1111"/>
      <c r="AF471" s="1069"/>
      <c r="AG471" s="1069"/>
      <c r="AH471" s="1069"/>
      <c r="AI471" s="1069"/>
      <c r="AJ471" s="1069"/>
      <c r="AK471" s="1069"/>
      <c r="AL471" s="1069"/>
      <c r="AM471" s="1069"/>
      <c r="AN471" s="1069"/>
      <c r="AO471" s="1069"/>
      <c r="AP471" s="1069"/>
      <c r="AQ471" s="1069"/>
      <c r="AR471" s="1069"/>
      <c r="AS471" s="1069"/>
      <c r="AT471" s="1069"/>
      <c r="AU471" s="1069"/>
      <c r="AV471" s="1069"/>
      <c r="AW471" s="1069"/>
      <c r="AX471" s="1070"/>
      <c r="AY471" s="1069"/>
      <c r="AZ471" s="1069"/>
      <c r="BA471" s="1069"/>
      <c r="BB471" s="1069"/>
      <c r="BC471" s="1069"/>
      <c r="BD471" s="1069"/>
      <c r="BE471" s="1069"/>
      <c r="BF471" s="1069"/>
      <c r="BG471" s="1069"/>
      <c r="BH471" s="1069"/>
      <c r="BI471" s="1069"/>
      <c r="BJ471" s="1069"/>
      <c r="BK471" s="1069"/>
      <c r="BL471" s="1069"/>
      <c r="BM471" s="1069"/>
      <c r="BN471" s="1069"/>
      <c r="BO471" s="1069"/>
      <c r="BP471" s="1069"/>
      <c r="BQ471" s="1069"/>
      <c r="BR471" s="1069"/>
      <c r="BS471" s="1111"/>
      <c r="BT471" s="1069"/>
      <c r="BU471" s="1069"/>
      <c r="BV471" s="1069"/>
      <c r="BW471" s="1069"/>
      <c r="BX471" s="1069"/>
      <c r="BY471" s="1069"/>
      <c r="BZ471" s="1069"/>
      <c r="CA471" s="1069"/>
      <c r="CB471" s="1069"/>
      <c r="CC471" s="1069"/>
      <c r="CD471" s="1069"/>
      <c r="CE471" s="1069"/>
      <c r="CF471" s="1069"/>
      <c r="CG471" s="1069"/>
      <c r="CH471" s="1069"/>
      <c r="CI471" s="1069"/>
      <c r="CJ471" s="1069"/>
      <c r="CK471" s="1069"/>
      <c r="CL471" s="1069"/>
      <c r="CM471" s="1111"/>
      <c r="CN471" s="1111"/>
    </row>
    <row r="472" spans="2:92" x14ac:dyDescent="0.2">
      <c r="B472" s="1068"/>
      <c r="I472" s="1069"/>
      <c r="J472" s="1069"/>
      <c r="K472" s="1069"/>
      <c r="L472" s="1069"/>
      <c r="M472" s="1069"/>
      <c r="N472" s="1069"/>
      <c r="O472" s="1069"/>
      <c r="P472" s="1069"/>
      <c r="Q472" s="1069"/>
      <c r="R472" s="1069"/>
      <c r="S472" s="1069"/>
      <c r="T472" s="1069"/>
      <c r="U472" s="1069"/>
      <c r="V472" s="1069"/>
      <c r="W472" s="1069"/>
      <c r="X472" s="1069"/>
      <c r="Y472" s="1069"/>
      <c r="Z472" s="1069"/>
      <c r="AA472" s="1069"/>
      <c r="AB472" s="1111"/>
      <c r="AC472" s="1111"/>
      <c r="AD472" s="1111"/>
      <c r="AE472" s="1111"/>
      <c r="AF472" s="1069"/>
      <c r="AG472" s="1069"/>
      <c r="AH472" s="1069"/>
      <c r="AI472" s="1069"/>
      <c r="AJ472" s="1069"/>
      <c r="AK472" s="1069"/>
      <c r="AL472" s="1069"/>
      <c r="AM472" s="1069"/>
      <c r="AN472" s="1069"/>
      <c r="AO472" s="1069"/>
      <c r="AP472" s="1069"/>
      <c r="AQ472" s="1069"/>
      <c r="AR472" s="1069"/>
      <c r="AS472" s="1069"/>
      <c r="AT472" s="1069"/>
      <c r="AU472" s="1069"/>
      <c r="AV472" s="1069"/>
      <c r="AW472" s="1069"/>
      <c r="AX472" s="1070"/>
      <c r="AY472" s="1069"/>
      <c r="AZ472" s="1069"/>
      <c r="BA472" s="1069"/>
      <c r="BB472" s="1069"/>
      <c r="BC472" s="1069"/>
      <c r="BD472" s="1069"/>
      <c r="BE472" s="1069"/>
      <c r="BF472" s="1069"/>
      <c r="BG472" s="1069"/>
      <c r="BH472" s="1069"/>
      <c r="BI472" s="1069"/>
      <c r="BJ472" s="1069"/>
      <c r="BK472" s="1069"/>
      <c r="BL472" s="1069"/>
      <c r="BM472" s="1069"/>
      <c r="BN472" s="1069"/>
      <c r="BO472" s="1069"/>
      <c r="BP472" s="1069"/>
      <c r="BQ472" s="1069"/>
      <c r="BR472" s="1069"/>
      <c r="BS472" s="1111"/>
      <c r="BT472" s="1069"/>
      <c r="BU472" s="1069"/>
      <c r="BV472" s="1069"/>
      <c r="BW472" s="1069"/>
      <c r="BX472" s="1069"/>
      <c r="BY472" s="1069"/>
      <c r="BZ472" s="1069"/>
      <c r="CA472" s="1069"/>
      <c r="CB472" s="1069"/>
      <c r="CC472" s="1069"/>
      <c r="CD472" s="1069"/>
      <c r="CE472" s="1069"/>
      <c r="CF472" s="1069"/>
      <c r="CG472" s="1069"/>
      <c r="CH472" s="1069"/>
      <c r="CI472" s="1069"/>
      <c r="CJ472" s="1069"/>
      <c r="CK472" s="1069"/>
      <c r="CL472" s="1069"/>
      <c r="CM472" s="1111"/>
      <c r="CN472" s="1111"/>
    </row>
    <row r="473" spans="2:92" x14ac:dyDescent="0.2">
      <c r="B473" s="1068"/>
      <c r="I473" s="1069"/>
      <c r="J473" s="1069"/>
      <c r="K473" s="1069"/>
      <c r="L473" s="1069"/>
      <c r="M473" s="1069"/>
      <c r="N473" s="1069"/>
      <c r="O473" s="1069"/>
      <c r="P473" s="1069"/>
      <c r="Q473" s="1069"/>
      <c r="R473" s="1069"/>
      <c r="S473" s="1069"/>
      <c r="T473" s="1069"/>
      <c r="U473" s="1069"/>
      <c r="V473" s="1069"/>
      <c r="W473" s="1069"/>
      <c r="X473" s="1069"/>
      <c r="Y473" s="1069"/>
      <c r="Z473" s="1069"/>
      <c r="AA473" s="1069"/>
      <c r="AB473" s="1111"/>
      <c r="AC473" s="1111"/>
      <c r="AD473" s="1111"/>
      <c r="AE473" s="1111"/>
      <c r="AF473" s="1069"/>
      <c r="AG473" s="1069"/>
      <c r="AH473" s="1069"/>
      <c r="AI473" s="1069"/>
      <c r="AJ473" s="1069"/>
      <c r="AK473" s="1069"/>
      <c r="AL473" s="1069"/>
      <c r="AM473" s="1069"/>
      <c r="AN473" s="1069"/>
      <c r="AO473" s="1069"/>
      <c r="AP473" s="1069"/>
      <c r="AQ473" s="1069"/>
      <c r="AR473" s="1069"/>
      <c r="AS473" s="1069"/>
      <c r="AT473" s="1069"/>
      <c r="AU473" s="1069"/>
      <c r="AV473" s="1069"/>
      <c r="AW473" s="1069"/>
      <c r="AX473" s="1070"/>
      <c r="AY473" s="1069"/>
      <c r="AZ473" s="1069"/>
      <c r="BA473" s="1069"/>
      <c r="BB473" s="1069"/>
      <c r="BC473" s="1069"/>
      <c r="BD473" s="1069"/>
      <c r="BE473" s="1069"/>
      <c r="BF473" s="1069"/>
      <c r="BG473" s="1069"/>
      <c r="BH473" s="1069"/>
      <c r="BI473" s="1069"/>
      <c r="BJ473" s="1069"/>
      <c r="BK473" s="1069"/>
      <c r="BL473" s="1069"/>
      <c r="BM473" s="1069"/>
      <c r="BN473" s="1069"/>
      <c r="BO473" s="1069"/>
      <c r="BP473" s="1069"/>
      <c r="BQ473" s="1069"/>
      <c r="BR473" s="1069"/>
      <c r="BS473" s="1111"/>
      <c r="BT473" s="1069"/>
      <c r="BU473" s="1069"/>
      <c r="BV473" s="1069"/>
      <c r="BW473" s="1069"/>
      <c r="BX473" s="1069"/>
      <c r="BY473" s="1069"/>
      <c r="BZ473" s="1069"/>
      <c r="CA473" s="1069"/>
      <c r="CB473" s="1069"/>
      <c r="CC473" s="1069"/>
      <c r="CD473" s="1069"/>
      <c r="CE473" s="1069"/>
      <c r="CF473" s="1069"/>
      <c r="CG473" s="1069"/>
      <c r="CH473" s="1069"/>
      <c r="CI473" s="1069"/>
      <c r="CJ473" s="1069"/>
      <c r="CK473" s="1069"/>
      <c r="CL473" s="1069"/>
      <c r="CM473" s="1111"/>
      <c r="CN473" s="1111"/>
    </row>
    <row r="474" spans="2:92" x14ac:dyDescent="0.2">
      <c r="B474" s="1068"/>
      <c r="I474" s="1069"/>
      <c r="J474" s="1069"/>
      <c r="K474" s="1069"/>
      <c r="L474" s="1069"/>
      <c r="M474" s="1069"/>
      <c r="N474" s="1069"/>
      <c r="O474" s="1069"/>
      <c r="P474" s="1069"/>
      <c r="Q474" s="1069"/>
      <c r="R474" s="1069"/>
      <c r="S474" s="1069"/>
      <c r="T474" s="1069"/>
      <c r="U474" s="1069"/>
      <c r="V474" s="1069"/>
      <c r="W474" s="1069"/>
      <c r="X474" s="1069"/>
      <c r="Y474" s="1069"/>
      <c r="Z474" s="1069"/>
      <c r="AA474" s="1069"/>
      <c r="AB474" s="1111"/>
      <c r="AC474" s="1111"/>
      <c r="AD474" s="1111"/>
      <c r="AE474" s="1111"/>
      <c r="AF474" s="1069"/>
      <c r="AG474" s="1069"/>
      <c r="AH474" s="1069"/>
      <c r="AI474" s="1069"/>
      <c r="AJ474" s="1069"/>
      <c r="AK474" s="1069"/>
      <c r="AL474" s="1069"/>
      <c r="AM474" s="1069"/>
      <c r="AN474" s="1069"/>
      <c r="AO474" s="1069"/>
      <c r="AP474" s="1069"/>
      <c r="AQ474" s="1069"/>
      <c r="AR474" s="1069"/>
      <c r="AS474" s="1069"/>
      <c r="AT474" s="1069"/>
      <c r="AU474" s="1069"/>
      <c r="AV474" s="1069"/>
      <c r="AW474" s="1069"/>
      <c r="AX474" s="1070"/>
      <c r="AY474" s="1069"/>
      <c r="AZ474" s="1069"/>
      <c r="BA474" s="1069"/>
      <c r="BB474" s="1069"/>
      <c r="BC474" s="1069"/>
      <c r="BD474" s="1069"/>
      <c r="BE474" s="1069"/>
      <c r="BF474" s="1069"/>
      <c r="BG474" s="1069"/>
      <c r="BH474" s="1069"/>
      <c r="BI474" s="1069"/>
      <c r="BJ474" s="1069"/>
      <c r="BK474" s="1069"/>
      <c r="BL474" s="1069"/>
      <c r="BM474" s="1069"/>
      <c r="BN474" s="1069"/>
      <c r="BO474" s="1069"/>
      <c r="BP474" s="1069"/>
      <c r="BQ474" s="1069"/>
      <c r="BR474" s="1069"/>
      <c r="BS474" s="1111"/>
      <c r="BT474" s="1069"/>
      <c r="BU474" s="1069"/>
      <c r="BV474" s="1069"/>
      <c r="BW474" s="1069"/>
      <c r="BX474" s="1069"/>
      <c r="BY474" s="1069"/>
      <c r="BZ474" s="1069"/>
      <c r="CA474" s="1069"/>
      <c r="CB474" s="1069"/>
      <c r="CC474" s="1069"/>
      <c r="CD474" s="1069"/>
      <c r="CE474" s="1069"/>
      <c r="CF474" s="1069"/>
      <c r="CG474" s="1069"/>
      <c r="CH474" s="1069"/>
      <c r="CI474" s="1069"/>
      <c r="CJ474" s="1069"/>
      <c r="CK474" s="1069"/>
      <c r="CL474" s="1069"/>
      <c r="CM474" s="1111"/>
      <c r="CN474" s="1111"/>
    </row>
    <row r="475" spans="2:92" x14ac:dyDescent="0.2">
      <c r="B475" s="1068"/>
      <c r="I475" s="1069"/>
      <c r="J475" s="1069"/>
      <c r="K475" s="1069"/>
      <c r="L475" s="1069"/>
      <c r="M475" s="1069"/>
      <c r="N475" s="1069"/>
      <c r="O475" s="1069"/>
      <c r="P475" s="1069"/>
      <c r="Q475" s="1069"/>
      <c r="R475" s="1069"/>
      <c r="S475" s="1069"/>
      <c r="T475" s="1069"/>
      <c r="U475" s="1069"/>
      <c r="V475" s="1069"/>
      <c r="W475" s="1069"/>
      <c r="X475" s="1069"/>
      <c r="Y475" s="1069"/>
      <c r="Z475" s="1069"/>
      <c r="AA475" s="1069"/>
      <c r="AB475" s="1111"/>
      <c r="AC475" s="1111"/>
      <c r="AD475" s="1111"/>
      <c r="AE475" s="1111"/>
      <c r="AF475" s="1069"/>
      <c r="AG475" s="1069"/>
      <c r="AH475" s="1069"/>
      <c r="AI475" s="1069"/>
      <c r="AJ475" s="1069"/>
      <c r="AK475" s="1069"/>
      <c r="AL475" s="1069"/>
      <c r="AM475" s="1069"/>
      <c r="AN475" s="1069"/>
      <c r="AO475" s="1069"/>
      <c r="AP475" s="1069"/>
      <c r="AQ475" s="1069"/>
      <c r="AR475" s="1069"/>
      <c r="AS475" s="1069"/>
      <c r="AT475" s="1069"/>
      <c r="AU475" s="1069"/>
      <c r="AV475" s="1069"/>
      <c r="AW475" s="1069"/>
      <c r="AX475" s="1070"/>
      <c r="AY475" s="1069"/>
      <c r="AZ475" s="1069"/>
      <c r="BA475" s="1069"/>
      <c r="BB475" s="1069"/>
      <c r="BC475" s="1069"/>
      <c r="BD475" s="1069"/>
      <c r="BE475" s="1069"/>
      <c r="BF475" s="1069"/>
      <c r="BG475" s="1069"/>
      <c r="BH475" s="1069"/>
      <c r="BI475" s="1069"/>
      <c r="BJ475" s="1069"/>
      <c r="BK475" s="1069"/>
      <c r="BL475" s="1069"/>
      <c r="BM475" s="1069"/>
      <c r="BN475" s="1069"/>
      <c r="BO475" s="1069"/>
      <c r="BP475" s="1069"/>
      <c r="BQ475" s="1069"/>
      <c r="BR475" s="1069"/>
      <c r="BS475" s="1111"/>
      <c r="BT475" s="1069"/>
      <c r="BU475" s="1069"/>
      <c r="BV475" s="1069"/>
      <c r="BW475" s="1069"/>
      <c r="BX475" s="1069"/>
      <c r="BY475" s="1069"/>
      <c r="BZ475" s="1069"/>
      <c r="CA475" s="1069"/>
      <c r="CB475" s="1069"/>
      <c r="CC475" s="1069"/>
      <c r="CD475" s="1069"/>
      <c r="CE475" s="1069"/>
      <c r="CF475" s="1069"/>
      <c r="CG475" s="1069"/>
      <c r="CH475" s="1069"/>
      <c r="CI475" s="1069"/>
      <c r="CJ475" s="1069"/>
      <c r="CK475" s="1069"/>
      <c r="CL475" s="1069"/>
      <c r="CM475" s="1111"/>
      <c r="CN475" s="1111"/>
    </row>
    <row r="476" spans="2:92" x14ac:dyDescent="0.2">
      <c r="B476" s="1068"/>
      <c r="I476" s="1069"/>
      <c r="J476" s="1069"/>
      <c r="K476" s="1069"/>
      <c r="L476" s="1069"/>
      <c r="M476" s="1069"/>
      <c r="N476" s="1069"/>
      <c r="O476" s="1069"/>
      <c r="P476" s="1069"/>
      <c r="Q476" s="1069"/>
      <c r="R476" s="1069"/>
      <c r="S476" s="1069"/>
      <c r="T476" s="1069"/>
      <c r="U476" s="1069"/>
      <c r="V476" s="1069"/>
      <c r="W476" s="1069"/>
      <c r="X476" s="1069"/>
      <c r="Y476" s="1069"/>
      <c r="Z476" s="1069"/>
      <c r="AA476" s="1069"/>
      <c r="AB476" s="1111"/>
      <c r="AC476" s="1111"/>
      <c r="AD476" s="1111"/>
      <c r="AE476" s="1111"/>
      <c r="AF476" s="1069"/>
      <c r="AG476" s="1069"/>
      <c r="AH476" s="1069"/>
      <c r="AI476" s="1069"/>
      <c r="AJ476" s="1069"/>
      <c r="AK476" s="1069"/>
      <c r="AL476" s="1069"/>
      <c r="AM476" s="1069"/>
      <c r="AN476" s="1069"/>
      <c r="AO476" s="1069"/>
      <c r="AP476" s="1069"/>
      <c r="AQ476" s="1069"/>
      <c r="AR476" s="1069"/>
      <c r="AS476" s="1069"/>
      <c r="AT476" s="1069"/>
      <c r="AU476" s="1069"/>
      <c r="AV476" s="1069"/>
      <c r="AW476" s="1069"/>
      <c r="AX476" s="1070"/>
      <c r="AY476" s="1069"/>
      <c r="AZ476" s="1069"/>
      <c r="BA476" s="1069"/>
      <c r="BB476" s="1069"/>
      <c r="BC476" s="1069"/>
      <c r="BD476" s="1069"/>
      <c r="BE476" s="1069"/>
      <c r="BF476" s="1069"/>
      <c r="BG476" s="1069"/>
      <c r="BH476" s="1069"/>
      <c r="BI476" s="1069"/>
      <c r="BJ476" s="1069"/>
      <c r="BK476" s="1069"/>
      <c r="BL476" s="1069"/>
      <c r="BM476" s="1069"/>
      <c r="BN476" s="1069"/>
      <c r="BO476" s="1069"/>
      <c r="BP476" s="1069"/>
      <c r="BQ476" s="1069"/>
      <c r="BR476" s="1069"/>
      <c r="BS476" s="1111"/>
      <c r="BT476" s="1069"/>
      <c r="BU476" s="1069"/>
      <c r="BV476" s="1069"/>
      <c r="BW476" s="1069"/>
      <c r="BX476" s="1069"/>
      <c r="BY476" s="1069"/>
      <c r="BZ476" s="1069"/>
      <c r="CA476" s="1069"/>
      <c r="CB476" s="1069"/>
      <c r="CC476" s="1069"/>
      <c r="CD476" s="1069"/>
      <c r="CE476" s="1069"/>
      <c r="CF476" s="1069"/>
      <c r="CG476" s="1069"/>
      <c r="CH476" s="1069"/>
      <c r="CI476" s="1069"/>
      <c r="CJ476" s="1069"/>
      <c r="CK476" s="1069"/>
      <c r="CL476" s="1069"/>
      <c r="CM476" s="1111"/>
      <c r="CN476" s="1111"/>
    </row>
    <row r="477" spans="2:92" x14ac:dyDescent="0.2">
      <c r="B477" s="1068"/>
      <c r="I477" s="1069"/>
      <c r="J477" s="1069"/>
      <c r="K477" s="1069"/>
      <c r="L477" s="1069"/>
      <c r="M477" s="1069"/>
      <c r="N477" s="1069"/>
      <c r="O477" s="1069"/>
      <c r="P477" s="1069"/>
      <c r="Q477" s="1069"/>
      <c r="R477" s="1069"/>
      <c r="S477" s="1069"/>
      <c r="T477" s="1069"/>
      <c r="U477" s="1069"/>
      <c r="V477" s="1069"/>
      <c r="W477" s="1069"/>
      <c r="X477" s="1069"/>
      <c r="Y477" s="1069"/>
      <c r="Z477" s="1069"/>
      <c r="AA477" s="1069"/>
      <c r="AB477" s="1111"/>
      <c r="AC477" s="1111"/>
      <c r="AD477" s="1111"/>
      <c r="AE477" s="1111"/>
      <c r="AF477" s="1069"/>
      <c r="AG477" s="1069"/>
      <c r="AH477" s="1069"/>
      <c r="AI477" s="1069"/>
      <c r="AJ477" s="1069"/>
      <c r="AK477" s="1069"/>
      <c r="AL477" s="1069"/>
      <c r="AM477" s="1069"/>
      <c r="AN477" s="1069"/>
      <c r="AO477" s="1069"/>
      <c r="AP477" s="1069"/>
      <c r="AQ477" s="1069"/>
      <c r="AR477" s="1069"/>
      <c r="AS477" s="1069"/>
      <c r="AT477" s="1069"/>
      <c r="AU477" s="1069"/>
      <c r="AV477" s="1069"/>
      <c r="AW477" s="1069"/>
      <c r="AX477" s="1070"/>
      <c r="AY477" s="1069"/>
      <c r="AZ477" s="1069"/>
      <c r="BA477" s="1069"/>
      <c r="BB477" s="1069"/>
      <c r="BC477" s="1069"/>
      <c r="BD477" s="1069"/>
      <c r="BE477" s="1069"/>
      <c r="BF477" s="1069"/>
      <c r="BG477" s="1069"/>
      <c r="BH477" s="1069"/>
      <c r="BI477" s="1069"/>
      <c r="BJ477" s="1069"/>
      <c r="BK477" s="1069"/>
      <c r="BL477" s="1069"/>
      <c r="BM477" s="1069"/>
      <c r="BN477" s="1069"/>
      <c r="BO477" s="1069"/>
      <c r="BP477" s="1069"/>
      <c r="BQ477" s="1069"/>
      <c r="BR477" s="1069"/>
      <c r="BS477" s="1111"/>
      <c r="BT477" s="1069"/>
      <c r="BU477" s="1069"/>
      <c r="BV477" s="1069"/>
      <c r="BW477" s="1069"/>
      <c r="BX477" s="1069"/>
      <c r="BY477" s="1069"/>
      <c r="BZ477" s="1069"/>
      <c r="CA477" s="1069"/>
      <c r="CB477" s="1069"/>
      <c r="CC477" s="1069"/>
      <c r="CD477" s="1069"/>
      <c r="CE477" s="1069"/>
      <c r="CF477" s="1069"/>
      <c r="CG477" s="1069"/>
      <c r="CH477" s="1069"/>
      <c r="CI477" s="1069"/>
      <c r="CJ477" s="1069"/>
      <c r="CK477" s="1069"/>
      <c r="CL477" s="1069"/>
      <c r="CM477" s="1111"/>
      <c r="CN477" s="1111"/>
    </row>
    <row r="478" spans="2:92" x14ac:dyDescent="0.2">
      <c r="B478" s="1068"/>
      <c r="I478" s="1069"/>
      <c r="J478" s="1069"/>
      <c r="K478" s="1069"/>
      <c r="L478" s="1069"/>
      <c r="M478" s="1069"/>
      <c r="N478" s="1069"/>
      <c r="O478" s="1069"/>
      <c r="P478" s="1069"/>
      <c r="Q478" s="1069"/>
      <c r="R478" s="1069"/>
      <c r="S478" s="1069"/>
      <c r="T478" s="1069"/>
      <c r="U478" s="1069"/>
      <c r="V478" s="1069"/>
      <c r="W478" s="1069"/>
      <c r="X478" s="1069"/>
      <c r="Y478" s="1069"/>
      <c r="Z478" s="1069"/>
      <c r="AA478" s="1069"/>
      <c r="AB478" s="1111"/>
      <c r="AC478" s="1111"/>
      <c r="AD478" s="1111"/>
      <c r="AE478" s="1111"/>
      <c r="AF478" s="1069"/>
      <c r="AG478" s="1069"/>
      <c r="AH478" s="1069"/>
      <c r="AI478" s="1069"/>
      <c r="AJ478" s="1069"/>
      <c r="AK478" s="1069"/>
      <c r="AL478" s="1069"/>
      <c r="AM478" s="1069"/>
      <c r="AN478" s="1069"/>
      <c r="AO478" s="1069"/>
      <c r="AP478" s="1069"/>
      <c r="AQ478" s="1069"/>
      <c r="AR478" s="1069"/>
      <c r="AS478" s="1069"/>
      <c r="AT478" s="1069"/>
      <c r="AU478" s="1069"/>
      <c r="AV478" s="1069"/>
      <c r="AW478" s="1069"/>
      <c r="AX478" s="1070"/>
      <c r="AY478" s="1069"/>
      <c r="AZ478" s="1069"/>
      <c r="BA478" s="1069"/>
      <c r="BB478" s="1069"/>
      <c r="BC478" s="1069"/>
      <c r="BD478" s="1069"/>
      <c r="BE478" s="1069"/>
      <c r="BF478" s="1069"/>
      <c r="BG478" s="1069"/>
      <c r="BH478" s="1069"/>
      <c r="BI478" s="1069"/>
      <c r="BJ478" s="1069"/>
      <c r="BK478" s="1069"/>
      <c r="BL478" s="1069"/>
      <c r="BM478" s="1069"/>
      <c r="BN478" s="1069"/>
      <c r="BO478" s="1069"/>
      <c r="BP478" s="1069"/>
      <c r="BQ478" s="1069"/>
      <c r="BR478" s="1069"/>
      <c r="BS478" s="1111"/>
      <c r="BT478" s="1069"/>
      <c r="BU478" s="1069"/>
      <c r="BV478" s="1069"/>
      <c r="BW478" s="1069"/>
      <c r="BX478" s="1069"/>
      <c r="BY478" s="1069"/>
      <c r="BZ478" s="1069"/>
      <c r="CA478" s="1069"/>
      <c r="CB478" s="1069"/>
      <c r="CC478" s="1069"/>
      <c r="CD478" s="1069"/>
      <c r="CE478" s="1069"/>
      <c r="CF478" s="1069"/>
      <c r="CG478" s="1069"/>
      <c r="CH478" s="1069"/>
      <c r="CI478" s="1069"/>
      <c r="CJ478" s="1069"/>
      <c r="CK478" s="1069"/>
      <c r="CL478" s="1069"/>
      <c r="CM478" s="1111"/>
      <c r="CN478" s="1111"/>
    </row>
    <row r="479" spans="2:92" x14ac:dyDescent="0.2">
      <c r="B479" s="1068"/>
      <c r="I479" s="1069"/>
      <c r="J479" s="1069"/>
      <c r="K479" s="1069"/>
      <c r="L479" s="1069"/>
      <c r="M479" s="1069"/>
      <c r="N479" s="1069"/>
      <c r="O479" s="1069"/>
      <c r="P479" s="1069"/>
      <c r="Q479" s="1069"/>
      <c r="R479" s="1069"/>
      <c r="S479" s="1069"/>
      <c r="T479" s="1069"/>
      <c r="U479" s="1069"/>
      <c r="V479" s="1069"/>
      <c r="W479" s="1069"/>
      <c r="X479" s="1069"/>
      <c r="Y479" s="1069"/>
      <c r="Z479" s="1069"/>
      <c r="AA479" s="1069"/>
      <c r="AB479" s="1111"/>
      <c r="AC479" s="1111"/>
      <c r="AD479" s="1111"/>
      <c r="AE479" s="1111"/>
      <c r="AF479" s="1069"/>
      <c r="AG479" s="1069"/>
      <c r="AH479" s="1069"/>
      <c r="AI479" s="1069"/>
      <c r="AJ479" s="1069"/>
      <c r="AK479" s="1069"/>
      <c r="AL479" s="1069"/>
      <c r="AM479" s="1069"/>
      <c r="AN479" s="1069"/>
      <c r="AO479" s="1069"/>
      <c r="AP479" s="1069"/>
      <c r="AQ479" s="1069"/>
      <c r="AR479" s="1069"/>
      <c r="AS479" s="1069"/>
      <c r="AT479" s="1069"/>
      <c r="AU479" s="1069"/>
      <c r="AV479" s="1069"/>
      <c r="AW479" s="1069"/>
      <c r="AX479" s="1070"/>
      <c r="AY479" s="1069"/>
      <c r="AZ479" s="1069"/>
      <c r="BA479" s="1069"/>
      <c r="BB479" s="1069"/>
      <c r="BC479" s="1069"/>
      <c r="BD479" s="1069"/>
      <c r="BE479" s="1069"/>
      <c r="BF479" s="1069"/>
      <c r="BG479" s="1069"/>
      <c r="BH479" s="1069"/>
      <c r="BI479" s="1069"/>
      <c r="BJ479" s="1069"/>
      <c r="BK479" s="1069"/>
      <c r="BL479" s="1069"/>
      <c r="BM479" s="1069"/>
      <c r="BN479" s="1069"/>
      <c r="BO479" s="1069"/>
      <c r="BP479" s="1069"/>
      <c r="BQ479" s="1069"/>
      <c r="BR479" s="1069"/>
      <c r="BS479" s="1111"/>
      <c r="BT479" s="1069"/>
      <c r="BU479" s="1069"/>
      <c r="BV479" s="1069"/>
      <c r="BW479" s="1069"/>
      <c r="BX479" s="1069"/>
      <c r="BY479" s="1069"/>
      <c r="BZ479" s="1069"/>
      <c r="CA479" s="1069"/>
      <c r="CB479" s="1069"/>
      <c r="CC479" s="1069"/>
      <c r="CD479" s="1069"/>
      <c r="CE479" s="1069"/>
      <c r="CF479" s="1069"/>
      <c r="CG479" s="1069"/>
      <c r="CH479" s="1069"/>
      <c r="CI479" s="1069"/>
      <c r="CJ479" s="1069"/>
      <c r="CK479" s="1069"/>
      <c r="CL479" s="1069"/>
      <c r="CM479" s="1111"/>
      <c r="CN479" s="1111"/>
    </row>
    <row r="480" spans="2:92" x14ac:dyDescent="0.2">
      <c r="B480" s="1068"/>
      <c r="I480" s="1069"/>
      <c r="J480" s="1069"/>
      <c r="K480" s="1069"/>
      <c r="L480" s="1069"/>
      <c r="M480" s="1069"/>
      <c r="N480" s="1069"/>
      <c r="O480" s="1069"/>
      <c r="P480" s="1069"/>
      <c r="Q480" s="1069"/>
      <c r="R480" s="1069"/>
      <c r="S480" s="1069"/>
      <c r="T480" s="1069"/>
      <c r="U480" s="1069"/>
      <c r="V480" s="1069"/>
      <c r="W480" s="1069"/>
      <c r="X480" s="1069"/>
      <c r="Y480" s="1069"/>
      <c r="Z480" s="1069"/>
      <c r="AA480" s="1069"/>
      <c r="AB480" s="1111"/>
      <c r="AC480" s="1111"/>
      <c r="AD480" s="1111"/>
      <c r="AE480" s="1111"/>
      <c r="AF480" s="1069"/>
      <c r="AG480" s="1069"/>
      <c r="AH480" s="1069"/>
      <c r="AI480" s="1069"/>
      <c r="AJ480" s="1069"/>
      <c r="AK480" s="1069"/>
      <c r="AL480" s="1069"/>
      <c r="AM480" s="1069"/>
      <c r="AN480" s="1069"/>
      <c r="AO480" s="1069"/>
      <c r="AP480" s="1069"/>
      <c r="AQ480" s="1069"/>
      <c r="AR480" s="1069"/>
      <c r="AS480" s="1069"/>
      <c r="AT480" s="1069"/>
      <c r="AU480" s="1069"/>
      <c r="AV480" s="1069"/>
      <c r="AW480" s="1069"/>
      <c r="AX480" s="1070"/>
      <c r="AY480" s="1069"/>
      <c r="AZ480" s="1069"/>
      <c r="BA480" s="1069"/>
      <c r="BB480" s="1069"/>
      <c r="BC480" s="1069"/>
      <c r="BD480" s="1069"/>
      <c r="BE480" s="1069"/>
      <c r="BF480" s="1069"/>
      <c r="BG480" s="1069"/>
      <c r="BH480" s="1069"/>
      <c r="BI480" s="1069"/>
      <c r="BJ480" s="1069"/>
      <c r="BK480" s="1069"/>
      <c r="BL480" s="1069"/>
      <c r="BM480" s="1069"/>
      <c r="BN480" s="1069"/>
      <c r="BO480" s="1069"/>
      <c r="BP480" s="1069"/>
      <c r="BQ480" s="1069"/>
      <c r="BR480" s="1069"/>
      <c r="BS480" s="1111"/>
      <c r="BT480" s="1069"/>
      <c r="BU480" s="1069"/>
      <c r="BV480" s="1069"/>
      <c r="BW480" s="1069"/>
      <c r="BX480" s="1069"/>
      <c r="BY480" s="1069"/>
      <c r="BZ480" s="1069"/>
      <c r="CA480" s="1069"/>
      <c r="CB480" s="1069"/>
      <c r="CC480" s="1069"/>
      <c r="CD480" s="1069"/>
      <c r="CE480" s="1069"/>
      <c r="CF480" s="1069"/>
      <c r="CG480" s="1069"/>
      <c r="CH480" s="1069"/>
      <c r="CI480" s="1069"/>
      <c r="CJ480" s="1069"/>
      <c r="CK480" s="1069"/>
      <c r="CL480" s="1069"/>
      <c r="CM480" s="1111"/>
      <c r="CN480" s="1111"/>
    </row>
    <row r="481" spans="2:92" x14ac:dyDescent="0.2">
      <c r="B481" s="1068"/>
      <c r="I481" s="1069"/>
      <c r="J481" s="1069"/>
      <c r="K481" s="1069"/>
      <c r="L481" s="1069"/>
      <c r="M481" s="1069"/>
      <c r="N481" s="1069"/>
      <c r="O481" s="1069"/>
      <c r="P481" s="1069"/>
      <c r="Q481" s="1069"/>
      <c r="R481" s="1069"/>
      <c r="S481" s="1069"/>
      <c r="T481" s="1069"/>
      <c r="U481" s="1069"/>
      <c r="V481" s="1069"/>
      <c r="W481" s="1069"/>
      <c r="X481" s="1069"/>
      <c r="Y481" s="1069"/>
      <c r="Z481" s="1069"/>
      <c r="AA481" s="1069"/>
      <c r="AB481" s="1111"/>
      <c r="AC481" s="1111"/>
      <c r="AD481" s="1111"/>
      <c r="AE481" s="1111"/>
      <c r="AF481" s="1069"/>
      <c r="AG481" s="1069"/>
      <c r="AH481" s="1069"/>
      <c r="AI481" s="1069"/>
      <c r="AJ481" s="1069"/>
      <c r="AK481" s="1069"/>
      <c r="AL481" s="1069"/>
      <c r="AM481" s="1069"/>
      <c r="AN481" s="1069"/>
      <c r="AO481" s="1069"/>
      <c r="AP481" s="1069"/>
      <c r="AQ481" s="1069"/>
      <c r="AR481" s="1069"/>
      <c r="AS481" s="1069"/>
      <c r="AT481" s="1069"/>
      <c r="AU481" s="1069"/>
      <c r="AV481" s="1069"/>
      <c r="AW481" s="1069"/>
      <c r="AX481" s="1070"/>
      <c r="AY481" s="1069"/>
      <c r="AZ481" s="1069"/>
      <c r="BA481" s="1069"/>
      <c r="BB481" s="1069"/>
      <c r="BC481" s="1069"/>
      <c r="BD481" s="1069"/>
      <c r="BE481" s="1069"/>
      <c r="BF481" s="1069"/>
      <c r="BG481" s="1069"/>
      <c r="BH481" s="1069"/>
      <c r="BI481" s="1069"/>
      <c r="BJ481" s="1069"/>
      <c r="BK481" s="1069"/>
      <c r="BL481" s="1069"/>
      <c r="BM481" s="1069"/>
      <c r="BN481" s="1069"/>
      <c r="BO481" s="1069"/>
      <c r="BP481" s="1069"/>
      <c r="BQ481" s="1069"/>
      <c r="BR481" s="1069"/>
      <c r="BS481" s="1111"/>
      <c r="BT481" s="1069"/>
      <c r="BU481" s="1069"/>
      <c r="BV481" s="1069"/>
      <c r="BW481" s="1069"/>
      <c r="BX481" s="1069"/>
      <c r="BY481" s="1069"/>
      <c r="BZ481" s="1069"/>
      <c r="CA481" s="1069"/>
      <c r="CB481" s="1069"/>
      <c r="CC481" s="1069"/>
      <c r="CD481" s="1069"/>
      <c r="CE481" s="1069"/>
      <c r="CF481" s="1069"/>
      <c r="CG481" s="1069"/>
      <c r="CH481" s="1069"/>
      <c r="CI481" s="1069"/>
      <c r="CJ481" s="1069"/>
      <c r="CK481" s="1069"/>
      <c r="CL481" s="1069"/>
      <c r="CM481" s="1111"/>
      <c r="CN481" s="1111"/>
    </row>
    <row r="482" spans="2:92" x14ac:dyDescent="0.2">
      <c r="B482" s="1068"/>
      <c r="I482" s="1069"/>
      <c r="J482" s="1069"/>
      <c r="K482" s="1069"/>
      <c r="L482" s="1069"/>
      <c r="M482" s="1069"/>
      <c r="N482" s="1069"/>
      <c r="O482" s="1069"/>
      <c r="P482" s="1069"/>
      <c r="Q482" s="1069"/>
      <c r="R482" s="1069"/>
      <c r="S482" s="1069"/>
      <c r="T482" s="1069"/>
      <c r="U482" s="1069"/>
      <c r="V482" s="1069"/>
      <c r="W482" s="1069"/>
      <c r="X482" s="1069"/>
      <c r="Y482" s="1069"/>
      <c r="Z482" s="1069"/>
      <c r="AA482" s="1069"/>
      <c r="AB482" s="1111"/>
      <c r="AC482" s="1111"/>
      <c r="AD482" s="1111"/>
      <c r="AE482" s="1111"/>
      <c r="AF482" s="1069"/>
      <c r="AG482" s="1069"/>
      <c r="AH482" s="1069"/>
      <c r="AI482" s="1069"/>
      <c r="AJ482" s="1069"/>
      <c r="AK482" s="1069"/>
      <c r="AL482" s="1069"/>
      <c r="AM482" s="1069"/>
      <c r="AN482" s="1069"/>
      <c r="AO482" s="1069"/>
      <c r="AP482" s="1069"/>
      <c r="AQ482" s="1069"/>
      <c r="AR482" s="1069"/>
      <c r="AS482" s="1069"/>
      <c r="AT482" s="1069"/>
      <c r="AU482" s="1069"/>
      <c r="AV482" s="1069"/>
      <c r="AW482" s="1069"/>
      <c r="AX482" s="1070"/>
      <c r="AY482" s="1069"/>
      <c r="AZ482" s="1069"/>
      <c r="BA482" s="1069"/>
      <c r="BB482" s="1069"/>
      <c r="BC482" s="1069"/>
      <c r="BD482" s="1069"/>
      <c r="BE482" s="1069"/>
      <c r="BF482" s="1069"/>
      <c r="BG482" s="1069"/>
      <c r="BH482" s="1069"/>
      <c r="BI482" s="1069"/>
      <c r="BJ482" s="1069"/>
      <c r="BK482" s="1069"/>
      <c r="BL482" s="1069"/>
      <c r="BM482" s="1069"/>
      <c r="BN482" s="1069"/>
      <c r="BO482" s="1069"/>
      <c r="BP482" s="1069"/>
      <c r="BQ482" s="1069"/>
      <c r="BR482" s="1069"/>
      <c r="BS482" s="1111"/>
      <c r="BT482" s="1069"/>
      <c r="BU482" s="1069"/>
      <c r="BV482" s="1069"/>
      <c r="BW482" s="1069"/>
      <c r="BX482" s="1069"/>
      <c r="BY482" s="1069"/>
      <c r="BZ482" s="1069"/>
      <c r="CA482" s="1069"/>
      <c r="CB482" s="1069"/>
      <c r="CC482" s="1069"/>
      <c r="CD482" s="1069"/>
      <c r="CE482" s="1069"/>
      <c r="CF482" s="1069"/>
      <c r="CG482" s="1069"/>
      <c r="CH482" s="1069"/>
      <c r="CI482" s="1069"/>
      <c r="CJ482" s="1069"/>
      <c r="CK482" s="1069"/>
      <c r="CL482" s="1069"/>
      <c r="CM482" s="1111"/>
      <c r="CN482" s="1111"/>
    </row>
    <row r="483" spans="2:92" x14ac:dyDescent="0.2">
      <c r="B483" s="1068"/>
      <c r="I483" s="1069"/>
      <c r="J483" s="1069"/>
      <c r="K483" s="1069"/>
      <c r="L483" s="1069"/>
      <c r="M483" s="1069"/>
      <c r="N483" s="1069"/>
      <c r="O483" s="1069"/>
      <c r="P483" s="1069"/>
      <c r="Q483" s="1069"/>
      <c r="R483" s="1069"/>
      <c r="S483" s="1069"/>
      <c r="T483" s="1069"/>
      <c r="U483" s="1069"/>
      <c r="V483" s="1069"/>
      <c r="W483" s="1069"/>
      <c r="X483" s="1069"/>
      <c r="Y483" s="1069"/>
      <c r="Z483" s="1069"/>
      <c r="AA483" s="1069"/>
      <c r="AB483" s="1111"/>
      <c r="AC483" s="1111"/>
      <c r="AD483" s="1111"/>
      <c r="AE483" s="1111"/>
      <c r="AF483" s="1069"/>
      <c r="AG483" s="1069"/>
      <c r="AH483" s="1069"/>
      <c r="AI483" s="1069"/>
      <c r="AJ483" s="1069"/>
      <c r="AK483" s="1069"/>
      <c r="AL483" s="1069"/>
      <c r="AM483" s="1069"/>
      <c r="AN483" s="1069"/>
      <c r="AO483" s="1069"/>
      <c r="AP483" s="1069"/>
      <c r="AQ483" s="1069"/>
      <c r="AR483" s="1069"/>
      <c r="AS483" s="1069"/>
      <c r="AT483" s="1069"/>
      <c r="AU483" s="1069"/>
      <c r="AV483" s="1069"/>
      <c r="AW483" s="1069"/>
      <c r="AX483" s="1070"/>
      <c r="AY483" s="1069"/>
      <c r="AZ483" s="1069"/>
      <c r="BA483" s="1069"/>
      <c r="BB483" s="1069"/>
      <c r="BC483" s="1069"/>
      <c r="BD483" s="1069"/>
      <c r="BE483" s="1069"/>
      <c r="BF483" s="1069"/>
      <c r="BG483" s="1069"/>
      <c r="BH483" s="1069"/>
      <c r="BI483" s="1069"/>
      <c r="BJ483" s="1069"/>
      <c r="BK483" s="1069"/>
      <c r="BL483" s="1069"/>
      <c r="BM483" s="1069"/>
      <c r="BN483" s="1069"/>
      <c r="BO483" s="1069"/>
      <c r="BP483" s="1069"/>
      <c r="BQ483" s="1069"/>
      <c r="BR483" s="1069"/>
      <c r="BS483" s="1111"/>
      <c r="BT483" s="1069"/>
      <c r="BU483" s="1069"/>
      <c r="BV483" s="1069"/>
      <c r="BW483" s="1069"/>
      <c r="BX483" s="1069"/>
      <c r="BY483" s="1069"/>
      <c r="BZ483" s="1069"/>
      <c r="CA483" s="1069"/>
      <c r="CB483" s="1069"/>
      <c r="CC483" s="1069"/>
      <c r="CD483" s="1069"/>
      <c r="CE483" s="1069"/>
      <c r="CF483" s="1069"/>
      <c r="CG483" s="1069"/>
      <c r="CH483" s="1069"/>
      <c r="CI483" s="1069"/>
      <c r="CJ483" s="1069"/>
      <c r="CK483" s="1069"/>
      <c r="CL483" s="1069"/>
      <c r="CM483" s="1111"/>
      <c r="CN483" s="1111"/>
    </row>
    <row r="484" spans="2:92" x14ac:dyDescent="0.2">
      <c r="B484" s="1068"/>
      <c r="I484" s="1069"/>
      <c r="J484" s="1069"/>
      <c r="K484" s="1069"/>
      <c r="L484" s="1069"/>
      <c r="M484" s="1069"/>
      <c r="N484" s="1069"/>
      <c r="O484" s="1069"/>
      <c r="P484" s="1069"/>
      <c r="Q484" s="1069"/>
      <c r="R484" s="1069"/>
      <c r="S484" s="1069"/>
      <c r="T484" s="1069"/>
      <c r="U484" s="1069"/>
      <c r="V484" s="1069"/>
      <c r="W484" s="1069"/>
      <c r="X484" s="1069"/>
      <c r="Y484" s="1069"/>
      <c r="Z484" s="1069"/>
      <c r="AA484" s="1069"/>
      <c r="AB484" s="1111"/>
      <c r="AC484" s="1111"/>
      <c r="AD484" s="1111"/>
      <c r="AE484" s="1111"/>
      <c r="AF484" s="1069"/>
      <c r="AG484" s="1069"/>
      <c r="AH484" s="1069"/>
      <c r="AI484" s="1069"/>
      <c r="AJ484" s="1069"/>
      <c r="AK484" s="1069"/>
      <c r="AL484" s="1069"/>
      <c r="AM484" s="1069"/>
      <c r="AN484" s="1069"/>
      <c r="AO484" s="1069"/>
      <c r="AP484" s="1069"/>
      <c r="AQ484" s="1069"/>
      <c r="AR484" s="1069"/>
      <c r="AS484" s="1069"/>
      <c r="AT484" s="1069"/>
      <c r="AU484" s="1069"/>
      <c r="AV484" s="1069"/>
      <c r="AW484" s="1069"/>
      <c r="AX484" s="1070"/>
      <c r="AY484" s="1069"/>
      <c r="AZ484" s="1069"/>
      <c r="BA484" s="1069"/>
      <c r="BB484" s="1069"/>
      <c r="BC484" s="1069"/>
      <c r="BD484" s="1069"/>
      <c r="BE484" s="1069"/>
      <c r="BF484" s="1069"/>
      <c r="BG484" s="1069"/>
      <c r="BH484" s="1069"/>
      <c r="BI484" s="1069"/>
      <c r="BJ484" s="1069"/>
      <c r="BK484" s="1069"/>
      <c r="BL484" s="1069"/>
      <c r="BM484" s="1069"/>
      <c r="BN484" s="1069"/>
      <c r="BO484" s="1069"/>
      <c r="BP484" s="1069"/>
      <c r="BQ484" s="1069"/>
      <c r="BR484" s="1069"/>
      <c r="BS484" s="1111"/>
      <c r="BT484" s="1069"/>
      <c r="BU484" s="1069"/>
      <c r="BV484" s="1069"/>
      <c r="BW484" s="1069"/>
      <c r="BX484" s="1069"/>
      <c r="BY484" s="1069"/>
      <c r="BZ484" s="1069"/>
      <c r="CA484" s="1069"/>
      <c r="CB484" s="1069"/>
      <c r="CC484" s="1069"/>
      <c r="CD484" s="1069"/>
      <c r="CE484" s="1069"/>
      <c r="CF484" s="1069"/>
      <c r="CG484" s="1069"/>
      <c r="CH484" s="1069"/>
      <c r="CI484" s="1069"/>
      <c r="CJ484" s="1069"/>
      <c r="CK484" s="1069"/>
      <c r="CL484" s="1069"/>
      <c r="CM484" s="1111"/>
      <c r="CN484" s="1111"/>
    </row>
    <row r="485" spans="2:92" x14ac:dyDescent="0.2">
      <c r="B485" s="1068"/>
      <c r="I485" s="1069"/>
      <c r="J485" s="1069"/>
      <c r="K485" s="1069"/>
      <c r="L485" s="1069"/>
      <c r="M485" s="1069"/>
      <c r="N485" s="1069"/>
      <c r="O485" s="1069"/>
      <c r="P485" s="1069"/>
      <c r="Q485" s="1069"/>
      <c r="R485" s="1069"/>
      <c r="S485" s="1069"/>
      <c r="T485" s="1069"/>
      <c r="U485" s="1069"/>
      <c r="V485" s="1069"/>
      <c r="W485" s="1069"/>
      <c r="X485" s="1069"/>
      <c r="Y485" s="1069"/>
      <c r="Z485" s="1069"/>
      <c r="AA485" s="1069"/>
      <c r="AB485" s="1111"/>
      <c r="AC485" s="1111"/>
      <c r="AD485" s="1111"/>
      <c r="AE485" s="1111"/>
      <c r="AF485" s="1069"/>
      <c r="AG485" s="1069"/>
      <c r="AH485" s="1069"/>
      <c r="AI485" s="1069"/>
      <c r="AJ485" s="1069"/>
      <c r="AK485" s="1069"/>
      <c r="AL485" s="1069"/>
      <c r="AM485" s="1069"/>
      <c r="AN485" s="1069"/>
      <c r="AO485" s="1069"/>
      <c r="AP485" s="1069"/>
      <c r="AQ485" s="1069"/>
      <c r="AR485" s="1069"/>
      <c r="AS485" s="1069"/>
      <c r="AT485" s="1069"/>
      <c r="AU485" s="1069"/>
      <c r="AV485" s="1069"/>
      <c r="AW485" s="1069"/>
      <c r="AX485" s="1070"/>
      <c r="AY485" s="1069"/>
      <c r="AZ485" s="1069"/>
      <c r="BA485" s="1069"/>
      <c r="BB485" s="1069"/>
      <c r="BC485" s="1069"/>
      <c r="BD485" s="1069"/>
      <c r="BE485" s="1069"/>
      <c r="BF485" s="1069"/>
      <c r="BG485" s="1069"/>
      <c r="BH485" s="1069"/>
      <c r="BI485" s="1069"/>
      <c r="BJ485" s="1069"/>
      <c r="BK485" s="1069"/>
      <c r="BL485" s="1069"/>
      <c r="BM485" s="1069"/>
      <c r="BN485" s="1069"/>
      <c r="BO485" s="1069"/>
      <c r="BP485" s="1069"/>
      <c r="BQ485" s="1069"/>
      <c r="BR485" s="1069"/>
      <c r="BS485" s="1111"/>
      <c r="BT485" s="1069"/>
      <c r="BU485" s="1069"/>
      <c r="BV485" s="1069"/>
      <c r="BW485" s="1069"/>
      <c r="BX485" s="1069"/>
      <c r="BY485" s="1069"/>
      <c r="BZ485" s="1069"/>
      <c r="CA485" s="1069"/>
      <c r="CB485" s="1069"/>
      <c r="CC485" s="1069"/>
      <c r="CD485" s="1069"/>
      <c r="CE485" s="1069"/>
      <c r="CF485" s="1069"/>
      <c r="CG485" s="1069"/>
      <c r="CH485" s="1069"/>
      <c r="CI485" s="1069"/>
      <c r="CJ485" s="1069"/>
      <c r="CK485" s="1069"/>
      <c r="CL485" s="1069"/>
      <c r="CM485" s="1111"/>
      <c r="CN485" s="1111"/>
    </row>
    <row r="486" spans="2:92" x14ac:dyDescent="0.2">
      <c r="B486" s="1068"/>
      <c r="I486" s="1069"/>
      <c r="J486" s="1069"/>
      <c r="K486" s="1069"/>
      <c r="L486" s="1069"/>
      <c r="M486" s="1069"/>
      <c r="N486" s="1069"/>
      <c r="O486" s="1069"/>
      <c r="P486" s="1069"/>
      <c r="Q486" s="1069"/>
      <c r="R486" s="1069"/>
      <c r="S486" s="1069"/>
      <c r="T486" s="1069"/>
      <c r="U486" s="1069"/>
      <c r="V486" s="1069"/>
      <c r="W486" s="1069"/>
      <c r="X486" s="1069"/>
      <c r="Y486" s="1069"/>
      <c r="Z486" s="1069"/>
      <c r="AA486" s="1069"/>
      <c r="AB486" s="1111"/>
      <c r="AC486" s="1111"/>
      <c r="AD486" s="1111"/>
      <c r="AE486" s="1111"/>
      <c r="AF486" s="1069"/>
      <c r="AG486" s="1069"/>
      <c r="AH486" s="1069"/>
      <c r="AI486" s="1069"/>
      <c r="AJ486" s="1069"/>
      <c r="AK486" s="1069"/>
      <c r="AL486" s="1069"/>
      <c r="AM486" s="1069"/>
      <c r="AN486" s="1069"/>
      <c r="AO486" s="1069"/>
      <c r="AP486" s="1069"/>
      <c r="AQ486" s="1069"/>
      <c r="AR486" s="1069"/>
      <c r="AS486" s="1069"/>
      <c r="AT486" s="1069"/>
      <c r="AU486" s="1069"/>
      <c r="AV486" s="1069"/>
      <c r="AW486" s="1069"/>
      <c r="AX486" s="1070"/>
      <c r="AY486" s="1069"/>
      <c r="AZ486" s="1069"/>
      <c r="BA486" s="1069"/>
      <c r="BB486" s="1069"/>
      <c r="BC486" s="1069"/>
      <c r="BD486" s="1069"/>
      <c r="BE486" s="1069"/>
      <c r="BF486" s="1069"/>
      <c r="BG486" s="1069"/>
      <c r="BH486" s="1069"/>
      <c r="BI486" s="1069"/>
      <c r="BJ486" s="1069"/>
      <c r="BK486" s="1069"/>
      <c r="BL486" s="1069"/>
      <c r="BM486" s="1069"/>
      <c r="BN486" s="1069"/>
      <c r="BO486" s="1069"/>
      <c r="BP486" s="1069"/>
      <c r="BQ486" s="1069"/>
      <c r="BR486" s="1069"/>
      <c r="BS486" s="1111"/>
      <c r="BT486" s="1069"/>
      <c r="BU486" s="1069"/>
      <c r="BV486" s="1069"/>
      <c r="BW486" s="1069"/>
      <c r="BX486" s="1069"/>
      <c r="BY486" s="1069"/>
      <c r="BZ486" s="1069"/>
      <c r="CA486" s="1069"/>
      <c r="CB486" s="1069"/>
      <c r="CC486" s="1069"/>
      <c r="CD486" s="1069"/>
      <c r="CE486" s="1069"/>
      <c r="CF486" s="1069"/>
      <c r="CG486" s="1069"/>
      <c r="CH486" s="1069"/>
      <c r="CI486" s="1069"/>
      <c r="CJ486" s="1069"/>
      <c r="CK486" s="1069"/>
      <c r="CL486" s="1069"/>
      <c r="CM486" s="1111"/>
      <c r="CN486" s="1111"/>
    </row>
    <row r="487" spans="2:92" x14ac:dyDescent="0.2">
      <c r="B487" s="1068"/>
      <c r="I487" s="1069"/>
      <c r="J487" s="1069"/>
      <c r="K487" s="1069"/>
      <c r="L487" s="1069"/>
      <c r="M487" s="1069"/>
      <c r="N487" s="1069"/>
      <c r="O487" s="1069"/>
      <c r="P487" s="1069"/>
      <c r="Q487" s="1069"/>
      <c r="R487" s="1069"/>
      <c r="S487" s="1069"/>
      <c r="T487" s="1069"/>
      <c r="U487" s="1069"/>
      <c r="V487" s="1069"/>
      <c r="W487" s="1069"/>
      <c r="X487" s="1069"/>
      <c r="Y487" s="1069"/>
      <c r="Z487" s="1069"/>
      <c r="AA487" s="1069"/>
      <c r="AB487" s="1111"/>
      <c r="AC487" s="1111"/>
      <c r="AD487" s="1111"/>
      <c r="AE487" s="1111"/>
      <c r="AF487" s="1069"/>
      <c r="AG487" s="1069"/>
      <c r="AH487" s="1069"/>
      <c r="AI487" s="1069"/>
      <c r="AJ487" s="1069"/>
      <c r="AK487" s="1069"/>
      <c r="AL487" s="1069"/>
      <c r="AM487" s="1069"/>
      <c r="AN487" s="1069"/>
      <c r="AO487" s="1069"/>
      <c r="AP487" s="1069"/>
      <c r="AQ487" s="1069"/>
      <c r="AR487" s="1069"/>
      <c r="AS487" s="1069"/>
      <c r="AT487" s="1069"/>
      <c r="AU487" s="1069"/>
      <c r="AV487" s="1069"/>
      <c r="AW487" s="1069"/>
      <c r="AX487" s="1070"/>
      <c r="AY487" s="1069"/>
      <c r="AZ487" s="1069"/>
      <c r="BA487" s="1069"/>
      <c r="BB487" s="1069"/>
      <c r="BC487" s="1069"/>
      <c r="BD487" s="1069"/>
      <c r="BE487" s="1069"/>
      <c r="BF487" s="1069"/>
      <c r="BG487" s="1069"/>
      <c r="BH487" s="1069"/>
      <c r="BI487" s="1069"/>
      <c r="BJ487" s="1069"/>
      <c r="BK487" s="1069"/>
      <c r="BL487" s="1069"/>
      <c r="BM487" s="1069"/>
      <c r="BN487" s="1069"/>
      <c r="BO487" s="1069"/>
      <c r="BP487" s="1069"/>
      <c r="BQ487" s="1069"/>
      <c r="BR487" s="1069"/>
      <c r="BS487" s="1111"/>
      <c r="BT487" s="1069"/>
      <c r="BU487" s="1069"/>
      <c r="BV487" s="1069"/>
      <c r="BW487" s="1069"/>
      <c r="BX487" s="1069"/>
      <c r="BY487" s="1069"/>
      <c r="BZ487" s="1069"/>
      <c r="CA487" s="1069"/>
      <c r="CB487" s="1069"/>
      <c r="CC487" s="1069"/>
      <c r="CD487" s="1069"/>
      <c r="CE487" s="1069"/>
      <c r="CF487" s="1069"/>
      <c r="CG487" s="1069"/>
      <c r="CH487" s="1069"/>
      <c r="CI487" s="1069"/>
      <c r="CJ487" s="1069"/>
      <c r="CK487" s="1069"/>
      <c r="CL487" s="1069"/>
      <c r="CM487" s="1111"/>
      <c r="CN487" s="1111"/>
    </row>
    <row r="488" spans="2:92" x14ac:dyDescent="0.2">
      <c r="B488" s="1068"/>
      <c r="I488" s="1069"/>
      <c r="J488" s="1069"/>
      <c r="K488" s="1069"/>
      <c r="L488" s="1069"/>
      <c r="M488" s="1069"/>
      <c r="N488" s="1069"/>
      <c r="O488" s="1069"/>
      <c r="P488" s="1069"/>
      <c r="Q488" s="1069"/>
      <c r="R488" s="1069"/>
      <c r="S488" s="1069"/>
      <c r="T488" s="1069"/>
      <c r="U488" s="1069"/>
      <c r="V488" s="1069"/>
      <c r="W488" s="1069"/>
      <c r="X488" s="1069"/>
      <c r="Y488" s="1069"/>
      <c r="Z488" s="1069"/>
      <c r="AA488" s="1069"/>
      <c r="AB488" s="1111"/>
      <c r="AC488" s="1111"/>
      <c r="AD488" s="1111"/>
      <c r="AE488" s="1111"/>
      <c r="AF488" s="1069"/>
      <c r="AG488" s="1069"/>
      <c r="AH488" s="1069"/>
      <c r="AI488" s="1069"/>
      <c r="AJ488" s="1069"/>
      <c r="AK488" s="1069"/>
      <c r="AL488" s="1069"/>
      <c r="AM488" s="1069"/>
      <c r="AN488" s="1069"/>
      <c r="AO488" s="1069"/>
      <c r="AP488" s="1069"/>
      <c r="AQ488" s="1069"/>
      <c r="AR488" s="1069"/>
      <c r="AS488" s="1069"/>
      <c r="AT488" s="1069"/>
      <c r="AU488" s="1069"/>
      <c r="AV488" s="1069"/>
      <c r="AW488" s="1069"/>
      <c r="AX488" s="1070"/>
      <c r="AY488" s="1069"/>
      <c r="AZ488" s="1069"/>
      <c r="BA488" s="1069"/>
      <c r="BB488" s="1069"/>
      <c r="BC488" s="1069"/>
      <c r="BD488" s="1069"/>
      <c r="BE488" s="1069"/>
      <c r="BF488" s="1069"/>
      <c r="BG488" s="1069"/>
      <c r="BH488" s="1069"/>
      <c r="BI488" s="1069"/>
      <c r="BJ488" s="1069"/>
      <c r="BK488" s="1069"/>
      <c r="BL488" s="1069"/>
      <c r="BM488" s="1069"/>
      <c r="BN488" s="1069"/>
      <c r="BO488" s="1069"/>
      <c r="BP488" s="1069"/>
      <c r="BQ488" s="1069"/>
      <c r="BR488" s="1069"/>
      <c r="BS488" s="1111"/>
      <c r="BT488" s="1069"/>
      <c r="BU488" s="1069"/>
      <c r="BV488" s="1069"/>
      <c r="BW488" s="1069"/>
      <c r="BX488" s="1069"/>
      <c r="BY488" s="1069"/>
      <c r="BZ488" s="1069"/>
      <c r="CA488" s="1069"/>
      <c r="CB488" s="1069"/>
      <c r="CC488" s="1069"/>
      <c r="CD488" s="1069"/>
      <c r="CE488" s="1069"/>
      <c r="CF488" s="1069"/>
      <c r="CG488" s="1069"/>
      <c r="CH488" s="1069"/>
      <c r="CI488" s="1069"/>
      <c r="CJ488" s="1069"/>
      <c r="CK488" s="1069"/>
      <c r="CL488" s="1069"/>
      <c r="CM488" s="1111"/>
      <c r="CN488" s="1111"/>
    </row>
    <row r="489" spans="2:92" x14ac:dyDescent="0.2">
      <c r="B489" s="1068"/>
      <c r="I489" s="1069"/>
      <c r="J489" s="1069"/>
      <c r="K489" s="1069"/>
      <c r="L489" s="1069"/>
      <c r="M489" s="1069"/>
      <c r="N489" s="1069"/>
      <c r="O489" s="1069"/>
      <c r="P489" s="1069"/>
      <c r="Q489" s="1069"/>
      <c r="R489" s="1069"/>
      <c r="S489" s="1069"/>
      <c r="T489" s="1069"/>
      <c r="U489" s="1069"/>
      <c r="V489" s="1069"/>
      <c r="W489" s="1069"/>
      <c r="X489" s="1069"/>
      <c r="Y489" s="1069"/>
      <c r="Z489" s="1069"/>
      <c r="AA489" s="1069"/>
      <c r="AB489" s="1111"/>
      <c r="AC489" s="1111"/>
      <c r="AD489" s="1111"/>
      <c r="AE489" s="1111"/>
      <c r="AF489" s="1069"/>
      <c r="AG489" s="1069"/>
      <c r="AH489" s="1069"/>
      <c r="AI489" s="1069"/>
      <c r="AJ489" s="1069"/>
      <c r="AK489" s="1069"/>
      <c r="AL489" s="1069"/>
      <c r="AM489" s="1069"/>
      <c r="AN489" s="1069"/>
      <c r="AO489" s="1069"/>
      <c r="AP489" s="1069"/>
      <c r="AQ489" s="1069"/>
      <c r="AR489" s="1069"/>
      <c r="AS489" s="1069"/>
      <c r="AT489" s="1069"/>
      <c r="AU489" s="1069"/>
      <c r="AV489" s="1069"/>
      <c r="AW489" s="1069"/>
      <c r="AX489" s="1070"/>
      <c r="AY489" s="1069"/>
      <c r="AZ489" s="1069"/>
      <c r="BA489" s="1069"/>
      <c r="BB489" s="1069"/>
      <c r="BC489" s="1069"/>
      <c r="BD489" s="1069"/>
      <c r="BE489" s="1069"/>
      <c r="BF489" s="1069"/>
      <c r="BG489" s="1069"/>
      <c r="BH489" s="1069"/>
      <c r="BI489" s="1069"/>
      <c r="BJ489" s="1069"/>
      <c r="BK489" s="1069"/>
      <c r="BL489" s="1069"/>
      <c r="BM489" s="1069"/>
      <c r="BN489" s="1069"/>
      <c r="BO489" s="1069"/>
      <c r="BP489" s="1069"/>
      <c r="BQ489" s="1069"/>
      <c r="BR489" s="1069"/>
      <c r="BS489" s="1111"/>
      <c r="BT489" s="1069"/>
      <c r="BU489" s="1069"/>
      <c r="BV489" s="1069"/>
      <c r="BW489" s="1069"/>
      <c r="BX489" s="1069"/>
      <c r="BY489" s="1069"/>
      <c r="BZ489" s="1069"/>
      <c r="CA489" s="1069"/>
      <c r="CB489" s="1069"/>
      <c r="CC489" s="1069"/>
      <c r="CD489" s="1069"/>
      <c r="CE489" s="1069"/>
      <c r="CF489" s="1069"/>
      <c r="CG489" s="1069"/>
      <c r="CH489" s="1069"/>
      <c r="CI489" s="1069"/>
      <c r="CJ489" s="1069"/>
      <c r="CK489" s="1069"/>
      <c r="CL489" s="1069"/>
      <c r="CM489" s="1111"/>
      <c r="CN489" s="1111"/>
    </row>
    <row r="490" spans="2:92" x14ac:dyDescent="0.2">
      <c r="B490" s="1068"/>
      <c r="I490" s="1069"/>
      <c r="J490" s="1069"/>
      <c r="K490" s="1069"/>
      <c r="L490" s="1069"/>
      <c r="M490" s="1069"/>
      <c r="N490" s="1069"/>
      <c r="O490" s="1069"/>
      <c r="P490" s="1069"/>
      <c r="Q490" s="1069"/>
      <c r="R490" s="1069"/>
      <c r="S490" s="1069"/>
      <c r="T490" s="1069"/>
      <c r="U490" s="1069"/>
      <c r="V490" s="1069"/>
      <c r="W490" s="1069"/>
      <c r="X490" s="1069"/>
      <c r="Y490" s="1069"/>
      <c r="Z490" s="1069"/>
      <c r="AA490" s="1069"/>
      <c r="AB490" s="1111"/>
      <c r="AC490" s="1111"/>
      <c r="AD490" s="1111"/>
      <c r="AE490" s="1111"/>
      <c r="AF490" s="1069"/>
      <c r="AG490" s="1069"/>
      <c r="AH490" s="1069"/>
      <c r="AI490" s="1069"/>
      <c r="AJ490" s="1069"/>
      <c r="AK490" s="1069"/>
      <c r="AL490" s="1069"/>
      <c r="AM490" s="1069"/>
      <c r="AN490" s="1069"/>
      <c r="AO490" s="1069"/>
      <c r="AP490" s="1069"/>
      <c r="AQ490" s="1069"/>
      <c r="AR490" s="1069"/>
      <c r="AS490" s="1069"/>
      <c r="AT490" s="1069"/>
      <c r="AU490" s="1069"/>
      <c r="AV490" s="1069"/>
      <c r="AW490" s="1069"/>
      <c r="AX490" s="1070"/>
      <c r="AY490" s="1069"/>
      <c r="AZ490" s="1069"/>
      <c r="BA490" s="1069"/>
      <c r="BB490" s="1069"/>
      <c r="BC490" s="1069"/>
      <c r="BD490" s="1069"/>
      <c r="BE490" s="1069"/>
      <c r="BF490" s="1069"/>
      <c r="BG490" s="1069"/>
      <c r="BH490" s="1069"/>
      <c r="BI490" s="1069"/>
      <c r="BJ490" s="1069"/>
      <c r="BK490" s="1069"/>
      <c r="BL490" s="1069"/>
      <c r="BM490" s="1069"/>
      <c r="BN490" s="1069"/>
      <c r="BO490" s="1069"/>
      <c r="BP490" s="1069"/>
      <c r="BQ490" s="1069"/>
      <c r="BR490" s="1069"/>
      <c r="BS490" s="1111"/>
      <c r="BT490" s="1069"/>
      <c r="BU490" s="1069"/>
      <c r="BV490" s="1069"/>
      <c r="BW490" s="1069"/>
      <c r="BX490" s="1069"/>
      <c r="BY490" s="1069"/>
      <c r="BZ490" s="1069"/>
      <c r="CA490" s="1069"/>
      <c r="CB490" s="1069"/>
      <c r="CC490" s="1069"/>
      <c r="CD490" s="1069"/>
      <c r="CE490" s="1069"/>
      <c r="CF490" s="1069"/>
      <c r="CG490" s="1069"/>
      <c r="CH490" s="1069"/>
      <c r="CI490" s="1069"/>
      <c r="CJ490" s="1069"/>
      <c r="CK490" s="1069"/>
      <c r="CL490" s="1069"/>
      <c r="CM490" s="1111"/>
      <c r="CN490" s="1111"/>
    </row>
    <row r="491" spans="2:92" x14ac:dyDescent="0.2">
      <c r="B491" s="1068"/>
      <c r="I491" s="1069"/>
      <c r="J491" s="1069"/>
      <c r="K491" s="1069"/>
      <c r="L491" s="1069"/>
      <c r="M491" s="1069"/>
      <c r="N491" s="1069"/>
      <c r="O491" s="1069"/>
      <c r="P491" s="1069"/>
      <c r="Q491" s="1069"/>
      <c r="R491" s="1069"/>
      <c r="S491" s="1069"/>
      <c r="T491" s="1069"/>
      <c r="U491" s="1069"/>
      <c r="V491" s="1069"/>
      <c r="W491" s="1069"/>
      <c r="X491" s="1069"/>
      <c r="Y491" s="1069"/>
      <c r="Z491" s="1069"/>
      <c r="AA491" s="1069"/>
      <c r="AB491" s="1111"/>
      <c r="AC491" s="1111"/>
      <c r="AD491" s="1111"/>
      <c r="AE491" s="1111"/>
      <c r="AF491" s="1069"/>
      <c r="AG491" s="1069"/>
      <c r="AH491" s="1069"/>
      <c r="AI491" s="1069"/>
      <c r="AJ491" s="1069"/>
      <c r="AK491" s="1069"/>
      <c r="AL491" s="1069"/>
      <c r="AM491" s="1069"/>
      <c r="AN491" s="1069"/>
      <c r="AO491" s="1069"/>
      <c r="AP491" s="1069"/>
      <c r="AQ491" s="1069"/>
      <c r="AR491" s="1069"/>
      <c r="AS491" s="1069"/>
      <c r="AT491" s="1069"/>
      <c r="AU491" s="1069"/>
      <c r="AV491" s="1069"/>
      <c r="AW491" s="1069"/>
      <c r="AX491" s="1070"/>
      <c r="AY491" s="1069"/>
      <c r="AZ491" s="1069"/>
      <c r="BA491" s="1069"/>
      <c r="BB491" s="1069"/>
      <c r="BC491" s="1069"/>
      <c r="BD491" s="1069"/>
      <c r="BE491" s="1069"/>
      <c r="BF491" s="1069"/>
      <c r="BG491" s="1069"/>
      <c r="BH491" s="1069"/>
      <c r="BI491" s="1069"/>
      <c r="BJ491" s="1069"/>
      <c r="BK491" s="1069"/>
      <c r="BL491" s="1069"/>
      <c r="BM491" s="1069"/>
      <c r="BN491" s="1069"/>
      <c r="BO491" s="1069"/>
      <c r="BP491" s="1069"/>
      <c r="BQ491" s="1069"/>
      <c r="BR491" s="1069"/>
      <c r="BS491" s="1111"/>
      <c r="BT491" s="1069"/>
      <c r="BU491" s="1069"/>
      <c r="BV491" s="1069"/>
      <c r="BW491" s="1069"/>
      <c r="BX491" s="1069"/>
      <c r="BY491" s="1069"/>
      <c r="BZ491" s="1069"/>
      <c r="CA491" s="1069"/>
      <c r="CB491" s="1069"/>
      <c r="CC491" s="1069"/>
      <c r="CD491" s="1069"/>
      <c r="CE491" s="1069"/>
      <c r="CF491" s="1069"/>
      <c r="CG491" s="1069"/>
      <c r="CH491" s="1069"/>
      <c r="CI491" s="1069"/>
      <c r="CJ491" s="1069"/>
      <c r="CK491" s="1069"/>
      <c r="CL491" s="1069"/>
      <c r="CM491" s="1111"/>
      <c r="CN491" s="1111"/>
    </row>
    <row r="492" spans="2:92" x14ac:dyDescent="0.2">
      <c r="B492" s="1068"/>
      <c r="I492" s="1069"/>
      <c r="J492" s="1069"/>
      <c r="K492" s="1069"/>
      <c r="L492" s="1069"/>
      <c r="M492" s="1069"/>
      <c r="N492" s="1069"/>
      <c r="O492" s="1069"/>
      <c r="P492" s="1069"/>
      <c r="Q492" s="1069"/>
      <c r="R492" s="1069"/>
      <c r="S492" s="1069"/>
      <c r="T492" s="1069"/>
      <c r="U492" s="1069"/>
      <c r="V492" s="1069"/>
      <c r="W492" s="1069"/>
      <c r="X492" s="1069"/>
      <c r="Y492" s="1069"/>
      <c r="Z492" s="1069"/>
      <c r="AA492" s="1069"/>
      <c r="AB492" s="1111"/>
      <c r="AC492" s="1111"/>
      <c r="AD492" s="1111"/>
      <c r="AE492" s="1111"/>
      <c r="AF492" s="1069"/>
      <c r="AG492" s="1069"/>
      <c r="AH492" s="1069"/>
      <c r="AI492" s="1069"/>
      <c r="AJ492" s="1069"/>
      <c r="AK492" s="1069"/>
      <c r="AL492" s="1069"/>
      <c r="AM492" s="1069"/>
      <c r="AN492" s="1069"/>
      <c r="AO492" s="1069"/>
      <c r="AP492" s="1069"/>
      <c r="AQ492" s="1069"/>
      <c r="AR492" s="1069"/>
      <c r="AS492" s="1069"/>
      <c r="AT492" s="1069"/>
      <c r="AU492" s="1069"/>
      <c r="AV492" s="1069"/>
      <c r="AW492" s="1069"/>
      <c r="AX492" s="1070"/>
      <c r="AY492" s="1069"/>
      <c r="AZ492" s="1069"/>
      <c r="BA492" s="1069"/>
      <c r="BB492" s="1069"/>
      <c r="BC492" s="1069"/>
      <c r="BD492" s="1069"/>
      <c r="BE492" s="1069"/>
      <c r="BF492" s="1069"/>
      <c r="BG492" s="1069"/>
      <c r="BH492" s="1069"/>
      <c r="BI492" s="1069"/>
      <c r="BJ492" s="1069"/>
      <c r="BK492" s="1069"/>
      <c r="BL492" s="1069"/>
      <c r="BM492" s="1069"/>
      <c r="BN492" s="1069"/>
      <c r="BO492" s="1069"/>
      <c r="BP492" s="1069"/>
      <c r="BQ492" s="1069"/>
      <c r="BR492" s="1069"/>
      <c r="BS492" s="1111"/>
      <c r="BT492" s="1069"/>
      <c r="BU492" s="1069"/>
      <c r="BV492" s="1069"/>
      <c r="BW492" s="1069"/>
      <c r="BX492" s="1069"/>
      <c r="BY492" s="1069"/>
      <c r="BZ492" s="1069"/>
      <c r="CA492" s="1069"/>
      <c r="CB492" s="1069"/>
      <c r="CC492" s="1069"/>
      <c r="CD492" s="1069"/>
      <c r="CE492" s="1069"/>
      <c r="CF492" s="1069"/>
      <c r="CG492" s="1069"/>
      <c r="CH492" s="1069"/>
      <c r="CI492" s="1069"/>
      <c r="CJ492" s="1069"/>
      <c r="CK492" s="1069"/>
      <c r="CL492" s="1069"/>
      <c r="CM492" s="1111"/>
      <c r="CN492" s="1111"/>
    </row>
    <row r="493" spans="2:92" x14ac:dyDescent="0.2">
      <c r="B493" s="1068"/>
      <c r="I493" s="1069"/>
      <c r="J493" s="1069"/>
      <c r="K493" s="1069"/>
      <c r="L493" s="1069"/>
      <c r="M493" s="1069"/>
      <c r="N493" s="1069"/>
      <c r="O493" s="1069"/>
      <c r="P493" s="1069"/>
      <c r="Q493" s="1069"/>
      <c r="R493" s="1069"/>
      <c r="S493" s="1069"/>
      <c r="T493" s="1069"/>
      <c r="U493" s="1069"/>
      <c r="V493" s="1069"/>
      <c r="W493" s="1069"/>
      <c r="X493" s="1069"/>
      <c r="Y493" s="1069"/>
      <c r="Z493" s="1069"/>
      <c r="AA493" s="1069"/>
      <c r="AB493" s="1111"/>
      <c r="AC493" s="1111"/>
      <c r="AD493" s="1111"/>
      <c r="AE493" s="1111"/>
      <c r="AF493" s="1069"/>
      <c r="AG493" s="1069"/>
      <c r="AH493" s="1069"/>
      <c r="AI493" s="1069"/>
      <c r="AJ493" s="1069"/>
      <c r="AK493" s="1069"/>
      <c r="AL493" s="1069"/>
      <c r="AM493" s="1069"/>
      <c r="AN493" s="1069"/>
      <c r="AO493" s="1069"/>
      <c r="AP493" s="1069"/>
      <c r="AQ493" s="1069"/>
      <c r="AR493" s="1069"/>
      <c r="AS493" s="1069"/>
      <c r="AT493" s="1069"/>
      <c r="AU493" s="1069"/>
      <c r="AV493" s="1069"/>
      <c r="AW493" s="1069"/>
      <c r="AX493" s="1070"/>
      <c r="AY493" s="1069"/>
      <c r="AZ493" s="1069"/>
      <c r="BA493" s="1069"/>
      <c r="BB493" s="1069"/>
      <c r="BC493" s="1069"/>
      <c r="BD493" s="1069"/>
      <c r="BE493" s="1069"/>
      <c r="BF493" s="1069"/>
      <c r="BG493" s="1069"/>
      <c r="BH493" s="1069"/>
      <c r="BI493" s="1069"/>
      <c r="BJ493" s="1069"/>
      <c r="BK493" s="1069"/>
      <c r="BL493" s="1069"/>
      <c r="BM493" s="1069"/>
      <c r="BN493" s="1069"/>
      <c r="BO493" s="1069"/>
      <c r="BP493" s="1069"/>
      <c r="BQ493" s="1069"/>
      <c r="BR493" s="1069"/>
      <c r="BS493" s="1111"/>
      <c r="BT493" s="1069"/>
      <c r="BU493" s="1069"/>
      <c r="BV493" s="1069"/>
      <c r="BW493" s="1069"/>
      <c r="BX493" s="1069"/>
      <c r="BY493" s="1069"/>
      <c r="BZ493" s="1069"/>
      <c r="CA493" s="1069"/>
      <c r="CB493" s="1069"/>
      <c r="CC493" s="1069"/>
      <c r="CD493" s="1069"/>
      <c r="CE493" s="1069"/>
      <c r="CF493" s="1069"/>
      <c r="CG493" s="1069"/>
      <c r="CH493" s="1069"/>
      <c r="CI493" s="1069"/>
      <c r="CJ493" s="1069"/>
      <c r="CK493" s="1069"/>
      <c r="CL493" s="1069"/>
      <c r="CM493" s="1111"/>
      <c r="CN493" s="1111"/>
    </row>
    <row r="494" spans="2:92" x14ac:dyDescent="0.2">
      <c r="B494" s="1068"/>
      <c r="I494" s="1069"/>
      <c r="J494" s="1069"/>
      <c r="K494" s="1069"/>
      <c r="L494" s="1069"/>
      <c r="M494" s="1069"/>
      <c r="N494" s="1069"/>
      <c r="O494" s="1069"/>
      <c r="P494" s="1069"/>
      <c r="Q494" s="1069"/>
      <c r="R494" s="1069"/>
      <c r="S494" s="1069"/>
      <c r="T494" s="1069"/>
      <c r="U494" s="1069"/>
      <c r="V494" s="1069"/>
      <c r="W494" s="1069"/>
      <c r="X494" s="1069"/>
      <c r="Y494" s="1069"/>
      <c r="Z494" s="1069"/>
      <c r="AA494" s="1069"/>
      <c r="AB494" s="1111"/>
      <c r="AC494" s="1111"/>
      <c r="AD494" s="1111"/>
      <c r="AE494" s="1111"/>
      <c r="AF494" s="1069"/>
      <c r="AG494" s="1069"/>
      <c r="AH494" s="1069"/>
      <c r="AI494" s="1069"/>
      <c r="AJ494" s="1069"/>
      <c r="AK494" s="1069"/>
      <c r="AL494" s="1069"/>
      <c r="AM494" s="1069"/>
      <c r="AN494" s="1069"/>
      <c r="AO494" s="1069"/>
      <c r="AP494" s="1069"/>
      <c r="AQ494" s="1069"/>
      <c r="AR494" s="1069"/>
      <c r="AS494" s="1069"/>
      <c r="AT494" s="1069"/>
      <c r="AU494" s="1069"/>
      <c r="AV494" s="1069"/>
      <c r="AW494" s="1069"/>
      <c r="AX494" s="1070"/>
      <c r="AY494" s="1069"/>
      <c r="AZ494" s="1069"/>
      <c r="BA494" s="1069"/>
      <c r="BB494" s="1069"/>
      <c r="BC494" s="1069"/>
      <c r="BD494" s="1069"/>
      <c r="BE494" s="1069"/>
      <c r="BF494" s="1069"/>
      <c r="BG494" s="1069"/>
      <c r="BH494" s="1069"/>
      <c r="BI494" s="1069"/>
      <c r="BJ494" s="1069"/>
      <c r="BK494" s="1069"/>
      <c r="BL494" s="1069"/>
      <c r="BM494" s="1069"/>
      <c r="BN494" s="1069"/>
      <c r="BO494" s="1069"/>
      <c r="BP494" s="1069"/>
      <c r="BQ494" s="1069"/>
      <c r="BR494" s="1069"/>
      <c r="BS494" s="1111"/>
      <c r="BT494" s="1069"/>
      <c r="BU494" s="1069"/>
      <c r="BV494" s="1069"/>
      <c r="BW494" s="1069"/>
      <c r="BX494" s="1069"/>
      <c r="BY494" s="1069"/>
      <c r="BZ494" s="1069"/>
      <c r="CA494" s="1069"/>
      <c r="CB494" s="1069"/>
      <c r="CC494" s="1069"/>
      <c r="CD494" s="1069"/>
      <c r="CE494" s="1069"/>
      <c r="CF494" s="1069"/>
      <c r="CG494" s="1069"/>
      <c r="CH494" s="1069"/>
      <c r="CI494" s="1069"/>
      <c r="CJ494" s="1069"/>
      <c r="CK494" s="1069"/>
      <c r="CL494" s="1069"/>
      <c r="CM494" s="1111"/>
      <c r="CN494" s="1111"/>
    </row>
    <row r="495" spans="2:92" x14ac:dyDescent="0.2">
      <c r="B495" s="1068"/>
      <c r="I495" s="1069"/>
      <c r="J495" s="1069"/>
      <c r="K495" s="1069"/>
      <c r="L495" s="1069"/>
      <c r="M495" s="1069"/>
      <c r="N495" s="1069"/>
      <c r="O495" s="1069"/>
      <c r="P495" s="1069"/>
      <c r="Q495" s="1069"/>
      <c r="R495" s="1069"/>
      <c r="S495" s="1069"/>
      <c r="T495" s="1069"/>
      <c r="U495" s="1069"/>
      <c r="V495" s="1069"/>
      <c r="W495" s="1069"/>
      <c r="X495" s="1069"/>
      <c r="Y495" s="1069"/>
      <c r="Z495" s="1069"/>
      <c r="AA495" s="1069"/>
      <c r="AB495" s="1111"/>
      <c r="AC495" s="1111"/>
      <c r="AD495" s="1111"/>
      <c r="AE495" s="1111"/>
      <c r="AF495" s="1069"/>
      <c r="AG495" s="1069"/>
      <c r="AH495" s="1069"/>
      <c r="AI495" s="1069"/>
      <c r="AJ495" s="1069"/>
      <c r="AK495" s="1069"/>
      <c r="AL495" s="1069"/>
      <c r="AM495" s="1069"/>
      <c r="AN495" s="1069"/>
      <c r="AO495" s="1069"/>
      <c r="AP495" s="1069"/>
      <c r="AQ495" s="1069"/>
      <c r="AR495" s="1069"/>
      <c r="AS495" s="1069"/>
      <c r="AT495" s="1069"/>
      <c r="AU495" s="1069"/>
      <c r="AV495" s="1069"/>
      <c r="AW495" s="1069"/>
      <c r="AX495" s="1070"/>
      <c r="AY495" s="1069"/>
      <c r="AZ495" s="1069"/>
      <c r="BA495" s="1069"/>
      <c r="BB495" s="1069"/>
      <c r="BC495" s="1069"/>
      <c r="BD495" s="1069"/>
      <c r="BE495" s="1069"/>
      <c r="BF495" s="1069"/>
      <c r="BG495" s="1069"/>
      <c r="BH495" s="1069"/>
      <c r="BI495" s="1069"/>
      <c r="BJ495" s="1069"/>
      <c r="BK495" s="1069"/>
      <c r="BL495" s="1069"/>
      <c r="BM495" s="1069"/>
      <c r="BN495" s="1069"/>
      <c r="BO495" s="1069"/>
      <c r="BP495" s="1069"/>
      <c r="BQ495" s="1069"/>
      <c r="BR495" s="1069"/>
      <c r="BS495" s="1111"/>
      <c r="BT495" s="1069"/>
      <c r="BU495" s="1069"/>
      <c r="BV495" s="1069"/>
      <c r="BW495" s="1069"/>
      <c r="BX495" s="1069"/>
      <c r="BY495" s="1069"/>
      <c r="BZ495" s="1069"/>
      <c r="CA495" s="1069"/>
      <c r="CB495" s="1069"/>
      <c r="CC495" s="1069"/>
      <c r="CD495" s="1069"/>
      <c r="CE495" s="1069"/>
      <c r="CF495" s="1069"/>
      <c r="CG495" s="1069"/>
      <c r="CH495" s="1069"/>
      <c r="CI495" s="1069"/>
      <c r="CJ495" s="1069"/>
      <c r="CK495" s="1069"/>
      <c r="CL495" s="1069"/>
      <c r="CM495" s="1111"/>
      <c r="CN495" s="1111"/>
    </row>
    <row r="496" spans="2:92" x14ac:dyDescent="0.2">
      <c r="B496" s="1068"/>
      <c r="I496" s="1069"/>
      <c r="J496" s="1069"/>
      <c r="K496" s="1069"/>
      <c r="L496" s="1069"/>
      <c r="M496" s="1069"/>
      <c r="N496" s="1069"/>
      <c r="O496" s="1069"/>
      <c r="P496" s="1069"/>
      <c r="Q496" s="1069"/>
      <c r="R496" s="1069"/>
      <c r="S496" s="1069"/>
      <c r="T496" s="1069"/>
      <c r="U496" s="1069"/>
      <c r="V496" s="1069"/>
      <c r="W496" s="1069"/>
      <c r="X496" s="1069"/>
      <c r="Y496" s="1069"/>
      <c r="Z496" s="1069"/>
      <c r="AA496" s="1069"/>
      <c r="AB496" s="1111"/>
      <c r="AC496" s="1111"/>
      <c r="AD496" s="1111"/>
      <c r="AE496" s="1111"/>
      <c r="AF496" s="1069"/>
      <c r="AG496" s="1069"/>
      <c r="AH496" s="1069"/>
      <c r="AI496" s="1069"/>
      <c r="AJ496" s="1069"/>
      <c r="AK496" s="1069"/>
      <c r="AL496" s="1069"/>
      <c r="AM496" s="1069"/>
      <c r="AN496" s="1069"/>
      <c r="AO496" s="1069"/>
      <c r="AP496" s="1069"/>
      <c r="AQ496" s="1069"/>
      <c r="AR496" s="1069"/>
      <c r="AS496" s="1069"/>
      <c r="AT496" s="1069"/>
      <c r="AU496" s="1069"/>
      <c r="AV496" s="1069"/>
      <c r="AW496" s="1069"/>
      <c r="AX496" s="1070"/>
      <c r="AY496" s="1069"/>
      <c r="AZ496" s="1069"/>
      <c r="BA496" s="1069"/>
      <c r="BB496" s="1069"/>
      <c r="BC496" s="1069"/>
      <c r="BD496" s="1069"/>
      <c r="BE496" s="1069"/>
      <c r="BF496" s="1069"/>
      <c r="BG496" s="1069"/>
      <c r="BH496" s="1069"/>
      <c r="BI496" s="1069"/>
      <c r="BJ496" s="1069"/>
      <c r="BK496" s="1069"/>
      <c r="BL496" s="1069"/>
      <c r="BM496" s="1069"/>
      <c r="BN496" s="1069"/>
      <c r="BO496" s="1069"/>
      <c r="BP496" s="1069"/>
      <c r="BQ496" s="1069"/>
      <c r="BR496" s="1069"/>
      <c r="BS496" s="1111"/>
      <c r="BT496" s="1069"/>
      <c r="BU496" s="1069"/>
      <c r="BV496" s="1069"/>
      <c r="BW496" s="1069"/>
      <c r="BX496" s="1069"/>
      <c r="BY496" s="1069"/>
      <c r="BZ496" s="1069"/>
      <c r="CA496" s="1069"/>
      <c r="CB496" s="1069"/>
      <c r="CC496" s="1069"/>
      <c r="CD496" s="1069"/>
      <c r="CE496" s="1069"/>
      <c r="CF496" s="1069"/>
      <c r="CG496" s="1069"/>
      <c r="CH496" s="1069"/>
      <c r="CI496" s="1069"/>
      <c r="CJ496" s="1069"/>
      <c r="CK496" s="1069"/>
      <c r="CL496" s="1069"/>
      <c r="CM496" s="1111"/>
      <c r="CN496" s="1111"/>
    </row>
    <row r="497" spans="2:92" x14ac:dyDescent="0.2">
      <c r="B497" s="1068"/>
      <c r="I497" s="1069"/>
      <c r="J497" s="1069"/>
      <c r="K497" s="1069"/>
      <c r="L497" s="1069"/>
      <c r="M497" s="1069"/>
      <c r="N497" s="1069"/>
      <c r="O497" s="1069"/>
      <c r="P497" s="1069"/>
      <c r="Q497" s="1069"/>
      <c r="R497" s="1069"/>
      <c r="S497" s="1069"/>
      <c r="T497" s="1069"/>
      <c r="U497" s="1069"/>
      <c r="V497" s="1069"/>
      <c r="W497" s="1069"/>
      <c r="X497" s="1069"/>
      <c r="Y497" s="1069"/>
      <c r="Z497" s="1069"/>
      <c r="AA497" s="1069"/>
      <c r="AB497" s="1111"/>
      <c r="AC497" s="1111"/>
      <c r="AD497" s="1111"/>
      <c r="AE497" s="1111"/>
      <c r="AF497" s="1069"/>
      <c r="AG497" s="1069"/>
      <c r="AH497" s="1069"/>
      <c r="AI497" s="1069"/>
      <c r="AJ497" s="1069"/>
      <c r="AK497" s="1069"/>
      <c r="AL497" s="1069"/>
      <c r="AM497" s="1069"/>
      <c r="AN497" s="1069"/>
      <c r="AO497" s="1069"/>
      <c r="AP497" s="1069"/>
      <c r="AQ497" s="1069"/>
      <c r="AR497" s="1069"/>
      <c r="AS497" s="1069"/>
      <c r="AT497" s="1069"/>
      <c r="AU497" s="1069"/>
      <c r="AV497" s="1069"/>
      <c r="AW497" s="1069"/>
      <c r="AX497" s="1070"/>
      <c r="AY497" s="1069"/>
      <c r="AZ497" s="1069"/>
      <c r="BA497" s="1069"/>
      <c r="BB497" s="1069"/>
      <c r="BC497" s="1069"/>
      <c r="BD497" s="1069"/>
      <c r="BE497" s="1069"/>
      <c r="BF497" s="1069"/>
      <c r="BG497" s="1069"/>
      <c r="BH497" s="1069"/>
      <c r="BI497" s="1069"/>
      <c r="BJ497" s="1069"/>
      <c r="BK497" s="1069"/>
      <c r="BL497" s="1069"/>
      <c r="BM497" s="1069"/>
      <c r="BN497" s="1069"/>
      <c r="BO497" s="1069"/>
      <c r="BP497" s="1069"/>
      <c r="BQ497" s="1069"/>
      <c r="BR497" s="1069"/>
      <c r="BS497" s="1111"/>
      <c r="BT497" s="1069"/>
      <c r="BU497" s="1069"/>
      <c r="BV497" s="1069"/>
      <c r="BW497" s="1069"/>
      <c r="BX497" s="1069"/>
      <c r="BY497" s="1069"/>
      <c r="BZ497" s="1069"/>
      <c r="CA497" s="1069"/>
      <c r="CB497" s="1069"/>
      <c r="CC497" s="1069"/>
      <c r="CD497" s="1069"/>
      <c r="CE497" s="1069"/>
      <c r="CF497" s="1069"/>
      <c r="CG497" s="1069"/>
      <c r="CH497" s="1069"/>
      <c r="CI497" s="1069"/>
      <c r="CJ497" s="1069"/>
      <c r="CK497" s="1069"/>
      <c r="CL497" s="1069"/>
      <c r="CM497" s="1111"/>
      <c r="CN497" s="1111"/>
    </row>
    <row r="498" spans="2:92" x14ac:dyDescent="0.2">
      <c r="B498" s="1068"/>
      <c r="I498" s="1069"/>
      <c r="J498" s="1069"/>
      <c r="K498" s="1069"/>
      <c r="L498" s="1069"/>
      <c r="M498" s="1069"/>
      <c r="N498" s="1069"/>
      <c r="O498" s="1069"/>
      <c r="P498" s="1069"/>
      <c r="Q498" s="1069"/>
      <c r="R498" s="1069"/>
      <c r="S498" s="1069"/>
      <c r="T498" s="1069"/>
      <c r="U498" s="1069"/>
      <c r="V498" s="1069"/>
      <c r="W498" s="1069"/>
      <c r="X498" s="1069"/>
      <c r="Y498" s="1069"/>
      <c r="Z498" s="1069"/>
      <c r="AA498" s="1069"/>
      <c r="AB498" s="1111"/>
      <c r="AC498" s="1111"/>
      <c r="AD498" s="1111"/>
      <c r="AE498" s="1111"/>
      <c r="AF498" s="1069"/>
      <c r="AG498" s="1069"/>
      <c r="AH498" s="1069"/>
      <c r="AI498" s="1069"/>
      <c r="AJ498" s="1069"/>
      <c r="AK498" s="1069"/>
      <c r="AL498" s="1069"/>
      <c r="AM498" s="1069"/>
      <c r="AN498" s="1069"/>
      <c r="AO498" s="1069"/>
      <c r="AP498" s="1069"/>
      <c r="AQ498" s="1069"/>
      <c r="AR498" s="1069"/>
      <c r="AS498" s="1069"/>
      <c r="AT498" s="1069"/>
      <c r="AU498" s="1069"/>
      <c r="AV498" s="1069"/>
      <c r="AW498" s="1069"/>
      <c r="AX498" s="1070"/>
      <c r="AY498" s="1069"/>
      <c r="AZ498" s="1069"/>
      <c r="BA498" s="1069"/>
      <c r="BB498" s="1069"/>
      <c r="BC498" s="1069"/>
      <c r="BD498" s="1069"/>
      <c r="BE498" s="1069"/>
      <c r="BF498" s="1069"/>
      <c r="BG498" s="1069"/>
      <c r="BH498" s="1069"/>
      <c r="BI498" s="1069"/>
      <c r="BJ498" s="1069"/>
      <c r="BK498" s="1069"/>
      <c r="BL498" s="1069"/>
      <c r="BM498" s="1069"/>
      <c r="BN498" s="1069"/>
      <c r="BO498" s="1069"/>
      <c r="BP498" s="1069"/>
      <c r="BQ498" s="1069"/>
      <c r="BR498" s="1069"/>
      <c r="BS498" s="1111"/>
      <c r="BT498" s="1069"/>
      <c r="BU498" s="1069"/>
      <c r="BV498" s="1069"/>
      <c r="BW498" s="1069"/>
      <c r="BX498" s="1069"/>
      <c r="BY498" s="1069"/>
      <c r="BZ498" s="1069"/>
      <c r="CA498" s="1069"/>
      <c r="CB498" s="1069"/>
      <c r="CC498" s="1069"/>
      <c r="CD498" s="1069"/>
      <c r="CE498" s="1069"/>
      <c r="CF498" s="1069"/>
      <c r="CG498" s="1069"/>
      <c r="CH498" s="1069"/>
      <c r="CI498" s="1069"/>
      <c r="CJ498" s="1069"/>
      <c r="CK498" s="1069"/>
      <c r="CL498" s="1069"/>
      <c r="CM498" s="1111"/>
      <c r="CN498" s="1111"/>
    </row>
    <row r="499" spans="2:92" x14ac:dyDescent="0.2">
      <c r="B499" s="1068"/>
      <c r="I499" s="1069"/>
      <c r="J499" s="1069"/>
      <c r="K499" s="1069"/>
      <c r="L499" s="1069"/>
      <c r="M499" s="1069"/>
      <c r="N499" s="1069"/>
      <c r="O499" s="1069"/>
      <c r="P499" s="1069"/>
      <c r="Q499" s="1069"/>
      <c r="R499" s="1069"/>
      <c r="S499" s="1069"/>
      <c r="T499" s="1069"/>
      <c r="U499" s="1069"/>
      <c r="V499" s="1069"/>
      <c r="W499" s="1069"/>
      <c r="X499" s="1069"/>
      <c r="Y499" s="1069"/>
      <c r="Z499" s="1069"/>
      <c r="AA499" s="1069"/>
      <c r="AB499" s="1111"/>
      <c r="AC499" s="1111"/>
      <c r="AD499" s="1111"/>
      <c r="AE499" s="1111"/>
      <c r="AF499" s="1069"/>
      <c r="AG499" s="1069"/>
      <c r="AH499" s="1069"/>
      <c r="AI499" s="1069"/>
      <c r="AJ499" s="1069"/>
      <c r="AK499" s="1069"/>
      <c r="AL499" s="1069"/>
      <c r="AM499" s="1069"/>
      <c r="AN499" s="1069"/>
      <c r="AO499" s="1069"/>
      <c r="AP499" s="1069"/>
      <c r="AQ499" s="1069"/>
      <c r="AR499" s="1069"/>
      <c r="AS499" s="1069"/>
      <c r="AT499" s="1069"/>
      <c r="AU499" s="1069"/>
      <c r="AV499" s="1069"/>
      <c r="AW499" s="1069"/>
      <c r="AX499" s="1070"/>
      <c r="AY499" s="1069"/>
      <c r="AZ499" s="1069"/>
      <c r="BA499" s="1069"/>
      <c r="BB499" s="1069"/>
      <c r="BC499" s="1069"/>
      <c r="BD499" s="1069"/>
      <c r="BE499" s="1069"/>
      <c r="BF499" s="1069"/>
      <c r="BG499" s="1069"/>
      <c r="BH499" s="1069"/>
      <c r="BI499" s="1069"/>
      <c r="BJ499" s="1069"/>
      <c r="BK499" s="1069"/>
      <c r="BL499" s="1069"/>
      <c r="BM499" s="1069"/>
      <c r="BN499" s="1069"/>
      <c r="BO499" s="1069"/>
      <c r="BP499" s="1069"/>
      <c r="BQ499" s="1069"/>
      <c r="BR499" s="1069"/>
      <c r="BS499" s="1111"/>
      <c r="BT499" s="1069"/>
      <c r="BU499" s="1069"/>
      <c r="BV499" s="1069"/>
      <c r="BW499" s="1069"/>
      <c r="BX499" s="1069"/>
      <c r="BY499" s="1069"/>
      <c r="BZ499" s="1069"/>
      <c r="CA499" s="1069"/>
      <c r="CB499" s="1069"/>
      <c r="CC499" s="1069"/>
      <c r="CD499" s="1069"/>
      <c r="CE499" s="1069"/>
      <c r="CF499" s="1069"/>
      <c r="CG499" s="1069"/>
      <c r="CH499" s="1069"/>
      <c r="CI499" s="1069"/>
      <c r="CJ499" s="1069"/>
      <c r="CK499" s="1069"/>
      <c r="CL499" s="1069"/>
      <c r="CM499" s="1111"/>
      <c r="CN499" s="1111"/>
    </row>
    <row r="500" spans="2:92" x14ac:dyDescent="0.2">
      <c r="B500" s="1068"/>
      <c r="I500" s="1069"/>
      <c r="J500" s="1069"/>
      <c r="K500" s="1069"/>
      <c r="L500" s="1069"/>
      <c r="M500" s="1069"/>
      <c r="N500" s="1069"/>
      <c r="O500" s="1069"/>
      <c r="P500" s="1069"/>
      <c r="Q500" s="1069"/>
      <c r="R500" s="1069"/>
      <c r="S500" s="1069"/>
      <c r="T500" s="1069"/>
      <c r="U500" s="1069"/>
      <c r="V500" s="1069"/>
      <c r="W500" s="1069"/>
      <c r="X500" s="1069"/>
      <c r="Y500" s="1069"/>
      <c r="Z500" s="1069"/>
      <c r="AA500" s="1069"/>
      <c r="AB500" s="1111"/>
      <c r="AC500" s="1111"/>
      <c r="AD500" s="1111"/>
      <c r="AE500" s="1111"/>
      <c r="AF500" s="1069"/>
      <c r="AG500" s="1069"/>
      <c r="AH500" s="1069"/>
      <c r="AI500" s="1069"/>
      <c r="AJ500" s="1069"/>
      <c r="AK500" s="1069"/>
      <c r="AL500" s="1069"/>
      <c r="AM500" s="1069"/>
      <c r="AN500" s="1069"/>
      <c r="AO500" s="1069"/>
      <c r="AP500" s="1069"/>
      <c r="AQ500" s="1069"/>
      <c r="AR500" s="1069"/>
      <c r="AS500" s="1069"/>
      <c r="AT500" s="1069"/>
      <c r="AU500" s="1069"/>
      <c r="AV500" s="1069"/>
      <c r="AW500" s="1069"/>
      <c r="AX500" s="1070"/>
      <c r="AY500" s="1069"/>
      <c r="AZ500" s="1069"/>
      <c r="BA500" s="1069"/>
      <c r="BB500" s="1069"/>
      <c r="BC500" s="1069"/>
      <c r="BD500" s="1069"/>
      <c r="BE500" s="1069"/>
      <c r="BF500" s="1069"/>
      <c r="BG500" s="1069"/>
      <c r="BH500" s="1069"/>
      <c r="BI500" s="1069"/>
      <c r="BJ500" s="1069"/>
      <c r="BK500" s="1069"/>
      <c r="BL500" s="1069"/>
      <c r="BM500" s="1069"/>
      <c r="BN500" s="1069"/>
      <c r="BO500" s="1069"/>
      <c r="BP500" s="1069"/>
      <c r="BQ500" s="1069"/>
      <c r="BR500" s="1069"/>
      <c r="BS500" s="1111"/>
      <c r="BT500" s="1069"/>
      <c r="BU500" s="1069"/>
      <c r="BV500" s="1069"/>
      <c r="BW500" s="1069"/>
      <c r="BX500" s="1069"/>
      <c r="BY500" s="1069"/>
      <c r="BZ500" s="1069"/>
      <c r="CA500" s="1069"/>
      <c r="CB500" s="1069"/>
      <c r="CC500" s="1069"/>
      <c r="CD500" s="1069"/>
      <c r="CE500" s="1069"/>
      <c r="CF500" s="1069"/>
      <c r="CG500" s="1069"/>
      <c r="CH500" s="1069"/>
      <c r="CI500" s="1069"/>
      <c r="CJ500" s="1069"/>
      <c r="CK500" s="1069"/>
      <c r="CL500" s="1069"/>
      <c r="CM500" s="1111"/>
      <c r="CN500" s="1111"/>
    </row>
    <row r="501" spans="2:92" x14ac:dyDescent="0.2">
      <c r="B501" s="1068"/>
      <c r="I501" s="1069"/>
      <c r="J501" s="1069"/>
      <c r="K501" s="1069"/>
      <c r="L501" s="1069"/>
      <c r="M501" s="1069"/>
      <c r="N501" s="1069"/>
      <c r="O501" s="1069"/>
      <c r="P501" s="1069"/>
      <c r="Q501" s="1069"/>
      <c r="R501" s="1069"/>
      <c r="S501" s="1069"/>
      <c r="T501" s="1069"/>
      <c r="U501" s="1069"/>
      <c r="V501" s="1069"/>
      <c r="W501" s="1069"/>
      <c r="X501" s="1069"/>
      <c r="Y501" s="1069"/>
      <c r="Z501" s="1069"/>
      <c r="AA501" s="1069"/>
      <c r="AB501" s="1111"/>
      <c r="AC501" s="1111"/>
      <c r="AD501" s="1111"/>
      <c r="AE501" s="1111"/>
      <c r="AF501" s="1069"/>
      <c r="AG501" s="1069"/>
      <c r="AH501" s="1069"/>
      <c r="AI501" s="1069"/>
      <c r="AJ501" s="1069"/>
      <c r="AK501" s="1069"/>
      <c r="AL501" s="1069"/>
      <c r="AM501" s="1069"/>
      <c r="AN501" s="1069"/>
      <c r="AO501" s="1069"/>
      <c r="AP501" s="1069"/>
      <c r="AQ501" s="1069"/>
      <c r="AR501" s="1069"/>
      <c r="AS501" s="1069"/>
      <c r="AT501" s="1069"/>
      <c r="AU501" s="1069"/>
      <c r="AV501" s="1069"/>
      <c r="AW501" s="1069"/>
      <c r="AX501" s="1070"/>
      <c r="AY501" s="1069"/>
      <c r="AZ501" s="1069"/>
      <c r="BA501" s="1069"/>
      <c r="BB501" s="1069"/>
      <c r="BC501" s="1069"/>
      <c r="BD501" s="1069"/>
      <c r="BE501" s="1069"/>
      <c r="BF501" s="1069"/>
      <c r="BG501" s="1069"/>
      <c r="BH501" s="1069"/>
      <c r="BI501" s="1069"/>
      <c r="BJ501" s="1069"/>
      <c r="BK501" s="1069"/>
      <c r="BL501" s="1069"/>
      <c r="BM501" s="1069"/>
      <c r="BN501" s="1069"/>
      <c r="BO501" s="1069"/>
      <c r="BP501" s="1069"/>
      <c r="BQ501" s="1069"/>
      <c r="BR501" s="1069"/>
      <c r="BS501" s="1111"/>
      <c r="BT501" s="1069"/>
      <c r="BU501" s="1069"/>
      <c r="BV501" s="1069"/>
      <c r="BW501" s="1069"/>
      <c r="BX501" s="1069"/>
      <c r="BY501" s="1069"/>
      <c r="BZ501" s="1069"/>
      <c r="CA501" s="1069"/>
      <c r="CB501" s="1069"/>
      <c r="CC501" s="1069"/>
      <c r="CD501" s="1069"/>
      <c r="CE501" s="1069"/>
      <c r="CF501" s="1069"/>
      <c r="CG501" s="1069"/>
      <c r="CH501" s="1069"/>
      <c r="CI501" s="1069"/>
      <c r="CJ501" s="1069"/>
      <c r="CK501" s="1069"/>
      <c r="CL501" s="1069"/>
      <c r="CM501" s="1111"/>
      <c r="CN501" s="1111"/>
    </row>
    <row r="502" spans="2:92" x14ac:dyDescent="0.2">
      <c r="B502" s="1068"/>
      <c r="I502" s="1069"/>
      <c r="J502" s="1069"/>
      <c r="K502" s="1069"/>
      <c r="L502" s="1069"/>
      <c r="M502" s="1069"/>
      <c r="N502" s="1069"/>
      <c r="O502" s="1069"/>
      <c r="P502" s="1069"/>
      <c r="Q502" s="1069"/>
      <c r="R502" s="1069"/>
      <c r="S502" s="1069"/>
      <c r="T502" s="1069"/>
      <c r="U502" s="1069"/>
      <c r="V502" s="1069"/>
      <c r="W502" s="1069"/>
      <c r="X502" s="1069"/>
      <c r="Y502" s="1069"/>
      <c r="Z502" s="1069"/>
      <c r="AA502" s="1069"/>
      <c r="AB502" s="1111"/>
      <c r="AC502" s="1111"/>
      <c r="AD502" s="1111"/>
      <c r="AE502" s="1111"/>
      <c r="AF502" s="1069"/>
      <c r="AG502" s="1069"/>
      <c r="AH502" s="1069"/>
      <c r="AI502" s="1069"/>
      <c r="AJ502" s="1069"/>
      <c r="AK502" s="1069"/>
      <c r="AL502" s="1069"/>
      <c r="AM502" s="1069"/>
      <c r="AN502" s="1069"/>
      <c r="AO502" s="1069"/>
      <c r="AP502" s="1069"/>
      <c r="AQ502" s="1069"/>
      <c r="AR502" s="1069"/>
      <c r="AS502" s="1069"/>
      <c r="AT502" s="1069"/>
      <c r="AU502" s="1069"/>
      <c r="AV502" s="1069"/>
      <c r="AW502" s="1069"/>
      <c r="AX502" s="1070"/>
      <c r="AY502" s="1069"/>
      <c r="AZ502" s="1069"/>
      <c r="BA502" s="1069"/>
      <c r="BB502" s="1069"/>
      <c r="BC502" s="1069"/>
      <c r="BD502" s="1069"/>
      <c r="BE502" s="1069"/>
      <c r="BF502" s="1069"/>
      <c r="BG502" s="1069"/>
      <c r="BH502" s="1069"/>
      <c r="BI502" s="1069"/>
      <c r="BJ502" s="1069"/>
      <c r="BK502" s="1069"/>
      <c r="BL502" s="1069"/>
      <c r="BM502" s="1069"/>
      <c r="BN502" s="1069"/>
      <c r="BO502" s="1069"/>
      <c r="BP502" s="1069"/>
      <c r="BQ502" s="1069"/>
      <c r="BR502" s="1069"/>
      <c r="BS502" s="1111"/>
      <c r="BT502" s="1069"/>
      <c r="BU502" s="1069"/>
      <c r="BV502" s="1069"/>
      <c r="BW502" s="1069"/>
      <c r="BX502" s="1069"/>
      <c r="BY502" s="1069"/>
      <c r="BZ502" s="1069"/>
      <c r="CA502" s="1069"/>
      <c r="CB502" s="1069"/>
      <c r="CC502" s="1069"/>
      <c r="CD502" s="1069"/>
      <c r="CE502" s="1069"/>
      <c r="CF502" s="1069"/>
      <c r="CG502" s="1069"/>
      <c r="CH502" s="1069"/>
      <c r="CI502" s="1069"/>
      <c r="CJ502" s="1069"/>
      <c r="CK502" s="1069"/>
      <c r="CL502" s="1069"/>
      <c r="CM502" s="1111"/>
      <c r="CN502" s="1111"/>
    </row>
    <row r="503" spans="2:92" x14ac:dyDescent="0.2">
      <c r="B503" s="1068"/>
      <c r="I503" s="1069"/>
      <c r="J503" s="1069"/>
      <c r="K503" s="1069"/>
      <c r="L503" s="1069"/>
      <c r="M503" s="1069"/>
      <c r="N503" s="1069"/>
      <c r="O503" s="1069"/>
      <c r="P503" s="1069"/>
      <c r="Q503" s="1069"/>
      <c r="R503" s="1069"/>
      <c r="S503" s="1069"/>
      <c r="T503" s="1069"/>
      <c r="U503" s="1069"/>
      <c r="V503" s="1069"/>
      <c r="W503" s="1069"/>
      <c r="X503" s="1069"/>
      <c r="Y503" s="1069"/>
      <c r="Z503" s="1069"/>
      <c r="AA503" s="1069"/>
      <c r="AB503" s="1111"/>
      <c r="AC503" s="1111"/>
      <c r="AD503" s="1111"/>
      <c r="AE503" s="1111"/>
      <c r="AF503" s="1069"/>
      <c r="AG503" s="1069"/>
      <c r="AH503" s="1069"/>
      <c r="AI503" s="1069"/>
      <c r="AJ503" s="1069"/>
      <c r="AK503" s="1069"/>
      <c r="AL503" s="1069"/>
      <c r="AM503" s="1069"/>
      <c r="AN503" s="1069"/>
      <c r="AO503" s="1069"/>
      <c r="AP503" s="1069"/>
      <c r="AQ503" s="1069"/>
      <c r="AR503" s="1069"/>
      <c r="AS503" s="1069"/>
      <c r="AT503" s="1069"/>
      <c r="AU503" s="1069"/>
      <c r="AV503" s="1069"/>
      <c r="AW503" s="1069"/>
      <c r="AX503" s="1070"/>
      <c r="AY503" s="1069"/>
      <c r="AZ503" s="1069"/>
      <c r="BA503" s="1069"/>
      <c r="BB503" s="1069"/>
      <c r="BC503" s="1069"/>
      <c r="BD503" s="1069"/>
      <c r="BE503" s="1069"/>
      <c r="BF503" s="1069"/>
      <c r="BG503" s="1069"/>
      <c r="BH503" s="1069"/>
      <c r="BI503" s="1069"/>
      <c r="BJ503" s="1069"/>
      <c r="BK503" s="1069"/>
      <c r="BL503" s="1069"/>
      <c r="BM503" s="1069"/>
      <c r="BN503" s="1069"/>
      <c r="BO503" s="1069"/>
      <c r="BP503" s="1069"/>
      <c r="BQ503" s="1069"/>
      <c r="BR503" s="1069"/>
      <c r="BS503" s="1111"/>
      <c r="BT503" s="1069"/>
      <c r="BU503" s="1069"/>
      <c r="BV503" s="1069"/>
      <c r="BW503" s="1069"/>
      <c r="BX503" s="1069"/>
      <c r="BY503" s="1069"/>
      <c r="BZ503" s="1069"/>
      <c r="CA503" s="1069"/>
      <c r="CB503" s="1069"/>
      <c r="CC503" s="1069"/>
      <c r="CD503" s="1069"/>
      <c r="CE503" s="1069"/>
      <c r="CF503" s="1069"/>
      <c r="CG503" s="1069"/>
      <c r="CH503" s="1069"/>
      <c r="CI503" s="1069"/>
      <c r="CJ503" s="1069"/>
      <c r="CK503" s="1069"/>
      <c r="CL503" s="1069"/>
      <c r="CM503" s="1111"/>
      <c r="CN503" s="1111"/>
    </row>
    <row r="504" spans="2:92" x14ac:dyDescent="0.2">
      <c r="B504" s="1068"/>
      <c r="I504" s="1069"/>
      <c r="J504" s="1069"/>
      <c r="K504" s="1069"/>
      <c r="L504" s="1069"/>
      <c r="M504" s="1069"/>
      <c r="N504" s="1069"/>
      <c r="O504" s="1069"/>
      <c r="P504" s="1069"/>
      <c r="Q504" s="1069"/>
      <c r="R504" s="1069"/>
      <c r="S504" s="1069"/>
      <c r="T504" s="1069"/>
      <c r="U504" s="1069"/>
      <c r="V504" s="1069"/>
      <c r="W504" s="1069"/>
      <c r="X504" s="1069"/>
      <c r="Y504" s="1069"/>
      <c r="Z504" s="1069"/>
      <c r="AA504" s="1069"/>
      <c r="AB504" s="1111"/>
      <c r="AC504" s="1111"/>
      <c r="AD504" s="1111"/>
      <c r="AE504" s="1111"/>
      <c r="AF504" s="1069"/>
      <c r="AG504" s="1069"/>
      <c r="AH504" s="1069"/>
      <c r="AI504" s="1069"/>
      <c r="AJ504" s="1069"/>
      <c r="AK504" s="1069"/>
      <c r="AL504" s="1069"/>
      <c r="AM504" s="1069"/>
      <c r="AN504" s="1069"/>
      <c r="AO504" s="1069"/>
      <c r="AP504" s="1069"/>
      <c r="AQ504" s="1069"/>
      <c r="AR504" s="1069"/>
      <c r="AS504" s="1069"/>
      <c r="AT504" s="1069"/>
      <c r="AU504" s="1069"/>
      <c r="AV504" s="1069"/>
      <c r="AW504" s="1069"/>
      <c r="AX504" s="1070"/>
      <c r="AY504" s="1069"/>
      <c r="AZ504" s="1069"/>
      <c r="BA504" s="1069"/>
      <c r="BB504" s="1069"/>
      <c r="BC504" s="1069"/>
      <c r="BD504" s="1069"/>
      <c r="BE504" s="1069"/>
      <c r="BF504" s="1069"/>
      <c r="BG504" s="1069"/>
      <c r="BH504" s="1069"/>
      <c r="BI504" s="1069"/>
      <c r="BJ504" s="1069"/>
      <c r="BK504" s="1069"/>
      <c r="BL504" s="1069"/>
      <c r="BM504" s="1069"/>
      <c r="BN504" s="1069"/>
      <c r="BO504" s="1069"/>
      <c r="BP504" s="1069"/>
      <c r="BQ504" s="1069"/>
      <c r="BR504" s="1069"/>
      <c r="BS504" s="1111"/>
      <c r="BT504" s="1069"/>
      <c r="BU504" s="1069"/>
      <c r="BV504" s="1069"/>
      <c r="BW504" s="1069"/>
      <c r="BX504" s="1069"/>
      <c r="BY504" s="1069"/>
      <c r="BZ504" s="1069"/>
      <c r="CA504" s="1069"/>
      <c r="CB504" s="1069"/>
      <c r="CC504" s="1069"/>
      <c r="CD504" s="1069"/>
      <c r="CE504" s="1069"/>
      <c r="CF504" s="1069"/>
      <c r="CG504" s="1069"/>
      <c r="CH504" s="1069"/>
      <c r="CI504" s="1069"/>
      <c r="CJ504" s="1069"/>
      <c r="CK504" s="1069"/>
      <c r="CL504" s="1069"/>
      <c r="CM504" s="1111"/>
      <c r="CN504" s="1111"/>
    </row>
    <row r="505" spans="2:92" x14ac:dyDescent="0.2">
      <c r="B505" s="1068"/>
      <c r="I505" s="1069"/>
      <c r="J505" s="1069"/>
      <c r="K505" s="1069"/>
      <c r="L505" s="1069"/>
      <c r="M505" s="1069"/>
      <c r="N505" s="1069"/>
      <c r="O505" s="1069"/>
      <c r="P505" s="1069"/>
      <c r="Q505" s="1069"/>
      <c r="R505" s="1069"/>
      <c r="S505" s="1069"/>
      <c r="T505" s="1069"/>
      <c r="U505" s="1069"/>
      <c r="V505" s="1069"/>
      <c r="W505" s="1069"/>
      <c r="X505" s="1069"/>
      <c r="Y505" s="1069"/>
      <c r="Z505" s="1069"/>
      <c r="AA505" s="1069"/>
      <c r="AB505" s="1111"/>
      <c r="AC505" s="1111"/>
      <c r="AD505" s="1111"/>
      <c r="AE505" s="1111"/>
      <c r="AF505" s="1069"/>
      <c r="AG505" s="1069"/>
      <c r="AH505" s="1069"/>
      <c r="AI505" s="1069"/>
      <c r="AJ505" s="1069"/>
      <c r="AK505" s="1069"/>
      <c r="AL505" s="1069"/>
      <c r="AM505" s="1069"/>
      <c r="AN505" s="1069"/>
      <c r="AO505" s="1069"/>
      <c r="AP505" s="1069"/>
      <c r="AQ505" s="1069"/>
      <c r="AR505" s="1069"/>
      <c r="AS505" s="1069"/>
      <c r="AT505" s="1069"/>
      <c r="AU505" s="1069"/>
      <c r="AV505" s="1069"/>
      <c r="AW505" s="1069"/>
      <c r="AX505" s="1070"/>
      <c r="AY505" s="1069"/>
      <c r="AZ505" s="1069"/>
      <c r="BA505" s="1069"/>
      <c r="BB505" s="1069"/>
      <c r="BC505" s="1069"/>
      <c r="BD505" s="1069"/>
      <c r="BE505" s="1069"/>
      <c r="BF505" s="1069"/>
      <c r="BG505" s="1069"/>
      <c r="BH505" s="1069"/>
      <c r="BI505" s="1069"/>
      <c r="BJ505" s="1069"/>
      <c r="BK505" s="1069"/>
      <c r="BL505" s="1069"/>
      <c r="BM505" s="1069"/>
      <c r="BN505" s="1069"/>
      <c r="BO505" s="1069"/>
      <c r="BP505" s="1069"/>
      <c r="BQ505" s="1069"/>
      <c r="BR505" s="1069"/>
      <c r="BS505" s="1111"/>
      <c r="BT505" s="1069"/>
      <c r="BU505" s="1069"/>
      <c r="BV505" s="1069"/>
      <c r="BW505" s="1069"/>
      <c r="BX505" s="1069"/>
      <c r="BY505" s="1069"/>
      <c r="BZ505" s="1069"/>
      <c r="CA505" s="1069"/>
      <c r="CB505" s="1069"/>
      <c r="CC505" s="1069"/>
      <c r="CD505" s="1069"/>
      <c r="CE505" s="1069"/>
      <c r="CF505" s="1069"/>
      <c r="CG505" s="1069"/>
      <c r="CH505" s="1069"/>
      <c r="CI505" s="1069"/>
      <c r="CJ505" s="1069"/>
      <c r="CK505" s="1069"/>
      <c r="CL505" s="1069"/>
      <c r="CM505" s="1111"/>
      <c r="CN505" s="1111"/>
    </row>
    <row r="506" spans="2:92" x14ac:dyDescent="0.2">
      <c r="B506" s="1068"/>
      <c r="I506" s="1069"/>
      <c r="J506" s="1069"/>
      <c r="K506" s="1069"/>
      <c r="L506" s="1069"/>
      <c r="M506" s="1069"/>
      <c r="N506" s="1069"/>
      <c r="O506" s="1069"/>
      <c r="P506" s="1069"/>
      <c r="Q506" s="1069"/>
      <c r="R506" s="1069"/>
      <c r="S506" s="1069"/>
      <c r="T506" s="1069"/>
      <c r="U506" s="1069"/>
      <c r="V506" s="1069"/>
      <c r="W506" s="1069"/>
      <c r="X506" s="1069"/>
      <c r="Y506" s="1069"/>
      <c r="Z506" s="1069"/>
      <c r="AA506" s="1069"/>
      <c r="AB506" s="1111"/>
      <c r="AC506" s="1111"/>
      <c r="AD506" s="1111"/>
      <c r="AE506" s="1111"/>
      <c r="AF506" s="1069"/>
      <c r="AG506" s="1069"/>
      <c r="AH506" s="1069"/>
      <c r="AI506" s="1069"/>
      <c r="AJ506" s="1069"/>
      <c r="AK506" s="1069"/>
      <c r="AL506" s="1069"/>
      <c r="AM506" s="1069"/>
      <c r="AN506" s="1069"/>
      <c r="AO506" s="1069"/>
      <c r="AP506" s="1069"/>
      <c r="AQ506" s="1069"/>
      <c r="AR506" s="1069"/>
      <c r="AS506" s="1069"/>
      <c r="AT506" s="1069"/>
      <c r="AU506" s="1069"/>
      <c r="AV506" s="1069"/>
      <c r="AW506" s="1069"/>
      <c r="AX506" s="1070"/>
      <c r="AY506" s="1069"/>
      <c r="AZ506" s="1069"/>
      <c r="BA506" s="1069"/>
      <c r="BB506" s="1069"/>
      <c r="BC506" s="1069"/>
      <c r="BD506" s="1069"/>
      <c r="BE506" s="1069"/>
      <c r="BF506" s="1069"/>
      <c r="BG506" s="1069"/>
      <c r="BH506" s="1069"/>
      <c r="BI506" s="1069"/>
      <c r="BJ506" s="1069"/>
      <c r="BK506" s="1069"/>
      <c r="BL506" s="1069"/>
      <c r="BM506" s="1069"/>
      <c r="BN506" s="1069"/>
      <c r="BO506" s="1069"/>
      <c r="BP506" s="1069"/>
      <c r="BQ506" s="1069"/>
      <c r="BR506" s="1069"/>
      <c r="BS506" s="1111"/>
      <c r="BT506" s="1069"/>
      <c r="BU506" s="1069"/>
      <c r="BV506" s="1069"/>
      <c r="BW506" s="1069"/>
      <c r="BX506" s="1069"/>
      <c r="BY506" s="1069"/>
      <c r="BZ506" s="1069"/>
      <c r="CA506" s="1069"/>
      <c r="CB506" s="1069"/>
      <c r="CC506" s="1069"/>
      <c r="CD506" s="1069"/>
      <c r="CE506" s="1069"/>
      <c r="CF506" s="1069"/>
      <c r="CG506" s="1069"/>
      <c r="CH506" s="1069"/>
      <c r="CI506" s="1069"/>
      <c r="CJ506" s="1069"/>
      <c r="CK506" s="1069"/>
      <c r="CL506" s="1069"/>
      <c r="CM506" s="1111"/>
      <c r="CN506" s="1111"/>
    </row>
    <row r="507" spans="2:92" x14ac:dyDescent="0.2">
      <c r="B507" s="1068"/>
      <c r="I507" s="1069"/>
      <c r="J507" s="1069"/>
      <c r="K507" s="1069"/>
      <c r="L507" s="1069"/>
      <c r="M507" s="1069"/>
      <c r="N507" s="1069"/>
      <c r="O507" s="1069"/>
      <c r="P507" s="1069"/>
      <c r="Q507" s="1069"/>
      <c r="R507" s="1069"/>
      <c r="S507" s="1069"/>
      <c r="T507" s="1069"/>
      <c r="U507" s="1069"/>
      <c r="V507" s="1069"/>
      <c r="W507" s="1069"/>
      <c r="X507" s="1069"/>
      <c r="Y507" s="1069"/>
      <c r="Z507" s="1069"/>
      <c r="AA507" s="1069"/>
      <c r="AB507" s="1111"/>
      <c r="AC507" s="1111"/>
      <c r="AD507" s="1111"/>
      <c r="AE507" s="1111"/>
      <c r="AF507" s="1069"/>
      <c r="AG507" s="1069"/>
      <c r="AH507" s="1069"/>
      <c r="AI507" s="1069"/>
      <c r="AJ507" s="1069"/>
      <c r="AK507" s="1069"/>
      <c r="AL507" s="1069"/>
      <c r="AM507" s="1069"/>
      <c r="AN507" s="1069"/>
      <c r="AO507" s="1069"/>
      <c r="AP507" s="1069"/>
      <c r="AQ507" s="1069"/>
      <c r="AR507" s="1069"/>
      <c r="AS507" s="1069"/>
      <c r="AT507" s="1069"/>
      <c r="AU507" s="1069"/>
      <c r="AV507" s="1069"/>
      <c r="AW507" s="1069"/>
      <c r="AX507" s="1070"/>
      <c r="AY507" s="1069"/>
      <c r="AZ507" s="1069"/>
      <c r="BA507" s="1069"/>
      <c r="BB507" s="1069"/>
      <c r="BC507" s="1069"/>
      <c r="BD507" s="1069"/>
      <c r="BE507" s="1069"/>
      <c r="BF507" s="1069"/>
      <c r="BG507" s="1069"/>
      <c r="BH507" s="1069"/>
      <c r="BI507" s="1069"/>
      <c r="BJ507" s="1069"/>
      <c r="BK507" s="1069"/>
      <c r="BL507" s="1069"/>
      <c r="BM507" s="1069"/>
      <c r="BN507" s="1069"/>
      <c r="BO507" s="1069"/>
      <c r="BP507" s="1069"/>
      <c r="BQ507" s="1069"/>
      <c r="BR507" s="1069"/>
      <c r="BS507" s="1111"/>
      <c r="BT507" s="1069"/>
      <c r="BU507" s="1069"/>
      <c r="BV507" s="1069"/>
      <c r="BW507" s="1069"/>
      <c r="BX507" s="1069"/>
      <c r="BY507" s="1069"/>
      <c r="BZ507" s="1069"/>
      <c r="CA507" s="1069"/>
      <c r="CB507" s="1069"/>
      <c r="CC507" s="1069"/>
      <c r="CD507" s="1069"/>
      <c r="CE507" s="1069"/>
      <c r="CF507" s="1069"/>
      <c r="CG507" s="1069"/>
      <c r="CH507" s="1069"/>
      <c r="CI507" s="1069"/>
      <c r="CJ507" s="1069"/>
      <c r="CK507" s="1069"/>
      <c r="CL507" s="1069"/>
      <c r="CM507" s="1111"/>
      <c r="CN507" s="1111"/>
    </row>
    <row r="508" spans="2:92" x14ac:dyDescent="0.2">
      <c r="B508" s="1068"/>
      <c r="I508" s="1069"/>
      <c r="J508" s="1069"/>
      <c r="K508" s="1069"/>
      <c r="L508" s="1069"/>
      <c r="M508" s="1069"/>
      <c r="N508" s="1069"/>
      <c r="O508" s="1069"/>
      <c r="P508" s="1069"/>
      <c r="Q508" s="1069"/>
      <c r="R508" s="1069"/>
      <c r="S508" s="1069"/>
      <c r="T508" s="1069"/>
      <c r="U508" s="1069"/>
      <c r="V508" s="1069"/>
      <c r="W508" s="1069"/>
      <c r="X508" s="1069"/>
      <c r="Y508" s="1069"/>
      <c r="Z508" s="1069"/>
      <c r="AA508" s="1069"/>
      <c r="AB508" s="1111"/>
      <c r="AC508" s="1111"/>
      <c r="AD508" s="1111"/>
      <c r="AE508" s="1111"/>
      <c r="AF508" s="1069"/>
      <c r="AG508" s="1069"/>
      <c r="AH508" s="1069"/>
      <c r="AI508" s="1069"/>
      <c r="AJ508" s="1069"/>
      <c r="AK508" s="1069"/>
      <c r="AL508" s="1069"/>
      <c r="AM508" s="1069"/>
      <c r="AN508" s="1069"/>
      <c r="AO508" s="1069"/>
      <c r="AP508" s="1069"/>
      <c r="AQ508" s="1069"/>
      <c r="AR508" s="1069"/>
      <c r="AS508" s="1069"/>
      <c r="AT508" s="1069"/>
      <c r="AU508" s="1069"/>
      <c r="AV508" s="1069"/>
      <c r="AW508" s="1069"/>
      <c r="AX508" s="1070"/>
      <c r="AY508" s="1069"/>
      <c r="AZ508" s="1069"/>
      <c r="BA508" s="1069"/>
      <c r="BB508" s="1069"/>
      <c r="BC508" s="1069"/>
      <c r="BD508" s="1069"/>
      <c r="BE508" s="1069"/>
      <c r="BF508" s="1069"/>
      <c r="BG508" s="1069"/>
      <c r="BH508" s="1069"/>
      <c r="BI508" s="1069"/>
      <c r="BJ508" s="1069"/>
      <c r="BK508" s="1069"/>
      <c r="BL508" s="1069"/>
      <c r="BM508" s="1069"/>
      <c r="BN508" s="1069"/>
      <c r="BO508" s="1069"/>
      <c r="BP508" s="1069"/>
      <c r="BQ508" s="1069"/>
      <c r="BR508" s="1069"/>
      <c r="BS508" s="1111"/>
      <c r="BT508" s="1069"/>
      <c r="BU508" s="1069"/>
      <c r="BV508" s="1069"/>
      <c r="BW508" s="1069"/>
      <c r="BX508" s="1069"/>
      <c r="BY508" s="1069"/>
      <c r="BZ508" s="1069"/>
      <c r="CA508" s="1069"/>
      <c r="CB508" s="1069"/>
      <c r="CC508" s="1069"/>
      <c r="CD508" s="1069"/>
      <c r="CE508" s="1069"/>
      <c r="CF508" s="1069"/>
      <c r="CG508" s="1069"/>
      <c r="CH508" s="1069"/>
      <c r="CI508" s="1069"/>
      <c r="CJ508" s="1069"/>
      <c r="CK508" s="1069"/>
      <c r="CL508" s="1069"/>
      <c r="CM508" s="1111"/>
      <c r="CN508" s="1111"/>
    </row>
    <row r="509" spans="2:92" x14ac:dyDescent="0.2">
      <c r="B509" s="1068"/>
      <c r="I509" s="1069"/>
      <c r="J509" s="1069"/>
      <c r="K509" s="1069"/>
      <c r="L509" s="1069"/>
      <c r="M509" s="1069"/>
      <c r="N509" s="1069"/>
      <c r="O509" s="1069"/>
      <c r="P509" s="1069"/>
      <c r="Q509" s="1069"/>
      <c r="R509" s="1069"/>
      <c r="S509" s="1069"/>
      <c r="T509" s="1069"/>
      <c r="U509" s="1069"/>
      <c r="V509" s="1069"/>
      <c r="W509" s="1069"/>
      <c r="X509" s="1069"/>
      <c r="Y509" s="1069"/>
      <c r="Z509" s="1069"/>
      <c r="AA509" s="1069"/>
      <c r="AB509" s="1111"/>
      <c r="AC509" s="1111"/>
      <c r="AD509" s="1111"/>
      <c r="AE509" s="1111"/>
      <c r="AF509" s="1069"/>
      <c r="AG509" s="1069"/>
      <c r="AH509" s="1069"/>
      <c r="AI509" s="1069"/>
      <c r="AJ509" s="1069"/>
      <c r="AK509" s="1069"/>
      <c r="AL509" s="1069"/>
      <c r="AM509" s="1069"/>
      <c r="AN509" s="1069"/>
      <c r="AO509" s="1069"/>
      <c r="AP509" s="1069"/>
      <c r="AQ509" s="1069"/>
      <c r="AR509" s="1069"/>
      <c r="AS509" s="1069"/>
      <c r="AT509" s="1069"/>
      <c r="AU509" s="1069"/>
      <c r="AV509" s="1069"/>
      <c r="AW509" s="1069"/>
      <c r="AX509" s="1070"/>
      <c r="AY509" s="1069"/>
      <c r="AZ509" s="1069"/>
      <c r="BA509" s="1069"/>
      <c r="BB509" s="1069"/>
      <c r="BC509" s="1069"/>
      <c r="BD509" s="1069"/>
      <c r="BE509" s="1069"/>
      <c r="BF509" s="1069"/>
      <c r="BG509" s="1069"/>
      <c r="BH509" s="1069"/>
      <c r="BI509" s="1069"/>
      <c r="BJ509" s="1069"/>
      <c r="BK509" s="1069"/>
      <c r="BL509" s="1069"/>
      <c r="BM509" s="1069"/>
      <c r="BN509" s="1069"/>
      <c r="BO509" s="1069"/>
      <c r="BP509" s="1069"/>
      <c r="BQ509" s="1069"/>
      <c r="BR509" s="1069"/>
      <c r="BS509" s="1111"/>
      <c r="BT509" s="1069"/>
      <c r="BU509" s="1069"/>
      <c r="BV509" s="1069"/>
      <c r="BW509" s="1069"/>
      <c r="BX509" s="1069"/>
      <c r="BY509" s="1069"/>
      <c r="BZ509" s="1069"/>
      <c r="CA509" s="1069"/>
      <c r="CB509" s="1069"/>
      <c r="CC509" s="1069"/>
      <c r="CD509" s="1069"/>
      <c r="CE509" s="1069"/>
      <c r="CF509" s="1069"/>
      <c r="CG509" s="1069"/>
      <c r="CH509" s="1069"/>
      <c r="CI509" s="1069"/>
      <c r="CJ509" s="1069"/>
      <c r="CK509" s="1069"/>
      <c r="CL509" s="1069"/>
      <c r="CM509" s="1111"/>
      <c r="CN509" s="1111"/>
    </row>
    <row r="510" spans="2:92" x14ac:dyDescent="0.2">
      <c r="B510" s="1068"/>
      <c r="I510" s="1069"/>
      <c r="J510" s="1069"/>
      <c r="K510" s="1069"/>
      <c r="L510" s="1069"/>
      <c r="M510" s="1069"/>
      <c r="N510" s="1069"/>
      <c r="O510" s="1069"/>
      <c r="P510" s="1069"/>
      <c r="Q510" s="1069"/>
      <c r="R510" s="1069"/>
      <c r="S510" s="1069"/>
      <c r="T510" s="1069"/>
      <c r="U510" s="1069"/>
      <c r="V510" s="1069"/>
      <c r="W510" s="1069"/>
      <c r="X510" s="1069"/>
      <c r="Y510" s="1069"/>
      <c r="Z510" s="1069"/>
      <c r="AA510" s="1069"/>
      <c r="AB510" s="1111"/>
      <c r="AC510" s="1111"/>
      <c r="AD510" s="1111"/>
      <c r="AE510" s="1111"/>
      <c r="AF510" s="1069"/>
      <c r="AG510" s="1069"/>
      <c r="AH510" s="1069"/>
      <c r="AI510" s="1069"/>
      <c r="AJ510" s="1069"/>
      <c r="AK510" s="1069"/>
      <c r="AL510" s="1069"/>
      <c r="AM510" s="1069"/>
      <c r="AN510" s="1069"/>
      <c r="AO510" s="1069"/>
      <c r="AP510" s="1069"/>
      <c r="AQ510" s="1069"/>
      <c r="AR510" s="1069"/>
      <c r="AS510" s="1069"/>
      <c r="AT510" s="1069"/>
      <c r="AU510" s="1069"/>
      <c r="AV510" s="1069"/>
      <c r="AW510" s="1069"/>
      <c r="AX510" s="1070"/>
      <c r="AY510" s="1069"/>
      <c r="AZ510" s="1069"/>
      <c r="BA510" s="1069"/>
      <c r="BB510" s="1069"/>
      <c r="BC510" s="1069"/>
      <c r="BD510" s="1069"/>
      <c r="BE510" s="1069"/>
      <c r="BF510" s="1069"/>
      <c r="BG510" s="1069"/>
      <c r="BH510" s="1069"/>
      <c r="BI510" s="1069"/>
      <c r="BJ510" s="1069"/>
      <c r="BK510" s="1069"/>
      <c r="BL510" s="1069"/>
      <c r="BM510" s="1069"/>
      <c r="BN510" s="1069"/>
      <c r="BO510" s="1069"/>
      <c r="BP510" s="1069"/>
      <c r="BQ510" s="1069"/>
      <c r="BR510" s="1069"/>
      <c r="BS510" s="1111"/>
      <c r="BT510" s="1069"/>
      <c r="BU510" s="1069"/>
      <c r="BV510" s="1069"/>
      <c r="BW510" s="1069"/>
      <c r="BX510" s="1069"/>
      <c r="BY510" s="1069"/>
      <c r="BZ510" s="1069"/>
      <c r="CA510" s="1069"/>
      <c r="CB510" s="1069"/>
      <c r="CC510" s="1069"/>
      <c r="CD510" s="1069"/>
      <c r="CE510" s="1069"/>
      <c r="CF510" s="1069"/>
      <c r="CG510" s="1069"/>
      <c r="CH510" s="1069"/>
      <c r="CI510" s="1069"/>
      <c r="CJ510" s="1069"/>
      <c r="CK510" s="1069"/>
      <c r="CL510" s="1069"/>
      <c r="CM510" s="1111"/>
      <c r="CN510" s="1111"/>
    </row>
    <row r="511" spans="2:92" x14ac:dyDescent="0.2">
      <c r="B511" s="1068"/>
      <c r="I511" s="1069"/>
      <c r="J511" s="1069"/>
      <c r="K511" s="1069"/>
      <c r="L511" s="1069"/>
      <c r="M511" s="1069"/>
      <c r="N511" s="1069"/>
      <c r="O511" s="1069"/>
      <c r="P511" s="1069"/>
      <c r="Q511" s="1069"/>
      <c r="R511" s="1069"/>
      <c r="S511" s="1069"/>
      <c r="T511" s="1069"/>
      <c r="U511" s="1069"/>
      <c r="V511" s="1069"/>
      <c r="W511" s="1069"/>
      <c r="X511" s="1069"/>
      <c r="Y511" s="1069"/>
      <c r="Z511" s="1069"/>
      <c r="AA511" s="1069"/>
      <c r="AB511" s="1111"/>
      <c r="AC511" s="1111"/>
      <c r="AD511" s="1111"/>
      <c r="AE511" s="1111"/>
      <c r="AF511" s="1069"/>
      <c r="AG511" s="1069"/>
      <c r="AH511" s="1069"/>
      <c r="AI511" s="1069"/>
      <c r="AJ511" s="1069"/>
      <c r="AK511" s="1069"/>
      <c r="AL511" s="1069"/>
      <c r="AM511" s="1069"/>
      <c r="AN511" s="1069"/>
      <c r="AO511" s="1069"/>
      <c r="AP511" s="1069"/>
      <c r="AQ511" s="1069"/>
      <c r="AR511" s="1069"/>
      <c r="AS511" s="1069"/>
      <c r="AT511" s="1069"/>
      <c r="AU511" s="1069"/>
      <c r="AV511" s="1069"/>
      <c r="AW511" s="1069"/>
      <c r="AX511" s="1070"/>
      <c r="AY511" s="1069"/>
      <c r="AZ511" s="1069"/>
      <c r="BA511" s="1069"/>
      <c r="BB511" s="1069"/>
      <c r="BC511" s="1069"/>
      <c r="BD511" s="1069"/>
      <c r="BE511" s="1069"/>
      <c r="BF511" s="1069"/>
      <c r="BG511" s="1069"/>
      <c r="BH511" s="1069"/>
      <c r="BI511" s="1069"/>
      <c r="BJ511" s="1069"/>
      <c r="BK511" s="1069"/>
      <c r="BL511" s="1069"/>
      <c r="BM511" s="1069"/>
      <c r="BN511" s="1069"/>
      <c r="BO511" s="1069"/>
      <c r="BP511" s="1069"/>
      <c r="BQ511" s="1069"/>
      <c r="BR511" s="1069"/>
      <c r="BS511" s="1111"/>
      <c r="BT511" s="1069"/>
      <c r="BU511" s="1069"/>
      <c r="BV511" s="1069"/>
      <c r="BW511" s="1069"/>
      <c r="BX511" s="1069"/>
      <c r="BY511" s="1069"/>
      <c r="BZ511" s="1069"/>
      <c r="CA511" s="1069"/>
      <c r="CB511" s="1069"/>
      <c r="CC511" s="1069"/>
      <c r="CD511" s="1069"/>
      <c r="CE511" s="1069"/>
      <c r="CF511" s="1069"/>
      <c r="CG511" s="1069"/>
      <c r="CH511" s="1069"/>
      <c r="CI511" s="1069"/>
      <c r="CJ511" s="1069"/>
      <c r="CK511" s="1069"/>
      <c r="CL511" s="1069"/>
      <c r="CM511" s="1111"/>
      <c r="CN511" s="1111"/>
    </row>
    <row r="512" spans="2:92" x14ac:dyDescent="0.2">
      <c r="B512" s="1068"/>
      <c r="I512" s="1069"/>
      <c r="J512" s="1069"/>
      <c r="K512" s="1069"/>
      <c r="L512" s="1069"/>
      <c r="M512" s="1069"/>
      <c r="N512" s="1069"/>
      <c r="O512" s="1069"/>
      <c r="P512" s="1069"/>
      <c r="Q512" s="1069"/>
      <c r="R512" s="1069"/>
      <c r="S512" s="1069"/>
      <c r="T512" s="1069"/>
      <c r="U512" s="1069"/>
      <c r="V512" s="1069"/>
      <c r="W512" s="1069"/>
      <c r="X512" s="1069"/>
      <c r="Y512" s="1069"/>
      <c r="Z512" s="1069"/>
      <c r="AA512" s="1069"/>
      <c r="AB512" s="1111"/>
      <c r="AC512" s="1111"/>
      <c r="AD512" s="1111"/>
      <c r="AE512" s="1111"/>
      <c r="AF512" s="1069"/>
      <c r="AG512" s="1069"/>
      <c r="AH512" s="1069"/>
      <c r="AI512" s="1069"/>
      <c r="AJ512" s="1069"/>
      <c r="AK512" s="1069"/>
      <c r="AL512" s="1069"/>
      <c r="AM512" s="1069"/>
      <c r="AN512" s="1069"/>
      <c r="AO512" s="1069"/>
      <c r="AP512" s="1069"/>
      <c r="AQ512" s="1069"/>
      <c r="AR512" s="1069"/>
      <c r="AS512" s="1069"/>
      <c r="AT512" s="1069"/>
      <c r="AU512" s="1069"/>
      <c r="AV512" s="1069"/>
      <c r="AW512" s="1069"/>
      <c r="AX512" s="1070"/>
      <c r="AY512" s="1069"/>
      <c r="AZ512" s="1069"/>
      <c r="BA512" s="1069"/>
      <c r="BB512" s="1069"/>
      <c r="BC512" s="1069"/>
      <c r="BD512" s="1069"/>
      <c r="BE512" s="1069"/>
      <c r="BF512" s="1069"/>
      <c r="BG512" s="1069"/>
      <c r="BH512" s="1069"/>
      <c r="BI512" s="1069"/>
      <c r="BJ512" s="1069"/>
      <c r="BK512" s="1069"/>
      <c r="BL512" s="1069"/>
      <c r="BM512" s="1069"/>
      <c r="BN512" s="1069"/>
      <c r="BO512" s="1069"/>
      <c r="BP512" s="1069"/>
      <c r="BQ512" s="1069"/>
      <c r="BR512" s="1069"/>
      <c r="BS512" s="1111"/>
      <c r="BT512" s="1069"/>
      <c r="BU512" s="1069"/>
      <c r="BV512" s="1069"/>
      <c r="BW512" s="1069"/>
      <c r="BX512" s="1069"/>
      <c r="BY512" s="1069"/>
      <c r="BZ512" s="1069"/>
      <c r="CA512" s="1069"/>
      <c r="CB512" s="1069"/>
      <c r="CC512" s="1069"/>
      <c r="CD512" s="1069"/>
      <c r="CE512" s="1069"/>
      <c r="CF512" s="1069"/>
      <c r="CG512" s="1069"/>
      <c r="CH512" s="1069"/>
      <c r="CI512" s="1069"/>
      <c r="CJ512" s="1069"/>
      <c r="CK512" s="1069"/>
      <c r="CL512" s="1069"/>
      <c r="CM512" s="1111"/>
      <c r="CN512" s="1111"/>
    </row>
    <row r="513" spans="2:92" x14ac:dyDescent="0.2">
      <c r="B513" s="1068"/>
      <c r="I513" s="1069"/>
      <c r="J513" s="1069"/>
      <c r="K513" s="1069"/>
      <c r="L513" s="1069"/>
      <c r="M513" s="1069"/>
      <c r="N513" s="1069"/>
      <c r="O513" s="1069"/>
      <c r="P513" s="1069"/>
      <c r="Q513" s="1069"/>
      <c r="R513" s="1069"/>
      <c r="S513" s="1069"/>
      <c r="T513" s="1069"/>
      <c r="U513" s="1069"/>
      <c r="V513" s="1069"/>
      <c r="W513" s="1069"/>
      <c r="X513" s="1069"/>
      <c r="Y513" s="1069"/>
      <c r="Z513" s="1069"/>
      <c r="AA513" s="1069"/>
      <c r="AB513" s="1111"/>
      <c r="AC513" s="1111"/>
      <c r="AD513" s="1111"/>
      <c r="AE513" s="1111"/>
      <c r="AF513" s="1069"/>
      <c r="AG513" s="1069"/>
      <c r="AH513" s="1069"/>
      <c r="AI513" s="1069"/>
      <c r="AJ513" s="1069"/>
      <c r="AK513" s="1069"/>
      <c r="AL513" s="1069"/>
      <c r="AM513" s="1069"/>
      <c r="AN513" s="1069"/>
      <c r="AO513" s="1069"/>
      <c r="AP513" s="1069"/>
      <c r="AQ513" s="1069"/>
      <c r="AR513" s="1069"/>
      <c r="AS513" s="1069"/>
      <c r="AT513" s="1069"/>
      <c r="AU513" s="1069"/>
      <c r="AV513" s="1069"/>
      <c r="AW513" s="1069"/>
      <c r="AX513" s="1070"/>
      <c r="AY513" s="1069"/>
      <c r="AZ513" s="1069"/>
      <c r="BA513" s="1069"/>
      <c r="BB513" s="1069"/>
      <c r="BC513" s="1069"/>
      <c r="BD513" s="1069"/>
      <c r="BE513" s="1069"/>
      <c r="BF513" s="1069"/>
      <c r="BG513" s="1069"/>
      <c r="BH513" s="1069"/>
      <c r="BI513" s="1069"/>
      <c r="BJ513" s="1069"/>
      <c r="BK513" s="1069"/>
      <c r="BL513" s="1069"/>
      <c r="BM513" s="1069"/>
      <c r="BN513" s="1069"/>
      <c r="BO513" s="1069"/>
      <c r="BP513" s="1069"/>
      <c r="BQ513" s="1069"/>
      <c r="BR513" s="1069"/>
      <c r="BS513" s="1111"/>
      <c r="BT513" s="1069"/>
      <c r="BU513" s="1069"/>
      <c r="BV513" s="1069"/>
      <c r="BW513" s="1069"/>
      <c r="BX513" s="1069"/>
      <c r="BY513" s="1069"/>
      <c r="BZ513" s="1069"/>
      <c r="CA513" s="1069"/>
      <c r="CB513" s="1069"/>
      <c r="CC513" s="1069"/>
      <c r="CD513" s="1069"/>
      <c r="CE513" s="1069"/>
      <c r="CF513" s="1069"/>
      <c r="CG513" s="1069"/>
      <c r="CH513" s="1069"/>
      <c r="CI513" s="1069"/>
      <c r="CJ513" s="1069"/>
      <c r="CK513" s="1069"/>
      <c r="CL513" s="1069"/>
      <c r="CM513" s="1111"/>
      <c r="CN513" s="1111"/>
    </row>
    <row r="514" spans="2:92" x14ac:dyDescent="0.2">
      <c r="B514" s="1068"/>
      <c r="I514" s="1069"/>
      <c r="J514" s="1069"/>
      <c r="K514" s="1069"/>
      <c r="L514" s="1069"/>
      <c r="M514" s="1069"/>
      <c r="N514" s="1069"/>
      <c r="O514" s="1069"/>
      <c r="P514" s="1069"/>
      <c r="Q514" s="1069"/>
      <c r="R514" s="1069"/>
      <c r="S514" s="1069"/>
      <c r="T514" s="1069"/>
      <c r="U514" s="1069"/>
      <c r="V514" s="1069"/>
      <c r="W514" s="1069"/>
      <c r="X514" s="1069"/>
      <c r="Y514" s="1069"/>
      <c r="Z514" s="1069"/>
      <c r="AA514" s="1069"/>
      <c r="AB514" s="1111"/>
      <c r="AC514" s="1111"/>
      <c r="AD514" s="1111"/>
      <c r="AE514" s="1111"/>
      <c r="AF514" s="1069"/>
      <c r="AG514" s="1069"/>
      <c r="AH514" s="1069"/>
      <c r="AI514" s="1069"/>
      <c r="AJ514" s="1069"/>
      <c r="AK514" s="1069"/>
      <c r="AL514" s="1069"/>
      <c r="AM514" s="1069"/>
      <c r="AN514" s="1069"/>
      <c r="AO514" s="1069"/>
      <c r="AP514" s="1069"/>
      <c r="AQ514" s="1069"/>
      <c r="AR514" s="1069"/>
      <c r="AS514" s="1069"/>
      <c r="AT514" s="1069"/>
      <c r="AU514" s="1069"/>
      <c r="AV514" s="1069"/>
      <c r="AW514" s="1069"/>
      <c r="AX514" s="1070"/>
      <c r="AY514" s="1069"/>
      <c r="AZ514" s="1069"/>
      <c r="BA514" s="1069"/>
      <c r="BB514" s="1069"/>
      <c r="BC514" s="1069"/>
      <c r="BD514" s="1069"/>
      <c r="BE514" s="1069"/>
      <c r="BF514" s="1069"/>
      <c r="BG514" s="1069"/>
      <c r="BH514" s="1069"/>
      <c r="BI514" s="1069"/>
      <c r="BJ514" s="1069"/>
      <c r="BK514" s="1069"/>
      <c r="BL514" s="1069"/>
      <c r="BM514" s="1069"/>
      <c r="BN514" s="1069"/>
      <c r="BO514" s="1069"/>
      <c r="BP514" s="1069"/>
      <c r="BQ514" s="1069"/>
      <c r="BR514" s="1069"/>
      <c r="BS514" s="1111"/>
      <c r="BT514" s="1069"/>
      <c r="BU514" s="1069"/>
      <c r="BV514" s="1069"/>
      <c r="BW514" s="1069"/>
      <c r="BX514" s="1069"/>
      <c r="BY514" s="1069"/>
      <c r="BZ514" s="1069"/>
      <c r="CA514" s="1069"/>
      <c r="CB514" s="1069"/>
      <c r="CC514" s="1069"/>
      <c r="CD514" s="1069"/>
      <c r="CE514" s="1069"/>
      <c r="CF514" s="1069"/>
      <c r="CG514" s="1069"/>
      <c r="CH514" s="1069"/>
      <c r="CI514" s="1069"/>
      <c r="CJ514" s="1069"/>
      <c r="CK514" s="1069"/>
      <c r="CL514" s="1069"/>
      <c r="CM514" s="1111"/>
      <c r="CN514" s="1111"/>
    </row>
    <row r="515" spans="2:92" x14ac:dyDescent="0.2">
      <c r="B515" s="1068"/>
      <c r="I515" s="1069"/>
      <c r="J515" s="1069"/>
      <c r="K515" s="1069"/>
      <c r="L515" s="1069"/>
      <c r="M515" s="1069"/>
      <c r="N515" s="1069"/>
      <c r="O515" s="1069"/>
      <c r="P515" s="1069"/>
      <c r="Q515" s="1069"/>
      <c r="R515" s="1069"/>
      <c r="S515" s="1069"/>
      <c r="T515" s="1069"/>
      <c r="U515" s="1069"/>
      <c r="V515" s="1069"/>
      <c r="W515" s="1069"/>
      <c r="X515" s="1069"/>
      <c r="Y515" s="1069"/>
      <c r="Z515" s="1069"/>
      <c r="AA515" s="1069"/>
      <c r="AB515" s="1111"/>
      <c r="AC515" s="1111"/>
      <c r="AD515" s="1111"/>
      <c r="AE515" s="1111"/>
      <c r="AF515" s="1069"/>
      <c r="AG515" s="1069"/>
      <c r="AH515" s="1069"/>
      <c r="AI515" s="1069"/>
      <c r="AJ515" s="1069"/>
      <c r="AK515" s="1069"/>
      <c r="AL515" s="1069"/>
      <c r="AM515" s="1069"/>
      <c r="AN515" s="1069"/>
      <c r="AO515" s="1069"/>
      <c r="AP515" s="1069"/>
      <c r="AQ515" s="1069"/>
      <c r="AR515" s="1069"/>
      <c r="AS515" s="1069"/>
      <c r="AT515" s="1069"/>
      <c r="AU515" s="1069"/>
      <c r="AV515" s="1069"/>
      <c r="AW515" s="1069"/>
      <c r="AX515" s="1070"/>
      <c r="AY515" s="1069"/>
      <c r="AZ515" s="1069"/>
      <c r="BA515" s="1069"/>
      <c r="BB515" s="1069"/>
      <c r="BC515" s="1069"/>
      <c r="BD515" s="1069"/>
      <c r="BE515" s="1069"/>
      <c r="BF515" s="1069"/>
      <c r="BG515" s="1069"/>
      <c r="BH515" s="1069"/>
      <c r="BI515" s="1069"/>
      <c r="BJ515" s="1069"/>
      <c r="BK515" s="1069"/>
      <c r="BL515" s="1069"/>
      <c r="BM515" s="1069"/>
      <c r="BN515" s="1069"/>
      <c r="BO515" s="1069"/>
      <c r="BP515" s="1069"/>
      <c r="BQ515" s="1069"/>
      <c r="BR515" s="1069"/>
      <c r="BS515" s="1111"/>
      <c r="BT515" s="1069"/>
      <c r="BU515" s="1069"/>
      <c r="BV515" s="1069"/>
      <c r="BW515" s="1069"/>
      <c r="BX515" s="1069"/>
      <c r="BY515" s="1069"/>
      <c r="BZ515" s="1069"/>
      <c r="CA515" s="1069"/>
      <c r="CB515" s="1069"/>
      <c r="CC515" s="1069"/>
      <c r="CD515" s="1069"/>
      <c r="CE515" s="1069"/>
      <c r="CF515" s="1069"/>
      <c r="CG515" s="1069"/>
      <c r="CH515" s="1069"/>
      <c r="CI515" s="1069"/>
      <c r="CJ515" s="1069"/>
      <c r="CK515" s="1069"/>
      <c r="CL515" s="1069"/>
      <c r="CM515" s="1111"/>
      <c r="CN515" s="1111"/>
    </row>
    <row r="516" spans="2:92" x14ac:dyDescent="0.2">
      <c r="B516" s="1068"/>
      <c r="I516" s="1069"/>
      <c r="J516" s="1069"/>
      <c r="K516" s="1069"/>
      <c r="L516" s="1069"/>
      <c r="M516" s="1069"/>
      <c r="N516" s="1069"/>
      <c r="O516" s="1069"/>
      <c r="P516" s="1069"/>
      <c r="Q516" s="1069"/>
      <c r="R516" s="1069"/>
      <c r="S516" s="1069"/>
      <c r="T516" s="1069"/>
      <c r="U516" s="1069"/>
      <c r="V516" s="1069"/>
      <c r="W516" s="1069"/>
      <c r="X516" s="1069"/>
      <c r="Y516" s="1069"/>
      <c r="Z516" s="1069"/>
      <c r="AA516" s="1069"/>
      <c r="AB516" s="1111"/>
      <c r="AC516" s="1111"/>
      <c r="AD516" s="1111"/>
      <c r="AE516" s="1111"/>
      <c r="AF516" s="1069"/>
      <c r="AG516" s="1069"/>
      <c r="AH516" s="1069"/>
      <c r="AI516" s="1069"/>
      <c r="AJ516" s="1069"/>
      <c r="AK516" s="1069"/>
      <c r="AL516" s="1069"/>
      <c r="AM516" s="1069"/>
      <c r="AN516" s="1069"/>
      <c r="AO516" s="1069"/>
      <c r="AP516" s="1069"/>
      <c r="AQ516" s="1069"/>
      <c r="AR516" s="1069"/>
      <c r="AS516" s="1069"/>
      <c r="AT516" s="1069"/>
      <c r="AU516" s="1069"/>
      <c r="AV516" s="1069"/>
      <c r="AW516" s="1069"/>
      <c r="AX516" s="1070"/>
      <c r="AY516" s="1069"/>
      <c r="AZ516" s="1069"/>
      <c r="BA516" s="1069"/>
      <c r="BB516" s="1069"/>
      <c r="BC516" s="1069"/>
      <c r="BD516" s="1069"/>
      <c r="BE516" s="1069"/>
      <c r="BF516" s="1069"/>
      <c r="BG516" s="1069"/>
      <c r="BH516" s="1069"/>
      <c r="BI516" s="1069"/>
      <c r="BJ516" s="1069"/>
      <c r="BK516" s="1069"/>
      <c r="BL516" s="1069"/>
      <c r="BM516" s="1069"/>
      <c r="BN516" s="1069"/>
      <c r="BO516" s="1069"/>
      <c r="BP516" s="1069"/>
      <c r="BQ516" s="1069"/>
      <c r="BR516" s="1069"/>
      <c r="BS516" s="1111"/>
      <c r="BT516" s="1069"/>
      <c r="BU516" s="1069"/>
      <c r="BV516" s="1069"/>
      <c r="BW516" s="1069"/>
      <c r="BX516" s="1069"/>
      <c r="BY516" s="1069"/>
      <c r="BZ516" s="1069"/>
      <c r="CA516" s="1069"/>
      <c r="CB516" s="1069"/>
      <c r="CC516" s="1069"/>
      <c r="CD516" s="1069"/>
      <c r="CE516" s="1069"/>
      <c r="CF516" s="1069"/>
      <c r="CG516" s="1069"/>
      <c r="CH516" s="1069"/>
      <c r="CI516" s="1069"/>
      <c r="CJ516" s="1069"/>
      <c r="CK516" s="1069"/>
      <c r="CL516" s="1069"/>
      <c r="CM516" s="1111"/>
      <c r="CN516" s="1111"/>
    </row>
    <row r="517" spans="2:92" x14ac:dyDescent="0.2">
      <c r="B517" s="1068"/>
      <c r="I517" s="1069"/>
      <c r="J517" s="1069"/>
      <c r="K517" s="1069"/>
      <c r="L517" s="1069"/>
      <c r="M517" s="1069"/>
      <c r="N517" s="1069"/>
      <c r="O517" s="1069"/>
      <c r="P517" s="1069"/>
      <c r="Q517" s="1069"/>
      <c r="R517" s="1069"/>
      <c r="S517" s="1069"/>
      <c r="T517" s="1069"/>
      <c r="U517" s="1069"/>
      <c r="V517" s="1069"/>
      <c r="W517" s="1069"/>
      <c r="X517" s="1069"/>
      <c r="Y517" s="1069"/>
      <c r="Z517" s="1069"/>
      <c r="AA517" s="1069"/>
      <c r="AB517" s="1111"/>
      <c r="AC517" s="1111"/>
      <c r="AD517" s="1111"/>
      <c r="AE517" s="1111"/>
      <c r="AF517" s="1069"/>
      <c r="AG517" s="1069"/>
      <c r="AH517" s="1069"/>
      <c r="AI517" s="1069"/>
      <c r="AJ517" s="1069"/>
      <c r="AK517" s="1069"/>
      <c r="AL517" s="1069"/>
      <c r="AM517" s="1069"/>
      <c r="AN517" s="1069"/>
      <c r="AO517" s="1069"/>
      <c r="AP517" s="1069"/>
      <c r="AQ517" s="1069"/>
      <c r="AR517" s="1069"/>
      <c r="AS517" s="1069"/>
      <c r="AT517" s="1069"/>
      <c r="AU517" s="1069"/>
      <c r="AV517" s="1069"/>
      <c r="AW517" s="1069"/>
      <c r="AX517" s="1070"/>
      <c r="AY517" s="1069"/>
      <c r="AZ517" s="1069"/>
      <c r="BA517" s="1069"/>
      <c r="BB517" s="1069"/>
      <c r="BC517" s="1069"/>
      <c r="BD517" s="1069"/>
      <c r="BE517" s="1069"/>
      <c r="BF517" s="1069"/>
      <c r="BG517" s="1069"/>
      <c r="BH517" s="1069"/>
      <c r="BI517" s="1069"/>
      <c r="BJ517" s="1069"/>
      <c r="BK517" s="1069"/>
      <c r="BL517" s="1069"/>
      <c r="BM517" s="1069"/>
      <c r="BN517" s="1069"/>
      <c r="BO517" s="1069"/>
      <c r="BP517" s="1069"/>
      <c r="BQ517" s="1069"/>
      <c r="BR517" s="1069"/>
      <c r="BS517" s="1111"/>
      <c r="BT517" s="1069"/>
      <c r="BU517" s="1069"/>
      <c r="BV517" s="1069"/>
      <c r="BW517" s="1069"/>
      <c r="BX517" s="1069"/>
      <c r="BY517" s="1069"/>
      <c r="BZ517" s="1069"/>
      <c r="CA517" s="1069"/>
      <c r="CB517" s="1069"/>
      <c r="CC517" s="1069"/>
      <c r="CD517" s="1069"/>
      <c r="CE517" s="1069"/>
      <c r="CF517" s="1069"/>
      <c r="CG517" s="1069"/>
      <c r="CH517" s="1069"/>
      <c r="CI517" s="1069"/>
      <c r="CJ517" s="1069"/>
      <c r="CK517" s="1069"/>
      <c r="CL517" s="1069"/>
      <c r="CM517" s="1111"/>
      <c r="CN517" s="1111"/>
    </row>
    <row r="518" spans="2:92" x14ac:dyDescent="0.2">
      <c r="B518" s="1068"/>
      <c r="I518" s="1069"/>
      <c r="J518" s="1069"/>
      <c r="K518" s="1069"/>
      <c r="L518" s="1069"/>
      <c r="M518" s="1069"/>
      <c r="N518" s="1069"/>
      <c r="O518" s="1069"/>
      <c r="P518" s="1069"/>
      <c r="Q518" s="1069"/>
      <c r="R518" s="1069"/>
      <c r="S518" s="1069"/>
      <c r="T518" s="1069"/>
      <c r="U518" s="1069"/>
      <c r="V518" s="1069"/>
      <c r="W518" s="1069"/>
      <c r="X518" s="1069"/>
      <c r="Y518" s="1069"/>
      <c r="Z518" s="1069"/>
      <c r="AA518" s="1069"/>
      <c r="AB518" s="1111"/>
      <c r="AC518" s="1111"/>
      <c r="AD518" s="1111"/>
      <c r="AE518" s="1111"/>
      <c r="AF518" s="1069"/>
      <c r="AG518" s="1069"/>
      <c r="AH518" s="1069"/>
      <c r="AI518" s="1069"/>
      <c r="AJ518" s="1069"/>
      <c r="AK518" s="1069"/>
      <c r="AL518" s="1069"/>
      <c r="AM518" s="1069"/>
      <c r="AN518" s="1069"/>
      <c r="AO518" s="1069"/>
      <c r="AP518" s="1069"/>
      <c r="AQ518" s="1069"/>
      <c r="AR518" s="1069"/>
      <c r="AS518" s="1069"/>
      <c r="AT518" s="1069"/>
      <c r="AU518" s="1069"/>
      <c r="AV518" s="1069"/>
      <c r="AW518" s="1069"/>
      <c r="AX518" s="1070"/>
      <c r="AY518" s="1069"/>
      <c r="AZ518" s="1069"/>
      <c r="BA518" s="1069"/>
      <c r="BB518" s="1069"/>
      <c r="BC518" s="1069"/>
      <c r="BD518" s="1069"/>
      <c r="BE518" s="1069"/>
      <c r="BF518" s="1069"/>
      <c r="BG518" s="1069"/>
      <c r="BH518" s="1069"/>
      <c r="BI518" s="1069"/>
      <c r="BJ518" s="1069"/>
      <c r="BK518" s="1069"/>
      <c r="BL518" s="1069"/>
      <c r="BM518" s="1069"/>
      <c r="BN518" s="1069"/>
      <c r="BO518" s="1069"/>
      <c r="BP518" s="1069"/>
      <c r="BQ518" s="1069"/>
      <c r="BR518" s="1069"/>
      <c r="BS518" s="1111"/>
      <c r="BT518" s="1069"/>
      <c r="BU518" s="1069"/>
      <c r="BV518" s="1069"/>
      <c r="BW518" s="1069"/>
      <c r="BX518" s="1069"/>
      <c r="BY518" s="1069"/>
      <c r="BZ518" s="1069"/>
      <c r="CA518" s="1069"/>
      <c r="CB518" s="1069"/>
      <c r="CC518" s="1069"/>
      <c r="CD518" s="1069"/>
      <c r="CE518" s="1069"/>
      <c r="CF518" s="1069"/>
      <c r="CG518" s="1069"/>
      <c r="CH518" s="1069"/>
      <c r="CI518" s="1069"/>
      <c r="CJ518" s="1069"/>
      <c r="CK518" s="1069"/>
      <c r="CL518" s="1069"/>
      <c r="CM518" s="1111"/>
      <c r="CN518" s="1111"/>
    </row>
    <row r="519" spans="2:92" x14ac:dyDescent="0.2">
      <c r="B519" s="1068"/>
      <c r="I519" s="1069"/>
      <c r="J519" s="1069"/>
      <c r="K519" s="1069"/>
      <c r="L519" s="1069"/>
      <c r="M519" s="1069"/>
      <c r="N519" s="1069"/>
      <c r="O519" s="1069"/>
      <c r="P519" s="1069"/>
      <c r="Q519" s="1069"/>
      <c r="R519" s="1069"/>
      <c r="S519" s="1069"/>
      <c r="T519" s="1069"/>
      <c r="U519" s="1069"/>
      <c r="V519" s="1069"/>
      <c r="W519" s="1069"/>
      <c r="X519" s="1069"/>
      <c r="Y519" s="1069"/>
      <c r="Z519" s="1069"/>
      <c r="AA519" s="1069"/>
      <c r="AB519" s="1111"/>
      <c r="AC519" s="1111"/>
      <c r="AD519" s="1111"/>
      <c r="AE519" s="1111"/>
      <c r="AF519" s="1069"/>
      <c r="AG519" s="1069"/>
      <c r="AH519" s="1069"/>
      <c r="AI519" s="1069"/>
      <c r="AJ519" s="1069"/>
      <c r="AK519" s="1069"/>
      <c r="AL519" s="1069"/>
      <c r="AM519" s="1069"/>
      <c r="AN519" s="1069"/>
      <c r="AO519" s="1069"/>
      <c r="AP519" s="1069"/>
      <c r="AQ519" s="1069"/>
      <c r="AR519" s="1069"/>
      <c r="AS519" s="1069"/>
      <c r="AT519" s="1069"/>
      <c r="AU519" s="1069"/>
      <c r="AV519" s="1069"/>
      <c r="AW519" s="1069"/>
      <c r="AX519" s="1070"/>
      <c r="AY519" s="1069"/>
      <c r="AZ519" s="1069"/>
      <c r="BA519" s="1069"/>
      <c r="BB519" s="1069"/>
      <c r="BC519" s="1069"/>
      <c r="BD519" s="1069"/>
      <c r="BE519" s="1069"/>
      <c r="BF519" s="1069"/>
      <c r="BG519" s="1069"/>
      <c r="BH519" s="1069"/>
      <c r="BI519" s="1069"/>
      <c r="BJ519" s="1069"/>
      <c r="BK519" s="1069"/>
      <c r="BL519" s="1069"/>
      <c r="BM519" s="1069"/>
      <c r="BN519" s="1069"/>
      <c r="BO519" s="1069"/>
      <c r="BP519" s="1069"/>
      <c r="BQ519" s="1069"/>
      <c r="BR519" s="1069"/>
      <c r="BS519" s="1111"/>
      <c r="BT519" s="1069"/>
      <c r="BU519" s="1069"/>
      <c r="BV519" s="1069"/>
      <c r="BW519" s="1069"/>
      <c r="BX519" s="1069"/>
      <c r="BY519" s="1069"/>
      <c r="BZ519" s="1069"/>
      <c r="CA519" s="1069"/>
      <c r="CB519" s="1069"/>
      <c r="CC519" s="1069"/>
      <c r="CD519" s="1069"/>
      <c r="CE519" s="1069"/>
      <c r="CF519" s="1069"/>
      <c r="CG519" s="1069"/>
      <c r="CH519" s="1069"/>
      <c r="CI519" s="1069"/>
      <c r="CJ519" s="1069"/>
      <c r="CK519" s="1069"/>
      <c r="CL519" s="1069"/>
      <c r="CM519" s="1111"/>
      <c r="CN519" s="1111"/>
    </row>
    <row r="520" spans="2:92" x14ac:dyDescent="0.2">
      <c r="B520" s="1068"/>
      <c r="I520" s="1069"/>
      <c r="J520" s="1069"/>
      <c r="K520" s="1069"/>
      <c r="L520" s="1069"/>
      <c r="M520" s="1069"/>
      <c r="N520" s="1069"/>
      <c r="O520" s="1069"/>
      <c r="P520" s="1069"/>
      <c r="Q520" s="1069"/>
      <c r="R520" s="1069"/>
      <c r="S520" s="1069"/>
      <c r="T520" s="1069"/>
      <c r="U520" s="1069"/>
      <c r="V520" s="1069"/>
      <c r="W520" s="1069"/>
      <c r="X520" s="1069"/>
      <c r="Y520" s="1069"/>
      <c r="Z520" s="1069"/>
      <c r="AA520" s="1069"/>
      <c r="AB520" s="1111"/>
      <c r="AC520" s="1111"/>
      <c r="AD520" s="1111"/>
      <c r="AE520" s="1111"/>
      <c r="AF520" s="1069"/>
      <c r="AG520" s="1069"/>
      <c r="AH520" s="1069"/>
      <c r="AI520" s="1069"/>
      <c r="AJ520" s="1069"/>
      <c r="AK520" s="1069"/>
      <c r="AL520" s="1069"/>
      <c r="AM520" s="1069"/>
      <c r="AN520" s="1069"/>
      <c r="AO520" s="1069"/>
      <c r="AP520" s="1069"/>
      <c r="AQ520" s="1069"/>
      <c r="AR520" s="1069"/>
      <c r="AS520" s="1069"/>
      <c r="AT520" s="1069"/>
      <c r="AU520" s="1069"/>
      <c r="AV520" s="1069"/>
      <c r="AW520" s="1069"/>
      <c r="AX520" s="1070"/>
      <c r="AY520" s="1069"/>
      <c r="AZ520" s="1069"/>
      <c r="BA520" s="1069"/>
      <c r="BB520" s="1069"/>
      <c r="BC520" s="1069"/>
      <c r="BD520" s="1069"/>
      <c r="BE520" s="1069"/>
      <c r="BF520" s="1069"/>
      <c r="BG520" s="1069"/>
      <c r="BH520" s="1069"/>
      <c r="BI520" s="1069"/>
      <c r="BJ520" s="1069"/>
      <c r="BK520" s="1069"/>
      <c r="BL520" s="1069"/>
      <c r="BM520" s="1069"/>
      <c r="BN520" s="1069"/>
      <c r="BO520" s="1069"/>
      <c r="BP520" s="1069"/>
      <c r="BQ520" s="1069"/>
      <c r="BR520" s="1069"/>
      <c r="BS520" s="1111"/>
      <c r="BT520" s="1069"/>
      <c r="BU520" s="1069"/>
      <c r="BV520" s="1069"/>
      <c r="BW520" s="1069"/>
      <c r="BX520" s="1069"/>
      <c r="BY520" s="1069"/>
      <c r="BZ520" s="1069"/>
      <c r="CA520" s="1069"/>
      <c r="CB520" s="1069"/>
      <c r="CC520" s="1069"/>
      <c r="CD520" s="1069"/>
      <c r="CE520" s="1069"/>
      <c r="CF520" s="1069"/>
      <c r="CG520" s="1069"/>
      <c r="CH520" s="1069"/>
      <c r="CI520" s="1069"/>
      <c r="CJ520" s="1069"/>
      <c r="CK520" s="1069"/>
      <c r="CL520" s="1069"/>
      <c r="CM520" s="1111"/>
      <c r="CN520" s="1111"/>
    </row>
    <row r="521" spans="2:92" x14ac:dyDescent="0.2">
      <c r="B521" s="1068"/>
      <c r="I521" s="1069"/>
      <c r="J521" s="1069"/>
      <c r="K521" s="1069"/>
      <c r="L521" s="1069"/>
      <c r="M521" s="1069"/>
      <c r="N521" s="1069"/>
      <c r="O521" s="1069"/>
      <c r="P521" s="1069"/>
      <c r="Q521" s="1069"/>
      <c r="R521" s="1069"/>
      <c r="S521" s="1069"/>
      <c r="T521" s="1069"/>
      <c r="U521" s="1069"/>
      <c r="V521" s="1069"/>
      <c r="W521" s="1069"/>
      <c r="X521" s="1069"/>
      <c r="Y521" s="1069"/>
      <c r="Z521" s="1069"/>
      <c r="AA521" s="1069"/>
      <c r="AB521" s="1111"/>
      <c r="AC521" s="1111"/>
      <c r="AD521" s="1111"/>
      <c r="AE521" s="1111"/>
      <c r="AF521" s="1069"/>
      <c r="AG521" s="1069"/>
      <c r="AH521" s="1069"/>
      <c r="AI521" s="1069"/>
      <c r="AJ521" s="1069"/>
      <c r="AK521" s="1069"/>
      <c r="AL521" s="1069"/>
      <c r="AM521" s="1069"/>
      <c r="AN521" s="1069"/>
      <c r="AO521" s="1069"/>
      <c r="AP521" s="1069"/>
      <c r="AQ521" s="1069"/>
      <c r="AR521" s="1069"/>
      <c r="AS521" s="1069"/>
      <c r="AT521" s="1069"/>
      <c r="AU521" s="1069"/>
      <c r="AV521" s="1069"/>
      <c r="AW521" s="1069"/>
      <c r="AX521" s="1070"/>
      <c r="AY521" s="1069"/>
      <c r="AZ521" s="1069"/>
      <c r="BA521" s="1069"/>
      <c r="BB521" s="1069"/>
      <c r="BC521" s="1069"/>
      <c r="BD521" s="1069"/>
      <c r="BE521" s="1069"/>
      <c r="BF521" s="1069"/>
      <c r="BG521" s="1069"/>
      <c r="BH521" s="1069"/>
      <c r="BI521" s="1069"/>
      <c r="BJ521" s="1069"/>
      <c r="BK521" s="1069"/>
      <c r="BL521" s="1069"/>
      <c r="BM521" s="1069"/>
      <c r="BN521" s="1069"/>
      <c r="BO521" s="1069"/>
      <c r="BP521" s="1069"/>
      <c r="BQ521" s="1069"/>
      <c r="BR521" s="1069"/>
      <c r="BS521" s="1111"/>
      <c r="BT521" s="1069"/>
      <c r="BU521" s="1069"/>
      <c r="BV521" s="1069"/>
      <c r="BW521" s="1069"/>
      <c r="BX521" s="1069"/>
      <c r="BY521" s="1069"/>
      <c r="BZ521" s="1069"/>
      <c r="CA521" s="1069"/>
      <c r="CB521" s="1069"/>
      <c r="CC521" s="1069"/>
      <c r="CD521" s="1069"/>
      <c r="CE521" s="1069"/>
      <c r="CF521" s="1069"/>
      <c r="CG521" s="1069"/>
      <c r="CH521" s="1069"/>
      <c r="CI521" s="1069"/>
      <c r="CJ521" s="1069"/>
      <c r="CK521" s="1069"/>
      <c r="CL521" s="1069"/>
      <c r="CM521" s="1111"/>
      <c r="CN521" s="1111"/>
    </row>
    <row r="522" spans="2:92" x14ac:dyDescent="0.2">
      <c r="B522" s="1068"/>
      <c r="I522" s="1069"/>
      <c r="J522" s="1069"/>
      <c r="K522" s="1069"/>
      <c r="L522" s="1069"/>
      <c r="M522" s="1069"/>
      <c r="N522" s="1069"/>
      <c r="O522" s="1069"/>
      <c r="P522" s="1069"/>
      <c r="Q522" s="1069"/>
      <c r="R522" s="1069"/>
      <c r="S522" s="1069"/>
      <c r="T522" s="1069"/>
      <c r="U522" s="1069"/>
      <c r="V522" s="1069"/>
      <c r="W522" s="1069"/>
      <c r="X522" s="1069"/>
      <c r="Y522" s="1069"/>
      <c r="Z522" s="1069"/>
      <c r="AA522" s="1069"/>
      <c r="AB522" s="1111"/>
      <c r="AC522" s="1111"/>
      <c r="AD522" s="1111"/>
      <c r="AE522" s="1111"/>
      <c r="AF522" s="1069"/>
      <c r="AG522" s="1069"/>
      <c r="AH522" s="1069"/>
      <c r="AI522" s="1069"/>
      <c r="AJ522" s="1069"/>
      <c r="AK522" s="1069"/>
      <c r="AL522" s="1069"/>
      <c r="AM522" s="1069"/>
      <c r="AN522" s="1069"/>
      <c r="AO522" s="1069"/>
      <c r="AP522" s="1069"/>
      <c r="AQ522" s="1069"/>
      <c r="AR522" s="1069"/>
      <c r="AS522" s="1069"/>
      <c r="AT522" s="1069"/>
      <c r="AU522" s="1069"/>
      <c r="AV522" s="1069"/>
      <c r="AW522" s="1069"/>
      <c r="AX522" s="1070"/>
      <c r="AY522" s="1069"/>
      <c r="AZ522" s="1069"/>
      <c r="BA522" s="1069"/>
      <c r="BB522" s="1069"/>
      <c r="BC522" s="1069"/>
      <c r="BD522" s="1069"/>
      <c r="BE522" s="1069"/>
      <c r="BF522" s="1069"/>
      <c r="BG522" s="1069"/>
      <c r="BH522" s="1069"/>
      <c r="BI522" s="1069"/>
      <c r="BJ522" s="1069"/>
      <c r="BK522" s="1069"/>
      <c r="BL522" s="1069"/>
      <c r="BM522" s="1069"/>
      <c r="BN522" s="1069"/>
      <c r="BO522" s="1069"/>
      <c r="BP522" s="1069"/>
      <c r="BQ522" s="1069"/>
      <c r="BR522" s="1069"/>
      <c r="BS522" s="1111"/>
      <c r="BT522" s="1069"/>
      <c r="BU522" s="1069"/>
      <c r="BV522" s="1069"/>
      <c r="BW522" s="1069"/>
      <c r="BX522" s="1069"/>
      <c r="BY522" s="1069"/>
      <c r="BZ522" s="1069"/>
      <c r="CA522" s="1069"/>
      <c r="CB522" s="1069"/>
      <c r="CC522" s="1069"/>
      <c r="CD522" s="1069"/>
      <c r="CE522" s="1069"/>
      <c r="CF522" s="1069"/>
      <c r="CG522" s="1069"/>
      <c r="CH522" s="1069"/>
      <c r="CI522" s="1069"/>
      <c r="CJ522" s="1069"/>
      <c r="CK522" s="1069"/>
      <c r="CL522" s="1069"/>
      <c r="CM522" s="1111"/>
      <c r="CN522" s="1111"/>
    </row>
    <row r="523" spans="2:92" x14ac:dyDescent="0.2">
      <c r="B523" s="1068"/>
      <c r="I523" s="1069"/>
      <c r="J523" s="1069"/>
      <c r="K523" s="1069"/>
      <c r="L523" s="1069"/>
      <c r="M523" s="1069"/>
      <c r="N523" s="1069"/>
      <c r="O523" s="1069"/>
      <c r="P523" s="1069"/>
      <c r="Q523" s="1069"/>
      <c r="R523" s="1069"/>
      <c r="S523" s="1069"/>
      <c r="T523" s="1069"/>
      <c r="U523" s="1069"/>
      <c r="V523" s="1069"/>
      <c r="W523" s="1069"/>
      <c r="X523" s="1069"/>
      <c r="Y523" s="1069"/>
      <c r="Z523" s="1069"/>
      <c r="AA523" s="1069"/>
      <c r="AB523" s="1111"/>
      <c r="AC523" s="1111"/>
      <c r="AD523" s="1111"/>
      <c r="AE523" s="1111"/>
      <c r="AF523" s="1069"/>
      <c r="AG523" s="1069"/>
      <c r="AH523" s="1069"/>
      <c r="AI523" s="1069"/>
      <c r="AJ523" s="1069"/>
      <c r="AK523" s="1069"/>
      <c r="AL523" s="1069"/>
      <c r="AM523" s="1069"/>
      <c r="AN523" s="1069"/>
      <c r="AO523" s="1069"/>
      <c r="AP523" s="1069"/>
      <c r="AQ523" s="1069"/>
      <c r="AR523" s="1069"/>
      <c r="AS523" s="1069"/>
      <c r="AT523" s="1069"/>
      <c r="AU523" s="1069"/>
      <c r="AV523" s="1069"/>
      <c r="AW523" s="1069"/>
      <c r="AX523" s="1070"/>
      <c r="AY523" s="1069"/>
      <c r="AZ523" s="1069"/>
      <c r="BA523" s="1069"/>
      <c r="BB523" s="1069"/>
      <c r="BC523" s="1069"/>
      <c r="BD523" s="1069"/>
      <c r="BE523" s="1069"/>
      <c r="BF523" s="1069"/>
      <c r="BG523" s="1069"/>
      <c r="BH523" s="1069"/>
      <c r="BI523" s="1069"/>
      <c r="BJ523" s="1069"/>
      <c r="BK523" s="1069"/>
      <c r="BL523" s="1069"/>
      <c r="BM523" s="1069"/>
      <c r="BN523" s="1069"/>
      <c r="BO523" s="1069"/>
      <c r="BP523" s="1069"/>
      <c r="BQ523" s="1069"/>
      <c r="BR523" s="1069"/>
      <c r="BS523" s="1111"/>
      <c r="BT523" s="1069"/>
      <c r="BU523" s="1069"/>
      <c r="BV523" s="1069"/>
      <c r="BW523" s="1069"/>
      <c r="BX523" s="1069"/>
      <c r="BY523" s="1069"/>
      <c r="BZ523" s="1069"/>
      <c r="CA523" s="1069"/>
      <c r="CB523" s="1069"/>
      <c r="CC523" s="1069"/>
      <c r="CD523" s="1069"/>
      <c r="CE523" s="1069"/>
      <c r="CF523" s="1069"/>
      <c r="CG523" s="1069"/>
      <c r="CH523" s="1069"/>
      <c r="CI523" s="1069"/>
      <c r="CJ523" s="1069"/>
      <c r="CK523" s="1069"/>
      <c r="CL523" s="1069"/>
      <c r="CM523" s="1111"/>
      <c r="CN523" s="1111"/>
    </row>
    <row r="524" spans="2:92" x14ac:dyDescent="0.2">
      <c r="B524" s="1068"/>
      <c r="I524" s="1069"/>
      <c r="J524" s="1069"/>
      <c r="K524" s="1069"/>
      <c r="L524" s="1069"/>
      <c r="M524" s="1069"/>
      <c r="N524" s="1069"/>
      <c r="O524" s="1069"/>
      <c r="P524" s="1069"/>
      <c r="Q524" s="1069"/>
      <c r="R524" s="1069"/>
      <c r="S524" s="1069"/>
      <c r="T524" s="1069"/>
      <c r="U524" s="1069"/>
      <c r="V524" s="1069"/>
      <c r="W524" s="1069"/>
      <c r="X524" s="1069"/>
      <c r="Y524" s="1069"/>
      <c r="Z524" s="1069"/>
      <c r="AA524" s="1069"/>
      <c r="AB524" s="1111"/>
      <c r="AC524" s="1111"/>
      <c r="AD524" s="1111"/>
      <c r="AE524" s="1111"/>
      <c r="AF524" s="1069"/>
      <c r="AG524" s="1069"/>
      <c r="AH524" s="1069"/>
      <c r="AI524" s="1069"/>
      <c r="AJ524" s="1069"/>
      <c r="AK524" s="1069"/>
      <c r="AL524" s="1069"/>
      <c r="AM524" s="1069"/>
      <c r="AN524" s="1069"/>
      <c r="AO524" s="1069"/>
      <c r="AP524" s="1069"/>
      <c r="AQ524" s="1069"/>
      <c r="AR524" s="1069"/>
      <c r="AS524" s="1069"/>
      <c r="AT524" s="1069"/>
      <c r="AU524" s="1069"/>
      <c r="AV524" s="1069"/>
      <c r="AW524" s="1069"/>
      <c r="AX524" s="1070"/>
      <c r="AY524" s="1069"/>
      <c r="AZ524" s="1069"/>
      <c r="BA524" s="1069"/>
      <c r="BB524" s="1069"/>
      <c r="BC524" s="1069"/>
      <c r="BD524" s="1069"/>
      <c r="BE524" s="1069"/>
      <c r="BF524" s="1069"/>
      <c r="BG524" s="1069"/>
      <c r="BH524" s="1069"/>
      <c r="BI524" s="1069"/>
      <c r="BJ524" s="1069"/>
      <c r="BK524" s="1069"/>
      <c r="BL524" s="1069"/>
      <c r="BM524" s="1069"/>
      <c r="BN524" s="1069"/>
      <c r="BO524" s="1069"/>
      <c r="BP524" s="1069"/>
      <c r="BQ524" s="1069"/>
      <c r="BR524" s="1069"/>
      <c r="BS524" s="1111"/>
      <c r="BT524" s="1069"/>
      <c r="BU524" s="1069"/>
      <c r="BV524" s="1069"/>
      <c r="BW524" s="1069"/>
      <c r="BX524" s="1069"/>
      <c r="BY524" s="1069"/>
      <c r="BZ524" s="1069"/>
      <c r="CA524" s="1069"/>
      <c r="CB524" s="1069"/>
      <c r="CC524" s="1069"/>
      <c r="CD524" s="1069"/>
      <c r="CE524" s="1069"/>
      <c r="CF524" s="1069"/>
      <c r="CG524" s="1069"/>
      <c r="CH524" s="1069"/>
      <c r="CI524" s="1069"/>
      <c r="CJ524" s="1069"/>
      <c r="CK524" s="1069"/>
      <c r="CL524" s="1069"/>
      <c r="CM524" s="1111"/>
      <c r="CN524" s="1111"/>
    </row>
    <row r="525" spans="2:92" x14ac:dyDescent="0.2">
      <c r="B525" s="1068"/>
      <c r="I525" s="1069"/>
      <c r="J525" s="1069"/>
      <c r="K525" s="1069"/>
      <c r="L525" s="1069"/>
      <c r="M525" s="1069"/>
      <c r="N525" s="1069"/>
      <c r="O525" s="1069"/>
      <c r="P525" s="1069"/>
      <c r="Q525" s="1069"/>
      <c r="R525" s="1069"/>
      <c r="S525" s="1069"/>
      <c r="T525" s="1069"/>
      <c r="U525" s="1069"/>
      <c r="V525" s="1069"/>
      <c r="W525" s="1069"/>
      <c r="X525" s="1069"/>
      <c r="Y525" s="1069"/>
      <c r="Z525" s="1069"/>
      <c r="AA525" s="1069"/>
      <c r="AB525" s="1111"/>
      <c r="AC525" s="1111"/>
      <c r="AD525" s="1111"/>
      <c r="AE525" s="1111"/>
      <c r="AF525" s="1069"/>
      <c r="AG525" s="1069"/>
      <c r="AH525" s="1069"/>
      <c r="AI525" s="1069"/>
      <c r="AJ525" s="1069"/>
      <c r="AK525" s="1069"/>
      <c r="AL525" s="1069"/>
      <c r="AM525" s="1069"/>
      <c r="AN525" s="1069"/>
      <c r="AO525" s="1069"/>
      <c r="AP525" s="1069"/>
      <c r="AQ525" s="1069"/>
      <c r="AR525" s="1069"/>
      <c r="AS525" s="1069"/>
      <c r="AT525" s="1069"/>
      <c r="AU525" s="1069"/>
      <c r="AV525" s="1069"/>
      <c r="AW525" s="1069"/>
      <c r="AX525" s="1070"/>
      <c r="AY525" s="1069"/>
      <c r="AZ525" s="1069"/>
      <c r="BA525" s="1069"/>
      <c r="BB525" s="1069"/>
      <c r="BC525" s="1069"/>
      <c r="BD525" s="1069"/>
      <c r="BE525" s="1069"/>
      <c r="BF525" s="1069"/>
      <c r="BG525" s="1069"/>
      <c r="BH525" s="1069"/>
      <c r="BI525" s="1069"/>
      <c r="BJ525" s="1069"/>
      <c r="BK525" s="1069"/>
      <c r="BL525" s="1069"/>
      <c r="BM525" s="1069"/>
      <c r="BN525" s="1069"/>
      <c r="BO525" s="1069"/>
      <c r="BP525" s="1069"/>
      <c r="BQ525" s="1069"/>
      <c r="BR525" s="1069"/>
      <c r="BS525" s="1111"/>
      <c r="BT525" s="1069"/>
      <c r="BU525" s="1069"/>
      <c r="BV525" s="1069"/>
      <c r="BW525" s="1069"/>
      <c r="BX525" s="1069"/>
      <c r="BY525" s="1069"/>
      <c r="BZ525" s="1069"/>
      <c r="CA525" s="1069"/>
      <c r="CB525" s="1069"/>
      <c r="CC525" s="1069"/>
      <c r="CD525" s="1069"/>
      <c r="CE525" s="1069"/>
      <c r="CF525" s="1069"/>
      <c r="CG525" s="1069"/>
      <c r="CH525" s="1069"/>
      <c r="CI525" s="1069"/>
      <c r="CJ525" s="1069"/>
      <c r="CK525" s="1069"/>
      <c r="CL525" s="1069"/>
      <c r="CM525" s="1111"/>
      <c r="CN525" s="1111"/>
    </row>
    <row r="526" spans="2:92" x14ac:dyDescent="0.2">
      <c r="B526" s="1068"/>
      <c r="I526" s="1069"/>
      <c r="J526" s="1069"/>
      <c r="K526" s="1069"/>
      <c r="L526" s="1069"/>
      <c r="M526" s="1069"/>
      <c r="N526" s="1069"/>
      <c r="O526" s="1069"/>
      <c r="P526" s="1069"/>
      <c r="Q526" s="1069"/>
      <c r="R526" s="1069"/>
      <c r="S526" s="1069"/>
      <c r="T526" s="1069"/>
      <c r="U526" s="1069"/>
      <c r="V526" s="1069"/>
      <c r="W526" s="1069"/>
      <c r="X526" s="1069"/>
      <c r="Y526" s="1069"/>
      <c r="Z526" s="1069"/>
      <c r="AA526" s="1069"/>
      <c r="AB526" s="1111"/>
      <c r="AC526" s="1111"/>
      <c r="AD526" s="1111"/>
      <c r="AE526" s="1111"/>
      <c r="AF526" s="1069"/>
      <c r="AG526" s="1069"/>
      <c r="AH526" s="1069"/>
      <c r="AI526" s="1069"/>
      <c r="AJ526" s="1069"/>
      <c r="AK526" s="1069"/>
      <c r="AL526" s="1069"/>
      <c r="AM526" s="1069"/>
      <c r="AN526" s="1069"/>
      <c r="AO526" s="1069"/>
      <c r="AP526" s="1069"/>
      <c r="AQ526" s="1069"/>
      <c r="AR526" s="1069"/>
      <c r="AS526" s="1069"/>
      <c r="AT526" s="1069"/>
      <c r="AU526" s="1069"/>
      <c r="AV526" s="1069"/>
      <c r="AW526" s="1069"/>
      <c r="AX526" s="1070"/>
      <c r="AY526" s="1069"/>
      <c r="AZ526" s="1069"/>
      <c r="BA526" s="1069"/>
      <c r="BB526" s="1069"/>
      <c r="BC526" s="1069"/>
      <c r="BD526" s="1069"/>
      <c r="BE526" s="1069"/>
      <c r="BF526" s="1069"/>
      <c r="BG526" s="1069"/>
      <c r="BH526" s="1069"/>
      <c r="BI526" s="1069"/>
      <c r="BJ526" s="1069"/>
      <c r="BK526" s="1069"/>
      <c r="BL526" s="1069"/>
      <c r="BM526" s="1069"/>
      <c r="BN526" s="1069"/>
      <c r="BO526" s="1069"/>
      <c r="BP526" s="1069"/>
      <c r="BQ526" s="1069"/>
      <c r="BR526" s="1069"/>
      <c r="BS526" s="1111"/>
      <c r="BT526" s="1069"/>
      <c r="BU526" s="1069"/>
      <c r="BV526" s="1069"/>
      <c r="BW526" s="1069"/>
      <c r="BX526" s="1069"/>
      <c r="BY526" s="1069"/>
      <c r="BZ526" s="1069"/>
      <c r="CA526" s="1069"/>
      <c r="CB526" s="1069"/>
      <c r="CC526" s="1069"/>
      <c r="CD526" s="1069"/>
      <c r="CE526" s="1069"/>
      <c r="CF526" s="1069"/>
      <c r="CG526" s="1069"/>
      <c r="CH526" s="1069"/>
      <c r="CI526" s="1069"/>
      <c r="CJ526" s="1069"/>
      <c r="CK526" s="1069"/>
      <c r="CL526" s="1069"/>
      <c r="CM526" s="1111"/>
      <c r="CN526" s="1111"/>
    </row>
    <row r="527" spans="2:92" x14ac:dyDescent="0.2">
      <c r="B527" s="1068"/>
      <c r="I527" s="1069"/>
      <c r="J527" s="1069"/>
      <c r="K527" s="1069"/>
      <c r="L527" s="1069"/>
      <c r="M527" s="1069"/>
      <c r="N527" s="1069"/>
      <c r="O527" s="1069"/>
      <c r="P527" s="1069"/>
      <c r="Q527" s="1069"/>
      <c r="R527" s="1069"/>
      <c r="S527" s="1069"/>
      <c r="T527" s="1069"/>
      <c r="U527" s="1069"/>
      <c r="V527" s="1069"/>
      <c r="W527" s="1069"/>
      <c r="X527" s="1069"/>
      <c r="Y527" s="1069"/>
      <c r="Z527" s="1069"/>
      <c r="AA527" s="1069"/>
      <c r="AB527" s="1111"/>
      <c r="AC527" s="1111"/>
      <c r="AD527" s="1111"/>
      <c r="AE527" s="1111"/>
      <c r="AF527" s="1069"/>
      <c r="AG527" s="1069"/>
      <c r="AH527" s="1069"/>
      <c r="AI527" s="1069"/>
      <c r="AJ527" s="1069"/>
      <c r="AK527" s="1069"/>
      <c r="AL527" s="1069"/>
      <c r="AM527" s="1069"/>
      <c r="AN527" s="1069"/>
      <c r="AO527" s="1069"/>
      <c r="AP527" s="1069"/>
      <c r="AQ527" s="1069"/>
      <c r="AR527" s="1069"/>
      <c r="AS527" s="1069"/>
      <c r="AT527" s="1069"/>
      <c r="AU527" s="1069"/>
      <c r="AV527" s="1069"/>
      <c r="AW527" s="1069"/>
      <c r="AX527" s="1070"/>
      <c r="AY527" s="1069"/>
      <c r="AZ527" s="1069"/>
      <c r="BA527" s="1069"/>
      <c r="BB527" s="1069"/>
      <c r="BC527" s="1069"/>
      <c r="BD527" s="1069"/>
      <c r="BE527" s="1069"/>
      <c r="BF527" s="1069"/>
      <c r="BG527" s="1069"/>
      <c r="BH527" s="1069"/>
      <c r="BI527" s="1069"/>
      <c r="BJ527" s="1069"/>
      <c r="BK527" s="1069"/>
      <c r="BL527" s="1069"/>
      <c r="BM527" s="1069"/>
      <c r="BN527" s="1069"/>
      <c r="BO527" s="1069"/>
      <c r="BP527" s="1069"/>
      <c r="BQ527" s="1069"/>
      <c r="BR527" s="1069"/>
      <c r="BS527" s="1111"/>
      <c r="BT527" s="1069"/>
      <c r="BU527" s="1069"/>
      <c r="BV527" s="1069"/>
      <c r="BW527" s="1069"/>
      <c r="BX527" s="1069"/>
      <c r="BY527" s="1069"/>
      <c r="BZ527" s="1069"/>
      <c r="CA527" s="1069"/>
      <c r="CB527" s="1069"/>
      <c r="CC527" s="1069"/>
      <c r="CD527" s="1069"/>
      <c r="CE527" s="1069"/>
      <c r="CF527" s="1069"/>
      <c r="CG527" s="1069"/>
      <c r="CH527" s="1069"/>
      <c r="CI527" s="1069"/>
      <c r="CJ527" s="1069"/>
      <c r="CK527" s="1069"/>
      <c r="CL527" s="1069"/>
      <c r="CM527" s="1111"/>
      <c r="CN527" s="1111"/>
    </row>
    <row r="528" spans="2:92" x14ac:dyDescent="0.2">
      <c r="B528" s="1068"/>
      <c r="I528" s="1069"/>
      <c r="J528" s="1069"/>
      <c r="K528" s="1069"/>
      <c r="L528" s="1069"/>
      <c r="M528" s="1069"/>
      <c r="N528" s="1069"/>
      <c r="O528" s="1069"/>
      <c r="P528" s="1069"/>
      <c r="Q528" s="1069"/>
      <c r="R528" s="1069"/>
      <c r="S528" s="1069"/>
      <c r="T528" s="1069"/>
      <c r="U528" s="1069"/>
      <c r="V528" s="1069"/>
      <c r="W528" s="1069"/>
      <c r="X528" s="1069"/>
      <c r="Y528" s="1069"/>
      <c r="Z528" s="1069"/>
      <c r="AA528" s="1069"/>
      <c r="AB528" s="1111"/>
      <c r="AC528" s="1111"/>
      <c r="AD528" s="1111"/>
      <c r="AE528" s="1111"/>
      <c r="AF528" s="1069"/>
      <c r="AG528" s="1069"/>
      <c r="AH528" s="1069"/>
      <c r="AI528" s="1069"/>
      <c r="AJ528" s="1069"/>
      <c r="AK528" s="1069"/>
      <c r="AL528" s="1069"/>
      <c r="AM528" s="1069"/>
      <c r="AN528" s="1069"/>
      <c r="AO528" s="1069"/>
      <c r="AP528" s="1069"/>
      <c r="AQ528" s="1069"/>
      <c r="AR528" s="1069"/>
      <c r="AS528" s="1069"/>
      <c r="AT528" s="1069"/>
      <c r="AU528" s="1069"/>
      <c r="AV528" s="1069"/>
      <c r="AW528" s="1069"/>
      <c r="AX528" s="1070"/>
      <c r="AY528" s="1069"/>
      <c r="AZ528" s="1069"/>
      <c r="BA528" s="1069"/>
      <c r="BB528" s="1069"/>
      <c r="BC528" s="1069"/>
      <c r="BD528" s="1069"/>
      <c r="BE528" s="1069"/>
      <c r="BF528" s="1069"/>
      <c r="BG528" s="1069"/>
      <c r="BH528" s="1069"/>
      <c r="BI528" s="1069"/>
      <c r="BJ528" s="1069"/>
      <c r="BK528" s="1069"/>
      <c r="BL528" s="1069"/>
      <c r="BM528" s="1069"/>
      <c r="BN528" s="1069"/>
      <c r="BO528" s="1069"/>
      <c r="BP528" s="1069"/>
      <c r="BQ528" s="1069"/>
      <c r="BR528" s="1069"/>
      <c r="BS528" s="1111"/>
      <c r="BT528" s="1069"/>
      <c r="BU528" s="1069"/>
      <c r="BV528" s="1069"/>
      <c r="BW528" s="1069"/>
      <c r="BX528" s="1069"/>
      <c r="BY528" s="1069"/>
      <c r="BZ528" s="1069"/>
      <c r="CA528" s="1069"/>
      <c r="CB528" s="1069"/>
      <c r="CC528" s="1069"/>
      <c r="CD528" s="1069"/>
      <c r="CE528" s="1069"/>
      <c r="CF528" s="1069"/>
      <c r="CG528" s="1069"/>
      <c r="CH528" s="1069"/>
      <c r="CI528" s="1069"/>
      <c r="CJ528" s="1069"/>
      <c r="CK528" s="1069"/>
      <c r="CL528" s="1069"/>
      <c r="CM528" s="1111"/>
      <c r="CN528" s="1111"/>
    </row>
    <row r="529" spans="2:92" x14ac:dyDescent="0.2">
      <c r="B529" s="1068"/>
      <c r="I529" s="1069"/>
      <c r="J529" s="1069"/>
      <c r="K529" s="1069"/>
      <c r="L529" s="1069"/>
      <c r="M529" s="1069"/>
      <c r="N529" s="1069"/>
      <c r="O529" s="1069"/>
      <c r="P529" s="1069"/>
      <c r="Q529" s="1069"/>
      <c r="R529" s="1069"/>
      <c r="S529" s="1069"/>
      <c r="T529" s="1069"/>
      <c r="U529" s="1069"/>
      <c r="V529" s="1069"/>
      <c r="W529" s="1069"/>
      <c r="X529" s="1069"/>
      <c r="Y529" s="1069"/>
      <c r="Z529" s="1069"/>
      <c r="AA529" s="1069"/>
      <c r="AB529" s="1111"/>
      <c r="AC529" s="1111"/>
      <c r="AD529" s="1111"/>
      <c r="AE529" s="1111"/>
      <c r="AF529" s="1069"/>
      <c r="AG529" s="1069"/>
      <c r="AH529" s="1069"/>
      <c r="AI529" s="1069"/>
      <c r="AJ529" s="1069"/>
      <c r="AK529" s="1069"/>
      <c r="AL529" s="1069"/>
      <c r="AM529" s="1069"/>
      <c r="AN529" s="1069"/>
      <c r="AO529" s="1069"/>
      <c r="AP529" s="1069"/>
      <c r="AQ529" s="1069"/>
      <c r="AR529" s="1069"/>
      <c r="AS529" s="1069"/>
      <c r="AT529" s="1069"/>
      <c r="AU529" s="1069"/>
      <c r="AV529" s="1069"/>
      <c r="AW529" s="1069"/>
      <c r="AX529" s="1070"/>
      <c r="AY529" s="1069"/>
      <c r="AZ529" s="1069"/>
      <c r="BA529" s="1069"/>
      <c r="BB529" s="1069"/>
      <c r="BC529" s="1069"/>
      <c r="BD529" s="1069"/>
      <c r="BE529" s="1069"/>
      <c r="BF529" s="1069"/>
      <c r="BG529" s="1069"/>
      <c r="BH529" s="1069"/>
      <c r="BI529" s="1069"/>
      <c r="BJ529" s="1069"/>
      <c r="BK529" s="1069"/>
      <c r="BL529" s="1069"/>
      <c r="BM529" s="1069"/>
      <c r="BN529" s="1069"/>
      <c r="BO529" s="1069"/>
      <c r="BP529" s="1069"/>
      <c r="BQ529" s="1069"/>
      <c r="BR529" s="1069"/>
      <c r="BS529" s="1111"/>
      <c r="BT529" s="1069"/>
      <c r="BU529" s="1069"/>
      <c r="BV529" s="1069"/>
      <c r="BW529" s="1069"/>
      <c r="BX529" s="1069"/>
      <c r="BY529" s="1069"/>
      <c r="BZ529" s="1069"/>
      <c r="CA529" s="1069"/>
      <c r="CB529" s="1069"/>
      <c r="CC529" s="1069"/>
      <c r="CD529" s="1069"/>
      <c r="CE529" s="1069"/>
      <c r="CF529" s="1069"/>
      <c r="CG529" s="1069"/>
      <c r="CH529" s="1069"/>
      <c r="CI529" s="1069"/>
      <c r="CJ529" s="1069"/>
      <c r="CK529" s="1069"/>
      <c r="CL529" s="1069"/>
      <c r="CM529" s="1111"/>
      <c r="CN529" s="1111"/>
    </row>
    <row r="530" spans="2:92" x14ac:dyDescent="0.2">
      <c r="B530" s="1068"/>
      <c r="I530" s="1069"/>
      <c r="J530" s="1069"/>
      <c r="K530" s="1069"/>
      <c r="L530" s="1069"/>
      <c r="M530" s="1069"/>
      <c r="N530" s="1069"/>
      <c r="O530" s="1069"/>
      <c r="P530" s="1069"/>
      <c r="Q530" s="1069"/>
      <c r="R530" s="1069"/>
      <c r="S530" s="1069"/>
      <c r="T530" s="1069"/>
      <c r="U530" s="1069"/>
      <c r="V530" s="1069"/>
      <c r="W530" s="1069"/>
      <c r="X530" s="1069"/>
      <c r="Y530" s="1069"/>
      <c r="Z530" s="1069"/>
      <c r="AA530" s="1069"/>
      <c r="AB530" s="1111"/>
      <c r="AC530" s="1111"/>
      <c r="AD530" s="1111"/>
      <c r="AE530" s="1111"/>
      <c r="AF530" s="1069"/>
      <c r="AG530" s="1069"/>
      <c r="AH530" s="1069"/>
      <c r="AI530" s="1069"/>
      <c r="AJ530" s="1069"/>
      <c r="AK530" s="1069"/>
      <c r="AL530" s="1069"/>
      <c r="AM530" s="1069"/>
      <c r="AN530" s="1069"/>
      <c r="AO530" s="1069"/>
      <c r="AP530" s="1069"/>
      <c r="AQ530" s="1069"/>
      <c r="AR530" s="1069"/>
      <c r="AS530" s="1069"/>
      <c r="AT530" s="1069"/>
      <c r="AU530" s="1069"/>
      <c r="AV530" s="1069"/>
      <c r="AW530" s="1069"/>
      <c r="AX530" s="1070"/>
      <c r="AY530" s="1069"/>
      <c r="AZ530" s="1069"/>
      <c r="BA530" s="1069"/>
      <c r="BB530" s="1069"/>
      <c r="BC530" s="1069"/>
      <c r="BD530" s="1069"/>
      <c r="BE530" s="1069"/>
      <c r="BF530" s="1069"/>
      <c r="BG530" s="1069"/>
      <c r="BH530" s="1069"/>
      <c r="BI530" s="1069"/>
      <c r="BJ530" s="1069"/>
      <c r="BK530" s="1069"/>
      <c r="BL530" s="1069"/>
      <c r="BM530" s="1069"/>
      <c r="BN530" s="1069"/>
      <c r="BO530" s="1069"/>
      <c r="BP530" s="1069"/>
      <c r="BQ530" s="1069"/>
      <c r="BR530" s="1069"/>
      <c r="BS530" s="1111"/>
      <c r="BT530" s="1069"/>
      <c r="BU530" s="1069"/>
      <c r="BV530" s="1069"/>
      <c r="BW530" s="1069"/>
      <c r="BX530" s="1069"/>
      <c r="BY530" s="1069"/>
      <c r="BZ530" s="1069"/>
      <c r="CA530" s="1069"/>
      <c r="CB530" s="1069"/>
      <c r="CC530" s="1069"/>
      <c r="CD530" s="1069"/>
      <c r="CE530" s="1069"/>
      <c r="CF530" s="1069"/>
      <c r="CG530" s="1069"/>
      <c r="CH530" s="1069"/>
      <c r="CI530" s="1069"/>
      <c r="CJ530" s="1069"/>
      <c r="CK530" s="1069"/>
      <c r="CL530" s="1069"/>
      <c r="CM530" s="1111"/>
      <c r="CN530" s="1111"/>
    </row>
    <row r="531" spans="2:92" x14ac:dyDescent="0.2">
      <c r="B531" s="1068"/>
      <c r="I531" s="1069"/>
      <c r="J531" s="1069"/>
      <c r="K531" s="1069"/>
      <c r="L531" s="1069"/>
      <c r="M531" s="1069"/>
      <c r="N531" s="1069"/>
      <c r="O531" s="1069"/>
      <c r="P531" s="1069"/>
      <c r="Q531" s="1069"/>
      <c r="R531" s="1069"/>
      <c r="S531" s="1069"/>
      <c r="T531" s="1069"/>
      <c r="U531" s="1069"/>
      <c r="V531" s="1069"/>
      <c r="W531" s="1069"/>
      <c r="X531" s="1069"/>
      <c r="Y531" s="1069"/>
      <c r="Z531" s="1069"/>
      <c r="AA531" s="1069"/>
      <c r="AB531" s="1111"/>
      <c r="AC531" s="1111"/>
      <c r="AD531" s="1111"/>
      <c r="AE531" s="1111"/>
      <c r="AF531" s="1069"/>
      <c r="AG531" s="1069"/>
      <c r="AH531" s="1069"/>
      <c r="AI531" s="1069"/>
      <c r="AJ531" s="1069"/>
      <c r="AK531" s="1069"/>
      <c r="AL531" s="1069"/>
      <c r="AM531" s="1069"/>
      <c r="AN531" s="1069"/>
      <c r="AO531" s="1069"/>
      <c r="AP531" s="1069"/>
      <c r="AQ531" s="1069"/>
      <c r="AR531" s="1069"/>
      <c r="AS531" s="1069"/>
      <c r="AT531" s="1069"/>
      <c r="AU531" s="1069"/>
      <c r="AV531" s="1069"/>
      <c r="AW531" s="1069"/>
      <c r="AX531" s="1070"/>
      <c r="AY531" s="1069"/>
      <c r="AZ531" s="1069"/>
      <c r="BA531" s="1069"/>
      <c r="BB531" s="1069"/>
      <c r="BC531" s="1069"/>
      <c r="BD531" s="1069"/>
      <c r="BE531" s="1069"/>
      <c r="BF531" s="1069"/>
      <c r="BG531" s="1069"/>
      <c r="BH531" s="1069"/>
      <c r="BI531" s="1069"/>
      <c r="BJ531" s="1069"/>
      <c r="BK531" s="1069"/>
      <c r="BL531" s="1069"/>
      <c r="BM531" s="1069"/>
      <c r="BN531" s="1069"/>
      <c r="BO531" s="1069"/>
      <c r="BP531" s="1069"/>
      <c r="BQ531" s="1069"/>
      <c r="BR531" s="1069"/>
      <c r="BS531" s="1111"/>
      <c r="BT531" s="1069"/>
      <c r="BU531" s="1069"/>
      <c r="BV531" s="1069"/>
      <c r="BW531" s="1069"/>
      <c r="BX531" s="1069"/>
      <c r="BY531" s="1069"/>
      <c r="BZ531" s="1069"/>
      <c r="CA531" s="1069"/>
      <c r="CB531" s="1069"/>
      <c r="CC531" s="1069"/>
      <c r="CD531" s="1069"/>
      <c r="CE531" s="1069"/>
      <c r="CF531" s="1069"/>
      <c r="CG531" s="1069"/>
      <c r="CH531" s="1069"/>
      <c r="CI531" s="1069"/>
      <c r="CJ531" s="1069"/>
      <c r="CK531" s="1069"/>
      <c r="CL531" s="1069"/>
      <c r="CM531" s="1111"/>
      <c r="CN531" s="1111"/>
    </row>
    <row r="532" spans="2:92" x14ac:dyDescent="0.2">
      <c r="B532" s="1068"/>
      <c r="I532" s="1069"/>
      <c r="J532" s="1069"/>
      <c r="K532" s="1069"/>
      <c r="L532" s="1069"/>
      <c r="M532" s="1069"/>
      <c r="N532" s="1069"/>
      <c r="O532" s="1069"/>
      <c r="P532" s="1069"/>
      <c r="Q532" s="1069"/>
      <c r="R532" s="1069"/>
      <c r="S532" s="1069"/>
      <c r="T532" s="1069"/>
      <c r="U532" s="1069"/>
      <c r="V532" s="1069"/>
      <c r="W532" s="1069"/>
      <c r="X532" s="1069"/>
      <c r="Y532" s="1069"/>
      <c r="Z532" s="1069"/>
      <c r="AA532" s="1069"/>
      <c r="AB532" s="1111"/>
      <c r="AC532" s="1111"/>
      <c r="AD532" s="1111"/>
      <c r="AE532" s="1111"/>
      <c r="AF532" s="1069"/>
      <c r="AG532" s="1069"/>
      <c r="AH532" s="1069"/>
      <c r="AI532" s="1069"/>
      <c r="AJ532" s="1069"/>
      <c r="AK532" s="1069"/>
      <c r="AL532" s="1069"/>
      <c r="AM532" s="1069"/>
      <c r="AN532" s="1069"/>
      <c r="AO532" s="1069"/>
      <c r="AP532" s="1069"/>
      <c r="AQ532" s="1069"/>
      <c r="AR532" s="1069"/>
      <c r="AS532" s="1069"/>
      <c r="AT532" s="1069"/>
      <c r="AU532" s="1069"/>
      <c r="AV532" s="1069"/>
      <c r="AW532" s="1069"/>
      <c r="AX532" s="1070"/>
      <c r="AY532" s="1069"/>
      <c r="AZ532" s="1069"/>
      <c r="BA532" s="1069"/>
      <c r="BB532" s="1069"/>
      <c r="BC532" s="1069"/>
      <c r="BD532" s="1069"/>
      <c r="BE532" s="1069"/>
      <c r="BF532" s="1069"/>
      <c r="BG532" s="1069"/>
      <c r="BH532" s="1069"/>
      <c r="BI532" s="1069"/>
      <c r="BJ532" s="1069"/>
      <c r="BK532" s="1069"/>
      <c r="BL532" s="1069"/>
      <c r="BM532" s="1069"/>
      <c r="BN532" s="1069"/>
      <c r="BO532" s="1069"/>
      <c r="BP532" s="1069"/>
      <c r="BQ532" s="1069"/>
      <c r="BR532" s="1069"/>
      <c r="BS532" s="1111"/>
      <c r="BT532" s="1069"/>
      <c r="BU532" s="1069"/>
      <c r="BV532" s="1069"/>
      <c r="BW532" s="1069"/>
      <c r="BX532" s="1069"/>
      <c r="BY532" s="1069"/>
      <c r="BZ532" s="1069"/>
      <c r="CA532" s="1069"/>
      <c r="CB532" s="1069"/>
      <c r="CC532" s="1069"/>
      <c r="CD532" s="1069"/>
      <c r="CE532" s="1069"/>
      <c r="CF532" s="1069"/>
      <c r="CG532" s="1069"/>
      <c r="CH532" s="1069"/>
      <c r="CI532" s="1069"/>
      <c r="CJ532" s="1069"/>
      <c r="CK532" s="1069"/>
      <c r="CL532" s="1069"/>
      <c r="CM532" s="1111"/>
      <c r="CN532" s="1111"/>
    </row>
    <row r="533" spans="2:92" x14ac:dyDescent="0.2">
      <c r="B533" s="1068"/>
      <c r="I533" s="1069"/>
      <c r="J533" s="1069"/>
      <c r="K533" s="1069"/>
      <c r="L533" s="1069"/>
      <c r="M533" s="1069"/>
      <c r="N533" s="1069"/>
      <c r="O533" s="1069"/>
      <c r="P533" s="1069"/>
      <c r="Q533" s="1069"/>
      <c r="R533" s="1069"/>
      <c r="S533" s="1069"/>
      <c r="T533" s="1069"/>
      <c r="U533" s="1069"/>
      <c r="V533" s="1069"/>
      <c r="W533" s="1069"/>
      <c r="X533" s="1069"/>
      <c r="Y533" s="1069"/>
      <c r="Z533" s="1069"/>
      <c r="AA533" s="1069"/>
      <c r="AB533" s="1111"/>
      <c r="AC533" s="1111"/>
      <c r="AD533" s="1111"/>
      <c r="AE533" s="1111"/>
      <c r="AF533" s="1069"/>
      <c r="AG533" s="1069"/>
      <c r="AH533" s="1069"/>
      <c r="AI533" s="1069"/>
      <c r="AJ533" s="1069"/>
      <c r="AK533" s="1069"/>
      <c r="AL533" s="1069"/>
      <c r="AM533" s="1069"/>
      <c r="AN533" s="1069"/>
      <c r="AO533" s="1069"/>
      <c r="AP533" s="1069"/>
      <c r="AQ533" s="1069"/>
      <c r="AR533" s="1069"/>
      <c r="AS533" s="1069"/>
      <c r="AT533" s="1069"/>
      <c r="AU533" s="1069"/>
      <c r="AV533" s="1069"/>
      <c r="AW533" s="1069"/>
      <c r="AX533" s="1070"/>
      <c r="AY533" s="1069"/>
      <c r="AZ533" s="1069"/>
      <c r="BA533" s="1069"/>
      <c r="BB533" s="1069"/>
      <c r="BC533" s="1069"/>
      <c r="BD533" s="1069"/>
      <c r="BE533" s="1069"/>
      <c r="BF533" s="1069"/>
      <c r="BG533" s="1069"/>
      <c r="BH533" s="1069"/>
      <c r="BI533" s="1069"/>
      <c r="BJ533" s="1069"/>
      <c r="BK533" s="1069"/>
      <c r="BL533" s="1069"/>
      <c r="BM533" s="1069"/>
      <c r="BN533" s="1069"/>
      <c r="BO533" s="1069"/>
      <c r="BP533" s="1069"/>
      <c r="BQ533" s="1069"/>
      <c r="BR533" s="1069"/>
      <c r="BS533" s="1111"/>
      <c r="BT533" s="1069"/>
      <c r="BU533" s="1069"/>
      <c r="BV533" s="1069"/>
      <c r="BW533" s="1069"/>
      <c r="BX533" s="1069"/>
      <c r="BY533" s="1069"/>
      <c r="BZ533" s="1069"/>
      <c r="CA533" s="1069"/>
      <c r="CB533" s="1069"/>
      <c r="CC533" s="1069"/>
      <c r="CD533" s="1069"/>
      <c r="CE533" s="1069"/>
      <c r="CF533" s="1069"/>
      <c r="CG533" s="1069"/>
      <c r="CH533" s="1069"/>
      <c r="CI533" s="1069"/>
      <c r="CJ533" s="1069"/>
      <c r="CK533" s="1069"/>
      <c r="CL533" s="1069"/>
      <c r="CM533" s="1111"/>
      <c r="CN533" s="1111"/>
    </row>
    <row r="534" spans="2:92" x14ac:dyDescent="0.2">
      <c r="B534" s="1068"/>
      <c r="I534" s="1069"/>
      <c r="J534" s="1069"/>
      <c r="K534" s="1069"/>
      <c r="L534" s="1069"/>
      <c r="M534" s="1069"/>
      <c r="N534" s="1069"/>
      <c r="O534" s="1069"/>
      <c r="P534" s="1069"/>
      <c r="Q534" s="1069"/>
      <c r="R534" s="1069"/>
      <c r="S534" s="1069"/>
      <c r="T534" s="1069"/>
      <c r="U534" s="1069"/>
      <c r="V534" s="1069"/>
      <c r="W534" s="1069"/>
      <c r="X534" s="1069"/>
      <c r="Y534" s="1069"/>
      <c r="Z534" s="1069"/>
      <c r="AA534" s="1069"/>
      <c r="AB534" s="1111"/>
      <c r="AC534" s="1111"/>
      <c r="AD534" s="1111"/>
      <c r="AE534" s="1111"/>
      <c r="AF534" s="1069"/>
      <c r="AG534" s="1069"/>
      <c r="AH534" s="1069"/>
      <c r="AI534" s="1069"/>
      <c r="AJ534" s="1069"/>
      <c r="AK534" s="1069"/>
      <c r="AL534" s="1069"/>
      <c r="AM534" s="1069"/>
      <c r="AN534" s="1069"/>
      <c r="AO534" s="1069"/>
      <c r="AP534" s="1069"/>
      <c r="AQ534" s="1069"/>
      <c r="AR534" s="1069"/>
      <c r="AS534" s="1069"/>
      <c r="AT534" s="1069"/>
      <c r="AU534" s="1069"/>
      <c r="AV534" s="1069"/>
      <c r="AW534" s="1069"/>
      <c r="AX534" s="1070"/>
      <c r="AY534" s="1069"/>
      <c r="AZ534" s="1069"/>
      <c r="BA534" s="1069"/>
      <c r="BB534" s="1069"/>
      <c r="BC534" s="1069"/>
      <c r="BD534" s="1069"/>
      <c r="BE534" s="1069"/>
      <c r="BF534" s="1069"/>
      <c r="BG534" s="1069"/>
      <c r="BH534" s="1069"/>
      <c r="BI534" s="1069"/>
      <c r="BJ534" s="1069"/>
      <c r="BK534" s="1069"/>
      <c r="BL534" s="1069"/>
      <c r="BM534" s="1069"/>
      <c r="BN534" s="1069"/>
      <c r="BO534" s="1069"/>
      <c r="BP534" s="1069"/>
      <c r="BQ534" s="1069"/>
      <c r="BR534" s="1069"/>
      <c r="BS534" s="1111"/>
      <c r="BT534" s="1069"/>
      <c r="BU534" s="1069"/>
      <c r="BV534" s="1069"/>
      <c r="BW534" s="1069"/>
      <c r="BX534" s="1069"/>
      <c r="BY534" s="1069"/>
      <c r="BZ534" s="1069"/>
      <c r="CA534" s="1069"/>
      <c r="CB534" s="1069"/>
      <c r="CC534" s="1069"/>
      <c r="CD534" s="1069"/>
      <c r="CE534" s="1069"/>
      <c r="CF534" s="1069"/>
      <c r="CG534" s="1069"/>
      <c r="CH534" s="1069"/>
      <c r="CI534" s="1069"/>
      <c r="CJ534" s="1069"/>
      <c r="CK534" s="1069"/>
      <c r="CL534" s="1069"/>
      <c r="CM534" s="1111"/>
      <c r="CN534" s="1111"/>
    </row>
    <row r="535" spans="2:92" x14ac:dyDescent="0.2">
      <c r="B535" s="1068"/>
      <c r="I535" s="1069"/>
      <c r="J535" s="1069"/>
      <c r="K535" s="1069"/>
      <c r="L535" s="1069"/>
      <c r="M535" s="1069"/>
      <c r="N535" s="1069"/>
      <c r="O535" s="1069"/>
      <c r="P535" s="1069"/>
      <c r="Q535" s="1069"/>
      <c r="R535" s="1069"/>
      <c r="S535" s="1069"/>
      <c r="T535" s="1069"/>
      <c r="U535" s="1069"/>
      <c r="V535" s="1069"/>
      <c r="W535" s="1069"/>
      <c r="X535" s="1069"/>
      <c r="Y535" s="1069"/>
      <c r="Z535" s="1069"/>
      <c r="AA535" s="1069"/>
      <c r="AB535" s="1111"/>
      <c r="AC535" s="1111"/>
      <c r="AD535" s="1111"/>
      <c r="AE535" s="1111"/>
      <c r="AF535" s="1069"/>
      <c r="AG535" s="1069"/>
      <c r="AH535" s="1069"/>
      <c r="AI535" s="1069"/>
      <c r="AJ535" s="1069"/>
      <c r="AK535" s="1069"/>
      <c r="AL535" s="1069"/>
      <c r="AM535" s="1069"/>
      <c r="AN535" s="1069"/>
      <c r="AO535" s="1069"/>
      <c r="AP535" s="1069"/>
      <c r="AQ535" s="1069"/>
      <c r="AR535" s="1069"/>
      <c r="AS535" s="1069"/>
      <c r="AT535" s="1069"/>
      <c r="AU535" s="1069"/>
      <c r="AV535" s="1069"/>
      <c r="AW535" s="1069"/>
      <c r="AX535" s="1070"/>
      <c r="AY535" s="1069"/>
      <c r="AZ535" s="1069"/>
      <c r="BA535" s="1069"/>
      <c r="BB535" s="1069"/>
      <c r="BC535" s="1069"/>
      <c r="BD535" s="1069"/>
      <c r="BE535" s="1069"/>
      <c r="BF535" s="1069"/>
      <c r="BG535" s="1069"/>
      <c r="BH535" s="1069"/>
      <c r="BI535" s="1069"/>
      <c r="BJ535" s="1069"/>
      <c r="BK535" s="1069"/>
      <c r="BL535" s="1069"/>
      <c r="BM535" s="1069"/>
      <c r="BN535" s="1069"/>
      <c r="BO535" s="1069"/>
      <c r="BP535" s="1069"/>
      <c r="BQ535" s="1069"/>
      <c r="BR535" s="1069"/>
      <c r="BS535" s="1111"/>
      <c r="BT535" s="1069"/>
      <c r="BU535" s="1069"/>
      <c r="BV535" s="1069"/>
      <c r="BW535" s="1069"/>
      <c r="BX535" s="1069"/>
      <c r="BY535" s="1069"/>
      <c r="BZ535" s="1069"/>
      <c r="CA535" s="1069"/>
      <c r="CB535" s="1069"/>
      <c r="CC535" s="1069"/>
      <c r="CD535" s="1069"/>
      <c r="CE535" s="1069"/>
      <c r="CF535" s="1069"/>
      <c r="CG535" s="1069"/>
      <c r="CH535" s="1069"/>
      <c r="CI535" s="1069"/>
      <c r="CJ535" s="1069"/>
      <c r="CK535" s="1069"/>
      <c r="CL535" s="1069"/>
      <c r="CM535" s="1111"/>
      <c r="CN535" s="1111"/>
    </row>
    <row r="536" spans="2:92" x14ac:dyDescent="0.2">
      <c r="B536" s="1068"/>
      <c r="I536" s="1069"/>
      <c r="J536" s="1069"/>
      <c r="K536" s="1069"/>
      <c r="L536" s="1069"/>
      <c r="M536" s="1069"/>
      <c r="N536" s="1069"/>
      <c r="O536" s="1069"/>
      <c r="P536" s="1069"/>
      <c r="Q536" s="1069"/>
      <c r="R536" s="1069"/>
      <c r="S536" s="1069"/>
      <c r="T536" s="1069"/>
      <c r="U536" s="1069"/>
      <c r="V536" s="1069"/>
      <c r="W536" s="1069"/>
      <c r="X536" s="1069"/>
      <c r="Y536" s="1069"/>
      <c r="Z536" s="1069"/>
      <c r="AA536" s="1069"/>
      <c r="AB536" s="1111"/>
      <c r="AC536" s="1111"/>
      <c r="AD536" s="1111"/>
      <c r="AE536" s="1111"/>
      <c r="AF536" s="1069"/>
      <c r="AG536" s="1069"/>
      <c r="AH536" s="1069"/>
      <c r="AI536" s="1069"/>
      <c r="AJ536" s="1069"/>
      <c r="AK536" s="1069"/>
      <c r="AL536" s="1069"/>
      <c r="AM536" s="1069"/>
      <c r="AN536" s="1069"/>
      <c r="AO536" s="1069"/>
      <c r="AP536" s="1069"/>
      <c r="AQ536" s="1069"/>
      <c r="AR536" s="1069"/>
      <c r="AS536" s="1069"/>
      <c r="AT536" s="1069"/>
      <c r="AU536" s="1069"/>
      <c r="AV536" s="1069"/>
      <c r="AW536" s="1069"/>
      <c r="AX536" s="1070"/>
      <c r="AY536" s="1069"/>
      <c r="AZ536" s="1069"/>
      <c r="BA536" s="1069"/>
      <c r="BB536" s="1069"/>
      <c r="BC536" s="1069"/>
      <c r="BD536" s="1069"/>
      <c r="BE536" s="1069"/>
      <c r="BF536" s="1069"/>
      <c r="BG536" s="1069"/>
      <c r="BH536" s="1069"/>
      <c r="BI536" s="1069"/>
      <c r="BJ536" s="1069"/>
      <c r="BK536" s="1069"/>
      <c r="BL536" s="1069"/>
      <c r="BM536" s="1069"/>
      <c r="BN536" s="1069"/>
      <c r="BO536" s="1069"/>
      <c r="BP536" s="1069"/>
      <c r="BQ536" s="1069"/>
      <c r="BR536" s="1069"/>
      <c r="BS536" s="1111"/>
      <c r="BT536" s="1069"/>
      <c r="BU536" s="1069"/>
      <c r="BV536" s="1069"/>
      <c r="BW536" s="1069"/>
      <c r="BX536" s="1069"/>
      <c r="BY536" s="1069"/>
      <c r="BZ536" s="1069"/>
      <c r="CA536" s="1069"/>
      <c r="CB536" s="1069"/>
      <c r="CC536" s="1069"/>
      <c r="CD536" s="1069"/>
      <c r="CE536" s="1069"/>
      <c r="CF536" s="1069"/>
      <c r="CG536" s="1069"/>
      <c r="CH536" s="1069"/>
      <c r="CI536" s="1069"/>
      <c r="CJ536" s="1069"/>
      <c r="CK536" s="1069"/>
      <c r="CL536" s="1069"/>
      <c r="CM536" s="1111"/>
      <c r="CN536" s="1111"/>
    </row>
    <row r="537" spans="2:92" x14ac:dyDescent="0.2">
      <c r="B537" s="1068"/>
      <c r="I537" s="1069"/>
      <c r="J537" s="1069"/>
      <c r="K537" s="1069"/>
      <c r="L537" s="1069"/>
      <c r="M537" s="1069"/>
      <c r="N537" s="1069"/>
      <c r="O537" s="1069"/>
      <c r="P537" s="1069"/>
      <c r="Q537" s="1069"/>
      <c r="R537" s="1069"/>
      <c r="S537" s="1069"/>
      <c r="T537" s="1069"/>
      <c r="U537" s="1069"/>
      <c r="V537" s="1069"/>
      <c r="W537" s="1069"/>
      <c r="X537" s="1069"/>
      <c r="Y537" s="1069"/>
      <c r="Z537" s="1069"/>
      <c r="AA537" s="1069"/>
      <c r="AB537" s="1111"/>
      <c r="AC537" s="1111"/>
      <c r="AD537" s="1111"/>
      <c r="AE537" s="1111"/>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70"/>
      <c r="AY537" s="1069"/>
      <c r="AZ537" s="1069"/>
      <c r="BA537" s="1069"/>
      <c r="BB537" s="1069"/>
      <c r="BC537" s="1069"/>
      <c r="BD537" s="1069"/>
      <c r="BE537" s="1069"/>
      <c r="BF537" s="1069"/>
      <c r="BG537" s="1069"/>
      <c r="BH537" s="1069"/>
      <c r="BI537" s="1069"/>
      <c r="BJ537" s="1069"/>
      <c r="BK537" s="1069"/>
      <c r="BL537" s="1069"/>
      <c r="BM537" s="1069"/>
      <c r="BN537" s="1069"/>
      <c r="BO537" s="1069"/>
      <c r="BP537" s="1069"/>
      <c r="BQ537" s="1069"/>
      <c r="BR537" s="1069"/>
      <c r="BS537" s="1111"/>
      <c r="BT537" s="1069"/>
      <c r="BU537" s="1069"/>
      <c r="BV537" s="1069"/>
      <c r="BW537" s="1069"/>
      <c r="BX537" s="1069"/>
      <c r="BY537" s="1069"/>
      <c r="BZ537" s="1069"/>
      <c r="CA537" s="1069"/>
      <c r="CB537" s="1069"/>
      <c r="CC537" s="1069"/>
      <c r="CD537" s="1069"/>
      <c r="CE537" s="1069"/>
      <c r="CF537" s="1069"/>
      <c r="CG537" s="1069"/>
      <c r="CH537" s="1069"/>
      <c r="CI537" s="1069"/>
      <c r="CJ537" s="1069"/>
      <c r="CK537" s="1069"/>
      <c r="CL537" s="1069"/>
      <c r="CM537" s="1111"/>
      <c r="CN537" s="1111"/>
    </row>
    <row r="538" spans="2:92" x14ac:dyDescent="0.2">
      <c r="B538" s="1068"/>
      <c r="I538" s="1069"/>
      <c r="J538" s="1069"/>
      <c r="K538" s="1069"/>
      <c r="L538" s="1069"/>
      <c r="M538" s="1069"/>
      <c r="N538" s="1069"/>
      <c r="O538" s="1069"/>
      <c r="P538" s="1069"/>
      <c r="Q538" s="1069"/>
      <c r="R538" s="1069"/>
      <c r="S538" s="1069"/>
      <c r="T538" s="1069"/>
      <c r="U538" s="1069"/>
      <c r="V538" s="1069"/>
      <c r="W538" s="1069"/>
      <c r="X538" s="1069"/>
      <c r="Y538" s="1069"/>
      <c r="Z538" s="1069"/>
      <c r="AA538" s="1069"/>
      <c r="AB538" s="1111"/>
      <c r="AC538" s="1111"/>
      <c r="AD538" s="1111"/>
      <c r="AE538" s="1111"/>
      <c r="AF538" s="1069"/>
      <c r="AG538" s="1069"/>
      <c r="AH538" s="1069"/>
      <c r="AI538" s="1069"/>
      <c r="AJ538" s="1069"/>
      <c r="AK538" s="1069"/>
      <c r="AL538" s="1069"/>
      <c r="AM538" s="1069"/>
      <c r="AN538" s="1069"/>
      <c r="AO538" s="1069"/>
      <c r="AP538" s="1069"/>
      <c r="AQ538" s="1069"/>
      <c r="AR538" s="1069"/>
      <c r="AS538" s="1069"/>
      <c r="AT538" s="1069"/>
      <c r="AU538" s="1069"/>
      <c r="AV538" s="1069"/>
      <c r="AW538" s="1069"/>
      <c r="AX538" s="1070"/>
      <c r="AY538" s="1069"/>
      <c r="AZ538" s="1069"/>
      <c r="BA538" s="1069"/>
      <c r="BB538" s="1069"/>
      <c r="BC538" s="1069"/>
      <c r="BD538" s="1069"/>
      <c r="BE538" s="1069"/>
      <c r="BF538" s="1069"/>
      <c r="BG538" s="1069"/>
      <c r="BH538" s="1069"/>
      <c r="BI538" s="1069"/>
      <c r="BJ538" s="1069"/>
      <c r="BK538" s="1069"/>
      <c r="BL538" s="1069"/>
      <c r="BM538" s="1069"/>
      <c r="BN538" s="1069"/>
      <c r="BO538" s="1069"/>
      <c r="BP538" s="1069"/>
      <c r="BQ538" s="1069"/>
      <c r="BR538" s="1069"/>
      <c r="BS538" s="1111"/>
      <c r="BT538" s="1069"/>
      <c r="BU538" s="1069"/>
      <c r="BV538" s="1069"/>
      <c r="BW538" s="1069"/>
      <c r="BX538" s="1069"/>
      <c r="BY538" s="1069"/>
      <c r="BZ538" s="1069"/>
      <c r="CA538" s="1069"/>
      <c r="CB538" s="1069"/>
      <c r="CC538" s="1069"/>
      <c r="CD538" s="1069"/>
      <c r="CE538" s="1069"/>
      <c r="CF538" s="1069"/>
      <c r="CG538" s="1069"/>
      <c r="CH538" s="1069"/>
      <c r="CI538" s="1069"/>
      <c r="CJ538" s="1069"/>
      <c r="CK538" s="1069"/>
      <c r="CL538" s="1069"/>
      <c r="CM538" s="1111"/>
      <c r="CN538" s="1111"/>
    </row>
    <row r="539" spans="2:92" x14ac:dyDescent="0.2">
      <c r="B539" s="1068"/>
      <c r="I539" s="1069"/>
      <c r="J539" s="1069"/>
      <c r="K539" s="1069"/>
      <c r="L539" s="1069"/>
      <c r="M539" s="1069"/>
      <c r="N539" s="1069"/>
      <c r="O539" s="1069"/>
      <c r="P539" s="1069"/>
      <c r="Q539" s="1069"/>
      <c r="R539" s="1069"/>
      <c r="S539" s="1069"/>
      <c r="T539" s="1069"/>
      <c r="U539" s="1069"/>
      <c r="V539" s="1069"/>
      <c r="W539" s="1069"/>
      <c r="X539" s="1069"/>
      <c r="Y539" s="1069"/>
      <c r="Z539" s="1069"/>
      <c r="AA539" s="1069"/>
      <c r="AB539" s="1111"/>
      <c r="AC539" s="1111"/>
      <c r="AD539" s="1111"/>
      <c r="AE539" s="1111"/>
      <c r="AF539" s="1069"/>
      <c r="AG539" s="1069"/>
      <c r="AH539" s="1069"/>
      <c r="AI539" s="1069"/>
      <c r="AJ539" s="1069"/>
      <c r="AK539" s="1069"/>
      <c r="AL539" s="1069"/>
      <c r="AM539" s="1069"/>
      <c r="AN539" s="1069"/>
      <c r="AO539" s="1069"/>
      <c r="AP539" s="1069"/>
      <c r="AQ539" s="1069"/>
      <c r="AR539" s="1069"/>
      <c r="AS539" s="1069"/>
      <c r="AT539" s="1069"/>
      <c r="AU539" s="1069"/>
      <c r="AV539" s="1069"/>
      <c r="AW539" s="1069"/>
      <c r="AX539" s="1070"/>
      <c r="AY539" s="1069"/>
      <c r="AZ539" s="1069"/>
      <c r="BA539" s="1069"/>
      <c r="BB539" s="1069"/>
      <c r="BC539" s="1069"/>
      <c r="BD539" s="1069"/>
      <c r="BE539" s="1069"/>
      <c r="BF539" s="1069"/>
      <c r="BG539" s="1069"/>
      <c r="BH539" s="1069"/>
      <c r="BI539" s="1069"/>
      <c r="BJ539" s="1069"/>
      <c r="BK539" s="1069"/>
      <c r="BL539" s="1069"/>
      <c r="BM539" s="1069"/>
      <c r="BN539" s="1069"/>
      <c r="BO539" s="1069"/>
      <c r="BP539" s="1069"/>
      <c r="BQ539" s="1069"/>
      <c r="BR539" s="1069"/>
      <c r="BS539" s="1111"/>
      <c r="BT539" s="1069"/>
      <c r="BU539" s="1069"/>
      <c r="BV539" s="1069"/>
      <c r="BW539" s="1069"/>
      <c r="BX539" s="1069"/>
      <c r="BY539" s="1069"/>
      <c r="BZ539" s="1069"/>
      <c r="CA539" s="1069"/>
      <c r="CB539" s="1069"/>
      <c r="CC539" s="1069"/>
      <c r="CD539" s="1069"/>
      <c r="CE539" s="1069"/>
      <c r="CF539" s="1069"/>
      <c r="CG539" s="1069"/>
      <c r="CH539" s="1069"/>
      <c r="CI539" s="1069"/>
      <c r="CJ539" s="1069"/>
      <c r="CK539" s="1069"/>
      <c r="CL539" s="1069"/>
      <c r="CM539" s="1111"/>
      <c r="CN539" s="1111"/>
    </row>
    <row r="540" spans="2:92" x14ac:dyDescent="0.2">
      <c r="B540" s="1068"/>
      <c r="I540" s="1069"/>
      <c r="J540" s="1069"/>
      <c r="K540" s="1069"/>
      <c r="L540" s="1069"/>
      <c r="M540" s="1069"/>
      <c r="N540" s="1069"/>
      <c r="O540" s="1069"/>
      <c r="P540" s="1069"/>
      <c r="Q540" s="1069"/>
      <c r="R540" s="1069"/>
      <c r="S540" s="1069"/>
      <c r="T540" s="1069"/>
      <c r="U540" s="1069"/>
      <c r="V540" s="1069"/>
      <c r="W540" s="1069"/>
      <c r="X540" s="1069"/>
      <c r="Y540" s="1069"/>
      <c r="Z540" s="1069"/>
      <c r="AA540" s="1069"/>
      <c r="AB540" s="1111"/>
      <c r="AC540" s="1111"/>
      <c r="AD540" s="1111"/>
      <c r="AE540" s="1111"/>
      <c r="AF540" s="1069"/>
      <c r="AG540" s="1069"/>
      <c r="AH540" s="1069"/>
      <c r="AI540" s="1069"/>
      <c r="AJ540" s="1069"/>
      <c r="AK540" s="1069"/>
      <c r="AL540" s="1069"/>
      <c r="AM540" s="1069"/>
      <c r="AN540" s="1069"/>
      <c r="AO540" s="1069"/>
      <c r="AP540" s="1069"/>
      <c r="AQ540" s="1069"/>
      <c r="AR540" s="1069"/>
      <c r="AS540" s="1069"/>
      <c r="AT540" s="1069"/>
      <c r="AU540" s="1069"/>
      <c r="AV540" s="1069"/>
      <c r="AW540" s="1069"/>
      <c r="AX540" s="1070"/>
      <c r="AY540" s="1069"/>
      <c r="AZ540" s="1069"/>
      <c r="BA540" s="1069"/>
      <c r="BB540" s="1069"/>
      <c r="BC540" s="1069"/>
      <c r="BD540" s="1069"/>
      <c r="BE540" s="1069"/>
      <c r="BF540" s="1069"/>
      <c r="BG540" s="1069"/>
      <c r="BH540" s="1069"/>
      <c r="BI540" s="1069"/>
      <c r="BJ540" s="1069"/>
      <c r="BK540" s="1069"/>
      <c r="BL540" s="1069"/>
      <c r="BM540" s="1069"/>
      <c r="BN540" s="1069"/>
      <c r="BO540" s="1069"/>
      <c r="BP540" s="1069"/>
      <c r="BQ540" s="1069"/>
      <c r="BR540" s="1069"/>
      <c r="BS540" s="1111"/>
      <c r="BT540" s="1069"/>
      <c r="BU540" s="1069"/>
      <c r="BV540" s="1069"/>
      <c r="BW540" s="1069"/>
      <c r="BX540" s="1069"/>
      <c r="BY540" s="1069"/>
      <c r="BZ540" s="1069"/>
      <c r="CA540" s="1069"/>
      <c r="CB540" s="1069"/>
      <c r="CC540" s="1069"/>
      <c r="CD540" s="1069"/>
      <c r="CE540" s="1069"/>
      <c r="CF540" s="1069"/>
      <c r="CG540" s="1069"/>
      <c r="CH540" s="1069"/>
      <c r="CI540" s="1069"/>
      <c r="CJ540" s="1069"/>
      <c r="CK540" s="1069"/>
      <c r="CL540" s="1069"/>
      <c r="CM540" s="1111"/>
      <c r="CN540" s="1111"/>
    </row>
    <row r="541" spans="2:92" x14ac:dyDescent="0.2">
      <c r="B541" s="1068"/>
      <c r="I541" s="1069"/>
      <c r="J541" s="1069"/>
      <c r="K541" s="1069"/>
      <c r="L541" s="1069"/>
      <c r="M541" s="1069"/>
      <c r="N541" s="1069"/>
      <c r="O541" s="1069"/>
      <c r="P541" s="1069"/>
      <c r="Q541" s="1069"/>
      <c r="R541" s="1069"/>
      <c r="S541" s="1069"/>
      <c r="T541" s="1069"/>
      <c r="U541" s="1069"/>
      <c r="V541" s="1069"/>
      <c r="W541" s="1069"/>
      <c r="X541" s="1069"/>
      <c r="Y541" s="1069"/>
      <c r="Z541" s="1069"/>
      <c r="AA541" s="1069"/>
      <c r="AB541" s="1111"/>
      <c r="AC541" s="1111"/>
      <c r="AD541" s="1111"/>
      <c r="AE541" s="1111"/>
      <c r="AF541" s="1069"/>
      <c r="AG541" s="1069"/>
      <c r="AH541" s="1069"/>
      <c r="AI541" s="1069"/>
      <c r="AJ541" s="1069"/>
      <c r="AK541" s="1069"/>
      <c r="AL541" s="1069"/>
      <c r="AM541" s="1069"/>
      <c r="AN541" s="1069"/>
      <c r="AO541" s="1069"/>
      <c r="AP541" s="1069"/>
      <c r="AQ541" s="1069"/>
      <c r="AR541" s="1069"/>
      <c r="AS541" s="1069"/>
      <c r="AT541" s="1069"/>
      <c r="AU541" s="1069"/>
      <c r="AV541" s="1069"/>
      <c r="AW541" s="1069"/>
      <c r="AX541" s="1070"/>
      <c r="AY541" s="1069"/>
      <c r="AZ541" s="1069"/>
      <c r="BA541" s="1069"/>
      <c r="BB541" s="1069"/>
      <c r="BC541" s="1069"/>
      <c r="BD541" s="1069"/>
      <c r="BE541" s="1069"/>
      <c r="BF541" s="1069"/>
      <c r="BG541" s="1069"/>
      <c r="BH541" s="1069"/>
      <c r="BI541" s="1069"/>
      <c r="BJ541" s="1069"/>
      <c r="BK541" s="1069"/>
      <c r="BL541" s="1069"/>
      <c r="BM541" s="1069"/>
      <c r="BN541" s="1069"/>
      <c r="BO541" s="1069"/>
      <c r="BP541" s="1069"/>
      <c r="BQ541" s="1069"/>
      <c r="BR541" s="1069"/>
      <c r="BS541" s="1111"/>
      <c r="BT541" s="1069"/>
      <c r="BU541" s="1069"/>
      <c r="BV541" s="1069"/>
      <c r="BW541" s="1069"/>
      <c r="BX541" s="1069"/>
      <c r="BY541" s="1069"/>
      <c r="BZ541" s="1069"/>
      <c r="CA541" s="1069"/>
      <c r="CB541" s="1069"/>
      <c r="CC541" s="1069"/>
      <c r="CD541" s="1069"/>
      <c r="CE541" s="1069"/>
      <c r="CF541" s="1069"/>
      <c r="CG541" s="1069"/>
      <c r="CH541" s="1069"/>
      <c r="CI541" s="1069"/>
      <c r="CJ541" s="1069"/>
      <c r="CK541" s="1069"/>
      <c r="CL541" s="1069"/>
      <c r="CM541" s="1111"/>
      <c r="CN541" s="1111"/>
    </row>
    <row r="542" spans="2:92" x14ac:dyDescent="0.2">
      <c r="B542" s="1068"/>
      <c r="I542" s="1069"/>
      <c r="J542" s="1069"/>
      <c r="K542" s="1069"/>
      <c r="L542" s="1069"/>
      <c r="M542" s="1069"/>
      <c r="N542" s="1069"/>
      <c r="O542" s="1069"/>
      <c r="P542" s="1069"/>
      <c r="Q542" s="1069"/>
      <c r="R542" s="1069"/>
      <c r="S542" s="1069"/>
      <c r="T542" s="1069"/>
      <c r="U542" s="1069"/>
      <c r="V542" s="1069"/>
      <c r="W542" s="1069"/>
      <c r="X542" s="1069"/>
      <c r="Y542" s="1069"/>
      <c r="Z542" s="1069"/>
      <c r="AA542" s="1069"/>
      <c r="AB542" s="1111"/>
      <c r="AC542" s="1111"/>
      <c r="AD542" s="1111"/>
      <c r="AE542" s="1111"/>
      <c r="AF542" s="1069"/>
      <c r="AG542" s="1069"/>
      <c r="AH542" s="1069"/>
      <c r="AI542" s="1069"/>
      <c r="AJ542" s="1069"/>
      <c r="AK542" s="1069"/>
      <c r="AL542" s="1069"/>
      <c r="AM542" s="1069"/>
      <c r="AN542" s="1069"/>
      <c r="AO542" s="1069"/>
      <c r="AP542" s="1069"/>
      <c r="AQ542" s="1069"/>
      <c r="AR542" s="1069"/>
      <c r="AS542" s="1069"/>
      <c r="AT542" s="1069"/>
      <c r="AU542" s="1069"/>
      <c r="AV542" s="1069"/>
      <c r="AW542" s="1069"/>
      <c r="AX542" s="1070"/>
      <c r="AY542" s="1069"/>
      <c r="AZ542" s="1069"/>
      <c r="BA542" s="1069"/>
      <c r="BB542" s="1069"/>
      <c r="BC542" s="1069"/>
      <c r="BD542" s="1069"/>
      <c r="BE542" s="1069"/>
      <c r="BF542" s="1069"/>
      <c r="BG542" s="1069"/>
      <c r="BH542" s="1069"/>
      <c r="BI542" s="1069"/>
      <c r="BJ542" s="1069"/>
      <c r="BK542" s="1069"/>
      <c r="BL542" s="1069"/>
      <c r="BM542" s="1069"/>
      <c r="BN542" s="1069"/>
      <c r="BO542" s="1069"/>
      <c r="BP542" s="1069"/>
      <c r="BQ542" s="1069"/>
      <c r="BR542" s="1069"/>
      <c r="BS542" s="1111"/>
      <c r="BT542" s="1069"/>
      <c r="BU542" s="1069"/>
      <c r="BV542" s="1069"/>
      <c r="BW542" s="1069"/>
      <c r="BX542" s="1069"/>
      <c r="BY542" s="1069"/>
      <c r="BZ542" s="1069"/>
      <c r="CA542" s="1069"/>
      <c r="CB542" s="1069"/>
      <c r="CC542" s="1069"/>
      <c r="CD542" s="1069"/>
      <c r="CE542" s="1069"/>
      <c r="CF542" s="1069"/>
      <c r="CG542" s="1069"/>
      <c r="CH542" s="1069"/>
      <c r="CI542" s="1069"/>
      <c r="CJ542" s="1069"/>
      <c r="CK542" s="1069"/>
      <c r="CL542" s="1069"/>
      <c r="CM542" s="1111"/>
      <c r="CN542" s="1111"/>
    </row>
    <row r="543" spans="2:92" x14ac:dyDescent="0.2">
      <c r="B543" s="1068"/>
      <c r="I543" s="1069"/>
      <c r="J543" s="1069"/>
      <c r="K543" s="1069"/>
      <c r="L543" s="1069"/>
      <c r="M543" s="1069"/>
      <c r="N543" s="1069"/>
      <c r="O543" s="1069"/>
      <c r="P543" s="1069"/>
      <c r="Q543" s="1069"/>
      <c r="R543" s="1069"/>
      <c r="S543" s="1069"/>
      <c r="T543" s="1069"/>
      <c r="U543" s="1069"/>
      <c r="V543" s="1069"/>
      <c r="W543" s="1069"/>
      <c r="X543" s="1069"/>
      <c r="Y543" s="1069"/>
      <c r="Z543" s="1069"/>
      <c r="AA543" s="1069"/>
      <c r="AB543" s="1111"/>
      <c r="AC543" s="1111"/>
      <c r="AD543" s="1111"/>
      <c r="AE543" s="1111"/>
      <c r="AF543" s="1069"/>
      <c r="AG543" s="1069"/>
      <c r="AH543" s="1069"/>
      <c r="AI543" s="1069"/>
      <c r="AJ543" s="1069"/>
      <c r="AK543" s="1069"/>
      <c r="AL543" s="1069"/>
      <c r="AM543" s="1069"/>
      <c r="AN543" s="1069"/>
      <c r="AO543" s="1069"/>
      <c r="AP543" s="1069"/>
      <c r="AQ543" s="1069"/>
      <c r="AR543" s="1069"/>
      <c r="AS543" s="1069"/>
      <c r="AT543" s="1069"/>
      <c r="AU543" s="1069"/>
      <c r="AV543" s="1069"/>
      <c r="AW543" s="1069"/>
      <c r="AX543" s="1070"/>
      <c r="AY543" s="1069"/>
      <c r="AZ543" s="1069"/>
      <c r="BA543" s="1069"/>
      <c r="BB543" s="1069"/>
      <c r="BC543" s="1069"/>
      <c r="BD543" s="1069"/>
      <c r="BE543" s="1069"/>
      <c r="BF543" s="1069"/>
      <c r="BG543" s="1069"/>
      <c r="BH543" s="1069"/>
      <c r="BI543" s="1069"/>
      <c r="BJ543" s="1069"/>
      <c r="BK543" s="1069"/>
      <c r="BL543" s="1069"/>
      <c r="BM543" s="1069"/>
      <c r="BN543" s="1069"/>
      <c r="BO543" s="1069"/>
      <c r="BP543" s="1069"/>
      <c r="BQ543" s="1069"/>
      <c r="BR543" s="1069"/>
      <c r="BS543" s="1111"/>
      <c r="BT543" s="1069"/>
      <c r="BU543" s="1069"/>
      <c r="BV543" s="1069"/>
      <c r="BW543" s="1069"/>
      <c r="BX543" s="1069"/>
      <c r="BY543" s="1069"/>
      <c r="BZ543" s="1069"/>
      <c r="CA543" s="1069"/>
      <c r="CB543" s="1069"/>
      <c r="CC543" s="1069"/>
      <c r="CD543" s="1069"/>
      <c r="CE543" s="1069"/>
      <c r="CF543" s="1069"/>
      <c r="CG543" s="1069"/>
      <c r="CH543" s="1069"/>
      <c r="CI543" s="1069"/>
      <c r="CJ543" s="1069"/>
      <c r="CK543" s="1069"/>
      <c r="CL543" s="1069"/>
      <c r="CM543" s="1111"/>
      <c r="CN543" s="1111"/>
    </row>
    <row r="544" spans="2:92" x14ac:dyDescent="0.2">
      <c r="B544" s="1068"/>
      <c r="I544" s="1069"/>
      <c r="J544" s="1069"/>
      <c r="K544" s="1069"/>
      <c r="L544" s="1069"/>
      <c r="M544" s="1069"/>
      <c r="N544" s="1069"/>
      <c r="O544" s="1069"/>
      <c r="P544" s="1069"/>
      <c r="Q544" s="1069"/>
      <c r="R544" s="1069"/>
      <c r="S544" s="1069"/>
      <c r="T544" s="1069"/>
      <c r="U544" s="1069"/>
      <c r="V544" s="1069"/>
      <c r="W544" s="1069"/>
      <c r="X544" s="1069"/>
      <c r="Y544" s="1069"/>
      <c r="Z544" s="1069"/>
      <c r="AA544" s="1069"/>
      <c r="AB544" s="1111"/>
      <c r="AC544" s="1111"/>
      <c r="AD544" s="1111"/>
      <c r="AE544" s="1111"/>
      <c r="AF544" s="1069"/>
      <c r="AG544" s="1069"/>
      <c r="AH544" s="1069"/>
      <c r="AI544" s="1069"/>
      <c r="AJ544" s="1069"/>
      <c r="AK544" s="1069"/>
      <c r="AL544" s="1069"/>
      <c r="AM544" s="1069"/>
      <c r="AN544" s="1069"/>
      <c r="AO544" s="1069"/>
      <c r="AP544" s="1069"/>
      <c r="AQ544" s="1069"/>
      <c r="AR544" s="1069"/>
      <c r="AS544" s="1069"/>
      <c r="AT544" s="1069"/>
      <c r="AU544" s="1069"/>
      <c r="AV544" s="1069"/>
      <c r="AW544" s="1069"/>
      <c r="AX544" s="1070"/>
      <c r="AY544" s="1069"/>
      <c r="AZ544" s="1069"/>
      <c r="BA544" s="1069"/>
      <c r="BB544" s="1069"/>
      <c r="BC544" s="1069"/>
      <c r="BD544" s="1069"/>
      <c r="BE544" s="1069"/>
      <c r="BF544" s="1069"/>
      <c r="BG544" s="1069"/>
      <c r="BH544" s="1069"/>
      <c r="BI544" s="1069"/>
      <c r="BJ544" s="1069"/>
      <c r="BK544" s="1069"/>
      <c r="BL544" s="1069"/>
      <c r="BM544" s="1069"/>
      <c r="BN544" s="1069"/>
      <c r="BO544" s="1069"/>
      <c r="BP544" s="1069"/>
      <c r="BQ544" s="1069"/>
      <c r="BR544" s="1069"/>
      <c r="BS544" s="1111"/>
      <c r="BT544" s="1069"/>
      <c r="BU544" s="1069"/>
      <c r="BV544" s="1069"/>
      <c r="BW544" s="1069"/>
      <c r="BX544" s="1069"/>
      <c r="BY544" s="1069"/>
      <c r="BZ544" s="1069"/>
      <c r="CA544" s="1069"/>
      <c r="CB544" s="1069"/>
      <c r="CC544" s="1069"/>
      <c r="CD544" s="1069"/>
      <c r="CE544" s="1069"/>
      <c r="CF544" s="1069"/>
      <c r="CG544" s="1069"/>
      <c r="CH544" s="1069"/>
      <c r="CI544" s="1069"/>
      <c r="CJ544" s="1069"/>
      <c r="CK544" s="1069"/>
      <c r="CL544" s="1069"/>
      <c r="CM544" s="1111"/>
      <c r="CN544" s="1111"/>
    </row>
    <row r="545" spans="2:92" x14ac:dyDescent="0.2">
      <c r="B545" s="1068"/>
      <c r="I545" s="1069"/>
      <c r="J545" s="1069"/>
      <c r="K545" s="1069"/>
      <c r="L545" s="1069"/>
      <c r="M545" s="1069"/>
      <c r="N545" s="1069"/>
      <c r="O545" s="1069"/>
      <c r="P545" s="1069"/>
      <c r="Q545" s="1069"/>
      <c r="R545" s="1069"/>
      <c r="S545" s="1069"/>
      <c r="T545" s="1069"/>
      <c r="U545" s="1069"/>
      <c r="V545" s="1069"/>
      <c r="W545" s="1069"/>
      <c r="X545" s="1069"/>
      <c r="Y545" s="1069"/>
      <c r="Z545" s="1069"/>
      <c r="AA545" s="1069"/>
      <c r="AB545" s="1111"/>
      <c r="AC545" s="1111"/>
      <c r="AD545" s="1111"/>
      <c r="AE545" s="1111"/>
      <c r="AF545" s="1069"/>
      <c r="AG545" s="1069"/>
      <c r="AH545" s="1069"/>
      <c r="AI545" s="1069"/>
      <c r="AJ545" s="1069"/>
      <c r="AK545" s="1069"/>
      <c r="AL545" s="1069"/>
      <c r="AM545" s="1069"/>
      <c r="AN545" s="1069"/>
      <c r="AO545" s="1069"/>
      <c r="AP545" s="1069"/>
      <c r="AQ545" s="1069"/>
      <c r="AR545" s="1069"/>
      <c r="AS545" s="1069"/>
      <c r="AT545" s="1069"/>
      <c r="AU545" s="1069"/>
      <c r="AV545" s="1069"/>
      <c r="AW545" s="1069"/>
      <c r="AX545" s="1070"/>
      <c r="AY545" s="1069"/>
      <c r="AZ545" s="1069"/>
      <c r="BA545" s="1069"/>
      <c r="BB545" s="1069"/>
      <c r="BC545" s="1069"/>
      <c r="BD545" s="1069"/>
      <c r="BE545" s="1069"/>
      <c r="BF545" s="1069"/>
      <c r="BG545" s="1069"/>
      <c r="BH545" s="1069"/>
      <c r="BI545" s="1069"/>
      <c r="BJ545" s="1069"/>
      <c r="BK545" s="1069"/>
      <c r="BL545" s="1069"/>
      <c r="BM545" s="1069"/>
      <c r="BN545" s="1069"/>
      <c r="BO545" s="1069"/>
      <c r="BP545" s="1069"/>
      <c r="BQ545" s="1069"/>
      <c r="BR545" s="1069"/>
      <c r="BS545" s="1111"/>
      <c r="BT545" s="1069"/>
      <c r="BU545" s="1069"/>
      <c r="BV545" s="1069"/>
      <c r="BW545" s="1069"/>
      <c r="BX545" s="1069"/>
      <c r="BY545" s="1069"/>
      <c r="BZ545" s="1069"/>
      <c r="CA545" s="1069"/>
      <c r="CB545" s="1069"/>
      <c r="CC545" s="1069"/>
      <c r="CD545" s="1069"/>
      <c r="CE545" s="1069"/>
      <c r="CF545" s="1069"/>
      <c r="CG545" s="1069"/>
      <c r="CH545" s="1069"/>
      <c r="CI545" s="1069"/>
      <c r="CJ545" s="1069"/>
      <c r="CK545" s="1069"/>
      <c r="CL545" s="1069"/>
      <c r="CM545" s="1111"/>
      <c r="CN545" s="1111"/>
    </row>
    <row r="546" spans="2:92" x14ac:dyDescent="0.2">
      <c r="B546" s="1068"/>
      <c r="I546" s="1069"/>
      <c r="J546" s="1069"/>
      <c r="K546" s="1069"/>
      <c r="L546" s="1069"/>
      <c r="M546" s="1069"/>
      <c r="N546" s="1069"/>
      <c r="O546" s="1069"/>
      <c r="P546" s="1069"/>
      <c r="Q546" s="1069"/>
      <c r="R546" s="1069"/>
      <c r="S546" s="1069"/>
      <c r="T546" s="1069"/>
      <c r="U546" s="1069"/>
      <c r="V546" s="1069"/>
      <c r="W546" s="1069"/>
      <c r="X546" s="1069"/>
      <c r="Y546" s="1069"/>
      <c r="Z546" s="1069"/>
      <c r="AA546" s="1069"/>
      <c r="AB546" s="1111"/>
      <c r="AC546" s="1111"/>
      <c r="AD546" s="1111"/>
      <c r="AE546" s="1111"/>
      <c r="AF546" s="1069"/>
      <c r="AG546" s="1069"/>
      <c r="AH546" s="1069"/>
      <c r="AI546" s="1069"/>
      <c r="AJ546" s="1069"/>
      <c r="AK546" s="1069"/>
      <c r="AL546" s="1069"/>
      <c r="AM546" s="1069"/>
      <c r="AN546" s="1069"/>
      <c r="AO546" s="1069"/>
      <c r="AP546" s="1069"/>
      <c r="AQ546" s="1069"/>
      <c r="AR546" s="1069"/>
      <c r="AS546" s="1069"/>
      <c r="AT546" s="1069"/>
      <c r="AU546" s="1069"/>
      <c r="AV546" s="1069"/>
      <c r="AW546" s="1069"/>
      <c r="AX546" s="1070"/>
      <c r="AY546" s="1069"/>
      <c r="AZ546" s="1069"/>
      <c r="BA546" s="1069"/>
      <c r="BB546" s="1069"/>
      <c r="BC546" s="1069"/>
      <c r="BD546" s="1069"/>
      <c r="BE546" s="1069"/>
      <c r="BF546" s="1069"/>
      <c r="BG546" s="1069"/>
      <c r="BH546" s="1069"/>
      <c r="BI546" s="1069"/>
      <c r="BJ546" s="1069"/>
      <c r="BK546" s="1069"/>
      <c r="BL546" s="1069"/>
      <c r="BM546" s="1069"/>
      <c r="BN546" s="1069"/>
      <c r="BO546" s="1069"/>
      <c r="BP546" s="1069"/>
      <c r="BQ546" s="1069"/>
      <c r="BR546" s="1069"/>
      <c r="BS546" s="1111"/>
      <c r="BT546" s="1069"/>
      <c r="BU546" s="1069"/>
      <c r="BV546" s="1069"/>
      <c r="BW546" s="1069"/>
      <c r="BX546" s="1069"/>
      <c r="BY546" s="1069"/>
      <c r="BZ546" s="1069"/>
      <c r="CA546" s="1069"/>
      <c r="CB546" s="1069"/>
      <c r="CC546" s="1069"/>
      <c r="CD546" s="1069"/>
      <c r="CE546" s="1069"/>
      <c r="CF546" s="1069"/>
      <c r="CG546" s="1069"/>
      <c r="CH546" s="1069"/>
      <c r="CI546" s="1069"/>
      <c r="CJ546" s="1069"/>
      <c r="CK546" s="1069"/>
      <c r="CL546" s="1069"/>
      <c r="CM546" s="1111"/>
      <c r="CN546" s="1111"/>
    </row>
    <row r="547" spans="2:92" x14ac:dyDescent="0.2">
      <c r="B547" s="1068"/>
      <c r="I547" s="1069"/>
      <c r="J547" s="1069"/>
      <c r="K547" s="1069"/>
      <c r="L547" s="1069"/>
      <c r="M547" s="1069"/>
      <c r="N547" s="1069"/>
      <c r="O547" s="1069"/>
      <c r="P547" s="1069"/>
      <c r="Q547" s="1069"/>
      <c r="R547" s="1069"/>
      <c r="S547" s="1069"/>
      <c r="T547" s="1069"/>
      <c r="U547" s="1069"/>
      <c r="V547" s="1069"/>
      <c r="W547" s="1069"/>
      <c r="X547" s="1069"/>
      <c r="Y547" s="1069"/>
      <c r="Z547" s="1069"/>
      <c r="AA547" s="1069"/>
      <c r="AB547" s="1111"/>
      <c r="AC547" s="1111"/>
      <c r="AD547" s="1111"/>
      <c r="AE547" s="1111"/>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70"/>
      <c r="AY547" s="1069"/>
      <c r="AZ547" s="1069"/>
      <c r="BA547" s="1069"/>
      <c r="BB547" s="1069"/>
      <c r="BC547" s="1069"/>
      <c r="BD547" s="1069"/>
      <c r="BE547" s="1069"/>
      <c r="BF547" s="1069"/>
      <c r="BG547" s="1069"/>
      <c r="BH547" s="1069"/>
      <c r="BI547" s="1069"/>
      <c r="BJ547" s="1069"/>
      <c r="BK547" s="1069"/>
      <c r="BL547" s="1069"/>
      <c r="BM547" s="1069"/>
      <c r="BN547" s="1069"/>
      <c r="BO547" s="1069"/>
      <c r="BP547" s="1069"/>
      <c r="BQ547" s="1069"/>
      <c r="BR547" s="1069"/>
      <c r="BS547" s="1111"/>
      <c r="BT547" s="1069"/>
      <c r="BU547" s="1069"/>
      <c r="BV547" s="1069"/>
      <c r="BW547" s="1069"/>
      <c r="BX547" s="1069"/>
      <c r="BY547" s="1069"/>
      <c r="BZ547" s="1069"/>
      <c r="CA547" s="1069"/>
      <c r="CB547" s="1069"/>
      <c r="CC547" s="1069"/>
      <c r="CD547" s="1069"/>
      <c r="CE547" s="1069"/>
      <c r="CF547" s="1069"/>
      <c r="CG547" s="1069"/>
      <c r="CH547" s="1069"/>
      <c r="CI547" s="1069"/>
      <c r="CJ547" s="1069"/>
      <c r="CK547" s="1069"/>
      <c r="CL547" s="1069"/>
      <c r="CM547" s="1111"/>
      <c r="CN547" s="1111"/>
    </row>
    <row r="548" spans="2:92" x14ac:dyDescent="0.2">
      <c r="B548" s="1068"/>
      <c r="I548" s="1069"/>
      <c r="J548" s="1069"/>
      <c r="K548" s="1069"/>
      <c r="L548" s="1069"/>
      <c r="M548" s="1069"/>
      <c r="N548" s="1069"/>
      <c r="O548" s="1069"/>
      <c r="P548" s="1069"/>
      <c r="Q548" s="1069"/>
      <c r="R548" s="1069"/>
      <c r="S548" s="1069"/>
      <c r="T548" s="1069"/>
      <c r="U548" s="1069"/>
      <c r="V548" s="1069"/>
      <c r="W548" s="1069"/>
      <c r="X548" s="1069"/>
      <c r="Y548" s="1069"/>
      <c r="Z548" s="1069"/>
      <c r="AA548" s="1069"/>
      <c r="AB548" s="1111"/>
      <c r="AC548" s="1111"/>
      <c r="AD548" s="1111"/>
      <c r="AE548" s="1111"/>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70"/>
      <c r="AY548" s="1069"/>
      <c r="AZ548" s="1069"/>
      <c r="BA548" s="1069"/>
      <c r="BB548" s="1069"/>
      <c r="BC548" s="1069"/>
      <c r="BD548" s="1069"/>
      <c r="BE548" s="1069"/>
      <c r="BF548" s="1069"/>
      <c r="BG548" s="1069"/>
      <c r="BH548" s="1069"/>
      <c r="BI548" s="1069"/>
      <c r="BJ548" s="1069"/>
      <c r="BK548" s="1069"/>
      <c r="BL548" s="1069"/>
      <c r="BM548" s="1069"/>
      <c r="BN548" s="1069"/>
      <c r="BO548" s="1069"/>
      <c r="BP548" s="1069"/>
      <c r="BQ548" s="1069"/>
      <c r="BR548" s="1069"/>
      <c r="BS548" s="1111"/>
      <c r="BT548" s="1069"/>
      <c r="BU548" s="1069"/>
      <c r="BV548" s="1069"/>
      <c r="BW548" s="1069"/>
      <c r="BX548" s="1069"/>
      <c r="BY548" s="1069"/>
      <c r="BZ548" s="1069"/>
      <c r="CA548" s="1069"/>
      <c r="CB548" s="1069"/>
      <c r="CC548" s="1069"/>
      <c r="CD548" s="1069"/>
      <c r="CE548" s="1069"/>
      <c r="CF548" s="1069"/>
      <c r="CG548" s="1069"/>
      <c r="CH548" s="1069"/>
      <c r="CI548" s="1069"/>
      <c r="CJ548" s="1069"/>
      <c r="CK548" s="1069"/>
      <c r="CL548" s="1069"/>
      <c r="CM548" s="1111"/>
      <c r="CN548" s="1111"/>
    </row>
    <row r="549" spans="2:92" x14ac:dyDescent="0.2">
      <c r="B549" s="1068"/>
      <c r="I549" s="1069"/>
      <c r="J549" s="1069"/>
      <c r="K549" s="1069"/>
      <c r="L549" s="1069"/>
      <c r="M549" s="1069"/>
      <c r="N549" s="1069"/>
      <c r="O549" s="1069"/>
      <c r="P549" s="1069"/>
      <c r="Q549" s="1069"/>
      <c r="R549" s="1069"/>
      <c r="S549" s="1069"/>
      <c r="T549" s="1069"/>
      <c r="U549" s="1069"/>
      <c r="V549" s="1069"/>
      <c r="W549" s="1069"/>
      <c r="X549" s="1069"/>
      <c r="Y549" s="1069"/>
      <c r="Z549" s="1069"/>
      <c r="AA549" s="1069"/>
      <c r="AB549" s="1111"/>
      <c r="AC549" s="1111"/>
      <c r="AD549" s="1111"/>
      <c r="AE549" s="1111"/>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70"/>
      <c r="AY549" s="1069"/>
      <c r="AZ549" s="1069"/>
      <c r="BA549" s="1069"/>
      <c r="BB549" s="1069"/>
      <c r="BC549" s="1069"/>
      <c r="BD549" s="1069"/>
      <c r="BE549" s="1069"/>
      <c r="BF549" s="1069"/>
      <c r="BG549" s="1069"/>
      <c r="BH549" s="1069"/>
      <c r="BI549" s="1069"/>
      <c r="BJ549" s="1069"/>
      <c r="BK549" s="1069"/>
      <c r="BL549" s="1069"/>
      <c r="BM549" s="1069"/>
      <c r="BN549" s="1069"/>
      <c r="BO549" s="1069"/>
      <c r="BP549" s="1069"/>
      <c r="BQ549" s="1069"/>
      <c r="BR549" s="1069"/>
      <c r="BS549" s="1111"/>
      <c r="BT549" s="1069"/>
      <c r="BU549" s="1069"/>
      <c r="BV549" s="1069"/>
      <c r="BW549" s="1069"/>
      <c r="BX549" s="1069"/>
      <c r="BY549" s="1069"/>
      <c r="BZ549" s="1069"/>
      <c r="CA549" s="1069"/>
      <c r="CB549" s="1069"/>
      <c r="CC549" s="1069"/>
      <c r="CD549" s="1069"/>
      <c r="CE549" s="1069"/>
      <c r="CF549" s="1069"/>
      <c r="CG549" s="1069"/>
      <c r="CH549" s="1069"/>
      <c r="CI549" s="1069"/>
      <c r="CJ549" s="1069"/>
      <c r="CK549" s="1069"/>
      <c r="CL549" s="1069"/>
      <c r="CM549" s="1111"/>
      <c r="CN549" s="1111"/>
    </row>
    <row r="550" spans="2:92" x14ac:dyDescent="0.2">
      <c r="B550" s="1068"/>
      <c r="I550" s="1069"/>
      <c r="J550" s="1069"/>
      <c r="K550" s="1069"/>
      <c r="L550" s="1069"/>
      <c r="M550" s="1069"/>
      <c r="N550" s="1069"/>
      <c r="O550" s="1069"/>
      <c r="P550" s="1069"/>
      <c r="Q550" s="1069"/>
      <c r="R550" s="1069"/>
      <c r="S550" s="1069"/>
      <c r="T550" s="1069"/>
      <c r="U550" s="1069"/>
      <c r="V550" s="1069"/>
      <c r="W550" s="1069"/>
      <c r="X550" s="1069"/>
      <c r="Y550" s="1069"/>
      <c r="Z550" s="1069"/>
      <c r="AA550" s="1069"/>
      <c r="AB550" s="1111"/>
      <c r="AC550" s="1111"/>
      <c r="AD550" s="1111"/>
      <c r="AE550" s="1111"/>
      <c r="AF550" s="1069"/>
      <c r="AG550" s="1069"/>
      <c r="AH550" s="1069"/>
      <c r="AI550" s="1069"/>
      <c r="AJ550" s="1069"/>
      <c r="AK550" s="1069"/>
      <c r="AL550" s="1069"/>
      <c r="AM550" s="1069"/>
      <c r="AN550" s="1069"/>
      <c r="AO550" s="1069"/>
      <c r="AP550" s="1069"/>
      <c r="AQ550" s="1069"/>
      <c r="AR550" s="1069"/>
      <c r="AS550" s="1069"/>
      <c r="AT550" s="1069"/>
      <c r="AU550" s="1069"/>
      <c r="AV550" s="1069"/>
      <c r="AW550" s="1069"/>
      <c r="AX550" s="1070"/>
      <c r="AY550" s="1069"/>
      <c r="AZ550" s="1069"/>
      <c r="BA550" s="1069"/>
      <c r="BB550" s="1069"/>
      <c r="BC550" s="1069"/>
      <c r="BD550" s="1069"/>
      <c r="BE550" s="1069"/>
      <c r="BF550" s="1069"/>
      <c r="BG550" s="1069"/>
      <c r="BH550" s="1069"/>
      <c r="BI550" s="1069"/>
      <c r="BJ550" s="1069"/>
      <c r="BK550" s="1069"/>
      <c r="BL550" s="1069"/>
      <c r="BM550" s="1069"/>
      <c r="BN550" s="1069"/>
      <c r="BO550" s="1069"/>
      <c r="BP550" s="1069"/>
      <c r="BQ550" s="1069"/>
      <c r="BR550" s="1069"/>
      <c r="BS550" s="1111"/>
      <c r="BT550" s="1069"/>
      <c r="BU550" s="1069"/>
      <c r="BV550" s="1069"/>
      <c r="BW550" s="1069"/>
      <c r="BX550" s="1069"/>
      <c r="BY550" s="1069"/>
      <c r="BZ550" s="1069"/>
      <c r="CA550" s="1069"/>
      <c r="CB550" s="1069"/>
      <c r="CC550" s="1069"/>
      <c r="CD550" s="1069"/>
      <c r="CE550" s="1069"/>
      <c r="CF550" s="1069"/>
      <c r="CG550" s="1069"/>
      <c r="CH550" s="1069"/>
      <c r="CI550" s="1069"/>
      <c r="CJ550" s="1069"/>
      <c r="CK550" s="1069"/>
      <c r="CL550" s="1069"/>
      <c r="CM550" s="1111"/>
      <c r="CN550" s="1111"/>
    </row>
    <row r="551" spans="2:92" x14ac:dyDescent="0.2">
      <c r="B551" s="1068"/>
      <c r="I551" s="1069"/>
      <c r="J551" s="1069"/>
      <c r="K551" s="1069"/>
      <c r="L551" s="1069"/>
      <c r="M551" s="1069"/>
      <c r="N551" s="1069"/>
      <c r="O551" s="1069"/>
      <c r="P551" s="1069"/>
      <c r="Q551" s="1069"/>
      <c r="R551" s="1069"/>
      <c r="S551" s="1069"/>
      <c r="T551" s="1069"/>
      <c r="U551" s="1069"/>
      <c r="V551" s="1069"/>
      <c r="W551" s="1069"/>
      <c r="X551" s="1069"/>
      <c r="Y551" s="1069"/>
      <c r="Z551" s="1069"/>
      <c r="AA551" s="1069"/>
      <c r="AB551" s="1111"/>
      <c r="AC551" s="1111"/>
      <c r="AD551" s="1111"/>
      <c r="AE551" s="1111"/>
      <c r="AF551" s="1069"/>
      <c r="AG551" s="1069"/>
      <c r="AH551" s="1069"/>
      <c r="AI551" s="1069"/>
      <c r="AJ551" s="1069"/>
      <c r="AK551" s="1069"/>
      <c r="AL551" s="1069"/>
      <c r="AM551" s="1069"/>
      <c r="AN551" s="1069"/>
      <c r="AO551" s="1069"/>
      <c r="AP551" s="1069"/>
      <c r="AQ551" s="1069"/>
      <c r="AR551" s="1069"/>
      <c r="AS551" s="1069"/>
      <c r="AT551" s="1069"/>
      <c r="AU551" s="1069"/>
      <c r="AV551" s="1069"/>
      <c r="AW551" s="1069"/>
      <c r="AX551" s="1070"/>
      <c r="AY551" s="1069"/>
      <c r="AZ551" s="1069"/>
      <c r="BA551" s="1069"/>
      <c r="BB551" s="1069"/>
      <c r="BC551" s="1069"/>
      <c r="BD551" s="1069"/>
      <c r="BE551" s="1069"/>
      <c r="BF551" s="1069"/>
      <c r="BG551" s="1069"/>
      <c r="BH551" s="1069"/>
      <c r="BI551" s="1069"/>
      <c r="BJ551" s="1069"/>
      <c r="BK551" s="1069"/>
      <c r="BL551" s="1069"/>
      <c r="BM551" s="1069"/>
      <c r="BN551" s="1069"/>
      <c r="BO551" s="1069"/>
      <c r="BP551" s="1069"/>
      <c r="BQ551" s="1069"/>
      <c r="BR551" s="1069"/>
      <c r="BS551" s="1111"/>
      <c r="BT551" s="1069"/>
      <c r="BU551" s="1069"/>
      <c r="BV551" s="1069"/>
      <c r="BW551" s="1069"/>
      <c r="BX551" s="1069"/>
      <c r="BY551" s="1069"/>
      <c r="BZ551" s="1069"/>
      <c r="CA551" s="1069"/>
      <c r="CB551" s="1069"/>
      <c r="CC551" s="1069"/>
      <c r="CD551" s="1069"/>
      <c r="CE551" s="1069"/>
      <c r="CF551" s="1069"/>
      <c r="CG551" s="1069"/>
      <c r="CH551" s="1069"/>
      <c r="CI551" s="1069"/>
      <c r="CJ551" s="1069"/>
      <c r="CK551" s="1069"/>
      <c r="CL551" s="1069"/>
      <c r="CM551" s="1111"/>
      <c r="CN551" s="1111"/>
    </row>
    <row r="552" spans="2:92" x14ac:dyDescent="0.2">
      <c r="B552" s="1068"/>
      <c r="I552" s="1069"/>
      <c r="J552" s="1069"/>
      <c r="K552" s="1069"/>
      <c r="L552" s="1069"/>
      <c r="M552" s="1069"/>
      <c r="N552" s="1069"/>
      <c r="O552" s="1069"/>
      <c r="P552" s="1069"/>
      <c r="Q552" s="1069"/>
      <c r="R552" s="1069"/>
      <c r="S552" s="1069"/>
      <c r="T552" s="1069"/>
      <c r="U552" s="1069"/>
      <c r="V552" s="1069"/>
      <c r="W552" s="1069"/>
      <c r="X552" s="1069"/>
      <c r="Y552" s="1069"/>
      <c r="Z552" s="1069"/>
      <c r="AA552" s="1069"/>
      <c r="AB552" s="1111"/>
      <c r="AC552" s="1111"/>
      <c r="AD552" s="1111"/>
      <c r="AE552" s="1111"/>
      <c r="AF552" s="1069"/>
      <c r="AG552" s="1069"/>
      <c r="AH552" s="1069"/>
      <c r="AI552" s="1069"/>
      <c r="AJ552" s="1069"/>
      <c r="AK552" s="1069"/>
      <c r="AL552" s="1069"/>
      <c r="AM552" s="1069"/>
      <c r="AN552" s="1069"/>
      <c r="AO552" s="1069"/>
      <c r="AP552" s="1069"/>
      <c r="AQ552" s="1069"/>
      <c r="AR552" s="1069"/>
      <c r="AS552" s="1069"/>
      <c r="AT552" s="1069"/>
      <c r="AU552" s="1069"/>
      <c r="AV552" s="1069"/>
      <c r="AW552" s="1069"/>
      <c r="AX552" s="1070"/>
      <c r="AY552" s="1069"/>
      <c r="AZ552" s="1069"/>
      <c r="BA552" s="1069"/>
      <c r="BB552" s="1069"/>
      <c r="BC552" s="1069"/>
      <c r="BD552" s="1069"/>
      <c r="BE552" s="1069"/>
      <c r="BF552" s="1069"/>
      <c r="BG552" s="1069"/>
      <c r="BH552" s="1069"/>
      <c r="BI552" s="1069"/>
      <c r="BJ552" s="1069"/>
      <c r="BK552" s="1069"/>
      <c r="BL552" s="1069"/>
      <c r="BM552" s="1069"/>
      <c r="BN552" s="1069"/>
      <c r="BO552" s="1069"/>
      <c r="BP552" s="1069"/>
      <c r="BQ552" s="1069"/>
      <c r="BR552" s="1069"/>
      <c r="BS552" s="1111"/>
      <c r="BT552" s="1069"/>
      <c r="BU552" s="1069"/>
      <c r="BV552" s="1069"/>
      <c r="BW552" s="1069"/>
      <c r="BX552" s="1069"/>
      <c r="BY552" s="1069"/>
      <c r="BZ552" s="1069"/>
      <c r="CA552" s="1069"/>
      <c r="CB552" s="1069"/>
      <c r="CC552" s="1069"/>
      <c r="CD552" s="1069"/>
      <c r="CE552" s="1069"/>
      <c r="CF552" s="1069"/>
      <c r="CG552" s="1069"/>
      <c r="CH552" s="1069"/>
      <c r="CI552" s="1069"/>
      <c r="CJ552" s="1069"/>
      <c r="CK552" s="1069"/>
      <c r="CL552" s="1069"/>
      <c r="CM552" s="1111"/>
      <c r="CN552" s="1111"/>
    </row>
    <row r="553" spans="2:92" x14ac:dyDescent="0.2">
      <c r="B553" s="1068"/>
      <c r="I553" s="1069"/>
      <c r="J553" s="1069"/>
      <c r="K553" s="1069"/>
      <c r="L553" s="1069"/>
      <c r="M553" s="1069"/>
      <c r="N553" s="1069"/>
      <c r="O553" s="1069"/>
      <c r="P553" s="1069"/>
      <c r="Q553" s="1069"/>
      <c r="R553" s="1069"/>
      <c r="S553" s="1069"/>
      <c r="T553" s="1069"/>
      <c r="U553" s="1069"/>
      <c r="V553" s="1069"/>
      <c r="W553" s="1069"/>
      <c r="X553" s="1069"/>
      <c r="Y553" s="1069"/>
      <c r="Z553" s="1069"/>
      <c r="AA553" s="1069"/>
      <c r="AB553" s="1111"/>
      <c r="AC553" s="1111"/>
      <c r="AD553" s="1111"/>
      <c r="AE553" s="1111"/>
      <c r="AF553" s="1069"/>
      <c r="AG553" s="1069"/>
      <c r="AH553" s="1069"/>
      <c r="AI553" s="1069"/>
      <c r="AJ553" s="1069"/>
      <c r="AK553" s="1069"/>
      <c r="AL553" s="1069"/>
      <c r="AM553" s="1069"/>
      <c r="AN553" s="1069"/>
      <c r="AO553" s="1069"/>
      <c r="AP553" s="1069"/>
      <c r="AQ553" s="1069"/>
      <c r="AR553" s="1069"/>
      <c r="AS553" s="1069"/>
      <c r="AT553" s="1069"/>
      <c r="AU553" s="1069"/>
      <c r="AV553" s="1069"/>
      <c r="AW553" s="1069"/>
      <c r="AX553" s="1070"/>
      <c r="AY553" s="1069"/>
      <c r="AZ553" s="1069"/>
      <c r="BA553" s="1069"/>
      <c r="BB553" s="1069"/>
      <c r="BC553" s="1069"/>
      <c r="BD553" s="1069"/>
      <c r="BE553" s="1069"/>
      <c r="BF553" s="1069"/>
      <c r="BG553" s="1069"/>
      <c r="BH553" s="1069"/>
      <c r="BI553" s="1069"/>
      <c r="BJ553" s="1069"/>
      <c r="BK553" s="1069"/>
      <c r="BL553" s="1069"/>
      <c r="BM553" s="1069"/>
      <c r="BN553" s="1069"/>
      <c r="BO553" s="1069"/>
      <c r="BP553" s="1069"/>
      <c r="BQ553" s="1069"/>
      <c r="BR553" s="1069"/>
      <c r="BS553" s="1111"/>
      <c r="BT553" s="1069"/>
      <c r="BU553" s="1069"/>
      <c r="BV553" s="1069"/>
      <c r="BW553" s="1069"/>
      <c r="BX553" s="1069"/>
      <c r="BY553" s="1069"/>
      <c r="BZ553" s="1069"/>
      <c r="CA553" s="1069"/>
      <c r="CB553" s="1069"/>
      <c r="CC553" s="1069"/>
      <c r="CD553" s="1069"/>
      <c r="CE553" s="1069"/>
      <c r="CF553" s="1069"/>
      <c r="CG553" s="1069"/>
      <c r="CH553" s="1069"/>
      <c r="CI553" s="1069"/>
      <c r="CJ553" s="1069"/>
      <c r="CK553" s="1069"/>
      <c r="CL553" s="1069"/>
      <c r="CM553" s="1111"/>
      <c r="CN553" s="1111"/>
    </row>
    <row r="554" spans="2:92" x14ac:dyDescent="0.2">
      <c r="B554" s="1068"/>
      <c r="I554" s="1069"/>
      <c r="J554" s="1069"/>
      <c r="K554" s="1069"/>
      <c r="L554" s="1069"/>
      <c r="M554" s="1069"/>
      <c r="N554" s="1069"/>
      <c r="O554" s="1069"/>
      <c r="P554" s="1069"/>
      <c r="Q554" s="1069"/>
      <c r="R554" s="1069"/>
      <c r="S554" s="1069"/>
      <c r="T554" s="1069"/>
      <c r="U554" s="1069"/>
      <c r="V554" s="1069"/>
      <c r="W554" s="1069"/>
      <c r="X554" s="1069"/>
      <c r="Y554" s="1069"/>
      <c r="Z554" s="1069"/>
      <c r="AA554" s="1069"/>
      <c r="AB554" s="1111"/>
      <c r="AC554" s="1111"/>
      <c r="AD554" s="1111"/>
      <c r="AE554" s="1111"/>
      <c r="AF554" s="1069"/>
      <c r="AG554" s="1069"/>
      <c r="AH554" s="1069"/>
      <c r="AI554" s="1069"/>
      <c r="AJ554" s="1069"/>
      <c r="AK554" s="1069"/>
      <c r="AL554" s="1069"/>
      <c r="AM554" s="1069"/>
      <c r="AN554" s="1069"/>
      <c r="AO554" s="1069"/>
      <c r="AP554" s="1069"/>
      <c r="AQ554" s="1069"/>
      <c r="AR554" s="1069"/>
      <c r="AS554" s="1069"/>
      <c r="AT554" s="1069"/>
      <c r="AU554" s="1069"/>
      <c r="AV554" s="1069"/>
      <c r="AW554" s="1069"/>
      <c r="AX554" s="1070"/>
      <c r="AY554" s="1069"/>
      <c r="AZ554" s="1069"/>
      <c r="BA554" s="1069"/>
      <c r="BB554" s="1069"/>
      <c r="BC554" s="1069"/>
      <c r="BD554" s="1069"/>
      <c r="BE554" s="1069"/>
      <c r="BF554" s="1069"/>
      <c r="BG554" s="1069"/>
      <c r="BH554" s="1069"/>
      <c r="BI554" s="1069"/>
      <c r="BJ554" s="1069"/>
      <c r="BK554" s="1069"/>
      <c r="BL554" s="1069"/>
      <c r="BM554" s="1069"/>
      <c r="BN554" s="1069"/>
      <c r="BO554" s="1069"/>
      <c r="BP554" s="1069"/>
      <c r="BQ554" s="1069"/>
      <c r="BR554" s="1069"/>
      <c r="BS554" s="1111"/>
      <c r="BT554" s="1069"/>
      <c r="BU554" s="1069"/>
      <c r="BV554" s="1069"/>
      <c r="BW554" s="1069"/>
      <c r="BX554" s="1069"/>
      <c r="BY554" s="1069"/>
      <c r="BZ554" s="1069"/>
      <c r="CA554" s="1069"/>
      <c r="CB554" s="1069"/>
      <c r="CC554" s="1069"/>
      <c r="CD554" s="1069"/>
      <c r="CE554" s="1069"/>
      <c r="CF554" s="1069"/>
      <c r="CG554" s="1069"/>
      <c r="CH554" s="1069"/>
      <c r="CI554" s="1069"/>
      <c r="CJ554" s="1069"/>
      <c r="CK554" s="1069"/>
      <c r="CL554" s="1069"/>
      <c r="CM554" s="1111"/>
      <c r="CN554" s="1111"/>
    </row>
    <row r="555" spans="2:92" x14ac:dyDescent="0.2">
      <c r="B555" s="1068"/>
      <c r="I555" s="1069"/>
      <c r="J555" s="1069"/>
      <c r="K555" s="1069"/>
      <c r="L555" s="1069"/>
      <c r="M555" s="1069"/>
      <c r="N555" s="1069"/>
      <c r="O555" s="1069"/>
      <c r="P555" s="1069"/>
      <c r="Q555" s="1069"/>
      <c r="R555" s="1069"/>
      <c r="S555" s="1069"/>
      <c r="T555" s="1069"/>
      <c r="U555" s="1069"/>
      <c r="V555" s="1069"/>
      <c r="W555" s="1069"/>
      <c r="X555" s="1069"/>
      <c r="Y555" s="1069"/>
      <c r="Z555" s="1069"/>
      <c r="AA555" s="1069"/>
      <c r="AB555" s="1111"/>
      <c r="AC555" s="1111"/>
      <c r="AD555" s="1111"/>
      <c r="AE555" s="1111"/>
      <c r="AF555" s="1069"/>
      <c r="AG555" s="1069"/>
      <c r="AH555" s="1069"/>
      <c r="AI555" s="1069"/>
      <c r="AJ555" s="1069"/>
      <c r="AK555" s="1069"/>
      <c r="AL555" s="1069"/>
      <c r="AM555" s="1069"/>
      <c r="AN555" s="1069"/>
      <c r="AO555" s="1069"/>
      <c r="AP555" s="1069"/>
      <c r="AQ555" s="1069"/>
      <c r="AR555" s="1069"/>
      <c r="AS555" s="1069"/>
      <c r="AT555" s="1069"/>
      <c r="AU555" s="1069"/>
      <c r="AV555" s="1069"/>
      <c r="AW555" s="1069"/>
      <c r="AX555" s="1070"/>
      <c r="AY555" s="1069"/>
      <c r="AZ555" s="1069"/>
      <c r="BA555" s="1069"/>
      <c r="BB555" s="1069"/>
      <c r="BC555" s="1069"/>
      <c r="BD555" s="1069"/>
      <c r="BE555" s="1069"/>
      <c r="BF555" s="1069"/>
      <c r="BG555" s="1069"/>
      <c r="BH555" s="1069"/>
      <c r="BI555" s="1069"/>
      <c r="BJ555" s="1069"/>
      <c r="BK555" s="1069"/>
      <c r="BL555" s="1069"/>
      <c r="BM555" s="1069"/>
      <c r="BN555" s="1069"/>
      <c r="BO555" s="1069"/>
      <c r="BP555" s="1069"/>
      <c r="BQ555" s="1069"/>
      <c r="BR555" s="1069"/>
      <c r="BS555" s="1111"/>
      <c r="BT555" s="1069"/>
      <c r="BU555" s="1069"/>
      <c r="BV555" s="1069"/>
      <c r="BW555" s="1069"/>
      <c r="BX555" s="1069"/>
      <c r="BY555" s="1069"/>
      <c r="BZ555" s="1069"/>
      <c r="CA555" s="1069"/>
      <c r="CB555" s="1069"/>
      <c r="CC555" s="1069"/>
      <c r="CD555" s="1069"/>
      <c r="CE555" s="1069"/>
      <c r="CF555" s="1069"/>
      <c r="CG555" s="1069"/>
      <c r="CH555" s="1069"/>
      <c r="CI555" s="1069"/>
      <c r="CJ555" s="1069"/>
      <c r="CK555" s="1069"/>
      <c r="CL555" s="1069"/>
      <c r="CM555" s="1111"/>
      <c r="CN555" s="1111"/>
    </row>
    <row r="556" spans="2:92" x14ac:dyDescent="0.2">
      <c r="B556" s="1068"/>
      <c r="I556" s="1069"/>
      <c r="J556" s="1069"/>
      <c r="K556" s="1069"/>
      <c r="L556" s="1069"/>
      <c r="M556" s="1069"/>
      <c r="N556" s="1069"/>
      <c r="O556" s="1069"/>
      <c r="P556" s="1069"/>
      <c r="Q556" s="1069"/>
      <c r="R556" s="1069"/>
      <c r="S556" s="1069"/>
      <c r="T556" s="1069"/>
      <c r="U556" s="1069"/>
      <c r="V556" s="1069"/>
      <c r="W556" s="1069"/>
      <c r="X556" s="1069"/>
      <c r="Y556" s="1069"/>
      <c r="Z556" s="1069"/>
      <c r="AA556" s="1069"/>
      <c r="AB556" s="1111"/>
      <c r="AC556" s="1111"/>
      <c r="AD556" s="1111"/>
      <c r="AE556" s="1111"/>
      <c r="AF556" s="1069"/>
      <c r="AG556" s="1069"/>
      <c r="AH556" s="1069"/>
      <c r="AI556" s="1069"/>
      <c r="AJ556" s="1069"/>
      <c r="AK556" s="1069"/>
      <c r="AL556" s="1069"/>
      <c r="AM556" s="1069"/>
      <c r="AN556" s="1069"/>
      <c r="AO556" s="1069"/>
      <c r="AP556" s="1069"/>
      <c r="AQ556" s="1069"/>
      <c r="AR556" s="1069"/>
      <c r="AS556" s="1069"/>
      <c r="AT556" s="1069"/>
      <c r="AU556" s="1069"/>
      <c r="AV556" s="1069"/>
      <c r="AW556" s="1069"/>
      <c r="AX556" s="1070"/>
      <c r="AY556" s="1069"/>
      <c r="AZ556" s="1069"/>
      <c r="BA556" s="1069"/>
      <c r="BB556" s="1069"/>
      <c r="BC556" s="1069"/>
      <c r="BD556" s="1069"/>
      <c r="BE556" s="1069"/>
      <c r="BF556" s="1069"/>
      <c r="BG556" s="1069"/>
      <c r="BH556" s="1069"/>
      <c r="BI556" s="1069"/>
      <c r="BJ556" s="1069"/>
      <c r="BK556" s="1069"/>
      <c r="BL556" s="1069"/>
      <c r="BM556" s="1069"/>
      <c r="BN556" s="1069"/>
      <c r="BO556" s="1069"/>
      <c r="BP556" s="1069"/>
      <c r="BQ556" s="1069"/>
      <c r="BR556" s="1069"/>
      <c r="BS556" s="1111"/>
      <c r="BT556" s="1069"/>
      <c r="BU556" s="1069"/>
      <c r="BV556" s="1069"/>
      <c r="BW556" s="1069"/>
      <c r="BX556" s="1069"/>
      <c r="BY556" s="1069"/>
      <c r="BZ556" s="1069"/>
      <c r="CA556" s="1069"/>
      <c r="CB556" s="1069"/>
      <c r="CC556" s="1069"/>
      <c r="CD556" s="1069"/>
      <c r="CE556" s="1069"/>
      <c r="CF556" s="1069"/>
      <c r="CG556" s="1069"/>
      <c r="CH556" s="1069"/>
      <c r="CI556" s="1069"/>
      <c r="CJ556" s="1069"/>
      <c r="CK556" s="1069"/>
      <c r="CL556" s="1069"/>
      <c r="CM556" s="1111"/>
      <c r="CN556" s="1111"/>
    </row>
    <row r="557" spans="2:92" x14ac:dyDescent="0.2">
      <c r="B557" s="1068"/>
      <c r="I557" s="1069"/>
      <c r="J557" s="1069"/>
      <c r="K557" s="1069"/>
      <c r="L557" s="1069"/>
      <c r="M557" s="1069"/>
      <c r="N557" s="1069"/>
      <c r="O557" s="1069"/>
      <c r="P557" s="1069"/>
      <c r="Q557" s="1069"/>
      <c r="R557" s="1069"/>
      <c r="S557" s="1069"/>
      <c r="T557" s="1069"/>
      <c r="U557" s="1069"/>
      <c r="V557" s="1069"/>
      <c r="W557" s="1069"/>
      <c r="X557" s="1069"/>
      <c r="Y557" s="1069"/>
      <c r="Z557" s="1069"/>
      <c r="AA557" s="1069"/>
      <c r="AB557" s="1111"/>
      <c r="AC557" s="1111"/>
      <c r="AD557" s="1111"/>
      <c r="AE557" s="1111"/>
      <c r="AF557" s="1069"/>
      <c r="AG557" s="1069"/>
      <c r="AH557" s="1069"/>
      <c r="AI557" s="1069"/>
      <c r="AJ557" s="1069"/>
      <c r="AK557" s="1069"/>
      <c r="AL557" s="1069"/>
      <c r="AM557" s="1069"/>
      <c r="AN557" s="1069"/>
      <c r="AO557" s="1069"/>
      <c r="AP557" s="1069"/>
      <c r="AQ557" s="1069"/>
      <c r="AR557" s="1069"/>
      <c r="AS557" s="1069"/>
      <c r="AT557" s="1069"/>
      <c r="AU557" s="1069"/>
      <c r="AV557" s="1069"/>
      <c r="AW557" s="1069"/>
      <c r="AX557" s="1070"/>
      <c r="AY557" s="1069"/>
      <c r="AZ557" s="1069"/>
      <c r="BA557" s="1069"/>
      <c r="BB557" s="1069"/>
      <c r="BC557" s="1069"/>
      <c r="BD557" s="1069"/>
      <c r="BE557" s="1069"/>
      <c r="BF557" s="1069"/>
      <c r="BG557" s="1069"/>
      <c r="BH557" s="1069"/>
      <c r="BI557" s="1069"/>
      <c r="BJ557" s="1069"/>
      <c r="BK557" s="1069"/>
      <c r="BL557" s="1069"/>
      <c r="BM557" s="1069"/>
      <c r="BN557" s="1069"/>
      <c r="BO557" s="1069"/>
      <c r="BP557" s="1069"/>
      <c r="BQ557" s="1069"/>
      <c r="BR557" s="1069"/>
      <c r="BS557" s="1111"/>
      <c r="BT557" s="1069"/>
      <c r="BU557" s="1069"/>
      <c r="BV557" s="1069"/>
      <c r="BW557" s="1069"/>
      <c r="BX557" s="1069"/>
      <c r="BY557" s="1069"/>
      <c r="BZ557" s="1069"/>
      <c r="CA557" s="1069"/>
      <c r="CB557" s="1069"/>
      <c r="CC557" s="1069"/>
      <c r="CD557" s="1069"/>
      <c r="CE557" s="1069"/>
      <c r="CF557" s="1069"/>
      <c r="CG557" s="1069"/>
      <c r="CH557" s="1069"/>
      <c r="CI557" s="1069"/>
      <c r="CJ557" s="1069"/>
      <c r="CK557" s="1069"/>
      <c r="CL557" s="1069"/>
      <c r="CM557" s="1111"/>
      <c r="CN557" s="1111"/>
    </row>
    <row r="558" spans="2:92" x14ac:dyDescent="0.2">
      <c r="B558" s="1068"/>
      <c r="I558" s="1069"/>
      <c r="J558" s="1069"/>
      <c r="K558" s="1069"/>
      <c r="L558" s="1069"/>
      <c r="M558" s="1069"/>
      <c r="N558" s="1069"/>
      <c r="O558" s="1069"/>
      <c r="P558" s="1069"/>
      <c r="Q558" s="1069"/>
      <c r="R558" s="1069"/>
      <c r="S558" s="1069"/>
      <c r="T558" s="1069"/>
      <c r="U558" s="1069"/>
      <c r="V558" s="1069"/>
      <c r="W558" s="1069"/>
      <c r="X558" s="1069"/>
      <c r="Y558" s="1069"/>
      <c r="Z558" s="1069"/>
      <c r="AA558" s="1069"/>
      <c r="AB558" s="1111"/>
      <c r="AC558" s="1111"/>
      <c r="AD558" s="1111"/>
      <c r="AE558" s="1111"/>
      <c r="AF558" s="1069"/>
      <c r="AG558" s="1069"/>
      <c r="AH558" s="1069"/>
      <c r="AI558" s="1069"/>
      <c r="AJ558" s="1069"/>
      <c r="AK558" s="1069"/>
      <c r="AL558" s="1069"/>
      <c r="AM558" s="1069"/>
      <c r="AN558" s="1069"/>
      <c r="AO558" s="1069"/>
      <c r="AP558" s="1069"/>
      <c r="AQ558" s="1069"/>
      <c r="AR558" s="1069"/>
      <c r="AS558" s="1069"/>
      <c r="AT558" s="1069"/>
      <c r="AU558" s="1069"/>
      <c r="AV558" s="1069"/>
      <c r="AW558" s="1069"/>
      <c r="AX558" s="1070"/>
      <c r="AY558" s="1069"/>
      <c r="AZ558" s="1069"/>
      <c r="BA558" s="1069"/>
      <c r="BB558" s="1069"/>
      <c r="BC558" s="1069"/>
      <c r="BD558" s="1069"/>
      <c r="BE558" s="1069"/>
      <c r="BF558" s="1069"/>
      <c r="BG558" s="1069"/>
      <c r="BH558" s="1069"/>
      <c r="BI558" s="1069"/>
      <c r="BJ558" s="1069"/>
      <c r="BK558" s="1069"/>
      <c r="BL558" s="1069"/>
      <c r="BM558" s="1069"/>
      <c r="BN558" s="1069"/>
      <c r="BO558" s="1069"/>
      <c r="BP558" s="1069"/>
      <c r="BQ558" s="1069"/>
      <c r="BR558" s="1069"/>
      <c r="BS558" s="1111"/>
      <c r="BT558" s="1069"/>
      <c r="BU558" s="1069"/>
      <c r="BV558" s="1069"/>
      <c r="BW558" s="1069"/>
      <c r="BX558" s="1069"/>
      <c r="BY558" s="1069"/>
      <c r="BZ558" s="1069"/>
      <c r="CA558" s="1069"/>
      <c r="CB558" s="1069"/>
      <c r="CC558" s="1069"/>
      <c r="CD558" s="1069"/>
      <c r="CE558" s="1069"/>
      <c r="CF558" s="1069"/>
      <c r="CG558" s="1069"/>
      <c r="CH558" s="1069"/>
      <c r="CI558" s="1069"/>
      <c r="CJ558" s="1069"/>
      <c r="CK558" s="1069"/>
      <c r="CL558" s="1069"/>
      <c r="CM558" s="1111"/>
      <c r="CN558" s="1111"/>
    </row>
    <row r="559" spans="2:92" x14ac:dyDescent="0.2">
      <c r="B559" s="1068"/>
      <c r="I559" s="1069"/>
      <c r="J559" s="1069"/>
      <c r="K559" s="1069"/>
      <c r="L559" s="1069"/>
      <c r="M559" s="1069"/>
      <c r="N559" s="1069"/>
      <c r="O559" s="1069"/>
      <c r="P559" s="1069"/>
      <c r="Q559" s="1069"/>
      <c r="R559" s="1069"/>
      <c r="S559" s="1069"/>
      <c r="T559" s="1069"/>
      <c r="U559" s="1069"/>
      <c r="V559" s="1069"/>
      <c r="W559" s="1069"/>
      <c r="X559" s="1069"/>
      <c r="Y559" s="1069"/>
      <c r="Z559" s="1069"/>
      <c r="AA559" s="1069"/>
      <c r="AB559" s="1111"/>
      <c r="AC559" s="1111"/>
      <c r="AD559" s="1111"/>
      <c r="AE559" s="1111"/>
      <c r="AF559" s="1069"/>
      <c r="AG559" s="1069"/>
      <c r="AH559" s="1069"/>
      <c r="AI559" s="1069"/>
      <c r="AJ559" s="1069"/>
      <c r="AK559" s="1069"/>
      <c r="AL559" s="1069"/>
      <c r="AM559" s="1069"/>
      <c r="AN559" s="1069"/>
      <c r="AO559" s="1069"/>
      <c r="AP559" s="1069"/>
      <c r="AQ559" s="1069"/>
      <c r="AR559" s="1069"/>
      <c r="AS559" s="1069"/>
      <c r="AT559" s="1069"/>
      <c r="AU559" s="1069"/>
      <c r="AV559" s="1069"/>
      <c r="AW559" s="1069"/>
      <c r="AX559" s="1070"/>
      <c r="AY559" s="1069"/>
      <c r="AZ559" s="1069"/>
      <c r="BA559" s="1069"/>
      <c r="BB559" s="1069"/>
      <c r="BC559" s="1069"/>
      <c r="BD559" s="1069"/>
      <c r="BE559" s="1069"/>
      <c r="BF559" s="1069"/>
      <c r="BG559" s="1069"/>
      <c r="BH559" s="1069"/>
      <c r="BI559" s="1069"/>
      <c r="BJ559" s="1069"/>
      <c r="BK559" s="1069"/>
      <c r="BL559" s="1069"/>
      <c r="BM559" s="1069"/>
      <c r="BN559" s="1069"/>
      <c r="BO559" s="1069"/>
      <c r="BP559" s="1069"/>
      <c r="BQ559" s="1069"/>
      <c r="BR559" s="1069"/>
      <c r="BS559" s="1111"/>
      <c r="BT559" s="1069"/>
      <c r="BU559" s="1069"/>
      <c r="BV559" s="1069"/>
      <c r="BW559" s="1069"/>
      <c r="BX559" s="1069"/>
      <c r="BY559" s="1069"/>
      <c r="BZ559" s="1069"/>
      <c r="CA559" s="1069"/>
      <c r="CB559" s="1069"/>
      <c r="CC559" s="1069"/>
      <c r="CD559" s="1069"/>
      <c r="CE559" s="1069"/>
      <c r="CF559" s="1069"/>
      <c r="CG559" s="1069"/>
      <c r="CH559" s="1069"/>
      <c r="CI559" s="1069"/>
      <c r="CJ559" s="1069"/>
      <c r="CK559" s="1069"/>
      <c r="CL559" s="1069"/>
      <c r="CM559" s="1111"/>
      <c r="CN559" s="1111"/>
    </row>
    <row r="560" spans="2:92" x14ac:dyDescent="0.2">
      <c r="B560" s="1068"/>
      <c r="I560" s="1069"/>
      <c r="J560" s="1069"/>
      <c r="K560" s="1069"/>
      <c r="L560" s="1069"/>
      <c r="M560" s="1069"/>
      <c r="N560" s="1069"/>
      <c r="O560" s="1069"/>
      <c r="P560" s="1069"/>
      <c r="Q560" s="1069"/>
      <c r="R560" s="1069"/>
      <c r="S560" s="1069"/>
      <c r="T560" s="1069"/>
      <c r="U560" s="1069"/>
      <c r="V560" s="1069"/>
      <c r="W560" s="1069"/>
      <c r="X560" s="1069"/>
      <c r="Y560" s="1069"/>
      <c r="Z560" s="1069"/>
      <c r="AA560" s="1069"/>
      <c r="AB560" s="1111"/>
      <c r="AC560" s="1111"/>
      <c r="AD560" s="1111"/>
      <c r="AE560" s="1111"/>
      <c r="AF560" s="1069"/>
      <c r="AG560" s="1069"/>
      <c r="AH560" s="1069"/>
      <c r="AI560" s="1069"/>
      <c r="AJ560" s="1069"/>
      <c r="AK560" s="1069"/>
      <c r="AL560" s="1069"/>
      <c r="AM560" s="1069"/>
      <c r="AN560" s="1069"/>
      <c r="AO560" s="1069"/>
      <c r="AP560" s="1069"/>
      <c r="AQ560" s="1069"/>
      <c r="AR560" s="1069"/>
      <c r="AS560" s="1069"/>
      <c r="AT560" s="1069"/>
      <c r="AU560" s="1069"/>
      <c r="AV560" s="1069"/>
      <c r="AW560" s="1069"/>
      <c r="AX560" s="1070"/>
      <c r="AY560" s="1069"/>
      <c r="AZ560" s="1069"/>
      <c r="BA560" s="1069"/>
      <c r="BB560" s="1069"/>
      <c r="BC560" s="1069"/>
      <c r="BD560" s="1069"/>
      <c r="BE560" s="1069"/>
      <c r="BF560" s="1069"/>
      <c r="BG560" s="1069"/>
      <c r="BH560" s="1069"/>
      <c r="BI560" s="1069"/>
      <c r="BJ560" s="1069"/>
      <c r="BK560" s="1069"/>
      <c r="BL560" s="1069"/>
      <c r="BM560" s="1069"/>
      <c r="BN560" s="1069"/>
      <c r="BO560" s="1069"/>
      <c r="BP560" s="1069"/>
      <c r="BQ560" s="1069"/>
      <c r="BR560" s="1069"/>
      <c r="BS560" s="1111"/>
      <c r="BT560" s="1069"/>
      <c r="BU560" s="1069"/>
      <c r="BV560" s="1069"/>
      <c r="BW560" s="1069"/>
      <c r="BX560" s="1069"/>
      <c r="BY560" s="1069"/>
      <c r="BZ560" s="1069"/>
      <c r="CA560" s="1069"/>
      <c r="CB560" s="1069"/>
      <c r="CC560" s="1069"/>
      <c r="CD560" s="1069"/>
      <c r="CE560" s="1069"/>
      <c r="CF560" s="1069"/>
      <c r="CG560" s="1069"/>
      <c r="CH560" s="1069"/>
      <c r="CI560" s="1069"/>
      <c r="CJ560" s="1069"/>
      <c r="CK560" s="1069"/>
      <c r="CL560" s="1069"/>
      <c r="CM560" s="1111"/>
      <c r="CN560" s="1111"/>
    </row>
    <row r="561" spans="2:92" x14ac:dyDescent="0.2">
      <c r="B561" s="1068"/>
      <c r="I561" s="1069"/>
      <c r="J561" s="1069"/>
      <c r="K561" s="1069"/>
      <c r="L561" s="1069"/>
      <c r="M561" s="1069"/>
      <c r="N561" s="1069"/>
      <c r="O561" s="1069"/>
      <c r="P561" s="1069"/>
      <c r="Q561" s="1069"/>
      <c r="R561" s="1069"/>
      <c r="S561" s="1069"/>
      <c r="T561" s="1069"/>
      <c r="U561" s="1069"/>
      <c r="V561" s="1069"/>
      <c r="W561" s="1069"/>
      <c r="X561" s="1069"/>
      <c r="Y561" s="1069"/>
      <c r="Z561" s="1069"/>
      <c r="AA561" s="1069"/>
      <c r="AB561" s="1111"/>
      <c r="AC561" s="1111"/>
      <c r="AD561" s="1111"/>
      <c r="AE561" s="1111"/>
      <c r="AF561" s="1069"/>
      <c r="AG561" s="1069"/>
      <c r="AH561" s="1069"/>
      <c r="AI561" s="1069"/>
      <c r="AJ561" s="1069"/>
      <c r="AK561" s="1069"/>
      <c r="AL561" s="1069"/>
      <c r="AM561" s="1069"/>
      <c r="AN561" s="1069"/>
      <c r="AO561" s="1069"/>
      <c r="AP561" s="1069"/>
      <c r="AQ561" s="1069"/>
      <c r="AR561" s="1069"/>
      <c r="AS561" s="1069"/>
      <c r="AT561" s="1069"/>
      <c r="AU561" s="1069"/>
      <c r="AV561" s="1069"/>
      <c r="AW561" s="1069"/>
      <c r="AX561" s="1070"/>
      <c r="AY561" s="1069"/>
      <c r="AZ561" s="1069"/>
      <c r="BA561" s="1069"/>
      <c r="BB561" s="1069"/>
      <c r="BC561" s="1069"/>
      <c r="BD561" s="1069"/>
      <c r="BE561" s="1069"/>
      <c r="BF561" s="1069"/>
      <c r="BG561" s="1069"/>
      <c r="BH561" s="1069"/>
      <c r="BI561" s="1069"/>
      <c r="BJ561" s="1069"/>
      <c r="BK561" s="1069"/>
      <c r="BL561" s="1069"/>
      <c r="BM561" s="1069"/>
      <c r="BN561" s="1069"/>
      <c r="BO561" s="1069"/>
      <c r="BP561" s="1069"/>
      <c r="BQ561" s="1069"/>
      <c r="BR561" s="1069"/>
      <c r="BS561" s="1111"/>
      <c r="BT561" s="1069"/>
      <c r="BU561" s="1069"/>
      <c r="BV561" s="1069"/>
      <c r="BW561" s="1069"/>
      <c r="BX561" s="1069"/>
      <c r="BY561" s="1069"/>
      <c r="BZ561" s="1069"/>
      <c r="CA561" s="1069"/>
      <c r="CB561" s="1069"/>
      <c r="CC561" s="1069"/>
      <c r="CD561" s="1069"/>
      <c r="CE561" s="1069"/>
      <c r="CF561" s="1069"/>
      <c r="CG561" s="1069"/>
      <c r="CH561" s="1069"/>
      <c r="CI561" s="1069"/>
      <c r="CJ561" s="1069"/>
      <c r="CK561" s="1069"/>
      <c r="CL561" s="1069"/>
      <c r="CM561" s="1111"/>
      <c r="CN561" s="1111"/>
    </row>
    <row r="562" spans="2:92" x14ac:dyDescent="0.2">
      <c r="B562" s="1068"/>
      <c r="I562" s="1069"/>
      <c r="J562" s="1069"/>
      <c r="K562" s="1069"/>
      <c r="L562" s="1069"/>
      <c r="M562" s="1069"/>
      <c r="N562" s="1069"/>
      <c r="O562" s="1069"/>
      <c r="P562" s="1069"/>
      <c r="Q562" s="1069"/>
      <c r="R562" s="1069"/>
      <c r="S562" s="1069"/>
      <c r="T562" s="1069"/>
      <c r="U562" s="1069"/>
      <c r="V562" s="1069"/>
      <c r="W562" s="1069"/>
      <c r="X562" s="1069"/>
      <c r="Y562" s="1069"/>
      <c r="Z562" s="1069"/>
      <c r="AA562" s="1069"/>
      <c r="AB562" s="1111"/>
      <c r="AC562" s="1111"/>
      <c r="AD562" s="1111"/>
      <c r="AE562" s="1111"/>
      <c r="AF562" s="1069"/>
      <c r="AG562" s="1069"/>
      <c r="AH562" s="1069"/>
      <c r="AI562" s="1069"/>
      <c r="AJ562" s="1069"/>
      <c r="AK562" s="1069"/>
      <c r="AL562" s="1069"/>
      <c r="AM562" s="1069"/>
      <c r="AN562" s="1069"/>
      <c r="AO562" s="1069"/>
      <c r="AP562" s="1069"/>
      <c r="AQ562" s="1069"/>
      <c r="AR562" s="1069"/>
      <c r="AS562" s="1069"/>
      <c r="AT562" s="1069"/>
      <c r="AU562" s="1069"/>
      <c r="AV562" s="1069"/>
      <c r="AW562" s="1069"/>
      <c r="AX562" s="1070"/>
      <c r="AY562" s="1069"/>
      <c r="AZ562" s="1069"/>
      <c r="BA562" s="1069"/>
      <c r="BB562" s="1069"/>
      <c r="BC562" s="1069"/>
      <c r="BD562" s="1069"/>
      <c r="BE562" s="1069"/>
      <c r="BF562" s="1069"/>
      <c r="BG562" s="1069"/>
      <c r="BH562" s="1069"/>
      <c r="BI562" s="1069"/>
      <c r="BJ562" s="1069"/>
      <c r="BK562" s="1069"/>
      <c r="BL562" s="1069"/>
      <c r="BM562" s="1069"/>
      <c r="BN562" s="1069"/>
      <c r="BO562" s="1069"/>
      <c r="BP562" s="1069"/>
      <c r="BQ562" s="1069"/>
      <c r="BR562" s="1069"/>
      <c r="BS562" s="1111"/>
      <c r="BT562" s="1069"/>
      <c r="BU562" s="1069"/>
      <c r="BV562" s="1069"/>
      <c r="BW562" s="1069"/>
      <c r="BX562" s="1069"/>
      <c r="BY562" s="1069"/>
      <c r="BZ562" s="1069"/>
      <c r="CA562" s="1069"/>
      <c r="CB562" s="1069"/>
      <c r="CC562" s="1069"/>
      <c r="CD562" s="1069"/>
      <c r="CE562" s="1069"/>
      <c r="CF562" s="1069"/>
      <c r="CG562" s="1069"/>
      <c r="CH562" s="1069"/>
      <c r="CI562" s="1069"/>
      <c r="CJ562" s="1069"/>
      <c r="CK562" s="1069"/>
      <c r="CL562" s="1069"/>
      <c r="CM562" s="1111"/>
      <c r="CN562" s="1111"/>
    </row>
    <row r="563" spans="2:92" x14ac:dyDescent="0.2">
      <c r="B563" s="1068"/>
      <c r="I563" s="1069"/>
      <c r="J563" s="1069"/>
      <c r="K563" s="1069"/>
      <c r="L563" s="1069"/>
      <c r="M563" s="1069"/>
      <c r="N563" s="1069"/>
      <c r="O563" s="1069"/>
      <c r="P563" s="1069"/>
      <c r="Q563" s="1069"/>
      <c r="R563" s="1069"/>
      <c r="S563" s="1069"/>
      <c r="T563" s="1069"/>
      <c r="U563" s="1069"/>
      <c r="V563" s="1069"/>
      <c r="W563" s="1069"/>
      <c r="X563" s="1069"/>
      <c r="Y563" s="1069"/>
      <c r="Z563" s="1069"/>
      <c r="AA563" s="1069"/>
      <c r="AB563" s="1111"/>
      <c r="AC563" s="1111"/>
      <c r="AD563" s="1111"/>
      <c r="AE563" s="1111"/>
      <c r="AF563" s="1069"/>
      <c r="AG563" s="1069"/>
      <c r="AH563" s="1069"/>
      <c r="AI563" s="1069"/>
      <c r="AJ563" s="1069"/>
      <c r="AK563" s="1069"/>
      <c r="AL563" s="1069"/>
      <c r="AM563" s="1069"/>
      <c r="AN563" s="1069"/>
      <c r="AO563" s="1069"/>
      <c r="AP563" s="1069"/>
      <c r="AQ563" s="1069"/>
      <c r="AR563" s="1069"/>
      <c r="AS563" s="1069"/>
      <c r="AT563" s="1069"/>
      <c r="AU563" s="1069"/>
      <c r="AV563" s="1069"/>
      <c r="AW563" s="1069"/>
      <c r="AX563" s="1070"/>
      <c r="AY563" s="1069"/>
      <c r="AZ563" s="1069"/>
      <c r="BA563" s="1069"/>
      <c r="BB563" s="1069"/>
      <c r="BC563" s="1069"/>
      <c r="BD563" s="1069"/>
      <c r="BE563" s="1069"/>
      <c r="BF563" s="1069"/>
      <c r="BG563" s="1069"/>
      <c r="BH563" s="1069"/>
      <c r="BI563" s="1069"/>
      <c r="BJ563" s="1069"/>
      <c r="BK563" s="1069"/>
      <c r="BL563" s="1069"/>
      <c r="BM563" s="1069"/>
      <c r="BN563" s="1069"/>
      <c r="BO563" s="1069"/>
      <c r="BP563" s="1069"/>
      <c r="BQ563" s="1069"/>
      <c r="BR563" s="1069"/>
      <c r="BS563" s="1111"/>
      <c r="BT563" s="1069"/>
      <c r="BU563" s="1069"/>
      <c r="BV563" s="1069"/>
      <c r="BW563" s="1069"/>
      <c r="BX563" s="1069"/>
      <c r="BY563" s="1069"/>
      <c r="BZ563" s="1069"/>
      <c r="CA563" s="1069"/>
      <c r="CB563" s="1069"/>
      <c r="CC563" s="1069"/>
      <c r="CD563" s="1069"/>
      <c r="CE563" s="1069"/>
      <c r="CF563" s="1069"/>
      <c r="CG563" s="1069"/>
      <c r="CH563" s="1069"/>
      <c r="CI563" s="1069"/>
      <c r="CJ563" s="1069"/>
      <c r="CK563" s="1069"/>
      <c r="CL563" s="1069"/>
      <c r="CM563" s="1111"/>
      <c r="CN563" s="1111"/>
    </row>
    <row r="564" spans="2:92" x14ac:dyDescent="0.2">
      <c r="B564" s="1068"/>
      <c r="I564" s="1069"/>
      <c r="J564" s="1069"/>
      <c r="K564" s="1069"/>
      <c r="L564" s="1069"/>
      <c r="M564" s="1069"/>
      <c r="N564" s="1069"/>
      <c r="O564" s="1069"/>
      <c r="P564" s="1069"/>
      <c r="Q564" s="1069"/>
      <c r="R564" s="1069"/>
      <c r="S564" s="1069"/>
      <c r="T564" s="1069"/>
      <c r="U564" s="1069"/>
      <c r="V564" s="1069"/>
      <c r="W564" s="1069"/>
      <c r="X564" s="1069"/>
      <c r="Y564" s="1069"/>
      <c r="Z564" s="1069"/>
      <c r="AA564" s="1069"/>
      <c r="AB564" s="1111"/>
      <c r="AC564" s="1111"/>
      <c r="AD564" s="1111"/>
      <c r="AE564" s="1111"/>
      <c r="AF564" s="1069"/>
      <c r="AG564" s="1069"/>
      <c r="AH564" s="1069"/>
      <c r="AI564" s="1069"/>
      <c r="AJ564" s="1069"/>
      <c r="AK564" s="1069"/>
      <c r="AL564" s="1069"/>
      <c r="AM564" s="1069"/>
      <c r="AN564" s="1069"/>
      <c r="AO564" s="1069"/>
      <c r="AP564" s="1069"/>
      <c r="AQ564" s="1069"/>
      <c r="AR564" s="1069"/>
      <c r="AS564" s="1069"/>
      <c r="AT564" s="1069"/>
      <c r="AU564" s="1069"/>
      <c r="AV564" s="1069"/>
      <c r="AW564" s="1069"/>
      <c r="AX564" s="1070"/>
      <c r="AY564" s="1069"/>
      <c r="AZ564" s="1069"/>
      <c r="BA564" s="1069"/>
      <c r="BB564" s="1069"/>
      <c r="BC564" s="1069"/>
      <c r="BD564" s="1069"/>
      <c r="BE564" s="1069"/>
      <c r="BF564" s="1069"/>
      <c r="BG564" s="1069"/>
      <c r="BH564" s="1069"/>
      <c r="BI564" s="1069"/>
      <c r="BJ564" s="1069"/>
      <c r="BK564" s="1069"/>
      <c r="BL564" s="1069"/>
      <c r="BM564" s="1069"/>
      <c r="BN564" s="1069"/>
      <c r="BO564" s="1069"/>
      <c r="BP564" s="1069"/>
      <c r="BQ564" s="1069"/>
      <c r="BR564" s="1069"/>
      <c r="BS564" s="1111"/>
      <c r="BT564" s="1069"/>
      <c r="BU564" s="1069"/>
      <c r="BV564" s="1069"/>
      <c r="BW564" s="1069"/>
      <c r="BX564" s="1069"/>
      <c r="BY564" s="1069"/>
      <c r="BZ564" s="1069"/>
      <c r="CA564" s="1069"/>
      <c r="CB564" s="1069"/>
      <c r="CC564" s="1069"/>
      <c r="CD564" s="1069"/>
      <c r="CE564" s="1069"/>
      <c r="CF564" s="1069"/>
      <c r="CG564" s="1069"/>
      <c r="CH564" s="1069"/>
      <c r="CI564" s="1069"/>
      <c r="CJ564" s="1069"/>
      <c r="CK564" s="1069"/>
      <c r="CL564" s="1069"/>
      <c r="CM564" s="1111"/>
      <c r="CN564" s="1111"/>
    </row>
    <row r="565" spans="2:92" x14ac:dyDescent="0.2">
      <c r="B565" s="1068"/>
      <c r="I565" s="1069"/>
      <c r="J565" s="1069"/>
      <c r="K565" s="1069"/>
      <c r="L565" s="1069"/>
      <c r="M565" s="1069"/>
      <c r="N565" s="1069"/>
      <c r="O565" s="1069"/>
      <c r="P565" s="1069"/>
      <c r="Q565" s="1069"/>
      <c r="R565" s="1069"/>
      <c r="S565" s="1069"/>
      <c r="T565" s="1069"/>
      <c r="U565" s="1069"/>
      <c r="V565" s="1069"/>
      <c r="W565" s="1069"/>
      <c r="X565" s="1069"/>
      <c r="Y565" s="1069"/>
      <c r="Z565" s="1069"/>
      <c r="AA565" s="1069"/>
      <c r="AB565" s="1111"/>
      <c r="AC565" s="1111"/>
      <c r="AD565" s="1111"/>
      <c r="AE565" s="1111"/>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70"/>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111"/>
      <c r="BT565" s="1069"/>
      <c r="BU565" s="1069"/>
      <c r="BV565" s="1069"/>
      <c r="BW565" s="1069"/>
      <c r="BX565" s="1069"/>
      <c r="BY565" s="1069"/>
      <c r="BZ565" s="1069"/>
      <c r="CA565" s="1069"/>
      <c r="CB565" s="1069"/>
      <c r="CC565" s="1069"/>
      <c r="CD565" s="1069"/>
      <c r="CE565" s="1069"/>
      <c r="CF565" s="1069"/>
      <c r="CG565" s="1069"/>
      <c r="CH565" s="1069"/>
      <c r="CI565" s="1069"/>
      <c r="CJ565" s="1069"/>
      <c r="CK565" s="1069"/>
      <c r="CL565" s="1069"/>
      <c r="CM565" s="1111"/>
      <c r="CN565" s="1111"/>
    </row>
    <row r="566" spans="2:92" x14ac:dyDescent="0.2">
      <c r="B566" s="1068"/>
      <c r="I566" s="1069"/>
      <c r="J566" s="1069"/>
      <c r="K566" s="1069"/>
      <c r="L566" s="1069"/>
      <c r="M566" s="1069"/>
      <c r="N566" s="1069"/>
      <c r="O566" s="1069"/>
      <c r="P566" s="1069"/>
      <c r="Q566" s="1069"/>
      <c r="R566" s="1069"/>
      <c r="S566" s="1069"/>
      <c r="T566" s="1069"/>
      <c r="U566" s="1069"/>
      <c r="V566" s="1069"/>
      <c r="W566" s="1069"/>
      <c r="X566" s="1069"/>
      <c r="Y566" s="1069"/>
      <c r="Z566" s="1069"/>
      <c r="AA566" s="1069"/>
      <c r="AB566" s="1111"/>
      <c r="AC566" s="1111"/>
      <c r="AD566" s="1111"/>
      <c r="AE566" s="1111"/>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70"/>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111"/>
      <c r="BT566" s="1069"/>
      <c r="BU566" s="1069"/>
      <c r="BV566" s="1069"/>
      <c r="BW566" s="1069"/>
      <c r="BX566" s="1069"/>
      <c r="BY566" s="1069"/>
      <c r="BZ566" s="1069"/>
      <c r="CA566" s="1069"/>
      <c r="CB566" s="1069"/>
      <c r="CC566" s="1069"/>
      <c r="CD566" s="1069"/>
      <c r="CE566" s="1069"/>
      <c r="CF566" s="1069"/>
      <c r="CG566" s="1069"/>
      <c r="CH566" s="1069"/>
      <c r="CI566" s="1069"/>
      <c r="CJ566" s="1069"/>
      <c r="CK566" s="1069"/>
      <c r="CL566" s="1069"/>
      <c r="CM566" s="1111"/>
      <c r="CN566" s="1111"/>
    </row>
    <row r="567" spans="2:92" x14ac:dyDescent="0.2">
      <c r="B567" s="1068"/>
      <c r="I567" s="1069"/>
      <c r="J567" s="1069"/>
      <c r="K567" s="1069"/>
      <c r="L567" s="1069"/>
      <c r="M567" s="1069"/>
      <c r="N567" s="1069"/>
      <c r="O567" s="1069"/>
      <c r="P567" s="1069"/>
      <c r="Q567" s="1069"/>
      <c r="R567" s="1069"/>
      <c r="S567" s="1069"/>
      <c r="T567" s="1069"/>
      <c r="U567" s="1069"/>
      <c r="V567" s="1069"/>
      <c r="W567" s="1069"/>
      <c r="X567" s="1069"/>
      <c r="Y567" s="1069"/>
      <c r="Z567" s="1069"/>
      <c r="AA567" s="1069"/>
      <c r="AB567" s="1111"/>
      <c r="AC567" s="1111"/>
      <c r="AD567" s="1111"/>
      <c r="AE567" s="1111"/>
      <c r="AF567" s="1069"/>
      <c r="AG567" s="1069"/>
      <c r="AH567" s="1069"/>
      <c r="AI567" s="1069"/>
      <c r="AJ567" s="1069"/>
      <c r="AK567" s="1069"/>
      <c r="AL567" s="1069"/>
      <c r="AM567" s="1069"/>
      <c r="AN567" s="1069"/>
      <c r="AO567" s="1069"/>
      <c r="AP567" s="1069"/>
      <c r="AQ567" s="1069"/>
      <c r="AR567" s="1069"/>
      <c r="AS567" s="1069"/>
      <c r="AT567" s="1069"/>
      <c r="AU567" s="1069"/>
      <c r="AV567" s="1069"/>
      <c r="AW567" s="1069"/>
      <c r="AX567" s="1070"/>
      <c r="AY567" s="1069"/>
      <c r="AZ567" s="1069"/>
      <c r="BA567" s="1069"/>
      <c r="BB567" s="1069"/>
      <c r="BC567" s="1069"/>
      <c r="BD567" s="1069"/>
      <c r="BE567" s="1069"/>
      <c r="BF567" s="1069"/>
      <c r="BG567" s="1069"/>
      <c r="BH567" s="1069"/>
      <c r="BI567" s="1069"/>
      <c r="BJ567" s="1069"/>
      <c r="BK567" s="1069"/>
      <c r="BL567" s="1069"/>
      <c r="BM567" s="1069"/>
      <c r="BN567" s="1069"/>
      <c r="BO567" s="1069"/>
      <c r="BP567" s="1069"/>
      <c r="BQ567" s="1069"/>
      <c r="BR567" s="1069"/>
      <c r="BS567" s="1111"/>
      <c r="BT567" s="1069"/>
      <c r="BU567" s="1069"/>
      <c r="BV567" s="1069"/>
      <c r="BW567" s="1069"/>
      <c r="BX567" s="1069"/>
      <c r="BY567" s="1069"/>
      <c r="BZ567" s="1069"/>
      <c r="CA567" s="1069"/>
      <c r="CB567" s="1069"/>
      <c r="CC567" s="1069"/>
      <c r="CD567" s="1069"/>
      <c r="CE567" s="1069"/>
      <c r="CF567" s="1069"/>
      <c r="CG567" s="1069"/>
      <c r="CH567" s="1069"/>
      <c r="CI567" s="1069"/>
      <c r="CJ567" s="1069"/>
      <c r="CK567" s="1069"/>
      <c r="CL567" s="1069"/>
      <c r="CM567" s="1111"/>
      <c r="CN567" s="1111"/>
    </row>
    <row r="568" spans="2:92" x14ac:dyDescent="0.2">
      <c r="B568" s="1068"/>
      <c r="I568" s="1069"/>
      <c r="J568" s="1069"/>
      <c r="K568" s="1069"/>
      <c r="L568" s="1069"/>
      <c r="M568" s="1069"/>
      <c r="N568" s="1069"/>
      <c r="O568" s="1069"/>
      <c r="P568" s="1069"/>
      <c r="Q568" s="1069"/>
      <c r="R568" s="1069"/>
      <c r="S568" s="1069"/>
      <c r="T568" s="1069"/>
      <c r="U568" s="1069"/>
      <c r="V568" s="1069"/>
      <c r="W568" s="1069"/>
      <c r="X568" s="1069"/>
      <c r="Y568" s="1069"/>
      <c r="Z568" s="1069"/>
      <c r="AA568" s="1069"/>
      <c r="AB568" s="1111"/>
      <c r="AC568" s="1111"/>
      <c r="AD568" s="1111"/>
      <c r="AE568" s="1111"/>
      <c r="AF568" s="1069"/>
      <c r="AG568" s="1069"/>
      <c r="AH568" s="1069"/>
      <c r="AI568" s="1069"/>
      <c r="AJ568" s="1069"/>
      <c r="AK568" s="1069"/>
      <c r="AL568" s="1069"/>
      <c r="AM568" s="1069"/>
      <c r="AN568" s="1069"/>
      <c r="AO568" s="1069"/>
      <c r="AP568" s="1069"/>
      <c r="AQ568" s="1069"/>
      <c r="AR568" s="1069"/>
      <c r="AS568" s="1069"/>
      <c r="AT568" s="1069"/>
      <c r="AU568" s="1069"/>
      <c r="AV568" s="1069"/>
      <c r="AW568" s="1069"/>
      <c r="AX568" s="1070"/>
      <c r="AY568" s="1069"/>
      <c r="AZ568" s="1069"/>
      <c r="BA568" s="1069"/>
      <c r="BB568" s="1069"/>
      <c r="BC568" s="1069"/>
      <c r="BD568" s="1069"/>
      <c r="BE568" s="1069"/>
      <c r="BF568" s="1069"/>
      <c r="BG568" s="1069"/>
      <c r="BH568" s="1069"/>
      <c r="BI568" s="1069"/>
      <c r="BJ568" s="1069"/>
      <c r="BK568" s="1069"/>
      <c r="BL568" s="1069"/>
      <c r="BM568" s="1069"/>
      <c r="BN568" s="1069"/>
      <c r="BO568" s="1069"/>
      <c r="BP568" s="1069"/>
      <c r="BQ568" s="1069"/>
      <c r="BR568" s="1069"/>
      <c r="BS568" s="1111"/>
      <c r="BT568" s="1069"/>
      <c r="BU568" s="1069"/>
      <c r="BV568" s="1069"/>
      <c r="BW568" s="1069"/>
      <c r="BX568" s="1069"/>
      <c r="BY568" s="1069"/>
      <c r="BZ568" s="1069"/>
      <c r="CA568" s="1069"/>
      <c r="CB568" s="1069"/>
      <c r="CC568" s="1069"/>
      <c r="CD568" s="1069"/>
      <c r="CE568" s="1069"/>
      <c r="CF568" s="1069"/>
      <c r="CG568" s="1069"/>
      <c r="CH568" s="1069"/>
      <c r="CI568" s="1069"/>
      <c r="CJ568" s="1069"/>
      <c r="CK568" s="1069"/>
      <c r="CL568" s="1069"/>
      <c r="CM568" s="1111"/>
      <c r="CN568" s="1111"/>
    </row>
    <row r="569" spans="2:92" x14ac:dyDescent="0.2">
      <c r="B569" s="1068"/>
      <c r="I569" s="1069"/>
      <c r="J569" s="1069"/>
      <c r="K569" s="1069"/>
      <c r="L569" s="1069"/>
      <c r="M569" s="1069"/>
      <c r="N569" s="1069"/>
      <c r="O569" s="1069"/>
      <c r="P569" s="1069"/>
      <c r="Q569" s="1069"/>
      <c r="R569" s="1069"/>
      <c r="S569" s="1069"/>
      <c r="T569" s="1069"/>
      <c r="U569" s="1069"/>
      <c r="V569" s="1069"/>
      <c r="W569" s="1069"/>
      <c r="X569" s="1069"/>
      <c r="Y569" s="1069"/>
      <c r="Z569" s="1069"/>
      <c r="AA569" s="1069"/>
      <c r="AB569" s="1111"/>
      <c r="AC569" s="1111"/>
      <c r="AD569" s="1111"/>
      <c r="AE569" s="1111"/>
      <c r="AF569" s="1069"/>
      <c r="AG569" s="1069"/>
      <c r="AH569" s="1069"/>
      <c r="AI569" s="1069"/>
      <c r="AJ569" s="1069"/>
      <c r="AK569" s="1069"/>
      <c r="AL569" s="1069"/>
      <c r="AM569" s="1069"/>
      <c r="AN569" s="1069"/>
      <c r="AO569" s="1069"/>
      <c r="AP569" s="1069"/>
      <c r="AQ569" s="1069"/>
      <c r="AR569" s="1069"/>
      <c r="AS569" s="1069"/>
      <c r="AT569" s="1069"/>
      <c r="AU569" s="1069"/>
      <c r="AV569" s="1069"/>
      <c r="AW569" s="1069"/>
      <c r="AX569" s="1070"/>
      <c r="AY569" s="1069"/>
      <c r="AZ569" s="1069"/>
      <c r="BA569" s="1069"/>
      <c r="BB569" s="1069"/>
      <c r="BC569" s="1069"/>
      <c r="BD569" s="1069"/>
      <c r="BE569" s="1069"/>
      <c r="BF569" s="1069"/>
      <c r="BG569" s="1069"/>
      <c r="BH569" s="1069"/>
      <c r="BI569" s="1069"/>
      <c r="BJ569" s="1069"/>
      <c r="BK569" s="1069"/>
      <c r="BL569" s="1069"/>
      <c r="BM569" s="1069"/>
      <c r="BN569" s="1069"/>
      <c r="BO569" s="1069"/>
      <c r="BP569" s="1069"/>
      <c r="BQ569" s="1069"/>
      <c r="BR569" s="1069"/>
      <c r="BS569" s="1111"/>
      <c r="BT569" s="1069"/>
      <c r="BU569" s="1069"/>
      <c r="BV569" s="1069"/>
      <c r="BW569" s="1069"/>
      <c r="BX569" s="1069"/>
      <c r="BY569" s="1069"/>
      <c r="BZ569" s="1069"/>
      <c r="CA569" s="1069"/>
      <c r="CB569" s="1069"/>
      <c r="CC569" s="1069"/>
      <c r="CD569" s="1069"/>
      <c r="CE569" s="1069"/>
      <c r="CF569" s="1069"/>
      <c r="CG569" s="1069"/>
      <c r="CH569" s="1069"/>
      <c r="CI569" s="1069"/>
      <c r="CJ569" s="1069"/>
      <c r="CK569" s="1069"/>
      <c r="CL569" s="1069"/>
      <c r="CM569" s="1111"/>
      <c r="CN569" s="1111"/>
    </row>
    <row r="570" spans="2:92" x14ac:dyDescent="0.2">
      <c r="B570" s="1068"/>
      <c r="I570" s="1069"/>
      <c r="J570" s="1069"/>
      <c r="K570" s="1069"/>
      <c r="L570" s="1069"/>
      <c r="M570" s="1069"/>
      <c r="N570" s="1069"/>
      <c r="O570" s="1069"/>
      <c r="P570" s="1069"/>
      <c r="Q570" s="1069"/>
      <c r="R570" s="1069"/>
      <c r="S570" s="1069"/>
      <c r="T570" s="1069"/>
      <c r="U570" s="1069"/>
      <c r="V570" s="1069"/>
      <c r="W570" s="1069"/>
      <c r="X570" s="1069"/>
      <c r="Y570" s="1069"/>
      <c r="Z570" s="1069"/>
      <c r="AA570" s="1069"/>
      <c r="AB570" s="1111"/>
      <c r="AC570" s="1111"/>
      <c r="AD570" s="1111"/>
      <c r="AE570" s="1111"/>
      <c r="AF570" s="1069"/>
      <c r="AG570" s="1069"/>
      <c r="AH570" s="1069"/>
      <c r="AI570" s="1069"/>
      <c r="AJ570" s="1069"/>
      <c r="AK570" s="1069"/>
      <c r="AL570" s="1069"/>
      <c r="AM570" s="1069"/>
      <c r="AN570" s="1069"/>
      <c r="AO570" s="1069"/>
      <c r="AP570" s="1069"/>
      <c r="AQ570" s="1069"/>
      <c r="AR570" s="1069"/>
      <c r="AS570" s="1069"/>
      <c r="AT570" s="1069"/>
      <c r="AU570" s="1069"/>
      <c r="AV570" s="1069"/>
      <c r="AW570" s="1069"/>
      <c r="AX570" s="1070"/>
      <c r="AY570" s="1069"/>
      <c r="AZ570" s="1069"/>
      <c r="BA570" s="1069"/>
      <c r="BB570" s="1069"/>
      <c r="BC570" s="1069"/>
      <c r="BD570" s="1069"/>
      <c r="BE570" s="1069"/>
      <c r="BF570" s="1069"/>
      <c r="BG570" s="1069"/>
      <c r="BH570" s="1069"/>
      <c r="BI570" s="1069"/>
      <c r="BJ570" s="1069"/>
      <c r="BK570" s="1069"/>
      <c r="BL570" s="1069"/>
      <c r="BM570" s="1069"/>
      <c r="BN570" s="1069"/>
      <c r="BO570" s="1069"/>
      <c r="BP570" s="1069"/>
      <c r="BQ570" s="1069"/>
      <c r="BR570" s="1069"/>
      <c r="BS570" s="1111"/>
      <c r="BT570" s="1069"/>
      <c r="BU570" s="1069"/>
      <c r="BV570" s="1069"/>
      <c r="BW570" s="1069"/>
      <c r="BX570" s="1069"/>
      <c r="BY570" s="1069"/>
      <c r="BZ570" s="1069"/>
      <c r="CA570" s="1069"/>
      <c r="CB570" s="1069"/>
      <c r="CC570" s="1069"/>
      <c r="CD570" s="1069"/>
      <c r="CE570" s="1069"/>
      <c r="CF570" s="1069"/>
      <c r="CG570" s="1069"/>
      <c r="CH570" s="1069"/>
      <c r="CI570" s="1069"/>
      <c r="CJ570" s="1069"/>
      <c r="CK570" s="1069"/>
      <c r="CL570" s="1069"/>
      <c r="CM570" s="1111"/>
      <c r="CN570" s="1111"/>
    </row>
    <row r="571" spans="2:92" x14ac:dyDescent="0.2">
      <c r="B571" s="1068"/>
      <c r="I571" s="1069"/>
      <c r="J571" s="1069"/>
      <c r="K571" s="1069"/>
      <c r="L571" s="1069"/>
      <c r="M571" s="1069"/>
      <c r="N571" s="1069"/>
      <c r="O571" s="1069"/>
      <c r="P571" s="1069"/>
      <c r="Q571" s="1069"/>
      <c r="R571" s="1069"/>
      <c r="S571" s="1069"/>
      <c r="T571" s="1069"/>
      <c r="U571" s="1069"/>
      <c r="V571" s="1069"/>
      <c r="W571" s="1069"/>
      <c r="X571" s="1069"/>
      <c r="Y571" s="1069"/>
      <c r="Z571" s="1069"/>
      <c r="AA571" s="1069"/>
      <c r="AB571" s="1111"/>
      <c r="AC571" s="1111"/>
      <c r="AD571" s="1111"/>
      <c r="AE571" s="1111"/>
      <c r="AF571" s="1069"/>
      <c r="AG571" s="1069"/>
      <c r="AH571" s="1069"/>
      <c r="AI571" s="1069"/>
      <c r="AJ571" s="1069"/>
      <c r="AK571" s="1069"/>
      <c r="AL571" s="1069"/>
      <c r="AM571" s="1069"/>
      <c r="AN571" s="1069"/>
      <c r="AO571" s="1069"/>
      <c r="AP571" s="1069"/>
      <c r="AQ571" s="1069"/>
      <c r="AR571" s="1069"/>
      <c r="AS571" s="1069"/>
      <c r="AT571" s="1069"/>
      <c r="AU571" s="1069"/>
      <c r="AV571" s="1069"/>
      <c r="AW571" s="1069"/>
      <c r="AX571" s="1070"/>
      <c r="AY571" s="1069"/>
      <c r="AZ571" s="1069"/>
      <c r="BA571" s="1069"/>
      <c r="BB571" s="1069"/>
      <c r="BC571" s="1069"/>
      <c r="BD571" s="1069"/>
      <c r="BE571" s="1069"/>
      <c r="BF571" s="1069"/>
      <c r="BG571" s="1069"/>
      <c r="BH571" s="1069"/>
      <c r="BI571" s="1069"/>
      <c r="BJ571" s="1069"/>
      <c r="BK571" s="1069"/>
      <c r="BL571" s="1069"/>
      <c r="BM571" s="1069"/>
      <c r="BN571" s="1069"/>
      <c r="BO571" s="1069"/>
      <c r="BP571" s="1069"/>
      <c r="BQ571" s="1069"/>
      <c r="BR571" s="1069"/>
      <c r="BS571" s="1111"/>
      <c r="BT571" s="1069"/>
      <c r="BU571" s="1069"/>
      <c r="BV571" s="1069"/>
      <c r="BW571" s="1069"/>
      <c r="BX571" s="1069"/>
      <c r="BY571" s="1069"/>
      <c r="BZ571" s="1069"/>
      <c r="CA571" s="1069"/>
      <c r="CB571" s="1069"/>
      <c r="CC571" s="1069"/>
      <c r="CD571" s="1069"/>
      <c r="CE571" s="1069"/>
      <c r="CF571" s="1069"/>
      <c r="CG571" s="1069"/>
      <c r="CH571" s="1069"/>
      <c r="CI571" s="1069"/>
      <c r="CJ571" s="1069"/>
      <c r="CK571" s="1069"/>
      <c r="CL571" s="1069"/>
      <c r="CM571" s="1111"/>
      <c r="CN571" s="1111"/>
    </row>
    <row r="572" spans="2:92" x14ac:dyDescent="0.2">
      <c r="B572" s="1068"/>
      <c r="I572" s="1069"/>
      <c r="J572" s="1069"/>
      <c r="K572" s="1069"/>
      <c r="L572" s="1069"/>
      <c r="M572" s="1069"/>
      <c r="N572" s="1069"/>
      <c r="O572" s="1069"/>
      <c r="P572" s="1069"/>
      <c r="Q572" s="1069"/>
      <c r="R572" s="1069"/>
      <c r="S572" s="1069"/>
      <c r="T572" s="1069"/>
      <c r="U572" s="1069"/>
      <c r="V572" s="1069"/>
      <c r="W572" s="1069"/>
      <c r="X572" s="1069"/>
      <c r="Y572" s="1069"/>
      <c r="Z572" s="1069"/>
      <c r="AA572" s="1069"/>
      <c r="AB572" s="1111"/>
      <c r="AC572" s="1111"/>
      <c r="AD572" s="1111"/>
      <c r="AE572" s="1111"/>
      <c r="AF572" s="1069"/>
      <c r="AG572" s="1069"/>
      <c r="AH572" s="1069"/>
      <c r="AI572" s="1069"/>
      <c r="AJ572" s="1069"/>
      <c r="AK572" s="1069"/>
      <c r="AL572" s="1069"/>
      <c r="AM572" s="1069"/>
      <c r="AN572" s="1069"/>
      <c r="AO572" s="1069"/>
      <c r="AP572" s="1069"/>
      <c r="AQ572" s="1069"/>
      <c r="AR572" s="1069"/>
      <c r="AS572" s="1069"/>
      <c r="AT572" s="1069"/>
      <c r="AU572" s="1069"/>
      <c r="AV572" s="1069"/>
      <c r="AW572" s="1069"/>
      <c r="AX572" s="1070"/>
      <c r="AY572" s="1069"/>
      <c r="AZ572" s="1069"/>
      <c r="BA572" s="1069"/>
      <c r="BB572" s="1069"/>
      <c r="BC572" s="1069"/>
      <c r="BD572" s="1069"/>
      <c r="BE572" s="1069"/>
      <c r="BF572" s="1069"/>
      <c r="BG572" s="1069"/>
      <c r="BH572" s="1069"/>
      <c r="BI572" s="1069"/>
      <c r="BJ572" s="1069"/>
      <c r="BK572" s="1069"/>
      <c r="BL572" s="1069"/>
      <c r="BM572" s="1069"/>
      <c r="BN572" s="1069"/>
      <c r="BO572" s="1069"/>
      <c r="BP572" s="1069"/>
      <c r="BQ572" s="1069"/>
      <c r="BR572" s="1069"/>
      <c r="BS572" s="1111"/>
      <c r="BT572" s="1069"/>
      <c r="BU572" s="1069"/>
      <c r="BV572" s="1069"/>
      <c r="BW572" s="1069"/>
      <c r="BX572" s="1069"/>
      <c r="BY572" s="1069"/>
      <c r="BZ572" s="1069"/>
      <c r="CA572" s="1069"/>
      <c r="CB572" s="1069"/>
      <c r="CC572" s="1069"/>
      <c r="CD572" s="1069"/>
      <c r="CE572" s="1069"/>
      <c r="CF572" s="1069"/>
      <c r="CG572" s="1069"/>
      <c r="CH572" s="1069"/>
      <c r="CI572" s="1069"/>
      <c r="CJ572" s="1069"/>
      <c r="CK572" s="1069"/>
      <c r="CL572" s="1069"/>
      <c r="CM572" s="1111"/>
      <c r="CN572" s="1111"/>
    </row>
    <row r="573" spans="2:92" x14ac:dyDescent="0.2">
      <c r="B573" s="1068"/>
      <c r="I573" s="1069"/>
      <c r="J573" s="1069"/>
      <c r="K573" s="1069"/>
      <c r="L573" s="1069"/>
      <c r="M573" s="1069"/>
      <c r="N573" s="1069"/>
      <c r="O573" s="1069"/>
      <c r="P573" s="1069"/>
      <c r="Q573" s="1069"/>
      <c r="R573" s="1069"/>
      <c r="S573" s="1069"/>
      <c r="T573" s="1069"/>
      <c r="U573" s="1069"/>
      <c r="V573" s="1069"/>
      <c r="W573" s="1069"/>
      <c r="X573" s="1069"/>
      <c r="Y573" s="1069"/>
      <c r="Z573" s="1069"/>
      <c r="AA573" s="1069"/>
      <c r="AB573" s="1111"/>
      <c r="AC573" s="1111"/>
      <c r="AD573" s="1111"/>
      <c r="AE573" s="1111"/>
      <c r="AF573" s="1069"/>
      <c r="AG573" s="1069"/>
      <c r="AH573" s="1069"/>
      <c r="AI573" s="1069"/>
      <c r="AJ573" s="1069"/>
      <c r="AK573" s="1069"/>
      <c r="AL573" s="1069"/>
      <c r="AM573" s="1069"/>
      <c r="AN573" s="1069"/>
      <c r="AO573" s="1069"/>
      <c r="AP573" s="1069"/>
      <c r="AQ573" s="1069"/>
      <c r="AR573" s="1069"/>
      <c r="AS573" s="1069"/>
      <c r="AT573" s="1069"/>
      <c r="AU573" s="1069"/>
      <c r="AV573" s="1069"/>
      <c r="AW573" s="1069"/>
      <c r="AX573" s="1070"/>
      <c r="AY573" s="1069"/>
      <c r="AZ573" s="1069"/>
      <c r="BA573" s="1069"/>
      <c r="BB573" s="1069"/>
      <c r="BC573" s="1069"/>
      <c r="BD573" s="1069"/>
      <c r="BE573" s="1069"/>
      <c r="BF573" s="1069"/>
      <c r="BG573" s="1069"/>
      <c r="BH573" s="1069"/>
      <c r="BI573" s="1069"/>
      <c r="BJ573" s="1069"/>
      <c r="BK573" s="1069"/>
      <c r="BL573" s="1069"/>
      <c r="BM573" s="1069"/>
      <c r="BN573" s="1069"/>
      <c r="BO573" s="1069"/>
      <c r="BP573" s="1069"/>
      <c r="BQ573" s="1069"/>
      <c r="BR573" s="1069"/>
      <c r="BS573" s="1111"/>
      <c r="BT573" s="1069"/>
      <c r="BU573" s="1069"/>
      <c r="BV573" s="1069"/>
      <c r="BW573" s="1069"/>
      <c r="BX573" s="1069"/>
      <c r="BY573" s="1069"/>
      <c r="BZ573" s="1069"/>
      <c r="CA573" s="1069"/>
      <c r="CB573" s="1069"/>
      <c r="CC573" s="1069"/>
      <c r="CD573" s="1069"/>
      <c r="CE573" s="1069"/>
      <c r="CF573" s="1069"/>
      <c r="CG573" s="1069"/>
      <c r="CH573" s="1069"/>
      <c r="CI573" s="1069"/>
      <c r="CJ573" s="1069"/>
      <c r="CK573" s="1069"/>
      <c r="CL573" s="1069"/>
      <c r="CM573" s="1111"/>
      <c r="CN573" s="1111"/>
    </row>
    <row r="574" spans="2:92" x14ac:dyDescent="0.2">
      <c r="B574" s="1068"/>
      <c r="I574" s="1069"/>
      <c r="J574" s="1069"/>
      <c r="K574" s="1069"/>
      <c r="L574" s="1069"/>
      <c r="M574" s="1069"/>
      <c r="N574" s="1069"/>
      <c r="O574" s="1069"/>
      <c r="P574" s="1069"/>
      <c r="Q574" s="1069"/>
      <c r="R574" s="1069"/>
      <c r="S574" s="1069"/>
      <c r="T574" s="1069"/>
      <c r="U574" s="1069"/>
      <c r="V574" s="1069"/>
      <c r="W574" s="1069"/>
      <c r="X574" s="1069"/>
      <c r="Y574" s="1069"/>
      <c r="Z574" s="1069"/>
      <c r="AA574" s="1069"/>
      <c r="AB574" s="1111"/>
      <c r="AC574" s="1111"/>
      <c r="AD574" s="1111"/>
      <c r="AE574" s="1111"/>
      <c r="AF574" s="1069"/>
      <c r="AG574" s="1069"/>
      <c r="AH574" s="1069"/>
      <c r="AI574" s="1069"/>
      <c r="AJ574" s="1069"/>
      <c r="AK574" s="1069"/>
      <c r="AL574" s="1069"/>
      <c r="AM574" s="1069"/>
      <c r="AN574" s="1069"/>
      <c r="AO574" s="1069"/>
      <c r="AP574" s="1069"/>
      <c r="AQ574" s="1069"/>
      <c r="AR574" s="1069"/>
      <c r="AS574" s="1069"/>
      <c r="AT574" s="1069"/>
      <c r="AU574" s="1069"/>
      <c r="AV574" s="1069"/>
      <c r="AW574" s="1069"/>
      <c r="AX574" s="1070"/>
      <c r="AY574" s="1069"/>
      <c r="AZ574" s="1069"/>
      <c r="BA574" s="1069"/>
      <c r="BB574" s="1069"/>
      <c r="BC574" s="1069"/>
      <c r="BD574" s="1069"/>
      <c r="BE574" s="1069"/>
      <c r="BF574" s="1069"/>
      <c r="BG574" s="1069"/>
      <c r="BH574" s="1069"/>
      <c r="BI574" s="1069"/>
      <c r="BJ574" s="1069"/>
      <c r="BK574" s="1069"/>
      <c r="BL574" s="1069"/>
      <c r="BM574" s="1069"/>
      <c r="BN574" s="1069"/>
      <c r="BO574" s="1069"/>
      <c r="BP574" s="1069"/>
      <c r="BQ574" s="1069"/>
      <c r="BR574" s="1069"/>
      <c r="BS574" s="1111"/>
      <c r="BT574" s="1069"/>
      <c r="BU574" s="1069"/>
      <c r="BV574" s="1069"/>
      <c r="BW574" s="1069"/>
      <c r="BX574" s="1069"/>
      <c r="BY574" s="1069"/>
      <c r="BZ574" s="1069"/>
      <c r="CA574" s="1069"/>
      <c r="CB574" s="1069"/>
      <c r="CC574" s="1069"/>
      <c r="CD574" s="1069"/>
      <c r="CE574" s="1069"/>
      <c r="CF574" s="1069"/>
      <c r="CG574" s="1069"/>
      <c r="CH574" s="1069"/>
      <c r="CI574" s="1069"/>
      <c r="CJ574" s="1069"/>
      <c r="CK574" s="1069"/>
      <c r="CL574" s="1069"/>
      <c r="CM574" s="1111"/>
      <c r="CN574" s="1111"/>
    </row>
    <row r="575" spans="2:92" x14ac:dyDescent="0.2">
      <c r="B575" s="1068"/>
      <c r="I575" s="1069"/>
      <c r="J575" s="1069"/>
      <c r="K575" s="1069"/>
      <c r="L575" s="1069"/>
      <c r="M575" s="1069"/>
      <c r="N575" s="1069"/>
      <c r="O575" s="1069"/>
      <c r="P575" s="1069"/>
      <c r="Q575" s="1069"/>
      <c r="R575" s="1069"/>
      <c r="S575" s="1069"/>
      <c r="T575" s="1069"/>
      <c r="U575" s="1069"/>
      <c r="V575" s="1069"/>
      <c r="W575" s="1069"/>
      <c r="X575" s="1069"/>
      <c r="Y575" s="1069"/>
      <c r="Z575" s="1069"/>
      <c r="AA575" s="1069"/>
      <c r="AB575" s="1111"/>
      <c r="AC575" s="1111"/>
      <c r="AD575" s="1111"/>
      <c r="AE575" s="1111"/>
      <c r="AF575" s="1069"/>
      <c r="AG575" s="1069"/>
      <c r="AH575" s="1069"/>
      <c r="AI575" s="1069"/>
      <c r="AJ575" s="1069"/>
      <c r="AK575" s="1069"/>
      <c r="AL575" s="1069"/>
      <c r="AM575" s="1069"/>
      <c r="AN575" s="1069"/>
      <c r="AO575" s="1069"/>
      <c r="AP575" s="1069"/>
      <c r="AQ575" s="1069"/>
      <c r="AR575" s="1069"/>
      <c r="AS575" s="1069"/>
      <c r="AT575" s="1069"/>
      <c r="AU575" s="1069"/>
      <c r="AV575" s="1069"/>
      <c r="AW575" s="1069"/>
      <c r="AX575" s="1070"/>
      <c r="AY575" s="1069"/>
      <c r="AZ575" s="1069"/>
      <c r="BA575" s="1069"/>
      <c r="BB575" s="1069"/>
      <c r="BC575" s="1069"/>
      <c r="BD575" s="1069"/>
      <c r="BE575" s="1069"/>
      <c r="BF575" s="1069"/>
      <c r="BG575" s="1069"/>
      <c r="BH575" s="1069"/>
      <c r="BI575" s="1069"/>
      <c r="BJ575" s="1069"/>
      <c r="BK575" s="1069"/>
      <c r="BL575" s="1069"/>
      <c r="BM575" s="1069"/>
      <c r="BN575" s="1069"/>
      <c r="BO575" s="1069"/>
      <c r="BP575" s="1069"/>
      <c r="BQ575" s="1069"/>
      <c r="BR575" s="1069"/>
      <c r="BS575" s="1111"/>
      <c r="BT575" s="1069"/>
      <c r="BU575" s="1069"/>
      <c r="BV575" s="1069"/>
      <c r="BW575" s="1069"/>
      <c r="BX575" s="1069"/>
      <c r="BY575" s="1069"/>
      <c r="BZ575" s="1069"/>
      <c r="CA575" s="1069"/>
      <c r="CB575" s="1069"/>
      <c r="CC575" s="1069"/>
      <c r="CD575" s="1069"/>
      <c r="CE575" s="1069"/>
      <c r="CF575" s="1069"/>
      <c r="CG575" s="1069"/>
      <c r="CH575" s="1069"/>
      <c r="CI575" s="1069"/>
      <c r="CJ575" s="1069"/>
      <c r="CK575" s="1069"/>
      <c r="CL575" s="1069"/>
      <c r="CM575" s="1111"/>
      <c r="CN575" s="1111"/>
    </row>
    <row r="576" spans="2:92" x14ac:dyDescent="0.2">
      <c r="B576" s="1068"/>
      <c r="I576" s="1069"/>
      <c r="J576" s="1069"/>
      <c r="K576" s="1069"/>
      <c r="L576" s="1069"/>
      <c r="M576" s="1069"/>
      <c r="N576" s="1069"/>
      <c r="O576" s="1069"/>
      <c r="P576" s="1069"/>
      <c r="Q576" s="1069"/>
      <c r="R576" s="1069"/>
      <c r="S576" s="1069"/>
      <c r="T576" s="1069"/>
      <c r="U576" s="1069"/>
      <c r="V576" s="1069"/>
      <c r="W576" s="1069"/>
      <c r="X576" s="1069"/>
      <c r="Y576" s="1069"/>
      <c r="Z576" s="1069"/>
      <c r="AA576" s="1069"/>
      <c r="AB576" s="1111"/>
      <c r="AC576" s="1111"/>
      <c r="AD576" s="1111"/>
      <c r="AE576" s="1111"/>
      <c r="AF576" s="1069"/>
      <c r="AG576" s="1069"/>
      <c r="AH576" s="1069"/>
      <c r="AI576" s="1069"/>
      <c r="AJ576" s="1069"/>
      <c r="AK576" s="1069"/>
      <c r="AL576" s="1069"/>
      <c r="AM576" s="1069"/>
      <c r="AN576" s="1069"/>
      <c r="AO576" s="1069"/>
      <c r="AP576" s="1069"/>
      <c r="AQ576" s="1069"/>
      <c r="AR576" s="1069"/>
      <c r="AS576" s="1069"/>
      <c r="AT576" s="1069"/>
      <c r="AU576" s="1069"/>
      <c r="AV576" s="1069"/>
      <c r="AW576" s="1069"/>
      <c r="AX576" s="1070"/>
      <c r="AY576" s="1069"/>
      <c r="AZ576" s="1069"/>
      <c r="BA576" s="1069"/>
      <c r="BB576" s="1069"/>
      <c r="BC576" s="1069"/>
      <c r="BD576" s="1069"/>
      <c r="BE576" s="1069"/>
      <c r="BF576" s="1069"/>
      <c r="BG576" s="1069"/>
      <c r="BH576" s="1069"/>
      <c r="BI576" s="1069"/>
      <c r="BJ576" s="1069"/>
      <c r="BK576" s="1069"/>
      <c r="BL576" s="1069"/>
      <c r="BM576" s="1069"/>
      <c r="BN576" s="1069"/>
      <c r="BO576" s="1069"/>
      <c r="BP576" s="1069"/>
      <c r="BQ576" s="1069"/>
      <c r="BR576" s="1069"/>
      <c r="BS576" s="1111"/>
      <c r="BT576" s="1069"/>
      <c r="BU576" s="1069"/>
      <c r="BV576" s="1069"/>
      <c r="BW576" s="1069"/>
      <c r="BX576" s="1069"/>
      <c r="BY576" s="1069"/>
      <c r="BZ576" s="1069"/>
      <c r="CA576" s="1069"/>
      <c r="CB576" s="1069"/>
      <c r="CC576" s="1069"/>
      <c r="CD576" s="1069"/>
      <c r="CE576" s="1069"/>
      <c r="CF576" s="1069"/>
      <c r="CG576" s="1069"/>
      <c r="CH576" s="1069"/>
      <c r="CI576" s="1069"/>
      <c r="CJ576" s="1069"/>
      <c r="CK576" s="1069"/>
      <c r="CL576" s="1069"/>
      <c r="CM576" s="1111"/>
      <c r="CN576" s="1111"/>
    </row>
    <row r="577" spans="2:92" x14ac:dyDescent="0.2">
      <c r="B577" s="1068"/>
      <c r="I577" s="1069"/>
      <c r="J577" s="1069"/>
      <c r="K577" s="1069"/>
      <c r="L577" s="1069"/>
      <c r="M577" s="1069"/>
      <c r="N577" s="1069"/>
      <c r="O577" s="1069"/>
      <c r="P577" s="1069"/>
      <c r="Q577" s="1069"/>
      <c r="R577" s="1069"/>
      <c r="S577" s="1069"/>
      <c r="T577" s="1069"/>
      <c r="U577" s="1069"/>
      <c r="V577" s="1069"/>
      <c r="W577" s="1069"/>
      <c r="X577" s="1069"/>
      <c r="Y577" s="1069"/>
      <c r="Z577" s="1069"/>
      <c r="AA577" s="1069"/>
      <c r="AB577" s="1111"/>
      <c r="AC577" s="1111"/>
      <c r="AD577" s="1111"/>
      <c r="AE577" s="1111"/>
      <c r="AF577" s="1069"/>
      <c r="AG577" s="1069"/>
      <c r="AH577" s="1069"/>
      <c r="AI577" s="1069"/>
      <c r="AJ577" s="1069"/>
      <c r="AK577" s="1069"/>
      <c r="AL577" s="1069"/>
      <c r="AM577" s="1069"/>
      <c r="AN577" s="1069"/>
      <c r="AO577" s="1069"/>
      <c r="AP577" s="1069"/>
      <c r="AQ577" s="1069"/>
      <c r="AR577" s="1069"/>
      <c r="AS577" s="1069"/>
      <c r="AT577" s="1069"/>
      <c r="AU577" s="1069"/>
      <c r="AV577" s="1069"/>
      <c r="AW577" s="1069"/>
      <c r="AX577" s="1070"/>
      <c r="AY577" s="1069"/>
      <c r="AZ577" s="1069"/>
      <c r="BA577" s="1069"/>
      <c r="BB577" s="1069"/>
      <c r="BC577" s="1069"/>
      <c r="BD577" s="1069"/>
      <c r="BE577" s="1069"/>
      <c r="BF577" s="1069"/>
      <c r="BG577" s="1069"/>
      <c r="BH577" s="1069"/>
      <c r="BI577" s="1069"/>
      <c r="BJ577" s="1069"/>
      <c r="BK577" s="1069"/>
      <c r="BL577" s="1069"/>
      <c r="BM577" s="1069"/>
      <c r="BN577" s="1069"/>
      <c r="BO577" s="1069"/>
      <c r="BP577" s="1069"/>
      <c r="BQ577" s="1069"/>
      <c r="BR577" s="1069"/>
      <c r="BS577" s="1111"/>
      <c r="BT577" s="1069"/>
      <c r="BU577" s="1069"/>
      <c r="BV577" s="1069"/>
      <c r="BW577" s="1069"/>
      <c r="BX577" s="1069"/>
      <c r="BY577" s="1069"/>
      <c r="BZ577" s="1069"/>
      <c r="CA577" s="1069"/>
      <c r="CB577" s="1069"/>
      <c r="CC577" s="1069"/>
      <c r="CD577" s="1069"/>
      <c r="CE577" s="1069"/>
      <c r="CF577" s="1069"/>
      <c r="CG577" s="1069"/>
      <c r="CH577" s="1069"/>
      <c r="CI577" s="1069"/>
      <c r="CJ577" s="1069"/>
      <c r="CK577" s="1069"/>
      <c r="CL577" s="1069"/>
      <c r="CM577" s="1111"/>
      <c r="CN577" s="1111"/>
    </row>
    <row r="578" spans="2:92" x14ac:dyDescent="0.2">
      <c r="B578" s="1068"/>
      <c r="I578" s="1069"/>
      <c r="J578" s="1069"/>
      <c r="K578" s="1069"/>
      <c r="L578" s="1069"/>
      <c r="M578" s="1069"/>
      <c r="N578" s="1069"/>
      <c r="O578" s="1069"/>
      <c r="P578" s="1069"/>
      <c r="Q578" s="1069"/>
      <c r="R578" s="1069"/>
      <c r="S578" s="1069"/>
      <c r="T578" s="1069"/>
      <c r="U578" s="1069"/>
      <c r="V578" s="1069"/>
      <c r="W578" s="1069"/>
      <c r="X578" s="1069"/>
      <c r="Y578" s="1069"/>
      <c r="Z578" s="1069"/>
      <c r="AA578" s="1069"/>
      <c r="AB578" s="1111"/>
      <c r="AC578" s="1111"/>
      <c r="AD578" s="1111"/>
      <c r="AE578" s="1111"/>
      <c r="AF578" s="1069"/>
      <c r="AG578" s="1069"/>
      <c r="AH578" s="1069"/>
      <c r="AI578" s="1069"/>
      <c r="AJ578" s="1069"/>
      <c r="AK578" s="1069"/>
      <c r="AL578" s="1069"/>
      <c r="AM578" s="1069"/>
      <c r="AN578" s="1069"/>
      <c r="AO578" s="1069"/>
      <c r="AP578" s="1069"/>
      <c r="AQ578" s="1069"/>
      <c r="AR578" s="1069"/>
      <c r="AS578" s="1069"/>
      <c r="AT578" s="1069"/>
      <c r="AU578" s="1069"/>
      <c r="AV578" s="1069"/>
      <c r="AW578" s="1069"/>
      <c r="AX578" s="1070"/>
      <c r="AY578" s="1069"/>
      <c r="AZ578" s="1069"/>
      <c r="BA578" s="1069"/>
      <c r="BB578" s="1069"/>
      <c r="BC578" s="1069"/>
      <c r="BD578" s="1069"/>
      <c r="BE578" s="1069"/>
      <c r="BF578" s="1069"/>
      <c r="BG578" s="1069"/>
      <c r="BH578" s="1069"/>
      <c r="BI578" s="1069"/>
      <c r="BJ578" s="1069"/>
      <c r="BK578" s="1069"/>
      <c r="BL578" s="1069"/>
      <c r="BM578" s="1069"/>
      <c r="BN578" s="1069"/>
      <c r="BO578" s="1069"/>
      <c r="BP578" s="1069"/>
      <c r="BQ578" s="1069"/>
      <c r="BR578" s="1069"/>
      <c r="BS578" s="1111"/>
      <c r="BT578" s="1069"/>
      <c r="BU578" s="1069"/>
      <c r="BV578" s="1069"/>
      <c r="BW578" s="1069"/>
      <c r="BX578" s="1069"/>
      <c r="BY578" s="1069"/>
      <c r="BZ578" s="1069"/>
      <c r="CA578" s="1069"/>
      <c r="CB578" s="1069"/>
      <c r="CC578" s="1069"/>
      <c r="CD578" s="1069"/>
      <c r="CE578" s="1069"/>
      <c r="CF578" s="1069"/>
      <c r="CG578" s="1069"/>
      <c r="CH578" s="1069"/>
      <c r="CI578" s="1069"/>
      <c r="CJ578" s="1069"/>
      <c r="CK578" s="1069"/>
      <c r="CL578" s="1069"/>
      <c r="CM578" s="1111"/>
      <c r="CN578" s="1111"/>
    </row>
    <row r="579" spans="2:92" x14ac:dyDescent="0.2">
      <c r="B579" s="1068"/>
      <c r="I579" s="1069"/>
      <c r="J579" s="1069"/>
      <c r="K579" s="1069"/>
      <c r="L579" s="1069"/>
      <c r="M579" s="1069"/>
      <c r="N579" s="1069"/>
      <c r="O579" s="1069"/>
      <c r="P579" s="1069"/>
      <c r="Q579" s="1069"/>
      <c r="R579" s="1069"/>
      <c r="S579" s="1069"/>
      <c r="T579" s="1069"/>
      <c r="U579" s="1069"/>
      <c r="V579" s="1069"/>
      <c r="W579" s="1069"/>
      <c r="X579" s="1069"/>
      <c r="Y579" s="1069"/>
      <c r="Z579" s="1069"/>
      <c r="AA579" s="1069"/>
      <c r="AB579" s="1111"/>
      <c r="AC579" s="1111"/>
      <c r="AD579" s="1111"/>
      <c r="AE579" s="1111"/>
      <c r="AF579" s="1069"/>
      <c r="AG579" s="1069"/>
      <c r="AH579" s="1069"/>
      <c r="AI579" s="1069"/>
      <c r="AJ579" s="1069"/>
      <c r="AK579" s="1069"/>
      <c r="AL579" s="1069"/>
      <c r="AM579" s="1069"/>
      <c r="AN579" s="1069"/>
      <c r="AO579" s="1069"/>
      <c r="AP579" s="1069"/>
      <c r="AQ579" s="1069"/>
      <c r="AR579" s="1069"/>
      <c r="AS579" s="1069"/>
      <c r="AT579" s="1069"/>
      <c r="AU579" s="1069"/>
      <c r="AV579" s="1069"/>
      <c r="AW579" s="1069"/>
      <c r="AX579" s="1070"/>
      <c r="AY579" s="1069"/>
      <c r="AZ579" s="1069"/>
      <c r="BA579" s="1069"/>
      <c r="BB579" s="1069"/>
      <c r="BC579" s="1069"/>
      <c r="BD579" s="1069"/>
      <c r="BE579" s="1069"/>
      <c r="BF579" s="1069"/>
      <c r="BG579" s="1069"/>
      <c r="BH579" s="1069"/>
      <c r="BI579" s="1069"/>
      <c r="BJ579" s="1069"/>
      <c r="BK579" s="1069"/>
      <c r="BL579" s="1069"/>
      <c r="BM579" s="1069"/>
      <c r="BN579" s="1069"/>
      <c r="BO579" s="1069"/>
      <c r="BP579" s="1069"/>
      <c r="BQ579" s="1069"/>
      <c r="BR579" s="1069"/>
      <c r="BS579" s="1111"/>
      <c r="BT579" s="1069"/>
      <c r="BU579" s="1069"/>
      <c r="BV579" s="1069"/>
      <c r="BW579" s="1069"/>
      <c r="BX579" s="1069"/>
      <c r="BY579" s="1069"/>
      <c r="BZ579" s="1069"/>
      <c r="CA579" s="1069"/>
      <c r="CB579" s="1069"/>
      <c r="CC579" s="1069"/>
      <c r="CD579" s="1069"/>
      <c r="CE579" s="1069"/>
      <c r="CF579" s="1069"/>
      <c r="CG579" s="1069"/>
      <c r="CH579" s="1069"/>
      <c r="CI579" s="1069"/>
      <c r="CJ579" s="1069"/>
      <c r="CK579" s="1069"/>
      <c r="CL579" s="1069"/>
      <c r="CM579" s="1111"/>
      <c r="CN579" s="1111"/>
    </row>
    <row r="580" spans="2:92" x14ac:dyDescent="0.2">
      <c r="B580" s="1068"/>
      <c r="I580" s="1069"/>
      <c r="J580" s="1069"/>
      <c r="K580" s="1069"/>
      <c r="L580" s="1069"/>
      <c r="M580" s="1069"/>
      <c r="N580" s="1069"/>
      <c r="O580" s="1069"/>
      <c r="P580" s="1069"/>
      <c r="Q580" s="1069"/>
      <c r="R580" s="1069"/>
      <c r="S580" s="1069"/>
      <c r="T580" s="1069"/>
      <c r="U580" s="1069"/>
      <c r="V580" s="1069"/>
      <c r="W580" s="1069"/>
      <c r="X580" s="1069"/>
      <c r="Y580" s="1069"/>
      <c r="Z580" s="1069"/>
      <c r="AA580" s="1069"/>
      <c r="AB580" s="1111"/>
      <c r="AC580" s="1111"/>
      <c r="AD580" s="1111"/>
      <c r="AE580" s="1111"/>
      <c r="AF580" s="1069"/>
      <c r="AG580" s="1069"/>
      <c r="AH580" s="1069"/>
      <c r="AI580" s="1069"/>
      <c r="AJ580" s="1069"/>
      <c r="AK580" s="1069"/>
      <c r="AL580" s="1069"/>
      <c r="AM580" s="1069"/>
      <c r="AN580" s="1069"/>
      <c r="AO580" s="1069"/>
      <c r="AP580" s="1069"/>
      <c r="AQ580" s="1069"/>
      <c r="AR580" s="1069"/>
      <c r="AS580" s="1069"/>
      <c r="AT580" s="1069"/>
      <c r="AU580" s="1069"/>
      <c r="AV580" s="1069"/>
      <c r="AW580" s="1069"/>
      <c r="AX580" s="1070"/>
      <c r="AY580" s="1069"/>
      <c r="AZ580" s="1069"/>
      <c r="BA580" s="1069"/>
      <c r="BB580" s="1069"/>
      <c r="BC580" s="1069"/>
      <c r="BD580" s="1069"/>
      <c r="BE580" s="1069"/>
      <c r="BF580" s="1069"/>
      <c r="BG580" s="1069"/>
      <c r="BH580" s="1069"/>
      <c r="BI580" s="1069"/>
      <c r="BJ580" s="1069"/>
      <c r="BK580" s="1069"/>
      <c r="BL580" s="1069"/>
      <c r="BM580" s="1069"/>
      <c r="BN580" s="1069"/>
      <c r="BO580" s="1069"/>
      <c r="BP580" s="1069"/>
      <c r="BQ580" s="1069"/>
      <c r="BR580" s="1069"/>
      <c r="BS580" s="1111"/>
      <c r="BT580" s="1069"/>
      <c r="BU580" s="1069"/>
      <c r="BV580" s="1069"/>
      <c r="BW580" s="1069"/>
      <c r="BX580" s="1069"/>
      <c r="BY580" s="1069"/>
      <c r="BZ580" s="1069"/>
      <c r="CA580" s="1069"/>
      <c r="CB580" s="1069"/>
      <c r="CC580" s="1069"/>
      <c r="CD580" s="1069"/>
      <c r="CE580" s="1069"/>
      <c r="CF580" s="1069"/>
      <c r="CG580" s="1069"/>
      <c r="CH580" s="1069"/>
      <c r="CI580" s="1069"/>
      <c r="CJ580" s="1069"/>
      <c r="CK580" s="1069"/>
      <c r="CL580" s="1069"/>
      <c r="CM580" s="1111"/>
      <c r="CN580" s="1111"/>
    </row>
    <row r="581" spans="2:92" x14ac:dyDescent="0.2">
      <c r="B581" s="1068"/>
      <c r="I581" s="1069"/>
      <c r="J581" s="1069"/>
      <c r="K581" s="1069"/>
      <c r="L581" s="1069"/>
      <c r="M581" s="1069"/>
      <c r="N581" s="1069"/>
      <c r="O581" s="1069"/>
      <c r="P581" s="1069"/>
      <c r="Q581" s="1069"/>
      <c r="R581" s="1069"/>
      <c r="S581" s="1069"/>
      <c r="T581" s="1069"/>
      <c r="U581" s="1069"/>
      <c r="V581" s="1069"/>
      <c r="W581" s="1069"/>
      <c r="X581" s="1069"/>
      <c r="Y581" s="1069"/>
      <c r="Z581" s="1069"/>
      <c r="AA581" s="1069"/>
      <c r="AB581" s="1111"/>
      <c r="AC581" s="1111"/>
      <c r="AD581" s="1111"/>
      <c r="AE581" s="1111"/>
      <c r="AF581" s="1069"/>
      <c r="AG581" s="1069"/>
      <c r="AH581" s="1069"/>
      <c r="AI581" s="1069"/>
      <c r="AJ581" s="1069"/>
      <c r="AK581" s="1069"/>
      <c r="AL581" s="1069"/>
      <c r="AM581" s="1069"/>
      <c r="AN581" s="1069"/>
      <c r="AO581" s="1069"/>
      <c r="AP581" s="1069"/>
      <c r="AQ581" s="1069"/>
      <c r="AR581" s="1069"/>
      <c r="AS581" s="1069"/>
      <c r="AT581" s="1069"/>
      <c r="AU581" s="1069"/>
      <c r="AV581" s="1069"/>
      <c r="AW581" s="1069"/>
      <c r="AX581" s="1070"/>
      <c r="AY581" s="1069"/>
      <c r="AZ581" s="1069"/>
      <c r="BA581" s="1069"/>
      <c r="BB581" s="1069"/>
      <c r="BC581" s="1069"/>
      <c r="BD581" s="1069"/>
      <c r="BE581" s="1069"/>
      <c r="BF581" s="1069"/>
      <c r="BG581" s="1069"/>
      <c r="BH581" s="1069"/>
      <c r="BI581" s="1069"/>
      <c r="BJ581" s="1069"/>
      <c r="BK581" s="1069"/>
      <c r="BL581" s="1069"/>
      <c r="BM581" s="1069"/>
      <c r="BN581" s="1069"/>
      <c r="BO581" s="1069"/>
      <c r="BP581" s="1069"/>
      <c r="BQ581" s="1069"/>
      <c r="BR581" s="1069"/>
      <c r="BS581" s="1111"/>
      <c r="BT581" s="1069"/>
      <c r="BU581" s="1069"/>
      <c r="BV581" s="1069"/>
      <c r="BW581" s="1069"/>
      <c r="BX581" s="1069"/>
      <c r="BY581" s="1069"/>
      <c r="BZ581" s="1069"/>
      <c r="CA581" s="1069"/>
      <c r="CB581" s="1069"/>
      <c r="CC581" s="1069"/>
      <c r="CD581" s="1069"/>
      <c r="CE581" s="1069"/>
      <c r="CF581" s="1069"/>
      <c r="CG581" s="1069"/>
      <c r="CH581" s="1069"/>
      <c r="CI581" s="1069"/>
      <c r="CJ581" s="1069"/>
      <c r="CK581" s="1069"/>
      <c r="CL581" s="1069"/>
      <c r="CM581" s="1111"/>
      <c r="CN581" s="1111"/>
    </row>
    <row r="582" spans="2:92" x14ac:dyDescent="0.2">
      <c r="B582" s="1068"/>
      <c r="I582" s="1069"/>
      <c r="J582" s="1069"/>
      <c r="K582" s="1069"/>
      <c r="L582" s="1069"/>
      <c r="M582" s="1069"/>
      <c r="N582" s="1069"/>
      <c r="O582" s="1069"/>
      <c r="P582" s="1069"/>
      <c r="Q582" s="1069"/>
      <c r="R582" s="1069"/>
      <c r="S582" s="1069"/>
      <c r="T582" s="1069"/>
      <c r="U582" s="1069"/>
      <c r="V582" s="1069"/>
      <c r="W582" s="1069"/>
      <c r="X582" s="1069"/>
      <c r="Y582" s="1069"/>
      <c r="Z582" s="1069"/>
      <c r="AA582" s="1069"/>
      <c r="AB582" s="1111"/>
      <c r="AC582" s="1111"/>
      <c r="AD582" s="1111"/>
      <c r="AE582" s="1111"/>
      <c r="AF582" s="1069"/>
      <c r="AG582" s="1069"/>
      <c r="AH582" s="1069"/>
      <c r="AI582" s="1069"/>
      <c r="AJ582" s="1069"/>
      <c r="AK582" s="1069"/>
      <c r="AL582" s="1069"/>
      <c r="AM582" s="1069"/>
      <c r="AN582" s="1069"/>
      <c r="AO582" s="1069"/>
      <c r="AP582" s="1069"/>
      <c r="AQ582" s="1069"/>
      <c r="AR582" s="1069"/>
      <c r="AS582" s="1069"/>
      <c r="AT582" s="1069"/>
      <c r="AU582" s="1069"/>
      <c r="AV582" s="1069"/>
      <c r="AW582" s="1069"/>
      <c r="AX582" s="1070"/>
      <c r="AY582" s="1069"/>
      <c r="AZ582" s="1069"/>
      <c r="BA582" s="1069"/>
      <c r="BB582" s="1069"/>
      <c r="BC582" s="1069"/>
      <c r="BD582" s="1069"/>
      <c r="BE582" s="1069"/>
      <c r="BF582" s="1069"/>
      <c r="BG582" s="1069"/>
      <c r="BH582" s="1069"/>
      <c r="BI582" s="1069"/>
      <c r="BJ582" s="1069"/>
      <c r="BK582" s="1069"/>
      <c r="BL582" s="1069"/>
      <c r="BM582" s="1069"/>
      <c r="BN582" s="1069"/>
      <c r="BO582" s="1069"/>
      <c r="BP582" s="1069"/>
      <c r="BQ582" s="1069"/>
      <c r="BR582" s="1069"/>
      <c r="BS582" s="1111"/>
      <c r="BT582" s="1069"/>
      <c r="BU582" s="1069"/>
      <c r="BV582" s="1069"/>
      <c r="BW582" s="1069"/>
      <c r="BX582" s="1069"/>
      <c r="BY582" s="1069"/>
      <c r="BZ582" s="1069"/>
      <c r="CA582" s="1069"/>
      <c r="CB582" s="1069"/>
      <c r="CC582" s="1069"/>
      <c r="CD582" s="1069"/>
      <c r="CE582" s="1069"/>
      <c r="CF582" s="1069"/>
      <c r="CG582" s="1069"/>
      <c r="CH582" s="1069"/>
      <c r="CI582" s="1069"/>
      <c r="CJ582" s="1069"/>
      <c r="CK582" s="1069"/>
      <c r="CL582" s="1069"/>
      <c r="CM582" s="1111"/>
      <c r="CN582" s="1111"/>
    </row>
    <row r="583" spans="2:92" x14ac:dyDescent="0.2">
      <c r="B583" s="1068"/>
      <c r="I583" s="1069"/>
      <c r="J583" s="1069"/>
      <c r="K583" s="1069"/>
      <c r="L583" s="1069"/>
      <c r="M583" s="1069"/>
      <c r="N583" s="1069"/>
      <c r="O583" s="1069"/>
      <c r="P583" s="1069"/>
      <c r="Q583" s="1069"/>
      <c r="R583" s="1069"/>
      <c r="S583" s="1069"/>
      <c r="T583" s="1069"/>
      <c r="U583" s="1069"/>
      <c r="V583" s="1069"/>
      <c r="W583" s="1069"/>
      <c r="X583" s="1069"/>
      <c r="Y583" s="1069"/>
      <c r="Z583" s="1069"/>
      <c r="AA583" s="1069"/>
      <c r="AB583" s="1111"/>
      <c r="AC583" s="1111"/>
      <c r="AD583" s="1111"/>
      <c r="AE583" s="1111"/>
      <c r="AF583" s="1069"/>
      <c r="AG583" s="1069"/>
      <c r="AH583" s="1069"/>
      <c r="AI583" s="1069"/>
      <c r="AJ583" s="1069"/>
      <c r="AK583" s="1069"/>
      <c r="AL583" s="1069"/>
      <c r="AM583" s="1069"/>
      <c r="AN583" s="1069"/>
      <c r="AO583" s="1069"/>
      <c r="AP583" s="1069"/>
      <c r="AQ583" s="1069"/>
      <c r="AR583" s="1069"/>
      <c r="AS583" s="1069"/>
      <c r="AT583" s="1069"/>
      <c r="AU583" s="1069"/>
      <c r="AV583" s="1069"/>
      <c r="AW583" s="1069"/>
      <c r="AX583" s="1070"/>
      <c r="AY583" s="1069"/>
      <c r="AZ583" s="1069"/>
      <c r="BA583" s="1069"/>
      <c r="BB583" s="1069"/>
      <c r="BC583" s="1069"/>
      <c r="BD583" s="1069"/>
      <c r="BE583" s="1069"/>
      <c r="BF583" s="1069"/>
      <c r="BG583" s="1069"/>
      <c r="BH583" s="1069"/>
      <c r="BI583" s="1069"/>
      <c r="BJ583" s="1069"/>
      <c r="BK583" s="1069"/>
      <c r="BL583" s="1069"/>
      <c r="BM583" s="1069"/>
      <c r="BN583" s="1069"/>
      <c r="BO583" s="1069"/>
      <c r="BP583" s="1069"/>
      <c r="BQ583" s="1069"/>
      <c r="BR583" s="1069"/>
      <c r="BS583" s="1111"/>
      <c r="BT583" s="1069"/>
      <c r="BU583" s="1069"/>
      <c r="BV583" s="1069"/>
      <c r="BW583" s="1069"/>
      <c r="BX583" s="1069"/>
      <c r="BY583" s="1069"/>
      <c r="BZ583" s="1069"/>
      <c r="CA583" s="1069"/>
      <c r="CB583" s="1069"/>
      <c r="CC583" s="1069"/>
      <c r="CD583" s="1069"/>
      <c r="CE583" s="1069"/>
      <c r="CF583" s="1069"/>
      <c r="CG583" s="1069"/>
      <c r="CH583" s="1069"/>
      <c r="CI583" s="1069"/>
      <c r="CJ583" s="1069"/>
      <c r="CK583" s="1069"/>
      <c r="CL583" s="1069"/>
      <c r="CM583" s="1111"/>
      <c r="CN583" s="1111"/>
    </row>
    <row r="584" spans="2:92" x14ac:dyDescent="0.2">
      <c r="B584" s="1068"/>
      <c r="I584" s="1069"/>
      <c r="J584" s="1069"/>
      <c r="K584" s="1069"/>
      <c r="L584" s="1069"/>
      <c r="M584" s="1069"/>
      <c r="N584" s="1069"/>
      <c r="O584" s="1069"/>
      <c r="P584" s="1069"/>
      <c r="Q584" s="1069"/>
      <c r="R584" s="1069"/>
      <c r="S584" s="1069"/>
      <c r="T584" s="1069"/>
      <c r="U584" s="1069"/>
      <c r="V584" s="1069"/>
      <c r="W584" s="1069"/>
      <c r="X584" s="1069"/>
      <c r="Y584" s="1069"/>
      <c r="Z584" s="1069"/>
      <c r="AA584" s="1069"/>
      <c r="AB584" s="1111"/>
      <c r="AC584" s="1111"/>
      <c r="AD584" s="1111"/>
      <c r="AE584" s="1111"/>
      <c r="AF584" s="1069"/>
      <c r="AG584" s="1069"/>
      <c r="AH584" s="1069"/>
      <c r="AI584" s="1069"/>
      <c r="AJ584" s="1069"/>
      <c r="AK584" s="1069"/>
      <c r="AL584" s="1069"/>
      <c r="AM584" s="1069"/>
      <c r="AN584" s="1069"/>
      <c r="AO584" s="1069"/>
      <c r="AP584" s="1069"/>
      <c r="AQ584" s="1069"/>
      <c r="AR584" s="1069"/>
      <c r="AS584" s="1069"/>
      <c r="AT584" s="1069"/>
      <c r="AU584" s="1069"/>
      <c r="AV584" s="1069"/>
      <c r="AW584" s="1069"/>
      <c r="AX584" s="1070"/>
      <c r="AY584" s="1069"/>
      <c r="AZ584" s="1069"/>
      <c r="BA584" s="1069"/>
      <c r="BB584" s="1069"/>
      <c r="BC584" s="1069"/>
      <c r="BD584" s="1069"/>
      <c r="BE584" s="1069"/>
      <c r="BF584" s="1069"/>
      <c r="BG584" s="1069"/>
      <c r="BH584" s="1069"/>
      <c r="BI584" s="1069"/>
      <c r="BJ584" s="1069"/>
      <c r="BK584" s="1069"/>
      <c r="BL584" s="1069"/>
      <c r="BM584" s="1069"/>
      <c r="BN584" s="1069"/>
      <c r="BO584" s="1069"/>
      <c r="BP584" s="1069"/>
      <c r="BQ584" s="1069"/>
      <c r="BR584" s="1069"/>
      <c r="BS584" s="1111"/>
      <c r="BT584" s="1069"/>
      <c r="BU584" s="1069"/>
      <c r="BV584" s="1069"/>
      <c r="BW584" s="1069"/>
      <c r="BX584" s="1069"/>
      <c r="BY584" s="1069"/>
      <c r="BZ584" s="1069"/>
      <c r="CA584" s="1069"/>
      <c r="CB584" s="1069"/>
      <c r="CC584" s="1069"/>
      <c r="CD584" s="1069"/>
      <c r="CE584" s="1069"/>
      <c r="CF584" s="1069"/>
      <c r="CG584" s="1069"/>
      <c r="CH584" s="1069"/>
      <c r="CI584" s="1069"/>
      <c r="CJ584" s="1069"/>
      <c r="CK584" s="1069"/>
      <c r="CL584" s="1069"/>
      <c r="CM584" s="1111"/>
      <c r="CN584" s="1111"/>
    </row>
    <row r="585" spans="2:92" x14ac:dyDescent="0.2">
      <c r="B585" s="1068"/>
      <c r="I585" s="1069"/>
      <c r="J585" s="1069"/>
      <c r="K585" s="1069"/>
      <c r="L585" s="1069"/>
      <c r="M585" s="1069"/>
      <c r="N585" s="1069"/>
      <c r="O585" s="1069"/>
      <c r="P585" s="1069"/>
      <c r="Q585" s="1069"/>
      <c r="R585" s="1069"/>
      <c r="S585" s="1069"/>
      <c r="T585" s="1069"/>
      <c r="U585" s="1069"/>
      <c r="V585" s="1069"/>
      <c r="W585" s="1069"/>
      <c r="X585" s="1069"/>
      <c r="Y585" s="1069"/>
      <c r="Z585" s="1069"/>
      <c r="AA585" s="1069"/>
      <c r="AB585" s="1111"/>
      <c r="AC585" s="1111"/>
      <c r="AD585" s="1111"/>
      <c r="AE585" s="1111"/>
      <c r="AF585" s="1069"/>
      <c r="AG585" s="1069"/>
      <c r="AH585" s="1069"/>
      <c r="AI585" s="1069"/>
      <c r="AJ585" s="1069"/>
      <c r="AK585" s="1069"/>
      <c r="AL585" s="1069"/>
      <c r="AM585" s="1069"/>
      <c r="AN585" s="1069"/>
      <c r="AO585" s="1069"/>
      <c r="AP585" s="1069"/>
      <c r="AQ585" s="1069"/>
      <c r="AR585" s="1069"/>
      <c r="AS585" s="1069"/>
      <c r="AT585" s="1069"/>
      <c r="AU585" s="1069"/>
      <c r="AV585" s="1069"/>
      <c r="AW585" s="1069"/>
      <c r="AX585" s="1070"/>
      <c r="AY585" s="1069"/>
      <c r="AZ585" s="1069"/>
      <c r="BA585" s="1069"/>
      <c r="BB585" s="1069"/>
      <c r="BC585" s="1069"/>
      <c r="BD585" s="1069"/>
      <c r="BE585" s="1069"/>
      <c r="BF585" s="1069"/>
      <c r="BG585" s="1069"/>
      <c r="BH585" s="1069"/>
      <c r="BI585" s="1069"/>
      <c r="BJ585" s="1069"/>
      <c r="BK585" s="1069"/>
      <c r="BL585" s="1069"/>
      <c r="BM585" s="1069"/>
      <c r="BN585" s="1069"/>
      <c r="BO585" s="1069"/>
      <c r="BP585" s="1069"/>
      <c r="BQ585" s="1069"/>
      <c r="BR585" s="1069"/>
      <c r="BS585" s="1111"/>
      <c r="BT585" s="1069"/>
      <c r="BU585" s="1069"/>
      <c r="BV585" s="1069"/>
      <c r="BW585" s="1069"/>
      <c r="BX585" s="1069"/>
      <c r="BY585" s="1069"/>
      <c r="BZ585" s="1069"/>
      <c r="CA585" s="1069"/>
      <c r="CB585" s="1069"/>
      <c r="CC585" s="1069"/>
      <c r="CD585" s="1069"/>
      <c r="CE585" s="1069"/>
      <c r="CF585" s="1069"/>
      <c r="CG585" s="1069"/>
      <c r="CH585" s="1069"/>
      <c r="CI585" s="1069"/>
      <c r="CJ585" s="1069"/>
      <c r="CK585" s="1069"/>
      <c r="CL585" s="1069"/>
      <c r="CM585" s="1111"/>
      <c r="CN585" s="1111"/>
    </row>
    <row r="586" spans="2:92" x14ac:dyDescent="0.2">
      <c r="B586" s="1068"/>
      <c r="I586" s="1069"/>
      <c r="J586" s="1069"/>
      <c r="K586" s="1069"/>
      <c r="L586" s="1069"/>
      <c r="M586" s="1069"/>
      <c r="N586" s="1069"/>
      <c r="O586" s="1069"/>
      <c r="P586" s="1069"/>
      <c r="Q586" s="1069"/>
      <c r="R586" s="1069"/>
      <c r="S586" s="1069"/>
      <c r="T586" s="1069"/>
      <c r="U586" s="1069"/>
      <c r="V586" s="1069"/>
      <c r="W586" s="1069"/>
      <c r="X586" s="1069"/>
      <c r="Y586" s="1069"/>
      <c r="Z586" s="1069"/>
      <c r="AA586" s="1069"/>
      <c r="AB586" s="1111"/>
      <c r="AC586" s="1111"/>
      <c r="AD586" s="1111"/>
      <c r="AE586" s="1111"/>
      <c r="AF586" s="1069"/>
      <c r="AG586" s="1069"/>
      <c r="AH586" s="1069"/>
      <c r="AI586" s="1069"/>
      <c r="AJ586" s="1069"/>
      <c r="AK586" s="1069"/>
      <c r="AL586" s="1069"/>
      <c r="AM586" s="1069"/>
      <c r="AN586" s="1069"/>
      <c r="AO586" s="1069"/>
      <c r="AP586" s="1069"/>
      <c r="AQ586" s="1069"/>
      <c r="AR586" s="1069"/>
      <c r="AS586" s="1069"/>
      <c r="AT586" s="1069"/>
      <c r="AU586" s="1069"/>
      <c r="AV586" s="1069"/>
      <c r="AW586" s="1069"/>
      <c r="AX586" s="1070"/>
      <c r="AY586" s="1069"/>
      <c r="AZ586" s="1069"/>
      <c r="BA586" s="1069"/>
      <c r="BB586" s="1069"/>
      <c r="BC586" s="1069"/>
      <c r="BD586" s="1069"/>
      <c r="BE586" s="1069"/>
      <c r="BF586" s="1069"/>
      <c r="BG586" s="1069"/>
      <c r="BH586" s="1069"/>
      <c r="BI586" s="1069"/>
      <c r="BJ586" s="1069"/>
      <c r="BK586" s="1069"/>
      <c r="BL586" s="1069"/>
      <c r="BM586" s="1069"/>
      <c r="BN586" s="1069"/>
      <c r="BO586" s="1069"/>
      <c r="BP586" s="1069"/>
      <c r="BQ586" s="1069"/>
      <c r="BR586" s="1069"/>
      <c r="BS586" s="1111"/>
      <c r="BT586" s="1069"/>
      <c r="BU586" s="1069"/>
      <c r="BV586" s="1069"/>
      <c r="BW586" s="1069"/>
      <c r="BX586" s="1069"/>
      <c r="BY586" s="1069"/>
      <c r="BZ586" s="1069"/>
      <c r="CA586" s="1069"/>
      <c r="CB586" s="1069"/>
      <c r="CC586" s="1069"/>
      <c r="CD586" s="1069"/>
      <c r="CE586" s="1069"/>
      <c r="CF586" s="1069"/>
      <c r="CG586" s="1069"/>
      <c r="CH586" s="1069"/>
      <c r="CI586" s="1069"/>
      <c r="CJ586" s="1069"/>
      <c r="CK586" s="1069"/>
      <c r="CL586" s="1069"/>
      <c r="CM586" s="1111"/>
      <c r="CN586" s="1111"/>
    </row>
    <row r="587" spans="2:92" x14ac:dyDescent="0.2">
      <c r="B587" s="1068"/>
      <c r="I587" s="1069"/>
      <c r="J587" s="1069"/>
      <c r="K587" s="1069"/>
      <c r="L587" s="1069"/>
      <c r="M587" s="1069"/>
      <c r="N587" s="1069"/>
      <c r="O587" s="1069"/>
      <c r="P587" s="1069"/>
      <c r="Q587" s="1069"/>
      <c r="R587" s="1069"/>
      <c r="S587" s="1069"/>
      <c r="T587" s="1069"/>
      <c r="U587" s="1069"/>
      <c r="V587" s="1069"/>
      <c r="W587" s="1069"/>
      <c r="X587" s="1069"/>
      <c r="Y587" s="1069"/>
      <c r="Z587" s="1069"/>
      <c r="AA587" s="1069"/>
      <c r="AB587" s="1111"/>
      <c r="AC587" s="1111"/>
      <c r="AD587" s="1111"/>
      <c r="AE587" s="1111"/>
      <c r="AF587" s="1069"/>
      <c r="AG587" s="1069"/>
      <c r="AH587" s="1069"/>
      <c r="AI587" s="1069"/>
      <c r="AJ587" s="1069"/>
      <c r="AK587" s="1069"/>
      <c r="AL587" s="1069"/>
      <c r="AM587" s="1069"/>
      <c r="AN587" s="1069"/>
      <c r="AO587" s="1069"/>
      <c r="AP587" s="1069"/>
      <c r="AQ587" s="1069"/>
      <c r="AR587" s="1069"/>
      <c r="AS587" s="1069"/>
      <c r="AT587" s="1069"/>
      <c r="AU587" s="1069"/>
      <c r="AV587" s="1069"/>
      <c r="AW587" s="1069"/>
      <c r="AX587" s="1070"/>
      <c r="AY587" s="1069"/>
      <c r="AZ587" s="1069"/>
      <c r="BA587" s="1069"/>
      <c r="BB587" s="1069"/>
      <c r="BC587" s="1069"/>
      <c r="BD587" s="1069"/>
      <c r="BE587" s="1069"/>
      <c r="BF587" s="1069"/>
      <c r="BG587" s="1069"/>
      <c r="BH587" s="1069"/>
      <c r="BI587" s="1069"/>
      <c r="BJ587" s="1069"/>
      <c r="BK587" s="1069"/>
      <c r="BL587" s="1069"/>
      <c r="BM587" s="1069"/>
      <c r="BN587" s="1069"/>
      <c r="BO587" s="1069"/>
      <c r="BP587" s="1069"/>
      <c r="BQ587" s="1069"/>
      <c r="BR587" s="1069"/>
      <c r="BS587" s="1111"/>
      <c r="BT587" s="1069"/>
      <c r="BU587" s="1069"/>
      <c r="BV587" s="1069"/>
      <c r="BW587" s="1069"/>
      <c r="BX587" s="1069"/>
      <c r="BY587" s="1069"/>
      <c r="BZ587" s="1069"/>
      <c r="CA587" s="1069"/>
      <c r="CB587" s="1069"/>
      <c r="CC587" s="1069"/>
      <c r="CD587" s="1069"/>
      <c r="CE587" s="1069"/>
      <c r="CF587" s="1069"/>
      <c r="CG587" s="1069"/>
      <c r="CH587" s="1069"/>
      <c r="CI587" s="1069"/>
      <c r="CJ587" s="1069"/>
      <c r="CK587" s="1069"/>
      <c r="CL587" s="1069"/>
      <c r="CM587" s="1111"/>
      <c r="CN587" s="1111"/>
    </row>
    <row r="588" spans="2:92" x14ac:dyDescent="0.2">
      <c r="B588" s="1068"/>
      <c r="I588" s="1069"/>
      <c r="J588" s="1069"/>
      <c r="K588" s="1069"/>
      <c r="L588" s="1069"/>
      <c r="M588" s="1069"/>
      <c r="N588" s="1069"/>
      <c r="O588" s="1069"/>
      <c r="P588" s="1069"/>
      <c r="Q588" s="1069"/>
      <c r="R588" s="1069"/>
      <c r="S588" s="1069"/>
      <c r="T588" s="1069"/>
      <c r="U588" s="1069"/>
      <c r="V588" s="1069"/>
      <c r="W588" s="1069"/>
      <c r="X588" s="1069"/>
      <c r="Y588" s="1069"/>
      <c r="Z588" s="1069"/>
      <c r="AA588" s="1069"/>
      <c r="AB588" s="1111"/>
      <c r="AC588" s="1111"/>
      <c r="AD588" s="1111"/>
      <c r="AE588" s="1111"/>
      <c r="AF588" s="1069"/>
      <c r="AG588" s="1069"/>
      <c r="AH588" s="1069"/>
      <c r="AI588" s="1069"/>
      <c r="AJ588" s="1069"/>
      <c r="AK588" s="1069"/>
      <c r="AL588" s="1069"/>
      <c r="AM588" s="1069"/>
      <c r="AN588" s="1069"/>
      <c r="AO588" s="1069"/>
      <c r="AP588" s="1069"/>
      <c r="AQ588" s="1069"/>
      <c r="AR588" s="1069"/>
      <c r="AS588" s="1069"/>
      <c r="AT588" s="1069"/>
      <c r="AU588" s="1069"/>
      <c r="AV588" s="1069"/>
      <c r="AW588" s="1069"/>
      <c r="AX588" s="1070"/>
      <c r="AY588" s="1069"/>
      <c r="AZ588" s="1069"/>
      <c r="BA588" s="1069"/>
      <c r="BB588" s="1069"/>
      <c r="BC588" s="1069"/>
      <c r="BD588" s="1069"/>
      <c r="BE588" s="1069"/>
      <c r="BF588" s="1069"/>
      <c r="BG588" s="1069"/>
      <c r="BH588" s="1069"/>
      <c r="BI588" s="1069"/>
      <c r="BJ588" s="1069"/>
      <c r="BK588" s="1069"/>
      <c r="BL588" s="1069"/>
      <c r="BM588" s="1069"/>
      <c r="BN588" s="1069"/>
      <c r="BO588" s="1069"/>
      <c r="BP588" s="1069"/>
      <c r="BQ588" s="1069"/>
      <c r="BR588" s="1069"/>
      <c r="BS588" s="1111"/>
      <c r="BT588" s="1069"/>
      <c r="BU588" s="1069"/>
      <c r="BV588" s="1069"/>
      <c r="BW588" s="1069"/>
      <c r="BX588" s="1069"/>
      <c r="BY588" s="1069"/>
      <c r="BZ588" s="1069"/>
      <c r="CA588" s="1069"/>
      <c r="CB588" s="1069"/>
      <c r="CC588" s="1069"/>
      <c r="CD588" s="1069"/>
      <c r="CE588" s="1069"/>
      <c r="CF588" s="1069"/>
      <c r="CG588" s="1069"/>
      <c r="CH588" s="1069"/>
      <c r="CI588" s="1069"/>
      <c r="CJ588" s="1069"/>
      <c r="CK588" s="1069"/>
      <c r="CL588" s="1069"/>
      <c r="CM588" s="1111"/>
      <c r="CN588" s="1111"/>
    </row>
    <row r="589" spans="2:92" x14ac:dyDescent="0.2">
      <c r="B589" s="1068"/>
      <c r="I589" s="1069"/>
      <c r="J589" s="1069"/>
      <c r="K589" s="1069"/>
      <c r="L589" s="1069"/>
      <c r="M589" s="1069"/>
      <c r="N589" s="1069"/>
      <c r="O589" s="1069"/>
      <c r="P589" s="1069"/>
      <c r="Q589" s="1069"/>
      <c r="R589" s="1069"/>
      <c r="S589" s="1069"/>
      <c r="T589" s="1069"/>
      <c r="U589" s="1069"/>
      <c r="V589" s="1069"/>
      <c r="W589" s="1069"/>
      <c r="X589" s="1069"/>
      <c r="Y589" s="1069"/>
      <c r="Z589" s="1069"/>
      <c r="AA589" s="1069"/>
      <c r="AB589" s="1111"/>
      <c r="AC589" s="1111"/>
      <c r="AD589" s="1111"/>
      <c r="AE589" s="1111"/>
      <c r="AF589" s="1069"/>
      <c r="AG589" s="1069"/>
      <c r="AH589" s="1069"/>
      <c r="AI589" s="1069"/>
      <c r="AJ589" s="1069"/>
      <c r="AK589" s="1069"/>
      <c r="AL589" s="1069"/>
      <c r="AM589" s="1069"/>
      <c r="AN589" s="1069"/>
      <c r="AO589" s="1069"/>
      <c r="AP589" s="1069"/>
      <c r="AQ589" s="1069"/>
      <c r="AR589" s="1069"/>
      <c r="AS589" s="1069"/>
      <c r="AT589" s="1069"/>
      <c r="AU589" s="1069"/>
      <c r="AV589" s="1069"/>
      <c r="AW589" s="1069"/>
      <c r="AX589" s="1070"/>
      <c r="AY589" s="1069"/>
      <c r="AZ589" s="1069"/>
      <c r="BA589" s="1069"/>
      <c r="BB589" s="1069"/>
      <c r="BC589" s="1069"/>
      <c r="BD589" s="1069"/>
      <c r="BE589" s="1069"/>
      <c r="BF589" s="1069"/>
      <c r="BG589" s="1069"/>
      <c r="BH589" s="1069"/>
      <c r="BI589" s="1069"/>
      <c r="BJ589" s="1069"/>
      <c r="BK589" s="1069"/>
      <c r="BL589" s="1069"/>
      <c r="BM589" s="1069"/>
      <c r="BN589" s="1069"/>
      <c r="BO589" s="1069"/>
      <c r="BP589" s="1069"/>
      <c r="BQ589" s="1069"/>
      <c r="BR589" s="1069"/>
      <c r="BS589" s="1111"/>
      <c r="BT589" s="1069"/>
      <c r="BU589" s="1069"/>
      <c r="BV589" s="1069"/>
      <c r="BW589" s="1069"/>
      <c r="BX589" s="1069"/>
      <c r="BY589" s="1069"/>
      <c r="BZ589" s="1069"/>
      <c r="CA589" s="1069"/>
      <c r="CB589" s="1069"/>
      <c r="CC589" s="1069"/>
      <c r="CD589" s="1069"/>
      <c r="CE589" s="1069"/>
      <c r="CF589" s="1069"/>
      <c r="CG589" s="1069"/>
      <c r="CH589" s="1069"/>
      <c r="CI589" s="1069"/>
      <c r="CJ589" s="1069"/>
      <c r="CK589" s="1069"/>
      <c r="CL589" s="1069"/>
      <c r="CM589" s="1111"/>
      <c r="CN589" s="1111"/>
    </row>
    <row r="590" spans="2:92" x14ac:dyDescent="0.2">
      <c r="B590" s="1068"/>
      <c r="I590" s="1069"/>
      <c r="J590" s="1069"/>
      <c r="K590" s="1069"/>
      <c r="L590" s="1069"/>
      <c r="M590" s="1069"/>
      <c r="N590" s="1069"/>
      <c r="O590" s="1069"/>
      <c r="P590" s="1069"/>
      <c r="Q590" s="1069"/>
      <c r="R590" s="1069"/>
      <c r="S590" s="1069"/>
      <c r="T590" s="1069"/>
      <c r="U590" s="1069"/>
      <c r="V590" s="1069"/>
      <c r="W590" s="1069"/>
      <c r="X590" s="1069"/>
      <c r="Y590" s="1069"/>
      <c r="Z590" s="1069"/>
      <c r="AA590" s="1069"/>
      <c r="AB590" s="1111"/>
      <c r="AC590" s="1111"/>
      <c r="AD590" s="1111"/>
      <c r="AE590" s="1111"/>
      <c r="AF590" s="1069"/>
      <c r="AG590" s="1069"/>
      <c r="AH590" s="1069"/>
      <c r="AI590" s="1069"/>
      <c r="AJ590" s="1069"/>
      <c r="AK590" s="1069"/>
      <c r="AL590" s="1069"/>
      <c r="AM590" s="1069"/>
      <c r="AN590" s="1069"/>
      <c r="AO590" s="1069"/>
      <c r="AP590" s="1069"/>
      <c r="AQ590" s="1069"/>
      <c r="AR590" s="1069"/>
      <c r="AS590" s="1069"/>
      <c r="AT590" s="1069"/>
      <c r="AU590" s="1069"/>
      <c r="AV590" s="1069"/>
      <c r="AW590" s="1069"/>
      <c r="AX590" s="1070"/>
      <c r="AY590" s="1069"/>
      <c r="AZ590" s="1069"/>
      <c r="BA590" s="1069"/>
      <c r="BB590" s="1069"/>
      <c r="BC590" s="1069"/>
      <c r="BD590" s="1069"/>
      <c r="BE590" s="1069"/>
      <c r="BF590" s="1069"/>
      <c r="BG590" s="1069"/>
      <c r="BH590" s="1069"/>
      <c r="BI590" s="1069"/>
      <c r="BJ590" s="1069"/>
      <c r="BK590" s="1069"/>
      <c r="BL590" s="1069"/>
      <c r="BM590" s="1069"/>
      <c r="BN590" s="1069"/>
      <c r="BO590" s="1069"/>
      <c r="BP590" s="1069"/>
      <c r="BQ590" s="1069"/>
      <c r="BR590" s="1069"/>
      <c r="BS590" s="1111"/>
      <c r="BT590" s="1069"/>
      <c r="BU590" s="1069"/>
      <c r="BV590" s="1069"/>
      <c r="BW590" s="1069"/>
      <c r="BX590" s="1069"/>
      <c r="BY590" s="1069"/>
      <c r="BZ590" s="1069"/>
      <c r="CA590" s="1069"/>
      <c r="CB590" s="1069"/>
      <c r="CC590" s="1069"/>
      <c r="CD590" s="1069"/>
      <c r="CE590" s="1069"/>
      <c r="CF590" s="1069"/>
      <c r="CG590" s="1069"/>
      <c r="CH590" s="1069"/>
      <c r="CI590" s="1069"/>
      <c r="CJ590" s="1069"/>
      <c r="CK590" s="1069"/>
      <c r="CL590" s="1069"/>
      <c r="CM590" s="1111"/>
      <c r="CN590" s="1111"/>
    </row>
    <row r="591" spans="2:92" x14ac:dyDescent="0.2">
      <c r="B591" s="1068"/>
      <c r="I591" s="1069"/>
      <c r="J591" s="1069"/>
      <c r="K591" s="1069"/>
      <c r="L591" s="1069"/>
      <c r="M591" s="1069"/>
      <c r="N591" s="1069"/>
      <c r="O591" s="1069"/>
      <c r="P591" s="1069"/>
      <c r="Q591" s="1069"/>
      <c r="R591" s="1069"/>
      <c r="S591" s="1069"/>
      <c r="T591" s="1069"/>
      <c r="U591" s="1069"/>
      <c r="V591" s="1069"/>
      <c r="W591" s="1069"/>
      <c r="X591" s="1069"/>
      <c r="Y591" s="1069"/>
      <c r="Z591" s="1069"/>
      <c r="AA591" s="1069"/>
      <c r="AB591" s="1111"/>
      <c r="AC591" s="1111"/>
      <c r="AD591" s="1111"/>
      <c r="AE591" s="1111"/>
      <c r="AF591" s="1069"/>
      <c r="AG591" s="1069"/>
      <c r="AH591" s="1069"/>
      <c r="AI591" s="1069"/>
      <c r="AJ591" s="1069"/>
      <c r="AK591" s="1069"/>
      <c r="AL591" s="1069"/>
      <c r="AM591" s="1069"/>
      <c r="AN591" s="1069"/>
      <c r="AO591" s="1069"/>
      <c r="AP591" s="1069"/>
      <c r="AQ591" s="1069"/>
      <c r="AR591" s="1069"/>
      <c r="AS591" s="1069"/>
      <c r="AT591" s="1069"/>
      <c r="AU591" s="1069"/>
      <c r="AV591" s="1069"/>
      <c r="AW591" s="1069"/>
      <c r="AX591" s="1070"/>
      <c r="AY591" s="1069"/>
      <c r="AZ591" s="1069"/>
      <c r="BA591" s="1069"/>
      <c r="BB591" s="1069"/>
      <c r="BC591" s="1069"/>
      <c r="BD591" s="1069"/>
      <c r="BE591" s="1069"/>
      <c r="BF591" s="1069"/>
      <c r="BG591" s="1069"/>
      <c r="BH591" s="1069"/>
      <c r="BI591" s="1069"/>
      <c r="BJ591" s="1069"/>
      <c r="BK591" s="1069"/>
      <c r="BL591" s="1069"/>
      <c r="BM591" s="1069"/>
      <c r="BN591" s="1069"/>
      <c r="BO591" s="1069"/>
      <c r="BP591" s="1069"/>
      <c r="BQ591" s="1069"/>
      <c r="BR591" s="1069"/>
      <c r="BS591" s="1111"/>
      <c r="BT591" s="1069"/>
      <c r="BU591" s="1069"/>
      <c r="BV591" s="1069"/>
      <c r="BW591" s="1069"/>
      <c r="BX591" s="1069"/>
      <c r="BY591" s="1069"/>
      <c r="BZ591" s="1069"/>
      <c r="CA591" s="1069"/>
      <c r="CB591" s="1069"/>
      <c r="CC591" s="1069"/>
      <c r="CD591" s="1069"/>
      <c r="CE591" s="1069"/>
      <c r="CF591" s="1069"/>
      <c r="CG591" s="1069"/>
      <c r="CH591" s="1069"/>
      <c r="CI591" s="1069"/>
      <c r="CJ591" s="1069"/>
      <c r="CK591" s="1069"/>
      <c r="CL591" s="1069"/>
      <c r="CM591" s="1111"/>
      <c r="CN591" s="1111"/>
    </row>
    <row r="592" spans="2:92" x14ac:dyDescent="0.2">
      <c r="B592" s="1068"/>
      <c r="I592" s="1069"/>
      <c r="J592" s="1069"/>
      <c r="K592" s="1069"/>
      <c r="L592" s="1069"/>
      <c r="M592" s="1069"/>
      <c r="N592" s="1069"/>
      <c r="O592" s="1069"/>
      <c r="P592" s="1069"/>
      <c r="Q592" s="1069"/>
      <c r="R592" s="1069"/>
      <c r="S592" s="1069"/>
      <c r="T592" s="1069"/>
      <c r="U592" s="1069"/>
      <c r="V592" s="1069"/>
      <c r="W592" s="1069"/>
      <c r="X592" s="1069"/>
      <c r="Y592" s="1069"/>
      <c r="Z592" s="1069"/>
      <c r="AA592" s="1069"/>
      <c r="AB592" s="1111"/>
      <c r="AC592" s="1111"/>
      <c r="AD592" s="1111"/>
      <c r="AE592" s="1111"/>
      <c r="AF592" s="1069"/>
      <c r="AG592" s="1069"/>
      <c r="AH592" s="1069"/>
      <c r="AI592" s="1069"/>
      <c r="AJ592" s="1069"/>
      <c r="AK592" s="1069"/>
      <c r="AL592" s="1069"/>
      <c r="AM592" s="1069"/>
      <c r="AN592" s="1069"/>
      <c r="AO592" s="1069"/>
      <c r="AP592" s="1069"/>
      <c r="AQ592" s="1069"/>
      <c r="AR592" s="1069"/>
      <c r="AS592" s="1069"/>
      <c r="AT592" s="1069"/>
      <c r="AU592" s="1069"/>
      <c r="AV592" s="1069"/>
      <c r="AW592" s="1069"/>
      <c r="AX592" s="1070"/>
      <c r="AY592" s="1069"/>
      <c r="AZ592" s="1069"/>
      <c r="BA592" s="1069"/>
      <c r="BB592" s="1069"/>
      <c r="BC592" s="1069"/>
      <c r="BD592" s="1069"/>
      <c r="BE592" s="1069"/>
      <c r="BF592" s="1069"/>
      <c r="BG592" s="1069"/>
      <c r="BH592" s="1069"/>
      <c r="BI592" s="1069"/>
      <c r="BJ592" s="1069"/>
      <c r="BK592" s="1069"/>
      <c r="BL592" s="1069"/>
      <c r="BM592" s="1069"/>
      <c r="BN592" s="1069"/>
      <c r="BO592" s="1069"/>
      <c r="BP592" s="1069"/>
      <c r="BQ592" s="1069"/>
      <c r="BR592" s="1069"/>
      <c r="BS592" s="1111"/>
      <c r="BT592" s="1069"/>
      <c r="BU592" s="1069"/>
      <c r="BV592" s="1069"/>
      <c r="BW592" s="1069"/>
      <c r="BX592" s="1069"/>
      <c r="BY592" s="1069"/>
      <c r="BZ592" s="1069"/>
      <c r="CA592" s="1069"/>
      <c r="CB592" s="1069"/>
      <c r="CC592" s="1069"/>
      <c r="CD592" s="1069"/>
      <c r="CE592" s="1069"/>
      <c r="CF592" s="1069"/>
      <c r="CG592" s="1069"/>
      <c r="CH592" s="1069"/>
      <c r="CI592" s="1069"/>
      <c r="CJ592" s="1069"/>
      <c r="CK592" s="1069"/>
      <c r="CL592" s="1069"/>
      <c r="CM592" s="1111"/>
      <c r="CN592" s="1111"/>
    </row>
    <row r="593" spans="2:92" x14ac:dyDescent="0.2">
      <c r="B593" s="1068"/>
      <c r="I593" s="1069"/>
      <c r="J593" s="1069"/>
      <c r="K593" s="1069"/>
      <c r="L593" s="1069"/>
      <c r="M593" s="1069"/>
      <c r="N593" s="1069"/>
      <c r="O593" s="1069"/>
      <c r="P593" s="1069"/>
      <c r="Q593" s="1069"/>
      <c r="R593" s="1069"/>
      <c r="S593" s="1069"/>
      <c r="T593" s="1069"/>
      <c r="U593" s="1069"/>
      <c r="V593" s="1069"/>
      <c r="W593" s="1069"/>
      <c r="X593" s="1069"/>
      <c r="Y593" s="1069"/>
      <c r="Z593" s="1069"/>
      <c r="AA593" s="1069"/>
      <c r="AB593" s="1111"/>
      <c r="AC593" s="1111"/>
      <c r="AD593" s="1111"/>
      <c r="AE593" s="1111"/>
      <c r="AF593" s="1069"/>
      <c r="AG593" s="1069"/>
      <c r="AH593" s="1069"/>
      <c r="AI593" s="1069"/>
      <c r="AJ593" s="1069"/>
      <c r="AK593" s="1069"/>
      <c r="AL593" s="1069"/>
      <c r="AM593" s="1069"/>
      <c r="AN593" s="1069"/>
      <c r="AO593" s="1069"/>
      <c r="AP593" s="1069"/>
      <c r="AQ593" s="1069"/>
      <c r="AR593" s="1069"/>
      <c r="AS593" s="1069"/>
      <c r="AT593" s="1069"/>
      <c r="AU593" s="1069"/>
      <c r="AV593" s="1069"/>
      <c r="AW593" s="1069"/>
      <c r="AX593" s="1070"/>
      <c r="AY593" s="1069"/>
      <c r="AZ593" s="1069"/>
      <c r="BA593" s="1069"/>
      <c r="BB593" s="1069"/>
      <c r="BC593" s="1069"/>
      <c r="BD593" s="1069"/>
      <c r="BE593" s="1069"/>
      <c r="BF593" s="1069"/>
      <c r="BG593" s="1069"/>
      <c r="BH593" s="1069"/>
      <c r="BI593" s="1069"/>
      <c r="BJ593" s="1069"/>
      <c r="BK593" s="1069"/>
      <c r="BL593" s="1069"/>
      <c r="BM593" s="1069"/>
      <c r="BN593" s="1069"/>
      <c r="BO593" s="1069"/>
      <c r="BP593" s="1069"/>
      <c r="BQ593" s="1069"/>
      <c r="BR593" s="1069"/>
      <c r="BS593" s="1111"/>
      <c r="BT593" s="1069"/>
      <c r="BU593" s="1069"/>
      <c r="BV593" s="1069"/>
      <c r="BW593" s="1069"/>
      <c r="BX593" s="1069"/>
      <c r="BY593" s="1069"/>
      <c r="BZ593" s="1069"/>
      <c r="CA593" s="1069"/>
      <c r="CB593" s="1069"/>
      <c r="CC593" s="1069"/>
      <c r="CD593" s="1069"/>
      <c r="CE593" s="1069"/>
      <c r="CF593" s="1069"/>
      <c r="CG593" s="1069"/>
      <c r="CH593" s="1069"/>
      <c r="CI593" s="1069"/>
      <c r="CJ593" s="1069"/>
      <c r="CK593" s="1069"/>
      <c r="CL593" s="1069"/>
      <c r="CM593" s="1111"/>
      <c r="CN593" s="1111"/>
    </row>
    <row r="594" spans="2:92" x14ac:dyDescent="0.2">
      <c r="B594" s="1068"/>
      <c r="I594" s="1069"/>
      <c r="J594" s="1069"/>
      <c r="K594" s="1069"/>
      <c r="L594" s="1069"/>
      <c r="M594" s="1069"/>
      <c r="N594" s="1069"/>
      <c r="O594" s="1069"/>
      <c r="P594" s="1069"/>
      <c r="Q594" s="1069"/>
      <c r="R594" s="1069"/>
      <c r="S594" s="1069"/>
      <c r="T594" s="1069"/>
      <c r="U594" s="1069"/>
      <c r="V594" s="1069"/>
      <c r="W594" s="1069"/>
      <c r="X594" s="1069"/>
      <c r="Y594" s="1069"/>
      <c r="Z594" s="1069"/>
      <c r="AA594" s="1069"/>
      <c r="AB594" s="1111"/>
      <c r="AC594" s="1111"/>
      <c r="AD594" s="1111"/>
      <c r="AE594" s="1111"/>
      <c r="AF594" s="1069"/>
      <c r="AG594" s="1069"/>
      <c r="AH594" s="1069"/>
      <c r="AI594" s="1069"/>
      <c r="AJ594" s="1069"/>
      <c r="AK594" s="1069"/>
      <c r="AL594" s="1069"/>
      <c r="AM594" s="1069"/>
      <c r="AN594" s="1069"/>
      <c r="AO594" s="1069"/>
      <c r="AP594" s="1069"/>
      <c r="AQ594" s="1069"/>
      <c r="AR594" s="1069"/>
      <c r="AS594" s="1069"/>
      <c r="AT594" s="1069"/>
      <c r="AU594" s="1069"/>
      <c r="AV594" s="1069"/>
      <c r="AW594" s="1069"/>
      <c r="AX594" s="1070"/>
      <c r="AY594" s="1069"/>
      <c r="AZ594" s="1069"/>
      <c r="BA594" s="1069"/>
      <c r="BB594" s="1069"/>
      <c r="BC594" s="1069"/>
      <c r="BD594" s="1069"/>
      <c r="BE594" s="1069"/>
      <c r="BF594" s="1069"/>
      <c r="BG594" s="1069"/>
      <c r="BH594" s="1069"/>
      <c r="BI594" s="1069"/>
      <c r="BJ594" s="1069"/>
      <c r="BK594" s="1069"/>
      <c r="BL594" s="1069"/>
      <c r="BM594" s="1069"/>
      <c r="BN594" s="1069"/>
      <c r="BO594" s="1069"/>
      <c r="BP594" s="1069"/>
      <c r="BQ594" s="1069"/>
      <c r="BR594" s="1069"/>
      <c r="BS594" s="1111"/>
      <c r="BT594" s="1069"/>
      <c r="BU594" s="1069"/>
      <c r="BV594" s="1069"/>
      <c r="BW594" s="1069"/>
      <c r="BX594" s="1069"/>
      <c r="BY594" s="1069"/>
      <c r="BZ594" s="1069"/>
      <c r="CA594" s="1069"/>
      <c r="CB594" s="1069"/>
      <c r="CC594" s="1069"/>
      <c r="CD594" s="1069"/>
      <c r="CE594" s="1069"/>
      <c r="CF594" s="1069"/>
      <c r="CG594" s="1069"/>
      <c r="CH594" s="1069"/>
      <c r="CI594" s="1069"/>
      <c r="CJ594" s="1069"/>
      <c r="CK594" s="1069"/>
      <c r="CL594" s="1069"/>
      <c r="CM594" s="1111"/>
      <c r="CN594" s="1111"/>
    </row>
    <row r="595" spans="2:92" x14ac:dyDescent="0.2">
      <c r="B595" s="1068"/>
      <c r="I595" s="1069"/>
      <c r="J595" s="1069"/>
      <c r="K595" s="1069"/>
      <c r="L595" s="1069"/>
      <c r="M595" s="1069"/>
      <c r="N595" s="1069"/>
      <c r="O595" s="1069"/>
      <c r="P595" s="1069"/>
      <c r="Q595" s="1069"/>
      <c r="R595" s="1069"/>
      <c r="S595" s="1069"/>
      <c r="T595" s="1069"/>
      <c r="U595" s="1069"/>
      <c r="V595" s="1069"/>
      <c r="W595" s="1069"/>
      <c r="X595" s="1069"/>
      <c r="Y595" s="1069"/>
      <c r="Z595" s="1069"/>
      <c r="AA595" s="1069"/>
      <c r="AB595" s="1111"/>
      <c r="AC595" s="1111"/>
      <c r="AD595" s="1111"/>
      <c r="AE595" s="1111"/>
      <c r="AF595" s="1069"/>
      <c r="AG595" s="1069"/>
      <c r="AH595" s="1069"/>
      <c r="AI595" s="1069"/>
      <c r="AJ595" s="1069"/>
      <c r="AK595" s="1069"/>
      <c r="AL595" s="1069"/>
      <c r="AM595" s="1069"/>
      <c r="AN595" s="1069"/>
      <c r="AO595" s="1069"/>
      <c r="AP595" s="1069"/>
      <c r="AQ595" s="1069"/>
      <c r="AR595" s="1069"/>
      <c r="AS595" s="1069"/>
      <c r="AT595" s="1069"/>
      <c r="AU595" s="1069"/>
      <c r="AV595" s="1069"/>
      <c r="AW595" s="1069"/>
      <c r="AX595" s="1070"/>
      <c r="AY595" s="1069"/>
      <c r="AZ595" s="1069"/>
      <c r="BA595" s="1069"/>
      <c r="BB595" s="1069"/>
      <c r="BC595" s="1069"/>
      <c r="BD595" s="1069"/>
      <c r="BE595" s="1069"/>
      <c r="BF595" s="1069"/>
      <c r="BG595" s="1069"/>
      <c r="BH595" s="1069"/>
      <c r="BI595" s="1069"/>
      <c r="BJ595" s="1069"/>
      <c r="BK595" s="1069"/>
      <c r="BL595" s="1069"/>
      <c r="BM595" s="1069"/>
      <c r="BN595" s="1069"/>
      <c r="BO595" s="1069"/>
      <c r="BP595" s="1069"/>
      <c r="BQ595" s="1069"/>
      <c r="BR595" s="1069"/>
      <c r="BS595" s="1111"/>
      <c r="BT595" s="1069"/>
      <c r="BU595" s="1069"/>
      <c r="BV595" s="1069"/>
      <c r="BW595" s="1069"/>
      <c r="BX595" s="1069"/>
      <c r="BY595" s="1069"/>
      <c r="BZ595" s="1069"/>
      <c r="CA595" s="1069"/>
      <c r="CB595" s="1069"/>
      <c r="CC595" s="1069"/>
      <c r="CD595" s="1069"/>
      <c r="CE595" s="1069"/>
      <c r="CF595" s="1069"/>
      <c r="CG595" s="1069"/>
      <c r="CH595" s="1069"/>
      <c r="CI595" s="1069"/>
      <c r="CJ595" s="1069"/>
      <c r="CK595" s="1069"/>
      <c r="CL595" s="1069"/>
      <c r="CM595" s="1111"/>
      <c r="CN595" s="1111"/>
    </row>
    <row r="596" spans="2:92" x14ac:dyDescent="0.2">
      <c r="B596" s="1068"/>
      <c r="I596" s="1069"/>
      <c r="J596" s="1069"/>
      <c r="K596" s="1069"/>
      <c r="L596" s="1069"/>
      <c r="M596" s="1069"/>
      <c r="N596" s="1069"/>
      <c r="O596" s="1069"/>
      <c r="P596" s="1069"/>
      <c r="Q596" s="1069"/>
      <c r="R596" s="1069"/>
      <c r="S596" s="1069"/>
      <c r="T596" s="1069"/>
      <c r="U596" s="1069"/>
      <c r="V596" s="1069"/>
      <c r="W596" s="1069"/>
      <c r="X596" s="1069"/>
      <c r="Y596" s="1069"/>
      <c r="Z596" s="1069"/>
      <c r="AA596" s="1069"/>
      <c r="AB596" s="1111"/>
      <c r="AC596" s="1111"/>
      <c r="AD596" s="1111"/>
      <c r="AE596" s="1111"/>
      <c r="AF596" s="1069"/>
      <c r="AG596" s="1069"/>
      <c r="AH596" s="1069"/>
      <c r="AI596" s="1069"/>
      <c r="AJ596" s="1069"/>
      <c r="AK596" s="1069"/>
      <c r="AL596" s="1069"/>
      <c r="AM596" s="1069"/>
      <c r="AN596" s="1069"/>
      <c r="AO596" s="1069"/>
      <c r="AP596" s="1069"/>
      <c r="AQ596" s="1069"/>
      <c r="AR596" s="1069"/>
      <c r="AS596" s="1069"/>
      <c r="AT596" s="1069"/>
      <c r="AU596" s="1069"/>
      <c r="AV596" s="1069"/>
      <c r="AW596" s="1069"/>
      <c r="AX596" s="1070"/>
      <c r="AY596" s="1069"/>
      <c r="AZ596" s="1069"/>
      <c r="BA596" s="1069"/>
      <c r="BB596" s="1069"/>
      <c r="BC596" s="1069"/>
      <c r="BD596" s="1069"/>
      <c r="BE596" s="1069"/>
      <c r="BF596" s="1069"/>
      <c r="BG596" s="1069"/>
      <c r="BH596" s="1069"/>
      <c r="BI596" s="1069"/>
      <c r="BJ596" s="1069"/>
      <c r="BK596" s="1069"/>
      <c r="BL596" s="1069"/>
      <c r="BM596" s="1069"/>
      <c r="BN596" s="1069"/>
      <c r="BO596" s="1069"/>
      <c r="BP596" s="1069"/>
      <c r="BQ596" s="1069"/>
      <c r="BR596" s="1069"/>
      <c r="BS596" s="1111"/>
      <c r="BT596" s="1069"/>
      <c r="BU596" s="1069"/>
      <c r="BV596" s="1069"/>
      <c r="BW596" s="1069"/>
      <c r="BX596" s="1069"/>
      <c r="BY596" s="1069"/>
      <c r="BZ596" s="1069"/>
      <c r="CA596" s="1069"/>
      <c r="CB596" s="1069"/>
      <c r="CC596" s="1069"/>
      <c r="CD596" s="1069"/>
      <c r="CE596" s="1069"/>
      <c r="CF596" s="1069"/>
      <c r="CG596" s="1069"/>
      <c r="CH596" s="1069"/>
      <c r="CI596" s="1069"/>
      <c r="CJ596" s="1069"/>
      <c r="CK596" s="1069"/>
      <c r="CL596" s="1069"/>
      <c r="CM596" s="1111"/>
      <c r="CN596" s="1111"/>
    </row>
    <row r="597" spans="2:92" x14ac:dyDescent="0.2">
      <c r="B597" s="1068"/>
      <c r="I597" s="1069"/>
      <c r="J597" s="1069"/>
      <c r="K597" s="1069"/>
      <c r="L597" s="1069"/>
      <c r="M597" s="1069"/>
      <c r="N597" s="1069"/>
      <c r="O597" s="1069"/>
      <c r="P597" s="1069"/>
      <c r="Q597" s="1069"/>
      <c r="R597" s="1069"/>
      <c r="S597" s="1069"/>
      <c r="T597" s="1069"/>
      <c r="U597" s="1069"/>
      <c r="V597" s="1069"/>
      <c r="W597" s="1069"/>
      <c r="X597" s="1069"/>
      <c r="Y597" s="1069"/>
      <c r="Z597" s="1069"/>
      <c r="AA597" s="1069"/>
      <c r="AB597" s="1111"/>
      <c r="AC597" s="1111"/>
      <c r="AD597" s="1111"/>
      <c r="AE597" s="1111"/>
      <c r="AF597" s="1069"/>
      <c r="AG597" s="1069"/>
      <c r="AH597" s="1069"/>
      <c r="AI597" s="1069"/>
      <c r="AJ597" s="1069"/>
      <c r="AK597" s="1069"/>
      <c r="AL597" s="1069"/>
      <c r="AM597" s="1069"/>
      <c r="AN597" s="1069"/>
      <c r="AO597" s="1069"/>
      <c r="AP597" s="1069"/>
      <c r="AQ597" s="1069"/>
      <c r="AR597" s="1069"/>
      <c r="AS597" s="1069"/>
      <c r="AT597" s="1069"/>
      <c r="AU597" s="1069"/>
      <c r="AV597" s="1069"/>
      <c r="AW597" s="1069"/>
      <c r="AX597" s="1070"/>
      <c r="AY597" s="1069"/>
      <c r="AZ597" s="1069"/>
      <c r="BA597" s="1069"/>
      <c r="BB597" s="1069"/>
      <c r="BC597" s="1069"/>
      <c r="BD597" s="1069"/>
      <c r="BE597" s="1069"/>
      <c r="BF597" s="1069"/>
      <c r="BG597" s="1069"/>
      <c r="BH597" s="1069"/>
      <c r="BI597" s="1069"/>
      <c r="BJ597" s="1069"/>
      <c r="BK597" s="1069"/>
      <c r="BL597" s="1069"/>
      <c r="BM597" s="1069"/>
      <c r="BN597" s="1069"/>
      <c r="BO597" s="1069"/>
      <c r="BP597" s="1069"/>
      <c r="BQ597" s="1069"/>
      <c r="BR597" s="1069"/>
      <c r="BS597" s="1111"/>
      <c r="BT597" s="1069"/>
      <c r="BU597" s="1069"/>
      <c r="BV597" s="1069"/>
      <c r="BW597" s="1069"/>
      <c r="BX597" s="1069"/>
      <c r="BY597" s="1069"/>
      <c r="BZ597" s="1069"/>
      <c r="CA597" s="1069"/>
      <c r="CB597" s="1069"/>
      <c r="CC597" s="1069"/>
      <c r="CD597" s="1069"/>
      <c r="CE597" s="1069"/>
      <c r="CF597" s="1069"/>
      <c r="CG597" s="1069"/>
      <c r="CH597" s="1069"/>
      <c r="CI597" s="1069"/>
      <c r="CJ597" s="1069"/>
      <c r="CK597" s="1069"/>
      <c r="CL597" s="1069"/>
      <c r="CM597" s="1111"/>
      <c r="CN597" s="1111"/>
    </row>
    <row r="598" spans="2:92" x14ac:dyDescent="0.2">
      <c r="B598" s="1068"/>
      <c r="I598" s="1069"/>
      <c r="J598" s="1069"/>
      <c r="K598" s="1069"/>
      <c r="L598" s="1069"/>
      <c r="M598" s="1069"/>
      <c r="N598" s="1069"/>
      <c r="O598" s="1069"/>
      <c r="P598" s="1069"/>
      <c r="Q598" s="1069"/>
      <c r="R598" s="1069"/>
      <c r="S598" s="1069"/>
      <c r="T598" s="1069"/>
      <c r="U598" s="1069"/>
      <c r="V598" s="1069"/>
      <c r="W598" s="1069"/>
      <c r="X598" s="1069"/>
      <c r="Y598" s="1069"/>
      <c r="Z598" s="1069"/>
      <c r="AA598" s="1069"/>
      <c r="AB598" s="1111"/>
      <c r="AC598" s="1111"/>
      <c r="AD598" s="1111"/>
      <c r="AE598" s="1111"/>
      <c r="AF598" s="1069"/>
      <c r="AG598" s="1069"/>
      <c r="AH598" s="1069"/>
      <c r="AI598" s="1069"/>
      <c r="AJ598" s="1069"/>
      <c r="AK598" s="1069"/>
      <c r="AL598" s="1069"/>
      <c r="AM598" s="1069"/>
      <c r="AN598" s="1069"/>
      <c r="AO598" s="1069"/>
      <c r="AP598" s="1069"/>
      <c r="AQ598" s="1069"/>
      <c r="AR598" s="1069"/>
      <c r="AS598" s="1069"/>
      <c r="AT598" s="1069"/>
      <c r="AU598" s="1069"/>
      <c r="AV598" s="1069"/>
      <c r="AW598" s="1069"/>
      <c r="AX598" s="1070"/>
      <c r="AY598" s="1069"/>
      <c r="AZ598" s="1069"/>
      <c r="BA598" s="1069"/>
      <c r="BB598" s="1069"/>
      <c r="BC598" s="1069"/>
      <c r="BD598" s="1069"/>
      <c r="BE598" s="1069"/>
      <c r="BF598" s="1069"/>
      <c r="BG598" s="1069"/>
      <c r="BH598" s="1069"/>
      <c r="BI598" s="1069"/>
      <c r="BJ598" s="1069"/>
      <c r="BK598" s="1069"/>
      <c r="BL598" s="1069"/>
      <c r="BM598" s="1069"/>
      <c r="BN598" s="1069"/>
      <c r="BO598" s="1069"/>
      <c r="BP598" s="1069"/>
      <c r="BQ598" s="1069"/>
      <c r="BR598" s="1069"/>
      <c r="BS598" s="1111"/>
      <c r="BT598" s="1069"/>
      <c r="BU598" s="1069"/>
      <c r="BV598" s="1069"/>
      <c r="BW598" s="1069"/>
      <c r="BX598" s="1069"/>
      <c r="BY598" s="1069"/>
      <c r="BZ598" s="1069"/>
      <c r="CA598" s="1069"/>
      <c r="CB598" s="1069"/>
      <c r="CC598" s="1069"/>
      <c r="CD598" s="1069"/>
      <c r="CE598" s="1069"/>
      <c r="CF598" s="1069"/>
      <c r="CG598" s="1069"/>
      <c r="CH598" s="1069"/>
      <c r="CI598" s="1069"/>
      <c r="CJ598" s="1069"/>
      <c r="CK598" s="1069"/>
      <c r="CL598" s="1069"/>
      <c r="CM598" s="1111"/>
      <c r="CN598" s="1111"/>
    </row>
    <row r="599" spans="2:92" x14ac:dyDescent="0.2">
      <c r="B599" s="1068"/>
      <c r="I599" s="1069"/>
      <c r="J599" s="1069"/>
      <c r="K599" s="1069"/>
      <c r="L599" s="1069"/>
      <c r="M599" s="1069"/>
      <c r="N599" s="1069"/>
      <c r="O599" s="1069"/>
      <c r="P599" s="1069"/>
      <c r="Q599" s="1069"/>
      <c r="R599" s="1069"/>
      <c r="S599" s="1069"/>
      <c r="T599" s="1069"/>
      <c r="U599" s="1069"/>
      <c r="V599" s="1069"/>
      <c r="W599" s="1069"/>
      <c r="X599" s="1069"/>
      <c r="Y599" s="1069"/>
      <c r="Z599" s="1069"/>
      <c r="AA599" s="1069"/>
      <c r="AB599" s="1111"/>
      <c r="AC599" s="1111"/>
      <c r="AD599" s="1111"/>
      <c r="AE599" s="1111"/>
      <c r="AF599" s="1069"/>
      <c r="AG599" s="1069"/>
      <c r="AH599" s="1069"/>
      <c r="AI599" s="1069"/>
      <c r="AJ599" s="1069"/>
      <c r="AK599" s="1069"/>
      <c r="AL599" s="1069"/>
      <c r="AM599" s="1069"/>
      <c r="AN599" s="1069"/>
      <c r="AO599" s="1069"/>
      <c r="AP599" s="1069"/>
      <c r="AQ599" s="1069"/>
      <c r="AR599" s="1069"/>
      <c r="AS599" s="1069"/>
      <c r="AT599" s="1069"/>
      <c r="AU599" s="1069"/>
      <c r="AV599" s="1069"/>
      <c r="AW599" s="1069"/>
      <c r="AX599" s="1070"/>
      <c r="AY599" s="1069"/>
      <c r="AZ599" s="1069"/>
      <c r="BA599" s="1069"/>
      <c r="BB599" s="1069"/>
      <c r="BC599" s="1069"/>
      <c r="BD599" s="1069"/>
      <c r="BE599" s="1069"/>
      <c r="BF599" s="1069"/>
      <c r="BG599" s="1069"/>
      <c r="BH599" s="1069"/>
      <c r="BI599" s="1069"/>
      <c r="BJ599" s="1069"/>
      <c r="BK599" s="1069"/>
      <c r="BL599" s="1069"/>
      <c r="BM599" s="1069"/>
      <c r="BN599" s="1069"/>
      <c r="BO599" s="1069"/>
      <c r="BP599" s="1069"/>
      <c r="BQ599" s="1069"/>
      <c r="BR599" s="1069"/>
      <c r="BS599" s="1111"/>
      <c r="BT599" s="1069"/>
      <c r="BU599" s="1069"/>
      <c r="BV599" s="1069"/>
      <c r="BW599" s="1069"/>
      <c r="BX599" s="1069"/>
      <c r="BY599" s="1069"/>
      <c r="BZ599" s="1069"/>
      <c r="CA599" s="1069"/>
      <c r="CB599" s="1069"/>
      <c r="CC599" s="1069"/>
      <c r="CD599" s="1069"/>
      <c r="CE599" s="1069"/>
      <c r="CF599" s="1069"/>
      <c r="CG599" s="1069"/>
      <c r="CH599" s="1069"/>
      <c r="CI599" s="1069"/>
      <c r="CJ599" s="1069"/>
      <c r="CK599" s="1069"/>
      <c r="CL599" s="1069"/>
      <c r="CM599" s="1111"/>
      <c r="CN599" s="1111"/>
    </row>
    <row r="600" spans="2:92" x14ac:dyDescent="0.2">
      <c r="B600" s="1068"/>
      <c r="I600" s="1069"/>
      <c r="J600" s="1069"/>
      <c r="K600" s="1069"/>
      <c r="L600" s="1069"/>
      <c r="M600" s="1069"/>
      <c r="N600" s="1069"/>
      <c r="O600" s="1069"/>
      <c r="P600" s="1069"/>
      <c r="Q600" s="1069"/>
      <c r="R600" s="1069"/>
      <c r="S600" s="1069"/>
      <c r="T600" s="1069"/>
      <c r="U600" s="1069"/>
      <c r="V600" s="1069"/>
      <c r="W600" s="1069"/>
      <c r="X600" s="1069"/>
      <c r="Y600" s="1069"/>
      <c r="Z600" s="1069"/>
      <c r="AA600" s="1069"/>
      <c r="AB600" s="1111"/>
      <c r="AC600" s="1111"/>
      <c r="AD600" s="1111"/>
      <c r="AE600" s="1111"/>
      <c r="AF600" s="1069"/>
      <c r="AG600" s="1069"/>
      <c r="AH600" s="1069"/>
      <c r="AI600" s="1069"/>
      <c r="AJ600" s="1069"/>
      <c r="AK600" s="1069"/>
      <c r="AL600" s="1069"/>
      <c r="AM600" s="1069"/>
      <c r="AN600" s="1069"/>
      <c r="AO600" s="1069"/>
      <c r="AP600" s="1069"/>
      <c r="AQ600" s="1069"/>
      <c r="AR600" s="1069"/>
      <c r="AS600" s="1069"/>
      <c r="AT600" s="1069"/>
      <c r="AU600" s="1069"/>
      <c r="AV600" s="1069"/>
      <c r="AW600" s="1069"/>
      <c r="AX600" s="1070"/>
      <c r="AY600" s="1069"/>
      <c r="AZ600" s="1069"/>
      <c r="BA600" s="1069"/>
      <c r="BB600" s="1069"/>
      <c r="BC600" s="1069"/>
      <c r="BD600" s="1069"/>
      <c r="BE600" s="1069"/>
      <c r="BF600" s="1069"/>
      <c r="BG600" s="1069"/>
      <c r="BH600" s="1069"/>
      <c r="BI600" s="1069"/>
      <c r="BJ600" s="1069"/>
      <c r="BK600" s="1069"/>
      <c r="BL600" s="1069"/>
      <c r="BM600" s="1069"/>
      <c r="BN600" s="1069"/>
      <c r="BO600" s="1069"/>
      <c r="BP600" s="1069"/>
      <c r="BQ600" s="1069"/>
      <c r="BR600" s="1069"/>
      <c r="BS600" s="1111"/>
      <c r="BT600" s="1069"/>
      <c r="BU600" s="1069"/>
      <c r="BV600" s="1069"/>
      <c r="BW600" s="1069"/>
      <c r="BX600" s="1069"/>
      <c r="BY600" s="1069"/>
      <c r="BZ600" s="1069"/>
      <c r="CA600" s="1069"/>
      <c r="CB600" s="1069"/>
      <c r="CC600" s="1069"/>
      <c r="CD600" s="1069"/>
      <c r="CE600" s="1069"/>
      <c r="CF600" s="1069"/>
      <c r="CG600" s="1069"/>
      <c r="CH600" s="1069"/>
      <c r="CI600" s="1069"/>
      <c r="CJ600" s="1069"/>
      <c r="CK600" s="1069"/>
      <c r="CL600" s="1069"/>
      <c r="CM600" s="1111"/>
      <c r="CN600" s="1111"/>
    </row>
    <row r="601" spans="2:92" x14ac:dyDescent="0.2">
      <c r="B601" s="1068"/>
      <c r="I601" s="1069"/>
      <c r="J601" s="1069"/>
      <c r="K601" s="1069"/>
      <c r="L601" s="1069"/>
      <c r="M601" s="1069"/>
      <c r="N601" s="1069"/>
      <c r="O601" s="1069"/>
      <c r="P601" s="1069"/>
      <c r="Q601" s="1069"/>
      <c r="R601" s="1069"/>
      <c r="S601" s="1069"/>
      <c r="T601" s="1069"/>
      <c r="U601" s="1069"/>
      <c r="V601" s="1069"/>
      <c r="W601" s="1069"/>
      <c r="X601" s="1069"/>
      <c r="Y601" s="1069"/>
      <c r="Z601" s="1069"/>
      <c r="AA601" s="1069"/>
      <c r="AB601" s="1111"/>
      <c r="AC601" s="1111"/>
      <c r="AD601" s="1111"/>
      <c r="AE601" s="1111"/>
      <c r="AF601" s="1069"/>
      <c r="AG601" s="1069"/>
      <c r="AH601" s="1069"/>
      <c r="AI601" s="1069"/>
      <c r="AJ601" s="1069"/>
      <c r="AK601" s="1069"/>
      <c r="AL601" s="1069"/>
      <c r="AM601" s="1069"/>
      <c r="AN601" s="1069"/>
      <c r="AO601" s="1069"/>
      <c r="AP601" s="1069"/>
      <c r="AQ601" s="1069"/>
      <c r="AR601" s="1069"/>
      <c r="AS601" s="1069"/>
      <c r="AT601" s="1069"/>
      <c r="AU601" s="1069"/>
      <c r="AV601" s="1069"/>
      <c r="AW601" s="1069"/>
      <c r="AX601" s="1070"/>
      <c r="AY601" s="1069"/>
      <c r="AZ601" s="1069"/>
      <c r="BA601" s="1069"/>
      <c r="BB601" s="1069"/>
      <c r="BC601" s="1069"/>
      <c r="BD601" s="1069"/>
      <c r="BE601" s="1069"/>
      <c r="BF601" s="1069"/>
      <c r="BG601" s="1069"/>
      <c r="BH601" s="1069"/>
      <c r="BI601" s="1069"/>
      <c r="BJ601" s="1069"/>
      <c r="BK601" s="1069"/>
      <c r="BL601" s="1069"/>
      <c r="BM601" s="1069"/>
      <c r="BN601" s="1069"/>
      <c r="BO601" s="1069"/>
      <c r="BP601" s="1069"/>
      <c r="BQ601" s="1069"/>
      <c r="BR601" s="1069"/>
      <c r="BS601" s="1111"/>
      <c r="BT601" s="1069"/>
      <c r="BU601" s="1069"/>
      <c r="BV601" s="1069"/>
      <c r="BW601" s="1069"/>
      <c r="BX601" s="1069"/>
      <c r="BY601" s="1069"/>
      <c r="BZ601" s="1069"/>
      <c r="CA601" s="1069"/>
      <c r="CB601" s="1069"/>
      <c r="CC601" s="1069"/>
      <c r="CD601" s="1069"/>
      <c r="CE601" s="1069"/>
      <c r="CF601" s="1069"/>
      <c r="CG601" s="1069"/>
      <c r="CH601" s="1069"/>
      <c r="CI601" s="1069"/>
      <c r="CJ601" s="1069"/>
      <c r="CK601" s="1069"/>
      <c r="CL601" s="1069"/>
      <c r="CM601" s="1111"/>
      <c r="CN601" s="1111"/>
    </row>
    <row r="602" spans="2:92" x14ac:dyDescent="0.2">
      <c r="B602" s="1068"/>
      <c r="I602" s="1069"/>
      <c r="J602" s="1069"/>
      <c r="K602" s="1069"/>
      <c r="L602" s="1069"/>
      <c r="M602" s="1069"/>
      <c r="N602" s="1069"/>
      <c r="O602" s="1069"/>
      <c r="P602" s="1069"/>
      <c r="Q602" s="1069"/>
      <c r="R602" s="1069"/>
      <c r="S602" s="1069"/>
      <c r="T602" s="1069"/>
      <c r="U602" s="1069"/>
      <c r="V602" s="1069"/>
      <c r="W602" s="1069"/>
      <c r="X602" s="1069"/>
      <c r="Y602" s="1069"/>
      <c r="Z602" s="1069"/>
      <c r="AA602" s="1069"/>
      <c r="AB602" s="1111"/>
      <c r="AC602" s="1111"/>
      <c r="AD602" s="1111"/>
      <c r="AE602" s="1111"/>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70"/>
      <c r="AY602" s="1069"/>
      <c r="AZ602" s="1069"/>
      <c r="BA602" s="1069"/>
      <c r="BB602" s="1069"/>
      <c r="BC602" s="1069"/>
      <c r="BD602" s="1069"/>
      <c r="BE602" s="1069"/>
      <c r="BF602" s="1069"/>
      <c r="BG602" s="1069"/>
      <c r="BH602" s="1069"/>
      <c r="BI602" s="1069"/>
      <c r="BJ602" s="1069"/>
      <c r="BK602" s="1069"/>
      <c r="BL602" s="1069"/>
      <c r="BM602" s="1069"/>
      <c r="BN602" s="1069"/>
      <c r="BO602" s="1069"/>
      <c r="BP602" s="1069"/>
      <c r="BQ602" s="1069"/>
      <c r="BR602" s="1069"/>
      <c r="BS602" s="1111"/>
      <c r="BT602" s="1069"/>
      <c r="BU602" s="1069"/>
      <c r="BV602" s="1069"/>
      <c r="BW602" s="1069"/>
      <c r="BX602" s="1069"/>
      <c r="BY602" s="1069"/>
      <c r="BZ602" s="1069"/>
      <c r="CA602" s="1069"/>
      <c r="CB602" s="1069"/>
      <c r="CC602" s="1069"/>
      <c r="CD602" s="1069"/>
      <c r="CE602" s="1069"/>
      <c r="CF602" s="1069"/>
      <c r="CG602" s="1069"/>
      <c r="CH602" s="1069"/>
      <c r="CI602" s="1069"/>
      <c r="CJ602" s="1069"/>
      <c r="CK602" s="1069"/>
      <c r="CL602" s="1069"/>
      <c r="CM602" s="1111"/>
      <c r="CN602" s="1111"/>
    </row>
    <row r="603" spans="2:92" x14ac:dyDescent="0.2">
      <c r="B603" s="1068"/>
      <c r="I603" s="1069"/>
      <c r="J603" s="1069"/>
      <c r="K603" s="1069"/>
      <c r="L603" s="1069"/>
      <c r="M603" s="1069"/>
      <c r="N603" s="1069"/>
      <c r="O603" s="1069"/>
      <c r="P603" s="1069"/>
      <c r="Q603" s="1069"/>
      <c r="R603" s="1069"/>
      <c r="S603" s="1069"/>
      <c r="T603" s="1069"/>
      <c r="U603" s="1069"/>
      <c r="V603" s="1069"/>
      <c r="W603" s="1069"/>
      <c r="X603" s="1069"/>
      <c r="Y603" s="1069"/>
      <c r="Z603" s="1069"/>
      <c r="AA603" s="1069"/>
      <c r="AB603" s="1111"/>
      <c r="AC603" s="1111"/>
      <c r="AD603" s="1111"/>
      <c r="AE603" s="1111"/>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70"/>
      <c r="AY603" s="1069"/>
      <c r="AZ603" s="1069"/>
      <c r="BA603" s="1069"/>
      <c r="BB603" s="1069"/>
      <c r="BC603" s="1069"/>
      <c r="BD603" s="1069"/>
      <c r="BE603" s="1069"/>
      <c r="BF603" s="1069"/>
      <c r="BG603" s="1069"/>
      <c r="BH603" s="1069"/>
      <c r="BI603" s="1069"/>
      <c r="BJ603" s="1069"/>
      <c r="BK603" s="1069"/>
      <c r="BL603" s="1069"/>
      <c r="BM603" s="1069"/>
      <c r="BN603" s="1069"/>
      <c r="BO603" s="1069"/>
      <c r="BP603" s="1069"/>
      <c r="BQ603" s="1069"/>
      <c r="BR603" s="1069"/>
      <c r="BS603" s="1111"/>
      <c r="BT603" s="1069"/>
      <c r="BU603" s="1069"/>
      <c r="BV603" s="1069"/>
      <c r="BW603" s="1069"/>
      <c r="BX603" s="1069"/>
      <c r="BY603" s="1069"/>
      <c r="BZ603" s="1069"/>
      <c r="CA603" s="1069"/>
      <c r="CB603" s="1069"/>
      <c r="CC603" s="1069"/>
      <c r="CD603" s="1069"/>
      <c r="CE603" s="1069"/>
      <c r="CF603" s="1069"/>
      <c r="CG603" s="1069"/>
      <c r="CH603" s="1069"/>
      <c r="CI603" s="1069"/>
      <c r="CJ603" s="1069"/>
      <c r="CK603" s="1069"/>
      <c r="CL603" s="1069"/>
      <c r="CM603" s="1111"/>
      <c r="CN603" s="1111"/>
    </row>
    <row r="604" spans="2:92" x14ac:dyDescent="0.2">
      <c r="B604" s="1068"/>
      <c r="I604" s="1069"/>
      <c r="J604" s="1069"/>
      <c r="K604" s="1069"/>
      <c r="L604" s="1069"/>
      <c r="M604" s="1069"/>
      <c r="N604" s="1069"/>
      <c r="O604" s="1069"/>
      <c r="P604" s="1069"/>
      <c r="Q604" s="1069"/>
      <c r="R604" s="1069"/>
      <c r="S604" s="1069"/>
      <c r="T604" s="1069"/>
      <c r="U604" s="1069"/>
      <c r="V604" s="1069"/>
      <c r="W604" s="1069"/>
      <c r="X604" s="1069"/>
      <c r="Y604" s="1069"/>
      <c r="Z604" s="1069"/>
      <c r="AA604" s="1069"/>
      <c r="AB604" s="1111"/>
      <c r="AC604" s="1111"/>
      <c r="AD604" s="1111"/>
      <c r="AE604" s="1111"/>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70"/>
      <c r="AY604" s="1069"/>
      <c r="AZ604" s="1069"/>
      <c r="BA604" s="1069"/>
      <c r="BB604" s="1069"/>
      <c r="BC604" s="1069"/>
      <c r="BD604" s="1069"/>
      <c r="BE604" s="1069"/>
      <c r="BF604" s="1069"/>
      <c r="BG604" s="1069"/>
      <c r="BH604" s="1069"/>
      <c r="BI604" s="1069"/>
      <c r="BJ604" s="1069"/>
      <c r="BK604" s="1069"/>
      <c r="BL604" s="1069"/>
      <c r="BM604" s="1069"/>
      <c r="BN604" s="1069"/>
      <c r="BO604" s="1069"/>
      <c r="BP604" s="1069"/>
      <c r="BQ604" s="1069"/>
      <c r="BR604" s="1069"/>
      <c r="BS604" s="1111"/>
      <c r="BT604" s="1069"/>
      <c r="BU604" s="1069"/>
      <c r="BV604" s="1069"/>
      <c r="BW604" s="1069"/>
      <c r="BX604" s="1069"/>
      <c r="BY604" s="1069"/>
      <c r="BZ604" s="1069"/>
      <c r="CA604" s="1069"/>
      <c r="CB604" s="1069"/>
      <c r="CC604" s="1069"/>
      <c r="CD604" s="1069"/>
      <c r="CE604" s="1069"/>
      <c r="CF604" s="1069"/>
      <c r="CG604" s="1069"/>
      <c r="CH604" s="1069"/>
      <c r="CI604" s="1069"/>
      <c r="CJ604" s="1069"/>
      <c r="CK604" s="1069"/>
      <c r="CL604" s="1069"/>
      <c r="CM604" s="1111"/>
      <c r="CN604" s="1111"/>
    </row>
    <row r="605" spans="2:92" x14ac:dyDescent="0.2">
      <c r="B605" s="1068"/>
      <c r="I605" s="1069"/>
      <c r="J605" s="1069"/>
      <c r="K605" s="1069"/>
      <c r="L605" s="1069"/>
      <c r="M605" s="1069"/>
      <c r="N605" s="1069"/>
      <c r="O605" s="1069"/>
      <c r="P605" s="1069"/>
      <c r="Q605" s="1069"/>
      <c r="R605" s="1069"/>
      <c r="S605" s="1069"/>
      <c r="T605" s="1069"/>
      <c r="U605" s="1069"/>
      <c r="V605" s="1069"/>
      <c r="W605" s="1069"/>
      <c r="X605" s="1069"/>
      <c r="Y605" s="1069"/>
      <c r="Z605" s="1069"/>
      <c r="AA605" s="1069"/>
      <c r="AB605" s="1111"/>
      <c r="AC605" s="1111"/>
      <c r="AD605" s="1111"/>
      <c r="AE605" s="1111"/>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70"/>
      <c r="AY605" s="1069"/>
      <c r="AZ605" s="1069"/>
      <c r="BA605" s="1069"/>
      <c r="BB605" s="1069"/>
      <c r="BC605" s="1069"/>
      <c r="BD605" s="1069"/>
      <c r="BE605" s="1069"/>
      <c r="BF605" s="1069"/>
      <c r="BG605" s="1069"/>
      <c r="BH605" s="1069"/>
      <c r="BI605" s="1069"/>
      <c r="BJ605" s="1069"/>
      <c r="BK605" s="1069"/>
      <c r="BL605" s="1069"/>
      <c r="BM605" s="1069"/>
      <c r="BN605" s="1069"/>
      <c r="BO605" s="1069"/>
      <c r="BP605" s="1069"/>
      <c r="BQ605" s="1069"/>
      <c r="BR605" s="1069"/>
      <c r="BS605" s="1111"/>
      <c r="BT605" s="1069"/>
      <c r="BU605" s="1069"/>
      <c r="BV605" s="1069"/>
      <c r="BW605" s="1069"/>
      <c r="BX605" s="1069"/>
      <c r="BY605" s="1069"/>
      <c r="BZ605" s="1069"/>
      <c r="CA605" s="1069"/>
      <c r="CB605" s="1069"/>
      <c r="CC605" s="1069"/>
      <c r="CD605" s="1069"/>
      <c r="CE605" s="1069"/>
      <c r="CF605" s="1069"/>
      <c r="CG605" s="1069"/>
      <c r="CH605" s="1069"/>
      <c r="CI605" s="1069"/>
      <c r="CJ605" s="1069"/>
      <c r="CK605" s="1069"/>
      <c r="CL605" s="1069"/>
      <c r="CM605" s="1111"/>
      <c r="CN605" s="1111"/>
    </row>
    <row r="606" spans="2:92" x14ac:dyDescent="0.2">
      <c r="B606" s="1068"/>
      <c r="I606" s="1069"/>
      <c r="J606" s="1069"/>
      <c r="K606" s="1069"/>
      <c r="L606" s="1069"/>
      <c r="M606" s="1069"/>
      <c r="N606" s="1069"/>
      <c r="O606" s="1069"/>
      <c r="P606" s="1069"/>
      <c r="Q606" s="1069"/>
      <c r="R606" s="1069"/>
      <c r="S606" s="1069"/>
      <c r="T606" s="1069"/>
      <c r="U606" s="1069"/>
      <c r="V606" s="1069"/>
      <c r="W606" s="1069"/>
      <c r="X606" s="1069"/>
      <c r="Y606" s="1069"/>
      <c r="Z606" s="1069"/>
      <c r="AA606" s="1069"/>
      <c r="AB606" s="1111"/>
      <c r="AC606" s="1111"/>
      <c r="AD606" s="1111"/>
      <c r="AE606" s="1111"/>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70"/>
      <c r="AY606" s="1069"/>
      <c r="AZ606" s="1069"/>
      <c r="BA606" s="1069"/>
      <c r="BB606" s="1069"/>
      <c r="BC606" s="1069"/>
      <c r="BD606" s="1069"/>
      <c r="BE606" s="1069"/>
      <c r="BF606" s="1069"/>
      <c r="BG606" s="1069"/>
      <c r="BH606" s="1069"/>
      <c r="BI606" s="1069"/>
      <c r="BJ606" s="1069"/>
      <c r="BK606" s="1069"/>
      <c r="BL606" s="1069"/>
      <c r="BM606" s="1069"/>
      <c r="BN606" s="1069"/>
      <c r="BO606" s="1069"/>
      <c r="BP606" s="1069"/>
      <c r="BQ606" s="1069"/>
      <c r="BR606" s="1069"/>
      <c r="BS606" s="1111"/>
      <c r="BT606" s="1069"/>
      <c r="BU606" s="1069"/>
      <c r="BV606" s="1069"/>
      <c r="BW606" s="1069"/>
      <c r="BX606" s="1069"/>
      <c r="BY606" s="1069"/>
      <c r="BZ606" s="1069"/>
      <c r="CA606" s="1069"/>
      <c r="CB606" s="1069"/>
      <c r="CC606" s="1069"/>
      <c r="CD606" s="1069"/>
      <c r="CE606" s="1069"/>
      <c r="CF606" s="1069"/>
      <c r="CG606" s="1069"/>
      <c r="CH606" s="1069"/>
      <c r="CI606" s="1069"/>
      <c r="CJ606" s="1069"/>
      <c r="CK606" s="1069"/>
      <c r="CL606" s="1069"/>
      <c r="CM606" s="1111"/>
      <c r="CN606" s="1111"/>
    </row>
    <row r="607" spans="2:92" x14ac:dyDescent="0.2">
      <c r="B607" s="1068"/>
      <c r="I607" s="1069"/>
      <c r="J607" s="1069"/>
      <c r="K607" s="1069"/>
      <c r="L607" s="1069"/>
      <c r="M607" s="1069"/>
      <c r="N607" s="1069"/>
      <c r="O607" s="1069"/>
      <c r="P607" s="1069"/>
      <c r="Q607" s="1069"/>
      <c r="R607" s="1069"/>
      <c r="S607" s="1069"/>
      <c r="T607" s="1069"/>
      <c r="U607" s="1069"/>
      <c r="V607" s="1069"/>
      <c r="W607" s="1069"/>
      <c r="X607" s="1069"/>
      <c r="Y607" s="1069"/>
      <c r="Z607" s="1069"/>
      <c r="AA607" s="1069"/>
      <c r="AB607" s="1111"/>
      <c r="AC607" s="1111"/>
      <c r="AD607" s="1111"/>
      <c r="AE607" s="1111"/>
      <c r="AF607" s="1069"/>
      <c r="AG607" s="1069"/>
      <c r="AH607" s="1069"/>
      <c r="AI607" s="1069"/>
      <c r="AJ607" s="1069"/>
      <c r="AK607" s="1069"/>
      <c r="AL607" s="1069"/>
      <c r="AM607" s="1069"/>
      <c r="AN607" s="1069"/>
      <c r="AO607" s="1069"/>
      <c r="AP607" s="1069"/>
      <c r="AQ607" s="1069"/>
      <c r="AR607" s="1069"/>
      <c r="AS607" s="1069"/>
      <c r="AT607" s="1069"/>
      <c r="AU607" s="1069"/>
      <c r="AV607" s="1069"/>
      <c r="AW607" s="1069"/>
      <c r="AX607" s="1070"/>
      <c r="AY607" s="1069"/>
      <c r="AZ607" s="1069"/>
      <c r="BA607" s="1069"/>
      <c r="BB607" s="1069"/>
      <c r="BC607" s="1069"/>
      <c r="BD607" s="1069"/>
      <c r="BE607" s="1069"/>
      <c r="BF607" s="1069"/>
      <c r="BG607" s="1069"/>
      <c r="BH607" s="1069"/>
      <c r="BI607" s="1069"/>
      <c r="BJ607" s="1069"/>
      <c r="BK607" s="1069"/>
      <c r="BL607" s="1069"/>
      <c r="BM607" s="1069"/>
      <c r="BN607" s="1069"/>
      <c r="BO607" s="1069"/>
      <c r="BP607" s="1069"/>
      <c r="BQ607" s="1069"/>
      <c r="BR607" s="1069"/>
      <c r="BS607" s="1111"/>
      <c r="BT607" s="1069"/>
      <c r="BU607" s="1069"/>
      <c r="BV607" s="1069"/>
      <c r="BW607" s="1069"/>
      <c r="BX607" s="1069"/>
      <c r="BY607" s="1069"/>
      <c r="BZ607" s="1069"/>
      <c r="CA607" s="1069"/>
      <c r="CB607" s="1069"/>
      <c r="CC607" s="1069"/>
      <c r="CD607" s="1069"/>
      <c r="CE607" s="1069"/>
      <c r="CF607" s="1069"/>
      <c r="CG607" s="1069"/>
      <c r="CH607" s="1069"/>
      <c r="CI607" s="1069"/>
      <c r="CJ607" s="1069"/>
      <c r="CK607" s="1069"/>
      <c r="CL607" s="1069"/>
      <c r="CM607" s="1111"/>
      <c r="CN607" s="1111"/>
    </row>
    <row r="608" spans="2:92" x14ac:dyDescent="0.2">
      <c r="B608" s="1068"/>
      <c r="I608" s="1069"/>
      <c r="J608" s="1069"/>
      <c r="K608" s="1069"/>
      <c r="L608" s="1069"/>
      <c r="M608" s="1069"/>
      <c r="N608" s="1069"/>
      <c r="O608" s="1069"/>
      <c r="P608" s="1069"/>
      <c r="Q608" s="1069"/>
      <c r="R608" s="1069"/>
      <c r="S608" s="1069"/>
      <c r="T608" s="1069"/>
      <c r="U608" s="1069"/>
      <c r="V608" s="1069"/>
      <c r="W608" s="1069"/>
      <c r="X608" s="1069"/>
      <c r="Y608" s="1069"/>
      <c r="Z608" s="1069"/>
      <c r="AA608" s="1069"/>
      <c r="AB608" s="1111"/>
      <c r="AC608" s="1111"/>
      <c r="AD608" s="1111"/>
      <c r="AE608" s="1111"/>
      <c r="AF608" s="1069"/>
      <c r="AG608" s="1069"/>
      <c r="AH608" s="1069"/>
      <c r="AI608" s="1069"/>
      <c r="AJ608" s="1069"/>
      <c r="AK608" s="1069"/>
      <c r="AL608" s="1069"/>
      <c r="AM608" s="1069"/>
      <c r="AN608" s="1069"/>
      <c r="AO608" s="1069"/>
      <c r="AP608" s="1069"/>
      <c r="AQ608" s="1069"/>
      <c r="AR608" s="1069"/>
      <c r="AS608" s="1069"/>
      <c r="AT608" s="1069"/>
      <c r="AU608" s="1069"/>
      <c r="AV608" s="1069"/>
      <c r="AW608" s="1069"/>
      <c r="AX608" s="1070"/>
      <c r="AY608" s="1069"/>
      <c r="AZ608" s="1069"/>
      <c r="BA608" s="1069"/>
      <c r="BB608" s="1069"/>
      <c r="BC608" s="1069"/>
      <c r="BD608" s="1069"/>
      <c r="BE608" s="1069"/>
      <c r="BF608" s="1069"/>
      <c r="BG608" s="1069"/>
      <c r="BH608" s="1069"/>
      <c r="BI608" s="1069"/>
      <c r="BJ608" s="1069"/>
      <c r="BK608" s="1069"/>
      <c r="BL608" s="1069"/>
      <c r="BM608" s="1069"/>
      <c r="BN608" s="1069"/>
      <c r="BO608" s="1069"/>
      <c r="BP608" s="1069"/>
      <c r="BQ608" s="1069"/>
      <c r="BR608" s="1069"/>
      <c r="BS608" s="1111"/>
      <c r="BT608" s="1069"/>
      <c r="BU608" s="1069"/>
      <c r="BV608" s="1069"/>
      <c r="BW608" s="1069"/>
      <c r="BX608" s="1069"/>
      <c r="BY608" s="1069"/>
      <c r="BZ608" s="1069"/>
      <c r="CA608" s="1069"/>
      <c r="CB608" s="1069"/>
      <c r="CC608" s="1069"/>
      <c r="CD608" s="1069"/>
      <c r="CE608" s="1069"/>
      <c r="CF608" s="1069"/>
      <c r="CG608" s="1069"/>
      <c r="CH608" s="1069"/>
      <c r="CI608" s="1069"/>
      <c r="CJ608" s="1069"/>
      <c r="CK608" s="1069"/>
      <c r="CL608" s="1069"/>
      <c r="CM608" s="1111"/>
      <c r="CN608" s="1111"/>
    </row>
    <row r="609" spans="2:92" x14ac:dyDescent="0.2">
      <c r="B609" s="1068"/>
      <c r="I609" s="1069"/>
      <c r="J609" s="1069"/>
      <c r="K609" s="1069"/>
      <c r="L609" s="1069"/>
      <c r="M609" s="1069"/>
      <c r="N609" s="1069"/>
      <c r="O609" s="1069"/>
      <c r="P609" s="1069"/>
      <c r="Q609" s="1069"/>
      <c r="R609" s="1069"/>
      <c r="S609" s="1069"/>
      <c r="T609" s="1069"/>
      <c r="U609" s="1069"/>
      <c r="V609" s="1069"/>
      <c r="W609" s="1069"/>
      <c r="X609" s="1069"/>
      <c r="Y609" s="1069"/>
      <c r="Z609" s="1069"/>
      <c r="AA609" s="1069"/>
      <c r="AB609" s="1111"/>
      <c r="AC609" s="1111"/>
      <c r="AD609" s="1111"/>
      <c r="AE609" s="1111"/>
      <c r="AF609" s="1069"/>
      <c r="AG609" s="1069"/>
      <c r="AH609" s="1069"/>
      <c r="AI609" s="1069"/>
      <c r="AJ609" s="1069"/>
      <c r="AK609" s="1069"/>
      <c r="AL609" s="1069"/>
      <c r="AM609" s="1069"/>
      <c r="AN609" s="1069"/>
      <c r="AO609" s="1069"/>
      <c r="AP609" s="1069"/>
      <c r="AQ609" s="1069"/>
      <c r="AR609" s="1069"/>
      <c r="AS609" s="1069"/>
      <c r="AT609" s="1069"/>
      <c r="AU609" s="1069"/>
      <c r="AV609" s="1069"/>
      <c r="AW609" s="1069"/>
      <c r="AX609" s="1070"/>
      <c r="AY609" s="1069"/>
      <c r="AZ609" s="1069"/>
      <c r="BA609" s="1069"/>
      <c r="BB609" s="1069"/>
      <c r="BC609" s="1069"/>
      <c r="BD609" s="1069"/>
      <c r="BE609" s="1069"/>
      <c r="BF609" s="1069"/>
      <c r="BG609" s="1069"/>
      <c r="BH609" s="1069"/>
      <c r="BI609" s="1069"/>
      <c r="BJ609" s="1069"/>
      <c r="BK609" s="1069"/>
      <c r="BL609" s="1069"/>
      <c r="BM609" s="1069"/>
      <c r="BN609" s="1069"/>
      <c r="BO609" s="1069"/>
      <c r="BP609" s="1069"/>
      <c r="BQ609" s="1069"/>
      <c r="BR609" s="1069"/>
      <c r="BS609" s="1111"/>
      <c r="BT609" s="1069"/>
      <c r="BU609" s="1069"/>
      <c r="BV609" s="1069"/>
      <c r="BW609" s="1069"/>
      <c r="BX609" s="1069"/>
      <c r="BY609" s="1069"/>
      <c r="BZ609" s="1069"/>
      <c r="CA609" s="1069"/>
      <c r="CB609" s="1069"/>
      <c r="CC609" s="1069"/>
      <c r="CD609" s="1069"/>
      <c r="CE609" s="1069"/>
      <c r="CF609" s="1069"/>
      <c r="CG609" s="1069"/>
      <c r="CH609" s="1069"/>
      <c r="CI609" s="1069"/>
      <c r="CJ609" s="1069"/>
      <c r="CK609" s="1069"/>
      <c r="CL609" s="1069"/>
      <c r="CM609" s="1111"/>
      <c r="CN609" s="1111"/>
    </row>
    <row r="610" spans="2:92" x14ac:dyDescent="0.2">
      <c r="B610" s="1068"/>
      <c r="I610" s="1069"/>
      <c r="J610" s="1069"/>
      <c r="K610" s="1069"/>
      <c r="L610" s="1069"/>
      <c r="M610" s="1069"/>
      <c r="N610" s="1069"/>
      <c r="O610" s="1069"/>
      <c r="P610" s="1069"/>
      <c r="Q610" s="1069"/>
      <c r="R610" s="1069"/>
      <c r="S610" s="1069"/>
      <c r="T610" s="1069"/>
      <c r="U610" s="1069"/>
      <c r="V610" s="1069"/>
      <c r="W610" s="1069"/>
      <c r="X610" s="1069"/>
      <c r="Y610" s="1069"/>
      <c r="Z610" s="1069"/>
      <c r="AA610" s="1069"/>
      <c r="AB610" s="1111"/>
      <c r="AC610" s="1111"/>
      <c r="AD610" s="1111"/>
      <c r="AE610" s="1111"/>
      <c r="AF610" s="1069"/>
      <c r="AG610" s="1069"/>
      <c r="AH610" s="1069"/>
      <c r="AI610" s="1069"/>
      <c r="AJ610" s="1069"/>
      <c r="AK610" s="1069"/>
      <c r="AL610" s="1069"/>
      <c r="AM610" s="1069"/>
      <c r="AN610" s="1069"/>
      <c r="AO610" s="1069"/>
      <c r="AP610" s="1069"/>
      <c r="AQ610" s="1069"/>
      <c r="AR610" s="1069"/>
      <c r="AS610" s="1069"/>
      <c r="AT610" s="1069"/>
      <c r="AU610" s="1069"/>
      <c r="AV610" s="1069"/>
      <c r="AW610" s="1069"/>
      <c r="AX610" s="1070"/>
      <c r="AY610" s="1069"/>
      <c r="AZ610" s="1069"/>
      <c r="BA610" s="1069"/>
      <c r="BB610" s="1069"/>
      <c r="BC610" s="1069"/>
      <c r="BD610" s="1069"/>
      <c r="BE610" s="1069"/>
      <c r="BF610" s="1069"/>
      <c r="BG610" s="1069"/>
      <c r="BH610" s="1069"/>
      <c r="BI610" s="1069"/>
      <c r="BJ610" s="1069"/>
      <c r="BK610" s="1069"/>
      <c r="BL610" s="1069"/>
      <c r="BM610" s="1069"/>
      <c r="BN610" s="1069"/>
      <c r="BO610" s="1069"/>
      <c r="BP610" s="1069"/>
      <c r="BQ610" s="1069"/>
      <c r="BR610" s="1069"/>
      <c r="BS610" s="1111"/>
      <c r="BT610" s="1069"/>
      <c r="BU610" s="1069"/>
      <c r="BV610" s="1069"/>
      <c r="BW610" s="1069"/>
      <c r="BX610" s="1069"/>
      <c r="BY610" s="1069"/>
      <c r="BZ610" s="1069"/>
      <c r="CA610" s="1069"/>
      <c r="CB610" s="1069"/>
      <c r="CC610" s="1069"/>
      <c r="CD610" s="1069"/>
      <c r="CE610" s="1069"/>
      <c r="CF610" s="1069"/>
      <c r="CG610" s="1069"/>
      <c r="CH610" s="1069"/>
      <c r="CI610" s="1069"/>
      <c r="CJ610" s="1069"/>
      <c r="CK610" s="1069"/>
      <c r="CL610" s="1069"/>
      <c r="CM610" s="1111"/>
      <c r="CN610" s="1111"/>
    </row>
    <row r="611" spans="2:92" x14ac:dyDescent="0.2">
      <c r="B611" s="1068"/>
      <c r="I611" s="1069"/>
      <c r="J611" s="1069"/>
      <c r="K611" s="1069"/>
      <c r="L611" s="1069"/>
      <c r="M611" s="1069"/>
      <c r="N611" s="1069"/>
      <c r="O611" s="1069"/>
      <c r="P611" s="1069"/>
      <c r="Q611" s="1069"/>
      <c r="R611" s="1069"/>
      <c r="S611" s="1069"/>
      <c r="T611" s="1069"/>
      <c r="U611" s="1069"/>
      <c r="V611" s="1069"/>
      <c r="W611" s="1069"/>
      <c r="X611" s="1069"/>
      <c r="Y611" s="1069"/>
      <c r="Z611" s="1069"/>
      <c r="AA611" s="1069"/>
      <c r="AB611" s="1111"/>
      <c r="AC611" s="1111"/>
      <c r="AD611" s="1111"/>
      <c r="AE611" s="1111"/>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70"/>
      <c r="AY611" s="1069"/>
      <c r="AZ611" s="1069"/>
      <c r="BA611" s="1069"/>
      <c r="BB611" s="1069"/>
      <c r="BC611" s="1069"/>
      <c r="BD611" s="1069"/>
      <c r="BE611" s="1069"/>
      <c r="BF611" s="1069"/>
      <c r="BG611" s="1069"/>
      <c r="BH611" s="1069"/>
      <c r="BI611" s="1069"/>
      <c r="BJ611" s="1069"/>
      <c r="BK611" s="1069"/>
      <c r="BL611" s="1069"/>
      <c r="BM611" s="1069"/>
      <c r="BN611" s="1069"/>
      <c r="BO611" s="1069"/>
      <c r="BP611" s="1069"/>
      <c r="BQ611" s="1069"/>
      <c r="BR611" s="1069"/>
      <c r="BS611" s="1111"/>
      <c r="BT611" s="1069"/>
      <c r="BU611" s="1069"/>
      <c r="BV611" s="1069"/>
      <c r="BW611" s="1069"/>
      <c r="BX611" s="1069"/>
      <c r="BY611" s="1069"/>
      <c r="BZ611" s="1069"/>
      <c r="CA611" s="1069"/>
      <c r="CB611" s="1069"/>
      <c r="CC611" s="1069"/>
      <c r="CD611" s="1069"/>
      <c r="CE611" s="1069"/>
      <c r="CF611" s="1069"/>
      <c r="CG611" s="1069"/>
      <c r="CH611" s="1069"/>
      <c r="CI611" s="1069"/>
      <c r="CJ611" s="1069"/>
      <c r="CK611" s="1069"/>
      <c r="CL611" s="1069"/>
      <c r="CM611" s="1111"/>
      <c r="CN611" s="1111"/>
    </row>
    <row r="612" spans="2:92" x14ac:dyDescent="0.2">
      <c r="B612" s="1068"/>
      <c r="I612" s="1069"/>
      <c r="J612" s="1069"/>
      <c r="K612" s="1069"/>
      <c r="L612" s="1069"/>
      <c r="M612" s="1069"/>
      <c r="N612" s="1069"/>
      <c r="O612" s="1069"/>
      <c r="P612" s="1069"/>
      <c r="Q612" s="1069"/>
      <c r="R612" s="1069"/>
      <c r="S612" s="1069"/>
      <c r="T612" s="1069"/>
      <c r="U612" s="1069"/>
      <c r="V612" s="1069"/>
      <c r="W612" s="1069"/>
      <c r="X612" s="1069"/>
      <c r="Y612" s="1069"/>
      <c r="Z612" s="1069"/>
      <c r="AA612" s="1069"/>
      <c r="AB612" s="1111"/>
      <c r="AC612" s="1111"/>
      <c r="AD612" s="1111"/>
      <c r="AE612" s="1111"/>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70"/>
      <c r="AY612" s="1069"/>
      <c r="AZ612" s="1069"/>
      <c r="BA612" s="1069"/>
      <c r="BB612" s="1069"/>
      <c r="BC612" s="1069"/>
      <c r="BD612" s="1069"/>
      <c r="BE612" s="1069"/>
      <c r="BF612" s="1069"/>
      <c r="BG612" s="1069"/>
      <c r="BH612" s="1069"/>
      <c r="BI612" s="1069"/>
      <c r="BJ612" s="1069"/>
      <c r="BK612" s="1069"/>
      <c r="BL612" s="1069"/>
      <c r="BM612" s="1069"/>
      <c r="BN612" s="1069"/>
      <c r="BO612" s="1069"/>
      <c r="BP612" s="1069"/>
      <c r="BQ612" s="1069"/>
      <c r="BR612" s="1069"/>
      <c r="BS612" s="1111"/>
      <c r="BT612" s="1069"/>
      <c r="BU612" s="1069"/>
      <c r="BV612" s="1069"/>
      <c r="BW612" s="1069"/>
      <c r="BX612" s="1069"/>
      <c r="BY612" s="1069"/>
      <c r="BZ612" s="1069"/>
      <c r="CA612" s="1069"/>
      <c r="CB612" s="1069"/>
      <c r="CC612" s="1069"/>
      <c r="CD612" s="1069"/>
      <c r="CE612" s="1069"/>
      <c r="CF612" s="1069"/>
      <c r="CG612" s="1069"/>
      <c r="CH612" s="1069"/>
      <c r="CI612" s="1069"/>
      <c r="CJ612" s="1069"/>
      <c r="CK612" s="1069"/>
      <c r="CL612" s="1069"/>
      <c r="CM612" s="1111"/>
      <c r="CN612" s="1111"/>
    </row>
    <row r="613" spans="2:92" x14ac:dyDescent="0.2">
      <c r="B613" s="1068"/>
      <c r="I613" s="1069"/>
      <c r="J613" s="1069"/>
      <c r="K613" s="1069"/>
      <c r="L613" s="1069"/>
      <c r="M613" s="1069"/>
      <c r="N613" s="1069"/>
      <c r="O613" s="1069"/>
      <c r="P613" s="1069"/>
      <c r="Q613" s="1069"/>
      <c r="R613" s="1069"/>
      <c r="S613" s="1069"/>
      <c r="T613" s="1069"/>
      <c r="U613" s="1069"/>
      <c r="V613" s="1069"/>
      <c r="W613" s="1069"/>
      <c r="X613" s="1069"/>
      <c r="Y613" s="1069"/>
      <c r="Z613" s="1069"/>
      <c r="AA613" s="1069"/>
      <c r="AB613" s="1111"/>
      <c r="AC613" s="1111"/>
      <c r="AD613" s="1111"/>
      <c r="AE613" s="1111"/>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70"/>
      <c r="AY613" s="1069"/>
      <c r="AZ613" s="1069"/>
      <c r="BA613" s="1069"/>
      <c r="BB613" s="1069"/>
      <c r="BC613" s="1069"/>
      <c r="BD613" s="1069"/>
      <c r="BE613" s="1069"/>
      <c r="BF613" s="1069"/>
      <c r="BG613" s="1069"/>
      <c r="BH613" s="1069"/>
      <c r="BI613" s="1069"/>
      <c r="BJ613" s="1069"/>
      <c r="BK613" s="1069"/>
      <c r="BL613" s="1069"/>
      <c r="BM613" s="1069"/>
      <c r="BN613" s="1069"/>
      <c r="BO613" s="1069"/>
      <c r="BP613" s="1069"/>
      <c r="BQ613" s="1069"/>
      <c r="BR613" s="1069"/>
      <c r="BS613" s="1111"/>
      <c r="BT613" s="1069"/>
      <c r="BU613" s="1069"/>
      <c r="BV613" s="1069"/>
      <c r="BW613" s="1069"/>
      <c r="BX613" s="1069"/>
      <c r="BY613" s="1069"/>
      <c r="BZ613" s="1069"/>
      <c r="CA613" s="1069"/>
      <c r="CB613" s="1069"/>
      <c r="CC613" s="1069"/>
      <c r="CD613" s="1069"/>
      <c r="CE613" s="1069"/>
      <c r="CF613" s="1069"/>
      <c r="CG613" s="1069"/>
      <c r="CH613" s="1069"/>
      <c r="CI613" s="1069"/>
      <c r="CJ613" s="1069"/>
      <c r="CK613" s="1069"/>
      <c r="CL613" s="1069"/>
      <c r="CM613" s="1111"/>
      <c r="CN613" s="1111"/>
    </row>
    <row r="614" spans="2:92" x14ac:dyDescent="0.2">
      <c r="B614" s="1068"/>
      <c r="I614" s="1069"/>
      <c r="J614" s="1069"/>
      <c r="K614" s="1069"/>
      <c r="L614" s="1069"/>
      <c r="M614" s="1069"/>
      <c r="N614" s="1069"/>
      <c r="O614" s="1069"/>
      <c r="P614" s="1069"/>
      <c r="Q614" s="1069"/>
      <c r="R614" s="1069"/>
      <c r="S614" s="1069"/>
      <c r="T614" s="1069"/>
      <c r="U614" s="1069"/>
      <c r="V614" s="1069"/>
      <c r="W614" s="1069"/>
      <c r="X614" s="1069"/>
      <c r="Y614" s="1069"/>
      <c r="Z614" s="1069"/>
      <c r="AA614" s="1069"/>
      <c r="AB614" s="1111"/>
      <c r="AC614" s="1111"/>
      <c r="AD614" s="1111"/>
      <c r="AE614" s="1111"/>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70"/>
      <c r="AY614" s="1069"/>
      <c r="AZ614" s="1069"/>
      <c r="BA614" s="1069"/>
      <c r="BB614" s="1069"/>
      <c r="BC614" s="1069"/>
      <c r="BD614" s="1069"/>
      <c r="BE614" s="1069"/>
      <c r="BF614" s="1069"/>
      <c r="BG614" s="1069"/>
      <c r="BH614" s="1069"/>
      <c r="BI614" s="1069"/>
      <c r="BJ614" s="1069"/>
      <c r="BK614" s="1069"/>
      <c r="BL614" s="1069"/>
      <c r="BM614" s="1069"/>
      <c r="BN614" s="1069"/>
      <c r="BO614" s="1069"/>
      <c r="BP614" s="1069"/>
      <c r="BQ614" s="1069"/>
      <c r="BR614" s="1069"/>
      <c r="BS614" s="1111"/>
      <c r="BT614" s="1069"/>
      <c r="BU614" s="1069"/>
      <c r="BV614" s="1069"/>
      <c r="BW614" s="1069"/>
      <c r="BX614" s="1069"/>
      <c r="BY614" s="1069"/>
      <c r="BZ614" s="1069"/>
      <c r="CA614" s="1069"/>
      <c r="CB614" s="1069"/>
      <c r="CC614" s="1069"/>
      <c r="CD614" s="1069"/>
      <c r="CE614" s="1069"/>
      <c r="CF614" s="1069"/>
      <c r="CG614" s="1069"/>
      <c r="CH614" s="1069"/>
      <c r="CI614" s="1069"/>
      <c r="CJ614" s="1069"/>
      <c r="CK614" s="1069"/>
      <c r="CL614" s="1069"/>
      <c r="CM614" s="1111"/>
      <c r="CN614" s="1111"/>
    </row>
    <row r="615" spans="2:92" x14ac:dyDescent="0.2">
      <c r="B615" s="1068"/>
      <c r="I615" s="1069"/>
      <c r="J615" s="1069"/>
      <c r="K615" s="1069"/>
      <c r="L615" s="1069"/>
      <c r="M615" s="1069"/>
      <c r="N615" s="1069"/>
      <c r="O615" s="1069"/>
      <c r="P615" s="1069"/>
      <c r="Q615" s="1069"/>
      <c r="R615" s="1069"/>
      <c r="S615" s="1069"/>
      <c r="T615" s="1069"/>
      <c r="U615" s="1069"/>
      <c r="V615" s="1069"/>
      <c r="W615" s="1069"/>
      <c r="X615" s="1069"/>
      <c r="Y615" s="1069"/>
      <c r="Z615" s="1069"/>
      <c r="AA615" s="1069"/>
      <c r="AB615" s="1111"/>
      <c r="AC615" s="1111"/>
      <c r="AD615" s="1111"/>
      <c r="AE615" s="1111"/>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70"/>
      <c r="AY615" s="1069"/>
      <c r="AZ615" s="1069"/>
      <c r="BA615" s="1069"/>
      <c r="BB615" s="1069"/>
      <c r="BC615" s="1069"/>
      <c r="BD615" s="1069"/>
      <c r="BE615" s="1069"/>
      <c r="BF615" s="1069"/>
      <c r="BG615" s="1069"/>
      <c r="BH615" s="1069"/>
      <c r="BI615" s="1069"/>
      <c r="BJ615" s="1069"/>
      <c r="BK615" s="1069"/>
      <c r="BL615" s="1069"/>
      <c r="BM615" s="1069"/>
      <c r="BN615" s="1069"/>
      <c r="BO615" s="1069"/>
      <c r="BP615" s="1069"/>
      <c r="BQ615" s="1069"/>
      <c r="BR615" s="1069"/>
      <c r="BS615" s="1111"/>
      <c r="BT615" s="1069"/>
      <c r="BU615" s="1069"/>
      <c r="BV615" s="1069"/>
      <c r="BW615" s="1069"/>
      <c r="BX615" s="1069"/>
      <c r="BY615" s="1069"/>
      <c r="BZ615" s="1069"/>
      <c r="CA615" s="1069"/>
      <c r="CB615" s="1069"/>
      <c r="CC615" s="1069"/>
      <c r="CD615" s="1069"/>
      <c r="CE615" s="1069"/>
      <c r="CF615" s="1069"/>
      <c r="CG615" s="1069"/>
      <c r="CH615" s="1069"/>
      <c r="CI615" s="1069"/>
      <c r="CJ615" s="1069"/>
      <c r="CK615" s="1069"/>
      <c r="CL615" s="1069"/>
      <c r="CM615" s="1111"/>
      <c r="CN615" s="1111"/>
    </row>
    <row r="616" spans="2:92" x14ac:dyDescent="0.2">
      <c r="B616" s="1068"/>
      <c r="I616" s="1069"/>
      <c r="J616" s="1069"/>
      <c r="K616" s="1069"/>
      <c r="L616" s="1069"/>
      <c r="M616" s="1069"/>
      <c r="N616" s="1069"/>
      <c r="O616" s="1069"/>
      <c r="P616" s="1069"/>
      <c r="Q616" s="1069"/>
      <c r="R616" s="1069"/>
      <c r="S616" s="1069"/>
      <c r="T616" s="1069"/>
      <c r="U616" s="1069"/>
      <c r="V616" s="1069"/>
      <c r="W616" s="1069"/>
      <c r="X616" s="1069"/>
      <c r="Y616" s="1069"/>
      <c r="Z616" s="1069"/>
      <c r="AA616" s="1069"/>
      <c r="AB616" s="1111"/>
      <c r="AC616" s="1111"/>
      <c r="AD616" s="1111"/>
      <c r="AE616" s="1111"/>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70"/>
      <c r="AY616" s="1069"/>
      <c r="AZ616" s="1069"/>
      <c r="BA616" s="1069"/>
      <c r="BB616" s="1069"/>
      <c r="BC616" s="1069"/>
      <c r="BD616" s="1069"/>
      <c r="BE616" s="1069"/>
      <c r="BF616" s="1069"/>
      <c r="BG616" s="1069"/>
      <c r="BH616" s="1069"/>
      <c r="BI616" s="1069"/>
      <c r="BJ616" s="1069"/>
      <c r="BK616" s="1069"/>
      <c r="BL616" s="1069"/>
      <c r="BM616" s="1069"/>
      <c r="BN616" s="1069"/>
      <c r="BO616" s="1069"/>
      <c r="BP616" s="1069"/>
      <c r="BQ616" s="1069"/>
      <c r="BR616" s="1069"/>
      <c r="BS616" s="1111"/>
      <c r="BT616" s="1069"/>
      <c r="BU616" s="1069"/>
      <c r="BV616" s="1069"/>
      <c r="BW616" s="1069"/>
      <c r="BX616" s="1069"/>
      <c r="BY616" s="1069"/>
      <c r="BZ616" s="1069"/>
      <c r="CA616" s="1069"/>
      <c r="CB616" s="1069"/>
      <c r="CC616" s="1069"/>
      <c r="CD616" s="1069"/>
      <c r="CE616" s="1069"/>
      <c r="CF616" s="1069"/>
      <c r="CG616" s="1069"/>
      <c r="CH616" s="1069"/>
      <c r="CI616" s="1069"/>
      <c r="CJ616" s="1069"/>
      <c r="CK616" s="1069"/>
      <c r="CL616" s="1069"/>
      <c r="CM616" s="1111"/>
      <c r="CN616" s="1111"/>
    </row>
    <row r="617" spans="2:92" x14ac:dyDescent="0.2">
      <c r="B617" s="1068"/>
      <c r="I617" s="1069"/>
      <c r="J617" s="1069"/>
      <c r="K617" s="1069"/>
      <c r="L617" s="1069"/>
      <c r="M617" s="1069"/>
      <c r="N617" s="1069"/>
      <c r="O617" s="1069"/>
      <c r="P617" s="1069"/>
      <c r="Q617" s="1069"/>
      <c r="R617" s="1069"/>
      <c r="S617" s="1069"/>
      <c r="T617" s="1069"/>
      <c r="U617" s="1069"/>
      <c r="V617" s="1069"/>
      <c r="W617" s="1069"/>
      <c r="X617" s="1069"/>
      <c r="Y617" s="1069"/>
      <c r="Z617" s="1069"/>
      <c r="AA617" s="1069"/>
      <c r="AB617" s="1111"/>
      <c r="AC617" s="1111"/>
      <c r="AD617" s="1111"/>
      <c r="AE617" s="1111"/>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70"/>
      <c r="AY617" s="1069"/>
      <c r="AZ617" s="1069"/>
      <c r="BA617" s="1069"/>
      <c r="BB617" s="1069"/>
      <c r="BC617" s="1069"/>
      <c r="BD617" s="1069"/>
      <c r="BE617" s="1069"/>
      <c r="BF617" s="1069"/>
      <c r="BG617" s="1069"/>
      <c r="BH617" s="1069"/>
      <c r="BI617" s="1069"/>
      <c r="BJ617" s="1069"/>
      <c r="BK617" s="1069"/>
      <c r="BL617" s="1069"/>
      <c r="BM617" s="1069"/>
      <c r="BN617" s="1069"/>
      <c r="BO617" s="1069"/>
      <c r="BP617" s="1069"/>
      <c r="BQ617" s="1069"/>
      <c r="BR617" s="1069"/>
      <c r="BS617" s="1111"/>
      <c r="BT617" s="1069"/>
      <c r="BU617" s="1069"/>
      <c r="BV617" s="1069"/>
      <c r="BW617" s="1069"/>
      <c r="BX617" s="1069"/>
      <c r="BY617" s="1069"/>
      <c r="BZ617" s="1069"/>
      <c r="CA617" s="1069"/>
      <c r="CB617" s="1069"/>
      <c r="CC617" s="1069"/>
      <c r="CD617" s="1069"/>
      <c r="CE617" s="1069"/>
      <c r="CF617" s="1069"/>
      <c r="CG617" s="1069"/>
      <c r="CH617" s="1069"/>
      <c r="CI617" s="1069"/>
      <c r="CJ617" s="1069"/>
      <c r="CK617" s="1069"/>
      <c r="CL617" s="1069"/>
      <c r="CM617" s="1111"/>
      <c r="CN617" s="1111"/>
    </row>
    <row r="618" spans="2:92" x14ac:dyDescent="0.2">
      <c r="B618" s="1068"/>
      <c r="I618" s="1069"/>
      <c r="J618" s="1069"/>
      <c r="K618" s="1069"/>
      <c r="L618" s="1069"/>
      <c r="M618" s="1069"/>
      <c r="N618" s="1069"/>
      <c r="O618" s="1069"/>
      <c r="P618" s="1069"/>
      <c r="Q618" s="1069"/>
      <c r="R618" s="1069"/>
      <c r="S618" s="1069"/>
      <c r="T618" s="1069"/>
      <c r="U618" s="1069"/>
      <c r="V618" s="1069"/>
      <c r="W618" s="1069"/>
      <c r="X618" s="1069"/>
      <c r="Y618" s="1069"/>
      <c r="Z618" s="1069"/>
      <c r="AA618" s="1069"/>
      <c r="AB618" s="1111"/>
      <c r="AC618" s="1111"/>
      <c r="AD618" s="1111"/>
      <c r="AE618" s="1111"/>
      <c r="AF618" s="1069"/>
      <c r="AG618" s="1069"/>
      <c r="AH618" s="1069"/>
      <c r="AI618" s="1069"/>
      <c r="AJ618" s="1069"/>
      <c r="AK618" s="1069"/>
      <c r="AL618" s="1069"/>
      <c r="AM618" s="1069"/>
      <c r="AN618" s="1069"/>
      <c r="AO618" s="1069"/>
      <c r="AP618" s="1069"/>
      <c r="AQ618" s="1069"/>
      <c r="AR618" s="1069"/>
      <c r="AS618" s="1069"/>
      <c r="AT618" s="1069"/>
      <c r="AU618" s="1069"/>
      <c r="AV618" s="1069"/>
      <c r="AW618" s="1069"/>
      <c r="AX618" s="1070"/>
      <c r="AY618" s="1069"/>
      <c r="AZ618" s="1069"/>
      <c r="BA618" s="1069"/>
      <c r="BB618" s="1069"/>
      <c r="BC618" s="1069"/>
      <c r="BD618" s="1069"/>
      <c r="BE618" s="1069"/>
      <c r="BF618" s="1069"/>
      <c r="BG618" s="1069"/>
      <c r="BH618" s="1069"/>
      <c r="BI618" s="1069"/>
      <c r="BJ618" s="1069"/>
      <c r="BK618" s="1069"/>
      <c r="BL618" s="1069"/>
      <c r="BM618" s="1069"/>
      <c r="BN618" s="1069"/>
      <c r="BO618" s="1069"/>
      <c r="BP618" s="1069"/>
      <c r="BQ618" s="1069"/>
      <c r="BR618" s="1069"/>
      <c r="BS618" s="1111"/>
      <c r="BT618" s="1069"/>
      <c r="BU618" s="1069"/>
      <c r="BV618" s="1069"/>
      <c r="BW618" s="1069"/>
      <c r="BX618" s="1069"/>
      <c r="BY618" s="1069"/>
      <c r="BZ618" s="1069"/>
      <c r="CA618" s="1069"/>
      <c r="CB618" s="1069"/>
      <c r="CC618" s="1069"/>
      <c r="CD618" s="1069"/>
      <c r="CE618" s="1069"/>
      <c r="CF618" s="1069"/>
      <c r="CG618" s="1069"/>
      <c r="CH618" s="1069"/>
      <c r="CI618" s="1069"/>
      <c r="CJ618" s="1069"/>
      <c r="CK618" s="1069"/>
      <c r="CL618" s="1069"/>
      <c r="CM618" s="1111"/>
      <c r="CN618" s="1111"/>
    </row>
    <row r="619" spans="2:92" x14ac:dyDescent="0.2">
      <c r="B619" s="1068"/>
      <c r="I619" s="1069"/>
      <c r="J619" s="1069"/>
      <c r="K619" s="1069"/>
      <c r="L619" s="1069"/>
      <c r="M619" s="1069"/>
      <c r="N619" s="1069"/>
      <c r="O619" s="1069"/>
      <c r="P619" s="1069"/>
      <c r="Q619" s="1069"/>
      <c r="R619" s="1069"/>
      <c r="S619" s="1069"/>
      <c r="T619" s="1069"/>
      <c r="U619" s="1069"/>
      <c r="V619" s="1069"/>
      <c r="W619" s="1069"/>
      <c r="X619" s="1069"/>
      <c r="Y619" s="1069"/>
      <c r="Z619" s="1069"/>
      <c r="AA619" s="1069"/>
      <c r="AB619" s="1111"/>
      <c r="AC619" s="1111"/>
      <c r="AD619" s="1111"/>
      <c r="AE619" s="1111"/>
      <c r="AF619" s="1069"/>
      <c r="AG619" s="1069"/>
      <c r="AH619" s="1069"/>
      <c r="AI619" s="1069"/>
      <c r="AJ619" s="1069"/>
      <c r="AK619" s="1069"/>
      <c r="AL619" s="1069"/>
      <c r="AM619" s="1069"/>
      <c r="AN619" s="1069"/>
      <c r="AO619" s="1069"/>
      <c r="AP619" s="1069"/>
      <c r="AQ619" s="1069"/>
      <c r="AR619" s="1069"/>
      <c r="AS619" s="1069"/>
      <c r="AT619" s="1069"/>
      <c r="AU619" s="1069"/>
      <c r="AV619" s="1069"/>
      <c r="AW619" s="1069"/>
      <c r="AX619" s="1070"/>
      <c r="AY619" s="1069"/>
      <c r="AZ619" s="1069"/>
      <c r="BA619" s="1069"/>
      <c r="BB619" s="1069"/>
      <c r="BC619" s="1069"/>
      <c r="BD619" s="1069"/>
      <c r="BE619" s="1069"/>
      <c r="BF619" s="1069"/>
      <c r="BG619" s="1069"/>
      <c r="BH619" s="1069"/>
      <c r="BI619" s="1069"/>
      <c r="BJ619" s="1069"/>
      <c r="BK619" s="1069"/>
      <c r="BL619" s="1069"/>
      <c r="BM619" s="1069"/>
      <c r="BN619" s="1069"/>
      <c r="BO619" s="1069"/>
      <c r="BP619" s="1069"/>
      <c r="BQ619" s="1069"/>
      <c r="BR619" s="1069"/>
      <c r="BS619" s="1111"/>
      <c r="BT619" s="1069"/>
      <c r="BU619" s="1069"/>
      <c r="BV619" s="1069"/>
      <c r="BW619" s="1069"/>
      <c r="BX619" s="1069"/>
      <c r="BY619" s="1069"/>
      <c r="BZ619" s="1069"/>
      <c r="CA619" s="1069"/>
      <c r="CB619" s="1069"/>
      <c r="CC619" s="1069"/>
      <c r="CD619" s="1069"/>
      <c r="CE619" s="1069"/>
      <c r="CF619" s="1069"/>
      <c r="CG619" s="1069"/>
      <c r="CH619" s="1069"/>
      <c r="CI619" s="1069"/>
      <c r="CJ619" s="1069"/>
      <c r="CK619" s="1069"/>
      <c r="CL619" s="1069"/>
      <c r="CM619" s="1111"/>
      <c r="CN619" s="1111"/>
    </row>
    <row r="620" spans="2:92" x14ac:dyDescent="0.2">
      <c r="B620" s="1068"/>
      <c r="I620" s="1069"/>
      <c r="J620" s="1069"/>
      <c r="K620" s="1069"/>
      <c r="L620" s="1069"/>
      <c r="M620" s="1069"/>
      <c r="N620" s="1069"/>
      <c r="O620" s="1069"/>
      <c r="P620" s="1069"/>
      <c r="Q620" s="1069"/>
      <c r="R620" s="1069"/>
      <c r="S620" s="1069"/>
      <c r="T620" s="1069"/>
      <c r="U620" s="1069"/>
      <c r="V620" s="1069"/>
      <c r="W620" s="1069"/>
      <c r="X620" s="1069"/>
      <c r="Y620" s="1069"/>
      <c r="Z620" s="1069"/>
      <c r="AA620" s="1069"/>
      <c r="AB620" s="1111"/>
      <c r="AC620" s="1111"/>
      <c r="AD620" s="1111"/>
      <c r="AE620" s="1111"/>
      <c r="AF620" s="1069"/>
      <c r="AG620" s="1069"/>
      <c r="AH620" s="1069"/>
      <c r="AI620" s="1069"/>
      <c r="AJ620" s="1069"/>
      <c r="AK620" s="1069"/>
      <c r="AL620" s="1069"/>
      <c r="AM620" s="1069"/>
      <c r="AN620" s="1069"/>
      <c r="AO620" s="1069"/>
      <c r="AP620" s="1069"/>
      <c r="AQ620" s="1069"/>
      <c r="AR620" s="1069"/>
      <c r="AS620" s="1069"/>
      <c r="AT620" s="1069"/>
      <c r="AU620" s="1069"/>
      <c r="AV620" s="1069"/>
      <c r="AW620" s="1069"/>
      <c r="AX620" s="1070"/>
      <c r="AY620" s="1069"/>
      <c r="AZ620" s="1069"/>
      <c r="BA620" s="1069"/>
      <c r="BB620" s="1069"/>
      <c r="BC620" s="1069"/>
      <c r="BD620" s="1069"/>
      <c r="BE620" s="1069"/>
      <c r="BF620" s="1069"/>
      <c r="BG620" s="1069"/>
      <c r="BH620" s="1069"/>
      <c r="BI620" s="1069"/>
      <c r="BJ620" s="1069"/>
      <c r="BK620" s="1069"/>
      <c r="BL620" s="1069"/>
      <c r="BM620" s="1069"/>
      <c r="BN620" s="1069"/>
      <c r="BO620" s="1069"/>
      <c r="BP620" s="1069"/>
      <c r="BQ620" s="1069"/>
      <c r="BR620" s="1069"/>
      <c r="BS620" s="1111"/>
      <c r="BT620" s="1069"/>
      <c r="BU620" s="1069"/>
      <c r="BV620" s="1069"/>
      <c r="BW620" s="1069"/>
      <c r="BX620" s="1069"/>
      <c r="BY620" s="1069"/>
      <c r="BZ620" s="1069"/>
      <c r="CA620" s="1069"/>
      <c r="CB620" s="1069"/>
      <c r="CC620" s="1069"/>
      <c r="CD620" s="1069"/>
      <c r="CE620" s="1069"/>
      <c r="CF620" s="1069"/>
      <c r="CG620" s="1069"/>
      <c r="CH620" s="1069"/>
      <c r="CI620" s="1069"/>
      <c r="CJ620" s="1069"/>
      <c r="CK620" s="1069"/>
      <c r="CL620" s="1069"/>
      <c r="CM620" s="1111"/>
      <c r="CN620" s="1111"/>
    </row>
    <row r="621" spans="2:92" x14ac:dyDescent="0.2">
      <c r="B621" s="1068"/>
      <c r="I621" s="1069"/>
      <c r="J621" s="1069"/>
      <c r="K621" s="1069"/>
      <c r="L621" s="1069"/>
      <c r="M621" s="1069"/>
      <c r="N621" s="1069"/>
      <c r="O621" s="1069"/>
      <c r="P621" s="1069"/>
      <c r="Q621" s="1069"/>
      <c r="R621" s="1069"/>
      <c r="S621" s="1069"/>
      <c r="T621" s="1069"/>
      <c r="U621" s="1069"/>
      <c r="V621" s="1069"/>
      <c r="W621" s="1069"/>
      <c r="X621" s="1069"/>
      <c r="Y621" s="1069"/>
      <c r="Z621" s="1069"/>
      <c r="AA621" s="1069"/>
      <c r="AB621" s="1111"/>
      <c r="AC621" s="1111"/>
      <c r="AD621" s="1111"/>
      <c r="AE621" s="1111"/>
      <c r="AF621" s="1069"/>
      <c r="AG621" s="1069"/>
      <c r="AH621" s="1069"/>
      <c r="AI621" s="1069"/>
      <c r="AJ621" s="1069"/>
      <c r="AK621" s="1069"/>
      <c r="AL621" s="1069"/>
      <c r="AM621" s="1069"/>
      <c r="AN621" s="1069"/>
      <c r="AO621" s="1069"/>
      <c r="AP621" s="1069"/>
      <c r="AQ621" s="1069"/>
      <c r="AR621" s="1069"/>
      <c r="AS621" s="1069"/>
      <c r="AT621" s="1069"/>
      <c r="AU621" s="1069"/>
      <c r="AV621" s="1069"/>
      <c r="AW621" s="1069"/>
      <c r="AX621" s="1070"/>
      <c r="AY621" s="1069"/>
      <c r="AZ621" s="1069"/>
      <c r="BA621" s="1069"/>
      <c r="BB621" s="1069"/>
      <c r="BC621" s="1069"/>
      <c r="BD621" s="1069"/>
      <c r="BE621" s="1069"/>
      <c r="BF621" s="1069"/>
      <c r="BG621" s="1069"/>
      <c r="BH621" s="1069"/>
      <c r="BI621" s="1069"/>
      <c r="BJ621" s="1069"/>
      <c r="BK621" s="1069"/>
      <c r="BL621" s="1069"/>
      <c r="BM621" s="1069"/>
      <c r="BN621" s="1069"/>
      <c r="BO621" s="1069"/>
      <c r="BP621" s="1069"/>
      <c r="BQ621" s="1069"/>
      <c r="BR621" s="1069"/>
      <c r="BS621" s="1111"/>
      <c r="BT621" s="1069"/>
      <c r="BU621" s="1069"/>
      <c r="BV621" s="1069"/>
      <c r="BW621" s="1069"/>
      <c r="BX621" s="1069"/>
      <c r="BY621" s="1069"/>
      <c r="BZ621" s="1069"/>
      <c r="CA621" s="1069"/>
      <c r="CB621" s="1069"/>
      <c r="CC621" s="1069"/>
      <c r="CD621" s="1069"/>
      <c r="CE621" s="1069"/>
      <c r="CF621" s="1069"/>
      <c r="CG621" s="1069"/>
      <c r="CH621" s="1069"/>
      <c r="CI621" s="1069"/>
      <c r="CJ621" s="1069"/>
      <c r="CK621" s="1069"/>
      <c r="CL621" s="1069"/>
      <c r="CM621" s="1111"/>
      <c r="CN621" s="1111"/>
    </row>
    <row r="622" spans="2:92" x14ac:dyDescent="0.2">
      <c r="B622" s="1068"/>
      <c r="I622" s="1069"/>
      <c r="J622" s="1069"/>
      <c r="K622" s="1069"/>
      <c r="L622" s="1069"/>
      <c r="M622" s="1069"/>
      <c r="N622" s="1069"/>
      <c r="O622" s="1069"/>
      <c r="P622" s="1069"/>
      <c r="Q622" s="1069"/>
      <c r="R622" s="1069"/>
      <c r="S622" s="1069"/>
      <c r="T622" s="1069"/>
      <c r="U622" s="1069"/>
      <c r="V622" s="1069"/>
      <c r="W622" s="1069"/>
      <c r="X622" s="1069"/>
      <c r="Y622" s="1069"/>
      <c r="Z622" s="1069"/>
      <c r="AA622" s="1069"/>
      <c r="AB622" s="1111"/>
      <c r="AC622" s="1111"/>
      <c r="AD622" s="1111"/>
      <c r="AE622" s="1111"/>
      <c r="AF622" s="1069"/>
      <c r="AG622" s="1069"/>
      <c r="AH622" s="1069"/>
      <c r="AI622" s="1069"/>
      <c r="AJ622" s="1069"/>
      <c r="AK622" s="1069"/>
      <c r="AL622" s="1069"/>
      <c r="AM622" s="1069"/>
      <c r="AN622" s="1069"/>
      <c r="AO622" s="1069"/>
      <c r="AP622" s="1069"/>
      <c r="AQ622" s="1069"/>
      <c r="AR622" s="1069"/>
      <c r="AS622" s="1069"/>
      <c r="AT622" s="1069"/>
      <c r="AU622" s="1069"/>
      <c r="AV622" s="1069"/>
      <c r="AW622" s="1069"/>
      <c r="AX622" s="1070"/>
      <c r="AY622" s="1069"/>
      <c r="AZ622" s="1069"/>
      <c r="BA622" s="1069"/>
      <c r="BB622" s="1069"/>
      <c r="BC622" s="1069"/>
      <c r="BD622" s="1069"/>
      <c r="BE622" s="1069"/>
      <c r="BF622" s="1069"/>
      <c r="BG622" s="1069"/>
      <c r="BH622" s="1069"/>
      <c r="BI622" s="1069"/>
      <c r="BJ622" s="1069"/>
      <c r="BK622" s="1069"/>
      <c r="BL622" s="1069"/>
      <c r="BM622" s="1069"/>
      <c r="BN622" s="1069"/>
      <c r="BO622" s="1069"/>
      <c r="BP622" s="1069"/>
      <c r="BQ622" s="1069"/>
      <c r="BR622" s="1069"/>
      <c r="BS622" s="1111"/>
      <c r="BT622" s="1069"/>
      <c r="BU622" s="1069"/>
      <c r="BV622" s="1069"/>
      <c r="BW622" s="1069"/>
      <c r="BX622" s="1069"/>
      <c r="BY622" s="1069"/>
      <c r="BZ622" s="1069"/>
      <c r="CA622" s="1069"/>
      <c r="CB622" s="1069"/>
      <c r="CC622" s="1069"/>
      <c r="CD622" s="1069"/>
      <c r="CE622" s="1069"/>
      <c r="CF622" s="1069"/>
      <c r="CG622" s="1069"/>
      <c r="CH622" s="1069"/>
      <c r="CI622" s="1069"/>
      <c r="CJ622" s="1069"/>
      <c r="CK622" s="1069"/>
      <c r="CL622" s="1069"/>
      <c r="CM622" s="1111"/>
      <c r="CN622" s="1111"/>
    </row>
    <row r="623" spans="2:92" x14ac:dyDescent="0.2">
      <c r="B623" s="1068"/>
      <c r="I623" s="1069"/>
      <c r="J623" s="1069"/>
      <c r="K623" s="1069"/>
      <c r="L623" s="1069"/>
      <c r="M623" s="1069"/>
      <c r="N623" s="1069"/>
      <c r="O623" s="1069"/>
      <c r="P623" s="1069"/>
      <c r="Q623" s="1069"/>
      <c r="R623" s="1069"/>
      <c r="S623" s="1069"/>
      <c r="T623" s="1069"/>
      <c r="U623" s="1069"/>
      <c r="V623" s="1069"/>
      <c r="W623" s="1069"/>
      <c r="X623" s="1069"/>
      <c r="Y623" s="1069"/>
      <c r="Z623" s="1069"/>
      <c r="AA623" s="1069"/>
      <c r="AB623" s="1111"/>
      <c r="AC623" s="1111"/>
      <c r="AD623" s="1111"/>
      <c r="AE623" s="1111"/>
      <c r="AF623" s="1069"/>
      <c r="AG623" s="1069"/>
      <c r="AH623" s="1069"/>
      <c r="AI623" s="1069"/>
      <c r="AJ623" s="1069"/>
      <c r="AK623" s="1069"/>
      <c r="AL623" s="1069"/>
      <c r="AM623" s="1069"/>
      <c r="AN623" s="1069"/>
      <c r="AO623" s="1069"/>
      <c r="AP623" s="1069"/>
      <c r="AQ623" s="1069"/>
      <c r="AR623" s="1069"/>
      <c r="AS623" s="1069"/>
      <c r="AT623" s="1069"/>
      <c r="AU623" s="1069"/>
      <c r="AV623" s="1069"/>
      <c r="AW623" s="1069"/>
      <c r="AX623" s="1070"/>
      <c r="AY623" s="1069"/>
      <c r="AZ623" s="1069"/>
      <c r="BA623" s="1069"/>
      <c r="BB623" s="1069"/>
      <c r="BC623" s="1069"/>
      <c r="BD623" s="1069"/>
      <c r="BE623" s="1069"/>
      <c r="BF623" s="1069"/>
      <c r="BG623" s="1069"/>
      <c r="BH623" s="1069"/>
      <c r="BI623" s="1069"/>
      <c r="BJ623" s="1069"/>
      <c r="BK623" s="1069"/>
      <c r="BL623" s="1069"/>
      <c r="BM623" s="1069"/>
      <c r="BN623" s="1069"/>
      <c r="BO623" s="1069"/>
      <c r="BP623" s="1069"/>
      <c r="BQ623" s="1069"/>
      <c r="BR623" s="1069"/>
      <c r="BS623" s="1111"/>
      <c r="BT623" s="1069"/>
      <c r="BU623" s="1069"/>
      <c r="BV623" s="1069"/>
      <c r="BW623" s="1069"/>
      <c r="BX623" s="1069"/>
      <c r="BY623" s="1069"/>
      <c r="BZ623" s="1069"/>
      <c r="CA623" s="1069"/>
      <c r="CB623" s="1069"/>
      <c r="CC623" s="1069"/>
      <c r="CD623" s="1069"/>
      <c r="CE623" s="1069"/>
      <c r="CF623" s="1069"/>
      <c r="CG623" s="1069"/>
      <c r="CH623" s="1069"/>
      <c r="CI623" s="1069"/>
      <c r="CJ623" s="1069"/>
      <c r="CK623" s="1069"/>
      <c r="CL623" s="1069"/>
      <c r="CM623" s="1111"/>
      <c r="CN623" s="1111"/>
    </row>
    <row r="624" spans="2:92" x14ac:dyDescent="0.2">
      <c r="B624" s="1068"/>
      <c r="I624" s="1069"/>
      <c r="J624" s="1069"/>
      <c r="K624" s="1069"/>
      <c r="L624" s="1069"/>
      <c r="M624" s="1069"/>
      <c r="N624" s="1069"/>
      <c r="O624" s="1069"/>
      <c r="P624" s="1069"/>
      <c r="Q624" s="1069"/>
      <c r="R624" s="1069"/>
      <c r="S624" s="1069"/>
      <c r="T624" s="1069"/>
      <c r="U624" s="1069"/>
      <c r="V624" s="1069"/>
      <c r="W624" s="1069"/>
      <c r="X624" s="1069"/>
      <c r="Y624" s="1069"/>
      <c r="Z624" s="1069"/>
      <c r="AA624" s="1069"/>
      <c r="AB624" s="1111"/>
      <c r="AC624" s="1111"/>
      <c r="AD624" s="1111"/>
      <c r="AE624" s="1111"/>
      <c r="AF624" s="1069"/>
      <c r="AG624" s="1069"/>
      <c r="AH624" s="1069"/>
      <c r="AI624" s="1069"/>
      <c r="AJ624" s="1069"/>
      <c r="AK624" s="1069"/>
      <c r="AL624" s="1069"/>
      <c r="AM624" s="1069"/>
      <c r="AN624" s="1069"/>
      <c r="AO624" s="1069"/>
      <c r="AP624" s="1069"/>
      <c r="AQ624" s="1069"/>
      <c r="AR624" s="1069"/>
      <c r="AS624" s="1069"/>
      <c r="AT624" s="1069"/>
      <c r="AU624" s="1069"/>
      <c r="AV624" s="1069"/>
      <c r="AW624" s="1069"/>
      <c r="AX624" s="1070"/>
      <c r="AY624" s="1069"/>
      <c r="AZ624" s="1069"/>
      <c r="BA624" s="1069"/>
      <c r="BB624" s="1069"/>
      <c r="BC624" s="1069"/>
      <c r="BD624" s="1069"/>
      <c r="BE624" s="1069"/>
      <c r="BF624" s="1069"/>
      <c r="BG624" s="1069"/>
      <c r="BH624" s="1069"/>
      <c r="BI624" s="1069"/>
      <c r="BJ624" s="1069"/>
      <c r="BK624" s="1069"/>
      <c r="BL624" s="1069"/>
      <c r="BM624" s="1069"/>
      <c r="BN624" s="1069"/>
      <c r="BO624" s="1069"/>
      <c r="BP624" s="1069"/>
      <c r="BQ624" s="1069"/>
      <c r="BR624" s="1069"/>
      <c r="BS624" s="1111"/>
      <c r="BT624" s="1069"/>
      <c r="BU624" s="1069"/>
      <c r="BV624" s="1069"/>
      <c r="BW624" s="1069"/>
      <c r="BX624" s="1069"/>
      <c r="BY624" s="1069"/>
      <c r="BZ624" s="1069"/>
      <c r="CA624" s="1069"/>
      <c r="CB624" s="1069"/>
      <c r="CC624" s="1069"/>
      <c r="CD624" s="1069"/>
      <c r="CE624" s="1069"/>
      <c r="CF624" s="1069"/>
      <c r="CG624" s="1069"/>
      <c r="CH624" s="1069"/>
      <c r="CI624" s="1069"/>
      <c r="CJ624" s="1069"/>
      <c r="CK624" s="1069"/>
      <c r="CL624" s="1069"/>
      <c r="CM624" s="1111"/>
      <c r="CN624" s="1111"/>
    </row>
    <row r="625" spans="2:92" x14ac:dyDescent="0.2">
      <c r="B625" s="1068"/>
      <c r="I625" s="1069"/>
      <c r="J625" s="1069"/>
      <c r="K625" s="1069"/>
      <c r="L625" s="1069"/>
      <c r="M625" s="1069"/>
      <c r="N625" s="1069"/>
      <c r="O625" s="1069"/>
      <c r="P625" s="1069"/>
      <c r="Q625" s="1069"/>
      <c r="R625" s="1069"/>
      <c r="S625" s="1069"/>
      <c r="T625" s="1069"/>
      <c r="U625" s="1069"/>
      <c r="V625" s="1069"/>
      <c r="W625" s="1069"/>
      <c r="X625" s="1069"/>
      <c r="Y625" s="1069"/>
      <c r="Z625" s="1069"/>
      <c r="AA625" s="1069"/>
      <c r="AB625" s="1111"/>
      <c r="AC625" s="1111"/>
      <c r="AD625" s="1111"/>
      <c r="AE625" s="1111"/>
      <c r="AF625" s="1069"/>
      <c r="AG625" s="1069"/>
      <c r="AH625" s="1069"/>
      <c r="AI625" s="1069"/>
      <c r="AJ625" s="1069"/>
      <c r="AK625" s="1069"/>
      <c r="AL625" s="1069"/>
      <c r="AM625" s="1069"/>
      <c r="AN625" s="1069"/>
      <c r="AO625" s="1069"/>
      <c r="AP625" s="1069"/>
      <c r="AQ625" s="1069"/>
      <c r="AR625" s="1069"/>
      <c r="AS625" s="1069"/>
      <c r="AT625" s="1069"/>
      <c r="AU625" s="1069"/>
      <c r="AV625" s="1069"/>
      <c r="AW625" s="1069"/>
      <c r="AX625" s="1070"/>
      <c r="AY625" s="1069"/>
      <c r="AZ625" s="1069"/>
      <c r="BA625" s="1069"/>
      <c r="BB625" s="1069"/>
      <c r="BC625" s="1069"/>
      <c r="BD625" s="1069"/>
      <c r="BE625" s="1069"/>
      <c r="BF625" s="1069"/>
      <c r="BG625" s="1069"/>
      <c r="BH625" s="1069"/>
      <c r="BI625" s="1069"/>
      <c r="BJ625" s="1069"/>
      <c r="BK625" s="1069"/>
      <c r="BL625" s="1069"/>
      <c r="BM625" s="1069"/>
      <c r="BN625" s="1069"/>
      <c r="BO625" s="1069"/>
      <c r="BP625" s="1069"/>
      <c r="BQ625" s="1069"/>
      <c r="BR625" s="1069"/>
      <c r="BS625" s="1111"/>
      <c r="BT625" s="1069"/>
      <c r="BU625" s="1069"/>
      <c r="BV625" s="1069"/>
      <c r="BW625" s="1069"/>
      <c r="BX625" s="1069"/>
      <c r="BY625" s="1069"/>
      <c r="BZ625" s="1069"/>
      <c r="CA625" s="1069"/>
      <c r="CB625" s="1069"/>
      <c r="CC625" s="1069"/>
      <c r="CD625" s="1069"/>
      <c r="CE625" s="1069"/>
      <c r="CF625" s="1069"/>
      <c r="CG625" s="1069"/>
      <c r="CH625" s="1069"/>
      <c r="CI625" s="1069"/>
      <c r="CJ625" s="1069"/>
      <c r="CK625" s="1069"/>
      <c r="CL625" s="1069"/>
      <c r="CM625" s="1111"/>
      <c r="CN625" s="1111"/>
    </row>
    <row r="626" spans="2:92" x14ac:dyDescent="0.2">
      <c r="B626" s="1068"/>
      <c r="I626" s="1069"/>
      <c r="J626" s="1069"/>
      <c r="K626" s="1069"/>
      <c r="L626" s="1069"/>
      <c r="M626" s="1069"/>
      <c r="N626" s="1069"/>
      <c r="O626" s="1069"/>
      <c r="P626" s="1069"/>
      <c r="Q626" s="1069"/>
      <c r="R626" s="1069"/>
      <c r="S626" s="1069"/>
      <c r="T626" s="1069"/>
      <c r="U626" s="1069"/>
      <c r="V626" s="1069"/>
      <c r="W626" s="1069"/>
      <c r="X626" s="1069"/>
      <c r="Y626" s="1069"/>
      <c r="Z626" s="1069"/>
      <c r="AA626" s="1069"/>
      <c r="AB626" s="1111"/>
      <c r="AC626" s="1111"/>
      <c r="AD626" s="1111"/>
      <c r="AE626" s="1111"/>
      <c r="AF626" s="1069"/>
      <c r="AG626" s="1069"/>
      <c r="AH626" s="1069"/>
      <c r="AI626" s="1069"/>
      <c r="AJ626" s="1069"/>
      <c r="AK626" s="1069"/>
      <c r="AL626" s="1069"/>
      <c r="AM626" s="1069"/>
      <c r="AN626" s="1069"/>
      <c r="AO626" s="1069"/>
      <c r="AP626" s="1069"/>
      <c r="AQ626" s="1069"/>
      <c r="AR626" s="1069"/>
      <c r="AS626" s="1069"/>
      <c r="AT626" s="1069"/>
      <c r="AU626" s="1069"/>
      <c r="AV626" s="1069"/>
      <c r="AW626" s="1069"/>
      <c r="AX626" s="1070"/>
      <c r="AY626" s="1069"/>
      <c r="AZ626" s="1069"/>
      <c r="BA626" s="1069"/>
      <c r="BB626" s="1069"/>
      <c r="BC626" s="1069"/>
      <c r="BD626" s="1069"/>
      <c r="BE626" s="1069"/>
      <c r="BF626" s="1069"/>
      <c r="BG626" s="1069"/>
      <c r="BH626" s="1069"/>
      <c r="BI626" s="1069"/>
      <c r="BJ626" s="1069"/>
      <c r="BK626" s="1069"/>
      <c r="BL626" s="1069"/>
      <c r="BM626" s="1069"/>
      <c r="BN626" s="1069"/>
      <c r="BO626" s="1069"/>
      <c r="BP626" s="1069"/>
      <c r="BQ626" s="1069"/>
      <c r="BR626" s="1069"/>
      <c r="BS626" s="1111"/>
      <c r="BT626" s="1069"/>
      <c r="BU626" s="1069"/>
      <c r="BV626" s="1069"/>
      <c r="BW626" s="1069"/>
      <c r="BX626" s="1069"/>
      <c r="BY626" s="1069"/>
      <c r="BZ626" s="1069"/>
      <c r="CA626" s="1069"/>
      <c r="CB626" s="1069"/>
      <c r="CC626" s="1069"/>
      <c r="CD626" s="1069"/>
      <c r="CE626" s="1069"/>
      <c r="CF626" s="1069"/>
      <c r="CG626" s="1069"/>
      <c r="CH626" s="1069"/>
      <c r="CI626" s="1069"/>
      <c r="CJ626" s="1069"/>
      <c r="CK626" s="1069"/>
      <c r="CL626" s="1069"/>
      <c r="CM626" s="1111"/>
      <c r="CN626" s="1111"/>
    </row>
    <row r="627" spans="2:92" x14ac:dyDescent="0.2">
      <c r="B627" s="1068"/>
      <c r="I627" s="1069"/>
      <c r="J627" s="1069"/>
      <c r="K627" s="1069"/>
      <c r="L627" s="1069"/>
      <c r="M627" s="1069"/>
      <c r="N627" s="1069"/>
      <c r="O627" s="1069"/>
      <c r="P627" s="1069"/>
      <c r="Q627" s="1069"/>
      <c r="R627" s="1069"/>
      <c r="S627" s="1069"/>
      <c r="T627" s="1069"/>
      <c r="U627" s="1069"/>
      <c r="V627" s="1069"/>
      <c r="W627" s="1069"/>
      <c r="X627" s="1069"/>
      <c r="Y627" s="1069"/>
      <c r="Z627" s="1069"/>
      <c r="AA627" s="1069"/>
      <c r="AB627" s="1111"/>
      <c r="AC627" s="1111"/>
      <c r="AD627" s="1111"/>
      <c r="AE627" s="1111"/>
      <c r="AF627" s="1069"/>
      <c r="AG627" s="1069"/>
      <c r="AH627" s="1069"/>
      <c r="AI627" s="1069"/>
      <c r="AJ627" s="1069"/>
      <c r="AK627" s="1069"/>
      <c r="AL627" s="1069"/>
      <c r="AM627" s="1069"/>
      <c r="AN627" s="1069"/>
      <c r="AO627" s="1069"/>
      <c r="AP627" s="1069"/>
      <c r="AQ627" s="1069"/>
      <c r="AR627" s="1069"/>
      <c r="AS627" s="1069"/>
      <c r="AT627" s="1069"/>
      <c r="AU627" s="1069"/>
      <c r="AV627" s="1069"/>
      <c r="AW627" s="1069"/>
      <c r="AX627" s="1070"/>
      <c r="AY627" s="1069"/>
      <c r="AZ627" s="1069"/>
      <c r="BA627" s="1069"/>
      <c r="BB627" s="1069"/>
      <c r="BC627" s="1069"/>
      <c r="BD627" s="1069"/>
      <c r="BE627" s="1069"/>
      <c r="BF627" s="1069"/>
      <c r="BG627" s="1069"/>
      <c r="BH627" s="1069"/>
      <c r="BI627" s="1069"/>
      <c r="BJ627" s="1069"/>
      <c r="BK627" s="1069"/>
      <c r="BL627" s="1069"/>
      <c r="BM627" s="1069"/>
      <c r="BN627" s="1069"/>
      <c r="BO627" s="1069"/>
      <c r="BP627" s="1069"/>
      <c r="BQ627" s="1069"/>
      <c r="BR627" s="1069"/>
      <c r="BS627" s="1111"/>
      <c r="BT627" s="1069"/>
      <c r="BU627" s="1069"/>
      <c r="BV627" s="1069"/>
      <c r="BW627" s="1069"/>
      <c r="BX627" s="1069"/>
      <c r="BY627" s="1069"/>
      <c r="BZ627" s="1069"/>
      <c r="CA627" s="1069"/>
      <c r="CB627" s="1069"/>
      <c r="CC627" s="1069"/>
      <c r="CD627" s="1069"/>
      <c r="CE627" s="1069"/>
      <c r="CF627" s="1069"/>
      <c r="CG627" s="1069"/>
      <c r="CH627" s="1069"/>
      <c r="CI627" s="1069"/>
      <c r="CJ627" s="1069"/>
      <c r="CK627" s="1069"/>
      <c r="CL627" s="1069"/>
      <c r="CM627" s="1111"/>
      <c r="CN627" s="1111"/>
    </row>
    <row r="628" spans="2:92" x14ac:dyDescent="0.2">
      <c r="B628" s="1068"/>
      <c r="I628" s="1069"/>
      <c r="J628" s="1069"/>
      <c r="K628" s="1069"/>
      <c r="L628" s="1069"/>
      <c r="M628" s="1069"/>
      <c r="N628" s="1069"/>
      <c r="O628" s="1069"/>
      <c r="P628" s="1069"/>
      <c r="Q628" s="1069"/>
      <c r="R628" s="1069"/>
      <c r="S628" s="1069"/>
      <c r="T628" s="1069"/>
      <c r="U628" s="1069"/>
      <c r="V628" s="1069"/>
      <c r="W628" s="1069"/>
      <c r="X628" s="1069"/>
      <c r="Y628" s="1069"/>
      <c r="Z628" s="1069"/>
      <c r="AA628" s="1069"/>
      <c r="AB628" s="1111"/>
      <c r="AC628" s="1111"/>
      <c r="AD628" s="1111"/>
      <c r="AE628" s="1111"/>
      <c r="AF628" s="1069"/>
      <c r="AG628" s="1069"/>
      <c r="AH628" s="1069"/>
      <c r="AI628" s="1069"/>
      <c r="AJ628" s="1069"/>
      <c r="AK628" s="1069"/>
      <c r="AL628" s="1069"/>
      <c r="AM628" s="1069"/>
      <c r="AN628" s="1069"/>
      <c r="AO628" s="1069"/>
      <c r="AP628" s="1069"/>
      <c r="AQ628" s="1069"/>
      <c r="AR628" s="1069"/>
      <c r="AS628" s="1069"/>
      <c r="AT628" s="1069"/>
      <c r="AU628" s="1069"/>
      <c r="AV628" s="1069"/>
      <c r="AW628" s="1069"/>
      <c r="AX628" s="1070"/>
      <c r="AY628" s="1069"/>
      <c r="AZ628" s="1069"/>
      <c r="BA628" s="1069"/>
      <c r="BB628" s="1069"/>
      <c r="BC628" s="1069"/>
      <c r="BD628" s="1069"/>
      <c r="BE628" s="1069"/>
      <c r="BF628" s="1069"/>
      <c r="BG628" s="1069"/>
      <c r="BH628" s="1069"/>
      <c r="BI628" s="1069"/>
      <c r="BJ628" s="1069"/>
      <c r="BK628" s="1069"/>
      <c r="BL628" s="1069"/>
      <c r="BM628" s="1069"/>
      <c r="BN628" s="1069"/>
      <c r="BO628" s="1069"/>
      <c r="BP628" s="1069"/>
      <c r="BQ628" s="1069"/>
      <c r="BR628" s="1069"/>
      <c r="BS628" s="1111"/>
      <c r="BT628" s="1069"/>
      <c r="BU628" s="1069"/>
      <c r="BV628" s="1069"/>
      <c r="BW628" s="1069"/>
      <c r="BX628" s="1069"/>
      <c r="BY628" s="1069"/>
      <c r="BZ628" s="1069"/>
      <c r="CA628" s="1069"/>
      <c r="CB628" s="1069"/>
      <c r="CC628" s="1069"/>
      <c r="CD628" s="1069"/>
      <c r="CE628" s="1069"/>
      <c r="CF628" s="1069"/>
      <c r="CG628" s="1069"/>
      <c r="CH628" s="1069"/>
      <c r="CI628" s="1069"/>
      <c r="CJ628" s="1069"/>
      <c r="CK628" s="1069"/>
      <c r="CL628" s="1069"/>
      <c r="CM628" s="1111"/>
      <c r="CN628" s="1111"/>
    </row>
    <row r="629" spans="2:92" x14ac:dyDescent="0.2">
      <c r="B629" s="1068"/>
      <c r="I629" s="1069"/>
      <c r="J629" s="1069"/>
      <c r="K629" s="1069"/>
      <c r="L629" s="1069"/>
      <c r="M629" s="1069"/>
      <c r="N629" s="1069"/>
      <c r="O629" s="1069"/>
      <c r="P629" s="1069"/>
      <c r="Q629" s="1069"/>
      <c r="R629" s="1069"/>
      <c r="S629" s="1069"/>
      <c r="T629" s="1069"/>
      <c r="U629" s="1069"/>
      <c r="V629" s="1069"/>
      <c r="W629" s="1069"/>
      <c r="X629" s="1069"/>
      <c r="Y629" s="1069"/>
      <c r="Z629" s="1069"/>
      <c r="AA629" s="1069"/>
      <c r="AB629" s="1111"/>
      <c r="AC629" s="1111"/>
      <c r="AD629" s="1111"/>
      <c r="AE629" s="1111"/>
      <c r="AF629" s="1069"/>
      <c r="AG629" s="1069"/>
      <c r="AH629" s="1069"/>
      <c r="AI629" s="1069"/>
      <c r="AJ629" s="1069"/>
      <c r="AK629" s="1069"/>
      <c r="AL629" s="1069"/>
      <c r="AM629" s="1069"/>
      <c r="AN629" s="1069"/>
      <c r="AO629" s="1069"/>
      <c r="AP629" s="1069"/>
      <c r="AQ629" s="1069"/>
      <c r="AR629" s="1069"/>
      <c r="AS629" s="1069"/>
      <c r="AT629" s="1069"/>
      <c r="AU629" s="1069"/>
      <c r="AV629" s="1069"/>
      <c r="AW629" s="1069"/>
      <c r="AX629" s="1070"/>
      <c r="AY629" s="1069"/>
      <c r="AZ629" s="1069"/>
      <c r="BA629" s="1069"/>
      <c r="BB629" s="1069"/>
      <c r="BC629" s="1069"/>
      <c r="BD629" s="1069"/>
      <c r="BE629" s="1069"/>
      <c r="BF629" s="1069"/>
      <c r="BG629" s="1069"/>
      <c r="BH629" s="1069"/>
      <c r="BI629" s="1069"/>
      <c r="BJ629" s="1069"/>
      <c r="BK629" s="1069"/>
      <c r="BL629" s="1069"/>
      <c r="BM629" s="1069"/>
      <c r="BN629" s="1069"/>
      <c r="BO629" s="1069"/>
      <c r="BP629" s="1069"/>
      <c r="BQ629" s="1069"/>
      <c r="BR629" s="1069"/>
      <c r="BS629" s="1111"/>
      <c r="BT629" s="1069"/>
      <c r="BU629" s="1069"/>
      <c r="BV629" s="1069"/>
      <c r="BW629" s="1069"/>
      <c r="BX629" s="1069"/>
      <c r="BY629" s="1069"/>
      <c r="BZ629" s="1069"/>
      <c r="CA629" s="1069"/>
      <c r="CB629" s="1069"/>
      <c r="CC629" s="1069"/>
      <c r="CD629" s="1069"/>
      <c r="CE629" s="1069"/>
      <c r="CF629" s="1069"/>
      <c r="CG629" s="1069"/>
      <c r="CH629" s="1069"/>
      <c r="CI629" s="1069"/>
      <c r="CJ629" s="1069"/>
      <c r="CK629" s="1069"/>
      <c r="CL629" s="1069"/>
      <c r="CM629" s="1111"/>
      <c r="CN629" s="1111"/>
    </row>
    <row r="630" spans="2:92" x14ac:dyDescent="0.2">
      <c r="B630" s="1068"/>
      <c r="I630" s="1069"/>
      <c r="J630" s="1069"/>
      <c r="K630" s="1069"/>
      <c r="L630" s="1069"/>
      <c r="M630" s="1069"/>
      <c r="N630" s="1069"/>
      <c r="O630" s="1069"/>
      <c r="P630" s="1069"/>
      <c r="Q630" s="1069"/>
      <c r="R630" s="1069"/>
      <c r="S630" s="1069"/>
      <c r="T630" s="1069"/>
      <c r="U630" s="1069"/>
      <c r="V630" s="1069"/>
      <c r="W630" s="1069"/>
      <c r="X630" s="1069"/>
      <c r="Y630" s="1069"/>
      <c r="Z630" s="1069"/>
      <c r="AA630" s="1069"/>
      <c r="AB630" s="1111"/>
      <c r="AC630" s="1111"/>
      <c r="AD630" s="1111"/>
      <c r="AE630" s="1111"/>
      <c r="AF630" s="1069"/>
      <c r="AG630" s="1069"/>
      <c r="AH630" s="1069"/>
      <c r="AI630" s="1069"/>
      <c r="AJ630" s="1069"/>
      <c r="AK630" s="1069"/>
      <c r="AL630" s="1069"/>
      <c r="AM630" s="1069"/>
      <c r="AN630" s="1069"/>
      <c r="AO630" s="1069"/>
      <c r="AP630" s="1069"/>
      <c r="AQ630" s="1069"/>
      <c r="AR630" s="1069"/>
      <c r="AS630" s="1069"/>
      <c r="AT630" s="1069"/>
      <c r="AU630" s="1069"/>
      <c r="AV630" s="1069"/>
      <c r="AW630" s="1069"/>
      <c r="AX630" s="1070"/>
      <c r="AY630" s="1069"/>
      <c r="AZ630" s="1069"/>
      <c r="BA630" s="1069"/>
      <c r="BB630" s="1069"/>
      <c r="BC630" s="1069"/>
      <c r="BD630" s="1069"/>
      <c r="BE630" s="1069"/>
      <c r="BF630" s="1069"/>
      <c r="BG630" s="1069"/>
      <c r="BH630" s="1069"/>
      <c r="BI630" s="1069"/>
      <c r="BJ630" s="1069"/>
      <c r="BK630" s="1069"/>
      <c r="BL630" s="1069"/>
      <c r="BM630" s="1069"/>
      <c r="BN630" s="1069"/>
      <c r="BO630" s="1069"/>
      <c r="BP630" s="1069"/>
      <c r="BQ630" s="1069"/>
      <c r="BR630" s="1069"/>
      <c r="BS630" s="1111"/>
      <c r="BT630" s="1069"/>
      <c r="BU630" s="1069"/>
      <c r="BV630" s="1069"/>
      <c r="BW630" s="1069"/>
      <c r="BX630" s="1069"/>
      <c r="BY630" s="1069"/>
      <c r="BZ630" s="1069"/>
      <c r="CA630" s="1069"/>
      <c r="CB630" s="1069"/>
      <c r="CC630" s="1069"/>
      <c r="CD630" s="1069"/>
      <c r="CE630" s="1069"/>
      <c r="CF630" s="1069"/>
      <c r="CG630" s="1069"/>
      <c r="CH630" s="1069"/>
      <c r="CI630" s="1069"/>
      <c r="CJ630" s="1069"/>
      <c r="CK630" s="1069"/>
      <c r="CL630" s="1069"/>
      <c r="CM630" s="1111"/>
      <c r="CN630" s="1111"/>
    </row>
    <row r="631" spans="2:92" x14ac:dyDescent="0.2">
      <c r="B631" s="1068"/>
      <c r="I631" s="1069"/>
      <c r="J631" s="1069"/>
      <c r="K631" s="1069"/>
      <c r="L631" s="1069"/>
      <c r="M631" s="1069"/>
      <c r="N631" s="1069"/>
      <c r="O631" s="1069"/>
      <c r="P631" s="1069"/>
      <c r="Q631" s="1069"/>
      <c r="R631" s="1069"/>
      <c r="S631" s="1069"/>
      <c r="T631" s="1069"/>
      <c r="U631" s="1069"/>
      <c r="V631" s="1069"/>
      <c r="W631" s="1069"/>
      <c r="X631" s="1069"/>
      <c r="Y631" s="1069"/>
      <c r="Z631" s="1069"/>
      <c r="AA631" s="1069"/>
      <c r="AB631" s="1111"/>
      <c r="AC631" s="1111"/>
      <c r="AD631" s="1111"/>
      <c r="AE631" s="1111"/>
      <c r="AF631" s="1069"/>
      <c r="AG631" s="1069"/>
      <c r="AH631" s="1069"/>
      <c r="AI631" s="1069"/>
      <c r="AJ631" s="1069"/>
      <c r="AK631" s="1069"/>
      <c r="AL631" s="1069"/>
      <c r="AM631" s="1069"/>
      <c r="AN631" s="1069"/>
      <c r="AO631" s="1069"/>
      <c r="AP631" s="1069"/>
      <c r="AQ631" s="1069"/>
      <c r="AR631" s="1069"/>
      <c r="AS631" s="1069"/>
      <c r="AT631" s="1069"/>
      <c r="AU631" s="1069"/>
      <c r="AV631" s="1069"/>
      <c r="AW631" s="1069"/>
      <c r="AX631" s="1070"/>
      <c r="AY631" s="1069"/>
      <c r="AZ631" s="1069"/>
      <c r="BA631" s="1069"/>
      <c r="BB631" s="1069"/>
      <c r="BC631" s="1069"/>
      <c r="BD631" s="1069"/>
      <c r="BE631" s="1069"/>
      <c r="BF631" s="1069"/>
      <c r="BG631" s="1069"/>
      <c r="BH631" s="1069"/>
      <c r="BI631" s="1069"/>
      <c r="BJ631" s="1069"/>
      <c r="BK631" s="1069"/>
      <c r="BL631" s="1069"/>
      <c r="BM631" s="1069"/>
      <c r="BN631" s="1069"/>
      <c r="BO631" s="1069"/>
      <c r="BP631" s="1069"/>
      <c r="BQ631" s="1069"/>
      <c r="BR631" s="1069"/>
      <c r="BS631" s="1111"/>
      <c r="BT631" s="1069"/>
      <c r="BU631" s="1069"/>
      <c r="BV631" s="1069"/>
      <c r="BW631" s="1069"/>
      <c r="BX631" s="1069"/>
      <c r="BY631" s="1069"/>
      <c r="BZ631" s="1069"/>
      <c r="CA631" s="1069"/>
      <c r="CB631" s="1069"/>
      <c r="CC631" s="1069"/>
      <c r="CD631" s="1069"/>
      <c r="CE631" s="1069"/>
      <c r="CF631" s="1069"/>
      <c r="CG631" s="1069"/>
      <c r="CH631" s="1069"/>
      <c r="CI631" s="1069"/>
      <c r="CJ631" s="1069"/>
      <c r="CK631" s="1069"/>
      <c r="CL631" s="1069"/>
      <c r="CM631" s="1111"/>
      <c r="CN631" s="1111"/>
    </row>
    <row r="632" spans="2:92" x14ac:dyDescent="0.2">
      <c r="B632" s="1068"/>
      <c r="I632" s="1069"/>
      <c r="J632" s="1069"/>
      <c r="K632" s="1069"/>
      <c r="L632" s="1069"/>
      <c r="M632" s="1069"/>
      <c r="N632" s="1069"/>
      <c r="O632" s="1069"/>
      <c r="P632" s="1069"/>
      <c r="Q632" s="1069"/>
      <c r="R632" s="1069"/>
      <c r="S632" s="1069"/>
      <c r="T632" s="1069"/>
      <c r="U632" s="1069"/>
      <c r="V632" s="1069"/>
      <c r="W632" s="1069"/>
      <c r="X632" s="1069"/>
      <c r="Y632" s="1069"/>
      <c r="Z632" s="1069"/>
      <c r="AA632" s="1069"/>
      <c r="AB632" s="1111"/>
      <c r="AC632" s="1111"/>
      <c r="AD632" s="1111"/>
      <c r="AE632" s="1111"/>
      <c r="AF632" s="1069"/>
      <c r="AG632" s="1069"/>
      <c r="AH632" s="1069"/>
      <c r="AI632" s="1069"/>
      <c r="AJ632" s="1069"/>
      <c r="AK632" s="1069"/>
      <c r="AL632" s="1069"/>
      <c r="AM632" s="1069"/>
      <c r="AN632" s="1069"/>
      <c r="AO632" s="1069"/>
      <c r="AP632" s="1069"/>
      <c r="AQ632" s="1069"/>
      <c r="AR632" s="1069"/>
      <c r="AS632" s="1069"/>
      <c r="AT632" s="1069"/>
      <c r="AU632" s="1069"/>
      <c r="AV632" s="1069"/>
      <c r="AW632" s="1069"/>
      <c r="AX632" s="1070"/>
      <c r="AY632" s="1069"/>
      <c r="AZ632" s="1069"/>
      <c r="BA632" s="1069"/>
      <c r="BB632" s="1069"/>
      <c r="BC632" s="1069"/>
      <c r="BD632" s="1069"/>
      <c r="BE632" s="1069"/>
      <c r="BF632" s="1069"/>
      <c r="BG632" s="1069"/>
      <c r="BH632" s="1069"/>
      <c r="BI632" s="1069"/>
      <c r="BJ632" s="1069"/>
      <c r="BK632" s="1069"/>
      <c r="BL632" s="1069"/>
      <c r="BM632" s="1069"/>
      <c r="BN632" s="1069"/>
      <c r="BO632" s="1069"/>
      <c r="BP632" s="1069"/>
      <c r="BQ632" s="1069"/>
      <c r="BR632" s="1069"/>
      <c r="BS632" s="1111"/>
      <c r="BT632" s="1069"/>
      <c r="BU632" s="1069"/>
      <c r="BV632" s="1069"/>
      <c r="BW632" s="1069"/>
      <c r="BX632" s="1069"/>
      <c r="BY632" s="1069"/>
      <c r="BZ632" s="1069"/>
      <c r="CA632" s="1069"/>
      <c r="CB632" s="1069"/>
      <c r="CC632" s="1069"/>
      <c r="CD632" s="1069"/>
      <c r="CE632" s="1069"/>
      <c r="CF632" s="1069"/>
      <c r="CG632" s="1069"/>
      <c r="CH632" s="1069"/>
      <c r="CI632" s="1069"/>
      <c r="CJ632" s="1069"/>
      <c r="CK632" s="1069"/>
      <c r="CL632" s="1069"/>
      <c r="CM632" s="1111"/>
      <c r="CN632" s="1111"/>
    </row>
    <row r="633" spans="2:92" x14ac:dyDescent="0.2">
      <c r="B633" s="1068"/>
      <c r="I633" s="1069"/>
      <c r="J633" s="1069"/>
      <c r="K633" s="1069"/>
      <c r="L633" s="1069"/>
      <c r="M633" s="1069"/>
      <c r="N633" s="1069"/>
      <c r="O633" s="1069"/>
      <c r="P633" s="1069"/>
      <c r="Q633" s="1069"/>
      <c r="R633" s="1069"/>
      <c r="S633" s="1069"/>
      <c r="T633" s="1069"/>
      <c r="U633" s="1069"/>
      <c r="V633" s="1069"/>
      <c r="W633" s="1069"/>
      <c r="X633" s="1069"/>
      <c r="Y633" s="1069"/>
      <c r="Z633" s="1069"/>
      <c r="AA633" s="1069"/>
      <c r="AB633" s="1111"/>
      <c r="AC633" s="1111"/>
      <c r="AD633" s="1111"/>
      <c r="AE633" s="1111"/>
      <c r="AF633" s="1069"/>
      <c r="AG633" s="1069"/>
      <c r="AH633" s="1069"/>
      <c r="AI633" s="1069"/>
      <c r="AJ633" s="1069"/>
      <c r="AK633" s="1069"/>
      <c r="AL633" s="1069"/>
      <c r="AM633" s="1069"/>
      <c r="AN633" s="1069"/>
      <c r="AO633" s="1069"/>
      <c r="AP633" s="1069"/>
      <c r="AQ633" s="1069"/>
      <c r="AR633" s="1069"/>
      <c r="AS633" s="1069"/>
      <c r="AT633" s="1069"/>
      <c r="AU633" s="1069"/>
      <c r="AV633" s="1069"/>
      <c r="AW633" s="1069"/>
      <c r="AX633" s="1070"/>
      <c r="AY633" s="1069"/>
      <c r="AZ633" s="1069"/>
      <c r="BA633" s="1069"/>
      <c r="BB633" s="1069"/>
      <c r="BC633" s="1069"/>
      <c r="BD633" s="1069"/>
      <c r="BE633" s="1069"/>
      <c r="BF633" s="1069"/>
      <c r="BG633" s="1069"/>
      <c r="BH633" s="1069"/>
      <c r="BI633" s="1069"/>
      <c r="BJ633" s="1069"/>
      <c r="BK633" s="1069"/>
      <c r="BL633" s="1069"/>
      <c r="BM633" s="1069"/>
      <c r="BN633" s="1069"/>
      <c r="BO633" s="1069"/>
      <c r="BP633" s="1069"/>
      <c r="BQ633" s="1069"/>
      <c r="BR633" s="1069"/>
      <c r="BS633" s="1111"/>
      <c r="BT633" s="1069"/>
      <c r="BU633" s="1069"/>
      <c r="BV633" s="1069"/>
      <c r="BW633" s="1069"/>
      <c r="BX633" s="1069"/>
      <c r="BY633" s="1069"/>
      <c r="BZ633" s="1069"/>
      <c r="CA633" s="1069"/>
      <c r="CB633" s="1069"/>
      <c r="CC633" s="1069"/>
      <c r="CD633" s="1069"/>
      <c r="CE633" s="1069"/>
      <c r="CF633" s="1069"/>
      <c r="CG633" s="1069"/>
      <c r="CH633" s="1069"/>
      <c r="CI633" s="1069"/>
      <c r="CJ633" s="1069"/>
      <c r="CK633" s="1069"/>
      <c r="CL633" s="1069"/>
      <c r="CM633" s="1111"/>
      <c r="CN633" s="1111"/>
    </row>
    <row r="634" spans="2:92" x14ac:dyDescent="0.2">
      <c r="B634" s="1068"/>
      <c r="I634" s="1069"/>
      <c r="J634" s="1069"/>
      <c r="K634" s="1069"/>
      <c r="L634" s="1069"/>
      <c r="M634" s="1069"/>
      <c r="N634" s="1069"/>
      <c r="O634" s="1069"/>
      <c r="P634" s="1069"/>
      <c r="Q634" s="1069"/>
      <c r="R634" s="1069"/>
      <c r="S634" s="1069"/>
      <c r="T634" s="1069"/>
      <c r="U634" s="1069"/>
      <c r="V634" s="1069"/>
      <c r="W634" s="1069"/>
      <c r="X634" s="1069"/>
      <c r="Y634" s="1069"/>
      <c r="Z634" s="1069"/>
      <c r="AA634" s="1069"/>
      <c r="AB634" s="1111"/>
      <c r="AC634" s="1111"/>
      <c r="AD634" s="1111"/>
      <c r="AE634" s="1111"/>
      <c r="AF634" s="1069"/>
      <c r="AG634" s="1069"/>
      <c r="AH634" s="1069"/>
      <c r="AI634" s="1069"/>
      <c r="AJ634" s="1069"/>
      <c r="AK634" s="1069"/>
      <c r="AL634" s="1069"/>
      <c r="AM634" s="1069"/>
      <c r="AN634" s="1069"/>
      <c r="AO634" s="1069"/>
      <c r="AP634" s="1069"/>
      <c r="AQ634" s="1069"/>
      <c r="AR634" s="1069"/>
      <c r="AS634" s="1069"/>
      <c r="AT634" s="1069"/>
      <c r="AU634" s="1069"/>
      <c r="AV634" s="1069"/>
      <c r="AW634" s="1069"/>
      <c r="AX634" s="1070"/>
      <c r="AY634" s="1069"/>
      <c r="AZ634" s="1069"/>
      <c r="BA634" s="1069"/>
      <c r="BB634" s="1069"/>
      <c r="BC634" s="1069"/>
      <c r="BD634" s="1069"/>
      <c r="BE634" s="1069"/>
      <c r="BF634" s="1069"/>
      <c r="BG634" s="1069"/>
      <c r="BH634" s="1069"/>
      <c r="BI634" s="1069"/>
      <c r="BJ634" s="1069"/>
      <c r="BK634" s="1069"/>
      <c r="BL634" s="1069"/>
      <c r="BM634" s="1069"/>
      <c r="BN634" s="1069"/>
      <c r="BO634" s="1069"/>
      <c r="BP634" s="1069"/>
      <c r="BQ634" s="1069"/>
      <c r="BR634" s="1069"/>
      <c r="BS634" s="1111"/>
      <c r="BT634" s="1069"/>
      <c r="BU634" s="1069"/>
      <c r="BV634" s="1069"/>
      <c r="BW634" s="1069"/>
      <c r="BX634" s="1069"/>
      <c r="BY634" s="1069"/>
      <c r="BZ634" s="1069"/>
      <c r="CA634" s="1069"/>
      <c r="CB634" s="1069"/>
      <c r="CC634" s="1069"/>
      <c r="CD634" s="1069"/>
      <c r="CE634" s="1069"/>
      <c r="CF634" s="1069"/>
      <c r="CG634" s="1069"/>
      <c r="CH634" s="1069"/>
      <c r="CI634" s="1069"/>
      <c r="CJ634" s="1069"/>
      <c r="CK634" s="1069"/>
      <c r="CL634" s="1069"/>
      <c r="CM634" s="1111"/>
      <c r="CN634" s="1111"/>
    </row>
    <row r="635" spans="2:92" x14ac:dyDescent="0.2">
      <c r="B635" s="1068"/>
      <c r="I635" s="1069"/>
      <c r="J635" s="1069"/>
      <c r="K635" s="1069"/>
      <c r="L635" s="1069"/>
      <c r="M635" s="1069"/>
      <c r="N635" s="1069"/>
      <c r="O635" s="1069"/>
      <c r="P635" s="1069"/>
      <c r="Q635" s="1069"/>
      <c r="R635" s="1069"/>
      <c r="S635" s="1069"/>
      <c r="T635" s="1069"/>
      <c r="U635" s="1069"/>
      <c r="V635" s="1069"/>
      <c r="W635" s="1069"/>
      <c r="X635" s="1069"/>
      <c r="Y635" s="1069"/>
      <c r="Z635" s="1069"/>
      <c r="AA635" s="1069"/>
      <c r="AB635" s="1111"/>
      <c r="AC635" s="1111"/>
      <c r="AD635" s="1111"/>
      <c r="AE635" s="1111"/>
      <c r="AF635" s="1069"/>
      <c r="AG635" s="1069"/>
      <c r="AH635" s="1069"/>
      <c r="AI635" s="1069"/>
      <c r="AJ635" s="1069"/>
      <c r="AK635" s="1069"/>
      <c r="AL635" s="1069"/>
      <c r="AM635" s="1069"/>
      <c r="AN635" s="1069"/>
      <c r="AO635" s="1069"/>
      <c r="AP635" s="1069"/>
      <c r="AQ635" s="1069"/>
      <c r="AR635" s="1069"/>
      <c r="AS635" s="1069"/>
      <c r="AT635" s="1069"/>
      <c r="AU635" s="1069"/>
      <c r="AV635" s="1069"/>
      <c r="AW635" s="1069"/>
      <c r="AX635" s="1070"/>
      <c r="AY635" s="1069"/>
      <c r="AZ635" s="1069"/>
      <c r="BA635" s="1069"/>
      <c r="BB635" s="1069"/>
      <c r="BC635" s="1069"/>
      <c r="BD635" s="1069"/>
      <c r="BE635" s="1069"/>
      <c r="BF635" s="1069"/>
      <c r="BG635" s="1069"/>
      <c r="BH635" s="1069"/>
      <c r="BI635" s="1069"/>
      <c r="BJ635" s="1069"/>
      <c r="BK635" s="1069"/>
      <c r="BL635" s="1069"/>
      <c r="BM635" s="1069"/>
      <c r="BN635" s="1069"/>
      <c r="BO635" s="1069"/>
      <c r="BP635" s="1069"/>
      <c r="BQ635" s="1069"/>
      <c r="BR635" s="1069"/>
      <c r="BS635" s="1111"/>
      <c r="BT635" s="1069"/>
      <c r="BU635" s="1069"/>
      <c r="BV635" s="1069"/>
      <c r="BW635" s="1069"/>
      <c r="BX635" s="1069"/>
      <c r="BY635" s="1069"/>
      <c r="BZ635" s="1069"/>
      <c r="CA635" s="1069"/>
      <c r="CB635" s="1069"/>
      <c r="CC635" s="1069"/>
      <c r="CD635" s="1069"/>
      <c r="CE635" s="1069"/>
      <c r="CF635" s="1069"/>
      <c r="CG635" s="1069"/>
      <c r="CH635" s="1069"/>
      <c r="CI635" s="1069"/>
      <c r="CJ635" s="1069"/>
      <c r="CK635" s="1069"/>
      <c r="CL635" s="1069"/>
      <c r="CM635" s="1111"/>
      <c r="CN635" s="1111"/>
    </row>
    <row r="636" spans="2:92" x14ac:dyDescent="0.2">
      <c r="B636" s="1068"/>
      <c r="I636" s="1069"/>
      <c r="J636" s="1069"/>
      <c r="K636" s="1069"/>
      <c r="L636" s="1069"/>
      <c r="M636" s="1069"/>
      <c r="N636" s="1069"/>
      <c r="O636" s="1069"/>
      <c r="P636" s="1069"/>
      <c r="Q636" s="1069"/>
      <c r="R636" s="1069"/>
      <c r="S636" s="1069"/>
      <c r="T636" s="1069"/>
      <c r="U636" s="1069"/>
      <c r="V636" s="1069"/>
      <c r="W636" s="1069"/>
      <c r="X636" s="1069"/>
      <c r="Y636" s="1069"/>
      <c r="Z636" s="1069"/>
      <c r="AA636" s="1069"/>
      <c r="AB636" s="1111"/>
      <c r="AC636" s="1111"/>
      <c r="AD636" s="1111"/>
      <c r="AE636" s="1111"/>
      <c r="AF636" s="1069"/>
      <c r="AG636" s="1069"/>
      <c r="AH636" s="1069"/>
      <c r="AI636" s="1069"/>
      <c r="AJ636" s="1069"/>
      <c r="AK636" s="1069"/>
      <c r="AL636" s="1069"/>
      <c r="AM636" s="1069"/>
      <c r="AN636" s="1069"/>
      <c r="AO636" s="1069"/>
      <c r="AP636" s="1069"/>
      <c r="AQ636" s="1069"/>
      <c r="AR636" s="1069"/>
      <c r="AS636" s="1069"/>
      <c r="AT636" s="1069"/>
      <c r="AU636" s="1069"/>
      <c r="AV636" s="1069"/>
      <c r="AW636" s="1069"/>
      <c r="AX636" s="1070"/>
      <c r="AY636" s="1069"/>
      <c r="AZ636" s="1069"/>
      <c r="BA636" s="1069"/>
      <c r="BB636" s="1069"/>
      <c r="BC636" s="1069"/>
      <c r="BD636" s="1069"/>
      <c r="BE636" s="1069"/>
      <c r="BF636" s="1069"/>
      <c r="BG636" s="1069"/>
      <c r="BH636" s="1069"/>
      <c r="BI636" s="1069"/>
      <c r="BJ636" s="1069"/>
      <c r="BK636" s="1069"/>
      <c r="BL636" s="1069"/>
      <c r="BM636" s="1069"/>
      <c r="BN636" s="1069"/>
      <c r="BO636" s="1069"/>
      <c r="BP636" s="1069"/>
      <c r="BQ636" s="1069"/>
      <c r="BR636" s="1069"/>
      <c r="BS636" s="1111"/>
      <c r="BT636" s="1069"/>
      <c r="BU636" s="1069"/>
      <c r="BV636" s="1069"/>
      <c r="BW636" s="1069"/>
      <c r="BX636" s="1069"/>
      <c r="BY636" s="1069"/>
      <c r="BZ636" s="1069"/>
      <c r="CA636" s="1069"/>
      <c r="CB636" s="1069"/>
      <c r="CC636" s="1069"/>
      <c r="CD636" s="1069"/>
      <c r="CE636" s="1069"/>
      <c r="CF636" s="1069"/>
      <c r="CG636" s="1069"/>
      <c r="CH636" s="1069"/>
      <c r="CI636" s="1069"/>
      <c r="CJ636" s="1069"/>
      <c r="CK636" s="1069"/>
      <c r="CL636" s="1069"/>
      <c r="CM636" s="1111"/>
      <c r="CN636" s="1111"/>
    </row>
    <row r="637" spans="2:92" x14ac:dyDescent="0.2">
      <c r="B637" s="1068"/>
      <c r="I637" s="1069"/>
      <c r="J637" s="1069"/>
      <c r="K637" s="1069"/>
      <c r="L637" s="1069"/>
      <c r="M637" s="1069"/>
      <c r="N637" s="1069"/>
      <c r="O637" s="1069"/>
      <c r="P637" s="1069"/>
      <c r="Q637" s="1069"/>
      <c r="R637" s="1069"/>
      <c r="S637" s="1069"/>
      <c r="T637" s="1069"/>
      <c r="U637" s="1069"/>
      <c r="V637" s="1069"/>
      <c r="W637" s="1069"/>
      <c r="X637" s="1069"/>
      <c r="Y637" s="1069"/>
      <c r="Z637" s="1069"/>
      <c r="AA637" s="1069"/>
      <c r="AB637" s="1111"/>
      <c r="AC637" s="1111"/>
      <c r="AD637" s="1111"/>
      <c r="AE637" s="1111"/>
      <c r="AF637" s="1069"/>
      <c r="AG637" s="1069"/>
      <c r="AH637" s="1069"/>
      <c r="AI637" s="1069"/>
      <c r="AJ637" s="1069"/>
      <c r="AK637" s="1069"/>
      <c r="AL637" s="1069"/>
      <c r="AM637" s="1069"/>
      <c r="AN637" s="1069"/>
      <c r="AO637" s="1069"/>
      <c r="AP637" s="1069"/>
      <c r="AQ637" s="1069"/>
      <c r="AR637" s="1069"/>
      <c r="AS637" s="1069"/>
      <c r="AT637" s="1069"/>
      <c r="AU637" s="1069"/>
      <c r="AV637" s="1069"/>
      <c r="AW637" s="1069"/>
      <c r="AX637" s="1070"/>
      <c r="AY637" s="1069"/>
      <c r="AZ637" s="1069"/>
      <c r="BA637" s="1069"/>
      <c r="BB637" s="1069"/>
      <c r="BC637" s="1069"/>
      <c r="BD637" s="1069"/>
      <c r="BE637" s="1069"/>
      <c r="BF637" s="1069"/>
      <c r="BG637" s="1069"/>
      <c r="BH637" s="1069"/>
      <c r="BI637" s="1069"/>
      <c r="BJ637" s="1069"/>
      <c r="BK637" s="1069"/>
      <c r="BL637" s="1069"/>
      <c r="BM637" s="1069"/>
      <c r="BN637" s="1069"/>
      <c r="BO637" s="1069"/>
      <c r="BP637" s="1069"/>
      <c r="BQ637" s="1069"/>
      <c r="BR637" s="1069"/>
      <c r="BS637" s="1111"/>
      <c r="BT637" s="1069"/>
      <c r="BU637" s="1069"/>
      <c r="BV637" s="1069"/>
      <c r="BW637" s="1069"/>
      <c r="BX637" s="1069"/>
      <c r="BY637" s="1069"/>
      <c r="BZ637" s="1069"/>
      <c r="CA637" s="1069"/>
      <c r="CB637" s="1069"/>
      <c r="CC637" s="1069"/>
      <c r="CD637" s="1069"/>
      <c r="CE637" s="1069"/>
      <c r="CF637" s="1069"/>
      <c r="CG637" s="1069"/>
      <c r="CH637" s="1069"/>
      <c r="CI637" s="1069"/>
      <c r="CJ637" s="1069"/>
      <c r="CK637" s="1069"/>
      <c r="CL637" s="1069"/>
      <c r="CM637" s="1111"/>
      <c r="CN637" s="1111"/>
    </row>
    <row r="638" spans="2:92" x14ac:dyDescent="0.2">
      <c r="B638" s="1068"/>
      <c r="I638" s="1069"/>
      <c r="J638" s="1069"/>
      <c r="K638" s="1069"/>
      <c r="L638" s="1069"/>
      <c r="M638" s="1069"/>
      <c r="N638" s="1069"/>
      <c r="O638" s="1069"/>
      <c r="P638" s="1069"/>
      <c r="Q638" s="1069"/>
      <c r="R638" s="1069"/>
      <c r="S638" s="1069"/>
      <c r="T638" s="1069"/>
      <c r="U638" s="1069"/>
      <c r="V638" s="1069"/>
      <c r="W638" s="1069"/>
      <c r="X638" s="1069"/>
      <c r="Y638" s="1069"/>
      <c r="Z638" s="1069"/>
      <c r="AA638" s="1069"/>
      <c r="AB638" s="1111"/>
      <c r="AC638" s="1111"/>
      <c r="AD638" s="1111"/>
      <c r="AE638" s="1111"/>
      <c r="AF638" s="1069"/>
      <c r="AG638" s="1069"/>
      <c r="AH638" s="1069"/>
      <c r="AI638" s="1069"/>
      <c r="AJ638" s="1069"/>
      <c r="AK638" s="1069"/>
      <c r="AL638" s="1069"/>
      <c r="AM638" s="1069"/>
      <c r="AN638" s="1069"/>
      <c r="AO638" s="1069"/>
      <c r="AP638" s="1069"/>
      <c r="AQ638" s="1069"/>
      <c r="AR638" s="1069"/>
      <c r="AS638" s="1069"/>
      <c r="AT638" s="1069"/>
      <c r="AU638" s="1069"/>
      <c r="AV638" s="1069"/>
      <c r="AW638" s="1069"/>
      <c r="AX638" s="1070"/>
      <c r="AY638" s="1069"/>
      <c r="AZ638" s="1069"/>
      <c r="BA638" s="1069"/>
      <c r="BB638" s="1069"/>
      <c r="BC638" s="1069"/>
      <c r="BD638" s="1069"/>
      <c r="BE638" s="1069"/>
      <c r="BF638" s="1069"/>
      <c r="BG638" s="1069"/>
      <c r="BH638" s="1069"/>
      <c r="BI638" s="1069"/>
      <c r="BJ638" s="1069"/>
      <c r="BK638" s="1069"/>
      <c r="BL638" s="1069"/>
      <c r="BM638" s="1069"/>
      <c r="BN638" s="1069"/>
      <c r="BO638" s="1069"/>
      <c r="BP638" s="1069"/>
      <c r="BQ638" s="1069"/>
      <c r="BR638" s="1069"/>
      <c r="BS638" s="1111"/>
      <c r="BT638" s="1069"/>
      <c r="BU638" s="1069"/>
      <c r="BV638" s="1069"/>
      <c r="BW638" s="1069"/>
      <c r="BX638" s="1069"/>
      <c r="BY638" s="1069"/>
      <c r="BZ638" s="1069"/>
      <c r="CA638" s="1069"/>
      <c r="CB638" s="1069"/>
      <c r="CC638" s="1069"/>
      <c r="CD638" s="1069"/>
      <c r="CE638" s="1069"/>
      <c r="CF638" s="1069"/>
      <c r="CG638" s="1069"/>
      <c r="CH638" s="1069"/>
      <c r="CI638" s="1069"/>
      <c r="CJ638" s="1069"/>
      <c r="CK638" s="1069"/>
      <c r="CL638" s="1069"/>
      <c r="CM638" s="1111"/>
      <c r="CN638" s="1111"/>
    </row>
    <row r="639" spans="2:92" x14ac:dyDescent="0.2">
      <c r="B639" s="1068"/>
      <c r="I639" s="1069"/>
      <c r="J639" s="1069"/>
      <c r="K639" s="1069"/>
      <c r="L639" s="1069"/>
      <c r="M639" s="1069"/>
      <c r="N639" s="1069"/>
      <c r="O639" s="1069"/>
      <c r="P639" s="1069"/>
      <c r="Q639" s="1069"/>
      <c r="R639" s="1069"/>
      <c r="S639" s="1069"/>
      <c r="T639" s="1069"/>
      <c r="U639" s="1069"/>
      <c r="V639" s="1069"/>
      <c r="W639" s="1069"/>
      <c r="X639" s="1069"/>
      <c r="Y639" s="1069"/>
      <c r="Z639" s="1069"/>
      <c r="AA639" s="1069"/>
      <c r="AB639" s="1111"/>
      <c r="AC639" s="1111"/>
      <c r="AD639" s="1111"/>
      <c r="AE639" s="1111"/>
      <c r="AF639" s="1069"/>
      <c r="AG639" s="1069"/>
      <c r="AH639" s="1069"/>
      <c r="AI639" s="1069"/>
      <c r="AJ639" s="1069"/>
      <c r="AK639" s="1069"/>
      <c r="AL639" s="1069"/>
      <c r="AM639" s="1069"/>
      <c r="AN639" s="1069"/>
      <c r="AO639" s="1069"/>
      <c r="AP639" s="1069"/>
      <c r="AQ639" s="1069"/>
      <c r="AR639" s="1069"/>
      <c r="AS639" s="1069"/>
      <c r="AT639" s="1069"/>
      <c r="AU639" s="1069"/>
      <c r="AV639" s="1069"/>
      <c r="AW639" s="1069"/>
      <c r="AX639" s="1070"/>
      <c r="AY639" s="1069"/>
      <c r="AZ639" s="1069"/>
      <c r="BA639" s="1069"/>
      <c r="BB639" s="1069"/>
      <c r="BC639" s="1069"/>
      <c r="BD639" s="1069"/>
      <c r="BE639" s="1069"/>
      <c r="BF639" s="1069"/>
      <c r="BG639" s="1069"/>
      <c r="BH639" s="1069"/>
      <c r="BI639" s="1069"/>
      <c r="BJ639" s="1069"/>
      <c r="BK639" s="1069"/>
      <c r="BL639" s="1069"/>
      <c r="BM639" s="1069"/>
      <c r="BN639" s="1069"/>
      <c r="BO639" s="1069"/>
      <c r="BP639" s="1069"/>
      <c r="BQ639" s="1069"/>
      <c r="BR639" s="1069"/>
      <c r="BS639" s="1111"/>
      <c r="BT639" s="1069"/>
      <c r="BU639" s="1069"/>
      <c r="BV639" s="1069"/>
      <c r="BW639" s="1069"/>
      <c r="BX639" s="1069"/>
      <c r="BY639" s="1069"/>
      <c r="BZ639" s="1069"/>
      <c r="CA639" s="1069"/>
      <c r="CB639" s="1069"/>
      <c r="CC639" s="1069"/>
      <c r="CD639" s="1069"/>
      <c r="CE639" s="1069"/>
      <c r="CF639" s="1069"/>
      <c r="CG639" s="1069"/>
      <c r="CH639" s="1069"/>
      <c r="CI639" s="1069"/>
      <c r="CJ639" s="1069"/>
      <c r="CK639" s="1069"/>
      <c r="CL639" s="1069"/>
      <c r="CM639" s="1111"/>
      <c r="CN639" s="1111"/>
    </row>
    <row r="640" spans="2:92" x14ac:dyDescent="0.2">
      <c r="B640" s="1068"/>
      <c r="I640" s="1069"/>
      <c r="J640" s="1069"/>
      <c r="K640" s="1069"/>
      <c r="L640" s="1069"/>
      <c r="M640" s="1069"/>
      <c r="N640" s="1069"/>
      <c r="O640" s="1069"/>
      <c r="P640" s="1069"/>
      <c r="Q640" s="1069"/>
      <c r="R640" s="1069"/>
      <c r="S640" s="1069"/>
      <c r="T640" s="1069"/>
      <c r="U640" s="1069"/>
      <c r="V640" s="1069"/>
      <c r="W640" s="1069"/>
      <c r="X640" s="1069"/>
      <c r="Y640" s="1069"/>
      <c r="Z640" s="1069"/>
      <c r="AA640" s="1069"/>
      <c r="AB640" s="1111"/>
      <c r="AC640" s="1111"/>
      <c r="AD640" s="1111"/>
      <c r="AE640" s="1111"/>
      <c r="AF640" s="1069"/>
      <c r="AG640" s="1069"/>
      <c r="AH640" s="1069"/>
      <c r="AI640" s="1069"/>
      <c r="AJ640" s="1069"/>
      <c r="AK640" s="1069"/>
      <c r="AL640" s="1069"/>
      <c r="AM640" s="1069"/>
      <c r="AN640" s="1069"/>
      <c r="AO640" s="1069"/>
      <c r="AP640" s="1069"/>
      <c r="AQ640" s="1069"/>
      <c r="AR640" s="1069"/>
      <c r="AS640" s="1069"/>
      <c r="AT640" s="1069"/>
      <c r="AU640" s="1069"/>
      <c r="AV640" s="1069"/>
      <c r="AW640" s="1069"/>
      <c r="AX640" s="1070"/>
      <c r="AY640" s="1069"/>
      <c r="AZ640" s="1069"/>
      <c r="BA640" s="1069"/>
      <c r="BB640" s="1069"/>
      <c r="BC640" s="1069"/>
      <c r="BD640" s="1069"/>
      <c r="BE640" s="1069"/>
      <c r="BF640" s="1069"/>
      <c r="BG640" s="1069"/>
      <c r="BH640" s="1069"/>
      <c r="BI640" s="1069"/>
      <c r="BJ640" s="1069"/>
      <c r="BK640" s="1069"/>
      <c r="BL640" s="1069"/>
      <c r="BM640" s="1069"/>
      <c r="BN640" s="1069"/>
      <c r="BO640" s="1069"/>
      <c r="BP640" s="1069"/>
      <c r="BQ640" s="1069"/>
      <c r="BR640" s="1069"/>
      <c r="BS640" s="1111"/>
      <c r="BT640" s="1069"/>
      <c r="BU640" s="1069"/>
      <c r="BV640" s="1069"/>
      <c r="BW640" s="1069"/>
      <c r="BX640" s="1069"/>
      <c r="BY640" s="1069"/>
      <c r="BZ640" s="1069"/>
      <c r="CA640" s="1069"/>
      <c r="CB640" s="1069"/>
      <c r="CC640" s="1069"/>
      <c r="CD640" s="1069"/>
      <c r="CE640" s="1069"/>
      <c r="CF640" s="1069"/>
      <c r="CG640" s="1069"/>
      <c r="CH640" s="1069"/>
      <c r="CI640" s="1069"/>
      <c r="CJ640" s="1069"/>
      <c r="CK640" s="1069"/>
      <c r="CL640" s="1069"/>
      <c r="CM640" s="1111"/>
      <c r="CN640" s="1111"/>
    </row>
    <row r="641" spans="2:92" x14ac:dyDescent="0.2">
      <c r="B641" s="1068"/>
      <c r="I641" s="1069"/>
      <c r="J641" s="1069"/>
      <c r="K641" s="1069"/>
      <c r="L641" s="1069"/>
      <c r="M641" s="1069"/>
      <c r="N641" s="1069"/>
      <c r="O641" s="1069"/>
      <c r="P641" s="1069"/>
      <c r="Q641" s="1069"/>
      <c r="R641" s="1069"/>
      <c r="S641" s="1069"/>
      <c r="T641" s="1069"/>
      <c r="U641" s="1069"/>
      <c r="V641" s="1069"/>
      <c r="W641" s="1069"/>
      <c r="X641" s="1069"/>
      <c r="Y641" s="1069"/>
      <c r="Z641" s="1069"/>
      <c r="AA641" s="1069"/>
      <c r="AB641" s="1111"/>
      <c r="AC641" s="1111"/>
      <c r="AD641" s="1111"/>
      <c r="AE641" s="1111"/>
      <c r="AF641" s="1069"/>
      <c r="AG641" s="1069"/>
      <c r="AH641" s="1069"/>
      <c r="AI641" s="1069"/>
      <c r="AJ641" s="1069"/>
      <c r="AK641" s="1069"/>
      <c r="AL641" s="1069"/>
      <c r="AM641" s="1069"/>
      <c r="AN641" s="1069"/>
      <c r="AO641" s="1069"/>
      <c r="AP641" s="1069"/>
      <c r="AQ641" s="1069"/>
      <c r="AR641" s="1069"/>
      <c r="AS641" s="1069"/>
      <c r="AT641" s="1069"/>
      <c r="AU641" s="1069"/>
      <c r="AV641" s="1069"/>
      <c r="AW641" s="1069"/>
      <c r="AX641" s="1070"/>
      <c r="AY641" s="1069"/>
      <c r="AZ641" s="1069"/>
      <c r="BA641" s="1069"/>
      <c r="BB641" s="1069"/>
      <c r="BC641" s="1069"/>
      <c r="BD641" s="1069"/>
      <c r="BE641" s="1069"/>
      <c r="BF641" s="1069"/>
      <c r="BG641" s="1069"/>
      <c r="BH641" s="1069"/>
      <c r="BI641" s="1069"/>
      <c r="BJ641" s="1069"/>
      <c r="BK641" s="1069"/>
      <c r="BL641" s="1069"/>
      <c r="BM641" s="1069"/>
      <c r="BN641" s="1069"/>
      <c r="BO641" s="1069"/>
      <c r="BP641" s="1069"/>
      <c r="BQ641" s="1069"/>
      <c r="BR641" s="1069"/>
      <c r="BS641" s="1111"/>
      <c r="BT641" s="1069"/>
      <c r="BU641" s="1069"/>
      <c r="BV641" s="1069"/>
      <c r="BW641" s="1069"/>
      <c r="BX641" s="1069"/>
      <c r="BY641" s="1069"/>
      <c r="BZ641" s="1069"/>
      <c r="CA641" s="1069"/>
      <c r="CB641" s="1069"/>
      <c r="CC641" s="1069"/>
      <c r="CD641" s="1069"/>
      <c r="CE641" s="1069"/>
      <c r="CF641" s="1069"/>
      <c r="CG641" s="1069"/>
      <c r="CH641" s="1069"/>
      <c r="CI641" s="1069"/>
      <c r="CJ641" s="1069"/>
      <c r="CK641" s="1069"/>
      <c r="CL641" s="1069"/>
      <c r="CM641" s="1111"/>
      <c r="CN641" s="1111"/>
    </row>
    <row r="642" spans="2:92" x14ac:dyDescent="0.2">
      <c r="B642" s="1068"/>
      <c r="I642" s="1069"/>
      <c r="J642" s="1069"/>
      <c r="K642" s="1069"/>
      <c r="L642" s="1069"/>
      <c r="M642" s="1069"/>
      <c r="N642" s="1069"/>
      <c r="O642" s="1069"/>
      <c r="P642" s="1069"/>
      <c r="Q642" s="1069"/>
      <c r="R642" s="1069"/>
      <c r="S642" s="1069"/>
      <c r="T642" s="1069"/>
      <c r="U642" s="1069"/>
      <c r="V642" s="1069"/>
      <c r="W642" s="1069"/>
      <c r="X642" s="1069"/>
      <c r="Y642" s="1069"/>
      <c r="Z642" s="1069"/>
      <c r="AA642" s="1069"/>
      <c r="AB642" s="1111"/>
      <c r="AC642" s="1111"/>
      <c r="AD642" s="1111"/>
      <c r="AE642" s="1111"/>
      <c r="AF642" s="1069"/>
      <c r="AG642" s="1069"/>
      <c r="AH642" s="1069"/>
      <c r="AI642" s="1069"/>
      <c r="AJ642" s="1069"/>
      <c r="AK642" s="1069"/>
      <c r="AL642" s="1069"/>
      <c r="AM642" s="1069"/>
      <c r="AN642" s="1069"/>
      <c r="AO642" s="1069"/>
      <c r="AP642" s="1069"/>
      <c r="AQ642" s="1069"/>
      <c r="AR642" s="1069"/>
      <c r="AS642" s="1069"/>
      <c r="AT642" s="1069"/>
      <c r="AU642" s="1069"/>
      <c r="AV642" s="1069"/>
      <c r="AW642" s="1069"/>
      <c r="AX642" s="1070"/>
      <c r="AY642" s="1069"/>
      <c r="AZ642" s="1069"/>
      <c r="BA642" s="1069"/>
      <c r="BB642" s="1069"/>
      <c r="BC642" s="1069"/>
      <c r="BD642" s="1069"/>
      <c r="BE642" s="1069"/>
      <c r="BF642" s="1069"/>
      <c r="BG642" s="1069"/>
      <c r="BH642" s="1069"/>
      <c r="BI642" s="1069"/>
      <c r="BJ642" s="1069"/>
      <c r="BK642" s="1069"/>
      <c r="BL642" s="1069"/>
      <c r="BM642" s="1069"/>
      <c r="BN642" s="1069"/>
      <c r="BO642" s="1069"/>
      <c r="BP642" s="1069"/>
      <c r="BQ642" s="1069"/>
      <c r="BR642" s="1069"/>
      <c r="BS642" s="1111"/>
      <c r="BT642" s="1069"/>
      <c r="BU642" s="1069"/>
      <c r="BV642" s="1069"/>
      <c r="BW642" s="1069"/>
      <c r="BX642" s="1069"/>
      <c r="BY642" s="1069"/>
      <c r="BZ642" s="1069"/>
      <c r="CA642" s="1069"/>
      <c r="CB642" s="1069"/>
      <c r="CC642" s="1069"/>
      <c r="CD642" s="1069"/>
      <c r="CE642" s="1069"/>
      <c r="CF642" s="1069"/>
      <c r="CG642" s="1069"/>
      <c r="CH642" s="1069"/>
      <c r="CI642" s="1069"/>
      <c r="CJ642" s="1069"/>
      <c r="CK642" s="1069"/>
      <c r="CL642" s="1069"/>
      <c r="CM642" s="1111"/>
      <c r="CN642" s="1111"/>
    </row>
    <row r="643" spans="2:92" x14ac:dyDescent="0.2">
      <c r="B643" s="1068"/>
      <c r="I643" s="1069"/>
      <c r="J643" s="1069"/>
      <c r="K643" s="1069"/>
      <c r="L643" s="1069"/>
      <c r="M643" s="1069"/>
      <c r="N643" s="1069"/>
      <c r="O643" s="1069"/>
      <c r="P643" s="1069"/>
      <c r="Q643" s="1069"/>
      <c r="R643" s="1069"/>
      <c r="S643" s="1069"/>
      <c r="T643" s="1069"/>
      <c r="U643" s="1069"/>
      <c r="V643" s="1069"/>
      <c r="W643" s="1069"/>
      <c r="X643" s="1069"/>
      <c r="Y643" s="1069"/>
      <c r="Z643" s="1069"/>
      <c r="AA643" s="1069"/>
      <c r="AB643" s="1111"/>
      <c r="AC643" s="1111"/>
      <c r="AD643" s="1111"/>
      <c r="AE643" s="1111"/>
      <c r="AF643" s="1069"/>
      <c r="AG643" s="1069"/>
      <c r="AH643" s="1069"/>
      <c r="AI643" s="1069"/>
      <c r="AJ643" s="1069"/>
      <c r="AK643" s="1069"/>
      <c r="AL643" s="1069"/>
      <c r="AM643" s="1069"/>
      <c r="AN643" s="1069"/>
      <c r="AO643" s="1069"/>
      <c r="AP643" s="1069"/>
      <c r="AQ643" s="1069"/>
      <c r="AR643" s="1069"/>
      <c r="AS643" s="1069"/>
      <c r="AT643" s="1069"/>
      <c r="AU643" s="1069"/>
      <c r="AV643" s="1069"/>
      <c r="AW643" s="1069"/>
      <c r="AX643" s="1070"/>
      <c r="AY643" s="1069"/>
      <c r="AZ643" s="1069"/>
      <c r="BA643" s="1069"/>
      <c r="BB643" s="1069"/>
      <c r="BC643" s="1069"/>
      <c r="BD643" s="1069"/>
      <c r="BE643" s="1069"/>
      <c r="BF643" s="1069"/>
      <c r="BG643" s="1069"/>
      <c r="BH643" s="1069"/>
      <c r="BI643" s="1069"/>
      <c r="BJ643" s="1069"/>
      <c r="BK643" s="1069"/>
      <c r="BL643" s="1069"/>
      <c r="BM643" s="1069"/>
      <c r="BN643" s="1069"/>
      <c r="BO643" s="1069"/>
      <c r="BP643" s="1069"/>
      <c r="BQ643" s="1069"/>
      <c r="BR643" s="1069"/>
      <c r="BS643" s="1111"/>
      <c r="BT643" s="1069"/>
      <c r="BU643" s="1069"/>
      <c r="BV643" s="1069"/>
      <c r="BW643" s="1069"/>
      <c r="BX643" s="1069"/>
      <c r="BY643" s="1069"/>
      <c r="BZ643" s="1069"/>
      <c r="CA643" s="1069"/>
      <c r="CB643" s="1069"/>
      <c r="CC643" s="1069"/>
      <c r="CD643" s="1069"/>
      <c r="CE643" s="1069"/>
      <c r="CF643" s="1069"/>
      <c r="CG643" s="1069"/>
      <c r="CH643" s="1069"/>
      <c r="CI643" s="1069"/>
      <c r="CJ643" s="1069"/>
      <c r="CK643" s="1069"/>
      <c r="CL643" s="1069"/>
      <c r="CM643" s="1111"/>
      <c r="CN643" s="1111"/>
    </row>
    <row r="644" spans="2:92" x14ac:dyDescent="0.2">
      <c r="B644" s="1068"/>
      <c r="I644" s="1069"/>
      <c r="J644" s="1069"/>
      <c r="K644" s="1069"/>
      <c r="L644" s="1069"/>
      <c r="M644" s="1069"/>
      <c r="N644" s="1069"/>
      <c r="O644" s="1069"/>
      <c r="P644" s="1069"/>
      <c r="Q644" s="1069"/>
      <c r="R644" s="1069"/>
      <c r="S644" s="1069"/>
      <c r="T644" s="1069"/>
      <c r="U644" s="1069"/>
      <c r="V644" s="1069"/>
      <c r="W644" s="1069"/>
      <c r="X644" s="1069"/>
      <c r="Y644" s="1069"/>
      <c r="Z644" s="1069"/>
      <c r="AA644" s="1069"/>
      <c r="AB644" s="1111"/>
      <c r="AC644" s="1111"/>
      <c r="AD644" s="1111"/>
      <c r="AE644" s="1111"/>
      <c r="AF644" s="1069"/>
      <c r="AG644" s="1069"/>
      <c r="AH644" s="1069"/>
      <c r="AI644" s="1069"/>
      <c r="AJ644" s="1069"/>
      <c r="AK644" s="1069"/>
      <c r="AL644" s="1069"/>
      <c r="AM644" s="1069"/>
      <c r="AN644" s="1069"/>
      <c r="AO644" s="1069"/>
      <c r="AP644" s="1069"/>
      <c r="AQ644" s="1069"/>
      <c r="AR644" s="1069"/>
      <c r="AS644" s="1069"/>
      <c r="AT644" s="1069"/>
      <c r="AU644" s="1069"/>
      <c r="AV644" s="1069"/>
      <c r="AW644" s="1069"/>
      <c r="AX644" s="1070"/>
      <c r="AY644" s="1069"/>
      <c r="AZ644" s="1069"/>
      <c r="BA644" s="1069"/>
      <c r="BB644" s="1069"/>
      <c r="BC644" s="1069"/>
      <c r="BD644" s="1069"/>
      <c r="BE644" s="1069"/>
      <c r="BF644" s="1069"/>
      <c r="BG644" s="1069"/>
      <c r="BH644" s="1069"/>
      <c r="BI644" s="1069"/>
      <c r="BJ644" s="1069"/>
      <c r="BK644" s="1069"/>
      <c r="BL644" s="1069"/>
      <c r="BM644" s="1069"/>
      <c r="BN644" s="1069"/>
      <c r="BO644" s="1069"/>
      <c r="BP644" s="1069"/>
      <c r="BQ644" s="1069"/>
      <c r="BR644" s="1069"/>
      <c r="BS644" s="1111"/>
      <c r="BT644" s="1069"/>
      <c r="BU644" s="1069"/>
      <c r="BV644" s="1069"/>
      <c r="BW644" s="1069"/>
      <c r="BX644" s="1069"/>
      <c r="BY644" s="1069"/>
      <c r="BZ644" s="1069"/>
      <c r="CA644" s="1069"/>
      <c r="CB644" s="1069"/>
      <c r="CC644" s="1069"/>
      <c r="CD644" s="1069"/>
      <c r="CE644" s="1069"/>
      <c r="CF644" s="1069"/>
      <c r="CG644" s="1069"/>
      <c r="CH644" s="1069"/>
      <c r="CI644" s="1069"/>
      <c r="CJ644" s="1069"/>
      <c r="CK644" s="1069"/>
      <c r="CL644" s="1069"/>
      <c r="CM644" s="1111"/>
      <c r="CN644" s="1111"/>
    </row>
    <row r="645" spans="2:92" x14ac:dyDescent="0.2">
      <c r="B645" s="1068"/>
      <c r="I645" s="1069"/>
      <c r="J645" s="1069"/>
      <c r="K645" s="1069"/>
      <c r="L645" s="1069"/>
      <c r="M645" s="1069"/>
      <c r="N645" s="1069"/>
      <c r="O645" s="1069"/>
      <c r="P645" s="1069"/>
      <c r="Q645" s="1069"/>
      <c r="R645" s="1069"/>
      <c r="S645" s="1069"/>
      <c r="T645" s="1069"/>
      <c r="U645" s="1069"/>
      <c r="V645" s="1069"/>
      <c r="W645" s="1069"/>
      <c r="X645" s="1069"/>
      <c r="Y645" s="1069"/>
      <c r="Z645" s="1069"/>
      <c r="AA645" s="1069"/>
      <c r="AB645" s="1111"/>
      <c r="AC645" s="1111"/>
      <c r="AD645" s="1111"/>
      <c r="AE645" s="1111"/>
      <c r="AF645" s="1069"/>
      <c r="AG645" s="1069"/>
      <c r="AH645" s="1069"/>
      <c r="AI645" s="1069"/>
      <c r="AJ645" s="1069"/>
      <c r="AK645" s="1069"/>
      <c r="AL645" s="1069"/>
      <c r="AM645" s="1069"/>
      <c r="AN645" s="1069"/>
      <c r="AO645" s="1069"/>
      <c r="AP645" s="1069"/>
      <c r="AQ645" s="1069"/>
      <c r="AR645" s="1069"/>
      <c r="AS645" s="1069"/>
      <c r="AT645" s="1069"/>
      <c r="AU645" s="1069"/>
      <c r="AV645" s="1069"/>
      <c r="AW645" s="1069"/>
      <c r="AX645" s="1070"/>
      <c r="AY645" s="1069"/>
      <c r="AZ645" s="1069"/>
      <c r="BA645" s="1069"/>
      <c r="BB645" s="1069"/>
      <c r="BC645" s="1069"/>
      <c r="BD645" s="1069"/>
      <c r="BE645" s="1069"/>
      <c r="BF645" s="1069"/>
      <c r="BG645" s="1069"/>
      <c r="BH645" s="1069"/>
      <c r="BI645" s="1069"/>
      <c r="BJ645" s="1069"/>
      <c r="BK645" s="1069"/>
      <c r="BL645" s="1069"/>
      <c r="BM645" s="1069"/>
      <c r="BN645" s="1069"/>
      <c r="BO645" s="1069"/>
      <c r="BP645" s="1069"/>
      <c r="BQ645" s="1069"/>
      <c r="BR645" s="1069"/>
      <c r="BS645" s="1111"/>
      <c r="BT645" s="1069"/>
      <c r="BU645" s="1069"/>
      <c r="BV645" s="1069"/>
      <c r="BW645" s="1069"/>
      <c r="BX645" s="1069"/>
      <c r="BY645" s="1069"/>
      <c r="BZ645" s="1069"/>
      <c r="CA645" s="1069"/>
      <c r="CB645" s="1069"/>
      <c r="CC645" s="1069"/>
      <c r="CD645" s="1069"/>
      <c r="CE645" s="1069"/>
      <c r="CF645" s="1069"/>
      <c r="CG645" s="1069"/>
      <c r="CH645" s="1069"/>
      <c r="CI645" s="1069"/>
      <c r="CJ645" s="1069"/>
      <c r="CK645" s="1069"/>
      <c r="CL645" s="1069"/>
      <c r="CM645" s="1111"/>
      <c r="CN645" s="1111"/>
    </row>
    <row r="646" spans="2:92" x14ac:dyDescent="0.2">
      <c r="B646" s="1068"/>
      <c r="I646" s="1069"/>
      <c r="J646" s="1069"/>
      <c r="K646" s="1069"/>
      <c r="L646" s="1069"/>
      <c r="M646" s="1069"/>
      <c r="N646" s="1069"/>
      <c r="O646" s="1069"/>
      <c r="P646" s="1069"/>
      <c r="Q646" s="1069"/>
      <c r="R646" s="1069"/>
      <c r="S646" s="1069"/>
      <c r="T646" s="1069"/>
      <c r="U646" s="1069"/>
      <c r="V646" s="1069"/>
      <c r="W646" s="1069"/>
      <c r="X646" s="1069"/>
      <c r="Y646" s="1069"/>
      <c r="Z646" s="1069"/>
      <c r="AA646" s="1069"/>
      <c r="AB646" s="1111"/>
      <c r="AC646" s="1111"/>
      <c r="AD646" s="1111"/>
      <c r="AE646" s="1111"/>
      <c r="AF646" s="1069"/>
      <c r="AG646" s="1069"/>
      <c r="AH646" s="1069"/>
      <c r="AI646" s="1069"/>
      <c r="AJ646" s="1069"/>
      <c r="AK646" s="1069"/>
      <c r="AL646" s="1069"/>
      <c r="AM646" s="1069"/>
      <c r="AN646" s="1069"/>
      <c r="AO646" s="1069"/>
      <c r="AP646" s="1069"/>
      <c r="AQ646" s="1069"/>
      <c r="AR646" s="1069"/>
      <c r="AS646" s="1069"/>
      <c r="AT646" s="1069"/>
      <c r="AU646" s="1069"/>
      <c r="AV646" s="1069"/>
      <c r="AW646" s="1069"/>
      <c r="AX646" s="1070"/>
      <c r="AY646" s="1069"/>
      <c r="AZ646" s="1069"/>
      <c r="BA646" s="1069"/>
      <c r="BB646" s="1069"/>
      <c r="BC646" s="1069"/>
      <c r="BD646" s="1069"/>
      <c r="BE646" s="1069"/>
      <c r="BF646" s="1069"/>
      <c r="BG646" s="1069"/>
      <c r="BH646" s="1069"/>
      <c r="BI646" s="1069"/>
      <c r="BJ646" s="1069"/>
      <c r="BK646" s="1069"/>
      <c r="BL646" s="1069"/>
      <c r="BM646" s="1069"/>
      <c r="BN646" s="1069"/>
      <c r="BO646" s="1069"/>
      <c r="BP646" s="1069"/>
      <c r="BQ646" s="1069"/>
      <c r="BR646" s="1069"/>
      <c r="BS646" s="1111"/>
      <c r="BT646" s="1069"/>
      <c r="BU646" s="1069"/>
      <c r="BV646" s="1069"/>
      <c r="BW646" s="1069"/>
      <c r="BX646" s="1069"/>
      <c r="BY646" s="1069"/>
      <c r="BZ646" s="1069"/>
      <c r="CA646" s="1069"/>
      <c r="CB646" s="1069"/>
      <c r="CC646" s="1069"/>
      <c r="CD646" s="1069"/>
      <c r="CE646" s="1069"/>
      <c r="CF646" s="1069"/>
      <c r="CG646" s="1069"/>
      <c r="CH646" s="1069"/>
      <c r="CI646" s="1069"/>
      <c r="CJ646" s="1069"/>
      <c r="CK646" s="1069"/>
      <c r="CL646" s="1069"/>
      <c r="CM646" s="1111"/>
      <c r="CN646" s="1111"/>
    </row>
    <row r="647" spans="2:92" x14ac:dyDescent="0.2">
      <c r="B647" s="1068"/>
      <c r="I647" s="1069"/>
      <c r="J647" s="1069"/>
      <c r="K647" s="1069"/>
      <c r="L647" s="1069"/>
      <c r="M647" s="1069"/>
      <c r="N647" s="1069"/>
      <c r="O647" s="1069"/>
      <c r="P647" s="1069"/>
      <c r="Q647" s="1069"/>
      <c r="R647" s="1069"/>
      <c r="S647" s="1069"/>
      <c r="T647" s="1069"/>
      <c r="U647" s="1069"/>
      <c r="V647" s="1069"/>
      <c r="W647" s="1069"/>
      <c r="X647" s="1069"/>
      <c r="Y647" s="1069"/>
      <c r="Z647" s="1069"/>
      <c r="AA647" s="1069"/>
      <c r="AB647" s="1111"/>
      <c r="AC647" s="1111"/>
      <c r="AD647" s="1111"/>
      <c r="AE647" s="1111"/>
      <c r="AF647" s="1069"/>
      <c r="AG647" s="1069"/>
      <c r="AH647" s="1069"/>
      <c r="AI647" s="1069"/>
      <c r="AJ647" s="1069"/>
      <c r="AK647" s="1069"/>
      <c r="AL647" s="1069"/>
      <c r="AM647" s="1069"/>
      <c r="AN647" s="1069"/>
      <c r="AO647" s="1069"/>
      <c r="AP647" s="1069"/>
      <c r="AQ647" s="1069"/>
      <c r="AR647" s="1069"/>
      <c r="AS647" s="1069"/>
      <c r="AT647" s="1069"/>
      <c r="AU647" s="1069"/>
      <c r="AV647" s="1069"/>
      <c r="AW647" s="1069"/>
      <c r="AX647" s="1070"/>
      <c r="AY647" s="1069"/>
      <c r="AZ647" s="1069"/>
      <c r="BA647" s="1069"/>
      <c r="BB647" s="1069"/>
      <c r="BC647" s="1069"/>
      <c r="BD647" s="1069"/>
      <c r="BE647" s="1069"/>
      <c r="BF647" s="1069"/>
      <c r="BG647" s="1069"/>
      <c r="BH647" s="1069"/>
      <c r="BI647" s="1069"/>
      <c r="BJ647" s="1069"/>
      <c r="BK647" s="1069"/>
      <c r="BL647" s="1069"/>
      <c r="BM647" s="1069"/>
      <c r="BN647" s="1069"/>
      <c r="BO647" s="1069"/>
      <c r="BP647" s="1069"/>
      <c r="BQ647" s="1069"/>
      <c r="BR647" s="1069"/>
      <c r="BS647" s="1111"/>
      <c r="BT647" s="1069"/>
      <c r="BU647" s="1069"/>
      <c r="BV647" s="1069"/>
      <c r="BW647" s="1069"/>
      <c r="BX647" s="1069"/>
      <c r="BY647" s="1069"/>
      <c r="BZ647" s="1069"/>
      <c r="CA647" s="1069"/>
      <c r="CB647" s="1069"/>
      <c r="CC647" s="1069"/>
      <c r="CD647" s="1069"/>
      <c r="CE647" s="1069"/>
      <c r="CF647" s="1069"/>
      <c r="CG647" s="1069"/>
      <c r="CH647" s="1069"/>
      <c r="CI647" s="1069"/>
      <c r="CJ647" s="1069"/>
      <c r="CK647" s="1069"/>
      <c r="CL647" s="1069"/>
      <c r="CM647" s="1111"/>
      <c r="CN647" s="1111"/>
    </row>
    <row r="648" spans="2:92" x14ac:dyDescent="0.2">
      <c r="B648" s="1068"/>
      <c r="I648" s="1069"/>
      <c r="J648" s="1069"/>
      <c r="K648" s="1069"/>
      <c r="L648" s="1069"/>
      <c r="M648" s="1069"/>
      <c r="N648" s="1069"/>
      <c r="O648" s="1069"/>
      <c r="P648" s="1069"/>
      <c r="Q648" s="1069"/>
      <c r="R648" s="1069"/>
      <c r="S648" s="1069"/>
      <c r="T648" s="1069"/>
      <c r="U648" s="1069"/>
      <c r="V648" s="1069"/>
      <c r="W648" s="1069"/>
      <c r="X648" s="1069"/>
      <c r="Y648" s="1069"/>
      <c r="Z648" s="1069"/>
      <c r="AA648" s="1069"/>
      <c r="AB648" s="1111"/>
      <c r="AC648" s="1111"/>
      <c r="AD648" s="1111"/>
      <c r="AE648" s="1111"/>
      <c r="AF648" s="1069"/>
      <c r="AG648" s="1069"/>
      <c r="AH648" s="1069"/>
      <c r="AI648" s="1069"/>
      <c r="AJ648" s="1069"/>
      <c r="AK648" s="1069"/>
      <c r="AL648" s="1069"/>
      <c r="AM648" s="1069"/>
      <c r="AN648" s="1069"/>
      <c r="AO648" s="1069"/>
      <c r="AP648" s="1069"/>
      <c r="AQ648" s="1069"/>
      <c r="AR648" s="1069"/>
      <c r="AS648" s="1069"/>
      <c r="AT648" s="1069"/>
      <c r="AU648" s="1069"/>
      <c r="AV648" s="1069"/>
      <c r="AW648" s="1069"/>
      <c r="AX648" s="1070"/>
      <c r="AY648" s="1069"/>
      <c r="AZ648" s="1069"/>
      <c r="BA648" s="1069"/>
      <c r="BB648" s="1069"/>
      <c r="BC648" s="1069"/>
      <c r="BD648" s="1069"/>
      <c r="BE648" s="1069"/>
      <c r="BF648" s="1069"/>
      <c r="BG648" s="1069"/>
      <c r="BH648" s="1069"/>
      <c r="BI648" s="1069"/>
      <c r="BJ648" s="1069"/>
      <c r="BK648" s="1069"/>
      <c r="BL648" s="1069"/>
      <c r="BM648" s="1069"/>
      <c r="BN648" s="1069"/>
      <c r="BO648" s="1069"/>
      <c r="BP648" s="1069"/>
      <c r="BQ648" s="1069"/>
      <c r="BR648" s="1069"/>
      <c r="BS648" s="1111"/>
      <c r="BT648" s="1069"/>
      <c r="BU648" s="1069"/>
      <c r="BV648" s="1069"/>
      <c r="BW648" s="1069"/>
      <c r="BX648" s="1069"/>
      <c r="BY648" s="1069"/>
      <c r="BZ648" s="1069"/>
      <c r="CA648" s="1069"/>
      <c r="CB648" s="1069"/>
      <c r="CC648" s="1069"/>
      <c r="CD648" s="1069"/>
      <c r="CE648" s="1069"/>
      <c r="CF648" s="1069"/>
      <c r="CG648" s="1069"/>
      <c r="CH648" s="1069"/>
      <c r="CI648" s="1069"/>
      <c r="CJ648" s="1069"/>
      <c r="CK648" s="1069"/>
      <c r="CL648" s="1069"/>
      <c r="CM648" s="1111"/>
      <c r="CN648" s="1111"/>
    </row>
    <row r="649" spans="2:92" x14ac:dyDescent="0.2">
      <c r="B649" s="1068"/>
      <c r="I649" s="1069"/>
      <c r="J649" s="1069"/>
      <c r="K649" s="1069"/>
      <c r="L649" s="1069"/>
      <c r="M649" s="1069"/>
      <c r="N649" s="1069"/>
      <c r="O649" s="1069"/>
      <c r="P649" s="1069"/>
      <c r="Q649" s="1069"/>
      <c r="R649" s="1069"/>
      <c r="S649" s="1069"/>
      <c r="T649" s="1069"/>
      <c r="U649" s="1069"/>
      <c r="V649" s="1069"/>
      <c r="W649" s="1069"/>
      <c r="X649" s="1069"/>
      <c r="Y649" s="1069"/>
      <c r="Z649" s="1069"/>
      <c r="AA649" s="1069"/>
      <c r="AB649" s="1111"/>
      <c r="AC649" s="1111"/>
      <c r="AD649" s="1111"/>
      <c r="AE649" s="1111"/>
      <c r="AF649" s="1069"/>
      <c r="AG649" s="1069"/>
      <c r="AH649" s="1069"/>
      <c r="AI649" s="1069"/>
      <c r="AJ649" s="1069"/>
      <c r="AK649" s="1069"/>
      <c r="AL649" s="1069"/>
      <c r="AM649" s="1069"/>
      <c r="AN649" s="1069"/>
      <c r="AO649" s="1069"/>
      <c r="AP649" s="1069"/>
      <c r="AQ649" s="1069"/>
      <c r="AR649" s="1069"/>
      <c r="AS649" s="1069"/>
      <c r="AT649" s="1069"/>
      <c r="AU649" s="1069"/>
      <c r="AV649" s="1069"/>
      <c r="AW649" s="1069"/>
      <c r="AX649" s="1070"/>
      <c r="AY649" s="1069"/>
      <c r="AZ649" s="1069"/>
      <c r="BA649" s="1069"/>
      <c r="BB649" s="1069"/>
      <c r="BC649" s="1069"/>
      <c r="BD649" s="1069"/>
      <c r="BE649" s="1069"/>
      <c r="BF649" s="1069"/>
      <c r="BG649" s="1069"/>
      <c r="BH649" s="1069"/>
      <c r="BI649" s="1069"/>
      <c r="BJ649" s="1069"/>
      <c r="BK649" s="1069"/>
      <c r="BL649" s="1069"/>
      <c r="BM649" s="1069"/>
      <c r="BN649" s="1069"/>
      <c r="BO649" s="1069"/>
      <c r="BP649" s="1069"/>
      <c r="BQ649" s="1069"/>
      <c r="BR649" s="1069"/>
      <c r="BS649" s="1111"/>
      <c r="BT649" s="1069"/>
      <c r="BU649" s="1069"/>
      <c r="BV649" s="1069"/>
      <c r="BW649" s="1069"/>
      <c r="BX649" s="1069"/>
      <c r="BY649" s="1069"/>
      <c r="BZ649" s="1069"/>
      <c r="CA649" s="1069"/>
      <c r="CB649" s="1069"/>
      <c r="CC649" s="1069"/>
      <c r="CD649" s="1069"/>
      <c r="CE649" s="1069"/>
      <c r="CF649" s="1069"/>
      <c r="CG649" s="1069"/>
      <c r="CH649" s="1069"/>
      <c r="CI649" s="1069"/>
      <c r="CJ649" s="1069"/>
      <c r="CK649" s="1069"/>
      <c r="CL649" s="1069"/>
      <c r="CM649" s="1111"/>
      <c r="CN649" s="1111"/>
    </row>
    <row r="650" spans="2:92" x14ac:dyDescent="0.2">
      <c r="B650" s="1068"/>
      <c r="I650" s="1069"/>
      <c r="J650" s="1069"/>
      <c r="K650" s="1069"/>
      <c r="L650" s="1069"/>
      <c r="M650" s="1069"/>
      <c r="N650" s="1069"/>
      <c r="O650" s="1069"/>
      <c r="P650" s="1069"/>
      <c r="Q650" s="1069"/>
      <c r="R650" s="1069"/>
      <c r="S650" s="1069"/>
      <c r="T650" s="1069"/>
      <c r="U650" s="1069"/>
      <c r="V650" s="1069"/>
      <c r="W650" s="1069"/>
      <c r="X650" s="1069"/>
      <c r="Y650" s="1069"/>
      <c r="Z650" s="1069"/>
      <c r="AA650" s="1069"/>
      <c r="AB650" s="1111"/>
      <c r="AC650" s="1111"/>
      <c r="AD650" s="1111"/>
      <c r="AE650" s="1111"/>
      <c r="AF650" s="1069"/>
      <c r="AG650" s="1069"/>
      <c r="AH650" s="1069"/>
      <c r="AI650" s="1069"/>
      <c r="AJ650" s="1069"/>
      <c r="AK650" s="1069"/>
      <c r="AL650" s="1069"/>
      <c r="AM650" s="1069"/>
      <c r="AN650" s="1069"/>
      <c r="AO650" s="1069"/>
      <c r="AP650" s="1069"/>
      <c r="AQ650" s="1069"/>
      <c r="AR650" s="1069"/>
      <c r="AS650" s="1069"/>
      <c r="AT650" s="1069"/>
      <c r="AU650" s="1069"/>
      <c r="AV650" s="1069"/>
      <c r="AW650" s="1069"/>
      <c r="AX650" s="1070"/>
      <c r="AY650" s="1069"/>
      <c r="AZ650" s="1069"/>
      <c r="BA650" s="1069"/>
      <c r="BB650" s="1069"/>
      <c r="BC650" s="1069"/>
      <c r="BD650" s="1069"/>
      <c r="BE650" s="1069"/>
      <c r="BF650" s="1069"/>
      <c r="BG650" s="1069"/>
      <c r="BH650" s="1069"/>
      <c r="BI650" s="1069"/>
      <c r="BJ650" s="1069"/>
      <c r="BK650" s="1069"/>
      <c r="BL650" s="1069"/>
      <c r="BM650" s="1069"/>
      <c r="BN650" s="1069"/>
      <c r="BO650" s="1069"/>
      <c r="BP650" s="1069"/>
      <c r="BQ650" s="1069"/>
      <c r="BR650" s="1069"/>
      <c r="BS650" s="1111"/>
      <c r="BT650" s="1069"/>
      <c r="BU650" s="1069"/>
      <c r="BV650" s="1069"/>
      <c r="BW650" s="1069"/>
      <c r="BX650" s="1069"/>
      <c r="BY650" s="1069"/>
      <c r="BZ650" s="1069"/>
      <c r="CA650" s="1069"/>
      <c r="CB650" s="1069"/>
      <c r="CC650" s="1069"/>
      <c r="CD650" s="1069"/>
      <c r="CE650" s="1069"/>
      <c r="CF650" s="1069"/>
      <c r="CG650" s="1069"/>
      <c r="CH650" s="1069"/>
      <c r="CI650" s="1069"/>
      <c r="CJ650" s="1069"/>
      <c r="CK650" s="1069"/>
      <c r="CL650" s="1069"/>
      <c r="CM650" s="1111"/>
      <c r="CN650" s="1111"/>
    </row>
    <row r="651" spans="2:92" x14ac:dyDescent="0.2">
      <c r="B651" s="1068"/>
      <c r="I651" s="1069"/>
      <c r="J651" s="1069"/>
      <c r="K651" s="1069"/>
      <c r="L651" s="1069"/>
      <c r="M651" s="1069"/>
      <c r="N651" s="1069"/>
      <c r="O651" s="1069"/>
      <c r="P651" s="1069"/>
      <c r="Q651" s="1069"/>
      <c r="R651" s="1069"/>
      <c r="S651" s="1069"/>
      <c r="T651" s="1069"/>
      <c r="U651" s="1069"/>
      <c r="V651" s="1069"/>
      <c r="W651" s="1069"/>
      <c r="X651" s="1069"/>
      <c r="Y651" s="1069"/>
      <c r="Z651" s="1069"/>
      <c r="AA651" s="1069"/>
      <c r="AB651" s="1111"/>
      <c r="AC651" s="1111"/>
      <c r="AD651" s="1111"/>
      <c r="AE651" s="1111"/>
      <c r="AF651" s="1069"/>
      <c r="AG651" s="1069"/>
      <c r="AH651" s="1069"/>
      <c r="AI651" s="1069"/>
      <c r="AJ651" s="1069"/>
      <c r="AK651" s="1069"/>
      <c r="AL651" s="1069"/>
      <c r="AM651" s="1069"/>
      <c r="AN651" s="1069"/>
      <c r="AO651" s="1069"/>
      <c r="AP651" s="1069"/>
      <c r="AQ651" s="1069"/>
      <c r="AR651" s="1069"/>
      <c r="AS651" s="1069"/>
      <c r="AT651" s="1069"/>
      <c r="AU651" s="1069"/>
      <c r="AV651" s="1069"/>
      <c r="AW651" s="1069"/>
      <c r="AX651" s="1070"/>
      <c r="AY651" s="1069"/>
      <c r="AZ651" s="1069"/>
      <c r="BA651" s="1069"/>
      <c r="BB651" s="1069"/>
      <c r="BC651" s="1069"/>
      <c r="BD651" s="1069"/>
      <c r="BE651" s="1069"/>
      <c r="BF651" s="1069"/>
      <c r="BG651" s="1069"/>
      <c r="BH651" s="1069"/>
      <c r="BI651" s="1069"/>
      <c r="BJ651" s="1069"/>
      <c r="BK651" s="1069"/>
      <c r="BL651" s="1069"/>
      <c r="BM651" s="1069"/>
      <c r="BN651" s="1069"/>
      <c r="BO651" s="1069"/>
      <c r="BP651" s="1069"/>
      <c r="BQ651" s="1069"/>
      <c r="BR651" s="1069"/>
      <c r="BS651" s="1111"/>
      <c r="BT651" s="1069"/>
      <c r="BU651" s="1069"/>
      <c r="BV651" s="1069"/>
      <c r="BW651" s="1069"/>
      <c r="BX651" s="1069"/>
      <c r="BY651" s="1069"/>
      <c r="BZ651" s="1069"/>
      <c r="CA651" s="1069"/>
      <c r="CB651" s="1069"/>
      <c r="CC651" s="1069"/>
      <c r="CD651" s="1069"/>
      <c r="CE651" s="1069"/>
      <c r="CF651" s="1069"/>
      <c r="CG651" s="1069"/>
      <c r="CH651" s="1069"/>
      <c r="CI651" s="1069"/>
      <c r="CJ651" s="1069"/>
      <c r="CK651" s="1069"/>
      <c r="CL651" s="1069"/>
      <c r="CM651" s="1111"/>
      <c r="CN651" s="1111"/>
    </row>
    <row r="652" spans="2:92" x14ac:dyDescent="0.2">
      <c r="B652" s="1068"/>
      <c r="I652" s="1069"/>
      <c r="J652" s="1069"/>
      <c r="K652" s="1069"/>
      <c r="L652" s="1069"/>
      <c r="M652" s="1069"/>
      <c r="N652" s="1069"/>
      <c r="O652" s="1069"/>
      <c r="P652" s="1069"/>
      <c r="Q652" s="1069"/>
      <c r="R652" s="1069"/>
      <c r="S652" s="1069"/>
      <c r="T652" s="1069"/>
      <c r="U652" s="1069"/>
      <c r="V652" s="1069"/>
      <c r="W652" s="1069"/>
      <c r="X652" s="1069"/>
      <c r="Y652" s="1069"/>
      <c r="Z652" s="1069"/>
      <c r="AA652" s="1069"/>
      <c r="AB652" s="1111"/>
      <c r="AC652" s="1111"/>
      <c r="AD652" s="1111"/>
      <c r="AE652" s="1111"/>
      <c r="AF652" s="1069"/>
      <c r="AG652" s="1069"/>
      <c r="AH652" s="1069"/>
      <c r="AI652" s="1069"/>
      <c r="AJ652" s="1069"/>
      <c r="AK652" s="1069"/>
      <c r="AL652" s="1069"/>
      <c r="AM652" s="1069"/>
      <c r="AN652" s="1069"/>
      <c r="AO652" s="1069"/>
      <c r="AP652" s="1069"/>
      <c r="AQ652" s="1069"/>
      <c r="AR652" s="1069"/>
      <c r="AS652" s="1069"/>
      <c r="AT652" s="1069"/>
      <c r="AU652" s="1069"/>
      <c r="AV652" s="1069"/>
      <c r="AW652" s="1069"/>
      <c r="AX652" s="1070"/>
      <c r="AY652" s="1069"/>
      <c r="AZ652" s="1069"/>
      <c r="BA652" s="1069"/>
      <c r="BB652" s="1069"/>
      <c r="BC652" s="1069"/>
      <c r="BD652" s="1069"/>
      <c r="BE652" s="1069"/>
      <c r="BF652" s="1069"/>
      <c r="BG652" s="1069"/>
      <c r="BH652" s="1069"/>
      <c r="BI652" s="1069"/>
      <c r="BJ652" s="1069"/>
      <c r="BK652" s="1069"/>
      <c r="BL652" s="1069"/>
      <c r="BM652" s="1069"/>
      <c r="BN652" s="1069"/>
      <c r="BO652" s="1069"/>
      <c r="BP652" s="1069"/>
      <c r="BQ652" s="1069"/>
      <c r="BR652" s="1069"/>
      <c r="BS652" s="1111"/>
      <c r="BT652" s="1069"/>
      <c r="BU652" s="1069"/>
      <c r="BV652" s="1069"/>
      <c r="BW652" s="1069"/>
      <c r="BX652" s="1069"/>
      <c r="BY652" s="1069"/>
      <c r="BZ652" s="1069"/>
      <c r="CA652" s="1069"/>
      <c r="CB652" s="1069"/>
      <c r="CC652" s="1069"/>
      <c r="CD652" s="1069"/>
      <c r="CE652" s="1069"/>
      <c r="CF652" s="1069"/>
      <c r="CG652" s="1069"/>
      <c r="CH652" s="1069"/>
      <c r="CI652" s="1069"/>
      <c r="CJ652" s="1069"/>
      <c r="CK652" s="1069"/>
      <c r="CL652" s="1069"/>
      <c r="CM652" s="1111"/>
      <c r="CN652" s="1111"/>
    </row>
    <row r="653" spans="2:92" x14ac:dyDescent="0.2">
      <c r="B653" s="1068"/>
      <c r="I653" s="1069"/>
      <c r="J653" s="1069"/>
      <c r="K653" s="1069"/>
      <c r="L653" s="1069"/>
      <c r="M653" s="1069"/>
      <c r="N653" s="1069"/>
      <c r="O653" s="1069"/>
      <c r="P653" s="1069"/>
      <c r="Q653" s="1069"/>
      <c r="R653" s="1069"/>
      <c r="S653" s="1069"/>
      <c r="T653" s="1069"/>
      <c r="U653" s="1069"/>
      <c r="V653" s="1069"/>
      <c r="W653" s="1069"/>
      <c r="X653" s="1069"/>
      <c r="Y653" s="1069"/>
      <c r="Z653" s="1069"/>
      <c r="AA653" s="1069"/>
      <c r="AB653" s="1111"/>
      <c r="AC653" s="1111"/>
      <c r="AD653" s="1111"/>
      <c r="AE653" s="1111"/>
      <c r="AF653" s="1069"/>
      <c r="AG653" s="1069"/>
      <c r="AH653" s="1069"/>
      <c r="AI653" s="1069"/>
      <c r="AJ653" s="1069"/>
      <c r="AK653" s="1069"/>
      <c r="AL653" s="1069"/>
      <c r="AM653" s="1069"/>
      <c r="AN653" s="1069"/>
      <c r="AO653" s="1069"/>
      <c r="AP653" s="1069"/>
      <c r="AQ653" s="1069"/>
      <c r="AR653" s="1069"/>
      <c r="AS653" s="1069"/>
      <c r="AT653" s="1069"/>
      <c r="AU653" s="1069"/>
      <c r="AV653" s="1069"/>
      <c r="AW653" s="1069"/>
      <c r="AX653" s="1070"/>
      <c r="AY653" s="1069"/>
      <c r="AZ653" s="1069"/>
      <c r="BA653" s="1069"/>
      <c r="BB653" s="1069"/>
      <c r="BC653" s="1069"/>
      <c r="BD653" s="1069"/>
      <c r="BE653" s="1069"/>
      <c r="BF653" s="1069"/>
      <c r="BG653" s="1069"/>
      <c r="BH653" s="1069"/>
      <c r="BI653" s="1069"/>
      <c r="BJ653" s="1069"/>
      <c r="BK653" s="1069"/>
      <c r="BL653" s="1069"/>
      <c r="BM653" s="1069"/>
      <c r="BN653" s="1069"/>
      <c r="BO653" s="1069"/>
      <c r="BP653" s="1069"/>
      <c r="BQ653" s="1069"/>
      <c r="BR653" s="1069"/>
      <c r="BS653" s="1111"/>
      <c r="BT653" s="1069"/>
      <c r="BU653" s="1069"/>
      <c r="BV653" s="1069"/>
      <c r="BW653" s="1069"/>
      <c r="BX653" s="1069"/>
      <c r="BY653" s="1069"/>
      <c r="BZ653" s="1069"/>
      <c r="CA653" s="1069"/>
      <c r="CB653" s="1069"/>
      <c r="CC653" s="1069"/>
      <c r="CD653" s="1069"/>
      <c r="CE653" s="1069"/>
      <c r="CF653" s="1069"/>
      <c r="CG653" s="1069"/>
      <c r="CH653" s="1069"/>
      <c r="CI653" s="1069"/>
      <c r="CJ653" s="1069"/>
      <c r="CK653" s="1069"/>
      <c r="CL653" s="1069"/>
      <c r="CM653" s="1111"/>
      <c r="CN653" s="1111"/>
    </row>
    <row r="654" spans="2:92" x14ac:dyDescent="0.2">
      <c r="B654" s="1068"/>
      <c r="I654" s="1069"/>
      <c r="J654" s="1069"/>
      <c r="K654" s="1069"/>
      <c r="L654" s="1069"/>
      <c r="M654" s="1069"/>
      <c r="N654" s="1069"/>
      <c r="O654" s="1069"/>
      <c r="P654" s="1069"/>
      <c r="Q654" s="1069"/>
      <c r="R654" s="1069"/>
      <c r="S654" s="1069"/>
      <c r="T654" s="1069"/>
      <c r="U654" s="1069"/>
      <c r="V654" s="1069"/>
      <c r="W654" s="1069"/>
      <c r="X654" s="1069"/>
      <c r="Y654" s="1069"/>
      <c r="Z654" s="1069"/>
      <c r="AA654" s="1069"/>
      <c r="AB654" s="1111"/>
      <c r="AC654" s="1111"/>
      <c r="AD654" s="1111"/>
      <c r="AE654" s="1111"/>
      <c r="AF654" s="1069"/>
      <c r="AG654" s="1069"/>
      <c r="AH654" s="1069"/>
      <c r="AI654" s="1069"/>
      <c r="AJ654" s="1069"/>
      <c r="AK654" s="1069"/>
      <c r="AL654" s="1069"/>
      <c r="AM654" s="1069"/>
      <c r="AN654" s="1069"/>
      <c r="AO654" s="1069"/>
      <c r="AP654" s="1069"/>
      <c r="AQ654" s="1069"/>
      <c r="AR654" s="1069"/>
      <c r="AS654" s="1069"/>
      <c r="AT654" s="1069"/>
      <c r="AU654" s="1069"/>
      <c r="AV654" s="1069"/>
      <c r="AW654" s="1069"/>
      <c r="AX654" s="1070"/>
      <c r="AY654" s="1069"/>
      <c r="AZ654" s="1069"/>
      <c r="BA654" s="1069"/>
      <c r="BB654" s="1069"/>
      <c r="BC654" s="1069"/>
      <c r="BD654" s="1069"/>
      <c r="BE654" s="1069"/>
      <c r="BF654" s="1069"/>
      <c r="BG654" s="1069"/>
      <c r="BH654" s="1069"/>
      <c r="BI654" s="1069"/>
      <c r="BJ654" s="1069"/>
      <c r="BK654" s="1069"/>
      <c r="BL654" s="1069"/>
      <c r="BM654" s="1069"/>
      <c r="BN654" s="1069"/>
      <c r="BO654" s="1069"/>
      <c r="BP654" s="1069"/>
      <c r="BQ654" s="1069"/>
      <c r="BR654" s="1069"/>
      <c r="BS654" s="1111"/>
      <c r="BT654" s="1069"/>
      <c r="BU654" s="1069"/>
      <c r="BV654" s="1069"/>
      <c r="BW654" s="1069"/>
      <c r="BX654" s="1069"/>
      <c r="BY654" s="1069"/>
      <c r="BZ654" s="1069"/>
      <c r="CA654" s="1069"/>
      <c r="CB654" s="1069"/>
      <c r="CC654" s="1069"/>
      <c r="CD654" s="1069"/>
      <c r="CE654" s="1069"/>
      <c r="CF654" s="1069"/>
      <c r="CG654" s="1069"/>
      <c r="CH654" s="1069"/>
      <c r="CI654" s="1069"/>
      <c r="CJ654" s="1069"/>
      <c r="CK654" s="1069"/>
      <c r="CL654" s="1069"/>
      <c r="CM654" s="1111"/>
      <c r="CN654" s="1111"/>
    </row>
    <row r="655" spans="2:92" x14ac:dyDescent="0.2">
      <c r="B655" s="1068"/>
      <c r="I655" s="1069"/>
      <c r="J655" s="1069"/>
      <c r="K655" s="1069"/>
      <c r="L655" s="1069"/>
      <c r="M655" s="1069"/>
      <c r="N655" s="1069"/>
      <c r="O655" s="1069"/>
      <c r="P655" s="1069"/>
      <c r="Q655" s="1069"/>
      <c r="R655" s="1069"/>
      <c r="S655" s="1069"/>
      <c r="T655" s="1069"/>
      <c r="U655" s="1069"/>
      <c r="V655" s="1069"/>
      <c r="W655" s="1069"/>
      <c r="X655" s="1069"/>
      <c r="Y655" s="1069"/>
      <c r="Z655" s="1069"/>
      <c r="AA655" s="1069"/>
      <c r="AB655" s="1111"/>
      <c r="AC655" s="1111"/>
      <c r="AD655" s="1111"/>
      <c r="AE655" s="1111"/>
      <c r="AF655" s="1069"/>
      <c r="AG655" s="1069"/>
      <c r="AH655" s="1069"/>
      <c r="AI655" s="1069"/>
      <c r="AJ655" s="1069"/>
      <c r="AK655" s="1069"/>
      <c r="AL655" s="1069"/>
      <c r="AM655" s="1069"/>
      <c r="AN655" s="1069"/>
      <c r="AO655" s="1069"/>
      <c r="AP655" s="1069"/>
      <c r="AQ655" s="1069"/>
      <c r="AR655" s="1069"/>
      <c r="AS655" s="1069"/>
      <c r="AT655" s="1069"/>
      <c r="AU655" s="1069"/>
      <c r="AV655" s="1069"/>
      <c r="AW655" s="1069"/>
      <c r="AX655" s="1070"/>
      <c r="AY655" s="1069"/>
      <c r="AZ655" s="1069"/>
      <c r="BA655" s="1069"/>
      <c r="BB655" s="1069"/>
      <c r="BC655" s="1069"/>
      <c r="BD655" s="1069"/>
      <c r="BE655" s="1069"/>
      <c r="BF655" s="1069"/>
      <c r="BG655" s="1069"/>
      <c r="BH655" s="1069"/>
      <c r="BI655" s="1069"/>
      <c r="BJ655" s="1069"/>
      <c r="BK655" s="1069"/>
      <c r="BL655" s="1069"/>
      <c r="BM655" s="1069"/>
      <c r="BN655" s="1069"/>
      <c r="BO655" s="1069"/>
      <c r="BP655" s="1069"/>
      <c r="BQ655" s="1069"/>
      <c r="BR655" s="1069"/>
      <c r="BS655" s="1111"/>
      <c r="BT655" s="1069"/>
      <c r="BU655" s="1069"/>
      <c r="BV655" s="1069"/>
      <c r="BW655" s="1069"/>
      <c r="BX655" s="1069"/>
      <c r="BY655" s="1069"/>
      <c r="BZ655" s="1069"/>
      <c r="CA655" s="1069"/>
      <c r="CB655" s="1069"/>
      <c r="CC655" s="1069"/>
      <c r="CD655" s="1069"/>
      <c r="CE655" s="1069"/>
      <c r="CF655" s="1069"/>
      <c r="CG655" s="1069"/>
      <c r="CH655" s="1069"/>
      <c r="CI655" s="1069"/>
      <c r="CJ655" s="1069"/>
      <c r="CK655" s="1069"/>
      <c r="CL655" s="1069"/>
      <c r="CM655" s="1111"/>
      <c r="CN655" s="1111"/>
    </row>
    <row r="656" spans="2:92" x14ac:dyDescent="0.2">
      <c r="B656" s="1068"/>
      <c r="I656" s="1069"/>
      <c r="J656" s="1069"/>
      <c r="K656" s="1069"/>
      <c r="L656" s="1069"/>
      <c r="M656" s="1069"/>
      <c r="N656" s="1069"/>
      <c r="O656" s="1069"/>
      <c r="P656" s="1069"/>
      <c r="Q656" s="1069"/>
      <c r="R656" s="1069"/>
      <c r="S656" s="1069"/>
      <c r="T656" s="1069"/>
      <c r="U656" s="1069"/>
      <c r="V656" s="1069"/>
      <c r="W656" s="1069"/>
      <c r="X656" s="1069"/>
      <c r="Y656" s="1069"/>
      <c r="Z656" s="1069"/>
      <c r="AA656" s="1069"/>
      <c r="AB656" s="1111"/>
      <c r="AC656" s="1111"/>
      <c r="AD656" s="1111"/>
      <c r="AE656" s="1111"/>
      <c r="AF656" s="1069"/>
      <c r="AG656" s="1069"/>
      <c r="AH656" s="1069"/>
      <c r="AI656" s="1069"/>
      <c r="AJ656" s="1069"/>
      <c r="AK656" s="1069"/>
      <c r="AL656" s="1069"/>
      <c r="AM656" s="1069"/>
      <c r="AN656" s="1069"/>
      <c r="AO656" s="1069"/>
      <c r="AP656" s="1069"/>
      <c r="AQ656" s="1069"/>
      <c r="AR656" s="1069"/>
      <c r="AS656" s="1069"/>
      <c r="AT656" s="1069"/>
      <c r="AU656" s="1069"/>
      <c r="AV656" s="1069"/>
      <c r="AW656" s="1069"/>
      <c r="AX656" s="1070"/>
      <c r="AY656" s="1069"/>
      <c r="AZ656" s="1069"/>
      <c r="BA656" s="1069"/>
      <c r="BB656" s="1069"/>
      <c r="BC656" s="1069"/>
      <c r="BD656" s="1069"/>
      <c r="BE656" s="1069"/>
      <c r="BF656" s="1069"/>
      <c r="BG656" s="1069"/>
      <c r="BH656" s="1069"/>
      <c r="BI656" s="1069"/>
      <c r="BJ656" s="1069"/>
      <c r="BK656" s="1069"/>
      <c r="BL656" s="1069"/>
      <c r="BM656" s="1069"/>
      <c r="BN656" s="1069"/>
      <c r="BO656" s="1069"/>
      <c r="BP656" s="1069"/>
      <c r="BQ656" s="1069"/>
      <c r="BR656" s="1069"/>
      <c r="BS656" s="1111"/>
      <c r="BT656" s="1069"/>
      <c r="BU656" s="1069"/>
      <c r="BV656" s="1069"/>
      <c r="BW656" s="1069"/>
      <c r="BX656" s="1069"/>
      <c r="BY656" s="1069"/>
      <c r="BZ656" s="1069"/>
      <c r="CA656" s="1069"/>
      <c r="CB656" s="1069"/>
      <c r="CC656" s="1069"/>
      <c r="CD656" s="1069"/>
      <c r="CE656" s="1069"/>
      <c r="CF656" s="1069"/>
      <c r="CG656" s="1069"/>
      <c r="CH656" s="1069"/>
      <c r="CI656" s="1069"/>
      <c r="CJ656" s="1069"/>
      <c r="CK656" s="1069"/>
      <c r="CL656" s="1069"/>
      <c r="CM656" s="1111"/>
      <c r="CN656" s="1111"/>
    </row>
    <row r="657" spans="2:92" x14ac:dyDescent="0.2">
      <c r="B657" s="1068"/>
      <c r="I657" s="1069"/>
      <c r="J657" s="1069"/>
      <c r="K657" s="1069"/>
      <c r="L657" s="1069"/>
      <c r="M657" s="1069"/>
      <c r="N657" s="1069"/>
      <c r="O657" s="1069"/>
      <c r="P657" s="1069"/>
      <c r="Q657" s="1069"/>
      <c r="R657" s="1069"/>
      <c r="S657" s="1069"/>
      <c r="T657" s="1069"/>
      <c r="U657" s="1069"/>
      <c r="V657" s="1069"/>
      <c r="W657" s="1069"/>
      <c r="X657" s="1069"/>
      <c r="Y657" s="1069"/>
      <c r="Z657" s="1069"/>
      <c r="AA657" s="1069"/>
      <c r="AB657" s="1111"/>
      <c r="AC657" s="1111"/>
      <c r="AD657" s="1111"/>
      <c r="AE657" s="1111"/>
      <c r="AF657" s="1069"/>
      <c r="AG657" s="1069"/>
      <c r="AH657" s="1069"/>
      <c r="AI657" s="1069"/>
      <c r="AJ657" s="1069"/>
      <c r="AK657" s="1069"/>
      <c r="AL657" s="1069"/>
      <c r="AM657" s="1069"/>
      <c r="AN657" s="1069"/>
      <c r="AO657" s="1069"/>
      <c r="AP657" s="1069"/>
      <c r="AQ657" s="1069"/>
      <c r="AR657" s="1069"/>
      <c r="AS657" s="1069"/>
      <c r="AT657" s="1069"/>
      <c r="AU657" s="1069"/>
      <c r="AV657" s="1069"/>
      <c r="AW657" s="1069"/>
      <c r="AX657" s="1070"/>
      <c r="AY657" s="1069"/>
      <c r="AZ657" s="1069"/>
      <c r="BA657" s="1069"/>
      <c r="BB657" s="1069"/>
      <c r="BC657" s="1069"/>
      <c r="BD657" s="1069"/>
      <c r="BE657" s="1069"/>
      <c r="BF657" s="1069"/>
      <c r="BG657" s="1069"/>
      <c r="BH657" s="1069"/>
      <c r="BI657" s="1069"/>
      <c r="BJ657" s="1069"/>
      <c r="BK657" s="1069"/>
      <c r="BL657" s="1069"/>
      <c r="BM657" s="1069"/>
      <c r="BN657" s="1069"/>
      <c r="BO657" s="1069"/>
      <c r="BP657" s="1069"/>
      <c r="BQ657" s="1069"/>
      <c r="BR657" s="1069"/>
      <c r="BS657" s="1111"/>
      <c r="BT657" s="1069"/>
      <c r="BU657" s="1069"/>
      <c r="BV657" s="1069"/>
      <c r="BW657" s="1069"/>
      <c r="BX657" s="1069"/>
      <c r="BY657" s="1069"/>
      <c r="BZ657" s="1069"/>
      <c r="CA657" s="1069"/>
      <c r="CB657" s="1069"/>
      <c r="CC657" s="1069"/>
      <c r="CD657" s="1069"/>
      <c r="CE657" s="1069"/>
      <c r="CF657" s="1069"/>
      <c r="CG657" s="1069"/>
      <c r="CH657" s="1069"/>
      <c r="CI657" s="1069"/>
      <c r="CJ657" s="1069"/>
      <c r="CK657" s="1069"/>
      <c r="CL657" s="1069"/>
      <c r="CM657" s="1111"/>
      <c r="CN657" s="1111"/>
    </row>
    <row r="658" spans="2:92" x14ac:dyDescent="0.2">
      <c r="B658" s="1068"/>
      <c r="I658" s="1069"/>
      <c r="J658" s="1069"/>
      <c r="K658" s="1069"/>
      <c r="L658" s="1069"/>
      <c r="M658" s="1069"/>
      <c r="N658" s="1069"/>
      <c r="O658" s="1069"/>
      <c r="P658" s="1069"/>
      <c r="Q658" s="1069"/>
      <c r="R658" s="1069"/>
      <c r="S658" s="1069"/>
      <c r="T658" s="1069"/>
      <c r="U658" s="1069"/>
      <c r="V658" s="1069"/>
      <c r="W658" s="1069"/>
      <c r="X658" s="1069"/>
      <c r="Y658" s="1069"/>
      <c r="Z658" s="1069"/>
      <c r="AA658" s="1069"/>
      <c r="AB658" s="1111"/>
      <c r="AC658" s="1111"/>
      <c r="AD658" s="1111"/>
      <c r="AE658" s="1111"/>
      <c r="AF658" s="1069"/>
      <c r="AG658" s="1069"/>
      <c r="AH658" s="1069"/>
      <c r="AI658" s="1069"/>
      <c r="AJ658" s="1069"/>
      <c r="AK658" s="1069"/>
      <c r="AL658" s="1069"/>
      <c r="AM658" s="1069"/>
      <c r="AN658" s="1069"/>
      <c r="AO658" s="1069"/>
      <c r="AP658" s="1069"/>
      <c r="AQ658" s="1069"/>
      <c r="AR658" s="1069"/>
      <c r="AS658" s="1069"/>
      <c r="AT658" s="1069"/>
      <c r="AU658" s="1069"/>
      <c r="AV658" s="1069"/>
      <c r="AW658" s="1069"/>
      <c r="AX658" s="1070"/>
      <c r="AY658" s="1069"/>
      <c r="AZ658" s="1069"/>
      <c r="BA658" s="1069"/>
      <c r="BB658" s="1069"/>
      <c r="BC658" s="1069"/>
      <c r="BD658" s="1069"/>
      <c r="BE658" s="1069"/>
      <c r="BF658" s="1069"/>
      <c r="BG658" s="1069"/>
      <c r="BH658" s="1069"/>
      <c r="BI658" s="1069"/>
      <c r="BJ658" s="1069"/>
      <c r="BK658" s="1069"/>
      <c r="BL658" s="1069"/>
      <c r="BM658" s="1069"/>
      <c r="BN658" s="1069"/>
      <c r="BO658" s="1069"/>
      <c r="BP658" s="1069"/>
      <c r="BQ658" s="1069"/>
      <c r="BR658" s="1069"/>
      <c r="BS658" s="1111"/>
      <c r="BT658" s="1069"/>
      <c r="BU658" s="1069"/>
      <c r="BV658" s="1069"/>
      <c r="BW658" s="1069"/>
      <c r="BX658" s="1069"/>
      <c r="BY658" s="1069"/>
      <c r="BZ658" s="1069"/>
      <c r="CA658" s="1069"/>
      <c r="CB658" s="1069"/>
      <c r="CC658" s="1069"/>
      <c r="CD658" s="1069"/>
      <c r="CE658" s="1069"/>
      <c r="CF658" s="1069"/>
      <c r="CG658" s="1069"/>
      <c r="CH658" s="1069"/>
      <c r="CI658" s="1069"/>
      <c r="CJ658" s="1069"/>
      <c r="CK658" s="1069"/>
      <c r="CL658" s="1069"/>
      <c r="CM658" s="1111"/>
      <c r="CN658" s="1111"/>
    </row>
    <row r="659" spans="2:92" x14ac:dyDescent="0.2">
      <c r="B659" s="1068"/>
      <c r="I659" s="1069"/>
      <c r="J659" s="1069"/>
      <c r="K659" s="1069"/>
      <c r="L659" s="1069"/>
      <c r="M659" s="1069"/>
      <c r="N659" s="1069"/>
      <c r="O659" s="1069"/>
      <c r="P659" s="1069"/>
      <c r="Q659" s="1069"/>
      <c r="R659" s="1069"/>
      <c r="S659" s="1069"/>
      <c r="T659" s="1069"/>
      <c r="U659" s="1069"/>
      <c r="V659" s="1069"/>
      <c r="W659" s="1069"/>
      <c r="X659" s="1069"/>
      <c r="Y659" s="1069"/>
      <c r="Z659" s="1069"/>
      <c r="AA659" s="1069"/>
      <c r="AB659" s="1111"/>
      <c r="AC659" s="1111"/>
      <c r="AD659" s="1111"/>
      <c r="AE659" s="1111"/>
      <c r="AF659" s="1069"/>
      <c r="AG659" s="1069"/>
      <c r="AH659" s="1069"/>
      <c r="AI659" s="1069"/>
      <c r="AJ659" s="1069"/>
      <c r="AK659" s="1069"/>
      <c r="AL659" s="1069"/>
      <c r="AM659" s="1069"/>
      <c r="AN659" s="1069"/>
      <c r="AO659" s="1069"/>
      <c r="AP659" s="1069"/>
      <c r="AQ659" s="1069"/>
      <c r="AR659" s="1069"/>
      <c r="AS659" s="1069"/>
      <c r="AT659" s="1069"/>
      <c r="AU659" s="1069"/>
      <c r="AV659" s="1069"/>
      <c r="AW659" s="1069"/>
      <c r="AX659" s="1070"/>
      <c r="AY659" s="1069"/>
      <c r="AZ659" s="1069"/>
      <c r="BA659" s="1069"/>
      <c r="BB659" s="1069"/>
      <c r="BC659" s="1069"/>
      <c r="BD659" s="1069"/>
      <c r="BE659" s="1069"/>
      <c r="BF659" s="1069"/>
      <c r="BG659" s="1069"/>
      <c r="BH659" s="1069"/>
      <c r="BI659" s="1069"/>
      <c r="BJ659" s="1069"/>
      <c r="BK659" s="1069"/>
      <c r="BL659" s="1069"/>
      <c r="BM659" s="1069"/>
      <c r="BN659" s="1069"/>
      <c r="BO659" s="1069"/>
      <c r="BP659" s="1069"/>
      <c r="BQ659" s="1069"/>
      <c r="BR659" s="1069"/>
      <c r="BS659" s="1111"/>
      <c r="BT659" s="1069"/>
      <c r="BU659" s="1069"/>
      <c r="BV659" s="1069"/>
      <c r="BW659" s="1069"/>
      <c r="BX659" s="1069"/>
      <c r="BY659" s="1069"/>
      <c r="BZ659" s="1069"/>
      <c r="CA659" s="1069"/>
      <c r="CB659" s="1069"/>
      <c r="CC659" s="1069"/>
      <c r="CD659" s="1069"/>
      <c r="CE659" s="1069"/>
      <c r="CF659" s="1069"/>
      <c r="CG659" s="1069"/>
      <c r="CH659" s="1069"/>
      <c r="CI659" s="1069"/>
      <c r="CJ659" s="1069"/>
      <c r="CK659" s="1069"/>
      <c r="CL659" s="1069"/>
      <c r="CM659" s="1111"/>
      <c r="CN659" s="1111"/>
    </row>
    <row r="660" spans="2:92" x14ac:dyDescent="0.2">
      <c r="B660" s="1068"/>
      <c r="I660" s="1069"/>
      <c r="J660" s="1069"/>
      <c r="K660" s="1069"/>
      <c r="L660" s="1069"/>
      <c r="M660" s="1069"/>
      <c r="N660" s="1069"/>
      <c r="O660" s="1069"/>
      <c r="P660" s="1069"/>
      <c r="Q660" s="1069"/>
      <c r="R660" s="1069"/>
      <c r="S660" s="1069"/>
      <c r="T660" s="1069"/>
      <c r="U660" s="1069"/>
      <c r="V660" s="1069"/>
      <c r="W660" s="1069"/>
      <c r="X660" s="1069"/>
      <c r="Y660" s="1069"/>
      <c r="Z660" s="1069"/>
      <c r="AA660" s="1069"/>
      <c r="AB660" s="1111"/>
      <c r="AC660" s="1111"/>
      <c r="AD660" s="1111"/>
      <c r="AE660" s="1111"/>
      <c r="AF660" s="1069"/>
      <c r="AG660" s="1069"/>
      <c r="AH660" s="1069"/>
      <c r="AI660" s="1069"/>
      <c r="AJ660" s="1069"/>
      <c r="AK660" s="1069"/>
      <c r="AL660" s="1069"/>
      <c r="AM660" s="1069"/>
      <c r="AN660" s="1069"/>
      <c r="AO660" s="1069"/>
      <c r="AP660" s="1069"/>
      <c r="AQ660" s="1069"/>
      <c r="AR660" s="1069"/>
      <c r="AS660" s="1069"/>
      <c r="AT660" s="1069"/>
      <c r="AU660" s="1069"/>
      <c r="AV660" s="1069"/>
      <c r="AW660" s="1069"/>
      <c r="AX660" s="1070"/>
      <c r="AY660" s="1069"/>
      <c r="AZ660" s="1069"/>
      <c r="BA660" s="1069"/>
      <c r="BB660" s="1069"/>
      <c r="BC660" s="1069"/>
      <c r="BD660" s="1069"/>
      <c r="BE660" s="1069"/>
      <c r="BF660" s="1069"/>
      <c r="BG660" s="1069"/>
      <c r="BH660" s="1069"/>
      <c r="BI660" s="1069"/>
      <c r="BJ660" s="1069"/>
      <c r="BK660" s="1069"/>
      <c r="BL660" s="1069"/>
      <c r="BM660" s="1069"/>
      <c r="BN660" s="1069"/>
      <c r="BO660" s="1069"/>
      <c r="BP660" s="1069"/>
      <c r="BQ660" s="1069"/>
      <c r="BR660" s="1069"/>
      <c r="BS660" s="1111"/>
      <c r="BT660" s="1069"/>
      <c r="BU660" s="1069"/>
      <c r="BV660" s="1069"/>
      <c r="BW660" s="1069"/>
      <c r="BX660" s="1069"/>
      <c r="BY660" s="1069"/>
      <c r="BZ660" s="1069"/>
      <c r="CA660" s="1069"/>
      <c r="CB660" s="1069"/>
      <c r="CC660" s="1069"/>
      <c r="CD660" s="1069"/>
      <c r="CE660" s="1069"/>
      <c r="CF660" s="1069"/>
      <c r="CG660" s="1069"/>
      <c r="CH660" s="1069"/>
      <c r="CI660" s="1069"/>
      <c r="CJ660" s="1069"/>
      <c r="CK660" s="1069"/>
      <c r="CL660" s="1069"/>
      <c r="CM660" s="1111"/>
      <c r="CN660" s="1111"/>
    </row>
    <row r="661" spans="2:92" x14ac:dyDescent="0.2">
      <c r="B661" s="1068"/>
      <c r="I661" s="1069"/>
      <c r="J661" s="1069"/>
      <c r="K661" s="1069"/>
      <c r="L661" s="1069"/>
      <c r="M661" s="1069"/>
      <c r="N661" s="1069"/>
      <c r="O661" s="1069"/>
      <c r="P661" s="1069"/>
      <c r="Q661" s="1069"/>
      <c r="R661" s="1069"/>
      <c r="S661" s="1069"/>
      <c r="T661" s="1069"/>
      <c r="U661" s="1069"/>
      <c r="V661" s="1069"/>
      <c r="W661" s="1069"/>
      <c r="X661" s="1069"/>
      <c r="Y661" s="1069"/>
      <c r="Z661" s="1069"/>
      <c r="AA661" s="1069"/>
      <c r="AB661" s="1111"/>
      <c r="AC661" s="1111"/>
      <c r="AD661" s="1111"/>
      <c r="AE661" s="1111"/>
      <c r="AF661" s="1069"/>
      <c r="AG661" s="1069"/>
      <c r="AH661" s="1069"/>
      <c r="AI661" s="1069"/>
      <c r="AJ661" s="1069"/>
      <c r="AK661" s="1069"/>
      <c r="AL661" s="1069"/>
      <c r="AM661" s="1069"/>
      <c r="AN661" s="1069"/>
      <c r="AO661" s="1069"/>
      <c r="AP661" s="1069"/>
      <c r="AQ661" s="1069"/>
      <c r="AR661" s="1069"/>
      <c r="AS661" s="1069"/>
      <c r="AT661" s="1069"/>
      <c r="AU661" s="1069"/>
      <c r="AV661" s="1069"/>
      <c r="AW661" s="1069"/>
      <c r="AX661" s="1070"/>
      <c r="AY661" s="1069"/>
      <c r="AZ661" s="1069"/>
      <c r="BA661" s="1069"/>
      <c r="BB661" s="1069"/>
      <c r="BC661" s="1069"/>
      <c r="BD661" s="1069"/>
      <c r="BE661" s="1069"/>
      <c r="BF661" s="1069"/>
      <c r="BG661" s="1069"/>
      <c r="BH661" s="1069"/>
      <c r="BI661" s="1069"/>
      <c r="BJ661" s="1069"/>
      <c r="BK661" s="1069"/>
      <c r="BL661" s="1069"/>
      <c r="BM661" s="1069"/>
      <c r="BN661" s="1069"/>
      <c r="BO661" s="1069"/>
      <c r="BP661" s="1069"/>
      <c r="BQ661" s="1069"/>
      <c r="BR661" s="1069"/>
      <c r="BS661" s="1111"/>
      <c r="BT661" s="1069"/>
      <c r="BU661" s="1069"/>
      <c r="BV661" s="1069"/>
      <c r="BW661" s="1069"/>
      <c r="BX661" s="1069"/>
      <c r="BY661" s="1069"/>
      <c r="BZ661" s="1069"/>
      <c r="CA661" s="1069"/>
      <c r="CB661" s="1069"/>
      <c r="CC661" s="1069"/>
      <c r="CD661" s="1069"/>
      <c r="CE661" s="1069"/>
      <c r="CF661" s="1069"/>
      <c r="CG661" s="1069"/>
      <c r="CH661" s="1069"/>
      <c r="CI661" s="1069"/>
      <c r="CJ661" s="1069"/>
      <c r="CK661" s="1069"/>
      <c r="CL661" s="1069"/>
      <c r="CM661" s="1111"/>
      <c r="CN661" s="1111"/>
    </row>
    <row r="662" spans="2:92" x14ac:dyDescent="0.2">
      <c r="B662" s="1068"/>
      <c r="I662" s="1069"/>
      <c r="J662" s="1069"/>
      <c r="K662" s="1069"/>
      <c r="L662" s="1069"/>
      <c r="M662" s="1069"/>
      <c r="N662" s="1069"/>
      <c r="O662" s="1069"/>
      <c r="P662" s="1069"/>
      <c r="Q662" s="1069"/>
      <c r="R662" s="1069"/>
      <c r="S662" s="1069"/>
      <c r="T662" s="1069"/>
      <c r="U662" s="1069"/>
      <c r="V662" s="1069"/>
      <c r="W662" s="1069"/>
      <c r="X662" s="1069"/>
      <c r="Y662" s="1069"/>
      <c r="Z662" s="1069"/>
      <c r="AA662" s="1069"/>
      <c r="AB662" s="1111"/>
      <c r="AC662" s="1111"/>
      <c r="AD662" s="1111"/>
      <c r="AE662" s="1111"/>
      <c r="AF662" s="1069"/>
      <c r="AG662" s="1069"/>
      <c r="AH662" s="1069"/>
      <c r="AI662" s="1069"/>
      <c r="AJ662" s="1069"/>
      <c r="AK662" s="1069"/>
      <c r="AL662" s="1069"/>
      <c r="AM662" s="1069"/>
      <c r="AN662" s="1069"/>
      <c r="AO662" s="1069"/>
      <c r="AP662" s="1069"/>
      <c r="AQ662" s="1069"/>
      <c r="AR662" s="1069"/>
      <c r="AS662" s="1069"/>
      <c r="AT662" s="1069"/>
      <c r="AU662" s="1069"/>
      <c r="AV662" s="1069"/>
      <c r="AW662" s="1069"/>
      <c r="AX662" s="1070"/>
      <c r="AY662" s="1069"/>
      <c r="AZ662" s="1069"/>
      <c r="BA662" s="1069"/>
      <c r="BB662" s="1069"/>
      <c r="BC662" s="1069"/>
      <c r="BD662" s="1069"/>
      <c r="BE662" s="1069"/>
      <c r="BF662" s="1069"/>
      <c r="BG662" s="1069"/>
      <c r="BH662" s="1069"/>
      <c r="BI662" s="1069"/>
      <c r="BJ662" s="1069"/>
      <c r="BK662" s="1069"/>
      <c r="BL662" s="1069"/>
      <c r="BM662" s="1069"/>
      <c r="BN662" s="1069"/>
      <c r="BO662" s="1069"/>
      <c r="BP662" s="1069"/>
      <c r="BQ662" s="1069"/>
      <c r="BR662" s="1069"/>
      <c r="BS662" s="1111"/>
      <c r="BT662" s="1069"/>
      <c r="BU662" s="1069"/>
      <c r="BV662" s="1069"/>
      <c r="BW662" s="1069"/>
      <c r="BX662" s="1069"/>
      <c r="BY662" s="1069"/>
      <c r="BZ662" s="1069"/>
      <c r="CA662" s="1069"/>
      <c r="CB662" s="1069"/>
      <c r="CC662" s="1069"/>
      <c r="CD662" s="1069"/>
      <c r="CE662" s="1069"/>
      <c r="CF662" s="1069"/>
      <c r="CG662" s="1069"/>
      <c r="CH662" s="1069"/>
      <c r="CI662" s="1069"/>
      <c r="CJ662" s="1069"/>
      <c r="CK662" s="1069"/>
      <c r="CL662" s="1069"/>
      <c r="CM662" s="1111"/>
      <c r="CN662" s="1111"/>
    </row>
    <row r="663" spans="2:92" x14ac:dyDescent="0.2">
      <c r="B663" s="1068"/>
      <c r="I663" s="1069"/>
      <c r="J663" s="1069"/>
      <c r="K663" s="1069"/>
      <c r="L663" s="1069"/>
      <c r="M663" s="1069"/>
      <c r="N663" s="1069"/>
      <c r="O663" s="1069"/>
      <c r="P663" s="1069"/>
      <c r="Q663" s="1069"/>
      <c r="R663" s="1069"/>
      <c r="S663" s="1069"/>
      <c r="T663" s="1069"/>
      <c r="U663" s="1069"/>
      <c r="V663" s="1069"/>
      <c r="W663" s="1069"/>
      <c r="X663" s="1069"/>
      <c r="Y663" s="1069"/>
      <c r="Z663" s="1069"/>
      <c r="AA663" s="1069"/>
      <c r="AB663" s="1111"/>
      <c r="AC663" s="1111"/>
      <c r="AD663" s="1111"/>
      <c r="AE663" s="1111"/>
      <c r="AF663" s="1069"/>
      <c r="AG663" s="1069"/>
      <c r="AH663" s="1069"/>
      <c r="AI663" s="1069"/>
      <c r="AJ663" s="1069"/>
      <c r="AK663" s="1069"/>
      <c r="AL663" s="1069"/>
      <c r="AM663" s="1069"/>
      <c r="AN663" s="1069"/>
      <c r="AO663" s="1069"/>
      <c r="AP663" s="1069"/>
      <c r="AQ663" s="1069"/>
      <c r="AR663" s="1069"/>
      <c r="AS663" s="1069"/>
      <c r="AT663" s="1069"/>
      <c r="AU663" s="1069"/>
      <c r="AV663" s="1069"/>
      <c r="AW663" s="1069"/>
      <c r="AX663" s="1070"/>
      <c r="AY663" s="1069"/>
      <c r="AZ663" s="1069"/>
      <c r="BA663" s="1069"/>
      <c r="BB663" s="1069"/>
      <c r="BC663" s="1069"/>
      <c r="BD663" s="1069"/>
      <c r="BE663" s="1069"/>
      <c r="BF663" s="1069"/>
      <c r="BG663" s="1069"/>
      <c r="BH663" s="1069"/>
      <c r="BI663" s="1069"/>
      <c r="BJ663" s="1069"/>
      <c r="BK663" s="1069"/>
      <c r="BL663" s="1069"/>
      <c r="BM663" s="1069"/>
      <c r="BN663" s="1069"/>
      <c r="BO663" s="1069"/>
      <c r="BP663" s="1069"/>
      <c r="BQ663" s="1069"/>
      <c r="BR663" s="1069"/>
      <c r="BS663" s="1111"/>
      <c r="BT663" s="1069"/>
      <c r="BU663" s="1069"/>
      <c r="BV663" s="1069"/>
      <c r="BW663" s="1069"/>
      <c r="BX663" s="1069"/>
      <c r="BY663" s="1069"/>
      <c r="BZ663" s="1069"/>
      <c r="CA663" s="1069"/>
      <c r="CB663" s="1069"/>
      <c r="CC663" s="1069"/>
      <c r="CD663" s="1069"/>
      <c r="CE663" s="1069"/>
      <c r="CF663" s="1069"/>
      <c r="CG663" s="1069"/>
      <c r="CH663" s="1069"/>
      <c r="CI663" s="1069"/>
      <c r="CJ663" s="1069"/>
      <c r="CK663" s="1069"/>
      <c r="CL663" s="1069"/>
      <c r="CM663" s="1111"/>
      <c r="CN663" s="1111"/>
    </row>
    <row r="664" spans="2:92" x14ac:dyDescent="0.2">
      <c r="B664" s="1068"/>
      <c r="I664" s="1069"/>
      <c r="J664" s="1069"/>
      <c r="K664" s="1069"/>
      <c r="L664" s="1069"/>
      <c r="M664" s="1069"/>
      <c r="N664" s="1069"/>
      <c r="O664" s="1069"/>
      <c r="P664" s="1069"/>
      <c r="Q664" s="1069"/>
      <c r="R664" s="1069"/>
      <c r="S664" s="1069"/>
      <c r="T664" s="1069"/>
      <c r="U664" s="1069"/>
      <c r="V664" s="1069"/>
      <c r="W664" s="1069"/>
      <c r="X664" s="1069"/>
      <c r="Y664" s="1069"/>
      <c r="Z664" s="1069"/>
      <c r="AA664" s="1069"/>
      <c r="AB664" s="1111"/>
      <c r="AC664" s="1111"/>
      <c r="AD664" s="1111"/>
      <c r="AE664" s="1111"/>
      <c r="AF664" s="1069"/>
      <c r="AG664" s="1069"/>
      <c r="AH664" s="1069"/>
      <c r="AI664" s="1069"/>
      <c r="AJ664" s="1069"/>
      <c r="AK664" s="1069"/>
      <c r="AL664" s="1069"/>
      <c r="AM664" s="1069"/>
      <c r="AN664" s="1069"/>
      <c r="AO664" s="1069"/>
      <c r="AP664" s="1069"/>
      <c r="AQ664" s="1069"/>
      <c r="AR664" s="1069"/>
      <c r="AS664" s="1069"/>
      <c r="AT664" s="1069"/>
      <c r="AU664" s="1069"/>
      <c r="AV664" s="1069"/>
      <c r="AW664" s="1069"/>
      <c r="AX664" s="1070"/>
      <c r="AY664" s="1069"/>
      <c r="AZ664" s="1069"/>
      <c r="BA664" s="1069"/>
      <c r="BB664" s="1069"/>
      <c r="BC664" s="1069"/>
      <c r="BD664" s="1069"/>
      <c r="BE664" s="1069"/>
      <c r="BF664" s="1069"/>
      <c r="BG664" s="1069"/>
      <c r="BH664" s="1069"/>
      <c r="BI664" s="1069"/>
      <c r="BJ664" s="1069"/>
      <c r="BK664" s="1069"/>
      <c r="BL664" s="1069"/>
      <c r="BM664" s="1069"/>
      <c r="BN664" s="1069"/>
      <c r="BO664" s="1069"/>
      <c r="BP664" s="1069"/>
      <c r="BQ664" s="1069"/>
      <c r="BR664" s="1069"/>
      <c r="BS664" s="1111"/>
      <c r="BT664" s="1069"/>
      <c r="BU664" s="1069"/>
      <c r="BV664" s="1069"/>
      <c r="BW664" s="1069"/>
      <c r="BX664" s="1069"/>
      <c r="BY664" s="1069"/>
      <c r="BZ664" s="1069"/>
      <c r="CA664" s="1069"/>
      <c r="CB664" s="1069"/>
      <c r="CC664" s="1069"/>
      <c r="CD664" s="1069"/>
      <c r="CE664" s="1069"/>
      <c r="CF664" s="1069"/>
      <c r="CG664" s="1069"/>
      <c r="CH664" s="1069"/>
      <c r="CI664" s="1069"/>
      <c r="CJ664" s="1069"/>
      <c r="CK664" s="1069"/>
      <c r="CL664" s="1069"/>
      <c r="CM664" s="1111"/>
      <c r="CN664" s="1111"/>
    </row>
    <row r="665" spans="2:92" x14ac:dyDescent="0.2">
      <c r="B665" s="1068"/>
      <c r="I665" s="1069"/>
      <c r="J665" s="1069"/>
      <c r="K665" s="1069"/>
      <c r="L665" s="1069"/>
      <c r="M665" s="1069"/>
      <c r="N665" s="1069"/>
      <c r="O665" s="1069"/>
      <c r="P665" s="1069"/>
      <c r="Q665" s="1069"/>
      <c r="R665" s="1069"/>
      <c r="S665" s="1069"/>
      <c r="T665" s="1069"/>
      <c r="U665" s="1069"/>
      <c r="V665" s="1069"/>
      <c r="W665" s="1069"/>
      <c r="X665" s="1069"/>
      <c r="Y665" s="1069"/>
      <c r="Z665" s="1069"/>
      <c r="AA665" s="1069"/>
      <c r="AB665" s="1111"/>
      <c r="AC665" s="1111"/>
      <c r="AD665" s="1111"/>
      <c r="AE665" s="1111"/>
      <c r="AF665" s="1069"/>
      <c r="AG665" s="1069"/>
      <c r="AH665" s="1069"/>
      <c r="AI665" s="1069"/>
      <c r="AJ665" s="1069"/>
      <c r="AK665" s="1069"/>
      <c r="AL665" s="1069"/>
      <c r="AM665" s="1069"/>
      <c r="AN665" s="1069"/>
      <c r="AO665" s="1069"/>
      <c r="AP665" s="1069"/>
      <c r="AQ665" s="1069"/>
      <c r="AR665" s="1069"/>
      <c r="AS665" s="1069"/>
      <c r="AT665" s="1069"/>
      <c r="AU665" s="1069"/>
      <c r="AV665" s="1069"/>
      <c r="AW665" s="1069"/>
      <c r="AX665" s="1070"/>
      <c r="AY665" s="1069"/>
      <c r="AZ665" s="1069"/>
      <c r="BA665" s="1069"/>
      <c r="BB665" s="1069"/>
      <c r="BC665" s="1069"/>
      <c r="BD665" s="1069"/>
      <c r="BE665" s="1069"/>
      <c r="BF665" s="1069"/>
      <c r="BG665" s="1069"/>
      <c r="BH665" s="1069"/>
      <c r="BI665" s="1069"/>
      <c r="BJ665" s="1069"/>
      <c r="BK665" s="1069"/>
      <c r="BL665" s="1069"/>
      <c r="BM665" s="1069"/>
      <c r="BN665" s="1069"/>
      <c r="BO665" s="1069"/>
      <c r="BP665" s="1069"/>
      <c r="BQ665" s="1069"/>
      <c r="BR665" s="1069"/>
      <c r="BS665" s="1111"/>
      <c r="BT665" s="1069"/>
      <c r="BU665" s="1069"/>
      <c r="BV665" s="1069"/>
      <c r="BW665" s="1069"/>
      <c r="BX665" s="1069"/>
      <c r="BY665" s="1069"/>
      <c r="BZ665" s="1069"/>
      <c r="CA665" s="1069"/>
      <c r="CB665" s="1069"/>
      <c r="CC665" s="1069"/>
      <c r="CD665" s="1069"/>
      <c r="CE665" s="1069"/>
      <c r="CF665" s="1069"/>
      <c r="CG665" s="1069"/>
      <c r="CH665" s="1069"/>
      <c r="CI665" s="1069"/>
      <c r="CJ665" s="1069"/>
      <c r="CK665" s="1069"/>
      <c r="CL665" s="1069"/>
      <c r="CM665" s="1111"/>
      <c r="CN665" s="1111"/>
    </row>
    <row r="666" spans="2:92" x14ac:dyDescent="0.2">
      <c r="B666" s="1068"/>
      <c r="I666" s="1069"/>
      <c r="J666" s="1069"/>
      <c r="K666" s="1069"/>
      <c r="L666" s="1069"/>
      <c r="M666" s="1069"/>
      <c r="N666" s="1069"/>
      <c r="O666" s="1069"/>
      <c r="P666" s="1069"/>
      <c r="Q666" s="1069"/>
      <c r="R666" s="1069"/>
      <c r="S666" s="1069"/>
      <c r="T666" s="1069"/>
      <c r="U666" s="1069"/>
      <c r="V666" s="1069"/>
      <c r="W666" s="1069"/>
      <c r="X666" s="1069"/>
      <c r="Y666" s="1069"/>
      <c r="Z666" s="1069"/>
      <c r="AA666" s="1069"/>
      <c r="AB666" s="1111"/>
      <c r="AC666" s="1111"/>
      <c r="AD666" s="1111"/>
      <c r="AE666" s="1111"/>
      <c r="AF666" s="1069"/>
      <c r="AG666" s="1069"/>
      <c r="AH666" s="1069"/>
      <c r="AI666" s="1069"/>
      <c r="AJ666" s="1069"/>
      <c r="AK666" s="1069"/>
      <c r="AL666" s="1069"/>
      <c r="AM666" s="1069"/>
      <c r="AN666" s="1069"/>
      <c r="AO666" s="1069"/>
      <c r="AP666" s="1069"/>
      <c r="AQ666" s="1069"/>
      <c r="AR666" s="1069"/>
      <c r="AS666" s="1069"/>
      <c r="AT666" s="1069"/>
      <c r="AU666" s="1069"/>
      <c r="AV666" s="1069"/>
      <c r="AW666" s="1069"/>
      <c r="AX666" s="1070"/>
      <c r="AY666" s="1069"/>
      <c r="AZ666" s="1069"/>
      <c r="BA666" s="1069"/>
      <c r="BB666" s="1069"/>
      <c r="BC666" s="1069"/>
      <c r="BD666" s="1069"/>
      <c r="BE666" s="1069"/>
      <c r="BF666" s="1069"/>
      <c r="BG666" s="1069"/>
      <c r="BH666" s="1069"/>
      <c r="BI666" s="1069"/>
      <c r="BJ666" s="1069"/>
      <c r="BK666" s="1069"/>
      <c r="BL666" s="1069"/>
      <c r="BM666" s="1069"/>
      <c r="BN666" s="1069"/>
      <c r="BO666" s="1069"/>
      <c r="BP666" s="1069"/>
      <c r="BQ666" s="1069"/>
      <c r="BR666" s="1069"/>
      <c r="BS666" s="1111"/>
      <c r="BT666" s="1069"/>
      <c r="BU666" s="1069"/>
      <c r="BV666" s="1069"/>
      <c r="BW666" s="1069"/>
      <c r="BX666" s="1069"/>
      <c r="BY666" s="1069"/>
      <c r="BZ666" s="1069"/>
      <c r="CA666" s="1069"/>
      <c r="CB666" s="1069"/>
      <c r="CC666" s="1069"/>
      <c r="CD666" s="1069"/>
      <c r="CE666" s="1069"/>
      <c r="CF666" s="1069"/>
      <c r="CG666" s="1069"/>
      <c r="CH666" s="1069"/>
      <c r="CI666" s="1069"/>
      <c r="CJ666" s="1069"/>
      <c r="CK666" s="1069"/>
      <c r="CL666" s="1069"/>
      <c r="CM666" s="1111"/>
      <c r="CN666" s="1111"/>
    </row>
    <row r="667" spans="2:92" x14ac:dyDescent="0.2">
      <c r="B667" s="1068"/>
      <c r="I667" s="1069"/>
      <c r="J667" s="1069"/>
      <c r="K667" s="1069"/>
      <c r="L667" s="1069"/>
      <c r="M667" s="1069"/>
      <c r="N667" s="1069"/>
      <c r="O667" s="1069"/>
      <c r="P667" s="1069"/>
      <c r="Q667" s="1069"/>
      <c r="R667" s="1069"/>
      <c r="S667" s="1069"/>
      <c r="T667" s="1069"/>
      <c r="U667" s="1069"/>
      <c r="V667" s="1069"/>
      <c r="W667" s="1069"/>
      <c r="X667" s="1069"/>
      <c r="Y667" s="1069"/>
      <c r="Z667" s="1069"/>
      <c r="AA667" s="1069"/>
      <c r="AB667" s="1111"/>
      <c r="AC667" s="1111"/>
      <c r="AD667" s="1111"/>
      <c r="AE667" s="1111"/>
      <c r="AF667" s="1069"/>
      <c r="AG667" s="1069"/>
      <c r="AH667" s="1069"/>
      <c r="AI667" s="1069"/>
      <c r="AJ667" s="1069"/>
      <c r="AK667" s="1069"/>
      <c r="AL667" s="1069"/>
      <c r="AM667" s="1069"/>
      <c r="AN667" s="1069"/>
      <c r="AO667" s="1069"/>
      <c r="AP667" s="1069"/>
      <c r="AQ667" s="1069"/>
      <c r="AR667" s="1069"/>
      <c r="AS667" s="1069"/>
      <c r="AT667" s="1069"/>
      <c r="AU667" s="1069"/>
      <c r="AV667" s="1069"/>
      <c r="AW667" s="1069"/>
      <c r="AX667" s="1070"/>
      <c r="AY667" s="1069"/>
      <c r="AZ667" s="1069"/>
      <c r="BA667" s="1069"/>
      <c r="BB667" s="1069"/>
      <c r="BC667" s="1069"/>
      <c r="BD667" s="1069"/>
      <c r="BE667" s="1069"/>
      <c r="BF667" s="1069"/>
      <c r="BG667" s="1069"/>
      <c r="BH667" s="1069"/>
      <c r="BI667" s="1069"/>
      <c r="BJ667" s="1069"/>
      <c r="BK667" s="1069"/>
      <c r="BL667" s="1069"/>
      <c r="BM667" s="1069"/>
      <c r="BN667" s="1069"/>
      <c r="BO667" s="1069"/>
      <c r="BP667" s="1069"/>
      <c r="BQ667" s="1069"/>
      <c r="BR667" s="1069"/>
      <c r="BS667" s="1111"/>
      <c r="BT667" s="1069"/>
      <c r="BU667" s="1069"/>
      <c r="BV667" s="1069"/>
      <c r="BW667" s="1069"/>
      <c r="BX667" s="1069"/>
      <c r="BY667" s="1069"/>
      <c r="BZ667" s="1069"/>
      <c r="CA667" s="1069"/>
      <c r="CB667" s="1069"/>
      <c r="CC667" s="1069"/>
      <c r="CD667" s="1069"/>
      <c r="CE667" s="1069"/>
      <c r="CF667" s="1069"/>
      <c r="CG667" s="1069"/>
      <c r="CH667" s="1069"/>
      <c r="CI667" s="1069"/>
      <c r="CJ667" s="1069"/>
      <c r="CK667" s="1069"/>
      <c r="CL667" s="1069"/>
      <c r="CM667" s="1111"/>
      <c r="CN667" s="1111"/>
    </row>
    <row r="668" spans="2:92" x14ac:dyDescent="0.2">
      <c r="B668" s="1068"/>
      <c r="I668" s="1069"/>
      <c r="J668" s="1069"/>
      <c r="K668" s="1069"/>
      <c r="L668" s="1069"/>
      <c r="M668" s="1069"/>
      <c r="N668" s="1069"/>
      <c r="O668" s="1069"/>
      <c r="P668" s="1069"/>
      <c r="Q668" s="1069"/>
      <c r="R668" s="1069"/>
      <c r="S668" s="1069"/>
      <c r="T668" s="1069"/>
      <c r="U668" s="1069"/>
      <c r="V668" s="1069"/>
      <c r="W668" s="1069"/>
      <c r="X668" s="1069"/>
      <c r="Y668" s="1069"/>
      <c r="Z668" s="1069"/>
      <c r="AA668" s="1069"/>
      <c r="AB668" s="1111"/>
      <c r="AC668" s="1111"/>
      <c r="AD668" s="1111"/>
      <c r="AE668" s="1111"/>
      <c r="AF668" s="1069"/>
      <c r="AG668" s="1069"/>
      <c r="AH668" s="1069"/>
      <c r="AI668" s="1069"/>
      <c r="AJ668" s="1069"/>
      <c r="AK668" s="1069"/>
      <c r="AL668" s="1069"/>
      <c r="AM668" s="1069"/>
      <c r="AN668" s="1069"/>
      <c r="AO668" s="1069"/>
      <c r="AP668" s="1069"/>
      <c r="AQ668" s="1069"/>
      <c r="AR668" s="1069"/>
      <c r="AS668" s="1069"/>
      <c r="AT668" s="1069"/>
      <c r="AU668" s="1069"/>
      <c r="AV668" s="1069"/>
      <c r="AW668" s="1069"/>
      <c r="AX668" s="1070"/>
      <c r="AY668" s="1069"/>
      <c r="AZ668" s="1069"/>
      <c r="BA668" s="1069"/>
      <c r="BB668" s="1069"/>
      <c r="BC668" s="1069"/>
      <c r="BD668" s="1069"/>
      <c r="BE668" s="1069"/>
      <c r="BF668" s="1069"/>
      <c r="BG668" s="1069"/>
      <c r="BH668" s="1069"/>
      <c r="BI668" s="1069"/>
      <c r="BJ668" s="1069"/>
      <c r="BK668" s="1069"/>
      <c r="BL668" s="1069"/>
      <c r="BM668" s="1069"/>
      <c r="BN668" s="1069"/>
      <c r="BO668" s="1069"/>
      <c r="BP668" s="1069"/>
      <c r="BQ668" s="1069"/>
      <c r="BR668" s="1069"/>
      <c r="BS668" s="1111"/>
      <c r="BT668" s="1069"/>
      <c r="BU668" s="1069"/>
      <c r="BV668" s="1069"/>
      <c r="BW668" s="1069"/>
      <c r="BX668" s="1069"/>
      <c r="BY668" s="1069"/>
      <c r="BZ668" s="1069"/>
      <c r="CA668" s="1069"/>
      <c r="CB668" s="1069"/>
      <c r="CC668" s="1069"/>
      <c r="CD668" s="1069"/>
      <c r="CE668" s="1069"/>
      <c r="CF668" s="1069"/>
      <c r="CG668" s="1069"/>
      <c r="CH668" s="1069"/>
      <c r="CI668" s="1069"/>
      <c r="CJ668" s="1069"/>
      <c r="CK668" s="1069"/>
      <c r="CL668" s="1069"/>
      <c r="CM668" s="1111"/>
      <c r="CN668" s="1111"/>
    </row>
    <row r="669" spans="2:92" x14ac:dyDescent="0.2">
      <c r="B669" s="1068"/>
      <c r="I669" s="1069"/>
      <c r="J669" s="1069"/>
      <c r="K669" s="1069"/>
      <c r="L669" s="1069"/>
      <c r="M669" s="1069"/>
      <c r="N669" s="1069"/>
      <c r="O669" s="1069"/>
      <c r="P669" s="1069"/>
      <c r="Q669" s="1069"/>
      <c r="R669" s="1069"/>
      <c r="S669" s="1069"/>
      <c r="T669" s="1069"/>
      <c r="U669" s="1069"/>
      <c r="V669" s="1069"/>
      <c r="W669" s="1069"/>
      <c r="X669" s="1069"/>
      <c r="Y669" s="1069"/>
      <c r="Z669" s="1069"/>
      <c r="AA669" s="1069"/>
      <c r="AB669" s="1111"/>
      <c r="AC669" s="1111"/>
      <c r="AD669" s="1111"/>
      <c r="AE669" s="1111"/>
      <c r="AF669" s="1069"/>
      <c r="AG669" s="1069"/>
      <c r="AH669" s="1069"/>
      <c r="AI669" s="1069"/>
      <c r="AJ669" s="1069"/>
      <c r="AK669" s="1069"/>
      <c r="AL669" s="1069"/>
      <c r="AM669" s="1069"/>
      <c r="AN669" s="1069"/>
      <c r="AO669" s="1069"/>
      <c r="AP669" s="1069"/>
      <c r="AQ669" s="1069"/>
      <c r="AR669" s="1069"/>
      <c r="AS669" s="1069"/>
      <c r="AT669" s="1069"/>
      <c r="AU669" s="1069"/>
      <c r="AV669" s="1069"/>
      <c r="AW669" s="1069"/>
      <c r="AX669" s="1070"/>
      <c r="AY669" s="1069"/>
      <c r="AZ669" s="1069"/>
      <c r="BA669" s="1069"/>
      <c r="BB669" s="1069"/>
      <c r="BC669" s="1069"/>
      <c r="BD669" s="1069"/>
      <c r="BE669" s="1069"/>
      <c r="BF669" s="1069"/>
      <c r="BG669" s="1069"/>
      <c r="BH669" s="1069"/>
      <c r="BI669" s="1069"/>
      <c r="BJ669" s="1069"/>
      <c r="BK669" s="1069"/>
      <c r="BL669" s="1069"/>
      <c r="BM669" s="1069"/>
      <c r="BN669" s="1069"/>
      <c r="BO669" s="1069"/>
      <c r="BP669" s="1069"/>
      <c r="BQ669" s="1069"/>
      <c r="BR669" s="1069"/>
      <c r="BS669" s="1111"/>
      <c r="BT669" s="1069"/>
      <c r="BU669" s="1069"/>
      <c r="BV669" s="1069"/>
      <c r="BW669" s="1069"/>
      <c r="BX669" s="1069"/>
      <c r="BY669" s="1069"/>
      <c r="BZ669" s="1069"/>
      <c r="CA669" s="1069"/>
      <c r="CB669" s="1069"/>
      <c r="CC669" s="1069"/>
      <c r="CD669" s="1069"/>
      <c r="CE669" s="1069"/>
      <c r="CF669" s="1069"/>
      <c r="CG669" s="1069"/>
      <c r="CH669" s="1069"/>
      <c r="CI669" s="1069"/>
      <c r="CJ669" s="1069"/>
      <c r="CK669" s="1069"/>
      <c r="CL669" s="1069"/>
      <c r="CM669" s="1111"/>
      <c r="CN669" s="1111"/>
    </row>
    <row r="670" spans="2:92" x14ac:dyDescent="0.2">
      <c r="B670" s="1068"/>
      <c r="I670" s="1069"/>
      <c r="J670" s="1069"/>
      <c r="K670" s="1069"/>
      <c r="L670" s="1069"/>
      <c r="M670" s="1069"/>
      <c r="N670" s="1069"/>
      <c r="O670" s="1069"/>
      <c r="P670" s="1069"/>
      <c r="Q670" s="1069"/>
      <c r="R670" s="1069"/>
      <c r="S670" s="1069"/>
      <c r="T670" s="1069"/>
      <c r="U670" s="1069"/>
      <c r="V670" s="1069"/>
      <c r="W670" s="1069"/>
      <c r="X670" s="1069"/>
      <c r="Y670" s="1069"/>
      <c r="Z670" s="1069"/>
      <c r="AA670" s="1069"/>
      <c r="AB670" s="1111"/>
      <c r="AC670" s="1111"/>
      <c r="AD670" s="1111"/>
      <c r="AE670" s="1111"/>
      <c r="AF670" s="1069"/>
      <c r="AG670" s="1069"/>
      <c r="AH670" s="1069"/>
      <c r="AI670" s="1069"/>
      <c r="AJ670" s="1069"/>
      <c r="AK670" s="1069"/>
      <c r="AL670" s="1069"/>
      <c r="AM670" s="1069"/>
      <c r="AN670" s="1069"/>
      <c r="AO670" s="1069"/>
      <c r="AP670" s="1069"/>
      <c r="AQ670" s="1069"/>
      <c r="AR670" s="1069"/>
      <c r="AS670" s="1069"/>
      <c r="AT670" s="1069"/>
      <c r="AU670" s="1069"/>
      <c r="AV670" s="1069"/>
      <c r="AW670" s="1069"/>
      <c r="AX670" s="1070"/>
      <c r="AY670" s="1069"/>
      <c r="AZ670" s="1069"/>
      <c r="BA670" s="1069"/>
      <c r="BB670" s="1069"/>
      <c r="BC670" s="1069"/>
      <c r="BD670" s="1069"/>
      <c r="BE670" s="1069"/>
      <c r="BF670" s="1069"/>
      <c r="BG670" s="1069"/>
      <c r="BH670" s="1069"/>
      <c r="BI670" s="1069"/>
      <c r="BJ670" s="1069"/>
      <c r="BK670" s="1069"/>
      <c r="BL670" s="1069"/>
      <c r="BM670" s="1069"/>
      <c r="BN670" s="1069"/>
      <c r="BO670" s="1069"/>
      <c r="BP670" s="1069"/>
      <c r="BQ670" s="1069"/>
      <c r="BR670" s="1069"/>
      <c r="BS670" s="1111"/>
      <c r="BT670" s="1069"/>
      <c r="BU670" s="1069"/>
      <c r="BV670" s="1069"/>
      <c r="BW670" s="1069"/>
      <c r="BX670" s="1069"/>
      <c r="BY670" s="1069"/>
      <c r="BZ670" s="1069"/>
      <c r="CA670" s="1069"/>
      <c r="CB670" s="1069"/>
      <c r="CC670" s="1069"/>
      <c r="CD670" s="1069"/>
      <c r="CE670" s="1069"/>
      <c r="CF670" s="1069"/>
      <c r="CG670" s="1069"/>
      <c r="CH670" s="1069"/>
      <c r="CI670" s="1069"/>
      <c r="CJ670" s="1069"/>
      <c r="CK670" s="1069"/>
      <c r="CL670" s="1069"/>
      <c r="CM670" s="1111"/>
      <c r="CN670" s="1111"/>
    </row>
    <row r="671" spans="2:92" x14ac:dyDescent="0.2">
      <c r="B671" s="1068"/>
      <c r="I671" s="1069"/>
      <c r="J671" s="1069"/>
      <c r="K671" s="1069"/>
      <c r="L671" s="1069"/>
      <c r="M671" s="1069"/>
      <c r="N671" s="1069"/>
      <c r="O671" s="1069"/>
      <c r="P671" s="1069"/>
      <c r="Q671" s="1069"/>
      <c r="R671" s="1069"/>
      <c r="S671" s="1069"/>
      <c r="T671" s="1069"/>
      <c r="U671" s="1069"/>
      <c r="V671" s="1069"/>
      <c r="W671" s="1069"/>
      <c r="X671" s="1069"/>
      <c r="Y671" s="1069"/>
      <c r="Z671" s="1069"/>
      <c r="AA671" s="1069"/>
      <c r="AB671" s="1111"/>
      <c r="AC671" s="1111"/>
      <c r="AD671" s="1111"/>
      <c r="AE671" s="1111"/>
      <c r="AF671" s="1069"/>
      <c r="AG671" s="1069"/>
      <c r="AH671" s="1069"/>
      <c r="AI671" s="1069"/>
      <c r="AJ671" s="1069"/>
      <c r="AK671" s="1069"/>
      <c r="AL671" s="1069"/>
      <c r="AM671" s="1069"/>
      <c r="AN671" s="1069"/>
      <c r="AO671" s="1069"/>
      <c r="AP671" s="1069"/>
      <c r="AQ671" s="1069"/>
      <c r="AR671" s="1069"/>
      <c r="AS671" s="1069"/>
      <c r="AT671" s="1069"/>
      <c r="AU671" s="1069"/>
      <c r="AV671" s="1069"/>
      <c r="AW671" s="1069"/>
      <c r="AX671" s="1070"/>
      <c r="AY671" s="1069"/>
      <c r="AZ671" s="1069"/>
      <c r="BA671" s="1069"/>
      <c r="BB671" s="1069"/>
      <c r="BC671" s="1069"/>
      <c r="BD671" s="1069"/>
      <c r="BE671" s="1069"/>
      <c r="BF671" s="1069"/>
      <c r="BG671" s="1069"/>
      <c r="BH671" s="1069"/>
      <c r="BI671" s="1069"/>
      <c r="BJ671" s="1069"/>
      <c r="BK671" s="1069"/>
      <c r="BL671" s="1069"/>
      <c r="BM671" s="1069"/>
      <c r="BN671" s="1069"/>
      <c r="BO671" s="1069"/>
      <c r="BP671" s="1069"/>
      <c r="BQ671" s="1069"/>
      <c r="BR671" s="1069"/>
      <c r="BS671" s="1111"/>
      <c r="BT671" s="1069"/>
      <c r="BU671" s="1069"/>
      <c r="BV671" s="1069"/>
      <c r="BW671" s="1069"/>
      <c r="BX671" s="1069"/>
      <c r="BY671" s="1069"/>
      <c r="BZ671" s="1069"/>
      <c r="CA671" s="1069"/>
      <c r="CB671" s="1069"/>
      <c r="CC671" s="1069"/>
      <c r="CD671" s="1069"/>
      <c r="CE671" s="1069"/>
      <c r="CF671" s="1069"/>
      <c r="CG671" s="1069"/>
      <c r="CH671" s="1069"/>
      <c r="CI671" s="1069"/>
      <c r="CJ671" s="1069"/>
      <c r="CK671" s="1069"/>
      <c r="CL671" s="1069"/>
      <c r="CM671" s="1111"/>
      <c r="CN671" s="1111"/>
    </row>
    <row r="672" spans="2:92" x14ac:dyDescent="0.2">
      <c r="B672" s="1068"/>
      <c r="I672" s="1069"/>
      <c r="J672" s="1069"/>
      <c r="K672" s="1069"/>
      <c r="L672" s="1069"/>
      <c r="M672" s="1069"/>
      <c r="N672" s="1069"/>
      <c r="O672" s="1069"/>
      <c r="P672" s="1069"/>
      <c r="Q672" s="1069"/>
      <c r="R672" s="1069"/>
      <c r="S672" s="1069"/>
      <c r="T672" s="1069"/>
      <c r="U672" s="1069"/>
      <c r="V672" s="1069"/>
      <c r="W672" s="1069"/>
      <c r="X672" s="1069"/>
      <c r="Y672" s="1069"/>
      <c r="Z672" s="1069"/>
      <c r="AA672" s="1069"/>
      <c r="AB672" s="1111"/>
      <c r="AC672" s="1111"/>
      <c r="AD672" s="1111"/>
      <c r="AE672" s="1111"/>
      <c r="AF672" s="1069"/>
      <c r="AG672" s="1069"/>
      <c r="AH672" s="1069"/>
      <c r="AI672" s="1069"/>
      <c r="AJ672" s="1069"/>
      <c r="AK672" s="1069"/>
      <c r="AL672" s="1069"/>
      <c r="AM672" s="1069"/>
      <c r="AN672" s="1069"/>
      <c r="AO672" s="1069"/>
      <c r="AP672" s="1069"/>
      <c r="AQ672" s="1069"/>
      <c r="AR672" s="1069"/>
      <c r="AS672" s="1069"/>
      <c r="AT672" s="1069"/>
      <c r="AU672" s="1069"/>
      <c r="AV672" s="1069"/>
      <c r="AW672" s="1069"/>
      <c r="AX672" s="1070"/>
      <c r="AY672" s="1069"/>
      <c r="AZ672" s="1069"/>
      <c r="BA672" s="1069"/>
      <c r="BB672" s="1069"/>
      <c r="BC672" s="1069"/>
      <c r="BD672" s="1069"/>
      <c r="BE672" s="1069"/>
      <c r="BF672" s="1069"/>
      <c r="BG672" s="1069"/>
      <c r="BH672" s="1069"/>
      <c r="BI672" s="1069"/>
      <c r="BJ672" s="1069"/>
      <c r="BK672" s="1069"/>
      <c r="BL672" s="1069"/>
      <c r="BM672" s="1069"/>
      <c r="BN672" s="1069"/>
      <c r="BO672" s="1069"/>
      <c r="BP672" s="1069"/>
      <c r="BQ672" s="1069"/>
      <c r="BR672" s="1069"/>
      <c r="BS672" s="1111"/>
      <c r="BT672" s="1069"/>
      <c r="BU672" s="1069"/>
      <c r="BV672" s="1069"/>
      <c r="BW672" s="1069"/>
      <c r="BX672" s="1069"/>
      <c r="BY672" s="1069"/>
      <c r="BZ672" s="1069"/>
      <c r="CA672" s="1069"/>
      <c r="CB672" s="1069"/>
      <c r="CC672" s="1069"/>
      <c r="CD672" s="1069"/>
      <c r="CE672" s="1069"/>
      <c r="CF672" s="1069"/>
      <c r="CG672" s="1069"/>
      <c r="CH672" s="1069"/>
      <c r="CI672" s="1069"/>
      <c r="CJ672" s="1069"/>
      <c r="CK672" s="1069"/>
      <c r="CL672" s="1069"/>
      <c r="CM672" s="1111"/>
      <c r="CN672" s="1111"/>
    </row>
    <row r="673" spans="1:95" x14ac:dyDescent="0.2">
      <c r="B673" s="1068"/>
      <c r="I673" s="1069"/>
      <c r="J673" s="1069"/>
      <c r="K673" s="1069"/>
      <c r="L673" s="1069"/>
      <c r="M673" s="1069"/>
      <c r="N673" s="1069"/>
      <c r="O673" s="1069"/>
      <c r="P673" s="1069"/>
      <c r="Q673" s="1069"/>
      <c r="R673" s="1069"/>
      <c r="S673" s="1069"/>
      <c r="T673" s="1069"/>
      <c r="U673" s="1069"/>
      <c r="V673" s="1069"/>
      <c r="W673" s="1069"/>
      <c r="X673" s="1069"/>
      <c r="Y673" s="1069"/>
      <c r="Z673" s="1069"/>
      <c r="AA673" s="1069"/>
      <c r="AB673" s="1111"/>
      <c r="AC673" s="1111"/>
      <c r="AD673" s="1111"/>
      <c r="AE673" s="1111"/>
      <c r="AF673" s="1069"/>
      <c r="AG673" s="1069"/>
      <c r="AH673" s="1069"/>
      <c r="AI673" s="1069"/>
      <c r="AJ673" s="1069"/>
      <c r="AK673" s="1069"/>
      <c r="AL673" s="1069"/>
      <c r="AM673" s="1069"/>
      <c r="AN673" s="1069"/>
      <c r="AO673" s="1069"/>
      <c r="AP673" s="1069"/>
      <c r="AQ673" s="1069"/>
      <c r="AR673" s="1069"/>
      <c r="AS673" s="1069"/>
      <c r="AT673" s="1069"/>
      <c r="AU673" s="1069"/>
      <c r="AV673" s="1069"/>
      <c r="AW673" s="1069"/>
      <c r="AX673" s="1070"/>
      <c r="AY673" s="1069"/>
      <c r="AZ673" s="1069"/>
      <c r="BA673" s="1069"/>
      <c r="BB673" s="1069"/>
      <c r="BC673" s="1069"/>
      <c r="BD673" s="1069"/>
      <c r="BE673" s="1069"/>
      <c r="BF673" s="1069"/>
      <c r="BG673" s="1069"/>
      <c r="BH673" s="1069"/>
      <c r="BI673" s="1069"/>
      <c r="BJ673" s="1069"/>
      <c r="BK673" s="1069"/>
      <c r="BL673" s="1069"/>
      <c r="BM673" s="1069"/>
      <c r="BN673" s="1069"/>
      <c r="BO673" s="1069"/>
      <c r="BP673" s="1069"/>
      <c r="BQ673" s="1069"/>
      <c r="BR673" s="1069"/>
      <c r="BS673" s="1111"/>
      <c r="BT673" s="1069"/>
      <c r="BU673" s="1069"/>
      <c r="BV673" s="1069"/>
      <c r="BW673" s="1069"/>
      <c r="BX673" s="1069"/>
      <c r="BY673" s="1069"/>
      <c r="BZ673" s="1069"/>
      <c r="CA673" s="1069"/>
      <c r="CB673" s="1069"/>
      <c r="CC673" s="1069"/>
      <c r="CD673" s="1069"/>
      <c r="CE673" s="1069"/>
      <c r="CF673" s="1069"/>
      <c r="CG673" s="1069"/>
      <c r="CH673" s="1069"/>
      <c r="CI673" s="1069"/>
      <c r="CJ673" s="1069"/>
      <c r="CK673" s="1069"/>
      <c r="CL673" s="1069"/>
      <c r="CM673" s="1111"/>
      <c r="CN673" s="1111"/>
    </row>
    <row r="674" spans="1:95" x14ac:dyDescent="0.2">
      <c r="B674" s="1068"/>
      <c r="I674" s="1069"/>
      <c r="J674" s="1069"/>
      <c r="K674" s="1069"/>
      <c r="L674" s="1069"/>
      <c r="M674" s="1069"/>
      <c r="N674" s="1069"/>
      <c r="O674" s="1069"/>
      <c r="P674" s="1069"/>
      <c r="Q674" s="1069"/>
      <c r="R674" s="1069"/>
      <c r="S674" s="1069"/>
      <c r="T674" s="1069"/>
      <c r="U674" s="1069"/>
      <c r="V674" s="1069"/>
      <c r="W674" s="1069"/>
      <c r="X674" s="1069"/>
      <c r="Y674" s="1069"/>
      <c r="Z674" s="1069"/>
      <c r="AA674" s="1069"/>
      <c r="AB674" s="1111"/>
      <c r="AC674" s="1111"/>
      <c r="AD674" s="1111"/>
      <c r="AE674" s="1111"/>
      <c r="AF674" s="1069"/>
      <c r="AG674" s="1069"/>
      <c r="AH674" s="1069"/>
      <c r="AI674" s="1069"/>
      <c r="AJ674" s="1069"/>
      <c r="AK674" s="1069"/>
      <c r="AL674" s="1069"/>
      <c r="AM674" s="1069"/>
      <c r="AN674" s="1069"/>
      <c r="AO674" s="1069"/>
      <c r="AP674" s="1069"/>
      <c r="AQ674" s="1069"/>
      <c r="AR674" s="1069"/>
      <c r="AS674" s="1069"/>
      <c r="AT674" s="1069"/>
      <c r="AU674" s="1069"/>
      <c r="AV674" s="1069"/>
      <c r="AW674" s="1069"/>
      <c r="AX674" s="1070"/>
      <c r="AY674" s="1069"/>
      <c r="AZ674" s="1069"/>
      <c r="BA674" s="1069"/>
      <c r="BB674" s="1069"/>
      <c r="BC674" s="1069"/>
      <c r="BD674" s="1069"/>
      <c r="BE674" s="1069"/>
      <c r="BF674" s="1069"/>
      <c r="BG674" s="1069"/>
      <c r="BH674" s="1069"/>
      <c r="BI674" s="1069"/>
      <c r="BJ674" s="1069"/>
      <c r="BK674" s="1069"/>
      <c r="BL674" s="1069"/>
      <c r="BM674" s="1069"/>
      <c r="BN674" s="1069"/>
      <c r="BO674" s="1069"/>
      <c r="BP674" s="1069"/>
      <c r="BQ674" s="1069"/>
      <c r="BR674" s="1069"/>
      <c r="BS674" s="1111"/>
      <c r="BT674" s="1069"/>
      <c r="BU674" s="1069"/>
      <c r="BV674" s="1069"/>
      <c r="BW674" s="1069"/>
      <c r="BX674" s="1069"/>
      <c r="BY674" s="1069"/>
      <c r="BZ674" s="1069"/>
      <c r="CA674" s="1069"/>
      <c r="CB674" s="1069"/>
      <c r="CC674" s="1069"/>
      <c r="CD674" s="1069"/>
      <c r="CE674" s="1069"/>
      <c r="CF674" s="1069"/>
      <c r="CG674" s="1069"/>
      <c r="CH674" s="1069"/>
      <c r="CI674" s="1069"/>
      <c r="CJ674" s="1069"/>
      <c r="CK674" s="1069"/>
      <c r="CL674" s="1069"/>
      <c r="CM674" s="1111"/>
      <c r="CN674" s="1111"/>
    </row>
    <row r="675" spans="1:95" x14ac:dyDescent="0.2">
      <c r="B675" s="1068"/>
      <c r="I675" s="1069"/>
      <c r="J675" s="1069"/>
      <c r="K675" s="1069"/>
      <c r="L675" s="1069"/>
      <c r="M675" s="1069"/>
      <c r="N675" s="1069"/>
      <c r="O675" s="1069"/>
      <c r="P675" s="1069"/>
      <c r="Q675" s="1069"/>
      <c r="R675" s="1069"/>
      <c r="S675" s="1069"/>
      <c r="T675" s="1069"/>
      <c r="U675" s="1069"/>
      <c r="V675" s="1069"/>
      <c r="W675" s="1069"/>
      <c r="X675" s="1069"/>
      <c r="Y675" s="1069"/>
      <c r="Z675" s="1069"/>
      <c r="AA675" s="1069"/>
      <c r="AB675" s="1111"/>
      <c r="AC675" s="1111"/>
      <c r="AD675" s="1111"/>
      <c r="AE675" s="1111"/>
      <c r="AF675" s="1069"/>
      <c r="AG675" s="1069"/>
      <c r="AH675" s="1069"/>
      <c r="AI675" s="1069"/>
      <c r="AJ675" s="1069"/>
      <c r="AK675" s="1069"/>
      <c r="AL675" s="1069"/>
      <c r="AM675" s="1069"/>
      <c r="AN675" s="1069"/>
      <c r="AO675" s="1069"/>
      <c r="AP675" s="1069"/>
      <c r="AQ675" s="1069"/>
      <c r="AR675" s="1069"/>
      <c r="AS675" s="1069"/>
      <c r="AT675" s="1069"/>
      <c r="AU675" s="1069"/>
      <c r="AV675" s="1069"/>
      <c r="AW675" s="1069"/>
      <c r="AX675" s="1070"/>
      <c r="AY675" s="1069"/>
      <c r="AZ675" s="1069"/>
      <c r="BA675" s="1069"/>
      <c r="BB675" s="1069"/>
      <c r="BC675" s="1069"/>
      <c r="BD675" s="1069"/>
      <c r="BE675" s="1069"/>
      <c r="BF675" s="1069"/>
      <c r="BG675" s="1069"/>
      <c r="BH675" s="1069"/>
      <c r="BI675" s="1069"/>
      <c r="BJ675" s="1069"/>
      <c r="BK675" s="1069"/>
      <c r="BL675" s="1069"/>
      <c r="BM675" s="1069"/>
      <c r="BN675" s="1069"/>
      <c r="BO675" s="1069"/>
      <c r="BP675" s="1069"/>
      <c r="BQ675" s="1069"/>
      <c r="BR675" s="1069"/>
      <c r="BS675" s="1111"/>
      <c r="BT675" s="1069"/>
      <c r="BU675" s="1069"/>
      <c r="BV675" s="1069"/>
      <c r="BW675" s="1069"/>
      <c r="BX675" s="1069"/>
      <c r="BY675" s="1069"/>
      <c r="BZ675" s="1069"/>
      <c r="CA675" s="1069"/>
      <c r="CB675" s="1069"/>
      <c r="CC675" s="1069"/>
      <c r="CD675" s="1069"/>
      <c r="CE675" s="1069"/>
      <c r="CF675" s="1069"/>
      <c r="CG675" s="1069"/>
      <c r="CH675" s="1069"/>
      <c r="CI675" s="1069"/>
      <c r="CJ675" s="1069"/>
      <c r="CK675" s="1069"/>
      <c r="CL675" s="1069"/>
      <c r="CM675" s="1111"/>
      <c r="CN675" s="1111"/>
    </row>
    <row r="676" spans="1:95" x14ac:dyDescent="0.2">
      <c r="B676" s="1068"/>
      <c r="I676" s="1069"/>
      <c r="J676" s="1069"/>
      <c r="K676" s="1069"/>
      <c r="L676" s="1069"/>
      <c r="M676" s="1069"/>
      <c r="N676" s="1069"/>
      <c r="O676" s="1069"/>
      <c r="P676" s="1069"/>
      <c r="Q676" s="1069"/>
      <c r="R676" s="1069"/>
      <c r="S676" s="1069"/>
      <c r="T676" s="1069"/>
      <c r="U676" s="1069"/>
      <c r="V676" s="1069"/>
      <c r="W676" s="1069"/>
      <c r="X676" s="1069"/>
      <c r="Y676" s="1069"/>
      <c r="Z676" s="1069"/>
      <c r="AA676" s="1069"/>
      <c r="AB676" s="1111"/>
      <c r="AC676" s="1111"/>
      <c r="AD676" s="1111"/>
      <c r="AE676" s="1111"/>
      <c r="AF676" s="1069"/>
      <c r="AG676" s="1069"/>
      <c r="AH676" s="1069"/>
      <c r="AI676" s="1069"/>
      <c r="AJ676" s="1069"/>
      <c r="AK676" s="1069"/>
      <c r="AL676" s="1069"/>
      <c r="AM676" s="1069"/>
      <c r="AN676" s="1069"/>
      <c r="AO676" s="1069"/>
      <c r="AP676" s="1069"/>
      <c r="AQ676" s="1069"/>
      <c r="AR676" s="1069"/>
      <c r="AS676" s="1069"/>
      <c r="AT676" s="1069"/>
      <c r="AU676" s="1069"/>
      <c r="AV676" s="1069"/>
      <c r="AW676" s="1069"/>
      <c r="AX676" s="1070"/>
      <c r="AY676" s="1069"/>
      <c r="AZ676" s="1069"/>
      <c r="BA676" s="1069"/>
      <c r="BB676" s="1069"/>
      <c r="BC676" s="1069"/>
      <c r="BD676" s="1069"/>
      <c r="BE676" s="1069"/>
      <c r="BF676" s="1069"/>
      <c r="BG676" s="1069"/>
      <c r="BH676" s="1069"/>
      <c r="BI676" s="1069"/>
      <c r="BJ676" s="1069"/>
      <c r="BK676" s="1069"/>
      <c r="BL676" s="1069"/>
      <c r="BM676" s="1069"/>
      <c r="BN676" s="1069"/>
      <c r="BO676" s="1069"/>
      <c r="BP676" s="1069"/>
      <c r="BQ676" s="1069"/>
      <c r="BR676" s="1069"/>
      <c r="BS676" s="1111"/>
      <c r="BT676" s="1069"/>
      <c r="BU676" s="1069"/>
      <c r="BV676" s="1069"/>
      <c r="BW676" s="1069"/>
      <c r="BX676" s="1069"/>
      <c r="BY676" s="1069"/>
      <c r="BZ676" s="1069"/>
      <c r="CA676" s="1069"/>
      <c r="CB676" s="1069"/>
      <c r="CC676" s="1069"/>
      <c r="CD676" s="1069"/>
      <c r="CE676" s="1069"/>
      <c r="CF676" s="1069"/>
      <c r="CG676" s="1069"/>
      <c r="CH676" s="1069"/>
      <c r="CI676" s="1069"/>
      <c r="CJ676" s="1069"/>
      <c r="CK676" s="1069"/>
      <c r="CL676" s="1069"/>
      <c r="CM676" s="1111"/>
      <c r="CN676" s="1111"/>
    </row>
    <row r="677" spans="1:95" ht="12" thickBot="1" x14ac:dyDescent="0.25">
      <c r="B677" s="1068"/>
      <c r="I677" s="1069"/>
      <c r="J677" s="1069"/>
      <c r="K677" s="1069"/>
      <c r="L677" s="1069"/>
      <c r="M677" s="1069"/>
      <c r="N677" s="1069"/>
      <c r="O677" s="1069"/>
      <c r="P677" s="1069"/>
      <c r="Q677" s="1069"/>
      <c r="R677" s="1069"/>
      <c r="S677" s="1069"/>
      <c r="T677" s="1069"/>
      <c r="U677" s="1069"/>
      <c r="V677" s="1069"/>
      <c r="W677" s="1069"/>
      <c r="X677" s="1069"/>
      <c r="Y677" s="1069"/>
      <c r="Z677" s="1069"/>
      <c r="AA677" s="1069"/>
      <c r="AB677" s="1111"/>
      <c r="AC677" s="1111"/>
      <c r="AD677" s="1111"/>
      <c r="AE677" s="1111"/>
      <c r="AF677" s="1069"/>
      <c r="AG677" s="1069"/>
      <c r="AH677" s="1069"/>
      <c r="AI677" s="1069"/>
      <c r="AJ677" s="1069"/>
      <c r="AK677" s="1069"/>
      <c r="AL677" s="1069"/>
      <c r="AM677" s="1069"/>
      <c r="AN677" s="1069"/>
      <c r="AO677" s="1069"/>
      <c r="AP677" s="1069"/>
      <c r="AQ677" s="1069"/>
      <c r="AR677" s="1069"/>
      <c r="AS677" s="1069"/>
      <c r="AT677" s="1069"/>
      <c r="AU677" s="1069"/>
      <c r="AV677" s="1069"/>
      <c r="AW677" s="1069"/>
      <c r="AX677" s="1071"/>
      <c r="AY677" s="1069"/>
      <c r="AZ677" s="1069"/>
      <c r="BA677" s="1069"/>
      <c r="BB677" s="1069"/>
      <c r="BC677" s="1069"/>
      <c r="BD677" s="1069"/>
      <c r="BE677" s="1069"/>
      <c r="BF677" s="1069"/>
      <c r="BG677" s="1069"/>
      <c r="BH677" s="1069"/>
      <c r="BI677" s="1069"/>
      <c r="BJ677" s="1069"/>
      <c r="BK677" s="1069"/>
      <c r="BL677" s="1069"/>
      <c r="BM677" s="1069"/>
      <c r="BN677" s="1069"/>
      <c r="BO677" s="1069"/>
      <c r="BP677" s="1069"/>
      <c r="BQ677" s="1069"/>
      <c r="BR677" s="1069"/>
      <c r="BS677" s="1111"/>
      <c r="BT677" s="1069"/>
      <c r="BU677" s="1069"/>
      <c r="BV677" s="1069"/>
      <c r="BW677" s="1069"/>
      <c r="BX677" s="1069"/>
      <c r="BY677" s="1069"/>
      <c r="BZ677" s="1069"/>
      <c r="CA677" s="1069"/>
      <c r="CB677" s="1069"/>
      <c r="CC677" s="1069"/>
      <c r="CD677" s="1069"/>
      <c r="CE677" s="1069"/>
      <c r="CF677" s="1069"/>
      <c r="CG677" s="1069"/>
      <c r="CH677" s="1069"/>
      <c r="CI677" s="1069"/>
      <c r="CJ677" s="1069"/>
      <c r="CK677" s="1069"/>
      <c r="CL677" s="1069"/>
      <c r="CM677" s="1111"/>
      <c r="CN677" s="1111"/>
    </row>
    <row r="678" spans="1:95" x14ac:dyDescent="0.2">
      <c r="B678" s="1068"/>
      <c r="I678" s="1069"/>
      <c r="J678" s="1069"/>
      <c r="K678" s="1069"/>
      <c r="L678" s="1069"/>
      <c r="M678" s="1069"/>
      <c r="N678" s="1069"/>
      <c r="O678" s="1069"/>
      <c r="P678" s="1069"/>
      <c r="Q678" s="1069"/>
      <c r="R678" s="1069"/>
      <c r="S678" s="1069"/>
      <c r="T678" s="1069"/>
      <c r="U678" s="1069"/>
      <c r="V678" s="1069"/>
      <c r="W678" s="1069"/>
      <c r="X678" s="1069"/>
      <c r="Y678" s="1069"/>
      <c r="Z678" s="1069"/>
      <c r="AA678" s="1069"/>
      <c r="AB678" s="1111"/>
      <c r="AC678" s="1111"/>
      <c r="AD678" s="1111"/>
      <c r="AE678" s="1111"/>
      <c r="AF678" s="1069"/>
      <c r="AG678" s="1069"/>
      <c r="AH678" s="1069"/>
      <c r="AI678" s="1069"/>
      <c r="AJ678" s="1069"/>
      <c r="AK678" s="1069"/>
      <c r="AL678" s="1069"/>
      <c r="AM678" s="1069"/>
      <c r="AN678" s="1069"/>
      <c r="AO678" s="1069"/>
      <c r="AP678" s="1069"/>
      <c r="AQ678" s="1069"/>
      <c r="AR678" s="1069"/>
      <c r="AS678" s="1069"/>
      <c r="AT678" s="1069"/>
      <c r="AU678" s="1069"/>
      <c r="AV678" s="1069"/>
      <c r="AW678" s="1069"/>
      <c r="AX678" s="1069"/>
      <c r="AY678" s="1069"/>
      <c r="AZ678" s="1069"/>
      <c r="BA678" s="1069"/>
      <c r="BB678" s="1069"/>
      <c r="BC678" s="1069"/>
      <c r="BD678" s="1069"/>
      <c r="BE678" s="1069"/>
      <c r="BF678" s="1069"/>
      <c r="BG678" s="1069"/>
      <c r="BH678" s="1069"/>
      <c r="BI678" s="1069"/>
      <c r="BJ678" s="1069"/>
      <c r="BK678" s="1069"/>
      <c r="BL678" s="1069"/>
      <c r="BM678" s="1069"/>
      <c r="BN678" s="1069"/>
      <c r="BO678" s="1069"/>
      <c r="BP678" s="1069"/>
      <c r="BQ678" s="1069"/>
      <c r="BR678" s="1069"/>
      <c r="BS678" s="1111"/>
      <c r="BT678" s="1069"/>
      <c r="BU678" s="1069"/>
      <c r="BV678" s="1069"/>
      <c r="BW678" s="1069"/>
      <c r="BX678" s="1069"/>
      <c r="BY678" s="1069"/>
      <c r="BZ678" s="1069"/>
      <c r="CA678" s="1069"/>
      <c r="CB678" s="1069"/>
      <c r="CC678" s="1069"/>
      <c r="CD678" s="1069"/>
      <c r="CE678" s="1069"/>
      <c r="CF678" s="1069"/>
      <c r="CG678" s="1069"/>
      <c r="CH678" s="1069"/>
      <c r="CI678" s="1069"/>
      <c r="CJ678" s="1069"/>
      <c r="CK678" s="1069"/>
      <c r="CL678" s="1069"/>
      <c r="CM678" s="1111"/>
      <c r="CN678" s="1111"/>
    </row>
    <row r="679" spans="1:95" x14ac:dyDescent="0.2">
      <c r="B679" s="1068"/>
      <c r="I679" s="1069"/>
      <c r="J679" s="1069"/>
      <c r="K679" s="1069"/>
      <c r="L679" s="1069"/>
      <c r="M679" s="1069"/>
      <c r="N679" s="1069"/>
      <c r="O679" s="1069"/>
      <c r="P679" s="1069"/>
      <c r="Q679" s="1069"/>
      <c r="R679" s="1069"/>
      <c r="S679" s="1069"/>
      <c r="T679" s="1069"/>
      <c r="U679" s="1069"/>
      <c r="V679" s="1069"/>
      <c r="W679" s="1069"/>
      <c r="X679" s="1069"/>
      <c r="Y679" s="1069"/>
      <c r="Z679" s="1069"/>
      <c r="AA679" s="1069"/>
      <c r="AB679" s="1111"/>
      <c r="AC679" s="1111"/>
      <c r="AD679" s="1111"/>
      <c r="AE679" s="1111"/>
      <c r="AF679" s="1069"/>
      <c r="AG679" s="1069"/>
      <c r="AH679" s="1069"/>
      <c r="AI679" s="1069"/>
      <c r="AJ679" s="1069"/>
      <c r="AK679" s="1069"/>
      <c r="AL679" s="1069"/>
      <c r="AM679" s="1069"/>
      <c r="AN679" s="1069"/>
      <c r="AO679" s="1069"/>
      <c r="AP679" s="1069"/>
      <c r="AQ679" s="1069"/>
      <c r="AR679" s="1069"/>
      <c r="AS679" s="1069"/>
      <c r="AT679" s="1069"/>
      <c r="AU679" s="1069"/>
      <c r="AV679" s="1069"/>
      <c r="AW679" s="1069"/>
      <c r="AX679" s="1069"/>
      <c r="AY679" s="1069"/>
      <c r="AZ679" s="1069"/>
      <c r="BA679" s="1069"/>
      <c r="BB679" s="1069"/>
      <c r="BC679" s="1069"/>
      <c r="BD679" s="1069"/>
      <c r="BE679" s="1069"/>
      <c r="BF679" s="1069"/>
      <c r="BG679" s="1069"/>
      <c r="BH679" s="1069"/>
      <c r="BI679" s="1069"/>
      <c r="BJ679" s="1069"/>
      <c r="BK679" s="1069"/>
      <c r="BL679" s="1069"/>
      <c r="BM679" s="1069"/>
      <c r="BN679" s="1069"/>
      <c r="BO679" s="1069"/>
      <c r="BP679" s="1069"/>
      <c r="BQ679" s="1069"/>
      <c r="BR679" s="1069"/>
      <c r="BS679" s="1111"/>
      <c r="BT679" s="1069"/>
      <c r="BU679" s="1069"/>
      <c r="BV679" s="1069"/>
      <c r="BW679" s="1069"/>
      <c r="BX679" s="1069"/>
      <c r="BY679" s="1069"/>
      <c r="BZ679" s="1069"/>
      <c r="CA679" s="1069"/>
      <c r="CB679" s="1069"/>
      <c r="CC679" s="1069"/>
      <c r="CD679" s="1069"/>
      <c r="CE679" s="1069"/>
      <c r="CF679" s="1069"/>
      <c r="CG679" s="1069"/>
      <c r="CH679" s="1069"/>
      <c r="CI679" s="1069"/>
      <c r="CJ679" s="1069"/>
      <c r="CK679" s="1069"/>
      <c r="CL679" s="1069"/>
      <c r="CM679" s="1111"/>
      <c r="CN679" s="1111"/>
    </row>
    <row r="680" spans="1:95" s="621" customFormat="1" x14ac:dyDescent="0.2">
      <c r="A680" s="1054"/>
      <c r="B680" s="1072"/>
      <c r="C680" s="1048"/>
      <c r="D680" s="1048"/>
      <c r="E680" s="1049"/>
      <c r="F680" s="1067"/>
      <c r="G680" s="1066"/>
      <c r="H680" s="1052"/>
      <c r="I680" s="1073"/>
      <c r="J680" s="1073"/>
      <c r="K680" s="1073"/>
      <c r="L680" s="1073"/>
      <c r="M680" s="1073"/>
      <c r="N680" s="1073"/>
      <c r="O680" s="1073"/>
      <c r="P680" s="1073"/>
      <c r="Q680" s="1073"/>
      <c r="R680" s="1073"/>
      <c r="S680" s="1073"/>
      <c r="T680" s="1073"/>
      <c r="U680" s="1073"/>
      <c r="V680" s="1073"/>
      <c r="W680" s="1073"/>
      <c r="X680" s="1073"/>
      <c r="Y680" s="1073"/>
      <c r="Z680" s="1073"/>
      <c r="AA680" s="1073"/>
      <c r="AB680" s="1112"/>
      <c r="AC680" s="1112"/>
      <c r="AD680" s="1112"/>
      <c r="AE680" s="1112"/>
      <c r="AF680" s="1073"/>
      <c r="AG680" s="1073"/>
      <c r="AH680" s="1073"/>
      <c r="AI680" s="1073"/>
      <c r="AJ680" s="1073"/>
      <c r="AK680" s="1073"/>
      <c r="AL680" s="1073"/>
      <c r="AM680" s="1073"/>
      <c r="AN680" s="1073"/>
      <c r="AO680" s="1073"/>
      <c r="AP680" s="1073"/>
      <c r="AQ680" s="1073"/>
      <c r="AR680" s="1073"/>
      <c r="AS680" s="1073"/>
      <c r="AT680" s="1073"/>
      <c r="AU680" s="1073"/>
      <c r="AV680" s="1073"/>
      <c r="AW680" s="1073"/>
      <c r="AX680" s="1073"/>
      <c r="AY680" s="1073"/>
      <c r="AZ680" s="1073"/>
      <c r="BA680" s="1073"/>
      <c r="BB680" s="1073"/>
      <c r="BC680" s="1073"/>
      <c r="BD680" s="1073"/>
      <c r="BE680" s="1073"/>
      <c r="BF680" s="1073"/>
      <c r="BG680" s="1073"/>
      <c r="BH680" s="1073"/>
      <c r="BI680" s="1073"/>
      <c r="BJ680" s="1073"/>
      <c r="BK680" s="1073"/>
      <c r="BL680" s="1073"/>
      <c r="BM680" s="1073"/>
      <c r="BN680" s="1073"/>
      <c r="BO680" s="1073"/>
      <c r="BP680" s="1073"/>
      <c r="BQ680" s="1073"/>
      <c r="BR680" s="1073"/>
      <c r="BS680" s="1112"/>
      <c r="BT680" s="1073"/>
      <c r="BU680" s="1073"/>
      <c r="BV680" s="1073"/>
      <c r="BW680" s="1073"/>
      <c r="BX680" s="1073"/>
      <c r="BY680" s="1073"/>
      <c r="BZ680" s="1073"/>
      <c r="CA680" s="1073"/>
      <c r="CB680" s="1073"/>
      <c r="CC680" s="1073"/>
      <c r="CD680" s="1073"/>
      <c r="CE680" s="1073"/>
      <c r="CF680" s="1073"/>
      <c r="CG680" s="1073"/>
      <c r="CH680" s="1073"/>
      <c r="CI680" s="1073"/>
      <c r="CJ680" s="1073"/>
      <c r="CK680" s="1073"/>
      <c r="CL680" s="1073"/>
      <c r="CM680" s="1112"/>
      <c r="CN680" s="1112"/>
      <c r="CO680" s="1113"/>
      <c r="CQ680" s="1927"/>
    </row>
    <row r="681" spans="1:95" s="621" customFormat="1" x14ac:dyDescent="0.2">
      <c r="A681" s="1054"/>
      <c r="B681" s="1072"/>
      <c r="C681" s="1048"/>
      <c r="D681" s="1048"/>
      <c r="E681" s="1049"/>
      <c r="F681" s="1067"/>
      <c r="G681" s="1066"/>
      <c r="H681" s="1052"/>
      <c r="I681" s="1073"/>
      <c r="J681" s="1073"/>
      <c r="K681" s="1073"/>
      <c r="L681" s="1073"/>
      <c r="M681" s="1073"/>
      <c r="N681" s="1073"/>
      <c r="O681" s="1073"/>
      <c r="P681" s="1073"/>
      <c r="Q681" s="1073"/>
      <c r="R681" s="1073"/>
      <c r="S681" s="1073"/>
      <c r="T681" s="1073"/>
      <c r="U681" s="1073"/>
      <c r="V681" s="1073"/>
      <c r="W681" s="1073"/>
      <c r="X681" s="1073"/>
      <c r="Y681" s="1073"/>
      <c r="Z681" s="1073"/>
      <c r="AA681" s="1073"/>
      <c r="AB681" s="1112"/>
      <c r="AC681" s="1112"/>
      <c r="AD681" s="1112"/>
      <c r="AE681" s="1112"/>
      <c r="AF681" s="1073"/>
      <c r="AG681" s="1073"/>
      <c r="AH681" s="1073"/>
      <c r="AI681" s="1073"/>
      <c r="AJ681" s="1073"/>
      <c r="AK681" s="1073"/>
      <c r="AL681" s="1073"/>
      <c r="AM681" s="1073"/>
      <c r="AN681" s="1073"/>
      <c r="AO681" s="1073"/>
      <c r="AP681" s="1073"/>
      <c r="AQ681" s="1073"/>
      <c r="AR681" s="1073"/>
      <c r="AS681" s="1073"/>
      <c r="AT681" s="1073"/>
      <c r="AU681" s="1073"/>
      <c r="AV681" s="1073"/>
      <c r="AW681" s="1073"/>
      <c r="AX681" s="1073"/>
      <c r="AY681" s="1073"/>
      <c r="AZ681" s="1073"/>
      <c r="BA681" s="1073"/>
      <c r="BB681" s="1073"/>
      <c r="BC681" s="1073"/>
      <c r="BD681" s="1073"/>
      <c r="BE681" s="1073"/>
      <c r="BF681" s="1073"/>
      <c r="BG681" s="1073"/>
      <c r="BH681" s="1073"/>
      <c r="BI681" s="1073"/>
      <c r="BJ681" s="1073"/>
      <c r="BK681" s="1073"/>
      <c r="BL681" s="1073"/>
      <c r="BM681" s="1073"/>
      <c r="BN681" s="1073"/>
      <c r="BO681" s="1073"/>
      <c r="BP681" s="1073"/>
      <c r="BQ681" s="1073"/>
      <c r="BR681" s="1073"/>
      <c r="BS681" s="1112"/>
      <c r="BT681" s="1073"/>
      <c r="BU681" s="1073"/>
      <c r="BV681" s="1073"/>
      <c r="BW681" s="1073"/>
      <c r="BX681" s="1073"/>
      <c r="BY681" s="1073"/>
      <c r="BZ681" s="1073"/>
      <c r="CA681" s="1073"/>
      <c r="CB681" s="1073"/>
      <c r="CC681" s="1073"/>
      <c r="CD681" s="1073"/>
      <c r="CE681" s="1073"/>
      <c r="CF681" s="1073"/>
      <c r="CG681" s="1073"/>
      <c r="CH681" s="1073"/>
      <c r="CI681" s="1073"/>
      <c r="CJ681" s="1073"/>
      <c r="CK681" s="1073"/>
      <c r="CL681" s="1073"/>
      <c r="CM681" s="1112"/>
      <c r="CN681" s="1112"/>
      <c r="CO681" s="1113"/>
      <c r="CQ681" s="1927"/>
    </row>
    <row r="682" spans="1:95" s="621" customFormat="1" x14ac:dyDescent="0.2">
      <c r="A682" s="1054"/>
      <c r="B682" s="1072"/>
      <c r="C682" s="1048"/>
      <c r="D682" s="1048"/>
      <c r="E682" s="1049"/>
      <c r="F682" s="1067"/>
      <c r="G682" s="1066"/>
      <c r="H682" s="1052"/>
      <c r="I682" s="1073"/>
      <c r="J682" s="1073"/>
      <c r="K682" s="1073"/>
      <c r="L682" s="1073"/>
      <c r="M682" s="1073"/>
      <c r="N682" s="1073"/>
      <c r="O682" s="1073"/>
      <c r="P682" s="1073"/>
      <c r="Q682" s="1073"/>
      <c r="R682" s="1073"/>
      <c r="S682" s="1073"/>
      <c r="T682" s="1073"/>
      <c r="U682" s="1073"/>
      <c r="V682" s="1073"/>
      <c r="W682" s="1073"/>
      <c r="X682" s="1073"/>
      <c r="Y682" s="1073"/>
      <c r="Z682" s="1073"/>
      <c r="AA682" s="1073"/>
      <c r="AB682" s="1112"/>
      <c r="AC682" s="1112"/>
      <c r="AD682" s="1112"/>
      <c r="AE682" s="1112"/>
      <c r="AF682" s="1073"/>
      <c r="AG682" s="1073"/>
      <c r="AH682" s="1073"/>
      <c r="AI682" s="1073"/>
      <c r="AJ682" s="1073"/>
      <c r="AK682" s="1073"/>
      <c r="AL682" s="1073"/>
      <c r="AM682" s="1073"/>
      <c r="AN682" s="1073"/>
      <c r="AO682" s="1073"/>
      <c r="AP682" s="1073"/>
      <c r="AQ682" s="1073"/>
      <c r="AR682" s="1073"/>
      <c r="AS682" s="1073"/>
      <c r="AT682" s="1073"/>
      <c r="AU682" s="1073"/>
      <c r="AV682" s="1073"/>
      <c r="AW682" s="1073"/>
      <c r="AX682" s="1073"/>
      <c r="AY682" s="1073"/>
      <c r="AZ682" s="1073"/>
      <c r="BA682" s="1073"/>
      <c r="BB682" s="1073"/>
      <c r="BC682" s="1073"/>
      <c r="BD682" s="1073"/>
      <c r="BE682" s="1073"/>
      <c r="BF682" s="1073"/>
      <c r="BG682" s="1073"/>
      <c r="BH682" s="1073"/>
      <c r="BI682" s="1073"/>
      <c r="BJ682" s="1073"/>
      <c r="BK682" s="1073"/>
      <c r="BL682" s="1073"/>
      <c r="BM682" s="1073"/>
      <c r="BN682" s="1073"/>
      <c r="BO682" s="1073"/>
      <c r="BP682" s="1073"/>
      <c r="BQ682" s="1073"/>
      <c r="BR682" s="1073"/>
      <c r="BS682" s="1112"/>
      <c r="BT682" s="1073"/>
      <c r="BU682" s="1073"/>
      <c r="BV682" s="1073"/>
      <c r="BW682" s="1073"/>
      <c r="BX682" s="1073"/>
      <c r="BY682" s="1073"/>
      <c r="BZ682" s="1073"/>
      <c r="CA682" s="1073"/>
      <c r="CB682" s="1073"/>
      <c r="CC682" s="1073"/>
      <c r="CD682" s="1073"/>
      <c r="CE682" s="1073"/>
      <c r="CF682" s="1073"/>
      <c r="CG682" s="1073"/>
      <c r="CH682" s="1073"/>
      <c r="CI682" s="1073"/>
      <c r="CJ682" s="1073"/>
      <c r="CK682" s="1073"/>
      <c r="CL682" s="1073"/>
      <c r="CM682" s="1112"/>
      <c r="CN682" s="1112"/>
      <c r="CO682" s="1113"/>
      <c r="CQ682" s="1927"/>
    </row>
    <row r="683" spans="1:95" s="621" customFormat="1" x14ac:dyDescent="0.2">
      <c r="A683" s="1054"/>
      <c r="B683" s="1072"/>
      <c r="C683" s="1048"/>
      <c r="D683" s="1048"/>
      <c r="E683" s="1049"/>
      <c r="F683" s="1067"/>
      <c r="G683" s="1066"/>
      <c r="H683" s="1052"/>
      <c r="I683" s="1073"/>
      <c r="J683" s="1073"/>
      <c r="K683" s="1073"/>
      <c r="L683" s="1073"/>
      <c r="M683" s="1073"/>
      <c r="N683" s="1073"/>
      <c r="O683" s="1073"/>
      <c r="P683" s="1073"/>
      <c r="Q683" s="1073"/>
      <c r="R683" s="1073"/>
      <c r="S683" s="1073"/>
      <c r="T683" s="1073"/>
      <c r="U683" s="1073"/>
      <c r="V683" s="1073"/>
      <c r="W683" s="1073"/>
      <c r="X683" s="1073"/>
      <c r="Y683" s="1073"/>
      <c r="Z683" s="1073"/>
      <c r="AA683" s="1073"/>
      <c r="AB683" s="1112"/>
      <c r="AC683" s="1112"/>
      <c r="AD683" s="1112"/>
      <c r="AE683" s="1112"/>
      <c r="AF683" s="1073"/>
      <c r="AG683" s="1073"/>
      <c r="AH683" s="1073"/>
      <c r="AI683" s="1073"/>
      <c r="AJ683" s="1073"/>
      <c r="AK683" s="1073"/>
      <c r="AL683" s="1073"/>
      <c r="AM683" s="1073"/>
      <c r="AN683" s="1073"/>
      <c r="AO683" s="1073"/>
      <c r="AP683" s="1073"/>
      <c r="AQ683" s="1073"/>
      <c r="AR683" s="1073"/>
      <c r="AS683" s="1073"/>
      <c r="AT683" s="1073"/>
      <c r="AU683" s="1073"/>
      <c r="AV683" s="1073"/>
      <c r="AW683" s="1073"/>
      <c r="AX683" s="1073"/>
      <c r="AY683" s="1073"/>
      <c r="AZ683" s="1073"/>
      <c r="BA683" s="1073"/>
      <c r="BB683" s="1073"/>
      <c r="BC683" s="1073"/>
      <c r="BD683" s="1073"/>
      <c r="BE683" s="1073"/>
      <c r="BF683" s="1073"/>
      <c r="BG683" s="1073"/>
      <c r="BH683" s="1073"/>
      <c r="BI683" s="1073"/>
      <c r="BJ683" s="1073"/>
      <c r="BK683" s="1073"/>
      <c r="BL683" s="1073"/>
      <c r="BM683" s="1073"/>
      <c r="BN683" s="1073"/>
      <c r="BO683" s="1073"/>
      <c r="BP683" s="1073"/>
      <c r="BQ683" s="1073"/>
      <c r="BR683" s="1073"/>
      <c r="BS683" s="1112"/>
      <c r="BT683" s="1073"/>
      <c r="BU683" s="1073"/>
      <c r="BV683" s="1073"/>
      <c r="BW683" s="1073"/>
      <c r="BX683" s="1073"/>
      <c r="BY683" s="1073"/>
      <c r="BZ683" s="1073"/>
      <c r="CA683" s="1073"/>
      <c r="CB683" s="1073"/>
      <c r="CC683" s="1073"/>
      <c r="CD683" s="1073"/>
      <c r="CE683" s="1073"/>
      <c r="CF683" s="1073"/>
      <c r="CG683" s="1073"/>
      <c r="CH683" s="1073"/>
      <c r="CI683" s="1073"/>
      <c r="CJ683" s="1073"/>
      <c r="CK683" s="1073"/>
      <c r="CL683" s="1073"/>
      <c r="CM683" s="1112"/>
      <c r="CN683" s="1112"/>
      <c r="CO683" s="1113"/>
      <c r="CQ683" s="1927"/>
    </row>
    <row r="684" spans="1:95" s="621" customFormat="1" x14ac:dyDescent="0.2">
      <c r="A684" s="1054"/>
      <c r="B684" s="1072"/>
      <c r="C684" s="1048"/>
      <c r="D684" s="1048"/>
      <c r="E684" s="1049"/>
      <c r="F684" s="1067"/>
      <c r="G684" s="1066"/>
      <c r="H684" s="1052"/>
      <c r="I684" s="1073"/>
      <c r="J684" s="1073"/>
      <c r="K684" s="1073"/>
      <c r="L684" s="1073"/>
      <c r="M684" s="1073"/>
      <c r="N684" s="1073"/>
      <c r="O684" s="1073"/>
      <c r="P684" s="1073"/>
      <c r="Q684" s="1073"/>
      <c r="R684" s="1073"/>
      <c r="S684" s="1073"/>
      <c r="T684" s="1073"/>
      <c r="U684" s="1073"/>
      <c r="V684" s="1073"/>
      <c r="W684" s="1073"/>
      <c r="X684" s="1073"/>
      <c r="Y684" s="1073"/>
      <c r="Z684" s="1073"/>
      <c r="AA684" s="1073"/>
      <c r="AB684" s="1112"/>
      <c r="AC684" s="1112"/>
      <c r="AD684" s="1112"/>
      <c r="AE684" s="1112"/>
      <c r="AF684" s="1073"/>
      <c r="AG684" s="1073"/>
      <c r="AH684" s="1073"/>
      <c r="AI684" s="1073"/>
      <c r="AJ684" s="1073"/>
      <c r="AK684" s="1073"/>
      <c r="AL684" s="1073"/>
      <c r="AM684" s="1073"/>
      <c r="AN684" s="1073"/>
      <c r="AO684" s="1073"/>
      <c r="AP684" s="1073"/>
      <c r="AQ684" s="1073"/>
      <c r="AR684" s="1073"/>
      <c r="AS684" s="1073"/>
      <c r="AT684" s="1073"/>
      <c r="AU684" s="1073"/>
      <c r="AV684" s="1073"/>
      <c r="AW684" s="1073"/>
      <c r="AX684" s="1073"/>
      <c r="AY684" s="1073"/>
      <c r="AZ684" s="1073"/>
      <c r="BA684" s="1073"/>
      <c r="BB684" s="1073"/>
      <c r="BC684" s="1073"/>
      <c r="BD684" s="1073"/>
      <c r="BE684" s="1073"/>
      <c r="BF684" s="1073"/>
      <c r="BG684" s="1073"/>
      <c r="BH684" s="1073"/>
      <c r="BI684" s="1073"/>
      <c r="BJ684" s="1073"/>
      <c r="BK684" s="1073"/>
      <c r="BL684" s="1073"/>
      <c r="BM684" s="1073"/>
      <c r="BN684" s="1073"/>
      <c r="BO684" s="1073"/>
      <c r="BP684" s="1073"/>
      <c r="BQ684" s="1073"/>
      <c r="BR684" s="1073"/>
      <c r="BS684" s="1112"/>
      <c r="BT684" s="1073"/>
      <c r="BU684" s="1073"/>
      <c r="BV684" s="1073"/>
      <c r="BW684" s="1073"/>
      <c r="BX684" s="1073"/>
      <c r="BY684" s="1073"/>
      <c r="BZ684" s="1073"/>
      <c r="CA684" s="1073"/>
      <c r="CB684" s="1073"/>
      <c r="CC684" s="1073"/>
      <c r="CD684" s="1073"/>
      <c r="CE684" s="1073"/>
      <c r="CF684" s="1073"/>
      <c r="CG684" s="1073"/>
      <c r="CH684" s="1073"/>
      <c r="CI684" s="1073"/>
      <c r="CJ684" s="1073"/>
      <c r="CK684" s="1073"/>
      <c r="CL684" s="1073"/>
      <c r="CM684" s="1112"/>
      <c r="CN684" s="1112"/>
      <c r="CO684" s="1113"/>
      <c r="CQ684" s="1927"/>
    </row>
    <row r="685" spans="1:95" s="621" customFormat="1" x14ac:dyDescent="0.2">
      <c r="A685" s="1054"/>
      <c r="B685" s="1072"/>
      <c r="C685" s="1048"/>
      <c r="D685" s="1048"/>
      <c r="E685" s="1049"/>
      <c r="F685" s="1067"/>
      <c r="G685" s="1066"/>
      <c r="H685" s="1052"/>
      <c r="I685" s="1073"/>
      <c r="J685" s="1073"/>
      <c r="K685" s="1073"/>
      <c r="L685" s="1073"/>
      <c r="M685" s="1073"/>
      <c r="N685" s="1073"/>
      <c r="O685" s="1073"/>
      <c r="P685" s="1073"/>
      <c r="Q685" s="1073"/>
      <c r="R685" s="1073"/>
      <c r="S685" s="1073"/>
      <c r="T685" s="1073"/>
      <c r="U685" s="1073"/>
      <c r="V685" s="1073"/>
      <c r="W685" s="1073"/>
      <c r="X685" s="1073"/>
      <c r="Y685" s="1073"/>
      <c r="Z685" s="1073"/>
      <c r="AA685" s="1073"/>
      <c r="AB685" s="1112"/>
      <c r="AC685" s="1112"/>
      <c r="AD685" s="1112"/>
      <c r="AE685" s="1112"/>
      <c r="AF685" s="1073"/>
      <c r="AG685" s="1073"/>
      <c r="AH685" s="1073"/>
      <c r="AI685" s="1073"/>
      <c r="AJ685" s="1073"/>
      <c r="AK685" s="1073"/>
      <c r="AL685" s="1073"/>
      <c r="AM685" s="1073"/>
      <c r="AN685" s="1073"/>
      <c r="AO685" s="1073"/>
      <c r="AP685" s="1073"/>
      <c r="AQ685" s="1073"/>
      <c r="AR685" s="1073"/>
      <c r="AS685" s="1073"/>
      <c r="AT685" s="1073"/>
      <c r="AU685" s="1073"/>
      <c r="AV685" s="1073"/>
      <c r="AW685" s="1073"/>
      <c r="AX685" s="1073"/>
      <c r="AY685" s="1073"/>
      <c r="AZ685" s="1073"/>
      <c r="BA685" s="1073"/>
      <c r="BB685" s="1073"/>
      <c r="BC685" s="1073"/>
      <c r="BD685" s="1073"/>
      <c r="BE685" s="1073"/>
      <c r="BF685" s="1073"/>
      <c r="BG685" s="1073"/>
      <c r="BH685" s="1073"/>
      <c r="BI685" s="1073"/>
      <c r="BJ685" s="1073"/>
      <c r="BK685" s="1073"/>
      <c r="BL685" s="1073"/>
      <c r="BM685" s="1073"/>
      <c r="BN685" s="1073"/>
      <c r="BO685" s="1073"/>
      <c r="BP685" s="1073"/>
      <c r="BQ685" s="1073"/>
      <c r="BR685" s="1073"/>
      <c r="BS685" s="1112"/>
      <c r="BT685" s="1073"/>
      <c r="BU685" s="1073"/>
      <c r="BV685" s="1073"/>
      <c r="BW685" s="1073"/>
      <c r="BX685" s="1073"/>
      <c r="BY685" s="1073"/>
      <c r="BZ685" s="1073"/>
      <c r="CA685" s="1073"/>
      <c r="CB685" s="1073"/>
      <c r="CC685" s="1073"/>
      <c r="CD685" s="1073"/>
      <c r="CE685" s="1073"/>
      <c r="CF685" s="1073"/>
      <c r="CG685" s="1073"/>
      <c r="CH685" s="1073"/>
      <c r="CI685" s="1073"/>
      <c r="CJ685" s="1073"/>
      <c r="CK685" s="1073"/>
      <c r="CL685" s="1073"/>
      <c r="CM685" s="1112"/>
      <c r="CN685" s="1112"/>
      <c r="CO685" s="1113"/>
      <c r="CQ685" s="1927"/>
    </row>
    <row r="686" spans="1:95" s="621" customFormat="1" x14ac:dyDescent="0.2">
      <c r="A686" s="1054"/>
      <c r="B686" s="1072"/>
      <c r="C686" s="1048"/>
      <c r="D686" s="1048"/>
      <c r="E686" s="1049"/>
      <c r="F686" s="1067"/>
      <c r="G686" s="1066"/>
      <c r="H686" s="1052"/>
      <c r="I686" s="1073"/>
      <c r="J686" s="1073"/>
      <c r="K686" s="1073"/>
      <c r="L686" s="1073"/>
      <c r="M686" s="1073"/>
      <c r="N686" s="1073"/>
      <c r="O686" s="1073"/>
      <c r="P686" s="1073"/>
      <c r="Q686" s="1073"/>
      <c r="R686" s="1073"/>
      <c r="S686" s="1073"/>
      <c r="T686" s="1073"/>
      <c r="U686" s="1073"/>
      <c r="V686" s="1073"/>
      <c r="W686" s="1073"/>
      <c r="X686" s="1073"/>
      <c r="Y686" s="1073"/>
      <c r="Z686" s="1073"/>
      <c r="AA686" s="1073"/>
      <c r="AB686" s="1112"/>
      <c r="AC686" s="1112"/>
      <c r="AD686" s="1112"/>
      <c r="AE686" s="1112"/>
      <c r="AF686" s="1073"/>
      <c r="AG686" s="1073"/>
      <c r="AH686" s="1073"/>
      <c r="AI686" s="1073"/>
      <c r="AJ686" s="1073"/>
      <c r="AK686" s="1073"/>
      <c r="AL686" s="1073"/>
      <c r="AM686" s="1073"/>
      <c r="AN686" s="1073"/>
      <c r="AO686" s="1073"/>
      <c r="AP686" s="1073"/>
      <c r="AQ686" s="1073"/>
      <c r="AR686" s="1073"/>
      <c r="AS686" s="1073"/>
      <c r="AT686" s="1073"/>
      <c r="AU686" s="1073"/>
      <c r="AV686" s="1073"/>
      <c r="AW686" s="1073"/>
      <c r="AX686" s="1073"/>
      <c r="AY686" s="1073"/>
      <c r="AZ686" s="1073"/>
      <c r="BA686" s="1073"/>
      <c r="BB686" s="1073"/>
      <c r="BC686" s="1073"/>
      <c r="BD686" s="1073"/>
      <c r="BE686" s="1073"/>
      <c r="BF686" s="1073"/>
      <c r="BG686" s="1073"/>
      <c r="BH686" s="1073"/>
      <c r="BI686" s="1073"/>
      <c r="BJ686" s="1073"/>
      <c r="BK686" s="1073"/>
      <c r="BL686" s="1073"/>
      <c r="BM686" s="1073"/>
      <c r="BN686" s="1073"/>
      <c r="BO686" s="1073"/>
      <c r="BP686" s="1073"/>
      <c r="BQ686" s="1073"/>
      <c r="BR686" s="1073"/>
      <c r="BS686" s="1112"/>
      <c r="BT686" s="1073"/>
      <c r="BU686" s="1073"/>
      <c r="BV686" s="1073"/>
      <c r="BW686" s="1073"/>
      <c r="BX686" s="1073"/>
      <c r="BY686" s="1073"/>
      <c r="BZ686" s="1073"/>
      <c r="CA686" s="1073"/>
      <c r="CB686" s="1073"/>
      <c r="CC686" s="1073"/>
      <c r="CD686" s="1073"/>
      <c r="CE686" s="1073"/>
      <c r="CF686" s="1073"/>
      <c r="CG686" s="1073"/>
      <c r="CH686" s="1073"/>
      <c r="CI686" s="1073"/>
      <c r="CJ686" s="1073"/>
      <c r="CK686" s="1073"/>
      <c r="CL686" s="1073"/>
      <c r="CM686" s="1112"/>
      <c r="CN686" s="1112"/>
      <c r="CO686" s="1113"/>
      <c r="CQ686" s="1927"/>
    </row>
    <row r="687" spans="1:95" s="621" customFormat="1" x14ac:dyDescent="0.2">
      <c r="A687" s="1054"/>
      <c r="B687" s="1072"/>
      <c r="C687" s="1048"/>
      <c r="D687" s="1048"/>
      <c r="E687" s="1049"/>
      <c r="F687" s="1067"/>
      <c r="G687" s="1066"/>
      <c r="H687" s="1052"/>
      <c r="I687" s="1073"/>
      <c r="J687" s="1073"/>
      <c r="K687" s="1073"/>
      <c r="L687" s="1073"/>
      <c r="M687" s="1073"/>
      <c r="N687" s="1073"/>
      <c r="O687" s="1073"/>
      <c r="P687" s="1073"/>
      <c r="Q687" s="1073"/>
      <c r="R687" s="1073"/>
      <c r="S687" s="1073"/>
      <c r="T687" s="1073"/>
      <c r="U687" s="1073"/>
      <c r="V687" s="1073"/>
      <c r="W687" s="1073"/>
      <c r="X687" s="1073"/>
      <c r="Y687" s="1073"/>
      <c r="Z687" s="1073"/>
      <c r="AA687" s="1073"/>
      <c r="AB687" s="1112"/>
      <c r="AC687" s="1112"/>
      <c r="AD687" s="1112"/>
      <c r="AE687" s="1112"/>
      <c r="AF687" s="1073"/>
      <c r="AG687" s="1073"/>
      <c r="AH687" s="1073"/>
      <c r="AI687" s="1073"/>
      <c r="AJ687" s="1073"/>
      <c r="AK687" s="1073"/>
      <c r="AL687" s="1073"/>
      <c r="AM687" s="1073"/>
      <c r="AN687" s="1073"/>
      <c r="AO687" s="1073"/>
      <c r="AP687" s="1073"/>
      <c r="AQ687" s="1073"/>
      <c r="AR687" s="1073"/>
      <c r="AS687" s="1073"/>
      <c r="AT687" s="1073"/>
      <c r="AU687" s="1073"/>
      <c r="AV687" s="1073"/>
      <c r="AW687" s="1073"/>
      <c r="AX687" s="1073"/>
      <c r="AY687" s="1073"/>
      <c r="AZ687" s="1073"/>
      <c r="BA687" s="1073"/>
      <c r="BB687" s="1073"/>
      <c r="BC687" s="1073"/>
      <c r="BD687" s="1073"/>
      <c r="BE687" s="1073"/>
      <c r="BF687" s="1073"/>
      <c r="BG687" s="1073"/>
      <c r="BH687" s="1073"/>
      <c r="BI687" s="1073"/>
      <c r="BJ687" s="1073"/>
      <c r="BK687" s="1073"/>
      <c r="BL687" s="1073"/>
      <c r="BM687" s="1073"/>
      <c r="BN687" s="1073"/>
      <c r="BO687" s="1073"/>
      <c r="BP687" s="1073"/>
      <c r="BQ687" s="1073"/>
      <c r="BR687" s="1073"/>
      <c r="BS687" s="1112"/>
      <c r="BT687" s="1073"/>
      <c r="BU687" s="1073"/>
      <c r="BV687" s="1073"/>
      <c r="BW687" s="1073"/>
      <c r="BX687" s="1073"/>
      <c r="BY687" s="1073"/>
      <c r="BZ687" s="1073"/>
      <c r="CA687" s="1073"/>
      <c r="CB687" s="1073"/>
      <c r="CC687" s="1073"/>
      <c r="CD687" s="1073"/>
      <c r="CE687" s="1073"/>
      <c r="CF687" s="1073"/>
      <c r="CG687" s="1073"/>
      <c r="CH687" s="1073"/>
      <c r="CI687" s="1073"/>
      <c r="CJ687" s="1073"/>
      <c r="CK687" s="1073"/>
      <c r="CL687" s="1073"/>
      <c r="CM687" s="1112"/>
      <c r="CN687" s="1112"/>
      <c r="CO687" s="1113"/>
      <c r="CQ687" s="1927"/>
    </row>
    <row r="688" spans="1:95" s="621" customFormat="1" x14ac:dyDescent="0.2">
      <c r="A688" s="1054"/>
      <c r="B688" s="1072"/>
      <c r="C688" s="1048"/>
      <c r="D688" s="1048"/>
      <c r="E688" s="1049"/>
      <c r="F688" s="1067"/>
      <c r="G688" s="1066"/>
      <c r="H688" s="1052"/>
      <c r="I688" s="1073"/>
      <c r="J688" s="1073"/>
      <c r="K688" s="1073"/>
      <c r="L688" s="1073"/>
      <c r="M688" s="1073"/>
      <c r="N688" s="1073"/>
      <c r="O688" s="1073"/>
      <c r="P688" s="1073"/>
      <c r="Q688" s="1073"/>
      <c r="R688" s="1073"/>
      <c r="S688" s="1073"/>
      <c r="T688" s="1073"/>
      <c r="U688" s="1073"/>
      <c r="V688" s="1073"/>
      <c r="W688" s="1073"/>
      <c r="X688" s="1073"/>
      <c r="Y688" s="1073"/>
      <c r="Z688" s="1073"/>
      <c r="AA688" s="1073"/>
      <c r="AB688" s="1112"/>
      <c r="AC688" s="1112"/>
      <c r="AD688" s="1112"/>
      <c r="AE688" s="1112"/>
      <c r="AF688" s="1073"/>
      <c r="AG688" s="1073"/>
      <c r="AH688" s="1073"/>
      <c r="AI688" s="1073"/>
      <c r="AJ688" s="1073"/>
      <c r="AK688" s="1073"/>
      <c r="AL688" s="1073"/>
      <c r="AM688" s="1073"/>
      <c r="AN688" s="1073"/>
      <c r="AO688" s="1073"/>
      <c r="AP688" s="1073"/>
      <c r="AQ688" s="1073"/>
      <c r="AR688" s="1073"/>
      <c r="AS688" s="1073"/>
      <c r="AT688" s="1073"/>
      <c r="AU688" s="1073"/>
      <c r="AV688" s="1073"/>
      <c r="AW688" s="1073"/>
      <c r="AX688" s="1073"/>
      <c r="AY688" s="1073"/>
      <c r="AZ688" s="1073"/>
      <c r="BA688" s="1073"/>
      <c r="BB688" s="1073"/>
      <c r="BC688" s="1073"/>
      <c r="BD688" s="1073"/>
      <c r="BE688" s="1073"/>
      <c r="BF688" s="1073"/>
      <c r="BG688" s="1073"/>
      <c r="BH688" s="1073"/>
      <c r="BI688" s="1073"/>
      <c r="BJ688" s="1073"/>
      <c r="BK688" s="1073"/>
      <c r="BL688" s="1073"/>
      <c r="BM688" s="1073"/>
      <c r="BN688" s="1073"/>
      <c r="BO688" s="1073"/>
      <c r="BP688" s="1073"/>
      <c r="BQ688" s="1073"/>
      <c r="BR688" s="1073"/>
      <c r="BS688" s="1112"/>
      <c r="BT688" s="1073"/>
      <c r="BU688" s="1073"/>
      <c r="BV688" s="1073"/>
      <c r="BW688" s="1073"/>
      <c r="BX688" s="1073"/>
      <c r="BY688" s="1073"/>
      <c r="BZ688" s="1073"/>
      <c r="CA688" s="1073"/>
      <c r="CB688" s="1073"/>
      <c r="CC688" s="1073"/>
      <c r="CD688" s="1073"/>
      <c r="CE688" s="1073"/>
      <c r="CF688" s="1073"/>
      <c r="CG688" s="1073"/>
      <c r="CH688" s="1073"/>
      <c r="CI688" s="1073"/>
      <c r="CJ688" s="1073"/>
      <c r="CK688" s="1073"/>
      <c r="CL688" s="1073"/>
      <c r="CM688" s="1112"/>
      <c r="CN688" s="1112"/>
      <c r="CO688" s="1113"/>
      <c r="CQ688" s="1927"/>
    </row>
    <row r="689" spans="1:95" s="621" customFormat="1" x14ac:dyDescent="0.2">
      <c r="A689" s="1054"/>
      <c r="B689" s="1072"/>
      <c r="C689" s="1048"/>
      <c r="D689" s="1048"/>
      <c r="E689" s="1049"/>
      <c r="F689" s="1067"/>
      <c r="G689" s="1066"/>
      <c r="H689" s="1052"/>
      <c r="I689" s="1073"/>
      <c r="J689" s="1073"/>
      <c r="K689" s="1073"/>
      <c r="L689" s="1073"/>
      <c r="M689" s="1073"/>
      <c r="N689" s="1073"/>
      <c r="O689" s="1073"/>
      <c r="P689" s="1073"/>
      <c r="Q689" s="1073"/>
      <c r="R689" s="1073"/>
      <c r="S689" s="1073"/>
      <c r="T689" s="1073"/>
      <c r="U689" s="1073"/>
      <c r="V689" s="1073"/>
      <c r="W689" s="1073"/>
      <c r="X689" s="1073"/>
      <c r="Y689" s="1073"/>
      <c r="Z689" s="1073"/>
      <c r="AA689" s="1073"/>
      <c r="AB689" s="1112"/>
      <c r="AC689" s="1112"/>
      <c r="AD689" s="1112"/>
      <c r="AE689" s="1112"/>
      <c r="AF689" s="1073"/>
      <c r="AG689" s="1073"/>
      <c r="AH689" s="1073"/>
      <c r="AI689" s="1073"/>
      <c r="AJ689" s="1073"/>
      <c r="AK689" s="1073"/>
      <c r="AL689" s="1073"/>
      <c r="AM689" s="1073"/>
      <c r="AN689" s="1073"/>
      <c r="AO689" s="1073"/>
      <c r="AP689" s="1073"/>
      <c r="AQ689" s="1073"/>
      <c r="AR689" s="1073"/>
      <c r="AS689" s="1073"/>
      <c r="AT689" s="1073"/>
      <c r="AU689" s="1073"/>
      <c r="AV689" s="1073"/>
      <c r="AW689" s="1073"/>
      <c r="AX689" s="1073"/>
      <c r="AY689" s="1073"/>
      <c r="AZ689" s="1073"/>
      <c r="BA689" s="1073"/>
      <c r="BB689" s="1073"/>
      <c r="BC689" s="1073"/>
      <c r="BD689" s="1073"/>
      <c r="BE689" s="1073"/>
      <c r="BF689" s="1073"/>
      <c r="BG689" s="1073"/>
      <c r="BH689" s="1073"/>
      <c r="BI689" s="1073"/>
      <c r="BJ689" s="1073"/>
      <c r="BK689" s="1073"/>
      <c r="BL689" s="1073"/>
      <c r="BM689" s="1073"/>
      <c r="BN689" s="1073"/>
      <c r="BO689" s="1073"/>
      <c r="BP689" s="1073"/>
      <c r="BQ689" s="1073"/>
      <c r="BR689" s="1073"/>
      <c r="BS689" s="1112"/>
      <c r="BT689" s="1073"/>
      <c r="BU689" s="1073"/>
      <c r="BV689" s="1073"/>
      <c r="BW689" s="1073"/>
      <c r="BX689" s="1073"/>
      <c r="BY689" s="1073"/>
      <c r="BZ689" s="1073"/>
      <c r="CA689" s="1073"/>
      <c r="CB689" s="1073"/>
      <c r="CC689" s="1073"/>
      <c r="CD689" s="1073"/>
      <c r="CE689" s="1073"/>
      <c r="CF689" s="1073"/>
      <c r="CG689" s="1073"/>
      <c r="CH689" s="1073"/>
      <c r="CI689" s="1073"/>
      <c r="CJ689" s="1073"/>
      <c r="CK689" s="1073"/>
      <c r="CL689" s="1073"/>
      <c r="CM689" s="1112"/>
      <c r="CN689" s="1112"/>
      <c r="CO689" s="1113"/>
      <c r="CQ689" s="1927"/>
    </row>
    <row r="690" spans="1:95" s="621" customFormat="1" x14ac:dyDescent="0.2">
      <c r="A690" s="1054"/>
      <c r="B690" s="1072"/>
      <c r="C690" s="1048"/>
      <c r="D690" s="1048"/>
      <c r="E690" s="1049"/>
      <c r="F690" s="1067"/>
      <c r="G690" s="1066"/>
      <c r="H690" s="1052"/>
      <c r="I690" s="1073"/>
      <c r="J690" s="1073"/>
      <c r="K690" s="1073"/>
      <c r="L690" s="1073"/>
      <c r="M690" s="1073"/>
      <c r="N690" s="1073"/>
      <c r="O690" s="1073"/>
      <c r="P690" s="1073"/>
      <c r="Q690" s="1073"/>
      <c r="R690" s="1073"/>
      <c r="S690" s="1073"/>
      <c r="T690" s="1073"/>
      <c r="U690" s="1073"/>
      <c r="V690" s="1073"/>
      <c r="W690" s="1073"/>
      <c r="X690" s="1073"/>
      <c r="Y690" s="1073"/>
      <c r="Z690" s="1073"/>
      <c r="AA690" s="1073"/>
      <c r="AB690" s="1112"/>
      <c r="AC690" s="1112"/>
      <c r="AD690" s="1112"/>
      <c r="AE690" s="1112"/>
      <c r="AF690" s="1073"/>
      <c r="AG690" s="1073"/>
      <c r="AH690" s="1073"/>
      <c r="AI690" s="1073"/>
      <c r="AJ690" s="1073"/>
      <c r="AK690" s="1073"/>
      <c r="AL690" s="1073"/>
      <c r="AM690" s="1073"/>
      <c r="AN690" s="1073"/>
      <c r="AO690" s="1073"/>
      <c r="AP690" s="1073"/>
      <c r="AQ690" s="1073"/>
      <c r="AR690" s="1073"/>
      <c r="AS690" s="1073"/>
      <c r="AT690" s="1073"/>
      <c r="AU690" s="1073"/>
      <c r="AV690" s="1073"/>
      <c r="AW690" s="1073"/>
      <c r="AX690" s="1073"/>
      <c r="AY690" s="1073"/>
      <c r="AZ690" s="1073"/>
      <c r="BA690" s="1073"/>
      <c r="BB690" s="1073"/>
      <c r="BC690" s="1073"/>
      <c r="BD690" s="1073"/>
      <c r="BE690" s="1073"/>
      <c r="BF690" s="1073"/>
      <c r="BG690" s="1073"/>
      <c r="BH690" s="1073"/>
      <c r="BI690" s="1073"/>
      <c r="BJ690" s="1073"/>
      <c r="BK690" s="1073"/>
      <c r="BL690" s="1073"/>
      <c r="BM690" s="1073"/>
      <c r="BN690" s="1073"/>
      <c r="BO690" s="1073"/>
      <c r="BP690" s="1073"/>
      <c r="BQ690" s="1073"/>
      <c r="BR690" s="1073"/>
      <c r="BS690" s="1112"/>
      <c r="BT690" s="1073"/>
      <c r="BU690" s="1073"/>
      <c r="BV690" s="1073"/>
      <c r="BW690" s="1073"/>
      <c r="BX690" s="1073"/>
      <c r="BY690" s="1073"/>
      <c r="BZ690" s="1073"/>
      <c r="CA690" s="1073"/>
      <c r="CB690" s="1073"/>
      <c r="CC690" s="1073"/>
      <c r="CD690" s="1073"/>
      <c r="CE690" s="1073"/>
      <c r="CF690" s="1073"/>
      <c r="CG690" s="1073"/>
      <c r="CH690" s="1073"/>
      <c r="CI690" s="1073"/>
      <c r="CJ690" s="1073"/>
      <c r="CK690" s="1073"/>
      <c r="CL690" s="1073"/>
      <c r="CM690" s="1112"/>
      <c r="CN690" s="1112"/>
      <c r="CO690" s="1113"/>
      <c r="CQ690" s="1927"/>
    </row>
    <row r="691" spans="1:95" s="621" customFormat="1" x14ac:dyDescent="0.2">
      <c r="A691" s="1054"/>
      <c r="B691" s="1072"/>
      <c r="C691" s="1048"/>
      <c r="D691" s="1048"/>
      <c r="E691" s="1049"/>
      <c r="F691" s="1067"/>
      <c r="G691" s="1066"/>
      <c r="H691" s="1052"/>
      <c r="I691" s="1073"/>
      <c r="J691" s="1073"/>
      <c r="K691" s="1073"/>
      <c r="L691" s="1073"/>
      <c r="M691" s="1073"/>
      <c r="N691" s="1073"/>
      <c r="O691" s="1073"/>
      <c r="P691" s="1073"/>
      <c r="Q691" s="1073"/>
      <c r="R691" s="1073"/>
      <c r="S691" s="1073"/>
      <c r="T691" s="1073"/>
      <c r="U691" s="1073"/>
      <c r="V691" s="1073"/>
      <c r="W691" s="1073"/>
      <c r="X691" s="1073"/>
      <c r="Y691" s="1073"/>
      <c r="Z691" s="1073"/>
      <c r="AA691" s="1073"/>
      <c r="AB691" s="1112"/>
      <c r="AC691" s="1112"/>
      <c r="AD691" s="1112"/>
      <c r="AE691" s="1112"/>
      <c r="AF691" s="1073"/>
      <c r="AG691" s="1073"/>
      <c r="AH691" s="1073"/>
      <c r="AI691" s="1073"/>
      <c r="AJ691" s="1073"/>
      <c r="AK691" s="1073"/>
      <c r="AL691" s="1073"/>
      <c r="AM691" s="1073"/>
      <c r="AN691" s="1073"/>
      <c r="AO691" s="1073"/>
      <c r="AP691" s="1073"/>
      <c r="AQ691" s="1073"/>
      <c r="AR691" s="1073"/>
      <c r="AS691" s="1073"/>
      <c r="AT691" s="1073"/>
      <c r="AU691" s="1073"/>
      <c r="AV691" s="1073"/>
      <c r="AW691" s="1073"/>
      <c r="AX691" s="1073"/>
      <c r="AY691" s="1073"/>
      <c r="AZ691" s="1073"/>
      <c r="BA691" s="1073"/>
      <c r="BB691" s="1073"/>
      <c r="BC691" s="1073"/>
      <c r="BD691" s="1073"/>
      <c r="BE691" s="1073"/>
      <c r="BF691" s="1073"/>
      <c r="BG691" s="1073"/>
      <c r="BH691" s="1073"/>
      <c r="BI691" s="1073"/>
      <c r="BJ691" s="1073"/>
      <c r="BK691" s="1073"/>
      <c r="BL691" s="1073"/>
      <c r="BM691" s="1073"/>
      <c r="BN691" s="1073"/>
      <c r="BO691" s="1073"/>
      <c r="BP691" s="1073"/>
      <c r="BQ691" s="1073"/>
      <c r="BR691" s="1073"/>
      <c r="BS691" s="1112"/>
      <c r="BT691" s="1073"/>
      <c r="BU691" s="1073"/>
      <c r="BV691" s="1073"/>
      <c r="BW691" s="1073"/>
      <c r="BX691" s="1073"/>
      <c r="BY691" s="1073"/>
      <c r="BZ691" s="1073"/>
      <c r="CA691" s="1073"/>
      <c r="CB691" s="1073"/>
      <c r="CC691" s="1073"/>
      <c r="CD691" s="1073"/>
      <c r="CE691" s="1073"/>
      <c r="CF691" s="1073"/>
      <c r="CG691" s="1073"/>
      <c r="CH691" s="1073"/>
      <c r="CI691" s="1073"/>
      <c r="CJ691" s="1073"/>
      <c r="CK691" s="1073"/>
      <c r="CL691" s="1073"/>
      <c r="CM691" s="1112"/>
      <c r="CN691" s="1112"/>
      <c r="CO691" s="1113"/>
      <c r="CQ691" s="1927"/>
    </row>
    <row r="692" spans="1:95" s="621" customFormat="1" x14ac:dyDescent="0.2">
      <c r="A692" s="1054"/>
      <c r="B692" s="1072"/>
      <c r="C692" s="1048"/>
      <c r="D692" s="1048"/>
      <c r="E692" s="1049"/>
      <c r="F692" s="1067"/>
      <c r="G692" s="1066"/>
      <c r="H692" s="1052"/>
      <c r="I692" s="1073"/>
      <c r="J692" s="1073"/>
      <c r="K692" s="1073"/>
      <c r="L692" s="1073"/>
      <c r="M692" s="1073"/>
      <c r="N692" s="1073"/>
      <c r="O692" s="1073"/>
      <c r="P692" s="1073"/>
      <c r="Q692" s="1073"/>
      <c r="R692" s="1073"/>
      <c r="S692" s="1073"/>
      <c r="T692" s="1073"/>
      <c r="U692" s="1073"/>
      <c r="V692" s="1073"/>
      <c r="W692" s="1073"/>
      <c r="X692" s="1073"/>
      <c r="Y692" s="1073"/>
      <c r="Z692" s="1073"/>
      <c r="AA692" s="1073"/>
      <c r="AB692" s="1112"/>
      <c r="AC692" s="1112"/>
      <c r="AD692" s="1112"/>
      <c r="AE692" s="1112"/>
      <c r="AF692" s="1073"/>
      <c r="AG692" s="1073"/>
      <c r="AH692" s="1073"/>
      <c r="AI692" s="1073"/>
      <c r="AJ692" s="1073"/>
      <c r="AK692" s="1073"/>
      <c r="AL692" s="1073"/>
      <c r="AM692" s="1073"/>
      <c r="AN692" s="1073"/>
      <c r="AO692" s="1073"/>
      <c r="AP692" s="1073"/>
      <c r="AQ692" s="1073"/>
      <c r="AR692" s="1073"/>
      <c r="AS692" s="1073"/>
      <c r="AT692" s="1073"/>
      <c r="AU692" s="1073"/>
      <c r="AV692" s="1073"/>
      <c r="AW692" s="1073"/>
      <c r="AX692" s="1073"/>
      <c r="AY692" s="1073"/>
      <c r="AZ692" s="1073"/>
      <c r="BA692" s="1073"/>
      <c r="BB692" s="1073"/>
      <c r="BC692" s="1073"/>
      <c r="BD692" s="1073"/>
      <c r="BE692" s="1073"/>
      <c r="BF692" s="1073"/>
      <c r="BG692" s="1073"/>
      <c r="BH692" s="1073"/>
      <c r="BI692" s="1073"/>
      <c r="BJ692" s="1073"/>
      <c r="BK692" s="1073"/>
      <c r="BL692" s="1073"/>
      <c r="BM692" s="1073"/>
      <c r="BN692" s="1073"/>
      <c r="BO692" s="1073"/>
      <c r="BP692" s="1073"/>
      <c r="BQ692" s="1073"/>
      <c r="BR692" s="1073"/>
      <c r="BS692" s="1112"/>
      <c r="BT692" s="1073"/>
      <c r="BU692" s="1073"/>
      <c r="BV692" s="1073"/>
      <c r="BW692" s="1073"/>
      <c r="BX692" s="1073"/>
      <c r="BY692" s="1073"/>
      <c r="BZ692" s="1073"/>
      <c r="CA692" s="1073"/>
      <c r="CB692" s="1073"/>
      <c r="CC692" s="1073"/>
      <c r="CD692" s="1073"/>
      <c r="CE692" s="1073"/>
      <c r="CF692" s="1073"/>
      <c r="CG692" s="1073"/>
      <c r="CH692" s="1073"/>
      <c r="CI692" s="1073"/>
      <c r="CJ692" s="1073"/>
      <c r="CK692" s="1073"/>
      <c r="CL692" s="1073"/>
      <c r="CM692" s="1112"/>
      <c r="CN692" s="1112"/>
      <c r="CO692" s="1113"/>
      <c r="CQ692" s="1927"/>
    </row>
    <row r="693" spans="1:95" s="621" customFormat="1" x14ac:dyDescent="0.2">
      <c r="A693" s="1054"/>
      <c r="B693" s="1072"/>
      <c r="C693" s="1048"/>
      <c r="D693" s="1048"/>
      <c r="E693" s="1049"/>
      <c r="F693" s="1067"/>
      <c r="G693" s="1066"/>
      <c r="H693" s="1052"/>
      <c r="I693" s="1073"/>
      <c r="J693" s="1073"/>
      <c r="K693" s="1073"/>
      <c r="L693" s="1073"/>
      <c r="M693" s="1073"/>
      <c r="N693" s="1073"/>
      <c r="O693" s="1073"/>
      <c r="P693" s="1073"/>
      <c r="Q693" s="1073"/>
      <c r="R693" s="1073"/>
      <c r="S693" s="1073"/>
      <c r="T693" s="1073"/>
      <c r="U693" s="1073"/>
      <c r="V693" s="1073"/>
      <c r="W693" s="1073"/>
      <c r="X693" s="1073"/>
      <c r="Y693" s="1073"/>
      <c r="Z693" s="1073"/>
      <c r="AA693" s="1073"/>
      <c r="AB693" s="1112"/>
      <c r="AC693" s="1112"/>
      <c r="AD693" s="1112"/>
      <c r="AE693" s="1112"/>
      <c r="AF693" s="1073"/>
      <c r="AG693" s="1073"/>
      <c r="AH693" s="1073"/>
      <c r="AI693" s="1073"/>
      <c r="AJ693" s="1073"/>
      <c r="AK693" s="1073"/>
      <c r="AL693" s="1073"/>
      <c r="AM693" s="1073"/>
      <c r="AN693" s="1073"/>
      <c r="AO693" s="1073"/>
      <c r="AP693" s="1073"/>
      <c r="AQ693" s="1073"/>
      <c r="AR693" s="1073"/>
      <c r="AS693" s="1073"/>
      <c r="AT693" s="1073"/>
      <c r="AU693" s="1073"/>
      <c r="AV693" s="1073"/>
      <c r="AW693" s="1073"/>
      <c r="AX693" s="1073"/>
      <c r="AY693" s="1073"/>
      <c r="AZ693" s="1073"/>
      <c r="BA693" s="1073"/>
      <c r="BB693" s="1073"/>
      <c r="BC693" s="1073"/>
      <c r="BD693" s="1073"/>
      <c r="BE693" s="1073"/>
      <c r="BF693" s="1073"/>
      <c r="BG693" s="1073"/>
      <c r="BH693" s="1073"/>
      <c r="BI693" s="1073"/>
      <c r="BJ693" s="1073"/>
      <c r="BK693" s="1073"/>
      <c r="BL693" s="1073"/>
      <c r="BM693" s="1073"/>
      <c r="BN693" s="1073"/>
      <c r="BO693" s="1073"/>
      <c r="BP693" s="1073"/>
      <c r="BQ693" s="1073"/>
      <c r="BR693" s="1073"/>
      <c r="BS693" s="1112"/>
      <c r="BT693" s="1073"/>
      <c r="BU693" s="1073"/>
      <c r="BV693" s="1073"/>
      <c r="BW693" s="1073"/>
      <c r="BX693" s="1073"/>
      <c r="BY693" s="1073"/>
      <c r="BZ693" s="1073"/>
      <c r="CA693" s="1073"/>
      <c r="CB693" s="1073"/>
      <c r="CC693" s="1073"/>
      <c r="CD693" s="1073"/>
      <c r="CE693" s="1073"/>
      <c r="CF693" s="1073"/>
      <c r="CG693" s="1073"/>
      <c r="CH693" s="1073"/>
      <c r="CI693" s="1073"/>
      <c r="CJ693" s="1073"/>
      <c r="CK693" s="1073"/>
      <c r="CL693" s="1073"/>
      <c r="CM693" s="1112"/>
      <c r="CN693" s="1112"/>
      <c r="CO693" s="1113"/>
      <c r="CQ693" s="1927"/>
    </row>
    <row r="694" spans="1:95" s="621" customFormat="1" x14ac:dyDescent="0.2">
      <c r="A694" s="1054"/>
      <c r="B694" s="1072"/>
      <c r="C694" s="1048"/>
      <c r="D694" s="1048"/>
      <c r="E694" s="1049"/>
      <c r="F694" s="1067"/>
      <c r="G694" s="1066"/>
      <c r="H694" s="1052"/>
      <c r="I694" s="1073"/>
      <c r="J694" s="1073"/>
      <c r="K694" s="1073"/>
      <c r="L694" s="1073"/>
      <c r="M694" s="1073"/>
      <c r="N694" s="1073"/>
      <c r="O694" s="1073"/>
      <c r="P694" s="1073"/>
      <c r="Q694" s="1073"/>
      <c r="R694" s="1073"/>
      <c r="S694" s="1073"/>
      <c r="T694" s="1073"/>
      <c r="U694" s="1073"/>
      <c r="V694" s="1073"/>
      <c r="W694" s="1073"/>
      <c r="X694" s="1073"/>
      <c r="Y694" s="1073"/>
      <c r="Z694" s="1073"/>
      <c r="AA694" s="1073"/>
      <c r="AB694" s="1112"/>
      <c r="AC694" s="1112"/>
      <c r="AD694" s="1112"/>
      <c r="AE694" s="1112"/>
      <c r="AF694" s="1073"/>
      <c r="AG694" s="1073"/>
      <c r="AH694" s="1073"/>
      <c r="AI694" s="1073"/>
      <c r="AJ694" s="1073"/>
      <c r="AK694" s="1073"/>
      <c r="AL694" s="1073"/>
      <c r="AM694" s="1073"/>
      <c r="AN694" s="1073"/>
      <c r="AO694" s="1073"/>
      <c r="AP694" s="1073"/>
      <c r="AQ694" s="1073"/>
      <c r="AR694" s="1073"/>
      <c r="AS694" s="1073"/>
      <c r="AT694" s="1073"/>
      <c r="AU694" s="1073"/>
      <c r="AV694" s="1073"/>
      <c r="AW694" s="1073"/>
      <c r="AX694" s="1073"/>
      <c r="AY694" s="1073"/>
      <c r="AZ694" s="1073"/>
      <c r="BA694" s="1073"/>
      <c r="BB694" s="1073"/>
      <c r="BC694" s="1073"/>
      <c r="BD694" s="1073"/>
      <c r="BE694" s="1073"/>
      <c r="BF694" s="1073"/>
      <c r="BG694" s="1073"/>
      <c r="BH694" s="1073"/>
      <c r="BI694" s="1073"/>
      <c r="BJ694" s="1073"/>
      <c r="BK694" s="1073"/>
      <c r="BL694" s="1073"/>
      <c r="BM694" s="1073"/>
      <c r="BN694" s="1073"/>
      <c r="BO694" s="1073"/>
      <c r="BP694" s="1073"/>
      <c r="BQ694" s="1073"/>
      <c r="BR694" s="1073"/>
      <c r="BS694" s="1112"/>
      <c r="BT694" s="1073"/>
      <c r="BU694" s="1073"/>
      <c r="BV694" s="1073"/>
      <c r="BW694" s="1073"/>
      <c r="BX694" s="1073"/>
      <c r="BY694" s="1073"/>
      <c r="BZ694" s="1073"/>
      <c r="CA694" s="1073"/>
      <c r="CB694" s="1073"/>
      <c r="CC694" s="1073"/>
      <c r="CD694" s="1073"/>
      <c r="CE694" s="1073"/>
      <c r="CF694" s="1073"/>
      <c r="CG694" s="1073"/>
      <c r="CH694" s="1073"/>
      <c r="CI694" s="1073"/>
      <c r="CJ694" s="1073"/>
      <c r="CK694" s="1073"/>
      <c r="CL694" s="1073"/>
      <c r="CM694" s="1112"/>
      <c r="CN694" s="1112"/>
      <c r="CO694" s="1113"/>
      <c r="CQ694" s="1927"/>
    </row>
    <row r="695" spans="1:95" s="621" customFormat="1" x14ac:dyDescent="0.2">
      <c r="A695" s="1054"/>
      <c r="B695" s="1072"/>
      <c r="C695" s="1048"/>
      <c r="D695" s="1048"/>
      <c r="E695" s="1049"/>
      <c r="F695" s="1067"/>
      <c r="G695" s="1066"/>
      <c r="H695" s="1052"/>
      <c r="I695" s="1073"/>
      <c r="J695" s="1073"/>
      <c r="K695" s="1073"/>
      <c r="L695" s="1073"/>
      <c r="M695" s="1073"/>
      <c r="N695" s="1073"/>
      <c r="O695" s="1073"/>
      <c r="P695" s="1073"/>
      <c r="Q695" s="1073"/>
      <c r="R695" s="1073"/>
      <c r="S695" s="1073"/>
      <c r="T695" s="1073"/>
      <c r="U695" s="1073"/>
      <c r="V695" s="1073"/>
      <c r="W695" s="1073"/>
      <c r="X695" s="1073"/>
      <c r="Y695" s="1073"/>
      <c r="Z695" s="1073"/>
      <c r="AA695" s="1073"/>
      <c r="AB695" s="1112"/>
      <c r="AC695" s="1112"/>
      <c r="AD695" s="1112"/>
      <c r="AE695" s="1112"/>
      <c r="AF695" s="1073"/>
      <c r="AG695" s="1073"/>
      <c r="AH695" s="1073"/>
      <c r="AI695" s="1073"/>
      <c r="AJ695" s="1073"/>
      <c r="AK695" s="1073"/>
      <c r="AL695" s="1073"/>
      <c r="AM695" s="1073"/>
      <c r="AN695" s="1073"/>
      <c r="AO695" s="1073"/>
      <c r="AP695" s="1073"/>
      <c r="AQ695" s="1073"/>
      <c r="AR695" s="1073"/>
      <c r="AS695" s="1073"/>
      <c r="AT695" s="1073"/>
      <c r="AU695" s="1073"/>
      <c r="AV695" s="1073"/>
      <c r="AW695" s="1073"/>
      <c r="AX695" s="1073"/>
      <c r="AY695" s="1073"/>
      <c r="AZ695" s="1073"/>
      <c r="BA695" s="1073"/>
      <c r="BB695" s="1073"/>
      <c r="BC695" s="1073"/>
      <c r="BD695" s="1073"/>
      <c r="BE695" s="1073"/>
      <c r="BF695" s="1073"/>
      <c r="BG695" s="1073"/>
      <c r="BH695" s="1073"/>
      <c r="BI695" s="1073"/>
      <c r="BJ695" s="1073"/>
      <c r="BK695" s="1073"/>
      <c r="BL695" s="1073"/>
      <c r="BM695" s="1073"/>
      <c r="BN695" s="1073"/>
      <c r="BO695" s="1073"/>
      <c r="BP695" s="1073"/>
      <c r="BQ695" s="1073"/>
      <c r="BR695" s="1073"/>
      <c r="BS695" s="1112"/>
      <c r="BT695" s="1073"/>
      <c r="BU695" s="1073"/>
      <c r="BV695" s="1073"/>
      <c r="BW695" s="1073"/>
      <c r="BX695" s="1073"/>
      <c r="BY695" s="1073"/>
      <c r="BZ695" s="1073"/>
      <c r="CA695" s="1073"/>
      <c r="CB695" s="1073"/>
      <c r="CC695" s="1073"/>
      <c r="CD695" s="1073"/>
      <c r="CE695" s="1073"/>
      <c r="CF695" s="1073"/>
      <c r="CG695" s="1073"/>
      <c r="CH695" s="1073"/>
      <c r="CI695" s="1073"/>
      <c r="CJ695" s="1073"/>
      <c r="CK695" s="1073"/>
      <c r="CL695" s="1073"/>
      <c r="CM695" s="1112"/>
      <c r="CN695" s="1112"/>
      <c r="CO695" s="1113"/>
      <c r="CQ695" s="1927"/>
    </row>
    <row r="696" spans="1:95" s="621" customFormat="1" x14ac:dyDescent="0.2">
      <c r="A696" s="1054"/>
      <c r="B696" s="1072"/>
      <c r="C696" s="1048"/>
      <c r="D696" s="1048"/>
      <c r="E696" s="1049"/>
      <c r="F696" s="1067"/>
      <c r="G696" s="1066"/>
      <c r="H696" s="1052"/>
      <c r="I696" s="1073"/>
      <c r="J696" s="1073"/>
      <c r="K696" s="1073"/>
      <c r="L696" s="1073"/>
      <c r="M696" s="1073"/>
      <c r="N696" s="1073"/>
      <c r="O696" s="1073"/>
      <c r="P696" s="1073"/>
      <c r="Q696" s="1073"/>
      <c r="R696" s="1073"/>
      <c r="S696" s="1073"/>
      <c r="T696" s="1073"/>
      <c r="U696" s="1073"/>
      <c r="V696" s="1073"/>
      <c r="W696" s="1073"/>
      <c r="X696" s="1073"/>
      <c r="Y696" s="1073"/>
      <c r="Z696" s="1073"/>
      <c r="AA696" s="1073"/>
      <c r="AB696" s="1112"/>
      <c r="AC696" s="1112"/>
      <c r="AD696" s="1112"/>
      <c r="AE696" s="1112"/>
      <c r="AF696" s="1073"/>
      <c r="AG696" s="1073"/>
      <c r="AH696" s="1073"/>
      <c r="AI696" s="1073"/>
      <c r="AJ696" s="1073"/>
      <c r="AK696" s="1073"/>
      <c r="AL696" s="1073"/>
      <c r="AM696" s="1073"/>
      <c r="AN696" s="1073"/>
      <c r="AO696" s="1073"/>
      <c r="AP696" s="1073"/>
      <c r="AQ696" s="1073"/>
      <c r="AR696" s="1073"/>
      <c r="AS696" s="1073"/>
      <c r="AT696" s="1073"/>
      <c r="AU696" s="1073"/>
      <c r="AV696" s="1073"/>
      <c r="AW696" s="1073"/>
      <c r="AX696" s="1073"/>
      <c r="AY696" s="1073"/>
      <c r="AZ696" s="1073"/>
      <c r="BA696" s="1073"/>
      <c r="BB696" s="1073"/>
      <c r="BC696" s="1073"/>
      <c r="BD696" s="1073"/>
      <c r="BE696" s="1073"/>
      <c r="BF696" s="1073"/>
      <c r="BG696" s="1073"/>
      <c r="BH696" s="1073"/>
      <c r="BI696" s="1073"/>
      <c r="BJ696" s="1073"/>
      <c r="BK696" s="1073"/>
      <c r="BL696" s="1073"/>
      <c r="BM696" s="1073"/>
      <c r="BN696" s="1073"/>
      <c r="BO696" s="1073"/>
      <c r="BP696" s="1073"/>
      <c r="BQ696" s="1073"/>
      <c r="BR696" s="1073"/>
      <c r="BS696" s="1112"/>
      <c r="BT696" s="1073"/>
      <c r="BU696" s="1073"/>
      <c r="BV696" s="1073"/>
      <c r="BW696" s="1073"/>
      <c r="BX696" s="1073"/>
      <c r="BY696" s="1073"/>
      <c r="BZ696" s="1073"/>
      <c r="CA696" s="1073"/>
      <c r="CB696" s="1073"/>
      <c r="CC696" s="1073"/>
      <c r="CD696" s="1073"/>
      <c r="CE696" s="1073"/>
      <c r="CF696" s="1073"/>
      <c r="CG696" s="1073"/>
      <c r="CH696" s="1073"/>
      <c r="CI696" s="1073"/>
      <c r="CJ696" s="1073"/>
      <c r="CK696" s="1073"/>
      <c r="CL696" s="1073"/>
      <c r="CM696" s="1112"/>
      <c r="CN696" s="1112"/>
      <c r="CO696" s="1113"/>
      <c r="CQ696" s="1927"/>
    </row>
    <row r="697" spans="1:95" s="621" customFormat="1" x14ac:dyDescent="0.2">
      <c r="A697" s="1054"/>
      <c r="B697" s="1072"/>
      <c r="C697" s="1048"/>
      <c r="D697" s="1048"/>
      <c r="E697" s="1049"/>
      <c r="F697" s="1067"/>
      <c r="G697" s="1066"/>
      <c r="H697" s="1052"/>
      <c r="I697" s="1073"/>
      <c r="J697" s="1073"/>
      <c r="K697" s="1073"/>
      <c r="L697" s="1073"/>
      <c r="M697" s="1073"/>
      <c r="N697" s="1073"/>
      <c r="O697" s="1073"/>
      <c r="P697" s="1073"/>
      <c r="Q697" s="1073"/>
      <c r="R697" s="1073"/>
      <c r="S697" s="1073"/>
      <c r="T697" s="1073"/>
      <c r="U697" s="1073"/>
      <c r="V697" s="1073"/>
      <c r="W697" s="1073"/>
      <c r="X697" s="1073"/>
      <c r="Y697" s="1073"/>
      <c r="Z697" s="1073"/>
      <c r="AA697" s="1073"/>
      <c r="AB697" s="1112"/>
      <c r="AC697" s="1112"/>
      <c r="AD697" s="1112"/>
      <c r="AE697" s="1112"/>
      <c r="AF697" s="1073"/>
      <c r="AG697" s="1073"/>
      <c r="AH697" s="1073"/>
      <c r="AI697" s="1073"/>
      <c r="AJ697" s="1073"/>
      <c r="AK697" s="1073"/>
      <c r="AL697" s="1073"/>
      <c r="AM697" s="1073"/>
      <c r="AN697" s="1073"/>
      <c r="AO697" s="1073"/>
      <c r="AP697" s="1073"/>
      <c r="AQ697" s="1073"/>
      <c r="AR697" s="1073"/>
      <c r="AS697" s="1073"/>
      <c r="AT697" s="1073"/>
      <c r="AU697" s="1073"/>
      <c r="AV697" s="1073"/>
      <c r="AW697" s="1073"/>
      <c r="AX697" s="1073"/>
      <c r="AY697" s="1073"/>
      <c r="AZ697" s="1073"/>
      <c r="BA697" s="1073"/>
      <c r="BB697" s="1073"/>
      <c r="BC697" s="1073"/>
      <c r="BD697" s="1073"/>
      <c r="BE697" s="1073"/>
      <c r="BF697" s="1073"/>
      <c r="BG697" s="1073"/>
      <c r="BH697" s="1073"/>
      <c r="BI697" s="1073"/>
      <c r="BJ697" s="1073"/>
      <c r="BK697" s="1073"/>
      <c r="BL697" s="1073"/>
      <c r="BM697" s="1073"/>
      <c r="BN697" s="1073"/>
      <c r="BO697" s="1073"/>
      <c r="BP697" s="1073"/>
      <c r="BQ697" s="1073"/>
      <c r="BR697" s="1073"/>
      <c r="BS697" s="1112"/>
      <c r="BT697" s="1073"/>
      <c r="BU697" s="1073"/>
      <c r="BV697" s="1073"/>
      <c r="BW697" s="1073"/>
      <c r="BX697" s="1073"/>
      <c r="BY697" s="1073"/>
      <c r="BZ697" s="1073"/>
      <c r="CA697" s="1073"/>
      <c r="CB697" s="1073"/>
      <c r="CC697" s="1073"/>
      <c r="CD697" s="1073"/>
      <c r="CE697" s="1073"/>
      <c r="CF697" s="1073"/>
      <c r="CG697" s="1073"/>
      <c r="CH697" s="1073"/>
      <c r="CI697" s="1073"/>
      <c r="CJ697" s="1073"/>
      <c r="CK697" s="1073"/>
      <c r="CL697" s="1073"/>
      <c r="CM697" s="1112"/>
      <c r="CN697" s="1112"/>
      <c r="CO697" s="1113"/>
      <c r="CQ697" s="1927"/>
    </row>
    <row r="698" spans="1:95" s="621" customFormat="1" x14ac:dyDescent="0.2">
      <c r="A698" s="1054"/>
      <c r="B698" s="1072"/>
      <c r="C698" s="1048"/>
      <c r="D698" s="1048"/>
      <c r="E698" s="1049"/>
      <c r="F698" s="1067"/>
      <c r="G698" s="1066"/>
      <c r="H698" s="1052"/>
      <c r="I698" s="1073"/>
      <c r="J698" s="1073"/>
      <c r="K698" s="1073"/>
      <c r="L698" s="1073"/>
      <c r="M698" s="1073"/>
      <c r="N698" s="1073"/>
      <c r="O698" s="1073"/>
      <c r="P698" s="1073"/>
      <c r="Q698" s="1073"/>
      <c r="R698" s="1073"/>
      <c r="S698" s="1073"/>
      <c r="T698" s="1073"/>
      <c r="U698" s="1073"/>
      <c r="V698" s="1073"/>
      <c r="W698" s="1073"/>
      <c r="X698" s="1073"/>
      <c r="Y698" s="1073"/>
      <c r="Z698" s="1073"/>
      <c r="AA698" s="1073"/>
      <c r="AB698" s="1112"/>
      <c r="AC698" s="1112"/>
      <c r="AD698" s="1112"/>
      <c r="AE698" s="1112"/>
      <c r="AF698" s="1073"/>
      <c r="AG698" s="1073"/>
      <c r="AH698" s="1073"/>
      <c r="AI698" s="1073"/>
      <c r="AJ698" s="1073"/>
      <c r="AK698" s="1073"/>
      <c r="AL698" s="1073"/>
      <c r="AM698" s="1073"/>
      <c r="AN698" s="1073"/>
      <c r="AO698" s="1073"/>
      <c r="AP698" s="1073"/>
      <c r="AQ698" s="1073"/>
      <c r="AR698" s="1073"/>
      <c r="AS698" s="1073"/>
      <c r="AT698" s="1073"/>
      <c r="AU698" s="1073"/>
      <c r="AV698" s="1073"/>
      <c r="AW698" s="1073"/>
      <c r="AX698" s="1073"/>
      <c r="AY698" s="1073"/>
      <c r="AZ698" s="1073"/>
      <c r="BA698" s="1073"/>
      <c r="BB698" s="1073"/>
      <c r="BC698" s="1073"/>
      <c r="BD698" s="1073"/>
      <c r="BE698" s="1073"/>
      <c r="BF698" s="1073"/>
      <c r="BG698" s="1073"/>
      <c r="BH698" s="1073"/>
      <c r="BI698" s="1073"/>
      <c r="BJ698" s="1073"/>
      <c r="BK698" s="1073"/>
      <c r="BL698" s="1073"/>
      <c r="BM698" s="1073"/>
      <c r="BN698" s="1073"/>
      <c r="BO698" s="1073"/>
      <c r="BP698" s="1073"/>
      <c r="BQ698" s="1073"/>
      <c r="BR698" s="1073"/>
      <c r="BS698" s="1112"/>
      <c r="BT698" s="1073"/>
      <c r="BU698" s="1073"/>
      <c r="BV698" s="1073"/>
      <c r="BW698" s="1073"/>
      <c r="BX698" s="1073"/>
      <c r="BY698" s="1073"/>
      <c r="BZ698" s="1073"/>
      <c r="CA698" s="1073"/>
      <c r="CB698" s="1073"/>
      <c r="CC698" s="1073"/>
      <c r="CD698" s="1073"/>
      <c r="CE698" s="1073"/>
      <c r="CF698" s="1073"/>
      <c r="CG698" s="1073"/>
      <c r="CH698" s="1073"/>
      <c r="CI698" s="1073"/>
      <c r="CJ698" s="1073"/>
      <c r="CK698" s="1073"/>
      <c r="CL698" s="1073"/>
      <c r="CM698" s="1112"/>
      <c r="CN698" s="1112"/>
      <c r="CO698" s="1113"/>
      <c r="CQ698" s="1927"/>
    </row>
    <row r="699" spans="1:95" s="621" customFormat="1" x14ac:dyDescent="0.2">
      <c r="A699" s="1054"/>
      <c r="B699" s="1072"/>
      <c r="C699" s="1048"/>
      <c r="D699" s="1048"/>
      <c r="E699" s="1049"/>
      <c r="F699" s="1067"/>
      <c r="G699" s="1066"/>
      <c r="H699" s="1052"/>
      <c r="I699" s="1073"/>
      <c r="J699" s="1073"/>
      <c r="K699" s="1073"/>
      <c r="L699" s="1073"/>
      <c r="M699" s="1073"/>
      <c r="N699" s="1073"/>
      <c r="O699" s="1073"/>
      <c r="P699" s="1073"/>
      <c r="Q699" s="1073"/>
      <c r="R699" s="1073"/>
      <c r="S699" s="1073"/>
      <c r="T699" s="1073"/>
      <c r="U699" s="1073"/>
      <c r="V699" s="1073"/>
      <c r="W699" s="1073"/>
      <c r="X699" s="1073"/>
      <c r="Y699" s="1073"/>
      <c r="Z699" s="1073"/>
      <c r="AA699" s="1073"/>
      <c r="AB699" s="1112"/>
      <c r="AC699" s="1112"/>
      <c r="AD699" s="1112"/>
      <c r="AE699" s="1112"/>
      <c r="AF699" s="1073"/>
      <c r="AG699" s="1073"/>
      <c r="AH699" s="1073"/>
      <c r="AI699" s="1073"/>
      <c r="AJ699" s="1073"/>
      <c r="AK699" s="1073"/>
      <c r="AL699" s="1073"/>
      <c r="AM699" s="1073"/>
      <c r="AN699" s="1073"/>
      <c r="AO699" s="1073"/>
      <c r="AP699" s="1073"/>
      <c r="AQ699" s="1073"/>
      <c r="AR699" s="1073"/>
      <c r="AS699" s="1073"/>
      <c r="AT699" s="1073"/>
      <c r="AU699" s="1073"/>
      <c r="AV699" s="1073"/>
      <c r="AW699" s="1073"/>
      <c r="AX699" s="1073"/>
      <c r="AY699" s="1073"/>
      <c r="AZ699" s="1073"/>
      <c r="BA699" s="1073"/>
      <c r="BB699" s="1073"/>
      <c r="BC699" s="1073"/>
      <c r="BD699" s="1073"/>
      <c r="BE699" s="1073"/>
      <c r="BF699" s="1073"/>
      <c r="BG699" s="1073"/>
      <c r="BH699" s="1073"/>
      <c r="BI699" s="1073"/>
      <c r="BJ699" s="1073"/>
      <c r="BK699" s="1073"/>
      <c r="BL699" s="1073"/>
      <c r="BM699" s="1073"/>
      <c r="BN699" s="1073"/>
      <c r="BO699" s="1073"/>
      <c r="BP699" s="1073"/>
      <c r="BQ699" s="1073"/>
      <c r="BR699" s="1073"/>
      <c r="BS699" s="1112"/>
      <c r="BT699" s="1073"/>
      <c r="BU699" s="1073"/>
      <c r="BV699" s="1073"/>
      <c r="BW699" s="1073"/>
      <c r="BX699" s="1073"/>
      <c r="BY699" s="1073"/>
      <c r="BZ699" s="1073"/>
      <c r="CA699" s="1073"/>
      <c r="CB699" s="1073"/>
      <c r="CC699" s="1073"/>
      <c r="CD699" s="1073"/>
      <c r="CE699" s="1073"/>
      <c r="CF699" s="1073"/>
      <c r="CG699" s="1073"/>
      <c r="CH699" s="1073"/>
      <c r="CI699" s="1073"/>
      <c r="CJ699" s="1073"/>
      <c r="CK699" s="1073"/>
      <c r="CL699" s="1073"/>
      <c r="CM699" s="1112"/>
      <c r="CN699" s="1112"/>
      <c r="CO699" s="1113"/>
      <c r="CQ699" s="1927"/>
    </row>
    <row r="700" spans="1:95" s="621" customFormat="1" x14ac:dyDescent="0.2">
      <c r="A700" s="1054"/>
      <c r="B700" s="1072"/>
      <c r="C700" s="1048"/>
      <c r="D700" s="1048"/>
      <c r="E700" s="1049"/>
      <c r="F700" s="1067"/>
      <c r="G700" s="1066"/>
      <c r="H700" s="1052"/>
      <c r="I700" s="1073"/>
      <c r="J700" s="1073"/>
      <c r="K700" s="1073"/>
      <c r="L700" s="1073"/>
      <c r="M700" s="1073"/>
      <c r="N700" s="1073"/>
      <c r="O700" s="1073"/>
      <c r="P700" s="1073"/>
      <c r="Q700" s="1073"/>
      <c r="R700" s="1073"/>
      <c r="S700" s="1073"/>
      <c r="T700" s="1073"/>
      <c r="U700" s="1073"/>
      <c r="V700" s="1073"/>
      <c r="W700" s="1073"/>
      <c r="X700" s="1073"/>
      <c r="Y700" s="1073"/>
      <c r="Z700" s="1073"/>
      <c r="AA700" s="1073"/>
      <c r="AB700" s="1112"/>
      <c r="AC700" s="1112"/>
      <c r="AD700" s="1112"/>
      <c r="AE700" s="1112"/>
      <c r="AF700" s="1073"/>
      <c r="AG700" s="1073"/>
      <c r="AH700" s="1073"/>
      <c r="AI700" s="1073"/>
      <c r="AJ700" s="1073"/>
      <c r="AK700" s="1073"/>
      <c r="AL700" s="1073"/>
      <c r="AM700" s="1073"/>
      <c r="AN700" s="1073"/>
      <c r="AO700" s="1073"/>
      <c r="AP700" s="1073"/>
      <c r="AQ700" s="1073"/>
      <c r="AR700" s="1073"/>
      <c r="AS700" s="1073"/>
      <c r="AT700" s="1073"/>
      <c r="AU700" s="1073"/>
      <c r="AV700" s="1073"/>
      <c r="AW700" s="1073"/>
      <c r="AX700" s="1073"/>
      <c r="AY700" s="1073"/>
      <c r="AZ700" s="1073"/>
      <c r="BA700" s="1073"/>
      <c r="BB700" s="1073"/>
      <c r="BC700" s="1073"/>
      <c r="BD700" s="1073"/>
      <c r="BE700" s="1073"/>
      <c r="BF700" s="1073"/>
      <c r="BG700" s="1073"/>
      <c r="BH700" s="1073"/>
      <c r="BI700" s="1073"/>
      <c r="BJ700" s="1073"/>
      <c r="BK700" s="1073"/>
      <c r="BL700" s="1073"/>
      <c r="BM700" s="1073"/>
      <c r="BN700" s="1073"/>
      <c r="BO700" s="1073"/>
      <c r="BP700" s="1073"/>
      <c r="BQ700" s="1073"/>
      <c r="BR700" s="1073"/>
      <c r="BS700" s="1112"/>
      <c r="BT700" s="1073"/>
      <c r="BU700" s="1073"/>
      <c r="BV700" s="1073"/>
      <c r="BW700" s="1073"/>
      <c r="BX700" s="1073"/>
      <c r="BY700" s="1073"/>
      <c r="BZ700" s="1073"/>
      <c r="CA700" s="1073"/>
      <c r="CB700" s="1073"/>
      <c r="CC700" s="1073"/>
      <c r="CD700" s="1073"/>
      <c r="CE700" s="1073"/>
      <c r="CF700" s="1073"/>
      <c r="CG700" s="1073"/>
      <c r="CH700" s="1073"/>
      <c r="CI700" s="1073"/>
      <c r="CJ700" s="1073"/>
      <c r="CK700" s="1073"/>
      <c r="CL700" s="1073"/>
      <c r="CM700" s="1112"/>
      <c r="CN700" s="1112"/>
      <c r="CO700" s="1113"/>
      <c r="CQ700" s="1927"/>
    </row>
    <row r="701" spans="1:95" s="621" customFormat="1" x14ac:dyDescent="0.2">
      <c r="A701" s="1054"/>
      <c r="B701" s="1072"/>
      <c r="C701" s="1048"/>
      <c r="D701" s="1048"/>
      <c r="E701" s="1049"/>
      <c r="F701" s="1067"/>
      <c r="G701" s="1066"/>
      <c r="H701" s="1052"/>
      <c r="I701" s="1073"/>
      <c r="J701" s="1073"/>
      <c r="K701" s="1073"/>
      <c r="L701" s="1073"/>
      <c r="M701" s="1073"/>
      <c r="N701" s="1073"/>
      <c r="O701" s="1073"/>
      <c r="P701" s="1073"/>
      <c r="Q701" s="1073"/>
      <c r="R701" s="1073"/>
      <c r="S701" s="1073"/>
      <c r="T701" s="1073"/>
      <c r="U701" s="1073"/>
      <c r="V701" s="1073"/>
      <c r="W701" s="1073"/>
      <c r="X701" s="1073"/>
      <c r="Y701" s="1073"/>
      <c r="Z701" s="1073"/>
      <c r="AA701" s="1073"/>
      <c r="AB701" s="1112"/>
      <c r="AC701" s="1112"/>
      <c r="AD701" s="1112"/>
      <c r="AE701" s="1112"/>
      <c r="AF701" s="1073"/>
      <c r="AG701" s="1073"/>
      <c r="AH701" s="1073"/>
      <c r="AI701" s="1073"/>
      <c r="AJ701" s="1073"/>
      <c r="AK701" s="1073"/>
      <c r="AL701" s="1073"/>
      <c r="AM701" s="1073"/>
      <c r="AN701" s="1073"/>
      <c r="AO701" s="1073"/>
      <c r="AP701" s="1073"/>
      <c r="AQ701" s="1073"/>
      <c r="AR701" s="1073"/>
      <c r="AS701" s="1073"/>
      <c r="AT701" s="1073"/>
      <c r="AU701" s="1073"/>
      <c r="AV701" s="1073"/>
      <c r="AW701" s="1073"/>
      <c r="AX701" s="1073"/>
      <c r="AY701" s="1073"/>
      <c r="AZ701" s="1073"/>
      <c r="BA701" s="1073"/>
      <c r="BB701" s="1073"/>
      <c r="BC701" s="1073"/>
      <c r="BD701" s="1073"/>
      <c r="BE701" s="1073"/>
      <c r="BF701" s="1073"/>
      <c r="BG701" s="1073"/>
      <c r="BH701" s="1073"/>
      <c r="BI701" s="1073"/>
      <c r="BJ701" s="1073"/>
      <c r="BK701" s="1073"/>
      <c r="BL701" s="1073"/>
      <c r="BM701" s="1073"/>
      <c r="BN701" s="1073"/>
      <c r="BO701" s="1073"/>
      <c r="BP701" s="1073"/>
      <c r="BQ701" s="1073"/>
      <c r="BR701" s="1073"/>
      <c r="BS701" s="1112"/>
      <c r="BT701" s="1073"/>
      <c r="BU701" s="1073"/>
      <c r="BV701" s="1073"/>
      <c r="BW701" s="1073"/>
      <c r="BX701" s="1073"/>
      <c r="BY701" s="1073"/>
      <c r="BZ701" s="1073"/>
      <c r="CA701" s="1073"/>
      <c r="CB701" s="1073"/>
      <c r="CC701" s="1073"/>
      <c r="CD701" s="1073"/>
      <c r="CE701" s="1073"/>
      <c r="CF701" s="1073"/>
      <c r="CG701" s="1073"/>
      <c r="CH701" s="1073"/>
      <c r="CI701" s="1073"/>
      <c r="CJ701" s="1073"/>
      <c r="CK701" s="1073"/>
      <c r="CL701" s="1073"/>
      <c r="CM701" s="1112"/>
      <c r="CN701" s="1112"/>
      <c r="CO701" s="1113"/>
      <c r="CQ701" s="1927"/>
    </row>
    <row r="702" spans="1:95" s="621" customFormat="1" x14ac:dyDescent="0.2">
      <c r="A702" s="1054"/>
      <c r="B702" s="1072"/>
      <c r="C702" s="1048"/>
      <c r="D702" s="1048"/>
      <c r="E702" s="1049"/>
      <c r="F702" s="1067"/>
      <c r="G702" s="1066"/>
      <c r="H702" s="1052"/>
      <c r="I702" s="1073"/>
      <c r="J702" s="1073"/>
      <c r="K702" s="1073"/>
      <c r="L702" s="1073"/>
      <c r="M702" s="1073"/>
      <c r="N702" s="1073"/>
      <c r="O702" s="1073"/>
      <c r="P702" s="1073"/>
      <c r="Q702" s="1073"/>
      <c r="R702" s="1073"/>
      <c r="S702" s="1073"/>
      <c r="T702" s="1073"/>
      <c r="U702" s="1073"/>
      <c r="V702" s="1073"/>
      <c r="W702" s="1073"/>
      <c r="X702" s="1073"/>
      <c r="Y702" s="1073"/>
      <c r="Z702" s="1073"/>
      <c r="AA702" s="1073"/>
      <c r="AB702" s="1112"/>
      <c r="AC702" s="1112"/>
      <c r="AD702" s="1112"/>
      <c r="AE702" s="1112"/>
      <c r="AF702" s="1073"/>
      <c r="AG702" s="1073"/>
      <c r="AH702" s="1073"/>
      <c r="AI702" s="1073"/>
      <c r="AJ702" s="1073"/>
      <c r="AK702" s="1073"/>
      <c r="AL702" s="1073"/>
      <c r="AM702" s="1073"/>
      <c r="AN702" s="1073"/>
      <c r="AO702" s="1073"/>
      <c r="AP702" s="1073"/>
      <c r="AQ702" s="1073"/>
      <c r="AR702" s="1073"/>
      <c r="AS702" s="1073"/>
      <c r="AT702" s="1073"/>
      <c r="AU702" s="1073"/>
      <c r="AV702" s="1073"/>
      <c r="AW702" s="1073"/>
      <c r="AX702" s="1073"/>
      <c r="AY702" s="1073"/>
      <c r="AZ702" s="1073"/>
      <c r="BA702" s="1073"/>
      <c r="BB702" s="1073"/>
      <c r="BC702" s="1073"/>
      <c r="BD702" s="1073"/>
      <c r="BE702" s="1073"/>
      <c r="BF702" s="1073"/>
      <c r="BG702" s="1073"/>
      <c r="BH702" s="1073"/>
      <c r="BI702" s="1073"/>
      <c r="BJ702" s="1073"/>
      <c r="BK702" s="1073"/>
      <c r="BL702" s="1073"/>
      <c r="BM702" s="1073"/>
      <c r="BN702" s="1073"/>
      <c r="BO702" s="1073"/>
      <c r="BP702" s="1073"/>
      <c r="BQ702" s="1073"/>
      <c r="BR702" s="1073"/>
      <c r="BS702" s="1112"/>
      <c r="BT702" s="1073"/>
      <c r="BU702" s="1073"/>
      <c r="BV702" s="1073"/>
      <c r="BW702" s="1073"/>
      <c r="BX702" s="1073"/>
      <c r="BY702" s="1073"/>
      <c r="BZ702" s="1073"/>
      <c r="CA702" s="1073"/>
      <c r="CB702" s="1073"/>
      <c r="CC702" s="1073"/>
      <c r="CD702" s="1073"/>
      <c r="CE702" s="1073"/>
      <c r="CF702" s="1073"/>
      <c r="CG702" s="1073"/>
      <c r="CH702" s="1073"/>
      <c r="CI702" s="1073"/>
      <c r="CJ702" s="1073"/>
      <c r="CK702" s="1073"/>
      <c r="CL702" s="1073"/>
      <c r="CM702" s="1112"/>
      <c r="CN702" s="1112"/>
      <c r="CO702" s="1113"/>
      <c r="CQ702" s="1927"/>
    </row>
    <row r="703" spans="1:95" s="621" customFormat="1" x14ac:dyDescent="0.2">
      <c r="A703" s="1054"/>
      <c r="B703" s="1072"/>
      <c r="C703" s="1048"/>
      <c r="D703" s="1048"/>
      <c r="E703" s="1049"/>
      <c r="F703" s="1067"/>
      <c r="G703" s="1066"/>
      <c r="H703" s="1052"/>
      <c r="I703" s="1073"/>
      <c r="J703" s="1073"/>
      <c r="K703" s="1073"/>
      <c r="L703" s="1073"/>
      <c r="M703" s="1073"/>
      <c r="N703" s="1073"/>
      <c r="O703" s="1073"/>
      <c r="P703" s="1073"/>
      <c r="Q703" s="1073"/>
      <c r="R703" s="1073"/>
      <c r="S703" s="1073"/>
      <c r="T703" s="1073"/>
      <c r="U703" s="1073"/>
      <c r="V703" s="1073"/>
      <c r="W703" s="1073"/>
      <c r="X703" s="1073"/>
      <c r="Y703" s="1073"/>
      <c r="Z703" s="1073"/>
      <c r="AA703" s="1073"/>
      <c r="AB703" s="1112"/>
      <c r="AC703" s="1112"/>
      <c r="AD703" s="1112"/>
      <c r="AE703" s="1112"/>
      <c r="AF703" s="1073"/>
      <c r="AG703" s="1073"/>
      <c r="AH703" s="1073"/>
      <c r="AI703" s="1073"/>
      <c r="AJ703" s="1073"/>
      <c r="AK703" s="1073"/>
      <c r="AL703" s="1073"/>
      <c r="AM703" s="1073"/>
      <c r="AN703" s="1073"/>
      <c r="AO703" s="1073"/>
      <c r="AP703" s="1073"/>
      <c r="AQ703" s="1073"/>
      <c r="AR703" s="1073"/>
      <c r="AS703" s="1073"/>
      <c r="AT703" s="1073"/>
      <c r="AU703" s="1073"/>
      <c r="AV703" s="1073"/>
      <c r="AW703" s="1073"/>
      <c r="AX703" s="1073"/>
      <c r="AY703" s="1073"/>
      <c r="AZ703" s="1073"/>
      <c r="BA703" s="1073"/>
      <c r="BB703" s="1073"/>
      <c r="BC703" s="1073"/>
      <c r="BD703" s="1073"/>
      <c r="BE703" s="1073"/>
      <c r="BF703" s="1073"/>
      <c r="BG703" s="1073"/>
      <c r="BH703" s="1073"/>
      <c r="BI703" s="1073"/>
      <c r="BJ703" s="1073"/>
      <c r="BK703" s="1073"/>
      <c r="BL703" s="1073"/>
      <c r="BM703" s="1073"/>
      <c r="BN703" s="1073"/>
      <c r="BO703" s="1073"/>
      <c r="BP703" s="1073"/>
      <c r="BQ703" s="1073"/>
      <c r="BR703" s="1073"/>
      <c r="BS703" s="1112"/>
      <c r="BT703" s="1073"/>
      <c r="BU703" s="1073"/>
      <c r="BV703" s="1073"/>
      <c r="BW703" s="1073"/>
      <c r="BX703" s="1073"/>
      <c r="BY703" s="1073"/>
      <c r="BZ703" s="1073"/>
      <c r="CA703" s="1073"/>
      <c r="CB703" s="1073"/>
      <c r="CC703" s="1073"/>
      <c r="CD703" s="1073"/>
      <c r="CE703" s="1073"/>
      <c r="CF703" s="1073"/>
      <c r="CG703" s="1073"/>
      <c r="CH703" s="1073"/>
      <c r="CI703" s="1073"/>
      <c r="CJ703" s="1073"/>
      <c r="CK703" s="1073"/>
      <c r="CL703" s="1073"/>
      <c r="CM703" s="1112"/>
      <c r="CN703" s="1112"/>
      <c r="CO703" s="1113"/>
      <c r="CQ703" s="1927"/>
    </row>
    <row r="704" spans="1:95" s="621" customFormat="1" x14ac:dyDescent="0.2">
      <c r="A704" s="1054"/>
      <c r="B704" s="1072"/>
      <c r="C704" s="1048"/>
      <c r="D704" s="1048"/>
      <c r="E704" s="1049"/>
      <c r="F704" s="1067"/>
      <c r="G704" s="1066"/>
      <c r="H704" s="1052"/>
      <c r="I704" s="1073"/>
      <c r="J704" s="1073"/>
      <c r="K704" s="1073"/>
      <c r="L704" s="1073"/>
      <c r="M704" s="1073"/>
      <c r="N704" s="1073"/>
      <c r="O704" s="1073"/>
      <c r="P704" s="1073"/>
      <c r="Q704" s="1073"/>
      <c r="R704" s="1073"/>
      <c r="S704" s="1073"/>
      <c r="T704" s="1073"/>
      <c r="U704" s="1073"/>
      <c r="V704" s="1073"/>
      <c r="W704" s="1073"/>
      <c r="X704" s="1073"/>
      <c r="Y704" s="1073"/>
      <c r="Z704" s="1073"/>
      <c r="AA704" s="1073"/>
      <c r="AB704" s="1112"/>
      <c r="AC704" s="1112"/>
      <c r="AD704" s="1112"/>
      <c r="AE704" s="1112"/>
      <c r="AF704" s="1073"/>
      <c r="AG704" s="1073"/>
      <c r="AH704" s="1073"/>
      <c r="AI704" s="1073"/>
      <c r="AJ704" s="1073"/>
      <c r="AK704" s="1073"/>
      <c r="AL704" s="1073"/>
      <c r="AM704" s="1073"/>
      <c r="AN704" s="1073"/>
      <c r="AO704" s="1073"/>
      <c r="AP704" s="1073"/>
      <c r="AQ704" s="1073"/>
      <c r="AR704" s="1073"/>
      <c r="AS704" s="1073"/>
      <c r="AT704" s="1073"/>
      <c r="AU704" s="1073"/>
      <c r="AV704" s="1073"/>
      <c r="AW704" s="1073"/>
      <c r="AX704" s="1073"/>
      <c r="AY704" s="1073"/>
      <c r="AZ704" s="1073"/>
      <c r="BA704" s="1073"/>
      <c r="BB704" s="1073"/>
      <c r="BC704" s="1073"/>
      <c r="BD704" s="1073"/>
      <c r="BE704" s="1073"/>
      <c r="BF704" s="1073"/>
      <c r="BG704" s="1073"/>
      <c r="BH704" s="1073"/>
      <c r="BI704" s="1073"/>
      <c r="BJ704" s="1073"/>
      <c r="BK704" s="1073"/>
      <c r="BL704" s="1073"/>
      <c r="BM704" s="1073"/>
      <c r="BN704" s="1073"/>
      <c r="BO704" s="1073"/>
      <c r="BP704" s="1073"/>
      <c r="BQ704" s="1073"/>
      <c r="BR704" s="1073"/>
      <c r="BS704" s="1112"/>
      <c r="BT704" s="1073"/>
      <c r="BU704" s="1073"/>
      <c r="BV704" s="1073"/>
      <c r="BW704" s="1073"/>
      <c r="BX704" s="1073"/>
      <c r="BY704" s="1073"/>
      <c r="BZ704" s="1073"/>
      <c r="CA704" s="1073"/>
      <c r="CB704" s="1073"/>
      <c r="CC704" s="1073"/>
      <c r="CD704" s="1073"/>
      <c r="CE704" s="1073"/>
      <c r="CF704" s="1073"/>
      <c r="CG704" s="1073"/>
      <c r="CH704" s="1073"/>
      <c r="CI704" s="1073"/>
      <c r="CJ704" s="1073"/>
      <c r="CK704" s="1073"/>
      <c r="CL704" s="1073"/>
      <c r="CM704" s="1112"/>
      <c r="CN704" s="1112"/>
      <c r="CO704" s="1113"/>
      <c r="CQ704" s="1927"/>
    </row>
    <row r="705" spans="1:95" s="621" customFormat="1" x14ac:dyDescent="0.2">
      <c r="A705" s="1054"/>
      <c r="B705" s="1072"/>
      <c r="C705" s="1048"/>
      <c r="D705" s="1048"/>
      <c r="E705" s="1049"/>
      <c r="F705" s="1067"/>
      <c r="G705" s="1066"/>
      <c r="H705" s="1052"/>
      <c r="I705" s="1073"/>
      <c r="J705" s="1073"/>
      <c r="K705" s="1073"/>
      <c r="L705" s="1073"/>
      <c r="M705" s="1073"/>
      <c r="N705" s="1073"/>
      <c r="O705" s="1073"/>
      <c r="P705" s="1073"/>
      <c r="Q705" s="1073"/>
      <c r="R705" s="1073"/>
      <c r="S705" s="1073"/>
      <c r="T705" s="1073"/>
      <c r="U705" s="1073"/>
      <c r="V705" s="1073"/>
      <c r="W705" s="1073"/>
      <c r="X705" s="1073"/>
      <c r="Y705" s="1073"/>
      <c r="Z705" s="1073"/>
      <c r="AA705" s="1073"/>
      <c r="AB705" s="1112"/>
      <c r="AC705" s="1112"/>
      <c r="AD705" s="1112"/>
      <c r="AE705" s="1112"/>
      <c r="AF705" s="1073"/>
      <c r="AG705" s="1073"/>
      <c r="AH705" s="1073"/>
      <c r="AI705" s="1073"/>
      <c r="AJ705" s="1073"/>
      <c r="AK705" s="1073"/>
      <c r="AL705" s="1073"/>
      <c r="AM705" s="1073"/>
      <c r="AN705" s="1073"/>
      <c r="AO705" s="1073"/>
      <c r="AP705" s="1073"/>
      <c r="AQ705" s="1073"/>
      <c r="AR705" s="1073"/>
      <c r="AS705" s="1073"/>
      <c r="AT705" s="1073"/>
      <c r="AU705" s="1073"/>
      <c r="AV705" s="1073"/>
      <c r="AW705" s="1073"/>
      <c r="AX705" s="1073"/>
      <c r="AY705" s="1073"/>
      <c r="AZ705" s="1073"/>
      <c r="BA705" s="1073"/>
      <c r="BB705" s="1073"/>
      <c r="BC705" s="1073"/>
      <c r="BD705" s="1073"/>
      <c r="BE705" s="1073"/>
      <c r="BF705" s="1073"/>
      <c r="BG705" s="1073"/>
      <c r="BH705" s="1073"/>
      <c r="BI705" s="1073"/>
      <c r="BJ705" s="1073"/>
      <c r="BK705" s="1073"/>
      <c r="BL705" s="1073"/>
      <c r="BM705" s="1073"/>
      <c r="BN705" s="1073"/>
      <c r="BO705" s="1073"/>
      <c r="BP705" s="1073"/>
      <c r="BQ705" s="1073"/>
      <c r="BR705" s="1073"/>
      <c r="BS705" s="1112"/>
      <c r="BT705" s="1073"/>
      <c r="BU705" s="1073"/>
      <c r="BV705" s="1073"/>
      <c r="BW705" s="1073"/>
      <c r="BX705" s="1073"/>
      <c r="BY705" s="1073"/>
      <c r="BZ705" s="1073"/>
      <c r="CA705" s="1073"/>
      <c r="CB705" s="1073"/>
      <c r="CC705" s="1073"/>
      <c r="CD705" s="1073"/>
      <c r="CE705" s="1073"/>
      <c r="CF705" s="1073"/>
      <c r="CG705" s="1073"/>
      <c r="CH705" s="1073"/>
      <c r="CI705" s="1073"/>
      <c r="CJ705" s="1073"/>
      <c r="CK705" s="1073"/>
      <c r="CL705" s="1073"/>
      <c r="CM705" s="1112"/>
      <c r="CN705" s="1112"/>
      <c r="CO705" s="1113"/>
      <c r="CQ705" s="1927"/>
    </row>
    <row r="706" spans="1:95" s="621" customFormat="1" x14ac:dyDescent="0.2">
      <c r="A706" s="1054"/>
      <c r="B706" s="1072"/>
      <c r="C706" s="1048"/>
      <c r="D706" s="1048"/>
      <c r="E706" s="1049"/>
      <c r="F706" s="1067"/>
      <c r="G706" s="1066"/>
      <c r="H706" s="1052"/>
      <c r="I706" s="1073"/>
      <c r="J706" s="1073"/>
      <c r="K706" s="1073"/>
      <c r="L706" s="1073"/>
      <c r="M706" s="1073"/>
      <c r="N706" s="1073"/>
      <c r="O706" s="1073"/>
      <c r="P706" s="1073"/>
      <c r="Q706" s="1073"/>
      <c r="R706" s="1073"/>
      <c r="S706" s="1073"/>
      <c r="T706" s="1073"/>
      <c r="U706" s="1073"/>
      <c r="V706" s="1073"/>
      <c r="W706" s="1073"/>
      <c r="X706" s="1073"/>
      <c r="Y706" s="1073"/>
      <c r="Z706" s="1073"/>
      <c r="AA706" s="1073"/>
      <c r="AB706" s="1112"/>
      <c r="AC706" s="1112"/>
      <c r="AD706" s="1112"/>
      <c r="AE706" s="1112"/>
      <c r="AF706" s="1073"/>
      <c r="AG706" s="1073"/>
      <c r="AH706" s="1073"/>
      <c r="AI706" s="1073"/>
      <c r="AJ706" s="1073"/>
      <c r="AK706" s="1073"/>
      <c r="AL706" s="1073"/>
      <c r="AM706" s="1073"/>
      <c r="AN706" s="1073"/>
      <c r="AO706" s="1073"/>
      <c r="AP706" s="1073"/>
      <c r="AQ706" s="1073"/>
      <c r="AR706" s="1073"/>
      <c r="AS706" s="1073"/>
      <c r="AT706" s="1073"/>
      <c r="AU706" s="1073"/>
      <c r="AV706" s="1073"/>
      <c r="AW706" s="1073"/>
      <c r="AX706" s="1073"/>
      <c r="AY706" s="1073"/>
      <c r="AZ706" s="1073"/>
      <c r="BA706" s="1073"/>
      <c r="BB706" s="1073"/>
      <c r="BC706" s="1073"/>
      <c r="BD706" s="1073"/>
      <c r="BE706" s="1073"/>
      <c r="BF706" s="1073"/>
      <c r="BG706" s="1073"/>
      <c r="BH706" s="1073"/>
      <c r="BI706" s="1073"/>
      <c r="BJ706" s="1073"/>
      <c r="BK706" s="1073"/>
      <c r="BL706" s="1073"/>
      <c r="BM706" s="1073"/>
      <c r="BN706" s="1073"/>
      <c r="BO706" s="1073"/>
      <c r="BP706" s="1073"/>
      <c r="BQ706" s="1073"/>
      <c r="BR706" s="1073"/>
      <c r="BS706" s="1112"/>
      <c r="BT706" s="1073"/>
      <c r="BU706" s="1073"/>
      <c r="BV706" s="1073"/>
      <c r="BW706" s="1073"/>
      <c r="BX706" s="1073"/>
      <c r="BY706" s="1073"/>
      <c r="BZ706" s="1073"/>
      <c r="CA706" s="1073"/>
      <c r="CB706" s="1073"/>
      <c r="CC706" s="1073"/>
      <c r="CD706" s="1073"/>
      <c r="CE706" s="1073"/>
      <c r="CF706" s="1073"/>
      <c r="CG706" s="1073"/>
      <c r="CH706" s="1073"/>
      <c r="CI706" s="1073"/>
      <c r="CJ706" s="1073"/>
      <c r="CK706" s="1073"/>
      <c r="CL706" s="1073"/>
      <c r="CM706" s="1112"/>
      <c r="CN706" s="1112"/>
      <c r="CO706" s="1113"/>
      <c r="CQ706" s="1927"/>
    </row>
    <row r="707" spans="1:95" s="621" customFormat="1" x14ac:dyDescent="0.2">
      <c r="A707" s="1054"/>
      <c r="B707" s="1072"/>
      <c r="C707" s="1048"/>
      <c r="D707" s="1048"/>
      <c r="E707" s="1049"/>
      <c r="F707" s="1067"/>
      <c r="G707" s="1066"/>
      <c r="H707" s="1052"/>
      <c r="I707" s="1073"/>
      <c r="J707" s="1073"/>
      <c r="K707" s="1073"/>
      <c r="L707" s="1073"/>
      <c r="M707" s="1073"/>
      <c r="N707" s="1073"/>
      <c r="O707" s="1073"/>
      <c r="P707" s="1073"/>
      <c r="Q707" s="1073"/>
      <c r="R707" s="1073"/>
      <c r="S707" s="1073"/>
      <c r="T707" s="1073"/>
      <c r="U707" s="1073"/>
      <c r="V707" s="1073"/>
      <c r="W707" s="1073"/>
      <c r="X707" s="1073"/>
      <c r="Y707" s="1073"/>
      <c r="Z707" s="1073"/>
      <c r="AA707" s="1073"/>
      <c r="AB707" s="1112"/>
      <c r="AC707" s="1112"/>
      <c r="AD707" s="1112"/>
      <c r="AE707" s="1112"/>
      <c r="AF707" s="1073"/>
      <c r="AG707" s="1073"/>
      <c r="AH707" s="1073"/>
      <c r="AI707" s="1073"/>
      <c r="AJ707" s="1073"/>
      <c r="AK707" s="1073"/>
      <c r="AL707" s="1073"/>
      <c r="AM707" s="1073"/>
      <c r="AN707" s="1073"/>
      <c r="AO707" s="1073"/>
      <c r="AP707" s="1073"/>
      <c r="AQ707" s="1073"/>
      <c r="AR707" s="1073"/>
      <c r="AS707" s="1073"/>
      <c r="AT707" s="1073"/>
      <c r="AU707" s="1073"/>
      <c r="AV707" s="1073"/>
      <c r="AW707" s="1073"/>
      <c r="AX707" s="1073"/>
      <c r="AY707" s="1073"/>
      <c r="AZ707" s="1073"/>
      <c r="BA707" s="1073"/>
      <c r="BB707" s="1073"/>
      <c r="BC707" s="1073"/>
      <c r="BD707" s="1073"/>
      <c r="BE707" s="1073"/>
      <c r="BF707" s="1073"/>
      <c r="BG707" s="1073"/>
      <c r="BH707" s="1073"/>
      <c r="BI707" s="1073"/>
      <c r="BJ707" s="1073"/>
      <c r="BK707" s="1073"/>
      <c r="BL707" s="1073"/>
      <c r="BM707" s="1073"/>
      <c r="BN707" s="1073"/>
      <c r="BO707" s="1073"/>
      <c r="BP707" s="1073"/>
      <c r="BQ707" s="1073"/>
      <c r="BR707" s="1073"/>
      <c r="BS707" s="1112"/>
      <c r="BT707" s="1073"/>
      <c r="BU707" s="1073"/>
      <c r="BV707" s="1073"/>
      <c r="BW707" s="1073"/>
      <c r="BX707" s="1073"/>
      <c r="BY707" s="1073"/>
      <c r="BZ707" s="1073"/>
      <c r="CA707" s="1073"/>
      <c r="CB707" s="1073"/>
      <c r="CC707" s="1073"/>
      <c r="CD707" s="1073"/>
      <c r="CE707" s="1073"/>
      <c r="CF707" s="1073"/>
      <c r="CG707" s="1073"/>
      <c r="CH707" s="1073"/>
      <c r="CI707" s="1073"/>
      <c r="CJ707" s="1073"/>
      <c r="CK707" s="1073"/>
      <c r="CL707" s="1073"/>
      <c r="CM707" s="1112"/>
      <c r="CN707" s="1112"/>
      <c r="CO707" s="1113"/>
      <c r="CQ707" s="1927"/>
    </row>
    <row r="708" spans="1:95" s="621" customFormat="1" x14ac:dyDescent="0.2">
      <c r="A708" s="1054"/>
      <c r="B708" s="1072"/>
      <c r="C708" s="1048"/>
      <c r="D708" s="1048"/>
      <c r="E708" s="1049"/>
      <c r="F708" s="1067"/>
      <c r="G708" s="1066"/>
      <c r="H708" s="1052"/>
      <c r="I708" s="1073"/>
      <c r="J708" s="1073"/>
      <c r="K708" s="1073"/>
      <c r="L708" s="1073"/>
      <c r="M708" s="1073"/>
      <c r="N708" s="1073"/>
      <c r="O708" s="1073"/>
      <c r="P708" s="1073"/>
      <c r="Q708" s="1073"/>
      <c r="R708" s="1073"/>
      <c r="S708" s="1073"/>
      <c r="T708" s="1073"/>
      <c r="U708" s="1073"/>
      <c r="V708" s="1073"/>
      <c r="W708" s="1073"/>
      <c r="X708" s="1073"/>
      <c r="Y708" s="1073"/>
      <c r="Z708" s="1073"/>
      <c r="AA708" s="1073"/>
      <c r="AB708" s="1112"/>
      <c r="AC708" s="1112"/>
      <c r="AD708" s="1112"/>
      <c r="AE708" s="1112"/>
      <c r="AF708" s="1073"/>
      <c r="AG708" s="1073"/>
      <c r="AH708" s="1073"/>
      <c r="AI708" s="1073"/>
      <c r="AJ708" s="1073"/>
      <c r="AK708" s="1073"/>
      <c r="AL708" s="1073"/>
      <c r="AM708" s="1073"/>
      <c r="AN708" s="1073"/>
      <c r="AO708" s="1073"/>
      <c r="AP708" s="1073"/>
      <c r="AQ708" s="1073"/>
      <c r="AR708" s="1073"/>
      <c r="AS708" s="1073"/>
      <c r="AT708" s="1073"/>
      <c r="AU708" s="1073"/>
      <c r="AV708" s="1073"/>
      <c r="AW708" s="1073"/>
      <c r="AX708" s="1073"/>
      <c r="AY708" s="1073"/>
      <c r="AZ708" s="1073"/>
      <c r="BA708" s="1073"/>
      <c r="BB708" s="1073"/>
      <c r="BC708" s="1073"/>
      <c r="BD708" s="1073"/>
      <c r="BE708" s="1073"/>
      <c r="BF708" s="1073"/>
      <c r="BG708" s="1073"/>
      <c r="BH708" s="1073"/>
      <c r="BI708" s="1073"/>
      <c r="BJ708" s="1073"/>
      <c r="BK708" s="1073"/>
      <c r="BL708" s="1073"/>
      <c r="BM708" s="1073"/>
      <c r="BN708" s="1073"/>
      <c r="BO708" s="1073"/>
      <c r="BP708" s="1073"/>
      <c r="BQ708" s="1073"/>
      <c r="BR708" s="1073"/>
      <c r="BS708" s="1112"/>
      <c r="BT708" s="1073"/>
      <c r="BU708" s="1073"/>
      <c r="BV708" s="1073"/>
      <c r="BW708" s="1073"/>
      <c r="BX708" s="1073"/>
      <c r="BY708" s="1073"/>
      <c r="BZ708" s="1073"/>
      <c r="CA708" s="1073"/>
      <c r="CB708" s="1073"/>
      <c r="CC708" s="1073"/>
      <c r="CD708" s="1073"/>
      <c r="CE708" s="1073"/>
      <c r="CF708" s="1073"/>
      <c r="CG708" s="1073"/>
      <c r="CH708" s="1073"/>
      <c r="CI708" s="1073"/>
      <c r="CJ708" s="1073"/>
      <c r="CK708" s="1073"/>
      <c r="CL708" s="1073"/>
      <c r="CM708" s="1112"/>
      <c r="CN708" s="1112"/>
      <c r="CO708" s="1113"/>
      <c r="CQ708" s="1927"/>
    </row>
    <row r="709" spans="1:95" s="621" customFormat="1" x14ac:dyDescent="0.2">
      <c r="A709" s="1054"/>
      <c r="B709" s="1072"/>
      <c r="C709" s="1048"/>
      <c r="D709" s="1048"/>
      <c r="E709" s="1049"/>
      <c r="F709" s="1067"/>
      <c r="G709" s="1066"/>
      <c r="H709" s="1052"/>
      <c r="I709" s="1073"/>
      <c r="J709" s="1073"/>
      <c r="K709" s="1073"/>
      <c r="L709" s="1073"/>
      <c r="M709" s="1073"/>
      <c r="N709" s="1073"/>
      <c r="O709" s="1073"/>
      <c r="P709" s="1073"/>
      <c r="Q709" s="1073"/>
      <c r="R709" s="1073"/>
      <c r="S709" s="1073"/>
      <c r="T709" s="1073"/>
      <c r="U709" s="1073"/>
      <c r="V709" s="1073"/>
      <c r="W709" s="1073"/>
      <c r="X709" s="1073"/>
      <c r="Y709" s="1073"/>
      <c r="Z709" s="1073"/>
      <c r="AA709" s="1073"/>
      <c r="AB709" s="1112"/>
      <c r="AC709" s="1112"/>
      <c r="AD709" s="1112"/>
      <c r="AE709" s="1112"/>
      <c r="AF709" s="1073"/>
      <c r="AG709" s="1073"/>
      <c r="AH709" s="1073"/>
      <c r="AI709" s="1073"/>
      <c r="AJ709" s="1073"/>
      <c r="AK709" s="1073"/>
      <c r="AL709" s="1073"/>
      <c r="AM709" s="1073"/>
      <c r="AN709" s="1073"/>
      <c r="AO709" s="1073"/>
      <c r="AP709" s="1073"/>
      <c r="AQ709" s="1073"/>
      <c r="AR709" s="1073"/>
      <c r="AS709" s="1073"/>
      <c r="AT709" s="1073"/>
      <c r="AU709" s="1073"/>
      <c r="AV709" s="1073"/>
      <c r="AW709" s="1073"/>
      <c r="AX709" s="1073"/>
      <c r="AY709" s="1073"/>
      <c r="AZ709" s="1073"/>
      <c r="BA709" s="1073"/>
      <c r="BB709" s="1073"/>
      <c r="BC709" s="1073"/>
      <c r="BD709" s="1073"/>
      <c r="BE709" s="1073"/>
      <c r="BF709" s="1073"/>
      <c r="BG709" s="1073"/>
      <c r="BH709" s="1073"/>
      <c r="BI709" s="1073"/>
      <c r="BJ709" s="1073"/>
      <c r="BK709" s="1073"/>
      <c r="BL709" s="1073"/>
      <c r="BM709" s="1073"/>
      <c r="BN709" s="1073"/>
      <c r="BO709" s="1073"/>
      <c r="BP709" s="1073"/>
      <c r="BQ709" s="1073"/>
      <c r="BR709" s="1073"/>
      <c r="BS709" s="1112"/>
      <c r="BT709" s="1073"/>
      <c r="BU709" s="1073"/>
      <c r="BV709" s="1073"/>
      <c r="BW709" s="1073"/>
      <c r="BX709" s="1073"/>
      <c r="BY709" s="1073"/>
      <c r="BZ709" s="1073"/>
      <c r="CA709" s="1073"/>
      <c r="CB709" s="1073"/>
      <c r="CC709" s="1073"/>
      <c r="CD709" s="1073"/>
      <c r="CE709" s="1073"/>
      <c r="CF709" s="1073"/>
      <c r="CG709" s="1073"/>
      <c r="CH709" s="1073"/>
      <c r="CI709" s="1073"/>
      <c r="CJ709" s="1073"/>
      <c r="CK709" s="1073"/>
      <c r="CL709" s="1073"/>
      <c r="CM709" s="1112"/>
      <c r="CN709" s="1112"/>
      <c r="CO709" s="1113"/>
      <c r="CQ709" s="1927"/>
    </row>
    <row r="710" spans="1:95" s="621" customFormat="1" x14ac:dyDescent="0.2">
      <c r="A710" s="1054"/>
      <c r="B710" s="1072"/>
      <c r="C710" s="1048"/>
      <c r="D710" s="1048"/>
      <c r="E710" s="1049"/>
      <c r="F710" s="1067"/>
      <c r="G710" s="1066"/>
      <c r="H710" s="1052"/>
      <c r="I710" s="1073"/>
      <c r="J710" s="1073"/>
      <c r="K710" s="1073"/>
      <c r="L710" s="1073"/>
      <c r="M710" s="1073"/>
      <c r="N710" s="1073"/>
      <c r="O710" s="1073"/>
      <c r="P710" s="1073"/>
      <c r="Q710" s="1073"/>
      <c r="R710" s="1073"/>
      <c r="S710" s="1073"/>
      <c r="T710" s="1073"/>
      <c r="U710" s="1073"/>
      <c r="V710" s="1073"/>
      <c r="W710" s="1073"/>
      <c r="X710" s="1073"/>
      <c r="Y710" s="1073"/>
      <c r="Z710" s="1073"/>
      <c r="AA710" s="1073"/>
      <c r="AB710" s="1112"/>
      <c r="AC710" s="1112"/>
      <c r="AD710" s="1112"/>
      <c r="AE710" s="1112"/>
      <c r="AF710" s="1073"/>
      <c r="AG710" s="1073"/>
      <c r="AH710" s="1073"/>
      <c r="AI710" s="1073"/>
      <c r="AJ710" s="1073"/>
      <c r="AK710" s="1073"/>
      <c r="AL710" s="1073"/>
      <c r="AM710" s="1073"/>
      <c r="AN710" s="1073"/>
      <c r="AO710" s="1073"/>
      <c r="AP710" s="1073"/>
      <c r="AQ710" s="1073"/>
      <c r="AR710" s="1073"/>
      <c r="AS710" s="1073"/>
      <c r="AT710" s="1073"/>
      <c r="AU710" s="1073"/>
      <c r="AV710" s="1073"/>
      <c r="AW710" s="1073"/>
      <c r="AX710" s="1073"/>
      <c r="AY710" s="1073"/>
      <c r="AZ710" s="1073"/>
      <c r="BA710" s="1073"/>
      <c r="BB710" s="1073"/>
      <c r="BC710" s="1073"/>
      <c r="BD710" s="1073"/>
      <c r="BE710" s="1073"/>
      <c r="BF710" s="1073"/>
      <c r="BG710" s="1073"/>
      <c r="BH710" s="1073"/>
      <c r="BI710" s="1073"/>
      <c r="BJ710" s="1073"/>
      <c r="BK710" s="1073"/>
      <c r="BL710" s="1073"/>
      <c r="BM710" s="1073"/>
      <c r="BN710" s="1073"/>
      <c r="BO710" s="1073"/>
      <c r="BP710" s="1073"/>
      <c r="BQ710" s="1073"/>
      <c r="BR710" s="1073"/>
      <c r="BS710" s="1112"/>
      <c r="BT710" s="1073"/>
      <c r="BU710" s="1073"/>
      <c r="BV710" s="1073"/>
      <c r="BW710" s="1073"/>
      <c r="BX710" s="1073"/>
      <c r="BY710" s="1073"/>
      <c r="BZ710" s="1073"/>
      <c r="CA710" s="1073"/>
      <c r="CB710" s="1073"/>
      <c r="CC710" s="1073"/>
      <c r="CD710" s="1073"/>
      <c r="CE710" s="1073"/>
      <c r="CF710" s="1073"/>
      <c r="CG710" s="1073"/>
      <c r="CH710" s="1073"/>
      <c r="CI710" s="1073"/>
      <c r="CJ710" s="1073"/>
      <c r="CK710" s="1073"/>
      <c r="CL710" s="1073"/>
      <c r="CM710" s="1112"/>
      <c r="CN710" s="1112"/>
      <c r="CO710" s="1113"/>
      <c r="CQ710" s="1927"/>
    </row>
    <row r="711" spans="1:95" s="621" customFormat="1" x14ac:dyDescent="0.2">
      <c r="A711" s="1054"/>
      <c r="B711" s="1072"/>
      <c r="C711" s="1048"/>
      <c r="D711" s="1048"/>
      <c r="E711" s="1049"/>
      <c r="F711" s="1067"/>
      <c r="G711" s="1066"/>
      <c r="H711" s="1052"/>
      <c r="I711" s="1073"/>
      <c r="J711" s="1073"/>
      <c r="K711" s="1073"/>
      <c r="L711" s="1073"/>
      <c r="M711" s="1073"/>
      <c r="N711" s="1073"/>
      <c r="O711" s="1073"/>
      <c r="P711" s="1073"/>
      <c r="Q711" s="1073"/>
      <c r="R711" s="1073"/>
      <c r="S711" s="1073"/>
      <c r="T711" s="1073"/>
      <c r="U711" s="1073"/>
      <c r="V711" s="1073"/>
      <c r="W711" s="1073"/>
      <c r="X711" s="1073"/>
      <c r="Y711" s="1073"/>
      <c r="Z711" s="1073"/>
      <c r="AA711" s="1073"/>
      <c r="AB711" s="1112"/>
      <c r="AC711" s="1112"/>
      <c r="AD711" s="1112"/>
      <c r="AE711" s="1112"/>
      <c r="AF711" s="1073"/>
      <c r="AG711" s="1073"/>
      <c r="AH711" s="1073"/>
      <c r="AI711" s="1073"/>
      <c r="AJ711" s="1073"/>
      <c r="AK711" s="1073"/>
      <c r="AL711" s="1073"/>
      <c r="AM711" s="1073"/>
      <c r="AN711" s="1073"/>
      <c r="AO711" s="1073"/>
      <c r="AP711" s="1073"/>
      <c r="AQ711" s="1073"/>
      <c r="AR711" s="1073"/>
      <c r="AS711" s="1073"/>
      <c r="AT711" s="1073"/>
      <c r="AU711" s="1073"/>
      <c r="AV711" s="1073"/>
      <c r="AW711" s="1073"/>
      <c r="AX711" s="1073"/>
      <c r="AY711" s="1073"/>
      <c r="AZ711" s="1073"/>
      <c r="BA711" s="1073"/>
      <c r="BB711" s="1073"/>
      <c r="BC711" s="1073"/>
      <c r="BD711" s="1073"/>
      <c r="BE711" s="1073"/>
      <c r="BF711" s="1073"/>
      <c r="BG711" s="1073"/>
      <c r="BH711" s="1073"/>
      <c r="BI711" s="1073"/>
      <c r="BJ711" s="1073"/>
      <c r="BK711" s="1073"/>
      <c r="BL711" s="1073"/>
      <c r="BM711" s="1073"/>
      <c r="BN711" s="1073"/>
      <c r="BO711" s="1073"/>
      <c r="BP711" s="1073"/>
      <c r="BQ711" s="1073"/>
      <c r="BR711" s="1073"/>
      <c r="BS711" s="1112"/>
      <c r="BT711" s="1073"/>
      <c r="BU711" s="1073"/>
      <c r="BV711" s="1073"/>
      <c r="BW711" s="1073"/>
      <c r="BX711" s="1073"/>
      <c r="BY711" s="1073"/>
      <c r="BZ711" s="1073"/>
      <c r="CA711" s="1073"/>
      <c r="CB711" s="1073"/>
      <c r="CC711" s="1073"/>
      <c r="CD711" s="1073"/>
      <c r="CE711" s="1073"/>
      <c r="CF711" s="1073"/>
      <c r="CG711" s="1073"/>
      <c r="CH711" s="1073"/>
      <c r="CI711" s="1073"/>
      <c r="CJ711" s="1073"/>
      <c r="CK711" s="1073"/>
      <c r="CL711" s="1073"/>
      <c r="CM711" s="1112"/>
      <c r="CN711" s="1112"/>
      <c r="CO711" s="1113"/>
      <c r="CQ711" s="1927"/>
    </row>
    <row r="712" spans="1:95" s="621" customFormat="1" x14ac:dyDescent="0.2">
      <c r="A712" s="1054"/>
      <c r="B712" s="1072"/>
      <c r="C712" s="1048"/>
      <c r="D712" s="1048"/>
      <c r="E712" s="1049"/>
      <c r="F712" s="1067"/>
      <c r="G712" s="1066"/>
      <c r="H712" s="1052"/>
      <c r="I712" s="1073"/>
      <c r="J712" s="1073"/>
      <c r="K712" s="1073"/>
      <c r="L712" s="1073"/>
      <c r="M712" s="1073"/>
      <c r="N712" s="1073"/>
      <c r="O712" s="1073"/>
      <c r="P712" s="1073"/>
      <c r="Q712" s="1073"/>
      <c r="R712" s="1073"/>
      <c r="S712" s="1073"/>
      <c r="T712" s="1073"/>
      <c r="U712" s="1073"/>
      <c r="V712" s="1073"/>
      <c r="W712" s="1073"/>
      <c r="X712" s="1073"/>
      <c r="Y712" s="1073"/>
      <c r="Z712" s="1073"/>
      <c r="AA712" s="1073"/>
      <c r="AB712" s="1112"/>
      <c r="AC712" s="1112"/>
      <c r="AD712" s="1112"/>
      <c r="AE712" s="1112"/>
      <c r="AF712" s="1073"/>
      <c r="AG712" s="1073"/>
      <c r="AH712" s="1073"/>
      <c r="AI712" s="1073"/>
      <c r="AJ712" s="1073"/>
      <c r="AK712" s="1073"/>
      <c r="AL712" s="1073"/>
      <c r="AM712" s="1073"/>
      <c r="AN712" s="1073"/>
      <c r="AO712" s="1073"/>
      <c r="AP712" s="1073"/>
      <c r="AQ712" s="1073"/>
      <c r="AR712" s="1073"/>
      <c r="AS712" s="1073"/>
      <c r="AT712" s="1073"/>
      <c r="AU712" s="1073"/>
      <c r="AV712" s="1073"/>
      <c r="AW712" s="1073"/>
      <c r="AX712" s="1073"/>
      <c r="AY712" s="1073"/>
      <c r="AZ712" s="1073"/>
      <c r="BA712" s="1073"/>
      <c r="BB712" s="1073"/>
      <c r="BC712" s="1073"/>
      <c r="BD712" s="1073"/>
      <c r="BE712" s="1073"/>
      <c r="BF712" s="1073"/>
      <c r="BG712" s="1073"/>
      <c r="BH712" s="1073"/>
      <c r="BI712" s="1073"/>
      <c r="BJ712" s="1073"/>
      <c r="BK712" s="1073"/>
      <c r="BL712" s="1073"/>
      <c r="BM712" s="1073"/>
      <c r="BN712" s="1073"/>
      <c r="BO712" s="1073"/>
      <c r="BP712" s="1073"/>
      <c r="BQ712" s="1073"/>
      <c r="BR712" s="1073"/>
      <c r="BS712" s="1112"/>
      <c r="BT712" s="1073"/>
      <c r="BU712" s="1073"/>
      <c r="BV712" s="1073"/>
      <c r="BW712" s="1073"/>
      <c r="BX712" s="1073"/>
      <c r="BY712" s="1073"/>
      <c r="BZ712" s="1073"/>
      <c r="CA712" s="1073"/>
      <c r="CB712" s="1073"/>
      <c r="CC712" s="1073"/>
      <c r="CD712" s="1073"/>
      <c r="CE712" s="1073"/>
      <c r="CF712" s="1073"/>
      <c r="CG712" s="1073"/>
      <c r="CH712" s="1073"/>
      <c r="CI712" s="1073"/>
      <c r="CJ712" s="1073"/>
      <c r="CK712" s="1073"/>
      <c r="CL712" s="1073"/>
      <c r="CM712" s="1112"/>
      <c r="CN712" s="1112"/>
      <c r="CO712" s="1113"/>
      <c r="CQ712" s="1927"/>
    </row>
    <row r="713" spans="1:95" s="621" customFormat="1" x14ac:dyDescent="0.2">
      <c r="A713" s="1054"/>
      <c r="B713" s="1072"/>
      <c r="C713" s="1048"/>
      <c r="D713" s="1048"/>
      <c r="E713" s="1049"/>
      <c r="F713" s="1067"/>
      <c r="G713" s="1066"/>
      <c r="H713" s="1052"/>
      <c r="I713" s="1073"/>
      <c r="J713" s="1073"/>
      <c r="K713" s="1073"/>
      <c r="L713" s="1073"/>
      <c r="M713" s="1073"/>
      <c r="N713" s="1073"/>
      <c r="O713" s="1073"/>
      <c r="P713" s="1073"/>
      <c r="Q713" s="1073"/>
      <c r="R713" s="1073"/>
      <c r="S713" s="1073"/>
      <c r="T713" s="1073"/>
      <c r="U713" s="1073"/>
      <c r="V713" s="1073"/>
      <c r="W713" s="1073"/>
      <c r="X713" s="1073"/>
      <c r="Y713" s="1073"/>
      <c r="Z713" s="1073"/>
      <c r="AA713" s="1073"/>
      <c r="AB713" s="1112"/>
      <c r="AC713" s="1112"/>
      <c r="AD713" s="1112"/>
      <c r="AE713" s="1112"/>
      <c r="AF713" s="1073"/>
      <c r="AG713" s="1073"/>
      <c r="AH713" s="1073"/>
      <c r="AI713" s="1073"/>
      <c r="AJ713" s="1073"/>
      <c r="AK713" s="1073"/>
      <c r="AL713" s="1073"/>
      <c r="AM713" s="1073"/>
      <c r="AN713" s="1073"/>
      <c r="AO713" s="1073"/>
      <c r="AP713" s="1073"/>
      <c r="AQ713" s="1073"/>
      <c r="AR713" s="1073"/>
      <c r="AS713" s="1073"/>
      <c r="AT713" s="1073"/>
      <c r="AU713" s="1073"/>
      <c r="AV713" s="1073"/>
      <c r="AW713" s="1073"/>
      <c r="AX713" s="1073"/>
      <c r="AY713" s="1073"/>
      <c r="AZ713" s="1073"/>
      <c r="BA713" s="1073"/>
      <c r="BB713" s="1073"/>
      <c r="BC713" s="1073"/>
      <c r="BD713" s="1073"/>
      <c r="BE713" s="1073"/>
      <c r="BF713" s="1073"/>
      <c r="BG713" s="1073"/>
      <c r="BH713" s="1073"/>
      <c r="BI713" s="1073"/>
      <c r="BJ713" s="1073"/>
      <c r="BK713" s="1073"/>
      <c r="BL713" s="1073"/>
      <c r="BM713" s="1073"/>
      <c r="BN713" s="1073"/>
      <c r="BO713" s="1073"/>
      <c r="BP713" s="1073"/>
      <c r="BQ713" s="1073"/>
      <c r="BR713" s="1073"/>
      <c r="BS713" s="1112"/>
      <c r="BT713" s="1073"/>
      <c r="BU713" s="1073"/>
      <c r="BV713" s="1073"/>
      <c r="BW713" s="1073"/>
      <c r="BX713" s="1073"/>
      <c r="BY713" s="1073"/>
      <c r="BZ713" s="1073"/>
      <c r="CA713" s="1073"/>
      <c r="CB713" s="1073"/>
      <c r="CC713" s="1073"/>
      <c r="CD713" s="1073"/>
      <c r="CE713" s="1073"/>
      <c r="CF713" s="1073"/>
      <c r="CG713" s="1073"/>
      <c r="CH713" s="1073"/>
      <c r="CI713" s="1073"/>
      <c r="CJ713" s="1073"/>
      <c r="CK713" s="1073"/>
      <c r="CL713" s="1073"/>
      <c r="CM713" s="1112"/>
      <c r="CN713" s="1112"/>
      <c r="CO713" s="1113"/>
      <c r="CQ713" s="1927"/>
    </row>
    <row r="714" spans="1:95" s="621" customFormat="1" x14ac:dyDescent="0.2">
      <c r="A714" s="1054"/>
      <c r="B714" s="1072"/>
      <c r="C714" s="1048"/>
      <c r="D714" s="1048"/>
      <c r="E714" s="1049"/>
      <c r="F714" s="1067"/>
      <c r="G714" s="1066"/>
      <c r="H714" s="1052"/>
      <c r="I714" s="1073"/>
      <c r="J714" s="1073"/>
      <c r="K714" s="1073"/>
      <c r="L714" s="1073"/>
      <c r="M714" s="1073"/>
      <c r="N714" s="1073"/>
      <c r="O714" s="1073"/>
      <c r="P714" s="1073"/>
      <c r="Q714" s="1073"/>
      <c r="R714" s="1073"/>
      <c r="S714" s="1073"/>
      <c r="T714" s="1073"/>
      <c r="U714" s="1073"/>
      <c r="V714" s="1073"/>
      <c r="W714" s="1073"/>
      <c r="X714" s="1073"/>
      <c r="Y714" s="1073"/>
      <c r="Z714" s="1073"/>
      <c r="AA714" s="1073"/>
      <c r="AB714" s="1112"/>
      <c r="AC714" s="1112"/>
      <c r="AD714" s="1112"/>
      <c r="AE714" s="1112"/>
      <c r="AF714" s="1073"/>
      <c r="AG714" s="1073"/>
      <c r="AH714" s="1073"/>
      <c r="AI714" s="1073"/>
      <c r="AJ714" s="1073"/>
      <c r="AK714" s="1073"/>
      <c r="AL714" s="1073"/>
      <c r="AM714" s="1073"/>
      <c r="AN714" s="1073"/>
      <c r="AO714" s="1073"/>
      <c r="AP714" s="1073"/>
      <c r="AQ714" s="1073"/>
      <c r="AR714" s="1073"/>
      <c r="AS714" s="1073"/>
      <c r="AT714" s="1073"/>
      <c r="AU714" s="1073"/>
      <c r="AV714" s="1073"/>
      <c r="AW714" s="1073"/>
      <c r="AX714" s="1073"/>
      <c r="AY714" s="1073"/>
      <c r="AZ714" s="1073"/>
      <c r="BA714" s="1073"/>
      <c r="BB714" s="1073"/>
      <c r="BC714" s="1073"/>
      <c r="BD714" s="1073"/>
      <c r="BE714" s="1073"/>
      <c r="BF714" s="1073"/>
      <c r="BG714" s="1073"/>
      <c r="BH714" s="1073"/>
      <c r="BI714" s="1073"/>
      <c r="BJ714" s="1073"/>
      <c r="BK714" s="1073"/>
      <c r="BL714" s="1073"/>
      <c r="BM714" s="1073"/>
      <c r="BN714" s="1073"/>
      <c r="BO714" s="1073"/>
      <c r="BP714" s="1073"/>
      <c r="BQ714" s="1073"/>
      <c r="BR714" s="1073"/>
      <c r="BS714" s="1112"/>
      <c r="BT714" s="1073"/>
      <c r="BU714" s="1073"/>
      <c r="BV714" s="1073"/>
      <c r="BW714" s="1073"/>
      <c r="BX714" s="1073"/>
      <c r="BY714" s="1073"/>
      <c r="BZ714" s="1073"/>
      <c r="CA714" s="1073"/>
      <c r="CB714" s="1073"/>
      <c r="CC714" s="1073"/>
      <c r="CD714" s="1073"/>
      <c r="CE714" s="1073"/>
      <c r="CF714" s="1073"/>
      <c r="CG714" s="1073"/>
      <c r="CH714" s="1073"/>
      <c r="CI714" s="1073"/>
      <c r="CJ714" s="1073"/>
      <c r="CK714" s="1073"/>
      <c r="CL714" s="1073"/>
      <c r="CM714" s="1112"/>
      <c r="CN714" s="1112"/>
      <c r="CO714" s="1113"/>
      <c r="CQ714" s="1927"/>
    </row>
    <row r="715" spans="1:95" s="621" customFormat="1" x14ac:dyDescent="0.2">
      <c r="A715" s="1054"/>
      <c r="B715" s="1072"/>
      <c r="C715" s="1048"/>
      <c r="D715" s="1048"/>
      <c r="E715" s="1049"/>
      <c r="F715" s="1067"/>
      <c r="G715" s="1066"/>
      <c r="H715" s="1052"/>
      <c r="I715" s="1073"/>
      <c r="J715" s="1073"/>
      <c r="K715" s="1073"/>
      <c r="L715" s="1073"/>
      <c r="M715" s="1073"/>
      <c r="N715" s="1073"/>
      <c r="O715" s="1073"/>
      <c r="P715" s="1073"/>
      <c r="Q715" s="1073"/>
      <c r="R715" s="1073"/>
      <c r="S715" s="1073"/>
      <c r="T715" s="1073"/>
      <c r="U715" s="1073"/>
      <c r="V715" s="1073"/>
      <c r="W715" s="1073"/>
      <c r="X715" s="1073"/>
      <c r="Y715" s="1073"/>
      <c r="Z715" s="1073"/>
      <c r="AA715" s="1073"/>
      <c r="AB715" s="1112"/>
      <c r="AC715" s="1112"/>
      <c r="AD715" s="1112"/>
      <c r="AE715" s="1112"/>
      <c r="AF715" s="1073"/>
      <c r="AG715" s="1073"/>
      <c r="AH715" s="1073"/>
      <c r="AI715" s="1073"/>
      <c r="AJ715" s="1073"/>
      <c r="AK715" s="1073"/>
      <c r="AL715" s="1073"/>
      <c r="AM715" s="1073"/>
      <c r="AN715" s="1073"/>
      <c r="AO715" s="1073"/>
      <c r="AP715" s="1073"/>
      <c r="AQ715" s="1073"/>
      <c r="AR715" s="1073"/>
      <c r="AS715" s="1073"/>
      <c r="AT715" s="1073"/>
      <c r="AU715" s="1073"/>
      <c r="AV715" s="1073"/>
      <c r="AW715" s="1073"/>
      <c r="AX715" s="1073"/>
      <c r="AY715" s="1073"/>
      <c r="AZ715" s="1073"/>
      <c r="BA715" s="1073"/>
      <c r="BB715" s="1073"/>
      <c r="BC715" s="1073"/>
      <c r="BD715" s="1073"/>
      <c r="BE715" s="1073"/>
      <c r="BF715" s="1073"/>
      <c r="BG715" s="1073"/>
      <c r="BH715" s="1073"/>
      <c r="BI715" s="1073"/>
      <c r="BJ715" s="1073"/>
      <c r="BK715" s="1073"/>
      <c r="BL715" s="1073"/>
      <c r="BM715" s="1073"/>
      <c r="BN715" s="1073"/>
      <c r="BO715" s="1073"/>
      <c r="BP715" s="1073"/>
      <c r="BQ715" s="1073"/>
      <c r="BR715" s="1073"/>
      <c r="BS715" s="1112"/>
      <c r="BT715" s="1073"/>
      <c r="BU715" s="1073"/>
      <c r="BV715" s="1073"/>
      <c r="BW715" s="1073"/>
      <c r="BX715" s="1073"/>
      <c r="BY715" s="1073"/>
      <c r="BZ715" s="1073"/>
      <c r="CA715" s="1073"/>
      <c r="CB715" s="1073"/>
      <c r="CC715" s="1073"/>
      <c r="CD715" s="1073"/>
      <c r="CE715" s="1073"/>
      <c r="CF715" s="1073"/>
      <c r="CG715" s="1073"/>
      <c r="CH715" s="1073"/>
      <c r="CI715" s="1073"/>
      <c r="CJ715" s="1073"/>
      <c r="CK715" s="1073"/>
      <c r="CL715" s="1073"/>
      <c r="CM715" s="1112"/>
      <c r="CN715" s="1112"/>
      <c r="CO715" s="1113"/>
      <c r="CQ715" s="1927"/>
    </row>
    <row r="716" spans="1:95" s="621" customFormat="1" x14ac:dyDescent="0.2">
      <c r="A716" s="1054"/>
      <c r="B716" s="1072"/>
      <c r="C716" s="1048"/>
      <c r="D716" s="1048"/>
      <c r="E716" s="1049"/>
      <c r="F716" s="1067"/>
      <c r="G716" s="1066"/>
      <c r="H716" s="1052"/>
      <c r="I716" s="1073"/>
      <c r="J716" s="1073"/>
      <c r="K716" s="1073"/>
      <c r="L716" s="1073"/>
      <c r="M716" s="1073"/>
      <c r="N716" s="1073"/>
      <c r="O716" s="1073"/>
      <c r="P716" s="1073"/>
      <c r="Q716" s="1073"/>
      <c r="R716" s="1073"/>
      <c r="S716" s="1073"/>
      <c r="T716" s="1073"/>
      <c r="U716" s="1073"/>
      <c r="V716" s="1073"/>
      <c r="W716" s="1073"/>
      <c r="X716" s="1073"/>
      <c r="Y716" s="1073"/>
      <c r="Z716" s="1073"/>
      <c r="AA716" s="1073"/>
      <c r="AB716" s="1112"/>
      <c r="AC716" s="1112"/>
      <c r="AD716" s="1112"/>
      <c r="AE716" s="1112"/>
      <c r="AF716" s="1073"/>
      <c r="AG716" s="1073"/>
      <c r="AH716" s="1073"/>
      <c r="AI716" s="1073"/>
      <c r="AJ716" s="1073"/>
      <c r="AK716" s="1073"/>
      <c r="AL716" s="1073"/>
      <c r="AM716" s="1073"/>
      <c r="AN716" s="1073"/>
      <c r="AO716" s="1073"/>
      <c r="AP716" s="1073"/>
      <c r="AQ716" s="1073"/>
      <c r="AR716" s="1073"/>
      <c r="AS716" s="1073"/>
      <c r="AT716" s="1073"/>
      <c r="AU716" s="1073"/>
      <c r="AV716" s="1073"/>
      <c r="AW716" s="1073"/>
      <c r="AX716" s="1073"/>
      <c r="AY716" s="1073"/>
      <c r="AZ716" s="1073"/>
      <c r="BA716" s="1073"/>
      <c r="BB716" s="1073"/>
      <c r="BC716" s="1073"/>
      <c r="BD716" s="1073"/>
      <c r="BE716" s="1073"/>
      <c r="BF716" s="1073"/>
      <c r="BG716" s="1073"/>
      <c r="BH716" s="1073"/>
      <c r="BI716" s="1073"/>
      <c r="BJ716" s="1073"/>
      <c r="BK716" s="1073"/>
      <c r="BL716" s="1073"/>
      <c r="BM716" s="1073"/>
      <c r="BN716" s="1073"/>
      <c r="BO716" s="1073"/>
      <c r="BP716" s="1073"/>
      <c r="BQ716" s="1073"/>
      <c r="BR716" s="1073"/>
      <c r="BS716" s="1112"/>
      <c r="BT716" s="1073"/>
      <c r="BU716" s="1073"/>
      <c r="BV716" s="1073"/>
      <c r="BW716" s="1073"/>
      <c r="BX716" s="1073"/>
      <c r="BY716" s="1073"/>
      <c r="BZ716" s="1073"/>
      <c r="CA716" s="1073"/>
      <c r="CB716" s="1073"/>
      <c r="CC716" s="1073"/>
      <c r="CD716" s="1073"/>
      <c r="CE716" s="1073"/>
      <c r="CF716" s="1073"/>
      <c r="CG716" s="1073"/>
      <c r="CH716" s="1073"/>
      <c r="CI716" s="1073"/>
      <c r="CJ716" s="1073"/>
      <c r="CK716" s="1073"/>
      <c r="CL716" s="1073"/>
      <c r="CM716" s="1112"/>
      <c r="CN716" s="1112"/>
      <c r="CO716" s="1113"/>
      <c r="CQ716" s="1927"/>
    </row>
    <row r="717" spans="1:95" s="621" customFormat="1" x14ac:dyDescent="0.2">
      <c r="A717" s="1054"/>
      <c r="B717" s="1072"/>
      <c r="C717" s="1048"/>
      <c r="D717" s="1048"/>
      <c r="E717" s="1049"/>
      <c r="F717" s="1067"/>
      <c r="G717" s="1066"/>
      <c r="H717" s="1052"/>
      <c r="I717" s="1073"/>
      <c r="J717" s="1073"/>
      <c r="K717" s="1073"/>
      <c r="L717" s="1073"/>
      <c r="M717" s="1073"/>
      <c r="N717" s="1073"/>
      <c r="O717" s="1073"/>
      <c r="P717" s="1073"/>
      <c r="Q717" s="1073"/>
      <c r="R717" s="1073"/>
      <c r="S717" s="1073"/>
      <c r="T717" s="1073"/>
      <c r="U717" s="1073"/>
      <c r="V717" s="1073"/>
      <c r="W717" s="1073"/>
      <c r="X717" s="1073"/>
      <c r="Y717" s="1073"/>
      <c r="Z717" s="1073"/>
      <c r="AA717" s="1073"/>
      <c r="AB717" s="1112"/>
      <c r="AC717" s="1112"/>
      <c r="AD717" s="1112"/>
      <c r="AE717" s="1112"/>
      <c r="AF717" s="1073"/>
      <c r="AG717" s="1073"/>
      <c r="AH717" s="1073"/>
      <c r="AI717" s="1073"/>
      <c r="AJ717" s="1073"/>
      <c r="AK717" s="1073"/>
      <c r="AL717" s="1073"/>
      <c r="AM717" s="1073"/>
      <c r="AN717" s="1073"/>
      <c r="AO717" s="1073"/>
      <c r="AP717" s="1073"/>
      <c r="AQ717" s="1073"/>
      <c r="AR717" s="1073"/>
      <c r="AS717" s="1073"/>
      <c r="AT717" s="1073"/>
      <c r="AU717" s="1073"/>
      <c r="AV717" s="1073"/>
      <c r="AW717" s="1073"/>
      <c r="AX717" s="1073"/>
      <c r="AY717" s="1073"/>
      <c r="AZ717" s="1073"/>
      <c r="BA717" s="1073"/>
      <c r="BB717" s="1073"/>
      <c r="BC717" s="1073"/>
      <c r="BD717" s="1073"/>
      <c r="BE717" s="1073"/>
      <c r="BF717" s="1073"/>
      <c r="BG717" s="1073"/>
      <c r="BH717" s="1073"/>
      <c r="BI717" s="1073"/>
      <c r="BJ717" s="1073"/>
      <c r="BK717" s="1073"/>
      <c r="BL717" s="1073"/>
      <c r="BM717" s="1073"/>
      <c r="BN717" s="1073"/>
      <c r="BO717" s="1073"/>
      <c r="BP717" s="1073"/>
      <c r="BQ717" s="1073"/>
      <c r="BR717" s="1073"/>
      <c r="BS717" s="1112"/>
      <c r="BT717" s="1073"/>
      <c r="BU717" s="1073"/>
      <c r="BV717" s="1073"/>
      <c r="BW717" s="1073"/>
      <c r="BX717" s="1073"/>
      <c r="BY717" s="1073"/>
      <c r="BZ717" s="1073"/>
      <c r="CA717" s="1073"/>
      <c r="CB717" s="1073"/>
      <c r="CC717" s="1073"/>
      <c r="CD717" s="1073"/>
      <c r="CE717" s="1073"/>
      <c r="CF717" s="1073"/>
      <c r="CG717" s="1073"/>
      <c r="CH717" s="1073"/>
      <c r="CI717" s="1073"/>
      <c r="CJ717" s="1073"/>
      <c r="CK717" s="1073"/>
      <c r="CL717" s="1073"/>
      <c r="CM717" s="1112"/>
      <c r="CN717" s="1112"/>
      <c r="CO717" s="1113"/>
      <c r="CQ717" s="1927"/>
    </row>
    <row r="718" spans="1:95" s="621" customFormat="1" x14ac:dyDescent="0.2">
      <c r="A718" s="1054"/>
      <c r="B718" s="1072"/>
      <c r="C718" s="1048"/>
      <c r="D718" s="1048"/>
      <c r="E718" s="1049"/>
      <c r="F718" s="1067"/>
      <c r="G718" s="1066"/>
      <c r="H718" s="1052"/>
      <c r="I718" s="1073"/>
      <c r="J718" s="1073"/>
      <c r="K718" s="1073"/>
      <c r="L718" s="1073"/>
      <c r="M718" s="1073"/>
      <c r="N718" s="1073"/>
      <c r="O718" s="1073"/>
      <c r="P718" s="1073"/>
      <c r="Q718" s="1073"/>
      <c r="R718" s="1073"/>
      <c r="S718" s="1073"/>
      <c r="T718" s="1073"/>
      <c r="U718" s="1073"/>
      <c r="V718" s="1073"/>
      <c r="W718" s="1073"/>
      <c r="X718" s="1073"/>
      <c r="Y718" s="1073"/>
      <c r="Z718" s="1073"/>
      <c r="AA718" s="1073"/>
      <c r="AB718" s="1112"/>
      <c r="AC718" s="1112"/>
      <c r="AD718" s="1112"/>
      <c r="AE718" s="1112"/>
      <c r="AF718" s="1073"/>
      <c r="AG718" s="1073"/>
      <c r="AH718" s="1073"/>
      <c r="AI718" s="1073"/>
      <c r="AJ718" s="1073"/>
      <c r="AK718" s="1073"/>
      <c r="AL718" s="1073"/>
      <c r="AM718" s="1073"/>
      <c r="AN718" s="1073"/>
      <c r="AO718" s="1073"/>
      <c r="AP718" s="1073"/>
      <c r="AQ718" s="1073"/>
      <c r="AR718" s="1073"/>
      <c r="AS718" s="1073"/>
      <c r="AT718" s="1073"/>
      <c r="AU718" s="1073"/>
      <c r="AV718" s="1073"/>
      <c r="AW718" s="1073"/>
      <c r="AX718" s="1073"/>
      <c r="AY718" s="1073"/>
      <c r="AZ718" s="1073"/>
      <c r="BA718" s="1073"/>
      <c r="BB718" s="1073"/>
      <c r="BC718" s="1073"/>
      <c r="BD718" s="1073"/>
      <c r="BE718" s="1073"/>
      <c r="BF718" s="1073"/>
      <c r="BG718" s="1073"/>
      <c r="BH718" s="1073"/>
      <c r="BI718" s="1073"/>
      <c r="BJ718" s="1073"/>
      <c r="BK718" s="1073"/>
      <c r="BL718" s="1073"/>
      <c r="BM718" s="1073"/>
      <c r="BN718" s="1073"/>
      <c r="BO718" s="1073"/>
      <c r="BP718" s="1073"/>
      <c r="BQ718" s="1073"/>
      <c r="BR718" s="1073"/>
      <c r="BS718" s="1112"/>
      <c r="BT718" s="1073"/>
      <c r="BU718" s="1073"/>
      <c r="BV718" s="1073"/>
      <c r="BW718" s="1073"/>
      <c r="BX718" s="1073"/>
      <c r="BY718" s="1073"/>
      <c r="BZ718" s="1073"/>
      <c r="CA718" s="1073"/>
      <c r="CB718" s="1073"/>
      <c r="CC718" s="1073"/>
      <c r="CD718" s="1073"/>
      <c r="CE718" s="1073"/>
      <c r="CF718" s="1073"/>
      <c r="CG718" s="1073"/>
      <c r="CH718" s="1073"/>
      <c r="CI718" s="1073"/>
      <c r="CJ718" s="1073"/>
      <c r="CK718" s="1073"/>
      <c r="CL718" s="1073"/>
      <c r="CM718" s="1112"/>
      <c r="CN718" s="1112"/>
      <c r="CO718" s="1113"/>
      <c r="CQ718" s="1927"/>
    </row>
    <row r="719" spans="1:95" s="621" customFormat="1" x14ac:dyDescent="0.2">
      <c r="A719" s="1054"/>
      <c r="B719" s="1072"/>
      <c r="C719" s="1048"/>
      <c r="D719" s="1048"/>
      <c r="E719" s="1049"/>
      <c r="F719" s="1067"/>
      <c r="G719" s="1066"/>
      <c r="H719" s="1052"/>
      <c r="I719" s="1073"/>
      <c r="J719" s="1073"/>
      <c r="K719" s="1073"/>
      <c r="L719" s="1073"/>
      <c r="M719" s="1073"/>
      <c r="N719" s="1073"/>
      <c r="O719" s="1073"/>
      <c r="P719" s="1073"/>
      <c r="Q719" s="1073"/>
      <c r="R719" s="1073"/>
      <c r="S719" s="1073"/>
      <c r="T719" s="1073"/>
      <c r="U719" s="1073"/>
      <c r="V719" s="1073"/>
      <c r="W719" s="1073"/>
      <c r="X719" s="1073"/>
      <c r="Y719" s="1073"/>
      <c r="Z719" s="1073"/>
      <c r="AA719" s="1073"/>
      <c r="AB719" s="1112"/>
      <c r="AC719" s="1112"/>
      <c r="AD719" s="1112"/>
      <c r="AE719" s="1112"/>
      <c r="AF719" s="1073"/>
      <c r="AG719" s="1073"/>
      <c r="AH719" s="1073"/>
      <c r="AI719" s="1073"/>
      <c r="AJ719" s="1073"/>
      <c r="AK719" s="1073"/>
      <c r="AL719" s="1073"/>
      <c r="AM719" s="1073"/>
      <c r="AN719" s="1073"/>
      <c r="AO719" s="1073"/>
      <c r="AP719" s="1073"/>
      <c r="AQ719" s="1073"/>
      <c r="AR719" s="1073"/>
      <c r="AS719" s="1073"/>
      <c r="AT719" s="1073"/>
      <c r="AU719" s="1073"/>
      <c r="AV719" s="1073"/>
      <c r="AW719" s="1073"/>
      <c r="AX719" s="1073"/>
      <c r="AY719" s="1073"/>
      <c r="AZ719" s="1073"/>
      <c r="BA719" s="1073"/>
      <c r="BB719" s="1073"/>
      <c r="BC719" s="1073"/>
      <c r="BD719" s="1073"/>
      <c r="BE719" s="1073"/>
      <c r="BF719" s="1073"/>
      <c r="BG719" s="1073"/>
      <c r="BH719" s="1073"/>
      <c r="BI719" s="1073"/>
      <c r="BJ719" s="1073"/>
      <c r="BK719" s="1073"/>
      <c r="BL719" s="1073"/>
      <c r="BM719" s="1073"/>
      <c r="BN719" s="1073"/>
      <c r="BO719" s="1073"/>
      <c r="BP719" s="1073"/>
      <c r="BQ719" s="1073"/>
      <c r="BR719" s="1073"/>
      <c r="BS719" s="1112"/>
      <c r="BT719" s="1073"/>
      <c r="BU719" s="1073"/>
      <c r="BV719" s="1073"/>
      <c r="BW719" s="1073"/>
      <c r="BX719" s="1073"/>
      <c r="BY719" s="1073"/>
      <c r="BZ719" s="1073"/>
      <c r="CA719" s="1073"/>
      <c r="CB719" s="1073"/>
      <c r="CC719" s="1073"/>
      <c r="CD719" s="1073"/>
      <c r="CE719" s="1073"/>
      <c r="CF719" s="1073"/>
      <c r="CG719" s="1073"/>
      <c r="CH719" s="1073"/>
      <c r="CI719" s="1073"/>
      <c r="CJ719" s="1073"/>
      <c r="CK719" s="1073"/>
      <c r="CL719" s="1073"/>
      <c r="CM719" s="1112"/>
      <c r="CN719" s="1112"/>
      <c r="CO719" s="1113"/>
      <c r="CQ719" s="1927"/>
    </row>
    <row r="720" spans="1:95" s="621" customFormat="1" x14ac:dyDescent="0.2">
      <c r="A720" s="1054"/>
      <c r="B720" s="1072"/>
      <c r="C720" s="1048"/>
      <c r="D720" s="1048"/>
      <c r="E720" s="1049"/>
      <c r="F720" s="1067"/>
      <c r="G720" s="1066"/>
      <c r="H720" s="1052"/>
      <c r="I720" s="1073"/>
      <c r="J720" s="1073"/>
      <c r="K720" s="1073"/>
      <c r="L720" s="1073"/>
      <c r="M720" s="1073"/>
      <c r="N720" s="1073"/>
      <c r="O720" s="1073"/>
      <c r="P720" s="1073"/>
      <c r="Q720" s="1073"/>
      <c r="R720" s="1073"/>
      <c r="S720" s="1073"/>
      <c r="T720" s="1073"/>
      <c r="U720" s="1073"/>
      <c r="V720" s="1073"/>
      <c r="W720" s="1073"/>
      <c r="X720" s="1073"/>
      <c r="Y720" s="1073"/>
      <c r="Z720" s="1073"/>
      <c r="AA720" s="1073"/>
      <c r="AB720" s="1112"/>
      <c r="AC720" s="1112"/>
      <c r="AD720" s="1112"/>
      <c r="AE720" s="1112"/>
      <c r="AF720" s="1073"/>
      <c r="AG720" s="1073"/>
      <c r="AH720" s="1073"/>
      <c r="AI720" s="1073"/>
      <c r="AJ720" s="1073"/>
      <c r="AK720" s="1073"/>
      <c r="AL720" s="1073"/>
      <c r="AM720" s="1073"/>
      <c r="AN720" s="1073"/>
      <c r="AO720" s="1073"/>
      <c r="AP720" s="1073"/>
      <c r="AQ720" s="1073"/>
      <c r="AR720" s="1073"/>
      <c r="AS720" s="1073"/>
      <c r="AT720" s="1073"/>
      <c r="AU720" s="1073"/>
      <c r="AV720" s="1073"/>
      <c r="AW720" s="1073"/>
      <c r="AX720" s="1073"/>
      <c r="AY720" s="1073"/>
      <c r="AZ720" s="1073"/>
      <c r="BA720" s="1073"/>
      <c r="BB720" s="1073"/>
      <c r="BC720" s="1073"/>
      <c r="BD720" s="1073"/>
      <c r="BE720" s="1073"/>
      <c r="BF720" s="1073"/>
      <c r="BG720" s="1073"/>
      <c r="BH720" s="1073"/>
      <c r="BI720" s="1073"/>
      <c r="BJ720" s="1073"/>
      <c r="BK720" s="1073"/>
      <c r="BL720" s="1073"/>
      <c r="BM720" s="1073"/>
      <c r="BN720" s="1073"/>
      <c r="BO720" s="1073"/>
      <c r="BP720" s="1073"/>
      <c r="BQ720" s="1073"/>
      <c r="BR720" s="1073"/>
      <c r="BS720" s="1112"/>
      <c r="BT720" s="1073"/>
      <c r="BU720" s="1073"/>
      <c r="BV720" s="1073"/>
      <c r="BW720" s="1073"/>
      <c r="BX720" s="1073"/>
      <c r="BY720" s="1073"/>
      <c r="BZ720" s="1073"/>
      <c r="CA720" s="1073"/>
      <c r="CB720" s="1073"/>
      <c r="CC720" s="1073"/>
      <c r="CD720" s="1073"/>
      <c r="CE720" s="1073"/>
      <c r="CF720" s="1073"/>
      <c r="CG720" s="1073"/>
      <c r="CH720" s="1073"/>
      <c r="CI720" s="1073"/>
      <c r="CJ720" s="1073"/>
      <c r="CK720" s="1073"/>
      <c r="CL720" s="1073"/>
      <c r="CM720" s="1112"/>
      <c r="CN720" s="1112"/>
      <c r="CO720" s="1113"/>
      <c r="CQ720" s="1927"/>
    </row>
    <row r="721" spans="1:95" s="621" customFormat="1" x14ac:dyDescent="0.2">
      <c r="A721" s="1054"/>
      <c r="B721" s="1072"/>
      <c r="C721" s="1048"/>
      <c r="D721" s="1048"/>
      <c r="E721" s="1049"/>
      <c r="F721" s="1067"/>
      <c r="G721" s="1066"/>
      <c r="H721" s="1052"/>
      <c r="I721" s="1073"/>
      <c r="J721" s="1073"/>
      <c r="K721" s="1073"/>
      <c r="L721" s="1073"/>
      <c r="M721" s="1073"/>
      <c r="N721" s="1073"/>
      <c r="O721" s="1073"/>
      <c r="P721" s="1073"/>
      <c r="Q721" s="1073"/>
      <c r="R721" s="1073"/>
      <c r="S721" s="1073"/>
      <c r="T721" s="1073"/>
      <c r="U721" s="1073"/>
      <c r="V721" s="1073"/>
      <c r="W721" s="1073"/>
      <c r="X721" s="1073"/>
      <c r="Y721" s="1073"/>
      <c r="Z721" s="1073"/>
      <c r="AA721" s="1073"/>
      <c r="AB721" s="1112"/>
      <c r="AC721" s="1112"/>
      <c r="AD721" s="1112"/>
      <c r="AE721" s="1112"/>
      <c r="AF721" s="1073"/>
      <c r="AG721" s="1073"/>
      <c r="AH721" s="1073"/>
      <c r="AI721" s="1073"/>
      <c r="AJ721" s="1073"/>
      <c r="AK721" s="1073"/>
      <c r="AL721" s="1073"/>
      <c r="AM721" s="1073"/>
      <c r="AN721" s="1073"/>
      <c r="AO721" s="1073"/>
      <c r="AP721" s="1073"/>
      <c r="AQ721" s="1073"/>
      <c r="AR721" s="1073"/>
      <c r="AS721" s="1073"/>
      <c r="AT721" s="1073"/>
      <c r="AU721" s="1073"/>
      <c r="AV721" s="1073"/>
      <c r="AW721" s="1073"/>
      <c r="AX721" s="1073"/>
      <c r="AY721" s="1073"/>
      <c r="AZ721" s="1073"/>
      <c r="BA721" s="1073"/>
      <c r="BB721" s="1073"/>
      <c r="BC721" s="1073"/>
      <c r="BD721" s="1073"/>
      <c r="BE721" s="1073"/>
      <c r="BF721" s="1073"/>
      <c r="BG721" s="1073"/>
      <c r="BH721" s="1073"/>
      <c r="BI721" s="1073"/>
      <c r="BJ721" s="1073"/>
      <c r="BK721" s="1073"/>
      <c r="BL721" s="1073"/>
      <c r="BM721" s="1073"/>
      <c r="BN721" s="1073"/>
      <c r="BO721" s="1073"/>
      <c r="BP721" s="1073"/>
      <c r="BQ721" s="1073"/>
      <c r="BR721" s="1073"/>
      <c r="BS721" s="1112"/>
      <c r="BT721" s="1073"/>
      <c r="BU721" s="1073"/>
      <c r="BV721" s="1073"/>
      <c r="BW721" s="1073"/>
      <c r="BX721" s="1073"/>
      <c r="BY721" s="1073"/>
      <c r="BZ721" s="1073"/>
      <c r="CA721" s="1073"/>
      <c r="CB721" s="1073"/>
      <c r="CC721" s="1073"/>
      <c r="CD721" s="1073"/>
      <c r="CE721" s="1073"/>
      <c r="CF721" s="1073"/>
      <c r="CG721" s="1073"/>
      <c r="CH721" s="1073"/>
      <c r="CI721" s="1073"/>
      <c r="CJ721" s="1073"/>
      <c r="CK721" s="1073"/>
      <c r="CL721" s="1073"/>
      <c r="CM721" s="1112"/>
      <c r="CN721" s="1112"/>
      <c r="CO721" s="1113"/>
      <c r="CQ721" s="1927"/>
    </row>
    <row r="722" spans="1:95" s="621" customFormat="1" x14ac:dyDescent="0.2">
      <c r="A722" s="1054"/>
      <c r="B722" s="1072"/>
      <c r="C722" s="1048"/>
      <c r="D722" s="1048"/>
      <c r="E722" s="1049"/>
      <c r="F722" s="1067"/>
      <c r="G722" s="1066"/>
      <c r="H722" s="1052"/>
      <c r="I722" s="1073"/>
      <c r="J722" s="1073"/>
      <c r="K722" s="1073"/>
      <c r="L722" s="1073"/>
      <c r="M722" s="1073"/>
      <c r="N722" s="1073"/>
      <c r="O722" s="1073"/>
      <c r="P722" s="1073"/>
      <c r="Q722" s="1073"/>
      <c r="R722" s="1073"/>
      <c r="S722" s="1073"/>
      <c r="T722" s="1073"/>
      <c r="U722" s="1073"/>
      <c r="V722" s="1073"/>
      <c r="W722" s="1073"/>
      <c r="X722" s="1073"/>
      <c r="Y722" s="1073"/>
      <c r="Z722" s="1073"/>
      <c r="AA722" s="1073"/>
      <c r="AB722" s="1112"/>
      <c r="AC722" s="1112"/>
      <c r="AD722" s="1112"/>
      <c r="AE722" s="1112"/>
      <c r="AF722" s="1073"/>
      <c r="AG722" s="1073"/>
      <c r="AH722" s="1073"/>
      <c r="AI722" s="1073"/>
      <c r="AJ722" s="1073"/>
      <c r="AK722" s="1073"/>
      <c r="AL722" s="1073"/>
      <c r="AM722" s="1073"/>
      <c r="AN722" s="1073"/>
      <c r="AO722" s="1073"/>
      <c r="AP722" s="1073"/>
      <c r="AQ722" s="1073"/>
      <c r="AR722" s="1073"/>
      <c r="AS722" s="1073"/>
      <c r="AT722" s="1073"/>
      <c r="AU722" s="1073"/>
      <c r="AV722" s="1073"/>
      <c r="AW722" s="1073"/>
      <c r="AX722" s="1073"/>
      <c r="AY722" s="1073"/>
      <c r="AZ722" s="1073"/>
      <c r="BA722" s="1073"/>
      <c r="BB722" s="1073"/>
      <c r="BC722" s="1073"/>
      <c r="BD722" s="1073"/>
      <c r="BE722" s="1073"/>
      <c r="BF722" s="1073"/>
      <c r="BG722" s="1073"/>
      <c r="BH722" s="1073"/>
      <c r="BI722" s="1073"/>
      <c r="BJ722" s="1073"/>
      <c r="BK722" s="1073"/>
      <c r="BL722" s="1073"/>
      <c r="BM722" s="1073"/>
      <c r="BN722" s="1073"/>
      <c r="BO722" s="1073"/>
      <c r="BP722" s="1073"/>
      <c r="BQ722" s="1073"/>
      <c r="BR722" s="1073"/>
      <c r="BS722" s="1112"/>
      <c r="BT722" s="1073"/>
      <c r="BU722" s="1073"/>
      <c r="BV722" s="1073"/>
      <c r="BW722" s="1073"/>
      <c r="BX722" s="1073"/>
      <c r="BY722" s="1073"/>
      <c r="BZ722" s="1073"/>
      <c r="CA722" s="1073"/>
      <c r="CB722" s="1073"/>
      <c r="CC722" s="1073"/>
      <c r="CD722" s="1073"/>
      <c r="CE722" s="1073"/>
      <c r="CF722" s="1073"/>
      <c r="CG722" s="1073"/>
      <c r="CH722" s="1073"/>
      <c r="CI722" s="1073"/>
      <c r="CJ722" s="1073"/>
      <c r="CK722" s="1073"/>
      <c r="CL722" s="1073"/>
      <c r="CM722" s="1112"/>
      <c r="CN722" s="1112"/>
      <c r="CO722" s="1113"/>
      <c r="CQ722" s="1927"/>
    </row>
    <row r="723" spans="1:95" s="621" customFormat="1" x14ac:dyDescent="0.2">
      <c r="A723" s="1054"/>
      <c r="B723" s="1072"/>
      <c r="C723" s="1048"/>
      <c r="D723" s="1048"/>
      <c r="E723" s="1049"/>
      <c r="F723" s="1067"/>
      <c r="G723" s="1066"/>
      <c r="H723" s="1052"/>
      <c r="I723" s="1073"/>
      <c r="J723" s="1073"/>
      <c r="K723" s="1073"/>
      <c r="L723" s="1073"/>
      <c r="M723" s="1073"/>
      <c r="N723" s="1073"/>
      <c r="O723" s="1073"/>
      <c r="P723" s="1073"/>
      <c r="Q723" s="1073"/>
      <c r="R723" s="1073"/>
      <c r="S723" s="1073"/>
      <c r="T723" s="1073"/>
      <c r="U723" s="1073"/>
      <c r="V723" s="1073"/>
      <c r="W723" s="1073"/>
      <c r="X723" s="1073"/>
      <c r="Y723" s="1073"/>
      <c r="Z723" s="1073"/>
      <c r="AA723" s="1073"/>
      <c r="AB723" s="1112"/>
      <c r="AC723" s="1112"/>
      <c r="AD723" s="1112"/>
      <c r="AE723" s="1112"/>
      <c r="AF723" s="1073"/>
      <c r="AG723" s="1073"/>
      <c r="AH723" s="1073"/>
      <c r="AI723" s="1073"/>
      <c r="AJ723" s="1073"/>
      <c r="AK723" s="1073"/>
      <c r="AL723" s="1073"/>
      <c r="AM723" s="1073"/>
      <c r="AN723" s="1073"/>
      <c r="AO723" s="1073"/>
      <c r="AP723" s="1073"/>
      <c r="AQ723" s="1073"/>
      <c r="AR723" s="1073"/>
      <c r="AS723" s="1073"/>
      <c r="AT723" s="1073"/>
      <c r="AU723" s="1073"/>
      <c r="AV723" s="1073"/>
      <c r="AW723" s="1073"/>
      <c r="AX723" s="1073"/>
      <c r="AY723" s="1073"/>
      <c r="AZ723" s="1073"/>
      <c r="BA723" s="1073"/>
      <c r="BB723" s="1073"/>
      <c r="BC723" s="1073"/>
      <c r="BD723" s="1073"/>
      <c r="BE723" s="1073"/>
      <c r="BF723" s="1073"/>
      <c r="BG723" s="1073"/>
      <c r="BH723" s="1073"/>
      <c r="BI723" s="1073"/>
      <c r="BJ723" s="1073"/>
      <c r="BK723" s="1073"/>
      <c r="BL723" s="1073"/>
      <c r="BM723" s="1073"/>
      <c r="BN723" s="1073"/>
      <c r="BO723" s="1073"/>
      <c r="BP723" s="1073"/>
      <c r="BQ723" s="1073"/>
      <c r="BR723" s="1073"/>
      <c r="BS723" s="1112"/>
      <c r="BT723" s="1073"/>
      <c r="BU723" s="1073"/>
      <c r="BV723" s="1073"/>
      <c r="BW723" s="1073"/>
      <c r="BX723" s="1073"/>
      <c r="BY723" s="1073"/>
      <c r="BZ723" s="1073"/>
      <c r="CA723" s="1073"/>
      <c r="CB723" s="1073"/>
      <c r="CC723" s="1073"/>
      <c r="CD723" s="1073"/>
      <c r="CE723" s="1073"/>
      <c r="CF723" s="1073"/>
      <c r="CG723" s="1073"/>
      <c r="CH723" s="1073"/>
      <c r="CI723" s="1073"/>
      <c r="CJ723" s="1073"/>
      <c r="CK723" s="1073"/>
      <c r="CL723" s="1073"/>
      <c r="CM723" s="1112"/>
      <c r="CN723" s="1112"/>
      <c r="CO723" s="1113"/>
      <c r="CQ723" s="1927"/>
    </row>
    <row r="724" spans="1:95" s="621" customFormat="1" x14ac:dyDescent="0.2">
      <c r="A724" s="1054"/>
      <c r="B724" s="1072"/>
      <c r="C724" s="1048"/>
      <c r="D724" s="1048"/>
      <c r="E724" s="1049"/>
      <c r="F724" s="1067"/>
      <c r="G724" s="1066"/>
      <c r="H724" s="1052"/>
      <c r="I724" s="1073"/>
      <c r="J724" s="1073"/>
      <c r="K724" s="1073"/>
      <c r="L724" s="1073"/>
      <c r="M724" s="1073"/>
      <c r="N724" s="1073"/>
      <c r="O724" s="1073"/>
      <c r="P724" s="1073"/>
      <c r="Q724" s="1073"/>
      <c r="R724" s="1073"/>
      <c r="S724" s="1073"/>
      <c r="T724" s="1073"/>
      <c r="U724" s="1073"/>
      <c r="V724" s="1073"/>
      <c r="W724" s="1073"/>
      <c r="X724" s="1073"/>
      <c r="Y724" s="1073"/>
      <c r="Z724" s="1073"/>
      <c r="AA724" s="1073"/>
      <c r="AB724" s="1112"/>
      <c r="AC724" s="1112"/>
      <c r="AD724" s="1112"/>
      <c r="AE724" s="1112"/>
      <c r="AF724" s="1073"/>
      <c r="AG724" s="1073"/>
      <c r="AH724" s="1073"/>
      <c r="AI724" s="1073"/>
      <c r="AJ724" s="1073"/>
      <c r="AK724" s="1073"/>
      <c r="AL724" s="1073"/>
      <c r="AM724" s="1073"/>
      <c r="AN724" s="1073"/>
      <c r="AO724" s="1073"/>
      <c r="AP724" s="1073"/>
      <c r="AQ724" s="1073"/>
      <c r="AR724" s="1073"/>
      <c r="AS724" s="1073"/>
      <c r="AT724" s="1073"/>
      <c r="AU724" s="1073"/>
      <c r="AV724" s="1073"/>
      <c r="AW724" s="1073"/>
      <c r="AX724" s="1073"/>
      <c r="AY724" s="1073"/>
      <c r="AZ724" s="1073"/>
      <c r="BA724" s="1073"/>
      <c r="BB724" s="1073"/>
      <c r="BC724" s="1073"/>
      <c r="BD724" s="1073"/>
      <c r="BE724" s="1073"/>
      <c r="BF724" s="1073"/>
      <c r="BG724" s="1073"/>
      <c r="BH724" s="1073"/>
      <c r="BI724" s="1073"/>
      <c r="BJ724" s="1073"/>
      <c r="BK724" s="1073"/>
      <c r="BL724" s="1073"/>
      <c r="BM724" s="1073"/>
      <c r="BN724" s="1073"/>
      <c r="BO724" s="1073"/>
      <c r="BP724" s="1073"/>
      <c r="BQ724" s="1073"/>
      <c r="BR724" s="1073"/>
      <c r="BS724" s="1112"/>
      <c r="BT724" s="1073"/>
      <c r="BU724" s="1073"/>
      <c r="BV724" s="1073"/>
      <c r="BW724" s="1073"/>
      <c r="BX724" s="1073"/>
      <c r="BY724" s="1073"/>
      <c r="BZ724" s="1073"/>
      <c r="CA724" s="1073"/>
      <c r="CB724" s="1073"/>
      <c r="CC724" s="1073"/>
      <c r="CD724" s="1073"/>
      <c r="CE724" s="1073"/>
      <c r="CF724" s="1073"/>
      <c r="CG724" s="1073"/>
      <c r="CH724" s="1073"/>
      <c r="CI724" s="1073"/>
      <c r="CJ724" s="1073"/>
      <c r="CK724" s="1073"/>
      <c r="CL724" s="1073"/>
      <c r="CM724" s="1112"/>
      <c r="CN724" s="1112"/>
      <c r="CO724" s="1113"/>
      <c r="CQ724" s="1927"/>
    </row>
    <row r="725" spans="1:95" s="621" customFormat="1" x14ac:dyDescent="0.2">
      <c r="A725" s="1054"/>
      <c r="B725" s="1072"/>
      <c r="C725" s="1048"/>
      <c r="D725" s="1048"/>
      <c r="E725" s="1049"/>
      <c r="F725" s="1067"/>
      <c r="G725" s="1066"/>
      <c r="H725" s="1052"/>
      <c r="I725" s="1073"/>
      <c r="J725" s="1073"/>
      <c r="K725" s="1073"/>
      <c r="L725" s="1073"/>
      <c r="M725" s="1073"/>
      <c r="N725" s="1073"/>
      <c r="O725" s="1073"/>
      <c r="P725" s="1073"/>
      <c r="Q725" s="1073"/>
      <c r="R725" s="1073"/>
      <c r="S725" s="1073"/>
      <c r="T725" s="1073"/>
      <c r="U725" s="1073"/>
      <c r="V725" s="1073"/>
      <c r="W725" s="1073"/>
      <c r="X725" s="1073"/>
      <c r="Y725" s="1073"/>
      <c r="Z725" s="1073"/>
      <c r="AA725" s="1073"/>
      <c r="AB725" s="1112"/>
      <c r="AC725" s="1112"/>
      <c r="AD725" s="1112"/>
      <c r="AE725" s="1112"/>
      <c r="AF725" s="1073"/>
      <c r="AG725" s="1073"/>
      <c r="AH725" s="1073"/>
      <c r="AI725" s="1073"/>
      <c r="AJ725" s="1073"/>
      <c r="AK725" s="1073"/>
      <c r="AL725" s="1073"/>
      <c r="AM725" s="1073"/>
      <c r="AN725" s="1073"/>
      <c r="AO725" s="1073"/>
      <c r="AP725" s="1073"/>
      <c r="AQ725" s="1073"/>
      <c r="AR725" s="1073"/>
      <c r="AS725" s="1073"/>
      <c r="AT725" s="1073"/>
      <c r="AU725" s="1073"/>
      <c r="AV725" s="1073"/>
      <c r="AW725" s="1073"/>
      <c r="AX725" s="1073"/>
      <c r="AY725" s="1073"/>
      <c r="AZ725" s="1073"/>
      <c r="BA725" s="1073"/>
      <c r="BB725" s="1073"/>
      <c r="BC725" s="1073"/>
      <c r="BD725" s="1073"/>
      <c r="BE725" s="1073"/>
      <c r="BF725" s="1073"/>
      <c r="BG725" s="1073"/>
      <c r="BH725" s="1073"/>
      <c r="BI725" s="1073"/>
      <c r="BJ725" s="1073"/>
      <c r="BK725" s="1073"/>
      <c r="BL725" s="1073"/>
      <c r="BM725" s="1073"/>
      <c r="BN725" s="1073"/>
      <c r="BO725" s="1073"/>
      <c r="BP725" s="1073"/>
      <c r="BQ725" s="1073"/>
      <c r="BR725" s="1073"/>
      <c r="BS725" s="1112"/>
      <c r="BT725" s="1073"/>
      <c r="BU725" s="1073"/>
      <c r="BV725" s="1073"/>
      <c r="BW725" s="1073"/>
      <c r="BX725" s="1073"/>
      <c r="BY725" s="1073"/>
      <c r="BZ725" s="1073"/>
      <c r="CA725" s="1073"/>
      <c r="CB725" s="1073"/>
      <c r="CC725" s="1073"/>
      <c r="CD725" s="1073"/>
      <c r="CE725" s="1073"/>
      <c r="CF725" s="1073"/>
      <c r="CG725" s="1073"/>
      <c r="CH725" s="1073"/>
      <c r="CI725" s="1073"/>
      <c r="CJ725" s="1073"/>
      <c r="CK725" s="1073"/>
      <c r="CL725" s="1073"/>
      <c r="CM725" s="1112"/>
      <c r="CN725" s="1112"/>
      <c r="CO725" s="1113"/>
      <c r="CQ725" s="1927"/>
    </row>
    <row r="726" spans="1:95" s="621" customFormat="1" x14ac:dyDescent="0.2">
      <c r="A726" s="1054"/>
      <c r="B726" s="1072"/>
      <c r="C726" s="1048"/>
      <c r="D726" s="1048"/>
      <c r="E726" s="1049"/>
      <c r="F726" s="1067"/>
      <c r="G726" s="1066"/>
      <c r="H726" s="1052"/>
      <c r="I726" s="1073"/>
      <c r="J726" s="1073"/>
      <c r="K726" s="1073"/>
      <c r="L726" s="1073"/>
      <c r="M726" s="1073"/>
      <c r="N726" s="1073"/>
      <c r="O726" s="1073"/>
      <c r="P726" s="1073"/>
      <c r="Q726" s="1073"/>
      <c r="R726" s="1073"/>
      <c r="S726" s="1073"/>
      <c r="T726" s="1073"/>
      <c r="U726" s="1073"/>
      <c r="V726" s="1073"/>
      <c r="W726" s="1073"/>
      <c r="X726" s="1073"/>
      <c r="Y726" s="1073"/>
      <c r="Z726" s="1073"/>
      <c r="AA726" s="1073"/>
      <c r="AB726" s="1112"/>
      <c r="AC726" s="1112"/>
      <c r="AD726" s="1112"/>
      <c r="AE726" s="1112"/>
      <c r="AF726" s="1073"/>
      <c r="AG726" s="1073"/>
      <c r="AH726" s="1073"/>
      <c r="AI726" s="1073"/>
      <c r="AJ726" s="1073"/>
      <c r="AK726" s="1073"/>
      <c r="AL726" s="1073"/>
      <c r="AM726" s="1073"/>
      <c r="AN726" s="1073"/>
      <c r="AO726" s="1073"/>
      <c r="AP726" s="1073"/>
      <c r="AQ726" s="1073"/>
      <c r="AR726" s="1073"/>
      <c r="AS726" s="1073"/>
      <c r="AT726" s="1073"/>
      <c r="AU726" s="1073"/>
      <c r="AV726" s="1073"/>
      <c r="AW726" s="1073"/>
      <c r="AX726" s="1073"/>
      <c r="AY726" s="1073"/>
      <c r="AZ726" s="1073"/>
      <c r="BA726" s="1073"/>
      <c r="BB726" s="1073"/>
      <c r="BC726" s="1073"/>
      <c r="BD726" s="1073"/>
      <c r="BE726" s="1073"/>
      <c r="BF726" s="1073"/>
      <c r="BG726" s="1073"/>
      <c r="BH726" s="1073"/>
      <c r="BI726" s="1073"/>
      <c r="BJ726" s="1073"/>
      <c r="BK726" s="1073"/>
      <c r="BL726" s="1073"/>
      <c r="BM726" s="1073"/>
      <c r="BN726" s="1073"/>
      <c r="BO726" s="1073"/>
      <c r="BP726" s="1073"/>
      <c r="BQ726" s="1073"/>
      <c r="BR726" s="1073"/>
      <c r="BS726" s="1112"/>
      <c r="BT726" s="1073"/>
      <c r="BU726" s="1073"/>
      <c r="BV726" s="1073"/>
      <c r="BW726" s="1073"/>
      <c r="BX726" s="1073"/>
      <c r="BY726" s="1073"/>
      <c r="BZ726" s="1073"/>
      <c r="CA726" s="1073"/>
      <c r="CB726" s="1073"/>
      <c r="CC726" s="1073"/>
      <c r="CD726" s="1073"/>
      <c r="CE726" s="1073"/>
      <c r="CF726" s="1073"/>
      <c r="CG726" s="1073"/>
      <c r="CH726" s="1073"/>
      <c r="CI726" s="1073"/>
      <c r="CJ726" s="1073"/>
      <c r="CK726" s="1073"/>
      <c r="CL726" s="1073"/>
      <c r="CM726" s="1112"/>
      <c r="CN726" s="1112"/>
      <c r="CO726" s="1113"/>
      <c r="CQ726" s="1927"/>
    </row>
    <row r="727" spans="1:95" s="621" customFormat="1" x14ac:dyDescent="0.2">
      <c r="A727" s="1054"/>
      <c r="B727" s="1072"/>
      <c r="C727" s="1048"/>
      <c r="D727" s="1048"/>
      <c r="E727" s="1049"/>
      <c r="F727" s="1067"/>
      <c r="G727" s="1066"/>
      <c r="H727" s="1052"/>
      <c r="I727" s="1073"/>
      <c r="J727" s="1073"/>
      <c r="K727" s="1073"/>
      <c r="L727" s="1073"/>
      <c r="M727" s="1073"/>
      <c r="N727" s="1073"/>
      <c r="O727" s="1073"/>
      <c r="P727" s="1073"/>
      <c r="Q727" s="1073"/>
      <c r="R727" s="1073"/>
      <c r="S727" s="1073"/>
      <c r="T727" s="1073"/>
      <c r="U727" s="1073"/>
      <c r="V727" s="1073"/>
      <c r="W727" s="1073"/>
      <c r="X727" s="1073"/>
      <c r="Y727" s="1073"/>
      <c r="Z727" s="1073"/>
      <c r="AA727" s="1073"/>
      <c r="AB727" s="1112"/>
      <c r="AC727" s="1112"/>
      <c r="AD727" s="1112"/>
      <c r="AE727" s="1112"/>
      <c r="AF727" s="1073"/>
      <c r="AG727" s="1073"/>
      <c r="AH727" s="1073"/>
      <c r="AI727" s="1073"/>
      <c r="AJ727" s="1073"/>
      <c r="AK727" s="1073"/>
      <c r="AL727" s="1073"/>
      <c r="AM727" s="1073"/>
      <c r="AN727" s="1073"/>
      <c r="AO727" s="1073"/>
      <c r="AP727" s="1073"/>
      <c r="AQ727" s="1073"/>
      <c r="AR727" s="1073"/>
      <c r="AS727" s="1073"/>
      <c r="AT727" s="1073"/>
      <c r="AU727" s="1073"/>
      <c r="AV727" s="1073"/>
      <c r="AW727" s="1073"/>
      <c r="AX727" s="1073"/>
      <c r="AY727" s="1073"/>
      <c r="AZ727" s="1073"/>
      <c r="BA727" s="1073"/>
      <c r="BB727" s="1073"/>
      <c r="BC727" s="1073"/>
      <c r="BD727" s="1073"/>
      <c r="BE727" s="1073"/>
      <c r="BF727" s="1073"/>
      <c r="BG727" s="1073"/>
      <c r="BH727" s="1073"/>
      <c r="BI727" s="1073"/>
      <c r="BJ727" s="1073"/>
      <c r="BK727" s="1073"/>
      <c r="BL727" s="1073"/>
      <c r="BM727" s="1073"/>
      <c r="BN727" s="1073"/>
      <c r="BO727" s="1073"/>
      <c r="BP727" s="1073"/>
      <c r="BQ727" s="1073"/>
      <c r="BR727" s="1073"/>
      <c r="BS727" s="1112"/>
      <c r="BT727" s="1073"/>
      <c r="BU727" s="1073"/>
      <c r="BV727" s="1073"/>
      <c r="BW727" s="1073"/>
      <c r="BX727" s="1073"/>
      <c r="BY727" s="1073"/>
      <c r="BZ727" s="1073"/>
      <c r="CA727" s="1073"/>
      <c r="CB727" s="1073"/>
      <c r="CC727" s="1073"/>
      <c r="CD727" s="1073"/>
      <c r="CE727" s="1073"/>
      <c r="CF727" s="1073"/>
      <c r="CG727" s="1073"/>
      <c r="CH727" s="1073"/>
      <c r="CI727" s="1073"/>
      <c r="CJ727" s="1073"/>
      <c r="CK727" s="1073"/>
      <c r="CL727" s="1073"/>
      <c r="CM727" s="1112"/>
      <c r="CN727" s="1112"/>
      <c r="CO727" s="1113"/>
      <c r="CQ727" s="1927"/>
    </row>
    <row r="728" spans="1:95" s="621" customFormat="1" x14ac:dyDescent="0.2">
      <c r="A728" s="1054"/>
      <c r="B728" s="1072"/>
      <c r="C728" s="1048"/>
      <c r="D728" s="1048"/>
      <c r="E728" s="1049"/>
      <c r="F728" s="1067"/>
      <c r="G728" s="1066"/>
      <c r="H728" s="1052"/>
      <c r="I728" s="1073"/>
      <c r="J728" s="1073"/>
      <c r="K728" s="1073"/>
      <c r="L728" s="1073"/>
      <c r="M728" s="1073"/>
      <c r="N728" s="1073"/>
      <c r="O728" s="1073"/>
      <c r="P728" s="1073"/>
      <c r="Q728" s="1073"/>
      <c r="R728" s="1073"/>
      <c r="S728" s="1073"/>
      <c r="T728" s="1073"/>
      <c r="U728" s="1073"/>
      <c r="V728" s="1073"/>
      <c r="W728" s="1073"/>
      <c r="X728" s="1073"/>
      <c r="Y728" s="1073"/>
      <c r="Z728" s="1073"/>
      <c r="AA728" s="1073"/>
      <c r="AB728" s="1112"/>
      <c r="AC728" s="1112"/>
      <c r="AD728" s="1112"/>
      <c r="AE728" s="1112"/>
      <c r="AF728" s="1073"/>
      <c r="AG728" s="1073"/>
      <c r="AH728" s="1073"/>
      <c r="AI728" s="1073"/>
      <c r="AJ728" s="1073"/>
      <c r="AK728" s="1073"/>
      <c r="AL728" s="1073"/>
      <c r="AM728" s="1073"/>
      <c r="AN728" s="1073"/>
      <c r="AO728" s="1073"/>
      <c r="AP728" s="1073"/>
      <c r="AQ728" s="1073"/>
      <c r="AR728" s="1073"/>
      <c r="AS728" s="1073"/>
      <c r="AT728" s="1073"/>
      <c r="AU728" s="1073"/>
      <c r="AV728" s="1073"/>
      <c r="AW728" s="1073"/>
      <c r="AX728" s="1073"/>
      <c r="AY728" s="1073"/>
      <c r="AZ728" s="1073"/>
      <c r="BA728" s="1073"/>
      <c r="BB728" s="1073"/>
      <c r="BC728" s="1073"/>
      <c r="BD728" s="1073"/>
      <c r="BE728" s="1073"/>
      <c r="BF728" s="1073"/>
      <c r="BG728" s="1073"/>
      <c r="BH728" s="1073"/>
      <c r="BI728" s="1073"/>
      <c r="BJ728" s="1073"/>
      <c r="BK728" s="1073"/>
      <c r="BL728" s="1073"/>
      <c r="BM728" s="1073"/>
      <c r="BN728" s="1073"/>
      <c r="BO728" s="1073"/>
      <c r="BP728" s="1073"/>
      <c r="BQ728" s="1073"/>
      <c r="BR728" s="1073"/>
      <c r="BS728" s="1112"/>
      <c r="BT728" s="1073"/>
      <c r="BU728" s="1073"/>
      <c r="BV728" s="1073"/>
      <c r="BW728" s="1073"/>
      <c r="BX728" s="1073"/>
      <c r="BY728" s="1073"/>
      <c r="BZ728" s="1073"/>
      <c r="CA728" s="1073"/>
      <c r="CB728" s="1073"/>
      <c r="CC728" s="1073"/>
      <c r="CD728" s="1073"/>
      <c r="CE728" s="1073"/>
      <c r="CF728" s="1073"/>
      <c r="CG728" s="1073"/>
      <c r="CH728" s="1073"/>
      <c r="CI728" s="1073"/>
      <c r="CJ728" s="1073"/>
      <c r="CK728" s="1073"/>
      <c r="CL728" s="1073"/>
      <c r="CM728" s="1112"/>
      <c r="CN728" s="1112"/>
      <c r="CO728" s="1113"/>
      <c r="CQ728" s="1927"/>
    </row>
    <row r="729" spans="1:95" s="621" customFormat="1" x14ac:dyDescent="0.2">
      <c r="A729" s="1054"/>
      <c r="B729" s="1072"/>
      <c r="C729" s="1048"/>
      <c r="D729" s="1048"/>
      <c r="E729" s="1049"/>
      <c r="F729" s="1067"/>
      <c r="G729" s="1066"/>
      <c r="H729" s="1052"/>
      <c r="I729" s="1073"/>
      <c r="J729" s="1073"/>
      <c r="K729" s="1073"/>
      <c r="L729" s="1073"/>
      <c r="M729" s="1073"/>
      <c r="N729" s="1073"/>
      <c r="O729" s="1073"/>
      <c r="P729" s="1073"/>
      <c r="Q729" s="1073"/>
      <c r="R729" s="1073"/>
      <c r="S729" s="1073"/>
      <c r="T729" s="1073"/>
      <c r="U729" s="1073"/>
      <c r="V729" s="1073"/>
      <c r="W729" s="1073"/>
      <c r="X729" s="1073"/>
      <c r="Y729" s="1073"/>
      <c r="Z729" s="1073"/>
      <c r="AA729" s="1073"/>
      <c r="AB729" s="1112"/>
      <c r="AC729" s="1112"/>
      <c r="AD729" s="1112"/>
      <c r="AE729" s="1112"/>
      <c r="AF729" s="1073"/>
      <c r="AG729" s="1073"/>
      <c r="AH729" s="1073"/>
      <c r="AI729" s="1073"/>
      <c r="AJ729" s="1073"/>
      <c r="AK729" s="1073"/>
      <c r="AL729" s="1073"/>
      <c r="AM729" s="1073"/>
      <c r="AN729" s="1073"/>
      <c r="AO729" s="1073"/>
      <c r="AP729" s="1073"/>
      <c r="AQ729" s="1073"/>
      <c r="AR729" s="1073"/>
      <c r="AS729" s="1073"/>
      <c r="AT729" s="1073"/>
      <c r="AU729" s="1073"/>
      <c r="AV729" s="1073"/>
      <c r="AW729" s="1073"/>
      <c r="AX729" s="1073"/>
      <c r="AY729" s="1073"/>
      <c r="AZ729" s="1073"/>
      <c r="BA729" s="1073"/>
      <c r="BB729" s="1073"/>
      <c r="BC729" s="1073"/>
      <c r="BD729" s="1073"/>
      <c r="BE729" s="1073"/>
      <c r="BF729" s="1073"/>
      <c r="BG729" s="1073"/>
      <c r="BH729" s="1073"/>
      <c r="BI729" s="1073"/>
      <c r="BJ729" s="1073"/>
      <c r="BK729" s="1073"/>
      <c r="BL729" s="1073"/>
      <c r="BM729" s="1073"/>
      <c r="BN729" s="1073"/>
      <c r="BO729" s="1073"/>
      <c r="BP729" s="1073"/>
      <c r="BQ729" s="1073"/>
      <c r="BR729" s="1073"/>
      <c r="BS729" s="1112"/>
      <c r="BT729" s="1073"/>
      <c r="BU729" s="1073"/>
      <c r="BV729" s="1073"/>
      <c r="BW729" s="1073"/>
      <c r="BX729" s="1073"/>
      <c r="BY729" s="1073"/>
      <c r="BZ729" s="1073"/>
      <c r="CA729" s="1073"/>
      <c r="CB729" s="1073"/>
      <c r="CC729" s="1073"/>
      <c r="CD729" s="1073"/>
      <c r="CE729" s="1073"/>
      <c r="CF729" s="1073"/>
      <c r="CG729" s="1073"/>
      <c r="CH729" s="1073"/>
      <c r="CI729" s="1073"/>
      <c r="CJ729" s="1073"/>
      <c r="CK729" s="1073"/>
      <c r="CL729" s="1073"/>
      <c r="CM729" s="1112"/>
      <c r="CN729" s="1112"/>
      <c r="CO729" s="1113"/>
      <c r="CQ729" s="1927"/>
    </row>
    <row r="730" spans="1:95" s="621" customFormat="1" x14ac:dyDescent="0.2">
      <c r="A730" s="1054"/>
      <c r="B730" s="1072"/>
      <c r="C730" s="1048"/>
      <c r="D730" s="1048"/>
      <c r="E730" s="1049"/>
      <c r="F730" s="1067"/>
      <c r="G730" s="1066"/>
      <c r="H730" s="1052"/>
      <c r="I730" s="1073"/>
      <c r="J730" s="1073"/>
      <c r="K730" s="1073"/>
      <c r="L730" s="1073"/>
      <c r="M730" s="1073"/>
      <c r="N730" s="1073"/>
      <c r="O730" s="1073"/>
      <c r="P730" s="1073"/>
      <c r="Q730" s="1073"/>
      <c r="R730" s="1073"/>
      <c r="S730" s="1073"/>
      <c r="T730" s="1073"/>
      <c r="U730" s="1073"/>
      <c r="V730" s="1073"/>
      <c r="W730" s="1073"/>
      <c r="X730" s="1073"/>
      <c r="Y730" s="1073"/>
      <c r="Z730" s="1073"/>
      <c r="AA730" s="1073"/>
      <c r="AB730" s="1112"/>
      <c r="AC730" s="1112"/>
      <c r="AD730" s="1112"/>
      <c r="AE730" s="1112"/>
      <c r="AF730" s="1073"/>
      <c r="AG730" s="1073"/>
      <c r="AH730" s="1073"/>
      <c r="AI730" s="1073"/>
      <c r="AJ730" s="1073"/>
      <c r="AK730" s="1073"/>
      <c r="AL730" s="1073"/>
      <c r="AM730" s="1073"/>
      <c r="AN730" s="1073"/>
      <c r="AO730" s="1073"/>
      <c r="AP730" s="1073"/>
      <c r="AQ730" s="1073"/>
      <c r="AR730" s="1073"/>
      <c r="AS730" s="1073"/>
      <c r="AT730" s="1073"/>
      <c r="AU730" s="1073"/>
      <c r="AV730" s="1073"/>
      <c r="AW730" s="1073"/>
      <c r="AX730" s="1073"/>
      <c r="AY730" s="1073"/>
      <c r="AZ730" s="1073"/>
      <c r="BA730" s="1073"/>
      <c r="BB730" s="1073"/>
      <c r="BC730" s="1073"/>
      <c r="BD730" s="1073"/>
      <c r="BE730" s="1073"/>
      <c r="BF730" s="1073"/>
      <c r="BG730" s="1073"/>
      <c r="BH730" s="1073"/>
      <c r="BI730" s="1073"/>
      <c r="BJ730" s="1073"/>
      <c r="BK730" s="1073"/>
      <c r="BL730" s="1073"/>
      <c r="BM730" s="1073"/>
      <c r="BN730" s="1073"/>
      <c r="BO730" s="1073"/>
      <c r="BP730" s="1073"/>
      <c r="BQ730" s="1073"/>
      <c r="BR730" s="1073"/>
      <c r="BS730" s="1112"/>
      <c r="BT730" s="1073"/>
      <c r="BU730" s="1073"/>
      <c r="BV730" s="1073"/>
      <c r="BW730" s="1073"/>
      <c r="BX730" s="1073"/>
      <c r="BY730" s="1073"/>
      <c r="BZ730" s="1073"/>
      <c r="CA730" s="1073"/>
      <c r="CB730" s="1073"/>
      <c r="CC730" s="1073"/>
      <c r="CD730" s="1073"/>
      <c r="CE730" s="1073"/>
      <c r="CF730" s="1073"/>
      <c r="CG730" s="1073"/>
      <c r="CH730" s="1073"/>
      <c r="CI730" s="1073"/>
      <c r="CJ730" s="1073"/>
      <c r="CK730" s="1073"/>
      <c r="CL730" s="1073"/>
      <c r="CM730" s="1112"/>
      <c r="CN730" s="1112"/>
      <c r="CO730" s="1113"/>
      <c r="CQ730" s="1927"/>
    </row>
    <row r="731" spans="1:95" s="621" customFormat="1" x14ac:dyDescent="0.2">
      <c r="A731" s="1054"/>
      <c r="B731" s="1072"/>
      <c r="C731" s="1048"/>
      <c r="D731" s="1048"/>
      <c r="E731" s="1049"/>
      <c r="F731" s="1067"/>
      <c r="G731" s="1066"/>
      <c r="H731" s="1052"/>
      <c r="I731" s="1073"/>
      <c r="J731" s="1073"/>
      <c r="K731" s="1073"/>
      <c r="L731" s="1073"/>
      <c r="M731" s="1073"/>
      <c r="N731" s="1073"/>
      <c r="O731" s="1073"/>
      <c r="P731" s="1073"/>
      <c r="Q731" s="1073"/>
      <c r="R731" s="1073"/>
      <c r="S731" s="1073"/>
      <c r="T731" s="1073"/>
      <c r="U731" s="1073"/>
      <c r="V731" s="1073"/>
      <c r="W731" s="1073"/>
      <c r="X731" s="1073"/>
      <c r="Y731" s="1073"/>
      <c r="Z731" s="1073"/>
      <c r="AA731" s="1073"/>
      <c r="AB731" s="1112"/>
      <c r="AC731" s="1112"/>
      <c r="AD731" s="1112"/>
      <c r="AE731" s="1112"/>
      <c r="AF731" s="1073"/>
      <c r="AG731" s="1073"/>
      <c r="AH731" s="1073"/>
      <c r="AI731" s="1073"/>
      <c r="AJ731" s="1073"/>
      <c r="AK731" s="1073"/>
      <c r="AL731" s="1073"/>
      <c r="AM731" s="1073"/>
      <c r="AN731" s="1073"/>
      <c r="AO731" s="1073"/>
      <c r="AP731" s="1073"/>
      <c r="AQ731" s="1073"/>
      <c r="AR731" s="1073"/>
      <c r="AS731" s="1073"/>
      <c r="AT731" s="1073"/>
      <c r="AU731" s="1073"/>
      <c r="AV731" s="1073"/>
      <c r="AW731" s="1073"/>
      <c r="AX731" s="1073"/>
      <c r="AY731" s="1073"/>
      <c r="AZ731" s="1073"/>
      <c r="BA731" s="1073"/>
      <c r="BB731" s="1073"/>
      <c r="BC731" s="1073"/>
      <c r="BD731" s="1073"/>
      <c r="BE731" s="1073"/>
      <c r="BF731" s="1073"/>
      <c r="BG731" s="1073"/>
      <c r="BH731" s="1073"/>
      <c r="BI731" s="1073"/>
      <c r="BJ731" s="1073"/>
      <c r="BK731" s="1073"/>
      <c r="BL731" s="1073"/>
      <c r="BM731" s="1073"/>
      <c r="BN731" s="1073"/>
      <c r="BO731" s="1073"/>
      <c r="BP731" s="1073"/>
      <c r="BQ731" s="1073"/>
      <c r="BR731" s="1073"/>
      <c r="BS731" s="1112"/>
      <c r="BT731" s="1073"/>
      <c r="BU731" s="1073"/>
      <c r="BV731" s="1073"/>
      <c r="BW731" s="1073"/>
      <c r="BX731" s="1073"/>
      <c r="BY731" s="1073"/>
      <c r="BZ731" s="1073"/>
      <c r="CA731" s="1073"/>
      <c r="CB731" s="1073"/>
      <c r="CC731" s="1073"/>
      <c r="CD731" s="1073"/>
      <c r="CE731" s="1073"/>
      <c r="CF731" s="1073"/>
      <c r="CG731" s="1073"/>
      <c r="CH731" s="1073"/>
      <c r="CI731" s="1073"/>
      <c r="CJ731" s="1073"/>
      <c r="CK731" s="1073"/>
      <c r="CL731" s="1073"/>
      <c r="CM731" s="1112"/>
      <c r="CN731" s="1112"/>
      <c r="CO731" s="1113"/>
      <c r="CQ731" s="1927"/>
    </row>
    <row r="732" spans="1:95" s="621" customFormat="1" x14ac:dyDescent="0.2">
      <c r="A732" s="1054"/>
      <c r="B732" s="1072"/>
      <c r="C732" s="1048"/>
      <c r="D732" s="1048"/>
      <c r="E732" s="1049"/>
      <c r="F732" s="1067"/>
      <c r="G732" s="1066"/>
      <c r="H732" s="1052"/>
      <c r="I732" s="1073"/>
      <c r="J732" s="1073"/>
      <c r="K732" s="1073"/>
      <c r="L732" s="1073"/>
      <c r="M732" s="1073"/>
      <c r="N732" s="1073"/>
      <c r="O732" s="1073"/>
      <c r="P732" s="1073"/>
      <c r="Q732" s="1073"/>
      <c r="R732" s="1073"/>
      <c r="S732" s="1073"/>
      <c r="T732" s="1073"/>
      <c r="U732" s="1073"/>
      <c r="V732" s="1073"/>
      <c r="W732" s="1073"/>
      <c r="X732" s="1073"/>
      <c r="Y732" s="1073"/>
      <c r="Z732" s="1073"/>
      <c r="AA732" s="1073"/>
      <c r="AB732" s="1112"/>
      <c r="AC732" s="1112"/>
      <c r="AD732" s="1112"/>
      <c r="AE732" s="1112"/>
      <c r="AF732" s="1073"/>
      <c r="AG732" s="1073"/>
      <c r="AH732" s="1073"/>
      <c r="AI732" s="1073"/>
      <c r="AJ732" s="1073"/>
      <c r="AK732" s="1073"/>
      <c r="AL732" s="1073"/>
      <c r="AM732" s="1073"/>
      <c r="AN732" s="1073"/>
      <c r="AO732" s="1073"/>
      <c r="AP732" s="1073"/>
      <c r="AQ732" s="1073"/>
      <c r="AR732" s="1073"/>
      <c r="AS732" s="1073"/>
      <c r="AT732" s="1073"/>
      <c r="AU732" s="1073"/>
      <c r="AV732" s="1073"/>
      <c r="AW732" s="1073"/>
      <c r="AX732" s="1073"/>
      <c r="AY732" s="1073"/>
      <c r="AZ732" s="1073"/>
      <c r="BA732" s="1073"/>
      <c r="BB732" s="1073"/>
      <c r="BC732" s="1073"/>
      <c r="BD732" s="1073"/>
      <c r="BE732" s="1073"/>
      <c r="BF732" s="1073"/>
      <c r="BG732" s="1073"/>
      <c r="BH732" s="1073"/>
      <c r="BI732" s="1073"/>
      <c r="BJ732" s="1073"/>
      <c r="BK732" s="1073"/>
      <c r="BL732" s="1073"/>
      <c r="BM732" s="1073"/>
      <c r="BN732" s="1073"/>
      <c r="BO732" s="1073"/>
      <c r="BP732" s="1073"/>
      <c r="BQ732" s="1073"/>
      <c r="BR732" s="1073"/>
      <c r="BS732" s="1112"/>
      <c r="BT732" s="1073"/>
      <c r="BU732" s="1073"/>
      <c r="BV732" s="1073"/>
      <c r="BW732" s="1073"/>
      <c r="BX732" s="1073"/>
      <c r="BY732" s="1073"/>
      <c r="BZ732" s="1073"/>
      <c r="CA732" s="1073"/>
      <c r="CB732" s="1073"/>
      <c r="CC732" s="1073"/>
      <c r="CD732" s="1073"/>
      <c r="CE732" s="1073"/>
      <c r="CF732" s="1073"/>
      <c r="CG732" s="1073"/>
      <c r="CH732" s="1073"/>
      <c r="CI732" s="1073"/>
      <c r="CJ732" s="1073"/>
      <c r="CK732" s="1073"/>
      <c r="CL732" s="1073"/>
      <c r="CM732" s="1112"/>
      <c r="CN732" s="1112"/>
      <c r="CO732" s="1113"/>
      <c r="CQ732" s="1927"/>
    </row>
    <row r="733" spans="1:95" s="621" customFormat="1" x14ac:dyDescent="0.2">
      <c r="A733" s="1054"/>
      <c r="B733" s="1072"/>
      <c r="C733" s="1048"/>
      <c r="D733" s="1048"/>
      <c r="E733" s="1049"/>
      <c r="F733" s="1067"/>
      <c r="G733" s="1066"/>
      <c r="H733" s="1052"/>
      <c r="I733" s="1073"/>
      <c r="J733" s="1073"/>
      <c r="K733" s="1073"/>
      <c r="L733" s="1073"/>
      <c r="M733" s="1073"/>
      <c r="N733" s="1073"/>
      <c r="O733" s="1073"/>
      <c r="P733" s="1073"/>
      <c r="Q733" s="1073"/>
      <c r="R733" s="1073"/>
      <c r="S733" s="1073"/>
      <c r="T733" s="1073"/>
      <c r="U733" s="1073"/>
      <c r="V733" s="1073"/>
      <c r="W733" s="1073"/>
      <c r="X733" s="1073"/>
      <c r="Y733" s="1073"/>
      <c r="Z733" s="1073"/>
      <c r="AA733" s="1073"/>
      <c r="AB733" s="1112"/>
      <c r="AC733" s="1112"/>
      <c r="AD733" s="1112"/>
      <c r="AE733" s="1112"/>
      <c r="AF733" s="1073"/>
      <c r="AG733" s="1073"/>
      <c r="AH733" s="1073"/>
      <c r="AI733" s="1073"/>
      <c r="AJ733" s="1073"/>
      <c r="AK733" s="1073"/>
      <c r="AL733" s="1073"/>
      <c r="AM733" s="1073"/>
      <c r="AN733" s="1073"/>
      <c r="AO733" s="1073"/>
      <c r="AP733" s="1073"/>
      <c r="AQ733" s="1073"/>
      <c r="AR733" s="1073"/>
      <c r="AS733" s="1073"/>
      <c r="AT733" s="1073"/>
      <c r="AU733" s="1073"/>
      <c r="AV733" s="1073"/>
      <c r="AW733" s="1073"/>
      <c r="AX733" s="1073"/>
      <c r="AY733" s="1073"/>
      <c r="AZ733" s="1073"/>
      <c r="BA733" s="1073"/>
      <c r="BB733" s="1073"/>
      <c r="BC733" s="1073"/>
      <c r="BD733" s="1073"/>
      <c r="BE733" s="1073"/>
      <c r="BF733" s="1073"/>
      <c r="BG733" s="1073"/>
      <c r="BH733" s="1073"/>
      <c r="BI733" s="1073"/>
      <c r="BJ733" s="1073"/>
      <c r="BK733" s="1073"/>
      <c r="BL733" s="1073"/>
      <c r="BM733" s="1073"/>
      <c r="BN733" s="1073"/>
      <c r="BO733" s="1073"/>
      <c r="BP733" s="1073"/>
      <c r="BQ733" s="1073"/>
      <c r="BR733" s="1073"/>
      <c r="BS733" s="1112"/>
      <c r="BT733" s="1073"/>
      <c r="BU733" s="1073"/>
      <c r="BV733" s="1073"/>
      <c r="BW733" s="1073"/>
      <c r="BX733" s="1073"/>
      <c r="BY733" s="1073"/>
      <c r="BZ733" s="1073"/>
      <c r="CA733" s="1073"/>
      <c r="CB733" s="1073"/>
      <c r="CC733" s="1073"/>
      <c r="CD733" s="1073"/>
      <c r="CE733" s="1073"/>
      <c r="CF733" s="1073"/>
      <c r="CG733" s="1073"/>
      <c r="CH733" s="1073"/>
      <c r="CI733" s="1073"/>
      <c r="CJ733" s="1073"/>
      <c r="CK733" s="1073"/>
      <c r="CL733" s="1073"/>
      <c r="CM733" s="1112"/>
      <c r="CN733" s="1112"/>
      <c r="CO733" s="1113"/>
      <c r="CQ733" s="1927"/>
    </row>
    <row r="734" spans="1:95" s="621" customFormat="1" x14ac:dyDescent="0.2">
      <c r="A734" s="1054"/>
      <c r="B734" s="1072"/>
      <c r="C734" s="1048"/>
      <c r="D734" s="1048"/>
      <c r="E734" s="1049"/>
      <c r="F734" s="1067"/>
      <c r="G734" s="1066"/>
      <c r="H734" s="1052"/>
      <c r="I734" s="1073"/>
      <c r="J734" s="1073"/>
      <c r="K734" s="1073"/>
      <c r="L734" s="1073"/>
      <c r="M734" s="1073"/>
      <c r="N734" s="1073"/>
      <c r="O734" s="1073"/>
      <c r="P734" s="1073"/>
      <c r="Q734" s="1073"/>
      <c r="R734" s="1073"/>
      <c r="S734" s="1073"/>
      <c r="T734" s="1073"/>
      <c r="U734" s="1073"/>
      <c r="V734" s="1073"/>
      <c r="W734" s="1073"/>
      <c r="X734" s="1073"/>
      <c r="Y734" s="1073"/>
      <c r="Z734" s="1073"/>
      <c r="AA734" s="1073"/>
      <c r="AB734" s="1112"/>
      <c r="AC734" s="1112"/>
      <c r="AD734" s="1112"/>
      <c r="AE734" s="1112"/>
      <c r="AF734" s="1073"/>
      <c r="AG734" s="1073"/>
      <c r="AH734" s="1073"/>
      <c r="AI734" s="1073"/>
      <c r="AJ734" s="1073"/>
      <c r="AK734" s="1073"/>
      <c r="AL734" s="1073"/>
      <c r="AM734" s="1073"/>
      <c r="AN734" s="1073"/>
      <c r="AO734" s="1073"/>
      <c r="AP734" s="1073"/>
      <c r="AQ734" s="1073"/>
      <c r="AR734" s="1073"/>
      <c r="AS734" s="1073"/>
      <c r="AT734" s="1073"/>
      <c r="AU734" s="1073"/>
      <c r="AV734" s="1073"/>
      <c r="AW734" s="1073"/>
      <c r="AX734" s="1073"/>
      <c r="AY734" s="1073"/>
      <c r="AZ734" s="1073"/>
      <c r="BA734" s="1073"/>
      <c r="BB734" s="1073"/>
      <c r="BC734" s="1073"/>
      <c r="BD734" s="1073"/>
      <c r="BE734" s="1073"/>
      <c r="BF734" s="1073"/>
      <c r="BG734" s="1073"/>
      <c r="BH734" s="1073"/>
      <c r="BI734" s="1073"/>
      <c r="BJ734" s="1073"/>
      <c r="BK734" s="1073"/>
      <c r="BL734" s="1073"/>
      <c r="BM734" s="1073"/>
      <c r="BN734" s="1073"/>
      <c r="BO734" s="1073"/>
      <c r="BP734" s="1073"/>
      <c r="BQ734" s="1073"/>
      <c r="BR734" s="1073"/>
      <c r="BS734" s="1112"/>
      <c r="BT734" s="1073"/>
      <c r="BU734" s="1073"/>
      <c r="BV734" s="1073"/>
      <c r="BW734" s="1073"/>
      <c r="BX734" s="1073"/>
      <c r="BY734" s="1073"/>
      <c r="BZ734" s="1073"/>
      <c r="CA734" s="1073"/>
      <c r="CB734" s="1073"/>
      <c r="CC734" s="1073"/>
      <c r="CD734" s="1073"/>
      <c r="CE734" s="1073"/>
      <c r="CF734" s="1073"/>
      <c r="CG734" s="1073"/>
      <c r="CH734" s="1073"/>
      <c r="CI734" s="1073"/>
      <c r="CJ734" s="1073"/>
      <c r="CK734" s="1073"/>
      <c r="CL734" s="1073"/>
      <c r="CM734" s="1112"/>
      <c r="CN734" s="1112"/>
      <c r="CO734" s="1113"/>
      <c r="CQ734" s="1927"/>
    </row>
    <row r="735" spans="1:95" s="621" customFormat="1" x14ac:dyDescent="0.2">
      <c r="A735" s="1054"/>
      <c r="B735" s="1072"/>
      <c r="C735" s="1048"/>
      <c r="D735" s="1048"/>
      <c r="E735" s="1049"/>
      <c r="F735" s="1067"/>
      <c r="G735" s="1066"/>
      <c r="H735" s="1052"/>
      <c r="I735" s="1073"/>
      <c r="J735" s="1073"/>
      <c r="K735" s="1073"/>
      <c r="L735" s="1073"/>
      <c r="M735" s="1073"/>
      <c r="N735" s="1073"/>
      <c r="O735" s="1073"/>
      <c r="P735" s="1073"/>
      <c r="Q735" s="1073"/>
      <c r="R735" s="1073"/>
      <c r="S735" s="1073"/>
      <c r="T735" s="1073"/>
      <c r="U735" s="1073"/>
      <c r="V735" s="1073"/>
      <c r="W735" s="1073"/>
      <c r="X735" s="1073"/>
      <c r="Y735" s="1073"/>
      <c r="Z735" s="1073"/>
      <c r="AA735" s="1073"/>
      <c r="AB735" s="1112"/>
      <c r="AC735" s="1112"/>
      <c r="AD735" s="1112"/>
      <c r="AE735" s="1112"/>
      <c r="AF735" s="1073"/>
      <c r="AG735" s="1073"/>
      <c r="AH735" s="1073"/>
      <c r="AI735" s="1073"/>
      <c r="AJ735" s="1073"/>
      <c r="AK735" s="1073"/>
      <c r="AL735" s="1073"/>
      <c r="AM735" s="1073"/>
      <c r="AN735" s="1073"/>
      <c r="AO735" s="1073"/>
      <c r="AP735" s="1073"/>
      <c r="AQ735" s="1073"/>
      <c r="AR735" s="1073"/>
      <c r="AS735" s="1073"/>
      <c r="AT735" s="1073"/>
      <c r="AU735" s="1073"/>
      <c r="AV735" s="1073"/>
      <c r="AW735" s="1073"/>
      <c r="AX735" s="1073"/>
      <c r="AY735" s="1073"/>
      <c r="AZ735" s="1073"/>
      <c r="BA735" s="1073"/>
      <c r="BB735" s="1073"/>
      <c r="BC735" s="1073"/>
      <c r="BD735" s="1073"/>
      <c r="BE735" s="1073"/>
      <c r="BF735" s="1073"/>
      <c r="BG735" s="1073"/>
      <c r="BH735" s="1073"/>
      <c r="BI735" s="1073"/>
      <c r="BJ735" s="1073"/>
      <c r="BK735" s="1073"/>
      <c r="BL735" s="1073"/>
      <c r="BM735" s="1073"/>
      <c r="BN735" s="1073"/>
      <c r="BO735" s="1073"/>
      <c r="BP735" s="1073"/>
      <c r="BQ735" s="1073"/>
      <c r="BR735" s="1073"/>
      <c r="BS735" s="1112"/>
      <c r="BT735" s="1073"/>
      <c r="BU735" s="1073"/>
      <c r="BV735" s="1073"/>
      <c r="BW735" s="1073"/>
      <c r="BX735" s="1073"/>
      <c r="BY735" s="1073"/>
      <c r="BZ735" s="1073"/>
      <c r="CA735" s="1073"/>
      <c r="CB735" s="1073"/>
      <c r="CC735" s="1073"/>
      <c r="CD735" s="1073"/>
      <c r="CE735" s="1073"/>
      <c r="CF735" s="1073"/>
      <c r="CG735" s="1073"/>
      <c r="CH735" s="1073"/>
      <c r="CI735" s="1073"/>
      <c r="CJ735" s="1073"/>
      <c r="CK735" s="1073"/>
      <c r="CL735" s="1073"/>
      <c r="CM735" s="1112"/>
      <c r="CN735" s="1112"/>
      <c r="CO735" s="1113"/>
      <c r="CQ735" s="1927"/>
    </row>
    <row r="736" spans="1:95" s="621" customFormat="1" x14ac:dyDescent="0.2">
      <c r="A736" s="1054"/>
      <c r="B736" s="1072"/>
      <c r="C736" s="1048"/>
      <c r="D736" s="1048"/>
      <c r="E736" s="1049"/>
      <c r="F736" s="1067"/>
      <c r="G736" s="1066"/>
      <c r="H736" s="1052"/>
      <c r="I736" s="1073"/>
      <c r="J736" s="1073"/>
      <c r="K736" s="1073"/>
      <c r="L736" s="1073"/>
      <c r="M736" s="1073"/>
      <c r="N736" s="1073"/>
      <c r="O736" s="1073"/>
      <c r="P736" s="1073"/>
      <c r="Q736" s="1073"/>
      <c r="R736" s="1073"/>
      <c r="S736" s="1073"/>
      <c r="T736" s="1073"/>
      <c r="U736" s="1073"/>
      <c r="V736" s="1073"/>
      <c r="W736" s="1073"/>
      <c r="X736" s="1073"/>
      <c r="Y736" s="1073"/>
      <c r="Z736" s="1073"/>
      <c r="AA736" s="1073"/>
      <c r="AB736" s="1112"/>
      <c r="AC736" s="1112"/>
      <c r="AD736" s="1112"/>
      <c r="AE736" s="1112"/>
      <c r="AF736" s="1073"/>
      <c r="AG736" s="1073"/>
      <c r="AH736" s="1073"/>
      <c r="AI736" s="1073"/>
      <c r="AJ736" s="1073"/>
      <c r="AK736" s="1073"/>
      <c r="AL736" s="1073"/>
      <c r="AM736" s="1073"/>
      <c r="AN736" s="1073"/>
      <c r="AO736" s="1073"/>
      <c r="AP736" s="1073"/>
      <c r="AQ736" s="1073"/>
      <c r="AR736" s="1073"/>
      <c r="AS736" s="1073"/>
      <c r="AT736" s="1073"/>
      <c r="AU736" s="1073"/>
      <c r="AV736" s="1073"/>
      <c r="AW736" s="1073"/>
      <c r="AX736" s="1073"/>
      <c r="AY736" s="1073"/>
      <c r="AZ736" s="1073"/>
      <c r="BA736" s="1073"/>
      <c r="BB736" s="1073"/>
      <c r="BC736" s="1073"/>
      <c r="BD736" s="1073"/>
      <c r="BE736" s="1073"/>
      <c r="BF736" s="1073"/>
      <c r="BG736" s="1073"/>
      <c r="BH736" s="1073"/>
      <c r="BI736" s="1073"/>
      <c r="BJ736" s="1073"/>
      <c r="BK736" s="1073"/>
      <c r="BL736" s="1073"/>
      <c r="BM736" s="1073"/>
      <c r="BN736" s="1073"/>
      <c r="BO736" s="1073"/>
      <c r="BP736" s="1073"/>
      <c r="BQ736" s="1073"/>
      <c r="BR736" s="1073"/>
      <c r="BS736" s="1112"/>
      <c r="BT736" s="1073"/>
      <c r="BU736" s="1073"/>
      <c r="BV736" s="1073"/>
      <c r="BW736" s="1073"/>
      <c r="BX736" s="1073"/>
      <c r="BY736" s="1073"/>
      <c r="BZ736" s="1073"/>
      <c r="CA736" s="1073"/>
      <c r="CB736" s="1073"/>
      <c r="CC736" s="1073"/>
      <c r="CD736" s="1073"/>
      <c r="CE736" s="1073"/>
      <c r="CF736" s="1073"/>
      <c r="CG736" s="1073"/>
      <c r="CH736" s="1073"/>
      <c r="CI736" s="1073"/>
      <c r="CJ736" s="1073"/>
      <c r="CK736" s="1073"/>
      <c r="CL736" s="1073"/>
      <c r="CM736" s="1112"/>
      <c r="CN736" s="1112"/>
      <c r="CO736" s="1113"/>
      <c r="CQ736" s="1927"/>
    </row>
    <row r="737" spans="1:95" s="621" customFormat="1" x14ac:dyDescent="0.2">
      <c r="A737" s="1054"/>
      <c r="B737" s="1072"/>
      <c r="C737" s="1048"/>
      <c r="D737" s="1048"/>
      <c r="E737" s="1049"/>
      <c r="F737" s="1067"/>
      <c r="G737" s="1066"/>
      <c r="H737" s="1052"/>
      <c r="I737" s="1073"/>
      <c r="J737" s="1073"/>
      <c r="K737" s="1073"/>
      <c r="L737" s="1073"/>
      <c r="M737" s="1073"/>
      <c r="N737" s="1073"/>
      <c r="O737" s="1073"/>
      <c r="P737" s="1073"/>
      <c r="Q737" s="1073"/>
      <c r="R737" s="1073"/>
      <c r="S737" s="1073"/>
      <c r="T737" s="1073"/>
      <c r="U737" s="1073"/>
      <c r="V737" s="1073"/>
      <c r="W737" s="1073"/>
      <c r="X737" s="1073"/>
      <c r="Y737" s="1073"/>
      <c r="Z737" s="1073"/>
      <c r="AA737" s="1073"/>
      <c r="AB737" s="1112"/>
      <c r="AC737" s="1112"/>
      <c r="AD737" s="1112"/>
      <c r="AE737" s="1112"/>
      <c r="AF737" s="1073"/>
      <c r="AG737" s="1073"/>
      <c r="AH737" s="1073"/>
      <c r="AI737" s="1073"/>
      <c r="AJ737" s="1073"/>
      <c r="AK737" s="1073"/>
      <c r="AL737" s="1073"/>
      <c r="AM737" s="1073"/>
      <c r="AN737" s="1073"/>
      <c r="AO737" s="1073"/>
      <c r="AP737" s="1073"/>
      <c r="AQ737" s="1073"/>
      <c r="AR737" s="1073"/>
      <c r="AS737" s="1073"/>
      <c r="AT737" s="1073"/>
      <c r="AU737" s="1073"/>
      <c r="AV737" s="1073"/>
      <c r="AW737" s="1073"/>
      <c r="AX737" s="1073"/>
      <c r="AY737" s="1073"/>
      <c r="AZ737" s="1073"/>
      <c r="BA737" s="1073"/>
      <c r="BB737" s="1073"/>
      <c r="BC737" s="1073"/>
      <c r="BD737" s="1073"/>
      <c r="BE737" s="1073"/>
      <c r="BF737" s="1073"/>
      <c r="BG737" s="1073"/>
      <c r="BH737" s="1073"/>
      <c r="BI737" s="1073"/>
      <c r="BJ737" s="1073"/>
      <c r="BK737" s="1073"/>
      <c r="BL737" s="1073"/>
      <c r="BM737" s="1073"/>
      <c r="BN737" s="1073"/>
      <c r="BO737" s="1073"/>
      <c r="BP737" s="1073"/>
      <c r="BQ737" s="1073"/>
      <c r="BR737" s="1073"/>
      <c r="BS737" s="1112"/>
      <c r="BT737" s="1073"/>
      <c r="BU737" s="1073"/>
      <c r="BV737" s="1073"/>
      <c r="BW737" s="1073"/>
      <c r="BX737" s="1073"/>
      <c r="BY737" s="1073"/>
      <c r="BZ737" s="1073"/>
      <c r="CA737" s="1073"/>
      <c r="CB737" s="1073"/>
      <c r="CC737" s="1073"/>
      <c r="CD737" s="1073"/>
      <c r="CE737" s="1073"/>
      <c r="CF737" s="1073"/>
      <c r="CG737" s="1073"/>
      <c r="CH737" s="1073"/>
      <c r="CI737" s="1073"/>
      <c r="CJ737" s="1073"/>
      <c r="CK737" s="1073"/>
      <c r="CL737" s="1073"/>
      <c r="CM737" s="1112"/>
      <c r="CN737" s="1112"/>
      <c r="CO737" s="1113"/>
      <c r="CQ737" s="1927"/>
    </row>
    <row r="738" spans="1:95" s="621" customFormat="1" x14ac:dyDescent="0.2">
      <c r="A738" s="1054"/>
      <c r="B738" s="1072"/>
      <c r="C738" s="1048"/>
      <c r="D738" s="1048"/>
      <c r="E738" s="1049"/>
      <c r="F738" s="1067"/>
      <c r="G738" s="1066"/>
      <c r="H738" s="1052"/>
      <c r="I738" s="1073"/>
      <c r="J738" s="1073"/>
      <c r="K738" s="1073"/>
      <c r="L738" s="1073"/>
      <c r="M738" s="1073"/>
      <c r="N738" s="1073"/>
      <c r="O738" s="1073"/>
      <c r="P738" s="1073"/>
      <c r="Q738" s="1073"/>
      <c r="R738" s="1073"/>
      <c r="S738" s="1073"/>
      <c r="T738" s="1073"/>
      <c r="U738" s="1073"/>
      <c r="V738" s="1073"/>
      <c r="W738" s="1073"/>
      <c r="X738" s="1073"/>
      <c r="Y738" s="1073"/>
      <c r="Z738" s="1073"/>
      <c r="AA738" s="1073"/>
      <c r="AB738" s="1112"/>
      <c r="AC738" s="1112"/>
      <c r="AD738" s="1112"/>
      <c r="AE738" s="1112"/>
      <c r="AF738" s="1073"/>
      <c r="AG738" s="1073"/>
      <c r="AH738" s="1073"/>
      <c r="AI738" s="1073"/>
      <c r="AJ738" s="1073"/>
      <c r="AK738" s="1073"/>
      <c r="AL738" s="1073"/>
      <c r="AM738" s="1073"/>
      <c r="AN738" s="1073"/>
      <c r="AO738" s="1073"/>
      <c r="AP738" s="1073"/>
      <c r="AQ738" s="1073"/>
      <c r="AR738" s="1073"/>
      <c r="AS738" s="1073"/>
      <c r="AT738" s="1073"/>
      <c r="AU738" s="1073"/>
      <c r="AV738" s="1073"/>
      <c r="AW738" s="1073"/>
      <c r="AX738" s="1073"/>
      <c r="AY738" s="1073"/>
      <c r="AZ738" s="1073"/>
      <c r="BA738" s="1073"/>
      <c r="BB738" s="1073"/>
      <c r="BC738" s="1073"/>
      <c r="BD738" s="1073"/>
      <c r="BE738" s="1073"/>
      <c r="BF738" s="1073"/>
      <c r="BG738" s="1073"/>
      <c r="BH738" s="1073"/>
      <c r="BI738" s="1073"/>
      <c r="BJ738" s="1073"/>
      <c r="BK738" s="1073"/>
      <c r="BL738" s="1073"/>
      <c r="BM738" s="1073"/>
      <c r="BN738" s="1073"/>
      <c r="BO738" s="1073"/>
      <c r="BP738" s="1073"/>
      <c r="BQ738" s="1073"/>
      <c r="BR738" s="1073"/>
      <c r="BS738" s="1112"/>
      <c r="BT738" s="1073"/>
      <c r="BU738" s="1073"/>
      <c r="BV738" s="1073"/>
      <c r="BW738" s="1073"/>
      <c r="BX738" s="1073"/>
      <c r="BY738" s="1073"/>
      <c r="BZ738" s="1073"/>
      <c r="CA738" s="1073"/>
      <c r="CB738" s="1073"/>
      <c r="CC738" s="1073"/>
      <c r="CD738" s="1073"/>
      <c r="CE738" s="1073"/>
      <c r="CF738" s="1073"/>
      <c r="CG738" s="1073"/>
      <c r="CH738" s="1073"/>
      <c r="CI738" s="1073"/>
      <c r="CJ738" s="1073"/>
      <c r="CK738" s="1073"/>
      <c r="CL738" s="1073"/>
      <c r="CM738" s="1112"/>
      <c r="CN738" s="1112"/>
      <c r="CO738" s="1113"/>
      <c r="CQ738" s="1927"/>
    </row>
    <row r="739" spans="1:95" s="621" customFormat="1" x14ac:dyDescent="0.2">
      <c r="A739" s="1054"/>
      <c r="B739" s="1072"/>
      <c r="C739" s="1048"/>
      <c r="D739" s="1048"/>
      <c r="E739" s="1049"/>
      <c r="F739" s="1067"/>
      <c r="G739" s="1066"/>
      <c r="H739" s="1052"/>
      <c r="I739" s="1073"/>
      <c r="J739" s="1073"/>
      <c r="K739" s="1073"/>
      <c r="L739" s="1073"/>
      <c r="M739" s="1073"/>
      <c r="N739" s="1073"/>
      <c r="O739" s="1073"/>
      <c r="P739" s="1073"/>
      <c r="Q739" s="1073"/>
      <c r="R739" s="1073"/>
      <c r="S739" s="1073"/>
      <c r="T739" s="1073"/>
      <c r="U739" s="1073"/>
      <c r="V739" s="1073"/>
      <c r="W739" s="1073"/>
      <c r="X739" s="1073"/>
      <c r="Y739" s="1073"/>
      <c r="Z739" s="1073"/>
      <c r="AA739" s="1073"/>
      <c r="AB739" s="1112"/>
      <c r="AC739" s="1112"/>
      <c r="AD739" s="1112"/>
      <c r="AE739" s="1112"/>
      <c r="AF739" s="1073"/>
      <c r="AG739" s="1073"/>
      <c r="AH739" s="1073"/>
      <c r="AI739" s="1073"/>
      <c r="AJ739" s="1073"/>
      <c r="AK739" s="1073"/>
      <c r="AL739" s="1073"/>
      <c r="AM739" s="1073"/>
      <c r="AN739" s="1073"/>
      <c r="AO739" s="1073"/>
      <c r="AP739" s="1073"/>
      <c r="AQ739" s="1073"/>
      <c r="AR739" s="1073"/>
      <c r="AS739" s="1073"/>
      <c r="AT739" s="1073"/>
      <c r="AU739" s="1073"/>
      <c r="AV739" s="1073"/>
      <c r="AW739" s="1073"/>
      <c r="AX739" s="1073"/>
      <c r="AY739" s="1073"/>
      <c r="AZ739" s="1073"/>
      <c r="BA739" s="1073"/>
      <c r="BB739" s="1073"/>
      <c r="BC739" s="1073"/>
      <c r="BD739" s="1073"/>
      <c r="BE739" s="1073"/>
      <c r="BF739" s="1073"/>
      <c r="BG739" s="1073"/>
      <c r="BH739" s="1073"/>
      <c r="BI739" s="1073"/>
      <c r="BJ739" s="1073"/>
      <c r="BK739" s="1073"/>
      <c r="BL739" s="1073"/>
      <c r="BM739" s="1073"/>
      <c r="BN739" s="1073"/>
      <c r="BO739" s="1073"/>
      <c r="BP739" s="1073"/>
      <c r="BQ739" s="1073"/>
      <c r="BR739" s="1073"/>
      <c r="BS739" s="1112"/>
      <c r="BT739" s="1073"/>
      <c r="BU739" s="1073"/>
      <c r="BV739" s="1073"/>
      <c r="BW739" s="1073"/>
      <c r="BX739" s="1073"/>
      <c r="BY739" s="1073"/>
      <c r="BZ739" s="1073"/>
      <c r="CA739" s="1073"/>
      <c r="CB739" s="1073"/>
      <c r="CC739" s="1073"/>
      <c r="CD739" s="1073"/>
      <c r="CE739" s="1073"/>
      <c r="CF739" s="1073"/>
      <c r="CG739" s="1073"/>
      <c r="CH739" s="1073"/>
      <c r="CI739" s="1073"/>
      <c r="CJ739" s="1073"/>
      <c r="CK739" s="1073"/>
      <c r="CL739" s="1073"/>
      <c r="CM739" s="1112"/>
      <c r="CN739" s="1112"/>
      <c r="CO739" s="1113"/>
      <c r="CQ739" s="1927"/>
    </row>
    <row r="740" spans="1:95" s="621" customFormat="1" x14ac:dyDescent="0.2">
      <c r="A740" s="1054"/>
      <c r="B740" s="1072"/>
      <c r="C740" s="1048"/>
      <c r="D740" s="1048"/>
      <c r="E740" s="1049"/>
      <c r="F740" s="1067"/>
      <c r="G740" s="1066"/>
      <c r="H740" s="1052"/>
      <c r="I740" s="1073"/>
      <c r="J740" s="1073"/>
      <c r="K740" s="1073"/>
      <c r="L740" s="1073"/>
      <c r="M740" s="1073"/>
      <c r="N740" s="1073"/>
      <c r="O740" s="1073"/>
      <c r="P740" s="1073"/>
      <c r="Q740" s="1073"/>
      <c r="R740" s="1073"/>
      <c r="S740" s="1073"/>
      <c r="T740" s="1073"/>
      <c r="U740" s="1073"/>
      <c r="V740" s="1073"/>
      <c r="W740" s="1073"/>
      <c r="X740" s="1073"/>
      <c r="Y740" s="1073"/>
      <c r="Z740" s="1073"/>
      <c r="AA740" s="1073"/>
      <c r="AB740" s="1112"/>
      <c r="AC740" s="1112"/>
      <c r="AD740" s="1112"/>
      <c r="AE740" s="1112"/>
      <c r="AF740" s="1073"/>
      <c r="AG740" s="1073"/>
      <c r="AH740" s="1073"/>
      <c r="AI740" s="1073"/>
      <c r="AJ740" s="1073"/>
      <c r="AK740" s="1073"/>
      <c r="AL740" s="1073"/>
      <c r="AM740" s="1073"/>
      <c r="AN740" s="1073"/>
      <c r="AO740" s="1073"/>
      <c r="AP740" s="1073"/>
      <c r="AQ740" s="1073"/>
      <c r="AR740" s="1073"/>
      <c r="AS740" s="1073"/>
      <c r="AT740" s="1073"/>
      <c r="AU740" s="1073"/>
      <c r="AV740" s="1073"/>
      <c r="AW740" s="1073"/>
      <c r="AX740" s="1073"/>
      <c r="AY740" s="1073"/>
      <c r="AZ740" s="1073"/>
      <c r="BA740" s="1073"/>
      <c r="BB740" s="1073"/>
      <c r="BC740" s="1073"/>
      <c r="BD740" s="1073"/>
      <c r="BE740" s="1073"/>
      <c r="BF740" s="1073"/>
      <c r="BG740" s="1073"/>
      <c r="BH740" s="1073"/>
      <c r="BI740" s="1073"/>
      <c r="BJ740" s="1073"/>
      <c r="BK740" s="1073"/>
      <c r="BL740" s="1073"/>
      <c r="BM740" s="1073"/>
      <c r="BN740" s="1073"/>
      <c r="BO740" s="1073"/>
      <c r="BP740" s="1073"/>
      <c r="BQ740" s="1073"/>
      <c r="BR740" s="1073"/>
      <c r="BS740" s="1112"/>
      <c r="BT740" s="1073"/>
      <c r="BU740" s="1073"/>
      <c r="BV740" s="1073"/>
      <c r="BW740" s="1073"/>
      <c r="BX740" s="1073"/>
      <c r="BY740" s="1073"/>
      <c r="BZ740" s="1073"/>
      <c r="CA740" s="1073"/>
      <c r="CB740" s="1073"/>
      <c r="CC740" s="1073"/>
      <c r="CD740" s="1073"/>
      <c r="CE740" s="1073"/>
      <c r="CF740" s="1073"/>
      <c r="CG740" s="1073"/>
      <c r="CH740" s="1073"/>
      <c r="CI740" s="1073"/>
      <c r="CJ740" s="1073"/>
      <c r="CK740" s="1073"/>
      <c r="CL740" s="1073"/>
      <c r="CM740" s="1112"/>
      <c r="CN740" s="1112"/>
      <c r="CO740" s="1113"/>
      <c r="CQ740" s="1927"/>
    </row>
    <row r="741" spans="1:95" s="621" customFormat="1" x14ac:dyDescent="0.2">
      <c r="A741" s="1054"/>
      <c r="B741" s="1072"/>
      <c r="C741" s="1048"/>
      <c r="D741" s="1048"/>
      <c r="E741" s="1049"/>
      <c r="F741" s="1067"/>
      <c r="G741" s="1066"/>
      <c r="H741" s="1052"/>
      <c r="I741" s="1073"/>
      <c r="J741" s="1073"/>
      <c r="K741" s="1073"/>
      <c r="L741" s="1073"/>
      <c r="M741" s="1073"/>
      <c r="N741" s="1073"/>
      <c r="O741" s="1073"/>
      <c r="P741" s="1073"/>
      <c r="Q741" s="1073"/>
      <c r="R741" s="1073"/>
      <c r="S741" s="1073"/>
      <c r="T741" s="1073"/>
      <c r="U741" s="1073"/>
      <c r="V741" s="1073"/>
      <c r="W741" s="1073"/>
      <c r="X741" s="1073"/>
      <c r="Y741" s="1073"/>
      <c r="Z741" s="1073"/>
      <c r="AA741" s="1073"/>
      <c r="AB741" s="1112"/>
      <c r="AC741" s="1112"/>
      <c r="AD741" s="1112"/>
      <c r="AE741" s="1112"/>
      <c r="AF741" s="1073"/>
      <c r="AG741" s="1073"/>
      <c r="AH741" s="1073"/>
      <c r="AI741" s="1073"/>
      <c r="AJ741" s="1073"/>
      <c r="AK741" s="1073"/>
      <c r="AL741" s="1073"/>
      <c r="AM741" s="1073"/>
      <c r="AN741" s="1073"/>
      <c r="AO741" s="1073"/>
      <c r="AP741" s="1073"/>
      <c r="AQ741" s="1073"/>
      <c r="AR741" s="1073"/>
      <c r="AS741" s="1073"/>
      <c r="AT741" s="1073"/>
      <c r="AU741" s="1073"/>
      <c r="AV741" s="1073"/>
      <c r="AW741" s="1073"/>
      <c r="AX741" s="1073"/>
      <c r="AY741" s="1073"/>
      <c r="AZ741" s="1073"/>
      <c r="BA741" s="1073"/>
      <c r="BB741" s="1073"/>
      <c r="BC741" s="1073"/>
      <c r="BD741" s="1073"/>
      <c r="BE741" s="1073"/>
      <c r="BF741" s="1073"/>
      <c r="BG741" s="1073"/>
      <c r="BH741" s="1073"/>
      <c r="BI741" s="1073"/>
      <c r="BJ741" s="1073"/>
      <c r="BK741" s="1073"/>
      <c r="BL741" s="1073"/>
      <c r="BM741" s="1073"/>
      <c r="BN741" s="1073"/>
      <c r="BO741" s="1073"/>
      <c r="BP741" s="1073"/>
      <c r="BQ741" s="1073"/>
      <c r="BR741" s="1073"/>
      <c r="BS741" s="1112"/>
      <c r="BT741" s="1073"/>
      <c r="BU741" s="1073"/>
      <c r="BV741" s="1073"/>
      <c r="BW741" s="1073"/>
      <c r="BX741" s="1073"/>
      <c r="BY741" s="1073"/>
      <c r="BZ741" s="1073"/>
      <c r="CA741" s="1073"/>
      <c r="CB741" s="1073"/>
      <c r="CC741" s="1073"/>
      <c r="CD741" s="1073"/>
      <c r="CE741" s="1073"/>
      <c r="CF741" s="1073"/>
      <c r="CG741" s="1073"/>
      <c r="CH741" s="1073"/>
      <c r="CI741" s="1073"/>
      <c r="CJ741" s="1073"/>
      <c r="CK741" s="1073"/>
      <c r="CL741" s="1073"/>
      <c r="CM741" s="1112"/>
      <c r="CN741" s="1112"/>
      <c r="CO741" s="1113"/>
      <c r="CQ741" s="1927"/>
    </row>
    <row r="742" spans="1:95" s="621" customFormat="1" x14ac:dyDescent="0.2">
      <c r="A742" s="1054"/>
      <c r="B742" s="1072"/>
      <c r="C742" s="1048"/>
      <c r="D742" s="1048"/>
      <c r="E742" s="1049"/>
      <c r="F742" s="1067"/>
      <c r="G742" s="1066"/>
      <c r="H742" s="1052"/>
      <c r="I742" s="1073"/>
      <c r="J742" s="1073"/>
      <c r="K742" s="1073"/>
      <c r="L742" s="1073"/>
      <c r="M742" s="1073"/>
      <c r="N742" s="1073"/>
      <c r="O742" s="1073"/>
      <c r="P742" s="1073"/>
      <c r="Q742" s="1073"/>
      <c r="R742" s="1073"/>
      <c r="S742" s="1073"/>
      <c r="T742" s="1073"/>
      <c r="U742" s="1073"/>
      <c r="V742" s="1073"/>
      <c r="W742" s="1073"/>
      <c r="X742" s="1073"/>
      <c r="Y742" s="1073"/>
      <c r="Z742" s="1073"/>
      <c r="AA742" s="1073"/>
      <c r="AB742" s="1112"/>
      <c r="AC742" s="1112"/>
      <c r="AD742" s="1112"/>
      <c r="AE742" s="1112"/>
      <c r="AF742" s="1073"/>
      <c r="AG742" s="1073"/>
      <c r="AH742" s="1073"/>
      <c r="AI742" s="1073"/>
      <c r="AJ742" s="1073"/>
      <c r="AK742" s="1073"/>
      <c r="AL742" s="1073"/>
      <c r="AM742" s="1073"/>
      <c r="AN742" s="1073"/>
      <c r="AO742" s="1073"/>
      <c r="AP742" s="1073"/>
      <c r="AQ742" s="1073"/>
      <c r="AR742" s="1073"/>
      <c r="AS742" s="1073"/>
      <c r="AT742" s="1073"/>
      <c r="AU742" s="1073"/>
      <c r="AV742" s="1073"/>
      <c r="AW742" s="1073"/>
      <c r="AX742" s="1073"/>
      <c r="AY742" s="1073"/>
      <c r="AZ742" s="1073"/>
      <c r="BA742" s="1073"/>
      <c r="BB742" s="1073"/>
      <c r="BC742" s="1073"/>
      <c r="BD742" s="1073"/>
      <c r="BE742" s="1073"/>
      <c r="BF742" s="1073"/>
      <c r="BG742" s="1073"/>
      <c r="BH742" s="1073"/>
      <c r="BI742" s="1073"/>
      <c r="BJ742" s="1073"/>
      <c r="BK742" s="1073"/>
      <c r="BL742" s="1073"/>
      <c r="BM742" s="1073"/>
      <c r="BN742" s="1073"/>
      <c r="BO742" s="1073"/>
      <c r="BP742" s="1073"/>
      <c r="BQ742" s="1073"/>
      <c r="BR742" s="1073"/>
      <c r="BS742" s="1112"/>
      <c r="BT742" s="1073"/>
      <c r="BU742" s="1073"/>
      <c r="BV742" s="1073"/>
      <c r="BW742" s="1073"/>
      <c r="BX742" s="1073"/>
      <c r="BY742" s="1073"/>
      <c r="BZ742" s="1073"/>
      <c r="CA742" s="1073"/>
      <c r="CB742" s="1073"/>
      <c r="CC742" s="1073"/>
      <c r="CD742" s="1073"/>
      <c r="CE742" s="1073"/>
      <c r="CF742" s="1073"/>
      <c r="CG742" s="1073"/>
      <c r="CH742" s="1073"/>
      <c r="CI742" s="1073"/>
      <c r="CJ742" s="1073"/>
      <c r="CK742" s="1073"/>
      <c r="CL742" s="1073"/>
      <c r="CM742" s="1112"/>
      <c r="CN742" s="1112"/>
      <c r="CO742" s="1113"/>
      <c r="CQ742" s="1927"/>
    </row>
    <row r="743" spans="1:95" s="621" customFormat="1" x14ac:dyDescent="0.2">
      <c r="A743" s="1054"/>
      <c r="B743" s="1072"/>
      <c r="C743" s="1048"/>
      <c r="D743" s="1048"/>
      <c r="E743" s="1049"/>
      <c r="F743" s="1067"/>
      <c r="G743" s="1066"/>
      <c r="H743" s="1052"/>
      <c r="I743" s="1073"/>
      <c r="J743" s="1073"/>
      <c r="K743" s="1073"/>
      <c r="L743" s="1073"/>
      <c r="M743" s="1073"/>
      <c r="N743" s="1073"/>
      <c r="O743" s="1073"/>
      <c r="P743" s="1073"/>
      <c r="Q743" s="1073"/>
      <c r="R743" s="1073"/>
      <c r="S743" s="1073"/>
      <c r="T743" s="1073"/>
      <c r="U743" s="1073"/>
      <c r="V743" s="1073"/>
      <c r="W743" s="1073"/>
      <c r="X743" s="1073"/>
      <c r="Y743" s="1073"/>
      <c r="Z743" s="1073"/>
      <c r="AA743" s="1073"/>
      <c r="AB743" s="1112"/>
      <c r="AC743" s="1112"/>
      <c r="AD743" s="1112"/>
      <c r="AE743" s="1112"/>
      <c r="AF743" s="1073"/>
      <c r="AG743" s="1073"/>
      <c r="AH743" s="1073"/>
      <c r="AI743" s="1073"/>
      <c r="AJ743" s="1073"/>
      <c r="AK743" s="1073"/>
      <c r="AL743" s="1073"/>
      <c r="AM743" s="1073"/>
      <c r="AN743" s="1073"/>
      <c r="AO743" s="1073"/>
      <c r="AP743" s="1073"/>
      <c r="AQ743" s="1073"/>
      <c r="AR743" s="1073"/>
      <c r="AS743" s="1073"/>
      <c r="AT743" s="1073"/>
      <c r="AU743" s="1073"/>
      <c r="AV743" s="1073"/>
      <c r="AW743" s="1073"/>
      <c r="AX743" s="1073"/>
      <c r="AY743" s="1073"/>
      <c r="AZ743" s="1073"/>
      <c r="BA743" s="1073"/>
      <c r="BB743" s="1073"/>
      <c r="BC743" s="1073"/>
      <c r="BD743" s="1073"/>
      <c r="BE743" s="1073"/>
      <c r="BF743" s="1073"/>
      <c r="BG743" s="1073"/>
      <c r="BH743" s="1073"/>
      <c r="BI743" s="1073"/>
      <c r="BJ743" s="1073"/>
      <c r="BK743" s="1073"/>
      <c r="BL743" s="1073"/>
      <c r="BM743" s="1073"/>
      <c r="BN743" s="1073"/>
      <c r="BO743" s="1073"/>
      <c r="BP743" s="1073"/>
      <c r="BQ743" s="1073"/>
      <c r="BR743" s="1073"/>
      <c r="BS743" s="1112"/>
      <c r="BT743" s="1073"/>
      <c r="BU743" s="1073"/>
      <c r="BV743" s="1073"/>
      <c r="BW743" s="1073"/>
      <c r="BX743" s="1073"/>
      <c r="BY743" s="1073"/>
      <c r="BZ743" s="1073"/>
      <c r="CA743" s="1073"/>
      <c r="CB743" s="1073"/>
      <c r="CC743" s="1073"/>
      <c r="CD743" s="1073"/>
      <c r="CE743" s="1073"/>
      <c r="CF743" s="1073"/>
      <c r="CG743" s="1073"/>
      <c r="CH743" s="1073"/>
      <c r="CI743" s="1073"/>
      <c r="CJ743" s="1073"/>
      <c r="CK743" s="1073"/>
      <c r="CL743" s="1073"/>
      <c r="CM743" s="1112"/>
      <c r="CN743" s="1112"/>
      <c r="CO743" s="1113"/>
      <c r="CQ743" s="1927"/>
    </row>
    <row r="744" spans="1:95" s="621" customFormat="1" x14ac:dyDescent="0.2">
      <c r="A744" s="1054"/>
      <c r="B744" s="1072"/>
      <c r="C744" s="1048"/>
      <c r="D744" s="1048"/>
      <c r="E744" s="1049"/>
      <c r="F744" s="1067"/>
      <c r="G744" s="1066"/>
      <c r="H744" s="1052"/>
      <c r="I744" s="1073"/>
      <c r="J744" s="1073"/>
      <c r="K744" s="1073"/>
      <c r="L744" s="1073"/>
      <c r="M744" s="1073"/>
      <c r="N744" s="1073"/>
      <c r="O744" s="1073"/>
      <c r="P744" s="1073"/>
      <c r="Q744" s="1073"/>
      <c r="R744" s="1073"/>
      <c r="S744" s="1073"/>
      <c r="T744" s="1073"/>
      <c r="U744" s="1073"/>
      <c r="V744" s="1073"/>
      <c r="W744" s="1073"/>
      <c r="X744" s="1073"/>
      <c r="Y744" s="1073"/>
      <c r="Z744" s="1073"/>
      <c r="AA744" s="1073"/>
      <c r="AB744" s="1112"/>
      <c r="AC744" s="1112"/>
      <c r="AD744" s="1112"/>
      <c r="AE744" s="1112"/>
      <c r="AF744" s="1073"/>
      <c r="AG744" s="1073"/>
      <c r="AH744" s="1073"/>
      <c r="AI744" s="1073"/>
      <c r="AJ744" s="1073"/>
      <c r="AK744" s="1073"/>
      <c r="AL744" s="1073"/>
      <c r="AM744" s="1073"/>
      <c r="AN744" s="1073"/>
      <c r="AO744" s="1073"/>
      <c r="AP744" s="1073"/>
      <c r="AQ744" s="1073"/>
      <c r="AR744" s="1073"/>
      <c r="AS744" s="1073"/>
      <c r="AT744" s="1073"/>
      <c r="AU744" s="1073"/>
      <c r="AV744" s="1073"/>
      <c r="AW744" s="1073"/>
      <c r="AX744" s="1073"/>
      <c r="AY744" s="1073"/>
      <c r="AZ744" s="1073"/>
      <c r="BA744" s="1073"/>
      <c r="BB744" s="1073"/>
      <c r="BC744" s="1073"/>
      <c r="BD744" s="1073"/>
      <c r="BE744" s="1073"/>
      <c r="BF744" s="1073"/>
      <c r="BG744" s="1073"/>
      <c r="BH744" s="1073"/>
      <c r="BI744" s="1073"/>
      <c r="BJ744" s="1073"/>
      <c r="BK744" s="1073"/>
      <c r="BL744" s="1073"/>
      <c r="BM744" s="1073"/>
      <c r="BN744" s="1073"/>
      <c r="BO744" s="1073"/>
      <c r="BP744" s="1073"/>
      <c r="BQ744" s="1073"/>
      <c r="BR744" s="1073"/>
      <c r="BS744" s="1112"/>
      <c r="BT744" s="1073"/>
      <c r="BU744" s="1073"/>
      <c r="BV744" s="1073"/>
      <c r="BW744" s="1073"/>
      <c r="BX744" s="1073"/>
      <c r="BY744" s="1073"/>
      <c r="BZ744" s="1073"/>
      <c r="CA744" s="1073"/>
      <c r="CB744" s="1073"/>
      <c r="CC744" s="1073"/>
      <c r="CD744" s="1073"/>
      <c r="CE744" s="1073"/>
      <c r="CF744" s="1073"/>
      <c r="CG744" s="1073"/>
      <c r="CH744" s="1073"/>
      <c r="CI744" s="1073"/>
      <c r="CJ744" s="1073"/>
      <c r="CK744" s="1073"/>
      <c r="CL744" s="1073"/>
      <c r="CM744" s="1112"/>
      <c r="CN744" s="1112"/>
      <c r="CO744" s="1113"/>
      <c r="CQ744" s="1927"/>
    </row>
    <row r="745" spans="1:95" s="621" customFormat="1" x14ac:dyDescent="0.2">
      <c r="A745" s="1054"/>
      <c r="B745" s="1072"/>
      <c r="C745" s="1048"/>
      <c r="D745" s="1048"/>
      <c r="E745" s="1049"/>
      <c r="F745" s="1067"/>
      <c r="G745" s="1066"/>
      <c r="H745" s="1052"/>
      <c r="I745" s="1073"/>
      <c r="J745" s="1073"/>
      <c r="K745" s="1073"/>
      <c r="L745" s="1073"/>
      <c r="M745" s="1073"/>
      <c r="N745" s="1073"/>
      <c r="O745" s="1073"/>
      <c r="P745" s="1073"/>
      <c r="Q745" s="1073"/>
      <c r="R745" s="1073"/>
      <c r="S745" s="1073"/>
      <c r="T745" s="1073"/>
      <c r="U745" s="1073"/>
      <c r="V745" s="1073"/>
      <c r="W745" s="1073"/>
      <c r="X745" s="1073"/>
      <c r="Y745" s="1073"/>
      <c r="Z745" s="1073"/>
      <c r="AA745" s="1073"/>
      <c r="AB745" s="1112"/>
      <c r="AC745" s="1112"/>
      <c r="AD745" s="1112"/>
      <c r="AE745" s="1112"/>
      <c r="AF745" s="1073"/>
      <c r="AG745" s="1073"/>
      <c r="AH745" s="1073"/>
      <c r="AI745" s="1073"/>
      <c r="AJ745" s="1073"/>
      <c r="AK745" s="1073"/>
      <c r="AL745" s="1073"/>
      <c r="AM745" s="1073"/>
      <c r="AN745" s="1073"/>
      <c r="AO745" s="1073"/>
      <c r="AP745" s="1073"/>
      <c r="AQ745" s="1073"/>
      <c r="AR745" s="1073"/>
      <c r="AS745" s="1073"/>
      <c r="AT745" s="1073"/>
      <c r="AU745" s="1073"/>
      <c r="AV745" s="1073"/>
      <c r="AW745" s="1073"/>
      <c r="AX745" s="1073"/>
      <c r="AY745" s="1073"/>
      <c r="AZ745" s="1073"/>
      <c r="BA745" s="1073"/>
      <c r="BB745" s="1073"/>
      <c r="BC745" s="1073"/>
      <c r="BD745" s="1073"/>
      <c r="BE745" s="1073"/>
      <c r="BF745" s="1073"/>
      <c r="BG745" s="1073"/>
      <c r="BH745" s="1073"/>
      <c r="BI745" s="1073"/>
      <c r="BJ745" s="1073"/>
      <c r="BK745" s="1073"/>
      <c r="BL745" s="1073"/>
      <c r="BM745" s="1073"/>
      <c r="BN745" s="1073"/>
      <c r="BO745" s="1073"/>
      <c r="BP745" s="1073"/>
      <c r="BQ745" s="1073"/>
      <c r="BR745" s="1073"/>
      <c r="BS745" s="1112"/>
      <c r="BT745" s="1073"/>
      <c r="BU745" s="1073"/>
      <c r="BV745" s="1073"/>
      <c r="BW745" s="1073"/>
      <c r="BX745" s="1073"/>
      <c r="BY745" s="1073"/>
      <c r="BZ745" s="1073"/>
      <c r="CA745" s="1073"/>
      <c r="CB745" s="1073"/>
      <c r="CC745" s="1073"/>
      <c r="CD745" s="1073"/>
      <c r="CE745" s="1073"/>
      <c r="CF745" s="1073"/>
      <c r="CG745" s="1073"/>
      <c r="CH745" s="1073"/>
      <c r="CI745" s="1073"/>
      <c r="CJ745" s="1073"/>
      <c r="CK745" s="1073"/>
      <c r="CL745" s="1073"/>
      <c r="CM745" s="1112"/>
      <c r="CN745" s="1112"/>
      <c r="CO745" s="1113"/>
      <c r="CQ745" s="1927"/>
    </row>
    <row r="746" spans="1:95" s="621" customFormat="1" x14ac:dyDescent="0.2">
      <c r="A746" s="1054"/>
      <c r="B746" s="1072"/>
      <c r="C746" s="1048"/>
      <c r="D746" s="1048"/>
      <c r="E746" s="1049"/>
      <c r="F746" s="1067"/>
      <c r="G746" s="1066"/>
      <c r="H746" s="1052"/>
      <c r="I746" s="1073"/>
      <c r="J746" s="1073"/>
      <c r="K746" s="1073"/>
      <c r="L746" s="1073"/>
      <c r="M746" s="1073"/>
      <c r="N746" s="1073"/>
      <c r="O746" s="1073"/>
      <c r="P746" s="1073"/>
      <c r="Q746" s="1073"/>
      <c r="R746" s="1073"/>
      <c r="S746" s="1073"/>
      <c r="T746" s="1073"/>
      <c r="U746" s="1073"/>
      <c r="V746" s="1073"/>
      <c r="W746" s="1073"/>
      <c r="X746" s="1073"/>
      <c r="Y746" s="1073"/>
      <c r="Z746" s="1073"/>
      <c r="AA746" s="1073"/>
      <c r="AB746" s="1112"/>
      <c r="AC746" s="1112"/>
      <c r="AD746" s="1112"/>
      <c r="AE746" s="1112"/>
      <c r="AF746" s="1073"/>
      <c r="AG746" s="1073"/>
      <c r="AH746" s="1073"/>
      <c r="AI746" s="1073"/>
      <c r="AJ746" s="1073"/>
      <c r="AK746" s="1073"/>
      <c r="AL746" s="1073"/>
      <c r="AM746" s="1073"/>
      <c r="AN746" s="1073"/>
      <c r="AO746" s="1073"/>
      <c r="AP746" s="1073"/>
      <c r="AQ746" s="1073"/>
      <c r="AR746" s="1073"/>
      <c r="AS746" s="1073"/>
      <c r="AT746" s="1073"/>
      <c r="AU746" s="1073"/>
      <c r="AV746" s="1073"/>
      <c r="AW746" s="1073"/>
      <c r="AX746" s="1073"/>
      <c r="AY746" s="1073"/>
      <c r="AZ746" s="1073"/>
      <c r="BA746" s="1073"/>
      <c r="BB746" s="1073"/>
      <c r="BC746" s="1073"/>
      <c r="BD746" s="1073"/>
      <c r="BE746" s="1073"/>
      <c r="BF746" s="1073"/>
      <c r="BG746" s="1073"/>
      <c r="BH746" s="1073"/>
      <c r="BI746" s="1073"/>
      <c r="BJ746" s="1073"/>
      <c r="BK746" s="1073"/>
      <c r="BL746" s="1073"/>
      <c r="BM746" s="1073"/>
      <c r="BN746" s="1073"/>
      <c r="BO746" s="1073"/>
      <c r="BP746" s="1073"/>
      <c r="BQ746" s="1073"/>
      <c r="BR746" s="1073"/>
      <c r="BS746" s="1112"/>
      <c r="BT746" s="1073"/>
      <c r="BU746" s="1073"/>
      <c r="BV746" s="1073"/>
      <c r="BW746" s="1073"/>
      <c r="BX746" s="1073"/>
      <c r="BY746" s="1073"/>
      <c r="BZ746" s="1073"/>
      <c r="CA746" s="1073"/>
      <c r="CB746" s="1073"/>
      <c r="CC746" s="1073"/>
      <c r="CD746" s="1073"/>
      <c r="CE746" s="1073"/>
      <c r="CF746" s="1073"/>
      <c r="CG746" s="1073"/>
      <c r="CH746" s="1073"/>
      <c r="CI746" s="1073"/>
      <c r="CJ746" s="1073"/>
      <c r="CK746" s="1073"/>
      <c r="CL746" s="1073"/>
      <c r="CM746" s="1112"/>
      <c r="CN746" s="1112"/>
      <c r="CO746" s="1113"/>
      <c r="CQ746" s="1927"/>
    </row>
    <row r="747" spans="1:95" s="621" customFormat="1" x14ac:dyDescent="0.2">
      <c r="A747" s="1054"/>
      <c r="B747" s="1072"/>
      <c r="C747" s="1048"/>
      <c r="D747" s="1048"/>
      <c r="E747" s="1049"/>
      <c r="F747" s="1067"/>
      <c r="G747" s="1066"/>
      <c r="H747" s="1052"/>
      <c r="I747" s="1073"/>
      <c r="J747" s="1073"/>
      <c r="K747" s="1073"/>
      <c r="L747" s="1073"/>
      <c r="M747" s="1073"/>
      <c r="N747" s="1073"/>
      <c r="O747" s="1073"/>
      <c r="P747" s="1073"/>
      <c r="Q747" s="1073"/>
      <c r="R747" s="1073"/>
      <c r="S747" s="1073"/>
      <c r="T747" s="1073"/>
      <c r="U747" s="1073"/>
      <c r="V747" s="1073"/>
      <c r="W747" s="1073"/>
      <c r="X747" s="1073"/>
      <c r="Y747" s="1073"/>
      <c r="Z747" s="1073"/>
      <c r="AA747" s="1073"/>
      <c r="AB747" s="1112"/>
      <c r="AC747" s="1112"/>
      <c r="AD747" s="1112"/>
      <c r="AE747" s="1112"/>
      <c r="AF747" s="1073"/>
      <c r="AG747" s="1073"/>
      <c r="AH747" s="1073"/>
      <c r="AI747" s="1073"/>
      <c r="AJ747" s="1073"/>
      <c r="AK747" s="1073"/>
      <c r="AL747" s="1073"/>
      <c r="AM747" s="1073"/>
      <c r="AN747" s="1073"/>
      <c r="AO747" s="1073"/>
      <c r="AP747" s="1073"/>
      <c r="AQ747" s="1073"/>
      <c r="AR747" s="1073"/>
      <c r="AS747" s="1073"/>
      <c r="AT747" s="1073"/>
      <c r="AU747" s="1073"/>
      <c r="AV747" s="1073"/>
      <c r="AW747" s="1073"/>
      <c r="AX747" s="1073"/>
      <c r="AY747" s="1073"/>
      <c r="AZ747" s="1073"/>
      <c r="BA747" s="1073"/>
      <c r="BB747" s="1073"/>
      <c r="BC747" s="1073"/>
      <c r="BD747" s="1073"/>
      <c r="BE747" s="1073"/>
      <c r="BF747" s="1073"/>
      <c r="BG747" s="1073"/>
      <c r="BH747" s="1073"/>
      <c r="BI747" s="1073"/>
      <c r="BJ747" s="1073"/>
      <c r="BK747" s="1073"/>
      <c r="BL747" s="1073"/>
      <c r="BM747" s="1073"/>
      <c r="BN747" s="1073"/>
      <c r="BO747" s="1073"/>
      <c r="BP747" s="1073"/>
      <c r="BQ747" s="1073"/>
      <c r="BR747" s="1073"/>
      <c r="BS747" s="1112"/>
      <c r="BT747" s="1073"/>
      <c r="BU747" s="1073"/>
      <c r="BV747" s="1073"/>
      <c r="BW747" s="1073"/>
      <c r="BX747" s="1073"/>
      <c r="BY747" s="1073"/>
      <c r="BZ747" s="1073"/>
      <c r="CA747" s="1073"/>
      <c r="CB747" s="1073"/>
      <c r="CC747" s="1073"/>
      <c r="CD747" s="1073"/>
      <c r="CE747" s="1073"/>
      <c r="CF747" s="1073"/>
      <c r="CG747" s="1073"/>
      <c r="CH747" s="1073"/>
      <c r="CI747" s="1073"/>
      <c r="CJ747" s="1073"/>
      <c r="CK747" s="1073"/>
      <c r="CL747" s="1073"/>
      <c r="CM747" s="1112"/>
      <c r="CN747" s="1112"/>
      <c r="CO747" s="1113"/>
      <c r="CQ747" s="1927"/>
    </row>
    <row r="748" spans="1:95" s="621" customFormat="1" x14ac:dyDescent="0.2">
      <c r="A748" s="1054"/>
      <c r="B748" s="1072"/>
      <c r="C748" s="1048"/>
      <c r="D748" s="1048"/>
      <c r="E748" s="1049"/>
      <c r="F748" s="1067"/>
      <c r="G748" s="1066"/>
      <c r="H748" s="1052"/>
      <c r="I748" s="1073"/>
      <c r="J748" s="1073"/>
      <c r="K748" s="1073"/>
      <c r="L748" s="1073"/>
      <c r="M748" s="1073"/>
      <c r="N748" s="1073"/>
      <c r="O748" s="1073"/>
      <c r="P748" s="1073"/>
      <c r="Q748" s="1073"/>
      <c r="R748" s="1073"/>
      <c r="S748" s="1073"/>
      <c r="T748" s="1073"/>
      <c r="U748" s="1073"/>
      <c r="V748" s="1073"/>
      <c r="W748" s="1073"/>
      <c r="X748" s="1073"/>
      <c r="Y748" s="1073"/>
      <c r="Z748" s="1073"/>
      <c r="AA748" s="1073"/>
      <c r="AB748" s="1112"/>
      <c r="AC748" s="1112"/>
      <c r="AD748" s="1112"/>
      <c r="AE748" s="1112"/>
      <c r="AF748" s="1073"/>
      <c r="AG748" s="1073"/>
      <c r="AH748" s="1073"/>
      <c r="AI748" s="1073"/>
      <c r="AJ748" s="1073"/>
      <c r="AK748" s="1073"/>
      <c r="AL748" s="1073"/>
      <c r="AM748" s="1073"/>
      <c r="AN748" s="1073"/>
      <c r="AO748" s="1073"/>
      <c r="AP748" s="1073"/>
      <c r="AQ748" s="1073"/>
      <c r="AR748" s="1073"/>
      <c r="AS748" s="1073"/>
      <c r="AT748" s="1073"/>
      <c r="AU748" s="1073"/>
      <c r="AV748" s="1073"/>
      <c r="AW748" s="1073"/>
      <c r="AX748" s="1073"/>
      <c r="AY748" s="1073"/>
      <c r="AZ748" s="1073"/>
      <c r="BA748" s="1073"/>
      <c r="BB748" s="1073"/>
      <c r="BC748" s="1073"/>
      <c r="BD748" s="1073"/>
      <c r="BE748" s="1073"/>
      <c r="BF748" s="1073"/>
      <c r="BG748" s="1073"/>
      <c r="BH748" s="1073"/>
      <c r="BI748" s="1073"/>
      <c r="BJ748" s="1073"/>
      <c r="BK748" s="1073"/>
      <c r="BL748" s="1073"/>
      <c r="BM748" s="1073"/>
      <c r="BN748" s="1073"/>
      <c r="BO748" s="1073"/>
      <c r="BP748" s="1073"/>
      <c r="BQ748" s="1073"/>
      <c r="BR748" s="1073"/>
      <c r="BS748" s="1112"/>
      <c r="BT748" s="1073"/>
      <c r="BU748" s="1073"/>
      <c r="BV748" s="1073"/>
      <c r="BW748" s="1073"/>
      <c r="BX748" s="1073"/>
      <c r="BY748" s="1073"/>
      <c r="BZ748" s="1073"/>
      <c r="CA748" s="1073"/>
      <c r="CB748" s="1073"/>
      <c r="CC748" s="1073"/>
      <c r="CD748" s="1073"/>
      <c r="CE748" s="1073"/>
      <c r="CF748" s="1073"/>
      <c r="CG748" s="1073"/>
      <c r="CH748" s="1073"/>
      <c r="CI748" s="1073"/>
      <c r="CJ748" s="1073"/>
      <c r="CK748" s="1073"/>
      <c r="CL748" s="1073"/>
      <c r="CM748" s="1112"/>
      <c r="CN748" s="1112"/>
      <c r="CO748" s="1113"/>
      <c r="CQ748" s="1927"/>
    </row>
    <row r="749" spans="1:95" s="621" customFormat="1" x14ac:dyDescent="0.2">
      <c r="A749" s="1054"/>
      <c r="B749" s="1072"/>
      <c r="C749" s="1048"/>
      <c r="D749" s="1048"/>
      <c r="E749" s="1049"/>
      <c r="F749" s="1067"/>
      <c r="G749" s="1066"/>
      <c r="H749" s="1052"/>
      <c r="I749" s="1073"/>
      <c r="J749" s="1073"/>
      <c r="K749" s="1073"/>
      <c r="L749" s="1073"/>
      <c r="M749" s="1073"/>
      <c r="N749" s="1073"/>
      <c r="O749" s="1073"/>
      <c r="P749" s="1073"/>
      <c r="Q749" s="1073"/>
      <c r="R749" s="1073"/>
      <c r="S749" s="1073"/>
      <c r="T749" s="1073"/>
      <c r="U749" s="1073"/>
      <c r="V749" s="1073"/>
      <c r="W749" s="1073"/>
      <c r="X749" s="1073"/>
      <c r="Y749" s="1073"/>
      <c r="Z749" s="1073"/>
      <c r="AA749" s="1073"/>
      <c r="AB749" s="1112"/>
      <c r="AC749" s="1112"/>
      <c r="AD749" s="1112"/>
      <c r="AE749" s="1112"/>
      <c r="AF749" s="1073"/>
      <c r="AG749" s="1073"/>
      <c r="AH749" s="1073"/>
      <c r="AI749" s="1073"/>
      <c r="AJ749" s="1073"/>
      <c r="AK749" s="1073"/>
      <c r="AL749" s="1073"/>
      <c r="AM749" s="1073"/>
      <c r="AN749" s="1073"/>
      <c r="AO749" s="1073"/>
      <c r="AP749" s="1073"/>
      <c r="AQ749" s="1073"/>
      <c r="AR749" s="1073"/>
      <c r="AS749" s="1073"/>
      <c r="AT749" s="1073"/>
      <c r="AU749" s="1073"/>
      <c r="AV749" s="1073"/>
      <c r="AW749" s="1073"/>
      <c r="AX749" s="1073"/>
      <c r="AY749" s="1073"/>
      <c r="AZ749" s="1073"/>
      <c r="BA749" s="1073"/>
      <c r="BB749" s="1073"/>
      <c r="BC749" s="1073"/>
      <c r="BD749" s="1073"/>
      <c r="BE749" s="1073"/>
      <c r="BF749" s="1073"/>
      <c r="BG749" s="1073"/>
      <c r="BH749" s="1073"/>
      <c r="BI749" s="1073"/>
      <c r="BJ749" s="1073"/>
      <c r="BK749" s="1073"/>
      <c r="BL749" s="1073"/>
      <c r="BM749" s="1073"/>
      <c r="BN749" s="1073"/>
      <c r="BO749" s="1073"/>
      <c r="BP749" s="1073"/>
      <c r="BQ749" s="1073"/>
      <c r="BR749" s="1073"/>
      <c r="BS749" s="1112"/>
      <c r="BT749" s="1073"/>
      <c r="BU749" s="1073"/>
      <c r="BV749" s="1073"/>
      <c r="BW749" s="1073"/>
      <c r="BX749" s="1073"/>
      <c r="BY749" s="1073"/>
      <c r="BZ749" s="1073"/>
      <c r="CA749" s="1073"/>
      <c r="CB749" s="1073"/>
      <c r="CC749" s="1073"/>
      <c r="CD749" s="1073"/>
      <c r="CE749" s="1073"/>
      <c r="CF749" s="1073"/>
      <c r="CG749" s="1073"/>
      <c r="CH749" s="1073"/>
      <c r="CI749" s="1073"/>
      <c r="CJ749" s="1073"/>
      <c r="CK749" s="1073"/>
      <c r="CL749" s="1073"/>
      <c r="CM749" s="1112"/>
      <c r="CN749" s="1112"/>
      <c r="CO749" s="1113"/>
      <c r="CQ749" s="1927"/>
    </row>
    <row r="750" spans="1:95" s="621" customFormat="1" x14ac:dyDescent="0.2">
      <c r="A750" s="1054"/>
      <c r="B750" s="1072"/>
      <c r="C750" s="1048"/>
      <c r="D750" s="1048"/>
      <c r="E750" s="1049"/>
      <c r="F750" s="1067"/>
      <c r="G750" s="1066"/>
      <c r="H750" s="1052"/>
      <c r="I750" s="1073"/>
      <c r="J750" s="1073"/>
      <c r="K750" s="1073"/>
      <c r="L750" s="1073"/>
      <c r="M750" s="1073"/>
      <c r="N750" s="1073"/>
      <c r="O750" s="1073"/>
      <c r="P750" s="1073"/>
      <c r="Q750" s="1073"/>
      <c r="R750" s="1073"/>
      <c r="S750" s="1073"/>
      <c r="T750" s="1073"/>
      <c r="U750" s="1073"/>
      <c r="V750" s="1073"/>
      <c r="W750" s="1073"/>
      <c r="X750" s="1073"/>
      <c r="Y750" s="1073"/>
      <c r="Z750" s="1073"/>
      <c r="AA750" s="1073"/>
      <c r="AB750" s="1112"/>
      <c r="AC750" s="1112"/>
      <c r="AD750" s="1112"/>
      <c r="AE750" s="1112"/>
      <c r="AF750" s="1073"/>
      <c r="AG750" s="1073"/>
      <c r="AH750" s="1073"/>
      <c r="AI750" s="1073"/>
      <c r="AJ750" s="1073"/>
      <c r="AK750" s="1073"/>
      <c r="AL750" s="1073"/>
      <c r="AM750" s="1073"/>
      <c r="AN750" s="1073"/>
      <c r="AO750" s="1073"/>
      <c r="AP750" s="1073"/>
      <c r="AQ750" s="1073"/>
      <c r="AR750" s="1073"/>
      <c r="AS750" s="1073"/>
      <c r="AT750" s="1073"/>
      <c r="AU750" s="1073"/>
      <c r="AV750" s="1073"/>
      <c r="AW750" s="1073"/>
      <c r="AX750" s="1073"/>
      <c r="AY750" s="1073"/>
      <c r="AZ750" s="1073"/>
      <c r="BA750" s="1073"/>
      <c r="BB750" s="1073"/>
      <c r="BC750" s="1073"/>
      <c r="BD750" s="1073"/>
      <c r="BE750" s="1073"/>
      <c r="BF750" s="1073"/>
      <c r="BG750" s="1073"/>
      <c r="BH750" s="1073"/>
      <c r="BI750" s="1073"/>
      <c r="BJ750" s="1073"/>
      <c r="BK750" s="1073"/>
      <c r="BL750" s="1073"/>
      <c r="BM750" s="1073"/>
      <c r="BN750" s="1073"/>
      <c r="BO750" s="1073"/>
      <c r="BP750" s="1073"/>
      <c r="BQ750" s="1073"/>
      <c r="BR750" s="1073"/>
      <c r="BS750" s="1112"/>
      <c r="BT750" s="1073"/>
      <c r="BU750" s="1073"/>
      <c r="BV750" s="1073"/>
      <c r="BW750" s="1073"/>
      <c r="BX750" s="1073"/>
      <c r="BY750" s="1073"/>
      <c r="BZ750" s="1073"/>
      <c r="CA750" s="1073"/>
      <c r="CB750" s="1073"/>
      <c r="CC750" s="1073"/>
      <c r="CD750" s="1073"/>
      <c r="CE750" s="1073"/>
      <c r="CF750" s="1073"/>
      <c r="CG750" s="1073"/>
      <c r="CH750" s="1073"/>
      <c r="CI750" s="1073"/>
      <c r="CJ750" s="1073"/>
      <c r="CK750" s="1073"/>
      <c r="CL750" s="1073"/>
      <c r="CM750" s="1112"/>
      <c r="CN750" s="1112"/>
      <c r="CO750" s="1113"/>
      <c r="CQ750" s="1927"/>
    </row>
    <row r="751" spans="1:95" s="621" customFormat="1" x14ac:dyDescent="0.2">
      <c r="A751" s="1054"/>
      <c r="B751" s="1072"/>
      <c r="C751" s="1048"/>
      <c r="D751" s="1048"/>
      <c r="E751" s="1049"/>
      <c r="F751" s="1067"/>
      <c r="G751" s="1066"/>
      <c r="H751" s="1052"/>
      <c r="I751" s="1073"/>
      <c r="J751" s="1073"/>
      <c r="K751" s="1073"/>
      <c r="L751" s="1073"/>
      <c r="M751" s="1073"/>
      <c r="N751" s="1073"/>
      <c r="O751" s="1073"/>
      <c r="P751" s="1073"/>
      <c r="Q751" s="1073"/>
      <c r="R751" s="1073"/>
      <c r="S751" s="1073"/>
      <c r="T751" s="1073"/>
      <c r="U751" s="1073"/>
      <c r="V751" s="1073"/>
      <c r="W751" s="1073"/>
      <c r="X751" s="1073"/>
      <c r="Y751" s="1073"/>
      <c r="Z751" s="1073"/>
      <c r="AA751" s="1073"/>
      <c r="AB751" s="1112"/>
      <c r="AC751" s="1112"/>
      <c r="AD751" s="1112"/>
      <c r="AE751" s="1112"/>
      <c r="AF751" s="1073"/>
      <c r="AG751" s="1073"/>
      <c r="AH751" s="1073"/>
      <c r="AI751" s="1073"/>
      <c r="AJ751" s="1073"/>
      <c r="AK751" s="1073"/>
      <c r="AL751" s="1073"/>
      <c r="AM751" s="1073"/>
      <c r="AN751" s="1073"/>
      <c r="AO751" s="1073"/>
      <c r="AP751" s="1073"/>
      <c r="AQ751" s="1073"/>
      <c r="AR751" s="1073"/>
      <c r="AS751" s="1073"/>
      <c r="AT751" s="1073"/>
      <c r="AU751" s="1073"/>
      <c r="AV751" s="1073"/>
      <c r="AW751" s="1073"/>
      <c r="AX751" s="1073"/>
      <c r="AY751" s="1073"/>
      <c r="AZ751" s="1073"/>
      <c r="BA751" s="1073"/>
      <c r="BB751" s="1073"/>
      <c r="BC751" s="1073"/>
      <c r="BD751" s="1073"/>
      <c r="BE751" s="1073"/>
      <c r="BF751" s="1073"/>
      <c r="BG751" s="1073"/>
      <c r="BH751" s="1073"/>
      <c r="BI751" s="1073"/>
      <c r="BJ751" s="1073"/>
      <c r="BK751" s="1073"/>
      <c r="BL751" s="1073"/>
      <c r="BM751" s="1073"/>
      <c r="BN751" s="1073"/>
      <c r="BO751" s="1073"/>
      <c r="BP751" s="1073"/>
      <c r="BQ751" s="1073"/>
      <c r="BR751" s="1073"/>
      <c r="BS751" s="1112"/>
      <c r="BT751" s="1073"/>
      <c r="BU751" s="1073"/>
      <c r="BV751" s="1073"/>
      <c r="BW751" s="1073"/>
      <c r="BX751" s="1073"/>
      <c r="BY751" s="1073"/>
      <c r="BZ751" s="1073"/>
      <c r="CA751" s="1073"/>
      <c r="CB751" s="1073"/>
      <c r="CC751" s="1073"/>
      <c r="CD751" s="1073"/>
      <c r="CE751" s="1073"/>
      <c r="CF751" s="1073"/>
      <c r="CG751" s="1073"/>
      <c r="CH751" s="1073"/>
      <c r="CI751" s="1073"/>
      <c r="CJ751" s="1073"/>
      <c r="CK751" s="1073"/>
      <c r="CL751" s="1073"/>
      <c r="CM751" s="1112"/>
      <c r="CN751" s="1112"/>
      <c r="CO751" s="1113"/>
      <c r="CQ751" s="1927"/>
    </row>
    <row r="752" spans="1:95" s="621" customFormat="1" x14ac:dyDescent="0.2">
      <c r="A752" s="1054"/>
      <c r="B752" s="1072"/>
      <c r="C752" s="1048"/>
      <c r="D752" s="1048"/>
      <c r="E752" s="1049"/>
      <c r="F752" s="1067"/>
      <c r="G752" s="1066"/>
      <c r="H752" s="1052"/>
      <c r="I752" s="1073"/>
      <c r="J752" s="1073"/>
      <c r="K752" s="1073"/>
      <c r="L752" s="1073"/>
      <c r="M752" s="1073"/>
      <c r="N752" s="1073"/>
      <c r="O752" s="1073"/>
      <c r="P752" s="1073"/>
      <c r="Q752" s="1073"/>
      <c r="R752" s="1073"/>
      <c r="S752" s="1073"/>
      <c r="T752" s="1073"/>
      <c r="U752" s="1073"/>
      <c r="V752" s="1073"/>
      <c r="W752" s="1073"/>
      <c r="X752" s="1073"/>
      <c r="Y752" s="1073"/>
      <c r="Z752" s="1073"/>
      <c r="AA752" s="1073"/>
      <c r="AB752" s="1112"/>
      <c r="AC752" s="1112"/>
      <c r="AD752" s="1112"/>
      <c r="AE752" s="1112"/>
      <c r="AF752" s="1073"/>
      <c r="AG752" s="1073"/>
      <c r="AH752" s="1073"/>
      <c r="AI752" s="1073"/>
      <c r="AJ752" s="1073"/>
      <c r="AK752" s="1073"/>
      <c r="AL752" s="1073"/>
      <c r="AM752" s="1073"/>
      <c r="AN752" s="1073"/>
      <c r="AO752" s="1073"/>
      <c r="AP752" s="1073"/>
      <c r="AQ752" s="1073"/>
      <c r="AR752" s="1073"/>
      <c r="AS752" s="1073"/>
      <c r="AT752" s="1073"/>
      <c r="AU752" s="1073"/>
      <c r="AV752" s="1073"/>
      <c r="AW752" s="1073"/>
      <c r="AX752" s="1073"/>
      <c r="AY752" s="1073"/>
      <c r="AZ752" s="1073"/>
      <c r="BA752" s="1073"/>
      <c r="BB752" s="1073"/>
      <c r="BC752" s="1073"/>
      <c r="BD752" s="1073"/>
      <c r="BE752" s="1073"/>
      <c r="BF752" s="1073"/>
      <c r="BG752" s="1073"/>
      <c r="BH752" s="1073"/>
      <c r="BI752" s="1073"/>
      <c r="BJ752" s="1073"/>
      <c r="BK752" s="1073"/>
      <c r="BL752" s="1073"/>
      <c r="BM752" s="1073"/>
      <c r="BN752" s="1073"/>
      <c r="BO752" s="1073"/>
      <c r="BP752" s="1073"/>
      <c r="BQ752" s="1073"/>
      <c r="BR752" s="1073"/>
      <c r="BS752" s="1112"/>
      <c r="BT752" s="1073"/>
      <c r="BU752" s="1073"/>
      <c r="BV752" s="1073"/>
      <c r="BW752" s="1073"/>
      <c r="BX752" s="1073"/>
      <c r="BY752" s="1073"/>
      <c r="BZ752" s="1073"/>
      <c r="CA752" s="1073"/>
      <c r="CB752" s="1073"/>
      <c r="CC752" s="1073"/>
      <c r="CD752" s="1073"/>
      <c r="CE752" s="1073"/>
      <c r="CF752" s="1073"/>
      <c r="CG752" s="1073"/>
      <c r="CH752" s="1073"/>
      <c r="CI752" s="1073"/>
      <c r="CJ752" s="1073"/>
      <c r="CK752" s="1073"/>
      <c r="CL752" s="1073"/>
      <c r="CM752" s="1112"/>
      <c r="CN752" s="1112"/>
      <c r="CO752" s="1113"/>
      <c r="CQ752" s="1927"/>
    </row>
    <row r="753" spans="1:95" s="621" customFormat="1" x14ac:dyDescent="0.2">
      <c r="A753" s="1054"/>
      <c r="B753" s="1072"/>
      <c r="C753" s="1048"/>
      <c r="D753" s="1048"/>
      <c r="E753" s="1049"/>
      <c r="F753" s="1067"/>
      <c r="G753" s="1066"/>
      <c r="H753" s="1052"/>
      <c r="I753" s="1073"/>
      <c r="J753" s="1073"/>
      <c r="K753" s="1073"/>
      <c r="L753" s="1073"/>
      <c r="M753" s="1073"/>
      <c r="N753" s="1073"/>
      <c r="O753" s="1073"/>
      <c r="P753" s="1073"/>
      <c r="Q753" s="1073"/>
      <c r="R753" s="1073"/>
      <c r="S753" s="1073"/>
      <c r="T753" s="1073"/>
      <c r="U753" s="1073"/>
      <c r="V753" s="1073"/>
      <c r="W753" s="1073"/>
      <c r="X753" s="1073"/>
      <c r="Y753" s="1073"/>
      <c r="Z753" s="1073"/>
      <c r="AA753" s="1073"/>
      <c r="AB753" s="1112"/>
      <c r="AC753" s="1112"/>
      <c r="AD753" s="1112"/>
      <c r="AE753" s="1112"/>
      <c r="AF753" s="1073"/>
      <c r="AG753" s="1073"/>
      <c r="AH753" s="1073"/>
      <c r="AI753" s="1073"/>
      <c r="AJ753" s="1073"/>
      <c r="AK753" s="1073"/>
      <c r="AL753" s="1073"/>
      <c r="AM753" s="1073"/>
      <c r="AN753" s="1073"/>
      <c r="AO753" s="1073"/>
      <c r="AP753" s="1073"/>
      <c r="AQ753" s="1073"/>
      <c r="AR753" s="1073"/>
      <c r="AS753" s="1073"/>
      <c r="AT753" s="1073"/>
      <c r="AU753" s="1073"/>
      <c r="AV753" s="1073"/>
      <c r="AW753" s="1073"/>
      <c r="AX753" s="1073"/>
      <c r="AY753" s="1073"/>
      <c r="AZ753" s="1073"/>
      <c r="BA753" s="1073"/>
      <c r="BB753" s="1073"/>
      <c r="BC753" s="1073"/>
      <c r="BD753" s="1073"/>
      <c r="BE753" s="1073"/>
      <c r="BF753" s="1073"/>
      <c r="BG753" s="1073"/>
      <c r="BH753" s="1073"/>
      <c r="BI753" s="1073"/>
      <c r="BJ753" s="1073"/>
      <c r="BK753" s="1073"/>
      <c r="BL753" s="1073"/>
      <c r="BM753" s="1073"/>
      <c r="BN753" s="1073"/>
      <c r="BO753" s="1073"/>
      <c r="BP753" s="1073"/>
      <c r="BQ753" s="1073"/>
      <c r="BR753" s="1073"/>
      <c r="BS753" s="1112"/>
      <c r="BT753" s="1073"/>
      <c r="BU753" s="1073"/>
      <c r="BV753" s="1073"/>
      <c r="BW753" s="1073"/>
      <c r="BX753" s="1073"/>
      <c r="BY753" s="1073"/>
      <c r="BZ753" s="1073"/>
      <c r="CA753" s="1073"/>
      <c r="CB753" s="1073"/>
      <c r="CC753" s="1073"/>
      <c r="CD753" s="1073"/>
      <c r="CE753" s="1073"/>
      <c r="CF753" s="1073"/>
      <c r="CG753" s="1073"/>
      <c r="CH753" s="1073"/>
      <c r="CI753" s="1073"/>
      <c r="CJ753" s="1073"/>
      <c r="CK753" s="1073"/>
      <c r="CL753" s="1073"/>
      <c r="CM753" s="1112"/>
      <c r="CN753" s="1112"/>
      <c r="CO753" s="1113"/>
      <c r="CQ753" s="1927"/>
    </row>
    <row r="754" spans="1:95" s="621" customFormat="1" x14ac:dyDescent="0.2">
      <c r="A754" s="1054"/>
      <c r="B754" s="1072"/>
      <c r="C754" s="1048"/>
      <c r="D754" s="1048"/>
      <c r="E754" s="1049"/>
      <c r="F754" s="1067"/>
      <c r="G754" s="1066"/>
      <c r="H754" s="1052"/>
      <c r="I754" s="1073"/>
      <c r="J754" s="1073"/>
      <c r="K754" s="1073"/>
      <c r="L754" s="1073"/>
      <c r="M754" s="1073"/>
      <c r="N754" s="1073"/>
      <c r="O754" s="1073"/>
      <c r="P754" s="1073"/>
      <c r="Q754" s="1073"/>
      <c r="R754" s="1073"/>
      <c r="S754" s="1073"/>
      <c r="T754" s="1073"/>
      <c r="U754" s="1073"/>
      <c r="V754" s="1073"/>
      <c r="W754" s="1073"/>
      <c r="X754" s="1073"/>
      <c r="Y754" s="1073"/>
      <c r="Z754" s="1073"/>
      <c r="AA754" s="1073"/>
      <c r="AB754" s="1112"/>
      <c r="AC754" s="1112"/>
      <c r="AD754" s="1112"/>
      <c r="AE754" s="1112"/>
      <c r="AF754" s="1073"/>
      <c r="AG754" s="1073"/>
      <c r="AH754" s="1073"/>
      <c r="AI754" s="1073"/>
      <c r="AJ754" s="1073"/>
      <c r="AK754" s="1073"/>
      <c r="AL754" s="1073"/>
      <c r="AM754" s="1073"/>
      <c r="AN754" s="1073"/>
      <c r="AO754" s="1073"/>
      <c r="AP754" s="1073"/>
      <c r="AQ754" s="1073"/>
      <c r="AR754" s="1073"/>
      <c r="AS754" s="1073"/>
      <c r="AT754" s="1073"/>
      <c r="AU754" s="1073"/>
      <c r="AV754" s="1073"/>
      <c r="AW754" s="1073"/>
      <c r="AX754" s="1073"/>
      <c r="AY754" s="1073"/>
      <c r="AZ754" s="1073"/>
      <c r="BA754" s="1073"/>
      <c r="BB754" s="1073"/>
      <c r="BC754" s="1073"/>
      <c r="BD754" s="1073"/>
      <c r="BE754" s="1073"/>
      <c r="BF754" s="1073"/>
      <c r="BG754" s="1073"/>
      <c r="BH754" s="1073"/>
      <c r="BI754" s="1073"/>
      <c r="BJ754" s="1073"/>
      <c r="BK754" s="1073"/>
      <c r="BL754" s="1073"/>
      <c r="BM754" s="1073"/>
      <c r="BN754" s="1073"/>
      <c r="BO754" s="1073"/>
      <c r="BP754" s="1073"/>
      <c r="BQ754" s="1073"/>
      <c r="BR754" s="1073"/>
      <c r="BS754" s="1112"/>
      <c r="BT754" s="1073"/>
      <c r="BU754" s="1073"/>
      <c r="BV754" s="1073"/>
      <c r="BW754" s="1073"/>
      <c r="BX754" s="1073"/>
      <c r="BY754" s="1073"/>
      <c r="BZ754" s="1073"/>
      <c r="CA754" s="1073"/>
      <c r="CB754" s="1073"/>
      <c r="CC754" s="1073"/>
      <c r="CD754" s="1073"/>
      <c r="CE754" s="1073"/>
      <c r="CF754" s="1073"/>
      <c r="CG754" s="1073"/>
      <c r="CH754" s="1073"/>
      <c r="CI754" s="1073"/>
      <c r="CJ754" s="1073"/>
      <c r="CK754" s="1073"/>
      <c r="CL754" s="1073"/>
      <c r="CM754" s="1112"/>
      <c r="CN754" s="1112"/>
      <c r="CO754" s="1113"/>
      <c r="CQ754" s="1927"/>
    </row>
    <row r="755" spans="1:95" s="621" customFormat="1" x14ac:dyDescent="0.2">
      <c r="A755" s="1054"/>
      <c r="B755" s="1072"/>
      <c r="C755" s="1048"/>
      <c r="D755" s="1048"/>
      <c r="E755" s="1049"/>
      <c r="F755" s="1067"/>
      <c r="G755" s="1066"/>
      <c r="H755" s="1052"/>
      <c r="I755" s="1073"/>
      <c r="J755" s="1073"/>
      <c r="K755" s="1073"/>
      <c r="L755" s="1073"/>
      <c r="M755" s="1073"/>
      <c r="N755" s="1073"/>
      <c r="O755" s="1073"/>
      <c r="P755" s="1073"/>
      <c r="Q755" s="1073"/>
      <c r="R755" s="1073"/>
      <c r="S755" s="1073"/>
      <c r="T755" s="1073"/>
      <c r="U755" s="1073"/>
      <c r="V755" s="1073"/>
      <c r="W755" s="1073"/>
      <c r="X755" s="1073"/>
      <c r="Y755" s="1073"/>
      <c r="Z755" s="1073"/>
      <c r="AA755" s="1073"/>
      <c r="AB755" s="1112"/>
      <c r="AC755" s="1112"/>
      <c r="AD755" s="1112"/>
      <c r="AE755" s="1112"/>
      <c r="AF755" s="1073"/>
      <c r="AG755" s="1073"/>
      <c r="AH755" s="1073"/>
      <c r="AI755" s="1073"/>
      <c r="AJ755" s="1073"/>
      <c r="AK755" s="1073"/>
      <c r="AL755" s="1073"/>
      <c r="AM755" s="1073"/>
      <c r="AN755" s="1073"/>
      <c r="AO755" s="1073"/>
      <c r="AP755" s="1073"/>
      <c r="AQ755" s="1073"/>
      <c r="AR755" s="1073"/>
      <c r="AS755" s="1073"/>
      <c r="AT755" s="1073"/>
      <c r="AU755" s="1073"/>
      <c r="AV755" s="1073"/>
      <c r="AW755" s="1073"/>
      <c r="AX755" s="1073"/>
      <c r="AY755" s="1073"/>
      <c r="AZ755" s="1073"/>
      <c r="BA755" s="1073"/>
      <c r="BB755" s="1073"/>
      <c r="BC755" s="1073"/>
      <c r="BD755" s="1073"/>
      <c r="BE755" s="1073"/>
      <c r="BF755" s="1073"/>
      <c r="BG755" s="1073"/>
      <c r="BH755" s="1073"/>
      <c r="BI755" s="1073"/>
      <c r="BJ755" s="1073"/>
      <c r="BK755" s="1073"/>
      <c r="BL755" s="1073"/>
      <c r="BM755" s="1073"/>
      <c r="BN755" s="1073"/>
      <c r="BO755" s="1073"/>
      <c r="BP755" s="1073"/>
      <c r="BQ755" s="1073"/>
      <c r="BR755" s="1073"/>
      <c r="BS755" s="1112"/>
      <c r="BT755" s="1073"/>
      <c r="BU755" s="1073"/>
      <c r="BV755" s="1073"/>
      <c r="BW755" s="1073"/>
      <c r="BX755" s="1073"/>
      <c r="BY755" s="1073"/>
      <c r="BZ755" s="1073"/>
      <c r="CA755" s="1073"/>
      <c r="CB755" s="1073"/>
      <c r="CC755" s="1073"/>
      <c r="CD755" s="1073"/>
      <c r="CE755" s="1073"/>
      <c r="CF755" s="1073"/>
      <c r="CG755" s="1073"/>
      <c r="CH755" s="1073"/>
      <c r="CI755" s="1073"/>
      <c r="CJ755" s="1073"/>
      <c r="CK755" s="1073"/>
      <c r="CL755" s="1073"/>
      <c r="CM755" s="1112"/>
      <c r="CN755" s="1112"/>
      <c r="CO755" s="1113"/>
      <c r="CQ755" s="1927"/>
    </row>
    <row r="756" spans="1:95" s="621" customFormat="1" x14ac:dyDescent="0.2">
      <c r="A756" s="1054"/>
      <c r="B756" s="1072"/>
      <c r="C756" s="1048"/>
      <c r="D756" s="1048"/>
      <c r="E756" s="1049"/>
      <c r="F756" s="1067"/>
      <c r="G756" s="1066"/>
      <c r="H756" s="1052"/>
      <c r="I756" s="1073"/>
      <c r="J756" s="1073"/>
      <c r="K756" s="1073"/>
      <c r="L756" s="1073"/>
      <c r="M756" s="1073"/>
      <c r="N756" s="1073"/>
      <c r="O756" s="1073"/>
      <c r="P756" s="1073"/>
      <c r="Q756" s="1073"/>
      <c r="R756" s="1073"/>
      <c r="S756" s="1073"/>
      <c r="T756" s="1073"/>
      <c r="U756" s="1073"/>
      <c r="V756" s="1073"/>
      <c r="W756" s="1073"/>
      <c r="X756" s="1073"/>
      <c r="Y756" s="1073"/>
      <c r="Z756" s="1073"/>
      <c r="AA756" s="1073"/>
      <c r="AB756" s="1112"/>
      <c r="AC756" s="1112"/>
      <c r="AD756" s="1112"/>
      <c r="AE756" s="1112"/>
      <c r="AF756" s="1073"/>
      <c r="AG756" s="1073"/>
      <c r="AH756" s="1073"/>
      <c r="AI756" s="1073"/>
      <c r="AJ756" s="1073"/>
      <c r="AK756" s="1073"/>
      <c r="AL756" s="1073"/>
      <c r="AM756" s="1073"/>
      <c r="AN756" s="1073"/>
      <c r="AO756" s="1073"/>
      <c r="AP756" s="1073"/>
      <c r="AQ756" s="1073"/>
      <c r="AR756" s="1073"/>
      <c r="AS756" s="1073"/>
      <c r="AT756" s="1073"/>
      <c r="AU756" s="1073"/>
      <c r="AV756" s="1073"/>
      <c r="AW756" s="1073"/>
      <c r="AX756" s="1073"/>
      <c r="AY756" s="1073"/>
      <c r="AZ756" s="1073"/>
      <c r="BA756" s="1073"/>
      <c r="BB756" s="1073"/>
      <c r="BC756" s="1073"/>
      <c r="BD756" s="1073"/>
      <c r="BE756" s="1073"/>
      <c r="BF756" s="1073"/>
      <c r="BG756" s="1073"/>
      <c r="BH756" s="1073"/>
      <c r="BI756" s="1073"/>
      <c r="BJ756" s="1073"/>
      <c r="BK756" s="1073"/>
      <c r="BL756" s="1073"/>
      <c r="BM756" s="1073"/>
      <c r="BN756" s="1073"/>
      <c r="BO756" s="1073"/>
      <c r="BP756" s="1073"/>
      <c r="BQ756" s="1073"/>
      <c r="BR756" s="1073"/>
      <c r="BS756" s="1112"/>
      <c r="BT756" s="1073"/>
      <c r="BU756" s="1073"/>
      <c r="BV756" s="1073"/>
      <c r="BW756" s="1073"/>
      <c r="BX756" s="1073"/>
      <c r="BY756" s="1073"/>
      <c r="BZ756" s="1073"/>
      <c r="CA756" s="1073"/>
      <c r="CB756" s="1073"/>
      <c r="CC756" s="1073"/>
      <c r="CD756" s="1073"/>
      <c r="CE756" s="1073"/>
      <c r="CF756" s="1073"/>
      <c r="CG756" s="1073"/>
      <c r="CH756" s="1073"/>
      <c r="CI756" s="1073"/>
      <c r="CJ756" s="1073"/>
      <c r="CK756" s="1073"/>
      <c r="CL756" s="1073"/>
      <c r="CM756" s="1112"/>
      <c r="CN756" s="1112"/>
      <c r="CO756" s="1113"/>
      <c r="CQ756" s="1927"/>
    </row>
    <row r="757" spans="1:95" s="621" customFormat="1" x14ac:dyDescent="0.2">
      <c r="A757" s="1054"/>
      <c r="B757" s="1072"/>
      <c r="C757" s="1048"/>
      <c r="D757" s="1048"/>
      <c r="E757" s="1049"/>
      <c r="F757" s="1067"/>
      <c r="G757" s="1066"/>
      <c r="H757" s="1052"/>
      <c r="I757" s="1073"/>
      <c r="J757" s="1073"/>
      <c r="K757" s="1073"/>
      <c r="L757" s="1073"/>
      <c r="M757" s="1073"/>
      <c r="N757" s="1073"/>
      <c r="O757" s="1073"/>
      <c r="P757" s="1073"/>
      <c r="Q757" s="1073"/>
      <c r="R757" s="1073"/>
      <c r="S757" s="1073"/>
      <c r="T757" s="1073"/>
      <c r="U757" s="1073"/>
      <c r="V757" s="1073"/>
      <c r="W757" s="1073"/>
      <c r="X757" s="1073"/>
      <c r="Y757" s="1073"/>
      <c r="Z757" s="1073"/>
      <c r="AA757" s="1073"/>
      <c r="AB757" s="1112"/>
      <c r="AC757" s="1112"/>
      <c r="AD757" s="1112"/>
      <c r="AE757" s="1112"/>
      <c r="AF757" s="1073"/>
      <c r="AG757" s="1073"/>
      <c r="AH757" s="1073"/>
      <c r="AI757" s="1073"/>
      <c r="AJ757" s="1073"/>
      <c r="AK757" s="1073"/>
      <c r="AL757" s="1073"/>
      <c r="AM757" s="1073"/>
      <c r="AN757" s="1073"/>
      <c r="AO757" s="1073"/>
      <c r="AP757" s="1073"/>
      <c r="AQ757" s="1073"/>
      <c r="AR757" s="1073"/>
      <c r="AS757" s="1073"/>
      <c r="AT757" s="1073"/>
      <c r="AU757" s="1073"/>
      <c r="AV757" s="1073"/>
      <c r="AW757" s="1073"/>
      <c r="AX757" s="1073"/>
      <c r="AY757" s="1073"/>
      <c r="AZ757" s="1073"/>
      <c r="BA757" s="1073"/>
      <c r="BB757" s="1073"/>
      <c r="BC757" s="1073"/>
      <c r="BD757" s="1073"/>
      <c r="BE757" s="1073"/>
      <c r="BF757" s="1073"/>
      <c r="BG757" s="1073"/>
      <c r="BH757" s="1073"/>
      <c r="BI757" s="1073"/>
      <c r="BJ757" s="1073"/>
      <c r="BK757" s="1073"/>
      <c r="BL757" s="1073"/>
      <c r="BM757" s="1073"/>
      <c r="BN757" s="1073"/>
      <c r="BO757" s="1073"/>
      <c r="BP757" s="1073"/>
      <c r="BQ757" s="1073"/>
      <c r="BR757" s="1073"/>
      <c r="BS757" s="1112"/>
      <c r="BT757" s="1073"/>
      <c r="BU757" s="1073"/>
      <c r="BV757" s="1073"/>
      <c r="BW757" s="1073"/>
      <c r="BX757" s="1073"/>
      <c r="BY757" s="1073"/>
      <c r="BZ757" s="1073"/>
      <c r="CA757" s="1073"/>
      <c r="CB757" s="1073"/>
      <c r="CC757" s="1073"/>
      <c r="CD757" s="1073"/>
      <c r="CE757" s="1073"/>
      <c r="CF757" s="1073"/>
      <c r="CG757" s="1073"/>
      <c r="CH757" s="1073"/>
      <c r="CI757" s="1073"/>
      <c r="CJ757" s="1073"/>
      <c r="CK757" s="1073"/>
      <c r="CL757" s="1073"/>
      <c r="CM757" s="1112"/>
      <c r="CN757" s="1112"/>
      <c r="CO757" s="1113"/>
      <c r="CQ757" s="1927"/>
    </row>
    <row r="758" spans="1:95" s="621" customFormat="1" x14ac:dyDescent="0.2">
      <c r="A758" s="1054"/>
      <c r="B758" s="1072"/>
      <c r="C758" s="1048"/>
      <c r="D758" s="1048"/>
      <c r="E758" s="1049"/>
      <c r="F758" s="1067"/>
      <c r="G758" s="1066"/>
      <c r="H758" s="1052"/>
      <c r="I758" s="1073"/>
      <c r="J758" s="1073"/>
      <c r="K758" s="1073"/>
      <c r="L758" s="1073"/>
      <c r="M758" s="1073"/>
      <c r="N758" s="1073"/>
      <c r="O758" s="1073"/>
      <c r="P758" s="1073"/>
      <c r="Q758" s="1073"/>
      <c r="R758" s="1073"/>
      <c r="S758" s="1073"/>
      <c r="T758" s="1073"/>
      <c r="U758" s="1073"/>
      <c r="V758" s="1073"/>
      <c r="W758" s="1073"/>
      <c r="X758" s="1073"/>
      <c r="Y758" s="1073"/>
      <c r="Z758" s="1073"/>
      <c r="AA758" s="1073"/>
      <c r="AB758" s="1112"/>
      <c r="AC758" s="1112"/>
      <c r="AD758" s="1112"/>
      <c r="AE758" s="1112"/>
      <c r="AF758" s="1073"/>
      <c r="AG758" s="1073"/>
      <c r="AH758" s="1073"/>
      <c r="AI758" s="1073"/>
      <c r="AJ758" s="1073"/>
      <c r="AK758" s="1073"/>
      <c r="AL758" s="1073"/>
      <c r="AM758" s="1073"/>
      <c r="AN758" s="1073"/>
      <c r="AO758" s="1073"/>
      <c r="AP758" s="1073"/>
      <c r="AQ758" s="1073"/>
      <c r="AR758" s="1073"/>
      <c r="AS758" s="1073"/>
      <c r="AT758" s="1073"/>
      <c r="AU758" s="1073"/>
      <c r="AV758" s="1073"/>
      <c r="AW758" s="1073"/>
      <c r="AX758" s="1073"/>
      <c r="AY758" s="1073"/>
      <c r="AZ758" s="1073"/>
      <c r="BA758" s="1073"/>
      <c r="BB758" s="1073"/>
      <c r="BC758" s="1073"/>
      <c r="BD758" s="1073"/>
      <c r="BE758" s="1073"/>
      <c r="BF758" s="1073"/>
      <c r="BG758" s="1073"/>
      <c r="BH758" s="1073"/>
      <c r="BI758" s="1073"/>
      <c r="BJ758" s="1073"/>
      <c r="BK758" s="1073"/>
      <c r="BL758" s="1073"/>
      <c r="BM758" s="1073"/>
      <c r="BN758" s="1073"/>
      <c r="BO758" s="1073"/>
      <c r="BP758" s="1073"/>
      <c r="BQ758" s="1073"/>
      <c r="BR758" s="1073"/>
      <c r="BS758" s="1112"/>
      <c r="BT758" s="1073"/>
      <c r="BU758" s="1073"/>
      <c r="BV758" s="1073"/>
      <c r="BW758" s="1073"/>
      <c r="BX758" s="1073"/>
      <c r="BY758" s="1073"/>
      <c r="BZ758" s="1073"/>
      <c r="CA758" s="1073"/>
      <c r="CB758" s="1073"/>
      <c r="CC758" s="1073"/>
      <c r="CD758" s="1073"/>
      <c r="CE758" s="1073"/>
      <c r="CF758" s="1073"/>
      <c r="CG758" s="1073"/>
      <c r="CH758" s="1073"/>
      <c r="CI758" s="1073"/>
      <c r="CJ758" s="1073"/>
      <c r="CK758" s="1073"/>
      <c r="CL758" s="1073"/>
      <c r="CM758" s="1112"/>
      <c r="CN758" s="1112"/>
      <c r="CO758" s="1113"/>
      <c r="CQ758" s="1927"/>
    </row>
    <row r="759" spans="1:95" s="621" customFormat="1" x14ac:dyDescent="0.2">
      <c r="A759" s="1054"/>
      <c r="B759" s="1072"/>
      <c r="C759" s="1048"/>
      <c r="D759" s="1048"/>
      <c r="E759" s="1049"/>
      <c r="F759" s="1067"/>
      <c r="G759" s="1066"/>
      <c r="H759" s="1052"/>
      <c r="I759" s="1073"/>
      <c r="J759" s="1073"/>
      <c r="K759" s="1073"/>
      <c r="L759" s="1073"/>
      <c r="M759" s="1073"/>
      <c r="N759" s="1073"/>
      <c r="O759" s="1073"/>
      <c r="P759" s="1073"/>
      <c r="Q759" s="1073"/>
      <c r="R759" s="1073"/>
      <c r="S759" s="1073"/>
      <c r="T759" s="1073"/>
      <c r="U759" s="1073"/>
      <c r="V759" s="1073"/>
      <c r="W759" s="1073"/>
      <c r="X759" s="1073"/>
      <c r="Y759" s="1073"/>
      <c r="Z759" s="1073"/>
      <c r="AA759" s="1073"/>
      <c r="AB759" s="1112"/>
      <c r="AC759" s="1112"/>
      <c r="AD759" s="1112"/>
      <c r="AE759" s="1112"/>
      <c r="AF759" s="1073"/>
      <c r="AG759" s="1073"/>
      <c r="AH759" s="1073"/>
      <c r="AI759" s="1073"/>
      <c r="AJ759" s="1073"/>
      <c r="AK759" s="1073"/>
      <c r="AL759" s="1073"/>
      <c r="AM759" s="1073"/>
      <c r="AN759" s="1073"/>
      <c r="AO759" s="1073"/>
      <c r="AP759" s="1073"/>
      <c r="AQ759" s="1073"/>
      <c r="AR759" s="1073"/>
      <c r="AS759" s="1073"/>
      <c r="AT759" s="1073"/>
      <c r="AU759" s="1073"/>
      <c r="AV759" s="1073"/>
      <c r="AW759" s="1073"/>
      <c r="AX759" s="1073"/>
      <c r="AY759" s="1073"/>
      <c r="AZ759" s="1073"/>
      <c r="BA759" s="1073"/>
      <c r="BB759" s="1073"/>
      <c r="BC759" s="1073"/>
      <c r="BD759" s="1073"/>
      <c r="BE759" s="1073"/>
      <c r="BF759" s="1073"/>
      <c r="BG759" s="1073"/>
      <c r="BH759" s="1073"/>
      <c r="BI759" s="1073"/>
      <c r="BJ759" s="1073"/>
      <c r="BK759" s="1073"/>
      <c r="BL759" s="1073"/>
      <c r="BM759" s="1073"/>
      <c r="BN759" s="1073"/>
      <c r="BO759" s="1073"/>
      <c r="BP759" s="1073"/>
      <c r="BQ759" s="1073"/>
      <c r="BR759" s="1073"/>
      <c r="BS759" s="1112"/>
      <c r="BT759" s="1073"/>
      <c r="BU759" s="1073"/>
      <c r="BV759" s="1073"/>
      <c r="BW759" s="1073"/>
      <c r="BX759" s="1073"/>
      <c r="BY759" s="1073"/>
      <c r="BZ759" s="1073"/>
      <c r="CA759" s="1073"/>
      <c r="CB759" s="1073"/>
      <c r="CC759" s="1073"/>
      <c r="CD759" s="1073"/>
      <c r="CE759" s="1073"/>
      <c r="CF759" s="1073"/>
      <c r="CG759" s="1073"/>
      <c r="CH759" s="1073"/>
      <c r="CI759" s="1073"/>
      <c r="CJ759" s="1073"/>
      <c r="CK759" s="1073"/>
      <c r="CL759" s="1073"/>
      <c r="CM759" s="1112"/>
      <c r="CN759" s="1112"/>
      <c r="CO759" s="1113"/>
      <c r="CQ759" s="1927"/>
    </row>
    <row r="760" spans="1:95" s="621" customFormat="1" x14ac:dyDescent="0.2">
      <c r="A760" s="1054"/>
      <c r="B760" s="1072"/>
      <c r="C760" s="1048"/>
      <c r="D760" s="1048"/>
      <c r="E760" s="1049"/>
      <c r="F760" s="1067"/>
      <c r="G760" s="1066"/>
      <c r="H760" s="1052"/>
      <c r="I760" s="1073"/>
      <c r="J760" s="1073"/>
      <c r="K760" s="1073"/>
      <c r="L760" s="1073"/>
      <c r="M760" s="1073"/>
      <c r="N760" s="1073"/>
      <c r="O760" s="1073"/>
      <c r="P760" s="1073"/>
      <c r="Q760" s="1073"/>
      <c r="R760" s="1073"/>
      <c r="S760" s="1073"/>
      <c r="T760" s="1073"/>
      <c r="U760" s="1073"/>
      <c r="V760" s="1073"/>
      <c r="W760" s="1073"/>
      <c r="X760" s="1073"/>
      <c r="Y760" s="1073"/>
      <c r="Z760" s="1073"/>
      <c r="AA760" s="1073"/>
      <c r="AB760" s="1112"/>
      <c r="AC760" s="1112"/>
      <c r="AD760" s="1112"/>
      <c r="AE760" s="1112"/>
      <c r="AF760" s="1073"/>
      <c r="AG760" s="1073"/>
      <c r="AH760" s="1073"/>
      <c r="AI760" s="1073"/>
      <c r="AJ760" s="1073"/>
      <c r="AK760" s="1073"/>
      <c r="AL760" s="1073"/>
      <c r="AM760" s="1073"/>
      <c r="AN760" s="1073"/>
      <c r="AO760" s="1073"/>
      <c r="AP760" s="1073"/>
      <c r="AQ760" s="1073"/>
      <c r="AR760" s="1073"/>
      <c r="AS760" s="1073"/>
      <c r="AT760" s="1073"/>
      <c r="AU760" s="1073"/>
      <c r="AV760" s="1073"/>
      <c r="AW760" s="1073"/>
      <c r="AX760" s="1073"/>
      <c r="AY760" s="1073"/>
      <c r="AZ760" s="1073"/>
      <c r="BA760" s="1073"/>
      <c r="BB760" s="1073"/>
      <c r="BC760" s="1073"/>
      <c r="BD760" s="1073"/>
      <c r="BE760" s="1073"/>
      <c r="BF760" s="1073"/>
      <c r="BG760" s="1073"/>
      <c r="BH760" s="1073"/>
      <c r="BI760" s="1073"/>
      <c r="BJ760" s="1073"/>
      <c r="BK760" s="1073"/>
      <c r="BL760" s="1073"/>
      <c r="BM760" s="1073"/>
      <c r="BN760" s="1073"/>
      <c r="BO760" s="1073"/>
      <c r="BP760" s="1073"/>
      <c r="BQ760" s="1073"/>
      <c r="BR760" s="1073"/>
      <c r="BS760" s="1112"/>
      <c r="BT760" s="1073"/>
      <c r="BU760" s="1073"/>
      <c r="BV760" s="1073"/>
      <c r="BW760" s="1073"/>
      <c r="BX760" s="1073"/>
      <c r="BY760" s="1073"/>
      <c r="BZ760" s="1073"/>
      <c r="CA760" s="1073"/>
      <c r="CB760" s="1073"/>
      <c r="CC760" s="1073"/>
      <c r="CD760" s="1073"/>
      <c r="CE760" s="1073"/>
      <c r="CF760" s="1073"/>
      <c r="CG760" s="1073"/>
      <c r="CH760" s="1073"/>
      <c r="CI760" s="1073"/>
      <c r="CJ760" s="1073"/>
      <c r="CK760" s="1073"/>
      <c r="CL760" s="1073"/>
      <c r="CM760" s="1112"/>
      <c r="CN760" s="1112"/>
      <c r="CO760" s="1113"/>
      <c r="CQ760" s="1927"/>
    </row>
    <row r="761" spans="1:95" s="621" customFormat="1" x14ac:dyDescent="0.2">
      <c r="A761" s="1054"/>
      <c r="B761" s="1072"/>
      <c r="C761" s="1048"/>
      <c r="D761" s="1048"/>
      <c r="E761" s="1049"/>
      <c r="F761" s="1067"/>
      <c r="G761" s="1066"/>
      <c r="H761" s="1052"/>
      <c r="I761" s="1073"/>
      <c r="J761" s="1073"/>
      <c r="K761" s="1073"/>
      <c r="L761" s="1073"/>
      <c r="M761" s="1073"/>
      <c r="N761" s="1073"/>
      <c r="O761" s="1073"/>
      <c r="P761" s="1073"/>
      <c r="Q761" s="1073"/>
      <c r="R761" s="1073"/>
      <c r="S761" s="1073"/>
      <c r="T761" s="1073"/>
      <c r="U761" s="1073"/>
      <c r="V761" s="1073"/>
      <c r="W761" s="1073"/>
      <c r="X761" s="1073"/>
      <c r="Y761" s="1073"/>
      <c r="Z761" s="1073"/>
      <c r="AA761" s="1073"/>
      <c r="AB761" s="1112"/>
      <c r="AC761" s="1112"/>
      <c r="AD761" s="1112"/>
      <c r="AE761" s="1112"/>
      <c r="AF761" s="1073"/>
      <c r="AG761" s="1073"/>
      <c r="AH761" s="1073"/>
      <c r="AI761" s="1073"/>
      <c r="AJ761" s="1073"/>
      <c r="AK761" s="1073"/>
      <c r="AL761" s="1073"/>
      <c r="AM761" s="1073"/>
      <c r="AN761" s="1073"/>
      <c r="AO761" s="1073"/>
      <c r="AP761" s="1073"/>
      <c r="AQ761" s="1073"/>
      <c r="AR761" s="1073"/>
      <c r="AS761" s="1073"/>
      <c r="AT761" s="1073"/>
      <c r="AU761" s="1073"/>
      <c r="AV761" s="1073"/>
      <c r="AW761" s="1073"/>
      <c r="AX761" s="1073"/>
      <c r="AY761" s="1073"/>
      <c r="AZ761" s="1073"/>
      <c r="BA761" s="1073"/>
      <c r="BB761" s="1073"/>
      <c r="BC761" s="1073"/>
      <c r="BD761" s="1073"/>
      <c r="BE761" s="1073"/>
      <c r="BF761" s="1073"/>
      <c r="BG761" s="1073"/>
      <c r="BH761" s="1073"/>
      <c r="BI761" s="1073"/>
      <c r="BJ761" s="1073"/>
      <c r="BK761" s="1073"/>
      <c r="BL761" s="1073"/>
      <c r="BM761" s="1073"/>
      <c r="BN761" s="1073"/>
      <c r="BO761" s="1073"/>
      <c r="BP761" s="1073"/>
      <c r="BQ761" s="1073"/>
      <c r="BR761" s="1073"/>
      <c r="BS761" s="1112"/>
      <c r="BT761" s="1073"/>
      <c r="BU761" s="1073"/>
      <c r="BV761" s="1073"/>
      <c r="BW761" s="1073"/>
      <c r="BX761" s="1073"/>
      <c r="BY761" s="1073"/>
      <c r="BZ761" s="1073"/>
      <c r="CA761" s="1073"/>
      <c r="CB761" s="1073"/>
      <c r="CC761" s="1073"/>
      <c r="CD761" s="1073"/>
      <c r="CE761" s="1073"/>
      <c r="CF761" s="1073"/>
      <c r="CG761" s="1073"/>
      <c r="CH761" s="1073"/>
      <c r="CI761" s="1073"/>
      <c r="CJ761" s="1073"/>
      <c r="CK761" s="1073"/>
      <c r="CL761" s="1073"/>
      <c r="CM761" s="1112"/>
      <c r="CN761" s="1112"/>
      <c r="CO761" s="1113"/>
      <c r="CQ761" s="1927"/>
    </row>
    <row r="762" spans="1:95" s="621" customFormat="1" x14ac:dyDescent="0.2">
      <c r="A762" s="1054"/>
      <c r="B762" s="1072"/>
      <c r="C762" s="1048"/>
      <c r="D762" s="1048"/>
      <c r="E762" s="1049"/>
      <c r="F762" s="1067"/>
      <c r="G762" s="1066"/>
      <c r="H762" s="1052"/>
      <c r="I762" s="1073"/>
      <c r="J762" s="1073"/>
      <c r="K762" s="1073"/>
      <c r="L762" s="1073"/>
      <c r="M762" s="1073"/>
      <c r="N762" s="1073"/>
      <c r="O762" s="1073"/>
      <c r="P762" s="1073"/>
      <c r="Q762" s="1073"/>
      <c r="R762" s="1073"/>
      <c r="S762" s="1073"/>
      <c r="T762" s="1073"/>
      <c r="U762" s="1073"/>
      <c r="V762" s="1073"/>
      <c r="W762" s="1073"/>
      <c r="X762" s="1073"/>
      <c r="Y762" s="1073"/>
      <c r="Z762" s="1073"/>
      <c r="AA762" s="1073"/>
      <c r="AB762" s="1112"/>
      <c r="AC762" s="1112"/>
      <c r="AD762" s="1112"/>
      <c r="AE762" s="1112"/>
      <c r="AF762" s="1073"/>
      <c r="AG762" s="1073"/>
      <c r="AH762" s="1073"/>
      <c r="AI762" s="1073"/>
      <c r="AJ762" s="1073"/>
      <c r="AK762" s="1073"/>
      <c r="AL762" s="1073"/>
      <c r="AM762" s="1073"/>
      <c r="AN762" s="1073"/>
      <c r="AO762" s="1073"/>
      <c r="AP762" s="1073"/>
      <c r="AQ762" s="1073"/>
      <c r="AR762" s="1073"/>
      <c r="AS762" s="1073"/>
      <c r="AT762" s="1073"/>
      <c r="AU762" s="1073"/>
      <c r="AV762" s="1073"/>
      <c r="AW762" s="1073"/>
      <c r="AX762" s="1073"/>
      <c r="AY762" s="1073"/>
      <c r="AZ762" s="1073"/>
      <c r="BA762" s="1073"/>
      <c r="BB762" s="1073"/>
      <c r="BC762" s="1073"/>
      <c r="BD762" s="1073"/>
      <c r="BE762" s="1073"/>
      <c r="BF762" s="1073"/>
      <c r="BG762" s="1073"/>
      <c r="BH762" s="1073"/>
      <c r="BI762" s="1073"/>
      <c r="BJ762" s="1073"/>
      <c r="BK762" s="1073"/>
      <c r="BL762" s="1073"/>
      <c r="BM762" s="1073"/>
      <c r="BN762" s="1073"/>
      <c r="BO762" s="1073"/>
      <c r="BP762" s="1073"/>
      <c r="BQ762" s="1073"/>
      <c r="BR762" s="1073"/>
      <c r="BS762" s="1112"/>
      <c r="BT762" s="1073"/>
      <c r="BU762" s="1073"/>
      <c r="BV762" s="1073"/>
      <c r="BW762" s="1073"/>
      <c r="BX762" s="1073"/>
      <c r="BY762" s="1073"/>
      <c r="BZ762" s="1073"/>
      <c r="CA762" s="1073"/>
      <c r="CB762" s="1073"/>
      <c r="CC762" s="1073"/>
      <c r="CD762" s="1073"/>
      <c r="CE762" s="1073"/>
      <c r="CF762" s="1073"/>
      <c r="CG762" s="1073"/>
      <c r="CH762" s="1073"/>
      <c r="CI762" s="1073"/>
      <c r="CJ762" s="1073"/>
      <c r="CK762" s="1073"/>
      <c r="CL762" s="1073"/>
      <c r="CM762" s="1112"/>
      <c r="CN762" s="1112"/>
      <c r="CO762" s="1113"/>
      <c r="CQ762" s="1927"/>
    </row>
    <row r="763" spans="1:95" s="621" customFormat="1" x14ac:dyDescent="0.2">
      <c r="A763" s="1054"/>
      <c r="B763" s="1072"/>
      <c r="C763" s="1048"/>
      <c r="D763" s="1048"/>
      <c r="E763" s="1049"/>
      <c r="F763" s="1067"/>
      <c r="G763" s="1066"/>
      <c r="H763" s="1052"/>
      <c r="I763" s="1073"/>
      <c r="J763" s="1073"/>
      <c r="K763" s="1073"/>
      <c r="L763" s="1073"/>
      <c r="M763" s="1073"/>
      <c r="N763" s="1073"/>
      <c r="O763" s="1073"/>
      <c r="P763" s="1073"/>
      <c r="Q763" s="1073"/>
      <c r="R763" s="1073"/>
      <c r="S763" s="1073"/>
      <c r="T763" s="1073"/>
      <c r="U763" s="1073"/>
      <c r="V763" s="1073"/>
      <c r="W763" s="1073"/>
      <c r="X763" s="1073"/>
      <c r="Y763" s="1073"/>
      <c r="Z763" s="1073"/>
      <c r="AA763" s="1073"/>
      <c r="AB763" s="1112"/>
      <c r="AC763" s="1112"/>
      <c r="AD763" s="1112"/>
      <c r="AE763" s="1112"/>
      <c r="AF763" s="1073"/>
      <c r="AG763" s="1073"/>
      <c r="AH763" s="1073"/>
      <c r="AI763" s="1073"/>
      <c r="AJ763" s="1073"/>
      <c r="AK763" s="1073"/>
      <c r="AL763" s="1073"/>
      <c r="AM763" s="1073"/>
      <c r="AN763" s="1073"/>
      <c r="AO763" s="1073"/>
      <c r="AP763" s="1073"/>
      <c r="AQ763" s="1073"/>
      <c r="AR763" s="1073"/>
      <c r="AS763" s="1073"/>
      <c r="AT763" s="1073"/>
      <c r="AU763" s="1073"/>
      <c r="AV763" s="1073"/>
      <c r="AW763" s="1073"/>
      <c r="AX763" s="1073"/>
      <c r="AY763" s="1073"/>
      <c r="AZ763" s="1073"/>
      <c r="BA763" s="1073"/>
      <c r="BB763" s="1073"/>
      <c r="BC763" s="1073"/>
      <c r="BD763" s="1073"/>
      <c r="BE763" s="1073"/>
      <c r="BF763" s="1073"/>
      <c r="BG763" s="1073"/>
      <c r="BH763" s="1073"/>
      <c r="BI763" s="1073"/>
      <c r="BJ763" s="1073"/>
      <c r="BK763" s="1073"/>
      <c r="BL763" s="1073"/>
      <c r="BM763" s="1073"/>
      <c r="BN763" s="1073"/>
      <c r="BO763" s="1073"/>
      <c r="BP763" s="1073"/>
      <c r="BQ763" s="1073"/>
      <c r="BR763" s="1073"/>
      <c r="BS763" s="1112"/>
      <c r="BT763" s="1073"/>
      <c r="BU763" s="1073"/>
      <c r="BV763" s="1073"/>
      <c r="BW763" s="1073"/>
      <c r="BX763" s="1073"/>
      <c r="BY763" s="1073"/>
      <c r="BZ763" s="1073"/>
      <c r="CA763" s="1073"/>
      <c r="CB763" s="1073"/>
      <c r="CC763" s="1073"/>
      <c r="CD763" s="1073"/>
      <c r="CE763" s="1073"/>
      <c r="CF763" s="1073"/>
      <c r="CG763" s="1073"/>
      <c r="CH763" s="1073"/>
      <c r="CI763" s="1073"/>
      <c r="CJ763" s="1073"/>
      <c r="CK763" s="1073"/>
      <c r="CL763" s="1073"/>
      <c r="CM763" s="1112"/>
      <c r="CN763" s="1112"/>
      <c r="CO763" s="1113"/>
      <c r="CQ763" s="1927"/>
    </row>
    <row r="764" spans="1:95" s="621" customFormat="1" x14ac:dyDescent="0.2">
      <c r="A764" s="1054"/>
      <c r="B764" s="1072"/>
      <c r="C764" s="1048"/>
      <c r="D764" s="1048"/>
      <c r="E764" s="1049"/>
      <c r="F764" s="1067"/>
      <c r="G764" s="1066"/>
      <c r="H764" s="1052"/>
      <c r="I764" s="1073"/>
      <c r="J764" s="1073"/>
      <c r="K764" s="1073"/>
      <c r="L764" s="1073"/>
      <c r="M764" s="1073"/>
      <c r="N764" s="1073"/>
      <c r="O764" s="1073"/>
      <c r="P764" s="1073"/>
      <c r="Q764" s="1073"/>
      <c r="R764" s="1073"/>
      <c r="S764" s="1073"/>
      <c r="T764" s="1073"/>
      <c r="U764" s="1073"/>
      <c r="V764" s="1073"/>
      <c r="W764" s="1073"/>
      <c r="X764" s="1073"/>
      <c r="Y764" s="1073"/>
      <c r="Z764" s="1073"/>
      <c r="AA764" s="1073"/>
      <c r="AB764" s="1112"/>
      <c r="AC764" s="1112"/>
      <c r="AD764" s="1112"/>
      <c r="AE764" s="1112"/>
      <c r="AF764" s="1073"/>
      <c r="AG764" s="1073"/>
      <c r="AH764" s="1073"/>
      <c r="AI764" s="1073"/>
      <c r="AJ764" s="1073"/>
      <c r="AK764" s="1073"/>
      <c r="AL764" s="1073"/>
      <c r="AM764" s="1073"/>
      <c r="AN764" s="1073"/>
      <c r="AO764" s="1073"/>
      <c r="AP764" s="1073"/>
      <c r="AQ764" s="1073"/>
      <c r="AR764" s="1073"/>
      <c r="AS764" s="1073"/>
      <c r="AT764" s="1073"/>
      <c r="AU764" s="1073"/>
      <c r="AV764" s="1073"/>
      <c r="AW764" s="1073"/>
      <c r="AX764" s="1073"/>
      <c r="AY764" s="1073"/>
      <c r="AZ764" s="1073"/>
      <c r="BA764" s="1073"/>
      <c r="BB764" s="1073"/>
      <c r="BC764" s="1073"/>
      <c r="BD764" s="1073"/>
      <c r="BE764" s="1073"/>
      <c r="BF764" s="1073"/>
      <c r="BG764" s="1073"/>
      <c r="BH764" s="1073"/>
      <c r="BI764" s="1073"/>
      <c r="BJ764" s="1073"/>
      <c r="BK764" s="1073"/>
      <c r="BL764" s="1073"/>
      <c r="BM764" s="1073"/>
      <c r="BN764" s="1073"/>
      <c r="BO764" s="1073"/>
      <c r="BP764" s="1073"/>
      <c r="BQ764" s="1073"/>
      <c r="BR764" s="1073"/>
      <c r="BS764" s="1112"/>
      <c r="BT764" s="1073"/>
      <c r="BU764" s="1073"/>
      <c r="BV764" s="1073"/>
      <c r="BW764" s="1073"/>
      <c r="BX764" s="1073"/>
      <c r="BY764" s="1073"/>
      <c r="BZ764" s="1073"/>
      <c r="CA764" s="1073"/>
      <c r="CB764" s="1073"/>
      <c r="CC764" s="1073"/>
      <c r="CD764" s="1073"/>
      <c r="CE764" s="1073"/>
      <c r="CF764" s="1073"/>
      <c r="CG764" s="1073"/>
      <c r="CH764" s="1073"/>
      <c r="CI764" s="1073"/>
      <c r="CJ764" s="1073"/>
      <c r="CK764" s="1073"/>
      <c r="CL764" s="1073"/>
      <c r="CM764" s="1112"/>
      <c r="CN764" s="1112"/>
      <c r="CO764" s="1113"/>
      <c r="CQ764" s="1927"/>
    </row>
    <row r="765" spans="1:95" s="621" customFormat="1" x14ac:dyDescent="0.2">
      <c r="A765" s="1054"/>
      <c r="B765" s="1072"/>
      <c r="C765" s="1048"/>
      <c r="D765" s="1048"/>
      <c r="E765" s="1049"/>
      <c r="F765" s="1067"/>
      <c r="G765" s="1066"/>
      <c r="H765" s="1052"/>
      <c r="I765" s="1073"/>
      <c r="J765" s="1073"/>
      <c r="K765" s="1073"/>
      <c r="L765" s="1073"/>
      <c r="M765" s="1073"/>
      <c r="N765" s="1073"/>
      <c r="O765" s="1073"/>
      <c r="P765" s="1073"/>
      <c r="Q765" s="1073"/>
      <c r="R765" s="1073"/>
      <c r="S765" s="1073"/>
      <c r="T765" s="1073"/>
      <c r="U765" s="1073"/>
      <c r="V765" s="1073"/>
      <c r="W765" s="1073"/>
      <c r="X765" s="1073"/>
      <c r="Y765" s="1073"/>
      <c r="Z765" s="1073"/>
      <c r="AA765" s="1073"/>
      <c r="AB765" s="1112"/>
      <c r="AC765" s="1112"/>
      <c r="AD765" s="1112"/>
      <c r="AE765" s="1112"/>
      <c r="AF765" s="1073"/>
      <c r="AG765" s="1073"/>
      <c r="AH765" s="1073"/>
      <c r="AI765" s="1073"/>
      <c r="AJ765" s="1073"/>
      <c r="AK765" s="1073"/>
      <c r="AL765" s="1073"/>
      <c r="AM765" s="1073"/>
      <c r="AN765" s="1073"/>
      <c r="AO765" s="1073"/>
      <c r="AP765" s="1073"/>
      <c r="AQ765" s="1073"/>
      <c r="AR765" s="1073"/>
      <c r="AS765" s="1073"/>
      <c r="AT765" s="1073"/>
      <c r="AU765" s="1073"/>
      <c r="AV765" s="1073"/>
      <c r="AW765" s="1073"/>
      <c r="AX765" s="1073"/>
      <c r="AY765" s="1073"/>
      <c r="AZ765" s="1073"/>
      <c r="BA765" s="1073"/>
      <c r="BB765" s="1073"/>
      <c r="BC765" s="1073"/>
      <c r="BD765" s="1073"/>
      <c r="BE765" s="1073"/>
      <c r="BF765" s="1073"/>
      <c r="BG765" s="1073"/>
      <c r="BH765" s="1073"/>
      <c r="BI765" s="1073"/>
      <c r="BJ765" s="1073"/>
      <c r="BK765" s="1073"/>
      <c r="BL765" s="1073"/>
      <c r="BM765" s="1073"/>
      <c r="BN765" s="1073"/>
      <c r="BO765" s="1073"/>
      <c r="BP765" s="1073"/>
      <c r="BQ765" s="1073"/>
      <c r="BR765" s="1073"/>
      <c r="BS765" s="1112"/>
      <c r="BT765" s="1073"/>
      <c r="BU765" s="1073"/>
      <c r="BV765" s="1073"/>
      <c r="BW765" s="1073"/>
      <c r="BX765" s="1073"/>
      <c r="BY765" s="1073"/>
      <c r="BZ765" s="1073"/>
      <c r="CA765" s="1073"/>
      <c r="CB765" s="1073"/>
      <c r="CC765" s="1073"/>
      <c r="CD765" s="1073"/>
      <c r="CE765" s="1073"/>
      <c r="CF765" s="1073"/>
      <c r="CG765" s="1073"/>
      <c r="CH765" s="1073"/>
      <c r="CI765" s="1073"/>
      <c r="CJ765" s="1073"/>
      <c r="CK765" s="1073"/>
      <c r="CL765" s="1073"/>
      <c r="CM765" s="1112"/>
      <c r="CN765" s="1112"/>
      <c r="CO765" s="1113"/>
      <c r="CQ765" s="1927"/>
    </row>
    <row r="766" spans="1:95" s="621" customFormat="1" x14ac:dyDescent="0.2">
      <c r="A766" s="1054"/>
      <c r="B766" s="1072"/>
      <c r="C766" s="1048"/>
      <c r="D766" s="1048"/>
      <c r="E766" s="1049"/>
      <c r="F766" s="1067"/>
      <c r="G766" s="1066"/>
      <c r="H766" s="1052"/>
      <c r="I766" s="1073"/>
      <c r="J766" s="1073"/>
      <c r="K766" s="1073"/>
      <c r="L766" s="1073"/>
      <c r="M766" s="1073"/>
      <c r="N766" s="1073"/>
      <c r="O766" s="1073"/>
      <c r="P766" s="1073"/>
      <c r="Q766" s="1073"/>
      <c r="R766" s="1073"/>
      <c r="S766" s="1073"/>
      <c r="T766" s="1073"/>
      <c r="U766" s="1073"/>
      <c r="V766" s="1073"/>
      <c r="W766" s="1073"/>
      <c r="X766" s="1073"/>
      <c r="Y766" s="1073"/>
      <c r="Z766" s="1073"/>
      <c r="AA766" s="1073"/>
      <c r="AB766" s="1112"/>
      <c r="AC766" s="1112"/>
      <c r="AD766" s="1112"/>
      <c r="AE766" s="1112"/>
      <c r="AF766" s="1073"/>
      <c r="AG766" s="1073"/>
      <c r="AH766" s="1073"/>
      <c r="AI766" s="1073"/>
      <c r="AJ766" s="1073"/>
      <c r="AK766" s="1073"/>
      <c r="AL766" s="1073"/>
      <c r="AM766" s="1073"/>
      <c r="AN766" s="1073"/>
      <c r="AO766" s="1073"/>
      <c r="AP766" s="1073"/>
      <c r="AQ766" s="1073"/>
      <c r="AR766" s="1073"/>
      <c r="AS766" s="1073"/>
      <c r="AT766" s="1073"/>
      <c r="AU766" s="1073"/>
      <c r="AV766" s="1073"/>
      <c r="AW766" s="1073"/>
      <c r="AX766" s="1073"/>
      <c r="AY766" s="1073"/>
      <c r="AZ766" s="1073"/>
      <c r="BA766" s="1073"/>
      <c r="BB766" s="1073"/>
      <c r="BC766" s="1073"/>
      <c r="BD766" s="1073"/>
      <c r="BE766" s="1073"/>
      <c r="BF766" s="1073"/>
      <c r="BG766" s="1073"/>
      <c r="BH766" s="1073"/>
      <c r="BI766" s="1073"/>
      <c r="BJ766" s="1073"/>
      <c r="BK766" s="1073"/>
      <c r="BL766" s="1073"/>
      <c r="BM766" s="1073"/>
      <c r="BN766" s="1073"/>
      <c r="BO766" s="1073"/>
      <c r="BP766" s="1073"/>
      <c r="BQ766" s="1073"/>
      <c r="BR766" s="1073"/>
      <c r="BS766" s="1112"/>
      <c r="BT766" s="1073"/>
      <c r="BU766" s="1073"/>
      <c r="BV766" s="1073"/>
      <c r="BW766" s="1073"/>
      <c r="BX766" s="1073"/>
      <c r="BY766" s="1073"/>
      <c r="BZ766" s="1073"/>
      <c r="CA766" s="1073"/>
      <c r="CB766" s="1073"/>
      <c r="CC766" s="1073"/>
      <c r="CD766" s="1073"/>
      <c r="CE766" s="1073"/>
      <c r="CF766" s="1073"/>
      <c r="CG766" s="1073"/>
      <c r="CH766" s="1073"/>
      <c r="CI766" s="1073"/>
      <c r="CJ766" s="1073"/>
      <c r="CK766" s="1073"/>
      <c r="CL766" s="1073"/>
      <c r="CM766" s="1112"/>
      <c r="CN766" s="1112"/>
      <c r="CO766" s="1113"/>
      <c r="CQ766" s="1927"/>
    </row>
    <row r="767" spans="1:95" s="621" customFormat="1" x14ac:dyDescent="0.2">
      <c r="A767" s="1054"/>
      <c r="B767" s="1072"/>
      <c r="C767" s="1048"/>
      <c r="D767" s="1048"/>
      <c r="E767" s="1049"/>
      <c r="F767" s="1067"/>
      <c r="G767" s="1066"/>
      <c r="H767" s="1052"/>
      <c r="I767" s="1073"/>
      <c r="J767" s="1073"/>
      <c r="K767" s="1073"/>
      <c r="L767" s="1073"/>
      <c r="M767" s="1073"/>
      <c r="N767" s="1073"/>
      <c r="O767" s="1073"/>
      <c r="P767" s="1073"/>
      <c r="Q767" s="1073"/>
      <c r="R767" s="1073"/>
      <c r="S767" s="1073"/>
      <c r="T767" s="1073"/>
      <c r="U767" s="1073"/>
      <c r="V767" s="1073"/>
      <c r="W767" s="1073"/>
      <c r="X767" s="1073"/>
      <c r="Y767" s="1073"/>
      <c r="Z767" s="1073"/>
      <c r="AA767" s="1073"/>
      <c r="AB767" s="1112"/>
      <c r="AC767" s="1112"/>
      <c r="AD767" s="1112"/>
      <c r="AE767" s="1112"/>
      <c r="AF767" s="1073"/>
      <c r="AG767" s="1073"/>
      <c r="AH767" s="1073"/>
      <c r="AI767" s="1073"/>
      <c r="AJ767" s="1073"/>
      <c r="AK767" s="1073"/>
      <c r="AL767" s="1073"/>
      <c r="AM767" s="1073"/>
      <c r="AN767" s="1073"/>
      <c r="AO767" s="1073"/>
      <c r="AP767" s="1073"/>
      <c r="AQ767" s="1073"/>
      <c r="AR767" s="1073"/>
      <c r="AS767" s="1073"/>
      <c r="AT767" s="1073"/>
      <c r="AU767" s="1073"/>
      <c r="AV767" s="1073"/>
      <c r="AW767" s="1073"/>
      <c r="AX767" s="1073"/>
      <c r="AY767" s="1073"/>
      <c r="AZ767" s="1073"/>
      <c r="BA767" s="1073"/>
      <c r="BB767" s="1073"/>
      <c r="BC767" s="1073"/>
      <c r="BD767" s="1073"/>
      <c r="BE767" s="1073"/>
      <c r="BF767" s="1073"/>
      <c r="BG767" s="1073"/>
      <c r="BH767" s="1073"/>
      <c r="BI767" s="1073"/>
      <c r="BJ767" s="1073"/>
      <c r="BK767" s="1073"/>
      <c r="BL767" s="1073"/>
      <c r="BM767" s="1073"/>
      <c r="BN767" s="1073"/>
      <c r="BO767" s="1073"/>
      <c r="BP767" s="1073"/>
      <c r="BQ767" s="1073"/>
      <c r="BR767" s="1073"/>
      <c r="BS767" s="1112"/>
      <c r="BT767" s="1073"/>
      <c r="BU767" s="1073"/>
      <c r="BV767" s="1073"/>
      <c r="BW767" s="1073"/>
      <c r="BX767" s="1073"/>
      <c r="BY767" s="1073"/>
      <c r="BZ767" s="1073"/>
      <c r="CA767" s="1073"/>
      <c r="CB767" s="1073"/>
      <c r="CC767" s="1073"/>
      <c r="CD767" s="1073"/>
      <c r="CE767" s="1073"/>
      <c r="CF767" s="1073"/>
      <c r="CG767" s="1073"/>
      <c r="CH767" s="1073"/>
      <c r="CI767" s="1073"/>
      <c r="CJ767" s="1073"/>
      <c r="CK767" s="1073"/>
      <c r="CL767" s="1073"/>
      <c r="CM767" s="1112"/>
      <c r="CN767" s="1112"/>
      <c r="CO767" s="1113"/>
      <c r="CQ767" s="1927"/>
    </row>
    <row r="768" spans="1:95" s="621" customFormat="1" x14ac:dyDescent="0.2">
      <c r="A768" s="1054"/>
      <c r="B768" s="1072"/>
      <c r="C768" s="1048"/>
      <c r="D768" s="1048"/>
      <c r="E768" s="1049"/>
      <c r="F768" s="1067"/>
      <c r="G768" s="1066"/>
      <c r="H768" s="1052"/>
      <c r="I768" s="1073"/>
      <c r="J768" s="1073"/>
      <c r="K768" s="1073"/>
      <c r="L768" s="1073"/>
      <c r="M768" s="1073"/>
      <c r="N768" s="1073"/>
      <c r="O768" s="1073"/>
      <c r="P768" s="1073"/>
      <c r="Q768" s="1073"/>
      <c r="R768" s="1073"/>
      <c r="S768" s="1073"/>
      <c r="T768" s="1073"/>
      <c r="U768" s="1073"/>
      <c r="V768" s="1073"/>
      <c r="W768" s="1073"/>
      <c r="X768" s="1073"/>
      <c r="Y768" s="1073"/>
      <c r="Z768" s="1073"/>
      <c r="AA768" s="1073"/>
      <c r="AB768" s="1112"/>
      <c r="AC768" s="1112"/>
      <c r="AD768" s="1112"/>
      <c r="AE768" s="1112"/>
      <c r="AF768" s="1073"/>
      <c r="AG768" s="1073"/>
      <c r="AH768" s="1073"/>
      <c r="AI768" s="1073"/>
      <c r="AJ768" s="1073"/>
      <c r="AK768" s="1073"/>
      <c r="AL768" s="1073"/>
      <c r="AM768" s="1073"/>
      <c r="AN768" s="1073"/>
      <c r="AO768" s="1073"/>
      <c r="AP768" s="1073"/>
      <c r="AQ768" s="1073"/>
      <c r="AR768" s="1073"/>
      <c r="AS768" s="1073"/>
      <c r="AT768" s="1073"/>
      <c r="AU768" s="1073"/>
      <c r="AV768" s="1073"/>
      <c r="AW768" s="1073"/>
      <c r="AX768" s="1073"/>
      <c r="AY768" s="1073"/>
      <c r="AZ768" s="1073"/>
      <c r="BA768" s="1073"/>
      <c r="BB768" s="1073"/>
      <c r="BC768" s="1073"/>
      <c r="BD768" s="1073"/>
      <c r="BE768" s="1073"/>
      <c r="BF768" s="1073"/>
      <c r="BG768" s="1073"/>
      <c r="BH768" s="1073"/>
      <c r="BI768" s="1073"/>
      <c r="BJ768" s="1073"/>
      <c r="BK768" s="1073"/>
      <c r="BL768" s="1073"/>
      <c r="BM768" s="1073"/>
      <c r="BN768" s="1073"/>
      <c r="BO768" s="1073"/>
      <c r="BP768" s="1073"/>
      <c r="BQ768" s="1073"/>
      <c r="BR768" s="1073"/>
      <c r="BS768" s="1112"/>
      <c r="BT768" s="1073"/>
      <c r="BU768" s="1073"/>
      <c r="BV768" s="1073"/>
      <c r="BW768" s="1073"/>
      <c r="BX768" s="1073"/>
      <c r="BY768" s="1073"/>
      <c r="BZ768" s="1073"/>
      <c r="CA768" s="1073"/>
      <c r="CB768" s="1073"/>
      <c r="CC768" s="1073"/>
      <c r="CD768" s="1073"/>
      <c r="CE768" s="1073"/>
      <c r="CF768" s="1073"/>
      <c r="CG768" s="1073"/>
      <c r="CH768" s="1073"/>
      <c r="CI768" s="1073"/>
      <c r="CJ768" s="1073"/>
      <c r="CK768" s="1073"/>
      <c r="CL768" s="1073"/>
      <c r="CM768" s="1112"/>
      <c r="CN768" s="1112"/>
      <c r="CO768" s="1113"/>
      <c r="CQ768" s="1927"/>
    </row>
    <row r="769" spans="1:95" s="621" customFormat="1" x14ac:dyDescent="0.2">
      <c r="A769" s="1054"/>
      <c r="B769" s="1072"/>
      <c r="C769" s="1048"/>
      <c r="D769" s="1048"/>
      <c r="E769" s="1049"/>
      <c r="F769" s="1067"/>
      <c r="G769" s="1066"/>
      <c r="H769" s="1052"/>
      <c r="I769" s="1073"/>
      <c r="J769" s="1073"/>
      <c r="K769" s="1073"/>
      <c r="L769" s="1073"/>
      <c r="M769" s="1073"/>
      <c r="N769" s="1073"/>
      <c r="O769" s="1073"/>
      <c r="P769" s="1073"/>
      <c r="Q769" s="1073"/>
      <c r="R769" s="1073"/>
      <c r="S769" s="1073"/>
      <c r="T769" s="1073"/>
      <c r="U769" s="1073"/>
      <c r="V769" s="1073"/>
      <c r="W769" s="1073"/>
      <c r="X769" s="1073"/>
      <c r="Y769" s="1073"/>
      <c r="Z769" s="1073"/>
      <c r="AA769" s="1073"/>
      <c r="AB769" s="1112"/>
      <c r="AC769" s="1112"/>
      <c r="AD769" s="1112"/>
      <c r="AE769" s="1112"/>
      <c r="AF769" s="1073"/>
      <c r="AG769" s="1073"/>
      <c r="AH769" s="1073"/>
      <c r="AI769" s="1073"/>
      <c r="AJ769" s="1073"/>
      <c r="AK769" s="1073"/>
      <c r="AL769" s="1073"/>
      <c r="AM769" s="1073"/>
      <c r="AN769" s="1073"/>
      <c r="AO769" s="1073"/>
      <c r="AP769" s="1073"/>
      <c r="AQ769" s="1073"/>
      <c r="AR769" s="1073"/>
      <c r="AS769" s="1073"/>
      <c r="AT769" s="1073"/>
      <c r="AU769" s="1073"/>
      <c r="AV769" s="1073"/>
      <c r="AW769" s="1073"/>
      <c r="AX769" s="1073"/>
      <c r="AY769" s="1073"/>
      <c r="AZ769" s="1073"/>
      <c r="BA769" s="1073"/>
      <c r="BB769" s="1073"/>
      <c r="BC769" s="1073"/>
      <c r="BD769" s="1073"/>
      <c r="BE769" s="1073"/>
      <c r="BF769" s="1073"/>
      <c r="BG769" s="1073"/>
      <c r="BH769" s="1073"/>
      <c r="BI769" s="1073"/>
      <c r="BJ769" s="1073"/>
      <c r="BK769" s="1073"/>
      <c r="BL769" s="1073"/>
      <c r="BM769" s="1073"/>
      <c r="BN769" s="1073"/>
      <c r="BO769" s="1073"/>
      <c r="BP769" s="1073"/>
      <c r="BQ769" s="1073"/>
      <c r="BR769" s="1073"/>
      <c r="BS769" s="1112"/>
      <c r="BT769" s="1073"/>
      <c r="BU769" s="1073"/>
      <c r="BV769" s="1073"/>
      <c r="BW769" s="1073"/>
      <c r="BX769" s="1073"/>
      <c r="BY769" s="1073"/>
      <c r="BZ769" s="1073"/>
      <c r="CA769" s="1073"/>
      <c r="CB769" s="1073"/>
      <c r="CC769" s="1073"/>
      <c r="CD769" s="1073"/>
      <c r="CE769" s="1073"/>
      <c r="CF769" s="1073"/>
      <c r="CG769" s="1073"/>
      <c r="CH769" s="1073"/>
      <c r="CI769" s="1073"/>
      <c r="CJ769" s="1073"/>
      <c r="CK769" s="1073"/>
      <c r="CL769" s="1073"/>
      <c r="CM769" s="1112"/>
      <c r="CN769" s="1112"/>
      <c r="CO769" s="1113"/>
      <c r="CQ769" s="1927"/>
    </row>
    <row r="770" spans="1:95" s="621" customFormat="1" x14ac:dyDescent="0.2">
      <c r="A770" s="1054"/>
      <c r="B770" s="1072"/>
      <c r="C770" s="1048"/>
      <c r="D770" s="1048"/>
      <c r="E770" s="1049"/>
      <c r="F770" s="1067"/>
      <c r="G770" s="1066"/>
      <c r="H770" s="1052"/>
      <c r="I770" s="1073"/>
      <c r="J770" s="1073"/>
      <c r="K770" s="1073"/>
      <c r="L770" s="1073"/>
      <c r="M770" s="1073"/>
      <c r="N770" s="1073"/>
      <c r="O770" s="1073"/>
      <c r="P770" s="1073"/>
      <c r="Q770" s="1073"/>
      <c r="R770" s="1073"/>
      <c r="S770" s="1073"/>
      <c r="T770" s="1073"/>
      <c r="U770" s="1073"/>
      <c r="V770" s="1073"/>
      <c r="W770" s="1073"/>
      <c r="X770" s="1073"/>
      <c r="Y770" s="1073"/>
      <c r="Z770" s="1073"/>
      <c r="AA770" s="1073"/>
      <c r="AB770" s="1112"/>
      <c r="AC770" s="1112"/>
      <c r="AD770" s="1112"/>
      <c r="AE770" s="1112"/>
      <c r="AF770" s="1073"/>
      <c r="AG770" s="1073"/>
      <c r="AH770" s="1073"/>
      <c r="AI770" s="1073"/>
      <c r="AJ770" s="1073"/>
      <c r="AK770" s="1073"/>
      <c r="AL770" s="1073"/>
      <c r="AM770" s="1073"/>
      <c r="AN770" s="1073"/>
      <c r="AO770" s="1073"/>
      <c r="AP770" s="1073"/>
      <c r="AQ770" s="1073"/>
      <c r="AR770" s="1073"/>
      <c r="AS770" s="1073"/>
      <c r="AT770" s="1073"/>
      <c r="AU770" s="1073"/>
      <c r="AV770" s="1073"/>
      <c r="AW770" s="1073"/>
      <c r="AX770" s="1073"/>
      <c r="AY770" s="1073"/>
      <c r="AZ770" s="1073"/>
      <c r="BA770" s="1073"/>
      <c r="BB770" s="1073"/>
      <c r="BC770" s="1073"/>
      <c r="BD770" s="1073"/>
      <c r="BE770" s="1073"/>
      <c r="BF770" s="1073"/>
      <c r="BG770" s="1073"/>
      <c r="BH770" s="1073"/>
      <c r="BI770" s="1073"/>
      <c r="BJ770" s="1073"/>
      <c r="BK770" s="1073"/>
      <c r="BL770" s="1073"/>
      <c r="BM770" s="1073"/>
      <c r="BN770" s="1073"/>
      <c r="BO770" s="1073"/>
      <c r="BP770" s="1073"/>
      <c r="BQ770" s="1073"/>
      <c r="BR770" s="1073"/>
      <c r="BS770" s="1112"/>
      <c r="BT770" s="1073"/>
      <c r="BU770" s="1073"/>
      <c r="BV770" s="1073"/>
      <c r="BW770" s="1073"/>
      <c r="BX770" s="1073"/>
      <c r="BY770" s="1073"/>
      <c r="BZ770" s="1073"/>
      <c r="CA770" s="1073"/>
      <c r="CB770" s="1073"/>
      <c r="CC770" s="1073"/>
      <c r="CD770" s="1073"/>
      <c r="CE770" s="1073"/>
      <c r="CF770" s="1073"/>
      <c r="CG770" s="1073"/>
      <c r="CH770" s="1073"/>
      <c r="CI770" s="1073"/>
      <c r="CJ770" s="1073"/>
      <c r="CK770" s="1073"/>
      <c r="CL770" s="1073"/>
      <c r="CM770" s="1112"/>
      <c r="CN770" s="1112"/>
      <c r="CO770" s="1113"/>
      <c r="CQ770" s="1927"/>
    </row>
    <row r="771" spans="1:95" s="621" customFormat="1" x14ac:dyDescent="0.2">
      <c r="A771" s="1054"/>
      <c r="B771" s="1072"/>
      <c r="C771" s="1048"/>
      <c r="D771" s="1048"/>
      <c r="E771" s="1049"/>
      <c r="F771" s="1067"/>
      <c r="G771" s="1066"/>
      <c r="H771" s="1052"/>
      <c r="I771" s="1073"/>
      <c r="J771" s="1073"/>
      <c r="K771" s="1073"/>
      <c r="L771" s="1073"/>
      <c r="M771" s="1073"/>
      <c r="N771" s="1073"/>
      <c r="O771" s="1073"/>
      <c r="P771" s="1073"/>
      <c r="Q771" s="1073"/>
      <c r="R771" s="1073"/>
      <c r="S771" s="1073"/>
      <c r="T771" s="1073"/>
      <c r="U771" s="1073"/>
      <c r="V771" s="1073"/>
      <c r="W771" s="1073"/>
      <c r="X771" s="1073"/>
      <c r="Y771" s="1073"/>
      <c r="Z771" s="1073"/>
      <c r="AA771" s="1073"/>
      <c r="AB771" s="1112"/>
      <c r="AC771" s="1112"/>
      <c r="AD771" s="1112"/>
      <c r="AE771" s="1112"/>
      <c r="AF771" s="1073"/>
      <c r="AG771" s="1073"/>
      <c r="AH771" s="1073"/>
      <c r="AI771" s="1073"/>
      <c r="AJ771" s="1073"/>
      <c r="AK771" s="1073"/>
      <c r="AL771" s="1073"/>
      <c r="AM771" s="1073"/>
      <c r="AN771" s="1073"/>
      <c r="AO771" s="1073"/>
      <c r="AP771" s="1073"/>
      <c r="AQ771" s="1073"/>
      <c r="AR771" s="1073"/>
      <c r="AS771" s="1073"/>
      <c r="AT771" s="1073"/>
      <c r="AU771" s="1073"/>
      <c r="AV771" s="1073"/>
      <c r="AW771" s="1073"/>
      <c r="AX771" s="1073"/>
      <c r="AY771" s="1073"/>
      <c r="AZ771" s="1073"/>
      <c r="BA771" s="1073"/>
      <c r="BB771" s="1073"/>
      <c r="BC771" s="1073"/>
      <c r="BD771" s="1073"/>
      <c r="BE771" s="1073"/>
      <c r="BF771" s="1073"/>
      <c r="BG771" s="1073"/>
      <c r="BH771" s="1073"/>
      <c r="BI771" s="1073"/>
      <c r="BJ771" s="1073"/>
      <c r="BK771" s="1073"/>
      <c r="BL771" s="1073"/>
      <c r="BM771" s="1073"/>
      <c r="BN771" s="1073"/>
      <c r="BO771" s="1073"/>
      <c r="BP771" s="1073"/>
      <c r="BQ771" s="1073"/>
      <c r="BR771" s="1073"/>
      <c r="BS771" s="1112"/>
      <c r="BT771" s="1073"/>
      <c r="BU771" s="1073"/>
      <c r="BV771" s="1073"/>
      <c r="BW771" s="1073"/>
      <c r="BX771" s="1073"/>
      <c r="BY771" s="1073"/>
      <c r="BZ771" s="1073"/>
      <c r="CA771" s="1073"/>
      <c r="CB771" s="1073"/>
      <c r="CC771" s="1073"/>
      <c r="CD771" s="1073"/>
      <c r="CE771" s="1073"/>
      <c r="CF771" s="1073"/>
      <c r="CG771" s="1073"/>
      <c r="CH771" s="1073"/>
      <c r="CI771" s="1073"/>
      <c r="CJ771" s="1073"/>
      <c r="CK771" s="1073"/>
      <c r="CL771" s="1073"/>
      <c r="CM771" s="1112"/>
      <c r="CN771" s="1112"/>
      <c r="CO771" s="1113"/>
      <c r="CQ771" s="1927"/>
    </row>
    <row r="772" spans="1:95" s="621" customFormat="1" x14ac:dyDescent="0.2">
      <c r="A772" s="1054"/>
      <c r="B772" s="1072"/>
      <c r="C772" s="1048"/>
      <c r="D772" s="1048"/>
      <c r="E772" s="1049"/>
      <c r="F772" s="1067"/>
      <c r="G772" s="1066"/>
      <c r="H772" s="1052"/>
      <c r="I772" s="1073"/>
      <c r="J772" s="1073"/>
      <c r="K772" s="1073"/>
      <c r="L772" s="1073"/>
      <c r="M772" s="1073"/>
      <c r="N772" s="1073"/>
      <c r="O772" s="1073"/>
      <c r="P772" s="1073"/>
      <c r="Q772" s="1073"/>
      <c r="R772" s="1073"/>
      <c r="S772" s="1073"/>
      <c r="T772" s="1073"/>
      <c r="U772" s="1073"/>
      <c r="V772" s="1073"/>
      <c r="W772" s="1073"/>
      <c r="X772" s="1073"/>
      <c r="Y772" s="1073"/>
      <c r="Z772" s="1073"/>
      <c r="AA772" s="1073"/>
      <c r="AB772" s="1112"/>
      <c r="AC772" s="1112"/>
      <c r="AD772" s="1112"/>
      <c r="AE772" s="1112"/>
      <c r="AF772" s="1073"/>
      <c r="AG772" s="1073"/>
      <c r="AH772" s="1073"/>
      <c r="AI772" s="1073"/>
      <c r="AJ772" s="1073"/>
      <c r="AK772" s="1073"/>
      <c r="AL772" s="1073"/>
      <c r="AM772" s="1073"/>
      <c r="AN772" s="1073"/>
      <c r="AO772" s="1073"/>
      <c r="AP772" s="1073"/>
      <c r="AQ772" s="1073"/>
      <c r="AR772" s="1073"/>
      <c r="AS772" s="1073"/>
      <c r="AT772" s="1073"/>
      <c r="AU772" s="1073"/>
      <c r="AV772" s="1073"/>
      <c r="AW772" s="1073"/>
      <c r="AX772" s="1073"/>
      <c r="AY772" s="1073"/>
      <c r="AZ772" s="1073"/>
      <c r="BA772" s="1073"/>
      <c r="BB772" s="1073"/>
      <c r="BC772" s="1073"/>
      <c r="BD772" s="1073"/>
      <c r="BE772" s="1073"/>
      <c r="BF772" s="1073"/>
      <c r="BG772" s="1073"/>
      <c r="BH772" s="1073"/>
      <c r="BI772" s="1073"/>
      <c r="BJ772" s="1073"/>
      <c r="BK772" s="1073"/>
      <c r="BL772" s="1073"/>
      <c r="BM772" s="1073"/>
      <c r="BN772" s="1073"/>
      <c r="BO772" s="1073"/>
      <c r="BP772" s="1073"/>
      <c r="BQ772" s="1073"/>
      <c r="BR772" s="1073"/>
      <c r="BS772" s="1112"/>
      <c r="BT772" s="1073"/>
      <c r="BU772" s="1073"/>
      <c r="BV772" s="1073"/>
      <c r="BW772" s="1073"/>
      <c r="BX772" s="1073"/>
      <c r="BY772" s="1073"/>
      <c r="BZ772" s="1073"/>
      <c r="CA772" s="1073"/>
      <c r="CB772" s="1073"/>
      <c r="CC772" s="1073"/>
      <c r="CD772" s="1073"/>
      <c r="CE772" s="1073"/>
      <c r="CF772" s="1073"/>
      <c r="CG772" s="1073"/>
      <c r="CH772" s="1073"/>
      <c r="CI772" s="1073"/>
      <c r="CJ772" s="1073"/>
      <c r="CK772" s="1073"/>
      <c r="CL772" s="1073"/>
      <c r="CM772" s="1112"/>
      <c r="CN772" s="1112"/>
      <c r="CO772" s="1113"/>
      <c r="CQ772" s="1927"/>
    </row>
    <row r="773" spans="1:95" s="621" customFormat="1" x14ac:dyDescent="0.2">
      <c r="A773" s="1054"/>
      <c r="B773" s="1072"/>
      <c r="C773" s="1048"/>
      <c r="D773" s="1048"/>
      <c r="E773" s="1049"/>
      <c r="F773" s="1067"/>
      <c r="G773" s="1066"/>
      <c r="H773" s="1052"/>
      <c r="I773" s="1073"/>
      <c r="J773" s="1073"/>
      <c r="K773" s="1073"/>
      <c r="L773" s="1073"/>
      <c r="M773" s="1073"/>
      <c r="N773" s="1073"/>
      <c r="O773" s="1073"/>
      <c r="P773" s="1073"/>
      <c r="Q773" s="1073"/>
      <c r="R773" s="1073"/>
      <c r="S773" s="1073"/>
      <c r="T773" s="1073"/>
      <c r="U773" s="1073"/>
      <c r="V773" s="1073"/>
      <c r="W773" s="1073"/>
      <c r="X773" s="1073"/>
      <c r="Y773" s="1073"/>
      <c r="Z773" s="1073"/>
      <c r="AA773" s="1073"/>
      <c r="AB773" s="1112"/>
      <c r="AC773" s="1112"/>
      <c r="AD773" s="1112"/>
      <c r="AE773" s="1112"/>
      <c r="AF773" s="1073"/>
      <c r="AG773" s="1073"/>
      <c r="AH773" s="1073"/>
      <c r="AI773" s="1073"/>
      <c r="AJ773" s="1073"/>
      <c r="AK773" s="1073"/>
      <c r="AL773" s="1073"/>
      <c r="AM773" s="1073"/>
      <c r="AN773" s="1073"/>
      <c r="AO773" s="1073"/>
      <c r="AP773" s="1073"/>
      <c r="AQ773" s="1073"/>
      <c r="AR773" s="1073"/>
      <c r="AS773" s="1073"/>
      <c r="AT773" s="1073"/>
      <c r="AU773" s="1073"/>
      <c r="AV773" s="1073"/>
      <c r="AW773" s="1073"/>
      <c r="AX773" s="1073"/>
      <c r="AY773" s="1073"/>
      <c r="AZ773" s="1073"/>
      <c r="BA773" s="1073"/>
      <c r="BB773" s="1073"/>
      <c r="BC773" s="1073"/>
      <c r="BD773" s="1073"/>
      <c r="BE773" s="1073"/>
      <c r="BF773" s="1073"/>
      <c r="BG773" s="1073"/>
      <c r="BH773" s="1073"/>
      <c r="BI773" s="1073"/>
      <c r="BJ773" s="1073"/>
      <c r="BK773" s="1073"/>
      <c r="BL773" s="1073"/>
      <c r="BM773" s="1073"/>
      <c r="BN773" s="1073"/>
      <c r="BO773" s="1073"/>
      <c r="BP773" s="1073"/>
      <c r="BQ773" s="1073"/>
      <c r="BR773" s="1073"/>
      <c r="BS773" s="1112"/>
      <c r="BT773" s="1073"/>
      <c r="BU773" s="1073"/>
      <c r="BV773" s="1073"/>
      <c r="BW773" s="1073"/>
      <c r="BX773" s="1073"/>
      <c r="BY773" s="1073"/>
      <c r="BZ773" s="1073"/>
      <c r="CA773" s="1073"/>
      <c r="CB773" s="1073"/>
      <c r="CC773" s="1073"/>
      <c r="CD773" s="1073"/>
      <c r="CE773" s="1073"/>
      <c r="CF773" s="1073"/>
      <c r="CG773" s="1073"/>
      <c r="CH773" s="1073"/>
      <c r="CI773" s="1073"/>
      <c r="CJ773" s="1073"/>
      <c r="CK773" s="1073"/>
      <c r="CL773" s="1073"/>
      <c r="CM773" s="1112"/>
      <c r="CN773" s="1112"/>
      <c r="CO773" s="1113"/>
      <c r="CQ773" s="1927"/>
    </row>
    <row r="774" spans="1:95" s="621" customFormat="1" x14ac:dyDescent="0.2">
      <c r="A774" s="1054"/>
      <c r="B774" s="1072"/>
      <c r="C774" s="1048"/>
      <c r="D774" s="1048"/>
      <c r="E774" s="1049"/>
      <c r="F774" s="1067"/>
      <c r="G774" s="1066"/>
      <c r="H774" s="1052"/>
      <c r="I774" s="1073"/>
      <c r="J774" s="1073"/>
      <c r="K774" s="1073"/>
      <c r="L774" s="1073"/>
      <c r="M774" s="1073"/>
      <c r="N774" s="1073"/>
      <c r="O774" s="1073"/>
      <c r="P774" s="1073"/>
      <c r="Q774" s="1073"/>
      <c r="R774" s="1073"/>
      <c r="S774" s="1073"/>
      <c r="T774" s="1073"/>
      <c r="U774" s="1073"/>
      <c r="V774" s="1073"/>
      <c r="W774" s="1073"/>
      <c r="X774" s="1073"/>
      <c r="Y774" s="1073"/>
      <c r="Z774" s="1073"/>
      <c r="AA774" s="1073"/>
      <c r="AB774" s="1112"/>
      <c r="AC774" s="1112"/>
      <c r="AD774" s="1112"/>
      <c r="AE774" s="1112"/>
      <c r="AF774" s="1073"/>
      <c r="AG774" s="1073"/>
      <c r="AH774" s="1073"/>
      <c r="AI774" s="1073"/>
      <c r="AJ774" s="1073"/>
      <c r="AK774" s="1073"/>
      <c r="AL774" s="1073"/>
      <c r="AM774" s="1073"/>
      <c r="AN774" s="1073"/>
      <c r="AO774" s="1073"/>
      <c r="AP774" s="1073"/>
      <c r="AQ774" s="1073"/>
      <c r="AR774" s="1073"/>
      <c r="AS774" s="1073"/>
      <c r="AT774" s="1073"/>
      <c r="AU774" s="1073"/>
      <c r="AV774" s="1073"/>
      <c r="AW774" s="1073"/>
      <c r="AX774" s="1073"/>
      <c r="AY774" s="1073"/>
      <c r="AZ774" s="1073"/>
      <c r="BA774" s="1073"/>
      <c r="BB774" s="1073"/>
      <c r="BC774" s="1073"/>
      <c r="BD774" s="1073"/>
      <c r="BE774" s="1073"/>
      <c r="BF774" s="1073"/>
      <c r="BG774" s="1073"/>
      <c r="BH774" s="1073"/>
      <c r="BI774" s="1073"/>
      <c r="BJ774" s="1073"/>
      <c r="BK774" s="1073"/>
      <c r="BL774" s="1073"/>
      <c r="BM774" s="1073"/>
      <c r="BN774" s="1073"/>
      <c r="BO774" s="1073"/>
      <c r="BP774" s="1073"/>
      <c r="BQ774" s="1073"/>
      <c r="BR774" s="1073"/>
      <c r="BS774" s="1112"/>
      <c r="BT774" s="1073"/>
      <c r="BU774" s="1073"/>
      <c r="BV774" s="1073"/>
      <c r="BW774" s="1073"/>
      <c r="BX774" s="1073"/>
      <c r="BY774" s="1073"/>
      <c r="BZ774" s="1073"/>
      <c r="CA774" s="1073"/>
      <c r="CB774" s="1073"/>
      <c r="CC774" s="1073"/>
      <c r="CD774" s="1073"/>
      <c r="CE774" s="1073"/>
      <c r="CF774" s="1073"/>
      <c r="CG774" s="1073"/>
      <c r="CH774" s="1073"/>
      <c r="CI774" s="1073"/>
      <c r="CJ774" s="1073"/>
      <c r="CK774" s="1073"/>
      <c r="CL774" s="1073"/>
      <c r="CM774" s="1112"/>
      <c r="CN774" s="1112"/>
      <c r="CO774" s="1113"/>
      <c r="CQ774" s="1927"/>
    </row>
    <row r="775" spans="1:95" s="621" customFormat="1" x14ac:dyDescent="0.2">
      <c r="A775" s="1054"/>
      <c r="B775" s="1072"/>
      <c r="C775" s="1048"/>
      <c r="D775" s="1048"/>
      <c r="E775" s="1049"/>
      <c r="F775" s="1067"/>
      <c r="G775" s="1066"/>
      <c r="H775" s="1052"/>
      <c r="I775" s="1073"/>
      <c r="J775" s="1073"/>
      <c r="K775" s="1073"/>
      <c r="L775" s="1073"/>
      <c r="M775" s="1073"/>
      <c r="N775" s="1073"/>
      <c r="O775" s="1073"/>
      <c r="P775" s="1073"/>
      <c r="Q775" s="1073"/>
      <c r="R775" s="1073"/>
      <c r="S775" s="1073"/>
      <c r="T775" s="1073"/>
      <c r="U775" s="1073"/>
      <c r="V775" s="1073"/>
      <c r="W775" s="1073"/>
      <c r="X775" s="1073"/>
      <c r="Y775" s="1073"/>
      <c r="Z775" s="1073"/>
      <c r="AA775" s="1073"/>
      <c r="AB775" s="1112"/>
      <c r="AC775" s="1112"/>
      <c r="AD775" s="1112"/>
      <c r="AE775" s="1112"/>
      <c r="AF775" s="1073"/>
      <c r="AG775" s="1073"/>
      <c r="AH775" s="1073"/>
      <c r="AI775" s="1073"/>
      <c r="AJ775" s="1073"/>
      <c r="AK775" s="1073"/>
      <c r="AL775" s="1073"/>
      <c r="AM775" s="1073"/>
      <c r="AN775" s="1073"/>
      <c r="AO775" s="1073"/>
      <c r="AP775" s="1073"/>
      <c r="AQ775" s="1073"/>
      <c r="AR775" s="1073"/>
      <c r="AS775" s="1073"/>
      <c r="AT775" s="1073"/>
      <c r="AU775" s="1073"/>
      <c r="AV775" s="1073"/>
      <c r="AW775" s="1073"/>
      <c r="AX775" s="1073"/>
      <c r="AY775" s="1073"/>
      <c r="AZ775" s="1073"/>
      <c r="BA775" s="1073"/>
      <c r="BB775" s="1073"/>
      <c r="BC775" s="1073"/>
      <c r="BD775" s="1073"/>
      <c r="BE775" s="1073"/>
      <c r="BF775" s="1073"/>
      <c r="BG775" s="1073"/>
      <c r="BH775" s="1073"/>
      <c r="BI775" s="1073"/>
      <c r="BJ775" s="1073"/>
      <c r="BK775" s="1073"/>
      <c r="BL775" s="1073"/>
      <c r="BM775" s="1073"/>
      <c r="BN775" s="1073"/>
      <c r="BO775" s="1073"/>
      <c r="BP775" s="1073"/>
      <c r="BQ775" s="1073"/>
      <c r="BR775" s="1073"/>
      <c r="BS775" s="1112"/>
      <c r="BT775" s="1073"/>
      <c r="BU775" s="1073"/>
      <c r="BV775" s="1073"/>
      <c r="BW775" s="1073"/>
      <c r="BX775" s="1073"/>
      <c r="BY775" s="1073"/>
      <c r="BZ775" s="1073"/>
      <c r="CA775" s="1073"/>
      <c r="CB775" s="1073"/>
      <c r="CC775" s="1073"/>
      <c r="CD775" s="1073"/>
      <c r="CE775" s="1073"/>
      <c r="CF775" s="1073"/>
      <c r="CG775" s="1073"/>
      <c r="CH775" s="1073"/>
      <c r="CI775" s="1073"/>
      <c r="CJ775" s="1073"/>
      <c r="CK775" s="1073"/>
      <c r="CL775" s="1073"/>
      <c r="CM775" s="1112"/>
      <c r="CN775" s="1112"/>
      <c r="CO775" s="1113"/>
      <c r="CQ775" s="1927"/>
    </row>
    <row r="776" spans="1:95" s="621" customFormat="1" x14ac:dyDescent="0.2">
      <c r="A776" s="1054"/>
      <c r="B776" s="1072"/>
      <c r="C776" s="1048"/>
      <c r="D776" s="1048"/>
      <c r="E776" s="1049"/>
      <c r="F776" s="1067"/>
      <c r="G776" s="1066"/>
      <c r="H776" s="1052"/>
      <c r="I776" s="1073"/>
      <c r="J776" s="1073"/>
      <c r="K776" s="1073"/>
      <c r="L776" s="1073"/>
      <c r="M776" s="1073"/>
      <c r="N776" s="1073"/>
      <c r="O776" s="1073"/>
      <c r="P776" s="1073"/>
      <c r="Q776" s="1073"/>
      <c r="R776" s="1073"/>
      <c r="S776" s="1073"/>
      <c r="T776" s="1073"/>
      <c r="U776" s="1073"/>
      <c r="V776" s="1073"/>
      <c r="W776" s="1073"/>
      <c r="X776" s="1073"/>
      <c r="Y776" s="1073"/>
      <c r="Z776" s="1073"/>
      <c r="AA776" s="1073"/>
      <c r="AB776" s="1112"/>
      <c r="AC776" s="1112"/>
      <c r="AD776" s="1112"/>
      <c r="AE776" s="1112"/>
      <c r="AF776" s="1073"/>
      <c r="AG776" s="1073"/>
      <c r="AH776" s="1073"/>
      <c r="AI776" s="1073"/>
      <c r="AJ776" s="1073"/>
      <c r="AK776" s="1073"/>
      <c r="AL776" s="1073"/>
      <c r="AM776" s="1073"/>
      <c r="AN776" s="1073"/>
      <c r="AO776" s="1073"/>
      <c r="AP776" s="1073"/>
      <c r="AQ776" s="1073"/>
      <c r="AR776" s="1073"/>
      <c r="AS776" s="1073"/>
      <c r="AT776" s="1073"/>
      <c r="AU776" s="1073"/>
      <c r="AV776" s="1073"/>
      <c r="AW776" s="1073"/>
      <c r="AX776" s="1073"/>
      <c r="AY776" s="1073"/>
      <c r="AZ776" s="1073"/>
      <c r="BA776" s="1073"/>
      <c r="BB776" s="1073"/>
      <c r="BC776" s="1073"/>
      <c r="BD776" s="1073"/>
      <c r="BE776" s="1073"/>
      <c r="BF776" s="1073"/>
      <c r="BG776" s="1073"/>
      <c r="BH776" s="1073"/>
      <c r="BI776" s="1073"/>
      <c r="BJ776" s="1073"/>
      <c r="BK776" s="1073"/>
      <c r="BL776" s="1073"/>
      <c r="BM776" s="1073"/>
      <c r="BN776" s="1073"/>
      <c r="BO776" s="1073"/>
      <c r="BP776" s="1073"/>
      <c r="BQ776" s="1073"/>
      <c r="BR776" s="1073"/>
      <c r="BS776" s="1112"/>
      <c r="BT776" s="1073"/>
      <c r="BU776" s="1073"/>
      <c r="BV776" s="1073"/>
      <c r="BW776" s="1073"/>
      <c r="BX776" s="1073"/>
      <c r="BY776" s="1073"/>
      <c r="BZ776" s="1073"/>
      <c r="CA776" s="1073"/>
      <c r="CB776" s="1073"/>
      <c r="CC776" s="1073"/>
      <c r="CD776" s="1073"/>
      <c r="CE776" s="1073"/>
      <c r="CF776" s="1073"/>
      <c r="CG776" s="1073"/>
      <c r="CH776" s="1073"/>
      <c r="CI776" s="1073"/>
      <c r="CJ776" s="1073"/>
      <c r="CK776" s="1073"/>
      <c r="CL776" s="1073"/>
      <c r="CM776" s="1112"/>
      <c r="CN776" s="1112"/>
      <c r="CO776" s="1113"/>
      <c r="CQ776" s="1927"/>
    </row>
    <row r="777" spans="1:95" s="621" customFormat="1" x14ac:dyDescent="0.2">
      <c r="A777" s="1054"/>
      <c r="B777" s="1072"/>
      <c r="C777" s="1048"/>
      <c r="D777" s="1048"/>
      <c r="E777" s="1049"/>
      <c r="F777" s="1067"/>
      <c r="G777" s="1066"/>
      <c r="H777" s="1052"/>
      <c r="I777" s="1073"/>
      <c r="J777" s="1073"/>
      <c r="K777" s="1073"/>
      <c r="L777" s="1073"/>
      <c r="M777" s="1073"/>
      <c r="N777" s="1073"/>
      <c r="O777" s="1073"/>
      <c r="P777" s="1073"/>
      <c r="Q777" s="1073"/>
      <c r="R777" s="1073"/>
      <c r="S777" s="1073"/>
      <c r="T777" s="1073"/>
      <c r="U777" s="1073"/>
      <c r="V777" s="1073"/>
      <c r="W777" s="1073"/>
      <c r="X777" s="1073"/>
      <c r="Y777" s="1073"/>
      <c r="Z777" s="1073"/>
      <c r="AA777" s="1073"/>
      <c r="AB777" s="1112"/>
      <c r="AC777" s="1112"/>
      <c r="AD777" s="1112"/>
      <c r="AE777" s="1112"/>
      <c r="AF777" s="1073"/>
      <c r="AG777" s="1073"/>
      <c r="AH777" s="1073"/>
      <c r="AI777" s="1073"/>
      <c r="AJ777" s="1073"/>
      <c r="AK777" s="1073"/>
      <c r="AL777" s="1073"/>
      <c r="AM777" s="1073"/>
      <c r="AN777" s="1073"/>
      <c r="AO777" s="1073"/>
      <c r="AP777" s="1073"/>
      <c r="AQ777" s="1073"/>
      <c r="AR777" s="1073"/>
      <c r="AS777" s="1073"/>
      <c r="AT777" s="1073"/>
      <c r="AU777" s="1073"/>
      <c r="AV777" s="1073"/>
      <c r="AW777" s="1073"/>
      <c r="AX777" s="1073"/>
      <c r="AY777" s="1073"/>
      <c r="AZ777" s="1073"/>
      <c r="BA777" s="1073"/>
      <c r="BB777" s="1073"/>
      <c r="BC777" s="1073"/>
      <c r="BD777" s="1073"/>
      <c r="BE777" s="1073"/>
      <c r="BF777" s="1073"/>
      <c r="BG777" s="1073"/>
      <c r="BH777" s="1073"/>
      <c r="BI777" s="1073"/>
      <c r="BJ777" s="1073"/>
      <c r="BK777" s="1073"/>
      <c r="BL777" s="1073"/>
      <c r="BM777" s="1073"/>
      <c r="BN777" s="1073"/>
      <c r="BO777" s="1073"/>
      <c r="BP777" s="1073"/>
      <c r="BQ777" s="1073"/>
      <c r="BR777" s="1073"/>
      <c r="BS777" s="1112"/>
      <c r="BT777" s="1073"/>
      <c r="BU777" s="1073"/>
      <c r="BV777" s="1073"/>
      <c r="BW777" s="1073"/>
      <c r="BX777" s="1073"/>
      <c r="BY777" s="1073"/>
      <c r="BZ777" s="1073"/>
      <c r="CA777" s="1073"/>
      <c r="CB777" s="1073"/>
      <c r="CC777" s="1073"/>
      <c r="CD777" s="1073"/>
      <c r="CE777" s="1073"/>
      <c r="CF777" s="1073"/>
      <c r="CG777" s="1073"/>
      <c r="CH777" s="1073"/>
      <c r="CI777" s="1073"/>
      <c r="CJ777" s="1073"/>
      <c r="CK777" s="1073"/>
      <c r="CL777" s="1073"/>
      <c r="CM777" s="1112"/>
      <c r="CN777" s="1112"/>
      <c r="CO777" s="1113"/>
      <c r="CQ777" s="1927"/>
    </row>
    <row r="778" spans="1:95" s="621" customFormat="1" x14ac:dyDescent="0.2">
      <c r="A778" s="1054"/>
      <c r="B778" s="1072"/>
      <c r="C778" s="1048"/>
      <c r="D778" s="1048"/>
      <c r="E778" s="1049"/>
      <c r="F778" s="1067"/>
      <c r="G778" s="1066"/>
      <c r="H778" s="1052"/>
      <c r="I778" s="1073"/>
      <c r="J778" s="1073"/>
      <c r="K778" s="1073"/>
      <c r="L778" s="1073"/>
      <c r="M778" s="1073"/>
      <c r="N778" s="1073"/>
      <c r="O778" s="1073"/>
      <c r="P778" s="1073"/>
      <c r="Q778" s="1073"/>
      <c r="R778" s="1073"/>
      <c r="S778" s="1073"/>
      <c r="T778" s="1073"/>
      <c r="U778" s="1073"/>
      <c r="V778" s="1073"/>
      <c r="W778" s="1073"/>
      <c r="X778" s="1073"/>
      <c r="Y778" s="1073"/>
      <c r="Z778" s="1073"/>
      <c r="AA778" s="1073"/>
      <c r="AB778" s="1112"/>
      <c r="AC778" s="1112"/>
      <c r="AD778" s="1112"/>
      <c r="AE778" s="1112"/>
      <c r="AF778" s="1073"/>
      <c r="AG778" s="1073"/>
      <c r="AH778" s="1073"/>
      <c r="AI778" s="1073"/>
      <c r="AJ778" s="1073"/>
      <c r="AK778" s="1073"/>
      <c r="AL778" s="1073"/>
      <c r="AM778" s="1073"/>
      <c r="AN778" s="1073"/>
      <c r="AO778" s="1073"/>
      <c r="AP778" s="1073"/>
      <c r="AQ778" s="1073"/>
      <c r="AR778" s="1073"/>
      <c r="AS778" s="1073"/>
      <c r="AT778" s="1073"/>
      <c r="AU778" s="1073"/>
      <c r="AV778" s="1073"/>
      <c r="AW778" s="1073"/>
      <c r="AX778" s="1073"/>
      <c r="AY778" s="1073"/>
      <c r="AZ778" s="1073"/>
      <c r="BA778" s="1073"/>
      <c r="BB778" s="1073"/>
      <c r="BC778" s="1073"/>
      <c r="BD778" s="1073"/>
      <c r="BE778" s="1073"/>
      <c r="BF778" s="1073"/>
      <c r="BG778" s="1073"/>
      <c r="BH778" s="1073"/>
      <c r="BI778" s="1073"/>
      <c r="BJ778" s="1073"/>
      <c r="BK778" s="1073"/>
      <c r="BL778" s="1073"/>
      <c r="BM778" s="1073"/>
      <c r="BN778" s="1073"/>
      <c r="BO778" s="1073"/>
      <c r="BP778" s="1073"/>
      <c r="BQ778" s="1073"/>
      <c r="BR778" s="1073"/>
      <c r="BS778" s="1112"/>
      <c r="BT778" s="1073"/>
      <c r="BU778" s="1073"/>
      <c r="BV778" s="1073"/>
      <c r="BW778" s="1073"/>
      <c r="BX778" s="1073"/>
      <c r="BY778" s="1073"/>
      <c r="BZ778" s="1073"/>
      <c r="CA778" s="1073"/>
      <c r="CB778" s="1073"/>
      <c r="CC778" s="1073"/>
      <c r="CD778" s="1073"/>
      <c r="CE778" s="1073"/>
      <c r="CF778" s="1073"/>
      <c r="CG778" s="1073"/>
      <c r="CH778" s="1073"/>
      <c r="CI778" s="1073"/>
      <c r="CJ778" s="1073"/>
      <c r="CK778" s="1073"/>
      <c r="CL778" s="1073"/>
      <c r="CM778" s="1112"/>
      <c r="CN778" s="1112"/>
      <c r="CO778" s="1113"/>
      <c r="CQ778" s="1927"/>
    </row>
    <row r="779" spans="1:95" s="621" customFormat="1" x14ac:dyDescent="0.2">
      <c r="A779" s="1054"/>
      <c r="B779" s="1072"/>
      <c r="C779" s="1048"/>
      <c r="D779" s="1048"/>
      <c r="E779" s="1049"/>
      <c r="F779" s="1067"/>
      <c r="G779" s="1066"/>
      <c r="H779" s="1052"/>
      <c r="I779" s="1073"/>
      <c r="J779" s="1073"/>
      <c r="K779" s="1073"/>
      <c r="L779" s="1073"/>
      <c r="M779" s="1073"/>
      <c r="N779" s="1073"/>
      <c r="O779" s="1073"/>
      <c r="P779" s="1073"/>
      <c r="Q779" s="1073"/>
      <c r="R779" s="1073"/>
      <c r="S779" s="1073"/>
      <c r="T779" s="1073"/>
      <c r="U779" s="1073"/>
      <c r="V779" s="1073"/>
      <c r="W779" s="1073"/>
      <c r="X779" s="1073"/>
      <c r="Y779" s="1073"/>
      <c r="Z779" s="1073"/>
      <c r="AA779" s="1073"/>
      <c r="AB779" s="1112"/>
      <c r="AC779" s="1112"/>
      <c r="AD779" s="1112"/>
      <c r="AE779" s="1112"/>
      <c r="AF779" s="1073"/>
      <c r="AG779" s="1073"/>
      <c r="AH779" s="1073"/>
      <c r="AI779" s="1073"/>
      <c r="AJ779" s="1073"/>
      <c r="AK779" s="1073"/>
      <c r="AL779" s="1073"/>
      <c r="AM779" s="1073"/>
      <c r="AN779" s="1073"/>
      <c r="AO779" s="1073"/>
      <c r="AP779" s="1073"/>
      <c r="AQ779" s="1073"/>
      <c r="AR779" s="1073"/>
      <c r="AS779" s="1073"/>
      <c r="AT779" s="1073"/>
      <c r="AU779" s="1073"/>
      <c r="AV779" s="1073"/>
      <c r="AW779" s="1073"/>
      <c r="AX779" s="1073"/>
      <c r="AY779" s="1073"/>
      <c r="AZ779" s="1073"/>
      <c r="BA779" s="1073"/>
      <c r="BB779" s="1073"/>
      <c r="BC779" s="1073"/>
      <c r="BD779" s="1073"/>
      <c r="BE779" s="1073"/>
      <c r="BF779" s="1073"/>
      <c r="BG779" s="1073"/>
      <c r="BH779" s="1073"/>
      <c r="BI779" s="1073"/>
      <c r="BJ779" s="1073"/>
      <c r="BK779" s="1073"/>
      <c r="BL779" s="1073"/>
      <c r="BM779" s="1073"/>
      <c r="BN779" s="1073"/>
      <c r="BO779" s="1073"/>
      <c r="BP779" s="1073"/>
      <c r="BQ779" s="1073"/>
      <c r="BR779" s="1073"/>
      <c r="BS779" s="1112"/>
      <c r="BT779" s="1073"/>
      <c r="BU779" s="1073"/>
      <c r="BV779" s="1073"/>
      <c r="BW779" s="1073"/>
      <c r="BX779" s="1073"/>
      <c r="BY779" s="1073"/>
      <c r="BZ779" s="1073"/>
      <c r="CA779" s="1073"/>
      <c r="CB779" s="1073"/>
      <c r="CC779" s="1073"/>
      <c r="CD779" s="1073"/>
      <c r="CE779" s="1073"/>
      <c r="CF779" s="1073"/>
      <c r="CG779" s="1073"/>
      <c r="CH779" s="1073"/>
      <c r="CI779" s="1073"/>
      <c r="CJ779" s="1073"/>
      <c r="CK779" s="1073"/>
      <c r="CL779" s="1073"/>
      <c r="CM779" s="1112"/>
      <c r="CN779" s="1112"/>
      <c r="CO779" s="1113"/>
      <c r="CQ779" s="1927"/>
    </row>
    <row r="780" spans="1:95" s="621" customFormat="1" x14ac:dyDescent="0.2">
      <c r="A780" s="1054"/>
      <c r="B780" s="1072"/>
      <c r="C780" s="1048"/>
      <c r="D780" s="1048"/>
      <c r="E780" s="1049"/>
      <c r="F780" s="1067"/>
      <c r="G780" s="1066"/>
      <c r="H780" s="1052"/>
      <c r="I780" s="1073"/>
      <c r="J780" s="1073"/>
      <c r="K780" s="1073"/>
      <c r="L780" s="1073"/>
      <c r="M780" s="1073"/>
      <c r="N780" s="1073"/>
      <c r="O780" s="1073"/>
      <c r="P780" s="1073"/>
      <c r="Q780" s="1073"/>
      <c r="R780" s="1073"/>
      <c r="S780" s="1073"/>
      <c r="T780" s="1073"/>
      <c r="U780" s="1073"/>
      <c r="V780" s="1073"/>
      <c r="W780" s="1073"/>
      <c r="X780" s="1073"/>
      <c r="Y780" s="1073"/>
      <c r="Z780" s="1073"/>
      <c r="AA780" s="1073"/>
      <c r="AB780" s="1112"/>
      <c r="AC780" s="1112"/>
      <c r="AD780" s="1112"/>
      <c r="AE780" s="1112"/>
      <c r="AF780" s="1073"/>
      <c r="AG780" s="1073"/>
      <c r="AH780" s="1073"/>
      <c r="AI780" s="1073"/>
      <c r="AJ780" s="1073"/>
      <c r="AK780" s="1073"/>
      <c r="AL780" s="1073"/>
      <c r="AM780" s="1073"/>
      <c r="AN780" s="1073"/>
      <c r="AO780" s="1073"/>
      <c r="AP780" s="1073"/>
      <c r="AQ780" s="1073"/>
      <c r="AR780" s="1073"/>
      <c r="AS780" s="1073"/>
      <c r="AT780" s="1073"/>
      <c r="AU780" s="1073"/>
      <c r="AV780" s="1073"/>
      <c r="AW780" s="1073"/>
      <c r="AX780" s="1073"/>
      <c r="AY780" s="1073"/>
      <c r="AZ780" s="1073"/>
      <c r="BA780" s="1073"/>
      <c r="BB780" s="1073"/>
      <c r="BC780" s="1073"/>
      <c r="BD780" s="1073"/>
      <c r="BE780" s="1073"/>
      <c r="BF780" s="1073"/>
      <c r="BG780" s="1073"/>
      <c r="BH780" s="1073"/>
      <c r="BI780" s="1073"/>
      <c r="BJ780" s="1073"/>
      <c r="BK780" s="1073"/>
      <c r="BL780" s="1073"/>
      <c r="BM780" s="1073"/>
      <c r="BN780" s="1073"/>
      <c r="BO780" s="1073"/>
      <c r="BP780" s="1073"/>
      <c r="BQ780" s="1073"/>
      <c r="BR780" s="1073"/>
      <c r="BS780" s="1112"/>
      <c r="BT780" s="1073"/>
      <c r="BU780" s="1073"/>
      <c r="BV780" s="1073"/>
      <c r="BW780" s="1073"/>
      <c r="BX780" s="1073"/>
      <c r="BY780" s="1073"/>
      <c r="BZ780" s="1073"/>
      <c r="CA780" s="1073"/>
      <c r="CB780" s="1073"/>
      <c r="CC780" s="1073"/>
      <c r="CD780" s="1073"/>
      <c r="CE780" s="1073"/>
      <c r="CF780" s="1073"/>
      <c r="CG780" s="1073"/>
      <c r="CH780" s="1073"/>
      <c r="CI780" s="1073"/>
      <c r="CJ780" s="1073"/>
      <c r="CK780" s="1073"/>
      <c r="CL780" s="1073"/>
      <c r="CM780" s="1112"/>
      <c r="CN780" s="1112"/>
      <c r="CO780" s="1113"/>
      <c r="CQ780" s="1927"/>
    </row>
    <row r="781" spans="1:95" s="621" customFormat="1" x14ac:dyDescent="0.2">
      <c r="A781" s="1054"/>
      <c r="B781" s="1072"/>
      <c r="C781" s="1048"/>
      <c r="D781" s="1048"/>
      <c r="E781" s="1049"/>
      <c r="F781" s="1067"/>
      <c r="G781" s="1066"/>
      <c r="H781" s="1052"/>
      <c r="I781" s="1073"/>
      <c r="J781" s="1073"/>
      <c r="K781" s="1073"/>
      <c r="L781" s="1073"/>
      <c r="M781" s="1073"/>
      <c r="N781" s="1073"/>
      <c r="O781" s="1073"/>
      <c r="P781" s="1073"/>
      <c r="Q781" s="1073"/>
      <c r="R781" s="1073"/>
      <c r="S781" s="1073"/>
      <c r="T781" s="1073"/>
      <c r="U781" s="1073"/>
      <c r="V781" s="1073"/>
      <c r="W781" s="1073"/>
      <c r="X781" s="1073"/>
      <c r="Y781" s="1073"/>
      <c r="Z781" s="1073"/>
      <c r="AA781" s="1073"/>
      <c r="AB781" s="1112"/>
      <c r="AC781" s="1112"/>
      <c r="AD781" s="1112"/>
      <c r="AE781" s="1112"/>
      <c r="AF781" s="1073"/>
      <c r="AG781" s="1073"/>
      <c r="AH781" s="1073"/>
      <c r="AI781" s="1073"/>
      <c r="AJ781" s="1073"/>
      <c r="AK781" s="1073"/>
      <c r="AL781" s="1073"/>
      <c r="AM781" s="1073"/>
      <c r="AN781" s="1073"/>
      <c r="AO781" s="1073"/>
      <c r="AP781" s="1073"/>
      <c r="AQ781" s="1073"/>
      <c r="AR781" s="1073"/>
      <c r="AS781" s="1073"/>
      <c r="AT781" s="1073"/>
      <c r="AU781" s="1073"/>
      <c r="AV781" s="1073"/>
      <c r="AW781" s="1073"/>
      <c r="AX781" s="1073"/>
      <c r="AY781" s="1073"/>
      <c r="AZ781" s="1073"/>
      <c r="BA781" s="1073"/>
      <c r="BB781" s="1073"/>
      <c r="BC781" s="1073"/>
      <c r="BD781" s="1073"/>
      <c r="BE781" s="1073"/>
      <c r="BF781" s="1073"/>
      <c r="BG781" s="1073"/>
      <c r="BH781" s="1073"/>
      <c r="BI781" s="1073"/>
      <c r="BJ781" s="1073"/>
      <c r="BK781" s="1073"/>
      <c r="BL781" s="1073"/>
      <c r="BM781" s="1073"/>
      <c r="BN781" s="1073"/>
      <c r="BO781" s="1073"/>
      <c r="BP781" s="1073"/>
      <c r="BQ781" s="1073"/>
      <c r="BR781" s="1073"/>
      <c r="BS781" s="1112"/>
      <c r="BT781" s="1073"/>
      <c r="BU781" s="1073"/>
      <c r="BV781" s="1073"/>
      <c r="BW781" s="1073"/>
      <c r="BX781" s="1073"/>
      <c r="BY781" s="1073"/>
      <c r="BZ781" s="1073"/>
      <c r="CA781" s="1073"/>
      <c r="CB781" s="1073"/>
      <c r="CC781" s="1073"/>
      <c r="CD781" s="1073"/>
      <c r="CE781" s="1073"/>
      <c r="CF781" s="1073"/>
      <c r="CG781" s="1073"/>
      <c r="CH781" s="1073"/>
      <c r="CI781" s="1073"/>
      <c r="CJ781" s="1073"/>
      <c r="CK781" s="1073"/>
      <c r="CL781" s="1073"/>
      <c r="CM781" s="1112"/>
      <c r="CN781" s="1112"/>
      <c r="CO781" s="1113"/>
      <c r="CQ781" s="1927"/>
    </row>
    <row r="782" spans="1:95" s="621" customFormat="1" x14ac:dyDescent="0.2">
      <c r="A782" s="1054"/>
      <c r="B782" s="1072"/>
      <c r="C782" s="1048"/>
      <c r="D782" s="1048"/>
      <c r="E782" s="1049"/>
      <c r="F782" s="1067"/>
      <c r="G782" s="1066"/>
      <c r="H782" s="1052"/>
      <c r="I782" s="1073"/>
      <c r="J782" s="1073"/>
      <c r="K782" s="1073"/>
      <c r="L782" s="1073"/>
      <c r="M782" s="1073"/>
      <c r="N782" s="1073"/>
      <c r="O782" s="1073"/>
      <c r="P782" s="1073"/>
      <c r="Q782" s="1073"/>
      <c r="R782" s="1073"/>
      <c r="S782" s="1073"/>
      <c r="T782" s="1073"/>
      <c r="U782" s="1073"/>
      <c r="V782" s="1073"/>
      <c r="W782" s="1073"/>
      <c r="X782" s="1073"/>
      <c r="Y782" s="1073"/>
      <c r="Z782" s="1073"/>
      <c r="AA782" s="1073"/>
      <c r="AB782" s="1112"/>
      <c r="AC782" s="1112"/>
      <c r="AD782" s="1112"/>
      <c r="AE782" s="1112"/>
      <c r="AF782" s="1073"/>
      <c r="AG782" s="1073"/>
      <c r="AH782" s="1073"/>
      <c r="AI782" s="1073"/>
      <c r="AJ782" s="1073"/>
      <c r="AK782" s="1073"/>
      <c r="AL782" s="1073"/>
      <c r="AM782" s="1073"/>
      <c r="AN782" s="1073"/>
      <c r="AO782" s="1073"/>
      <c r="AP782" s="1073"/>
      <c r="AQ782" s="1073"/>
      <c r="AR782" s="1073"/>
      <c r="AS782" s="1073"/>
      <c r="AT782" s="1073"/>
      <c r="AU782" s="1073"/>
      <c r="AV782" s="1073"/>
      <c r="AW782" s="1073"/>
      <c r="AX782" s="1073"/>
      <c r="AY782" s="1073"/>
      <c r="AZ782" s="1073"/>
      <c r="BA782" s="1073"/>
      <c r="BB782" s="1073"/>
      <c r="BC782" s="1073"/>
      <c r="BD782" s="1073"/>
      <c r="BE782" s="1073"/>
      <c r="BF782" s="1073"/>
      <c r="BG782" s="1073"/>
      <c r="BH782" s="1073"/>
      <c r="BI782" s="1073"/>
      <c r="BJ782" s="1073"/>
      <c r="BK782" s="1073"/>
      <c r="BL782" s="1073"/>
      <c r="BM782" s="1073"/>
      <c r="BN782" s="1073"/>
      <c r="BO782" s="1073"/>
      <c r="BP782" s="1073"/>
      <c r="BQ782" s="1073"/>
      <c r="BR782" s="1073"/>
      <c r="BS782" s="1112"/>
      <c r="BT782" s="1073"/>
      <c r="BU782" s="1073"/>
      <c r="BV782" s="1073"/>
      <c r="BW782" s="1073"/>
      <c r="BX782" s="1073"/>
      <c r="BY782" s="1073"/>
      <c r="BZ782" s="1073"/>
      <c r="CA782" s="1073"/>
      <c r="CB782" s="1073"/>
      <c r="CC782" s="1073"/>
      <c r="CD782" s="1073"/>
      <c r="CE782" s="1073"/>
      <c r="CF782" s="1073"/>
      <c r="CG782" s="1073"/>
      <c r="CH782" s="1073"/>
      <c r="CI782" s="1073"/>
      <c r="CJ782" s="1073"/>
      <c r="CK782" s="1073"/>
      <c r="CL782" s="1073"/>
      <c r="CM782" s="1112"/>
      <c r="CN782" s="1112"/>
      <c r="CO782" s="1113"/>
      <c r="CQ782" s="1927"/>
    </row>
    <row r="783" spans="1:95" s="621" customFormat="1" x14ac:dyDescent="0.2">
      <c r="A783" s="1054"/>
      <c r="B783" s="1072"/>
      <c r="C783" s="1048"/>
      <c r="D783" s="1048"/>
      <c r="E783" s="1049"/>
      <c r="F783" s="1067"/>
      <c r="G783" s="1066"/>
      <c r="H783" s="1052"/>
      <c r="I783" s="1073"/>
      <c r="J783" s="1073"/>
      <c r="K783" s="1073"/>
      <c r="L783" s="1073"/>
      <c r="M783" s="1073"/>
      <c r="N783" s="1073"/>
      <c r="O783" s="1073"/>
      <c r="P783" s="1073"/>
      <c r="Q783" s="1073"/>
      <c r="R783" s="1073"/>
      <c r="S783" s="1073"/>
      <c r="T783" s="1073"/>
      <c r="U783" s="1073"/>
      <c r="V783" s="1073"/>
      <c r="W783" s="1073"/>
      <c r="X783" s="1073"/>
      <c r="Y783" s="1073"/>
      <c r="Z783" s="1073"/>
      <c r="AA783" s="1073"/>
      <c r="AB783" s="1112"/>
      <c r="AC783" s="1112"/>
      <c r="AD783" s="1112"/>
      <c r="AE783" s="1112"/>
      <c r="AF783" s="1073"/>
      <c r="AG783" s="1073"/>
      <c r="AH783" s="1073"/>
      <c r="AI783" s="1073"/>
      <c r="AJ783" s="1073"/>
      <c r="AK783" s="1073"/>
      <c r="AL783" s="1073"/>
      <c r="AM783" s="1073"/>
      <c r="AN783" s="1073"/>
      <c r="AO783" s="1073"/>
      <c r="AP783" s="1073"/>
      <c r="AQ783" s="1073"/>
      <c r="AR783" s="1073"/>
      <c r="AS783" s="1073"/>
      <c r="AT783" s="1073"/>
      <c r="AU783" s="1073"/>
      <c r="AV783" s="1073"/>
      <c r="AW783" s="1073"/>
      <c r="AX783" s="1073"/>
      <c r="AY783" s="1073"/>
      <c r="AZ783" s="1073"/>
      <c r="BA783" s="1073"/>
      <c r="BB783" s="1073"/>
      <c r="BC783" s="1073"/>
      <c r="BD783" s="1073"/>
      <c r="BE783" s="1073"/>
      <c r="BF783" s="1073"/>
      <c r="BG783" s="1073"/>
      <c r="BH783" s="1073"/>
      <c r="BI783" s="1073"/>
      <c r="BJ783" s="1073"/>
      <c r="BK783" s="1073"/>
      <c r="BL783" s="1073"/>
      <c r="BM783" s="1073"/>
      <c r="BN783" s="1073"/>
      <c r="BO783" s="1073"/>
      <c r="BP783" s="1073"/>
      <c r="BQ783" s="1073"/>
      <c r="BR783" s="1073"/>
      <c r="BS783" s="1112"/>
      <c r="BT783" s="1073"/>
      <c r="BU783" s="1073"/>
      <c r="BV783" s="1073"/>
      <c r="BW783" s="1073"/>
      <c r="BX783" s="1073"/>
      <c r="BY783" s="1073"/>
      <c r="BZ783" s="1073"/>
      <c r="CA783" s="1073"/>
      <c r="CB783" s="1073"/>
      <c r="CC783" s="1073"/>
      <c r="CD783" s="1073"/>
      <c r="CE783" s="1073"/>
      <c r="CF783" s="1073"/>
      <c r="CG783" s="1073"/>
      <c r="CH783" s="1073"/>
      <c r="CI783" s="1073"/>
      <c r="CJ783" s="1073"/>
      <c r="CK783" s="1073"/>
      <c r="CL783" s="1073"/>
      <c r="CM783" s="1112"/>
      <c r="CN783" s="1112"/>
      <c r="CO783" s="1113"/>
      <c r="CQ783" s="1927"/>
    </row>
    <row r="784" spans="1:95" s="621" customFormat="1" x14ac:dyDescent="0.2">
      <c r="A784" s="1054"/>
      <c r="B784" s="1072"/>
      <c r="C784" s="1048"/>
      <c r="D784" s="1048"/>
      <c r="E784" s="1049"/>
      <c r="F784" s="1067"/>
      <c r="G784" s="1066"/>
      <c r="H784" s="1052"/>
      <c r="I784" s="1073"/>
      <c r="J784" s="1073"/>
      <c r="K784" s="1073"/>
      <c r="L784" s="1073"/>
      <c r="M784" s="1073"/>
      <c r="N784" s="1073"/>
      <c r="O784" s="1073"/>
      <c r="P784" s="1073"/>
      <c r="Q784" s="1073"/>
      <c r="R784" s="1073"/>
      <c r="S784" s="1073"/>
      <c r="T784" s="1073"/>
      <c r="U784" s="1073"/>
      <c r="V784" s="1073"/>
      <c r="W784" s="1073"/>
      <c r="X784" s="1073"/>
      <c r="Y784" s="1073"/>
      <c r="Z784" s="1073"/>
      <c r="AA784" s="1073"/>
      <c r="AB784" s="1112"/>
      <c r="AC784" s="1112"/>
      <c r="AD784" s="1112"/>
      <c r="AE784" s="1112"/>
      <c r="AF784" s="1073"/>
      <c r="AG784" s="1073"/>
      <c r="AH784" s="1073"/>
      <c r="AI784" s="1073"/>
      <c r="AJ784" s="1073"/>
      <c r="AK784" s="1073"/>
      <c r="AL784" s="1073"/>
      <c r="AM784" s="1073"/>
      <c r="AN784" s="1073"/>
      <c r="AO784" s="1073"/>
      <c r="AP784" s="1073"/>
      <c r="AQ784" s="1073"/>
      <c r="AR784" s="1073"/>
      <c r="AS784" s="1073"/>
      <c r="AT784" s="1073"/>
      <c r="AU784" s="1073"/>
      <c r="AV784" s="1073"/>
      <c r="AW784" s="1073"/>
      <c r="AX784" s="1073"/>
      <c r="AY784" s="1073"/>
      <c r="AZ784" s="1073"/>
      <c r="BA784" s="1073"/>
      <c r="BB784" s="1073"/>
      <c r="BC784" s="1073"/>
      <c r="BD784" s="1073"/>
      <c r="BE784" s="1073"/>
      <c r="BF784" s="1073"/>
      <c r="BG784" s="1073"/>
      <c r="BH784" s="1073"/>
      <c r="BI784" s="1073"/>
      <c r="BJ784" s="1073"/>
      <c r="BK784" s="1073"/>
      <c r="BL784" s="1073"/>
      <c r="BM784" s="1073"/>
      <c r="BN784" s="1073"/>
      <c r="BO784" s="1073"/>
      <c r="BP784" s="1073"/>
      <c r="BQ784" s="1073"/>
      <c r="BR784" s="1073"/>
      <c r="BS784" s="1112"/>
      <c r="BT784" s="1073"/>
      <c r="BU784" s="1073"/>
      <c r="BV784" s="1073"/>
      <c r="BW784" s="1073"/>
      <c r="BX784" s="1073"/>
      <c r="BY784" s="1073"/>
      <c r="BZ784" s="1073"/>
      <c r="CA784" s="1073"/>
      <c r="CB784" s="1073"/>
      <c r="CC784" s="1073"/>
      <c r="CD784" s="1073"/>
      <c r="CE784" s="1073"/>
      <c r="CF784" s="1073"/>
      <c r="CG784" s="1073"/>
      <c r="CH784" s="1073"/>
      <c r="CI784" s="1073"/>
      <c r="CJ784" s="1073"/>
      <c r="CK784" s="1073"/>
      <c r="CL784" s="1073"/>
      <c r="CM784" s="1112"/>
      <c r="CN784" s="1112"/>
      <c r="CO784" s="1113"/>
      <c r="CQ784" s="1927"/>
    </row>
    <row r="785" spans="1:95" s="621" customFormat="1" x14ac:dyDescent="0.2">
      <c r="A785" s="1054"/>
      <c r="B785" s="1072"/>
      <c r="C785" s="1048"/>
      <c r="D785" s="1048"/>
      <c r="E785" s="1049"/>
      <c r="F785" s="1067"/>
      <c r="G785" s="1066"/>
      <c r="H785" s="1052"/>
      <c r="I785" s="1073"/>
      <c r="J785" s="1073"/>
      <c r="K785" s="1073"/>
      <c r="L785" s="1073"/>
      <c r="M785" s="1073"/>
      <c r="N785" s="1073"/>
      <c r="O785" s="1073"/>
      <c r="P785" s="1073"/>
      <c r="Q785" s="1073"/>
      <c r="R785" s="1073"/>
      <c r="S785" s="1073"/>
      <c r="T785" s="1073"/>
      <c r="U785" s="1073"/>
      <c r="V785" s="1073"/>
      <c r="W785" s="1073"/>
      <c r="X785" s="1073"/>
      <c r="Y785" s="1073"/>
      <c r="Z785" s="1073"/>
      <c r="AA785" s="1073"/>
      <c r="AB785" s="1112"/>
      <c r="AC785" s="1112"/>
      <c r="AD785" s="1112"/>
      <c r="AE785" s="1112"/>
      <c r="AF785" s="1073"/>
      <c r="AG785" s="1073"/>
      <c r="AH785" s="1073"/>
      <c r="AI785" s="1073"/>
      <c r="AJ785" s="1073"/>
      <c r="AK785" s="1073"/>
      <c r="AL785" s="1073"/>
      <c r="AM785" s="1073"/>
      <c r="AN785" s="1073"/>
      <c r="AO785" s="1073"/>
      <c r="AP785" s="1073"/>
      <c r="AQ785" s="1073"/>
      <c r="AR785" s="1073"/>
      <c r="AS785" s="1073"/>
      <c r="AT785" s="1073"/>
      <c r="AU785" s="1073"/>
      <c r="AV785" s="1073"/>
      <c r="AW785" s="1073"/>
      <c r="AX785" s="1073"/>
      <c r="AY785" s="1073"/>
      <c r="AZ785" s="1073"/>
      <c r="BA785" s="1073"/>
      <c r="BB785" s="1073"/>
      <c r="BC785" s="1073"/>
      <c r="BD785" s="1073"/>
      <c r="BE785" s="1073"/>
      <c r="BF785" s="1073"/>
      <c r="BG785" s="1073"/>
      <c r="BH785" s="1073"/>
      <c r="BI785" s="1073"/>
      <c r="BJ785" s="1073"/>
      <c r="BK785" s="1073"/>
      <c r="BL785" s="1073"/>
      <c r="BM785" s="1073"/>
      <c r="BN785" s="1073"/>
      <c r="BO785" s="1073"/>
      <c r="BP785" s="1073"/>
      <c r="BQ785" s="1073"/>
      <c r="BR785" s="1073"/>
      <c r="BS785" s="1112"/>
      <c r="BT785" s="1073"/>
      <c r="BU785" s="1073"/>
      <c r="BV785" s="1073"/>
      <c r="BW785" s="1073"/>
      <c r="BX785" s="1073"/>
      <c r="BY785" s="1073"/>
      <c r="BZ785" s="1073"/>
      <c r="CA785" s="1073"/>
      <c r="CB785" s="1073"/>
      <c r="CC785" s="1073"/>
      <c r="CD785" s="1073"/>
      <c r="CE785" s="1073"/>
      <c r="CF785" s="1073"/>
      <c r="CG785" s="1073"/>
      <c r="CH785" s="1073"/>
      <c r="CI785" s="1073"/>
      <c r="CJ785" s="1073"/>
      <c r="CK785" s="1073"/>
      <c r="CL785" s="1073"/>
      <c r="CM785" s="1112"/>
      <c r="CN785" s="1112"/>
      <c r="CO785" s="1113"/>
      <c r="CQ785" s="1927"/>
    </row>
    <row r="786" spans="1:95" s="621" customFormat="1" x14ac:dyDescent="0.2">
      <c r="A786" s="1054"/>
      <c r="B786" s="1072"/>
      <c r="C786" s="1048"/>
      <c r="D786" s="1048"/>
      <c r="E786" s="1049"/>
      <c r="F786" s="1067"/>
      <c r="G786" s="1066"/>
      <c r="H786" s="1052"/>
      <c r="I786" s="1073"/>
      <c r="J786" s="1073"/>
      <c r="K786" s="1073"/>
      <c r="L786" s="1073"/>
      <c r="M786" s="1073"/>
      <c r="N786" s="1073"/>
      <c r="O786" s="1073"/>
      <c r="P786" s="1073"/>
      <c r="Q786" s="1073"/>
      <c r="R786" s="1073"/>
      <c r="S786" s="1073"/>
      <c r="T786" s="1073"/>
      <c r="U786" s="1073"/>
      <c r="V786" s="1073"/>
      <c r="W786" s="1073"/>
      <c r="X786" s="1073"/>
      <c r="Y786" s="1073"/>
      <c r="Z786" s="1073"/>
      <c r="AA786" s="1073"/>
      <c r="AB786" s="1112"/>
      <c r="AC786" s="1112"/>
      <c r="AD786" s="1112"/>
      <c r="AE786" s="1112"/>
      <c r="AF786" s="1073"/>
      <c r="AG786" s="1073"/>
      <c r="AH786" s="1073"/>
      <c r="AI786" s="1073"/>
      <c r="AJ786" s="1073"/>
      <c r="AK786" s="1073"/>
      <c r="AL786" s="1073"/>
      <c r="AM786" s="1073"/>
      <c r="AN786" s="1073"/>
      <c r="AO786" s="1073"/>
      <c r="AP786" s="1073"/>
      <c r="AQ786" s="1073"/>
      <c r="AR786" s="1073"/>
      <c r="AS786" s="1073"/>
      <c r="AT786" s="1073"/>
      <c r="AU786" s="1073"/>
      <c r="AV786" s="1073"/>
      <c r="AW786" s="1073"/>
      <c r="AX786" s="1073"/>
      <c r="AY786" s="1073"/>
      <c r="AZ786" s="1073"/>
      <c r="BA786" s="1073"/>
      <c r="BB786" s="1073"/>
      <c r="BC786" s="1073"/>
      <c r="BD786" s="1073"/>
      <c r="BE786" s="1073"/>
      <c r="BF786" s="1073"/>
      <c r="BG786" s="1073"/>
      <c r="BH786" s="1073"/>
      <c r="BI786" s="1073"/>
      <c r="BJ786" s="1073"/>
      <c r="BK786" s="1073"/>
      <c r="BL786" s="1073"/>
      <c r="BM786" s="1073"/>
      <c r="BN786" s="1073"/>
      <c r="BO786" s="1073"/>
      <c r="BP786" s="1073"/>
      <c r="BQ786" s="1073"/>
      <c r="BR786" s="1073"/>
      <c r="BS786" s="1112"/>
      <c r="BT786" s="1073"/>
      <c r="BU786" s="1073"/>
      <c r="BV786" s="1073"/>
      <c r="BW786" s="1073"/>
      <c r="BX786" s="1073"/>
      <c r="BY786" s="1073"/>
      <c r="BZ786" s="1073"/>
      <c r="CA786" s="1073"/>
      <c r="CB786" s="1073"/>
      <c r="CC786" s="1073"/>
      <c r="CD786" s="1073"/>
      <c r="CE786" s="1073"/>
      <c r="CF786" s="1073"/>
      <c r="CG786" s="1073"/>
      <c r="CH786" s="1073"/>
      <c r="CI786" s="1073"/>
      <c r="CJ786" s="1073"/>
      <c r="CK786" s="1073"/>
      <c r="CL786" s="1073"/>
      <c r="CM786" s="1112"/>
      <c r="CN786" s="1112"/>
      <c r="CO786" s="1113"/>
      <c r="CQ786" s="1927"/>
    </row>
    <row r="787" spans="1:95" s="621" customFormat="1" x14ac:dyDescent="0.2">
      <c r="A787" s="1054"/>
      <c r="B787" s="1072"/>
      <c r="C787" s="1048"/>
      <c r="D787" s="1048"/>
      <c r="E787" s="1049"/>
      <c r="F787" s="1067"/>
      <c r="G787" s="1066"/>
      <c r="H787" s="1052"/>
      <c r="I787" s="1073"/>
      <c r="J787" s="1073"/>
      <c r="K787" s="1073"/>
      <c r="L787" s="1073"/>
      <c r="M787" s="1073"/>
      <c r="N787" s="1073"/>
      <c r="O787" s="1073"/>
      <c r="P787" s="1073"/>
      <c r="Q787" s="1073"/>
      <c r="R787" s="1073"/>
      <c r="S787" s="1073"/>
      <c r="T787" s="1073"/>
      <c r="U787" s="1073"/>
      <c r="V787" s="1073"/>
      <c r="W787" s="1073"/>
      <c r="X787" s="1073"/>
      <c r="Y787" s="1073"/>
      <c r="Z787" s="1073"/>
      <c r="AA787" s="1073"/>
      <c r="AB787" s="1112"/>
      <c r="AC787" s="1112"/>
      <c r="AD787" s="1112"/>
      <c r="AE787" s="1112"/>
      <c r="AF787" s="1073"/>
      <c r="AG787" s="1073"/>
      <c r="AH787" s="1073"/>
      <c r="AI787" s="1073"/>
      <c r="AJ787" s="1073"/>
      <c r="AK787" s="1073"/>
      <c r="AL787" s="1073"/>
      <c r="AM787" s="1073"/>
      <c r="AN787" s="1073"/>
      <c r="AO787" s="1073"/>
      <c r="AP787" s="1073"/>
      <c r="AQ787" s="1073"/>
      <c r="AR787" s="1073"/>
      <c r="AS787" s="1073"/>
      <c r="AT787" s="1073"/>
      <c r="AU787" s="1073"/>
      <c r="AV787" s="1073"/>
      <c r="AW787" s="1073"/>
      <c r="AX787" s="1073"/>
      <c r="AY787" s="1073"/>
      <c r="AZ787" s="1073"/>
      <c r="BA787" s="1073"/>
      <c r="BB787" s="1073"/>
      <c r="BC787" s="1073"/>
      <c r="BD787" s="1073"/>
      <c r="BE787" s="1073"/>
      <c r="BF787" s="1073"/>
      <c r="BG787" s="1073"/>
      <c r="BH787" s="1073"/>
      <c r="BI787" s="1073"/>
      <c r="BJ787" s="1073"/>
      <c r="BK787" s="1073"/>
      <c r="BL787" s="1073"/>
      <c r="BM787" s="1073"/>
      <c r="BN787" s="1073"/>
      <c r="BO787" s="1073"/>
      <c r="BP787" s="1073"/>
      <c r="BQ787" s="1073"/>
      <c r="BR787" s="1073"/>
      <c r="BS787" s="1112"/>
      <c r="BT787" s="1073"/>
      <c r="BU787" s="1073"/>
      <c r="BV787" s="1073"/>
      <c r="BW787" s="1073"/>
      <c r="BX787" s="1073"/>
      <c r="BY787" s="1073"/>
      <c r="BZ787" s="1073"/>
      <c r="CA787" s="1073"/>
      <c r="CB787" s="1073"/>
      <c r="CC787" s="1073"/>
      <c r="CD787" s="1073"/>
      <c r="CE787" s="1073"/>
      <c r="CF787" s="1073"/>
      <c r="CG787" s="1073"/>
      <c r="CH787" s="1073"/>
      <c r="CI787" s="1073"/>
      <c r="CJ787" s="1073"/>
      <c r="CK787" s="1073"/>
      <c r="CL787" s="1073"/>
      <c r="CM787" s="1112"/>
      <c r="CN787" s="1112"/>
      <c r="CO787" s="1113"/>
      <c r="CQ787" s="1927"/>
    </row>
    <row r="788" spans="1:95" s="621" customFormat="1" x14ac:dyDescent="0.2">
      <c r="A788" s="1054"/>
      <c r="B788" s="1072"/>
      <c r="C788" s="1048"/>
      <c r="D788" s="1048"/>
      <c r="E788" s="1049"/>
      <c r="F788" s="1067"/>
      <c r="G788" s="1066"/>
      <c r="H788" s="1052"/>
      <c r="I788" s="1073"/>
      <c r="J788" s="1073"/>
      <c r="K788" s="1073"/>
      <c r="L788" s="1073"/>
      <c r="M788" s="1073"/>
      <c r="N788" s="1073"/>
      <c r="O788" s="1073"/>
      <c r="P788" s="1073"/>
      <c r="Q788" s="1073"/>
      <c r="R788" s="1073"/>
      <c r="S788" s="1073"/>
      <c r="T788" s="1073"/>
      <c r="U788" s="1073"/>
      <c r="V788" s="1073"/>
      <c r="W788" s="1073"/>
      <c r="X788" s="1073"/>
      <c r="Y788" s="1073"/>
      <c r="Z788" s="1073"/>
      <c r="AA788" s="1073"/>
      <c r="AB788" s="1112"/>
      <c r="AC788" s="1112"/>
      <c r="AD788" s="1112"/>
      <c r="AE788" s="1112"/>
      <c r="AF788" s="1073"/>
      <c r="AG788" s="1073"/>
      <c r="AH788" s="1073"/>
      <c r="AI788" s="1073"/>
      <c r="AJ788" s="1073"/>
      <c r="AK788" s="1073"/>
      <c r="AL788" s="1073"/>
      <c r="AM788" s="1073"/>
      <c r="AN788" s="1073"/>
      <c r="AO788" s="1073"/>
      <c r="AP788" s="1073"/>
      <c r="AQ788" s="1073"/>
      <c r="AR788" s="1073"/>
      <c r="AS788" s="1073"/>
      <c r="AT788" s="1073"/>
      <c r="AU788" s="1073"/>
      <c r="AV788" s="1073"/>
      <c r="AW788" s="1073"/>
      <c r="AX788" s="1073"/>
      <c r="AY788" s="1073"/>
      <c r="AZ788" s="1073"/>
      <c r="BA788" s="1073"/>
      <c r="BB788" s="1073"/>
      <c r="BC788" s="1073"/>
      <c r="BD788" s="1073"/>
      <c r="BE788" s="1073"/>
      <c r="BF788" s="1073"/>
      <c r="BG788" s="1073"/>
      <c r="BH788" s="1073"/>
      <c r="BI788" s="1073"/>
      <c r="BJ788" s="1073"/>
      <c r="BK788" s="1073"/>
      <c r="BL788" s="1073"/>
      <c r="BM788" s="1073"/>
      <c r="BN788" s="1073"/>
      <c r="BO788" s="1073"/>
      <c r="BP788" s="1073"/>
      <c r="BQ788" s="1073"/>
      <c r="BR788" s="1073"/>
      <c r="BS788" s="1112"/>
      <c r="BT788" s="1073"/>
      <c r="BU788" s="1073"/>
      <c r="BV788" s="1073"/>
      <c r="BW788" s="1073"/>
      <c r="BX788" s="1073"/>
      <c r="BY788" s="1073"/>
      <c r="BZ788" s="1073"/>
      <c r="CA788" s="1073"/>
      <c r="CB788" s="1073"/>
      <c r="CC788" s="1073"/>
      <c r="CD788" s="1073"/>
      <c r="CE788" s="1073"/>
      <c r="CF788" s="1073"/>
      <c r="CG788" s="1073"/>
      <c r="CH788" s="1073"/>
      <c r="CI788" s="1073"/>
      <c r="CJ788" s="1073"/>
      <c r="CK788" s="1073"/>
      <c r="CL788" s="1073"/>
      <c r="CM788" s="1112"/>
      <c r="CN788" s="1112"/>
      <c r="CO788" s="1113"/>
      <c r="CQ788" s="1927"/>
    </row>
    <row r="789" spans="1:95" s="621" customFormat="1" x14ac:dyDescent="0.2">
      <c r="A789" s="1054"/>
      <c r="B789" s="1072"/>
      <c r="C789" s="1048"/>
      <c r="D789" s="1048"/>
      <c r="E789" s="1049"/>
      <c r="F789" s="1067"/>
      <c r="G789" s="1066"/>
      <c r="H789" s="1052"/>
      <c r="I789" s="1073"/>
      <c r="J789" s="1073"/>
      <c r="K789" s="1073"/>
      <c r="L789" s="1073"/>
      <c r="M789" s="1073"/>
      <c r="N789" s="1073"/>
      <c r="O789" s="1073"/>
      <c r="P789" s="1073"/>
      <c r="Q789" s="1073"/>
      <c r="R789" s="1073"/>
      <c r="S789" s="1073"/>
      <c r="T789" s="1073"/>
      <c r="U789" s="1073"/>
      <c r="V789" s="1073"/>
      <c r="W789" s="1073"/>
      <c r="X789" s="1073"/>
      <c r="Y789" s="1073"/>
      <c r="Z789" s="1073"/>
      <c r="AA789" s="1073"/>
      <c r="AB789" s="1112"/>
      <c r="AC789" s="1112"/>
      <c r="AD789" s="1112"/>
      <c r="AE789" s="1112"/>
      <c r="AF789" s="1073"/>
      <c r="AG789" s="1073"/>
      <c r="AH789" s="1073"/>
      <c r="AI789" s="1073"/>
      <c r="AJ789" s="1073"/>
      <c r="AK789" s="1073"/>
      <c r="AL789" s="1073"/>
      <c r="AM789" s="1073"/>
      <c r="AN789" s="1073"/>
      <c r="AO789" s="1073"/>
      <c r="AP789" s="1073"/>
      <c r="AQ789" s="1073"/>
      <c r="AR789" s="1073"/>
      <c r="AS789" s="1073"/>
      <c r="AT789" s="1073"/>
      <c r="AU789" s="1073"/>
      <c r="AV789" s="1073"/>
      <c r="AW789" s="1073"/>
      <c r="AX789" s="1073"/>
      <c r="AY789" s="1073"/>
      <c r="AZ789" s="1073"/>
      <c r="BA789" s="1073"/>
      <c r="BB789" s="1073"/>
      <c r="BC789" s="1073"/>
      <c r="BD789" s="1073"/>
      <c r="BE789" s="1073"/>
      <c r="BF789" s="1073"/>
      <c r="BG789" s="1073"/>
      <c r="BH789" s="1073"/>
      <c r="BI789" s="1073"/>
      <c r="BJ789" s="1073"/>
      <c r="BK789" s="1073"/>
      <c r="BL789" s="1073"/>
      <c r="BM789" s="1073"/>
      <c r="BN789" s="1073"/>
      <c r="BO789" s="1073"/>
      <c r="BP789" s="1073"/>
      <c r="BQ789" s="1073"/>
      <c r="BR789" s="1073"/>
      <c r="BS789" s="1112"/>
      <c r="BT789" s="1073"/>
      <c r="BU789" s="1073"/>
      <c r="BV789" s="1073"/>
      <c r="BW789" s="1073"/>
      <c r="BX789" s="1073"/>
      <c r="BY789" s="1073"/>
      <c r="BZ789" s="1073"/>
      <c r="CA789" s="1073"/>
      <c r="CB789" s="1073"/>
      <c r="CC789" s="1073"/>
      <c r="CD789" s="1073"/>
      <c r="CE789" s="1073"/>
      <c r="CF789" s="1073"/>
      <c r="CG789" s="1073"/>
      <c r="CH789" s="1073"/>
      <c r="CI789" s="1073"/>
      <c r="CJ789" s="1073"/>
      <c r="CK789" s="1073"/>
      <c r="CL789" s="1073"/>
      <c r="CM789" s="1112"/>
      <c r="CN789" s="1112"/>
      <c r="CO789" s="1113"/>
      <c r="CQ789" s="1927"/>
    </row>
    <row r="790" spans="1:95" s="621" customFormat="1" x14ac:dyDescent="0.2">
      <c r="A790" s="1054"/>
      <c r="B790" s="1072"/>
      <c r="C790" s="1048"/>
      <c r="D790" s="1048"/>
      <c r="E790" s="1049"/>
      <c r="F790" s="1067"/>
      <c r="G790" s="1066"/>
      <c r="H790" s="1052"/>
      <c r="I790" s="1073"/>
      <c r="J790" s="1073"/>
      <c r="K790" s="1073"/>
      <c r="L790" s="1073"/>
      <c r="M790" s="1073"/>
      <c r="N790" s="1073"/>
      <c r="O790" s="1073"/>
      <c r="P790" s="1073"/>
      <c r="Q790" s="1073"/>
      <c r="R790" s="1073"/>
      <c r="S790" s="1073"/>
      <c r="T790" s="1073"/>
      <c r="U790" s="1073"/>
      <c r="V790" s="1073"/>
      <c r="W790" s="1073"/>
      <c r="X790" s="1073"/>
      <c r="Y790" s="1073"/>
      <c r="Z790" s="1073"/>
      <c r="AA790" s="1073"/>
      <c r="AB790" s="1112"/>
      <c r="AC790" s="1112"/>
      <c r="AD790" s="1112"/>
      <c r="AE790" s="1112"/>
      <c r="AF790" s="1073"/>
      <c r="AG790" s="1073"/>
      <c r="AH790" s="1073"/>
      <c r="AI790" s="1073"/>
      <c r="AJ790" s="1073"/>
      <c r="AK790" s="1073"/>
      <c r="AL790" s="1073"/>
      <c r="AM790" s="1073"/>
      <c r="AN790" s="1073"/>
      <c r="AO790" s="1073"/>
      <c r="AP790" s="1073"/>
      <c r="AQ790" s="1073"/>
      <c r="AR790" s="1073"/>
      <c r="AS790" s="1073"/>
      <c r="AT790" s="1073"/>
      <c r="AU790" s="1073"/>
      <c r="AV790" s="1073"/>
      <c r="AW790" s="1073"/>
      <c r="AX790" s="1073"/>
      <c r="AY790" s="1073"/>
      <c r="AZ790" s="1073"/>
      <c r="BA790" s="1073"/>
      <c r="BB790" s="1073"/>
      <c r="BC790" s="1073"/>
      <c r="BD790" s="1073"/>
      <c r="BE790" s="1073"/>
      <c r="BF790" s="1073"/>
      <c r="BG790" s="1073"/>
      <c r="BH790" s="1073"/>
      <c r="BI790" s="1073"/>
      <c r="BJ790" s="1073"/>
      <c r="BK790" s="1073"/>
      <c r="BL790" s="1073"/>
      <c r="BM790" s="1073"/>
      <c r="BN790" s="1073"/>
      <c r="BO790" s="1073"/>
      <c r="BP790" s="1073"/>
      <c r="BQ790" s="1073"/>
      <c r="BR790" s="1073"/>
      <c r="BS790" s="1112"/>
      <c r="BT790" s="1073"/>
      <c r="BU790" s="1073"/>
      <c r="BV790" s="1073"/>
      <c r="BW790" s="1073"/>
      <c r="BX790" s="1073"/>
      <c r="BY790" s="1073"/>
      <c r="BZ790" s="1073"/>
      <c r="CA790" s="1073"/>
      <c r="CB790" s="1073"/>
      <c r="CC790" s="1073"/>
      <c r="CD790" s="1073"/>
      <c r="CE790" s="1073"/>
      <c r="CF790" s="1073"/>
      <c r="CG790" s="1073"/>
      <c r="CH790" s="1073"/>
      <c r="CI790" s="1073"/>
      <c r="CJ790" s="1073"/>
      <c r="CK790" s="1073"/>
      <c r="CL790" s="1073"/>
      <c r="CM790" s="1112"/>
      <c r="CN790" s="1112"/>
      <c r="CO790" s="1113"/>
      <c r="CQ790" s="1927"/>
    </row>
    <row r="791" spans="1:95" s="621" customFormat="1" x14ac:dyDescent="0.2">
      <c r="A791" s="1054"/>
      <c r="B791" s="1072"/>
      <c r="C791" s="1048"/>
      <c r="D791" s="1048"/>
      <c r="E791" s="1049"/>
      <c r="F791" s="1067"/>
      <c r="G791" s="1066"/>
      <c r="H791" s="1052"/>
      <c r="I791" s="1073"/>
      <c r="J791" s="1073"/>
      <c r="K791" s="1073"/>
      <c r="L791" s="1073"/>
      <c r="M791" s="1073"/>
      <c r="N791" s="1073"/>
      <c r="O791" s="1073"/>
      <c r="P791" s="1073"/>
      <c r="Q791" s="1073"/>
      <c r="R791" s="1073"/>
      <c r="S791" s="1073"/>
      <c r="T791" s="1073"/>
      <c r="U791" s="1073"/>
      <c r="V791" s="1073"/>
      <c r="W791" s="1073"/>
      <c r="X791" s="1073"/>
      <c r="Y791" s="1073"/>
      <c r="Z791" s="1073"/>
      <c r="AA791" s="1073"/>
      <c r="AB791" s="1112"/>
      <c r="AC791" s="1112"/>
      <c r="AD791" s="1112"/>
      <c r="AE791" s="1112"/>
      <c r="AF791" s="1073"/>
      <c r="AG791" s="1073"/>
      <c r="AH791" s="1073"/>
      <c r="AI791" s="1073"/>
      <c r="AJ791" s="1073"/>
      <c r="AK791" s="1073"/>
      <c r="AL791" s="1073"/>
      <c r="AM791" s="1073"/>
      <c r="AN791" s="1073"/>
      <c r="AO791" s="1073"/>
      <c r="AP791" s="1073"/>
      <c r="AQ791" s="1073"/>
      <c r="AR791" s="1073"/>
      <c r="AS791" s="1073"/>
      <c r="AT791" s="1073"/>
      <c r="AU791" s="1073"/>
      <c r="AV791" s="1073"/>
      <c r="AW791" s="1073"/>
      <c r="AX791" s="1073"/>
      <c r="AY791" s="1073"/>
      <c r="AZ791" s="1073"/>
      <c r="BA791" s="1073"/>
      <c r="BB791" s="1073"/>
      <c r="BC791" s="1073"/>
      <c r="BD791" s="1073"/>
      <c r="BE791" s="1073"/>
      <c r="BF791" s="1073"/>
      <c r="BG791" s="1073"/>
      <c r="BH791" s="1073"/>
      <c r="BI791" s="1073"/>
      <c r="BJ791" s="1073"/>
      <c r="BK791" s="1073"/>
      <c r="BL791" s="1073"/>
      <c r="BM791" s="1073"/>
      <c r="BN791" s="1073"/>
      <c r="BO791" s="1073"/>
      <c r="BP791" s="1073"/>
      <c r="BQ791" s="1073"/>
      <c r="BR791" s="1073"/>
      <c r="BS791" s="1112"/>
      <c r="BT791" s="1073"/>
      <c r="BU791" s="1073"/>
      <c r="BV791" s="1073"/>
      <c r="BW791" s="1073"/>
      <c r="BX791" s="1073"/>
      <c r="BY791" s="1073"/>
      <c r="BZ791" s="1073"/>
      <c r="CA791" s="1073"/>
      <c r="CB791" s="1073"/>
      <c r="CC791" s="1073"/>
      <c r="CD791" s="1073"/>
      <c r="CE791" s="1073"/>
      <c r="CF791" s="1073"/>
      <c r="CG791" s="1073"/>
      <c r="CH791" s="1073"/>
      <c r="CI791" s="1073"/>
      <c r="CJ791" s="1073"/>
      <c r="CK791" s="1073"/>
      <c r="CL791" s="1073"/>
      <c r="CM791" s="1112"/>
      <c r="CN791" s="1112"/>
      <c r="CO791" s="1113"/>
      <c r="CQ791" s="1927"/>
    </row>
    <row r="792" spans="1:95" s="621" customFormat="1" x14ac:dyDescent="0.2">
      <c r="A792" s="1054"/>
      <c r="B792" s="1072"/>
      <c r="C792" s="1048"/>
      <c r="D792" s="1048"/>
      <c r="E792" s="1049"/>
      <c r="F792" s="1067"/>
      <c r="G792" s="1066"/>
      <c r="H792" s="1052"/>
      <c r="I792" s="1073"/>
      <c r="J792" s="1073"/>
      <c r="K792" s="1073"/>
      <c r="L792" s="1073"/>
      <c r="M792" s="1073"/>
      <c r="N792" s="1073"/>
      <c r="O792" s="1073"/>
      <c r="P792" s="1073"/>
      <c r="Q792" s="1073"/>
      <c r="R792" s="1073"/>
      <c r="S792" s="1073"/>
      <c r="T792" s="1073"/>
      <c r="U792" s="1073"/>
      <c r="V792" s="1073"/>
      <c r="W792" s="1073"/>
      <c r="X792" s="1073"/>
      <c r="Y792" s="1073"/>
      <c r="Z792" s="1073"/>
      <c r="AA792" s="1073"/>
      <c r="AB792" s="1112"/>
      <c r="AC792" s="1112"/>
      <c r="AD792" s="1112"/>
      <c r="AE792" s="1112"/>
      <c r="AF792" s="1073"/>
      <c r="AG792" s="1073"/>
      <c r="AH792" s="1073"/>
      <c r="AI792" s="1073"/>
      <c r="AJ792" s="1073"/>
      <c r="AK792" s="1073"/>
      <c r="AL792" s="1073"/>
      <c r="AM792" s="1073"/>
      <c r="AN792" s="1073"/>
      <c r="AO792" s="1073"/>
      <c r="AP792" s="1073"/>
      <c r="AQ792" s="1073"/>
      <c r="AR792" s="1073"/>
      <c r="AS792" s="1073"/>
      <c r="AT792" s="1073"/>
      <c r="AU792" s="1073"/>
      <c r="AV792" s="1073"/>
      <c r="AW792" s="1073"/>
      <c r="AX792" s="1073"/>
      <c r="AY792" s="1073"/>
      <c r="AZ792" s="1073"/>
      <c r="BA792" s="1073"/>
      <c r="BB792" s="1073"/>
      <c r="BC792" s="1073"/>
      <c r="BD792" s="1073"/>
      <c r="BE792" s="1073"/>
      <c r="BF792" s="1073"/>
      <c r="BG792" s="1073"/>
      <c r="BH792" s="1073"/>
      <c r="BI792" s="1073"/>
      <c r="BJ792" s="1073"/>
      <c r="BK792" s="1073"/>
      <c r="BL792" s="1073"/>
      <c r="BM792" s="1073"/>
      <c r="BN792" s="1073"/>
      <c r="BO792" s="1073"/>
      <c r="BP792" s="1073"/>
      <c r="BQ792" s="1073"/>
      <c r="BR792" s="1073"/>
      <c r="BS792" s="1112"/>
      <c r="BT792" s="1073"/>
      <c r="BU792" s="1073"/>
      <c r="BV792" s="1073"/>
      <c r="BW792" s="1073"/>
      <c r="BX792" s="1073"/>
      <c r="BY792" s="1073"/>
      <c r="BZ792" s="1073"/>
      <c r="CA792" s="1073"/>
      <c r="CB792" s="1073"/>
      <c r="CC792" s="1073"/>
      <c r="CD792" s="1073"/>
      <c r="CE792" s="1073"/>
      <c r="CF792" s="1073"/>
      <c r="CG792" s="1073"/>
      <c r="CH792" s="1073"/>
      <c r="CI792" s="1073"/>
      <c r="CJ792" s="1073"/>
      <c r="CK792" s="1073"/>
      <c r="CL792" s="1073"/>
      <c r="CM792" s="1112"/>
      <c r="CN792" s="1112"/>
      <c r="CO792" s="1113"/>
      <c r="CQ792" s="1927"/>
    </row>
    <row r="793" spans="1:95" s="621" customFormat="1" x14ac:dyDescent="0.2">
      <c r="A793" s="1054"/>
      <c r="B793" s="1072"/>
      <c r="C793" s="1048"/>
      <c r="D793" s="1048"/>
      <c r="E793" s="1049"/>
      <c r="F793" s="1067"/>
      <c r="G793" s="1066"/>
      <c r="H793" s="1052"/>
      <c r="I793" s="1073"/>
      <c r="J793" s="1073"/>
      <c r="K793" s="1073"/>
      <c r="L793" s="1073"/>
      <c r="M793" s="1073"/>
      <c r="N793" s="1073"/>
      <c r="O793" s="1073"/>
      <c r="P793" s="1073"/>
      <c r="Q793" s="1073"/>
      <c r="R793" s="1073"/>
      <c r="S793" s="1073"/>
      <c r="T793" s="1073"/>
      <c r="U793" s="1073"/>
      <c r="V793" s="1073"/>
      <c r="W793" s="1073"/>
      <c r="X793" s="1073"/>
      <c r="Y793" s="1073"/>
      <c r="Z793" s="1073"/>
      <c r="AA793" s="1073"/>
      <c r="AB793" s="1112"/>
      <c r="AC793" s="1112"/>
      <c r="AD793" s="1112"/>
      <c r="AE793" s="1112"/>
      <c r="AF793" s="1073"/>
      <c r="AG793" s="1073"/>
      <c r="AH793" s="1073"/>
      <c r="AI793" s="1073"/>
      <c r="AJ793" s="1073"/>
      <c r="AK793" s="1073"/>
      <c r="AL793" s="1073"/>
      <c r="AM793" s="1073"/>
      <c r="AN793" s="1073"/>
      <c r="AO793" s="1073"/>
      <c r="AP793" s="1073"/>
      <c r="AQ793" s="1073"/>
      <c r="AR793" s="1073"/>
      <c r="AS793" s="1073"/>
      <c r="AT793" s="1073"/>
      <c r="AU793" s="1073"/>
      <c r="AV793" s="1073"/>
      <c r="AW793" s="1073"/>
      <c r="AX793" s="1073"/>
      <c r="AY793" s="1073"/>
      <c r="AZ793" s="1073"/>
      <c r="BA793" s="1073"/>
      <c r="BB793" s="1073"/>
      <c r="BC793" s="1073"/>
      <c r="BD793" s="1073"/>
      <c r="BE793" s="1073"/>
      <c r="BF793" s="1073"/>
      <c r="BG793" s="1073"/>
      <c r="BH793" s="1073"/>
      <c r="BI793" s="1073"/>
      <c r="BJ793" s="1073"/>
      <c r="BK793" s="1073"/>
      <c r="BL793" s="1073"/>
      <c r="BM793" s="1073"/>
      <c r="BN793" s="1073"/>
      <c r="BO793" s="1073"/>
      <c r="BP793" s="1073"/>
      <c r="BQ793" s="1073"/>
      <c r="BR793" s="1073"/>
      <c r="BS793" s="1112"/>
      <c r="BT793" s="1073"/>
      <c r="BU793" s="1073"/>
      <c r="BV793" s="1073"/>
      <c r="BW793" s="1073"/>
      <c r="BX793" s="1073"/>
      <c r="BY793" s="1073"/>
      <c r="BZ793" s="1073"/>
      <c r="CA793" s="1073"/>
      <c r="CB793" s="1073"/>
      <c r="CC793" s="1073"/>
      <c r="CD793" s="1073"/>
      <c r="CE793" s="1073"/>
      <c r="CF793" s="1073"/>
      <c r="CG793" s="1073"/>
      <c r="CH793" s="1073"/>
      <c r="CI793" s="1073"/>
      <c r="CJ793" s="1073"/>
      <c r="CK793" s="1073"/>
      <c r="CL793" s="1073"/>
      <c r="CM793" s="1112"/>
      <c r="CN793" s="1112"/>
      <c r="CO793" s="1113"/>
      <c r="CQ793" s="1927"/>
    </row>
    <row r="794" spans="1:95" s="621" customFormat="1" x14ac:dyDescent="0.2">
      <c r="A794" s="1054"/>
      <c r="B794" s="1072"/>
      <c r="C794" s="1048"/>
      <c r="D794" s="1048"/>
      <c r="E794" s="1049"/>
      <c r="F794" s="1067"/>
      <c r="G794" s="1066"/>
      <c r="H794" s="1052"/>
      <c r="I794" s="1073"/>
      <c r="J794" s="1073"/>
      <c r="K794" s="1073"/>
      <c r="L794" s="1073"/>
      <c r="M794" s="1073"/>
      <c r="N794" s="1073"/>
      <c r="O794" s="1073"/>
      <c r="P794" s="1073"/>
      <c r="Q794" s="1073"/>
      <c r="R794" s="1073"/>
      <c r="S794" s="1073"/>
      <c r="T794" s="1073"/>
      <c r="U794" s="1073"/>
      <c r="V794" s="1073"/>
      <c r="W794" s="1073"/>
      <c r="X794" s="1073"/>
      <c r="Y794" s="1073"/>
      <c r="Z794" s="1073"/>
      <c r="AA794" s="1073"/>
      <c r="AB794" s="1112"/>
      <c r="AC794" s="1112"/>
      <c r="AD794" s="1112"/>
      <c r="AE794" s="1112"/>
      <c r="AF794" s="1073"/>
      <c r="AG794" s="1073"/>
      <c r="AH794" s="1073"/>
      <c r="AI794" s="1073"/>
      <c r="AJ794" s="1073"/>
      <c r="AK794" s="1073"/>
      <c r="AL794" s="1073"/>
      <c r="AM794" s="1073"/>
      <c r="AN794" s="1073"/>
      <c r="AO794" s="1073"/>
      <c r="AP794" s="1073"/>
      <c r="AQ794" s="1073"/>
      <c r="AR794" s="1073"/>
      <c r="AS794" s="1073"/>
      <c r="AT794" s="1073"/>
      <c r="AU794" s="1073"/>
      <c r="AV794" s="1073"/>
      <c r="AW794" s="1073"/>
      <c r="AX794" s="1073"/>
      <c r="AY794" s="1073"/>
      <c r="AZ794" s="1073"/>
      <c r="BA794" s="1073"/>
      <c r="BB794" s="1073"/>
      <c r="BC794" s="1073"/>
      <c r="BD794" s="1073"/>
      <c r="BE794" s="1073"/>
      <c r="BF794" s="1073"/>
      <c r="BG794" s="1073"/>
      <c r="BH794" s="1073"/>
      <c r="BI794" s="1073"/>
      <c r="BJ794" s="1073"/>
      <c r="BK794" s="1073"/>
      <c r="BL794" s="1073"/>
      <c r="BM794" s="1073"/>
      <c r="BN794" s="1073"/>
      <c r="BO794" s="1073"/>
      <c r="BP794" s="1073"/>
      <c r="BQ794" s="1073"/>
      <c r="BR794" s="1073"/>
      <c r="BS794" s="1112"/>
      <c r="BT794" s="1073"/>
      <c r="BU794" s="1073"/>
      <c r="BV794" s="1073"/>
      <c r="BW794" s="1073"/>
      <c r="BX794" s="1073"/>
      <c r="BY794" s="1073"/>
      <c r="BZ794" s="1073"/>
      <c r="CA794" s="1073"/>
      <c r="CB794" s="1073"/>
      <c r="CC794" s="1073"/>
      <c r="CD794" s="1073"/>
      <c r="CE794" s="1073"/>
      <c r="CF794" s="1073"/>
      <c r="CG794" s="1073"/>
      <c r="CH794" s="1073"/>
      <c r="CI794" s="1073"/>
      <c r="CJ794" s="1073"/>
      <c r="CK794" s="1073"/>
      <c r="CL794" s="1073"/>
      <c r="CM794" s="1112"/>
      <c r="CN794" s="1112"/>
      <c r="CO794" s="1113"/>
      <c r="CQ794" s="1927"/>
    </row>
    <row r="795" spans="1:95" s="621" customFormat="1" x14ac:dyDescent="0.2">
      <c r="A795" s="1054"/>
      <c r="B795" s="1072"/>
      <c r="C795" s="1048"/>
      <c r="D795" s="1048"/>
      <c r="E795" s="1049"/>
      <c r="F795" s="1067"/>
      <c r="G795" s="1066"/>
      <c r="H795" s="1052"/>
      <c r="I795" s="1073"/>
      <c r="J795" s="1073"/>
      <c r="K795" s="1073"/>
      <c r="L795" s="1073"/>
      <c r="M795" s="1073"/>
      <c r="N795" s="1073"/>
      <c r="O795" s="1073"/>
      <c r="P795" s="1073"/>
      <c r="Q795" s="1073"/>
      <c r="R795" s="1073"/>
      <c r="S795" s="1073"/>
      <c r="T795" s="1073"/>
      <c r="U795" s="1073"/>
      <c r="V795" s="1073"/>
      <c r="W795" s="1073"/>
      <c r="X795" s="1073"/>
      <c r="Y795" s="1073"/>
      <c r="Z795" s="1073"/>
      <c r="AA795" s="1073"/>
      <c r="AB795" s="1112"/>
      <c r="AC795" s="1112"/>
      <c r="AD795" s="1112"/>
      <c r="AE795" s="1112"/>
      <c r="AF795" s="1073"/>
      <c r="AG795" s="1073"/>
      <c r="AH795" s="1073"/>
      <c r="AI795" s="1073"/>
      <c r="AJ795" s="1073"/>
      <c r="AK795" s="1073"/>
      <c r="AL795" s="1073"/>
      <c r="AM795" s="1073"/>
      <c r="AN795" s="1073"/>
      <c r="AO795" s="1073"/>
      <c r="AP795" s="1073"/>
      <c r="AQ795" s="1073"/>
      <c r="AR795" s="1073"/>
      <c r="AS795" s="1073"/>
      <c r="AT795" s="1073"/>
      <c r="AU795" s="1073"/>
      <c r="AV795" s="1073"/>
      <c r="AW795" s="1073"/>
      <c r="AX795" s="1073"/>
      <c r="AY795" s="1073"/>
      <c r="AZ795" s="1073"/>
      <c r="BA795" s="1073"/>
      <c r="BB795" s="1073"/>
      <c r="BC795" s="1073"/>
      <c r="BD795" s="1073"/>
      <c r="BE795" s="1073"/>
      <c r="BF795" s="1073"/>
      <c r="BG795" s="1073"/>
      <c r="BH795" s="1073"/>
      <c r="BI795" s="1073"/>
      <c r="BJ795" s="1073"/>
      <c r="BK795" s="1073"/>
      <c r="BL795" s="1073"/>
      <c r="BM795" s="1073"/>
      <c r="BN795" s="1073"/>
      <c r="BO795" s="1073"/>
      <c r="BP795" s="1073"/>
      <c r="BQ795" s="1073"/>
      <c r="BR795" s="1073"/>
      <c r="BS795" s="1112"/>
      <c r="BT795" s="1073"/>
      <c r="BU795" s="1073"/>
      <c r="BV795" s="1073"/>
      <c r="BW795" s="1073"/>
      <c r="BX795" s="1073"/>
      <c r="BY795" s="1073"/>
      <c r="BZ795" s="1073"/>
      <c r="CA795" s="1073"/>
      <c r="CB795" s="1073"/>
      <c r="CC795" s="1073"/>
      <c r="CD795" s="1073"/>
      <c r="CE795" s="1073"/>
      <c r="CF795" s="1073"/>
      <c r="CG795" s="1073"/>
      <c r="CH795" s="1073"/>
      <c r="CI795" s="1073"/>
      <c r="CJ795" s="1073"/>
      <c r="CK795" s="1073"/>
      <c r="CL795" s="1073"/>
      <c r="CM795" s="1112"/>
      <c r="CN795" s="1112"/>
      <c r="CO795" s="1113"/>
      <c r="CQ795" s="1927"/>
    </row>
    <row r="796" spans="1:95" s="621" customFormat="1" x14ac:dyDescent="0.2">
      <c r="A796" s="1054"/>
      <c r="B796" s="1072"/>
      <c r="C796" s="1048"/>
      <c r="D796" s="1048"/>
      <c r="E796" s="1049"/>
      <c r="F796" s="1067"/>
      <c r="G796" s="1066"/>
      <c r="H796" s="1052"/>
      <c r="I796" s="1073"/>
      <c r="J796" s="1073"/>
      <c r="K796" s="1073"/>
      <c r="L796" s="1073"/>
      <c r="M796" s="1073"/>
      <c r="N796" s="1073"/>
      <c r="O796" s="1073"/>
      <c r="P796" s="1073"/>
      <c r="Q796" s="1073"/>
      <c r="R796" s="1073"/>
      <c r="S796" s="1073"/>
      <c r="T796" s="1073"/>
      <c r="U796" s="1073"/>
      <c r="V796" s="1073"/>
      <c r="W796" s="1073"/>
      <c r="X796" s="1073"/>
      <c r="Y796" s="1073"/>
      <c r="Z796" s="1073"/>
      <c r="AA796" s="1073"/>
      <c r="AB796" s="1112"/>
      <c r="AC796" s="1112"/>
      <c r="AD796" s="1112"/>
      <c r="AE796" s="1112"/>
      <c r="AF796" s="1073"/>
      <c r="AG796" s="1073"/>
      <c r="AH796" s="1073"/>
      <c r="AI796" s="1073"/>
      <c r="AJ796" s="1073"/>
      <c r="AK796" s="1073"/>
      <c r="AL796" s="1073"/>
      <c r="AM796" s="1073"/>
      <c r="AN796" s="1073"/>
      <c r="AO796" s="1073"/>
      <c r="AP796" s="1073"/>
      <c r="AQ796" s="1073"/>
      <c r="AR796" s="1073"/>
      <c r="AS796" s="1073"/>
      <c r="AT796" s="1073"/>
      <c r="AU796" s="1073"/>
      <c r="AV796" s="1073"/>
      <c r="AW796" s="1073"/>
      <c r="AX796" s="1073"/>
      <c r="AY796" s="1073"/>
      <c r="AZ796" s="1073"/>
      <c r="BA796" s="1073"/>
      <c r="BB796" s="1073"/>
      <c r="BC796" s="1073"/>
      <c r="BD796" s="1073"/>
      <c r="BE796" s="1073"/>
      <c r="BF796" s="1073"/>
      <c r="BG796" s="1073"/>
      <c r="BH796" s="1073"/>
      <c r="BI796" s="1073"/>
      <c r="BJ796" s="1073"/>
      <c r="BK796" s="1073"/>
      <c r="BL796" s="1073"/>
      <c r="BM796" s="1073"/>
      <c r="BN796" s="1073"/>
      <c r="BO796" s="1073"/>
      <c r="BP796" s="1073"/>
      <c r="BQ796" s="1073"/>
      <c r="BR796" s="1073"/>
      <c r="BS796" s="1112"/>
      <c r="BT796" s="1073"/>
      <c r="BU796" s="1073"/>
      <c r="BV796" s="1073"/>
      <c r="BW796" s="1073"/>
      <c r="BX796" s="1073"/>
      <c r="BY796" s="1073"/>
      <c r="BZ796" s="1073"/>
      <c r="CA796" s="1073"/>
      <c r="CB796" s="1073"/>
      <c r="CC796" s="1073"/>
      <c r="CD796" s="1073"/>
      <c r="CE796" s="1073"/>
      <c r="CF796" s="1073"/>
      <c r="CG796" s="1073"/>
      <c r="CH796" s="1073"/>
      <c r="CI796" s="1073"/>
      <c r="CJ796" s="1073"/>
      <c r="CK796" s="1073"/>
      <c r="CL796" s="1073"/>
      <c r="CM796" s="1112"/>
      <c r="CN796" s="1112"/>
      <c r="CO796" s="1113"/>
      <c r="CQ796" s="1927"/>
    </row>
    <row r="797" spans="1:95" s="621" customFormat="1" x14ac:dyDescent="0.2">
      <c r="A797" s="1054"/>
      <c r="B797" s="1072"/>
      <c r="C797" s="1048"/>
      <c r="D797" s="1048"/>
      <c r="E797" s="1049"/>
      <c r="F797" s="1067"/>
      <c r="G797" s="1066"/>
      <c r="H797" s="1052"/>
      <c r="I797" s="1073"/>
      <c r="J797" s="1073"/>
      <c r="K797" s="1073"/>
      <c r="L797" s="1073"/>
      <c r="M797" s="1073"/>
      <c r="N797" s="1073"/>
      <c r="O797" s="1073"/>
      <c r="P797" s="1073"/>
      <c r="Q797" s="1073"/>
      <c r="R797" s="1073"/>
      <c r="S797" s="1073"/>
      <c r="T797" s="1073"/>
      <c r="U797" s="1073"/>
      <c r="V797" s="1073"/>
      <c r="W797" s="1073"/>
      <c r="X797" s="1073"/>
      <c r="Y797" s="1073"/>
      <c r="Z797" s="1073"/>
      <c r="AA797" s="1073"/>
      <c r="AB797" s="1112"/>
      <c r="AC797" s="1112"/>
      <c r="AD797" s="1112"/>
      <c r="AE797" s="1112"/>
      <c r="AF797" s="1073"/>
      <c r="AG797" s="1073"/>
      <c r="AH797" s="1073"/>
      <c r="AI797" s="1073"/>
      <c r="AJ797" s="1073"/>
      <c r="AK797" s="1073"/>
      <c r="AL797" s="1073"/>
      <c r="AM797" s="1073"/>
      <c r="AN797" s="1073"/>
      <c r="AO797" s="1073"/>
      <c r="AP797" s="1073"/>
      <c r="AQ797" s="1073"/>
      <c r="AR797" s="1073"/>
      <c r="AS797" s="1073"/>
      <c r="AT797" s="1073"/>
      <c r="AU797" s="1073"/>
      <c r="AV797" s="1073"/>
      <c r="AW797" s="1073"/>
      <c r="AX797" s="1073"/>
      <c r="AY797" s="1073"/>
      <c r="AZ797" s="1073"/>
      <c r="BA797" s="1073"/>
      <c r="BB797" s="1073"/>
      <c r="BC797" s="1073"/>
      <c r="BD797" s="1073"/>
      <c r="BE797" s="1073"/>
      <c r="BF797" s="1073"/>
      <c r="BG797" s="1073"/>
      <c r="BH797" s="1073"/>
      <c r="BI797" s="1073"/>
      <c r="BJ797" s="1073"/>
      <c r="BK797" s="1073"/>
      <c r="BL797" s="1073"/>
      <c r="BM797" s="1073"/>
      <c r="BN797" s="1073"/>
      <c r="BO797" s="1073"/>
      <c r="BP797" s="1073"/>
      <c r="BQ797" s="1073"/>
      <c r="BR797" s="1073"/>
      <c r="BS797" s="1112"/>
      <c r="BT797" s="1073"/>
      <c r="BU797" s="1073"/>
      <c r="BV797" s="1073"/>
      <c r="BW797" s="1073"/>
      <c r="BX797" s="1073"/>
      <c r="BY797" s="1073"/>
      <c r="BZ797" s="1073"/>
      <c r="CA797" s="1073"/>
      <c r="CB797" s="1073"/>
      <c r="CC797" s="1073"/>
      <c r="CD797" s="1073"/>
      <c r="CE797" s="1073"/>
      <c r="CF797" s="1073"/>
      <c r="CG797" s="1073"/>
      <c r="CH797" s="1073"/>
      <c r="CI797" s="1073"/>
      <c r="CJ797" s="1073"/>
      <c r="CK797" s="1073"/>
      <c r="CL797" s="1073"/>
      <c r="CM797" s="1112"/>
      <c r="CN797" s="1112"/>
      <c r="CO797" s="1113"/>
      <c r="CQ797" s="1927"/>
    </row>
    <row r="798" spans="1:95" s="621" customFormat="1" x14ac:dyDescent="0.2">
      <c r="A798" s="1054"/>
      <c r="B798" s="1072"/>
      <c r="C798" s="1048"/>
      <c r="D798" s="1048"/>
      <c r="E798" s="1049"/>
      <c r="F798" s="1067"/>
      <c r="G798" s="1066"/>
      <c r="H798" s="1052"/>
      <c r="I798" s="1073"/>
      <c r="J798" s="1073"/>
      <c r="K798" s="1073"/>
      <c r="L798" s="1073"/>
      <c r="M798" s="1073"/>
      <c r="N798" s="1073"/>
      <c r="O798" s="1073"/>
      <c r="P798" s="1073"/>
      <c r="Q798" s="1073"/>
      <c r="R798" s="1073"/>
      <c r="S798" s="1073"/>
      <c r="T798" s="1073"/>
      <c r="U798" s="1073"/>
      <c r="V798" s="1073"/>
      <c r="W798" s="1073"/>
      <c r="X798" s="1073"/>
      <c r="Y798" s="1073"/>
      <c r="Z798" s="1073"/>
      <c r="AA798" s="1073"/>
      <c r="AB798" s="1112"/>
      <c r="AC798" s="1112"/>
      <c r="AD798" s="1112"/>
      <c r="AE798" s="1112"/>
      <c r="AF798" s="1073"/>
      <c r="AG798" s="1073"/>
      <c r="AH798" s="1073"/>
      <c r="AI798" s="1073"/>
      <c r="AJ798" s="1073"/>
      <c r="AK798" s="1073"/>
      <c r="AL798" s="1073"/>
      <c r="AM798" s="1073"/>
      <c r="AN798" s="1073"/>
      <c r="AO798" s="1073"/>
      <c r="AP798" s="1073"/>
      <c r="AQ798" s="1073"/>
      <c r="AR798" s="1073"/>
      <c r="AS798" s="1073"/>
      <c r="AT798" s="1073"/>
      <c r="AU798" s="1073"/>
      <c r="AV798" s="1073"/>
      <c r="AW798" s="1073"/>
      <c r="AX798" s="1073"/>
      <c r="AY798" s="1073"/>
      <c r="AZ798" s="1073"/>
      <c r="BA798" s="1073"/>
      <c r="BB798" s="1073"/>
      <c r="BC798" s="1073"/>
      <c r="BD798" s="1073"/>
      <c r="BE798" s="1073"/>
      <c r="BF798" s="1073"/>
      <c r="BG798" s="1073"/>
      <c r="BH798" s="1073"/>
      <c r="BI798" s="1073"/>
      <c r="BJ798" s="1073"/>
      <c r="BK798" s="1073"/>
      <c r="BL798" s="1073"/>
      <c r="BM798" s="1073"/>
      <c r="BN798" s="1073"/>
      <c r="BO798" s="1073"/>
      <c r="BP798" s="1073"/>
      <c r="BQ798" s="1073"/>
      <c r="BR798" s="1073"/>
      <c r="BS798" s="1112"/>
      <c r="BT798" s="1073"/>
      <c r="BU798" s="1073"/>
      <c r="BV798" s="1073"/>
      <c r="BW798" s="1073"/>
      <c r="BX798" s="1073"/>
      <c r="BY798" s="1073"/>
      <c r="BZ798" s="1073"/>
      <c r="CA798" s="1073"/>
      <c r="CB798" s="1073"/>
      <c r="CC798" s="1073"/>
      <c r="CD798" s="1073"/>
      <c r="CE798" s="1073"/>
      <c r="CF798" s="1073"/>
      <c r="CG798" s="1073"/>
      <c r="CH798" s="1073"/>
      <c r="CI798" s="1073"/>
      <c r="CJ798" s="1073"/>
      <c r="CK798" s="1073"/>
      <c r="CL798" s="1073"/>
      <c r="CM798" s="1112"/>
      <c r="CN798" s="1112"/>
      <c r="CO798" s="1113"/>
      <c r="CQ798" s="1927"/>
    </row>
    <row r="799" spans="1:95" s="621" customFormat="1" x14ac:dyDescent="0.2">
      <c r="A799" s="1054"/>
      <c r="B799" s="1072"/>
      <c r="C799" s="1048"/>
      <c r="D799" s="1048"/>
      <c r="E799" s="1049"/>
      <c r="F799" s="1067"/>
      <c r="G799" s="1066"/>
      <c r="H799" s="1052"/>
      <c r="I799" s="1073"/>
      <c r="J799" s="1073"/>
      <c r="K799" s="1073"/>
      <c r="L799" s="1073"/>
      <c r="M799" s="1073"/>
      <c r="N799" s="1073"/>
      <c r="O799" s="1073"/>
      <c r="P799" s="1073"/>
      <c r="Q799" s="1073"/>
      <c r="R799" s="1073"/>
      <c r="S799" s="1073"/>
      <c r="T799" s="1073"/>
      <c r="U799" s="1073"/>
      <c r="V799" s="1073"/>
      <c r="W799" s="1073"/>
      <c r="X799" s="1073"/>
      <c r="Y799" s="1073"/>
      <c r="Z799" s="1073"/>
      <c r="AA799" s="1073"/>
      <c r="AB799" s="1112"/>
      <c r="AC799" s="1112"/>
      <c r="AD799" s="1112"/>
      <c r="AE799" s="1112"/>
      <c r="AF799" s="1073"/>
      <c r="AG799" s="1073"/>
      <c r="AH799" s="1073"/>
      <c r="AI799" s="1073"/>
      <c r="AJ799" s="1073"/>
      <c r="AK799" s="1073"/>
      <c r="AL799" s="1073"/>
      <c r="AM799" s="1073"/>
      <c r="AN799" s="1073"/>
      <c r="AO799" s="1073"/>
      <c r="AP799" s="1073"/>
      <c r="AQ799" s="1073"/>
      <c r="AR799" s="1073"/>
      <c r="AS799" s="1073"/>
      <c r="AT799" s="1073"/>
      <c r="AU799" s="1073"/>
      <c r="AV799" s="1073"/>
      <c r="AW799" s="1073"/>
      <c r="AX799" s="1073"/>
      <c r="AY799" s="1073"/>
      <c r="AZ799" s="1073"/>
      <c r="BA799" s="1073"/>
      <c r="BB799" s="1073"/>
      <c r="BC799" s="1073"/>
      <c r="BD799" s="1073"/>
      <c r="BE799" s="1073"/>
      <c r="BF799" s="1073"/>
      <c r="BG799" s="1073"/>
      <c r="BH799" s="1073"/>
      <c r="BI799" s="1073"/>
      <c r="BJ799" s="1073"/>
      <c r="BK799" s="1073"/>
      <c r="BL799" s="1073"/>
      <c r="BM799" s="1073"/>
      <c r="BN799" s="1073"/>
      <c r="BO799" s="1073"/>
      <c r="BP799" s="1073"/>
      <c r="BQ799" s="1073"/>
      <c r="BR799" s="1073"/>
      <c r="BS799" s="1112"/>
      <c r="BT799" s="1073"/>
      <c r="BU799" s="1073"/>
      <c r="BV799" s="1073"/>
      <c r="BW799" s="1073"/>
      <c r="BX799" s="1073"/>
      <c r="BY799" s="1073"/>
      <c r="BZ799" s="1073"/>
      <c r="CA799" s="1073"/>
      <c r="CB799" s="1073"/>
      <c r="CC799" s="1073"/>
      <c r="CD799" s="1073"/>
      <c r="CE799" s="1073"/>
      <c r="CF799" s="1073"/>
      <c r="CG799" s="1073"/>
      <c r="CH799" s="1073"/>
      <c r="CI799" s="1073"/>
      <c r="CJ799" s="1073"/>
      <c r="CK799" s="1073"/>
      <c r="CL799" s="1073"/>
      <c r="CM799" s="1112"/>
      <c r="CN799" s="1112"/>
      <c r="CO799" s="1113"/>
      <c r="CQ799" s="1927"/>
    </row>
    <row r="800" spans="1:95" s="621" customFormat="1" x14ac:dyDescent="0.2">
      <c r="A800" s="1054"/>
      <c r="B800" s="1072"/>
      <c r="C800" s="1048"/>
      <c r="D800" s="1048"/>
      <c r="E800" s="1049"/>
      <c r="F800" s="1067"/>
      <c r="G800" s="1066"/>
      <c r="H800" s="1052"/>
      <c r="I800" s="1073"/>
      <c r="J800" s="1073"/>
      <c r="K800" s="1073"/>
      <c r="L800" s="1073"/>
      <c r="M800" s="1073"/>
      <c r="N800" s="1073"/>
      <c r="O800" s="1073"/>
      <c r="P800" s="1073"/>
      <c r="Q800" s="1073"/>
      <c r="R800" s="1073"/>
      <c r="S800" s="1073"/>
      <c r="T800" s="1073"/>
      <c r="U800" s="1073"/>
      <c r="V800" s="1073"/>
      <c r="W800" s="1073"/>
      <c r="X800" s="1073"/>
      <c r="Y800" s="1073"/>
      <c r="Z800" s="1073"/>
      <c r="AA800" s="1073"/>
      <c r="AB800" s="1112"/>
      <c r="AC800" s="1112"/>
      <c r="AD800" s="1112"/>
      <c r="AE800" s="1112"/>
      <c r="AF800" s="1073"/>
      <c r="AG800" s="1073"/>
      <c r="AH800" s="1073"/>
      <c r="AI800" s="1073"/>
      <c r="AJ800" s="1073"/>
      <c r="AK800" s="1073"/>
      <c r="AL800" s="1073"/>
      <c r="AM800" s="1073"/>
      <c r="AN800" s="1073"/>
      <c r="AO800" s="1073"/>
      <c r="AP800" s="1073"/>
      <c r="AQ800" s="1073"/>
      <c r="AR800" s="1073"/>
      <c r="AS800" s="1073"/>
      <c r="AT800" s="1073"/>
      <c r="AU800" s="1073"/>
      <c r="AV800" s="1073"/>
      <c r="AW800" s="1073"/>
      <c r="AX800" s="1073"/>
      <c r="AY800" s="1073"/>
      <c r="AZ800" s="1073"/>
      <c r="BA800" s="1073"/>
      <c r="BB800" s="1073"/>
      <c r="BC800" s="1073"/>
      <c r="BD800" s="1073"/>
      <c r="BE800" s="1073"/>
      <c r="BF800" s="1073"/>
      <c r="BG800" s="1073"/>
      <c r="BH800" s="1073"/>
      <c r="BI800" s="1073"/>
      <c r="BJ800" s="1073"/>
      <c r="BK800" s="1073"/>
      <c r="BL800" s="1073"/>
      <c r="BM800" s="1073"/>
      <c r="BN800" s="1073"/>
      <c r="BO800" s="1073"/>
      <c r="BP800" s="1073"/>
      <c r="BQ800" s="1073"/>
      <c r="BR800" s="1073"/>
      <c r="BS800" s="1112"/>
      <c r="BT800" s="1073"/>
      <c r="BU800" s="1073"/>
      <c r="BV800" s="1073"/>
      <c r="BW800" s="1073"/>
      <c r="BX800" s="1073"/>
      <c r="BY800" s="1073"/>
      <c r="BZ800" s="1073"/>
      <c r="CA800" s="1073"/>
      <c r="CB800" s="1073"/>
      <c r="CC800" s="1073"/>
      <c r="CD800" s="1073"/>
      <c r="CE800" s="1073"/>
      <c r="CF800" s="1073"/>
      <c r="CG800" s="1073"/>
      <c r="CH800" s="1073"/>
      <c r="CI800" s="1073"/>
      <c r="CJ800" s="1073"/>
      <c r="CK800" s="1073"/>
      <c r="CL800" s="1073"/>
      <c r="CM800" s="1112"/>
      <c r="CN800" s="1112"/>
      <c r="CO800" s="1113"/>
      <c r="CQ800" s="1927"/>
    </row>
    <row r="801" spans="1:95" s="621" customFormat="1" x14ac:dyDescent="0.2">
      <c r="A801" s="1054"/>
      <c r="B801" s="1072"/>
      <c r="C801" s="1048"/>
      <c r="D801" s="1048"/>
      <c r="E801" s="1049"/>
      <c r="F801" s="1067"/>
      <c r="G801" s="1066"/>
      <c r="H801" s="1052"/>
      <c r="I801" s="1073"/>
      <c r="J801" s="1073"/>
      <c r="K801" s="1073"/>
      <c r="L801" s="1073"/>
      <c r="M801" s="1073"/>
      <c r="N801" s="1073"/>
      <c r="O801" s="1073"/>
      <c r="P801" s="1073"/>
      <c r="Q801" s="1073"/>
      <c r="R801" s="1073"/>
      <c r="S801" s="1073"/>
      <c r="T801" s="1073"/>
      <c r="U801" s="1073"/>
      <c r="V801" s="1073"/>
      <c r="W801" s="1073"/>
      <c r="X801" s="1073"/>
      <c r="Y801" s="1073"/>
      <c r="Z801" s="1073"/>
      <c r="AA801" s="1073"/>
      <c r="AB801" s="1112"/>
      <c r="AC801" s="1112"/>
      <c r="AD801" s="1112"/>
      <c r="AE801" s="1112"/>
      <c r="AF801" s="1073"/>
      <c r="AG801" s="1073"/>
      <c r="AH801" s="1073"/>
      <c r="AI801" s="1073"/>
      <c r="AJ801" s="1073"/>
      <c r="AK801" s="1073"/>
      <c r="AL801" s="1073"/>
      <c r="AM801" s="1073"/>
      <c r="AN801" s="1073"/>
      <c r="AO801" s="1073"/>
      <c r="AP801" s="1073"/>
      <c r="AQ801" s="1073"/>
      <c r="AR801" s="1073"/>
      <c r="AS801" s="1073"/>
      <c r="AT801" s="1073"/>
      <c r="AU801" s="1073"/>
      <c r="AV801" s="1073"/>
      <c r="AW801" s="1073"/>
      <c r="AX801" s="1073"/>
      <c r="AY801" s="1073"/>
      <c r="AZ801" s="1073"/>
      <c r="BA801" s="1073"/>
      <c r="BB801" s="1073"/>
      <c r="BC801" s="1073"/>
      <c r="BD801" s="1073"/>
      <c r="BE801" s="1073"/>
      <c r="BF801" s="1073"/>
      <c r="BG801" s="1073"/>
      <c r="BH801" s="1073"/>
      <c r="BI801" s="1073"/>
      <c r="BJ801" s="1073"/>
      <c r="BK801" s="1073"/>
      <c r="BL801" s="1073"/>
      <c r="BM801" s="1073"/>
      <c r="BN801" s="1073"/>
      <c r="BO801" s="1073"/>
      <c r="BP801" s="1073"/>
      <c r="BQ801" s="1073"/>
      <c r="BR801" s="1073"/>
      <c r="BS801" s="1112"/>
      <c r="BT801" s="1073"/>
      <c r="BU801" s="1073"/>
      <c r="BV801" s="1073"/>
      <c r="BW801" s="1073"/>
      <c r="BX801" s="1073"/>
      <c r="BY801" s="1073"/>
      <c r="BZ801" s="1073"/>
      <c r="CA801" s="1073"/>
      <c r="CB801" s="1073"/>
      <c r="CC801" s="1073"/>
      <c r="CD801" s="1073"/>
      <c r="CE801" s="1073"/>
      <c r="CF801" s="1073"/>
      <c r="CG801" s="1073"/>
      <c r="CH801" s="1073"/>
      <c r="CI801" s="1073"/>
      <c r="CJ801" s="1073"/>
      <c r="CK801" s="1073"/>
      <c r="CL801" s="1073"/>
      <c r="CM801" s="1112"/>
      <c r="CN801" s="1112"/>
      <c r="CO801" s="1113"/>
      <c r="CQ801" s="1927"/>
    </row>
    <row r="802" spans="1:95" s="621" customFormat="1" x14ac:dyDescent="0.2">
      <c r="A802" s="1054"/>
      <c r="B802" s="1072"/>
      <c r="C802" s="1048"/>
      <c r="D802" s="1048"/>
      <c r="E802" s="1049"/>
      <c r="F802" s="1067"/>
      <c r="G802" s="1066"/>
      <c r="H802" s="1052"/>
      <c r="I802" s="1073"/>
      <c r="J802" s="1073"/>
      <c r="K802" s="1073"/>
      <c r="L802" s="1073"/>
      <c r="M802" s="1073"/>
      <c r="N802" s="1073"/>
      <c r="O802" s="1073"/>
      <c r="P802" s="1073"/>
      <c r="Q802" s="1073"/>
      <c r="R802" s="1073"/>
      <c r="S802" s="1073"/>
      <c r="T802" s="1073"/>
      <c r="U802" s="1073"/>
      <c r="V802" s="1073"/>
      <c r="W802" s="1073"/>
      <c r="X802" s="1073"/>
      <c r="Y802" s="1073"/>
      <c r="Z802" s="1073"/>
      <c r="AA802" s="1073"/>
      <c r="AB802" s="1112"/>
      <c r="AC802" s="1112"/>
      <c r="AD802" s="1112"/>
      <c r="AE802" s="1112"/>
      <c r="AF802" s="1073"/>
      <c r="AG802" s="1073"/>
      <c r="AH802" s="1073"/>
      <c r="AI802" s="1073"/>
      <c r="AJ802" s="1073"/>
      <c r="AK802" s="1073"/>
      <c r="AL802" s="1073"/>
      <c r="AM802" s="1073"/>
      <c r="AN802" s="1073"/>
      <c r="AO802" s="1073"/>
      <c r="AP802" s="1073"/>
      <c r="AQ802" s="1073"/>
      <c r="AR802" s="1073"/>
      <c r="AS802" s="1073"/>
      <c r="AT802" s="1073"/>
      <c r="AU802" s="1073"/>
      <c r="AV802" s="1073"/>
      <c r="AW802" s="1073"/>
      <c r="AX802" s="1073"/>
      <c r="AY802" s="1073"/>
      <c r="AZ802" s="1073"/>
      <c r="BA802" s="1073"/>
      <c r="BB802" s="1073"/>
      <c r="BC802" s="1073"/>
      <c r="BD802" s="1073"/>
      <c r="BE802" s="1073"/>
      <c r="BF802" s="1073"/>
      <c r="BG802" s="1073"/>
      <c r="BH802" s="1073"/>
      <c r="BI802" s="1073"/>
      <c r="BJ802" s="1073"/>
      <c r="BK802" s="1073"/>
      <c r="BL802" s="1073"/>
      <c r="BM802" s="1073"/>
      <c r="BN802" s="1073"/>
      <c r="BO802" s="1073"/>
      <c r="BP802" s="1073"/>
      <c r="BQ802" s="1073"/>
      <c r="BR802" s="1073"/>
      <c r="BS802" s="1112"/>
      <c r="BT802" s="1073"/>
      <c r="BU802" s="1073"/>
      <c r="BV802" s="1073"/>
      <c r="BW802" s="1073"/>
      <c r="BX802" s="1073"/>
      <c r="BY802" s="1073"/>
      <c r="BZ802" s="1073"/>
      <c r="CA802" s="1073"/>
      <c r="CB802" s="1073"/>
      <c r="CC802" s="1073"/>
      <c r="CD802" s="1073"/>
      <c r="CE802" s="1073"/>
      <c r="CF802" s="1073"/>
      <c r="CG802" s="1073"/>
      <c r="CH802" s="1073"/>
      <c r="CI802" s="1073"/>
      <c r="CJ802" s="1073"/>
      <c r="CK802" s="1073"/>
      <c r="CL802" s="1073"/>
      <c r="CM802" s="1112"/>
      <c r="CN802" s="1112"/>
      <c r="CO802" s="1113"/>
      <c r="CQ802" s="1927"/>
    </row>
    <row r="803" spans="1:95" s="621" customFormat="1" x14ac:dyDescent="0.2">
      <c r="A803" s="1054"/>
      <c r="B803" s="1072"/>
      <c r="C803" s="1048"/>
      <c r="D803" s="1048"/>
      <c r="E803" s="1049"/>
      <c r="F803" s="1067"/>
      <c r="G803" s="1066"/>
      <c r="H803" s="1052"/>
      <c r="I803" s="1073"/>
      <c r="J803" s="1073"/>
      <c r="K803" s="1073"/>
      <c r="L803" s="1073"/>
      <c r="M803" s="1073"/>
      <c r="N803" s="1073"/>
      <c r="O803" s="1073"/>
      <c r="P803" s="1073"/>
      <c r="Q803" s="1073"/>
      <c r="R803" s="1073"/>
      <c r="S803" s="1073"/>
      <c r="T803" s="1073"/>
      <c r="U803" s="1073"/>
      <c r="V803" s="1073"/>
      <c r="W803" s="1073"/>
      <c r="X803" s="1073"/>
      <c r="Y803" s="1073"/>
      <c r="Z803" s="1073"/>
      <c r="AA803" s="1073"/>
      <c r="AB803" s="1112"/>
      <c r="AC803" s="1112"/>
      <c r="AD803" s="1112"/>
      <c r="AE803" s="1112"/>
      <c r="AF803" s="1073"/>
      <c r="AG803" s="1073"/>
      <c r="AH803" s="1073"/>
      <c r="AI803" s="1073"/>
      <c r="AJ803" s="1073"/>
      <c r="AK803" s="1073"/>
      <c r="AL803" s="1073"/>
      <c r="AM803" s="1073"/>
      <c r="AN803" s="1073"/>
      <c r="AO803" s="1073"/>
      <c r="AP803" s="1073"/>
      <c r="AQ803" s="1073"/>
      <c r="AR803" s="1073"/>
      <c r="AS803" s="1073"/>
      <c r="AT803" s="1073"/>
      <c r="AU803" s="1073"/>
      <c r="AV803" s="1073"/>
      <c r="AW803" s="1073"/>
      <c r="AX803" s="1073"/>
      <c r="AY803" s="1073"/>
      <c r="AZ803" s="1073"/>
      <c r="BA803" s="1073"/>
      <c r="BB803" s="1073"/>
      <c r="BC803" s="1073"/>
      <c r="BD803" s="1073"/>
      <c r="BE803" s="1073"/>
      <c r="BF803" s="1073"/>
      <c r="BG803" s="1073"/>
      <c r="BH803" s="1073"/>
      <c r="BI803" s="1073"/>
      <c r="BJ803" s="1073"/>
      <c r="BK803" s="1073"/>
      <c r="BL803" s="1073"/>
      <c r="BM803" s="1073"/>
      <c r="BN803" s="1073"/>
      <c r="BO803" s="1073"/>
      <c r="BP803" s="1073"/>
      <c r="BQ803" s="1073"/>
      <c r="BR803" s="1073"/>
      <c r="BS803" s="1112"/>
      <c r="BT803" s="1073"/>
      <c r="BU803" s="1073"/>
      <c r="BV803" s="1073"/>
      <c r="BW803" s="1073"/>
      <c r="BX803" s="1073"/>
      <c r="BY803" s="1073"/>
      <c r="BZ803" s="1073"/>
      <c r="CA803" s="1073"/>
      <c r="CB803" s="1073"/>
      <c r="CC803" s="1073"/>
      <c r="CD803" s="1073"/>
      <c r="CE803" s="1073"/>
      <c r="CF803" s="1073"/>
      <c r="CG803" s="1073"/>
      <c r="CH803" s="1073"/>
      <c r="CI803" s="1073"/>
      <c r="CJ803" s="1073"/>
      <c r="CK803" s="1073"/>
      <c r="CL803" s="1073"/>
      <c r="CM803" s="1112"/>
      <c r="CN803" s="1112"/>
      <c r="CO803" s="1113"/>
      <c r="CQ803" s="1927"/>
    </row>
    <row r="804" spans="1:95" s="621" customFormat="1" x14ac:dyDescent="0.2">
      <c r="A804" s="1054"/>
      <c r="B804" s="1072"/>
      <c r="C804" s="1048"/>
      <c r="D804" s="1048"/>
      <c r="E804" s="1049"/>
      <c r="F804" s="1067"/>
      <c r="G804" s="1066"/>
      <c r="H804" s="1052"/>
      <c r="I804" s="1073"/>
      <c r="J804" s="1073"/>
      <c r="K804" s="1073"/>
      <c r="L804" s="1073"/>
      <c r="M804" s="1073"/>
      <c r="N804" s="1073"/>
      <c r="O804" s="1073"/>
      <c r="P804" s="1073"/>
      <c r="Q804" s="1073"/>
      <c r="R804" s="1073"/>
      <c r="S804" s="1073"/>
      <c r="T804" s="1073"/>
      <c r="U804" s="1073"/>
      <c r="V804" s="1073"/>
      <c r="W804" s="1073"/>
      <c r="X804" s="1073"/>
      <c r="Y804" s="1073"/>
      <c r="Z804" s="1073"/>
      <c r="AA804" s="1073"/>
      <c r="AB804" s="1112"/>
      <c r="AC804" s="1112"/>
      <c r="AD804" s="1112"/>
      <c r="AE804" s="1112"/>
      <c r="AF804" s="1073"/>
      <c r="AG804" s="1073"/>
      <c r="AH804" s="1073"/>
      <c r="AI804" s="1073"/>
      <c r="AJ804" s="1073"/>
      <c r="AK804" s="1073"/>
      <c r="AL804" s="1073"/>
      <c r="AM804" s="1073"/>
      <c r="AN804" s="1073"/>
      <c r="AO804" s="1073"/>
      <c r="AP804" s="1073"/>
      <c r="AQ804" s="1073"/>
      <c r="AR804" s="1073"/>
      <c r="AS804" s="1073"/>
      <c r="AT804" s="1073"/>
      <c r="AU804" s="1073"/>
      <c r="AV804" s="1073"/>
      <c r="AW804" s="1073"/>
      <c r="AX804" s="1073"/>
      <c r="AY804" s="1073"/>
      <c r="AZ804" s="1073"/>
      <c r="BA804" s="1073"/>
      <c r="BB804" s="1073"/>
      <c r="BC804" s="1073"/>
      <c r="BD804" s="1073"/>
      <c r="BE804" s="1073"/>
      <c r="BF804" s="1073"/>
      <c r="BG804" s="1073"/>
      <c r="BH804" s="1073"/>
      <c r="BI804" s="1073"/>
      <c r="BJ804" s="1073"/>
      <c r="BK804" s="1073"/>
      <c r="BL804" s="1073"/>
      <c r="BM804" s="1073"/>
      <c r="BN804" s="1073"/>
      <c r="BO804" s="1073"/>
      <c r="BP804" s="1073"/>
      <c r="BQ804" s="1073"/>
      <c r="BR804" s="1073"/>
      <c r="BS804" s="1112"/>
      <c r="BT804" s="1073"/>
      <c r="BU804" s="1073"/>
      <c r="BV804" s="1073"/>
      <c r="BW804" s="1073"/>
      <c r="BX804" s="1073"/>
      <c r="BY804" s="1073"/>
      <c r="BZ804" s="1073"/>
      <c r="CA804" s="1073"/>
      <c r="CB804" s="1073"/>
      <c r="CC804" s="1073"/>
      <c r="CD804" s="1073"/>
      <c r="CE804" s="1073"/>
      <c r="CF804" s="1073"/>
      <c r="CG804" s="1073"/>
      <c r="CH804" s="1073"/>
      <c r="CI804" s="1073"/>
      <c r="CJ804" s="1073"/>
      <c r="CK804" s="1073"/>
      <c r="CL804" s="1073"/>
      <c r="CM804" s="1112"/>
      <c r="CN804" s="1112"/>
      <c r="CO804" s="1113"/>
      <c r="CQ804" s="1927"/>
    </row>
    <row r="805" spans="1:95" s="621" customFormat="1" x14ac:dyDescent="0.2">
      <c r="A805" s="1054"/>
      <c r="B805" s="1072"/>
      <c r="C805" s="1048"/>
      <c r="D805" s="1048"/>
      <c r="E805" s="1049"/>
      <c r="F805" s="1067"/>
      <c r="G805" s="1066"/>
      <c r="H805" s="1052"/>
      <c r="I805" s="1073"/>
      <c r="J805" s="1073"/>
      <c r="K805" s="1073"/>
      <c r="L805" s="1073"/>
      <c r="M805" s="1073"/>
      <c r="N805" s="1073"/>
      <c r="O805" s="1073"/>
      <c r="P805" s="1073"/>
      <c r="Q805" s="1073"/>
      <c r="R805" s="1073"/>
      <c r="S805" s="1073"/>
      <c r="T805" s="1073"/>
      <c r="U805" s="1073"/>
      <c r="V805" s="1073"/>
      <c r="W805" s="1073"/>
      <c r="X805" s="1073"/>
      <c r="Y805" s="1073"/>
      <c r="Z805" s="1073"/>
      <c r="AA805" s="1073"/>
      <c r="AB805" s="1112"/>
      <c r="AC805" s="1112"/>
      <c r="AD805" s="1112"/>
      <c r="AE805" s="1112"/>
      <c r="AF805" s="1073"/>
      <c r="AG805" s="1073"/>
      <c r="AH805" s="1073"/>
      <c r="AI805" s="1073"/>
      <c r="AJ805" s="1073"/>
      <c r="AK805" s="1073"/>
      <c r="AL805" s="1073"/>
      <c r="AM805" s="1073"/>
      <c r="AN805" s="1073"/>
      <c r="AO805" s="1073"/>
      <c r="AP805" s="1073"/>
      <c r="AQ805" s="1073"/>
      <c r="AR805" s="1073"/>
      <c r="AS805" s="1073"/>
      <c r="AT805" s="1073"/>
      <c r="AU805" s="1073"/>
      <c r="AV805" s="1073"/>
      <c r="AW805" s="1073"/>
      <c r="AX805" s="1073"/>
      <c r="AY805" s="1073"/>
      <c r="AZ805" s="1073"/>
      <c r="BA805" s="1073"/>
      <c r="BB805" s="1073"/>
      <c r="BC805" s="1073"/>
      <c r="BD805" s="1073"/>
      <c r="BE805" s="1073"/>
      <c r="BF805" s="1073"/>
      <c r="BG805" s="1073"/>
      <c r="BH805" s="1073"/>
      <c r="BI805" s="1073"/>
      <c r="BJ805" s="1073"/>
      <c r="BK805" s="1073"/>
      <c r="BL805" s="1073"/>
      <c r="BM805" s="1073"/>
      <c r="BN805" s="1073"/>
      <c r="BO805" s="1073"/>
      <c r="BP805" s="1073"/>
      <c r="BQ805" s="1073"/>
      <c r="BR805" s="1073"/>
      <c r="BS805" s="1112"/>
      <c r="BT805" s="1073"/>
      <c r="BU805" s="1073"/>
      <c r="BV805" s="1073"/>
      <c r="BW805" s="1073"/>
      <c r="BX805" s="1073"/>
      <c r="BY805" s="1073"/>
      <c r="BZ805" s="1073"/>
      <c r="CA805" s="1073"/>
      <c r="CB805" s="1073"/>
      <c r="CC805" s="1073"/>
      <c r="CD805" s="1073"/>
      <c r="CE805" s="1073"/>
      <c r="CF805" s="1073"/>
      <c r="CG805" s="1073"/>
      <c r="CH805" s="1073"/>
      <c r="CI805" s="1073"/>
      <c r="CJ805" s="1073"/>
      <c r="CK805" s="1073"/>
      <c r="CL805" s="1073"/>
      <c r="CM805" s="1112"/>
      <c r="CN805" s="1112"/>
      <c r="CO805" s="1113"/>
      <c r="CQ805" s="1927"/>
    </row>
    <row r="806" spans="1:95" s="621" customFormat="1" x14ac:dyDescent="0.2">
      <c r="A806" s="1054"/>
      <c r="B806" s="1072"/>
      <c r="C806" s="1048"/>
      <c r="D806" s="1048"/>
      <c r="E806" s="1049"/>
      <c r="F806" s="1067"/>
      <c r="G806" s="1066"/>
      <c r="H806" s="1052"/>
      <c r="I806" s="1073"/>
      <c r="J806" s="1073"/>
      <c r="K806" s="1073"/>
      <c r="L806" s="1073"/>
      <c r="M806" s="1073"/>
      <c r="N806" s="1073"/>
      <c r="O806" s="1073"/>
      <c r="P806" s="1073"/>
      <c r="Q806" s="1073"/>
      <c r="R806" s="1073"/>
      <c r="S806" s="1073"/>
      <c r="T806" s="1073"/>
      <c r="U806" s="1073"/>
      <c r="V806" s="1073"/>
      <c r="W806" s="1073"/>
      <c r="X806" s="1073"/>
      <c r="Y806" s="1073"/>
      <c r="Z806" s="1073"/>
      <c r="AA806" s="1073"/>
      <c r="AB806" s="1112"/>
      <c r="AC806" s="1112"/>
      <c r="AD806" s="1112"/>
      <c r="AE806" s="1112"/>
      <c r="AF806" s="1073"/>
      <c r="AG806" s="1073"/>
      <c r="AH806" s="1073"/>
      <c r="AI806" s="1073"/>
      <c r="AJ806" s="1073"/>
      <c r="AK806" s="1073"/>
      <c r="AL806" s="1073"/>
      <c r="AM806" s="1073"/>
      <c r="AN806" s="1073"/>
      <c r="AO806" s="1073"/>
      <c r="AP806" s="1073"/>
      <c r="AQ806" s="1073"/>
      <c r="AR806" s="1073"/>
      <c r="AS806" s="1073"/>
      <c r="AT806" s="1073"/>
      <c r="AU806" s="1073"/>
      <c r="AV806" s="1073"/>
      <c r="AW806" s="1073"/>
      <c r="AX806" s="1073"/>
      <c r="AY806" s="1073"/>
      <c r="AZ806" s="1073"/>
      <c r="BA806" s="1073"/>
      <c r="BB806" s="1073"/>
      <c r="BC806" s="1073"/>
      <c r="BD806" s="1073"/>
      <c r="BE806" s="1073"/>
      <c r="BF806" s="1073"/>
      <c r="BG806" s="1073"/>
      <c r="BH806" s="1073"/>
      <c r="BI806" s="1073"/>
      <c r="BJ806" s="1073"/>
      <c r="BK806" s="1073"/>
      <c r="BL806" s="1073"/>
      <c r="BM806" s="1073"/>
      <c r="BN806" s="1073"/>
      <c r="BO806" s="1073"/>
      <c r="BP806" s="1073"/>
      <c r="BQ806" s="1073"/>
      <c r="BR806" s="1073"/>
      <c r="BS806" s="1112"/>
      <c r="BT806" s="1073"/>
      <c r="BU806" s="1073"/>
      <c r="BV806" s="1073"/>
      <c r="BW806" s="1073"/>
      <c r="BX806" s="1073"/>
      <c r="BY806" s="1073"/>
      <c r="BZ806" s="1073"/>
      <c r="CA806" s="1073"/>
      <c r="CB806" s="1073"/>
      <c r="CC806" s="1073"/>
      <c r="CD806" s="1073"/>
      <c r="CE806" s="1073"/>
      <c r="CF806" s="1073"/>
      <c r="CG806" s="1073"/>
      <c r="CH806" s="1073"/>
      <c r="CI806" s="1073"/>
      <c r="CJ806" s="1073"/>
      <c r="CK806" s="1073"/>
      <c r="CL806" s="1073"/>
      <c r="CM806" s="1112"/>
      <c r="CN806" s="1112"/>
      <c r="CO806" s="1113"/>
      <c r="CQ806" s="1927"/>
    </row>
    <row r="807" spans="1:95" s="621" customFormat="1" x14ac:dyDescent="0.2">
      <c r="A807" s="1054"/>
      <c r="B807" s="1072"/>
      <c r="C807" s="1048"/>
      <c r="D807" s="1048"/>
      <c r="E807" s="1049"/>
      <c r="F807" s="1067"/>
      <c r="G807" s="1066"/>
      <c r="H807" s="1052"/>
      <c r="I807" s="1073"/>
      <c r="J807" s="1073"/>
      <c r="K807" s="1073"/>
      <c r="L807" s="1073"/>
      <c r="M807" s="1073"/>
      <c r="N807" s="1073"/>
      <c r="O807" s="1073"/>
      <c r="P807" s="1073"/>
      <c r="Q807" s="1073"/>
      <c r="R807" s="1073"/>
      <c r="S807" s="1073"/>
      <c r="T807" s="1073"/>
      <c r="U807" s="1073"/>
      <c r="V807" s="1073"/>
      <c r="W807" s="1073"/>
      <c r="X807" s="1073"/>
      <c r="Y807" s="1073"/>
      <c r="Z807" s="1073"/>
      <c r="AA807" s="1073"/>
      <c r="AB807" s="1112"/>
      <c r="AC807" s="1112"/>
      <c r="AD807" s="1112"/>
      <c r="AE807" s="1112"/>
      <c r="AF807" s="1073"/>
      <c r="AG807" s="1073"/>
      <c r="AH807" s="1073"/>
      <c r="AI807" s="1073"/>
      <c r="AJ807" s="1073"/>
      <c r="AK807" s="1073"/>
      <c r="AL807" s="1073"/>
      <c r="AM807" s="1073"/>
      <c r="AN807" s="1073"/>
      <c r="AO807" s="1073"/>
      <c r="AP807" s="1073"/>
      <c r="AQ807" s="1073"/>
      <c r="AR807" s="1073"/>
      <c r="AS807" s="1073"/>
      <c r="AT807" s="1073"/>
      <c r="AU807" s="1073"/>
      <c r="AV807" s="1073"/>
      <c r="AW807" s="1073"/>
      <c r="AX807" s="1073"/>
      <c r="AY807" s="1073"/>
      <c r="AZ807" s="1073"/>
      <c r="BA807" s="1073"/>
      <c r="BB807" s="1073"/>
      <c r="BC807" s="1073"/>
      <c r="BD807" s="1073"/>
      <c r="BE807" s="1073"/>
      <c r="BF807" s="1073"/>
      <c r="BG807" s="1073"/>
      <c r="BH807" s="1073"/>
      <c r="BI807" s="1073"/>
      <c r="BJ807" s="1073"/>
      <c r="BK807" s="1073"/>
      <c r="BL807" s="1073"/>
      <c r="BM807" s="1073"/>
      <c r="BN807" s="1073"/>
      <c r="BO807" s="1073"/>
      <c r="BP807" s="1073"/>
      <c r="BQ807" s="1073"/>
      <c r="BR807" s="1073"/>
      <c r="BS807" s="1112"/>
      <c r="BT807" s="1073"/>
      <c r="BU807" s="1073"/>
      <c r="BV807" s="1073"/>
      <c r="BW807" s="1073"/>
      <c r="BX807" s="1073"/>
      <c r="BY807" s="1073"/>
      <c r="BZ807" s="1073"/>
      <c r="CA807" s="1073"/>
      <c r="CB807" s="1073"/>
      <c r="CC807" s="1073"/>
      <c r="CD807" s="1073"/>
      <c r="CE807" s="1073"/>
      <c r="CF807" s="1073"/>
      <c r="CG807" s="1073"/>
      <c r="CH807" s="1073"/>
      <c r="CI807" s="1073"/>
      <c r="CJ807" s="1073"/>
      <c r="CK807" s="1073"/>
      <c r="CL807" s="1073"/>
      <c r="CM807" s="1112"/>
      <c r="CN807" s="1112"/>
      <c r="CO807" s="1113"/>
      <c r="CQ807" s="1927"/>
    </row>
    <row r="808" spans="1:95" s="621" customFormat="1" x14ac:dyDescent="0.2">
      <c r="A808" s="1054"/>
      <c r="B808" s="1072"/>
      <c r="C808" s="1048"/>
      <c r="D808" s="1048"/>
      <c r="E808" s="1049"/>
      <c r="F808" s="1067"/>
      <c r="G808" s="1066"/>
      <c r="H808" s="1052"/>
      <c r="I808" s="1073"/>
      <c r="J808" s="1073"/>
      <c r="K808" s="1073"/>
      <c r="L808" s="1073"/>
      <c r="M808" s="1073"/>
      <c r="N808" s="1073"/>
      <c r="O808" s="1073"/>
      <c r="P808" s="1073"/>
      <c r="Q808" s="1073"/>
      <c r="R808" s="1073"/>
      <c r="S808" s="1073"/>
      <c r="T808" s="1073"/>
      <c r="U808" s="1073"/>
      <c r="V808" s="1073"/>
      <c r="W808" s="1073"/>
      <c r="X808" s="1073"/>
      <c r="Y808" s="1073"/>
      <c r="Z808" s="1073"/>
      <c r="AA808" s="1073"/>
      <c r="AB808" s="1112"/>
      <c r="AC808" s="1112"/>
      <c r="AD808" s="1112"/>
      <c r="AE808" s="1112"/>
      <c r="AF808" s="1073"/>
      <c r="AG808" s="1073"/>
      <c r="AH808" s="1073"/>
      <c r="AI808" s="1073"/>
      <c r="AJ808" s="1073"/>
      <c r="AK808" s="1073"/>
      <c r="AL808" s="1073"/>
      <c r="AM808" s="1073"/>
      <c r="AN808" s="1073"/>
      <c r="AO808" s="1073"/>
      <c r="AP808" s="1073"/>
      <c r="AQ808" s="1073"/>
      <c r="AR808" s="1073"/>
      <c r="AS808" s="1073"/>
      <c r="AT808" s="1073"/>
      <c r="AU808" s="1073"/>
      <c r="AV808" s="1073"/>
      <c r="AW808" s="1073"/>
      <c r="AX808" s="1073"/>
      <c r="AY808" s="1073"/>
      <c r="AZ808" s="1073"/>
      <c r="BA808" s="1073"/>
      <c r="BB808" s="1073"/>
      <c r="BC808" s="1073"/>
      <c r="BD808" s="1073"/>
      <c r="BE808" s="1073"/>
      <c r="BF808" s="1073"/>
      <c r="BG808" s="1073"/>
      <c r="BH808" s="1073"/>
      <c r="BI808" s="1073"/>
      <c r="BJ808" s="1073"/>
      <c r="BK808" s="1073"/>
      <c r="BL808" s="1073"/>
      <c r="BM808" s="1073"/>
      <c r="BN808" s="1073"/>
      <c r="BO808" s="1073"/>
      <c r="BP808" s="1073"/>
      <c r="BQ808" s="1073"/>
      <c r="BR808" s="1073"/>
      <c r="BS808" s="1112"/>
      <c r="BT808" s="1073"/>
      <c r="BU808" s="1073"/>
      <c r="BV808" s="1073"/>
      <c r="BW808" s="1073"/>
      <c r="BX808" s="1073"/>
      <c r="BY808" s="1073"/>
      <c r="BZ808" s="1073"/>
      <c r="CA808" s="1073"/>
      <c r="CB808" s="1073"/>
      <c r="CC808" s="1073"/>
      <c r="CD808" s="1073"/>
      <c r="CE808" s="1073"/>
      <c r="CF808" s="1073"/>
      <c r="CG808" s="1073"/>
      <c r="CH808" s="1073"/>
      <c r="CI808" s="1073"/>
      <c r="CJ808" s="1073"/>
      <c r="CK808" s="1073"/>
      <c r="CL808" s="1073"/>
      <c r="CM808" s="1112"/>
      <c r="CN808" s="1112"/>
      <c r="CO808" s="1113"/>
      <c r="CQ808" s="1927"/>
    </row>
    <row r="809" spans="1:95" s="621" customFormat="1" x14ac:dyDescent="0.2">
      <c r="A809" s="1054"/>
      <c r="B809" s="1072"/>
      <c r="C809" s="1048"/>
      <c r="D809" s="1048"/>
      <c r="E809" s="1049"/>
      <c r="F809" s="1067"/>
      <c r="G809" s="1066"/>
      <c r="H809" s="1052"/>
      <c r="I809" s="1073"/>
      <c r="J809" s="1073"/>
      <c r="K809" s="1073"/>
      <c r="L809" s="1073"/>
      <c r="M809" s="1073"/>
      <c r="N809" s="1073"/>
      <c r="O809" s="1073"/>
      <c r="P809" s="1073"/>
      <c r="Q809" s="1073"/>
      <c r="R809" s="1073"/>
      <c r="S809" s="1073"/>
      <c r="T809" s="1073"/>
      <c r="U809" s="1073"/>
      <c r="V809" s="1073"/>
      <c r="W809" s="1073"/>
      <c r="X809" s="1073"/>
      <c r="Y809" s="1073"/>
      <c r="Z809" s="1073"/>
      <c r="AA809" s="1073"/>
      <c r="AB809" s="1112"/>
      <c r="AC809" s="1112"/>
      <c r="AD809" s="1112"/>
      <c r="AE809" s="1112"/>
      <c r="AF809" s="1073"/>
      <c r="AG809" s="1073"/>
      <c r="AH809" s="1073"/>
      <c r="AI809" s="1073"/>
      <c r="AJ809" s="1073"/>
      <c r="AK809" s="1073"/>
      <c r="AL809" s="1073"/>
      <c r="AM809" s="1073"/>
      <c r="AN809" s="1073"/>
      <c r="AO809" s="1073"/>
      <c r="AP809" s="1073"/>
      <c r="AQ809" s="1073"/>
      <c r="AR809" s="1073"/>
      <c r="AS809" s="1073"/>
      <c r="AT809" s="1073"/>
      <c r="AU809" s="1073"/>
      <c r="AV809" s="1073"/>
      <c r="AW809" s="1073"/>
      <c r="AX809" s="1073"/>
      <c r="AY809" s="1073"/>
      <c r="AZ809" s="1073"/>
      <c r="BA809" s="1073"/>
      <c r="BB809" s="1073"/>
      <c r="BC809" s="1073"/>
      <c r="BD809" s="1073"/>
      <c r="BE809" s="1073"/>
      <c r="BF809" s="1073"/>
      <c r="BG809" s="1073"/>
      <c r="BH809" s="1073"/>
      <c r="BI809" s="1073"/>
      <c r="BJ809" s="1073"/>
      <c r="BK809" s="1073"/>
      <c r="BL809" s="1073"/>
      <c r="BM809" s="1073"/>
      <c r="BN809" s="1073"/>
      <c r="BO809" s="1073"/>
      <c r="BP809" s="1073"/>
      <c r="BQ809" s="1073"/>
      <c r="BR809" s="1073"/>
      <c r="BS809" s="1112"/>
      <c r="BT809" s="1073"/>
      <c r="BU809" s="1073"/>
      <c r="BV809" s="1073"/>
      <c r="BW809" s="1073"/>
      <c r="BX809" s="1073"/>
      <c r="BY809" s="1073"/>
      <c r="BZ809" s="1073"/>
      <c r="CA809" s="1073"/>
      <c r="CB809" s="1073"/>
      <c r="CC809" s="1073"/>
      <c r="CD809" s="1073"/>
      <c r="CE809" s="1073"/>
      <c r="CF809" s="1073"/>
      <c r="CG809" s="1073"/>
      <c r="CH809" s="1073"/>
      <c r="CI809" s="1073"/>
      <c r="CJ809" s="1073"/>
      <c r="CK809" s="1073"/>
      <c r="CL809" s="1073"/>
      <c r="CM809" s="1112"/>
      <c r="CN809" s="1112"/>
      <c r="CO809" s="1113"/>
      <c r="CQ809" s="1927"/>
    </row>
    <row r="810" spans="1:95" s="621" customFormat="1" x14ac:dyDescent="0.2">
      <c r="A810" s="1054"/>
      <c r="B810" s="1072"/>
      <c r="C810" s="1048"/>
      <c r="D810" s="1048"/>
      <c r="E810" s="1049"/>
      <c r="F810" s="1067"/>
      <c r="G810" s="1066"/>
      <c r="H810" s="1052"/>
      <c r="I810" s="1073"/>
      <c r="J810" s="1073"/>
      <c r="K810" s="1073"/>
      <c r="L810" s="1073"/>
      <c r="M810" s="1073"/>
      <c r="N810" s="1073"/>
      <c r="O810" s="1073"/>
      <c r="P810" s="1073"/>
      <c r="Q810" s="1073"/>
      <c r="R810" s="1073"/>
      <c r="S810" s="1073"/>
      <c r="T810" s="1073"/>
      <c r="U810" s="1073"/>
      <c r="V810" s="1073"/>
      <c r="W810" s="1073"/>
      <c r="X810" s="1073"/>
      <c r="Y810" s="1073"/>
      <c r="Z810" s="1073"/>
      <c r="AA810" s="1073"/>
      <c r="AB810" s="1112"/>
      <c r="AC810" s="1112"/>
      <c r="AD810" s="1112"/>
      <c r="AE810" s="1112"/>
      <c r="AF810" s="1073"/>
      <c r="AG810" s="1073"/>
      <c r="AH810" s="1073"/>
      <c r="AI810" s="1073"/>
      <c r="AJ810" s="1073"/>
      <c r="AK810" s="1073"/>
      <c r="AL810" s="1073"/>
      <c r="AM810" s="1073"/>
      <c r="AN810" s="1073"/>
      <c r="AO810" s="1073"/>
      <c r="AP810" s="1073"/>
      <c r="AQ810" s="1073"/>
      <c r="AR810" s="1073"/>
      <c r="AS810" s="1073"/>
      <c r="AT810" s="1073"/>
      <c r="AU810" s="1073"/>
      <c r="AV810" s="1073"/>
      <c r="AW810" s="1073"/>
      <c r="AX810" s="1073"/>
      <c r="AY810" s="1073"/>
      <c r="AZ810" s="1073"/>
      <c r="BA810" s="1073"/>
      <c r="BB810" s="1073"/>
      <c r="BC810" s="1073"/>
      <c r="BD810" s="1073"/>
      <c r="BE810" s="1073"/>
      <c r="BF810" s="1073"/>
      <c r="BG810" s="1073"/>
      <c r="BH810" s="1073"/>
      <c r="BI810" s="1073"/>
      <c r="BJ810" s="1073"/>
      <c r="BK810" s="1073"/>
      <c r="BL810" s="1073"/>
      <c r="BM810" s="1073"/>
      <c r="BN810" s="1073"/>
      <c r="BO810" s="1073"/>
      <c r="BP810" s="1073"/>
      <c r="BQ810" s="1073"/>
      <c r="BR810" s="1073"/>
      <c r="BS810" s="1112"/>
      <c r="BT810" s="1073"/>
      <c r="BU810" s="1073"/>
      <c r="BV810" s="1073"/>
      <c r="BW810" s="1073"/>
      <c r="BX810" s="1073"/>
      <c r="BY810" s="1073"/>
      <c r="BZ810" s="1073"/>
      <c r="CA810" s="1073"/>
      <c r="CB810" s="1073"/>
      <c r="CC810" s="1073"/>
      <c r="CD810" s="1073"/>
      <c r="CE810" s="1073"/>
      <c r="CF810" s="1073"/>
      <c r="CG810" s="1073"/>
      <c r="CH810" s="1073"/>
      <c r="CI810" s="1073"/>
      <c r="CJ810" s="1073"/>
      <c r="CK810" s="1073"/>
      <c r="CL810" s="1073"/>
      <c r="CM810" s="1112"/>
      <c r="CN810" s="1112"/>
      <c r="CO810" s="1113"/>
      <c r="CQ810" s="1927"/>
    </row>
    <row r="811" spans="1:95" s="621" customFormat="1" x14ac:dyDescent="0.2">
      <c r="A811" s="1054"/>
      <c r="B811" s="1072"/>
      <c r="C811" s="1048"/>
      <c r="D811" s="1048"/>
      <c r="E811" s="1049"/>
      <c r="F811" s="1067"/>
      <c r="G811" s="1066"/>
      <c r="H811" s="1052"/>
      <c r="I811" s="1073"/>
      <c r="J811" s="1073"/>
      <c r="K811" s="1073"/>
      <c r="L811" s="1073"/>
      <c r="M811" s="1073"/>
      <c r="N811" s="1073"/>
      <c r="O811" s="1073"/>
      <c r="P811" s="1073"/>
      <c r="Q811" s="1073"/>
      <c r="R811" s="1073"/>
      <c r="S811" s="1073"/>
      <c r="T811" s="1073"/>
      <c r="U811" s="1073"/>
      <c r="V811" s="1073"/>
      <c r="W811" s="1073"/>
      <c r="X811" s="1073"/>
      <c r="Y811" s="1073"/>
      <c r="Z811" s="1073"/>
      <c r="AA811" s="1073"/>
      <c r="AB811" s="1112"/>
      <c r="AC811" s="1112"/>
      <c r="AD811" s="1112"/>
      <c r="AE811" s="1112"/>
      <c r="AF811" s="1073"/>
      <c r="AG811" s="1073"/>
      <c r="AH811" s="1073"/>
      <c r="AI811" s="1073"/>
      <c r="AJ811" s="1073"/>
      <c r="AK811" s="1073"/>
      <c r="AL811" s="1073"/>
      <c r="AM811" s="1073"/>
      <c r="AN811" s="1073"/>
      <c r="AO811" s="1073"/>
      <c r="AP811" s="1073"/>
      <c r="AQ811" s="1073"/>
      <c r="AR811" s="1073"/>
      <c r="AS811" s="1073"/>
      <c r="AT811" s="1073"/>
      <c r="AU811" s="1073"/>
      <c r="AV811" s="1073"/>
      <c r="AW811" s="1073"/>
      <c r="AX811" s="1073"/>
      <c r="AY811" s="1073"/>
      <c r="AZ811" s="1073"/>
      <c r="BA811" s="1073"/>
      <c r="BB811" s="1073"/>
      <c r="BC811" s="1073"/>
      <c r="BD811" s="1073"/>
      <c r="BE811" s="1073"/>
      <c r="BF811" s="1073"/>
      <c r="BG811" s="1073"/>
      <c r="BH811" s="1073"/>
      <c r="BI811" s="1073"/>
      <c r="BJ811" s="1073"/>
      <c r="BK811" s="1073"/>
      <c r="BL811" s="1073"/>
      <c r="BM811" s="1073"/>
      <c r="BN811" s="1073"/>
      <c r="BO811" s="1073"/>
      <c r="BP811" s="1073"/>
      <c r="BQ811" s="1073"/>
      <c r="BR811" s="1073"/>
      <c r="BS811" s="1112"/>
      <c r="BT811" s="1073"/>
      <c r="BU811" s="1073"/>
      <c r="BV811" s="1073"/>
      <c r="BW811" s="1073"/>
      <c r="BX811" s="1073"/>
      <c r="BY811" s="1073"/>
      <c r="BZ811" s="1073"/>
      <c r="CA811" s="1073"/>
      <c r="CB811" s="1073"/>
      <c r="CC811" s="1073"/>
      <c r="CD811" s="1073"/>
      <c r="CE811" s="1073"/>
      <c r="CF811" s="1073"/>
      <c r="CG811" s="1073"/>
      <c r="CH811" s="1073"/>
      <c r="CI811" s="1073"/>
      <c r="CJ811" s="1073"/>
      <c r="CK811" s="1073"/>
      <c r="CL811" s="1073"/>
      <c r="CM811" s="1112"/>
      <c r="CN811" s="1112"/>
      <c r="CO811" s="1113"/>
      <c r="CQ811" s="1927"/>
    </row>
    <row r="812" spans="1:95" s="621" customFormat="1" x14ac:dyDescent="0.2">
      <c r="A812" s="1054"/>
      <c r="B812" s="1072"/>
      <c r="C812" s="1048"/>
      <c r="D812" s="1048"/>
      <c r="E812" s="1049"/>
      <c r="F812" s="1067"/>
      <c r="G812" s="1066"/>
      <c r="H812" s="1052"/>
      <c r="I812" s="1073"/>
      <c r="J812" s="1073"/>
      <c r="K812" s="1073"/>
      <c r="L812" s="1073"/>
      <c r="M812" s="1073"/>
      <c r="N812" s="1073"/>
      <c r="O812" s="1073"/>
      <c r="P812" s="1073"/>
      <c r="Q812" s="1073"/>
      <c r="R812" s="1073"/>
      <c r="S812" s="1073"/>
      <c r="T812" s="1073"/>
      <c r="U812" s="1073"/>
      <c r="V812" s="1073"/>
      <c r="W812" s="1073"/>
      <c r="X812" s="1073"/>
      <c r="Y812" s="1073"/>
      <c r="Z812" s="1073"/>
      <c r="AA812" s="1073"/>
      <c r="AB812" s="1112"/>
      <c r="AC812" s="1112"/>
      <c r="AD812" s="1112"/>
      <c r="AE812" s="1112"/>
      <c r="AF812" s="1073"/>
      <c r="AG812" s="1073"/>
      <c r="AH812" s="1073"/>
      <c r="AI812" s="1073"/>
      <c r="AJ812" s="1073"/>
      <c r="AK812" s="1073"/>
      <c r="AL812" s="1073"/>
      <c r="AM812" s="1073"/>
      <c r="AN812" s="1073"/>
      <c r="AO812" s="1073"/>
      <c r="AP812" s="1073"/>
      <c r="AQ812" s="1073"/>
      <c r="AR812" s="1073"/>
      <c r="AS812" s="1073"/>
      <c r="AT812" s="1073"/>
      <c r="AU812" s="1073"/>
      <c r="AV812" s="1073"/>
      <c r="AW812" s="1073"/>
      <c r="AX812" s="1073"/>
      <c r="AY812" s="1073"/>
      <c r="AZ812" s="1073"/>
      <c r="BA812" s="1073"/>
      <c r="BB812" s="1073"/>
      <c r="BC812" s="1073"/>
      <c r="BD812" s="1073"/>
      <c r="BE812" s="1073"/>
      <c r="BF812" s="1073"/>
      <c r="BG812" s="1073"/>
      <c r="BH812" s="1073"/>
      <c r="BI812" s="1073"/>
      <c r="BJ812" s="1073"/>
      <c r="BK812" s="1073"/>
      <c r="BL812" s="1073"/>
      <c r="BM812" s="1073"/>
      <c r="BN812" s="1073"/>
      <c r="BO812" s="1073"/>
      <c r="BP812" s="1073"/>
      <c r="BQ812" s="1073"/>
      <c r="BR812" s="1073"/>
      <c r="BS812" s="1112"/>
      <c r="BT812" s="1073"/>
      <c r="BU812" s="1073"/>
      <c r="BV812" s="1073"/>
      <c r="BW812" s="1073"/>
      <c r="BX812" s="1073"/>
      <c r="BY812" s="1073"/>
      <c r="BZ812" s="1073"/>
      <c r="CA812" s="1073"/>
      <c r="CB812" s="1073"/>
      <c r="CC812" s="1073"/>
      <c r="CD812" s="1073"/>
      <c r="CE812" s="1073"/>
      <c r="CF812" s="1073"/>
      <c r="CG812" s="1073"/>
      <c r="CH812" s="1073"/>
      <c r="CI812" s="1073"/>
      <c r="CJ812" s="1073"/>
      <c r="CK812" s="1073"/>
      <c r="CL812" s="1073"/>
      <c r="CM812" s="1112"/>
      <c r="CN812" s="1112"/>
      <c r="CO812" s="1113"/>
      <c r="CQ812" s="1927"/>
    </row>
    <row r="813" spans="1:95" s="621" customFormat="1" x14ac:dyDescent="0.2">
      <c r="A813" s="1054"/>
      <c r="B813" s="1072"/>
      <c r="C813" s="1048"/>
      <c r="D813" s="1048"/>
      <c r="E813" s="1049"/>
      <c r="F813" s="1067"/>
      <c r="G813" s="1066"/>
      <c r="H813" s="1052"/>
      <c r="I813" s="1073"/>
      <c r="J813" s="1073"/>
      <c r="K813" s="1073"/>
      <c r="L813" s="1073"/>
      <c r="M813" s="1073"/>
      <c r="N813" s="1073"/>
      <c r="O813" s="1073"/>
      <c r="P813" s="1073"/>
      <c r="Q813" s="1073"/>
      <c r="R813" s="1073"/>
      <c r="S813" s="1073"/>
      <c r="T813" s="1073"/>
      <c r="U813" s="1073"/>
      <c r="V813" s="1073"/>
      <c r="W813" s="1073"/>
      <c r="X813" s="1073"/>
      <c r="Y813" s="1073"/>
      <c r="Z813" s="1073"/>
      <c r="AA813" s="1073"/>
      <c r="AB813" s="1112"/>
      <c r="AC813" s="1112"/>
      <c r="AD813" s="1112"/>
      <c r="AE813" s="1112"/>
      <c r="AF813" s="1073"/>
      <c r="AG813" s="1073"/>
      <c r="AH813" s="1073"/>
      <c r="AI813" s="1073"/>
      <c r="AJ813" s="1073"/>
      <c r="AK813" s="1073"/>
      <c r="AL813" s="1073"/>
      <c r="AM813" s="1073"/>
      <c r="AN813" s="1073"/>
      <c r="AO813" s="1073"/>
      <c r="AP813" s="1073"/>
      <c r="AQ813" s="1073"/>
      <c r="AR813" s="1073"/>
      <c r="AS813" s="1073"/>
      <c r="AT813" s="1073"/>
      <c r="AU813" s="1073"/>
      <c r="AV813" s="1073"/>
      <c r="AW813" s="1073"/>
      <c r="AX813" s="1073"/>
      <c r="AY813" s="1073"/>
      <c r="AZ813" s="1073"/>
      <c r="BA813" s="1073"/>
      <c r="BB813" s="1073"/>
      <c r="BC813" s="1073"/>
      <c r="BD813" s="1073"/>
      <c r="BE813" s="1073"/>
      <c r="BF813" s="1073"/>
      <c r="BG813" s="1073"/>
      <c r="BH813" s="1073"/>
      <c r="BI813" s="1073"/>
      <c r="BJ813" s="1073"/>
      <c r="BK813" s="1073"/>
      <c r="BL813" s="1073"/>
      <c r="BM813" s="1073"/>
      <c r="BN813" s="1073"/>
      <c r="BO813" s="1073"/>
      <c r="BP813" s="1073"/>
      <c r="BQ813" s="1073"/>
      <c r="BR813" s="1073"/>
      <c r="BS813" s="1112"/>
      <c r="BT813" s="1073"/>
      <c r="BU813" s="1073"/>
      <c r="BV813" s="1073"/>
      <c r="BW813" s="1073"/>
      <c r="BX813" s="1073"/>
      <c r="BY813" s="1073"/>
      <c r="BZ813" s="1073"/>
      <c r="CA813" s="1073"/>
      <c r="CB813" s="1073"/>
      <c r="CC813" s="1073"/>
      <c r="CD813" s="1073"/>
      <c r="CE813" s="1073"/>
      <c r="CF813" s="1073"/>
      <c r="CG813" s="1073"/>
      <c r="CH813" s="1073"/>
      <c r="CI813" s="1073"/>
      <c r="CJ813" s="1073"/>
      <c r="CK813" s="1073"/>
      <c r="CL813" s="1073"/>
      <c r="CM813" s="1112"/>
      <c r="CN813" s="1112"/>
      <c r="CO813" s="1113"/>
      <c r="CQ813" s="1927"/>
    </row>
    <row r="814" spans="1:95" s="621" customFormat="1" x14ac:dyDescent="0.2">
      <c r="A814" s="1054"/>
      <c r="B814" s="1072"/>
      <c r="C814" s="1048"/>
      <c r="D814" s="1048"/>
      <c r="E814" s="1049"/>
      <c r="F814" s="1067"/>
      <c r="G814" s="1066"/>
      <c r="H814" s="1052"/>
      <c r="I814" s="1073"/>
      <c r="J814" s="1073"/>
      <c r="K814" s="1073"/>
      <c r="L814" s="1073"/>
      <c r="M814" s="1073"/>
      <c r="N814" s="1073"/>
      <c r="O814" s="1073"/>
      <c r="P814" s="1073"/>
      <c r="Q814" s="1073"/>
      <c r="R814" s="1073"/>
      <c r="S814" s="1073"/>
      <c r="T814" s="1073"/>
      <c r="U814" s="1073"/>
      <c r="V814" s="1073"/>
      <c r="W814" s="1073"/>
      <c r="X814" s="1073"/>
      <c r="Y814" s="1073"/>
      <c r="Z814" s="1073"/>
      <c r="AA814" s="1073"/>
      <c r="AB814" s="1112"/>
      <c r="AC814" s="1112"/>
      <c r="AD814" s="1112"/>
      <c r="AE814" s="1112"/>
      <c r="AF814" s="1073"/>
      <c r="AG814" s="1073"/>
      <c r="AH814" s="1073"/>
      <c r="AI814" s="1073"/>
      <c r="AJ814" s="1073"/>
      <c r="AK814" s="1073"/>
      <c r="AL814" s="1073"/>
      <c r="AM814" s="1073"/>
      <c r="AN814" s="1073"/>
      <c r="AO814" s="1073"/>
      <c r="AP814" s="1073"/>
      <c r="AQ814" s="1073"/>
      <c r="AR814" s="1073"/>
      <c r="AS814" s="1073"/>
      <c r="AT814" s="1073"/>
      <c r="AU814" s="1073"/>
      <c r="AV814" s="1073"/>
      <c r="AW814" s="1073"/>
      <c r="AX814" s="1073"/>
      <c r="AY814" s="1073"/>
      <c r="AZ814" s="1073"/>
      <c r="BA814" s="1073"/>
      <c r="BB814" s="1073"/>
      <c r="BC814" s="1073"/>
      <c r="BD814" s="1073"/>
      <c r="BE814" s="1073"/>
      <c r="BF814" s="1073"/>
      <c r="BG814" s="1073"/>
      <c r="BH814" s="1073"/>
      <c r="BI814" s="1073"/>
      <c r="BJ814" s="1073"/>
      <c r="BK814" s="1073"/>
      <c r="BL814" s="1073"/>
      <c r="BM814" s="1073"/>
      <c r="BN814" s="1073"/>
      <c r="BO814" s="1073"/>
      <c r="BP814" s="1073"/>
      <c r="BQ814" s="1073"/>
      <c r="BR814" s="1073"/>
      <c r="BS814" s="1112"/>
      <c r="BT814" s="1073"/>
      <c r="BU814" s="1073"/>
      <c r="BV814" s="1073"/>
      <c r="BW814" s="1073"/>
      <c r="BX814" s="1073"/>
      <c r="BY814" s="1073"/>
      <c r="BZ814" s="1073"/>
      <c r="CA814" s="1073"/>
      <c r="CB814" s="1073"/>
      <c r="CC814" s="1073"/>
      <c r="CD814" s="1073"/>
      <c r="CE814" s="1073"/>
      <c r="CF814" s="1073"/>
      <c r="CG814" s="1073"/>
      <c r="CH814" s="1073"/>
      <c r="CI814" s="1073"/>
      <c r="CJ814" s="1073"/>
      <c r="CK814" s="1073"/>
      <c r="CL814" s="1073"/>
      <c r="CM814" s="1112"/>
      <c r="CN814" s="1112"/>
      <c r="CO814" s="1113"/>
      <c r="CQ814" s="1927"/>
    </row>
    <row r="815" spans="1:95" s="621" customFormat="1" x14ac:dyDescent="0.2">
      <c r="A815" s="1054"/>
      <c r="B815" s="1072"/>
      <c r="C815" s="1048"/>
      <c r="D815" s="1048"/>
      <c r="E815" s="1049"/>
      <c r="F815" s="1067"/>
      <c r="G815" s="1066"/>
      <c r="H815" s="1052"/>
      <c r="I815" s="1073"/>
      <c r="J815" s="1073"/>
      <c r="K815" s="1073"/>
      <c r="L815" s="1073"/>
      <c r="M815" s="1073"/>
      <c r="N815" s="1073"/>
      <c r="O815" s="1073"/>
      <c r="P815" s="1073"/>
      <c r="Q815" s="1073"/>
      <c r="R815" s="1073"/>
      <c r="S815" s="1073"/>
      <c r="T815" s="1073"/>
      <c r="U815" s="1073"/>
      <c r="V815" s="1073"/>
      <c r="W815" s="1073"/>
      <c r="X815" s="1073"/>
      <c r="Y815" s="1073"/>
      <c r="Z815" s="1073"/>
      <c r="AA815" s="1073"/>
      <c r="AB815" s="1112"/>
      <c r="AC815" s="1112"/>
      <c r="AD815" s="1112"/>
      <c r="AE815" s="1112"/>
      <c r="AF815" s="1073"/>
      <c r="AG815" s="1073"/>
      <c r="AH815" s="1073"/>
      <c r="AI815" s="1073"/>
      <c r="AJ815" s="1073"/>
      <c r="AK815" s="1073"/>
      <c r="AL815" s="1073"/>
      <c r="AM815" s="1073"/>
      <c r="AN815" s="1073"/>
      <c r="AO815" s="1073"/>
      <c r="AP815" s="1073"/>
      <c r="AQ815" s="1073"/>
      <c r="AR815" s="1073"/>
      <c r="AS815" s="1073"/>
      <c r="AT815" s="1073"/>
      <c r="AU815" s="1073"/>
      <c r="AV815" s="1073"/>
      <c r="AW815" s="1073"/>
      <c r="AX815" s="1073"/>
      <c r="AY815" s="1073"/>
      <c r="AZ815" s="1073"/>
      <c r="BA815" s="1073"/>
      <c r="BB815" s="1073"/>
      <c r="BC815" s="1073"/>
      <c r="BD815" s="1073"/>
      <c r="BE815" s="1073"/>
      <c r="BF815" s="1073"/>
      <c r="BG815" s="1073"/>
      <c r="BH815" s="1073"/>
      <c r="BI815" s="1073"/>
      <c r="BJ815" s="1073"/>
      <c r="BK815" s="1073"/>
      <c r="BL815" s="1073"/>
      <c r="BM815" s="1073"/>
      <c r="BN815" s="1073"/>
      <c r="BO815" s="1073"/>
      <c r="BP815" s="1073"/>
      <c r="BQ815" s="1073"/>
      <c r="BR815" s="1073"/>
      <c r="BS815" s="1112"/>
      <c r="BT815" s="1073"/>
      <c r="BU815" s="1073"/>
      <c r="BV815" s="1073"/>
      <c r="BW815" s="1073"/>
      <c r="BX815" s="1073"/>
      <c r="BY815" s="1073"/>
      <c r="BZ815" s="1073"/>
      <c r="CA815" s="1073"/>
      <c r="CB815" s="1073"/>
      <c r="CC815" s="1073"/>
      <c r="CD815" s="1073"/>
      <c r="CE815" s="1073"/>
      <c r="CF815" s="1073"/>
      <c r="CG815" s="1073"/>
      <c r="CH815" s="1073"/>
      <c r="CI815" s="1073"/>
      <c r="CJ815" s="1073"/>
      <c r="CK815" s="1073"/>
      <c r="CL815" s="1073"/>
      <c r="CM815" s="1112"/>
      <c r="CN815" s="1112"/>
      <c r="CO815" s="1113"/>
      <c r="CQ815" s="1927"/>
    </row>
    <row r="816" spans="1:95" s="621" customFormat="1" x14ac:dyDescent="0.2">
      <c r="A816" s="1054"/>
      <c r="B816" s="1072"/>
      <c r="C816" s="1048"/>
      <c r="D816" s="1048"/>
      <c r="E816" s="1049"/>
      <c r="F816" s="1067"/>
      <c r="G816" s="1066"/>
      <c r="H816" s="1052"/>
      <c r="I816" s="1073"/>
      <c r="J816" s="1073"/>
      <c r="K816" s="1073"/>
      <c r="L816" s="1073"/>
      <c r="M816" s="1073"/>
      <c r="N816" s="1073"/>
      <c r="O816" s="1073"/>
      <c r="P816" s="1073"/>
      <c r="Q816" s="1073"/>
      <c r="R816" s="1073"/>
      <c r="S816" s="1073"/>
      <c r="T816" s="1073"/>
      <c r="U816" s="1073"/>
      <c r="V816" s="1073"/>
      <c r="W816" s="1073"/>
      <c r="X816" s="1073"/>
      <c r="Y816" s="1073"/>
      <c r="Z816" s="1073"/>
      <c r="AA816" s="1073"/>
      <c r="AB816" s="1112"/>
      <c r="AC816" s="1112"/>
      <c r="AD816" s="1112"/>
      <c r="AE816" s="1112"/>
      <c r="AF816" s="1073"/>
      <c r="AG816" s="1073"/>
      <c r="AH816" s="1073"/>
      <c r="AI816" s="1073"/>
      <c r="AJ816" s="1073"/>
      <c r="AK816" s="1073"/>
      <c r="AL816" s="1073"/>
      <c r="AM816" s="1073"/>
      <c r="AN816" s="1073"/>
      <c r="AO816" s="1073"/>
      <c r="AP816" s="1073"/>
      <c r="AQ816" s="1073"/>
      <c r="AR816" s="1073"/>
      <c r="AS816" s="1073"/>
      <c r="AT816" s="1073"/>
      <c r="AU816" s="1073"/>
      <c r="AV816" s="1073"/>
      <c r="AW816" s="1073"/>
      <c r="AX816" s="1073"/>
      <c r="AY816" s="1073"/>
      <c r="AZ816" s="1073"/>
      <c r="BA816" s="1073"/>
      <c r="BB816" s="1073"/>
      <c r="BC816" s="1073"/>
      <c r="BD816" s="1073"/>
      <c r="BE816" s="1073"/>
      <c r="BF816" s="1073"/>
      <c r="BG816" s="1073"/>
      <c r="BH816" s="1073"/>
      <c r="BI816" s="1073"/>
      <c r="BJ816" s="1073"/>
      <c r="BK816" s="1073"/>
      <c r="BL816" s="1073"/>
      <c r="BM816" s="1073"/>
      <c r="BN816" s="1073"/>
      <c r="BO816" s="1073"/>
      <c r="BP816" s="1073"/>
      <c r="BQ816" s="1073"/>
      <c r="BR816" s="1073"/>
      <c r="BS816" s="1112"/>
      <c r="BT816" s="1073"/>
      <c r="BU816" s="1073"/>
      <c r="BV816" s="1073"/>
      <c r="BW816" s="1073"/>
      <c r="BX816" s="1073"/>
      <c r="BY816" s="1073"/>
      <c r="BZ816" s="1073"/>
      <c r="CA816" s="1073"/>
      <c r="CB816" s="1073"/>
      <c r="CC816" s="1073"/>
      <c r="CD816" s="1073"/>
      <c r="CE816" s="1073"/>
      <c r="CF816" s="1073"/>
      <c r="CG816" s="1073"/>
      <c r="CH816" s="1073"/>
      <c r="CI816" s="1073"/>
      <c r="CJ816" s="1073"/>
      <c r="CK816" s="1073"/>
      <c r="CL816" s="1073"/>
      <c r="CM816" s="1112"/>
      <c r="CN816" s="1112"/>
      <c r="CO816" s="1113"/>
      <c r="CQ816" s="1927"/>
    </row>
    <row r="817" spans="1:95" s="621" customFormat="1" x14ac:dyDescent="0.2">
      <c r="A817" s="1054"/>
      <c r="B817" s="1072"/>
      <c r="C817" s="1048"/>
      <c r="D817" s="1048"/>
      <c r="E817" s="1049"/>
      <c r="F817" s="1067"/>
      <c r="G817" s="1066"/>
      <c r="H817" s="1052"/>
      <c r="I817" s="1073"/>
      <c r="J817" s="1073"/>
      <c r="K817" s="1073"/>
      <c r="L817" s="1073"/>
      <c r="M817" s="1073"/>
      <c r="N817" s="1073"/>
      <c r="O817" s="1073"/>
      <c r="P817" s="1073"/>
      <c r="Q817" s="1073"/>
      <c r="R817" s="1073"/>
      <c r="S817" s="1073"/>
      <c r="T817" s="1073"/>
      <c r="U817" s="1073"/>
      <c r="V817" s="1073"/>
      <c r="W817" s="1073"/>
      <c r="X817" s="1073"/>
      <c r="Y817" s="1073"/>
      <c r="Z817" s="1073"/>
      <c r="AA817" s="1073"/>
      <c r="AB817" s="1112"/>
      <c r="AC817" s="1112"/>
      <c r="AD817" s="1112"/>
      <c r="AE817" s="1112"/>
      <c r="AF817" s="1073"/>
      <c r="AG817" s="1073"/>
      <c r="AH817" s="1073"/>
      <c r="AI817" s="1073"/>
      <c r="AJ817" s="1073"/>
      <c r="AK817" s="1073"/>
      <c r="AL817" s="1073"/>
      <c r="AM817" s="1073"/>
      <c r="AN817" s="1073"/>
      <c r="AO817" s="1073"/>
      <c r="AP817" s="1073"/>
      <c r="AQ817" s="1073"/>
      <c r="AR817" s="1073"/>
      <c r="AS817" s="1073"/>
      <c r="AT817" s="1073"/>
      <c r="AU817" s="1073"/>
      <c r="AV817" s="1073"/>
      <c r="AW817" s="1073"/>
      <c r="AX817" s="1073"/>
      <c r="AY817" s="1073"/>
      <c r="AZ817" s="1073"/>
      <c r="BA817" s="1073"/>
      <c r="BB817" s="1073"/>
      <c r="BC817" s="1073"/>
      <c r="BD817" s="1073"/>
      <c r="BE817" s="1073"/>
      <c r="BF817" s="1073"/>
      <c r="BG817" s="1073"/>
      <c r="BH817" s="1073"/>
      <c r="BI817" s="1073"/>
      <c r="BJ817" s="1073"/>
      <c r="BK817" s="1073"/>
      <c r="BL817" s="1073"/>
      <c r="BM817" s="1073"/>
      <c r="BN817" s="1073"/>
      <c r="BO817" s="1073"/>
      <c r="BP817" s="1073"/>
      <c r="BQ817" s="1073"/>
      <c r="BR817" s="1073"/>
      <c r="BS817" s="1112"/>
      <c r="BT817" s="1073"/>
      <c r="BU817" s="1073"/>
      <c r="BV817" s="1073"/>
      <c r="BW817" s="1073"/>
      <c r="BX817" s="1073"/>
      <c r="BY817" s="1073"/>
      <c r="BZ817" s="1073"/>
      <c r="CA817" s="1073"/>
      <c r="CB817" s="1073"/>
      <c r="CC817" s="1073"/>
      <c r="CD817" s="1073"/>
      <c r="CE817" s="1073"/>
      <c r="CF817" s="1073"/>
      <c r="CG817" s="1073"/>
      <c r="CH817" s="1073"/>
      <c r="CI817" s="1073"/>
      <c r="CJ817" s="1073"/>
      <c r="CK817" s="1073"/>
      <c r="CL817" s="1073"/>
      <c r="CM817" s="1112"/>
      <c r="CN817" s="1112"/>
      <c r="CO817" s="1113"/>
      <c r="CQ817" s="1927"/>
    </row>
    <row r="818" spans="1:95" s="621" customFormat="1" x14ac:dyDescent="0.2">
      <c r="A818" s="1054"/>
      <c r="B818" s="1072"/>
      <c r="C818" s="1048"/>
      <c r="D818" s="1048"/>
      <c r="E818" s="1049"/>
      <c r="F818" s="1067"/>
      <c r="G818" s="1066"/>
      <c r="H818" s="1052"/>
      <c r="I818" s="1073"/>
      <c r="J818" s="1073"/>
      <c r="K818" s="1073"/>
      <c r="L818" s="1073"/>
      <c r="M818" s="1073"/>
      <c r="N818" s="1073"/>
      <c r="O818" s="1073"/>
      <c r="P818" s="1073"/>
      <c r="Q818" s="1073"/>
      <c r="R818" s="1073"/>
      <c r="S818" s="1073"/>
      <c r="T818" s="1073"/>
      <c r="U818" s="1073"/>
      <c r="V818" s="1073"/>
      <c r="W818" s="1073"/>
      <c r="X818" s="1073"/>
      <c r="Y818" s="1073"/>
      <c r="Z818" s="1073"/>
      <c r="AA818" s="1073"/>
      <c r="AB818" s="1112"/>
      <c r="AC818" s="1112"/>
      <c r="AD818" s="1112"/>
      <c r="AE818" s="1112"/>
      <c r="AF818" s="1073"/>
      <c r="AG818" s="1073"/>
      <c r="AH818" s="1073"/>
      <c r="AI818" s="1073"/>
      <c r="AJ818" s="1073"/>
      <c r="AK818" s="1073"/>
      <c r="AL818" s="1073"/>
      <c r="AM818" s="1073"/>
      <c r="AN818" s="1073"/>
      <c r="AO818" s="1073"/>
      <c r="AP818" s="1073"/>
      <c r="AQ818" s="1073"/>
      <c r="AR818" s="1073"/>
      <c r="AS818" s="1073"/>
      <c r="AT818" s="1073"/>
      <c r="AU818" s="1073"/>
      <c r="AV818" s="1073"/>
      <c r="AW818" s="1073"/>
      <c r="AX818" s="1073"/>
      <c r="AY818" s="1073"/>
      <c r="AZ818" s="1073"/>
      <c r="BA818" s="1073"/>
      <c r="BB818" s="1073"/>
      <c r="BC818" s="1073"/>
      <c r="BD818" s="1073"/>
      <c r="BE818" s="1073"/>
      <c r="BF818" s="1073"/>
      <c r="BG818" s="1073"/>
      <c r="BH818" s="1073"/>
      <c r="BI818" s="1073"/>
      <c r="BJ818" s="1073"/>
      <c r="BK818" s="1073"/>
      <c r="BL818" s="1073"/>
      <c r="BM818" s="1073"/>
      <c r="BN818" s="1073"/>
      <c r="BO818" s="1073"/>
      <c r="BP818" s="1073"/>
      <c r="BQ818" s="1073"/>
      <c r="BR818" s="1073"/>
      <c r="BS818" s="1112"/>
      <c r="BT818" s="1073"/>
      <c r="BU818" s="1073"/>
      <c r="BV818" s="1073"/>
      <c r="BW818" s="1073"/>
      <c r="BX818" s="1073"/>
      <c r="BY818" s="1073"/>
      <c r="BZ818" s="1073"/>
      <c r="CA818" s="1073"/>
      <c r="CB818" s="1073"/>
      <c r="CC818" s="1073"/>
      <c r="CD818" s="1073"/>
      <c r="CE818" s="1073"/>
      <c r="CF818" s="1073"/>
      <c r="CG818" s="1073"/>
      <c r="CH818" s="1073"/>
      <c r="CI818" s="1073"/>
      <c r="CJ818" s="1073"/>
      <c r="CK818" s="1073"/>
      <c r="CL818" s="1073"/>
      <c r="CM818" s="1112"/>
      <c r="CN818" s="1112"/>
      <c r="CO818" s="1113"/>
      <c r="CQ818" s="1927"/>
    </row>
    <row r="819" spans="1:95" s="621" customFormat="1" x14ac:dyDescent="0.2">
      <c r="A819" s="1054"/>
      <c r="B819" s="1072"/>
      <c r="C819" s="1048"/>
      <c r="D819" s="1048"/>
      <c r="E819" s="1049"/>
      <c r="F819" s="1067"/>
      <c r="G819" s="1066"/>
      <c r="H819" s="1052"/>
      <c r="I819" s="1073"/>
      <c r="J819" s="1073"/>
      <c r="K819" s="1073"/>
      <c r="L819" s="1073"/>
      <c r="M819" s="1073"/>
      <c r="N819" s="1073"/>
      <c r="O819" s="1073"/>
      <c r="P819" s="1073"/>
      <c r="Q819" s="1073"/>
      <c r="R819" s="1073"/>
      <c r="S819" s="1073"/>
      <c r="T819" s="1073"/>
      <c r="U819" s="1073"/>
      <c r="V819" s="1073"/>
      <c r="W819" s="1073"/>
      <c r="X819" s="1073"/>
      <c r="Y819" s="1073"/>
      <c r="Z819" s="1073"/>
      <c r="AA819" s="1073"/>
      <c r="AB819" s="1112"/>
      <c r="AC819" s="1112"/>
      <c r="AD819" s="1112"/>
      <c r="AE819" s="1112"/>
      <c r="AF819" s="1073"/>
      <c r="AG819" s="1073"/>
      <c r="AH819" s="1073"/>
      <c r="AI819" s="1073"/>
      <c r="AJ819" s="1073"/>
      <c r="AK819" s="1073"/>
      <c r="AL819" s="1073"/>
      <c r="AM819" s="1073"/>
      <c r="AN819" s="1073"/>
      <c r="AO819" s="1073"/>
      <c r="AP819" s="1073"/>
      <c r="AQ819" s="1073"/>
      <c r="AR819" s="1073"/>
      <c r="AS819" s="1073"/>
      <c r="AT819" s="1073"/>
      <c r="AU819" s="1073"/>
      <c r="AV819" s="1073"/>
      <c r="AW819" s="1073"/>
      <c r="AX819" s="1073"/>
      <c r="AY819" s="1073"/>
      <c r="AZ819" s="1073"/>
      <c r="BA819" s="1073"/>
      <c r="BB819" s="1073"/>
      <c r="BC819" s="1073"/>
      <c r="BD819" s="1073"/>
      <c r="BE819" s="1073"/>
      <c r="BF819" s="1073"/>
      <c r="BG819" s="1073"/>
      <c r="BH819" s="1073"/>
      <c r="BI819" s="1073"/>
      <c r="BJ819" s="1073"/>
      <c r="BK819" s="1073"/>
      <c r="BL819" s="1073"/>
      <c r="BM819" s="1073"/>
      <c r="BN819" s="1073"/>
      <c r="BO819" s="1073"/>
      <c r="BP819" s="1073"/>
      <c r="BQ819" s="1073"/>
      <c r="BR819" s="1073"/>
      <c r="BS819" s="1112"/>
      <c r="BT819" s="1073"/>
      <c r="BU819" s="1073"/>
      <c r="BV819" s="1073"/>
      <c r="BW819" s="1073"/>
      <c r="BX819" s="1073"/>
      <c r="BY819" s="1073"/>
      <c r="BZ819" s="1073"/>
      <c r="CA819" s="1073"/>
      <c r="CB819" s="1073"/>
      <c r="CC819" s="1073"/>
      <c r="CD819" s="1073"/>
      <c r="CE819" s="1073"/>
      <c r="CF819" s="1073"/>
      <c r="CG819" s="1073"/>
      <c r="CH819" s="1073"/>
      <c r="CI819" s="1073"/>
      <c r="CJ819" s="1073"/>
      <c r="CK819" s="1073"/>
      <c r="CL819" s="1073"/>
      <c r="CM819" s="1112"/>
      <c r="CN819" s="1112"/>
      <c r="CO819" s="1113"/>
      <c r="CQ819" s="1927"/>
    </row>
    <row r="820" spans="1:95" s="621" customFormat="1" x14ac:dyDescent="0.2">
      <c r="A820" s="1054"/>
      <c r="B820" s="1072"/>
      <c r="C820" s="1048"/>
      <c r="D820" s="1048"/>
      <c r="E820" s="1049"/>
      <c r="F820" s="1067"/>
      <c r="G820" s="1066"/>
      <c r="H820" s="1052"/>
      <c r="I820" s="1073"/>
      <c r="J820" s="1073"/>
      <c r="K820" s="1073"/>
      <c r="L820" s="1073"/>
      <c r="M820" s="1073"/>
      <c r="N820" s="1073"/>
      <c r="O820" s="1073"/>
      <c r="P820" s="1073"/>
      <c r="Q820" s="1073"/>
      <c r="R820" s="1073"/>
      <c r="S820" s="1073"/>
      <c r="T820" s="1073"/>
      <c r="U820" s="1073"/>
      <c r="V820" s="1073"/>
      <c r="W820" s="1073"/>
      <c r="X820" s="1073"/>
      <c r="Y820" s="1073"/>
      <c r="Z820" s="1073"/>
      <c r="AA820" s="1073"/>
      <c r="AB820" s="1112"/>
      <c r="AC820" s="1112"/>
      <c r="AD820" s="1112"/>
      <c r="AE820" s="1112"/>
      <c r="AF820" s="1073"/>
      <c r="AG820" s="1073"/>
      <c r="AH820" s="1073"/>
      <c r="AI820" s="1073"/>
      <c r="AJ820" s="1073"/>
      <c r="AK820" s="1073"/>
      <c r="AL820" s="1073"/>
      <c r="AM820" s="1073"/>
      <c r="AN820" s="1073"/>
      <c r="AO820" s="1073"/>
      <c r="AP820" s="1073"/>
      <c r="AQ820" s="1073"/>
      <c r="AR820" s="1073"/>
      <c r="AS820" s="1073"/>
      <c r="AT820" s="1073"/>
      <c r="AU820" s="1073"/>
      <c r="AV820" s="1073"/>
      <c r="AW820" s="1073"/>
      <c r="AX820" s="1073"/>
      <c r="AY820" s="1073"/>
      <c r="AZ820" s="1073"/>
      <c r="BA820" s="1073"/>
      <c r="BB820" s="1073"/>
      <c r="BC820" s="1073"/>
      <c r="BD820" s="1073"/>
      <c r="BE820" s="1073"/>
      <c r="BF820" s="1073"/>
      <c r="BG820" s="1073"/>
      <c r="BH820" s="1073"/>
      <c r="BI820" s="1073"/>
      <c r="BJ820" s="1073"/>
      <c r="BK820" s="1073"/>
      <c r="BL820" s="1073"/>
      <c r="BM820" s="1073"/>
      <c r="BN820" s="1073"/>
      <c r="BO820" s="1073"/>
      <c r="BP820" s="1073"/>
      <c r="BQ820" s="1073"/>
      <c r="BR820" s="1073"/>
      <c r="BS820" s="1112"/>
      <c r="BT820" s="1073"/>
      <c r="BU820" s="1073"/>
      <c r="BV820" s="1073"/>
      <c r="BW820" s="1073"/>
      <c r="BX820" s="1073"/>
      <c r="BY820" s="1073"/>
      <c r="BZ820" s="1073"/>
      <c r="CA820" s="1073"/>
      <c r="CB820" s="1073"/>
      <c r="CC820" s="1073"/>
      <c r="CD820" s="1073"/>
      <c r="CE820" s="1073"/>
      <c r="CF820" s="1073"/>
      <c r="CG820" s="1073"/>
      <c r="CH820" s="1073"/>
      <c r="CI820" s="1073"/>
      <c r="CJ820" s="1073"/>
      <c r="CK820" s="1073"/>
      <c r="CL820" s="1073"/>
      <c r="CM820" s="1112"/>
      <c r="CN820" s="1112"/>
      <c r="CO820" s="1113"/>
      <c r="CQ820" s="1927"/>
    </row>
    <row r="821" spans="1:95" s="621" customFormat="1" x14ac:dyDescent="0.2">
      <c r="A821" s="1054"/>
      <c r="B821" s="1072"/>
      <c r="C821" s="1048"/>
      <c r="D821" s="1048"/>
      <c r="E821" s="1049"/>
      <c r="F821" s="1067"/>
      <c r="G821" s="1066"/>
      <c r="H821" s="1052"/>
      <c r="I821" s="1073"/>
      <c r="J821" s="1073"/>
      <c r="K821" s="1073"/>
      <c r="L821" s="1073"/>
      <c r="M821" s="1073"/>
      <c r="N821" s="1073"/>
      <c r="O821" s="1073"/>
      <c r="P821" s="1073"/>
      <c r="Q821" s="1073"/>
      <c r="R821" s="1073"/>
      <c r="S821" s="1073"/>
      <c r="T821" s="1073"/>
      <c r="U821" s="1073"/>
      <c r="V821" s="1073"/>
      <c r="W821" s="1073"/>
      <c r="X821" s="1073"/>
      <c r="Y821" s="1073"/>
      <c r="Z821" s="1073"/>
      <c r="AA821" s="1073"/>
      <c r="AB821" s="1112"/>
      <c r="AC821" s="1112"/>
      <c r="AD821" s="1112"/>
      <c r="AE821" s="1112"/>
      <c r="AF821" s="1073"/>
      <c r="AG821" s="1073"/>
      <c r="AH821" s="1073"/>
      <c r="AI821" s="1073"/>
      <c r="AJ821" s="1073"/>
      <c r="AK821" s="1073"/>
      <c r="AL821" s="1073"/>
      <c r="AM821" s="1073"/>
      <c r="AN821" s="1073"/>
      <c r="AO821" s="1073"/>
      <c r="AP821" s="1073"/>
      <c r="AQ821" s="1073"/>
      <c r="AR821" s="1073"/>
      <c r="AS821" s="1073"/>
      <c r="AT821" s="1073"/>
      <c r="AU821" s="1073"/>
      <c r="AV821" s="1073"/>
      <c r="AW821" s="1073"/>
      <c r="AX821" s="1073"/>
      <c r="AY821" s="1073"/>
      <c r="AZ821" s="1073"/>
      <c r="BA821" s="1073"/>
      <c r="BB821" s="1073"/>
      <c r="BC821" s="1073"/>
      <c r="BD821" s="1073"/>
      <c r="BE821" s="1073"/>
      <c r="BF821" s="1073"/>
      <c r="BG821" s="1073"/>
      <c r="BH821" s="1073"/>
      <c r="BI821" s="1073"/>
      <c r="BJ821" s="1073"/>
      <c r="BK821" s="1073"/>
      <c r="BL821" s="1073"/>
      <c r="BM821" s="1073"/>
      <c r="BN821" s="1073"/>
      <c r="BO821" s="1073"/>
      <c r="BP821" s="1073"/>
      <c r="BQ821" s="1073"/>
      <c r="BR821" s="1073"/>
      <c r="BS821" s="1112"/>
      <c r="BT821" s="1073"/>
      <c r="BU821" s="1073"/>
      <c r="BV821" s="1073"/>
      <c r="BW821" s="1073"/>
      <c r="BX821" s="1073"/>
      <c r="BY821" s="1073"/>
      <c r="BZ821" s="1073"/>
      <c r="CA821" s="1073"/>
      <c r="CB821" s="1073"/>
      <c r="CC821" s="1073"/>
      <c r="CD821" s="1073"/>
      <c r="CE821" s="1073"/>
      <c r="CF821" s="1073"/>
      <c r="CG821" s="1073"/>
      <c r="CH821" s="1073"/>
      <c r="CI821" s="1073"/>
      <c r="CJ821" s="1073"/>
      <c r="CK821" s="1073"/>
      <c r="CL821" s="1073"/>
      <c r="CM821" s="1112"/>
      <c r="CN821" s="1112"/>
      <c r="CO821" s="1113"/>
      <c r="CQ821" s="1927"/>
    </row>
    <row r="822" spans="1:95" s="621" customFormat="1" x14ac:dyDescent="0.2">
      <c r="A822" s="1054"/>
      <c r="B822" s="1072"/>
      <c r="C822" s="1048"/>
      <c r="D822" s="1048"/>
      <c r="E822" s="1049"/>
      <c r="F822" s="1067"/>
      <c r="G822" s="1066"/>
      <c r="H822" s="1052"/>
      <c r="I822" s="1073"/>
      <c r="J822" s="1073"/>
      <c r="K822" s="1073"/>
      <c r="L822" s="1073"/>
      <c r="M822" s="1073"/>
      <c r="N822" s="1073"/>
      <c r="O822" s="1073"/>
      <c r="P822" s="1073"/>
      <c r="Q822" s="1073"/>
      <c r="R822" s="1073"/>
      <c r="S822" s="1073"/>
      <c r="T822" s="1073"/>
      <c r="U822" s="1073"/>
      <c r="V822" s="1073"/>
      <c r="W822" s="1073"/>
      <c r="X822" s="1073"/>
      <c r="Y822" s="1073"/>
      <c r="Z822" s="1073"/>
      <c r="AA822" s="1073"/>
      <c r="AB822" s="1112"/>
      <c r="AC822" s="1112"/>
      <c r="AD822" s="1112"/>
      <c r="AE822" s="1112"/>
      <c r="AF822" s="1073"/>
      <c r="AG822" s="1073"/>
      <c r="AH822" s="1073"/>
      <c r="AI822" s="1073"/>
      <c r="AJ822" s="1073"/>
      <c r="AK822" s="1073"/>
      <c r="AL822" s="1073"/>
      <c r="AM822" s="1073"/>
      <c r="AN822" s="1073"/>
      <c r="AO822" s="1073"/>
      <c r="AP822" s="1073"/>
      <c r="AQ822" s="1073"/>
      <c r="AR822" s="1073"/>
      <c r="AS822" s="1073"/>
      <c r="AT822" s="1073"/>
      <c r="AU822" s="1073"/>
      <c r="AV822" s="1073"/>
      <c r="AW822" s="1073"/>
      <c r="AX822" s="1073"/>
      <c r="AY822" s="1073"/>
      <c r="AZ822" s="1073"/>
      <c r="BA822" s="1073"/>
      <c r="BB822" s="1073"/>
      <c r="BC822" s="1073"/>
      <c r="BD822" s="1073"/>
      <c r="BE822" s="1073"/>
      <c r="BF822" s="1073"/>
      <c r="BG822" s="1073"/>
      <c r="BH822" s="1073"/>
      <c r="BI822" s="1073"/>
      <c r="BJ822" s="1073"/>
      <c r="BK822" s="1073"/>
      <c r="BL822" s="1073"/>
      <c r="BM822" s="1073"/>
      <c r="BN822" s="1073"/>
      <c r="BO822" s="1073"/>
      <c r="BP822" s="1073"/>
      <c r="BQ822" s="1073"/>
      <c r="BR822" s="1073"/>
      <c r="BS822" s="1112"/>
      <c r="BT822" s="1073"/>
      <c r="BU822" s="1073"/>
      <c r="BV822" s="1073"/>
      <c r="BW822" s="1073"/>
      <c r="BX822" s="1073"/>
      <c r="BY822" s="1073"/>
      <c r="BZ822" s="1073"/>
      <c r="CA822" s="1073"/>
      <c r="CB822" s="1073"/>
      <c r="CC822" s="1073"/>
      <c r="CD822" s="1073"/>
      <c r="CE822" s="1073"/>
      <c r="CF822" s="1073"/>
      <c r="CG822" s="1073"/>
      <c r="CH822" s="1073"/>
      <c r="CI822" s="1073"/>
      <c r="CJ822" s="1073"/>
      <c r="CK822" s="1073"/>
      <c r="CL822" s="1073"/>
      <c r="CM822" s="1112"/>
      <c r="CN822" s="1112"/>
      <c r="CO822" s="1113"/>
      <c r="CQ822" s="1927"/>
    </row>
    <row r="823" spans="1:95" s="621" customFormat="1" x14ac:dyDescent="0.2">
      <c r="A823" s="1054"/>
      <c r="B823" s="1072"/>
      <c r="C823" s="1048"/>
      <c r="D823" s="1048"/>
      <c r="E823" s="1049"/>
      <c r="F823" s="1067"/>
      <c r="G823" s="1066"/>
      <c r="H823" s="1052"/>
      <c r="I823" s="1073"/>
      <c r="J823" s="1073"/>
      <c r="K823" s="1073"/>
      <c r="L823" s="1073"/>
      <c r="M823" s="1073"/>
      <c r="N823" s="1073"/>
      <c r="O823" s="1073"/>
      <c r="P823" s="1073"/>
      <c r="Q823" s="1073"/>
      <c r="R823" s="1073"/>
      <c r="S823" s="1073"/>
      <c r="T823" s="1073"/>
      <c r="U823" s="1073"/>
      <c r="V823" s="1073"/>
      <c r="W823" s="1073"/>
      <c r="X823" s="1073"/>
      <c r="Y823" s="1073"/>
      <c r="Z823" s="1073"/>
      <c r="AA823" s="1073"/>
      <c r="AB823" s="1112"/>
      <c r="AC823" s="1112"/>
      <c r="AD823" s="1112"/>
      <c r="AE823" s="1112"/>
      <c r="AF823" s="1073"/>
      <c r="AG823" s="1073"/>
      <c r="AH823" s="1073"/>
      <c r="AI823" s="1073"/>
      <c r="AJ823" s="1073"/>
      <c r="AK823" s="1073"/>
      <c r="AL823" s="1073"/>
      <c r="AM823" s="1073"/>
      <c r="AN823" s="1073"/>
      <c r="AO823" s="1073"/>
      <c r="AP823" s="1073"/>
      <c r="AQ823" s="1073"/>
      <c r="AR823" s="1073"/>
      <c r="AS823" s="1073"/>
      <c r="AT823" s="1073"/>
      <c r="AU823" s="1073"/>
      <c r="AV823" s="1073"/>
      <c r="AW823" s="1073"/>
      <c r="AX823" s="1073"/>
      <c r="AY823" s="1073"/>
      <c r="AZ823" s="1073"/>
      <c r="BA823" s="1073"/>
      <c r="BB823" s="1073"/>
      <c r="BC823" s="1073"/>
      <c r="BD823" s="1073"/>
      <c r="BE823" s="1073"/>
      <c r="BF823" s="1073"/>
      <c r="BG823" s="1073"/>
      <c r="BH823" s="1073"/>
      <c r="BI823" s="1073"/>
      <c r="BJ823" s="1073"/>
      <c r="BK823" s="1073"/>
      <c r="BL823" s="1073"/>
      <c r="BM823" s="1073"/>
      <c r="BN823" s="1073"/>
      <c r="BO823" s="1073"/>
      <c r="BP823" s="1073"/>
      <c r="BQ823" s="1073"/>
      <c r="BR823" s="1073"/>
      <c r="BS823" s="1112"/>
      <c r="BT823" s="1073"/>
      <c r="BU823" s="1073"/>
      <c r="BV823" s="1073"/>
      <c r="BW823" s="1073"/>
      <c r="BX823" s="1073"/>
      <c r="BY823" s="1073"/>
      <c r="BZ823" s="1073"/>
      <c r="CA823" s="1073"/>
      <c r="CB823" s="1073"/>
      <c r="CC823" s="1073"/>
      <c r="CD823" s="1073"/>
      <c r="CE823" s="1073"/>
      <c r="CF823" s="1073"/>
      <c r="CG823" s="1073"/>
      <c r="CH823" s="1073"/>
      <c r="CI823" s="1073"/>
      <c r="CJ823" s="1073"/>
      <c r="CK823" s="1073"/>
      <c r="CL823" s="1073"/>
      <c r="CM823" s="1112"/>
      <c r="CN823" s="1112"/>
      <c r="CO823" s="1113"/>
      <c r="CQ823" s="1927"/>
    </row>
    <row r="824" spans="1:95" s="621" customFormat="1" x14ac:dyDescent="0.2">
      <c r="A824" s="1054"/>
      <c r="B824" s="1072"/>
      <c r="C824" s="1048"/>
      <c r="D824" s="1048"/>
      <c r="E824" s="1049"/>
      <c r="F824" s="1067"/>
      <c r="G824" s="1066"/>
      <c r="H824" s="1052"/>
      <c r="I824" s="1073"/>
      <c r="J824" s="1073"/>
      <c r="K824" s="1073"/>
      <c r="L824" s="1073"/>
      <c r="M824" s="1073"/>
      <c r="N824" s="1073"/>
      <c r="O824" s="1073"/>
      <c r="P824" s="1073"/>
      <c r="Q824" s="1073"/>
      <c r="R824" s="1073"/>
      <c r="S824" s="1073"/>
      <c r="T824" s="1073"/>
      <c r="U824" s="1073"/>
      <c r="V824" s="1073"/>
      <c r="W824" s="1073"/>
      <c r="X824" s="1073"/>
      <c r="Y824" s="1073"/>
      <c r="Z824" s="1073"/>
      <c r="AA824" s="1073"/>
      <c r="AB824" s="1112"/>
      <c r="AC824" s="1112"/>
      <c r="AD824" s="1112"/>
      <c r="AE824" s="1112"/>
      <c r="AF824" s="1073"/>
      <c r="AG824" s="1073"/>
      <c r="AH824" s="1073"/>
      <c r="AI824" s="1073"/>
      <c r="AJ824" s="1073"/>
      <c r="AK824" s="1073"/>
      <c r="AL824" s="1073"/>
      <c r="AM824" s="1073"/>
      <c r="AN824" s="1073"/>
      <c r="AO824" s="1073"/>
      <c r="AP824" s="1073"/>
      <c r="AQ824" s="1073"/>
      <c r="AR824" s="1073"/>
      <c r="AS824" s="1073"/>
      <c r="AT824" s="1073"/>
      <c r="AU824" s="1073"/>
      <c r="AV824" s="1073"/>
      <c r="AW824" s="1073"/>
      <c r="AX824" s="1073"/>
      <c r="AY824" s="1073"/>
      <c r="AZ824" s="1073"/>
      <c r="BA824" s="1073"/>
      <c r="BB824" s="1073"/>
      <c r="BC824" s="1073"/>
      <c r="BD824" s="1073"/>
      <c r="BE824" s="1073"/>
      <c r="BF824" s="1073"/>
      <c r="BG824" s="1073"/>
      <c r="BH824" s="1073"/>
      <c r="BI824" s="1073"/>
      <c r="BJ824" s="1073"/>
      <c r="BK824" s="1073"/>
      <c r="BL824" s="1073"/>
      <c r="BM824" s="1073"/>
      <c r="BN824" s="1073"/>
      <c r="BO824" s="1073"/>
      <c r="BP824" s="1073"/>
      <c r="BQ824" s="1073"/>
      <c r="BR824" s="1073"/>
      <c r="BS824" s="1112"/>
      <c r="BT824" s="1073"/>
      <c r="BU824" s="1073"/>
      <c r="BV824" s="1073"/>
      <c r="BW824" s="1073"/>
      <c r="BX824" s="1073"/>
      <c r="BY824" s="1073"/>
      <c r="BZ824" s="1073"/>
      <c r="CA824" s="1073"/>
      <c r="CB824" s="1073"/>
      <c r="CC824" s="1073"/>
      <c r="CD824" s="1073"/>
      <c r="CE824" s="1073"/>
      <c r="CF824" s="1073"/>
      <c r="CG824" s="1073"/>
      <c r="CH824" s="1073"/>
      <c r="CI824" s="1073"/>
      <c r="CJ824" s="1073"/>
      <c r="CK824" s="1073"/>
      <c r="CL824" s="1073"/>
      <c r="CM824" s="1112"/>
      <c r="CN824" s="1112"/>
      <c r="CO824" s="1113"/>
      <c r="CQ824" s="1927"/>
    </row>
    <row r="825" spans="1:95" s="621" customFormat="1" x14ac:dyDescent="0.2">
      <c r="A825" s="1054"/>
      <c r="B825" s="1072"/>
      <c r="C825" s="1048"/>
      <c r="D825" s="1048"/>
      <c r="E825" s="1049"/>
      <c r="F825" s="1067"/>
      <c r="G825" s="1066"/>
      <c r="H825" s="1052"/>
      <c r="I825" s="1073"/>
      <c r="J825" s="1073"/>
      <c r="K825" s="1073"/>
      <c r="L825" s="1073"/>
      <c r="M825" s="1073"/>
      <c r="N825" s="1073"/>
      <c r="O825" s="1073"/>
      <c r="P825" s="1073"/>
      <c r="Q825" s="1073"/>
      <c r="R825" s="1073"/>
      <c r="S825" s="1073"/>
      <c r="T825" s="1073"/>
      <c r="U825" s="1073"/>
      <c r="V825" s="1073"/>
      <c r="W825" s="1073"/>
      <c r="X825" s="1073"/>
      <c r="Y825" s="1073"/>
      <c r="Z825" s="1073"/>
      <c r="AA825" s="1073"/>
      <c r="AB825" s="1112"/>
      <c r="AC825" s="1112"/>
      <c r="AD825" s="1112"/>
      <c r="AE825" s="1112"/>
      <c r="AF825" s="1073"/>
      <c r="AG825" s="1073"/>
      <c r="AH825" s="1073"/>
      <c r="AI825" s="1073"/>
      <c r="AJ825" s="1073"/>
      <c r="AK825" s="1073"/>
      <c r="AL825" s="1073"/>
      <c r="AM825" s="1073"/>
      <c r="AN825" s="1073"/>
      <c r="AO825" s="1073"/>
      <c r="AP825" s="1073"/>
      <c r="AQ825" s="1073"/>
      <c r="AR825" s="1073"/>
      <c r="AS825" s="1073"/>
      <c r="AT825" s="1073"/>
      <c r="AU825" s="1073"/>
      <c r="AV825" s="1073"/>
      <c r="AW825" s="1073"/>
      <c r="AX825" s="1073"/>
      <c r="AY825" s="1073"/>
      <c r="AZ825" s="1073"/>
      <c r="BA825" s="1073"/>
      <c r="BB825" s="1073"/>
      <c r="BC825" s="1073"/>
      <c r="BD825" s="1073"/>
      <c r="BE825" s="1073"/>
      <c r="BF825" s="1073"/>
      <c r="BG825" s="1073"/>
      <c r="BH825" s="1073"/>
      <c r="BI825" s="1073"/>
      <c r="BJ825" s="1073"/>
      <c r="BK825" s="1073"/>
      <c r="BL825" s="1073"/>
      <c r="BM825" s="1073"/>
      <c r="BN825" s="1073"/>
      <c r="BO825" s="1073"/>
      <c r="BP825" s="1073"/>
      <c r="BQ825" s="1073"/>
      <c r="BR825" s="1073"/>
      <c r="BS825" s="1112"/>
      <c r="BT825" s="1073"/>
      <c r="BU825" s="1073"/>
      <c r="BV825" s="1073"/>
      <c r="BW825" s="1073"/>
      <c r="BX825" s="1073"/>
      <c r="BY825" s="1073"/>
      <c r="BZ825" s="1073"/>
      <c r="CA825" s="1073"/>
      <c r="CB825" s="1073"/>
      <c r="CC825" s="1073"/>
      <c r="CD825" s="1073"/>
      <c r="CE825" s="1073"/>
      <c r="CF825" s="1073"/>
      <c r="CG825" s="1073"/>
      <c r="CH825" s="1073"/>
      <c r="CI825" s="1073"/>
      <c r="CJ825" s="1073"/>
      <c r="CK825" s="1073"/>
      <c r="CL825" s="1073"/>
      <c r="CM825" s="1112"/>
      <c r="CN825" s="1112"/>
      <c r="CO825" s="1113"/>
      <c r="CQ825" s="1927"/>
    </row>
    <row r="826" spans="1:95" s="621" customFormat="1" x14ac:dyDescent="0.2">
      <c r="A826" s="1054"/>
      <c r="B826" s="1072"/>
      <c r="C826" s="1048"/>
      <c r="D826" s="1048"/>
      <c r="E826" s="1049"/>
      <c r="F826" s="1067"/>
      <c r="G826" s="1066"/>
      <c r="H826" s="1052"/>
      <c r="I826" s="1073"/>
      <c r="J826" s="1073"/>
      <c r="K826" s="1073"/>
      <c r="L826" s="1073"/>
      <c r="M826" s="1073"/>
      <c r="N826" s="1073"/>
      <c r="O826" s="1073"/>
      <c r="P826" s="1073"/>
      <c r="Q826" s="1073"/>
      <c r="R826" s="1073"/>
      <c r="S826" s="1073"/>
      <c r="T826" s="1073"/>
      <c r="U826" s="1073"/>
      <c r="V826" s="1073"/>
      <c r="W826" s="1073"/>
      <c r="X826" s="1073"/>
      <c r="Y826" s="1073"/>
      <c r="Z826" s="1073"/>
      <c r="AA826" s="1073"/>
      <c r="AB826" s="1112"/>
      <c r="AC826" s="1112"/>
      <c r="AD826" s="1112"/>
      <c r="AE826" s="1112"/>
      <c r="AF826" s="1073"/>
      <c r="AG826" s="1073"/>
      <c r="AH826" s="1073"/>
      <c r="AI826" s="1073"/>
      <c r="AJ826" s="1073"/>
      <c r="AK826" s="1073"/>
      <c r="AL826" s="1073"/>
      <c r="AM826" s="1073"/>
      <c r="AN826" s="1073"/>
      <c r="AO826" s="1073"/>
      <c r="AP826" s="1073"/>
      <c r="AQ826" s="1073"/>
      <c r="AR826" s="1073"/>
      <c r="AS826" s="1073"/>
      <c r="AT826" s="1073"/>
      <c r="AU826" s="1073"/>
      <c r="AV826" s="1073"/>
      <c r="AW826" s="1073"/>
      <c r="AX826" s="1073"/>
      <c r="AY826" s="1073"/>
      <c r="AZ826" s="1073"/>
      <c r="BA826" s="1073"/>
      <c r="BB826" s="1073"/>
      <c r="BC826" s="1073"/>
      <c r="BD826" s="1073"/>
      <c r="BE826" s="1073"/>
      <c r="BF826" s="1073"/>
      <c r="BG826" s="1073"/>
      <c r="BH826" s="1073"/>
      <c r="BI826" s="1073"/>
      <c r="BJ826" s="1073"/>
      <c r="BK826" s="1073"/>
      <c r="BL826" s="1073"/>
      <c r="BM826" s="1073"/>
      <c r="BN826" s="1073"/>
      <c r="BO826" s="1073"/>
      <c r="BP826" s="1073"/>
      <c r="BQ826" s="1073"/>
      <c r="BR826" s="1073"/>
      <c r="BS826" s="1112"/>
      <c r="BT826" s="1073"/>
      <c r="BU826" s="1073"/>
      <c r="BV826" s="1073"/>
      <c r="BW826" s="1073"/>
      <c r="BX826" s="1073"/>
      <c r="BY826" s="1073"/>
      <c r="BZ826" s="1073"/>
      <c r="CA826" s="1073"/>
      <c r="CB826" s="1073"/>
      <c r="CC826" s="1073"/>
      <c r="CD826" s="1073"/>
      <c r="CE826" s="1073"/>
      <c r="CF826" s="1073"/>
      <c r="CG826" s="1073"/>
      <c r="CH826" s="1073"/>
      <c r="CI826" s="1073"/>
      <c r="CJ826" s="1073"/>
      <c r="CK826" s="1073"/>
      <c r="CL826" s="1073"/>
      <c r="CM826" s="1112"/>
      <c r="CN826" s="1112"/>
      <c r="CO826" s="1113"/>
      <c r="CQ826" s="1927"/>
    </row>
    <row r="827" spans="1:95" s="621" customFormat="1" x14ac:dyDescent="0.2">
      <c r="A827" s="1054"/>
      <c r="B827" s="1072"/>
      <c r="C827" s="1048"/>
      <c r="D827" s="1048"/>
      <c r="E827" s="1049"/>
      <c r="F827" s="1067"/>
      <c r="G827" s="1066"/>
      <c r="H827" s="1052"/>
      <c r="I827" s="1073"/>
      <c r="J827" s="1073"/>
      <c r="K827" s="1073"/>
      <c r="L827" s="1073"/>
      <c r="M827" s="1073"/>
      <c r="N827" s="1073"/>
      <c r="O827" s="1073"/>
      <c r="P827" s="1073"/>
      <c r="Q827" s="1073"/>
      <c r="R827" s="1073"/>
      <c r="S827" s="1073"/>
      <c r="T827" s="1073"/>
      <c r="U827" s="1073"/>
      <c r="V827" s="1073"/>
      <c r="W827" s="1073"/>
      <c r="X827" s="1073"/>
      <c r="Y827" s="1073"/>
      <c r="Z827" s="1073"/>
      <c r="AA827" s="1073"/>
      <c r="AB827" s="1112"/>
      <c r="AC827" s="1112"/>
      <c r="AD827" s="1112"/>
      <c r="AE827" s="1112"/>
      <c r="AF827" s="1073"/>
      <c r="AG827" s="1073"/>
      <c r="AH827" s="1073"/>
      <c r="AI827" s="1073"/>
      <c r="AJ827" s="1073"/>
      <c r="AK827" s="1073"/>
      <c r="AL827" s="1073"/>
      <c r="AM827" s="1073"/>
      <c r="AN827" s="1073"/>
      <c r="AO827" s="1073"/>
      <c r="AP827" s="1073"/>
      <c r="AQ827" s="1073"/>
      <c r="AR827" s="1073"/>
      <c r="AS827" s="1073"/>
      <c r="AT827" s="1073"/>
      <c r="AU827" s="1073"/>
      <c r="AV827" s="1073"/>
      <c r="AW827" s="1073"/>
      <c r="AX827" s="1073"/>
      <c r="AY827" s="1073"/>
      <c r="AZ827" s="1073"/>
      <c r="BA827" s="1073"/>
      <c r="BB827" s="1073"/>
      <c r="BC827" s="1073"/>
      <c r="BD827" s="1073"/>
      <c r="BE827" s="1073"/>
      <c r="BF827" s="1073"/>
      <c r="BG827" s="1073"/>
      <c r="BH827" s="1073"/>
      <c r="BI827" s="1073"/>
      <c r="BJ827" s="1073"/>
      <c r="BK827" s="1073"/>
      <c r="BL827" s="1073"/>
      <c r="BM827" s="1073"/>
      <c r="BN827" s="1073"/>
      <c r="BO827" s="1073"/>
      <c r="BP827" s="1073"/>
      <c r="BQ827" s="1073"/>
      <c r="BR827" s="1073"/>
      <c r="BS827" s="1112"/>
      <c r="BT827" s="1073"/>
      <c r="BU827" s="1073"/>
      <c r="BV827" s="1073"/>
      <c r="BW827" s="1073"/>
      <c r="BX827" s="1073"/>
      <c r="BY827" s="1073"/>
      <c r="BZ827" s="1073"/>
      <c r="CA827" s="1073"/>
      <c r="CB827" s="1073"/>
      <c r="CC827" s="1073"/>
      <c r="CD827" s="1073"/>
      <c r="CE827" s="1073"/>
      <c r="CF827" s="1073"/>
      <c r="CG827" s="1073"/>
      <c r="CH827" s="1073"/>
      <c r="CI827" s="1073"/>
      <c r="CJ827" s="1073"/>
      <c r="CK827" s="1073"/>
      <c r="CL827" s="1073"/>
      <c r="CM827" s="1112"/>
      <c r="CN827" s="1112"/>
      <c r="CO827" s="1113"/>
      <c r="CQ827" s="1927"/>
    </row>
    <row r="828" spans="1:95" s="621" customFormat="1" x14ac:dyDescent="0.2">
      <c r="A828" s="1054"/>
      <c r="B828" s="1072"/>
      <c r="C828" s="1048"/>
      <c r="D828" s="1048"/>
      <c r="E828" s="1049"/>
      <c r="F828" s="1067"/>
      <c r="G828" s="1066"/>
      <c r="H828" s="1052"/>
      <c r="I828" s="1073"/>
      <c r="J828" s="1073"/>
      <c r="K828" s="1073"/>
      <c r="L828" s="1073"/>
      <c r="M828" s="1073"/>
      <c r="N828" s="1073"/>
      <c r="O828" s="1073"/>
      <c r="P828" s="1073"/>
      <c r="Q828" s="1073"/>
      <c r="R828" s="1073"/>
      <c r="S828" s="1073"/>
      <c r="T828" s="1073"/>
      <c r="U828" s="1073"/>
      <c r="V828" s="1073"/>
      <c r="W828" s="1073"/>
      <c r="X828" s="1073"/>
      <c r="Y828" s="1073"/>
      <c r="Z828" s="1073"/>
      <c r="AA828" s="1073"/>
      <c r="AB828" s="1112"/>
      <c r="AC828" s="1112"/>
      <c r="AD828" s="1112"/>
      <c r="AE828" s="1112"/>
      <c r="AF828" s="1073"/>
      <c r="AG828" s="1073"/>
      <c r="AH828" s="1073"/>
      <c r="AI828" s="1073"/>
      <c r="AJ828" s="1073"/>
      <c r="AK828" s="1073"/>
      <c r="AL828" s="1073"/>
      <c r="AM828" s="1073"/>
      <c r="AN828" s="1073"/>
      <c r="AO828" s="1073"/>
      <c r="AP828" s="1073"/>
      <c r="AQ828" s="1073"/>
      <c r="AR828" s="1073"/>
      <c r="AS828" s="1073"/>
      <c r="AT828" s="1073"/>
      <c r="AU828" s="1073"/>
      <c r="AV828" s="1073"/>
      <c r="AW828" s="1073"/>
      <c r="AX828" s="1073"/>
      <c r="AY828" s="1073"/>
      <c r="AZ828" s="1073"/>
      <c r="BA828" s="1073"/>
      <c r="BB828" s="1073"/>
      <c r="BC828" s="1073"/>
      <c r="BD828" s="1073"/>
      <c r="BE828" s="1073"/>
      <c r="BF828" s="1073"/>
      <c r="BG828" s="1073"/>
      <c r="BH828" s="1073"/>
      <c r="BI828" s="1073"/>
      <c r="BJ828" s="1073"/>
      <c r="BK828" s="1073"/>
      <c r="BL828" s="1073"/>
      <c r="BM828" s="1073"/>
      <c r="BN828" s="1073"/>
      <c r="BO828" s="1073"/>
      <c r="BP828" s="1073"/>
      <c r="BQ828" s="1073"/>
      <c r="BR828" s="1073"/>
      <c r="BS828" s="1112"/>
      <c r="BT828" s="1073"/>
      <c r="BU828" s="1073"/>
      <c r="BV828" s="1073"/>
      <c r="BW828" s="1073"/>
      <c r="BX828" s="1073"/>
      <c r="BY828" s="1073"/>
      <c r="BZ828" s="1073"/>
      <c r="CA828" s="1073"/>
      <c r="CB828" s="1073"/>
      <c r="CC828" s="1073"/>
      <c r="CD828" s="1073"/>
      <c r="CE828" s="1073"/>
      <c r="CF828" s="1073"/>
      <c r="CG828" s="1073"/>
      <c r="CH828" s="1073"/>
      <c r="CI828" s="1073"/>
      <c r="CJ828" s="1073"/>
      <c r="CK828" s="1073"/>
      <c r="CL828" s="1073"/>
      <c r="CM828" s="1112"/>
      <c r="CN828" s="1112"/>
      <c r="CO828" s="1113"/>
      <c r="CQ828" s="1927"/>
    </row>
    <row r="829" spans="1:95" s="621" customFormat="1" x14ac:dyDescent="0.2">
      <c r="A829" s="1054"/>
      <c r="B829" s="1072"/>
      <c r="C829" s="1048"/>
      <c r="D829" s="1048"/>
      <c r="E829" s="1049"/>
      <c r="F829" s="1067"/>
      <c r="G829" s="1066"/>
      <c r="H829" s="1052"/>
      <c r="I829" s="1073"/>
      <c r="J829" s="1073"/>
      <c r="K829" s="1073"/>
      <c r="L829" s="1073"/>
      <c r="M829" s="1073"/>
      <c r="N829" s="1073"/>
      <c r="O829" s="1073"/>
      <c r="P829" s="1073"/>
      <c r="Q829" s="1073"/>
      <c r="R829" s="1073"/>
      <c r="S829" s="1073"/>
      <c r="T829" s="1073"/>
      <c r="U829" s="1073"/>
      <c r="V829" s="1073"/>
      <c r="W829" s="1073"/>
      <c r="X829" s="1073"/>
      <c r="Y829" s="1073"/>
      <c r="Z829" s="1073"/>
      <c r="AA829" s="1073"/>
      <c r="AB829" s="1112"/>
      <c r="AC829" s="1112"/>
      <c r="AD829" s="1112"/>
      <c r="AE829" s="1112"/>
      <c r="AF829" s="1073"/>
      <c r="AG829" s="1073"/>
      <c r="AH829" s="1073"/>
      <c r="AI829" s="1073"/>
      <c r="AJ829" s="1073"/>
      <c r="AK829" s="1073"/>
      <c r="AL829" s="1073"/>
      <c r="AM829" s="1073"/>
      <c r="AN829" s="1073"/>
      <c r="AO829" s="1073"/>
      <c r="AP829" s="1073"/>
      <c r="AQ829" s="1073"/>
      <c r="AR829" s="1073"/>
      <c r="AS829" s="1073"/>
      <c r="AT829" s="1073"/>
      <c r="AU829" s="1073"/>
      <c r="AV829" s="1073"/>
      <c r="AW829" s="1073"/>
      <c r="AX829" s="1073"/>
      <c r="AY829" s="1073"/>
      <c r="AZ829" s="1073"/>
      <c r="BA829" s="1073"/>
      <c r="BB829" s="1073"/>
      <c r="BC829" s="1073"/>
      <c r="BD829" s="1073"/>
      <c r="BE829" s="1073"/>
      <c r="BF829" s="1073"/>
      <c r="BG829" s="1073"/>
      <c r="BH829" s="1073"/>
      <c r="BI829" s="1073"/>
      <c r="BJ829" s="1073"/>
      <c r="BK829" s="1073"/>
      <c r="BL829" s="1073"/>
      <c r="BM829" s="1073"/>
      <c r="BN829" s="1073"/>
      <c r="BO829" s="1073"/>
      <c r="BP829" s="1073"/>
      <c r="BQ829" s="1073"/>
      <c r="BR829" s="1073"/>
      <c r="BS829" s="1112"/>
      <c r="BT829" s="1073"/>
      <c r="BU829" s="1073"/>
      <c r="BV829" s="1073"/>
      <c r="BW829" s="1073"/>
      <c r="BX829" s="1073"/>
      <c r="BY829" s="1073"/>
      <c r="BZ829" s="1073"/>
      <c r="CA829" s="1073"/>
      <c r="CB829" s="1073"/>
      <c r="CC829" s="1073"/>
      <c r="CD829" s="1073"/>
      <c r="CE829" s="1073"/>
      <c r="CF829" s="1073"/>
      <c r="CG829" s="1073"/>
      <c r="CH829" s="1073"/>
      <c r="CI829" s="1073"/>
      <c r="CJ829" s="1073"/>
      <c r="CK829" s="1073"/>
      <c r="CL829" s="1073"/>
      <c r="CM829" s="1112"/>
      <c r="CN829" s="1112"/>
      <c r="CO829" s="1113"/>
      <c r="CQ829" s="1927"/>
    </row>
    <row r="830" spans="1:95" s="621" customFormat="1" x14ac:dyDescent="0.2">
      <c r="A830" s="1054"/>
      <c r="B830" s="1072"/>
      <c r="C830" s="1048"/>
      <c r="D830" s="1048"/>
      <c r="E830" s="1049"/>
      <c r="F830" s="1067"/>
      <c r="G830" s="1066"/>
      <c r="H830" s="1052"/>
      <c r="I830" s="1073"/>
      <c r="J830" s="1073"/>
      <c r="K830" s="1073"/>
      <c r="L830" s="1073"/>
      <c r="M830" s="1073"/>
      <c r="N830" s="1073"/>
      <c r="O830" s="1073"/>
      <c r="P830" s="1073"/>
      <c r="Q830" s="1073"/>
      <c r="R830" s="1073"/>
      <c r="S830" s="1073"/>
      <c r="T830" s="1073"/>
      <c r="U830" s="1073"/>
      <c r="V830" s="1073"/>
      <c r="W830" s="1073"/>
      <c r="X830" s="1073"/>
      <c r="Y830" s="1073"/>
      <c r="Z830" s="1073"/>
      <c r="AA830" s="1073"/>
      <c r="AB830" s="1112"/>
      <c r="AC830" s="1112"/>
      <c r="AD830" s="1112"/>
      <c r="AE830" s="1112"/>
      <c r="AF830" s="1073"/>
      <c r="AG830" s="1073"/>
      <c r="AH830" s="1073"/>
      <c r="AI830" s="1073"/>
      <c r="AJ830" s="1073"/>
      <c r="AK830" s="1073"/>
      <c r="AL830" s="1073"/>
      <c r="AM830" s="1073"/>
      <c r="AN830" s="1073"/>
      <c r="AO830" s="1073"/>
      <c r="AP830" s="1073"/>
      <c r="AQ830" s="1073"/>
      <c r="AR830" s="1073"/>
      <c r="AS830" s="1073"/>
      <c r="AT830" s="1073"/>
      <c r="AU830" s="1073"/>
      <c r="AV830" s="1073"/>
      <c r="AW830" s="1073"/>
      <c r="AX830" s="1073"/>
      <c r="AY830" s="1073"/>
      <c r="AZ830" s="1073"/>
      <c r="BA830" s="1073"/>
      <c r="BB830" s="1073"/>
      <c r="BC830" s="1073"/>
      <c r="BD830" s="1073"/>
      <c r="BE830" s="1073"/>
      <c r="BF830" s="1073"/>
      <c r="BG830" s="1073"/>
      <c r="BH830" s="1073"/>
      <c r="BI830" s="1073"/>
      <c r="BJ830" s="1073"/>
      <c r="BK830" s="1073"/>
      <c r="BL830" s="1073"/>
      <c r="BM830" s="1073"/>
      <c r="BN830" s="1073"/>
      <c r="BO830" s="1073"/>
      <c r="BP830" s="1073"/>
      <c r="BQ830" s="1073"/>
      <c r="BR830" s="1073"/>
      <c r="BS830" s="1112"/>
      <c r="BT830" s="1073"/>
      <c r="BU830" s="1073"/>
      <c r="BV830" s="1073"/>
      <c r="BW830" s="1073"/>
      <c r="BX830" s="1073"/>
      <c r="BY830" s="1073"/>
      <c r="BZ830" s="1073"/>
      <c r="CA830" s="1073"/>
      <c r="CB830" s="1073"/>
      <c r="CC830" s="1073"/>
      <c r="CD830" s="1073"/>
      <c r="CE830" s="1073"/>
      <c r="CF830" s="1073"/>
      <c r="CG830" s="1073"/>
      <c r="CH830" s="1073"/>
      <c r="CI830" s="1073"/>
      <c r="CJ830" s="1073"/>
      <c r="CK830" s="1073"/>
      <c r="CL830" s="1073"/>
      <c r="CM830" s="1112"/>
      <c r="CN830" s="1112"/>
      <c r="CO830" s="1113"/>
      <c r="CQ830" s="1927"/>
    </row>
    <row r="831" spans="1:95" s="621" customFormat="1" x14ac:dyDescent="0.2">
      <c r="A831" s="1054"/>
      <c r="B831" s="1072"/>
      <c r="C831" s="1048"/>
      <c r="D831" s="1048"/>
      <c r="E831" s="1049"/>
      <c r="F831" s="1067"/>
      <c r="G831" s="1066"/>
      <c r="H831" s="1052"/>
      <c r="I831" s="1073"/>
      <c r="J831" s="1073"/>
      <c r="K831" s="1073"/>
      <c r="L831" s="1073"/>
      <c r="M831" s="1073"/>
      <c r="N831" s="1073"/>
      <c r="O831" s="1073"/>
      <c r="P831" s="1073"/>
      <c r="Q831" s="1073"/>
      <c r="R831" s="1073"/>
      <c r="S831" s="1073"/>
      <c r="T831" s="1073"/>
      <c r="U831" s="1073"/>
      <c r="V831" s="1073"/>
      <c r="W831" s="1073"/>
      <c r="X831" s="1073"/>
      <c r="Y831" s="1073"/>
      <c r="Z831" s="1073"/>
      <c r="AA831" s="1073"/>
      <c r="AB831" s="1112"/>
      <c r="AC831" s="1112"/>
      <c r="AD831" s="1112"/>
      <c r="AE831" s="1112"/>
      <c r="AF831" s="1073"/>
      <c r="AG831" s="1073"/>
      <c r="AH831" s="1073"/>
      <c r="AI831" s="1073"/>
      <c r="AJ831" s="1073"/>
      <c r="AK831" s="1073"/>
      <c r="AL831" s="1073"/>
      <c r="AM831" s="1073"/>
      <c r="AN831" s="1073"/>
      <c r="AO831" s="1073"/>
      <c r="AP831" s="1073"/>
      <c r="AQ831" s="1073"/>
      <c r="AR831" s="1073"/>
      <c r="AS831" s="1073"/>
      <c r="AT831" s="1073"/>
      <c r="AU831" s="1073"/>
      <c r="AV831" s="1073"/>
      <c r="AW831" s="1073"/>
      <c r="AX831" s="1073"/>
      <c r="AY831" s="1073"/>
      <c r="AZ831" s="1073"/>
      <c r="BA831" s="1073"/>
      <c r="BB831" s="1073"/>
      <c r="BC831" s="1073"/>
      <c r="BD831" s="1073"/>
      <c r="BE831" s="1073"/>
      <c r="BF831" s="1073"/>
      <c r="BG831" s="1073"/>
      <c r="BH831" s="1073"/>
      <c r="BI831" s="1073"/>
      <c r="BJ831" s="1073"/>
      <c r="BK831" s="1073"/>
      <c r="BL831" s="1073"/>
      <c r="BM831" s="1073"/>
      <c r="BN831" s="1073"/>
      <c r="BO831" s="1073"/>
      <c r="BP831" s="1073"/>
      <c r="BQ831" s="1073"/>
      <c r="BR831" s="1073"/>
      <c r="BS831" s="1112"/>
      <c r="BT831" s="1073"/>
      <c r="BU831" s="1073"/>
      <c r="BV831" s="1073"/>
      <c r="BW831" s="1073"/>
      <c r="BX831" s="1073"/>
      <c r="BY831" s="1073"/>
      <c r="BZ831" s="1073"/>
      <c r="CA831" s="1073"/>
      <c r="CB831" s="1073"/>
      <c r="CC831" s="1073"/>
      <c r="CD831" s="1073"/>
      <c r="CE831" s="1073"/>
      <c r="CF831" s="1073"/>
      <c r="CG831" s="1073"/>
      <c r="CH831" s="1073"/>
      <c r="CI831" s="1073"/>
      <c r="CJ831" s="1073"/>
      <c r="CK831" s="1073"/>
      <c r="CL831" s="1073"/>
      <c r="CM831" s="1112"/>
      <c r="CN831" s="1112"/>
      <c r="CO831" s="1113"/>
      <c r="CQ831" s="1927"/>
    </row>
    <row r="832" spans="1:95" s="621" customFormat="1" x14ac:dyDescent="0.2">
      <c r="A832" s="1054"/>
      <c r="B832" s="1072"/>
      <c r="C832" s="1048"/>
      <c r="D832" s="1048"/>
      <c r="E832" s="1049"/>
      <c r="F832" s="1067"/>
      <c r="G832" s="1066"/>
      <c r="H832" s="1052"/>
      <c r="I832" s="1073"/>
      <c r="J832" s="1073"/>
      <c r="K832" s="1073"/>
      <c r="L832" s="1073"/>
      <c r="M832" s="1073"/>
      <c r="N832" s="1073"/>
      <c r="O832" s="1073"/>
      <c r="P832" s="1073"/>
      <c r="Q832" s="1073"/>
      <c r="R832" s="1073"/>
      <c r="S832" s="1073"/>
      <c r="T832" s="1073"/>
      <c r="U832" s="1073"/>
      <c r="V832" s="1073"/>
      <c r="W832" s="1073"/>
      <c r="X832" s="1073"/>
      <c r="Y832" s="1073"/>
      <c r="Z832" s="1073"/>
      <c r="AA832" s="1073"/>
      <c r="AB832" s="1112"/>
      <c r="AC832" s="1112"/>
      <c r="AD832" s="1112"/>
      <c r="AE832" s="1112"/>
      <c r="AF832" s="1073"/>
      <c r="AG832" s="1073"/>
      <c r="AH832" s="1073"/>
      <c r="AI832" s="1073"/>
      <c r="AJ832" s="1073"/>
      <c r="AK832" s="1073"/>
      <c r="AL832" s="1073"/>
      <c r="AM832" s="1073"/>
      <c r="AN832" s="1073"/>
      <c r="AO832" s="1073"/>
      <c r="AP832" s="1073"/>
      <c r="AQ832" s="1073"/>
      <c r="AR832" s="1073"/>
      <c r="AS832" s="1073"/>
      <c r="AT832" s="1073"/>
      <c r="AU832" s="1073"/>
      <c r="AV832" s="1073"/>
      <c r="AW832" s="1073"/>
      <c r="AX832" s="1073"/>
      <c r="AY832" s="1073"/>
      <c r="AZ832" s="1073"/>
      <c r="BA832" s="1073"/>
      <c r="BB832" s="1073"/>
      <c r="BC832" s="1073"/>
      <c r="BD832" s="1073"/>
      <c r="BE832" s="1073"/>
      <c r="BF832" s="1073"/>
      <c r="BG832" s="1073"/>
      <c r="BH832" s="1073"/>
      <c r="BI832" s="1073"/>
      <c r="BJ832" s="1073"/>
      <c r="BK832" s="1073"/>
      <c r="BL832" s="1073"/>
      <c r="BM832" s="1073"/>
      <c r="BN832" s="1073"/>
      <c r="BO832" s="1073"/>
      <c r="BP832" s="1073"/>
      <c r="BQ832" s="1073"/>
      <c r="BR832" s="1073"/>
      <c r="BS832" s="1112"/>
      <c r="BT832" s="1073"/>
      <c r="BU832" s="1073"/>
      <c r="BV832" s="1073"/>
      <c r="BW832" s="1073"/>
      <c r="BX832" s="1073"/>
      <c r="BY832" s="1073"/>
      <c r="BZ832" s="1073"/>
      <c r="CA832" s="1073"/>
      <c r="CB832" s="1073"/>
      <c r="CC832" s="1073"/>
      <c r="CD832" s="1073"/>
      <c r="CE832" s="1073"/>
      <c r="CF832" s="1073"/>
      <c r="CG832" s="1073"/>
      <c r="CH832" s="1073"/>
      <c r="CI832" s="1073"/>
      <c r="CJ832" s="1073"/>
      <c r="CK832" s="1073"/>
      <c r="CL832" s="1073"/>
      <c r="CM832" s="1112"/>
      <c r="CN832" s="1112"/>
      <c r="CO832" s="1113"/>
      <c r="CQ832" s="1927"/>
    </row>
    <row r="833" spans="1:95" s="621" customFormat="1" x14ac:dyDescent="0.2">
      <c r="A833" s="1054"/>
      <c r="B833" s="1072"/>
      <c r="C833" s="1048"/>
      <c r="D833" s="1048"/>
      <c r="E833" s="1049"/>
      <c r="F833" s="1067"/>
      <c r="G833" s="1066"/>
      <c r="H833" s="1052"/>
      <c r="I833" s="1073"/>
      <c r="J833" s="1073"/>
      <c r="K833" s="1073"/>
      <c r="L833" s="1073"/>
      <c r="M833" s="1073"/>
      <c r="N833" s="1073"/>
      <c r="O833" s="1073"/>
      <c r="P833" s="1073"/>
      <c r="Q833" s="1073"/>
      <c r="R833" s="1073"/>
      <c r="S833" s="1073"/>
      <c r="T833" s="1073"/>
      <c r="U833" s="1073"/>
      <c r="V833" s="1073"/>
      <c r="W833" s="1073"/>
      <c r="X833" s="1073"/>
      <c r="Y833" s="1073"/>
      <c r="Z833" s="1073"/>
      <c r="AA833" s="1073"/>
      <c r="AB833" s="1112"/>
      <c r="AC833" s="1112"/>
      <c r="AD833" s="1112"/>
      <c r="AE833" s="1112"/>
      <c r="AF833" s="1073"/>
      <c r="AG833" s="1073"/>
      <c r="AH833" s="1073"/>
      <c r="AI833" s="1073"/>
      <c r="AJ833" s="1073"/>
      <c r="AK833" s="1073"/>
      <c r="AL833" s="1073"/>
      <c r="AM833" s="1073"/>
      <c r="AN833" s="1073"/>
      <c r="AO833" s="1073"/>
      <c r="AP833" s="1073"/>
      <c r="AQ833" s="1073"/>
      <c r="AR833" s="1073"/>
      <c r="AS833" s="1073"/>
      <c r="AT833" s="1073"/>
      <c r="AU833" s="1073"/>
      <c r="AV833" s="1073"/>
      <c r="AW833" s="1073"/>
      <c r="AX833" s="1073"/>
      <c r="AY833" s="1073"/>
      <c r="AZ833" s="1073"/>
      <c r="BA833" s="1073"/>
      <c r="BB833" s="1073"/>
      <c r="BC833" s="1073"/>
      <c r="BD833" s="1073"/>
      <c r="BE833" s="1073"/>
      <c r="BF833" s="1073"/>
      <c r="BG833" s="1073"/>
      <c r="BH833" s="1073"/>
      <c r="BI833" s="1073"/>
      <c r="BJ833" s="1073"/>
      <c r="BK833" s="1073"/>
      <c r="BL833" s="1073"/>
      <c r="BM833" s="1073"/>
      <c r="BN833" s="1073"/>
      <c r="BO833" s="1073"/>
      <c r="BP833" s="1073"/>
      <c r="BQ833" s="1073"/>
      <c r="BR833" s="1073"/>
      <c r="BS833" s="1112"/>
      <c r="BT833" s="1073"/>
      <c r="BU833" s="1073"/>
      <c r="BV833" s="1073"/>
      <c r="BW833" s="1073"/>
      <c r="BX833" s="1073"/>
      <c r="BY833" s="1073"/>
      <c r="BZ833" s="1073"/>
      <c r="CA833" s="1073"/>
      <c r="CB833" s="1073"/>
      <c r="CC833" s="1073"/>
      <c r="CD833" s="1073"/>
      <c r="CE833" s="1073"/>
      <c r="CF833" s="1073"/>
      <c r="CG833" s="1073"/>
      <c r="CH833" s="1073"/>
      <c r="CI833" s="1073"/>
      <c r="CJ833" s="1073"/>
      <c r="CK833" s="1073"/>
      <c r="CL833" s="1073"/>
      <c r="CM833" s="1112"/>
      <c r="CN833" s="1112"/>
      <c r="CO833" s="1113"/>
      <c r="CQ833" s="1927"/>
    </row>
    <row r="834" spans="1:95" s="621" customFormat="1" x14ac:dyDescent="0.2">
      <c r="A834" s="1054"/>
      <c r="B834" s="1072"/>
      <c r="C834" s="1048"/>
      <c r="D834" s="1048"/>
      <c r="E834" s="1049"/>
      <c r="F834" s="1067"/>
      <c r="G834" s="1066"/>
      <c r="H834" s="1052"/>
      <c r="I834" s="1073"/>
      <c r="J834" s="1073"/>
      <c r="K834" s="1073"/>
      <c r="L834" s="1073"/>
      <c r="M834" s="1073"/>
      <c r="N834" s="1073"/>
      <c r="O834" s="1073"/>
      <c r="P834" s="1073"/>
      <c r="Q834" s="1073"/>
      <c r="R834" s="1073"/>
      <c r="S834" s="1073"/>
      <c r="T834" s="1073"/>
      <c r="U834" s="1073"/>
      <c r="V834" s="1073"/>
      <c r="W834" s="1073"/>
      <c r="X834" s="1073"/>
      <c r="Y834" s="1073"/>
      <c r="Z834" s="1073"/>
      <c r="AA834" s="1073"/>
      <c r="AB834" s="1112"/>
      <c r="AC834" s="1112"/>
      <c r="AD834" s="1112"/>
      <c r="AE834" s="1112"/>
      <c r="AF834" s="1073"/>
      <c r="AG834" s="1073"/>
      <c r="AH834" s="1073"/>
      <c r="AI834" s="1073"/>
      <c r="AJ834" s="1073"/>
      <c r="AK834" s="1073"/>
      <c r="AL834" s="1073"/>
      <c r="AM834" s="1073"/>
      <c r="AN834" s="1073"/>
      <c r="AO834" s="1073"/>
      <c r="AP834" s="1073"/>
      <c r="AQ834" s="1073"/>
      <c r="AR834" s="1073"/>
      <c r="AS834" s="1073"/>
      <c r="AT834" s="1073"/>
      <c r="AU834" s="1073"/>
      <c r="AV834" s="1073"/>
      <c r="AW834" s="1073"/>
      <c r="AX834" s="1073"/>
      <c r="AY834" s="1073"/>
      <c r="AZ834" s="1073"/>
      <c r="BA834" s="1073"/>
      <c r="BB834" s="1073"/>
      <c r="BC834" s="1073"/>
      <c r="BD834" s="1073"/>
      <c r="BE834" s="1073"/>
      <c r="BF834" s="1073"/>
      <c r="BG834" s="1073"/>
      <c r="BH834" s="1073"/>
      <c r="BI834" s="1073"/>
      <c r="BJ834" s="1073"/>
      <c r="BK834" s="1073"/>
      <c r="BL834" s="1073"/>
      <c r="BM834" s="1073"/>
      <c r="BN834" s="1073"/>
      <c r="BO834" s="1073"/>
      <c r="BP834" s="1073"/>
      <c r="BQ834" s="1073"/>
      <c r="BR834" s="1073"/>
      <c r="BS834" s="1112"/>
      <c r="BT834" s="1073"/>
      <c r="BU834" s="1073"/>
      <c r="BV834" s="1073"/>
      <c r="BW834" s="1073"/>
      <c r="BX834" s="1073"/>
      <c r="BY834" s="1073"/>
      <c r="BZ834" s="1073"/>
      <c r="CA834" s="1073"/>
      <c r="CB834" s="1073"/>
      <c r="CC834" s="1073"/>
      <c r="CD834" s="1073"/>
      <c r="CE834" s="1073"/>
      <c r="CF834" s="1073"/>
      <c r="CG834" s="1073"/>
      <c r="CH834" s="1073"/>
      <c r="CI834" s="1073"/>
      <c r="CJ834" s="1073"/>
      <c r="CK834" s="1073"/>
      <c r="CL834" s="1073"/>
      <c r="CM834" s="1112"/>
      <c r="CN834" s="1112"/>
      <c r="CO834" s="1113"/>
      <c r="CQ834" s="1927"/>
    </row>
    <row r="835" spans="1:95" s="621" customFormat="1" x14ac:dyDescent="0.2">
      <c r="A835" s="1054"/>
      <c r="B835" s="1072"/>
      <c r="C835" s="1048"/>
      <c r="D835" s="1048"/>
      <c r="E835" s="1049"/>
      <c r="F835" s="1067"/>
      <c r="G835" s="1066"/>
      <c r="H835" s="1052"/>
      <c r="I835" s="1073"/>
      <c r="J835" s="1073"/>
      <c r="K835" s="1073"/>
      <c r="L835" s="1073"/>
      <c r="M835" s="1073"/>
      <c r="N835" s="1073"/>
      <c r="O835" s="1073"/>
      <c r="P835" s="1073"/>
      <c r="Q835" s="1073"/>
      <c r="R835" s="1073"/>
      <c r="S835" s="1073"/>
      <c r="T835" s="1073"/>
      <c r="U835" s="1073"/>
      <c r="V835" s="1073"/>
      <c r="W835" s="1073"/>
      <c r="X835" s="1073"/>
      <c r="Y835" s="1073"/>
      <c r="Z835" s="1073"/>
      <c r="AA835" s="1073"/>
      <c r="AB835" s="1112"/>
      <c r="AC835" s="1112"/>
      <c r="AD835" s="1112"/>
      <c r="AE835" s="1112"/>
      <c r="AF835" s="1073"/>
      <c r="AG835" s="1073"/>
      <c r="AH835" s="1073"/>
      <c r="AI835" s="1073"/>
      <c r="AJ835" s="1073"/>
      <c r="AK835" s="1073"/>
      <c r="AL835" s="1073"/>
      <c r="AM835" s="1073"/>
      <c r="AN835" s="1073"/>
      <c r="AO835" s="1073"/>
      <c r="AP835" s="1073"/>
      <c r="AQ835" s="1073"/>
      <c r="AR835" s="1073"/>
      <c r="AS835" s="1073"/>
      <c r="AT835" s="1073"/>
      <c r="AU835" s="1073"/>
      <c r="AV835" s="1073"/>
      <c r="AW835" s="1073"/>
      <c r="AX835" s="1073"/>
      <c r="AY835" s="1073"/>
      <c r="AZ835" s="1073"/>
      <c r="BA835" s="1073"/>
      <c r="BB835" s="1073"/>
      <c r="BC835" s="1073"/>
      <c r="BD835" s="1073"/>
      <c r="BE835" s="1073"/>
      <c r="BF835" s="1073"/>
      <c r="BG835" s="1073"/>
      <c r="BH835" s="1073"/>
      <c r="BI835" s="1073"/>
      <c r="BJ835" s="1073"/>
      <c r="BK835" s="1073"/>
      <c r="BL835" s="1073"/>
      <c r="BM835" s="1073"/>
      <c r="BN835" s="1073"/>
      <c r="BO835" s="1073"/>
      <c r="BP835" s="1073"/>
      <c r="BQ835" s="1073"/>
      <c r="BR835" s="1073"/>
      <c r="BS835" s="1112"/>
      <c r="BT835" s="1073"/>
      <c r="BU835" s="1073"/>
      <c r="BV835" s="1073"/>
      <c r="BW835" s="1073"/>
      <c r="BX835" s="1073"/>
      <c r="BY835" s="1073"/>
      <c r="BZ835" s="1073"/>
      <c r="CA835" s="1073"/>
      <c r="CB835" s="1073"/>
      <c r="CC835" s="1073"/>
      <c r="CD835" s="1073"/>
      <c r="CE835" s="1073"/>
      <c r="CF835" s="1073"/>
      <c r="CG835" s="1073"/>
      <c r="CH835" s="1073"/>
      <c r="CI835" s="1073"/>
      <c r="CJ835" s="1073"/>
      <c r="CK835" s="1073"/>
      <c r="CL835" s="1073"/>
      <c r="CM835" s="1112"/>
      <c r="CN835" s="1112"/>
      <c r="CO835" s="1113"/>
      <c r="CQ835" s="1927"/>
    </row>
    <row r="836" spans="1:95" s="621" customFormat="1" x14ac:dyDescent="0.2">
      <c r="A836" s="1054"/>
      <c r="B836" s="1072"/>
      <c r="C836" s="1048"/>
      <c r="D836" s="1048"/>
      <c r="E836" s="1049"/>
      <c r="F836" s="1067"/>
      <c r="G836" s="1066"/>
      <c r="H836" s="1052"/>
      <c r="I836" s="1073"/>
      <c r="J836" s="1073"/>
      <c r="K836" s="1073"/>
      <c r="L836" s="1073"/>
      <c r="M836" s="1073"/>
      <c r="N836" s="1073"/>
      <c r="O836" s="1073"/>
      <c r="P836" s="1073"/>
      <c r="Q836" s="1073"/>
      <c r="R836" s="1073"/>
      <c r="S836" s="1073"/>
      <c r="T836" s="1073"/>
      <c r="U836" s="1073"/>
      <c r="V836" s="1073"/>
      <c r="W836" s="1073"/>
      <c r="X836" s="1073"/>
      <c r="Y836" s="1073"/>
      <c r="Z836" s="1073"/>
      <c r="AA836" s="1073"/>
      <c r="AB836" s="1112"/>
      <c r="AC836" s="1112"/>
      <c r="AD836" s="1112"/>
      <c r="AE836" s="1112"/>
      <c r="AF836" s="1073"/>
      <c r="AG836" s="1073"/>
      <c r="AH836" s="1073"/>
      <c r="AI836" s="1073"/>
      <c r="AJ836" s="1073"/>
      <c r="AK836" s="1073"/>
      <c r="AL836" s="1073"/>
      <c r="AM836" s="1073"/>
      <c r="AN836" s="1073"/>
      <c r="AO836" s="1073"/>
      <c r="AP836" s="1073"/>
      <c r="AQ836" s="1073"/>
      <c r="AR836" s="1073"/>
      <c r="AS836" s="1073"/>
      <c r="AT836" s="1073"/>
      <c r="AU836" s="1073"/>
      <c r="AV836" s="1073"/>
      <c r="AW836" s="1073"/>
      <c r="AX836" s="1073"/>
      <c r="AY836" s="1073"/>
      <c r="AZ836" s="1073"/>
      <c r="BA836" s="1073"/>
      <c r="BB836" s="1073"/>
      <c r="BC836" s="1073"/>
      <c r="BD836" s="1073"/>
      <c r="BE836" s="1073"/>
      <c r="BF836" s="1073"/>
      <c r="BG836" s="1073"/>
      <c r="BH836" s="1073"/>
      <c r="BI836" s="1073"/>
      <c r="BJ836" s="1073"/>
      <c r="BK836" s="1073"/>
      <c r="BL836" s="1073"/>
      <c r="BM836" s="1073"/>
      <c r="BN836" s="1073"/>
      <c r="BO836" s="1073"/>
      <c r="BP836" s="1073"/>
      <c r="BQ836" s="1073"/>
      <c r="BR836" s="1073"/>
      <c r="BS836" s="1112"/>
      <c r="BT836" s="1073"/>
      <c r="BU836" s="1073"/>
      <c r="BV836" s="1073"/>
      <c r="BW836" s="1073"/>
      <c r="BX836" s="1073"/>
      <c r="BY836" s="1073"/>
      <c r="BZ836" s="1073"/>
      <c r="CA836" s="1073"/>
      <c r="CB836" s="1073"/>
      <c r="CC836" s="1073"/>
      <c r="CD836" s="1073"/>
      <c r="CE836" s="1073"/>
      <c r="CF836" s="1073"/>
      <c r="CG836" s="1073"/>
      <c r="CH836" s="1073"/>
      <c r="CI836" s="1073"/>
      <c r="CJ836" s="1073"/>
      <c r="CK836" s="1073"/>
      <c r="CL836" s="1073"/>
      <c r="CM836" s="1112"/>
      <c r="CN836" s="1112"/>
      <c r="CO836" s="1113"/>
      <c r="CQ836" s="1927"/>
    </row>
    <row r="837" spans="1:95" s="621" customFormat="1" x14ac:dyDescent="0.2">
      <c r="A837" s="1054"/>
      <c r="B837" s="1072"/>
      <c r="C837" s="1048"/>
      <c r="D837" s="1048"/>
      <c r="E837" s="1049"/>
      <c r="F837" s="1067"/>
      <c r="G837" s="1066"/>
      <c r="H837" s="1052"/>
      <c r="I837" s="1073"/>
      <c r="J837" s="1073"/>
      <c r="K837" s="1073"/>
      <c r="L837" s="1073"/>
      <c r="M837" s="1073"/>
      <c r="N837" s="1073"/>
      <c r="O837" s="1073"/>
      <c r="P837" s="1073"/>
      <c r="Q837" s="1073"/>
      <c r="R837" s="1073"/>
      <c r="S837" s="1073"/>
      <c r="T837" s="1073"/>
      <c r="U837" s="1073"/>
      <c r="V837" s="1073"/>
      <c r="W837" s="1073"/>
      <c r="X837" s="1073"/>
      <c r="Y837" s="1073"/>
      <c r="Z837" s="1073"/>
      <c r="AA837" s="1073"/>
      <c r="AB837" s="1112"/>
      <c r="AC837" s="1112"/>
      <c r="AD837" s="1112"/>
      <c r="AE837" s="1112"/>
      <c r="AF837" s="1073"/>
      <c r="AG837" s="1073"/>
      <c r="AH837" s="1073"/>
      <c r="AI837" s="1073"/>
      <c r="AJ837" s="1073"/>
      <c r="AK837" s="1073"/>
      <c r="AL837" s="1073"/>
      <c r="AM837" s="1073"/>
      <c r="AN837" s="1073"/>
      <c r="AO837" s="1073"/>
      <c r="AP837" s="1073"/>
      <c r="AQ837" s="1073"/>
      <c r="AR837" s="1073"/>
      <c r="AS837" s="1073"/>
      <c r="AT837" s="1073"/>
      <c r="AU837" s="1073"/>
      <c r="AV837" s="1073"/>
      <c r="AW837" s="1073"/>
      <c r="AX837" s="1073"/>
      <c r="AY837" s="1073"/>
      <c r="AZ837" s="1073"/>
      <c r="BA837" s="1073"/>
      <c r="BB837" s="1073"/>
      <c r="BC837" s="1073"/>
      <c r="BD837" s="1073"/>
      <c r="BE837" s="1073"/>
      <c r="BF837" s="1073"/>
      <c r="BG837" s="1073"/>
      <c r="BH837" s="1073"/>
      <c r="BI837" s="1073"/>
      <c r="BJ837" s="1073"/>
      <c r="BK837" s="1073"/>
      <c r="BL837" s="1073"/>
      <c r="BM837" s="1073"/>
      <c r="BN837" s="1073"/>
      <c r="BO837" s="1073"/>
      <c r="BP837" s="1073"/>
      <c r="BQ837" s="1073"/>
      <c r="BR837" s="1073"/>
      <c r="BS837" s="1112"/>
      <c r="BT837" s="1073"/>
      <c r="BU837" s="1073"/>
      <c r="BV837" s="1073"/>
      <c r="BW837" s="1073"/>
      <c r="BX837" s="1073"/>
      <c r="BY837" s="1073"/>
      <c r="BZ837" s="1073"/>
      <c r="CA837" s="1073"/>
      <c r="CB837" s="1073"/>
      <c r="CC837" s="1073"/>
      <c r="CD837" s="1073"/>
      <c r="CE837" s="1073"/>
      <c r="CF837" s="1073"/>
      <c r="CG837" s="1073"/>
      <c r="CH837" s="1073"/>
      <c r="CI837" s="1073"/>
      <c r="CJ837" s="1073"/>
      <c r="CK837" s="1073"/>
      <c r="CL837" s="1073"/>
      <c r="CM837" s="1112"/>
      <c r="CN837" s="1112"/>
      <c r="CO837" s="1113"/>
      <c r="CQ837" s="1927"/>
    </row>
    <row r="838" spans="1:95" s="621" customFormat="1" x14ac:dyDescent="0.2">
      <c r="A838" s="1054"/>
      <c r="B838" s="1072"/>
      <c r="C838" s="1048"/>
      <c r="D838" s="1048"/>
      <c r="E838" s="1049"/>
      <c r="F838" s="1067"/>
      <c r="G838" s="1066"/>
      <c r="H838" s="1052"/>
      <c r="I838" s="1073"/>
      <c r="J838" s="1073"/>
      <c r="K838" s="1073"/>
      <c r="L838" s="1073"/>
      <c r="M838" s="1073"/>
      <c r="N838" s="1073"/>
      <c r="O838" s="1073"/>
      <c r="P838" s="1073"/>
      <c r="Q838" s="1073"/>
      <c r="R838" s="1073"/>
      <c r="S838" s="1073"/>
      <c r="T838" s="1073"/>
      <c r="U838" s="1073"/>
      <c r="V838" s="1073"/>
      <c r="W838" s="1073"/>
      <c r="X838" s="1073"/>
      <c r="Y838" s="1073"/>
      <c r="Z838" s="1073"/>
      <c r="AA838" s="1073"/>
      <c r="AB838" s="1112"/>
      <c r="AC838" s="1112"/>
      <c r="AD838" s="1112"/>
      <c r="AE838" s="1112"/>
      <c r="AF838" s="1073"/>
      <c r="AG838" s="1073"/>
      <c r="AH838" s="1073"/>
      <c r="AI838" s="1073"/>
      <c r="AJ838" s="1073"/>
      <c r="AK838" s="1073"/>
      <c r="AL838" s="1073"/>
      <c r="AM838" s="1073"/>
      <c r="AN838" s="1073"/>
      <c r="AO838" s="1073"/>
      <c r="AP838" s="1073"/>
      <c r="AQ838" s="1073"/>
      <c r="AR838" s="1073"/>
      <c r="AS838" s="1073"/>
      <c r="AT838" s="1073"/>
      <c r="AU838" s="1073"/>
      <c r="AV838" s="1073"/>
      <c r="AW838" s="1073"/>
      <c r="AX838" s="1073"/>
      <c r="AY838" s="1073"/>
      <c r="AZ838" s="1073"/>
      <c r="BA838" s="1073"/>
      <c r="BB838" s="1073"/>
      <c r="BC838" s="1073"/>
      <c r="BD838" s="1073"/>
      <c r="BE838" s="1073"/>
      <c r="BF838" s="1073"/>
      <c r="BG838" s="1073"/>
      <c r="BH838" s="1073"/>
      <c r="BI838" s="1073"/>
      <c r="BJ838" s="1073"/>
      <c r="BK838" s="1073"/>
      <c r="BL838" s="1073"/>
      <c r="BM838" s="1073"/>
      <c r="BN838" s="1073"/>
      <c r="BO838" s="1073"/>
      <c r="BP838" s="1073"/>
      <c r="BQ838" s="1073"/>
      <c r="BR838" s="1073"/>
      <c r="BS838" s="1112"/>
      <c r="BT838" s="1073"/>
      <c r="BU838" s="1073"/>
      <c r="BV838" s="1073"/>
      <c r="BW838" s="1073"/>
      <c r="BX838" s="1073"/>
      <c r="BY838" s="1073"/>
      <c r="BZ838" s="1073"/>
      <c r="CA838" s="1073"/>
      <c r="CB838" s="1073"/>
      <c r="CC838" s="1073"/>
      <c r="CD838" s="1073"/>
      <c r="CE838" s="1073"/>
      <c r="CF838" s="1073"/>
      <c r="CG838" s="1073"/>
      <c r="CH838" s="1073"/>
      <c r="CI838" s="1073"/>
      <c r="CJ838" s="1073"/>
      <c r="CK838" s="1073"/>
      <c r="CL838" s="1073"/>
      <c r="CM838" s="1112"/>
      <c r="CN838" s="1112"/>
      <c r="CO838" s="1113"/>
      <c r="CQ838" s="1927"/>
    </row>
    <row r="839" spans="1:95" s="621" customFormat="1" x14ac:dyDescent="0.2">
      <c r="A839" s="1054"/>
      <c r="B839" s="1072"/>
      <c r="C839" s="1048"/>
      <c r="D839" s="1048"/>
      <c r="E839" s="1049"/>
      <c r="F839" s="1067"/>
      <c r="G839" s="1066"/>
      <c r="H839" s="1052"/>
      <c r="I839" s="1073"/>
      <c r="J839" s="1073"/>
      <c r="K839" s="1073"/>
      <c r="L839" s="1073"/>
      <c r="M839" s="1073"/>
      <c r="N839" s="1073"/>
      <c r="O839" s="1073"/>
      <c r="P839" s="1073"/>
      <c r="Q839" s="1073"/>
      <c r="R839" s="1073"/>
      <c r="S839" s="1073"/>
      <c r="T839" s="1073"/>
      <c r="U839" s="1073"/>
      <c r="V839" s="1073"/>
      <c r="W839" s="1073"/>
      <c r="X839" s="1073"/>
      <c r="Y839" s="1073"/>
      <c r="Z839" s="1073"/>
      <c r="AA839" s="1073"/>
      <c r="AB839" s="1112"/>
      <c r="AC839" s="1112"/>
      <c r="AD839" s="1112"/>
      <c r="AE839" s="1112"/>
      <c r="AF839" s="1073"/>
      <c r="AG839" s="1073"/>
      <c r="AH839" s="1073"/>
      <c r="AI839" s="1073"/>
      <c r="AJ839" s="1073"/>
      <c r="AK839" s="1073"/>
      <c r="AL839" s="1073"/>
      <c r="AM839" s="1073"/>
      <c r="AN839" s="1073"/>
      <c r="AO839" s="1073"/>
      <c r="AP839" s="1073"/>
      <c r="AQ839" s="1073"/>
      <c r="AR839" s="1073"/>
      <c r="AS839" s="1073"/>
      <c r="AT839" s="1073"/>
      <c r="AU839" s="1073"/>
      <c r="AV839" s="1073"/>
      <c r="AW839" s="1073"/>
      <c r="AX839" s="1073"/>
      <c r="AY839" s="1073"/>
      <c r="AZ839" s="1073"/>
      <c r="BA839" s="1073"/>
      <c r="BB839" s="1073"/>
      <c r="BC839" s="1073"/>
      <c r="BD839" s="1073"/>
      <c r="BE839" s="1073"/>
      <c r="BF839" s="1073"/>
      <c r="BG839" s="1073"/>
      <c r="BH839" s="1073"/>
      <c r="BI839" s="1073"/>
      <c r="BJ839" s="1073"/>
      <c r="BK839" s="1073"/>
      <c r="BL839" s="1073"/>
      <c r="BM839" s="1073"/>
      <c r="BN839" s="1073"/>
      <c r="BO839" s="1073"/>
      <c r="BP839" s="1073"/>
      <c r="BQ839" s="1073"/>
      <c r="BR839" s="1073"/>
      <c r="BS839" s="1112"/>
      <c r="BT839" s="1073"/>
      <c r="BU839" s="1073"/>
      <c r="BV839" s="1073"/>
      <c r="BW839" s="1073"/>
      <c r="BX839" s="1073"/>
      <c r="BY839" s="1073"/>
      <c r="BZ839" s="1073"/>
      <c r="CA839" s="1073"/>
      <c r="CB839" s="1073"/>
      <c r="CC839" s="1073"/>
      <c r="CD839" s="1073"/>
      <c r="CE839" s="1073"/>
      <c r="CF839" s="1073"/>
      <c r="CG839" s="1073"/>
      <c r="CH839" s="1073"/>
      <c r="CI839" s="1073"/>
      <c r="CJ839" s="1073"/>
      <c r="CK839" s="1073"/>
      <c r="CL839" s="1073"/>
      <c r="CM839" s="1112"/>
      <c r="CN839" s="1112"/>
      <c r="CO839" s="1113"/>
      <c r="CQ839" s="1927"/>
    </row>
    <row r="840" spans="1:95" s="621" customFormat="1" x14ac:dyDescent="0.2">
      <c r="A840" s="1054"/>
      <c r="B840" s="1072"/>
      <c r="C840" s="1048"/>
      <c r="D840" s="1048"/>
      <c r="E840" s="1049"/>
      <c r="F840" s="1067"/>
      <c r="G840" s="1066"/>
      <c r="H840" s="1052"/>
      <c r="I840" s="1073"/>
      <c r="J840" s="1073"/>
      <c r="K840" s="1073"/>
      <c r="L840" s="1073"/>
      <c r="M840" s="1073"/>
      <c r="N840" s="1073"/>
      <c r="O840" s="1073"/>
      <c r="P840" s="1073"/>
      <c r="Q840" s="1073"/>
      <c r="R840" s="1073"/>
      <c r="S840" s="1073"/>
      <c r="T840" s="1073"/>
      <c r="U840" s="1073"/>
      <c r="V840" s="1073"/>
      <c r="W840" s="1073"/>
      <c r="X840" s="1073"/>
      <c r="Y840" s="1073"/>
      <c r="Z840" s="1073"/>
      <c r="AA840" s="1073"/>
      <c r="AB840" s="1112"/>
      <c r="AC840" s="1112"/>
      <c r="AD840" s="1112"/>
      <c r="AE840" s="1112"/>
      <c r="AF840" s="1073"/>
      <c r="AG840" s="1073"/>
      <c r="AH840" s="1073"/>
      <c r="AI840" s="1073"/>
      <c r="AJ840" s="1073"/>
      <c r="AK840" s="1073"/>
      <c r="AL840" s="1073"/>
      <c r="AM840" s="1073"/>
      <c r="AN840" s="1073"/>
      <c r="AO840" s="1073"/>
      <c r="AP840" s="1073"/>
      <c r="AQ840" s="1073"/>
      <c r="AR840" s="1073"/>
      <c r="AS840" s="1073"/>
      <c r="AT840" s="1073"/>
      <c r="AU840" s="1073"/>
      <c r="AV840" s="1073"/>
      <c r="AW840" s="1073"/>
      <c r="AX840" s="1073"/>
      <c r="AY840" s="1073"/>
      <c r="AZ840" s="1073"/>
      <c r="BA840" s="1073"/>
      <c r="BB840" s="1073"/>
      <c r="BC840" s="1073"/>
      <c r="BD840" s="1073"/>
      <c r="BE840" s="1073"/>
      <c r="BF840" s="1073"/>
      <c r="BG840" s="1073"/>
      <c r="BH840" s="1073"/>
      <c r="BI840" s="1073"/>
      <c r="BJ840" s="1073"/>
      <c r="BK840" s="1073"/>
      <c r="BL840" s="1073"/>
      <c r="BM840" s="1073"/>
      <c r="BN840" s="1073"/>
      <c r="BO840" s="1073"/>
      <c r="BP840" s="1073"/>
      <c r="BQ840" s="1073"/>
      <c r="BR840" s="1073"/>
      <c r="BS840" s="1112"/>
      <c r="BT840" s="1073"/>
      <c r="BU840" s="1073"/>
      <c r="BV840" s="1073"/>
      <c r="BW840" s="1073"/>
      <c r="BX840" s="1073"/>
      <c r="BY840" s="1073"/>
      <c r="BZ840" s="1073"/>
      <c r="CA840" s="1073"/>
      <c r="CB840" s="1073"/>
      <c r="CC840" s="1073"/>
      <c r="CD840" s="1073"/>
      <c r="CE840" s="1073"/>
      <c r="CF840" s="1073"/>
      <c r="CG840" s="1073"/>
      <c r="CH840" s="1073"/>
      <c r="CI840" s="1073"/>
      <c r="CJ840" s="1073"/>
      <c r="CK840" s="1073"/>
      <c r="CL840" s="1073"/>
      <c r="CM840" s="1112"/>
      <c r="CN840" s="1112"/>
      <c r="CO840" s="1113"/>
      <c r="CQ840" s="1927"/>
    </row>
    <row r="841" spans="1:95" s="621" customFormat="1" x14ac:dyDescent="0.2">
      <c r="A841" s="1054"/>
      <c r="B841" s="1072"/>
      <c r="C841" s="1048"/>
      <c r="D841" s="1048"/>
      <c r="E841" s="1049"/>
      <c r="F841" s="1067"/>
      <c r="G841" s="1066"/>
      <c r="H841" s="1052"/>
      <c r="I841" s="1073"/>
      <c r="J841" s="1073"/>
      <c r="K841" s="1073"/>
      <c r="L841" s="1073"/>
      <c r="M841" s="1073"/>
      <c r="N841" s="1073"/>
      <c r="O841" s="1073"/>
      <c r="P841" s="1073"/>
      <c r="Q841" s="1073"/>
      <c r="R841" s="1073"/>
      <c r="S841" s="1073"/>
      <c r="T841" s="1073"/>
      <c r="U841" s="1073"/>
      <c r="V841" s="1073"/>
      <c r="W841" s="1073"/>
      <c r="X841" s="1073"/>
      <c r="Y841" s="1073"/>
      <c r="Z841" s="1073"/>
      <c r="AA841" s="1073"/>
      <c r="AB841" s="1112"/>
      <c r="AC841" s="1112"/>
      <c r="AD841" s="1112"/>
      <c r="AE841" s="1112"/>
      <c r="AF841" s="1073"/>
      <c r="AG841" s="1073"/>
      <c r="AH841" s="1073"/>
      <c r="AI841" s="1073"/>
      <c r="AJ841" s="1073"/>
      <c r="AK841" s="1073"/>
      <c r="AL841" s="1073"/>
      <c r="AM841" s="1073"/>
      <c r="AN841" s="1073"/>
      <c r="AO841" s="1073"/>
      <c r="AP841" s="1073"/>
      <c r="AQ841" s="1073"/>
      <c r="AR841" s="1073"/>
      <c r="AS841" s="1073"/>
      <c r="AT841" s="1073"/>
      <c r="AU841" s="1073"/>
      <c r="AV841" s="1073"/>
      <c r="AW841" s="1073"/>
      <c r="AX841" s="1073"/>
      <c r="AY841" s="1073"/>
      <c r="AZ841" s="1073"/>
      <c r="BA841" s="1073"/>
      <c r="BB841" s="1073"/>
      <c r="BC841" s="1073"/>
      <c r="BD841" s="1073"/>
      <c r="BE841" s="1073"/>
      <c r="BF841" s="1073"/>
      <c r="BG841" s="1073"/>
      <c r="BH841" s="1073"/>
      <c r="BI841" s="1073"/>
      <c r="BJ841" s="1073"/>
      <c r="BK841" s="1073"/>
      <c r="BL841" s="1073"/>
      <c r="BM841" s="1073"/>
      <c r="BN841" s="1073"/>
      <c r="BO841" s="1073"/>
      <c r="BP841" s="1073"/>
      <c r="BQ841" s="1073"/>
      <c r="BR841" s="1073"/>
      <c r="BS841" s="1112"/>
      <c r="BT841" s="1073"/>
      <c r="BU841" s="1073"/>
      <c r="BV841" s="1073"/>
      <c r="BW841" s="1073"/>
      <c r="BX841" s="1073"/>
      <c r="BY841" s="1073"/>
      <c r="BZ841" s="1073"/>
      <c r="CA841" s="1073"/>
      <c r="CB841" s="1073"/>
      <c r="CC841" s="1073"/>
      <c r="CD841" s="1073"/>
      <c r="CE841" s="1073"/>
      <c r="CF841" s="1073"/>
      <c r="CG841" s="1073"/>
      <c r="CH841" s="1073"/>
      <c r="CI841" s="1073"/>
      <c r="CJ841" s="1073"/>
      <c r="CK841" s="1073"/>
      <c r="CL841" s="1073"/>
      <c r="CM841" s="1112"/>
      <c r="CN841" s="1112"/>
      <c r="CO841" s="1113"/>
      <c r="CQ841" s="1927"/>
    </row>
    <row r="842" spans="1:95" s="621" customFormat="1" x14ac:dyDescent="0.2">
      <c r="A842" s="1054"/>
      <c r="B842" s="1072"/>
      <c r="C842" s="1048"/>
      <c r="D842" s="1048"/>
      <c r="E842" s="1049"/>
      <c r="F842" s="1067"/>
      <c r="G842" s="1066"/>
      <c r="H842" s="1052"/>
      <c r="I842" s="1073"/>
      <c r="J842" s="1073"/>
      <c r="K842" s="1073"/>
      <c r="L842" s="1073"/>
      <c r="M842" s="1073"/>
      <c r="N842" s="1073"/>
      <c r="O842" s="1073"/>
      <c r="P842" s="1073"/>
      <c r="Q842" s="1073"/>
      <c r="R842" s="1073"/>
      <c r="S842" s="1073"/>
      <c r="T842" s="1073"/>
      <c r="U842" s="1073"/>
      <c r="V842" s="1073"/>
      <c r="W842" s="1073"/>
      <c r="X842" s="1073"/>
      <c r="Y842" s="1073"/>
      <c r="Z842" s="1073"/>
      <c r="AA842" s="1073"/>
      <c r="AB842" s="1112"/>
      <c r="AC842" s="1112"/>
      <c r="AD842" s="1112"/>
      <c r="AE842" s="1112"/>
      <c r="AF842" s="1073"/>
      <c r="AG842" s="1073"/>
      <c r="AH842" s="1073"/>
      <c r="AI842" s="1073"/>
      <c r="AJ842" s="1073"/>
      <c r="AK842" s="1073"/>
      <c r="AL842" s="1073"/>
      <c r="AM842" s="1073"/>
      <c r="AN842" s="1073"/>
      <c r="AO842" s="1073"/>
      <c r="AP842" s="1073"/>
      <c r="AQ842" s="1073"/>
      <c r="AR842" s="1073"/>
      <c r="AS842" s="1073"/>
      <c r="AT842" s="1073"/>
      <c r="AU842" s="1073"/>
      <c r="AV842" s="1073"/>
      <c r="AW842" s="1073"/>
      <c r="AX842" s="1073"/>
      <c r="AY842" s="1073"/>
      <c r="AZ842" s="1073"/>
      <c r="BA842" s="1073"/>
      <c r="BB842" s="1073"/>
      <c r="BC842" s="1073"/>
      <c r="BD842" s="1073"/>
      <c r="BE842" s="1073"/>
      <c r="BF842" s="1073"/>
      <c r="BG842" s="1073"/>
      <c r="BH842" s="1073"/>
      <c r="BI842" s="1073"/>
      <c r="BJ842" s="1073"/>
      <c r="BK842" s="1073"/>
      <c r="BL842" s="1073"/>
      <c r="BM842" s="1073"/>
      <c r="BN842" s="1073"/>
      <c r="BO842" s="1073"/>
      <c r="BP842" s="1073"/>
      <c r="BQ842" s="1073"/>
      <c r="BR842" s="1073"/>
      <c r="BS842" s="1112"/>
      <c r="BT842" s="1073"/>
      <c r="BU842" s="1073"/>
      <c r="BV842" s="1073"/>
      <c r="BW842" s="1073"/>
      <c r="BX842" s="1073"/>
      <c r="BY842" s="1073"/>
      <c r="BZ842" s="1073"/>
      <c r="CA842" s="1073"/>
      <c r="CB842" s="1073"/>
      <c r="CC842" s="1073"/>
      <c r="CD842" s="1073"/>
      <c r="CE842" s="1073"/>
      <c r="CF842" s="1073"/>
      <c r="CG842" s="1073"/>
      <c r="CH842" s="1073"/>
      <c r="CI842" s="1073"/>
      <c r="CJ842" s="1073"/>
      <c r="CK842" s="1073"/>
      <c r="CL842" s="1073"/>
      <c r="CM842" s="1112"/>
      <c r="CN842" s="1112"/>
      <c r="CO842" s="1113"/>
      <c r="CQ842" s="1927"/>
    </row>
    <row r="843" spans="1:95" s="621" customFormat="1" x14ac:dyDescent="0.2">
      <c r="A843" s="1054"/>
      <c r="B843" s="1072"/>
      <c r="C843" s="1048"/>
      <c r="D843" s="1048"/>
      <c r="E843" s="1049"/>
      <c r="F843" s="1067"/>
      <c r="G843" s="1066"/>
      <c r="H843" s="1052"/>
      <c r="I843" s="1073"/>
      <c r="J843" s="1073"/>
      <c r="K843" s="1073"/>
      <c r="L843" s="1073"/>
      <c r="M843" s="1073"/>
      <c r="N843" s="1073"/>
      <c r="O843" s="1073"/>
      <c r="P843" s="1073"/>
      <c r="Q843" s="1073"/>
      <c r="R843" s="1073"/>
      <c r="S843" s="1073"/>
      <c r="T843" s="1073"/>
      <c r="U843" s="1073"/>
      <c r="V843" s="1073"/>
      <c r="W843" s="1073"/>
      <c r="X843" s="1073"/>
      <c r="Y843" s="1073"/>
      <c r="Z843" s="1073"/>
      <c r="AA843" s="1073"/>
      <c r="AB843" s="1112"/>
      <c r="AC843" s="1112"/>
      <c r="AD843" s="1112"/>
      <c r="AE843" s="1112"/>
      <c r="AF843" s="1073"/>
      <c r="AG843" s="1073"/>
      <c r="AH843" s="1073"/>
      <c r="AI843" s="1073"/>
      <c r="AJ843" s="1073"/>
      <c r="AK843" s="1073"/>
      <c r="AL843" s="1073"/>
      <c r="AM843" s="1073"/>
      <c r="AN843" s="1073"/>
      <c r="AO843" s="1073"/>
      <c r="AP843" s="1073"/>
      <c r="AQ843" s="1073"/>
      <c r="AR843" s="1073"/>
      <c r="AS843" s="1073"/>
      <c r="AT843" s="1073"/>
      <c r="AU843" s="1073"/>
      <c r="AV843" s="1073"/>
      <c r="AW843" s="1073"/>
      <c r="AX843" s="1073"/>
      <c r="AY843" s="1073"/>
      <c r="AZ843" s="1073"/>
      <c r="BA843" s="1073"/>
      <c r="BB843" s="1073"/>
      <c r="BC843" s="1073"/>
      <c r="BD843" s="1073"/>
      <c r="BE843" s="1073"/>
      <c r="BF843" s="1073"/>
      <c r="BG843" s="1073"/>
      <c r="BH843" s="1073"/>
      <c r="BI843" s="1073"/>
      <c r="BJ843" s="1073"/>
      <c r="BK843" s="1073"/>
      <c r="BL843" s="1073"/>
      <c r="BM843" s="1073"/>
      <c r="BN843" s="1073"/>
      <c r="BO843" s="1073"/>
      <c r="BP843" s="1073"/>
      <c r="BQ843" s="1073"/>
      <c r="BR843" s="1073"/>
      <c r="BS843" s="1112"/>
      <c r="BT843" s="1073"/>
      <c r="BU843" s="1073"/>
      <c r="BV843" s="1073"/>
      <c r="BW843" s="1073"/>
      <c r="BX843" s="1073"/>
      <c r="BY843" s="1073"/>
      <c r="BZ843" s="1073"/>
      <c r="CA843" s="1073"/>
      <c r="CB843" s="1073"/>
      <c r="CC843" s="1073"/>
      <c r="CD843" s="1073"/>
      <c r="CE843" s="1073"/>
      <c r="CF843" s="1073"/>
      <c r="CG843" s="1073"/>
      <c r="CH843" s="1073"/>
      <c r="CI843" s="1073"/>
      <c r="CJ843" s="1073"/>
      <c r="CK843" s="1073"/>
      <c r="CL843" s="1073"/>
      <c r="CM843" s="1112"/>
      <c r="CN843" s="1112"/>
      <c r="CO843" s="1113"/>
      <c r="CQ843" s="1927"/>
    </row>
    <row r="844" spans="1:95" s="621" customFormat="1" x14ac:dyDescent="0.2">
      <c r="A844" s="1054"/>
      <c r="B844" s="1072"/>
      <c r="C844" s="1048"/>
      <c r="D844" s="1048"/>
      <c r="E844" s="1049"/>
      <c r="F844" s="1067"/>
      <c r="G844" s="1066"/>
      <c r="H844" s="1052"/>
      <c r="I844" s="1073"/>
      <c r="J844" s="1073"/>
      <c r="K844" s="1073"/>
      <c r="L844" s="1073"/>
      <c r="M844" s="1073"/>
      <c r="N844" s="1073"/>
      <c r="O844" s="1073"/>
      <c r="P844" s="1073"/>
      <c r="Q844" s="1073"/>
      <c r="R844" s="1073"/>
      <c r="S844" s="1073"/>
      <c r="T844" s="1073"/>
      <c r="U844" s="1073"/>
      <c r="V844" s="1073"/>
      <c r="W844" s="1073"/>
      <c r="X844" s="1073"/>
      <c r="Y844" s="1073"/>
      <c r="Z844" s="1073"/>
      <c r="AA844" s="1073"/>
      <c r="AB844" s="1112"/>
      <c r="AC844" s="1112"/>
      <c r="AD844" s="1112"/>
      <c r="AE844" s="1112"/>
      <c r="AF844" s="1073"/>
      <c r="AG844" s="1073"/>
      <c r="AH844" s="1073"/>
      <c r="AI844" s="1073"/>
      <c r="AJ844" s="1073"/>
      <c r="AK844" s="1073"/>
      <c r="AL844" s="1073"/>
      <c r="AM844" s="1073"/>
      <c r="AN844" s="1073"/>
      <c r="AO844" s="1073"/>
      <c r="AP844" s="1073"/>
      <c r="AQ844" s="1073"/>
      <c r="AR844" s="1073"/>
      <c r="AS844" s="1073"/>
      <c r="AT844" s="1073"/>
      <c r="AU844" s="1073"/>
      <c r="AV844" s="1073"/>
      <c r="AW844" s="1073"/>
      <c r="AX844" s="1073"/>
      <c r="AY844" s="1073"/>
      <c r="AZ844" s="1073"/>
      <c r="BA844" s="1073"/>
      <c r="BB844" s="1073"/>
      <c r="BC844" s="1073"/>
      <c r="BD844" s="1073"/>
      <c r="BE844" s="1073"/>
      <c r="BF844" s="1073"/>
      <c r="BG844" s="1073"/>
      <c r="BH844" s="1073"/>
      <c r="BI844" s="1073"/>
      <c r="BJ844" s="1073"/>
      <c r="BK844" s="1073"/>
      <c r="BL844" s="1073"/>
      <c r="BM844" s="1073"/>
      <c r="BN844" s="1073"/>
      <c r="BO844" s="1073"/>
      <c r="BP844" s="1073"/>
      <c r="BQ844" s="1073"/>
      <c r="BR844" s="1073"/>
      <c r="BS844" s="1112"/>
      <c r="BT844" s="1073"/>
      <c r="BU844" s="1073"/>
      <c r="BV844" s="1073"/>
      <c r="BW844" s="1073"/>
      <c r="BX844" s="1073"/>
      <c r="BY844" s="1073"/>
      <c r="BZ844" s="1073"/>
      <c r="CA844" s="1073"/>
      <c r="CB844" s="1073"/>
      <c r="CC844" s="1073"/>
      <c r="CD844" s="1073"/>
      <c r="CE844" s="1073"/>
      <c r="CF844" s="1073"/>
      <c r="CG844" s="1073"/>
      <c r="CH844" s="1073"/>
      <c r="CI844" s="1073"/>
      <c r="CJ844" s="1073"/>
      <c r="CK844" s="1073"/>
      <c r="CL844" s="1073"/>
      <c r="CM844" s="1112"/>
      <c r="CN844" s="1112"/>
      <c r="CO844" s="1113"/>
      <c r="CQ844" s="1927"/>
    </row>
    <row r="845" spans="1:95" s="621" customFormat="1" x14ac:dyDescent="0.2">
      <c r="A845" s="1054"/>
      <c r="B845" s="1072"/>
      <c r="C845" s="1048"/>
      <c r="D845" s="1048"/>
      <c r="E845" s="1049"/>
      <c r="F845" s="1067"/>
      <c r="G845" s="1066"/>
      <c r="H845" s="1052"/>
      <c r="I845" s="1073"/>
      <c r="J845" s="1073"/>
      <c r="K845" s="1073"/>
      <c r="L845" s="1073"/>
      <c r="M845" s="1073"/>
      <c r="N845" s="1073"/>
      <c r="O845" s="1073"/>
      <c r="P845" s="1073"/>
      <c r="Q845" s="1073"/>
      <c r="R845" s="1073"/>
      <c r="S845" s="1073"/>
      <c r="T845" s="1073"/>
      <c r="U845" s="1073"/>
      <c r="V845" s="1073"/>
      <c r="W845" s="1073"/>
      <c r="X845" s="1073"/>
      <c r="Y845" s="1073"/>
      <c r="Z845" s="1073"/>
      <c r="AA845" s="1073"/>
      <c r="AB845" s="1112"/>
      <c r="AC845" s="1112"/>
      <c r="AD845" s="1112"/>
      <c r="AE845" s="1112"/>
      <c r="AF845" s="1073"/>
      <c r="AG845" s="1073"/>
      <c r="AH845" s="1073"/>
      <c r="AI845" s="1073"/>
      <c r="AJ845" s="1073"/>
      <c r="AK845" s="1073"/>
      <c r="AL845" s="1073"/>
      <c r="AM845" s="1073"/>
      <c r="AN845" s="1073"/>
      <c r="AO845" s="1073"/>
      <c r="AP845" s="1073"/>
      <c r="AQ845" s="1073"/>
      <c r="AR845" s="1073"/>
      <c r="AS845" s="1073"/>
      <c r="AT845" s="1073"/>
      <c r="AU845" s="1073"/>
      <c r="AV845" s="1073"/>
      <c r="AW845" s="1073"/>
      <c r="AX845" s="1073"/>
      <c r="AY845" s="1073"/>
      <c r="AZ845" s="1073"/>
      <c r="BA845" s="1073"/>
      <c r="BB845" s="1073"/>
      <c r="BC845" s="1073"/>
      <c r="BD845" s="1073"/>
      <c r="BE845" s="1073"/>
      <c r="BF845" s="1073"/>
      <c r="BG845" s="1073"/>
      <c r="BH845" s="1073"/>
      <c r="BI845" s="1073"/>
      <c r="BJ845" s="1073"/>
      <c r="BK845" s="1073"/>
      <c r="BL845" s="1073"/>
      <c r="BM845" s="1073"/>
      <c r="BN845" s="1073"/>
      <c r="BO845" s="1073"/>
      <c r="BP845" s="1073"/>
      <c r="BQ845" s="1073"/>
      <c r="BR845" s="1073"/>
      <c r="BS845" s="1112"/>
      <c r="BT845" s="1073"/>
      <c r="BU845" s="1073"/>
      <c r="BV845" s="1073"/>
      <c r="BW845" s="1073"/>
      <c r="BX845" s="1073"/>
      <c r="BY845" s="1073"/>
      <c r="BZ845" s="1073"/>
      <c r="CA845" s="1073"/>
      <c r="CB845" s="1073"/>
      <c r="CC845" s="1073"/>
      <c r="CD845" s="1073"/>
      <c r="CE845" s="1073"/>
      <c r="CF845" s="1073"/>
      <c r="CG845" s="1073"/>
      <c r="CH845" s="1073"/>
      <c r="CI845" s="1073"/>
      <c r="CJ845" s="1073"/>
      <c r="CK845" s="1073"/>
      <c r="CL845" s="1073"/>
      <c r="CM845" s="1112"/>
      <c r="CN845" s="1112"/>
      <c r="CO845" s="1113"/>
      <c r="CQ845" s="1927"/>
    </row>
    <row r="846" spans="1:95" s="621" customFormat="1" x14ac:dyDescent="0.2">
      <c r="A846" s="1054"/>
      <c r="B846" s="1072"/>
      <c r="C846" s="1048"/>
      <c r="D846" s="1048"/>
      <c r="E846" s="1049"/>
      <c r="F846" s="1067"/>
      <c r="G846" s="1066"/>
      <c r="H846" s="1052"/>
      <c r="I846" s="1073"/>
      <c r="J846" s="1073"/>
      <c r="K846" s="1073"/>
      <c r="L846" s="1073"/>
      <c r="M846" s="1073"/>
      <c r="N846" s="1073"/>
      <c r="O846" s="1073"/>
      <c r="P846" s="1073"/>
      <c r="Q846" s="1073"/>
      <c r="R846" s="1073"/>
      <c r="S846" s="1073"/>
      <c r="T846" s="1073"/>
      <c r="U846" s="1073"/>
      <c r="V846" s="1073"/>
      <c r="W846" s="1073"/>
      <c r="X846" s="1073"/>
      <c r="Y846" s="1073"/>
      <c r="Z846" s="1073"/>
      <c r="AA846" s="1073"/>
      <c r="AB846" s="1112"/>
      <c r="AC846" s="1112"/>
      <c r="AD846" s="1112"/>
      <c r="AE846" s="1112"/>
      <c r="AF846" s="1073"/>
      <c r="AG846" s="1073"/>
      <c r="AH846" s="1073"/>
      <c r="AI846" s="1073"/>
      <c r="AJ846" s="1073"/>
      <c r="AK846" s="1073"/>
      <c r="AL846" s="1073"/>
      <c r="AM846" s="1073"/>
      <c r="AN846" s="1073"/>
      <c r="AO846" s="1073"/>
      <c r="AP846" s="1073"/>
      <c r="AQ846" s="1073"/>
      <c r="AR846" s="1073"/>
      <c r="AS846" s="1073"/>
      <c r="AT846" s="1073"/>
      <c r="AU846" s="1073"/>
      <c r="AV846" s="1073"/>
      <c r="AW846" s="1073"/>
      <c r="AX846" s="1073"/>
      <c r="AY846" s="1073"/>
      <c r="AZ846" s="1073"/>
      <c r="BA846" s="1073"/>
      <c r="BB846" s="1073"/>
      <c r="BC846" s="1073"/>
      <c r="BD846" s="1073"/>
      <c r="BE846" s="1073"/>
      <c r="BF846" s="1073"/>
      <c r="BG846" s="1073"/>
      <c r="BH846" s="1073"/>
      <c r="BI846" s="1073"/>
      <c r="BJ846" s="1073"/>
      <c r="BK846" s="1073"/>
      <c r="BL846" s="1073"/>
      <c r="BM846" s="1073"/>
      <c r="BN846" s="1073"/>
      <c r="BO846" s="1073"/>
      <c r="BP846" s="1073"/>
      <c r="BQ846" s="1073"/>
      <c r="BR846" s="1073"/>
      <c r="BS846" s="1112"/>
      <c r="BT846" s="1073"/>
      <c r="BU846" s="1073"/>
      <c r="BV846" s="1073"/>
      <c r="BW846" s="1073"/>
      <c r="BX846" s="1073"/>
      <c r="BY846" s="1073"/>
      <c r="BZ846" s="1073"/>
      <c r="CA846" s="1073"/>
      <c r="CB846" s="1073"/>
      <c r="CC846" s="1073"/>
      <c r="CD846" s="1073"/>
      <c r="CE846" s="1073"/>
      <c r="CF846" s="1073"/>
      <c r="CG846" s="1073"/>
      <c r="CH846" s="1073"/>
      <c r="CI846" s="1073"/>
      <c r="CJ846" s="1073"/>
      <c r="CK846" s="1073"/>
      <c r="CL846" s="1073"/>
      <c r="CM846" s="1112"/>
      <c r="CN846" s="1112"/>
      <c r="CO846" s="1113"/>
      <c r="CQ846" s="1927"/>
    </row>
    <row r="847" spans="1:95" s="621" customFormat="1" x14ac:dyDescent="0.2">
      <c r="A847" s="1054"/>
      <c r="B847" s="1072"/>
      <c r="C847" s="1048"/>
      <c r="D847" s="1048"/>
      <c r="E847" s="1049"/>
      <c r="F847" s="1067"/>
      <c r="G847" s="1066"/>
      <c r="H847" s="1052"/>
      <c r="I847" s="1073"/>
      <c r="J847" s="1073"/>
      <c r="K847" s="1073"/>
      <c r="L847" s="1073"/>
      <c r="M847" s="1073"/>
      <c r="N847" s="1073"/>
      <c r="O847" s="1073"/>
      <c r="P847" s="1073"/>
      <c r="Q847" s="1073"/>
      <c r="R847" s="1073"/>
      <c r="S847" s="1073"/>
      <c r="T847" s="1073"/>
      <c r="U847" s="1073"/>
      <c r="V847" s="1073"/>
      <c r="W847" s="1073"/>
      <c r="X847" s="1073"/>
      <c r="Y847" s="1073"/>
      <c r="Z847" s="1073"/>
      <c r="AA847" s="1073"/>
      <c r="AB847" s="1112"/>
      <c r="AC847" s="1112"/>
      <c r="AD847" s="1112"/>
      <c r="AE847" s="1112"/>
      <c r="AF847" s="1073"/>
      <c r="AG847" s="1073"/>
      <c r="AH847" s="1073"/>
      <c r="AI847" s="1073"/>
      <c r="AJ847" s="1073"/>
      <c r="AK847" s="1073"/>
      <c r="AL847" s="1073"/>
      <c r="AM847" s="1073"/>
      <c r="AN847" s="1073"/>
      <c r="AO847" s="1073"/>
      <c r="AP847" s="1073"/>
      <c r="AQ847" s="1073"/>
      <c r="AR847" s="1073"/>
      <c r="AS847" s="1073"/>
      <c r="AT847" s="1073"/>
      <c r="AU847" s="1073"/>
      <c r="AV847" s="1073"/>
      <c r="AW847" s="1073"/>
      <c r="AX847" s="1073"/>
      <c r="AY847" s="1073"/>
      <c r="AZ847" s="1073"/>
      <c r="BA847" s="1073"/>
      <c r="BB847" s="1073"/>
      <c r="BC847" s="1073"/>
      <c r="BD847" s="1073"/>
      <c r="BE847" s="1073"/>
      <c r="BF847" s="1073"/>
      <c r="BG847" s="1073"/>
      <c r="BH847" s="1073"/>
      <c r="BI847" s="1073"/>
      <c r="BJ847" s="1073"/>
      <c r="BK847" s="1073"/>
      <c r="BL847" s="1073"/>
      <c r="BM847" s="1073"/>
      <c r="BN847" s="1073"/>
      <c r="BO847" s="1073"/>
      <c r="BP847" s="1073"/>
      <c r="BQ847" s="1073"/>
      <c r="BR847" s="1073"/>
      <c r="BS847" s="1112"/>
      <c r="BT847" s="1073"/>
      <c r="BU847" s="1073"/>
      <c r="BV847" s="1073"/>
      <c r="BW847" s="1073"/>
      <c r="BX847" s="1073"/>
      <c r="BY847" s="1073"/>
      <c r="BZ847" s="1073"/>
      <c r="CA847" s="1073"/>
      <c r="CB847" s="1073"/>
      <c r="CC847" s="1073"/>
      <c r="CD847" s="1073"/>
      <c r="CE847" s="1073"/>
      <c r="CF847" s="1073"/>
      <c r="CG847" s="1073"/>
      <c r="CH847" s="1073"/>
      <c r="CI847" s="1073"/>
      <c r="CJ847" s="1073"/>
      <c r="CK847" s="1073"/>
      <c r="CL847" s="1073"/>
      <c r="CM847" s="1112"/>
      <c r="CN847" s="1112"/>
      <c r="CO847" s="1113"/>
      <c r="CQ847" s="1927"/>
    </row>
    <row r="848" spans="1:95" s="621" customFormat="1" x14ac:dyDescent="0.2">
      <c r="A848" s="1054"/>
      <c r="B848" s="1072"/>
      <c r="C848" s="1048"/>
      <c r="D848" s="1048"/>
      <c r="E848" s="1049"/>
      <c r="F848" s="1067"/>
      <c r="G848" s="1066"/>
      <c r="H848" s="1052"/>
      <c r="I848" s="1073"/>
      <c r="J848" s="1073"/>
      <c r="K848" s="1073"/>
      <c r="L848" s="1073"/>
      <c r="M848" s="1073"/>
      <c r="N848" s="1073"/>
      <c r="O848" s="1073"/>
      <c r="P848" s="1073"/>
      <c r="Q848" s="1073"/>
      <c r="R848" s="1073"/>
      <c r="S848" s="1073"/>
      <c r="T848" s="1073"/>
      <c r="U848" s="1073"/>
      <c r="V848" s="1073"/>
      <c r="W848" s="1073"/>
      <c r="X848" s="1073"/>
      <c r="Y848" s="1073"/>
      <c r="Z848" s="1073"/>
      <c r="AA848" s="1073"/>
      <c r="AB848" s="1112"/>
      <c r="AC848" s="1112"/>
      <c r="AD848" s="1112"/>
      <c r="AE848" s="1112"/>
      <c r="AF848" s="1073"/>
      <c r="AG848" s="1073"/>
      <c r="AH848" s="1073"/>
      <c r="AI848" s="1073"/>
      <c r="AJ848" s="1073"/>
      <c r="AK848" s="1073"/>
      <c r="AL848" s="1073"/>
      <c r="AM848" s="1073"/>
      <c r="AN848" s="1073"/>
      <c r="AO848" s="1073"/>
      <c r="AP848" s="1073"/>
      <c r="AQ848" s="1073"/>
      <c r="AR848" s="1073"/>
      <c r="AS848" s="1073"/>
      <c r="AT848" s="1073"/>
      <c r="AU848" s="1073"/>
      <c r="AV848" s="1073"/>
      <c r="AW848" s="1073"/>
      <c r="AX848" s="1073"/>
      <c r="AY848" s="1073"/>
      <c r="AZ848" s="1073"/>
      <c r="BA848" s="1073"/>
      <c r="BB848" s="1073"/>
      <c r="BC848" s="1073"/>
      <c r="BD848" s="1073"/>
      <c r="BE848" s="1073"/>
      <c r="BF848" s="1073"/>
      <c r="BG848" s="1073"/>
      <c r="BH848" s="1073"/>
      <c r="BI848" s="1073"/>
      <c r="BJ848" s="1073"/>
      <c r="BK848" s="1073"/>
      <c r="BL848" s="1073"/>
      <c r="BM848" s="1073"/>
      <c r="BN848" s="1073"/>
      <c r="BO848" s="1073"/>
      <c r="BP848" s="1073"/>
      <c r="BQ848" s="1073"/>
      <c r="BR848" s="1073"/>
      <c r="BS848" s="1112"/>
      <c r="BT848" s="1073"/>
      <c r="BU848" s="1073"/>
      <c r="BV848" s="1073"/>
      <c r="BW848" s="1073"/>
      <c r="BX848" s="1073"/>
      <c r="BY848" s="1073"/>
      <c r="BZ848" s="1073"/>
      <c r="CA848" s="1073"/>
      <c r="CB848" s="1073"/>
      <c r="CC848" s="1073"/>
      <c r="CD848" s="1073"/>
      <c r="CE848" s="1073"/>
      <c r="CF848" s="1073"/>
      <c r="CG848" s="1073"/>
      <c r="CH848" s="1073"/>
      <c r="CI848" s="1073"/>
      <c r="CJ848" s="1073"/>
      <c r="CK848" s="1073"/>
      <c r="CL848" s="1073"/>
      <c r="CM848" s="1112"/>
      <c r="CN848" s="1112"/>
      <c r="CO848" s="1113"/>
      <c r="CQ848" s="1927"/>
    </row>
    <row r="849" spans="1:95" s="621" customFormat="1" x14ac:dyDescent="0.2">
      <c r="A849" s="1054"/>
      <c r="B849" s="1072"/>
      <c r="C849" s="1048"/>
      <c r="D849" s="1048"/>
      <c r="E849" s="1049"/>
      <c r="F849" s="1067"/>
      <c r="G849" s="1066"/>
      <c r="H849" s="1052"/>
      <c r="I849" s="1073"/>
      <c r="J849" s="1073"/>
      <c r="K849" s="1073"/>
      <c r="L849" s="1073"/>
      <c r="M849" s="1073"/>
      <c r="N849" s="1073"/>
      <c r="O849" s="1073"/>
      <c r="P849" s="1073"/>
      <c r="Q849" s="1073"/>
      <c r="R849" s="1073"/>
      <c r="S849" s="1073"/>
      <c r="T849" s="1073"/>
      <c r="U849" s="1073"/>
      <c r="V849" s="1073"/>
      <c r="W849" s="1073"/>
      <c r="X849" s="1073"/>
      <c r="Y849" s="1073"/>
      <c r="Z849" s="1073"/>
      <c r="AA849" s="1073"/>
      <c r="AB849" s="1112"/>
      <c r="AC849" s="1112"/>
      <c r="AD849" s="1112"/>
      <c r="AE849" s="1112"/>
      <c r="AF849" s="1073"/>
      <c r="AG849" s="1073"/>
      <c r="AH849" s="1073"/>
      <c r="AI849" s="1073"/>
      <c r="AJ849" s="1073"/>
      <c r="AK849" s="1073"/>
      <c r="AL849" s="1073"/>
      <c r="AM849" s="1073"/>
      <c r="AN849" s="1073"/>
      <c r="AO849" s="1073"/>
      <c r="AP849" s="1073"/>
      <c r="AQ849" s="1073"/>
      <c r="AR849" s="1073"/>
      <c r="AS849" s="1073"/>
      <c r="AT849" s="1073"/>
      <c r="AU849" s="1073"/>
      <c r="AV849" s="1073"/>
      <c r="AW849" s="1073"/>
      <c r="AX849" s="1073"/>
      <c r="AY849" s="1073"/>
      <c r="AZ849" s="1073"/>
      <c r="BA849" s="1073"/>
      <c r="BB849" s="1073"/>
      <c r="BC849" s="1073"/>
      <c r="BD849" s="1073"/>
      <c r="BE849" s="1073"/>
      <c r="BF849" s="1073"/>
      <c r="BG849" s="1073"/>
      <c r="BH849" s="1073"/>
      <c r="BI849" s="1073"/>
      <c r="BJ849" s="1073"/>
      <c r="BK849" s="1073"/>
      <c r="BL849" s="1073"/>
      <c r="BM849" s="1073"/>
      <c r="BN849" s="1073"/>
      <c r="BO849" s="1073"/>
      <c r="BP849" s="1073"/>
      <c r="BQ849" s="1073"/>
      <c r="BR849" s="1073"/>
      <c r="BS849" s="1112"/>
      <c r="BT849" s="1073"/>
      <c r="BU849" s="1073"/>
      <c r="BV849" s="1073"/>
      <c r="BW849" s="1073"/>
      <c r="BX849" s="1073"/>
      <c r="BY849" s="1073"/>
      <c r="BZ849" s="1073"/>
      <c r="CA849" s="1073"/>
      <c r="CB849" s="1073"/>
      <c r="CC849" s="1073"/>
      <c r="CD849" s="1073"/>
      <c r="CE849" s="1073"/>
      <c r="CF849" s="1073"/>
      <c r="CG849" s="1073"/>
      <c r="CH849" s="1073"/>
      <c r="CI849" s="1073"/>
      <c r="CJ849" s="1073"/>
      <c r="CK849" s="1073"/>
      <c r="CL849" s="1073"/>
      <c r="CM849" s="1112"/>
      <c r="CN849" s="1112"/>
      <c r="CO849" s="1113"/>
      <c r="CQ849" s="1927"/>
    </row>
    <row r="850" spans="1:95" s="621" customFormat="1" x14ac:dyDescent="0.2">
      <c r="A850" s="1054"/>
      <c r="B850" s="1072"/>
      <c r="C850" s="1048"/>
      <c r="D850" s="1048"/>
      <c r="E850" s="1049"/>
      <c r="F850" s="1067"/>
      <c r="G850" s="1066"/>
      <c r="H850" s="1052"/>
      <c r="I850" s="1073"/>
      <c r="J850" s="1073"/>
      <c r="K850" s="1073"/>
      <c r="L850" s="1073"/>
      <c r="M850" s="1073"/>
      <c r="N850" s="1073"/>
      <c r="O850" s="1073"/>
      <c r="P850" s="1073"/>
      <c r="Q850" s="1073"/>
      <c r="R850" s="1073"/>
      <c r="S850" s="1073"/>
      <c r="T850" s="1073"/>
      <c r="U850" s="1073"/>
      <c r="V850" s="1073"/>
      <c r="W850" s="1073"/>
      <c r="X850" s="1073"/>
      <c r="Y850" s="1073"/>
      <c r="Z850" s="1073"/>
      <c r="AA850" s="1073"/>
      <c r="AB850" s="1112"/>
      <c r="AC850" s="1112"/>
      <c r="AD850" s="1112"/>
      <c r="AE850" s="1112"/>
      <c r="AF850" s="1073"/>
      <c r="AG850" s="1073"/>
      <c r="AH850" s="1073"/>
      <c r="AI850" s="1073"/>
      <c r="AJ850" s="1073"/>
      <c r="AK850" s="1073"/>
      <c r="AL850" s="1073"/>
      <c r="AM850" s="1073"/>
      <c r="AN850" s="1073"/>
      <c r="AO850" s="1073"/>
      <c r="AP850" s="1073"/>
      <c r="AQ850" s="1073"/>
      <c r="AR850" s="1073"/>
      <c r="AS850" s="1073"/>
      <c r="AT850" s="1073"/>
      <c r="AU850" s="1073"/>
      <c r="AV850" s="1073"/>
      <c r="AW850" s="1073"/>
      <c r="AX850" s="1073"/>
      <c r="AY850" s="1073"/>
      <c r="AZ850" s="1073"/>
      <c r="BA850" s="1073"/>
      <c r="BB850" s="1073"/>
      <c r="BC850" s="1073"/>
      <c r="BD850" s="1073"/>
      <c r="BE850" s="1073"/>
      <c r="BF850" s="1073"/>
      <c r="BG850" s="1073"/>
      <c r="BH850" s="1073"/>
      <c r="BI850" s="1073"/>
      <c r="BJ850" s="1073"/>
      <c r="BK850" s="1073"/>
      <c r="BL850" s="1073"/>
      <c r="BM850" s="1073"/>
      <c r="BN850" s="1073"/>
      <c r="BO850" s="1073"/>
      <c r="BP850" s="1073"/>
      <c r="BQ850" s="1073"/>
      <c r="BR850" s="1073"/>
      <c r="BS850" s="1112"/>
      <c r="BT850" s="1073"/>
      <c r="BU850" s="1073"/>
      <c r="BV850" s="1073"/>
      <c r="BW850" s="1073"/>
      <c r="BX850" s="1073"/>
      <c r="BY850" s="1073"/>
      <c r="BZ850" s="1073"/>
      <c r="CA850" s="1073"/>
      <c r="CB850" s="1073"/>
      <c r="CC850" s="1073"/>
      <c r="CD850" s="1073"/>
      <c r="CE850" s="1073"/>
      <c r="CF850" s="1073"/>
      <c r="CG850" s="1073"/>
      <c r="CH850" s="1073"/>
      <c r="CI850" s="1073"/>
      <c r="CJ850" s="1073"/>
      <c r="CK850" s="1073"/>
      <c r="CL850" s="1073"/>
      <c r="CM850" s="1112"/>
      <c r="CN850" s="1112"/>
      <c r="CO850" s="1113"/>
      <c r="CQ850" s="1927"/>
    </row>
    <row r="851" spans="1:95" s="621" customFormat="1" x14ac:dyDescent="0.2">
      <c r="A851" s="1054"/>
      <c r="B851" s="1072"/>
      <c r="C851" s="1048"/>
      <c r="D851" s="1048"/>
      <c r="E851" s="1049"/>
      <c r="F851" s="1067"/>
      <c r="G851" s="1066"/>
      <c r="H851" s="1052"/>
      <c r="I851" s="1073"/>
      <c r="J851" s="1073"/>
      <c r="K851" s="1073"/>
      <c r="L851" s="1073"/>
      <c r="M851" s="1073"/>
      <c r="N851" s="1073"/>
      <c r="O851" s="1073"/>
      <c r="P851" s="1073"/>
      <c r="Q851" s="1073"/>
      <c r="R851" s="1073"/>
      <c r="S851" s="1073"/>
      <c r="T851" s="1073"/>
      <c r="U851" s="1073"/>
      <c r="V851" s="1073"/>
      <c r="W851" s="1073"/>
      <c r="X851" s="1073"/>
      <c r="Y851" s="1073"/>
      <c r="Z851" s="1073"/>
      <c r="AA851" s="1073"/>
      <c r="AB851" s="1112"/>
      <c r="AC851" s="1112"/>
      <c r="AD851" s="1112"/>
      <c r="AE851" s="1112"/>
      <c r="AF851" s="1073"/>
      <c r="AG851" s="1073"/>
      <c r="AH851" s="1073"/>
      <c r="AI851" s="1073"/>
      <c r="AJ851" s="1073"/>
      <c r="AK851" s="1073"/>
      <c r="AL851" s="1073"/>
      <c r="AM851" s="1073"/>
      <c r="AN851" s="1073"/>
      <c r="AO851" s="1073"/>
      <c r="AP851" s="1073"/>
      <c r="AQ851" s="1073"/>
      <c r="AR851" s="1073"/>
      <c r="AS851" s="1073"/>
      <c r="AT851" s="1073"/>
      <c r="AU851" s="1073"/>
      <c r="AV851" s="1073"/>
      <c r="AW851" s="1073"/>
      <c r="AX851" s="1073"/>
      <c r="AY851" s="1073"/>
      <c r="AZ851" s="1073"/>
      <c r="BA851" s="1073"/>
      <c r="BB851" s="1073"/>
      <c r="BC851" s="1073"/>
      <c r="BD851" s="1073"/>
      <c r="BE851" s="1073"/>
      <c r="BF851" s="1073"/>
      <c r="BG851" s="1073"/>
      <c r="BH851" s="1073"/>
      <c r="BI851" s="1073"/>
      <c r="BJ851" s="1073"/>
      <c r="BK851" s="1073"/>
      <c r="BL851" s="1073"/>
      <c r="BM851" s="1073"/>
      <c r="BN851" s="1073"/>
      <c r="BO851" s="1073"/>
      <c r="BP851" s="1073"/>
      <c r="BQ851" s="1073"/>
      <c r="BR851" s="1073"/>
      <c r="BS851" s="1112"/>
      <c r="BT851" s="1073"/>
      <c r="BU851" s="1073"/>
      <c r="BV851" s="1073"/>
      <c r="BW851" s="1073"/>
      <c r="BX851" s="1073"/>
      <c r="BY851" s="1073"/>
      <c r="BZ851" s="1073"/>
      <c r="CA851" s="1073"/>
      <c r="CB851" s="1073"/>
      <c r="CC851" s="1073"/>
      <c r="CD851" s="1073"/>
      <c r="CE851" s="1073"/>
      <c r="CF851" s="1073"/>
      <c r="CG851" s="1073"/>
      <c r="CH851" s="1073"/>
      <c r="CI851" s="1073"/>
      <c r="CJ851" s="1073"/>
      <c r="CK851" s="1073"/>
      <c r="CL851" s="1073"/>
      <c r="CM851" s="1112"/>
      <c r="CN851" s="1112"/>
      <c r="CO851" s="1113"/>
      <c r="CQ851" s="1927"/>
    </row>
    <row r="852" spans="1:95" s="621" customFormat="1" x14ac:dyDescent="0.2">
      <c r="A852" s="1054"/>
      <c r="B852" s="1072"/>
      <c r="C852" s="1048"/>
      <c r="D852" s="1048"/>
      <c r="E852" s="1049"/>
      <c r="F852" s="1067"/>
      <c r="G852" s="1066"/>
      <c r="H852" s="1052"/>
      <c r="I852" s="1073"/>
      <c r="J852" s="1073"/>
      <c r="K852" s="1073"/>
      <c r="L852" s="1073"/>
      <c r="M852" s="1073"/>
      <c r="N852" s="1073"/>
      <c r="O852" s="1073"/>
      <c r="P852" s="1073"/>
      <c r="Q852" s="1073"/>
      <c r="R852" s="1073"/>
      <c r="S852" s="1073"/>
      <c r="T852" s="1073"/>
      <c r="U852" s="1073"/>
      <c r="V852" s="1073"/>
      <c r="W852" s="1073"/>
      <c r="X852" s="1073"/>
      <c r="Y852" s="1073"/>
      <c r="Z852" s="1073"/>
      <c r="AA852" s="1073"/>
      <c r="AB852" s="1112"/>
      <c r="AC852" s="1112"/>
      <c r="AD852" s="1112"/>
      <c r="AE852" s="1112"/>
      <c r="AF852" s="1073"/>
      <c r="AG852" s="1073"/>
      <c r="AH852" s="1073"/>
      <c r="AI852" s="1073"/>
      <c r="AJ852" s="1073"/>
      <c r="AK852" s="1073"/>
      <c r="AL852" s="1073"/>
      <c r="AM852" s="1073"/>
      <c r="AN852" s="1073"/>
      <c r="AO852" s="1073"/>
      <c r="AP852" s="1073"/>
      <c r="AQ852" s="1073"/>
      <c r="AR852" s="1073"/>
      <c r="AS852" s="1073"/>
      <c r="AT852" s="1073"/>
      <c r="AU852" s="1073"/>
      <c r="AV852" s="1073"/>
      <c r="AW852" s="1073"/>
      <c r="AX852" s="1073"/>
      <c r="AY852" s="1073"/>
      <c r="AZ852" s="1073"/>
      <c r="BA852" s="1073"/>
      <c r="BB852" s="1073"/>
      <c r="BC852" s="1073"/>
      <c r="BD852" s="1073"/>
      <c r="BE852" s="1073"/>
      <c r="BF852" s="1073"/>
      <c r="BG852" s="1073"/>
      <c r="BH852" s="1073"/>
      <c r="BI852" s="1073"/>
      <c r="BJ852" s="1073"/>
      <c r="BK852" s="1073"/>
      <c r="BL852" s="1073"/>
      <c r="BM852" s="1073"/>
      <c r="BN852" s="1073"/>
      <c r="BO852" s="1073"/>
      <c r="BP852" s="1073"/>
      <c r="BQ852" s="1073"/>
      <c r="BR852" s="1073"/>
      <c r="BS852" s="1112"/>
      <c r="BT852" s="1073"/>
      <c r="BU852" s="1073"/>
      <c r="BV852" s="1073"/>
      <c r="BW852" s="1073"/>
      <c r="BX852" s="1073"/>
      <c r="BY852" s="1073"/>
      <c r="BZ852" s="1073"/>
      <c r="CA852" s="1073"/>
      <c r="CB852" s="1073"/>
      <c r="CC852" s="1073"/>
      <c r="CD852" s="1073"/>
      <c r="CE852" s="1073"/>
      <c r="CF852" s="1073"/>
      <c r="CG852" s="1073"/>
      <c r="CH852" s="1073"/>
      <c r="CI852" s="1073"/>
      <c r="CJ852" s="1073"/>
      <c r="CK852" s="1073"/>
      <c r="CL852" s="1073"/>
      <c r="CM852" s="1112"/>
      <c r="CN852" s="1112"/>
      <c r="CO852" s="1113"/>
      <c r="CQ852" s="1927"/>
    </row>
    <row r="853" spans="1:95" s="621" customFormat="1" x14ac:dyDescent="0.2">
      <c r="A853" s="1054"/>
      <c r="B853" s="1072"/>
      <c r="C853" s="1048"/>
      <c r="D853" s="1048"/>
      <c r="E853" s="1049"/>
      <c r="F853" s="1067"/>
      <c r="G853" s="1066"/>
      <c r="H853" s="1052"/>
      <c r="I853" s="1073"/>
      <c r="J853" s="1073"/>
      <c r="K853" s="1073"/>
      <c r="L853" s="1073"/>
      <c r="M853" s="1073"/>
      <c r="N853" s="1073"/>
      <c r="O853" s="1073"/>
      <c r="P853" s="1073"/>
      <c r="Q853" s="1073"/>
      <c r="R853" s="1073"/>
      <c r="S853" s="1073"/>
      <c r="T853" s="1073"/>
      <c r="U853" s="1073"/>
      <c r="V853" s="1073"/>
      <c r="W853" s="1073"/>
      <c r="X853" s="1073"/>
      <c r="Y853" s="1073"/>
      <c r="Z853" s="1073"/>
      <c r="AA853" s="1073"/>
      <c r="AB853" s="1112"/>
      <c r="AC853" s="1112"/>
      <c r="AD853" s="1112"/>
      <c r="AE853" s="1112"/>
      <c r="AF853" s="1073"/>
      <c r="AG853" s="1073"/>
      <c r="AH853" s="1073"/>
      <c r="AI853" s="1073"/>
      <c r="AJ853" s="1073"/>
      <c r="AK853" s="1073"/>
      <c r="AL853" s="1073"/>
      <c r="AM853" s="1073"/>
      <c r="AN853" s="1073"/>
      <c r="AO853" s="1073"/>
      <c r="AP853" s="1073"/>
      <c r="AQ853" s="1073"/>
      <c r="AR853" s="1073"/>
      <c r="AS853" s="1073"/>
      <c r="AT853" s="1073"/>
      <c r="AU853" s="1073"/>
      <c r="AV853" s="1073"/>
      <c r="AW853" s="1073"/>
      <c r="AX853" s="1073"/>
      <c r="AY853" s="1073"/>
      <c r="AZ853" s="1073"/>
      <c r="BA853" s="1073"/>
      <c r="BB853" s="1073"/>
      <c r="BC853" s="1073"/>
      <c r="BD853" s="1073"/>
      <c r="BE853" s="1073"/>
      <c r="BF853" s="1073"/>
      <c r="BG853" s="1073"/>
      <c r="BH853" s="1073"/>
      <c r="BI853" s="1073"/>
      <c r="BJ853" s="1073"/>
      <c r="BK853" s="1073"/>
      <c r="BL853" s="1073"/>
      <c r="BM853" s="1073"/>
      <c r="BN853" s="1073"/>
      <c r="BO853" s="1073"/>
      <c r="BP853" s="1073"/>
      <c r="BQ853" s="1073"/>
      <c r="BR853" s="1073"/>
      <c r="BS853" s="1112"/>
      <c r="BT853" s="1073"/>
      <c r="BU853" s="1073"/>
      <c r="BV853" s="1073"/>
      <c r="BW853" s="1073"/>
      <c r="BX853" s="1073"/>
      <c r="BY853" s="1073"/>
      <c r="BZ853" s="1073"/>
      <c r="CA853" s="1073"/>
      <c r="CB853" s="1073"/>
      <c r="CC853" s="1073"/>
      <c r="CD853" s="1073"/>
      <c r="CE853" s="1073"/>
      <c r="CF853" s="1073"/>
      <c r="CG853" s="1073"/>
      <c r="CH853" s="1073"/>
      <c r="CI853" s="1073"/>
      <c r="CJ853" s="1073"/>
      <c r="CK853" s="1073"/>
      <c r="CL853" s="1073"/>
      <c r="CM853" s="1112"/>
      <c r="CN853" s="1112"/>
      <c r="CO853" s="1113"/>
      <c r="CQ853" s="1927"/>
    </row>
    <row r="854" spans="1:95" s="621" customFormat="1" x14ac:dyDescent="0.2">
      <c r="A854" s="1054"/>
      <c r="B854" s="1072"/>
      <c r="C854" s="1048"/>
      <c r="D854" s="1048"/>
      <c r="E854" s="1049"/>
      <c r="F854" s="1067"/>
      <c r="G854" s="1066"/>
      <c r="H854" s="1052"/>
      <c r="I854" s="1073"/>
      <c r="J854" s="1073"/>
      <c r="K854" s="1073"/>
      <c r="L854" s="1073"/>
      <c r="M854" s="1073"/>
      <c r="N854" s="1073"/>
      <c r="O854" s="1073"/>
      <c r="P854" s="1073"/>
      <c r="Q854" s="1073"/>
      <c r="R854" s="1073"/>
      <c r="S854" s="1073"/>
      <c r="T854" s="1073"/>
      <c r="U854" s="1073"/>
      <c r="V854" s="1073"/>
      <c r="W854" s="1073"/>
      <c r="X854" s="1073"/>
      <c r="Y854" s="1073"/>
      <c r="Z854" s="1073"/>
      <c r="AA854" s="1073"/>
      <c r="AB854" s="1112"/>
      <c r="AC854" s="1112"/>
      <c r="AD854" s="1112"/>
      <c r="AE854" s="1112"/>
      <c r="AF854" s="1073"/>
      <c r="AG854" s="1073"/>
      <c r="AH854" s="1073"/>
      <c r="AI854" s="1073"/>
      <c r="AJ854" s="1073"/>
      <c r="AK854" s="1073"/>
      <c r="AL854" s="1073"/>
      <c r="AM854" s="1073"/>
      <c r="AN854" s="1073"/>
      <c r="AO854" s="1073"/>
      <c r="AP854" s="1073"/>
      <c r="AQ854" s="1073"/>
      <c r="AR854" s="1073"/>
      <c r="AS854" s="1073"/>
      <c r="AT854" s="1073"/>
      <c r="AU854" s="1073"/>
      <c r="AV854" s="1073"/>
      <c r="AW854" s="1073"/>
      <c r="AX854" s="1073"/>
      <c r="AY854" s="1073"/>
      <c r="AZ854" s="1073"/>
      <c r="BA854" s="1073"/>
      <c r="BB854" s="1073"/>
      <c r="BC854" s="1073"/>
      <c r="BD854" s="1073"/>
      <c r="BE854" s="1073"/>
      <c r="BF854" s="1073"/>
      <c r="BG854" s="1073"/>
      <c r="BH854" s="1073"/>
      <c r="BI854" s="1073"/>
      <c r="BJ854" s="1073"/>
      <c r="BK854" s="1073"/>
      <c r="BL854" s="1073"/>
      <c r="BM854" s="1073"/>
      <c r="BN854" s="1073"/>
      <c r="BO854" s="1073"/>
      <c r="BP854" s="1073"/>
      <c r="BQ854" s="1073"/>
      <c r="BR854" s="1073"/>
      <c r="BS854" s="1112"/>
      <c r="BT854" s="1073"/>
      <c r="BU854" s="1073"/>
      <c r="BV854" s="1073"/>
      <c r="BW854" s="1073"/>
      <c r="BX854" s="1073"/>
      <c r="BY854" s="1073"/>
      <c r="BZ854" s="1073"/>
      <c r="CA854" s="1073"/>
      <c r="CB854" s="1073"/>
      <c r="CC854" s="1073"/>
      <c r="CD854" s="1073"/>
      <c r="CE854" s="1073"/>
      <c r="CF854" s="1073"/>
      <c r="CG854" s="1073"/>
      <c r="CH854" s="1073"/>
      <c r="CI854" s="1073"/>
      <c r="CJ854" s="1073"/>
      <c r="CK854" s="1073"/>
      <c r="CL854" s="1073"/>
      <c r="CM854" s="1112"/>
      <c r="CN854" s="1112"/>
      <c r="CO854" s="1113"/>
      <c r="CQ854" s="1927"/>
    </row>
    <row r="855" spans="1:95" s="621" customFormat="1" x14ac:dyDescent="0.2">
      <c r="A855" s="1054"/>
      <c r="B855" s="1072"/>
      <c r="C855" s="1048"/>
      <c r="D855" s="1048"/>
      <c r="E855" s="1049"/>
      <c r="F855" s="1067"/>
      <c r="G855" s="1066"/>
      <c r="H855" s="1052"/>
      <c r="I855" s="1073"/>
      <c r="J855" s="1073"/>
      <c r="K855" s="1073"/>
      <c r="L855" s="1073"/>
      <c r="M855" s="1073"/>
      <c r="N855" s="1073"/>
      <c r="O855" s="1073"/>
      <c r="P855" s="1073"/>
      <c r="Q855" s="1073"/>
      <c r="R855" s="1073"/>
      <c r="S855" s="1073"/>
      <c r="T855" s="1073"/>
      <c r="U855" s="1073"/>
      <c r="V855" s="1073"/>
      <c r="W855" s="1073"/>
      <c r="X855" s="1073"/>
      <c r="Y855" s="1073"/>
      <c r="Z855" s="1073"/>
      <c r="AA855" s="1073"/>
      <c r="AB855" s="1112"/>
      <c r="AC855" s="1112"/>
      <c r="AD855" s="1112"/>
      <c r="AE855" s="1112"/>
      <c r="AF855" s="1073"/>
      <c r="AG855" s="1073"/>
      <c r="AH855" s="1073"/>
      <c r="AI855" s="1073"/>
      <c r="AJ855" s="1073"/>
      <c r="AK855" s="1073"/>
      <c r="AL855" s="1073"/>
      <c r="AM855" s="1073"/>
      <c r="AN855" s="1073"/>
      <c r="AO855" s="1073"/>
      <c r="AP855" s="1073"/>
      <c r="AQ855" s="1073"/>
      <c r="AR855" s="1073"/>
      <c r="AS855" s="1073"/>
      <c r="AT855" s="1073"/>
      <c r="AU855" s="1073"/>
      <c r="AV855" s="1073"/>
      <c r="AW855" s="1073"/>
      <c r="AX855" s="1073"/>
      <c r="AY855" s="1073"/>
      <c r="AZ855" s="1073"/>
      <c r="BA855" s="1073"/>
      <c r="BB855" s="1073"/>
      <c r="BC855" s="1073"/>
      <c r="BD855" s="1073"/>
      <c r="BE855" s="1073"/>
      <c r="BF855" s="1073"/>
      <c r="BG855" s="1073"/>
      <c r="BH855" s="1073"/>
      <c r="BI855" s="1073"/>
      <c r="BJ855" s="1073"/>
      <c r="BK855" s="1073"/>
      <c r="BL855" s="1073"/>
      <c r="BM855" s="1073"/>
      <c r="BN855" s="1073"/>
      <c r="BO855" s="1073"/>
      <c r="BP855" s="1073"/>
      <c r="BQ855" s="1073"/>
      <c r="BR855" s="1073"/>
      <c r="BS855" s="1112"/>
      <c r="BT855" s="1073"/>
      <c r="BU855" s="1073"/>
      <c r="BV855" s="1073"/>
      <c r="BW855" s="1073"/>
      <c r="BX855" s="1073"/>
      <c r="BY855" s="1073"/>
      <c r="BZ855" s="1073"/>
      <c r="CA855" s="1073"/>
      <c r="CB855" s="1073"/>
      <c r="CC855" s="1073"/>
      <c r="CD855" s="1073"/>
      <c r="CE855" s="1073"/>
      <c r="CF855" s="1073"/>
      <c r="CG855" s="1073"/>
      <c r="CH855" s="1073"/>
      <c r="CI855" s="1073"/>
      <c r="CJ855" s="1073"/>
      <c r="CK855" s="1073"/>
      <c r="CL855" s="1073"/>
      <c r="CM855" s="1112"/>
      <c r="CN855" s="1112"/>
      <c r="CO855" s="1113"/>
      <c r="CQ855" s="1927"/>
    </row>
    <row r="856" spans="1:95" s="621" customFormat="1" x14ac:dyDescent="0.2">
      <c r="A856" s="1054"/>
      <c r="B856" s="1072"/>
      <c r="C856" s="1048"/>
      <c r="D856" s="1048"/>
      <c r="E856" s="1049"/>
      <c r="F856" s="1067"/>
      <c r="G856" s="1066"/>
      <c r="H856" s="1052"/>
      <c r="I856" s="1073"/>
      <c r="J856" s="1073"/>
      <c r="K856" s="1073"/>
      <c r="L856" s="1073"/>
      <c r="M856" s="1073"/>
      <c r="N856" s="1073"/>
      <c r="O856" s="1073"/>
      <c r="P856" s="1073"/>
      <c r="Q856" s="1073"/>
      <c r="R856" s="1073"/>
      <c r="S856" s="1073"/>
      <c r="T856" s="1073"/>
      <c r="U856" s="1073"/>
      <c r="V856" s="1073"/>
      <c r="W856" s="1073"/>
      <c r="X856" s="1073"/>
      <c r="Y856" s="1073"/>
      <c r="Z856" s="1073"/>
      <c r="AA856" s="1073"/>
      <c r="AB856" s="1112"/>
      <c r="AC856" s="1112"/>
      <c r="AD856" s="1112"/>
      <c r="AE856" s="1112"/>
      <c r="AF856" s="1073"/>
      <c r="AG856" s="1073"/>
      <c r="AH856" s="1073"/>
      <c r="AI856" s="1073"/>
      <c r="AJ856" s="1073"/>
      <c r="AK856" s="1073"/>
      <c r="AL856" s="1073"/>
      <c r="AM856" s="1073"/>
      <c r="AN856" s="1073"/>
      <c r="AO856" s="1073"/>
      <c r="AP856" s="1073"/>
      <c r="AQ856" s="1073"/>
      <c r="AR856" s="1073"/>
      <c r="AS856" s="1073"/>
      <c r="AT856" s="1073"/>
      <c r="AU856" s="1073"/>
      <c r="AV856" s="1073"/>
      <c r="AW856" s="1073"/>
      <c r="AX856" s="1073"/>
      <c r="AY856" s="1073"/>
      <c r="AZ856" s="1073"/>
      <c r="BA856" s="1073"/>
      <c r="BB856" s="1073"/>
      <c r="BC856" s="1073"/>
      <c r="BD856" s="1073"/>
      <c r="BE856" s="1073"/>
      <c r="BF856" s="1073"/>
      <c r="BG856" s="1073"/>
      <c r="BH856" s="1073"/>
      <c r="BI856" s="1073"/>
      <c r="BJ856" s="1073"/>
      <c r="BK856" s="1073"/>
      <c r="BL856" s="1073"/>
      <c r="BM856" s="1073"/>
      <c r="BN856" s="1073"/>
      <c r="BO856" s="1073"/>
      <c r="BP856" s="1073"/>
      <c r="BQ856" s="1073"/>
      <c r="BR856" s="1073"/>
      <c r="BS856" s="1112"/>
      <c r="BT856" s="1073"/>
      <c r="BU856" s="1073"/>
      <c r="BV856" s="1073"/>
      <c r="BW856" s="1073"/>
      <c r="BX856" s="1073"/>
      <c r="BY856" s="1073"/>
      <c r="BZ856" s="1073"/>
      <c r="CA856" s="1073"/>
      <c r="CB856" s="1073"/>
      <c r="CC856" s="1073"/>
      <c r="CD856" s="1073"/>
      <c r="CE856" s="1073"/>
      <c r="CF856" s="1073"/>
      <c r="CG856" s="1073"/>
      <c r="CH856" s="1073"/>
      <c r="CI856" s="1073"/>
      <c r="CJ856" s="1073"/>
      <c r="CK856" s="1073"/>
      <c r="CL856" s="1073"/>
      <c r="CM856" s="1112"/>
      <c r="CN856" s="1112"/>
      <c r="CO856" s="1113"/>
      <c r="CQ856" s="1927"/>
    </row>
    <row r="857" spans="1:95" s="621" customFormat="1" x14ac:dyDescent="0.2">
      <c r="A857" s="1054"/>
      <c r="B857" s="1072"/>
      <c r="C857" s="1048"/>
      <c r="D857" s="1048"/>
      <c r="E857" s="1049"/>
      <c r="F857" s="1067"/>
      <c r="G857" s="1066"/>
      <c r="H857" s="1052"/>
      <c r="I857" s="1073"/>
      <c r="J857" s="1073"/>
      <c r="K857" s="1073"/>
      <c r="L857" s="1073"/>
      <c r="M857" s="1073"/>
      <c r="N857" s="1073"/>
      <c r="O857" s="1073"/>
      <c r="P857" s="1073"/>
      <c r="Q857" s="1073"/>
      <c r="R857" s="1073"/>
      <c r="S857" s="1073"/>
      <c r="T857" s="1073"/>
      <c r="U857" s="1073"/>
      <c r="V857" s="1073"/>
      <c r="W857" s="1073"/>
      <c r="X857" s="1073"/>
      <c r="Y857" s="1073"/>
      <c r="Z857" s="1073"/>
      <c r="AA857" s="1073"/>
      <c r="AB857" s="1112"/>
      <c r="AC857" s="1112"/>
      <c r="AD857" s="1112"/>
      <c r="AE857" s="1112"/>
      <c r="AF857" s="1073"/>
      <c r="AG857" s="1073"/>
      <c r="AH857" s="1073"/>
      <c r="AI857" s="1073"/>
      <c r="AJ857" s="1073"/>
      <c r="AK857" s="1073"/>
      <c r="AL857" s="1073"/>
      <c r="AM857" s="1073"/>
      <c r="AN857" s="1073"/>
      <c r="AO857" s="1073"/>
      <c r="AP857" s="1073"/>
      <c r="AQ857" s="1073"/>
      <c r="AR857" s="1073"/>
      <c r="AS857" s="1073"/>
      <c r="AT857" s="1073"/>
      <c r="AU857" s="1073"/>
      <c r="AV857" s="1073"/>
      <c r="AW857" s="1073"/>
      <c r="AX857" s="1073"/>
      <c r="AY857" s="1073"/>
      <c r="AZ857" s="1073"/>
      <c r="BA857" s="1073"/>
      <c r="BB857" s="1073"/>
      <c r="BC857" s="1073"/>
      <c r="BD857" s="1073"/>
      <c r="BE857" s="1073"/>
      <c r="BF857" s="1073"/>
      <c r="BG857" s="1073"/>
      <c r="BH857" s="1073"/>
      <c r="BI857" s="1073"/>
      <c r="BJ857" s="1073"/>
      <c r="BK857" s="1073"/>
      <c r="BL857" s="1073"/>
      <c r="BM857" s="1073"/>
      <c r="BN857" s="1073"/>
      <c r="BO857" s="1073"/>
      <c r="BP857" s="1073"/>
      <c r="BQ857" s="1073"/>
      <c r="BR857" s="1073"/>
      <c r="BS857" s="1112"/>
      <c r="BT857" s="1073"/>
      <c r="BU857" s="1073"/>
      <c r="BV857" s="1073"/>
      <c r="BW857" s="1073"/>
      <c r="BX857" s="1073"/>
      <c r="BY857" s="1073"/>
      <c r="BZ857" s="1073"/>
      <c r="CA857" s="1073"/>
      <c r="CB857" s="1073"/>
      <c r="CC857" s="1073"/>
      <c r="CD857" s="1073"/>
      <c r="CE857" s="1073"/>
      <c r="CF857" s="1073"/>
      <c r="CG857" s="1073"/>
      <c r="CH857" s="1073"/>
      <c r="CI857" s="1073"/>
      <c r="CJ857" s="1073"/>
      <c r="CK857" s="1073"/>
      <c r="CL857" s="1073"/>
      <c r="CM857" s="1112"/>
      <c r="CN857" s="1112"/>
      <c r="CO857" s="1113"/>
      <c r="CQ857" s="1927"/>
    </row>
    <row r="858" spans="1:95" s="621" customFormat="1" x14ac:dyDescent="0.2">
      <c r="A858" s="1054"/>
      <c r="B858" s="1072"/>
      <c r="C858" s="1048"/>
      <c r="D858" s="1048"/>
      <c r="E858" s="1049"/>
      <c r="F858" s="1067"/>
      <c r="G858" s="1066"/>
      <c r="H858" s="1052"/>
      <c r="I858" s="1073"/>
      <c r="J858" s="1073"/>
      <c r="K858" s="1073"/>
      <c r="L858" s="1073"/>
      <c r="M858" s="1073"/>
      <c r="N858" s="1073"/>
      <c r="O858" s="1073"/>
      <c r="P858" s="1073"/>
      <c r="Q858" s="1073"/>
      <c r="R858" s="1073"/>
      <c r="S858" s="1073"/>
      <c r="T858" s="1073"/>
      <c r="U858" s="1073"/>
      <c r="V858" s="1073"/>
      <c r="W858" s="1073"/>
      <c r="X858" s="1073"/>
      <c r="Y858" s="1073"/>
      <c r="Z858" s="1073"/>
      <c r="AA858" s="1073"/>
      <c r="AB858" s="1112"/>
      <c r="AC858" s="1112"/>
      <c r="AD858" s="1112"/>
      <c r="AE858" s="1112"/>
      <c r="AF858" s="1073"/>
      <c r="AG858" s="1073"/>
      <c r="AH858" s="1073"/>
      <c r="AI858" s="1073"/>
      <c r="AJ858" s="1073"/>
      <c r="AK858" s="1073"/>
      <c r="AL858" s="1073"/>
      <c r="AM858" s="1073"/>
      <c r="AN858" s="1073"/>
      <c r="AO858" s="1073"/>
      <c r="AP858" s="1073"/>
      <c r="AQ858" s="1073"/>
      <c r="AR858" s="1073"/>
      <c r="AS858" s="1073"/>
      <c r="AT858" s="1073"/>
      <c r="AU858" s="1073"/>
      <c r="AV858" s="1073"/>
      <c r="AW858" s="1073"/>
      <c r="AX858" s="1073"/>
      <c r="AY858" s="1073"/>
      <c r="AZ858" s="1073"/>
      <c r="BA858" s="1073"/>
      <c r="BB858" s="1073"/>
      <c r="BC858" s="1073"/>
      <c r="BD858" s="1073"/>
      <c r="BE858" s="1073"/>
      <c r="BF858" s="1073"/>
      <c r="BG858" s="1073"/>
      <c r="BH858" s="1073"/>
      <c r="BI858" s="1073"/>
      <c r="BJ858" s="1073"/>
      <c r="BK858" s="1073"/>
      <c r="BL858" s="1073"/>
      <c r="BM858" s="1073"/>
      <c r="BN858" s="1073"/>
      <c r="BO858" s="1073"/>
      <c r="BP858" s="1073"/>
      <c r="BQ858" s="1073"/>
      <c r="BR858" s="1073"/>
      <c r="BS858" s="1112"/>
      <c r="BT858" s="1073"/>
      <c r="BU858" s="1073"/>
      <c r="BV858" s="1073"/>
      <c r="BW858" s="1073"/>
      <c r="BX858" s="1073"/>
      <c r="BY858" s="1073"/>
      <c r="BZ858" s="1073"/>
      <c r="CA858" s="1073"/>
      <c r="CB858" s="1073"/>
      <c r="CC858" s="1073"/>
      <c r="CD858" s="1073"/>
      <c r="CE858" s="1073"/>
      <c r="CF858" s="1073"/>
      <c r="CG858" s="1073"/>
      <c r="CH858" s="1073"/>
      <c r="CI858" s="1073"/>
      <c r="CJ858" s="1073"/>
      <c r="CK858" s="1073"/>
      <c r="CL858" s="1073"/>
      <c r="CM858" s="1112"/>
      <c r="CN858" s="1112"/>
      <c r="CO858" s="1113"/>
      <c r="CQ858" s="1927"/>
    </row>
    <row r="859" spans="1:95" s="621" customFormat="1" x14ac:dyDescent="0.2">
      <c r="A859" s="1054"/>
      <c r="B859" s="1072"/>
      <c r="C859" s="1048"/>
      <c r="D859" s="1048"/>
      <c r="E859" s="1049"/>
      <c r="F859" s="1067"/>
      <c r="G859" s="1066"/>
      <c r="H859" s="1052"/>
      <c r="I859" s="1073"/>
      <c r="J859" s="1073"/>
      <c r="K859" s="1073"/>
      <c r="L859" s="1073"/>
      <c r="M859" s="1073"/>
      <c r="N859" s="1073"/>
      <c r="O859" s="1073"/>
      <c r="P859" s="1073"/>
      <c r="Q859" s="1073"/>
      <c r="R859" s="1073"/>
      <c r="S859" s="1073"/>
      <c r="T859" s="1073"/>
      <c r="U859" s="1073"/>
      <c r="V859" s="1073"/>
      <c r="W859" s="1073"/>
      <c r="X859" s="1073"/>
      <c r="Y859" s="1073"/>
      <c r="Z859" s="1073"/>
      <c r="AA859" s="1073"/>
      <c r="AB859" s="1112"/>
      <c r="AC859" s="1112"/>
      <c r="AD859" s="1112"/>
      <c r="AE859" s="1112"/>
      <c r="AF859" s="1073"/>
      <c r="AG859" s="1073"/>
      <c r="AH859" s="1073"/>
      <c r="AI859" s="1073"/>
      <c r="AJ859" s="1073"/>
      <c r="AK859" s="1073"/>
      <c r="AL859" s="1073"/>
      <c r="AM859" s="1073"/>
      <c r="AN859" s="1073"/>
      <c r="AO859" s="1073"/>
      <c r="AP859" s="1073"/>
      <c r="AQ859" s="1073"/>
      <c r="AR859" s="1073"/>
      <c r="AS859" s="1073"/>
      <c r="AT859" s="1073"/>
      <c r="AU859" s="1073"/>
      <c r="AV859" s="1073"/>
      <c r="AW859" s="1073"/>
      <c r="AX859" s="1073"/>
      <c r="AY859" s="1073"/>
      <c r="AZ859" s="1073"/>
      <c r="BA859" s="1073"/>
      <c r="BB859" s="1073"/>
      <c r="BC859" s="1073"/>
      <c r="BD859" s="1073"/>
      <c r="BE859" s="1073"/>
      <c r="BF859" s="1073"/>
      <c r="BG859" s="1073"/>
      <c r="BH859" s="1073"/>
      <c r="BI859" s="1073"/>
      <c r="BJ859" s="1073"/>
      <c r="BK859" s="1073"/>
      <c r="BL859" s="1073"/>
      <c r="BM859" s="1073"/>
      <c r="BN859" s="1073"/>
      <c r="BO859" s="1073"/>
      <c r="BP859" s="1073"/>
      <c r="BQ859" s="1073"/>
      <c r="BR859" s="1073"/>
      <c r="BS859" s="1112"/>
      <c r="BT859" s="1073"/>
      <c r="BU859" s="1073"/>
      <c r="BV859" s="1073"/>
      <c r="BW859" s="1073"/>
      <c r="BX859" s="1073"/>
      <c r="BY859" s="1073"/>
      <c r="BZ859" s="1073"/>
      <c r="CA859" s="1073"/>
      <c r="CB859" s="1073"/>
      <c r="CC859" s="1073"/>
      <c r="CD859" s="1073"/>
      <c r="CE859" s="1073"/>
      <c r="CF859" s="1073"/>
      <c r="CG859" s="1073"/>
      <c r="CH859" s="1073"/>
      <c r="CI859" s="1073"/>
      <c r="CJ859" s="1073"/>
      <c r="CK859" s="1073"/>
      <c r="CL859" s="1073"/>
      <c r="CM859" s="1112"/>
      <c r="CN859" s="1112"/>
      <c r="CO859" s="1113"/>
      <c r="CQ859" s="1927"/>
    </row>
    <row r="860" spans="1:95" s="621" customFormat="1" x14ac:dyDescent="0.2">
      <c r="A860" s="1054"/>
      <c r="B860" s="1072"/>
      <c r="C860" s="1048"/>
      <c r="D860" s="1048"/>
      <c r="E860" s="1049"/>
      <c r="F860" s="1067"/>
      <c r="G860" s="1066"/>
      <c r="H860" s="1052"/>
      <c r="I860" s="1073"/>
      <c r="J860" s="1073"/>
      <c r="K860" s="1073"/>
      <c r="L860" s="1073"/>
      <c r="M860" s="1073"/>
      <c r="N860" s="1073"/>
      <c r="O860" s="1073"/>
      <c r="P860" s="1073"/>
      <c r="Q860" s="1073"/>
      <c r="R860" s="1073"/>
      <c r="S860" s="1073"/>
      <c r="T860" s="1073"/>
      <c r="U860" s="1073"/>
      <c r="V860" s="1073"/>
      <c r="W860" s="1073"/>
      <c r="X860" s="1073"/>
      <c r="Y860" s="1073"/>
      <c r="Z860" s="1073"/>
      <c r="AA860" s="1073"/>
      <c r="AB860" s="1112"/>
      <c r="AC860" s="1112"/>
      <c r="AD860" s="1112"/>
      <c r="AE860" s="1112"/>
      <c r="AF860" s="1073"/>
      <c r="AG860" s="1073"/>
      <c r="AH860" s="1073"/>
      <c r="AI860" s="1073"/>
      <c r="AJ860" s="1073"/>
      <c r="AK860" s="1073"/>
      <c r="AL860" s="1073"/>
      <c r="AM860" s="1073"/>
      <c r="AN860" s="1073"/>
      <c r="AO860" s="1073"/>
      <c r="AP860" s="1073"/>
      <c r="AQ860" s="1073"/>
      <c r="AR860" s="1073"/>
      <c r="AS860" s="1073"/>
      <c r="AT860" s="1073"/>
      <c r="AU860" s="1073"/>
      <c r="AV860" s="1073"/>
      <c r="AW860" s="1073"/>
      <c r="AX860" s="1073"/>
      <c r="AY860" s="1073"/>
      <c r="AZ860" s="1073"/>
      <c r="BA860" s="1073"/>
      <c r="BB860" s="1073"/>
      <c r="BC860" s="1073"/>
      <c r="BD860" s="1073"/>
      <c r="BE860" s="1073"/>
      <c r="BF860" s="1073"/>
      <c r="BG860" s="1073"/>
      <c r="BH860" s="1073"/>
      <c r="BI860" s="1073"/>
      <c r="BJ860" s="1073"/>
      <c r="BK860" s="1073"/>
      <c r="BL860" s="1073"/>
      <c r="BM860" s="1073"/>
      <c r="BN860" s="1073"/>
      <c r="BO860" s="1073"/>
      <c r="BP860" s="1073"/>
      <c r="BQ860" s="1073"/>
      <c r="BR860" s="1073"/>
      <c r="BS860" s="1112"/>
      <c r="BT860" s="1073"/>
      <c r="BU860" s="1073"/>
      <c r="BV860" s="1073"/>
      <c r="BW860" s="1073"/>
      <c r="BX860" s="1073"/>
      <c r="BY860" s="1073"/>
      <c r="BZ860" s="1073"/>
      <c r="CA860" s="1073"/>
      <c r="CB860" s="1073"/>
      <c r="CC860" s="1073"/>
      <c r="CD860" s="1073"/>
      <c r="CE860" s="1073"/>
      <c r="CF860" s="1073"/>
      <c r="CG860" s="1073"/>
      <c r="CH860" s="1073"/>
      <c r="CI860" s="1073"/>
      <c r="CJ860" s="1073"/>
      <c r="CK860" s="1073"/>
      <c r="CL860" s="1073"/>
      <c r="CM860" s="1112"/>
      <c r="CN860" s="1112"/>
      <c r="CO860" s="1113"/>
      <c r="CQ860" s="1927"/>
    </row>
    <row r="861" spans="1:95" s="621" customFormat="1" x14ac:dyDescent="0.2">
      <c r="A861" s="1054"/>
      <c r="B861" s="1072"/>
      <c r="C861" s="1048"/>
      <c r="D861" s="1048"/>
      <c r="E861" s="1049"/>
      <c r="F861" s="1067"/>
      <c r="G861" s="1066"/>
      <c r="H861" s="1052"/>
      <c r="I861" s="1073"/>
      <c r="J861" s="1073"/>
      <c r="K861" s="1073"/>
      <c r="L861" s="1073"/>
      <c r="M861" s="1073"/>
      <c r="N861" s="1073"/>
      <c r="O861" s="1073"/>
      <c r="P861" s="1073"/>
      <c r="Q861" s="1073"/>
      <c r="R861" s="1073"/>
      <c r="S861" s="1073"/>
      <c r="T861" s="1073"/>
      <c r="U861" s="1073"/>
      <c r="V861" s="1073"/>
      <c r="W861" s="1073"/>
      <c r="X861" s="1073"/>
      <c r="Y861" s="1073"/>
      <c r="Z861" s="1073"/>
      <c r="AA861" s="1073"/>
      <c r="AB861" s="1112"/>
      <c r="AC861" s="1112"/>
      <c r="AD861" s="1112"/>
      <c r="AE861" s="1112"/>
      <c r="AF861" s="1073"/>
      <c r="AG861" s="1073"/>
      <c r="AH861" s="1073"/>
      <c r="AI861" s="1073"/>
      <c r="AJ861" s="1073"/>
      <c r="AK861" s="1073"/>
      <c r="AL861" s="1073"/>
      <c r="AM861" s="1073"/>
      <c r="AN861" s="1073"/>
      <c r="AO861" s="1073"/>
      <c r="AP861" s="1073"/>
      <c r="AQ861" s="1073"/>
      <c r="AR861" s="1073"/>
      <c r="AS861" s="1073"/>
      <c r="AT861" s="1073"/>
      <c r="AU861" s="1073"/>
      <c r="AV861" s="1073"/>
      <c r="AW861" s="1073"/>
      <c r="AX861" s="1073"/>
      <c r="AY861" s="1073"/>
      <c r="AZ861" s="1073"/>
      <c r="BA861" s="1073"/>
      <c r="BB861" s="1073"/>
      <c r="BC861" s="1073"/>
      <c r="BD861" s="1073"/>
      <c r="BE861" s="1073"/>
      <c r="BF861" s="1073"/>
      <c r="BG861" s="1073"/>
      <c r="BH861" s="1073"/>
      <c r="BI861" s="1073"/>
      <c r="BJ861" s="1073"/>
      <c r="BK861" s="1073"/>
      <c r="BL861" s="1073"/>
      <c r="BM861" s="1073"/>
      <c r="BN861" s="1073"/>
      <c r="BO861" s="1073"/>
      <c r="BP861" s="1073"/>
      <c r="BQ861" s="1073"/>
      <c r="BR861" s="1073"/>
      <c r="BS861" s="1112"/>
      <c r="BT861" s="1073"/>
      <c r="BU861" s="1073"/>
      <c r="BV861" s="1073"/>
      <c r="BW861" s="1073"/>
      <c r="BX861" s="1073"/>
      <c r="BY861" s="1073"/>
      <c r="BZ861" s="1073"/>
      <c r="CA861" s="1073"/>
      <c r="CB861" s="1073"/>
      <c r="CC861" s="1073"/>
      <c r="CD861" s="1073"/>
      <c r="CE861" s="1073"/>
      <c r="CF861" s="1073"/>
      <c r="CG861" s="1073"/>
      <c r="CH861" s="1073"/>
      <c r="CI861" s="1073"/>
      <c r="CJ861" s="1073"/>
      <c r="CK861" s="1073"/>
      <c r="CL861" s="1073"/>
      <c r="CM861" s="1112"/>
      <c r="CN861" s="1112"/>
      <c r="CO861" s="1113"/>
      <c r="CQ861" s="1927"/>
    </row>
    <row r="862" spans="1:95" s="621" customFormat="1" x14ac:dyDescent="0.2">
      <c r="A862" s="1054"/>
      <c r="B862" s="1072"/>
      <c r="C862" s="1048"/>
      <c r="D862" s="1048"/>
      <c r="E862" s="1049"/>
      <c r="F862" s="1067"/>
      <c r="G862" s="1066"/>
      <c r="H862" s="1052"/>
      <c r="I862" s="1073"/>
      <c r="J862" s="1073"/>
      <c r="K862" s="1073"/>
      <c r="L862" s="1073"/>
      <c r="M862" s="1073"/>
      <c r="N862" s="1073"/>
      <c r="O862" s="1073"/>
      <c r="P862" s="1073"/>
      <c r="Q862" s="1073"/>
      <c r="R862" s="1073"/>
      <c r="S862" s="1073"/>
      <c r="T862" s="1073"/>
      <c r="U862" s="1073"/>
      <c r="V862" s="1073"/>
      <c r="W862" s="1073"/>
      <c r="X862" s="1073"/>
      <c r="Y862" s="1073"/>
      <c r="Z862" s="1073"/>
      <c r="AA862" s="1073"/>
      <c r="AB862" s="1112"/>
      <c r="AC862" s="1112"/>
      <c r="AD862" s="1112"/>
      <c r="AE862" s="1112"/>
      <c r="AF862" s="1073"/>
      <c r="AG862" s="1073"/>
      <c r="AH862" s="1073"/>
      <c r="AI862" s="1073"/>
      <c r="AJ862" s="1073"/>
      <c r="AK862" s="1073"/>
      <c r="AL862" s="1073"/>
      <c r="AM862" s="1073"/>
      <c r="AN862" s="1073"/>
      <c r="AO862" s="1073"/>
      <c r="AP862" s="1073"/>
      <c r="AQ862" s="1073"/>
      <c r="AR862" s="1073"/>
      <c r="AS862" s="1073"/>
      <c r="AT862" s="1073"/>
      <c r="AU862" s="1073"/>
      <c r="AV862" s="1073"/>
      <c r="AW862" s="1073"/>
      <c r="AX862" s="1073"/>
      <c r="AY862" s="1073"/>
      <c r="AZ862" s="1073"/>
      <c r="BA862" s="1073"/>
      <c r="BB862" s="1073"/>
      <c r="BC862" s="1073"/>
      <c r="BD862" s="1073"/>
      <c r="BE862" s="1073"/>
      <c r="BF862" s="1073"/>
      <c r="BG862" s="1073"/>
      <c r="BH862" s="1073"/>
      <c r="BI862" s="1073"/>
      <c r="BJ862" s="1073"/>
      <c r="BK862" s="1073"/>
      <c r="BL862" s="1073"/>
      <c r="BM862" s="1073"/>
      <c r="BN862" s="1073"/>
      <c r="BO862" s="1073"/>
      <c r="BP862" s="1073"/>
      <c r="BQ862" s="1073"/>
      <c r="BR862" s="1073"/>
      <c r="BS862" s="1112"/>
      <c r="BT862" s="1073"/>
      <c r="BU862" s="1073"/>
      <c r="BV862" s="1073"/>
      <c r="BW862" s="1073"/>
      <c r="BX862" s="1073"/>
      <c r="BY862" s="1073"/>
      <c r="BZ862" s="1073"/>
      <c r="CA862" s="1073"/>
      <c r="CB862" s="1073"/>
      <c r="CC862" s="1073"/>
      <c r="CD862" s="1073"/>
      <c r="CE862" s="1073"/>
      <c r="CF862" s="1073"/>
      <c r="CG862" s="1073"/>
      <c r="CH862" s="1073"/>
      <c r="CI862" s="1073"/>
      <c r="CJ862" s="1073"/>
      <c r="CK862" s="1073"/>
      <c r="CL862" s="1073"/>
      <c r="CM862" s="1112"/>
      <c r="CN862" s="1112"/>
      <c r="CO862" s="1113"/>
      <c r="CQ862" s="1927"/>
    </row>
    <row r="863" spans="1:95" s="621" customFormat="1" x14ac:dyDescent="0.2">
      <c r="A863" s="1054"/>
      <c r="B863" s="1072"/>
      <c r="C863" s="1048"/>
      <c r="D863" s="1048"/>
      <c r="E863" s="1049"/>
      <c r="F863" s="1067"/>
      <c r="G863" s="1066"/>
      <c r="H863" s="1052"/>
      <c r="I863" s="1073"/>
      <c r="J863" s="1073"/>
      <c r="K863" s="1073"/>
      <c r="L863" s="1073"/>
      <c r="M863" s="1073"/>
      <c r="N863" s="1073"/>
      <c r="O863" s="1073"/>
      <c r="P863" s="1073"/>
      <c r="Q863" s="1073"/>
      <c r="R863" s="1073"/>
      <c r="S863" s="1073"/>
      <c r="T863" s="1073"/>
      <c r="U863" s="1073"/>
      <c r="V863" s="1073"/>
      <c r="W863" s="1073"/>
      <c r="X863" s="1073"/>
      <c r="Y863" s="1073"/>
      <c r="Z863" s="1073"/>
      <c r="AA863" s="1073"/>
      <c r="AB863" s="1112"/>
      <c r="AC863" s="1112"/>
      <c r="AD863" s="1112"/>
      <c r="AE863" s="1112"/>
      <c r="AF863" s="1073"/>
      <c r="AG863" s="1073"/>
      <c r="AH863" s="1073"/>
      <c r="AI863" s="1073"/>
      <c r="AJ863" s="1073"/>
      <c r="AK863" s="1073"/>
      <c r="AL863" s="1073"/>
      <c r="AM863" s="1073"/>
      <c r="AN863" s="1073"/>
      <c r="AO863" s="1073"/>
      <c r="AP863" s="1073"/>
      <c r="AQ863" s="1073"/>
      <c r="AR863" s="1073"/>
      <c r="AS863" s="1073"/>
      <c r="AT863" s="1073"/>
      <c r="AU863" s="1073"/>
      <c r="AV863" s="1073"/>
      <c r="AW863" s="1073"/>
      <c r="AX863" s="1073"/>
      <c r="AY863" s="1073"/>
      <c r="AZ863" s="1073"/>
      <c r="BA863" s="1073"/>
      <c r="BB863" s="1073"/>
      <c r="BC863" s="1073"/>
      <c r="BD863" s="1073"/>
      <c r="BE863" s="1073"/>
      <c r="BF863" s="1073"/>
      <c r="BG863" s="1073"/>
      <c r="BH863" s="1073"/>
      <c r="BI863" s="1073"/>
      <c r="BJ863" s="1073"/>
      <c r="BK863" s="1073"/>
      <c r="BL863" s="1073"/>
      <c r="BM863" s="1073"/>
      <c r="BN863" s="1073"/>
      <c r="BO863" s="1073"/>
      <c r="BP863" s="1073"/>
      <c r="BQ863" s="1073"/>
      <c r="BR863" s="1073"/>
      <c r="BS863" s="1112"/>
      <c r="BT863" s="1073"/>
      <c r="BU863" s="1073"/>
      <c r="BV863" s="1073"/>
      <c r="BW863" s="1073"/>
      <c r="BX863" s="1073"/>
      <c r="BY863" s="1073"/>
      <c r="BZ863" s="1073"/>
      <c r="CA863" s="1073"/>
      <c r="CB863" s="1073"/>
      <c r="CC863" s="1073"/>
      <c r="CD863" s="1073"/>
      <c r="CE863" s="1073"/>
      <c r="CF863" s="1073"/>
      <c r="CG863" s="1073"/>
      <c r="CH863" s="1073"/>
      <c r="CI863" s="1073"/>
      <c r="CJ863" s="1073"/>
      <c r="CK863" s="1073"/>
      <c r="CL863" s="1073"/>
      <c r="CM863" s="1112"/>
      <c r="CN863" s="1112"/>
      <c r="CO863" s="1113"/>
      <c r="CQ863" s="1927"/>
    </row>
    <row r="864" spans="1:95" s="621" customFormat="1" x14ac:dyDescent="0.2">
      <c r="A864" s="1054"/>
      <c r="B864" s="1072"/>
      <c r="C864" s="1048"/>
      <c r="D864" s="1048"/>
      <c r="E864" s="1049"/>
      <c r="F864" s="1067"/>
      <c r="G864" s="1066"/>
      <c r="H864" s="1052"/>
      <c r="I864" s="1073"/>
      <c r="J864" s="1073"/>
      <c r="K864" s="1073"/>
      <c r="L864" s="1073"/>
      <c r="M864" s="1073"/>
      <c r="N864" s="1073"/>
      <c r="O864" s="1073"/>
      <c r="P864" s="1073"/>
      <c r="Q864" s="1073"/>
      <c r="R864" s="1073"/>
      <c r="S864" s="1073"/>
      <c r="T864" s="1073"/>
      <c r="U864" s="1073"/>
      <c r="V864" s="1073"/>
      <c r="W864" s="1073"/>
      <c r="X864" s="1073"/>
      <c r="Y864" s="1073"/>
      <c r="Z864" s="1073"/>
      <c r="AA864" s="1073"/>
      <c r="AB864" s="1112"/>
      <c r="AC864" s="1112"/>
      <c r="AD864" s="1112"/>
      <c r="AE864" s="1112"/>
      <c r="AF864" s="1073"/>
      <c r="AG864" s="1073"/>
      <c r="AH864" s="1073"/>
      <c r="AI864" s="1073"/>
      <c r="AJ864" s="1073"/>
      <c r="AK864" s="1073"/>
      <c r="AL864" s="1073"/>
      <c r="AM864" s="1073"/>
      <c r="AN864" s="1073"/>
      <c r="AO864" s="1073"/>
      <c r="AP864" s="1073"/>
      <c r="AQ864" s="1073"/>
      <c r="AR864" s="1073"/>
      <c r="AS864" s="1073"/>
      <c r="AT864" s="1073"/>
      <c r="AU864" s="1073"/>
      <c r="AV864" s="1073"/>
      <c r="AW864" s="1073"/>
      <c r="AX864" s="1073"/>
      <c r="AY864" s="1073"/>
      <c r="AZ864" s="1073"/>
      <c r="BA864" s="1073"/>
      <c r="BB864" s="1073"/>
      <c r="BC864" s="1073"/>
      <c r="BD864" s="1073"/>
      <c r="BE864" s="1073"/>
      <c r="BF864" s="1073"/>
      <c r="BG864" s="1073"/>
      <c r="BH864" s="1073"/>
      <c r="BI864" s="1073"/>
      <c r="BJ864" s="1073"/>
      <c r="BK864" s="1073"/>
      <c r="BL864" s="1073"/>
      <c r="BM864" s="1073"/>
      <c r="BN864" s="1073"/>
      <c r="BO864" s="1073"/>
      <c r="BP864" s="1073"/>
      <c r="BQ864" s="1073"/>
      <c r="BR864" s="1073"/>
      <c r="BS864" s="1112"/>
      <c r="BT864" s="1073"/>
      <c r="BU864" s="1073"/>
      <c r="BV864" s="1073"/>
      <c r="BW864" s="1073"/>
      <c r="BX864" s="1073"/>
      <c r="BY864" s="1073"/>
      <c r="BZ864" s="1073"/>
      <c r="CA864" s="1073"/>
      <c r="CB864" s="1073"/>
      <c r="CC864" s="1073"/>
      <c r="CD864" s="1073"/>
      <c r="CE864" s="1073"/>
      <c r="CF864" s="1073"/>
      <c r="CG864" s="1073"/>
      <c r="CH864" s="1073"/>
      <c r="CI864" s="1073"/>
      <c r="CJ864" s="1073"/>
      <c r="CK864" s="1073"/>
      <c r="CL864" s="1073"/>
      <c r="CM864" s="1112"/>
      <c r="CN864" s="1112"/>
      <c r="CO864" s="1113"/>
      <c r="CQ864" s="1927"/>
    </row>
    <row r="865" spans="1:95" s="621" customFormat="1" x14ac:dyDescent="0.2">
      <c r="A865" s="1054"/>
      <c r="B865" s="1072"/>
      <c r="C865" s="1048"/>
      <c r="D865" s="1048"/>
      <c r="E865" s="1049"/>
      <c r="F865" s="1067"/>
      <c r="G865" s="1066"/>
      <c r="H865" s="1052"/>
      <c r="I865" s="1073"/>
      <c r="J865" s="1073"/>
      <c r="K865" s="1073"/>
      <c r="L865" s="1073"/>
      <c r="M865" s="1073"/>
      <c r="N865" s="1073"/>
      <c r="O865" s="1073"/>
      <c r="P865" s="1073"/>
      <c r="Q865" s="1073"/>
      <c r="R865" s="1073"/>
      <c r="S865" s="1073"/>
      <c r="T865" s="1073"/>
      <c r="U865" s="1073"/>
      <c r="V865" s="1073"/>
      <c r="W865" s="1073"/>
      <c r="X865" s="1073"/>
      <c r="Y865" s="1073"/>
      <c r="Z865" s="1073"/>
      <c r="AA865" s="1073"/>
      <c r="AB865" s="1112"/>
      <c r="AC865" s="1112"/>
      <c r="AD865" s="1112"/>
      <c r="AE865" s="1112"/>
      <c r="AF865" s="1073"/>
      <c r="AG865" s="1073"/>
      <c r="AH865" s="1073"/>
      <c r="AI865" s="1073"/>
      <c r="AJ865" s="1073"/>
      <c r="AK865" s="1073"/>
      <c r="AL865" s="1073"/>
      <c r="AM865" s="1073"/>
      <c r="AN865" s="1073"/>
      <c r="AO865" s="1073"/>
      <c r="AP865" s="1073"/>
      <c r="AQ865" s="1073"/>
      <c r="AR865" s="1073"/>
      <c r="AS865" s="1073"/>
      <c r="AT865" s="1073"/>
      <c r="AU865" s="1073"/>
      <c r="AV865" s="1073"/>
      <c r="AW865" s="1073"/>
      <c r="AX865" s="1073"/>
      <c r="AY865" s="1073"/>
      <c r="AZ865" s="1073"/>
      <c r="BA865" s="1073"/>
      <c r="BB865" s="1073"/>
      <c r="BC865" s="1073"/>
      <c r="BD865" s="1073"/>
      <c r="BE865" s="1073"/>
      <c r="BF865" s="1073"/>
      <c r="BG865" s="1073"/>
      <c r="BH865" s="1073"/>
      <c r="BI865" s="1073"/>
      <c r="BJ865" s="1073"/>
      <c r="BK865" s="1073"/>
      <c r="BL865" s="1073"/>
      <c r="BM865" s="1073"/>
      <c r="BN865" s="1073"/>
      <c r="BO865" s="1073"/>
      <c r="BP865" s="1073"/>
      <c r="BQ865" s="1073"/>
      <c r="BR865" s="1073"/>
      <c r="BS865" s="1112"/>
      <c r="BT865" s="1073"/>
      <c r="BU865" s="1073"/>
      <c r="BV865" s="1073"/>
      <c r="BW865" s="1073"/>
      <c r="BX865" s="1073"/>
      <c r="BY865" s="1073"/>
      <c r="BZ865" s="1073"/>
      <c r="CA865" s="1073"/>
      <c r="CB865" s="1073"/>
      <c r="CC865" s="1073"/>
      <c r="CD865" s="1073"/>
      <c r="CE865" s="1073"/>
      <c r="CF865" s="1073"/>
      <c r="CG865" s="1073"/>
      <c r="CH865" s="1073"/>
      <c r="CI865" s="1073"/>
      <c r="CJ865" s="1073"/>
      <c r="CK865" s="1073"/>
      <c r="CL865" s="1073"/>
      <c r="CM865" s="1112"/>
      <c r="CN865" s="1112"/>
      <c r="CO865" s="1113"/>
      <c r="CQ865" s="1927"/>
    </row>
    <row r="866" spans="1:95" s="621" customFormat="1" x14ac:dyDescent="0.2">
      <c r="A866" s="1054"/>
      <c r="B866" s="1072"/>
      <c r="C866" s="1048"/>
      <c r="D866" s="1048"/>
      <c r="E866" s="1049"/>
      <c r="F866" s="1067"/>
      <c r="G866" s="1066"/>
      <c r="H866" s="1052"/>
      <c r="I866" s="1073"/>
      <c r="J866" s="1073"/>
      <c r="K866" s="1073"/>
      <c r="L866" s="1073"/>
      <c r="M866" s="1073"/>
      <c r="N866" s="1073"/>
      <c r="O866" s="1073"/>
      <c r="P866" s="1073"/>
      <c r="Q866" s="1073"/>
      <c r="R866" s="1073"/>
      <c r="S866" s="1073"/>
      <c r="T866" s="1073"/>
      <c r="U866" s="1073"/>
      <c r="V866" s="1073"/>
      <c r="W866" s="1073"/>
      <c r="X866" s="1073"/>
      <c r="Y866" s="1073"/>
      <c r="Z866" s="1073"/>
      <c r="AA866" s="1073"/>
      <c r="AB866" s="1112"/>
      <c r="AC866" s="1112"/>
      <c r="AD866" s="1112"/>
      <c r="AE866" s="1112"/>
      <c r="AF866" s="1073"/>
      <c r="AG866" s="1073"/>
      <c r="AH866" s="1073"/>
      <c r="AI866" s="1073"/>
      <c r="AJ866" s="1073"/>
      <c r="AK866" s="1073"/>
      <c r="AL866" s="1073"/>
      <c r="AM866" s="1073"/>
      <c r="AN866" s="1073"/>
      <c r="AO866" s="1073"/>
      <c r="AP866" s="1073"/>
      <c r="AQ866" s="1073"/>
      <c r="AR866" s="1073"/>
      <c r="AS866" s="1073"/>
      <c r="AT866" s="1073"/>
      <c r="AU866" s="1073"/>
      <c r="AV866" s="1073"/>
      <c r="AW866" s="1073"/>
      <c r="AX866" s="1073"/>
      <c r="AY866" s="1073"/>
      <c r="AZ866" s="1073"/>
      <c r="BA866" s="1073"/>
      <c r="BB866" s="1073"/>
      <c r="BC866" s="1073"/>
      <c r="BD866" s="1073"/>
      <c r="BE866" s="1073"/>
      <c r="BF866" s="1073"/>
      <c r="BG866" s="1073"/>
      <c r="BH866" s="1073"/>
      <c r="BI866" s="1073"/>
      <c r="BJ866" s="1073"/>
      <c r="BK866" s="1073"/>
      <c r="BL866" s="1073"/>
      <c r="BM866" s="1073"/>
      <c r="BN866" s="1073"/>
      <c r="BO866" s="1073"/>
      <c r="BP866" s="1073"/>
      <c r="BQ866" s="1073"/>
      <c r="BR866" s="1073"/>
      <c r="BS866" s="1112"/>
      <c r="BT866" s="1073"/>
      <c r="BU866" s="1073"/>
      <c r="BV866" s="1073"/>
      <c r="BW866" s="1073"/>
      <c r="BX866" s="1073"/>
      <c r="BY866" s="1073"/>
      <c r="BZ866" s="1073"/>
      <c r="CA866" s="1073"/>
      <c r="CB866" s="1073"/>
      <c r="CC866" s="1073"/>
      <c r="CD866" s="1073"/>
      <c r="CE866" s="1073"/>
      <c r="CF866" s="1073"/>
      <c r="CG866" s="1073"/>
      <c r="CH866" s="1073"/>
      <c r="CI866" s="1073"/>
      <c r="CJ866" s="1073"/>
      <c r="CK866" s="1073"/>
      <c r="CL866" s="1073"/>
      <c r="CM866" s="1112"/>
      <c r="CN866" s="1112"/>
      <c r="CO866" s="1113"/>
      <c r="CQ866" s="1927"/>
    </row>
    <row r="867" spans="1:95" s="621" customFormat="1" x14ac:dyDescent="0.2">
      <c r="A867" s="1054"/>
      <c r="B867" s="1072"/>
      <c r="C867" s="1048"/>
      <c r="D867" s="1048"/>
      <c r="E867" s="1049"/>
      <c r="F867" s="1067"/>
      <c r="G867" s="1066"/>
      <c r="H867" s="1052"/>
      <c r="I867" s="1073"/>
      <c r="J867" s="1073"/>
      <c r="K867" s="1073"/>
      <c r="L867" s="1073"/>
      <c r="M867" s="1073"/>
      <c r="N867" s="1073"/>
      <c r="O867" s="1073"/>
      <c r="P867" s="1073"/>
      <c r="Q867" s="1073"/>
      <c r="R867" s="1073"/>
      <c r="S867" s="1073"/>
      <c r="T867" s="1073"/>
      <c r="U867" s="1073"/>
      <c r="V867" s="1073"/>
      <c r="W867" s="1073"/>
      <c r="X867" s="1073"/>
      <c r="Y867" s="1073"/>
      <c r="Z867" s="1073"/>
      <c r="AA867" s="1073"/>
      <c r="AB867" s="1112"/>
      <c r="AC867" s="1112"/>
      <c r="AD867" s="1112"/>
      <c r="AE867" s="1112"/>
      <c r="AF867" s="1073"/>
      <c r="AG867" s="1073"/>
      <c r="AH867" s="1073"/>
      <c r="AI867" s="1073"/>
      <c r="AJ867" s="1073"/>
      <c r="AK867" s="1073"/>
      <c r="AL867" s="1073"/>
      <c r="AM867" s="1073"/>
      <c r="AN867" s="1073"/>
      <c r="AO867" s="1073"/>
      <c r="AP867" s="1073"/>
      <c r="AQ867" s="1073"/>
      <c r="AR867" s="1073"/>
      <c r="AS867" s="1073"/>
      <c r="AT867" s="1073"/>
      <c r="AU867" s="1073"/>
      <c r="AV867" s="1073"/>
      <c r="AW867" s="1073"/>
      <c r="AX867" s="1073"/>
      <c r="AY867" s="1073"/>
      <c r="AZ867" s="1073"/>
      <c r="BA867" s="1073"/>
      <c r="BB867" s="1073"/>
      <c r="BC867" s="1073"/>
      <c r="BD867" s="1073"/>
      <c r="BE867" s="1073"/>
      <c r="BF867" s="1073"/>
      <c r="BG867" s="1073"/>
      <c r="BH867" s="1073"/>
      <c r="BI867" s="1073"/>
      <c r="BJ867" s="1073"/>
      <c r="BK867" s="1073"/>
      <c r="BL867" s="1073"/>
      <c r="BM867" s="1073"/>
      <c r="BN867" s="1073"/>
      <c r="BO867" s="1073"/>
      <c r="BP867" s="1073"/>
      <c r="BQ867" s="1073"/>
      <c r="BR867" s="1073"/>
      <c r="BS867" s="1112"/>
      <c r="BT867" s="1073"/>
      <c r="BU867" s="1073"/>
      <c r="BV867" s="1073"/>
      <c r="BW867" s="1073"/>
      <c r="BX867" s="1073"/>
      <c r="BY867" s="1073"/>
      <c r="BZ867" s="1073"/>
      <c r="CA867" s="1073"/>
      <c r="CB867" s="1073"/>
      <c r="CC867" s="1073"/>
      <c r="CD867" s="1073"/>
      <c r="CE867" s="1073"/>
      <c r="CF867" s="1073"/>
      <c r="CG867" s="1073"/>
      <c r="CH867" s="1073"/>
      <c r="CI867" s="1073"/>
      <c r="CJ867" s="1073"/>
      <c r="CK867" s="1073"/>
      <c r="CL867" s="1073"/>
      <c r="CM867" s="1112"/>
      <c r="CN867" s="1112"/>
      <c r="CO867" s="1113"/>
      <c r="CQ867" s="1927"/>
    </row>
    <row r="868" spans="1:95" s="621" customFormat="1" x14ac:dyDescent="0.2">
      <c r="A868" s="1054"/>
      <c r="B868" s="1072"/>
      <c r="C868" s="1048"/>
      <c r="D868" s="1048"/>
      <c r="E868" s="1049"/>
      <c r="F868" s="1067"/>
      <c r="G868" s="1066"/>
      <c r="H868" s="1052"/>
      <c r="I868" s="1073"/>
      <c r="J868" s="1073"/>
      <c r="K868" s="1073"/>
      <c r="L868" s="1073"/>
      <c r="M868" s="1073"/>
      <c r="N868" s="1073"/>
      <c r="O868" s="1073"/>
      <c r="P868" s="1073"/>
      <c r="Q868" s="1073"/>
      <c r="R868" s="1073"/>
      <c r="S868" s="1073"/>
      <c r="T868" s="1073"/>
      <c r="U868" s="1073"/>
      <c r="V868" s="1073"/>
      <c r="W868" s="1073"/>
      <c r="X868" s="1073"/>
      <c r="Y868" s="1073"/>
      <c r="Z868" s="1073"/>
      <c r="AA868" s="1073"/>
      <c r="AB868" s="1112"/>
      <c r="AC868" s="1112"/>
      <c r="AD868" s="1112"/>
      <c r="AE868" s="1112"/>
      <c r="AF868" s="1073"/>
      <c r="AG868" s="1073"/>
      <c r="AH868" s="1073"/>
      <c r="AI868" s="1073"/>
      <c r="AJ868" s="1073"/>
      <c r="AK868" s="1073"/>
      <c r="AL868" s="1073"/>
      <c r="AM868" s="1073"/>
      <c r="AN868" s="1073"/>
      <c r="AO868" s="1073"/>
      <c r="AP868" s="1073"/>
      <c r="AQ868" s="1073"/>
      <c r="AR868" s="1073"/>
      <c r="AS868" s="1073"/>
      <c r="AT868" s="1073"/>
      <c r="AU868" s="1073"/>
      <c r="AV868" s="1073"/>
      <c r="AW868" s="1073"/>
      <c r="AX868" s="1073"/>
      <c r="AY868" s="1073"/>
      <c r="AZ868" s="1073"/>
      <c r="BA868" s="1073"/>
      <c r="BB868" s="1073"/>
      <c r="BC868" s="1073"/>
      <c r="BD868" s="1073"/>
      <c r="BE868" s="1073"/>
      <c r="BF868" s="1073"/>
      <c r="BG868" s="1073"/>
      <c r="BH868" s="1073"/>
      <c r="BI868" s="1073"/>
      <c r="BJ868" s="1073"/>
      <c r="BK868" s="1073"/>
      <c r="BL868" s="1073"/>
      <c r="BM868" s="1073"/>
      <c r="BN868" s="1073"/>
      <c r="BO868" s="1073"/>
      <c r="BP868" s="1073"/>
      <c r="BQ868" s="1073"/>
      <c r="BR868" s="1073"/>
      <c r="BS868" s="1112"/>
      <c r="BT868" s="1073"/>
      <c r="BU868" s="1073"/>
      <c r="BV868" s="1073"/>
      <c r="BW868" s="1073"/>
      <c r="BX868" s="1073"/>
      <c r="BY868" s="1073"/>
      <c r="BZ868" s="1073"/>
      <c r="CA868" s="1073"/>
      <c r="CB868" s="1073"/>
      <c r="CC868" s="1073"/>
      <c r="CD868" s="1073"/>
      <c r="CE868" s="1073"/>
      <c r="CF868" s="1073"/>
      <c r="CG868" s="1073"/>
      <c r="CH868" s="1073"/>
      <c r="CI868" s="1073"/>
      <c r="CJ868" s="1073"/>
      <c r="CK868" s="1073"/>
      <c r="CL868" s="1073"/>
      <c r="CM868" s="1112"/>
      <c r="CN868" s="1112"/>
      <c r="CO868" s="1113"/>
      <c r="CQ868" s="1927"/>
    </row>
    <row r="869" spans="1:95" s="621" customFormat="1" x14ac:dyDescent="0.2">
      <c r="A869" s="1054"/>
      <c r="B869" s="1072"/>
      <c r="C869" s="1048"/>
      <c r="D869" s="1048"/>
      <c r="E869" s="1049"/>
      <c r="F869" s="1067"/>
      <c r="G869" s="1066"/>
      <c r="H869" s="1052"/>
      <c r="I869" s="1073"/>
      <c r="J869" s="1073"/>
      <c r="K869" s="1073"/>
      <c r="L869" s="1073"/>
      <c r="M869" s="1073"/>
      <c r="N869" s="1073"/>
      <c r="O869" s="1073"/>
      <c r="P869" s="1073"/>
      <c r="Q869" s="1073"/>
      <c r="R869" s="1073"/>
      <c r="S869" s="1073"/>
      <c r="T869" s="1073"/>
      <c r="U869" s="1073"/>
      <c r="V869" s="1073"/>
      <c r="W869" s="1073"/>
      <c r="X869" s="1073"/>
      <c r="Y869" s="1073"/>
      <c r="Z869" s="1073"/>
      <c r="AA869" s="1073"/>
      <c r="AB869" s="1112"/>
      <c r="AC869" s="1112"/>
      <c r="AD869" s="1112"/>
      <c r="AE869" s="1112"/>
      <c r="AF869" s="1073"/>
      <c r="AG869" s="1073"/>
      <c r="AH869" s="1073"/>
      <c r="AI869" s="1073"/>
      <c r="AJ869" s="1073"/>
      <c r="AK869" s="1073"/>
      <c r="AL869" s="1073"/>
      <c r="AM869" s="1073"/>
      <c r="AN869" s="1073"/>
      <c r="AO869" s="1073"/>
      <c r="AP869" s="1073"/>
      <c r="AQ869" s="1073"/>
      <c r="AR869" s="1073"/>
      <c r="AS869" s="1073"/>
      <c r="AT869" s="1073"/>
      <c r="AU869" s="1073"/>
      <c r="AV869" s="1073"/>
      <c r="AW869" s="1073"/>
      <c r="AX869" s="1073"/>
      <c r="AY869" s="1073"/>
      <c r="AZ869" s="1073"/>
      <c r="BA869" s="1073"/>
      <c r="BB869" s="1073"/>
      <c r="BC869" s="1073"/>
      <c r="BD869" s="1073"/>
      <c r="BE869" s="1073"/>
      <c r="BF869" s="1073"/>
      <c r="BG869" s="1073"/>
      <c r="BH869" s="1073"/>
      <c r="BI869" s="1073"/>
      <c r="BJ869" s="1073"/>
      <c r="BK869" s="1073"/>
      <c r="BL869" s="1073"/>
      <c r="BM869" s="1073"/>
      <c r="BN869" s="1073"/>
      <c r="BO869" s="1073"/>
      <c r="BP869" s="1073"/>
      <c r="BQ869" s="1073"/>
      <c r="BR869" s="1073"/>
      <c r="BS869" s="1112"/>
      <c r="BT869" s="1073"/>
      <c r="BU869" s="1073"/>
      <c r="BV869" s="1073"/>
      <c r="BW869" s="1073"/>
      <c r="BX869" s="1073"/>
      <c r="BY869" s="1073"/>
      <c r="BZ869" s="1073"/>
      <c r="CA869" s="1073"/>
      <c r="CB869" s="1073"/>
      <c r="CC869" s="1073"/>
      <c r="CD869" s="1073"/>
      <c r="CE869" s="1073"/>
      <c r="CF869" s="1073"/>
      <c r="CG869" s="1073"/>
      <c r="CH869" s="1073"/>
      <c r="CI869" s="1073"/>
      <c r="CJ869" s="1073"/>
      <c r="CK869" s="1073"/>
      <c r="CL869" s="1073"/>
      <c r="CM869" s="1112"/>
      <c r="CN869" s="1112"/>
      <c r="CO869" s="1113"/>
      <c r="CQ869" s="1927"/>
    </row>
    <row r="870" spans="1:95" s="621" customFormat="1" x14ac:dyDescent="0.2">
      <c r="A870" s="1054"/>
      <c r="B870" s="1072"/>
      <c r="C870" s="1048"/>
      <c r="D870" s="1048"/>
      <c r="E870" s="1049"/>
      <c r="F870" s="1067"/>
      <c r="G870" s="1066"/>
      <c r="H870" s="1052"/>
      <c r="I870" s="1073"/>
      <c r="J870" s="1073"/>
      <c r="K870" s="1073"/>
      <c r="L870" s="1073"/>
      <c r="M870" s="1073"/>
      <c r="N870" s="1073"/>
      <c r="O870" s="1073"/>
      <c r="P870" s="1073"/>
      <c r="Q870" s="1073"/>
      <c r="R870" s="1073"/>
      <c r="S870" s="1073"/>
      <c r="T870" s="1073"/>
      <c r="U870" s="1073"/>
      <c r="V870" s="1073"/>
      <c r="W870" s="1073"/>
      <c r="X870" s="1073"/>
      <c r="Y870" s="1073"/>
      <c r="Z870" s="1073"/>
      <c r="AA870" s="1073"/>
      <c r="AB870" s="1112"/>
      <c r="AC870" s="1112"/>
      <c r="AD870" s="1112"/>
      <c r="AE870" s="1112"/>
      <c r="AF870" s="1073"/>
      <c r="AG870" s="1073"/>
      <c r="AH870" s="1073"/>
      <c r="AI870" s="1073"/>
      <c r="AJ870" s="1073"/>
      <c r="AK870" s="1073"/>
      <c r="AL870" s="1073"/>
      <c r="AM870" s="1073"/>
      <c r="AN870" s="1073"/>
      <c r="AO870" s="1073"/>
      <c r="AP870" s="1073"/>
      <c r="AQ870" s="1073"/>
      <c r="AR870" s="1073"/>
      <c r="AS870" s="1073"/>
      <c r="AT870" s="1073"/>
      <c r="AU870" s="1073"/>
      <c r="AV870" s="1073"/>
      <c r="AW870" s="1073"/>
      <c r="AX870" s="1073"/>
      <c r="AY870" s="1073"/>
      <c r="AZ870" s="1073"/>
      <c r="BA870" s="1073"/>
      <c r="BB870" s="1073"/>
      <c r="BC870" s="1073"/>
      <c r="BD870" s="1073"/>
      <c r="BE870" s="1073"/>
      <c r="BF870" s="1073"/>
      <c r="BG870" s="1073"/>
      <c r="BH870" s="1073"/>
      <c r="BI870" s="1073"/>
      <c r="BJ870" s="1073"/>
      <c r="BK870" s="1073"/>
      <c r="BL870" s="1073"/>
      <c r="BM870" s="1073"/>
      <c r="BN870" s="1073"/>
      <c r="BO870" s="1073"/>
      <c r="BP870" s="1073"/>
      <c r="BQ870" s="1073"/>
      <c r="BR870" s="1073"/>
      <c r="BS870" s="1112"/>
      <c r="BT870" s="1073"/>
      <c r="BU870" s="1073"/>
      <c r="BV870" s="1073"/>
      <c r="BW870" s="1073"/>
      <c r="BX870" s="1073"/>
      <c r="BY870" s="1073"/>
      <c r="BZ870" s="1073"/>
      <c r="CA870" s="1073"/>
      <c r="CB870" s="1073"/>
      <c r="CC870" s="1073"/>
      <c r="CD870" s="1073"/>
      <c r="CE870" s="1073"/>
      <c r="CF870" s="1073"/>
      <c r="CG870" s="1073"/>
      <c r="CH870" s="1073"/>
      <c r="CI870" s="1073"/>
      <c r="CJ870" s="1073"/>
      <c r="CK870" s="1073"/>
      <c r="CL870" s="1073"/>
      <c r="CM870" s="1112"/>
      <c r="CN870" s="1112"/>
      <c r="CO870" s="1113"/>
      <c r="CQ870" s="1927"/>
    </row>
    <row r="871" spans="1:95" s="621" customFormat="1" x14ac:dyDescent="0.2">
      <c r="A871" s="1054"/>
      <c r="B871" s="1072"/>
      <c r="C871" s="1048"/>
      <c r="D871" s="1048"/>
      <c r="E871" s="1049"/>
      <c r="F871" s="1067"/>
      <c r="G871" s="1066"/>
      <c r="H871" s="1052"/>
      <c r="I871" s="1073"/>
      <c r="J871" s="1073"/>
      <c r="K871" s="1073"/>
      <c r="L871" s="1073"/>
      <c r="M871" s="1073"/>
      <c r="N871" s="1073"/>
      <c r="O871" s="1073"/>
      <c r="P871" s="1073"/>
      <c r="Q871" s="1073"/>
      <c r="R871" s="1073"/>
      <c r="S871" s="1073"/>
      <c r="T871" s="1073"/>
      <c r="U871" s="1073"/>
      <c r="V871" s="1073"/>
      <c r="W871" s="1073"/>
      <c r="X871" s="1073"/>
      <c r="Y871" s="1073"/>
      <c r="Z871" s="1073"/>
      <c r="AA871" s="1073"/>
      <c r="AB871" s="1112"/>
      <c r="AC871" s="1112"/>
      <c r="AD871" s="1112"/>
      <c r="AE871" s="1112"/>
      <c r="AF871" s="1073"/>
      <c r="AG871" s="1073"/>
      <c r="AH871" s="1073"/>
      <c r="AI871" s="1073"/>
      <c r="AJ871" s="1073"/>
      <c r="AK871" s="1073"/>
      <c r="AL871" s="1073"/>
      <c r="AM871" s="1073"/>
      <c r="AN871" s="1073"/>
      <c r="AO871" s="1073"/>
      <c r="AP871" s="1073"/>
      <c r="AQ871" s="1073"/>
      <c r="AR871" s="1073"/>
      <c r="AS871" s="1073"/>
      <c r="AT871" s="1073"/>
      <c r="AU871" s="1073"/>
      <c r="AV871" s="1073"/>
      <c r="AW871" s="1073"/>
      <c r="AX871" s="1073"/>
      <c r="AY871" s="1073"/>
      <c r="AZ871" s="1073"/>
      <c r="BA871" s="1073"/>
      <c r="BB871" s="1073"/>
      <c r="BC871" s="1073"/>
      <c r="BD871" s="1073"/>
      <c r="BE871" s="1073"/>
      <c r="BF871" s="1073"/>
      <c r="BG871" s="1073"/>
      <c r="BH871" s="1073"/>
      <c r="BI871" s="1073"/>
      <c r="BJ871" s="1073"/>
      <c r="BK871" s="1073"/>
      <c r="BL871" s="1073"/>
      <c r="BM871" s="1073"/>
      <c r="BN871" s="1073"/>
      <c r="BO871" s="1073"/>
      <c r="BP871" s="1073"/>
      <c r="BQ871" s="1073"/>
      <c r="BR871" s="1073"/>
      <c r="BS871" s="1112"/>
      <c r="BT871" s="1073"/>
      <c r="BU871" s="1073"/>
      <c r="BV871" s="1073"/>
      <c r="BW871" s="1073"/>
      <c r="BX871" s="1073"/>
      <c r="BY871" s="1073"/>
      <c r="BZ871" s="1073"/>
      <c r="CA871" s="1073"/>
      <c r="CB871" s="1073"/>
      <c r="CC871" s="1073"/>
      <c r="CD871" s="1073"/>
      <c r="CE871" s="1073"/>
      <c r="CF871" s="1073"/>
      <c r="CG871" s="1073"/>
      <c r="CH871" s="1073"/>
      <c r="CI871" s="1073"/>
      <c r="CJ871" s="1073"/>
      <c r="CK871" s="1073"/>
      <c r="CL871" s="1073"/>
      <c r="CM871" s="1112"/>
      <c r="CN871" s="1112"/>
      <c r="CO871" s="1113"/>
      <c r="CQ871" s="1927"/>
    </row>
    <row r="872" spans="1:95" s="621" customFormat="1" x14ac:dyDescent="0.2">
      <c r="A872" s="1054"/>
      <c r="B872" s="1072"/>
      <c r="C872" s="1048"/>
      <c r="D872" s="1048"/>
      <c r="E872" s="1049"/>
      <c r="F872" s="1067"/>
      <c r="G872" s="1066"/>
      <c r="H872" s="1052"/>
      <c r="I872" s="1073"/>
      <c r="J872" s="1073"/>
      <c r="K872" s="1073"/>
      <c r="L872" s="1073"/>
      <c r="M872" s="1073"/>
      <c r="N872" s="1073"/>
      <c r="O872" s="1073"/>
      <c r="P872" s="1073"/>
      <c r="Q872" s="1073"/>
      <c r="R872" s="1073"/>
      <c r="S872" s="1073"/>
      <c r="T872" s="1073"/>
      <c r="U872" s="1073"/>
      <c r="V872" s="1073"/>
      <c r="W872" s="1073"/>
      <c r="X872" s="1073"/>
      <c r="Y872" s="1073"/>
      <c r="Z872" s="1073"/>
      <c r="AA872" s="1073"/>
      <c r="AB872" s="1112"/>
      <c r="AC872" s="1112"/>
      <c r="AD872" s="1112"/>
      <c r="AE872" s="1112"/>
      <c r="AF872" s="1073"/>
      <c r="AG872" s="1073"/>
      <c r="AH872" s="1073"/>
      <c r="AI872" s="1073"/>
      <c r="AJ872" s="1073"/>
      <c r="AK872" s="1073"/>
      <c r="AL872" s="1073"/>
      <c r="AM872" s="1073"/>
      <c r="AN872" s="1073"/>
      <c r="AO872" s="1073"/>
      <c r="AP872" s="1073"/>
      <c r="AQ872" s="1073"/>
      <c r="AR872" s="1073"/>
      <c r="AS872" s="1073"/>
      <c r="AT872" s="1073"/>
      <c r="AU872" s="1073"/>
      <c r="AV872" s="1073"/>
      <c r="AW872" s="1073"/>
      <c r="AX872" s="1073"/>
      <c r="AY872" s="1073"/>
      <c r="AZ872" s="1073"/>
      <c r="BA872" s="1073"/>
      <c r="BB872" s="1073"/>
      <c r="BC872" s="1073"/>
      <c r="BD872" s="1073"/>
      <c r="BE872" s="1073"/>
      <c r="BF872" s="1073"/>
      <c r="BG872" s="1073"/>
      <c r="BH872" s="1073"/>
      <c r="BI872" s="1073"/>
      <c r="BJ872" s="1073"/>
      <c r="BK872" s="1073"/>
      <c r="BL872" s="1073"/>
      <c r="BM872" s="1073"/>
      <c r="BN872" s="1073"/>
      <c r="BO872" s="1073"/>
      <c r="BP872" s="1073"/>
      <c r="BQ872" s="1073"/>
      <c r="BR872" s="1073"/>
      <c r="BS872" s="1112"/>
      <c r="BT872" s="1073"/>
      <c r="BU872" s="1073"/>
      <c r="BV872" s="1073"/>
      <c r="BW872" s="1073"/>
      <c r="BX872" s="1073"/>
      <c r="BY872" s="1073"/>
      <c r="BZ872" s="1073"/>
      <c r="CA872" s="1073"/>
      <c r="CB872" s="1073"/>
      <c r="CC872" s="1073"/>
      <c r="CD872" s="1073"/>
      <c r="CE872" s="1073"/>
      <c r="CF872" s="1073"/>
      <c r="CG872" s="1073"/>
      <c r="CH872" s="1073"/>
      <c r="CI872" s="1073"/>
      <c r="CJ872" s="1073"/>
      <c r="CK872" s="1073"/>
      <c r="CL872" s="1073"/>
      <c r="CM872" s="1112"/>
      <c r="CN872" s="1112"/>
      <c r="CO872" s="1113"/>
      <c r="CQ872" s="1927"/>
    </row>
    <row r="873" spans="1:95" s="621" customFormat="1" x14ac:dyDescent="0.2">
      <c r="A873" s="1054"/>
      <c r="B873" s="1072"/>
      <c r="C873" s="1048"/>
      <c r="D873" s="1048"/>
      <c r="E873" s="1049"/>
      <c r="F873" s="1067"/>
      <c r="G873" s="1066"/>
      <c r="H873" s="1052"/>
      <c r="I873" s="1073"/>
      <c r="J873" s="1073"/>
      <c r="K873" s="1073"/>
      <c r="L873" s="1073"/>
      <c r="M873" s="1073"/>
      <c r="N873" s="1073"/>
      <c r="O873" s="1073"/>
      <c r="P873" s="1073"/>
      <c r="Q873" s="1073"/>
      <c r="R873" s="1073"/>
      <c r="S873" s="1073"/>
      <c r="T873" s="1073"/>
      <c r="U873" s="1073"/>
      <c r="V873" s="1073"/>
      <c r="W873" s="1073"/>
      <c r="X873" s="1073"/>
      <c r="Y873" s="1073"/>
      <c r="Z873" s="1073"/>
      <c r="AA873" s="1073"/>
      <c r="AB873" s="1112"/>
      <c r="AC873" s="1112"/>
      <c r="AD873" s="1112"/>
      <c r="AE873" s="1112"/>
      <c r="AF873" s="1073"/>
      <c r="AG873" s="1073"/>
      <c r="AH873" s="1073"/>
      <c r="AI873" s="1073"/>
      <c r="AJ873" s="1073"/>
      <c r="AK873" s="1073"/>
      <c r="AL873" s="1073"/>
      <c r="AM873" s="1073"/>
      <c r="AN873" s="1073"/>
      <c r="AO873" s="1073"/>
      <c r="AP873" s="1073"/>
      <c r="AQ873" s="1073"/>
      <c r="AR873" s="1073"/>
      <c r="AS873" s="1073"/>
      <c r="AT873" s="1073"/>
      <c r="AU873" s="1073"/>
      <c r="AV873" s="1073"/>
      <c r="AW873" s="1073"/>
      <c r="AX873" s="1073"/>
      <c r="AY873" s="1073"/>
      <c r="AZ873" s="1073"/>
      <c r="BA873" s="1073"/>
      <c r="BB873" s="1073"/>
      <c r="BC873" s="1073"/>
      <c r="BD873" s="1073"/>
      <c r="BE873" s="1073"/>
      <c r="BF873" s="1073"/>
      <c r="BG873" s="1073"/>
      <c r="BH873" s="1073"/>
      <c r="BI873" s="1073"/>
      <c r="BJ873" s="1073"/>
      <c r="BK873" s="1073"/>
      <c r="BL873" s="1073"/>
      <c r="BM873" s="1073"/>
      <c r="BN873" s="1073"/>
      <c r="BO873" s="1073"/>
      <c r="BP873" s="1073"/>
      <c r="BQ873" s="1073"/>
      <c r="BR873" s="1073"/>
      <c r="BS873" s="1112"/>
      <c r="BT873" s="1073"/>
      <c r="BU873" s="1073"/>
      <c r="BV873" s="1073"/>
      <c r="BW873" s="1073"/>
      <c r="BX873" s="1073"/>
      <c r="BY873" s="1073"/>
      <c r="BZ873" s="1073"/>
      <c r="CA873" s="1073"/>
      <c r="CB873" s="1073"/>
      <c r="CC873" s="1073"/>
      <c r="CD873" s="1073"/>
      <c r="CE873" s="1073"/>
      <c r="CF873" s="1073"/>
      <c r="CG873" s="1073"/>
      <c r="CH873" s="1073"/>
      <c r="CI873" s="1073"/>
      <c r="CJ873" s="1073"/>
      <c r="CK873" s="1073"/>
      <c r="CL873" s="1073"/>
      <c r="CM873" s="1112"/>
      <c r="CN873" s="1112"/>
      <c r="CO873" s="1113"/>
      <c r="CQ873" s="1927"/>
    </row>
    <row r="874" spans="1:95" s="621" customFormat="1" x14ac:dyDescent="0.2">
      <c r="A874" s="1054"/>
      <c r="B874" s="1072"/>
      <c r="C874" s="1048"/>
      <c r="D874" s="1048"/>
      <c r="E874" s="1049"/>
      <c r="F874" s="1067"/>
      <c r="G874" s="1066"/>
      <c r="H874" s="1052"/>
      <c r="I874" s="1073"/>
      <c r="J874" s="1073"/>
      <c r="K874" s="1073"/>
      <c r="L874" s="1073"/>
      <c r="M874" s="1073"/>
      <c r="N874" s="1073"/>
      <c r="O874" s="1073"/>
      <c r="P874" s="1073"/>
      <c r="Q874" s="1073"/>
      <c r="R874" s="1073"/>
      <c r="S874" s="1073"/>
      <c r="T874" s="1073"/>
      <c r="U874" s="1073"/>
      <c r="V874" s="1073"/>
      <c r="W874" s="1073"/>
      <c r="X874" s="1073"/>
      <c r="Y874" s="1073"/>
      <c r="Z874" s="1073"/>
      <c r="AA874" s="1073"/>
      <c r="AB874" s="1112"/>
      <c r="AC874" s="1112"/>
      <c r="AD874" s="1112"/>
      <c r="AE874" s="1112"/>
      <c r="AF874" s="1073"/>
      <c r="AG874" s="1073"/>
      <c r="AH874" s="1073"/>
      <c r="AI874" s="1073"/>
      <c r="AJ874" s="1073"/>
      <c r="AK874" s="1073"/>
      <c r="AL874" s="1073"/>
      <c r="AM874" s="1073"/>
      <c r="AN874" s="1073"/>
      <c r="AO874" s="1073"/>
      <c r="AP874" s="1073"/>
      <c r="AQ874" s="1073"/>
      <c r="AR874" s="1073"/>
      <c r="AS874" s="1073"/>
      <c r="AT874" s="1073"/>
      <c r="AU874" s="1073"/>
      <c r="AV874" s="1073"/>
      <c r="AW874" s="1073"/>
      <c r="AX874" s="1073"/>
      <c r="AY874" s="1073"/>
      <c r="AZ874" s="1073"/>
      <c r="BA874" s="1073"/>
      <c r="BB874" s="1073"/>
      <c r="BC874" s="1073"/>
      <c r="BD874" s="1073"/>
      <c r="BE874" s="1073"/>
      <c r="BF874" s="1073"/>
      <c r="BG874" s="1073"/>
      <c r="BH874" s="1073"/>
      <c r="BI874" s="1073"/>
      <c r="BJ874" s="1073"/>
      <c r="BK874" s="1073"/>
      <c r="BL874" s="1073"/>
      <c r="BM874" s="1073"/>
      <c r="BN874" s="1073"/>
      <c r="BO874" s="1073"/>
      <c r="BP874" s="1073"/>
      <c r="BQ874" s="1073"/>
      <c r="BR874" s="1073"/>
      <c r="BS874" s="1112"/>
      <c r="BT874" s="1073"/>
      <c r="BU874" s="1073"/>
      <c r="BV874" s="1073"/>
      <c r="BW874" s="1073"/>
      <c r="BX874" s="1073"/>
      <c r="BY874" s="1073"/>
      <c r="BZ874" s="1073"/>
      <c r="CA874" s="1073"/>
      <c r="CB874" s="1073"/>
      <c r="CC874" s="1073"/>
      <c r="CD874" s="1073"/>
      <c r="CE874" s="1073"/>
      <c r="CF874" s="1073"/>
      <c r="CG874" s="1073"/>
      <c r="CH874" s="1073"/>
      <c r="CI874" s="1073"/>
      <c r="CJ874" s="1073"/>
      <c r="CK874" s="1073"/>
      <c r="CL874" s="1073"/>
      <c r="CM874" s="1112"/>
      <c r="CN874" s="1112"/>
      <c r="CO874" s="1113"/>
      <c r="CQ874" s="1927"/>
    </row>
    <row r="875" spans="1:95" s="621" customFormat="1" x14ac:dyDescent="0.2">
      <c r="A875" s="1054"/>
      <c r="B875" s="1072"/>
      <c r="C875" s="1048"/>
      <c r="D875" s="1048"/>
      <c r="E875" s="1049"/>
      <c r="F875" s="1067"/>
      <c r="G875" s="1066"/>
      <c r="H875" s="1052"/>
      <c r="I875" s="1073"/>
      <c r="J875" s="1073"/>
      <c r="K875" s="1073"/>
      <c r="L875" s="1073"/>
      <c r="M875" s="1073"/>
      <c r="N875" s="1073"/>
      <c r="O875" s="1073"/>
      <c r="P875" s="1073"/>
      <c r="Q875" s="1073"/>
      <c r="R875" s="1073"/>
      <c r="S875" s="1073"/>
      <c r="T875" s="1073"/>
      <c r="U875" s="1073"/>
      <c r="V875" s="1073"/>
      <c r="W875" s="1073"/>
      <c r="X875" s="1073"/>
      <c r="Y875" s="1073"/>
      <c r="Z875" s="1073"/>
      <c r="AA875" s="1073"/>
      <c r="AB875" s="1112"/>
      <c r="AC875" s="1112"/>
      <c r="AD875" s="1112"/>
      <c r="AE875" s="1112"/>
      <c r="AF875" s="1073"/>
      <c r="AG875" s="1073"/>
      <c r="AH875" s="1073"/>
      <c r="AI875" s="1073"/>
      <c r="AJ875" s="1073"/>
      <c r="AK875" s="1073"/>
      <c r="AL875" s="1073"/>
      <c r="AM875" s="1073"/>
      <c r="AN875" s="1073"/>
      <c r="AO875" s="1073"/>
      <c r="AP875" s="1073"/>
      <c r="AQ875" s="1073"/>
      <c r="AR875" s="1073"/>
      <c r="AS875" s="1073"/>
      <c r="AT875" s="1073"/>
      <c r="AU875" s="1073"/>
      <c r="AV875" s="1073"/>
      <c r="AW875" s="1073"/>
      <c r="AX875" s="1073"/>
      <c r="AY875" s="1073"/>
      <c r="AZ875" s="1073"/>
      <c r="BA875" s="1073"/>
      <c r="BB875" s="1073"/>
      <c r="BC875" s="1073"/>
      <c r="BD875" s="1073"/>
      <c r="BE875" s="1073"/>
      <c r="BF875" s="1073"/>
      <c r="BG875" s="1073"/>
      <c r="BH875" s="1073"/>
      <c r="BI875" s="1073"/>
      <c r="BJ875" s="1073"/>
      <c r="BK875" s="1073"/>
      <c r="BL875" s="1073"/>
      <c r="BM875" s="1073"/>
      <c r="BN875" s="1073"/>
      <c r="BO875" s="1073"/>
      <c r="BP875" s="1073"/>
      <c r="BQ875" s="1073"/>
      <c r="BR875" s="1073"/>
      <c r="BS875" s="1112"/>
      <c r="BT875" s="1073"/>
      <c r="BU875" s="1073"/>
      <c r="BV875" s="1073"/>
      <c r="BW875" s="1073"/>
      <c r="BX875" s="1073"/>
      <c r="BY875" s="1073"/>
      <c r="BZ875" s="1073"/>
      <c r="CA875" s="1073"/>
      <c r="CB875" s="1073"/>
      <c r="CC875" s="1073"/>
      <c r="CD875" s="1073"/>
      <c r="CE875" s="1073"/>
      <c r="CF875" s="1073"/>
      <c r="CG875" s="1073"/>
      <c r="CH875" s="1073"/>
      <c r="CI875" s="1073"/>
      <c r="CJ875" s="1073"/>
      <c r="CK875" s="1073"/>
      <c r="CL875" s="1073"/>
      <c r="CM875" s="1112"/>
      <c r="CN875" s="1112"/>
      <c r="CO875" s="1113"/>
      <c r="CQ875" s="1927"/>
    </row>
    <row r="876" spans="1:95" s="621" customFormat="1" x14ac:dyDescent="0.2">
      <c r="A876" s="1054"/>
      <c r="B876" s="1072"/>
      <c r="C876" s="1048"/>
      <c r="D876" s="1048"/>
      <c r="E876" s="1049"/>
      <c r="F876" s="1067"/>
      <c r="G876" s="1066"/>
      <c r="H876" s="1052"/>
      <c r="I876" s="1073"/>
      <c r="J876" s="1073"/>
      <c r="K876" s="1073"/>
      <c r="L876" s="1073"/>
      <c r="M876" s="1073"/>
      <c r="N876" s="1073"/>
      <c r="O876" s="1073"/>
      <c r="P876" s="1073"/>
      <c r="Q876" s="1073"/>
      <c r="R876" s="1073"/>
      <c r="S876" s="1073"/>
      <c r="T876" s="1073"/>
      <c r="U876" s="1073"/>
      <c r="V876" s="1073"/>
      <c r="W876" s="1073"/>
      <c r="X876" s="1073"/>
      <c r="Y876" s="1073"/>
      <c r="Z876" s="1073"/>
      <c r="AA876" s="1073"/>
      <c r="AB876" s="1112"/>
      <c r="AC876" s="1112"/>
      <c r="AD876" s="1112"/>
      <c r="AE876" s="1112"/>
      <c r="AF876" s="1073"/>
      <c r="AG876" s="1073"/>
      <c r="AH876" s="1073"/>
      <c r="AI876" s="1073"/>
      <c r="AJ876" s="1073"/>
      <c r="AK876" s="1073"/>
      <c r="AL876" s="1073"/>
      <c r="AM876" s="1073"/>
      <c r="AN876" s="1073"/>
      <c r="AO876" s="1073"/>
      <c r="AP876" s="1073"/>
      <c r="AQ876" s="1073"/>
      <c r="AR876" s="1073"/>
      <c r="AS876" s="1073"/>
      <c r="AT876" s="1073"/>
      <c r="AU876" s="1073"/>
      <c r="AV876" s="1073"/>
      <c r="AW876" s="1073"/>
      <c r="AX876" s="1073"/>
      <c r="AY876" s="1073"/>
      <c r="AZ876" s="1073"/>
      <c r="BA876" s="1073"/>
      <c r="BB876" s="1073"/>
      <c r="BC876" s="1073"/>
      <c r="BD876" s="1073"/>
      <c r="BE876" s="1073"/>
      <c r="BF876" s="1073"/>
      <c r="BG876" s="1073"/>
      <c r="BH876" s="1073"/>
      <c r="BI876" s="1073"/>
      <c r="BJ876" s="1073"/>
      <c r="BK876" s="1073"/>
      <c r="BL876" s="1073"/>
      <c r="BM876" s="1073"/>
      <c r="BN876" s="1073"/>
      <c r="BO876" s="1073"/>
      <c r="BP876" s="1073"/>
      <c r="BQ876" s="1073"/>
      <c r="BR876" s="1073"/>
      <c r="BS876" s="1112"/>
      <c r="BT876" s="1073"/>
      <c r="BU876" s="1073"/>
      <c r="BV876" s="1073"/>
      <c r="BW876" s="1073"/>
      <c r="BX876" s="1073"/>
      <c r="BY876" s="1073"/>
      <c r="BZ876" s="1073"/>
      <c r="CA876" s="1073"/>
      <c r="CB876" s="1073"/>
      <c r="CC876" s="1073"/>
      <c r="CD876" s="1073"/>
      <c r="CE876" s="1073"/>
      <c r="CF876" s="1073"/>
      <c r="CG876" s="1073"/>
      <c r="CH876" s="1073"/>
      <c r="CI876" s="1073"/>
      <c r="CJ876" s="1073"/>
      <c r="CK876" s="1073"/>
      <c r="CL876" s="1073"/>
      <c r="CM876" s="1112"/>
      <c r="CN876" s="1112"/>
      <c r="CO876" s="1113"/>
      <c r="CQ876" s="1927"/>
    </row>
    <row r="877" spans="1:95" s="621" customFormat="1" x14ac:dyDescent="0.2">
      <c r="A877" s="1054"/>
      <c r="B877" s="1072"/>
      <c r="C877" s="1048"/>
      <c r="D877" s="1048"/>
      <c r="E877" s="1049"/>
      <c r="F877" s="1067"/>
      <c r="G877" s="1066"/>
      <c r="H877" s="1052"/>
      <c r="I877" s="1073"/>
      <c r="J877" s="1073"/>
      <c r="K877" s="1073"/>
      <c r="L877" s="1073"/>
      <c r="M877" s="1073"/>
      <c r="N877" s="1073"/>
      <c r="O877" s="1073"/>
      <c r="P877" s="1073"/>
      <c r="Q877" s="1073"/>
      <c r="R877" s="1073"/>
      <c r="S877" s="1073"/>
      <c r="T877" s="1073"/>
      <c r="U877" s="1073"/>
      <c r="V877" s="1073"/>
      <c r="W877" s="1073"/>
      <c r="X877" s="1073"/>
      <c r="Y877" s="1073"/>
      <c r="Z877" s="1073"/>
      <c r="AA877" s="1073"/>
      <c r="AB877" s="1112"/>
      <c r="AC877" s="1112"/>
      <c r="AD877" s="1112"/>
      <c r="AE877" s="1112"/>
      <c r="AF877" s="1073"/>
      <c r="AG877" s="1073"/>
      <c r="AH877" s="1073"/>
      <c r="AI877" s="1073"/>
      <c r="AJ877" s="1073"/>
      <c r="AK877" s="1073"/>
      <c r="AL877" s="1073"/>
      <c r="AM877" s="1073"/>
      <c r="AN877" s="1073"/>
      <c r="AO877" s="1073"/>
      <c r="AP877" s="1073"/>
      <c r="AQ877" s="1073"/>
      <c r="AR877" s="1073"/>
      <c r="AS877" s="1073"/>
      <c r="AT877" s="1073"/>
      <c r="AU877" s="1073"/>
      <c r="AV877" s="1073"/>
      <c r="AW877" s="1073"/>
      <c r="AX877" s="1073"/>
      <c r="AY877" s="1073"/>
      <c r="AZ877" s="1073"/>
      <c r="BA877" s="1073"/>
      <c r="BB877" s="1073"/>
      <c r="BC877" s="1073"/>
      <c r="BD877" s="1073"/>
      <c r="BE877" s="1073"/>
      <c r="BF877" s="1073"/>
      <c r="BG877" s="1073"/>
      <c r="BH877" s="1073"/>
      <c r="BI877" s="1073"/>
      <c r="BJ877" s="1073"/>
      <c r="BK877" s="1073"/>
      <c r="BL877" s="1073"/>
      <c r="BM877" s="1073"/>
      <c r="BN877" s="1073"/>
      <c r="BO877" s="1073"/>
      <c r="BP877" s="1073"/>
      <c r="BQ877" s="1073"/>
      <c r="BR877" s="1073"/>
      <c r="BS877" s="1112"/>
      <c r="BT877" s="1073"/>
      <c r="BU877" s="1073"/>
      <c r="BV877" s="1073"/>
      <c r="BW877" s="1073"/>
      <c r="BX877" s="1073"/>
      <c r="BY877" s="1073"/>
      <c r="BZ877" s="1073"/>
      <c r="CA877" s="1073"/>
      <c r="CB877" s="1073"/>
      <c r="CC877" s="1073"/>
      <c r="CD877" s="1073"/>
      <c r="CE877" s="1073"/>
      <c r="CF877" s="1073"/>
      <c r="CG877" s="1073"/>
      <c r="CH877" s="1073"/>
      <c r="CI877" s="1073"/>
      <c r="CJ877" s="1073"/>
      <c r="CK877" s="1073"/>
      <c r="CL877" s="1073"/>
      <c r="CM877" s="1112"/>
      <c r="CN877" s="1112"/>
      <c r="CO877" s="1113"/>
      <c r="CQ877" s="1927"/>
    </row>
    <row r="878" spans="1:95" s="621" customFormat="1" x14ac:dyDescent="0.2">
      <c r="A878" s="1054"/>
      <c r="B878" s="1072"/>
      <c r="C878" s="1048"/>
      <c r="D878" s="1048"/>
      <c r="E878" s="1049"/>
      <c r="F878" s="1067"/>
      <c r="G878" s="1066"/>
      <c r="H878" s="1052"/>
      <c r="I878" s="1073"/>
      <c r="J878" s="1073"/>
      <c r="K878" s="1073"/>
      <c r="L878" s="1073"/>
      <c r="M878" s="1073"/>
      <c r="N878" s="1073"/>
      <c r="O878" s="1073"/>
      <c r="P878" s="1073"/>
      <c r="Q878" s="1073"/>
      <c r="R878" s="1073"/>
      <c r="S878" s="1073"/>
      <c r="T878" s="1073"/>
      <c r="U878" s="1073"/>
      <c r="V878" s="1073"/>
      <c r="W878" s="1073"/>
      <c r="X878" s="1073"/>
      <c r="Y878" s="1073"/>
      <c r="Z878" s="1073"/>
      <c r="AA878" s="1073"/>
      <c r="AB878" s="1112"/>
      <c r="AC878" s="1112"/>
      <c r="AD878" s="1112"/>
      <c r="AE878" s="1112"/>
      <c r="AF878" s="1073"/>
      <c r="AG878" s="1073"/>
      <c r="AH878" s="1073"/>
      <c r="AI878" s="1073"/>
      <c r="AJ878" s="1073"/>
      <c r="AK878" s="1073"/>
      <c r="AL878" s="1073"/>
      <c r="AM878" s="1073"/>
      <c r="AN878" s="1073"/>
      <c r="AO878" s="1073"/>
      <c r="AP878" s="1073"/>
      <c r="AQ878" s="1073"/>
      <c r="AR878" s="1073"/>
      <c r="AS878" s="1073"/>
      <c r="AT878" s="1073"/>
      <c r="AU878" s="1073"/>
      <c r="AV878" s="1073"/>
      <c r="AW878" s="1073"/>
      <c r="AX878" s="1073"/>
      <c r="AY878" s="1073"/>
      <c r="AZ878" s="1073"/>
      <c r="BA878" s="1073"/>
      <c r="BB878" s="1073"/>
      <c r="BC878" s="1073"/>
      <c r="BD878" s="1073"/>
      <c r="BE878" s="1073"/>
      <c r="BF878" s="1073"/>
      <c r="BG878" s="1073"/>
      <c r="BH878" s="1073"/>
      <c r="BI878" s="1073"/>
      <c r="BJ878" s="1073"/>
      <c r="BK878" s="1073"/>
      <c r="BL878" s="1073"/>
      <c r="BM878" s="1073"/>
      <c r="BN878" s="1073"/>
      <c r="BO878" s="1073"/>
      <c r="BP878" s="1073"/>
      <c r="BQ878" s="1073"/>
      <c r="BR878" s="1073"/>
      <c r="BS878" s="1112"/>
      <c r="BT878" s="1073"/>
      <c r="BU878" s="1073"/>
      <c r="BV878" s="1073"/>
      <c r="BW878" s="1073"/>
      <c r="BX878" s="1073"/>
      <c r="BY878" s="1073"/>
      <c r="BZ878" s="1073"/>
      <c r="CA878" s="1073"/>
      <c r="CB878" s="1073"/>
      <c r="CC878" s="1073"/>
      <c r="CD878" s="1073"/>
      <c r="CE878" s="1073"/>
      <c r="CF878" s="1073"/>
      <c r="CG878" s="1073"/>
      <c r="CH878" s="1073"/>
      <c r="CI878" s="1073"/>
      <c r="CJ878" s="1073"/>
      <c r="CK878" s="1073"/>
      <c r="CL878" s="1073"/>
      <c r="CM878" s="1112"/>
      <c r="CN878" s="1112"/>
      <c r="CO878" s="1113"/>
      <c r="CQ878" s="1927"/>
    </row>
    <row r="879" spans="1:95" s="621" customFormat="1" x14ac:dyDescent="0.2">
      <c r="A879" s="1054"/>
      <c r="B879" s="1072"/>
      <c r="C879" s="1048"/>
      <c r="D879" s="1048"/>
      <c r="E879" s="1049"/>
      <c r="F879" s="1067"/>
      <c r="G879" s="1066"/>
      <c r="H879" s="1052"/>
      <c r="I879" s="1073"/>
      <c r="J879" s="1073"/>
      <c r="K879" s="1073"/>
      <c r="L879" s="1073"/>
      <c r="M879" s="1073"/>
      <c r="N879" s="1073"/>
      <c r="O879" s="1073"/>
      <c r="P879" s="1073"/>
      <c r="Q879" s="1073"/>
      <c r="R879" s="1073"/>
      <c r="S879" s="1073"/>
      <c r="T879" s="1073"/>
      <c r="U879" s="1073"/>
      <c r="V879" s="1073"/>
      <c r="W879" s="1073"/>
      <c r="X879" s="1073"/>
      <c r="Y879" s="1073"/>
      <c r="Z879" s="1073"/>
      <c r="AA879" s="1073"/>
      <c r="AB879" s="1112"/>
      <c r="AC879" s="1112"/>
      <c r="AD879" s="1112"/>
      <c r="AE879" s="1112"/>
      <c r="AF879" s="1073"/>
      <c r="AG879" s="1073"/>
      <c r="AH879" s="1073"/>
      <c r="AI879" s="1073"/>
      <c r="AJ879" s="1073"/>
      <c r="AK879" s="1073"/>
      <c r="AL879" s="1073"/>
      <c r="AM879" s="1073"/>
      <c r="AN879" s="1073"/>
      <c r="AO879" s="1073"/>
      <c r="AP879" s="1073"/>
      <c r="AQ879" s="1073"/>
      <c r="AR879" s="1073"/>
      <c r="AS879" s="1073"/>
      <c r="AT879" s="1073"/>
      <c r="AU879" s="1073"/>
      <c r="AV879" s="1073"/>
      <c r="AW879" s="1073"/>
      <c r="AX879" s="1073"/>
      <c r="AY879" s="1073"/>
      <c r="AZ879" s="1073"/>
      <c r="BA879" s="1073"/>
      <c r="BB879" s="1073"/>
      <c r="BC879" s="1073"/>
      <c r="BD879" s="1073"/>
      <c r="BE879" s="1073"/>
      <c r="BF879" s="1073"/>
      <c r="BG879" s="1073"/>
      <c r="BH879" s="1073"/>
      <c r="BI879" s="1073"/>
      <c r="BJ879" s="1073"/>
      <c r="BK879" s="1073"/>
      <c r="BL879" s="1073"/>
      <c r="BM879" s="1073"/>
      <c r="BN879" s="1073"/>
      <c r="BO879" s="1073"/>
      <c r="BP879" s="1073"/>
      <c r="BQ879" s="1073"/>
      <c r="BR879" s="1073"/>
      <c r="BS879" s="1112"/>
      <c r="BT879" s="1073"/>
      <c r="BU879" s="1073"/>
      <c r="BV879" s="1073"/>
      <c r="BW879" s="1073"/>
      <c r="BX879" s="1073"/>
      <c r="BY879" s="1073"/>
      <c r="BZ879" s="1073"/>
      <c r="CA879" s="1073"/>
      <c r="CB879" s="1073"/>
      <c r="CC879" s="1073"/>
      <c r="CD879" s="1073"/>
      <c r="CE879" s="1073"/>
      <c r="CF879" s="1073"/>
      <c r="CG879" s="1073"/>
      <c r="CH879" s="1073"/>
      <c r="CI879" s="1073"/>
      <c r="CJ879" s="1073"/>
      <c r="CK879" s="1073"/>
      <c r="CL879" s="1073"/>
      <c r="CM879" s="1112"/>
      <c r="CN879" s="1112"/>
      <c r="CO879" s="1113"/>
      <c r="CQ879" s="1927"/>
    </row>
    <row r="880" spans="1:95" s="621" customFormat="1" x14ac:dyDescent="0.2">
      <c r="A880" s="1054"/>
      <c r="B880" s="1072"/>
      <c r="C880" s="1048"/>
      <c r="D880" s="1048"/>
      <c r="E880" s="1049"/>
      <c r="F880" s="1067"/>
      <c r="G880" s="1066"/>
      <c r="H880" s="1052"/>
      <c r="I880" s="1073"/>
      <c r="J880" s="1073"/>
      <c r="K880" s="1073"/>
      <c r="L880" s="1073"/>
      <c r="M880" s="1073"/>
      <c r="N880" s="1073"/>
      <c r="O880" s="1073"/>
      <c r="P880" s="1073"/>
      <c r="Q880" s="1073"/>
      <c r="R880" s="1073"/>
      <c r="S880" s="1073"/>
      <c r="T880" s="1073"/>
      <c r="U880" s="1073"/>
      <c r="V880" s="1073"/>
      <c r="W880" s="1073"/>
      <c r="X880" s="1073"/>
      <c r="Y880" s="1073"/>
      <c r="Z880" s="1073"/>
      <c r="AA880" s="1073"/>
      <c r="AB880" s="1112"/>
      <c r="AC880" s="1112"/>
      <c r="AD880" s="1112"/>
      <c r="AE880" s="1112"/>
      <c r="AF880" s="1073"/>
      <c r="AG880" s="1073"/>
      <c r="AH880" s="1073"/>
      <c r="AI880" s="1073"/>
      <c r="AJ880" s="1073"/>
      <c r="AK880" s="1073"/>
      <c r="AL880" s="1073"/>
      <c r="AM880" s="1073"/>
      <c r="AN880" s="1073"/>
      <c r="AO880" s="1073"/>
      <c r="AP880" s="1073"/>
      <c r="AQ880" s="1073"/>
      <c r="AR880" s="1073"/>
      <c r="AS880" s="1073"/>
      <c r="AT880" s="1073"/>
      <c r="AU880" s="1073"/>
      <c r="AV880" s="1073"/>
      <c r="AW880" s="1073"/>
      <c r="AX880" s="1073"/>
      <c r="AY880" s="1073"/>
      <c r="AZ880" s="1073"/>
      <c r="BA880" s="1073"/>
      <c r="BB880" s="1073"/>
      <c r="BC880" s="1073"/>
      <c r="BD880" s="1073"/>
      <c r="BE880" s="1073"/>
      <c r="BF880" s="1073"/>
      <c r="BG880" s="1073"/>
      <c r="BH880" s="1073"/>
      <c r="BI880" s="1073"/>
      <c r="BJ880" s="1073"/>
      <c r="BK880" s="1073"/>
      <c r="BL880" s="1073"/>
      <c r="BM880" s="1073"/>
      <c r="BN880" s="1073"/>
      <c r="BO880" s="1073"/>
      <c r="BP880" s="1073"/>
      <c r="BQ880" s="1073"/>
      <c r="BR880" s="1073"/>
      <c r="BS880" s="1112"/>
      <c r="BT880" s="1073"/>
      <c r="BU880" s="1073"/>
      <c r="BV880" s="1073"/>
      <c r="BW880" s="1073"/>
      <c r="BX880" s="1073"/>
      <c r="BY880" s="1073"/>
      <c r="BZ880" s="1073"/>
      <c r="CA880" s="1073"/>
      <c r="CB880" s="1073"/>
      <c r="CC880" s="1073"/>
      <c r="CD880" s="1073"/>
      <c r="CE880" s="1073"/>
      <c r="CF880" s="1073"/>
      <c r="CG880" s="1073"/>
      <c r="CH880" s="1073"/>
      <c r="CI880" s="1073"/>
      <c r="CJ880" s="1073"/>
      <c r="CK880" s="1073"/>
      <c r="CL880" s="1073"/>
      <c r="CM880" s="1112"/>
      <c r="CN880" s="1112"/>
      <c r="CO880" s="1113"/>
      <c r="CQ880" s="1927"/>
    </row>
    <row r="881" spans="1:95" s="621" customFormat="1" x14ac:dyDescent="0.2">
      <c r="A881" s="1054"/>
      <c r="B881" s="1072"/>
      <c r="C881" s="1048"/>
      <c r="D881" s="1048"/>
      <c r="E881" s="1049"/>
      <c r="F881" s="1067"/>
      <c r="G881" s="1066"/>
      <c r="H881" s="1052"/>
      <c r="I881" s="1073"/>
      <c r="J881" s="1073"/>
      <c r="K881" s="1073"/>
      <c r="L881" s="1073"/>
      <c r="M881" s="1073"/>
      <c r="N881" s="1073"/>
      <c r="O881" s="1073"/>
      <c r="P881" s="1073"/>
      <c r="Q881" s="1073"/>
      <c r="R881" s="1073"/>
      <c r="S881" s="1073"/>
      <c r="T881" s="1073"/>
      <c r="U881" s="1073"/>
      <c r="V881" s="1073"/>
      <c r="W881" s="1073"/>
      <c r="X881" s="1073"/>
      <c r="Y881" s="1073"/>
      <c r="Z881" s="1073"/>
      <c r="AA881" s="1073"/>
      <c r="AB881" s="1112"/>
      <c r="AC881" s="1112"/>
      <c r="AD881" s="1112"/>
      <c r="AE881" s="1112"/>
      <c r="AF881" s="1073"/>
      <c r="AG881" s="1073"/>
      <c r="AH881" s="1073"/>
      <c r="AI881" s="1073"/>
      <c r="AJ881" s="1073"/>
      <c r="AK881" s="1073"/>
      <c r="AL881" s="1073"/>
      <c r="AM881" s="1073"/>
      <c r="AN881" s="1073"/>
      <c r="AO881" s="1073"/>
      <c r="AP881" s="1073"/>
      <c r="AQ881" s="1073"/>
      <c r="AR881" s="1073"/>
      <c r="AS881" s="1073"/>
      <c r="AT881" s="1073"/>
      <c r="AU881" s="1073"/>
      <c r="AV881" s="1073"/>
      <c r="AW881" s="1073"/>
      <c r="AX881" s="1073"/>
      <c r="AY881" s="1073"/>
      <c r="AZ881" s="1073"/>
      <c r="BA881" s="1073"/>
      <c r="BB881" s="1073"/>
      <c r="BC881" s="1073"/>
      <c r="BD881" s="1073"/>
      <c r="BE881" s="1073"/>
      <c r="BF881" s="1073"/>
      <c r="BG881" s="1073"/>
      <c r="BH881" s="1073"/>
      <c r="BI881" s="1073"/>
      <c r="BJ881" s="1073"/>
      <c r="BK881" s="1073"/>
      <c r="BL881" s="1073"/>
      <c r="BM881" s="1073"/>
      <c r="BN881" s="1073"/>
      <c r="BO881" s="1073"/>
      <c r="BP881" s="1073"/>
      <c r="BQ881" s="1073"/>
      <c r="BR881" s="1073"/>
      <c r="BS881" s="1112"/>
      <c r="BT881" s="1073"/>
      <c r="BU881" s="1073"/>
      <c r="BV881" s="1073"/>
      <c r="BW881" s="1073"/>
      <c r="BX881" s="1073"/>
      <c r="BY881" s="1073"/>
      <c r="BZ881" s="1073"/>
      <c r="CA881" s="1073"/>
      <c r="CB881" s="1073"/>
      <c r="CC881" s="1073"/>
      <c r="CD881" s="1073"/>
      <c r="CE881" s="1073"/>
      <c r="CF881" s="1073"/>
      <c r="CG881" s="1073"/>
      <c r="CH881" s="1073"/>
      <c r="CI881" s="1073"/>
      <c r="CJ881" s="1073"/>
      <c r="CK881" s="1073"/>
      <c r="CL881" s="1073"/>
      <c r="CM881" s="1112"/>
      <c r="CN881" s="1112"/>
      <c r="CO881" s="1113"/>
      <c r="CQ881" s="1927"/>
    </row>
    <row r="882" spans="1:95" s="621" customFormat="1" x14ac:dyDescent="0.2">
      <c r="A882" s="1054"/>
      <c r="B882" s="1072"/>
      <c r="C882" s="1048"/>
      <c r="D882" s="1048"/>
      <c r="E882" s="1049"/>
      <c r="F882" s="1067"/>
      <c r="G882" s="1066"/>
      <c r="H882" s="1052"/>
      <c r="I882" s="1073"/>
      <c r="J882" s="1073"/>
      <c r="K882" s="1073"/>
      <c r="L882" s="1073"/>
      <c r="M882" s="1073"/>
      <c r="N882" s="1073"/>
      <c r="O882" s="1073"/>
      <c r="P882" s="1073"/>
      <c r="Q882" s="1073"/>
      <c r="R882" s="1073"/>
      <c r="S882" s="1073"/>
      <c r="T882" s="1073"/>
      <c r="U882" s="1073"/>
      <c r="V882" s="1073"/>
      <c r="W882" s="1073"/>
      <c r="X882" s="1073"/>
      <c r="Y882" s="1073"/>
      <c r="Z882" s="1073"/>
      <c r="AA882" s="1073"/>
      <c r="AB882" s="1112"/>
      <c r="AC882" s="1112"/>
      <c r="AD882" s="1112"/>
      <c r="AE882" s="1112"/>
      <c r="AF882" s="1073"/>
      <c r="AG882" s="1073"/>
      <c r="AH882" s="1073"/>
      <c r="AI882" s="1073"/>
      <c r="AJ882" s="1073"/>
      <c r="AK882" s="1073"/>
      <c r="AL882" s="1073"/>
      <c r="AM882" s="1073"/>
      <c r="AN882" s="1073"/>
      <c r="AO882" s="1073"/>
      <c r="AP882" s="1073"/>
      <c r="AQ882" s="1073"/>
      <c r="AR882" s="1073"/>
      <c r="AS882" s="1073"/>
      <c r="AT882" s="1073"/>
      <c r="AU882" s="1073"/>
      <c r="AV882" s="1073"/>
      <c r="AW882" s="1073"/>
      <c r="AX882" s="1073"/>
      <c r="AY882" s="1073"/>
      <c r="AZ882" s="1073"/>
      <c r="BA882" s="1073"/>
      <c r="BB882" s="1073"/>
      <c r="BC882" s="1073"/>
      <c r="BD882" s="1073"/>
      <c r="BE882" s="1073"/>
      <c r="BF882" s="1073"/>
      <c r="BG882" s="1073"/>
      <c r="BH882" s="1073"/>
      <c r="BI882" s="1073"/>
      <c r="BJ882" s="1073"/>
      <c r="BK882" s="1073"/>
      <c r="BL882" s="1073"/>
      <c r="BM882" s="1073"/>
      <c r="BN882" s="1073"/>
      <c r="BO882" s="1073"/>
      <c r="BP882" s="1073"/>
      <c r="BQ882" s="1073"/>
      <c r="BR882" s="1073"/>
      <c r="BS882" s="1112"/>
      <c r="BT882" s="1073"/>
      <c r="BU882" s="1073"/>
      <c r="BV882" s="1073"/>
      <c r="BW882" s="1073"/>
      <c r="BX882" s="1073"/>
      <c r="BY882" s="1073"/>
      <c r="BZ882" s="1073"/>
      <c r="CA882" s="1073"/>
      <c r="CB882" s="1073"/>
      <c r="CC882" s="1073"/>
      <c r="CD882" s="1073"/>
      <c r="CE882" s="1073"/>
      <c r="CF882" s="1073"/>
      <c r="CG882" s="1073"/>
      <c r="CH882" s="1073"/>
      <c r="CI882" s="1073"/>
      <c r="CJ882" s="1073"/>
      <c r="CK882" s="1073"/>
      <c r="CL882" s="1073"/>
      <c r="CM882" s="1112"/>
      <c r="CN882" s="1112"/>
      <c r="CO882" s="1113"/>
      <c r="CQ882" s="1927"/>
    </row>
    <row r="883" spans="1:95" s="621" customFormat="1" x14ac:dyDescent="0.2">
      <c r="A883" s="1054"/>
      <c r="B883" s="1072"/>
      <c r="C883" s="1048"/>
      <c r="D883" s="1048"/>
      <c r="E883" s="1049"/>
      <c r="F883" s="1067"/>
      <c r="G883" s="1066"/>
      <c r="H883" s="1052"/>
      <c r="I883" s="1073"/>
      <c r="J883" s="1073"/>
      <c r="K883" s="1073"/>
      <c r="L883" s="1073"/>
      <c r="M883" s="1073"/>
      <c r="N883" s="1073"/>
      <c r="O883" s="1073"/>
      <c r="P883" s="1073"/>
      <c r="Q883" s="1073"/>
      <c r="R883" s="1073"/>
      <c r="S883" s="1073"/>
      <c r="T883" s="1073"/>
      <c r="U883" s="1073"/>
      <c r="V883" s="1073"/>
      <c r="W883" s="1073"/>
      <c r="X883" s="1073"/>
      <c r="Y883" s="1073"/>
      <c r="Z883" s="1073"/>
      <c r="AA883" s="1073"/>
      <c r="AB883" s="1112"/>
      <c r="AC883" s="1112"/>
      <c r="AD883" s="1112"/>
      <c r="AE883" s="1112"/>
      <c r="AF883" s="1073"/>
      <c r="AG883" s="1073"/>
      <c r="AH883" s="1073"/>
      <c r="AI883" s="1073"/>
      <c r="AJ883" s="1073"/>
      <c r="AK883" s="1073"/>
      <c r="AL883" s="1073"/>
      <c r="AM883" s="1073"/>
      <c r="AN883" s="1073"/>
      <c r="AO883" s="1073"/>
      <c r="AP883" s="1073"/>
      <c r="AQ883" s="1073"/>
      <c r="AR883" s="1073"/>
      <c r="AS883" s="1073"/>
      <c r="AT883" s="1073"/>
      <c r="AU883" s="1073"/>
      <c r="AV883" s="1073"/>
      <c r="AW883" s="1073"/>
      <c r="AX883" s="1073"/>
      <c r="AY883" s="1073"/>
      <c r="AZ883" s="1073"/>
      <c r="BA883" s="1073"/>
      <c r="BB883" s="1073"/>
      <c r="BC883" s="1073"/>
      <c r="BD883" s="1073"/>
      <c r="BE883" s="1073"/>
      <c r="BF883" s="1073"/>
      <c r="BG883" s="1073"/>
      <c r="BH883" s="1073"/>
      <c r="BI883" s="1073"/>
      <c r="BJ883" s="1073"/>
      <c r="BK883" s="1073"/>
      <c r="BL883" s="1073"/>
      <c r="BM883" s="1073"/>
      <c r="BN883" s="1073"/>
      <c r="BO883" s="1073"/>
      <c r="BP883" s="1073"/>
      <c r="BQ883" s="1073"/>
      <c r="BR883" s="1073"/>
      <c r="BS883" s="1112"/>
      <c r="BT883" s="1073"/>
      <c r="BU883" s="1073"/>
      <c r="BV883" s="1073"/>
      <c r="BW883" s="1073"/>
      <c r="BX883" s="1073"/>
      <c r="BY883" s="1073"/>
      <c r="BZ883" s="1073"/>
      <c r="CA883" s="1073"/>
      <c r="CB883" s="1073"/>
      <c r="CC883" s="1073"/>
      <c r="CD883" s="1073"/>
      <c r="CE883" s="1073"/>
      <c r="CF883" s="1073"/>
      <c r="CG883" s="1073"/>
      <c r="CH883" s="1073"/>
      <c r="CI883" s="1073"/>
      <c r="CJ883" s="1073"/>
      <c r="CK883" s="1073"/>
      <c r="CL883" s="1073"/>
      <c r="CM883" s="1112"/>
      <c r="CN883" s="1112"/>
      <c r="CO883" s="1113"/>
      <c r="CQ883" s="1927"/>
    </row>
    <row r="884" spans="1:95" s="621" customFormat="1" x14ac:dyDescent="0.2">
      <c r="A884" s="1054"/>
      <c r="B884" s="1072"/>
      <c r="C884" s="1048"/>
      <c r="D884" s="1048"/>
      <c r="E884" s="1049"/>
      <c r="F884" s="1067"/>
      <c r="G884" s="1066"/>
      <c r="H884" s="1052"/>
      <c r="I884" s="1073"/>
      <c r="J884" s="1073"/>
      <c r="K884" s="1073"/>
      <c r="L884" s="1073"/>
      <c r="M884" s="1073"/>
      <c r="N884" s="1073"/>
      <c r="O884" s="1073"/>
      <c r="P884" s="1073"/>
      <c r="Q884" s="1073"/>
      <c r="R884" s="1073"/>
      <c r="S884" s="1073"/>
      <c r="T884" s="1073"/>
      <c r="U884" s="1073"/>
      <c r="V884" s="1073"/>
      <c r="W884" s="1073"/>
      <c r="X884" s="1073"/>
      <c r="Y884" s="1073"/>
      <c r="Z884" s="1073"/>
      <c r="AA884" s="1073"/>
      <c r="AB884" s="1112"/>
      <c r="AC884" s="1112"/>
      <c r="AD884" s="1112"/>
      <c r="AE884" s="1112"/>
      <c r="AF884" s="1073"/>
      <c r="AG884" s="1073"/>
      <c r="AH884" s="1073"/>
      <c r="AI884" s="1073"/>
      <c r="AJ884" s="1073"/>
      <c r="AK884" s="1073"/>
      <c r="AL884" s="1073"/>
      <c r="AM884" s="1073"/>
      <c r="AN884" s="1073"/>
      <c r="AO884" s="1073"/>
      <c r="AP884" s="1073"/>
      <c r="AQ884" s="1073"/>
      <c r="AR884" s="1073"/>
      <c r="AS884" s="1073"/>
      <c r="AT884" s="1073"/>
      <c r="AU884" s="1073"/>
      <c r="AV884" s="1073"/>
      <c r="AW884" s="1073"/>
      <c r="AX884" s="1073"/>
      <c r="AY884" s="1073"/>
      <c r="AZ884" s="1073"/>
      <c r="BA884" s="1073"/>
      <c r="BB884" s="1073"/>
      <c r="BC884" s="1073"/>
      <c r="BD884" s="1073"/>
      <c r="BE884" s="1073"/>
      <c r="BF884" s="1073"/>
      <c r="BG884" s="1073"/>
      <c r="BH884" s="1073"/>
      <c r="BI884" s="1073"/>
      <c r="BJ884" s="1073"/>
      <c r="BK884" s="1073"/>
      <c r="BL884" s="1073"/>
      <c r="BM884" s="1073"/>
      <c r="BN884" s="1073"/>
      <c r="BO884" s="1073"/>
      <c r="BP884" s="1073"/>
      <c r="BQ884" s="1073"/>
      <c r="BR884" s="1073"/>
      <c r="BS884" s="1112"/>
      <c r="BT884" s="1073"/>
      <c r="BU884" s="1073"/>
      <c r="BV884" s="1073"/>
      <c r="BW884" s="1073"/>
      <c r="BX884" s="1073"/>
      <c r="BY884" s="1073"/>
      <c r="BZ884" s="1073"/>
      <c r="CA884" s="1073"/>
      <c r="CB884" s="1073"/>
      <c r="CC884" s="1073"/>
      <c r="CD884" s="1073"/>
      <c r="CE884" s="1073"/>
      <c r="CF884" s="1073"/>
      <c r="CG884" s="1073"/>
      <c r="CH884" s="1073"/>
      <c r="CI884" s="1073"/>
      <c r="CJ884" s="1073"/>
      <c r="CK884" s="1073"/>
      <c r="CL884" s="1073"/>
      <c r="CM884" s="1112"/>
      <c r="CN884" s="1112"/>
      <c r="CO884" s="1113"/>
      <c r="CQ884" s="1927"/>
    </row>
    <row r="885" spans="1:95" s="621" customFormat="1" x14ac:dyDescent="0.2">
      <c r="A885" s="1054"/>
      <c r="B885" s="1072"/>
      <c r="C885" s="1048"/>
      <c r="D885" s="1048"/>
      <c r="E885" s="1049"/>
      <c r="F885" s="1067"/>
      <c r="G885" s="1066"/>
      <c r="H885" s="1052"/>
      <c r="I885" s="1073"/>
      <c r="J885" s="1073"/>
      <c r="K885" s="1073"/>
      <c r="L885" s="1073"/>
      <c r="M885" s="1073"/>
      <c r="N885" s="1073"/>
      <c r="O885" s="1073"/>
      <c r="P885" s="1073"/>
      <c r="Q885" s="1073"/>
      <c r="R885" s="1073"/>
      <c r="S885" s="1073"/>
      <c r="T885" s="1073"/>
      <c r="U885" s="1073"/>
      <c r="V885" s="1073"/>
      <c r="W885" s="1073"/>
      <c r="X885" s="1073"/>
      <c r="Y885" s="1073"/>
      <c r="Z885" s="1073"/>
      <c r="AA885" s="1073"/>
      <c r="AB885" s="1112"/>
      <c r="AC885" s="1112"/>
      <c r="AD885" s="1112"/>
      <c r="AE885" s="1112"/>
      <c r="AF885" s="1073"/>
      <c r="AG885" s="1073"/>
      <c r="AH885" s="1073"/>
      <c r="AI885" s="1073"/>
      <c r="AJ885" s="1073"/>
      <c r="AK885" s="1073"/>
      <c r="AL885" s="1073"/>
      <c r="AM885" s="1073"/>
      <c r="AN885" s="1073"/>
      <c r="AO885" s="1073"/>
      <c r="AP885" s="1073"/>
      <c r="AQ885" s="1073"/>
      <c r="AR885" s="1073"/>
      <c r="AS885" s="1073"/>
      <c r="AT885" s="1073"/>
      <c r="AU885" s="1073"/>
      <c r="AV885" s="1073"/>
      <c r="AW885" s="1073"/>
      <c r="AX885" s="1073"/>
      <c r="AY885" s="1073"/>
      <c r="AZ885" s="1073"/>
      <c r="BA885" s="1073"/>
      <c r="BB885" s="1073"/>
      <c r="BC885" s="1073"/>
      <c r="BD885" s="1073"/>
      <c r="BE885" s="1073"/>
      <c r="BF885" s="1073"/>
      <c r="BG885" s="1073"/>
      <c r="BH885" s="1073"/>
      <c r="BI885" s="1073"/>
      <c r="BJ885" s="1073"/>
      <c r="BK885" s="1073"/>
      <c r="BL885" s="1073"/>
      <c r="BM885" s="1073"/>
      <c r="BN885" s="1073"/>
      <c r="BO885" s="1073"/>
      <c r="BP885" s="1073"/>
      <c r="BQ885" s="1073"/>
      <c r="BR885" s="1073"/>
      <c r="BS885" s="1112"/>
      <c r="BT885" s="1073"/>
      <c r="BU885" s="1073"/>
      <c r="BV885" s="1073"/>
      <c r="BW885" s="1073"/>
      <c r="BX885" s="1073"/>
      <c r="BY885" s="1073"/>
      <c r="BZ885" s="1073"/>
      <c r="CA885" s="1073"/>
      <c r="CB885" s="1073"/>
      <c r="CC885" s="1073"/>
      <c r="CD885" s="1073"/>
      <c r="CE885" s="1073"/>
      <c r="CF885" s="1073"/>
      <c r="CG885" s="1073"/>
      <c r="CH885" s="1073"/>
      <c r="CI885" s="1073"/>
      <c r="CJ885" s="1073"/>
      <c r="CK885" s="1073"/>
      <c r="CL885" s="1073"/>
      <c r="CM885" s="1112"/>
      <c r="CN885" s="1112"/>
      <c r="CO885" s="1113"/>
      <c r="CQ885" s="1927"/>
    </row>
    <row r="886" spans="1:95" s="621" customFormat="1" x14ac:dyDescent="0.2">
      <c r="A886" s="1054"/>
      <c r="B886" s="1072"/>
      <c r="C886" s="1048"/>
      <c r="D886" s="1048"/>
      <c r="E886" s="1049"/>
      <c r="F886" s="1067"/>
      <c r="G886" s="1066"/>
      <c r="H886" s="1052"/>
      <c r="I886" s="1073"/>
      <c r="J886" s="1073"/>
      <c r="K886" s="1073"/>
      <c r="L886" s="1073"/>
      <c r="M886" s="1073"/>
      <c r="N886" s="1073"/>
      <c r="O886" s="1073"/>
      <c r="P886" s="1073"/>
      <c r="Q886" s="1073"/>
      <c r="R886" s="1073"/>
      <c r="S886" s="1073"/>
      <c r="T886" s="1073"/>
      <c r="U886" s="1073"/>
      <c r="V886" s="1073"/>
      <c r="W886" s="1073"/>
      <c r="X886" s="1073"/>
      <c r="Y886" s="1073"/>
      <c r="Z886" s="1073"/>
      <c r="AA886" s="1073"/>
      <c r="AB886" s="1112"/>
      <c r="AC886" s="1112"/>
      <c r="AD886" s="1112"/>
      <c r="AE886" s="1112"/>
      <c r="AF886" s="1073"/>
      <c r="AG886" s="1073"/>
      <c r="AH886" s="1073"/>
      <c r="AI886" s="1073"/>
      <c r="AJ886" s="1073"/>
      <c r="AK886" s="1073"/>
      <c r="AL886" s="1073"/>
      <c r="AM886" s="1073"/>
      <c r="AN886" s="1073"/>
      <c r="AO886" s="1073"/>
      <c r="AP886" s="1073"/>
      <c r="AQ886" s="1073"/>
      <c r="AR886" s="1073"/>
      <c r="AS886" s="1073"/>
      <c r="AT886" s="1073"/>
      <c r="AU886" s="1073"/>
      <c r="AV886" s="1073"/>
      <c r="AW886" s="1073"/>
      <c r="AX886" s="1073"/>
      <c r="AY886" s="1073"/>
      <c r="AZ886" s="1073"/>
      <c r="BA886" s="1073"/>
      <c r="BB886" s="1073"/>
      <c r="BC886" s="1073"/>
      <c r="BD886" s="1073"/>
      <c r="BE886" s="1073"/>
      <c r="BF886" s="1073"/>
      <c r="BG886" s="1073"/>
      <c r="BH886" s="1073"/>
      <c r="BI886" s="1073"/>
      <c r="BJ886" s="1073"/>
      <c r="BK886" s="1073"/>
      <c r="BL886" s="1073"/>
      <c r="BM886" s="1073"/>
      <c r="BN886" s="1073"/>
      <c r="BO886" s="1073"/>
      <c r="BP886" s="1073"/>
      <c r="BQ886" s="1073"/>
      <c r="BR886" s="1073"/>
      <c r="BS886" s="1112"/>
      <c r="BT886" s="1073"/>
      <c r="BU886" s="1073"/>
      <c r="BV886" s="1073"/>
      <c r="BW886" s="1073"/>
      <c r="BX886" s="1073"/>
      <c r="BY886" s="1073"/>
      <c r="BZ886" s="1073"/>
      <c r="CA886" s="1073"/>
      <c r="CB886" s="1073"/>
      <c r="CC886" s="1073"/>
      <c r="CD886" s="1073"/>
      <c r="CE886" s="1073"/>
      <c r="CF886" s="1073"/>
      <c r="CG886" s="1073"/>
      <c r="CH886" s="1073"/>
      <c r="CI886" s="1073"/>
      <c r="CJ886" s="1073"/>
      <c r="CK886" s="1073"/>
      <c r="CL886" s="1073"/>
      <c r="CM886" s="1112"/>
      <c r="CN886" s="1112"/>
      <c r="CO886" s="1113"/>
      <c r="CQ886" s="1927"/>
    </row>
    <row r="887" spans="1:95" s="621" customFormat="1" x14ac:dyDescent="0.2">
      <c r="A887" s="1054"/>
      <c r="B887" s="1072"/>
      <c r="C887" s="1048"/>
      <c r="D887" s="1048"/>
      <c r="E887" s="1049"/>
      <c r="F887" s="1067"/>
      <c r="G887" s="1066"/>
      <c r="H887" s="1052"/>
      <c r="I887" s="1073"/>
      <c r="J887" s="1073"/>
      <c r="K887" s="1073"/>
      <c r="L887" s="1073"/>
      <c r="M887" s="1073"/>
      <c r="N887" s="1073"/>
      <c r="O887" s="1073"/>
      <c r="P887" s="1073"/>
      <c r="Q887" s="1073"/>
      <c r="R887" s="1073"/>
      <c r="S887" s="1073"/>
      <c r="T887" s="1073"/>
      <c r="U887" s="1073"/>
      <c r="V887" s="1073"/>
      <c r="W887" s="1073"/>
      <c r="X887" s="1073"/>
      <c r="Y887" s="1073"/>
      <c r="Z887" s="1073"/>
      <c r="AA887" s="1073"/>
      <c r="AB887" s="1112"/>
      <c r="AC887" s="1112"/>
      <c r="AD887" s="1112"/>
      <c r="AE887" s="1112"/>
      <c r="AF887" s="1073"/>
      <c r="AG887" s="1073"/>
      <c r="AH887" s="1073"/>
      <c r="AI887" s="1073"/>
      <c r="AJ887" s="1073"/>
      <c r="AK887" s="1073"/>
      <c r="AL887" s="1073"/>
      <c r="AM887" s="1073"/>
      <c r="AN887" s="1073"/>
      <c r="AO887" s="1073"/>
      <c r="AP887" s="1073"/>
      <c r="AQ887" s="1073"/>
      <c r="AR887" s="1073"/>
      <c r="AS887" s="1073"/>
      <c r="AT887" s="1073"/>
      <c r="AU887" s="1073"/>
      <c r="AV887" s="1073"/>
      <c r="AW887" s="1073"/>
      <c r="AX887" s="1073"/>
      <c r="AY887" s="1073"/>
      <c r="AZ887" s="1073"/>
      <c r="BA887" s="1073"/>
      <c r="BB887" s="1073"/>
      <c r="BC887" s="1073"/>
      <c r="BD887" s="1073"/>
      <c r="BE887" s="1073"/>
      <c r="BF887" s="1073"/>
      <c r="BG887" s="1073"/>
      <c r="BH887" s="1073"/>
      <c r="BI887" s="1073"/>
      <c r="BJ887" s="1073"/>
      <c r="BK887" s="1073"/>
      <c r="BL887" s="1073"/>
      <c r="BM887" s="1073"/>
      <c r="BN887" s="1073"/>
      <c r="BO887" s="1073"/>
      <c r="BP887" s="1073"/>
      <c r="BQ887" s="1073"/>
      <c r="BR887" s="1073"/>
      <c r="BS887" s="1112"/>
      <c r="BT887" s="1073"/>
      <c r="BU887" s="1073"/>
      <c r="BV887" s="1073"/>
      <c r="BW887" s="1073"/>
      <c r="BX887" s="1073"/>
      <c r="BY887" s="1073"/>
      <c r="BZ887" s="1073"/>
      <c r="CA887" s="1073"/>
      <c r="CB887" s="1073"/>
      <c r="CC887" s="1073"/>
      <c r="CD887" s="1073"/>
      <c r="CE887" s="1073"/>
      <c r="CF887" s="1073"/>
      <c r="CG887" s="1073"/>
      <c r="CH887" s="1073"/>
      <c r="CI887" s="1073"/>
      <c r="CJ887" s="1073"/>
      <c r="CK887" s="1073"/>
      <c r="CL887" s="1073"/>
      <c r="CM887" s="1112"/>
      <c r="CN887" s="1112"/>
      <c r="CO887" s="1113"/>
      <c r="CQ887" s="1927"/>
    </row>
    <row r="888" spans="1:95" s="621" customFormat="1" x14ac:dyDescent="0.2">
      <c r="A888" s="1054"/>
      <c r="B888" s="1072"/>
      <c r="C888" s="1048"/>
      <c r="D888" s="1048"/>
      <c r="E888" s="1049"/>
      <c r="F888" s="1067"/>
      <c r="G888" s="1066"/>
      <c r="H888" s="1052"/>
      <c r="I888" s="1073"/>
      <c r="J888" s="1073"/>
      <c r="K888" s="1073"/>
      <c r="L888" s="1073"/>
      <c r="M888" s="1073"/>
      <c r="N888" s="1073"/>
      <c r="O888" s="1073"/>
      <c r="P888" s="1073"/>
      <c r="Q888" s="1073"/>
      <c r="R888" s="1073"/>
      <c r="S888" s="1073"/>
      <c r="T888" s="1073"/>
      <c r="U888" s="1073"/>
      <c r="V888" s="1073"/>
      <c r="W888" s="1073"/>
      <c r="X888" s="1073"/>
      <c r="Y888" s="1073"/>
      <c r="Z888" s="1073"/>
      <c r="AA888" s="1073"/>
      <c r="AB888" s="1112"/>
      <c r="AC888" s="1112"/>
      <c r="AD888" s="1112"/>
      <c r="AE888" s="1112"/>
      <c r="AF888" s="1073"/>
      <c r="AG888" s="1073"/>
      <c r="AH888" s="1073"/>
      <c r="AI888" s="1073"/>
      <c r="AJ888" s="1073"/>
      <c r="AK888" s="1073"/>
      <c r="AL888" s="1073"/>
      <c r="AM888" s="1073"/>
      <c r="AN888" s="1073"/>
      <c r="AO888" s="1073"/>
      <c r="AP888" s="1073"/>
      <c r="AQ888" s="1073"/>
      <c r="AR888" s="1073"/>
      <c r="AS888" s="1073"/>
      <c r="AT888" s="1073"/>
      <c r="AU888" s="1073"/>
      <c r="AV888" s="1073"/>
      <c r="AW888" s="1073"/>
      <c r="AX888" s="1073"/>
      <c r="AY888" s="1073"/>
      <c r="AZ888" s="1073"/>
      <c r="BA888" s="1073"/>
      <c r="BB888" s="1073"/>
      <c r="BC888" s="1073"/>
      <c r="BD888" s="1073"/>
      <c r="BE888" s="1073"/>
      <c r="BF888" s="1073"/>
      <c r="BG888" s="1073"/>
      <c r="BH888" s="1073"/>
      <c r="BI888" s="1073"/>
      <c r="BJ888" s="1073"/>
      <c r="BK888" s="1073"/>
      <c r="BL888" s="1073"/>
      <c r="BM888" s="1073"/>
      <c r="BN888" s="1073"/>
      <c r="BO888" s="1073"/>
      <c r="BP888" s="1073"/>
      <c r="BQ888" s="1073"/>
      <c r="BR888" s="1073"/>
      <c r="BS888" s="1112"/>
      <c r="BT888" s="1073"/>
      <c r="BU888" s="1073"/>
      <c r="BV888" s="1073"/>
      <c r="BW888" s="1073"/>
      <c r="BX888" s="1073"/>
      <c r="BY888" s="1073"/>
      <c r="BZ888" s="1073"/>
      <c r="CA888" s="1073"/>
      <c r="CB888" s="1073"/>
      <c r="CC888" s="1073"/>
      <c r="CD888" s="1073"/>
      <c r="CE888" s="1073"/>
      <c r="CF888" s="1073"/>
      <c r="CG888" s="1073"/>
      <c r="CH888" s="1073"/>
      <c r="CI888" s="1073"/>
      <c r="CJ888" s="1073"/>
      <c r="CK888" s="1073"/>
      <c r="CL888" s="1073"/>
      <c r="CM888" s="1112"/>
      <c r="CN888" s="1112"/>
      <c r="CO888" s="1113"/>
      <c r="CQ888" s="1927"/>
    </row>
    <row r="889" spans="1:95" s="621" customFormat="1" x14ac:dyDescent="0.2">
      <c r="A889" s="1054"/>
      <c r="B889" s="1072"/>
      <c r="C889" s="1048"/>
      <c r="D889" s="1048"/>
      <c r="E889" s="1049"/>
      <c r="F889" s="1067"/>
      <c r="G889" s="1066"/>
      <c r="H889" s="1052"/>
      <c r="I889" s="1073"/>
      <c r="J889" s="1073"/>
      <c r="K889" s="1073"/>
      <c r="L889" s="1073"/>
      <c r="M889" s="1073"/>
      <c r="N889" s="1073"/>
      <c r="O889" s="1073"/>
      <c r="P889" s="1073"/>
      <c r="Q889" s="1073"/>
      <c r="R889" s="1073"/>
      <c r="S889" s="1073"/>
      <c r="T889" s="1073"/>
      <c r="U889" s="1073"/>
      <c r="V889" s="1073"/>
      <c r="W889" s="1073"/>
      <c r="X889" s="1073"/>
      <c r="Y889" s="1073"/>
      <c r="Z889" s="1073"/>
      <c r="AA889" s="1073"/>
      <c r="AB889" s="1112"/>
      <c r="AC889" s="1112"/>
      <c r="AD889" s="1112"/>
      <c r="AE889" s="1112"/>
      <c r="AF889" s="1073"/>
      <c r="AG889" s="1073"/>
      <c r="AH889" s="1073"/>
      <c r="AI889" s="1073"/>
      <c r="AJ889" s="1073"/>
      <c r="AK889" s="1073"/>
      <c r="AL889" s="1073"/>
      <c r="AM889" s="1073"/>
      <c r="AN889" s="1073"/>
      <c r="AO889" s="1073"/>
      <c r="AP889" s="1073"/>
      <c r="AQ889" s="1073"/>
      <c r="AR889" s="1073"/>
      <c r="AS889" s="1073"/>
      <c r="AT889" s="1073"/>
      <c r="AU889" s="1073"/>
      <c r="AV889" s="1073"/>
      <c r="AW889" s="1073"/>
      <c r="AX889" s="1073"/>
      <c r="AY889" s="1073"/>
      <c r="AZ889" s="1073"/>
      <c r="BA889" s="1073"/>
      <c r="BB889" s="1073"/>
      <c r="BC889" s="1073"/>
      <c r="BD889" s="1073"/>
      <c r="BE889" s="1073"/>
      <c r="BF889" s="1073"/>
      <c r="BG889" s="1073"/>
      <c r="BH889" s="1073"/>
      <c r="BI889" s="1073"/>
      <c r="BJ889" s="1073"/>
      <c r="BK889" s="1073"/>
      <c r="BL889" s="1073"/>
      <c r="BM889" s="1073"/>
      <c r="BN889" s="1073"/>
      <c r="BO889" s="1073"/>
      <c r="BP889" s="1073"/>
      <c r="BQ889" s="1073"/>
      <c r="BR889" s="1073"/>
      <c r="BS889" s="1112"/>
      <c r="BT889" s="1073"/>
      <c r="BU889" s="1073"/>
      <c r="BV889" s="1073"/>
      <c r="BW889" s="1073"/>
      <c r="BX889" s="1073"/>
      <c r="BY889" s="1073"/>
      <c r="BZ889" s="1073"/>
      <c r="CA889" s="1073"/>
      <c r="CB889" s="1073"/>
      <c r="CC889" s="1073"/>
      <c r="CD889" s="1073"/>
      <c r="CE889" s="1073"/>
      <c r="CF889" s="1073"/>
      <c r="CG889" s="1073"/>
      <c r="CH889" s="1073"/>
      <c r="CI889" s="1073"/>
      <c r="CJ889" s="1073"/>
      <c r="CK889" s="1073"/>
      <c r="CL889" s="1073"/>
      <c r="CM889" s="1112"/>
      <c r="CN889" s="1112"/>
      <c r="CO889" s="1113"/>
      <c r="CQ889" s="1927"/>
    </row>
    <row r="890" spans="1:95" s="621" customFormat="1" x14ac:dyDescent="0.2">
      <c r="A890" s="1054"/>
      <c r="B890" s="1072"/>
      <c r="C890" s="1048"/>
      <c r="D890" s="1048"/>
      <c r="E890" s="1049"/>
      <c r="F890" s="1067"/>
      <c r="G890" s="1066"/>
      <c r="H890" s="1052"/>
      <c r="I890" s="1073"/>
      <c r="J890" s="1073"/>
      <c r="K890" s="1073"/>
      <c r="L890" s="1073"/>
      <c r="M890" s="1073"/>
      <c r="N890" s="1073"/>
      <c r="O890" s="1073"/>
      <c r="P890" s="1073"/>
      <c r="Q890" s="1073"/>
      <c r="R890" s="1073"/>
      <c r="S890" s="1073"/>
      <c r="T890" s="1073"/>
      <c r="U890" s="1073"/>
      <c r="V890" s="1073"/>
      <c r="W890" s="1073"/>
      <c r="X890" s="1073"/>
      <c r="Y890" s="1073"/>
      <c r="Z890" s="1073"/>
      <c r="AA890" s="1073"/>
      <c r="AB890" s="1112"/>
      <c r="AC890" s="1112"/>
      <c r="AD890" s="1112"/>
      <c r="AE890" s="1112"/>
      <c r="AF890" s="1073"/>
      <c r="AG890" s="1073"/>
      <c r="AH890" s="1073"/>
      <c r="AI890" s="1073"/>
      <c r="AJ890" s="1073"/>
      <c r="AK890" s="1073"/>
      <c r="AL890" s="1073"/>
      <c r="AM890" s="1073"/>
      <c r="AN890" s="1073"/>
      <c r="AO890" s="1073"/>
      <c r="AP890" s="1073"/>
      <c r="AQ890" s="1073"/>
      <c r="AR890" s="1073"/>
      <c r="AS890" s="1073"/>
      <c r="AT890" s="1073"/>
      <c r="AU890" s="1073"/>
      <c r="AV890" s="1073"/>
      <c r="AW890" s="1073"/>
      <c r="AX890" s="1073"/>
      <c r="AY890" s="1073"/>
      <c r="AZ890" s="1073"/>
      <c r="BA890" s="1073"/>
      <c r="BB890" s="1073"/>
      <c r="BC890" s="1073"/>
      <c r="BD890" s="1073"/>
      <c r="BE890" s="1073"/>
      <c r="BF890" s="1073"/>
      <c r="BG890" s="1073"/>
      <c r="BH890" s="1073"/>
      <c r="BI890" s="1073"/>
      <c r="BJ890" s="1073"/>
      <c r="BK890" s="1073"/>
      <c r="BL890" s="1073"/>
      <c r="BM890" s="1073"/>
      <c r="BN890" s="1073"/>
      <c r="BO890" s="1073"/>
      <c r="BP890" s="1073"/>
      <c r="BQ890" s="1073"/>
      <c r="BR890" s="1073"/>
      <c r="BS890" s="1112"/>
      <c r="BT890" s="1073"/>
      <c r="BU890" s="1073"/>
      <c r="BV890" s="1073"/>
      <c r="BW890" s="1073"/>
      <c r="BX890" s="1073"/>
      <c r="BY890" s="1073"/>
      <c r="BZ890" s="1073"/>
      <c r="CA890" s="1073"/>
      <c r="CB890" s="1073"/>
      <c r="CC890" s="1073"/>
      <c r="CD890" s="1073"/>
      <c r="CE890" s="1073"/>
      <c r="CF890" s="1073"/>
      <c r="CG890" s="1073"/>
      <c r="CH890" s="1073"/>
      <c r="CI890" s="1073"/>
      <c r="CJ890" s="1073"/>
      <c r="CK890" s="1073"/>
      <c r="CL890" s="1073"/>
      <c r="CM890" s="1112"/>
      <c r="CN890" s="1112"/>
      <c r="CO890" s="1113"/>
      <c r="CQ890" s="1927"/>
    </row>
    <row r="891" spans="1:95" s="621" customFormat="1" x14ac:dyDescent="0.2">
      <c r="A891" s="1054"/>
      <c r="B891" s="1072"/>
      <c r="C891" s="1048"/>
      <c r="D891" s="1048"/>
      <c r="E891" s="1049"/>
      <c r="F891" s="1067"/>
      <c r="G891" s="1066"/>
      <c r="H891" s="1052"/>
      <c r="I891" s="1073"/>
      <c r="J891" s="1073"/>
      <c r="K891" s="1073"/>
      <c r="L891" s="1073"/>
      <c r="M891" s="1073"/>
      <c r="N891" s="1073"/>
      <c r="O891" s="1073"/>
      <c r="P891" s="1073"/>
      <c r="Q891" s="1073"/>
      <c r="R891" s="1073"/>
      <c r="S891" s="1073"/>
      <c r="T891" s="1073"/>
      <c r="U891" s="1073"/>
      <c r="V891" s="1073"/>
      <c r="W891" s="1073"/>
      <c r="X891" s="1073"/>
      <c r="Y891" s="1073"/>
      <c r="Z891" s="1073"/>
      <c r="AA891" s="1073"/>
      <c r="AB891" s="1112"/>
      <c r="AC891" s="1112"/>
      <c r="AD891" s="1112"/>
      <c r="AE891" s="1112"/>
      <c r="AF891" s="1073"/>
      <c r="AG891" s="1073"/>
      <c r="AH891" s="1073"/>
      <c r="AI891" s="1073"/>
      <c r="AJ891" s="1073"/>
      <c r="AK891" s="1073"/>
      <c r="AL891" s="1073"/>
      <c r="AM891" s="1073"/>
      <c r="AN891" s="1073"/>
      <c r="AO891" s="1073"/>
      <c r="AP891" s="1073"/>
      <c r="AQ891" s="1073"/>
      <c r="AR891" s="1073"/>
      <c r="AS891" s="1073"/>
      <c r="AT891" s="1073"/>
      <c r="AU891" s="1073"/>
      <c r="AV891" s="1073"/>
      <c r="AW891" s="1073"/>
      <c r="AX891" s="1073"/>
      <c r="AY891" s="1073"/>
      <c r="AZ891" s="1073"/>
      <c r="BA891" s="1073"/>
      <c r="BB891" s="1073"/>
      <c r="BC891" s="1073"/>
      <c r="BD891" s="1073"/>
      <c r="BE891" s="1073"/>
      <c r="BF891" s="1073"/>
      <c r="BG891" s="1073"/>
      <c r="BH891" s="1073"/>
      <c r="BI891" s="1073"/>
      <c r="BJ891" s="1073"/>
      <c r="BK891" s="1073"/>
      <c r="BL891" s="1073"/>
      <c r="BM891" s="1073"/>
      <c r="BN891" s="1073"/>
      <c r="BO891" s="1073"/>
      <c r="BP891" s="1073"/>
      <c r="BQ891" s="1073"/>
      <c r="BR891" s="1073"/>
      <c r="BS891" s="1112"/>
      <c r="BT891" s="1073"/>
      <c r="BU891" s="1073"/>
      <c r="BV891" s="1073"/>
      <c r="BW891" s="1073"/>
      <c r="BX891" s="1073"/>
      <c r="BY891" s="1073"/>
      <c r="BZ891" s="1073"/>
      <c r="CA891" s="1073"/>
      <c r="CB891" s="1073"/>
      <c r="CC891" s="1073"/>
      <c r="CD891" s="1073"/>
      <c r="CE891" s="1073"/>
      <c r="CF891" s="1073"/>
      <c r="CG891" s="1073"/>
      <c r="CH891" s="1073"/>
      <c r="CI891" s="1073"/>
      <c r="CJ891" s="1073"/>
      <c r="CK891" s="1073"/>
      <c r="CL891" s="1073"/>
      <c r="CM891" s="1112"/>
      <c r="CN891" s="1112"/>
      <c r="CO891" s="1113"/>
      <c r="CQ891" s="1927"/>
    </row>
    <row r="892" spans="1:95" s="621" customFormat="1" x14ac:dyDescent="0.2">
      <c r="A892" s="1054"/>
      <c r="B892" s="1072"/>
      <c r="C892" s="1048"/>
      <c r="D892" s="1048"/>
      <c r="E892" s="1049"/>
      <c r="F892" s="1067"/>
      <c r="G892" s="1066"/>
      <c r="H892" s="1052"/>
      <c r="I892" s="1073"/>
      <c r="J892" s="1073"/>
      <c r="K892" s="1073"/>
      <c r="L892" s="1073"/>
      <c r="M892" s="1073"/>
      <c r="N892" s="1073"/>
      <c r="O892" s="1073"/>
      <c r="P892" s="1073"/>
      <c r="Q892" s="1073"/>
      <c r="R892" s="1073"/>
      <c r="S892" s="1073"/>
      <c r="T892" s="1073"/>
      <c r="U892" s="1073"/>
      <c r="V892" s="1073"/>
      <c r="W892" s="1073"/>
      <c r="X892" s="1073"/>
      <c r="Y892" s="1073"/>
      <c r="Z892" s="1073"/>
      <c r="AA892" s="1073"/>
      <c r="AB892" s="1112"/>
      <c r="AC892" s="1112"/>
      <c r="AD892" s="1112"/>
      <c r="AE892" s="1112"/>
      <c r="AF892" s="1073"/>
      <c r="AG892" s="1073"/>
      <c r="AH892" s="1073"/>
      <c r="AI892" s="1073"/>
      <c r="AJ892" s="1073"/>
      <c r="AK892" s="1073"/>
      <c r="AL892" s="1073"/>
      <c r="AM892" s="1073"/>
      <c r="AN892" s="1073"/>
      <c r="AO892" s="1073"/>
      <c r="AP892" s="1073"/>
      <c r="AQ892" s="1073"/>
      <c r="AR892" s="1073"/>
      <c r="AS892" s="1073"/>
      <c r="AT892" s="1073"/>
      <c r="AU892" s="1073"/>
      <c r="AV892" s="1073"/>
      <c r="AW892" s="1073"/>
      <c r="AX892" s="1073"/>
      <c r="AY892" s="1073"/>
      <c r="AZ892" s="1073"/>
      <c r="BA892" s="1073"/>
      <c r="BB892" s="1073"/>
      <c r="BC892" s="1073"/>
      <c r="BD892" s="1073"/>
      <c r="BE892" s="1073"/>
      <c r="BF892" s="1073"/>
      <c r="BG892" s="1073"/>
      <c r="BH892" s="1073"/>
      <c r="BI892" s="1073"/>
      <c r="BJ892" s="1073"/>
      <c r="BK892" s="1073"/>
      <c r="BL892" s="1073"/>
      <c r="BM892" s="1073"/>
      <c r="BN892" s="1073"/>
      <c r="BO892" s="1073"/>
      <c r="BP892" s="1073"/>
      <c r="BQ892" s="1073"/>
      <c r="BR892" s="1073"/>
      <c r="BS892" s="1112"/>
      <c r="BT892" s="1073"/>
      <c r="BU892" s="1073"/>
      <c r="BV892" s="1073"/>
      <c r="BW892" s="1073"/>
      <c r="BX892" s="1073"/>
      <c r="BY892" s="1073"/>
      <c r="BZ892" s="1073"/>
      <c r="CA892" s="1073"/>
      <c r="CB892" s="1073"/>
      <c r="CC892" s="1073"/>
      <c r="CD892" s="1073"/>
      <c r="CE892" s="1073"/>
      <c r="CF892" s="1073"/>
      <c r="CG892" s="1073"/>
      <c r="CH892" s="1073"/>
      <c r="CI892" s="1073"/>
      <c r="CJ892" s="1073"/>
      <c r="CK892" s="1073"/>
      <c r="CL892" s="1073"/>
      <c r="CM892" s="1112"/>
      <c r="CN892" s="1112"/>
      <c r="CO892" s="1113"/>
      <c r="CQ892" s="1927"/>
    </row>
    <row r="893" spans="1:95" s="621" customFormat="1" x14ac:dyDescent="0.2">
      <c r="A893" s="1054"/>
      <c r="B893" s="1072"/>
      <c r="C893" s="1048"/>
      <c r="D893" s="1048"/>
      <c r="E893" s="1049"/>
      <c r="F893" s="1067"/>
      <c r="G893" s="1066"/>
      <c r="H893" s="1052"/>
      <c r="I893" s="1073"/>
      <c r="J893" s="1073"/>
      <c r="K893" s="1073"/>
      <c r="L893" s="1073"/>
      <c r="M893" s="1073"/>
      <c r="N893" s="1073"/>
      <c r="O893" s="1073"/>
      <c r="P893" s="1073"/>
      <c r="Q893" s="1073"/>
      <c r="R893" s="1073"/>
      <c r="S893" s="1073"/>
      <c r="T893" s="1073"/>
      <c r="U893" s="1073"/>
      <c r="V893" s="1073"/>
      <c r="W893" s="1073"/>
      <c r="X893" s="1073"/>
      <c r="Y893" s="1073"/>
      <c r="Z893" s="1073"/>
      <c r="AA893" s="1073"/>
      <c r="AB893" s="1112"/>
      <c r="AC893" s="1112"/>
      <c r="AD893" s="1112"/>
      <c r="AE893" s="1112"/>
      <c r="AF893" s="1073"/>
      <c r="AG893" s="1073"/>
      <c r="AH893" s="1073"/>
      <c r="AI893" s="1073"/>
      <c r="AJ893" s="1073"/>
      <c r="AK893" s="1073"/>
      <c r="AL893" s="1073"/>
      <c r="AM893" s="1073"/>
      <c r="AN893" s="1073"/>
      <c r="AO893" s="1073"/>
      <c r="AP893" s="1073"/>
      <c r="AQ893" s="1073"/>
      <c r="AR893" s="1073"/>
      <c r="AS893" s="1073"/>
      <c r="AT893" s="1073"/>
      <c r="AU893" s="1073"/>
      <c r="AV893" s="1073"/>
      <c r="AW893" s="1073"/>
      <c r="AX893" s="1073"/>
      <c r="AY893" s="1073"/>
      <c r="AZ893" s="1073"/>
      <c r="BA893" s="1073"/>
      <c r="BB893" s="1073"/>
      <c r="BC893" s="1073"/>
      <c r="BD893" s="1073"/>
      <c r="BE893" s="1073"/>
      <c r="BF893" s="1073"/>
      <c r="BG893" s="1073"/>
      <c r="BH893" s="1073"/>
      <c r="BI893" s="1073"/>
      <c r="BJ893" s="1073"/>
      <c r="BK893" s="1073"/>
      <c r="BL893" s="1073"/>
      <c r="BM893" s="1073"/>
      <c r="BN893" s="1073"/>
      <c r="BO893" s="1073"/>
      <c r="BP893" s="1073"/>
      <c r="BQ893" s="1073"/>
      <c r="BR893" s="1073"/>
      <c r="BS893" s="1112"/>
      <c r="BT893" s="1073"/>
      <c r="BU893" s="1073"/>
      <c r="BV893" s="1073"/>
      <c r="BW893" s="1073"/>
      <c r="BX893" s="1073"/>
      <c r="BY893" s="1073"/>
      <c r="BZ893" s="1073"/>
      <c r="CA893" s="1073"/>
      <c r="CB893" s="1073"/>
      <c r="CC893" s="1073"/>
      <c r="CD893" s="1073"/>
      <c r="CE893" s="1073"/>
      <c r="CF893" s="1073"/>
      <c r="CG893" s="1073"/>
      <c r="CH893" s="1073"/>
      <c r="CI893" s="1073"/>
      <c r="CJ893" s="1073"/>
      <c r="CK893" s="1073"/>
      <c r="CL893" s="1073"/>
      <c r="CM893" s="1112"/>
      <c r="CN893" s="1112"/>
      <c r="CO893" s="1113"/>
      <c r="CQ893" s="1927"/>
    </row>
    <row r="894" spans="1:95" s="621" customFormat="1" x14ac:dyDescent="0.2">
      <c r="A894" s="1054"/>
      <c r="B894" s="1072"/>
      <c r="C894" s="1048"/>
      <c r="D894" s="1048"/>
      <c r="E894" s="1049"/>
      <c r="F894" s="1067"/>
      <c r="G894" s="1066"/>
      <c r="H894" s="1052"/>
      <c r="I894" s="1073"/>
      <c r="J894" s="1073"/>
      <c r="K894" s="1073"/>
      <c r="L894" s="1073"/>
      <c r="M894" s="1073"/>
      <c r="N894" s="1073"/>
      <c r="O894" s="1073"/>
      <c r="P894" s="1073"/>
      <c r="Q894" s="1073"/>
      <c r="R894" s="1073"/>
      <c r="S894" s="1073"/>
      <c r="T894" s="1073"/>
      <c r="U894" s="1073"/>
      <c r="V894" s="1073"/>
      <c r="W894" s="1073"/>
      <c r="X894" s="1073"/>
      <c r="Y894" s="1073"/>
      <c r="Z894" s="1073"/>
      <c r="AA894" s="1073"/>
      <c r="AB894" s="1112"/>
      <c r="AC894" s="1112"/>
      <c r="AD894" s="1112"/>
      <c r="AE894" s="1112"/>
      <c r="AF894" s="1073"/>
      <c r="AG894" s="1073"/>
      <c r="AH894" s="1073"/>
      <c r="AI894" s="1073"/>
      <c r="AJ894" s="1073"/>
      <c r="AK894" s="1073"/>
      <c r="AL894" s="1073"/>
      <c r="AM894" s="1073"/>
      <c r="AN894" s="1073"/>
      <c r="AO894" s="1073"/>
      <c r="AP894" s="1073"/>
      <c r="AQ894" s="1073"/>
      <c r="AR894" s="1073"/>
      <c r="AS894" s="1073"/>
      <c r="AT894" s="1073"/>
      <c r="AU894" s="1073"/>
      <c r="AV894" s="1073"/>
      <c r="AW894" s="1073"/>
      <c r="AX894" s="1073"/>
      <c r="AY894" s="1073"/>
      <c r="AZ894" s="1073"/>
      <c r="BA894" s="1073"/>
      <c r="BB894" s="1073"/>
      <c r="BC894" s="1073"/>
      <c r="BD894" s="1073"/>
      <c r="BE894" s="1073"/>
      <c r="BF894" s="1073"/>
      <c r="BG894" s="1073"/>
      <c r="BH894" s="1073"/>
      <c r="BI894" s="1073"/>
      <c r="BJ894" s="1073"/>
      <c r="BK894" s="1073"/>
      <c r="BL894" s="1073"/>
      <c r="BM894" s="1073"/>
      <c r="BN894" s="1073"/>
      <c r="BO894" s="1073"/>
      <c r="BP894" s="1073"/>
      <c r="BQ894" s="1073"/>
      <c r="BR894" s="1073"/>
      <c r="BS894" s="1112"/>
      <c r="BT894" s="1073"/>
      <c r="BU894" s="1073"/>
      <c r="BV894" s="1073"/>
      <c r="BW894" s="1073"/>
      <c r="BX894" s="1073"/>
      <c r="BY894" s="1073"/>
      <c r="BZ894" s="1073"/>
      <c r="CA894" s="1073"/>
      <c r="CB894" s="1073"/>
      <c r="CC894" s="1073"/>
      <c r="CD894" s="1073"/>
      <c r="CE894" s="1073"/>
      <c r="CF894" s="1073"/>
      <c r="CG894" s="1073"/>
      <c r="CH894" s="1073"/>
      <c r="CI894" s="1073"/>
      <c r="CJ894" s="1073"/>
      <c r="CK894" s="1073"/>
      <c r="CL894" s="1073"/>
      <c r="CM894" s="1112"/>
      <c r="CN894" s="1112"/>
      <c r="CO894" s="1113"/>
      <c r="CQ894" s="1927"/>
    </row>
    <row r="895" spans="1:95" s="621" customFormat="1" x14ac:dyDescent="0.2">
      <c r="A895" s="1054"/>
      <c r="B895" s="1072"/>
      <c r="C895" s="1048"/>
      <c r="D895" s="1048"/>
      <c r="E895" s="1049"/>
      <c r="F895" s="1067"/>
      <c r="G895" s="1066"/>
      <c r="H895" s="1052"/>
      <c r="I895" s="1073"/>
      <c r="J895" s="1073"/>
      <c r="K895" s="1073"/>
      <c r="L895" s="1073"/>
      <c r="M895" s="1073"/>
      <c r="N895" s="1073"/>
      <c r="O895" s="1073"/>
      <c r="P895" s="1073"/>
      <c r="Q895" s="1073"/>
      <c r="R895" s="1073"/>
      <c r="S895" s="1073"/>
      <c r="T895" s="1073"/>
      <c r="U895" s="1073"/>
      <c r="V895" s="1073"/>
      <c r="W895" s="1073"/>
      <c r="X895" s="1073"/>
      <c r="Y895" s="1073"/>
      <c r="Z895" s="1073"/>
      <c r="AA895" s="1073"/>
      <c r="AB895" s="1112"/>
      <c r="AC895" s="1112"/>
      <c r="AD895" s="1112"/>
      <c r="AE895" s="1112"/>
      <c r="AF895" s="1073"/>
      <c r="AG895" s="1073"/>
      <c r="AH895" s="1073"/>
      <c r="AI895" s="1073"/>
      <c r="AJ895" s="1073"/>
      <c r="AK895" s="1073"/>
      <c r="AL895" s="1073"/>
      <c r="AM895" s="1073"/>
      <c r="AN895" s="1073"/>
      <c r="AO895" s="1073"/>
      <c r="AP895" s="1073"/>
      <c r="AQ895" s="1073"/>
      <c r="AR895" s="1073"/>
      <c r="AS895" s="1073"/>
      <c r="AT895" s="1073"/>
      <c r="AU895" s="1073"/>
      <c r="AV895" s="1073"/>
      <c r="AW895" s="1073"/>
      <c r="AX895" s="1073"/>
      <c r="AY895" s="1073"/>
      <c r="AZ895" s="1073"/>
      <c r="BA895" s="1073"/>
      <c r="BB895" s="1073"/>
      <c r="BC895" s="1073"/>
      <c r="BD895" s="1073"/>
      <c r="BE895" s="1073"/>
      <c r="BF895" s="1073"/>
      <c r="BG895" s="1073"/>
      <c r="BH895" s="1073"/>
      <c r="BI895" s="1073"/>
      <c r="BJ895" s="1073"/>
      <c r="BK895" s="1073"/>
      <c r="BL895" s="1073"/>
      <c r="BM895" s="1073"/>
      <c r="BN895" s="1073"/>
      <c r="BO895" s="1073"/>
      <c r="BP895" s="1073"/>
      <c r="BQ895" s="1073"/>
      <c r="BR895" s="1073"/>
      <c r="BS895" s="1112"/>
      <c r="BT895" s="1073"/>
      <c r="BU895" s="1073"/>
      <c r="BV895" s="1073"/>
      <c r="BW895" s="1073"/>
      <c r="BX895" s="1073"/>
      <c r="BY895" s="1073"/>
      <c r="BZ895" s="1073"/>
      <c r="CA895" s="1073"/>
      <c r="CB895" s="1073"/>
      <c r="CC895" s="1073"/>
      <c r="CD895" s="1073"/>
      <c r="CE895" s="1073"/>
      <c r="CF895" s="1073"/>
      <c r="CG895" s="1073"/>
      <c r="CH895" s="1073"/>
      <c r="CI895" s="1073"/>
      <c r="CJ895" s="1073"/>
      <c r="CK895" s="1073"/>
      <c r="CL895" s="1073"/>
      <c r="CM895" s="1112"/>
      <c r="CN895" s="1112"/>
      <c r="CO895" s="1113"/>
      <c r="CQ895" s="1927"/>
    </row>
    <row r="896" spans="1:95" s="621" customFormat="1" x14ac:dyDescent="0.2">
      <c r="A896" s="1054"/>
      <c r="B896" s="1072"/>
      <c r="C896" s="1048"/>
      <c r="D896" s="1048"/>
      <c r="E896" s="1049"/>
      <c r="F896" s="1067"/>
      <c r="G896" s="1066"/>
      <c r="H896" s="1052"/>
      <c r="I896" s="1073"/>
      <c r="J896" s="1073"/>
      <c r="K896" s="1073"/>
      <c r="L896" s="1073"/>
      <c r="M896" s="1073"/>
      <c r="N896" s="1073"/>
      <c r="O896" s="1073"/>
      <c r="P896" s="1073"/>
      <c r="Q896" s="1073"/>
      <c r="R896" s="1073"/>
      <c r="S896" s="1073"/>
      <c r="T896" s="1073"/>
      <c r="U896" s="1073"/>
      <c r="V896" s="1073"/>
      <c r="W896" s="1073"/>
      <c r="X896" s="1073"/>
      <c r="Y896" s="1073"/>
      <c r="Z896" s="1073"/>
      <c r="AA896" s="1073"/>
      <c r="AB896" s="1112"/>
      <c r="AC896" s="1112"/>
      <c r="AD896" s="1112"/>
      <c r="AE896" s="1112"/>
      <c r="AF896" s="1073"/>
      <c r="AG896" s="1073"/>
      <c r="AH896" s="1073"/>
      <c r="AI896" s="1073"/>
      <c r="AJ896" s="1073"/>
      <c r="AK896" s="1073"/>
      <c r="AL896" s="1073"/>
      <c r="AM896" s="1073"/>
      <c r="AN896" s="1073"/>
      <c r="AO896" s="1073"/>
      <c r="AP896" s="1073"/>
      <c r="AQ896" s="1073"/>
      <c r="AR896" s="1073"/>
      <c r="AS896" s="1073"/>
      <c r="AT896" s="1073"/>
      <c r="AU896" s="1073"/>
      <c r="AV896" s="1073"/>
      <c r="AW896" s="1073"/>
      <c r="AX896" s="1073"/>
      <c r="AY896" s="1073"/>
      <c r="AZ896" s="1073"/>
      <c r="BA896" s="1073"/>
      <c r="BB896" s="1073"/>
      <c r="BC896" s="1073"/>
      <c r="BD896" s="1073"/>
      <c r="BE896" s="1073"/>
      <c r="BF896" s="1073"/>
      <c r="BG896" s="1073"/>
      <c r="BH896" s="1073"/>
      <c r="BI896" s="1073"/>
      <c r="BJ896" s="1073"/>
      <c r="BK896" s="1073"/>
      <c r="BL896" s="1073"/>
      <c r="BM896" s="1073"/>
      <c r="BN896" s="1073"/>
      <c r="BO896" s="1073"/>
      <c r="BP896" s="1073"/>
      <c r="BQ896" s="1073"/>
      <c r="BR896" s="1073"/>
      <c r="BS896" s="1112"/>
      <c r="BT896" s="1073"/>
      <c r="BU896" s="1073"/>
      <c r="BV896" s="1073"/>
      <c r="BW896" s="1073"/>
      <c r="BX896" s="1073"/>
      <c r="BY896" s="1073"/>
      <c r="BZ896" s="1073"/>
      <c r="CA896" s="1073"/>
      <c r="CB896" s="1073"/>
      <c r="CC896" s="1073"/>
      <c r="CD896" s="1073"/>
      <c r="CE896" s="1073"/>
      <c r="CF896" s="1073"/>
      <c r="CG896" s="1073"/>
      <c r="CH896" s="1073"/>
      <c r="CI896" s="1073"/>
      <c r="CJ896" s="1073"/>
      <c r="CK896" s="1073"/>
      <c r="CL896" s="1073"/>
      <c r="CM896" s="1112"/>
      <c r="CN896" s="1112"/>
      <c r="CO896" s="1113"/>
      <c r="CQ896" s="1927"/>
    </row>
    <row r="897" spans="1:95" s="621" customFormat="1" x14ac:dyDescent="0.2">
      <c r="A897" s="1054"/>
      <c r="B897" s="1072"/>
      <c r="C897" s="1048"/>
      <c r="D897" s="1048"/>
      <c r="E897" s="1049"/>
      <c r="F897" s="1067"/>
      <c r="G897" s="1066"/>
      <c r="H897" s="1052"/>
      <c r="I897" s="1073"/>
      <c r="J897" s="1073"/>
      <c r="K897" s="1073"/>
      <c r="L897" s="1073"/>
      <c r="M897" s="1073"/>
      <c r="N897" s="1073"/>
      <c r="O897" s="1073"/>
      <c r="P897" s="1073"/>
      <c r="Q897" s="1073"/>
      <c r="R897" s="1073"/>
      <c r="S897" s="1073"/>
      <c r="T897" s="1073"/>
      <c r="U897" s="1073"/>
      <c r="V897" s="1073"/>
      <c r="W897" s="1073"/>
      <c r="X897" s="1073"/>
      <c r="Y897" s="1073"/>
      <c r="Z897" s="1073"/>
      <c r="AA897" s="1073"/>
      <c r="AB897" s="1112"/>
      <c r="AC897" s="1112"/>
      <c r="AD897" s="1112"/>
      <c r="AE897" s="1112"/>
      <c r="AF897" s="1073"/>
      <c r="AG897" s="1073"/>
      <c r="AH897" s="1073"/>
      <c r="AI897" s="1073"/>
      <c r="AJ897" s="1073"/>
      <c r="AK897" s="1073"/>
      <c r="AL897" s="1073"/>
      <c r="AM897" s="1073"/>
      <c r="AN897" s="1073"/>
      <c r="AO897" s="1073"/>
      <c r="AP897" s="1073"/>
      <c r="AQ897" s="1073"/>
      <c r="AR897" s="1073"/>
      <c r="AS897" s="1073"/>
      <c r="AT897" s="1073"/>
      <c r="AU897" s="1073"/>
      <c r="AV897" s="1073"/>
      <c r="AW897" s="1073"/>
      <c r="AX897" s="1073"/>
      <c r="AY897" s="1073"/>
      <c r="AZ897" s="1073"/>
      <c r="BA897" s="1073"/>
      <c r="BB897" s="1073"/>
      <c r="BC897" s="1073"/>
      <c r="BD897" s="1073"/>
      <c r="BE897" s="1073"/>
      <c r="BF897" s="1073"/>
      <c r="BG897" s="1073"/>
      <c r="BH897" s="1073"/>
      <c r="BI897" s="1073"/>
      <c r="BJ897" s="1073"/>
      <c r="BK897" s="1073"/>
      <c r="BL897" s="1073"/>
      <c r="BM897" s="1073"/>
      <c r="BN897" s="1073"/>
      <c r="BO897" s="1073"/>
      <c r="BP897" s="1073"/>
      <c r="BQ897" s="1073"/>
      <c r="BR897" s="1073"/>
      <c r="BS897" s="1112"/>
      <c r="BT897" s="1073"/>
      <c r="BU897" s="1073"/>
      <c r="BV897" s="1073"/>
      <c r="BW897" s="1073"/>
      <c r="BX897" s="1073"/>
      <c r="BY897" s="1073"/>
      <c r="BZ897" s="1073"/>
      <c r="CA897" s="1073"/>
      <c r="CB897" s="1073"/>
      <c r="CC897" s="1073"/>
      <c r="CD897" s="1073"/>
      <c r="CE897" s="1073"/>
      <c r="CF897" s="1073"/>
      <c r="CG897" s="1073"/>
      <c r="CH897" s="1073"/>
      <c r="CI897" s="1073"/>
      <c r="CJ897" s="1073"/>
      <c r="CK897" s="1073"/>
      <c r="CL897" s="1073"/>
      <c r="CM897" s="1112"/>
      <c r="CN897" s="1112"/>
      <c r="CO897" s="1113"/>
      <c r="CQ897" s="1927"/>
    </row>
    <row r="898" spans="1:95" s="621" customFormat="1" x14ac:dyDescent="0.2">
      <c r="A898" s="1054"/>
      <c r="B898" s="1072"/>
      <c r="C898" s="1048"/>
      <c r="D898" s="1048"/>
      <c r="E898" s="1049"/>
      <c r="F898" s="1067"/>
      <c r="G898" s="1066"/>
      <c r="H898" s="1052"/>
      <c r="I898" s="1073"/>
      <c r="J898" s="1073"/>
      <c r="K898" s="1073"/>
      <c r="L898" s="1073"/>
      <c r="M898" s="1073"/>
      <c r="N898" s="1073"/>
      <c r="O898" s="1073"/>
      <c r="P898" s="1073"/>
      <c r="Q898" s="1073"/>
      <c r="R898" s="1073"/>
      <c r="S898" s="1073"/>
      <c r="T898" s="1073"/>
      <c r="U898" s="1073"/>
      <c r="V898" s="1073"/>
      <c r="W898" s="1073"/>
      <c r="X898" s="1073"/>
      <c r="Y898" s="1073"/>
      <c r="Z898" s="1073"/>
      <c r="AA898" s="1073"/>
      <c r="AB898" s="1112"/>
      <c r="AC898" s="1112"/>
      <c r="AD898" s="1112"/>
      <c r="AE898" s="1112"/>
      <c r="AF898" s="1073"/>
      <c r="AG898" s="1073"/>
      <c r="AH898" s="1073"/>
      <c r="AI898" s="1073"/>
      <c r="AJ898" s="1073"/>
      <c r="AK898" s="1073"/>
      <c r="AL898" s="1073"/>
      <c r="AM898" s="1073"/>
      <c r="AN898" s="1073"/>
      <c r="AO898" s="1073"/>
      <c r="AP898" s="1073"/>
      <c r="AQ898" s="1073"/>
      <c r="AR898" s="1073"/>
      <c r="AS898" s="1073"/>
      <c r="AT898" s="1073"/>
      <c r="AU898" s="1073"/>
      <c r="AV898" s="1073"/>
      <c r="AW898" s="1073"/>
      <c r="AX898" s="1073"/>
      <c r="AY898" s="1073"/>
      <c r="AZ898" s="1073"/>
      <c r="BA898" s="1073"/>
      <c r="BB898" s="1073"/>
      <c r="BC898" s="1073"/>
      <c r="BD898" s="1073"/>
      <c r="BE898" s="1073"/>
      <c r="BF898" s="1073"/>
      <c r="BG898" s="1073"/>
      <c r="BH898" s="1073"/>
      <c r="BI898" s="1073"/>
      <c r="BJ898" s="1073"/>
      <c r="BK898" s="1073"/>
      <c r="BL898" s="1073"/>
      <c r="BM898" s="1073"/>
      <c r="BN898" s="1073"/>
      <c r="BO898" s="1073"/>
      <c r="BP898" s="1073"/>
      <c r="BQ898" s="1073"/>
      <c r="BR898" s="1073"/>
      <c r="BS898" s="1112"/>
      <c r="BT898" s="1073"/>
      <c r="BU898" s="1073"/>
      <c r="BV898" s="1073"/>
      <c r="BW898" s="1073"/>
      <c r="BX898" s="1073"/>
      <c r="BY898" s="1073"/>
      <c r="BZ898" s="1073"/>
      <c r="CA898" s="1073"/>
      <c r="CB898" s="1073"/>
      <c r="CC898" s="1073"/>
      <c r="CD898" s="1073"/>
      <c r="CE898" s="1073"/>
      <c r="CF898" s="1073"/>
      <c r="CG898" s="1073"/>
      <c r="CH898" s="1073"/>
      <c r="CI898" s="1073"/>
      <c r="CJ898" s="1073"/>
      <c r="CK898" s="1073"/>
      <c r="CL898" s="1073"/>
      <c r="CM898" s="1112"/>
      <c r="CN898" s="1112"/>
      <c r="CO898" s="1113"/>
      <c r="CQ898" s="1927"/>
    </row>
    <row r="899" spans="1:95" s="621" customFormat="1" x14ac:dyDescent="0.2">
      <c r="A899" s="1054"/>
      <c r="B899" s="1072"/>
      <c r="C899" s="1048"/>
      <c r="D899" s="1048"/>
      <c r="E899" s="1049"/>
      <c r="F899" s="1067"/>
      <c r="G899" s="1066"/>
      <c r="H899" s="1052"/>
      <c r="I899" s="1073"/>
      <c r="J899" s="1073"/>
      <c r="K899" s="1073"/>
      <c r="L899" s="1073"/>
      <c r="M899" s="1073"/>
      <c r="N899" s="1073"/>
      <c r="O899" s="1073"/>
      <c r="P899" s="1073"/>
      <c r="Q899" s="1073"/>
      <c r="R899" s="1073"/>
      <c r="S899" s="1073"/>
      <c r="T899" s="1073"/>
      <c r="U899" s="1073"/>
      <c r="V899" s="1073"/>
      <c r="W899" s="1073"/>
      <c r="X899" s="1073"/>
      <c r="Y899" s="1073"/>
      <c r="Z899" s="1073"/>
      <c r="AA899" s="1073"/>
      <c r="AB899" s="1112"/>
      <c r="AC899" s="1112"/>
      <c r="AD899" s="1112"/>
      <c r="AE899" s="1112"/>
      <c r="AF899" s="1073"/>
      <c r="AG899" s="1073"/>
      <c r="AH899" s="1073"/>
      <c r="AI899" s="1073"/>
      <c r="AJ899" s="1073"/>
      <c r="AK899" s="1073"/>
      <c r="AL899" s="1073"/>
      <c r="AM899" s="1073"/>
      <c r="AN899" s="1073"/>
      <c r="AO899" s="1073"/>
      <c r="AP899" s="1073"/>
      <c r="AQ899" s="1073"/>
      <c r="AR899" s="1073"/>
      <c r="AS899" s="1073"/>
      <c r="AT899" s="1073"/>
      <c r="AU899" s="1073"/>
      <c r="AV899" s="1073"/>
      <c r="AW899" s="1073"/>
      <c r="AX899" s="1073"/>
      <c r="AY899" s="1073"/>
      <c r="AZ899" s="1073"/>
      <c r="BA899" s="1073"/>
      <c r="BB899" s="1073"/>
      <c r="BC899" s="1073"/>
      <c r="BD899" s="1073"/>
      <c r="BE899" s="1073"/>
      <c r="BF899" s="1073"/>
      <c r="BG899" s="1073"/>
      <c r="BH899" s="1073"/>
      <c r="BI899" s="1073"/>
      <c r="BJ899" s="1073"/>
      <c r="BK899" s="1073"/>
      <c r="BL899" s="1073"/>
      <c r="BM899" s="1073"/>
      <c r="BN899" s="1073"/>
      <c r="BO899" s="1073"/>
      <c r="BP899" s="1073"/>
      <c r="BQ899" s="1073"/>
      <c r="BR899" s="1073"/>
      <c r="BS899" s="1112"/>
      <c r="BT899" s="1073"/>
      <c r="BU899" s="1073"/>
      <c r="BV899" s="1073"/>
      <c r="BW899" s="1073"/>
      <c r="BX899" s="1073"/>
      <c r="BY899" s="1073"/>
      <c r="BZ899" s="1073"/>
      <c r="CA899" s="1073"/>
      <c r="CB899" s="1073"/>
      <c r="CC899" s="1073"/>
      <c r="CD899" s="1073"/>
      <c r="CE899" s="1073"/>
      <c r="CF899" s="1073"/>
      <c r="CG899" s="1073"/>
      <c r="CH899" s="1073"/>
      <c r="CI899" s="1073"/>
      <c r="CJ899" s="1073"/>
      <c r="CK899" s="1073"/>
      <c r="CL899" s="1073"/>
      <c r="CM899" s="1112"/>
      <c r="CN899" s="1112"/>
      <c r="CO899" s="1113"/>
      <c r="CQ899" s="1927"/>
    </row>
    <row r="900" spans="1:95" s="621" customFormat="1" x14ac:dyDescent="0.2">
      <c r="A900" s="1054"/>
      <c r="B900" s="1072"/>
      <c r="C900" s="1048"/>
      <c r="D900" s="1048"/>
      <c r="E900" s="1049"/>
      <c r="F900" s="1067"/>
      <c r="G900" s="1066"/>
      <c r="H900" s="1052"/>
      <c r="I900" s="1073"/>
      <c r="J900" s="1073"/>
      <c r="K900" s="1073"/>
      <c r="L900" s="1073"/>
      <c r="M900" s="1073"/>
      <c r="N900" s="1073"/>
      <c r="O900" s="1073"/>
      <c r="P900" s="1073"/>
      <c r="Q900" s="1073"/>
      <c r="R900" s="1073"/>
      <c r="S900" s="1073"/>
      <c r="T900" s="1073"/>
      <c r="U900" s="1073"/>
      <c r="V900" s="1073"/>
      <c r="W900" s="1073"/>
      <c r="X900" s="1073"/>
      <c r="Y900" s="1073"/>
      <c r="Z900" s="1073"/>
      <c r="AA900" s="1073"/>
      <c r="AB900" s="1112"/>
      <c r="AC900" s="1112"/>
      <c r="AD900" s="1112"/>
      <c r="AE900" s="1112"/>
      <c r="AF900" s="1073"/>
      <c r="AG900" s="1073"/>
      <c r="AH900" s="1073"/>
      <c r="AI900" s="1073"/>
      <c r="AJ900" s="1073"/>
      <c r="AK900" s="1073"/>
      <c r="AL900" s="1073"/>
      <c r="AM900" s="1073"/>
      <c r="AN900" s="1073"/>
      <c r="AO900" s="1073"/>
      <c r="AP900" s="1073"/>
      <c r="AQ900" s="1073"/>
      <c r="AR900" s="1073"/>
      <c r="AS900" s="1073"/>
      <c r="AT900" s="1073"/>
      <c r="AU900" s="1073"/>
      <c r="AV900" s="1073"/>
      <c r="AW900" s="1073"/>
      <c r="AX900" s="1073"/>
      <c r="AY900" s="1073"/>
      <c r="AZ900" s="1073"/>
      <c r="BA900" s="1073"/>
      <c r="BB900" s="1073"/>
      <c r="BC900" s="1073"/>
      <c r="BD900" s="1073"/>
      <c r="BE900" s="1073"/>
      <c r="BF900" s="1073"/>
      <c r="BG900" s="1073"/>
      <c r="BH900" s="1073"/>
      <c r="BI900" s="1073"/>
      <c r="BJ900" s="1073"/>
      <c r="BK900" s="1073"/>
      <c r="BL900" s="1073"/>
      <c r="BM900" s="1073"/>
      <c r="BN900" s="1073"/>
      <c r="BO900" s="1073"/>
      <c r="BP900" s="1073"/>
      <c r="BQ900" s="1073"/>
      <c r="BR900" s="1073"/>
      <c r="BS900" s="1112"/>
      <c r="BT900" s="1073"/>
      <c r="BU900" s="1073"/>
      <c r="BV900" s="1073"/>
      <c r="BW900" s="1073"/>
      <c r="BX900" s="1073"/>
      <c r="BY900" s="1073"/>
      <c r="BZ900" s="1073"/>
      <c r="CA900" s="1073"/>
      <c r="CB900" s="1073"/>
      <c r="CC900" s="1073"/>
      <c r="CD900" s="1073"/>
      <c r="CE900" s="1073"/>
      <c r="CF900" s="1073"/>
      <c r="CG900" s="1073"/>
      <c r="CH900" s="1073"/>
      <c r="CI900" s="1073"/>
      <c r="CJ900" s="1073"/>
      <c r="CK900" s="1073"/>
      <c r="CL900" s="1073"/>
      <c r="CM900" s="1112"/>
      <c r="CN900" s="1112"/>
      <c r="CO900" s="1113"/>
      <c r="CQ900" s="1927"/>
    </row>
    <row r="901" spans="1:95" s="621" customFormat="1" x14ac:dyDescent="0.2">
      <c r="A901" s="1054"/>
      <c r="B901" s="1072"/>
      <c r="C901" s="1048"/>
      <c r="D901" s="1048"/>
      <c r="E901" s="1049"/>
      <c r="F901" s="1067"/>
      <c r="G901" s="1066"/>
      <c r="H901" s="1052"/>
      <c r="I901" s="1073"/>
      <c r="J901" s="1073"/>
      <c r="K901" s="1073"/>
      <c r="L901" s="1073"/>
      <c r="M901" s="1073"/>
      <c r="N901" s="1073"/>
      <c r="O901" s="1073"/>
      <c r="P901" s="1073"/>
      <c r="Q901" s="1073"/>
      <c r="R901" s="1073"/>
      <c r="S901" s="1073"/>
      <c r="T901" s="1073"/>
      <c r="U901" s="1073"/>
      <c r="V901" s="1073"/>
      <c r="W901" s="1073"/>
      <c r="X901" s="1073"/>
      <c r="Y901" s="1073"/>
      <c r="Z901" s="1073"/>
      <c r="AA901" s="1073"/>
      <c r="AB901" s="1112"/>
      <c r="AC901" s="1112"/>
      <c r="AD901" s="1112"/>
      <c r="AE901" s="1112"/>
      <c r="AF901" s="1073"/>
      <c r="AG901" s="1073"/>
      <c r="AH901" s="1073"/>
      <c r="AI901" s="1073"/>
      <c r="AJ901" s="1073"/>
      <c r="AK901" s="1073"/>
      <c r="AL901" s="1073"/>
      <c r="AM901" s="1073"/>
      <c r="AN901" s="1073"/>
      <c r="AO901" s="1073"/>
      <c r="AP901" s="1073"/>
      <c r="AQ901" s="1073"/>
      <c r="AR901" s="1073"/>
      <c r="AS901" s="1073"/>
      <c r="AT901" s="1073"/>
      <c r="AU901" s="1073"/>
      <c r="AV901" s="1073"/>
      <c r="AW901" s="1073"/>
      <c r="AX901" s="1073"/>
      <c r="AY901" s="1073"/>
      <c r="AZ901" s="1073"/>
      <c r="BA901" s="1073"/>
      <c r="BB901" s="1073"/>
      <c r="BC901" s="1073"/>
      <c r="BD901" s="1073"/>
      <c r="BE901" s="1073"/>
      <c r="BF901" s="1073"/>
      <c r="BG901" s="1073"/>
      <c r="BH901" s="1073"/>
      <c r="BI901" s="1073"/>
      <c r="BJ901" s="1073"/>
      <c r="BK901" s="1073"/>
      <c r="BL901" s="1073"/>
      <c r="BM901" s="1073"/>
      <c r="BN901" s="1073"/>
      <c r="BO901" s="1073"/>
      <c r="BP901" s="1073"/>
      <c r="BQ901" s="1073"/>
      <c r="BR901" s="1073"/>
      <c r="BS901" s="1112"/>
      <c r="BT901" s="1073"/>
      <c r="BU901" s="1073"/>
      <c r="BV901" s="1073"/>
      <c r="BW901" s="1073"/>
      <c r="BX901" s="1073"/>
      <c r="BY901" s="1073"/>
      <c r="BZ901" s="1073"/>
      <c r="CA901" s="1073"/>
      <c r="CB901" s="1073"/>
      <c r="CC901" s="1073"/>
      <c r="CD901" s="1073"/>
      <c r="CE901" s="1073"/>
      <c r="CF901" s="1073"/>
      <c r="CG901" s="1073"/>
      <c r="CH901" s="1073"/>
      <c r="CI901" s="1073"/>
      <c r="CJ901" s="1073"/>
      <c r="CK901" s="1073"/>
      <c r="CL901" s="1073"/>
      <c r="CM901" s="1112"/>
      <c r="CN901" s="1112"/>
      <c r="CO901" s="1113"/>
      <c r="CQ901" s="1927"/>
    </row>
    <row r="902" spans="1:95" s="621" customFormat="1" x14ac:dyDescent="0.2">
      <c r="A902" s="1054"/>
      <c r="B902" s="1072"/>
      <c r="C902" s="1048"/>
      <c r="D902" s="1048"/>
      <c r="E902" s="1049"/>
      <c r="F902" s="1067"/>
      <c r="G902" s="1066"/>
      <c r="H902" s="1052"/>
      <c r="I902" s="1073"/>
      <c r="J902" s="1073"/>
      <c r="K902" s="1073"/>
      <c r="L902" s="1073"/>
      <c r="M902" s="1073"/>
      <c r="N902" s="1073"/>
      <c r="O902" s="1073"/>
      <c r="P902" s="1073"/>
      <c r="Q902" s="1073"/>
      <c r="R902" s="1073"/>
      <c r="S902" s="1073"/>
      <c r="T902" s="1073"/>
      <c r="U902" s="1073"/>
      <c r="V902" s="1073"/>
      <c r="W902" s="1073"/>
      <c r="X902" s="1073"/>
      <c r="Y902" s="1073"/>
      <c r="Z902" s="1073"/>
      <c r="AA902" s="1073"/>
      <c r="AB902" s="1112"/>
      <c r="AC902" s="1112"/>
      <c r="AD902" s="1112"/>
      <c r="AE902" s="1112"/>
      <c r="AF902" s="1073"/>
      <c r="AG902" s="1073"/>
      <c r="AH902" s="1073"/>
      <c r="AI902" s="1073"/>
      <c r="AJ902" s="1073"/>
      <c r="AK902" s="1073"/>
      <c r="AL902" s="1073"/>
      <c r="AM902" s="1073"/>
      <c r="AN902" s="1073"/>
      <c r="AO902" s="1073"/>
      <c r="AP902" s="1073"/>
      <c r="AQ902" s="1073"/>
      <c r="AR902" s="1073"/>
      <c r="AS902" s="1073"/>
      <c r="AT902" s="1073"/>
      <c r="AU902" s="1073"/>
      <c r="AV902" s="1073"/>
      <c r="AW902" s="1073"/>
      <c r="AX902" s="1073"/>
      <c r="AY902" s="1073"/>
      <c r="AZ902" s="1073"/>
      <c r="BA902" s="1073"/>
      <c r="BB902" s="1073"/>
      <c r="BC902" s="1073"/>
      <c r="BD902" s="1073"/>
      <c r="BE902" s="1073"/>
      <c r="BF902" s="1073"/>
      <c r="BG902" s="1073"/>
      <c r="BH902" s="1073"/>
      <c r="BI902" s="1073"/>
      <c r="BJ902" s="1073"/>
      <c r="BK902" s="1073"/>
      <c r="BL902" s="1073"/>
      <c r="BM902" s="1073"/>
      <c r="BN902" s="1073"/>
      <c r="BO902" s="1073"/>
      <c r="BP902" s="1073"/>
      <c r="BQ902" s="1073"/>
      <c r="BR902" s="1073"/>
      <c r="BS902" s="1112"/>
      <c r="BT902" s="1073"/>
      <c r="BU902" s="1073"/>
      <c r="BV902" s="1073"/>
      <c r="BW902" s="1073"/>
      <c r="BX902" s="1073"/>
      <c r="BY902" s="1073"/>
      <c r="BZ902" s="1073"/>
      <c r="CA902" s="1073"/>
      <c r="CB902" s="1073"/>
      <c r="CC902" s="1073"/>
      <c r="CD902" s="1073"/>
      <c r="CE902" s="1073"/>
      <c r="CF902" s="1073"/>
      <c r="CG902" s="1073"/>
      <c r="CH902" s="1073"/>
      <c r="CI902" s="1073"/>
      <c r="CJ902" s="1073"/>
      <c r="CK902" s="1073"/>
      <c r="CL902" s="1073"/>
      <c r="CM902" s="1112"/>
      <c r="CN902" s="1112"/>
      <c r="CO902" s="1113"/>
      <c r="CQ902" s="1927"/>
    </row>
    <row r="903" spans="1:95" s="621" customFormat="1" x14ac:dyDescent="0.2">
      <c r="A903" s="1054"/>
      <c r="B903" s="1072"/>
      <c r="C903" s="1048"/>
      <c r="D903" s="1048"/>
      <c r="E903" s="1049"/>
      <c r="F903" s="1067"/>
      <c r="G903" s="1066"/>
      <c r="H903" s="1052"/>
      <c r="I903" s="1073"/>
      <c r="J903" s="1073"/>
      <c r="K903" s="1073"/>
      <c r="L903" s="1073"/>
      <c r="M903" s="1073"/>
      <c r="N903" s="1073"/>
      <c r="O903" s="1073"/>
      <c r="P903" s="1073"/>
      <c r="Q903" s="1073"/>
      <c r="R903" s="1073"/>
      <c r="S903" s="1073"/>
      <c r="T903" s="1073"/>
      <c r="U903" s="1073"/>
      <c r="V903" s="1073"/>
      <c r="W903" s="1073"/>
      <c r="X903" s="1073"/>
      <c r="Y903" s="1073"/>
      <c r="Z903" s="1073"/>
      <c r="AA903" s="1073"/>
      <c r="AB903" s="1112"/>
      <c r="AC903" s="1112"/>
      <c r="AD903" s="1112"/>
      <c r="AE903" s="1112"/>
      <c r="AF903" s="1073"/>
      <c r="AG903" s="1073"/>
      <c r="AH903" s="1073"/>
      <c r="AI903" s="1073"/>
      <c r="AJ903" s="1073"/>
      <c r="AK903" s="1073"/>
      <c r="AL903" s="1073"/>
      <c r="AM903" s="1073"/>
      <c r="AN903" s="1073"/>
      <c r="AO903" s="1073"/>
      <c r="AP903" s="1073"/>
      <c r="AQ903" s="1073"/>
      <c r="AR903" s="1073"/>
      <c r="AS903" s="1073"/>
      <c r="AT903" s="1073"/>
      <c r="AU903" s="1073"/>
      <c r="AV903" s="1073"/>
      <c r="AW903" s="1073"/>
      <c r="AX903" s="1073"/>
      <c r="AY903" s="1073"/>
      <c r="AZ903" s="1073"/>
      <c r="BA903" s="1073"/>
      <c r="BB903" s="1073"/>
      <c r="BC903" s="1073"/>
      <c r="BD903" s="1073"/>
      <c r="BE903" s="1073"/>
      <c r="BF903" s="1073"/>
      <c r="BG903" s="1073"/>
      <c r="BH903" s="1073"/>
      <c r="BI903" s="1073"/>
      <c r="BJ903" s="1073"/>
      <c r="BK903" s="1073"/>
      <c r="BL903" s="1073"/>
      <c r="BM903" s="1073"/>
      <c r="BN903" s="1073"/>
      <c r="BO903" s="1073"/>
      <c r="BP903" s="1073"/>
      <c r="BQ903" s="1073"/>
      <c r="BR903" s="1073"/>
      <c r="BS903" s="1112"/>
      <c r="BT903" s="1073"/>
      <c r="BU903" s="1073"/>
      <c r="BV903" s="1073"/>
      <c r="BW903" s="1073"/>
      <c r="BX903" s="1073"/>
      <c r="BY903" s="1073"/>
      <c r="BZ903" s="1073"/>
      <c r="CA903" s="1073"/>
      <c r="CB903" s="1073"/>
      <c r="CC903" s="1073"/>
      <c r="CD903" s="1073"/>
      <c r="CE903" s="1073"/>
      <c r="CF903" s="1073"/>
      <c r="CG903" s="1073"/>
      <c r="CH903" s="1073"/>
      <c r="CI903" s="1073"/>
      <c r="CJ903" s="1073"/>
      <c r="CK903" s="1073"/>
      <c r="CL903" s="1073"/>
      <c r="CM903" s="1112"/>
      <c r="CN903" s="1112"/>
      <c r="CO903" s="1113"/>
      <c r="CQ903" s="1927"/>
    </row>
    <row r="904" spans="1:95" s="621" customFormat="1" x14ac:dyDescent="0.2">
      <c r="A904" s="1054"/>
      <c r="B904" s="1072"/>
      <c r="C904" s="1048"/>
      <c r="D904" s="1048"/>
      <c r="E904" s="1049"/>
      <c r="F904" s="1067"/>
      <c r="G904" s="1066"/>
      <c r="H904" s="1052"/>
      <c r="I904" s="1073"/>
      <c r="J904" s="1073"/>
      <c r="K904" s="1073"/>
      <c r="L904" s="1073"/>
      <c r="M904" s="1073"/>
      <c r="N904" s="1073"/>
      <c r="O904" s="1073"/>
      <c r="P904" s="1073"/>
      <c r="Q904" s="1073"/>
      <c r="R904" s="1073"/>
      <c r="S904" s="1073"/>
      <c r="T904" s="1073"/>
      <c r="U904" s="1073"/>
      <c r="V904" s="1073"/>
      <c r="W904" s="1073"/>
      <c r="X904" s="1073"/>
      <c r="Y904" s="1073"/>
      <c r="Z904" s="1073"/>
      <c r="AA904" s="1073"/>
      <c r="AB904" s="1112"/>
      <c r="AC904" s="1112"/>
      <c r="AD904" s="1112"/>
      <c r="AE904" s="1112"/>
      <c r="AF904" s="1073"/>
      <c r="AG904" s="1073"/>
      <c r="AH904" s="1073"/>
      <c r="AI904" s="1073"/>
      <c r="AJ904" s="1073"/>
      <c r="AK904" s="1073"/>
      <c r="AL904" s="1073"/>
      <c r="AM904" s="1073"/>
      <c r="AN904" s="1073"/>
      <c r="AO904" s="1073"/>
      <c r="AP904" s="1073"/>
      <c r="AQ904" s="1073"/>
      <c r="AR904" s="1073"/>
      <c r="AS904" s="1073"/>
      <c r="AT904" s="1073"/>
      <c r="AU904" s="1073"/>
      <c r="AV904" s="1073"/>
      <c r="AW904" s="1073"/>
      <c r="AX904" s="1073"/>
      <c r="AY904" s="1073"/>
      <c r="AZ904" s="1073"/>
      <c r="BA904" s="1073"/>
      <c r="BB904" s="1073"/>
      <c r="BC904" s="1073"/>
      <c r="BD904" s="1073"/>
      <c r="BE904" s="1073"/>
      <c r="BF904" s="1073"/>
      <c r="BG904" s="1073"/>
      <c r="BH904" s="1073"/>
      <c r="BI904" s="1073"/>
      <c r="BJ904" s="1073"/>
      <c r="BK904" s="1073"/>
      <c r="BL904" s="1073"/>
      <c r="BM904" s="1073"/>
      <c r="BN904" s="1073"/>
      <c r="BO904" s="1073"/>
      <c r="BP904" s="1073"/>
      <c r="BQ904" s="1073"/>
      <c r="BR904" s="1073"/>
      <c r="BS904" s="1112"/>
      <c r="BT904" s="1073"/>
      <c r="BU904" s="1073"/>
      <c r="BV904" s="1073"/>
      <c r="BW904" s="1073"/>
      <c r="BX904" s="1073"/>
      <c r="BY904" s="1073"/>
      <c r="BZ904" s="1073"/>
      <c r="CA904" s="1073"/>
      <c r="CB904" s="1073"/>
      <c r="CC904" s="1073"/>
      <c r="CD904" s="1073"/>
      <c r="CE904" s="1073"/>
      <c r="CF904" s="1073"/>
      <c r="CG904" s="1073"/>
      <c r="CH904" s="1073"/>
      <c r="CI904" s="1073"/>
      <c r="CJ904" s="1073"/>
      <c r="CK904" s="1073"/>
      <c r="CL904" s="1073"/>
      <c r="CM904" s="1112"/>
      <c r="CN904" s="1112"/>
      <c r="CO904" s="1113"/>
      <c r="CQ904" s="1927"/>
    </row>
    <row r="905" spans="1:95" s="621" customFormat="1" x14ac:dyDescent="0.2">
      <c r="A905" s="1054"/>
      <c r="B905" s="1072"/>
      <c r="C905" s="1048"/>
      <c r="D905" s="1048"/>
      <c r="E905" s="1049"/>
      <c r="F905" s="1067"/>
      <c r="G905" s="1066"/>
      <c r="H905" s="1052"/>
      <c r="I905" s="1073"/>
      <c r="J905" s="1073"/>
      <c r="K905" s="1073"/>
      <c r="L905" s="1073"/>
      <c r="M905" s="1073"/>
      <c r="N905" s="1073"/>
      <c r="O905" s="1073"/>
      <c r="P905" s="1073"/>
      <c r="Q905" s="1073"/>
      <c r="R905" s="1073"/>
      <c r="S905" s="1073"/>
      <c r="T905" s="1073"/>
      <c r="U905" s="1073"/>
      <c r="V905" s="1073"/>
      <c r="W905" s="1073"/>
      <c r="X905" s="1073"/>
      <c r="Y905" s="1073"/>
      <c r="Z905" s="1073"/>
      <c r="AA905" s="1073"/>
      <c r="AB905" s="1112"/>
      <c r="AC905" s="1112"/>
      <c r="AD905" s="1112"/>
      <c r="AE905" s="1112"/>
      <c r="AF905" s="1073"/>
      <c r="AG905" s="1073"/>
      <c r="AH905" s="1073"/>
      <c r="AI905" s="1073"/>
      <c r="AJ905" s="1073"/>
      <c r="AK905" s="1073"/>
      <c r="AL905" s="1073"/>
      <c r="AM905" s="1073"/>
      <c r="AN905" s="1073"/>
      <c r="AO905" s="1073"/>
      <c r="AP905" s="1073"/>
      <c r="AQ905" s="1073"/>
      <c r="AR905" s="1073"/>
      <c r="AS905" s="1073"/>
      <c r="AT905" s="1073"/>
      <c r="AU905" s="1073"/>
      <c r="AV905" s="1073"/>
      <c r="AW905" s="1073"/>
      <c r="AX905" s="1073"/>
      <c r="AY905" s="1073"/>
      <c r="AZ905" s="1073"/>
      <c r="BA905" s="1073"/>
      <c r="BB905" s="1073"/>
      <c r="BC905" s="1073"/>
      <c r="BD905" s="1073"/>
      <c r="BE905" s="1073"/>
      <c r="BF905" s="1073"/>
      <c r="BG905" s="1073"/>
      <c r="BH905" s="1073"/>
      <c r="BI905" s="1073"/>
      <c r="BJ905" s="1073"/>
      <c r="BK905" s="1073"/>
      <c r="BL905" s="1073"/>
      <c r="BM905" s="1073"/>
      <c r="BN905" s="1073"/>
      <c r="BO905" s="1073"/>
      <c r="BP905" s="1073"/>
      <c r="BQ905" s="1073"/>
      <c r="BR905" s="1073"/>
      <c r="BS905" s="1112"/>
      <c r="BT905" s="1073"/>
      <c r="BU905" s="1073"/>
      <c r="BV905" s="1073"/>
      <c r="BW905" s="1073"/>
      <c r="BX905" s="1073"/>
      <c r="BY905" s="1073"/>
      <c r="BZ905" s="1073"/>
      <c r="CA905" s="1073"/>
      <c r="CB905" s="1073"/>
      <c r="CC905" s="1073"/>
      <c r="CD905" s="1073"/>
      <c r="CE905" s="1073"/>
      <c r="CF905" s="1073"/>
      <c r="CG905" s="1073"/>
      <c r="CH905" s="1073"/>
      <c r="CI905" s="1073"/>
      <c r="CJ905" s="1073"/>
      <c r="CK905" s="1073"/>
      <c r="CL905" s="1073"/>
      <c r="CM905" s="1112"/>
      <c r="CN905" s="1112"/>
      <c r="CO905" s="1113"/>
      <c r="CQ905" s="1927"/>
    </row>
    <row r="906" spans="1:95" s="621" customFormat="1" x14ac:dyDescent="0.2">
      <c r="A906" s="1054"/>
      <c r="B906" s="1072"/>
      <c r="C906" s="1048"/>
      <c r="D906" s="1048"/>
      <c r="E906" s="1049"/>
      <c r="F906" s="1067"/>
      <c r="G906" s="1066"/>
      <c r="H906" s="1052"/>
      <c r="I906" s="1073"/>
      <c r="J906" s="1073"/>
      <c r="K906" s="1073"/>
      <c r="L906" s="1073"/>
      <c r="M906" s="1073"/>
      <c r="N906" s="1073"/>
      <c r="O906" s="1073"/>
      <c r="P906" s="1073"/>
      <c r="Q906" s="1073"/>
      <c r="R906" s="1073"/>
      <c r="S906" s="1073"/>
      <c r="T906" s="1073"/>
      <c r="U906" s="1073"/>
      <c r="V906" s="1073"/>
      <c r="W906" s="1073"/>
      <c r="X906" s="1073"/>
      <c r="Y906" s="1073"/>
      <c r="Z906" s="1073"/>
      <c r="AA906" s="1073"/>
      <c r="AB906" s="1112"/>
      <c r="AC906" s="1112"/>
      <c r="AD906" s="1112"/>
      <c r="AE906" s="1112"/>
      <c r="AF906" s="1073"/>
      <c r="AG906" s="1073"/>
      <c r="AH906" s="1073"/>
      <c r="AI906" s="1073"/>
      <c r="AJ906" s="1073"/>
      <c r="AK906" s="1073"/>
      <c r="AL906" s="1073"/>
      <c r="AM906" s="1073"/>
      <c r="AN906" s="1073"/>
      <c r="AO906" s="1073"/>
      <c r="AP906" s="1073"/>
      <c r="AQ906" s="1073"/>
      <c r="AR906" s="1073"/>
      <c r="AS906" s="1073"/>
      <c r="AT906" s="1073"/>
      <c r="AU906" s="1073"/>
      <c r="AV906" s="1073"/>
      <c r="AW906" s="1073"/>
      <c r="AX906" s="1073"/>
      <c r="AY906" s="1073"/>
      <c r="AZ906" s="1073"/>
      <c r="BA906" s="1073"/>
      <c r="BB906" s="1073"/>
      <c r="BC906" s="1073"/>
      <c r="BD906" s="1073"/>
      <c r="BE906" s="1073"/>
      <c r="BF906" s="1073"/>
      <c r="BG906" s="1073"/>
      <c r="BH906" s="1073"/>
      <c r="BI906" s="1073"/>
      <c r="BJ906" s="1073"/>
      <c r="BK906" s="1073"/>
      <c r="BL906" s="1073"/>
      <c r="BM906" s="1073"/>
      <c r="BN906" s="1073"/>
      <c r="BO906" s="1073"/>
      <c r="BP906" s="1073"/>
      <c r="BQ906" s="1073"/>
      <c r="BR906" s="1073"/>
      <c r="BS906" s="1112"/>
      <c r="BT906" s="1073"/>
      <c r="BU906" s="1073"/>
      <c r="BV906" s="1073"/>
      <c r="BW906" s="1073"/>
      <c r="BX906" s="1073"/>
      <c r="BY906" s="1073"/>
      <c r="BZ906" s="1073"/>
      <c r="CA906" s="1073"/>
      <c r="CB906" s="1073"/>
      <c r="CC906" s="1073"/>
      <c r="CD906" s="1073"/>
      <c r="CE906" s="1073"/>
      <c r="CF906" s="1073"/>
      <c r="CG906" s="1073"/>
      <c r="CH906" s="1073"/>
      <c r="CI906" s="1073"/>
      <c r="CJ906" s="1073"/>
      <c r="CK906" s="1073"/>
      <c r="CL906" s="1073"/>
      <c r="CM906" s="1112"/>
      <c r="CN906" s="1112"/>
      <c r="CO906" s="1113"/>
      <c r="CQ906" s="1927"/>
    </row>
    <row r="907" spans="1:95" s="621" customFormat="1" x14ac:dyDescent="0.2">
      <c r="A907" s="1054"/>
      <c r="B907" s="1072"/>
      <c r="C907" s="1048"/>
      <c r="D907" s="1048"/>
      <c r="E907" s="1049"/>
      <c r="F907" s="1067"/>
      <c r="G907" s="1066"/>
      <c r="H907" s="1052"/>
      <c r="I907" s="1073"/>
      <c r="J907" s="1073"/>
      <c r="K907" s="1073"/>
      <c r="L907" s="1073"/>
      <c r="M907" s="1073"/>
      <c r="N907" s="1073"/>
      <c r="O907" s="1073"/>
      <c r="P907" s="1073"/>
      <c r="Q907" s="1073"/>
      <c r="R907" s="1073"/>
      <c r="S907" s="1073"/>
      <c r="T907" s="1073"/>
      <c r="U907" s="1073"/>
      <c r="V907" s="1073"/>
      <c r="W907" s="1073"/>
      <c r="X907" s="1073"/>
      <c r="Y907" s="1073"/>
      <c r="Z907" s="1073"/>
      <c r="AA907" s="1073"/>
      <c r="AB907" s="1112"/>
      <c r="AC907" s="1112"/>
      <c r="AD907" s="1112"/>
      <c r="AE907" s="1112"/>
      <c r="AF907" s="1073"/>
      <c r="AG907" s="1073"/>
      <c r="AH907" s="1073"/>
      <c r="AI907" s="1073"/>
      <c r="AJ907" s="1073"/>
      <c r="AK907" s="1073"/>
      <c r="AL907" s="1073"/>
      <c r="AM907" s="1073"/>
      <c r="AN907" s="1073"/>
      <c r="AO907" s="1073"/>
      <c r="AP907" s="1073"/>
      <c r="AQ907" s="1073"/>
      <c r="AR907" s="1073"/>
      <c r="AS907" s="1073"/>
      <c r="AT907" s="1073"/>
      <c r="AU907" s="1073"/>
      <c r="AV907" s="1073"/>
      <c r="AW907" s="1073"/>
      <c r="AX907" s="1073"/>
      <c r="AY907" s="1073"/>
      <c r="AZ907" s="1073"/>
      <c r="BA907" s="1073"/>
      <c r="BB907" s="1073"/>
      <c r="BC907" s="1073"/>
      <c r="BD907" s="1073"/>
      <c r="BE907" s="1073"/>
      <c r="BF907" s="1073"/>
      <c r="BG907" s="1073"/>
      <c r="BH907" s="1073"/>
      <c r="BI907" s="1073"/>
      <c r="BJ907" s="1073"/>
      <c r="BK907" s="1073"/>
      <c r="BL907" s="1073"/>
      <c r="BM907" s="1073"/>
      <c r="BN907" s="1073"/>
      <c r="BO907" s="1073"/>
      <c r="BP907" s="1073"/>
      <c r="BQ907" s="1073"/>
      <c r="BR907" s="1073"/>
      <c r="BS907" s="1112"/>
      <c r="BT907" s="1073"/>
      <c r="BU907" s="1073"/>
      <c r="BV907" s="1073"/>
      <c r="BW907" s="1073"/>
      <c r="BX907" s="1073"/>
      <c r="BY907" s="1073"/>
      <c r="BZ907" s="1073"/>
      <c r="CA907" s="1073"/>
      <c r="CB907" s="1073"/>
      <c r="CC907" s="1073"/>
      <c r="CD907" s="1073"/>
      <c r="CE907" s="1073"/>
      <c r="CF907" s="1073"/>
      <c r="CG907" s="1073"/>
      <c r="CH907" s="1073"/>
      <c r="CI907" s="1073"/>
      <c r="CJ907" s="1073"/>
      <c r="CK907" s="1073"/>
      <c r="CL907" s="1073"/>
      <c r="CM907" s="1112"/>
      <c r="CN907" s="1112"/>
      <c r="CO907" s="1113"/>
      <c r="CQ907" s="1927"/>
    </row>
    <row r="908" spans="1:95" s="621" customFormat="1" x14ac:dyDescent="0.2">
      <c r="A908" s="1054"/>
      <c r="B908" s="1072"/>
      <c r="C908" s="1048"/>
      <c r="D908" s="1048"/>
      <c r="E908" s="1049"/>
      <c r="F908" s="1067"/>
      <c r="G908" s="1066"/>
      <c r="H908" s="1052"/>
      <c r="I908" s="1073"/>
      <c r="J908" s="1073"/>
      <c r="K908" s="1073"/>
      <c r="L908" s="1073"/>
      <c r="M908" s="1073"/>
      <c r="N908" s="1073"/>
      <c r="O908" s="1073"/>
      <c r="P908" s="1073"/>
      <c r="Q908" s="1073"/>
      <c r="R908" s="1073"/>
      <c r="S908" s="1073"/>
      <c r="T908" s="1073"/>
      <c r="U908" s="1073"/>
      <c r="V908" s="1073"/>
      <c r="W908" s="1073"/>
      <c r="X908" s="1073"/>
      <c r="Y908" s="1073"/>
      <c r="Z908" s="1073"/>
      <c r="AA908" s="1073"/>
      <c r="AB908" s="1112"/>
      <c r="AC908" s="1112"/>
      <c r="AD908" s="1112"/>
      <c r="AE908" s="1112"/>
      <c r="AF908" s="1073"/>
      <c r="AG908" s="1073"/>
      <c r="AH908" s="1073"/>
      <c r="AI908" s="1073"/>
      <c r="AJ908" s="1073"/>
      <c r="AK908" s="1073"/>
      <c r="AL908" s="1073"/>
      <c r="AM908" s="1073"/>
      <c r="AN908" s="1073"/>
      <c r="AO908" s="1073"/>
      <c r="AP908" s="1073"/>
      <c r="AQ908" s="1073"/>
      <c r="AR908" s="1073"/>
      <c r="AS908" s="1073"/>
      <c r="AT908" s="1073"/>
      <c r="AU908" s="1073"/>
      <c r="AV908" s="1073"/>
      <c r="AW908" s="1073"/>
      <c r="AX908" s="1073"/>
      <c r="AY908" s="1073"/>
      <c r="AZ908" s="1073"/>
      <c r="BA908" s="1073"/>
      <c r="BB908" s="1073"/>
      <c r="BC908" s="1073"/>
      <c r="BD908" s="1073"/>
      <c r="BE908" s="1073"/>
      <c r="BF908" s="1073"/>
      <c r="BG908" s="1073"/>
      <c r="BH908" s="1073"/>
      <c r="BI908" s="1073"/>
      <c r="BJ908" s="1073"/>
      <c r="BK908" s="1073"/>
      <c r="BL908" s="1073"/>
      <c r="BM908" s="1073"/>
      <c r="BN908" s="1073"/>
      <c r="BO908" s="1073"/>
      <c r="BP908" s="1073"/>
      <c r="BQ908" s="1073"/>
      <c r="BR908" s="1073"/>
      <c r="BS908" s="1112"/>
      <c r="BT908" s="1073"/>
      <c r="BU908" s="1073"/>
      <c r="BV908" s="1073"/>
      <c r="BW908" s="1073"/>
      <c r="BX908" s="1073"/>
      <c r="BY908" s="1073"/>
      <c r="BZ908" s="1073"/>
      <c r="CA908" s="1073"/>
      <c r="CB908" s="1073"/>
      <c r="CC908" s="1073"/>
      <c r="CD908" s="1073"/>
      <c r="CE908" s="1073"/>
      <c r="CF908" s="1073"/>
      <c r="CG908" s="1073"/>
      <c r="CH908" s="1073"/>
      <c r="CI908" s="1073"/>
      <c r="CJ908" s="1073"/>
      <c r="CK908" s="1073"/>
      <c r="CL908" s="1073"/>
      <c r="CM908" s="1112"/>
      <c r="CN908" s="1112"/>
      <c r="CO908" s="1113"/>
      <c r="CQ908" s="1927"/>
    </row>
    <row r="909" spans="1:95" s="621" customFormat="1" x14ac:dyDescent="0.2">
      <c r="A909" s="1054"/>
      <c r="B909" s="1072"/>
      <c r="C909" s="1048"/>
      <c r="D909" s="1048"/>
      <c r="E909" s="1049"/>
      <c r="F909" s="1067"/>
      <c r="G909" s="1066"/>
      <c r="H909" s="1052"/>
      <c r="I909" s="1073"/>
      <c r="J909" s="1073"/>
      <c r="K909" s="1073"/>
      <c r="L909" s="1073"/>
      <c r="M909" s="1073"/>
      <c r="N909" s="1073"/>
      <c r="O909" s="1073"/>
      <c r="P909" s="1073"/>
      <c r="Q909" s="1073"/>
      <c r="R909" s="1073"/>
      <c r="S909" s="1073"/>
      <c r="T909" s="1073"/>
      <c r="U909" s="1073"/>
      <c r="V909" s="1073"/>
      <c r="W909" s="1073"/>
      <c r="X909" s="1073"/>
      <c r="Y909" s="1073"/>
      <c r="Z909" s="1073"/>
      <c r="AA909" s="1073"/>
      <c r="AB909" s="1112"/>
      <c r="AC909" s="1112"/>
      <c r="AD909" s="1112"/>
      <c r="AE909" s="1112"/>
      <c r="AF909" s="1073"/>
      <c r="AG909" s="1073"/>
      <c r="AH909" s="1073"/>
      <c r="AI909" s="1073"/>
      <c r="AJ909" s="1073"/>
      <c r="AK909" s="1073"/>
      <c r="AL909" s="1073"/>
      <c r="AM909" s="1073"/>
      <c r="AN909" s="1073"/>
      <c r="AO909" s="1073"/>
      <c r="AP909" s="1073"/>
      <c r="AQ909" s="1073"/>
      <c r="AR909" s="1073"/>
      <c r="AS909" s="1073"/>
      <c r="AT909" s="1073"/>
      <c r="AU909" s="1073"/>
      <c r="AV909" s="1073"/>
      <c r="AW909" s="1073"/>
      <c r="AX909" s="1073"/>
      <c r="AY909" s="1073"/>
      <c r="AZ909" s="1073"/>
      <c r="BA909" s="1073"/>
      <c r="BB909" s="1073"/>
      <c r="BC909" s="1073"/>
      <c r="BD909" s="1073"/>
      <c r="BE909" s="1073"/>
      <c r="BF909" s="1073"/>
      <c r="BG909" s="1073"/>
      <c r="BH909" s="1073"/>
      <c r="BI909" s="1073"/>
      <c r="BJ909" s="1073"/>
      <c r="BK909" s="1073"/>
      <c r="BL909" s="1073"/>
      <c r="BM909" s="1073"/>
      <c r="BN909" s="1073"/>
      <c r="BO909" s="1073"/>
      <c r="BP909" s="1073"/>
      <c r="BQ909" s="1073"/>
      <c r="BR909" s="1073"/>
      <c r="BS909" s="1112"/>
      <c r="BT909" s="1073"/>
      <c r="BU909" s="1073"/>
      <c r="BV909" s="1073"/>
      <c r="BW909" s="1073"/>
      <c r="BX909" s="1073"/>
      <c r="BY909" s="1073"/>
      <c r="BZ909" s="1073"/>
      <c r="CA909" s="1073"/>
      <c r="CB909" s="1073"/>
      <c r="CC909" s="1073"/>
      <c r="CD909" s="1073"/>
      <c r="CE909" s="1073"/>
      <c r="CF909" s="1073"/>
      <c r="CG909" s="1073"/>
      <c r="CH909" s="1073"/>
      <c r="CI909" s="1073"/>
      <c r="CJ909" s="1073"/>
      <c r="CK909" s="1073"/>
      <c r="CL909" s="1073"/>
      <c r="CM909" s="1112"/>
      <c r="CN909" s="1112"/>
      <c r="CO909" s="1113"/>
      <c r="CQ909" s="1927"/>
    </row>
    <row r="910" spans="1:95" s="621" customFormat="1" x14ac:dyDescent="0.2">
      <c r="A910" s="1054"/>
      <c r="B910" s="1072"/>
      <c r="C910" s="1048"/>
      <c r="D910" s="1048"/>
      <c r="E910" s="1049"/>
      <c r="F910" s="1067"/>
      <c r="G910" s="1066"/>
      <c r="H910" s="1052"/>
      <c r="I910" s="1073"/>
      <c r="J910" s="1073"/>
      <c r="K910" s="1073"/>
      <c r="L910" s="1073"/>
      <c r="M910" s="1073"/>
      <c r="N910" s="1073"/>
      <c r="O910" s="1073"/>
      <c r="P910" s="1073"/>
      <c r="Q910" s="1073"/>
      <c r="R910" s="1073"/>
      <c r="S910" s="1073"/>
      <c r="T910" s="1073"/>
      <c r="U910" s="1073"/>
      <c r="V910" s="1073"/>
      <c r="W910" s="1073"/>
      <c r="X910" s="1073"/>
      <c r="Y910" s="1073"/>
      <c r="Z910" s="1073"/>
      <c r="AA910" s="1073"/>
      <c r="AB910" s="1112"/>
      <c r="AC910" s="1112"/>
      <c r="AD910" s="1112"/>
      <c r="AE910" s="1112"/>
      <c r="AF910" s="1073"/>
      <c r="AG910" s="1073"/>
      <c r="AH910" s="1073"/>
      <c r="AI910" s="1073"/>
      <c r="AJ910" s="1073"/>
      <c r="AK910" s="1073"/>
      <c r="AL910" s="1073"/>
      <c r="AM910" s="1073"/>
      <c r="AN910" s="1073"/>
      <c r="AO910" s="1073"/>
      <c r="AP910" s="1073"/>
      <c r="AQ910" s="1073"/>
      <c r="AR910" s="1073"/>
      <c r="AS910" s="1073"/>
      <c r="AT910" s="1073"/>
      <c r="AU910" s="1073"/>
      <c r="AV910" s="1073"/>
      <c r="AW910" s="1073"/>
      <c r="AX910" s="1073"/>
      <c r="AY910" s="1073"/>
      <c r="AZ910" s="1073"/>
      <c r="BA910" s="1073"/>
      <c r="BB910" s="1073"/>
      <c r="BC910" s="1073"/>
      <c r="BD910" s="1073"/>
      <c r="BE910" s="1073"/>
      <c r="BF910" s="1073"/>
      <c r="BG910" s="1073"/>
      <c r="BH910" s="1073"/>
      <c r="BI910" s="1073"/>
      <c r="BJ910" s="1073"/>
      <c r="BK910" s="1073"/>
      <c r="BL910" s="1073"/>
      <c r="BM910" s="1073"/>
      <c r="BN910" s="1073"/>
      <c r="BO910" s="1073"/>
      <c r="BP910" s="1073"/>
      <c r="BQ910" s="1073"/>
      <c r="BR910" s="1073"/>
      <c r="BS910" s="1112"/>
      <c r="BT910" s="1073"/>
      <c r="BU910" s="1073"/>
      <c r="BV910" s="1073"/>
      <c r="BW910" s="1073"/>
      <c r="BX910" s="1073"/>
      <c r="BY910" s="1073"/>
      <c r="BZ910" s="1073"/>
      <c r="CA910" s="1073"/>
      <c r="CB910" s="1073"/>
      <c r="CC910" s="1073"/>
      <c r="CD910" s="1073"/>
      <c r="CE910" s="1073"/>
      <c r="CF910" s="1073"/>
      <c r="CG910" s="1073"/>
      <c r="CH910" s="1073"/>
      <c r="CI910" s="1073"/>
      <c r="CJ910" s="1073"/>
      <c r="CK910" s="1073"/>
      <c r="CL910" s="1073"/>
      <c r="CM910" s="1112"/>
      <c r="CN910" s="1112"/>
      <c r="CO910" s="1113"/>
      <c r="CQ910" s="1927"/>
    </row>
    <row r="911" spans="1:95" s="621" customFormat="1" x14ac:dyDescent="0.2">
      <c r="A911" s="1054"/>
      <c r="B911" s="1072"/>
      <c r="C911" s="1048"/>
      <c r="D911" s="1048"/>
      <c r="E911" s="1049"/>
      <c r="F911" s="1067"/>
      <c r="G911" s="1066"/>
      <c r="H911" s="1052"/>
      <c r="I911" s="1073"/>
      <c r="J911" s="1073"/>
      <c r="K911" s="1073"/>
      <c r="L911" s="1073"/>
      <c r="M911" s="1073"/>
      <c r="N911" s="1073"/>
      <c r="O911" s="1073"/>
      <c r="P911" s="1073"/>
      <c r="Q911" s="1073"/>
      <c r="R911" s="1073"/>
      <c r="S911" s="1073"/>
      <c r="T911" s="1073"/>
      <c r="U911" s="1073"/>
      <c r="V911" s="1073"/>
      <c r="W911" s="1073"/>
      <c r="X911" s="1073"/>
      <c r="Y911" s="1073"/>
      <c r="Z911" s="1073"/>
      <c r="AA911" s="1073"/>
      <c r="AB911" s="1112"/>
      <c r="AC911" s="1112"/>
      <c r="AD911" s="1112"/>
      <c r="AE911" s="1112"/>
      <c r="AF911" s="1073"/>
      <c r="AG911" s="1073"/>
      <c r="AH911" s="1073"/>
      <c r="AI911" s="1073"/>
      <c r="AJ911" s="1073"/>
      <c r="AK911" s="1073"/>
      <c r="AL911" s="1073"/>
      <c r="AM911" s="1073"/>
      <c r="AN911" s="1073"/>
      <c r="AO911" s="1073"/>
      <c r="AP911" s="1073"/>
      <c r="AQ911" s="1073"/>
      <c r="AR911" s="1073"/>
      <c r="AS911" s="1073"/>
      <c r="AT911" s="1073"/>
      <c r="AU911" s="1073"/>
      <c r="AV911" s="1073"/>
      <c r="AW911" s="1073"/>
      <c r="AX911" s="1073"/>
      <c r="AY911" s="1073"/>
      <c r="AZ911" s="1073"/>
      <c r="BA911" s="1073"/>
      <c r="BB911" s="1073"/>
      <c r="BC911" s="1073"/>
      <c r="BD911" s="1073"/>
      <c r="BE911" s="1073"/>
      <c r="BF911" s="1073"/>
      <c r="BG911" s="1073"/>
      <c r="BH911" s="1073"/>
      <c r="BI911" s="1073"/>
      <c r="BJ911" s="1073"/>
      <c r="BK911" s="1073"/>
      <c r="BL911" s="1073"/>
      <c r="BM911" s="1073"/>
      <c r="BN911" s="1073"/>
      <c r="BO911" s="1073"/>
      <c r="BP911" s="1073"/>
      <c r="BQ911" s="1073"/>
      <c r="BR911" s="1073"/>
      <c r="BS911" s="1112"/>
      <c r="BT911" s="1073"/>
      <c r="BU911" s="1073"/>
      <c r="BV911" s="1073"/>
      <c r="BW911" s="1073"/>
      <c r="BX911" s="1073"/>
      <c r="BY911" s="1073"/>
      <c r="BZ911" s="1073"/>
      <c r="CA911" s="1073"/>
      <c r="CB911" s="1073"/>
      <c r="CC911" s="1073"/>
      <c r="CD911" s="1073"/>
      <c r="CE911" s="1073"/>
      <c r="CF911" s="1073"/>
      <c r="CG911" s="1073"/>
      <c r="CH911" s="1073"/>
      <c r="CI911" s="1073"/>
      <c r="CJ911" s="1073"/>
      <c r="CK911" s="1073"/>
      <c r="CL911" s="1073"/>
      <c r="CM911" s="1112"/>
      <c r="CN911" s="1112"/>
      <c r="CO911" s="1113"/>
      <c r="CQ911" s="1927"/>
    </row>
    <row r="912" spans="1:95" s="621" customFormat="1" x14ac:dyDescent="0.2">
      <c r="A912" s="1054"/>
      <c r="B912" s="1072"/>
      <c r="C912" s="1048"/>
      <c r="D912" s="1048"/>
      <c r="E912" s="1049"/>
      <c r="F912" s="1067"/>
      <c r="G912" s="1066"/>
      <c r="H912" s="1052"/>
      <c r="I912" s="1073"/>
      <c r="J912" s="1073"/>
      <c r="K912" s="1073"/>
      <c r="L912" s="1073"/>
      <c r="M912" s="1073"/>
      <c r="N912" s="1073"/>
      <c r="O912" s="1073"/>
      <c r="P912" s="1073"/>
      <c r="Q912" s="1073"/>
      <c r="R912" s="1073"/>
      <c r="S912" s="1073"/>
      <c r="T912" s="1073"/>
      <c r="U912" s="1073"/>
      <c r="V912" s="1073"/>
      <c r="W912" s="1073"/>
      <c r="X912" s="1073"/>
      <c r="Y912" s="1073"/>
      <c r="Z912" s="1073"/>
      <c r="AA912" s="1073"/>
      <c r="AB912" s="1112"/>
      <c r="AC912" s="1112"/>
      <c r="AD912" s="1112"/>
      <c r="AE912" s="1112"/>
      <c r="AF912" s="1073"/>
      <c r="AG912" s="1073"/>
      <c r="AH912" s="1073"/>
      <c r="AI912" s="1073"/>
      <c r="AJ912" s="1073"/>
      <c r="AK912" s="1073"/>
      <c r="AL912" s="1073"/>
      <c r="AM912" s="1073"/>
      <c r="AN912" s="1073"/>
      <c r="AO912" s="1073"/>
      <c r="AP912" s="1073"/>
      <c r="AQ912" s="1073"/>
      <c r="AR912" s="1073"/>
      <c r="AS912" s="1073"/>
      <c r="AT912" s="1073"/>
      <c r="AU912" s="1073"/>
      <c r="AV912" s="1073"/>
      <c r="AW912" s="1073"/>
      <c r="AX912" s="1073"/>
      <c r="AY912" s="1073"/>
      <c r="AZ912" s="1073"/>
      <c r="BA912" s="1073"/>
      <c r="BB912" s="1073"/>
      <c r="BC912" s="1073"/>
      <c r="BD912" s="1073"/>
      <c r="BE912" s="1073"/>
      <c r="BF912" s="1073"/>
      <c r="BG912" s="1073"/>
      <c r="BH912" s="1073"/>
      <c r="BI912" s="1073"/>
      <c r="BJ912" s="1073"/>
      <c r="BK912" s="1073"/>
      <c r="BL912" s="1073"/>
      <c r="BM912" s="1073"/>
      <c r="BN912" s="1073"/>
      <c r="BO912" s="1073"/>
      <c r="BP912" s="1073"/>
      <c r="BQ912" s="1073"/>
      <c r="BR912" s="1073"/>
      <c r="BS912" s="1112"/>
      <c r="BT912" s="1073"/>
      <c r="BU912" s="1073"/>
      <c r="BV912" s="1073"/>
      <c r="BW912" s="1073"/>
      <c r="BX912" s="1073"/>
      <c r="BY912" s="1073"/>
      <c r="BZ912" s="1073"/>
      <c r="CA912" s="1073"/>
      <c r="CB912" s="1073"/>
      <c r="CC912" s="1073"/>
      <c r="CD912" s="1073"/>
      <c r="CE912" s="1073"/>
      <c r="CF912" s="1073"/>
      <c r="CG912" s="1073"/>
      <c r="CH912" s="1073"/>
      <c r="CI912" s="1073"/>
      <c r="CJ912" s="1073"/>
      <c r="CK912" s="1073"/>
      <c r="CL912" s="1073"/>
      <c r="CM912" s="1112"/>
      <c r="CN912" s="1112"/>
      <c r="CO912" s="1113"/>
      <c r="CQ912" s="1927"/>
    </row>
    <row r="913" spans="1:95" s="621" customFormat="1" x14ac:dyDescent="0.2">
      <c r="A913" s="1054"/>
      <c r="B913" s="1072"/>
      <c r="C913" s="1048"/>
      <c r="D913" s="1048"/>
      <c r="E913" s="1049"/>
      <c r="F913" s="1067"/>
      <c r="G913" s="1066"/>
      <c r="H913" s="1052"/>
      <c r="I913" s="1073"/>
      <c r="J913" s="1073"/>
      <c r="K913" s="1073"/>
      <c r="L913" s="1073"/>
      <c r="M913" s="1073"/>
      <c r="N913" s="1073"/>
      <c r="O913" s="1073"/>
      <c r="P913" s="1073"/>
      <c r="Q913" s="1073"/>
      <c r="R913" s="1073"/>
      <c r="S913" s="1073"/>
      <c r="T913" s="1073"/>
      <c r="U913" s="1073"/>
      <c r="V913" s="1073"/>
      <c r="W913" s="1073"/>
      <c r="X913" s="1073"/>
      <c r="Y913" s="1073"/>
      <c r="Z913" s="1073"/>
      <c r="AA913" s="1073"/>
      <c r="AB913" s="1112"/>
      <c r="AC913" s="1112"/>
      <c r="AD913" s="1112"/>
      <c r="AE913" s="1112"/>
      <c r="AF913" s="1073"/>
      <c r="AG913" s="1073"/>
      <c r="AH913" s="1073"/>
      <c r="AI913" s="1073"/>
      <c r="AJ913" s="1073"/>
      <c r="AK913" s="1073"/>
      <c r="AL913" s="1073"/>
      <c r="AM913" s="1073"/>
      <c r="AN913" s="1073"/>
      <c r="AO913" s="1073"/>
      <c r="AP913" s="1073"/>
      <c r="AQ913" s="1073"/>
      <c r="AR913" s="1073"/>
      <c r="AS913" s="1073"/>
      <c r="AT913" s="1073"/>
      <c r="AU913" s="1073"/>
      <c r="AV913" s="1073"/>
      <c r="AW913" s="1073"/>
      <c r="AX913" s="1073"/>
      <c r="AY913" s="1073"/>
      <c r="AZ913" s="1073"/>
      <c r="BA913" s="1073"/>
      <c r="BB913" s="1073"/>
      <c r="BC913" s="1073"/>
      <c r="BD913" s="1073"/>
      <c r="BE913" s="1073"/>
      <c r="BF913" s="1073"/>
      <c r="BG913" s="1073"/>
      <c r="BH913" s="1073"/>
      <c r="BI913" s="1073"/>
      <c r="BJ913" s="1073"/>
      <c r="BK913" s="1073"/>
      <c r="BL913" s="1073"/>
      <c r="BM913" s="1073"/>
      <c r="BN913" s="1073"/>
      <c r="BO913" s="1073"/>
      <c r="BP913" s="1073"/>
      <c r="BQ913" s="1073"/>
      <c r="BR913" s="1073"/>
      <c r="BS913" s="1112"/>
      <c r="BT913" s="1073"/>
      <c r="BU913" s="1073"/>
      <c r="BV913" s="1073"/>
      <c r="BW913" s="1073"/>
      <c r="BX913" s="1073"/>
      <c r="BY913" s="1073"/>
      <c r="BZ913" s="1073"/>
      <c r="CA913" s="1073"/>
      <c r="CB913" s="1073"/>
      <c r="CC913" s="1073"/>
      <c r="CD913" s="1073"/>
      <c r="CE913" s="1073"/>
      <c r="CF913" s="1073"/>
      <c r="CG913" s="1073"/>
      <c r="CH913" s="1073"/>
      <c r="CI913" s="1073"/>
      <c r="CJ913" s="1073"/>
      <c r="CK913" s="1073"/>
      <c r="CL913" s="1073"/>
      <c r="CM913" s="1112"/>
      <c r="CN913" s="1112"/>
      <c r="CO913" s="1113"/>
      <c r="CQ913" s="1927"/>
    </row>
    <row r="914" spans="1:95" s="621" customFormat="1" x14ac:dyDescent="0.2">
      <c r="A914" s="1054"/>
      <c r="B914" s="1072"/>
      <c r="C914" s="1048"/>
      <c r="D914" s="1048"/>
      <c r="E914" s="1049"/>
      <c r="F914" s="1067"/>
      <c r="G914" s="1066"/>
      <c r="H914" s="1052"/>
      <c r="I914" s="1073"/>
      <c r="J914" s="1073"/>
      <c r="K914" s="1073"/>
      <c r="L914" s="1073"/>
      <c r="M914" s="1073"/>
      <c r="N914" s="1073"/>
      <c r="O914" s="1073"/>
      <c r="P914" s="1073"/>
      <c r="Q914" s="1073"/>
      <c r="R914" s="1073"/>
      <c r="S914" s="1073"/>
      <c r="T914" s="1073"/>
      <c r="U914" s="1073"/>
      <c r="V914" s="1073"/>
      <c r="W914" s="1073"/>
      <c r="X914" s="1073"/>
      <c r="Y914" s="1073"/>
      <c r="Z914" s="1073"/>
      <c r="AA914" s="1073"/>
      <c r="AB914" s="1112"/>
      <c r="AC914" s="1112"/>
      <c r="AD914" s="1112"/>
      <c r="AE914" s="1112"/>
      <c r="AF914" s="1073"/>
      <c r="AG914" s="1073"/>
      <c r="AH914" s="1073"/>
      <c r="AI914" s="1073"/>
      <c r="AJ914" s="1073"/>
      <c r="AK914" s="1073"/>
      <c r="AL914" s="1073"/>
      <c r="AM914" s="1073"/>
      <c r="AN914" s="1073"/>
      <c r="AO914" s="1073"/>
      <c r="AP914" s="1073"/>
      <c r="AQ914" s="1073"/>
      <c r="AR914" s="1073"/>
      <c r="AS914" s="1073"/>
      <c r="AT914" s="1073"/>
      <c r="AU914" s="1073"/>
      <c r="AV914" s="1073"/>
      <c r="AW914" s="1073"/>
      <c r="AX914" s="1073"/>
      <c r="AY914" s="1073"/>
      <c r="AZ914" s="1073"/>
      <c r="BA914" s="1073"/>
      <c r="BB914" s="1073"/>
      <c r="BC914" s="1073"/>
      <c r="BD914" s="1073"/>
      <c r="BE914" s="1073"/>
      <c r="BF914" s="1073"/>
      <c r="BG914" s="1073"/>
      <c r="BH914" s="1073"/>
      <c r="BI914" s="1073"/>
      <c r="BJ914" s="1073"/>
      <c r="BK914" s="1073"/>
      <c r="BL914" s="1073"/>
      <c r="BM914" s="1073"/>
      <c r="BN914" s="1073"/>
      <c r="BO914" s="1073"/>
      <c r="BP914" s="1073"/>
      <c r="BQ914" s="1073"/>
      <c r="BR914" s="1073"/>
      <c r="BS914" s="1112"/>
      <c r="BT914" s="1073"/>
      <c r="BU914" s="1073"/>
      <c r="BV914" s="1073"/>
      <c r="BW914" s="1073"/>
      <c r="BX914" s="1073"/>
      <c r="BY914" s="1073"/>
      <c r="BZ914" s="1073"/>
      <c r="CA914" s="1073"/>
      <c r="CB914" s="1073"/>
      <c r="CC914" s="1073"/>
      <c r="CD914" s="1073"/>
      <c r="CE914" s="1073"/>
      <c r="CF914" s="1073"/>
      <c r="CG914" s="1073"/>
      <c r="CH914" s="1073"/>
      <c r="CI914" s="1073"/>
      <c r="CJ914" s="1073"/>
      <c r="CK914" s="1073"/>
      <c r="CL914" s="1073"/>
      <c r="CM914" s="1112"/>
      <c r="CN914" s="1112"/>
      <c r="CO914" s="1113"/>
      <c r="CQ914" s="1927"/>
    </row>
    <row r="915" spans="1:95" s="621" customFormat="1" x14ac:dyDescent="0.2">
      <c r="A915" s="1054"/>
      <c r="B915" s="1072"/>
      <c r="C915" s="1048"/>
      <c r="D915" s="1048"/>
      <c r="E915" s="1049"/>
      <c r="F915" s="1067"/>
      <c r="G915" s="1066"/>
      <c r="H915" s="1052"/>
      <c r="I915" s="1073"/>
      <c r="J915" s="1073"/>
      <c r="K915" s="1073"/>
      <c r="L915" s="1073"/>
      <c r="M915" s="1073"/>
      <c r="N915" s="1073"/>
      <c r="O915" s="1073"/>
      <c r="P915" s="1073"/>
      <c r="Q915" s="1073"/>
      <c r="R915" s="1073"/>
      <c r="S915" s="1073"/>
      <c r="T915" s="1073"/>
      <c r="U915" s="1073"/>
      <c r="V915" s="1073"/>
      <c r="W915" s="1073"/>
      <c r="X915" s="1073"/>
      <c r="Y915" s="1073"/>
      <c r="Z915" s="1073"/>
      <c r="AA915" s="1073"/>
      <c r="AB915" s="1112"/>
      <c r="AC915" s="1112"/>
      <c r="AD915" s="1112"/>
      <c r="AE915" s="1112"/>
      <c r="AF915" s="1073"/>
      <c r="AG915" s="1073"/>
      <c r="AH915" s="1073"/>
      <c r="AI915" s="1073"/>
      <c r="AJ915" s="1073"/>
      <c r="AK915" s="1073"/>
      <c r="AL915" s="1073"/>
      <c r="AM915" s="1073"/>
      <c r="AN915" s="1073"/>
      <c r="AO915" s="1073"/>
      <c r="AP915" s="1073"/>
      <c r="AQ915" s="1073"/>
      <c r="AR915" s="1073"/>
      <c r="AS915" s="1073"/>
      <c r="AT915" s="1073"/>
      <c r="AU915" s="1073"/>
      <c r="AV915" s="1073"/>
      <c r="AW915" s="1073"/>
      <c r="AX915" s="1073"/>
      <c r="AY915" s="1073"/>
      <c r="AZ915" s="1073"/>
      <c r="BA915" s="1073"/>
      <c r="BB915" s="1073"/>
      <c r="BC915" s="1073"/>
      <c r="BD915" s="1073"/>
      <c r="BE915" s="1073"/>
      <c r="BF915" s="1073"/>
      <c r="BG915" s="1073"/>
      <c r="BH915" s="1073"/>
      <c r="BI915" s="1073"/>
      <c r="BJ915" s="1073"/>
      <c r="BK915" s="1073"/>
      <c r="BL915" s="1073"/>
      <c r="BM915" s="1073"/>
      <c r="BN915" s="1073"/>
      <c r="BO915" s="1073"/>
      <c r="BP915" s="1073"/>
      <c r="BQ915" s="1073"/>
      <c r="BR915" s="1073"/>
      <c r="BS915" s="1112"/>
      <c r="BT915" s="1073"/>
      <c r="BU915" s="1073"/>
      <c r="BV915" s="1073"/>
      <c r="BW915" s="1073"/>
      <c r="BX915" s="1073"/>
      <c r="BY915" s="1073"/>
      <c r="BZ915" s="1073"/>
      <c r="CA915" s="1073"/>
      <c r="CB915" s="1073"/>
      <c r="CC915" s="1073"/>
      <c r="CD915" s="1073"/>
      <c r="CE915" s="1073"/>
      <c r="CF915" s="1073"/>
      <c r="CG915" s="1073"/>
      <c r="CH915" s="1073"/>
      <c r="CI915" s="1073"/>
      <c r="CJ915" s="1073"/>
      <c r="CK915" s="1073"/>
      <c r="CL915" s="1073"/>
      <c r="CM915" s="1112"/>
      <c r="CN915" s="1112"/>
      <c r="CO915" s="1113"/>
      <c r="CQ915" s="1927"/>
    </row>
    <row r="916" spans="1:95" s="621" customFormat="1" x14ac:dyDescent="0.2">
      <c r="A916" s="1054"/>
      <c r="B916" s="1072"/>
      <c r="C916" s="1048"/>
      <c r="D916" s="1048"/>
      <c r="E916" s="1049"/>
      <c r="F916" s="1067"/>
      <c r="G916" s="1066"/>
      <c r="H916" s="1052"/>
      <c r="I916" s="1073"/>
      <c r="J916" s="1073"/>
      <c r="K916" s="1073"/>
      <c r="L916" s="1073"/>
      <c r="M916" s="1073"/>
      <c r="N916" s="1073"/>
      <c r="O916" s="1073"/>
      <c r="P916" s="1073"/>
      <c r="Q916" s="1073"/>
      <c r="R916" s="1073"/>
      <c r="S916" s="1073"/>
      <c r="T916" s="1073"/>
      <c r="U916" s="1073"/>
      <c r="V916" s="1073"/>
      <c r="W916" s="1073"/>
      <c r="X916" s="1073"/>
      <c r="Y916" s="1073"/>
      <c r="Z916" s="1073"/>
      <c r="AA916" s="1073"/>
      <c r="AB916" s="1112"/>
      <c r="AC916" s="1112"/>
      <c r="AD916" s="1112"/>
      <c r="AE916" s="1112"/>
      <c r="AF916" s="1073"/>
      <c r="AG916" s="1073"/>
      <c r="AH916" s="1073"/>
      <c r="AI916" s="1073"/>
      <c r="AJ916" s="1073"/>
      <c r="AK916" s="1073"/>
      <c r="AL916" s="1073"/>
      <c r="AM916" s="1073"/>
      <c r="AN916" s="1073"/>
      <c r="AO916" s="1073"/>
      <c r="AP916" s="1073"/>
      <c r="AQ916" s="1073"/>
      <c r="AR916" s="1073"/>
      <c r="AS916" s="1073"/>
      <c r="AT916" s="1073"/>
      <c r="AU916" s="1073"/>
      <c r="AV916" s="1073"/>
      <c r="AW916" s="1073"/>
      <c r="AX916" s="1073"/>
      <c r="AY916" s="1073"/>
      <c r="AZ916" s="1073"/>
      <c r="BA916" s="1073"/>
      <c r="BB916" s="1073"/>
      <c r="BC916" s="1073"/>
      <c r="BD916" s="1073"/>
      <c r="BE916" s="1073"/>
      <c r="BF916" s="1073"/>
      <c r="BG916" s="1073"/>
      <c r="BH916" s="1073"/>
      <c r="BI916" s="1073"/>
      <c r="BJ916" s="1073"/>
      <c r="BK916" s="1073"/>
      <c r="BL916" s="1073"/>
      <c r="BM916" s="1073"/>
      <c r="BN916" s="1073"/>
      <c r="BO916" s="1073"/>
      <c r="BP916" s="1073"/>
      <c r="BQ916" s="1073"/>
      <c r="BR916" s="1073"/>
      <c r="BS916" s="1112"/>
      <c r="BT916" s="1073"/>
      <c r="BU916" s="1073"/>
      <c r="BV916" s="1073"/>
      <c r="BW916" s="1073"/>
      <c r="BX916" s="1073"/>
      <c r="BY916" s="1073"/>
      <c r="BZ916" s="1073"/>
      <c r="CA916" s="1073"/>
      <c r="CB916" s="1073"/>
      <c r="CC916" s="1073"/>
      <c r="CD916" s="1073"/>
      <c r="CE916" s="1073"/>
      <c r="CF916" s="1073"/>
      <c r="CG916" s="1073"/>
      <c r="CH916" s="1073"/>
      <c r="CI916" s="1073"/>
      <c r="CJ916" s="1073"/>
      <c r="CK916" s="1073"/>
      <c r="CL916" s="1073"/>
      <c r="CM916" s="1112"/>
      <c r="CN916" s="1112"/>
      <c r="CO916" s="1113"/>
      <c r="CQ916" s="1927"/>
    </row>
    <row r="917" spans="1:95" s="621" customFormat="1" x14ac:dyDescent="0.2">
      <c r="A917" s="1054"/>
      <c r="B917" s="1072"/>
      <c r="C917" s="1048"/>
      <c r="D917" s="1048"/>
      <c r="E917" s="1049"/>
      <c r="F917" s="1067"/>
      <c r="G917" s="1066"/>
      <c r="H917" s="1052"/>
      <c r="I917" s="1073"/>
      <c r="J917" s="1073"/>
      <c r="K917" s="1073"/>
      <c r="L917" s="1073"/>
      <c r="M917" s="1073"/>
      <c r="N917" s="1073"/>
      <c r="O917" s="1073"/>
      <c r="P917" s="1073"/>
      <c r="Q917" s="1073"/>
      <c r="R917" s="1073"/>
      <c r="S917" s="1073"/>
      <c r="T917" s="1073"/>
      <c r="U917" s="1073"/>
      <c r="V917" s="1073"/>
      <c r="W917" s="1073"/>
      <c r="X917" s="1073"/>
      <c r="Y917" s="1073"/>
      <c r="Z917" s="1073"/>
      <c r="AA917" s="1073"/>
      <c r="AB917" s="1112"/>
      <c r="AC917" s="1112"/>
      <c r="AD917" s="1112"/>
      <c r="AE917" s="1112"/>
      <c r="AF917" s="1073"/>
      <c r="AG917" s="1073"/>
      <c r="AH917" s="1073"/>
      <c r="AI917" s="1073"/>
      <c r="AJ917" s="1073"/>
      <c r="AK917" s="1073"/>
      <c r="AL917" s="1073"/>
      <c r="AM917" s="1073"/>
      <c r="AN917" s="1073"/>
      <c r="AO917" s="1073"/>
      <c r="AP917" s="1073"/>
      <c r="AQ917" s="1073"/>
      <c r="AR917" s="1073"/>
      <c r="AS917" s="1073"/>
      <c r="AT917" s="1073"/>
      <c r="AU917" s="1073"/>
      <c r="AV917" s="1073"/>
      <c r="AW917" s="1073"/>
      <c r="AX917" s="1073"/>
      <c r="AY917" s="1073"/>
      <c r="AZ917" s="1073"/>
      <c r="BA917" s="1073"/>
      <c r="BB917" s="1073"/>
      <c r="BC917" s="1073"/>
      <c r="BD917" s="1073"/>
      <c r="BE917" s="1073"/>
      <c r="BF917" s="1073"/>
      <c r="BG917" s="1073"/>
      <c r="BH917" s="1073"/>
      <c r="BI917" s="1073"/>
      <c r="BJ917" s="1073"/>
      <c r="BK917" s="1073"/>
      <c r="BL917" s="1073"/>
      <c r="BM917" s="1073"/>
      <c r="BN917" s="1073"/>
      <c r="BO917" s="1073"/>
      <c r="BP917" s="1073"/>
      <c r="BQ917" s="1073"/>
      <c r="BR917" s="1073"/>
      <c r="BS917" s="1112"/>
      <c r="BT917" s="1073"/>
      <c r="BU917" s="1073"/>
      <c r="BV917" s="1073"/>
      <c r="BW917" s="1073"/>
      <c r="BX917" s="1073"/>
      <c r="BY917" s="1073"/>
      <c r="BZ917" s="1073"/>
      <c r="CA917" s="1073"/>
      <c r="CB917" s="1073"/>
      <c r="CC917" s="1073"/>
      <c r="CD917" s="1073"/>
      <c r="CE917" s="1073"/>
      <c r="CF917" s="1073"/>
      <c r="CG917" s="1073"/>
      <c r="CH917" s="1073"/>
      <c r="CI917" s="1073"/>
      <c r="CJ917" s="1073"/>
      <c r="CK917" s="1073"/>
      <c r="CL917" s="1073"/>
      <c r="CM917" s="1112"/>
      <c r="CN917" s="1112"/>
      <c r="CO917" s="1113"/>
      <c r="CQ917" s="1927"/>
    </row>
    <row r="918" spans="1:95" s="621" customFormat="1" x14ac:dyDescent="0.2">
      <c r="A918" s="1054"/>
      <c r="B918" s="1072"/>
      <c r="C918" s="1048"/>
      <c r="D918" s="1048"/>
      <c r="E918" s="1049"/>
      <c r="F918" s="1067"/>
      <c r="G918" s="1066"/>
      <c r="H918" s="1052"/>
      <c r="I918" s="1073"/>
      <c r="J918" s="1073"/>
      <c r="K918" s="1073"/>
      <c r="L918" s="1073"/>
      <c r="M918" s="1073"/>
      <c r="N918" s="1073"/>
      <c r="O918" s="1073"/>
      <c r="P918" s="1073"/>
      <c r="Q918" s="1073"/>
      <c r="R918" s="1073"/>
      <c r="S918" s="1073"/>
      <c r="T918" s="1073"/>
      <c r="U918" s="1073"/>
      <c r="V918" s="1073"/>
      <c r="W918" s="1073"/>
      <c r="X918" s="1073"/>
      <c r="Y918" s="1073"/>
      <c r="Z918" s="1073"/>
      <c r="AA918" s="1073"/>
      <c r="AB918" s="1112"/>
      <c r="AC918" s="1112"/>
      <c r="AD918" s="1112"/>
      <c r="AE918" s="1112"/>
      <c r="AF918" s="1073"/>
      <c r="AG918" s="1073"/>
      <c r="AH918" s="1073"/>
      <c r="AI918" s="1073"/>
      <c r="AJ918" s="1073"/>
      <c r="AK918" s="1073"/>
      <c r="AL918" s="1073"/>
      <c r="AM918" s="1073"/>
      <c r="AN918" s="1073"/>
      <c r="AO918" s="1073"/>
      <c r="AP918" s="1073"/>
      <c r="AQ918" s="1073"/>
      <c r="AR918" s="1073"/>
      <c r="AS918" s="1073"/>
      <c r="AT918" s="1073"/>
      <c r="AU918" s="1073"/>
      <c r="AV918" s="1073"/>
      <c r="AW918" s="1073"/>
      <c r="AX918" s="1073"/>
      <c r="AY918" s="1073"/>
      <c r="AZ918" s="1073"/>
      <c r="BA918" s="1073"/>
      <c r="BB918" s="1073"/>
      <c r="BC918" s="1073"/>
      <c r="BD918" s="1073"/>
      <c r="BE918" s="1073"/>
      <c r="BF918" s="1073"/>
      <c r="BG918" s="1073"/>
      <c r="BH918" s="1073"/>
      <c r="BI918" s="1073"/>
      <c r="BJ918" s="1073"/>
      <c r="BK918" s="1073"/>
      <c r="BL918" s="1073"/>
      <c r="BM918" s="1073"/>
      <c r="BN918" s="1073"/>
      <c r="BO918" s="1073"/>
      <c r="BP918" s="1073"/>
      <c r="BQ918" s="1073"/>
      <c r="BR918" s="1073"/>
      <c r="BS918" s="1112"/>
      <c r="BT918" s="1073"/>
      <c r="BU918" s="1073"/>
      <c r="BV918" s="1073"/>
      <c r="BW918" s="1073"/>
      <c r="BX918" s="1073"/>
      <c r="BY918" s="1073"/>
      <c r="BZ918" s="1073"/>
      <c r="CA918" s="1073"/>
      <c r="CB918" s="1073"/>
      <c r="CC918" s="1073"/>
      <c r="CD918" s="1073"/>
      <c r="CE918" s="1073"/>
      <c r="CF918" s="1073"/>
      <c r="CG918" s="1073"/>
      <c r="CH918" s="1073"/>
      <c r="CI918" s="1073"/>
      <c r="CJ918" s="1073"/>
      <c r="CK918" s="1073"/>
      <c r="CL918" s="1073"/>
      <c r="CM918" s="1112"/>
      <c r="CN918" s="1112"/>
      <c r="CO918" s="1113"/>
      <c r="CQ918" s="1927"/>
    </row>
    <row r="919" spans="1:95" s="621" customFormat="1" x14ac:dyDescent="0.2">
      <c r="A919" s="1054"/>
      <c r="B919" s="1072"/>
      <c r="C919" s="1048"/>
      <c r="D919" s="1048"/>
      <c r="E919" s="1049"/>
      <c r="F919" s="1067"/>
      <c r="G919" s="1066"/>
      <c r="H919" s="1052"/>
      <c r="I919" s="1073"/>
      <c r="J919" s="1073"/>
      <c r="K919" s="1073"/>
      <c r="L919" s="1073"/>
      <c r="M919" s="1073"/>
      <c r="N919" s="1073"/>
      <c r="O919" s="1073"/>
      <c r="P919" s="1073"/>
      <c r="Q919" s="1073"/>
      <c r="R919" s="1073"/>
      <c r="S919" s="1073"/>
      <c r="T919" s="1073"/>
      <c r="U919" s="1073"/>
      <c r="V919" s="1073"/>
      <c r="W919" s="1073"/>
      <c r="X919" s="1073"/>
      <c r="Y919" s="1073"/>
      <c r="Z919" s="1073"/>
      <c r="AA919" s="1073"/>
      <c r="AB919" s="1112"/>
      <c r="AC919" s="1112"/>
      <c r="AD919" s="1112"/>
      <c r="AE919" s="1112"/>
      <c r="AF919" s="1073"/>
      <c r="AG919" s="1073"/>
      <c r="AH919" s="1073"/>
      <c r="AI919" s="1073"/>
      <c r="AJ919" s="1073"/>
      <c r="AK919" s="1073"/>
      <c r="AL919" s="1073"/>
      <c r="AM919" s="1073"/>
      <c r="AN919" s="1073"/>
      <c r="AO919" s="1073"/>
      <c r="AP919" s="1073"/>
      <c r="AQ919" s="1073"/>
      <c r="AR919" s="1073"/>
      <c r="AS919" s="1073"/>
      <c r="AT919" s="1073"/>
      <c r="AU919" s="1073"/>
      <c r="AV919" s="1073"/>
      <c r="AW919" s="1073"/>
      <c r="AX919" s="1073"/>
      <c r="AY919" s="1073"/>
      <c r="AZ919" s="1073"/>
      <c r="BA919" s="1073"/>
      <c r="BB919" s="1073"/>
      <c r="BC919" s="1073"/>
      <c r="BD919" s="1073"/>
      <c r="BE919" s="1073"/>
      <c r="BF919" s="1073"/>
      <c r="BG919" s="1073"/>
      <c r="BH919" s="1073"/>
      <c r="BI919" s="1073"/>
      <c r="BJ919" s="1073"/>
      <c r="BK919" s="1073"/>
      <c r="BL919" s="1073"/>
      <c r="BM919" s="1073"/>
      <c r="BN919" s="1073"/>
      <c r="BO919" s="1073"/>
      <c r="BP919" s="1073"/>
      <c r="BQ919" s="1073"/>
      <c r="BR919" s="1073"/>
      <c r="BS919" s="1112"/>
      <c r="BT919" s="1073"/>
      <c r="BU919" s="1073"/>
      <c r="BV919" s="1073"/>
      <c r="BW919" s="1073"/>
      <c r="BX919" s="1073"/>
      <c r="BY919" s="1073"/>
      <c r="BZ919" s="1073"/>
      <c r="CA919" s="1073"/>
      <c r="CB919" s="1073"/>
      <c r="CC919" s="1073"/>
      <c r="CD919" s="1073"/>
      <c r="CE919" s="1073"/>
      <c r="CF919" s="1073"/>
      <c r="CG919" s="1073"/>
      <c r="CH919" s="1073"/>
      <c r="CI919" s="1073"/>
      <c r="CJ919" s="1073"/>
      <c r="CK919" s="1073"/>
      <c r="CL919" s="1073"/>
      <c r="CM919" s="1112"/>
      <c r="CN919" s="1112"/>
      <c r="CO919" s="1113"/>
      <c r="CQ919" s="1927"/>
    </row>
    <row r="920" spans="1:95" s="621" customFormat="1" x14ac:dyDescent="0.2">
      <c r="A920" s="1054"/>
      <c r="B920" s="1072"/>
      <c r="C920" s="1048"/>
      <c r="D920" s="1048"/>
      <c r="E920" s="1049"/>
      <c r="F920" s="1067"/>
      <c r="G920" s="1066"/>
      <c r="H920" s="1052"/>
      <c r="I920" s="1073"/>
      <c r="J920" s="1073"/>
      <c r="K920" s="1073"/>
      <c r="L920" s="1073"/>
      <c r="M920" s="1073"/>
      <c r="N920" s="1073"/>
      <c r="O920" s="1073"/>
      <c r="P920" s="1073"/>
      <c r="Q920" s="1073"/>
      <c r="R920" s="1073"/>
      <c r="S920" s="1073"/>
      <c r="T920" s="1073"/>
      <c r="U920" s="1073"/>
      <c r="V920" s="1073"/>
      <c r="W920" s="1073"/>
      <c r="X920" s="1073"/>
      <c r="Y920" s="1073"/>
      <c r="Z920" s="1073"/>
      <c r="AA920" s="1073"/>
      <c r="AB920" s="1112"/>
      <c r="AC920" s="1112"/>
      <c r="AD920" s="1112"/>
      <c r="AE920" s="1112"/>
      <c r="AF920" s="1073"/>
      <c r="AG920" s="1073"/>
      <c r="AH920" s="1073"/>
      <c r="AI920" s="1073"/>
      <c r="AJ920" s="1073"/>
      <c r="AK920" s="1073"/>
      <c r="AL920" s="1073"/>
      <c r="AM920" s="1073"/>
      <c r="AN920" s="1073"/>
      <c r="AO920" s="1073"/>
      <c r="AP920" s="1073"/>
      <c r="AQ920" s="1073"/>
      <c r="AR920" s="1073"/>
      <c r="AS920" s="1073"/>
      <c r="AT920" s="1073"/>
      <c r="AU920" s="1073"/>
      <c r="AV920" s="1073"/>
      <c r="AW920" s="1073"/>
      <c r="AX920" s="1073"/>
      <c r="AY920" s="1073"/>
      <c r="AZ920" s="1073"/>
      <c r="BA920" s="1073"/>
      <c r="BB920" s="1073"/>
      <c r="BC920" s="1073"/>
      <c r="BD920" s="1073"/>
      <c r="BE920" s="1073"/>
      <c r="BF920" s="1073"/>
      <c r="BG920" s="1073"/>
      <c r="BH920" s="1073"/>
      <c r="BI920" s="1073"/>
      <c r="BJ920" s="1073"/>
      <c r="BK920" s="1073"/>
      <c r="BL920" s="1073"/>
      <c r="BM920" s="1073"/>
      <c r="BN920" s="1073"/>
      <c r="BO920" s="1073"/>
      <c r="BP920" s="1073"/>
      <c r="BQ920" s="1073"/>
      <c r="BR920" s="1073"/>
      <c r="BS920" s="1112"/>
      <c r="BT920" s="1073"/>
      <c r="BU920" s="1073"/>
      <c r="BV920" s="1073"/>
      <c r="BW920" s="1073"/>
      <c r="BX920" s="1073"/>
      <c r="BY920" s="1073"/>
      <c r="BZ920" s="1073"/>
      <c r="CA920" s="1073"/>
      <c r="CB920" s="1073"/>
      <c r="CC920" s="1073"/>
      <c r="CD920" s="1073"/>
      <c r="CE920" s="1073"/>
      <c r="CF920" s="1073"/>
      <c r="CG920" s="1073"/>
      <c r="CH920" s="1073"/>
      <c r="CI920" s="1073"/>
      <c r="CJ920" s="1073"/>
      <c r="CK920" s="1073"/>
      <c r="CL920" s="1073"/>
      <c r="CM920" s="1112"/>
      <c r="CN920" s="1112"/>
      <c r="CO920" s="1113"/>
      <c r="CQ920" s="1927"/>
    </row>
    <row r="921" spans="1:95" s="621" customFormat="1" x14ac:dyDescent="0.2">
      <c r="A921" s="1054"/>
      <c r="B921" s="1072"/>
      <c r="C921" s="1048"/>
      <c r="D921" s="1048"/>
      <c r="E921" s="1049"/>
      <c r="F921" s="1067"/>
      <c r="G921" s="1066"/>
      <c r="H921" s="1052"/>
      <c r="I921" s="1073"/>
      <c r="J921" s="1073"/>
      <c r="K921" s="1073"/>
      <c r="L921" s="1073"/>
      <c r="M921" s="1073"/>
      <c r="N921" s="1073"/>
      <c r="O921" s="1073"/>
      <c r="P921" s="1073"/>
      <c r="Q921" s="1073"/>
      <c r="R921" s="1073"/>
      <c r="S921" s="1073"/>
      <c r="T921" s="1073"/>
      <c r="U921" s="1073"/>
      <c r="V921" s="1073"/>
      <c r="W921" s="1073"/>
      <c r="X921" s="1073"/>
      <c r="Y921" s="1073"/>
      <c r="Z921" s="1073"/>
      <c r="AA921" s="1073"/>
      <c r="AB921" s="1112"/>
      <c r="AC921" s="1112"/>
      <c r="AD921" s="1112"/>
      <c r="AE921" s="1112"/>
      <c r="AF921" s="1073"/>
      <c r="AG921" s="1073"/>
      <c r="AH921" s="1073"/>
      <c r="AI921" s="1073"/>
      <c r="AJ921" s="1073"/>
      <c r="AK921" s="1073"/>
      <c r="AL921" s="1073"/>
      <c r="AM921" s="1073"/>
      <c r="AN921" s="1073"/>
      <c r="AO921" s="1073"/>
      <c r="AP921" s="1073"/>
      <c r="AQ921" s="1073"/>
      <c r="AR921" s="1073"/>
      <c r="AS921" s="1073"/>
      <c r="AT921" s="1073"/>
      <c r="AU921" s="1073"/>
      <c r="AV921" s="1073"/>
      <c r="AW921" s="1073"/>
      <c r="AX921" s="1073"/>
      <c r="AY921" s="1073"/>
      <c r="AZ921" s="1073"/>
      <c r="BA921" s="1073"/>
      <c r="BB921" s="1073"/>
      <c r="BC921" s="1073"/>
      <c r="BD921" s="1073"/>
      <c r="BE921" s="1073"/>
      <c r="BF921" s="1073"/>
      <c r="BG921" s="1073"/>
      <c r="BH921" s="1073"/>
      <c r="BI921" s="1073"/>
      <c r="BJ921" s="1073"/>
      <c r="BK921" s="1073"/>
      <c r="BL921" s="1073"/>
      <c r="BM921" s="1073"/>
      <c r="BN921" s="1073"/>
      <c r="BO921" s="1073"/>
      <c r="BP921" s="1073"/>
      <c r="BQ921" s="1073"/>
      <c r="BR921" s="1073"/>
      <c r="BS921" s="1112"/>
      <c r="BT921" s="1073"/>
      <c r="BU921" s="1073"/>
      <c r="BV921" s="1073"/>
      <c r="BW921" s="1073"/>
      <c r="BX921" s="1073"/>
      <c r="BY921" s="1073"/>
      <c r="BZ921" s="1073"/>
      <c r="CA921" s="1073"/>
      <c r="CB921" s="1073"/>
      <c r="CC921" s="1073"/>
      <c r="CD921" s="1073"/>
      <c r="CE921" s="1073"/>
      <c r="CF921" s="1073"/>
      <c r="CG921" s="1073"/>
      <c r="CH921" s="1073"/>
      <c r="CI921" s="1073"/>
      <c r="CJ921" s="1073"/>
      <c r="CK921" s="1073"/>
      <c r="CL921" s="1073"/>
      <c r="CM921" s="1112"/>
      <c r="CN921" s="1112"/>
      <c r="CO921" s="1113"/>
      <c r="CQ921" s="1927"/>
    </row>
    <row r="922" spans="1:95" s="621" customFormat="1" x14ac:dyDescent="0.2">
      <c r="A922" s="1054"/>
      <c r="B922" s="1072"/>
      <c r="C922" s="1048"/>
      <c r="D922" s="1048"/>
      <c r="E922" s="1049"/>
      <c r="F922" s="1067"/>
      <c r="G922" s="1066"/>
      <c r="H922" s="1052"/>
      <c r="I922" s="1073"/>
      <c r="J922" s="1073"/>
      <c r="K922" s="1073"/>
      <c r="L922" s="1073"/>
      <c r="M922" s="1073"/>
      <c r="N922" s="1073"/>
      <c r="O922" s="1073"/>
      <c r="P922" s="1073"/>
      <c r="Q922" s="1073"/>
      <c r="R922" s="1073"/>
      <c r="S922" s="1073"/>
      <c r="T922" s="1073"/>
      <c r="U922" s="1073"/>
      <c r="V922" s="1073"/>
      <c r="W922" s="1073"/>
      <c r="X922" s="1073"/>
      <c r="Y922" s="1073"/>
      <c r="Z922" s="1073"/>
      <c r="AA922" s="1073"/>
      <c r="AB922" s="1112"/>
      <c r="AC922" s="1112"/>
      <c r="AD922" s="1112"/>
      <c r="AE922" s="1112"/>
      <c r="AF922" s="1073"/>
      <c r="AG922" s="1073"/>
      <c r="AH922" s="1073"/>
      <c r="AI922" s="1073"/>
      <c r="AJ922" s="1073"/>
      <c r="AK922" s="1073"/>
      <c r="AL922" s="1073"/>
      <c r="AM922" s="1073"/>
      <c r="AN922" s="1073"/>
      <c r="AO922" s="1073"/>
      <c r="AP922" s="1073"/>
      <c r="AQ922" s="1073"/>
      <c r="AR922" s="1073"/>
      <c r="AS922" s="1073"/>
      <c r="AT922" s="1073"/>
      <c r="AU922" s="1073"/>
      <c r="AV922" s="1073"/>
      <c r="AW922" s="1073"/>
      <c r="AX922" s="1073"/>
      <c r="AY922" s="1073"/>
      <c r="AZ922" s="1073"/>
      <c r="BA922" s="1073"/>
      <c r="BB922" s="1073"/>
      <c r="BC922" s="1073"/>
      <c r="BD922" s="1073"/>
      <c r="BE922" s="1073"/>
      <c r="BF922" s="1073"/>
      <c r="BG922" s="1073"/>
      <c r="BH922" s="1073"/>
      <c r="BI922" s="1073"/>
      <c r="BJ922" s="1073"/>
      <c r="BK922" s="1073"/>
      <c r="BL922" s="1073"/>
      <c r="BM922" s="1073"/>
      <c r="BN922" s="1073"/>
      <c r="BO922" s="1073"/>
      <c r="BP922" s="1073"/>
      <c r="BQ922" s="1073"/>
      <c r="BR922" s="1073"/>
      <c r="BS922" s="1112"/>
      <c r="BT922" s="1073"/>
      <c r="BU922" s="1073"/>
      <c r="BV922" s="1073"/>
      <c r="BW922" s="1073"/>
      <c r="BX922" s="1073"/>
      <c r="BY922" s="1073"/>
      <c r="BZ922" s="1073"/>
      <c r="CA922" s="1073"/>
      <c r="CB922" s="1073"/>
      <c r="CC922" s="1073"/>
      <c r="CD922" s="1073"/>
      <c r="CE922" s="1073"/>
      <c r="CF922" s="1073"/>
      <c r="CG922" s="1073"/>
      <c r="CH922" s="1073"/>
      <c r="CI922" s="1073"/>
      <c r="CJ922" s="1073"/>
      <c r="CK922" s="1073"/>
      <c r="CL922" s="1073"/>
      <c r="CM922" s="1112"/>
      <c r="CN922" s="1112"/>
      <c r="CO922" s="1113"/>
      <c r="CQ922" s="1927"/>
    </row>
    <row r="923" spans="1:95" s="621" customFormat="1" x14ac:dyDescent="0.2">
      <c r="A923" s="1054"/>
      <c r="B923" s="1072"/>
      <c r="C923" s="1048"/>
      <c r="D923" s="1048"/>
      <c r="E923" s="1049"/>
      <c r="F923" s="1067"/>
      <c r="G923" s="1066"/>
      <c r="H923" s="1052"/>
      <c r="I923" s="1073"/>
      <c r="J923" s="1073"/>
      <c r="K923" s="1073"/>
      <c r="L923" s="1073"/>
      <c r="M923" s="1073"/>
      <c r="N923" s="1073"/>
      <c r="O923" s="1073"/>
      <c r="P923" s="1073"/>
      <c r="Q923" s="1073"/>
      <c r="R923" s="1073"/>
      <c r="S923" s="1073"/>
      <c r="T923" s="1073"/>
      <c r="U923" s="1073"/>
      <c r="V923" s="1073"/>
      <c r="W923" s="1073"/>
      <c r="X923" s="1073"/>
      <c r="Y923" s="1073"/>
      <c r="Z923" s="1073"/>
      <c r="AA923" s="1073"/>
      <c r="AB923" s="1112"/>
      <c r="AC923" s="1112"/>
      <c r="AD923" s="1112"/>
      <c r="AE923" s="1112"/>
      <c r="AF923" s="1073"/>
      <c r="AG923" s="1073"/>
      <c r="AH923" s="1073"/>
      <c r="AI923" s="1073"/>
      <c r="AJ923" s="1073"/>
      <c r="AK923" s="1073"/>
      <c r="AL923" s="1073"/>
      <c r="AM923" s="1073"/>
      <c r="AN923" s="1073"/>
      <c r="AO923" s="1073"/>
      <c r="AP923" s="1073"/>
      <c r="AQ923" s="1073"/>
      <c r="AR923" s="1073"/>
      <c r="AS923" s="1073"/>
      <c r="AT923" s="1073"/>
      <c r="AU923" s="1073"/>
      <c r="AV923" s="1073"/>
      <c r="AW923" s="1073"/>
      <c r="AX923" s="1073"/>
      <c r="AY923" s="1073"/>
      <c r="AZ923" s="1073"/>
      <c r="BA923" s="1073"/>
      <c r="BB923" s="1073"/>
      <c r="BC923" s="1073"/>
      <c r="BD923" s="1073"/>
      <c r="BE923" s="1073"/>
      <c r="BF923" s="1073"/>
      <c r="BG923" s="1073"/>
      <c r="BH923" s="1073"/>
      <c r="BI923" s="1073"/>
      <c r="BJ923" s="1073"/>
      <c r="BK923" s="1073"/>
      <c r="BL923" s="1073"/>
      <c r="BM923" s="1073"/>
      <c r="BN923" s="1073"/>
      <c r="BO923" s="1073"/>
      <c r="BP923" s="1073"/>
      <c r="BQ923" s="1073"/>
      <c r="BR923" s="1073"/>
      <c r="BS923" s="1112"/>
      <c r="BT923" s="1073"/>
      <c r="BU923" s="1073"/>
      <c r="BV923" s="1073"/>
      <c r="BW923" s="1073"/>
      <c r="BX923" s="1073"/>
      <c r="BY923" s="1073"/>
      <c r="BZ923" s="1073"/>
      <c r="CA923" s="1073"/>
      <c r="CB923" s="1073"/>
      <c r="CC923" s="1073"/>
      <c r="CD923" s="1073"/>
      <c r="CE923" s="1073"/>
      <c r="CF923" s="1073"/>
      <c r="CG923" s="1073"/>
      <c r="CH923" s="1073"/>
      <c r="CI923" s="1073"/>
      <c r="CJ923" s="1073"/>
      <c r="CK923" s="1073"/>
      <c r="CL923" s="1073"/>
      <c r="CM923" s="1112"/>
      <c r="CN923" s="1112"/>
      <c r="CO923" s="1113"/>
      <c r="CQ923" s="1927"/>
    </row>
    <row r="924" spans="1:95" s="621" customFormat="1" x14ac:dyDescent="0.2">
      <c r="A924" s="1054"/>
      <c r="B924" s="1072"/>
      <c r="C924" s="1048"/>
      <c r="D924" s="1048"/>
      <c r="E924" s="1049"/>
      <c r="F924" s="1067"/>
      <c r="G924" s="1066"/>
      <c r="H924" s="1052"/>
      <c r="I924" s="1073"/>
      <c r="J924" s="1073"/>
      <c r="K924" s="1073"/>
      <c r="L924" s="1073"/>
      <c r="M924" s="1073"/>
      <c r="N924" s="1073"/>
      <c r="O924" s="1073"/>
      <c r="P924" s="1073"/>
      <c r="Q924" s="1073"/>
      <c r="R924" s="1073"/>
      <c r="S924" s="1073"/>
      <c r="T924" s="1073"/>
      <c r="U924" s="1073"/>
      <c r="V924" s="1073"/>
      <c r="W924" s="1073"/>
      <c r="X924" s="1073"/>
      <c r="Y924" s="1073"/>
      <c r="Z924" s="1073"/>
      <c r="AA924" s="1073"/>
      <c r="AB924" s="1112"/>
      <c r="AC924" s="1112"/>
      <c r="AD924" s="1112"/>
      <c r="AE924" s="1112"/>
      <c r="AF924" s="1073"/>
      <c r="AG924" s="1073"/>
      <c r="AH924" s="1073"/>
      <c r="AI924" s="1073"/>
      <c r="AJ924" s="1073"/>
      <c r="AK924" s="1073"/>
      <c r="AL924" s="1073"/>
      <c r="AM924" s="1073"/>
      <c r="AN924" s="1073"/>
      <c r="AO924" s="1073"/>
      <c r="AP924" s="1073"/>
      <c r="AQ924" s="1073"/>
      <c r="AR924" s="1073"/>
      <c r="AS924" s="1073"/>
      <c r="AT924" s="1073"/>
      <c r="AU924" s="1073"/>
      <c r="AV924" s="1073"/>
      <c r="AW924" s="1073"/>
      <c r="AX924" s="1073"/>
      <c r="AY924" s="1073"/>
      <c r="AZ924" s="1073"/>
      <c r="BA924" s="1073"/>
      <c r="BB924" s="1073"/>
      <c r="BC924" s="1073"/>
      <c r="BD924" s="1073"/>
      <c r="BE924" s="1073"/>
      <c r="BF924" s="1073"/>
      <c r="BG924" s="1073"/>
      <c r="BH924" s="1073"/>
      <c r="BI924" s="1073"/>
      <c r="BJ924" s="1073"/>
      <c r="BK924" s="1073"/>
      <c r="BL924" s="1073"/>
      <c r="BM924" s="1073"/>
      <c r="BN924" s="1073"/>
      <c r="BO924" s="1073"/>
      <c r="BP924" s="1073"/>
      <c r="BQ924" s="1073"/>
      <c r="BR924" s="1073"/>
      <c r="BS924" s="1112"/>
      <c r="BT924" s="1073"/>
      <c r="BU924" s="1073"/>
      <c r="BV924" s="1073"/>
      <c r="BW924" s="1073"/>
      <c r="BX924" s="1073"/>
      <c r="BY924" s="1073"/>
      <c r="BZ924" s="1073"/>
      <c r="CA924" s="1073"/>
      <c r="CB924" s="1073"/>
      <c r="CC924" s="1073"/>
      <c r="CD924" s="1073"/>
      <c r="CE924" s="1073"/>
      <c r="CF924" s="1073"/>
      <c r="CG924" s="1073"/>
      <c r="CH924" s="1073"/>
      <c r="CI924" s="1073"/>
      <c r="CJ924" s="1073"/>
      <c r="CK924" s="1073"/>
      <c r="CL924" s="1073"/>
      <c r="CM924" s="1112"/>
      <c r="CN924" s="1112"/>
      <c r="CO924" s="1113"/>
      <c r="CQ924" s="1927"/>
    </row>
    <row r="925" spans="1:95" s="621" customFormat="1" x14ac:dyDescent="0.2">
      <c r="A925" s="1054"/>
      <c r="B925" s="1072"/>
      <c r="C925" s="1048"/>
      <c r="D925" s="1048"/>
      <c r="E925" s="1049"/>
      <c r="F925" s="1067"/>
      <c r="G925" s="1066"/>
      <c r="H925" s="1052"/>
      <c r="I925" s="1073"/>
      <c r="J925" s="1073"/>
      <c r="K925" s="1073"/>
      <c r="L925" s="1073"/>
      <c r="M925" s="1073"/>
      <c r="N925" s="1073"/>
      <c r="O925" s="1073"/>
      <c r="P925" s="1073"/>
      <c r="Q925" s="1073"/>
      <c r="R925" s="1073"/>
      <c r="S925" s="1073"/>
      <c r="T925" s="1073"/>
      <c r="U925" s="1073"/>
      <c r="V925" s="1073"/>
      <c r="W925" s="1073"/>
      <c r="X925" s="1073"/>
      <c r="Y925" s="1073"/>
      <c r="Z925" s="1073"/>
      <c r="AA925" s="1073"/>
      <c r="AB925" s="1112"/>
      <c r="AC925" s="1112"/>
      <c r="AD925" s="1112"/>
      <c r="AE925" s="1112"/>
      <c r="AF925" s="1073"/>
      <c r="AG925" s="1073"/>
      <c r="AH925" s="1073"/>
      <c r="AI925" s="1073"/>
      <c r="AJ925" s="1073"/>
      <c r="AK925" s="1073"/>
      <c r="AL925" s="1073"/>
      <c r="AM925" s="1073"/>
      <c r="AN925" s="1073"/>
      <c r="AO925" s="1073"/>
      <c r="AP925" s="1073"/>
      <c r="AQ925" s="1073"/>
      <c r="AR925" s="1073"/>
      <c r="AS925" s="1073"/>
      <c r="AT925" s="1073"/>
      <c r="AU925" s="1073"/>
      <c r="AV925" s="1073"/>
      <c r="AW925" s="1073"/>
      <c r="AX925" s="1073"/>
      <c r="AY925" s="1073"/>
      <c r="AZ925" s="1073"/>
      <c r="BA925" s="1073"/>
      <c r="BB925" s="1073"/>
      <c r="BC925" s="1073"/>
      <c r="BD925" s="1073"/>
      <c r="BE925" s="1073"/>
      <c r="BF925" s="1073"/>
      <c r="BG925" s="1073"/>
      <c r="BH925" s="1073"/>
      <c r="BI925" s="1073"/>
      <c r="BJ925" s="1073"/>
      <c r="BK925" s="1073"/>
      <c r="BL925" s="1073"/>
      <c r="BM925" s="1073"/>
      <c r="BN925" s="1073"/>
      <c r="BO925" s="1073"/>
      <c r="BP925" s="1073"/>
      <c r="BQ925" s="1073"/>
      <c r="BR925" s="1073"/>
      <c r="BS925" s="1112"/>
      <c r="BT925" s="1073"/>
      <c r="BU925" s="1073"/>
      <c r="BV925" s="1073"/>
      <c r="BW925" s="1073"/>
      <c r="BX925" s="1073"/>
      <c r="BY925" s="1073"/>
      <c r="BZ925" s="1073"/>
      <c r="CA925" s="1073"/>
      <c r="CB925" s="1073"/>
      <c r="CC925" s="1073"/>
      <c r="CD925" s="1073"/>
      <c r="CE925" s="1073"/>
      <c r="CF925" s="1073"/>
      <c r="CG925" s="1073"/>
      <c r="CH925" s="1073"/>
      <c r="CI925" s="1073"/>
      <c r="CJ925" s="1073"/>
      <c r="CK925" s="1073"/>
      <c r="CL925" s="1073"/>
      <c r="CM925" s="1112"/>
      <c r="CN925" s="1112"/>
      <c r="CO925" s="1113"/>
      <c r="CQ925" s="1927"/>
    </row>
    <row r="926" spans="1:95" s="621" customFormat="1" x14ac:dyDescent="0.2">
      <c r="A926" s="1054"/>
      <c r="B926" s="1072"/>
      <c r="C926" s="1048"/>
      <c r="D926" s="1048"/>
      <c r="E926" s="1049"/>
      <c r="F926" s="1067"/>
      <c r="G926" s="1066"/>
      <c r="H926" s="1052"/>
      <c r="I926" s="1073"/>
      <c r="J926" s="1073"/>
      <c r="K926" s="1073"/>
      <c r="L926" s="1073"/>
      <c r="M926" s="1073"/>
      <c r="N926" s="1073"/>
      <c r="O926" s="1073"/>
      <c r="P926" s="1073"/>
      <c r="Q926" s="1073"/>
      <c r="R926" s="1073"/>
      <c r="S926" s="1073"/>
      <c r="T926" s="1073"/>
      <c r="U926" s="1073"/>
      <c r="V926" s="1073"/>
      <c r="W926" s="1073"/>
      <c r="X926" s="1073"/>
      <c r="Y926" s="1073"/>
      <c r="Z926" s="1073"/>
      <c r="AA926" s="1073"/>
      <c r="AB926" s="1112"/>
      <c r="AC926" s="1112"/>
      <c r="AD926" s="1112"/>
      <c r="AE926" s="1112"/>
      <c r="AF926" s="1073"/>
      <c r="AG926" s="1073"/>
      <c r="AH926" s="1073"/>
      <c r="AI926" s="1073"/>
      <c r="AJ926" s="1073"/>
      <c r="AK926" s="1073"/>
      <c r="AL926" s="1073"/>
      <c r="AM926" s="1073"/>
      <c r="AN926" s="1073"/>
      <c r="AO926" s="1073"/>
      <c r="AP926" s="1073"/>
      <c r="AQ926" s="1073"/>
      <c r="AR926" s="1073"/>
      <c r="AS926" s="1073"/>
      <c r="AT926" s="1073"/>
      <c r="AU926" s="1073"/>
      <c r="AV926" s="1073"/>
      <c r="AW926" s="1073"/>
      <c r="AX926" s="1073"/>
      <c r="AY926" s="1073"/>
      <c r="AZ926" s="1073"/>
      <c r="BA926" s="1073"/>
      <c r="BB926" s="1073"/>
      <c r="BC926" s="1073"/>
      <c r="BD926" s="1073"/>
      <c r="BE926" s="1073"/>
      <c r="BF926" s="1073"/>
      <c r="BG926" s="1073"/>
      <c r="BH926" s="1073"/>
      <c r="BI926" s="1073"/>
      <c r="BJ926" s="1073"/>
      <c r="BK926" s="1073"/>
      <c r="BL926" s="1073"/>
      <c r="BM926" s="1073"/>
      <c r="BN926" s="1073"/>
      <c r="BO926" s="1073"/>
      <c r="BP926" s="1073"/>
      <c r="BQ926" s="1073"/>
      <c r="BR926" s="1073"/>
      <c r="BS926" s="1112"/>
      <c r="BT926" s="1073"/>
      <c r="BU926" s="1073"/>
      <c r="BV926" s="1073"/>
      <c r="BW926" s="1073"/>
      <c r="BX926" s="1073"/>
      <c r="BY926" s="1073"/>
      <c r="BZ926" s="1073"/>
      <c r="CA926" s="1073"/>
      <c r="CB926" s="1073"/>
      <c r="CC926" s="1073"/>
      <c r="CD926" s="1073"/>
      <c r="CE926" s="1073"/>
      <c r="CF926" s="1073"/>
      <c r="CG926" s="1073"/>
      <c r="CH926" s="1073"/>
      <c r="CI926" s="1073"/>
      <c r="CJ926" s="1073"/>
      <c r="CK926" s="1073"/>
      <c r="CL926" s="1073"/>
      <c r="CM926" s="1112"/>
      <c r="CN926" s="1112"/>
      <c r="CO926" s="1113"/>
      <c r="CQ926" s="1927"/>
    </row>
    <row r="927" spans="1:95" s="621" customFormat="1" x14ac:dyDescent="0.2">
      <c r="A927" s="1054"/>
      <c r="B927" s="1072"/>
      <c r="C927" s="1048"/>
      <c r="D927" s="1048"/>
      <c r="E927" s="1049"/>
      <c r="F927" s="1067"/>
      <c r="G927" s="1066"/>
      <c r="H927" s="1052"/>
      <c r="I927" s="1073"/>
      <c r="J927" s="1073"/>
      <c r="K927" s="1073"/>
      <c r="L927" s="1073"/>
      <c r="M927" s="1073"/>
      <c r="N927" s="1073"/>
      <c r="O927" s="1073"/>
      <c r="P927" s="1073"/>
      <c r="Q927" s="1073"/>
      <c r="R927" s="1073"/>
      <c r="S927" s="1073"/>
      <c r="T927" s="1073"/>
      <c r="U927" s="1073"/>
      <c r="V927" s="1073"/>
      <c r="W927" s="1073"/>
      <c r="X927" s="1073"/>
      <c r="Y927" s="1073"/>
      <c r="Z927" s="1073"/>
      <c r="AA927" s="1073"/>
      <c r="AB927" s="1112"/>
      <c r="AC927" s="1112"/>
      <c r="AD927" s="1112"/>
      <c r="AE927" s="1112"/>
      <c r="AF927" s="1073"/>
      <c r="AG927" s="1073"/>
      <c r="AH927" s="1073"/>
      <c r="AI927" s="1073"/>
      <c r="AJ927" s="1073"/>
      <c r="AK927" s="1073"/>
      <c r="AL927" s="1073"/>
      <c r="AM927" s="1073"/>
      <c r="AN927" s="1073"/>
      <c r="AO927" s="1073"/>
      <c r="AP927" s="1073"/>
      <c r="AQ927" s="1073"/>
      <c r="AR927" s="1073"/>
      <c r="AS927" s="1073"/>
      <c r="AT927" s="1073"/>
      <c r="AU927" s="1073"/>
      <c r="AV927" s="1073"/>
      <c r="AW927" s="1073"/>
      <c r="AX927" s="1073"/>
      <c r="AY927" s="1073"/>
      <c r="AZ927" s="1073"/>
      <c r="BA927" s="1073"/>
      <c r="BB927" s="1073"/>
      <c r="BC927" s="1073"/>
      <c r="BD927" s="1073"/>
      <c r="BE927" s="1073"/>
      <c r="BF927" s="1073"/>
      <c r="BG927" s="1073"/>
      <c r="BH927" s="1073"/>
      <c r="BI927" s="1073"/>
      <c r="BJ927" s="1073"/>
      <c r="BK927" s="1073"/>
      <c r="BL927" s="1073"/>
      <c r="BM927" s="1073"/>
      <c r="BN927" s="1073"/>
      <c r="BO927" s="1073"/>
      <c r="BP927" s="1073"/>
      <c r="BQ927" s="1073"/>
      <c r="BR927" s="1073"/>
      <c r="BS927" s="1112"/>
      <c r="BT927" s="1073"/>
      <c r="BU927" s="1073"/>
      <c r="BV927" s="1073"/>
      <c r="BW927" s="1073"/>
      <c r="BX927" s="1073"/>
      <c r="BY927" s="1073"/>
      <c r="BZ927" s="1073"/>
      <c r="CA927" s="1073"/>
      <c r="CB927" s="1073"/>
      <c r="CC927" s="1073"/>
      <c r="CD927" s="1073"/>
      <c r="CE927" s="1073"/>
      <c r="CF927" s="1073"/>
      <c r="CG927" s="1073"/>
      <c r="CH927" s="1073"/>
      <c r="CI927" s="1073"/>
      <c r="CJ927" s="1073"/>
      <c r="CK927" s="1073"/>
      <c r="CL927" s="1073"/>
      <c r="CM927" s="1112"/>
      <c r="CN927" s="1112"/>
      <c r="CO927" s="1113"/>
      <c r="CQ927" s="1927"/>
    </row>
    <row r="928" spans="1:95" s="621" customFormat="1" x14ac:dyDescent="0.2">
      <c r="A928" s="1054"/>
      <c r="B928" s="1072"/>
      <c r="C928" s="1048"/>
      <c r="D928" s="1048"/>
      <c r="E928" s="1049"/>
      <c r="F928" s="1067"/>
      <c r="G928" s="1066"/>
      <c r="H928" s="1052"/>
      <c r="I928" s="1073"/>
      <c r="J928" s="1073"/>
      <c r="K928" s="1073"/>
      <c r="L928" s="1073"/>
      <c r="M928" s="1073"/>
      <c r="N928" s="1073"/>
      <c r="O928" s="1073"/>
      <c r="P928" s="1073"/>
      <c r="Q928" s="1073"/>
      <c r="R928" s="1073"/>
      <c r="S928" s="1073"/>
      <c r="T928" s="1073"/>
      <c r="U928" s="1073"/>
      <c r="V928" s="1073"/>
      <c r="W928" s="1073"/>
      <c r="X928" s="1073"/>
      <c r="Y928" s="1073"/>
      <c r="Z928" s="1073"/>
      <c r="AA928" s="1073"/>
      <c r="AB928" s="1112"/>
      <c r="AC928" s="1112"/>
      <c r="AD928" s="1112"/>
      <c r="AE928" s="1112"/>
      <c r="AF928" s="1073"/>
      <c r="AG928" s="1073"/>
      <c r="AH928" s="1073"/>
      <c r="AI928" s="1073"/>
      <c r="AJ928" s="1073"/>
      <c r="AK928" s="1073"/>
      <c r="AL928" s="1073"/>
      <c r="AM928" s="1073"/>
      <c r="AN928" s="1073"/>
      <c r="AO928" s="1073"/>
      <c r="AP928" s="1073"/>
      <c r="AQ928" s="1073"/>
      <c r="AR928" s="1073"/>
      <c r="AS928" s="1073"/>
      <c r="AT928" s="1073"/>
      <c r="AU928" s="1073"/>
      <c r="AV928" s="1073"/>
      <c r="AW928" s="1073"/>
      <c r="AX928" s="1073"/>
      <c r="AY928" s="1073"/>
      <c r="AZ928" s="1073"/>
      <c r="BA928" s="1073"/>
      <c r="BB928" s="1073"/>
      <c r="BC928" s="1073"/>
      <c r="BD928" s="1073"/>
      <c r="BE928" s="1073"/>
      <c r="BF928" s="1073"/>
      <c r="BG928" s="1073"/>
      <c r="BH928" s="1073"/>
      <c r="BI928" s="1073"/>
      <c r="BJ928" s="1073"/>
      <c r="BK928" s="1073"/>
      <c r="BL928" s="1073"/>
      <c r="BM928" s="1073"/>
      <c r="BN928" s="1073"/>
      <c r="BO928" s="1073"/>
      <c r="BP928" s="1073"/>
      <c r="BQ928" s="1073"/>
      <c r="BR928" s="1073"/>
      <c r="BS928" s="1112"/>
      <c r="BT928" s="1073"/>
      <c r="BU928" s="1073"/>
      <c r="BV928" s="1073"/>
      <c r="BW928" s="1073"/>
      <c r="BX928" s="1073"/>
      <c r="BY928" s="1073"/>
      <c r="BZ928" s="1073"/>
      <c r="CA928" s="1073"/>
      <c r="CB928" s="1073"/>
      <c r="CC928" s="1073"/>
      <c r="CD928" s="1073"/>
      <c r="CE928" s="1073"/>
      <c r="CF928" s="1073"/>
      <c r="CG928" s="1073"/>
      <c r="CH928" s="1073"/>
      <c r="CI928" s="1073"/>
      <c r="CJ928" s="1073"/>
      <c r="CK928" s="1073"/>
      <c r="CL928" s="1073"/>
      <c r="CM928" s="1112"/>
      <c r="CN928" s="1112"/>
      <c r="CO928" s="1113"/>
      <c r="CQ928" s="1927"/>
    </row>
    <row r="929" spans="1:95" s="621" customFormat="1" x14ac:dyDescent="0.2">
      <c r="A929" s="1054"/>
      <c r="B929" s="1072"/>
      <c r="C929" s="1048"/>
      <c r="D929" s="1048"/>
      <c r="E929" s="1049"/>
      <c r="F929" s="1067"/>
      <c r="G929" s="1066"/>
      <c r="H929" s="1052"/>
      <c r="I929" s="1073"/>
      <c r="J929" s="1073"/>
      <c r="K929" s="1073"/>
      <c r="L929" s="1073"/>
      <c r="M929" s="1073"/>
      <c r="N929" s="1073"/>
      <c r="O929" s="1073"/>
      <c r="P929" s="1073"/>
      <c r="Q929" s="1073"/>
      <c r="R929" s="1073"/>
      <c r="S929" s="1073"/>
      <c r="T929" s="1073"/>
      <c r="U929" s="1073"/>
      <c r="V929" s="1073"/>
      <c r="W929" s="1073"/>
      <c r="X929" s="1073"/>
      <c r="Y929" s="1073"/>
      <c r="Z929" s="1073"/>
      <c r="AA929" s="1073"/>
      <c r="AB929" s="1112"/>
      <c r="AC929" s="1112"/>
      <c r="AD929" s="1112"/>
      <c r="AE929" s="1112"/>
      <c r="AF929" s="1073"/>
      <c r="AG929" s="1073"/>
      <c r="AH929" s="1073"/>
      <c r="AI929" s="1073"/>
      <c r="AJ929" s="1073"/>
      <c r="AK929" s="1073"/>
      <c r="AL929" s="1073"/>
      <c r="AM929" s="1073"/>
      <c r="AN929" s="1073"/>
      <c r="AO929" s="1073"/>
      <c r="AP929" s="1073"/>
      <c r="AQ929" s="1073"/>
      <c r="AR929" s="1073"/>
      <c r="AS929" s="1073"/>
      <c r="AT929" s="1073"/>
      <c r="AU929" s="1073"/>
      <c r="AV929" s="1073"/>
      <c r="AW929" s="1073"/>
      <c r="AX929" s="1073"/>
      <c r="AY929" s="1073"/>
      <c r="AZ929" s="1073"/>
      <c r="BA929" s="1073"/>
      <c r="BB929" s="1073"/>
      <c r="BC929" s="1073"/>
      <c r="BD929" s="1073"/>
      <c r="BE929" s="1073"/>
      <c r="BF929" s="1073"/>
      <c r="BG929" s="1073"/>
      <c r="BH929" s="1073"/>
      <c r="BI929" s="1073"/>
      <c r="BJ929" s="1073"/>
      <c r="BK929" s="1073"/>
      <c r="BL929" s="1073"/>
      <c r="BM929" s="1073"/>
      <c r="BN929" s="1073"/>
      <c r="BO929" s="1073"/>
      <c r="BP929" s="1073"/>
      <c r="BQ929" s="1073"/>
      <c r="BR929" s="1073"/>
      <c r="BS929" s="1112"/>
      <c r="BT929" s="1073"/>
      <c r="BU929" s="1073"/>
      <c r="BV929" s="1073"/>
      <c r="BW929" s="1073"/>
      <c r="BX929" s="1073"/>
      <c r="BY929" s="1073"/>
      <c r="BZ929" s="1073"/>
      <c r="CA929" s="1073"/>
      <c r="CB929" s="1073"/>
      <c r="CC929" s="1073"/>
      <c r="CD929" s="1073"/>
      <c r="CE929" s="1073"/>
      <c r="CF929" s="1073"/>
      <c r="CG929" s="1073"/>
      <c r="CH929" s="1073"/>
      <c r="CI929" s="1073"/>
      <c r="CJ929" s="1073"/>
      <c r="CK929" s="1073"/>
      <c r="CL929" s="1073"/>
      <c r="CM929" s="1112"/>
      <c r="CN929" s="1112"/>
      <c r="CO929" s="1113"/>
      <c r="CQ929" s="1927"/>
    </row>
    <row r="930" spans="1:95" s="621" customFormat="1" x14ac:dyDescent="0.2">
      <c r="A930" s="1054"/>
      <c r="B930" s="1072"/>
      <c r="C930" s="1048"/>
      <c r="D930" s="1048"/>
      <c r="E930" s="1049"/>
      <c r="F930" s="1067"/>
      <c r="G930" s="1066"/>
      <c r="H930" s="1052"/>
      <c r="I930" s="1073"/>
      <c r="J930" s="1073"/>
      <c r="K930" s="1073"/>
      <c r="L930" s="1073"/>
      <c r="M930" s="1073"/>
      <c r="N930" s="1073"/>
      <c r="O930" s="1073"/>
      <c r="P930" s="1073"/>
      <c r="Q930" s="1073"/>
      <c r="R930" s="1073"/>
      <c r="S930" s="1073"/>
      <c r="T930" s="1073"/>
      <c r="U930" s="1073"/>
      <c r="V930" s="1073"/>
      <c r="W930" s="1073"/>
      <c r="X930" s="1073"/>
      <c r="Y930" s="1073"/>
      <c r="Z930" s="1073"/>
      <c r="AA930" s="1073"/>
      <c r="AB930" s="1112"/>
      <c r="AC930" s="1112"/>
      <c r="AD930" s="1112"/>
      <c r="AE930" s="1112"/>
      <c r="AF930" s="1073"/>
      <c r="AG930" s="1073"/>
      <c r="AH930" s="1073"/>
      <c r="AI930" s="1073"/>
      <c r="AJ930" s="1073"/>
      <c r="AK930" s="1073"/>
      <c r="AL930" s="1073"/>
      <c r="AM930" s="1073"/>
      <c r="AN930" s="1073"/>
      <c r="AO930" s="1073"/>
      <c r="AP930" s="1073"/>
      <c r="AQ930" s="1073"/>
      <c r="AR930" s="1073"/>
      <c r="AS930" s="1073"/>
      <c r="AT930" s="1073"/>
      <c r="AU930" s="1073"/>
      <c r="AV930" s="1073"/>
      <c r="AW930" s="1073"/>
      <c r="AX930" s="1073"/>
      <c r="AY930" s="1073"/>
      <c r="AZ930" s="1073"/>
      <c r="BA930" s="1073"/>
      <c r="BB930" s="1073"/>
      <c r="BC930" s="1073"/>
      <c r="BD930" s="1073"/>
      <c r="BE930" s="1073"/>
      <c r="BF930" s="1073"/>
      <c r="BG930" s="1073"/>
      <c r="BH930" s="1073"/>
      <c r="BI930" s="1073"/>
      <c r="BJ930" s="1073"/>
      <c r="BK930" s="1073"/>
      <c r="BL930" s="1073"/>
      <c r="BM930" s="1073"/>
      <c r="BN930" s="1073"/>
      <c r="BO930" s="1073"/>
      <c r="BP930" s="1073"/>
      <c r="BQ930" s="1073"/>
      <c r="BR930" s="1073"/>
      <c r="BS930" s="1112"/>
      <c r="BT930" s="1073"/>
      <c r="BU930" s="1073"/>
      <c r="BV930" s="1073"/>
      <c r="BW930" s="1073"/>
      <c r="BX930" s="1073"/>
      <c r="BY930" s="1073"/>
      <c r="BZ930" s="1073"/>
      <c r="CA930" s="1073"/>
      <c r="CB930" s="1073"/>
      <c r="CC930" s="1073"/>
      <c r="CD930" s="1073"/>
      <c r="CE930" s="1073"/>
      <c r="CF930" s="1073"/>
      <c r="CG930" s="1073"/>
      <c r="CH930" s="1073"/>
      <c r="CI930" s="1073"/>
      <c r="CJ930" s="1073"/>
      <c r="CK930" s="1073"/>
      <c r="CL930" s="1073"/>
      <c r="CM930" s="1112"/>
      <c r="CN930" s="1112"/>
      <c r="CO930" s="1113"/>
      <c r="CQ930" s="1927"/>
    </row>
    <row r="931" spans="1:95" s="621" customFormat="1" x14ac:dyDescent="0.2">
      <c r="A931" s="1054"/>
      <c r="B931" s="1072"/>
      <c r="C931" s="1048"/>
      <c r="D931" s="1048"/>
      <c r="E931" s="1049"/>
      <c r="F931" s="1067"/>
      <c r="G931" s="1066"/>
      <c r="H931" s="1052"/>
      <c r="I931" s="1073"/>
      <c r="J931" s="1073"/>
      <c r="K931" s="1073"/>
      <c r="L931" s="1073"/>
      <c r="M931" s="1073"/>
      <c r="N931" s="1073"/>
      <c r="O931" s="1073"/>
      <c r="P931" s="1073"/>
      <c r="Q931" s="1073"/>
      <c r="R931" s="1073"/>
      <c r="S931" s="1073"/>
      <c r="T931" s="1073"/>
      <c r="U931" s="1073"/>
      <c r="V931" s="1073"/>
      <c r="W931" s="1073"/>
      <c r="X931" s="1073"/>
      <c r="Y931" s="1073"/>
      <c r="Z931" s="1073"/>
      <c r="AA931" s="1073"/>
      <c r="AB931" s="1112"/>
      <c r="AC931" s="1112"/>
      <c r="AD931" s="1112"/>
      <c r="AE931" s="1112"/>
      <c r="AF931" s="1073"/>
      <c r="AG931" s="1073"/>
      <c r="AH931" s="1073"/>
      <c r="AI931" s="1073"/>
      <c r="AJ931" s="1073"/>
      <c r="AK931" s="1073"/>
      <c r="AL931" s="1073"/>
      <c r="AM931" s="1073"/>
      <c r="AN931" s="1073"/>
      <c r="AO931" s="1073"/>
      <c r="AP931" s="1073"/>
      <c r="AQ931" s="1073"/>
      <c r="AR931" s="1073"/>
      <c r="AS931" s="1073"/>
      <c r="AT931" s="1073"/>
      <c r="AU931" s="1073"/>
      <c r="AV931" s="1073"/>
      <c r="AW931" s="1073"/>
      <c r="AX931" s="1073"/>
      <c r="AY931" s="1073"/>
      <c r="AZ931" s="1073"/>
      <c r="BA931" s="1073"/>
      <c r="BB931" s="1073"/>
      <c r="BC931" s="1073"/>
      <c r="BD931" s="1073"/>
      <c r="BE931" s="1073"/>
      <c r="BF931" s="1073"/>
      <c r="BG931" s="1073"/>
      <c r="BH931" s="1073"/>
      <c r="BI931" s="1073"/>
      <c r="BJ931" s="1073"/>
      <c r="BK931" s="1073"/>
      <c r="BL931" s="1073"/>
      <c r="BM931" s="1073"/>
      <c r="BN931" s="1073"/>
      <c r="BO931" s="1073"/>
      <c r="BP931" s="1073"/>
      <c r="BQ931" s="1073"/>
      <c r="BR931" s="1073"/>
      <c r="BS931" s="1112"/>
      <c r="BT931" s="1073"/>
      <c r="BU931" s="1073"/>
      <c r="BV931" s="1073"/>
      <c r="BW931" s="1073"/>
      <c r="BX931" s="1073"/>
      <c r="BY931" s="1073"/>
      <c r="BZ931" s="1073"/>
      <c r="CA931" s="1073"/>
      <c r="CB931" s="1073"/>
      <c r="CC931" s="1073"/>
      <c r="CD931" s="1073"/>
      <c r="CE931" s="1073"/>
      <c r="CF931" s="1073"/>
      <c r="CG931" s="1073"/>
      <c r="CH931" s="1073"/>
      <c r="CI931" s="1073"/>
      <c r="CJ931" s="1073"/>
      <c r="CK931" s="1073"/>
      <c r="CL931" s="1073"/>
      <c r="CM931" s="1112"/>
      <c r="CN931" s="1112"/>
      <c r="CO931" s="1113"/>
      <c r="CQ931" s="1927"/>
    </row>
    <row r="932" spans="1:95" s="621" customFormat="1" x14ac:dyDescent="0.2">
      <c r="A932" s="1054"/>
      <c r="B932" s="1072"/>
      <c r="C932" s="1048"/>
      <c r="D932" s="1048"/>
      <c r="E932" s="1049"/>
      <c r="F932" s="1067"/>
      <c r="G932" s="1066"/>
      <c r="H932" s="1052"/>
      <c r="I932" s="1073"/>
      <c r="J932" s="1073"/>
      <c r="K932" s="1073"/>
      <c r="L932" s="1073"/>
      <c r="M932" s="1073"/>
      <c r="N932" s="1073"/>
      <c r="O932" s="1073"/>
      <c r="P932" s="1073"/>
      <c r="Q932" s="1073"/>
      <c r="R932" s="1073"/>
      <c r="S932" s="1073"/>
      <c r="T932" s="1073"/>
      <c r="U932" s="1073"/>
      <c r="V932" s="1073"/>
      <c r="W932" s="1073"/>
      <c r="X932" s="1073"/>
      <c r="Y932" s="1073"/>
      <c r="Z932" s="1073"/>
      <c r="AA932" s="1073"/>
      <c r="AB932" s="1112"/>
      <c r="AC932" s="1112"/>
      <c r="AD932" s="1112"/>
      <c r="AE932" s="1112"/>
      <c r="AF932" s="1073"/>
      <c r="AG932" s="1073"/>
      <c r="AH932" s="1073"/>
      <c r="AI932" s="1073"/>
      <c r="AJ932" s="1073"/>
      <c r="AK932" s="1073"/>
      <c r="AL932" s="1073"/>
      <c r="AM932" s="1073"/>
      <c r="AN932" s="1073"/>
      <c r="AO932" s="1073"/>
      <c r="AP932" s="1073"/>
      <c r="AQ932" s="1073"/>
      <c r="AR932" s="1073"/>
      <c r="AS932" s="1073"/>
      <c r="AT932" s="1073"/>
      <c r="AU932" s="1073"/>
      <c r="AV932" s="1073"/>
      <c r="AW932" s="1073"/>
      <c r="AX932" s="1073"/>
      <c r="AY932" s="1073"/>
      <c r="AZ932" s="1073"/>
      <c r="BA932" s="1073"/>
      <c r="BB932" s="1073"/>
      <c r="BC932" s="1073"/>
      <c r="BD932" s="1073"/>
      <c r="BE932" s="1073"/>
      <c r="BF932" s="1073"/>
      <c r="BG932" s="1073"/>
      <c r="BH932" s="1073"/>
      <c r="BI932" s="1073"/>
      <c r="BJ932" s="1073"/>
      <c r="BK932" s="1073"/>
      <c r="BL932" s="1073"/>
      <c r="BM932" s="1073"/>
      <c r="BN932" s="1073"/>
      <c r="BO932" s="1073"/>
      <c r="BP932" s="1073"/>
      <c r="BQ932" s="1073"/>
      <c r="BR932" s="1073"/>
      <c r="BS932" s="1112"/>
      <c r="BT932" s="1073"/>
      <c r="BU932" s="1073"/>
      <c r="BV932" s="1073"/>
      <c r="BW932" s="1073"/>
      <c r="BX932" s="1073"/>
      <c r="BY932" s="1073"/>
      <c r="BZ932" s="1073"/>
      <c r="CA932" s="1073"/>
      <c r="CB932" s="1073"/>
      <c r="CC932" s="1073"/>
      <c r="CD932" s="1073"/>
      <c r="CE932" s="1073"/>
      <c r="CF932" s="1073"/>
      <c r="CG932" s="1073"/>
      <c r="CH932" s="1073"/>
      <c r="CI932" s="1073"/>
      <c r="CJ932" s="1073"/>
      <c r="CK932" s="1073"/>
      <c r="CL932" s="1073"/>
      <c r="CM932" s="1112"/>
      <c r="CN932" s="1112"/>
      <c r="CO932" s="1113"/>
      <c r="CQ932" s="1927"/>
    </row>
    <row r="933" spans="1:95" s="621" customFormat="1" x14ac:dyDescent="0.2">
      <c r="A933" s="1054"/>
      <c r="B933" s="1072"/>
      <c r="C933" s="1048"/>
      <c r="D933" s="1048"/>
      <c r="E933" s="1049"/>
      <c r="F933" s="1067"/>
      <c r="G933" s="1066"/>
      <c r="H933" s="1052"/>
      <c r="I933" s="1073"/>
      <c r="J933" s="1073"/>
      <c r="K933" s="1073"/>
      <c r="L933" s="1073"/>
      <c r="M933" s="1073"/>
      <c r="N933" s="1073"/>
      <c r="O933" s="1073"/>
      <c r="P933" s="1073"/>
      <c r="Q933" s="1073"/>
      <c r="R933" s="1073"/>
      <c r="S933" s="1073"/>
      <c r="T933" s="1073"/>
      <c r="U933" s="1073"/>
      <c r="V933" s="1073"/>
      <c r="W933" s="1073"/>
      <c r="X933" s="1073"/>
      <c r="Y933" s="1073"/>
      <c r="Z933" s="1073"/>
      <c r="AA933" s="1073"/>
      <c r="AB933" s="1112"/>
      <c r="AC933" s="1112"/>
      <c r="AD933" s="1112"/>
      <c r="AE933" s="1112"/>
      <c r="AF933" s="1073"/>
      <c r="AG933" s="1073"/>
      <c r="AH933" s="1073"/>
      <c r="AI933" s="1073"/>
      <c r="AJ933" s="1073"/>
      <c r="AK933" s="1073"/>
      <c r="AL933" s="1073"/>
      <c r="AM933" s="1073"/>
      <c r="AN933" s="1073"/>
      <c r="AO933" s="1073"/>
      <c r="AP933" s="1073"/>
      <c r="AQ933" s="1073"/>
      <c r="AR933" s="1073"/>
      <c r="AS933" s="1073"/>
      <c r="AT933" s="1073"/>
      <c r="AU933" s="1073"/>
      <c r="AV933" s="1073"/>
      <c r="AW933" s="1073"/>
      <c r="AX933" s="1073"/>
      <c r="AY933" s="1073"/>
      <c r="AZ933" s="1073"/>
      <c r="BA933" s="1073"/>
      <c r="BB933" s="1073"/>
      <c r="BC933" s="1073"/>
      <c r="BD933" s="1073"/>
      <c r="BE933" s="1073"/>
      <c r="BF933" s="1073"/>
      <c r="BG933" s="1073"/>
      <c r="BH933" s="1073"/>
      <c r="BI933" s="1073"/>
      <c r="BJ933" s="1073"/>
      <c r="BK933" s="1073"/>
      <c r="BL933" s="1073"/>
      <c r="BM933" s="1073"/>
      <c r="BN933" s="1073"/>
      <c r="BO933" s="1073"/>
      <c r="BP933" s="1073"/>
      <c r="BQ933" s="1073"/>
      <c r="BR933" s="1073"/>
      <c r="BS933" s="1112"/>
      <c r="BT933" s="1073"/>
      <c r="BU933" s="1073"/>
      <c r="BV933" s="1073"/>
      <c r="BW933" s="1073"/>
      <c r="BX933" s="1073"/>
      <c r="BY933" s="1073"/>
      <c r="BZ933" s="1073"/>
      <c r="CA933" s="1073"/>
      <c r="CB933" s="1073"/>
      <c r="CC933" s="1073"/>
      <c r="CD933" s="1073"/>
      <c r="CE933" s="1073"/>
      <c r="CF933" s="1073"/>
      <c r="CG933" s="1073"/>
      <c r="CH933" s="1073"/>
      <c r="CI933" s="1073"/>
      <c r="CJ933" s="1073"/>
      <c r="CK933" s="1073"/>
      <c r="CL933" s="1073"/>
      <c r="CM933" s="1112"/>
      <c r="CN933" s="1112"/>
      <c r="CO933" s="1113"/>
      <c r="CQ933" s="1927"/>
    </row>
    <row r="934" spans="1:95" s="621" customFormat="1" x14ac:dyDescent="0.2">
      <c r="A934" s="1054"/>
      <c r="B934" s="1072"/>
      <c r="C934" s="1048"/>
      <c r="D934" s="1048"/>
      <c r="E934" s="1049"/>
      <c r="F934" s="1067"/>
      <c r="G934" s="1066"/>
      <c r="H934" s="1052"/>
      <c r="I934" s="1073"/>
      <c r="J934" s="1073"/>
      <c r="K934" s="1073"/>
      <c r="L934" s="1073"/>
      <c r="M934" s="1073"/>
      <c r="N934" s="1073"/>
      <c r="O934" s="1073"/>
      <c r="P934" s="1073"/>
      <c r="Q934" s="1073"/>
      <c r="R934" s="1073"/>
      <c r="S934" s="1073"/>
      <c r="T934" s="1073"/>
      <c r="U934" s="1073"/>
      <c r="V934" s="1073"/>
      <c r="W934" s="1073"/>
      <c r="X934" s="1073"/>
      <c r="Y934" s="1073"/>
      <c r="Z934" s="1073"/>
      <c r="AA934" s="1073"/>
      <c r="AB934" s="1112"/>
      <c r="AC934" s="1112"/>
      <c r="AD934" s="1112"/>
      <c r="AE934" s="1112"/>
      <c r="AF934" s="1073"/>
      <c r="AG934" s="1073"/>
      <c r="AH934" s="1073"/>
      <c r="AI934" s="1073"/>
      <c r="AJ934" s="1073"/>
      <c r="AK934" s="1073"/>
      <c r="AL934" s="1073"/>
      <c r="AM934" s="1073"/>
      <c r="AN934" s="1073"/>
      <c r="AO934" s="1073"/>
      <c r="AP934" s="1073"/>
      <c r="AQ934" s="1073"/>
      <c r="AR934" s="1073"/>
      <c r="AS934" s="1073"/>
      <c r="AT934" s="1073"/>
      <c r="AU934" s="1073"/>
      <c r="AV934" s="1073"/>
      <c r="AW934" s="1073"/>
      <c r="AX934" s="1073"/>
      <c r="AY934" s="1073"/>
      <c r="AZ934" s="1073"/>
      <c r="BA934" s="1073"/>
      <c r="BB934" s="1073"/>
      <c r="BC934" s="1073"/>
      <c r="BD934" s="1073"/>
      <c r="BE934" s="1073"/>
      <c r="BF934" s="1073"/>
      <c r="BG934" s="1073"/>
      <c r="BH934" s="1073"/>
      <c r="BI934" s="1073"/>
      <c r="BJ934" s="1073"/>
      <c r="BK934" s="1073"/>
      <c r="BL934" s="1073"/>
      <c r="BM934" s="1073"/>
      <c r="BN934" s="1073"/>
      <c r="BO934" s="1073"/>
      <c r="BP934" s="1073"/>
      <c r="BQ934" s="1073"/>
      <c r="BR934" s="1073"/>
      <c r="BS934" s="1112"/>
      <c r="BT934" s="1073"/>
      <c r="BU934" s="1073"/>
      <c r="BV934" s="1073"/>
      <c r="BW934" s="1073"/>
      <c r="BX934" s="1073"/>
      <c r="BY934" s="1073"/>
      <c r="BZ934" s="1073"/>
      <c r="CA934" s="1073"/>
      <c r="CB934" s="1073"/>
      <c r="CC934" s="1073"/>
      <c r="CD934" s="1073"/>
      <c r="CE934" s="1073"/>
      <c r="CF934" s="1073"/>
      <c r="CG934" s="1073"/>
      <c r="CH934" s="1073"/>
      <c r="CI934" s="1073"/>
      <c r="CJ934" s="1073"/>
      <c r="CK934" s="1073"/>
      <c r="CL934" s="1073"/>
      <c r="CM934" s="1112"/>
      <c r="CN934" s="1112"/>
      <c r="CO934" s="1113"/>
      <c r="CQ934" s="1927"/>
    </row>
    <row r="935" spans="1:95" s="621" customFormat="1" x14ac:dyDescent="0.2">
      <c r="A935" s="1054"/>
      <c r="B935" s="1072"/>
      <c r="C935" s="1048"/>
      <c r="D935" s="1048"/>
      <c r="E935" s="1049"/>
      <c r="F935" s="1067"/>
      <c r="G935" s="1066"/>
      <c r="H935" s="1052"/>
      <c r="I935" s="1073"/>
      <c r="J935" s="1073"/>
      <c r="K935" s="1073"/>
      <c r="L935" s="1073"/>
      <c r="M935" s="1073"/>
      <c r="N935" s="1073"/>
      <c r="O935" s="1073"/>
      <c r="P935" s="1073"/>
      <c r="Q935" s="1073"/>
      <c r="R935" s="1073"/>
      <c r="S935" s="1073"/>
      <c r="T935" s="1073"/>
      <c r="U935" s="1073"/>
      <c r="V935" s="1073"/>
      <c r="W935" s="1073"/>
      <c r="X935" s="1073"/>
      <c r="Y935" s="1073"/>
      <c r="Z935" s="1073"/>
      <c r="AA935" s="1073"/>
      <c r="AB935" s="1112"/>
      <c r="AC935" s="1112"/>
      <c r="AD935" s="1112"/>
      <c r="AE935" s="1112"/>
      <c r="AF935" s="1073"/>
      <c r="AG935" s="1073"/>
      <c r="AH935" s="1073"/>
      <c r="AI935" s="1073"/>
      <c r="AJ935" s="1073"/>
      <c r="AK935" s="1073"/>
      <c r="AL935" s="1073"/>
      <c r="AM935" s="1073"/>
      <c r="AN935" s="1073"/>
      <c r="AO935" s="1073"/>
      <c r="AP935" s="1073"/>
      <c r="AQ935" s="1073"/>
      <c r="AR935" s="1073"/>
      <c r="AS935" s="1073"/>
      <c r="AT935" s="1073"/>
      <c r="AU935" s="1073"/>
      <c r="AV935" s="1073"/>
      <c r="AW935" s="1073"/>
      <c r="AX935" s="1073"/>
      <c r="AY935" s="1073"/>
      <c r="AZ935" s="1073"/>
      <c r="BA935" s="1073"/>
      <c r="BB935" s="1073"/>
      <c r="BC935" s="1073"/>
      <c r="BD935" s="1073"/>
      <c r="BE935" s="1073"/>
      <c r="BF935" s="1073"/>
      <c r="BG935" s="1073"/>
      <c r="BH935" s="1073"/>
      <c r="BI935" s="1073"/>
      <c r="BJ935" s="1073"/>
      <c r="BK935" s="1073"/>
      <c r="BL935" s="1073"/>
      <c r="BM935" s="1073"/>
      <c r="BN935" s="1073"/>
      <c r="BO935" s="1073"/>
      <c r="BP935" s="1073"/>
      <c r="BQ935" s="1073"/>
      <c r="BR935" s="1073"/>
      <c r="BS935" s="1112"/>
      <c r="BT935" s="1073"/>
      <c r="BU935" s="1073"/>
      <c r="BV935" s="1073"/>
      <c r="BW935" s="1073"/>
      <c r="BX935" s="1073"/>
      <c r="BY935" s="1073"/>
      <c r="BZ935" s="1073"/>
      <c r="CA935" s="1073"/>
      <c r="CB935" s="1073"/>
      <c r="CC935" s="1073"/>
      <c r="CD935" s="1073"/>
      <c r="CE935" s="1073"/>
      <c r="CF935" s="1073"/>
      <c r="CG935" s="1073"/>
      <c r="CH935" s="1073"/>
      <c r="CI935" s="1073"/>
      <c r="CJ935" s="1073"/>
      <c r="CK935" s="1073"/>
      <c r="CL935" s="1073"/>
      <c r="CM935" s="1112"/>
      <c r="CN935" s="1112"/>
      <c r="CO935" s="1113"/>
      <c r="CQ935" s="1927"/>
    </row>
    <row r="936" spans="1:95" s="621" customFormat="1" x14ac:dyDescent="0.2">
      <c r="A936" s="1054"/>
      <c r="B936" s="1072"/>
      <c r="C936" s="1048"/>
      <c r="D936" s="1048"/>
      <c r="E936" s="1049"/>
      <c r="F936" s="1067"/>
      <c r="G936" s="1066"/>
      <c r="H936" s="1052"/>
      <c r="I936" s="1073"/>
      <c r="J936" s="1073"/>
      <c r="K936" s="1073"/>
      <c r="L936" s="1073"/>
      <c r="M936" s="1073"/>
      <c r="N936" s="1073"/>
      <c r="O936" s="1073"/>
      <c r="P936" s="1073"/>
      <c r="Q936" s="1073"/>
      <c r="R936" s="1073"/>
      <c r="S936" s="1073"/>
      <c r="T936" s="1073"/>
      <c r="U936" s="1073"/>
      <c r="V936" s="1073"/>
      <c r="W936" s="1073"/>
      <c r="X936" s="1073"/>
      <c r="Y936" s="1073"/>
      <c r="Z936" s="1073"/>
      <c r="AA936" s="1073"/>
      <c r="AB936" s="1112"/>
      <c r="AC936" s="1112"/>
      <c r="AD936" s="1112"/>
      <c r="AE936" s="1112"/>
      <c r="AF936" s="1073"/>
      <c r="AG936" s="1073"/>
      <c r="AH936" s="1073"/>
      <c r="AI936" s="1073"/>
      <c r="AJ936" s="1073"/>
      <c r="AK936" s="1073"/>
      <c r="AL936" s="1073"/>
      <c r="AM936" s="1073"/>
      <c r="AN936" s="1073"/>
      <c r="AO936" s="1073"/>
      <c r="AP936" s="1073"/>
      <c r="AQ936" s="1073"/>
      <c r="AR936" s="1073"/>
      <c r="AS936" s="1073"/>
      <c r="AT936" s="1073"/>
      <c r="AU936" s="1073"/>
      <c r="AV936" s="1073"/>
      <c r="AW936" s="1073"/>
      <c r="AX936" s="1073"/>
      <c r="AY936" s="1073"/>
      <c r="AZ936" s="1073"/>
      <c r="BA936" s="1073"/>
      <c r="BB936" s="1073"/>
      <c r="BC936" s="1073"/>
      <c r="BD936" s="1073"/>
      <c r="BE936" s="1073"/>
      <c r="BF936" s="1073"/>
      <c r="BG936" s="1073"/>
      <c r="BH936" s="1073"/>
      <c r="BI936" s="1073"/>
      <c r="BJ936" s="1073"/>
      <c r="BK936" s="1073"/>
      <c r="BL936" s="1073"/>
      <c r="BM936" s="1073"/>
      <c r="BN936" s="1073"/>
      <c r="BO936" s="1073"/>
      <c r="BP936" s="1073"/>
      <c r="BQ936" s="1073"/>
      <c r="BR936" s="1073"/>
      <c r="BS936" s="1112"/>
      <c r="BT936" s="1073"/>
      <c r="BU936" s="1073"/>
      <c r="BV936" s="1073"/>
      <c r="BW936" s="1073"/>
      <c r="BX936" s="1073"/>
      <c r="BY936" s="1073"/>
      <c r="BZ936" s="1073"/>
      <c r="CA936" s="1073"/>
      <c r="CB936" s="1073"/>
      <c r="CC936" s="1073"/>
      <c r="CD936" s="1073"/>
      <c r="CE936" s="1073"/>
      <c r="CF936" s="1073"/>
      <c r="CG936" s="1073"/>
      <c r="CH936" s="1073"/>
      <c r="CI936" s="1073"/>
      <c r="CJ936" s="1073"/>
      <c r="CK936" s="1073"/>
      <c r="CL936" s="1073"/>
      <c r="CM936" s="1112"/>
      <c r="CN936" s="1112"/>
      <c r="CO936" s="1113"/>
      <c r="CQ936" s="1927"/>
    </row>
    <row r="937" spans="1:95" s="621" customFormat="1" x14ac:dyDescent="0.2">
      <c r="A937" s="1054"/>
      <c r="B937" s="1072"/>
      <c r="C937" s="1048"/>
      <c r="D937" s="1048"/>
      <c r="E937" s="1049"/>
      <c r="F937" s="1067"/>
      <c r="G937" s="1066"/>
      <c r="H937" s="1052"/>
      <c r="I937" s="1073"/>
      <c r="J937" s="1073"/>
      <c r="K937" s="1073"/>
      <c r="L937" s="1073"/>
      <c r="M937" s="1073"/>
      <c r="N937" s="1073"/>
      <c r="O937" s="1073"/>
      <c r="P937" s="1073"/>
      <c r="Q937" s="1073"/>
      <c r="R937" s="1073"/>
      <c r="S937" s="1073"/>
      <c r="T937" s="1073"/>
      <c r="U937" s="1073"/>
      <c r="V937" s="1073"/>
      <c r="W937" s="1073"/>
      <c r="X937" s="1073"/>
      <c r="Y937" s="1073"/>
      <c r="Z937" s="1073"/>
      <c r="AA937" s="1073"/>
      <c r="AB937" s="1112"/>
      <c r="AC937" s="1112"/>
      <c r="AD937" s="1112"/>
      <c r="AE937" s="1112"/>
      <c r="AF937" s="1073"/>
      <c r="AG937" s="1073"/>
      <c r="AH937" s="1073"/>
      <c r="AI937" s="1073"/>
      <c r="AJ937" s="1073"/>
      <c r="AK937" s="1073"/>
      <c r="AL937" s="1073"/>
      <c r="AM937" s="1073"/>
      <c r="AN937" s="1073"/>
      <c r="AO937" s="1073"/>
      <c r="AP937" s="1073"/>
      <c r="AQ937" s="1073"/>
      <c r="AR937" s="1073"/>
      <c r="AS937" s="1073"/>
      <c r="AT937" s="1073"/>
      <c r="AU937" s="1073"/>
      <c r="AV937" s="1073"/>
      <c r="AW937" s="1073"/>
      <c r="AX937" s="1073"/>
      <c r="AY937" s="1073"/>
      <c r="AZ937" s="1073"/>
      <c r="BA937" s="1073"/>
      <c r="BB937" s="1073"/>
      <c r="BC937" s="1073"/>
      <c r="BD937" s="1073"/>
      <c r="BE937" s="1073"/>
      <c r="BF937" s="1073"/>
      <c r="BG937" s="1073"/>
      <c r="BH937" s="1073"/>
      <c r="BI937" s="1073"/>
      <c r="BJ937" s="1073"/>
      <c r="BK937" s="1073"/>
      <c r="BL937" s="1073"/>
      <c r="BM937" s="1073"/>
      <c r="BN937" s="1073"/>
      <c r="BO937" s="1073"/>
      <c r="BP937" s="1073"/>
      <c r="BQ937" s="1073"/>
      <c r="BR937" s="1073"/>
      <c r="BS937" s="1112"/>
      <c r="BT937" s="1073"/>
      <c r="BU937" s="1073"/>
      <c r="BV937" s="1073"/>
      <c r="BW937" s="1073"/>
      <c r="BX937" s="1073"/>
      <c r="BY937" s="1073"/>
      <c r="BZ937" s="1073"/>
      <c r="CA937" s="1073"/>
      <c r="CB937" s="1073"/>
      <c r="CC937" s="1073"/>
      <c r="CD937" s="1073"/>
      <c r="CE937" s="1073"/>
      <c r="CF937" s="1073"/>
      <c r="CG937" s="1073"/>
      <c r="CH937" s="1073"/>
      <c r="CI937" s="1073"/>
      <c r="CJ937" s="1073"/>
      <c r="CK937" s="1073"/>
      <c r="CL937" s="1073"/>
      <c r="CM937" s="1112"/>
      <c r="CN937" s="1112"/>
      <c r="CO937" s="1113"/>
      <c r="CQ937" s="1927"/>
    </row>
    <row r="938" spans="1:95" s="621" customFormat="1" x14ac:dyDescent="0.2">
      <c r="A938" s="1054"/>
      <c r="B938" s="1072"/>
      <c r="C938" s="1048"/>
      <c r="D938" s="1048"/>
      <c r="E938" s="1049"/>
      <c r="F938" s="1067"/>
      <c r="G938" s="1066"/>
      <c r="H938" s="1052"/>
      <c r="I938" s="1073"/>
      <c r="J938" s="1073"/>
      <c r="K938" s="1073"/>
      <c r="L938" s="1073"/>
      <c r="M938" s="1073"/>
      <c r="N938" s="1073"/>
      <c r="O938" s="1073"/>
      <c r="P938" s="1073"/>
      <c r="Q938" s="1073"/>
      <c r="R938" s="1073"/>
      <c r="S938" s="1073"/>
      <c r="T938" s="1073"/>
      <c r="U938" s="1073"/>
      <c r="V938" s="1073"/>
      <c r="W938" s="1073"/>
      <c r="X938" s="1073"/>
      <c r="Y938" s="1073"/>
      <c r="Z938" s="1073"/>
      <c r="AA938" s="1073"/>
      <c r="AB938" s="1112"/>
      <c r="AC938" s="1112"/>
      <c r="AD938" s="1112"/>
      <c r="AE938" s="1112"/>
      <c r="AF938" s="1073"/>
      <c r="AG938" s="1073"/>
      <c r="AH938" s="1073"/>
      <c r="AI938" s="1073"/>
      <c r="AJ938" s="1073"/>
      <c r="AK938" s="1073"/>
      <c r="AL938" s="1073"/>
      <c r="AM938" s="1073"/>
      <c r="AN938" s="1073"/>
      <c r="AO938" s="1073"/>
      <c r="AP938" s="1073"/>
      <c r="AQ938" s="1073"/>
      <c r="AR938" s="1073"/>
      <c r="AS938" s="1073"/>
      <c r="AT938" s="1073"/>
      <c r="AU938" s="1073"/>
      <c r="AV938" s="1073"/>
      <c r="AW938" s="1073"/>
      <c r="AX938" s="1073"/>
      <c r="AY938" s="1073"/>
      <c r="AZ938" s="1073"/>
      <c r="BA938" s="1073"/>
      <c r="BB938" s="1073"/>
      <c r="BC938" s="1073"/>
      <c r="BD938" s="1073"/>
      <c r="BE938" s="1073"/>
      <c r="BF938" s="1073"/>
      <c r="BG938" s="1073"/>
      <c r="BH938" s="1073"/>
      <c r="BI938" s="1073"/>
      <c r="BJ938" s="1073"/>
      <c r="BK938" s="1073"/>
      <c r="BL938" s="1073"/>
      <c r="BM938" s="1073"/>
      <c r="BN938" s="1073"/>
      <c r="BO938" s="1073"/>
      <c r="BP938" s="1073"/>
      <c r="BQ938" s="1073"/>
      <c r="BR938" s="1073"/>
      <c r="BS938" s="1112"/>
      <c r="BT938" s="1073"/>
      <c r="BU938" s="1073"/>
      <c r="BV938" s="1073"/>
      <c r="BW938" s="1073"/>
      <c r="BX938" s="1073"/>
      <c r="BY938" s="1073"/>
      <c r="BZ938" s="1073"/>
      <c r="CA938" s="1073"/>
      <c r="CB938" s="1073"/>
      <c r="CC938" s="1073"/>
      <c r="CD938" s="1073"/>
      <c r="CE938" s="1073"/>
      <c r="CF938" s="1073"/>
      <c r="CG938" s="1073"/>
      <c r="CH938" s="1073"/>
      <c r="CI938" s="1073"/>
      <c r="CJ938" s="1073"/>
      <c r="CK938" s="1073"/>
      <c r="CL938" s="1073"/>
      <c r="CM938" s="1112"/>
      <c r="CN938" s="1112"/>
      <c r="CO938" s="1113"/>
      <c r="CQ938" s="1927"/>
    </row>
    <row r="939" spans="1:95" s="621" customFormat="1" x14ac:dyDescent="0.2">
      <c r="A939" s="1054"/>
      <c r="B939" s="1072"/>
      <c r="C939" s="1048"/>
      <c r="D939" s="1048"/>
      <c r="E939" s="1049"/>
      <c r="F939" s="1067"/>
      <c r="G939" s="1066"/>
      <c r="H939" s="1052"/>
      <c r="I939" s="1073"/>
      <c r="J939" s="1073"/>
      <c r="K939" s="1073"/>
      <c r="L939" s="1073"/>
      <c r="M939" s="1073"/>
      <c r="N939" s="1073"/>
      <c r="O939" s="1073"/>
      <c r="P939" s="1073"/>
      <c r="Q939" s="1073"/>
      <c r="R939" s="1073"/>
      <c r="S939" s="1073"/>
      <c r="T939" s="1073"/>
      <c r="U939" s="1073"/>
      <c r="V939" s="1073"/>
      <c r="W939" s="1073"/>
      <c r="X939" s="1073"/>
      <c r="Y939" s="1073"/>
      <c r="Z939" s="1073"/>
      <c r="AA939" s="1073"/>
      <c r="AB939" s="1112"/>
      <c r="AC939" s="1112"/>
      <c r="AD939" s="1112"/>
      <c r="AE939" s="1112"/>
      <c r="AF939" s="1073"/>
      <c r="AG939" s="1073"/>
      <c r="AH939" s="1073"/>
      <c r="AI939" s="1073"/>
      <c r="AJ939" s="1073"/>
      <c r="AK939" s="1073"/>
      <c r="AL939" s="1073"/>
      <c r="AM939" s="1073"/>
      <c r="AN939" s="1073"/>
      <c r="AO939" s="1073"/>
      <c r="AP939" s="1073"/>
      <c r="AQ939" s="1073"/>
      <c r="AR939" s="1073"/>
      <c r="AS939" s="1073"/>
      <c r="AT939" s="1073"/>
      <c r="AU939" s="1073"/>
      <c r="AV939" s="1073"/>
      <c r="AW939" s="1073"/>
      <c r="AX939" s="1073"/>
      <c r="AY939" s="1073"/>
      <c r="AZ939" s="1073"/>
      <c r="BA939" s="1073"/>
      <c r="BB939" s="1073"/>
      <c r="BC939" s="1073"/>
      <c r="BD939" s="1073"/>
      <c r="BE939" s="1073"/>
      <c r="BF939" s="1073"/>
      <c r="BG939" s="1073"/>
      <c r="BH939" s="1073"/>
      <c r="BI939" s="1073"/>
      <c r="BJ939" s="1073"/>
      <c r="BK939" s="1073"/>
      <c r="BL939" s="1073"/>
      <c r="BM939" s="1073"/>
      <c r="BN939" s="1073"/>
      <c r="BO939" s="1073"/>
      <c r="BP939" s="1073"/>
      <c r="BQ939" s="1073"/>
      <c r="BR939" s="1073"/>
      <c r="BS939" s="1112"/>
      <c r="BT939" s="1073"/>
      <c r="BU939" s="1073"/>
      <c r="BV939" s="1073"/>
      <c r="BW939" s="1073"/>
      <c r="BX939" s="1073"/>
      <c r="BY939" s="1073"/>
      <c r="BZ939" s="1073"/>
      <c r="CA939" s="1073"/>
      <c r="CB939" s="1073"/>
      <c r="CC939" s="1073"/>
      <c r="CD939" s="1073"/>
      <c r="CE939" s="1073"/>
      <c r="CF939" s="1073"/>
      <c r="CG939" s="1073"/>
      <c r="CH939" s="1073"/>
      <c r="CI939" s="1073"/>
      <c r="CJ939" s="1073"/>
      <c r="CK939" s="1073"/>
      <c r="CL939" s="1073"/>
      <c r="CM939" s="1112"/>
      <c r="CN939" s="1112"/>
      <c r="CO939" s="1113"/>
      <c r="CQ939" s="1927"/>
    </row>
    <row r="940" spans="1:95" s="621" customFormat="1" x14ac:dyDescent="0.2">
      <c r="A940" s="1054"/>
      <c r="B940" s="1072"/>
      <c r="C940" s="1048"/>
      <c r="D940" s="1048"/>
      <c r="E940" s="1049"/>
      <c r="F940" s="1067"/>
      <c r="G940" s="1066"/>
      <c r="H940" s="1052"/>
      <c r="I940" s="1073"/>
      <c r="J940" s="1073"/>
      <c r="K940" s="1073"/>
      <c r="L940" s="1073"/>
      <c r="M940" s="1073"/>
      <c r="N940" s="1073"/>
      <c r="O940" s="1073"/>
      <c r="P940" s="1073"/>
      <c r="Q940" s="1073"/>
      <c r="R940" s="1073"/>
      <c r="S940" s="1073"/>
      <c r="T940" s="1073"/>
      <c r="U940" s="1073"/>
      <c r="V940" s="1073"/>
      <c r="W940" s="1073"/>
      <c r="X940" s="1073"/>
      <c r="Y940" s="1073"/>
      <c r="Z940" s="1073"/>
      <c r="AA940" s="1073"/>
      <c r="AB940" s="1112"/>
      <c r="AC940" s="1112"/>
      <c r="AD940" s="1112"/>
      <c r="AE940" s="1112"/>
      <c r="AF940" s="1073"/>
      <c r="AG940" s="1073"/>
      <c r="AH940" s="1073"/>
      <c r="AI940" s="1073"/>
      <c r="AJ940" s="1073"/>
      <c r="AK940" s="1073"/>
      <c r="AL940" s="1073"/>
      <c r="AM940" s="1073"/>
      <c r="AN940" s="1073"/>
      <c r="AO940" s="1073"/>
      <c r="AP940" s="1073"/>
      <c r="AQ940" s="1073"/>
      <c r="AR940" s="1073"/>
      <c r="AS940" s="1073"/>
      <c r="AT940" s="1073"/>
      <c r="AU940" s="1073"/>
      <c r="AV940" s="1073"/>
      <c r="AW940" s="1073"/>
      <c r="AX940" s="1073"/>
      <c r="AY940" s="1073"/>
      <c r="AZ940" s="1073"/>
      <c r="BA940" s="1073"/>
      <c r="BB940" s="1073"/>
      <c r="BC940" s="1073"/>
      <c r="BD940" s="1073"/>
      <c r="BE940" s="1073"/>
      <c r="BF940" s="1073"/>
      <c r="BG940" s="1073"/>
      <c r="BH940" s="1073"/>
      <c r="BI940" s="1073"/>
      <c r="BJ940" s="1073"/>
      <c r="BK940" s="1073"/>
      <c r="BL940" s="1073"/>
      <c r="BM940" s="1073"/>
      <c r="BN940" s="1073"/>
      <c r="BO940" s="1073"/>
      <c r="BP940" s="1073"/>
      <c r="BQ940" s="1073"/>
      <c r="BR940" s="1073"/>
      <c r="BS940" s="1112"/>
      <c r="BT940" s="1073"/>
      <c r="BU940" s="1073"/>
      <c r="BV940" s="1073"/>
      <c r="BW940" s="1073"/>
      <c r="BX940" s="1073"/>
      <c r="BY940" s="1073"/>
      <c r="BZ940" s="1073"/>
      <c r="CA940" s="1073"/>
      <c r="CB940" s="1073"/>
      <c r="CC940" s="1073"/>
      <c r="CD940" s="1073"/>
      <c r="CE940" s="1073"/>
      <c r="CF940" s="1073"/>
      <c r="CG940" s="1073"/>
      <c r="CH940" s="1073"/>
      <c r="CI940" s="1073"/>
      <c r="CJ940" s="1073"/>
      <c r="CK940" s="1073"/>
      <c r="CL940" s="1073"/>
      <c r="CM940" s="1112"/>
      <c r="CN940" s="1112"/>
      <c r="CO940" s="1113"/>
      <c r="CQ940" s="1927"/>
    </row>
    <row r="941" spans="1:95" s="621" customFormat="1" x14ac:dyDescent="0.2">
      <c r="A941" s="1054"/>
      <c r="B941" s="1072"/>
      <c r="C941" s="1048"/>
      <c r="D941" s="1048"/>
      <c r="E941" s="1049"/>
      <c r="F941" s="1067"/>
      <c r="G941" s="1066"/>
      <c r="H941" s="1052"/>
      <c r="I941" s="1073"/>
      <c r="J941" s="1073"/>
      <c r="K941" s="1073"/>
      <c r="L941" s="1073"/>
      <c r="M941" s="1073"/>
      <c r="N941" s="1073"/>
      <c r="O941" s="1073"/>
      <c r="P941" s="1073"/>
      <c r="Q941" s="1073"/>
      <c r="R941" s="1073"/>
      <c r="S941" s="1073"/>
      <c r="T941" s="1073"/>
      <c r="U941" s="1073"/>
      <c r="V941" s="1073"/>
      <c r="W941" s="1073"/>
      <c r="X941" s="1073"/>
      <c r="Y941" s="1073"/>
      <c r="Z941" s="1073"/>
      <c r="AA941" s="1073"/>
      <c r="AB941" s="1112"/>
      <c r="AC941" s="1112"/>
      <c r="AD941" s="1112"/>
      <c r="AE941" s="1112"/>
      <c r="AF941" s="1073"/>
      <c r="AG941" s="1073"/>
      <c r="AH941" s="1073"/>
      <c r="AI941" s="1073"/>
      <c r="AJ941" s="1073"/>
      <c r="AK941" s="1073"/>
      <c r="AL941" s="1073"/>
      <c r="AM941" s="1073"/>
      <c r="AN941" s="1073"/>
      <c r="AO941" s="1073"/>
      <c r="AP941" s="1073"/>
      <c r="AQ941" s="1073"/>
      <c r="AR941" s="1073"/>
      <c r="AS941" s="1073"/>
      <c r="AT941" s="1073"/>
      <c r="AU941" s="1073"/>
      <c r="AV941" s="1073"/>
      <c r="AW941" s="1073"/>
      <c r="AX941" s="1073"/>
      <c r="AY941" s="1073"/>
      <c r="AZ941" s="1073"/>
      <c r="BA941" s="1073"/>
      <c r="BB941" s="1073"/>
      <c r="BC941" s="1073"/>
      <c r="BD941" s="1073"/>
      <c r="BE941" s="1073"/>
      <c r="BF941" s="1073"/>
      <c r="BG941" s="1073"/>
      <c r="BH941" s="1073"/>
      <c r="BI941" s="1073"/>
      <c r="BJ941" s="1073"/>
      <c r="BK941" s="1073"/>
      <c r="BL941" s="1073"/>
      <c r="BM941" s="1073"/>
      <c r="BN941" s="1073"/>
      <c r="BO941" s="1073"/>
      <c r="BP941" s="1073"/>
      <c r="BQ941" s="1073"/>
      <c r="BR941" s="1073"/>
      <c r="BS941" s="1112"/>
      <c r="BT941" s="1073"/>
      <c r="BU941" s="1073"/>
      <c r="BV941" s="1073"/>
      <c r="BW941" s="1073"/>
      <c r="BX941" s="1073"/>
      <c r="BY941" s="1073"/>
      <c r="BZ941" s="1073"/>
      <c r="CA941" s="1073"/>
      <c r="CB941" s="1073"/>
      <c r="CC941" s="1073"/>
      <c r="CD941" s="1073"/>
      <c r="CE941" s="1073"/>
      <c r="CF941" s="1073"/>
      <c r="CG941" s="1073"/>
      <c r="CH941" s="1073"/>
      <c r="CI941" s="1073"/>
      <c r="CJ941" s="1073"/>
      <c r="CK941" s="1073"/>
      <c r="CL941" s="1073"/>
      <c r="CM941" s="1112"/>
      <c r="CN941" s="1112"/>
      <c r="CO941" s="1113"/>
      <c r="CQ941" s="1927"/>
    </row>
    <row r="942" spans="1:95" s="621" customFormat="1" x14ac:dyDescent="0.2">
      <c r="A942" s="1054"/>
      <c r="B942" s="1072"/>
      <c r="C942" s="1048"/>
      <c r="D942" s="1048"/>
      <c r="E942" s="1049"/>
      <c r="F942" s="1067"/>
      <c r="G942" s="1066"/>
      <c r="H942" s="1052"/>
      <c r="I942" s="1073"/>
      <c r="J942" s="1073"/>
      <c r="K942" s="1073"/>
      <c r="L942" s="1073"/>
      <c r="M942" s="1073"/>
      <c r="N942" s="1073"/>
      <c r="O942" s="1073"/>
      <c r="P942" s="1073"/>
      <c r="Q942" s="1073"/>
      <c r="R942" s="1073"/>
      <c r="S942" s="1073"/>
      <c r="T942" s="1073"/>
      <c r="U942" s="1073"/>
      <c r="V942" s="1073"/>
      <c r="W942" s="1073"/>
      <c r="X942" s="1073"/>
      <c r="Y942" s="1073"/>
      <c r="Z942" s="1073"/>
      <c r="AA942" s="1073"/>
      <c r="AB942" s="1112"/>
      <c r="AC942" s="1112"/>
      <c r="AD942" s="1112"/>
      <c r="AE942" s="1112"/>
      <c r="AF942" s="1073"/>
      <c r="AG942" s="1073"/>
      <c r="AH942" s="1073"/>
      <c r="AI942" s="1073"/>
      <c r="AJ942" s="1073"/>
      <c r="AK942" s="1073"/>
      <c r="AL942" s="1073"/>
      <c r="AM942" s="1073"/>
      <c r="AN942" s="1073"/>
      <c r="AO942" s="1073"/>
      <c r="AP942" s="1073"/>
      <c r="AQ942" s="1073"/>
      <c r="AR942" s="1073"/>
      <c r="AS942" s="1073"/>
      <c r="AT942" s="1073"/>
      <c r="AU942" s="1073"/>
      <c r="AV942" s="1073"/>
      <c r="AW942" s="1073"/>
      <c r="AX942" s="1073"/>
      <c r="AY942" s="1073"/>
      <c r="AZ942" s="1073"/>
      <c r="BA942" s="1073"/>
      <c r="BB942" s="1073"/>
      <c r="BC942" s="1073"/>
      <c r="BD942" s="1073"/>
      <c r="BE942" s="1073"/>
      <c r="BF942" s="1073"/>
      <c r="BG942" s="1073"/>
      <c r="BH942" s="1073"/>
      <c r="BI942" s="1073"/>
      <c r="BJ942" s="1073"/>
      <c r="BK942" s="1073"/>
      <c r="BL942" s="1073"/>
      <c r="BM942" s="1073"/>
      <c r="BN942" s="1073"/>
      <c r="BO942" s="1073"/>
      <c r="BP942" s="1073"/>
      <c r="BQ942" s="1073"/>
      <c r="BR942" s="1073"/>
      <c r="BS942" s="1112"/>
      <c r="BT942" s="1073"/>
      <c r="BU942" s="1073"/>
      <c r="BV942" s="1073"/>
      <c r="BW942" s="1073"/>
      <c r="BX942" s="1073"/>
      <c r="BY942" s="1073"/>
      <c r="BZ942" s="1073"/>
      <c r="CA942" s="1073"/>
      <c r="CB942" s="1073"/>
      <c r="CC942" s="1073"/>
      <c r="CD942" s="1073"/>
      <c r="CE942" s="1073"/>
      <c r="CF942" s="1073"/>
      <c r="CG942" s="1073"/>
      <c r="CH942" s="1073"/>
      <c r="CI942" s="1073"/>
      <c r="CJ942" s="1073"/>
      <c r="CK942" s="1073"/>
      <c r="CL942" s="1073"/>
      <c r="CM942" s="1112"/>
      <c r="CN942" s="1112"/>
      <c r="CO942" s="1113"/>
      <c r="CQ942" s="1927"/>
    </row>
    <row r="943" spans="1:95" s="621" customFormat="1" x14ac:dyDescent="0.2">
      <c r="A943" s="1054"/>
      <c r="B943" s="1072"/>
      <c r="C943" s="1048"/>
      <c r="D943" s="1048"/>
      <c r="E943" s="1049"/>
      <c r="F943" s="1067"/>
      <c r="G943" s="1066"/>
      <c r="H943" s="1052"/>
      <c r="I943" s="1073"/>
      <c r="J943" s="1073"/>
      <c r="K943" s="1073"/>
      <c r="L943" s="1073"/>
      <c r="M943" s="1073"/>
      <c r="N943" s="1073"/>
      <c r="O943" s="1073"/>
      <c r="P943" s="1073"/>
      <c r="Q943" s="1073"/>
      <c r="R943" s="1073"/>
      <c r="S943" s="1073"/>
      <c r="T943" s="1073"/>
      <c r="U943" s="1073"/>
      <c r="V943" s="1073"/>
      <c r="W943" s="1073"/>
      <c r="X943" s="1073"/>
      <c r="Y943" s="1073"/>
      <c r="Z943" s="1073"/>
      <c r="AA943" s="1073"/>
      <c r="AB943" s="1112"/>
      <c r="AC943" s="1112"/>
      <c r="AD943" s="1112"/>
      <c r="AE943" s="1112"/>
      <c r="AF943" s="1073"/>
      <c r="AG943" s="1073"/>
      <c r="AH943" s="1073"/>
      <c r="AI943" s="1073"/>
      <c r="AJ943" s="1073"/>
      <c r="AK943" s="1073"/>
      <c r="AL943" s="1073"/>
      <c r="AM943" s="1073"/>
      <c r="AN943" s="1073"/>
      <c r="AO943" s="1073"/>
      <c r="AP943" s="1073"/>
      <c r="AQ943" s="1073"/>
      <c r="AR943" s="1073"/>
      <c r="AS943" s="1073"/>
      <c r="AT943" s="1073"/>
      <c r="AU943" s="1073"/>
      <c r="AV943" s="1073"/>
      <c r="AW943" s="1073"/>
      <c r="AX943" s="1073"/>
      <c r="AY943" s="1073"/>
      <c r="AZ943" s="1073"/>
      <c r="BA943" s="1073"/>
      <c r="BB943" s="1073"/>
      <c r="BC943" s="1073"/>
      <c r="BD943" s="1073"/>
      <c r="BE943" s="1073"/>
      <c r="BF943" s="1073"/>
      <c r="BG943" s="1073"/>
      <c r="BH943" s="1073"/>
      <c r="BI943" s="1073"/>
      <c r="BJ943" s="1073"/>
      <c r="BK943" s="1073"/>
      <c r="BL943" s="1073"/>
      <c r="BM943" s="1073"/>
      <c r="BN943" s="1073"/>
      <c r="BO943" s="1073"/>
      <c r="BP943" s="1073"/>
      <c r="BQ943" s="1073"/>
      <c r="BR943" s="1073"/>
      <c r="BS943" s="1112"/>
      <c r="BT943" s="1073"/>
      <c r="BU943" s="1073"/>
      <c r="BV943" s="1073"/>
      <c r="BW943" s="1073"/>
      <c r="BX943" s="1073"/>
      <c r="BY943" s="1073"/>
      <c r="BZ943" s="1073"/>
      <c r="CA943" s="1073"/>
      <c r="CB943" s="1073"/>
      <c r="CC943" s="1073"/>
      <c r="CD943" s="1073"/>
      <c r="CE943" s="1073"/>
      <c r="CF943" s="1073"/>
      <c r="CG943" s="1073"/>
      <c r="CH943" s="1073"/>
      <c r="CI943" s="1073"/>
      <c r="CJ943" s="1073"/>
      <c r="CK943" s="1073"/>
      <c r="CL943" s="1073"/>
      <c r="CM943" s="1112"/>
      <c r="CN943" s="1112"/>
      <c r="CO943" s="1113"/>
      <c r="CQ943" s="1927"/>
    </row>
    <row r="944" spans="1:95" s="621" customFormat="1" x14ac:dyDescent="0.2">
      <c r="A944" s="1054"/>
      <c r="B944" s="1072"/>
      <c r="C944" s="1048"/>
      <c r="D944" s="1048"/>
      <c r="E944" s="1049"/>
      <c r="F944" s="1067"/>
      <c r="G944" s="1066"/>
      <c r="H944" s="1052"/>
      <c r="I944" s="1073"/>
      <c r="J944" s="1073"/>
      <c r="K944" s="1073"/>
      <c r="L944" s="1073"/>
      <c r="M944" s="1073"/>
      <c r="N944" s="1073"/>
      <c r="O944" s="1073"/>
      <c r="P944" s="1073"/>
      <c r="Q944" s="1073"/>
      <c r="R944" s="1073"/>
      <c r="S944" s="1073"/>
      <c r="T944" s="1073"/>
      <c r="U944" s="1073"/>
      <c r="V944" s="1073"/>
      <c r="W944" s="1073"/>
      <c r="X944" s="1073"/>
      <c r="Y944" s="1073"/>
      <c r="Z944" s="1073"/>
      <c r="AA944" s="1073"/>
      <c r="AB944" s="1112"/>
      <c r="AC944" s="1112"/>
      <c r="AD944" s="1112"/>
      <c r="AE944" s="1112"/>
      <c r="AF944" s="1073"/>
      <c r="AG944" s="1073"/>
      <c r="AH944" s="1073"/>
      <c r="AI944" s="1073"/>
      <c r="AJ944" s="1073"/>
      <c r="AK944" s="1073"/>
      <c r="AL944" s="1073"/>
      <c r="AM944" s="1073"/>
      <c r="AN944" s="1073"/>
      <c r="AO944" s="1073"/>
      <c r="AP944" s="1073"/>
      <c r="AQ944" s="1073"/>
      <c r="AR944" s="1073"/>
      <c r="AS944" s="1073"/>
      <c r="AT944" s="1073"/>
      <c r="AU944" s="1073"/>
      <c r="AV944" s="1073"/>
      <c r="AW944" s="1073"/>
      <c r="AX944" s="1073"/>
      <c r="AY944" s="1073"/>
      <c r="AZ944" s="1073"/>
      <c r="BA944" s="1073"/>
      <c r="BB944" s="1073"/>
      <c r="BC944" s="1073"/>
      <c r="BD944" s="1073"/>
      <c r="BE944" s="1073"/>
      <c r="BF944" s="1073"/>
      <c r="BG944" s="1073"/>
      <c r="BH944" s="1073"/>
      <c r="BI944" s="1073"/>
      <c r="BJ944" s="1073"/>
      <c r="BK944" s="1073"/>
      <c r="BL944" s="1073"/>
      <c r="BM944" s="1073"/>
      <c r="BN944" s="1073"/>
      <c r="BO944" s="1073"/>
      <c r="BP944" s="1073"/>
      <c r="BQ944" s="1073"/>
      <c r="BR944" s="1073"/>
      <c r="BS944" s="1112"/>
      <c r="BT944" s="1073"/>
      <c r="BU944" s="1073"/>
      <c r="BV944" s="1073"/>
      <c r="BW944" s="1073"/>
      <c r="BX944" s="1073"/>
      <c r="BY944" s="1073"/>
      <c r="BZ944" s="1073"/>
      <c r="CA944" s="1073"/>
      <c r="CB944" s="1073"/>
      <c r="CC944" s="1073"/>
      <c r="CD944" s="1073"/>
      <c r="CE944" s="1073"/>
      <c r="CF944" s="1073"/>
      <c r="CG944" s="1073"/>
      <c r="CH944" s="1073"/>
      <c r="CI944" s="1073"/>
      <c r="CJ944" s="1073"/>
      <c r="CK944" s="1073"/>
      <c r="CL944" s="1073"/>
      <c r="CM944" s="1112"/>
      <c r="CN944" s="1112"/>
      <c r="CO944" s="1113"/>
      <c r="CQ944" s="1927"/>
    </row>
    <row r="945" spans="1:95" s="621" customFormat="1" x14ac:dyDescent="0.2">
      <c r="A945" s="1054"/>
      <c r="B945" s="1072"/>
      <c r="C945" s="1048"/>
      <c r="D945" s="1048"/>
      <c r="E945" s="1049"/>
      <c r="F945" s="1067"/>
      <c r="G945" s="1066"/>
      <c r="H945" s="1052"/>
      <c r="I945" s="1073"/>
      <c r="J945" s="1073"/>
      <c r="K945" s="1073"/>
      <c r="L945" s="1073"/>
      <c r="M945" s="1073"/>
      <c r="N945" s="1073"/>
      <c r="O945" s="1073"/>
      <c r="P945" s="1073"/>
      <c r="Q945" s="1073"/>
      <c r="R945" s="1073"/>
      <c r="S945" s="1073"/>
      <c r="T945" s="1073"/>
      <c r="U945" s="1073"/>
      <c r="V945" s="1073"/>
      <c r="W945" s="1073"/>
      <c r="X945" s="1073"/>
      <c r="Y945" s="1073"/>
      <c r="Z945" s="1073"/>
      <c r="AA945" s="1073"/>
      <c r="AB945" s="1112"/>
      <c r="AC945" s="1112"/>
      <c r="AD945" s="1112"/>
      <c r="AE945" s="1112"/>
      <c r="AF945" s="1073"/>
      <c r="AG945" s="1073"/>
      <c r="AH945" s="1073"/>
      <c r="AI945" s="1073"/>
      <c r="AJ945" s="1073"/>
      <c r="AK945" s="1073"/>
      <c r="AL945" s="1073"/>
      <c r="AM945" s="1073"/>
      <c r="AN945" s="1073"/>
      <c r="AO945" s="1073"/>
      <c r="AP945" s="1073"/>
      <c r="AQ945" s="1073"/>
      <c r="AR945" s="1073"/>
      <c r="AS945" s="1073"/>
      <c r="AT945" s="1073"/>
      <c r="AU945" s="1073"/>
      <c r="AV945" s="1073"/>
      <c r="AW945" s="1073"/>
      <c r="AX945" s="1073"/>
      <c r="AY945" s="1073"/>
      <c r="AZ945" s="1073"/>
      <c r="BA945" s="1073"/>
      <c r="BB945" s="1073"/>
      <c r="BC945" s="1073"/>
      <c r="BD945" s="1073"/>
      <c r="BE945" s="1073"/>
      <c r="BF945" s="1073"/>
      <c r="BG945" s="1073"/>
      <c r="BH945" s="1073"/>
      <c r="BI945" s="1073"/>
      <c r="BJ945" s="1073"/>
      <c r="BK945" s="1073"/>
      <c r="BL945" s="1073"/>
      <c r="BM945" s="1073"/>
      <c r="BN945" s="1073"/>
      <c r="BO945" s="1073"/>
      <c r="BP945" s="1073"/>
      <c r="BQ945" s="1073"/>
      <c r="BR945" s="1073"/>
      <c r="BS945" s="1112"/>
      <c r="BT945" s="1073"/>
      <c r="BU945" s="1073"/>
      <c r="BV945" s="1073"/>
      <c r="BW945" s="1073"/>
      <c r="BX945" s="1073"/>
      <c r="BY945" s="1073"/>
      <c r="BZ945" s="1073"/>
      <c r="CA945" s="1073"/>
      <c r="CB945" s="1073"/>
      <c r="CC945" s="1073"/>
      <c r="CD945" s="1073"/>
      <c r="CE945" s="1073"/>
      <c r="CF945" s="1073"/>
      <c r="CG945" s="1073"/>
      <c r="CH945" s="1073"/>
      <c r="CI945" s="1073"/>
      <c r="CJ945" s="1073"/>
      <c r="CK945" s="1073"/>
      <c r="CL945" s="1073"/>
      <c r="CM945" s="1112"/>
      <c r="CN945" s="1112"/>
      <c r="CO945" s="1113"/>
      <c r="CQ945" s="1927"/>
    </row>
    <row r="946" spans="1:95" s="621" customFormat="1" x14ac:dyDescent="0.2">
      <c r="A946" s="1054"/>
      <c r="B946" s="1072"/>
      <c r="C946" s="1048"/>
      <c r="D946" s="1048"/>
      <c r="E946" s="1049"/>
      <c r="F946" s="1067"/>
      <c r="G946" s="1066"/>
      <c r="H946" s="1052"/>
      <c r="I946" s="1073"/>
      <c r="J946" s="1073"/>
      <c r="K946" s="1073"/>
      <c r="L946" s="1073"/>
      <c r="M946" s="1073"/>
      <c r="N946" s="1073"/>
      <c r="O946" s="1073"/>
      <c r="P946" s="1073"/>
      <c r="Q946" s="1073"/>
      <c r="R946" s="1073"/>
      <c r="S946" s="1073"/>
      <c r="T946" s="1073"/>
      <c r="U946" s="1073"/>
      <c r="V946" s="1073"/>
      <c r="W946" s="1073"/>
      <c r="X946" s="1073"/>
      <c r="Y946" s="1073"/>
      <c r="Z946" s="1073"/>
      <c r="AA946" s="1073"/>
      <c r="AB946" s="1112"/>
      <c r="AC946" s="1112"/>
      <c r="AD946" s="1112"/>
      <c r="AE946" s="1112"/>
      <c r="AF946" s="1073"/>
      <c r="AG946" s="1073"/>
      <c r="AH946" s="1073"/>
      <c r="AI946" s="1073"/>
      <c r="AJ946" s="1073"/>
      <c r="AK946" s="1073"/>
      <c r="AL946" s="1073"/>
      <c r="AM946" s="1073"/>
      <c r="AN946" s="1073"/>
      <c r="AO946" s="1073"/>
      <c r="AP946" s="1073"/>
      <c r="AQ946" s="1073"/>
      <c r="AR946" s="1073"/>
      <c r="AS946" s="1073"/>
      <c r="AT946" s="1073"/>
      <c r="AU946" s="1073"/>
      <c r="AV946" s="1073"/>
      <c r="AW946" s="1073"/>
      <c r="AX946" s="1073"/>
      <c r="AY946" s="1073"/>
      <c r="AZ946" s="1073"/>
      <c r="BA946" s="1073"/>
      <c r="BB946" s="1073"/>
      <c r="BC946" s="1073"/>
      <c r="BD946" s="1073"/>
      <c r="BE946" s="1073"/>
      <c r="BF946" s="1073"/>
      <c r="BG946" s="1073"/>
      <c r="BH946" s="1073"/>
      <c r="BI946" s="1073"/>
      <c r="BJ946" s="1073"/>
      <c r="BK946" s="1073"/>
      <c r="BL946" s="1073"/>
      <c r="BM946" s="1073"/>
      <c r="BN946" s="1073"/>
      <c r="BO946" s="1073"/>
      <c r="BP946" s="1073"/>
      <c r="BQ946" s="1073"/>
      <c r="BR946" s="1073"/>
      <c r="BS946" s="1112"/>
      <c r="BT946" s="1073"/>
      <c r="BU946" s="1073"/>
      <c r="BV946" s="1073"/>
      <c r="BW946" s="1073"/>
      <c r="BX946" s="1073"/>
      <c r="BY946" s="1073"/>
      <c r="BZ946" s="1073"/>
      <c r="CA946" s="1073"/>
      <c r="CB946" s="1073"/>
      <c r="CC946" s="1073"/>
      <c r="CD946" s="1073"/>
      <c r="CE946" s="1073"/>
      <c r="CF946" s="1073"/>
      <c r="CG946" s="1073"/>
      <c r="CH946" s="1073"/>
      <c r="CI946" s="1073"/>
      <c r="CJ946" s="1073"/>
      <c r="CK946" s="1073"/>
      <c r="CL946" s="1073"/>
      <c r="CM946" s="1112"/>
      <c r="CN946" s="1112"/>
      <c r="CO946" s="1113"/>
      <c r="CQ946" s="1927"/>
    </row>
    <row r="947" spans="1:95" s="621" customFormat="1" x14ac:dyDescent="0.2">
      <c r="A947" s="1054"/>
      <c r="B947" s="1072"/>
      <c r="C947" s="1048"/>
      <c r="D947" s="1048"/>
      <c r="E947" s="1049"/>
      <c r="F947" s="1067"/>
      <c r="G947" s="1066"/>
      <c r="H947" s="1052"/>
      <c r="I947" s="1073"/>
      <c r="J947" s="1073"/>
      <c r="K947" s="1073"/>
      <c r="L947" s="1073"/>
      <c r="M947" s="1073"/>
      <c r="N947" s="1073"/>
      <c r="O947" s="1073"/>
      <c r="P947" s="1073"/>
      <c r="Q947" s="1073"/>
      <c r="R947" s="1073"/>
      <c r="S947" s="1073"/>
      <c r="T947" s="1073"/>
      <c r="U947" s="1073"/>
      <c r="V947" s="1073"/>
      <c r="W947" s="1073"/>
      <c r="X947" s="1073"/>
      <c r="Y947" s="1073"/>
      <c r="Z947" s="1073"/>
      <c r="AA947" s="1073"/>
      <c r="AB947" s="1112"/>
      <c r="AC947" s="1112"/>
      <c r="AD947" s="1112"/>
      <c r="AE947" s="1112"/>
      <c r="AF947" s="1073"/>
      <c r="AG947" s="1073"/>
      <c r="AH947" s="1073"/>
      <c r="AI947" s="1073"/>
      <c r="AJ947" s="1073"/>
      <c r="AK947" s="1073"/>
      <c r="AL947" s="1073"/>
      <c r="AM947" s="1073"/>
      <c r="AN947" s="1073"/>
      <c r="AO947" s="1073"/>
      <c r="AP947" s="1073"/>
      <c r="AQ947" s="1073"/>
      <c r="AR947" s="1073"/>
      <c r="AS947" s="1073"/>
      <c r="AT947" s="1073"/>
      <c r="AU947" s="1073"/>
      <c r="AV947" s="1073"/>
      <c r="AW947" s="1073"/>
      <c r="AX947" s="1073"/>
      <c r="AY947" s="1073"/>
      <c r="AZ947" s="1073"/>
      <c r="BA947" s="1073"/>
      <c r="BB947" s="1073"/>
      <c r="BC947" s="1073"/>
      <c r="BD947" s="1073"/>
      <c r="BE947" s="1073"/>
      <c r="BF947" s="1073"/>
      <c r="BG947" s="1073"/>
      <c r="BH947" s="1073"/>
      <c r="BI947" s="1073"/>
      <c r="BJ947" s="1073"/>
      <c r="BK947" s="1073"/>
      <c r="BL947" s="1073"/>
      <c r="BM947" s="1073"/>
      <c r="BN947" s="1073"/>
      <c r="BO947" s="1073"/>
      <c r="BP947" s="1073"/>
      <c r="BQ947" s="1073"/>
      <c r="BR947" s="1073"/>
      <c r="BS947" s="1112"/>
      <c r="BT947" s="1073"/>
      <c r="BU947" s="1073"/>
      <c r="BV947" s="1073"/>
      <c r="BW947" s="1073"/>
      <c r="BX947" s="1073"/>
      <c r="BY947" s="1073"/>
      <c r="BZ947" s="1073"/>
      <c r="CA947" s="1073"/>
      <c r="CB947" s="1073"/>
      <c r="CC947" s="1073"/>
      <c r="CD947" s="1073"/>
      <c r="CE947" s="1073"/>
      <c r="CF947" s="1073"/>
      <c r="CG947" s="1073"/>
      <c r="CH947" s="1073"/>
      <c r="CI947" s="1073"/>
      <c r="CJ947" s="1073"/>
      <c r="CK947" s="1073"/>
      <c r="CL947" s="1073"/>
      <c r="CM947" s="1112"/>
      <c r="CN947" s="1112"/>
      <c r="CO947" s="1113"/>
      <c r="CQ947" s="1927"/>
    </row>
    <row r="948" spans="1:95" s="621" customFormat="1" x14ac:dyDescent="0.2">
      <c r="A948" s="1054"/>
      <c r="B948" s="1072"/>
      <c r="C948" s="1048"/>
      <c r="D948" s="1048"/>
      <c r="E948" s="1049"/>
      <c r="F948" s="1067"/>
      <c r="G948" s="1066"/>
      <c r="H948" s="1052"/>
      <c r="I948" s="1073"/>
      <c r="J948" s="1073"/>
      <c r="K948" s="1073"/>
      <c r="L948" s="1073"/>
      <c r="M948" s="1073"/>
      <c r="N948" s="1073"/>
      <c r="O948" s="1073"/>
      <c r="P948" s="1073"/>
      <c r="Q948" s="1073"/>
      <c r="R948" s="1073"/>
      <c r="S948" s="1073"/>
      <c r="T948" s="1073"/>
      <c r="U948" s="1073"/>
      <c r="V948" s="1073"/>
      <c r="W948" s="1073"/>
      <c r="X948" s="1073"/>
      <c r="Y948" s="1073"/>
      <c r="Z948" s="1073"/>
      <c r="AA948" s="1073"/>
      <c r="AB948" s="1112"/>
      <c r="AC948" s="1112"/>
      <c r="AD948" s="1112"/>
      <c r="AE948" s="1112"/>
      <c r="AF948" s="1073"/>
      <c r="AG948" s="1073"/>
      <c r="AH948" s="1073"/>
      <c r="AI948" s="1073"/>
      <c r="AJ948" s="1073"/>
      <c r="AK948" s="1073"/>
      <c r="AL948" s="1073"/>
      <c r="AM948" s="1073"/>
      <c r="AN948" s="1073"/>
      <c r="AO948" s="1073"/>
      <c r="AP948" s="1073"/>
      <c r="AQ948" s="1073"/>
      <c r="AR948" s="1073"/>
      <c r="AS948" s="1073"/>
      <c r="AT948" s="1073"/>
      <c r="AU948" s="1073"/>
      <c r="AV948" s="1073"/>
      <c r="AW948" s="1073"/>
      <c r="AX948" s="1073"/>
      <c r="AY948" s="1073"/>
      <c r="AZ948" s="1073"/>
      <c r="BA948" s="1073"/>
      <c r="BB948" s="1073"/>
      <c r="BC948" s="1073"/>
      <c r="BD948" s="1073"/>
      <c r="BE948" s="1073"/>
      <c r="BF948" s="1073"/>
      <c r="BG948" s="1073"/>
      <c r="BH948" s="1073"/>
      <c r="BI948" s="1073"/>
      <c r="BJ948" s="1073"/>
      <c r="BK948" s="1073"/>
      <c r="BL948" s="1073"/>
      <c r="BM948" s="1073"/>
      <c r="BN948" s="1073"/>
      <c r="BO948" s="1073"/>
      <c r="BP948" s="1073"/>
      <c r="BQ948" s="1073"/>
      <c r="BR948" s="1073"/>
      <c r="BS948" s="1112"/>
      <c r="BT948" s="1073"/>
      <c r="BU948" s="1073"/>
      <c r="BV948" s="1073"/>
      <c r="BW948" s="1073"/>
      <c r="BX948" s="1073"/>
      <c r="BY948" s="1073"/>
      <c r="BZ948" s="1073"/>
      <c r="CA948" s="1073"/>
      <c r="CB948" s="1073"/>
      <c r="CC948" s="1073"/>
      <c r="CD948" s="1073"/>
      <c r="CE948" s="1073"/>
      <c r="CF948" s="1073"/>
      <c r="CG948" s="1073"/>
      <c r="CH948" s="1073"/>
      <c r="CI948" s="1073"/>
      <c r="CJ948" s="1073"/>
      <c r="CK948" s="1073"/>
      <c r="CL948" s="1073"/>
      <c r="CM948" s="1112"/>
      <c r="CN948" s="1112"/>
      <c r="CO948" s="1113"/>
      <c r="CQ948" s="1927"/>
    </row>
    <row r="949" spans="1:95" s="621" customFormat="1" x14ac:dyDescent="0.2">
      <c r="A949" s="1054"/>
      <c r="B949" s="1072"/>
      <c r="C949" s="1048"/>
      <c r="D949" s="1048"/>
      <c r="E949" s="1049"/>
      <c r="F949" s="1067"/>
      <c r="G949" s="1066"/>
      <c r="H949" s="1052"/>
      <c r="I949" s="1073"/>
      <c r="J949" s="1073"/>
      <c r="K949" s="1073"/>
      <c r="L949" s="1073"/>
      <c r="M949" s="1073"/>
      <c r="N949" s="1073"/>
      <c r="O949" s="1073"/>
      <c r="P949" s="1073"/>
      <c r="Q949" s="1073"/>
      <c r="R949" s="1073"/>
      <c r="S949" s="1073"/>
      <c r="T949" s="1073"/>
      <c r="U949" s="1073"/>
      <c r="V949" s="1073"/>
      <c r="W949" s="1073"/>
      <c r="X949" s="1073"/>
      <c r="Y949" s="1073"/>
      <c r="Z949" s="1073"/>
      <c r="AA949" s="1073"/>
      <c r="AB949" s="1112"/>
      <c r="AC949" s="1112"/>
      <c r="AD949" s="1112"/>
      <c r="AE949" s="1112"/>
      <c r="AF949" s="1073"/>
      <c r="AG949" s="1073"/>
      <c r="AH949" s="1073"/>
      <c r="AI949" s="1073"/>
      <c r="AJ949" s="1073"/>
      <c r="AK949" s="1073"/>
      <c r="AL949" s="1073"/>
      <c r="AM949" s="1073"/>
      <c r="AN949" s="1073"/>
      <c r="AO949" s="1073"/>
      <c r="AP949" s="1073"/>
      <c r="AQ949" s="1073"/>
      <c r="AR949" s="1073"/>
      <c r="AS949" s="1073"/>
      <c r="AT949" s="1073"/>
      <c r="AU949" s="1073"/>
      <c r="AV949" s="1073"/>
      <c r="AW949" s="1073"/>
      <c r="AX949" s="1073"/>
      <c r="AY949" s="1073"/>
      <c r="AZ949" s="1073"/>
      <c r="BA949" s="1073"/>
      <c r="BB949" s="1073"/>
      <c r="BC949" s="1073"/>
      <c r="BD949" s="1073"/>
      <c r="BE949" s="1073"/>
      <c r="BF949" s="1073"/>
      <c r="BG949" s="1073"/>
      <c r="BH949" s="1073"/>
      <c r="BI949" s="1073"/>
      <c r="BJ949" s="1073"/>
      <c r="BK949" s="1073"/>
      <c r="BL949" s="1073"/>
      <c r="BM949" s="1073"/>
      <c r="BN949" s="1073"/>
      <c r="BO949" s="1073"/>
      <c r="BP949" s="1073"/>
      <c r="BQ949" s="1073"/>
      <c r="BR949" s="1073"/>
      <c r="BS949" s="1112"/>
      <c r="BT949" s="1073"/>
      <c r="BU949" s="1073"/>
      <c r="BV949" s="1073"/>
      <c r="BW949" s="1073"/>
      <c r="BX949" s="1073"/>
      <c r="BY949" s="1073"/>
      <c r="BZ949" s="1073"/>
      <c r="CA949" s="1073"/>
      <c r="CB949" s="1073"/>
      <c r="CC949" s="1073"/>
      <c r="CD949" s="1073"/>
      <c r="CE949" s="1073"/>
      <c r="CF949" s="1073"/>
      <c r="CG949" s="1073"/>
      <c r="CH949" s="1073"/>
      <c r="CI949" s="1073"/>
      <c r="CJ949" s="1073"/>
      <c r="CK949" s="1073"/>
      <c r="CL949" s="1073"/>
      <c r="CM949" s="1112"/>
      <c r="CN949" s="1112"/>
      <c r="CO949" s="1113"/>
      <c r="CQ949" s="1927"/>
    </row>
    <row r="950" spans="1:95" s="621" customFormat="1" x14ac:dyDescent="0.2">
      <c r="A950" s="1054"/>
      <c r="B950" s="1072"/>
      <c r="C950" s="1048"/>
      <c r="D950" s="1048"/>
      <c r="E950" s="1049"/>
      <c r="F950" s="1067"/>
      <c r="G950" s="1066"/>
      <c r="H950" s="1052"/>
      <c r="I950" s="1073"/>
      <c r="J950" s="1073"/>
      <c r="K950" s="1073"/>
      <c r="L950" s="1073"/>
      <c r="M950" s="1073"/>
      <c r="N950" s="1073"/>
      <c r="O950" s="1073"/>
      <c r="P950" s="1073"/>
      <c r="Q950" s="1073"/>
      <c r="R950" s="1073"/>
      <c r="S950" s="1073"/>
      <c r="T950" s="1073"/>
      <c r="U950" s="1073"/>
      <c r="V950" s="1073"/>
      <c r="W950" s="1073"/>
      <c r="X950" s="1073"/>
      <c r="Y950" s="1073"/>
      <c r="Z950" s="1073"/>
      <c r="AA950" s="1073"/>
      <c r="AB950" s="1112"/>
      <c r="AC950" s="1112"/>
      <c r="AD950" s="1112"/>
      <c r="AE950" s="1112"/>
      <c r="AF950" s="1073"/>
      <c r="AG950" s="1073"/>
      <c r="AH950" s="1073"/>
      <c r="AI950" s="1073"/>
      <c r="AJ950" s="1073"/>
      <c r="AK950" s="1073"/>
      <c r="AL950" s="1073"/>
      <c r="AM950" s="1073"/>
      <c r="AN950" s="1073"/>
      <c r="AO950" s="1073"/>
      <c r="AP950" s="1073"/>
      <c r="AQ950" s="1073"/>
      <c r="AR950" s="1073"/>
      <c r="AS950" s="1073"/>
      <c r="AT950" s="1073"/>
      <c r="AU950" s="1073"/>
      <c r="AV950" s="1073"/>
      <c r="AW950" s="1073"/>
      <c r="AX950" s="1073"/>
      <c r="AY950" s="1073"/>
      <c r="AZ950" s="1073"/>
      <c r="BA950" s="1073"/>
      <c r="BB950" s="1073"/>
      <c r="BC950" s="1073"/>
      <c r="BD950" s="1073"/>
      <c r="BE950" s="1073"/>
      <c r="BF950" s="1073"/>
      <c r="BG950" s="1073"/>
      <c r="BH950" s="1073"/>
      <c r="BI950" s="1073"/>
      <c r="BJ950" s="1073"/>
      <c r="BK950" s="1073"/>
      <c r="BL950" s="1073"/>
      <c r="BM950" s="1073"/>
      <c r="BN950" s="1073"/>
      <c r="BO950" s="1073"/>
      <c r="BP950" s="1073"/>
      <c r="BQ950" s="1073"/>
      <c r="BR950" s="1073"/>
      <c r="BS950" s="1112"/>
      <c r="BT950" s="1073"/>
      <c r="BU950" s="1073"/>
      <c r="BV950" s="1073"/>
      <c r="BW950" s="1073"/>
      <c r="BX950" s="1073"/>
      <c r="BY950" s="1073"/>
      <c r="BZ950" s="1073"/>
      <c r="CA950" s="1073"/>
      <c r="CB950" s="1073"/>
      <c r="CC950" s="1073"/>
      <c r="CD950" s="1073"/>
      <c r="CE950" s="1073"/>
      <c r="CF950" s="1073"/>
      <c r="CG950" s="1073"/>
      <c r="CH950" s="1073"/>
      <c r="CI950" s="1073"/>
      <c r="CJ950" s="1073"/>
      <c r="CK950" s="1073"/>
      <c r="CL950" s="1073"/>
      <c r="CM950" s="1112"/>
      <c r="CN950" s="1112"/>
      <c r="CO950" s="1113"/>
      <c r="CQ950" s="1927"/>
    </row>
    <row r="951" spans="1:95" s="621" customFormat="1" x14ac:dyDescent="0.2">
      <c r="A951" s="1054"/>
      <c r="B951" s="1072"/>
      <c r="C951" s="1048"/>
      <c r="D951" s="1048"/>
      <c r="E951" s="1049"/>
      <c r="F951" s="1067"/>
      <c r="G951" s="1066"/>
      <c r="H951" s="1052"/>
      <c r="I951" s="1073"/>
      <c r="J951" s="1073"/>
      <c r="K951" s="1073"/>
      <c r="L951" s="1073"/>
      <c r="M951" s="1073"/>
      <c r="N951" s="1073"/>
      <c r="O951" s="1073"/>
      <c r="P951" s="1073"/>
      <c r="Q951" s="1073"/>
      <c r="R951" s="1073"/>
      <c r="S951" s="1073"/>
      <c r="T951" s="1073"/>
      <c r="U951" s="1073"/>
      <c r="V951" s="1073"/>
      <c r="W951" s="1073"/>
      <c r="X951" s="1073"/>
      <c r="Y951" s="1073"/>
      <c r="Z951" s="1073"/>
      <c r="AA951" s="1073"/>
      <c r="AB951" s="1112"/>
      <c r="AC951" s="1112"/>
      <c r="AD951" s="1112"/>
      <c r="AE951" s="1112"/>
      <c r="AF951" s="1073"/>
      <c r="AG951" s="1073"/>
      <c r="AH951" s="1073"/>
      <c r="AI951" s="1073"/>
      <c r="AJ951" s="1073"/>
      <c r="AK951" s="1073"/>
      <c r="AL951" s="1073"/>
      <c r="AM951" s="1073"/>
      <c r="AN951" s="1073"/>
      <c r="AO951" s="1073"/>
      <c r="AP951" s="1073"/>
      <c r="AQ951" s="1073"/>
      <c r="AR951" s="1073"/>
      <c r="AS951" s="1073"/>
      <c r="AT951" s="1073"/>
      <c r="AU951" s="1073"/>
      <c r="AV951" s="1073"/>
      <c r="AW951" s="1073"/>
      <c r="AX951" s="1073"/>
      <c r="AY951" s="1073"/>
      <c r="AZ951" s="1073"/>
      <c r="BA951" s="1073"/>
      <c r="BB951" s="1073"/>
      <c r="BC951" s="1073"/>
      <c r="BD951" s="1073"/>
      <c r="BE951" s="1073"/>
      <c r="BF951" s="1073"/>
      <c r="BG951" s="1073"/>
      <c r="BH951" s="1073"/>
      <c r="BI951" s="1073"/>
      <c r="BJ951" s="1073"/>
      <c r="BK951" s="1073"/>
      <c r="BL951" s="1073"/>
      <c r="BM951" s="1073"/>
      <c r="BN951" s="1073"/>
      <c r="BO951" s="1073"/>
      <c r="BP951" s="1073"/>
      <c r="BQ951" s="1073"/>
      <c r="BR951" s="1073"/>
      <c r="BS951" s="1112"/>
      <c r="BT951" s="1073"/>
      <c r="BU951" s="1073"/>
      <c r="BV951" s="1073"/>
      <c r="BW951" s="1073"/>
      <c r="BX951" s="1073"/>
      <c r="BY951" s="1073"/>
      <c r="BZ951" s="1073"/>
      <c r="CA951" s="1073"/>
      <c r="CB951" s="1073"/>
      <c r="CC951" s="1073"/>
      <c r="CD951" s="1073"/>
      <c r="CE951" s="1073"/>
      <c r="CF951" s="1073"/>
      <c r="CG951" s="1073"/>
      <c r="CH951" s="1073"/>
      <c r="CI951" s="1073"/>
      <c r="CJ951" s="1073"/>
      <c r="CK951" s="1073"/>
      <c r="CL951" s="1073"/>
      <c r="CM951" s="1112"/>
      <c r="CN951" s="1112"/>
      <c r="CO951" s="1113"/>
      <c r="CQ951" s="1927"/>
    </row>
    <row r="952" spans="1:95" s="621" customFormat="1" x14ac:dyDescent="0.2">
      <c r="A952" s="1054"/>
      <c r="B952" s="1072"/>
      <c r="C952" s="1048"/>
      <c r="D952" s="1048"/>
      <c r="E952" s="1049"/>
      <c r="F952" s="1067"/>
      <c r="G952" s="1066"/>
      <c r="H952" s="1052"/>
      <c r="I952" s="1073"/>
      <c r="J952" s="1073"/>
      <c r="K952" s="1073"/>
      <c r="L952" s="1073"/>
      <c r="M952" s="1073"/>
      <c r="N952" s="1073"/>
      <c r="O952" s="1073"/>
      <c r="P952" s="1073"/>
      <c r="Q952" s="1073"/>
      <c r="R952" s="1073"/>
      <c r="S952" s="1073"/>
      <c r="T952" s="1073"/>
      <c r="U952" s="1073"/>
      <c r="V952" s="1073"/>
      <c r="W952" s="1073"/>
      <c r="X952" s="1073"/>
      <c r="Y952" s="1073"/>
      <c r="Z952" s="1073"/>
      <c r="AA952" s="1073"/>
      <c r="AB952" s="1112"/>
      <c r="AC952" s="1112"/>
      <c r="AD952" s="1112"/>
      <c r="AE952" s="1112"/>
      <c r="AF952" s="1073"/>
      <c r="AG952" s="1073"/>
      <c r="AH952" s="1073"/>
      <c r="AI952" s="1073"/>
      <c r="AJ952" s="1073"/>
      <c r="AK952" s="1073"/>
      <c r="AL952" s="1073"/>
      <c r="AM952" s="1073"/>
      <c r="AN952" s="1073"/>
      <c r="AO952" s="1073"/>
      <c r="AP952" s="1073"/>
      <c r="AQ952" s="1073"/>
      <c r="AR952" s="1073"/>
      <c r="AS952" s="1073"/>
      <c r="AT952" s="1073"/>
      <c r="AU952" s="1073"/>
      <c r="AV952" s="1073"/>
      <c r="AW952" s="1073"/>
      <c r="AX952" s="1073"/>
      <c r="AY952" s="1073"/>
      <c r="AZ952" s="1073"/>
      <c r="BA952" s="1073"/>
      <c r="BB952" s="1073"/>
      <c r="BC952" s="1073"/>
      <c r="BD952" s="1073"/>
      <c r="BE952" s="1073"/>
      <c r="BF952" s="1073"/>
      <c r="BG952" s="1073"/>
      <c r="BH952" s="1073"/>
      <c r="BI952" s="1073"/>
      <c r="BJ952" s="1073"/>
      <c r="BK952" s="1073"/>
      <c r="BL952" s="1073"/>
      <c r="BM952" s="1073"/>
      <c r="BN952" s="1073"/>
      <c r="BO952" s="1073"/>
      <c r="BP952" s="1073"/>
      <c r="BQ952" s="1073"/>
      <c r="BR952" s="1073"/>
      <c r="BS952" s="1112"/>
      <c r="BT952" s="1073"/>
      <c r="BU952" s="1073"/>
      <c r="BV952" s="1073"/>
      <c r="BW952" s="1073"/>
      <c r="BX952" s="1073"/>
      <c r="BY952" s="1073"/>
      <c r="BZ952" s="1073"/>
      <c r="CA952" s="1073"/>
      <c r="CB952" s="1073"/>
      <c r="CC952" s="1073"/>
      <c r="CD952" s="1073"/>
      <c r="CE952" s="1073"/>
      <c r="CF952" s="1073"/>
      <c r="CG952" s="1073"/>
      <c r="CH952" s="1073"/>
      <c r="CI952" s="1073"/>
      <c r="CJ952" s="1073"/>
      <c r="CK952" s="1073"/>
      <c r="CL952" s="1073"/>
      <c r="CM952" s="1112"/>
      <c r="CN952" s="1112"/>
      <c r="CO952" s="1113"/>
      <c r="CQ952" s="1927"/>
    </row>
    <row r="953" spans="1:95" s="621" customFormat="1" x14ac:dyDescent="0.2">
      <c r="A953" s="1054"/>
      <c r="B953" s="1072"/>
      <c r="C953" s="1048"/>
      <c r="D953" s="1048"/>
      <c r="E953" s="1049"/>
      <c r="F953" s="1067"/>
      <c r="G953" s="1066"/>
      <c r="H953" s="1052"/>
      <c r="I953" s="1073"/>
      <c r="J953" s="1073"/>
      <c r="K953" s="1073"/>
      <c r="L953" s="1073"/>
      <c r="M953" s="1073"/>
      <c r="N953" s="1073"/>
      <c r="O953" s="1073"/>
      <c r="P953" s="1073"/>
      <c r="Q953" s="1073"/>
      <c r="R953" s="1073"/>
      <c r="S953" s="1073"/>
      <c r="T953" s="1073"/>
      <c r="U953" s="1073"/>
      <c r="V953" s="1073"/>
      <c r="W953" s="1073"/>
      <c r="X953" s="1073"/>
      <c r="Y953" s="1073"/>
      <c r="Z953" s="1073"/>
      <c r="AA953" s="1073"/>
      <c r="AB953" s="1112"/>
      <c r="AC953" s="1112"/>
      <c r="AD953" s="1112"/>
      <c r="AE953" s="1112"/>
      <c r="AF953" s="1073"/>
      <c r="AG953" s="1073"/>
      <c r="AH953" s="1073"/>
      <c r="AI953" s="1073"/>
      <c r="AJ953" s="1073"/>
      <c r="AK953" s="1073"/>
      <c r="AL953" s="1073"/>
      <c r="AM953" s="1073"/>
      <c r="AN953" s="1073"/>
      <c r="AO953" s="1073"/>
      <c r="AP953" s="1073"/>
      <c r="AQ953" s="1073"/>
      <c r="AR953" s="1073"/>
      <c r="AS953" s="1073"/>
      <c r="AT953" s="1073"/>
      <c r="AU953" s="1073"/>
      <c r="AV953" s="1073"/>
      <c r="AW953" s="1073"/>
      <c r="AX953" s="1073"/>
      <c r="AY953" s="1073"/>
      <c r="AZ953" s="1073"/>
      <c r="BA953" s="1073"/>
      <c r="BB953" s="1073"/>
      <c r="BC953" s="1073"/>
      <c r="BD953" s="1073"/>
      <c r="BE953" s="1073"/>
      <c r="BF953" s="1073"/>
      <c r="BG953" s="1073"/>
      <c r="BH953" s="1073"/>
      <c r="BI953" s="1073"/>
      <c r="BJ953" s="1073"/>
      <c r="BK953" s="1073"/>
      <c r="BL953" s="1073"/>
      <c r="BM953" s="1073"/>
      <c r="BN953" s="1073"/>
      <c r="BO953" s="1073"/>
      <c r="BP953" s="1073"/>
      <c r="BQ953" s="1073"/>
      <c r="BR953" s="1073"/>
      <c r="BS953" s="1112"/>
      <c r="BT953" s="1073"/>
      <c r="BU953" s="1073"/>
      <c r="BV953" s="1073"/>
      <c r="BW953" s="1073"/>
      <c r="BX953" s="1073"/>
      <c r="BY953" s="1073"/>
      <c r="BZ953" s="1073"/>
      <c r="CA953" s="1073"/>
      <c r="CB953" s="1073"/>
      <c r="CC953" s="1073"/>
      <c r="CD953" s="1073"/>
      <c r="CE953" s="1073"/>
      <c r="CF953" s="1073"/>
      <c r="CG953" s="1073"/>
      <c r="CH953" s="1073"/>
      <c r="CI953" s="1073"/>
      <c r="CJ953" s="1073"/>
      <c r="CK953" s="1073"/>
      <c r="CL953" s="1073"/>
      <c r="CM953" s="1112"/>
      <c r="CN953" s="1112"/>
      <c r="CO953" s="1113"/>
      <c r="CQ953" s="1927"/>
    </row>
    <row r="954" spans="1:95" s="621" customFormat="1" x14ac:dyDescent="0.2">
      <c r="A954" s="1054"/>
      <c r="B954" s="1072"/>
      <c r="C954" s="1048"/>
      <c r="D954" s="1048"/>
      <c r="E954" s="1049"/>
      <c r="F954" s="1067"/>
      <c r="G954" s="1066"/>
      <c r="H954" s="1052"/>
      <c r="I954" s="1073"/>
      <c r="J954" s="1073"/>
      <c r="K954" s="1073"/>
      <c r="L954" s="1073"/>
      <c r="M954" s="1073"/>
      <c r="N954" s="1073"/>
      <c r="O954" s="1073"/>
      <c r="P954" s="1073"/>
      <c r="Q954" s="1073"/>
      <c r="R954" s="1073"/>
      <c r="S954" s="1073"/>
      <c r="T954" s="1073"/>
      <c r="U954" s="1073"/>
      <c r="V954" s="1073"/>
      <c r="W954" s="1073"/>
      <c r="X954" s="1073"/>
      <c r="Y954" s="1073"/>
      <c r="Z954" s="1073"/>
      <c r="AA954" s="1073"/>
      <c r="AB954" s="1112"/>
      <c r="AC954" s="1112"/>
      <c r="AD954" s="1112"/>
      <c r="AE954" s="1112"/>
      <c r="AF954" s="1073"/>
      <c r="AG954" s="1073"/>
      <c r="AH954" s="1073"/>
      <c r="AI954" s="1073"/>
      <c r="AJ954" s="1073"/>
      <c r="AK954" s="1073"/>
      <c r="AL954" s="1073"/>
      <c r="AM954" s="1073"/>
      <c r="AN954" s="1073"/>
      <c r="AO954" s="1073"/>
      <c r="AP954" s="1073"/>
      <c r="AQ954" s="1073"/>
      <c r="AR954" s="1073"/>
      <c r="AS954" s="1073"/>
      <c r="AT954" s="1073"/>
      <c r="AU954" s="1073"/>
      <c r="AV954" s="1073"/>
      <c r="AW954" s="1073"/>
      <c r="AX954" s="1073"/>
      <c r="AY954" s="1073"/>
      <c r="AZ954" s="1073"/>
      <c r="BA954" s="1073"/>
      <c r="BB954" s="1073"/>
      <c r="BC954" s="1073"/>
      <c r="BD954" s="1073"/>
      <c r="BE954" s="1073"/>
      <c r="BF954" s="1073"/>
      <c r="BG954" s="1073"/>
      <c r="BH954" s="1073"/>
      <c r="BI954" s="1073"/>
      <c r="BJ954" s="1073"/>
      <c r="BK954" s="1073"/>
      <c r="BL954" s="1073"/>
      <c r="BM954" s="1073"/>
      <c r="BN954" s="1073"/>
      <c r="BO954" s="1073"/>
      <c r="BP954" s="1073"/>
      <c r="BQ954" s="1073"/>
      <c r="BR954" s="1073"/>
      <c r="BS954" s="1112"/>
      <c r="BT954" s="1073"/>
      <c r="BU954" s="1073"/>
      <c r="BV954" s="1073"/>
      <c r="BW954" s="1073"/>
      <c r="BX954" s="1073"/>
      <c r="BY954" s="1073"/>
      <c r="BZ954" s="1073"/>
      <c r="CA954" s="1073"/>
      <c r="CB954" s="1073"/>
      <c r="CC954" s="1073"/>
      <c r="CD954" s="1073"/>
      <c r="CE954" s="1073"/>
      <c r="CF954" s="1073"/>
      <c r="CG954" s="1073"/>
      <c r="CH954" s="1073"/>
      <c r="CI954" s="1073"/>
      <c r="CJ954" s="1073"/>
      <c r="CK954" s="1073"/>
      <c r="CL954" s="1073"/>
      <c r="CM954" s="1112"/>
      <c r="CN954" s="1112"/>
      <c r="CO954" s="1113"/>
      <c r="CQ954" s="1927"/>
    </row>
    <row r="955" spans="1:95" s="621" customFormat="1" x14ac:dyDescent="0.2">
      <c r="A955" s="1054"/>
      <c r="B955" s="1072"/>
      <c r="C955" s="1048"/>
      <c r="D955" s="1048"/>
      <c r="E955" s="1049"/>
      <c r="F955" s="1067"/>
      <c r="G955" s="1066"/>
      <c r="H955" s="1052"/>
      <c r="I955" s="1073"/>
      <c r="J955" s="1073"/>
      <c r="K955" s="1073"/>
      <c r="L955" s="1073"/>
      <c r="M955" s="1073"/>
      <c r="N955" s="1073"/>
      <c r="O955" s="1073"/>
      <c r="P955" s="1073"/>
      <c r="Q955" s="1073"/>
      <c r="R955" s="1073"/>
      <c r="S955" s="1073"/>
      <c r="T955" s="1073"/>
      <c r="U955" s="1073"/>
      <c r="V955" s="1073"/>
      <c r="W955" s="1073"/>
      <c r="X955" s="1073"/>
      <c r="Y955" s="1073"/>
      <c r="Z955" s="1073"/>
      <c r="AA955" s="1073"/>
      <c r="AB955" s="1112"/>
      <c r="AC955" s="1112"/>
      <c r="AD955" s="1112"/>
      <c r="AE955" s="1112"/>
      <c r="AF955" s="1073"/>
      <c r="AG955" s="1073"/>
      <c r="AH955" s="1073"/>
      <c r="AI955" s="1073"/>
      <c r="AJ955" s="1073"/>
      <c r="AK955" s="1073"/>
      <c r="AL955" s="1073"/>
      <c r="AM955" s="1073"/>
      <c r="AN955" s="1073"/>
      <c r="AO955" s="1073"/>
      <c r="AP955" s="1073"/>
      <c r="AQ955" s="1073"/>
      <c r="AR955" s="1073"/>
      <c r="AS955" s="1073"/>
      <c r="AT955" s="1073"/>
      <c r="AU955" s="1073"/>
      <c r="AV955" s="1073"/>
      <c r="AW955" s="1073"/>
      <c r="AX955" s="1073"/>
      <c r="AY955" s="1073"/>
      <c r="AZ955" s="1073"/>
      <c r="BA955" s="1073"/>
      <c r="BB955" s="1073"/>
      <c r="BC955" s="1073"/>
      <c r="BD955" s="1073"/>
      <c r="BE955" s="1073"/>
      <c r="BF955" s="1073"/>
      <c r="BG955" s="1073"/>
      <c r="BH955" s="1073"/>
      <c r="BI955" s="1073"/>
      <c r="BJ955" s="1073"/>
      <c r="BK955" s="1073"/>
      <c r="BL955" s="1073"/>
      <c r="BM955" s="1073"/>
      <c r="BN955" s="1073"/>
      <c r="BO955" s="1073"/>
      <c r="BP955" s="1073"/>
      <c r="BQ955" s="1073"/>
      <c r="BR955" s="1073"/>
      <c r="BS955" s="1112"/>
      <c r="BT955" s="1073"/>
      <c r="BU955" s="1073"/>
      <c r="BV955" s="1073"/>
      <c r="BW955" s="1073"/>
      <c r="BX955" s="1073"/>
      <c r="BY955" s="1073"/>
      <c r="BZ955" s="1073"/>
      <c r="CA955" s="1073"/>
      <c r="CB955" s="1073"/>
      <c r="CC955" s="1073"/>
      <c r="CD955" s="1073"/>
      <c r="CE955" s="1073"/>
      <c r="CF955" s="1073"/>
      <c r="CG955" s="1073"/>
      <c r="CH955" s="1073"/>
      <c r="CI955" s="1073"/>
      <c r="CJ955" s="1073"/>
      <c r="CK955" s="1073"/>
      <c r="CL955" s="1073"/>
      <c r="CM955" s="1112"/>
      <c r="CN955" s="1112"/>
      <c r="CO955" s="1113"/>
      <c r="CQ955" s="1927"/>
    </row>
    <row r="956" spans="1:95" s="621" customFormat="1" x14ac:dyDescent="0.2">
      <c r="A956" s="1054"/>
      <c r="B956" s="1072"/>
      <c r="C956" s="1048"/>
      <c r="D956" s="1048"/>
      <c r="E956" s="1049"/>
      <c r="F956" s="1067"/>
      <c r="G956" s="1066"/>
      <c r="H956" s="1052"/>
      <c r="I956" s="1073"/>
      <c r="J956" s="1073"/>
      <c r="K956" s="1073"/>
      <c r="L956" s="1073"/>
      <c r="M956" s="1073"/>
      <c r="N956" s="1073"/>
      <c r="O956" s="1073"/>
      <c r="P956" s="1073"/>
      <c r="Q956" s="1073"/>
      <c r="R956" s="1073"/>
      <c r="S956" s="1073"/>
      <c r="T956" s="1073"/>
      <c r="U956" s="1073"/>
      <c r="V956" s="1073"/>
      <c r="W956" s="1073"/>
      <c r="X956" s="1073"/>
      <c r="Y956" s="1073"/>
      <c r="Z956" s="1073"/>
      <c r="AA956" s="1073"/>
      <c r="AB956" s="1112"/>
      <c r="AC956" s="1112"/>
      <c r="AD956" s="1112"/>
      <c r="AE956" s="1112"/>
      <c r="AF956" s="1073"/>
      <c r="AG956" s="1073"/>
      <c r="AH956" s="1073"/>
      <c r="AI956" s="1073"/>
      <c r="AJ956" s="1073"/>
      <c r="AK956" s="1073"/>
      <c r="AL956" s="1073"/>
      <c r="AM956" s="1073"/>
      <c r="AN956" s="1073"/>
      <c r="AO956" s="1073"/>
      <c r="AP956" s="1073"/>
      <c r="AQ956" s="1073"/>
      <c r="AR956" s="1073"/>
      <c r="AS956" s="1073"/>
      <c r="AT956" s="1073"/>
      <c r="AU956" s="1073"/>
      <c r="AV956" s="1073"/>
      <c r="AW956" s="1073"/>
      <c r="AX956" s="1073"/>
      <c r="AY956" s="1073"/>
      <c r="AZ956" s="1073"/>
      <c r="BA956" s="1073"/>
      <c r="BB956" s="1073"/>
      <c r="BC956" s="1073"/>
      <c r="BD956" s="1073"/>
      <c r="BE956" s="1073"/>
      <c r="BF956" s="1073"/>
      <c r="BG956" s="1073"/>
      <c r="BH956" s="1073"/>
      <c r="BI956" s="1073"/>
      <c r="BJ956" s="1073"/>
      <c r="BK956" s="1073"/>
      <c r="BL956" s="1073"/>
      <c r="BM956" s="1073"/>
      <c r="BN956" s="1073"/>
      <c r="BO956" s="1073"/>
      <c r="BP956" s="1073"/>
      <c r="BQ956" s="1073"/>
      <c r="BR956" s="1073"/>
      <c r="BS956" s="1112"/>
      <c r="BT956" s="1073"/>
      <c r="BU956" s="1073"/>
      <c r="BV956" s="1073"/>
      <c r="BW956" s="1073"/>
      <c r="BX956" s="1073"/>
      <c r="BY956" s="1073"/>
      <c r="BZ956" s="1073"/>
      <c r="CA956" s="1073"/>
      <c r="CB956" s="1073"/>
      <c r="CC956" s="1073"/>
      <c r="CD956" s="1073"/>
      <c r="CE956" s="1073"/>
      <c r="CF956" s="1073"/>
      <c r="CG956" s="1073"/>
      <c r="CH956" s="1073"/>
      <c r="CI956" s="1073"/>
      <c r="CJ956" s="1073"/>
      <c r="CK956" s="1073"/>
      <c r="CL956" s="1073"/>
      <c r="CM956" s="1112"/>
      <c r="CN956" s="1112"/>
      <c r="CO956" s="1113"/>
      <c r="CQ956" s="1927"/>
    </row>
    <row r="957" spans="1:95" s="621" customFormat="1" x14ac:dyDescent="0.2">
      <c r="A957" s="1054"/>
      <c r="B957" s="1072"/>
      <c r="C957" s="1048"/>
      <c r="D957" s="1048"/>
      <c r="E957" s="1049"/>
      <c r="F957" s="1067"/>
      <c r="G957" s="1066"/>
      <c r="H957" s="1052"/>
      <c r="I957" s="1073"/>
      <c r="J957" s="1073"/>
      <c r="K957" s="1073"/>
      <c r="L957" s="1073"/>
      <c r="M957" s="1073"/>
      <c r="N957" s="1073"/>
      <c r="O957" s="1073"/>
      <c r="P957" s="1073"/>
      <c r="Q957" s="1073"/>
      <c r="R957" s="1073"/>
      <c r="S957" s="1073"/>
      <c r="T957" s="1073"/>
      <c r="U957" s="1073"/>
      <c r="V957" s="1073"/>
      <c r="W957" s="1073"/>
      <c r="X957" s="1073"/>
      <c r="Y957" s="1073"/>
      <c r="Z957" s="1073"/>
      <c r="AA957" s="1073"/>
      <c r="AB957" s="1112"/>
      <c r="AC957" s="1112"/>
      <c r="AD957" s="1112"/>
      <c r="AE957" s="1112"/>
      <c r="AF957" s="1073"/>
      <c r="AG957" s="1073"/>
      <c r="AH957" s="1073"/>
      <c r="AI957" s="1073"/>
      <c r="AJ957" s="1073"/>
      <c r="AK957" s="1073"/>
      <c r="AL957" s="1073"/>
      <c r="AM957" s="1073"/>
      <c r="AN957" s="1073"/>
      <c r="AO957" s="1073"/>
      <c r="AP957" s="1073"/>
      <c r="AQ957" s="1073"/>
      <c r="AR957" s="1073"/>
      <c r="AS957" s="1073"/>
      <c r="AT957" s="1073"/>
      <c r="AU957" s="1073"/>
      <c r="AV957" s="1073"/>
      <c r="AW957" s="1073"/>
      <c r="AX957" s="1073"/>
      <c r="AY957" s="1073"/>
      <c r="AZ957" s="1073"/>
      <c r="BA957" s="1073"/>
      <c r="BB957" s="1073"/>
      <c r="BC957" s="1073"/>
      <c r="BD957" s="1073"/>
      <c r="BE957" s="1073"/>
      <c r="BF957" s="1073"/>
      <c r="BG957" s="1073"/>
      <c r="BH957" s="1073"/>
      <c r="BI957" s="1073"/>
      <c r="BJ957" s="1073"/>
      <c r="BK957" s="1073"/>
      <c r="BL957" s="1073"/>
      <c r="BM957" s="1073"/>
      <c r="BN957" s="1073"/>
      <c r="BO957" s="1073"/>
      <c r="BP957" s="1073"/>
      <c r="BQ957" s="1073"/>
      <c r="BR957" s="1073"/>
      <c r="BS957" s="1112"/>
      <c r="BT957" s="1073"/>
      <c r="BU957" s="1073"/>
      <c r="BV957" s="1073"/>
      <c r="BW957" s="1073"/>
      <c r="BX957" s="1073"/>
      <c r="BY957" s="1073"/>
      <c r="BZ957" s="1073"/>
      <c r="CA957" s="1073"/>
      <c r="CB957" s="1073"/>
      <c r="CC957" s="1073"/>
      <c r="CD957" s="1073"/>
      <c r="CE957" s="1073"/>
      <c r="CF957" s="1073"/>
      <c r="CG957" s="1073"/>
      <c r="CH957" s="1073"/>
      <c r="CI957" s="1073"/>
      <c r="CJ957" s="1073"/>
      <c r="CK957" s="1073"/>
      <c r="CL957" s="1073"/>
      <c r="CM957" s="1112"/>
      <c r="CN957" s="1112"/>
      <c r="CO957" s="1113"/>
      <c r="CQ957" s="1927"/>
    </row>
    <row r="958" spans="1:95" s="621" customFormat="1" x14ac:dyDescent="0.2">
      <c r="A958" s="1054"/>
      <c r="B958" s="1072"/>
      <c r="C958" s="1048"/>
      <c r="D958" s="1048"/>
      <c r="E958" s="1049"/>
      <c r="F958" s="1067"/>
      <c r="G958" s="1066"/>
      <c r="H958" s="1052"/>
      <c r="I958" s="1073"/>
      <c r="J958" s="1073"/>
      <c r="K958" s="1073"/>
      <c r="L958" s="1073"/>
      <c r="M958" s="1073"/>
      <c r="N958" s="1073"/>
      <c r="O958" s="1073"/>
      <c r="P958" s="1073"/>
      <c r="Q958" s="1073"/>
      <c r="R958" s="1073"/>
      <c r="S958" s="1073"/>
      <c r="T958" s="1073"/>
      <c r="U958" s="1073"/>
      <c r="V958" s="1073"/>
      <c r="W958" s="1073"/>
      <c r="X958" s="1073"/>
      <c r="Y958" s="1073"/>
      <c r="Z958" s="1073"/>
      <c r="AA958" s="1073"/>
      <c r="AB958" s="1112"/>
      <c r="AC958" s="1112"/>
      <c r="AD958" s="1112"/>
      <c r="AE958" s="1112"/>
      <c r="AF958" s="1073"/>
      <c r="AG958" s="1073"/>
      <c r="AH958" s="1073"/>
      <c r="AI958" s="1073"/>
      <c r="AJ958" s="1073"/>
      <c r="AK958" s="1073"/>
      <c r="AL958" s="1073"/>
      <c r="AM958" s="1073"/>
      <c r="AN958" s="1073"/>
      <c r="AO958" s="1073"/>
      <c r="AP958" s="1073"/>
      <c r="AQ958" s="1073"/>
      <c r="AR958" s="1073"/>
      <c r="AS958" s="1073"/>
      <c r="AT958" s="1073"/>
      <c r="AU958" s="1073"/>
      <c r="AV958" s="1073"/>
      <c r="AW958" s="1073"/>
      <c r="AX958" s="1073"/>
      <c r="AY958" s="1073"/>
      <c r="AZ958" s="1073"/>
      <c r="BA958" s="1073"/>
      <c r="BB958" s="1073"/>
      <c r="BC958" s="1073"/>
      <c r="BD958" s="1073"/>
      <c r="BE958" s="1073"/>
      <c r="BF958" s="1073"/>
      <c r="BG958" s="1073"/>
      <c r="BH958" s="1073"/>
      <c r="BI958" s="1073"/>
      <c r="BJ958" s="1073"/>
      <c r="BK958" s="1073"/>
      <c r="BL958" s="1073"/>
      <c r="BM958" s="1073"/>
      <c r="BN958" s="1073"/>
      <c r="BO958" s="1073"/>
      <c r="BP958" s="1073"/>
      <c r="BQ958" s="1073"/>
      <c r="BR958" s="1073"/>
      <c r="BS958" s="1112"/>
      <c r="BT958" s="1073"/>
      <c r="BU958" s="1073"/>
      <c r="BV958" s="1073"/>
      <c r="BW958" s="1073"/>
      <c r="BX958" s="1073"/>
      <c r="BY958" s="1073"/>
      <c r="BZ958" s="1073"/>
      <c r="CA958" s="1073"/>
      <c r="CB958" s="1073"/>
      <c r="CC958" s="1073"/>
      <c r="CD958" s="1073"/>
      <c r="CE958" s="1073"/>
      <c r="CF958" s="1073"/>
      <c r="CG958" s="1073"/>
      <c r="CH958" s="1073"/>
      <c r="CI958" s="1073"/>
      <c r="CJ958" s="1073"/>
      <c r="CK958" s="1073"/>
      <c r="CL958" s="1073"/>
      <c r="CM958" s="1112"/>
      <c r="CN958" s="1112"/>
      <c r="CO958" s="1113"/>
      <c r="CQ958" s="1927"/>
    </row>
    <row r="959" spans="1:95" s="621" customFormat="1" x14ac:dyDescent="0.2">
      <c r="A959" s="1054"/>
      <c r="B959" s="1072"/>
      <c r="C959" s="1048"/>
      <c r="D959" s="1048"/>
      <c r="E959" s="1049"/>
      <c r="F959" s="1067"/>
      <c r="G959" s="1066"/>
      <c r="H959" s="1052"/>
      <c r="I959" s="1073"/>
      <c r="J959" s="1073"/>
      <c r="K959" s="1073"/>
      <c r="L959" s="1073"/>
      <c r="M959" s="1073"/>
      <c r="N959" s="1073"/>
      <c r="O959" s="1073"/>
      <c r="P959" s="1073"/>
      <c r="Q959" s="1073"/>
      <c r="R959" s="1073"/>
      <c r="S959" s="1073"/>
      <c r="T959" s="1073"/>
      <c r="U959" s="1073"/>
      <c r="V959" s="1073"/>
      <c r="W959" s="1073"/>
      <c r="X959" s="1073"/>
      <c r="Y959" s="1073"/>
      <c r="Z959" s="1073"/>
      <c r="AA959" s="1073"/>
      <c r="AB959" s="1112"/>
      <c r="AC959" s="1112"/>
      <c r="AD959" s="1112"/>
      <c r="AE959" s="1112"/>
      <c r="AF959" s="1073"/>
      <c r="AG959" s="1073"/>
      <c r="AH959" s="1073"/>
      <c r="AI959" s="1073"/>
      <c r="AJ959" s="1073"/>
      <c r="AK959" s="1073"/>
      <c r="AL959" s="1073"/>
      <c r="AM959" s="1073"/>
      <c r="AN959" s="1073"/>
      <c r="AO959" s="1073"/>
      <c r="AP959" s="1073"/>
      <c r="AQ959" s="1073"/>
      <c r="AR959" s="1073"/>
      <c r="AS959" s="1073"/>
      <c r="AT959" s="1073"/>
      <c r="AU959" s="1073"/>
      <c r="AV959" s="1073"/>
      <c r="AW959" s="1073"/>
      <c r="AX959" s="1073"/>
      <c r="AY959" s="1073"/>
      <c r="AZ959" s="1073"/>
      <c r="BA959" s="1073"/>
      <c r="BB959" s="1073"/>
      <c r="BC959" s="1073"/>
      <c r="BD959" s="1073"/>
      <c r="BE959" s="1073"/>
      <c r="BF959" s="1073"/>
      <c r="BG959" s="1073"/>
      <c r="BH959" s="1073"/>
      <c r="BI959" s="1073"/>
      <c r="BJ959" s="1073"/>
      <c r="BK959" s="1073"/>
      <c r="BL959" s="1073"/>
      <c r="BM959" s="1073"/>
      <c r="BN959" s="1073"/>
      <c r="BO959" s="1073"/>
      <c r="BP959" s="1073"/>
      <c r="BQ959" s="1073"/>
      <c r="BR959" s="1073"/>
      <c r="BS959" s="1112"/>
      <c r="BT959" s="1073"/>
      <c r="BU959" s="1073"/>
      <c r="BV959" s="1073"/>
      <c r="BW959" s="1073"/>
      <c r="BX959" s="1073"/>
      <c r="BY959" s="1073"/>
      <c r="BZ959" s="1073"/>
      <c r="CA959" s="1073"/>
      <c r="CB959" s="1073"/>
      <c r="CC959" s="1073"/>
      <c r="CD959" s="1073"/>
      <c r="CE959" s="1073"/>
      <c r="CF959" s="1073"/>
      <c r="CG959" s="1073"/>
      <c r="CH959" s="1073"/>
      <c r="CI959" s="1073"/>
      <c r="CJ959" s="1073"/>
      <c r="CK959" s="1073"/>
      <c r="CL959" s="1073"/>
      <c r="CM959" s="1112"/>
      <c r="CN959" s="1112"/>
      <c r="CO959" s="1113"/>
      <c r="CQ959" s="1927"/>
    </row>
    <row r="960" spans="1:95" s="621" customFormat="1" x14ac:dyDescent="0.2">
      <c r="A960" s="1054"/>
      <c r="B960" s="1072"/>
      <c r="C960" s="1048"/>
      <c r="D960" s="1048"/>
      <c r="E960" s="1049"/>
      <c r="F960" s="1067"/>
      <c r="G960" s="1066"/>
      <c r="H960" s="1052"/>
      <c r="I960" s="1073"/>
      <c r="J960" s="1073"/>
      <c r="K960" s="1073"/>
      <c r="L960" s="1073"/>
      <c r="M960" s="1073"/>
      <c r="N960" s="1073"/>
      <c r="O960" s="1073"/>
      <c r="P960" s="1073"/>
      <c r="Q960" s="1073"/>
      <c r="R960" s="1073"/>
      <c r="S960" s="1073"/>
      <c r="T960" s="1073"/>
      <c r="U960" s="1073"/>
      <c r="V960" s="1073"/>
      <c r="W960" s="1073"/>
      <c r="X960" s="1073"/>
      <c r="Y960" s="1073"/>
      <c r="Z960" s="1073"/>
      <c r="AA960" s="1073"/>
      <c r="AB960" s="1112"/>
      <c r="AC960" s="1112"/>
      <c r="AD960" s="1112"/>
      <c r="AE960" s="1112"/>
      <c r="AF960" s="1073"/>
      <c r="AG960" s="1073"/>
      <c r="AH960" s="1073"/>
      <c r="AI960" s="1073"/>
      <c r="AJ960" s="1073"/>
      <c r="AK960" s="1073"/>
      <c r="AL960" s="1073"/>
      <c r="AM960" s="1073"/>
      <c r="AN960" s="1073"/>
      <c r="AO960" s="1073"/>
      <c r="AP960" s="1073"/>
      <c r="AQ960" s="1073"/>
      <c r="AR960" s="1073"/>
      <c r="AS960" s="1073"/>
      <c r="AT960" s="1073"/>
      <c r="AU960" s="1073"/>
      <c r="AV960" s="1073"/>
      <c r="AW960" s="1073"/>
      <c r="AX960" s="1073"/>
      <c r="AY960" s="1073"/>
      <c r="AZ960" s="1073"/>
      <c r="BA960" s="1073"/>
      <c r="BB960" s="1073"/>
      <c r="BC960" s="1073"/>
      <c r="BD960" s="1073"/>
      <c r="BE960" s="1073"/>
      <c r="BF960" s="1073"/>
      <c r="BG960" s="1073"/>
      <c r="BH960" s="1073"/>
      <c r="BI960" s="1073"/>
      <c r="BJ960" s="1073"/>
      <c r="BK960" s="1073"/>
      <c r="BL960" s="1073"/>
      <c r="BM960" s="1073"/>
      <c r="BN960" s="1073"/>
      <c r="BO960" s="1073"/>
      <c r="BP960" s="1073"/>
      <c r="BQ960" s="1073"/>
      <c r="BR960" s="1073"/>
      <c r="BS960" s="1112"/>
      <c r="BT960" s="1073"/>
      <c r="BU960" s="1073"/>
      <c r="BV960" s="1073"/>
      <c r="BW960" s="1073"/>
      <c r="BX960" s="1073"/>
      <c r="BY960" s="1073"/>
      <c r="BZ960" s="1073"/>
      <c r="CA960" s="1073"/>
      <c r="CB960" s="1073"/>
      <c r="CC960" s="1073"/>
      <c r="CD960" s="1073"/>
      <c r="CE960" s="1073"/>
      <c r="CF960" s="1073"/>
      <c r="CG960" s="1073"/>
      <c r="CH960" s="1073"/>
      <c r="CI960" s="1073"/>
      <c r="CJ960" s="1073"/>
      <c r="CK960" s="1073"/>
      <c r="CL960" s="1073"/>
      <c r="CM960" s="1112"/>
      <c r="CN960" s="1112"/>
      <c r="CO960" s="1113"/>
      <c r="CQ960" s="1927"/>
    </row>
    <row r="961" spans="1:95" s="621" customFormat="1" x14ac:dyDescent="0.2">
      <c r="A961" s="1054"/>
      <c r="B961" s="1072"/>
      <c r="C961" s="1048"/>
      <c r="D961" s="1048"/>
      <c r="E961" s="1049"/>
      <c r="F961" s="1067"/>
      <c r="G961" s="1066"/>
      <c r="H961" s="1052"/>
      <c r="I961" s="1073"/>
      <c r="J961" s="1073"/>
      <c r="K961" s="1073"/>
      <c r="L961" s="1073"/>
      <c r="M961" s="1073"/>
      <c r="N961" s="1073"/>
      <c r="O961" s="1073"/>
      <c r="P961" s="1073"/>
      <c r="Q961" s="1073"/>
      <c r="R961" s="1073"/>
      <c r="S961" s="1073"/>
      <c r="T961" s="1073"/>
      <c r="U961" s="1073"/>
      <c r="V961" s="1073"/>
      <c r="W961" s="1073"/>
      <c r="X961" s="1073"/>
      <c r="Y961" s="1073"/>
      <c r="Z961" s="1073"/>
      <c r="AA961" s="1073"/>
      <c r="AB961" s="1112"/>
      <c r="AC961" s="1112"/>
      <c r="AD961" s="1112"/>
      <c r="AE961" s="1112"/>
      <c r="AF961" s="1073"/>
      <c r="AG961" s="1073"/>
      <c r="AH961" s="1073"/>
      <c r="AI961" s="1073"/>
      <c r="AJ961" s="1073"/>
      <c r="AK961" s="1073"/>
      <c r="AL961" s="1073"/>
      <c r="AM961" s="1073"/>
      <c r="AN961" s="1073"/>
      <c r="AO961" s="1073"/>
      <c r="AP961" s="1073"/>
      <c r="AQ961" s="1073"/>
      <c r="AR961" s="1073"/>
      <c r="AS961" s="1073"/>
      <c r="AT961" s="1073"/>
      <c r="AU961" s="1073"/>
      <c r="AV961" s="1073"/>
      <c r="AW961" s="1073"/>
      <c r="AX961" s="1073"/>
      <c r="AY961" s="1073"/>
      <c r="AZ961" s="1073"/>
      <c r="BA961" s="1073"/>
      <c r="BB961" s="1073"/>
      <c r="BC961" s="1073"/>
      <c r="BD961" s="1073"/>
      <c r="BE961" s="1073"/>
      <c r="BF961" s="1073"/>
      <c r="BG961" s="1073"/>
      <c r="BH961" s="1073"/>
      <c r="BI961" s="1073"/>
      <c r="BJ961" s="1073"/>
      <c r="BK961" s="1073"/>
      <c r="BL961" s="1073"/>
      <c r="BM961" s="1073"/>
      <c r="BN961" s="1073"/>
      <c r="BO961" s="1073"/>
      <c r="BP961" s="1073"/>
      <c r="BQ961" s="1073"/>
      <c r="BR961" s="1073"/>
      <c r="BS961" s="1112"/>
      <c r="BT961" s="1073"/>
      <c r="BU961" s="1073"/>
      <c r="BV961" s="1073"/>
      <c r="BW961" s="1073"/>
      <c r="BX961" s="1073"/>
      <c r="BY961" s="1073"/>
      <c r="BZ961" s="1073"/>
      <c r="CA961" s="1073"/>
      <c r="CB961" s="1073"/>
      <c r="CC961" s="1073"/>
      <c r="CD961" s="1073"/>
      <c r="CE961" s="1073"/>
      <c r="CF961" s="1073"/>
      <c r="CG961" s="1073"/>
      <c r="CH961" s="1073"/>
      <c r="CI961" s="1073"/>
      <c r="CJ961" s="1073"/>
      <c r="CK961" s="1073"/>
      <c r="CL961" s="1073"/>
      <c r="CM961" s="1112"/>
      <c r="CN961" s="1112"/>
      <c r="CO961" s="1113"/>
      <c r="CQ961" s="1927"/>
    </row>
    <row r="962" spans="1:95" s="621" customFormat="1" x14ac:dyDescent="0.2">
      <c r="A962" s="1054"/>
      <c r="B962" s="1072"/>
      <c r="C962" s="1048"/>
      <c r="D962" s="1048"/>
      <c r="E962" s="1049"/>
      <c r="F962" s="1067"/>
      <c r="G962" s="1066"/>
      <c r="H962" s="1052"/>
      <c r="I962" s="1073"/>
      <c r="J962" s="1073"/>
      <c r="K962" s="1073"/>
      <c r="L962" s="1073"/>
      <c r="M962" s="1073"/>
      <c r="N962" s="1073"/>
      <c r="O962" s="1073"/>
      <c r="P962" s="1073"/>
      <c r="Q962" s="1073"/>
      <c r="R962" s="1073"/>
      <c r="S962" s="1073"/>
      <c r="T962" s="1073"/>
      <c r="U962" s="1073"/>
      <c r="V962" s="1073"/>
      <c r="W962" s="1073"/>
      <c r="X962" s="1073"/>
      <c r="Y962" s="1073"/>
      <c r="Z962" s="1073"/>
      <c r="AA962" s="1073"/>
      <c r="AB962" s="1112"/>
      <c r="AC962" s="1112"/>
      <c r="AD962" s="1112"/>
      <c r="AE962" s="1112"/>
      <c r="AF962" s="1073"/>
      <c r="AG962" s="1073"/>
      <c r="AH962" s="1073"/>
      <c r="AI962" s="1073"/>
      <c r="AJ962" s="1073"/>
      <c r="AK962" s="1073"/>
      <c r="AL962" s="1073"/>
      <c r="AM962" s="1073"/>
      <c r="AN962" s="1073"/>
      <c r="AO962" s="1073"/>
      <c r="AP962" s="1073"/>
      <c r="AQ962" s="1073"/>
      <c r="AR962" s="1073"/>
      <c r="AS962" s="1073"/>
      <c r="AT962" s="1073"/>
      <c r="AU962" s="1073"/>
      <c r="AV962" s="1073"/>
      <c r="AW962" s="1073"/>
      <c r="AX962" s="1073"/>
      <c r="AY962" s="1073"/>
      <c r="AZ962" s="1073"/>
      <c r="BA962" s="1073"/>
      <c r="BB962" s="1073"/>
      <c r="BC962" s="1073"/>
      <c r="BD962" s="1073"/>
      <c r="BE962" s="1073"/>
      <c r="BF962" s="1073"/>
      <c r="BG962" s="1073"/>
      <c r="BH962" s="1073"/>
      <c r="BI962" s="1073"/>
      <c r="BJ962" s="1073"/>
      <c r="BK962" s="1073"/>
      <c r="BL962" s="1073"/>
      <c r="BM962" s="1073"/>
      <c r="BN962" s="1073"/>
      <c r="BO962" s="1073"/>
      <c r="BP962" s="1073"/>
      <c r="BQ962" s="1073"/>
      <c r="BR962" s="1073"/>
      <c r="BS962" s="1112"/>
      <c r="BT962" s="1073"/>
      <c r="BU962" s="1073"/>
      <c r="BV962" s="1073"/>
      <c r="BW962" s="1073"/>
      <c r="BX962" s="1073"/>
      <c r="BY962" s="1073"/>
      <c r="BZ962" s="1073"/>
      <c r="CA962" s="1073"/>
      <c r="CB962" s="1073"/>
      <c r="CC962" s="1073"/>
      <c r="CD962" s="1073"/>
      <c r="CE962" s="1073"/>
      <c r="CF962" s="1073"/>
      <c r="CG962" s="1073"/>
      <c r="CH962" s="1073"/>
      <c r="CI962" s="1073"/>
      <c r="CJ962" s="1073"/>
      <c r="CK962" s="1073"/>
      <c r="CL962" s="1073"/>
      <c r="CM962" s="1112"/>
      <c r="CN962" s="1112"/>
      <c r="CO962" s="1113"/>
      <c r="CQ962" s="1927"/>
    </row>
    <row r="963" spans="1:95" s="621" customFormat="1" x14ac:dyDescent="0.2">
      <c r="A963" s="1054"/>
      <c r="B963" s="1072"/>
      <c r="C963" s="1048"/>
      <c r="D963" s="1048"/>
      <c r="E963" s="1049"/>
      <c r="F963" s="1067"/>
      <c r="G963" s="1066"/>
      <c r="H963" s="1052"/>
      <c r="I963" s="1073"/>
      <c r="J963" s="1073"/>
      <c r="K963" s="1073"/>
      <c r="L963" s="1073"/>
      <c r="M963" s="1073"/>
      <c r="N963" s="1073"/>
      <c r="O963" s="1073"/>
      <c r="P963" s="1073"/>
      <c r="Q963" s="1073"/>
      <c r="R963" s="1073"/>
      <c r="S963" s="1073"/>
      <c r="T963" s="1073"/>
      <c r="U963" s="1073"/>
      <c r="V963" s="1073"/>
      <c r="W963" s="1073"/>
      <c r="X963" s="1073"/>
      <c r="Y963" s="1073"/>
      <c r="Z963" s="1073"/>
      <c r="AA963" s="1073"/>
      <c r="AB963" s="1112"/>
      <c r="AC963" s="1112"/>
      <c r="AD963" s="1112"/>
      <c r="AE963" s="1112"/>
      <c r="AF963" s="1073"/>
      <c r="AG963" s="1073"/>
      <c r="AH963" s="1073"/>
      <c r="AI963" s="1073"/>
      <c r="AJ963" s="1073"/>
      <c r="AK963" s="1073"/>
      <c r="AL963" s="1073"/>
      <c r="AM963" s="1073"/>
      <c r="AN963" s="1073"/>
      <c r="AO963" s="1073"/>
      <c r="AP963" s="1073"/>
      <c r="AQ963" s="1073"/>
      <c r="AR963" s="1073"/>
      <c r="AS963" s="1073"/>
      <c r="AT963" s="1073"/>
      <c r="AU963" s="1073"/>
      <c r="AV963" s="1073"/>
      <c r="AW963" s="1073"/>
      <c r="AX963" s="1073"/>
      <c r="AY963" s="1073"/>
      <c r="AZ963" s="1073"/>
      <c r="BA963" s="1073"/>
      <c r="BB963" s="1073"/>
      <c r="BC963" s="1073"/>
      <c r="BD963" s="1073"/>
      <c r="BE963" s="1073"/>
      <c r="BF963" s="1073"/>
      <c r="BG963" s="1073"/>
      <c r="BH963" s="1073"/>
      <c r="BI963" s="1073"/>
      <c r="BJ963" s="1073"/>
      <c r="BK963" s="1073"/>
      <c r="BL963" s="1073"/>
      <c r="BM963" s="1073"/>
      <c r="BN963" s="1073"/>
      <c r="BO963" s="1073"/>
      <c r="BP963" s="1073"/>
      <c r="BQ963" s="1073"/>
      <c r="BR963" s="1073"/>
      <c r="BS963" s="1112"/>
      <c r="BT963" s="1073"/>
      <c r="BU963" s="1073"/>
      <c r="BV963" s="1073"/>
      <c r="BW963" s="1073"/>
      <c r="BX963" s="1073"/>
      <c r="BY963" s="1073"/>
      <c r="BZ963" s="1073"/>
      <c r="CA963" s="1073"/>
      <c r="CB963" s="1073"/>
      <c r="CC963" s="1073"/>
      <c r="CD963" s="1073"/>
      <c r="CE963" s="1073"/>
      <c r="CF963" s="1073"/>
      <c r="CG963" s="1073"/>
      <c r="CH963" s="1073"/>
      <c r="CI963" s="1073"/>
      <c r="CJ963" s="1073"/>
      <c r="CK963" s="1073"/>
      <c r="CL963" s="1073"/>
      <c r="CM963" s="1112"/>
      <c r="CN963" s="1112"/>
      <c r="CO963" s="1113"/>
      <c r="CQ963" s="1927"/>
    </row>
    <row r="964" spans="1:95" s="621" customFormat="1" x14ac:dyDescent="0.2">
      <c r="A964" s="1054"/>
      <c r="B964" s="1072"/>
      <c r="C964" s="1048"/>
      <c r="D964" s="1048"/>
      <c r="E964" s="1049"/>
      <c r="F964" s="1067"/>
      <c r="G964" s="1066"/>
      <c r="H964" s="1052"/>
      <c r="I964" s="1073"/>
      <c r="J964" s="1073"/>
      <c r="K964" s="1073"/>
      <c r="L964" s="1073"/>
      <c r="M964" s="1073"/>
      <c r="N964" s="1073"/>
      <c r="O964" s="1073"/>
      <c r="P964" s="1073"/>
      <c r="Q964" s="1073"/>
      <c r="R964" s="1073"/>
      <c r="S964" s="1073"/>
      <c r="T964" s="1073"/>
      <c r="U964" s="1073"/>
      <c r="V964" s="1073"/>
      <c r="W964" s="1073"/>
      <c r="X964" s="1073"/>
      <c r="Y964" s="1073"/>
      <c r="Z964" s="1073"/>
      <c r="AA964" s="1073"/>
      <c r="AB964" s="1112"/>
      <c r="AC964" s="1112"/>
      <c r="AD964" s="1112"/>
      <c r="AE964" s="1112"/>
      <c r="AF964" s="1073"/>
      <c r="AG964" s="1073"/>
      <c r="AH964" s="1073"/>
      <c r="AI964" s="1073"/>
      <c r="AJ964" s="1073"/>
      <c r="AK964" s="1073"/>
      <c r="AL964" s="1073"/>
      <c r="AM964" s="1073"/>
      <c r="AN964" s="1073"/>
      <c r="AO964" s="1073"/>
      <c r="AP964" s="1073"/>
      <c r="AQ964" s="1073"/>
      <c r="AR964" s="1073"/>
      <c r="AS964" s="1073"/>
      <c r="AT964" s="1073"/>
      <c r="AU964" s="1073"/>
      <c r="AV964" s="1073"/>
      <c r="AW964" s="1073"/>
      <c r="AX964" s="1073"/>
      <c r="AY964" s="1073"/>
      <c r="AZ964" s="1073"/>
      <c r="BA964" s="1073"/>
      <c r="BB964" s="1073"/>
      <c r="BC964" s="1073"/>
      <c r="BD964" s="1073"/>
      <c r="BE964" s="1073"/>
      <c r="BF964" s="1073"/>
      <c r="BG964" s="1073"/>
      <c r="BH964" s="1073"/>
      <c r="BI964" s="1073"/>
      <c r="BJ964" s="1073"/>
      <c r="BK964" s="1073"/>
      <c r="BL964" s="1073"/>
      <c r="BM964" s="1073"/>
      <c r="BN964" s="1073"/>
      <c r="BO964" s="1073"/>
      <c r="BP964" s="1073"/>
      <c r="BQ964" s="1073"/>
      <c r="BR964" s="1073"/>
      <c r="BS964" s="1112"/>
      <c r="BT964" s="1073"/>
      <c r="BU964" s="1073"/>
      <c r="BV964" s="1073"/>
      <c r="BW964" s="1073"/>
      <c r="BX964" s="1073"/>
      <c r="BY964" s="1073"/>
      <c r="BZ964" s="1073"/>
      <c r="CA964" s="1073"/>
      <c r="CB964" s="1073"/>
      <c r="CC964" s="1073"/>
      <c r="CD964" s="1073"/>
      <c r="CE964" s="1073"/>
      <c r="CF964" s="1073"/>
      <c r="CG964" s="1073"/>
      <c r="CH964" s="1073"/>
      <c r="CI964" s="1073"/>
      <c r="CJ964" s="1073"/>
      <c r="CK964" s="1073"/>
      <c r="CL964" s="1073"/>
      <c r="CM964" s="1112"/>
      <c r="CN964" s="1112"/>
      <c r="CO964" s="1113"/>
      <c r="CQ964" s="1927"/>
    </row>
    <row r="965" spans="1:95" s="621" customFormat="1" x14ac:dyDescent="0.2">
      <c r="A965" s="1054"/>
      <c r="B965" s="1072"/>
      <c r="C965" s="1048"/>
      <c r="D965" s="1048"/>
      <c r="E965" s="1049"/>
      <c r="F965" s="1067"/>
      <c r="G965" s="1066"/>
      <c r="H965" s="1052"/>
      <c r="I965" s="1073"/>
      <c r="J965" s="1073"/>
      <c r="K965" s="1073"/>
      <c r="L965" s="1073"/>
      <c r="M965" s="1073"/>
      <c r="N965" s="1073"/>
      <c r="O965" s="1073"/>
      <c r="P965" s="1073"/>
      <c r="Q965" s="1073"/>
      <c r="R965" s="1073"/>
      <c r="S965" s="1073"/>
      <c r="T965" s="1073"/>
      <c r="U965" s="1073"/>
      <c r="V965" s="1073"/>
      <c r="W965" s="1073"/>
      <c r="X965" s="1073"/>
      <c r="Y965" s="1073"/>
      <c r="Z965" s="1073"/>
      <c r="AA965" s="1073"/>
      <c r="AB965" s="1112"/>
      <c r="AC965" s="1112"/>
      <c r="AD965" s="1112"/>
      <c r="AE965" s="1112"/>
      <c r="AF965" s="1073"/>
      <c r="AG965" s="1073"/>
      <c r="AH965" s="1073"/>
      <c r="AI965" s="1073"/>
      <c r="AJ965" s="1073"/>
      <c r="AK965" s="1073"/>
      <c r="AL965" s="1073"/>
      <c r="AM965" s="1073"/>
      <c r="AN965" s="1073"/>
      <c r="AO965" s="1073"/>
      <c r="AP965" s="1073"/>
      <c r="AQ965" s="1073"/>
      <c r="AR965" s="1073"/>
      <c r="AS965" s="1073"/>
      <c r="AT965" s="1073"/>
      <c r="AU965" s="1073"/>
      <c r="AV965" s="1073"/>
      <c r="AW965" s="1073"/>
      <c r="AX965" s="1073"/>
      <c r="AY965" s="1073"/>
      <c r="AZ965" s="1073"/>
      <c r="BA965" s="1073"/>
      <c r="BB965" s="1073"/>
      <c r="BC965" s="1073"/>
      <c r="BD965" s="1073"/>
      <c r="BE965" s="1073"/>
      <c r="BF965" s="1073"/>
      <c r="BG965" s="1073"/>
      <c r="BH965" s="1073"/>
      <c r="BI965" s="1073"/>
      <c r="BJ965" s="1073"/>
      <c r="BK965" s="1073"/>
      <c r="BL965" s="1073"/>
      <c r="BM965" s="1073"/>
      <c r="BN965" s="1073"/>
      <c r="BO965" s="1073"/>
      <c r="BP965" s="1073"/>
      <c r="BQ965" s="1073"/>
      <c r="BR965" s="1073"/>
      <c r="BS965" s="1112"/>
      <c r="BT965" s="1073"/>
      <c r="BU965" s="1073"/>
      <c r="BV965" s="1073"/>
      <c r="BW965" s="1073"/>
      <c r="BX965" s="1073"/>
      <c r="BY965" s="1073"/>
      <c r="BZ965" s="1073"/>
      <c r="CA965" s="1073"/>
      <c r="CB965" s="1073"/>
      <c r="CC965" s="1073"/>
      <c r="CD965" s="1073"/>
      <c r="CE965" s="1073"/>
      <c r="CF965" s="1073"/>
      <c r="CG965" s="1073"/>
      <c r="CH965" s="1073"/>
      <c r="CI965" s="1073"/>
      <c r="CJ965" s="1073"/>
      <c r="CK965" s="1073"/>
      <c r="CL965" s="1073"/>
      <c r="CM965" s="1112"/>
      <c r="CN965" s="1112"/>
      <c r="CO965" s="1113"/>
      <c r="CQ965" s="1927"/>
    </row>
    <row r="966" spans="1:95" s="621" customFormat="1" x14ac:dyDescent="0.2">
      <c r="A966" s="1054"/>
      <c r="B966" s="1072"/>
      <c r="C966" s="1048"/>
      <c r="D966" s="1048"/>
      <c r="E966" s="1049"/>
      <c r="F966" s="1067"/>
      <c r="G966" s="1066"/>
      <c r="H966" s="1052"/>
      <c r="I966" s="1073"/>
      <c r="J966" s="1073"/>
      <c r="K966" s="1073"/>
      <c r="L966" s="1073"/>
      <c r="M966" s="1073"/>
      <c r="N966" s="1073"/>
      <c r="O966" s="1073"/>
      <c r="P966" s="1073"/>
      <c r="Q966" s="1073"/>
      <c r="R966" s="1073"/>
      <c r="S966" s="1073"/>
      <c r="T966" s="1073"/>
      <c r="U966" s="1073"/>
      <c r="V966" s="1073"/>
      <c r="W966" s="1073"/>
      <c r="X966" s="1073"/>
      <c r="Y966" s="1073"/>
      <c r="Z966" s="1073"/>
      <c r="AA966" s="1073"/>
      <c r="AB966" s="1112"/>
      <c r="AC966" s="1112"/>
      <c r="AD966" s="1112"/>
      <c r="AE966" s="1112"/>
      <c r="AF966" s="1073"/>
      <c r="AG966" s="1073"/>
      <c r="AH966" s="1073"/>
      <c r="AI966" s="1073"/>
      <c r="AJ966" s="1073"/>
      <c r="AK966" s="1073"/>
      <c r="AL966" s="1073"/>
      <c r="AM966" s="1073"/>
      <c r="AN966" s="1073"/>
      <c r="AO966" s="1073"/>
      <c r="AP966" s="1073"/>
      <c r="AQ966" s="1073"/>
      <c r="AR966" s="1073"/>
      <c r="AS966" s="1073"/>
      <c r="AT966" s="1073"/>
      <c r="AU966" s="1073"/>
      <c r="AV966" s="1073"/>
      <c r="AW966" s="1073"/>
      <c r="AX966" s="1073"/>
      <c r="AY966" s="1073"/>
      <c r="AZ966" s="1073"/>
      <c r="BA966" s="1073"/>
      <c r="BB966" s="1073"/>
      <c r="BC966" s="1073"/>
      <c r="BD966" s="1073"/>
      <c r="BE966" s="1073"/>
      <c r="BF966" s="1073"/>
      <c r="BG966" s="1073"/>
      <c r="BH966" s="1073"/>
      <c r="BI966" s="1073"/>
      <c r="BJ966" s="1073"/>
      <c r="BK966" s="1073"/>
      <c r="BL966" s="1073"/>
      <c r="BM966" s="1073"/>
      <c r="BN966" s="1073"/>
      <c r="BO966" s="1073"/>
      <c r="BP966" s="1073"/>
      <c r="BQ966" s="1073"/>
      <c r="BR966" s="1073"/>
      <c r="BS966" s="1112"/>
      <c r="BT966" s="1073"/>
      <c r="BU966" s="1073"/>
      <c r="BV966" s="1073"/>
      <c r="BW966" s="1073"/>
      <c r="BX966" s="1073"/>
      <c r="BY966" s="1073"/>
      <c r="BZ966" s="1073"/>
      <c r="CA966" s="1073"/>
      <c r="CB966" s="1073"/>
      <c r="CC966" s="1073"/>
      <c r="CD966" s="1073"/>
      <c r="CE966" s="1073"/>
      <c r="CF966" s="1073"/>
      <c r="CG966" s="1073"/>
      <c r="CH966" s="1073"/>
      <c r="CI966" s="1073"/>
      <c r="CJ966" s="1073"/>
      <c r="CK966" s="1073"/>
      <c r="CL966" s="1073"/>
      <c r="CM966" s="1112"/>
      <c r="CN966" s="1112"/>
      <c r="CO966" s="1113"/>
      <c r="CQ966" s="1927"/>
    </row>
    <row r="967" spans="1:95" s="621" customFormat="1" x14ac:dyDescent="0.2">
      <c r="A967" s="1054"/>
      <c r="B967" s="1072"/>
      <c r="C967" s="1048"/>
      <c r="D967" s="1048"/>
      <c r="E967" s="1049"/>
      <c r="F967" s="1067"/>
      <c r="G967" s="1066"/>
      <c r="H967" s="1052"/>
      <c r="I967" s="1073"/>
      <c r="J967" s="1073"/>
      <c r="K967" s="1073"/>
      <c r="L967" s="1073"/>
      <c r="M967" s="1073"/>
      <c r="N967" s="1073"/>
      <c r="O967" s="1073"/>
      <c r="P967" s="1073"/>
      <c r="Q967" s="1073"/>
      <c r="R967" s="1073"/>
      <c r="S967" s="1073"/>
      <c r="T967" s="1073"/>
      <c r="U967" s="1073"/>
      <c r="V967" s="1073"/>
      <c r="W967" s="1073"/>
      <c r="X967" s="1073"/>
      <c r="Y967" s="1073"/>
      <c r="Z967" s="1073"/>
      <c r="AA967" s="1073"/>
      <c r="AB967" s="1112"/>
      <c r="AC967" s="1112"/>
      <c r="AD967" s="1112"/>
      <c r="AE967" s="1112"/>
      <c r="AF967" s="1073"/>
      <c r="AG967" s="1073"/>
      <c r="AH967" s="1073"/>
      <c r="AI967" s="1073"/>
      <c r="AJ967" s="1073"/>
      <c r="AK967" s="1073"/>
      <c r="AL967" s="1073"/>
      <c r="AM967" s="1073"/>
      <c r="AN967" s="1073"/>
      <c r="AO967" s="1073"/>
      <c r="AP967" s="1073"/>
      <c r="AQ967" s="1073"/>
      <c r="AR967" s="1073"/>
      <c r="AS967" s="1073"/>
      <c r="AT967" s="1073"/>
      <c r="AU967" s="1073"/>
      <c r="AV967" s="1073"/>
      <c r="AW967" s="1073"/>
      <c r="AX967" s="1073"/>
      <c r="AY967" s="1073"/>
      <c r="AZ967" s="1073"/>
      <c r="BA967" s="1073"/>
      <c r="BB967" s="1073"/>
      <c r="BC967" s="1073"/>
      <c r="BD967" s="1073"/>
      <c r="BE967" s="1073"/>
      <c r="BF967" s="1073"/>
      <c r="BG967" s="1073"/>
      <c r="BH967" s="1073"/>
      <c r="BI967" s="1073"/>
      <c r="BJ967" s="1073"/>
      <c r="BK967" s="1073"/>
      <c r="BL967" s="1073"/>
      <c r="BM967" s="1073"/>
      <c r="BN967" s="1073"/>
      <c r="BO967" s="1073"/>
      <c r="BP967" s="1073"/>
      <c r="BQ967" s="1073"/>
      <c r="BR967" s="1073"/>
      <c r="BS967" s="1112"/>
      <c r="BT967" s="1073"/>
      <c r="BU967" s="1073"/>
      <c r="BV967" s="1073"/>
      <c r="BW967" s="1073"/>
      <c r="BX967" s="1073"/>
      <c r="BY967" s="1073"/>
      <c r="BZ967" s="1073"/>
      <c r="CA967" s="1073"/>
      <c r="CB967" s="1073"/>
      <c r="CC967" s="1073"/>
      <c r="CD967" s="1073"/>
      <c r="CE967" s="1073"/>
      <c r="CF967" s="1073"/>
      <c r="CG967" s="1073"/>
      <c r="CH967" s="1073"/>
      <c r="CI967" s="1073"/>
      <c r="CJ967" s="1073"/>
      <c r="CK967" s="1073"/>
      <c r="CL967" s="1073"/>
      <c r="CM967" s="1112"/>
      <c r="CN967" s="1112"/>
      <c r="CO967" s="1113"/>
      <c r="CQ967" s="1927"/>
    </row>
    <row r="968" spans="1:95" s="621" customFormat="1" x14ac:dyDescent="0.2">
      <c r="A968" s="1054"/>
      <c r="B968" s="1072"/>
      <c r="C968" s="1048"/>
      <c r="D968" s="1048"/>
      <c r="E968" s="1049"/>
      <c r="F968" s="1067"/>
      <c r="G968" s="1066"/>
      <c r="H968" s="1052"/>
      <c r="I968" s="1073"/>
      <c r="J968" s="1073"/>
      <c r="K968" s="1073"/>
      <c r="L968" s="1073"/>
      <c r="M968" s="1073"/>
      <c r="N968" s="1073"/>
      <c r="O968" s="1073"/>
      <c r="P968" s="1073"/>
      <c r="Q968" s="1073"/>
      <c r="R968" s="1073"/>
      <c r="S968" s="1073"/>
      <c r="T968" s="1073"/>
      <c r="U968" s="1073"/>
      <c r="V968" s="1073"/>
      <c r="W968" s="1073"/>
      <c r="X968" s="1073"/>
      <c r="Y968" s="1073"/>
      <c r="Z968" s="1073"/>
      <c r="AA968" s="1073"/>
      <c r="AB968" s="1112"/>
      <c r="AC968" s="1112"/>
      <c r="AD968" s="1112"/>
      <c r="AE968" s="1112"/>
      <c r="AF968" s="1073"/>
      <c r="AG968" s="1073"/>
      <c r="AH968" s="1073"/>
      <c r="AI968" s="1073"/>
      <c r="AJ968" s="1073"/>
      <c r="AK968" s="1073"/>
      <c r="AL968" s="1073"/>
      <c r="AM968" s="1073"/>
      <c r="AN968" s="1073"/>
      <c r="AO968" s="1073"/>
      <c r="AP968" s="1073"/>
      <c r="AQ968" s="1073"/>
      <c r="AR968" s="1073"/>
      <c r="AS968" s="1073"/>
      <c r="AT968" s="1073"/>
      <c r="AU968" s="1073"/>
      <c r="AV968" s="1073"/>
      <c r="AW968" s="1073"/>
      <c r="AX968" s="1073"/>
      <c r="AY968" s="1073"/>
      <c r="AZ968" s="1073"/>
      <c r="BA968" s="1073"/>
      <c r="BB968" s="1073"/>
      <c r="BC968" s="1073"/>
      <c r="BD968" s="1073"/>
      <c r="BE968" s="1073"/>
      <c r="BF968" s="1073"/>
      <c r="BG968" s="1073"/>
      <c r="BH968" s="1073"/>
      <c r="BI968" s="1073"/>
      <c r="BJ968" s="1073"/>
      <c r="BK968" s="1073"/>
      <c r="BL968" s="1073"/>
      <c r="BM968" s="1073"/>
      <c r="BN968" s="1073"/>
      <c r="BO968" s="1073"/>
      <c r="BP968" s="1073"/>
      <c r="BQ968" s="1073"/>
      <c r="BR968" s="1073"/>
      <c r="BS968" s="1112"/>
      <c r="BT968" s="1073"/>
      <c r="BU968" s="1073"/>
      <c r="BV968" s="1073"/>
      <c r="BW968" s="1073"/>
      <c r="BX968" s="1073"/>
      <c r="BY968" s="1073"/>
      <c r="BZ968" s="1073"/>
      <c r="CA968" s="1073"/>
      <c r="CB968" s="1073"/>
      <c r="CC968" s="1073"/>
      <c r="CD968" s="1073"/>
      <c r="CE968" s="1073"/>
      <c r="CF968" s="1073"/>
      <c r="CG968" s="1073"/>
      <c r="CH968" s="1073"/>
      <c r="CI968" s="1073"/>
      <c r="CJ968" s="1073"/>
      <c r="CK968" s="1073"/>
      <c r="CL968" s="1073"/>
      <c r="CM968" s="1112"/>
      <c r="CN968" s="1112"/>
      <c r="CO968" s="1113"/>
      <c r="CQ968" s="1927"/>
    </row>
    <row r="969" spans="1:95" s="621" customFormat="1" x14ac:dyDescent="0.2">
      <c r="A969" s="1054"/>
      <c r="B969" s="1072"/>
      <c r="C969" s="1048"/>
      <c r="D969" s="1048"/>
      <c r="E969" s="1049"/>
      <c r="F969" s="1067"/>
      <c r="G969" s="1066"/>
      <c r="H969" s="1052"/>
      <c r="I969" s="1073"/>
      <c r="J969" s="1073"/>
      <c r="K969" s="1073"/>
      <c r="L969" s="1073"/>
      <c r="M969" s="1073"/>
      <c r="N969" s="1073"/>
      <c r="O969" s="1073"/>
      <c r="P969" s="1073"/>
      <c r="Q969" s="1073"/>
      <c r="R969" s="1073"/>
      <c r="S969" s="1073"/>
      <c r="T969" s="1073"/>
      <c r="U969" s="1073"/>
      <c r="V969" s="1073"/>
      <c r="W969" s="1073"/>
      <c r="X969" s="1073"/>
      <c r="Y969" s="1073"/>
      <c r="Z969" s="1073"/>
      <c r="AA969" s="1073"/>
      <c r="AB969" s="1112"/>
      <c r="AC969" s="1112"/>
      <c r="AD969" s="1112"/>
      <c r="AE969" s="1112"/>
      <c r="AF969" s="1073"/>
      <c r="AG969" s="1073"/>
      <c r="AH969" s="1073"/>
      <c r="AI969" s="1073"/>
      <c r="AJ969" s="1073"/>
      <c r="AK969" s="1073"/>
      <c r="AL969" s="1073"/>
      <c r="AM969" s="1073"/>
      <c r="AN969" s="1073"/>
      <c r="AO969" s="1073"/>
      <c r="AP969" s="1073"/>
      <c r="AQ969" s="1073"/>
      <c r="AR969" s="1073"/>
      <c r="AS969" s="1073"/>
      <c r="AT969" s="1073"/>
      <c r="AU969" s="1073"/>
      <c r="AV969" s="1073"/>
      <c r="AW969" s="1073"/>
      <c r="AX969" s="1073"/>
      <c r="AY969" s="1073"/>
      <c r="AZ969" s="1073"/>
      <c r="BA969" s="1073"/>
      <c r="BB969" s="1073"/>
      <c r="BC969" s="1073"/>
      <c r="BD969" s="1073"/>
      <c r="BE969" s="1073"/>
      <c r="BF969" s="1073"/>
      <c r="BG969" s="1073"/>
      <c r="BH969" s="1073"/>
      <c r="BI969" s="1073"/>
      <c r="BJ969" s="1073"/>
      <c r="BK969" s="1073"/>
      <c r="BL969" s="1073"/>
      <c r="BM969" s="1073"/>
      <c r="BN969" s="1073"/>
      <c r="BO969" s="1073"/>
      <c r="BP969" s="1073"/>
      <c r="BQ969" s="1073"/>
      <c r="BR969" s="1073"/>
      <c r="BS969" s="1112"/>
      <c r="BT969" s="1073"/>
      <c r="BU969" s="1073"/>
      <c r="BV969" s="1073"/>
      <c r="BW969" s="1073"/>
      <c r="BX969" s="1073"/>
      <c r="BY969" s="1073"/>
      <c r="BZ969" s="1073"/>
      <c r="CA969" s="1073"/>
      <c r="CB969" s="1073"/>
      <c r="CC969" s="1073"/>
      <c r="CD969" s="1073"/>
      <c r="CE969" s="1073"/>
      <c r="CF969" s="1073"/>
      <c r="CG969" s="1073"/>
      <c r="CH969" s="1073"/>
      <c r="CI969" s="1073"/>
      <c r="CJ969" s="1073"/>
      <c r="CK969" s="1073"/>
      <c r="CL969" s="1073"/>
      <c r="CM969" s="1112"/>
      <c r="CN969" s="1112"/>
      <c r="CO969" s="1113"/>
      <c r="CQ969" s="1927"/>
    </row>
    <row r="970" spans="1:95" s="621" customFormat="1" x14ac:dyDescent="0.2">
      <c r="A970" s="1054"/>
      <c r="B970" s="1072"/>
      <c r="C970" s="1048"/>
      <c r="D970" s="1048"/>
      <c r="E970" s="1049"/>
      <c r="F970" s="1067"/>
      <c r="G970" s="1066"/>
      <c r="H970" s="1052"/>
      <c r="I970" s="1073"/>
      <c r="J970" s="1073"/>
      <c r="K970" s="1073"/>
      <c r="L970" s="1073"/>
      <c r="M970" s="1073"/>
      <c r="N970" s="1073"/>
      <c r="O970" s="1073"/>
      <c r="P970" s="1073"/>
      <c r="Q970" s="1073"/>
      <c r="R970" s="1073"/>
      <c r="S970" s="1073"/>
      <c r="T970" s="1073"/>
      <c r="U970" s="1073"/>
      <c r="V970" s="1073"/>
      <c r="W970" s="1073"/>
      <c r="X970" s="1073"/>
      <c r="Y970" s="1073"/>
      <c r="Z970" s="1073"/>
      <c r="AA970" s="1073"/>
      <c r="AB970" s="1112"/>
      <c r="AC970" s="1112"/>
      <c r="AD970" s="1112"/>
      <c r="AE970" s="1112"/>
      <c r="AF970" s="1073"/>
      <c r="AG970" s="1073"/>
      <c r="AH970" s="1073"/>
      <c r="AI970" s="1073"/>
      <c r="AJ970" s="1073"/>
      <c r="AK970" s="1073"/>
      <c r="AL970" s="1073"/>
      <c r="AM970" s="1073"/>
      <c r="AN970" s="1073"/>
      <c r="AO970" s="1073"/>
      <c r="AP970" s="1073"/>
      <c r="AQ970" s="1073"/>
      <c r="AR970" s="1073"/>
      <c r="AS970" s="1073"/>
      <c r="AT970" s="1073"/>
      <c r="AU970" s="1073"/>
      <c r="AV970" s="1073"/>
      <c r="AW970" s="1073"/>
      <c r="AX970" s="1073"/>
      <c r="AY970" s="1073"/>
      <c r="AZ970" s="1073"/>
      <c r="BA970" s="1073"/>
      <c r="BB970" s="1073"/>
      <c r="BC970" s="1073"/>
      <c r="BD970" s="1073"/>
      <c r="BE970" s="1073"/>
      <c r="BF970" s="1073"/>
      <c r="BG970" s="1073"/>
      <c r="BH970" s="1073"/>
      <c r="BI970" s="1073"/>
      <c r="BJ970" s="1073"/>
      <c r="BK970" s="1073"/>
      <c r="BL970" s="1073"/>
      <c r="BM970" s="1073"/>
      <c r="BN970" s="1073"/>
      <c r="BO970" s="1073"/>
      <c r="BP970" s="1073"/>
      <c r="BQ970" s="1073"/>
      <c r="BR970" s="1073"/>
      <c r="BS970" s="1112"/>
      <c r="BT970" s="1073"/>
      <c r="BU970" s="1073"/>
      <c r="BV970" s="1073"/>
      <c r="BW970" s="1073"/>
      <c r="BX970" s="1073"/>
      <c r="BY970" s="1073"/>
      <c r="BZ970" s="1073"/>
      <c r="CA970" s="1073"/>
      <c r="CB970" s="1073"/>
      <c r="CC970" s="1073"/>
      <c r="CD970" s="1073"/>
      <c r="CE970" s="1073"/>
      <c r="CF970" s="1073"/>
      <c r="CG970" s="1073"/>
      <c r="CH970" s="1073"/>
      <c r="CI970" s="1073"/>
      <c r="CJ970" s="1073"/>
      <c r="CK970" s="1073"/>
      <c r="CL970" s="1073"/>
      <c r="CM970" s="1112"/>
      <c r="CN970" s="1112"/>
      <c r="CO970" s="1113"/>
      <c r="CQ970" s="1927"/>
    </row>
    <row r="971" spans="1:95" s="621" customFormat="1" x14ac:dyDescent="0.2">
      <c r="A971" s="1054"/>
      <c r="B971" s="1072"/>
      <c r="C971" s="1048"/>
      <c r="D971" s="1048"/>
      <c r="E971" s="1049"/>
      <c r="F971" s="1067"/>
      <c r="G971" s="1066"/>
      <c r="H971" s="1052"/>
      <c r="I971" s="1073"/>
      <c r="J971" s="1073"/>
      <c r="K971" s="1073"/>
      <c r="L971" s="1073"/>
      <c r="M971" s="1073"/>
      <c r="N971" s="1073"/>
      <c r="O971" s="1073"/>
      <c r="P971" s="1073"/>
      <c r="Q971" s="1073"/>
      <c r="R971" s="1073"/>
      <c r="S971" s="1073"/>
      <c r="T971" s="1073"/>
      <c r="U971" s="1073"/>
      <c r="V971" s="1073"/>
      <c r="W971" s="1073"/>
      <c r="X971" s="1073"/>
      <c r="Y971" s="1073"/>
      <c r="Z971" s="1073"/>
      <c r="AA971" s="1073"/>
      <c r="AB971" s="1112"/>
      <c r="AC971" s="1112"/>
      <c r="AD971" s="1112"/>
      <c r="AE971" s="1112"/>
      <c r="AF971" s="1073"/>
      <c r="AG971" s="1073"/>
      <c r="AH971" s="1073"/>
      <c r="AI971" s="1073"/>
      <c r="AJ971" s="1073"/>
      <c r="AK971" s="1073"/>
      <c r="AL971" s="1073"/>
      <c r="AM971" s="1073"/>
      <c r="AN971" s="1073"/>
      <c r="AO971" s="1073"/>
      <c r="AP971" s="1073"/>
      <c r="AQ971" s="1073"/>
      <c r="AR971" s="1073"/>
      <c r="AS971" s="1073"/>
      <c r="AT971" s="1073"/>
      <c r="AU971" s="1073"/>
      <c r="AV971" s="1073"/>
      <c r="AW971" s="1073"/>
      <c r="AX971" s="1073"/>
      <c r="AY971" s="1073"/>
      <c r="AZ971" s="1073"/>
      <c r="BA971" s="1073"/>
      <c r="BB971" s="1073"/>
      <c r="BC971" s="1073"/>
      <c r="BD971" s="1073"/>
      <c r="BE971" s="1073"/>
      <c r="BF971" s="1073"/>
      <c r="BG971" s="1073"/>
      <c r="BH971" s="1073"/>
      <c r="BI971" s="1073"/>
      <c r="BJ971" s="1073"/>
      <c r="BK971" s="1073"/>
      <c r="BL971" s="1073"/>
      <c r="BM971" s="1073"/>
      <c r="BN971" s="1073"/>
      <c r="BO971" s="1073"/>
      <c r="BP971" s="1073"/>
      <c r="BQ971" s="1073"/>
      <c r="BR971" s="1073"/>
      <c r="BS971" s="1112"/>
      <c r="BT971" s="1073"/>
      <c r="BU971" s="1073"/>
      <c r="BV971" s="1073"/>
      <c r="BW971" s="1073"/>
      <c r="BX971" s="1073"/>
      <c r="BY971" s="1073"/>
      <c r="BZ971" s="1073"/>
      <c r="CA971" s="1073"/>
      <c r="CB971" s="1073"/>
      <c r="CC971" s="1073"/>
      <c r="CD971" s="1073"/>
      <c r="CE971" s="1073"/>
      <c r="CF971" s="1073"/>
      <c r="CG971" s="1073"/>
      <c r="CH971" s="1073"/>
      <c r="CI971" s="1073"/>
      <c r="CJ971" s="1073"/>
      <c r="CK971" s="1073"/>
      <c r="CL971" s="1073"/>
      <c r="CM971" s="1112"/>
      <c r="CN971" s="1112"/>
      <c r="CO971" s="1113"/>
      <c r="CQ971" s="1927"/>
    </row>
    <row r="972" spans="1:95" s="621" customFormat="1" x14ac:dyDescent="0.2">
      <c r="A972" s="1054"/>
      <c r="B972" s="1072"/>
      <c r="C972" s="1048"/>
      <c r="D972" s="1048"/>
      <c r="E972" s="1049"/>
      <c r="F972" s="1067"/>
      <c r="G972" s="1066"/>
      <c r="H972" s="1052"/>
      <c r="I972" s="1073"/>
      <c r="J972" s="1073"/>
      <c r="K972" s="1073"/>
      <c r="L972" s="1073"/>
      <c r="M972" s="1073"/>
      <c r="N972" s="1073"/>
      <c r="O972" s="1073"/>
      <c r="P972" s="1073"/>
      <c r="Q972" s="1073"/>
      <c r="R972" s="1073"/>
      <c r="S972" s="1073"/>
      <c r="T972" s="1073"/>
      <c r="U972" s="1073"/>
      <c r="V972" s="1073"/>
      <c r="W972" s="1073"/>
      <c r="X972" s="1073"/>
      <c r="Y972" s="1073"/>
      <c r="Z972" s="1073"/>
      <c r="AA972" s="1073"/>
      <c r="AB972" s="1112"/>
      <c r="AC972" s="1112"/>
      <c r="AD972" s="1112"/>
      <c r="AE972" s="1112"/>
      <c r="AF972" s="1073"/>
      <c r="AG972" s="1073"/>
      <c r="AH972" s="1073"/>
      <c r="AI972" s="1073"/>
      <c r="AJ972" s="1073"/>
      <c r="AK972" s="1073"/>
      <c r="AL972" s="1073"/>
      <c r="AM972" s="1073"/>
      <c r="AN972" s="1073"/>
      <c r="AO972" s="1073"/>
      <c r="AP972" s="1073"/>
      <c r="AQ972" s="1073"/>
      <c r="AR972" s="1073"/>
      <c r="AS972" s="1073"/>
      <c r="AT972" s="1073"/>
      <c r="AU972" s="1073"/>
      <c r="AV972" s="1073"/>
      <c r="AW972" s="1073"/>
      <c r="AX972" s="1073"/>
      <c r="AY972" s="1073"/>
      <c r="AZ972" s="1073"/>
      <c r="BA972" s="1073"/>
      <c r="BB972" s="1073"/>
      <c r="BC972" s="1073"/>
      <c r="BD972" s="1073"/>
      <c r="BE972" s="1073"/>
      <c r="BF972" s="1073"/>
      <c r="BG972" s="1073"/>
      <c r="BH972" s="1073"/>
      <c r="BI972" s="1073"/>
      <c r="BJ972" s="1073"/>
      <c r="BK972" s="1073"/>
      <c r="BL972" s="1073"/>
      <c r="BM972" s="1073"/>
      <c r="BN972" s="1073"/>
      <c r="BO972" s="1073"/>
      <c r="BP972" s="1073"/>
      <c r="BQ972" s="1073"/>
      <c r="BR972" s="1073"/>
      <c r="BS972" s="1112"/>
      <c r="BT972" s="1073"/>
      <c r="BU972" s="1073"/>
      <c r="BV972" s="1073"/>
      <c r="BW972" s="1073"/>
      <c r="BX972" s="1073"/>
      <c r="BY972" s="1073"/>
      <c r="BZ972" s="1073"/>
      <c r="CA972" s="1073"/>
      <c r="CB972" s="1073"/>
      <c r="CC972" s="1073"/>
      <c r="CD972" s="1073"/>
      <c r="CE972" s="1073"/>
      <c r="CF972" s="1073"/>
      <c r="CG972" s="1073"/>
      <c r="CH972" s="1073"/>
      <c r="CI972" s="1073"/>
      <c r="CJ972" s="1073"/>
      <c r="CK972" s="1073"/>
      <c r="CL972" s="1073"/>
      <c r="CM972" s="1112"/>
      <c r="CN972" s="1112"/>
      <c r="CO972" s="1113"/>
      <c r="CQ972" s="1927"/>
    </row>
    <row r="973" spans="1:95" s="621" customFormat="1" x14ac:dyDescent="0.2">
      <c r="A973" s="1054"/>
      <c r="B973" s="1072"/>
      <c r="C973" s="1048"/>
      <c r="D973" s="1048"/>
      <c r="E973" s="1049"/>
      <c r="F973" s="1067"/>
      <c r="G973" s="1066"/>
      <c r="H973" s="1052"/>
      <c r="I973" s="1073"/>
      <c r="J973" s="1073"/>
      <c r="K973" s="1073"/>
      <c r="L973" s="1073"/>
      <c r="M973" s="1073"/>
      <c r="N973" s="1073"/>
      <c r="O973" s="1073"/>
      <c r="P973" s="1073"/>
      <c r="Q973" s="1073"/>
      <c r="R973" s="1073"/>
      <c r="S973" s="1073"/>
      <c r="T973" s="1073"/>
      <c r="U973" s="1073"/>
      <c r="V973" s="1073"/>
      <c r="W973" s="1073"/>
      <c r="X973" s="1073"/>
      <c r="Y973" s="1073"/>
      <c r="Z973" s="1073"/>
      <c r="AA973" s="1073"/>
      <c r="AB973" s="1112"/>
      <c r="AC973" s="1112"/>
      <c r="AD973" s="1112"/>
      <c r="AE973" s="1112"/>
      <c r="AF973" s="1073"/>
      <c r="AG973" s="1073"/>
      <c r="AH973" s="1073"/>
      <c r="AI973" s="1073"/>
      <c r="AJ973" s="1073"/>
      <c r="AK973" s="1073"/>
      <c r="AL973" s="1073"/>
      <c r="AM973" s="1073"/>
      <c r="AN973" s="1073"/>
      <c r="AO973" s="1073"/>
      <c r="AP973" s="1073"/>
      <c r="AQ973" s="1073"/>
      <c r="AR973" s="1073"/>
      <c r="AS973" s="1073"/>
      <c r="AT973" s="1073"/>
      <c r="AU973" s="1073"/>
      <c r="AV973" s="1073"/>
      <c r="AW973" s="1073"/>
      <c r="AX973" s="1073"/>
      <c r="AY973" s="1073"/>
      <c r="AZ973" s="1073"/>
      <c r="BA973" s="1073"/>
      <c r="BB973" s="1073"/>
      <c r="BC973" s="1073"/>
      <c r="BD973" s="1073"/>
      <c r="BE973" s="1073"/>
      <c r="BF973" s="1073"/>
      <c r="BG973" s="1073"/>
      <c r="BH973" s="1073"/>
      <c r="BI973" s="1073"/>
      <c r="BJ973" s="1073"/>
      <c r="BK973" s="1073"/>
      <c r="BL973" s="1073"/>
      <c r="BM973" s="1073"/>
      <c r="BN973" s="1073"/>
      <c r="BO973" s="1073"/>
      <c r="BP973" s="1073"/>
      <c r="BQ973" s="1073"/>
      <c r="BR973" s="1073"/>
      <c r="BS973" s="1112"/>
      <c r="BT973" s="1073"/>
      <c r="BU973" s="1073"/>
      <c r="BV973" s="1073"/>
      <c r="BW973" s="1073"/>
      <c r="BX973" s="1073"/>
      <c r="BY973" s="1073"/>
      <c r="BZ973" s="1073"/>
      <c r="CA973" s="1073"/>
      <c r="CB973" s="1073"/>
      <c r="CC973" s="1073"/>
      <c r="CD973" s="1073"/>
      <c r="CE973" s="1073"/>
      <c r="CF973" s="1073"/>
      <c r="CG973" s="1073"/>
      <c r="CH973" s="1073"/>
      <c r="CI973" s="1073"/>
      <c r="CJ973" s="1073"/>
      <c r="CK973" s="1073"/>
      <c r="CL973" s="1073"/>
      <c r="CM973" s="1112"/>
      <c r="CN973" s="1112"/>
      <c r="CO973" s="1113"/>
      <c r="CQ973" s="1927"/>
    </row>
    <row r="974" spans="1:95" s="621" customFormat="1" x14ac:dyDescent="0.2">
      <c r="A974" s="1054"/>
      <c r="B974" s="1072"/>
      <c r="C974" s="1048"/>
      <c r="D974" s="1048"/>
      <c r="E974" s="1049"/>
      <c r="F974" s="1067"/>
      <c r="G974" s="1066"/>
      <c r="H974" s="1052"/>
      <c r="I974" s="1073"/>
      <c r="J974" s="1073"/>
      <c r="K974" s="1073"/>
      <c r="L974" s="1073"/>
      <c r="M974" s="1073"/>
      <c r="N974" s="1073"/>
      <c r="O974" s="1073"/>
      <c r="P974" s="1073"/>
      <c r="Q974" s="1073"/>
      <c r="R974" s="1073"/>
      <c r="S974" s="1073"/>
      <c r="T974" s="1073"/>
      <c r="U974" s="1073"/>
      <c r="V974" s="1073"/>
      <c r="W974" s="1073"/>
      <c r="X974" s="1073"/>
      <c r="Y974" s="1073"/>
      <c r="Z974" s="1073"/>
      <c r="AA974" s="1073"/>
      <c r="AB974" s="1112"/>
      <c r="AC974" s="1112"/>
      <c r="AD974" s="1112"/>
      <c r="AE974" s="1112"/>
      <c r="AF974" s="1073"/>
      <c r="AG974" s="1073"/>
      <c r="AH974" s="1073"/>
      <c r="AI974" s="1073"/>
      <c r="AJ974" s="1073"/>
      <c r="AK974" s="1073"/>
      <c r="AL974" s="1073"/>
      <c r="AM974" s="1073"/>
      <c r="AN974" s="1073"/>
      <c r="AO974" s="1073"/>
      <c r="AP974" s="1073"/>
      <c r="AQ974" s="1073"/>
      <c r="AR974" s="1073"/>
      <c r="AS974" s="1073"/>
      <c r="AT974" s="1073"/>
      <c r="AU974" s="1073"/>
      <c r="AV974" s="1073"/>
      <c r="AW974" s="1073"/>
      <c r="AX974" s="1073"/>
      <c r="AY974" s="1073"/>
      <c r="AZ974" s="1073"/>
      <c r="BA974" s="1073"/>
      <c r="BB974" s="1073"/>
      <c r="BC974" s="1073"/>
      <c r="BD974" s="1073"/>
      <c r="BE974" s="1073"/>
      <c r="BF974" s="1073"/>
      <c r="BG974" s="1073"/>
      <c r="BH974" s="1073"/>
      <c r="BI974" s="1073"/>
      <c r="BJ974" s="1073"/>
      <c r="BK974" s="1073"/>
      <c r="BL974" s="1073"/>
      <c r="BM974" s="1073"/>
      <c r="BN974" s="1073"/>
      <c r="BO974" s="1073"/>
      <c r="BP974" s="1073"/>
      <c r="BQ974" s="1073"/>
      <c r="BR974" s="1073"/>
      <c r="BS974" s="1112"/>
      <c r="BT974" s="1073"/>
      <c r="BU974" s="1073"/>
      <c r="BV974" s="1073"/>
      <c r="BW974" s="1073"/>
      <c r="BX974" s="1073"/>
      <c r="BY974" s="1073"/>
      <c r="BZ974" s="1073"/>
      <c r="CA974" s="1073"/>
      <c r="CB974" s="1073"/>
      <c r="CC974" s="1073"/>
      <c r="CD974" s="1073"/>
      <c r="CE974" s="1073"/>
      <c r="CF974" s="1073"/>
      <c r="CG974" s="1073"/>
      <c r="CH974" s="1073"/>
      <c r="CI974" s="1073"/>
      <c r="CJ974" s="1073"/>
      <c r="CK974" s="1073"/>
      <c r="CL974" s="1073"/>
      <c r="CM974" s="1112"/>
      <c r="CN974" s="1112"/>
      <c r="CO974" s="1113"/>
      <c r="CQ974" s="1927"/>
    </row>
    <row r="975" spans="1:95" s="621" customFormat="1" x14ac:dyDescent="0.2">
      <c r="A975" s="1054"/>
      <c r="B975" s="1072"/>
      <c r="C975" s="1048"/>
      <c r="D975" s="1048"/>
      <c r="E975" s="1049"/>
      <c r="F975" s="1067"/>
      <c r="G975" s="1066"/>
      <c r="H975" s="1052"/>
      <c r="I975" s="1073"/>
      <c r="J975" s="1073"/>
      <c r="K975" s="1073"/>
      <c r="L975" s="1073"/>
      <c r="M975" s="1073"/>
      <c r="N975" s="1073"/>
      <c r="O975" s="1073"/>
      <c r="P975" s="1073"/>
      <c r="Q975" s="1073"/>
      <c r="R975" s="1073"/>
      <c r="S975" s="1073"/>
      <c r="T975" s="1073"/>
      <c r="U975" s="1073"/>
      <c r="V975" s="1073"/>
      <c r="W975" s="1073"/>
      <c r="X975" s="1073"/>
      <c r="Y975" s="1073"/>
      <c r="Z975" s="1073"/>
      <c r="AA975" s="1073"/>
      <c r="AB975" s="1112"/>
      <c r="AC975" s="1112"/>
      <c r="AD975" s="1112"/>
      <c r="AE975" s="1112"/>
      <c r="AF975" s="1073"/>
      <c r="AG975" s="1073"/>
      <c r="AH975" s="1073"/>
      <c r="AI975" s="1073"/>
      <c r="AJ975" s="1073"/>
      <c r="AK975" s="1073"/>
      <c r="AL975" s="1073"/>
      <c r="AM975" s="1073"/>
      <c r="AN975" s="1073"/>
      <c r="AO975" s="1073"/>
      <c r="AP975" s="1073"/>
      <c r="AQ975" s="1073"/>
      <c r="AR975" s="1073"/>
      <c r="AS975" s="1073"/>
      <c r="AT975" s="1073"/>
      <c r="AU975" s="1073"/>
      <c r="AV975" s="1073"/>
      <c r="AW975" s="1073"/>
      <c r="AX975" s="1073"/>
      <c r="AY975" s="1073"/>
      <c r="AZ975" s="1073"/>
      <c r="BA975" s="1073"/>
      <c r="BB975" s="1073"/>
      <c r="BC975" s="1073"/>
      <c r="BD975" s="1073"/>
      <c r="BE975" s="1073"/>
      <c r="BF975" s="1073"/>
      <c r="BG975" s="1073"/>
      <c r="BH975" s="1073"/>
      <c r="BI975" s="1073"/>
      <c r="BJ975" s="1073"/>
      <c r="BK975" s="1073"/>
      <c r="BL975" s="1073"/>
      <c r="BM975" s="1073"/>
      <c r="BN975" s="1073"/>
      <c r="BO975" s="1073"/>
      <c r="BP975" s="1073"/>
      <c r="BQ975" s="1073"/>
      <c r="BR975" s="1073"/>
      <c r="BS975" s="1112"/>
      <c r="BT975" s="1073"/>
      <c r="BU975" s="1073"/>
      <c r="BV975" s="1073"/>
      <c r="BW975" s="1073"/>
      <c r="BX975" s="1073"/>
      <c r="BY975" s="1073"/>
      <c r="BZ975" s="1073"/>
      <c r="CA975" s="1073"/>
      <c r="CB975" s="1073"/>
      <c r="CC975" s="1073"/>
      <c r="CD975" s="1073"/>
      <c r="CE975" s="1073"/>
      <c r="CF975" s="1073"/>
      <c r="CG975" s="1073"/>
      <c r="CH975" s="1073"/>
      <c r="CI975" s="1073"/>
      <c r="CJ975" s="1073"/>
      <c r="CK975" s="1073"/>
      <c r="CL975" s="1073"/>
      <c r="CM975" s="1112"/>
      <c r="CN975" s="1112"/>
      <c r="CO975" s="1113"/>
      <c r="CQ975" s="1927"/>
    </row>
    <row r="976" spans="1:95" s="621" customFormat="1" x14ac:dyDescent="0.2">
      <c r="A976" s="1054"/>
      <c r="B976" s="1072"/>
      <c r="C976" s="1048"/>
      <c r="D976" s="1048"/>
      <c r="E976" s="1049"/>
      <c r="F976" s="1067"/>
      <c r="G976" s="1066"/>
      <c r="H976" s="1052"/>
      <c r="I976" s="1073"/>
      <c r="J976" s="1073"/>
      <c r="K976" s="1073"/>
      <c r="L976" s="1073"/>
      <c r="M976" s="1073"/>
      <c r="N976" s="1073"/>
      <c r="O976" s="1073"/>
      <c r="P976" s="1073"/>
      <c r="Q976" s="1073"/>
      <c r="R976" s="1073"/>
      <c r="S976" s="1073"/>
      <c r="T976" s="1073"/>
      <c r="U976" s="1073"/>
      <c r="V976" s="1073"/>
      <c r="W976" s="1073"/>
      <c r="X976" s="1073"/>
      <c r="Y976" s="1073"/>
      <c r="Z976" s="1073"/>
      <c r="AA976" s="1073"/>
      <c r="AB976" s="1112"/>
      <c r="AC976" s="1112"/>
      <c r="AD976" s="1112"/>
      <c r="AE976" s="1112"/>
      <c r="AF976" s="1073"/>
      <c r="AG976" s="1073"/>
      <c r="AH976" s="1073"/>
      <c r="AI976" s="1073"/>
      <c r="AJ976" s="1073"/>
      <c r="AK976" s="1073"/>
      <c r="AL976" s="1073"/>
      <c r="AM976" s="1073"/>
      <c r="AN976" s="1073"/>
      <c r="AO976" s="1073"/>
      <c r="AP976" s="1073"/>
      <c r="AQ976" s="1073"/>
      <c r="AR976" s="1073"/>
      <c r="AS976" s="1073"/>
      <c r="AT976" s="1073"/>
      <c r="AU976" s="1073"/>
      <c r="AV976" s="1073"/>
      <c r="AW976" s="1073"/>
      <c r="AX976" s="1073"/>
      <c r="AY976" s="1073"/>
      <c r="AZ976" s="1073"/>
      <c r="BA976" s="1073"/>
      <c r="BB976" s="1073"/>
      <c r="BC976" s="1073"/>
      <c r="BD976" s="1073"/>
      <c r="BE976" s="1073"/>
      <c r="BF976" s="1073"/>
      <c r="BG976" s="1073"/>
      <c r="BH976" s="1073"/>
      <c r="BI976" s="1073"/>
      <c r="BJ976" s="1073"/>
      <c r="BK976" s="1073"/>
      <c r="BL976" s="1073"/>
      <c r="BM976" s="1073"/>
      <c r="BN976" s="1073"/>
      <c r="BO976" s="1073"/>
      <c r="BP976" s="1073"/>
      <c r="BQ976" s="1073"/>
      <c r="BR976" s="1073"/>
      <c r="BS976" s="1112"/>
      <c r="BT976" s="1073"/>
      <c r="BU976" s="1073"/>
      <c r="BV976" s="1073"/>
      <c r="BW976" s="1073"/>
      <c r="BX976" s="1073"/>
      <c r="BY976" s="1073"/>
      <c r="BZ976" s="1073"/>
      <c r="CA976" s="1073"/>
      <c r="CB976" s="1073"/>
      <c r="CC976" s="1073"/>
      <c r="CD976" s="1073"/>
      <c r="CE976" s="1073"/>
      <c r="CF976" s="1073"/>
      <c r="CG976" s="1073"/>
      <c r="CH976" s="1073"/>
      <c r="CI976" s="1073"/>
      <c r="CJ976" s="1073"/>
      <c r="CK976" s="1073"/>
      <c r="CL976" s="1073"/>
      <c r="CM976" s="1112"/>
      <c r="CN976" s="1112"/>
      <c r="CO976" s="1113"/>
      <c r="CQ976" s="1927"/>
    </row>
    <row r="977" spans="1:95" s="621" customFormat="1" x14ac:dyDescent="0.2">
      <c r="A977" s="1054"/>
      <c r="B977" s="1072"/>
      <c r="C977" s="1048"/>
      <c r="D977" s="1048"/>
      <c r="E977" s="1049"/>
      <c r="F977" s="1067"/>
      <c r="G977" s="1066"/>
      <c r="H977" s="1052"/>
      <c r="I977" s="1073"/>
      <c r="J977" s="1073"/>
      <c r="K977" s="1073"/>
      <c r="L977" s="1073"/>
      <c r="M977" s="1073"/>
      <c r="N977" s="1073"/>
      <c r="O977" s="1073"/>
      <c r="P977" s="1073"/>
      <c r="Q977" s="1073"/>
      <c r="R977" s="1073"/>
      <c r="S977" s="1073"/>
      <c r="T977" s="1073"/>
      <c r="U977" s="1073"/>
      <c r="V977" s="1073"/>
      <c r="W977" s="1073"/>
      <c r="X977" s="1073"/>
      <c r="Y977" s="1073"/>
      <c r="Z977" s="1073"/>
      <c r="AA977" s="1073"/>
      <c r="AB977" s="1112"/>
      <c r="AC977" s="1112"/>
      <c r="AD977" s="1112"/>
      <c r="AE977" s="1112"/>
      <c r="AF977" s="1073"/>
      <c r="AG977" s="1073"/>
      <c r="AH977" s="1073"/>
      <c r="AI977" s="1073"/>
      <c r="AJ977" s="1073"/>
      <c r="AK977" s="1073"/>
      <c r="AL977" s="1073"/>
      <c r="AM977" s="1073"/>
      <c r="AN977" s="1073"/>
      <c r="AO977" s="1073"/>
      <c r="AP977" s="1073"/>
      <c r="AQ977" s="1073"/>
      <c r="AR977" s="1073"/>
      <c r="AS977" s="1073"/>
      <c r="AT977" s="1073"/>
      <c r="AU977" s="1073"/>
      <c r="AV977" s="1073"/>
      <c r="AW977" s="1073"/>
      <c r="AX977" s="1073"/>
      <c r="AY977" s="1073"/>
      <c r="AZ977" s="1073"/>
      <c r="BA977" s="1073"/>
      <c r="BB977" s="1073"/>
      <c r="BC977" s="1073"/>
      <c r="BD977" s="1073"/>
      <c r="BE977" s="1073"/>
      <c r="BF977" s="1073"/>
      <c r="BG977" s="1073"/>
      <c r="BH977" s="1073"/>
      <c r="BI977" s="1073"/>
      <c r="BJ977" s="1073"/>
      <c r="BK977" s="1073"/>
      <c r="BL977" s="1073"/>
      <c r="BM977" s="1073"/>
      <c r="BN977" s="1073"/>
      <c r="BO977" s="1073"/>
      <c r="BP977" s="1073"/>
      <c r="BQ977" s="1073"/>
      <c r="BR977" s="1073"/>
      <c r="BS977" s="1112"/>
      <c r="BT977" s="1073"/>
      <c r="BU977" s="1073"/>
      <c r="BV977" s="1073"/>
      <c r="BW977" s="1073"/>
      <c r="BX977" s="1073"/>
      <c r="BY977" s="1073"/>
      <c r="BZ977" s="1073"/>
      <c r="CA977" s="1073"/>
      <c r="CB977" s="1073"/>
      <c r="CC977" s="1073"/>
      <c r="CD977" s="1073"/>
      <c r="CE977" s="1073"/>
      <c r="CF977" s="1073"/>
      <c r="CG977" s="1073"/>
      <c r="CH977" s="1073"/>
      <c r="CI977" s="1073"/>
      <c r="CJ977" s="1073"/>
      <c r="CK977" s="1073"/>
      <c r="CL977" s="1073"/>
      <c r="CM977" s="1112"/>
      <c r="CN977" s="1112"/>
      <c r="CO977" s="1113"/>
      <c r="CQ977" s="1927"/>
    </row>
    <row r="978" spans="1:95" s="621" customFormat="1" x14ac:dyDescent="0.2">
      <c r="A978" s="1054"/>
      <c r="B978" s="1072"/>
      <c r="C978" s="1048"/>
      <c r="D978" s="1048"/>
      <c r="E978" s="1049"/>
      <c r="F978" s="1067"/>
      <c r="G978" s="1066"/>
      <c r="H978" s="1052"/>
      <c r="I978" s="1073"/>
      <c r="J978" s="1073"/>
      <c r="K978" s="1073"/>
      <c r="L978" s="1073"/>
      <c r="M978" s="1073"/>
      <c r="N978" s="1073"/>
      <c r="O978" s="1073"/>
      <c r="P978" s="1073"/>
      <c r="Q978" s="1073"/>
      <c r="R978" s="1073"/>
      <c r="S978" s="1073"/>
      <c r="T978" s="1073"/>
      <c r="U978" s="1073"/>
      <c r="V978" s="1073"/>
      <c r="W978" s="1073"/>
      <c r="X978" s="1073"/>
      <c r="Y978" s="1073"/>
      <c r="Z978" s="1073"/>
      <c r="AA978" s="1073"/>
      <c r="AB978" s="1112"/>
      <c r="AC978" s="1112"/>
      <c r="AD978" s="1112"/>
      <c r="AE978" s="1112"/>
      <c r="AF978" s="1073"/>
      <c r="AG978" s="1073"/>
      <c r="AH978" s="1073"/>
      <c r="AI978" s="1073"/>
      <c r="AJ978" s="1073"/>
      <c r="AK978" s="1073"/>
      <c r="AL978" s="1073"/>
      <c r="AM978" s="1073"/>
      <c r="AN978" s="1073"/>
      <c r="AO978" s="1073"/>
      <c r="AP978" s="1073"/>
      <c r="AQ978" s="1073"/>
      <c r="AR978" s="1073"/>
      <c r="AS978" s="1073"/>
      <c r="AT978" s="1073"/>
      <c r="AU978" s="1073"/>
      <c r="AV978" s="1073"/>
      <c r="AW978" s="1073"/>
      <c r="AX978" s="1073"/>
      <c r="AY978" s="1073"/>
      <c r="AZ978" s="1073"/>
      <c r="BA978" s="1073"/>
      <c r="BB978" s="1073"/>
      <c r="BC978" s="1073"/>
      <c r="BD978" s="1073"/>
      <c r="BE978" s="1073"/>
      <c r="BF978" s="1073"/>
      <c r="BG978" s="1073"/>
      <c r="BH978" s="1073"/>
      <c r="BI978" s="1073"/>
      <c r="BJ978" s="1073"/>
      <c r="BK978" s="1073"/>
      <c r="BL978" s="1073"/>
      <c r="BM978" s="1073"/>
      <c r="BN978" s="1073"/>
      <c r="BO978" s="1073"/>
      <c r="BP978" s="1073"/>
      <c r="BQ978" s="1073"/>
      <c r="BR978" s="1073"/>
      <c r="BS978" s="1112"/>
      <c r="BT978" s="1073"/>
      <c r="BU978" s="1073"/>
      <c r="BV978" s="1073"/>
      <c r="BW978" s="1073"/>
      <c r="BX978" s="1073"/>
      <c r="BY978" s="1073"/>
      <c r="BZ978" s="1073"/>
      <c r="CA978" s="1073"/>
      <c r="CB978" s="1073"/>
      <c r="CC978" s="1073"/>
      <c r="CD978" s="1073"/>
      <c r="CE978" s="1073"/>
      <c r="CF978" s="1073"/>
      <c r="CG978" s="1073"/>
      <c r="CH978" s="1073"/>
      <c r="CI978" s="1073"/>
      <c r="CJ978" s="1073"/>
      <c r="CK978" s="1073"/>
      <c r="CL978" s="1073"/>
      <c r="CM978" s="1112"/>
      <c r="CN978" s="1112"/>
      <c r="CO978" s="1113"/>
      <c r="CQ978" s="1927"/>
    </row>
    <row r="979" spans="1:95" s="621" customFormat="1" x14ac:dyDescent="0.2">
      <c r="A979" s="1054"/>
      <c r="B979" s="1072"/>
      <c r="C979" s="1048"/>
      <c r="D979" s="1048"/>
      <c r="E979" s="1049"/>
      <c r="F979" s="1067"/>
      <c r="G979" s="1066"/>
      <c r="H979" s="1052"/>
      <c r="I979" s="1073"/>
      <c r="J979" s="1073"/>
      <c r="K979" s="1073"/>
      <c r="L979" s="1073"/>
      <c r="M979" s="1073"/>
      <c r="N979" s="1073"/>
      <c r="O979" s="1073"/>
      <c r="P979" s="1073"/>
      <c r="Q979" s="1073"/>
      <c r="R979" s="1073"/>
      <c r="S979" s="1073"/>
      <c r="T979" s="1073"/>
      <c r="U979" s="1073"/>
      <c r="V979" s="1073"/>
      <c r="W979" s="1073"/>
      <c r="X979" s="1073"/>
      <c r="Y979" s="1073"/>
      <c r="Z979" s="1073"/>
      <c r="AA979" s="1073"/>
      <c r="AB979" s="1112"/>
      <c r="AC979" s="1112"/>
      <c r="AD979" s="1112"/>
      <c r="AE979" s="1112"/>
      <c r="AF979" s="1073"/>
      <c r="AG979" s="1073"/>
      <c r="AH979" s="1073"/>
      <c r="AI979" s="1073"/>
      <c r="AJ979" s="1073"/>
      <c r="AK979" s="1073"/>
      <c r="AL979" s="1073"/>
      <c r="AM979" s="1073"/>
      <c r="AN979" s="1073"/>
      <c r="AO979" s="1073"/>
      <c r="AP979" s="1073"/>
      <c r="AQ979" s="1073"/>
      <c r="AR979" s="1073"/>
      <c r="AS979" s="1073"/>
      <c r="AT979" s="1073"/>
      <c r="AU979" s="1073"/>
      <c r="AV979" s="1073"/>
      <c r="AW979" s="1073"/>
      <c r="AX979" s="1073"/>
      <c r="AY979" s="1073"/>
      <c r="AZ979" s="1073"/>
      <c r="BA979" s="1073"/>
      <c r="BB979" s="1073"/>
      <c r="BC979" s="1073"/>
      <c r="BD979" s="1073"/>
      <c r="BE979" s="1073"/>
      <c r="BF979" s="1073"/>
      <c r="BG979" s="1073"/>
      <c r="BH979" s="1073"/>
      <c r="BI979" s="1073"/>
      <c r="BJ979" s="1073"/>
      <c r="BK979" s="1073"/>
      <c r="BL979" s="1073"/>
      <c r="BM979" s="1073"/>
      <c r="BN979" s="1073"/>
      <c r="BO979" s="1073"/>
      <c r="BP979" s="1073"/>
      <c r="BQ979" s="1073"/>
      <c r="BR979" s="1073"/>
      <c r="BS979" s="1112"/>
      <c r="BT979" s="1073"/>
      <c r="BU979" s="1073"/>
      <c r="BV979" s="1073"/>
      <c r="BW979" s="1073"/>
      <c r="BX979" s="1073"/>
      <c r="BY979" s="1073"/>
      <c r="BZ979" s="1073"/>
      <c r="CA979" s="1073"/>
      <c r="CB979" s="1073"/>
      <c r="CC979" s="1073"/>
      <c r="CD979" s="1073"/>
      <c r="CE979" s="1073"/>
      <c r="CF979" s="1073"/>
      <c r="CG979" s="1073"/>
      <c r="CH979" s="1073"/>
      <c r="CI979" s="1073"/>
      <c r="CJ979" s="1073"/>
      <c r="CK979" s="1073"/>
      <c r="CL979" s="1073"/>
      <c r="CM979" s="1112"/>
      <c r="CN979" s="1112"/>
      <c r="CO979" s="1113"/>
      <c r="CQ979" s="1927"/>
    </row>
    <row r="980" spans="1:95" s="621" customFormat="1" x14ac:dyDescent="0.2">
      <c r="A980" s="1054"/>
      <c r="B980" s="1072"/>
      <c r="C980" s="1048"/>
      <c r="D980" s="1048"/>
      <c r="E980" s="1049"/>
      <c r="F980" s="1067"/>
      <c r="G980" s="1066"/>
      <c r="H980" s="1052"/>
      <c r="I980" s="1073"/>
      <c r="J980" s="1073"/>
      <c r="K980" s="1073"/>
      <c r="L980" s="1073"/>
      <c r="M980" s="1073"/>
      <c r="N980" s="1073"/>
      <c r="O980" s="1073"/>
      <c r="P980" s="1073"/>
      <c r="Q980" s="1073"/>
      <c r="R980" s="1073"/>
      <c r="S980" s="1073"/>
      <c r="T980" s="1073"/>
      <c r="U980" s="1073"/>
      <c r="V980" s="1073"/>
      <c r="W980" s="1073"/>
      <c r="X980" s="1073"/>
      <c r="Y980" s="1073"/>
      <c r="Z980" s="1073"/>
      <c r="AA980" s="1073"/>
      <c r="AB980" s="1112"/>
      <c r="AC980" s="1112"/>
      <c r="AD980" s="1112"/>
      <c r="AE980" s="1112"/>
      <c r="AF980" s="1073"/>
      <c r="AG980" s="1073"/>
      <c r="AH980" s="1073"/>
      <c r="AI980" s="1073"/>
      <c r="AJ980" s="1073"/>
      <c r="AK980" s="1073"/>
      <c r="AL980" s="1073"/>
      <c r="AM980" s="1073"/>
      <c r="AN980" s="1073"/>
      <c r="AO980" s="1073"/>
      <c r="AP980" s="1073"/>
      <c r="AQ980" s="1073"/>
      <c r="AR980" s="1073"/>
      <c r="AS980" s="1073"/>
      <c r="AT980" s="1073"/>
      <c r="AU980" s="1073"/>
      <c r="AV980" s="1073"/>
      <c r="AW980" s="1073"/>
      <c r="AX980" s="1073"/>
      <c r="AY980" s="1073"/>
      <c r="AZ980" s="1073"/>
      <c r="BA980" s="1073"/>
      <c r="BB980" s="1073"/>
      <c r="BC980" s="1073"/>
      <c r="BD980" s="1073"/>
      <c r="BE980" s="1073"/>
      <c r="BF980" s="1073"/>
      <c r="BG980" s="1073"/>
      <c r="BH980" s="1073"/>
      <c r="BI980" s="1073"/>
      <c r="BJ980" s="1073"/>
      <c r="BK980" s="1073"/>
      <c r="BL980" s="1073"/>
      <c r="BM980" s="1073"/>
      <c r="BN980" s="1073"/>
      <c r="BO980" s="1073"/>
      <c r="BP980" s="1073"/>
      <c r="BQ980" s="1073"/>
      <c r="BR980" s="1073"/>
      <c r="BS980" s="1112"/>
      <c r="BT980" s="1073"/>
      <c r="BU980" s="1073"/>
      <c r="BV980" s="1073"/>
      <c r="BW980" s="1073"/>
      <c r="BX980" s="1073"/>
      <c r="BY980" s="1073"/>
      <c r="BZ980" s="1073"/>
      <c r="CA980" s="1073"/>
      <c r="CB980" s="1073"/>
      <c r="CC980" s="1073"/>
      <c r="CD980" s="1073"/>
      <c r="CE980" s="1073"/>
      <c r="CF980" s="1073"/>
      <c r="CG980" s="1073"/>
      <c r="CH980" s="1073"/>
      <c r="CI980" s="1073"/>
      <c r="CJ980" s="1073"/>
      <c r="CK980" s="1073"/>
      <c r="CL980" s="1073"/>
      <c r="CM980" s="1112"/>
      <c r="CN980" s="1112"/>
      <c r="CO980" s="1113"/>
      <c r="CQ980" s="1927"/>
    </row>
    <row r="981" spans="1:95" s="621" customFormat="1" x14ac:dyDescent="0.2">
      <c r="A981" s="1054"/>
      <c r="B981" s="1072"/>
      <c r="C981" s="1048"/>
      <c r="D981" s="1048"/>
      <c r="E981" s="1049"/>
      <c r="F981" s="1067"/>
      <c r="G981" s="1066"/>
      <c r="H981" s="1052"/>
      <c r="I981" s="1073"/>
      <c r="J981" s="1073"/>
      <c r="K981" s="1073"/>
      <c r="L981" s="1073"/>
      <c r="M981" s="1073"/>
      <c r="N981" s="1073"/>
      <c r="O981" s="1073"/>
      <c r="P981" s="1073"/>
      <c r="Q981" s="1073"/>
      <c r="R981" s="1073"/>
      <c r="S981" s="1073"/>
      <c r="T981" s="1073"/>
      <c r="U981" s="1073"/>
      <c r="V981" s="1073"/>
      <c r="W981" s="1073"/>
      <c r="X981" s="1073"/>
      <c r="Y981" s="1073"/>
      <c r="Z981" s="1073"/>
      <c r="AA981" s="1073"/>
      <c r="AB981" s="1112"/>
      <c r="AC981" s="1112"/>
      <c r="AD981" s="1112"/>
      <c r="AE981" s="1112"/>
      <c r="AF981" s="1073"/>
      <c r="AG981" s="1073"/>
      <c r="AH981" s="1073"/>
      <c r="AI981" s="1073"/>
      <c r="AJ981" s="1073"/>
      <c r="AK981" s="1073"/>
      <c r="AL981" s="1073"/>
      <c r="AM981" s="1073"/>
      <c r="AN981" s="1073"/>
      <c r="AO981" s="1073"/>
      <c r="AP981" s="1073"/>
      <c r="AQ981" s="1073"/>
      <c r="AR981" s="1073"/>
      <c r="AS981" s="1073"/>
      <c r="AT981" s="1073"/>
      <c r="AU981" s="1073"/>
      <c r="AV981" s="1073"/>
      <c r="AW981" s="1073"/>
      <c r="AX981" s="1073"/>
      <c r="AY981" s="1073"/>
      <c r="AZ981" s="1073"/>
      <c r="BA981" s="1073"/>
      <c r="BB981" s="1073"/>
      <c r="BC981" s="1073"/>
      <c r="BD981" s="1073"/>
      <c r="BE981" s="1073"/>
      <c r="BF981" s="1073"/>
      <c r="BG981" s="1073"/>
      <c r="BH981" s="1073"/>
      <c r="BI981" s="1073"/>
      <c r="BJ981" s="1073"/>
      <c r="BK981" s="1073"/>
      <c r="BL981" s="1073"/>
      <c r="BM981" s="1073"/>
      <c r="BN981" s="1073"/>
      <c r="BO981" s="1073"/>
      <c r="BP981" s="1073"/>
      <c r="BQ981" s="1073"/>
      <c r="BR981" s="1073"/>
      <c r="BS981" s="1112"/>
      <c r="BT981" s="1073"/>
      <c r="BU981" s="1073"/>
      <c r="BV981" s="1073"/>
      <c r="BW981" s="1073"/>
      <c r="BX981" s="1073"/>
      <c r="BY981" s="1073"/>
      <c r="BZ981" s="1073"/>
      <c r="CA981" s="1073"/>
      <c r="CB981" s="1073"/>
      <c r="CC981" s="1073"/>
      <c r="CD981" s="1073"/>
      <c r="CE981" s="1073"/>
      <c r="CF981" s="1073"/>
      <c r="CG981" s="1073"/>
      <c r="CH981" s="1073"/>
      <c r="CI981" s="1073"/>
      <c r="CJ981" s="1073"/>
      <c r="CK981" s="1073"/>
      <c r="CL981" s="1073"/>
      <c r="CM981" s="1112"/>
      <c r="CN981" s="1112"/>
      <c r="CO981" s="1113"/>
      <c r="CQ981" s="1927"/>
    </row>
    <row r="982" spans="1:95" s="621" customFormat="1" x14ac:dyDescent="0.2">
      <c r="A982" s="1054"/>
      <c r="B982" s="1072"/>
      <c r="C982" s="1048"/>
      <c r="D982" s="1048"/>
      <c r="E982" s="1049"/>
      <c r="F982" s="1067"/>
      <c r="G982" s="1066"/>
      <c r="H982" s="1052"/>
      <c r="I982" s="1073"/>
      <c r="J982" s="1073"/>
      <c r="K982" s="1073"/>
      <c r="L982" s="1073"/>
      <c r="M982" s="1073"/>
      <c r="N982" s="1073"/>
      <c r="O982" s="1073"/>
      <c r="P982" s="1073"/>
      <c r="Q982" s="1073"/>
      <c r="R982" s="1073"/>
      <c r="S982" s="1073"/>
      <c r="T982" s="1073"/>
      <c r="U982" s="1073"/>
      <c r="V982" s="1073"/>
      <c r="W982" s="1073"/>
      <c r="X982" s="1073"/>
      <c r="Y982" s="1073"/>
      <c r="Z982" s="1073"/>
      <c r="AA982" s="1073"/>
      <c r="AB982" s="1112"/>
      <c r="AC982" s="1112"/>
      <c r="AD982" s="1112"/>
      <c r="AE982" s="1112"/>
      <c r="AF982" s="1073"/>
      <c r="AG982" s="1073"/>
      <c r="AH982" s="1073"/>
      <c r="AI982" s="1073"/>
      <c r="AJ982" s="1073"/>
      <c r="AK982" s="1073"/>
      <c r="AL982" s="1073"/>
      <c r="AM982" s="1073"/>
      <c r="AN982" s="1073"/>
      <c r="AO982" s="1073"/>
      <c r="AP982" s="1073"/>
      <c r="AQ982" s="1073"/>
      <c r="AR982" s="1073"/>
      <c r="AS982" s="1073"/>
      <c r="AT982" s="1073"/>
      <c r="AU982" s="1073"/>
      <c r="AV982" s="1073"/>
      <c r="AW982" s="1073"/>
      <c r="AX982" s="1073"/>
      <c r="AY982" s="1073"/>
      <c r="AZ982" s="1073"/>
      <c r="BA982" s="1073"/>
      <c r="BB982" s="1073"/>
      <c r="BC982" s="1073"/>
      <c r="BD982" s="1073"/>
      <c r="BE982" s="1073"/>
      <c r="BF982" s="1073"/>
      <c r="BG982" s="1073"/>
      <c r="BH982" s="1073"/>
      <c r="BI982" s="1073"/>
      <c r="BJ982" s="1073"/>
      <c r="BK982" s="1073"/>
      <c r="BL982" s="1073"/>
      <c r="BM982" s="1073"/>
      <c r="BN982" s="1073"/>
      <c r="BO982" s="1073"/>
      <c r="BP982" s="1073"/>
      <c r="BQ982" s="1073"/>
      <c r="BR982" s="1073"/>
      <c r="BS982" s="1112"/>
      <c r="BT982" s="1073"/>
      <c r="BU982" s="1073"/>
      <c r="BV982" s="1073"/>
      <c r="BW982" s="1073"/>
      <c r="BX982" s="1073"/>
      <c r="BY982" s="1073"/>
      <c r="BZ982" s="1073"/>
      <c r="CA982" s="1073"/>
      <c r="CB982" s="1073"/>
      <c r="CC982" s="1073"/>
      <c r="CD982" s="1073"/>
      <c r="CE982" s="1073"/>
      <c r="CF982" s="1073"/>
      <c r="CG982" s="1073"/>
      <c r="CH982" s="1073"/>
      <c r="CI982" s="1073"/>
      <c r="CJ982" s="1073"/>
      <c r="CK982" s="1073"/>
      <c r="CL982" s="1073"/>
      <c r="CM982" s="1112"/>
      <c r="CN982" s="1112"/>
      <c r="CO982" s="1113"/>
      <c r="CQ982" s="1927"/>
    </row>
    <row r="983" spans="1:95" s="621" customFormat="1" x14ac:dyDescent="0.2">
      <c r="A983" s="1054"/>
      <c r="B983" s="1072"/>
      <c r="C983" s="1048"/>
      <c r="D983" s="1048"/>
      <c r="E983" s="1049"/>
      <c r="F983" s="1067"/>
      <c r="G983" s="1066"/>
      <c r="H983" s="1052"/>
      <c r="I983" s="1073"/>
      <c r="J983" s="1073"/>
      <c r="K983" s="1073"/>
      <c r="L983" s="1073"/>
      <c r="M983" s="1073"/>
      <c r="N983" s="1073"/>
      <c r="O983" s="1073"/>
      <c r="P983" s="1073"/>
      <c r="Q983" s="1073"/>
      <c r="R983" s="1073"/>
      <c r="S983" s="1073"/>
      <c r="T983" s="1073"/>
      <c r="U983" s="1073"/>
      <c r="V983" s="1073"/>
      <c r="W983" s="1073"/>
      <c r="X983" s="1073"/>
      <c r="Y983" s="1073"/>
      <c r="Z983" s="1073"/>
      <c r="AA983" s="1073"/>
      <c r="AB983" s="1112"/>
      <c r="AC983" s="1112"/>
      <c r="AD983" s="1112"/>
      <c r="AE983" s="1112"/>
      <c r="AF983" s="1073"/>
      <c r="AG983" s="1073"/>
      <c r="AH983" s="1073"/>
      <c r="AI983" s="1073"/>
      <c r="AJ983" s="1073"/>
      <c r="AK983" s="1073"/>
      <c r="AL983" s="1073"/>
      <c r="AM983" s="1073"/>
      <c r="AN983" s="1073"/>
      <c r="AO983" s="1073"/>
      <c r="AP983" s="1073"/>
      <c r="AQ983" s="1073"/>
      <c r="AR983" s="1073"/>
      <c r="AS983" s="1073"/>
      <c r="AT983" s="1073"/>
      <c r="AU983" s="1073"/>
      <c r="AV983" s="1073"/>
      <c r="AW983" s="1073"/>
      <c r="AX983" s="1073"/>
      <c r="AY983" s="1073"/>
      <c r="AZ983" s="1073"/>
      <c r="BA983" s="1073"/>
      <c r="BB983" s="1073"/>
      <c r="BC983" s="1073"/>
      <c r="BD983" s="1073"/>
      <c r="BE983" s="1073"/>
      <c r="BF983" s="1073"/>
      <c r="BG983" s="1073"/>
      <c r="BH983" s="1073"/>
      <c r="BI983" s="1073"/>
      <c r="BJ983" s="1073"/>
      <c r="BK983" s="1073"/>
      <c r="BL983" s="1073"/>
      <c r="BM983" s="1073"/>
      <c r="BN983" s="1073"/>
      <c r="BO983" s="1073"/>
      <c r="BP983" s="1073"/>
      <c r="BQ983" s="1073"/>
      <c r="BR983" s="1073"/>
      <c r="BS983" s="1112"/>
      <c r="BT983" s="1073"/>
      <c r="BU983" s="1073"/>
      <c r="BV983" s="1073"/>
      <c r="BW983" s="1073"/>
      <c r="BX983" s="1073"/>
      <c r="BY983" s="1073"/>
      <c r="BZ983" s="1073"/>
      <c r="CA983" s="1073"/>
      <c r="CB983" s="1073"/>
      <c r="CC983" s="1073"/>
      <c r="CD983" s="1073"/>
      <c r="CE983" s="1073"/>
      <c r="CF983" s="1073"/>
      <c r="CG983" s="1073"/>
      <c r="CH983" s="1073"/>
      <c r="CI983" s="1073"/>
      <c r="CJ983" s="1073"/>
      <c r="CK983" s="1073"/>
      <c r="CL983" s="1073"/>
      <c r="CM983" s="1112"/>
      <c r="CN983" s="1112"/>
      <c r="CO983" s="1113"/>
      <c r="CQ983" s="1927"/>
    </row>
    <row r="984" spans="1:95" s="621" customFormat="1" x14ac:dyDescent="0.2">
      <c r="A984" s="1054"/>
      <c r="B984" s="1072"/>
      <c r="C984" s="1048"/>
      <c r="D984" s="1048"/>
      <c r="E984" s="1049"/>
      <c r="F984" s="1067"/>
      <c r="G984" s="1066"/>
      <c r="H984" s="1052"/>
      <c r="I984" s="1073"/>
      <c r="J984" s="1073"/>
      <c r="K984" s="1073"/>
      <c r="L984" s="1073"/>
      <c r="M984" s="1073"/>
      <c r="N984" s="1073"/>
      <c r="O984" s="1073"/>
      <c r="P984" s="1073"/>
      <c r="Q984" s="1073"/>
      <c r="R984" s="1073"/>
      <c r="S984" s="1073"/>
      <c r="T984" s="1073"/>
      <c r="U984" s="1073"/>
      <c r="V984" s="1073"/>
      <c r="W984" s="1073"/>
      <c r="X984" s="1073"/>
      <c r="Y984" s="1073"/>
      <c r="Z984" s="1073"/>
      <c r="AA984" s="1073"/>
      <c r="AB984" s="1112"/>
      <c r="AC984" s="1112"/>
      <c r="AD984" s="1112"/>
      <c r="AE984" s="1112"/>
      <c r="AF984" s="1073"/>
      <c r="AG984" s="1073"/>
      <c r="AH984" s="1073"/>
      <c r="AI984" s="1073"/>
      <c r="AJ984" s="1073"/>
      <c r="AK984" s="1073"/>
      <c r="AL984" s="1073"/>
      <c r="AM984" s="1073"/>
      <c r="AN984" s="1073"/>
      <c r="AO984" s="1073"/>
      <c r="AP984" s="1073"/>
      <c r="AQ984" s="1073"/>
      <c r="AR984" s="1073"/>
      <c r="AS984" s="1073"/>
      <c r="AT984" s="1073"/>
      <c r="AU984" s="1073"/>
      <c r="AV984" s="1073"/>
      <c r="AW984" s="1073"/>
      <c r="AX984" s="1073"/>
      <c r="AY984" s="1073"/>
      <c r="AZ984" s="1073"/>
      <c r="BA984" s="1073"/>
      <c r="BB984" s="1073"/>
      <c r="BC984" s="1073"/>
      <c r="BD984" s="1073"/>
      <c r="BE984" s="1073"/>
      <c r="BF984" s="1073"/>
      <c r="BG984" s="1073"/>
      <c r="BH984" s="1073"/>
      <c r="BI984" s="1073"/>
      <c r="BJ984" s="1073"/>
      <c r="BK984" s="1073"/>
      <c r="BL984" s="1073"/>
      <c r="BM984" s="1073"/>
      <c r="BN984" s="1073"/>
      <c r="BO984" s="1073"/>
      <c r="BP984" s="1073"/>
      <c r="BQ984" s="1073"/>
      <c r="BR984" s="1073"/>
      <c r="BS984" s="1112"/>
      <c r="BT984" s="1073"/>
      <c r="BU984" s="1073"/>
      <c r="BV984" s="1073"/>
      <c r="BW984" s="1073"/>
      <c r="BX984" s="1073"/>
      <c r="BY984" s="1073"/>
      <c r="BZ984" s="1073"/>
      <c r="CA984" s="1073"/>
      <c r="CB984" s="1073"/>
      <c r="CC984" s="1073"/>
      <c r="CD984" s="1073"/>
      <c r="CE984" s="1073"/>
      <c r="CF984" s="1073"/>
      <c r="CG984" s="1073"/>
      <c r="CH984" s="1073"/>
      <c r="CI984" s="1073"/>
      <c r="CJ984" s="1073"/>
      <c r="CK984" s="1073"/>
      <c r="CL984" s="1073"/>
      <c r="CM984" s="1112"/>
      <c r="CN984" s="1112"/>
      <c r="CO984" s="1113"/>
      <c r="CQ984" s="1927"/>
    </row>
    <row r="985" spans="1:95" s="621" customFormat="1" x14ac:dyDescent="0.2">
      <c r="A985" s="1054"/>
      <c r="B985" s="1072"/>
      <c r="C985" s="1048"/>
      <c r="D985" s="1048"/>
      <c r="E985" s="1049"/>
      <c r="F985" s="1067"/>
      <c r="G985" s="1066"/>
      <c r="H985" s="1052"/>
      <c r="I985" s="1073"/>
      <c r="J985" s="1073"/>
      <c r="K985" s="1073"/>
      <c r="L985" s="1073"/>
      <c r="M985" s="1073"/>
      <c r="N985" s="1073"/>
      <c r="O985" s="1073"/>
      <c r="P985" s="1073"/>
      <c r="Q985" s="1073"/>
      <c r="R985" s="1073"/>
      <c r="S985" s="1073"/>
      <c r="T985" s="1073"/>
      <c r="U985" s="1073"/>
      <c r="V985" s="1073"/>
      <c r="W985" s="1073"/>
      <c r="X985" s="1073"/>
      <c r="Y985" s="1073"/>
      <c r="Z985" s="1073"/>
      <c r="AA985" s="1073"/>
      <c r="AB985" s="1112"/>
      <c r="AC985" s="1112"/>
      <c r="AD985" s="1112"/>
      <c r="AE985" s="1112"/>
      <c r="AF985" s="1073"/>
      <c r="AG985" s="1073"/>
      <c r="AH985" s="1073"/>
      <c r="AI985" s="1073"/>
      <c r="AJ985" s="1073"/>
      <c r="AK985" s="1073"/>
      <c r="AL985" s="1073"/>
      <c r="AM985" s="1073"/>
      <c r="AN985" s="1073"/>
      <c r="AO985" s="1073"/>
      <c r="AP985" s="1073"/>
      <c r="AQ985" s="1073"/>
      <c r="AR985" s="1073"/>
      <c r="AS985" s="1073"/>
      <c r="AT985" s="1073"/>
      <c r="AU985" s="1073"/>
      <c r="AV985" s="1073"/>
      <c r="AW985" s="1073"/>
      <c r="AX985" s="1073"/>
      <c r="AY985" s="1073"/>
      <c r="AZ985" s="1073"/>
      <c r="BA985" s="1073"/>
      <c r="BB985" s="1073"/>
      <c r="BC985" s="1073"/>
      <c r="BD985" s="1073"/>
      <c r="BE985" s="1073"/>
      <c r="BF985" s="1073"/>
      <c r="BG985" s="1073"/>
      <c r="BH985" s="1073"/>
      <c r="BI985" s="1073"/>
      <c r="BJ985" s="1073"/>
      <c r="BK985" s="1073"/>
      <c r="BL985" s="1073"/>
      <c r="BM985" s="1073"/>
      <c r="BN985" s="1073"/>
      <c r="BO985" s="1073"/>
      <c r="BP985" s="1073"/>
      <c r="BQ985" s="1073"/>
      <c r="BR985" s="1073"/>
      <c r="BS985" s="1112"/>
      <c r="BT985" s="1073"/>
      <c r="BU985" s="1073"/>
      <c r="BV985" s="1073"/>
      <c r="BW985" s="1073"/>
      <c r="BX985" s="1073"/>
      <c r="BY985" s="1073"/>
      <c r="BZ985" s="1073"/>
      <c r="CA985" s="1073"/>
      <c r="CB985" s="1073"/>
      <c r="CC985" s="1073"/>
      <c r="CD985" s="1073"/>
      <c r="CE985" s="1073"/>
      <c r="CF985" s="1073"/>
      <c r="CG985" s="1073"/>
      <c r="CH985" s="1073"/>
      <c r="CI985" s="1073"/>
      <c r="CJ985" s="1073"/>
      <c r="CK985" s="1073"/>
      <c r="CL985" s="1073"/>
      <c r="CM985" s="1112"/>
      <c r="CN985" s="1112"/>
      <c r="CO985" s="1113"/>
      <c r="CQ985" s="1927"/>
    </row>
    <row r="986" spans="1:95" s="621" customFormat="1" x14ac:dyDescent="0.2">
      <c r="A986" s="1054"/>
      <c r="B986" s="1072"/>
      <c r="C986" s="1048"/>
      <c r="D986" s="1048"/>
      <c r="E986" s="1049"/>
      <c r="F986" s="1067"/>
      <c r="G986" s="1066"/>
      <c r="H986" s="1052"/>
      <c r="I986" s="1073"/>
      <c r="J986" s="1073"/>
      <c r="K986" s="1073"/>
      <c r="L986" s="1073"/>
      <c r="M986" s="1073"/>
      <c r="N986" s="1073"/>
      <c r="O986" s="1073"/>
      <c r="P986" s="1073"/>
      <c r="Q986" s="1073"/>
      <c r="R986" s="1073"/>
      <c r="S986" s="1073"/>
      <c r="T986" s="1073"/>
      <c r="U986" s="1073"/>
      <c r="V986" s="1073"/>
      <c r="W986" s="1073"/>
      <c r="X986" s="1073"/>
      <c r="Y986" s="1073"/>
      <c r="Z986" s="1073"/>
      <c r="AA986" s="1073"/>
      <c r="AB986" s="1112"/>
      <c r="AC986" s="1112"/>
      <c r="AD986" s="1112"/>
      <c r="AE986" s="1112"/>
      <c r="AF986" s="1073"/>
      <c r="AG986" s="1073"/>
      <c r="AH986" s="1073"/>
      <c r="AI986" s="1073"/>
      <c r="AJ986" s="1073"/>
      <c r="AK986" s="1073"/>
      <c r="AL986" s="1073"/>
      <c r="AM986" s="1073"/>
      <c r="AN986" s="1073"/>
      <c r="AO986" s="1073"/>
      <c r="AP986" s="1073"/>
      <c r="AQ986" s="1073"/>
      <c r="AR986" s="1073"/>
      <c r="AS986" s="1073"/>
      <c r="AT986" s="1073"/>
      <c r="AU986" s="1073"/>
      <c r="AV986" s="1073"/>
      <c r="AW986" s="1073"/>
      <c r="AX986" s="1073"/>
      <c r="AY986" s="1073"/>
      <c r="AZ986" s="1073"/>
      <c r="BA986" s="1073"/>
      <c r="BB986" s="1073"/>
      <c r="BC986" s="1073"/>
      <c r="BD986" s="1073"/>
      <c r="BE986" s="1073"/>
      <c r="BF986" s="1073"/>
      <c r="BG986" s="1073"/>
      <c r="BH986" s="1073"/>
      <c r="BI986" s="1073"/>
      <c r="BJ986" s="1073"/>
      <c r="BK986" s="1073"/>
      <c r="BL986" s="1073"/>
      <c r="BM986" s="1073"/>
      <c r="BN986" s="1073"/>
      <c r="BO986" s="1073"/>
      <c r="BP986" s="1073"/>
      <c r="BQ986" s="1073"/>
      <c r="BR986" s="1073"/>
      <c r="BS986" s="1112"/>
      <c r="BT986" s="1073"/>
      <c r="BU986" s="1073"/>
      <c r="BV986" s="1073"/>
      <c r="BW986" s="1073"/>
      <c r="BX986" s="1073"/>
      <c r="BY986" s="1073"/>
      <c r="BZ986" s="1073"/>
      <c r="CA986" s="1073"/>
      <c r="CB986" s="1073"/>
      <c r="CC986" s="1073"/>
      <c r="CD986" s="1073"/>
      <c r="CE986" s="1073"/>
      <c r="CF986" s="1073"/>
      <c r="CG986" s="1073"/>
      <c r="CH986" s="1073"/>
      <c r="CI986" s="1073"/>
      <c r="CJ986" s="1073"/>
      <c r="CK986" s="1073"/>
      <c r="CL986" s="1073"/>
      <c r="CM986" s="1112"/>
      <c r="CN986" s="1112"/>
      <c r="CO986" s="1113"/>
      <c r="CQ986" s="1927"/>
    </row>
    <row r="987" spans="1:95" s="621" customFormat="1" x14ac:dyDescent="0.2">
      <c r="A987" s="1054"/>
      <c r="B987" s="1072"/>
      <c r="C987" s="1048"/>
      <c r="D987" s="1048"/>
      <c r="E987" s="1049"/>
      <c r="F987" s="1067"/>
      <c r="G987" s="1066"/>
      <c r="H987" s="1052"/>
      <c r="I987" s="1073"/>
      <c r="J987" s="1073"/>
      <c r="K987" s="1073"/>
      <c r="L987" s="1073"/>
      <c r="M987" s="1073"/>
      <c r="N987" s="1073"/>
      <c r="O987" s="1073"/>
      <c r="P987" s="1073"/>
      <c r="Q987" s="1073"/>
      <c r="R987" s="1073"/>
      <c r="S987" s="1073"/>
      <c r="T987" s="1073"/>
      <c r="U987" s="1073"/>
      <c r="V987" s="1073"/>
      <c r="W987" s="1073"/>
      <c r="X987" s="1073"/>
      <c r="Y987" s="1073"/>
      <c r="Z987" s="1073"/>
      <c r="AA987" s="1073"/>
      <c r="AB987" s="1112"/>
      <c r="AC987" s="1112"/>
      <c r="AD987" s="1112"/>
      <c r="AE987" s="1112"/>
      <c r="AF987" s="1073"/>
      <c r="AG987" s="1073"/>
      <c r="AH987" s="1073"/>
      <c r="AI987" s="1073"/>
      <c r="AJ987" s="1073"/>
      <c r="AK987" s="1073"/>
      <c r="AL987" s="1073"/>
      <c r="AM987" s="1073"/>
      <c r="AN987" s="1073"/>
      <c r="AO987" s="1073"/>
      <c r="AP987" s="1073"/>
      <c r="AQ987" s="1073"/>
      <c r="AR987" s="1073"/>
      <c r="AS987" s="1073"/>
      <c r="AT987" s="1073"/>
      <c r="AU987" s="1073"/>
      <c r="AV987" s="1073"/>
      <c r="AW987" s="1073"/>
      <c r="AX987" s="1073"/>
      <c r="AY987" s="1073"/>
      <c r="AZ987" s="1073"/>
      <c r="BA987" s="1073"/>
      <c r="BB987" s="1073"/>
      <c r="BC987" s="1073"/>
      <c r="BD987" s="1073"/>
      <c r="BE987" s="1073"/>
      <c r="BF987" s="1073"/>
      <c r="BG987" s="1073"/>
      <c r="BH987" s="1073"/>
      <c r="BI987" s="1073"/>
      <c r="BJ987" s="1073"/>
      <c r="BK987" s="1073"/>
      <c r="BL987" s="1073"/>
      <c r="BM987" s="1073"/>
      <c r="BN987" s="1073"/>
      <c r="BO987" s="1073"/>
      <c r="BP987" s="1073"/>
      <c r="BQ987" s="1073"/>
      <c r="BR987" s="1073"/>
      <c r="BS987" s="1112"/>
      <c r="BT987" s="1073"/>
      <c r="BU987" s="1073"/>
      <c r="BV987" s="1073"/>
      <c r="BW987" s="1073"/>
      <c r="BX987" s="1073"/>
      <c r="BY987" s="1073"/>
      <c r="BZ987" s="1073"/>
      <c r="CA987" s="1073"/>
      <c r="CB987" s="1073"/>
      <c r="CC987" s="1073"/>
      <c r="CD987" s="1073"/>
      <c r="CE987" s="1073"/>
      <c r="CF987" s="1073"/>
      <c r="CG987" s="1073"/>
      <c r="CH987" s="1073"/>
      <c r="CI987" s="1073"/>
      <c r="CJ987" s="1073"/>
      <c r="CK987" s="1073"/>
      <c r="CL987" s="1073"/>
      <c r="CM987" s="1112"/>
      <c r="CN987" s="1112"/>
      <c r="CO987" s="1113"/>
      <c r="CQ987" s="1927"/>
    </row>
    <row r="988" spans="1:95" s="621" customFormat="1" x14ac:dyDescent="0.2">
      <c r="A988" s="1054"/>
      <c r="B988" s="1072"/>
      <c r="C988" s="1048"/>
      <c r="D988" s="1048"/>
      <c r="E988" s="1049"/>
      <c r="F988" s="1067"/>
      <c r="G988" s="1066"/>
      <c r="H988" s="1052"/>
      <c r="I988" s="1073"/>
      <c r="J988" s="1073"/>
      <c r="K988" s="1073"/>
      <c r="L988" s="1073"/>
      <c r="M988" s="1073"/>
      <c r="N988" s="1073"/>
      <c r="O988" s="1073"/>
      <c r="P988" s="1073"/>
      <c r="Q988" s="1073"/>
      <c r="R988" s="1073"/>
      <c r="S988" s="1073"/>
      <c r="T988" s="1073"/>
      <c r="U988" s="1073"/>
      <c r="V988" s="1073"/>
      <c r="W988" s="1073"/>
      <c r="X988" s="1073"/>
      <c r="Y988" s="1073"/>
      <c r="Z988" s="1073"/>
      <c r="AA988" s="1073"/>
      <c r="AB988" s="1112"/>
      <c r="AC988" s="1112"/>
      <c r="AD988" s="1112"/>
      <c r="AE988" s="1112"/>
      <c r="AF988" s="1073"/>
      <c r="AG988" s="1073"/>
      <c r="AH988" s="1073"/>
      <c r="AI988" s="1073"/>
      <c r="AJ988" s="1073"/>
      <c r="AK988" s="1073"/>
      <c r="AL988" s="1073"/>
      <c r="AM988" s="1073"/>
      <c r="AN988" s="1073"/>
      <c r="AO988" s="1073"/>
      <c r="AP988" s="1073"/>
      <c r="AQ988" s="1073"/>
      <c r="AR988" s="1073"/>
      <c r="AS988" s="1073"/>
      <c r="AT988" s="1073"/>
      <c r="AU988" s="1073"/>
      <c r="AV988" s="1073"/>
      <c r="AW988" s="1073"/>
      <c r="AX988" s="1073"/>
      <c r="AY988" s="1073"/>
      <c r="AZ988" s="1073"/>
      <c r="BA988" s="1073"/>
      <c r="BB988" s="1073"/>
      <c r="BC988" s="1073"/>
      <c r="BD988" s="1073"/>
      <c r="BE988" s="1073"/>
      <c r="BF988" s="1073"/>
      <c r="BG988" s="1073"/>
      <c r="BH988" s="1073"/>
      <c r="BI988" s="1073"/>
      <c r="BJ988" s="1073"/>
      <c r="BK988" s="1073"/>
      <c r="BL988" s="1073"/>
      <c r="BM988" s="1073"/>
      <c r="BN988" s="1073"/>
      <c r="BO988" s="1073"/>
      <c r="BP988" s="1073"/>
      <c r="BQ988" s="1073"/>
      <c r="BR988" s="1073"/>
      <c r="BS988" s="1112"/>
      <c r="BT988" s="1073"/>
      <c r="BU988" s="1073"/>
      <c r="BV988" s="1073"/>
      <c r="BW988" s="1073"/>
      <c r="BX988" s="1073"/>
      <c r="BY988" s="1073"/>
      <c r="BZ988" s="1073"/>
      <c r="CA988" s="1073"/>
      <c r="CB988" s="1073"/>
      <c r="CC988" s="1073"/>
      <c r="CD988" s="1073"/>
      <c r="CE988" s="1073"/>
      <c r="CF988" s="1073"/>
      <c r="CG988" s="1073"/>
      <c r="CH988" s="1073"/>
      <c r="CI988" s="1073"/>
      <c r="CJ988" s="1073"/>
      <c r="CK988" s="1073"/>
      <c r="CL988" s="1073"/>
      <c r="CM988" s="1112"/>
      <c r="CN988" s="1112"/>
      <c r="CO988" s="1113"/>
      <c r="CQ988" s="1927"/>
    </row>
    <row r="989" spans="1:95" s="621" customFormat="1" x14ac:dyDescent="0.2">
      <c r="A989" s="1054"/>
      <c r="B989" s="1072"/>
      <c r="C989" s="1048"/>
      <c r="D989" s="1048"/>
      <c r="E989" s="1049"/>
      <c r="F989" s="1067"/>
      <c r="G989" s="1066"/>
      <c r="H989" s="1052"/>
      <c r="I989" s="1073"/>
      <c r="J989" s="1073"/>
      <c r="K989" s="1073"/>
      <c r="L989" s="1073"/>
      <c r="M989" s="1073"/>
      <c r="N989" s="1073"/>
      <c r="O989" s="1073"/>
      <c r="P989" s="1073"/>
      <c r="Q989" s="1073"/>
      <c r="R989" s="1073"/>
      <c r="S989" s="1073"/>
      <c r="T989" s="1073"/>
      <c r="U989" s="1073"/>
      <c r="V989" s="1073"/>
      <c r="W989" s="1073"/>
      <c r="X989" s="1073"/>
      <c r="Y989" s="1073"/>
      <c r="Z989" s="1073"/>
      <c r="AA989" s="1073"/>
      <c r="AB989" s="1112"/>
      <c r="AC989" s="1112"/>
      <c r="AD989" s="1112"/>
      <c r="AE989" s="1112"/>
      <c r="AF989" s="1073"/>
      <c r="AG989" s="1073"/>
      <c r="AH989" s="1073"/>
      <c r="AI989" s="1073"/>
      <c r="AJ989" s="1073"/>
      <c r="AK989" s="1073"/>
      <c r="AL989" s="1073"/>
      <c r="AM989" s="1073"/>
      <c r="AN989" s="1073"/>
      <c r="AO989" s="1073"/>
      <c r="AP989" s="1073"/>
      <c r="AQ989" s="1073"/>
      <c r="AR989" s="1073"/>
      <c r="AS989" s="1073"/>
      <c r="AT989" s="1073"/>
      <c r="AU989" s="1073"/>
      <c r="AV989" s="1073"/>
      <c r="AW989" s="1073"/>
      <c r="AX989" s="1073"/>
      <c r="AY989" s="1073"/>
      <c r="AZ989" s="1073"/>
      <c r="BA989" s="1073"/>
      <c r="BB989" s="1073"/>
      <c r="BC989" s="1073"/>
      <c r="BD989" s="1073"/>
      <c r="BE989" s="1073"/>
      <c r="BF989" s="1073"/>
      <c r="BG989" s="1073"/>
      <c r="BH989" s="1073"/>
      <c r="BI989" s="1073"/>
      <c r="BJ989" s="1073"/>
      <c r="BK989" s="1073"/>
      <c r="BL989" s="1073"/>
      <c r="BM989" s="1073"/>
      <c r="BN989" s="1073"/>
      <c r="BO989" s="1073"/>
      <c r="BP989" s="1073"/>
      <c r="BQ989" s="1073"/>
      <c r="BR989" s="1073"/>
      <c r="BS989" s="1112"/>
      <c r="BT989" s="1073"/>
      <c r="BU989" s="1073"/>
      <c r="BV989" s="1073"/>
      <c r="BW989" s="1073"/>
      <c r="BX989" s="1073"/>
      <c r="BY989" s="1073"/>
      <c r="BZ989" s="1073"/>
      <c r="CA989" s="1073"/>
      <c r="CB989" s="1073"/>
      <c r="CC989" s="1073"/>
      <c r="CD989" s="1073"/>
      <c r="CE989" s="1073"/>
      <c r="CF989" s="1073"/>
      <c r="CG989" s="1073"/>
      <c r="CH989" s="1073"/>
      <c r="CI989" s="1073"/>
      <c r="CJ989" s="1073"/>
      <c r="CK989" s="1073"/>
      <c r="CL989" s="1073"/>
      <c r="CM989" s="1112"/>
      <c r="CN989" s="1112"/>
      <c r="CO989" s="1113"/>
      <c r="CQ989" s="1927"/>
    </row>
    <row r="990" spans="1:95" s="621" customFormat="1" x14ac:dyDescent="0.2">
      <c r="A990" s="1054"/>
      <c r="B990" s="1072"/>
      <c r="C990" s="1048"/>
      <c r="D990" s="1048"/>
      <c r="E990" s="1049"/>
      <c r="F990" s="1067"/>
      <c r="G990" s="1066"/>
      <c r="H990" s="1052"/>
      <c r="I990" s="1073"/>
      <c r="J990" s="1073"/>
      <c r="K990" s="1073"/>
      <c r="L990" s="1073"/>
      <c r="M990" s="1073"/>
      <c r="N990" s="1073"/>
      <c r="O990" s="1073"/>
      <c r="P990" s="1073"/>
      <c r="Q990" s="1073"/>
      <c r="R990" s="1073"/>
      <c r="S990" s="1073"/>
      <c r="T990" s="1073"/>
      <c r="U990" s="1073"/>
      <c r="V990" s="1073"/>
      <c r="W990" s="1073"/>
      <c r="X990" s="1073"/>
      <c r="Y990" s="1073"/>
      <c r="Z990" s="1073"/>
      <c r="AA990" s="1073"/>
      <c r="AB990" s="1112"/>
      <c r="AC990" s="1112"/>
      <c r="AD990" s="1112"/>
      <c r="AE990" s="1112"/>
      <c r="AF990" s="1073"/>
      <c r="AG990" s="1073"/>
      <c r="AH990" s="1073"/>
      <c r="AI990" s="1073"/>
      <c r="AJ990" s="1073"/>
      <c r="AK990" s="1073"/>
      <c r="AL990" s="1073"/>
      <c r="AM990" s="1073"/>
      <c r="AN990" s="1073"/>
      <c r="AO990" s="1073"/>
      <c r="AP990" s="1073"/>
      <c r="AQ990" s="1073"/>
      <c r="AR990" s="1073"/>
      <c r="AS990" s="1073"/>
      <c r="AT990" s="1073"/>
      <c r="AU990" s="1073"/>
      <c r="AV990" s="1073"/>
      <c r="AW990" s="1073"/>
      <c r="AX990" s="1073"/>
      <c r="AY990" s="1073"/>
      <c r="AZ990" s="1073"/>
      <c r="BA990" s="1073"/>
      <c r="BB990" s="1073"/>
      <c r="BC990" s="1073"/>
      <c r="BD990" s="1073"/>
      <c r="BE990" s="1073"/>
      <c r="BF990" s="1073"/>
      <c r="BG990" s="1073"/>
      <c r="BH990" s="1073"/>
      <c r="BI990" s="1073"/>
      <c r="BJ990" s="1073"/>
      <c r="BK990" s="1073"/>
      <c r="BL990" s="1073"/>
      <c r="BM990" s="1073"/>
      <c r="BN990" s="1073"/>
      <c r="BO990" s="1073"/>
      <c r="BP990" s="1073"/>
      <c r="BQ990" s="1073"/>
      <c r="BR990" s="1073"/>
      <c r="BS990" s="1112"/>
      <c r="BT990" s="1073"/>
      <c r="BU990" s="1073"/>
      <c r="BV990" s="1073"/>
      <c r="BW990" s="1073"/>
      <c r="BX990" s="1073"/>
      <c r="BY990" s="1073"/>
      <c r="BZ990" s="1073"/>
      <c r="CA990" s="1073"/>
      <c r="CB990" s="1073"/>
      <c r="CC990" s="1073"/>
      <c r="CD990" s="1073"/>
      <c r="CE990" s="1073"/>
      <c r="CF990" s="1073"/>
      <c r="CG990" s="1073"/>
      <c r="CH990" s="1073"/>
      <c r="CI990" s="1073"/>
      <c r="CJ990" s="1073"/>
      <c r="CK990" s="1073"/>
      <c r="CL990" s="1073"/>
      <c r="CM990" s="1112"/>
      <c r="CN990" s="1112"/>
      <c r="CO990" s="1113"/>
      <c r="CQ990" s="1927"/>
    </row>
    <row r="991" spans="1:95" s="621" customFormat="1" x14ac:dyDescent="0.2">
      <c r="A991" s="1054"/>
      <c r="B991" s="1072"/>
      <c r="C991" s="1048"/>
      <c r="D991" s="1048"/>
      <c r="E991" s="1049"/>
      <c r="F991" s="1067"/>
      <c r="G991" s="1066"/>
      <c r="H991" s="1052"/>
      <c r="I991" s="1073"/>
      <c r="J991" s="1073"/>
      <c r="K991" s="1073"/>
      <c r="L991" s="1073"/>
      <c r="M991" s="1073"/>
      <c r="N991" s="1073"/>
      <c r="O991" s="1073"/>
      <c r="P991" s="1073"/>
      <c r="Q991" s="1073"/>
      <c r="R991" s="1073"/>
      <c r="S991" s="1073"/>
      <c r="T991" s="1073"/>
      <c r="U991" s="1073"/>
      <c r="V991" s="1073"/>
      <c r="W991" s="1073"/>
      <c r="X991" s="1073"/>
      <c r="Y991" s="1073"/>
      <c r="Z991" s="1073"/>
      <c r="AA991" s="1073"/>
      <c r="AB991" s="1112"/>
      <c r="AC991" s="1112"/>
      <c r="AD991" s="1112"/>
      <c r="AE991" s="1112"/>
      <c r="AF991" s="1073"/>
      <c r="AG991" s="1073"/>
      <c r="AH991" s="1073"/>
      <c r="AI991" s="1073"/>
      <c r="AJ991" s="1073"/>
      <c r="AK991" s="1073"/>
      <c r="AL991" s="1073"/>
      <c r="AM991" s="1073"/>
      <c r="AN991" s="1073"/>
      <c r="AO991" s="1073"/>
      <c r="AP991" s="1073"/>
      <c r="AQ991" s="1073"/>
      <c r="AR991" s="1073"/>
      <c r="AS991" s="1073"/>
      <c r="AT991" s="1073"/>
      <c r="AU991" s="1073"/>
      <c r="AV991" s="1073"/>
      <c r="AW991" s="1073"/>
      <c r="AX991" s="1073"/>
      <c r="AY991" s="1073"/>
      <c r="AZ991" s="1073"/>
      <c r="BA991" s="1073"/>
      <c r="BB991" s="1073"/>
      <c r="BC991" s="1073"/>
      <c r="BD991" s="1073"/>
      <c r="BE991" s="1073"/>
      <c r="BF991" s="1073"/>
      <c r="BG991" s="1073"/>
      <c r="BH991" s="1073"/>
      <c r="BI991" s="1073"/>
      <c r="BJ991" s="1073"/>
      <c r="BK991" s="1073"/>
      <c r="BL991" s="1073"/>
      <c r="BM991" s="1073"/>
      <c r="BN991" s="1073"/>
      <c r="BO991" s="1073"/>
      <c r="BP991" s="1073"/>
      <c r="BQ991" s="1073"/>
      <c r="BR991" s="1073"/>
      <c r="BS991" s="1112"/>
      <c r="BT991" s="1073"/>
      <c r="BU991" s="1073"/>
      <c r="BV991" s="1073"/>
      <c r="BW991" s="1073"/>
      <c r="BX991" s="1073"/>
      <c r="BY991" s="1073"/>
      <c r="BZ991" s="1073"/>
      <c r="CA991" s="1073"/>
      <c r="CB991" s="1073"/>
      <c r="CC991" s="1073"/>
      <c r="CD991" s="1073"/>
      <c r="CE991" s="1073"/>
      <c r="CF991" s="1073"/>
      <c r="CG991" s="1073"/>
      <c r="CH991" s="1073"/>
      <c r="CI991" s="1073"/>
      <c r="CJ991" s="1073"/>
      <c r="CK991" s="1073"/>
      <c r="CL991" s="1073"/>
      <c r="CM991" s="1112"/>
      <c r="CN991" s="1112"/>
      <c r="CO991" s="1113"/>
      <c r="CQ991" s="1927"/>
    </row>
    <row r="992" spans="1:95" s="621" customFormat="1" x14ac:dyDescent="0.2">
      <c r="A992" s="1054"/>
      <c r="B992" s="1072"/>
      <c r="C992" s="1048"/>
      <c r="D992" s="1048"/>
      <c r="E992" s="1049"/>
      <c r="F992" s="1067"/>
      <c r="G992" s="1066"/>
      <c r="H992" s="1052"/>
      <c r="I992" s="1073"/>
      <c r="J992" s="1073"/>
      <c r="K992" s="1073"/>
      <c r="L992" s="1073"/>
      <c r="M992" s="1073"/>
      <c r="N992" s="1073"/>
      <c r="O992" s="1073"/>
      <c r="P992" s="1073"/>
      <c r="Q992" s="1073"/>
      <c r="R992" s="1073"/>
      <c r="S992" s="1073"/>
      <c r="T992" s="1073"/>
      <c r="U992" s="1073"/>
      <c r="V992" s="1073"/>
      <c r="W992" s="1073"/>
      <c r="X992" s="1073"/>
      <c r="Y992" s="1073"/>
      <c r="Z992" s="1073"/>
      <c r="AA992" s="1073"/>
      <c r="AB992" s="1112"/>
      <c r="AC992" s="1112"/>
      <c r="AD992" s="1112"/>
      <c r="AE992" s="1112"/>
      <c r="AF992" s="1073"/>
      <c r="AG992" s="1073"/>
      <c r="AH992" s="1073"/>
      <c r="AI992" s="1073"/>
      <c r="AJ992" s="1073"/>
      <c r="AK992" s="1073"/>
      <c r="AL992" s="1073"/>
      <c r="AM992" s="1073"/>
      <c r="AN992" s="1073"/>
      <c r="AO992" s="1073"/>
      <c r="AP992" s="1073"/>
      <c r="AQ992" s="1073"/>
      <c r="AR992" s="1073"/>
      <c r="AS992" s="1073"/>
      <c r="AT992" s="1073"/>
      <c r="AU992" s="1073"/>
      <c r="AV992" s="1073"/>
      <c r="AW992" s="1073"/>
      <c r="AX992" s="1073"/>
      <c r="AY992" s="1073"/>
      <c r="AZ992" s="1073"/>
      <c r="BA992" s="1073"/>
      <c r="BB992" s="1073"/>
      <c r="BC992" s="1073"/>
      <c r="BD992" s="1073"/>
      <c r="BE992" s="1073"/>
      <c r="BF992" s="1073"/>
      <c r="BG992" s="1073"/>
      <c r="BH992" s="1073"/>
      <c r="BI992" s="1073"/>
      <c r="BJ992" s="1073"/>
      <c r="BK992" s="1073"/>
      <c r="BL992" s="1073"/>
      <c r="BM992" s="1073"/>
      <c r="BN992" s="1073"/>
      <c r="BO992" s="1073"/>
      <c r="BP992" s="1073"/>
      <c r="BQ992" s="1073"/>
      <c r="BR992" s="1073"/>
      <c r="BS992" s="1112"/>
      <c r="BT992" s="1073"/>
      <c r="BU992" s="1073"/>
      <c r="BV992" s="1073"/>
      <c r="BW992" s="1073"/>
      <c r="BX992" s="1073"/>
      <c r="BY992" s="1073"/>
      <c r="BZ992" s="1073"/>
      <c r="CA992" s="1073"/>
      <c r="CB992" s="1073"/>
      <c r="CC992" s="1073"/>
      <c r="CD992" s="1073"/>
      <c r="CE992" s="1073"/>
      <c r="CF992" s="1073"/>
      <c r="CG992" s="1073"/>
      <c r="CH992" s="1073"/>
      <c r="CI992" s="1073"/>
      <c r="CJ992" s="1073"/>
      <c r="CK992" s="1073"/>
      <c r="CL992" s="1073"/>
      <c r="CM992" s="1112"/>
      <c r="CN992" s="1112"/>
      <c r="CO992" s="1113"/>
      <c r="CQ992" s="1927"/>
    </row>
    <row r="993" spans="1:95" s="621" customFormat="1" x14ac:dyDescent="0.2">
      <c r="A993" s="1054"/>
      <c r="B993" s="1072"/>
      <c r="C993" s="1048"/>
      <c r="D993" s="1048"/>
      <c r="E993" s="1049"/>
      <c r="F993" s="1067"/>
      <c r="G993" s="1066"/>
      <c r="H993" s="1052"/>
      <c r="I993" s="1073"/>
      <c r="J993" s="1073"/>
      <c r="K993" s="1073"/>
      <c r="L993" s="1073"/>
      <c r="M993" s="1073"/>
      <c r="N993" s="1073"/>
      <c r="O993" s="1073"/>
      <c r="P993" s="1073"/>
      <c r="Q993" s="1073"/>
      <c r="R993" s="1073"/>
      <c r="S993" s="1073"/>
      <c r="T993" s="1073"/>
      <c r="U993" s="1073"/>
      <c r="V993" s="1073"/>
      <c r="W993" s="1073"/>
      <c r="X993" s="1073"/>
      <c r="Y993" s="1073"/>
      <c r="Z993" s="1073"/>
      <c r="AA993" s="1073"/>
      <c r="AB993" s="1112"/>
      <c r="AC993" s="1112"/>
      <c r="AD993" s="1112"/>
      <c r="AE993" s="1112"/>
      <c r="AF993" s="1073"/>
      <c r="AG993" s="1073"/>
      <c r="AH993" s="1073"/>
      <c r="AI993" s="1073"/>
      <c r="AJ993" s="1073"/>
      <c r="AK993" s="1073"/>
      <c r="AL993" s="1073"/>
      <c r="AM993" s="1073"/>
      <c r="AN993" s="1073"/>
      <c r="AO993" s="1073"/>
      <c r="AP993" s="1073"/>
      <c r="AQ993" s="1073"/>
      <c r="AR993" s="1073"/>
      <c r="AS993" s="1073"/>
      <c r="AT993" s="1073"/>
      <c r="AU993" s="1073"/>
      <c r="AV993" s="1073"/>
      <c r="AW993" s="1073"/>
      <c r="AX993" s="1073"/>
      <c r="AY993" s="1073"/>
      <c r="AZ993" s="1073"/>
      <c r="BA993" s="1073"/>
      <c r="BB993" s="1073"/>
      <c r="BC993" s="1073"/>
      <c r="BD993" s="1073"/>
      <c r="BE993" s="1073"/>
      <c r="BF993" s="1073"/>
      <c r="BG993" s="1073"/>
      <c r="BH993" s="1073"/>
      <c r="BI993" s="1073"/>
      <c r="BJ993" s="1073"/>
      <c r="BK993" s="1073"/>
      <c r="BL993" s="1073"/>
      <c r="BM993" s="1073"/>
      <c r="BN993" s="1073"/>
      <c r="BO993" s="1073"/>
      <c r="BP993" s="1073"/>
      <c r="BQ993" s="1073"/>
      <c r="BR993" s="1073"/>
      <c r="BS993" s="1112"/>
      <c r="BT993" s="1073"/>
      <c r="BU993" s="1073"/>
      <c r="BV993" s="1073"/>
      <c r="BW993" s="1073"/>
      <c r="BX993" s="1073"/>
      <c r="BY993" s="1073"/>
      <c r="BZ993" s="1073"/>
      <c r="CA993" s="1073"/>
      <c r="CB993" s="1073"/>
      <c r="CC993" s="1073"/>
      <c r="CD993" s="1073"/>
      <c r="CE993" s="1073"/>
      <c r="CF993" s="1073"/>
      <c r="CG993" s="1073"/>
      <c r="CH993" s="1073"/>
      <c r="CI993" s="1073"/>
      <c r="CJ993" s="1073"/>
      <c r="CK993" s="1073"/>
      <c r="CL993" s="1073"/>
      <c r="CM993" s="1112"/>
      <c r="CN993" s="1112"/>
      <c r="CO993" s="1113"/>
      <c r="CQ993" s="1927"/>
    </row>
    <row r="994" spans="1:95" s="621" customFormat="1" x14ac:dyDescent="0.2">
      <c r="A994" s="1054"/>
      <c r="B994" s="1072"/>
      <c r="C994" s="1048"/>
      <c r="D994" s="1048"/>
      <c r="E994" s="1049"/>
      <c r="F994" s="1067"/>
      <c r="G994" s="1066"/>
      <c r="H994" s="1052"/>
      <c r="I994" s="1073"/>
      <c r="J994" s="1073"/>
      <c r="K994" s="1073"/>
      <c r="L994" s="1073"/>
      <c r="M994" s="1073"/>
      <c r="N994" s="1073"/>
      <c r="O994" s="1073"/>
      <c r="P994" s="1073"/>
      <c r="Q994" s="1073"/>
      <c r="R994" s="1073"/>
      <c r="S994" s="1073"/>
      <c r="T994" s="1073"/>
      <c r="U994" s="1073"/>
      <c r="V994" s="1073"/>
      <c r="W994" s="1073"/>
      <c r="X994" s="1073"/>
      <c r="Y994" s="1073"/>
      <c r="Z994" s="1073"/>
      <c r="AA994" s="1073"/>
      <c r="AB994" s="1112"/>
      <c r="AC994" s="1112"/>
      <c r="AD994" s="1112"/>
      <c r="AE994" s="1112"/>
      <c r="AF994" s="1073"/>
      <c r="AG994" s="1073"/>
      <c r="AH994" s="1073"/>
      <c r="AI994" s="1073"/>
      <c r="AJ994" s="1073"/>
      <c r="AK994" s="1073"/>
      <c r="AL994" s="1073"/>
      <c r="AM994" s="1073"/>
      <c r="AN994" s="1073"/>
      <c r="AO994" s="1073"/>
      <c r="AP994" s="1073"/>
      <c r="AQ994" s="1073"/>
      <c r="AR994" s="1073"/>
      <c r="AS994" s="1073"/>
      <c r="AT994" s="1073"/>
      <c r="AU994" s="1073"/>
      <c r="AV994" s="1073"/>
      <c r="AW994" s="1073"/>
      <c r="AX994" s="1073"/>
      <c r="AY994" s="1073"/>
      <c r="AZ994" s="1073"/>
      <c r="BA994" s="1073"/>
      <c r="BB994" s="1073"/>
      <c r="BC994" s="1073"/>
      <c r="BD994" s="1073"/>
      <c r="BE994" s="1073"/>
      <c r="BF994" s="1073"/>
      <c r="BG994" s="1073"/>
      <c r="BH994" s="1073"/>
      <c r="BI994" s="1073"/>
      <c r="BJ994" s="1073"/>
      <c r="BK994" s="1073"/>
      <c r="BL994" s="1073"/>
      <c r="BM994" s="1073"/>
      <c r="BN994" s="1073"/>
      <c r="BO994" s="1073"/>
      <c r="BP994" s="1073"/>
      <c r="BQ994" s="1073"/>
      <c r="BR994" s="1073"/>
      <c r="BS994" s="1112"/>
      <c r="BT994" s="1073"/>
      <c r="BU994" s="1073"/>
      <c r="BV994" s="1073"/>
      <c r="BW994" s="1073"/>
      <c r="BX994" s="1073"/>
      <c r="BY994" s="1073"/>
      <c r="BZ994" s="1073"/>
      <c r="CA994" s="1073"/>
      <c r="CB994" s="1073"/>
      <c r="CC994" s="1073"/>
      <c r="CD994" s="1073"/>
      <c r="CE994" s="1073"/>
      <c r="CF994" s="1073"/>
      <c r="CG994" s="1073"/>
      <c r="CH994" s="1073"/>
      <c r="CI994" s="1073"/>
      <c r="CJ994" s="1073"/>
      <c r="CK994" s="1073"/>
      <c r="CL994" s="1073"/>
      <c r="CM994" s="1112"/>
      <c r="CN994" s="1112"/>
      <c r="CO994" s="1113"/>
      <c r="CQ994" s="1927"/>
    </row>
    <row r="995" spans="1:95" s="621" customFormat="1" x14ac:dyDescent="0.2">
      <c r="A995" s="1054"/>
      <c r="B995" s="1072"/>
      <c r="C995" s="1048"/>
      <c r="D995" s="1048"/>
      <c r="E995" s="1049"/>
      <c r="F995" s="1067"/>
      <c r="G995" s="1066"/>
      <c r="H995" s="1052"/>
      <c r="I995" s="1073"/>
      <c r="J995" s="1073"/>
      <c r="K995" s="1073"/>
      <c r="L995" s="1073"/>
      <c r="M995" s="1073"/>
      <c r="N995" s="1073"/>
      <c r="O995" s="1073"/>
      <c r="P995" s="1073"/>
      <c r="Q995" s="1073"/>
      <c r="R995" s="1073"/>
      <c r="S995" s="1073"/>
      <c r="T995" s="1073"/>
      <c r="U995" s="1073"/>
      <c r="V995" s="1073"/>
      <c r="W995" s="1073"/>
      <c r="X995" s="1073"/>
      <c r="Y995" s="1073"/>
      <c r="Z995" s="1073"/>
      <c r="AA995" s="1073"/>
      <c r="AB995" s="1112"/>
      <c r="AC995" s="1112"/>
      <c r="AD995" s="1112"/>
      <c r="AE995" s="1112"/>
      <c r="AF995" s="1073"/>
      <c r="AG995" s="1073"/>
      <c r="AH995" s="1073"/>
      <c r="AI995" s="1073"/>
      <c r="AJ995" s="1073"/>
      <c r="AK995" s="1073"/>
      <c r="AL995" s="1073"/>
      <c r="AM995" s="1073"/>
      <c r="AN995" s="1073"/>
      <c r="AO995" s="1073"/>
      <c r="AP995" s="1073"/>
      <c r="AQ995" s="1073"/>
      <c r="AR995" s="1073"/>
      <c r="AS995" s="1073"/>
      <c r="AT995" s="1073"/>
      <c r="AU995" s="1073"/>
      <c r="AV995" s="1073"/>
      <c r="AW995" s="1073"/>
      <c r="AX995" s="1073"/>
      <c r="AY995" s="1073"/>
      <c r="AZ995" s="1073"/>
      <c r="BA995" s="1073"/>
      <c r="BB995" s="1073"/>
      <c r="BC995" s="1073"/>
      <c r="BD995" s="1073"/>
      <c r="BE995" s="1073"/>
      <c r="BF995" s="1073"/>
      <c r="BG995" s="1073"/>
      <c r="BH995" s="1073"/>
      <c r="BI995" s="1073"/>
      <c r="BJ995" s="1073"/>
      <c r="BK995" s="1073"/>
      <c r="BL995" s="1073"/>
      <c r="BM995" s="1073"/>
      <c r="BN995" s="1073"/>
      <c r="BO995" s="1073"/>
      <c r="BP995" s="1073"/>
      <c r="BQ995" s="1073"/>
      <c r="BR995" s="1073"/>
      <c r="BS995" s="1112"/>
      <c r="BT995" s="1073"/>
      <c r="BU995" s="1073"/>
      <c r="BV995" s="1073"/>
      <c r="BW995" s="1073"/>
      <c r="BX995" s="1073"/>
      <c r="BY995" s="1073"/>
      <c r="BZ995" s="1073"/>
      <c r="CA995" s="1073"/>
      <c r="CB995" s="1073"/>
      <c r="CC995" s="1073"/>
      <c r="CD995" s="1073"/>
      <c r="CE995" s="1073"/>
      <c r="CF995" s="1073"/>
      <c r="CG995" s="1073"/>
      <c r="CH995" s="1073"/>
      <c r="CI995" s="1073"/>
      <c r="CJ995" s="1073"/>
      <c r="CK995" s="1073"/>
      <c r="CL995" s="1073"/>
      <c r="CM995" s="1112"/>
      <c r="CN995" s="1112"/>
      <c r="CO995" s="1113"/>
      <c r="CQ995" s="1927"/>
    </row>
    <row r="996" spans="1:95" s="621" customFormat="1" x14ac:dyDescent="0.2">
      <c r="A996" s="1054"/>
      <c r="B996" s="1072"/>
      <c r="C996" s="1048"/>
      <c r="D996" s="1048"/>
      <c r="E996" s="1049"/>
      <c r="F996" s="1067"/>
      <c r="G996" s="1066"/>
      <c r="H996" s="1052"/>
      <c r="I996" s="1073"/>
      <c r="J996" s="1073"/>
      <c r="K996" s="1073"/>
      <c r="L996" s="1073"/>
      <c r="M996" s="1073"/>
      <c r="N996" s="1073"/>
      <c r="O996" s="1073"/>
      <c r="P996" s="1073"/>
      <c r="Q996" s="1073"/>
      <c r="R996" s="1073"/>
      <c r="S996" s="1073"/>
      <c r="T996" s="1073"/>
      <c r="U996" s="1073"/>
      <c r="V996" s="1073"/>
      <c r="W996" s="1073"/>
      <c r="X996" s="1073"/>
      <c r="Y996" s="1073"/>
      <c r="Z996" s="1073"/>
      <c r="AA996" s="1073"/>
      <c r="AB996" s="1112"/>
      <c r="AC996" s="1112"/>
      <c r="AD996" s="1112"/>
      <c r="AE996" s="1112"/>
      <c r="AF996" s="1073"/>
      <c r="AG996" s="1073"/>
      <c r="AH996" s="1073"/>
      <c r="AI996" s="1073"/>
      <c r="AJ996" s="1073"/>
      <c r="AK996" s="1073"/>
      <c r="AL996" s="1073"/>
      <c r="AM996" s="1073"/>
      <c r="AN996" s="1073"/>
      <c r="AO996" s="1073"/>
      <c r="AP996" s="1073"/>
      <c r="AQ996" s="1073"/>
      <c r="AR996" s="1073"/>
      <c r="AS996" s="1073"/>
      <c r="AT996" s="1073"/>
      <c r="AU996" s="1073"/>
      <c r="AV996" s="1073"/>
      <c r="AW996" s="1073"/>
      <c r="AX996" s="1073"/>
      <c r="AY996" s="1073"/>
      <c r="AZ996" s="1073"/>
      <c r="BA996" s="1073"/>
      <c r="BB996" s="1073"/>
      <c r="BC996" s="1073"/>
      <c r="BD996" s="1073"/>
      <c r="BE996" s="1073"/>
      <c r="BF996" s="1073"/>
      <c r="BG996" s="1073"/>
      <c r="BH996" s="1073"/>
      <c r="BI996" s="1073"/>
      <c r="BJ996" s="1073"/>
      <c r="BK996" s="1073"/>
      <c r="BL996" s="1073"/>
      <c r="BM996" s="1073"/>
      <c r="BN996" s="1073"/>
      <c r="BO996" s="1073"/>
      <c r="BP996" s="1073"/>
      <c r="BQ996" s="1073"/>
      <c r="BR996" s="1073"/>
      <c r="BS996" s="1112"/>
      <c r="BT996" s="1073"/>
      <c r="BU996" s="1073"/>
      <c r="BV996" s="1073"/>
      <c r="BW996" s="1073"/>
      <c r="BX996" s="1073"/>
      <c r="BY996" s="1073"/>
      <c r="BZ996" s="1073"/>
      <c r="CA996" s="1073"/>
      <c r="CB996" s="1073"/>
      <c r="CC996" s="1073"/>
      <c r="CD996" s="1073"/>
      <c r="CE996" s="1073"/>
      <c r="CF996" s="1073"/>
      <c r="CG996" s="1073"/>
      <c r="CH996" s="1073"/>
      <c r="CI996" s="1073"/>
      <c r="CJ996" s="1073"/>
      <c r="CK996" s="1073"/>
      <c r="CL996" s="1073"/>
      <c r="CM996" s="1112"/>
      <c r="CN996" s="1112"/>
      <c r="CO996" s="1113"/>
      <c r="CQ996" s="1927"/>
    </row>
    <row r="997" spans="1:95" s="621" customFormat="1" x14ac:dyDescent="0.2">
      <c r="A997" s="1054"/>
      <c r="B997" s="1072"/>
      <c r="C997" s="1048"/>
      <c r="D997" s="1048"/>
      <c r="E997" s="1049"/>
      <c r="F997" s="1067"/>
      <c r="G997" s="1066"/>
      <c r="H997" s="1052"/>
      <c r="I997" s="1073"/>
      <c r="J997" s="1073"/>
      <c r="K997" s="1073"/>
      <c r="L997" s="1073"/>
      <c r="M997" s="1073"/>
      <c r="N997" s="1073"/>
      <c r="O997" s="1073"/>
      <c r="P997" s="1073"/>
      <c r="Q997" s="1073"/>
      <c r="R997" s="1073"/>
      <c r="S997" s="1073"/>
      <c r="T997" s="1073"/>
      <c r="U997" s="1073"/>
      <c r="V997" s="1073"/>
      <c r="W997" s="1073"/>
      <c r="X997" s="1073"/>
      <c r="Y997" s="1073"/>
      <c r="Z997" s="1073"/>
      <c r="AA997" s="1073"/>
      <c r="AB997" s="1112"/>
      <c r="AC997" s="1112"/>
      <c r="AD997" s="1112"/>
      <c r="AE997" s="1112"/>
      <c r="AF997" s="1073"/>
      <c r="AG997" s="1073"/>
      <c r="AH997" s="1073"/>
      <c r="AI997" s="1073"/>
      <c r="AJ997" s="1073"/>
      <c r="AK997" s="1073"/>
      <c r="AL997" s="1073"/>
      <c r="AM997" s="1073"/>
      <c r="AN997" s="1073"/>
      <c r="AO997" s="1073"/>
      <c r="AP997" s="1073"/>
      <c r="AQ997" s="1073"/>
      <c r="AR997" s="1073"/>
      <c r="AS997" s="1073"/>
      <c r="AT997" s="1073"/>
      <c r="AU997" s="1073"/>
      <c r="AV997" s="1073"/>
      <c r="AW997" s="1073"/>
      <c r="AX997" s="1073"/>
      <c r="AY997" s="1073"/>
      <c r="AZ997" s="1073"/>
      <c r="BA997" s="1073"/>
      <c r="BB997" s="1073"/>
      <c r="BC997" s="1073"/>
      <c r="BD997" s="1073"/>
      <c r="BE997" s="1073"/>
      <c r="BF997" s="1073"/>
      <c r="BG997" s="1073"/>
      <c r="BH997" s="1073"/>
      <c r="BI997" s="1073"/>
      <c r="BJ997" s="1073"/>
      <c r="BK997" s="1073"/>
      <c r="BL997" s="1073"/>
      <c r="BM997" s="1073"/>
      <c r="BN997" s="1073"/>
      <c r="BO997" s="1073"/>
      <c r="BP997" s="1073"/>
      <c r="BQ997" s="1073"/>
      <c r="BR997" s="1073"/>
      <c r="BS997" s="1112"/>
      <c r="BT997" s="1073"/>
      <c r="BU997" s="1073"/>
      <c r="BV997" s="1073"/>
      <c r="BW997" s="1073"/>
      <c r="BX997" s="1073"/>
      <c r="BY997" s="1073"/>
      <c r="BZ997" s="1073"/>
      <c r="CA997" s="1073"/>
      <c r="CB997" s="1073"/>
      <c r="CC997" s="1073"/>
      <c r="CD997" s="1073"/>
      <c r="CE997" s="1073"/>
      <c r="CF997" s="1073"/>
      <c r="CG997" s="1073"/>
      <c r="CH997" s="1073"/>
      <c r="CI997" s="1073"/>
      <c r="CJ997" s="1073"/>
      <c r="CK997" s="1073"/>
      <c r="CL997" s="1073"/>
      <c r="CM997" s="1112"/>
      <c r="CN997" s="1112"/>
      <c r="CO997" s="1113"/>
      <c r="CQ997" s="1927"/>
    </row>
    <row r="998" spans="1:95" s="621" customFormat="1" x14ac:dyDescent="0.2">
      <c r="A998" s="1054"/>
      <c r="B998" s="1072"/>
      <c r="C998" s="1048"/>
      <c r="D998" s="1048"/>
      <c r="E998" s="1049"/>
      <c r="F998" s="1067"/>
      <c r="G998" s="1066"/>
      <c r="H998" s="1052"/>
      <c r="I998" s="1073"/>
      <c r="J998" s="1073"/>
      <c r="K998" s="1073"/>
      <c r="L998" s="1073"/>
      <c r="M998" s="1073"/>
      <c r="N998" s="1073"/>
      <c r="O998" s="1073"/>
      <c r="P998" s="1073"/>
      <c r="Q998" s="1073"/>
      <c r="R998" s="1073"/>
      <c r="S998" s="1073"/>
      <c r="T998" s="1073"/>
      <c r="U998" s="1073"/>
      <c r="V998" s="1073"/>
      <c r="W998" s="1073"/>
      <c r="X998" s="1073"/>
      <c r="Y998" s="1073"/>
      <c r="Z998" s="1073"/>
      <c r="AA998" s="1073"/>
      <c r="AB998" s="1112"/>
      <c r="AC998" s="1112"/>
      <c r="AD998" s="1112"/>
      <c r="AE998" s="1112"/>
      <c r="AF998" s="1073"/>
      <c r="AG998" s="1073"/>
      <c r="AH998" s="1073"/>
      <c r="AI998" s="1073"/>
      <c r="AJ998" s="1073"/>
      <c r="AK998" s="1073"/>
      <c r="AL998" s="1073"/>
      <c r="AM998" s="1073"/>
      <c r="AN998" s="1073"/>
      <c r="AO998" s="1073"/>
      <c r="AP998" s="1073"/>
      <c r="AQ998" s="1073"/>
      <c r="AR998" s="1073"/>
      <c r="AS998" s="1073"/>
      <c r="AT998" s="1073"/>
      <c r="AU998" s="1073"/>
      <c r="AV998" s="1073"/>
      <c r="AW998" s="1073"/>
      <c r="AX998" s="1073"/>
      <c r="AY998" s="1073"/>
      <c r="AZ998" s="1073"/>
      <c r="BA998" s="1073"/>
      <c r="BB998" s="1073"/>
      <c r="BC998" s="1073"/>
      <c r="BD998" s="1073"/>
      <c r="BE998" s="1073"/>
      <c r="BF998" s="1073"/>
      <c r="BG998" s="1073"/>
      <c r="BH998" s="1073"/>
      <c r="BI998" s="1073"/>
      <c r="BJ998" s="1073"/>
      <c r="BK998" s="1073"/>
      <c r="BL998" s="1073"/>
      <c r="BM998" s="1073"/>
      <c r="BN998" s="1073"/>
      <c r="BO998" s="1073"/>
      <c r="BP998" s="1073"/>
      <c r="BQ998" s="1073"/>
      <c r="BR998" s="1073"/>
      <c r="BS998" s="1112"/>
      <c r="BT998" s="1073"/>
      <c r="BU998" s="1073"/>
      <c r="BV998" s="1073"/>
      <c r="BW998" s="1073"/>
      <c r="BX998" s="1073"/>
      <c r="BY998" s="1073"/>
      <c r="BZ998" s="1073"/>
      <c r="CA998" s="1073"/>
      <c r="CB998" s="1073"/>
      <c r="CC998" s="1073"/>
      <c r="CD998" s="1073"/>
      <c r="CE998" s="1073"/>
      <c r="CF998" s="1073"/>
      <c r="CG998" s="1073"/>
      <c r="CH998" s="1073"/>
      <c r="CI998" s="1073"/>
      <c r="CJ998" s="1073"/>
      <c r="CK998" s="1073"/>
      <c r="CL998" s="1073"/>
      <c r="CM998" s="1112"/>
      <c r="CN998" s="1112"/>
      <c r="CO998" s="1113"/>
      <c r="CQ998" s="1927"/>
    </row>
    <row r="999" spans="1:95" s="621" customFormat="1" x14ac:dyDescent="0.2">
      <c r="A999" s="1054"/>
      <c r="B999" s="1072"/>
      <c r="C999" s="1048"/>
      <c r="D999" s="1048"/>
      <c r="E999" s="1049"/>
      <c r="F999" s="1067"/>
      <c r="G999" s="1066"/>
      <c r="H999" s="1052"/>
      <c r="I999" s="1073"/>
      <c r="J999" s="1073"/>
      <c r="K999" s="1073"/>
      <c r="L999" s="1073"/>
      <c r="M999" s="1073"/>
      <c r="N999" s="1073"/>
      <c r="O999" s="1073"/>
      <c r="P999" s="1073"/>
      <c r="Q999" s="1073"/>
      <c r="R999" s="1073"/>
      <c r="S999" s="1073"/>
      <c r="T999" s="1073"/>
      <c r="U999" s="1073"/>
      <c r="V999" s="1073"/>
      <c r="W999" s="1073"/>
      <c r="X999" s="1073"/>
      <c r="Y999" s="1073"/>
      <c r="Z999" s="1073"/>
      <c r="AA999" s="1073"/>
      <c r="AB999" s="1112"/>
      <c r="AC999" s="1112"/>
      <c r="AD999" s="1112"/>
      <c r="AE999" s="1112"/>
      <c r="AF999" s="1073"/>
      <c r="AG999" s="1073"/>
      <c r="AH999" s="1073"/>
      <c r="AI999" s="1073"/>
      <c r="AJ999" s="1073"/>
      <c r="AK999" s="1073"/>
      <c r="AL999" s="1073"/>
      <c r="AM999" s="1073"/>
      <c r="AN999" s="1073"/>
      <c r="AO999" s="1073"/>
      <c r="AP999" s="1073"/>
      <c r="AQ999" s="1073"/>
      <c r="AR999" s="1073"/>
      <c r="AS999" s="1073"/>
      <c r="AT999" s="1073"/>
      <c r="AU999" s="1073"/>
      <c r="AV999" s="1073"/>
      <c r="AW999" s="1073"/>
      <c r="AX999" s="1073"/>
      <c r="AY999" s="1073"/>
      <c r="AZ999" s="1073"/>
      <c r="BA999" s="1073"/>
      <c r="BB999" s="1073"/>
      <c r="BC999" s="1073"/>
      <c r="BD999" s="1073"/>
      <c r="BE999" s="1073"/>
      <c r="BF999" s="1073"/>
      <c r="BG999" s="1073"/>
      <c r="BH999" s="1073"/>
      <c r="BI999" s="1073"/>
      <c r="BJ999" s="1073"/>
      <c r="BK999" s="1073"/>
      <c r="BL999" s="1073"/>
      <c r="BM999" s="1073"/>
      <c r="BN999" s="1073"/>
      <c r="BO999" s="1073"/>
      <c r="BP999" s="1073"/>
      <c r="BQ999" s="1073"/>
      <c r="BR999" s="1073"/>
      <c r="BS999" s="1112"/>
      <c r="BT999" s="1073"/>
      <c r="BU999" s="1073"/>
      <c r="BV999" s="1073"/>
      <c r="BW999" s="1073"/>
      <c r="BX999" s="1073"/>
      <c r="BY999" s="1073"/>
      <c r="BZ999" s="1073"/>
      <c r="CA999" s="1073"/>
      <c r="CB999" s="1073"/>
      <c r="CC999" s="1073"/>
      <c r="CD999" s="1073"/>
      <c r="CE999" s="1073"/>
      <c r="CF999" s="1073"/>
      <c r="CG999" s="1073"/>
      <c r="CH999" s="1073"/>
      <c r="CI999" s="1073"/>
      <c r="CJ999" s="1073"/>
      <c r="CK999" s="1073"/>
      <c r="CL999" s="1073"/>
      <c r="CM999" s="1112"/>
      <c r="CN999" s="1112"/>
      <c r="CO999" s="1113"/>
      <c r="CQ999" s="1927"/>
    </row>
    <row r="1000" spans="1:95" s="621" customFormat="1" x14ac:dyDescent="0.2">
      <c r="A1000" s="1054"/>
      <c r="B1000" s="1072"/>
      <c r="C1000" s="1048"/>
      <c r="D1000" s="1048"/>
      <c r="E1000" s="1049"/>
      <c r="F1000" s="1067"/>
      <c r="G1000" s="1066"/>
      <c r="H1000" s="1052"/>
      <c r="I1000" s="1073"/>
      <c r="J1000" s="1073"/>
      <c r="K1000" s="1073"/>
      <c r="L1000" s="1073"/>
      <c r="M1000" s="1073"/>
      <c r="N1000" s="1073"/>
      <c r="O1000" s="1073"/>
      <c r="P1000" s="1073"/>
      <c r="Q1000" s="1073"/>
      <c r="R1000" s="1073"/>
      <c r="S1000" s="1073"/>
      <c r="T1000" s="1073"/>
      <c r="U1000" s="1073"/>
      <c r="V1000" s="1073"/>
      <c r="W1000" s="1073"/>
      <c r="X1000" s="1073"/>
      <c r="Y1000" s="1073"/>
      <c r="Z1000" s="1073"/>
      <c r="AA1000" s="1073"/>
      <c r="AB1000" s="1112"/>
      <c r="AC1000" s="1112"/>
      <c r="AD1000" s="1112"/>
      <c r="AE1000" s="1112"/>
      <c r="AF1000" s="1073"/>
      <c r="AG1000" s="1073"/>
      <c r="AH1000" s="1073"/>
      <c r="AI1000" s="1073"/>
      <c r="AJ1000" s="1073"/>
      <c r="AK1000" s="1073"/>
      <c r="AL1000" s="1073"/>
      <c r="AM1000" s="1073"/>
      <c r="AN1000" s="1073"/>
      <c r="AO1000" s="1073"/>
      <c r="AP1000" s="1073"/>
      <c r="AQ1000" s="1073"/>
      <c r="AR1000" s="1073"/>
      <c r="AS1000" s="1073"/>
      <c r="AT1000" s="1073"/>
      <c r="AU1000" s="1073"/>
      <c r="AV1000" s="1073"/>
      <c r="AW1000" s="1073"/>
      <c r="AX1000" s="1073"/>
      <c r="AY1000" s="1073"/>
      <c r="AZ1000" s="1073"/>
      <c r="BA1000" s="1073"/>
      <c r="BB1000" s="1073"/>
      <c r="BC1000" s="1073"/>
      <c r="BD1000" s="1073"/>
      <c r="BE1000" s="1073"/>
      <c r="BF1000" s="1073"/>
      <c r="BG1000" s="1073"/>
      <c r="BH1000" s="1073"/>
      <c r="BI1000" s="1073"/>
      <c r="BJ1000" s="1073"/>
      <c r="BK1000" s="1073"/>
      <c r="BL1000" s="1073"/>
      <c r="BM1000" s="1073"/>
      <c r="BN1000" s="1073"/>
      <c r="BO1000" s="1073"/>
      <c r="BP1000" s="1073"/>
      <c r="BQ1000" s="1073"/>
      <c r="BR1000" s="1073"/>
      <c r="BS1000" s="1112"/>
      <c r="BT1000" s="1073"/>
      <c r="BU1000" s="1073"/>
      <c r="BV1000" s="1073"/>
      <c r="BW1000" s="1073"/>
      <c r="BX1000" s="1073"/>
      <c r="BY1000" s="1073"/>
      <c r="BZ1000" s="1073"/>
      <c r="CA1000" s="1073"/>
      <c r="CB1000" s="1073"/>
      <c r="CC1000" s="1073"/>
      <c r="CD1000" s="1073"/>
      <c r="CE1000" s="1073"/>
      <c r="CF1000" s="1073"/>
      <c r="CG1000" s="1073"/>
      <c r="CH1000" s="1073"/>
      <c r="CI1000" s="1073"/>
      <c r="CJ1000" s="1073"/>
      <c r="CK1000" s="1073"/>
      <c r="CL1000" s="1073"/>
      <c r="CM1000" s="1112"/>
      <c r="CN1000" s="1112"/>
      <c r="CO1000" s="1113"/>
      <c r="CQ1000" s="1927"/>
    </row>
    <row r="1001" spans="1:95" s="621" customFormat="1" x14ac:dyDescent="0.2">
      <c r="A1001" s="1054"/>
      <c r="B1001" s="1072"/>
      <c r="C1001" s="1048"/>
      <c r="D1001" s="1048"/>
      <c r="E1001" s="1049"/>
      <c r="F1001" s="1067"/>
      <c r="G1001" s="1066"/>
      <c r="H1001" s="1052"/>
      <c r="I1001" s="1073"/>
      <c r="J1001" s="1073"/>
      <c r="K1001" s="1073"/>
      <c r="L1001" s="1073"/>
      <c r="M1001" s="1073"/>
      <c r="N1001" s="1073"/>
      <c r="O1001" s="1073"/>
      <c r="P1001" s="1073"/>
      <c r="Q1001" s="1073"/>
      <c r="R1001" s="1073"/>
      <c r="S1001" s="1073"/>
      <c r="T1001" s="1073"/>
      <c r="U1001" s="1073"/>
      <c r="V1001" s="1073"/>
      <c r="W1001" s="1073"/>
      <c r="X1001" s="1073"/>
      <c r="Y1001" s="1073"/>
      <c r="Z1001" s="1073"/>
      <c r="AA1001" s="1073"/>
      <c r="AB1001" s="1112"/>
      <c r="AC1001" s="1112"/>
      <c r="AD1001" s="1112"/>
      <c r="AE1001" s="1112"/>
      <c r="AF1001" s="1073"/>
      <c r="AG1001" s="1073"/>
      <c r="AH1001" s="1073"/>
      <c r="AI1001" s="1073"/>
      <c r="AJ1001" s="1073"/>
      <c r="AK1001" s="1073"/>
      <c r="AL1001" s="1073"/>
      <c r="AM1001" s="1073"/>
      <c r="AN1001" s="1073"/>
      <c r="AO1001" s="1073"/>
      <c r="AP1001" s="1073"/>
      <c r="AQ1001" s="1073"/>
      <c r="AR1001" s="1073"/>
      <c r="AS1001" s="1073"/>
      <c r="AT1001" s="1073"/>
      <c r="AU1001" s="1073"/>
      <c r="AV1001" s="1073"/>
      <c r="AW1001" s="1073"/>
      <c r="AX1001" s="1073"/>
      <c r="AY1001" s="1073"/>
      <c r="AZ1001" s="1073"/>
      <c r="BA1001" s="1073"/>
      <c r="BB1001" s="1073"/>
      <c r="BC1001" s="1073"/>
      <c r="BD1001" s="1073"/>
      <c r="BE1001" s="1073"/>
      <c r="BF1001" s="1073"/>
      <c r="BG1001" s="1073"/>
      <c r="BH1001" s="1073"/>
      <c r="BI1001" s="1073"/>
      <c r="BJ1001" s="1073"/>
      <c r="BK1001" s="1073"/>
      <c r="BL1001" s="1073"/>
      <c r="BM1001" s="1073"/>
      <c r="BN1001" s="1073"/>
      <c r="BO1001" s="1073"/>
      <c r="BP1001" s="1073"/>
      <c r="BQ1001" s="1073"/>
      <c r="BR1001" s="1073"/>
      <c r="BS1001" s="1112"/>
      <c r="BT1001" s="1073"/>
      <c r="BU1001" s="1073"/>
      <c r="BV1001" s="1073"/>
      <c r="BW1001" s="1073"/>
      <c r="BX1001" s="1073"/>
      <c r="BY1001" s="1073"/>
      <c r="BZ1001" s="1073"/>
      <c r="CA1001" s="1073"/>
      <c r="CB1001" s="1073"/>
      <c r="CC1001" s="1073"/>
      <c r="CD1001" s="1073"/>
      <c r="CE1001" s="1073"/>
      <c r="CF1001" s="1073"/>
      <c r="CG1001" s="1073"/>
      <c r="CH1001" s="1073"/>
      <c r="CI1001" s="1073"/>
      <c r="CJ1001" s="1073"/>
      <c r="CK1001" s="1073"/>
      <c r="CL1001" s="1073"/>
      <c r="CM1001" s="1112"/>
      <c r="CN1001" s="1112"/>
      <c r="CO1001" s="1113"/>
      <c r="CQ1001" s="1927"/>
    </row>
    <row r="1002" spans="1:95" s="621" customFormat="1" x14ac:dyDescent="0.2">
      <c r="A1002" s="1054"/>
      <c r="B1002" s="1072"/>
      <c r="C1002" s="1048"/>
      <c r="D1002" s="1048"/>
      <c r="E1002" s="1049"/>
      <c r="F1002" s="1067"/>
      <c r="G1002" s="1066"/>
      <c r="H1002" s="1052"/>
      <c r="I1002" s="1073"/>
      <c r="J1002" s="1073"/>
      <c r="K1002" s="1073"/>
      <c r="L1002" s="1073"/>
      <c r="M1002" s="1073"/>
      <c r="N1002" s="1073"/>
      <c r="O1002" s="1073"/>
      <c r="P1002" s="1073"/>
      <c r="Q1002" s="1073"/>
      <c r="R1002" s="1073"/>
      <c r="S1002" s="1073"/>
      <c r="T1002" s="1073"/>
      <c r="U1002" s="1073"/>
      <c r="V1002" s="1073"/>
      <c r="W1002" s="1073"/>
      <c r="X1002" s="1073"/>
      <c r="Y1002" s="1073"/>
      <c r="Z1002" s="1073"/>
      <c r="AA1002" s="1073"/>
      <c r="AB1002" s="1112"/>
      <c r="AC1002" s="1112"/>
      <c r="AD1002" s="1112"/>
      <c r="AE1002" s="1112"/>
      <c r="AF1002" s="1073"/>
      <c r="AG1002" s="1073"/>
      <c r="AH1002" s="1073"/>
      <c r="AI1002" s="1073"/>
      <c r="AJ1002" s="1073"/>
      <c r="AK1002" s="1073"/>
      <c r="AL1002" s="1073"/>
      <c r="AM1002" s="1073"/>
      <c r="AN1002" s="1073"/>
      <c r="AO1002" s="1073"/>
      <c r="AP1002" s="1073"/>
      <c r="AQ1002" s="1073"/>
      <c r="AR1002" s="1073"/>
      <c r="AS1002" s="1073"/>
      <c r="AT1002" s="1073"/>
      <c r="AU1002" s="1073"/>
      <c r="AV1002" s="1073"/>
      <c r="AW1002" s="1073"/>
      <c r="AX1002" s="1073"/>
      <c r="AY1002" s="1073"/>
      <c r="AZ1002" s="1073"/>
      <c r="BA1002" s="1073"/>
      <c r="BB1002" s="1073"/>
      <c r="BC1002" s="1073"/>
      <c r="BD1002" s="1073"/>
      <c r="BE1002" s="1073"/>
      <c r="BF1002" s="1073"/>
      <c r="BG1002" s="1073"/>
      <c r="BH1002" s="1073"/>
      <c r="BI1002" s="1073"/>
      <c r="BJ1002" s="1073"/>
      <c r="BK1002" s="1073"/>
      <c r="BL1002" s="1073"/>
      <c r="BM1002" s="1073"/>
      <c r="BN1002" s="1073"/>
      <c r="BO1002" s="1073"/>
      <c r="BP1002" s="1073"/>
      <c r="BQ1002" s="1073"/>
      <c r="BR1002" s="1073"/>
      <c r="BS1002" s="1112"/>
      <c r="BT1002" s="1073"/>
      <c r="BU1002" s="1073"/>
      <c r="BV1002" s="1073"/>
      <c r="BW1002" s="1073"/>
      <c r="BX1002" s="1073"/>
      <c r="BY1002" s="1073"/>
      <c r="BZ1002" s="1073"/>
      <c r="CA1002" s="1073"/>
      <c r="CB1002" s="1073"/>
      <c r="CC1002" s="1073"/>
      <c r="CD1002" s="1073"/>
      <c r="CE1002" s="1073"/>
      <c r="CF1002" s="1073"/>
      <c r="CG1002" s="1073"/>
      <c r="CH1002" s="1073"/>
      <c r="CI1002" s="1073"/>
      <c r="CJ1002" s="1073"/>
      <c r="CK1002" s="1073"/>
      <c r="CL1002" s="1073"/>
      <c r="CM1002" s="1112"/>
      <c r="CN1002" s="1112"/>
      <c r="CO1002" s="1113"/>
      <c r="CQ1002" s="1927"/>
    </row>
    <row r="1003" spans="1:95" s="621" customFormat="1" x14ac:dyDescent="0.2">
      <c r="A1003" s="1054"/>
      <c r="B1003" s="1072"/>
      <c r="C1003" s="1048"/>
      <c r="D1003" s="1048"/>
      <c r="E1003" s="1049"/>
      <c r="F1003" s="1067"/>
      <c r="G1003" s="1066"/>
      <c r="H1003" s="1052"/>
      <c r="I1003" s="1073"/>
      <c r="J1003" s="1073"/>
      <c r="K1003" s="1073"/>
      <c r="L1003" s="1073"/>
      <c r="M1003" s="1073"/>
      <c r="N1003" s="1073"/>
      <c r="O1003" s="1073"/>
      <c r="P1003" s="1073"/>
      <c r="Q1003" s="1073"/>
      <c r="R1003" s="1073"/>
      <c r="S1003" s="1073"/>
      <c r="T1003" s="1073"/>
      <c r="U1003" s="1073"/>
      <c r="V1003" s="1073"/>
      <c r="W1003" s="1073"/>
      <c r="X1003" s="1073"/>
      <c r="Y1003" s="1073"/>
      <c r="Z1003" s="1073"/>
      <c r="AA1003" s="1073"/>
      <c r="AB1003" s="1112"/>
      <c r="AC1003" s="1112"/>
      <c r="AD1003" s="1112"/>
      <c r="AE1003" s="1112"/>
      <c r="AF1003" s="1073"/>
      <c r="AG1003" s="1073"/>
      <c r="AH1003" s="1073"/>
      <c r="AI1003" s="1073"/>
      <c r="AJ1003" s="1073"/>
      <c r="AK1003" s="1073"/>
      <c r="AL1003" s="1073"/>
      <c r="AM1003" s="1073"/>
      <c r="AN1003" s="1073"/>
      <c r="AO1003" s="1073"/>
      <c r="AP1003" s="1073"/>
      <c r="AQ1003" s="1073"/>
      <c r="AR1003" s="1073"/>
      <c r="AS1003" s="1073"/>
      <c r="AT1003" s="1073"/>
      <c r="AU1003" s="1073"/>
      <c r="AV1003" s="1073"/>
      <c r="AW1003" s="1073"/>
      <c r="AX1003" s="1073"/>
      <c r="AY1003" s="1073"/>
      <c r="AZ1003" s="1073"/>
      <c r="BA1003" s="1073"/>
      <c r="BB1003" s="1073"/>
      <c r="BC1003" s="1073"/>
      <c r="BD1003" s="1073"/>
      <c r="BE1003" s="1073"/>
      <c r="BF1003" s="1073"/>
      <c r="BG1003" s="1073"/>
      <c r="BH1003" s="1073"/>
      <c r="BI1003" s="1073"/>
      <c r="BJ1003" s="1073"/>
      <c r="BK1003" s="1073"/>
      <c r="BL1003" s="1073"/>
      <c r="BM1003" s="1073"/>
      <c r="BN1003" s="1073"/>
      <c r="BO1003" s="1073"/>
      <c r="BP1003" s="1073"/>
      <c r="BQ1003" s="1073"/>
      <c r="BR1003" s="1073"/>
      <c r="BS1003" s="1112"/>
      <c r="BT1003" s="1073"/>
      <c r="BU1003" s="1073"/>
      <c r="BV1003" s="1073"/>
      <c r="BW1003" s="1073"/>
      <c r="BX1003" s="1073"/>
      <c r="BY1003" s="1073"/>
      <c r="BZ1003" s="1073"/>
      <c r="CA1003" s="1073"/>
      <c r="CB1003" s="1073"/>
      <c r="CC1003" s="1073"/>
      <c r="CD1003" s="1073"/>
      <c r="CE1003" s="1073"/>
      <c r="CF1003" s="1073"/>
      <c r="CG1003" s="1073"/>
      <c r="CH1003" s="1073"/>
      <c r="CI1003" s="1073"/>
      <c r="CJ1003" s="1073"/>
      <c r="CK1003" s="1073"/>
      <c r="CL1003" s="1073"/>
      <c r="CM1003" s="1112"/>
      <c r="CN1003" s="1112"/>
      <c r="CO1003" s="1113"/>
      <c r="CQ1003" s="1927"/>
    </row>
    <row r="1004" spans="1:95" s="621" customFormat="1" x14ac:dyDescent="0.2">
      <c r="A1004" s="1054"/>
      <c r="B1004" s="1072"/>
      <c r="C1004" s="1048"/>
      <c r="D1004" s="1048"/>
      <c r="E1004" s="1049"/>
      <c r="F1004" s="1067"/>
      <c r="G1004" s="1066"/>
      <c r="H1004" s="1052"/>
      <c r="I1004" s="1073"/>
      <c r="J1004" s="1073"/>
      <c r="K1004" s="1073"/>
      <c r="L1004" s="1073"/>
      <c r="M1004" s="1073"/>
      <c r="N1004" s="1073"/>
      <c r="O1004" s="1073"/>
      <c r="P1004" s="1073"/>
      <c r="Q1004" s="1073"/>
      <c r="R1004" s="1073"/>
      <c r="S1004" s="1073"/>
      <c r="T1004" s="1073"/>
      <c r="U1004" s="1073"/>
      <c r="V1004" s="1073"/>
      <c r="W1004" s="1073"/>
      <c r="X1004" s="1073"/>
      <c r="Y1004" s="1073"/>
      <c r="Z1004" s="1073"/>
      <c r="AA1004" s="1073"/>
      <c r="AB1004" s="1112"/>
      <c r="AC1004" s="1112"/>
      <c r="AD1004" s="1112"/>
      <c r="AE1004" s="1112"/>
      <c r="AF1004" s="1073"/>
      <c r="AG1004" s="1073"/>
      <c r="AH1004" s="1073"/>
      <c r="AI1004" s="1073"/>
      <c r="AJ1004" s="1073"/>
      <c r="AK1004" s="1073"/>
      <c r="AL1004" s="1073"/>
      <c r="AM1004" s="1073"/>
      <c r="AN1004" s="1073"/>
      <c r="AO1004" s="1073"/>
      <c r="AP1004" s="1073"/>
      <c r="AQ1004" s="1073"/>
      <c r="AR1004" s="1073"/>
      <c r="AS1004" s="1073"/>
      <c r="AT1004" s="1073"/>
      <c r="AU1004" s="1073"/>
      <c r="AV1004" s="1073"/>
      <c r="AW1004" s="1073"/>
      <c r="AX1004" s="1073"/>
      <c r="AY1004" s="1073"/>
      <c r="AZ1004" s="1073"/>
      <c r="BA1004" s="1073"/>
      <c r="BB1004" s="1073"/>
      <c r="BC1004" s="1073"/>
      <c r="BD1004" s="1073"/>
      <c r="BE1004" s="1073"/>
      <c r="BF1004" s="1073"/>
      <c r="BG1004" s="1073"/>
      <c r="BH1004" s="1073"/>
      <c r="BI1004" s="1073"/>
      <c r="BJ1004" s="1073"/>
      <c r="BK1004" s="1073"/>
      <c r="BL1004" s="1073"/>
      <c r="BM1004" s="1073"/>
      <c r="BN1004" s="1073"/>
      <c r="BO1004" s="1073"/>
      <c r="BP1004" s="1073"/>
      <c r="BQ1004" s="1073"/>
      <c r="BR1004" s="1073"/>
      <c r="BS1004" s="1112"/>
      <c r="BT1004" s="1073"/>
      <c r="BU1004" s="1073"/>
      <c r="BV1004" s="1073"/>
      <c r="BW1004" s="1073"/>
      <c r="BX1004" s="1073"/>
      <c r="BY1004" s="1073"/>
      <c r="BZ1004" s="1073"/>
      <c r="CA1004" s="1073"/>
      <c r="CB1004" s="1073"/>
      <c r="CC1004" s="1073"/>
      <c r="CD1004" s="1073"/>
      <c r="CE1004" s="1073"/>
      <c r="CF1004" s="1073"/>
      <c r="CG1004" s="1073"/>
      <c r="CH1004" s="1073"/>
      <c r="CI1004" s="1073"/>
      <c r="CJ1004" s="1073"/>
      <c r="CK1004" s="1073"/>
      <c r="CL1004" s="1073"/>
      <c r="CM1004" s="1112"/>
      <c r="CN1004" s="1112"/>
      <c r="CO1004" s="1113"/>
      <c r="CQ1004" s="1927"/>
    </row>
    <row r="1005" spans="1:95" s="621" customFormat="1" x14ac:dyDescent="0.2">
      <c r="A1005" s="1054"/>
      <c r="B1005" s="1072"/>
      <c r="C1005" s="1048"/>
      <c r="D1005" s="1048"/>
      <c r="E1005" s="1049"/>
      <c r="F1005" s="1067"/>
      <c r="G1005" s="1066"/>
      <c r="H1005" s="1052"/>
      <c r="I1005" s="1073"/>
      <c r="J1005" s="1073"/>
      <c r="K1005" s="1073"/>
      <c r="L1005" s="1073"/>
      <c r="M1005" s="1073"/>
      <c r="N1005" s="1073"/>
      <c r="O1005" s="1073"/>
      <c r="P1005" s="1073"/>
      <c r="Q1005" s="1073"/>
      <c r="R1005" s="1073"/>
      <c r="S1005" s="1073"/>
      <c r="T1005" s="1073"/>
      <c r="U1005" s="1073"/>
      <c r="V1005" s="1073"/>
      <c r="W1005" s="1073"/>
      <c r="X1005" s="1073"/>
      <c r="Y1005" s="1073"/>
      <c r="Z1005" s="1073"/>
      <c r="AA1005" s="1073"/>
      <c r="AB1005" s="1112"/>
      <c r="AC1005" s="1112"/>
      <c r="AD1005" s="1112"/>
      <c r="AE1005" s="1112"/>
      <c r="AF1005" s="1073"/>
      <c r="AG1005" s="1073"/>
      <c r="AH1005" s="1073"/>
      <c r="AI1005" s="1073"/>
      <c r="AJ1005" s="1073"/>
      <c r="AK1005" s="1073"/>
      <c r="AL1005" s="1073"/>
      <c r="AM1005" s="1073"/>
      <c r="AN1005" s="1073"/>
      <c r="AO1005" s="1073"/>
      <c r="AP1005" s="1073"/>
      <c r="AQ1005" s="1073"/>
      <c r="AR1005" s="1073"/>
      <c r="AS1005" s="1073"/>
      <c r="AT1005" s="1073"/>
      <c r="AU1005" s="1073"/>
      <c r="AV1005" s="1073"/>
      <c r="AW1005" s="1073"/>
      <c r="AX1005" s="1073"/>
      <c r="AY1005" s="1073"/>
      <c r="AZ1005" s="1073"/>
      <c r="BA1005" s="1073"/>
      <c r="BB1005" s="1073"/>
      <c r="BC1005" s="1073"/>
      <c r="BD1005" s="1073"/>
      <c r="BE1005" s="1073"/>
      <c r="BF1005" s="1073"/>
      <c r="BG1005" s="1073"/>
      <c r="BH1005" s="1073"/>
      <c r="BI1005" s="1073"/>
      <c r="BJ1005" s="1073"/>
      <c r="BK1005" s="1073"/>
      <c r="BL1005" s="1073"/>
      <c r="BM1005" s="1073"/>
      <c r="BN1005" s="1073"/>
      <c r="BO1005" s="1073"/>
      <c r="BP1005" s="1073"/>
      <c r="BQ1005" s="1073"/>
      <c r="BR1005" s="1073"/>
      <c r="BS1005" s="1112"/>
      <c r="BT1005" s="1073"/>
      <c r="BU1005" s="1073"/>
      <c r="BV1005" s="1073"/>
      <c r="BW1005" s="1073"/>
      <c r="BX1005" s="1073"/>
      <c r="BY1005" s="1073"/>
      <c r="BZ1005" s="1073"/>
      <c r="CA1005" s="1073"/>
      <c r="CB1005" s="1073"/>
      <c r="CC1005" s="1073"/>
      <c r="CD1005" s="1073"/>
      <c r="CE1005" s="1073"/>
      <c r="CF1005" s="1073"/>
      <c r="CG1005" s="1073"/>
      <c r="CH1005" s="1073"/>
      <c r="CI1005" s="1073"/>
      <c r="CJ1005" s="1073"/>
      <c r="CK1005" s="1073"/>
      <c r="CL1005" s="1073"/>
      <c r="CM1005" s="1112"/>
      <c r="CN1005" s="1112"/>
      <c r="CO1005" s="1113"/>
      <c r="CQ1005" s="1927"/>
    </row>
    <row r="1006" spans="1:95" s="621" customFormat="1" x14ac:dyDescent="0.2">
      <c r="A1006" s="1054"/>
      <c r="B1006" s="1072"/>
      <c r="C1006" s="1048"/>
      <c r="D1006" s="1048"/>
      <c r="E1006" s="1049"/>
      <c r="F1006" s="1067"/>
      <c r="G1006" s="1066"/>
      <c r="H1006" s="1052"/>
      <c r="I1006" s="1073"/>
      <c r="J1006" s="1073"/>
      <c r="K1006" s="1073"/>
      <c r="L1006" s="1073"/>
      <c r="M1006" s="1073"/>
      <c r="N1006" s="1073"/>
      <c r="O1006" s="1073"/>
      <c r="P1006" s="1073"/>
      <c r="Q1006" s="1073"/>
      <c r="R1006" s="1073"/>
      <c r="S1006" s="1073"/>
      <c r="T1006" s="1073"/>
      <c r="U1006" s="1073"/>
      <c r="V1006" s="1073"/>
      <c r="W1006" s="1073"/>
      <c r="X1006" s="1073"/>
      <c r="Y1006" s="1073"/>
      <c r="Z1006" s="1073"/>
      <c r="AA1006" s="1073"/>
      <c r="AB1006" s="1112"/>
      <c r="AC1006" s="1112"/>
      <c r="AD1006" s="1112"/>
      <c r="AE1006" s="1112"/>
      <c r="AF1006" s="1073"/>
      <c r="AG1006" s="1073"/>
      <c r="AH1006" s="1073"/>
      <c r="AI1006" s="1073"/>
      <c r="AJ1006" s="1073"/>
      <c r="AK1006" s="1073"/>
      <c r="AL1006" s="1073"/>
      <c r="AM1006" s="1073"/>
      <c r="AN1006" s="1073"/>
      <c r="AO1006" s="1073"/>
      <c r="AP1006" s="1073"/>
      <c r="AQ1006" s="1073"/>
      <c r="AR1006" s="1073"/>
      <c r="AS1006" s="1073"/>
      <c r="AT1006" s="1073"/>
      <c r="AU1006" s="1073"/>
      <c r="AV1006" s="1073"/>
      <c r="AW1006" s="1073"/>
      <c r="AX1006" s="1073"/>
      <c r="AY1006" s="1073"/>
      <c r="AZ1006" s="1073"/>
      <c r="BA1006" s="1073"/>
      <c r="BB1006" s="1073"/>
      <c r="BC1006" s="1073"/>
      <c r="BD1006" s="1073"/>
      <c r="BE1006" s="1073"/>
      <c r="BF1006" s="1073"/>
      <c r="BG1006" s="1073"/>
      <c r="BH1006" s="1073"/>
      <c r="BI1006" s="1073"/>
      <c r="BJ1006" s="1073"/>
      <c r="BK1006" s="1073"/>
      <c r="BL1006" s="1073"/>
      <c r="BM1006" s="1073"/>
      <c r="BN1006" s="1073"/>
      <c r="BO1006" s="1073"/>
      <c r="BP1006" s="1073"/>
      <c r="BQ1006" s="1073"/>
      <c r="BR1006" s="1073"/>
      <c r="BS1006" s="1112"/>
      <c r="BT1006" s="1073"/>
      <c r="BU1006" s="1073"/>
      <c r="BV1006" s="1073"/>
      <c r="BW1006" s="1073"/>
      <c r="BX1006" s="1073"/>
      <c r="BY1006" s="1073"/>
      <c r="BZ1006" s="1073"/>
      <c r="CA1006" s="1073"/>
      <c r="CB1006" s="1073"/>
      <c r="CC1006" s="1073"/>
      <c r="CD1006" s="1073"/>
      <c r="CE1006" s="1073"/>
      <c r="CF1006" s="1073"/>
      <c r="CG1006" s="1073"/>
      <c r="CH1006" s="1073"/>
      <c r="CI1006" s="1073"/>
      <c r="CJ1006" s="1073"/>
      <c r="CK1006" s="1073"/>
      <c r="CL1006" s="1073"/>
      <c r="CM1006" s="1112"/>
      <c r="CN1006" s="1112"/>
      <c r="CO1006" s="1113"/>
      <c r="CQ1006" s="1927"/>
    </row>
    <row r="1007" spans="1:95" s="621" customFormat="1" x14ac:dyDescent="0.2">
      <c r="A1007" s="1054"/>
      <c r="B1007" s="1072"/>
      <c r="C1007" s="1048"/>
      <c r="D1007" s="1048"/>
      <c r="E1007" s="1049"/>
      <c r="F1007" s="1067"/>
      <c r="G1007" s="1066"/>
      <c r="H1007" s="1052"/>
      <c r="I1007" s="1073"/>
      <c r="J1007" s="1073"/>
      <c r="K1007" s="1073"/>
      <c r="L1007" s="1073"/>
      <c r="M1007" s="1073"/>
      <c r="N1007" s="1073"/>
      <c r="O1007" s="1073"/>
      <c r="P1007" s="1073"/>
      <c r="Q1007" s="1073"/>
      <c r="R1007" s="1073"/>
      <c r="S1007" s="1073"/>
      <c r="T1007" s="1073"/>
      <c r="U1007" s="1073"/>
      <c r="V1007" s="1073"/>
      <c r="W1007" s="1073"/>
      <c r="X1007" s="1073"/>
      <c r="Y1007" s="1073"/>
      <c r="Z1007" s="1073"/>
      <c r="AA1007" s="1073"/>
      <c r="AB1007" s="1112"/>
      <c r="AC1007" s="1112"/>
      <c r="AD1007" s="1112"/>
      <c r="AE1007" s="1112"/>
      <c r="AF1007" s="1073"/>
      <c r="AG1007" s="1073"/>
      <c r="AH1007" s="1073"/>
      <c r="AI1007" s="1073"/>
      <c r="AJ1007" s="1073"/>
      <c r="AK1007" s="1073"/>
      <c r="AL1007" s="1073"/>
      <c r="AM1007" s="1073"/>
      <c r="AN1007" s="1073"/>
      <c r="AO1007" s="1073"/>
      <c r="AP1007" s="1073"/>
      <c r="AQ1007" s="1073"/>
      <c r="AR1007" s="1073"/>
      <c r="AS1007" s="1073"/>
      <c r="AT1007" s="1073"/>
      <c r="AU1007" s="1073"/>
      <c r="AV1007" s="1073"/>
      <c r="AW1007" s="1073"/>
      <c r="AX1007" s="1073"/>
      <c r="AY1007" s="1073"/>
      <c r="AZ1007" s="1073"/>
      <c r="BA1007" s="1073"/>
      <c r="BB1007" s="1073"/>
      <c r="BC1007" s="1073"/>
      <c r="BD1007" s="1073"/>
      <c r="BE1007" s="1073"/>
      <c r="BF1007" s="1073"/>
      <c r="BG1007" s="1073"/>
      <c r="BH1007" s="1073"/>
      <c r="BI1007" s="1073"/>
      <c r="BJ1007" s="1073"/>
      <c r="BK1007" s="1073"/>
      <c r="BL1007" s="1073"/>
      <c r="BM1007" s="1073"/>
      <c r="BN1007" s="1073"/>
      <c r="BO1007" s="1073"/>
      <c r="BP1007" s="1073"/>
      <c r="BQ1007" s="1073"/>
      <c r="BR1007" s="1073"/>
      <c r="BS1007" s="1112"/>
      <c r="BT1007" s="1073"/>
      <c r="BU1007" s="1073"/>
      <c r="BV1007" s="1073"/>
      <c r="BW1007" s="1073"/>
      <c r="BX1007" s="1073"/>
      <c r="BY1007" s="1073"/>
      <c r="BZ1007" s="1073"/>
      <c r="CA1007" s="1073"/>
      <c r="CB1007" s="1073"/>
      <c r="CC1007" s="1073"/>
      <c r="CD1007" s="1073"/>
      <c r="CE1007" s="1073"/>
      <c r="CF1007" s="1073"/>
      <c r="CG1007" s="1073"/>
      <c r="CH1007" s="1073"/>
      <c r="CI1007" s="1073"/>
      <c r="CJ1007" s="1073"/>
      <c r="CK1007" s="1073"/>
      <c r="CL1007" s="1073"/>
      <c r="CM1007" s="1112"/>
      <c r="CN1007" s="1112"/>
      <c r="CO1007" s="1113"/>
      <c r="CQ1007" s="1927"/>
    </row>
    <row r="1008" spans="1:95" s="621" customFormat="1" x14ac:dyDescent="0.2">
      <c r="A1008" s="1054"/>
      <c r="B1008" s="1072"/>
      <c r="C1008" s="1048"/>
      <c r="D1008" s="1048"/>
      <c r="E1008" s="1049"/>
      <c r="F1008" s="1067"/>
      <c r="G1008" s="1066"/>
      <c r="H1008" s="1052"/>
      <c r="I1008" s="1073"/>
      <c r="J1008" s="1073"/>
      <c r="K1008" s="1073"/>
      <c r="L1008" s="1073"/>
      <c r="M1008" s="1073"/>
      <c r="N1008" s="1073"/>
      <c r="O1008" s="1073"/>
      <c r="P1008" s="1073"/>
      <c r="Q1008" s="1073"/>
      <c r="R1008" s="1073"/>
      <c r="S1008" s="1073"/>
      <c r="T1008" s="1073"/>
      <c r="U1008" s="1073"/>
      <c r="V1008" s="1073"/>
      <c r="W1008" s="1073"/>
      <c r="X1008" s="1073"/>
      <c r="Y1008" s="1073"/>
      <c r="Z1008" s="1073"/>
      <c r="AA1008" s="1073"/>
      <c r="AB1008" s="1112"/>
      <c r="AC1008" s="1112"/>
      <c r="AD1008" s="1112"/>
      <c r="AE1008" s="1112"/>
      <c r="AF1008" s="1073"/>
      <c r="AG1008" s="1073"/>
      <c r="AH1008" s="1073"/>
      <c r="AI1008" s="1073"/>
      <c r="AJ1008" s="1073"/>
      <c r="AK1008" s="1073"/>
      <c r="AL1008" s="1073"/>
      <c r="AM1008" s="1073"/>
      <c r="AN1008" s="1073"/>
      <c r="AO1008" s="1073"/>
      <c r="AP1008" s="1073"/>
      <c r="AQ1008" s="1073"/>
      <c r="AR1008" s="1073"/>
      <c r="AS1008" s="1073"/>
      <c r="AT1008" s="1073"/>
      <c r="AU1008" s="1073"/>
      <c r="AV1008" s="1073"/>
      <c r="AW1008" s="1073"/>
      <c r="AX1008" s="1073"/>
      <c r="AY1008" s="1073"/>
      <c r="AZ1008" s="1073"/>
      <c r="BA1008" s="1073"/>
      <c r="BB1008" s="1073"/>
      <c r="BC1008" s="1073"/>
      <c r="BD1008" s="1073"/>
      <c r="BE1008" s="1073"/>
      <c r="BF1008" s="1073"/>
      <c r="BG1008" s="1073"/>
      <c r="BH1008" s="1073"/>
      <c r="BI1008" s="1073"/>
      <c r="BJ1008" s="1073"/>
      <c r="BK1008" s="1073"/>
      <c r="BL1008" s="1073"/>
      <c r="BM1008" s="1073"/>
      <c r="BN1008" s="1073"/>
      <c r="BO1008" s="1073"/>
      <c r="BP1008" s="1073"/>
      <c r="BQ1008" s="1073"/>
      <c r="BR1008" s="1073"/>
      <c r="BS1008" s="1112"/>
      <c r="BT1008" s="1073"/>
      <c r="BU1008" s="1073"/>
      <c r="BV1008" s="1073"/>
      <c r="BW1008" s="1073"/>
      <c r="BX1008" s="1073"/>
      <c r="BY1008" s="1073"/>
      <c r="BZ1008" s="1073"/>
      <c r="CA1008" s="1073"/>
      <c r="CB1008" s="1073"/>
      <c r="CC1008" s="1073"/>
      <c r="CD1008" s="1073"/>
      <c r="CE1008" s="1073"/>
      <c r="CF1008" s="1073"/>
      <c r="CG1008" s="1073"/>
      <c r="CH1008" s="1073"/>
      <c r="CI1008" s="1073"/>
      <c r="CJ1008" s="1073"/>
      <c r="CK1008" s="1073"/>
      <c r="CL1008" s="1073"/>
      <c r="CM1008" s="1112"/>
      <c r="CN1008" s="1112"/>
      <c r="CO1008" s="1113"/>
      <c r="CQ1008" s="1927"/>
    </row>
    <row r="1009" spans="1:95" s="621" customFormat="1" x14ac:dyDescent="0.2">
      <c r="A1009" s="1054"/>
      <c r="B1009" s="1072"/>
      <c r="C1009" s="1048"/>
      <c r="D1009" s="1048"/>
      <c r="E1009" s="1049"/>
      <c r="F1009" s="1067"/>
      <c r="G1009" s="1066"/>
      <c r="H1009" s="1052"/>
      <c r="I1009" s="1073"/>
      <c r="J1009" s="1073"/>
      <c r="K1009" s="1073"/>
      <c r="L1009" s="1073"/>
      <c r="M1009" s="1073"/>
      <c r="N1009" s="1073"/>
      <c r="O1009" s="1073"/>
      <c r="P1009" s="1073"/>
      <c r="Q1009" s="1073"/>
      <c r="R1009" s="1073"/>
      <c r="S1009" s="1073"/>
      <c r="T1009" s="1073"/>
      <c r="U1009" s="1073"/>
      <c r="V1009" s="1073"/>
      <c r="W1009" s="1073"/>
      <c r="X1009" s="1073"/>
      <c r="Y1009" s="1073"/>
      <c r="Z1009" s="1073"/>
      <c r="AA1009" s="1073"/>
      <c r="AB1009" s="1112"/>
      <c r="AC1009" s="1112"/>
      <c r="AD1009" s="1112"/>
      <c r="AE1009" s="1112"/>
      <c r="AF1009" s="1073"/>
      <c r="AG1009" s="1073"/>
      <c r="AH1009" s="1073"/>
      <c r="AI1009" s="1073"/>
      <c r="AJ1009" s="1073"/>
      <c r="AK1009" s="1073"/>
      <c r="AL1009" s="1073"/>
      <c r="AM1009" s="1073"/>
      <c r="AN1009" s="1073"/>
      <c r="AO1009" s="1073"/>
      <c r="AP1009" s="1073"/>
      <c r="AQ1009" s="1073"/>
      <c r="AR1009" s="1073"/>
      <c r="AS1009" s="1073"/>
      <c r="AT1009" s="1073"/>
      <c r="AU1009" s="1073"/>
      <c r="AV1009" s="1073"/>
      <c r="AW1009" s="1073"/>
      <c r="AX1009" s="1073"/>
      <c r="AY1009" s="1073"/>
      <c r="AZ1009" s="1073"/>
      <c r="BA1009" s="1073"/>
      <c r="BB1009" s="1073"/>
      <c r="BC1009" s="1073"/>
      <c r="BD1009" s="1073"/>
      <c r="BE1009" s="1073"/>
      <c r="BF1009" s="1073"/>
      <c r="BG1009" s="1073"/>
      <c r="BH1009" s="1073"/>
      <c r="BI1009" s="1073"/>
      <c r="BJ1009" s="1073"/>
      <c r="BK1009" s="1073"/>
      <c r="BL1009" s="1073"/>
      <c r="BM1009" s="1073"/>
      <c r="BN1009" s="1073"/>
      <c r="BO1009" s="1073"/>
      <c r="BP1009" s="1073"/>
      <c r="BQ1009" s="1073"/>
      <c r="BR1009" s="1073"/>
      <c r="BS1009" s="1112"/>
      <c r="BT1009" s="1073"/>
      <c r="BU1009" s="1073"/>
      <c r="BV1009" s="1073"/>
      <c r="BW1009" s="1073"/>
      <c r="BX1009" s="1073"/>
      <c r="BY1009" s="1073"/>
      <c r="BZ1009" s="1073"/>
      <c r="CA1009" s="1073"/>
      <c r="CB1009" s="1073"/>
      <c r="CC1009" s="1073"/>
      <c r="CD1009" s="1073"/>
      <c r="CE1009" s="1073"/>
      <c r="CF1009" s="1073"/>
      <c r="CG1009" s="1073"/>
      <c r="CH1009" s="1073"/>
      <c r="CI1009" s="1073"/>
      <c r="CJ1009" s="1073"/>
      <c r="CK1009" s="1073"/>
      <c r="CL1009" s="1073"/>
      <c r="CM1009" s="1112"/>
      <c r="CN1009" s="1112"/>
      <c r="CO1009" s="1113"/>
      <c r="CQ1009" s="1927"/>
    </row>
    <row r="1010" spans="1:95" s="621" customFormat="1" x14ac:dyDescent="0.2">
      <c r="A1010" s="1054"/>
      <c r="B1010" s="1072"/>
      <c r="C1010" s="1048"/>
      <c r="D1010" s="1048"/>
      <c r="E1010" s="1049"/>
      <c r="F1010" s="1067"/>
      <c r="G1010" s="1066"/>
      <c r="H1010" s="1052"/>
      <c r="I1010" s="1073"/>
      <c r="J1010" s="1073"/>
      <c r="K1010" s="1073"/>
      <c r="L1010" s="1073"/>
      <c r="M1010" s="1073"/>
      <c r="N1010" s="1073"/>
      <c r="O1010" s="1073"/>
      <c r="P1010" s="1073"/>
      <c r="Q1010" s="1073"/>
      <c r="R1010" s="1073"/>
      <c r="S1010" s="1073"/>
      <c r="T1010" s="1073"/>
      <c r="U1010" s="1073"/>
      <c r="V1010" s="1073"/>
      <c r="W1010" s="1073"/>
      <c r="X1010" s="1073"/>
      <c r="Y1010" s="1073"/>
      <c r="Z1010" s="1073"/>
      <c r="AA1010" s="1073"/>
      <c r="AB1010" s="1112"/>
      <c r="AC1010" s="1112"/>
      <c r="AD1010" s="1112"/>
      <c r="AE1010" s="1112"/>
      <c r="AF1010" s="1073"/>
      <c r="AG1010" s="1073"/>
      <c r="AH1010" s="1073"/>
      <c r="AI1010" s="1073"/>
      <c r="AJ1010" s="1073"/>
      <c r="AK1010" s="1073"/>
      <c r="AL1010" s="1073"/>
      <c r="AM1010" s="1073"/>
      <c r="AN1010" s="1073"/>
      <c r="AO1010" s="1073"/>
      <c r="AP1010" s="1073"/>
      <c r="AQ1010" s="1073"/>
      <c r="AR1010" s="1073"/>
      <c r="AS1010" s="1073"/>
      <c r="AT1010" s="1073"/>
      <c r="AU1010" s="1073"/>
      <c r="AV1010" s="1073"/>
      <c r="AW1010" s="1073"/>
      <c r="AX1010" s="1073"/>
      <c r="AY1010" s="1073"/>
      <c r="AZ1010" s="1073"/>
      <c r="BA1010" s="1073"/>
      <c r="BB1010" s="1073"/>
      <c r="BC1010" s="1073"/>
      <c r="BD1010" s="1073"/>
      <c r="BE1010" s="1073"/>
      <c r="BF1010" s="1073"/>
      <c r="BG1010" s="1073"/>
      <c r="BH1010" s="1073"/>
      <c r="BI1010" s="1073"/>
      <c r="BJ1010" s="1073"/>
      <c r="BK1010" s="1073"/>
      <c r="BL1010" s="1073"/>
      <c r="BM1010" s="1073"/>
      <c r="BN1010" s="1073"/>
      <c r="BO1010" s="1073"/>
      <c r="BP1010" s="1073"/>
      <c r="BQ1010" s="1073"/>
      <c r="BR1010" s="1073"/>
      <c r="BS1010" s="1112"/>
      <c r="BT1010" s="1073"/>
      <c r="BU1010" s="1073"/>
      <c r="BV1010" s="1073"/>
      <c r="BW1010" s="1073"/>
      <c r="BX1010" s="1073"/>
      <c r="BY1010" s="1073"/>
      <c r="BZ1010" s="1073"/>
      <c r="CA1010" s="1073"/>
      <c r="CB1010" s="1073"/>
      <c r="CC1010" s="1073"/>
      <c r="CD1010" s="1073"/>
      <c r="CE1010" s="1073"/>
      <c r="CF1010" s="1073"/>
      <c r="CG1010" s="1073"/>
      <c r="CH1010" s="1073"/>
      <c r="CI1010" s="1073"/>
      <c r="CJ1010" s="1073"/>
      <c r="CK1010" s="1073"/>
      <c r="CL1010" s="1073"/>
      <c r="CM1010" s="1112"/>
      <c r="CN1010" s="1112"/>
      <c r="CO1010" s="1113"/>
      <c r="CQ1010" s="1927"/>
    </row>
    <row r="1011" spans="1:95" s="621" customFormat="1" x14ac:dyDescent="0.2">
      <c r="A1011" s="1054"/>
      <c r="B1011" s="1072"/>
      <c r="C1011" s="1048"/>
      <c r="D1011" s="1048"/>
      <c r="E1011" s="1049"/>
      <c r="F1011" s="1067"/>
      <c r="G1011" s="1066"/>
      <c r="H1011" s="1052"/>
      <c r="I1011" s="1073"/>
      <c r="J1011" s="1073"/>
      <c r="K1011" s="1073"/>
      <c r="L1011" s="1073"/>
      <c r="M1011" s="1073"/>
      <c r="N1011" s="1073"/>
      <c r="O1011" s="1073"/>
      <c r="P1011" s="1073"/>
      <c r="Q1011" s="1073"/>
      <c r="R1011" s="1073"/>
      <c r="S1011" s="1073"/>
      <c r="T1011" s="1073"/>
      <c r="U1011" s="1073"/>
      <c r="V1011" s="1073"/>
      <c r="W1011" s="1073"/>
      <c r="X1011" s="1073"/>
      <c r="Y1011" s="1073"/>
      <c r="Z1011" s="1073"/>
      <c r="AA1011" s="1073"/>
      <c r="AB1011" s="1112"/>
      <c r="AC1011" s="1112"/>
      <c r="AD1011" s="1112"/>
      <c r="AE1011" s="1112"/>
      <c r="AF1011" s="1073"/>
      <c r="AG1011" s="1073"/>
      <c r="AH1011" s="1073"/>
      <c r="AI1011" s="1073"/>
      <c r="AJ1011" s="1073"/>
      <c r="AK1011" s="1073"/>
      <c r="AL1011" s="1073"/>
      <c r="AM1011" s="1073"/>
      <c r="AN1011" s="1073"/>
      <c r="AO1011" s="1073"/>
      <c r="AP1011" s="1073"/>
      <c r="AQ1011" s="1073"/>
      <c r="AR1011" s="1073"/>
      <c r="AS1011" s="1073"/>
      <c r="AT1011" s="1073"/>
      <c r="AU1011" s="1073"/>
      <c r="AV1011" s="1073"/>
      <c r="AW1011" s="1073"/>
      <c r="AX1011" s="1073"/>
      <c r="AY1011" s="1073"/>
      <c r="AZ1011" s="1073"/>
      <c r="BA1011" s="1073"/>
      <c r="BB1011" s="1073"/>
      <c r="BC1011" s="1073"/>
      <c r="BD1011" s="1073"/>
      <c r="BE1011" s="1073"/>
      <c r="BF1011" s="1073"/>
      <c r="BG1011" s="1073"/>
      <c r="BH1011" s="1073"/>
      <c r="BI1011" s="1073"/>
      <c r="BJ1011" s="1073"/>
      <c r="BK1011" s="1073"/>
      <c r="BL1011" s="1073"/>
      <c r="BM1011" s="1073"/>
      <c r="BN1011" s="1073"/>
      <c r="BO1011" s="1073"/>
      <c r="BP1011" s="1073"/>
      <c r="BQ1011" s="1073"/>
      <c r="BR1011" s="1073"/>
      <c r="BS1011" s="1112"/>
      <c r="BT1011" s="1073"/>
      <c r="BU1011" s="1073"/>
      <c r="BV1011" s="1073"/>
      <c r="BW1011" s="1073"/>
      <c r="BX1011" s="1073"/>
      <c r="BY1011" s="1073"/>
      <c r="BZ1011" s="1073"/>
      <c r="CA1011" s="1073"/>
      <c r="CB1011" s="1073"/>
      <c r="CC1011" s="1073"/>
      <c r="CD1011" s="1073"/>
      <c r="CE1011" s="1073"/>
      <c r="CF1011" s="1073"/>
      <c r="CG1011" s="1073"/>
      <c r="CH1011" s="1073"/>
      <c r="CI1011" s="1073"/>
      <c r="CJ1011" s="1073"/>
      <c r="CK1011" s="1073"/>
      <c r="CL1011" s="1073"/>
      <c r="CM1011" s="1112"/>
      <c r="CN1011" s="1112"/>
      <c r="CO1011" s="1113"/>
      <c r="CQ1011" s="1927"/>
    </row>
    <row r="1012" spans="1:95" s="621" customFormat="1" x14ac:dyDescent="0.2">
      <c r="A1012" s="1054"/>
      <c r="B1012" s="1072"/>
      <c r="C1012" s="1048"/>
      <c r="D1012" s="1048"/>
      <c r="E1012" s="1049"/>
      <c r="F1012" s="1067"/>
      <c r="G1012" s="1066"/>
      <c r="H1012" s="1052"/>
      <c r="I1012" s="1073"/>
      <c r="J1012" s="1073"/>
      <c r="K1012" s="1073"/>
      <c r="L1012" s="1073"/>
      <c r="M1012" s="1073"/>
      <c r="N1012" s="1073"/>
      <c r="O1012" s="1073"/>
      <c r="P1012" s="1073"/>
      <c r="Q1012" s="1073"/>
      <c r="R1012" s="1073"/>
      <c r="S1012" s="1073"/>
      <c r="T1012" s="1073"/>
      <c r="U1012" s="1073"/>
      <c r="V1012" s="1073"/>
      <c r="W1012" s="1073"/>
      <c r="X1012" s="1073"/>
      <c r="Y1012" s="1073"/>
      <c r="Z1012" s="1073"/>
      <c r="AA1012" s="1073"/>
      <c r="AB1012" s="1112"/>
      <c r="AC1012" s="1112"/>
      <c r="AD1012" s="1112"/>
      <c r="AE1012" s="1112"/>
      <c r="AF1012" s="1073"/>
      <c r="AG1012" s="1073"/>
      <c r="AH1012" s="1073"/>
      <c r="AI1012" s="1073"/>
      <c r="AJ1012" s="1073"/>
      <c r="AK1012" s="1073"/>
      <c r="AL1012" s="1073"/>
      <c r="AM1012" s="1073"/>
      <c r="AN1012" s="1073"/>
      <c r="AO1012" s="1073"/>
      <c r="AP1012" s="1073"/>
      <c r="AQ1012" s="1073"/>
      <c r="AR1012" s="1073"/>
      <c r="AS1012" s="1073"/>
      <c r="AT1012" s="1073"/>
      <c r="AU1012" s="1073"/>
      <c r="AV1012" s="1073"/>
      <c r="AW1012" s="1073"/>
      <c r="AX1012" s="1073"/>
      <c r="AY1012" s="1073"/>
      <c r="AZ1012" s="1073"/>
      <c r="BA1012" s="1073"/>
      <c r="BB1012" s="1073"/>
      <c r="BC1012" s="1073"/>
      <c r="BD1012" s="1073"/>
      <c r="BE1012" s="1073"/>
      <c r="BF1012" s="1073"/>
      <c r="BG1012" s="1073"/>
      <c r="BH1012" s="1073"/>
      <c r="BI1012" s="1073"/>
      <c r="BJ1012" s="1073"/>
      <c r="BK1012" s="1073"/>
      <c r="BL1012" s="1073"/>
      <c r="BM1012" s="1073"/>
      <c r="BN1012" s="1073"/>
      <c r="BO1012" s="1073"/>
      <c r="BP1012" s="1073"/>
      <c r="BQ1012" s="1073"/>
      <c r="BR1012" s="1073"/>
      <c r="BS1012" s="1112"/>
      <c r="BT1012" s="1073"/>
      <c r="BU1012" s="1073"/>
      <c r="BV1012" s="1073"/>
      <c r="BW1012" s="1073"/>
      <c r="BX1012" s="1073"/>
      <c r="BY1012" s="1073"/>
      <c r="BZ1012" s="1073"/>
      <c r="CA1012" s="1073"/>
      <c r="CB1012" s="1073"/>
      <c r="CC1012" s="1073"/>
      <c r="CD1012" s="1073"/>
      <c r="CE1012" s="1073"/>
      <c r="CF1012" s="1073"/>
      <c r="CG1012" s="1073"/>
      <c r="CH1012" s="1073"/>
      <c r="CI1012" s="1073"/>
      <c r="CJ1012" s="1073"/>
      <c r="CK1012" s="1073"/>
      <c r="CL1012" s="1073"/>
      <c r="CM1012" s="1112"/>
      <c r="CN1012" s="1112"/>
      <c r="CO1012" s="1113"/>
      <c r="CQ1012" s="1927"/>
    </row>
    <row r="1013" spans="1:95" s="621" customFormat="1" x14ac:dyDescent="0.2">
      <c r="A1013" s="1054"/>
      <c r="B1013" s="1072"/>
      <c r="C1013" s="1048"/>
      <c r="D1013" s="1048"/>
      <c r="E1013" s="1049"/>
      <c r="F1013" s="1067"/>
      <c r="G1013" s="1066"/>
      <c r="H1013" s="1052"/>
      <c r="I1013" s="1073"/>
      <c r="J1013" s="1073"/>
      <c r="K1013" s="1073"/>
      <c r="L1013" s="1073"/>
      <c r="M1013" s="1073"/>
      <c r="N1013" s="1073"/>
      <c r="O1013" s="1073"/>
      <c r="P1013" s="1073"/>
      <c r="Q1013" s="1073"/>
      <c r="R1013" s="1073"/>
      <c r="S1013" s="1073"/>
      <c r="T1013" s="1073"/>
      <c r="U1013" s="1073"/>
      <c r="V1013" s="1073"/>
      <c r="W1013" s="1073"/>
      <c r="X1013" s="1073"/>
      <c r="Y1013" s="1073"/>
      <c r="Z1013" s="1073"/>
      <c r="AA1013" s="1073"/>
      <c r="AB1013" s="1112"/>
      <c r="AC1013" s="1112"/>
      <c r="AD1013" s="1112"/>
      <c r="AE1013" s="1112"/>
      <c r="AF1013" s="1073"/>
      <c r="AG1013" s="1073"/>
      <c r="AH1013" s="1073"/>
      <c r="AI1013" s="1073"/>
      <c r="AJ1013" s="1073"/>
      <c r="AK1013" s="1073"/>
      <c r="AL1013" s="1073"/>
      <c r="AM1013" s="1073"/>
      <c r="AN1013" s="1073"/>
      <c r="AO1013" s="1073"/>
      <c r="AP1013" s="1073"/>
      <c r="AQ1013" s="1073"/>
      <c r="AR1013" s="1073"/>
      <c r="AS1013" s="1073"/>
      <c r="AT1013" s="1073"/>
      <c r="AU1013" s="1073"/>
      <c r="AV1013" s="1073"/>
      <c r="AW1013" s="1073"/>
      <c r="AX1013" s="1073"/>
      <c r="AY1013" s="1073"/>
      <c r="AZ1013" s="1073"/>
      <c r="BA1013" s="1073"/>
      <c r="BB1013" s="1073"/>
      <c r="BC1013" s="1073"/>
      <c r="BD1013" s="1073"/>
      <c r="BE1013" s="1073"/>
      <c r="BF1013" s="1073"/>
      <c r="BG1013" s="1073"/>
      <c r="BH1013" s="1073"/>
      <c r="BI1013" s="1073"/>
      <c r="BJ1013" s="1073"/>
      <c r="BK1013" s="1073"/>
      <c r="BL1013" s="1073"/>
      <c r="BM1013" s="1073"/>
      <c r="BN1013" s="1073"/>
      <c r="BO1013" s="1073"/>
      <c r="BP1013" s="1073"/>
      <c r="BQ1013" s="1073"/>
      <c r="BR1013" s="1073"/>
      <c r="BS1013" s="1112"/>
      <c r="BT1013" s="1073"/>
      <c r="BU1013" s="1073"/>
      <c r="BV1013" s="1073"/>
      <c r="BW1013" s="1073"/>
      <c r="BX1013" s="1073"/>
      <c r="BY1013" s="1073"/>
      <c r="BZ1013" s="1073"/>
      <c r="CA1013" s="1073"/>
      <c r="CB1013" s="1073"/>
      <c r="CC1013" s="1073"/>
      <c r="CD1013" s="1073"/>
      <c r="CE1013" s="1073"/>
      <c r="CF1013" s="1073"/>
      <c r="CG1013" s="1073"/>
      <c r="CH1013" s="1073"/>
      <c r="CI1013" s="1073"/>
      <c r="CJ1013" s="1073"/>
      <c r="CK1013" s="1073"/>
      <c r="CL1013" s="1073"/>
      <c r="CM1013" s="1112"/>
      <c r="CN1013" s="1112"/>
      <c r="CO1013" s="1113"/>
      <c r="CQ1013" s="1927"/>
    </row>
    <row r="1014" spans="1:95" s="621" customFormat="1" x14ac:dyDescent="0.2">
      <c r="A1014" s="1054"/>
      <c r="B1014" s="1072"/>
      <c r="C1014" s="1048"/>
      <c r="D1014" s="1048"/>
      <c r="E1014" s="1049"/>
      <c r="F1014" s="1067"/>
      <c r="G1014" s="1066"/>
      <c r="H1014" s="1052"/>
      <c r="I1014" s="1073"/>
      <c r="J1014" s="1073"/>
      <c r="K1014" s="1073"/>
      <c r="L1014" s="1073"/>
      <c r="M1014" s="1073"/>
      <c r="N1014" s="1073"/>
      <c r="O1014" s="1073"/>
      <c r="P1014" s="1073"/>
      <c r="Q1014" s="1073"/>
      <c r="R1014" s="1073"/>
      <c r="S1014" s="1073"/>
      <c r="T1014" s="1073"/>
      <c r="U1014" s="1073"/>
      <c r="V1014" s="1073"/>
      <c r="W1014" s="1073"/>
      <c r="X1014" s="1073"/>
      <c r="Y1014" s="1073"/>
      <c r="Z1014" s="1073"/>
      <c r="AA1014" s="1073"/>
      <c r="AB1014" s="1112"/>
      <c r="AC1014" s="1112"/>
      <c r="AD1014" s="1112"/>
      <c r="AE1014" s="1112"/>
      <c r="AF1014" s="1073"/>
      <c r="AG1014" s="1073"/>
      <c r="AH1014" s="1073"/>
      <c r="AI1014" s="1073"/>
      <c r="AJ1014" s="1073"/>
      <c r="AK1014" s="1073"/>
      <c r="AL1014" s="1073"/>
      <c r="AM1014" s="1073"/>
      <c r="AN1014" s="1073"/>
      <c r="AO1014" s="1073"/>
      <c r="AP1014" s="1073"/>
      <c r="AQ1014" s="1073"/>
      <c r="AR1014" s="1073"/>
      <c r="AS1014" s="1073"/>
      <c r="AT1014" s="1073"/>
      <c r="AU1014" s="1073"/>
      <c r="AV1014" s="1073"/>
      <c r="AW1014" s="1073"/>
      <c r="AX1014" s="1073"/>
      <c r="AY1014" s="1073"/>
      <c r="AZ1014" s="1073"/>
      <c r="BA1014" s="1073"/>
      <c r="BB1014" s="1073"/>
      <c r="BC1014" s="1073"/>
      <c r="BD1014" s="1073"/>
      <c r="BE1014" s="1073"/>
      <c r="BF1014" s="1073"/>
      <c r="BG1014" s="1073"/>
      <c r="BH1014" s="1073"/>
      <c r="BI1014" s="1073"/>
      <c r="BJ1014" s="1073"/>
      <c r="BK1014" s="1073"/>
      <c r="BL1014" s="1073"/>
      <c r="BM1014" s="1073"/>
      <c r="BN1014" s="1073"/>
      <c r="BO1014" s="1073"/>
      <c r="BP1014" s="1073"/>
      <c r="BQ1014" s="1073"/>
      <c r="BR1014" s="1073"/>
      <c r="BS1014" s="1112"/>
      <c r="BT1014" s="1073"/>
      <c r="BU1014" s="1073"/>
      <c r="BV1014" s="1073"/>
      <c r="BW1014" s="1073"/>
      <c r="BX1014" s="1073"/>
      <c r="BY1014" s="1073"/>
      <c r="BZ1014" s="1073"/>
      <c r="CA1014" s="1073"/>
      <c r="CB1014" s="1073"/>
      <c r="CC1014" s="1073"/>
      <c r="CD1014" s="1073"/>
      <c r="CE1014" s="1073"/>
      <c r="CF1014" s="1073"/>
      <c r="CG1014" s="1073"/>
      <c r="CH1014" s="1073"/>
      <c r="CI1014" s="1073"/>
      <c r="CJ1014" s="1073"/>
      <c r="CK1014" s="1073"/>
      <c r="CL1014" s="1073"/>
      <c r="CM1014" s="1112"/>
      <c r="CN1014" s="1112"/>
      <c r="CO1014" s="1113"/>
      <c r="CQ1014" s="1927"/>
    </row>
    <row r="1015" spans="1:95" s="621" customFormat="1" x14ac:dyDescent="0.2">
      <c r="A1015" s="1054"/>
      <c r="B1015" s="1072"/>
      <c r="C1015" s="1048"/>
      <c r="D1015" s="1048"/>
      <c r="E1015" s="1049"/>
      <c r="F1015" s="1067"/>
      <c r="G1015" s="1066"/>
      <c r="H1015" s="1052"/>
      <c r="I1015" s="1073"/>
      <c r="J1015" s="1073"/>
      <c r="K1015" s="1073"/>
      <c r="L1015" s="1073"/>
      <c r="M1015" s="1073"/>
      <c r="N1015" s="1073"/>
      <c r="O1015" s="1073"/>
      <c r="P1015" s="1073"/>
      <c r="Q1015" s="1073"/>
      <c r="R1015" s="1073"/>
      <c r="S1015" s="1073"/>
      <c r="T1015" s="1073"/>
      <c r="U1015" s="1073"/>
      <c r="V1015" s="1073"/>
      <c r="W1015" s="1073"/>
      <c r="X1015" s="1073"/>
      <c r="Y1015" s="1073"/>
      <c r="Z1015" s="1073"/>
      <c r="AA1015" s="1073"/>
      <c r="AB1015" s="1112"/>
      <c r="AC1015" s="1112"/>
      <c r="AD1015" s="1112"/>
      <c r="AE1015" s="1112"/>
      <c r="AF1015" s="1073"/>
      <c r="AG1015" s="1073"/>
      <c r="AH1015" s="1073"/>
      <c r="AI1015" s="1073"/>
      <c r="AJ1015" s="1073"/>
      <c r="AK1015" s="1073"/>
      <c r="AL1015" s="1073"/>
      <c r="AM1015" s="1073"/>
      <c r="AN1015" s="1073"/>
      <c r="AO1015" s="1073"/>
      <c r="AP1015" s="1073"/>
      <c r="AQ1015" s="1073"/>
      <c r="AR1015" s="1073"/>
      <c r="AS1015" s="1073"/>
      <c r="AT1015" s="1073"/>
      <c r="AU1015" s="1073"/>
      <c r="AV1015" s="1073"/>
      <c r="AW1015" s="1073"/>
      <c r="AX1015" s="1073"/>
      <c r="AY1015" s="1073"/>
      <c r="AZ1015" s="1073"/>
      <c r="BA1015" s="1073"/>
      <c r="BB1015" s="1073"/>
      <c r="BC1015" s="1073"/>
      <c r="BD1015" s="1073"/>
      <c r="BE1015" s="1073"/>
      <c r="BF1015" s="1073"/>
      <c r="BG1015" s="1073"/>
      <c r="BH1015" s="1073"/>
      <c r="BI1015" s="1073"/>
      <c r="BJ1015" s="1073"/>
      <c r="BK1015" s="1073"/>
      <c r="BL1015" s="1073"/>
      <c r="BM1015" s="1073"/>
      <c r="BN1015" s="1073"/>
      <c r="BO1015" s="1073"/>
      <c r="BP1015" s="1073"/>
      <c r="BQ1015" s="1073"/>
      <c r="BR1015" s="1073"/>
      <c r="BS1015" s="1112"/>
      <c r="BT1015" s="1073"/>
      <c r="BU1015" s="1073"/>
      <c r="BV1015" s="1073"/>
      <c r="BW1015" s="1073"/>
      <c r="BX1015" s="1073"/>
      <c r="BY1015" s="1073"/>
      <c r="BZ1015" s="1073"/>
      <c r="CA1015" s="1073"/>
      <c r="CB1015" s="1073"/>
      <c r="CC1015" s="1073"/>
      <c r="CD1015" s="1073"/>
      <c r="CE1015" s="1073"/>
      <c r="CF1015" s="1073"/>
      <c r="CG1015" s="1073"/>
      <c r="CH1015" s="1073"/>
      <c r="CI1015" s="1073"/>
      <c r="CJ1015" s="1073"/>
      <c r="CK1015" s="1073"/>
      <c r="CL1015" s="1073"/>
      <c r="CM1015" s="1112"/>
      <c r="CN1015" s="1112"/>
      <c r="CO1015" s="1113"/>
      <c r="CQ1015" s="1927"/>
    </row>
    <row r="1016" spans="1:95" s="621" customFormat="1" x14ac:dyDescent="0.2">
      <c r="A1016" s="1054"/>
      <c r="B1016" s="1072"/>
      <c r="C1016" s="1048"/>
      <c r="D1016" s="1048"/>
      <c r="E1016" s="1049"/>
      <c r="F1016" s="1067"/>
      <c r="G1016" s="1066"/>
      <c r="H1016" s="1052"/>
      <c r="I1016" s="1073"/>
      <c r="J1016" s="1073"/>
      <c r="K1016" s="1073"/>
      <c r="L1016" s="1073"/>
      <c r="M1016" s="1073"/>
      <c r="N1016" s="1073"/>
      <c r="O1016" s="1073"/>
      <c r="P1016" s="1073"/>
      <c r="Q1016" s="1073"/>
      <c r="R1016" s="1073"/>
      <c r="S1016" s="1073"/>
      <c r="T1016" s="1073"/>
      <c r="U1016" s="1073"/>
      <c r="V1016" s="1073"/>
      <c r="W1016" s="1073"/>
      <c r="X1016" s="1073"/>
      <c r="Y1016" s="1073"/>
      <c r="Z1016" s="1073"/>
      <c r="AA1016" s="1073"/>
      <c r="AB1016" s="1112"/>
      <c r="AC1016" s="1112"/>
      <c r="AD1016" s="1112"/>
      <c r="AE1016" s="1112"/>
      <c r="AF1016" s="1073"/>
      <c r="AG1016" s="1073"/>
      <c r="AH1016" s="1073"/>
      <c r="AI1016" s="1073"/>
      <c r="AJ1016" s="1073"/>
      <c r="AK1016" s="1073"/>
      <c r="AL1016" s="1073"/>
      <c r="AM1016" s="1073"/>
      <c r="AN1016" s="1073"/>
      <c r="AO1016" s="1073"/>
      <c r="AP1016" s="1073"/>
      <c r="AQ1016" s="1073"/>
      <c r="AR1016" s="1073"/>
      <c r="AS1016" s="1073"/>
      <c r="AT1016" s="1073"/>
      <c r="AU1016" s="1073"/>
      <c r="AV1016" s="1073"/>
      <c r="AW1016" s="1073"/>
      <c r="AX1016" s="1073"/>
      <c r="AY1016" s="1073"/>
      <c r="AZ1016" s="1073"/>
      <c r="BA1016" s="1073"/>
      <c r="BB1016" s="1073"/>
      <c r="BC1016" s="1073"/>
      <c r="BD1016" s="1073"/>
      <c r="BE1016" s="1073"/>
      <c r="BF1016" s="1073"/>
      <c r="BG1016" s="1073"/>
      <c r="BH1016" s="1073"/>
      <c r="BI1016" s="1073"/>
      <c r="BJ1016" s="1073"/>
      <c r="BK1016" s="1073"/>
      <c r="BL1016" s="1073"/>
      <c r="BM1016" s="1073"/>
      <c r="BN1016" s="1073"/>
      <c r="BO1016" s="1073"/>
      <c r="BP1016" s="1073"/>
      <c r="BQ1016" s="1073"/>
      <c r="BR1016" s="1073"/>
      <c r="BS1016" s="1112"/>
      <c r="BT1016" s="1073"/>
      <c r="BU1016" s="1073"/>
      <c r="BV1016" s="1073"/>
      <c r="BW1016" s="1073"/>
      <c r="BX1016" s="1073"/>
      <c r="BY1016" s="1073"/>
      <c r="BZ1016" s="1073"/>
      <c r="CA1016" s="1073"/>
      <c r="CB1016" s="1073"/>
      <c r="CC1016" s="1073"/>
      <c r="CD1016" s="1073"/>
      <c r="CE1016" s="1073"/>
      <c r="CF1016" s="1073"/>
      <c r="CG1016" s="1073"/>
      <c r="CH1016" s="1073"/>
      <c r="CI1016" s="1073"/>
      <c r="CJ1016" s="1073"/>
      <c r="CK1016" s="1073"/>
      <c r="CL1016" s="1073"/>
      <c r="CM1016" s="1112"/>
      <c r="CN1016" s="1112"/>
      <c r="CO1016" s="1113"/>
      <c r="CQ1016" s="1927"/>
    </row>
    <row r="1017" spans="1:95" s="621" customFormat="1" x14ac:dyDescent="0.2">
      <c r="A1017" s="1054"/>
      <c r="B1017" s="1072"/>
      <c r="C1017" s="1048"/>
      <c r="D1017" s="1048"/>
      <c r="E1017" s="1049"/>
      <c r="F1017" s="1067"/>
      <c r="G1017" s="1066"/>
      <c r="H1017" s="1052"/>
      <c r="I1017" s="1073"/>
      <c r="J1017" s="1073"/>
      <c r="K1017" s="1073"/>
      <c r="L1017" s="1073"/>
      <c r="M1017" s="1073"/>
      <c r="N1017" s="1073"/>
      <c r="O1017" s="1073"/>
      <c r="P1017" s="1073"/>
      <c r="Q1017" s="1073"/>
      <c r="R1017" s="1073"/>
      <c r="S1017" s="1073"/>
      <c r="T1017" s="1073"/>
      <c r="U1017" s="1073"/>
      <c r="V1017" s="1073"/>
      <c r="W1017" s="1073"/>
      <c r="X1017" s="1073"/>
      <c r="Y1017" s="1073"/>
      <c r="Z1017" s="1073"/>
      <c r="AA1017" s="1073"/>
      <c r="AB1017" s="1112"/>
      <c r="AC1017" s="1112"/>
      <c r="AD1017" s="1112"/>
      <c r="AE1017" s="1112"/>
      <c r="AF1017" s="1073"/>
      <c r="AG1017" s="1073"/>
      <c r="AH1017" s="1073"/>
      <c r="AI1017" s="1073"/>
      <c r="AJ1017" s="1073"/>
      <c r="AK1017" s="1073"/>
      <c r="AL1017" s="1073"/>
      <c r="AM1017" s="1073"/>
      <c r="AN1017" s="1073"/>
      <c r="AO1017" s="1073"/>
      <c r="AP1017" s="1073"/>
      <c r="AQ1017" s="1073"/>
      <c r="AR1017" s="1073"/>
      <c r="AS1017" s="1073"/>
      <c r="AT1017" s="1073"/>
      <c r="AU1017" s="1073"/>
      <c r="AV1017" s="1073"/>
      <c r="AW1017" s="1073"/>
      <c r="AX1017" s="1073"/>
      <c r="AY1017" s="1073"/>
      <c r="AZ1017" s="1073"/>
      <c r="BA1017" s="1073"/>
      <c r="BB1017" s="1073"/>
      <c r="BC1017" s="1073"/>
      <c r="BD1017" s="1073"/>
      <c r="BE1017" s="1073"/>
      <c r="BF1017" s="1073"/>
      <c r="BG1017" s="1073"/>
      <c r="BH1017" s="1073"/>
      <c r="BI1017" s="1073"/>
      <c r="BJ1017" s="1073"/>
      <c r="BK1017" s="1073"/>
      <c r="BL1017" s="1073"/>
      <c r="BM1017" s="1073"/>
      <c r="BN1017" s="1073"/>
      <c r="BO1017" s="1073"/>
      <c r="BP1017" s="1073"/>
      <c r="BQ1017" s="1073"/>
      <c r="BR1017" s="1073"/>
      <c r="BS1017" s="1112"/>
      <c r="BT1017" s="1073"/>
      <c r="BU1017" s="1073"/>
      <c r="BV1017" s="1073"/>
      <c r="BW1017" s="1073"/>
      <c r="BX1017" s="1073"/>
      <c r="BY1017" s="1073"/>
      <c r="BZ1017" s="1073"/>
      <c r="CA1017" s="1073"/>
      <c r="CB1017" s="1073"/>
      <c r="CC1017" s="1073"/>
      <c r="CD1017" s="1073"/>
      <c r="CE1017" s="1073"/>
      <c r="CF1017" s="1073"/>
      <c r="CG1017" s="1073"/>
      <c r="CH1017" s="1073"/>
      <c r="CI1017" s="1073"/>
      <c r="CJ1017" s="1073"/>
      <c r="CK1017" s="1073"/>
      <c r="CL1017" s="1073"/>
      <c r="CM1017" s="1112"/>
      <c r="CN1017" s="1112"/>
      <c r="CO1017" s="1113"/>
      <c r="CQ1017" s="1927"/>
    </row>
    <row r="1018" spans="1:95" s="621" customFormat="1" x14ac:dyDescent="0.2">
      <c r="A1018" s="1054"/>
      <c r="B1018" s="1072"/>
      <c r="C1018" s="1048"/>
      <c r="D1018" s="1048"/>
      <c r="E1018" s="1049"/>
      <c r="F1018" s="1067"/>
      <c r="G1018" s="1066"/>
      <c r="H1018" s="1052"/>
      <c r="I1018" s="1073"/>
      <c r="J1018" s="1073"/>
      <c r="K1018" s="1073"/>
      <c r="L1018" s="1073"/>
      <c r="M1018" s="1073"/>
      <c r="N1018" s="1073"/>
      <c r="O1018" s="1073"/>
      <c r="P1018" s="1073"/>
      <c r="Q1018" s="1073"/>
      <c r="R1018" s="1073"/>
      <c r="S1018" s="1073"/>
      <c r="T1018" s="1073"/>
      <c r="U1018" s="1073"/>
      <c r="V1018" s="1073"/>
      <c r="W1018" s="1073"/>
      <c r="X1018" s="1073"/>
      <c r="Y1018" s="1073"/>
      <c r="Z1018" s="1073"/>
      <c r="AA1018" s="1073"/>
      <c r="AB1018" s="1112"/>
      <c r="AC1018" s="1112"/>
      <c r="AD1018" s="1112"/>
      <c r="AE1018" s="1112"/>
      <c r="AF1018" s="1073"/>
      <c r="AG1018" s="1073"/>
      <c r="AH1018" s="1073"/>
      <c r="AI1018" s="1073"/>
      <c r="AJ1018" s="1073"/>
      <c r="AK1018" s="1073"/>
      <c r="AL1018" s="1073"/>
      <c r="AM1018" s="1073"/>
      <c r="AN1018" s="1073"/>
      <c r="AO1018" s="1073"/>
      <c r="AP1018" s="1073"/>
      <c r="AQ1018" s="1073"/>
      <c r="AR1018" s="1073"/>
      <c r="AS1018" s="1073"/>
      <c r="AT1018" s="1073"/>
      <c r="AU1018" s="1073"/>
      <c r="AV1018" s="1073"/>
      <c r="AW1018" s="1073"/>
      <c r="AX1018" s="1073"/>
      <c r="AY1018" s="1073"/>
      <c r="AZ1018" s="1073"/>
      <c r="BA1018" s="1073"/>
      <c r="BB1018" s="1073"/>
      <c r="BC1018" s="1073"/>
      <c r="BD1018" s="1073"/>
      <c r="BE1018" s="1073"/>
      <c r="BF1018" s="1073"/>
      <c r="BG1018" s="1073"/>
      <c r="BH1018" s="1073"/>
      <c r="BI1018" s="1073"/>
      <c r="BJ1018" s="1073"/>
      <c r="BK1018" s="1073"/>
      <c r="BL1018" s="1073"/>
      <c r="BM1018" s="1073"/>
      <c r="BN1018" s="1073"/>
      <c r="BO1018" s="1073"/>
      <c r="BP1018" s="1073"/>
      <c r="BQ1018" s="1073"/>
      <c r="BR1018" s="1073"/>
      <c r="BS1018" s="1112"/>
      <c r="BT1018" s="1073"/>
      <c r="BU1018" s="1073"/>
      <c r="BV1018" s="1073"/>
      <c r="BW1018" s="1073"/>
      <c r="BX1018" s="1073"/>
      <c r="BY1018" s="1073"/>
      <c r="BZ1018" s="1073"/>
      <c r="CA1018" s="1073"/>
      <c r="CB1018" s="1073"/>
      <c r="CC1018" s="1073"/>
      <c r="CD1018" s="1073"/>
      <c r="CE1018" s="1073"/>
      <c r="CF1018" s="1073"/>
      <c r="CG1018" s="1073"/>
      <c r="CH1018" s="1073"/>
      <c r="CI1018" s="1073"/>
      <c r="CJ1018" s="1073"/>
      <c r="CK1018" s="1073"/>
      <c r="CL1018" s="1073"/>
      <c r="CM1018" s="1112"/>
      <c r="CN1018" s="1112"/>
      <c r="CO1018" s="1113"/>
      <c r="CQ1018" s="1927"/>
    </row>
    <row r="1019" spans="1:95" s="621" customFormat="1" x14ac:dyDescent="0.2">
      <c r="A1019" s="1054"/>
      <c r="B1019" s="1072"/>
      <c r="C1019" s="1048"/>
      <c r="D1019" s="1048"/>
      <c r="E1019" s="1049"/>
      <c r="F1019" s="1067"/>
      <c r="G1019" s="1066"/>
      <c r="H1019" s="1052"/>
      <c r="I1019" s="1073"/>
      <c r="J1019" s="1073"/>
      <c r="K1019" s="1073"/>
      <c r="L1019" s="1073"/>
      <c r="M1019" s="1073"/>
      <c r="N1019" s="1073"/>
      <c r="O1019" s="1073"/>
      <c r="P1019" s="1073"/>
      <c r="Q1019" s="1073"/>
      <c r="R1019" s="1073"/>
      <c r="S1019" s="1073"/>
      <c r="T1019" s="1073"/>
      <c r="U1019" s="1073"/>
      <c r="V1019" s="1073"/>
      <c r="W1019" s="1073"/>
      <c r="X1019" s="1073"/>
      <c r="Y1019" s="1073"/>
      <c r="Z1019" s="1073"/>
      <c r="AA1019" s="1073"/>
      <c r="AB1019" s="1112"/>
      <c r="AC1019" s="1112"/>
      <c r="AD1019" s="1112"/>
      <c r="AE1019" s="1112"/>
      <c r="AF1019" s="1073"/>
      <c r="AG1019" s="1073"/>
      <c r="AH1019" s="1073"/>
      <c r="AI1019" s="1073"/>
      <c r="AJ1019" s="1073"/>
      <c r="AK1019" s="1073"/>
      <c r="AL1019" s="1073"/>
      <c r="AM1019" s="1073"/>
      <c r="AN1019" s="1073"/>
      <c r="AO1019" s="1073"/>
      <c r="AP1019" s="1073"/>
      <c r="AQ1019" s="1073"/>
      <c r="AR1019" s="1073"/>
      <c r="AS1019" s="1073"/>
      <c r="AT1019" s="1073"/>
      <c r="AU1019" s="1073"/>
      <c r="AV1019" s="1073"/>
      <c r="AW1019" s="1073"/>
      <c r="AX1019" s="1073"/>
      <c r="AY1019" s="1073"/>
      <c r="AZ1019" s="1073"/>
      <c r="BA1019" s="1073"/>
      <c r="BB1019" s="1073"/>
      <c r="BC1019" s="1073"/>
      <c r="BD1019" s="1073"/>
      <c r="BE1019" s="1073"/>
      <c r="BF1019" s="1073"/>
      <c r="BG1019" s="1073"/>
      <c r="BH1019" s="1073"/>
      <c r="BI1019" s="1073"/>
      <c r="BJ1019" s="1073"/>
      <c r="BK1019" s="1073"/>
      <c r="BL1019" s="1073"/>
      <c r="BM1019" s="1073"/>
      <c r="BN1019" s="1073"/>
      <c r="BO1019" s="1073"/>
      <c r="BP1019" s="1073"/>
      <c r="BQ1019" s="1073"/>
      <c r="BR1019" s="1073"/>
      <c r="BS1019" s="1112"/>
      <c r="BT1019" s="1073"/>
      <c r="BU1019" s="1073"/>
      <c r="BV1019" s="1073"/>
      <c r="BW1019" s="1073"/>
      <c r="BX1019" s="1073"/>
      <c r="BY1019" s="1073"/>
      <c r="BZ1019" s="1073"/>
      <c r="CA1019" s="1073"/>
      <c r="CB1019" s="1073"/>
      <c r="CC1019" s="1073"/>
      <c r="CD1019" s="1073"/>
      <c r="CE1019" s="1073"/>
      <c r="CF1019" s="1073"/>
      <c r="CG1019" s="1073"/>
      <c r="CH1019" s="1073"/>
      <c r="CI1019" s="1073"/>
      <c r="CJ1019" s="1073"/>
      <c r="CK1019" s="1073"/>
      <c r="CL1019" s="1073"/>
      <c r="CM1019" s="1112"/>
      <c r="CN1019" s="1112"/>
      <c r="CO1019" s="1113"/>
      <c r="CQ1019" s="1927"/>
    </row>
    <row r="1020" spans="1:95" s="621" customFormat="1" x14ac:dyDescent="0.2">
      <c r="A1020" s="1054"/>
      <c r="B1020" s="1072"/>
      <c r="C1020" s="1048"/>
      <c r="D1020" s="1048"/>
      <c r="E1020" s="1049"/>
      <c r="F1020" s="1067"/>
      <c r="G1020" s="1066"/>
      <c r="H1020" s="1052"/>
      <c r="I1020" s="1073"/>
      <c r="J1020" s="1073"/>
      <c r="K1020" s="1073"/>
      <c r="L1020" s="1073"/>
      <c r="M1020" s="1073"/>
      <c r="N1020" s="1073"/>
      <c r="O1020" s="1073"/>
      <c r="P1020" s="1073"/>
      <c r="Q1020" s="1073"/>
      <c r="R1020" s="1073"/>
      <c r="S1020" s="1073"/>
      <c r="T1020" s="1073"/>
      <c r="U1020" s="1073"/>
      <c r="V1020" s="1073"/>
      <c r="W1020" s="1073"/>
      <c r="X1020" s="1073"/>
      <c r="Y1020" s="1073"/>
      <c r="Z1020" s="1073"/>
      <c r="AA1020" s="1073"/>
      <c r="AB1020" s="1112"/>
      <c r="AC1020" s="1112"/>
      <c r="AD1020" s="1112"/>
      <c r="AE1020" s="1112"/>
      <c r="AF1020" s="1073"/>
      <c r="AG1020" s="1073"/>
      <c r="AH1020" s="1073"/>
      <c r="AI1020" s="1073"/>
      <c r="AJ1020" s="1073"/>
      <c r="AK1020" s="1073"/>
      <c r="AL1020" s="1073"/>
      <c r="AM1020" s="1073"/>
      <c r="AN1020" s="1073"/>
      <c r="AO1020" s="1073"/>
      <c r="AP1020" s="1073"/>
      <c r="AQ1020" s="1073"/>
      <c r="AR1020" s="1073"/>
      <c r="AS1020" s="1073"/>
      <c r="AT1020" s="1073"/>
      <c r="AU1020" s="1073"/>
      <c r="AV1020" s="1073"/>
      <c r="AW1020" s="1073"/>
      <c r="AX1020" s="1073"/>
      <c r="AY1020" s="1073"/>
      <c r="AZ1020" s="1073"/>
      <c r="BA1020" s="1073"/>
      <c r="BB1020" s="1073"/>
      <c r="BC1020" s="1073"/>
      <c r="BD1020" s="1073"/>
      <c r="BE1020" s="1073"/>
      <c r="BF1020" s="1073"/>
      <c r="BG1020" s="1073"/>
      <c r="BH1020" s="1073"/>
      <c r="BI1020" s="1073"/>
      <c r="BJ1020" s="1073"/>
      <c r="BK1020" s="1073"/>
      <c r="BL1020" s="1073"/>
      <c r="BM1020" s="1073"/>
      <c r="BN1020" s="1073"/>
      <c r="BO1020" s="1073"/>
      <c r="BP1020" s="1073"/>
      <c r="BQ1020" s="1073"/>
      <c r="BR1020" s="1073"/>
      <c r="BS1020" s="1112"/>
      <c r="BT1020" s="1073"/>
      <c r="BU1020" s="1073"/>
      <c r="BV1020" s="1073"/>
      <c r="BW1020" s="1073"/>
      <c r="BX1020" s="1073"/>
      <c r="BY1020" s="1073"/>
      <c r="BZ1020" s="1073"/>
      <c r="CA1020" s="1073"/>
      <c r="CB1020" s="1073"/>
      <c r="CC1020" s="1073"/>
      <c r="CD1020" s="1073"/>
      <c r="CE1020" s="1073"/>
      <c r="CF1020" s="1073"/>
      <c r="CG1020" s="1073"/>
      <c r="CH1020" s="1073"/>
      <c r="CI1020" s="1073"/>
      <c r="CJ1020" s="1073"/>
      <c r="CK1020" s="1073"/>
      <c r="CL1020" s="1073"/>
      <c r="CM1020" s="1112"/>
      <c r="CN1020" s="1112"/>
      <c r="CO1020" s="1113"/>
      <c r="CQ1020" s="1927"/>
    </row>
    <row r="1021" spans="1:95" s="621" customFormat="1" x14ac:dyDescent="0.2">
      <c r="A1021" s="1054"/>
      <c r="B1021" s="1072"/>
      <c r="C1021" s="1048"/>
      <c r="D1021" s="1048"/>
      <c r="E1021" s="1049"/>
      <c r="F1021" s="1067"/>
      <c r="G1021" s="1066"/>
      <c r="H1021" s="1052"/>
      <c r="I1021" s="1073"/>
      <c r="J1021" s="1073"/>
      <c r="K1021" s="1073"/>
      <c r="L1021" s="1073"/>
      <c r="M1021" s="1073"/>
      <c r="N1021" s="1073"/>
      <c r="O1021" s="1073"/>
      <c r="P1021" s="1073"/>
      <c r="Q1021" s="1073"/>
      <c r="R1021" s="1073"/>
      <c r="S1021" s="1073"/>
      <c r="T1021" s="1073"/>
      <c r="U1021" s="1073"/>
      <c r="V1021" s="1073"/>
      <c r="W1021" s="1073"/>
      <c r="X1021" s="1073"/>
      <c r="Y1021" s="1073"/>
      <c r="Z1021" s="1073"/>
      <c r="AA1021" s="1073"/>
      <c r="AB1021" s="1112"/>
      <c r="AC1021" s="1112"/>
      <c r="AD1021" s="1112"/>
      <c r="AE1021" s="1112"/>
      <c r="AF1021" s="1073"/>
      <c r="AG1021" s="1073"/>
      <c r="AH1021" s="1073"/>
      <c r="AI1021" s="1073"/>
      <c r="AJ1021" s="1073"/>
      <c r="AK1021" s="1073"/>
      <c r="AL1021" s="1073"/>
      <c r="AM1021" s="1073"/>
      <c r="AN1021" s="1073"/>
      <c r="AO1021" s="1073"/>
      <c r="AP1021" s="1073"/>
      <c r="AQ1021" s="1073"/>
      <c r="AR1021" s="1073"/>
      <c r="AS1021" s="1073"/>
      <c r="AT1021" s="1073"/>
      <c r="AU1021" s="1073"/>
      <c r="AV1021" s="1073"/>
      <c r="AW1021" s="1073"/>
      <c r="AX1021" s="1073"/>
      <c r="AY1021" s="1073"/>
      <c r="AZ1021" s="1073"/>
      <c r="BA1021" s="1073"/>
      <c r="BB1021" s="1073"/>
      <c r="BC1021" s="1073"/>
      <c r="BD1021" s="1073"/>
      <c r="BE1021" s="1073"/>
      <c r="BF1021" s="1073"/>
      <c r="BG1021" s="1073"/>
      <c r="BH1021" s="1073"/>
      <c r="BI1021" s="1073"/>
      <c r="BJ1021" s="1073"/>
      <c r="BK1021" s="1073"/>
      <c r="BL1021" s="1073"/>
      <c r="BM1021" s="1073"/>
      <c r="BN1021" s="1073"/>
      <c r="BO1021" s="1073"/>
      <c r="BP1021" s="1073"/>
      <c r="BQ1021" s="1073"/>
      <c r="BR1021" s="1073"/>
      <c r="BS1021" s="1112"/>
      <c r="BT1021" s="1073"/>
      <c r="BU1021" s="1073"/>
      <c r="BV1021" s="1073"/>
      <c r="BW1021" s="1073"/>
      <c r="BX1021" s="1073"/>
      <c r="BY1021" s="1073"/>
      <c r="BZ1021" s="1073"/>
      <c r="CA1021" s="1073"/>
      <c r="CB1021" s="1073"/>
      <c r="CC1021" s="1073"/>
      <c r="CD1021" s="1073"/>
      <c r="CE1021" s="1073"/>
      <c r="CF1021" s="1073"/>
      <c r="CG1021" s="1073"/>
      <c r="CH1021" s="1073"/>
      <c r="CI1021" s="1073"/>
      <c r="CJ1021" s="1073"/>
      <c r="CK1021" s="1073"/>
      <c r="CL1021" s="1073"/>
      <c r="CM1021" s="1112"/>
      <c r="CN1021" s="1112"/>
      <c r="CO1021" s="1113"/>
      <c r="CQ1021" s="1927"/>
    </row>
    <row r="1022" spans="1:95" s="621" customFormat="1" x14ac:dyDescent="0.2">
      <c r="A1022" s="1054"/>
      <c r="B1022" s="1072"/>
      <c r="C1022" s="1048"/>
      <c r="D1022" s="1048"/>
      <c r="E1022" s="1049"/>
      <c r="F1022" s="1067"/>
      <c r="G1022" s="1066"/>
      <c r="H1022" s="1052"/>
      <c r="I1022" s="1073"/>
      <c r="J1022" s="1073"/>
      <c r="K1022" s="1073"/>
      <c r="L1022" s="1073"/>
      <c r="M1022" s="1073"/>
      <c r="N1022" s="1073"/>
      <c r="O1022" s="1073"/>
      <c r="P1022" s="1073"/>
      <c r="Q1022" s="1073"/>
      <c r="R1022" s="1073"/>
      <c r="S1022" s="1073"/>
      <c r="T1022" s="1073"/>
      <c r="U1022" s="1073"/>
      <c r="V1022" s="1073"/>
      <c r="W1022" s="1073"/>
      <c r="X1022" s="1073"/>
      <c r="Y1022" s="1073"/>
      <c r="Z1022" s="1073"/>
      <c r="AA1022" s="1073"/>
      <c r="AB1022" s="1112"/>
      <c r="AC1022" s="1112"/>
      <c r="AD1022" s="1112"/>
      <c r="AE1022" s="1112"/>
      <c r="AF1022" s="1073"/>
      <c r="AG1022" s="1073"/>
      <c r="AH1022" s="1073"/>
      <c r="AI1022" s="1073"/>
      <c r="AJ1022" s="1073"/>
      <c r="AK1022" s="1073"/>
      <c r="AL1022" s="1073"/>
      <c r="AM1022" s="1073"/>
      <c r="AN1022" s="1073"/>
      <c r="AO1022" s="1073"/>
      <c r="AP1022" s="1073"/>
      <c r="AQ1022" s="1073"/>
      <c r="AR1022" s="1073"/>
      <c r="AS1022" s="1073"/>
      <c r="AT1022" s="1073"/>
      <c r="AU1022" s="1073"/>
      <c r="AV1022" s="1073"/>
      <c r="AW1022" s="1073"/>
      <c r="AX1022" s="1073"/>
      <c r="AY1022" s="1073"/>
      <c r="AZ1022" s="1073"/>
      <c r="BA1022" s="1073"/>
      <c r="BB1022" s="1073"/>
      <c r="BC1022" s="1073"/>
      <c r="BD1022" s="1073"/>
      <c r="BE1022" s="1073"/>
      <c r="BF1022" s="1073"/>
      <c r="BG1022" s="1073"/>
      <c r="BH1022" s="1073"/>
      <c r="BI1022" s="1073"/>
      <c r="BJ1022" s="1073"/>
      <c r="BK1022" s="1073"/>
      <c r="BL1022" s="1073"/>
      <c r="BM1022" s="1073"/>
      <c r="BN1022" s="1073"/>
      <c r="BO1022" s="1073"/>
      <c r="BP1022" s="1073"/>
      <c r="BQ1022" s="1073"/>
      <c r="BR1022" s="1073"/>
      <c r="BS1022" s="1112"/>
      <c r="BT1022" s="1073"/>
      <c r="BU1022" s="1073"/>
      <c r="BV1022" s="1073"/>
      <c r="BW1022" s="1073"/>
      <c r="BX1022" s="1073"/>
      <c r="BY1022" s="1073"/>
      <c r="BZ1022" s="1073"/>
      <c r="CA1022" s="1073"/>
      <c r="CB1022" s="1073"/>
      <c r="CC1022" s="1073"/>
      <c r="CD1022" s="1073"/>
      <c r="CE1022" s="1073"/>
      <c r="CF1022" s="1073"/>
      <c r="CG1022" s="1073"/>
      <c r="CH1022" s="1073"/>
      <c r="CI1022" s="1073"/>
      <c r="CJ1022" s="1073"/>
      <c r="CK1022" s="1073"/>
      <c r="CL1022" s="1073"/>
      <c r="CM1022" s="1112"/>
      <c r="CN1022" s="1112"/>
      <c r="CO1022" s="1113"/>
      <c r="CQ1022" s="1927"/>
    </row>
    <row r="1023" spans="1:95" s="621" customFormat="1" x14ac:dyDescent="0.2">
      <c r="A1023" s="1054"/>
      <c r="B1023" s="1072"/>
      <c r="C1023" s="1048"/>
      <c r="D1023" s="1048"/>
      <c r="E1023" s="1049"/>
      <c r="F1023" s="1067"/>
      <c r="G1023" s="1066"/>
      <c r="H1023" s="1052"/>
      <c r="I1023" s="1073"/>
      <c r="J1023" s="1073"/>
      <c r="K1023" s="1073"/>
      <c r="L1023" s="1073"/>
      <c r="M1023" s="1073"/>
      <c r="N1023" s="1073"/>
      <c r="O1023" s="1073"/>
      <c r="P1023" s="1073"/>
      <c r="Q1023" s="1073"/>
      <c r="R1023" s="1073"/>
      <c r="S1023" s="1073"/>
      <c r="T1023" s="1073"/>
      <c r="U1023" s="1073"/>
      <c r="V1023" s="1073"/>
      <c r="W1023" s="1073"/>
      <c r="X1023" s="1073"/>
      <c r="Y1023" s="1073"/>
      <c r="Z1023" s="1073"/>
      <c r="AA1023" s="1073"/>
      <c r="AB1023" s="1112"/>
      <c r="AC1023" s="1112"/>
      <c r="AD1023" s="1112"/>
      <c r="AE1023" s="1112"/>
      <c r="AF1023" s="1073"/>
      <c r="AG1023" s="1073"/>
      <c r="AH1023" s="1073"/>
      <c r="AI1023" s="1073"/>
      <c r="AJ1023" s="1073"/>
      <c r="AK1023" s="1073"/>
      <c r="AL1023" s="1073"/>
      <c r="AM1023" s="1073"/>
      <c r="AN1023" s="1073"/>
      <c r="AO1023" s="1073"/>
      <c r="AP1023" s="1073"/>
      <c r="AQ1023" s="1073"/>
      <c r="AR1023" s="1073"/>
      <c r="AS1023" s="1073"/>
      <c r="AT1023" s="1073"/>
      <c r="AU1023" s="1073"/>
      <c r="AV1023" s="1073"/>
      <c r="AW1023" s="1073"/>
      <c r="AX1023" s="1073"/>
      <c r="AY1023" s="1073"/>
      <c r="AZ1023" s="1073"/>
      <c r="BA1023" s="1073"/>
      <c r="BB1023" s="1073"/>
      <c r="BC1023" s="1073"/>
      <c r="BD1023" s="1073"/>
      <c r="BE1023" s="1073"/>
      <c r="BF1023" s="1073"/>
      <c r="BG1023" s="1073"/>
      <c r="BH1023" s="1073"/>
      <c r="BI1023" s="1073"/>
      <c r="BJ1023" s="1073"/>
      <c r="BK1023" s="1073"/>
      <c r="BL1023" s="1073"/>
      <c r="BM1023" s="1073"/>
      <c r="BN1023" s="1073"/>
      <c r="BO1023" s="1073"/>
      <c r="BP1023" s="1073"/>
      <c r="BQ1023" s="1073"/>
      <c r="BR1023" s="1073"/>
      <c r="BS1023" s="1112"/>
      <c r="BT1023" s="1073"/>
      <c r="BU1023" s="1073"/>
      <c r="BV1023" s="1073"/>
      <c r="BW1023" s="1073"/>
      <c r="BX1023" s="1073"/>
      <c r="BY1023" s="1073"/>
      <c r="BZ1023" s="1073"/>
      <c r="CA1023" s="1073"/>
      <c r="CB1023" s="1073"/>
      <c r="CC1023" s="1073"/>
      <c r="CD1023" s="1073"/>
      <c r="CE1023" s="1073"/>
      <c r="CF1023" s="1073"/>
      <c r="CG1023" s="1073"/>
      <c r="CH1023" s="1073"/>
      <c r="CI1023" s="1073"/>
      <c r="CJ1023" s="1073"/>
      <c r="CK1023" s="1073"/>
      <c r="CL1023" s="1073"/>
      <c r="CM1023" s="1112"/>
      <c r="CN1023" s="1112"/>
      <c r="CO1023" s="1113"/>
      <c r="CQ1023" s="1927"/>
    </row>
    <row r="1024" spans="1:95" s="621" customFormat="1" x14ac:dyDescent="0.2">
      <c r="A1024" s="1054"/>
      <c r="B1024" s="1072"/>
      <c r="C1024" s="1048"/>
      <c r="D1024" s="1048"/>
      <c r="E1024" s="1049"/>
      <c r="F1024" s="1067"/>
      <c r="G1024" s="1066"/>
      <c r="H1024" s="1052"/>
      <c r="I1024" s="1073"/>
      <c r="J1024" s="1073"/>
      <c r="K1024" s="1073"/>
      <c r="L1024" s="1073"/>
      <c r="M1024" s="1073"/>
      <c r="N1024" s="1073"/>
      <c r="O1024" s="1073"/>
      <c r="P1024" s="1073"/>
      <c r="Q1024" s="1073"/>
      <c r="R1024" s="1073"/>
      <c r="S1024" s="1073"/>
      <c r="T1024" s="1073"/>
      <c r="U1024" s="1073"/>
      <c r="V1024" s="1073"/>
      <c r="W1024" s="1073"/>
      <c r="X1024" s="1073"/>
      <c r="Y1024" s="1073"/>
      <c r="Z1024" s="1073"/>
      <c r="AA1024" s="1073"/>
      <c r="AB1024" s="1112"/>
      <c r="AC1024" s="1112"/>
      <c r="AD1024" s="1112"/>
      <c r="AE1024" s="1112"/>
      <c r="AF1024" s="1073"/>
      <c r="AG1024" s="1073"/>
      <c r="AH1024" s="1073"/>
      <c r="AI1024" s="1073"/>
      <c r="AJ1024" s="1073"/>
      <c r="AK1024" s="1073"/>
      <c r="AL1024" s="1073"/>
      <c r="AM1024" s="1073"/>
      <c r="AN1024" s="1073"/>
      <c r="AO1024" s="1073"/>
      <c r="AP1024" s="1073"/>
      <c r="AQ1024" s="1073"/>
      <c r="AR1024" s="1073"/>
      <c r="AS1024" s="1073"/>
      <c r="AT1024" s="1073"/>
      <c r="AU1024" s="1073"/>
      <c r="AV1024" s="1073"/>
      <c r="AW1024" s="1073"/>
      <c r="AX1024" s="1073"/>
      <c r="AY1024" s="1073"/>
      <c r="AZ1024" s="1073"/>
      <c r="BA1024" s="1073"/>
      <c r="BB1024" s="1073"/>
      <c r="BC1024" s="1073"/>
      <c r="BD1024" s="1073"/>
      <c r="BE1024" s="1073"/>
      <c r="BF1024" s="1073"/>
      <c r="BG1024" s="1073"/>
      <c r="BH1024" s="1073"/>
      <c r="BI1024" s="1073"/>
      <c r="BJ1024" s="1073"/>
      <c r="BK1024" s="1073"/>
      <c r="BL1024" s="1073"/>
      <c r="BM1024" s="1073"/>
      <c r="BN1024" s="1073"/>
      <c r="BO1024" s="1073"/>
      <c r="BP1024" s="1073"/>
      <c r="BQ1024" s="1073"/>
      <c r="BR1024" s="1073"/>
      <c r="BS1024" s="1112"/>
      <c r="BT1024" s="1073"/>
      <c r="BU1024" s="1073"/>
      <c r="BV1024" s="1073"/>
      <c r="BW1024" s="1073"/>
      <c r="BX1024" s="1073"/>
      <c r="BY1024" s="1073"/>
      <c r="BZ1024" s="1073"/>
      <c r="CA1024" s="1073"/>
      <c r="CB1024" s="1073"/>
      <c r="CC1024" s="1073"/>
      <c r="CD1024" s="1073"/>
      <c r="CE1024" s="1073"/>
      <c r="CF1024" s="1073"/>
      <c r="CG1024" s="1073"/>
      <c r="CH1024" s="1073"/>
      <c r="CI1024" s="1073"/>
      <c r="CJ1024" s="1073"/>
      <c r="CK1024" s="1073"/>
      <c r="CL1024" s="1073"/>
      <c r="CM1024" s="1112"/>
      <c r="CN1024" s="1112"/>
      <c r="CO1024" s="1113"/>
      <c r="CQ1024" s="1927"/>
    </row>
    <row r="1025" spans="1:95" s="621" customFormat="1" x14ac:dyDescent="0.2">
      <c r="A1025" s="1054"/>
      <c r="B1025" s="1072"/>
      <c r="C1025" s="1048"/>
      <c r="D1025" s="1048"/>
      <c r="E1025" s="1049"/>
      <c r="F1025" s="1067"/>
      <c r="G1025" s="1066"/>
      <c r="H1025" s="1052"/>
      <c r="I1025" s="1073"/>
      <c r="J1025" s="1073"/>
      <c r="K1025" s="1073"/>
      <c r="L1025" s="1073"/>
      <c r="M1025" s="1073"/>
      <c r="N1025" s="1073"/>
      <c r="O1025" s="1073"/>
      <c r="P1025" s="1073"/>
      <c r="Q1025" s="1073"/>
      <c r="R1025" s="1073"/>
      <c r="S1025" s="1073"/>
      <c r="T1025" s="1073"/>
      <c r="U1025" s="1073"/>
      <c r="V1025" s="1073"/>
      <c r="W1025" s="1073"/>
      <c r="X1025" s="1073"/>
      <c r="Y1025" s="1073"/>
      <c r="Z1025" s="1073"/>
      <c r="AA1025" s="1073"/>
      <c r="AB1025" s="1112"/>
      <c r="AC1025" s="1112"/>
      <c r="AD1025" s="1112"/>
      <c r="AE1025" s="1112"/>
      <c r="AF1025" s="1073"/>
      <c r="AG1025" s="1073"/>
      <c r="AH1025" s="1073"/>
      <c r="AI1025" s="1073"/>
      <c r="AJ1025" s="1073"/>
      <c r="AK1025" s="1073"/>
      <c r="AL1025" s="1073"/>
      <c r="AM1025" s="1073"/>
      <c r="AN1025" s="1073"/>
      <c r="AO1025" s="1073"/>
      <c r="AP1025" s="1073"/>
      <c r="AQ1025" s="1073"/>
      <c r="AR1025" s="1073"/>
      <c r="AS1025" s="1073"/>
      <c r="AT1025" s="1073"/>
      <c r="AU1025" s="1073"/>
      <c r="AV1025" s="1073"/>
      <c r="AW1025" s="1073"/>
      <c r="AX1025" s="1073"/>
      <c r="AY1025" s="1073"/>
      <c r="AZ1025" s="1073"/>
      <c r="BA1025" s="1073"/>
      <c r="BB1025" s="1073"/>
      <c r="BC1025" s="1073"/>
      <c r="BD1025" s="1073"/>
      <c r="BE1025" s="1073"/>
      <c r="BF1025" s="1073"/>
      <c r="BG1025" s="1073"/>
      <c r="BH1025" s="1073"/>
      <c r="BI1025" s="1073"/>
      <c r="BJ1025" s="1073"/>
      <c r="BK1025" s="1073"/>
      <c r="BL1025" s="1073"/>
      <c r="BM1025" s="1073"/>
      <c r="BN1025" s="1073"/>
      <c r="BO1025" s="1073"/>
      <c r="BP1025" s="1073"/>
      <c r="BQ1025" s="1073"/>
      <c r="BR1025" s="1073"/>
      <c r="BS1025" s="1112"/>
      <c r="BT1025" s="1073"/>
      <c r="BU1025" s="1073"/>
      <c r="BV1025" s="1073"/>
      <c r="BW1025" s="1073"/>
      <c r="BX1025" s="1073"/>
      <c r="BY1025" s="1073"/>
      <c r="BZ1025" s="1073"/>
      <c r="CA1025" s="1073"/>
      <c r="CB1025" s="1073"/>
      <c r="CC1025" s="1073"/>
      <c r="CD1025" s="1073"/>
      <c r="CE1025" s="1073"/>
      <c r="CF1025" s="1073"/>
      <c r="CG1025" s="1073"/>
      <c r="CH1025" s="1073"/>
      <c r="CI1025" s="1073"/>
      <c r="CJ1025" s="1073"/>
      <c r="CK1025" s="1073"/>
      <c r="CL1025" s="1073"/>
      <c r="CM1025" s="1112"/>
      <c r="CN1025" s="1112"/>
      <c r="CO1025" s="1113"/>
      <c r="CQ1025" s="1927"/>
    </row>
    <row r="1026" spans="1:95" s="621" customFormat="1" x14ac:dyDescent="0.2">
      <c r="A1026" s="1054"/>
      <c r="B1026" s="1072"/>
      <c r="C1026" s="1048"/>
      <c r="D1026" s="1048"/>
      <c r="E1026" s="1049"/>
      <c r="F1026" s="1067"/>
      <c r="G1026" s="1066"/>
      <c r="H1026" s="1052"/>
      <c r="I1026" s="1073"/>
      <c r="J1026" s="1073"/>
      <c r="K1026" s="1073"/>
      <c r="L1026" s="1073"/>
      <c r="M1026" s="1073"/>
      <c r="N1026" s="1073"/>
      <c r="O1026" s="1073"/>
      <c r="P1026" s="1073"/>
      <c r="Q1026" s="1073"/>
      <c r="R1026" s="1073"/>
      <c r="S1026" s="1073"/>
      <c r="T1026" s="1073"/>
      <c r="U1026" s="1073"/>
      <c r="V1026" s="1073"/>
      <c r="W1026" s="1073"/>
      <c r="X1026" s="1073"/>
      <c r="Y1026" s="1073"/>
      <c r="Z1026" s="1073"/>
      <c r="AA1026" s="1073"/>
      <c r="AB1026" s="1112"/>
      <c r="AC1026" s="1112"/>
      <c r="AD1026" s="1112"/>
      <c r="AE1026" s="1112"/>
      <c r="AF1026" s="1073"/>
      <c r="AG1026" s="1073"/>
      <c r="AH1026" s="1073"/>
      <c r="AI1026" s="1073"/>
      <c r="AJ1026" s="1073"/>
      <c r="AK1026" s="1073"/>
      <c r="AL1026" s="1073"/>
      <c r="AM1026" s="1073"/>
      <c r="AN1026" s="1073"/>
      <c r="AO1026" s="1073"/>
      <c r="AP1026" s="1073"/>
      <c r="AQ1026" s="1073"/>
      <c r="AR1026" s="1073"/>
      <c r="AS1026" s="1073"/>
      <c r="AT1026" s="1073"/>
      <c r="AU1026" s="1073"/>
      <c r="AV1026" s="1073"/>
      <c r="AW1026" s="1073"/>
      <c r="AX1026" s="1073"/>
      <c r="AY1026" s="1073"/>
      <c r="AZ1026" s="1073"/>
      <c r="BA1026" s="1073"/>
      <c r="BB1026" s="1073"/>
      <c r="BC1026" s="1073"/>
      <c r="BD1026" s="1073"/>
      <c r="BE1026" s="1073"/>
      <c r="BF1026" s="1073"/>
      <c r="BG1026" s="1073"/>
      <c r="BH1026" s="1073"/>
      <c r="BI1026" s="1073"/>
      <c r="BJ1026" s="1073"/>
      <c r="BK1026" s="1073"/>
      <c r="BL1026" s="1073"/>
      <c r="BM1026" s="1073"/>
      <c r="BN1026" s="1073"/>
      <c r="BO1026" s="1073"/>
      <c r="BP1026" s="1073"/>
      <c r="BQ1026" s="1073"/>
      <c r="BR1026" s="1073"/>
      <c r="BS1026" s="1112"/>
      <c r="BT1026" s="1073"/>
      <c r="BU1026" s="1073"/>
      <c r="BV1026" s="1073"/>
      <c r="BW1026" s="1073"/>
      <c r="BX1026" s="1073"/>
      <c r="BY1026" s="1073"/>
      <c r="BZ1026" s="1073"/>
      <c r="CA1026" s="1073"/>
      <c r="CB1026" s="1073"/>
      <c r="CC1026" s="1073"/>
      <c r="CD1026" s="1073"/>
      <c r="CE1026" s="1073"/>
      <c r="CF1026" s="1073"/>
      <c r="CG1026" s="1073"/>
      <c r="CH1026" s="1073"/>
      <c r="CI1026" s="1073"/>
      <c r="CJ1026" s="1073"/>
      <c r="CK1026" s="1073"/>
      <c r="CL1026" s="1073"/>
      <c r="CM1026" s="1112"/>
      <c r="CN1026" s="1112"/>
      <c r="CO1026" s="1113"/>
      <c r="CQ1026" s="1927"/>
    </row>
    <row r="1027" spans="1:95" s="621" customFormat="1" x14ac:dyDescent="0.2">
      <c r="A1027" s="1054"/>
      <c r="B1027" s="1072"/>
      <c r="C1027" s="1048"/>
      <c r="D1027" s="1048"/>
      <c r="E1027" s="1049"/>
      <c r="F1027" s="1067"/>
      <c r="G1027" s="1066"/>
      <c r="H1027" s="1052"/>
      <c r="I1027" s="1073"/>
      <c r="J1027" s="1073"/>
      <c r="K1027" s="1073"/>
      <c r="L1027" s="1073"/>
      <c r="M1027" s="1073"/>
      <c r="N1027" s="1073"/>
      <c r="O1027" s="1073"/>
      <c r="P1027" s="1073"/>
      <c r="Q1027" s="1073"/>
      <c r="R1027" s="1073"/>
      <c r="S1027" s="1073"/>
      <c r="T1027" s="1073"/>
      <c r="U1027" s="1073"/>
      <c r="V1027" s="1073"/>
      <c r="W1027" s="1073"/>
      <c r="X1027" s="1073"/>
      <c r="Y1027" s="1073"/>
      <c r="Z1027" s="1073"/>
      <c r="AA1027" s="1073"/>
      <c r="AB1027" s="1112"/>
      <c r="AC1027" s="1112"/>
      <c r="AD1027" s="1112"/>
      <c r="AE1027" s="1112"/>
      <c r="AF1027" s="1073"/>
      <c r="AG1027" s="1073"/>
      <c r="AH1027" s="1073"/>
      <c r="AI1027" s="1073"/>
      <c r="AJ1027" s="1073"/>
      <c r="AK1027" s="1073"/>
      <c r="AL1027" s="1073"/>
      <c r="AM1027" s="1073"/>
      <c r="AN1027" s="1073"/>
      <c r="AO1027" s="1073"/>
      <c r="AP1027" s="1073"/>
      <c r="AQ1027" s="1073"/>
      <c r="AR1027" s="1073"/>
      <c r="AS1027" s="1073"/>
      <c r="AT1027" s="1073"/>
      <c r="AU1027" s="1073"/>
      <c r="AV1027" s="1073"/>
      <c r="AW1027" s="1073"/>
      <c r="AX1027" s="1073"/>
      <c r="AY1027" s="1073"/>
      <c r="AZ1027" s="1073"/>
      <c r="BA1027" s="1073"/>
      <c r="BB1027" s="1073"/>
      <c r="BC1027" s="1073"/>
      <c r="BD1027" s="1073"/>
      <c r="BE1027" s="1073"/>
      <c r="BF1027" s="1073"/>
      <c r="BG1027" s="1073"/>
      <c r="BH1027" s="1073"/>
      <c r="BI1027" s="1073"/>
      <c r="BJ1027" s="1073"/>
      <c r="BK1027" s="1073"/>
      <c r="BL1027" s="1073"/>
      <c r="BM1027" s="1073"/>
      <c r="BN1027" s="1073"/>
      <c r="BO1027" s="1073"/>
      <c r="BP1027" s="1073"/>
      <c r="BQ1027" s="1073"/>
      <c r="BR1027" s="1073"/>
      <c r="BS1027" s="1112"/>
      <c r="BT1027" s="1073"/>
      <c r="BU1027" s="1073"/>
      <c r="BV1027" s="1073"/>
      <c r="BW1027" s="1073"/>
      <c r="BX1027" s="1073"/>
      <c r="BY1027" s="1073"/>
      <c r="BZ1027" s="1073"/>
      <c r="CA1027" s="1073"/>
      <c r="CB1027" s="1073"/>
      <c r="CC1027" s="1073"/>
      <c r="CD1027" s="1073"/>
      <c r="CE1027" s="1073"/>
      <c r="CF1027" s="1073"/>
      <c r="CG1027" s="1073"/>
      <c r="CH1027" s="1073"/>
      <c r="CI1027" s="1073"/>
      <c r="CJ1027" s="1073"/>
      <c r="CK1027" s="1073"/>
      <c r="CL1027" s="1073"/>
      <c r="CM1027" s="1112"/>
      <c r="CN1027" s="1112"/>
      <c r="CO1027" s="1113"/>
      <c r="CQ1027" s="1927"/>
    </row>
    <row r="1028" spans="1:95" s="621" customFormat="1" x14ac:dyDescent="0.2">
      <c r="A1028" s="1054"/>
      <c r="B1028" s="1072"/>
      <c r="C1028" s="1048"/>
      <c r="D1028" s="1048"/>
      <c r="E1028" s="1049"/>
      <c r="F1028" s="1067"/>
      <c r="G1028" s="1066"/>
      <c r="H1028" s="1052"/>
      <c r="I1028" s="1073"/>
      <c r="J1028" s="1073"/>
      <c r="K1028" s="1073"/>
      <c r="L1028" s="1073"/>
      <c r="M1028" s="1073"/>
      <c r="N1028" s="1073"/>
      <c r="O1028" s="1073"/>
      <c r="P1028" s="1073"/>
      <c r="Q1028" s="1073"/>
      <c r="R1028" s="1073"/>
      <c r="S1028" s="1073"/>
      <c r="T1028" s="1073"/>
      <c r="U1028" s="1073"/>
      <c r="V1028" s="1073"/>
      <c r="W1028" s="1073"/>
      <c r="X1028" s="1073"/>
      <c r="Y1028" s="1073"/>
      <c r="Z1028" s="1073"/>
      <c r="AA1028" s="1073"/>
      <c r="AB1028" s="1112"/>
      <c r="AC1028" s="1112"/>
      <c r="AD1028" s="1112"/>
      <c r="AE1028" s="1112"/>
      <c r="AF1028" s="1073"/>
      <c r="AG1028" s="1073"/>
      <c r="AH1028" s="1073"/>
      <c r="AI1028" s="1073"/>
      <c r="AJ1028" s="1073"/>
      <c r="AK1028" s="1073"/>
      <c r="AL1028" s="1073"/>
      <c r="AM1028" s="1073"/>
      <c r="AN1028" s="1073"/>
      <c r="AO1028" s="1073"/>
      <c r="AP1028" s="1073"/>
      <c r="AQ1028" s="1073"/>
      <c r="AR1028" s="1073"/>
      <c r="AS1028" s="1073"/>
      <c r="AT1028" s="1073"/>
      <c r="AU1028" s="1073"/>
      <c r="AV1028" s="1073"/>
      <c r="AW1028" s="1073"/>
      <c r="AX1028" s="1073"/>
      <c r="AY1028" s="1073"/>
      <c r="AZ1028" s="1073"/>
      <c r="BA1028" s="1073"/>
      <c r="BB1028" s="1073"/>
      <c r="BC1028" s="1073"/>
      <c r="BD1028" s="1073"/>
      <c r="BE1028" s="1073"/>
      <c r="BF1028" s="1073"/>
      <c r="BG1028" s="1073"/>
      <c r="BH1028" s="1073"/>
      <c r="BI1028" s="1073"/>
      <c r="BJ1028" s="1073"/>
      <c r="BK1028" s="1073"/>
      <c r="BL1028" s="1073"/>
      <c r="BM1028" s="1073"/>
      <c r="BN1028" s="1073"/>
      <c r="BO1028" s="1073"/>
      <c r="BP1028" s="1073"/>
      <c r="BQ1028" s="1073"/>
      <c r="BR1028" s="1073"/>
      <c r="BS1028" s="1112"/>
      <c r="BT1028" s="1073"/>
      <c r="BU1028" s="1073"/>
      <c r="BV1028" s="1073"/>
      <c r="BW1028" s="1073"/>
      <c r="BX1028" s="1073"/>
      <c r="BY1028" s="1073"/>
      <c r="BZ1028" s="1073"/>
      <c r="CA1028" s="1073"/>
      <c r="CB1028" s="1073"/>
      <c r="CC1028" s="1073"/>
      <c r="CD1028" s="1073"/>
      <c r="CE1028" s="1073"/>
      <c r="CF1028" s="1073"/>
      <c r="CG1028" s="1073"/>
      <c r="CH1028" s="1073"/>
      <c r="CI1028" s="1073"/>
      <c r="CJ1028" s="1073"/>
      <c r="CK1028" s="1073"/>
      <c r="CL1028" s="1073"/>
      <c r="CM1028" s="1112"/>
      <c r="CN1028" s="1112"/>
      <c r="CO1028" s="1113"/>
      <c r="CQ1028" s="1927"/>
    </row>
    <row r="1029" spans="1:95" s="621" customFormat="1" x14ac:dyDescent="0.2">
      <c r="A1029" s="1054"/>
      <c r="B1029" s="1072"/>
      <c r="C1029" s="1048"/>
      <c r="D1029" s="1048"/>
      <c r="E1029" s="1049"/>
      <c r="F1029" s="1067"/>
      <c r="G1029" s="1066"/>
      <c r="H1029" s="1052"/>
      <c r="I1029" s="1073"/>
      <c r="J1029" s="1073"/>
      <c r="K1029" s="1073"/>
      <c r="L1029" s="1073"/>
      <c r="M1029" s="1073"/>
      <c r="N1029" s="1073"/>
      <c r="O1029" s="1073"/>
      <c r="P1029" s="1073"/>
      <c r="Q1029" s="1073"/>
      <c r="R1029" s="1073"/>
      <c r="S1029" s="1073"/>
      <c r="T1029" s="1073"/>
      <c r="U1029" s="1073"/>
      <c r="V1029" s="1073"/>
      <c r="W1029" s="1073"/>
      <c r="X1029" s="1073"/>
      <c r="Y1029" s="1073"/>
      <c r="Z1029" s="1073"/>
      <c r="AA1029" s="1073"/>
      <c r="AB1029" s="1112"/>
      <c r="AC1029" s="1112"/>
      <c r="AD1029" s="1112"/>
      <c r="AE1029" s="1112"/>
      <c r="AF1029" s="1073"/>
      <c r="AG1029" s="1073"/>
      <c r="AH1029" s="1073"/>
      <c r="AI1029" s="1073"/>
      <c r="AJ1029" s="1073"/>
      <c r="AK1029" s="1073"/>
      <c r="AL1029" s="1073"/>
      <c r="AM1029" s="1073"/>
      <c r="AN1029" s="1073"/>
      <c r="AO1029" s="1073"/>
      <c r="AP1029" s="1073"/>
      <c r="AQ1029" s="1073"/>
      <c r="AR1029" s="1073"/>
      <c r="AS1029" s="1073"/>
      <c r="AT1029" s="1073"/>
      <c r="AU1029" s="1073"/>
      <c r="AV1029" s="1073"/>
      <c r="AW1029" s="1073"/>
      <c r="AX1029" s="1073"/>
      <c r="AY1029" s="1073"/>
      <c r="AZ1029" s="1073"/>
      <c r="BA1029" s="1073"/>
      <c r="BB1029" s="1073"/>
      <c r="BC1029" s="1073"/>
      <c r="BD1029" s="1073"/>
      <c r="BE1029" s="1073"/>
      <c r="BF1029" s="1073"/>
      <c r="BG1029" s="1073"/>
      <c r="BH1029" s="1073"/>
      <c r="BI1029" s="1073"/>
      <c r="BJ1029" s="1073"/>
      <c r="BK1029" s="1073"/>
      <c r="BL1029" s="1073"/>
      <c r="BM1029" s="1073"/>
      <c r="BN1029" s="1073"/>
      <c r="BO1029" s="1073"/>
      <c r="BP1029" s="1073"/>
      <c r="BQ1029" s="1073"/>
      <c r="BR1029" s="1073"/>
      <c r="BS1029" s="1112"/>
      <c r="BT1029" s="1073"/>
      <c r="BU1029" s="1073"/>
      <c r="BV1029" s="1073"/>
      <c r="BW1029" s="1073"/>
      <c r="BX1029" s="1073"/>
      <c r="BY1029" s="1073"/>
      <c r="BZ1029" s="1073"/>
      <c r="CA1029" s="1073"/>
      <c r="CB1029" s="1073"/>
      <c r="CC1029" s="1073"/>
      <c r="CD1029" s="1073"/>
      <c r="CE1029" s="1073"/>
      <c r="CF1029" s="1073"/>
      <c r="CG1029" s="1073"/>
      <c r="CH1029" s="1073"/>
      <c r="CI1029" s="1073"/>
      <c r="CJ1029" s="1073"/>
      <c r="CK1029" s="1073"/>
      <c r="CL1029" s="1073"/>
      <c r="CM1029" s="1112"/>
      <c r="CN1029" s="1112"/>
      <c r="CO1029" s="1113"/>
      <c r="CQ1029" s="1927"/>
    </row>
    <row r="1030" spans="1:95" s="621" customFormat="1" x14ac:dyDescent="0.2">
      <c r="A1030" s="1054"/>
      <c r="B1030" s="1072"/>
      <c r="C1030" s="1048"/>
      <c r="D1030" s="1048"/>
      <c r="E1030" s="1049"/>
      <c r="F1030" s="1067"/>
      <c r="G1030" s="1066"/>
      <c r="H1030" s="1052"/>
      <c r="I1030" s="1073"/>
      <c r="J1030" s="1073"/>
      <c r="K1030" s="1073"/>
      <c r="L1030" s="1073"/>
      <c r="M1030" s="1073"/>
      <c r="N1030" s="1073"/>
      <c r="O1030" s="1073"/>
      <c r="P1030" s="1073"/>
      <c r="Q1030" s="1073"/>
      <c r="R1030" s="1073"/>
      <c r="S1030" s="1073"/>
      <c r="T1030" s="1073"/>
      <c r="U1030" s="1073"/>
      <c r="V1030" s="1073"/>
      <c r="W1030" s="1073"/>
      <c r="X1030" s="1073"/>
      <c r="Y1030" s="1073"/>
      <c r="Z1030" s="1073"/>
      <c r="AA1030" s="1073"/>
      <c r="AB1030" s="1112"/>
      <c r="AC1030" s="1112"/>
      <c r="AD1030" s="1112"/>
      <c r="AE1030" s="1112"/>
      <c r="AF1030" s="1073"/>
      <c r="AG1030" s="1073"/>
      <c r="AH1030" s="1073"/>
      <c r="AI1030" s="1073"/>
      <c r="AJ1030" s="1073"/>
      <c r="AK1030" s="1073"/>
      <c r="AL1030" s="1073"/>
      <c r="AM1030" s="1073"/>
      <c r="AN1030" s="1073"/>
      <c r="AO1030" s="1073"/>
      <c r="AP1030" s="1073"/>
      <c r="AQ1030" s="1073"/>
      <c r="AR1030" s="1073"/>
      <c r="AS1030" s="1073"/>
      <c r="AT1030" s="1073"/>
      <c r="AU1030" s="1073"/>
      <c r="AV1030" s="1073"/>
      <c r="AW1030" s="1073"/>
      <c r="AX1030" s="1073"/>
      <c r="AY1030" s="1073"/>
      <c r="AZ1030" s="1073"/>
      <c r="BA1030" s="1073"/>
      <c r="BB1030" s="1073"/>
      <c r="BC1030" s="1073"/>
      <c r="BD1030" s="1073"/>
      <c r="BE1030" s="1073"/>
      <c r="BF1030" s="1073"/>
      <c r="BG1030" s="1073"/>
      <c r="BH1030" s="1073"/>
      <c r="BI1030" s="1073"/>
      <c r="BJ1030" s="1073"/>
      <c r="BK1030" s="1073"/>
      <c r="BL1030" s="1073"/>
      <c r="BM1030" s="1073"/>
      <c r="BN1030" s="1073"/>
      <c r="BO1030" s="1073"/>
      <c r="BP1030" s="1073"/>
      <c r="BQ1030" s="1073"/>
      <c r="BR1030" s="1073"/>
      <c r="BS1030" s="1112"/>
      <c r="BT1030" s="1073"/>
      <c r="BU1030" s="1073"/>
      <c r="BV1030" s="1073"/>
      <c r="BW1030" s="1073"/>
      <c r="BX1030" s="1073"/>
      <c r="BY1030" s="1073"/>
      <c r="BZ1030" s="1073"/>
      <c r="CA1030" s="1073"/>
      <c r="CB1030" s="1073"/>
      <c r="CC1030" s="1073"/>
      <c r="CD1030" s="1073"/>
      <c r="CE1030" s="1073"/>
      <c r="CF1030" s="1073"/>
      <c r="CG1030" s="1073"/>
      <c r="CH1030" s="1073"/>
      <c r="CI1030" s="1073"/>
      <c r="CJ1030" s="1073"/>
      <c r="CK1030" s="1073"/>
      <c r="CL1030" s="1073"/>
      <c r="CM1030" s="1112"/>
      <c r="CN1030" s="1112"/>
      <c r="CO1030" s="1113"/>
      <c r="CQ1030" s="1927"/>
    </row>
    <row r="1031" spans="1:95" s="621" customFormat="1" x14ac:dyDescent="0.2">
      <c r="A1031" s="1054"/>
      <c r="B1031" s="1072"/>
      <c r="C1031" s="1048"/>
      <c r="D1031" s="1048"/>
      <c r="E1031" s="1049"/>
      <c r="F1031" s="1067"/>
      <c r="G1031" s="1066"/>
      <c r="H1031" s="1052"/>
      <c r="I1031" s="1073"/>
      <c r="J1031" s="1073"/>
      <c r="K1031" s="1073"/>
      <c r="L1031" s="1073"/>
      <c r="M1031" s="1073"/>
      <c r="N1031" s="1073"/>
      <c r="O1031" s="1073"/>
      <c r="P1031" s="1073"/>
      <c r="Q1031" s="1073"/>
      <c r="R1031" s="1073"/>
      <c r="S1031" s="1073"/>
      <c r="T1031" s="1073"/>
      <c r="U1031" s="1073"/>
      <c r="V1031" s="1073"/>
      <c r="W1031" s="1073"/>
      <c r="X1031" s="1073"/>
      <c r="Y1031" s="1073"/>
      <c r="Z1031" s="1073"/>
      <c r="AA1031" s="1073"/>
      <c r="AB1031" s="1112"/>
      <c r="AC1031" s="1112"/>
      <c r="AD1031" s="1112"/>
      <c r="AE1031" s="1112"/>
      <c r="AF1031" s="1073"/>
      <c r="AG1031" s="1073"/>
      <c r="AH1031" s="1073"/>
      <c r="AI1031" s="1073"/>
      <c r="AJ1031" s="1073"/>
      <c r="AK1031" s="1073"/>
      <c r="AL1031" s="1073"/>
      <c r="AM1031" s="1073"/>
      <c r="AN1031" s="1073"/>
      <c r="AO1031" s="1073"/>
      <c r="AP1031" s="1073"/>
      <c r="AQ1031" s="1073"/>
      <c r="AR1031" s="1073"/>
      <c r="AS1031" s="1073"/>
      <c r="AT1031" s="1073"/>
      <c r="AU1031" s="1073"/>
      <c r="AV1031" s="1073"/>
      <c r="AW1031" s="1073"/>
      <c r="AX1031" s="1073"/>
      <c r="AY1031" s="1073"/>
      <c r="AZ1031" s="1073"/>
      <c r="BA1031" s="1073"/>
      <c r="BB1031" s="1073"/>
      <c r="BC1031" s="1073"/>
      <c r="BD1031" s="1073"/>
      <c r="BE1031" s="1073"/>
      <c r="BF1031" s="1073"/>
      <c r="BG1031" s="1073"/>
      <c r="BH1031" s="1073"/>
      <c r="BI1031" s="1073"/>
      <c r="BJ1031" s="1073"/>
      <c r="BK1031" s="1073"/>
      <c r="BL1031" s="1073"/>
      <c r="BM1031" s="1073"/>
      <c r="BN1031" s="1073"/>
      <c r="BO1031" s="1073"/>
      <c r="BP1031" s="1073"/>
      <c r="BQ1031" s="1073"/>
      <c r="BR1031" s="1073"/>
      <c r="BS1031" s="1112"/>
      <c r="BT1031" s="1073"/>
      <c r="BU1031" s="1073"/>
      <c r="BV1031" s="1073"/>
      <c r="BW1031" s="1073"/>
      <c r="BX1031" s="1073"/>
      <c r="BY1031" s="1073"/>
      <c r="BZ1031" s="1073"/>
      <c r="CA1031" s="1073"/>
      <c r="CB1031" s="1073"/>
      <c r="CC1031" s="1073"/>
      <c r="CD1031" s="1073"/>
      <c r="CE1031" s="1073"/>
      <c r="CF1031" s="1073"/>
      <c r="CG1031" s="1073"/>
      <c r="CH1031" s="1073"/>
      <c r="CI1031" s="1073"/>
      <c r="CJ1031" s="1073"/>
      <c r="CK1031" s="1073"/>
      <c r="CL1031" s="1073"/>
      <c r="CM1031" s="1112"/>
      <c r="CN1031" s="1112"/>
      <c r="CO1031" s="1113"/>
      <c r="CQ1031" s="1927"/>
    </row>
    <row r="1032" spans="1:95" s="621" customFormat="1" x14ac:dyDescent="0.2">
      <c r="A1032" s="1054"/>
      <c r="B1032" s="1072"/>
      <c r="C1032" s="1048"/>
      <c r="D1032" s="1048"/>
      <c r="E1032" s="1049"/>
      <c r="F1032" s="1067"/>
      <c r="G1032" s="1066"/>
      <c r="H1032" s="1052"/>
      <c r="I1032" s="1073"/>
      <c r="J1032" s="1073"/>
      <c r="K1032" s="1073"/>
      <c r="L1032" s="1073"/>
      <c r="M1032" s="1073"/>
      <c r="N1032" s="1073"/>
      <c r="O1032" s="1073"/>
      <c r="P1032" s="1073"/>
      <c r="Q1032" s="1073"/>
      <c r="R1032" s="1073"/>
      <c r="S1032" s="1073"/>
      <c r="T1032" s="1073"/>
      <c r="U1032" s="1073"/>
      <c r="V1032" s="1073"/>
      <c r="W1032" s="1073"/>
      <c r="X1032" s="1073"/>
      <c r="Y1032" s="1073"/>
      <c r="Z1032" s="1073"/>
      <c r="AA1032" s="1073"/>
      <c r="AB1032" s="1112"/>
      <c r="AC1032" s="1112"/>
      <c r="AD1032" s="1112"/>
      <c r="AE1032" s="1112"/>
      <c r="AF1032" s="1073"/>
      <c r="AG1032" s="1073"/>
      <c r="AH1032" s="1073"/>
      <c r="AI1032" s="1073"/>
      <c r="AJ1032" s="1073"/>
      <c r="AK1032" s="1073"/>
      <c r="AL1032" s="1073"/>
      <c r="AM1032" s="1073"/>
      <c r="AN1032" s="1073"/>
      <c r="AO1032" s="1073"/>
      <c r="AP1032" s="1073"/>
      <c r="AQ1032" s="1073"/>
      <c r="AR1032" s="1073"/>
      <c r="AS1032" s="1073"/>
      <c r="AT1032" s="1073"/>
      <c r="AU1032" s="1073"/>
      <c r="AV1032" s="1073"/>
      <c r="AW1032" s="1073"/>
      <c r="AX1032" s="1073"/>
      <c r="AY1032" s="1073"/>
      <c r="AZ1032" s="1073"/>
      <c r="BA1032" s="1073"/>
      <c r="BB1032" s="1073"/>
      <c r="BC1032" s="1073"/>
      <c r="BD1032" s="1073"/>
      <c r="BE1032" s="1073"/>
      <c r="BF1032" s="1073"/>
      <c r="BG1032" s="1073"/>
      <c r="BH1032" s="1073"/>
      <c r="BI1032" s="1073"/>
      <c r="BJ1032" s="1073"/>
      <c r="BK1032" s="1073"/>
      <c r="BL1032" s="1073"/>
      <c r="BM1032" s="1073"/>
      <c r="BN1032" s="1073"/>
      <c r="BO1032" s="1073"/>
      <c r="BP1032" s="1073"/>
      <c r="BQ1032" s="1073"/>
      <c r="BR1032" s="1073"/>
      <c r="BS1032" s="1112"/>
      <c r="BT1032" s="1073"/>
      <c r="BU1032" s="1073"/>
      <c r="BV1032" s="1073"/>
      <c r="BW1032" s="1073"/>
      <c r="BX1032" s="1073"/>
      <c r="BY1032" s="1073"/>
      <c r="BZ1032" s="1073"/>
      <c r="CA1032" s="1073"/>
      <c r="CB1032" s="1073"/>
      <c r="CC1032" s="1073"/>
      <c r="CD1032" s="1073"/>
      <c r="CE1032" s="1073"/>
      <c r="CF1032" s="1073"/>
      <c r="CG1032" s="1073"/>
      <c r="CH1032" s="1073"/>
      <c r="CI1032" s="1073"/>
      <c r="CJ1032" s="1073"/>
      <c r="CK1032" s="1073"/>
      <c r="CL1032" s="1073"/>
      <c r="CM1032" s="1112"/>
      <c r="CN1032" s="1112"/>
      <c r="CO1032" s="1113"/>
      <c r="CQ1032" s="1927"/>
    </row>
    <row r="1033" spans="1:95" s="621" customFormat="1" x14ac:dyDescent="0.2">
      <c r="A1033" s="1054"/>
      <c r="B1033" s="1072"/>
      <c r="C1033" s="1048"/>
      <c r="D1033" s="1048"/>
      <c r="E1033" s="1049"/>
      <c r="F1033" s="1067"/>
      <c r="G1033" s="1066"/>
      <c r="H1033" s="1052"/>
      <c r="I1033" s="1073"/>
      <c r="J1033" s="1073"/>
      <c r="K1033" s="1073"/>
      <c r="L1033" s="1073"/>
      <c r="M1033" s="1073"/>
      <c r="N1033" s="1073"/>
      <c r="O1033" s="1073"/>
      <c r="P1033" s="1073"/>
      <c r="Q1033" s="1073"/>
      <c r="R1033" s="1073"/>
      <c r="S1033" s="1073"/>
      <c r="T1033" s="1073"/>
      <c r="U1033" s="1073"/>
      <c r="V1033" s="1073"/>
      <c r="W1033" s="1073"/>
      <c r="X1033" s="1073"/>
      <c r="Y1033" s="1073"/>
      <c r="Z1033" s="1073"/>
      <c r="AA1033" s="1073"/>
      <c r="AB1033" s="1112"/>
      <c r="AC1033" s="1112"/>
      <c r="AD1033" s="1112"/>
      <c r="AE1033" s="1112"/>
      <c r="AF1033" s="1073"/>
      <c r="AG1033" s="1073"/>
      <c r="AH1033" s="1073"/>
      <c r="AI1033" s="1073"/>
      <c r="AJ1033" s="1073"/>
      <c r="AK1033" s="1073"/>
      <c r="AL1033" s="1073"/>
      <c r="AM1033" s="1073"/>
      <c r="AN1033" s="1073"/>
      <c r="AO1033" s="1073"/>
      <c r="AP1033" s="1073"/>
      <c r="AQ1033" s="1073"/>
      <c r="AR1033" s="1073"/>
      <c r="AS1033" s="1073"/>
      <c r="AT1033" s="1073"/>
      <c r="AU1033" s="1073"/>
      <c r="AV1033" s="1073"/>
      <c r="AW1033" s="1073"/>
      <c r="AX1033" s="1073"/>
      <c r="AY1033" s="1073"/>
      <c r="AZ1033" s="1073"/>
      <c r="BA1033" s="1073"/>
      <c r="BB1033" s="1073"/>
      <c r="BC1033" s="1073"/>
      <c r="BD1033" s="1073"/>
      <c r="BE1033" s="1073"/>
      <c r="BF1033" s="1073"/>
      <c r="BG1033" s="1073"/>
      <c r="BH1033" s="1073"/>
      <c r="BI1033" s="1073"/>
      <c r="BJ1033" s="1073"/>
      <c r="BK1033" s="1073"/>
      <c r="BL1033" s="1073"/>
      <c r="BM1033" s="1073"/>
      <c r="BN1033" s="1073"/>
      <c r="BO1033" s="1073"/>
      <c r="BP1033" s="1073"/>
      <c r="BQ1033" s="1073"/>
      <c r="BR1033" s="1073"/>
      <c r="BS1033" s="1112"/>
      <c r="BT1033" s="1073"/>
      <c r="BU1033" s="1073"/>
      <c r="BV1033" s="1073"/>
      <c r="BW1033" s="1073"/>
      <c r="BX1033" s="1073"/>
      <c r="BY1033" s="1073"/>
      <c r="BZ1033" s="1073"/>
      <c r="CA1033" s="1073"/>
      <c r="CB1033" s="1073"/>
      <c r="CC1033" s="1073"/>
      <c r="CD1033" s="1073"/>
      <c r="CE1033" s="1073"/>
      <c r="CF1033" s="1073"/>
      <c r="CG1033" s="1073"/>
      <c r="CH1033" s="1073"/>
      <c r="CI1033" s="1073"/>
      <c r="CJ1033" s="1073"/>
      <c r="CK1033" s="1073"/>
      <c r="CL1033" s="1073"/>
      <c r="CM1033" s="1112"/>
      <c r="CN1033" s="1112"/>
      <c r="CO1033" s="1113"/>
      <c r="CQ1033" s="1927"/>
    </row>
    <row r="1034" spans="1:95" s="621" customFormat="1" x14ac:dyDescent="0.2">
      <c r="A1034" s="1054"/>
      <c r="B1034" s="1072"/>
      <c r="C1034" s="1048"/>
      <c r="D1034" s="1048"/>
      <c r="E1034" s="1049"/>
      <c r="F1034" s="1067"/>
      <c r="G1034" s="1066"/>
      <c r="H1034" s="1052"/>
      <c r="I1034" s="1073"/>
      <c r="J1034" s="1073"/>
      <c r="K1034" s="1073"/>
      <c r="L1034" s="1073"/>
      <c r="M1034" s="1073"/>
      <c r="N1034" s="1073"/>
      <c r="O1034" s="1073"/>
      <c r="P1034" s="1073"/>
      <c r="Q1034" s="1073"/>
      <c r="R1034" s="1073"/>
      <c r="S1034" s="1073"/>
      <c r="T1034" s="1073"/>
      <c r="U1034" s="1073"/>
      <c r="V1034" s="1073"/>
      <c r="W1034" s="1073"/>
      <c r="X1034" s="1073"/>
      <c r="Y1034" s="1073"/>
      <c r="Z1034" s="1073"/>
      <c r="AA1034" s="1073"/>
      <c r="AB1034" s="1112"/>
      <c r="AC1034" s="1112"/>
      <c r="AD1034" s="1112"/>
      <c r="AE1034" s="1112"/>
      <c r="AF1034" s="1073"/>
      <c r="AG1034" s="1073"/>
      <c r="AH1034" s="1073"/>
      <c r="AI1034" s="1073"/>
      <c r="AJ1034" s="1073"/>
      <c r="AK1034" s="1073"/>
      <c r="AL1034" s="1073"/>
      <c r="AM1034" s="1073"/>
      <c r="AN1034" s="1073"/>
      <c r="AO1034" s="1073"/>
      <c r="AP1034" s="1073"/>
      <c r="AQ1034" s="1073"/>
      <c r="AR1034" s="1073"/>
      <c r="AS1034" s="1073"/>
      <c r="AT1034" s="1073"/>
      <c r="AU1034" s="1073"/>
      <c r="AV1034" s="1073"/>
      <c r="AW1034" s="1073"/>
      <c r="AX1034" s="1073"/>
      <c r="AY1034" s="1073"/>
      <c r="AZ1034" s="1073"/>
      <c r="BA1034" s="1073"/>
      <c r="BB1034" s="1073"/>
      <c r="BC1034" s="1073"/>
      <c r="BD1034" s="1073"/>
      <c r="BE1034" s="1073"/>
      <c r="BF1034" s="1073"/>
      <c r="BG1034" s="1073"/>
      <c r="BH1034" s="1073"/>
      <c r="BI1034" s="1073"/>
      <c r="BJ1034" s="1073"/>
      <c r="BK1034" s="1073"/>
      <c r="BL1034" s="1073"/>
      <c r="BM1034" s="1073"/>
      <c r="BN1034" s="1073"/>
      <c r="BO1034" s="1073"/>
      <c r="BP1034" s="1073"/>
      <c r="BQ1034" s="1073"/>
      <c r="BR1034" s="1073"/>
      <c r="BS1034" s="1112"/>
      <c r="BT1034" s="1073"/>
      <c r="BU1034" s="1073"/>
      <c r="BV1034" s="1073"/>
      <c r="BW1034" s="1073"/>
      <c r="BX1034" s="1073"/>
      <c r="BY1034" s="1073"/>
      <c r="BZ1034" s="1073"/>
      <c r="CA1034" s="1073"/>
      <c r="CB1034" s="1073"/>
      <c r="CC1034" s="1073"/>
      <c r="CD1034" s="1073"/>
      <c r="CE1034" s="1073"/>
      <c r="CF1034" s="1073"/>
      <c r="CG1034" s="1073"/>
      <c r="CH1034" s="1073"/>
      <c r="CI1034" s="1073"/>
      <c r="CJ1034" s="1073"/>
      <c r="CK1034" s="1073"/>
      <c r="CL1034" s="1073"/>
      <c r="CM1034" s="1112"/>
      <c r="CN1034" s="1112"/>
      <c r="CO1034" s="1113"/>
      <c r="CQ1034" s="1927"/>
    </row>
    <row r="1035" spans="1:95" s="621" customFormat="1" x14ac:dyDescent="0.2">
      <c r="A1035" s="1054"/>
      <c r="B1035" s="1072"/>
      <c r="C1035" s="1048"/>
      <c r="D1035" s="1048"/>
      <c r="E1035" s="1049"/>
      <c r="F1035" s="1067"/>
      <c r="G1035" s="1066"/>
      <c r="H1035" s="1052"/>
      <c r="I1035" s="1073"/>
      <c r="J1035" s="1073"/>
      <c r="K1035" s="1073"/>
      <c r="L1035" s="1073"/>
      <c r="M1035" s="1073"/>
      <c r="N1035" s="1073"/>
      <c r="O1035" s="1073"/>
      <c r="P1035" s="1073"/>
      <c r="Q1035" s="1073"/>
      <c r="R1035" s="1073"/>
      <c r="S1035" s="1073"/>
      <c r="T1035" s="1073"/>
      <c r="U1035" s="1073"/>
      <c r="V1035" s="1073"/>
      <c r="W1035" s="1073"/>
      <c r="X1035" s="1073"/>
      <c r="Y1035" s="1073"/>
      <c r="Z1035" s="1073"/>
      <c r="AA1035" s="1073"/>
      <c r="AB1035" s="1112"/>
      <c r="AC1035" s="1112"/>
      <c r="AD1035" s="1112"/>
      <c r="AE1035" s="1112"/>
      <c r="AF1035" s="1073"/>
      <c r="AG1035" s="1073"/>
      <c r="AH1035" s="1073"/>
      <c r="AI1035" s="1073"/>
      <c r="AJ1035" s="1073"/>
      <c r="AK1035" s="1073"/>
      <c r="AL1035" s="1073"/>
      <c r="AM1035" s="1073"/>
      <c r="AN1035" s="1073"/>
      <c r="AO1035" s="1073"/>
      <c r="AP1035" s="1073"/>
      <c r="AQ1035" s="1073"/>
      <c r="AR1035" s="1073"/>
      <c r="AS1035" s="1073"/>
      <c r="AT1035" s="1073"/>
      <c r="AU1035" s="1073"/>
      <c r="AV1035" s="1073"/>
      <c r="AW1035" s="1073"/>
      <c r="AX1035" s="1073"/>
      <c r="AY1035" s="1073"/>
      <c r="AZ1035" s="1073"/>
      <c r="BA1035" s="1073"/>
      <c r="BB1035" s="1073"/>
      <c r="BC1035" s="1073"/>
      <c r="BD1035" s="1073"/>
      <c r="BE1035" s="1073"/>
      <c r="BF1035" s="1073"/>
      <c r="BG1035" s="1073"/>
      <c r="BH1035" s="1073"/>
      <c r="BI1035" s="1073"/>
      <c r="BJ1035" s="1073"/>
      <c r="BK1035" s="1073"/>
      <c r="BL1035" s="1073"/>
      <c r="BM1035" s="1073"/>
      <c r="BN1035" s="1073"/>
      <c r="BO1035" s="1073"/>
      <c r="BP1035" s="1073"/>
      <c r="BQ1035" s="1073"/>
      <c r="BR1035" s="1073"/>
      <c r="BS1035" s="1112"/>
      <c r="BT1035" s="1073"/>
      <c r="BU1035" s="1073"/>
      <c r="BV1035" s="1073"/>
      <c r="BW1035" s="1073"/>
      <c r="BX1035" s="1073"/>
      <c r="BY1035" s="1073"/>
      <c r="BZ1035" s="1073"/>
      <c r="CA1035" s="1073"/>
      <c r="CB1035" s="1073"/>
      <c r="CC1035" s="1073"/>
      <c r="CD1035" s="1073"/>
      <c r="CE1035" s="1073"/>
      <c r="CF1035" s="1073"/>
      <c r="CG1035" s="1073"/>
      <c r="CH1035" s="1073"/>
      <c r="CI1035" s="1073"/>
      <c r="CJ1035" s="1073"/>
      <c r="CK1035" s="1073"/>
      <c r="CL1035" s="1073"/>
      <c r="CM1035" s="1112"/>
      <c r="CN1035" s="1112"/>
      <c r="CO1035" s="1113"/>
      <c r="CQ1035" s="1927"/>
    </row>
    <row r="1036" spans="1:95" s="621" customFormat="1" x14ac:dyDescent="0.2">
      <c r="A1036" s="1054"/>
      <c r="B1036" s="1072"/>
      <c r="C1036" s="1048"/>
      <c r="D1036" s="1048"/>
      <c r="E1036" s="1049"/>
      <c r="F1036" s="1067"/>
      <c r="G1036" s="1066"/>
      <c r="H1036" s="1052"/>
      <c r="I1036" s="1073"/>
      <c r="J1036" s="1073"/>
      <c r="K1036" s="1073"/>
      <c r="L1036" s="1073"/>
      <c r="M1036" s="1073"/>
      <c r="N1036" s="1073"/>
      <c r="O1036" s="1073"/>
      <c r="P1036" s="1073"/>
      <c r="Q1036" s="1073"/>
      <c r="R1036" s="1073"/>
      <c r="S1036" s="1073"/>
      <c r="T1036" s="1073"/>
      <c r="U1036" s="1073"/>
      <c r="V1036" s="1073"/>
      <c r="W1036" s="1073"/>
      <c r="X1036" s="1073"/>
      <c r="Y1036" s="1073"/>
      <c r="Z1036" s="1073"/>
      <c r="AA1036" s="1073"/>
      <c r="AB1036" s="1112"/>
      <c r="AC1036" s="1112"/>
      <c r="AD1036" s="1112"/>
      <c r="AE1036" s="1112"/>
      <c r="AF1036" s="1073"/>
      <c r="AG1036" s="1073"/>
      <c r="AH1036" s="1073"/>
      <c r="AI1036" s="1073"/>
      <c r="AJ1036" s="1073"/>
      <c r="AK1036" s="1073"/>
      <c r="AL1036" s="1073"/>
      <c r="AM1036" s="1073"/>
      <c r="AN1036" s="1073"/>
      <c r="AO1036" s="1073"/>
      <c r="AP1036" s="1073"/>
      <c r="AQ1036" s="1073"/>
      <c r="AR1036" s="1073"/>
      <c r="AS1036" s="1073"/>
      <c r="AT1036" s="1073"/>
      <c r="AU1036" s="1073"/>
      <c r="AV1036" s="1073"/>
      <c r="AW1036" s="1073"/>
      <c r="AX1036" s="1073"/>
      <c r="AY1036" s="1073"/>
      <c r="AZ1036" s="1073"/>
      <c r="BA1036" s="1073"/>
      <c r="BB1036" s="1073"/>
      <c r="BC1036" s="1073"/>
      <c r="BD1036" s="1073"/>
      <c r="BE1036" s="1073"/>
      <c r="BF1036" s="1073"/>
      <c r="BG1036" s="1073"/>
      <c r="BH1036" s="1073"/>
      <c r="BI1036" s="1073"/>
      <c r="BJ1036" s="1073"/>
      <c r="BK1036" s="1073"/>
      <c r="BL1036" s="1073"/>
      <c r="BM1036" s="1073"/>
      <c r="BN1036" s="1073"/>
      <c r="BO1036" s="1073"/>
      <c r="BP1036" s="1073"/>
      <c r="BQ1036" s="1073"/>
      <c r="BR1036" s="1073"/>
      <c r="BS1036" s="1112"/>
      <c r="BT1036" s="1073"/>
      <c r="BU1036" s="1073"/>
      <c r="BV1036" s="1073"/>
      <c r="BW1036" s="1073"/>
      <c r="BX1036" s="1073"/>
      <c r="BY1036" s="1073"/>
      <c r="BZ1036" s="1073"/>
      <c r="CA1036" s="1073"/>
      <c r="CB1036" s="1073"/>
      <c r="CC1036" s="1073"/>
      <c r="CD1036" s="1073"/>
      <c r="CE1036" s="1073"/>
      <c r="CF1036" s="1073"/>
      <c r="CG1036" s="1073"/>
      <c r="CH1036" s="1073"/>
      <c r="CI1036" s="1073"/>
      <c r="CJ1036" s="1073"/>
      <c r="CK1036" s="1073"/>
      <c r="CL1036" s="1073"/>
      <c r="CM1036" s="1112"/>
      <c r="CN1036" s="1112"/>
      <c r="CO1036" s="1113"/>
      <c r="CQ1036" s="1927"/>
    </row>
    <row r="1037" spans="1:95" s="621" customFormat="1" x14ac:dyDescent="0.2">
      <c r="A1037" s="1054"/>
      <c r="B1037" s="1072"/>
      <c r="C1037" s="1048"/>
      <c r="D1037" s="1048"/>
      <c r="E1037" s="1049"/>
      <c r="F1037" s="1067"/>
      <c r="G1037" s="1066"/>
      <c r="H1037" s="1052"/>
      <c r="I1037" s="1073"/>
      <c r="J1037" s="1073"/>
      <c r="K1037" s="1073"/>
      <c r="L1037" s="1073"/>
      <c r="M1037" s="1073"/>
      <c r="N1037" s="1073"/>
      <c r="O1037" s="1073"/>
      <c r="P1037" s="1073"/>
      <c r="Q1037" s="1073"/>
      <c r="R1037" s="1073"/>
      <c r="S1037" s="1073"/>
      <c r="T1037" s="1073"/>
      <c r="U1037" s="1073"/>
      <c r="V1037" s="1073"/>
      <c r="W1037" s="1073"/>
      <c r="X1037" s="1073"/>
      <c r="Y1037" s="1073"/>
      <c r="Z1037" s="1073"/>
      <c r="AA1037" s="1073"/>
      <c r="AB1037" s="1112"/>
      <c r="AC1037" s="1112"/>
      <c r="AD1037" s="1112"/>
      <c r="AE1037" s="1112"/>
      <c r="AF1037" s="1073"/>
      <c r="AG1037" s="1073"/>
      <c r="AH1037" s="1073"/>
      <c r="AI1037" s="1073"/>
      <c r="AJ1037" s="1073"/>
      <c r="AK1037" s="1073"/>
      <c r="AL1037" s="1073"/>
      <c r="AM1037" s="1073"/>
      <c r="AN1037" s="1073"/>
      <c r="AO1037" s="1073"/>
      <c r="AP1037" s="1073"/>
      <c r="AQ1037" s="1073"/>
      <c r="AR1037" s="1073"/>
      <c r="AS1037" s="1073"/>
      <c r="AT1037" s="1073"/>
      <c r="AU1037" s="1073"/>
      <c r="AV1037" s="1073"/>
      <c r="AW1037" s="1073"/>
      <c r="AX1037" s="1073"/>
      <c r="AY1037" s="1073"/>
      <c r="AZ1037" s="1073"/>
      <c r="BA1037" s="1073"/>
      <c r="BB1037" s="1073"/>
      <c r="BC1037" s="1073"/>
      <c r="BD1037" s="1073"/>
      <c r="BE1037" s="1073"/>
      <c r="BF1037" s="1073"/>
      <c r="BG1037" s="1073"/>
      <c r="BH1037" s="1073"/>
      <c r="BI1037" s="1073"/>
      <c r="BJ1037" s="1073"/>
      <c r="BK1037" s="1073"/>
      <c r="BL1037" s="1073"/>
      <c r="BM1037" s="1073"/>
      <c r="BN1037" s="1073"/>
      <c r="BO1037" s="1073"/>
      <c r="BP1037" s="1073"/>
      <c r="BQ1037" s="1073"/>
      <c r="BR1037" s="1073"/>
      <c r="BS1037" s="1112"/>
      <c r="BT1037" s="1073"/>
      <c r="BU1037" s="1073"/>
      <c r="BV1037" s="1073"/>
      <c r="BW1037" s="1073"/>
      <c r="BX1037" s="1073"/>
      <c r="BY1037" s="1073"/>
      <c r="BZ1037" s="1073"/>
      <c r="CA1037" s="1073"/>
      <c r="CB1037" s="1073"/>
      <c r="CC1037" s="1073"/>
      <c r="CD1037" s="1073"/>
      <c r="CE1037" s="1073"/>
      <c r="CF1037" s="1073"/>
      <c r="CG1037" s="1073"/>
      <c r="CH1037" s="1073"/>
      <c r="CI1037" s="1073"/>
      <c r="CJ1037" s="1073"/>
      <c r="CK1037" s="1073"/>
      <c r="CL1037" s="1073"/>
      <c r="CM1037" s="1112"/>
      <c r="CN1037" s="1112"/>
      <c r="CO1037" s="1113"/>
      <c r="CQ1037" s="1927"/>
    </row>
    <row r="1038" spans="1:95" s="621" customFormat="1" x14ac:dyDescent="0.2">
      <c r="A1038" s="1054"/>
      <c r="B1038" s="1072"/>
      <c r="C1038" s="1048"/>
      <c r="D1038" s="1048"/>
      <c r="E1038" s="1049"/>
      <c r="F1038" s="1067"/>
      <c r="G1038" s="1066"/>
      <c r="H1038" s="1052"/>
      <c r="I1038" s="1073"/>
      <c r="J1038" s="1073"/>
      <c r="K1038" s="1073"/>
      <c r="L1038" s="1073"/>
      <c r="M1038" s="1073"/>
      <c r="N1038" s="1073"/>
      <c r="O1038" s="1073"/>
      <c r="P1038" s="1073"/>
      <c r="Q1038" s="1073"/>
      <c r="R1038" s="1073"/>
      <c r="S1038" s="1073"/>
      <c r="T1038" s="1073"/>
      <c r="U1038" s="1073"/>
      <c r="V1038" s="1073"/>
      <c r="W1038" s="1073"/>
      <c r="X1038" s="1073"/>
      <c r="Y1038" s="1073"/>
      <c r="Z1038" s="1073"/>
      <c r="AA1038" s="1073"/>
      <c r="AB1038" s="1112"/>
      <c r="AC1038" s="1112"/>
      <c r="AD1038" s="1112"/>
      <c r="AE1038" s="1112"/>
      <c r="AF1038" s="1073"/>
      <c r="AG1038" s="1073"/>
      <c r="AH1038" s="1073"/>
      <c r="AI1038" s="1073"/>
      <c r="AJ1038" s="1073"/>
      <c r="AK1038" s="1073"/>
      <c r="AL1038" s="1073"/>
      <c r="AM1038" s="1073"/>
      <c r="AN1038" s="1073"/>
      <c r="AO1038" s="1073"/>
      <c r="AP1038" s="1073"/>
      <c r="AQ1038" s="1073"/>
      <c r="AR1038" s="1073"/>
      <c r="AS1038" s="1073"/>
      <c r="AT1038" s="1073"/>
      <c r="AU1038" s="1073"/>
      <c r="AV1038" s="1073"/>
      <c r="AW1038" s="1073"/>
      <c r="AX1038" s="1073"/>
      <c r="AY1038" s="1073"/>
      <c r="AZ1038" s="1073"/>
      <c r="BA1038" s="1073"/>
      <c r="BB1038" s="1073"/>
      <c r="BC1038" s="1073"/>
      <c r="BD1038" s="1073"/>
      <c r="BE1038" s="1073"/>
      <c r="BF1038" s="1073"/>
      <c r="BG1038" s="1073"/>
      <c r="BH1038" s="1073"/>
      <c r="BI1038" s="1073"/>
      <c r="BJ1038" s="1073"/>
      <c r="BK1038" s="1073"/>
      <c r="BL1038" s="1073"/>
      <c r="BM1038" s="1073"/>
      <c r="BN1038" s="1073"/>
      <c r="BO1038" s="1073"/>
      <c r="BP1038" s="1073"/>
      <c r="BQ1038" s="1073"/>
      <c r="BR1038" s="1073"/>
      <c r="BS1038" s="1112"/>
      <c r="BT1038" s="1073"/>
      <c r="BU1038" s="1073"/>
      <c r="BV1038" s="1073"/>
      <c r="BW1038" s="1073"/>
      <c r="BX1038" s="1073"/>
      <c r="BY1038" s="1073"/>
      <c r="BZ1038" s="1073"/>
      <c r="CA1038" s="1073"/>
      <c r="CB1038" s="1073"/>
      <c r="CC1038" s="1073"/>
      <c r="CD1038" s="1073"/>
      <c r="CE1038" s="1073"/>
      <c r="CF1038" s="1073"/>
      <c r="CG1038" s="1073"/>
      <c r="CH1038" s="1073"/>
      <c r="CI1038" s="1073"/>
      <c r="CJ1038" s="1073"/>
      <c r="CK1038" s="1073"/>
      <c r="CL1038" s="1073"/>
      <c r="CM1038" s="1112"/>
      <c r="CN1038" s="1112"/>
      <c r="CO1038" s="1113"/>
      <c r="CQ1038" s="1927"/>
    </row>
    <row r="1039" spans="1:95" s="621" customFormat="1" x14ac:dyDescent="0.2">
      <c r="A1039" s="1054"/>
      <c r="B1039" s="1072"/>
      <c r="C1039" s="1048"/>
      <c r="D1039" s="1048"/>
      <c r="E1039" s="1049"/>
      <c r="F1039" s="1067"/>
      <c r="G1039" s="1066"/>
      <c r="H1039" s="1052"/>
      <c r="I1039" s="1073"/>
      <c r="J1039" s="1073"/>
      <c r="K1039" s="1073"/>
      <c r="L1039" s="1073"/>
      <c r="M1039" s="1073"/>
      <c r="N1039" s="1073"/>
      <c r="O1039" s="1073"/>
      <c r="P1039" s="1073"/>
      <c r="Q1039" s="1073"/>
      <c r="R1039" s="1073"/>
      <c r="S1039" s="1073"/>
      <c r="T1039" s="1073"/>
      <c r="U1039" s="1073"/>
      <c r="V1039" s="1073"/>
      <c r="W1039" s="1073"/>
      <c r="X1039" s="1073"/>
      <c r="Y1039" s="1073"/>
      <c r="Z1039" s="1073"/>
      <c r="AA1039" s="1073"/>
      <c r="AB1039" s="1112"/>
      <c r="AC1039" s="1112"/>
      <c r="AD1039" s="1112"/>
      <c r="AE1039" s="1112"/>
      <c r="AF1039" s="1073"/>
      <c r="AG1039" s="1073"/>
      <c r="AH1039" s="1073"/>
      <c r="AI1039" s="1073"/>
      <c r="AJ1039" s="1073"/>
      <c r="AK1039" s="1073"/>
      <c r="AL1039" s="1073"/>
      <c r="AM1039" s="1073"/>
      <c r="AN1039" s="1073"/>
      <c r="AO1039" s="1073"/>
      <c r="AP1039" s="1073"/>
      <c r="AQ1039" s="1073"/>
      <c r="AR1039" s="1073"/>
      <c r="AS1039" s="1073"/>
      <c r="AT1039" s="1073"/>
      <c r="AU1039" s="1073"/>
      <c r="AV1039" s="1073"/>
      <c r="AW1039" s="1073"/>
      <c r="AX1039" s="1073"/>
      <c r="AY1039" s="1073"/>
      <c r="AZ1039" s="1073"/>
      <c r="BA1039" s="1073"/>
      <c r="BB1039" s="1073"/>
      <c r="BC1039" s="1073"/>
      <c r="BD1039" s="1073"/>
      <c r="BE1039" s="1073"/>
      <c r="BF1039" s="1073"/>
      <c r="BG1039" s="1073"/>
      <c r="BH1039" s="1073"/>
      <c r="BI1039" s="1073"/>
      <c r="BJ1039" s="1073"/>
      <c r="BK1039" s="1073"/>
      <c r="BL1039" s="1073"/>
      <c r="BM1039" s="1073"/>
      <c r="BN1039" s="1073"/>
      <c r="BO1039" s="1073"/>
      <c r="BP1039" s="1073"/>
      <c r="BQ1039" s="1073"/>
      <c r="BR1039" s="1073"/>
      <c r="BS1039" s="1112"/>
      <c r="BT1039" s="1073"/>
      <c r="BU1039" s="1073"/>
      <c r="BV1039" s="1073"/>
      <c r="BW1039" s="1073"/>
      <c r="BX1039" s="1073"/>
      <c r="BY1039" s="1073"/>
      <c r="BZ1039" s="1073"/>
      <c r="CA1039" s="1073"/>
      <c r="CB1039" s="1073"/>
      <c r="CC1039" s="1073"/>
      <c r="CD1039" s="1073"/>
      <c r="CE1039" s="1073"/>
      <c r="CF1039" s="1073"/>
      <c r="CG1039" s="1073"/>
      <c r="CH1039" s="1073"/>
      <c r="CI1039" s="1073"/>
      <c r="CJ1039" s="1073"/>
      <c r="CK1039" s="1073"/>
      <c r="CL1039" s="1073"/>
      <c r="CM1039" s="1112"/>
      <c r="CN1039" s="1112"/>
      <c r="CO1039" s="1113"/>
      <c r="CQ1039" s="1927"/>
    </row>
    <row r="1040" spans="1:95" s="621" customFormat="1" x14ac:dyDescent="0.2">
      <c r="A1040" s="1054"/>
      <c r="B1040" s="1072"/>
      <c r="C1040" s="1048"/>
      <c r="D1040" s="1048"/>
      <c r="E1040" s="1049"/>
      <c r="F1040" s="1067"/>
      <c r="G1040" s="1066"/>
      <c r="H1040" s="1052"/>
      <c r="I1040" s="1073"/>
      <c r="J1040" s="1073"/>
      <c r="K1040" s="1073"/>
      <c r="L1040" s="1073"/>
      <c r="M1040" s="1073"/>
      <c r="N1040" s="1073"/>
      <c r="O1040" s="1073"/>
      <c r="P1040" s="1073"/>
      <c r="Q1040" s="1073"/>
      <c r="R1040" s="1073"/>
      <c r="S1040" s="1073"/>
      <c r="T1040" s="1073"/>
      <c r="U1040" s="1073"/>
      <c r="V1040" s="1073"/>
      <c r="W1040" s="1073"/>
      <c r="X1040" s="1073"/>
      <c r="Y1040" s="1073"/>
      <c r="Z1040" s="1073"/>
      <c r="AA1040" s="1073"/>
      <c r="AB1040" s="1112"/>
      <c r="AC1040" s="1112"/>
      <c r="AD1040" s="1112"/>
      <c r="AE1040" s="1112"/>
      <c r="AF1040" s="1073"/>
      <c r="AG1040" s="1073"/>
      <c r="AH1040" s="1073"/>
      <c r="AI1040" s="1073"/>
      <c r="AJ1040" s="1073"/>
      <c r="AK1040" s="1073"/>
      <c r="AL1040" s="1073"/>
      <c r="AM1040" s="1073"/>
      <c r="AN1040" s="1073"/>
      <c r="AO1040" s="1073"/>
      <c r="AP1040" s="1073"/>
      <c r="AQ1040" s="1073"/>
      <c r="AR1040" s="1073"/>
      <c r="AS1040" s="1073"/>
      <c r="AT1040" s="1073"/>
      <c r="AU1040" s="1073"/>
      <c r="AV1040" s="1073"/>
      <c r="AW1040" s="1073"/>
      <c r="AX1040" s="1073"/>
      <c r="AY1040" s="1073"/>
      <c r="AZ1040" s="1073"/>
      <c r="BA1040" s="1073"/>
      <c r="BB1040" s="1073"/>
      <c r="BC1040" s="1073"/>
      <c r="BD1040" s="1073"/>
      <c r="BE1040" s="1073"/>
      <c r="BF1040" s="1073"/>
      <c r="BG1040" s="1073"/>
      <c r="BH1040" s="1073"/>
      <c r="BI1040" s="1073"/>
      <c r="BJ1040" s="1073"/>
      <c r="BK1040" s="1073"/>
      <c r="BL1040" s="1073"/>
      <c r="BM1040" s="1073"/>
      <c r="BN1040" s="1073"/>
      <c r="BO1040" s="1073"/>
      <c r="BP1040" s="1073"/>
      <c r="BQ1040" s="1073"/>
      <c r="BR1040" s="1073"/>
      <c r="BS1040" s="1112"/>
      <c r="BT1040" s="1073"/>
      <c r="BU1040" s="1073"/>
      <c r="BV1040" s="1073"/>
      <c r="BW1040" s="1073"/>
      <c r="BX1040" s="1073"/>
      <c r="BY1040" s="1073"/>
      <c r="BZ1040" s="1073"/>
      <c r="CA1040" s="1073"/>
      <c r="CB1040" s="1073"/>
      <c r="CC1040" s="1073"/>
      <c r="CD1040" s="1073"/>
      <c r="CE1040" s="1073"/>
      <c r="CF1040" s="1073"/>
      <c r="CG1040" s="1073"/>
      <c r="CH1040" s="1073"/>
      <c r="CI1040" s="1073"/>
      <c r="CJ1040" s="1073"/>
      <c r="CK1040" s="1073"/>
      <c r="CL1040" s="1073"/>
      <c r="CM1040" s="1112"/>
      <c r="CN1040" s="1112"/>
      <c r="CO1040" s="1113"/>
      <c r="CQ1040" s="1927"/>
    </row>
    <row r="1041" spans="1:95" s="621" customFormat="1" x14ac:dyDescent="0.2">
      <c r="A1041" s="1054"/>
      <c r="B1041" s="1072"/>
      <c r="C1041" s="1048"/>
      <c r="D1041" s="1048"/>
      <c r="E1041" s="1049"/>
      <c r="F1041" s="1067"/>
      <c r="G1041" s="1066"/>
      <c r="H1041" s="1052"/>
      <c r="I1041" s="1073"/>
      <c r="J1041" s="1073"/>
      <c r="K1041" s="1073"/>
      <c r="L1041" s="1073"/>
      <c r="M1041" s="1073"/>
      <c r="N1041" s="1073"/>
      <c r="O1041" s="1073"/>
      <c r="P1041" s="1073"/>
      <c r="Q1041" s="1073"/>
      <c r="R1041" s="1073"/>
      <c r="S1041" s="1073"/>
      <c r="T1041" s="1073"/>
      <c r="U1041" s="1073"/>
      <c r="V1041" s="1073"/>
      <c r="W1041" s="1073"/>
      <c r="X1041" s="1073"/>
      <c r="Y1041" s="1073"/>
      <c r="Z1041" s="1073"/>
      <c r="AA1041" s="1073"/>
      <c r="AB1041" s="1112"/>
      <c r="AC1041" s="1112"/>
      <c r="AD1041" s="1112"/>
      <c r="AE1041" s="1112"/>
      <c r="AF1041" s="1073"/>
      <c r="AG1041" s="1073"/>
      <c r="AH1041" s="1073"/>
      <c r="AI1041" s="1073"/>
      <c r="AJ1041" s="1073"/>
      <c r="AK1041" s="1073"/>
      <c r="AL1041" s="1073"/>
      <c r="AM1041" s="1073"/>
      <c r="AN1041" s="1073"/>
      <c r="AO1041" s="1073"/>
      <c r="AP1041" s="1073"/>
      <c r="AQ1041" s="1073"/>
      <c r="AR1041" s="1073"/>
      <c r="AS1041" s="1073"/>
      <c r="AT1041" s="1073"/>
      <c r="AU1041" s="1073"/>
      <c r="AV1041" s="1073"/>
      <c r="AW1041" s="1073"/>
      <c r="AX1041" s="1073"/>
      <c r="AY1041" s="1073"/>
      <c r="AZ1041" s="1073"/>
      <c r="BA1041" s="1073"/>
      <c r="BB1041" s="1073"/>
      <c r="BC1041" s="1073"/>
      <c r="BD1041" s="1073"/>
      <c r="BE1041" s="1073"/>
      <c r="BF1041" s="1073"/>
      <c r="BG1041" s="1073"/>
      <c r="BH1041" s="1073"/>
      <c r="BI1041" s="1073"/>
      <c r="BJ1041" s="1073"/>
      <c r="BK1041" s="1073"/>
      <c r="BL1041" s="1073"/>
      <c r="BM1041" s="1073"/>
      <c r="BN1041" s="1073"/>
      <c r="BO1041" s="1073"/>
      <c r="BP1041" s="1073"/>
      <c r="BQ1041" s="1073"/>
      <c r="BR1041" s="1073"/>
      <c r="BS1041" s="1112"/>
      <c r="BT1041" s="1073"/>
      <c r="BU1041" s="1073"/>
      <c r="BV1041" s="1073"/>
      <c r="BW1041" s="1073"/>
      <c r="BX1041" s="1073"/>
      <c r="BY1041" s="1073"/>
      <c r="BZ1041" s="1073"/>
      <c r="CA1041" s="1073"/>
      <c r="CB1041" s="1073"/>
      <c r="CC1041" s="1073"/>
      <c r="CD1041" s="1073"/>
      <c r="CE1041" s="1073"/>
      <c r="CF1041" s="1073"/>
      <c r="CG1041" s="1073"/>
      <c r="CH1041" s="1073"/>
      <c r="CI1041" s="1073"/>
      <c r="CJ1041" s="1073"/>
      <c r="CK1041" s="1073"/>
      <c r="CL1041" s="1073"/>
      <c r="CM1041" s="1112"/>
      <c r="CN1041" s="1112"/>
      <c r="CO1041" s="1113"/>
      <c r="CQ1041" s="1927"/>
    </row>
    <row r="1042" spans="1:95" s="621" customFormat="1" x14ac:dyDescent="0.2">
      <c r="A1042" s="1054"/>
      <c r="B1042" s="1072"/>
      <c r="C1042" s="1048"/>
      <c r="D1042" s="1048"/>
      <c r="E1042" s="1049"/>
      <c r="F1042" s="1067"/>
      <c r="G1042" s="1066"/>
      <c r="H1042" s="1052"/>
      <c r="I1042" s="1073"/>
      <c r="J1042" s="1073"/>
      <c r="K1042" s="1073"/>
      <c r="L1042" s="1073"/>
      <c r="M1042" s="1073"/>
      <c r="N1042" s="1073"/>
      <c r="O1042" s="1073"/>
      <c r="P1042" s="1073"/>
      <c r="Q1042" s="1073"/>
      <c r="R1042" s="1073"/>
      <c r="S1042" s="1073"/>
      <c r="T1042" s="1073"/>
      <c r="U1042" s="1073"/>
      <c r="V1042" s="1073"/>
      <c r="W1042" s="1073"/>
      <c r="X1042" s="1073"/>
      <c r="Y1042" s="1073"/>
      <c r="Z1042" s="1073"/>
      <c r="AA1042" s="1073"/>
      <c r="AB1042" s="1112"/>
      <c r="AC1042" s="1112"/>
      <c r="AD1042" s="1112"/>
      <c r="AE1042" s="1112"/>
      <c r="AF1042" s="1073"/>
      <c r="AG1042" s="1073"/>
      <c r="AH1042" s="1073"/>
      <c r="AI1042" s="1073"/>
      <c r="AJ1042" s="1073"/>
      <c r="AK1042" s="1073"/>
      <c r="AL1042" s="1073"/>
      <c r="AM1042" s="1073"/>
      <c r="AN1042" s="1073"/>
      <c r="AO1042" s="1073"/>
      <c r="AP1042" s="1073"/>
      <c r="AQ1042" s="1073"/>
      <c r="AR1042" s="1073"/>
      <c r="AS1042" s="1073"/>
      <c r="AT1042" s="1073"/>
      <c r="AU1042" s="1073"/>
      <c r="AV1042" s="1073"/>
      <c r="AW1042" s="1073"/>
      <c r="AX1042" s="1073"/>
      <c r="AY1042" s="1073"/>
      <c r="AZ1042" s="1073"/>
      <c r="BA1042" s="1073"/>
      <c r="BB1042" s="1073"/>
      <c r="BC1042" s="1073"/>
      <c r="BD1042" s="1073"/>
      <c r="BE1042" s="1073"/>
      <c r="BF1042" s="1073"/>
      <c r="BG1042" s="1073"/>
      <c r="BH1042" s="1073"/>
      <c r="BI1042" s="1073"/>
      <c r="BJ1042" s="1073"/>
      <c r="BK1042" s="1073"/>
      <c r="BL1042" s="1073"/>
      <c r="BM1042" s="1073"/>
      <c r="BN1042" s="1073"/>
      <c r="BO1042" s="1073"/>
      <c r="BP1042" s="1073"/>
      <c r="BQ1042" s="1073"/>
      <c r="BR1042" s="1073"/>
      <c r="BS1042" s="1112"/>
      <c r="BT1042" s="1073"/>
      <c r="BU1042" s="1073"/>
      <c r="BV1042" s="1073"/>
      <c r="BW1042" s="1073"/>
      <c r="BX1042" s="1073"/>
      <c r="BY1042" s="1073"/>
      <c r="BZ1042" s="1073"/>
      <c r="CA1042" s="1073"/>
      <c r="CB1042" s="1073"/>
      <c r="CC1042" s="1073"/>
      <c r="CD1042" s="1073"/>
      <c r="CE1042" s="1073"/>
      <c r="CF1042" s="1073"/>
      <c r="CG1042" s="1073"/>
      <c r="CH1042" s="1073"/>
      <c r="CI1042" s="1073"/>
      <c r="CJ1042" s="1073"/>
      <c r="CK1042" s="1073"/>
      <c r="CL1042" s="1073"/>
      <c r="CM1042" s="1112"/>
      <c r="CN1042" s="1112"/>
      <c r="CO1042" s="1113"/>
      <c r="CQ1042" s="1927"/>
    </row>
    <row r="1043" spans="1:95" s="621" customFormat="1" x14ac:dyDescent="0.2">
      <c r="A1043" s="1054"/>
      <c r="B1043" s="1072"/>
      <c r="C1043" s="1048"/>
      <c r="D1043" s="1048"/>
      <c r="E1043" s="1049"/>
      <c r="F1043" s="1067"/>
      <c r="G1043" s="1066"/>
      <c r="H1043" s="1052"/>
      <c r="I1043" s="1073"/>
      <c r="J1043" s="1073"/>
      <c r="K1043" s="1073"/>
      <c r="L1043" s="1073"/>
      <c r="M1043" s="1073"/>
      <c r="N1043" s="1073"/>
      <c r="O1043" s="1073"/>
      <c r="P1043" s="1073"/>
      <c r="Q1043" s="1073"/>
      <c r="R1043" s="1073"/>
      <c r="S1043" s="1073"/>
      <c r="T1043" s="1073"/>
      <c r="U1043" s="1073"/>
      <c r="V1043" s="1073"/>
      <c r="W1043" s="1073"/>
      <c r="X1043" s="1073"/>
      <c r="Y1043" s="1073"/>
      <c r="Z1043" s="1073"/>
      <c r="AA1043" s="1073"/>
      <c r="AB1043" s="1112"/>
      <c r="AC1043" s="1112"/>
      <c r="AD1043" s="1112"/>
      <c r="AE1043" s="1112"/>
      <c r="AF1043" s="1073"/>
      <c r="AG1043" s="1073"/>
      <c r="AH1043" s="1073"/>
      <c r="AI1043" s="1073"/>
      <c r="AJ1043" s="1073"/>
      <c r="AK1043" s="1073"/>
      <c r="AL1043" s="1073"/>
      <c r="AM1043" s="1073"/>
      <c r="AN1043" s="1073"/>
      <c r="AO1043" s="1073"/>
      <c r="AP1043" s="1073"/>
      <c r="AQ1043" s="1073"/>
      <c r="AR1043" s="1073"/>
      <c r="AS1043" s="1073"/>
      <c r="AT1043" s="1073"/>
      <c r="AU1043" s="1073"/>
      <c r="AV1043" s="1073"/>
      <c r="AW1043" s="1073"/>
      <c r="AX1043" s="1073"/>
      <c r="AY1043" s="1073"/>
      <c r="AZ1043" s="1073"/>
      <c r="BA1043" s="1073"/>
      <c r="BB1043" s="1073"/>
      <c r="BC1043" s="1073"/>
      <c r="BD1043" s="1073"/>
      <c r="BE1043" s="1073"/>
      <c r="BF1043" s="1073"/>
      <c r="BG1043" s="1073"/>
      <c r="BH1043" s="1073"/>
      <c r="BI1043" s="1073"/>
      <c r="BJ1043" s="1073"/>
      <c r="BK1043" s="1073"/>
      <c r="BL1043" s="1073"/>
      <c r="BM1043" s="1073"/>
      <c r="BN1043" s="1073"/>
      <c r="BO1043" s="1073"/>
      <c r="BP1043" s="1073"/>
      <c r="BQ1043" s="1073"/>
      <c r="BR1043" s="1073"/>
      <c r="BS1043" s="1112"/>
      <c r="BT1043" s="1073"/>
      <c r="BU1043" s="1073"/>
      <c r="BV1043" s="1073"/>
      <c r="BW1043" s="1073"/>
      <c r="BX1043" s="1073"/>
      <c r="BY1043" s="1073"/>
      <c r="BZ1043" s="1073"/>
      <c r="CA1043" s="1073"/>
      <c r="CB1043" s="1073"/>
      <c r="CC1043" s="1073"/>
      <c r="CD1043" s="1073"/>
      <c r="CE1043" s="1073"/>
      <c r="CF1043" s="1073"/>
      <c r="CG1043" s="1073"/>
      <c r="CH1043" s="1073"/>
      <c r="CI1043" s="1073"/>
      <c r="CJ1043" s="1073"/>
      <c r="CK1043" s="1073"/>
      <c r="CL1043" s="1073"/>
      <c r="CM1043" s="1112"/>
      <c r="CN1043" s="1112"/>
      <c r="CO1043" s="1113"/>
      <c r="CQ1043" s="1927"/>
    </row>
    <row r="1044" spans="1:95" s="621" customFormat="1" x14ac:dyDescent="0.2">
      <c r="A1044" s="1054"/>
      <c r="B1044" s="1072"/>
      <c r="C1044" s="1048"/>
      <c r="D1044" s="1048"/>
      <c r="E1044" s="1049"/>
      <c r="F1044" s="1067"/>
      <c r="G1044" s="1066"/>
      <c r="H1044" s="1052"/>
      <c r="I1044" s="1073"/>
      <c r="J1044" s="1073"/>
      <c r="K1044" s="1073"/>
      <c r="L1044" s="1073"/>
      <c r="M1044" s="1073"/>
      <c r="N1044" s="1073"/>
      <c r="O1044" s="1073"/>
      <c r="P1044" s="1073"/>
      <c r="Q1044" s="1073"/>
      <c r="R1044" s="1073"/>
      <c r="S1044" s="1073"/>
      <c r="T1044" s="1073"/>
      <c r="U1044" s="1073"/>
      <c r="V1044" s="1073"/>
      <c r="W1044" s="1073"/>
      <c r="X1044" s="1073"/>
      <c r="Y1044" s="1073"/>
      <c r="Z1044" s="1073"/>
      <c r="AA1044" s="1073"/>
      <c r="AB1044" s="1112"/>
      <c r="AC1044" s="1112"/>
      <c r="AD1044" s="1112"/>
      <c r="AE1044" s="1112"/>
      <c r="AF1044" s="1073"/>
      <c r="AG1044" s="1073"/>
      <c r="AH1044" s="1073"/>
      <c r="AI1044" s="1073"/>
      <c r="AJ1044" s="1073"/>
      <c r="AK1044" s="1073"/>
      <c r="AL1044" s="1073"/>
      <c r="AM1044" s="1073"/>
      <c r="AN1044" s="1073"/>
      <c r="AO1044" s="1073"/>
      <c r="AP1044" s="1073"/>
      <c r="AQ1044" s="1073"/>
      <c r="AR1044" s="1073"/>
      <c r="AS1044" s="1073"/>
      <c r="AT1044" s="1073"/>
      <c r="AU1044" s="1073"/>
      <c r="AV1044" s="1073"/>
      <c r="AW1044" s="1073"/>
      <c r="AX1044" s="1073"/>
      <c r="AY1044" s="1073"/>
      <c r="AZ1044" s="1073"/>
      <c r="BA1044" s="1073"/>
      <c r="BB1044" s="1073"/>
      <c r="BC1044" s="1073"/>
      <c r="BD1044" s="1073"/>
      <c r="BE1044" s="1073"/>
      <c r="BF1044" s="1073"/>
      <c r="BG1044" s="1073"/>
      <c r="BH1044" s="1073"/>
      <c r="BI1044" s="1073"/>
      <c r="BJ1044" s="1073"/>
      <c r="BK1044" s="1073"/>
      <c r="BL1044" s="1073"/>
      <c r="BM1044" s="1073"/>
      <c r="BN1044" s="1073"/>
      <c r="BO1044" s="1073"/>
      <c r="BP1044" s="1073"/>
      <c r="BQ1044" s="1073"/>
      <c r="BR1044" s="1073"/>
      <c r="BS1044" s="1112"/>
      <c r="BT1044" s="1073"/>
      <c r="BU1044" s="1073"/>
      <c r="BV1044" s="1073"/>
      <c r="BW1044" s="1073"/>
      <c r="BX1044" s="1073"/>
      <c r="BY1044" s="1073"/>
      <c r="BZ1044" s="1073"/>
      <c r="CA1044" s="1073"/>
      <c r="CB1044" s="1073"/>
      <c r="CC1044" s="1073"/>
      <c r="CD1044" s="1073"/>
      <c r="CE1044" s="1073"/>
      <c r="CF1044" s="1073"/>
      <c r="CG1044" s="1073"/>
      <c r="CH1044" s="1073"/>
      <c r="CI1044" s="1073"/>
      <c r="CJ1044" s="1073"/>
      <c r="CK1044" s="1073"/>
      <c r="CL1044" s="1073"/>
      <c r="CM1044" s="1112"/>
      <c r="CN1044" s="1112"/>
      <c r="CO1044" s="1113"/>
      <c r="CQ1044" s="1927"/>
    </row>
    <row r="1045" spans="1:95" s="621" customFormat="1" x14ac:dyDescent="0.2">
      <c r="A1045" s="1054"/>
      <c r="B1045" s="1072"/>
      <c r="C1045" s="1048"/>
      <c r="D1045" s="1048"/>
      <c r="E1045" s="1049"/>
      <c r="F1045" s="1067"/>
      <c r="G1045" s="1066"/>
      <c r="H1045" s="1052"/>
      <c r="I1045" s="1073"/>
      <c r="J1045" s="1073"/>
      <c r="K1045" s="1073"/>
      <c r="L1045" s="1073"/>
      <c r="M1045" s="1073"/>
      <c r="N1045" s="1073"/>
      <c r="O1045" s="1073"/>
      <c r="P1045" s="1073"/>
      <c r="Q1045" s="1073"/>
      <c r="R1045" s="1073"/>
      <c r="S1045" s="1073"/>
      <c r="T1045" s="1073"/>
      <c r="U1045" s="1073"/>
      <c r="V1045" s="1073"/>
      <c r="W1045" s="1073"/>
      <c r="X1045" s="1073"/>
      <c r="Y1045" s="1073"/>
      <c r="Z1045" s="1073"/>
      <c r="AA1045" s="1073"/>
      <c r="AB1045" s="1112"/>
      <c r="AC1045" s="1112"/>
      <c r="AD1045" s="1112"/>
      <c r="AE1045" s="1112"/>
      <c r="AF1045" s="1073"/>
      <c r="AG1045" s="1073"/>
      <c r="AH1045" s="1073"/>
      <c r="AI1045" s="1073"/>
      <c r="AJ1045" s="1073"/>
      <c r="AK1045" s="1073"/>
      <c r="AL1045" s="1073"/>
      <c r="AM1045" s="1073"/>
      <c r="AN1045" s="1073"/>
      <c r="AO1045" s="1073"/>
      <c r="AP1045" s="1073"/>
      <c r="AQ1045" s="1073"/>
      <c r="AR1045" s="1073"/>
      <c r="AS1045" s="1073"/>
      <c r="AT1045" s="1073"/>
      <c r="AU1045" s="1073"/>
      <c r="AV1045" s="1073"/>
      <c r="AW1045" s="1073"/>
      <c r="AX1045" s="1073"/>
      <c r="AY1045" s="1073"/>
      <c r="AZ1045" s="1073"/>
      <c r="BA1045" s="1073"/>
      <c r="BB1045" s="1073"/>
      <c r="BC1045" s="1073"/>
      <c r="BD1045" s="1073"/>
      <c r="BE1045" s="1073"/>
      <c r="BF1045" s="1073"/>
      <c r="BG1045" s="1073"/>
      <c r="BH1045" s="1073"/>
      <c r="BI1045" s="1073"/>
      <c r="BJ1045" s="1073"/>
      <c r="BK1045" s="1073"/>
      <c r="BL1045" s="1073"/>
      <c r="BM1045" s="1073"/>
      <c r="BN1045" s="1073"/>
      <c r="BO1045" s="1073"/>
      <c r="BP1045" s="1073"/>
      <c r="BQ1045" s="1073"/>
      <c r="BR1045" s="1073"/>
      <c r="BS1045" s="1112"/>
      <c r="BT1045" s="1073"/>
      <c r="BU1045" s="1073"/>
      <c r="BV1045" s="1073"/>
      <c r="BW1045" s="1073"/>
      <c r="BX1045" s="1073"/>
      <c r="BY1045" s="1073"/>
      <c r="BZ1045" s="1073"/>
      <c r="CA1045" s="1073"/>
      <c r="CB1045" s="1073"/>
      <c r="CC1045" s="1073"/>
      <c r="CD1045" s="1073"/>
      <c r="CE1045" s="1073"/>
      <c r="CF1045" s="1073"/>
      <c r="CG1045" s="1073"/>
      <c r="CH1045" s="1073"/>
      <c r="CI1045" s="1073"/>
      <c r="CJ1045" s="1073"/>
      <c r="CK1045" s="1073"/>
      <c r="CL1045" s="1073"/>
      <c r="CM1045" s="1112"/>
      <c r="CN1045" s="1112"/>
      <c r="CO1045" s="1113"/>
      <c r="CQ1045" s="1927"/>
    </row>
    <row r="1046" spans="1:95" s="621" customFormat="1" x14ac:dyDescent="0.2">
      <c r="A1046" s="1054"/>
      <c r="B1046" s="1072"/>
      <c r="C1046" s="1048"/>
      <c r="D1046" s="1048"/>
      <c r="E1046" s="1049"/>
      <c r="F1046" s="1067"/>
      <c r="G1046" s="1066"/>
      <c r="H1046" s="1052"/>
      <c r="I1046" s="1073"/>
      <c r="J1046" s="1073"/>
      <c r="K1046" s="1073"/>
      <c r="L1046" s="1073"/>
      <c r="M1046" s="1073"/>
      <c r="N1046" s="1073"/>
      <c r="O1046" s="1073"/>
      <c r="P1046" s="1073"/>
      <c r="Q1046" s="1073"/>
      <c r="R1046" s="1073"/>
      <c r="S1046" s="1073"/>
      <c r="T1046" s="1073"/>
      <c r="U1046" s="1073"/>
      <c r="V1046" s="1073"/>
      <c r="W1046" s="1073"/>
      <c r="X1046" s="1073"/>
      <c r="Y1046" s="1073"/>
      <c r="Z1046" s="1073"/>
      <c r="AA1046" s="1073"/>
      <c r="AB1046" s="1112"/>
      <c r="AC1046" s="1112"/>
      <c r="AD1046" s="1112"/>
      <c r="AE1046" s="1112"/>
      <c r="AF1046" s="1073"/>
      <c r="AG1046" s="1073"/>
      <c r="AH1046" s="1073"/>
      <c r="AI1046" s="1073"/>
      <c r="AJ1046" s="1073"/>
      <c r="AK1046" s="1073"/>
      <c r="AL1046" s="1073"/>
      <c r="AM1046" s="1073"/>
      <c r="AN1046" s="1073"/>
      <c r="AO1046" s="1073"/>
      <c r="AP1046" s="1073"/>
      <c r="AQ1046" s="1073"/>
      <c r="AR1046" s="1073"/>
      <c r="AS1046" s="1073"/>
      <c r="AT1046" s="1073"/>
      <c r="AU1046" s="1073"/>
      <c r="AV1046" s="1073"/>
      <c r="AW1046" s="1073"/>
      <c r="AX1046" s="1073"/>
      <c r="AY1046" s="1073"/>
      <c r="AZ1046" s="1073"/>
      <c r="BA1046" s="1073"/>
      <c r="BB1046" s="1073"/>
      <c r="BC1046" s="1073"/>
      <c r="BD1046" s="1073"/>
      <c r="BE1046" s="1073"/>
      <c r="BF1046" s="1073"/>
      <c r="BG1046" s="1073"/>
      <c r="BH1046" s="1073"/>
      <c r="BI1046" s="1073"/>
      <c r="BJ1046" s="1073"/>
      <c r="BK1046" s="1073"/>
      <c r="BL1046" s="1073"/>
      <c r="BM1046" s="1073"/>
      <c r="BN1046" s="1073"/>
      <c r="BO1046" s="1073"/>
      <c r="BP1046" s="1073"/>
      <c r="BQ1046" s="1073"/>
      <c r="BR1046" s="1073"/>
      <c r="BS1046" s="1112"/>
      <c r="BT1046" s="1073"/>
      <c r="BU1046" s="1073"/>
      <c r="BV1046" s="1073"/>
      <c r="BW1046" s="1073"/>
      <c r="BX1046" s="1073"/>
      <c r="BY1046" s="1073"/>
      <c r="BZ1046" s="1073"/>
      <c r="CA1046" s="1073"/>
      <c r="CB1046" s="1073"/>
      <c r="CC1046" s="1073"/>
      <c r="CD1046" s="1073"/>
      <c r="CE1046" s="1073"/>
      <c r="CF1046" s="1073"/>
      <c r="CG1046" s="1073"/>
      <c r="CH1046" s="1073"/>
      <c r="CI1046" s="1073"/>
      <c r="CJ1046" s="1073"/>
      <c r="CK1046" s="1073"/>
      <c r="CL1046" s="1073"/>
      <c r="CM1046" s="1112"/>
      <c r="CN1046" s="1112"/>
      <c r="CO1046" s="1113"/>
      <c r="CQ1046" s="1927"/>
    </row>
    <row r="1047" spans="1:95" s="621" customFormat="1" x14ac:dyDescent="0.2">
      <c r="A1047" s="1054"/>
      <c r="B1047" s="1072"/>
      <c r="C1047" s="1048"/>
      <c r="D1047" s="1048"/>
      <c r="E1047" s="1049"/>
      <c r="F1047" s="1067"/>
      <c r="G1047" s="1066"/>
      <c r="H1047" s="1052"/>
      <c r="I1047" s="1073"/>
      <c r="J1047" s="1073"/>
      <c r="K1047" s="1073"/>
      <c r="L1047" s="1073"/>
      <c r="M1047" s="1073"/>
      <c r="N1047" s="1073"/>
      <c r="O1047" s="1073"/>
      <c r="P1047" s="1073"/>
      <c r="Q1047" s="1073"/>
      <c r="R1047" s="1073"/>
      <c r="S1047" s="1073"/>
      <c r="T1047" s="1073"/>
      <c r="U1047" s="1073"/>
      <c r="V1047" s="1073"/>
      <c r="W1047" s="1073"/>
      <c r="X1047" s="1073"/>
      <c r="Y1047" s="1073"/>
      <c r="Z1047" s="1073"/>
      <c r="AA1047" s="1073"/>
      <c r="AB1047" s="1112"/>
      <c r="AC1047" s="1112"/>
      <c r="AD1047" s="1112"/>
      <c r="AE1047" s="1112"/>
      <c r="AF1047" s="1073"/>
      <c r="AG1047" s="1073"/>
      <c r="AH1047" s="1073"/>
      <c r="AI1047" s="1073"/>
      <c r="AJ1047" s="1073"/>
      <c r="AK1047" s="1073"/>
      <c r="AL1047" s="1073"/>
      <c r="AM1047" s="1073"/>
      <c r="AN1047" s="1073"/>
      <c r="AO1047" s="1073"/>
      <c r="AP1047" s="1073"/>
      <c r="AQ1047" s="1073"/>
      <c r="AR1047" s="1073"/>
      <c r="AS1047" s="1073"/>
      <c r="AT1047" s="1073"/>
      <c r="AU1047" s="1073"/>
      <c r="AV1047" s="1073"/>
      <c r="AW1047" s="1073"/>
      <c r="AX1047" s="1073"/>
      <c r="AY1047" s="1073"/>
      <c r="AZ1047" s="1073"/>
      <c r="BA1047" s="1073"/>
      <c r="BB1047" s="1073"/>
      <c r="BC1047" s="1073"/>
      <c r="BD1047" s="1073"/>
      <c r="BE1047" s="1073"/>
      <c r="BF1047" s="1073"/>
      <c r="BG1047" s="1073"/>
      <c r="BH1047" s="1073"/>
      <c r="BI1047" s="1073"/>
      <c r="BJ1047" s="1073"/>
      <c r="BK1047" s="1073"/>
      <c r="BL1047" s="1073"/>
      <c r="BM1047" s="1073"/>
      <c r="BN1047" s="1073"/>
      <c r="BO1047" s="1073"/>
      <c r="BP1047" s="1073"/>
      <c r="BQ1047" s="1073"/>
      <c r="BR1047" s="1073"/>
      <c r="BS1047" s="1112"/>
      <c r="BT1047" s="1073"/>
      <c r="BU1047" s="1073"/>
      <c r="BV1047" s="1073"/>
      <c r="BW1047" s="1073"/>
      <c r="BX1047" s="1073"/>
      <c r="BY1047" s="1073"/>
      <c r="BZ1047" s="1073"/>
      <c r="CA1047" s="1073"/>
      <c r="CB1047" s="1073"/>
      <c r="CC1047" s="1073"/>
      <c r="CD1047" s="1073"/>
      <c r="CE1047" s="1073"/>
      <c r="CF1047" s="1073"/>
      <c r="CG1047" s="1073"/>
      <c r="CH1047" s="1073"/>
      <c r="CI1047" s="1073"/>
      <c r="CJ1047" s="1073"/>
      <c r="CK1047" s="1073"/>
      <c r="CL1047" s="1073"/>
      <c r="CM1047" s="1112"/>
      <c r="CN1047" s="1112"/>
      <c r="CO1047" s="1113"/>
      <c r="CQ1047" s="1927"/>
    </row>
    <row r="1048" spans="1:95" s="621" customFormat="1" x14ac:dyDescent="0.2">
      <c r="A1048" s="1054"/>
      <c r="B1048" s="1072"/>
      <c r="C1048" s="1048"/>
      <c r="D1048" s="1048"/>
      <c r="E1048" s="1049"/>
      <c r="F1048" s="1067"/>
      <c r="G1048" s="1066"/>
      <c r="H1048" s="1052"/>
      <c r="I1048" s="1073"/>
      <c r="J1048" s="1073"/>
      <c r="K1048" s="1073"/>
      <c r="L1048" s="1073"/>
      <c r="M1048" s="1073"/>
      <c r="N1048" s="1073"/>
      <c r="O1048" s="1073"/>
      <c r="P1048" s="1073"/>
      <c r="Q1048" s="1073"/>
      <c r="R1048" s="1073"/>
      <c r="S1048" s="1073"/>
      <c r="T1048" s="1073"/>
      <c r="U1048" s="1073"/>
      <c r="V1048" s="1073"/>
      <c r="W1048" s="1073"/>
      <c r="X1048" s="1073"/>
      <c r="Y1048" s="1073"/>
      <c r="Z1048" s="1073"/>
      <c r="AA1048" s="1073"/>
      <c r="AB1048" s="1112"/>
      <c r="AC1048" s="1112"/>
      <c r="AD1048" s="1112"/>
      <c r="AE1048" s="1112"/>
      <c r="AF1048" s="1073"/>
      <c r="AG1048" s="1073"/>
      <c r="AH1048" s="1073"/>
      <c r="AI1048" s="1073"/>
      <c r="AJ1048" s="1073"/>
      <c r="AK1048" s="1073"/>
      <c r="AL1048" s="1073"/>
      <c r="AM1048" s="1073"/>
      <c r="AN1048" s="1073"/>
      <c r="AO1048" s="1073"/>
      <c r="AP1048" s="1073"/>
      <c r="AQ1048" s="1073"/>
      <c r="AR1048" s="1073"/>
      <c r="AS1048" s="1073"/>
      <c r="AT1048" s="1073"/>
      <c r="AU1048" s="1073"/>
      <c r="AV1048" s="1073"/>
      <c r="AW1048" s="1073"/>
      <c r="AX1048" s="1073"/>
      <c r="AY1048" s="1073"/>
      <c r="AZ1048" s="1073"/>
      <c r="BA1048" s="1073"/>
      <c r="BB1048" s="1073"/>
      <c r="BC1048" s="1073"/>
      <c r="BD1048" s="1073"/>
      <c r="BE1048" s="1073"/>
      <c r="BF1048" s="1073"/>
      <c r="BG1048" s="1073"/>
      <c r="BH1048" s="1073"/>
      <c r="BI1048" s="1073"/>
      <c r="BJ1048" s="1073"/>
      <c r="BK1048" s="1073"/>
      <c r="BL1048" s="1073"/>
      <c r="BM1048" s="1073"/>
      <c r="BN1048" s="1073"/>
      <c r="BO1048" s="1073"/>
      <c r="BP1048" s="1073"/>
      <c r="BQ1048" s="1073"/>
      <c r="BR1048" s="1073"/>
      <c r="BS1048" s="1112"/>
      <c r="BT1048" s="1073"/>
      <c r="BU1048" s="1073"/>
      <c r="BV1048" s="1073"/>
      <c r="BW1048" s="1073"/>
      <c r="BX1048" s="1073"/>
      <c r="BY1048" s="1073"/>
      <c r="BZ1048" s="1073"/>
      <c r="CA1048" s="1073"/>
      <c r="CB1048" s="1073"/>
      <c r="CC1048" s="1073"/>
      <c r="CD1048" s="1073"/>
      <c r="CE1048" s="1073"/>
      <c r="CF1048" s="1073"/>
      <c r="CG1048" s="1073"/>
      <c r="CH1048" s="1073"/>
      <c r="CI1048" s="1073"/>
      <c r="CJ1048" s="1073"/>
      <c r="CK1048" s="1073"/>
      <c r="CL1048" s="1073"/>
      <c r="CM1048" s="1112"/>
      <c r="CN1048" s="1112"/>
      <c r="CO1048" s="1113"/>
      <c r="CQ1048" s="1927"/>
    </row>
    <row r="1049" spans="1:95" s="621" customFormat="1" x14ac:dyDescent="0.2">
      <c r="A1049" s="1054"/>
      <c r="B1049" s="1072"/>
      <c r="C1049" s="1048"/>
      <c r="D1049" s="1048"/>
      <c r="E1049" s="1049"/>
      <c r="F1049" s="1067"/>
      <c r="G1049" s="1066"/>
      <c r="H1049" s="1052"/>
      <c r="I1049" s="1073"/>
      <c r="J1049" s="1073"/>
      <c r="K1049" s="1073"/>
      <c r="L1049" s="1073"/>
      <c r="M1049" s="1073"/>
      <c r="N1049" s="1073"/>
      <c r="O1049" s="1073"/>
      <c r="P1049" s="1073"/>
      <c r="Q1049" s="1073"/>
      <c r="R1049" s="1073"/>
      <c r="S1049" s="1073"/>
      <c r="T1049" s="1073"/>
      <c r="U1049" s="1073"/>
      <c r="V1049" s="1073"/>
      <c r="W1049" s="1073"/>
      <c r="X1049" s="1073"/>
      <c r="Y1049" s="1073"/>
      <c r="Z1049" s="1073"/>
      <c r="AA1049" s="1073"/>
      <c r="AB1049" s="1112"/>
      <c r="AC1049" s="1112"/>
      <c r="AD1049" s="1112"/>
      <c r="AE1049" s="1112"/>
      <c r="AF1049" s="1073"/>
      <c r="AG1049" s="1073"/>
      <c r="AH1049" s="1073"/>
      <c r="AI1049" s="1073"/>
      <c r="AJ1049" s="1073"/>
      <c r="AK1049" s="1073"/>
      <c r="AL1049" s="1073"/>
      <c r="AM1049" s="1073"/>
      <c r="AN1049" s="1073"/>
      <c r="AO1049" s="1073"/>
      <c r="AP1049" s="1073"/>
      <c r="AQ1049" s="1073"/>
      <c r="AR1049" s="1073"/>
      <c r="AS1049" s="1073"/>
      <c r="AT1049" s="1073"/>
      <c r="AU1049" s="1073"/>
      <c r="AV1049" s="1073"/>
      <c r="AW1049" s="1073"/>
      <c r="AX1049" s="1073"/>
      <c r="AY1049" s="1073"/>
      <c r="AZ1049" s="1073"/>
      <c r="BA1049" s="1073"/>
      <c r="BB1049" s="1073"/>
      <c r="BC1049" s="1073"/>
      <c r="BD1049" s="1073"/>
      <c r="BE1049" s="1073"/>
      <c r="BF1049" s="1073"/>
      <c r="BG1049" s="1073"/>
      <c r="BH1049" s="1073"/>
      <c r="BI1049" s="1073"/>
      <c r="BJ1049" s="1073"/>
      <c r="BK1049" s="1073"/>
      <c r="BL1049" s="1073"/>
      <c r="BM1049" s="1073"/>
      <c r="BN1049" s="1073"/>
      <c r="BO1049" s="1073"/>
      <c r="BP1049" s="1073"/>
      <c r="BQ1049" s="1073"/>
      <c r="BR1049" s="1073"/>
      <c r="BS1049" s="1112"/>
      <c r="BT1049" s="1073"/>
      <c r="BU1049" s="1073"/>
      <c r="BV1049" s="1073"/>
      <c r="BW1049" s="1073"/>
      <c r="BX1049" s="1073"/>
      <c r="BY1049" s="1073"/>
      <c r="BZ1049" s="1073"/>
      <c r="CA1049" s="1073"/>
      <c r="CB1049" s="1073"/>
      <c r="CC1049" s="1073"/>
      <c r="CD1049" s="1073"/>
      <c r="CE1049" s="1073"/>
      <c r="CF1049" s="1073"/>
      <c r="CG1049" s="1073"/>
      <c r="CH1049" s="1073"/>
      <c r="CI1049" s="1073"/>
      <c r="CJ1049" s="1073"/>
      <c r="CK1049" s="1073"/>
      <c r="CL1049" s="1073"/>
      <c r="CM1049" s="1112"/>
      <c r="CN1049" s="1112"/>
      <c r="CO1049" s="1113"/>
      <c r="CQ1049" s="1927"/>
    </row>
    <row r="1050" spans="1:95" s="621" customFormat="1" x14ac:dyDescent="0.2">
      <c r="A1050" s="1054"/>
      <c r="B1050" s="1072"/>
      <c r="C1050" s="1048"/>
      <c r="D1050" s="1048"/>
      <c r="E1050" s="1049"/>
      <c r="F1050" s="1067"/>
      <c r="G1050" s="1066"/>
      <c r="H1050" s="1052"/>
      <c r="I1050" s="1073"/>
      <c r="J1050" s="1073"/>
      <c r="K1050" s="1073"/>
      <c r="L1050" s="1073"/>
      <c r="M1050" s="1073"/>
      <c r="N1050" s="1073"/>
      <c r="O1050" s="1073"/>
      <c r="P1050" s="1073"/>
      <c r="Q1050" s="1073"/>
      <c r="R1050" s="1073"/>
      <c r="S1050" s="1073"/>
      <c r="T1050" s="1073"/>
      <c r="U1050" s="1073"/>
      <c r="V1050" s="1073"/>
      <c r="W1050" s="1073"/>
      <c r="X1050" s="1073"/>
      <c r="Y1050" s="1073"/>
      <c r="Z1050" s="1073"/>
      <c r="AA1050" s="1073"/>
      <c r="AB1050" s="1112"/>
      <c r="AC1050" s="1112"/>
      <c r="AD1050" s="1112"/>
      <c r="AE1050" s="1112"/>
      <c r="AF1050" s="1073"/>
      <c r="AG1050" s="1073"/>
      <c r="AH1050" s="1073"/>
      <c r="AI1050" s="1073"/>
      <c r="AJ1050" s="1073"/>
      <c r="AK1050" s="1073"/>
      <c r="AL1050" s="1073"/>
      <c r="AM1050" s="1073"/>
      <c r="AN1050" s="1073"/>
      <c r="AO1050" s="1073"/>
      <c r="AP1050" s="1073"/>
      <c r="AQ1050" s="1073"/>
      <c r="AR1050" s="1073"/>
      <c r="AS1050" s="1073"/>
      <c r="AT1050" s="1073"/>
      <c r="AU1050" s="1073"/>
      <c r="AV1050" s="1073"/>
      <c r="AW1050" s="1073"/>
      <c r="AX1050" s="1073"/>
      <c r="AY1050" s="1073"/>
      <c r="AZ1050" s="1073"/>
      <c r="BA1050" s="1073"/>
      <c r="BB1050" s="1073"/>
      <c r="BC1050" s="1073"/>
      <c r="BD1050" s="1073"/>
      <c r="BE1050" s="1073"/>
      <c r="BF1050" s="1073"/>
      <c r="BG1050" s="1073"/>
      <c r="BH1050" s="1073"/>
      <c r="BI1050" s="1073"/>
      <c r="BJ1050" s="1073"/>
      <c r="BK1050" s="1073"/>
      <c r="BL1050" s="1073"/>
      <c r="BM1050" s="1073"/>
      <c r="BN1050" s="1073"/>
      <c r="BO1050" s="1073"/>
      <c r="BP1050" s="1073"/>
      <c r="BQ1050" s="1073"/>
      <c r="BR1050" s="1073"/>
      <c r="BS1050" s="1112"/>
      <c r="BT1050" s="1073"/>
      <c r="BU1050" s="1073"/>
      <c r="BV1050" s="1073"/>
      <c r="BW1050" s="1073"/>
      <c r="BX1050" s="1073"/>
      <c r="BY1050" s="1073"/>
      <c r="BZ1050" s="1073"/>
      <c r="CA1050" s="1073"/>
      <c r="CB1050" s="1073"/>
      <c r="CC1050" s="1073"/>
      <c r="CD1050" s="1073"/>
      <c r="CE1050" s="1073"/>
      <c r="CF1050" s="1073"/>
      <c r="CG1050" s="1073"/>
      <c r="CH1050" s="1073"/>
      <c r="CI1050" s="1073"/>
      <c r="CJ1050" s="1073"/>
      <c r="CK1050" s="1073"/>
      <c r="CL1050" s="1073"/>
      <c r="CM1050" s="1112"/>
      <c r="CN1050" s="1112"/>
      <c r="CO1050" s="1113"/>
      <c r="CQ1050" s="1927"/>
    </row>
    <row r="1051" spans="1:95" s="621" customFormat="1" x14ac:dyDescent="0.2">
      <c r="A1051" s="1054"/>
      <c r="B1051" s="1072"/>
      <c r="C1051" s="1048"/>
      <c r="D1051" s="1048"/>
      <c r="E1051" s="1049"/>
      <c r="F1051" s="1067"/>
      <c r="G1051" s="1066"/>
      <c r="H1051" s="1052"/>
      <c r="I1051" s="1073"/>
      <c r="J1051" s="1073"/>
      <c r="K1051" s="1073"/>
      <c r="L1051" s="1073"/>
      <c r="M1051" s="1073"/>
      <c r="N1051" s="1073"/>
      <c r="O1051" s="1073"/>
      <c r="P1051" s="1073"/>
      <c r="Q1051" s="1073"/>
      <c r="R1051" s="1073"/>
      <c r="S1051" s="1073"/>
      <c r="T1051" s="1073"/>
      <c r="U1051" s="1073"/>
      <c r="V1051" s="1073"/>
      <c r="W1051" s="1073"/>
      <c r="X1051" s="1073"/>
      <c r="Y1051" s="1073"/>
      <c r="Z1051" s="1073"/>
      <c r="AA1051" s="1073"/>
      <c r="AB1051" s="1112"/>
      <c r="AC1051" s="1112"/>
      <c r="AD1051" s="1112"/>
      <c r="AE1051" s="1112"/>
      <c r="AF1051" s="1073"/>
      <c r="AG1051" s="1073"/>
      <c r="AH1051" s="1073"/>
      <c r="AI1051" s="1073"/>
      <c r="AJ1051" s="1073"/>
      <c r="AK1051" s="1073"/>
      <c r="AL1051" s="1073"/>
      <c r="AM1051" s="1073"/>
      <c r="AN1051" s="1073"/>
      <c r="AO1051" s="1073"/>
      <c r="AP1051" s="1073"/>
      <c r="AQ1051" s="1073"/>
      <c r="AR1051" s="1073"/>
      <c r="AS1051" s="1073"/>
      <c r="AT1051" s="1073"/>
      <c r="AU1051" s="1073"/>
      <c r="AV1051" s="1073"/>
      <c r="AW1051" s="1073"/>
      <c r="AX1051" s="1073"/>
      <c r="AY1051" s="1073"/>
      <c r="AZ1051" s="1073"/>
      <c r="BA1051" s="1073"/>
      <c r="BB1051" s="1073"/>
      <c r="BC1051" s="1073"/>
      <c r="BD1051" s="1073"/>
      <c r="BE1051" s="1073"/>
      <c r="BF1051" s="1073"/>
      <c r="BG1051" s="1073"/>
      <c r="BH1051" s="1073"/>
      <c r="BI1051" s="1073"/>
      <c r="BJ1051" s="1073"/>
      <c r="BK1051" s="1073"/>
      <c r="BL1051" s="1073"/>
      <c r="BM1051" s="1073"/>
      <c r="BN1051" s="1073"/>
      <c r="BO1051" s="1073"/>
      <c r="BP1051" s="1073"/>
      <c r="BQ1051" s="1073"/>
      <c r="BR1051" s="1073"/>
      <c r="BS1051" s="1112"/>
      <c r="BT1051" s="1073"/>
      <c r="BU1051" s="1073"/>
      <c r="BV1051" s="1073"/>
      <c r="BW1051" s="1073"/>
      <c r="BX1051" s="1073"/>
      <c r="BY1051" s="1073"/>
      <c r="BZ1051" s="1073"/>
      <c r="CA1051" s="1073"/>
      <c r="CB1051" s="1073"/>
      <c r="CC1051" s="1073"/>
      <c r="CD1051" s="1073"/>
      <c r="CE1051" s="1073"/>
      <c r="CF1051" s="1073"/>
      <c r="CG1051" s="1073"/>
      <c r="CH1051" s="1073"/>
      <c r="CI1051" s="1073"/>
      <c r="CJ1051" s="1073"/>
      <c r="CK1051" s="1073"/>
      <c r="CL1051" s="1073"/>
      <c r="CM1051" s="1112"/>
      <c r="CN1051" s="1112"/>
      <c r="CO1051" s="1113"/>
      <c r="CQ1051" s="1927"/>
    </row>
    <row r="1052" spans="1:95" s="621" customFormat="1" x14ac:dyDescent="0.2">
      <c r="A1052" s="1054"/>
      <c r="B1052" s="1072"/>
      <c r="C1052" s="1048"/>
      <c r="D1052" s="1048"/>
      <c r="E1052" s="1049"/>
      <c r="F1052" s="1067"/>
      <c r="G1052" s="1066"/>
      <c r="H1052" s="1052"/>
      <c r="I1052" s="1073"/>
      <c r="J1052" s="1073"/>
      <c r="K1052" s="1073"/>
      <c r="L1052" s="1073"/>
      <c r="M1052" s="1073"/>
      <c r="N1052" s="1073"/>
      <c r="O1052" s="1073"/>
      <c r="P1052" s="1073"/>
      <c r="Q1052" s="1073"/>
      <c r="R1052" s="1073"/>
      <c r="S1052" s="1073"/>
      <c r="T1052" s="1073"/>
      <c r="U1052" s="1073"/>
      <c r="V1052" s="1073"/>
      <c r="W1052" s="1073"/>
      <c r="X1052" s="1073"/>
      <c r="Y1052" s="1073"/>
      <c r="Z1052" s="1073"/>
      <c r="AA1052" s="1073"/>
      <c r="AB1052" s="1112"/>
      <c r="AC1052" s="1112"/>
      <c r="AD1052" s="1112"/>
      <c r="AE1052" s="1112"/>
      <c r="AF1052" s="1073"/>
      <c r="AG1052" s="1073"/>
      <c r="AH1052" s="1073"/>
      <c r="AI1052" s="1073"/>
      <c r="AJ1052" s="1073"/>
      <c r="AK1052" s="1073"/>
      <c r="AL1052" s="1073"/>
      <c r="AM1052" s="1073"/>
      <c r="AN1052" s="1073"/>
      <c r="AO1052" s="1073"/>
      <c r="AP1052" s="1073"/>
      <c r="AQ1052" s="1073"/>
      <c r="AR1052" s="1073"/>
      <c r="AS1052" s="1073"/>
      <c r="AT1052" s="1073"/>
      <c r="AU1052" s="1073"/>
      <c r="AV1052" s="1073"/>
      <c r="AW1052" s="1073"/>
      <c r="AX1052" s="1073"/>
      <c r="AY1052" s="1073"/>
      <c r="AZ1052" s="1073"/>
      <c r="BA1052" s="1073"/>
      <c r="BB1052" s="1073"/>
      <c r="BC1052" s="1073"/>
      <c r="BD1052" s="1073"/>
      <c r="BE1052" s="1073"/>
      <c r="BF1052" s="1073"/>
      <c r="BG1052" s="1073"/>
      <c r="BH1052" s="1073"/>
      <c r="BI1052" s="1073"/>
      <c r="BJ1052" s="1073"/>
      <c r="BK1052" s="1073"/>
      <c r="BL1052" s="1073"/>
      <c r="BM1052" s="1073"/>
      <c r="BN1052" s="1073"/>
      <c r="BO1052" s="1073"/>
      <c r="BP1052" s="1073"/>
      <c r="BQ1052" s="1073"/>
      <c r="BR1052" s="1073"/>
      <c r="BS1052" s="1112"/>
      <c r="BT1052" s="1073"/>
      <c r="BU1052" s="1073"/>
      <c r="BV1052" s="1073"/>
      <c r="BW1052" s="1073"/>
      <c r="BX1052" s="1073"/>
      <c r="BY1052" s="1073"/>
      <c r="BZ1052" s="1073"/>
      <c r="CA1052" s="1073"/>
      <c r="CB1052" s="1073"/>
      <c r="CC1052" s="1073"/>
      <c r="CD1052" s="1073"/>
      <c r="CE1052" s="1073"/>
      <c r="CF1052" s="1073"/>
      <c r="CG1052" s="1073"/>
      <c r="CH1052" s="1073"/>
      <c r="CI1052" s="1073"/>
      <c r="CJ1052" s="1073"/>
      <c r="CK1052" s="1073"/>
      <c r="CL1052" s="1073"/>
      <c r="CM1052" s="1112"/>
      <c r="CN1052" s="1112"/>
      <c r="CO1052" s="1113"/>
      <c r="CQ1052" s="1927"/>
    </row>
    <row r="1053" spans="1:95" s="621" customFormat="1" x14ac:dyDescent="0.2">
      <c r="A1053" s="1054"/>
      <c r="B1053" s="1072"/>
      <c r="C1053" s="1048"/>
      <c r="D1053" s="1048"/>
      <c r="E1053" s="1049"/>
      <c r="F1053" s="1067"/>
      <c r="G1053" s="1066"/>
      <c r="H1053" s="1052"/>
      <c r="I1053" s="1073"/>
      <c r="J1053" s="1073"/>
      <c r="K1053" s="1073"/>
      <c r="L1053" s="1073"/>
      <c r="M1053" s="1073"/>
      <c r="N1053" s="1073"/>
      <c r="O1053" s="1073"/>
      <c r="P1053" s="1073"/>
      <c r="Q1053" s="1073"/>
      <c r="R1053" s="1073"/>
      <c r="S1053" s="1073"/>
      <c r="T1053" s="1073"/>
      <c r="U1053" s="1073"/>
      <c r="V1053" s="1073"/>
      <c r="W1053" s="1073"/>
      <c r="X1053" s="1073"/>
      <c r="Y1053" s="1073"/>
      <c r="Z1053" s="1073"/>
      <c r="AA1053" s="1073"/>
      <c r="AB1053" s="1112"/>
      <c r="AC1053" s="1112"/>
      <c r="AD1053" s="1112"/>
      <c r="AE1053" s="1112"/>
      <c r="AF1053" s="1073"/>
      <c r="AG1053" s="1073"/>
      <c r="AH1053" s="1073"/>
      <c r="AI1053" s="1073"/>
      <c r="AJ1053" s="1073"/>
      <c r="AK1053" s="1073"/>
      <c r="AL1053" s="1073"/>
      <c r="AM1053" s="1073"/>
      <c r="AN1053" s="1073"/>
      <c r="AO1053" s="1073"/>
      <c r="AP1053" s="1073"/>
      <c r="AQ1053" s="1073"/>
      <c r="AR1053" s="1073"/>
      <c r="AS1053" s="1073"/>
      <c r="AT1053" s="1073"/>
      <c r="AU1053" s="1073"/>
      <c r="AV1053" s="1073"/>
      <c r="AW1053" s="1073"/>
      <c r="AX1053" s="1073"/>
      <c r="AY1053" s="1073"/>
      <c r="AZ1053" s="1073"/>
      <c r="BA1053" s="1073"/>
      <c r="BB1053" s="1073"/>
      <c r="BC1053" s="1073"/>
      <c r="BD1053" s="1073"/>
      <c r="BE1053" s="1073"/>
      <c r="BF1053" s="1073"/>
      <c r="BG1053" s="1073"/>
      <c r="BH1053" s="1073"/>
      <c r="BI1053" s="1073"/>
      <c r="BJ1053" s="1073"/>
      <c r="BK1053" s="1073"/>
      <c r="BL1053" s="1073"/>
      <c r="BM1053" s="1073"/>
      <c r="BN1053" s="1073"/>
      <c r="BO1053" s="1073"/>
      <c r="BP1053" s="1073"/>
      <c r="BQ1053" s="1073"/>
      <c r="BR1053" s="1073"/>
      <c r="BS1053" s="1112"/>
      <c r="BT1053" s="1073"/>
      <c r="BU1053" s="1073"/>
      <c r="BV1053" s="1073"/>
      <c r="BW1053" s="1073"/>
      <c r="BX1053" s="1073"/>
      <c r="BY1053" s="1073"/>
      <c r="BZ1053" s="1073"/>
      <c r="CA1053" s="1073"/>
      <c r="CB1053" s="1073"/>
      <c r="CC1053" s="1073"/>
      <c r="CD1053" s="1073"/>
      <c r="CE1053" s="1073"/>
      <c r="CF1053" s="1073"/>
      <c r="CG1053" s="1073"/>
      <c r="CH1053" s="1073"/>
      <c r="CI1053" s="1073"/>
      <c r="CJ1053" s="1073"/>
      <c r="CK1053" s="1073"/>
      <c r="CL1053" s="1073"/>
      <c r="CM1053" s="1112"/>
      <c r="CN1053" s="1112"/>
      <c r="CO1053" s="1113"/>
      <c r="CQ1053" s="1927"/>
    </row>
    <row r="1054" spans="1:95" s="621" customFormat="1" x14ac:dyDescent="0.2">
      <c r="A1054" s="1054"/>
      <c r="B1054" s="1072"/>
      <c r="C1054" s="1048"/>
      <c r="D1054" s="1048"/>
      <c r="E1054" s="1049"/>
      <c r="F1054" s="1067"/>
      <c r="G1054" s="1066"/>
      <c r="H1054" s="1052"/>
      <c r="I1054" s="1073"/>
      <c r="J1054" s="1073"/>
      <c r="K1054" s="1073"/>
      <c r="L1054" s="1073"/>
      <c r="M1054" s="1073"/>
      <c r="N1054" s="1073"/>
      <c r="O1054" s="1073"/>
      <c r="P1054" s="1073"/>
      <c r="Q1054" s="1073"/>
      <c r="R1054" s="1073"/>
      <c r="S1054" s="1073"/>
      <c r="T1054" s="1073"/>
      <c r="U1054" s="1073"/>
      <c r="V1054" s="1073"/>
      <c r="W1054" s="1073"/>
      <c r="X1054" s="1073"/>
      <c r="Y1054" s="1073"/>
      <c r="Z1054" s="1073"/>
      <c r="AA1054" s="1073"/>
      <c r="AB1054" s="1112"/>
      <c r="AC1054" s="1112"/>
      <c r="AD1054" s="1112"/>
      <c r="AE1054" s="1112"/>
      <c r="AF1054" s="1073"/>
      <c r="AG1054" s="1073"/>
      <c r="AH1054" s="1073"/>
      <c r="AI1054" s="1073"/>
      <c r="AJ1054" s="1073"/>
      <c r="AK1054" s="1073"/>
      <c r="AL1054" s="1073"/>
      <c r="AM1054" s="1073"/>
      <c r="AN1054" s="1073"/>
      <c r="AO1054" s="1073"/>
      <c r="AP1054" s="1073"/>
      <c r="AQ1054" s="1073"/>
      <c r="AR1054" s="1073"/>
      <c r="AS1054" s="1073"/>
      <c r="AT1054" s="1073"/>
      <c r="AU1054" s="1073"/>
      <c r="AV1054" s="1073"/>
      <c r="AW1054" s="1073"/>
      <c r="AX1054" s="1073"/>
      <c r="AY1054" s="1073"/>
      <c r="AZ1054" s="1073"/>
      <c r="BA1054" s="1073"/>
      <c r="BB1054" s="1073"/>
      <c r="BC1054" s="1073"/>
      <c r="BD1054" s="1073"/>
      <c r="BE1054" s="1073"/>
      <c r="BF1054" s="1073"/>
      <c r="BG1054" s="1073"/>
      <c r="BH1054" s="1073"/>
      <c r="BI1054" s="1073"/>
      <c r="BJ1054" s="1073"/>
      <c r="BK1054" s="1073"/>
      <c r="BL1054" s="1073"/>
      <c r="BM1054" s="1073"/>
      <c r="BN1054" s="1073"/>
      <c r="BO1054" s="1073"/>
      <c r="BP1054" s="1073"/>
      <c r="BQ1054" s="1073"/>
      <c r="BR1054" s="1073"/>
      <c r="BS1054" s="1112"/>
      <c r="BT1054" s="1073"/>
      <c r="BU1054" s="1073"/>
      <c r="BV1054" s="1073"/>
      <c r="BW1054" s="1073"/>
      <c r="BX1054" s="1073"/>
      <c r="BY1054" s="1073"/>
      <c r="BZ1054" s="1073"/>
      <c r="CA1054" s="1073"/>
      <c r="CB1054" s="1073"/>
      <c r="CC1054" s="1073"/>
      <c r="CD1054" s="1073"/>
      <c r="CE1054" s="1073"/>
      <c r="CF1054" s="1073"/>
      <c r="CG1054" s="1073"/>
      <c r="CH1054" s="1073"/>
      <c r="CI1054" s="1073"/>
      <c r="CJ1054" s="1073"/>
      <c r="CK1054" s="1073"/>
      <c r="CL1054" s="1073"/>
      <c r="CM1054" s="1112"/>
      <c r="CN1054" s="1112"/>
      <c r="CO1054" s="1113"/>
      <c r="CQ1054" s="1927"/>
    </row>
    <row r="1055" spans="1:95" s="621" customFormat="1" x14ac:dyDescent="0.2">
      <c r="A1055" s="1054"/>
      <c r="B1055" s="1072"/>
      <c r="C1055" s="1048"/>
      <c r="D1055" s="1048"/>
      <c r="E1055" s="1049"/>
      <c r="F1055" s="1067"/>
      <c r="G1055" s="1066"/>
      <c r="H1055" s="1052"/>
      <c r="I1055" s="1073"/>
      <c r="J1055" s="1073"/>
      <c r="K1055" s="1073"/>
      <c r="L1055" s="1073"/>
      <c r="M1055" s="1073"/>
      <c r="N1055" s="1073"/>
      <c r="O1055" s="1073"/>
      <c r="P1055" s="1073"/>
      <c r="Q1055" s="1073"/>
      <c r="R1055" s="1073"/>
      <c r="S1055" s="1073"/>
      <c r="T1055" s="1073"/>
      <c r="U1055" s="1073"/>
      <c r="V1055" s="1073"/>
      <c r="W1055" s="1073"/>
      <c r="X1055" s="1073"/>
      <c r="Y1055" s="1073"/>
      <c r="Z1055" s="1073"/>
      <c r="AA1055" s="1073"/>
      <c r="AB1055" s="1112"/>
      <c r="AC1055" s="1112"/>
      <c r="AD1055" s="1112"/>
      <c r="AE1055" s="1112"/>
      <c r="AF1055" s="1073"/>
      <c r="AG1055" s="1073"/>
      <c r="AH1055" s="1073"/>
      <c r="AI1055" s="1073"/>
      <c r="AJ1055" s="1073"/>
      <c r="AK1055" s="1073"/>
      <c r="AL1055" s="1073"/>
      <c r="AM1055" s="1073"/>
      <c r="AN1055" s="1073"/>
      <c r="AO1055" s="1073"/>
      <c r="AP1055" s="1073"/>
      <c r="AQ1055" s="1073"/>
      <c r="AR1055" s="1073"/>
      <c r="AS1055" s="1073"/>
      <c r="AT1055" s="1073"/>
      <c r="AU1055" s="1073"/>
      <c r="AV1055" s="1073"/>
      <c r="AW1055" s="1073"/>
      <c r="AX1055" s="1073"/>
      <c r="AY1055" s="1073"/>
      <c r="AZ1055" s="1073"/>
      <c r="BA1055" s="1073"/>
      <c r="BB1055" s="1073"/>
      <c r="BC1055" s="1073"/>
      <c r="BD1055" s="1073"/>
      <c r="BE1055" s="1073"/>
      <c r="BF1055" s="1073"/>
      <c r="BG1055" s="1073"/>
      <c r="BH1055" s="1073"/>
      <c r="BI1055" s="1073"/>
      <c r="BJ1055" s="1073"/>
      <c r="BK1055" s="1073"/>
      <c r="BL1055" s="1073"/>
      <c r="BM1055" s="1073"/>
      <c r="BN1055" s="1073"/>
      <c r="BO1055" s="1073"/>
      <c r="BP1055" s="1073"/>
      <c r="BQ1055" s="1073"/>
      <c r="BR1055" s="1073"/>
      <c r="BS1055" s="1112"/>
      <c r="BT1055" s="1073"/>
      <c r="BU1055" s="1073"/>
      <c r="BV1055" s="1073"/>
      <c r="BW1055" s="1073"/>
      <c r="BX1055" s="1073"/>
      <c r="BY1055" s="1073"/>
      <c r="BZ1055" s="1073"/>
      <c r="CA1055" s="1073"/>
      <c r="CB1055" s="1073"/>
      <c r="CC1055" s="1073"/>
      <c r="CD1055" s="1073"/>
      <c r="CE1055" s="1073"/>
      <c r="CF1055" s="1073"/>
      <c r="CG1055" s="1073"/>
      <c r="CH1055" s="1073"/>
      <c r="CI1055" s="1073"/>
      <c r="CJ1055" s="1073"/>
      <c r="CK1055" s="1073"/>
      <c r="CL1055" s="1073"/>
      <c r="CM1055" s="1112"/>
      <c r="CN1055" s="1112"/>
      <c r="CO1055" s="1113"/>
      <c r="CQ1055" s="1927"/>
    </row>
    <row r="1056" spans="1:95" s="621" customFormat="1" x14ac:dyDescent="0.2">
      <c r="A1056" s="1054"/>
      <c r="B1056" s="1072"/>
      <c r="C1056" s="1048"/>
      <c r="D1056" s="1048"/>
      <c r="E1056" s="1049"/>
      <c r="F1056" s="1067"/>
      <c r="G1056" s="1066"/>
      <c r="H1056" s="1052"/>
      <c r="I1056" s="1073"/>
      <c r="J1056" s="1073"/>
      <c r="K1056" s="1073"/>
      <c r="L1056" s="1073"/>
      <c r="M1056" s="1073"/>
      <c r="N1056" s="1073"/>
      <c r="O1056" s="1073"/>
      <c r="P1056" s="1073"/>
      <c r="Q1056" s="1073"/>
      <c r="R1056" s="1073"/>
      <c r="S1056" s="1073"/>
      <c r="T1056" s="1073"/>
      <c r="U1056" s="1073"/>
      <c r="V1056" s="1073"/>
      <c r="W1056" s="1073"/>
      <c r="X1056" s="1073"/>
      <c r="Y1056" s="1073"/>
      <c r="Z1056" s="1073"/>
      <c r="AA1056" s="1073"/>
      <c r="AB1056" s="1112"/>
      <c r="AC1056" s="1112"/>
      <c r="AD1056" s="1112"/>
      <c r="AE1056" s="1112"/>
      <c r="AF1056" s="1073"/>
      <c r="AG1056" s="1073"/>
      <c r="AH1056" s="1073"/>
      <c r="AI1056" s="1073"/>
      <c r="AJ1056" s="1073"/>
      <c r="AK1056" s="1073"/>
      <c r="AL1056" s="1073"/>
      <c r="AM1056" s="1073"/>
      <c r="AN1056" s="1073"/>
      <c r="AO1056" s="1073"/>
      <c r="AP1056" s="1073"/>
      <c r="AQ1056" s="1073"/>
      <c r="AR1056" s="1073"/>
      <c r="AS1056" s="1073"/>
      <c r="AT1056" s="1073"/>
      <c r="AU1056" s="1073"/>
      <c r="AV1056" s="1073"/>
      <c r="AW1056" s="1073"/>
      <c r="AX1056" s="1073"/>
      <c r="AY1056" s="1073"/>
      <c r="AZ1056" s="1073"/>
      <c r="BA1056" s="1073"/>
      <c r="BB1056" s="1073"/>
      <c r="BC1056" s="1073"/>
      <c r="BD1056" s="1073"/>
      <c r="BE1056" s="1073"/>
      <c r="BF1056" s="1073"/>
      <c r="BG1056" s="1073"/>
      <c r="BH1056" s="1073"/>
      <c r="BI1056" s="1073"/>
      <c r="BJ1056" s="1073"/>
      <c r="BK1056" s="1073"/>
      <c r="BL1056" s="1073"/>
      <c r="BM1056" s="1073"/>
      <c r="BN1056" s="1073"/>
      <c r="BO1056" s="1073"/>
      <c r="BP1056" s="1073"/>
      <c r="BQ1056" s="1073"/>
      <c r="BR1056" s="1073"/>
      <c r="BS1056" s="1112"/>
      <c r="BT1056" s="1073"/>
      <c r="BU1056" s="1073"/>
      <c r="BV1056" s="1073"/>
      <c r="BW1056" s="1073"/>
      <c r="BX1056" s="1073"/>
      <c r="BY1056" s="1073"/>
      <c r="BZ1056" s="1073"/>
      <c r="CA1056" s="1073"/>
      <c r="CB1056" s="1073"/>
      <c r="CC1056" s="1073"/>
      <c r="CD1056" s="1073"/>
      <c r="CE1056" s="1073"/>
      <c r="CF1056" s="1073"/>
      <c r="CG1056" s="1073"/>
      <c r="CH1056" s="1073"/>
      <c r="CI1056" s="1073"/>
      <c r="CJ1056" s="1073"/>
      <c r="CK1056" s="1073"/>
      <c r="CL1056" s="1073"/>
      <c r="CM1056" s="1112"/>
      <c r="CN1056" s="1112"/>
      <c r="CO1056" s="1113"/>
      <c r="CQ1056" s="1927"/>
    </row>
    <row r="1057" spans="1:95" s="621" customFormat="1" x14ac:dyDescent="0.2">
      <c r="A1057" s="1054"/>
      <c r="B1057" s="1072"/>
      <c r="C1057" s="1048"/>
      <c r="D1057" s="1048"/>
      <c r="E1057" s="1049"/>
      <c r="F1057" s="1067"/>
      <c r="G1057" s="1066"/>
      <c r="H1057" s="1052"/>
      <c r="I1057" s="1073"/>
      <c r="J1057" s="1073"/>
      <c r="K1057" s="1073"/>
      <c r="L1057" s="1073"/>
      <c r="M1057" s="1073"/>
      <c r="N1057" s="1073"/>
      <c r="O1057" s="1073"/>
      <c r="P1057" s="1073"/>
      <c r="Q1057" s="1073"/>
      <c r="R1057" s="1073"/>
      <c r="S1057" s="1073"/>
      <c r="T1057" s="1073"/>
      <c r="U1057" s="1073"/>
      <c r="V1057" s="1073"/>
      <c r="W1057" s="1073"/>
      <c r="X1057" s="1073"/>
      <c r="Y1057" s="1073"/>
      <c r="Z1057" s="1073"/>
      <c r="AA1057" s="1073"/>
      <c r="AB1057" s="1112"/>
      <c r="AC1057" s="1112"/>
      <c r="AD1057" s="1112"/>
      <c r="AE1057" s="1112"/>
      <c r="AF1057" s="1073"/>
      <c r="AG1057" s="1073"/>
      <c r="AH1057" s="1073"/>
      <c r="AI1057" s="1073"/>
      <c r="AJ1057" s="1073"/>
      <c r="AK1057" s="1073"/>
      <c r="AL1057" s="1073"/>
      <c r="AM1057" s="1073"/>
      <c r="AN1057" s="1073"/>
      <c r="AO1057" s="1073"/>
      <c r="AP1057" s="1073"/>
      <c r="AQ1057" s="1073"/>
      <c r="AR1057" s="1073"/>
      <c r="AS1057" s="1073"/>
      <c r="AT1057" s="1073"/>
      <c r="AU1057" s="1073"/>
      <c r="AV1057" s="1073"/>
      <c r="AW1057" s="1073"/>
      <c r="AX1057" s="1073"/>
      <c r="AY1057" s="1073"/>
      <c r="AZ1057" s="1073"/>
      <c r="BA1057" s="1073"/>
      <c r="BB1057" s="1073"/>
      <c r="BC1057" s="1073"/>
      <c r="BD1057" s="1073"/>
      <c r="BE1057" s="1073"/>
      <c r="BF1057" s="1073"/>
      <c r="BG1057" s="1073"/>
      <c r="BH1057" s="1073"/>
      <c r="BI1057" s="1073"/>
      <c r="BJ1057" s="1073"/>
      <c r="BK1057" s="1073"/>
      <c r="BL1057" s="1073"/>
      <c r="BM1057" s="1073"/>
      <c r="BN1057" s="1073"/>
      <c r="BO1057" s="1073"/>
      <c r="BP1057" s="1073"/>
      <c r="BQ1057" s="1073"/>
      <c r="BR1057" s="1073"/>
      <c r="BS1057" s="1112"/>
      <c r="BT1057" s="1073"/>
      <c r="BU1057" s="1073"/>
      <c r="BV1057" s="1073"/>
      <c r="BW1057" s="1073"/>
      <c r="BX1057" s="1073"/>
      <c r="BY1057" s="1073"/>
      <c r="BZ1057" s="1073"/>
      <c r="CA1057" s="1073"/>
      <c r="CB1057" s="1073"/>
      <c r="CC1057" s="1073"/>
      <c r="CD1057" s="1073"/>
      <c r="CE1057" s="1073"/>
      <c r="CF1057" s="1073"/>
      <c r="CG1057" s="1073"/>
      <c r="CH1057" s="1073"/>
      <c r="CI1057" s="1073"/>
      <c r="CJ1057" s="1073"/>
      <c r="CK1057" s="1073"/>
      <c r="CL1057" s="1073"/>
      <c r="CM1057" s="1112"/>
      <c r="CN1057" s="1112"/>
      <c r="CO1057" s="1113"/>
      <c r="CQ1057" s="1927"/>
    </row>
    <row r="1058" spans="1:95" s="621" customFormat="1" x14ac:dyDescent="0.2">
      <c r="A1058" s="1054"/>
      <c r="B1058" s="1072"/>
      <c r="C1058" s="1048"/>
      <c r="D1058" s="1048"/>
      <c r="E1058" s="1049"/>
      <c r="F1058" s="1067"/>
      <c r="G1058" s="1066"/>
      <c r="H1058" s="1052"/>
      <c r="I1058" s="1073"/>
      <c r="J1058" s="1073"/>
      <c r="K1058" s="1073"/>
      <c r="L1058" s="1073"/>
      <c r="M1058" s="1073"/>
      <c r="N1058" s="1073"/>
      <c r="O1058" s="1073"/>
      <c r="P1058" s="1073"/>
      <c r="Q1058" s="1073"/>
      <c r="R1058" s="1073"/>
      <c r="S1058" s="1073"/>
      <c r="T1058" s="1073"/>
      <c r="U1058" s="1073"/>
      <c r="V1058" s="1073"/>
      <c r="W1058" s="1073"/>
      <c r="X1058" s="1073"/>
      <c r="Y1058" s="1073"/>
      <c r="Z1058" s="1073"/>
      <c r="AA1058" s="1073"/>
      <c r="AB1058" s="1112"/>
      <c r="AC1058" s="1112"/>
      <c r="AD1058" s="1112"/>
      <c r="AE1058" s="1112"/>
      <c r="AF1058" s="1073"/>
      <c r="AG1058" s="1073"/>
      <c r="AH1058" s="1073"/>
      <c r="AI1058" s="1073"/>
      <c r="AJ1058" s="1073"/>
      <c r="AK1058" s="1073"/>
      <c r="AL1058" s="1073"/>
      <c r="AM1058" s="1073"/>
      <c r="AN1058" s="1073"/>
      <c r="AO1058" s="1073"/>
      <c r="AP1058" s="1073"/>
      <c r="AQ1058" s="1073"/>
      <c r="AR1058" s="1073"/>
      <c r="AS1058" s="1073"/>
      <c r="AT1058" s="1073"/>
      <c r="AU1058" s="1073"/>
      <c r="AV1058" s="1073"/>
      <c r="AW1058" s="1073"/>
      <c r="AX1058" s="1073"/>
      <c r="AY1058" s="1073"/>
      <c r="AZ1058" s="1073"/>
      <c r="BA1058" s="1073"/>
      <c r="BB1058" s="1073"/>
      <c r="BC1058" s="1073"/>
      <c r="BD1058" s="1073"/>
      <c r="BE1058" s="1073"/>
      <c r="BF1058" s="1073"/>
      <c r="BG1058" s="1073"/>
      <c r="BH1058" s="1073"/>
      <c r="BI1058" s="1073"/>
      <c r="BJ1058" s="1073"/>
      <c r="BK1058" s="1073"/>
      <c r="BL1058" s="1073"/>
      <c r="BM1058" s="1073"/>
      <c r="BN1058" s="1073"/>
      <c r="BO1058" s="1073"/>
      <c r="BP1058" s="1073"/>
      <c r="BQ1058" s="1073"/>
      <c r="BR1058" s="1073"/>
      <c r="BS1058" s="1112"/>
      <c r="BT1058" s="1073"/>
      <c r="BU1058" s="1073"/>
      <c r="BV1058" s="1073"/>
      <c r="BW1058" s="1073"/>
      <c r="BX1058" s="1073"/>
      <c r="BY1058" s="1073"/>
      <c r="BZ1058" s="1073"/>
      <c r="CA1058" s="1073"/>
      <c r="CB1058" s="1073"/>
      <c r="CC1058" s="1073"/>
      <c r="CD1058" s="1073"/>
      <c r="CE1058" s="1073"/>
      <c r="CF1058" s="1073"/>
      <c r="CG1058" s="1073"/>
      <c r="CH1058" s="1073"/>
      <c r="CI1058" s="1073"/>
      <c r="CJ1058" s="1073"/>
      <c r="CK1058" s="1073"/>
      <c r="CL1058" s="1073"/>
      <c r="CM1058" s="1112"/>
      <c r="CN1058" s="1112"/>
      <c r="CO1058" s="1113"/>
      <c r="CQ1058" s="1927"/>
    </row>
    <row r="1059" spans="1:95" s="621" customFormat="1" x14ac:dyDescent="0.2">
      <c r="A1059" s="1054"/>
      <c r="B1059" s="1072"/>
      <c r="C1059" s="1048"/>
      <c r="D1059" s="1048"/>
      <c r="E1059" s="1049"/>
      <c r="F1059" s="1067"/>
      <c r="G1059" s="1066"/>
      <c r="H1059" s="1052"/>
      <c r="I1059" s="1073"/>
      <c r="J1059" s="1073"/>
      <c r="K1059" s="1073"/>
      <c r="L1059" s="1073"/>
      <c r="M1059" s="1073"/>
      <c r="N1059" s="1073"/>
      <c r="O1059" s="1073"/>
      <c r="P1059" s="1073"/>
      <c r="Q1059" s="1073"/>
      <c r="R1059" s="1073"/>
      <c r="S1059" s="1073"/>
      <c r="T1059" s="1073"/>
      <c r="U1059" s="1073"/>
      <c r="V1059" s="1073"/>
      <c r="W1059" s="1073"/>
      <c r="X1059" s="1073"/>
      <c r="Y1059" s="1073"/>
      <c r="Z1059" s="1073"/>
      <c r="AA1059" s="1073"/>
      <c r="AB1059" s="1112"/>
      <c r="AC1059" s="1112"/>
      <c r="AD1059" s="1112"/>
      <c r="AE1059" s="1112"/>
      <c r="AF1059" s="1073"/>
      <c r="AG1059" s="1073"/>
      <c r="AH1059" s="1073"/>
      <c r="AI1059" s="1073"/>
      <c r="AJ1059" s="1073"/>
      <c r="AK1059" s="1073"/>
      <c r="AL1059" s="1073"/>
      <c r="AM1059" s="1073"/>
      <c r="AN1059" s="1073"/>
      <c r="AO1059" s="1073"/>
      <c r="AP1059" s="1073"/>
      <c r="AQ1059" s="1073"/>
      <c r="AR1059" s="1073"/>
      <c r="AS1059" s="1073"/>
      <c r="AT1059" s="1073"/>
      <c r="AU1059" s="1073"/>
      <c r="AV1059" s="1073"/>
      <c r="AW1059" s="1073"/>
      <c r="AX1059" s="1073"/>
      <c r="AY1059" s="1073"/>
      <c r="AZ1059" s="1073"/>
      <c r="BA1059" s="1073"/>
      <c r="BB1059" s="1073"/>
      <c r="BC1059" s="1073"/>
      <c r="BD1059" s="1073"/>
      <c r="BE1059" s="1073"/>
      <c r="BF1059" s="1073"/>
      <c r="BG1059" s="1073"/>
      <c r="BH1059" s="1073"/>
      <c r="BI1059" s="1073"/>
      <c r="BJ1059" s="1073"/>
      <c r="BK1059" s="1073"/>
      <c r="BL1059" s="1073"/>
      <c r="BM1059" s="1073"/>
      <c r="BN1059" s="1073"/>
      <c r="BO1059" s="1073"/>
      <c r="BP1059" s="1073"/>
      <c r="BQ1059" s="1073"/>
      <c r="BR1059" s="1073"/>
      <c r="BS1059" s="1112"/>
      <c r="BT1059" s="1073"/>
      <c r="BU1059" s="1073"/>
      <c r="BV1059" s="1073"/>
      <c r="BW1059" s="1073"/>
      <c r="BX1059" s="1073"/>
      <c r="BY1059" s="1073"/>
      <c r="BZ1059" s="1073"/>
      <c r="CA1059" s="1073"/>
      <c r="CB1059" s="1073"/>
      <c r="CC1059" s="1073"/>
      <c r="CD1059" s="1073"/>
      <c r="CE1059" s="1073"/>
      <c r="CF1059" s="1073"/>
      <c r="CG1059" s="1073"/>
      <c r="CH1059" s="1073"/>
      <c r="CI1059" s="1073"/>
      <c r="CJ1059" s="1073"/>
      <c r="CK1059" s="1073"/>
      <c r="CL1059" s="1073"/>
      <c r="CM1059" s="1112"/>
      <c r="CN1059" s="1112"/>
      <c r="CO1059" s="1113"/>
      <c r="CQ1059" s="1927"/>
    </row>
    <row r="1060" spans="1:95" s="621" customFormat="1" x14ac:dyDescent="0.2">
      <c r="A1060" s="1054"/>
      <c r="B1060" s="1072"/>
      <c r="C1060" s="1048"/>
      <c r="D1060" s="1048"/>
      <c r="E1060" s="1049"/>
      <c r="F1060" s="1067"/>
      <c r="G1060" s="1066"/>
      <c r="H1060" s="1052"/>
      <c r="I1060" s="1073"/>
      <c r="J1060" s="1073"/>
      <c r="K1060" s="1073"/>
      <c r="L1060" s="1073"/>
      <c r="M1060" s="1073"/>
      <c r="N1060" s="1073"/>
      <c r="O1060" s="1073"/>
      <c r="P1060" s="1073"/>
      <c r="Q1060" s="1073"/>
      <c r="R1060" s="1073"/>
      <c r="S1060" s="1073"/>
      <c r="T1060" s="1073"/>
      <c r="U1060" s="1073"/>
      <c r="V1060" s="1073"/>
      <c r="W1060" s="1073"/>
      <c r="X1060" s="1073"/>
      <c r="Y1060" s="1073"/>
      <c r="Z1060" s="1073"/>
      <c r="AA1060" s="1073"/>
      <c r="AB1060" s="1112"/>
      <c r="AC1060" s="1112"/>
      <c r="AD1060" s="1112"/>
      <c r="AE1060" s="1112"/>
      <c r="AF1060" s="1073"/>
      <c r="AG1060" s="1073"/>
      <c r="AH1060" s="1073"/>
      <c r="AI1060" s="1073"/>
      <c r="AJ1060" s="1073"/>
      <c r="AK1060" s="1073"/>
      <c r="AL1060" s="1073"/>
      <c r="AM1060" s="1073"/>
      <c r="AN1060" s="1073"/>
      <c r="AO1060" s="1073"/>
      <c r="AP1060" s="1073"/>
      <c r="AQ1060" s="1073"/>
      <c r="AR1060" s="1073"/>
      <c r="AS1060" s="1073"/>
      <c r="AT1060" s="1073"/>
      <c r="AU1060" s="1073"/>
      <c r="AV1060" s="1073"/>
      <c r="AW1060" s="1073"/>
      <c r="AX1060" s="1073"/>
      <c r="AY1060" s="1073"/>
      <c r="AZ1060" s="1073"/>
      <c r="BA1060" s="1073"/>
      <c r="BB1060" s="1073"/>
      <c r="BC1060" s="1073"/>
      <c r="BD1060" s="1073"/>
      <c r="BE1060" s="1073"/>
      <c r="BF1060" s="1073"/>
      <c r="BG1060" s="1073"/>
      <c r="BH1060" s="1073"/>
      <c r="BI1060" s="1073"/>
      <c r="BJ1060" s="1073"/>
      <c r="BK1060" s="1073"/>
      <c r="BL1060" s="1073"/>
      <c r="BM1060" s="1073"/>
      <c r="BN1060" s="1073"/>
      <c r="BO1060" s="1073"/>
      <c r="BP1060" s="1073"/>
      <c r="BQ1060" s="1073"/>
      <c r="BR1060" s="1073"/>
      <c r="BS1060" s="1112"/>
      <c r="BT1060" s="1073"/>
      <c r="BU1060" s="1073"/>
      <c r="BV1060" s="1073"/>
      <c r="BW1060" s="1073"/>
      <c r="BX1060" s="1073"/>
      <c r="BY1060" s="1073"/>
      <c r="BZ1060" s="1073"/>
      <c r="CA1060" s="1073"/>
      <c r="CB1060" s="1073"/>
      <c r="CC1060" s="1073"/>
      <c r="CD1060" s="1073"/>
      <c r="CE1060" s="1073"/>
      <c r="CF1060" s="1073"/>
      <c r="CG1060" s="1073"/>
      <c r="CH1060" s="1073"/>
      <c r="CI1060" s="1073"/>
      <c r="CJ1060" s="1073"/>
      <c r="CK1060" s="1073"/>
      <c r="CL1060" s="1073"/>
      <c r="CM1060" s="1112"/>
      <c r="CN1060" s="1112"/>
      <c r="CO1060" s="1113"/>
      <c r="CQ1060" s="1927"/>
    </row>
    <row r="1061" spans="1:95" s="621" customFormat="1" x14ac:dyDescent="0.2">
      <c r="A1061" s="1054"/>
      <c r="B1061" s="1072"/>
      <c r="C1061" s="1048"/>
      <c r="D1061" s="1048"/>
      <c r="E1061" s="1049"/>
      <c r="F1061" s="1067"/>
      <c r="G1061" s="1066"/>
      <c r="H1061" s="1052"/>
      <c r="I1061" s="1073"/>
      <c r="J1061" s="1073"/>
      <c r="K1061" s="1073"/>
      <c r="L1061" s="1073"/>
      <c r="M1061" s="1073"/>
      <c r="N1061" s="1073"/>
      <c r="O1061" s="1073"/>
      <c r="P1061" s="1073"/>
      <c r="Q1061" s="1073"/>
      <c r="R1061" s="1073"/>
      <c r="S1061" s="1073"/>
      <c r="T1061" s="1073"/>
      <c r="U1061" s="1073"/>
      <c r="V1061" s="1073"/>
      <c r="W1061" s="1073"/>
      <c r="X1061" s="1073"/>
      <c r="Y1061" s="1073"/>
      <c r="Z1061" s="1073"/>
      <c r="AA1061" s="1073"/>
      <c r="AB1061" s="1112"/>
      <c r="AC1061" s="1112"/>
      <c r="AD1061" s="1112"/>
      <c r="AE1061" s="1112"/>
      <c r="AF1061" s="1073"/>
      <c r="AG1061" s="1073"/>
      <c r="AH1061" s="1073"/>
      <c r="AI1061" s="1073"/>
      <c r="AJ1061" s="1073"/>
      <c r="AK1061" s="1073"/>
      <c r="AL1061" s="1073"/>
      <c r="AM1061" s="1073"/>
      <c r="AN1061" s="1073"/>
      <c r="AO1061" s="1073"/>
      <c r="AP1061" s="1073"/>
      <c r="AQ1061" s="1073"/>
      <c r="AR1061" s="1073"/>
      <c r="AS1061" s="1073"/>
      <c r="AT1061" s="1073"/>
      <c r="AU1061" s="1073"/>
      <c r="AV1061" s="1073"/>
      <c r="AW1061" s="1073"/>
      <c r="AX1061" s="1073"/>
      <c r="AY1061" s="1073"/>
      <c r="AZ1061" s="1073"/>
      <c r="BA1061" s="1073"/>
      <c r="BB1061" s="1073"/>
      <c r="BC1061" s="1073"/>
      <c r="BD1061" s="1073"/>
      <c r="BE1061" s="1073"/>
      <c r="BF1061" s="1073"/>
      <c r="BG1061" s="1073"/>
      <c r="BH1061" s="1073"/>
      <c r="BI1061" s="1073"/>
      <c r="BJ1061" s="1073"/>
      <c r="BK1061" s="1073"/>
      <c r="BL1061" s="1073"/>
      <c r="BM1061" s="1073"/>
      <c r="BN1061" s="1073"/>
      <c r="BO1061" s="1073"/>
      <c r="BP1061" s="1073"/>
      <c r="BQ1061" s="1073"/>
      <c r="BR1061" s="1073"/>
      <c r="BS1061" s="1112"/>
      <c r="BT1061" s="1073"/>
      <c r="BU1061" s="1073"/>
      <c r="BV1061" s="1073"/>
      <c r="BW1061" s="1073"/>
      <c r="BX1061" s="1073"/>
      <c r="BY1061" s="1073"/>
      <c r="BZ1061" s="1073"/>
      <c r="CA1061" s="1073"/>
      <c r="CB1061" s="1073"/>
      <c r="CC1061" s="1073"/>
      <c r="CD1061" s="1073"/>
      <c r="CE1061" s="1073"/>
      <c r="CF1061" s="1073"/>
      <c r="CG1061" s="1073"/>
      <c r="CH1061" s="1073"/>
      <c r="CI1061" s="1073"/>
      <c r="CJ1061" s="1073"/>
      <c r="CK1061" s="1073"/>
      <c r="CL1061" s="1073"/>
      <c r="CM1061" s="1112"/>
      <c r="CN1061" s="1112"/>
      <c r="CO1061" s="1113"/>
      <c r="CQ1061" s="1927"/>
    </row>
    <row r="1062" spans="1:95" s="621" customFormat="1" x14ac:dyDescent="0.2">
      <c r="A1062" s="1054"/>
      <c r="B1062" s="1072"/>
      <c r="C1062" s="1048"/>
      <c r="D1062" s="1048"/>
      <c r="E1062" s="1049"/>
      <c r="F1062" s="1067"/>
      <c r="G1062" s="1066"/>
      <c r="H1062" s="1052"/>
      <c r="I1062" s="1073"/>
      <c r="J1062" s="1073"/>
      <c r="K1062" s="1073"/>
      <c r="L1062" s="1073"/>
      <c r="M1062" s="1073"/>
      <c r="N1062" s="1073"/>
      <c r="O1062" s="1073"/>
      <c r="P1062" s="1073"/>
      <c r="Q1062" s="1073"/>
      <c r="R1062" s="1073"/>
      <c r="S1062" s="1073"/>
      <c r="T1062" s="1073"/>
      <c r="U1062" s="1073"/>
      <c r="V1062" s="1073"/>
      <c r="W1062" s="1073"/>
      <c r="X1062" s="1073"/>
      <c r="Y1062" s="1073"/>
      <c r="Z1062" s="1073"/>
      <c r="AA1062" s="1073"/>
      <c r="AB1062" s="1112"/>
      <c r="AC1062" s="1112"/>
      <c r="AD1062" s="1112"/>
      <c r="AE1062" s="1112"/>
      <c r="AF1062" s="1073"/>
      <c r="AG1062" s="1073"/>
      <c r="AH1062" s="1073"/>
      <c r="AI1062" s="1073"/>
      <c r="AJ1062" s="1073"/>
      <c r="AK1062" s="1073"/>
      <c r="AL1062" s="1073"/>
      <c r="AM1062" s="1073"/>
      <c r="AN1062" s="1073"/>
      <c r="AO1062" s="1073"/>
      <c r="AP1062" s="1073"/>
      <c r="AQ1062" s="1073"/>
      <c r="AR1062" s="1073"/>
      <c r="AS1062" s="1073"/>
      <c r="AT1062" s="1073"/>
      <c r="AU1062" s="1073"/>
      <c r="AV1062" s="1073"/>
      <c r="AW1062" s="1073"/>
      <c r="AX1062" s="1073"/>
      <c r="AY1062" s="1073"/>
      <c r="AZ1062" s="1073"/>
      <c r="BA1062" s="1073"/>
      <c r="BB1062" s="1073"/>
      <c r="BC1062" s="1073"/>
      <c r="BD1062" s="1073"/>
      <c r="BE1062" s="1073"/>
      <c r="BF1062" s="1073"/>
      <c r="BG1062" s="1073"/>
      <c r="BH1062" s="1073"/>
      <c r="BI1062" s="1073"/>
      <c r="BJ1062" s="1073"/>
      <c r="BK1062" s="1073"/>
      <c r="BL1062" s="1073"/>
      <c r="BM1062" s="1073"/>
      <c r="BN1062" s="1073"/>
      <c r="BO1062" s="1073"/>
      <c r="BP1062" s="1073"/>
      <c r="BQ1062" s="1073"/>
      <c r="BR1062" s="1073"/>
      <c r="BS1062" s="1112"/>
      <c r="BT1062" s="1073"/>
      <c r="BU1062" s="1073"/>
      <c r="BV1062" s="1073"/>
      <c r="BW1062" s="1073"/>
      <c r="BX1062" s="1073"/>
      <c r="BY1062" s="1073"/>
      <c r="BZ1062" s="1073"/>
      <c r="CA1062" s="1073"/>
      <c r="CB1062" s="1073"/>
      <c r="CC1062" s="1073"/>
      <c r="CD1062" s="1073"/>
      <c r="CE1062" s="1073"/>
      <c r="CF1062" s="1073"/>
      <c r="CG1062" s="1073"/>
      <c r="CH1062" s="1073"/>
      <c r="CI1062" s="1073"/>
      <c r="CJ1062" s="1073"/>
      <c r="CK1062" s="1073"/>
      <c r="CL1062" s="1073"/>
      <c r="CM1062" s="1112"/>
      <c r="CN1062" s="1112"/>
      <c r="CO1062" s="1113"/>
      <c r="CQ1062" s="1927"/>
    </row>
    <row r="1063" spans="1:95" s="621" customFormat="1" x14ac:dyDescent="0.2">
      <c r="A1063" s="1054"/>
      <c r="B1063" s="1072"/>
      <c r="C1063" s="1048"/>
      <c r="D1063" s="1048"/>
      <c r="E1063" s="1049"/>
      <c r="F1063" s="1067"/>
      <c r="G1063" s="1066"/>
      <c r="H1063" s="1052"/>
      <c r="I1063" s="1073"/>
      <c r="J1063" s="1073"/>
      <c r="K1063" s="1073"/>
      <c r="L1063" s="1073"/>
      <c r="M1063" s="1073"/>
      <c r="N1063" s="1073"/>
      <c r="O1063" s="1073"/>
      <c r="P1063" s="1073"/>
      <c r="Q1063" s="1073"/>
      <c r="R1063" s="1073"/>
      <c r="S1063" s="1073"/>
      <c r="T1063" s="1073"/>
      <c r="U1063" s="1073"/>
      <c r="V1063" s="1073"/>
      <c r="W1063" s="1073"/>
      <c r="X1063" s="1073"/>
      <c r="Y1063" s="1073"/>
      <c r="Z1063" s="1073"/>
      <c r="AA1063" s="1073"/>
      <c r="AB1063" s="1112"/>
      <c r="AC1063" s="1112"/>
      <c r="AD1063" s="1112"/>
      <c r="AE1063" s="1112"/>
      <c r="AF1063" s="1073"/>
      <c r="AG1063" s="1073"/>
      <c r="AH1063" s="1073"/>
      <c r="AI1063" s="1073"/>
      <c r="AJ1063" s="1073"/>
      <c r="AK1063" s="1073"/>
      <c r="AL1063" s="1073"/>
      <c r="AM1063" s="1073"/>
      <c r="AN1063" s="1073"/>
      <c r="AO1063" s="1073"/>
      <c r="AP1063" s="1073"/>
      <c r="AQ1063" s="1073"/>
      <c r="AR1063" s="1073"/>
      <c r="AS1063" s="1073"/>
      <c r="AT1063" s="1073"/>
      <c r="AU1063" s="1073"/>
      <c r="AV1063" s="1073"/>
      <c r="AW1063" s="1073"/>
      <c r="AX1063" s="1073"/>
      <c r="AY1063" s="1073"/>
      <c r="AZ1063" s="1073"/>
      <c r="BA1063" s="1073"/>
      <c r="BB1063" s="1073"/>
      <c r="BC1063" s="1073"/>
      <c r="BD1063" s="1073"/>
      <c r="BE1063" s="1073"/>
      <c r="BF1063" s="1073"/>
      <c r="BG1063" s="1073"/>
      <c r="BH1063" s="1073"/>
      <c r="BI1063" s="1073"/>
      <c r="BJ1063" s="1073"/>
      <c r="BK1063" s="1073"/>
      <c r="BL1063" s="1073"/>
      <c r="BM1063" s="1073"/>
      <c r="BN1063" s="1073"/>
      <c r="BO1063" s="1073"/>
      <c r="BP1063" s="1073"/>
      <c r="BQ1063" s="1073"/>
      <c r="BR1063" s="1073"/>
      <c r="BS1063" s="1112"/>
      <c r="BT1063" s="1073"/>
      <c r="BU1063" s="1073"/>
      <c r="BV1063" s="1073"/>
      <c r="BW1063" s="1073"/>
      <c r="BX1063" s="1073"/>
      <c r="BY1063" s="1073"/>
      <c r="BZ1063" s="1073"/>
      <c r="CA1063" s="1073"/>
      <c r="CB1063" s="1073"/>
      <c r="CC1063" s="1073"/>
      <c r="CD1063" s="1073"/>
      <c r="CE1063" s="1073"/>
      <c r="CF1063" s="1073"/>
      <c r="CG1063" s="1073"/>
      <c r="CH1063" s="1073"/>
      <c r="CI1063" s="1073"/>
      <c r="CJ1063" s="1073"/>
      <c r="CK1063" s="1073"/>
      <c r="CL1063" s="1073"/>
      <c r="CM1063" s="1112"/>
      <c r="CN1063" s="1112"/>
      <c r="CO1063" s="1113"/>
      <c r="CQ1063" s="1927"/>
    </row>
    <row r="1064" spans="1:95" s="621" customFormat="1" x14ac:dyDescent="0.2">
      <c r="A1064" s="1054"/>
      <c r="B1064" s="1072"/>
      <c r="C1064" s="1048"/>
      <c r="D1064" s="1048"/>
      <c r="E1064" s="1049"/>
      <c r="F1064" s="1067"/>
      <c r="G1064" s="1066"/>
      <c r="H1064" s="1052"/>
      <c r="I1064" s="1073"/>
      <c r="J1064" s="1073"/>
      <c r="K1064" s="1073"/>
      <c r="L1064" s="1073"/>
      <c r="M1064" s="1073"/>
      <c r="N1064" s="1073"/>
      <c r="O1064" s="1073"/>
      <c r="P1064" s="1073"/>
      <c r="Q1064" s="1073"/>
      <c r="R1064" s="1073"/>
      <c r="S1064" s="1073"/>
      <c r="T1064" s="1073"/>
      <c r="U1064" s="1073"/>
      <c r="V1064" s="1073"/>
      <c r="W1064" s="1073"/>
      <c r="X1064" s="1073"/>
      <c r="Y1064" s="1073"/>
      <c r="Z1064" s="1073"/>
      <c r="AA1064" s="1073"/>
      <c r="AB1064" s="1112"/>
      <c r="AC1064" s="1112"/>
      <c r="AD1064" s="1112"/>
      <c r="AE1064" s="1112"/>
      <c r="AF1064" s="1073"/>
      <c r="AG1064" s="1073"/>
      <c r="AH1064" s="1073"/>
      <c r="AI1064" s="1073"/>
      <c r="AJ1064" s="1073"/>
      <c r="AK1064" s="1073"/>
      <c r="AL1064" s="1073"/>
      <c r="AM1064" s="1073"/>
      <c r="AN1064" s="1073"/>
      <c r="AO1064" s="1073"/>
      <c r="AP1064" s="1073"/>
      <c r="AQ1064" s="1073"/>
      <c r="AR1064" s="1073"/>
      <c r="AS1064" s="1073"/>
      <c r="AT1064" s="1073"/>
      <c r="AU1064" s="1073"/>
      <c r="AV1064" s="1073"/>
      <c r="AW1064" s="1073"/>
      <c r="AX1064" s="1073"/>
      <c r="AY1064" s="1073"/>
      <c r="AZ1064" s="1073"/>
      <c r="BA1064" s="1073"/>
      <c r="BB1064" s="1073"/>
      <c r="BC1064" s="1073"/>
      <c r="BD1064" s="1073"/>
      <c r="BE1064" s="1073"/>
      <c r="BF1064" s="1073"/>
      <c r="BG1064" s="1073"/>
      <c r="BH1064" s="1073"/>
      <c r="BI1064" s="1073"/>
      <c r="BJ1064" s="1073"/>
      <c r="BK1064" s="1073"/>
      <c r="BL1064" s="1073"/>
      <c r="BM1064" s="1073"/>
      <c r="BN1064" s="1073"/>
      <c r="BO1064" s="1073"/>
      <c r="BP1064" s="1073"/>
      <c r="BQ1064" s="1073"/>
      <c r="BR1064" s="1073"/>
      <c r="BS1064" s="1112"/>
      <c r="BT1064" s="1073"/>
      <c r="BU1064" s="1073"/>
      <c r="BV1064" s="1073"/>
      <c r="BW1064" s="1073"/>
      <c r="BX1064" s="1073"/>
      <c r="BY1064" s="1073"/>
      <c r="BZ1064" s="1073"/>
      <c r="CA1064" s="1073"/>
      <c r="CB1064" s="1073"/>
      <c r="CC1064" s="1073"/>
      <c r="CD1064" s="1073"/>
      <c r="CE1064" s="1073"/>
      <c r="CF1064" s="1073"/>
      <c r="CG1064" s="1073"/>
      <c r="CH1064" s="1073"/>
      <c r="CI1064" s="1073"/>
      <c r="CJ1064" s="1073"/>
      <c r="CK1064" s="1073"/>
      <c r="CL1064" s="1073"/>
      <c r="CM1064" s="1112"/>
      <c r="CN1064" s="1112"/>
      <c r="CO1064" s="1113"/>
      <c r="CQ1064" s="1927"/>
    </row>
    <row r="1065" spans="1:95" s="621" customFormat="1" x14ac:dyDescent="0.2">
      <c r="A1065" s="1054"/>
      <c r="B1065" s="1072"/>
      <c r="C1065" s="1048"/>
      <c r="D1065" s="1048"/>
      <c r="E1065" s="1049"/>
      <c r="F1065" s="1067"/>
      <c r="G1065" s="1066"/>
      <c r="H1065" s="1052"/>
      <c r="I1065" s="1073"/>
      <c r="J1065" s="1073"/>
      <c r="K1065" s="1073"/>
      <c r="L1065" s="1073"/>
      <c r="M1065" s="1073"/>
      <c r="N1065" s="1073"/>
      <c r="O1065" s="1073"/>
      <c r="P1065" s="1073"/>
      <c r="Q1065" s="1073"/>
      <c r="R1065" s="1073"/>
      <c r="S1065" s="1073"/>
      <c r="T1065" s="1073"/>
      <c r="U1065" s="1073"/>
      <c r="V1065" s="1073"/>
      <c r="W1065" s="1073"/>
      <c r="X1065" s="1073"/>
      <c r="Y1065" s="1073"/>
      <c r="Z1065" s="1073"/>
      <c r="AA1065" s="1073"/>
      <c r="AB1065" s="1112"/>
      <c r="AC1065" s="1112"/>
      <c r="AD1065" s="1112"/>
      <c r="AE1065" s="1112"/>
      <c r="AF1065" s="1073"/>
      <c r="AG1065" s="1073"/>
      <c r="AH1065" s="1073"/>
      <c r="AI1065" s="1073"/>
      <c r="AJ1065" s="1073"/>
      <c r="AK1065" s="1073"/>
      <c r="AL1065" s="1073"/>
      <c r="AM1065" s="1073"/>
      <c r="AN1065" s="1073"/>
      <c r="AO1065" s="1073"/>
      <c r="AP1065" s="1073"/>
      <c r="AQ1065" s="1073"/>
      <c r="AR1065" s="1073"/>
      <c r="AS1065" s="1073"/>
      <c r="AT1065" s="1073"/>
      <c r="AU1065" s="1073"/>
      <c r="AV1065" s="1073"/>
      <c r="AW1065" s="1073"/>
      <c r="AX1065" s="1073"/>
      <c r="AY1065" s="1073"/>
      <c r="AZ1065" s="1073"/>
      <c r="BA1065" s="1073"/>
      <c r="BB1065" s="1073"/>
      <c r="BC1065" s="1073"/>
      <c r="BD1065" s="1073"/>
      <c r="BE1065" s="1073"/>
      <c r="BF1065" s="1073"/>
      <c r="BG1065" s="1073"/>
      <c r="BH1065" s="1073"/>
      <c r="BI1065" s="1073"/>
      <c r="BJ1065" s="1073"/>
      <c r="BK1065" s="1073"/>
      <c r="BL1065" s="1073"/>
      <c r="BM1065" s="1073"/>
      <c r="BN1065" s="1073"/>
      <c r="BO1065" s="1073"/>
      <c r="BP1065" s="1073"/>
      <c r="BQ1065" s="1073"/>
      <c r="BR1065" s="1073"/>
      <c r="BS1065" s="1112"/>
      <c r="BT1065" s="1073"/>
      <c r="BU1065" s="1073"/>
      <c r="BV1065" s="1073"/>
      <c r="BW1065" s="1073"/>
      <c r="BX1065" s="1073"/>
      <c r="BY1065" s="1073"/>
      <c r="BZ1065" s="1073"/>
      <c r="CA1065" s="1073"/>
      <c r="CB1065" s="1073"/>
      <c r="CC1065" s="1073"/>
      <c r="CD1065" s="1073"/>
      <c r="CE1065" s="1073"/>
      <c r="CF1065" s="1073"/>
      <c r="CG1065" s="1073"/>
      <c r="CH1065" s="1073"/>
      <c r="CI1065" s="1073"/>
      <c r="CJ1065" s="1073"/>
      <c r="CK1065" s="1073"/>
      <c r="CL1065" s="1073"/>
      <c r="CM1065" s="1112"/>
      <c r="CN1065" s="1112"/>
      <c r="CO1065" s="1113"/>
      <c r="CQ1065" s="1927"/>
    </row>
    <row r="1066" spans="1:95" s="621" customFormat="1" x14ac:dyDescent="0.2">
      <c r="A1066" s="1054"/>
      <c r="B1066" s="1072"/>
      <c r="C1066" s="1048"/>
      <c r="D1066" s="1048"/>
      <c r="E1066" s="1049"/>
      <c r="F1066" s="1067"/>
      <c r="G1066" s="1066"/>
      <c r="H1066" s="1052"/>
      <c r="I1066" s="1073"/>
      <c r="J1066" s="1073"/>
      <c r="K1066" s="1073"/>
      <c r="L1066" s="1073"/>
      <c r="M1066" s="1073"/>
      <c r="N1066" s="1073"/>
      <c r="O1066" s="1073"/>
      <c r="P1066" s="1073"/>
      <c r="Q1066" s="1073"/>
      <c r="R1066" s="1073"/>
      <c r="S1066" s="1073"/>
      <c r="T1066" s="1073"/>
      <c r="U1066" s="1073"/>
      <c r="V1066" s="1073"/>
      <c r="W1066" s="1073"/>
      <c r="X1066" s="1073"/>
      <c r="Y1066" s="1073"/>
      <c r="Z1066" s="1073"/>
      <c r="AA1066" s="1073"/>
      <c r="AB1066" s="1112"/>
      <c r="AC1066" s="1112"/>
      <c r="AD1066" s="1112"/>
      <c r="AE1066" s="1112"/>
      <c r="AF1066" s="1073"/>
      <c r="AG1066" s="1073"/>
      <c r="AH1066" s="1073"/>
      <c r="AI1066" s="1073"/>
      <c r="AJ1066" s="1073"/>
      <c r="AK1066" s="1073"/>
      <c r="AL1066" s="1073"/>
      <c r="AM1066" s="1073"/>
      <c r="AN1066" s="1073"/>
      <c r="AO1066" s="1073"/>
      <c r="AP1066" s="1073"/>
      <c r="AQ1066" s="1073"/>
      <c r="AR1066" s="1073"/>
      <c r="AS1066" s="1073"/>
      <c r="AT1066" s="1073"/>
      <c r="AU1066" s="1073"/>
      <c r="AV1066" s="1073"/>
      <c r="AW1066" s="1073"/>
      <c r="AX1066" s="1073"/>
      <c r="AY1066" s="1073"/>
      <c r="AZ1066" s="1073"/>
      <c r="BA1066" s="1073"/>
      <c r="BB1066" s="1073"/>
      <c r="BC1066" s="1073"/>
      <c r="BD1066" s="1073"/>
      <c r="BE1066" s="1073"/>
      <c r="BF1066" s="1073"/>
      <c r="BG1066" s="1073"/>
      <c r="BH1066" s="1073"/>
      <c r="BI1066" s="1073"/>
      <c r="BJ1066" s="1073"/>
      <c r="BK1066" s="1073"/>
      <c r="BL1066" s="1073"/>
      <c r="BM1066" s="1073"/>
      <c r="BN1066" s="1073"/>
      <c r="BO1066" s="1073"/>
      <c r="BP1066" s="1073"/>
      <c r="BQ1066" s="1073"/>
      <c r="BR1066" s="1073"/>
      <c r="BS1066" s="1112"/>
      <c r="BT1066" s="1073"/>
      <c r="BU1066" s="1073"/>
      <c r="BV1066" s="1073"/>
      <c r="BW1066" s="1073"/>
      <c r="BX1066" s="1073"/>
      <c r="BY1066" s="1073"/>
      <c r="BZ1066" s="1073"/>
      <c r="CA1066" s="1073"/>
      <c r="CB1066" s="1073"/>
      <c r="CC1066" s="1073"/>
      <c r="CD1066" s="1073"/>
      <c r="CE1066" s="1073"/>
      <c r="CF1066" s="1073"/>
      <c r="CG1066" s="1073"/>
      <c r="CH1066" s="1073"/>
      <c r="CI1066" s="1073"/>
      <c r="CJ1066" s="1073"/>
      <c r="CK1066" s="1073"/>
      <c r="CL1066" s="1073"/>
      <c r="CM1066" s="1112"/>
      <c r="CN1066" s="1112"/>
      <c r="CO1066" s="1113"/>
      <c r="CQ1066" s="1927"/>
    </row>
    <row r="1067" spans="1:95" s="621" customFormat="1" x14ac:dyDescent="0.2">
      <c r="A1067" s="1054"/>
      <c r="B1067" s="1072"/>
      <c r="C1067" s="1048"/>
      <c r="D1067" s="1048"/>
      <c r="E1067" s="1049"/>
      <c r="F1067" s="1067"/>
      <c r="G1067" s="1066"/>
      <c r="H1067" s="1052"/>
      <c r="I1067" s="1073"/>
      <c r="J1067" s="1073"/>
      <c r="K1067" s="1073"/>
      <c r="L1067" s="1073"/>
      <c r="M1067" s="1073"/>
      <c r="N1067" s="1073"/>
      <c r="O1067" s="1073"/>
      <c r="P1067" s="1073"/>
      <c r="Q1067" s="1073"/>
      <c r="R1067" s="1073"/>
      <c r="S1067" s="1073"/>
      <c r="T1067" s="1073"/>
      <c r="U1067" s="1073"/>
      <c r="V1067" s="1073"/>
      <c r="W1067" s="1073"/>
      <c r="X1067" s="1073"/>
      <c r="Y1067" s="1073"/>
      <c r="Z1067" s="1073"/>
      <c r="AA1067" s="1073"/>
      <c r="AB1067" s="1112"/>
      <c r="AC1067" s="1112"/>
      <c r="AD1067" s="1112"/>
      <c r="AE1067" s="1112"/>
      <c r="AF1067" s="1073"/>
      <c r="AG1067" s="1073"/>
      <c r="AH1067" s="1073"/>
      <c r="AI1067" s="1073"/>
      <c r="AJ1067" s="1073"/>
      <c r="AK1067" s="1073"/>
      <c r="AL1067" s="1073"/>
      <c r="AM1067" s="1073"/>
      <c r="AN1067" s="1073"/>
      <c r="AO1067" s="1073"/>
      <c r="AP1067" s="1073"/>
      <c r="AQ1067" s="1073"/>
      <c r="AR1067" s="1073"/>
      <c r="AS1067" s="1073"/>
      <c r="AT1067" s="1073"/>
      <c r="AU1067" s="1073"/>
      <c r="AV1067" s="1073"/>
      <c r="AW1067" s="1073"/>
      <c r="AX1067" s="1073"/>
      <c r="AY1067" s="1073"/>
      <c r="AZ1067" s="1073"/>
      <c r="BA1067" s="1073"/>
      <c r="BB1067" s="1073"/>
      <c r="BC1067" s="1073"/>
      <c r="BD1067" s="1073"/>
      <c r="BE1067" s="1073"/>
      <c r="BF1067" s="1073"/>
      <c r="BG1067" s="1073"/>
      <c r="BH1067" s="1073"/>
      <c r="BI1067" s="1073"/>
      <c r="BJ1067" s="1073"/>
      <c r="BK1067" s="1073"/>
      <c r="BL1067" s="1073"/>
      <c r="BM1067" s="1073"/>
      <c r="BN1067" s="1073"/>
      <c r="BO1067" s="1073"/>
      <c r="BP1067" s="1073"/>
      <c r="BQ1067" s="1073"/>
      <c r="BR1067" s="1073"/>
      <c r="BS1067" s="1112"/>
      <c r="BT1067" s="1073"/>
      <c r="BU1067" s="1073"/>
      <c r="BV1067" s="1073"/>
      <c r="BW1067" s="1073"/>
      <c r="BX1067" s="1073"/>
      <c r="BY1067" s="1073"/>
      <c r="BZ1067" s="1073"/>
      <c r="CA1067" s="1073"/>
      <c r="CB1067" s="1073"/>
      <c r="CC1067" s="1073"/>
      <c r="CD1067" s="1073"/>
      <c r="CE1067" s="1073"/>
      <c r="CF1067" s="1073"/>
      <c r="CG1067" s="1073"/>
      <c r="CH1067" s="1073"/>
      <c r="CI1067" s="1073"/>
      <c r="CJ1067" s="1073"/>
      <c r="CK1067" s="1073"/>
      <c r="CL1067" s="1073"/>
      <c r="CM1067" s="1112"/>
      <c r="CN1067" s="1112"/>
      <c r="CO1067" s="1113"/>
      <c r="CQ1067" s="1927"/>
    </row>
    <row r="1068" spans="1:95" s="621" customFormat="1" x14ac:dyDescent="0.2">
      <c r="A1068" s="1054"/>
      <c r="B1068" s="1072"/>
      <c r="C1068" s="1048"/>
      <c r="D1068" s="1048"/>
      <c r="E1068" s="1049"/>
      <c r="F1068" s="1067"/>
      <c r="G1068" s="1066"/>
      <c r="H1068" s="1052"/>
      <c r="I1068" s="1073"/>
      <c r="J1068" s="1073"/>
      <c r="K1068" s="1073"/>
      <c r="L1068" s="1073"/>
      <c r="M1068" s="1073"/>
      <c r="N1068" s="1073"/>
      <c r="O1068" s="1073"/>
      <c r="P1068" s="1073"/>
      <c r="Q1068" s="1073"/>
      <c r="R1068" s="1073"/>
      <c r="S1068" s="1073"/>
      <c r="T1068" s="1073"/>
      <c r="U1068" s="1073"/>
      <c r="V1068" s="1073"/>
      <c r="W1068" s="1073"/>
      <c r="X1068" s="1073"/>
      <c r="Y1068" s="1073"/>
      <c r="Z1068" s="1073"/>
      <c r="AA1068" s="1073"/>
      <c r="AB1068" s="1112"/>
      <c r="AC1068" s="1112"/>
      <c r="AD1068" s="1112"/>
      <c r="AE1068" s="1112"/>
      <c r="AF1068" s="1073"/>
      <c r="AG1068" s="1073"/>
      <c r="AH1068" s="1073"/>
      <c r="AI1068" s="1073"/>
      <c r="AJ1068" s="1073"/>
      <c r="AK1068" s="1073"/>
      <c r="AL1068" s="1073"/>
      <c r="AM1068" s="1073"/>
      <c r="AN1068" s="1073"/>
      <c r="AO1068" s="1073"/>
      <c r="AP1068" s="1073"/>
      <c r="AQ1068" s="1073"/>
      <c r="AR1068" s="1073"/>
      <c r="AS1068" s="1073"/>
      <c r="AT1068" s="1073"/>
      <c r="AU1068" s="1073"/>
      <c r="AV1068" s="1073"/>
      <c r="AW1068" s="1073"/>
      <c r="AX1068" s="1073"/>
      <c r="AY1068" s="1073"/>
      <c r="AZ1068" s="1073"/>
      <c r="BA1068" s="1073"/>
      <c r="BB1068" s="1073"/>
      <c r="BC1068" s="1073"/>
      <c r="BD1068" s="1073"/>
      <c r="BE1068" s="1073"/>
      <c r="BF1068" s="1073"/>
      <c r="BG1068" s="1073"/>
      <c r="BH1068" s="1073"/>
      <c r="BI1068" s="1073"/>
      <c r="BJ1068" s="1073"/>
      <c r="BK1068" s="1073"/>
      <c r="BL1068" s="1073"/>
      <c r="BM1068" s="1073"/>
      <c r="BN1068" s="1073"/>
      <c r="BO1068" s="1073"/>
      <c r="BP1068" s="1073"/>
      <c r="BQ1068" s="1073"/>
      <c r="BR1068" s="1073"/>
      <c r="BS1068" s="1112"/>
      <c r="BT1068" s="1073"/>
      <c r="BU1068" s="1073"/>
      <c r="BV1068" s="1073"/>
      <c r="BW1068" s="1073"/>
      <c r="BX1068" s="1073"/>
      <c r="BY1068" s="1073"/>
      <c r="BZ1068" s="1073"/>
      <c r="CA1068" s="1073"/>
      <c r="CB1068" s="1073"/>
      <c r="CC1068" s="1073"/>
      <c r="CD1068" s="1073"/>
      <c r="CE1068" s="1073"/>
      <c r="CF1068" s="1073"/>
      <c r="CG1068" s="1073"/>
      <c r="CH1068" s="1073"/>
      <c r="CI1068" s="1073"/>
      <c r="CJ1068" s="1073"/>
      <c r="CK1068" s="1073"/>
      <c r="CL1068" s="1073"/>
      <c r="CM1068" s="1112"/>
      <c r="CN1068" s="1112"/>
      <c r="CO1068" s="1113"/>
      <c r="CQ1068" s="1927"/>
    </row>
    <row r="1069" spans="1:95" s="621" customFormat="1" x14ac:dyDescent="0.2">
      <c r="A1069" s="1054"/>
      <c r="B1069" s="1072"/>
      <c r="C1069" s="1048"/>
      <c r="D1069" s="1048"/>
      <c r="E1069" s="1049"/>
      <c r="F1069" s="1067"/>
      <c r="G1069" s="1066"/>
      <c r="H1069" s="1052"/>
      <c r="I1069" s="1073"/>
      <c r="J1069" s="1073"/>
      <c r="K1069" s="1073"/>
      <c r="L1069" s="1073"/>
      <c r="M1069" s="1073"/>
      <c r="N1069" s="1073"/>
      <c r="O1069" s="1073"/>
      <c r="P1069" s="1073"/>
      <c r="Q1069" s="1073"/>
      <c r="R1069" s="1073"/>
      <c r="S1069" s="1073"/>
      <c r="T1069" s="1073"/>
      <c r="U1069" s="1073"/>
      <c r="V1069" s="1073"/>
      <c r="W1069" s="1073"/>
      <c r="X1069" s="1073"/>
      <c r="Y1069" s="1073"/>
      <c r="Z1069" s="1073"/>
      <c r="AA1069" s="1073"/>
      <c r="AB1069" s="1112"/>
      <c r="AC1069" s="1112"/>
      <c r="AD1069" s="1112"/>
      <c r="AE1069" s="1112"/>
      <c r="AF1069" s="1073"/>
      <c r="AG1069" s="1073"/>
      <c r="AH1069" s="1073"/>
      <c r="AI1069" s="1073"/>
      <c r="AJ1069" s="1073"/>
      <c r="AK1069" s="1073"/>
      <c r="AL1069" s="1073"/>
      <c r="AM1069" s="1073"/>
      <c r="AN1069" s="1073"/>
      <c r="AO1069" s="1073"/>
      <c r="AP1069" s="1073"/>
      <c r="AQ1069" s="1073"/>
      <c r="AR1069" s="1073"/>
      <c r="AS1069" s="1073"/>
      <c r="AT1069" s="1073"/>
      <c r="AU1069" s="1073"/>
      <c r="AV1069" s="1073"/>
      <c r="AW1069" s="1073"/>
      <c r="AX1069" s="1073"/>
      <c r="AY1069" s="1073"/>
      <c r="AZ1069" s="1073"/>
      <c r="BA1069" s="1073"/>
      <c r="BB1069" s="1073"/>
      <c r="BC1069" s="1073"/>
      <c r="BD1069" s="1073"/>
      <c r="BE1069" s="1073"/>
      <c r="BF1069" s="1073"/>
      <c r="BG1069" s="1073"/>
      <c r="BH1069" s="1073"/>
      <c r="BI1069" s="1073"/>
      <c r="BJ1069" s="1073"/>
      <c r="BK1069" s="1073"/>
      <c r="BL1069" s="1073"/>
      <c r="BM1069" s="1073"/>
      <c r="BN1069" s="1073"/>
      <c r="BO1069" s="1073"/>
      <c r="BP1069" s="1073"/>
      <c r="BQ1069" s="1073"/>
      <c r="BR1069" s="1073"/>
      <c r="BS1069" s="1112"/>
      <c r="BT1069" s="1073"/>
      <c r="BU1069" s="1073"/>
      <c r="BV1069" s="1073"/>
      <c r="BW1069" s="1073"/>
      <c r="BX1069" s="1073"/>
      <c r="BY1069" s="1073"/>
      <c r="BZ1069" s="1073"/>
      <c r="CA1069" s="1073"/>
      <c r="CB1069" s="1073"/>
      <c r="CC1069" s="1073"/>
      <c r="CD1069" s="1073"/>
      <c r="CE1069" s="1073"/>
      <c r="CF1069" s="1073"/>
      <c r="CG1069" s="1073"/>
      <c r="CH1069" s="1073"/>
      <c r="CI1069" s="1073"/>
      <c r="CJ1069" s="1073"/>
      <c r="CK1069" s="1073"/>
      <c r="CL1069" s="1073"/>
      <c r="CM1069" s="1112"/>
      <c r="CN1069" s="1112"/>
      <c r="CO1069" s="1113"/>
      <c r="CQ1069" s="1927"/>
    </row>
    <row r="1070" spans="1:95" s="621" customFormat="1" x14ac:dyDescent="0.2">
      <c r="A1070" s="1054"/>
      <c r="B1070" s="1072"/>
      <c r="C1070" s="1048"/>
      <c r="D1070" s="1048"/>
      <c r="E1070" s="1049"/>
      <c r="F1070" s="1067"/>
      <c r="G1070" s="1066"/>
      <c r="H1070" s="1052"/>
      <c r="I1070" s="1073"/>
      <c r="J1070" s="1073"/>
      <c r="K1070" s="1073"/>
      <c r="L1070" s="1073"/>
      <c r="M1070" s="1073"/>
      <c r="N1070" s="1073"/>
      <c r="O1070" s="1073"/>
      <c r="P1070" s="1073"/>
      <c r="Q1070" s="1073"/>
      <c r="R1070" s="1073"/>
      <c r="S1070" s="1073"/>
      <c r="T1070" s="1073"/>
      <c r="U1070" s="1073"/>
      <c r="V1070" s="1073"/>
      <c r="W1070" s="1073"/>
      <c r="X1070" s="1073"/>
      <c r="Y1070" s="1073"/>
      <c r="Z1070" s="1073"/>
      <c r="AA1070" s="1073"/>
      <c r="AB1070" s="1112"/>
      <c r="AC1070" s="1112"/>
      <c r="AD1070" s="1112"/>
      <c r="AE1070" s="1112"/>
      <c r="AF1070" s="1073"/>
      <c r="AG1070" s="1073"/>
      <c r="AH1070" s="1073"/>
      <c r="AI1070" s="1073"/>
      <c r="AJ1070" s="1073"/>
      <c r="AK1070" s="1073"/>
      <c r="AL1070" s="1073"/>
      <c r="AM1070" s="1073"/>
      <c r="AN1070" s="1073"/>
      <c r="AO1070" s="1073"/>
      <c r="AP1070" s="1073"/>
      <c r="AQ1070" s="1073"/>
      <c r="AR1070" s="1073"/>
      <c r="AS1070" s="1073"/>
      <c r="AT1070" s="1073"/>
      <c r="AU1070" s="1073"/>
      <c r="AV1070" s="1073"/>
      <c r="AW1070" s="1073"/>
      <c r="AX1070" s="1073"/>
      <c r="AY1070" s="1073"/>
      <c r="AZ1070" s="1073"/>
      <c r="BA1070" s="1073"/>
      <c r="BB1070" s="1073"/>
      <c r="BC1070" s="1073"/>
      <c r="BD1070" s="1073"/>
      <c r="BE1070" s="1073"/>
      <c r="BF1070" s="1073"/>
      <c r="BG1070" s="1073"/>
      <c r="BH1070" s="1073"/>
      <c r="BI1070" s="1073"/>
      <c r="BJ1070" s="1073"/>
      <c r="BK1070" s="1073"/>
      <c r="BL1070" s="1073"/>
      <c r="BM1070" s="1073"/>
      <c r="BN1070" s="1073"/>
      <c r="BO1070" s="1073"/>
      <c r="BP1070" s="1073"/>
      <c r="BQ1070" s="1073"/>
      <c r="BR1070" s="1073"/>
      <c r="BS1070" s="1112"/>
      <c r="BT1070" s="1073"/>
      <c r="BU1070" s="1073"/>
      <c r="BV1070" s="1073"/>
      <c r="BW1070" s="1073"/>
      <c r="BX1070" s="1073"/>
      <c r="BY1070" s="1073"/>
      <c r="BZ1070" s="1073"/>
      <c r="CA1070" s="1073"/>
      <c r="CB1070" s="1073"/>
      <c r="CC1070" s="1073"/>
      <c r="CD1070" s="1073"/>
      <c r="CE1070" s="1073"/>
      <c r="CF1070" s="1073"/>
      <c r="CG1070" s="1073"/>
      <c r="CH1070" s="1073"/>
      <c r="CI1070" s="1073"/>
      <c r="CJ1070" s="1073"/>
      <c r="CK1070" s="1073"/>
      <c r="CL1070" s="1073"/>
      <c r="CM1070" s="1112"/>
      <c r="CN1070" s="1112"/>
      <c r="CO1070" s="1113"/>
      <c r="CQ1070" s="1927"/>
    </row>
    <row r="1071" spans="1:95" s="621" customFormat="1" x14ac:dyDescent="0.2">
      <c r="A1071" s="1054"/>
      <c r="B1071" s="1072"/>
      <c r="C1071" s="1048"/>
      <c r="D1071" s="1048"/>
      <c r="E1071" s="1049"/>
      <c r="F1071" s="1067"/>
      <c r="G1071" s="1066"/>
      <c r="H1071" s="1052"/>
      <c r="I1071" s="1073"/>
      <c r="J1071" s="1073"/>
      <c r="K1071" s="1073"/>
      <c r="L1071" s="1073"/>
      <c r="M1071" s="1073"/>
      <c r="N1071" s="1073"/>
      <c r="O1071" s="1073"/>
      <c r="P1071" s="1073"/>
      <c r="Q1071" s="1073"/>
      <c r="R1071" s="1073"/>
      <c r="S1071" s="1073"/>
      <c r="T1071" s="1073"/>
      <c r="U1071" s="1073"/>
      <c r="V1071" s="1073"/>
      <c r="W1071" s="1073"/>
      <c r="X1071" s="1073"/>
      <c r="Y1071" s="1073"/>
      <c r="Z1071" s="1073"/>
      <c r="AA1071" s="1073"/>
      <c r="AB1071" s="1112"/>
      <c r="AC1071" s="1112"/>
      <c r="AD1071" s="1112"/>
      <c r="AE1071" s="1112"/>
      <c r="AF1071" s="1073"/>
      <c r="AG1071" s="1073"/>
      <c r="AH1071" s="1073"/>
      <c r="AI1071" s="1073"/>
      <c r="AJ1071" s="1073"/>
      <c r="AK1071" s="1073"/>
      <c r="AL1071" s="1073"/>
      <c r="AM1071" s="1073"/>
      <c r="AN1071" s="1073"/>
      <c r="AO1071" s="1073"/>
      <c r="AP1071" s="1073"/>
      <c r="AQ1071" s="1073"/>
      <c r="AR1071" s="1073"/>
      <c r="AS1071" s="1073"/>
      <c r="AT1071" s="1073"/>
      <c r="AU1071" s="1073"/>
      <c r="AV1071" s="1073"/>
      <c r="AW1071" s="1073"/>
      <c r="AX1071" s="1073"/>
      <c r="AY1071" s="1073"/>
      <c r="AZ1071" s="1073"/>
      <c r="BA1071" s="1073"/>
      <c r="BB1071" s="1073"/>
      <c r="BC1071" s="1073"/>
      <c r="BD1071" s="1073"/>
      <c r="BE1071" s="1073"/>
      <c r="BF1071" s="1073"/>
      <c r="BG1071" s="1073"/>
      <c r="BH1071" s="1073"/>
      <c r="BI1071" s="1073"/>
      <c r="BJ1071" s="1073"/>
      <c r="BK1071" s="1073"/>
      <c r="BL1071" s="1073"/>
      <c r="BM1071" s="1073"/>
      <c r="BN1071" s="1073"/>
      <c r="BO1071" s="1073"/>
      <c r="BP1071" s="1073"/>
      <c r="BQ1071" s="1073"/>
      <c r="BR1071" s="1073"/>
      <c r="BS1071" s="1112"/>
      <c r="BT1071" s="1073"/>
      <c r="BU1071" s="1073"/>
      <c r="BV1071" s="1073"/>
      <c r="BW1071" s="1073"/>
      <c r="BX1071" s="1073"/>
      <c r="BY1071" s="1073"/>
      <c r="BZ1071" s="1073"/>
      <c r="CA1071" s="1073"/>
      <c r="CB1071" s="1073"/>
      <c r="CC1071" s="1073"/>
      <c r="CD1071" s="1073"/>
      <c r="CE1071" s="1073"/>
      <c r="CF1071" s="1073"/>
      <c r="CG1071" s="1073"/>
      <c r="CH1071" s="1073"/>
      <c r="CI1071" s="1073"/>
      <c r="CJ1071" s="1073"/>
      <c r="CK1071" s="1073"/>
      <c r="CL1071" s="1073"/>
      <c r="CM1071" s="1112"/>
      <c r="CN1071" s="1112"/>
      <c r="CO1071" s="1113"/>
      <c r="CQ1071" s="1927"/>
    </row>
    <row r="1072" spans="1:95" s="621" customFormat="1" x14ac:dyDescent="0.2">
      <c r="A1072" s="1054"/>
      <c r="B1072" s="1072"/>
      <c r="C1072" s="1048"/>
      <c r="D1072" s="1048"/>
      <c r="E1072" s="1049"/>
      <c r="F1072" s="1067"/>
      <c r="G1072" s="1066"/>
      <c r="H1072" s="1052"/>
      <c r="I1072" s="1073"/>
      <c r="J1072" s="1073"/>
      <c r="K1072" s="1073"/>
      <c r="L1072" s="1073"/>
      <c r="M1072" s="1073"/>
      <c r="N1072" s="1073"/>
      <c r="O1072" s="1073"/>
      <c r="P1072" s="1073"/>
      <c r="Q1072" s="1073"/>
      <c r="R1072" s="1073"/>
      <c r="S1072" s="1073"/>
      <c r="T1072" s="1073"/>
      <c r="U1072" s="1073"/>
      <c r="V1072" s="1073"/>
      <c r="W1072" s="1073"/>
      <c r="X1072" s="1073"/>
      <c r="Y1072" s="1073"/>
      <c r="Z1072" s="1073"/>
      <c r="AA1072" s="1073"/>
      <c r="AB1072" s="1112"/>
      <c r="AC1072" s="1112"/>
      <c r="AD1072" s="1112"/>
      <c r="AE1072" s="1112"/>
      <c r="AF1072" s="1073"/>
      <c r="AG1072" s="1073"/>
      <c r="AH1072" s="1073"/>
      <c r="AI1072" s="1073"/>
      <c r="AJ1072" s="1073"/>
      <c r="AK1072" s="1073"/>
      <c r="AL1072" s="1073"/>
      <c r="AM1072" s="1073"/>
      <c r="AN1072" s="1073"/>
      <c r="AO1072" s="1073"/>
      <c r="AP1072" s="1073"/>
      <c r="AQ1072" s="1073"/>
      <c r="AR1072" s="1073"/>
      <c r="AS1072" s="1073"/>
      <c r="AT1072" s="1073"/>
      <c r="AU1072" s="1073"/>
      <c r="AV1072" s="1073"/>
      <c r="AW1072" s="1073"/>
      <c r="AX1072" s="1073"/>
      <c r="AY1072" s="1073"/>
      <c r="AZ1072" s="1073"/>
      <c r="BA1072" s="1073"/>
      <c r="BB1072" s="1073"/>
      <c r="BC1072" s="1073"/>
      <c r="BD1072" s="1073"/>
      <c r="BE1072" s="1073"/>
      <c r="BF1072" s="1073"/>
      <c r="BG1072" s="1073"/>
      <c r="BH1072" s="1073"/>
      <c r="BI1072" s="1073"/>
      <c r="BJ1072" s="1073"/>
      <c r="BK1072" s="1073"/>
      <c r="BL1072" s="1073"/>
      <c r="BM1072" s="1073"/>
      <c r="BN1072" s="1073"/>
      <c r="BO1072" s="1073"/>
      <c r="BP1072" s="1073"/>
      <c r="BQ1072" s="1073"/>
      <c r="BR1072" s="1073"/>
      <c r="BS1072" s="1112"/>
      <c r="BT1072" s="1073"/>
      <c r="BU1072" s="1073"/>
      <c r="BV1072" s="1073"/>
      <c r="BW1072" s="1073"/>
      <c r="BX1072" s="1073"/>
      <c r="BY1072" s="1073"/>
      <c r="BZ1072" s="1073"/>
      <c r="CA1072" s="1073"/>
      <c r="CB1072" s="1073"/>
      <c r="CC1072" s="1073"/>
      <c r="CD1072" s="1073"/>
      <c r="CE1072" s="1073"/>
      <c r="CF1072" s="1073"/>
      <c r="CG1072" s="1073"/>
      <c r="CH1072" s="1073"/>
      <c r="CI1072" s="1073"/>
      <c r="CJ1072" s="1073"/>
      <c r="CK1072" s="1073"/>
      <c r="CL1072" s="1073"/>
      <c r="CM1072" s="1112"/>
      <c r="CN1072" s="1112"/>
      <c r="CO1072" s="1113"/>
      <c r="CQ1072" s="1927"/>
    </row>
    <row r="1073" spans="1:95" s="621" customFormat="1" x14ac:dyDescent="0.2">
      <c r="A1073" s="1054"/>
      <c r="B1073" s="1072"/>
      <c r="C1073" s="1048"/>
      <c r="D1073" s="1048"/>
      <c r="E1073" s="1049"/>
      <c r="F1073" s="1067"/>
      <c r="G1073" s="1066"/>
      <c r="H1073" s="1052"/>
      <c r="I1073" s="1073"/>
      <c r="J1073" s="1073"/>
      <c r="K1073" s="1073"/>
      <c r="L1073" s="1073"/>
      <c r="M1073" s="1073"/>
      <c r="N1073" s="1073"/>
      <c r="O1073" s="1073"/>
      <c r="P1073" s="1073"/>
      <c r="Q1073" s="1073"/>
      <c r="R1073" s="1073"/>
      <c r="S1073" s="1073"/>
      <c r="T1073" s="1073"/>
      <c r="U1073" s="1073"/>
      <c r="V1073" s="1073"/>
      <c r="W1073" s="1073"/>
      <c r="X1073" s="1073"/>
      <c r="Y1073" s="1073"/>
      <c r="Z1073" s="1073"/>
      <c r="AA1073" s="1073"/>
      <c r="AB1073" s="1112"/>
      <c r="AC1073" s="1112"/>
      <c r="AD1073" s="1112"/>
      <c r="AE1073" s="1112"/>
      <c r="AF1073" s="1073"/>
      <c r="AG1073" s="1073"/>
      <c r="AH1073" s="1073"/>
      <c r="AI1073" s="1073"/>
      <c r="AJ1073" s="1073"/>
      <c r="AK1073" s="1073"/>
      <c r="AL1073" s="1073"/>
      <c r="AM1073" s="1073"/>
      <c r="AN1073" s="1073"/>
      <c r="AO1073" s="1073"/>
      <c r="AP1073" s="1073"/>
      <c r="AQ1073" s="1073"/>
      <c r="AR1073" s="1073"/>
      <c r="AS1073" s="1073"/>
      <c r="AT1073" s="1073"/>
      <c r="AU1073" s="1073"/>
      <c r="AV1073" s="1073"/>
      <c r="AW1073" s="1073"/>
      <c r="AX1073" s="1073"/>
      <c r="AY1073" s="1073"/>
      <c r="AZ1073" s="1073"/>
      <c r="BA1073" s="1073"/>
      <c r="BB1073" s="1073"/>
      <c r="BC1073" s="1073"/>
      <c r="BD1073" s="1073"/>
      <c r="BE1073" s="1073"/>
      <c r="BF1073" s="1073"/>
      <c r="BG1073" s="1073"/>
      <c r="BH1073" s="1073"/>
      <c r="BI1073" s="1073"/>
      <c r="BJ1073" s="1073"/>
      <c r="BK1073" s="1073"/>
      <c r="BL1073" s="1073"/>
      <c r="BM1073" s="1073"/>
      <c r="BN1073" s="1073"/>
      <c r="BO1073" s="1073"/>
      <c r="BP1073" s="1073"/>
      <c r="BQ1073" s="1073"/>
      <c r="BR1073" s="1073"/>
      <c r="BS1073" s="1112"/>
      <c r="BT1073" s="1073"/>
      <c r="BU1073" s="1073"/>
      <c r="BV1073" s="1073"/>
      <c r="BW1073" s="1073"/>
      <c r="BX1073" s="1073"/>
      <c r="BY1073" s="1073"/>
      <c r="BZ1073" s="1073"/>
      <c r="CA1073" s="1073"/>
      <c r="CB1073" s="1073"/>
      <c r="CC1073" s="1073"/>
      <c r="CD1073" s="1073"/>
      <c r="CE1073" s="1073"/>
      <c r="CF1073" s="1073"/>
      <c r="CG1073" s="1073"/>
      <c r="CH1073" s="1073"/>
      <c r="CI1073" s="1073"/>
      <c r="CJ1073" s="1073"/>
      <c r="CK1073" s="1073"/>
      <c r="CL1073" s="1073"/>
      <c r="CM1073" s="1112"/>
      <c r="CN1073" s="1112"/>
      <c r="CO1073" s="1113"/>
      <c r="CQ1073" s="1927"/>
    </row>
    <row r="1074" spans="1:95" s="621" customFormat="1" x14ac:dyDescent="0.2">
      <c r="A1074" s="1054"/>
      <c r="B1074" s="1072"/>
      <c r="C1074" s="1048"/>
      <c r="D1074" s="1048"/>
      <c r="E1074" s="1049"/>
      <c r="F1074" s="1067"/>
      <c r="G1074" s="1066"/>
      <c r="H1074" s="1052"/>
      <c r="I1074" s="1073"/>
      <c r="J1074" s="1073"/>
      <c r="K1074" s="1073"/>
      <c r="L1074" s="1073"/>
      <c r="M1074" s="1073"/>
      <c r="N1074" s="1073"/>
      <c r="O1074" s="1073"/>
      <c r="P1074" s="1073"/>
      <c r="Q1074" s="1073"/>
      <c r="R1074" s="1073"/>
      <c r="S1074" s="1073"/>
      <c r="T1074" s="1073"/>
      <c r="U1074" s="1073"/>
      <c r="V1074" s="1073"/>
      <c r="W1074" s="1073"/>
      <c r="X1074" s="1073"/>
      <c r="Y1074" s="1073"/>
      <c r="Z1074" s="1073"/>
      <c r="AA1074" s="1073"/>
      <c r="AB1074" s="1112"/>
      <c r="AC1074" s="1112"/>
      <c r="AD1074" s="1112"/>
      <c r="AE1074" s="1112"/>
      <c r="AF1074" s="1073"/>
      <c r="AG1074" s="1073"/>
      <c r="AH1074" s="1073"/>
      <c r="AI1074" s="1073"/>
      <c r="AJ1074" s="1073"/>
      <c r="AK1074" s="1073"/>
      <c r="AL1074" s="1073"/>
      <c r="AM1074" s="1073"/>
      <c r="AN1074" s="1073"/>
      <c r="AO1074" s="1073"/>
      <c r="AP1074" s="1073"/>
      <c r="AQ1074" s="1073"/>
      <c r="AR1074" s="1073"/>
      <c r="AS1074" s="1073"/>
      <c r="AT1074" s="1073"/>
      <c r="AU1074" s="1073"/>
      <c r="AV1074" s="1073"/>
      <c r="AW1074" s="1073"/>
      <c r="AX1074" s="1073"/>
      <c r="AY1074" s="1073"/>
      <c r="AZ1074" s="1073"/>
      <c r="BA1074" s="1073"/>
      <c r="BB1074" s="1073"/>
      <c r="BC1074" s="1073"/>
      <c r="BD1074" s="1073"/>
      <c r="BE1074" s="1073"/>
      <c r="BF1074" s="1073"/>
      <c r="BG1074" s="1073"/>
      <c r="BH1074" s="1073"/>
      <c r="BI1074" s="1073"/>
      <c r="BJ1074" s="1073"/>
      <c r="BK1074" s="1073"/>
      <c r="BL1074" s="1073"/>
      <c r="BM1074" s="1073"/>
      <c r="BN1074" s="1073"/>
      <c r="BO1074" s="1073"/>
      <c r="BP1074" s="1073"/>
      <c r="BQ1074" s="1073"/>
      <c r="BR1074" s="1073"/>
      <c r="BS1074" s="1112"/>
      <c r="BT1074" s="1073"/>
      <c r="BU1074" s="1073"/>
      <c r="BV1074" s="1073"/>
      <c r="BW1074" s="1073"/>
      <c r="BX1074" s="1073"/>
      <c r="BY1074" s="1073"/>
      <c r="BZ1074" s="1073"/>
      <c r="CA1074" s="1073"/>
      <c r="CB1074" s="1073"/>
      <c r="CC1074" s="1073"/>
      <c r="CD1074" s="1073"/>
      <c r="CE1074" s="1073"/>
      <c r="CF1074" s="1073"/>
      <c r="CG1074" s="1073"/>
      <c r="CH1074" s="1073"/>
      <c r="CI1074" s="1073"/>
      <c r="CJ1074" s="1073"/>
      <c r="CK1074" s="1073"/>
      <c r="CL1074" s="1073"/>
      <c r="CM1074" s="1112"/>
      <c r="CN1074" s="1112"/>
      <c r="CO1074" s="1113"/>
      <c r="CQ1074" s="1927"/>
    </row>
    <row r="1075" spans="1:95" s="621" customFormat="1" x14ac:dyDescent="0.2">
      <c r="A1075" s="1054"/>
      <c r="B1075" s="1072"/>
      <c r="C1075" s="1048"/>
      <c r="D1075" s="1048"/>
      <c r="E1075" s="1049"/>
      <c r="F1075" s="1067"/>
      <c r="G1075" s="1066"/>
      <c r="H1075" s="1052"/>
      <c r="I1075" s="1073"/>
      <c r="J1075" s="1073"/>
      <c r="K1075" s="1073"/>
      <c r="L1075" s="1073"/>
      <c r="M1075" s="1073"/>
      <c r="N1075" s="1073"/>
      <c r="O1075" s="1073"/>
      <c r="P1075" s="1073"/>
      <c r="Q1075" s="1073"/>
      <c r="R1075" s="1073"/>
      <c r="S1075" s="1073"/>
      <c r="T1075" s="1073"/>
      <c r="U1075" s="1073"/>
      <c r="V1075" s="1073"/>
      <c r="W1075" s="1073"/>
      <c r="X1075" s="1073"/>
      <c r="Y1075" s="1073"/>
      <c r="Z1075" s="1073"/>
      <c r="AA1075" s="1073"/>
      <c r="AB1075" s="1112"/>
      <c r="AC1075" s="1112"/>
      <c r="AD1075" s="1112"/>
      <c r="AE1075" s="1112"/>
      <c r="AF1075" s="1073"/>
      <c r="AG1075" s="1073"/>
      <c r="AH1075" s="1073"/>
      <c r="AI1075" s="1073"/>
      <c r="AJ1075" s="1073"/>
      <c r="AK1075" s="1073"/>
      <c r="AL1075" s="1073"/>
      <c r="AM1075" s="1073"/>
      <c r="AN1075" s="1073"/>
      <c r="AO1075" s="1073"/>
      <c r="AP1075" s="1073"/>
      <c r="AQ1075" s="1073"/>
      <c r="AR1075" s="1073"/>
      <c r="AS1075" s="1073"/>
      <c r="AT1075" s="1073"/>
      <c r="AU1075" s="1073"/>
      <c r="AV1075" s="1073"/>
      <c r="AW1075" s="1073"/>
      <c r="AX1075" s="1073"/>
      <c r="AY1075" s="1073"/>
      <c r="AZ1075" s="1073"/>
      <c r="BA1075" s="1073"/>
      <c r="BB1075" s="1073"/>
      <c r="BC1075" s="1073"/>
      <c r="BD1075" s="1073"/>
      <c r="BE1075" s="1073"/>
      <c r="BF1075" s="1073"/>
      <c r="BG1075" s="1073"/>
      <c r="BH1075" s="1073"/>
      <c r="BI1075" s="1073"/>
      <c r="BJ1075" s="1073"/>
      <c r="BK1075" s="1073"/>
      <c r="BL1075" s="1073"/>
      <c r="BM1075" s="1073"/>
      <c r="BN1075" s="1073"/>
      <c r="BO1075" s="1073"/>
      <c r="BP1075" s="1073"/>
      <c r="BQ1075" s="1073"/>
      <c r="BR1075" s="1073"/>
      <c r="BS1075" s="1112"/>
      <c r="BT1075" s="1073"/>
      <c r="BU1075" s="1073"/>
      <c r="BV1075" s="1073"/>
      <c r="BW1075" s="1073"/>
      <c r="BX1075" s="1073"/>
      <c r="BY1075" s="1073"/>
      <c r="BZ1075" s="1073"/>
      <c r="CA1075" s="1073"/>
      <c r="CB1075" s="1073"/>
      <c r="CC1075" s="1073"/>
      <c r="CD1075" s="1073"/>
      <c r="CE1075" s="1073"/>
      <c r="CF1075" s="1073"/>
      <c r="CG1075" s="1073"/>
      <c r="CH1075" s="1073"/>
      <c r="CI1075" s="1073"/>
      <c r="CJ1075" s="1073"/>
      <c r="CK1075" s="1073"/>
      <c r="CL1075" s="1073"/>
      <c r="CM1075" s="1112"/>
      <c r="CN1075" s="1112"/>
      <c r="CO1075" s="1113"/>
      <c r="CQ1075" s="1927"/>
    </row>
    <row r="1076" spans="1:95" s="621" customFormat="1" x14ac:dyDescent="0.2">
      <c r="A1076" s="1054"/>
      <c r="B1076" s="1072"/>
      <c r="C1076" s="1048"/>
      <c r="D1076" s="1048"/>
      <c r="E1076" s="1049"/>
      <c r="F1076" s="1067"/>
      <c r="G1076" s="1066"/>
      <c r="H1076" s="1052"/>
      <c r="I1076" s="1073"/>
      <c r="J1076" s="1073"/>
      <c r="K1076" s="1073"/>
      <c r="L1076" s="1073"/>
      <c r="M1076" s="1073"/>
      <c r="N1076" s="1073"/>
      <c r="O1076" s="1073"/>
      <c r="P1076" s="1073"/>
      <c r="Q1076" s="1073"/>
      <c r="R1076" s="1073"/>
      <c r="S1076" s="1073"/>
      <c r="T1076" s="1073"/>
      <c r="U1076" s="1073"/>
      <c r="V1076" s="1073"/>
      <c r="W1076" s="1073"/>
      <c r="X1076" s="1073"/>
      <c r="Y1076" s="1073"/>
      <c r="Z1076" s="1073"/>
      <c r="AA1076" s="1073"/>
      <c r="AB1076" s="1112"/>
      <c r="AC1076" s="1112"/>
      <c r="AD1076" s="1112"/>
      <c r="AE1076" s="1112"/>
      <c r="AF1076" s="1073"/>
      <c r="AG1076" s="1073"/>
      <c r="AH1076" s="1073"/>
      <c r="AI1076" s="1073"/>
      <c r="AJ1076" s="1073"/>
      <c r="AK1076" s="1073"/>
      <c r="AL1076" s="1073"/>
      <c r="AM1076" s="1073"/>
      <c r="AN1076" s="1073"/>
      <c r="AO1076" s="1073"/>
      <c r="AP1076" s="1073"/>
      <c r="AQ1076" s="1073"/>
      <c r="AR1076" s="1073"/>
      <c r="AS1076" s="1073"/>
      <c r="AT1076" s="1073"/>
      <c r="AU1076" s="1073"/>
      <c r="AV1076" s="1073"/>
      <c r="AW1076" s="1073"/>
      <c r="AX1076" s="1073"/>
      <c r="AY1076" s="1073"/>
      <c r="AZ1076" s="1073"/>
      <c r="BA1076" s="1073"/>
      <c r="BB1076" s="1073"/>
      <c r="BC1076" s="1073"/>
      <c r="BD1076" s="1073"/>
      <c r="BE1076" s="1073"/>
      <c r="BF1076" s="1073"/>
      <c r="BG1076" s="1073"/>
      <c r="BH1076" s="1073"/>
      <c r="BI1076" s="1073"/>
      <c r="BJ1076" s="1073"/>
      <c r="BK1076" s="1073"/>
      <c r="BL1076" s="1073"/>
      <c r="BM1076" s="1073"/>
      <c r="BN1076" s="1073"/>
      <c r="BO1076" s="1073"/>
      <c r="BP1076" s="1073"/>
      <c r="BQ1076" s="1073"/>
      <c r="BR1076" s="1073"/>
      <c r="BS1076" s="1112"/>
      <c r="BT1076" s="1073"/>
      <c r="BU1076" s="1073"/>
      <c r="BV1076" s="1073"/>
      <c r="BW1076" s="1073"/>
      <c r="BX1076" s="1073"/>
      <c r="BY1076" s="1073"/>
      <c r="BZ1076" s="1073"/>
      <c r="CA1076" s="1073"/>
      <c r="CB1076" s="1073"/>
      <c r="CC1076" s="1073"/>
      <c r="CD1076" s="1073"/>
      <c r="CE1076" s="1073"/>
      <c r="CF1076" s="1073"/>
      <c r="CG1076" s="1073"/>
      <c r="CH1076" s="1073"/>
      <c r="CI1076" s="1073"/>
      <c r="CJ1076" s="1073"/>
      <c r="CK1076" s="1073"/>
      <c r="CL1076" s="1073"/>
      <c r="CM1076" s="1112"/>
      <c r="CN1076" s="1112"/>
      <c r="CO1076" s="1113"/>
      <c r="CQ1076" s="1927"/>
    </row>
    <row r="1077" spans="1:95" s="621" customFormat="1" x14ac:dyDescent="0.2">
      <c r="A1077" s="1054"/>
      <c r="B1077" s="1072"/>
      <c r="C1077" s="1048"/>
      <c r="D1077" s="1048"/>
      <c r="E1077" s="1049"/>
      <c r="F1077" s="1067"/>
      <c r="G1077" s="1066"/>
      <c r="H1077" s="1052"/>
      <c r="I1077" s="1073"/>
      <c r="J1077" s="1073"/>
      <c r="K1077" s="1073"/>
      <c r="L1077" s="1073"/>
      <c r="M1077" s="1073"/>
      <c r="N1077" s="1073"/>
      <c r="O1077" s="1073"/>
      <c r="P1077" s="1073"/>
      <c r="Q1077" s="1073"/>
      <c r="R1077" s="1073"/>
      <c r="S1077" s="1073"/>
      <c r="T1077" s="1073"/>
      <c r="U1077" s="1073"/>
      <c r="V1077" s="1073"/>
      <c r="W1077" s="1073"/>
      <c r="X1077" s="1073"/>
      <c r="Y1077" s="1073"/>
      <c r="Z1077" s="1073"/>
      <c r="AA1077" s="1073"/>
      <c r="AB1077" s="1112"/>
      <c r="AC1077" s="1112"/>
      <c r="AD1077" s="1112"/>
      <c r="AE1077" s="1112"/>
      <c r="AF1077" s="1073"/>
      <c r="AG1077" s="1073"/>
      <c r="AH1077" s="1073"/>
      <c r="AI1077" s="1073"/>
      <c r="AJ1077" s="1073"/>
      <c r="AK1077" s="1073"/>
      <c r="AL1077" s="1073"/>
      <c r="AM1077" s="1073"/>
      <c r="AN1077" s="1073"/>
      <c r="AO1077" s="1073"/>
      <c r="AP1077" s="1073"/>
      <c r="AQ1077" s="1073"/>
      <c r="AR1077" s="1073"/>
      <c r="AS1077" s="1073"/>
      <c r="AT1077" s="1073"/>
      <c r="AU1077" s="1073"/>
      <c r="AV1077" s="1073"/>
      <c r="AW1077" s="1073"/>
      <c r="AX1077" s="1073"/>
      <c r="AY1077" s="1073"/>
      <c r="AZ1077" s="1073"/>
      <c r="BA1077" s="1073"/>
      <c r="BB1077" s="1073"/>
      <c r="BC1077" s="1073"/>
      <c r="BD1077" s="1073"/>
      <c r="BE1077" s="1073"/>
      <c r="BF1077" s="1073"/>
      <c r="BG1077" s="1073"/>
      <c r="BH1077" s="1073"/>
      <c r="BI1077" s="1073"/>
      <c r="BJ1077" s="1073"/>
      <c r="BK1077" s="1073"/>
      <c r="BL1077" s="1073"/>
      <c r="BM1077" s="1073"/>
      <c r="BN1077" s="1073"/>
      <c r="BO1077" s="1073"/>
      <c r="BP1077" s="1073"/>
      <c r="BQ1077" s="1073"/>
      <c r="BR1077" s="1073"/>
      <c r="BS1077" s="1112"/>
      <c r="BT1077" s="1073"/>
      <c r="BU1077" s="1073"/>
      <c r="BV1077" s="1073"/>
      <c r="BW1077" s="1073"/>
      <c r="BX1077" s="1073"/>
      <c r="BY1077" s="1073"/>
      <c r="BZ1077" s="1073"/>
      <c r="CA1077" s="1073"/>
      <c r="CB1077" s="1073"/>
      <c r="CC1077" s="1073"/>
      <c r="CD1077" s="1073"/>
      <c r="CE1077" s="1073"/>
      <c r="CF1077" s="1073"/>
      <c r="CG1077" s="1073"/>
      <c r="CH1077" s="1073"/>
      <c r="CI1077" s="1073"/>
      <c r="CJ1077" s="1073"/>
      <c r="CK1077" s="1073"/>
      <c r="CL1077" s="1073"/>
      <c r="CM1077" s="1112"/>
      <c r="CN1077" s="1112"/>
      <c r="CO1077" s="1113"/>
      <c r="CQ1077" s="1927"/>
    </row>
    <row r="1078" spans="1:95" s="621" customFormat="1" x14ac:dyDescent="0.2">
      <c r="A1078" s="1054"/>
      <c r="B1078" s="1072"/>
      <c r="C1078" s="1048"/>
      <c r="D1078" s="1048"/>
      <c r="E1078" s="1049"/>
      <c r="F1078" s="1067"/>
      <c r="G1078" s="1066"/>
      <c r="H1078" s="1052"/>
      <c r="I1078" s="1073"/>
      <c r="J1078" s="1073"/>
      <c r="K1078" s="1073"/>
      <c r="L1078" s="1073"/>
      <c r="M1078" s="1073"/>
      <c r="N1078" s="1073"/>
      <c r="O1078" s="1073"/>
      <c r="P1078" s="1073"/>
      <c r="Q1078" s="1073"/>
      <c r="R1078" s="1073"/>
      <c r="S1078" s="1073"/>
      <c r="T1078" s="1073"/>
      <c r="U1078" s="1073"/>
      <c r="V1078" s="1073"/>
      <c r="W1078" s="1073"/>
      <c r="X1078" s="1073"/>
      <c r="Y1078" s="1073"/>
      <c r="Z1078" s="1073"/>
      <c r="AA1078" s="1073"/>
      <c r="AB1078" s="1112"/>
      <c r="AC1078" s="1112"/>
      <c r="AD1078" s="1112"/>
      <c r="AE1078" s="1112"/>
      <c r="AF1078" s="1073"/>
      <c r="AG1078" s="1073"/>
      <c r="AH1078" s="1073"/>
      <c r="AI1078" s="1073"/>
      <c r="AJ1078" s="1073"/>
      <c r="AK1078" s="1073"/>
      <c r="AL1078" s="1073"/>
      <c r="AM1078" s="1073"/>
      <c r="AN1078" s="1073"/>
      <c r="AO1078" s="1073"/>
      <c r="AP1078" s="1073"/>
      <c r="AQ1078" s="1073"/>
      <c r="AR1078" s="1073"/>
      <c r="AS1078" s="1073"/>
      <c r="AT1078" s="1073"/>
      <c r="AU1078" s="1073"/>
      <c r="AV1078" s="1073"/>
      <c r="AW1078" s="1073"/>
      <c r="AX1078" s="1073"/>
      <c r="AY1078" s="1073"/>
      <c r="AZ1078" s="1073"/>
      <c r="BA1078" s="1073"/>
      <c r="BB1078" s="1073"/>
      <c r="BC1078" s="1073"/>
      <c r="BD1078" s="1073"/>
      <c r="BE1078" s="1073"/>
      <c r="BF1078" s="1073"/>
      <c r="BG1078" s="1073"/>
      <c r="BH1078" s="1073"/>
      <c r="BI1078" s="1073"/>
      <c r="BJ1078" s="1073"/>
      <c r="BK1078" s="1073"/>
      <c r="BL1078" s="1073"/>
      <c r="BM1078" s="1073"/>
      <c r="BN1078" s="1073"/>
      <c r="BO1078" s="1073"/>
      <c r="BP1078" s="1073"/>
      <c r="BQ1078" s="1073"/>
      <c r="BR1078" s="1073"/>
      <c r="BS1078" s="1112"/>
      <c r="BT1078" s="1073"/>
      <c r="BU1078" s="1073"/>
      <c r="BV1078" s="1073"/>
      <c r="BW1078" s="1073"/>
      <c r="BX1078" s="1073"/>
      <c r="BY1078" s="1073"/>
      <c r="BZ1078" s="1073"/>
      <c r="CA1078" s="1073"/>
      <c r="CB1078" s="1073"/>
      <c r="CC1078" s="1073"/>
      <c r="CD1078" s="1073"/>
      <c r="CE1078" s="1073"/>
      <c r="CF1078" s="1073"/>
      <c r="CG1078" s="1073"/>
      <c r="CH1078" s="1073"/>
      <c r="CI1078" s="1073"/>
      <c r="CJ1078" s="1073"/>
      <c r="CK1078" s="1073"/>
      <c r="CL1078" s="1073"/>
      <c r="CM1078" s="1112"/>
      <c r="CN1078" s="1112"/>
      <c r="CO1078" s="1113"/>
      <c r="CQ1078" s="1927"/>
    </row>
    <row r="1079" spans="1:95" s="621" customFormat="1" x14ac:dyDescent="0.2">
      <c r="A1079" s="1054"/>
      <c r="B1079" s="1072"/>
      <c r="C1079" s="1048"/>
      <c r="D1079" s="1048"/>
      <c r="E1079" s="1049"/>
      <c r="F1079" s="1067"/>
      <c r="G1079" s="1066"/>
      <c r="H1079" s="1052"/>
      <c r="I1079" s="1073"/>
      <c r="J1079" s="1073"/>
      <c r="K1079" s="1073"/>
      <c r="L1079" s="1073"/>
      <c r="M1079" s="1073"/>
      <c r="N1079" s="1073"/>
      <c r="O1079" s="1073"/>
      <c r="P1079" s="1073"/>
      <c r="Q1079" s="1073"/>
      <c r="R1079" s="1073"/>
      <c r="S1079" s="1073"/>
      <c r="T1079" s="1073"/>
      <c r="U1079" s="1073"/>
      <c r="V1079" s="1073"/>
      <c r="W1079" s="1073"/>
      <c r="X1079" s="1073"/>
      <c r="Y1079" s="1073"/>
      <c r="Z1079" s="1073"/>
      <c r="AA1079" s="1073"/>
      <c r="AB1079" s="1112"/>
      <c r="AC1079" s="1112"/>
      <c r="AD1079" s="1112"/>
      <c r="AE1079" s="1112"/>
      <c r="AF1079" s="1073"/>
      <c r="AG1079" s="1073"/>
      <c r="AH1079" s="1073"/>
      <c r="AI1079" s="1073"/>
      <c r="AJ1079" s="1073"/>
      <c r="AK1079" s="1073"/>
      <c r="AL1079" s="1073"/>
      <c r="AM1079" s="1073"/>
      <c r="AN1079" s="1073"/>
      <c r="AO1079" s="1073"/>
      <c r="AP1079" s="1073"/>
      <c r="AQ1079" s="1073"/>
      <c r="AR1079" s="1073"/>
      <c r="AS1079" s="1073"/>
      <c r="AT1079" s="1073"/>
      <c r="AU1079" s="1073"/>
      <c r="AV1079" s="1073"/>
      <c r="AW1079" s="1073"/>
      <c r="AX1079" s="1073"/>
      <c r="AY1079" s="1073"/>
      <c r="AZ1079" s="1073"/>
      <c r="BA1079" s="1073"/>
      <c r="BB1079" s="1073"/>
      <c r="BC1079" s="1073"/>
      <c r="BD1079" s="1073"/>
      <c r="BE1079" s="1073"/>
      <c r="BF1079" s="1073"/>
      <c r="BG1079" s="1073"/>
      <c r="BH1079" s="1073"/>
      <c r="BI1079" s="1073"/>
      <c r="BJ1079" s="1073"/>
      <c r="BK1079" s="1073"/>
      <c r="BL1079" s="1073"/>
      <c r="BM1079" s="1073"/>
      <c r="BN1079" s="1073"/>
      <c r="BO1079" s="1073"/>
      <c r="BP1079" s="1073"/>
      <c r="BQ1079" s="1073"/>
      <c r="BR1079" s="1073"/>
      <c r="BS1079" s="1112"/>
      <c r="BT1079" s="1073"/>
      <c r="BU1079" s="1073"/>
      <c r="BV1079" s="1073"/>
      <c r="BW1079" s="1073"/>
      <c r="BX1079" s="1073"/>
      <c r="BY1079" s="1073"/>
      <c r="BZ1079" s="1073"/>
      <c r="CA1079" s="1073"/>
      <c r="CB1079" s="1073"/>
      <c r="CC1079" s="1073"/>
      <c r="CD1079" s="1073"/>
      <c r="CE1079" s="1073"/>
      <c r="CF1079" s="1073"/>
      <c r="CG1079" s="1073"/>
      <c r="CH1079" s="1073"/>
      <c r="CI1079" s="1073"/>
      <c r="CJ1079" s="1073"/>
      <c r="CK1079" s="1073"/>
      <c r="CL1079" s="1073"/>
      <c r="CM1079" s="1112"/>
      <c r="CN1079" s="1112"/>
      <c r="CO1079" s="1113"/>
      <c r="CQ1079" s="1927"/>
    </row>
    <row r="1080" spans="1:95" s="621" customFormat="1" x14ac:dyDescent="0.2">
      <c r="A1080" s="1054"/>
      <c r="B1080" s="1072"/>
      <c r="C1080" s="1048"/>
      <c r="D1080" s="1048"/>
      <c r="E1080" s="1049"/>
      <c r="F1080" s="1067"/>
      <c r="G1080" s="1066"/>
      <c r="H1080" s="1052"/>
      <c r="I1080" s="1073"/>
      <c r="J1080" s="1073"/>
      <c r="K1080" s="1073"/>
      <c r="L1080" s="1073"/>
      <c r="M1080" s="1073"/>
      <c r="N1080" s="1073"/>
      <c r="O1080" s="1073"/>
      <c r="P1080" s="1073"/>
      <c r="Q1080" s="1073"/>
      <c r="R1080" s="1073"/>
      <c r="S1080" s="1073"/>
      <c r="T1080" s="1073"/>
      <c r="U1080" s="1073"/>
      <c r="V1080" s="1073"/>
      <c r="W1080" s="1073"/>
      <c r="X1080" s="1073"/>
      <c r="Y1080" s="1073"/>
      <c r="Z1080" s="1073"/>
      <c r="AA1080" s="1073"/>
      <c r="AB1080" s="1112"/>
      <c r="AC1080" s="1112"/>
      <c r="AD1080" s="1112"/>
      <c r="AE1080" s="1112"/>
      <c r="AF1080" s="1073"/>
      <c r="AG1080" s="1073"/>
      <c r="AH1080" s="1073"/>
      <c r="AI1080" s="1073"/>
      <c r="AJ1080" s="1073"/>
      <c r="AK1080" s="1073"/>
      <c r="AL1080" s="1073"/>
      <c r="AM1080" s="1073"/>
      <c r="AN1080" s="1073"/>
      <c r="AO1080" s="1073"/>
      <c r="AP1080" s="1073"/>
      <c r="AQ1080" s="1073"/>
      <c r="AR1080" s="1073"/>
      <c r="AS1080" s="1073"/>
      <c r="AT1080" s="1073"/>
      <c r="AU1080" s="1073"/>
      <c r="AV1080" s="1073"/>
      <c r="AW1080" s="1073"/>
      <c r="AX1080" s="1073"/>
      <c r="AY1080" s="1073"/>
      <c r="AZ1080" s="1073"/>
      <c r="BA1080" s="1073"/>
      <c r="BB1080" s="1073"/>
      <c r="BC1080" s="1073"/>
      <c r="BD1080" s="1073"/>
      <c r="BE1080" s="1073"/>
      <c r="BF1080" s="1073"/>
      <c r="BG1080" s="1073"/>
      <c r="BH1080" s="1073"/>
      <c r="BI1080" s="1073"/>
      <c r="BJ1080" s="1073"/>
      <c r="BK1080" s="1073"/>
      <c r="BL1080" s="1073"/>
      <c r="BM1080" s="1073"/>
      <c r="BN1080" s="1073"/>
      <c r="BO1080" s="1073"/>
      <c r="BP1080" s="1073"/>
      <c r="BQ1080" s="1073"/>
      <c r="BR1080" s="1073"/>
      <c r="BS1080" s="1112"/>
      <c r="BT1080" s="1073"/>
      <c r="BU1080" s="1073"/>
      <c r="BV1080" s="1073"/>
      <c r="BW1080" s="1073"/>
      <c r="BX1080" s="1073"/>
      <c r="BY1080" s="1073"/>
      <c r="BZ1080" s="1073"/>
      <c r="CA1080" s="1073"/>
      <c r="CB1080" s="1073"/>
      <c r="CC1080" s="1073"/>
      <c r="CD1080" s="1073"/>
      <c r="CE1080" s="1073"/>
      <c r="CF1080" s="1073"/>
      <c r="CG1080" s="1073"/>
      <c r="CH1080" s="1073"/>
      <c r="CI1080" s="1073"/>
      <c r="CJ1080" s="1073"/>
      <c r="CK1080" s="1073"/>
      <c r="CL1080" s="1073"/>
      <c r="CM1080" s="1112"/>
      <c r="CN1080" s="1112"/>
      <c r="CO1080" s="1113"/>
      <c r="CQ1080" s="1927"/>
    </row>
    <row r="1081" spans="1:95" s="621" customFormat="1" x14ac:dyDescent="0.2">
      <c r="A1081" s="1054"/>
      <c r="B1081" s="1072"/>
      <c r="C1081" s="1048"/>
      <c r="D1081" s="1048"/>
      <c r="E1081" s="1049"/>
      <c r="F1081" s="1067"/>
      <c r="G1081" s="1066"/>
      <c r="H1081" s="1052"/>
      <c r="I1081" s="1073"/>
      <c r="J1081" s="1073"/>
      <c r="K1081" s="1073"/>
      <c r="L1081" s="1073"/>
      <c r="M1081" s="1073"/>
      <c r="N1081" s="1073"/>
      <c r="O1081" s="1073"/>
      <c r="P1081" s="1073"/>
      <c r="Q1081" s="1073"/>
      <c r="R1081" s="1073"/>
      <c r="S1081" s="1073"/>
      <c r="T1081" s="1073"/>
      <c r="U1081" s="1073"/>
      <c r="V1081" s="1073"/>
      <c r="W1081" s="1073"/>
      <c r="X1081" s="1073"/>
      <c r="Y1081" s="1073"/>
      <c r="Z1081" s="1073"/>
      <c r="AA1081" s="1073"/>
      <c r="AB1081" s="1112"/>
      <c r="AC1081" s="1112"/>
      <c r="AD1081" s="1112"/>
      <c r="AE1081" s="1112"/>
      <c r="AF1081" s="1073"/>
      <c r="AG1081" s="1073"/>
      <c r="AH1081" s="1073"/>
      <c r="AI1081" s="1073"/>
      <c r="AJ1081" s="1073"/>
      <c r="AK1081" s="1073"/>
      <c r="AL1081" s="1073"/>
      <c r="AM1081" s="1073"/>
      <c r="AN1081" s="1073"/>
      <c r="AO1081" s="1073"/>
      <c r="AP1081" s="1073"/>
      <c r="AQ1081" s="1073"/>
      <c r="AR1081" s="1073"/>
      <c r="AS1081" s="1073"/>
      <c r="AT1081" s="1073"/>
      <c r="AU1081" s="1073"/>
      <c r="AV1081" s="1073"/>
      <c r="AW1081" s="1073"/>
      <c r="AX1081" s="1073"/>
      <c r="AY1081" s="1073"/>
      <c r="AZ1081" s="1073"/>
      <c r="BA1081" s="1073"/>
      <c r="BB1081" s="1073"/>
      <c r="BC1081" s="1073"/>
      <c r="BD1081" s="1073"/>
      <c r="BE1081" s="1073"/>
      <c r="BF1081" s="1073"/>
      <c r="BG1081" s="1073"/>
      <c r="BH1081" s="1073"/>
      <c r="BI1081" s="1073"/>
      <c r="BJ1081" s="1073"/>
      <c r="BK1081" s="1073"/>
      <c r="BL1081" s="1073"/>
      <c r="BM1081" s="1073"/>
      <c r="BN1081" s="1073"/>
      <c r="BO1081" s="1073"/>
      <c r="BP1081" s="1073"/>
      <c r="BQ1081" s="1073"/>
      <c r="BR1081" s="1073"/>
      <c r="BS1081" s="1112"/>
      <c r="BT1081" s="1073"/>
      <c r="BU1081" s="1073"/>
      <c r="BV1081" s="1073"/>
      <c r="BW1081" s="1073"/>
      <c r="BX1081" s="1073"/>
      <c r="BY1081" s="1073"/>
      <c r="BZ1081" s="1073"/>
      <c r="CA1081" s="1073"/>
      <c r="CB1081" s="1073"/>
      <c r="CC1081" s="1073"/>
      <c r="CD1081" s="1073"/>
      <c r="CE1081" s="1073"/>
      <c r="CF1081" s="1073"/>
      <c r="CG1081" s="1073"/>
      <c r="CH1081" s="1073"/>
      <c r="CI1081" s="1073"/>
      <c r="CJ1081" s="1073"/>
      <c r="CK1081" s="1073"/>
      <c r="CL1081" s="1073"/>
      <c r="CM1081" s="1112"/>
      <c r="CN1081" s="1112"/>
      <c r="CO1081" s="1113"/>
      <c r="CQ1081" s="1927"/>
    </row>
    <row r="1082" spans="1:95" s="621" customFormat="1" x14ac:dyDescent="0.2">
      <c r="A1082" s="1054"/>
      <c r="B1082" s="1072"/>
      <c r="C1082" s="1048"/>
      <c r="D1082" s="1048"/>
      <c r="E1082" s="1049"/>
      <c r="F1082" s="1067"/>
      <c r="G1082" s="1066"/>
      <c r="H1082" s="1052"/>
      <c r="I1082" s="1073"/>
      <c r="J1082" s="1073"/>
      <c r="K1082" s="1073"/>
      <c r="L1082" s="1073"/>
      <c r="M1082" s="1073"/>
      <c r="N1082" s="1073"/>
      <c r="O1082" s="1073"/>
      <c r="P1082" s="1073"/>
      <c r="Q1082" s="1073"/>
      <c r="R1082" s="1073"/>
      <c r="S1082" s="1073"/>
      <c r="T1082" s="1073"/>
      <c r="U1082" s="1073"/>
      <c r="V1082" s="1073"/>
      <c r="W1082" s="1073"/>
      <c r="X1082" s="1073"/>
      <c r="Y1082" s="1073"/>
      <c r="Z1082" s="1073"/>
      <c r="AA1082" s="1073"/>
      <c r="AB1082" s="1112"/>
      <c r="AC1082" s="1112"/>
      <c r="AD1082" s="1112"/>
      <c r="AE1082" s="1112"/>
      <c r="AF1082" s="1073"/>
      <c r="AG1082" s="1073"/>
      <c r="AH1082" s="1073"/>
      <c r="AI1082" s="1073"/>
      <c r="AJ1082" s="1073"/>
      <c r="AK1082" s="1073"/>
      <c r="AL1082" s="1073"/>
      <c r="AM1082" s="1073"/>
      <c r="AN1082" s="1073"/>
      <c r="AO1082" s="1073"/>
      <c r="AP1082" s="1073"/>
      <c r="AQ1082" s="1073"/>
      <c r="AR1082" s="1073"/>
      <c r="AS1082" s="1073"/>
      <c r="AT1082" s="1073"/>
      <c r="AU1082" s="1073"/>
      <c r="AV1082" s="1073"/>
      <c r="AW1082" s="1073"/>
      <c r="AX1082" s="1073"/>
      <c r="AY1082" s="1073"/>
      <c r="AZ1082" s="1073"/>
      <c r="BA1082" s="1073"/>
      <c r="BB1082" s="1073"/>
      <c r="BC1082" s="1073"/>
      <c r="BD1082" s="1073"/>
      <c r="BE1082" s="1073"/>
      <c r="BF1082" s="1073"/>
      <c r="BG1082" s="1073"/>
      <c r="BH1082" s="1073"/>
      <c r="BI1082" s="1073"/>
      <c r="BJ1082" s="1073"/>
      <c r="BK1082" s="1073"/>
      <c r="BL1082" s="1073"/>
      <c r="BM1082" s="1073"/>
      <c r="BN1082" s="1073"/>
      <c r="BO1082" s="1073"/>
      <c r="BP1082" s="1073"/>
      <c r="BQ1082" s="1073"/>
      <c r="BR1082" s="1073"/>
      <c r="BS1082" s="1112"/>
      <c r="BT1082" s="1073"/>
      <c r="BU1082" s="1073"/>
      <c r="BV1082" s="1073"/>
      <c r="BW1082" s="1073"/>
      <c r="BX1082" s="1073"/>
      <c r="BY1082" s="1073"/>
      <c r="BZ1082" s="1073"/>
      <c r="CA1082" s="1073"/>
      <c r="CB1082" s="1073"/>
      <c r="CC1082" s="1073"/>
      <c r="CD1082" s="1073"/>
      <c r="CE1082" s="1073"/>
      <c r="CF1082" s="1073"/>
      <c r="CG1082" s="1073"/>
      <c r="CH1082" s="1073"/>
      <c r="CI1082" s="1073"/>
      <c r="CJ1082" s="1073"/>
      <c r="CK1082" s="1073"/>
      <c r="CL1082" s="1073"/>
      <c r="CM1082" s="1112"/>
      <c r="CN1082" s="1112"/>
      <c r="CO1082" s="1113"/>
      <c r="CQ1082" s="1927"/>
    </row>
    <row r="1083" spans="1:95" s="621" customFormat="1" x14ac:dyDescent="0.2">
      <c r="A1083" s="1054"/>
      <c r="B1083" s="1072"/>
      <c r="C1083" s="1048"/>
      <c r="D1083" s="1048"/>
      <c r="E1083" s="1049"/>
      <c r="F1083" s="1067"/>
      <c r="G1083" s="1066"/>
      <c r="H1083" s="1052"/>
      <c r="I1083" s="1073"/>
      <c r="J1083" s="1073"/>
      <c r="K1083" s="1073"/>
      <c r="L1083" s="1073"/>
      <c r="M1083" s="1073"/>
      <c r="N1083" s="1073"/>
      <c r="O1083" s="1073"/>
      <c r="P1083" s="1073"/>
      <c r="Q1083" s="1073"/>
      <c r="R1083" s="1073"/>
      <c r="S1083" s="1073"/>
      <c r="T1083" s="1073"/>
      <c r="U1083" s="1073"/>
      <c r="V1083" s="1073"/>
      <c r="W1083" s="1073"/>
      <c r="X1083" s="1073"/>
      <c r="Y1083" s="1073"/>
      <c r="Z1083" s="1073"/>
      <c r="AA1083" s="1073"/>
      <c r="AB1083" s="1112"/>
      <c r="AC1083" s="1112"/>
      <c r="AD1083" s="1112"/>
      <c r="AE1083" s="1112"/>
      <c r="AF1083" s="1073"/>
      <c r="AG1083" s="1073"/>
      <c r="AH1083" s="1073"/>
      <c r="AI1083" s="1073"/>
      <c r="AJ1083" s="1073"/>
      <c r="AK1083" s="1073"/>
      <c r="AL1083" s="1073"/>
      <c r="AM1083" s="1073"/>
      <c r="AN1083" s="1073"/>
      <c r="AO1083" s="1073"/>
      <c r="AP1083" s="1073"/>
      <c r="AQ1083" s="1073"/>
      <c r="AR1083" s="1073"/>
      <c r="AS1083" s="1073"/>
      <c r="AT1083" s="1073"/>
      <c r="AU1083" s="1073"/>
      <c r="AV1083" s="1073"/>
      <c r="AW1083" s="1073"/>
      <c r="AX1083" s="1073"/>
      <c r="AY1083" s="1073"/>
      <c r="AZ1083" s="1073"/>
      <c r="BA1083" s="1073"/>
      <c r="BB1083" s="1073"/>
      <c r="BC1083" s="1073"/>
      <c r="BD1083" s="1073"/>
      <c r="BE1083" s="1073"/>
      <c r="BF1083" s="1073"/>
      <c r="BG1083" s="1073"/>
      <c r="BH1083" s="1073"/>
      <c r="BI1083" s="1073"/>
      <c r="BJ1083" s="1073"/>
      <c r="BK1083" s="1073"/>
      <c r="BL1083" s="1073"/>
      <c r="BM1083" s="1073"/>
      <c r="BN1083" s="1073"/>
      <c r="BO1083" s="1073"/>
      <c r="BP1083" s="1073"/>
      <c r="BQ1083" s="1073"/>
      <c r="BR1083" s="1073"/>
      <c r="BS1083" s="1112"/>
      <c r="BT1083" s="1073"/>
      <c r="BU1083" s="1073"/>
      <c r="BV1083" s="1073"/>
      <c r="BW1083" s="1073"/>
      <c r="BX1083" s="1073"/>
      <c r="BY1083" s="1073"/>
      <c r="BZ1083" s="1073"/>
      <c r="CA1083" s="1073"/>
      <c r="CB1083" s="1073"/>
      <c r="CC1083" s="1073"/>
      <c r="CD1083" s="1073"/>
      <c r="CE1083" s="1073"/>
      <c r="CF1083" s="1073"/>
      <c r="CG1083" s="1073"/>
      <c r="CH1083" s="1073"/>
      <c r="CI1083" s="1073"/>
      <c r="CJ1083" s="1073"/>
      <c r="CK1083" s="1073"/>
      <c r="CL1083" s="1073"/>
      <c r="CM1083" s="1112"/>
      <c r="CN1083" s="1112"/>
      <c r="CO1083" s="1113"/>
      <c r="CQ1083" s="1927"/>
    </row>
    <row r="1084" spans="1:95" s="621" customFormat="1" x14ac:dyDescent="0.2">
      <c r="A1084" s="1054"/>
      <c r="B1084" s="1072"/>
      <c r="C1084" s="1048"/>
      <c r="D1084" s="1048"/>
      <c r="E1084" s="1049"/>
      <c r="F1084" s="1067"/>
      <c r="G1084" s="1066"/>
      <c r="H1084" s="1052"/>
      <c r="I1084" s="1073"/>
      <c r="J1084" s="1073"/>
      <c r="K1084" s="1073"/>
      <c r="L1084" s="1073"/>
      <c r="M1084" s="1073"/>
      <c r="N1084" s="1073"/>
      <c r="O1084" s="1073"/>
      <c r="P1084" s="1073"/>
      <c r="Q1084" s="1073"/>
      <c r="R1084" s="1073"/>
      <c r="S1084" s="1073"/>
      <c r="T1084" s="1073"/>
      <c r="U1084" s="1073"/>
      <c r="V1084" s="1073"/>
      <c r="W1084" s="1073"/>
      <c r="X1084" s="1073"/>
      <c r="Y1084" s="1073"/>
      <c r="Z1084" s="1073"/>
      <c r="AA1084" s="1073"/>
      <c r="AB1084" s="1112"/>
      <c r="AC1084" s="1112"/>
      <c r="AD1084" s="1112"/>
      <c r="AE1084" s="1112"/>
      <c r="AF1084" s="1073"/>
      <c r="AG1084" s="1073"/>
      <c r="AH1084" s="1073"/>
      <c r="AI1084" s="1073"/>
      <c r="AJ1084" s="1073"/>
      <c r="AK1084" s="1073"/>
      <c r="AL1084" s="1073"/>
      <c r="AM1084" s="1073"/>
      <c r="AN1084" s="1073"/>
      <c r="AO1084" s="1073"/>
      <c r="AP1084" s="1073"/>
      <c r="AQ1084" s="1073"/>
      <c r="AR1084" s="1073"/>
      <c r="AS1084" s="1073"/>
      <c r="AT1084" s="1073"/>
      <c r="AU1084" s="1073"/>
      <c r="AV1084" s="1073"/>
      <c r="AW1084" s="1073"/>
      <c r="AX1084" s="1073"/>
      <c r="AY1084" s="1073"/>
      <c r="AZ1084" s="1073"/>
      <c r="BA1084" s="1073"/>
      <c r="BB1084" s="1073"/>
      <c r="BC1084" s="1073"/>
      <c r="BD1084" s="1073"/>
      <c r="BE1084" s="1073"/>
      <c r="BF1084" s="1073"/>
      <c r="BG1084" s="1073"/>
      <c r="BH1084" s="1073"/>
      <c r="BI1084" s="1073"/>
      <c r="BJ1084" s="1073"/>
      <c r="BK1084" s="1073"/>
      <c r="BL1084" s="1073"/>
      <c r="BM1084" s="1073"/>
      <c r="BN1084" s="1073"/>
      <c r="BO1084" s="1073"/>
      <c r="BP1084" s="1073"/>
      <c r="BQ1084" s="1073"/>
      <c r="BR1084" s="1073"/>
      <c r="BS1084" s="1112"/>
      <c r="BT1084" s="1073"/>
      <c r="BU1084" s="1073"/>
      <c r="BV1084" s="1073"/>
      <c r="BW1084" s="1073"/>
      <c r="BX1084" s="1073"/>
      <c r="BY1084" s="1073"/>
      <c r="BZ1084" s="1073"/>
      <c r="CA1084" s="1073"/>
      <c r="CB1084" s="1073"/>
      <c r="CC1084" s="1073"/>
      <c r="CD1084" s="1073"/>
      <c r="CE1084" s="1073"/>
      <c r="CF1084" s="1073"/>
      <c r="CG1084" s="1073"/>
      <c r="CH1084" s="1073"/>
      <c r="CI1084" s="1073"/>
      <c r="CJ1084" s="1073"/>
      <c r="CK1084" s="1073"/>
      <c r="CL1084" s="1073"/>
      <c r="CM1084" s="1112"/>
      <c r="CN1084" s="1112"/>
      <c r="CO1084" s="1113"/>
      <c r="CQ1084" s="1927"/>
    </row>
    <row r="1085" spans="1:95" s="621" customFormat="1" x14ac:dyDescent="0.2">
      <c r="A1085" s="1054"/>
      <c r="B1085" s="1072"/>
      <c r="C1085" s="1048"/>
      <c r="D1085" s="1048"/>
      <c r="E1085" s="1049"/>
      <c r="F1085" s="1067"/>
      <c r="G1085" s="1066"/>
      <c r="H1085" s="1052"/>
      <c r="I1085" s="1073"/>
      <c r="J1085" s="1073"/>
      <c r="K1085" s="1073"/>
      <c r="L1085" s="1073"/>
      <c r="M1085" s="1073"/>
      <c r="N1085" s="1073"/>
      <c r="O1085" s="1073"/>
      <c r="P1085" s="1073"/>
      <c r="Q1085" s="1073"/>
      <c r="R1085" s="1073"/>
      <c r="S1085" s="1073"/>
      <c r="T1085" s="1073"/>
      <c r="U1085" s="1073"/>
      <c r="V1085" s="1073"/>
      <c r="W1085" s="1073"/>
      <c r="X1085" s="1073"/>
      <c r="Y1085" s="1073"/>
      <c r="Z1085" s="1073"/>
      <c r="AA1085" s="1073"/>
      <c r="AB1085" s="1112"/>
      <c r="AC1085" s="1112"/>
      <c r="AD1085" s="1112"/>
      <c r="AE1085" s="1112"/>
      <c r="AF1085" s="1073"/>
      <c r="AG1085" s="1073"/>
      <c r="AH1085" s="1073"/>
      <c r="AI1085" s="1073"/>
      <c r="AJ1085" s="1073"/>
      <c r="AK1085" s="1073"/>
      <c r="AL1085" s="1073"/>
      <c r="AM1085" s="1073"/>
      <c r="AN1085" s="1073"/>
      <c r="AO1085" s="1073"/>
      <c r="AP1085" s="1073"/>
      <c r="AQ1085" s="1073"/>
      <c r="AR1085" s="1073"/>
      <c r="AS1085" s="1073"/>
      <c r="AT1085" s="1073"/>
      <c r="AU1085" s="1073"/>
      <c r="AV1085" s="1073"/>
      <c r="AW1085" s="1073"/>
      <c r="AX1085" s="1073"/>
      <c r="AY1085" s="1073"/>
      <c r="AZ1085" s="1073"/>
      <c r="BA1085" s="1073"/>
      <c r="BB1085" s="1073"/>
      <c r="BC1085" s="1073"/>
      <c r="BD1085" s="1073"/>
      <c r="BE1085" s="1073"/>
      <c r="BF1085" s="1073"/>
      <c r="BG1085" s="1073"/>
      <c r="BH1085" s="1073"/>
      <c r="BI1085" s="1073"/>
      <c r="BJ1085" s="1073"/>
      <c r="BK1085" s="1073"/>
      <c r="BL1085" s="1073"/>
      <c r="BM1085" s="1073"/>
      <c r="BN1085" s="1073"/>
      <c r="BO1085" s="1073"/>
      <c r="BP1085" s="1073"/>
      <c r="BQ1085" s="1073"/>
      <c r="BR1085" s="1073"/>
      <c r="BS1085" s="1112"/>
      <c r="BT1085" s="1073"/>
      <c r="BU1085" s="1073"/>
      <c r="BV1085" s="1073"/>
      <c r="BW1085" s="1073"/>
      <c r="BX1085" s="1073"/>
      <c r="BY1085" s="1073"/>
      <c r="BZ1085" s="1073"/>
      <c r="CA1085" s="1073"/>
      <c r="CB1085" s="1073"/>
      <c r="CC1085" s="1073"/>
      <c r="CD1085" s="1073"/>
      <c r="CE1085" s="1073"/>
      <c r="CF1085" s="1073"/>
      <c r="CG1085" s="1073"/>
      <c r="CH1085" s="1073"/>
      <c r="CI1085" s="1073"/>
      <c r="CJ1085" s="1073"/>
      <c r="CK1085" s="1073"/>
      <c r="CL1085" s="1073"/>
      <c r="CM1085" s="1112"/>
      <c r="CN1085" s="1112"/>
      <c r="CO1085" s="1113"/>
      <c r="CQ1085" s="1927"/>
    </row>
    <row r="1086" spans="1:95" s="621" customFormat="1" x14ac:dyDescent="0.2">
      <c r="A1086" s="1054"/>
      <c r="B1086" s="1072"/>
      <c r="C1086" s="1048"/>
      <c r="D1086" s="1048"/>
      <c r="E1086" s="1049"/>
      <c r="F1086" s="1067"/>
      <c r="G1086" s="1066"/>
      <c r="H1086" s="1052"/>
      <c r="I1086" s="1073"/>
      <c r="J1086" s="1073"/>
      <c r="K1086" s="1073"/>
      <c r="L1086" s="1073"/>
      <c r="M1086" s="1073"/>
      <c r="N1086" s="1073"/>
      <c r="O1086" s="1073"/>
      <c r="P1086" s="1073"/>
      <c r="Q1086" s="1073"/>
      <c r="R1086" s="1073"/>
      <c r="S1086" s="1073"/>
      <c r="T1086" s="1073"/>
      <c r="U1086" s="1073"/>
      <c r="V1086" s="1073"/>
      <c r="W1086" s="1073"/>
      <c r="X1086" s="1073"/>
      <c r="Y1086" s="1073"/>
      <c r="Z1086" s="1073"/>
      <c r="AA1086" s="1073"/>
      <c r="AB1086" s="1112"/>
      <c r="AC1086" s="1112"/>
      <c r="AD1086" s="1112"/>
      <c r="AE1086" s="1112"/>
      <c r="AF1086" s="1073"/>
      <c r="AG1086" s="1073"/>
      <c r="AH1086" s="1073"/>
      <c r="AI1086" s="1073"/>
      <c r="AJ1086" s="1073"/>
      <c r="AK1086" s="1073"/>
      <c r="AL1086" s="1073"/>
      <c r="AM1086" s="1073"/>
      <c r="AN1086" s="1073"/>
      <c r="AO1086" s="1073"/>
      <c r="AP1086" s="1073"/>
      <c r="AQ1086" s="1073"/>
      <c r="AR1086" s="1073"/>
      <c r="AS1086" s="1073"/>
      <c r="AT1086" s="1073"/>
      <c r="AU1086" s="1073"/>
      <c r="AV1086" s="1073"/>
      <c r="AW1086" s="1073"/>
      <c r="AX1086" s="1073"/>
      <c r="AY1086" s="1073"/>
      <c r="AZ1086" s="1073"/>
      <c r="BA1086" s="1073"/>
      <c r="BB1086" s="1073"/>
      <c r="BC1086" s="1073"/>
      <c r="BD1086" s="1073"/>
      <c r="BE1086" s="1073"/>
      <c r="BF1086" s="1073"/>
      <c r="BG1086" s="1073"/>
      <c r="BH1086" s="1073"/>
      <c r="BI1086" s="1073"/>
      <c r="BJ1086" s="1073"/>
      <c r="BK1086" s="1073"/>
      <c r="BL1086" s="1073"/>
      <c r="BM1086" s="1073"/>
      <c r="BN1086" s="1073"/>
      <c r="BO1086" s="1073"/>
      <c r="BP1086" s="1073"/>
      <c r="BQ1086" s="1073"/>
      <c r="BR1086" s="1073"/>
      <c r="BS1086" s="1112"/>
      <c r="BT1086" s="1073"/>
      <c r="BU1086" s="1073"/>
      <c r="BV1086" s="1073"/>
      <c r="BW1086" s="1073"/>
      <c r="BX1086" s="1073"/>
      <c r="BY1086" s="1073"/>
      <c r="BZ1086" s="1073"/>
      <c r="CA1086" s="1073"/>
      <c r="CB1086" s="1073"/>
      <c r="CC1086" s="1073"/>
      <c r="CD1086" s="1073"/>
      <c r="CE1086" s="1073"/>
      <c r="CF1086" s="1073"/>
      <c r="CG1086" s="1073"/>
      <c r="CH1086" s="1073"/>
      <c r="CI1086" s="1073"/>
      <c r="CJ1086" s="1073"/>
      <c r="CK1086" s="1073"/>
      <c r="CL1086" s="1073"/>
      <c r="CM1086" s="1112"/>
      <c r="CN1086" s="1112"/>
      <c r="CO1086" s="1113"/>
      <c r="CQ1086" s="1927"/>
    </row>
    <row r="1087" spans="1:95" s="621" customFormat="1" x14ac:dyDescent="0.2">
      <c r="A1087" s="1054"/>
      <c r="B1087" s="1072"/>
      <c r="C1087" s="1048"/>
      <c r="D1087" s="1048"/>
      <c r="E1087" s="1049"/>
      <c r="F1087" s="1067"/>
      <c r="G1087" s="1066"/>
      <c r="H1087" s="1052"/>
      <c r="I1087" s="1073"/>
      <c r="J1087" s="1073"/>
      <c r="K1087" s="1073"/>
      <c r="L1087" s="1073"/>
      <c r="M1087" s="1073"/>
      <c r="N1087" s="1073"/>
      <c r="O1087" s="1073"/>
      <c r="P1087" s="1073"/>
      <c r="Q1087" s="1073"/>
      <c r="R1087" s="1073"/>
      <c r="S1087" s="1073"/>
      <c r="T1087" s="1073"/>
      <c r="U1087" s="1073"/>
      <c r="V1087" s="1073"/>
      <c r="W1087" s="1073"/>
      <c r="X1087" s="1073"/>
      <c r="Y1087" s="1073"/>
      <c r="Z1087" s="1073"/>
      <c r="AA1087" s="1073"/>
      <c r="AB1087" s="1112"/>
      <c r="AC1087" s="1112"/>
      <c r="AD1087" s="1112"/>
      <c r="AE1087" s="1112"/>
      <c r="AF1087" s="1073"/>
      <c r="AG1087" s="1073"/>
      <c r="AH1087" s="1073"/>
      <c r="AI1087" s="1073"/>
      <c r="AJ1087" s="1073"/>
      <c r="AK1087" s="1073"/>
      <c r="AL1087" s="1073"/>
      <c r="AM1087" s="1073"/>
      <c r="AN1087" s="1073"/>
      <c r="AO1087" s="1073"/>
      <c r="AP1087" s="1073"/>
      <c r="AQ1087" s="1073"/>
      <c r="AR1087" s="1073"/>
      <c r="AS1087" s="1073"/>
      <c r="AT1087" s="1073"/>
      <c r="AU1087" s="1073"/>
      <c r="AV1087" s="1073"/>
      <c r="AW1087" s="1073"/>
      <c r="AX1087" s="1073"/>
      <c r="AY1087" s="1073"/>
      <c r="AZ1087" s="1073"/>
      <c r="BA1087" s="1073"/>
      <c r="BB1087" s="1073"/>
      <c r="BC1087" s="1073"/>
      <c r="BD1087" s="1073"/>
      <c r="BE1087" s="1073"/>
      <c r="BF1087" s="1073"/>
      <c r="BG1087" s="1073"/>
      <c r="BH1087" s="1073"/>
      <c r="BI1087" s="1073"/>
      <c r="BJ1087" s="1073"/>
      <c r="BK1087" s="1073"/>
      <c r="BL1087" s="1073"/>
      <c r="BM1087" s="1073"/>
      <c r="BN1087" s="1073"/>
      <c r="BO1087" s="1073"/>
      <c r="BP1087" s="1073"/>
      <c r="BQ1087" s="1073"/>
      <c r="BR1087" s="1073"/>
      <c r="BS1087" s="1112"/>
      <c r="BT1087" s="1073"/>
      <c r="BU1087" s="1073"/>
      <c r="BV1087" s="1073"/>
      <c r="BW1087" s="1073"/>
      <c r="BX1087" s="1073"/>
      <c r="BY1087" s="1073"/>
      <c r="BZ1087" s="1073"/>
      <c r="CA1087" s="1073"/>
      <c r="CB1087" s="1073"/>
      <c r="CC1087" s="1073"/>
      <c r="CD1087" s="1073"/>
      <c r="CE1087" s="1073"/>
      <c r="CF1087" s="1073"/>
      <c r="CG1087" s="1073"/>
      <c r="CH1087" s="1073"/>
      <c r="CI1087" s="1073"/>
      <c r="CJ1087" s="1073"/>
      <c r="CK1087" s="1073"/>
      <c r="CL1087" s="1073"/>
      <c r="CM1087" s="1112"/>
      <c r="CN1087" s="1112"/>
      <c r="CO1087" s="1113"/>
      <c r="CQ1087" s="1927"/>
    </row>
    <row r="1088" spans="1:95" s="621" customFormat="1" x14ac:dyDescent="0.2">
      <c r="A1088" s="1054"/>
      <c r="B1088" s="1072"/>
      <c r="C1088" s="1048"/>
      <c r="D1088" s="1048"/>
      <c r="E1088" s="1049"/>
      <c r="F1088" s="1067"/>
      <c r="G1088" s="1066"/>
      <c r="H1088" s="1052"/>
      <c r="I1088" s="1073"/>
      <c r="J1088" s="1073"/>
      <c r="K1088" s="1073"/>
      <c r="L1088" s="1073"/>
      <c r="M1088" s="1073"/>
      <c r="N1088" s="1073"/>
      <c r="O1088" s="1073"/>
      <c r="P1088" s="1073"/>
      <c r="Q1088" s="1073"/>
      <c r="R1088" s="1073"/>
      <c r="S1088" s="1073"/>
      <c r="T1088" s="1073"/>
      <c r="U1088" s="1073"/>
      <c r="V1088" s="1073"/>
      <c r="W1088" s="1073"/>
      <c r="X1088" s="1073"/>
      <c r="Y1088" s="1073"/>
      <c r="Z1088" s="1073"/>
      <c r="AA1088" s="1073"/>
      <c r="AB1088" s="1112"/>
      <c r="AC1088" s="1112"/>
      <c r="AD1088" s="1112"/>
      <c r="AE1088" s="1112"/>
      <c r="AF1088" s="1073"/>
      <c r="AG1088" s="1073"/>
      <c r="AH1088" s="1073"/>
      <c r="AI1088" s="1073"/>
      <c r="AJ1088" s="1073"/>
      <c r="AK1088" s="1073"/>
      <c r="AL1088" s="1073"/>
      <c r="AM1088" s="1073"/>
      <c r="AN1088" s="1073"/>
      <c r="AO1088" s="1073"/>
      <c r="AP1088" s="1073"/>
      <c r="AQ1088" s="1073"/>
      <c r="AR1088" s="1073"/>
      <c r="AS1088" s="1073"/>
      <c r="AT1088" s="1073"/>
      <c r="AU1088" s="1073"/>
      <c r="AV1088" s="1073"/>
      <c r="AW1088" s="1073"/>
      <c r="AX1088" s="1073"/>
      <c r="AY1088" s="1073"/>
      <c r="AZ1088" s="1073"/>
      <c r="BA1088" s="1073"/>
      <c r="BB1088" s="1073"/>
      <c r="BC1088" s="1073"/>
      <c r="BD1088" s="1073"/>
      <c r="BE1088" s="1073"/>
      <c r="BF1088" s="1073"/>
      <c r="BG1088" s="1073"/>
      <c r="BH1088" s="1073"/>
      <c r="BI1088" s="1073"/>
      <c r="BJ1088" s="1073"/>
      <c r="BK1088" s="1073"/>
      <c r="BL1088" s="1073"/>
      <c r="BM1088" s="1073"/>
      <c r="BN1088" s="1073"/>
      <c r="BO1088" s="1073"/>
      <c r="BP1088" s="1073"/>
      <c r="BQ1088" s="1073"/>
      <c r="BR1088" s="1073"/>
      <c r="BS1088" s="1112"/>
      <c r="BT1088" s="1073"/>
      <c r="BU1088" s="1073"/>
      <c r="BV1088" s="1073"/>
      <c r="BW1088" s="1073"/>
      <c r="BX1088" s="1073"/>
      <c r="BY1088" s="1073"/>
      <c r="BZ1088" s="1073"/>
      <c r="CA1088" s="1073"/>
      <c r="CB1088" s="1073"/>
      <c r="CC1088" s="1073"/>
      <c r="CD1088" s="1073"/>
      <c r="CE1088" s="1073"/>
      <c r="CF1088" s="1073"/>
      <c r="CG1088" s="1073"/>
      <c r="CH1088" s="1073"/>
      <c r="CI1088" s="1073"/>
      <c r="CJ1088" s="1073"/>
      <c r="CK1088" s="1073"/>
      <c r="CL1088" s="1073"/>
      <c r="CM1088" s="1112"/>
      <c r="CN1088" s="1112"/>
      <c r="CO1088" s="1113"/>
      <c r="CQ1088" s="1927"/>
    </row>
    <row r="1089" spans="1:95" s="621" customFormat="1" x14ac:dyDescent="0.2">
      <c r="A1089" s="1054"/>
      <c r="B1089" s="1072"/>
      <c r="C1089" s="1048"/>
      <c r="D1089" s="1048"/>
      <c r="E1089" s="1049"/>
      <c r="F1089" s="1067"/>
      <c r="G1089" s="1066"/>
      <c r="H1089" s="1052"/>
      <c r="I1089" s="1073"/>
      <c r="J1089" s="1073"/>
      <c r="K1089" s="1073"/>
      <c r="L1089" s="1073"/>
      <c r="M1089" s="1073"/>
      <c r="N1089" s="1073"/>
      <c r="O1089" s="1073"/>
      <c r="P1089" s="1073"/>
      <c r="Q1089" s="1073"/>
      <c r="R1089" s="1073"/>
      <c r="S1089" s="1073"/>
      <c r="T1089" s="1073"/>
      <c r="U1089" s="1073"/>
      <c r="V1089" s="1073"/>
      <c r="W1089" s="1073"/>
      <c r="X1089" s="1073"/>
      <c r="Y1089" s="1073"/>
      <c r="Z1089" s="1073"/>
      <c r="AA1089" s="1073"/>
      <c r="AB1089" s="1112"/>
      <c r="AC1089" s="1112"/>
      <c r="AD1089" s="1112"/>
      <c r="AE1089" s="1112"/>
      <c r="AF1089" s="1073"/>
      <c r="AG1089" s="1073"/>
      <c r="AH1089" s="1073"/>
      <c r="AI1089" s="1073"/>
      <c r="AJ1089" s="1073"/>
      <c r="AK1089" s="1073"/>
      <c r="AL1089" s="1073"/>
      <c r="AM1089" s="1073"/>
      <c r="AN1089" s="1073"/>
      <c r="AO1089" s="1073"/>
      <c r="AP1089" s="1073"/>
      <c r="AQ1089" s="1073"/>
      <c r="AR1089" s="1073"/>
      <c r="AS1089" s="1073"/>
      <c r="AT1089" s="1073"/>
      <c r="AU1089" s="1073"/>
      <c r="AV1089" s="1073"/>
      <c r="AW1089" s="1073"/>
      <c r="AX1089" s="1073"/>
      <c r="AY1089" s="1073"/>
      <c r="AZ1089" s="1073"/>
      <c r="BA1089" s="1073"/>
      <c r="BB1089" s="1073"/>
      <c r="BC1089" s="1073"/>
      <c r="BD1089" s="1073"/>
      <c r="BE1089" s="1073"/>
      <c r="BF1089" s="1073"/>
      <c r="BG1089" s="1073"/>
      <c r="BH1089" s="1073"/>
      <c r="BI1089" s="1073"/>
      <c r="BJ1089" s="1073"/>
      <c r="BK1089" s="1073"/>
      <c r="BL1089" s="1073"/>
      <c r="BM1089" s="1073"/>
      <c r="BN1089" s="1073"/>
      <c r="BO1089" s="1073"/>
      <c r="BP1089" s="1073"/>
      <c r="BQ1089" s="1073"/>
      <c r="BR1089" s="1073"/>
      <c r="BS1089" s="1112"/>
      <c r="BT1089" s="1073"/>
      <c r="BU1089" s="1073"/>
      <c r="BV1089" s="1073"/>
      <c r="BW1089" s="1073"/>
      <c r="BX1089" s="1073"/>
      <c r="BY1089" s="1073"/>
      <c r="BZ1089" s="1073"/>
      <c r="CA1089" s="1073"/>
      <c r="CB1089" s="1073"/>
      <c r="CC1089" s="1073"/>
      <c r="CD1089" s="1073"/>
      <c r="CE1089" s="1073"/>
      <c r="CF1089" s="1073"/>
      <c r="CG1089" s="1073"/>
      <c r="CH1089" s="1073"/>
      <c r="CI1089" s="1073"/>
      <c r="CJ1089" s="1073"/>
      <c r="CK1089" s="1073"/>
      <c r="CL1089" s="1073"/>
      <c r="CM1089" s="1112"/>
      <c r="CN1089" s="1112"/>
      <c r="CO1089" s="1113"/>
      <c r="CQ1089" s="1927"/>
    </row>
    <row r="1090" spans="1:95" s="621" customFormat="1" x14ac:dyDescent="0.2">
      <c r="A1090" s="1054"/>
      <c r="B1090" s="1072"/>
      <c r="C1090" s="1048"/>
      <c r="D1090" s="1048"/>
      <c r="E1090" s="1049"/>
      <c r="F1090" s="1067"/>
      <c r="G1090" s="1066"/>
      <c r="H1090" s="1052"/>
      <c r="I1090" s="1073"/>
      <c r="J1090" s="1073"/>
      <c r="K1090" s="1073"/>
      <c r="L1090" s="1073"/>
      <c r="M1090" s="1073"/>
      <c r="N1090" s="1073"/>
      <c r="O1090" s="1073"/>
      <c r="P1090" s="1073"/>
      <c r="Q1090" s="1073"/>
      <c r="R1090" s="1073"/>
      <c r="S1090" s="1073"/>
      <c r="T1090" s="1073"/>
      <c r="U1090" s="1073"/>
      <c r="V1090" s="1073"/>
      <c r="W1090" s="1073"/>
      <c r="X1090" s="1073"/>
      <c r="Y1090" s="1073"/>
      <c r="Z1090" s="1073"/>
      <c r="AA1090" s="1073"/>
      <c r="AB1090" s="1112"/>
      <c r="AC1090" s="1112"/>
      <c r="AD1090" s="1112"/>
      <c r="AE1090" s="1112"/>
      <c r="AF1090" s="1073"/>
      <c r="AG1090" s="1073"/>
      <c r="AH1090" s="1073"/>
      <c r="AI1090" s="1073"/>
      <c r="AJ1090" s="1073"/>
      <c r="AK1090" s="1073"/>
      <c r="AL1090" s="1073"/>
      <c r="AM1090" s="1073"/>
      <c r="AN1090" s="1073"/>
      <c r="AO1090" s="1073"/>
      <c r="AP1090" s="1073"/>
      <c r="AQ1090" s="1073"/>
      <c r="AR1090" s="1073"/>
      <c r="AS1090" s="1073"/>
      <c r="AT1090" s="1073"/>
      <c r="AU1090" s="1073"/>
      <c r="AV1090" s="1073"/>
      <c r="AW1090" s="1073"/>
      <c r="AX1090" s="1073"/>
      <c r="AY1090" s="1073"/>
      <c r="AZ1090" s="1073"/>
      <c r="BA1090" s="1073"/>
      <c r="BB1090" s="1073"/>
      <c r="BC1090" s="1073"/>
      <c r="BD1090" s="1073"/>
      <c r="BE1090" s="1073"/>
      <c r="BF1090" s="1073"/>
      <c r="BG1090" s="1073"/>
      <c r="BH1090" s="1073"/>
      <c r="BI1090" s="1073"/>
      <c r="BJ1090" s="1073"/>
      <c r="BK1090" s="1073"/>
      <c r="BL1090" s="1073"/>
      <c r="BM1090" s="1073"/>
      <c r="BN1090" s="1073"/>
      <c r="BO1090" s="1073"/>
      <c r="BP1090" s="1073"/>
      <c r="BQ1090" s="1073"/>
      <c r="BR1090" s="1073"/>
      <c r="BS1090" s="1112"/>
      <c r="BT1090" s="1073"/>
      <c r="BU1090" s="1073"/>
      <c r="BV1090" s="1073"/>
      <c r="BW1090" s="1073"/>
      <c r="BX1090" s="1073"/>
      <c r="BY1090" s="1073"/>
      <c r="BZ1090" s="1073"/>
      <c r="CA1090" s="1073"/>
      <c r="CB1090" s="1073"/>
      <c r="CC1090" s="1073"/>
      <c r="CD1090" s="1073"/>
      <c r="CE1090" s="1073"/>
      <c r="CF1090" s="1073"/>
      <c r="CG1090" s="1073"/>
      <c r="CH1090" s="1073"/>
      <c r="CI1090" s="1073"/>
      <c r="CJ1090" s="1073"/>
      <c r="CK1090" s="1073"/>
      <c r="CL1090" s="1073"/>
      <c r="CM1090" s="1112"/>
      <c r="CN1090" s="1112"/>
      <c r="CO1090" s="1113"/>
      <c r="CQ1090" s="1927"/>
    </row>
    <row r="1091" spans="1:95" s="621" customFormat="1" x14ac:dyDescent="0.2">
      <c r="A1091" s="1054"/>
      <c r="B1091" s="1072"/>
      <c r="C1091" s="1048"/>
      <c r="D1091" s="1048"/>
      <c r="E1091" s="1049"/>
      <c r="F1091" s="1067"/>
      <c r="G1091" s="1066"/>
      <c r="H1091" s="1052"/>
      <c r="I1091" s="1073"/>
      <c r="J1091" s="1073"/>
      <c r="K1091" s="1073"/>
      <c r="L1091" s="1073"/>
      <c r="M1091" s="1073"/>
      <c r="N1091" s="1073"/>
      <c r="O1091" s="1073"/>
      <c r="P1091" s="1073"/>
      <c r="Q1091" s="1073"/>
      <c r="R1091" s="1073"/>
      <c r="S1091" s="1073"/>
      <c r="T1091" s="1073"/>
      <c r="U1091" s="1073"/>
      <c r="V1091" s="1073"/>
      <c r="W1091" s="1073"/>
      <c r="X1091" s="1073"/>
      <c r="Y1091" s="1073"/>
      <c r="Z1091" s="1073"/>
      <c r="AA1091" s="1073"/>
      <c r="AB1091" s="1112"/>
      <c r="AC1091" s="1112"/>
      <c r="AD1091" s="1112"/>
      <c r="AE1091" s="1112"/>
      <c r="AF1091" s="1073"/>
      <c r="AG1091" s="1073"/>
      <c r="AH1091" s="1073"/>
      <c r="AI1091" s="1073"/>
      <c r="AJ1091" s="1073"/>
      <c r="AK1091" s="1073"/>
      <c r="AL1091" s="1073"/>
      <c r="AM1091" s="1073"/>
      <c r="AN1091" s="1073"/>
      <c r="AO1091" s="1073"/>
      <c r="AP1091" s="1073"/>
      <c r="AQ1091" s="1073"/>
      <c r="AR1091" s="1073"/>
      <c r="AS1091" s="1073"/>
      <c r="AT1091" s="1073"/>
      <c r="AU1091" s="1073"/>
      <c r="AV1091" s="1073"/>
      <c r="AW1091" s="1073"/>
      <c r="AX1091" s="1073"/>
      <c r="AY1091" s="1073"/>
      <c r="AZ1091" s="1073"/>
      <c r="BA1091" s="1073"/>
      <c r="BB1091" s="1073"/>
      <c r="BC1091" s="1073"/>
      <c r="BD1091" s="1073"/>
      <c r="BE1091" s="1073"/>
      <c r="BF1091" s="1073"/>
      <c r="BG1091" s="1073"/>
      <c r="BH1091" s="1073"/>
      <c r="BI1091" s="1073"/>
      <c r="BJ1091" s="1073"/>
      <c r="BK1091" s="1073"/>
      <c r="BL1091" s="1073"/>
      <c r="BM1091" s="1073"/>
      <c r="BN1091" s="1073"/>
      <c r="BO1091" s="1073"/>
      <c r="BP1091" s="1073"/>
      <c r="BQ1091" s="1073"/>
      <c r="BR1091" s="1073"/>
      <c r="BS1091" s="1112"/>
      <c r="BT1091" s="1073"/>
      <c r="BU1091" s="1073"/>
      <c r="BV1091" s="1073"/>
      <c r="BW1091" s="1073"/>
      <c r="BX1091" s="1073"/>
      <c r="BY1091" s="1073"/>
      <c r="BZ1091" s="1073"/>
      <c r="CA1091" s="1073"/>
      <c r="CB1091" s="1073"/>
      <c r="CC1091" s="1073"/>
      <c r="CD1091" s="1073"/>
      <c r="CE1091" s="1073"/>
      <c r="CF1091" s="1073"/>
      <c r="CG1091" s="1073"/>
      <c r="CH1091" s="1073"/>
      <c r="CI1091" s="1073"/>
      <c r="CJ1091" s="1073"/>
      <c r="CK1091" s="1073"/>
      <c r="CL1091" s="1073"/>
      <c r="CM1091" s="1112"/>
      <c r="CN1091" s="1112"/>
      <c r="CO1091" s="1113"/>
      <c r="CQ1091" s="1927"/>
    </row>
    <row r="1092" spans="1:95" s="621" customFormat="1" x14ac:dyDescent="0.2">
      <c r="A1092" s="1054"/>
      <c r="B1092" s="1072"/>
      <c r="C1092" s="1048"/>
      <c r="D1092" s="1048"/>
      <c r="E1092" s="1049"/>
      <c r="F1092" s="1067"/>
      <c r="G1092" s="1066"/>
      <c r="H1092" s="1052"/>
      <c r="I1092" s="1073"/>
      <c r="J1092" s="1073"/>
      <c r="K1092" s="1073"/>
      <c r="L1092" s="1073"/>
      <c r="M1092" s="1073"/>
      <c r="N1092" s="1073"/>
      <c r="O1092" s="1073"/>
      <c r="P1092" s="1073"/>
      <c r="Q1092" s="1073"/>
      <c r="R1092" s="1073"/>
      <c r="S1092" s="1073"/>
      <c r="T1092" s="1073"/>
      <c r="U1092" s="1073"/>
      <c r="V1092" s="1073"/>
      <c r="W1092" s="1073"/>
      <c r="X1092" s="1073"/>
      <c r="Y1092" s="1073"/>
      <c r="Z1092" s="1073"/>
      <c r="AA1092" s="1073"/>
      <c r="AB1092" s="1112"/>
      <c r="AC1092" s="1112"/>
      <c r="AD1092" s="1112"/>
      <c r="AE1092" s="1112"/>
      <c r="AF1092" s="1073"/>
      <c r="AG1092" s="1073"/>
      <c r="AH1092" s="1073"/>
      <c r="AI1092" s="1073"/>
      <c r="AJ1092" s="1073"/>
      <c r="AK1092" s="1073"/>
      <c r="AL1092" s="1073"/>
      <c r="AM1092" s="1073"/>
      <c r="AN1092" s="1073"/>
      <c r="AO1092" s="1073"/>
      <c r="AP1092" s="1073"/>
      <c r="AQ1092" s="1073"/>
      <c r="AR1092" s="1073"/>
      <c r="AS1092" s="1073"/>
      <c r="AT1092" s="1073"/>
      <c r="AU1092" s="1073"/>
      <c r="AV1092" s="1073"/>
      <c r="AW1092" s="1073"/>
      <c r="AX1092" s="1073"/>
      <c r="AY1092" s="1073"/>
      <c r="AZ1092" s="1073"/>
      <c r="BA1092" s="1073"/>
      <c r="BB1092" s="1073"/>
      <c r="BC1092" s="1073"/>
      <c r="BD1092" s="1073"/>
      <c r="BE1092" s="1073"/>
      <c r="BF1092" s="1073"/>
      <c r="BG1092" s="1073"/>
      <c r="BH1092" s="1073"/>
      <c r="BI1092" s="1073"/>
      <c r="BJ1092" s="1073"/>
      <c r="BK1092" s="1073"/>
      <c r="BL1092" s="1073"/>
      <c r="BM1092" s="1073"/>
      <c r="BN1092" s="1073"/>
      <c r="BO1092" s="1073"/>
      <c r="BP1092" s="1073"/>
      <c r="BQ1092" s="1073"/>
      <c r="BR1092" s="1073"/>
      <c r="BS1092" s="1112"/>
      <c r="BT1092" s="1073"/>
      <c r="BU1092" s="1073"/>
      <c r="BV1092" s="1073"/>
      <c r="BW1092" s="1073"/>
      <c r="BX1092" s="1073"/>
      <c r="BY1092" s="1073"/>
      <c r="BZ1092" s="1073"/>
      <c r="CA1092" s="1073"/>
      <c r="CB1092" s="1073"/>
      <c r="CC1092" s="1073"/>
      <c r="CD1092" s="1073"/>
      <c r="CE1092" s="1073"/>
      <c r="CF1092" s="1073"/>
      <c r="CG1092" s="1073"/>
      <c r="CH1092" s="1073"/>
      <c r="CI1092" s="1073"/>
      <c r="CJ1092" s="1073"/>
      <c r="CK1092" s="1073"/>
      <c r="CL1092" s="1073"/>
      <c r="CM1092" s="1112"/>
      <c r="CN1092" s="1112"/>
      <c r="CO1092" s="1113"/>
      <c r="CQ1092" s="1927"/>
    </row>
    <row r="1093" spans="1:95" s="621" customFormat="1" x14ac:dyDescent="0.2">
      <c r="A1093" s="1054"/>
      <c r="B1093" s="1072"/>
      <c r="C1093" s="1048"/>
      <c r="D1093" s="1048"/>
      <c r="E1093" s="1049"/>
      <c r="F1093" s="1067"/>
      <c r="G1093" s="1066"/>
      <c r="H1093" s="1052"/>
      <c r="I1093" s="1073"/>
      <c r="J1093" s="1073"/>
      <c r="K1093" s="1073"/>
      <c r="L1093" s="1073"/>
      <c r="M1093" s="1073"/>
      <c r="N1093" s="1073"/>
      <c r="O1093" s="1073"/>
      <c r="P1093" s="1073"/>
      <c r="Q1093" s="1073"/>
      <c r="R1093" s="1073"/>
      <c r="S1093" s="1073"/>
      <c r="T1093" s="1073"/>
      <c r="U1093" s="1073"/>
      <c r="V1093" s="1073"/>
      <c r="W1093" s="1073"/>
      <c r="X1093" s="1073"/>
      <c r="Y1093" s="1073"/>
      <c r="Z1093" s="1073"/>
      <c r="AA1093" s="1073"/>
      <c r="AB1093" s="1112"/>
      <c r="AC1093" s="1112"/>
      <c r="AD1093" s="1112"/>
      <c r="AE1093" s="1112"/>
      <c r="AF1093" s="1073"/>
      <c r="AG1093" s="1073"/>
      <c r="AH1093" s="1073"/>
      <c r="AI1093" s="1073"/>
      <c r="AJ1093" s="1073"/>
      <c r="AK1093" s="1073"/>
      <c r="AL1093" s="1073"/>
      <c r="AM1093" s="1073"/>
      <c r="AN1093" s="1073"/>
      <c r="AO1093" s="1073"/>
      <c r="AP1093" s="1073"/>
      <c r="AQ1093" s="1073"/>
      <c r="AR1093" s="1073"/>
      <c r="AS1093" s="1073"/>
      <c r="AT1093" s="1073"/>
      <c r="AU1093" s="1073"/>
      <c r="AV1093" s="1073"/>
      <c r="AW1093" s="1073"/>
      <c r="AX1093" s="1073"/>
      <c r="AY1093" s="1073"/>
      <c r="AZ1093" s="1073"/>
      <c r="BA1093" s="1073"/>
      <c r="BB1093" s="1073"/>
      <c r="BC1093" s="1073"/>
      <c r="BD1093" s="1073"/>
      <c r="BE1093" s="1073"/>
      <c r="BF1093" s="1073"/>
      <c r="BG1093" s="1073"/>
      <c r="BH1093" s="1073"/>
      <c r="BI1093" s="1073"/>
      <c r="BJ1093" s="1073"/>
      <c r="BK1093" s="1073"/>
      <c r="BL1093" s="1073"/>
      <c r="BM1093" s="1073"/>
      <c r="BN1093" s="1073"/>
      <c r="BO1093" s="1073"/>
      <c r="BP1093" s="1073"/>
      <c r="BQ1093" s="1073"/>
      <c r="BR1093" s="1073"/>
      <c r="BS1093" s="1112"/>
      <c r="BT1093" s="1073"/>
      <c r="BU1093" s="1073"/>
      <c r="BV1093" s="1073"/>
      <c r="BW1093" s="1073"/>
      <c r="BX1093" s="1073"/>
      <c r="BY1093" s="1073"/>
      <c r="BZ1093" s="1073"/>
      <c r="CA1093" s="1073"/>
      <c r="CB1093" s="1073"/>
      <c r="CC1093" s="1073"/>
      <c r="CD1093" s="1073"/>
      <c r="CE1093" s="1073"/>
      <c r="CF1093" s="1073"/>
      <c r="CG1093" s="1073"/>
      <c r="CH1093" s="1073"/>
      <c r="CI1093" s="1073"/>
      <c r="CJ1093" s="1073"/>
      <c r="CK1093" s="1073"/>
      <c r="CL1093" s="1073"/>
      <c r="CM1093" s="1112"/>
      <c r="CN1093" s="1112"/>
      <c r="CO1093" s="1113"/>
      <c r="CQ1093" s="1927"/>
    </row>
    <row r="1094" spans="1:95" s="621" customFormat="1" x14ac:dyDescent="0.2">
      <c r="A1094" s="1054"/>
      <c r="B1094" s="1072"/>
      <c r="C1094" s="1048"/>
      <c r="D1094" s="1048"/>
      <c r="E1094" s="1049"/>
      <c r="F1094" s="1067"/>
      <c r="G1094" s="1066"/>
      <c r="H1094" s="1052"/>
      <c r="I1094" s="1073"/>
      <c r="J1094" s="1073"/>
      <c r="K1094" s="1073"/>
      <c r="L1094" s="1073"/>
      <c r="M1094" s="1073"/>
      <c r="N1094" s="1073"/>
      <c r="O1094" s="1073"/>
      <c r="P1094" s="1073"/>
      <c r="Q1094" s="1073"/>
      <c r="R1094" s="1073"/>
      <c r="S1094" s="1073"/>
      <c r="T1094" s="1073"/>
      <c r="U1094" s="1073"/>
      <c r="V1094" s="1073"/>
      <c r="W1094" s="1073"/>
      <c r="X1094" s="1073"/>
      <c r="Y1094" s="1073"/>
      <c r="Z1094" s="1073"/>
      <c r="AA1094" s="1073"/>
      <c r="AB1094" s="1112"/>
      <c r="AC1094" s="1112"/>
      <c r="AD1094" s="1112"/>
      <c r="AE1094" s="1112"/>
      <c r="AF1094" s="1073"/>
      <c r="AG1094" s="1073"/>
      <c r="AH1094" s="1073"/>
      <c r="AI1094" s="1073"/>
      <c r="AJ1094" s="1073"/>
      <c r="AK1094" s="1073"/>
      <c r="AL1094" s="1073"/>
      <c r="AM1094" s="1073"/>
      <c r="AN1094" s="1073"/>
      <c r="AO1094" s="1073"/>
      <c r="AP1094" s="1073"/>
      <c r="AQ1094" s="1073"/>
      <c r="AR1094" s="1073"/>
      <c r="AS1094" s="1073"/>
      <c r="AT1094" s="1073"/>
      <c r="AU1094" s="1073"/>
      <c r="AV1094" s="1073"/>
      <c r="AW1094" s="1073"/>
      <c r="AX1094" s="1073"/>
      <c r="AY1094" s="1073"/>
      <c r="AZ1094" s="1073"/>
      <c r="BA1094" s="1073"/>
      <c r="BB1094" s="1073"/>
      <c r="BC1094" s="1073"/>
      <c r="BD1094" s="1073"/>
      <c r="BE1094" s="1073"/>
      <c r="BF1094" s="1073"/>
      <c r="BG1094" s="1073"/>
      <c r="BH1094" s="1073"/>
      <c r="BI1094" s="1073"/>
      <c r="BJ1094" s="1073"/>
      <c r="BK1094" s="1073"/>
      <c r="BL1094" s="1073"/>
      <c r="BM1094" s="1073"/>
      <c r="BN1094" s="1073"/>
      <c r="BO1094" s="1073"/>
      <c r="BP1094" s="1073"/>
      <c r="BQ1094" s="1073"/>
      <c r="BR1094" s="1073"/>
      <c r="BS1094" s="1112"/>
      <c r="BT1094" s="1073"/>
      <c r="BU1094" s="1073"/>
      <c r="BV1094" s="1073"/>
      <c r="BW1094" s="1073"/>
      <c r="BX1094" s="1073"/>
      <c r="BY1094" s="1073"/>
      <c r="BZ1094" s="1073"/>
      <c r="CA1094" s="1073"/>
      <c r="CB1094" s="1073"/>
      <c r="CC1094" s="1073"/>
      <c r="CD1094" s="1073"/>
      <c r="CE1094" s="1073"/>
      <c r="CF1094" s="1073"/>
      <c r="CG1094" s="1073"/>
      <c r="CH1094" s="1073"/>
      <c r="CI1094" s="1073"/>
      <c r="CJ1094" s="1073"/>
      <c r="CK1094" s="1073"/>
      <c r="CL1094" s="1073"/>
      <c r="CM1094" s="1112"/>
      <c r="CN1094" s="1112"/>
      <c r="CO1094" s="1113"/>
      <c r="CQ1094" s="1927"/>
    </row>
    <row r="1095" spans="1:95" s="621" customFormat="1" x14ac:dyDescent="0.2">
      <c r="A1095" s="1054"/>
      <c r="B1095" s="1072"/>
      <c r="C1095" s="1048"/>
      <c r="D1095" s="1048"/>
      <c r="E1095" s="1049"/>
      <c r="F1095" s="1067"/>
      <c r="G1095" s="1066"/>
      <c r="H1095" s="1052"/>
      <c r="I1095" s="1073"/>
      <c r="J1095" s="1073"/>
      <c r="K1095" s="1073"/>
      <c r="L1095" s="1073"/>
      <c r="M1095" s="1073"/>
      <c r="N1095" s="1073"/>
      <c r="O1095" s="1073"/>
      <c r="P1095" s="1073"/>
      <c r="Q1095" s="1073"/>
      <c r="R1095" s="1073"/>
      <c r="S1095" s="1073"/>
      <c r="T1095" s="1073"/>
      <c r="U1095" s="1073"/>
      <c r="V1095" s="1073"/>
      <c r="W1095" s="1073"/>
      <c r="X1095" s="1073"/>
      <c r="Y1095" s="1073"/>
      <c r="Z1095" s="1073"/>
      <c r="AA1095" s="1073"/>
      <c r="AB1095" s="1112"/>
      <c r="AC1095" s="1112"/>
      <c r="AD1095" s="1112"/>
      <c r="AE1095" s="1112"/>
      <c r="AF1095" s="1073"/>
      <c r="AG1095" s="1073"/>
      <c r="AH1095" s="1073"/>
      <c r="AI1095" s="1073"/>
      <c r="AJ1095" s="1073"/>
      <c r="AK1095" s="1073"/>
      <c r="AL1095" s="1073"/>
      <c r="AM1095" s="1073"/>
      <c r="AN1095" s="1073"/>
      <c r="AO1095" s="1073"/>
      <c r="AP1095" s="1073"/>
      <c r="AQ1095" s="1073"/>
      <c r="AR1095" s="1073"/>
      <c r="AS1095" s="1073"/>
      <c r="AT1095" s="1073"/>
      <c r="AU1095" s="1073"/>
      <c r="AV1095" s="1073"/>
      <c r="AW1095" s="1073"/>
      <c r="AX1095" s="1073"/>
      <c r="AY1095" s="1073"/>
      <c r="AZ1095" s="1073"/>
      <c r="BA1095" s="1073"/>
      <c r="BB1095" s="1073"/>
      <c r="BC1095" s="1073"/>
      <c r="BD1095" s="1073"/>
      <c r="BE1095" s="1073"/>
      <c r="BF1095" s="1073"/>
      <c r="BG1095" s="1073"/>
      <c r="BH1095" s="1073"/>
      <c r="BI1095" s="1073"/>
      <c r="BJ1095" s="1073"/>
      <c r="BK1095" s="1073"/>
      <c r="BL1095" s="1073"/>
      <c r="BM1095" s="1073"/>
      <c r="BN1095" s="1073"/>
      <c r="BO1095" s="1073"/>
      <c r="BP1095" s="1073"/>
      <c r="BQ1095" s="1073"/>
      <c r="BR1095" s="1073"/>
      <c r="BS1095" s="1112"/>
      <c r="BT1095" s="1073"/>
      <c r="BU1095" s="1073"/>
      <c r="BV1095" s="1073"/>
      <c r="BW1095" s="1073"/>
      <c r="BX1095" s="1073"/>
      <c r="BY1095" s="1073"/>
      <c r="BZ1095" s="1073"/>
      <c r="CA1095" s="1073"/>
      <c r="CB1095" s="1073"/>
      <c r="CC1095" s="1073"/>
      <c r="CD1095" s="1073"/>
      <c r="CE1095" s="1073"/>
      <c r="CF1095" s="1073"/>
      <c r="CG1095" s="1073"/>
      <c r="CH1095" s="1073"/>
      <c r="CI1095" s="1073"/>
      <c r="CJ1095" s="1073"/>
      <c r="CK1095" s="1073"/>
      <c r="CL1095" s="1073"/>
      <c r="CM1095" s="1112"/>
      <c r="CN1095" s="1112"/>
      <c r="CO1095" s="1113"/>
      <c r="CQ1095" s="1927"/>
    </row>
    <row r="1096" spans="1:95" s="621" customFormat="1" x14ac:dyDescent="0.2">
      <c r="A1096" s="1054"/>
      <c r="B1096" s="1072"/>
      <c r="C1096" s="1048"/>
      <c r="D1096" s="1048"/>
      <c r="E1096" s="1049"/>
      <c r="F1096" s="1067"/>
      <c r="G1096" s="1066"/>
      <c r="H1096" s="1052"/>
      <c r="I1096" s="1073"/>
      <c r="J1096" s="1073"/>
      <c r="K1096" s="1073"/>
      <c r="L1096" s="1073"/>
      <c r="M1096" s="1073"/>
      <c r="N1096" s="1073"/>
      <c r="O1096" s="1073"/>
      <c r="P1096" s="1073"/>
      <c r="Q1096" s="1073"/>
      <c r="R1096" s="1073"/>
      <c r="S1096" s="1073"/>
      <c r="T1096" s="1073"/>
      <c r="U1096" s="1073"/>
      <c r="V1096" s="1073"/>
      <c r="W1096" s="1073"/>
      <c r="X1096" s="1073"/>
      <c r="Y1096" s="1073"/>
      <c r="Z1096" s="1073"/>
      <c r="AA1096" s="1073"/>
      <c r="AB1096" s="1112"/>
      <c r="AC1096" s="1112"/>
      <c r="AD1096" s="1112"/>
      <c r="AE1096" s="1112"/>
      <c r="AF1096" s="1073"/>
      <c r="AG1096" s="1073"/>
      <c r="AH1096" s="1073"/>
      <c r="AI1096" s="1073"/>
      <c r="AJ1096" s="1073"/>
      <c r="AK1096" s="1073"/>
      <c r="AL1096" s="1073"/>
      <c r="AM1096" s="1073"/>
      <c r="AN1096" s="1073"/>
      <c r="AO1096" s="1073"/>
      <c r="AP1096" s="1073"/>
      <c r="AQ1096" s="1073"/>
      <c r="AR1096" s="1073"/>
      <c r="AS1096" s="1073"/>
      <c r="AT1096" s="1073"/>
      <c r="AU1096" s="1073"/>
      <c r="AV1096" s="1073"/>
      <c r="AW1096" s="1073"/>
      <c r="AX1096" s="1073"/>
      <c r="AY1096" s="1073"/>
      <c r="AZ1096" s="1073"/>
      <c r="BA1096" s="1073"/>
      <c r="BB1096" s="1073"/>
      <c r="BC1096" s="1073"/>
      <c r="BD1096" s="1073"/>
      <c r="BE1096" s="1073"/>
      <c r="BF1096" s="1073"/>
      <c r="BG1096" s="1073"/>
      <c r="BH1096" s="1073"/>
      <c r="BI1096" s="1073"/>
      <c r="BJ1096" s="1073"/>
      <c r="BK1096" s="1073"/>
      <c r="BL1096" s="1073"/>
      <c r="BM1096" s="1073"/>
      <c r="BN1096" s="1073"/>
      <c r="BO1096" s="1073"/>
      <c r="BP1096" s="1073"/>
      <c r="BQ1096" s="1073"/>
      <c r="BR1096" s="1073"/>
      <c r="BS1096" s="1112"/>
      <c r="BT1096" s="1073"/>
      <c r="BU1096" s="1073"/>
      <c r="BV1096" s="1073"/>
      <c r="BW1096" s="1073"/>
      <c r="BX1096" s="1073"/>
      <c r="BY1096" s="1073"/>
      <c r="BZ1096" s="1073"/>
      <c r="CA1096" s="1073"/>
      <c r="CB1096" s="1073"/>
      <c r="CC1096" s="1073"/>
      <c r="CD1096" s="1073"/>
      <c r="CE1096" s="1073"/>
      <c r="CF1096" s="1073"/>
      <c r="CG1096" s="1073"/>
      <c r="CH1096" s="1073"/>
      <c r="CI1096" s="1073"/>
      <c r="CJ1096" s="1073"/>
      <c r="CK1096" s="1073"/>
      <c r="CL1096" s="1073"/>
      <c r="CM1096" s="1112"/>
      <c r="CN1096" s="1112"/>
      <c r="CO1096" s="1113"/>
      <c r="CQ1096" s="1927"/>
    </row>
    <row r="1097" spans="1:95" s="621" customFormat="1" x14ac:dyDescent="0.2">
      <c r="A1097" s="1054"/>
      <c r="B1097" s="1072"/>
      <c r="C1097" s="1048"/>
      <c r="D1097" s="1048"/>
      <c r="E1097" s="1049"/>
      <c r="F1097" s="1067"/>
      <c r="G1097" s="1066"/>
      <c r="H1097" s="1052"/>
      <c r="I1097" s="1073"/>
      <c r="J1097" s="1073"/>
      <c r="K1097" s="1073"/>
      <c r="L1097" s="1073"/>
      <c r="M1097" s="1073"/>
      <c r="N1097" s="1073"/>
      <c r="O1097" s="1073"/>
      <c r="P1097" s="1073"/>
      <c r="Q1097" s="1073"/>
      <c r="R1097" s="1073"/>
      <c r="S1097" s="1073"/>
      <c r="T1097" s="1073"/>
      <c r="U1097" s="1073"/>
      <c r="V1097" s="1073"/>
      <c r="W1097" s="1073"/>
      <c r="X1097" s="1073"/>
      <c r="Y1097" s="1073"/>
      <c r="Z1097" s="1073"/>
      <c r="AA1097" s="1073"/>
      <c r="AB1097" s="1112"/>
      <c r="AC1097" s="1112"/>
      <c r="AD1097" s="1112"/>
      <c r="AE1097" s="1112"/>
      <c r="AF1097" s="1073"/>
      <c r="AG1097" s="1073"/>
      <c r="AH1097" s="1073"/>
      <c r="AI1097" s="1073"/>
      <c r="AJ1097" s="1073"/>
      <c r="AK1097" s="1073"/>
      <c r="AL1097" s="1073"/>
      <c r="AM1097" s="1073"/>
      <c r="AN1097" s="1073"/>
      <c r="AO1097" s="1073"/>
      <c r="AP1097" s="1073"/>
      <c r="AQ1097" s="1073"/>
      <c r="AR1097" s="1073"/>
      <c r="AS1097" s="1073"/>
      <c r="AT1097" s="1073"/>
      <c r="AU1097" s="1073"/>
      <c r="AV1097" s="1073"/>
      <c r="AW1097" s="1073"/>
      <c r="AX1097" s="1073"/>
      <c r="AY1097" s="1073"/>
      <c r="AZ1097" s="1073"/>
      <c r="BA1097" s="1073"/>
      <c r="BB1097" s="1073"/>
      <c r="BC1097" s="1073"/>
      <c r="BD1097" s="1073"/>
      <c r="BE1097" s="1073"/>
      <c r="BF1097" s="1073"/>
      <c r="BG1097" s="1073"/>
      <c r="BH1097" s="1073"/>
      <c r="BI1097" s="1073"/>
      <c r="BJ1097" s="1073"/>
      <c r="BK1097" s="1073"/>
      <c r="BL1097" s="1073"/>
      <c r="BM1097" s="1073"/>
      <c r="BN1097" s="1073"/>
      <c r="BO1097" s="1073"/>
      <c r="BP1097" s="1073"/>
      <c r="BQ1097" s="1073"/>
      <c r="BR1097" s="1073"/>
      <c r="BS1097" s="1112"/>
      <c r="BT1097" s="1073"/>
      <c r="BU1097" s="1073"/>
      <c r="BV1097" s="1073"/>
      <c r="BW1097" s="1073"/>
      <c r="BX1097" s="1073"/>
      <c r="BY1097" s="1073"/>
      <c r="BZ1097" s="1073"/>
      <c r="CA1097" s="1073"/>
      <c r="CB1097" s="1073"/>
      <c r="CC1097" s="1073"/>
      <c r="CD1097" s="1073"/>
      <c r="CE1097" s="1073"/>
      <c r="CF1097" s="1073"/>
      <c r="CG1097" s="1073"/>
      <c r="CH1097" s="1073"/>
      <c r="CI1097" s="1073"/>
      <c r="CJ1097" s="1073"/>
      <c r="CK1097" s="1073"/>
      <c r="CL1097" s="1073"/>
      <c r="CM1097" s="1112"/>
      <c r="CN1097" s="1112"/>
      <c r="CO1097" s="1113"/>
      <c r="CQ1097" s="1927"/>
    </row>
    <row r="1098" spans="1:95" s="621" customFormat="1" x14ac:dyDescent="0.2">
      <c r="A1098" s="1054"/>
      <c r="B1098" s="1072"/>
      <c r="C1098" s="1048"/>
      <c r="D1098" s="1048"/>
      <c r="E1098" s="1049"/>
      <c r="F1098" s="1067"/>
      <c r="G1098" s="1066"/>
      <c r="H1098" s="1052"/>
      <c r="I1098" s="1073"/>
      <c r="J1098" s="1073"/>
      <c r="K1098" s="1073"/>
      <c r="L1098" s="1073"/>
      <c r="M1098" s="1073"/>
      <c r="N1098" s="1073"/>
      <c r="O1098" s="1073"/>
      <c r="P1098" s="1073"/>
      <c r="Q1098" s="1073"/>
      <c r="R1098" s="1073"/>
      <c r="S1098" s="1073"/>
      <c r="T1098" s="1073"/>
      <c r="U1098" s="1073"/>
      <c r="V1098" s="1073"/>
      <c r="W1098" s="1073"/>
      <c r="X1098" s="1073"/>
      <c r="Y1098" s="1073"/>
      <c r="Z1098" s="1073"/>
      <c r="AA1098" s="1073"/>
      <c r="AB1098" s="1112"/>
      <c r="AC1098" s="1112"/>
      <c r="AD1098" s="1112"/>
      <c r="AE1098" s="1112"/>
      <c r="AF1098" s="1073"/>
      <c r="AG1098" s="1073"/>
      <c r="AH1098" s="1073"/>
      <c r="AI1098" s="1073"/>
      <c r="AJ1098" s="1073"/>
      <c r="AK1098" s="1073"/>
      <c r="AL1098" s="1073"/>
      <c r="AM1098" s="1073"/>
      <c r="AN1098" s="1073"/>
      <c r="AO1098" s="1073"/>
      <c r="AP1098" s="1073"/>
      <c r="AQ1098" s="1073"/>
      <c r="AR1098" s="1073"/>
      <c r="AS1098" s="1073"/>
      <c r="AT1098" s="1073"/>
      <c r="AU1098" s="1073"/>
      <c r="AV1098" s="1073"/>
      <c r="AW1098" s="1073"/>
      <c r="AX1098" s="1073"/>
      <c r="AY1098" s="1073"/>
      <c r="AZ1098" s="1073"/>
      <c r="BA1098" s="1073"/>
      <c r="BB1098" s="1073"/>
      <c r="BC1098" s="1073"/>
      <c r="BD1098" s="1073"/>
      <c r="BE1098" s="1073"/>
      <c r="BF1098" s="1073"/>
      <c r="BG1098" s="1073"/>
      <c r="BH1098" s="1073"/>
      <c r="BI1098" s="1073"/>
      <c r="BJ1098" s="1073"/>
      <c r="BK1098" s="1073"/>
      <c r="BL1098" s="1073"/>
      <c r="BM1098" s="1073"/>
      <c r="BN1098" s="1073"/>
      <c r="BO1098" s="1073"/>
      <c r="BP1098" s="1073"/>
      <c r="BQ1098" s="1073"/>
      <c r="BR1098" s="1073"/>
      <c r="BS1098" s="1112"/>
      <c r="BT1098" s="1073"/>
      <c r="BU1098" s="1073"/>
      <c r="BV1098" s="1073"/>
      <c r="BW1098" s="1073"/>
      <c r="BX1098" s="1073"/>
      <c r="BY1098" s="1073"/>
      <c r="BZ1098" s="1073"/>
      <c r="CA1098" s="1073"/>
      <c r="CB1098" s="1073"/>
      <c r="CC1098" s="1073"/>
      <c r="CD1098" s="1073"/>
      <c r="CE1098" s="1073"/>
      <c r="CF1098" s="1073"/>
      <c r="CG1098" s="1073"/>
      <c r="CH1098" s="1073"/>
      <c r="CI1098" s="1073"/>
      <c r="CJ1098" s="1073"/>
      <c r="CK1098" s="1073"/>
      <c r="CL1098" s="1073"/>
      <c r="CM1098" s="1112"/>
      <c r="CN1098" s="1112"/>
      <c r="CO1098" s="1113"/>
      <c r="CQ1098" s="1927"/>
    </row>
    <row r="1099" spans="1:95" s="621" customFormat="1" x14ac:dyDescent="0.2">
      <c r="A1099" s="1054"/>
      <c r="B1099" s="1072"/>
      <c r="C1099" s="1048"/>
      <c r="D1099" s="1048"/>
      <c r="E1099" s="1049"/>
      <c r="F1099" s="1067"/>
      <c r="G1099" s="1066"/>
      <c r="H1099" s="1052"/>
      <c r="I1099" s="1073"/>
      <c r="J1099" s="1073"/>
      <c r="K1099" s="1073"/>
      <c r="L1099" s="1073"/>
      <c r="M1099" s="1073"/>
      <c r="N1099" s="1073"/>
      <c r="O1099" s="1073"/>
      <c r="P1099" s="1073"/>
      <c r="Q1099" s="1073"/>
      <c r="R1099" s="1073"/>
      <c r="S1099" s="1073"/>
      <c r="T1099" s="1073"/>
      <c r="U1099" s="1073"/>
      <c r="V1099" s="1073"/>
      <c r="W1099" s="1073"/>
      <c r="X1099" s="1073"/>
      <c r="Y1099" s="1073"/>
      <c r="Z1099" s="1073"/>
      <c r="AA1099" s="1073"/>
      <c r="AB1099" s="1112"/>
      <c r="AC1099" s="1112"/>
      <c r="AD1099" s="1112"/>
      <c r="AE1099" s="1112"/>
      <c r="AF1099" s="1073"/>
      <c r="AG1099" s="1073"/>
      <c r="AH1099" s="1073"/>
      <c r="AI1099" s="1073"/>
      <c r="AJ1099" s="1073"/>
      <c r="AK1099" s="1073"/>
      <c r="AL1099" s="1073"/>
      <c r="AM1099" s="1073"/>
      <c r="AN1099" s="1073"/>
      <c r="AO1099" s="1073"/>
      <c r="AP1099" s="1073"/>
      <c r="AQ1099" s="1073"/>
      <c r="AR1099" s="1073"/>
      <c r="AS1099" s="1073"/>
      <c r="AT1099" s="1073"/>
      <c r="AU1099" s="1073"/>
      <c r="AV1099" s="1073"/>
      <c r="AW1099" s="1073"/>
      <c r="AX1099" s="1073"/>
      <c r="AY1099" s="1073"/>
      <c r="AZ1099" s="1073"/>
      <c r="BA1099" s="1073"/>
      <c r="BB1099" s="1073"/>
      <c r="BC1099" s="1073"/>
      <c r="BD1099" s="1073"/>
      <c r="BE1099" s="1073"/>
      <c r="BF1099" s="1073"/>
      <c r="BG1099" s="1073"/>
      <c r="BH1099" s="1073"/>
      <c r="BI1099" s="1073"/>
      <c r="BJ1099" s="1073"/>
      <c r="BK1099" s="1073"/>
      <c r="BL1099" s="1073"/>
      <c r="BM1099" s="1073"/>
      <c r="BN1099" s="1073"/>
      <c r="BO1099" s="1073"/>
      <c r="BP1099" s="1073"/>
      <c r="BQ1099" s="1073"/>
      <c r="BR1099" s="1073"/>
      <c r="BS1099" s="1112"/>
      <c r="BT1099" s="1073"/>
      <c r="BU1099" s="1073"/>
      <c r="BV1099" s="1073"/>
      <c r="BW1099" s="1073"/>
      <c r="BX1099" s="1073"/>
      <c r="BY1099" s="1073"/>
      <c r="BZ1099" s="1073"/>
      <c r="CA1099" s="1073"/>
      <c r="CB1099" s="1073"/>
      <c r="CC1099" s="1073"/>
      <c r="CD1099" s="1073"/>
      <c r="CE1099" s="1073"/>
      <c r="CF1099" s="1073"/>
      <c r="CG1099" s="1073"/>
      <c r="CH1099" s="1073"/>
      <c r="CI1099" s="1073"/>
      <c r="CJ1099" s="1073"/>
      <c r="CK1099" s="1073"/>
      <c r="CL1099" s="1073"/>
      <c r="CM1099" s="1112"/>
      <c r="CN1099" s="1112"/>
      <c r="CO1099" s="1113"/>
      <c r="CQ1099" s="1927"/>
    </row>
    <row r="1100" spans="1:95" s="621" customFormat="1" x14ac:dyDescent="0.2">
      <c r="A1100" s="1054"/>
      <c r="B1100" s="1072"/>
      <c r="C1100" s="1048"/>
      <c r="D1100" s="1048"/>
      <c r="E1100" s="1049"/>
      <c r="F1100" s="1067"/>
      <c r="G1100" s="1066"/>
      <c r="H1100" s="1052"/>
      <c r="I1100" s="1073"/>
      <c r="J1100" s="1073"/>
      <c r="K1100" s="1073"/>
      <c r="L1100" s="1073"/>
      <c r="M1100" s="1073"/>
      <c r="N1100" s="1073"/>
      <c r="O1100" s="1073"/>
      <c r="P1100" s="1073"/>
      <c r="Q1100" s="1073"/>
      <c r="R1100" s="1073"/>
      <c r="S1100" s="1073"/>
      <c r="T1100" s="1073"/>
      <c r="U1100" s="1073"/>
      <c r="V1100" s="1073"/>
      <c r="W1100" s="1073"/>
      <c r="X1100" s="1073"/>
      <c r="Y1100" s="1073"/>
      <c r="Z1100" s="1073"/>
      <c r="AA1100" s="1073"/>
      <c r="AB1100" s="1112"/>
      <c r="AC1100" s="1112"/>
      <c r="AD1100" s="1112"/>
      <c r="AE1100" s="1112"/>
      <c r="AF1100" s="1073"/>
      <c r="AG1100" s="1073"/>
      <c r="AH1100" s="1073"/>
      <c r="AI1100" s="1073"/>
      <c r="AJ1100" s="1073"/>
      <c r="AK1100" s="1073"/>
      <c r="AL1100" s="1073"/>
      <c r="AM1100" s="1073"/>
      <c r="AN1100" s="1073"/>
      <c r="AO1100" s="1073"/>
      <c r="AP1100" s="1073"/>
      <c r="AQ1100" s="1073"/>
      <c r="AR1100" s="1073"/>
      <c r="AS1100" s="1073"/>
      <c r="AT1100" s="1073"/>
      <c r="AU1100" s="1073"/>
      <c r="AV1100" s="1073"/>
      <c r="AW1100" s="1073"/>
      <c r="AX1100" s="1073"/>
      <c r="AY1100" s="1073"/>
      <c r="AZ1100" s="1073"/>
      <c r="BA1100" s="1073"/>
      <c r="BB1100" s="1073"/>
      <c r="BC1100" s="1073"/>
      <c r="BD1100" s="1073"/>
      <c r="BE1100" s="1073"/>
      <c r="BF1100" s="1073"/>
      <c r="BG1100" s="1073"/>
      <c r="BH1100" s="1073"/>
      <c r="BI1100" s="1073"/>
      <c r="BJ1100" s="1073"/>
      <c r="BK1100" s="1073"/>
      <c r="BL1100" s="1073"/>
      <c r="BM1100" s="1073"/>
      <c r="BN1100" s="1073"/>
      <c r="BO1100" s="1073"/>
      <c r="BP1100" s="1073"/>
      <c r="BQ1100" s="1073"/>
      <c r="BR1100" s="1073"/>
      <c r="BS1100" s="1112"/>
      <c r="BT1100" s="1073"/>
      <c r="BU1100" s="1073"/>
      <c r="BV1100" s="1073"/>
      <c r="BW1100" s="1073"/>
      <c r="BX1100" s="1073"/>
      <c r="BY1100" s="1073"/>
      <c r="BZ1100" s="1073"/>
      <c r="CA1100" s="1073"/>
      <c r="CB1100" s="1073"/>
      <c r="CC1100" s="1073"/>
      <c r="CD1100" s="1073"/>
      <c r="CE1100" s="1073"/>
      <c r="CF1100" s="1073"/>
      <c r="CG1100" s="1073"/>
      <c r="CH1100" s="1073"/>
      <c r="CI1100" s="1073"/>
      <c r="CJ1100" s="1073"/>
      <c r="CK1100" s="1073"/>
      <c r="CL1100" s="1073"/>
      <c r="CM1100" s="1112"/>
      <c r="CN1100" s="1112"/>
      <c r="CO1100" s="1113"/>
      <c r="CQ1100" s="1927"/>
    </row>
    <row r="1101" spans="1:95" s="621" customFormat="1" x14ac:dyDescent="0.2">
      <c r="A1101" s="1054"/>
      <c r="B1101" s="1072"/>
      <c r="C1101" s="1048"/>
      <c r="D1101" s="1048"/>
      <c r="E1101" s="1049"/>
      <c r="F1101" s="1067"/>
      <c r="G1101" s="1066"/>
      <c r="H1101" s="1052"/>
      <c r="I1101" s="1073"/>
      <c r="J1101" s="1073"/>
      <c r="K1101" s="1073"/>
      <c r="L1101" s="1073"/>
      <c r="M1101" s="1073"/>
      <c r="N1101" s="1073"/>
      <c r="O1101" s="1073"/>
      <c r="P1101" s="1073"/>
      <c r="Q1101" s="1073"/>
      <c r="R1101" s="1073"/>
      <c r="S1101" s="1073"/>
      <c r="T1101" s="1073"/>
      <c r="U1101" s="1073"/>
      <c r="V1101" s="1073"/>
      <c r="W1101" s="1073"/>
      <c r="X1101" s="1073"/>
      <c r="Y1101" s="1073"/>
      <c r="Z1101" s="1073"/>
      <c r="AA1101" s="1073"/>
      <c r="AB1101" s="1112"/>
      <c r="AC1101" s="1112"/>
      <c r="AD1101" s="1112"/>
      <c r="AE1101" s="1112"/>
      <c r="AF1101" s="1073"/>
      <c r="AG1101" s="1073"/>
      <c r="AH1101" s="1073"/>
      <c r="AI1101" s="1073"/>
      <c r="AJ1101" s="1073"/>
      <c r="AK1101" s="1073"/>
      <c r="AL1101" s="1073"/>
      <c r="AM1101" s="1073"/>
      <c r="AN1101" s="1073"/>
      <c r="AO1101" s="1073"/>
      <c r="AP1101" s="1073"/>
      <c r="AQ1101" s="1073"/>
      <c r="AR1101" s="1073"/>
      <c r="AS1101" s="1073"/>
      <c r="AT1101" s="1073"/>
      <c r="AU1101" s="1073"/>
      <c r="AV1101" s="1073"/>
      <c r="AW1101" s="1073"/>
      <c r="AX1101" s="1073"/>
      <c r="AY1101" s="1073"/>
      <c r="AZ1101" s="1073"/>
      <c r="BA1101" s="1073"/>
      <c r="BB1101" s="1073"/>
      <c r="BC1101" s="1073"/>
      <c r="BD1101" s="1073"/>
      <c r="BE1101" s="1073"/>
      <c r="BF1101" s="1073"/>
      <c r="BG1101" s="1073"/>
      <c r="BH1101" s="1073"/>
      <c r="BI1101" s="1073"/>
      <c r="BJ1101" s="1073"/>
      <c r="BK1101" s="1073"/>
      <c r="BL1101" s="1073"/>
      <c r="BM1101" s="1073"/>
      <c r="BN1101" s="1073"/>
      <c r="BO1101" s="1073"/>
      <c r="BP1101" s="1073"/>
      <c r="BQ1101" s="1073"/>
      <c r="BR1101" s="1073"/>
      <c r="BS1101" s="1112"/>
      <c r="BT1101" s="1073"/>
      <c r="BU1101" s="1073"/>
      <c r="BV1101" s="1073"/>
      <c r="BW1101" s="1073"/>
      <c r="BX1101" s="1073"/>
      <c r="BY1101" s="1073"/>
      <c r="BZ1101" s="1073"/>
      <c r="CA1101" s="1073"/>
      <c r="CB1101" s="1073"/>
      <c r="CC1101" s="1073"/>
      <c r="CD1101" s="1073"/>
      <c r="CE1101" s="1073"/>
      <c r="CF1101" s="1073"/>
      <c r="CG1101" s="1073"/>
      <c r="CH1101" s="1073"/>
      <c r="CI1101" s="1073"/>
      <c r="CJ1101" s="1073"/>
      <c r="CK1101" s="1073"/>
      <c r="CL1101" s="1073"/>
      <c r="CM1101" s="1112"/>
      <c r="CN1101" s="1112"/>
      <c r="CO1101" s="1113"/>
      <c r="CQ1101" s="1927"/>
    </row>
    <row r="1102" spans="1:95" s="621" customFormat="1" x14ac:dyDescent="0.2">
      <c r="A1102" s="1054"/>
      <c r="B1102" s="1072"/>
      <c r="C1102" s="1048"/>
      <c r="D1102" s="1048"/>
      <c r="E1102" s="1049"/>
      <c r="F1102" s="1067"/>
      <c r="G1102" s="1066"/>
      <c r="H1102" s="1052"/>
      <c r="I1102" s="1073"/>
      <c r="J1102" s="1073"/>
      <c r="K1102" s="1073"/>
      <c r="L1102" s="1073"/>
      <c r="M1102" s="1073"/>
      <c r="N1102" s="1073"/>
      <c r="O1102" s="1073"/>
      <c r="P1102" s="1073"/>
      <c r="Q1102" s="1073"/>
      <c r="R1102" s="1073"/>
      <c r="S1102" s="1073"/>
      <c r="T1102" s="1073"/>
      <c r="U1102" s="1073"/>
      <c r="V1102" s="1073"/>
      <c r="W1102" s="1073"/>
      <c r="X1102" s="1073"/>
      <c r="Y1102" s="1073"/>
      <c r="Z1102" s="1073"/>
      <c r="AA1102" s="1073"/>
      <c r="AB1102" s="1112"/>
      <c r="AC1102" s="1112"/>
      <c r="AD1102" s="1112"/>
      <c r="AE1102" s="1112"/>
      <c r="AF1102" s="1073"/>
      <c r="AG1102" s="1073"/>
      <c r="AH1102" s="1073"/>
      <c r="AI1102" s="1073"/>
      <c r="AJ1102" s="1073"/>
      <c r="AK1102" s="1073"/>
      <c r="AL1102" s="1073"/>
      <c r="AM1102" s="1073"/>
      <c r="AN1102" s="1073"/>
      <c r="AO1102" s="1073"/>
      <c r="AP1102" s="1073"/>
      <c r="AQ1102" s="1073"/>
      <c r="AR1102" s="1073"/>
      <c r="AS1102" s="1073"/>
      <c r="AT1102" s="1073"/>
      <c r="AU1102" s="1073"/>
      <c r="AV1102" s="1073"/>
      <c r="AW1102" s="1073"/>
      <c r="AX1102" s="1073"/>
      <c r="AY1102" s="1073"/>
      <c r="AZ1102" s="1073"/>
      <c r="BA1102" s="1073"/>
      <c r="BB1102" s="1073"/>
      <c r="BC1102" s="1073"/>
      <c r="BD1102" s="1073"/>
      <c r="BE1102" s="1073"/>
      <c r="BF1102" s="1073"/>
      <c r="BG1102" s="1073"/>
      <c r="BH1102" s="1073"/>
      <c r="BI1102" s="1073"/>
      <c r="BJ1102" s="1073"/>
      <c r="BK1102" s="1073"/>
      <c r="BL1102" s="1073"/>
      <c r="BM1102" s="1073"/>
      <c r="BN1102" s="1073"/>
      <c r="BO1102" s="1073"/>
      <c r="BP1102" s="1073"/>
      <c r="BQ1102" s="1073"/>
      <c r="BR1102" s="1073"/>
      <c r="BS1102" s="1112"/>
      <c r="BT1102" s="1073"/>
      <c r="BU1102" s="1073"/>
      <c r="BV1102" s="1073"/>
      <c r="BW1102" s="1073"/>
      <c r="BX1102" s="1073"/>
      <c r="BY1102" s="1073"/>
      <c r="BZ1102" s="1073"/>
      <c r="CA1102" s="1073"/>
      <c r="CB1102" s="1073"/>
      <c r="CC1102" s="1073"/>
      <c r="CD1102" s="1073"/>
      <c r="CE1102" s="1073"/>
      <c r="CF1102" s="1073"/>
      <c r="CG1102" s="1073"/>
      <c r="CH1102" s="1073"/>
      <c r="CI1102" s="1073"/>
      <c r="CJ1102" s="1073"/>
      <c r="CK1102" s="1073"/>
      <c r="CL1102" s="1073"/>
      <c r="CM1102" s="1112"/>
      <c r="CN1102" s="1112"/>
      <c r="CO1102" s="1113"/>
      <c r="CQ1102" s="1927"/>
    </row>
    <row r="1103" spans="1:95" s="621" customFormat="1" x14ac:dyDescent="0.2">
      <c r="A1103" s="1054"/>
      <c r="B1103" s="1072"/>
      <c r="C1103" s="1048"/>
      <c r="D1103" s="1048"/>
      <c r="E1103" s="1049"/>
      <c r="F1103" s="1067"/>
      <c r="G1103" s="1066"/>
      <c r="H1103" s="1052"/>
      <c r="I1103" s="1073"/>
      <c r="J1103" s="1073"/>
      <c r="K1103" s="1073"/>
      <c r="L1103" s="1073"/>
      <c r="M1103" s="1073"/>
      <c r="N1103" s="1073"/>
      <c r="O1103" s="1073"/>
      <c r="P1103" s="1073"/>
      <c r="Q1103" s="1073"/>
      <c r="R1103" s="1073"/>
      <c r="S1103" s="1073"/>
      <c r="T1103" s="1073"/>
      <c r="U1103" s="1073"/>
      <c r="V1103" s="1073"/>
      <c r="W1103" s="1073"/>
      <c r="X1103" s="1073"/>
      <c r="Y1103" s="1073"/>
      <c r="Z1103" s="1073"/>
      <c r="AA1103" s="1073"/>
      <c r="AB1103" s="1112"/>
      <c r="AC1103" s="1112"/>
      <c r="AD1103" s="1112"/>
      <c r="AE1103" s="1112"/>
      <c r="AF1103" s="1073"/>
      <c r="AG1103" s="1073"/>
      <c r="AH1103" s="1073"/>
      <c r="AI1103" s="1073"/>
      <c r="AJ1103" s="1073"/>
      <c r="AK1103" s="1073"/>
      <c r="AL1103" s="1073"/>
      <c r="AM1103" s="1073"/>
      <c r="AN1103" s="1073"/>
      <c r="AO1103" s="1073"/>
      <c r="AP1103" s="1073"/>
      <c r="AQ1103" s="1073"/>
      <c r="AR1103" s="1073"/>
      <c r="AS1103" s="1073"/>
      <c r="AT1103" s="1073"/>
      <c r="AU1103" s="1073"/>
      <c r="AV1103" s="1073"/>
      <c r="AW1103" s="1073"/>
      <c r="AX1103" s="1073"/>
      <c r="AY1103" s="1073"/>
      <c r="AZ1103" s="1073"/>
      <c r="BA1103" s="1073"/>
      <c r="BB1103" s="1073"/>
      <c r="BC1103" s="1073"/>
      <c r="BD1103" s="1073"/>
      <c r="BE1103" s="1073"/>
      <c r="BF1103" s="1073"/>
      <c r="BG1103" s="1073"/>
      <c r="BH1103" s="1073"/>
      <c r="BI1103" s="1073"/>
      <c r="BJ1103" s="1073"/>
      <c r="BK1103" s="1073"/>
      <c r="BL1103" s="1073"/>
      <c r="BM1103" s="1073"/>
      <c r="BN1103" s="1073"/>
      <c r="BO1103" s="1073"/>
      <c r="BP1103" s="1073"/>
      <c r="BQ1103" s="1073"/>
      <c r="BR1103" s="1073"/>
      <c r="BS1103" s="1112"/>
      <c r="BT1103" s="1073"/>
      <c r="BU1103" s="1073"/>
      <c r="BV1103" s="1073"/>
      <c r="BW1103" s="1073"/>
      <c r="BX1103" s="1073"/>
      <c r="BY1103" s="1073"/>
      <c r="BZ1103" s="1073"/>
      <c r="CA1103" s="1073"/>
      <c r="CB1103" s="1073"/>
      <c r="CC1103" s="1073"/>
      <c r="CD1103" s="1073"/>
      <c r="CE1103" s="1073"/>
      <c r="CF1103" s="1073"/>
      <c r="CG1103" s="1073"/>
      <c r="CH1103" s="1073"/>
      <c r="CI1103" s="1073"/>
      <c r="CJ1103" s="1073"/>
      <c r="CK1103" s="1073"/>
      <c r="CL1103" s="1073"/>
      <c r="CM1103" s="1112"/>
      <c r="CN1103" s="1112"/>
      <c r="CO1103" s="1113"/>
      <c r="CQ1103" s="1927"/>
    </row>
    <row r="1104" spans="1:95" s="621" customFormat="1" x14ac:dyDescent="0.2">
      <c r="A1104" s="1054"/>
      <c r="B1104" s="1072"/>
      <c r="C1104" s="1048"/>
      <c r="D1104" s="1048"/>
      <c r="E1104" s="1049"/>
      <c r="F1104" s="1067"/>
      <c r="G1104" s="1066"/>
      <c r="H1104" s="1052"/>
      <c r="I1104" s="1073"/>
      <c r="J1104" s="1073"/>
      <c r="K1104" s="1073"/>
      <c r="L1104" s="1073"/>
      <c r="M1104" s="1073"/>
      <c r="N1104" s="1073"/>
      <c r="O1104" s="1073"/>
      <c r="P1104" s="1073"/>
      <c r="Q1104" s="1073"/>
      <c r="R1104" s="1073"/>
      <c r="S1104" s="1073"/>
      <c r="T1104" s="1073"/>
      <c r="U1104" s="1073"/>
      <c r="V1104" s="1073"/>
      <c r="W1104" s="1073"/>
      <c r="X1104" s="1073"/>
      <c r="Y1104" s="1073"/>
      <c r="Z1104" s="1073"/>
      <c r="AA1104" s="1073"/>
      <c r="AB1104" s="1112"/>
      <c r="AC1104" s="1112"/>
      <c r="AD1104" s="1112"/>
      <c r="AE1104" s="1112"/>
      <c r="AF1104" s="1073"/>
      <c r="AG1104" s="1073"/>
      <c r="AH1104" s="1073"/>
      <c r="AI1104" s="1073"/>
      <c r="AJ1104" s="1073"/>
      <c r="AK1104" s="1073"/>
      <c r="AL1104" s="1073"/>
      <c r="AM1104" s="1073"/>
      <c r="AN1104" s="1073"/>
      <c r="AO1104" s="1073"/>
      <c r="AP1104" s="1073"/>
      <c r="AQ1104" s="1073"/>
      <c r="AR1104" s="1073"/>
      <c r="AS1104" s="1073"/>
      <c r="AT1104" s="1073"/>
      <c r="AU1104" s="1073"/>
      <c r="AV1104" s="1073"/>
      <c r="AW1104" s="1073"/>
      <c r="AX1104" s="1073"/>
      <c r="AY1104" s="1073"/>
      <c r="AZ1104" s="1073"/>
      <c r="BA1104" s="1073"/>
      <c r="BB1104" s="1073"/>
      <c r="BC1104" s="1073"/>
      <c r="BD1104" s="1073"/>
      <c r="BE1104" s="1073"/>
      <c r="BF1104" s="1073"/>
      <c r="BG1104" s="1073"/>
      <c r="BH1104" s="1073"/>
      <c r="BI1104" s="1073"/>
      <c r="BJ1104" s="1073"/>
      <c r="BK1104" s="1073"/>
      <c r="BL1104" s="1073"/>
      <c r="BM1104" s="1073"/>
      <c r="BN1104" s="1073"/>
      <c r="BO1104" s="1073"/>
      <c r="BP1104" s="1073"/>
      <c r="BQ1104" s="1073"/>
      <c r="BR1104" s="1073"/>
      <c r="BS1104" s="1112"/>
      <c r="BT1104" s="1073"/>
      <c r="BU1104" s="1073"/>
      <c r="BV1104" s="1073"/>
      <c r="BW1104" s="1073"/>
      <c r="BX1104" s="1073"/>
      <c r="BY1104" s="1073"/>
      <c r="BZ1104" s="1073"/>
      <c r="CA1104" s="1073"/>
      <c r="CB1104" s="1073"/>
      <c r="CC1104" s="1073"/>
      <c r="CD1104" s="1073"/>
      <c r="CE1104" s="1073"/>
      <c r="CF1104" s="1073"/>
      <c r="CG1104" s="1073"/>
      <c r="CH1104" s="1073"/>
      <c r="CI1104" s="1073"/>
      <c r="CJ1104" s="1073"/>
      <c r="CK1104" s="1073"/>
      <c r="CL1104" s="1073"/>
      <c r="CM1104" s="1112"/>
      <c r="CN1104" s="1112"/>
      <c r="CO1104" s="1113"/>
      <c r="CQ1104" s="1927"/>
    </row>
    <row r="1105" spans="1:95" s="621" customFormat="1" x14ac:dyDescent="0.2">
      <c r="A1105" s="1054"/>
      <c r="B1105" s="1072"/>
      <c r="C1105" s="1048"/>
      <c r="D1105" s="1048"/>
      <c r="E1105" s="1049"/>
      <c r="F1105" s="1067"/>
      <c r="G1105" s="1066"/>
      <c r="H1105" s="1052"/>
      <c r="I1105" s="1073"/>
      <c r="J1105" s="1073"/>
      <c r="K1105" s="1073"/>
      <c r="L1105" s="1073"/>
      <c r="M1105" s="1073"/>
      <c r="N1105" s="1073"/>
      <c r="O1105" s="1073"/>
      <c r="P1105" s="1073"/>
      <c r="Q1105" s="1073"/>
      <c r="R1105" s="1073"/>
      <c r="S1105" s="1073"/>
      <c r="T1105" s="1073"/>
      <c r="U1105" s="1073"/>
      <c r="V1105" s="1073"/>
      <c r="W1105" s="1073"/>
      <c r="X1105" s="1073"/>
      <c r="Y1105" s="1073"/>
      <c r="Z1105" s="1073"/>
      <c r="AA1105" s="1073"/>
      <c r="AB1105" s="1112"/>
      <c r="AC1105" s="1112"/>
      <c r="AD1105" s="1112"/>
      <c r="AE1105" s="1112"/>
      <c r="AF1105" s="1073"/>
      <c r="AG1105" s="1073"/>
      <c r="AH1105" s="1073"/>
      <c r="AI1105" s="1073"/>
      <c r="AJ1105" s="1073"/>
      <c r="AK1105" s="1073"/>
      <c r="AL1105" s="1073"/>
      <c r="AM1105" s="1073"/>
      <c r="AN1105" s="1073"/>
      <c r="AO1105" s="1073"/>
      <c r="AP1105" s="1073"/>
      <c r="AQ1105" s="1073"/>
      <c r="AR1105" s="1073"/>
      <c r="AS1105" s="1073"/>
      <c r="AT1105" s="1073"/>
      <c r="AU1105" s="1073"/>
      <c r="AV1105" s="1073"/>
      <c r="AW1105" s="1073"/>
      <c r="AX1105" s="1073"/>
      <c r="AY1105" s="1073"/>
      <c r="AZ1105" s="1073"/>
      <c r="BA1105" s="1073"/>
      <c r="BB1105" s="1073"/>
      <c r="BC1105" s="1073"/>
      <c r="BD1105" s="1073"/>
      <c r="BE1105" s="1073"/>
      <c r="BF1105" s="1073"/>
      <c r="BG1105" s="1073"/>
      <c r="BH1105" s="1073"/>
      <c r="BI1105" s="1073"/>
      <c r="BJ1105" s="1073"/>
      <c r="BK1105" s="1073"/>
      <c r="BL1105" s="1073"/>
      <c r="BM1105" s="1073"/>
      <c r="BN1105" s="1073"/>
      <c r="BO1105" s="1073"/>
      <c r="BP1105" s="1073"/>
      <c r="BQ1105" s="1073"/>
      <c r="BR1105" s="1073"/>
      <c r="BS1105" s="1112"/>
      <c r="BT1105" s="1073"/>
      <c r="BU1105" s="1073"/>
      <c r="BV1105" s="1073"/>
      <c r="BW1105" s="1073"/>
      <c r="BX1105" s="1073"/>
      <c r="BY1105" s="1073"/>
      <c r="BZ1105" s="1073"/>
      <c r="CA1105" s="1073"/>
      <c r="CB1105" s="1073"/>
      <c r="CC1105" s="1073"/>
      <c r="CD1105" s="1073"/>
      <c r="CE1105" s="1073"/>
      <c r="CF1105" s="1073"/>
      <c r="CG1105" s="1073"/>
      <c r="CH1105" s="1073"/>
      <c r="CI1105" s="1073"/>
      <c r="CJ1105" s="1073"/>
      <c r="CK1105" s="1073"/>
      <c r="CL1105" s="1073"/>
      <c r="CM1105" s="1112"/>
      <c r="CN1105" s="1112"/>
      <c r="CO1105" s="1113"/>
      <c r="CQ1105" s="1927"/>
    </row>
    <row r="1106" spans="1:95" s="621" customFormat="1" x14ac:dyDescent="0.2">
      <c r="A1106" s="1054"/>
      <c r="B1106" s="1072"/>
      <c r="C1106" s="1048"/>
      <c r="D1106" s="1048"/>
      <c r="E1106" s="1049"/>
      <c r="F1106" s="1067"/>
      <c r="G1106" s="1066"/>
      <c r="H1106" s="1052"/>
      <c r="I1106" s="1073"/>
      <c r="J1106" s="1073"/>
      <c r="K1106" s="1073"/>
      <c r="L1106" s="1073"/>
      <c r="M1106" s="1073"/>
      <c r="N1106" s="1073"/>
      <c r="O1106" s="1073"/>
      <c r="P1106" s="1073"/>
      <c r="Q1106" s="1073"/>
      <c r="R1106" s="1073"/>
      <c r="S1106" s="1073"/>
      <c r="T1106" s="1073"/>
      <c r="U1106" s="1073"/>
      <c r="V1106" s="1073"/>
      <c r="W1106" s="1073"/>
      <c r="X1106" s="1073"/>
      <c r="Y1106" s="1073"/>
      <c r="Z1106" s="1073"/>
      <c r="AA1106" s="1073"/>
      <c r="AB1106" s="1112"/>
      <c r="AC1106" s="1112"/>
      <c r="AD1106" s="1112"/>
      <c r="AE1106" s="1112"/>
      <c r="AF1106" s="1073"/>
      <c r="AG1106" s="1073"/>
      <c r="AH1106" s="1073"/>
      <c r="AI1106" s="1073"/>
      <c r="AJ1106" s="1073"/>
      <c r="AK1106" s="1073"/>
      <c r="AL1106" s="1073"/>
      <c r="AM1106" s="1073"/>
      <c r="AN1106" s="1073"/>
      <c r="AO1106" s="1073"/>
      <c r="AP1106" s="1073"/>
      <c r="AQ1106" s="1073"/>
      <c r="AR1106" s="1073"/>
      <c r="AS1106" s="1073"/>
      <c r="AT1106" s="1073"/>
      <c r="AU1106" s="1073"/>
      <c r="AV1106" s="1073"/>
      <c r="AW1106" s="1073"/>
      <c r="AX1106" s="1073"/>
      <c r="AY1106" s="1073"/>
      <c r="AZ1106" s="1073"/>
      <c r="BA1106" s="1073"/>
      <c r="BB1106" s="1073"/>
      <c r="BC1106" s="1073"/>
      <c r="BD1106" s="1073"/>
      <c r="BE1106" s="1073"/>
      <c r="BF1106" s="1073"/>
      <c r="BG1106" s="1073"/>
      <c r="BH1106" s="1073"/>
      <c r="BI1106" s="1073"/>
      <c r="BJ1106" s="1073"/>
      <c r="BK1106" s="1073"/>
      <c r="BL1106" s="1073"/>
      <c r="BM1106" s="1073"/>
      <c r="BN1106" s="1073"/>
      <c r="BO1106" s="1073"/>
      <c r="BP1106" s="1073"/>
      <c r="BQ1106" s="1073"/>
      <c r="BR1106" s="1073"/>
      <c r="BS1106" s="1112"/>
      <c r="BT1106" s="1073"/>
      <c r="BU1106" s="1073"/>
      <c r="BV1106" s="1073"/>
      <c r="BW1106" s="1073"/>
      <c r="BX1106" s="1073"/>
      <c r="BY1106" s="1073"/>
      <c r="BZ1106" s="1073"/>
      <c r="CA1106" s="1073"/>
      <c r="CB1106" s="1073"/>
      <c r="CC1106" s="1073"/>
      <c r="CD1106" s="1073"/>
      <c r="CE1106" s="1073"/>
      <c r="CF1106" s="1073"/>
      <c r="CG1106" s="1073"/>
      <c r="CH1106" s="1073"/>
      <c r="CI1106" s="1073"/>
      <c r="CJ1106" s="1073"/>
      <c r="CK1106" s="1073"/>
      <c r="CL1106" s="1073"/>
      <c r="CM1106" s="1112"/>
      <c r="CN1106" s="1112"/>
      <c r="CO1106" s="1113"/>
      <c r="CQ1106" s="1927"/>
    </row>
    <row r="1107" spans="1:95" s="621" customFormat="1" x14ac:dyDescent="0.2">
      <c r="A1107" s="1054"/>
      <c r="B1107" s="1072"/>
      <c r="C1107" s="1048"/>
      <c r="D1107" s="1048"/>
      <c r="E1107" s="1049"/>
      <c r="F1107" s="1067"/>
      <c r="G1107" s="1066"/>
      <c r="H1107" s="1052"/>
      <c r="I1107" s="1073"/>
      <c r="J1107" s="1073"/>
      <c r="K1107" s="1073"/>
      <c r="L1107" s="1073"/>
      <c r="M1107" s="1073"/>
      <c r="N1107" s="1073"/>
      <c r="O1107" s="1073"/>
      <c r="P1107" s="1073"/>
      <c r="Q1107" s="1073"/>
      <c r="R1107" s="1073"/>
      <c r="S1107" s="1073"/>
      <c r="T1107" s="1073"/>
      <c r="U1107" s="1073"/>
      <c r="V1107" s="1073"/>
      <c r="W1107" s="1073"/>
      <c r="X1107" s="1073"/>
      <c r="Y1107" s="1073"/>
      <c r="Z1107" s="1073"/>
      <c r="AA1107" s="1073"/>
      <c r="AB1107" s="1112"/>
      <c r="AC1107" s="1112"/>
      <c r="AD1107" s="1112"/>
      <c r="AE1107" s="1112"/>
      <c r="AF1107" s="1073"/>
      <c r="AG1107" s="1073"/>
      <c r="AH1107" s="1073"/>
      <c r="AI1107" s="1073"/>
      <c r="AJ1107" s="1073"/>
      <c r="AK1107" s="1073"/>
      <c r="AL1107" s="1073"/>
      <c r="AM1107" s="1073"/>
      <c r="AN1107" s="1073"/>
      <c r="AO1107" s="1073"/>
      <c r="AP1107" s="1073"/>
      <c r="AQ1107" s="1073"/>
      <c r="AR1107" s="1073"/>
      <c r="AS1107" s="1073"/>
      <c r="AT1107" s="1073"/>
      <c r="AU1107" s="1073"/>
      <c r="AV1107" s="1073"/>
      <c r="AW1107" s="1073"/>
      <c r="AX1107" s="1073"/>
      <c r="AY1107" s="1073"/>
      <c r="AZ1107" s="1073"/>
      <c r="BA1107" s="1073"/>
      <c r="BB1107" s="1073"/>
      <c r="BC1107" s="1073"/>
      <c r="BD1107" s="1073"/>
      <c r="BE1107" s="1073"/>
      <c r="BF1107" s="1073"/>
      <c r="BG1107" s="1073"/>
      <c r="BH1107" s="1073"/>
      <c r="BI1107" s="1073"/>
      <c r="BJ1107" s="1073"/>
      <c r="BK1107" s="1073"/>
      <c r="BL1107" s="1073"/>
      <c r="BM1107" s="1073"/>
      <c r="BN1107" s="1073"/>
      <c r="BO1107" s="1073"/>
      <c r="BP1107" s="1073"/>
      <c r="BQ1107" s="1073"/>
      <c r="BR1107" s="1073"/>
      <c r="BS1107" s="1112"/>
      <c r="BT1107" s="1073"/>
      <c r="BU1107" s="1073"/>
      <c r="BV1107" s="1073"/>
      <c r="BW1107" s="1073"/>
      <c r="BX1107" s="1073"/>
      <c r="BY1107" s="1073"/>
      <c r="BZ1107" s="1073"/>
      <c r="CA1107" s="1073"/>
      <c r="CB1107" s="1073"/>
      <c r="CC1107" s="1073"/>
      <c r="CD1107" s="1073"/>
      <c r="CE1107" s="1073"/>
      <c r="CF1107" s="1073"/>
      <c r="CG1107" s="1073"/>
      <c r="CH1107" s="1073"/>
      <c r="CI1107" s="1073"/>
      <c r="CJ1107" s="1073"/>
      <c r="CK1107" s="1073"/>
      <c r="CL1107" s="1073"/>
      <c r="CM1107" s="1112"/>
      <c r="CN1107" s="1112"/>
      <c r="CO1107" s="1113"/>
      <c r="CQ1107" s="1927"/>
    </row>
    <row r="1108" spans="1:95" s="621" customFormat="1" x14ac:dyDescent="0.2">
      <c r="A1108" s="1054"/>
      <c r="B1108" s="1072"/>
      <c r="C1108" s="1048"/>
      <c r="D1108" s="1048"/>
      <c r="E1108" s="1049"/>
      <c r="F1108" s="1067"/>
      <c r="G1108" s="1066"/>
      <c r="H1108" s="1052"/>
      <c r="I1108" s="1073"/>
      <c r="J1108" s="1073"/>
      <c r="K1108" s="1073"/>
      <c r="L1108" s="1073"/>
      <c r="M1108" s="1073"/>
      <c r="N1108" s="1073"/>
      <c r="O1108" s="1073"/>
      <c r="P1108" s="1073"/>
      <c r="Q1108" s="1073"/>
      <c r="R1108" s="1073"/>
      <c r="S1108" s="1073"/>
      <c r="T1108" s="1073"/>
      <c r="U1108" s="1073"/>
      <c r="V1108" s="1073"/>
      <c r="W1108" s="1073"/>
      <c r="X1108" s="1073"/>
      <c r="Y1108" s="1073"/>
      <c r="Z1108" s="1073"/>
      <c r="AA1108" s="1073"/>
      <c r="AB1108" s="1112"/>
      <c r="AC1108" s="1112"/>
      <c r="AD1108" s="1112"/>
      <c r="AE1108" s="1112"/>
      <c r="AF1108" s="1073"/>
      <c r="AG1108" s="1073"/>
      <c r="AH1108" s="1073"/>
      <c r="AI1108" s="1073"/>
      <c r="AJ1108" s="1073"/>
      <c r="AK1108" s="1073"/>
      <c r="AL1108" s="1073"/>
      <c r="AM1108" s="1073"/>
      <c r="AN1108" s="1073"/>
      <c r="AO1108" s="1073"/>
      <c r="AP1108" s="1073"/>
      <c r="AQ1108" s="1073"/>
      <c r="AR1108" s="1073"/>
      <c r="AS1108" s="1073"/>
      <c r="AT1108" s="1073"/>
      <c r="AU1108" s="1073"/>
      <c r="AV1108" s="1073"/>
      <c r="AW1108" s="1073"/>
      <c r="AX1108" s="1073"/>
      <c r="AY1108" s="1073"/>
      <c r="AZ1108" s="1073"/>
      <c r="BA1108" s="1073"/>
      <c r="BB1108" s="1073"/>
      <c r="BC1108" s="1073"/>
      <c r="BD1108" s="1073"/>
      <c r="BE1108" s="1073"/>
      <c r="BF1108" s="1073"/>
      <c r="BG1108" s="1073"/>
      <c r="BH1108" s="1073"/>
      <c r="BI1108" s="1073"/>
      <c r="BJ1108" s="1073"/>
      <c r="BK1108" s="1073"/>
      <c r="BL1108" s="1073"/>
      <c r="BM1108" s="1073"/>
      <c r="BN1108" s="1073"/>
      <c r="BO1108" s="1073"/>
      <c r="BP1108" s="1073"/>
      <c r="BQ1108" s="1073"/>
      <c r="BR1108" s="1073"/>
      <c r="BS1108" s="1112"/>
      <c r="BT1108" s="1073"/>
      <c r="BU1108" s="1073"/>
      <c r="BV1108" s="1073"/>
      <c r="BW1108" s="1073"/>
      <c r="BX1108" s="1073"/>
      <c r="BY1108" s="1073"/>
      <c r="BZ1108" s="1073"/>
      <c r="CA1108" s="1073"/>
      <c r="CB1108" s="1073"/>
      <c r="CC1108" s="1073"/>
      <c r="CD1108" s="1073"/>
      <c r="CE1108" s="1073"/>
      <c r="CF1108" s="1073"/>
      <c r="CG1108" s="1073"/>
      <c r="CH1108" s="1073"/>
      <c r="CI1108" s="1073"/>
      <c r="CJ1108" s="1073"/>
      <c r="CK1108" s="1073"/>
      <c r="CL1108" s="1073"/>
      <c r="CM1108" s="1112"/>
      <c r="CN1108" s="1112"/>
      <c r="CO1108" s="1113"/>
      <c r="CQ1108" s="1927"/>
    </row>
    <row r="1109" spans="1:95" s="621" customFormat="1" x14ac:dyDescent="0.2">
      <c r="A1109" s="1054"/>
      <c r="B1109" s="1072"/>
      <c r="C1109" s="1048"/>
      <c r="D1109" s="1048"/>
      <c r="E1109" s="1049"/>
      <c r="F1109" s="1067"/>
      <c r="G1109" s="1066"/>
      <c r="H1109" s="1052"/>
      <c r="I1109" s="1073"/>
      <c r="J1109" s="1073"/>
      <c r="K1109" s="1073"/>
      <c r="L1109" s="1073"/>
      <c r="M1109" s="1073"/>
      <c r="N1109" s="1073"/>
      <c r="O1109" s="1073"/>
      <c r="P1109" s="1073"/>
      <c r="Q1109" s="1073"/>
      <c r="R1109" s="1073"/>
      <c r="S1109" s="1073"/>
      <c r="T1109" s="1073"/>
      <c r="U1109" s="1073"/>
      <c r="V1109" s="1073"/>
      <c r="W1109" s="1073"/>
      <c r="X1109" s="1073"/>
      <c r="Y1109" s="1073"/>
      <c r="Z1109" s="1073"/>
      <c r="AA1109" s="1073"/>
      <c r="AB1109" s="1112"/>
      <c r="AC1109" s="1112"/>
      <c r="AD1109" s="1112"/>
      <c r="AE1109" s="1112"/>
      <c r="AF1109" s="1073"/>
      <c r="AG1109" s="1073"/>
      <c r="AH1109" s="1073"/>
      <c r="AI1109" s="1073"/>
      <c r="AJ1109" s="1073"/>
      <c r="AK1109" s="1073"/>
      <c r="AL1109" s="1073"/>
      <c r="AM1109" s="1073"/>
      <c r="AN1109" s="1073"/>
      <c r="AO1109" s="1073"/>
      <c r="AP1109" s="1073"/>
      <c r="AQ1109" s="1073"/>
      <c r="AR1109" s="1073"/>
      <c r="AS1109" s="1073"/>
      <c r="AT1109" s="1073"/>
      <c r="AU1109" s="1073"/>
      <c r="AV1109" s="1073"/>
      <c r="AW1109" s="1073"/>
      <c r="AX1109" s="1073"/>
      <c r="AY1109" s="1073"/>
      <c r="AZ1109" s="1073"/>
      <c r="BA1109" s="1073"/>
      <c r="BB1109" s="1073"/>
      <c r="BC1109" s="1073"/>
      <c r="BD1109" s="1073"/>
      <c r="BE1109" s="1073"/>
      <c r="BF1109" s="1073"/>
      <c r="BG1109" s="1073"/>
      <c r="BH1109" s="1073"/>
      <c r="BI1109" s="1073"/>
      <c r="BJ1109" s="1073"/>
      <c r="BK1109" s="1073"/>
      <c r="BL1109" s="1073"/>
      <c r="BM1109" s="1073"/>
      <c r="BN1109" s="1073"/>
      <c r="BO1109" s="1073"/>
      <c r="BP1109" s="1073"/>
      <c r="BQ1109" s="1073"/>
      <c r="BR1109" s="1073"/>
      <c r="BS1109" s="1112"/>
      <c r="BT1109" s="1073"/>
      <c r="BU1109" s="1073"/>
      <c r="BV1109" s="1073"/>
      <c r="BW1109" s="1073"/>
      <c r="BX1109" s="1073"/>
      <c r="BY1109" s="1073"/>
      <c r="BZ1109" s="1073"/>
      <c r="CA1109" s="1073"/>
      <c r="CB1109" s="1073"/>
      <c r="CC1109" s="1073"/>
      <c r="CD1109" s="1073"/>
      <c r="CE1109" s="1073"/>
      <c r="CF1109" s="1073"/>
      <c r="CG1109" s="1073"/>
      <c r="CH1109" s="1073"/>
      <c r="CI1109" s="1073"/>
      <c r="CJ1109" s="1073"/>
      <c r="CK1109" s="1073"/>
      <c r="CL1109" s="1073"/>
      <c r="CM1109" s="1112"/>
      <c r="CN1109" s="1112"/>
      <c r="CO1109" s="1113"/>
      <c r="CQ1109" s="1927"/>
    </row>
    <row r="1110" spans="1:95" s="621" customFormat="1" x14ac:dyDescent="0.2">
      <c r="A1110" s="1054"/>
      <c r="B1110" s="1072"/>
      <c r="C1110" s="1048"/>
      <c r="D1110" s="1048"/>
      <c r="E1110" s="1049"/>
      <c r="F1110" s="1067"/>
      <c r="G1110" s="1066"/>
      <c r="H1110" s="1052"/>
      <c r="I1110" s="1073"/>
      <c r="J1110" s="1073"/>
      <c r="K1110" s="1073"/>
      <c r="L1110" s="1073"/>
      <c r="M1110" s="1073"/>
      <c r="N1110" s="1073"/>
      <c r="O1110" s="1073"/>
      <c r="P1110" s="1073"/>
      <c r="Q1110" s="1073"/>
      <c r="R1110" s="1073"/>
      <c r="S1110" s="1073"/>
      <c r="T1110" s="1073"/>
      <c r="U1110" s="1073"/>
      <c r="V1110" s="1073"/>
      <c r="W1110" s="1073"/>
      <c r="X1110" s="1073"/>
      <c r="Y1110" s="1073"/>
      <c r="Z1110" s="1073"/>
      <c r="AA1110" s="1073"/>
      <c r="AB1110" s="1112"/>
      <c r="AC1110" s="1112"/>
      <c r="AD1110" s="1112"/>
      <c r="AE1110" s="1112"/>
      <c r="AF1110" s="1073"/>
      <c r="AG1110" s="1073"/>
      <c r="AH1110" s="1073"/>
      <c r="AI1110" s="1073"/>
      <c r="AJ1110" s="1073"/>
      <c r="AK1110" s="1073"/>
      <c r="AL1110" s="1073"/>
      <c r="AM1110" s="1073"/>
      <c r="AN1110" s="1073"/>
      <c r="AO1110" s="1073"/>
      <c r="AP1110" s="1073"/>
      <c r="AQ1110" s="1073"/>
      <c r="AR1110" s="1073"/>
      <c r="AS1110" s="1073"/>
      <c r="AT1110" s="1073"/>
      <c r="AU1110" s="1073"/>
      <c r="AV1110" s="1073"/>
      <c r="AW1110" s="1073"/>
      <c r="AX1110" s="1073"/>
      <c r="AY1110" s="1073"/>
      <c r="AZ1110" s="1073"/>
      <c r="BA1110" s="1073"/>
      <c r="BB1110" s="1073"/>
      <c r="BC1110" s="1073"/>
      <c r="BD1110" s="1073"/>
      <c r="BE1110" s="1073"/>
      <c r="BF1110" s="1073"/>
      <c r="BG1110" s="1073"/>
      <c r="BH1110" s="1073"/>
      <c r="BI1110" s="1073"/>
      <c r="BJ1110" s="1073"/>
      <c r="BK1110" s="1073"/>
      <c r="BL1110" s="1073"/>
      <c r="BM1110" s="1073"/>
      <c r="BN1110" s="1073"/>
      <c r="BO1110" s="1073"/>
      <c r="BP1110" s="1073"/>
      <c r="BQ1110" s="1073"/>
      <c r="BR1110" s="1073"/>
      <c r="BS1110" s="1112"/>
      <c r="BT1110" s="1073"/>
      <c r="BU1110" s="1073"/>
      <c r="BV1110" s="1073"/>
      <c r="BW1110" s="1073"/>
      <c r="BX1110" s="1073"/>
      <c r="BY1110" s="1073"/>
      <c r="BZ1110" s="1073"/>
      <c r="CA1110" s="1073"/>
      <c r="CB1110" s="1073"/>
      <c r="CC1110" s="1073"/>
      <c r="CD1110" s="1073"/>
      <c r="CE1110" s="1073"/>
      <c r="CF1110" s="1073"/>
      <c r="CG1110" s="1073"/>
      <c r="CH1110" s="1073"/>
      <c r="CI1110" s="1073"/>
      <c r="CJ1110" s="1073"/>
      <c r="CK1110" s="1073"/>
      <c r="CL1110" s="1073"/>
      <c r="CM1110" s="1112"/>
      <c r="CN1110" s="1112"/>
      <c r="CO1110" s="1113"/>
      <c r="CQ1110" s="1927"/>
    </row>
    <row r="1111" spans="1:95" s="621" customFormat="1" x14ac:dyDescent="0.2">
      <c r="A1111" s="1054"/>
      <c r="B1111" s="1072"/>
      <c r="C1111" s="1048"/>
      <c r="D1111" s="1048"/>
      <c r="E1111" s="1049"/>
      <c r="F1111" s="1067"/>
      <c r="G1111" s="1066"/>
      <c r="H1111" s="1052"/>
      <c r="I1111" s="1073"/>
      <c r="J1111" s="1073"/>
      <c r="K1111" s="1073"/>
      <c r="L1111" s="1073"/>
      <c r="M1111" s="1073"/>
      <c r="N1111" s="1073"/>
      <c r="O1111" s="1073"/>
      <c r="P1111" s="1073"/>
      <c r="Q1111" s="1073"/>
      <c r="R1111" s="1073"/>
      <c r="S1111" s="1073"/>
      <c r="T1111" s="1073"/>
      <c r="U1111" s="1073"/>
      <c r="V1111" s="1073"/>
      <c r="W1111" s="1073"/>
      <c r="X1111" s="1073"/>
      <c r="Y1111" s="1073"/>
      <c r="Z1111" s="1073"/>
      <c r="AA1111" s="1073"/>
      <c r="AB1111" s="1112"/>
      <c r="AC1111" s="1112"/>
      <c r="AD1111" s="1112"/>
      <c r="AE1111" s="1112"/>
      <c r="AF1111" s="1073"/>
      <c r="AG1111" s="1073"/>
      <c r="AH1111" s="1073"/>
      <c r="AI1111" s="1073"/>
      <c r="AJ1111" s="1073"/>
      <c r="AK1111" s="1073"/>
      <c r="AL1111" s="1073"/>
      <c r="AM1111" s="1073"/>
      <c r="AN1111" s="1073"/>
      <c r="AO1111" s="1073"/>
      <c r="AP1111" s="1073"/>
      <c r="AQ1111" s="1073"/>
      <c r="AR1111" s="1073"/>
      <c r="AS1111" s="1073"/>
      <c r="AT1111" s="1073"/>
      <c r="AU1111" s="1073"/>
      <c r="AV1111" s="1073"/>
      <c r="AW1111" s="1073"/>
      <c r="AX1111" s="1073"/>
      <c r="AY1111" s="1073"/>
      <c r="AZ1111" s="1073"/>
      <c r="BA1111" s="1073"/>
      <c r="BB1111" s="1073"/>
      <c r="BC1111" s="1073"/>
      <c r="BD1111" s="1073"/>
      <c r="BE1111" s="1073"/>
      <c r="BF1111" s="1073"/>
      <c r="BG1111" s="1073"/>
      <c r="BH1111" s="1073"/>
      <c r="BI1111" s="1073"/>
      <c r="BJ1111" s="1073"/>
      <c r="BK1111" s="1073"/>
      <c r="BL1111" s="1073"/>
      <c r="BM1111" s="1073"/>
      <c r="BN1111" s="1073"/>
      <c r="BO1111" s="1073"/>
      <c r="BP1111" s="1073"/>
      <c r="BQ1111" s="1073"/>
      <c r="BR1111" s="1073"/>
      <c r="BS1111" s="1112"/>
      <c r="BT1111" s="1073"/>
      <c r="BU1111" s="1073"/>
      <c r="BV1111" s="1073"/>
      <c r="BW1111" s="1073"/>
      <c r="BX1111" s="1073"/>
      <c r="BY1111" s="1073"/>
      <c r="BZ1111" s="1073"/>
      <c r="CA1111" s="1073"/>
      <c r="CB1111" s="1073"/>
      <c r="CC1111" s="1073"/>
      <c r="CD1111" s="1073"/>
      <c r="CE1111" s="1073"/>
      <c r="CF1111" s="1073"/>
      <c r="CG1111" s="1073"/>
      <c r="CH1111" s="1073"/>
      <c r="CI1111" s="1073"/>
      <c r="CJ1111" s="1073"/>
      <c r="CK1111" s="1073"/>
      <c r="CL1111" s="1073"/>
      <c r="CM1111" s="1112"/>
      <c r="CN1111" s="1112"/>
      <c r="CO1111" s="1113"/>
      <c r="CQ1111" s="1927"/>
    </row>
    <row r="1112" spans="1:95" s="621" customFormat="1" x14ac:dyDescent="0.2">
      <c r="A1112" s="1054"/>
      <c r="B1112" s="1072"/>
      <c r="C1112" s="1048"/>
      <c r="D1112" s="1048"/>
      <c r="E1112" s="1049"/>
      <c r="F1112" s="1067"/>
      <c r="G1112" s="1066"/>
      <c r="H1112" s="1052"/>
      <c r="I1112" s="1073"/>
      <c r="J1112" s="1073"/>
      <c r="K1112" s="1073"/>
      <c r="L1112" s="1073"/>
      <c r="M1112" s="1073"/>
      <c r="N1112" s="1073"/>
      <c r="O1112" s="1073"/>
      <c r="P1112" s="1073"/>
      <c r="Q1112" s="1073"/>
      <c r="R1112" s="1073"/>
      <c r="S1112" s="1073"/>
      <c r="T1112" s="1073"/>
      <c r="U1112" s="1073"/>
      <c r="V1112" s="1073"/>
      <c r="W1112" s="1073"/>
      <c r="X1112" s="1073"/>
      <c r="Y1112" s="1073"/>
      <c r="Z1112" s="1073"/>
      <c r="AA1112" s="1073"/>
      <c r="AB1112" s="1112"/>
      <c r="AC1112" s="1112"/>
      <c r="AD1112" s="1112"/>
      <c r="AE1112" s="1112"/>
      <c r="AF1112" s="1073"/>
      <c r="AG1112" s="1073"/>
      <c r="AH1112" s="1073"/>
      <c r="AI1112" s="1073"/>
      <c r="AJ1112" s="1073"/>
      <c r="AK1112" s="1073"/>
      <c r="AL1112" s="1073"/>
      <c r="AM1112" s="1073"/>
      <c r="AN1112" s="1073"/>
      <c r="AO1112" s="1073"/>
      <c r="AP1112" s="1073"/>
      <c r="AQ1112" s="1073"/>
      <c r="AR1112" s="1073"/>
      <c r="AS1112" s="1073"/>
      <c r="AT1112" s="1073"/>
      <c r="AU1112" s="1073"/>
      <c r="AV1112" s="1073"/>
      <c r="AW1112" s="1073"/>
      <c r="AX1112" s="1073"/>
      <c r="AY1112" s="1073"/>
      <c r="AZ1112" s="1073"/>
      <c r="BA1112" s="1073"/>
      <c r="BB1112" s="1073"/>
      <c r="BC1112" s="1073"/>
      <c r="BD1112" s="1073"/>
      <c r="BE1112" s="1073"/>
      <c r="BF1112" s="1073"/>
      <c r="BG1112" s="1073"/>
      <c r="BH1112" s="1073"/>
      <c r="BI1112" s="1073"/>
      <c r="BJ1112" s="1073"/>
      <c r="BK1112" s="1073"/>
      <c r="BL1112" s="1073"/>
      <c r="BM1112" s="1073"/>
      <c r="BN1112" s="1073"/>
      <c r="BO1112" s="1073"/>
      <c r="BP1112" s="1073"/>
      <c r="BQ1112" s="1073"/>
      <c r="BR1112" s="1073"/>
      <c r="BS1112" s="1112"/>
      <c r="BT1112" s="1073"/>
      <c r="BU1112" s="1073"/>
      <c r="BV1112" s="1073"/>
      <c r="BW1112" s="1073"/>
      <c r="BX1112" s="1073"/>
      <c r="BY1112" s="1073"/>
      <c r="BZ1112" s="1073"/>
      <c r="CA1112" s="1073"/>
      <c r="CB1112" s="1073"/>
      <c r="CC1112" s="1073"/>
      <c r="CD1112" s="1073"/>
      <c r="CE1112" s="1073"/>
      <c r="CF1112" s="1073"/>
      <c r="CG1112" s="1073"/>
      <c r="CH1112" s="1073"/>
      <c r="CI1112" s="1073"/>
      <c r="CJ1112" s="1073"/>
      <c r="CK1112" s="1073"/>
      <c r="CL1112" s="1073"/>
      <c r="CM1112" s="1112"/>
      <c r="CN1112" s="1112"/>
      <c r="CO1112" s="1113"/>
      <c r="CQ1112" s="1927"/>
    </row>
    <row r="1113" spans="1:95" s="621" customFormat="1" x14ac:dyDescent="0.2">
      <c r="A1113" s="1054"/>
      <c r="B1113" s="1072"/>
      <c r="C1113" s="1048"/>
      <c r="D1113" s="1048"/>
      <c r="E1113" s="1049"/>
      <c r="F1113" s="1067"/>
      <c r="G1113" s="1066"/>
      <c r="H1113" s="1052"/>
      <c r="I1113" s="1073"/>
      <c r="J1113" s="1073"/>
      <c r="K1113" s="1073"/>
      <c r="L1113" s="1073"/>
      <c r="M1113" s="1073"/>
      <c r="N1113" s="1073"/>
      <c r="O1113" s="1073"/>
      <c r="P1113" s="1073"/>
      <c r="Q1113" s="1073"/>
      <c r="R1113" s="1073"/>
      <c r="S1113" s="1073"/>
      <c r="T1113" s="1073"/>
      <c r="U1113" s="1073"/>
      <c r="V1113" s="1073"/>
      <c r="W1113" s="1073"/>
      <c r="X1113" s="1073"/>
      <c r="Y1113" s="1073"/>
      <c r="Z1113" s="1073"/>
      <c r="AA1113" s="1073"/>
      <c r="AB1113" s="1112"/>
      <c r="AC1113" s="1112"/>
      <c r="AD1113" s="1112"/>
      <c r="AE1113" s="1112"/>
      <c r="AF1113" s="1073"/>
      <c r="AG1113" s="1073"/>
      <c r="AH1113" s="1073"/>
      <c r="AI1113" s="1073"/>
      <c r="AJ1113" s="1073"/>
      <c r="AK1113" s="1073"/>
      <c r="AL1113" s="1073"/>
      <c r="AM1113" s="1073"/>
      <c r="AN1113" s="1073"/>
      <c r="AO1113" s="1073"/>
      <c r="AP1113" s="1073"/>
      <c r="AQ1113" s="1073"/>
      <c r="AR1113" s="1073"/>
      <c r="AS1113" s="1073"/>
      <c r="AT1113" s="1073"/>
      <c r="AU1113" s="1073"/>
      <c r="AV1113" s="1073"/>
      <c r="AW1113" s="1073"/>
      <c r="AX1113" s="1073"/>
      <c r="AY1113" s="1073"/>
      <c r="AZ1113" s="1073"/>
      <c r="BA1113" s="1073"/>
      <c r="BB1113" s="1073"/>
      <c r="BC1113" s="1073"/>
      <c r="BD1113" s="1073"/>
      <c r="BE1113" s="1073"/>
      <c r="BF1113" s="1073"/>
      <c r="BG1113" s="1073"/>
      <c r="BH1113" s="1073"/>
      <c r="BI1113" s="1073"/>
      <c r="BJ1113" s="1073"/>
      <c r="BK1113" s="1073"/>
      <c r="BL1113" s="1073"/>
      <c r="BM1113" s="1073"/>
      <c r="BN1113" s="1073"/>
      <c r="BO1113" s="1073"/>
      <c r="BP1113" s="1073"/>
      <c r="BQ1113" s="1073"/>
      <c r="BR1113" s="1073"/>
      <c r="BS1113" s="1112"/>
      <c r="BT1113" s="1073"/>
      <c r="BU1113" s="1073"/>
      <c r="BV1113" s="1073"/>
      <c r="BW1113" s="1073"/>
      <c r="BX1113" s="1073"/>
      <c r="BY1113" s="1073"/>
      <c r="BZ1113" s="1073"/>
      <c r="CA1113" s="1073"/>
      <c r="CB1113" s="1073"/>
      <c r="CC1113" s="1073"/>
      <c r="CD1113" s="1073"/>
      <c r="CE1113" s="1073"/>
      <c r="CF1113" s="1073"/>
      <c r="CG1113" s="1073"/>
      <c r="CH1113" s="1073"/>
      <c r="CI1113" s="1073"/>
      <c r="CJ1113" s="1073"/>
      <c r="CK1113" s="1073"/>
      <c r="CL1113" s="1073"/>
      <c r="CM1113" s="1112"/>
      <c r="CN1113" s="1112"/>
      <c r="CO1113" s="1113"/>
      <c r="CQ1113" s="1927"/>
    </row>
    <row r="1114" spans="1:95" s="621" customFormat="1" x14ac:dyDescent="0.2">
      <c r="A1114" s="1054"/>
      <c r="B1114" s="1072"/>
      <c r="C1114" s="1048"/>
      <c r="D1114" s="1048"/>
      <c r="E1114" s="1049"/>
      <c r="F1114" s="1067"/>
      <c r="G1114" s="1066"/>
      <c r="H1114" s="1052"/>
      <c r="I1114" s="1073"/>
      <c r="J1114" s="1073"/>
      <c r="K1114" s="1073"/>
      <c r="L1114" s="1073"/>
      <c r="M1114" s="1073"/>
      <c r="N1114" s="1073"/>
      <c r="O1114" s="1073"/>
      <c r="P1114" s="1073"/>
      <c r="Q1114" s="1073"/>
      <c r="R1114" s="1073"/>
      <c r="S1114" s="1073"/>
      <c r="T1114" s="1073"/>
      <c r="U1114" s="1073"/>
      <c r="V1114" s="1073"/>
      <c r="W1114" s="1073"/>
      <c r="X1114" s="1073"/>
      <c r="Y1114" s="1073"/>
      <c r="Z1114" s="1073"/>
      <c r="AA1114" s="1073"/>
      <c r="AB1114" s="1112"/>
      <c r="AC1114" s="1112"/>
      <c r="AD1114" s="1112"/>
      <c r="AE1114" s="1112"/>
      <c r="AF1114" s="1073"/>
      <c r="AG1114" s="1073"/>
      <c r="AH1114" s="1073"/>
      <c r="AI1114" s="1073"/>
      <c r="AJ1114" s="1073"/>
      <c r="AK1114" s="1073"/>
      <c r="AL1114" s="1073"/>
      <c r="AM1114" s="1073"/>
      <c r="AN1114" s="1073"/>
      <c r="AO1114" s="1073"/>
      <c r="AP1114" s="1073"/>
      <c r="AQ1114" s="1073"/>
      <c r="AR1114" s="1073"/>
      <c r="AS1114" s="1073"/>
      <c r="AT1114" s="1073"/>
      <c r="AU1114" s="1073"/>
      <c r="AV1114" s="1073"/>
      <c r="AW1114" s="1073"/>
      <c r="AX1114" s="1073"/>
      <c r="AY1114" s="1073"/>
      <c r="AZ1114" s="1073"/>
      <c r="BA1114" s="1073"/>
      <c r="BB1114" s="1073"/>
      <c r="BC1114" s="1073"/>
      <c r="BD1114" s="1073"/>
      <c r="BE1114" s="1073"/>
      <c r="BF1114" s="1073"/>
      <c r="BG1114" s="1073"/>
      <c r="BH1114" s="1073"/>
      <c r="BI1114" s="1073"/>
      <c r="BJ1114" s="1073"/>
      <c r="BK1114" s="1073"/>
      <c r="BL1114" s="1073"/>
      <c r="BM1114" s="1073"/>
      <c r="BN1114" s="1073"/>
      <c r="BO1114" s="1073"/>
      <c r="BP1114" s="1073"/>
      <c r="BQ1114" s="1073"/>
      <c r="BR1114" s="1073"/>
      <c r="BS1114" s="1112"/>
      <c r="BT1114" s="1073"/>
      <c r="BU1114" s="1073"/>
      <c r="BV1114" s="1073"/>
      <c r="BW1114" s="1073"/>
      <c r="BX1114" s="1073"/>
      <c r="BY1114" s="1073"/>
      <c r="BZ1114" s="1073"/>
      <c r="CA1114" s="1073"/>
      <c r="CB1114" s="1073"/>
      <c r="CC1114" s="1073"/>
      <c r="CD1114" s="1073"/>
      <c r="CE1114" s="1073"/>
      <c r="CF1114" s="1073"/>
      <c r="CG1114" s="1073"/>
      <c r="CH1114" s="1073"/>
      <c r="CI1114" s="1073"/>
      <c r="CJ1114" s="1073"/>
      <c r="CK1114" s="1073"/>
      <c r="CL1114" s="1073"/>
      <c r="CM1114" s="1112"/>
      <c r="CN1114" s="1112"/>
      <c r="CO1114" s="1113"/>
      <c r="CQ1114" s="1927"/>
    </row>
    <row r="1115" spans="1:95" s="621" customFormat="1" x14ac:dyDescent="0.2">
      <c r="A1115" s="1054"/>
      <c r="B1115" s="1072"/>
      <c r="C1115" s="1048"/>
      <c r="D1115" s="1048"/>
      <c r="E1115" s="1049"/>
      <c r="F1115" s="1067"/>
      <c r="G1115" s="1066"/>
      <c r="H1115" s="1052"/>
      <c r="I1115" s="1073"/>
      <c r="J1115" s="1073"/>
      <c r="K1115" s="1073"/>
      <c r="L1115" s="1073"/>
      <c r="M1115" s="1073"/>
      <c r="N1115" s="1073"/>
      <c r="O1115" s="1073"/>
      <c r="P1115" s="1073"/>
      <c r="Q1115" s="1073"/>
      <c r="R1115" s="1073"/>
      <c r="S1115" s="1073"/>
      <c r="T1115" s="1073"/>
      <c r="U1115" s="1073"/>
      <c r="V1115" s="1073"/>
      <c r="W1115" s="1073"/>
      <c r="X1115" s="1073"/>
      <c r="Y1115" s="1073"/>
      <c r="Z1115" s="1073"/>
      <c r="AA1115" s="1073"/>
      <c r="AB1115" s="1112"/>
      <c r="AC1115" s="1112"/>
      <c r="AD1115" s="1112"/>
      <c r="AE1115" s="1112"/>
      <c r="AF1115" s="1073"/>
      <c r="AG1115" s="1073"/>
      <c r="AH1115" s="1073"/>
      <c r="AI1115" s="1073"/>
      <c r="AJ1115" s="1073"/>
      <c r="AK1115" s="1073"/>
      <c r="AL1115" s="1073"/>
      <c r="AM1115" s="1073"/>
      <c r="AN1115" s="1073"/>
      <c r="AO1115" s="1073"/>
      <c r="AP1115" s="1073"/>
      <c r="AQ1115" s="1073"/>
      <c r="AR1115" s="1073"/>
      <c r="AS1115" s="1073"/>
      <c r="AT1115" s="1073"/>
      <c r="AU1115" s="1073"/>
      <c r="AV1115" s="1073"/>
      <c r="AW1115" s="1073"/>
      <c r="AX1115" s="1073"/>
      <c r="AY1115" s="1073"/>
      <c r="AZ1115" s="1073"/>
      <c r="BA1115" s="1073"/>
      <c r="BB1115" s="1073"/>
      <c r="BC1115" s="1073"/>
      <c r="BD1115" s="1073"/>
      <c r="BE1115" s="1073"/>
      <c r="BF1115" s="1073"/>
      <c r="BG1115" s="1073"/>
      <c r="BH1115" s="1073"/>
      <c r="BI1115" s="1073"/>
      <c r="BJ1115" s="1073"/>
      <c r="BK1115" s="1073"/>
      <c r="BL1115" s="1073"/>
      <c r="BM1115" s="1073"/>
      <c r="BN1115" s="1073"/>
      <c r="BO1115" s="1073"/>
      <c r="BP1115" s="1073"/>
      <c r="BQ1115" s="1073"/>
      <c r="BR1115" s="1073"/>
      <c r="BS1115" s="1112"/>
      <c r="BT1115" s="1073"/>
      <c r="BU1115" s="1073"/>
      <c r="BV1115" s="1073"/>
      <c r="BW1115" s="1073"/>
      <c r="BX1115" s="1073"/>
      <c r="BY1115" s="1073"/>
      <c r="BZ1115" s="1073"/>
      <c r="CA1115" s="1073"/>
      <c r="CB1115" s="1073"/>
      <c r="CC1115" s="1073"/>
      <c r="CD1115" s="1073"/>
      <c r="CE1115" s="1073"/>
      <c r="CF1115" s="1073"/>
      <c r="CG1115" s="1073"/>
      <c r="CH1115" s="1073"/>
      <c r="CI1115" s="1073"/>
      <c r="CJ1115" s="1073"/>
      <c r="CK1115" s="1073"/>
      <c r="CL1115" s="1073"/>
      <c r="CM1115" s="1112"/>
      <c r="CN1115" s="1112"/>
      <c r="CO1115" s="1113"/>
      <c r="CQ1115" s="1927"/>
    </row>
    <row r="1116" spans="1:95" s="621" customFormat="1" x14ac:dyDescent="0.2">
      <c r="A1116" s="1054"/>
      <c r="B1116" s="1072"/>
      <c r="C1116" s="1048"/>
      <c r="D1116" s="1048"/>
      <c r="E1116" s="1049"/>
      <c r="F1116" s="1067"/>
      <c r="G1116" s="1066"/>
      <c r="H1116" s="1052"/>
      <c r="I1116" s="1073"/>
      <c r="J1116" s="1073"/>
      <c r="K1116" s="1073"/>
      <c r="L1116" s="1073"/>
      <c r="M1116" s="1073"/>
      <c r="N1116" s="1073"/>
      <c r="O1116" s="1073"/>
      <c r="P1116" s="1073"/>
      <c r="Q1116" s="1073"/>
      <c r="R1116" s="1073"/>
      <c r="S1116" s="1073"/>
      <c r="T1116" s="1073"/>
      <c r="U1116" s="1073"/>
      <c r="V1116" s="1073"/>
      <c r="W1116" s="1073"/>
      <c r="X1116" s="1073"/>
      <c r="Y1116" s="1073"/>
      <c r="Z1116" s="1073"/>
      <c r="AA1116" s="1073"/>
      <c r="AB1116" s="1112"/>
      <c r="AC1116" s="1112"/>
      <c r="AD1116" s="1112"/>
      <c r="AE1116" s="1112"/>
      <c r="AF1116" s="1073"/>
      <c r="AG1116" s="1073"/>
      <c r="AH1116" s="1073"/>
      <c r="AI1116" s="1073"/>
      <c r="AJ1116" s="1073"/>
      <c r="AK1116" s="1073"/>
      <c r="AL1116" s="1073"/>
      <c r="AM1116" s="1073"/>
      <c r="AN1116" s="1073"/>
      <c r="AO1116" s="1073"/>
      <c r="AP1116" s="1073"/>
      <c r="AQ1116" s="1073"/>
      <c r="AR1116" s="1073"/>
      <c r="AS1116" s="1073"/>
      <c r="AT1116" s="1073"/>
      <c r="AU1116" s="1073"/>
      <c r="AV1116" s="1073"/>
      <c r="AW1116" s="1073"/>
      <c r="AX1116" s="1073"/>
      <c r="AY1116" s="1073"/>
      <c r="AZ1116" s="1073"/>
      <c r="BA1116" s="1073"/>
      <c r="BB1116" s="1073"/>
      <c r="BC1116" s="1073"/>
      <c r="BD1116" s="1073"/>
      <c r="BE1116" s="1073"/>
      <c r="BF1116" s="1073"/>
      <c r="BG1116" s="1073"/>
      <c r="BH1116" s="1073"/>
      <c r="BI1116" s="1073"/>
      <c r="BJ1116" s="1073"/>
      <c r="BK1116" s="1073"/>
      <c r="BL1116" s="1073"/>
      <c r="BM1116" s="1073"/>
      <c r="BN1116" s="1073"/>
      <c r="BO1116" s="1073"/>
      <c r="BP1116" s="1073"/>
      <c r="BQ1116" s="1073"/>
      <c r="BR1116" s="1073"/>
      <c r="BS1116" s="1112"/>
      <c r="BT1116" s="1073"/>
      <c r="BU1116" s="1073"/>
      <c r="BV1116" s="1073"/>
      <c r="BW1116" s="1073"/>
      <c r="BX1116" s="1073"/>
      <c r="BY1116" s="1073"/>
      <c r="BZ1116" s="1073"/>
      <c r="CA1116" s="1073"/>
      <c r="CB1116" s="1073"/>
      <c r="CC1116" s="1073"/>
      <c r="CD1116" s="1073"/>
      <c r="CE1116" s="1073"/>
      <c r="CF1116" s="1073"/>
      <c r="CG1116" s="1073"/>
      <c r="CH1116" s="1073"/>
      <c r="CI1116" s="1073"/>
      <c r="CJ1116" s="1073"/>
      <c r="CK1116" s="1073"/>
      <c r="CL1116" s="1073"/>
      <c r="CM1116" s="1112"/>
      <c r="CN1116" s="1112"/>
      <c r="CO1116" s="1113"/>
      <c r="CQ1116" s="1927"/>
    </row>
    <row r="1117" spans="1:95" s="621" customFormat="1" x14ac:dyDescent="0.2">
      <c r="A1117" s="1054"/>
      <c r="B1117" s="1072"/>
      <c r="C1117" s="1048"/>
      <c r="D1117" s="1048"/>
      <c r="E1117" s="1049"/>
      <c r="F1117" s="1067"/>
      <c r="G1117" s="1066"/>
      <c r="H1117" s="1052"/>
      <c r="I1117" s="1073"/>
      <c r="J1117" s="1073"/>
      <c r="K1117" s="1073"/>
      <c r="L1117" s="1073"/>
      <c r="M1117" s="1073"/>
      <c r="N1117" s="1073"/>
      <c r="O1117" s="1073"/>
      <c r="P1117" s="1073"/>
      <c r="Q1117" s="1073"/>
      <c r="R1117" s="1073"/>
      <c r="S1117" s="1073"/>
      <c r="T1117" s="1073"/>
      <c r="U1117" s="1073"/>
      <c r="V1117" s="1073"/>
      <c r="W1117" s="1073"/>
      <c r="X1117" s="1073"/>
      <c r="Y1117" s="1073"/>
      <c r="Z1117" s="1073"/>
      <c r="AA1117" s="1073"/>
      <c r="AB1117" s="1112"/>
      <c r="AC1117" s="1112"/>
      <c r="AD1117" s="1112"/>
      <c r="AE1117" s="1112"/>
      <c r="AF1117" s="1073"/>
      <c r="AG1117" s="1073"/>
      <c r="AH1117" s="1073"/>
      <c r="AI1117" s="1073"/>
      <c r="AJ1117" s="1073"/>
      <c r="AK1117" s="1073"/>
      <c r="AL1117" s="1073"/>
      <c r="AM1117" s="1073"/>
      <c r="AN1117" s="1073"/>
      <c r="AO1117" s="1073"/>
      <c r="AP1117" s="1073"/>
      <c r="AQ1117" s="1073"/>
      <c r="AR1117" s="1073"/>
      <c r="AS1117" s="1073"/>
      <c r="AT1117" s="1073"/>
      <c r="AU1117" s="1073"/>
      <c r="AV1117" s="1073"/>
      <c r="AW1117" s="1073"/>
      <c r="AX1117" s="1073"/>
      <c r="AY1117" s="1073"/>
      <c r="AZ1117" s="1073"/>
      <c r="BA1117" s="1073"/>
      <c r="BB1117" s="1073"/>
      <c r="BC1117" s="1073"/>
      <c r="BD1117" s="1073"/>
      <c r="BE1117" s="1073"/>
      <c r="BF1117" s="1073"/>
      <c r="BG1117" s="1073"/>
      <c r="BH1117" s="1073"/>
      <c r="BI1117" s="1073"/>
      <c r="BJ1117" s="1073"/>
      <c r="BK1117" s="1073"/>
      <c r="BL1117" s="1073"/>
      <c r="BM1117" s="1073"/>
      <c r="BN1117" s="1073"/>
      <c r="BO1117" s="1073"/>
      <c r="BP1117" s="1073"/>
      <c r="BQ1117" s="1073"/>
      <c r="BR1117" s="1073"/>
      <c r="BS1117" s="1112"/>
      <c r="BT1117" s="1073"/>
      <c r="BU1117" s="1073"/>
      <c r="BV1117" s="1073"/>
      <c r="BW1117" s="1073"/>
      <c r="BX1117" s="1073"/>
      <c r="BY1117" s="1073"/>
      <c r="BZ1117" s="1073"/>
      <c r="CA1117" s="1073"/>
      <c r="CB1117" s="1073"/>
      <c r="CC1117" s="1073"/>
      <c r="CD1117" s="1073"/>
      <c r="CE1117" s="1073"/>
      <c r="CF1117" s="1073"/>
      <c r="CG1117" s="1073"/>
      <c r="CH1117" s="1073"/>
      <c r="CI1117" s="1073"/>
      <c r="CJ1117" s="1073"/>
      <c r="CK1117" s="1073"/>
      <c r="CL1117" s="1073"/>
      <c r="CM1117" s="1112"/>
      <c r="CN1117" s="1112"/>
      <c r="CO1117" s="1113"/>
      <c r="CQ1117" s="1927"/>
    </row>
    <row r="1118" spans="1:95" s="621" customFormat="1" x14ac:dyDescent="0.2">
      <c r="A1118" s="1054"/>
      <c r="B1118" s="1072"/>
      <c r="C1118" s="1048"/>
      <c r="D1118" s="1048"/>
      <c r="E1118" s="1049"/>
      <c r="F1118" s="1067"/>
      <c r="G1118" s="1066"/>
      <c r="H1118" s="1052"/>
      <c r="I1118" s="1073"/>
      <c r="J1118" s="1073"/>
      <c r="K1118" s="1073"/>
      <c r="L1118" s="1073"/>
      <c r="M1118" s="1073"/>
      <c r="N1118" s="1073"/>
      <c r="O1118" s="1073"/>
      <c r="P1118" s="1073"/>
      <c r="Q1118" s="1073"/>
      <c r="R1118" s="1073"/>
      <c r="S1118" s="1073"/>
      <c r="T1118" s="1073"/>
      <c r="U1118" s="1073"/>
      <c r="V1118" s="1073"/>
      <c r="W1118" s="1073"/>
      <c r="X1118" s="1073"/>
      <c r="Y1118" s="1073"/>
      <c r="Z1118" s="1073"/>
      <c r="AA1118" s="1073"/>
      <c r="AB1118" s="1112"/>
      <c r="AC1118" s="1112"/>
      <c r="AD1118" s="1112"/>
      <c r="AE1118" s="1112"/>
      <c r="AF1118" s="1073"/>
      <c r="AG1118" s="1073"/>
      <c r="AH1118" s="1073"/>
      <c r="AI1118" s="1073"/>
      <c r="AJ1118" s="1073"/>
      <c r="AK1118" s="1073"/>
      <c r="AL1118" s="1073"/>
      <c r="AM1118" s="1073"/>
      <c r="AN1118" s="1073"/>
      <c r="AO1118" s="1073"/>
      <c r="AP1118" s="1073"/>
      <c r="AQ1118" s="1073"/>
      <c r="AR1118" s="1073"/>
      <c r="AS1118" s="1073"/>
      <c r="AT1118" s="1073"/>
      <c r="AU1118" s="1073"/>
      <c r="AV1118" s="1073"/>
      <c r="AW1118" s="1073"/>
      <c r="AX1118" s="1073"/>
      <c r="AY1118" s="1073"/>
      <c r="AZ1118" s="1073"/>
      <c r="BA1118" s="1073"/>
      <c r="BB1118" s="1073"/>
      <c r="BC1118" s="1073"/>
      <c r="BD1118" s="1073"/>
      <c r="BE1118" s="1073"/>
      <c r="BF1118" s="1073"/>
      <c r="BG1118" s="1073"/>
      <c r="BH1118" s="1073"/>
      <c r="BI1118" s="1073"/>
      <c r="BJ1118" s="1073"/>
      <c r="BK1118" s="1073"/>
      <c r="BL1118" s="1073"/>
      <c r="BM1118" s="1073"/>
      <c r="BN1118" s="1073"/>
      <c r="BO1118" s="1073"/>
      <c r="BP1118" s="1073"/>
      <c r="BQ1118" s="1073"/>
      <c r="BR1118" s="1073"/>
      <c r="BS1118" s="1112"/>
      <c r="BT1118" s="1073"/>
      <c r="BU1118" s="1073"/>
      <c r="BV1118" s="1073"/>
      <c r="BW1118" s="1073"/>
      <c r="BX1118" s="1073"/>
      <c r="BY1118" s="1073"/>
      <c r="BZ1118" s="1073"/>
      <c r="CA1118" s="1073"/>
      <c r="CB1118" s="1073"/>
      <c r="CC1118" s="1073"/>
      <c r="CD1118" s="1073"/>
      <c r="CE1118" s="1073"/>
      <c r="CF1118" s="1073"/>
      <c r="CG1118" s="1073"/>
      <c r="CH1118" s="1073"/>
      <c r="CI1118" s="1073"/>
      <c r="CJ1118" s="1073"/>
      <c r="CK1118" s="1073"/>
      <c r="CL1118" s="1073"/>
      <c r="CM1118" s="1112"/>
      <c r="CN1118" s="1112"/>
      <c r="CO1118" s="1113"/>
      <c r="CQ1118" s="1927"/>
    </row>
    <row r="1119" spans="1:95" s="621" customFormat="1" x14ac:dyDescent="0.2">
      <c r="A1119" s="1054"/>
      <c r="B1119" s="1072"/>
      <c r="C1119" s="1048"/>
      <c r="D1119" s="1048"/>
      <c r="E1119" s="1049"/>
      <c r="F1119" s="1067"/>
      <c r="G1119" s="1066"/>
      <c r="H1119" s="1052"/>
      <c r="I1119" s="1073"/>
      <c r="J1119" s="1073"/>
      <c r="K1119" s="1073"/>
      <c r="L1119" s="1073"/>
      <c r="M1119" s="1073"/>
      <c r="N1119" s="1073"/>
      <c r="O1119" s="1073"/>
      <c r="P1119" s="1073"/>
      <c r="Q1119" s="1073"/>
      <c r="R1119" s="1073"/>
      <c r="S1119" s="1073"/>
      <c r="T1119" s="1073"/>
      <c r="U1119" s="1073"/>
      <c r="V1119" s="1073"/>
      <c r="W1119" s="1073"/>
      <c r="X1119" s="1073"/>
      <c r="Y1119" s="1073"/>
      <c r="Z1119" s="1073"/>
      <c r="AA1119" s="1073"/>
      <c r="AB1119" s="1112"/>
      <c r="AC1119" s="1112"/>
      <c r="AD1119" s="1112"/>
      <c r="AE1119" s="1112"/>
      <c r="AF1119" s="1073"/>
      <c r="AG1119" s="1073"/>
      <c r="AH1119" s="1073"/>
      <c r="AI1119" s="1073"/>
      <c r="AJ1119" s="1073"/>
      <c r="AK1119" s="1073"/>
      <c r="AL1119" s="1073"/>
      <c r="AM1119" s="1073"/>
      <c r="AN1119" s="1073"/>
      <c r="AO1119" s="1073"/>
      <c r="AP1119" s="1073"/>
      <c r="AQ1119" s="1073"/>
      <c r="AR1119" s="1073"/>
      <c r="AS1119" s="1073"/>
      <c r="AT1119" s="1073"/>
      <c r="AU1119" s="1073"/>
      <c r="AV1119" s="1073"/>
      <c r="AW1119" s="1073"/>
      <c r="AX1119" s="1073"/>
      <c r="AY1119" s="1073"/>
      <c r="AZ1119" s="1073"/>
      <c r="BA1119" s="1073"/>
      <c r="BB1119" s="1073"/>
      <c r="BC1119" s="1073"/>
      <c r="BD1119" s="1073"/>
      <c r="BE1119" s="1073"/>
      <c r="BF1119" s="1073"/>
      <c r="BG1119" s="1073"/>
      <c r="BH1119" s="1073"/>
      <c r="BI1119" s="1073"/>
      <c r="BJ1119" s="1073"/>
      <c r="BK1119" s="1073"/>
      <c r="BL1119" s="1073"/>
      <c r="BM1119" s="1073"/>
      <c r="BN1119" s="1073"/>
      <c r="BO1119" s="1073"/>
      <c r="BP1119" s="1073"/>
      <c r="BQ1119" s="1073"/>
      <c r="BR1119" s="1073"/>
      <c r="BS1119" s="1112"/>
      <c r="BT1119" s="1073"/>
      <c r="BU1119" s="1073"/>
      <c r="BV1119" s="1073"/>
      <c r="BW1119" s="1073"/>
      <c r="BX1119" s="1073"/>
      <c r="BY1119" s="1073"/>
      <c r="BZ1119" s="1073"/>
      <c r="CA1119" s="1073"/>
      <c r="CB1119" s="1073"/>
      <c r="CC1119" s="1073"/>
      <c r="CD1119" s="1073"/>
      <c r="CE1119" s="1073"/>
      <c r="CF1119" s="1073"/>
      <c r="CG1119" s="1073"/>
      <c r="CH1119" s="1073"/>
      <c r="CI1119" s="1073"/>
      <c r="CJ1119" s="1073"/>
      <c r="CK1119" s="1073"/>
      <c r="CL1119" s="1073"/>
      <c r="CM1119" s="1112"/>
      <c r="CN1119" s="1112"/>
      <c r="CO1119" s="1113"/>
      <c r="CQ1119" s="1927"/>
    </row>
    <row r="1120" spans="1:95" s="621" customFormat="1" x14ac:dyDescent="0.2">
      <c r="A1120" s="1054"/>
      <c r="B1120" s="1072"/>
      <c r="C1120" s="1048"/>
      <c r="D1120" s="1048"/>
      <c r="E1120" s="1049"/>
      <c r="F1120" s="1067"/>
      <c r="G1120" s="1066"/>
      <c r="H1120" s="1052"/>
      <c r="I1120" s="1073"/>
      <c r="J1120" s="1073"/>
      <c r="K1120" s="1073"/>
      <c r="L1120" s="1073"/>
      <c r="M1120" s="1073"/>
      <c r="N1120" s="1073"/>
      <c r="O1120" s="1073"/>
      <c r="P1120" s="1073"/>
      <c r="Q1120" s="1073"/>
      <c r="R1120" s="1073"/>
      <c r="S1120" s="1073"/>
      <c r="T1120" s="1073"/>
      <c r="U1120" s="1073"/>
      <c r="V1120" s="1073"/>
      <c r="W1120" s="1073"/>
      <c r="X1120" s="1073"/>
      <c r="Y1120" s="1073"/>
      <c r="Z1120" s="1073"/>
      <c r="AA1120" s="1073"/>
      <c r="AB1120" s="1112"/>
      <c r="AC1120" s="1112"/>
      <c r="AD1120" s="1112"/>
      <c r="AE1120" s="1112"/>
      <c r="AF1120" s="1073"/>
      <c r="AG1120" s="1073"/>
      <c r="AH1120" s="1073"/>
      <c r="AI1120" s="1073"/>
      <c r="AJ1120" s="1073"/>
      <c r="AK1120" s="1073"/>
      <c r="AL1120" s="1073"/>
      <c r="AM1120" s="1073"/>
      <c r="AN1120" s="1073"/>
      <c r="AO1120" s="1073"/>
      <c r="AP1120" s="1073"/>
      <c r="AQ1120" s="1073"/>
      <c r="AR1120" s="1073"/>
      <c r="AS1120" s="1073"/>
      <c r="AT1120" s="1073"/>
      <c r="AU1120" s="1073"/>
      <c r="AV1120" s="1073"/>
      <c r="AW1120" s="1073"/>
      <c r="AX1120" s="1073"/>
      <c r="AY1120" s="1073"/>
      <c r="AZ1120" s="1073"/>
      <c r="BA1120" s="1073"/>
      <c r="BB1120" s="1073"/>
      <c r="BC1120" s="1073"/>
      <c r="BD1120" s="1073"/>
      <c r="BE1120" s="1073"/>
      <c r="BF1120" s="1073"/>
      <c r="BG1120" s="1073"/>
      <c r="BH1120" s="1073"/>
      <c r="BI1120" s="1073"/>
      <c r="BJ1120" s="1073"/>
      <c r="BK1120" s="1073"/>
      <c r="BL1120" s="1073"/>
      <c r="BM1120" s="1073"/>
      <c r="BN1120" s="1073"/>
      <c r="BO1120" s="1073"/>
      <c r="BP1120" s="1073"/>
      <c r="BQ1120" s="1073"/>
      <c r="BR1120" s="1073"/>
      <c r="BS1120" s="1112"/>
      <c r="BT1120" s="1073"/>
      <c r="BU1120" s="1073"/>
      <c r="BV1120" s="1073"/>
      <c r="BW1120" s="1073"/>
      <c r="BX1120" s="1073"/>
      <c r="BY1120" s="1073"/>
      <c r="BZ1120" s="1073"/>
      <c r="CA1120" s="1073"/>
      <c r="CB1120" s="1073"/>
      <c r="CC1120" s="1073"/>
      <c r="CD1120" s="1073"/>
      <c r="CE1120" s="1073"/>
      <c r="CF1120" s="1073"/>
      <c r="CG1120" s="1073"/>
      <c r="CH1120" s="1073"/>
      <c r="CI1120" s="1073"/>
      <c r="CJ1120" s="1073"/>
      <c r="CK1120" s="1073"/>
      <c r="CL1120" s="1073"/>
      <c r="CM1120" s="1112"/>
      <c r="CN1120" s="1112"/>
      <c r="CO1120" s="1113"/>
      <c r="CQ1120" s="1927"/>
    </row>
    <row r="1121" spans="1:95" s="621" customFormat="1" x14ac:dyDescent="0.2">
      <c r="A1121" s="1054"/>
      <c r="B1121" s="1072"/>
      <c r="C1121" s="1048"/>
      <c r="D1121" s="1048"/>
      <c r="E1121" s="1049"/>
      <c r="F1121" s="1067"/>
      <c r="G1121" s="1066"/>
      <c r="H1121" s="1052"/>
      <c r="I1121" s="1073"/>
      <c r="J1121" s="1073"/>
      <c r="K1121" s="1073"/>
      <c r="L1121" s="1073"/>
      <c r="M1121" s="1073"/>
      <c r="N1121" s="1073"/>
      <c r="O1121" s="1073"/>
      <c r="P1121" s="1073"/>
      <c r="Q1121" s="1073"/>
      <c r="R1121" s="1073"/>
      <c r="S1121" s="1073"/>
      <c r="T1121" s="1073"/>
      <c r="U1121" s="1073"/>
      <c r="V1121" s="1073"/>
      <c r="W1121" s="1073"/>
      <c r="X1121" s="1073"/>
      <c r="Y1121" s="1073"/>
      <c r="Z1121" s="1073"/>
      <c r="AA1121" s="1073"/>
      <c r="AB1121" s="1112"/>
      <c r="AC1121" s="1112"/>
      <c r="AD1121" s="1112"/>
      <c r="AE1121" s="1112"/>
      <c r="AF1121" s="1073"/>
      <c r="AG1121" s="1073"/>
      <c r="AH1121" s="1073"/>
      <c r="AI1121" s="1073"/>
      <c r="AJ1121" s="1073"/>
      <c r="AK1121" s="1073"/>
      <c r="AL1121" s="1073"/>
      <c r="AM1121" s="1073"/>
      <c r="AN1121" s="1073"/>
      <c r="AO1121" s="1073"/>
      <c r="AP1121" s="1073"/>
      <c r="AQ1121" s="1073"/>
      <c r="AR1121" s="1073"/>
      <c r="AS1121" s="1073"/>
      <c r="AT1121" s="1073"/>
      <c r="AU1121" s="1073"/>
      <c r="AV1121" s="1073"/>
      <c r="AW1121" s="1073"/>
      <c r="AX1121" s="1073"/>
      <c r="AY1121" s="1073"/>
      <c r="AZ1121" s="1073"/>
      <c r="BA1121" s="1073"/>
      <c r="BB1121" s="1073"/>
      <c r="BC1121" s="1073"/>
      <c r="BD1121" s="1073"/>
      <c r="BE1121" s="1073"/>
      <c r="BF1121" s="1073"/>
      <c r="BG1121" s="1073"/>
      <c r="BH1121" s="1073"/>
      <c r="BI1121" s="1073"/>
      <c r="BJ1121" s="1073"/>
      <c r="BK1121" s="1073"/>
      <c r="BL1121" s="1073"/>
      <c r="BM1121" s="1073"/>
      <c r="BN1121" s="1073"/>
      <c r="BO1121" s="1073"/>
      <c r="BP1121" s="1073"/>
      <c r="BQ1121" s="1073"/>
      <c r="BR1121" s="1073"/>
      <c r="BS1121" s="1112"/>
      <c r="BT1121" s="1073"/>
      <c r="BU1121" s="1073"/>
      <c r="BV1121" s="1073"/>
      <c r="BW1121" s="1073"/>
      <c r="BX1121" s="1073"/>
      <c r="BY1121" s="1073"/>
      <c r="BZ1121" s="1073"/>
      <c r="CA1121" s="1073"/>
      <c r="CB1121" s="1073"/>
      <c r="CC1121" s="1073"/>
      <c r="CD1121" s="1073"/>
      <c r="CE1121" s="1073"/>
      <c r="CF1121" s="1073"/>
      <c r="CG1121" s="1073"/>
      <c r="CH1121" s="1073"/>
      <c r="CI1121" s="1073"/>
      <c r="CJ1121" s="1073"/>
      <c r="CK1121" s="1073"/>
      <c r="CL1121" s="1073"/>
      <c r="CM1121" s="1112"/>
      <c r="CN1121" s="1112"/>
      <c r="CO1121" s="1113"/>
      <c r="CQ1121" s="1927"/>
    </row>
    <row r="1122" spans="1:95" s="621" customFormat="1" x14ac:dyDescent="0.2">
      <c r="A1122" s="1054"/>
      <c r="B1122" s="1072"/>
      <c r="C1122" s="1048"/>
      <c r="D1122" s="1048"/>
      <c r="E1122" s="1049"/>
      <c r="F1122" s="1067"/>
      <c r="G1122" s="1066"/>
      <c r="H1122" s="1052"/>
      <c r="I1122" s="1073"/>
      <c r="J1122" s="1073"/>
      <c r="K1122" s="1073"/>
      <c r="L1122" s="1073"/>
      <c r="M1122" s="1073"/>
      <c r="N1122" s="1073"/>
      <c r="O1122" s="1073"/>
      <c r="P1122" s="1073"/>
      <c r="Q1122" s="1073"/>
      <c r="R1122" s="1073"/>
      <c r="S1122" s="1073"/>
      <c r="T1122" s="1073"/>
      <c r="U1122" s="1073"/>
      <c r="V1122" s="1073"/>
      <c r="W1122" s="1073"/>
      <c r="X1122" s="1073"/>
      <c r="Y1122" s="1073"/>
      <c r="Z1122" s="1073"/>
      <c r="AA1122" s="1073"/>
      <c r="AB1122" s="1112"/>
      <c r="AC1122" s="1112"/>
      <c r="AD1122" s="1112"/>
      <c r="AE1122" s="1112"/>
      <c r="AF1122" s="1073"/>
      <c r="AG1122" s="1073"/>
      <c r="AH1122" s="1073"/>
      <c r="AI1122" s="1073"/>
      <c r="AJ1122" s="1073"/>
      <c r="AK1122" s="1073"/>
      <c r="AL1122" s="1073"/>
      <c r="AM1122" s="1073"/>
      <c r="AN1122" s="1073"/>
      <c r="AO1122" s="1073"/>
      <c r="AP1122" s="1073"/>
      <c r="AQ1122" s="1073"/>
      <c r="AR1122" s="1073"/>
      <c r="AS1122" s="1073"/>
      <c r="AT1122" s="1073"/>
      <c r="AU1122" s="1073"/>
      <c r="AV1122" s="1073"/>
      <c r="AW1122" s="1073"/>
      <c r="AX1122" s="1073"/>
      <c r="AY1122" s="1073"/>
      <c r="AZ1122" s="1073"/>
      <c r="BA1122" s="1073"/>
      <c r="BB1122" s="1073"/>
      <c r="BC1122" s="1073"/>
      <c r="BD1122" s="1073"/>
      <c r="BE1122" s="1073"/>
      <c r="BF1122" s="1073"/>
      <c r="BG1122" s="1073"/>
      <c r="BH1122" s="1073"/>
      <c r="BI1122" s="1073"/>
      <c r="BJ1122" s="1073"/>
      <c r="BK1122" s="1073"/>
      <c r="BL1122" s="1073"/>
      <c r="BM1122" s="1073"/>
      <c r="BN1122" s="1073"/>
      <c r="BO1122" s="1073"/>
      <c r="BP1122" s="1073"/>
      <c r="BQ1122" s="1073"/>
      <c r="BR1122" s="1073"/>
      <c r="BS1122" s="1112"/>
      <c r="BT1122" s="1073"/>
      <c r="BU1122" s="1073"/>
      <c r="BV1122" s="1073"/>
      <c r="BW1122" s="1073"/>
      <c r="BX1122" s="1073"/>
      <c r="BY1122" s="1073"/>
      <c r="BZ1122" s="1073"/>
      <c r="CA1122" s="1073"/>
      <c r="CB1122" s="1073"/>
      <c r="CC1122" s="1073"/>
      <c r="CD1122" s="1073"/>
      <c r="CE1122" s="1073"/>
      <c r="CF1122" s="1073"/>
      <c r="CG1122" s="1073"/>
      <c r="CH1122" s="1073"/>
      <c r="CI1122" s="1073"/>
      <c r="CJ1122" s="1073"/>
      <c r="CK1122" s="1073"/>
      <c r="CL1122" s="1073"/>
      <c r="CM1122" s="1112"/>
      <c r="CN1122" s="1112"/>
      <c r="CO1122" s="1113"/>
      <c r="CQ1122" s="1927"/>
    </row>
    <row r="1123" spans="1:95" s="621" customFormat="1" x14ac:dyDescent="0.2">
      <c r="A1123" s="1054"/>
      <c r="B1123" s="1072"/>
      <c r="C1123" s="1048"/>
      <c r="D1123" s="1048"/>
      <c r="E1123" s="1049"/>
      <c r="F1123" s="1067"/>
      <c r="G1123" s="1066"/>
      <c r="H1123" s="1052"/>
      <c r="I1123" s="1073"/>
      <c r="J1123" s="1073"/>
      <c r="K1123" s="1073"/>
      <c r="L1123" s="1073"/>
      <c r="M1123" s="1073"/>
      <c r="N1123" s="1073"/>
      <c r="O1123" s="1073"/>
      <c r="P1123" s="1073"/>
      <c r="Q1123" s="1073"/>
      <c r="R1123" s="1073"/>
      <c r="S1123" s="1073"/>
      <c r="T1123" s="1073"/>
      <c r="U1123" s="1073"/>
      <c r="V1123" s="1073"/>
      <c r="W1123" s="1073"/>
      <c r="X1123" s="1073"/>
      <c r="Y1123" s="1073"/>
      <c r="Z1123" s="1073"/>
      <c r="AA1123" s="1073"/>
      <c r="AB1123" s="1112"/>
      <c r="AC1123" s="1112"/>
      <c r="AD1123" s="1112"/>
      <c r="AE1123" s="1112"/>
      <c r="AF1123" s="1073"/>
      <c r="AG1123" s="1073"/>
      <c r="AH1123" s="1073"/>
      <c r="AI1123" s="1073"/>
      <c r="AJ1123" s="1073"/>
      <c r="AK1123" s="1073"/>
      <c r="AL1123" s="1073"/>
      <c r="AM1123" s="1073"/>
      <c r="AN1123" s="1073"/>
      <c r="AO1123" s="1073"/>
      <c r="AP1123" s="1073"/>
      <c r="AQ1123" s="1073"/>
      <c r="AR1123" s="1073"/>
      <c r="AS1123" s="1073"/>
      <c r="AT1123" s="1073"/>
      <c r="AU1123" s="1073"/>
      <c r="AV1123" s="1073"/>
      <c r="AW1123" s="1073"/>
      <c r="AX1123" s="1073"/>
      <c r="AY1123" s="1073"/>
      <c r="AZ1123" s="1073"/>
      <c r="BA1123" s="1073"/>
      <c r="BB1123" s="1073"/>
      <c r="BC1123" s="1073"/>
      <c r="BD1123" s="1073"/>
      <c r="BE1123" s="1073"/>
      <c r="BF1123" s="1073"/>
      <c r="BG1123" s="1073"/>
      <c r="BH1123" s="1073"/>
      <c r="BI1123" s="1073"/>
      <c r="BJ1123" s="1073"/>
      <c r="BK1123" s="1073"/>
      <c r="BL1123" s="1073"/>
      <c r="BM1123" s="1073"/>
      <c r="BN1123" s="1073"/>
      <c r="BO1123" s="1073"/>
      <c r="BP1123" s="1073"/>
      <c r="BQ1123" s="1073"/>
      <c r="BR1123" s="1073"/>
      <c r="BS1123" s="1112"/>
      <c r="BT1123" s="1073"/>
      <c r="BU1123" s="1073"/>
      <c r="BV1123" s="1073"/>
      <c r="BW1123" s="1073"/>
      <c r="BX1123" s="1073"/>
      <c r="BY1123" s="1073"/>
      <c r="BZ1123" s="1073"/>
      <c r="CA1123" s="1073"/>
      <c r="CB1123" s="1073"/>
      <c r="CC1123" s="1073"/>
      <c r="CD1123" s="1073"/>
      <c r="CE1123" s="1073"/>
      <c r="CF1123" s="1073"/>
      <c r="CG1123" s="1073"/>
      <c r="CH1123" s="1073"/>
      <c r="CI1123" s="1073"/>
      <c r="CJ1123" s="1073"/>
      <c r="CK1123" s="1073"/>
      <c r="CL1123" s="1073"/>
      <c r="CM1123" s="1112"/>
      <c r="CN1123" s="1112"/>
      <c r="CO1123" s="1113"/>
      <c r="CQ1123" s="1927"/>
    </row>
    <row r="1124" spans="1:95" s="621" customFormat="1" x14ac:dyDescent="0.2">
      <c r="A1124" s="1054"/>
      <c r="B1124" s="1072"/>
      <c r="C1124" s="1048"/>
      <c r="D1124" s="1048"/>
      <c r="E1124" s="1049"/>
      <c r="F1124" s="1067"/>
      <c r="G1124" s="1066"/>
      <c r="H1124" s="1052"/>
      <c r="I1124" s="1073"/>
      <c r="J1124" s="1073"/>
      <c r="K1124" s="1073"/>
      <c r="L1124" s="1073"/>
      <c r="M1124" s="1073"/>
      <c r="N1124" s="1073"/>
      <c r="O1124" s="1073"/>
      <c r="P1124" s="1073"/>
      <c r="Q1124" s="1073"/>
      <c r="R1124" s="1073"/>
      <c r="S1124" s="1073"/>
      <c r="T1124" s="1073"/>
      <c r="U1124" s="1073"/>
      <c r="V1124" s="1073"/>
      <c r="W1124" s="1073"/>
      <c r="X1124" s="1073"/>
      <c r="Y1124" s="1073"/>
      <c r="Z1124" s="1073"/>
      <c r="AA1124" s="1073"/>
      <c r="AB1124" s="1112"/>
      <c r="AC1124" s="1112"/>
      <c r="AD1124" s="1112"/>
      <c r="AE1124" s="1112"/>
      <c r="AF1124" s="1073"/>
      <c r="AG1124" s="1073"/>
      <c r="AH1124" s="1073"/>
      <c r="AI1124" s="1073"/>
      <c r="AJ1124" s="1073"/>
      <c r="AK1124" s="1073"/>
      <c r="AL1124" s="1073"/>
      <c r="AM1124" s="1073"/>
      <c r="AN1124" s="1073"/>
      <c r="AO1124" s="1073"/>
      <c r="AP1124" s="1073"/>
      <c r="AQ1124" s="1073"/>
      <c r="AR1124" s="1073"/>
      <c r="AS1124" s="1073"/>
      <c r="AT1124" s="1073"/>
      <c r="AU1124" s="1073"/>
      <c r="AV1124" s="1073"/>
      <c r="AW1124" s="1073"/>
      <c r="AX1124" s="1073"/>
      <c r="AY1124" s="1073"/>
      <c r="AZ1124" s="1073"/>
      <c r="BA1124" s="1073"/>
      <c r="BB1124" s="1073"/>
      <c r="BC1124" s="1073"/>
      <c r="BD1124" s="1073"/>
      <c r="BE1124" s="1073"/>
      <c r="BF1124" s="1073"/>
      <c r="BG1124" s="1073"/>
      <c r="BH1124" s="1073"/>
      <c r="BI1124" s="1073"/>
      <c r="BJ1124" s="1073"/>
      <c r="BK1124" s="1073"/>
      <c r="BL1124" s="1073"/>
      <c r="BM1124" s="1073"/>
      <c r="BN1124" s="1073"/>
      <c r="BO1124" s="1073"/>
      <c r="BP1124" s="1073"/>
      <c r="BQ1124" s="1073"/>
      <c r="BR1124" s="1073"/>
      <c r="BS1124" s="1112"/>
      <c r="BT1124" s="1073"/>
      <c r="BU1124" s="1073"/>
      <c r="BV1124" s="1073"/>
      <c r="BW1124" s="1073"/>
      <c r="BX1124" s="1073"/>
      <c r="BY1124" s="1073"/>
      <c r="BZ1124" s="1073"/>
      <c r="CA1124" s="1073"/>
      <c r="CB1124" s="1073"/>
      <c r="CC1124" s="1073"/>
      <c r="CD1124" s="1073"/>
      <c r="CE1124" s="1073"/>
      <c r="CF1124" s="1073"/>
      <c r="CG1124" s="1073"/>
      <c r="CH1124" s="1073"/>
      <c r="CI1124" s="1073"/>
      <c r="CJ1124" s="1073"/>
      <c r="CK1124" s="1073"/>
      <c r="CL1124" s="1073"/>
      <c r="CM1124" s="1112"/>
      <c r="CN1124" s="1112"/>
      <c r="CO1124" s="1113"/>
      <c r="CQ1124" s="1927"/>
    </row>
    <row r="1125" spans="1:95" s="621" customFormat="1" x14ac:dyDescent="0.2">
      <c r="A1125" s="1054"/>
      <c r="B1125" s="1072"/>
      <c r="C1125" s="1048"/>
      <c r="D1125" s="1048"/>
      <c r="E1125" s="1049"/>
      <c r="F1125" s="1067"/>
      <c r="G1125" s="1066"/>
      <c r="H1125" s="1052"/>
      <c r="I1125" s="1073"/>
      <c r="J1125" s="1073"/>
      <c r="K1125" s="1073"/>
      <c r="L1125" s="1073"/>
      <c r="M1125" s="1073"/>
      <c r="N1125" s="1073"/>
      <c r="O1125" s="1073"/>
      <c r="P1125" s="1073"/>
      <c r="Q1125" s="1073"/>
      <c r="R1125" s="1073"/>
      <c r="S1125" s="1073"/>
      <c r="T1125" s="1073"/>
      <c r="U1125" s="1073"/>
      <c r="V1125" s="1073"/>
      <c r="W1125" s="1073"/>
      <c r="X1125" s="1073"/>
      <c r="Y1125" s="1073"/>
      <c r="Z1125" s="1073"/>
      <c r="AA1125" s="1073"/>
      <c r="AB1125" s="1112"/>
      <c r="AC1125" s="1112"/>
      <c r="AD1125" s="1112"/>
      <c r="AE1125" s="1112"/>
      <c r="AF1125" s="1073"/>
      <c r="AG1125" s="1073"/>
      <c r="AH1125" s="1073"/>
      <c r="AI1125" s="1073"/>
      <c r="AJ1125" s="1073"/>
      <c r="AK1125" s="1073"/>
      <c r="AL1125" s="1073"/>
      <c r="AM1125" s="1073"/>
      <c r="AN1125" s="1073"/>
      <c r="AO1125" s="1073"/>
      <c r="AP1125" s="1073"/>
      <c r="AQ1125" s="1073"/>
      <c r="AR1125" s="1073"/>
      <c r="AS1125" s="1073"/>
      <c r="AT1125" s="1073"/>
      <c r="AU1125" s="1073"/>
      <c r="AV1125" s="1073"/>
      <c r="AW1125" s="1073"/>
      <c r="AX1125" s="1073"/>
      <c r="AY1125" s="1073"/>
      <c r="AZ1125" s="1073"/>
      <c r="BA1125" s="1073"/>
      <c r="BB1125" s="1073"/>
      <c r="BC1125" s="1073"/>
      <c r="BD1125" s="1073"/>
      <c r="BE1125" s="1073"/>
      <c r="BF1125" s="1073"/>
      <c r="BG1125" s="1073"/>
      <c r="BH1125" s="1073"/>
      <c r="BI1125" s="1073"/>
      <c r="BJ1125" s="1073"/>
      <c r="BK1125" s="1073"/>
      <c r="BL1125" s="1073"/>
      <c r="BM1125" s="1073"/>
      <c r="BN1125" s="1073"/>
      <c r="BO1125" s="1073"/>
      <c r="BP1125" s="1073"/>
      <c r="BQ1125" s="1073"/>
      <c r="BR1125" s="1073"/>
      <c r="BS1125" s="1112"/>
      <c r="BT1125" s="1073"/>
      <c r="BU1125" s="1073"/>
      <c r="BV1125" s="1073"/>
      <c r="BW1125" s="1073"/>
      <c r="BX1125" s="1073"/>
      <c r="BY1125" s="1073"/>
      <c r="BZ1125" s="1073"/>
      <c r="CA1125" s="1073"/>
      <c r="CB1125" s="1073"/>
      <c r="CC1125" s="1073"/>
      <c r="CD1125" s="1073"/>
      <c r="CE1125" s="1073"/>
      <c r="CF1125" s="1073"/>
      <c r="CG1125" s="1073"/>
      <c r="CH1125" s="1073"/>
      <c r="CI1125" s="1073"/>
      <c r="CJ1125" s="1073"/>
      <c r="CK1125" s="1073"/>
      <c r="CL1125" s="1073"/>
      <c r="CM1125" s="1112"/>
      <c r="CN1125" s="1112"/>
      <c r="CO1125" s="1113"/>
      <c r="CQ1125" s="1927"/>
    </row>
    <row r="1126" spans="1:95" s="621" customFormat="1" x14ac:dyDescent="0.2">
      <c r="A1126" s="1054"/>
      <c r="B1126" s="1072"/>
      <c r="C1126" s="1048"/>
      <c r="D1126" s="1048"/>
      <c r="E1126" s="1049"/>
      <c r="F1126" s="1067"/>
      <c r="G1126" s="1066"/>
      <c r="H1126" s="1052"/>
      <c r="I1126" s="1073"/>
      <c r="J1126" s="1073"/>
      <c r="K1126" s="1073"/>
      <c r="L1126" s="1073"/>
      <c r="M1126" s="1073"/>
      <c r="N1126" s="1073"/>
      <c r="O1126" s="1073"/>
      <c r="P1126" s="1073"/>
      <c r="Q1126" s="1073"/>
      <c r="R1126" s="1073"/>
      <c r="S1126" s="1073"/>
      <c r="T1126" s="1073"/>
      <c r="U1126" s="1073"/>
      <c r="V1126" s="1073"/>
      <c r="W1126" s="1073"/>
      <c r="X1126" s="1073"/>
      <c r="Y1126" s="1073"/>
      <c r="Z1126" s="1073"/>
      <c r="AA1126" s="1073"/>
      <c r="AB1126" s="1112"/>
      <c r="AC1126" s="1112"/>
      <c r="AD1126" s="1112"/>
      <c r="AE1126" s="1112"/>
      <c r="AF1126" s="1073"/>
      <c r="AG1126" s="1073"/>
      <c r="AH1126" s="1073"/>
      <c r="AI1126" s="1073"/>
      <c r="AJ1126" s="1073"/>
      <c r="AK1126" s="1073"/>
      <c r="AL1126" s="1073"/>
      <c r="AM1126" s="1073"/>
      <c r="AN1126" s="1073"/>
      <c r="AO1126" s="1073"/>
      <c r="AP1126" s="1073"/>
      <c r="AQ1126" s="1073"/>
      <c r="AR1126" s="1073"/>
      <c r="AS1126" s="1073"/>
      <c r="AT1126" s="1073"/>
      <c r="AU1126" s="1073"/>
      <c r="AV1126" s="1073"/>
      <c r="AW1126" s="1073"/>
      <c r="AX1126" s="1073"/>
      <c r="AY1126" s="1073"/>
      <c r="AZ1126" s="1073"/>
      <c r="BA1126" s="1073"/>
      <c r="BB1126" s="1073"/>
      <c r="BC1126" s="1073"/>
      <c r="BD1126" s="1073"/>
      <c r="BE1126" s="1073"/>
      <c r="BF1126" s="1073"/>
      <c r="BG1126" s="1073"/>
      <c r="BH1126" s="1073"/>
      <c r="BI1126" s="1073"/>
      <c r="BJ1126" s="1073"/>
      <c r="BK1126" s="1073"/>
      <c r="BL1126" s="1073"/>
      <c r="BM1126" s="1073"/>
      <c r="BN1126" s="1073"/>
      <c r="BO1126" s="1073"/>
      <c r="BP1126" s="1073"/>
      <c r="BQ1126" s="1073"/>
      <c r="BR1126" s="1073"/>
      <c r="BS1126" s="1112"/>
      <c r="BT1126" s="1073"/>
      <c r="BU1126" s="1073"/>
      <c r="BV1126" s="1073"/>
      <c r="BW1126" s="1073"/>
      <c r="BX1126" s="1073"/>
      <c r="BY1126" s="1073"/>
      <c r="BZ1126" s="1073"/>
      <c r="CA1126" s="1073"/>
      <c r="CB1126" s="1073"/>
      <c r="CC1126" s="1073"/>
      <c r="CD1126" s="1073"/>
      <c r="CE1126" s="1073"/>
      <c r="CF1126" s="1073"/>
      <c r="CG1126" s="1073"/>
      <c r="CH1126" s="1073"/>
      <c r="CI1126" s="1073"/>
      <c r="CJ1126" s="1073"/>
      <c r="CK1126" s="1073"/>
      <c r="CL1126" s="1073"/>
      <c r="CM1126" s="1112"/>
      <c r="CN1126" s="1112"/>
      <c r="CO1126" s="1113"/>
      <c r="CQ1126" s="1927"/>
    </row>
    <row r="1127" spans="1:95" s="621" customFormat="1" x14ac:dyDescent="0.2">
      <c r="A1127" s="1054"/>
      <c r="B1127" s="1072"/>
      <c r="C1127" s="1048"/>
      <c r="D1127" s="1048"/>
      <c r="E1127" s="1049"/>
      <c r="F1127" s="1067"/>
      <c r="G1127" s="1066"/>
      <c r="H1127" s="1052"/>
      <c r="I1127" s="1073"/>
      <c r="J1127" s="1073"/>
      <c r="K1127" s="1073"/>
      <c r="L1127" s="1073"/>
      <c r="M1127" s="1073"/>
      <c r="N1127" s="1073"/>
      <c r="O1127" s="1073"/>
      <c r="P1127" s="1073"/>
      <c r="Q1127" s="1073"/>
      <c r="R1127" s="1073"/>
      <c r="S1127" s="1073"/>
      <c r="T1127" s="1073"/>
      <c r="U1127" s="1073"/>
      <c r="V1127" s="1073"/>
      <c r="W1127" s="1073"/>
      <c r="X1127" s="1073"/>
      <c r="Y1127" s="1073"/>
      <c r="Z1127" s="1073"/>
      <c r="AA1127" s="1073"/>
      <c r="AB1127" s="1112"/>
      <c r="AC1127" s="1112"/>
      <c r="AD1127" s="1112"/>
      <c r="AE1127" s="1112"/>
      <c r="AF1127" s="1073"/>
      <c r="AG1127" s="1073"/>
      <c r="AH1127" s="1073"/>
      <c r="AI1127" s="1073"/>
      <c r="AJ1127" s="1073"/>
      <c r="AK1127" s="1073"/>
      <c r="AL1127" s="1073"/>
      <c r="AM1127" s="1073"/>
      <c r="AN1127" s="1073"/>
      <c r="AO1127" s="1073"/>
      <c r="AP1127" s="1073"/>
      <c r="AQ1127" s="1073"/>
      <c r="AR1127" s="1073"/>
      <c r="AS1127" s="1073"/>
      <c r="AT1127" s="1073"/>
      <c r="AU1127" s="1073"/>
      <c r="AV1127" s="1073"/>
      <c r="AW1127" s="1073"/>
      <c r="AX1127" s="1073"/>
      <c r="AY1127" s="1073"/>
      <c r="AZ1127" s="1073"/>
      <c r="BA1127" s="1073"/>
      <c r="BB1127" s="1073"/>
      <c r="BC1127" s="1073"/>
      <c r="BD1127" s="1073"/>
      <c r="BE1127" s="1073"/>
      <c r="BF1127" s="1073"/>
      <c r="BG1127" s="1073"/>
      <c r="BH1127" s="1073"/>
      <c r="BI1127" s="1073"/>
      <c r="BJ1127" s="1073"/>
      <c r="BK1127" s="1073"/>
      <c r="BL1127" s="1073"/>
      <c r="BM1127" s="1073"/>
      <c r="BN1127" s="1073"/>
      <c r="BO1127" s="1073"/>
      <c r="BP1127" s="1073"/>
      <c r="BQ1127" s="1073"/>
      <c r="BR1127" s="1073"/>
      <c r="BS1127" s="1112"/>
      <c r="BT1127" s="1073"/>
      <c r="BU1127" s="1073"/>
      <c r="BV1127" s="1073"/>
      <c r="BW1127" s="1073"/>
      <c r="BX1127" s="1073"/>
      <c r="BY1127" s="1073"/>
      <c r="BZ1127" s="1073"/>
      <c r="CA1127" s="1073"/>
      <c r="CB1127" s="1073"/>
      <c r="CC1127" s="1073"/>
      <c r="CD1127" s="1073"/>
      <c r="CE1127" s="1073"/>
      <c r="CF1127" s="1073"/>
      <c r="CG1127" s="1073"/>
      <c r="CH1127" s="1073"/>
      <c r="CI1127" s="1073"/>
      <c r="CJ1127" s="1073"/>
      <c r="CK1127" s="1073"/>
      <c r="CL1127" s="1073"/>
      <c r="CM1127" s="1112"/>
      <c r="CN1127" s="1112"/>
      <c r="CO1127" s="1113"/>
      <c r="CQ1127" s="1927"/>
    </row>
    <row r="1128" spans="1:95" s="621" customFormat="1" x14ac:dyDescent="0.2">
      <c r="A1128" s="1054"/>
      <c r="B1128" s="1072"/>
      <c r="C1128" s="1048"/>
      <c r="D1128" s="1048"/>
      <c r="E1128" s="1049"/>
      <c r="F1128" s="1067"/>
      <c r="G1128" s="1066"/>
      <c r="H1128" s="1052"/>
      <c r="I1128" s="1073"/>
      <c r="J1128" s="1073"/>
      <c r="K1128" s="1073"/>
      <c r="L1128" s="1073"/>
      <c r="M1128" s="1073"/>
      <c r="N1128" s="1073"/>
      <c r="O1128" s="1073"/>
      <c r="P1128" s="1073"/>
      <c r="Q1128" s="1073"/>
      <c r="R1128" s="1073"/>
      <c r="S1128" s="1073"/>
      <c r="T1128" s="1073"/>
      <c r="U1128" s="1073"/>
      <c r="V1128" s="1073"/>
      <c r="W1128" s="1073"/>
      <c r="X1128" s="1073"/>
      <c r="Y1128" s="1073"/>
      <c r="Z1128" s="1073"/>
      <c r="AA1128" s="1073"/>
      <c r="AB1128" s="1112"/>
      <c r="AC1128" s="1112"/>
      <c r="AD1128" s="1112"/>
      <c r="AE1128" s="1112"/>
      <c r="AF1128" s="1073"/>
      <c r="AG1128" s="1073"/>
      <c r="AH1128" s="1073"/>
      <c r="AI1128" s="1073"/>
      <c r="AJ1128" s="1073"/>
      <c r="AK1128" s="1073"/>
      <c r="AL1128" s="1073"/>
      <c r="AM1128" s="1073"/>
      <c r="AN1128" s="1073"/>
      <c r="AO1128" s="1073"/>
      <c r="AP1128" s="1073"/>
      <c r="AQ1128" s="1073"/>
      <c r="AR1128" s="1073"/>
      <c r="AS1128" s="1073"/>
      <c r="AT1128" s="1073"/>
      <c r="AU1128" s="1073"/>
      <c r="AV1128" s="1073"/>
      <c r="AW1128" s="1073"/>
      <c r="AX1128" s="1073"/>
      <c r="AY1128" s="1073"/>
      <c r="AZ1128" s="1073"/>
      <c r="BA1128" s="1073"/>
      <c r="BB1128" s="1073"/>
      <c r="BC1128" s="1073"/>
      <c r="BD1128" s="1073"/>
      <c r="BE1128" s="1073"/>
      <c r="BF1128" s="1073"/>
      <c r="BG1128" s="1073"/>
      <c r="BH1128" s="1073"/>
      <c r="BI1128" s="1073"/>
      <c r="BJ1128" s="1073"/>
      <c r="BK1128" s="1073"/>
      <c r="BL1128" s="1073"/>
      <c r="BM1128" s="1073"/>
      <c r="BN1128" s="1073"/>
      <c r="BO1128" s="1073"/>
      <c r="BP1128" s="1073"/>
      <c r="BQ1128" s="1073"/>
      <c r="BR1128" s="1073"/>
      <c r="BS1128" s="1112"/>
      <c r="BT1128" s="1073"/>
      <c r="BU1128" s="1073"/>
      <c r="BV1128" s="1073"/>
      <c r="BW1128" s="1073"/>
      <c r="BX1128" s="1073"/>
      <c r="BY1128" s="1073"/>
      <c r="BZ1128" s="1073"/>
      <c r="CA1128" s="1073"/>
      <c r="CB1128" s="1073"/>
      <c r="CC1128" s="1073"/>
      <c r="CD1128" s="1073"/>
      <c r="CE1128" s="1073"/>
      <c r="CF1128" s="1073"/>
      <c r="CG1128" s="1073"/>
      <c r="CH1128" s="1073"/>
      <c r="CI1128" s="1073"/>
      <c r="CJ1128" s="1073"/>
      <c r="CK1128" s="1073"/>
      <c r="CL1128" s="1073"/>
      <c r="CM1128" s="1112"/>
      <c r="CN1128" s="1112"/>
      <c r="CO1128" s="1113"/>
      <c r="CQ1128" s="1927"/>
    </row>
    <row r="1129" spans="1:95" s="621" customFormat="1" x14ac:dyDescent="0.2">
      <c r="A1129" s="1054"/>
      <c r="B1129" s="1072"/>
      <c r="C1129" s="1048"/>
      <c r="D1129" s="1048"/>
      <c r="E1129" s="1049"/>
      <c r="F1129" s="1067"/>
      <c r="G1129" s="1066"/>
      <c r="H1129" s="1052"/>
      <c r="I1129" s="1073"/>
      <c r="J1129" s="1073"/>
      <c r="K1129" s="1073"/>
      <c r="L1129" s="1073"/>
      <c r="M1129" s="1073"/>
      <c r="N1129" s="1073"/>
      <c r="O1129" s="1073"/>
      <c r="P1129" s="1073"/>
      <c r="Q1129" s="1073"/>
      <c r="R1129" s="1073"/>
      <c r="S1129" s="1073"/>
      <c r="T1129" s="1073"/>
      <c r="U1129" s="1073"/>
      <c r="V1129" s="1073"/>
      <c r="W1129" s="1073"/>
      <c r="X1129" s="1073"/>
      <c r="Y1129" s="1073"/>
      <c r="Z1129" s="1073"/>
      <c r="AA1129" s="1073"/>
      <c r="AB1129" s="1112"/>
      <c r="AC1129" s="1112"/>
      <c r="AD1129" s="1112"/>
      <c r="AE1129" s="1112"/>
      <c r="AF1129" s="1073"/>
      <c r="AG1129" s="1073"/>
      <c r="AH1129" s="1073"/>
      <c r="AI1129" s="1073"/>
      <c r="AJ1129" s="1073"/>
      <c r="AK1129" s="1073"/>
      <c r="AL1129" s="1073"/>
      <c r="AM1129" s="1073"/>
      <c r="AN1129" s="1073"/>
      <c r="AO1129" s="1073"/>
      <c r="AP1129" s="1073"/>
      <c r="AQ1129" s="1073"/>
      <c r="AR1129" s="1073"/>
      <c r="AS1129" s="1073"/>
      <c r="AT1129" s="1073"/>
      <c r="AU1129" s="1073"/>
      <c r="AV1129" s="1073"/>
      <c r="AW1129" s="1073"/>
      <c r="AX1129" s="1073"/>
      <c r="AY1129" s="1073"/>
      <c r="AZ1129" s="1073"/>
      <c r="BA1129" s="1073"/>
      <c r="BB1129" s="1073"/>
      <c r="BC1129" s="1073"/>
      <c r="BD1129" s="1073"/>
      <c r="BE1129" s="1073"/>
      <c r="BF1129" s="1073"/>
      <c r="BG1129" s="1073"/>
      <c r="BH1129" s="1073"/>
      <c r="BI1129" s="1073"/>
      <c r="BJ1129" s="1073"/>
      <c r="BK1129" s="1073"/>
      <c r="BL1129" s="1073"/>
      <c r="BM1129" s="1073"/>
      <c r="BN1129" s="1073"/>
      <c r="BO1129" s="1073"/>
      <c r="BP1129" s="1073"/>
      <c r="BQ1129" s="1073"/>
      <c r="BR1129" s="1073"/>
      <c r="BS1129" s="1112"/>
      <c r="BT1129" s="1073"/>
      <c r="BU1129" s="1073"/>
      <c r="BV1129" s="1073"/>
      <c r="BW1129" s="1073"/>
      <c r="BX1129" s="1073"/>
      <c r="BY1129" s="1073"/>
      <c r="BZ1129" s="1073"/>
      <c r="CA1129" s="1073"/>
      <c r="CB1129" s="1073"/>
      <c r="CC1129" s="1073"/>
      <c r="CD1129" s="1073"/>
      <c r="CE1129" s="1073"/>
      <c r="CF1129" s="1073"/>
      <c r="CG1129" s="1073"/>
      <c r="CH1129" s="1073"/>
      <c r="CI1129" s="1073"/>
      <c r="CJ1129" s="1073"/>
      <c r="CK1129" s="1073"/>
      <c r="CL1129" s="1073"/>
      <c r="CM1129" s="1112"/>
      <c r="CN1129" s="1112"/>
      <c r="CO1129" s="1113"/>
      <c r="CQ1129" s="1927"/>
    </row>
    <row r="1130" spans="1:95" s="621" customFormat="1" x14ac:dyDescent="0.2">
      <c r="A1130" s="1054"/>
      <c r="B1130" s="1072"/>
      <c r="C1130" s="1048"/>
      <c r="D1130" s="1048"/>
      <c r="E1130" s="1049"/>
      <c r="F1130" s="1067"/>
      <c r="G1130" s="1066"/>
      <c r="H1130" s="1052"/>
      <c r="I1130" s="1073"/>
      <c r="J1130" s="1073"/>
      <c r="K1130" s="1073"/>
      <c r="L1130" s="1073"/>
      <c r="M1130" s="1073"/>
      <c r="N1130" s="1073"/>
      <c r="O1130" s="1073"/>
      <c r="P1130" s="1073"/>
      <c r="Q1130" s="1073"/>
      <c r="R1130" s="1073"/>
      <c r="S1130" s="1073"/>
      <c r="T1130" s="1073"/>
      <c r="U1130" s="1073"/>
      <c r="V1130" s="1073"/>
      <c r="W1130" s="1073"/>
      <c r="X1130" s="1073"/>
      <c r="Y1130" s="1073"/>
      <c r="Z1130" s="1073"/>
      <c r="AA1130" s="1073"/>
      <c r="AB1130" s="1112"/>
      <c r="AC1130" s="1112"/>
      <c r="AD1130" s="1112"/>
      <c r="AE1130" s="1112"/>
      <c r="AF1130" s="1073"/>
      <c r="AG1130" s="1073"/>
      <c r="AH1130" s="1073"/>
      <c r="AI1130" s="1073"/>
      <c r="AJ1130" s="1073"/>
      <c r="AK1130" s="1073"/>
      <c r="AL1130" s="1073"/>
      <c r="AM1130" s="1073"/>
      <c r="AN1130" s="1073"/>
      <c r="AO1130" s="1073"/>
      <c r="AP1130" s="1073"/>
      <c r="AQ1130" s="1073"/>
      <c r="AR1130" s="1073"/>
      <c r="AS1130" s="1073"/>
      <c r="AT1130" s="1073"/>
      <c r="AU1130" s="1073"/>
      <c r="AV1130" s="1073"/>
      <c r="AW1130" s="1073"/>
      <c r="AX1130" s="1073"/>
      <c r="AY1130" s="1073"/>
      <c r="AZ1130" s="1073"/>
      <c r="BA1130" s="1073"/>
      <c r="BB1130" s="1073"/>
      <c r="BC1130" s="1073"/>
      <c r="BD1130" s="1073"/>
      <c r="BE1130" s="1073"/>
      <c r="BF1130" s="1073"/>
      <c r="BG1130" s="1073"/>
      <c r="BH1130" s="1073"/>
      <c r="BI1130" s="1073"/>
      <c r="BJ1130" s="1073"/>
      <c r="BK1130" s="1073"/>
      <c r="BL1130" s="1073"/>
      <c r="BM1130" s="1073"/>
      <c r="BN1130" s="1073"/>
      <c r="BO1130" s="1073"/>
      <c r="BP1130" s="1073"/>
      <c r="BQ1130" s="1073"/>
      <c r="BR1130" s="1073"/>
      <c r="BS1130" s="1112"/>
      <c r="BT1130" s="1073"/>
      <c r="BU1130" s="1073"/>
      <c r="BV1130" s="1073"/>
      <c r="BW1130" s="1073"/>
      <c r="BX1130" s="1073"/>
      <c r="BY1130" s="1073"/>
      <c r="BZ1130" s="1073"/>
      <c r="CA1130" s="1073"/>
      <c r="CB1130" s="1073"/>
      <c r="CC1130" s="1073"/>
      <c r="CD1130" s="1073"/>
      <c r="CE1130" s="1073"/>
      <c r="CF1130" s="1073"/>
      <c r="CG1130" s="1073"/>
      <c r="CH1130" s="1073"/>
      <c r="CI1130" s="1073"/>
      <c r="CJ1130" s="1073"/>
      <c r="CK1130" s="1073"/>
      <c r="CL1130" s="1073"/>
      <c r="CM1130" s="1112"/>
      <c r="CN1130" s="1112"/>
      <c r="CO1130" s="1113"/>
      <c r="CQ1130" s="1927"/>
    </row>
    <row r="1131" spans="1:95" s="621" customFormat="1" x14ac:dyDescent="0.2">
      <c r="A1131" s="1054"/>
      <c r="B1131" s="1072"/>
      <c r="C1131" s="1048"/>
      <c r="D1131" s="1048"/>
      <c r="E1131" s="1049"/>
      <c r="F1131" s="1067"/>
      <c r="G1131" s="1066"/>
      <c r="H1131" s="1052"/>
      <c r="I1131" s="1073"/>
      <c r="J1131" s="1073"/>
      <c r="K1131" s="1073"/>
      <c r="L1131" s="1073"/>
      <c r="M1131" s="1073"/>
      <c r="N1131" s="1073"/>
      <c r="O1131" s="1073"/>
      <c r="P1131" s="1073"/>
      <c r="Q1131" s="1073"/>
      <c r="R1131" s="1073"/>
      <c r="S1131" s="1073"/>
      <c r="T1131" s="1073"/>
      <c r="U1131" s="1073"/>
      <c r="V1131" s="1073"/>
      <c r="W1131" s="1073"/>
      <c r="X1131" s="1073"/>
      <c r="Y1131" s="1073"/>
      <c r="Z1131" s="1073"/>
      <c r="AA1131" s="1073"/>
      <c r="AB1131" s="1112"/>
      <c r="AC1131" s="1112"/>
      <c r="AD1131" s="1112"/>
      <c r="AE1131" s="1112"/>
      <c r="AF1131" s="1073"/>
      <c r="AG1131" s="1073"/>
      <c r="AH1131" s="1073"/>
      <c r="AI1131" s="1073"/>
      <c r="AJ1131" s="1073"/>
      <c r="AK1131" s="1073"/>
      <c r="AL1131" s="1073"/>
      <c r="AM1131" s="1073"/>
      <c r="AN1131" s="1073"/>
      <c r="AO1131" s="1073"/>
      <c r="AP1131" s="1073"/>
      <c r="AQ1131" s="1073"/>
      <c r="AR1131" s="1073"/>
      <c r="AS1131" s="1073"/>
      <c r="AT1131" s="1073"/>
      <c r="AU1131" s="1073"/>
      <c r="AV1131" s="1073"/>
      <c r="AW1131" s="1073"/>
      <c r="AX1131" s="1073"/>
      <c r="AY1131" s="1073"/>
      <c r="AZ1131" s="1073"/>
      <c r="BA1131" s="1073"/>
      <c r="BB1131" s="1073"/>
      <c r="BC1131" s="1073"/>
      <c r="BD1131" s="1073"/>
      <c r="BE1131" s="1073"/>
      <c r="BF1131" s="1073"/>
      <c r="BG1131" s="1073"/>
      <c r="BH1131" s="1073"/>
      <c r="BI1131" s="1073"/>
      <c r="BJ1131" s="1073"/>
      <c r="BK1131" s="1073"/>
      <c r="BL1131" s="1073"/>
      <c r="BM1131" s="1073"/>
      <c r="BN1131" s="1073"/>
      <c r="BO1131" s="1073"/>
      <c r="BP1131" s="1073"/>
      <c r="BQ1131" s="1073"/>
      <c r="BR1131" s="1073"/>
      <c r="BS1131" s="1112"/>
      <c r="BT1131" s="1073"/>
      <c r="BU1131" s="1073"/>
      <c r="BV1131" s="1073"/>
      <c r="BW1131" s="1073"/>
      <c r="BX1131" s="1073"/>
      <c r="BY1131" s="1073"/>
      <c r="BZ1131" s="1073"/>
      <c r="CA1131" s="1073"/>
      <c r="CB1131" s="1073"/>
      <c r="CC1131" s="1073"/>
      <c r="CD1131" s="1073"/>
      <c r="CE1131" s="1073"/>
      <c r="CF1131" s="1073"/>
      <c r="CG1131" s="1073"/>
      <c r="CH1131" s="1073"/>
      <c r="CI1131" s="1073"/>
      <c r="CJ1131" s="1073"/>
      <c r="CK1131" s="1073"/>
      <c r="CL1131" s="1073"/>
      <c r="CM1131" s="1112"/>
      <c r="CN1131" s="1112"/>
      <c r="CO1131" s="1113"/>
      <c r="CQ1131" s="1927"/>
    </row>
    <row r="1132" spans="1:95" s="621" customFormat="1" x14ac:dyDescent="0.2">
      <c r="A1132" s="1054"/>
      <c r="B1132" s="1072"/>
      <c r="C1132" s="1048"/>
      <c r="D1132" s="1048"/>
      <c r="E1132" s="1049"/>
      <c r="F1132" s="1067"/>
      <c r="G1132" s="1066"/>
      <c r="H1132" s="1052"/>
      <c r="AB1132" s="577"/>
      <c r="AC1132" s="577"/>
      <c r="AD1132" s="577"/>
      <c r="AE1132" s="577"/>
      <c r="BS1132" s="577"/>
      <c r="CM1132" s="577"/>
      <c r="CN1132" s="577"/>
      <c r="CO1132" s="1113"/>
      <c r="CQ1132" s="1927"/>
    </row>
    <row r="1133" spans="1:95" s="621" customFormat="1" x14ac:dyDescent="0.2">
      <c r="A1133" s="1054"/>
      <c r="B1133" s="1072"/>
      <c r="C1133" s="1048"/>
      <c r="D1133" s="1048"/>
      <c r="E1133" s="1049"/>
      <c r="F1133" s="1067"/>
      <c r="G1133" s="1066"/>
      <c r="H1133" s="1052"/>
      <c r="AB1133" s="577"/>
      <c r="AC1133" s="577"/>
      <c r="AD1133" s="577"/>
      <c r="AE1133" s="577"/>
      <c r="BS1133" s="577"/>
      <c r="CM1133" s="577"/>
      <c r="CN1133" s="577"/>
      <c r="CO1133" s="1113"/>
      <c r="CQ1133" s="1927"/>
    </row>
    <row r="1134" spans="1:95" s="621" customFormat="1" x14ac:dyDescent="0.2">
      <c r="A1134" s="1054"/>
      <c r="B1134" s="1072"/>
      <c r="C1134" s="1048"/>
      <c r="D1134" s="1048"/>
      <c r="E1134" s="1049"/>
      <c r="F1134" s="1067"/>
      <c r="G1134" s="1066"/>
      <c r="H1134" s="1052"/>
      <c r="AB1134" s="577"/>
      <c r="AC1134" s="577"/>
      <c r="AD1134" s="577"/>
      <c r="AE1134" s="577"/>
      <c r="BS1134" s="577"/>
      <c r="CM1134" s="577"/>
      <c r="CN1134" s="577"/>
      <c r="CO1134" s="1113"/>
      <c r="CQ1134" s="1927"/>
    </row>
    <row r="1135" spans="1:95" s="621" customFormat="1" x14ac:dyDescent="0.2">
      <c r="A1135" s="1054"/>
      <c r="B1135" s="1072"/>
      <c r="C1135" s="1048"/>
      <c r="D1135" s="1048"/>
      <c r="E1135" s="1049"/>
      <c r="F1135" s="1067"/>
      <c r="G1135" s="1066"/>
      <c r="H1135" s="1052"/>
      <c r="AB1135" s="577"/>
      <c r="AC1135" s="577"/>
      <c r="AD1135" s="577"/>
      <c r="AE1135" s="577"/>
      <c r="BS1135" s="577"/>
      <c r="CM1135" s="577"/>
      <c r="CN1135" s="577"/>
      <c r="CO1135" s="1113"/>
      <c r="CQ1135" s="1927"/>
    </row>
    <row r="1136" spans="1:95" s="621" customFormat="1" x14ac:dyDescent="0.2">
      <c r="A1136" s="1054"/>
      <c r="B1136" s="1072"/>
      <c r="C1136" s="1048"/>
      <c r="D1136" s="1048"/>
      <c r="E1136" s="1049"/>
      <c r="F1136" s="1067"/>
      <c r="G1136" s="1066"/>
      <c r="H1136" s="1052"/>
      <c r="AB1136" s="577"/>
      <c r="AC1136" s="577"/>
      <c r="AD1136" s="577"/>
      <c r="AE1136" s="577"/>
      <c r="BS1136" s="577"/>
      <c r="CM1136" s="577"/>
      <c r="CN1136" s="577"/>
      <c r="CO1136" s="1113"/>
      <c r="CQ1136" s="1927"/>
    </row>
    <row r="1137" spans="1:95" s="621" customFormat="1" x14ac:dyDescent="0.2">
      <c r="A1137" s="1054"/>
      <c r="B1137" s="1072"/>
      <c r="C1137" s="1048"/>
      <c r="D1137" s="1048"/>
      <c r="E1137" s="1049"/>
      <c r="F1137" s="1067"/>
      <c r="G1137" s="1066"/>
      <c r="H1137" s="1052"/>
      <c r="AB1137" s="577"/>
      <c r="AC1137" s="577"/>
      <c r="AD1137" s="577"/>
      <c r="AE1137" s="577"/>
      <c r="BS1137" s="577"/>
      <c r="CM1137" s="577"/>
      <c r="CN1137" s="577"/>
      <c r="CO1137" s="1113"/>
      <c r="CQ1137" s="1927"/>
    </row>
    <row r="1138" spans="1:95" s="621" customFormat="1" x14ac:dyDescent="0.2">
      <c r="A1138" s="1054"/>
      <c r="B1138" s="1072"/>
      <c r="C1138" s="1048"/>
      <c r="D1138" s="1048"/>
      <c r="E1138" s="1049"/>
      <c r="F1138" s="1067"/>
      <c r="G1138" s="1066"/>
      <c r="H1138" s="1052"/>
      <c r="AB1138" s="577"/>
      <c r="AC1138" s="577"/>
      <c r="AD1138" s="577"/>
      <c r="AE1138" s="577"/>
      <c r="BS1138" s="577"/>
      <c r="CM1138" s="577"/>
      <c r="CN1138" s="577"/>
      <c r="CO1138" s="1113"/>
      <c r="CQ1138" s="1927"/>
    </row>
    <row r="1139" spans="1:95" s="621" customFormat="1" x14ac:dyDescent="0.2">
      <c r="A1139" s="1054"/>
      <c r="B1139" s="1072"/>
      <c r="C1139" s="1048"/>
      <c r="D1139" s="1048"/>
      <c r="E1139" s="1049"/>
      <c r="F1139" s="1067"/>
      <c r="G1139" s="1066"/>
      <c r="H1139" s="1052"/>
      <c r="AB1139" s="577"/>
      <c r="AC1139" s="577"/>
      <c r="AD1139" s="577"/>
      <c r="AE1139" s="577"/>
      <c r="BS1139" s="577"/>
      <c r="CM1139" s="577"/>
      <c r="CN1139" s="577"/>
      <c r="CO1139" s="1113"/>
      <c r="CQ1139" s="1927"/>
    </row>
    <row r="1140" spans="1:95" s="621" customFormat="1" x14ac:dyDescent="0.2">
      <c r="A1140" s="1054"/>
      <c r="B1140" s="1072"/>
      <c r="C1140" s="1048"/>
      <c r="D1140" s="1048"/>
      <c r="E1140" s="1049"/>
      <c r="F1140" s="1067"/>
      <c r="G1140" s="1066"/>
      <c r="H1140" s="1052"/>
      <c r="AB1140" s="577"/>
      <c r="AC1140" s="577"/>
      <c r="AD1140" s="577"/>
      <c r="AE1140" s="577"/>
      <c r="BS1140" s="577"/>
      <c r="CM1140" s="577"/>
      <c r="CN1140" s="577"/>
      <c r="CO1140" s="1113"/>
      <c r="CQ1140" s="1927"/>
    </row>
    <row r="1141" spans="1:95" s="621" customFormat="1" x14ac:dyDescent="0.2">
      <c r="A1141" s="1054"/>
      <c r="B1141" s="1072"/>
      <c r="C1141" s="1048"/>
      <c r="D1141" s="1048"/>
      <c r="E1141" s="1049"/>
      <c r="F1141" s="1067"/>
      <c r="G1141" s="1066"/>
      <c r="H1141" s="1052"/>
      <c r="AB1141" s="577"/>
      <c r="AC1141" s="577"/>
      <c r="AD1141" s="577"/>
      <c r="AE1141" s="577"/>
      <c r="BS1141" s="577"/>
      <c r="CM1141" s="577"/>
      <c r="CN1141" s="577"/>
      <c r="CO1141" s="1113"/>
      <c r="CQ1141" s="1927"/>
    </row>
    <row r="1142" spans="1:95" s="621" customFormat="1" x14ac:dyDescent="0.2">
      <c r="A1142" s="1054"/>
      <c r="B1142" s="1072"/>
      <c r="C1142" s="1048"/>
      <c r="D1142" s="1048"/>
      <c r="E1142" s="1049"/>
      <c r="F1142" s="1067"/>
      <c r="G1142" s="1066"/>
      <c r="H1142" s="1052"/>
      <c r="AB1142" s="577"/>
      <c r="AC1142" s="577"/>
      <c r="AD1142" s="577"/>
      <c r="AE1142" s="577"/>
      <c r="BS1142" s="577"/>
      <c r="CM1142" s="577"/>
      <c r="CN1142" s="577"/>
      <c r="CO1142" s="1113"/>
      <c r="CQ1142" s="1927"/>
    </row>
    <row r="1143" spans="1:95" s="621" customFormat="1" x14ac:dyDescent="0.2">
      <c r="A1143" s="1054"/>
      <c r="B1143" s="1072"/>
      <c r="C1143" s="1048"/>
      <c r="D1143" s="1048"/>
      <c r="E1143" s="1049"/>
      <c r="F1143" s="1067"/>
      <c r="G1143" s="1066"/>
      <c r="H1143" s="1052"/>
      <c r="AB1143" s="577"/>
      <c r="AC1143" s="577"/>
      <c r="AD1143" s="577"/>
      <c r="AE1143" s="577"/>
      <c r="BS1143" s="577"/>
      <c r="CM1143" s="577"/>
      <c r="CN1143" s="577"/>
      <c r="CO1143" s="1113"/>
      <c r="CQ1143" s="1927"/>
    </row>
    <row r="1144" spans="1:95" s="621" customFormat="1" x14ac:dyDescent="0.2">
      <c r="A1144" s="1054"/>
      <c r="B1144" s="1072"/>
      <c r="C1144" s="1048"/>
      <c r="D1144" s="1048"/>
      <c r="E1144" s="1049"/>
      <c r="F1144" s="1067"/>
      <c r="G1144" s="1066"/>
      <c r="H1144" s="1052"/>
      <c r="AB1144" s="577"/>
      <c r="AC1144" s="577"/>
      <c r="AD1144" s="577"/>
      <c r="AE1144" s="577"/>
      <c r="BS1144" s="577"/>
      <c r="CM1144" s="577"/>
      <c r="CN1144" s="577"/>
      <c r="CO1144" s="1113"/>
      <c r="CQ1144" s="1927"/>
    </row>
    <row r="1145" spans="1:95" s="621" customFormat="1" x14ac:dyDescent="0.2">
      <c r="A1145" s="1054"/>
      <c r="B1145" s="1072"/>
      <c r="C1145" s="1048"/>
      <c r="D1145" s="1048"/>
      <c r="E1145" s="1049"/>
      <c r="F1145" s="1067"/>
      <c r="G1145" s="1066"/>
      <c r="H1145" s="1052"/>
      <c r="AB1145" s="577"/>
      <c r="AC1145" s="577"/>
      <c r="AD1145" s="577"/>
      <c r="AE1145" s="577"/>
      <c r="BS1145" s="577"/>
      <c r="CM1145" s="577"/>
      <c r="CN1145" s="577"/>
      <c r="CO1145" s="1113"/>
      <c r="CQ1145" s="1927"/>
    </row>
    <row r="1146" spans="1:95" s="621" customFormat="1" x14ac:dyDescent="0.2">
      <c r="A1146" s="1054"/>
      <c r="B1146" s="1072"/>
      <c r="C1146" s="1048"/>
      <c r="D1146" s="1048"/>
      <c r="E1146" s="1049"/>
      <c r="F1146" s="1067"/>
      <c r="G1146" s="1066"/>
      <c r="H1146" s="1052"/>
      <c r="AB1146" s="577"/>
      <c r="AC1146" s="577"/>
      <c r="AD1146" s="577"/>
      <c r="AE1146" s="577"/>
      <c r="BS1146" s="577"/>
      <c r="CM1146" s="577"/>
      <c r="CN1146" s="577"/>
      <c r="CO1146" s="1113"/>
      <c r="CQ1146" s="1927"/>
    </row>
    <row r="1147" spans="1:95" s="621" customFormat="1" x14ac:dyDescent="0.2">
      <c r="A1147" s="1054"/>
      <c r="B1147" s="1072"/>
      <c r="C1147" s="1048"/>
      <c r="D1147" s="1048"/>
      <c r="E1147" s="1049"/>
      <c r="F1147" s="1067"/>
      <c r="G1147" s="1066"/>
      <c r="H1147" s="1052"/>
      <c r="AB1147" s="577"/>
      <c r="AC1147" s="577"/>
      <c r="AD1147" s="577"/>
      <c r="AE1147" s="577"/>
      <c r="BS1147" s="577"/>
      <c r="CM1147" s="577"/>
      <c r="CN1147" s="577"/>
      <c r="CO1147" s="1113"/>
      <c r="CQ1147" s="1927"/>
    </row>
    <row r="1148" spans="1:95" s="621" customFormat="1" x14ac:dyDescent="0.2">
      <c r="A1148" s="1054"/>
      <c r="B1148" s="1072"/>
      <c r="C1148" s="1048"/>
      <c r="D1148" s="1048"/>
      <c r="E1148" s="1049"/>
      <c r="F1148" s="1067"/>
      <c r="G1148" s="1066"/>
      <c r="H1148" s="1052"/>
      <c r="AB1148" s="577"/>
      <c r="AC1148" s="577"/>
      <c r="AD1148" s="577"/>
      <c r="AE1148" s="577"/>
      <c r="BS1148" s="577"/>
      <c r="CM1148" s="577"/>
      <c r="CN1148" s="577"/>
      <c r="CO1148" s="1113"/>
      <c r="CQ1148" s="1927"/>
    </row>
    <row r="1149" spans="1:95" s="621" customFormat="1" x14ac:dyDescent="0.2">
      <c r="A1149" s="1054"/>
      <c r="B1149" s="1072"/>
      <c r="C1149" s="1048"/>
      <c r="D1149" s="1048"/>
      <c r="E1149" s="1049"/>
      <c r="F1149" s="1067"/>
      <c r="G1149" s="1066"/>
      <c r="H1149" s="1052"/>
      <c r="AB1149" s="577"/>
      <c r="AC1149" s="577"/>
      <c r="AD1149" s="577"/>
      <c r="AE1149" s="577"/>
      <c r="BS1149" s="577"/>
      <c r="CM1149" s="577"/>
      <c r="CN1149" s="577"/>
      <c r="CO1149" s="1113"/>
      <c r="CQ1149" s="1927"/>
    </row>
    <row r="1150" spans="1:95" s="621" customFormat="1" x14ac:dyDescent="0.2">
      <c r="A1150" s="1054"/>
      <c r="B1150" s="1072"/>
      <c r="C1150" s="1048"/>
      <c r="D1150" s="1048"/>
      <c r="E1150" s="1049"/>
      <c r="F1150" s="1067"/>
      <c r="G1150" s="1066"/>
      <c r="H1150" s="1052"/>
      <c r="AB1150" s="577"/>
      <c r="AC1150" s="577"/>
      <c r="AD1150" s="577"/>
      <c r="AE1150" s="577"/>
      <c r="BS1150" s="577"/>
      <c r="CM1150" s="577"/>
      <c r="CN1150" s="577"/>
      <c r="CO1150" s="1113"/>
      <c r="CQ1150" s="1927"/>
    </row>
    <row r="1151" spans="1:95" s="621" customFormat="1" x14ac:dyDescent="0.2">
      <c r="A1151" s="1054"/>
      <c r="B1151" s="1072"/>
      <c r="C1151" s="1048"/>
      <c r="D1151" s="1048"/>
      <c r="E1151" s="1049"/>
      <c r="F1151" s="1067"/>
      <c r="G1151" s="1066"/>
      <c r="H1151" s="1052"/>
      <c r="AB1151" s="577"/>
      <c r="AC1151" s="577"/>
      <c r="AD1151" s="577"/>
      <c r="AE1151" s="577"/>
      <c r="BS1151" s="577"/>
      <c r="CM1151" s="577"/>
      <c r="CN1151" s="577"/>
      <c r="CO1151" s="1113"/>
      <c r="CQ1151" s="1927"/>
    </row>
    <row r="1152" spans="1:95" s="621" customFormat="1" x14ac:dyDescent="0.2">
      <c r="A1152" s="1054"/>
      <c r="B1152" s="1072"/>
      <c r="C1152" s="1048"/>
      <c r="D1152" s="1048"/>
      <c r="E1152" s="1049"/>
      <c r="F1152" s="1067"/>
      <c r="G1152" s="1066"/>
      <c r="H1152" s="1052"/>
      <c r="AB1152" s="577"/>
      <c r="AC1152" s="577"/>
      <c r="AD1152" s="577"/>
      <c r="AE1152" s="577"/>
      <c r="BS1152" s="577"/>
      <c r="CM1152" s="577"/>
      <c r="CN1152" s="577"/>
      <c r="CO1152" s="1113"/>
      <c r="CQ1152" s="1927"/>
    </row>
    <row r="1153" spans="1:95" s="621" customFormat="1" x14ac:dyDescent="0.2">
      <c r="A1153" s="1054"/>
      <c r="B1153" s="1074"/>
      <c r="C1153" s="1048"/>
      <c r="D1153" s="1048"/>
      <c r="E1153" s="1049"/>
      <c r="F1153" s="1067"/>
      <c r="G1153" s="1066"/>
      <c r="H1153" s="1052"/>
      <c r="AB1153" s="577"/>
      <c r="AC1153" s="577"/>
      <c r="AD1153" s="577"/>
      <c r="AE1153" s="577"/>
      <c r="BS1153" s="577"/>
      <c r="CM1153" s="577"/>
      <c r="CN1153" s="577"/>
      <c r="CO1153" s="1113"/>
      <c r="CQ1153" s="1927"/>
    </row>
    <row r="1154" spans="1:95" s="621" customFormat="1" x14ac:dyDescent="0.2">
      <c r="A1154" s="1054"/>
      <c r="B1154" s="1074"/>
      <c r="C1154" s="1048"/>
      <c r="D1154" s="1048"/>
      <c r="E1154" s="1049"/>
      <c r="F1154" s="1067"/>
      <c r="G1154" s="1066"/>
      <c r="H1154" s="1052"/>
      <c r="AB1154" s="577"/>
      <c r="AC1154" s="577"/>
      <c r="AD1154" s="577"/>
      <c r="AE1154" s="577"/>
      <c r="BS1154" s="577"/>
      <c r="CM1154" s="577"/>
      <c r="CN1154" s="577"/>
      <c r="CO1154" s="1113"/>
      <c r="CQ1154" s="1927"/>
    </row>
    <row r="1155" spans="1:95" s="621" customFormat="1" x14ac:dyDescent="0.2">
      <c r="A1155" s="1054"/>
      <c r="B1155" s="1074"/>
      <c r="C1155" s="1048"/>
      <c r="D1155" s="1048"/>
      <c r="E1155" s="1049"/>
      <c r="F1155" s="1067"/>
      <c r="G1155" s="1066"/>
      <c r="H1155" s="1052"/>
      <c r="AB1155" s="577"/>
      <c r="AC1155" s="577"/>
      <c r="AD1155" s="577"/>
      <c r="AE1155" s="577"/>
      <c r="BS1155" s="577"/>
      <c r="CM1155" s="577"/>
      <c r="CN1155" s="577"/>
      <c r="CO1155" s="1113"/>
      <c r="CQ1155" s="1927"/>
    </row>
    <row r="1156" spans="1:95" s="621" customFormat="1" x14ac:dyDescent="0.2">
      <c r="A1156" s="1054"/>
      <c r="B1156" s="1074"/>
      <c r="C1156" s="1048"/>
      <c r="D1156" s="1048"/>
      <c r="E1156" s="1049"/>
      <c r="F1156" s="1067"/>
      <c r="G1156" s="1066"/>
      <c r="H1156" s="1052"/>
      <c r="AB1156" s="577"/>
      <c r="AC1156" s="577"/>
      <c r="AD1156" s="577"/>
      <c r="AE1156" s="577"/>
      <c r="BS1156" s="577"/>
      <c r="CM1156" s="577"/>
      <c r="CN1156" s="577"/>
      <c r="CO1156" s="1113"/>
      <c r="CQ1156" s="1927"/>
    </row>
    <row r="1157" spans="1:95" s="621" customFormat="1" x14ac:dyDescent="0.2">
      <c r="A1157" s="1054"/>
      <c r="B1157" s="1074"/>
      <c r="C1157" s="1048"/>
      <c r="D1157" s="1048"/>
      <c r="E1157" s="1049"/>
      <c r="F1157" s="1067"/>
      <c r="G1157" s="1066"/>
      <c r="H1157" s="1052"/>
      <c r="AB1157" s="577"/>
      <c r="AC1157" s="577"/>
      <c r="AD1157" s="577"/>
      <c r="AE1157" s="577"/>
      <c r="BS1157" s="577"/>
      <c r="CM1157" s="577"/>
      <c r="CN1157" s="577"/>
      <c r="CO1157" s="1113"/>
      <c r="CQ1157" s="1927"/>
    </row>
    <row r="1158" spans="1:95" s="621" customFormat="1" x14ac:dyDescent="0.2">
      <c r="A1158" s="1054"/>
      <c r="B1158" s="1074"/>
      <c r="C1158" s="1048"/>
      <c r="D1158" s="1048"/>
      <c r="E1158" s="1049"/>
      <c r="F1158" s="1067"/>
      <c r="G1158" s="1066"/>
      <c r="H1158" s="1052"/>
      <c r="AB1158" s="577"/>
      <c r="AC1158" s="577"/>
      <c r="AD1158" s="577"/>
      <c r="AE1158" s="577"/>
      <c r="BS1158" s="577"/>
      <c r="CM1158" s="577"/>
      <c r="CN1158" s="577"/>
      <c r="CO1158" s="1113"/>
      <c r="CQ1158" s="1927"/>
    </row>
    <row r="1159" spans="1:95" s="621" customFormat="1" x14ac:dyDescent="0.2">
      <c r="A1159" s="1054"/>
      <c r="B1159" s="1074"/>
      <c r="C1159" s="1048"/>
      <c r="D1159" s="1048"/>
      <c r="E1159" s="1049"/>
      <c r="F1159" s="1067"/>
      <c r="G1159" s="1066"/>
      <c r="H1159" s="1052"/>
      <c r="AB1159" s="577"/>
      <c r="AC1159" s="577"/>
      <c r="AD1159" s="577"/>
      <c r="AE1159" s="577"/>
      <c r="BS1159" s="577"/>
      <c r="CM1159" s="577"/>
      <c r="CN1159" s="577"/>
      <c r="CO1159" s="1113"/>
      <c r="CQ1159" s="1927"/>
    </row>
    <row r="1160" spans="1:95" s="621" customFormat="1" x14ac:dyDescent="0.2">
      <c r="A1160" s="1054"/>
      <c r="B1160" s="1074"/>
      <c r="C1160" s="1048"/>
      <c r="D1160" s="1048"/>
      <c r="E1160" s="1049"/>
      <c r="F1160" s="1067"/>
      <c r="G1160" s="1066"/>
      <c r="H1160" s="1052"/>
      <c r="AB1160" s="577"/>
      <c r="AC1160" s="577"/>
      <c r="AD1160" s="577"/>
      <c r="AE1160" s="577"/>
      <c r="BS1160" s="577"/>
      <c r="CM1160" s="577"/>
      <c r="CN1160" s="577"/>
      <c r="CO1160" s="1113"/>
      <c r="CQ1160" s="1927"/>
    </row>
    <row r="1161" spans="1:95" s="621" customFormat="1" x14ac:dyDescent="0.2">
      <c r="A1161" s="1054"/>
      <c r="B1161" s="1074"/>
      <c r="C1161" s="1048"/>
      <c r="D1161" s="1048"/>
      <c r="E1161" s="1049"/>
      <c r="F1161" s="1067"/>
      <c r="G1161" s="1066"/>
      <c r="H1161" s="1052"/>
      <c r="AB1161" s="577"/>
      <c r="AC1161" s="577"/>
      <c r="AD1161" s="577"/>
      <c r="AE1161" s="577"/>
      <c r="BS1161" s="577"/>
      <c r="CM1161" s="577"/>
      <c r="CN1161" s="577"/>
      <c r="CO1161" s="1113"/>
      <c r="CQ1161" s="1927"/>
    </row>
    <row r="1162" spans="1:95" s="621" customFormat="1" x14ac:dyDescent="0.2">
      <c r="A1162" s="1054"/>
      <c r="B1162" s="1074"/>
      <c r="C1162" s="1048"/>
      <c r="D1162" s="1048"/>
      <c r="E1162" s="1049"/>
      <c r="F1162" s="1067"/>
      <c r="G1162" s="1066"/>
      <c r="H1162" s="1052"/>
      <c r="AB1162" s="577"/>
      <c r="AC1162" s="577"/>
      <c r="AD1162" s="577"/>
      <c r="AE1162" s="577"/>
      <c r="BS1162" s="577"/>
      <c r="CM1162" s="577"/>
      <c r="CN1162" s="577"/>
      <c r="CO1162" s="1113"/>
      <c r="CQ1162" s="1927"/>
    </row>
    <row r="1163" spans="1:95" s="621" customFormat="1" x14ac:dyDescent="0.2">
      <c r="A1163" s="1054"/>
      <c r="B1163" s="1074"/>
      <c r="C1163" s="1048"/>
      <c r="D1163" s="1048"/>
      <c r="E1163" s="1049"/>
      <c r="F1163" s="1067"/>
      <c r="G1163" s="1066"/>
      <c r="H1163" s="1052"/>
      <c r="AB1163" s="577"/>
      <c r="AC1163" s="577"/>
      <c r="AD1163" s="577"/>
      <c r="AE1163" s="577"/>
      <c r="BS1163" s="577"/>
      <c r="CM1163" s="577"/>
      <c r="CN1163" s="577"/>
      <c r="CO1163" s="1113"/>
      <c r="CQ1163" s="1927"/>
    </row>
    <row r="1164" spans="1:95" s="621" customFormat="1" x14ac:dyDescent="0.2">
      <c r="A1164" s="1054"/>
      <c r="B1164" s="1074"/>
      <c r="C1164" s="1048"/>
      <c r="D1164" s="1048"/>
      <c r="E1164" s="1049"/>
      <c r="F1164" s="1067"/>
      <c r="G1164" s="1066"/>
      <c r="H1164" s="1052"/>
      <c r="AB1164" s="577"/>
      <c r="AC1164" s="577"/>
      <c r="AD1164" s="577"/>
      <c r="AE1164" s="577"/>
      <c r="BS1164" s="577"/>
      <c r="CM1164" s="577"/>
      <c r="CN1164" s="577"/>
      <c r="CO1164" s="1113"/>
      <c r="CQ1164" s="1927"/>
    </row>
    <row r="1165" spans="1:95" s="621" customFormat="1" x14ac:dyDescent="0.2">
      <c r="A1165" s="1054"/>
      <c r="B1165" s="1074"/>
      <c r="C1165" s="1048"/>
      <c r="D1165" s="1048"/>
      <c r="E1165" s="1049"/>
      <c r="F1165" s="1067"/>
      <c r="G1165" s="1066"/>
      <c r="H1165" s="1052"/>
      <c r="AB1165" s="577"/>
      <c r="AC1165" s="577"/>
      <c r="AD1165" s="577"/>
      <c r="AE1165" s="577"/>
      <c r="BS1165" s="577"/>
      <c r="CM1165" s="577"/>
      <c r="CN1165" s="577"/>
      <c r="CO1165" s="1113"/>
      <c r="CQ1165" s="1927"/>
    </row>
    <row r="1166" spans="1:95" s="621" customFormat="1" x14ac:dyDescent="0.2">
      <c r="A1166" s="1054"/>
      <c r="B1166" s="1074"/>
      <c r="C1166" s="1048"/>
      <c r="D1166" s="1048"/>
      <c r="E1166" s="1049"/>
      <c r="F1166" s="1067"/>
      <c r="G1166" s="1066"/>
      <c r="H1166" s="1052"/>
      <c r="AB1166" s="577"/>
      <c r="AC1166" s="577"/>
      <c r="AD1166" s="577"/>
      <c r="AE1166" s="577"/>
      <c r="BS1166" s="577"/>
      <c r="CM1166" s="577"/>
      <c r="CN1166" s="577"/>
      <c r="CO1166" s="1113"/>
      <c r="CQ1166" s="1927"/>
    </row>
    <row r="1167" spans="1:95" s="621" customFormat="1" x14ac:dyDescent="0.2">
      <c r="A1167" s="1054"/>
      <c r="B1167" s="1074"/>
      <c r="C1167" s="1048"/>
      <c r="D1167" s="1048"/>
      <c r="E1167" s="1049"/>
      <c r="F1167" s="1067"/>
      <c r="G1167" s="1066"/>
      <c r="H1167" s="1052"/>
      <c r="AB1167" s="577"/>
      <c r="AC1167" s="577"/>
      <c r="AD1167" s="577"/>
      <c r="AE1167" s="577"/>
      <c r="BS1167" s="577"/>
      <c r="CM1167" s="577"/>
      <c r="CN1167" s="577"/>
      <c r="CO1167" s="1113"/>
      <c r="CQ1167" s="1927"/>
    </row>
    <row r="1168" spans="1:95" s="621" customFormat="1" x14ac:dyDescent="0.2">
      <c r="A1168" s="1054"/>
      <c r="B1168" s="1074"/>
      <c r="C1168" s="1048"/>
      <c r="D1168" s="1048"/>
      <c r="E1168" s="1049"/>
      <c r="F1168" s="1067"/>
      <c r="G1168" s="1066"/>
      <c r="H1168" s="1052"/>
      <c r="AB1168" s="577"/>
      <c r="AC1168" s="577"/>
      <c r="AD1168" s="577"/>
      <c r="AE1168" s="577"/>
      <c r="BS1168" s="577"/>
      <c r="CM1168" s="577"/>
      <c r="CN1168" s="577"/>
      <c r="CO1168" s="1113"/>
      <c r="CQ1168" s="1927"/>
    </row>
  </sheetData>
  <sheetProtection algorithmName="SHA-512" hashValue="WFMsed9r5yrKZdW4sFH/hX+VwxQ8+nTArKTH3su8wdes9znenhbDUITEep7J+Yy5X48qmR5LLWcaW6PnM3lPYw==" saltValue="y2VtMNUWH1heIMiPhtjHAA==" spinCount="100000" sheet="1" objects="1" scenarios="1"/>
  <mergeCells count="5">
    <mergeCell ref="A15:C16"/>
    <mergeCell ref="A1:F1"/>
    <mergeCell ref="A2:E2"/>
    <mergeCell ref="A3:E3"/>
    <mergeCell ref="A4:E4"/>
  </mergeCells>
  <phoneticPr fontId="7" type="noConversion"/>
  <conditionalFormatting sqref="I86:AB213 I19:AB84">
    <cfRule type="expression" dxfId="5" priority="2" stopIfTrue="1">
      <formula>ISERROR(T19)</formula>
    </cfRule>
  </conditionalFormatting>
  <conditionalFormatting sqref="I85:AB85">
    <cfRule type="expression" dxfId="4" priority="1" stopIfTrue="1">
      <formula>ISERROR(T85)</formula>
    </cfRule>
  </conditionalFormatting>
  <pageMargins left="0.75" right="0.75" top="1" bottom="1" header="0.5" footer="0.5"/>
  <pageSetup orientation="portrait"/>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indexed="9"/>
  </sheetPr>
  <dimension ref="A1:BN557"/>
  <sheetViews>
    <sheetView topLeftCell="A78" workbookViewId="0">
      <pane xSplit="2" topLeftCell="C1" activePane="topRight" state="frozenSplit"/>
      <selection activeCell="A148" sqref="A148"/>
      <selection pane="topRight" activeCell="AE117" sqref="AE117"/>
    </sheetView>
  </sheetViews>
  <sheetFormatPr defaultRowHeight="11.25" x14ac:dyDescent="0.2"/>
  <cols>
    <col min="1" max="1" width="12.7109375" style="55" customWidth="1"/>
    <col min="2" max="2" width="40.28515625" style="611" customWidth="1"/>
    <col min="3" max="3" width="15.7109375" style="539" customWidth="1"/>
    <col min="4" max="6" width="15.7109375" style="534" customWidth="1"/>
    <col min="7" max="8" width="15.7109375" style="534" hidden="1" customWidth="1"/>
    <col min="9" max="10" width="15.7109375" style="534" customWidth="1"/>
    <col min="11" max="11" width="15.7109375" style="534" hidden="1" customWidth="1"/>
    <col min="12" max="12" width="15.7109375" style="534" customWidth="1"/>
    <col min="13" max="23" width="15.7109375" style="534" hidden="1" customWidth="1"/>
    <col min="24" max="24" width="15.7109375" style="1128" customWidth="1"/>
    <col min="25" max="27" width="15.7109375" style="534" customWidth="1"/>
    <col min="28" max="29" width="15.7109375" style="534" hidden="1" customWidth="1"/>
    <col min="30" max="31" width="15.7109375" style="534" customWidth="1"/>
    <col min="32" max="32" width="15.7109375" style="534" hidden="1" customWidth="1"/>
    <col min="33" max="33" width="15.7109375" style="534" customWidth="1"/>
    <col min="34" max="44" width="15.7109375" style="534" hidden="1" customWidth="1"/>
    <col min="45" max="45" width="15.7109375" style="539" customWidth="1"/>
    <col min="46" max="47" width="9.140625" style="13"/>
    <col min="48" max="48" width="9.140625" style="1896" hidden="1" customWidth="1"/>
    <col min="49" max="16384" width="9.140625" style="13"/>
  </cols>
  <sheetData>
    <row r="1" spans="1:45" ht="105.75" customHeight="1" x14ac:dyDescent="0.2">
      <c r="A1" s="2392"/>
      <c r="B1" s="2392"/>
      <c r="C1" s="2392"/>
      <c r="D1" s="2392"/>
      <c r="E1" s="2392"/>
      <c r="F1" s="2392"/>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435"/>
      <c r="B2" s="2435"/>
      <c r="C2" s="2435"/>
      <c r="D2" s="2435"/>
      <c r="E2" s="2435"/>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436"/>
      <c r="B3" s="2436"/>
      <c r="C3" s="2436"/>
      <c r="D3" s="2436"/>
      <c r="E3" s="2436"/>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437"/>
      <c r="B4" s="2437"/>
      <c r="C4" s="2437"/>
      <c r="D4" s="2437"/>
      <c r="E4" s="2437"/>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23" t="str">
        <f>"Sheet O6 Composite Allocator Detail Worksheet  - "&amp;  'I2 LDC class'!$C$17</f>
        <v>Sheet O6 Composite Allocator Detail Worksheet  - Settlement Proposal</v>
      </c>
      <c r="B5" s="324"/>
      <c r="C5" s="548"/>
      <c r="D5" s="548"/>
      <c r="E5" s="325"/>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49"/>
      <c r="D6" s="549"/>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997"/>
    </row>
    <row r="9" spans="1:45" x14ac:dyDescent="0.2">
      <c r="A9" s="311"/>
    </row>
    <row r="11" spans="1:45" x14ac:dyDescent="0.2">
      <c r="A11" s="311"/>
    </row>
    <row r="12" spans="1:45" ht="12.75" x14ac:dyDescent="0.2">
      <c r="C12" s="312"/>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30"/>
      <c r="B20" s="1131"/>
      <c r="C20" s="2540" t="s">
        <v>690</v>
      </c>
      <c r="D20" s="2541"/>
      <c r="E20" s="2541"/>
      <c r="F20" s="2541"/>
      <c r="G20" s="2541"/>
      <c r="H20" s="1734"/>
      <c r="I20" s="1734"/>
      <c r="J20" s="1734"/>
      <c r="K20" s="1734"/>
      <c r="L20" s="1734"/>
      <c r="M20" s="1734"/>
      <c r="N20" s="1734"/>
      <c r="O20" s="1734"/>
      <c r="P20" s="1734"/>
      <c r="Q20" s="1734"/>
      <c r="R20" s="1734"/>
      <c r="S20" s="1734"/>
      <c r="T20" s="1734"/>
      <c r="U20" s="1734"/>
      <c r="V20" s="1734"/>
      <c r="W20" s="1735"/>
      <c r="X20" s="2535" t="s">
        <v>577</v>
      </c>
      <c r="Y20" s="2536"/>
      <c r="Z20" s="2536"/>
      <c r="AA20" s="2536"/>
      <c r="AB20" s="1132"/>
      <c r="AC20" s="1132"/>
      <c r="AD20" s="1132"/>
      <c r="AE20" s="1132"/>
      <c r="AF20" s="1132"/>
      <c r="AG20" s="1132"/>
      <c r="AH20" s="1132"/>
      <c r="AI20" s="1132"/>
      <c r="AJ20" s="1132"/>
      <c r="AK20" s="1132"/>
      <c r="AL20" s="1132"/>
      <c r="AM20" s="1132"/>
      <c r="AN20" s="1132"/>
      <c r="AO20" s="1132"/>
      <c r="AP20" s="1132"/>
      <c r="AQ20" s="1132"/>
      <c r="AR20" s="1132"/>
      <c r="AS20" s="1133"/>
      <c r="AV20" s="1912"/>
    </row>
    <row r="21" spans="1:48" ht="12" thickBot="1" x14ac:dyDescent="0.25">
      <c r="C21" s="2542"/>
      <c r="D21" s="2543"/>
      <c r="E21" s="2543"/>
      <c r="F21" s="2543"/>
      <c r="G21" s="2543"/>
      <c r="H21" s="617"/>
      <c r="I21" s="617"/>
      <c r="J21" s="617"/>
      <c r="K21" s="617"/>
      <c r="L21" s="617"/>
      <c r="M21" s="617"/>
      <c r="N21" s="617"/>
      <c r="O21" s="617"/>
      <c r="P21" s="617"/>
      <c r="Q21" s="617"/>
      <c r="R21" s="617"/>
      <c r="S21" s="617"/>
      <c r="T21" s="617"/>
      <c r="U21" s="617"/>
      <c r="V21" s="617"/>
      <c r="W21" s="1736"/>
      <c r="X21" s="2537"/>
      <c r="Y21" s="2538"/>
      <c r="Z21" s="2538"/>
      <c r="AA21" s="2538"/>
    </row>
    <row r="22" spans="1:48" s="1142" customFormat="1" ht="12.75" x14ac:dyDescent="0.2">
      <c r="A22" s="1134"/>
      <c r="B22" s="1135"/>
      <c r="C22" s="1737"/>
      <c r="D22" s="1136">
        <v>1</v>
      </c>
      <c r="E22" s="1137">
        <v>2</v>
      </c>
      <c r="F22" s="1137">
        <v>3</v>
      </c>
      <c r="G22" s="1137">
        <v>4</v>
      </c>
      <c r="H22" s="1137">
        <v>5</v>
      </c>
      <c r="I22" s="1137">
        <v>6</v>
      </c>
      <c r="J22" s="1137">
        <v>7</v>
      </c>
      <c r="K22" s="1137">
        <v>8</v>
      </c>
      <c r="L22" s="1137">
        <v>9</v>
      </c>
      <c r="M22" s="1137">
        <v>10</v>
      </c>
      <c r="N22" s="1137">
        <v>11</v>
      </c>
      <c r="O22" s="1137">
        <v>12</v>
      </c>
      <c r="P22" s="1137">
        <v>13</v>
      </c>
      <c r="Q22" s="1137">
        <v>14</v>
      </c>
      <c r="R22" s="1137">
        <v>15</v>
      </c>
      <c r="S22" s="1137">
        <v>16</v>
      </c>
      <c r="T22" s="1137">
        <v>17</v>
      </c>
      <c r="U22" s="1137">
        <v>18</v>
      </c>
      <c r="V22" s="1137">
        <v>19</v>
      </c>
      <c r="W22" s="1738">
        <v>20</v>
      </c>
      <c r="X22" s="1138"/>
      <c r="Y22" s="1139">
        <v>1</v>
      </c>
      <c r="Z22" s="1140">
        <v>2</v>
      </c>
      <c r="AA22" s="1140">
        <v>3</v>
      </c>
      <c r="AB22" s="1140">
        <v>4</v>
      </c>
      <c r="AC22" s="1140">
        <v>5</v>
      </c>
      <c r="AD22" s="1140">
        <v>6</v>
      </c>
      <c r="AE22" s="1140">
        <v>7</v>
      </c>
      <c r="AF22" s="1140">
        <v>8</v>
      </c>
      <c r="AG22" s="1140">
        <v>9</v>
      </c>
      <c r="AH22" s="1140">
        <v>10</v>
      </c>
      <c r="AI22" s="1140">
        <v>11</v>
      </c>
      <c r="AJ22" s="1140">
        <v>12</v>
      </c>
      <c r="AK22" s="1140">
        <v>13</v>
      </c>
      <c r="AL22" s="1140">
        <v>14</v>
      </c>
      <c r="AM22" s="1140">
        <v>15</v>
      </c>
      <c r="AN22" s="1140">
        <v>16</v>
      </c>
      <c r="AO22" s="1140">
        <v>17</v>
      </c>
      <c r="AP22" s="1140">
        <v>18</v>
      </c>
      <c r="AQ22" s="1140">
        <v>19</v>
      </c>
      <c r="AR22" s="1137">
        <v>20</v>
      </c>
      <c r="AS22" s="1141"/>
      <c r="AV22" s="1913"/>
    </row>
    <row r="23" spans="1:48" s="759" customFormat="1" ht="39" thickBot="1" x14ac:dyDescent="0.25">
      <c r="A23" s="1130"/>
      <c r="B23" s="1131"/>
      <c r="C23" s="1739" t="s">
        <v>492</v>
      </c>
      <c r="D23" s="1740" t="str">
        <f>IF('I2 LDC class'!$D$20="",'I2 LDC class'!$C$20,'I2 LDC class'!$D$20)</f>
        <v>Residential</v>
      </c>
      <c r="E23" s="1740" t="str">
        <f>IF('I2 LDC class'!$D$21="",'I2 LDC class'!$C$21,'I2 LDC class'!$D$21)</f>
        <v>GS &lt;50</v>
      </c>
      <c r="F23" s="1740" t="str">
        <f>IF('I2 LDC class'!$D$22="",'I2 LDC class'!$C$22,'I2 LDC class'!$D$22)</f>
        <v>GS &gt;50kW</v>
      </c>
      <c r="G23" s="1740" t="str">
        <f>IF('I2 LDC class'!$D$23="",'I2 LDC class'!$C$23,'I2 LDC class'!$D$23)</f>
        <v>GS&gt; 50-TOU</v>
      </c>
      <c r="H23" s="1740" t="str">
        <f>IF('I2 LDC class'!$D$24="",'I2 LDC class'!$C$24,'I2 LDC class'!$D$24)</f>
        <v>GS &gt;50-Intermediate</v>
      </c>
      <c r="I23" s="1740" t="str">
        <f>IF('I2 LDC class'!$D$25="",'I2 LDC class'!$C$25,'I2 LDC class'!$D$25)</f>
        <v>Large User</v>
      </c>
      <c r="J23" s="1740" t="str">
        <f>IF('I2 LDC class'!$D$26="",'I2 LDC class'!$C$26,'I2 LDC class'!$D$26)</f>
        <v>Street Light</v>
      </c>
      <c r="K23" s="1740" t="str">
        <f>IF('I2 LDC class'!$D$27="",'I2 LDC class'!$C$27,'I2 LDC class'!$D$27)</f>
        <v>Sentinel</v>
      </c>
      <c r="L23" s="1740" t="str">
        <f>IF('I2 LDC class'!$D$28="",'I2 LDC class'!$C$28,'I2 LDC class'!$D$28)</f>
        <v>Unmetered Scattered Load</v>
      </c>
      <c r="M23" s="1740" t="str">
        <f>IF('I2 LDC class'!$D$29="",'I2 LDC class'!$C$29,'I2 LDC class'!$D$29)</f>
        <v>Embedded Distributor</v>
      </c>
      <c r="N23" s="1740" t="str">
        <f>IF('I2 LDC class'!$D$30="",'I2 LDC class'!$C$30,'I2 LDC class'!$D$30)</f>
        <v>Back-up/Standby Power</v>
      </c>
      <c r="O23" s="1740" t="str">
        <f>IF('I2 LDC class'!$D$31="",'I2 LDC class'!$C$31,'I2 LDC class'!$D$31)</f>
        <v>Rate Class 1</v>
      </c>
      <c r="P23" s="1740" t="str">
        <f>IF('I2 LDC class'!$D$32="",'I2 LDC class'!$C$32,'I2 LDC class'!$D$32)</f>
        <v>Rate class 2</v>
      </c>
      <c r="Q23" s="1740" t="str">
        <f>IF('I2 LDC class'!$D$33="",'I2 LDC class'!$C$33,'I2 LDC class'!$D$33)</f>
        <v>Rate class 3</v>
      </c>
      <c r="R23" s="1740" t="str">
        <f>IF('I2 LDC class'!$D$34="",'I2 LDC class'!$C$34,'I2 LDC class'!$D$34)</f>
        <v>Rate class 4</v>
      </c>
      <c r="S23" s="1740" t="str">
        <f>IF('I2 LDC class'!$D$35="",'I2 LDC class'!$C$35,'I2 LDC class'!$D$35)</f>
        <v>Rate class 5</v>
      </c>
      <c r="T23" s="1740" t="str">
        <f>IF('I2 LDC class'!$D$36="",'I2 LDC class'!$C$36,'I2 LDC class'!$D$36)</f>
        <v>Rate class 6</v>
      </c>
      <c r="U23" s="1740" t="str">
        <f>IF('I2 LDC class'!$D$37="",'I2 LDC class'!$C$37,'I2 LDC class'!$D$37)</f>
        <v>Rate class 7</v>
      </c>
      <c r="V23" s="1740" t="str">
        <f>IF('I2 LDC class'!$D$38="",'I2 LDC class'!$C$38,'I2 LDC class'!$D$38)</f>
        <v>Rate class 8</v>
      </c>
      <c r="W23" s="1741" t="str">
        <f>IF('I2 LDC class'!$D$39="",'I2 LDC class'!$C$39,'I2 LDC class'!$D$39)</f>
        <v>Rate class 9</v>
      </c>
      <c r="X23" s="1143" t="s">
        <v>493</v>
      </c>
      <c r="Y23" s="629" t="str">
        <f>IF('I2 LDC class'!$D$20="",'I2 LDC class'!$C$20,'I2 LDC class'!$D$20)</f>
        <v>Residential</v>
      </c>
      <c r="Z23" s="629" t="str">
        <f>IF('I2 LDC class'!$D$21="",'I2 LDC class'!$C$21,'I2 LDC class'!$D$21)</f>
        <v>GS &lt;50</v>
      </c>
      <c r="AA23" s="629" t="str">
        <f>IF('I2 LDC class'!$D$22="",'I2 LDC class'!$C$22,'I2 LDC class'!$D$22)</f>
        <v>GS &gt;50kW</v>
      </c>
      <c r="AB23" s="629" t="str">
        <f>IF('I2 LDC class'!$D$23="",'I2 LDC class'!$C$23,'I2 LDC class'!$D$23)</f>
        <v>GS&gt; 50-TOU</v>
      </c>
      <c r="AC23" s="629" t="str">
        <f>IF('I2 LDC class'!$D$24="",'I2 LDC class'!$C$24,'I2 LDC class'!$D$24)</f>
        <v>GS &gt;50-Intermediate</v>
      </c>
      <c r="AD23" s="629" t="str">
        <f>IF('I2 LDC class'!$D$25="",'I2 LDC class'!$C$25,'I2 LDC class'!$D$25)</f>
        <v>Large User</v>
      </c>
      <c r="AE23" s="629" t="str">
        <f>IF('I2 LDC class'!$D$26="",'I2 LDC class'!$C$26,'I2 LDC class'!$D$26)</f>
        <v>Street Light</v>
      </c>
      <c r="AF23" s="629" t="str">
        <f>IF('I2 LDC class'!$D$27="",'I2 LDC class'!$C$27,'I2 LDC class'!$D$27)</f>
        <v>Sentinel</v>
      </c>
      <c r="AG23" s="629" t="str">
        <f>IF('I2 LDC class'!$D$28="",'I2 LDC class'!$C$28,'I2 LDC class'!$D$28)</f>
        <v>Unmetered Scattered Load</v>
      </c>
      <c r="AH23" s="629" t="str">
        <f>IF('I2 LDC class'!$D$29="",'I2 LDC class'!$C$29,'I2 LDC class'!$D$29)</f>
        <v>Embedded Distributor</v>
      </c>
      <c r="AI23" s="629" t="str">
        <f>IF('I2 LDC class'!$D$30="",'I2 LDC class'!$C$30,'I2 LDC class'!$D$30)</f>
        <v>Back-up/Standby Power</v>
      </c>
      <c r="AJ23" s="629" t="str">
        <f>IF('I2 LDC class'!$D$31="",'I2 LDC class'!$C$31,'I2 LDC class'!$D$31)</f>
        <v>Rate Class 1</v>
      </c>
      <c r="AK23" s="629" t="str">
        <f>IF('I2 LDC class'!$D$32="",'I2 LDC class'!$C$32,'I2 LDC class'!$D$32)</f>
        <v>Rate class 2</v>
      </c>
      <c r="AL23" s="629" t="str">
        <f>IF('I2 LDC class'!$D$33="",'I2 LDC class'!$C$33,'I2 LDC class'!$D$33)</f>
        <v>Rate class 3</v>
      </c>
      <c r="AM23" s="629" t="str">
        <f>IF('I2 LDC class'!$D$34="",'I2 LDC class'!$C$34,'I2 LDC class'!$D$34)</f>
        <v>Rate class 4</v>
      </c>
      <c r="AN23" s="629" t="str">
        <f>IF('I2 LDC class'!$D$35="",'I2 LDC class'!$C$35,'I2 LDC class'!$D$35)</f>
        <v>Rate class 5</v>
      </c>
      <c r="AO23" s="629" t="str">
        <f>IF('I2 LDC class'!$D$36="",'I2 LDC class'!$C$36,'I2 LDC class'!$D$36)</f>
        <v>Rate class 6</v>
      </c>
      <c r="AP23" s="629" t="str">
        <f>IF('I2 LDC class'!$D$37="",'I2 LDC class'!$C$37,'I2 LDC class'!$D$37)</f>
        <v>Rate class 7</v>
      </c>
      <c r="AQ23" s="629" t="str">
        <f>IF('I2 LDC class'!$D$38="",'I2 LDC class'!$C$38,'I2 LDC class'!$D$38)</f>
        <v>Rate class 8</v>
      </c>
      <c r="AR23" s="629" t="str">
        <f>IF('I2 LDC class'!$D$39="",'I2 LDC class'!$C$39,'I2 LDC class'!$D$39)</f>
        <v>Rate class 9</v>
      </c>
      <c r="AS23" s="1144" t="s">
        <v>763</v>
      </c>
      <c r="AV23" s="1712"/>
    </row>
    <row r="24" spans="1:48" s="673" customFormat="1" ht="15.75" x14ac:dyDescent="0.25">
      <c r="A24" s="1129" t="s">
        <v>1549</v>
      </c>
      <c r="B24" s="1169"/>
      <c r="C24" s="814"/>
      <c r="D24" s="651"/>
      <c r="E24" s="651"/>
      <c r="F24" s="651"/>
      <c r="G24" s="651"/>
      <c r="H24" s="651"/>
      <c r="I24" s="651"/>
      <c r="J24" s="651"/>
      <c r="K24" s="651"/>
      <c r="L24" s="651"/>
      <c r="M24" s="651"/>
      <c r="N24" s="651"/>
      <c r="O24" s="651"/>
      <c r="P24" s="651"/>
      <c r="Q24" s="651"/>
      <c r="R24" s="651"/>
      <c r="S24" s="651"/>
      <c r="T24" s="651"/>
      <c r="U24" s="651"/>
      <c r="V24" s="651"/>
      <c r="W24" s="651"/>
      <c r="X24" s="653"/>
      <c r="Y24" s="651"/>
      <c r="Z24" s="651"/>
      <c r="AA24" s="651"/>
      <c r="AB24" s="651"/>
      <c r="AC24" s="651"/>
      <c r="AD24" s="651"/>
      <c r="AE24" s="651"/>
      <c r="AF24" s="651"/>
      <c r="AG24" s="651"/>
      <c r="AH24" s="651"/>
      <c r="AI24" s="651"/>
      <c r="AJ24" s="651"/>
      <c r="AK24" s="651"/>
      <c r="AL24" s="651"/>
      <c r="AM24" s="651"/>
      <c r="AN24" s="651"/>
      <c r="AO24" s="651"/>
      <c r="AP24" s="651"/>
      <c r="AQ24" s="651"/>
      <c r="AR24" s="651"/>
      <c r="AS24" s="814"/>
      <c r="AV24" s="1712"/>
    </row>
    <row r="25" spans="1:48" s="673" customFormat="1" ht="6" customHeight="1" x14ac:dyDescent="0.2">
      <c r="A25" s="1130"/>
      <c r="B25" s="1131"/>
      <c r="C25" s="814"/>
      <c r="D25" s="651"/>
      <c r="E25" s="651"/>
      <c r="F25" s="651"/>
      <c r="G25" s="651"/>
      <c r="H25" s="651"/>
      <c r="I25" s="651"/>
      <c r="J25" s="651"/>
      <c r="K25" s="651"/>
      <c r="L25" s="651"/>
      <c r="M25" s="651"/>
      <c r="N25" s="651"/>
      <c r="O25" s="651"/>
      <c r="P25" s="651"/>
      <c r="Q25" s="651"/>
      <c r="R25" s="651"/>
      <c r="S25" s="651"/>
      <c r="T25" s="651"/>
      <c r="U25" s="651"/>
      <c r="V25" s="651"/>
      <c r="W25" s="651"/>
      <c r="X25" s="653"/>
      <c r="Y25" s="651"/>
      <c r="Z25" s="651"/>
      <c r="AA25" s="651"/>
      <c r="AB25" s="651"/>
      <c r="AC25" s="651"/>
      <c r="AD25" s="651"/>
      <c r="AE25" s="651"/>
      <c r="AF25" s="651"/>
      <c r="AG25" s="651"/>
      <c r="AH25" s="651"/>
      <c r="AI25" s="651"/>
      <c r="AJ25" s="651"/>
      <c r="AK25" s="651"/>
      <c r="AL25" s="651"/>
      <c r="AM25" s="651"/>
      <c r="AN25" s="651"/>
      <c r="AO25" s="651"/>
      <c r="AP25" s="651"/>
      <c r="AQ25" s="651"/>
      <c r="AR25" s="651"/>
      <c r="AS25" s="814"/>
      <c r="AV25" s="1712"/>
    </row>
    <row r="26" spans="1:48" s="673" customFormat="1" ht="26.25" customHeight="1" x14ac:dyDescent="0.25">
      <c r="A26" s="1173" t="s">
        <v>333</v>
      </c>
      <c r="B26" s="1170"/>
      <c r="C26" s="1145"/>
      <c r="D26" s="793"/>
      <c r="E26" s="793"/>
      <c r="F26" s="793"/>
      <c r="G26" s="793"/>
      <c r="H26" s="793"/>
      <c r="I26" s="767"/>
      <c r="J26" s="767"/>
      <c r="K26" s="767"/>
      <c r="L26" s="767"/>
      <c r="M26" s="767"/>
      <c r="N26" s="767"/>
      <c r="O26" s="648"/>
      <c r="P26" s="648"/>
      <c r="Q26" s="648"/>
      <c r="R26" s="648"/>
      <c r="S26" s="648"/>
      <c r="T26" s="648"/>
      <c r="U26" s="648"/>
      <c r="V26" s="648"/>
      <c r="W26" s="648"/>
      <c r="X26" s="653"/>
      <c r="Y26" s="651"/>
      <c r="Z26" s="651"/>
      <c r="AA26" s="651"/>
      <c r="AB26" s="651"/>
      <c r="AC26" s="651"/>
      <c r="AD26" s="651"/>
      <c r="AE26" s="651"/>
      <c r="AF26" s="651"/>
      <c r="AG26" s="651"/>
      <c r="AH26" s="651"/>
      <c r="AI26" s="651"/>
      <c r="AJ26" s="651"/>
      <c r="AK26" s="651"/>
      <c r="AL26" s="651"/>
      <c r="AM26" s="651"/>
      <c r="AN26" s="651"/>
      <c r="AO26" s="651"/>
      <c r="AP26" s="651"/>
      <c r="AQ26" s="651"/>
      <c r="AR26" s="651"/>
      <c r="AS26" s="814"/>
      <c r="AV26" s="1712"/>
    </row>
    <row r="27" spans="1:48" s="673" customFormat="1" ht="12.75" x14ac:dyDescent="0.2">
      <c r="A27" s="1146">
        <v>1565</v>
      </c>
      <c r="B27" s="1147" t="s">
        <v>649</v>
      </c>
      <c r="C27" s="1171">
        <f>SUM(D27:W27)</f>
        <v>0</v>
      </c>
      <c r="D27" s="817">
        <f>+'O5 Details by Class &amp; Accounts'!I19</f>
        <v>0</v>
      </c>
      <c r="E27" s="817">
        <f>+'O5 Details by Class &amp; Accounts'!J19</f>
        <v>0</v>
      </c>
      <c r="F27" s="817">
        <f>+'O5 Details by Class &amp; Accounts'!K19</f>
        <v>0</v>
      </c>
      <c r="G27" s="817">
        <f>+'O5 Details by Class &amp; Accounts'!L19</f>
        <v>0</v>
      </c>
      <c r="H27" s="817">
        <f>+'O5 Details by Class &amp; Accounts'!M19</f>
        <v>0</v>
      </c>
      <c r="I27" s="817">
        <f>+'O5 Details by Class &amp; Accounts'!N19</f>
        <v>0</v>
      </c>
      <c r="J27" s="817">
        <f>+'O5 Details by Class &amp; Accounts'!O19</f>
        <v>0</v>
      </c>
      <c r="K27" s="817">
        <f>+'O5 Details by Class &amp; Accounts'!P19</f>
        <v>0</v>
      </c>
      <c r="L27" s="817">
        <f>+'O5 Details by Class &amp; Accounts'!Q19</f>
        <v>0</v>
      </c>
      <c r="M27" s="817">
        <f>+'O5 Details by Class &amp; Accounts'!R19</f>
        <v>0</v>
      </c>
      <c r="N27" s="817">
        <f>+'O5 Details by Class &amp; Accounts'!S19</f>
        <v>0</v>
      </c>
      <c r="O27" s="817">
        <f>+'O5 Details by Class &amp; Accounts'!T19</f>
        <v>0</v>
      </c>
      <c r="P27" s="817">
        <f>+'O5 Details by Class &amp; Accounts'!U19</f>
        <v>0</v>
      </c>
      <c r="Q27" s="817">
        <f>+'O5 Details by Class &amp; Accounts'!V19</f>
        <v>0</v>
      </c>
      <c r="R27" s="817">
        <f>+'O5 Details by Class &amp; Accounts'!W19</f>
        <v>0</v>
      </c>
      <c r="S27" s="817">
        <f>+'O5 Details by Class &amp; Accounts'!X19</f>
        <v>0</v>
      </c>
      <c r="T27" s="817">
        <f>+'O5 Details by Class &amp; Accounts'!Y19</f>
        <v>0</v>
      </c>
      <c r="U27" s="817">
        <f>+'O5 Details by Class &amp; Accounts'!Z19</f>
        <v>0</v>
      </c>
      <c r="V27" s="817">
        <f>+'O5 Details by Class &amp; Accounts'!AA19</f>
        <v>0</v>
      </c>
      <c r="W27" s="817">
        <f>+'O5 Details by Class &amp; Accounts'!AB19</f>
        <v>0</v>
      </c>
      <c r="X27" s="1171">
        <f>SUM(Y27:AR27)</f>
        <v>0</v>
      </c>
      <c r="Y27" s="817">
        <f>'O5 Details by Class &amp; Accounts'!AD19</f>
        <v>0</v>
      </c>
      <c r="Z27" s="817">
        <f>'O5 Details by Class &amp; Accounts'!AE19</f>
        <v>0</v>
      </c>
      <c r="AA27" s="817">
        <f>'O5 Details by Class &amp; Accounts'!AF19</f>
        <v>0</v>
      </c>
      <c r="AB27" s="817">
        <f>'O5 Details by Class &amp; Accounts'!AG19</f>
        <v>0</v>
      </c>
      <c r="AC27" s="817">
        <f>'O5 Details by Class &amp; Accounts'!AH19</f>
        <v>0</v>
      </c>
      <c r="AD27" s="817">
        <f>'O5 Details by Class &amp; Accounts'!AI19</f>
        <v>0</v>
      </c>
      <c r="AE27" s="817">
        <f>'O5 Details by Class &amp; Accounts'!AJ19</f>
        <v>0</v>
      </c>
      <c r="AF27" s="817">
        <f>'O5 Details by Class &amp; Accounts'!AK19</f>
        <v>0</v>
      </c>
      <c r="AG27" s="817">
        <f>'O5 Details by Class &amp; Accounts'!AL19</f>
        <v>0</v>
      </c>
      <c r="AH27" s="817">
        <f>'O5 Details by Class &amp; Accounts'!AM19</f>
        <v>0</v>
      </c>
      <c r="AI27" s="817">
        <f>'O5 Details by Class &amp; Accounts'!AN19</f>
        <v>0</v>
      </c>
      <c r="AJ27" s="817">
        <f>'O5 Details by Class &amp; Accounts'!AO19</f>
        <v>0</v>
      </c>
      <c r="AK27" s="817">
        <f>'O5 Details by Class &amp; Accounts'!AP19</f>
        <v>0</v>
      </c>
      <c r="AL27" s="817">
        <f>'O5 Details by Class &amp; Accounts'!AQ19</f>
        <v>0</v>
      </c>
      <c r="AM27" s="817">
        <f>'O5 Details by Class &amp; Accounts'!AR19</f>
        <v>0</v>
      </c>
      <c r="AN27" s="817">
        <f>'O5 Details by Class &amp; Accounts'!AS19</f>
        <v>0</v>
      </c>
      <c r="AO27" s="817">
        <f>'O5 Details by Class &amp; Accounts'!AT19</f>
        <v>0</v>
      </c>
      <c r="AP27" s="817">
        <f>'O5 Details by Class &amp; Accounts'!AU19</f>
        <v>0</v>
      </c>
      <c r="AQ27" s="817">
        <f>'O5 Details by Class &amp; Accounts'!AV19</f>
        <v>0</v>
      </c>
      <c r="AR27" s="817">
        <f>'O5 Details by Class &amp; Accounts'!AW19</f>
        <v>0</v>
      </c>
      <c r="AS27" s="1171">
        <f>C27+X27</f>
        <v>0</v>
      </c>
      <c r="AV27" s="1914" t="inlineStr">
        <is>
          <t/>
        </is>
      </c>
    </row>
    <row r="28" spans="1:48" s="673" customFormat="1" ht="12.75" x14ac:dyDescent="0.2">
      <c r="A28" s="255"/>
      <c r="B28" s="672"/>
      <c r="C28" s="814"/>
      <c r="D28" s="651"/>
      <c r="E28" s="651"/>
      <c r="F28" s="651"/>
      <c r="G28" s="651"/>
      <c r="H28" s="651"/>
      <c r="I28" s="651"/>
      <c r="J28" s="651"/>
      <c r="K28" s="651"/>
      <c r="L28" s="651"/>
      <c r="M28" s="651"/>
      <c r="N28" s="651"/>
      <c r="O28" s="651"/>
      <c r="P28" s="651"/>
      <c r="Q28" s="651"/>
      <c r="R28" s="651"/>
      <c r="S28" s="651"/>
      <c r="T28" s="651"/>
      <c r="U28" s="651"/>
      <c r="V28" s="651"/>
      <c r="W28" s="651"/>
      <c r="X28" s="653"/>
      <c r="Y28" s="651"/>
      <c r="Z28" s="651"/>
      <c r="AA28" s="651"/>
      <c r="AB28" s="651"/>
      <c r="AC28" s="651"/>
      <c r="AD28" s="651"/>
      <c r="AE28" s="651"/>
      <c r="AF28" s="651"/>
      <c r="AG28" s="651"/>
      <c r="AH28" s="651"/>
      <c r="AI28" s="651"/>
      <c r="AJ28" s="651"/>
      <c r="AK28" s="651"/>
      <c r="AL28" s="651"/>
      <c r="AM28" s="651"/>
      <c r="AN28" s="651"/>
      <c r="AO28" s="651"/>
      <c r="AP28" s="651"/>
      <c r="AQ28" s="651"/>
      <c r="AR28" s="651"/>
      <c r="AS28" s="814"/>
      <c r="AV28" s="1914" t="e">
        <v>#N/A</v>
      </c>
    </row>
    <row r="29" spans="1:48" s="673" customFormat="1" ht="12.75" x14ac:dyDescent="0.2">
      <c r="A29" s="1174" t="s">
        <v>815</v>
      </c>
      <c r="B29" s="1175" t="s">
        <v>340</v>
      </c>
      <c r="C29" s="1176"/>
      <c r="D29" s="1177">
        <f>'O5 Details by Class &amp; Accounts'!I22</f>
        <v>80078.98413828593</v>
      </c>
      <c r="E29" s="1177">
        <f>'O5 Details by Class &amp; Accounts'!J22</f>
        <v>68336.035453485048</v>
      </c>
      <c r="F29" s="1177">
        <f>'O5 Details by Class &amp; Accounts'!K22</f>
        <v>81295.375172932923</v>
      </c>
      <c r="G29" s="1177">
        <f>'O5 Details by Class &amp; Accounts'!L22</f>
        <v>0</v>
      </c>
      <c r="H29" s="1177">
        <f>'O5 Details by Class &amp; Accounts'!M22</f>
        <v>0</v>
      </c>
      <c r="I29" s="1177">
        <f>'O5 Details by Class &amp; Accounts'!N22</f>
        <v>23145.630341491695</v>
      </c>
      <c r="J29" s="1177">
        <f>'O5 Details by Class &amp; Accounts'!O22</f>
        <v>545.65843262728276</v>
      </c>
      <c r="K29" s="1177">
        <f>'O5 Details by Class &amp; Accounts'!P22</f>
        <v>0</v>
      </c>
      <c r="L29" s="1177">
        <f>'O5 Details by Class &amp; Accounts'!Q22</f>
        <v>203.54646117715473</v>
      </c>
      <c r="M29" s="1177">
        <f>'O5 Details by Class &amp; Accounts'!R22</f>
        <v>0</v>
      </c>
      <c r="N29" s="1177">
        <f>'O5 Details by Class &amp; Accounts'!S22</f>
        <v>0</v>
      </c>
      <c r="O29" s="1177">
        <f>'O5 Details by Class &amp; Accounts'!T22</f>
        <v>0</v>
      </c>
      <c r="P29" s="1177">
        <f>'O5 Details by Class &amp; Accounts'!U22</f>
        <v>0</v>
      </c>
      <c r="Q29" s="1177">
        <f>'O5 Details by Class &amp; Accounts'!V22</f>
        <v>0</v>
      </c>
      <c r="R29" s="1177">
        <f>'O5 Details by Class &amp; Accounts'!W22</f>
        <v>0</v>
      </c>
      <c r="S29" s="1177">
        <f>'O5 Details by Class &amp; Accounts'!X22</f>
        <v>0</v>
      </c>
      <c r="T29" s="1177">
        <f>'O5 Details by Class &amp; Accounts'!Y22</f>
        <v>0</v>
      </c>
      <c r="U29" s="1177">
        <f>'O5 Details by Class &amp; Accounts'!Z22</f>
        <v>0</v>
      </c>
      <c r="V29" s="1177">
        <f>'O5 Details by Class &amp; Accounts'!AA22</f>
        <v>0</v>
      </c>
      <c r="W29" s="1177">
        <f>'O5 Details by Class &amp; Accounts'!AB22</f>
        <v>0</v>
      </c>
      <c r="X29" s="1178">
        <f>SUM(Y29:AR29)</f>
        <v>0</v>
      </c>
      <c r="Y29" s="950">
        <f>'O5 Details by Class &amp; Accounts'!AD22</f>
        <v>0</v>
      </c>
      <c r="Z29" s="950">
        <f>'O5 Details by Class &amp; Accounts'!AE22</f>
        <v>0</v>
      </c>
      <c r="AA29" s="950">
        <f>'O5 Details by Class &amp; Accounts'!AF22</f>
        <v>0</v>
      </c>
      <c r="AB29" s="950">
        <f>'O5 Details by Class &amp; Accounts'!AG22</f>
        <v>0</v>
      </c>
      <c r="AC29" s="950">
        <f>'O5 Details by Class &amp; Accounts'!AH22</f>
        <v>0</v>
      </c>
      <c r="AD29" s="950">
        <f>'O5 Details by Class &amp; Accounts'!AI22</f>
        <v>0</v>
      </c>
      <c r="AE29" s="950">
        <f>'O5 Details by Class &amp; Accounts'!AJ22</f>
        <v>0</v>
      </c>
      <c r="AF29" s="950">
        <f>'O5 Details by Class &amp; Accounts'!AK22</f>
        <v>0</v>
      </c>
      <c r="AG29" s="950">
        <f>'O5 Details by Class &amp; Accounts'!AL22</f>
        <v>0</v>
      </c>
      <c r="AH29" s="950">
        <f>'O5 Details by Class &amp; Accounts'!AM22</f>
        <v>0</v>
      </c>
      <c r="AI29" s="950">
        <f>'O5 Details by Class &amp; Accounts'!AN22</f>
        <v>0</v>
      </c>
      <c r="AJ29" s="950">
        <f>'O5 Details by Class &amp; Accounts'!AO22</f>
        <v>0</v>
      </c>
      <c r="AK29" s="950">
        <f>'O5 Details by Class &amp; Accounts'!AP22</f>
        <v>0</v>
      </c>
      <c r="AL29" s="950">
        <f>'O5 Details by Class &amp; Accounts'!AQ22</f>
        <v>0</v>
      </c>
      <c r="AM29" s="950">
        <f>'O5 Details by Class &amp; Accounts'!AR22</f>
        <v>0</v>
      </c>
      <c r="AN29" s="950">
        <f>'O5 Details by Class &amp; Accounts'!AS22</f>
        <v>0</v>
      </c>
      <c r="AO29" s="950">
        <f>'O5 Details by Class &amp; Accounts'!AT22</f>
        <v>0</v>
      </c>
      <c r="AP29" s="950">
        <f>'O5 Details by Class &amp; Accounts'!AU22</f>
        <v>0</v>
      </c>
      <c r="AQ29" s="950">
        <f>'O5 Details by Class &amp; Accounts'!AV22</f>
        <v>0</v>
      </c>
      <c r="AR29" s="950">
        <f>'O5 Details by Class &amp; Accounts'!AW22</f>
        <v>0</v>
      </c>
      <c r="AS29" s="1178">
        <f>C29+X29</f>
        <v>0</v>
      </c>
      <c r="AV29" s="1914" t="inlineStr">
        <is>
          <t/>
        </is>
      </c>
    </row>
    <row r="30" spans="1:48" s="673" customFormat="1" ht="12.75" x14ac:dyDescent="0.2">
      <c r="A30" s="1179" t="s">
        <v>816</v>
      </c>
      <c r="B30" s="1180" t="s">
        <v>342</v>
      </c>
      <c r="C30" s="1176"/>
      <c r="D30" s="1177">
        <f>'O5 Details by Class &amp; Accounts'!I23</f>
        <v>1430.0813811395553</v>
      </c>
      <c r="E30" s="1177">
        <f>'O5 Details by Class &amp; Accounts'!J23</f>
        <v>1220.3712748673402</v>
      </c>
      <c r="F30" s="1177">
        <f>'O5 Details by Class &amp; Accounts'!K23</f>
        <v>1451.8041613365394</v>
      </c>
      <c r="G30" s="1177">
        <f>'O5 Details by Class &amp; Accounts'!L23</f>
        <v>0</v>
      </c>
      <c r="H30" s="1177">
        <f>'O5 Details by Class &amp; Accounts'!M23</f>
        <v>0</v>
      </c>
      <c r="I30" s="1177">
        <f>'O5 Details by Class &amp; Accounts'!N23</f>
        <v>413.34359273272548</v>
      </c>
      <c r="J30" s="1177">
        <f>'O5 Details by Class &amp; Accounts'!O23</f>
        <v>9.7445787226088108</v>
      </c>
      <c r="K30" s="1177">
        <f>'O5 Details by Class &amp; Accounts'!P23</f>
        <v>0</v>
      </c>
      <c r="L30" s="1177">
        <f>'O5 Details by Class &amp; Accounts'!Q23</f>
        <v>3.6350112012363121</v>
      </c>
      <c r="M30" s="1177">
        <f>'O5 Details by Class &amp; Accounts'!R23</f>
        <v>0</v>
      </c>
      <c r="N30" s="1177">
        <f>'O5 Details by Class &amp; Accounts'!S23</f>
        <v>0</v>
      </c>
      <c r="O30" s="1177">
        <f>'O5 Details by Class &amp; Accounts'!T23</f>
        <v>0</v>
      </c>
      <c r="P30" s="1177">
        <f>'O5 Details by Class &amp; Accounts'!U23</f>
        <v>0</v>
      </c>
      <c r="Q30" s="1177">
        <f>'O5 Details by Class &amp; Accounts'!V23</f>
        <v>0</v>
      </c>
      <c r="R30" s="1177">
        <f>'O5 Details by Class &amp; Accounts'!W23</f>
        <v>0</v>
      </c>
      <c r="S30" s="1177">
        <f>'O5 Details by Class &amp; Accounts'!X23</f>
        <v>0</v>
      </c>
      <c r="T30" s="1177">
        <f>'O5 Details by Class &amp; Accounts'!Y23</f>
        <v>0</v>
      </c>
      <c r="U30" s="1177">
        <f>'O5 Details by Class &amp; Accounts'!Z23</f>
        <v>0</v>
      </c>
      <c r="V30" s="1177">
        <f>'O5 Details by Class &amp; Accounts'!AA23</f>
        <v>0</v>
      </c>
      <c r="W30" s="1177">
        <f>'O5 Details by Class &amp; Accounts'!AB23</f>
        <v>0</v>
      </c>
      <c r="X30" s="1178">
        <f>SUM(Y30:AR30)</f>
        <v>0</v>
      </c>
      <c r="Y30" s="950">
        <f>'O5 Details by Class &amp; Accounts'!AD23</f>
        <v>0</v>
      </c>
      <c r="Z30" s="950">
        <f>'O5 Details by Class &amp; Accounts'!AE23</f>
        <v>0</v>
      </c>
      <c r="AA30" s="950">
        <f>'O5 Details by Class &amp; Accounts'!AF23</f>
        <v>0</v>
      </c>
      <c r="AB30" s="950">
        <f>'O5 Details by Class &amp; Accounts'!AG23</f>
        <v>0</v>
      </c>
      <c r="AC30" s="950">
        <f>'O5 Details by Class &amp; Accounts'!AH23</f>
        <v>0</v>
      </c>
      <c r="AD30" s="950">
        <f>'O5 Details by Class &amp; Accounts'!AI23</f>
        <v>0</v>
      </c>
      <c r="AE30" s="950">
        <f>'O5 Details by Class &amp; Accounts'!AJ23</f>
        <v>0</v>
      </c>
      <c r="AF30" s="950">
        <f>'O5 Details by Class &amp; Accounts'!AK23</f>
        <v>0</v>
      </c>
      <c r="AG30" s="950">
        <f>'O5 Details by Class &amp; Accounts'!AL23</f>
        <v>0</v>
      </c>
      <c r="AH30" s="950">
        <f>'O5 Details by Class &amp; Accounts'!AM23</f>
        <v>0</v>
      </c>
      <c r="AI30" s="950">
        <f>'O5 Details by Class &amp; Accounts'!AN23</f>
        <v>0</v>
      </c>
      <c r="AJ30" s="950">
        <f>'O5 Details by Class &amp; Accounts'!AO23</f>
        <v>0</v>
      </c>
      <c r="AK30" s="950">
        <f>'O5 Details by Class &amp; Accounts'!AP23</f>
        <v>0</v>
      </c>
      <c r="AL30" s="950">
        <f>'O5 Details by Class &amp; Accounts'!AQ23</f>
        <v>0</v>
      </c>
      <c r="AM30" s="950">
        <f>'O5 Details by Class &amp; Accounts'!AR23</f>
        <v>0</v>
      </c>
      <c r="AN30" s="950">
        <f>'O5 Details by Class &amp; Accounts'!AS23</f>
        <v>0</v>
      </c>
      <c r="AO30" s="950">
        <f>'O5 Details by Class &amp; Accounts'!AT23</f>
        <v>0</v>
      </c>
      <c r="AP30" s="950">
        <f>'O5 Details by Class &amp; Accounts'!AU23</f>
        <v>0</v>
      </c>
      <c r="AQ30" s="950">
        <f>'O5 Details by Class &amp; Accounts'!AV23</f>
        <v>0</v>
      </c>
      <c r="AR30" s="950">
        <f>'O5 Details by Class &amp; Accounts'!AW23</f>
        <v>0</v>
      </c>
      <c r="AS30" s="1178">
        <f t="shared" ref="AS30:AS92" si="0">C30+X30</f>
        <v>0</v>
      </c>
      <c r="AV30" s="1914" t="inlineStr">
        <is>
          <t/>
        </is>
      </c>
    </row>
    <row r="31" spans="1:48" s="673" customFormat="1" ht="12.75" x14ac:dyDescent="0.2">
      <c r="A31" s="1181">
        <v>1805</v>
      </c>
      <c r="B31" s="1182" t="s">
        <v>763</v>
      </c>
      <c r="C31" s="1178">
        <f>SUM(D31:W31)</f>
        <v>258134.21000000005</v>
      </c>
      <c r="D31" s="1177">
        <f>SUM(D29:D30)</f>
        <v>81509.06551942548</v>
      </c>
      <c r="E31" s="1177">
        <f t="shared" ref="E31:W31" si="1">SUM(E29:E30)</f>
        <v>69556.406728352391</v>
      </c>
      <c r="F31" s="1177">
        <f t="shared" si="1"/>
        <v>82747.179334269458</v>
      </c>
      <c r="G31" s="1177">
        <f t="shared" si="1"/>
        <v>0</v>
      </c>
      <c r="H31" s="1177">
        <f t="shared" si="1"/>
        <v>0</v>
      </c>
      <c r="I31" s="1177">
        <f t="shared" si="1"/>
        <v>23558.973934224421</v>
      </c>
      <c r="J31" s="1177">
        <f t="shared" si="1"/>
        <v>555.40301134989159</v>
      </c>
      <c r="K31" s="1177">
        <f t="shared" si="1"/>
        <v>0</v>
      </c>
      <c r="L31" s="1177">
        <f t="shared" si="1"/>
        <v>207.18147237839105</v>
      </c>
      <c r="M31" s="1177">
        <f t="shared" si="1"/>
        <v>0</v>
      </c>
      <c r="N31" s="1177">
        <f t="shared" si="1"/>
        <v>0</v>
      </c>
      <c r="O31" s="1177">
        <f t="shared" si="1"/>
        <v>0</v>
      </c>
      <c r="P31" s="1177">
        <f t="shared" si="1"/>
        <v>0</v>
      </c>
      <c r="Q31" s="1177">
        <f t="shared" si="1"/>
        <v>0</v>
      </c>
      <c r="R31" s="1177">
        <f t="shared" si="1"/>
        <v>0</v>
      </c>
      <c r="S31" s="1177">
        <f t="shared" si="1"/>
        <v>0</v>
      </c>
      <c r="T31" s="1177">
        <f t="shared" si="1"/>
        <v>0</v>
      </c>
      <c r="U31" s="1177">
        <f t="shared" si="1"/>
        <v>0</v>
      </c>
      <c r="V31" s="1177">
        <f t="shared" si="1"/>
        <v>0</v>
      </c>
      <c r="W31" s="1177">
        <f t="shared" si="1"/>
        <v>0</v>
      </c>
      <c r="X31" s="1178">
        <f>SUM(Y31:AR31)</f>
        <v>0</v>
      </c>
      <c r="Y31" s="950">
        <f t="shared" ref="Y31:AR31" si="2">Y29+Y30</f>
        <v>0</v>
      </c>
      <c r="Z31" s="950">
        <f t="shared" si="2"/>
        <v>0</v>
      </c>
      <c r="AA31" s="950">
        <f t="shared" si="2"/>
        <v>0</v>
      </c>
      <c r="AB31" s="950">
        <f t="shared" si="2"/>
        <v>0</v>
      </c>
      <c r="AC31" s="950">
        <f t="shared" si="2"/>
        <v>0</v>
      </c>
      <c r="AD31" s="950">
        <f t="shared" si="2"/>
        <v>0</v>
      </c>
      <c r="AE31" s="950">
        <f t="shared" si="2"/>
        <v>0</v>
      </c>
      <c r="AF31" s="950">
        <f t="shared" si="2"/>
        <v>0</v>
      </c>
      <c r="AG31" s="950">
        <f t="shared" si="2"/>
        <v>0</v>
      </c>
      <c r="AH31" s="950">
        <f t="shared" si="2"/>
        <v>0</v>
      </c>
      <c r="AI31" s="950">
        <f t="shared" si="2"/>
        <v>0</v>
      </c>
      <c r="AJ31" s="950">
        <f t="shared" si="2"/>
        <v>0</v>
      </c>
      <c r="AK31" s="950">
        <f t="shared" si="2"/>
        <v>0</v>
      </c>
      <c r="AL31" s="950">
        <f t="shared" si="2"/>
        <v>0</v>
      </c>
      <c r="AM31" s="950">
        <f t="shared" si="2"/>
        <v>0</v>
      </c>
      <c r="AN31" s="950">
        <f t="shared" si="2"/>
        <v>0</v>
      </c>
      <c r="AO31" s="950">
        <f t="shared" si="2"/>
        <v>0</v>
      </c>
      <c r="AP31" s="950">
        <f t="shared" si="2"/>
        <v>0</v>
      </c>
      <c r="AQ31" s="950">
        <f t="shared" si="2"/>
        <v>0</v>
      </c>
      <c r="AR31" s="950">
        <f t="shared" si="2"/>
        <v>0</v>
      </c>
      <c r="AS31" s="1178">
        <f t="shared" si="0"/>
        <v>258134.21000000005</v>
      </c>
      <c r="AV31" s="1914" t="e">
        <v>#N/A</v>
      </c>
    </row>
    <row r="32" spans="1:48" s="673" customFormat="1" ht="12.75" x14ac:dyDescent="0.2">
      <c r="A32" s="255"/>
      <c r="B32" s="672"/>
      <c r="C32" s="814"/>
      <c r="D32" s="651"/>
      <c r="E32" s="651"/>
      <c r="F32" s="651"/>
      <c r="G32" s="651"/>
      <c r="H32" s="651"/>
      <c r="I32" s="651"/>
      <c r="J32" s="651"/>
      <c r="K32" s="651"/>
      <c r="L32" s="651"/>
      <c r="M32" s="651"/>
      <c r="N32" s="651"/>
      <c r="O32" s="651"/>
      <c r="P32" s="651"/>
      <c r="Q32" s="651"/>
      <c r="R32" s="651"/>
      <c r="S32" s="651"/>
      <c r="T32" s="651"/>
      <c r="U32" s="651"/>
      <c r="V32" s="651"/>
      <c r="W32" s="651"/>
      <c r="X32" s="653"/>
      <c r="Y32" s="651"/>
      <c r="Z32" s="651"/>
      <c r="AA32" s="651"/>
      <c r="AB32" s="651"/>
      <c r="AC32" s="651"/>
      <c r="AD32" s="651"/>
      <c r="AE32" s="651"/>
      <c r="AF32" s="651"/>
      <c r="AG32" s="651"/>
      <c r="AH32" s="651"/>
      <c r="AI32" s="651"/>
      <c r="AJ32" s="651"/>
      <c r="AK32" s="651"/>
      <c r="AL32" s="651"/>
      <c r="AM32" s="651"/>
      <c r="AN32" s="651"/>
      <c r="AO32" s="651"/>
      <c r="AP32" s="651"/>
      <c r="AQ32" s="651"/>
      <c r="AR32" s="651"/>
      <c r="AS32" s="814"/>
      <c r="AV32" s="1914" t="e">
        <v>#N/A</v>
      </c>
    </row>
    <row r="33" spans="1:48" s="673" customFormat="1" ht="12.75" x14ac:dyDescent="0.2">
      <c r="A33" s="1148" t="s">
        <v>817</v>
      </c>
      <c r="B33" s="1149" t="s">
        <v>341</v>
      </c>
      <c r="C33" s="1150"/>
      <c r="D33" s="817">
        <f>'O5 Details by Class &amp; Accounts'!I25</f>
        <v>0</v>
      </c>
      <c r="E33" s="817">
        <f>'O5 Details by Class &amp; Accounts'!J25</f>
        <v>0</v>
      </c>
      <c r="F33" s="817">
        <f>'O5 Details by Class &amp; Accounts'!K25</f>
        <v>0</v>
      </c>
      <c r="G33" s="817">
        <f>'O5 Details by Class &amp; Accounts'!L25</f>
        <v>0</v>
      </c>
      <c r="H33" s="817">
        <f>'O5 Details by Class &amp; Accounts'!M25</f>
        <v>0</v>
      </c>
      <c r="I33" s="817">
        <f>'O5 Details by Class &amp; Accounts'!N25</f>
        <v>0</v>
      </c>
      <c r="J33" s="817">
        <f>'O5 Details by Class &amp; Accounts'!O25</f>
        <v>0</v>
      </c>
      <c r="K33" s="817">
        <f>'O5 Details by Class &amp; Accounts'!P25</f>
        <v>0</v>
      </c>
      <c r="L33" s="817">
        <f>'O5 Details by Class &amp; Accounts'!Q25</f>
        <v>0</v>
      </c>
      <c r="M33" s="817">
        <f>'O5 Details by Class &amp; Accounts'!R25</f>
        <v>0</v>
      </c>
      <c r="N33" s="817">
        <f>'O5 Details by Class &amp; Accounts'!S25</f>
        <v>0</v>
      </c>
      <c r="O33" s="817">
        <f>'O5 Details by Class &amp; Accounts'!T25</f>
        <v>0</v>
      </c>
      <c r="P33" s="817">
        <f>'O5 Details by Class &amp; Accounts'!U25</f>
        <v>0</v>
      </c>
      <c r="Q33" s="817">
        <f>'O5 Details by Class &amp; Accounts'!V25</f>
        <v>0</v>
      </c>
      <c r="R33" s="817">
        <f>'O5 Details by Class &amp; Accounts'!W25</f>
        <v>0</v>
      </c>
      <c r="S33" s="817">
        <f>'O5 Details by Class &amp; Accounts'!X25</f>
        <v>0</v>
      </c>
      <c r="T33" s="817">
        <f>'O5 Details by Class &amp; Accounts'!Y25</f>
        <v>0</v>
      </c>
      <c r="U33" s="817">
        <f>'O5 Details by Class &amp; Accounts'!Z25</f>
        <v>0</v>
      </c>
      <c r="V33" s="817">
        <f>'O5 Details by Class &amp; Accounts'!AA25</f>
        <v>0</v>
      </c>
      <c r="W33" s="817">
        <f>'O5 Details by Class &amp; Accounts'!AB25</f>
        <v>0</v>
      </c>
      <c r="X33" s="653">
        <f t="shared" ref="X33:X94" si="3">SUM(Y33:AR33)</f>
        <v>0</v>
      </c>
      <c r="Y33" s="651">
        <f>'O5 Details by Class &amp; Accounts'!AD25</f>
        <v>0</v>
      </c>
      <c r="Z33" s="651">
        <f>'O5 Details by Class &amp; Accounts'!AE25</f>
        <v>0</v>
      </c>
      <c r="AA33" s="651">
        <f>'O5 Details by Class &amp; Accounts'!AF25</f>
        <v>0</v>
      </c>
      <c r="AB33" s="651">
        <f>'O5 Details by Class &amp; Accounts'!AG25</f>
        <v>0</v>
      </c>
      <c r="AC33" s="651">
        <f>'O5 Details by Class &amp; Accounts'!AH25</f>
        <v>0</v>
      </c>
      <c r="AD33" s="651">
        <f>'O5 Details by Class &amp; Accounts'!AI25</f>
        <v>0</v>
      </c>
      <c r="AE33" s="651">
        <f>'O5 Details by Class &amp; Accounts'!AJ25</f>
        <v>0</v>
      </c>
      <c r="AF33" s="651">
        <f>'O5 Details by Class &amp; Accounts'!AK25</f>
        <v>0</v>
      </c>
      <c r="AG33" s="651">
        <f>'O5 Details by Class &amp; Accounts'!AL25</f>
        <v>0</v>
      </c>
      <c r="AH33" s="651">
        <f>'O5 Details by Class &amp; Accounts'!AM25</f>
        <v>0</v>
      </c>
      <c r="AI33" s="651">
        <f>'O5 Details by Class &amp; Accounts'!AN25</f>
        <v>0</v>
      </c>
      <c r="AJ33" s="651">
        <f>'O5 Details by Class &amp; Accounts'!AO25</f>
        <v>0</v>
      </c>
      <c r="AK33" s="651">
        <f>'O5 Details by Class &amp; Accounts'!AP25</f>
        <v>0</v>
      </c>
      <c r="AL33" s="651">
        <f>'O5 Details by Class &amp; Accounts'!AQ25</f>
        <v>0</v>
      </c>
      <c r="AM33" s="651">
        <f>'O5 Details by Class &amp; Accounts'!AR25</f>
        <v>0</v>
      </c>
      <c r="AN33" s="651">
        <f>'O5 Details by Class &amp; Accounts'!AS25</f>
        <v>0</v>
      </c>
      <c r="AO33" s="651">
        <f>'O5 Details by Class &amp; Accounts'!AT25</f>
        <v>0</v>
      </c>
      <c r="AP33" s="651">
        <f>'O5 Details by Class &amp; Accounts'!AU25</f>
        <v>0</v>
      </c>
      <c r="AQ33" s="651">
        <f>'O5 Details by Class &amp; Accounts'!AV25</f>
        <v>0</v>
      </c>
      <c r="AR33" s="651">
        <f>'O5 Details by Class &amp; Accounts'!AW25</f>
        <v>0</v>
      </c>
      <c r="AS33" s="653">
        <f t="shared" si="0"/>
        <v>0</v>
      </c>
      <c r="AV33" s="1914" t="inlineStr">
        <is>
          <t/>
        </is>
      </c>
    </row>
    <row r="34" spans="1:48" s="673" customFormat="1" ht="12.75" x14ac:dyDescent="0.2">
      <c r="A34" s="1151" t="s">
        <v>818</v>
      </c>
      <c r="B34" s="1152" t="s">
        <v>343</v>
      </c>
      <c r="C34" s="1150"/>
      <c r="D34" s="817">
        <f>'O5 Details by Class &amp; Accounts'!I26</f>
        <v>0</v>
      </c>
      <c r="E34" s="817">
        <f>'O5 Details by Class &amp; Accounts'!J26</f>
        <v>0</v>
      </c>
      <c r="F34" s="817">
        <f>'O5 Details by Class &amp; Accounts'!K26</f>
        <v>0</v>
      </c>
      <c r="G34" s="817">
        <f>'O5 Details by Class &amp; Accounts'!L26</f>
        <v>0</v>
      </c>
      <c r="H34" s="817">
        <f>'O5 Details by Class &amp; Accounts'!M26</f>
        <v>0</v>
      </c>
      <c r="I34" s="817">
        <f>'O5 Details by Class &amp; Accounts'!N26</f>
        <v>0</v>
      </c>
      <c r="J34" s="817">
        <f>'O5 Details by Class &amp; Accounts'!O26</f>
        <v>0</v>
      </c>
      <c r="K34" s="817">
        <f>'O5 Details by Class &amp; Accounts'!P26</f>
        <v>0</v>
      </c>
      <c r="L34" s="817">
        <f>'O5 Details by Class &amp; Accounts'!Q26</f>
        <v>0</v>
      </c>
      <c r="M34" s="817">
        <f>'O5 Details by Class &amp; Accounts'!R26</f>
        <v>0</v>
      </c>
      <c r="N34" s="817">
        <f>'O5 Details by Class &amp; Accounts'!S26</f>
        <v>0</v>
      </c>
      <c r="O34" s="817">
        <f>'O5 Details by Class &amp; Accounts'!T26</f>
        <v>0</v>
      </c>
      <c r="P34" s="817">
        <f>'O5 Details by Class &amp; Accounts'!U26</f>
        <v>0</v>
      </c>
      <c r="Q34" s="817">
        <f>'O5 Details by Class &amp; Accounts'!V26</f>
        <v>0</v>
      </c>
      <c r="R34" s="817">
        <f>'O5 Details by Class &amp; Accounts'!W26</f>
        <v>0</v>
      </c>
      <c r="S34" s="817">
        <f>'O5 Details by Class &amp; Accounts'!X26</f>
        <v>0</v>
      </c>
      <c r="T34" s="817">
        <f>'O5 Details by Class &amp; Accounts'!Y26</f>
        <v>0</v>
      </c>
      <c r="U34" s="817">
        <f>'O5 Details by Class &amp; Accounts'!Z26</f>
        <v>0</v>
      </c>
      <c r="V34" s="817">
        <f>'O5 Details by Class &amp; Accounts'!AA26</f>
        <v>0</v>
      </c>
      <c r="W34" s="817">
        <f>'O5 Details by Class &amp; Accounts'!AB26</f>
        <v>0</v>
      </c>
      <c r="X34" s="653">
        <f t="shared" si="3"/>
        <v>0</v>
      </c>
      <c r="Y34" s="651">
        <f>'O5 Details by Class &amp; Accounts'!AD26</f>
        <v>0</v>
      </c>
      <c r="Z34" s="651">
        <f>'O5 Details by Class &amp; Accounts'!AE26</f>
        <v>0</v>
      </c>
      <c r="AA34" s="651">
        <f>'O5 Details by Class &amp; Accounts'!AF26</f>
        <v>0</v>
      </c>
      <c r="AB34" s="651">
        <f>'O5 Details by Class &amp; Accounts'!AG26</f>
        <v>0</v>
      </c>
      <c r="AC34" s="651">
        <f>'O5 Details by Class &amp; Accounts'!AH26</f>
        <v>0</v>
      </c>
      <c r="AD34" s="651">
        <f>'O5 Details by Class &amp; Accounts'!AI26</f>
        <v>0</v>
      </c>
      <c r="AE34" s="651">
        <f>'O5 Details by Class &amp; Accounts'!AJ26</f>
        <v>0</v>
      </c>
      <c r="AF34" s="651">
        <f>'O5 Details by Class &amp; Accounts'!AK26</f>
        <v>0</v>
      </c>
      <c r="AG34" s="651">
        <f>'O5 Details by Class &amp; Accounts'!AL26</f>
        <v>0</v>
      </c>
      <c r="AH34" s="651">
        <f>'O5 Details by Class &amp; Accounts'!AM26</f>
        <v>0</v>
      </c>
      <c r="AI34" s="651">
        <f>'O5 Details by Class &amp; Accounts'!AN26</f>
        <v>0</v>
      </c>
      <c r="AJ34" s="651">
        <f>'O5 Details by Class &amp; Accounts'!AO26</f>
        <v>0</v>
      </c>
      <c r="AK34" s="651">
        <f>'O5 Details by Class &amp; Accounts'!AP26</f>
        <v>0</v>
      </c>
      <c r="AL34" s="651">
        <f>'O5 Details by Class &amp; Accounts'!AQ26</f>
        <v>0</v>
      </c>
      <c r="AM34" s="651">
        <f>'O5 Details by Class &amp; Accounts'!AR26</f>
        <v>0</v>
      </c>
      <c r="AN34" s="651">
        <f>'O5 Details by Class &amp; Accounts'!AS26</f>
        <v>0</v>
      </c>
      <c r="AO34" s="651">
        <f>'O5 Details by Class &amp; Accounts'!AT26</f>
        <v>0</v>
      </c>
      <c r="AP34" s="651">
        <f>'O5 Details by Class &amp; Accounts'!AU26</f>
        <v>0</v>
      </c>
      <c r="AQ34" s="651">
        <f>'O5 Details by Class &amp; Accounts'!AV26</f>
        <v>0</v>
      </c>
      <c r="AR34" s="651">
        <f>'O5 Details by Class &amp; Accounts'!AW26</f>
        <v>0</v>
      </c>
      <c r="AS34" s="653">
        <f t="shared" si="0"/>
        <v>0</v>
      </c>
      <c r="AV34" s="1914" t="inlineStr">
        <is>
          <t/>
        </is>
      </c>
    </row>
    <row r="35" spans="1:48" s="673" customFormat="1" ht="12.75" x14ac:dyDescent="0.2">
      <c r="A35" s="1153">
        <v>1806</v>
      </c>
      <c r="B35" s="1154" t="s">
        <v>763</v>
      </c>
      <c r="C35" s="653">
        <f>SUM(D35:W35)</f>
        <v>0</v>
      </c>
      <c r="D35" s="817">
        <f>D33+D34</f>
        <v>0</v>
      </c>
      <c r="E35" s="817">
        <f t="shared" ref="E35:W35" si="4">E33+E34</f>
        <v>0</v>
      </c>
      <c r="F35" s="817">
        <f t="shared" si="4"/>
        <v>0</v>
      </c>
      <c r="G35" s="817">
        <f t="shared" si="4"/>
        <v>0</v>
      </c>
      <c r="H35" s="817">
        <f t="shared" si="4"/>
        <v>0</v>
      </c>
      <c r="I35" s="817">
        <f t="shared" si="4"/>
        <v>0</v>
      </c>
      <c r="J35" s="817">
        <f t="shared" si="4"/>
        <v>0</v>
      </c>
      <c r="K35" s="817">
        <f t="shared" si="4"/>
        <v>0</v>
      </c>
      <c r="L35" s="817">
        <f t="shared" si="4"/>
        <v>0</v>
      </c>
      <c r="M35" s="817">
        <f t="shared" si="4"/>
        <v>0</v>
      </c>
      <c r="N35" s="817">
        <f t="shared" si="4"/>
        <v>0</v>
      </c>
      <c r="O35" s="817">
        <f t="shared" si="4"/>
        <v>0</v>
      </c>
      <c r="P35" s="817">
        <f t="shared" si="4"/>
        <v>0</v>
      </c>
      <c r="Q35" s="817">
        <f t="shared" si="4"/>
        <v>0</v>
      </c>
      <c r="R35" s="817">
        <f t="shared" si="4"/>
        <v>0</v>
      </c>
      <c r="S35" s="817">
        <f t="shared" si="4"/>
        <v>0</v>
      </c>
      <c r="T35" s="817">
        <f t="shared" si="4"/>
        <v>0</v>
      </c>
      <c r="U35" s="817">
        <f t="shared" si="4"/>
        <v>0</v>
      </c>
      <c r="V35" s="817">
        <f t="shared" si="4"/>
        <v>0</v>
      </c>
      <c r="W35" s="817">
        <f t="shared" si="4"/>
        <v>0</v>
      </c>
      <c r="X35" s="653">
        <f t="shared" si="3"/>
        <v>0</v>
      </c>
      <c r="Y35" s="651">
        <f>Y33+Y34</f>
        <v>0</v>
      </c>
      <c r="Z35" s="651">
        <f t="shared" ref="Z35:AR35" si="5">Z33+Z34</f>
        <v>0</v>
      </c>
      <c r="AA35" s="651">
        <f t="shared" si="5"/>
        <v>0</v>
      </c>
      <c r="AB35" s="651">
        <f t="shared" si="5"/>
        <v>0</v>
      </c>
      <c r="AC35" s="651">
        <f t="shared" si="5"/>
        <v>0</v>
      </c>
      <c r="AD35" s="651">
        <f t="shared" si="5"/>
        <v>0</v>
      </c>
      <c r="AE35" s="651">
        <f t="shared" si="5"/>
        <v>0</v>
      </c>
      <c r="AF35" s="651">
        <f t="shared" si="5"/>
        <v>0</v>
      </c>
      <c r="AG35" s="651">
        <f t="shared" si="5"/>
        <v>0</v>
      </c>
      <c r="AH35" s="651">
        <f t="shared" si="5"/>
        <v>0</v>
      </c>
      <c r="AI35" s="651">
        <f t="shared" si="5"/>
        <v>0</v>
      </c>
      <c r="AJ35" s="651">
        <f t="shared" si="5"/>
        <v>0</v>
      </c>
      <c r="AK35" s="651">
        <f t="shared" si="5"/>
        <v>0</v>
      </c>
      <c r="AL35" s="651">
        <f t="shared" si="5"/>
        <v>0</v>
      </c>
      <c r="AM35" s="651">
        <f t="shared" si="5"/>
        <v>0</v>
      </c>
      <c r="AN35" s="651">
        <f t="shared" si="5"/>
        <v>0</v>
      </c>
      <c r="AO35" s="651">
        <f t="shared" si="5"/>
        <v>0</v>
      </c>
      <c r="AP35" s="651">
        <f t="shared" si="5"/>
        <v>0</v>
      </c>
      <c r="AQ35" s="651">
        <f t="shared" si="5"/>
        <v>0</v>
      </c>
      <c r="AR35" s="651">
        <f t="shared" si="5"/>
        <v>0</v>
      </c>
      <c r="AS35" s="653">
        <f t="shared" si="0"/>
        <v>0</v>
      </c>
      <c r="AV35" s="1914" t="e">
        <v>#N/A</v>
      </c>
    </row>
    <row r="36" spans="1:48" s="673" customFormat="1" ht="12.75" x14ac:dyDescent="0.2">
      <c r="A36" s="255"/>
      <c r="B36" s="672"/>
      <c r="C36" s="814"/>
      <c r="D36" s="817"/>
      <c r="E36" s="817"/>
      <c r="F36" s="817"/>
      <c r="G36" s="817"/>
      <c r="H36" s="817"/>
      <c r="I36" s="651"/>
      <c r="J36" s="651"/>
      <c r="K36" s="651"/>
      <c r="L36" s="651"/>
      <c r="M36" s="651"/>
      <c r="N36" s="651"/>
      <c r="O36" s="651"/>
      <c r="P36" s="651"/>
      <c r="Q36" s="651"/>
      <c r="R36" s="651"/>
      <c r="S36" s="651"/>
      <c r="T36" s="651"/>
      <c r="U36" s="651"/>
      <c r="V36" s="651"/>
      <c r="W36" s="651"/>
      <c r="X36" s="653"/>
      <c r="Y36" s="651"/>
      <c r="Z36" s="651"/>
      <c r="AA36" s="651"/>
      <c r="AB36" s="651"/>
      <c r="AC36" s="651"/>
      <c r="AD36" s="651"/>
      <c r="AE36" s="651"/>
      <c r="AF36" s="651"/>
      <c r="AG36" s="651"/>
      <c r="AH36" s="651"/>
      <c r="AI36" s="651"/>
      <c r="AJ36" s="651"/>
      <c r="AK36" s="651"/>
      <c r="AL36" s="651"/>
      <c r="AM36" s="651"/>
      <c r="AN36" s="651"/>
      <c r="AO36" s="651"/>
      <c r="AP36" s="651"/>
      <c r="AQ36" s="651"/>
      <c r="AR36" s="651"/>
      <c r="AS36" s="814"/>
      <c r="AV36" s="1914" t="e">
        <v>#N/A</v>
      </c>
    </row>
    <row r="37" spans="1:48" s="673" customFormat="1" ht="12.75" x14ac:dyDescent="0.2">
      <c r="A37" s="1174" t="s">
        <v>819</v>
      </c>
      <c r="B37" s="1175" t="s">
        <v>344</v>
      </c>
      <c r="C37" s="1183"/>
      <c r="D37" s="1177">
        <f>'O5 Details by Class &amp; Accounts'!I28</f>
        <v>0</v>
      </c>
      <c r="E37" s="1177">
        <f>'O5 Details by Class &amp; Accounts'!J28</f>
        <v>0</v>
      </c>
      <c r="F37" s="1177">
        <f>'O5 Details by Class &amp; Accounts'!K28</f>
        <v>0</v>
      </c>
      <c r="G37" s="1177">
        <f>'O5 Details by Class &amp; Accounts'!L28</f>
        <v>0</v>
      </c>
      <c r="H37" s="1177">
        <f>'O5 Details by Class &amp; Accounts'!M28</f>
        <v>0</v>
      </c>
      <c r="I37" s="1177">
        <f>'O5 Details by Class &amp; Accounts'!N28</f>
        <v>0</v>
      </c>
      <c r="J37" s="1177">
        <f>'O5 Details by Class &amp; Accounts'!O28</f>
        <v>0</v>
      </c>
      <c r="K37" s="1177">
        <f>'O5 Details by Class &amp; Accounts'!P28</f>
        <v>0</v>
      </c>
      <c r="L37" s="1177">
        <f>'O5 Details by Class &amp; Accounts'!Q28</f>
        <v>0</v>
      </c>
      <c r="M37" s="1177">
        <f>'O5 Details by Class &amp; Accounts'!R28</f>
        <v>0</v>
      </c>
      <c r="N37" s="1177">
        <f>'O5 Details by Class &amp; Accounts'!S28</f>
        <v>0</v>
      </c>
      <c r="O37" s="1177">
        <f>'O5 Details by Class &amp; Accounts'!T28</f>
        <v>0</v>
      </c>
      <c r="P37" s="1177">
        <f>'O5 Details by Class &amp; Accounts'!U28</f>
        <v>0</v>
      </c>
      <c r="Q37" s="1177">
        <f>'O5 Details by Class &amp; Accounts'!V28</f>
        <v>0</v>
      </c>
      <c r="R37" s="1177">
        <f>'O5 Details by Class &amp; Accounts'!W28</f>
        <v>0</v>
      </c>
      <c r="S37" s="1177">
        <f>'O5 Details by Class &amp; Accounts'!X28</f>
        <v>0</v>
      </c>
      <c r="T37" s="1177">
        <f>'O5 Details by Class &amp; Accounts'!Y28</f>
        <v>0</v>
      </c>
      <c r="U37" s="1177">
        <f>'O5 Details by Class &amp; Accounts'!Z28</f>
        <v>0</v>
      </c>
      <c r="V37" s="1177">
        <f>'O5 Details by Class &amp; Accounts'!AA28</f>
        <v>0</v>
      </c>
      <c r="W37" s="1177">
        <f>'O5 Details by Class &amp; Accounts'!AB28</f>
        <v>0</v>
      </c>
      <c r="X37" s="1178">
        <f t="shared" si="3"/>
        <v>0</v>
      </c>
      <c r="Y37" s="950">
        <f>'O5 Details by Class &amp; Accounts'!AD28</f>
        <v>0</v>
      </c>
      <c r="Z37" s="950">
        <f>'O5 Details by Class &amp; Accounts'!AE28</f>
        <v>0</v>
      </c>
      <c r="AA37" s="950">
        <f>'O5 Details by Class &amp; Accounts'!AF28</f>
        <v>0</v>
      </c>
      <c r="AB37" s="950">
        <f>'O5 Details by Class &amp; Accounts'!AG28</f>
        <v>0</v>
      </c>
      <c r="AC37" s="950">
        <f>'O5 Details by Class &amp; Accounts'!AH28</f>
        <v>0</v>
      </c>
      <c r="AD37" s="950">
        <f>'O5 Details by Class &amp; Accounts'!AI28</f>
        <v>0</v>
      </c>
      <c r="AE37" s="950">
        <f>'O5 Details by Class &amp; Accounts'!AJ28</f>
        <v>0</v>
      </c>
      <c r="AF37" s="950">
        <f>'O5 Details by Class &amp; Accounts'!AK28</f>
        <v>0</v>
      </c>
      <c r="AG37" s="950">
        <f>'O5 Details by Class &amp; Accounts'!AL28</f>
        <v>0</v>
      </c>
      <c r="AH37" s="950">
        <f>'O5 Details by Class &amp; Accounts'!AM28</f>
        <v>0</v>
      </c>
      <c r="AI37" s="950">
        <f>'O5 Details by Class &amp; Accounts'!AN28</f>
        <v>0</v>
      </c>
      <c r="AJ37" s="950">
        <f>'O5 Details by Class &amp; Accounts'!AO28</f>
        <v>0</v>
      </c>
      <c r="AK37" s="950">
        <f>'O5 Details by Class &amp; Accounts'!AP28</f>
        <v>0</v>
      </c>
      <c r="AL37" s="950">
        <f>'O5 Details by Class &amp; Accounts'!AQ28</f>
        <v>0</v>
      </c>
      <c r="AM37" s="950">
        <f>'O5 Details by Class &amp; Accounts'!AR28</f>
        <v>0</v>
      </c>
      <c r="AN37" s="950">
        <f>'O5 Details by Class &amp; Accounts'!AS28</f>
        <v>0</v>
      </c>
      <c r="AO37" s="950">
        <f>'O5 Details by Class &amp; Accounts'!AT28</f>
        <v>0</v>
      </c>
      <c r="AP37" s="950">
        <f>'O5 Details by Class &amp; Accounts'!AU28</f>
        <v>0</v>
      </c>
      <c r="AQ37" s="950">
        <f>'O5 Details by Class &amp; Accounts'!AV28</f>
        <v>0</v>
      </c>
      <c r="AR37" s="950">
        <f>'O5 Details by Class &amp; Accounts'!AW28</f>
        <v>0</v>
      </c>
      <c r="AS37" s="1178">
        <f t="shared" si="0"/>
        <v>0</v>
      </c>
      <c r="AV37" s="1914" t="inlineStr">
        <is>
          <t/>
        </is>
      </c>
    </row>
    <row r="38" spans="1:48" s="673" customFormat="1" ht="12.75" x14ac:dyDescent="0.2">
      <c r="A38" s="1179" t="s">
        <v>820</v>
      </c>
      <c r="B38" s="1180" t="s">
        <v>345</v>
      </c>
      <c r="C38" s="1183"/>
      <c r="D38" s="1177">
        <f>'O5 Details by Class &amp; Accounts'!I29</f>
        <v>0</v>
      </c>
      <c r="E38" s="1177">
        <f>'O5 Details by Class &amp; Accounts'!J29</f>
        <v>0</v>
      </c>
      <c r="F38" s="1177">
        <f>'O5 Details by Class &amp; Accounts'!K29</f>
        <v>0</v>
      </c>
      <c r="G38" s="1177">
        <f>'O5 Details by Class &amp; Accounts'!L29</f>
        <v>0</v>
      </c>
      <c r="H38" s="1177">
        <f>'O5 Details by Class &amp; Accounts'!M29</f>
        <v>0</v>
      </c>
      <c r="I38" s="1177">
        <f>'O5 Details by Class &amp; Accounts'!N29</f>
        <v>0</v>
      </c>
      <c r="J38" s="1177">
        <f>'O5 Details by Class &amp; Accounts'!O29</f>
        <v>0</v>
      </c>
      <c r="K38" s="1177">
        <f>'O5 Details by Class &amp; Accounts'!P29</f>
        <v>0</v>
      </c>
      <c r="L38" s="1177">
        <f>'O5 Details by Class &amp; Accounts'!Q29</f>
        <v>0</v>
      </c>
      <c r="M38" s="1177">
        <f>'O5 Details by Class &amp; Accounts'!R29</f>
        <v>0</v>
      </c>
      <c r="N38" s="1177">
        <f>'O5 Details by Class &amp; Accounts'!S29</f>
        <v>0</v>
      </c>
      <c r="O38" s="1177">
        <f>'O5 Details by Class &amp; Accounts'!T29</f>
        <v>0</v>
      </c>
      <c r="P38" s="1177">
        <f>'O5 Details by Class &amp; Accounts'!U29</f>
        <v>0</v>
      </c>
      <c r="Q38" s="1177">
        <f>'O5 Details by Class &amp; Accounts'!V29</f>
        <v>0</v>
      </c>
      <c r="R38" s="1177">
        <f>'O5 Details by Class &amp; Accounts'!W29</f>
        <v>0</v>
      </c>
      <c r="S38" s="1177">
        <f>'O5 Details by Class &amp; Accounts'!X29</f>
        <v>0</v>
      </c>
      <c r="T38" s="1177">
        <f>'O5 Details by Class &amp; Accounts'!Y29</f>
        <v>0</v>
      </c>
      <c r="U38" s="1177">
        <f>'O5 Details by Class &amp; Accounts'!Z29</f>
        <v>0</v>
      </c>
      <c r="V38" s="1177">
        <f>'O5 Details by Class &amp; Accounts'!AA29</f>
        <v>0</v>
      </c>
      <c r="W38" s="1177">
        <f>'O5 Details by Class &amp; Accounts'!AB29</f>
        <v>0</v>
      </c>
      <c r="X38" s="1178">
        <f t="shared" si="3"/>
        <v>0</v>
      </c>
      <c r="Y38" s="950">
        <f>'O5 Details by Class &amp; Accounts'!AD29</f>
        <v>0</v>
      </c>
      <c r="Z38" s="950">
        <f>'O5 Details by Class &amp; Accounts'!AE29</f>
        <v>0</v>
      </c>
      <c r="AA38" s="950">
        <f>'O5 Details by Class &amp; Accounts'!AF29</f>
        <v>0</v>
      </c>
      <c r="AB38" s="950">
        <f>'O5 Details by Class &amp; Accounts'!AG29</f>
        <v>0</v>
      </c>
      <c r="AC38" s="950">
        <f>'O5 Details by Class &amp; Accounts'!AH29</f>
        <v>0</v>
      </c>
      <c r="AD38" s="950">
        <f>'O5 Details by Class &amp; Accounts'!AI29</f>
        <v>0</v>
      </c>
      <c r="AE38" s="950">
        <f>'O5 Details by Class &amp; Accounts'!AJ29</f>
        <v>0</v>
      </c>
      <c r="AF38" s="950">
        <f>'O5 Details by Class &amp; Accounts'!AK29</f>
        <v>0</v>
      </c>
      <c r="AG38" s="950">
        <f>'O5 Details by Class &amp; Accounts'!AL29</f>
        <v>0</v>
      </c>
      <c r="AH38" s="950">
        <f>'O5 Details by Class &amp; Accounts'!AM29</f>
        <v>0</v>
      </c>
      <c r="AI38" s="950">
        <f>'O5 Details by Class &amp; Accounts'!AN29</f>
        <v>0</v>
      </c>
      <c r="AJ38" s="950">
        <f>'O5 Details by Class &amp; Accounts'!AO29</f>
        <v>0</v>
      </c>
      <c r="AK38" s="950">
        <f>'O5 Details by Class &amp; Accounts'!AP29</f>
        <v>0</v>
      </c>
      <c r="AL38" s="950">
        <f>'O5 Details by Class &amp; Accounts'!AQ29</f>
        <v>0</v>
      </c>
      <c r="AM38" s="950">
        <f>'O5 Details by Class &amp; Accounts'!AR29</f>
        <v>0</v>
      </c>
      <c r="AN38" s="950">
        <f>'O5 Details by Class &amp; Accounts'!AS29</f>
        <v>0</v>
      </c>
      <c r="AO38" s="950">
        <f>'O5 Details by Class &amp; Accounts'!AT29</f>
        <v>0</v>
      </c>
      <c r="AP38" s="950">
        <f>'O5 Details by Class &amp; Accounts'!AU29</f>
        <v>0</v>
      </c>
      <c r="AQ38" s="950">
        <f>'O5 Details by Class &amp; Accounts'!AV29</f>
        <v>0</v>
      </c>
      <c r="AR38" s="950">
        <f>'O5 Details by Class &amp; Accounts'!AW29</f>
        <v>0</v>
      </c>
      <c r="AS38" s="1178">
        <f t="shared" si="0"/>
        <v>0</v>
      </c>
      <c r="AV38" s="1914" t="inlineStr">
        <is>
          <t/>
        </is>
      </c>
    </row>
    <row r="39" spans="1:48" s="673" customFormat="1" ht="12.75" x14ac:dyDescent="0.2">
      <c r="A39" s="1181">
        <v>1808</v>
      </c>
      <c r="B39" s="1182" t="s">
        <v>763</v>
      </c>
      <c r="C39" s="1178">
        <f>SUM(D39:W39)</f>
        <v>0</v>
      </c>
      <c r="D39" s="1177">
        <f>D37+D38</f>
        <v>0</v>
      </c>
      <c r="E39" s="1177">
        <f t="shared" ref="E39:W39" si="6">E37+E38</f>
        <v>0</v>
      </c>
      <c r="F39" s="1177">
        <f t="shared" si="6"/>
        <v>0</v>
      </c>
      <c r="G39" s="1177">
        <f t="shared" si="6"/>
        <v>0</v>
      </c>
      <c r="H39" s="1177">
        <f t="shared" si="6"/>
        <v>0</v>
      </c>
      <c r="I39" s="1177">
        <f t="shared" si="6"/>
        <v>0</v>
      </c>
      <c r="J39" s="1177">
        <f t="shared" si="6"/>
        <v>0</v>
      </c>
      <c r="K39" s="1177">
        <f t="shared" si="6"/>
        <v>0</v>
      </c>
      <c r="L39" s="1177">
        <f t="shared" si="6"/>
        <v>0</v>
      </c>
      <c r="M39" s="1177">
        <f t="shared" si="6"/>
        <v>0</v>
      </c>
      <c r="N39" s="1177">
        <f t="shared" si="6"/>
        <v>0</v>
      </c>
      <c r="O39" s="1177">
        <f t="shared" si="6"/>
        <v>0</v>
      </c>
      <c r="P39" s="1177">
        <f t="shared" si="6"/>
        <v>0</v>
      </c>
      <c r="Q39" s="1177">
        <f t="shared" si="6"/>
        <v>0</v>
      </c>
      <c r="R39" s="1177">
        <f t="shared" si="6"/>
        <v>0</v>
      </c>
      <c r="S39" s="1177">
        <f t="shared" si="6"/>
        <v>0</v>
      </c>
      <c r="T39" s="1177">
        <f t="shared" si="6"/>
        <v>0</v>
      </c>
      <c r="U39" s="1177">
        <f t="shared" si="6"/>
        <v>0</v>
      </c>
      <c r="V39" s="1177">
        <f t="shared" si="6"/>
        <v>0</v>
      </c>
      <c r="W39" s="1177">
        <f t="shared" si="6"/>
        <v>0</v>
      </c>
      <c r="X39" s="1178">
        <f t="shared" si="3"/>
        <v>0</v>
      </c>
      <c r="Y39" s="950">
        <f>Y37+Y38</f>
        <v>0</v>
      </c>
      <c r="Z39" s="950">
        <f t="shared" ref="Z39:AR39" si="7">Z37+Z38</f>
        <v>0</v>
      </c>
      <c r="AA39" s="950">
        <f t="shared" si="7"/>
        <v>0</v>
      </c>
      <c r="AB39" s="950">
        <f t="shared" si="7"/>
        <v>0</v>
      </c>
      <c r="AC39" s="950">
        <f t="shared" si="7"/>
        <v>0</v>
      </c>
      <c r="AD39" s="950">
        <f t="shared" si="7"/>
        <v>0</v>
      </c>
      <c r="AE39" s="950">
        <f t="shared" si="7"/>
        <v>0</v>
      </c>
      <c r="AF39" s="950">
        <f t="shared" si="7"/>
        <v>0</v>
      </c>
      <c r="AG39" s="950">
        <f t="shared" si="7"/>
        <v>0</v>
      </c>
      <c r="AH39" s="950">
        <f t="shared" si="7"/>
        <v>0</v>
      </c>
      <c r="AI39" s="950">
        <f t="shared" si="7"/>
        <v>0</v>
      </c>
      <c r="AJ39" s="950">
        <f t="shared" si="7"/>
        <v>0</v>
      </c>
      <c r="AK39" s="950">
        <f t="shared" si="7"/>
        <v>0</v>
      </c>
      <c r="AL39" s="950">
        <f t="shared" si="7"/>
        <v>0</v>
      </c>
      <c r="AM39" s="950">
        <f t="shared" si="7"/>
        <v>0</v>
      </c>
      <c r="AN39" s="950">
        <f t="shared" si="7"/>
        <v>0</v>
      </c>
      <c r="AO39" s="950">
        <f t="shared" si="7"/>
        <v>0</v>
      </c>
      <c r="AP39" s="950">
        <f t="shared" si="7"/>
        <v>0</v>
      </c>
      <c r="AQ39" s="950">
        <f t="shared" si="7"/>
        <v>0</v>
      </c>
      <c r="AR39" s="950">
        <f t="shared" si="7"/>
        <v>0</v>
      </c>
      <c r="AS39" s="1178">
        <f t="shared" si="0"/>
        <v>0</v>
      </c>
      <c r="AV39" s="1914" t="e">
        <v>#N/A</v>
      </c>
    </row>
    <row r="40" spans="1:48" s="673" customFormat="1" ht="12.75" x14ac:dyDescent="0.2">
      <c r="A40" s="714"/>
      <c r="B40" s="679"/>
      <c r="C40" s="653"/>
      <c r="D40" s="817"/>
      <c r="E40" s="817"/>
      <c r="F40" s="817"/>
      <c r="G40" s="817"/>
      <c r="H40" s="817"/>
      <c r="I40" s="817"/>
      <c r="J40" s="817"/>
      <c r="K40" s="817"/>
      <c r="L40" s="817"/>
      <c r="M40" s="817"/>
      <c r="N40" s="817"/>
      <c r="O40" s="817"/>
      <c r="P40" s="817"/>
      <c r="Q40" s="817"/>
      <c r="R40" s="817"/>
      <c r="S40" s="817"/>
      <c r="T40" s="817"/>
      <c r="U40" s="817"/>
      <c r="V40" s="817"/>
      <c r="W40" s="817"/>
      <c r="X40" s="653"/>
      <c r="Y40" s="651"/>
      <c r="Z40" s="651"/>
      <c r="AA40" s="651"/>
      <c r="AB40" s="651"/>
      <c r="AC40" s="651"/>
      <c r="AD40" s="651"/>
      <c r="AE40" s="651"/>
      <c r="AF40" s="651"/>
      <c r="AG40" s="651"/>
      <c r="AH40" s="651"/>
      <c r="AI40" s="651"/>
      <c r="AJ40" s="651"/>
      <c r="AK40" s="651"/>
      <c r="AL40" s="651"/>
      <c r="AM40" s="651"/>
      <c r="AN40" s="651"/>
      <c r="AO40" s="651"/>
      <c r="AP40" s="651"/>
      <c r="AQ40" s="651"/>
      <c r="AR40" s="651"/>
      <c r="AS40" s="814"/>
      <c r="AV40" s="1914" t="e">
        <v>#N/A</v>
      </c>
    </row>
    <row r="41" spans="1:48" s="673" customFormat="1" ht="12.75" x14ac:dyDescent="0.2">
      <c r="A41" s="1148" t="s">
        <v>821</v>
      </c>
      <c r="B41" s="1149" t="s">
        <v>363</v>
      </c>
      <c r="C41" s="814"/>
      <c r="D41" s="651">
        <f>'O5 Details by Class &amp; Accounts'!I31</f>
        <v>0</v>
      </c>
      <c r="E41" s="651">
        <f>'O5 Details by Class &amp; Accounts'!J31</f>
        <v>0</v>
      </c>
      <c r="F41" s="651">
        <f>'O5 Details by Class &amp; Accounts'!K31</f>
        <v>0</v>
      </c>
      <c r="G41" s="651">
        <f>'O5 Details by Class &amp; Accounts'!L31</f>
        <v>0</v>
      </c>
      <c r="H41" s="651">
        <f>'O5 Details by Class &amp; Accounts'!M31</f>
        <v>0</v>
      </c>
      <c r="I41" s="651">
        <f>'O5 Details by Class &amp; Accounts'!N31</f>
        <v>0</v>
      </c>
      <c r="J41" s="651">
        <f>'O5 Details by Class &amp; Accounts'!O31</f>
        <v>0</v>
      </c>
      <c r="K41" s="651">
        <f>'O5 Details by Class &amp; Accounts'!P31</f>
        <v>0</v>
      </c>
      <c r="L41" s="651">
        <f>'O5 Details by Class &amp; Accounts'!Q31</f>
        <v>0</v>
      </c>
      <c r="M41" s="651">
        <f>'O5 Details by Class &amp; Accounts'!R31</f>
        <v>0</v>
      </c>
      <c r="N41" s="651">
        <f>'O5 Details by Class &amp; Accounts'!S31</f>
        <v>0</v>
      </c>
      <c r="O41" s="651">
        <f>'O5 Details by Class &amp; Accounts'!T31</f>
        <v>0</v>
      </c>
      <c r="P41" s="651">
        <f>'O5 Details by Class &amp; Accounts'!U31</f>
        <v>0</v>
      </c>
      <c r="Q41" s="651">
        <f>'O5 Details by Class &amp; Accounts'!V31</f>
        <v>0</v>
      </c>
      <c r="R41" s="651">
        <f>'O5 Details by Class &amp; Accounts'!W31</f>
        <v>0</v>
      </c>
      <c r="S41" s="651">
        <f>'O5 Details by Class &amp; Accounts'!X31</f>
        <v>0</v>
      </c>
      <c r="T41" s="651">
        <f>'O5 Details by Class &amp; Accounts'!Y31</f>
        <v>0</v>
      </c>
      <c r="U41" s="651">
        <f>'O5 Details by Class &amp; Accounts'!Z31</f>
        <v>0</v>
      </c>
      <c r="V41" s="651">
        <f>'O5 Details by Class &amp; Accounts'!AA31</f>
        <v>0</v>
      </c>
      <c r="W41" s="651">
        <f>'O5 Details by Class &amp; Accounts'!AB31</f>
        <v>0</v>
      </c>
      <c r="X41" s="653">
        <f t="shared" si="3"/>
        <v>0</v>
      </c>
      <c r="Y41" s="651">
        <f>'O5 Details by Class &amp; Accounts'!AD31</f>
        <v>0</v>
      </c>
      <c r="Z41" s="651">
        <f>'O5 Details by Class &amp; Accounts'!AE31</f>
        <v>0</v>
      </c>
      <c r="AA41" s="651">
        <f>'O5 Details by Class &amp; Accounts'!AF31</f>
        <v>0</v>
      </c>
      <c r="AB41" s="651">
        <f>'O5 Details by Class &amp; Accounts'!AG31</f>
        <v>0</v>
      </c>
      <c r="AC41" s="651">
        <f>'O5 Details by Class &amp; Accounts'!AH31</f>
        <v>0</v>
      </c>
      <c r="AD41" s="651">
        <f>'O5 Details by Class &amp; Accounts'!AI31</f>
        <v>0</v>
      </c>
      <c r="AE41" s="651">
        <f>'O5 Details by Class &amp; Accounts'!AJ31</f>
        <v>0</v>
      </c>
      <c r="AF41" s="651">
        <f>'O5 Details by Class &amp; Accounts'!AK31</f>
        <v>0</v>
      </c>
      <c r="AG41" s="651">
        <f>'O5 Details by Class &amp; Accounts'!AL31</f>
        <v>0</v>
      </c>
      <c r="AH41" s="651">
        <f>'O5 Details by Class &amp; Accounts'!AM31</f>
        <v>0</v>
      </c>
      <c r="AI41" s="651">
        <f>'O5 Details by Class &amp; Accounts'!AN31</f>
        <v>0</v>
      </c>
      <c r="AJ41" s="651">
        <f>'O5 Details by Class &amp; Accounts'!AO31</f>
        <v>0</v>
      </c>
      <c r="AK41" s="651">
        <f>'O5 Details by Class &amp; Accounts'!AP31</f>
        <v>0</v>
      </c>
      <c r="AL41" s="651">
        <f>'O5 Details by Class &amp; Accounts'!AQ31</f>
        <v>0</v>
      </c>
      <c r="AM41" s="651">
        <f>'O5 Details by Class &amp; Accounts'!AR31</f>
        <v>0</v>
      </c>
      <c r="AN41" s="651">
        <f>'O5 Details by Class &amp; Accounts'!AS31</f>
        <v>0</v>
      </c>
      <c r="AO41" s="651">
        <f>'O5 Details by Class &amp; Accounts'!AT31</f>
        <v>0</v>
      </c>
      <c r="AP41" s="651">
        <f>'O5 Details by Class &amp; Accounts'!AU31</f>
        <v>0</v>
      </c>
      <c r="AQ41" s="651">
        <f>'O5 Details by Class &amp; Accounts'!AV31</f>
        <v>0</v>
      </c>
      <c r="AR41" s="651">
        <f>'O5 Details by Class &amp; Accounts'!AW31</f>
        <v>0</v>
      </c>
      <c r="AS41" s="653">
        <f t="shared" si="0"/>
        <v>0</v>
      </c>
      <c r="AV41" s="1914" t="inlineStr">
        <is>
          <t/>
        </is>
      </c>
    </row>
    <row r="42" spans="1:48" s="673" customFormat="1" ht="12.75" x14ac:dyDescent="0.2">
      <c r="A42" s="1151" t="s">
        <v>822</v>
      </c>
      <c r="B42" s="1152" t="s">
        <v>364</v>
      </c>
      <c r="C42" s="814"/>
      <c r="D42" s="651">
        <f>'O5 Details by Class &amp; Accounts'!I32</f>
        <v>0</v>
      </c>
      <c r="E42" s="651">
        <f>'O5 Details by Class &amp; Accounts'!J32</f>
        <v>0</v>
      </c>
      <c r="F42" s="651">
        <f>'O5 Details by Class &amp; Accounts'!K32</f>
        <v>0</v>
      </c>
      <c r="G42" s="651">
        <f>'O5 Details by Class &amp; Accounts'!L32</f>
        <v>0</v>
      </c>
      <c r="H42" s="651">
        <f>'O5 Details by Class &amp; Accounts'!M32</f>
        <v>0</v>
      </c>
      <c r="I42" s="651">
        <f>'O5 Details by Class &amp; Accounts'!N32</f>
        <v>0</v>
      </c>
      <c r="J42" s="651">
        <f>'O5 Details by Class &amp; Accounts'!O32</f>
        <v>0</v>
      </c>
      <c r="K42" s="651">
        <f>'O5 Details by Class &amp; Accounts'!P32</f>
        <v>0</v>
      </c>
      <c r="L42" s="651">
        <f>'O5 Details by Class &amp; Accounts'!Q32</f>
        <v>0</v>
      </c>
      <c r="M42" s="651">
        <f>'O5 Details by Class &amp; Accounts'!R32</f>
        <v>0</v>
      </c>
      <c r="N42" s="651">
        <f>'O5 Details by Class &amp; Accounts'!S32</f>
        <v>0</v>
      </c>
      <c r="O42" s="651">
        <f>'O5 Details by Class &amp; Accounts'!T32</f>
        <v>0</v>
      </c>
      <c r="P42" s="651">
        <f>'O5 Details by Class &amp; Accounts'!U32</f>
        <v>0</v>
      </c>
      <c r="Q42" s="651">
        <f>'O5 Details by Class &amp; Accounts'!V32</f>
        <v>0</v>
      </c>
      <c r="R42" s="651">
        <f>'O5 Details by Class &amp; Accounts'!W32</f>
        <v>0</v>
      </c>
      <c r="S42" s="651">
        <f>'O5 Details by Class &amp; Accounts'!X32</f>
        <v>0</v>
      </c>
      <c r="T42" s="651">
        <f>'O5 Details by Class &amp; Accounts'!Y32</f>
        <v>0</v>
      </c>
      <c r="U42" s="651">
        <f>'O5 Details by Class &amp; Accounts'!Z32</f>
        <v>0</v>
      </c>
      <c r="V42" s="651">
        <f>'O5 Details by Class &amp; Accounts'!AA32</f>
        <v>0</v>
      </c>
      <c r="W42" s="651">
        <f>'O5 Details by Class &amp; Accounts'!AB32</f>
        <v>0</v>
      </c>
      <c r="X42" s="653">
        <f t="shared" si="3"/>
        <v>0</v>
      </c>
      <c r="Y42" s="651">
        <f>'O5 Details by Class &amp; Accounts'!AD32</f>
        <v>0</v>
      </c>
      <c r="Z42" s="651">
        <f>'O5 Details by Class &amp; Accounts'!AE32</f>
        <v>0</v>
      </c>
      <c r="AA42" s="651">
        <f>'O5 Details by Class &amp; Accounts'!AF32</f>
        <v>0</v>
      </c>
      <c r="AB42" s="651">
        <f>'O5 Details by Class &amp; Accounts'!AG32</f>
        <v>0</v>
      </c>
      <c r="AC42" s="651">
        <f>'O5 Details by Class &amp; Accounts'!AH32</f>
        <v>0</v>
      </c>
      <c r="AD42" s="651">
        <f>'O5 Details by Class &amp; Accounts'!AI32</f>
        <v>0</v>
      </c>
      <c r="AE42" s="651">
        <f>'O5 Details by Class &amp; Accounts'!AJ32</f>
        <v>0</v>
      </c>
      <c r="AF42" s="651">
        <f>'O5 Details by Class &amp; Accounts'!AK32</f>
        <v>0</v>
      </c>
      <c r="AG42" s="651">
        <f>'O5 Details by Class &amp; Accounts'!AL32</f>
        <v>0</v>
      </c>
      <c r="AH42" s="651">
        <f>'O5 Details by Class &amp; Accounts'!AM32</f>
        <v>0</v>
      </c>
      <c r="AI42" s="651">
        <f>'O5 Details by Class &amp; Accounts'!AN32</f>
        <v>0</v>
      </c>
      <c r="AJ42" s="651">
        <f>'O5 Details by Class &amp; Accounts'!AO32</f>
        <v>0</v>
      </c>
      <c r="AK42" s="651">
        <f>'O5 Details by Class &amp; Accounts'!AP32</f>
        <v>0</v>
      </c>
      <c r="AL42" s="651">
        <f>'O5 Details by Class &amp; Accounts'!AQ32</f>
        <v>0</v>
      </c>
      <c r="AM42" s="651">
        <f>'O5 Details by Class &amp; Accounts'!AR32</f>
        <v>0</v>
      </c>
      <c r="AN42" s="651">
        <f>'O5 Details by Class &amp; Accounts'!AS32</f>
        <v>0</v>
      </c>
      <c r="AO42" s="651">
        <f>'O5 Details by Class &amp; Accounts'!AT32</f>
        <v>0</v>
      </c>
      <c r="AP42" s="651">
        <f>'O5 Details by Class &amp; Accounts'!AU32</f>
        <v>0</v>
      </c>
      <c r="AQ42" s="651">
        <f>'O5 Details by Class &amp; Accounts'!AV32</f>
        <v>0</v>
      </c>
      <c r="AR42" s="651">
        <f>'O5 Details by Class &amp; Accounts'!AW32</f>
        <v>0</v>
      </c>
      <c r="AS42" s="653">
        <f t="shared" si="0"/>
        <v>0</v>
      </c>
      <c r="AV42" s="1914" t="inlineStr">
        <is>
          <t/>
        </is>
      </c>
    </row>
    <row r="43" spans="1:48" s="673" customFormat="1" ht="12.75" x14ac:dyDescent="0.2">
      <c r="A43" s="1153">
        <v>1810</v>
      </c>
      <c r="B43" s="1154" t="s">
        <v>763</v>
      </c>
      <c r="C43" s="653">
        <f>SUM(D43:W43)</f>
        <v>0</v>
      </c>
      <c r="D43" s="651">
        <f>D41+D42</f>
        <v>0</v>
      </c>
      <c r="E43" s="651">
        <f t="shared" ref="E43:W43" si="8">E41+E42</f>
        <v>0</v>
      </c>
      <c r="F43" s="651">
        <f t="shared" si="8"/>
        <v>0</v>
      </c>
      <c r="G43" s="651">
        <f t="shared" si="8"/>
        <v>0</v>
      </c>
      <c r="H43" s="651">
        <f t="shared" si="8"/>
        <v>0</v>
      </c>
      <c r="I43" s="651">
        <f t="shared" si="8"/>
        <v>0</v>
      </c>
      <c r="J43" s="651">
        <f t="shared" si="8"/>
        <v>0</v>
      </c>
      <c r="K43" s="651">
        <f t="shared" si="8"/>
        <v>0</v>
      </c>
      <c r="L43" s="651">
        <f t="shared" si="8"/>
        <v>0</v>
      </c>
      <c r="M43" s="651">
        <f t="shared" si="8"/>
        <v>0</v>
      </c>
      <c r="N43" s="651">
        <f t="shared" si="8"/>
        <v>0</v>
      </c>
      <c r="O43" s="651">
        <f t="shared" si="8"/>
        <v>0</v>
      </c>
      <c r="P43" s="651">
        <f t="shared" si="8"/>
        <v>0</v>
      </c>
      <c r="Q43" s="651">
        <f t="shared" si="8"/>
        <v>0</v>
      </c>
      <c r="R43" s="651">
        <f t="shared" si="8"/>
        <v>0</v>
      </c>
      <c r="S43" s="651">
        <f t="shared" si="8"/>
        <v>0</v>
      </c>
      <c r="T43" s="651">
        <f t="shared" si="8"/>
        <v>0</v>
      </c>
      <c r="U43" s="651">
        <f t="shared" si="8"/>
        <v>0</v>
      </c>
      <c r="V43" s="651">
        <f t="shared" si="8"/>
        <v>0</v>
      </c>
      <c r="W43" s="651">
        <f t="shared" si="8"/>
        <v>0</v>
      </c>
      <c r="X43" s="653">
        <f t="shared" si="3"/>
        <v>0</v>
      </c>
      <c r="Y43" s="651">
        <f>Y41+Y42</f>
        <v>0</v>
      </c>
      <c r="Z43" s="651">
        <f t="shared" ref="Z43:AR43" si="9">Z41+Z42</f>
        <v>0</v>
      </c>
      <c r="AA43" s="651">
        <f t="shared" si="9"/>
        <v>0</v>
      </c>
      <c r="AB43" s="651">
        <f t="shared" si="9"/>
        <v>0</v>
      </c>
      <c r="AC43" s="651">
        <f t="shared" si="9"/>
        <v>0</v>
      </c>
      <c r="AD43" s="651">
        <f t="shared" si="9"/>
        <v>0</v>
      </c>
      <c r="AE43" s="651">
        <f t="shared" si="9"/>
        <v>0</v>
      </c>
      <c r="AF43" s="651">
        <f t="shared" si="9"/>
        <v>0</v>
      </c>
      <c r="AG43" s="651">
        <f t="shared" si="9"/>
        <v>0</v>
      </c>
      <c r="AH43" s="651">
        <f t="shared" si="9"/>
        <v>0</v>
      </c>
      <c r="AI43" s="651">
        <f t="shared" si="9"/>
        <v>0</v>
      </c>
      <c r="AJ43" s="651">
        <f t="shared" si="9"/>
        <v>0</v>
      </c>
      <c r="AK43" s="651">
        <f t="shared" si="9"/>
        <v>0</v>
      </c>
      <c r="AL43" s="651">
        <f t="shared" si="9"/>
        <v>0</v>
      </c>
      <c r="AM43" s="651">
        <f t="shared" si="9"/>
        <v>0</v>
      </c>
      <c r="AN43" s="651">
        <f t="shared" si="9"/>
        <v>0</v>
      </c>
      <c r="AO43" s="651">
        <f t="shared" si="9"/>
        <v>0</v>
      </c>
      <c r="AP43" s="651">
        <f t="shared" si="9"/>
        <v>0</v>
      </c>
      <c r="AQ43" s="651">
        <f t="shared" si="9"/>
        <v>0</v>
      </c>
      <c r="AR43" s="651">
        <f t="shared" si="9"/>
        <v>0</v>
      </c>
      <c r="AS43" s="653">
        <f t="shared" si="0"/>
        <v>0</v>
      </c>
      <c r="AV43" s="1914" t="e">
        <v>#N/A</v>
      </c>
    </row>
    <row r="44" spans="1:48" s="673" customFormat="1" ht="12.75" x14ac:dyDescent="0.2">
      <c r="A44" s="255"/>
      <c r="B44" s="672"/>
      <c r="C44" s="814"/>
      <c r="D44" s="651"/>
      <c r="E44" s="651"/>
      <c r="F44" s="764"/>
      <c r="G44" s="764"/>
      <c r="H44" s="764"/>
      <c r="I44" s="651"/>
      <c r="J44" s="651"/>
      <c r="K44" s="651"/>
      <c r="L44" s="651"/>
      <c r="M44" s="651"/>
      <c r="N44" s="651"/>
      <c r="O44" s="651"/>
      <c r="P44" s="651"/>
      <c r="Q44" s="651"/>
      <c r="R44" s="651"/>
      <c r="S44" s="651"/>
      <c r="T44" s="651"/>
      <c r="U44" s="651"/>
      <c r="V44" s="651"/>
      <c r="W44" s="651"/>
      <c r="X44" s="653"/>
      <c r="Y44" s="651"/>
      <c r="Z44" s="651"/>
      <c r="AA44" s="651"/>
      <c r="AB44" s="651"/>
      <c r="AC44" s="651"/>
      <c r="AD44" s="651"/>
      <c r="AE44" s="651"/>
      <c r="AF44" s="651"/>
      <c r="AG44" s="651"/>
      <c r="AH44" s="651"/>
      <c r="AI44" s="651"/>
      <c r="AJ44" s="651"/>
      <c r="AK44" s="651"/>
      <c r="AL44" s="651"/>
      <c r="AM44" s="651"/>
      <c r="AN44" s="651"/>
      <c r="AO44" s="651"/>
      <c r="AP44" s="651"/>
      <c r="AQ44" s="651"/>
      <c r="AR44" s="651"/>
      <c r="AS44" s="814"/>
      <c r="AV44" s="1914" t="e">
        <v>#N/A</v>
      </c>
    </row>
    <row r="45" spans="1:48" s="673" customFormat="1" ht="25.5" x14ac:dyDescent="0.2">
      <c r="A45" s="1184">
        <v>1815</v>
      </c>
      <c r="B45" s="1185" t="s">
        <v>86</v>
      </c>
      <c r="C45" s="1178">
        <f>SUM(D45:W45)</f>
        <v>9700675.7250000015</v>
      </c>
      <c r="D45" s="950">
        <f>'O5 Details by Class &amp; Accounts'!I33</f>
        <v>3063108.1918654842</v>
      </c>
      <c r="E45" s="950">
        <f>'O5 Details by Class &amp; Accounts'!J33</f>
        <v>2613927.6396877212</v>
      </c>
      <c r="F45" s="950">
        <f>'O5 Details by Class &amp; Accounts'!K33</f>
        <v>3109636.4711991078</v>
      </c>
      <c r="G45" s="950">
        <f>'O5 Details by Class &amp; Accounts'!L33</f>
        <v>0</v>
      </c>
      <c r="H45" s="950">
        <f>'O5 Details by Class &amp; Accounts'!M33</f>
        <v>0</v>
      </c>
      <c r="I45" s="950">
        <f>'O5 Details by Class &amp; Accounts'!N33</f>
        <v>885345.52064849739</v>
      </c>
      <c r="J45" s="950">
        <f>'O5 Details by Class &amp; Accounts'!O33</f>
        <v>20872.028197245891</v>
      </c>
      <c r="K45" s="950">
        <f>'O5 Details by Class &amp; Accounts'!P33</f>
        <v>0</v>
      </c>
      <c r="L45" s="950">
        <f>'O5 Details by Class &amp; Accounts'!Q33</f>
        <v>7785.8734019439562</v>
      </c>
      <c r="M45" s="950">
        <f>'O5 Details by Class &amp; Accounts'!R33</f>
        <v>0</v>
      </c>
      <c r="N45" s="950">
        <f>'O5 Details by Class &amp; Accounts'!S33</f>
        <v>0</v>
      </c>
      <c r="O45" s="950">
        <f>'O5 Details by Class &amp; Accounts'!T33</f>
        <v>0</v>
      </c>
      <c r="P45" s="950">
        <f>'O5 Details by Class &amp; Accounts'!U33</f>
        <v>0</v>
      </c>
      <c r="Q45" s="950">
        <f>'O5 Details by Class &amp; Accounts'!V33</f>
        <v>0</v>
      </c>
      <c r="R45" s="950">
        <f>'O5 Details by Class &amp; Accounts'!W33</f>
        <v>0</v>
      </c>
      <c r="S45" s="950">
        <f>'O5 Details by Class &amp; Accounts'!X33</f>
        <v>0</v>
      </c>
      <c r="T45" s="950">
        <f>'O5 Details by Class &amp; Accounts'!Y33</f>
        <v>0</v>
      </c>
      <c r="U45" s="950">
        <f>'O5 Details by Class &amp; Accounts'!Z33</f>
        <v>0</v>
      </c>
      <c r="V45" s="950">
        <f>'O5 Details by Class &amp; Accounts'!AA33</f>
        <v>0</v>
      </c>
      <c r="W45" s="950">
        <f>'O5 Details by Class &amp; Accounts'!AB33</f>
        <v>0</v>
      </c>
      <c r="X45" s="1178">
        <f t="shared" si="3"/>
        <v>0</v>
      </c>
      <c r="Y45" s="950">
        <f>'O5 Details by Class &amp; Accounts'!AD33</f>
        <v>0</v>
      </c>
      <c r="Z45" s="950">
        <f>'O5 Details by Class &amp; Accounts'!AE33</f>
        <v>0</v>
      </c>
      <c r="AA45" s="950">
        <f>'O5 Details by Class &amp; Accounts'!AF33</f>
        <v>0</v>
      </c>
      <c r="AB45" s="950">
        <f>'O5 Details by Class &amp; Accounts'!AG33</f>
        <v>0</v>
      </c>
      <c r="AC45" s="950">
        <f>'O5 Details by Class &amp; Accounts'!AH33</f>
        <v>0</v>
      </c>
      <c r="AD45" s="950">
        <f>'O5 Details by Class &amp; Accounts'!AI33</f>
        <v>0</v>
      </c>
      <c r="AE45" s="950">
        <f>'O5 Details by Class &amp; Accounts'!AJ33</f>
        <v>0</v>
      </c>
      <c r="AF45" s="950">
        <f>'O5 Details by Class &amp; Accounts'!AK33</f>
        <v>0</v>
      </c>
      <c r="AG45" s="950">
        <f>'O5 Details by Class &amp; Accounts'!AL33</f>
        <v>0</v>
      </c>
      <c r="AH45" s="950">
        <f>'O5 Details by Class &amp; Accounts'!AM33</f>
        <v>0</v>
      </c>
      <c r="AI45" s="950">
        <f>'O5 Details by Class &amp; Accounts'!AN33</f>
        <v>0</v>
      </c>
      <c r="AJ45" s="950">
        <f>'O5 Details by Class &amp; Accounts'!AO33</f>
        <v>0</v>
      </c>
      <c r="AK45" s="950">
        <f>'O5 Details by Class &amp; Accounts'!AP33</f>
        <v>0</v>
      </c>
      <c r="AL45" s="950">
        <f>'O5 Details by Class &amp; Accounts'!AQ33</f>
        <v>0</v>
      </c>
      <c r="AM45" s="950">
        <f>'O5 Details by Class &amp; Accounts'!AR33</f>
        <v>0</v>
      </c>
      <c r="AN45" s="950">
        <f>'O5 Details by Class &amp; Accounts'!AS33</f>
        <v>0</v>
      </c>
      <c r="AO45" s="950">
        <f>'O5 Details by Class &amp; Accounts'!AT33</f>
        <v>0</v>
      </c>
      <c r="AP45" s="950">
        <f>'O5 Details by Class &amp; Accounts'!AU33</f>
        <v>0</v>
      </c>
      <c r="AQ45" s="950">
        <f>'O5 Details by Class &amp; Accounts'!AV33</f>
        <v>0</v>
      </c>
      <c r="AR45" s="950">
        <f>'O5 Details by Class &amp; Accounts'!AW33</f>
        <v>0</v>
      </c>
      <c r="AS45" s="1178">
        <f t="shared" si="0"/>
        <v>9700675.7250000015</v>
      </c>
      <c r="AV45" s="1914" t="inlineStr">
        <is>
          <t/>
        </is>
      </c>
    </row>
    <row r="46" spans="1:48" s="673" customFormat="1" ht="12.75" x14ac:dyDescent="0.2">
      <c r="A46" s="255"/>
      <c r="B46" s="672"/>
      <c r="C46" s="814"/>
      <c r="D46" s="651"/>
      <c r="E46" s="651"/>
      <c r="F46" s="651"/>
      <c r="G46" s="651"/>
      <c r="H46" s="651"/>
      <c r="I46" s="651"/>
      <c r="J46" s="651"/>
      <c r="K46" s="651"/>
      <c r="L46" s="651"/>
      <c r="M46" s="651"/>
      <c r="N46" s="651"/>
      <c r="O46" s="651"/>
      <c r="P46" s="651"/>
      <c r="Q46" s="651"/>
      <c r="R46" s="651"/>
      <c r="S46" s="651"/>
      <c r="T46" s="651"/>
      <c r="U46" s="651"/>
      <c r="V46" s="651"/>
      <c r="W46" s="651"/>
      <c r="X46" s="653"/>
      <c r="Y46" s="651"/>
      <c r="Z46" s="651"/>
      <c r="AA46" s="651"/>
      <c r="AB46" s="651"/>
      <c r="AC46" s="651"/>
      <c r="AD46" s="651"/>
      <c r="AE46" s="651"/>
      <c r="AF46" s="651"/>
      <c r="AG46" s="651"/>
      <c r="AH46" s="651"/>
      <c r="AI46" s="651"/>
      <c r="AJ46" s="651"/>
      <c r="AK46" s="651"/>
      <c r="AL46" s="651"/>
      <c r="AM46" s="651"/>
      <c r="AN46" s="651"/>
      <c r="AO46" s="651"/>
      <c r="AP46" s="651"/>
      <c r="AQ46" s="651"/>
      <c r="AR46" s="651"/>
      <c r="AS46" s="814"/>
      <c r="AV46" s="1914" t="e">
        <v>#N/A</v>
      </c>
    </row>
    <row r="47" spans="1:48" s="673" customFormat="1" ht="25.5" x14ac:dyDescent="0.2">
      <c r="A47" s="1148" t="s">
        <v>490</v>
      </c>
      <c r="B47" s="1149" t="s">
        <v>1275</v>
      </c>
      <c r="C47" s="653">
        <f>SUM(D47:W47)</f>
        <v>0</v>
      </c>
      <c r="D47" s="651">
        <f>'O5 Details by Class &amp; Accounts'!I35</f>
        <v>0</v>
      </c>
      <c r="E47" s="651">
        <f>'O5 Details by Class &amp; Accounts'!J35</f>
        <v>0</v>
      </c>
      <c r="F47" s="651">
        <f>'O5 Details by Class &amp; Accounts'!K35</f>
        <v>0</v>
      </c>
      <c r="G47" s="651">
        <f>'O5 Details by Class &amp; Accounts'!L35</f>
        <v>0</v>
      </c>
      <c r="H47" s="651">
        <f>'O5 Details by Class &amp; Accounts'!M35</f>
        <v>0</v>
      </c>
      <c r="I47" s="651">
        <f>'O5 Details by Class &amp; Accounts'!N35</f>
        <v>0</v>
      </c>
      <c r="J47" s="651">
        <f>'O5 Details by Class &amp; Accounts'!O35</f>
        <v>0</v>
      </c>
      <c r="K47" s="651">
        <f>'O5 Details by Class &amp; Accounts'!P35</f>
        <v>0</v>
      </c>
      <c r="L47" s="651">
        <f>'O5 Details by Class &amp; Accounts'!Q35</f>
        <v>0</v>
      </c>
      <c r="M47" s="651">
        <f>'O5 Details by Class &amp; Accounts'!R35</f>
        <v>0</v>
      </c>
      <c r="N47" s="651">
        <f>'O5 Details by Class &amp; Accounts'!S35</f>
        <v>0</v>
      </c>
      <c r="O47" s="651">
        <f>'O5 Details by Class &amp; Accounts'!T35</f>
        <v>0</v>
      </c>
      <c r="P47" s="651">
        <f>'O5 Details by Class &amp; Accounts'!U35</f>
        <v>0</v>
      </c>
      <c r="Q47" s="651">
        <f>'O5 Details by Class &amp; Accounts'!V35</f>
        <v>0</v>
      </c>
      <c r="R47" s="651">
        <f>'O5 Details by Class &amp; Accounts'!W35</f>
        <v>0</v>
      </c>
      <c r="S47" s="651">
        <f>'O5 Details by Class &amp; Accounts'!X35</f>
        <v>0</v>
      </c>
      <c r="T47" s="651">
        <f>'O5 Details by Class &amp; Accounts'!Y35</f>
        <v>0</v>
      </c>
      <c r="U47" s="651">
        <f>'O5 Details by Class &amp; Accounts'!Z35</f>
        <v>0</v>
      </c>
      <c r="V47" s="651">
        <f>'O5 Details by Class &amp; Accounts'!AA35</f>
        <v>0</v>
      </c>
      <c r="W47" s="651">
        <f>'O5 Details by Class &amp; Accounts'!AB35</f>
        <v>0</v>
      </c>
      <c r="X47" s="653">
        <f t="shared" si="3"/>
        <v>0</v>
      </c>
      <c r="Y47" s="651">
        <f>'O5 Details by Class &amp; Accounts'!AD35</f>
        <v>0</v>
      </c>
      <c r="Z47" s="651">
        <f>'O5 Details by Class &amp; Accounts'!AE35</f>
        <v>0</v>
      </c>
      <c r="AA47" s="651">
        <f>'O5 Details by Class &amp; Accounts'!AF35</f>
        <v>0</v>
      </c>
      <c r="AB47" s="651">
        <f>'O5 Details by Class &amp; Accounts'!AG35</f>
        <v>0</v>
      </c>
      <c r="AC47" s="651">
        <f>'O5 Details by Class &amp; Accounts'!AH35</f>
        <v>0</v>
      </c>
      <c r="AD47" s="651">
        <f>'O5 Details by Class &amp; Accounts'!AI35</f>
        <v>0</v>
      </c>
      <c r="AE47" s="651">
        <f>'O5 Details by Class &amp; Accounts'!AJ35</f>
        <v>0</v>
      </c>
      <c r="AF47" s="651">
        <f>'O5 Details by Class &amp; Accounts'!AK35</f>
        <v>0</v>
      </c>
      <c r="AG47" s="651">
        <f>'O5 Details by Class &amp; Accounts'!AL35</f>
        <v>0</v>
      </c>
      <c r="AH47" s="651">
        <f>'O5 Details by Class &amp; Accounts'!AM35</f>
        <v>0</v>
      </c>
      <c r="AI47" s="651">
        <f>'O5 Details by Class &amp; Accounts'!AN35</f>
        <v>0</v>
      </c>
      <c r="AJ47" s="651">
        <f>'O5 Details by Class &amp; Accounts'!AO35</f>
        <v>0</v>
      </c>
      <c r="AK47" s="651">
        <f>'O5 Details by Class &amp; Accounts'!AP35</f>
        <v>0</v>
      </c>
      <c r="AL47" s="651">
        <f>'O5 Details by Class &amp; Accounts'!AQ35</f>
        <v>0</v>
      </c>
      <c r="AM47" s="651">
        <f>'O5 Details by Class &amp; Accounts'!AR35</f>
        <v>0</v>
      </c>
      <c r="AN47" s="651">
        <f>'O5 Details by Class &amp; Accounts'!AS35</f>
        <v>0</v>
      </c>
      <c r="AO47" s="651">
        <f>'O5 Details by Class &amp; Accounts'!AT35</f>
        <v>0</v>
      </c>
      <c r="AP47" s="651">
        <f>'O5 Details by Class &amp; Accounts'!AU35</f>
        <v>0</v>
      </c>
      <c r="AQ47" s="651">
        <f>'O5 Details by Class &amp; Accounts'!AV35</f>
        <v>0</v>
      </c>
      <c r="AR47" s="651">
        <f>'O5 Details by Class &amp; Accounts'!AW35</f>
        <v>0</v>
      </c>
      <c r="AS47" s="653">
        <f t="shared" si="0"/>
        <v>0</v>
      </c>
      <c r="AV47" s="1914" t="inlineStr">
        <is>
          <t/>
        </is>
      </c>
    </row>
    <row r="48" spans="1:48" s="673" customFormat="1" ht="25.5" x14ac:dyDescent="0.2">
      <c r="A48" s="1151" t="s">
        <v>491</v>
      </c>
      <c r="B48" s="1152" t="s">
        <v>1277</v>
      </c>
      <c r="C48" s="653">
        <f>SUM(D48:W48)</f>
        <v>0</v>
      </c>
      <c r="D48" s="651">
        <f>'O5 Details by Class &amp; Accounts'!I36</f>
        <v>0</v>
      </c>
      <c r="E48" s="651">
        <f>'O5 Details by Class &amp; Accounts'!J36</f>
        <v>0</v>
      </c>
      <c r="F48" s="651">
        <f>'O5 Details by Class &amp; Accounts'!K36</f>
        <v>0</v>
      </c>
      <c r="G48" s="651">
        <f>'O5 Details by Class &amp; Accounts'!L36</f>
        <v>0</v>
      </c>
      <c r="H48" s="651">
        <f>'O5 Details by Class &amp; Accounts'!M36</f>
        <v>0</v>
      </c>
      <c r="I48" s="651">
        <f>'O5 Details by Class &amp; Accounts'!N36</f>
        <v>0</v>
      </c>
      <c r="J48" s="651">
        <f>'O5 Details by Class &amp; Accounts'!O36</f>
        <v>0</v>
      </c>
      <c r="K48" s="651">
        <f>'O5 Details by Class &amp; Accounts'!P36</f>
        <v>0</v>
      </c>
      <c r="L48" s="651">
        <f>'O5 Details by Class &amp; Accounts'!Q36</f>
        <v>0</v>
      </c>
      <c r="M48" s="651">
        <f>'O5 Details by Class &amp; Accounts'!R36</f>
        <v>0</v>
      </c>
      <c r="N48" s="651">
        <f>'O5 Details by Class &amp; Accounts'!S36</f>
        <v>0</v>
      </c>
      <c r="O48" s="651">
        <f>'O5 Details by Class &amp; Accounts'!T36</f>
        <v>0</v>
      </c>
      <c r="P48" s="651">
        <f>'O5 Details by Class &amp; Accounts'!U36</f>
        <v>0</v>
      </c>
      <c r="Q48" s="651">
        <f>'O5 Details by Class &amp; Accounts'!V36</f>
        <v>0</v>
      </c>
      <c r="R48" s="651">
        <f>'O5 Details by Class &amp; Accounts'!W36</f>
        <v>0</v>
      </c>
      <c r="S48" s="651">
        <f>'O5 Details by Class &amp; Accounts'!X36</f>
        <v>0</v>
      </c>
      <c r="T48" s="651">
        <f>'O5 Details by Class &amp; Accounts'!Y36</f>
        <v>0</v>
      </c>
      <c r="U48" s="651">
        <f>'O5 Details by Class &amp; Accounts'!Z36</f>
        <v>0</v>
      </c>
      <c r="V48" s="651">
        <f>'O5 Details by Class &amp; Accounts'!AA36</f>
        <v>0</v>
      </c>
      <c r="W48" s="651">
        <f>'O5 Details by Class &amp; Accounts'!AB36</f>
        <v>0</v>
      </c>
      <c r="X48" s="653">
        <f t="shared" si="3"/>
        <v>0</v>
      </c>
      <c r="Y48" s="651">
        <f>'O5 Details by Class &amp; Accounts'!AD36</f>
        <v>0</v>
      </c>
      <c r="Z48" s="651">
        <f>'O5 Details by Class &amp; Accounts'!AE36</f>
        <v>0</v>
      </c>
      <c r="AA48" s="651">
        <f>'O5 Details by Class &amp; Accounts'!AF36</f>
        <v>0</v>
      </c>
      <c r="AB48" s="651">
        <f>'O5 Details by Class &amp; Accounts'!AG36</f>
        <v>0</v>
      </c>
      <c r="AC48" s="651">
        <f>'O5 Details by Class &amp; Accounts'!AH36</f>
        <v>0</v>
      </c>
      <c r="AD48" s="651">
        <f>'O5 Details by Class &amp; Accounts'!AI36</f>
        <v>0</v>
      </c>
      <c r="AE48" s="651">
        <f>'O5 Details by Class &amp; Accounts'!AJ36</f>
        <v>0</v>
      </c>
      <c r="AF48" s="651">
        <f>'O5 Details by Class &amp; Accounts'!AK36</f>
        <v>0</v>
      </c>
      <c r="AG48" s="651">
        <f>'O5 Details by Class &amp; Accounts'!AL36</f>
        <v>0</v>
      </c>
      <c r="AH48" s="651">
        <f>'O5 Details by Class &amp; Accounts'!AM36</f>
        <v>0</v>
      </c>
      <c r="AI48" s="651">
        <f>'O5 Details by Class &amp; Accounts'!AN36</f>
        <v>0</v>
      </c>
      <c r="AJ48" s="651">
        <f>'O5 Details by Class &amp; Accounts'!AO36</f>
        <v>0</v>
      </c>
      <c r="AK48" s="651">
        <f>'O5 Details by Class &amp; Accounts'!AP36</f>
        <v>0</v>
      </c>
      <c r="AL48" s="651">
        <f>'O5 Details by Class &amp; Accounts'!AQ36</f>
        <v>0</v>
      </c>
      <c r="AM48" s="651">
        <f>'O5 Details by Class &amp; Accounts'!AR36</f>
        <v>0</v>
      </c>
      <c r="AN48" s="651">
        <f>'O5 Details by Class &amp; Accounts'!AS36</f>
        <v>0</v>
      </c>
      <c r="AO48" s="651">
        <f>'O5 Details by Class &amp; Accounts'!AT36</f>
        <v>0</v>
      </c>
      <c r="AP48" s="651">
        <f>'O5 Details by Class &amp; Accounts'!AU36</f>
        <v>0</v>
      </c>
      <c r="AQ48" s="651">
        <f>'O5 Details by Class &amp; Accounts'!AV36</f>
        <v>0</v>
      </c>
      <c r="AR48" s="651">
        <f>'O5 Details by Class &amp; Accounts'!AW36</f>
        <v>0</v>
      </c>
      <c r="AS48" s="653">
        <f t="shared" si="0"/>
        <v>0</v>
      </c>
      <c r="AV48" s="1914" t="inlineStr">
        <is>
          <t/>
        </is>
      </c>
    </row>
    <row r="49" spans="1:48" s="673" customFormat="1" ht="25.5" x14ac:dyDescent="0.2">
      <c r="A49" s="1151" t="s">
        <v>1267</v>
      </c>
      <c r="B49" s="1152" t="s">
        <v>1268</v>
      </c>
      <c r="C49" s="653">
        <f>SUM(D49:W49)</f>
        <v>0</v>
      </c>
      <c r="D49" s="651">
        <f>'O5 Details by Class &amp; Accounts'!I37</f>
        <v>0</v>
      </c>
      <c r="E49" s="651">
        <f>'O5 Details by Class &amp; Accounts'!J37</f>
        <v>0</v>
      </c>
      <c r="F49" s="651">
        <f>'O5 Details by Class &amp; Accounts'!K37</f>
        <v>0</v>
      </c>
      <c r="G49" s="651">
        <f>'O5 Details by Class &amp; Accounts'!L37</f>
        <v>0</v>
      </c>
      <c r="H49" s="651">
        <f>'O5 Details by Class &amp; Accounts'!M37</f>
        <v>0</v>
      </c>
      <c r="I49" s="651">
        <f>'O5 Details by Class &amp; Accounts'!N37</f>
        <v>0</v>
      </c>
      <c r="J49" s="651">
        <f>'O5 Details by Class &amp; Accounts'!O37</f>
        <v>0</v>
      </c>
      <c r="K49" s="651">
        <f>'O5 Details by Class &amp; Accounts'!P37</f>
        <v>0</v>
      </c>
      <c r="L49" s="651">
        <f>'O5 Details by Class &amp; Accounts'!Q37</f>
        <v>0</v>
      </c>
      <c r="M49" s="651">
        <f>'O5 Details by Class &amp; Accounts'!R37</f>
        <v>0</v>
      </c>
      <c r="N49" s="651">
        <f>'O5 Details by Class &amp; Accounts'!S37</f>
        <v>0</v>
      </c>
      <c r="O49" s="651">
        <f>'O5 Details by Class &amp; Accounts'!T37</f>
        <v>0</v>
      </c>
      <c r="P49" s="651">
        <f>'O5 Details by Class &amp; Accounts'!U37</f>
        <v>0</v>
      </c>
      <c r="Q49" s="651">
        <f>'O5 Details by Class &amp; Accounts'!V37</f>
        <v>0</v>
      </c>
      <c r="R49" s="651">
        <f>'O5 Details by Class &amp; Accounts'!W37</f>
        <v>0</v>
      </c>
      <c r="S49" s="651">
        <f>'O5 Details by Class &amp; Accounts'!X37</f>
        <v>0</v>
      </c>
      <c r="T49" s="651">
        <f>'O5 Details by Class &amp; Accounts'!Y37</f>
        <v>0</v>
      </c>
      <c r="U49" s="651">
        <f>'O5 Details by Class &amp; Accounts'!Z37</f>
        <v>0</v>
      </c>
      <c r="V49" s="651">
        <f>'O5 Details by Class &amp; Accounts'!AA37</f>
        <v>0</v>
      </c>
      <c r="W49" s="651">
        <f>'O5 Details by Class &amp; Accounts'!AB37</f>
        <v>0</v>
      </c>
      <c r="X49" s="653">
        <f t="shared" si="3"/>
        <v>0</v>
      </c>
      <c r="Y49" s="651">
        <f>'O5 Details by Class &amp; Accounts'!AD37</f>
        <v>0</v>
      </c>
      <c r="Z49" s="651">
        <f>'O5 Details by Class &amp; Accounts'!AE37</f>
        <v>0</v>
      </c>
      <c r="AA49" s="651">
        <f>'O5 Details by Class &amp; Accounts'!AF37</f>
        <v>0</v>
      </c>
      <c r="AB49" s="651">
        <f>'O5 Details by Class &amp; Accounts'!AG37</f>
        <v>0</v>
      </c>
      <c r="AC49" s="651">
        <f>'O5 Details by Class &amp; Accounts'!AH37</f>
        <v>0</v>
      </c>
      <c r="AD49" s="651">
        <f>'O5 Details by Class &amp; Accounts'!AI37</f>
        <v>0</v>
      </c>
      <c r="AE49" s="651">
        <f>'O5 Details by Class &amp; Accounts'!AJ37</f>
        <v>0</v>
      </c>
      <c r="AF49" s="651">
        <f>'O5 Details by Class &amp; Accounts'!AK37</f>
        <v>0</v>
      </c>
      <c r="AG49" s="651">
        <f>'O5 Details by Class &amp; Accounts'!AL37</f>
        <v>0</v>
      </c>
      <c r="AH49" s="651">
        <f>'O5 Details by Class &amp; Accounts'!AM37</f>
        <v>0</v>
      </c>
      <c r="AI49" s="651">
        <f>'O5 Details by Class &amp; Accounts'!AN37</f>
        <v>0</v>
      </c>
      <c r="AJ49" s="651">
        <f>'O5 Details by Class &amp; Accounts'!AO37</f>
        <v>0</v>
      </c>
      <c r="AK49" s="651">
        <f>'O5 Details by Class &amp; Accounts'!AP37</f>
        <v>0</v>
      </c>
      <c r="AL49" s="651">
        <f>'O5 Details by Class &amp; Accounts'!AQ37</f>
        <v>0</v>
      </c>
      <c r="AM49" s="651">
        <f>'O5 Details by Class &amp; Accounts'!AR37</f>
        <v>0</v>
      </c>
      <c r="AN49" s="651">
        <f>'O5 Details by Class &amp; Accounts'!AS37</f>
        <v>0</v>
      </c>
      <c r="AO49" s="651">
        <f>'O5 Details by Class &amp; Accounts'!AT37</f>
        <v>0</v>
      </c>
      <c r="AP49" s="651">
        <f>'O5 Details by Class &amp; Accounts'!AU37</f>
        <v>0</v>
      </c>
      <c r="AQ49" s="651">
        <f>'O5 Details by Class &amp; Accounts'!AV37</f>
        <v>0</v>
      </c>
      <c r="AR49" s="651">
        <f>'O5 Details by Class &amp; Accounts'!AW37</f>
        <v>0</v>
      </c>
      <c r="AS49" s="653">
        <f t="shared" si="0"/>
        <v>0</v>
      </c>
      <c r="AV49" s="1914" t="inlineStr">
        <is>
          <t/>
        </is>
      </c>
    </row>
    <row r="50" spans="1:48" s="673" customFormat="1" ht="12.75" x14ac:dyDescent="0.2">
      <c r="A50" s="1153">
        <v>1820</v>
      </c>
      <c r="B50" s="1154" t="s">
        <v>763</v>
      </c>
      <c r="C50" s="653">
        <f>SUM(D50:W50)</f>
        <v>0</v>
      </c>
      <c r="D50" s="651">
        <f>D47+D48+D49</f>
        <v>0</v>
      </c>
      <c r="E50" s="651">
        <f t="shared" ref="E50:AS50" si="10">E47+E48+E49</f>
        <v>0</v>
      </c>
      <c r="F50" s="651">
        <f t="shared" si="10"/>
        <v>0</v>
      </c>
      <c r="G50" s="651">
        <f t="shared" si="10"/>
        <v>0</v>
      </c>
      <c r="H50" s="651">
        <f t="shared" si="10"/>
        <v>0</v>
      </c>
      <c r="I50" s="651">
        <f t="shared" si="10"/>
        <v>0</v>
      </c>
      <c r="J50" s="651">
        <f t="shared" si="10"/>
        <v>0</v>
      </c>
      <c r="K50" s="651">
        <f t="shared" si="10"/>
        <v>0</v>
      </c>
      <c r="L50" s="651">
        <f t="shared" si="10"/>
        <v>0</v>
      </c>
      <c r="M50" s="651">
        <f t="shared" si="10"/>
        <v>0</v>
      </c>
      <c r="N50" s="651">
        <f t="shared" si="10"/>
        <v>0</v>
      </c>
      <c r="O50" s="651">
        <f t="shared" si="10"/>
        <v>0</v>
      </c>
      <c r="P50" s="651">
        <f t="shared" si="10"/>
        <v>0</v>
      </c>
      <c r="Q50" s="651">
        <f t="shared" si="10"/>
        <v>0</v>
      </c>
      <c r="R50" s="651">
        <f t="shared" si="10"/>
        <v>0</v>
      </c>
      <c r="S50" s="651">
        <f t="shared" si="10"/>
        <v>0</v>
      </c>
      <c r="T50" s="651">
        <f t="shared" si="10"/>
        <v>0</v>
      </c>
      <c r="U50" s="651">
        <f t="shared" si="10"/>
        <v>0</v>
      </c>
      <c r="V50" s="651">
        <f t="shared" si="10"/>
        <v>0</v>
      </c>
      <c r="W50" s="651">
        <f t="shared" si="10"/>
        <v>0</v>
      </c>
      <c r="X50" s="653">
        <f t="shared" si="10"/>
        <v>0</v>
      </c>
      <c r="Y50" s="651">
        <f t="shared" si="10"/>
        <v>0</v>
      </c>
      <c r="Z50" s="651">
        <f t="shared" si="10"/>
        <v>0</v>
      </c>
      <c r="AA50" s="651">
        <f t="shared" si="10"/>
        <v>0</v>
      </c>
      <c r="AB50" s="651">
        <f t="shared" si="10"/>
        <v>0</v>
      </c>
      <c r="AC50" s="651">
        <f t="shared" si="10"/>
        <v>0</v>
      </c>
      <c r="AD50" s="651">
        <f t="shared" si="10"/>
        <v>0</v>
      </c>
      <c r="AE50" s="651">
        <f t="shared" si="10"/>
        <v>0</v>
      </c>
      <c r="AF50" s="651">
        <f t="shared" si="10"/>
        <v>0</v>
      </c>
      <c r="AG50" s="651">
        <f t="shared" si="10"/>
        <v>0</v>
      </c>
      <c r="AH50" s="651">
        <f t="shared" si="10"/>
        <v>0</v>
      </c>
      <c r="AI50" s="651">
        <f t="shared" si="10"/>
        <v>0</v>
      </c>
      <c r="AJ50" s="651">
        <f t="shared" si="10"/>
        <v>0</v>
      </c>
      <c r="AK50" s="651">
        <f t="shared" si="10"/>
        <v>0</v>
      </c>
      <c r="AL50" s="651">
        <f t="shared" si="10"/>
        <v>0</v>
      </c>
      <c r="AM50" s="651">
        <f t="shared" si="10"/>
        <v>0</v>
      </c>
      <c r="AN50" s="651">
        <f t="shared" si="10"/>
        <v>0</v>
      </c>
      <c r="AO50" s="651">
        <f t="shared" si="10"/>
        <v>0</v>
      </c>
      <c r="AP50" s="651">
        <f t="shared" si="10"/>
        <v>0</v>
      </c>
      <c r="AQ50" s="651">
        <f t="shared" si="10"/>
        <v>0</v>
      </c>
      <c r="AR50" s="651">
        <f t="shared" si="10"/>
        <v>0</v>
      </c>
      <c r="AS50" s="651">
        <f t="shared" si="10"/>
        <v>0</v>
      </c>
      <c r="AV50" s="1914" t="e">
        <v>#N/A</v>
      </c>
    </row>
    <row r="51" spans="1:48" s="673" customFormat="1" ht="12.75" x14ac:dyDescent="0.2">
      <c r="A51" s="714"/>
      <c r="B51" s="679"/>
      <c r="C51" s="653"/>
      <c r="D51" s="651"/>
      <c r="E51" s="651"/>
      <c r="F51" s="651"/>
      <c r="G51" s="651"/>
      <c r="H51" s="651"/>
      <c r="I51" s="651"/>
      <c r="J51" s="651"/>
      <c r="K51" s="651"/>
      <c r="L51" s="651"/>
      <c r="M51" s="651"/>
      <c r="N51" s="651"/>
      <c r="O51" s="651"/>
      <c r="P51" s="651"/>
      <c r="Q51" s="651"/>
      <c r="R51" s="651"/>
      <c r="S51" s="651"/>
      <c r="T51" s="651"/>
      <c r="U51" s="651"/>
      <c r="V51" s="651"/>
      <c r="W51" s="651"/>
      <c r="X51" s="653"/>
      <c r="Y51" s="651"/>
      <c r="Z51" s="651"/>
      <c r="AA51" s="651"/>
      <c r="AB51" s="651"/>
      <c r="AC51" s="651"/>
      <c r="AD51" s="651"/>
      <c r="AE51" s="651"/>
      <c r="AF51" s="651"/>
      <c r="AG51" s="651"/>
      <c r="AH51" s="651"/>
      <c r="AI51" s="651"/>
      <c r="AJ51" s="651"/>
      <c r="AK51" s="651"/>
      <c r="AL51" s="651"/>
      <c r="AM51" s="651"/>
      <c r="AN51" s="651"/>
      <c r="AO51" s="651"/>
      <c r="AP51" s="651"/>
      <c r="AQ51" s="651"/>
      <c r="AR51" s="651"/>
      <c r="AS51" s="814"/>
      <c r="AV51" s="1914" t="e">
        <v>#N/A</v>
      </c>
    </row>
    <row r="52" spans="1:48" s="673" customFormat="1" ht="12.75" x14ac:dyDescent="0.2">
      <c r="A52" s="1186" t="s">
        <v>503</v>
      </c>
      <c r="B52" s="1187" t="s">
        <v>763</v>
      </c>
      <c r="C52" s="1178">
        <f>C45+C50</f>
        <v>9700675.7250000015</v>
      </c>
      <c r="D52" s="950">
        <f t="shared" ref="D52:AR52" si="11">D45+D50</f>
        <v>3063108.1918654842</v>
      </c>
      <c r="E52" s="950">
        <f t="shared" si="11"/>
        <v>2613927.6396877212</v>
      </c>
      <c r="F52" s="950">
        <f t="shared" si="11"/>
        <v>3109636.4711991078</v>
      </c>
      <c r="G52" s="950">
        <f t="shared" si="11"/>
        <v>0</v>
      </c>
      <c r="H52" s="950">
        <f t="shared" si="11"/>
        <v>0</v>
      </c>
      <c r="I52" s="950">
        <f t="shared" si="11"/>
        <v>885345.52064849739</v>
      </c>
      <c r="J52" s="950">
        <f t="shared" si="11"/>
        <v>20872.028197245891</v>
      </c>
      <c r="K52" s="950">
        <f t="shared" si="11"/>
        <v>0</v>
      </c>
      <c r="L52" s="950">
        <f t="shared" si="11"/>
        <v>7785.8734019439562</v>
      </c>
      <c r="M52" s="950">
        <f t="shared" si="11"/>
        <v>0</v>
      </c>
      <c r="N52" s="950">
        <f t="shared" si="11"/>
        <v>0</v>
      </c>
      <c r="O52" s="950">
        <f t="shared" si="11"/>
        <v>0</v>
      </c>
      <c r="P52" s="950">
        <f t="shared" si="11"/>
        <v>0</v>
      </c>
      <c r="Q52" s="950">
        <f t="shared" si="11"/>
        <v>0</v>
      </c>
      <c r="R52" s="950">
        <f t="shared" si="11"/>
        <v>0</v>
      </c>
      <c r="S52" s="950">
        <f t="shared" si="11"/>
        <v>0</v>
      </c>
      <c r="T52" s="950">
        <f t="shared" si="11"/>
        <v>0</v>
      </c>
      <c r="U52" s="950">
        <f t="shared" si="11"/>
        <v>0</v>
      </c>
      <c r="V52" s="950">
        <f t="shared" si="11"/>
        <v>0</v>
      </c>
      <c r="W52" s="950">
        <f t="shared" si="11"/>
        <v>0</v>
      </c>
      <c r="X52" s="1178">
        <f t="shared" si="11"/>
        <v>0</v>
      </c>
      <c r="Y52" s="950">
        <f t="shared" si="11"/>
        <v>0</v>
      </c>
      <c r="Z52" s="950">
        <f t="shared" si="11"/>
        <v>0</v>
      </c>
      <c r="AA52" s="950">
        <f t="shared" si="11"/>
        <v>0</v>
      </c>
      <c r="AB52" s="950">
        <f t="shared" si="11"/>
        <v>0</v>
      </c>
      <c r="AC52" s="950">
        <f t="shared" si="11"/>
        <v>0</v>
      </c>
      <c r="AD52" s="950">
        <f t="shared" si="11"/>
        <v>0</v>
      </c>
      <c r="AE52" s="950">
        <f t="shared" si="11"/>
        <v>0</v>
      </c>
      <c r="AF52" s="950">
        <f t="shared" si="11"/>
        <v>0</v>
      </c>
      <c r="AG52" s="950">
        <f t="shared" si="11"/>
        <v>0</v>
      </c>
      <c r="AH52" s="950">
        <f t="shared" si="11"/>
        <v>0</v>
      </c>
      <c r="AI52" s="950">
        <f t="shared" si="11"/>
        <v>0</v>
      </c>
      <c r="AJ52" s="950">
        <f t="shared" si="11"/>
        <v>0</v>
      </c>
      <c r="AK52" s="950">
        <f t="shared" si="11"/>
        <v>0</v>
      </c>
      <c r="AL52" s="950">
        <f t="shared" si="11"/>
        <v>0</v>
      </c>
      <c r="AM52" s="950">
        <f t="shared" si="11"/>
        <v>0</v>
      </c>
      <c r="AN52" s="950">
        <f t="shared" si="11"/>
        <v>0</v>
      </c>
      <c r="AO52" s="950">
        <f t="shared" si="11"/>
        <v>0</v>
      </c>
      <c r="AP52" s="950">
        <f t="shared" si="11"/>
        <v>0</v>
      </c>
      <c r="AQ52" s="950">
        <f t="shared" si="11"/>
        <v>0</v>
      </c>
      <c r="AR52" s="950">
        <f t="shared" si="11"/>
        <v>0</v>
      </c>
      <c r="AS52" s="1178">
        <f t="shared" si="0"/>
        <v>9700675.7250000015</v>
      </c>
      <c r="AV52" s="1914" t="e">
        <v>#N/A</v>
      </c>
    </row>
    <row r="53" spans="1:48" s="673" customFormat="1" ht="12.75" x14ac:dyDescent="0.2">
      <c r="A53" s="255"/>
      <c r="B53" s="672"/>
      <c r="C53" s="814"/>
      <c r="D53" s="651"/>
      <c r="E53" s="651"/>
      <c r="F53" s="651"/>
      <c r="G53" s="651"/>
      <c r="H53" s="651"/>
      <c r="I53" s="651"/>
      <c r="J53" s="651"/>
      <c r="K53" s="651"/>
      <c r="L53" s="651"/>
      <c r="M53" s="651"/>
      <c r="N53" s="651"/>
      <c r="O53" s="651"/>
      <c r="P53" s="651"/>
      <c r="Q53" s="651"/>
      <c r="R53" s="651"/>
      <c r="S53" s="651"/>
      <c r="T53" s="651"/>
      <c r="U53" s="651"/>
      <c r="V53" s="651"/>
      <c r="W53" s="651"/>
      <c r="X53" s="653"/>
      <c r="Y53" s="651"/>
      <c r="Z53" s="651"/>
      <c r="AA53" s="651"/>
      <c r="AB53" s="651"/>
      <c r="AC53" s="651"/>
      <c r="AD53" s="651"/>
      <c r="AE53" s="651"/>
      <c r="AF53" s="651"/>
      <c r="AG53" s="651"/>
      <c r="AH53" s="651"/>
      <c r="AI53" s="651"/>
      <c r="AJ53" s="651"/>
      <c r="AK53" s="651"/>
      <c r="AL53" s="651"/>
      <c r="AM53" s="651"/>
      <c r="AN53" s="651"/>
      <c r="AO53" s="651"/>
      <c r="AP53" s="651"/>
      <c r="AQ53" s="651"/>
      <c r="AR53" s="651"/>
      <c r="AS53" s="814"/>
      <c r="AV53" s="1914" t="e">
        <v>#N/A</v>
      </c>
    </row>
    <row r="54" spans="1:48" s="673" customFormat="1" ht="12.75" x14ac:dyDescent="0.2">
      <c r="A54" s="1148" t="s">
        <v>823</v>
      </c>
      <c r="B54" s="1149" t="s">
        <v>365</v>
      </c>
      <c r="C54" s="814"/>
      <c r="D54" s="651">
        <f>'O5 Details by Class &amp; Accounts'!I39</f>
        <v>69837.159595899095</v>
      </c>
      <c r="E54" s="651">
        <f>'O5 Details by Class &amp; Accounts'!J39</f>
        <v>59596.093350469491</v>
      </c>
      <c r="F54" s="651">
        <f>'O5 Details by Class &amp; Accounts'!K39</f>
        <v>70897.978432848467</v>
      </c>
      <c r="G54" s="651">
        <f>'O5 Details by Class &amp; Accounts'!L39</f>
        <v>0</v>
      </c>
      <c r="H54" s="651">
        <f>'O5 Details by Class &amp; Accounts'!M39</f>
        <v>0</v>
      </c>
      <c r="I54" s="651">
        <f>'O5 Details by Class &amp; Accounts'!N39</f>
        <v>20185.384436384527</v>
      </c>
      <c r="J54" s="651">
        <f>'O5 Details by Class &amp; Accounts'!O39</f>
        <v>475.87061017699097</v>
      </c>
      <c r="K54" s="651">
        <f>'O5 Details by Class &amp; Accounts'!P39</f>
        <v>0</v>
      </c>
      <c r="L54" s="651">
        <f>'O5 Details by Class &amp; Accounts'!Q39</f>
        <v>177.51357422144372</v>
      </c>
      <c r="M54" s="651">
        <f>'O5 Details by Class &amp; Accounts'!R39</f>
        <v>0</v>
      </c>
      <c r="N54" s="651">
        <f>'O5 Details by Class &amp; Accounts'!S39</f>
        <v>0</v>
      </c>
      <c r="O54" s="651">
        <f>'O5 Details by Class &amp; Accounts'!T39</f>
        <v>0</v>
      </c>
      <c r="P54" s="651">
        <f>'O5 Details by Class &amp; Accounts'!U39</f>
        <v>0</v>
      </c>
      <c r="Q54" s="651">
        <f>'O5 Details by Class &amp; Accounts'!V39</f>
        <v>0</v>
      </c>
      <c r="R54" s="651">
        <f>'O5 Details by Class &amp; Accounts'!W39</f>
        <v>0</v>
      </c>
      <c r="S54" s="651">
        <f>'O5 Details by Class &amp; Accounts'!X39</f>
        <v>0</v>
      </c>
      <c r="T54" s="651">
        <f>'O5 Details by Class &amp; Accounts'!Y39</f>
        <v>0</v>
      </c>
      <c r="U54" s="651">
        <f>'O5 Details by Class &amp; Accounts'!Z39</f>
        <v>0</v>
      </c>
      <c r="V54" s="651">
        <f>'O5 Details by Class &amp; Accounts'!AA39</f>
        <v>0</v>
      </c>
      <c r="W54" s="651">
        <f>'O5 Details by Class &amp; Accounts'!AB39</f>
        <v>0</v>
      </c>
      <c r="X54" s="653">
        <f t="shared" si="3"/>
        <v>0</v>
      </c>
      <c r="Y54" s="651">
        <f>'O5 Details by Class &amp; Accounts'!AD39</f>
        <v>0</v>
      </c>
      <c r="Z54" s="651">
        <f>'O5 Details by Class &amp; Accounts'!AE39</f>
        <v>0</v>
      </c>
      <c r="AA54" s="651">
        <f>'O5 Details by Class &amp; Accounts'!AF39</f>
        <v>0</v>
      </c>
      <c r="AB54" s="651">
        <f>'O5 Details by Class &amp; Accounts'!AG39</f>
        <v>0</v>
      </c>
      <c r="AC54" s="651">
        <f>'O5 Details by Class &amp; Accounts'!AH39</f>
        <v>0</v>
      </c>
      <c r="AD54" s="651">
        <f>'O5 Details by Class &amp; Accounts'!AI39</f>
        <v>0</v>
      </c>
      <c r="AE54" s="651">
        <f>'O5 Details by Class &amp; Accounts'!AJ39</f>
        <v>0</v>
      </c>
      <c r="AF54" s="651">
        <f>'O5 Details by Class &amp; Accounts'!AK39</f>
        <v>0</v>
      </c>
      <c r="AG54" s="651">
        <f>'O5 Details by Class &amp; Accounts'!AL39</f>
        <v>0</v>
      </c>
      <c r="AH54" s="651">
        <f>'O5 Details by Class &amp; Accounts'!AM39</f>
        <v>0</v>
      </c>
      <c r="AI54" s="651">
        <f>'O5 Details by Class &amp; Accounts'!AN39</f>
        <v>0</v>
      </c>
      <c r="AJ54" s="651">
        <f>'O5 Details by Class &amp; Accounts'!AO39</f>
        <v>0</v>
      </c>
      <c r="AK54" s="651">
        <f>'O5 Details by Class &amp; Accounts'!AP39</f>
        <v>0</v>
      </c>
      <c r="AL54" s="651">
        <f>'O5 Details by Class &amp; Accounts'!AQ39</f>
        <v>0</v>
      </c>
      <c r="AM54" s="651">
        <f>'O5 Details by Class &amp; Accounts'!AR39</f>
        <v>0</v>
      </c>
      <c r="AN54" s="651">
        <f>'O5 Details by Class &amp; Accounts'!AS39</f>
        <v>0</v>
      </c>
      <c r="AO54" s="651">
        <f>'O5 Details by Class &amp; Accounts'!AT39</f>
        <v>0</v>
      </c>
      <c r="AP54" s="651">
        <f>'O5 Details by Class &amp; Accounts'!AU39</f>
        <v>0</v>
      </c>
      <c r="AQ54" s="651">
        <f>'O5 Details by Class &amp; Accounts'!AV39</f>
        <v>0</v>
      </c>
      <c r="AR54" s="651">
        <f>'O5 Details by Class &amp; Accounts'!AW39</f>
        <v>0</v>
      </c>
      <c r="AS54" s="653">
        <f t="shared" si="0"/>
        <v>0</v>
      </c>
      <c r="AV54" s="1914" t="inlineStr">
        <is>
          <t/>
        </is>
      </c>
    </row>
    <row r="55" spans="1:48" s="673" customFormat="1" ht="12.75" x14ac:dyDescent="0.2">
      <c r="A55" s="1151" t="s">
        <v>824</v>
      </c>
      <c r="B55" s="1152" t="s">
        <v>366</v>
      </c>
      <c r="C55" s="814"/>
      <c r="D55" s="651">
        <f>'O5 Details by Class &amp; Accounts'!I40</f>
        <v>0</v>
      </c>
      <c r="E55" s="651">
        <f>'O5 Details by Class &amp; Accounts'!J40</f>
        <v>0</v>
      </c>
      <c r="F55" s="651">
        <f>'O5 Details by Class &amp; Accounts'!K40</f>
        <v>0</v>
      </c>
      <c r="G55" s="651">
        <f>'O5 Details by Class &amp; Accounts'!L40</f>
        <v>0</v>
      </c>
      <c r="H55" s="651">
        <f>'O5 Details by Class &amp; Accounts'!M40</f>
        <v>0</v>
      </c>
      <c r="I55" s="651">
        <f>'O5 Details by Class &amp; Accounts'!N40</f>
        <v>0</v>
      </c>
      <c r="J55" s="651">
        <f>'O5 Details by Class &amp; Accounts'!O40</f>
        <v>0</v>
      </c>
      <c r="K55" s="651">
        <f>'O5 Details by Class &amp; Accounts'!P40</f>
        <v>0</v>
      </c>
      <c r="L55" s="651">
        <f>'O5 Details by Class &amp; Accounts'!Q40</f>
        <v>0</v>
      </c>
      <c r="M55" s="651">
        <f>'O5 Details by Class &amp; Accounts'!R40</f>
        <v>0</v>
      </c>
      <c r="N55" s="651">
        <f>'O5 Details by Class &amp; Accounts'!S40</f>
        <v>0</v>
      </c>
      <c r="O55" s="651">
        <f>'O5 Details by Class &amp; Accounts'!T40</f>
        <v>0</v>
      </c>
      <c r="P55" s="651">
        <f>'O5 Details by Class &amp; Accounts'!U40</f>
        <v>0</v>
      </c>
      <c r="Q55" s="651">
        <f>'O5 Details by Class &amp; Accounts'!V40</f>
        <v>0</v>
      </c>
      <c r="R55" s="651">
        <f>'O5 Details by Class &amp; Accounts'!W40</f>
        <v>0</v>
      </c>
      <c r="S55" s="651">
        <f>'O5 Details by Class &amp; Accounts'!X40</f>
        <v>0</v>
      </c>
      <c r="T55" s="651">
        <f>'O5 Details by Class &amp; Accounts'!Y40</f>
        <v>0</v>
      </c>
      <c r="U55" s="651">
        <f>'O5 Details by Class &amp; Accounts'!Z40</f>
        <v>0</v>
      </c>
      <c r="V55" s="651">
        <f>'O5 Details by Class &amp; Accounts'!AA40</f>
        <v>0</v>
      </c>
      <c r="W55" s="651">
        <f>'O5 Details by Class &amp; Accounts'!AB40</f>
        <v>0</v>
      </c>
      <c r="X55" s="653">
        <f t="shared" si="3"/>
        <v>0</v>
      </c>
      <c r="Y55" s="651">
        <f>'O5 Details by Class &amp; Accounts'!AD40</f>
        <v>0</v>
      </c>
      <c r="Z55" s="651">
        <f>'O5 Details by Class &amp; Accounts'!AE40</f>
        <v>0</v>
      </c>
      <c r="AA55" s="651">
        <f>'O5 Details by Class &amp; Accounts'!AF40</f>
        <v>0</v>
      </c>
      <c r="AB55" s="651">
        <f>'O5 Details by Class &amp; Accounts'!AG40</f>
        <v>0</v>
      </c>
      <c r="AC55" s="651">
        <f>'O5 Details by Class &amp; Accounts'!AH40</f>
        <v>0</v>
      </c>
      <c r="AD55" s="651">
        <f>'O5 Details by Class &amp; Accounts'!AI40</f>
        <v>0</v>
      </c>
      <c r="AE55" s="651">
        <f>'O5 Details by Class &amp; Accounts'!AJ40</f>
        <v>0</v>
      </c>
      <c r="AF55" s="651">
        <f>'O5 Details by Class &amp; Accounts'!AK40</f>
        <v>0</v>
      </c>
      <c r="AG55" s="651">
        <f>'O5 Details by Class &amp; Accounts'!AL40</f>
        <v>0</v>
      </c>
      <c r="AH55" s="651">
        <f>'O5 Details by Class &amp; Accounts'!AM40</f>
        <v>0</v>
      </c>
      <c r="AI55" s="651">
        <f>'O5 Details by Class &amp; Accounts'!AN40</f>
        <v>0</v>
      </c>
      <c r="AJ55" s="651">
        <f>'O5 Details by Class &amp; Accounts'!AO40</f>
        <v>0</v>
      </c>
      <c r="AK55" s="651">
        <f>'O5 Details by Class &amp; Accounts'!AP40</f>
        <v>0</v>
      </c>
      <c r="AL55" s="651">
        <f>'O5 Details by Class &amp; Accounts'!AQ40</f>
        <v>0</v>
      </c>
      <c r="AM55" s="651">
        <f>'O5 Details by Class &amp; Accounts'!AR40</f>
        <v>0</v>
      </c>
      <c r="AN55" s="651">
        <f>'O5 Details by Class &amp; Accounts'!AS40</f>
        <v>0</v>
      </c>
      <c r="AO55" s="651">
        <f>'O5 Details by Class &amp; Accounts'!AT40</f>
        <v>0</v>
      </c>
      <c r="AP55" s="651">
        <f>'O5 Details by Class &amp; Accounts'!AU40</f>
        <v>0</v>
      </c>
      <c r="AQ55" s="651">
        <f>'O5 Details by Class &amp; Accounts'!AV40</f>
        <v>0</v>
      </c>
      <c r="AR55" s="651">
        <f>'O5 Details by Class &amp; Accounts'!AW40</f>
        <v>0</v>
      </c>
      <c r="AS55" s="653">
        <f t="shared" si="0"/>
        <v>0</v>
      </c>
      <c r="AV55" s="1914" t="inlineStr">
        <is>
          <t/>
        </is>
      </c>
    </row>
    <row r="56" spans="1:48" s="673" customFormat="1" ht="12.75" x14ac:dyDescent="0.2">
      <c r="A56" s="1153">
        <v>1825</v>
      </c>
      <c r="B56" s="1154" t="s">
        <v>763</v>
      </c>
      <c r="C56" s="653">
        <f>SUM(D56:W56)</f>
        <v>221170.00000000003</v>
      </c>
      <c r="D56" s="651">
        <f>D54+D55</f>
        <v>69837.159595899095</v>
      </c>
      <c r="E56" s="651">
        <f t="shared" ref="E56:W56" si="12">E54+E55</f>
        <v>59596.093350469491</v>
      </c>
      <c r="F56" s="651">
        <f t="shared" si="12"/>
        <v>70897.978432848467</v>
      </c>
      <c r="G56" s="651">
        <f t="shared" si="12"/>
        <v>0</v>
      </c>
      <c r="H56" s="651">
        <f t="shared" si="12"/>
        <v>0</v>
      </c>
      <c r="I56" s="651">
        <f t="shared" si="12"/>
        <v>20185.384436384527</v>
      </c>
      <c r="J56" s="651">
        <f t="shared" si="12"/>
        <v>475.87061017699097</v>
      </c>
      <c r="K56" s="651">
        <f t="shared" si="12"/>
        <v>0</v>
      </c>
      <c r="L56" s="651">
        <f t="shared" si="12"/>
        <v>177.51357422144372</v>
      </c>
      <c r="M56" s="651">
        <f t="shared" si="12"/>
        <v>0</v>
      </c>
      <c r="N56" s="651">
        <f t="shared" si="12"/>
        <v>0</v>
      </c>
      <c r="O56" s="651">
        <f t="shared" si="12"/>
        <v>0</v>
      </c>
      <c r="P56" s="651">
        <f t="shared" si="12"/>
        <v>0</v>
      </c>
      <c r="Q56" s="651">
        <f t="shared" si="12"/>
        <v>0</v>
      </c>
      <c r="R56" s="651">
        <f t="shared" si="12"/>
        <v>0</v>
      </c>
      <c r="S56" s="651">
        <f t="shared" si="12"/>
        <v>0</v>
      </c>
      <c r="T56" s="651">
        <f t="shared" si="12"/>
        <v>0</v>
      </c>
      <c r="U56" s="651">
        <f t="shared" si="12"/>
        <v>0</v>
      </c>
      <c r="V56" s="651">
        <f t="shared" si="12"/>
        <v>0</v>
      </c>
      <c r="W56" s="651">
        <f t="shared" si="12"/>
        <v>0</v>
      </c>
      <c r="X56" s="653">
        <f t="shared" si="3"/>
        <v>0</v>
      </c>
      <c r="Y56" s="651">
        <f>Y54+Y55</f>
        <v>0</v>
      </c>
      <c r="Z56" s="651">
        <f t="shared" ref="Z56:AR56" si="13">Z54+Z55</f>
        <v>0</v>
      </c>
      <c r="AA56" s="651">
        <f t="shared" si="13"/>
        <v>0</v>
      </c>
      <c r="AB56" s="651">
        <f t="shared" si="13"/>
        <v>0</v>
      </c>
      <c r="AC56" s="651">
        <f t="shared" si="13"/>
        <v>0</v>
      </c>
      <c r="AD56" s="651">
        <f t="shared" si="13"/>
        <v>0</v>
      </c>
      <c r="AE56" s="651">
        <f t="shared" si="13"/>
        <v>0</v>
      </c>
      <c r="AF56" s="651">
        <f t="shared" si="13"/>
        <v>0</v>
      </c>
      <c r="AG56" s="651">
        <f t="shared" si="13"/>
        <v>0</v>
      </c>
      <c r="AH56" s="651">
        <f t="shared" si="13"/>
        <v>0</v>
      </c>
      <c r="AI56" s="651">
        <f t="shared" si="13"/>
        <v>0</v>
      </c>
      <c r="AJ56" s="651">
        <f t="shared" si="13"/>
        <v>0</v>
      </c>
      <c r="AK56" s="651">
        <f t="shared" si="13"/>
        <v>0</v>
      </c>
      <c r="AL56" s="651">
        <f t="shared" si="13"/>
        <v>0</v>
      </c>
      <c r="AM56" s="651">
        <f t="shared" si="13"/>
        <v>0</v>
      </c>
      <c r="AN56" s="651">
        <f t="shared" si="13"/>
        <v>0</v>
      </c>
      <c r="AO56" s="651">
        <f t="shared" si="13"/>
        <v>0</v>
      </c>
      <c r="AP56" s="651">
        <f t="shared" si="13"/>
        <v>0</v>
      </c>
      <c r="AQ56" s="651">
        <f t="shared" si="13"/>
        <v>0</v>
      </c>
      <c r="AR56" s="651">
        <f t="shared" si="13"/>
        <v>0</v>
      </c>
      <c r="AS56" s="653">
        <f t="shared" si="0"/>
        <v>221170.00000000003</v>
      </c>
      <c r="AV56" s="1914" t="e">
        <v>#N/A</v>
      </c>
    </row>
    <row r="57" spans="1:48" s="673" customFormat="1" ht="12.75" x14ac:dyDescent="0.2">
      <c r="A57" s="255"/>
      <c r="B57" s="672"/>
      <c r="C57" s="814"/>
      <c r="D57" s="651"/>
      <c r="E57" s="651"/>
      <c r="F57" s="651"/>
      <c r="G57" s="651"/>
      <c r="H57" s="651"/>
      <c r="I57" s="651"/>
      <c r="J57" s="651"/>
      <c r="K57" s="651"/>
      <c r="L57" s="651"/>
      <c r="M57" s="651"/>
      <c r="N57" s="651"/>
      <c r="O57" s="651"/>
      <c r="P57" s="651"/>
      <c r="Q57" s="651"/>
      <c r="R57" s="651"/>
      <c r="S57" s="651"/>
      <c r="T57" s="651"/>
      <c r="U57" s="651"/>
      <c r="V57" s="651"/>
      <c r="W57" s="651"/>
      <c r="X57" s="653"/>
      <c r="Y57" s="651"/>
      <c r="Z57" s="651"/>
      <c r="AA57" s="651"/>
      <c r="AB57" s="651"/>
      <c r="AC57" s="651"/>
      <c r="AD57" s="651"/>
      <c r="AE57" s="651"/>
      <c r="AF57" s="651"/>
      <c r="AG57" s="651"/>
      <c r="AH57" s="651"/>
      <c r="AI57" s="651"/>
      <c r="AJ57" s="651"/>
      <c r="AK57" s="651"/>
      <c r="AL57" s="651"/>
      <c r="AM57" s="651"/>
      <c r="AN57" s="651"/>
      <c r="AO57" s="651"/>
      <c r="AP57" s="651"/>
      <c r="AQ57" s="651"/>
      <c r="AR57" s="651"/>
      <c r="AS57" s="814"/>
      <c r="AV57" s="1914" t="e">
        <v>#N/A</v>
      </c>
    </row>
    <row r="58" spans="1:48" s="673" customFormat="1" ht="25.5" x14ac:dyDescent="0.2">
      <c r="A58" s="1174" t="s">
        <v>825</v>
      </c>
      <c r="B58" s="1175" t="s">
        <v>367</v>
      </c>
      <c r="C58" s="1188"/>
      <c r="D58" s="950">
        <f>'O5 Details by Class &amp; Accounts'!I42</f>
        <v>0</v>
      </c>
      <c r="E58" s="950">
        <f>'O5 Details by Class &amp; Accounts'!J42</f>
        <v>0</v>
      </c>
      <c r="F58" s="950">
        <f>'O5 Details by Class &amp; Accounts'!K42</f>
        <v>0</v>
      </c>
      <c r="G58" s="950">
        <f>'O5 Details by Class &amp; Accounts'!L42</f>
        <v>0</v>
      </c>
      <c r="H58" s="950">
        <f>'O5 Details by Class &amp; Accounts'!M42</f>
        <v>0</v>
      </c>
      <c r="I58" s="950">
        <f>'O5 Details by Class &amp; Accounts'!N42</f>
        <v>0</v>
      </c>
      <c r="J58" s="950">
        <f>'O5 Details by Class &amp; Accounts'!O42</f>
        <v>0</v>
      </c>
      <c r="K58" s="950">
        <f>'O5 Details by Class &amp; Accounts'!P42</f>
        <v>0</v>
      </c>
      <c r="L58" s="950">
        <f>'O5 Details by Class &amp; Accounts'!Q42</f>
        <v>0</v>
      </c>
      <c r="M58" s="950">
        <f>'O5 Details by Class &amp; Accounts'!R42</f>
        <v>0</v>
      </c>
      <c r="N58" s="950">
        <f>'O5 Details by Class &amp; Accounts'!S42</f>
        <v>0</v>
      </c>
      <c r="O58" s="950">
        <f>'O5 Details by Class &amp; Accounts'!T42</f>
        <v>0</v>
      </c>
      <c r="P58" s="950">
        <f>'O5 Details by Class &amp; Accounts'!U42</f>
        <v>0</v>
      </c>
      <c r="Q58" s="950">
        <f>'O5 Details by Class &amp; Accounts'!V42</f>
        <v>0</v>
      </c>
      <c r="R58" s="950">
        <f>'O5 Details by Class &amp; Accounts'!W42</f>
        <v>0</v>
      </c>
      <c r="S58" s="950">
        <f>'O5 Details by Class &amp; Accounts'!X42</f>
        <v>0</v>
      </c>
      <c r="T58" s="950">
        <f>'O5 Details by Class &amp; Accounts'!Y42</f>
        <v>0</v>
      </c>
      <c r="U58" s="950">
        <f>'O5 Details by Class &amp; Accounts'!Z42</f>
        <v>0</v>
      </c>
      <c r="V58" s="950">
        <f>'O5 Details by Class &amp; Accounts'!AA42</f>
        <v>0</v>
      </c>
      <c r="W58" s="950">
        <f>'O5 Details by Class &amp; Accounts'!AB42</f>
        <v>0</v>
      </c>
      <c r="X58" s="1178">
        <f t="shared" si="3"/>
        <v>0</v>
      </c>
      <c r="Y58" s="950">
        <f>'O5 Details by Class &amp; Accounts'!AD42</f>
        <v>0</v>
      </c>
      <c r="Z58" s="950">
        <f>'O5 Details by Class &amp; Accounts'!AE42</f>
        <v>0</v>
      </c>
      <c r="AA58" s="950">
        <f>'O5 Details by Class &amp; Accounts'!AF42</f>
        <v>0</v>
      </c>
      <c r="AB58" s="950">
        <f>'O5 Details by Class &amp; Accounts'!AG42</f>
        <v>0</v>
      </c>
      <c r="AC58" s="950">
        <f>'O5 Details by Class &amp; Accounts'!AH42</f>
        <v>0</v>
      </c>
      <c r="AD58" s="950">
        <f>'O5 Details by Class &amp; Accounts'!AI42</f>
        <v>0</v>
      </c>
      <c r="AE58" s="950">
        <f>'O5 Details by Class &amp; Accounts'!AJ42</f>
        <v>0</v>
      </c>
      <c r="AF58" s="950">
        <f>'O5 Details by Class &amp; Accounts'!AK42</f>
        <v>0</v>
      </c>
      <c r="AG58" s="950">
        <f>'O5 Details by Class &amp; Accounts'!AL42</f>
        <v>0</v>
      </c>
      <c r="AH58" s="950">
        <f>'O5 Details by Class &amp; Accounts'!AM42</f>
        <v>0</v>
      </c>
      <c r="AI58" s="950">
        <f>'O5 Details by Class &amp; Accounts'!AN42</f>
        <v>0</v>
      </c>
      <c r="AJ58" s="950">
        <f>'O5 Details by Class &amp; Accounts'!AO42</f>
        <v>0</v>
      </c>
      <c r="AK58" s="950">
        <f>'O5 Details by Class &amp; Accounts'!AP42</f>
        <v>0</v>
      </c>
      <c r="AL58" s="950">
        <f>'O5 Details by Class &amp; Accounts'!AQ42</f>
        <v>0</v>
      </c>
      <c r="AM58" s="950">
        <f>'O5 Details by Class &amp; Accounts'!AR42</f>
        <v>0</v>
      </c>
      <c r="AN58" s="950">
        <f>'O5 Details by Class &amp; Accounts'!AS42</f>
        <v>0</v>
      </c>
      <c r="AO58" s="950">
        <f>'O5 Details by Class &amp; Accounts'!AT42</f>
        <v>0</v>
      </c>
      <c r="AP58" s="950">
        <f>'O5 Details by Class &amp; Accounts'!AU42</f>
        <v>0</v>
      </c>
      <c r="AQ58" s="950">
        <f>'O5 Details by Class &amp; Accounts'!AV42</f>
        <v>0</v>
      </c>
      <c r="AR58" s="950">
        <f>'O5 Details by Class &amp; Accounts'!AW42</f>
        <v>0</v>
      </c>
      <c r="AS58" s="1178">
        <f t="shared" si="0"/>
        <v>0</v>
      </c>
      <c r="AV58" s="1914" t="inlineStr">
        <is>
          <t/>
        </is>
      </c>
    </row>
    <row r="59" spans="1:48" s="673" customFormat="1" ht="12.75" x14ac:dyDescent="0.2">
      <c r="A59" s="1179" t="s">
        <v>826</v>
      </c>
      <c r="B59" s="1180" t="s">
        <v>368</v>
      </c>
      <c r="C59" s="1188"/>
      <c r="D59" s="950">
        <f>'O5 Details by Class &amp; Accounts'!I43</f>
        <v>502459.24964961602</v>
      </c>
      <c r="E59" s="950">
        <f>'O5 Details by Class &amp; Accounts'!J43</f>
        <v>574171.69746306632</v>
      </c>
      <c r="F59" s="950">
        <f>'O5 Details by Class &amp; Accounts'!K43</f>
        <v>640060.27523200796</v>
      </c>
      <c r="G59" s="950">
        <f>'O5 Details by Class &amp; Accounts'!L43</f>
        <v>0</v>
      </c>
      <c r="H59" s="950">
        <f>'O5 Details by Class &amp; Accounts'!M43</f>
        <v>0</v>
      </c>
      <c r="I59" s="950">
        <f>'O5 Details by Class &amp; Accounts'!N43</f>
        <v>276279.40701634024</v>
      </c>
      <c r="J59" s="950">
        <f>'O5 Details by Class &amp; Accounts'!O43</f>
        <v>6905.4204625239017</v>
      </c>
      <c r="K59" s="950">
        <f>'O5 Details by Class &amp; Accounts'!P43</f>
        <v>0</v>
      </c>
      <c r="L59" s="950">
        <f>'O5 Details by Class &amp; Accounts'!Q43</f>
        <v>879.51671849985132</v>
      </c>
      <c r="M59" s="950">
        <f>'O5 Details by Class &amp; Accounts'!R43</f>
        <v>0</v>
      </c>
      <c r="N59" s="950">
        <f>'O5 Details by Class &amp; Accounts'!S43</f>
        <v>0</v>
      </c>
      <c r="O59" s="950">
        <f>'O5 Details by Class &amp; Accounts'!T43</f>
        <v>0</v>
      </c>
      <c r="P59" s="950">
        <f>'O5 Details by Class &amp; Accounts'!U43</f>
        <v>0</v>
      </c>
      <c r="Q59" s="950">
        <f>'O5 Details by Class &amp; Accounts'!V43</f>
        <v>0</v>
      </c>
      <c r="R59" s="950">
        <f>'O5 Details by Class &amp; Accounts'!W43</f>
        <v>0</v>
      </c>
      <c r="S59" s="950">
        <f>'O5 Details by Class &amp; Accounts'!X43</f>
        <v>0</v>
      </c>
      <c r="T59" s="950">
        <f>'O5 Details by Class &amp; Accounts'!Y43</f>
        <v>0</v>
      </c>
      <c r="U59" s="950">
        <f>'O5 Details by Class &amp; Accounts'!Z43</f>
        <v>0</v>
      </c>
      <c r="V59" s="950">
        <f>'O5 Details by Class &amp; Accounts'!AA43</f>
        <v>0</v>
      </c>
      <c r="W59" s="950">
        <f>'O5 Details by Class &amp; Accounts'!AB43</f>
        <v>0</v>
      </c>
      <c r="X59" s="1178">
        <f t="shared" si="3"/>
        <v>3001133.3498130813</v>
      </c>
      <c r="Y59" s="950">
        <f>'O5 Details by Class &amp; Accounts'!AD43</f>
        <v>2505751.7045051949</v>
      </c>
      <c r="Z59" s="950">
        <f>'O5 Details by Class &amp; Accounts'!AE43</f>
        <v>412380.87512875738</v>
      </c>
      <c r="AA59" s="950">
        <f>'O5 Details by Class &amp; Accounts'!AF43</f>
        <v>40264.766192696065</v>
      </c>
      <c r="AB59" s="950">
        <f>'O5 Details by Class &amp; Accounts'!AG43</f>
        <v>0</v>
      </c>
      <c r="AC59" s="950">
        <f>'O5 Details by Class &amp; Accounts'!AH43</f>
        <v>0</v>
      </c>
      <c r="AD59" s="950">
        <f>'O5 Details by Class &amp; Accounts'!AI43</f>
        <v>307.36462742516079</v>
      </c>
      <c r="AE59" s="950">
        <f>'O5 Details by Class &amp; Accounts'!AJ43</f>
        <v>34437.159045953573</v>
      </c>
      <c r="AF59" s="950">
        <f>'O5 Details by Class &amp; Accounts'!AK43</f>
        <v>0</v>
      </c>
      <c r="AG59" s="950">
        <f>'O5 Details by Class &amp; Accounts'!AL43</f>
        <v>7991.4803130541804</v>
      </c>
      <c r="AH59" s="950">
        <f>'O5 Details by Class &amp; Accounts'!AM43</f>
        <v>0</v>
      </c>
      <c r="AI59" s="950">
        <f>'O5 Details by Class &amp; Accounts'!AN43</f>
        <v>0</v>
      </c>
      <c r="AJ59" s="950">
        <f>'O5 Details by Class &amp; Accounts'!AO43</f>
        <v>0</v>
      </c>
      <c r="AK59" s="950">
        <f>'O5 Details by Class &amp; Accounts'!AP43</f>
        <v>0</v>
      </c>
      <c r="AL59" s="950">
        <f>'O5 Details by Class &amp; Accounts'!AQ43</f>
        <v>0</v>
      </c>
      <c r="AM59" s="950">
        <f>'O5 Details by Class &amp; Accounts'!AR43</f>
        <v>0</v>
      </c>
      <c r="AN59" s="950">
        <f>'O5 Details by Class &amp; Accounts'!AS43</f>
        <v>0</v>
      </c>
      <c r="AO59" s="950">
        <f>'O5 Details by Class &amp; Accounts'!AT43</f>
        <v>0</v>
      </c>
      <c r="AP59" s="950">
        <f>'O5 Details by Class &amp; Accounts'!AU43</f>
        <v>0</v>
      </c>
      <c r="AQ59" s="950">
        <f>'O5 Details by Class &amp; Accounts'!AV43</f>
        <v>0</v>
      </c>
      <c r="AR59" s="950">
        <f>'O5 Details by Class &amp; Accounts'!AW43</f>
        <v>0</v>
      </c>
      <c r="AS59" s="1178">
        <f t="shared" si="0"/>
        <v>3001133.3498130813</v>
      </c>
      <c r="AV59" s="1914" t="inlineStr">
        <is>
          <t/>
        </is>
      </c>
    </row>
    <row r="60" spans="1:48" s="673" customFormat="1" ht="12.75" x14ac:dyDescent="0.2">
      <c r="A60" s="1179" t="s">
        <v>827</v>
      </c>
      <c r="B60" s="1180" t="s">
        <v>391</v>
      </c>
      <c r="C60" s="1188"/>
      <c r="D60" s="950">
        <f>'O5 Details by Class &amp; Accounts'!I44</f>
        <v>230432.10123168002</v>
      </c>
      <c r="E60" s="950">
        <f>'O5 Details by Class &amp; Accounts'!J44</f>
        <v>263320.04198636598</v>
      </c>
      <c r="F60" s="950">
        <f>'O5 Details by Class &amp; Accounts'!K44</f>
        <v>250812.79236462823</v>
      </c>
      <c r="G60" s="950">
        <f>'O5 Details by Class &amp; Accounts'!L44</f>
        <v>0</v>
      </c>
      <c r="H60" s="950">
        <f>'O5 Details by Class &amp; Accounts'!M44</f>
        <v>0</v>
      </c>
      <c r="I60" s="950">
        <f>'O5 Details by Class &amp; Accounts'!N44</f>
        <v>0</v>
      </c>
      <c r="J60" s="950">
        <f>'O5 Details by Class &amp; Accounts'!O44</f>
        <v>0</v>
      </c>
      <c r="K60" s="950">
        <f>'O5 Details by Class &amp; Accounts'!P44</f>
        <v>0</v>
      </c>
      <c r="L60" s="950">
        <f>'O5 Details by Class &amp; Accounts'!Q44</f>
        <v>403.35387527175885</v>
      </c>
      <c r="M60" s="950">
        <f>'O5 Details by Class &amp; Accounts'!R44</f>
        <v>0</v>
      </c>
      <c r="N60" s="950">
        <f>'O5 Details by Class &amp; Accounts'!S44</f>
        <v>0</v>
      </c>
      <c r="O60" s="950">
        <f>'O5 Details by Class &amp; Accounts'!T44</f>
        <v>0</v>
      </c>
      <c r="P60" s="950">
        <f>'O5 Details by Class &amp; Accounts'!U44</f>
        <v>0</v>
      </c>
      <c r="Q60" s="950">
        <f>'O5 Details by Class &amp; Accounts'!V44</f>
        <v>0</v>
      </c>
      <c r="R60" s="950">
        <f>'O5 Details by Class &amp; Accounts'!W44</f>
        <v>0</v>
      </c>
      <c r="S60" s="950">
        <f>'O5 Details by Class &amp; Accounts'!X44</f>
        <v>0</v>
      </c>
      <c r="T60" s="950">
        <f>'O5 Details by Class &amp; Accounts'!Y44</f>
        <v>0</v>
      </c>
      <c r="U60" s="950">
        <f>'O5 Details by Class &amp; Accounts'!Z44</f>
        <v>0</v>
      </c>
      <c r="V60" s="950">
        <f>'O5 Details by Class &amp; Accounts'!AA44</f>
        <v>0</v>
      </c>
      <c r="W60" s="950">
        <f>'O5 Details by Class &amp; Accounts'!AB44</f>
        <v>0</v>
      </c>
      <c r="X60" s="1178">
        <f t="shared" si="3"/>
        <v>1117452.4341869194</v>
      </c>
      <c r="Y60" s="950">
        <f>'O5 Details by Class &amp; Accounts'!AD44</f>
        <v>769493.97213882185</v>
      </c>
      <c r="Z60" s="950">
        <f>'O5 Details by Class &amp; Accounts'!AE44</f>
        <v>126638.48419872565</v>
      </c>
      <c r="AA60" s="950">
        <f>'O5 Details by Class &amp; Accounts'!AF44</f>
        <v>12364.950134186131</v>
      </c>
      <c r="AB60" s="950">
        <f>'O5 Details by Class &amp; Accounts'!AG44</f>
        <v>0</v>
      </c>
      <c r="AC60" s="950">
        <f>'O5 Details by Class &amp; Accounts'!AH44</f>
        <v>0</v>
      </c>
      <c r="AD60" s="950">
        <f>'O5 Details by Class &amp; Accounts'!AI44</f>
        <v>94.388932322031536</v>
      </c>
      <c r="AE60" s="950">
        <f>'O5 Details by Class &amp; Accounts'!AJ44</f>
        <v>206406.52654249078</v>
      </c>
      <c r="AF60" s="950">
        <f>'O5 Details by Class &amp; Accounts'!AK44</f>
        <v>0</v>
      </c>
      <c r="AG60" s="950">
        <f>'O5 Details by Class &amp; Accounts'!AL44</f>
        <v>2454.1122403728195</v>
      </c>
      <c r="AH60" s="950">
        <f>'O5 Details by Class &amp; Accounts'!AM44</f>
        <v>0</v>
      </c>
      <c r="AI60" s="950">
        <f>'O5 Details by Class &amp; Accounts'!AN44</f>
        <v>0</v>
      </c>
      <c r="AJ60" s="950">
        <f>'O5 Details by Class &amp; Accounts'!AO44</f>
        <v>0</v>
      </c>
      <c r="AK60" s="950">
        <f>'O5 Details by Class &amp; Accounts'!AP44</f>
        <v>0</v>
      </c>
      <c r="AL60" s="950">
        <f>'O5 Details by Class &amp; Accounts'!AQ44</f>
        <v>0</v>
      </c>
      <c r="AM60" s="950">
        <f>'O5 Details by Class &amp; Accounts'!AR44</f>
        <v>0</v>
      </c>
      <c r="AN60" s="950">
        <f>'O5 Details by Class &amp; Accounts'!AS44</f>
        <v>0</v>
      </c>
      <c r="AO60" s="950">
        <f>'O5 Details by Class &amp; Accounts'!AT44</f>
        <v>0</v>
      </c>
      <c r="AP60" s="950">
        <f>'O5 Details by Class &amp; Accounts'!AU44</f>
        <v>0</v>
      </c>
      <c r="AQ60" s="950">
        <f>'O5 Details by Class &amp; Accounts'!AV44</f>
        <v>0</v>
      </c>
      <c r="AR60" s="950">
        <f>'O5 Details by Class &amp; Accounts'!AW44</f>
        <v>0</v>
      </c>
      <c r="AS60" s="1178">
        <f t="shared" si="0"/>
        <v>1117452.4341869194</v>
      </c>
      <c r="AV60" s="1914" t="inlineStr">
        <is>
          <t/>
        </is>
      </c>
    </row>
    <row r="61" spans="1:48" s="673" customFormat="1" ht="12.75" x14ac:dyDescent="0.2">
      <c r="A61" s="1181">
        <v>1830</v>
      </c>
      <c r="B61" s="1182" t="s">
        <v>763</v>
      </c>
      <c r="C61" s="1178">
        <f>SUM(D61:W61)</f>
        <v>2745723.8560000006</v>
      </c>
      <c r="D61" s="950">
        <f>D58+D59+D60</f>
        <v>732891.35088129598</v>
      </c>
      <c r="E61" s="950">
        <f t="shared" ref="E61:W61" si="14">E58+E59+E60</f>
        <v>837491.73944943235</v>
      </c>
      <c r="F61" s="950">
        <f t="shared" si="14"/>
        <v>890873.06759663625</v>
      </c>
      <c r="G61" s="950">
        <f t="shared" si="14"/>
        <v>0</v>
      </c>
      <c r="H61" s="950">
        <f t="shared" si="14"/>
        <v>0</v>
      </c>
      <c r="I61" s="950">
        <f t="shared" si="14"/>
        <v>276279.40701634024</v>
      </c>
      <c r="J61" s="950">
        <f t="shared" si="14"/>
        <v>6905.4204625239017</v>
      </c>
      <c r="K61" s="950">
        <f t="shared" si="14"/>
        <v>0</v>
      </c>
      <c r="L61" s="950">
        <f t="shared" si="14"/>
        <v>1282.8705937716102</v>
      </c>
      <c r="M61" s="950">
        <f t="shared" si="14"/>
        <v>0</v>
      </c>
      <c r="N61" s="950">
        <f t="shared" si="14"/>
        <v>0</v>
      </c>
      <c r="O61" s="950">
        <f t="shared" si="14"/>
        <v>0</v>
      </c>
      <c r="P61" s="950">
        <f t="shared" si="14"/>
        <v>0</v>
      </c>
      <c r="Q61" s="950">
        <f t="shared" si="14"/>
        <v>0</v>
      </c>
      <c r="R61" s="950">
        <f t="shared" si="14"/>
        <v>0</v>
      </c>
      <c r="S61" s="950">
        <f t="shared" si="14"/>
        <v>0</v>
      </c>
      <c r="T61" s="950">
        <f t="shared" si="14"/>
        <v>0</v>
      </c>
      <c r="U61" s="950">
        <f t="shared" si="14"/>
        <v>0</v>
      </c>
      <c r="V61" s="950">
        <f t="shared" si="14"/>
        <v>0</v>
      </c>
      <c r="W61" s="950">
        <f t="shared" si="14"/>
        <v>0</v>
      </c>
      <c r="X61" s="1178">
        <f t="shared" si="3"/>
        <v>4118585.7840000005</v>
      </c>
      <c r="Y61" s="950">
        <f>Y59+Y60</f>
        <v>3275245.676644017</v>
      </c>
      <c r="Z61" s="950">
        <f t="shared" ref="Z61:AR61" si="15">Z59+Z60</f>
        <v>539019.35932748299</v>
      </c>
      <c r="AA61" s="950">
        <f t="shared" si="15"/>
        <v>52629.716326882197</v>
      </c>
      <c r="AB61" s="950">
        <f t="shared" si="15"/>
        <v>0</v>
      </c>
      <c r="AC61" s="950">
        <f t="shared" si="15"/>
        <v>0</v>
      </c>
      <c r="AD61" s="950">
        <f t="shared" si="15"/>
        <v>401.7535597471923</v>
      </c>
      <c r="AE61" s="950">
        <f t="shared" si="15"/>
        <v>240843.68558844435</v>
      </c>
      <c r="AF61" s="950">
        <f t="shared" si="15"/>
        <v>0</v>
      </c>
      <c r="AG61" s="950">
        <f t="shared" si="15"/>
        <v>10445.592553426999</v>
      </c>
      <c r="AH61" s="950">
        <f t="shared" si="15"/>
        <v>0</v>
      </c>
      <c r="AI61" s="950">
        <f t="shared" si="15"/>
        <v>0</v>
      </c>
      <c r="AJ61" s="950">
        <f t="shared" si="15"/>
        <v>0</v>
      </c>
      <c r="AK61" s="950">
        <f t="shared" si="15"/>
        <v>0</v>
      </c>
      <c r="AL61" s="950">
        <f t="shared" si="15"/>
        <v>0</v>
      </c>
      <c r="AM61" s="950">
        <f t="shared" si="15"/>
        <v>0</v>
      </c>
      <c r="AN61" s="950">
        <f t="shared" si="15"/>
        <v>0</v>
      </c>
      <c r="AO61" s="950">
        <f t="shared" si="15"/>
        <v>0</v>
      </c>
      <c r="AP61" s="950">
        <f t="shared" si="15"/>
        <v>0</v>
      </c>
      <c r="AQ61" s="950">
        <f t="shared" si="15"/>
        <v>0</v>
      </c>
      <c r="AR61" s="950">
        <f t="shared" si="15"/>
        <v>0</v>
      </c>
      <c r="AS61" s="1178">
        <f t="shared" si="0"/>
        <v>6864309.6400000006</v>
      </c>
      <c r="AV61" s="1914" t="e">
        <v>#N/A</v>
      </c>
    </row>
    <row r="62" spans="1:48" s="673" customFormat="1" ht="12.75" x14ac:dyDescent="0.2">
      <c r="A62" s="255"/>
      <c r="B62" s="672"/>
      <c r="C62" s="814"/>
      <c r="D62" s="651"/>
      <c r="E62" s="651"/>
      <c r="F62" s="651"/>
      <c r="G62" s="651"/>
      <c r="H62" s="651"/>
      <c r="I62" s="651"/>
      <c r="J62" s="651"/>
      <c r="K62" s="651"/>
      <c r="L62" s="651"/>
      <c r="M62" s="651"/>
      <c r="N62" s="651"/>
      <c r="O62" s="651"/>
      <c r="P62" s="651"/>
      <c r="Q62" s="651"/>
      <c r="R62" s="651"/>
      <c r="S62" s="651"/>
      <c r="T62" s="651"/>
      <c r="U62" s="651"/>
      <c r="V62" s="651"/>
      <c r="W62" s="651"/>
      <c r="X62" s="653"/>
      <c r="Y62" s="651"/>
      <c r="Z62" s="651"/>
      <c r="AA62" s="651"/>
      <c r="AB62" s="651"/>
      <c r="AC62" s="651"/>
      <c r="AD62" s="651"/>
      <c r="AE62" s="651"/>
      <c r="AF62" s="651"/>
      <c r="AG62" s="651"/>
      <c r="AH62" s="651"/>
      <c r="AI62" s="651"/>
      <c r="AJ62" s="651"/>
      <c r="AK62" s="651"/>
      <c r="AL62" s="651"/>
      <c r="AM62" s="651"/>
      <c r="AN62" s="651"/>
      <c r="AO62" s="651"/>
      <c r="AP62" s="651"/>
      <c r="AQ62" s="651"/>
      <c r="AR62" s="651"/>
      <c r="AS62" s="814"/>
      <c r="AV62" s="1914" t="e">
        <v>#N/A</v>
      </c>
    </row>
    <row r="63" spans="1:48" s="673" customFormat="1" ht="25.5" x14ac:dyDescent="0.2">
      <c r="A63" s="1148" t="s">
        <v>828</v>
      </c>
      <c r="B63" s="1149" t="s">
        <v>392</v>
      </c>
      <c r="C63" s="814"/>
      <c r="D63" s="651">
        <f>'O5 Details by Class &amp; Accounts'!I46</f>
        <v>0</v>
      </c>
      <c r="E63" s="651">
        <f>'O5 Details by Class &amp; Accounts'!J46</f>
        <v>0</v>
      </c>
      <c r="F63" s="651">
        <f>'O5 Details by Class &amp; Accounts'!K46</f>
        <v>0</v>
      </c>
      <c r="G63" s="651">
        <f>'O5 Details by Class &amp; Accounts'!L46</f>
        <v>0</v>
      </c>
      <c r="H63" s="651">
        <f>'O5 Details by Class &amp; Accounts'!M46</f>
        <v>0</v>
      </c>
      <c r="I63" s="651">
        <f>'O5 Details by Class &amp; Accounts'!N46</f>
        <v>0</v>
      </c>
      <c r="J63" s="651">
        <f>'O5 Details by Class &amp; Accounts'!O46</f>
        <v>0</v>
      </c>
      <c r="K63" s="651">
        <f>'O5 Details by Class &amp; Accounts'!P46</f>
        <v>0</v>
      </c>
      <c r="L63" s="651">
        <f>'O5 Details by Class &amp; Accounts'!Q46</f>
        <v>0</v>
      </c>
      <c r="M63" s="651">
        <f>'O5 Details by Class &amp; Accounts'!R46</f>
        <v>0</v>
      </c>
      <c r="N63" s="651">
        <f>'O5 Details by Class &amp; Accounts'!S46</f>
        <v>0</v>
      </c>
      <c r="O63" s="651">
        <f>'O5 Details by Class &amp; Accounts'!T46</f>
        <v>0</v>
      </c>
      <c r="P63" s="651">
        <f>'O5 Details by Class &amp; Accounts'!U46</f>
        <v>0</v>
      </c>
      <c r="Q63" s="651">
        <f>'O5 Details by Class &amp; Accounts'!V46</f>
        <v>0</v>
      </c>
      <c r="R63" s="651">
        <f>'O5 Details by Class &amp; Accounts'!W46</f>
        <v>0</v>
      </c>
      <c r="S63" s="651">
        <f>'O5 Details by Class &amp; Accounts'!X46</f>
        <v>0</v>
      </c>
      <c r="T63" s="651">
        <f>'O5 Details by Class &amp; Accounts'!Y46</f>
        <v>0</v>
      </c>
      <c r="U63" s="651">
        <f>'O5 Details by Class &amp; Accounts'!Z46</f>
        <v>0</v>
      </c>
      <c r="V63" s="651">
        <f>'O5 Details by Class &amp; Accounts'!AA46</f>
        <v>0</v>
      </c>
      <c r="W63" s="651">
        <f>'O5 Details by Class &amp; Accounts'!AB46</f>
        <v>0</v>
      </c>
      <c r="X63" s="653">
        <f t="shared" si="3"/>
        <v>0</v>
      </c>
      <c r="Y63" s="651">
        <f>'O5 Details by Class &amp; Accounts'!AD46</f>
        <v>0</v>
      </c>
      <c r="Z63" s="651">
        <f>'O5 Details by Class &amp; Accounts'!AE46</f>
        <v>0</v>
      </c>
      <c r="AA63" s="651">
        <f>'O5 Details by Class &amp; Accounts'!AF46</f>
        <v>0</v>
      </c>
      <c r="AB63" s="651">
        <f>'O5 Details by Class &amp; Accounts'!AG46</f>
        <v>0</v>
      </c>
      <c r="AC63" s="651">
        <f>'O5 Details by Class &amp; Accounts'!AH46</f>
        <v>0</v>
      </c>
      <c r="AD63" s="651">
        <f>'O5 Details by Class &amp; Accounts'!AI46</f>
        <v>0</v>
      </c>
      <c r="AE63" s="651">
        <f>'O5 Details by Class &amp; Accounts'!AJ46</f>
        <v>0</v>
      </c>
      <c r="AF63" s="651">
        <f>'O5 Details by Class &amp; Accounts'!AK46</f>
        <v>0</v>
      </c>
      <c r="AG63" s="651">
        <f>'O5 Details by Class &amp; Accounts'!AL46</f>
        <v>0</v>
      </c>
      <c r="AH63" s="651">
        <f>'O5 Details by Class &amp; Accounts'!AM46</f>
        <v>0</v>
      </c>
      <c r="AI63" s="651">
        <f>'O5 Details by Class &amp; Accounts'!AN46</f>
        <v>0</v>
      </c>
      <c r="AJ63" s="651">
        <f>'O5 Details by Class &amp; Accounts'!AO46</f>
        <v>0</v>
      </c>
      <c r="AK63" s="651">
        <f>'O5 Details by Class &amp; Accounts'!AP46</f>
        <v>0</v>
      </c>
      <c r="AL63" s="651">
        <f>'O5 Details by Class &amp; Accounts'!AQ46</f>
        <v>0</v>
      </c>
      <c r="AM63" s="651">
        <f>'O5 Details by Class &amp; Accounts'!AR46</f>
        <v>0</v>
      </c>
      <c r="AN63" s="651">
        <f>'O5 Details by Class &amp; Accounts'!AS46</f>
        <v>0</v>
      </c>
      <c r="AO63" s="651">
        <f>'O5 Details by Class &amp; Accounts'!AT46</f>
        <v>0</v>
      </c>
      <c r="AP63" s="651">
        <f>'O5 Details by Class &amp; Accounts'!AU46</f>
        <v>0</v>
      </c>
      <c r="AQ63" s="651">
        <f>'O5 Details by Class &amp; Accounts'!AV46</f>
        <v>0</v>
      </c>
      <c r="AR63" s="651">
        <f>'O5 Details by Class &amp; Accounts'!AW46</f>
        <v>0</v>
      </c>
      <c r="AS63" s="653">
        <f t="shared" si="0"/>
        <v>0</v>
      </c>
      <c r="AV63" s="1914" t="inlineStr">
        <is>
          <t/>
        </is>
      </c>
    </row>
    <row r="64" spans="1:48" s="673" customFormat="1" ht="12.75" x14ac:dyDescent="0.2">
      <c r="A64" s="1151" t="s">
        <v>829</v>
      </c>
      <c r="B64" s="1152" t="s">
        <v>393</v>
      </c>
      <c r="C64" s="814"/>
      <c r="D64" s="651">
        <f>'O5 Details by Class &amp; Accounts'!I47</f>
        <v>452837.74874074146</v>
      </c>
      <c r="E64" s="651">
        <f>'O5 Details by Class &amp; Accounts'!J47</f>
        <v>517468.07139312796</v>
      </c>
      <c r="F64" s="651">
        <f>'O5 Details by Class &amp; Accounts'!K47</f>
        <v>576849.67347413895</v>
      </c>
      <c r="G64" s="651">
        <f>'O5 Details by Class &amp; Accounts'!L47</f>
        <v>0</v>
      </c>
      <c r="H64" s="651">
        <f>'O5 Details by Class &amp; Accounts'!M47</f>
        <v>0</v>
      </c>
      <c r="I64" s="651">
        <f>'O5 Details by Class &amp; Accounts'!N47</f>
        <v>248994.80860179273</v>
      </c>
      <c r="J64" s="651">
        <f>'O5 Details by Class &amp; Accounts'!O47</f>
        <v>6223.4600289240843</v>
      </c>
      <c r="K64" s="651">
        <f>'O5 Details by Class &amp; Accounts'!P47</f>
        <v>0</v>
      </c>
      <c r="L64" s="651">
        <f>'O5 Details by Class &amp; Accounts'!Q47</f>
        <v>792.65805349001289</v>
      </c>
      <c r="M64" s="651">
        <f>'O5 Details by Class &amp; Accounts'!R47</f>
        <v>0</v>
      </c>
      <c r="N64" s="651">
        <f>'O5 Details by Class &amp; Accounts'!S47</f>
        <v>0</v>
      </c>
      <c r="O64" s="651">
        <f>'O5 Details by Class &amp; Accounts'!T47</f>
        <v>0</v>
      </c>
      <c r="P64" s="651">
        <f>'O5 Details by Class &amp; Accounts'!U47</f>
        <v>0</v>
      </c>
      <c r="Q64" s="651">
        <f>'O5 Details by Class &amp; Accounts'!V47</f>
        <v>0</v>
      </c>
      <c r="R64" s="651">
        <f>'O5 Details by Class &amp; Accounts'!W47</f>
        <v>0</v>
      </c>
      <c r="S64" s="651">
        <f>'O5 Details by Class &amp; Accounts'!X47</f>
        <v>0</v>
      </c>
      <c r="T64" s="651">
        <f>'O5 Details by Class &amp; Accounts'!Y47</f>
        <v>0</v>
      </c>
      <c r="U64" s="651">
        <f>'O5 Details by Class &amp; Accounts'!Z47</f>
        <v>0</v>
      </c>
      <c r="V64" s="651">
        <f>'O5 Details by Class &amp; Accounts'!AA47</f>
        <v>0</v>
      </c>
      <c r="W64" s="651">
        <f>'O5 Details by Class &amp; Accounts'!AB47</f>
        <v>0</v>
      </c>
      <c r="X64" s="653">
        <f t="shared" si="3"/>
        <v>2704749.6304383227</v>
      </c>
      <c r="Y64" s="651">
        <f>'O5 Details by Class &amp; Accounts'!AD47</f>
        <v>2258290.5211968473</v>
      </c>
      <c r="Z64" s="651">
        <f>'O5 Details by Class &amp; Accounts'!AE47</f>
        <v>371655.2680585846</v>
      </c>
      <c r="AA64" s="651">
        <f>'O5 Details by Class &amp; Accounts'!AF47</f>
        <v>36288.328036527644</v>
      </c>
      <c r="AB64" s="651">
        <f>'O5 Details by Class &amp; Accounts'!AG47</f>
        <v>0</v>
      </c>
      <c r="AC64" s="651">
        <f>'O5 Details by Class &amp; Accounts'!AH47</f>
        <v>0</v>
      </c>
      <c r="AD64" s="651">
        <f>'O5 Details by Class &amp; Accounts'!AI47</f>
        <v>277.0101376834171</v>
      </c>
      <c r="AE64" s="651">
        <f>'O5 Details by Class &amp; Accounts'!AJ47</f>
        <v>31036.239428911063</v>
      </c>
      <c r="AF64" s="651">
        <f>'O5 Details by Class &amp; Accounts'!AK47</f>
        <v>0</v>
      </c>
      <c r="AG64" s="651">
        <f>'O5 Details by Class &amp; Accounts'!AL47</f>
        <v>7202.2635797688454</v>
      </c>
      <c r="AH64" s="651">
        <f>'O5 Details by Class &amp; Accounts'!AM47</f>
        <v>0</v>
      </c>
      <c r="AI64" s="651">
        <f>'O5 Details by Class &amp; Accounts'!AN47</f>
        <v>0</v>
      </c>
      <c r="AJ64" s="651">
        <f>'O5 Details by Class &amp; Accounts'!AO47</f>
        <v>0</v>
      </c>
      <c r="AK64" s="651">
        <f>'O5 Details by Class &amp; Accounts'!AP47</f>
        <v>0</v>
      </c>
      <c r="AL64" s="651">
        <f>'O5 Details by Class &amp; Accounts'!AQ47</f>
        <v>0</v>
      </c>
      <c r="AM64" s="651">
        <f>'O5 Details by Class &amp; Accounts'!AR47</f>
        <v>0</v>
      </c>
      <c r="AN64" s="651">
        <f>'O5 Details by Class &amp; Accounts'!AS47</f>
        <v>0</v>
      </c>
      <c r="AO64" s="651">
        <f>'O5 Details by Class &amp; Accounts'!AT47</f>
        <v>0</v>
      </c>
      <c r="AP64" s="651">
        <f>'O5 Details by Class &amp; Accounts'!AU47</f>
        <v>0</v>
      </c>
      <c r="AQ64" s="651">
        <f>'O5 Details by Class &amp; Accounts'!AV47</f>
        <v>0</v>
      </c>
      <c r="AR64" s="651">
        <f>'O5 Details by Class &amp; Accounts'!AW47</f>
        <v>0</v>
      </c>
      <c r="AS64" s="653">
        <f t="shared" si="0"/>
        <v>2704749.6304383227</v>
      </c>
      <c r="AV64" s="1914" t="inlineStr">
        <is>
          <t/>
        </is>
      </c>
    </row>
    <row r="65" spans="1:48" s="673" customFormat="1" ht="25.5" x14ac:dyDescent="0.2">
      <c r="A65" s="1151" t="s">
        <v>830</v>
      </c>
      <c r="B65" s="1152" t="s">
        <v>394</v>
      </c>
      <c r="C65" s="814"/>
      <c r="D65" s="651">
        <f>'O5 Details by Class &amp; Accounts'!I48</f>
        <v>426934.71253422229</v>
      </c>
      <c r="E65" s="651">
        <f>'O5 Details by Class &amp; Accounts'!J48</f>
        <v>487868.07840162527</v>
      </c>
      <c r="F65" s="651">
        <f>'O5 Details by Class &amp; Accounts'!K48</f>
        <v>464695.1828141234</v>
      </c>
      <c r="G65" s="651">
        <f>'O5 Details by Class &amp; Accounts'!L48</f>
        <v>0</v>
      </c>
      <c r="H65" s="651">
        <f>'O5 Details by Class &amp; Accounts'!M48</f>
        <v>0</v>
      </c>
      <c r="I65" s="651">
        <f>'O5 Details by Class &amp; Accounts'!N48</f>
        <v>0</v>
      </c>
      <c r="J65" s="651">
        <f>'O5 Details by Class &amp; Accounts'!O48</f>
        <v>0</v>
      </c>
      <c r="K65" s="651">
        <f>'O5 Details by Class &amp; Accounts'!P48</f>
        <v>0</v>
      </c>
      <c r="L65" s="651">
        <f>'O5 Details by Class &amp; Accounts'!Q48</f>
        <v>747.31675781394085</v>
      </c>
      <c r="M65" s="651">
        <f>'O5 Details by Class &amp; Accounts'!R48</f>
        <v>0</v>
      </c>
      <c r="N65" s="651">
        <f>'O5 Details by Class &amp; Accounts'!S48</f>
        <v>0</v>
      </c>
      <c r="O65" s="651">
        <f>'O5 Details by Class &amp; Accounts'!T48</f>
        <v>0</v>
      </c>
      <c r="P65" s="651">
        <f>'O5 Details by Class &amp; Accounts'!U48</f>
        <v>0</v>
      </c>
      <c r="Q65" s="651">
        <f>'O5 Details by Class &amp; Accounts'!V48</f>
        <v>0</v>
      </c>
      <c r="R65" s="651">
        <f>'O5 Details by Class &amp; Accounts'!W48</f>
        <v>0</v>
      </c>
      <c r="S65" s="651">
        <f>'O5 Details by Class &amp; Accounts'!X48</f>
        <v>0</v>
      </c>
      <c r="T65" s="651">
        <f>'O5 Details by Class &amp; Accounts'!Y48</f>
        <v>0</v>
      </c>
      <c r="U65" s="651">
        <f>'O5 Details by Class &amp; Accounts'!Z48</f>
        <v>0</v>
      </c>
      <c r="V65" s="651">
        <f>'O5 Details by Class &amp; Accounts'!AA48</f>
        <v>0</v>
      </c>
      <c r="W65" s="651">
        <f>'O5 Details by Class &amp; Accounts'!AB48</f>
        <v>0</v>
      </c>
      <c r="X65" s="653">
        <f t="shared" si="3"/>
        <v>2070367.9357616773</v>
      </c>
      <c r="Y65" s="651">
        <f>'O5 Details by Class &amp; Accounts'!AD48</f>
        <v>1425685.4233239053</v>
      </c>
      <c r="Z65" s="651">
        <f>'O5 Details by Class &amp; Accounts'!AE48</f>
        <v>234630.35123215496</v>
      </c>
      <c r="AA65" s="651">
        <f>'O5 Details by Class &amp; Accounts'!AF48</f>
        <v>22909.249201052648</v>
      </c>
      <c r="AB65" s="651">
        <f>'O5 Details by Class &amp; Accounts'!AG48</f>
        <v>0</v>
      </c>
      <c r="AC65" s="651">
        <f>'O5 Details by Class &amp; Accounts'!AH48</f>
        <v>0</v>
      </c>
      <c r="AD65" s="651">
        <f>'O5 Details by Class &amp; Accounts'!AI48</f>
        <v>174.87976489353167</v>
      </c>
      <c r="AE65" s="651">
        <f>'O5 Details by Class &amp; Accounts'!AJ48</f>
        <v>382421.15835243918</v>
      </c>
      <c r="AF65" s="651">
        <f>'O5 Details by Class &amp; Accounts'!AK48</f>
        <v>0</v>
      </c>
      <c r="AG65" s="651">
        <f>'O5 Details by Class &amp; Accounts'!AL48</f>
        <v>4546.8738872318227</v>
      </c>
      <c r="AH65" s="651">
        <f>'O5 Details by Class &amp; Accounts'!AM48</f>
        <v>0</v>
      </c>
      <c r="AI65" s="651">
        <f>'O5 Details by Class &amp; Accounts'!AN48</f>
        <v>0</v>
      </c>
      <c r="AJ65" s="651">
        <f>'O5 Details by Class &amp; Accounts'!AO48</f>
        <v>0</v>
      </c>
      <c r="AK65" s="651">
        <f>'O5 Details by Class &amp; Accounts'!AP48</f>
        <v>0</v>
      </c>
      <c r="AL65" s="651">
        <f>'O5 Details by Class &amp; Accounts'!AQ48</f>
        <v>0</v>
      </c>
      <c r="AM65" s="651">
        <f>'O5 Details by Class &amp; Accounts'!AR48</f>
        <v>0</v>
      </c>
      <c r="AN65" s="651">
        <f>'O5 Details by Class &amp; Accounts'!AS48</f>
        <v>0</v>
      </c>
      <c r="AO65" s="651">
        <f>'O5 Details by Class &amp; Accounts'!AT48</f>
        <v>0</v>
      </c>
      <c r="AP65" s="651">
        <f>'O5 Details by Class &amp; Accounts'!AU48</f>
        <v>0</v>
      </c>
      <c r="AQ65" s="651">
        <f>'O5 Details by Class &amp; Accounts'!AV48</f>
        <v>0</v>
      </c>
      <c r="AR65" s="651">
        <f>'O5 Details by Class &amp; Accounts'!AW48</f>
        <v>0</v>
      </c>
      <c r="AS65" s="653">
        <f t="shared" si="0"/>
        <v>2070367.9357616773</v>
      </c>
      <c r="AV65" s="1914" t="inlineStr">
        <is>
          <t/>
        </is>
      </c>
    </row>
    <row r="66" spans="1:48" s="673" customFormat="1" ht="12.75" x14ac:dyDescent="0.2">
      <c r="A66" s="1153">
        <v>1835</v>
      </c>
      <c r="B66" s="1154" t="s">
        <v>763</v>
      </c>
      <c r="C66" s="653">
        <f>SUM(D66:W66)</f>
        <v>3183411.7108</v>
      </c>
      <c r="D66" s="651">
        <f>D63+D64+D65</f>
        <v>879772.4612749638</v>
      </c>
      <c r="E66" s="651">
        <f t="shared" ref="E66:W66" si="16">E63+E64+E65</f>
        <v>1005336.1497947532</v>
      </c>
      <c r="F66" s="651">
        <f t="shared" si="16"/>
        <v>1041544.8562882624</v>
      </c>
      <c r="G66" s="651">
        <f t="shared" si="16"/>
        <v>0</v>
      </c>
      <c r="H66" s="651">
        <f t="shared" si="16"/>
        <v>0</v>
      </c>
      <c r="I66" s="651">
        <f t="shared" si="16"/>
        <v>248994.80860179273</v>
      </c>
      <c r="J66" s="651">
        <f t="shared" si="16"/>
        <v>6223.4600289240843</v>
      </c>
      <c r="K66" s="651">
        <f t="shared" si="16"/>
        <v>0</v>
      </c>
      <c r="L66" s="651">
        <f t="shared" si="16"/>
        <v>1539.9748113039536</v>
      </c>
      <c r="M66" s="651">
        <f t="shared" si="16"/>
        <v>0</v>
      </c>
      <c r="N66" s="651">
        <f t="shared" si="16"/>
        <v>0</v>
      </c>
      <c r="O66" s="651">
        <f t="shared" si="16"/>
        <v>0</v>
      </c>
      <c r="P66" s="651">
        <f t="shared" si="16"/>
        <v>0</v>
      </c>
      <c r="Q66" s="651">
        <f t="shared" si="16"/>
        <v>0</v>
      </c>
      <c r="R66" s="651">
        <f t="shared" si="16"/>
        <v>0</v>
      </c>
      <c r="S66" s="651">
        <f t="shared" si="16"/>
        <v>0</v>
      </c>
      <c r="T66" s="651">
        <f t="shared" si="16"/>
        <v>0</v>
      </c>
      <c r="U66" s="651">
        <f t="shared" si="16"/>
        <v>0</v>
      </c>
      <c r="V66" s="651">
        <f t="shared" si="16"/>
        <v>0</v>
      </c>
      <c r="W66" s="651">
        <f t="shared" si="16"/>
        <v>0</v>
      </c>
      <c r="X66" s="653">
        <f t="shared" si="3"/>
        <v>4775117.5662000002</v>
      </c>
      <c r="Y66" s="651">
        <f>Y63+Y64+Y65</f>
        <v>3683975.9445207529</v>
      </c>
      <c r="Z66" s="651">
        <f t="shared" ref="Z66:AR66" si="17">Z63+Z64+Z65</f>
        <v>606285.61929073953</v>
      </c>
      <c r="AA66" s="651">
        <f t="shared" si="17"/>
        <v>59197.577237580292</v>
      </c>
      <c r="AB66" s="651">
        <f t="shared" si="17"/>
        <v>0</v>
      </c>
      <c r="AC66" s="651">
        <f t="shared" si="17"/>
        <v>0</v>
      </c>
      <c r="AD66" s="651">
        <f t="shared" si="17"/>
        <v>451.88990257694877</v>
      </c>
      <c r="AE66" s="651">
        <f t="shared" si="17"/>
        <v>413457.39778135024</v>
      </c>
      <c r="AF66" s="651">
        <f t="shared" si="17"/>
        <v>0</v>
      </c>
      <c r="AG66" s="651">
        <f t="shared" si="17"/>
        <v>11749.137467000668</v>
      </c>
      <c r="AH66" s="651">
        <f t="shared" si="17"/>
        <v>0</v>
      </c>
      <c r="AI66" s="651">
        <f t="shared" si="17"/>
        <v>0</v>
      </c>
      <c r="AJ66" s="651">
        <f t="shared" si="17"/>
        <v>0</v>
      </c>
      <c r="AK66" s="651">
        <f t="shared" si="17"/>
        <v>0</v>
      </c>
      <c r="AL66" s="651">
        <f t="shared" si="17"/>
        <v>0</v>
      </c>
      <c r="AM66" s="651">
        <f t="shared" si="17"/>
        <v>0</v>
      </c>
      <c r="AN66" s="651">
        <f t="shared" si="17"/>
        <v>0</v>
      </c>
      <c r="AO66" s="651">
        <f t="shared" si="17"/>
        <v>0</v>
      </c>
      <c r="AP66" s="651">
        <f t="shared" si="17"/>
        <v>0</v>
      </c>
      <c r="AQ66" s="651">
        <f t="shared" si="17"/>
        <v>0</v>
      </c>
      <c r="AR66" s="651">
        <f t="shared" si="17"/>
        <v>0</v>
      </c>
      <c r="AS66" s="653">
        <f t="shared" si="0"/>
        <v>7958529.2770000007</v>
      </c>
      <c r="AV66" s="1914" t="e">
        <v>#N/A</v>
      </c>
    </row>
    <row r="67" spans="1:48" s="673" customFormat="1" ht="12.75" x14ac:dyDescent="0.2">
      <c r="A67" s="714"/>
      <c r="B67" s="679"/>
      <c r="C67" s="653"/>
      <c r="D67" s="651"/>
      <c r="E67" s="651"/>
      <c r="F67" s="651"/>
      <c r="G67" s="651"/>
      <c r="H67" s="651"/>
      <c r="I67" s="651"/>
      <c r="J67" s="651"/>
      <c r="K67" s="651"/>
      <c r="L67" s="651"/>
      <c r="M67" s="651"/>
      <c r="N67" s="651"/>
      <c r="O67" s="651"/>
      <c r="P67" s="651"/>
      <c r="Q67" s="651"/>
      <c r="R67" s="651"/>
      <c r="S67" s="651"/>
      <c r="T67" s="651"/>
      <c r="U67" s="651"/>
      <c r="V67" s="651"/>
      <c r="W67" s="651"/>
      <c r="X67" s="653"/>
      <c r="Y67" s="651"/>
      <c r="Z67" s="651"/>
      <c r="AA67" s="651"/>
      <c r="AB67" s="651"/>
      <c r="AC67" s="651"/>
      <c r="AD67" s="651"/>
      <c r="AE67" s="651"/>
      <c r="AF67" s="651"/>
      <c r="AG67" s="651"/>
      <c r="AH67" s="651"/>
      <c r="AI67" s="651"/>
      <c r="AJ67" s="651"/>
      <c r="AK67" s="651"/>
      <c r="AL67" s="651"/>
      <c r="AM67" s="651"/>
      <c r="AN67" s="651"/>
      <c r="AO67" s="651"/>
      <c r="AP67" s="651"/>
      <c r="AQ67" s="651"/>
      <c r="AR67" s="651"/>
      <c r="AS67" s="814"/>
      <c r="AV67" s="1914" t="e">
        <v>#N/A</v>
      </c>
    </row>
    <row r="68" spans="1:48" s="673" customFormat="1" ht="12.75" x14ac:dyDescent="0.2">
      <c r="A68" s="1186" t="s">
        <v>504</v>
      </c>
      <c r="B68" s="1187" t="s">
        <v>763</v>
      </c>
      <c r="C68" s="1178">
        <f>C61+C66</f>
        <v>5929135.5668000001</v>
      </c>
      <c r="D68" s="950">
        <f>D61+D66</f>
        <v>1612663.8121562598</v>
      </c>
      <c r="E68" s="950">
        <f>E61+E66</f>
        <v>1842827.8892441855</v>
      </c>
      <c r="F68" s="950">
        <f t="shared" ref="F68:AR68" si="18">F61+F66</f>
        <v>1932417.9238848987</v>
      </c>
      <c r="G68" s="950">
        <f t="shared" si="18"/>
        <v>0</v>
      </c>
      <c r="H68" s="950">
        <f t="shared" si="18"/>
        <v>0</v>
      </c>
      <c r="I68" s="950">
        <f t="shared" si="18"/>
        <v>525274.21561813296</v>
      </c>
      <c r="J68" s="950">
        <f t="shared" si="18"/>
        <v>13128.880491447986</v>
      </c>
      <c r="K68" s="950">
        <f t="shared" si="18"/>
        <v>0</v>
      </c>
      <c r="L68" s="950">
        <f t="shared" si="18"/>
        <v>2822.8454050755636</v>
      </c>
      <c r="M68" s="950">
        <f t="shared" si="18"/>
        <v>0</v>
      </c>
      <c r="N68" s="950">
        <f t="shared" si="18"/>
        <v>0</v>
      </c>
      <c r="O68" s="950">
        <f t="shared" si="18"/>
        <v>0</v>
      </c>
      <c r="P68" s="950">
        <f t="shared" si="18"/>
        <v>0</v>
      </c>
      <c r="Q68" s="950">
        <f t="shared" si="18"/>
        <v>0</v>
      </c>
      <c r="R68" s="950">
        <f t="shared" si="18"/>
        <v>0</v>
      </c>
      <c r="S68" s="950">
        <f t="shared" si="18"/>
        <v>0</v>
      </c>
      <c r="T68" s="950">
        <f t="shared" si="18"/>
        <v>0</v>
      </c>
      <c r="U68" s="950">
        <f t="shared" si="18"/>
        <v>0</v>
      </c>
      <c r="V68" s="950">
        <f t="shared" si="18"/>
        <v>0</v>
      </c>
      <c r="W68" s="950">
        <f t="shared" si="18"/>
        <v>0</v>
      </c>
      <c r="X68" s="1178">
        <f t="shared" si="18"/>
        <v>8893703.3502000012</v>
      </c>
      <c r="Y68" s="950">
        <f t="shared" si="18"/>
        <v>6959221.6211647699</v>
      </c>
      <c r="Z68" s="950">
        <f t="shared" si="18"/>
        <v>1145304.9786182225</v>
      </c>
      <c r="AA68" s="950">
        <f t="shared" si="18"/>
        <v>111827.29356446248</v>
      </c>
      <c r="AB68" s="950">
        <f t="shared" si="18"/>
        <v>0</v>
      </c>
      <c r="AC68" s="950">
        <f t="shared" si="18"/>
        <v>0</v>
      </c>
      <c r="AD68" s="950">
        <f t="shared" si="18"/>
        <v>853.64346232414107</v>
      </c>
      <c r="AE68" s="950">
        <f t="shared" si="18"/>
        <v>654301.08336979453</v>
      </c>
      <c r="AF68" s="950">
        <f t="shared" si="18"/>
        <v>0</v>
      </c>
      <c r="AG68" s="950">
        <f t="shared" si="18"/>
        <v>22194.730020427669</v>
      </c>
      <c r="AH68" s="950">
        <f t="shared" si="18"/>
        <v>0</v>
      </c>
      <c r="AI68" s="950">
        <f t="shared" si="18"/>
        <v>0</v>
      </c>
      <c r="AJ68" s="950">
        <f t="shared" si="18"/>
        <v>0</v>
      </c>
      <c r="AK68" s="950">
        <f t="shared" si="18"/>
        <v>0</v>
      </c>
      <c r="AL68" s="950">
        <f t="shared" si="18"/>
        <v>0</v>
      </c>
      <c r="AM68" s="950">
        <f t="shared" si="18"/>
        <v>0</v>
      </c>
      <c r="AN68" s="950">
        <f t="shared" si="18"/>
        <v>0</v>
      </c>
      <c r="AO68" s="950">
        <f t="shared" si="18"/>
        <v>0</v>
      </c>
      <c r="AP68" s="950">
        <f t="shared" si="18"/>
        <v>0</v>
      </c>
      <c r="AQ68" s="950">
        <f t="shared" si="18"/>
        <v>0</v>
      </c>
      <c r="AR68" s="950">
        <f t="shared" si="18"/>
        <v>0</v>
      </c>
      <c r="AS68" s="1178">
        <f t="shared" si="0"/>
        <v>14822838.917000001</v>
      </c>
      <c r="AV68" s="1914" t="e">
        <v>#N/A</v>
      </c>
    </row>
    <row r="69" spans="1:48" s="673" customFormat="1" ht="12.75" x14ac:dyDescent="0.2">
      <c r="A69" s="255"/>
      <c r="B69" s="672"/>
      <c r="C69" s="814"/>
      <c r="D69" s="651"/>
      <c r="E69" s="651"/>
      <c r="F69" s="651"/>
      <c r="G69" s="651"/>
      <c r="H69" s="651"/>
      <c r="I69" s="651"/>
      <c r="J69" s="651"/>
      <c r="K69" s="651"/>
      <c r="L69" s="651"/>
      <c r="M69" s="651"/>
      <c r="N69" s="651"/>
      <c r="O69" s="651"/>
      <c r="P69" s="651"/>
      <c r="Q69" s="651"/>
      <c r="R69" s="651"/>
      <c r="S69" s="651"/>
      <c r="T69" s="651"/>
      <c r="U69" s="651"/>
      <c r="V69" s="651"/>
      <c r="W69" s="651"/>
      <c r="X69" s="653"/>
      <c r="Y69" s="651"/>
      <c r="Z69" s="651"/>
      <c r="AA69" s="651"/>
      <c r="AB69" s="651"/>
      <c r="AC69" s="651"/>
      <c r="AD69" s="651"/>
      <c r="AE69" s="651"/>
      <c r="AF69" s="651"/>
      <c r="AG69" s="651"/>
      <c r="AH69" s="651"/>
      <c r="AI69" s="651"/>
      <c r="AJ69" s="651"/>
      <c r="AK69" s="651"/>
      <c r="AL69" s="651"/>
      <c r="AM69" s="651"/>
      <c r="AN69" s="651"/>
      <c r="AO69" s="651"/>
      <c r="AP69" s="651"/>
      <c r="AQ69" s="651"/>
      <c r="AR69" s="651"/>
      <c r="AS69" s="814"/>
      <c r="AV69" s="1914" t="e">
        <v>#N/A</v>
      </c>
    </row>
    <row r="70" spans="1:48" s="673" customFormat="1" ht="12.75" x14ac:dyDescent="0.2">
      <c r="A70" s="1148" t="s">
        <v>831</v>
      </c>
      <c r="B70" s="1149" t="s">
        <v>395</v>
      </c>
      <c r="C70" s="814"/>
      <c r="D70" s="651">
        <f>'O5 Details by Class &amp; Accounts'!I50</f>
        <v>0</v>
      </c>
      <c r="E70" s="651">
        <f>'O5 Details by Class &amp; Accounts'!J50</f>
        <v>0</v>
      </c>
      <c r="F70" s="651">
        <f>'O5 Details by Class &amp; Accounts'!K50</f>
        <v>0</v>
      </c>
      <c r="G70" s="651">
        <f>'O5 Details by Class &amp; Accounts'!L50</f>
        <v>0</v>
      </c>
      <c r="H70" s="651">
        <f>'O5 Details by Class &amp; Accounts'!M50</f>
        <v>0</v>
      </c>
      <c r="I70" s="651">
        <f>'O5 Details by Class &amp; Accounts'!N50</f>
        <v>0</v>
      </c>
      <c r="J70" s="651">
        <f>'O5 Details by Class &amp; Accounts'!O50</f>
        <v>0</v>
      </c>
      <c r="K70" s="651">
        <f>'O5 Details by Class &amp; Accounts'!P50</f>
        <v>0</v>
      </c>
      <c r="L70" s="651">
        <f>'O5 Details by Class &amp; Accounts'!Q50</f>
        <v>0</v>
      </c>
      <c r="M70" s="651">
        <f>'O5 Details by Class &amp; Accounts'!R50</f>
        <v>0</v>
      </c>
      <c r="N70" s="651">
        <f>'O5 Details by Class &amp; Accounts'!S50</f>
        <v>0</v>
      </c>
      <c r="O70" s="651">
        <f>'O5 Details by Class &amp; Accounts'!T50</f>
        <v>0</v>
      </c>
      <c r="P70" s="651">
        <f>'O5 Details by Class &amp; Accounts'!U50</f>
        <v>0</v>
      </c>
      <c r="Q70" s="651">
        <f>'O5 Details by Class &amp; Accounts'!V50</f>
        <v>0</v>
      </c>
      <c r="R70" s="651">
        <f>'O5 Details by Class &amp; Accounts'!W50</f>
        <v>0</v>
      </c>
      <c r="S70" s="651">
        <f>'O5 Details by Class &amp; Accounts'!X50</f>
        <v>0</v>
      </c>
      <c r="T70" s="651">
        <f>'O5 Details by Class &amp; Accounts'!Y50</f>
        <v>0</v>
      </c>
      <c r="U70" s="651">
        <f>'O5 Details by Class &amp; Accounts'!Z50</f>
        <v>0</v>
      </c>
      <c r="V70" s="651">
        <f>'O5 Details by Class &amp; Accounts'!AA50</f>
        <v>0</v>
      </c>
      <c r="W70" s="651">
        <f>'O5 Details by Class &amp; Accounts'!AB50</f>
        <v>0</v>
      </c>
      <c r="X70" s="653">
        <f t="shared" si="3"/>
        <v>0</v>
      </c>
      <c r="Y70" s="651">
        <f>'O5 Details by Class &amp; Accounts'!AD50</f>
        <v>0</v>
      </c>
      <c r="Z70" s="651">
        <f>'O5 Details by Class &amp; Accounts'!AE50</f>
        <v>0</v>
      </c>
      <c r="AA70" s="651">
        <f>'O5 Details by Class &amp; Accounts'!AF50</f>
        <v>0</v>
      </c>
      <c r="AB70" s="651">
        <f>'O5 Details by Class &amp; Accounts'!AG50</f>
        <v>0</v>
      </c>
      <c r="AC70" s="651">
        <f>'O5 Details by Class &amp; Accounts'!AH50</f>
        <v>0</v>
      </c>
      <c r="AD70" s="651">
        <f>'O5 Details by Class &amp; Accounts'!AI50</f>
        <v>0</v>
      </c>
      <c r="AE70" s="651">
        <f>'O5 Details by Class &amp; Accounts'!AJ50</f>
        <v>0</v>
      </c>
      <c r="AF70" s="651">
        <f>'O5 Details by Class &amp; Accounts'!AK50</f>
        <v>0</v>
      </c>
      <c r="AG70" s="651">
        <f>'O5 Details by Class &amp; Accounts'!AL50</f>
        <v>0</v>
      </c>
      <c r="AH70" s="651">
        <f>'O5 Details by Class &amp; Accounts'!AM50</f>
        <v>0</v>
      </c>
      <c r="AI70" s="651">
        <f>'O5 Details by Class &amp; Accounts'!AN50</f>
        <v>0</v>
      </c>
      <c r="AJ70" s="651">
        <f>'O5 Details by Class &amp; Accounts'!AO50</f>
        <v>0</v>
      </c>
      <c r="AK70" s="651">
        <f>'O5 Details by Class &amp; Accounts'!AP50</f>
        <v>0</v>
      </c>
      <c r="AL70" s="651">
        <f>'O5 Details by Class &amp; Accounts'!AQ50</f>
        <v>0</v>
      </c>
      <c r="AM70" s="651">
        <f>'O5 Details by Class &amp; Accounts'!AR50</f>
        <v>0</v>
      </c>
      <c r="AN70" s="651">
        <f>'O5 Details by Class &amp; Accounts'!AS50</f>
        <v>0</v>
      </c>
      <c r="AO70" s="651">
        <f>'O5 Details by Class &amp; Accounts'!AT50</f>
        <v>0</v>
      </c>
      <c r="AP70" s="651">
        <f>'O5 Details by Class &amp; Accounts'!AU50</f>
        <v>0</v>
      </c>
      <c r="AQ70" s="651">
        <f>'O5 Details by Class &amp; Accounts'!AV50</f>
        <v>0</v>
      </c>
      <c r="AR70" s="651">
        <f>'O5 Details by Class &amp; Accounts'!AW50</f>
        <v>0</v>
      </c>
      <c r="AS70" s="653">
        <f t="shared" si="0"/>
        <v>0</v>
      </c>
      <c r="AV70" s="1914" t="inlineStr">
        <is>
          <t/>
        </is>
      </c>
    </row>
    <row r="71" spans="1:48" s="673" customFormat="1" ht="12.75" x14ac:dyDescent="0.2">
      <c r="A71" s="1151" t="s">
        <v>832</v>
      </c>
      <c r="B71" s="1152" t="s">
        <v>396</v>
      </c>
      <c r="C71" s="814"/>
      <c r="D71" s="651">
        <f>'O5 Details by Class &amp; Accounts'!I51</f>
        <v>308136.21428061352</v>
      </c>
      <c r="E71" s="651">
        <f>'O5 Details by Class &amp; Accounts'!J51</f>
        <v>352114.31240785838</v>
      </c>
      <c r="F71" s="651">
        <f>'O5 Details by Class &amp; Accounts'!K51</f>
        <v>392520.88653742871</v>
      </c>
      <c r="G71" s="651">
        <f>'O5 Details by Class &amp; Accounts'!L51</f>
        <v>0</v>
      </c>
      <c r="H71" s="651">
        <f>'O5 Details by Class &amp; Accounts'!M51</f>
        <v>0</v>
      </c>
      <c r="I71" s="651">
        <f>'O5 Details by Class &amp; Accounts'!N51</f>
        <v>169430.0395924116</v>
      </c>
      <c r="J71" s="651">
        <f>'O5 Details by Class &amp; Accounts'!O51</f>
        <v>4234.7914200441155</v>
      </c>
      <c r="K71" s="651">
        <f>'O5 Details by Class &amp; Accounts'!P51</f>
        <v>0</v>
      </c>
      <c r="L71" s="651">
        <f>'O5 Details by Class &amp; Accounts'!Q51</f>
        <v>539.36901793337177</v>
      </c>
      <c r="M71" s="651">
        <f>'O5 Details by Class &amp; Accounts'!R51</f>
        <v>0</v>
      </c>
      <c r="N71" s="651">
        <f>'O5 Details by Class &amp; Accounts'!S51</f>
        <v>0</v>
      </c>
      <c r="O71" s="651">
        <f>'O5 Details by Class &amp; Accounts'!T51</f>
        <v>0</v>
      </c>
      <c r="P71" s="651">
        <f>'O5 Details by Class &amp; Accounts'!U51</f>
        <v>0</v>
      </c>
      <c r="Q71" s="651">
        <f>'O5 Details by Class &amp; Accounts'!V51</f>
        <v>0</v>
      </c>
      <c r="R71" s="651">
        <f>'O5 Details by Class &amp; Accounts'!W51</f>
        <v>0</v>
      </c>
      <c r="S71" s="651">
        <f>'O5 Details by Class &amp; Accounts'!X51</f>
        <v>0</v>
      </c>
      <c r="T71" s="651">
        <f>'O5 Details by Class &amp; Accounts'!Y51</f>
        <v>0</v>
      </c>
      <c r="U71" s="651">
        <f>'O5 Details by Class &amp; Accounts'!Z51</f>
        <v>0</v>
      </c>
      <c r="V71" s="651">
        <f>'O5 Details by Class &amp; Accounts'!AA51</f>
        <v>0</v>
      </c>
      <c r="W71" s="651">
        <f>'O5 Details by Class &amp; Accounts'!AB51</f>
        <v>0</v>
      </c>
      <c r="X71" s="653">
        <f t="shared" si="3"/>
        <v>1840463.4198844347</v>
      </c>
      <c r="Y71" s="651">
        <f>'O5 Details by Class &amp; Accounts'!AD51</f>
        <v>1536667.5898430552</v>
      </c>
      <c r="Z71" s="651">
        <f>'O5 Details by Class &amp; Accounts'!AE51</f>
        <v>252895.09904039407</v>
      </c>
      <c r="AA71" s="651">
        <f>'O5 Details by Class &amp; Accounts'!AF51</f>
        <v>24692.614639223571</v>
      </c>
      <c r="AB71" s="651">
        <f>'O5 Details by Class &amp; Accounts'!AG51</f>
        <v>0</v>
      </c>
      <c r="AC71" s="651">
        <f>'O5 Details by Class &amp; Accounts'!AH51</f>
        <v>0</v>
      </c>
      <c r="AD71" s="651">
        <f>'O5 Details by Class &amp; Accounts'!AI51</f>
        <v>188.4932415207906</v>
      </c>
      <c r="AE71" s="651">
        <f>'O5 Details by Class &amp; Accounts'!AJ51</f>
        <v>21118.798840700434</v>
      </c>
      <c r="AF71" s="651">
        <f>'O5 Details by Class &amp; Accounts'!AK51</f>
        <v>0</v>
      </c>
      <c r="AG71" s="651">
        <f>'O5 Details by Class &amp; Accounts'!AL51</f>
        <v>4900.8242795405558</v>
      </c>
      <c r="AH71" s="651">
        <f>'O5 Details by Class &amp; Accounts'!AM51</f>
        <v>0</v>
      </c>
      <c r="AI71" s="651">
        <f>'O5 Details by Class &amp; Accounts'!AN51</f>
        <v>0</v>
      </c>
      <c r="AJ71" s="651">
        <f>'O5 Details by Class &amp; Accounts'!AO51</f>
        <v>0</v>
      </c>
      <c r="AK71" s="651">
        <f>'O5 Details by Class &amp; Accounts'!AP51</f>
        <v>0</v>
      </c>
      <c r="AL71" s="651">
        <f>'O5 Details by Class &amp; Accounts'!AQ51</f>
        <v>0</v>
      </c>
      <c r="AM71" s="651">
        <f>'O5 Details by Class &amp; Accounts'!AR51</f>
        <v>0</v>
      </c>
      <c r="AN71" s="651">
        <f>'O5 Details by Class &amp; Accounts'!AS51</f>
        <v>0</v>
      </c>
      <c r="AO71" s="651">
        <f>'O5 Details by Class &amp; Accounts'!AT51</f>
        <v>0</v>
      </c>
      <c r="AP71" s="651">
        <f>'O5 Details by Class &amp; Accounts'!AU51</f>
        <v>0</v>
      </c>
      <c r="AQ71" s="651">
        <f>'O5 Details by Class &amp; Accounts'!AV51</f>
        <v>0</v>
      </c>
      <c r="AR71" s="651">
        <f>'O5 Details by Class &amp; Accounts'!AW51</f>
        <v>0</v>
      </c>
      <c r="AS71" s="653">
        <f t="shared" si="0"/>
        <v>1840463.4198844347</v>
      </c>
      <c r="AV71" s="1914" t="inlineStr">
        <is>
          <t/>
        </is>
      </c>
    </row>
    <row r="72" spans="1:48" s="673" customFormat="1" ht="12.75" x14ac:dyDescent="0.2">
      <c r="A72" s="1151" t="s">
        <v>833</v>
      </c>
      <c r="B72" s="1152" t="s">
        <v>397</v>
      </c>
      <c r="C72" s="814"/>
      <c r="D72" s="651">
        <f>'O5 Details by Class &amp; Accounts'!I52</f>
        <v>434027.50914407731</v>
      </c>
      <c r="E72" s="651">
        <f>'O5 Details by Class &amp; Accounts'!J52</f>
        <v>495973.17960551515</v>
      </c>
      <c r="F72" s="651">
        <f>'O5 Details by Class &amp; Accounts'!K52</f>
        <v>472415.30563504715</v>
      </c>
      <c r="G72" s="651">
        <f>'O5 Details by Class &amp; Accounts'!L52</f>
        <v>0</v>
      </c>
      <c r="H72" s="651">
        <f>'O5 Details by Class &amp; Accounts'!M52</f>
        <v>0</v>
      </c>
      <c r="I72" s="651">
        <f>'O5 Details by Class &amp; Accounts'!N52</f>
        <v>0</v>
      </c>
      <c r="J72" s="651">
        <f>'O5 Details by Class &amp; Accounts'!O52</f>
        <v>0</v>
      </c>
      <c r="K72" s="651">
        <f>'O5 Details by Class &amp; Accounts'!P52</f>
        <v>0</v>
      </c>
      <c r="L72" s="651">
        <f>'O5 Details by Class &amp; Accounts'!Q52</f>
        <v>759.73215907013571</v>
      </c>
      <c r="M72" s="651">
        <f>'O5 Details by Class &amp; Accounts'!R52</f>
        <v>0</v>
      </c>
      <c r="N72" s="651">
        <f>'O5 Details by Class &amp; Accounts'!S52</f>
        <v>0</v>
      </c>
      <c r="O72" s="651">
        <f>'O5 Details by Class &amp; Accounts'!T52</f>
        <v>0</v>
      </c>
      <c r="P72" s="651">
        <f>'O5 Details by Class &amp; Accounts'!U52</f>
        <v>0</v>
      </c>
      <c r="Q72" s="651">
        <f>'O5 Details by Class &amp; Accounts'!V52</f>
        <v>0</v>
      </c>
      <c r="R72" s="651">
        <f>'O5 Details by Class &amp; Accounts'!W52</f>
        <v>0</v>
      </c>
      <c r="S72" s="651">
        <f>'O5 Details by Class &amp; Accounts'!X52</f>
        <v>0</v>
      </c>
      <c r="T72" s="651">
        <f>'O5 Details by Class &amp; Accounts'!Y52</f>
        <v>0</v>
      </c>
      <c r="U72" s="651">
        <f>'O5 Details by Class &amp; Accounts'!Z52</f>
        <v>0</v>
      </c>
      <c r="V72" s="651">
        <f>'O5 Details by Class &amp; Accounts'!AA52</f>
        <v>0</v>
      </c>
      <c r="W72" s="651">
        <f>'O5 Details by Class &amp; Accounts'!AB52</f>
        <v>0</v>
      </c>
      <c r="X72" s="653">
        <f t="shared" si="3"/>
        <v>2104763.5898155649</v>
      </c>
      <c r="Y72" s="651">
        <f>'O5 Details by Class &amp; Accounts'!AD52</f>
        <v>1449370.7701471879</v>
      </c>
      <c r="Z72" s="651">
        <f>'O5 Details by Class &amp; Accounts'!AE52</f>
        <v>238528.33682791542</v>
      </c>
      <c r="AA72" s="651">
        <f>'O5 Details by Class &amp; Accounts'!AF52</f>
        <v>23289.847546179069</v>
      </c>
      <c r="AB72" s="651">
        <f>'O5 Details by Class &amp; Accounts'!AG52</f>
        <v>0</v>
      </c>
      <c r="AC72" s="651">
        <f>'O5 Details by Class &amp; Accounts'!AH52</f>
        <v>0</v>
      </c>
      <c r="AD72" s="651">
        <f>'O5 Details by Class &amp; Accounts'!AI52</f>
        <v>177.78509577235931</v>
      </c>
      <c r="AE72" s="651">
        <f>'O5 Details by Class &amp; Accounts'!AJ52</f>
        <v>388774.43770842877</v>
      </c>
      <c r="AF72" s="651">
        <f>'O5 Details by Class &amp; Accounts'!AK52</f>
        <v>0</v>
      </c>
      <c r="AG72" s="651">
        <f>'O5 Details by Class &amp; Accounts'!AL52</f>
        <v>4622.4124900813413</v>
      </c>
      <c r="AH72" s="651">
        <f>'O5 Details by Class &amp; Accounts'!AM52</f>
        <v>0</v>
      </c>
      <c r="AI72" s="651">
        <f>'O5 Details by Class &amp; Accounts'!AN52</f>
        <v>0</v>
      </c>
      <c r="AJ72" s="651">
        <f>'O5 Details by Class &amp; Accounts'!AO52</f>
        <v>0</v>
      </c>
      <c r="AK72" s="651">
        <f>'O5 Details by Class &amp; Accounts'!AP52</f>
        <v>0</v>
      </c>
      <c r="AL72" s="651">
        <f>'O5 Details by Class &amp; Accounts'!AQ52</f>
        <v>0</v>
      </c>
      <c r="AM72" s="651">
        <f>'O5 Details by Class &amp; Accounts'!AR52</f>
        <v>0</v>
      </c>
      <c r="AN72" s="651">
        <f>'O5 Details by Class &amp; Accounts'!AS52</f>
        <v>0</v>
      </c>
      <c r="AO72" s="651">
        <f>'O5 Details by Class &amp; Accounts'!AT52</f>
        <v>0</v>
      </c>
      <c r="AP72" s="651">
        <f>'O5 Details by Class &amp; Accounts'!AU52</f>
        <v>0</v>
      </c>
      <c r="AQ72" s="651">
        <f>'O5 Details by Class &amp; Accounts'!AV52</f>
        <v>0</v>
      </c>
      <c r="AR72" s="651">
        <f>'O5 Details by Class &amp; Accounts'!AW52</f>
        <v>0</v>
      </c>
      <c r="AS72" s="653">
        <f t="shared" si="0"/>
        <v>2104763.5898155649</v>
      </c>
      <c r="AV72" s="1914" t="inlineStr">
        <is>
          <t/>
        </is>
      </c>
    </row>
    <row r="73" spans="1:48" s="673" customFormat="1" ht="12.75" x14ac:dyDescent="0.2">
      <c r="A73" s="1153">
        <v>1840</v>
      </c>
      <c r="B73" s="1154" t="s">
        <v>763</v>
      </c>
      <c r="C73" s="653">
        <f>SUM(D73:W73)</f>
        <v>2630151.3397999993</v>
      </c>
      <c r="D73" s="651">
        <f>D70+D71+D72</f>
        <v>742163.72342469078</v>
      </c>
      <c r="E73" s="651">
        <f t="shared" ref="E73:W73" si="19">E70+E71+E72</f>
        <v>848087.49201337353</v>
      </c>
      <c r="F73" s="651">
        <f t="shared" si="19"/>
        <v>864936.19217247586</v>
      </c>
      <c r="G73" s="651">
        <f t="shared" si="19"/>
        <v>0</v>
      </c>
      <c r="H73" s="651">
        <f t="shared" si="19"/>
        <v>0</v>
      </c>
      <c r="I73" s="651">
        <f t="shared" si="19"/>
        <v>169430.0395924116</v>
      </c>
      <c r="J73" s="651">
        <f t="shared" si="19"/>
        <v>4234.7914200441155</v>
      </c>
      <c r="K73" s="651">
        <f t="shared" si="19"/>
        <v>0</v>
      </c>
      <c r="L73" s="651">
        <f t="shared" si="19"/>
        <v>1299.1011770035075</v>
      </c>
      <c r="M73" s="651">
        <f t="shared" si="19"/>
        <v>0</v>
      </c>
      <c r="N73" s="651">
        <f t="shared" si="19"/>
        <v>0</v>
      </c>
      <c r="O73" s="651">
        <f t="shared" si="19"/>
        <v>0</v>
      </c>
      <c r="P73" s="651">
        <f t="shared" si="19"/>
        <v>0</v>
      </c>
      <c r="Q73" s="651">
        <f t="shared" si="19"/>
        <v>0</v>
      </c>
      <c r="R73" s="651">
        <f t="shared" si="19"/>
        <v>0</v>
      </c>
      <c r="S73" s="651">
        <f t="shared" si="19"/>
        <v>0</v>
      </c>
      <c r="T73" s="651">
        <f t="shared" si="19"/>
        <v>0</v>
      </c>
      <c r="U73" s="651">
        <f t="shared" si="19"/>
        <v>0</v>
      </c>
      <c r="V73" s="651">
        <f t="shared" si="19"/>
        <v>0</v>
      </c>
      <c r="W73" s="651">
        <f t="shared" si="19"/>
        <v>0</v>
      </c>
      <c r="X73" s="653">
        <f t="shared" si="3"/>
        <v>3945227.0096999994</v>
      </c>
      <c r="Y73" s="651">
        <f>Y70+Y71+Y72</f>
        <v>2986038.3599902429</v>
      </c>
      <c r="Z73" s="651">
        <f t="shared" ref="Z73:AR73" si="20">Z70+Z71+Z72</f>
        <v>491423.43586830946</v>
      </c>
      <c r="AA73" s="651">
        <f t="shared" si="20"/>
        <v>47982.462185402641</v>
      </c>
      <c r="AB73" s="651">
        <f t="shared" si="20"/>
        <v>0</v>
      </c>
      <c r="AC73" s="651">
        <f t="shared" si="20"/>
        <v>0</v>
      </c>
      <c r="AD73" s="651">
        <f t="shared" si="20"/>
        <v>366.27833729314989</v>
      </c>
      <c r="AE73" s="651">
        <f t="shared" si="20"/>
        <v>409893.23654912919</v>
      </c>
      <c r="AF73" s="651">
        <f t="shared" si="20"/>
        <v>0</v>
      </c>
      <c r="AG73" s="651">
        <f t="shared" si="20"/>
        <v>9523.2367696218971</v>
      </c>
      <c r="AH73" s="651">
        <f t="shared" si="20"/>
        <v>0</v>
      </c>
      <c r="AI73" s="651">
        <f t="shared" si="20"/>
        <v>0</v>
      </c>
      <c r="AJ73" s="651">
        <f t="shared" si="20"/>
        <v>0</v>
      </c>
      <c r="AK73" s="651">
        <f t="shared" si="20"/>
        <v>0</v>
      </c>
      <c r="AL73" s="651">
        <f t="shared" si="20"/>
        <v>0</v>
      </c>
      <c r="AM73" s="651">
        <f t="shared" si="20"/>
        <v>0</v>
      </c>
      <c r="AN73" s="651">
        <f t="shared" si="20"/>
        <v>0</v>
      </c>
      <c r="AO73" s="651">
        <f t="shared" si="20"/>
        <v>0</v>
      </c>
      <c r="AP73" s="651">
        <f t="shared" si="20"/>
        <v>0</v>
      </c>
      <c r="AQ73" s="651">
        <f t="shared" si="20"/>
        <v>0</v>
      </c>
      <c r="AR73" s="651">
        <f t="shared" si="20"/>
        <v>0</v>
      </c>
      <c r="AS73" s="653">
        <f t="shared" si="0"/>
        <v>6575378.3494999986</v>
      </c>
      <c r="AV73" s="1914" t="e">
        <v>#N/A</v>
      </c>
    </row>
    <row r="74" spans="1:48" s="673" customFormat="1" ht="12.75" x14ac:dyDescent="0.2">
      <c r="A74" s="255"/>
      <c r="B74" s="672"/>
      <c r="C74" s="814"/>
      <c r="D74" s="651"/>
      <c r="E74" s="651"/>
      <c r="F74" s="651"/>
      <c r="G74" s="651"/>
      <c r="H74" s="651"/>
      <c r="I74" s="651"/>
      <c r="J74" s="651"/>
      <c r="K74" s="651"/>
      <c r="L74" s="651"/>
      <c r="M74" s="651"/>
      <c r="N74" s="651"/>
      <c r="O74" s="651"/>
      <c r="P74" s="651"/>
      <c r="Q74" s="651"/>
      <c r="R74" s="651"/>
      <c r="S74" s="651"/>
      <c r="T74" s="651"/>
      <c r="U74" s="651"/>
      <c r="V74" s="651"/>
      <c r="W74" s="651"/>
      <c r="X74" s="653"/>
      <c r="Y74" s="651"/>
      <c r="Z74" s="651"/>
      <c r="AA74" s="651"/>
      <c r="AB74" s="651"/>
      <c r="AC74" s="651"/>
      <c r="AD74" s="651"/>
      <c r="AE74" s="651"/>
      <c r="AF74" s="651"/>
      <c r="AG74" s="651"/>
      <c r="AH74" s="651"/>
      <c r="AI74" s="651"/>
      <c r="AJ74" s="651"/>
      <c r="AK74" s="651"/>
      <c r="AL74" s="651"/>
      <c r="AM74" s="651"/>
      <c r="AN74" s="651"/>
      <c r="AO74" s="651"/>
      <c r="AP74" s="651"/>
      <c r="AQ74" s="651"/>
      <c r="AR74" s="651"/>
      <c r="AS74" s="814"/>
      <c r="AV74" s="1914" t="e">
        <v>#N/A</v>
      </c>
    </row>
    <row r="75" spans="1:48" s="673" customFormat="1" ht="25.5" x14ac:dyDescent="0.2">
      <c r="A75" s="1174" t="s">
        <v>834</v>
      </c>
      <c r="B75" s="1175" t="s">
        <v>398</v>
      </c>
      <c r="C75" s="1188"/>
      <c r="D75" s="950">
        <f>'O5 Details by Class &amp; Accounts'!I54</f>
        <v>0</v>
      </c>
      <c r="E75" s="950">
        <f>'O5 Details by Class &amp; Accounts'!J54</f>
        <v>0</v>
      </c>
      <c r="F75" s="950">
        <f>'O5 Details by Class &amp; Accounts'!K54</f>
        <v>0</v>
      </c>
      <c r="G75" s="950">
        <f>'O5 Details by Class &amp; Accounts'!L54</f>
        <v>0</v>
      </c>
      <c r="H75" s="950">
        <f>'O5 Details by Class &amp; Accounts'!M54</f>
        <v>0</v>
      </c>
      <c r="I75" s="950">
        <f>'O5 Details by Class &amp; Accounts'!N54</f>
        <v>0</v>
      </c>
      <c r="J75" s="950">
        <f>'O5 Details by Class &amp; Accounts'!O54</f>
        <v>0</v>
      </c>
      <c r="K75" s="950">
        <f>'O5 Details by Class &amp; Accounts'!P54</f>
        <v>0</v>
      </c>
      <c r="L75" s="950">
        <f>'O5 Details by Class &amp; Accounts'!Q54</f>
        <v>0</v>
      </c>
      <c r="M75" s="950">
        <f>'O5 Details by Class &amp; Accounts'!R54</f>
        <v>0</v>
      </c>
      <c r="N75" s="950">
        <f>'O5 Details by Class &amp; Accounts'!S54</f>
        <v>0</v>
      </c>
      <c r="O75" s="950">
        <f>'O5 Details by Class &amp; Accounts'!T54</f>
        <v>0</v>
      </c>
      <c r="P75" s="950">
        <f>'O5 Details by Class &amp; Accounts'!U54</f>
        <v>0</v>
      </c>
      <c r="Q75" s="950">
        <f>'O5 Details by Class &amp; Accounts'!V54</f>
        <v>0</v>
      </c>
      <c r="R75" s="950">
        <f>'O5 Details by Class &amp; Accounts'!W54</f>
        <v>0</v>
      </c>
      <c r="S75" s="950">
        <f>'O5 Details by Class &amp; Accounts'!X54</f>
        <v>0</v>
      </c>
      <c r="T75" s="950">
        <f>'O5 Details by Class &amp; Accounts'!Y54</f>
        <v>0</v>
      </c>
      <c r="U75" s="950">
        <f>'O5 Details by Class &amp; Accounts'!Z54</f>
        <v>0</v>
      </c>
      <c r="V75" s="950">
        <f>'O5 Details by Class &amp; Accounts'!AA54</f>
        <v>0</v>
      </c>
      <c r="W75" s="950">
        <f>'O5 Details by Class &amp; Accounts'!AB54</f>
        <v>0</v>
      </c>
      <c r="X75" s="1178">
        <f t="shared" si="3"/>
        <v>0</v>
      </c>
      <c r="Y75" s="950">
        <f>'O5 Details by Class &amp; Accounts'!AD54</f>
        <v>0</v>
      </c>
      <c r="Z75" s="950">
        <f>'O5 Details by Class &amp; Accounts'!AE54</f>
        <v>0</v>
      </c>
      <c r="AA75" s="950">
        <f>'O5 Details by Class &amp; Accounts'!AF54</f>
        <v>0</v>
      </c>
      <c r="AB75" s="950">
        <f>'O5 Details by Class &amp; Accounts'!AG54</f>
        <v>0</v>
      </c>
      <c r="AC75" s="950">
        <f>'O5 Details by Class &amp; Accounts'!AH54</f>
        <v>0</v>
      </c>
      <c r="AD75" s="950">
        <f>'O5 Details by Class &amp; Accounts'!AI54</f>
        <v>0</v>
      </c>
      <c r="AE75" s="950">
        <f>'O5 Details by Class &amp; Accounts'!AJ54</f>
        <v>0</v>
      </c>
      <c r="AF75" s="950">
        <f>'O5 Details by Class &amp; Accounts'!AK54</f>
        <v>0</v>
      </c>
      <c r="AG75" s="950">
        <f>'O5 Details by Class &amp; Accounts'!AL54</f>
        <v>0</v>
      </c>
      <c r="AH75" s="950">
        <f>'O5 Details by Class &amp; Accounts'!AM54</f>
        <v>0</v>
      </c>
      <c r="AI75" s="950">
        <f>'O5 Details by Class &amp; Accounts'!AN54</f>
        <v>0</v>
      </c>
      <c r="AJ75" s="950">
        <f>'O5 Details by Class &amp; Accounts'!AO54</f>
        <v>0</v>
      </c>
      <c r="AK75" s="950">
        <f>'O5 Details by Class &amp; Accounts'!AP54</f>
        <v>0</v>
      </c>
      <c r="AL75" s="950">
        <f>'O5 Details by Class &amp; Accounts'!AQ54</f>
        <v>0</v>
      </c>
      <c r="AM75" s="950">
        <f>'O5 Details by Class &amp; Accounts'!AR54</f>
        <v>0</v>
      </c>
      <c r="AN75" s="950">
        <f>'O5 Details by Class &amp; Accounts'!AS54</f>
        <v>0</v>
      </c>
      <c r="AO75" s="950">
        <f>'O5 Details by Class &amp; Accounts'!AT54</f>
        <v>0</v>
      </c>
      <c r="AP75" s="950">
        <f>'O5 Details by Class &amp; Accounts'!AU54</f>
        <v>0</v>
      </c>
      <c r="AQ75" s="950">
        <f>'O5 Details by Class &amp; Accounts'!AV54</f>
        <v>0</v>
      </c>
      <c r="AR75" s="950">
        <f>'O5 Details by Class &amp; Accounts'!AW54</f>
        <v>0</v>
      </c>
      <c r="AS75" s="1178">
        <f t="shared" si="0"/>
        <v>0</v>
      </c>
      <c r="AV75" s="1914" t="inlineStr">
        <is>
          <t/>
        </is>
      </c>
    </row>
    <row r="76" spans="1:48" s="673" customFormat="1" ht="25.5" x14ac:dyDescent="0.2">
      <c r="A76" s="1179" t="s">
        <v>835</v>
      </c>
      <c r="B76" s="1180" t="s">
        <v>399</v>
      </c>
      <c r="C76" s="1188"/>
      <c r="D76" s="950">
        <f>'O5 Details by Class &amp; Accounts'!I55</f>
        <v>457639.08692692971</v>
      </c>
      <c r="E76" s="950">
        <f>'O5 Details by Class &amp; Accounts'!J55</f>
        <v>522954.67055192619</v>
      </c>
      <c r="F76" s="950">
        <f>'O5 Details by Class &amp; Accounts'!K55</f>
        <v>582965.88258577662</v>
      </c>
      <c r="G76" s="950">
        <f>'O5 Details by Class &amp; Accounts'!L55</f>
        <v>0</v>
      </c>
      <c r="H76" s="950">
        <f>'O5 Details by Class &amp; Accounts'!M55</f>
        <v>0</v>
      </c>
      <c r="I76" s="950">
        <f>'O5 Details by Class &amp; Accounts'!N55</f>
        <v>251634.84531698909</v>
      </c>
      <c r="J76" s="950">
        <f>'O5 Details by Class &amp; Accounts'!O55</f>
        <v>6289.4459949134107</v>
      </c>
      <c r="K76" s="950">
        <f>'O5 Details by Class &amp; Accounts'!P55</f>
        <v>0</v>
      </c>
      <c r="L76" s="950">
        <f>'O5 Details by Class &amp; Accounts'!Q55</f>
        <v>801.06243097708102</v>
      </c>
      <c r="M76" s="950">
        <f>'O5 Details by Class &amp; Accounts'!R55</f>
        <v>0</v>
      </c>
      <c r="N76" s="950">
        <f>'O5 Details by Class &amp; Accounts'!S55</f>
        <v>0</v>
      </c>
      <c r="O76" s="950">
        <f>'O5 Details by Class &amp; Accounts'!T55</f>
        <v>0</v>
      </c>
      <c r="P76" s="950">
        <f>'O5 Details by Class &amp; Accounts'!U55</f>
        <v>0</v>
      </c>
      <c r="Q76" s="950">
        <f>'O5 Details by Class &amp; Accounts'!V55</f>
        <v>0</v>
      </c>
      <c r="R76" s="950">
        <f>'O5 Details by Class &amp; Accounts'!W55</f>
        <v>0</v>
      </c>
      <c r="S76" s="950">
        <f>'O5 Details by Class &amp; Accounts'!X55</f>
        <v>0</v>
      </c>
      <c r="T76" s="950">
        <f>'O5 Details by Class &amp; Accounts'!Y55</f>
        <v>0</v>
      </c>
      <c r="U76" s="950">
        <f>'O5 Details by Class &amp; Accounts'!Z55</f>
        <v>0</v>
      </c>
      <c r="V76" s="950">
        <f>'O5 Details by Class &amp; Accounts'!AA55</f>
        <v>0</v>
      </c>
      <c r="W76" s="950">
        <f>'O5 Details by Class &amp; Accounts'!AB55</f>
        <v>0</v>
      </c>
      <c r="X76" s="1178">
        <f t="shared" si="3"/>
        <v>2733427.490711268</v>
      </c>
      <c r="Y76" s="950">
        <f>'O5 Details by Class &amp; Accounts'!AD55</f>
        <v>2282234.6745830905</v>
      </c>
      <c r="Z76" s="950">
        <f>'O5 Details by Class &amp; Accounts'!AE55</f>
        <v>375595.84641273</v>
      </c>
      <c r="AA76" s="950">
        <f>'O5 Details by Class &amp; Accounts'!AF55</f>
        <v>36673.085128000719</v>
      </c>
      <c r="AB76" s="950">
        <f>'O5 Details by Class &amp; Accounts'!AG55</f>
        <v>0</v>
      </c>
      <c r="AC76" s="950">
        <f>'O5 Details by Class &amp; Accounts'!AH55</f>
        <v>0</v>
      </c>
      <c r="AD76" s="950">
        <f>'O5 Details by Class &amp; Accounts'!AI55</f>
        <v>279.94721471756276</v>
      </c>
      <c r="AE76" s="950">
        <f>'O5 Details by Class &amp; Accounts'!AJ55</f>
        <v>31365.309790072635</v>
      </c>
      <c r="AF76" s="950">
        <f>'O5 Details by Class &amp; Accounts'!AK55</f>
        <v>0</v>
      </c>
      <c r="AG76" s="950">
        <f>'O5 Details by Class &amp; Accounts'!AL55</f>
        <v>7278.6275826566316</v>
      </c>
      <c r="AH76" s="950">
        <f>'O5 Details by Class &amp; Accounts'!AM55</f>
        <v>0</v>
      </c>
      <c r="AI76" s="950">
        <f>'O5 Details by Class &amp; Accounts'!AN55</f>
        <v>0</v>
      </c>
      <c r="AJ76" s="950">
        <f>'O5 Details by Class &amp; Accounts'!AO55</f>
        <v>0</v>
      </c>
      <c r="AK76" s="950">
        <f>'O5 Details by Class &amp; Accounts'!AP55</f>
        <v>0</v>
      </c>
      <c r="AL76" s="950">
        <f>'O5 Details by Class &amp; Accounts'!AQ55</f>
        <v>0</v>
      </c>
      <c r="AM76" s="950">
        <f>'O5 Details by Class &amp; Accounts'!AR55</f>
        <v>0</v>
      </c>
      <c r="AN76" s="950">
        <f>'O5 Details by Class &amp; Accounts'!AS55</f>
        <v>0</v>
      </c>
      <c r="AO76" s="950">
        <f>'O5 Details by Class &amp; Accounts'!AT55</f>
        <v>0</v>
      </c>
      <c r="AP76" s="950">
        <f>'O5 Details by Class &amp; Accounts'!AU55</f>
        <v>0</v>
      </c>
      <c r="AQ76" s="950">
        <f>'O5 Details by Class &amp; Accounts'!AV55</f>
        <v>0</v>
      </c>
      <c r="AR76" s="950">
        <f>'O5 Details by Class &amp; Accounts'!AW55</f>
        <v>0</v>
      </c>
      <c r="AS76" s="1178">
        <f t="shared" si="0"/>
        <v>2733427.490711268</v>
      </c>
      <c r="AV76" s="1914" t="inlineStr">
        <is>
          <t/>
        </is>
      </c>
    </row>
    <row r="77" spans="1:48" s="673" customFormat="1" ht="25.5" x14ac:dyDescent="0.2">
      <c r="A77" s="1179" t="s">
        <v>836</v>
      </c>
      <c r="B77" s="1180" t="s">
        <v>631</v>
      </c>
      <c r="C77" s="1188"/>
      <c r="D77" s="950">
        <f>'O5 Details by Class &amp; Accounts'!I56</f>
        <v>820896.97795564053</v>
      </c>
      <c r="E77" s="950">
        <f>'O5 Details by Class &amp; Accounts'!J56</f>
        <v>938057.78598716587</v>
      </c>
      <c r="F77" s="950">
        <f>'O5 Details by Class &amp; Accounts'!K56</f>
        <v>893501.65269609028</v>
      </c>
      <c r="G77" s="950">
        <f>'O5 Details by Class &amp; Accounts'!L56</f>
        <v>0</v>
      </c>
      <c r="H77" s="950">
        <f>'O5 Details by Class &amp; Accounts'!M56</f>
        <v>0</v>
      </c>
      <c r="I77" s="950">
        <f>'O5 Details by Class &amp; Accounts'!N56</f>
        <v>0</v>
      </c>
      <c r="J77" s="950">
        <f>'O5 Details by Class &amp; Accounts'!O56</f>
        <v>0</v>
      </c>
      <c r="K77" s="950">
        <f>'O5 Details by Class &amp; Accounts'!P56</f>
        <v>0</v>
      </c>
      <c r="L77" s="950">
        <f>'O5 Details by Class &amp; Accounts'!Q56</f>
        <v>1436.9177535918839</v>
      </c>
      <c r="M77" s="950">
        <f>'O5 Details by Class &amp; Accounts'!R56</f>
        <v>0</v>
      </c>
      <c r="N77" s="950">
        <f>'O5 Details by Class &amp; Accounts'!S56</f>
        <v>0</v>
      </c>
      <c r="O77" s="950">
        <f>'O5 Details by Class &amp; Accounts'!T56</f>
        <v>0</v>
      </c>
      <c r="P77" s="950">
        <f>'O5 Details by Class &amp; Accounts'!U56</f>
        <v>0</v>
      </c>
      <c r="Q77" s="950">
        <f>'O5 Details by Class &amp; Accounts'!V56</f>
        <v>0</v>
      </c>
      <c r="R77" s="950">
        <f>'O5 Details by Class &amp; Accounts'!W56</f>
        <v>0</v>
      </c>
      <c r="S77" s="950">
        <f>'O5 Details by Class &amp; Accounts'!X56</f>
        <v>0</v>
      </c>
      <c r="T77" s="950">
        <f>'O5 Details by Class &amp; Accounts'!Y56</f>
        <v>0</v>
      </c>
      <c r="U77" s="950">
        <f>'O5 Details by Class &amp; Accounts'!Z56</f>
        <v>0</v>
      </c>
      <c r="V77" s="950">
        <f>'O5 Details by Class &amp; Accounts'!AA56</f>
        <v>0</v>
      </c>
      <c r="W77" s="950">
        <f>'O5 Details by Class &amp; Accounts'!AB56</f>
        <v>0</v>
      </c>
      <c r="X77" s="1178">
        <f t="shared" si="3"/>
        <v>3980840.0015887334</v>
      </c>
      <c r="Y77" s="950">
        <f>'O5 Details by Class &amp; Accounts'!AD56</f>
        <v>2741264.2288443334</v>
      </c>
      <c r="Z77" s="950">
        <f>'O5 Details by Class &amp; Accounts'!AE56</f>
        <v>451140.04696375562</v>
      </c>
      <c r="AA77" s="950">
        <f>'O5 Details by Class &amp; Accounts'!AF56</f>
        <v>44049.202101057381</v>
      </c>
      <c r="AB77" s="950">
        <f>'O5 Details by Class &amp; Accounts'!AG56</f>
        <v>0</v>
      </c>
      <c r="AC77" s="950">
        <f>'O5 Details by Class &amp; Accounts'!AH56</f>
        <v>0</v>
      </c>
      <c r="AD77" s="950">
        <f>'O5 Details by Class &amp; Accounts'!AI56</f>
        <v>336.25345115310978</v>
      </c>
      <c r="AE77" s="950">
        <f>'O5 Details by Class &amp; Accounts'!AJ56</f>
        <v>735307.68049845309</v>
      </c>
      <c r="AF77" s="950">
        <f>'O5 Details by Class &amp; Accounts'!AK56</f>
        <v>0</v>
      </c>
      <c r="AG77" s="950">
        <f>'O5 Details by Class &amp; Accounts'!AL56</f>
        <v>8742.589729980853</v>
      </c>
      <c r="AH77" s="950">
        <f>'O5 Details by Class &amp; Accounts'!AM56</f>
        <v>0</v>
      </c>
      <c r="AI77" s="950">
        <f>'O5 Details by Class &amp; Accounts'!AN56</f>
        <v>0</v>
      </c>
      <c r="AJ77" s="950">
        <f>'O5 Details by Class &amp; Accounts'!AO56</f>
        <v>0</v>
      </c>
      <c r="AK77" s="950">
        <f>'O5 Details by Class &amp; Accounts'!AP56</f>
        <v>0</v>
      </c>
      <c r="AL77" s="950">
        <f>'O5 Details by Class &amp; Accounts'!AQ56</f>
        <v>0</v>
      </c>
      <c r="AM77" s="950">
        <f>'O5 Details by Class &amp; Accounts'!AR56</f>
        <v>0</v>
      </c>
      <c r="AN77" s="950">
        <f>'O5 Details by Class &amp; Accounts'!AS56</f>
        <v>0</v>
      </c>
      <c r="AO77" s="950">
        <f>'O5 Details by Class &amp; Accounts'!AT56</f>
        <v>0</v>
      </c>
      <c r="AP77" s="950">
        <f>'O5 Details by Class &amp; Accounts'!AU56</f>
        <v>0</v>
      </c>
      <c r="AQ77" s="950">
        <f>'O5 Details by Class &amp; Accounts'!AV56</f>
        <v>0</v>
      </c>
      <c r="AR77" s="950">
        <f>'O5 Details by Class &amp; Accounts'!AW56</f>
        <v>0</v>
      </c>
      <c r="AS77" s="1178">
        <f t="shared" si="0"/>
        <v>3980840.0015887334</v>
      </c>
      <c r="AV77" s="1914" t="inlineStr">
        <is>
          <t/>
        </is>
      </c>
    </row>
    <row r="78" spans="1:48" s="673" customFormat="1" ht="12.75" x14ac:dyDescent="0.2">
      <c r="A78" s="1181">
        <v>1845</v>
      </c>
      <c r="B78" s="1182" t="s">
        <v>763</v>
      </c>
      <c r="C78" s="1178">
        <f>SUM(D78:W78)</f>
        <v>4476178.3282000013</v>
      </c>
      <c r="D78" s="950">
        <f>D75+D76+D77</f>
        <v>1278536.0648825702</v>
      </c>
      <c r="E78" s="950">
        <f t="shared" ref="E78:W78" si="21">E75+E76+E77</f>
        <v>1461012.4565390921</v>
      </c>
      <c r="F78" s="950">
        <f t="shared" si="21"/>
        <v>1476467.5352818668</v>
      </c>
      <c r="G78" s="950">
        <f t="shared" si="21"/>
        <v>0</v>
      </c>
      <c r="H78" s="950">
        <f t="shared" si="21"/>
        <v>0</v>
      </c>
      <c r="I78" s="950">
        <f t="shared" si="21"/>
        <v>251634.84531698909</v>
      </c>
      <c r="J78" s="950">
        <f t="shared" si="21"/>
        <v>6289.4459949134107</v>
      </c>
      <c r="K78" s="950">
        <f t="shared" si="21"/>
        <v>0</v>
      </c>
      <c r="L78" s="950">
        <f t="shared" si="21"/>
        <v>2237.9801845689649</v>
      </c>
      <c r="M78" s="950">
        <f t="shared" si="21"/>
        <v>0</v>
      </c>
      <c r="N78" s="950">
        <f t="shared" si="21"/>
        <v>0</v>
      </c>
      <c r="O78" s="950">
        <f t="shared" si="21"/>
        <v>0</v>
      </c>
      <c r="P78" s="950">
        <f t="shared" si="21"/>
        <v>0</v>
      </c>
      <c r="Q78" s="950">
        <f t="shared" si="21"/>
        <v>0</v>
      </c>
      <c r="R78" s="950">
        <f t="shared" si="21"/>
        <v>0</v>
      </c>
      <c r="S78" s="950">
        <f t="shared" si="21"/>
        <v>0</v>
      </c>
      <c r="T78" s="950">
        <f t="shared" si="21"/>
        <v>0</v>
      </c>
      <c r="U78" s="950">
        <f t="shared" si="21"/>
        <v>0</v>
      </c>
      <c r="V78" s="950">
        <f t="shared" si="21"/>
        <v>0</v>
      </c>
      <c r="W78" s="950">
        <f t="shared" si="21"/>
        <v>0</v>
      </c>
      <c r="X78" s="1178">
        <f t="shared" si="3"/>
        <v>6714267.4923000019</v>
      </c>
      <c r="Y78" s="950">
        <f>Y75+Y76+Y77</f>
        <v>5023498.9034274239</v>
      </c>
      <c r="Z78" s="950">
        <f t="shared" ref="Z78:AR78" si="22">Z75+Z76+Z77</f>
        <v>826735.89337648568</v>
      </c>
      <c r="AA78" s="950">
        <f t="shared" si="22"/>
        <v>80722.2872290581</v>
      </c>
      <c r="AB78" s="950">
        <f t="shared" si="22"/>
        <v>0</v>
      </c>
      <c r="AC78" s="950">
        <f t="shared" si="22"/>
        <v>0</v>
      </c>
      <c r="AD78" s="950">
        <f t="shared" si="22"/>
        <v>616.20066587067254</v>
      </c>
      <c r="AE78" s="950">
        <f t="shared" si="22"/>
        <v>766672.9902885257</v>
      </c>
      <c r="AF78" s="950">
        <f t="shared" si="22"/>
        <v>0</v>
      </c>
      <c r="AG78" s="950">
        <f t="shared" si="22"/>
        <v>16021.217312637484</v>
      </c>
      <c r="AH78" s="950">
        <f t="shared" si="22"/>
        <v>0</v>
      </c>
      <c r="AI78" s="950">
        <f t="shared" si="22"/>
        <v>0</v>
      </c>
      <c r="AJ78" s="950">
        <f t="shared" si="22"/>
        <v>0</v>
      </c>
      <c r="AK78" s="950">
        <f t="shared" si="22"/>
        <v>0</v>
      </c>
      <c r="AL78" s="950">
        <f t="shared" si="22"/>
        <v>0</v>
      </c>
      <c r="AM78" s="950">
        <f t="shared" si="22"/>
        <v>0</v>
      </c>
      <c r="AN78" s="950">
        <f t="shared" si="22"/>
        <v>0</v>
      </c>
      <c r="AO78" s="950">
        <f t="shared" si="22"/>
        <v>0</v>
      </c>
      <c r="AP78" s="950">
        <f t="shared" si="22"/>
        <v>0</v>
      </c>
      <c r="AQ78" s="950">
        <f t="shared" si="22"/>
        <v>0</v>
      </c>
      <c r="AR78" s="950">
        <f t="shared" si="22"/>
        <v>0</v>
      </c>
      <c r="AS78" s="1178">
        <f t="shared" si="0"/>
        <v>11190445.820500003</v>
      </c>
      <c r="AV78" s="1914" t="e">
        <v>#N/A</v>
      </c>
    </row>
    <row r="79" spans="1:48" s="673" customFormat="1" ht="12.75" x14ac:dyDescent="0.2">
      <c r="A79" s="714"/>
      <c r="B79" s="679"/>
      <c r="C79" s="653"/>
      <c r="D79" s="651"/>
      <c r="E79" s="651"/>
      <c r="F79" s="651"/>
      <c r="G79" s="651"/>
      <c r="H79" s="651"/>
      <c r="I79" s="651"/>
      <c r="J79" s="651"/>
      <c r="K79" s="651"/>
      <c r="L79" s="651"/>
      <c r="M79" s="651"/>
      <c r="N79" s="651"/>
      <c r="O79" s="651"/>
      <c r="P79" s="651"/>
      <c r="Q79" s="651"/>
      <c r="R79" s="651"/>
      <c r="S79" s="651"/>
      <c r="T79" s="651"/>
      <c r="U79" s="651"/>
      <c r="V79" s="651"/>
      <c r="W79" s="651"/>
      <c r="X79" s="653"/>
      <c r="Y79" s="651"/>
      <c r="Z79" s="651"/>
      <c r="AA79" s="651"/>
      <c r="AB79" s="651"/>
      <c r="AC79" s="651"/>
      <c r="AD79" s="651"/>
      <c r="AE79" s="651"/>
      <c r="AF79" s="651"/>
      <c r="AG79" s="651"/>
      <c r="AH79" s="651"/>
      <c r="AI79" s="651"/>
      <c r="AJ79" s="651"/>
      <c r="AK79" s="651"/>
      <c r="AL79" s="651"/>
      <c r="AM79" s="651"/>
      <c r="AN79" s="651"/>
      <c r="AO79" s="651"/>
      <c r="AP79" s="651"/>
      <c r="AQ79" s="651"/>
      <c r="AR79" s="651"/>
      <c r="AS79" s="814"/>
      <c r="AV79" s="1914" t="e">
        <v>#N/A</v>
      </c>
    </row>
    <row r="80" spans="1:48" s="673" customFormat="1" ht="12.75" x14ac:dyDescent="0.2">
      <c r="A80" s="714" t="s">
        <v>505</v>
      </c>
      <c r="B80" s="679" t="s">
        <v>763</v>
      </c>
      <c r="C80" s="653">
        <f>C73+C78</f>
        <v>7106329.6680000005</v>
      </c>
      <c r="D80" s="651">
        <f t="shared" ref="D80:AR80" si="23">D73+D78</f>
        <v>2020699.788307261</v>
      </c>
      <c r="E80" s="651">
        <f t="shared" si="23"/>
        <v>2309099.9485524655</v>
      </c>
      <c r="F80" s="651">
        <f t="shared" si="23"/>
        <v>2341403.7274543429</v>
      </c>
      <c r="G80" s="651">
        <f t="shared" si="23"/>
        <v>0</v>
      </c>
      <c r="H80" s="651">
        <f t="shared" si="23"/>
        <v>0</v>
      </c>
      <c r="I80" s="651">
        <f t="shared" si="23"/>
        <v>421064.88490940072</v>
      </c>
      <c r="J80" s="651">
        <f t="shared" si="23"/>
        <v>10524.237414957526</v>
      </c>
      <c r="K80" s="651">
        <f t="shared" si="23"/>
        <v>0</v>
      </c>
      <c r="L80" s="651">
        <f t="shared" si="23"/>
        <v>3537.0813615724724</v>
      </c>
      <c r="M80" s="651">
        <f t="shared" si="23"/>
        <v>0</v>
      </c>
      <c r="N80" s="651">
        <f t="shared" si="23"/>
        <v>0</v>
      </c>
      <c r="O80" s="651">
        <f t="shared" si="23"/>
        <v>0</v>
      </c>
      <c r="P80" s="651">
        <f t="shared" si="23"/>
        <v>0</v>
      </c>
      <c r="Q80" s="651">
        <f t="shared" si="23"/>
        <v>0</v>
      </c>
      <c r="R80" s="651">
        <f t="shared" si="23"/>
        <v>0</v>
      </c>
      <c r="S80" s="651">
        <f t="shared" si="23"/>
        <v>0</v>
      </c>
      <c r="T80" s="651">
        <f t="shared" si="23"/>
        <v>0</v>
      </c>
      <c r="U80" s="651">
        <f t="shared" si="23"/>
        <v>0</v>
      </c>
      <c r="V80" s="651">
        <f t="shared" si="23"/>
        <v>0</v>
      </c>
      <c r="W80" s="651">
        <f t="shared" si="23"/>
        <v>0</v>
      </c>
      <c r="X80" s="653">
        <f t="shared" si="23"/>
        <v>10659494.502</v>
      </c>
      <c r="Y80" s="651">
        <f t="shared" si="23"/>
        <v>8009537.2634176668</v>
      </c>
      <c r="Z80" s="651">
        <f t="shared" si="23"/>
        <v>1318159.3292447953</v>
      </c>
      <c r="AA80" s="651">
        <f t="shared" si="23"/>
        <v>128704.74941446073</v>
      </c>
      <c r="AB80" s="651">
        <f t="shared" si="23"/>
        <v>0</v>
      </c>
      <c r="AC80" s="651">
        <f t="shared" si="23"/>
        <v>0</v>
      </c>
      <c r="AD80" s="651">
        <f t="shared" si="23"/>
        <v>982.47900316382243</v>
      </c>
      <c r="AE80" s="651">
        <f t="shared" si="23"/>
        <v>1176566.2268376548</v>
      </c>
      <c r="AF80" s="651">
        <f t="shared" si="23"/>
        <v>0</v>
      </c>
      <c r="AG80" s="651">
        <f t="shared" si="23"/>
        <v>25544.454082259381</v>
      </c>
      <c r="AH80" s="651">
        <f t="shared" si="23"/>
        <v>0</v>
      </c>
      <c r="AI80" s="651">
        <f t="shared" si="23"/>
        <v>0</v>
      </c>
      <c r="AJ80" s="651">
        <f t="shared" si="23"/>
        <v>0</v>
      </c>
      <c r="AK80" s="651">
        <f t="shared" si="23"/>
        <v>0</v>
      </c>
      <c r="AL80" s="651">
        <f t="shared" si="23"/>
        <v>0</v>
      </c>
      <c r="AM80" s="651">
        <f t="shared" si="23"/>
        <v>0</v>
      </c>
      <c r="AN80" s="651">
        <f t="shared" si="23"/>
        <v>0</v>
      </c>
      <c r="AO80" s="651">
        <f t="shared" si="23"/>
        <v>0</v>
      </c>
      <c r="AP80" s="651">
        <f t="shared" si="23"/>
        <v>0</v>
      </c>
      <c r="AQ80" s="651">
        <f t="shared" si="23"/>
        <v>0</v>
      </c>
      <c r="AR80" s="651">
        <f t="shared" si="23"/>
        <v>0</v>
      </c>
      <c r="AS80" s="653">
        <f t="shared" si="0"/>
        <v>17765824.170000002</v>
      </c>
      <c r="AV80" s="1914" t="e">
        <v>#N/A</v>
      </c>
    </row>
    <row r="81" spans="1:48" s="673" customFormat="1" ht="12.75" x14ac:dyDescent="0.2">
      <c r="A81" s="255"/>
      <c r="B81" s="672"/>
      <c r="C81" s="814"/>
      <c r="D81" s="651"/>
      <c r="E81" s="651"/>
      <c r="F81" s="651"/>
      <c r="G81" s="651"/>
      <c r="H81" s="651"/>
      <c r="I81" s="651"/>
      <c r="J81" s="651"/>
      <c r="K81" s="651"/>
      <c r="L81" s="651"/>
      <c r="M81" s="651"/>
      <c r="N81" s="651"/>
      <c r="O81" s="651"/>
      <c r="P81" s="651"/>
      <c r="Q81" s="651"/>
      <c r="R81" s="651"/>
      <c r="S81" s="651"/>
      <c r="T81" s="651"/>
      <c r="U81" s="651"/>
      <c r="V81" s="651"/>
      <c r="W81" s="651"/>
      <c r="X81" s="653"/>
      <c r="Y81" s="651"/>
      <c r="Z81" s="651"/>
      <c r="AA81" s="651"/>
      <c r="AB81" s="651"/>
      <c r="AC81" s="651"/>
      <c r="AD81" s="651"/>
      <c r="AE81" s="651"/>
      <c r="AF81" s="651"/>
      <c r="AG81" s="651"/>
      <c r="AH81" s="651"/>
      <c r="AI81" s="651"/>
      <c r="AJ81" s="651"/>
      <c r="AK81" s="651"/>
      <c r="AL81" s="651"/>
      <c r="AM81" s="651"/>
      <c r="AN81" s="651"/>
      <c r="AO81" s="651"/>
      <c r="AP81" s="651"/>
      <c r="AQ81" s="651"/>
      <c r="AR81" s="651"/>
      <c r="AS81" s="814"/>
      <c r="AV81" s="1914" t="e">
        <v>#N/A</v>
      </c>
    </row>
    <row r="82" spans="1:48" s="673" customFormat="1" ht="12.75" x14ac:dyDescent="0.2">
      <c r="A82" s="1189">
        <v>1850</v>
      </c>
      <c r="B82" s="1190" t="s">
        <v>90</v>
      </c>
      <c r="C82" s="1178">
        <f>SUM(D82:W82)</f>
        <v>3831814.9768000012</v>
      </c>
      <c r="D82" s="950">
        <f>'O5 Details by Class &amp; Accounts'!I57</f>
        <v>1180232.1385864592</v>
      </c>
      <c r="E82" s="950">
        <f>'O5 Details by Class &amp; Accounts'!J57</f>
        <v>1348678.3075149027</v>
      </c>
      <c r="F82" s="950">
        <f>'O5 Details by Class &amp; Accounts'!K57</f>
        <v>1284618.4048798231</v>
      </c>
      <c r="G82" s="950">
        <f>'O5 Details by Class &amp; Accounts'!L57</f>
        <v>0</v>
      </c>
      <c r="H82" s="950">
        <f>'O5 Details by Class &amp; Accounts'!M57</f>
        <v>0</v>
      </c>
      <c r="I82" s="950">
        <f>'O5 Details by Class &amp; Accounts'!N57</f>
        <v>0</v>
      </c>
      <c r="J82" s="950">
        <f>'O5 Details by Class &amp; Accounts'!O57</f>
        <v>16220.219183956879</v>
      </c>
      <c r="K82" s="950">
        <f>'O5 Details by Class &amp; Accounts'!P57</f>
        <v>0</v>
      </c>
      <c r="L82" s="950">
        <f>'O5 Details by Class &amp; Accounts'!Q57</f>
        <v>2065.9066348594138</v>
      </c>
      <c r="M82" s="950">
        <f>'O5 Details by Class &amp; Accounts'!R57</f>
        <v>0</v>
      </c>
      <c r="N82" s="950">
        <f>'O5 Details by Class &amp; Accounts'!S57</f>
        <v>0</v>
      </c>
      <c r="O82" s="950">
        <f>'O5 Details by Class &amp; Accounts'!T57</f>
        <v>0</v>
      </c>
      <c r="P82" s="950">
        <f>'O5 Details by Class &amp; Accounts'!U57</f>
        <v>0</v>
      </c>
      <c r="Q82" s="950">
        <f>'O5 Details by Class &amp; Accounts'!V57</f>
        <v>0</v>
      </c>
      <c r="R82" s="950">
        <f>'O5 Details by Class &amp; Accounts'!W57</f>
        <v>0</v>
      </c>
      <c r="S82" s="950">
        <f>'O5 Details by Class &amp; Accounts'!X57</f>
        <v>0</v>
      </c>
      <c r="T82" s="950">
        <f>'O5 Details by Class &amp; Accounts'!Y57</f>
        <v>0</v>
      </c>
      <c r="U82" s="950">
        <f>'O5 Details by Class &amp; Accounts'!Z57</f>
        <v>0</v>
      </c>
      <c r="V82" s="950">
        <f>'O5 Details by Class &amp; Accounts'!AA57</f>
        <v>0</v>
      </c>
      <c r="W82" s="950">
        <f>'O5 Details by Class &amp; Accounts'!AB57</f>
        <v>0</v>
      </c>
      <c r="X82" s="1178">
        <f t="shared" si="3"/>
        <v>5747722.4652000023</v>
      </c>
      <c r="Y82" s="950">
        <f>'O5 Details by Class &amp; Accounts'!AD57</f>
        <v>4798975.4820773713</v>
      </c>
      <c r="Z82" s="950">
        <f>'O5 Details by Class &amp; Accounts'!AE57</f>
        <v>789785.23908110289</v>
      </c>
      <c r="AA82" s="950">
        <f>'O5 Details by Class &amp; Accounts'!AF57</f>
        <v>77114.43452394371</v>
      </c>
      <c r="AB82" s="950">
        <f>'O5 Details by Class &amp; Accounts'!AG57</f>
        <v>0</v>
      </c>
      <c r="AC82" s="950">
        <f>'O5 Details by Class &amp; Accounts'!AH57</f>
        <v>0</v>
      </c>
      <c r="AD82" s="950">
        <f>'O5 Details by Class &amp; Accounts'!AI57</f>
        <v>588.65980552628787</v>
      </c>
      <c r="AE82" s="950">
        <f>'O5 Details by Class &amp; Accounts'!AJ57</f>
        <v>65953.494768375022</v>
      </c>
      <c r="AF82" s="950">
        <f>'O5 Details by Class &amp; Accounts'!AK57</f>
        <v>0</v>
      </c>
      <c r="AG82" s="950">
        <f>'O5 Details by Class &amp; Accounts'!AL57</f>
        <v>15305.154943683485</v>
      </c>
      <c r="AH82" s="950">
        <f>'O5 Details by Class &amp; Accounts'!AM57</f>
        <v>0</v>
      </c>
      <c r="AI82" s="950">
        <f>'O5 Details by Class &amp; Accounts'!AN57</f>
        <v>0</v>
      </c>
      <c r="AJ82" s="950">
        <f>'O5 Details by Class &amp; Accounts'!AO57</f>
        <v>0</v>
      </c>
      <c r="AK82" s="950">
        <f>'O5 Details by Class &amp; Accounts'!AP57</f>
        <v>0</v>
      </c>
      <c r="AL82" s="950">
        <f>'O5 Details by Class &amp; Accounts'!AQ57</f>
        <v>0</v>
      </c>
      <c r="AM82" s="950">
        <f>'O5 Details by Class &amp; Accounts'!AR57</f>
        <v>0</v>
      </c>
      <c r="AN82" s="950">
        <f>'O5 Details by Class &amp; Accounts'!AS57</f>
        <v>0</v>
      </c>
      <c r="AO82" s="950">
        <f>'O5 Details by Class &amp; Accounts'!AT57</f>
        <v>0</v>
      </c>
      <c r="AP82" s="950">
        <f>'O5 Details by Class &amp; Accounts'!AU57</f>
        <v>0</v>
      </c>
      <c r="AQ82" s="950">
        <f>'O5 Details by Class &amp; Accounts'!AV57</f>
        <v>0</v>
      </c>
      <c r="AR82" s="950">
        <f>'O5 Details by Class &amp; Accounts'!AW57</f>
        <v>0</v>
      </c>
      <c r="AS82" s="1178">
        <f t="shared" si="0"/>
        <v>9579537.4420000035</v>
      </c>
      <c r="AV82" s="1914" t="inlineStr">
        <is>
          <t/>
        </is>
      </c>
    </row>
    <row r="83" spans="1:48" s="673" customFormat="1" ht="12.75" x14ac:dyDescent="0.2">
      <c r="A83" s="1155"/>
      <c r="B83" s="669"/>
      <c r="C83" s="814"/>
      <c r="D83" s="651"/>
      <c r="E83" s="651"/>
      <c r="F83" s="651"/>
      <c r="G83" s="651"/>
      <c r="H83" s="651"/>
      <c r="I83" s="651"/>
      <c r="J83" s="651"/>
      <c r="K83" s="651"/>
      <c r="L83" s="651"/>
      <c r="M83" s="651"/>
      <c r="N83" s="651"/>
      <c r="O83" s="651"/>
      <c r="P83" s="651"/>
      <c r="Q83" s="651"/>
      <c r="R83" s="651"/>
      <c r="S83" s="651"/>
      <c r="T83" s="651"/>
      <c r="U83" s="651"/>
      <c r="V83" s="651"/>
      <c r="W83" s="651"/>
      <c r="X83" s="653"/>
      <c r="Y83" s="651"/>
      <c r="Z83" s="651"/>
      <c r="AA83" s="651"/>
      <c r="AB83" s="651"/>
      <c r="AC83" s="651"/>
      <c r="AD83" s="651"/>
      <c r="AE83" s="651"/>
      <c r="AF83" s="651"/>
      <c r="AG83" s="651"/>
      <c r="AH83" s="651"/>
      <c r="AI83" s="651"/>
      <c r="AJ83" s="651"/>
      <c r="AK83" s="651"/>
      <c r="AL83" s="651"/>
      <c r="AM83" s="651"/>
      <c r="AN83" s="651"/>
      <c r="AO83" s="651"/>
      <c r="AP83" s="651"/>
      <c r="AQ83" s="651"/>
      <c r="AR83" s="651"/>
      <c r="AS83" s="814"/>
      <c r="AV83" s="1914" t="e">
        <v>#N/A</v>
      </c>
    </row>
    <row r="84" spans="1:48" s="673" customFormat="1" ht="12.75" x14ac:dyDescent="0.2">
      <c r="A84" s="669" t="s">
        <v>1550</v>
      </c>
      <c r="B84" s="672" t="s">
        <v>763</v>
      </c>
      <c r="C84" s="653">
        <f>SUM(D84:W84)</f>
        <v>26789125.9366</v>
      </c>
      <c r="D84" s="651">
        <f>D82+D78+D73+D66+D61+D56+D50+D45</f>
        <v>7946541.0905113639</v>
      </c>
      <c r="E84" s="651">
        <f t="shared" ref="E84:AR84" si="24">E82+E78+E73+E66+E61+E56+E50+E45</f>
        <v>8174129.8783497438</v>
      </c>
      <c r="F84" s="651">
        <f t="shared" si="24"/>
        <v>8738974.505851021</v>
      </c>
      <c r="G84" s="651">
        <f t="shared" si="24"/>
        <v>0</v>
      </c>
      <c r="H84" s="651">
        <f t="shared" si="24"/>
        <v>0</v>
      </c>
      <c r="I84" s="651">
        <f t="shared" si="24"/>
        <v>1851870.0056124155</v>
      </c>
      <c r="J84" s="651">
        <f t="shared" si="24"/>
        <v>61221.235897785271</v>
      </c>
      <c r="K84" s="651">
        <f t="shared" si="24"/>
        <v>0</v>
      </c>
      <c r="L84" s="651">
        <f t="shared" si="24"/>
        <v>16389.220377672849</v>
      </c>
      <c r="M84" s="651">
        <f t="shared" si="24"/>
        <v>0</v>
      </c>
      <c r="N84" s="651">
        <f t="shared" si="24"/>
        <v>0</v>
      </c>
      <c r="O84" s="651">
        <f t="shared" si="24"/>
        <v>0</v>
      </c>
      <c r="P84" s="651">
        <f t="shared" si="24"/>
        <v>0</v>
      </c>
      <c r="Q84" s="651">
        <f t="shared" si="24"/>
        <v>0</v>
      </c>
      <c r="R84" s="651">
        <f t="shared" si="24"/>
        <v>0</v>
      </c>
      <c r="S84" s="651">
        <f t="shared" si="24"/>
        <v>0</v>
      </c>
      <c r="T84" s="651">
        <f t="shared" si="24"/>
        <v>0</v>
      </c>
      <c r="U84" s="651">
        <f t="shared" si="24"/>
        <v>0</v>
      </c>
      <c r="V84" s="651">
        <f t="shared" si="24"/>
        <v>0</v>
      </c>
      <c r="W84" s="651">
        <f t="shared" si="24"/>
        <v>0</v>
      </c>
      <c r="X84" s="653">
        <f t="shared" si="3"/>
        <v>25300920.317400005</v>
      </c>
      <c r="Y84" s="651">
        <f t="shared" si="24"/>
        <v>19767734.366659809</v>
      </c>
      <c r="Z84" s="651">
        <f t="shared" si="24"/>
        <v>3253249.5469441209</v>
      </c>
      <c r="AA84" s="651">
        <f t="shared" si="24"/>
        <v>317646.47750286694</v>
      </c>
      <c r="AB84" s="651">
        <f t="shared" si="24"/>
        <v>0</v>
      </c>
      <c r="AC84" s="651">
        <f t="shared" si="24"/>
        <v>0</v>
      </c>
      <c r="AD84" s="651">
        <f t="shared" si="24"/>
        <v>2424.7822710142514</v>
      </c>
      <c r="AE84" s="651">
        <f t="shared" si="24"/>
        <v>1896820.8049758244</v>
      </c>
      <c r="AF84" s="651">
        <f t="shared" si="24"/>
        <v>0</v>
      </c>
      <c r="AG84" s="651">
        <f t="shared" si="24"/>
        <v>63044.339046370529</v>
      </c>
      <c r="AH84" s="651">
        <f t="shared" si="24"/>
        <v>0</v>
      </c>
      <c r="AI84" s="651">
        <f t="shared" si="24"/>
        <v>0</v>
      </c>
      <c r="AJ84" s="651">
        <f t="shared" si="24"/>
        <v>0</v>
      </c>
      <c r="AK84" s="651">
        <f t="shared" si="24"/>
        <v>0</v>
      </c>
      <c r="AL84" s="651">
        <f t="shared" si="24"/>
        <v>0</v>
      </c>
      <c r="AM84" s="651">
        <f t="shared" si="24"/>
        <v>0</v>
      </c>
      <c r="AN84" s="651">
        <f t="shared" si="24"/>
        <v>0</v>
      </c>
      <c r="AO84" s="651">
        <f t="shared" si="24"/>
        <v>0</v>
      </c>
      <c r="AP84" s="651">
        <f t="shared" si="24"/>
        <v>0</v>
      </c>
      <c r="AQ84" s="651">
        <f t="shared" si="24"/>
        <v>0</v>
      </c>
      <c r="AR84" s="651">
        <f t="shared" si="24"/>
        <v>0</v>
      </c>
      <c r="AS84" s="653">
        <f t="shared" si="0"/>
        <v>52090046.254000008</v>
      </c>
      <c r="AV84" s="1914" t="e">
        <v>#N/A</v>
      </c>
    </row>
    <row r="85" spans="1:48" s="673" customFormat="1" ht="12.75" x14ac:dyDescent="0.2">
      <c r="A85" s="255"/>
      <c r="B85" s="669"/>
      <c r="C85" s="653"/>
      <c r="D85" s="651"/>
      <c r="E85" s="651"/>
      <c r="F85" s="651"/>
      <c r="G85" s="651"/>
      <c r="H85" s="651"/>
      <c r="I85" s="651"/>
      <c r="J85" s="651"/>
      <c r="K85" s="651"/>
      <c r="L85" s="651"/>
      <c r="M85" s="651"/>
      <c r="N85" s="651"/>
      <c r="O85" s="651"/>
      <c r="P85" s="651"/>
      <c r="Q85" s="651"/>
      <c r="R85" s="651"/>
      <c r="S85" s="651"/>
      <c r="T85" s="651"/>
      <c r="U85" s="651"/>
      <c r="V85" s="651"/>
      <c r="W85" s="651"/>
      <c r="X85" s="653"/>
      <c r="Y85" s="651"/>
      <c r="Z85" s="651"/>
      <c r="AA85" s="651"/>
      <c r="AB85" s="651"/>
      <c r="AC85" s="651"/>
      <c r="AD85" s="651"/>
      <c r="AE85" s="651"/>
      <c r="AF85" s="651"/>
      <c r="AG85" s="651"/>
      <c r="AH85" s="651"/>
      <c r="AI85" s="651"/>
      <c r="AJ85" s="651"/>
      <c r="AK85" s="651"/>
      <c r="AL85" s="651"/>
      <c r="AM85" s="651"/>
      <c r="AN85" s="651"/>
      <c r="AO85" s="651"/>
      <c r="AP85" s="651"/>
      <c r="AQ85" s="651"/>
      <c r="AR85" s="651"/>
      <c r="AS85" s="814"/>
      <c r="AV85" s="1914" t="e">
        <v>#N/A</v>
      </c>
    </row>
    <row r="86" spans="1:48" s="673" customFormat="1" ht="12.75" x14ac:dyDescent="0.2">
      <c r="A86" s="1189">
        <v>1855</v>
      </c>
      <c r="B86" s="1190" t="s">
        <v>92</v>
      </c>
      <c r="C86" s="1178">
        <f>SUM(D86:W86)</f>
        <v>0</v>
      </c>
      <c r="D86" s="950">
        <f>'O5 Details by Class &amp; Accounts'!I58</f>
        <v>0</v>
      </c>
      <c r="E86" s="950">
        <f>'O5 Details by Class &amp; Accounts'!J58</f>
        <v>0</v>
      </c>
      <c r="F86" s="950">
        <f>'O5 Details by Class &amp; Accounts'!K58</f>
        <v>0</v>
      </c>
      <c r="G86" s="950">
        <f>'O5 Details by Class &amp; Accounts'!L58</f>
        <v>0</v>
      </c>
      <c r="H86" s="950">
        <f>'O5 Details by Class &amp; Accounts'!M58</f>
        <v>0</v>
      </c>
      <c r="I86" s="950">
        <f>'O5 Details by Class &amp; Accounts'!N58</f>
        <v>0</v>
      </c>
      <c r="J86" s="950">
        <f>'O5 Details by Class &amp; Accounts'!O58</f>
        <v>0</v>
      </c>
      <c r="K86" s="950">
        <f>'O5 Details by Class &amp; Accounts'!P58</f>
        <v>0</v>
      </c>
      <c r="L86" s="950">
        <f>'O5 Details by Class &amp; Accounts'!Q58</f>
        <v>0</v>
      </c>
      <c r="M86" s="950">
        <f>'O5 Details by Class &amp; Accounts'!R58</f>
        <v>0</v>
      </c>
      <c r="N86" s="950">
        <f>'O5 Details by Class &amp; Accounts'!S58</f>
        <v>0</v>
      </c>
      <c r="O86" s="950">
        <f>'O5 Details by Class &amp; Accounts'!T58</f>
        <v>0</v>
      </c>
      <c r="P86" s="950">
        <f>'O5 Details by Class &amp; Accounts'!U58</f>
        <v>0</v>
      </c>
      <c r="Q86" s="950">
        <f>'O5 Details by Class &amp; Accounts'!V58</f>
        <v>0</v>
      </c>
      <c r="R86" s="950">
        <f>'O5 Details by Class &amp; Accounts'!W58</f>
        <v>0</v>
      </c>
      <c r="S86" s="950">
        <f>'O5 Details by Class &amp; Accounts'!X58</f>
        <v>0</v>
      </c>
      <c r="T86" s="950">
        <f>'O5 Details by Class &amp; Accounts'!Y58</f>
        <v>0</v>
      </c>
      <c r="U86" s="950">
        <f>'O5 Details by Class &amp; Accounts'!Z58</f>
        <v>0</v>
      </c>
      <c r="V86" s="950">
        <f>'O5 Details by Class &amp; Accounts'!AA58</f>
        <v>0</v>
      </c>
      <c r="W86" s="950">
        <f>'O5 Details by Class &amp; Accounts'!AB58</f>
        <v>0</v>
      </c>
      <c r="X86" s="1178">
        <f t="shared" si="3"/>
        <v>5170396.2280000001</v>
      </c>
      <c r="Y86" s="950">
        <f>'O5 Details by Class &amp; Accounts'!AD58</f>
        <v>4757793.3460764484</v>
      </c>
      <c r="Z86" s="950">
        <f>'O5 Details by Class &amp; Accounts'!AE58</f>
        <v>412602.88192355155</v>
      </c>
      <c r="AA86" s="950">
        <f>'O5 Details by Class &amp; Accounts'!AF58</f>
        <v>0</v>
      </c>
      <c r="AB86" s="950">
        <f>'O5 Details by Class &amp; Accounts'!AG58</f>
        <v>0</v>
      </c>
      <c r="AC86" s="950">
        <f>'O5 Details by Class &amp; Accounts'!AH58</f>
        <v>0</v>
      </c>
      <c r="AD86" s="950">
        <f>'O5 Details by Class &amp; Accounts'!AI58</f>
        <v>0</v>
      </c>
      <c r="AE86" s="950">
        <f>'O5 Details by Class &amp; Accounts'!AJ58</f>
        <v>0</v>
      </c>
      <c r="AF86" s="950">
        <f>'O5 Details by Class &amp; Accounts'!AK58</f>
        <v>0</v>
      </c>
      <c r="AG86" s="950">
        <f>'O5 Details by Class &amp; Accounts'!AL58</f>
        <v>0</v>
      </c>
      <c r="AH86" s="950">
        <f>'O5 Details by Class &amp; Accounts'!AM58</f>
        <v>0</v>
      </c>
      <c r="AI86" s="950">
        <f>'O5 Details by Class &amp; Accounts'!AN58</f>
        <v>0</v>
      </c>
      <c r="AJ86" s="950">
        <f>'O5 Details by Class &amp; Accounts'!AO58</f>
        <v>0</v>
      </c>
      <c r="AK86" s="950">
        <f>'O5 Details by Class &amp; Accounts'!AP58</f>
        <v>0</v>
      </c>
      <c r="AL86" s="950">
        <f>'O5 Details by Class &amp; Accounts'!AQ58</f>
        <v>0</v>
      </c>
      <c r="AM86" s="950">
        <f>'O5 Details by Class &amp; Accounts'!AR58</f>
        <v>0</v>
      </c>
      <c r="AN86" s="950">
        <f>'O5 Details by Class &amp; Accounts'!AS58</f>
        <v>0</v>
      </c>
      <c r="AO86" s="950">
        <f>'O5 Details by Class &amp; Accounts'!AT58</f>
        <v>0</v>
      </c>
      <c r="AP86" s="950">
        <f>'O5 Details by Class &amp; Accounts'!AU58</f>
        <v>0</v>
      </c>
      <c r="AQ86" s="950">
        <f>'O5 Details by Class &amp; Accounts'!AV58</f>
        <v>0</v>
      </c>
      <c r="AR86" s="950">
        <f>'O5 Details by Class &amp; Accounts'!AW58</f>
        <v>0</v>
      </c>
      <c r="AS86" s="1178">
        <f t="shared" si="0"/>
        <v>5170396.2280000001</v>
      </c>
      <c r="AV86" s="1914" t="inlineStr">
        <is>
          <t/>
        </is>
      </c>
    </row>
    <row r="87" spans="1:48" s="673" customFormat="1" ht="12.75" x14ac:dyDescent="0.2">
      <c r="A87" s="255"/>
      <c r="B87" s="672"/>
      <c r="C87" s="814"/>
      <c r="D87" s="651"/>
      <c r="E87" s="651"/>
      <c r="F87" s="651"/>
      <c r="G87" s="651"/>
      <c r="H87" s="651"/>
      <c r="I87" s="651"/>
      <c r="J87" s="651"/>
      <c r="K87" s="651"/>
      <c r="L87" s="651"/>
      <c r="M87" s="651"/>
      <c r="N87" s="651"/>
      <c r="O87" s="651"/>
      <c r="P87" s="651"/>
      <c r="Q87" s="651"/>
      <c r="R87" s="651"/>
      <c r="S87" s="651"/>
      <c r="T87" s="651"/>
      <c r="U87" s="651"/>
      <c r="V87" s="651"/>
      <c r="W87" s="651"/>
      <c r="X87" s="653"/>
      <c r="Y87" s="651"/>
      <c r="Z87" s="651"/>
      <c r="AA87" s="651"/>
      <c r="AB87" s="651"/>
      <c r="AC87" s="651"/>
      <c r="AD87" s="651"/>
      <c r="AE87" s="651"/>
      <c r="AF87" s="651"/>
      <c r="AG87" s="651"/>
      <c r="AH87" s="651"/>
      <c r="AI87" s="651"/>
      <c r="AJ87" s="651"/>
      <c r="AK87" s="651"/>
      <c r="AL87" s="651"/>
      <c r="AM87" s="651"/>
      <c r="AN87" s="651"/>
      <c r="AO87" s="651"/>
      <c r="AP87" s="651"/>
      <c r="AQ87" s="651"/>
      <c r="AR87" s="651"/>
      <c r="AS87" s="814"/>
      <c r="AV87" s="1914" t="e">
        <v>#N/A</v>
      </c>
    </row>
    <row r="88" spans="1:48" s="673" customFormat="1" ht="12.75" x14ac:dyDescent="0.2">
      <c r="A88" s="669" t="s">
        <v>1159</v>
      </c>
      <c r="B88" s="672" t="s">
        <v>763</v>
      </c>
      <c r="C88" s="653">
        <f>SUM(D88:W88)</f>
        <v>26789125.9366</v>
      </c>
      <c r="D88" s="651">
        <f>D84+D86</f>
        <v>7946541.0905113639</v>
      </c>
      <c r="E88" s="651">
        <f t="shared" ref="E88:AR88" si="25">E84+E86</f>
        <v>8174129.8783497438</v>
      </c>
      <c r="F88" s="651">
        <f t="shared" si="25"/>
        <v>8738974.505851021</v>
      </c>
      <c r="G88" s="651">
        <f t="shared" si="25"/>
        <v>0</v>
      </c>
      <c r="H88" s="651">
        <f>H84+H86</f>
        <v>0</v>
      </c>
      <c r="I88" s="651">
        <f t="shared" si="25"/>
        <v>1851870.0056124155</v>
      </c>
      <c r="J88" s="651">
        <f t="shared" si="25"/>
        <v>61221.235897785271</v>
      </c>
      <c r="K88" s="651">
        <f t="shared" si="25"/>
        <v>0</v>
      </c>
      <c r="L88" s="651">
        <f t="shared" si="25"/>
        <v>16389.220377672849</v>
      </c>
      <c r="M88" s="651">
        <f t="shared" si="25"/>
        <v>0</v>
      </c>
      <c r="N88" s="651">
        <f t="shared" si="25"/>
        <v>0</v>
      </c>
      <c r="O88" s="651">
        <f t="shared" si="25"/>
        <v>0</v>
      </c>
      <c r="P88" s="651">
        <f t="shared" si="25"/>
        <v>0</v>
      </c>
      <c r="Q88" s="651">
        <f t="shared" si="25"/>
        <v>0</v>
      </c>
      <c r="R88" s="651">
        <f t="shared" si="25"/>
        <v>0</v>
      </c>
      <c r="S88" s="651">
        <f t="shared" si="25"/>
        <v>0</v>
      </c>
      <c r="T88" s="651">
        <f t="shared" si="25"/>
        <v>0</v>
      </c>
      <c r="U88" s="651">
        <f t="shared" si="25"/>
        <v>0</v>
      </c>
      <c r="V88" s="651">
        <f t="shared" si="25"/>
        <v>0</v>
      </c>
      <c r="W88" s="651">
        <f t="shared" si="25"/>
        <v>0</v>
      </c>
      <c r="X88" s="653">
        <f t="shared" si="3"/>
        <v>30471316.545400005</v>
      </c>
      <c r="Y88" s="651">
        <f t="shared" si="25"/>
        <v>24525527.712736256</v>
      </c>
      <c r="Z88" s="651">
        <f t="shared" si="25"/>
        <v>3665852.4288676726</v>
      </c>
      <c r="AA88" s="651">
        <f t="shared" si="25"/>
        <v>317646.47750286694</v>
      </c>
      <c r="AB88" s="651">
        <f t="shared" si="25"/>
        <v>0</v>
      </c>
      <c r="AC88" s="651">
        <f t="shared" si="25"/>
        <v>0</v>
      </c>
      <c r="AD88" s="651">
        <f t="shared" si="25"/>
        <v>2424.7822710142514</v>
      </c>
      <c r="AE88" s="651">
        <f t="shared" si="25"/>
        <v>1896820.8049758244</v>
      </c>
      <c r="AF88" s="651">
        <f t="shared" si="25"/>
        <v>0</v>
      </c>
      <c r="AG88" s="651">
        <f t="shared" si="25"/>
        <v>63044.339046370529</v>
      </c>
      <c r="AH88" s="651">
        <f t="shared" si="25"/>
        <v>0</v>
      </c>
      <c r="AI88" s="651">
        <f>AI84+AI86</f>
        <v>0</v>
      </c>
      <c r="AJ88" s="651">
        <f t="shared" si="25"/>
        <v>0</v>
      </c>
      <c r="AK88" s="651">
        <f t="shared" si="25"/>
        <v>0</v>
      </c>
      <c r="AL88" s="651">
        <f t="shared" si="25"/>
        <v>0</v>
      </c>
      <c r="AM88" s="651">
        <f t="shared" si="25"/>
        <v>0</v>
      </c>
      <c r="AN88" s="651">
        <f t="shared" si="25"/>
        <v>0</v>
      </c>
      <c r="AO88" s="651">
        <f t="shared" si="25"/>
        <v>0</v>
      </c>
      <c r="AP88" s="651">
        <f t="shared" si="25"/>
        <v>0</v>
      </c>
      <c r="AQ88" s="651">
        <f t="shared" si="25"/>
        <v>0</v>
      </c>
      <c r="AR88" s="651">
        <f t="shared" si="25"/>
        <v>0</v>
      </c>
      <c r="AS88" s="653">
        <f t="shared" si="0"/>
        <v>57260442.482000008</v>
      </c>
      <c r="AV88" s="1914" t="e">
        <v>#N/A</v>
      </c>
    </row>
    <row r="89" spans="1:48" s="673" customFormat="1" ht="12.75" x14ac:dyDescent="0.2">
      <c r="A89" s="255"/>
      <c r="B89" s="672"/>
      <c r="C89" s="814"/>
      <c r="D89" s="651"/>
      <c r="E89" s="651"/>
      <c r="F89" s="651"/>
      <c r="G89" s="651"/>
      <c r="H89" s="651"/>
      <c r="I89" s="651"/>
      <c r="J89" s="651"/>
      <c r="K89" s="651"/>
      <c r="L89" s="651"/>
      <c r="M89" s="651"/>
      <c r="N89" s="651"/>
      <c r="O89" s="651"/>
      <c r="P89" s="651"/>
      <c r="Q89" s="651"/>
      <c r="R89" s="651"/>
      <c r="S89" s="651"/>
      <c r="T89" s="651"/>
      <c r="U89" s="651"/>
      <c r="V89" s="651"/>
      <c r="W89" s="651"/>
      <c r="X89" s="653"/>
      <c r="Y89" s="651"/>
      <c r="Z89" s="651"/>
      <c r="AA89" s="651"/>
      <c r="AB89" s="651"/>
      <c r="AC89" s="651"/>
      <c r="AD89" s="651"/>
      <c r="AE89" s="651"/>
      <c r="AF89" s="651"/>
      <c r="AG89" s="651"/>
      <c r="AH89" s="651"/>
      <c r="AI89" s="651"/>
      <c r="AJ89" s="651"/>
      <c r="AK89" s="651"/>
      <c r="AL89" s="651"/>
      <c r="AM89" s="651"/>
      <c r="AN89" s="651"/>
      <c r="AO89" s="651"/>
      <c r="AP89" s="651"/>
      <c r="AQ89" s="651"/>
      <c r="AR89" s="651"/>
      <c r="AS89" s="814"/>
      <c r="AV89" s="1914" t="e">
        <v>#N/A</v>
      </c>
    </row>
    <row r="90" spans="1:48" s="673" customFormat="1" ht="12.75" x14ac:dyDescent="0.2">
      <c r="A90" s="1189">
        <v>1860</v>
      </c>
      <c r="B90" s="1190" t="s">
        <v>93</v>
      </c>
      <c r="C90" s="1178">
        <f>SUM(D90:W90)</f>
        <v>0</v>
      </c>
      <c r="D90" s="950">
        <f>'O5 Details by Class &amp; Accounts'!I59</f>
        <v>0</v>
      </c>
      <c r="E90" s="950">
        <f>'O5 Details by Class &amp; Accounts'!J59</f>
        <v>0</v>
      </c>
      <c r="F90" s="950">
        <f>'O5 Details by Class &amp; Accounts'!K59</f>
        <v>0</v>
      </c>
      <c r="G90" s="950">
        <f>'O5 Details by Class &amp; Accounts'!L59</f>
        <v>0</v>
      </c>
      <c r="H90" s="950">
        <f>'O5 Details by Class &amp; Accounts'!M59</f>
        <v>0</v>
      </c>
      <c r="I90" s="950">
        <f>'O5 Details by Class &amp; Accounts'!N59</f>
        <v>0</v>
      </c>
      <c r="J90" s="950">
        <f>'O5 Details by Class &amp; Accounts'!O59</f>
        <v>0</v>
      </c>
      <c r="K90" s="950">
        <f>'O5 Details by Class &amp; Accounts'!P59</f>
        <v>0</v>
      </c>
      <c r="L90" s="950">
        <f>'O5 Details by Class &amp; Accounts'!Q59</f>
        <v>0</v>
      </c>
      <c r="M90" s="950">
        <f>'O5 Details by Class &amp; Accounts'!R59</f>
        <v>0</v>
      </c>
      <c r="N90" s="950">
        <f>'O5 Details by Class &amp; Accounts'!S59</f>
        <v>0</v>
      </c>
      <c r="O90" s="950">
        <f>'O5 Details by Class &amp; Accounts'!T59</f>
        <v>0</v>
      </c>
      <c r="P90" s="950">
        <f>'O5 Details by Class &amp; Accounts'!U59</f>
        <v>0</v>
      </c>
      <c r="Q90" s="950">
        <f>'O5 Details by Class &amp; Accounts'!V59</f>
        <v>0</v>
      </c>
      <c r="R90" s="950">
        <f>'O5 Details by Class &amp; Accounts'!W59</f>
        <v>0</v>
      </c>
      <c r="S90" s="950">
        <f>'O5 Details by Class &amp; Accounts'!X59</f>
        <v>0</v>
      </c>
      <c r="T90" s="950">
        <f>'O5 Details by Class &amp; Accounts'!Y59</f>
        <v>0</v>
      </c>
      <c r="U90" s="950">
        <f>'O5 Details by Class &amp; Accounts'!Z59</f>
        <v>0</v>
      </c>
      <c r="V90" s="950">
        <f>'O5 Details by Class &amp; Accounts'!AA59</f>
        <v>0</v>
      </c>
      <c r="W90" s="950">
        <f>'O5 Details by Class &amp; Accounts'!AB59</f>
        <v>0</v>
      </c>
      <c r="X90" s="1178">
        <f t="shared" si="3"/>
        <v>2877327.652999999</v>
      </c>
      <c r="Y90" s="950">
        <f>'O5 Details by Class &amp; Accounts'!AD59</f>
        <v>1896637.7926204791</v>
      </c>
      <c r="Z90" s="950">
        <f>'O5 Details by Class &amp; Accounts'!AE59</f>
        <v>548285.58263574878</v>
      </c>
      <c r="AA90" s="950">
        <f>'O5 Details by Class &amp; Accounts'!AF59</f>
        <v>428879.48882315698</v>
      </c>
      <c r="AB90" s="950">
        <f>'O5 Details by Class &amp; Accounts'!AG59</f>
        <v>0</v>
      </c>
      <c r="AC90" s="950">
        <f>'O5 Details by Class &amp; Accounts'!AH59</f>
        <v>0</v>
      </c>
      <c r="AD90" s="950">
        <f>'O5 Details by Class &amp; Accounts'!AI59</f>
        <v>3524.7889206144441</v>
      </c>
      <c r="AE90" s="950">
        <f>'O5 Details by Class &amp; Accounts'!AJ59</f>
        <v>0</v>
      </c>
      <c r="AF90" s="950">
        <f>'O5 Details by Class &amp; Accounts'!AK59</f>
        <v>0</v>
      </c>
      <c r="AG90" s="950">
        <f>'O5 Details by Class &amp; Accounts'!AL59</f>
        <v>0</v>
      </c>
      <c r="AH90" s="950">
        <f>'O5 Details by Class &amp; Accounts'!AM59</f>
        <v>0</v>
      </c>
      <c r="AI90" s="950">
        <f>'O5 Details by Class &amp; Accounts'!AN59</f>
        <v>0</v>
      </c>
      <c r="AJ90" s="950">
        <f>'O5 Details by Class &amp; Accounts'!AO59</f>
        <v>0</v>
      </c>
      <c r="AK90" s="950">
        <f>'O5 Details by Class &amp; Accounts'!AP59</f>
        <v>0</v>
      </c>
      <c r="AL90" s="950">
        <f>'O5 Details by Class &amp; Accounts'!AQ59</f>
        <v>0</v>
      </c>
      <c r="AM90" s="950">
        <f>'O5 Details by Class &amp; Accounts'!AR59</f>
        <v>0</v>
      </c>
      <c r="AN90" s="950">
        <f>'O5 Details by Class &amp; Accounts'!AS59</f>
        <v>0</v>
      </c>
      <c r="AO90" s="950">
        <f>'O5 Details by Class &amp; Accounts'!AT59</f>
        <v>0</v>
      </c>
      <c r="AP90" s="950">
        <f>'O5 Details by Class &amp; Accounts'!AU59</f>
        <v>0</v>
      </c>
      <c r="AQ90" s="950">
        <f>'O5 Details by Class &amp; Accounts'!AV59</f>
        <v>0</v>
      </c>
      <c r="AR90" s="950">
        <f>'O5 Details by Class &amp; Accounts'!AW59</f>
        <v>0</v>
      </c>
      <c r="AS90" s="1178">
        <f t="shared" si="0"/>
        <v>2877327.652999999</v>
      </c>
      <c r="AV90" s="1914" t="inlineStr">
        <is>
          <t/>
        </is>
      </c>
    </row>
    <row r="91" spans="1:48" s="673" customFormat="1" ht="12.75" x14ac:dyDescent="0.2">
      <c r="A91" s="255"/>
      <c r="B91" s="672"/>
      <c r="C91" s="814"/>
      <c r="D91" s="651"/>
      <c r="E91" s="651"/>
      <c r="F91" s="651"/>
      <c r="G91" s="651"/>
      <c r="H91" s="651"/>
      <c r="I91" s="651"/>
      <c r="J91" s="651"/>
      <c r="K91" s="651"/>
      <c r="L91" s="651"/>
      <c r="M91" s="651"/>
      <c r="N91" s="651"/>
      <c r="O91" s="651"/>
      <c r="P91" s="651"/>
      <c r="Q91" s="651"/>
      <c r="R91" s="651"/>
      <c r="S91" s="651"/>
      <c r="T91" s="651"/>
      <c r="U91" s="651"/>
      <c r="V91" s="651"/>
      <c r="W91" s="651"/>
      <c r="X91" s="653"/>
      <c r="Y91" s="651"/>
      <c r="Z91" s="651"/>
      <c r="AA91" s="651"/>
      <c r="AB91" s="651"/>
      <c r="AC91" s="651"/>
      <c r="AD91" s="651"/>
      <c r="AE91" s="651"/>
      <c r="AF91" s="651"/>
      <c r="AG91" s="651"/>
      <c r="AH91" s="651"/>
      <c r="AI91" s="651"/>
      <c r="AJ91" s="651"/>
      <c r="AK91" s="651"/>
      <c r="AL91" s="651"/>
      <c r="AM91" s="651"/>
      <c r="AN91" s="651"/>
      <c r="AO91" s="651"/>
      <c r="AP91" s="651"/>
      <c r="AQ91" s="651"/>
      <c r="AR91" s="651"/>
      <c r="AS91" s="814"/>
      <c r="AV91" s="1914" t="e">
        <v>#N/A</v>
      </c>
    </row>
    <row r="92" spans="1:48" s="673" customFormat="1" ht="12.75" x14ac:dyDescent="0.2">
      <c r="A92" s="255" t="s">
        <v>793</v>
      </c>
      <c r="B92" s="672" t="s">
        <v>763</v>
      </c>
      <c r="C92" s="653">
        <f>SUM(D92:W92)</f>
        <v>26789125.9366</v>
      </c>
      <c r="D92" s="651">
        <f t="shared" ref="D92:W92" si="26">D88+D90</f>
        <v>7946541.0905113639</v>
      </c>
      <c r="E92" s="651">
        <f t="shared" si="26"/>
        <v>8174129.8783497438</v>
      </c>
      <c r="F92" s="651">
        <f t="shared" si="26"/>
        <v>8738974.505851021</v>
      </c>
      <c r="G92" s="651">
        <f t="shared" si="26"/>
        <v>0</v>
      </c>
      <c r="H92" s="651">
        <f t="shared" si="26"/>
        <v>0</v>
      </c>
      <c r="I92" s="651">
        <f t="shared" si="26"/>
        <v>1851870.0056124155</v>
      </c>
      <c r="J92" s="651">
        <f t="shared" si="26"/>
        <v>61221.235897785271</v>
      </c>
      <c r="K92" s="651">
        <f t="shared" si="26"/>
        <v>0</v>
      </c>
      <c r="L92" s="651">
        <f t="shared" si="26"/>
        <v>16389.220377672849</v>
      </c>
      <c r="M92" s="651">
        <f t="shared" si="26"/>
        <v>0</v>
      </c>
      <c r="N92" s="651">
        <f t="shared" si="26"/>
        <v>0</v>
      </c>
      <c r="O92" s="651">
        <f t="shared" si="26"/>
        <v>0</v>
      </c>
      <c r="P92" s="651">
        <f t="shared" si="26"/>
        <v>0</v>
      </c>
      <c r="Q92" s="651">
        <f t="shared" si="26"/>
        <v>0</v>
      </c>
      <c r="R92" s="651">
        <f t="shared" si="26"/>
        <v>0</v>
      </c>
      <c r="S92" s="651">
        <f t="shared" si="26"/>
        <v>0</v>
      </c>
      <c r="T92" s="651">
        <f t="shared" si="26"/>
        <v>0</v>
      </c>
      <c r="U92" s="651">
        <f t="shared" si="26"/>
        <v>0</v>
      </c>
      <c r="V92" s="651">
        <f t="shared" si="26"/>
        <v>0</v>
      </c>
      <c r="W92" s="651">
        <f t="shared" si="26"/>
        <v>0</v>
      </c>
      <c r="X92" s="653">
        <f t="shared" si="3"/>
        <v>33348644.198400002</v>
      </c>
      <c r="Y92" s="651">
        <f t="shared" ref="Y92:AR92" si="27">Y88+Y90</f>
        <v>26422165.505356736</v>
      </c>
      <c r="Z92" s="651">
        <f t="shared" si="27"/>
        <v>4214138.0115034217</v>
      </c>
      <c r="AA92" s="651">
        <f t="shared" si="27"/>
        <v>746525.96632602392</v>
      </c>
      <c r="AB92" s="651">
        <f t="shared" si="27"/>
        <v>0</v>
      </c>
      <c r="AC92" s="651">
        <f t="shared" si="27"/>
        <v>0</v>
      </c>
      <c r="AD92" s="651">
        <f t="shared" si="27"/>
        <v>5949.5711916286955</v>
      </c>
      <c r="AE92" s="651">
        <f t="shared" si="27"/>
        <v>1896820.8049758244</v>
      </c>
      <c r="AF92" s="651">
        <f t="shared" si="27"/>
        <v>0</v>
      </c>
      <c r="AG92" s="651">
        <f t="shared" si="27"/>
        <v>63044.339046370529</v>
      </c>
      <c r="AH92" s="651">
        <f t="shared" si="27"/>
        <v>0</v>
      </c>
      <c r="AI92" s="651">
        <f t="shared" si="27"/>
        <v>0</v>
      </c>
      <c r="AJ92" s="651">
        <f t="shared" si="27"/>
        <v>0</v>
      </c>
      <c r="AK92" s="651">
        <f t="shared" si="27"/>
        <v>0</v>
      </c>
      <c r="AL92" s="651">
        <f t="shared" si="27"/>
        <v>0</v>
      </c>
      <c r="AM92" s="651">
        <f t="shared" si="27"/>
        <v>0</v>
      </c>
      <c r="AN92" s="651">
        <f t="shared" si="27"/>
        <v>0</v>
      </c>
      <c r="AO92" s="651">
        <f t="shared" si="27"/>
        <v>0</v>
      </c>
      <c r="AP92" s="651">
        <f t="shared" si="27"/>
        <v>0</v>
      </c>
      <c r="AQ92" s="651">
        <f t="shared" si="27"/>
        <v>0</v>
      </c>
      <c r="AR92" s="651">
        <f t="shared" si="27"/>
        <v>0</v>
      </c>
      <c r="AS92" s="653">
        <f t="shared" si="0"/>
        <v>60137770.135000005</v>
      </c>
      <c r="AV92" s="1914" t="e">
        <v>#N/A</v>
      </c>
    </row>
    <row r="93" spans="1:48" s="673" customFormat="1" ht="12.75" x14ac:dyDescent="0.2">
      <c r="A93" s="255"/>
      <c r="B93" s="672"/>
      <c r="C93" s="653"/>
      <c r="D93" s="651"/>
      <c r="E93" s="651"/>
      <c r="F93" s="651"/>
      <c r="G93" s="651"/>
      <c r="H93" s="651"/>
      <c r="I93" s="651"/>
      <c r="J93" s="651"/>
      <c r="K93" s="651"/>
      <c r="L93" s="651"/>
      <c r="M93" s="651"/>
      <c r="N93" s="651"/>
      <c r="O93" s="651"/>
      <c r="P93" s="651"/>
      <c r="Q93" s="651"/>
      <c r="R93" s="651"/>
      <c r="S93" s="651"/>
      <c r="T93" s="651"/>
      <c r="U93" s="651"/>
      <c r="V93" s="651"/>
      <c r="W93" s="651"/>
      <c r="X93" s="653"/>
      <c r="Y93" s="651"/>
      <c r="Z93" s="651"/>
      <c r="AA93" s="651"/>
      <c r="AB93" s="651"/>
      <c r="AC93" s="651"/>
      <c r="AD93" s="651"/>
      <c r="AE93" s="651"/>
      <c r="AF93" s="651"/>
      <c r="AG93" s="651"/>
      <c r="AH93" s="651"/>
      <c r="AI93" s="651"/>
      <c r="AJ93" s="651"/>
      <c r="AK93" s="651"/>
      <c r="AL93" s="651"/>
      <c r="AM93" s="651"/>
      <c r="AN93" s="651"/>
      <c r="AO93" s="651"/>
      <c r="AP93" s="651"/>
      <c r="AQ93" s="651"/>
      <c r="AR93" s="651"/>
      <c r="AS93" s="814"/>
      <c r="AV93" s="1914" t="e">
        <v>#N/A</v>
      </c>
    </row>
    <row r="94" spans="1:48" s="673" customFormat="1" ht="12.75" x14ac:dyDescent="0.2">
      <c r="A94" s="1960" t="s">
        <v>1701</v>
      </c>
      <c r="B94" s="1191" t="s">
        <v>763</v>
      </c>
      <c r="C94" s="1178">
        <f>SUM(D94:W94)</f>
        <v>27047260.146600001</v>
      </c>
      <c r="D94" s="950">
        <f>D27+D31+D35+D39+D43+D45+D50+D56+D61+D66+D73+D78+D82+D86+D90+SUM('I9 Direct Allocation'!AC27:AC40)</f>
        <v>8028050.156030789</v>
      </c>
      <c r="E94" s="950">
        <f>E27+E31+E35+E39+E43+E45+E50+E56+E61+E66+E73+E78+E82+E86+E90+SUM('I9 Direct Allocation'!AD27:AD40)</f>
        <v>8243686.2850780953</v>
      </c>
      <c r="F94" s="950">
        <f>F27+F31+F35+F39+F43+F45+F50+F56+F61+F66+F73+F78+F82+F86+F90+SUM('I9 Direct Allocation'!AE27:AE40)</f>
        <v>8821721.6851852909</v>
      </c>
      <c r="G94" s="950">
        <f>G27+G31+G35+G39+G43+G45+G50+G56+G61+G66+G73+G78+G82+G86+G90+SUM('I9 Direct Allocation'!AF27:AF40)</f>
        <v>0</v>
      </c>
      <c r="H94" s="950">
        <f>H27+H31+H35+H39+H43+H45+H50+H56+H61+H66+H73+H78+H82+H86+H90+SUM('I9 Direct Allocation'!AG27:AG40)</f>
        <v>0</v>
      </c>
      <c r="I94" s="950">
        <f>I27+I31+I35+I39+I43+I45+I50+I56+I61+I66+I73+I78+I82+I86+I90+SUM('I9 Direct Allocation'!AH27:AH40)</f>
        <v>1875428.9795466401</v>
      </c>
      <c r="J94" s="950">
        <f>J27+J31+J35+J39+J43+J45+J50+J56+J61+J66+J73+J78+J82+J86+J90+SUM('I9 Direct Allocation'!AI27:AI40)</f>
        <v>61776.638909135159</v>
      </c>
      <c r="K94" s="950">
        <f>K27+K31+K35+K39+K43+K45+K50+K56+K61+K66+K73+K78+K82+K86+K90+SUM('I9 Direct Allocation'!AJ27:AJ40)</f>
        <v>0</v>
      </c>
      <c r="L94" s="950">
        <f>L27+L31+L35+L39+L43+L45+L50+L56+L61+L66+L73+L78+L82+L86+L90+SUM('I9 Direct Allocation'!AK27:AK40)</f>
        <v>16596.401850051239</v>
      </c>
      <c r="M94" s="950">
        <f>M27+M31+M35+M39+M43+M45+M50+M56+M61+M66+M73+M78+M82+M86+M90+SUM('I9 Direct Allocation'!AL27:AL40)</f>
        <v>0</v>
      </c>
      <c r="N94" s="950">
        <f>N27+N31+N35+N39+N43+N45+N50+N56+N61+N66+N73+N78+N82+N86+N90+SUM('I9 Direct Allocation'!AM27:AM40)</f>
        <v>0</v>
      </c>
      <c r="O94" s="950">
        <f>O27+O31+O35+O39+O43+O45+O50+O56+O61+O66+O73+O78+O82+O86+O90+SUM('I9 Direct Allocation'!AN27:AN40)</f>
        <v>0</v>
      </c>
      <c r="P94" s="950">
        <f>P27+P31+P35+P39+P43+P45+P50+P56+P61+P66+P73+P78+P82+P86+P90+SUM('I9 Direct Allocation'!AO27:AO40)</f>
        <v>0</v>
      </c>
      <c r="Q94" s="950">
        <f>Q27+Q31+Q35+Q39+Q43+Q45+Q50+Q56+Q61+Q66+Q73+Q78+Q82+Q86+Q90+SUM('I9 Direct Allocation'!AP27:AP40)</f>
        <v>0</v>
      </c>
      <c r="R94" s="950">
        <f>R27+R31+R35+R39+R43+R45+R50+R56+R61+R66+R73+R78+R82+R86+R90+SUM('I9 Direct Allocation'!AQ27:AQ40)</f>
        <v>0</v>
      </c>
      <c r="S94" s="950">
        <f>S27+S31+S35+S39+S43+S45+S50+S56+S61+S66+S73+S78+S82+S86+S90+SUM('I9 Direct Allocation'!AR27:AR40)</f>
        <v>0</v>
      </c>
      <c r="T94" s="950">
        <f>T27+T31+T35+T39+T43+T45+T50+T56+T61+T66+T73+T78+T82+T86+T90+SUM('I9 Direct Allocation'!AS27:AS40)</f>
        <v>0</v>
      </c>
      <c r="U94" s="950">
        <f>U27+U31+U35+U39+U43+U45+U50+U56+U61+U66+U73+U78+U82+U86+U90+SUM('I9 Direct Allocation'!AT27:AT40)</f>
        <v>0</v>
      </c>
      <c r="V94" s="950">
        <f>V27+V31+V35+V39+V43+V45+V50+V56+V61+V66+V73+V78+V82+V86+V90+SUM('I9 Direct Allocation'!AU27:AU40)</f>
        <v>0</v>
      </c>
      <c r="W94" s="950">
        <f>W27+W31+W35+W39+W43+W45+W50+W56+W61+W66+W73+W78+W82+W86+W90+SUM('I9 Direct Allocation'!AV27:AV40)</f>
        <v>0</v>
      </c>
      <c r="X94" s="1178">
        <f t="shared" si="3"/>
        <v>33348644.198400002</v>
      </c>
      <c r="Y94" s="950">
        <f>Y27+Y31+Y35+Y39+Y43+Y45+Y50+Y56+Y61+Y66+Y73+Y78+Y82+Y86+Y90+SUM('I9 Direct Allocation'!BA27:BA40)</f>
        <v>26422165.505356733</v>
      </c>
      <c r="Z94" s="950">
        <f>Z27+Z31+Z35+Z39+Z43+Z45+Z50+Z56+Z61+Z66+Z73+Z78+Z82+Z86+Z90+SUM('I9 Direct Allocation'!BB27:BB40)</f>
        <v>4214138.0115034208</v>
      </c>
      <c r="AA94" s="950">
        <f>AA27+AA31+AA35+AA39+AA43+AA45+AA50+AA56+AA61+AA66+AA73+AA78+AA82+AA86+AA90+SUM('I9 Direct Allocation'!BC27:BC40)</f>
        <v>746525.96632602392</v>
      </c>
      <c r="AB94" s="950">
        <f>AB27+AB31+AB35+AB39+AB43+AB45+AB50+AB56+AB61+AB66+AB73+AB78+AB82+AB86+AB90+SUM('I9 Direct Allocation'!BD27:BD40)</f>
        <v>0</v>
      </c>
      <c r="AC94" s="950">
        <f>AC27+AC31+AC35+AC39+AC43+AC45+AC50+AC56+AC61+AC66+AC73+AC78+AC82+AC86+AC90+SUM('I9 Direct Allocation'!BE27:BE40)</f>
        <v>0</v>
      </c>
      <c r="AD94" s="950">
        <f>AD27+AD31+AD35+AD39+AD43+AD45+AD50+AD56+AD61+AD66+AD73+AD78+AD82+AD86+AD90+SUM('I9 Direct Allocation'!BF27:BF40)</f>
        <v>5949.5711916286955</v>
      </c>
      <c r="AE94" s="950">
        <f>AE27+AE31+AE35+AE39+AE43+AE45+AE50+AE56+AE61+AE66+AE73+AE78+AE82+AE86+AE90+SUM('I9 Direct Allocation'!BG27:BG40)</f>
        <v>1896820.8049758244</v>
      </c>
      <c r="AF94" s="950">
        <f>AF27+AF31+AF35+AF39+AF43+AF45+AF50+AF56+AF61+AF66+AF73+AF78+AF82+AF86+AF90+SUM('I9 Direct Allocation'!BH27:BH40)</f>
        <v>0</v>
      </c>
      <c r="AG94" s="950">
        <f>AG27+AG31+AG35+AG39+AG43+AG45+AG50+AG56+AG61+AG66+AG73+AG78+AG82+AG86+AG90+SUM('I9 Direct Allocation'!BI27:BI40)</f>
        <v>63044.339046370536</v>
      </c>
      <c r="AH94" s="950">
        <f>AH27+AH31+AH35+AH39+AH43+AH45+AH50+AH56+AH61+AH66+AH73+AH78+AH82+AH86+AH90+SUM('I9 Direct Allocation'!BJ27:BJ40)</f>
        <v>0</v>
      </c>
      <c r="AI94" s="950">
        <f>AI27+AI31+AI35+AI39+AI43+AI45+AI50+AI56+AI61+AI66+AI73+AI78+AI82+AI86+AI90+SUM('I9 Direct Allocation'!BK27:BK40)</f>
        <v>0</v>
      </c>
      <c r="AJ94" s="950">
        <f>AJ27+AJ31+AJ35+AJ39+AJ43+AJ45+AJ50+AJ56+AJ61+AJ66+AJ73+AJ78+AJ82+AJ86+AJ90+SUM('I9 Direct Allocation'!BL27:BL40)</f>
        <v>0</v>
      </c>
      <c r="AK94" s="950">
        <f>AK27+AK31+AK35+AK39+AK43+AK45+AK50+AK56+AK61+AK66+AK73+AK78+AK82+AK86+AK90+SUM('I9 Direct Allocation'!BM27:BM40)</f>
        <v>0</v>
      </c>
      <c r="AL94" s="950">
        <f>AL27+AL31+AL35+AL39+AL43+AL45+AL50+AL56+AL61+AL66+AL73+AL78+AL82+AL86+AL90+SUM('I9 Direct Allocation'!BN27:BN40)</f>
        <v>0</v>
      </c>
      <c r="AM94" s="950">
        <f>AM27+AM31+AM35+AM39+AM43+AM45+AM50+AM56+AM61+AM66+AM73+AM78+AM82+AM86+AM90+SUM('I9 Direct Allocation'!BO27:BO40)</f>
        <v>0</v>
      </c>
      <c r="AN94" s="950">
        <f>AN27+AN31+AN35+AN39+AN43+AN45+AN50+AN56+AN61+AN66+AN73+AN78+AN82+AN86+AN90+SUM('I9 Direct Allocation'!BP27:BP40)</f>
        <v>0</v>
      </c>
      <c r="AO94" s="950">
        <f>AO27+AO31+AO35+AO39+AO43+AO45+AO50+AO56+AO61+AO66+AO73+AO78+AO82+AO86+AO90+SUM('I9 Direct Allocation'!BQ27:BQ40)</f>
        <v>0</v>
      </c>
      <c r="AP94" s="950">
        <f>AP27+AP31+AP35+AP39+AP43+AP45+AP50+AP56+AP61+AP66+AP73+AP78+AP82+AP86+AP90+SUM('I9 Direct Allocation'!BR27:BR40)</f>
        <v>0</v>
      </c>
      <c r="AQ94" s="950">
        <f>AQ27+AQ31+AQ35+AQ39+AQ43+AQ45+AQ50+AQ56+AQ61+AQ66+AQ73+AQ78+AQ82+AQ86+AQ90+SUM('I9 Direct Allocation'!BS27:BS40)</f>
        <v>0</v>
      </c>
      <c r="AR94" s="950">
        <f>AR27+AR31+AR35+AR39+AR43+AR45+AR50+AR56+AR61+AR66+AR73+AR78+AR82+AR86+AR90+SUM('I9 Direct Allocation'!BT27:BT40)</f>
        <v>0</v>
      </c>
      <c r="AS94" s="950">
        <f>AS27+AS31+AS35+AS39+AS43+AS45+AS50+AS56+AS61+AS66+AS73+AS78+AS82+AS86+AS90+SUM('I9 Direct Allocation'!BU27:BU40)</f>
        <v>60395904.345000006</v>
      </c>
      <c r="AV94" s="1914" t="e">
        <v>#N/A</v>
      </c>
    </row>
    <row r="95" spans="1:48" s="2268" customFormat="1" ht="12.75" x14ac:dyDescent="0.2">
      <c r="A95" s="2264"/>
      <c r="B95" s="2265"/>
      <c r="C95" s="2266"/>
      <c r="D95" s="2267"/>
      <c r="E95" s="2267"/>
      <c r="F95" s="2267"/>
      <c r="G95" s="2267"/>
      <c r="H95" s="2267"/>
      <c r="I95" s="2267"/>
      <c r="J95" s="2267"/>
      <c r="K95" s="2267"/>
      <c r="L95" s="2267"/>
      <c r="M95" s="2267"/>
      <c r="N95" s="2267"/>
      <c r="O95" s="2267"/>
      <c r="P95" s="2267"/>
      <c r="Q95" s="2267"/>
      <c r="R95" s="2267"/>
      <c r="S95" s="2267"/>
      <c r="T95" s="2267"/>
      <c r="U95" s="2267"/>
      <c r="V95" s="2267"/>
      <c r="W95" s="2267"/>
      <c r="X95" s="2266"/>
      <c r="Y95" s="2267"/>
      <c r="Z95" s="2267"/>
      <c r="AA95" s="2267"/>
      <c r="AB95" s="2267"/>
      <c r="AC95" s="2267"/>
      <c r="AD95" s="2267"/>
      <c r="AE95" s="2267"/>
      <c r="AF95" s="2267"/>
      <c r="AG95" s="2267"/>
      <c r="AH95" s="2267"/>
      <c r="AI95" s="2267"/>
      <c r="AJ95" s="2267"/>
      <c r="AK95" s="2267"/>
      <c r="AL95" s="2267"/>
      <c r="AM95" s="2267"/>
      <c r="AN95" s="2267"/>
      <c r="AO95" s="2267"/>
      <c r="AP95" s="2267"/>
      <c r="AQ95" s="2267"/>
      <c r="AR95" s="2267"/>
      <c r="AS95" s="2267"/>
      <c r="AV95" s="2269"/>
    </row>
    <row r="96" spans="1:48" s="2268" customFormat="1" ht="12.75" x14ac:dyDescent="0.2">
      <c r="A96" s="2264"/>
      <c r="B96" s="2265"/>
      <c r="C96" s="2266"/>
      <c r="D96" s="2267"/>
      <c r="E96" s="2267"/>
      <c r="F96" s="2267"/>
      <c r="G96" s="2267"/>
      <c r="H96" s="2267"/>
      <c r="I96" s="2267"/>
      <c r="J96" s="2267"/>
      <c r="K96" s="2267"/>
      <c r="L96" s="2267"/>
      <c r="M96" s="2267"/>
      <c r="N96" s="2267"/>
      <c r="O96" s="2267"/>
      <c r="P96" s="2267"/>
      <c r="Q96" s="2267"/>
      <c r="R96" s="2267"/>
      <c r="S96" s="2267"/>
      <c r="T96" s="2267"/>
      <c r="U96" s="2267"/>
      <c r="V96" s="2267"/>
      <c r="W96" s="2267"/>
      <c r="X96" s="2266"/>
      <c r="Y96" s="2267"/>
      <c r="Z96" s="2267"/>
      <c r="AA96" s="2267"/>
      <c r="AB96" s="2267"/>
      <c r="AC96" s="2267"/>
      <c r="AD96" s="2267"/>
      <c r="AE96" s="2267"/>
      <c r="AF96" s="2267"/>
      <c r="AG96" s="2267"/>
      <c r="AH96" s="2267"/>
      <c r="AI96" s="2267"/>
      <c r="AJ96" s="2267"/>
      <c r="AK96" s="2267"/>
      <c r="AL96" s="2267"/>
      <c r="AM96" s="2267"/>
      <c r="AN96" s="2267"/>
      <c r="AO96" s="2267"/>
      <c r="AP96" s="2267"/>
      <c r="AQ96" s="2267"/>
      <c r="AR96" s="2267"/>
      <c r="AS96" s="2267"/>
      <c r="AV96" s="2269"/>
    </row>
    <row r="97" spans="1:48" s="673" customFormat="1" ht="25.5" x14ac:dyDescent="0.2">
      <c r="A97" s="1987" t="s">
        <v>337</v>
      </c>
      <c r="B97" s="694" t="s">
        <v>464</v>
      </c>
      <c r="C97" s="653">
        <f>SUM(D97:W97)</f>
        <v>47976532.734999992</v>
      </c>
      <c r="D97" s="651">
        <f>D98+'O7 Amortization'!G58+'O7 Amortization'!AB58</f>
        <v>26233376.953901447</v>
      </c>
      <c r="E97" s="651">
        <f>E98+'O7 Amortization'!H58+'O7 Amortization'!AC58</f>
        <v>10204864.658652361</v>
      </c>
      <c r="F97" s="651">
        <f>F98+'O7 Amortization'!I58+'O7 Amortization'!AD58</f>
        <v>8190363.2226648061</v>
      </c>
      <c r="G97" s="651">
        <f>G98+'O7 Amortization'!J58+'O7 Amortization'!AE58</f>
        <v>0</v>
      </c>
      <c r="H97" s="651">
        <f>H98+'O7 Amortization'!K58+'O7 Amortization'!AF58</f>
        <v>0</v>
      </c>
      <c r="I97" s="651">
        <f>I98+'O7 Amortization'!L58+'O7 Amortization'!AG58</f>
        <v>1706024.0128493966</v>
      </c>
      <c r="J97" s="651">
        <f>J98+'O7 Amortization'!M58+'O7 Amortization'!AH58</f>
        <v>1578202.7860517893</v>
      </c>
      <c r="K97" s="651">
        <f>K98+'O7 Amortization'!N58+'O7 Amortization'!AI58</f>
        <v>0</v>
      </c>
      <c r="L97" s="651">
        <f>L98+'O7 Amortization'!O58+'O7 Amortization'!AJ58</f>
        <v>63701.100880196478</v>
      </c>
      <c r="M97" s="651">
        <f>M98+'O7 Amortization'!P58+'O7 Amortization'!AK58</f>
        <v>0</v>
      </c>
      <c r="N97" s="651">
        <f>N98+'O7 Amortization'!Q58+'O7 Amortization'!AL58</f>
        <v>0</v>
      </c>
      <c r="O97" s="651">
        <f>O98+'O7 Amortization'!R58+'O7 Amortization'!AM58</f>
        <v>0</v>
      </c>
      <c r="P97" s="651">
        <f>P98+'O7 Amortization'!S58+'O7 Amortization'!AN58</f>
        <v>0</v>
      </c>
      <c r="Q97" s="651">
        <f>Q98+'O7 Amortization'!T58+'O7 Amortization'!AO58</f>
        <v>0</v>
      </c>
      <c r="R97" s="651">
        <f>R98+'O7 Amortization'!U58+'O7 Amortization'!AP58</f>
        <v>0</v>
      </c>
      <c r="S97" s="651">
        <f>S98+'O7 Amortization'!V58+'O7 Amortization'!AQ58</f>
        <v>0</v>
      </c>
      <c r="T97" s="651">
        <f>T98+'O7 Amortization'!W58+'O7 Amortization'!AR58</f>
        <v>0</v>
      </c>
      <c r="U97" s="651">
        <f>U98+'O7 Amortization'!X58+'O7 Amortization'!AS58</f>
        <v>0</v>
      </c>
      <c r="V97" s="651">
        <f>V98+'O7 Amortization'!Y58+'O7 Amortization'!AT58</f>
        <v>0</v>
      </c>
      <c r="W97" s="651">
        <f>W98+'O7 Amortization'!Z58+'O7 Amortization'!AU58</f>
        <v>0</v>
      </c>
      <c r="X97" s="653"/>
      <c r="Y97" s="651"/>
      <c r="Z97" s="651"/>
      <c r="AA97" s="651"/>
      <c r="AB97" s="651"/>
      <c r="AC97" s="651"/>
      <c r="AD97" s="651"/>
      <c r="AE97" s="651"/>
      <c r="AF97" s="651"/>
      <c r="AG97" s="651"/>
      <c r="AH97" s="651"/>
      <c r="AI97" s="651"/>
      <c r="AJ97" s="651"/>
      <c r="AK97" s="651"/>
      <c r="AL97" s="651"/>
      <c r="AM97" s="651"/>
      <c r="AN97" s="651"/>
      <c r="AO97" s="651"/>
      <c r="AP97" s="651"/>
      <c r="AQ97" s="651"/>
      <c r="AR97" s="651"/>
      <c r="AS97" s="651"/>
      <c r="AV97" s="1914"/>
    </row>
    <row r="98" spans="1:48" s="673" customFormat="1" ht="25.5" x14ac:dyDescent="0.2">
      <c r="A98" s="565"/>
      <c r="B98" s="694" t="s">
        <v>465</v>
      </c>
      <c r="C98" s="653">
        <f>SUM(D98:W98)</f>
        <v>60395904.344999999</v>
      </c>
      <c r="D98" s="651">
        <f>D94+Y94+'I9 Direct Allocation'!E23</f>
        <v>34450215.661387518</v>
      </c>
      <c r="E98" s="651">
        <f>E94+Z94+'I9 Direct Allocation'!F23</f>
        <v>12457824.296581516</v>
      </c>
      <c r="F98" s="651">
        <f>F94+AA94+'I9 Direct Allocation'!G23</f>
        <v>9568247.6515113153</v>
      </c>
      <c r="G98" s="651">
        <f>G94+AB94+'I9 Direct Allocation'!H23</f>
        <v>0</v>
      </c>
      <c r="H98" s="651">
        <f>H94+AC94+'I9 Direct Allocation'!I23</f>
        <v>0</v>
      </c>
      <c r="I98" s="651">
        <f>I94+AD94+'I9 Direct Allocation'!J23</f>
        <v>1881378.5507382688</v>
      </c>
      <c r="J98" s="651">
        <f>J94+AE94+'I9 Direct Allocation'!K23</f>
        <v>1958597.4438849597</v>
      </c>
      <c r="K98" s="651">
        <f>K94+AF94+'I9 Direct Allocation'!L23</f>
        <v>0</v>
      </c>
      <c r="L98" s="651">
        <f>L94+AG94+'I9 Direct Allocation'!M23</f>
        <v>79640.740896421776</v>
      </c>
      <c r="M98" s="651">
        <f>M94+AH94+'I9 Direct Allocation'!N23</f>
        <v>0</v>
      </c>
      <c r="N98" s="651">
        <f>N94+AI94+'I9 Direct Allocation'!O23</f>
        <v>0</v>
      </c>
      <c r="O98" s="651">
        <f>O94+AJ94+'I9 Direct Allocation'!P23</f>
        <v>0</v>
      </c>
      <c r="P98" s="651">
        <f>P94+AK94+'I9 Direct Allocation'!Q23</f>
        <v>0</v>
      </c>
      <c r="Q98" s="651">
        <f>Q94+AL94+'I9 Direct Allocation'!R23</f>
        <v>0</v>
      </c>
      <c r="R98" s="651">
        <f>R94+AM94+'I9 Direct Allocation'!S23</f>
        <v>0</v>
      </c>
      <c r="S98" s="651">
        <f>S94+AN94+'I9 Direct Allocation'!T23</f>
        <v>0</v>
      </c>
      <c r="T98" s="651">
        <f>T94+AO94+'I9 Direct Allocation'!U23</f>
        <v>0</v>
      </c>
      <c r="U98" s="651">
        <f>U94+AP94+'I9 Direct Allocation'!V23</f>
        <v>0</v>
      </c>
      <c r="V98" s="651">
        <f>V94+AQ94+'I9 Direct Allocation'!W23</f>
        <v>0</v>
      </c>
      <c r="W98" s="651">
        <f>W94+AR94+'I9 Direct Allocation'!X23</f>
        <v>0</v>
      </c>
      <c r="X98" s="653"/>
      <c r="Y98" s="651"/>
      <c r="Z98" s="651"/>
      <c r="AA98" s="651"/>
      <c r="AB98" s="651"/>
      <c r="AC98" s="651"/>
      <c r="AD98" s="651"/>
      <c r="AE98" s="651"/>
      <c r="AF98" s="651"/>
      <c r="AG98" s="651"/>
      <c r="AH98" s="651"/>
      <c r="AI98" s="651"/>
      <c r="AJ98" s="651"/>
      <c r="AK98" s="651"/>
      <c r="AL98" s="651"/>
      <c r="AM98" s="651"/>
      <c r="AN98" s="651"/>
      <c r="AO98" s="651"/>
      <c r="AP98" s="651"/>
      <c r="AQ98" s="651"/>
      <c r="AR98" s="651"/>
      <c r="AS98" s="651"/>
      <c r="AV98" s="1914"/>
    </row>
    <row r="99" spans="1:48" s="673" customFormat="1" ht="12.75" x14ac:dyDescent="0.2">
      <c r="A99" s="255"/>
      <c r="B99" s="672"/>
      <c r="C99" s="653"/>
      <c r="D99" s="651"/>
      <c r="E99" s="651"/>
      <c r="F99" s="651"/>
      <c r="G99" s="651"/>
      <c r="H99" s="651"/>
      <c r="I99" s="651"/>
      <c r="J99" s="651"/>
      <c r="K99" s="651"/>
      <c r="L99" s="651"/>
      <c r="M99" s="651"/>
      <c r="N99" s="651"/>
      <c r="O99" s="651"/>
      <c r="P99" s="651"/>
      <c r="Q99" s="651"/>
      <c r="R99" s="651"/>
      <c r="S99" s="651"/>
      <c r="T99" s="651"/>
      <c r="U99" s="651"/>
      <c r="V99" s="651"/>
      <c r="W99" s="651"/>
      <c r="X99" s="653"/>
      <c r="Y99" s="651"/>
      <c r="Z99" s="651"/>
      <c r="AA99" s="651"/>
      <c r="AB99" s="651"/>
      <c r="AC99" s="651"/>
      <c r="AD99" s="651"/>
      <c r="AE99" s="651"/>
      <c r="AF99" s="651"/>
      <c r="AG99" s="651"/>
      <c r="AH99" s="651"/>
      <c r="AI99" s="651"/>
      <c r="AJ99" s="651"/>
      <c r="AK99" s="651"/>
      <c r="AL99" s="651"/>
      <c r="AM99" s="651"/>
      <c r="AN99" s="651"/>
      <c r="AO99" s="651"/>
      <c r="AP99" s="651"/>
      <c r="AQ99" s="651"/>
      <c r="AR99" s="651"/>
      <c r="AS99" s="814"/>
      <c r="AV99" s="1914"/>
    </row>
    <row r="100" spans="1:48" s="673" customFormat="1" ht="18" customHeight="1" x14ac:dyDescent="0.2">
      <c r="A100" s="255"/>
      <c r="B100" s="672" t="s">
        <v>582</v>
      </c>
      <c r="C100" s="653">
        <f>SUM(D100:W100)</f>
        <v>-21373638.998292055</v>
      </c>
      <c r="D100" s="256">
        <f>IF(ISERROR('O7 Amortization'!G129+'O7 Amortization'!G200+'O7 Amortization'!G271+'O7 Amortization'!AB129+'O7 Amortization'!AB200+'O7 Amortization'!AB271+'I9 Direct Allocation'!E63), "-", 'O7 Amortization'!G129+'O7 Amortization'!G200+'O7 Amortization'!G271+'O7 Amortization'!AB129+'O7 Amortization'!AB200+'O7 Amortization'!AB271+'I9 Direct Allocation'!E63)</f>
        <v>-12225645.245813301</v>
      </c>
      <c r="E100" s="256">
        <f>IF(ISERROR('O7 Amortization'!H129+'O7 Amortization'!H200+'O7 Amortization'!H271+'O7 Amortization'!AC129+'O7 Amortization'!AC200+'O7 Amortization'!AC271+'I9 Direct Allocation'!F63), "-", 'O7 Amortization'!H129+'O7 Amortization'!H200+'O7 Amortization'!H271+'O7 Amortization'!AC129+'O7 Amortization'!AC200+'O7 Amortization'!AC271+'I9 Direct Allocation'!F63)</f>
        <v>-4452182.9591534082</v>
      </c>
      <c r="F100" s="256">
        <f>IF(ISERROR('O7 Amortization'!I129+'O7 Amortization'!I200+'O7 Amortization'!I271+'O7 Amortization'!AD129+'O7 Amortization'!AD200+'O7 Amortization'!AD271+'I9 Direct Allocation'!G63), "-", 'O7 Amortization'!I129+'O7 Amortization'!I200+'O7 Amortization'!I271+'O7 Amortization'!AD129+'O7 Amortization'!AD200+'O7 Amortization'!AD271+'I9 Direct Allocation'!G63)</f>
        <v>-3264996.6805841718</v>
      </c>
      <c r="G100" s="256">
        <f>IF(ISERROR('O7 Amortization'!J129+'O7 Amortization'!J200+'O7 Amortization'!J271+'O7 Amortization'!AE129+'O7 Amortization'!AE200+'O7 Amortization'!AE271+'I9 Direct Allocation'!H63), "-", 'O7 Amortization'!J129+'O7 Amortization'!J200+'O7 Amortization'!J271+'O7 Amortization'!AE129+'O7 Amortization'!AE200+'O7 Amortization'!AE271+'I9 Direct Allocation'!H63)</f>
        <v>0</v>
      </c>
      <c r="H100" s="256">
        <f>IF(ISERROR('O7 Amortization'!K129+'O7 Amortization'!K200+'O7 Amortization'!K271+'O7 Amortization'!AF129+'O7 Amortization'!AF200+'O7 Amortization'!AF271+'I9 Direct Allocation'!I63), "-", 'O7 Amortization'!K129+'O7 Amortization'!K200+'O7 Amortization'!K271+'O7 Amortization'!AF129+'O7 Amortization'!AF200+'O7 Amortization'!AF271+'I9 Direct Allocation'!I63)</f>
        <v>0</v>
      </c>
      <c r="I100" s="256">
        <f>IF(ISERROR('O7 Amortization'!L129+'O7 Amortization'!L200+'O7 Amortization'!L271+'O7 Amortization'!AG129+'O7 Amortization'!AG200+'O7 Amortization'!AG271+'I9 Direct Allocation'!J63), "-", 'O7 Amortization'!L129+'O7 Amortization'!L200+'O7 Amortization'!L271+'O7 Amortization'!AG129+'O7 Amortization'!AG200+'O7 Amortization'!AG271+'I9 Direct Allocation'!J63)</f>
        <v>-578262.2161605499</v>
      </c>
      <c r="J100" s="256">
        <f>IF(ISERROR('O7 Amortization'!M129+'O7 Amortization'!M200+'O7 Amortization'!M271+'O7 Amortization'!AH129+'O7 Amortization'!AH200+'O7 Amortization'!AH271+'I9 Direct Allocation'!K63), "-", 'O7 Amortization'!M129+'O7 Amortization'!M200+'O7 Amortization'!M271+'O7 Amortization'!AH129+'O7 Amortization'!AH200+'O7 Amortization'!AH271+'I9 Direct Allocation'!K63)</f>
        <v>-821722.85013802629</v>
      </c>
      <c r="K100" s="256">
        <f>IF(ISERROR('O7 Amortization'!N129+'O7 Amortization'!N200+'O7 Amortization'!N271+'O7 Amortization'!AI129+'O7 Amortization'!AI200+'O7 Amortization'!AI271+'I9 Direct Allocation'!L63), "-", 'O7 Amortization'!N129+'O7 Amortization'!N200+'O7 Amortization'!N271+'O7 Amortization'!AI129+'O7 Amortization'!AI200+'O7 Amortization'!AI271+'I9 Direct Allocation'!L63)</f>
        <v>0</v>
      </c>
      <c r="L100" s="256">
        <f>IF(ISERROR('O7 Amortization'!O129+'O7 Amortization'!O200+'O7 Amortization'!O271+'O7 Amortization'!AJ129+'O7 Amortization'!AJ200+'O7 Amortization'!AJ271+'I9 Direct Allocation'!M63), "-", 'O7 Amortization'!O129+'O7 Amortization'!O200+'O7 Amortization'!O271+'O7 Amortization'!AJ129+'O7 Amortization'!AJ200+'O7 Amortization'!AJ271+'I9 Direct Allocation'!M63)</f>
        <v>-30829.046442598865</v>
      </c>
      <c r="M100" s="256">
        <f>IF(ISERROR('O7 Amortization'!P129+'O7 Amortization'!P200+'O7 Amortization'!P271+'O7 Amortization'!AK129+'O7 Amortization'!AK200+'O7 Amortization'!AK271+'I9 Direct Allocation'!N63), "-", 'O7 Amortization'!P129+'O7 Amortization'!P200+'O7 Amortization'!P271+'O7 Amortization'!AK129+'O7 Amortization'!AK200+'O7 Amortization'!AK271+'I9 Direct Allocation'!N63)</f>
        <v>0</v>
      </c>
      <c r="N100" s="256">
        <f>IF(ISERROR('O7 Amortization'!Q129+'O7 Amortization'!Q200+'O7 Amortization'!Q271+'O7 Amortization'!AL129+'O7 Amortization'!AL200+'O7 Amortization'!AL271+'I9 Direct Allocation'!O63), "-", 'O7 Amortization'!Q129+'O7 Amortization'!Q200+'O7 Amortization'!Q271+'O7 Amortization'!AL129+'O7 Amortization'!AL200+'O7 Amortization'!AL271+'I9 Direct Allocation'!O63)</f>
        <v>0</v>
      </c>
      <c r="O100" s="256">
        <f>IF(ISERROR('O7 Amortization'!R129+'O7 Amortization'!R200+'O7 Amortization'!R271+'O7 Amortization'!AM129+'O7 Amortization'!AM200+'O7 Amortization'!AM271+'I9 Direct Allocation'!P63), "-", 'O7 Amortization'!R129+'O7 Amortization'!R200+'O7 Amortization'!R271+'O7 Amortization'!AM129+'O7 Amortization'!AM200+'O7 Amortization'!AM271+'I9 Direct Allocation'!P63)</f>
        <v>0</v>
      </c>
      <c r="P100" s="256">
        <f>IF(ISERROR('O7 Amortization'!S129+'O7 Amortization'!S200+'O7 Amortization'!S271+'O7 Amortization'!AN129+'O7 Amortization'!AN200+'O7 Amortization'!AN271+'I9 Direct Allocation'!Q63), "-", 'O7 Amortization'!S129+'O7 Amortization'!S200+'O7 Amortization'!S271+'O7 Amortization'!AN129+'O7 Amortization'!AN200+'O7 Amortization'!AN271+'I9 Direct Allocation'!Q63)</f>
        <v>0</v>
      </c>
      <c r="Q100" s="256">
        <f>IF(ISERROR('O7 Amortization'!T129+'O7 Amortization'!T200+'O7 Amortization'!T271+'O7 Amortization'!AO129+'O7 Amortization'!AO200+'O7 Amortization'!AO271+'I9 Direct Allocation'!R63), "-", 'O7 Amortization'!T129+'O7 Amortization'!T200+'O7 Amortization'!T271+'O7 Amortization'!AO129+'O7 Amortization'!AO200+'O7 Amortization'!AO271+'I9 Direct Allocation'!R63)</f>
        <v>0</v>
      </c>
      <c r="R100" s="256">
        <f>IF(ISERROR('O7 Amortization'!U129+'O7 Amortization'!U200+'O7 Amortization'!U271+'O7 Amortization'!AP129+'O7 Amortization'!AP200+'O7 Amortization'!AP271+'I9 Direct Allocation'!S63), "-", 'O7 Amortization'!U129+'O7 Amortization'!U200+'O7 Amortization'!U271+'O7 Amortization'!AP129+'O7 Amortization'!AP200+'O7 Amortization'!AP271+'I9 Direct Allocation'!S63)</f>
        <v>0</v>
      </c>
      <c r="S100" s="256">
        <f>IF(ISERROR('O7 Amortization'!V129+'O7 Amortization'!V200+'O7 Amortization'!V271+'O7 Amortization'!AQ129+'O7 Amortization'!AQ200+'O7 Amortization'!AQ271+'I9 Direct Allocation'!T63), "-", 'O7 Amortization'!V129+'O7 Amortization'!V200+'O7 Amortization'!V271+'O7 Amortization'!AQ129+'O7 Amortization'!AQ200+'O7 Amortization'!AQ271+'I9 Direct Allocation'!T63)</f>
        <v>0</v>
      </c>
      <c r="T100" s="256">
        <f>IF(ISERROR('O7 Amortization'!W129+'O7 Amortization'!W200+'O7 Amortization'!W271+'O7 Amortization'!AR129+'O7 Amortization'!AR200+'O7 Amortization'!AR271+'I9 Direct Allocation'!U63), "-", 'O7 Amortization'!W129+'O7 Amortization'!W200+'O7 Amortization'!W271+'O7 Amortization'!AR129+'O7 Amortization'!AR200+'O7 Amortization'!AR271+'I9 Direct Allocation'!U63)</f>
        <v>0</v>
      </c>
      <c r="U100" s="256">
        <f>IF(ISERROR('O7 Amortization'!X129+'O7 Amortization'!X200+'O7 Amortization'!X271+'O7 Amortization'!AS129+'O7 Amortization'!AS200+'O7 Amortization'!AS271+'I9 Direct Allocation'!V63), "-", 'O7 Amortization'!X129+'O7 Amortization'!X200+'O7 Amortization'!X271+'O7 Amortization'!AS129+'O7 Amortization'!AS200+'O7 Amortization'!AS271+'I9 Direct Allocation'!V63)</f>
        <v>0</v>
      </c>
      <c r="V100" s="256">
        <f>IF(ISERROR('O7 Amortization'!Y129+'O7 Amortization'!Y200+'O7 Amortization'!Y271+'O7 Amortization'!AT129+'O7 Amortization'!AT200+'O7 Amortization'!AT271+'I9 Direct Allocation'!W63), "-", 'O7 Amortization'!Y129+'O7 Amortization'!Y200+'O7 Amortization'!Y271+'O7 Amortization'!AT129+'O7 Amortization'!AT200+'O7 Amortization'!AT271+'I9 Direct Allocation'!W63)</f>
        <v>0</v>
      </c>
      <c r="W100" s="256">
        <f>IF(ISERROR('O7 Amortization'!Z129+'O7 Amortization'!Z200+'O7 Amortization'!Z271+'O7 Amortization'!AU129+'O7 Amortization'!AU200+'O7 Amortization'!AU271+'I9 Direct Allocation'!X63), "-", 'O7 Amortization'!Z129+'O7 Amortization'!Z200+'O7 Amortization'!Z271+'O7 Amortization'!AU129+'O7 Amortization'!AU200+'O7 Amortization'!AU271+'I9 Direct Allocation'!X63)</f>
        <v>0</v>
      </c>
      <c r="X100" s="653"/>
      <c r="Y100" s="651"/>
      <c r="Z100" s="651"/>
      <c r="AA100" s="651"/>
      <c r="AB100" s="651"/>
      <c r="AC100" s="651"/>
      <c r="AD100" s="651"/>
      <c r="AE100" s="651"/>
      <c r="AF100" s="651"/>
      <c r="AG100" s="651"/>
      <c r="AH100" s="651"/>
      <c r="AI100" s="651"/>
      <c r="AJ100" s="651"/>
      <c r="AK100" s="651"/>
      <c r="AL100" s="651"/>
      <c r="AM100" s="651"/>
      <c r="AN100" s="651"/>
      <c r="AO100" s="651"/>
      <c r="AP100" s="651"/>
      <c r="AQ100" s="651"/>
      <c r="AR100" s="651"/>
      <c r="AS100" s="651"/>
      <c r="AV100" s="1914"/>
    </row>
    <row r="101" spans="1:48" s="673" customFormat="1" ht="18" customHeight="1" x14ac:dyDescent="0.2">
      <c r="A101" s="255"/>
      <c r="B101" s="672" t="s">
        <v>583</v>
      </c>
      <c r="C101" s="653">
        <f>SUM(D101:W101)</f>
        <v>-24452439.563251127</v>
      </c>
      <c r="D101" s="256">
        <f>IF(ISERROR('O7 Amortization'!G200+'O7 Amortization'!G271+'O7 Amortization'!AB200+'O7 Amortization'!AB271), "-", 'O7 Amortization'!G200+'O7 Amortization'!G271+'O7 Amortization'!AB200+'O7 Amortization'!AB271)</f>
        <v>-14285051.557420701</v>
      </c>
      <c r="E101" s="256">
        <f>IF(ISERROR('O7 Amortization'!H200+'O7 Amortization'!H271+'O7 Amortization'!AC200+'O7 Amortization'!AC271), "-", 'O7 Amortization'!H200+'O7 Amortization'!H271+'O7 Amortization'!AC200+'O7 Amortization'!AC271)</f>
        <v>-5008023.1871701535</v>
      </c>
      <c r="F101" s="256">
        <f>IF(ISERROR('O7 Amortization'!I200+'O7 Amortization'!I271+'O7 Amortization'!AD200+'O7 Amortization'!AD271), "-", 'O7 Amortization'!I200+'O7 Amortization'!I271+'O7 Amortization'!AD200+'O7 Amortization'!AD271)</f>
        <v>-3595390.8682253207</v>
      </c>
      <c r="G101" s="256">
        <f>IF(ISERROR('O7 Amortization'!J200+'O7 Amortization'!J271+'O7 Amortization'!AE200+'O7 Amortization'!AE271), "-", 'O7 Amortization'!J200+'O7 Amortization'!J271+'O7 Amortization'!AE200+'O7 Amortization'!AE271)</f>
        <v>0</v>
      </c>
      <c r="H101" s="256">
        <f>IF(ISERROR('O7 Amortization'!K200+'O7 Amortization'!K271+'O7 Amortization'!AF200+'O7 Amortization'!AF271), "-", 'O7 Amortization'!K200+'O7 Amortization'!K271+'O7 Amortization'!AF200+'O7 Amortization'!AF271)</f>
        <v>0</v>
      </c>
      <c r="I101" s="256">
        <f>IF(ISERROR('O7 Amortization'!L200+'O7 Amortization'!L271+'O7 Amortization'!AG200+'O7 Amortization'!AG271), "-", 'O7 Amortization'!L200+'O7 Amortization'!L271+'O7 Amortization'!AG200+'O7 Amortization'!AG271)</f>
        <v>-613236.82101304899</v>
      </c>
      <c r="J101" s="256">
        <f>IF(ISERROR('O7 Amortization'!M200+'O7 Amortization'!M271+'O7 Amortization'!AH200+'O7 Amortization'!AH271), "-", 'O7 Amortization'!M200+'O7 Amortization'!M271+'O7 Amortization'!AH200+'O7 Amortization'!AH271)</f>
        <v>-915914.83399887674</v>
      </c>
      <c r="K101" s="256">
        <f>IF(ISERROR('O7 Amortization'!N200+'O7 Amortization'!N271+'O7 Amortization'!AI200+'O7 Amortization'!AI271), "-", 'O7 Amortization'!N200+'O7 Amortization'!N271+'O7 Amortization'!AI200+'O7 Amortization'!AI271)</f>
        <v>0</v>
      </c>
      <c r="L101" s="256">
        <f>IF(ISERROR('O7 Amortization'!O200+'O7 Amortization'!O271+'O7 Amortization'!AJ200+'O7 Amortization'!AJ271), "-", 'O7 Amortization'!O200+'O7 Amortization'!O271+'O7 Amortization'!AJ200+'O7 Amortization'!AJ271)</f>
        <v>-34822.295423024334</v>
      </c>
      <c r="M101" s="256">
        <f>IF(ISERROR('O7 Amortization'!P129+'O7 Amortization'!P200+'O7 Amortization'!P271+'O7 Amortization'!AK129+'O7 Amortization'!AK200+'O7 Amortization'!AK271), "-", 'O7 Amortization'!P129+'O7 Amortization'!P200+'O7 Amortization'!P271+'O7 Amortization'!AK129+'O7 Amortization'!AK200+'O7 Amortization'!AK271-'O7 Amortization'!P129-'O7 Amortization'!AK129)</f>
        <v>0</v>
      </c>
      <c r="N101" s="256">
        <f>IF(ISERROR('O7 Amortization'!Q129+'O7 Amortization'!Q200+'O7 Amortization'!Q271+'O7 Amortization'!AL129+'O7 Amortization'!AL200+'O7 Amortization'!AL271), "-", 'O7 Amortization'!Q129+'O7 Amortization'!Q200+'O7 Amortization'!Q271+'O7 Amortization'!AL129+'O7 Amortization'!AL200+'O7 Amortization'!AL271-'O7 Amortization'!Q129-'O7 Amortization'!AL129)</f>
        <v>0</v>
      </c>
      <c r="O101" s="256">
        <f>IF(ISERROR('O7 Amortization'!R129+'O7 Amortization'!R200+'O7 Amortization'!R271+'O7 Amortization'!AM129+'O7 Amortization'!AM200+'O7 Amortization'!AM271), "-", 'O7 Amortization'!R129+'O7 Amortization'!R200+'O7 Amortization'!R271+'O7 Amortization'!AM129+'O7 Amortization'!AM200+'O7 Amortization'!AM271-'O7 Amortization'!R129-'O7 Amortization'!AM129)</f>
        <v>0</v>
      </c>
      <c r="P101" s="256">
        <f>IF(ISERROR('O7 Amortization'!S129+'O7 Amortization'!S200+'O7 Amortization'!S271+'O7 Amortization'!AN129+'O7 Amortization'!AN200+'O7 Amortization'!AN271), "-", 'O7 Amortization'!S129+'O7 Amortization'!S200+'O7 Amortization'!S271+'O7 Amortization'!AN129+'O7 Amortization'!AN200+'O7 Amortization'!AN271-'O7 Amortization'!S129-'O7 Amortization'!AN129)</f>
        <v>0</v>
      </c>
      <c r="Q101" s="256">
        <f>IF(ISERROR('O7 Amortization'!T129+'O7 Amortization'!T200+'O7 Amortization'!T271+'O7 Amortization'!AO129+'O7 Amortization'!AO200+'O7 Amortization'!AO271), "-", 'O7 Amortization'!T129+'O7 Amortization'!T200+'O7 Amortization'!T271+'O7 Amortization'!AO129+'O7 Amortization'!AO200+'O7 Amortization'!AO271-'O7 Amortization'!T129-'O7 Amortization'!AO129)</f>
        <v>0</v>
      </c>
      <c r="R101" s="256">
        <f>IF(ISERROR('O7 Amortization'!U129+'O7 Amortization'!U200+'O7 Amortization'!U271+'O7 Amortization'!AP129+'O7 Amortization'!AP200+'O7 Amortization'!AP271), "-", 'O7 Amortization'!U129+'O7 Amortization'!U200+'O7 Amortization'!U271+'O7 Amortization'!AP129+'O7 Amortization'!AP200+'O7 Amortization'!AP271-'O7 Amortization'!U129-'O7 Amortization'!AP129)</f>
        <v>0</v>
      </c>
      <c r="S101" s="256">
        <f>IF(ISERROR('O7 Amortization'!V129+'O7 Amortization'!V200+'O7 Amortization'!V271+'O7 Amortization'!AQ129+'O7 Amortization'!AQ200+'O7 Amortization'!AQ271), "-", 'O7 Amortization'!V129+'O7 Amortization'!V200+'O7 Amortization'!V271+'O7 Amortization'!AQ129+'O7 Amortization'!AQ200+'O7 Amortization'!AQ271-'O7 Amortization'!V129-'O7 Amortization'!AQ129)</f>
        <v>0</v>
      </c>
      <c r="T101" s="256">
        <f>IF(ISERROR('O7 Amortization'!W129+'O7 Amortization'!W200+'O7 Amortization'!W271+'O7 Amortization'!AR129+'O7 Amortization'!AR200+'O7 Amortization'!AR271), "-", 'O7 Amortization'!W129+'O7 Amortization'!W200+'O7 Amortization'!W271+'O7 Amortization'!AR129+'O7 Amortization'!AR200+'O7 Amortization'!AR271-'O7 Amortization'!W129-'O7 Amortization'!AR129)</f>
        <v>0</v>
      </c>
      <c r="U101" s="256">
        <f>IF(ISERROR('O7 Amortization'!X129+'O7 Amortization'!X200+'O7 Amortization'!X271+'O7 Amortization'!AS129+'O7 Amortization'!AS200+'O7 Amortization'!AS271), "-", 'O7 Amortization'!X129+'O7 Amortization'!X200+'O7 Amortization'!X271+'O7 Amortization'!AS129+'O7 Amortization'!AS200+'O7 Amortization'!AS271-'O7 Amortization'!X129-'O7 Amortization'!AS129)</f>
        <v>0</v>
      </c>
      <c r="V101" s="256">
        <f>IF(ISERROR('O7 Amortization'!Y129+'O7 Amortization'!Y200+'O7 Amortization'!Y271+'O7 Amortization'!AT129+'O7 Amortization'!AT200+'O7 Amortization'!AT271), "-", 'O7 Amortization'!Y129+'O7 Amortization'!Y200+'O7 Amortization'!Y271+'O7 Amortization'!AT129+'O7 Amortization'!AT200+'O7 Amortization'!AT271-'O7 Amortization'!Y129-'O7 Amortization'!AT129)</f>
        <v>0</v>
      </c>
      <c r="W101" s="256">
        <f>IF(ISERROR('O7 Amortization'!Z129+'O7 Amortization'!Z200+'O7 Amortization'!Z271+'O7 Amortization'!AU129+'O7 Amortization'!AU200+'O7 Amortization'!AU271), "-", 'O7 Amortization'!Z129+'O7 Amortization'!Z200+'O7 Amortization'!Z271+'O7 Amortization'!AU129+'O7 Amortization'!AU200+'O7 Amortization'!AU271-'O7 Amortization'!Z129-'O7 Amortization'!AU129)</f>
        <v>0</v>
      </c>
      <c r="X101" s="653"/>
      <c r="Y101" s="651"/>
      <c r="Z101" s="651"/>
      <c r="AA101" s="651"/>
      <c r="AB101" s="651"/>
      <c r="AC101" s="651"/>
      <c r="AD101" s="651"/>
      <c r="AE101" s="651"/>
      <c r="AF101" s="651"/>
      <c r="AG101" s="651"/>
      <c r="AH101" s="651"/>
      <c r="AI101" s="651"/>
      <c r="AJ101" s="651"/>
      <c r="AK101" s="651"/>
      <c r="AL101" s="651"/>
      <c r="AM101" s="651"/>
      <c r="AN101" s="651"/>
      <c r="AO101" s="651"/>
      <c r="AP101" s="651"/>
      <c r="AQ101" s="651"/>
      <c r="AR101" s="651"/>
      <c r="AS101" s="651"/>
      <c r="AV101" s="1914"/>
    </row>
    <row r="102" spans="1:48" s="673" customFormat="1" ht="17.25" customHeight="1" x14ac:dyDescent="0.2">
      <c r="A102" s="255" t="s">
        <v>1185</v>
      </c>
      <c r="B102" s="672" t="s">
        <v>1486</v>
      </c>
      <c r="C102" s="653">
        <f>SUM(D102:W102)</f>
        <v>26602893.736707941</v>
      </c>
      <c r="D102" s="256">
        <f t="shared" ref="D102:W102" si="28">IF(ISERROR(D97+D100), "-", D97+D100)</f>
        <v>14007731.708088147</v>
      </c>
      <c r="E102" s="256">
        <f t="shared" si="28"/>
        <v>5752681.6994989533</v>
      </c>
      <c r="F102" s="256">
        <f t="shared" si="28"/>
        <v>4925366.5420806343</v>
      </c>
      <c r="G102" s="256">
        <f t="shared" si="28"/>
        <v>0</v>
      </c>
      <c r="H102" s="256">
        <f t="shared" si="28"/>
        <v>0</v>
      </c>
      <c r="I102" s="256">
        <f t="shared" si="28"/>
        <v>1127761.7966888468</v>
      </c>
      <c r="J102" s="256">
        <f t="shared" si="28"/>
        <v>756479.93591376301</v>
      </c>
      <c r="K102" s="256">
        <f t="shared" si="28"/>
        <v>0</v>
      </c>
      <c r="L102" s="256">
        <f t="shared" si="28"/>
        <v>32872.054437597617</v>
      </c>
      <c r="M102" s="256">
        <f t="shared" si="28"/>
        <v>0</v>
      </c>
      <c r="N102" s="256">
        <f>IF(ISERROR(N97+N100), "-", N97+N100)</f>
        <v>0</v>
      </c>
      <c r="O102" s="256">
        <f t="shared" si="28"/>
        <v>0</v>
      </c>
      <c r="P102" s="256">
        <f t="shared" si="28"/>
        <v>0</v>
      </c>
      <c r="Q102" s="256">
        <f t="shared" si="28"/>
        <v>0</v>
      </c>
      <c r="R102" s="256">
        <f t="shared" si="28"/>
        <v>0</v>
      </c>
      <c r="S102" s="256">
        <f t="shared" si="28"/>
        <v>0</v>
      </c>
      <c r="T102" s="256">
        <f t="shared" si="28"/>
        <v>0</v>
      </c>
      <c r="U102" s="256">
        <f t="shared" si="28"/>
        <v>0</v>
      </c>
      <c r="V102" s="256">
        <f t="shared" si="28"/>
        <v>0</v>
      </c>
      <c r="W102" s="256">
        <f t="shared" si="28"/>
        <v>0</v>
      </c>
      <c r="X102" s="653"/>
      <c r="Y102" s="651"/>
      <c r="Z102" s="651"/>
      <c r="AA102" s="651"/>
      <c r="AB102" s="651"/>
      <c r="AC102" s="651"/>
      <c r="AD102" s="651"/>
      <c r="AE102" s="651"/>
      <c r="AF102" s="651"/>
      <c r="AG102" s="651"/>
      <c r="AH102" s="651"/>
      <c r="AI102" s="651"/>
      <c r="AJ102" s="651"/>
      <c r="AK102" s="651"/>
      <c r="AL102" s="651"/>
      <c r="AM102" s="651"/>
      <c r="AN102" s="651"/>
      <c r="AO102" s="651"/>
      <c r="AP102" s="651"/>
      <c r="AQ102" s="651"/>
      <c r="AR102" s="651"/>
      <c r="AS102" s="651"/>
      <c r="AV102" s="1914"/>
    </row>
    <row r="103" spans="1:48" s="673" customFormat="1" ht="25.5" x14ac:dyDescent="0.2">
      <c r="A103" s="255" t="s">
        <v>5</v>
      </c>
      <c r="B103" s="694" t="s">
        <v>463</v>
      </c>
      <c r="C103" s="653">
        <f>SUM(D103:W103)</f>
        <v>35943464.781748869</v>
      </c>
      <c r="D103" s="256">
        <f t="shared" ref="D103:W103" si="29">IF(ISERROR(D98+D101), "-", D98+D101)</f>
        <v>20165164.103966817</v>
      </c>
      <c r="E103" s="256">
        <f t="shared" si="29"/>
        <v>7449801.1094113626</v>
      </c>
      <c r="F103" s="256">
        <f t="shared" si="29"/>
        <v>5972856.7832859941</v>
      </c>
      <c r="G103" s="256">
        <f t="shared" si="29"/>
        <v>0</v>
      </c>
      <c r="H103" s="256">
        <f t="shared" si="29"/>
        <v>0</v>
      </c>
      <c r="I103" s="256">
        <f t="shared" si="29"/>
        <v>1268141.7297252198</v>
      </c>
      <c r="J103" s="256">
        <f t="shared" si="29"/>
        <v>1042682.6098860829</v>
      </c>
      <c r="K103" s="256">
        <f t="shared" si="29"/>
        <v>0</v>
      </c>
      <c r="L103" s="256">
        <f t="shared" si="29"/>
        <v>44818.445473397442</v>
      </c>
      <c r="M103" s="256">
        <f t="shared" si="29"/>
        <v>0</v>
      </c>
      <c r="N103" s="256">
        <f t="shared" si="29"/>
        <v>0</v>
      </c>
      <c r="O103" s="256">
        <f t="shared" si="29"/>
        <v>0</v>
      </c>
      <c r="P103" s="256">
        <f t="shared" si="29"/>
        <v>0</v>
      </c>
      <c r="Q103" s="256">
        <f t="shared" si="29"/>
        <v>0</v>
      </c>
      <c r="R103" s="256">
        <f t="shared" si="29"/>
        <v>0</v>
      </c>
      <c r="S103" s="256">
        <f t="shared" si="29"/>
        <v>0</v>
      </c>
      <c r="T103" s="256">
        <f t="shared" si="29"/>
        <v>0</v>
      </c>
      <c r="U103" s="256">
        <f t="shared" si="29"/>
        <v>0</v>
      </c>
      <c r="V103" s="256">
        <f t="shared" si="29"/>
        <v>0</v>
      </c>
      <c r="W103" s="256">
        <f t="shared" si="29"/>
        <v>0</v>
      </c>
      <c r="X103" s="653"/>
      <c r="Y103" s="651"/>
      <c r="Z103" s="651"/>
      <c r="AA103" s="651"/>
      <c r="AB103" s="651"/>
      <c r="AC103" s="651"/>
      <c r="AD103" s="651"/>
      <c r="AE103" s="651"/>
      <c r="AF103" s="651"/>
      <c r="AG103" s="651"/>
      <c r="AH103" s="651"/>
      <c r="AI103" s="651"/>
      <c r="AJ103" s="651"/>
      <c r="AK103" s="651"/>
      <c r="AL103" s="651"/>
      <c r="AM103" s="651"/>
      <c r="AN103" s="651"/>
      <c r="AO103" s="651"/>
      <c r="AP103" s="651"/>
      <c r="AQ103" s="651"/>
      <c r="AR103" s="651"/>
      <c r="AS103" s="651"/>
      <c r="AV103" s="1914"/>
    </row>
    <row r="104" spans="1:48" s="673" customFormat="1" ht="12.75" x14ac:dyDescent="0.2">
      <c r="A104" s="255"/>
      <c r="B104" s="672"/>
      <c r="C104" s="653"/>
      <c r="D104" s="651"/>
      <c r="E104" s="651"/>
      <c r="F104" s="651"/>
      <c r="G104" s="651"/>
      <c r="H104" s="651"/>
      <c r="I104" s="651"/>
      <c r="J104" s="651"/>
      <c r="K104" s="651"/>
      <c r="L104" s="651"/>
      <c r="M104" s="651"/>
      <c r="N104" s="651"/>
      <c r="O104" s="651"/>
      <c r="P104" s="651"/>
      <c r="Q104" s="651"/>
      <c r="R104" s="651"/>
      <c r="S104" s="651"/>
      <c r="T104" s="651"/>
      <c r="U104" s="651"/>
      <c r="V104" s="651"/>
      <c r="W104" s="651"/>
      <c r="X104" s="653"/>
      <c r="Y104" s="651"/>
      <c r="Z104" s="651"/>
      <c r="AA104" s="651"/>
      <c r="AB104" s="651"/>
      <c r="AC104" s="651"/>
      <c r="AD104" s="651"/>
      <c r="AE104" s="651"/>
      <c r="AF104" s="651"/>
      <c r="AG104" s="651"/>
      <c r="AH104" s="651"/>
      <c r="AI104" s="651"/>
      <c r="AJ104" s="651"/>
      <c r="AK104" s="651"/>
      <c r="AL104" s="651"/>
      <c r="AM104" s="651"/>
      <c r="AN104" s="651"/>
      <c r="AO104" s="651"/>
      <c r="AP104" s="651"/>
      <c r="AQ104" s="651"/>
      <c r="AR104" s="651"/>
      <c r="AS104" s="814"/>
      <c r="AV104" s="1914"/>
    </row>
    <row r="105" spans="1:48" s="673" customFormat="1" ht="12.75" x14ac:dyDescent="0.2">
      <c r="A105" s="1959" t="s">
        <v>826</v>
      </c>
      <c r="B105" s="1975" t="s">
        <v>444</v>
      </c>
      <c r="C105" s="653">
        <f>SUM(D105:W105)</f>
        <v>5001888.9163551349</v>
      </c>
      <c r="D105" s="651">
        <f t="shared" ref="D105:M106" si="30">D59+Y59</f>
        <v>3008210.9541548109</v>
      </c>
      <c r="E105" s="651">
        <f t="shared" si="30"/>
        <v>986552.57259182376</v>
      </c>
      <c r="F105" s="651">
        <f t="shared" si="30"/>
        <v>680325.04142470402</v>
      </c>
      <c r="G105" s="651">
        <f t="shared" si="30"/>
        <v>0</v>
      </c>
      <c r="H105" s="651">
        <f t="shared" si="30"/>
        <v>0</v>
      </c>
      <c r="I105" s="651">
        <f t="shared" si="30"/>
        <v>276586.77164376539</v>
      </c>
      <c r="J105" s="651">
        <f t="shared" si="30"/>
        <v>41342.579508477473</v>
      </c>
      <c r="K105" s="651">
        <f t="shared" si="30"/>
        <v>0</v>
      </c>
      <c r="L105" s="651">
        <f t="shared" si="30"/>
        <v>8870.9970315540322</v>
      </c>
      <c r="M105" s="651">
        <f t="shared" si="30"/>
        <v>0</v>
      </c>
      <c r="N105" s="651">
        <f t="shared" ref="N105:W106" si="31">N59+AI59</f>
        <v>0</v>
      </c>
      <c r="O105" s="651">
        <f t="shared" si="31"/>
        <v>0</v>
      </c>
      <c r="P105" s="651">
        <f t="shared" si="31"/>
        <v>0</v>
      </c>
      <c r="Q105" s="651">
        <f t="shared" si="31"/>
        <v>0</v>
      </c>
      <c r="R105" s="651">
        <f t="shared" si="31"/>
        <v>0</v>
      </c>
      <c r="S105" s="651">
        <f t="shared" si="31"/>
        <v>0</v>
      </c>
      <c r="T105" s="651">
        <f t="shared" si="31"/>
        <v>0</v>
      </c>
      <c r="U105" s="651">
        <f t="shared" si="31"/>
        <v>0</v>
      </c>
      <c r="V105" s="651">
        <f t="shared" si="31"/>
        <v>0</v>
      </c>
      <c r="W105" s="651">
        <f t="shared" si="31"/>
        <v>0</v>
      </c>
      <c r="X105" s="653"/>
      <c r="Y105" s="651"/>
      <c r="Z105" s="651"/>
      <c r="AA105" s="651"/>
      <c r="AB105" s="651"/>
      <c r="AC105" s="651"/>
      <c r="AD105" s="651"/>
      <c r="AE105" s="651"/>
      <c r="AF105" s="651"/>
      <c r="AG105" s="651"/>
      <c r="AH105" s="651"/>
      <c r="AI105" s="651"/>
      <c r="AJ105" s="651"/>
      <c r="AK105" s="651"/>
      <c r="AL105" s="651"/>
      <c r="AM105" s="651"/>
      <c r="AN105" s="651"/>
      <c r="AO105" s="651"/>
      <c r="AP105" s="651"/>
      <c r="AQ105" s="651"/>
      <c r="AR105" s="651"/>
      <c r="AS105" s="651"/>
      <c r="AV105" s="1914"/>
    </row>
    <row r="106" spans="1:48" s="673" customFormat="1" ht="12.75" x14ac:dyDescent="0.2">
      <c r="A106" s="1959" t="s">
        <v>827</v>
      </c>
      <c r="B106" s="1975" t="s">
        <v>445</v>
      </c>
      <c r="C106" s="653">
        <f>SUM(D106:W106)</f>
        <v>1862420.7236448652</v>
      </c>
      <c r="D106" s="651">
        <f t="shared" si="30"/>
        <v>999926.07337050186</v>
      </c>
      <c r="E106" s="651">
        <f t="shared" si="30"/>
        <v>389958.52618509164</v>
      </c>
      <c r="F106" s="651">
        <f t="shared" si="30"/>
        <v>263177.74249881436</v>
      </c>
      <c r="G106" s="651">
        <f t="shared" si="30"/>
        <v>0</v>
      </c>
      <c r="H106" s="651">
        <f t="shared" si="30"/>
        <v>0</v>
      </c>
      <c r="I106" s="651">
        <f t="shared" si="30"/>
        <v>94.388932322031536</v>
      </c>
      <c r="J106" s="651">
        <f t="shared" si="30"/>
        <v>206406.52654249078</v>
      </c>
      <c r="K106" s="651">
        <f t="shared" si="30"/>
        <v>0</v>
      </c>
      <c r="L106" s="651">
        <f t="shared" si="30"/>
        <v>2857.4661156445782</v>
      </c>
      <c r="M106" s="651">
        <f t="shared" si="30"/>
        <v>0</v>
      </c>
      <c r="N106" s="651">
        <f t="shared" si="31"/>
        <v>0</v>
      </c>
      <c r="O106" s="651">
        <f t="shared" si="31"/>
        <v>0</v>
      </c>
      <c r="P106" s="651">
        <f t="shared" si="31"/>
        <v>0</v>
      </c>
      <c r="Q106" s="651">
        <f t="shared" si="31"/>
        <v>0</v>
      </c>
      <c r="R106" s="651">
        <f t="shared" si="31"/>
        <v>0</v>
      </c>
      <c r="S106" s="651">
        <f t="shared" si="31"/>
        <v>0</v>
      </c>
      <c r="T106" s="651">
        <f t="shared" si="31"/>
        <v>0</v>
      </c>
      <c r="U106" s="651">
        <f t="shared" si="31"/>
        <v>0</v>
      </c>
      <c r="V106" s="651">
        <f t="shared" si="31"/>
        <v>0</v>
      </c>
      <c r="W106" s="651">
        <f t="shared" si="31"/>
        <v>0</v>
      </c>
      <c r="X106" s="653"/>
      <c r="Y106" s="651"/>
      <c r="Z106" s="651"/>
      <c r="AA106" s="651"/>
      <c r="AB106" s="651"/>
      <c r="AC106" s="651"/>
      <c r="AD106" s="651"/>
      <c r="AE106" s="651"/>
      <c r="AF106" s="651"/>
      <c r="AG106" s="651"/>
      <c r="AH106" s="651"/>
      <c r="AI106" s="651"/>
      <c r="AJ106" s="651"/>
      <c r="AK106" s="651"/>
      <c r="AL106" s="651"/>
      <c r="AM106" s="651"/>
      <c r="AN106" s="651"/>
      <c r="AO106" s="651"/>
      <c r="AP106" s="651"/>
      <c r="AQ106" s="651"/>
      <c r="AR106" s="651"/>
      <c r="AS106" s="651"/>
      <c r="AV106" s="1914"/>
    </row>
    <row r="107" spans="1:48" s="673" customFormat="1" ht="12.75" x14ac:dyDescent="0.2">
      <c r="A107" s="1959" t="s">
        <v>432</v>
      </c>
      <c r="B107" s="672"/>
      <c r="M107" s="651"/>
      <c r="N107" s="651"/>
      <c r="O107" s="651"/>
      <c r="P107" s="651"/>
      <c r="Q107" s="651"/>
      <c r="R107" s="651"/>
      <c r="S107" s="651"/>
      <c r="T107" s="651"/>
      <c r="U107" s="651"/>
      <c r="V107" s="651"/>
      <c r="W107" s="651"/>
      <c r="X107" s="653"/>
      <c r="Y107" s="651"/>
      <c r="Z107" s="651"/>
      <c r="AA107" s="651"/>
      <c r="AB107" s="651"/>
      <c r="AC107" s="651"/>
      <c r="AD107" s="651"/>
      <c r="AE107" s="651"/>
      <c r="AF107" s="651"/>
      <c r="AG107" s="651"/>
      <c r="AH107" s="651"/>
      <c r="AI107" s="651"/>
      <c r="AJ107" s="651"/>
      <c r="AK107" s="651"/>
      <c r="AL107" s="651"/>
      <c r="AM107" s="651"/>
      <c r="AN107" s="651"/>
      <c r="AO107" s="651"/>
      <c r="AP107" s="651"/>
      <c r="AQ107" s="651"/>
      <c r="AR107" s="651"/>
      <c r="AS107" s="814"/>
      <c r="AV107" s="1914"/>
    </row>
    <row r="108" spans="1:48" s="673" customFormat="1" ht="12.75" x14ac:dyDescent="0.2">
      <c r="A108" s="255"/>
      <c r="B108" s="672"/>
      <c r="C108" s="1976"/>
      <c r="D108" s="1976"/>
      <c r="E108" s="1976"/>
      <c r="F108" s="1976"/>
      <c r="G108" s="651"/>
      <c r="H108" s="651"/>
      <c r="I108" s="651"/>
      <c r="J108" s="651"/>
      <c r="K108" s="651"/>
      <c r="L108" s="651"/>
      <c r="M108" s="651"/>
      <c r="N108" s="651"/>
      <c r="O108" s="651"/>
      <c r="P108" s="651"/>
      <c r="Q108" s="651"/>
      <c r="R108" s="651"/>
      <c r="S108" s="651"/>
      <c r="T108" s="651"/>
      <c r="U108" s="651"/>
      <c r="V108" s="651"/>
      <c r="W108" s="651"/>
      <c r="X108" s="653"/>
      <c r="Y108" s="651"/>
      <c r="Z108" s="651"/>
      <c r="AA108" s="651"/>
      <c r="AB108" s="651"/>
      <c r="AC108" s="651"/>
      <c r="AD108" s="651"/>
      <c r="AE108" s="651"/>
      <c r="AF108" s="651"/>
      <c r="AG108" s="651"/>
      <c r="AH108" s="651"/>
      <c r="AI108" s="651"/>
      <c r="AJ108" s="651"/>
      <c r="AK108" s="651"/>
      <c r="AL108" s="651"/>
      <c r="AM108" s="651"/>
      <c r="AN108" s="651"/>
      <c r="AO108" s="651"/>
      <c r="AP108" s="651"/>
      <c r="AQ108" s="651"/>
      <c r="AR108" s="651"/>
      <c r="AS108" s="814"/>
      <c r="AV108" s="1914"/>
    </row>
    <row r="109" spans="1:48" s="673" customFormat="1" ht="12.75" x14ac:dyDescent="0.2">
      <c r="A109" s="255" t="s">
        <v>1036</v>
      </c>
      <c r="B109" s="672"/>
      <c r="C109" s="653">
        <f>SUM(D109:W109)</f>
        <v>26602893.736707941</v>
      </c>
      <c r="D109" s="651">
        <f t="shared" ref="D109:I109" si="32">D102</f>
        <v>14007731.708088147</v>
      </c>
      <c r="E109" s="651">
        <f t="shared" si="32"/>
        <v>5752681.6994989533</v>
      </c>
      <c r="F109" s="651">
        <f t="shared" si="32"/>
        <v>4925366.5420806343</v>
      </c>
      <c r="G109" s="651">
        <f t="shared" si="32"/>
        <v>0</v>
      </c>
      <c r="H109" s="651">
        <f t="shared" si="32"/>
        <v>0</v>
      </c>
      <c r="I109" s="651">
        <f t="shared" si="32"/>
        <v>1127761.7966888468</v>
      </c>
      <c r="J109" s="651">
        <f t="shared" ref="J109:W109" si="33">J102</f>
        <v>756479.93591376301</v>
      </c>
      <c r="K109" s="651">
        <f>K102</f>
        <v>0</v>
      </c>
      <c r="L109" s="651">
        <f t="shared" si="33"/>
        <v>32872.054437597617</v>
      </c>
      <c r="M109" s="651">
        <f t="shared" si="33"/>
        <v>0</v>
      </c>
      <c r="N109" s="651">
        <f t="shared" si="33"/>
        <v>0</v>
      </c>
      <c r="O109" s="651">
        <f t="shared" si="33"/>
        <v>0</v>
      </c>
      <c r="P109" s="651">
        <f t="shared" si="33"/>
        <v>0</v>
      </c>
      <c r="Q109" s="651">
        <f t="shared" si="33"/>
        <v>0</v>
      </c>
      <c r="R109" s="651">
        <f t="shared" si="33"/>
        <v>0</v>
      </c>
      <c r="S109" s="651">
        <f t="shared" si="33"/>
        <v>0</v>
      </c>
      <c r="T109" s="651">
        <f t="shared" si="33"/>
        <v>0</v>
      </c>
      <c r="U109" s="651">
        <f t="shared" si="33"/>
        <v>0</v>
      </c>
      <c r="V109" s="651">
        <f t="shared" si="33"/>
        <v>0</v>
      </c>
      <c r="W109" s="651">
        <f t="shared" si="33"/>
        <v>0</v>
      </c>
      <c r="X109" s="653"/>
      <c r="Y109" s="651"/>
      <c r="Z109" s="651"/>
      <c r="AA109" s="651"/>
      <c r="AB109" s="651"/>
      <c r="AC109" s="651"/>
      <c r="AD109" s="651"/>
      <c r="AE109" s="651"/>
      <c r="AF109" s="651"/>
      <c r="AG109" s="651"/>
      <c r="AH109" s="651"/>
      <c r="AI109" s="651"/>
      <c r="AJ109" s="651"/>
      <c r="AK109" s="651"/>
      <c r="AL109" s="651"/>
      <c r="AM109" s="651"/>
      <c r="AN109" s="651"/>
      <c r="AO109" s="651"/>
      <c r="AP109" s="651"/>
      <c r="AQ109" s="651"/>
      <c r="AR109" s="651"/>
      <c r="AS109" s="651"/>
      <c r="AV109" s="1914"/>
    </row>
    <row r="110" spans="1:48" s="673" customFormat="1" ht="12.75" x14ac:dyDescent="0.2">
      <c r="A110" s="255"/>
      <c r="B110" s="672"/>
      <c r="C110" s="653"/>
      <c r="D110" s="651"/>
      <c r="E110" s="651"/>
      <c r="F110" s="651"/>
      <c r="G110" s="651"/>
      <c r="H110" s="651"/>
      <c r="I110" s="651"/>
      <c r="J110" s="651"/>
      <c r="K110" s="651"/>
      <c r="L110" s="651"/>
      <c r="M110" s="651"/>
      <c r="N110" s="651"/>
      <c r="O110" s="651"/>
      <c r="P110" s="651"/>
      <c r="Q110" s="651"/>
      <c r="R110" s="651"/>
      <c r="S110" s="651"/>
      <c r="T110" s="651"/>
      <c r="U110" s="651"/>
      <c r="V110" s="651"/>
      <c r="W110" s="651"/>
      <c r="X110" s="653"/>
      <c r="Y110" s="651"/>
      <c r="Z110" s="651"/>
      <c r="AA110" s="651"/>
      <c r="AB110" s="651"/>
      <c r="AC110" s="651"/>
      <c r="AD110" s="651"/>
      <c r="AE110" s="651"/>
      <c r="AF110" s="651"/>
      <c r="AG110" s="651"/>
      <c r="AH110" s="651"/>
      <c r="AI110" s="651"/>
      <c r="AJ110" s="651"/>
      <c r="AK110" s="651"/>
      <c r="AL110" s="651"/>
      <c r="AM110" s="651"/>
      <c r="AN110" s="651"/>
      <c r="AO110" s="651"/>
      <c r="AP110" s="651"/>
      <c r="AQ110" s="651"/>
      <c r="AR110" s="651"/>
      <c r="AS110" s="814"/>
      <c r="AV110" s="1914"/>
    </row>
    <row r="111" spans="1:48" s="673" customFormat="1" ht="12.75" x14ac:dyDescent="0.2">
      <c r="A111" s="255"/>
      <c r="B111" s="672"/>
      <c r="C111" s="653"/>
      <c r="D111" s="651"/>
      <c r="E111" s="651"/>
      <c r="F111" s="651"/>
      <c r="G111" s="651"/>
      <c r="H111" s="651"/>
      <c r="I111" s="651"/>
      <c r="J111" s="651"/>
      <c r="K111" s="651"/>
      <c r="L111" s="651"/>
      <c r="M111" s="651"/>
      <c r="N111" s="651"/>
      <c r="O111" s="651"/>
      <c r="P111" s="651"/>
      <c r="Q111" s="651"/>
      <c r="R111" s="651"/>
      <c r="S111" s="651"/>
      <c r="T111" s="651"/>
      <c r="U111" s="651"/>
      <c r="V111" s="651"/>
      <c r="W111" s="651"/>
      <c r="X111" s="653"/>
      <c r="Y111" s="651"/>
      <c r="Z111" s="651"/>
      <c r="AA111" s="651"/>
      <c r="AB111" s="651"/>
      <c r="AC111" s="651"/>
      <c r="AD111" s="651"/>
      <c r="AE111" s="651"/>
      <c r="AF111" s="651"/>
      <c r="AG111" s="651"/>
      <c r="AH111" s="651"/>
      <c r="AI111" s="651"/>
      <c r="AJ111" s="651"/>
      <c r="AK111" s="651"/>
      <c r="AL111" s="651"/>
      <c r="AM111" s="651"/>
      <c r="AN111" s="651"/>
      <c r="AO111" s="651"/>
      <c r="AP111" s="651"/>
      <c r="AQ111" s="651"/>
      <c r="AR111" s="651"/>
      <c r="AS111" s="814"/>
      <c r="AV111" s="1914"/>
    </row>
    <row r="112" spans="1:48" s="673" customFormat="1" ht="12.75" x14ac:dyDescent="0.2">
      <c r="A112" s="255"/>
      <c r="B112" s="672"/>
      <c r="C112" s="653"/>
      <c r="D112" s="651"/>
      <c r="E112" s="651"/>
      <c r="F112" s="651"/>
      <c r="G112" s="651"/>
      <c r="H112" s="651"/>
      <c r="I112" s="651"/>
      <c r="J112" s="651"/>
      <c r="K112" s="651"/>
      <c r="L112" s="651"/>
      <c r="M112" s="651"/>
      <c r="N112" s="651"/>
      <c r="O112" s="651"/>
      <c r="P112" s="651"/>
      <c r="Q112" s="651"/>
      <c r="R112" s="651"/>
      <c r="S112" s="651"/>
      <c r="T112" s="651"/>
      <c r="U112" s="651"/>
      <c r="V112" s="651"/>
      <c r="W112" s="651"/>
      <c r="X112" s="653"/>
      <c r="Y112" s="651"/>
      <c r="Z112" s="651"/>
      <c r="AA112" s="651"/>
      <c r="AB112" s="651"/>
      <c r="AC112" s="651"/>
      <c r="AD112" s="651"/>
      <c r="AE112" s="651"/>
      <c r="AF112" s="651"/>
      <c r="AG112" s="651"/>
      <c r="AH112" s="651"/>
      <c r="AI112" s="651"/>
      <c r="AJ112" s="651"/>
      <c r="AK112" s="651"/>
      <c r="AL112" s="651"/>
      <c r="AM112" s="651"/>
      <c r="AN112" s="651"/>
      <c r="AO112" s="651"/>
      <c r="AP112" s="651"/>
      <c r="AQ112" s="651"/>
      <c r="AR112" s="651"/>
      <c r="AS112" s="814"/>
      <c r="AV112" s="1914"/>
    </row>
    <row r="113" spans="1:48" s="673" customFormat="1" ht="15" x14ac:dyDescent="0.25">
      <c r="A113" s="1172"/>
      <c r="B113" s="672"/>
      <c r="C113" s="653"/>
      <c r="D113" s="651"/>
      <c r="E113" s="651"/>
      <c r="F113" s="651"/>
      <c r="G113" s="651"/>
      <c r="H113" s="651"/>
      <c r="I113" s="651"/>
      <c r="J113" s="651"/>
      <c r="K113" s="651"/>
      <c r="L113" s="651"/>
      <c r="M113" s="651"/>
      <c r="N113" s="651"/>
      <c r="O113" s="651"/>
      <c r="P113" s="651"/>
      <c r="Q113" s="651"/>
      <c r="R113" s="651"/>
      <c r="S113" s="651"/>
      <c r="T113" s="651"/>
      <c r="U113" s="651"/>
      <c r="V113" s="651"/>
      <c r="W113" s="651"/>
      <c r="X113" s="653"/>
      <c r="Y113" s="651"/>
      <c r="Z113" s="651"/>
      <c r="AA113" s="651"/>
      <c r="AB113" s="651"/>
      <c r="AC113" s="651"/>
      <c r="AD113" s="651"/>
      <c r="AE113" s="651"/>
      <c r="AF113" s="651"/>
      <c r="AG113" s="651"/>
      <c r="AH113" s="651"/>
      <c r="AI113" s="651"/>
      <c r="AJ113" s="651"/>
      <c r="AK113" s="651"/>
      <c r="AL113" s="651"/>
      <c r="AM113" s="651"/>
      <c r="AN113" s="651"/>
      <c r="AO113" s="651"/>
      <c r="AP113" s="651"/>
      <c r="AQ113" s="651"/>
      <c r="AR113" s="651"/>
      <c r="AS113" s="814"/>
      <c r="AV113" s="1914" t="e">
        <v>#N/A</v>
      </c>
    </row>
    <row r="114" spans="1:48" s="673" customFormat="1" ht="15" x14ac:dyDescent="0.25">
      <c r="A114" s="1172" t="s">
        <v>852</v>
      </c>
      <c r="B114" s="672"/>
      <c r="C114" s="814"/>
      <c r="D114" s="651" t="s">
        <v>1552</v>
      </c>
      <c r="E114" s="651"/>
      <c r="F114" s="651"/>
      <c r="G114" s="651"/>
      <c r="H114" s="651"/>
      <c r="I114" s="651"/>
      <c r="J114" s="651"/>
      <c r="K114" s="651"/>
      <c r="L114" s="651"/>
      <c r="M114" s="651"/>
      <c r="N114" s="651"/>
      <c r="O114" s="651"/>
      <c r="P114" s="651"/>
      <c r="Q114" s="651"/>
      <c r="R114" s="651"/>
      <c r="S114" s="651"/>
      <c r="T114" s="651"/>
      <c r="U114" s="651"/>
      <c r="V114" s="651"/>
      <c r="W114" s="651"/>
      <c r="X114" s="653"/>
      <c r="Y114" s="651"/>
      <c r="Z114" s="651"/>
      <c r="AA114" s="651"/>
      <c r="AB114" s="651"/>
      <c r="AC114" s="651"/>
      <c r="AD114" s="651"/>
      <c r="AE114" s="651"/>
      <c r="AF114" s="651"/>
      <c r="AG114" s="651"/>
      <c r="AH114" s="651"/>
      <c r="AI114" s="651"/>
      <c r="AJ114" s="651"/>
      <c r="AK114" s="651"/>
      <c r="AL114" s="651"/>
      <c r="AM114" s="651"/>
      <c r="AN114" s="651"/>
      <c r="AO114" s="651"/>
      <c r="AP114" s="651"/>
      <c r="AQ114" s="651"/>
      <c r="AR114" s="651"/>
      <c r="AS114" s="814"/>
      <c r="AV114" s="1914" t="e">
        <v>#N/A</v>
      </c>
    </row>
    <row r="115" spans="1:48" s="673" customFormat="1" ht="12.75" x14ac:dyDescent="0.2">
      <c r="A115" s="255"/>
      <c r="B115" s="672"/>
      <c r="C115" s="814"/>
      <c r="E115" s="651"/>
      <c r="F115" s="651"/>
      <c r="G115" s="651"/>
      <c r="H115" s="651"/>
      <c r="I115" s="651"/>
      <c r="J115" s="651"/>
      <c r="K115" s="651"/>
      <c r="L115" s="651"/>
      <c r="M115" s="651"/>
      <c r="N115" s="651"/>
      <c r="O115" s="651"/>
      <c r="P115" s="651"/>
      <c r="Q115" s="651"/>
      <c r="R115" s="651"/>
      <c r="S115" s="651"/>
      <c r="T115" s="651"/>
      <c r="U115" s="651"/>
      <c r="V115" s="651"/>
      <c r="W115" s="651"/>
      <c r="X115" s="653"/>
      <c r="Y115" s="651"/>
      <c r="Z115" s="651"/>
      <c r="AA115" s="651"/>
      <c r="AB115" s="651"/>
      <c r="AC115" s="651"/>
      <c r="AD115" s="651"/>
      <c r="AE115" s="651"/>
      <c r="AF115" s="651"/>
      <c r="AG115" s="651"/>
      <c r="AH115" s="651"/>
      <c r="AI115" s="651"/>
      <c r="AJ115" s="651"/>
      <c r="AK115" s="651"/>
      <c r="AL115" s="651"/>
      <c r="AM115" s="651"/>
      <c r="AN115" s="651"/>
      <c r="AO115" s="651"/>
      <c r="AP115" s="651"/>
      <c r="AQ115" s="651"/>
      <c r="AR115" s="651"/>
      <c r="AS115" s="814"/>
      <c r="AV115" s="1914" t="e">
        <v>#N/A</v>
      </c>
    </row>
    <row r="116" spans="1:48" s="673" customFormat="1" ht="12.75" x14ac:dyDescent="0.2">
      <c r="A116" s="348" t="s">
        <v>1551</v>
      </c>
      <c r="B116" s="672"/>
      <c r="C116" s="814"/>
      <c r="D116" s="651"/>
      <c r="E116" s="651"/>
      <c r="F116" s="651"/>
      <c r="G116" s="651"/>
      <c r="H116" s="651"/>
      <c r="I116" s="651"/>
      <c r="J116" s="651"/>
      <c r="K116" s="651"/>
      <c r="L116" s="651"/>
      <c r="M116" s="651"/>
      <c r="N116" s="651"/>
      <c r="O116" s="651"/>
      <c r="P116" s="651"/>
      <c r="Q116" s="651"/>
      <c r="R116" s="651"/>
      <c r="S116" s="651"/>
      <c r="T116" s="651"/>
      <c r="U116" s="651"/>
      <c r="V116" s="651"/>
      <c r="W116" s="651"/>
      <c r="X116" s="653"/>
      <c r="Y116" s="651"/>
      <c r="Z116" s="651"/>
      <c r="AA116" s="651"/>
      <c r="AB116" s="651"/>
      <c r="AC116" s="651"/>
      <c r="AD116" s="651"/>
      <c r="AE116" s="651"/>
      <c r="AF116" s="651"/>
      <c r="AG116" s="651"/>
      <c r="AH116" s="651"/>
      <c r="AI116" s="651"/>
      <c r="AJ116" s="651"/>
      <c r="AK116" s="651"/>
      <c r="AL116" s="651"/>
      <c r="AM116" s="651"/>
      <c r="AN116" s="651"/>
      <c r="AO116" s="651"/>
      <c r="AP116" s="651"/>
      <c r="AQ116" s="651"/>
      <c r="AR116" s="651"/>
      <c r="AS116" s="814"/>
      <c r="AV116" s="1914" t="e">
        <v>#N/A</v>
      </c>
    </row>
    <row r="117" spans="1:48" s="673" customFormat="1" ht="12.75" x14ac:dyDescent="0.2">
      <c r="A117" s="1192">
        <v>5005</v>
      </c>
      <c r="B117" s="1161" t="s">
        <v>984</v>
      </c>
      <c r="C117" s="1171">
        <f>SUM(D117:W117)</f>
        <v>17575.73403020174</v>
      </c>
      <c r="D117" s="817">
        <f>'O5 Details by Class &amp; Accounts'!I131</f>
        <v>5213.5442193013587</v>
      </c>
      <c r="E117" s="817">
        <f>'O5 Details by Class &amp; Accounts'!J131</f>
        <v>5362.860027990675</v>
      </c>
      <c r="F117" s="817">
        <f>'O5 Details by Class &amp; Accounts'!K131</f>
        <v>5733.441694777629</v>
      </c>
      <c r="G117" s="817">
        <f>'O5 Details by Class &amp; Accounts'!L131</f>
        <v>0</v>
      </c>
      <c r="H117" s="817">
        <f>'O5 Details by Class &amp; Accounts'!M131</f>
        <v>0</v>
      </c>
      <c r="I117" s="817">
        <f>'O5 Details by Class &amp; Accounts'!N131</f>
        <v>1214.9696393298198</v>
      </c>
      <c r="J117" s="817">
        <f>'O5 Details by Class &amp; Accounts'!O131</f>
        <v>40.165855417837378</v>
      </c>
      <c r="K117" s="817">
        <f>'O5 Details by Class &amp; Accounts'!P131</f>
        <v>0</v>
      </c>
      <c r="L117" s="817">
        <f>'O5 Details by Class &amp; Accounts'!Q131</f>
        <v>10.752593384422282</v>
      </c>
      <c r="M117" s="817">
        <f>'O5 Details by Class &amp; Accounts'!R131</f>
        <v>0</v>
      </c>
      <c r="N117" s="817">
        <f>'O5 Details by Class &amp; Accounts'!S131</f>
        <v>0</v>
      </c>
      <c r="O117" s="817">
        <f>'O5 Details by Class &amp; Accounts'!T131</f>
        <v>0</v>
      </c>
      <c r="P117" s="817">
        <f>'O5 Details by Class &amp; Accounts'!U131</f>
        <v>0</v>
      </c>
      <c r="Q117" s="817">
        <f>'O5 Details by Class &amp; Accounts'!V131</f>
        <v>0</v>
      </c>
      <c r="R117" s="817">
        <f>'O5 Details by Class &amp; Accounts'!W131</f>
        <v>0</v>
      </c>
      <c r="S117" s="817">
        <f>'O5 Details by Class &amp; Accounts'!X131</f>
        <v>0</v>
      </c>
      <c r="T117" s="817">
        <f>'O5 Details by Class &amp; Accounts'!Y131</f>
        <v>0</v>
      </c>
      <c r="U117" s="817">
        <f>'O5 Details by Class &amp; Accounts'!Z131</f>
        <v>0</v>
      </c>
      <c r="V117" s="817">
        <f>'O5 Details by Class &amp; Accounts'!AA131</f>
        <v>0</v>
      </c>
      <c r="W117" s="817">
        <f>'O5 Details by Class &amp; Accounts'!AB131</f>
        <v>0</v>
      </c>
      <c r="X117" s="1171">
        <f>SUM(Y117:AR117)</f>
        <v>26363.60104530261</v>
      </c>
      <c r="Y117" s="817">
        <f>'O5 Details by Class &amp; Accounts'!AD131</f>
        <v>21219.340066279496</v>
      </c>
      <c r="Z117" s="817">
        <f>'O5 Details by Class &amp; Accounts'!AE131</f>
        <v>3171.6736223597982</v>
      </c>
      <c r="AA117" s="817">
        <f>'O5 Details by Class &amp; Accounts'!AF131</f>
        <v>274.82583477659</v>
      </c>
      <c r="AB117" s="817">
        <f>'O5 Details by Class &amp; Accounts'!AG131</f>
        <v>0</v>
      </c>
      <c r="AC117" s="817">
        <f>'O5 Details by Class &amp; Accounts'!AH131</f>
        <v>0</v>
      </c>
      <c r="AD117" s="817">
        <f>'O5 Details by Class &amp; Accounts'!AI131</f>
        <v>2.0979071356991601</v>
      </c>
      <c r="AE117" s="817">
        <f>'O5 Details by Class &amp; Accounts'!AJ131</f>
        <v>1641.1180292228469</v>
      </c>
      <c r="AF117" s="817">
        <f>'O5 Details by Class &amp; Accounts'!AK131</f>
        <v>0</v>
      </c>
      <c r="AG117" s="817">
        <f>'O5 Details by Class &amp; Accounts'!AL131</f>
        <v>54.545585528178165</v>
      </c>
      <c r="AH117" s="817">
        <f>'O5 Details by Class &amp; Accounts'!AM131</f>
        <v>0</v>
      </c>
      <c r="AI117" s="817">
        <f>'O5 Details by Class &amp; Accounts'!AN131</f>
        <v>0</v>
      </c>
      <c r="AJ117" s="817">
        <f>'O5 Details by Class &amp; Accounts'!AO131</f>
        <v>0</v>
      </c>
      <c r="AK117" s="817">
        <f>'O5 Details by Class &amp; Accounts'!AP131</f>
        <v>0</v>
      </c>
      <c r="AL117" s="817">
        <f>'O5 Details by Class &amp; Accounts'!AQ131</f>
        <v>0</v>
      </c>
      <c r="AM117" s="817">
        <f>'O5 Details by Class &amp; Accounts'!AR131</f>
        <v>0</v>
      </c>
      <c r="AN117" s="817">
        <f>'O5 Details by Class &amp; Accounts'!AS131</f>
        <v>0</v>
      </c>
      <c r="AO117" s="817">
        <f>'O5 Details by Class &amp; Accounts'!AT131</f>
        <v>0</v>
      </c>
      <c r="AP117" s="817">
        <f>'O5 Details by Class &amp; Accounts'!AU131</f>
        <v>0</v>
      </c>
      <c r="AQ117" s="817">
        <f>'O5 Details by Class &amp; Accounts'!AV131</f>
        <v>0</v>
      </c>
      <c r="AR117" s="817">
        <f>'O5 Details by Class &amp; Accounts'!AW131</f>
        <v>0</v>
      </c>
      <c r="AS117" s="1193"/>
      <c r="AV117" s="1914" t="inlineStr">
        <is>
          <t/>
        </is>
      </c>
    </row>
    <row r="118" spans="1:48" s="673" customFormat="1" ht="12.75" x14ac:dyDescent="0.2">
      <c r="A118" s="1192">
        <v>5010</v>
      </c>
      <c r="B118" s="1161" t="s">
        <v>576</v>
      </c>
      <c r="C118" s="1171">
        <f t="shared" ref="C118:C163" si="34">SUM(D118:W118)</f>
        <v>20525.388241484034</v>
      </c>
      <c r="D118" s="817">
        <f>'O5 Details by Class &amp; Accounts'!I132</f>
        <v>6088.5092498226013</v>
      </c>
      <c r="E118" s="817">
        <f>'O5 Details by Class &amp; Accounts'!J132</f>
        <v>6262.8840405808678</v>
      </c>
      <c r="F118" s="817">
        <f>'O5 Details by Class &amp; Accounts'!K132</f>
        <v>6695.6587157613149</v>
      </c>
      <c r="G118" s="817">
        <f>'O5 Details by Class &amp; Accounts'!L132</f>
        <v>0</v>
      </c>
      <c r="H118" s="817">
        <f>'O5 Details by Class &amp; Accounts'!M132</f>
        <v>0</v>
      </c>
      <c r="I118" s="817">
        <f>'O5 Details by Class &amp; Accounts'!N132</f>
        <v>1418.8723785878851</v>
      </c>
      <c r="J118" s="817">
        <f>'O5 Details by Class &amp; Accounts'!O132</f>
        <v>46.906705295253275</v>
      </c>
      <c r="K118" s="817">
        <f>'O5 Details by Class &amp; Accounts'!P132</f>
        <v>0</v>
      </c>
      <c r="L118" s="817">
        <f>'O5 Details by Class &amp; Accounts'!Q132</f>
        <v>12.557151436112557</v>
      </c>
      <c r="M118" s="817">
        <f>'O5 Details by Class &amp; Accounts'!R132</f>
        <v>0</v>
      </c>
      <c r="N118" s="817">
        <f>'O5 Details by Class &amp; Accounts'!S132</f>
        <v>0</v>
      </c>
      <c r="O118" s="817">
        <f>'O5 Details by Class &amp; Accounts'!T132</f>
        <v>0</v>
      </c>
      <c r="P118" s="817">
        <f>'O5 Details by Class &amp; Accounts'!U132</f>
        <v>0</v>
      </c>
      <c r="Q118" s="817">
        <f>'O5 Details by Class &amp; Accounts'!V132</f>
        <v>0</v>
      </c>
      <c r="R118" s="817">
        <f>'O5 Details by Class &amp; Accounts'!W132</f>
        <v>0</v>
      </c>
      <c r="S118" s="817">
        <f>'O5 Details by Class &amp; Accounts'!X132</f>
        <v>0</v>
      </c>
      <c r="T118" s="817">
        <f>'O5 Details by Class &amp; Accounts'!Y132</f>
        <v>0</v>
      </c>
      <c r="U118" s="817">
        <f>'O5 Details by Class &amp; Accounts'!Z132</f>
        <v>0</v>
      </c>
      <c r="V118" s="817">
        <f>'O5 Details by Class &amp; Accounts'!AA132</f>
        <v>0</v>
      </c>
      <c r="W118" s="817">
        <f>'O5 Details by Class &amp; Accounts'!AB132</f>
        <v>0</v>
      </c>
      <c r="X118" s="1171">
        <f t="shared" ref="X118:X159" si="35">SUM(Y118:AR118)</f>
        <v>30788.082362226047</v>
      </c>
      <c r="Y118" s="817">
        <f>'O5 Details by Class &amp; Accounts'!AD132</f>
        <v>24780.483838686367</v>
      </c>
      <c r="Z118" s="817">
        <f>'O5 Details by Class &amp; Accounts'!AE132</f>
        <v>3703.9609476533274</v>
      </c>
      <c r="AA118" s="817">
        <f>'O5 Details by Class &amp; Accounts'!AF132</f>
        <v>320.94858444524982</v>
      </c>
      <c r="AB118" s="817">
        <f>'O5 Details by Class &amp; Accounts'!AG132</f>
        <v>0</v>
      </c>
      <c r="AC118" s="817">
        <f>'O5 Details by Class &amp; Accounts'!AH132</f>
        <v>0</v>
      </c>
      <c r="AD118" s="817">
        <f>'O5 Details by Class &amp; Accounts'!AI132</f>
        <v>2.4499891942385483</v>
      </c>
      <c r="AE118" s="817">
        <f>'O5 Details by Class &amp; Accounts'!AJ132</f>
        <v>1916.5392831966649</v>
      </c>
      <c r="AF118" s="817">
        <f>'O5 Details by Class &amp; Accounts'!AK132</f>
        <v>0</v>
      </c>
      <c r="AG118" s="817">
        <f>'O5 Details by Class &amp; Accounts'!AL132</f>
        <v>63.699719050202255</v>
      </c>
      <c r="AH118" s="817">
        <f>'O5 Details by Class &amp; Accounts'!AM132</f>
        <v>0</v>
      </c>
      <c r="AI118" s="817">
        <f>'O5 Details by Class &amp; Accounts'!AN132</f>
        <v>0</v>
      </c>
      <c r="AJ118" s="817">
        <f>'O5 Details by Class &amp; Accounts'!AO132</f>
        <v>0</v>
      </c>
      <c r="AK118" s="817">
        <f>'O5 Details by Class &amp; Accounts'!AP132</f>
        <v>0</v>
      </c>
      <c r="AL118" s="817">
        <f>'O5 Details by Class &amp; Accounts'!AQ132</f>
        <v>0</v>
      </c>
      <c r="AM118" s="817">
        <f>'O5 Details by Class &amp; Accounts'!AR132</f>
        <v>0</v>
      </c>
      <c r="AN118" s="817">
        <f>'O5 Details by Class &amp; Accounts'!AS132</f>
        <v>0</v>
      </c>
      <c r="AO118" s="817">
        <f>'O5 Details by Class &amp; Accounts'!AT132</f>
        <v>0</v>
      </c>
      <c r="AP118" s="817">
        <f>'O5 Details by Class &amp; Accounts'!AU132</f>
        <v>0</v>
      </c>
      <c r="AQ118" s="817">
        <f>'O5 Details by Class &amp; Accounts'!AV132</f>
        <v>0</v>
      </c>
      <c r="AR118" s="817">
        <f>'O5 Details by Class &amp; Accounts'!AW132</f>
        <v>0</v>
      </c>
      <c r="AS118" s="1193"/>
      <c r="AV118" s="1914" t="inlineStr">
        <is>
          <t/>
        </is>
      </c>
    </row>
    <row r="119" spans="1:48" s="673" customFormat="1" ht="12.75" x14ac:dyDescent="0.2">
      <c r="A119" s="1192">
        <v>5012</v>
      </c>
      <c r="B119" s="1161" t="s">
        <v>975</v>
      </c>
      <c r="C119" s="1171">
        <f t="shared" si="34"/>
        <v>0</v>
      </c>
      <c r="D119" s="817">
        <f>'O5 Details by Class &amp; Accounts'!I133</f>
        <v>0</v>
      </c>
      <c r="E119" s="817">
        <f>'O5 Details by Class &amp; Accounts'!J133</f>
        <v>0</v>
      </c>
      <c r="F119" s="817">
        <f>'O5 Details by Class &amp; Accounts'!K133</f>
        <v>0</v>
      </c>
      <c r="G119" s="817">
        <f>'O5 Details by Class &amp; Accounts'!L133</f>
        <v>0</v>
      </c>
      <c r="H119" s="817">
        <f>'O5 Details by Class &amp; Accounts'!M133</f>
        <v>0</v>
      </c>
      <c r="I119" s="817">
        <f>'O5 Details by Class &amp; Accounts'!N133</f>
        <v>0</v>
      </c>
      <c r="J119" s="817">
        <f>'O5 Details by Class &amp; Accounts'!O133</f>
        <v>0</v>
      </c>
      <c r="K119" s="817">
        <f>'O5 Details by Class &amp; Accounts'!P133</f>
        <v>0</v>
      </c>
      <c r="L119" s="817">
        <f>'O5 Details by Class &amp; Accounts'!Q133</f>
        <v>0</v>
      </c>
      <c r="M119" s="817">
        <f>'O5 Details by Class &amp; Accounts'!R133</f>
        <v>0</v>
      </c>
      <c r="N119" s="817">
        <f>'O5 Details by Class &amp; Accounts'!S133</f>
        <v>0</v>
      </c>
      <c r="O119" s="817">
        <f>'O5 Details by Class &amp; Accounts'!T133</f>
        <v>0</v>
      </c>
      <c r="P119" s="817">
        <f>'O5 Details by Class &amp; Accounts'!U133</f>
        <v>0</v>
      </c>
      <c r="Q119" s="817">
        <f>'O5 Details by Class &amp; Accounts'!V133</f>
        <v>0</v>
      </c>
      <c r="R119" s="817">
        <f>'O5 Details by Class &amp; Accounts'!W133</f>
        <v>0</v>
      </c>
      <c r="S119" s="817">
        <f>'O5 Details by Class &amp; Accounts'!X133</f>
        <v>0</v>
      </c>
      <c r="T119" s="817">
        <f>'O5 Details by Class &amp; Accounts'!Y133</f>
        <v>0</v>
      </c>
      <c r="U119" s="817">
        <f>'O5 Details by Class &amp; Accounts'!Z133</f>
        <v>0</v>
      </c>
      <c r="V119" s="817">
        <f>'O5 Details by Class &amp; Accounts'!AA133</f>
        <v>0</v>
      </c>
      <c r="W119" s="817">
        <f>'O5 Details by Class &amp; Accounts'!AB133</f>
        <v>0</v>
      </c>
      <c r="X119" s="1171">
        <f t="shared" si="35"/>
        <v>0</v>
      </c>
      <c r="Y119" s="817">
        <f>'O5 Details by Class &amp; Accounts'!AD133</f>
        <v>0</v>
      </c>
      <c r="Z119" s="817">
        <f>'O5 Details by Class &amp; Accounts'!AE133</f>
        <v>0</v>
      </c>
      <c r="AA119" s="817">
        <f>'O5 Details by Class &amp; Accounts'!AF133</f>
        <v>0</v>
      </c>
      <c r="AB119" s="817">
        <f>'O5 Details by Class &amp; Accounts'!AG133</f>
        <v>0</v>
      </c>
      <c r="AC119" s="817">
        <f>'O5 Details by Class &amp; Accounts'!AH133</f>
        <v>0</v>
      </c>
      <c r="AD119" s="817">
        <f>'O5 Details by Class &amp; Accounts'!AI133</f>
        <v>0</v>
      </c>
      <c r="AE119" s="817">
        <f>'O5 Details by Class &amp; Accounts'!AJ133</f>
        <v>0</v>
      </c>
      <c r="AF119" s="817">
        <f>'O5 Details by Class &amp; Accounts'!AK133</f>
        <v>0</v>
      </c>
      <c r="AG119" s="817">
        <f>'O5 Details by Class &amp; Accounts'!AL133</f>
        <v>0</v>
      </c>
      <c r="AH119" s="817">
        <f>'O5 Details by Class &amp; Accounts'!AM133</f>
        <v>0</v>
      </c>
      <c r="AI119" s="817">
        <f>'O5 Details by Class &amp; Accounts'!AN133</f>
        <v>0</v>
      </c>
      <c r="AJ119" s="817">
        <f>'O5 Details by Class &amp; Accounts'!AO133</f>
        <v>0</v>
      </c>
      <c r="AK119" s="817">
        <f>'O5 Details by Class &amp; Accounts'!AP133</f>
        <v>0</v>
      </c>
      <c r="AL119" s="817">
        <f>'O5 Details by Class &amp; Accounts'!AQ133</f>
        <v>0</v>
      </c>
      <c r="AM119" s="817">
        <f>'O5 Details by Class &amp; Accounts'!AR133</f>
        <v>0</v>
      </c>
      <c r="AN119" s="817">
        <f>'O5 Details by Class &amp; Accounts'!AS133</f>
        <v>0</v>
      </c>
      <c r="AO119" s="817">
        <f>'O5 Details by Class &amp; Accounts'!AT133</f>
        <v>0</v>
      </c>
      <c r="AP119" s="817">
        <f>'O5 Details by Class &amp; Accounts'!AU133</f>
        <v>0</v>
      </c>
      <c r="AQ119" s="817">
        <f>'O5 Details by Class &amp; Accounts'!AV133</f>
        <v>0</v>
      </c>
      <c r="AR119" s="817">
        <f>'O5 Details by Class &amp; Accounts'!AW133</f>
        <v>0</v>
      </c>
      <c r="AS119" s="1193"/>
      <c r="AV119" s="1914">
        <v>1808</v>
      </c>
    </row>
    <row r="120" spans="1:48" s="673" customFormat="1" ht="25.5" x14ac:dyDescent="0.2">
      <c r="A120" s="1192">
        <v>5014</v>
      </c>
      <c r="B120" s="1161" t="s">
        <v>976</v>
      </c>
      <c r="C120" s="1171">
        <f t="shared" si="34"/>
        <v>4037.7658282620187</v>
      </c>
      <c r="D120" s="817">
        <f>'O5 Details by Class &amp; Accounts'!I134</f>
        <v>1274.9744384826256</v>
      </c>
      <c r="E120" s="817">
        <f>'O5 Details by Class &amp; Accounts'!J134</f>
        <v>1088.0095366841751</v>
      </c>
      <c r="F120" s="817">
        <f>'O5 Details by Class &amp; Accounts'!K134</f>
        <v>1294.3411611385502</v>
      </c>
      <c r="G120" s="817">
        <f>'O5 Details by Class &amp; Accounts'!L134</f>
        <v>0</v>
      </c>
      <c r="H120" s="817">
        <f>'O5 Details by Class &amp; Accounts'!M134</f>
        <v>0</v>
      </c>
      <c r="I120" s="817">
        <f>'O5 Details by Class &amp; Accounts'!N134</f>
        <v>368.51225531295125</v>
      </c>
      <c r="J120" s="817">
        <f>'O5 Details by Class &amp; Accounts'!O134</f>
        <v>8.6876795607308868</v>
      </c>
      <c r="K120" s="817">
        <f>'O5 Details by Class &amp; Accounts'!P134</f>
        <v>0</v>
      </c>
      <c r="L120" s="817">
        <f>'O5 Details by Class &amp; Accounts'!Q134</f>
        <v>3.240757082985934</v>
      </c>
      <c r="M120" s="817">
        <f>'O5 Details by Class &amp; Accounts'!R134</f>
        <v>0</v>
      </c>
      <c r="N120" s="817">
        <f>'O5 Details by Class &amp; Accounts'!S134</f>
        <v>0</v>
      </c>
      <c r="O120" s="817">
        <f>'O5 Details by Class &amp; Accounts'!T134</f>
        <v>0</v>
      </c>
      <c r="P120" s="817">
        <f>'O5 Details by Class &amp; Accounts'!U134</f>
        <v>0</v>
      </c>
      <c r="Q120" s="817">
        <f>'O5 Details by Class &amp; Accounts'!V134</f>
        <v>0</v>
      </c>
      <c r="R120" s="817">
        <f>'O5 Details by Class &amp; Accounts'!W134</f>
        <v>0</v>
      </c>
      <c r="S120" s="817">
        <f>'O5 Details by Class &amp; Accounts'!X134</f>
        <v>0</v>
      </c>
      <c r="T120" s="817">
        <f>'O5 Details by Class &amp; Accounts'!Y134</f>
        <v>0</v>
      </c>
      <c r="U120" s="817">
        <f>'O5 Details by Class &amp; Accounts'!Z134</f>
        <v>0</v>
      </c>
      <c r="V120" s="817">
        <f>'O5 Details by Class &amp; Accounts'!AA134</f>
        <v>0</v>
      </c>
      <c r="W120" s="817">
        <f>'O5 Details by Class &amp; Accounts'!AB134</f>
        <v>0</v>
      </c>
      <c r="X120" s="1171">
        <f t="shared" si="35"/>
        <v>0</v>
      </c>
      <c r="Y120" s="817">
        <f>'O5 Details by Class &amp; Accounts'!AD134</f>
        <v>0</v>
      </c>
      <c r="Z120" s="817">
        <f>'O5 Details by Class &amp; Accounts'!AE134</f>
        <v>0</v>
      </c>
      <c r="AA120" s="817">
        <f>'O5 Details by Class &amp; Accounts'!AF134</f>
        <v>0</v>
      </c>
      <c r="AB120" s="817">
        <f>'O5 Details by Class &amp; Accounts'!AG134</f>
        <v>0</v>
      </c>
      <c r="AC120" s="817">
        <f>'O5 Details by Class &amp; Accounts'!AH134</f>
        <v>0</v>
      </c>
      <c r="AD120" s="817">
        <f>'O5 Details by Class &amp; Accounts'!AI134</f>
        <v>0</v>
      </c>
      <c r="AE120" s="817">
        <f>'O5 Details by Class &amp; Accounts'!AJ134</f>
        <v>0</v>
      </c>
      <c r="AF120" s="817">
        <f>'O5 Details by Class &amp; Accounts'!AK134</f>
        <v>0</v>
      </c>
      <c r="AG120" s="817">
        <f>'O5 Details by Class &amp; Accounts'!AL134</f>
        <v>0</v>
      </c>
      <c r="AH120" s="817">
        <f>'O5 Details by Class &amp; Accounts'!AM134</f>
        <v>0</v>
      </c>
      <c r="AI120" s="817">
        <f>'O5 Details by Class &amp; Accounts'!AN134</f>
        <v>0</v>
      </c>
      <c r="AJ120" s="817">
        <f>'O5 Details by Class &amp; Accounts'!AO134</f>
        <v>0</v>
      </c>
      <c r="AK120" s="817">
        <f>'O5 Details by Class &amp; Accounts'!AP134</f>
        <v>0</v>
      </c>
      <c r="AL120" s="817">
        <f>'O5 Details by Class &amp; Accounts'!AQ134</f>
        <v>0</v>
      </c>
      <c r="AM120" s="817">
        <f>'O5 Details by Class &amp; Accounts'!AR134</f>
        <v>0</v>
      </c>
      <c r="AN120" s="817">
        <f>'O5 Details by Class &amp; Accounts'!AS134</f>
        <v>0</v>
      </c>
      <c r="AO120" s="817">
        <f>'O5 Details by Class &amp; Accounts'!AT134</f>
        <v>0</v>
      </c>
      <c r="AP120" s="817">
        <f>'O5 Details by Class &amp; Accounts'!AU134</f>
        <v>0</v>
      </c>
      <c r="AQ120" s="817">
        <f>'O5 Details by Class &amp; Accounts'!AV134</f>
        <v>0</v>
      </c>
      <c r="AR120" s="817">
        <f>'O5 Details by Class &amp; Accounts'!AW134</f>
        <v>0</v>
      </c>
      <c r="AS120" s="1193"/>
      <c r="AV120" s="1914">
        <v>1815</v>
      </c>
    </row>
    <row r="121" spans="1:48" s="673" customFormat="1" ht="25.5" x14ac:dyDescent="0.2">
      <c r="A121" s="1192">
        <v>5015</v>
      </c>
      <c r="B121" s="1161" t="s">
        <v>977</v>
      </c>
      <c r="C121" s="1171">
        <f t="shared" si="34"/>
        <v>0</v>
      </c>
      <c r="D121" s="817">
        <f>'O5 Details by Class &amp; Accounts'!I135</f>
        <v>0</v>
      </c>
      <c r="E121" s="817">
        <f>'O5 Details by Class &amp; Accounts'!J135</f>
        <v>0</v>
      </c>
      <c r="F121" s="817">
        <f>'O5 Details by Class &amp; Accounts'!K135</f>
        <v>0</v>
      </c>
      <c r="G121" s="817">
        <f>'O5 Details by Class &amp; Accounts'!L135</f>
        <v>0</v>
      </c>
      <c r="H121" s="817">
        <f>'O5 Details by Class &amp; Accounts'!M135</f>
        <v>0</v>
      </c>
      <c r="I121" s="817">
        <f>'O5 Details by Class &amp; Accounts'!N135</f>
        <v>0</v>
      </c>
      <c r="J121" s="817">
        <f>'O5 Details by Class &amp; Accounts'!O135</f>
        <v>0</v>
      </c>
      <c r="K121" s="817">
        <f>'O5 Details by Class &amp; Accounts'!P135</f>
        <v>0</v>
      </c>
      <c r="L121" s="817">
        <f>'O5 Details by Class &amp; Accounts'!Q135</f>
        <v>0</v>
      </c>
      <c r="M121" s="817">
        <f>'O5 Details by Class &amp; Accounts'!R135</f>
        <v>0</v>
      </c>
      <c r="N121" s="817">
        <f>'O5 Details by Class &amp; Accounts'!S135</f>
        <v>0</v>
      </c>
      <c r="O121" s="817">
        <f>'O5 Details by Class &amp; Accounts'!T135</f>
        <v>0</v>
      </c>
      <c r="P121" s="817">
        <f>'O5 Details by Class &amp; Accounts'!U135</f>
        <v>0</v>
      </c>
      <c r="Q121" s="817">
        <f>'O5 Details by Class &amp; Accounts'!V135</f>
        <v>0</v>
      </c>
      <c r="R121" s="817">
        <f>'O5 Details by Class &amp; Accounts'!W135</f>
        <v>0</v>
      </c>
      <c r="S121" s="817">
        <f>'O5 Details by Class &amp; Accounts'!X135</f>
        <v>0</v>
      </c>
      <c r="T121" s="817">
        <f>'O5 Details by Class &amp; Accounts'!Y135</f>
        <v>0</v>
      </c>
      <c r="U121" s="817">
        <f>'O5 Details by Class &amp; Accounts'!Z135</f>
        <v>0</v>
      </c>
      <c r="V121" s="817">
        <f>'O5 Details by Class &amp; Accounts'!AA135</f>
        <v>0</v>
      </c>
      <c r="W121" s="817">
        <f>'O5 Details by Class &amp; Accounts'!AB135</f>
        <v>0</v>
      </c>
      <c r="X121" s="1171">
        <f t="shared" si="35"/>
        <v>0</v>
      </c>
      <c r="Y121" s="817">
        <f>'O5 Details by Class &amp; Accounts'!AD135</f>
        <v>0</v>
      </c>
      <c r="Z121" s="817">
        <f>'O5 Details by Class &amp; Accounts'!AE135</f>
        <v>0</v>
      </c>
      <c r="AA121" s="817">
        <f>'O5 Details by Class &amp; Accounts'!AF135</f>
        <v>0</v>
      </c>
      <c r="AB121" s="817">
        <f>'O5 Details by Class &amp; Accounts'!AG135</f>
        <v>0</v>
      </c>
      <c r="AC121" s="817">
        <f>'O5 Details by Class &amp; Accounts'!AH135</f>
        <v>0</v>
      </c>
      <c r="AD121" s="817">
        <f>'O5 Details by Class &amp; Accounts'!AI135</f>
        <v>0</v>
      </c>
      <c r="AE121" s="817">
        <f>'O5 Details by Class &amp; Accounts'!AJ135</f>
        <v>0</v>
      </c>
      <c r="AF121" s="817">
        <f>'O5 Details by Class &amp; Accounts'!AK135</f>
        <v>0</v>
      </c>
      <c r="AG121" s="817">
        <f>'O5 Details by Class &amp; Accounts'!AL135</f>
        <v>0</v>
      </c>
      <c r="AH121" s="817">
        <f>'O5 Details by Class &amp; Accounts'!AM135</f>
        <v>0</v>
      </c>
      <c r="AI121" s="817">
        <f>'O5 Details by Class &amp; Accounts'!AN135</f>
        <v>0</v>
      </c>
      <c r="AJ121" s="817">
        <f>'O5 Details by Class &amp; Accounts'!AO135</f>
        <v>0</v>
      </c>
      <c r="AK121" s="817">
        <f>'O5 Details by Class &amp; Accounts'!AP135</f>
        <v>0</v>
      </c>
      <c r="AL121" s="817">
        <f>'O5 Details by Class &amp; Accounts'!AQ135</f>
        <v>0</v>
      </c>
      <c r="AM121" s="817">
        <f>'O5 Details by Class &amp; Accounts'!AR135</f>
        <v>0</v>
      </c>
      <c r="AN121" s="817">
        <f>'O5 Details by Class &amp; Accounts'!AS135</f>
        <v>0</v>
      </c>
      <c r="AO121" s="817">
        <f>'O5 Details by Class &amp; Accounts'!AT135</f>
        <v>0</v>
      </c>
      <c r="AP121" s="817">
        <f>'O5 Details by Class &amp; Accounts'!AU135</f>
        <v>0</v>
      </c>
      <c r="AQ121" s="817">
        <f>'O5 Details by Class &amp; Accounts'!AV135</f>
        <v>0</v>
      </c>
      <c r="AR121" s="817">
        <f>'O5 Details by Class &amp; Accounts'!AW135</f>
        <v>0</v>
      </c>
      <c r="AS121" s="1193"/>
      <c r="AV121" s="1914">
        <v>1815</v>
      </c>
    </row>
    <row r="122" spans="1:48" s="673" customFormat="1" ht="25.5" x14ac:dyDescent="0.2">
      <c r="A122" s="1192">
        <v>5016</v>
      </c>
      <c r="B122" s="1161" t="s">
        <v>978</v>
      </c>
      <c r="C122" s="1171">
        <f t="shared" si="34"/>
        <v>0</v>
      </c>
      <c r="D122" s="817">
        <f>'O5 Details by Class &amp; Accounts'!I136</f>
        <v>0</v>
      </c>
      <c r="E122" s="817">
        <f>'O5 Details by Class &amp; Accounts'!J136</f>
        <v>0</v>
      </c>
      <c r="F122" s="817">
        <f>'O5 Details by Class &amp; Accounts'!K136</f>
        <v>0</v>
      </c>
      <c r="G122" s="817">
        <f>'O5 Details by Class &amp; Accounts'!L136</f>
        <v>0</v>
      </c>
      <c r="H122" s="817">
        <f>'O5 Details by Class &amp; Accounts'!M136</f>
        <v>0</v>
      </c>
      <c r="I122" s="817">
        <f>'O5 Details by Class &amp; Accounts'!N136</f>
        <v>0</v>
      </c>
      <c r="J122" s="817">
        <f>'O5 Details by Class &amp; Accounts'!O136</f>
        <v>0</v>
      </c>
      <c r="K122" s="817">
        <f>'O5 Details by Class &amp; Accounts'!P136</f>
        <v>0</v>
      </c>
      <c r="L122" s="817">
        <f>'O5 Details by Class &amp; Accounts'!Q136</f>
        <v>0</v>
      </c>
      <c r="M122" s="817">
        <f>'O5 Details by Class &amp; Accounts'!R136</f>
        <v>0</v>
      </c>
      <c r="N122" s="817">
        <f>'O5 Details by Class &amp; Accounts'!S136</f>
        <v>0</v>
      </c>
      <c r="O122" s="817">
        <f>'O5 Details by Class &amp; Accounts'!T136</f>
        <v>0</v>
      </c>
      <c r="P122" s="817">
        <f>'O5 Details by Class &amp; Accounts'!U136</f>
        <v>0</v>
      </c>
      <c r="Q122" s="817">
        <f>'O5 Details by Class &amp; Accounts'!V136</f>
        <v>0</v>
      </c>
      <c r="R122" s="817">
        <f>'O5 Details by Class &amp; Accounts'!W136</f>
        <v>0</v>
      </c>
      <c r="S122" s="817">
        <f>'O5 Details by Class &amp; Accounts'!X136</f>
        <v>0</v>
      </c>
      <c r="T122" s="817">
        <f>'O5 Details by Class &amp; Accounts'!Y136</f>
        <v>0</v>
      </c>
      <c r="U122" s="817">
        <f>'O5 Details by Class &amp; Accounts'!Z136</f>
        <v>0</v>
      </c>
      <c r="V122" s="817">
        <f>'O5 Details by Class &amp; Accounts'!AA136</f>
        <v>0</v>
      </c>
      <c r="W122" s="817">
        <f>'O5 Details by Class &amp; Accounts'!AB136</f>
        <v>0</v>
      </c>
      <c r="X122" s="1171">
        <f t="shared" si="35"/>
        <v>0</v>
      </c>
      <c r="Y122" s="817">
        <f>'O5 Details by Class &amp; Accounts'!AD136</f>
        <v>0</v>
      </c>
      <c r="Z122" s="817">
        <f>'O5 Details by Class &amp; Accounts'!AE136</f>
        <v>0</v>
      </c>
      <c r="AA122" s="817">
        <f>'O5 Details by Class &amp; Accounts'!AF136</f>
        <v>0</v>
      </c>
      <c r="AB122" s="817">
        <f>'O5 Details by Class &amp; Accounts'!AG136</f>
        <v>0</v>
      </c>
      <c r="AC122" s="817">
        <f>'O5 Details by Class &amp; Accounts'!AH136</f>
        <v>0</v>
      </c>
      <c r="AD122" s="817">
        <f>'O5 Details by Class &amp; Accounts'!AI136</f>
        <v>0</v>
      </c>
      <c r="AE122" s="817">
        <f>'O5 Details by Class &amp; Accounts'!AJ136</f>
        <v>0</v>
      </c>
      <c r="AF122" s="817">
        <f>'O5 Details by Class &amp; Accounts'!AK136</f>
        <v>0</v>
      </c>
      <c r="AG122" s="817">
        <f>'O5 Details by Class &amp; Accounts'!AL136</f>
        <v>0</v>
      </c>
      <c r="AH122" s="817">
        <f>'O5 Details by Class &amp; Accounts'!AM136</f>
        <v>0</v>
      </c>
      <c r="AI122" s="817">
        <f>'O5 Details by Class &amp; Accounts'!AN136</f>
        <v>0</v>
      </c>
      <c r="AJ122" s="817">
        <f>'O5 Details by Class &amp; Accounts'!AO136</f>
        <v>0</v>
      </c>
      <c r="AK122" s="817">
        <f>'O5 Details by Class &amp; Accounts'!AP136</f>
        <v>0</v>
      </c>
      <c r="AL122" s="817">
        <f>'O5 Details by Class &amp; Accounts'!AQ136</f>
        <v>0</v>
      </c>
      <c r="AM122" s="817">
        <f>'O5 Details by Class &amp; Accounts'!AR136</f>
        <v>0</v>
      </c>
      <c r="AN122" s="817">
        <f>'O5 Details by Class &amp; Accounts'!AS136</f>
        <v>0</v>
      </c>
      <c r="AO122" s="817">
        <f>'O5 Details by Class &amp; Accounts'!AT136</f>
        <v>0</v>
      </c>
      <c r="AP122" s="817">
        <f>'O5 Details by Class &amp; Accounts'!AU136</f>
        <v>0</v>
      </c>
      <c r="AQ122" s="817">
        <f>'O5 Details by Class &amp; Accounts'!AV136</f>
        <v>0</v>
      </c>
      <c r="AR122" s="817">
        <f>'O5 Details by Class &amp; Accounts'!AW136</f>
        <v>0</v>
      </c>
      <c r="AS122" s="1193"/>
      <c r="AV122" s="1914">
        <v>1820</v>
      </c>
    </row>
    <row r="123" spans="1:48" s="673" customFormat="1" ht="25.5" x14ac:dyDescent="0.2">
      <c r="A123" s="1192">
        <v>5017</v>
      </c>
      <c r="B123" s="1161" t="s">
        <v>552</v>
      </c>
      <c r="C123" s="1171">
        <f t="shared" si="34"/>
        <v>0</v>
      </c>
      <c r="D123" s="817">
        <f>'O5 Details by Class &amp; Accounts'!I137</f>
        <v>0</v>
      </c>
      <c r="E123" s="817">
        <f>'O5 Details by Class &amp; Accounts'!J137</f>
        <v>0</v>
      </c>
      <c r="F123" s="817">
        <f>'O5 Details by Class &amp; Accounts'!K137</f>
        <v>0</v>
      </c>
      <c r="G123" s="817">
        <f>'O5 Details by Class &amp; Accounts'!L137</f>
        <v>0</v>
      </c>
      <c r="H123" s="817">
        <f>'O5 Details by Class &amp; Accounts'!M137</f>
        <v>0</v>
      </c>
      <c r="I123" s="817">
        <f>'O5 Details by Class &amp; Accounts'!N137</f>
        <v>0</v>
      </c>
      <c r="J123" s="817">
        <f>'O5 Details by Class &amp; Accounts'!O137</f>
        <v>0</v>
      </c>
      <c r="K123" s="817">
        <f>'O5 Details by Class &amp; Accounts'!P137</f>
        <v>0</v>
      </c>
      <c r="L123" s="817">
        <f>'O5 Details by Class &amp; Accounts'!Q137</f>
        <v>0</v>
      </c>
      <c r="M123" s="817">
        <f>'O5 Details by Class &amp; Accounts'!R137</f>
        <v>0</v>
      </c>
      <c r="N123" s="817">
        <f>'O5 Details by Class &amp; Accounts'!S137</f>
        <v>0</v>
      </c>
      <c r="O123" s="817">
        <f>'O5 Details by Class &amp; Accounts'!T137</f>
        <v>0</v>
      </c>
      <c r="P123" s="817">
        <f>'O5 Details by Class &amp; Accounts'!U137</f>
        <v>0</v>
      </c>
      <c r="Q123" s="817">
        <f>'O5 Details by Class &amp; Accounts'!V137</f>
        <v>0</v>
      </c>
      <c r="R123" s="817">
        <f>'O5 Details by Class &amp; Accounts'!W137</f>
        <v>0</v>
      </c>
      <c r="S123" s="817">
        <f>'O5 Details by Class &amp; Accounts'!X137</f>
        <v>0</v>
      </c>
      <c r="T123" s="817">
        <f>'O5 Details by Class &amp; Accounts'!Y137</f>
        <v>0</v>
      </c>
      <c r="U123" s="817">
        <f>'O5 Details by Class &amp; Accounts'!Z137</f>
        <v>0</v>
      </c>
      <c r="V123" s="817">
        <f>'O5 Details by Class &amp; Accounts'!AA137</f>
        <v>0</v>
      </c>
      <c r="W123" s="817">
        <f>'O5 Details by Class &amp; Accounts'!AB137</f>
        <v>0</v>
      </c>
      <c r="X123" s="1171">
        <f t="shared" si="35"/>
        <v>0</v>
      </c>
      <c r="Y123" s="817">
        <f>'O5 Details by Class &amp; Accounts'!AD137</f>
        <v>0</v>
      </c>
      <c r="Z123" s="817">
        <f>'O5 Details by Class &amp; Accounts'!AE137</f>
        <v>0</v>
      </c>
      <c r="AA123" s="817">
        <f>'O5 Details by Class &amp; Accounts'!AF137</f>
        <v>0</v>
      </c>
      <c r="AB123" s="817">
        <f>'O5 Details by Class &amp; Accounts'!AG137</f>
        <v>0</v>
      </c>
      <c r="AC123" s="817">
        <f>'O5 Details by Class &amp; Accounts'!AH137</f>
        <v>0</v>
      </c>
      <c r="AD123" s="817">
        <f>'O5 Details by Class &amp; Accounts'!AI137</f>
        <v>0</v>
      </c>
      <c r="AE123" s="817">
        <f>'O5 Details by Class &amp; Accounts'!AJ137</f>
        <v>0</v>
      </c>
      <c r="AF123" s="817">
        <f>'O5 Details by Class &amp; Accounts'!AK137</f>
        <v>0</v>
      </c>
      <c r="AG123" s="817">
        <f>'O5 Details by Class &amp; Accounts'!AL137</f>
        <v>0</v>
      </c>
      <c r="AH123" s="817">
        <f>'O5 Details by Class &amp; Accounts'!AM137</f>
        <v>0</v>
      </c>
      <c r="AI123" s="817">
        <f>'O5 Details by Class &amp; Accounts'!AN137</f>
        <v>0</v>
      </c>
      <c r="AJ123" s="817">
        <f>'O5 Details by Class &amp; Accounts'!AO137</f>
        <v>0</v>
      </c>
      <c r="AK123" s="817">
        <f>'O5 Details by Class &amp; Accounts'!AP137</f>
        <v>0</v>
      </c>
      <c r="AL123" s="817">
        <f>'O5 Details by Class &amp; Accounts'!AQ137</f>
        <v>0</v>
      </c>
      <c r="AM123" s="817">
        <f>'O5 Details by Class &amp; Accounts'!AR137</f>
        <v>0</v>
      </c>
      <c r="AN123" s="817">
        <f>'O5 Details by Class &amp; Accounts'!AS137</f>
        <v>0</v>
      </c>
      <c r="AO123" s="817">
        <f>'O5 Details by Class &amp; Accounts'!AT137</f>
        <v>0</v>
      </c>
      <c r="AP123" s="817">
        <f>'O5 Details by Class &amp; Accounts'!AU137</f>
        <v>0</v>
      </c>
      <c r="AQ123" s="817">
        <f>'O5 Details by Class &amp; Accounts'!AV137</f>
        <v>0</v>
      </c>
      <c r="AR123" s="817">
        <f>'O5 Details by Class &amp; Accounts'!AW137</f>
        <v>0</v>
      </c>
      <c r="AS123" s="1193"/>
      <c r="AV123" s="1914">
        <v>1820</v>
      </c>
    </row>
    <row r="124" spans="1:48" s="673" customFormat="1" ht="25.5" x14ac:dyDescent="0.2">
      <c r="A124" s="1192">
        <v>5020</v>
      </c>
      <c r="B124" s="1161" t="s">
        <v>553</v>
      </c>
      <c r="C124" s="1171">
        <f t="shared" si="34"/>
        <v>55521.807848528188</v>
      </c>
      <c r="D124" s="817">
        <f>'O5 Details by Class &amp; Accounts'!I138</f>
        <v>15101.359935869901</v>
      </c>
      <c r="E124" s="817">
        <f>'O5 Details by Class &amp; Accounts'!J138</f>
        <v>17256.670017370809</v>
      </c>
      <c r="F124" s="817">
        <f>'O5 Details by Class &amp; Accounts'!K138</f>
        <v>18095.611990011395</v>
      </c>
      <c r="G124" s="817">
        <f>'O5 Details by Class &amp; Accounts'!L138</f>
        <v>0</v>
      </c>
      <c r="H124" s="817">
        <f>'O5 Details by Class &amp; Accounts'!M138</f>
        <v>0</v>
      </c>
      <c r="I124" s="817">
        <f>'O5 Details by Class &amp; Accounts'!N138</f>
        <v>4918.7902247741094</v>
      </c>
      <c r="J124" s="817">
        <f>'O5 Details by Class &amp; Accounts'!O138</f>
        <v>122.94189797145746</v>
      </c>
      <c r="K124" s="817">
        <f>'O5 Details by Class &amp; Accounts'!P138</f>
        <v>0</v>
      </c>
      <c r="L124" s="817">
        <f>'O5 Details by Class &amp; Accounts'!Q138</f>
        <v>26.43378253051047</v>
      </c>
      <c r="M124" s="817">
        <f>'O5 Details by Class &amp; Accounts'!R138</f>
        <v>0</v>
      </c>
      <c r="N124" s="817">
        <f>'O5 Details by Class &amp; Accounts'!S138</f>
        <v>0</v>
      </c>
      <c r="O124" s="817">
        <f>'O5 Details by Class &amp; Accounts'!T138</f>
        <v>0</v>
      </c>
      <c r="P124" s="817">
        <f>'O5 Details by Class &amp; Accounts'!U138</f>
        <v>0</v>
      </c>
      <c r="Q124" s="817">
        <f>'O5 Details by Class &amp; Accounts'!V138</f>
        <v>0</v>
      </c>
      <c r="R124" s="817">
        <f>'O5 Details by Class &amp; Accounts'!W138</f>
        <v>0</v>
      </c>
      <c r="S124" s="817">
        <f>'O5 Details by Class &amp; Accounts'!X138</f>
        <v>0</v>
      </c>
      <c r="T124" s="817">
        <f>'O5 Details by Class &amp; Accounts'!Y138</f>
        <v>0</v>
      </c>
      <c r="U124" s="817">
        <f>'O5 Details by Class &amp; Accounts'!Z138</f>
        <v>0</v>
      </c>
      <c r="V124" s="817">
        <f>'O5 Details by Class &amp; Accounts'!AA138</f>
        <v>0</v>
      </c>
      <c r="W124" s="817">
        <f>'O5 Details by Class &amp; Accounts'!AB138</f>
        <v>0</v>
      </c>
      <c r="X124" s="1171">
        <f t="shared" si="35"/>
        <v>83282.71177279226</v>
      </c>
      <c r="Y124" s="817">
        <f>'O5 Details by Class &amp; Accounts'!AD138</f>
        <v>65167.773830168961</v>
      </c>
      <c r="Z124" s="817">
        <f>'O5 Details by Class &amp; Accounts'!AE138</f>
        <v>10724.902852090341</v>
      </c>
      <c r="AA124" s="817">
        <f>'O5 Details by Class &amp; Accounts'!AF138</f>
        <v>1047.176849905964</v>
      </c>
      <c r="AB124" s="817">
        <f>'O5 Details by Class &amp; Accounts'!AG138</f>
        <v>0</v>
      </c>
      <c r="AC124" s="817">
        <f>'O5 Details by Class &amp; Accounts'!AH138</f>
        <v>0</v>
      </c>
      <c r="AD124" s="817">
        <f>'O5 Details by Class &amp; Accounts'!AI138</f>
        <v>7.9937164114959076</v>
      </c>
      <c r="AE124" s="817">
        <f>'O5 Details by Class &amp; Accounts'!AJ138</f>
        <v>6127.0278975166066</v>
      </c>
      <c r="AF124" s="817">
        <f>'O5 Details by Class &amp; Accounts'!AK138</f>
        <v>0</v>
      </c>
      <c r="AG124" s="817">
        <f>'O5 Details by Class &amp; Accounts'!AL138</f>
        <v>207.83662669889361</v>
      </c>
      <c r="AH124" s="817">
        <f>'O5 Details by Class &amp; Accounts'!AM138</f>
        <v>0</v>
      </c>
      <c r="AI124" s="817">
        <f>'O5 Details by Class &amp; Accounts'!AN138</f>
        <v>0</v>
      </c>
      <c r="AJ124" s="817">
        <f>'O5 Details by Class &amp; Accounts'!AO138</f>
        <v>0</v>
      </c>
      <c r="AK124" s="817">
        <f>'O5 Details by Class &amp; Accounts'!AP138</f>
        <v>0</v>
      </c>
      <c r="AL124" s="817">
        <f>'O5 Details by Class &amp; Accounts'!AQ138</f>
        <v>0</v>
      </c>
      <c r="AM124" s="817">
        <f>'O5 Details by Class &amp; Accounts'!AR138</f>
        <v>0</v>
      </c>
      <c r="AN124" s="817">
        <f>'O5 Details by Class &amp; Accounts'!AS138</f>
        <v>0</v>
      </c>
      <c r="AO124" s="817">
        <f>'O5 Details by Class &amp; Accounts'!AT138</f>
        <v>0</v>
      </c>
      <c r="AP124" s="817">
        <f>'O5 Details by Class &amp; Accounts'!AU138</f>
        <v>0</v>
      </c>
      <c r="AQ124" s="817">
        <f>'O5 Details by Class &amp; Accounts'!AV138</f>
        <v>0</v>
      </c>
      <c r="AR124" s="817">
        <f>'O5 Details by Class &amp; Accounts'!AW138</f>
        <v>0</v>
      </c>
      <c r="AS124" s="1193"/>
      <c r="AV124" s="1914" t="inlineStr">
        <is>
          <t/>
        </is>
      </c>
    </row>
    <row r="125" spans="1:48" s="673" customFormat="1" ht="25.5" x14ac:dyDescent="0.2">
      <c r="A125" s="1192">
        <v>5025</v>
      </c>
      <c r="B125" s="1161" t="s">
        <v>1582</v>
      </c>
      <c r="C125" s="1171">
        <f t="shared" si="34"/>
        <v>38942.880000000012</v>
      </c>
      <c r="D125" s="817">
        <f>'O5 Details by Class &amp; Accounts'!I139</f>
        <v>10592.062301425563</v>
      </c>
      <c r="E125" s="817">
        <f>'O5 Details by Class &amp; Accounts'!J139</f>
        <v>12103.792288598615</v>
      </c>
      <c r="F125" s="817">
        <f>'O5 Details by Class &amp; Accounts'!K139</f>
        <v>12692.22443505603</v>
      </c>
      <c r="G125" s="817">
        <f>'O5 Details by Class &amp; Accounts'!L139</f>
        <v>0</v>
      </c>
      <c r="H125" s="817">
        <f>'O5 Details by Class &amp; Accounts'!M139</f>
        <v>0</v>
      </c>
      <c r="I125" s="817">
        <f>'O5 Details by Class &amp; Accounts'!N139</f>
        <v>3450.0291847688641</v>
      </c>
      <c r="J125" s="817">
        <f>'O5 Details by Class &amp; Accounts'!O139</f>
        <v>86.231190323202512</v>
      </c>
      <c r="K125" s="817">
        <f>'O5 Details by Class &amp; Accounts'!P139</f>
        <v>0</v>
      </c>
      <c r="L125" s="817">
        <f>'O5 Details by Class &amp; Accounts'!Q139</f>
        <v>18.540599827731548</v>
      </c>
      <c r="M125" s="817">
        <f>'O5 Details by Class &amp; Accounts'!R139</f>
        <v>0</v>
      </c>
      <c r="N125" s="817">
        <f>'O5 Details by Class &amp; Accounts'!S139</f>
        <v>0</v>
      </c>
      <c r="O125" s="817">
        <f>'O5 Details by Class &amp; Accounts'!T139</f>
        <v>0</v>
      </c>
      <c r="P125" s="817">
        <f>'O5 Details by Class &amp; Accounts'!U139</f>
        <v>0</v>
      </c>
      <c r="Q125" s="817">
        <f>'O5 Details by Class &amp; Accounts'!V139</f>
        <v>0</v>
      </c>
      <c r="R125" s="817">
        <f>'O5 Details by Class &amp; Accounts'!W139</f>
        <v>0</v>
      </c>
      <c r="S125" s="817">
        <f>'O5 Details by Class &amp; Accounts'!X139</f>
        <v>0</v>
      </c>
      <c r="T125" s="817">
        <f>'O5 Details by Class &amp; Accounts'!Y139</f>
        <v>0</v>
      </c>
      <c r="U125" s="817">
        <f>'O5 Details by Class &amp; Accounts'!Z139</f>
        <v>0</v>
      </c>
      <c r="V125" s="817">
        <f>'O5 Details by Class &amp; Accounts'!AA139</f>
        <v>0</v>
      </c>
      <c r="W125" s="817">
        <f>'O5 Details by Class &amp; Accounts'!AB139</f>
        <v>0</v>
      </c>
      <c r="X125" s="1171">
        <f t="shared" si="35"/>
        <v>58414.320000000007</v>
      </c>
      <c r="Y125" s="817">
        <f>'O5 Details by Class &amp; Accounts'!AD139</f>
        <v>45708.54038216779</v>
      </c>
      <c r="Z125" s="817">
        <f>'O5 Details by Class &amp; Accounts'!AE139</f>
        <v>7522.4244484265955</v>
      </c>
      <c r="AA125" s="817">
        <f>'O5 Details by Class &amp; Accounts'!AF139</f>
        <v>734.48765421904409</v>
      </c>
      <c r="AB125" s="817">
        <f>'O5 Details by Class &amp; Accounts'!AG139</f>
        <v>0</v>
      </c>
      <c r="AC125" s="817">
        <f>'O5 Details by Class &amp; Accounts'!AH139</f>
        <v>0</v>
      </c>
      <c r="AD125" s="817">
        <f>'O5 Details by Class &amp; Accounts'!AI139</f>
        <v>5.6067759864049167</v>
      </c>
      <c r="AE125" s="817">
        <f>'O5 Details by Class &amp; Accounts'!AJ139</f>
        <v>4297.4845635536467</v>
      </c>
      <c r="AF125" s="817">
        <f>'O5 Details by Class &amp; Accounts'!AK139</f>
        <v>0</v>
      </c>
      <c r="AG125" s="817">
        <f>'O5 Details by Class &amp; Accounts'!AL139</f>
        <v>145.77617564652786</v>
      </c>
      <c r="AH125" s="817">
        <f>'O5 Details by Class &amp; Accounts'!AM139</f>
        <v>0</v>
      </c>
      <c r="AI125" s="817">
        <f>'O5 Details by Class &amp; Accounts'!AN139</f>
        <v>0</v>
      </c>
      <c r="AJ125" s="817">
        <f>'O5 Details by Class &amp; Accounts'!AO139</f>
        <v>0</v>
      </c>
      <c r="AK125" s="817">
        <f>'O5 Details by Class &amp; Accounts'!AP139</f>
        <v>0</v>
      </c>
      <c r="AL125" s="817">
        <f>'O5 Details by Class &amp; Accounts'!AQ139</f>
        <v>0</v>
      </c>
      <c r="AM125" s="817">
        <f>'O5 Details by Class &amp; Accounts'!AR139</f>
        <v>0</v>
      </c>
      <c r="AN125" s="817">
        <f>'O5 Details by Class &amp; Accounts'!AS139</f>
        <v>0</v>
      </c>
      <c r="AO125" s="817">
        <f>'O5 Details by Class &amp; Accounts'!AT139</f>
        <v>0</v>
      </c>
      <c r="AP125" s="817">
        <f>'O5 Details by Class &amp; Accounts'!AU139</f>
        <v>0</v>
      </c>
      <c r="AQ125" s="817">
        <f>'O5 Details by Class &amp; Accounts'!AV139</f>
        <v>0</v>
      </c>
      <c r="AR125" s="817">
        <f>'O5 Details by Class &amp; Accounts'!AW139</f>
        <v>0</v>
      </c>
      <c r="AS125" s="1193"/>
      <c r="AV125" s="1914" t="inlineStr">
        <is>
          <t/>
        </is>
      </c>
    </row>
    <row r="126" spans="1:48" s="673" customFormat="1" ht="25.5" x14ac:dyDescent="0.2">
      <c r="A126" s="1192">
        <v>5030</v>
      </c>
      <c r="B126" s="1161" t="s">
        <v>560</v>
      </c>
      <c r="C126" s="1171">
        <f t="shared" si="34"/>
        <v>0</v>
      </c>
      <c r="D126" s="817">
        <f>'O5 Details by Class &amp; Accounts'!I140</f>
        <v>0</v>
      </c>
      <c r="E126" s="817">
        <f>'O5 Details by Class &amp; Accounts'!J140</f>
        <v>0</v>
      </c>
      <c r="F126" s="817">
        <f>'O5 Details by Class &amp; Accounts'!K140</f>
        <v>0</v>
      </c>
      <c r="G126" s="817">
        <f>'O5 Details by Class &amp; Accounts'!L140</f>
        <v>0</v>
      </c>
      <c r="H126" s="817">
        <f>'O5 Details by Class &amp; Accounts'!M140</f>
        <v>0</v>
      </c>
      <c r="I126" s="817">
        <f>'O5 Details by Class &amp; Accounts'!N140</f>
        <v>0</v>
      </c>
      <c r="J126" s="817">
        <f>'O5 Details by Class &amp; Accounts'!O140</f>
        <v>0</v>
      </c>
      <c r="K126" s="817">
        <f>'O5 Details by Class &amp; Accounts'!P140</f>
        <v>0</v>
      </c>
      <c r="L126" s="817">
        <f>'O5 Details by Class &amp; Accounts'!Q140</f>
        <v>0</v>
      </c>
      <c r="M126" s="817">
        <f>'O5 Details by Class &amp; Accounts'!R140</f>
        <v>0</v>
      </c>
      <c r="N126" s="817">
        <f>'O5 Details by Class &amp; Accounts'!S140</f>
        <v>0</v>
      </c>
      <c r="O126" s="817">
        <f>'O5 Details by Class &amp; Accounts'!T140</f>
        <v>0</v>
      </c>
      <c r="P126" s="817">
        <f>'O5 Details by Class &amp; Accounts'!U140</f>
        <v>0</v>
      </c>
      <c r="Q126" s="817">
        <f>'O5 Details by Class &amp; Accounts'!V140</f>
        <v>0</v>
      </c>
      <c r="R126" s="817">
        <f>'O5 Details by Class &amp; Accounts'!W140</f>
        <v>0</v>
      </c>
      <c r="S126" s="817">
        <f>'O5 Details by Class &amp; Accounts'!X140</f>
        <v>0</v>
      </c>
      <c r="T126" s="817">
        <f>'O5 Details by Class &amp; Accounts'!Y140</f>
        <v>0</v>
      </c>
      <c r="U126" s="817">
        <f>'O5 Details by Class &amp; Accounts'!Z140</f>
        <v>0</v>
      </c>
      <c r="V126" s="817">
        <f>'O5 Details by Class &amp; Accounts'!AA140</f>
        <v>0</v>
      </c>
      <c r="W126" s="817">
        <f>'O5 Details by Class &amp; Accounts'!AB140</f>
        <v>0</v>
      </c>
      <c r="X126" s="1171">
        <f t="shared" si="35"/>
        <v>0</v>
      </c>
      <c r="Y126" s="817">
        <f>'O5 Details by Class &amp; Accounts'!AD140</f>
        <v>0</v>
      </c>
      <c r="Z126" s="817">
        <f>'O5 Details by Class &amp; Accounts'!AE140</f>
        <v>0</v>
      </c>
      <c r="AA126" s="817">
        <f>'O5 Details by Class &amp; Accounts'!AF140</f>
        <v>0</v>
      </c>
      <c r="AB126" s="817">
        <f>'O5 Details by Class &amp; Accounts'!AG140</f>
        <v>0</v>
      </c>
      <c r="AC126" s="817">
        <f>'O5 Details by Class &amp; Accounts'!AH140</f>
        <v>0</v>
      </c>
      <c r="AD126" s="817">
        <f>'O5 Details by Class &amp; Accounts'!AI140</f>
        <v>0</v>
      </c>
      <c r="AE126" s="817">
        <f>'O5 Details by Class &amp; Accounts'!AJ140</f>
        <v>0</v>
      </c>
      <c r="AF126" s="817">
        <f>'O5 Details by Class &amp; Accounts'!AK140</f>
        <v>0</v>
      </c>
      <c r="AG126" s="817">
        <f>'O5 Details by Class &amp; Accounts'!AL140</f>
        <v>0</v>
      </c>
      <c r="AH126" s="817">
        <f>'O5 Details by Class &amp; Accounts'!AM140</f>
        <v>0</v>
      </c>
      <c r="AI126" s="817">
        <f>'O5 Details by Class &amp; Accounts'!AN140</f>
        <v>0</v>
      </c>
      <c r="AJ126" s="817">
        <f>'O5 Details by Class &amp; Accounts'!AO140</f>
        <v>0</v>
      </c>
      <c r="AK126" s="817">
        <f>'O5 Details by Class &amp; Accounts'!AP140</f>
        <v>0</v>
      </c>
      <c r="AL126" s="817">
        <f>'O5 Details by Class &amp; Accounts'!AQ140</f>
        <v>0</v>
      </c>
      <c r="AM126" s="817">
        <f>'O5 Details by Class &amp; Accounts'!AR140</f>
        <v>0</v>
      </c>
      <c r="AN126" s="817">
        <f>'O5 Details by Class &amp; Accounts'!AS140</f>
        <v>0</v>
      </c>
      <c r="AO126" s="817">
        <f>'O5 Details by Class &amp; Accounts'!AT140</f>
        <v>0</v>
      </c>
      <c r="AP126" s="817">
        <f>'O5 Details by Class &amp; Accounts'!AU140</f>
        <v>0</v>
      </c>
      <c r="AQ126" s="817">
        <f>'O5 Details by Class &amp; Accounts'!AV140</f>
        <v>0</v>
      </c>
      <c r="AR126" s="817">
        <f>'O5 Details by Class &amp; Accounts'!AW140</f>
        <v>0</v>
      </c>
      <c r="AS126" s="1193"/>
      <c r="AV126" s="1914" t="inlineStr">
        <is>
          <t/>
        </is>
      </c>
    </row>
    <row r="127" spans="1:48" s="673" customFormat="1" ht="12.75" x14ac:dyDescent="0.2">
      <c r="A127" s="1192">
        <v>5035</v>
      </c>
      <c r="B127" s="1161" t="s">
        <v>1404</v>
      </c>
      <c r="C127" s="1171">
        <f t="shared" si="34"/>
        <v>0</v>
      </c>
      <c r="D127" s="817">
        <f>'O5 Details by Class &amp; Accounts'!I141</f>
        <v>0</v>
      </c>
      <c r="E127" s="817">
        <f>'O5 Details by Class &amp; Accounts'!J141</f>
        <v>0</v>
      </c>
      <c r="F127" s="817">
        <f>'O5 Details by Class &amp; Accounts'!K141</f>
        <v>0</v>
      </c>
      <c r="G127" s="817">
        <f>'O5 Details by Class &amp; Accounts'!L141</f>
        <v>0</v>
      </c>
      <c r="H127" s="817">
        <f>'O5 Details by Class &amp; Accounts'!M141</f>
        <v>0</v>
      </c>
      <c r="I127" s="817">
        <f>'O5 Details by Class &amp; Accounts'!N141</f>
        <v>0</v>
      </c>
      <c r="J127" s="817">
        <f>'O5 Details by Class &amp; Accounts'!O141</f>
        <v>0</v>
      </c>
      <c r="K127" s="817">
        <f>'O5 Details by Class &amp; Accounts'!P141</f>
        <v>0</v>
      </c>
      <c r="L127" s="817">
        <f>'O5 Details by Class &amp; Accounts'!Q141</f>
        <v>0</v>
      </c>
      <c r="M127" s="817">
        <f>'O5 Details by Class &amp; Accounts'!R141</f>
        <v>0</v>
      </c>
      <c r="N127" s="817">
        <f>'O5 Details by Class &amp; Accounts'!S141</f>
        <v>0</v>
      </c>
      <c r="O127" s="817">
        <f>'O5 Details by Class &amp; Accounts'!T141</f>
        <v>0</v>
      </c>
      <c r="P127" s="817">
        <f>'O5 Details by Class &amp; Accounts'!U141</f>
        <v>0</v>
      </c>
      <c r="Q127" s="817">
        <f>'O5 Details by Class &amp; Accounts'!V141</f>
        <v>0</v>
      </c>
      <c r="R127" s="817">
        <f>'O5 Details by Class &amp; Accounts'!W141</f>
        <v>0</v>
      </c>
      <c r="S127" s="817">
        <f>'O5 Details by Class &amp; Accounts'!X141</f>
        <v>0</v>
      </c>
      <c r="T127" s="817">
        <f>'O5 Details by Class &amp; Accounts'!Y141</f>
        <v>0</v>
      </c>
      <c r="U127" s="817">
        <f>'O5 Details by Class &amp; Accounts'!Z141</f>
        <v>0</v>
      </c>
      <c r="V127" s="817">
        <f>'O5 Details by Class &amp; Accounts'!AA141</f>
        <v>0</v>
      </c>
      <c r="W127" s="817">
        <f>'O5 Details by Class &amp; Accounts'!AB141</f>
        <v>0</v>
      </c>
      <c r="X127" s="1171">
        <f t="shared" si="35"/>
        <v>0</v>
      </c>
      <c r="Y127" s="817">
        <f>'O5 Details by Class &amp; Accounts'!AD141</f>
        <v>0</v>
      </c>
      <c r="Z127" s="817">
        <f>'O5 Details by Class &amp; Accounts'!AE141</f>
        <v>0</v>
      </c>
      <c r="AA127" s="817">
        <f>'O5 Details by Class &amp; Accounts'!AF141</f>
        <v>0</v>
      </c>
      <c r="AB127" s="817">
        <f>'O5 Details by Class &amp; Accounts'!AG141</f>
        <v>0</v>
      </c>
      <c r="AC127" s="817">
        <f>'O5 Details by Class &amp; Accounts'!AH141</f>
        <v>0</v>
      </c>
      <c r="AD127" s="817">
        <f>'O5 Details by Class &amp; Accounts'!AI141</f>
        <v>0</v>
      </c>
      <c r="AE127" s="817">
        <f>'O5 Details by Class &amp; Accounts'!AJ141</f>
        <v>0</v>
      </c>
      <c r="AF127" s="817">
        <f>'O5 Details by Class &amp; Accounts'!AK141</f>
        <v>0</v>
      </c>
      <c r="AG127" s="817">
        <f>'O5 Details by Class &amp; Accounts'!AL141</f>
        <v>0</v>
      </c>
      <c r="AH127" s="817">
        <f>'O5 Details by Class &amp; Accounts'!AM141</f>
        <v>0</v>
      </c>
      <c r="AI127" s="817">
        <f>'O5 Details by Class &amp; Accounts'!AN141</f>
        <v>0</v>
      </c>
      <c r="AJ127" s="817">
        <f>'O5 Details by Class &amp; Accounts'!AO141</f>
        <v>0</v>
      </c>
      <c r="AK127" s="817">
        <f>'O5 Details by Class &amp; Accounts'!AP141</f>
        <v>0</v>
      </c>
      <c r="AL127" s="817">
        <f>'O5 Details by Class &amp; Accounts'!AQ141</f>
        <v>0</v>
      </c>
      <c r="AM127" s="817">
        <f>'O5 Details by Class &amp; Accounts'!AR141</f>
        <v>0</v>
      </c>
      <c r="AN127" s="817">
        <f>'O5 Details by Class &amp; Accounts'!AS141</f>
        <v>0</v>
      </c>
      <c r="AO127" s="817">
        <f>'O5 Details by Class &amp; Accounts'!AT141</f>
        <v>0</v>
      </c>
      <c r="AP127" s="817">
        <f>'O5 Details by Class &amp; Accounts'!AU141</f>
        <v>0</v>
      </c>
      <c r="AQ127" s="817">
        <f>'O5 Details by Class &amp; Accounts'!AV141</f>
        <v>0</v>
      </c>
      <c r="AR127" s="817">
        <f>'O5 Details by Class &amp; Accounts'!AW141</f>
        <v>0</v>
      </c>
      <c r="AS127" s="1193"/>
      <c r="AV127" s="1914">
        <v>1850</v>
      </c>
    </row>
    <row r="128" spans="1:48" s="673" customFormat="1" ht="25.5" x14ac:dyDescent="0.2">
      <c r="A128" s="1192">
        <v>5040</v>
      </c>
      <c r="B128" s="1161" t="s">
        <v>4</v>
      </c>
      <c r="C128" s="1171">
        <f t="shared" si="34"/>
        <v>0</v>
      </c>
      <c r="D128" s="817">
        <f>'O5 Details by Class &amp; Accounts'!I142</f>
        <v>0</v>
      </c>
      <c r="E128" s="817">
        <f>'O5 Details by Class &amp; Accounts'!J142</f>
        <v>0</v>
      </c>
      <c r="F128" s="817">
        <f>'O5 Details by Class &amp; Accounts'!K142</f>
        <v>0</v>
      </c>
      <c r="G128" s="817">
        <f>'O5 Details by Class &amp; Accounts'!L142</f>
        <v>0</v>
      </c>
      <c r="H128" s="817">
        <f>'O5 Details by Class &amp; Accounts'!M142</f>
        <v>0</v>
      </c>
      <c r="I128" s="817">
        <f>'O5 Details by Class &amp; Accounts'!N142</f>
        <v>0</v>
      </c>
      <c r="J128" s="817">
        <f>'O5 Details by Class &amp; Accounts'!O142</f>
        <v>0</v>
      </c>
      <c r="K128" s="817">
        <f>'O5 Details by Class &amp; Accounts'!P142</f>
        <v>0</v>
      </c>
      <c r="L128" s="817">
        <f>'O5 Details by Class &amp; Accounts'!Q142</f>
        <v>0</v>
      </c>
      <c r="M128" s="817">
        <f>'O5 Details by Class &amp; Accounts'!R142</f>
        <v>0</v>
      </c>
      <c r="N128" s="817">
        <f>'O5 Details by Class &amp; Accounts'!S142</f>
        <v>0</v>
      </c>
      <c r="O128" s="817">
        <f>'O5 Details by Class &amp; Accounts'!T142</f>
        <v>0</v>
      </c>
      <c r="P128" s="817">
        <f>'O5 Details by Class &amp; Accounts'!U142</f>
        <v>0</v>
      </c>
      <c r="Q128" s="817">
        <f>'O5 Details by Class &amp; Accounts'!V142</f>
        <v>0</v>
      </c>
      <c r="R128" s="817">
        <f>'O5 Details by Class &amp; Accounts'!W142</f>
        <v>0</v>
      </c>
      <c r="S128" s="817">
        <f>'O5 Details by Class &amp; Accounts'!X142</f>
        <v>0</v>
      </c>
      <c r="T128" s="817">
        <f>'O5 Details by Class &amp; Accounts'!Y142</f>
        <v>0</v>
      </c>
      <c r="U128" s="817">
        <f>'O5 Details by Class &amp; Accounts'!Z142</f>
        <v>0</v>
      </c>
      <c r="V128" s="817">
        <f>'O5 Details by Class &amp; Accounts'!AA142</f>
        <v>0</v>
      </c>
      <c r="W128" s="817">
        <f>'O5 Details by Class &amp; Accounts'!AB142</f>
        <v>0</v>
      </c>
      <c r="X128" s="1171">
        <f t="shared" si="35"/>
        <v>0</v>
      </c>
      <c r="Y128" s="817">
        <f>'O5 Details by Class &amp; Accounts'!AD142</f>
        <v>0</v>
      </c>
      <c r="Z128" s="817">
        <f>'O5 Details by Class &amp; Accounts'!AE142</f>
        <v>0</v>
      </c>
      <c r="AA128" s="817">
        <f>'O5 Details by Class &amp; Accounts'!AF142</f>
        <v>0</v>
      </c>
      <c r="AB128" s="817">
        <f>'O5 Details by Class &amp; Accounts'!AG142</f>
        <v>0</v>
      </c>
      <c r="AC128" s="817">
        <f>'O5 Details by Class &amp; Accounts'!AH142</f>
        <v>0</v>
      </c>
      <c r="AD128" s="817">
        <f>'O5 Details by Class &amp; Accounts'!AI142</f>
        <v>0</v>
      </c>
      <c r="AE128" s="817">
        <f>'O5 Details by Class &amp; Accounts'!AJ142</f>
        <v>0</v>
      </c>
      <c r="AF128" s="817">
        <f>'O5 Details by Class &amp; Accounts'!AK142</f>
        <v>0</v>
      </c>
      <c r="AG128" s="817">
        <f>'O5 Details by Class &amp; Accounts'!AL142</f>
        <v>0</v>
      </c>
      <c r="AH128" s="817">
        <f>'O5 Details by Class &amp; Accounts'!AM142</f>
        <v>0</v>
      </c>
      <c r="AI128" s="817">
        <f>'O5 Details by Class &amp; Accounts'!AN142</f>
        <v>0</v>
      </c>
      <c r="AJ128" s="817">
        <f>'O5 Details by Class &amp; Accounts'!AO142</f>
        <v>0</v>
      </c>
      <c r="AK128" s="817">
        <f>'O5 Details by Class &amp; Accounts'!AP142</f>
        <v>0</v>
      </c>
      <c r="AL128" s="817">
        <f>'O5 Details by Class &amp; Accounts'!AQ142</f>
        <v>0</v>
      </c>
      <c r="AM128" s="817">
        <f>'O5 Details by Class &amp; Accounts'!AR142</f>
        <v>0</v>
      </c>
      <c r="AN128" s="817">
        <f>'O5 Details by Class &amp; Accounts'!AS142</f>
        <v>0</v>
      </c>
      <c r="AO128" s="817">
        <f>'O5 Details by Class &amp; Accounts'!AT142</f>
        <v>0</v>
      </c>
      <c r="AP128" s="817">
        <f>'O5 Details by Class &amp; Accounts'!AU142</f>
        <v>0</v>
      </c>
      <c r="AQ128" s="817">
        <f>'O5 Details by Class &amp; Accounts'!AV142</f>
        <v>0</v>
      </c>
      <c r="AR128" s="817">
        <f>'O5 Details by Class &amp; Accounts'!AW142</f>
        <v>0</v>
      </c>
      <c r="AS128" s="1193"/>
      <c r="AV128" s="1914" t="inlineStr">
        <is>
          <t/>
        </is>
      </c>
    </row>
    <row r="129" spans="1:48" s="673" customFormat="1" ht="25.5" x14ac:dyDescent="0.2">
      <c r="A129" s="1192">
        <v>5045</v>
      </c>
      <c r="B129" s="1161" t="s">
        <v>1583</v>
      </c>
      <c r="C129" s="1171">
        <f t="shared" si="34"/>
        <v>4196.927999999999</v>
      </c>
      <c r="D129" s="817">
        <f>'O5 Details by Class &amp; Accounts'!I143</f>
        <v>1193.4053044752179</v>
      </c>
      <c r="E129" s="817">
        <f>'O5 Details by Class &amp; Accounts'!J143</f>
        <v>1363.7315860137776</v>
      </c>
      <c r="F129" s="817">
        <f>'O5 Details by Class &amp; Accounts'!K143</f>
        <v>1382.8098782564812</v>
      </c>
      <c r="G129" s="817">
        <f>'O5 Details by Class &amp; Accounts'!L143</f>
        <v>0</v>
      </c>
      <c r="H129" s="817">
        <f>'O5 Details by Class &amp; Accounts'!M143</f>
        <v>0</v>
      </c>
      <c r="I129" s="817">
        <f>'O5 Details by Class &amp; Accounts'!N143</f>
        <v>248.67675549175507</v>
      </c>
      <c r="J129" s="817">
        <f>'O5 Details by Class &amp; Accounts'!O143</f>
        <v>6.2155105024720703</v>
      </c>
      <c r="K129" s="817">
        <f>'O5 Details by Class &amp; Accounts'!P143</f>
        <v>0</v>
      </c>
      <c r="L129" s="817">
        <f>'O5 Details by Class &amp; Accounts'!Q143</f>
        <v>2.0889652602958346</v>
      </c>
      <c r="M129" s="817">
        <f>'O5 Details by Class &amp; Accounts'!R143</f>
        <v>0</v>
      </c>
      <c r="N129" s="817">
        <f>'O5 Details by Class &amp; Accounts'!S143</f>
        <v>0</v>
      </c>
      <c r="O129" s="817">
        <f>'O5 Details by Class &amp; Accounts'!T143</f>
        <v>0</v>
      </c>
      <c r="P129" s="817">
        <f>'O5 Details by Class &amp; Accounts'!U143</f>
        <v>0</v>
      </c>
      <c r="Q129" s="817">
        <f>'O5 Details by Class &amp; Accounts'!V143</f>
        <v>0</v>
      </c>
      <c r="R129" s="817">
        <f>'O5 Details by Class &amp; Accounts'!W143</f>
        <v>0</v>
      </c>
      <c r="S129" s="817">
        <f>'O5 Details by Class &amp; Accounts'!X143</f>
        <v>0</v>
      </c>
      <c r="T129" s="817">
        <f>'O5 Details by Class &amp; Accounts'!Y143</f>
        <v>0</v>
      </c>
      <c r="U129" s="817">
        <f>'O5 Details by Class &amp; Accounts'!Z143</f>
        <v>0</v>
      </c>
      <c r="V129" s="817">
        <f>'O5 Details by Class &amp; Accounts'!AA143</f>
        <v>0</v>
      </c>
      <c r="W129" s="817">
        <f>'O5 Details by Class &amp; Accounts'!AB143</f>
        <v>0</v>
      </c>
      <c r="X129" s="1171">
        <f t="shared" si="35"/>
        <v>6295.3920000000007</v>
      </c>
      <c r="Y129" s="817">
        <f>'O5 Details by Class &amp; Accounts'!AD143</f>
        <v>4730.3534705478542</v>
      </c>
      <c r="Z129" s="817">
        <f>'O5 Details by Class &amp; Accounts'!AE143</f>
        <v>778.49185948696402</v>
      </c>
      <c r="AA129" s="817">
        <f>'O5 Details by Class &amp; Accounts'!AF143</f>
        <v>76.011751746180579</v>
      </c>
      <c r="AB129" s="817">
        <f>'O5 Details by Class &amp; Accounts'!AG143</f>
        <v>0</v>
      </c>
      <c r="AC129" s="817">
        <f>'O5 Details by Class &amp; Accounts'!AH143</f>
        <v>0</v>
      </c>
      <c r="AD129" s="817">
        <f>'O5 Details by Class &amp; Accounts'!AI143</f>
        <v>0.58024237974183646</v>
      </c>
      <c r="AE129" s="817">
        <f>'O5 Details by Class &amp; Accounts'!AJ143</f>
        <v>694.86837396597195</v>
      </c>
      <c r="AF129" s="817">
        <f>'O5 Details by Class &amp; Accounts'!AK143</f>
        <v>0</v>
      </c>
      <c r="AG129" s="817">
        <f>'O5 Details by Class &amp; Accounts'!AL143</f>
        <v>15.086301873287747</v>
      </c>
      <c r="AH129" s="817">
        <f>'O5 Details by Class &amp; Accounts'!AM143</f>
        <v>0</v>
      </c>
      <c r="AI129" s="817">
        <f>'O5 Details by Class &amp; Accounts'!AN143</f>
        <v>0</v>
      </c>
      <c r="AJ129" s="817">
        <f>'O5 Details by Class &amp; Accounts'!AO143</f>
        <v>0</v>
      </c>
      <c r="AK129" s="817">
        <f>'O5 Details by Class &amp; Accounts'!AP143</f>
        <v>0</v>
      </c>
      <c r="AL129" s="817">
        <f>'O5 Details by Class &amp; Accounts'!AQ143</f>
        <v>0</v>
      </c>
      <c r="AM129" s="817">
        <f>'O5 Details by Class &amp; Accounts'!AR143</f>
        <v>0</v>
      </c>
      <c r="AN129" s="817">
        <f>'O5 Details by Class &amp; Accounts'!AS143</f>
        <v>0</v>
      </c>
      <c r="AO129" s="817">
        <f>'O5 Details by Class &amp; Accounts'!AT143</f>
        <v>0</v>
      </c>
      <c r="AP129" s="817">
        <f>'O5 Details by Class &amp; Accounts'!AU143</f>
        <v>0</v>
      </c>
      <c r="AQ129" s="817">
        <f>'O5 Details by Class &amp; Accounts'!AV143</f>
        <v>0</v>
      </c>
      <c r="AR129" s="817">
        <f>'O5 Details by Class &amp; Accounts'!AW143</f>
        <v>0</v>
      </c>
      <c r="AS129" s="1193"/>
      <c r="AV129" s="1914" t="inlineStr">
        <is>
          <t/>
        </is>
      </c>
    </row>
    <row r="130" spans="1:48" s="673" customFormat="1" ht="25.5" x14ac:dyDescent="0.2">
      <c r="A130" s="1192">
        <v>5050</v>
      </c>
      <c r="B130" s="1161" t="s">
        <v>537</v>
      </c>
      <c r="C130" s="1171">
        <f t="shared" si="34"/>
        <v>0</v>
      </c>
      <c r="D130" s="817">
        <f>'O5 Details by Class &amp; Accounts'!I144</f>
        <v>0</v>
      </c>
      <c r="E130" s="817">
        <f>'O5 Details by Class &amp; Accounts'!J144</f>
        <v>0</v>
      </c>
      <c r="F130" s="817">
        <f>'O5 Details by Class &amp; Accounts'!K144</f>
        <v>0</v>
      </c>
      <c r="G130" s="817">
        <f>'O5 Details by Class &amp; Accounts'!L144</f>
        <v>0</v>
      </c>
      <c r="H130" s="817">
        <f>'O5 Details by Class &amp; Accounts'!M144</f>
        <v>0</v>
      </c>
      <c r="I130" s="817">
        <f>'O5 Details by Class &amp; Accounts'!N144</f>
        <v>0</v>
      </c>
      <c r="J130" s="817">
        <f>'O5 Details by Class &amp; Accounts'!O144</f>
        <v>0</v>
      </c>
      <c r="K130" s="817">
        <f>'O5 Details by Class &amp; Accounts'!P144</f>
        <v>0</v>
      </c>
      <c r="L130" s="817">
        <f>'O5 Details by Class &amp; Accounts'!Q144</f>
        <v>0</v>
      </c>
      <c r="M130" s="817">
        <f>'O5 Details by Class &amp; Accounts'!R144</f>
        <v>0</v>
      </c>
      <c r="N130" s="817">
        <f>'O5 Details by Class &amp; Accounts'!S144</f>
        <v>0</v>
      </c>
      <c r="O130" s="817">
        <f>'O5 Details by Class &amp; Accounts'!T144</f>
        <v>0</v>
      </c>
      <c r="P130" s="817">
        <f>'O5 Details by Class &amp; Accounts'!U144</f>
        <v>0</v>
      </c>
      <c r="Q130" s="817">
        <f>'O5 Details by Class &amp; Accounts'!V144</f>
        <v>0</v>
      </c>
      <c r="R130" s="817">
        <f>'O5 Details by Class &amp; Accounts'!W144</f>
        <v>0</v>
      </c>
      <c r="S130" s="817">
        <f>'O5 Details by Class &amp; Accounts'!X144</f>
        <v>0</v>
      </c>
      <c r="T130" s="817">
        <f>'O5 Details by Class &amp; Accounts'!Y144</f>
        <v>0</v>
      </c>
      <c r="U130" s="817">
        <f>'O5 Details by Class &amp; Accounts'!Z144</f>
        <v>0</v>
      </c>
      <c r="V130" s="817">
        <f>'O5 Details by Class &amp; Accounts'!AA144</f>
        <v>0</v>
      </c>
      <c r="W130" s="817">
        <f>'O5 Details by Class &amp; Accounts'!AB144</f>
        <v>0</v>
      </c>
      <c r="X130" s="1171">
        <f t="shared" si="35"/>
        <v>0</v>
      </c>
      <c r="Y130" s="817">
        <f>'O5 Details by Class &amp; Accounts'!AD144</f>
        <v>0</v>
      </c>
      <c r="Z130" s="817">
        <f>'O5 Details by Class &amp; Accounts'!AE144</f>
        <v>0</v>
      </c>
      <c r="AA130" s="817">
        <f>'O5 Details by Class &amp; Accounts'!AF144</f>
        <v>0</v>
      </c>
      <c r="AB130" s="817">
        <f>'O5 Details by Class &amp; Accounts'!AG144</f>
        <v>0</v>
      </c>
      <c r="AC130" s="817">
        <f>'O5 Details by Class &amp; Accounts'!AH144</f>
        <v>0</v>
      </c>
      <c r="AD130" s="817">
        <f>'O5 Details by Class &amp; Accounts'!AI144</f>
        <v>0</v>
      </c>
      <c r="AE130" s="817">
        <f>'O5 Details by Class &amp; Accounts'!AJ144</f>
        <v>0</v>
      </c>
      <c r="AF130" s="817">
        <f>'O5 Details by Class &amp; Accounts'!AK144</f>
        <v>0</v>
      </c>
      <c r="AG130" s="817">
        <f>'O5 Details by Class &amp; Accounts'!AL144</f>
        <v>0</v>
      </c>
      <c r="AH130" s="817">
        <f>'O5 Details by Class &amp; Accounts'!AM144</f>
        <v>0</v>
      </c>
      <c r="AI130" s="817">
        <f>'O5 Details by Class &amp; Accounts'!AN144</f>
        <v>0</v>
      </c>
      <c r="AJ130" s="817">
        <f>'O5 Details by Class &amp; Accounts'!AO144</f>
        <v>0</v>
      </c>
      <c r="AK130" s="817">
        <f>'O5 Details by Class &amp; Accounts'!AP144</f>
        <v>0</v>
      </c>
      <c r="AL130" s="817">
        <f>'O5 Details by Class &amp; Accounts'!AQ144</f>
        <v>0</v>
      </c>
      <c r="AM130" s="817">
        <f>'O5 Details by Class &amp; Accounts'!AR144</f>
        <v>0</v>
      </c>
      <c r="AN130" s="817">
        <f>'O5 Details by Class &amp; Accounts'!AS144</f>
        <v>0</v>
      </c>
      <c r="AO130" s="817">
        <f>'O5 Details by Class &amp; Accounts'!AT144</f>
        <v>0</v>
      </c>
      <c r="AP130" s="817">
        <f>'O5 Details by Class &amp; Accounts'!AU144</f>
        <v>0</v>
      </c>
      <c r="AQ130" s="817">
        <f>'O5 Details by Class &amp; Accounts'!AV144</f>
        <v>0</v>
      </c>
      <c r="AR130" s="817">
        <f>'O5 Details by Class &amp; Accounts'!AW144</f>
        <v>0</v>
      </c>
      <c r="AS130" s="1193"/>
      <c r="AV130" s="1914" t="inlineStr">
        <is>
          <t/>
        </is>
      </c>
    </row>
    <row r="131" spans="1:48" s="673" customFormat="1" ht="25.5" x14ac:dyDescent="0.2">
      <c r="A131" s="1192">
        <v>5055</v>
      </c>
      <c r="B131" s="1161" t="s">
        <v>1412</v>
      </c>
      <c r="C131" s="1171">
        <f t="shared" si="34"/>
        <v>0</v>
      </c>
      <c r="D131" s="817">
        <f>'O5 Details by Class &amp; Accounts'!I145</f>
        <v>0</v>
      </c>
      <c r="E131" s="817">
        <f>'O5 Details by Class &amp; Accounts'!J145</f>
        <v>0</v>
      </c>
      <c r="F131" s="817">
        <f>'O5 Details by Class &amp; Accounts'!K145</f>
        <v>0</v>
      </c>
      <c r="G131" s="817">
        <f>'O5 Details by Class &amp; Accounts'!L145</f>
        <v>0</v>
      </c>
      <c r="H131" s="817">
        <f>'O5 Details by Class &amp; Accounts'!M145</f>
        <v>0</v>
      </c>
      <c r="I131" s="817">
        <f>'O5 Details by Class &amp; Accounts'!N145</f>
        <v>0</v>
      </c>
      <c r="J131" s="817">
        <f>'O5 Details by Class &amp; Accounts'!O145</f>
        <v>0</v>
      </c>
      <c r="K131" s="817">
        <f>'O5 Details by Class &amp; Accounts'!P145</f>
        <v>0</v>
      </c>
      <c r="L131" s="817">
        <f>'O5 Details by Class &amp; Accounts'!Q145</f>
        <v>0</v>
      </c>
      <c r="M131" s="817">
        <f>'O5 Details by Class &amp; Accounts'!R145</f>
        <v>0</v>
      </c>
      <c r="N131" s="817">
        <f>'O5 Details by Class &amp; Accounts'!S145</f>
        <v>0</v>
      </c>
      <c r="O131" s="817">
        <f>'O5 Details by Class &amp; Accounts'!T145</f>
        <v>0</v>
      </c>
      <c r="P131" s="817">
        <f>'O5 Details by Class &amp; Accounts'!U145</f>
        <v>0</v>
      </c>
      <c r="Q131" s="817">
        <f>'O5 Details by Class &amp; Accounts'!V145</f>
        <v>0</v>
      </c>
      <c r="R131" s="817">
        <f>'O5 Details by Class &amp; Accounts'!W145</f>
        <v>0</v>
      </c>
      <c r="S131" s="817">
        <f>'O5 Details by Class &amp; Accounts'!X145</f>
        <v>0</v>
      </c>
      <c r="T131" s="817">
        <f>'O5 Details by Class &amp; Accounts'!Y145</f>
        <v>0</v>
      </c>
      <c r="U131" s="817">
        <f>'O5 Details by Class &amp; Accounts'!Z145</f>
        <v>0</v>
      </c>
      <c r="V131" s="817">
        <f>'O5 Details by Class &amp; Accounts'!AA145</f>
        <v>0</v>
      </c>
      <c r="W131" s="817">
        <f>'O5 Details by Class &amp; Accounts'!AB145</f>
        <v>0</v>
      </c>
      <c r="X131" s="1171">
        <f t="shared" si="35"/>
        <v>0</v>
      </c>
      <c r="Y131" s="817">
        <f>'O5 Details by Class &amp; Accounts'!AD145</f>
        <v>0</v>
      </c>
      <c r="Z131" s="817">
        <f>'O5 Details by Class &amp; Accounts'!AE145</f>
        <v>0</v>
      </c>
      <c r="AA131" s="817">
        <f>'O5 Details by Class &amp; Accounts'!AF145</f>
        <v>0</v>
      </c>
      <c r="AB131" s="817">
        <f>'O5 Details by Class &amp; Accounts'!AG145</f>
        <v>0</v>
      </c>
      <c r="AC131" s="817">
        <f>'O5 Details by Class &amp; Accounts'!AH145</f>
        <v>0</v>
      </c>
      <c r="AD131" s="817">
        <f>'O5 Details by Class &amp; Accounts'!AI145</f>
        <v>0</v>
      </c>
      <c r="AE131" s="817">
        <f>'O5 Details by Class &amp; Accounts'!AJ145</f>
        <v>0</v>
      </c>
      <c r="AF131" s="817">
        <f>'O5 Details by Class &amp; Accounts'!AK145</f>
        <v>0</v>
      </c>
      <c r="AG131" s="817">
        <f>'O5 Details by Class &amp; Accounts'!AL145</f>
        <v>0</v>
      </c>
      <c r="AH131" s="817">
        <f>'O5 Details by Class &amp; Accounts'!AM145</f>
        <v>0</v>
      </c>
      <c r="AI131" s="817">
        <f>'O5 Details by Class &amp; Accounts'!AN145</f>
        <v>0</v>
      </c>
      <c r="AJ131" s="817">
        <f>'O5 Details by Class &amp; Accounts'!AO145</f>
        <v>0</v>
      </c>
      <c r="AK131" s="817">
        <f>'O5 Details by Class &amp; Accounts'!AP145</f>
        <v>0</v>
      </c>
      <c r="AL131" s="817">
        <f>'O5 Details by Class &amp; Accounts'!AQ145</f>
        <v>0</v>
      </c>
      <c r="AM131" s="817">
        <f>'O5 Details by Class &amp; Accounts'!AR145</f>
        <v>0</v>
      </c>
      <c r="AN131" s="817">
        <f>'O5 Details by Class &amp; Accounts'!AS145</f>
        <v>0</v>
      </c>
      <c r="AO131" s="817">
        <f>'O5 Details by Class &amp; Accounts'!AT145</f>
        <v>0</v>
      </c>
      <c r="AP131" s="817">
        <f>'O5 Details by Class &amp; Accounts'!AU145</f>
        <v>0</v>
      </c>
      <c r="AQ131" s="817">
        <f>'O5 Details by Class &amp; Accounts'!AV145</f>
        <v>0</v>
      </c>
      <c r="AR131" s="817">
        <f>'O5 Details by Class &amp; Accounts'!AW145</f>
        <v>0</v>
      </c>
      <c r="AS131" s="1193"/>
      <c r="AV131" s="1914">
        <v>1850</v>
      </c>
    </row>
    <row r="132" spans="1:48" s="673" customFormat="1" ht="12.75" x14ac:dyDescent="0.2">
      <c r="A132" s="1192">
        <v>5065</v>
      </c>
      <c r="B132" s="1161" t="s">
        <v>1577</v>
      </c>
      <c r="C132" s="1171">
        <f t="shared" si="34"/>
        <v>0</v>
      </c>
      <c r="D132" s="817">
        <f>'O5 Details by Class &amp; Accounts'!I146</f>
        <v>0</v>
      </c>
      <c r="E132" s="817">
        <f>'O5 Details by Class &amp; Accounts'!J146</f>
        <v>0</v>
      </c>
      <c r="F132" s="817">
        <f>'O5 Details by Class &amp; Accounts'!K146</f>
        <v>0</v>
      </c>
      <c r="G132" s="817">
        <f>'O5 Details by Class &amp; Accounts'!L146</f>
        <v>0</v>
      </c>
      <c r="H132" s="817">
        <f>'O5 Details by Class &amp; Accounts'!M146</f>
        <v>0</v>
      </c>
      <c r="I132" s="817">
        <f>'O5 Details by Class &amp; Accounts'!N146</f>
        <v>0</v>
      </c>
      <c r="J132" s="817">
        <f>'O5 Details by Class &amp; Accounts'!O146</f>
        <v>0</v>
      </c>
      <c r="K132" s="817">
        <f>'O5 Details by Class &amp; Accounts'!P146</f>
        <v>0</v>
      </c>
      <c r="L132" s="817">
        <f>'O5 Details by Class &amp; Accounts'!Q146</f>
        <v>0</v>
      </c>
      <c r="M132" s="817">
        <f>'O5 Details by Class &amp; Accounts'!R146</f>
        <v>0</v>
      </c>
      <c r="N132" s="817">
        <f>'O5 Details by Class &amp; Accounts'!S146</f>
        <v>0</v>
      </c>
      <c r="O132" s="817">
        <f>'O5 Details by Class &amp; Accounts'!T146</f>
        <v>0</v>
      </c>
      <c r="P132" s="817">
        <f>'O5 Details by Class &amp; Accounts'!U146</f>
        <v>0</v>
      </c>
      <c r="Q132" s="817">
        <f>'O5 Details by Class &amp; Accounts'!V146</f>
        <v>0</v>
      </c>
      <c r="R132" s="817">
        <f>'O5 Details by Class &amp; Accounts'!W146</f>
        <v>0</v>
      </c>
      <c r="S132" s="817">
        <f>'O5 Details by Class &amp; Accounts'!X146</f>
        <v>0</v>
      </c>
      <c r="T132" s="817">
        <f>'O5 Details by Class &amp; Accounts'!Y146</f>
        <v>0</v>
      </c>
      <c r="U132" s="817">
        <f>'O5 Details by Class &amp; Accounts'!Z146</f>
        <v>0</v>
      </c>
      <c r="V132" s="817">
        <f>'O5 Details by Class &amp; Accounts'!AA146</f>
        <v>0</v>
      </c>
      <c r="W132" s="817">
        <f>'O5 Details by Class &amp; Accounts'!AB146</f>
        <v>0</v>
      </c>
      <c r="X132" s="1171">
        <f t="shared" si="35"/>
        <v>43086.644789641672</v>
      </c>
      <c r="Y132" s="817">
        <f>'O5 Details by Class &amp; Accounts'!AD146</f>
        <v>28401.269761559779</v>
      </c>
      <c r="Z132" s="817">
        <f>'O5 Details by Class &amp; Accounts'!AE146</f>
        <v>8210.3218650393428</v>
      </c>
      <c r="AA132" s="817">
        <f>'O5 Details by Class &amp; Accounts'!AF146</f>
        <v>6422.2710865825966</v>
      </c>
      <c r="AB132" s="817">
        <f>'O5 Details by Class &amp; Accounts'!AG146</f>
        <v>0</v>
      </c>
      <c r="AC132" s="817">
        <f>'O5 Details by Class &amp; Accounts'!AH146</f>
        <v>0</v>
      </c>
      <c r="AD132" s="817">
        <f>'O5 Details by Class &amp; Accounts'!AI146</f>
        <v>52.78207645995159</v>
      </c>
      <c r="AE132" s="817">
        <f>'O5 Details by Class &amp; Accounts'!AJ146</f>
        <v>0</v>
      </c>
      <c r="AF132" s="817">
        <f>'O5 Details by Class &amp; Accounts'!AK146</f>
        <v>0</v>
      </c>
      <c r="AG132" s="817">
        <f>'O5 Details by Class &amp; Accounts'!AL146</f>
        <v>0</v>
      </c>
      <c r="AH132" s="817">
        <f>'O5 Details by Class &amp; Accounts'!AM146</f>
        <v>0</v>
      </c>
      <c r="AI132" s="817">
        <f>'O5 Details by Class &amp; Accounts'!AN146</f>
        <v>0</v>
      </c>
      <c r="AJ132" s="817">
        <f>'O5 Details by Class &amp; Accounts'!AO146</f>
        <v>0</v>
      </c>
      <c r="AK132" s="817">
        <f>'O5 Details by Class &amp; Accounts'!AP146</f>
        <v>0</v>
      </c>
      <c r="AL132" s="817">
        <f>'O5 Details by Class &amp; Accounts'!AQ146</f>
        <v>0</v>
      </c>
      <c r="AM132" s="817">
        <f>'O5 Details by Class &amp; Accounts'!AR146</f>
        <v>0</v>
      </c>
      <c r="AN132" s="817">
        <f>'O5 Details by Class &amp; Accounts'!AS146</f>
        <v>0</v>
      </c>
      <c r="AO132" s="817">
        <f>'O5 Details by Class &amp; Accounts'!AT146</f>
        <v>0</v>
      </c>
      <c r="AP132" s="817">
        <f>'O5 Details by Class &amp; Accounts'!AU146</f>
        <v>0</v>
      </c>
      <c r="AQ132" s="817">
        <f>'O5 Details by Class &amp; Accounts'!AV146</f>
        <v>0</v>
      </c>
      <c r="AR132" s="817">
        <f>'O5 Details by Class &amp; Accounts'!AW146</f>
        <v>0</v>
      </c>
      <c r="AS132" s="1193"/>
      <c r="AV132" s="1914" t="inlineStr">
        <is>
          <t/>
        </is>
      </c>
    </row>
    <row r="133" spans="1:48" s="673" customFormat="1" ht="12.75" x14ac:dyDescent="0.2">
      <c r="A133" s="1192">
        <v>5070</v>
      </c>
      <c r="B133" s="1161" t="s">
        <v>1578</v>
      </c>
      <c r="C133" s="1171">
        <f t="shared" si="34"/>
        <v>0</v>
      </c>
      <c r="D133" s="817">
        <f>'O5 Details by Class &amp; Accounts'!I147</f>
        <v>0</v>
      </c>
      <c r="E133" s="817">
        <f>'O5 Details by Class &amp; Accounts'!J147</f>
        <v>0</v>
      </c>
      <c r="F133" s="817">
        <f>'O5 Details by Class &amp; Accounts'!K147</f>
        <v>0</v>
      </c>
      <c r="G133" s="817">
        <f>'O5 Details by Class &amp; Accounts'!L147</f>
        <v>0</v>
      </c>
      <c r="H133" s="817">
        <f>'O5 Details by Class &amp; Accounts'!M147</f>
        <v>0</v>
      </c>
      <c r="I133" s="817">
        <f>'O5 Details by Class &amp; Accounts'!N147</f>
        <v>0</v>
      </c>
      <c r="J133" s="817">
        <f>'O5 Details by Class &amp; Accounts'!O147</f>
        <v>0</v>
      </c>
      <c r="K133" s="817">
        <f>'O5 Details by Class &amp; Accounts'!P147</f>
        <v>0</v>
      </c>
      <c r="L133" s="817">
        <f>'O5 Details by Class &amp; Accounts'!Q147</f>
        <v>0</v>
      </c>
      <c r="M133" s="817">
        <f>'O5 Details by Class &amp; Accounts'!R147</f>
        <v>0</v>
      </c>
      <c r="N133" s="817">
        <f>'O5 Details by Class &amp; Accounts'!S147</f>
        <v>0</v>
      </c>
      <c r="O133" s="817">
        <f>'O5 Details by Class &amp; Accounts'!T147</f>
        <v>0</v>
      </c>
      <c r="P133" s="817">
        <f>'O5 Details by Class &amp; Accounts'!U147</f>
        <v>0</v>
      </c>
      <c r="Q133" s="817">
        <f>'O5 Details by Class &amp; Accounts'!V147</f>
        <v>0</v>
      </c>
      <c r="R133" s="817">
        <f>'O5 Details by Class &amp; Accounts'!W147</f>
        <v>0</v>
      </c>
      <c r="S133" s="817">
        <f>'O5 Details by Class &amp; Accounts'!X147</f>
        <v>0</v>
      </c>
      <c r="T133" s="817">
        <f>'O5 Details by Class &amp; Accounts'!Y147</f>
        <v>0</v>
      </c>
      <c r="U133" s="817">
        <f>'O5 Details by Class &amp; Accounts'!Z147</f>
        <v>0</v>
      </c>
      <c r="V133" s="817">
        <f>'O5 Details by Class &amp; Accounts'!AA147</f>
        <v>0</v>
      </c>
      <c r="W133" s="817">
        <f>'O5 Details by Class &amp; Accounts'!AB147</f>
        <v>0</v>
      </c>
      <c r="X133" s="1171">
        <f t="shared" si="35"/>
        <v>24452.003334408902</v>
      </c>
      <c r="Y133" s="817">
        <f>'O5 Details by Class &amp; Accounts'!AD147</f>
        <v>16838.004551161663</v>
      </c>
      <c r="Z133" s="817">
        <f>'O5 Details by Class &amp; Accounts'!AE147</f>
        <v>2771.0930176145271</v>
      </c>
      <c r="AA133" s="817">
        <f>'O5 Details by Class &amp; Accounts'!AF147</f>
        <v>270.5688337695675</v>
      </c>
      <c r="AB133" s="817">
        <f>'O5 Details by Class &amp; Accounts'!AG147</f>
        <v>0</v>
      </c>
      <c r="AC133" s="817">
        <f>'O5 Details by Class &amp; Accounts'!AH147</f>
        <v>0</v>
      </c>
      <c r="AD133" s="817">
        <f>'O5 Details by Class &amp; Accounts'!AI147</f>
        <v>2.0654109448058589</v>
      </c>
      <c r="AE133" s="817">
        <f>'O5 Details by Class &amp; Accounts'!AJ147</f>
        <v>4516.5708363533895</v>
      </c>
      <c r="AF133" s="817">
        <f>'O5 Details by Class &amp; Accounts'!AK147</f>
        <v>0</v>
      </c>
      <c r="AG133" s="817">
        <f>'O5 Details by Class &amp; Accounts'!AL147</f>
        <v>53.700684564952326</v>
      </c>
      <c r="AH133" s="817">
        <f>'O5 Details by Class &amp; Accounts'!AM147</f>
        <v>0</v>
      </c>
      <c r="AI133" s="817">
        <f>'O5 Details by Class &amp; Accounts'!AN147</f>
        <v>0</v>
      </c>
      <c r="AJ133" s="817">
        <f>'O5 Details by Class &amp; Accounts'!AO147</f>
        <v>0</v>
      </c>
      <c r="AK133" s="817">
        <f>'O5 Details by Class &amp; Accounts'!AP147</f>
        <v>0</v>
      </c>
      <c r="AL133" s="817">
        <f>'O5 Details by Class &amp; Accounts'!AQ147</f>
        <v>0</v>
      </c>
      <c r="AM133" s="817">
        <f>'O5 Details by Class &amp; Accounts'!AR147</f>
        <v>0</v>
      </c>
      <c r="AN133" s="817">
        <f>'O5 Details by Class &amp; Accounts'!AS147</f>
        <v>0</v>
      </c>
      <c r="AO133" s="817">
        <f>'O5 Details by Class &amp; Accounts'!AT147</f>
        <v>0</v>
      </c>
      <c r="AP133" s="817">
        <f>'O5 Details by Class &amp; Accounts'!AU147</f>
        <v>0</v>
      </c>
      <c r="AQ133" s="817">
        <f>'O5 Details by Class &amp; Accounts'!AV147</f>
        <v>0</v>
      </c>
      <c r="AR133" s="817">
        <f>'O5 Details by Class &amp; Accounts'!AW147</f>
        <v>0</v>
      </c>
      <c r="AS133" s="1193"/>
      <c r="AV133" s="1914" t="inlineStr">
        <is>
          <t/>
        </is>
      </c>
    </row>
    <row r="134" spans="1:48" s="673" customFormat="1" ht="12.75" x14ac:dyDescent="0.2">
      <c r="A134" s="1192">
        <v>5075</v>
      </c>
      <c r="B134" s="1161" t="s">
        <v>1579</v>
      </c>
      <c r="C134" s="1171">
        <f t="shared" si="34"/>
        <v>0</v>
      </c>
      <c r="D134" s="817">
        <f>'O5 Details by Class &amp; Accounts'!I148</f>
        <v>0</v>
      </c>
      <c r="E134" s="817">
        <f>'O5 Details by Class &amp; Accounts'!J148</f>
        <v>0</v>
      </c>
      <c r="F134" s="817">
        <f>'O5 Details by Class &amp; Accounts'!K148</f>
        <v>0</v>
      </c>
      <c r="G134" s="817">
        <f>'O5 Details by Class &amp; Accounts'!L148</f>
        <v>0</v>
      </c>
      <c r="H134" s="817">
        <f>'O5 Details by Class &amp; Accounts'!M148</f>
        <v>0</v>
      </c>
      <c r="I134" s="817">
        <f>'O5 Details by Class &amp; Accounts'!N148</f>
        <v>0</v>
      </c>
      <c r="J134" s="817">
        <f>'O5 Details by Class &amp; Accounts'!O148</f>
        <v>0</v>
      </c>
      <c r="K134" s="817">
        <f>'O5 Details by Class &amp; Accounts'!P148</f>
        <v>0</v>
      </c>
      <c r="L134" s="817">
        <f>'O5 Details by Class &amp; Accounts'!Q148</f>
        <v>0</v>
      </c>
      <c r="M134" s="817">
        <f>'O5 Details by Class &amp; Accounts'!R148</f>
        <v>0</v>
      </c>
      <c r="N134" s="817">
        <f>'O5 Details by Class &amp; Accounts'!S148</f>
        <v>0</v>
      </c>
      <c r="O134" s="817">
        <f>'O5 Details by Class &amp; Accounts'!T148</f>
        <v>0</v>
      </c>
      <c r="P134" s="817">
        <f>'O5 Details by Class &amp; Accounts'!U148</f>
        <v>0</v>
      </c>
      <c r="Q134" s="817">
        <f>'O5 Details by Class &amp; Accounts'!V148</f>
        <v>0</v>
      </c>
      <c r="R134" s="817">
        <f>'O5 Details by Class &amp; Accounts'!W148</f>
        <v>0</v>
      </c>
      <c r="S134" s="817">
        <f>'O5 Details by Class &amp; Accounts'!X148</f>
        <v>0</v>
      </c>
      <c r="T134" s="817">
        <f>'O5 Details by Class &amp; Accounts'!Y148</f>
        <v>0</v>
      </c>
      <c r="U134" s="817">
        <f>'O5 Details by Class &amp; Accounts'!Z148</f>
        <v>0</v>
      </c>
      <c r="V134" s="817">
        <f>'O5 Details by Class &amp; Accounts'!AA148</f>
        <v>0</v>
      </c>
      <c r="W134" s="817">
        <f>'O5 Details by Class &amp; Accounts'!AB148</f>
        <v>0</v>
      </c>
      <c r="X134" s="1171">
        <f t="shared" si="35"/>
        <v>106746.36000000002</v>
      </c>
      <c r="Y134" s="817">
        <f>'O5 Details by Class &amp; Accounts'!AD148</f>
        <v>73507.093505530604</v>
      </c>
      <c r="Z134" s="817">
        <f>'O5 Details by Class &amp; Accounts'!AE148</f>
        <v>12097.335699096304</v>
      </c>
      <c r="AA134" s="817">
        <f>'O5 Details by Class &amp; Accounts'!AF148</f>
        <v>1181.1808521105211</v>
      </c>
      <c r="AB134" s="817">
        <f>'O5 Details by Class &amp; Accounts'!AG148</f>
        <v>0</v>
      </c>
      <c r="AC134" s="817">
        <f>'O5 Details by Class &amp; Accounts'!AH148</f>
        <v>0</v>
      </c>
      <c r="AD134" s="817">
        <f>'O5 Details by Class &amp; Accounts'!AI148</f>
        <v>9.0166477260345115</v>
      </c>
      <c r="AE134" s="817">
        <f>'O5 Details by Class &amp; Accounts'!AJ148</f>
        <v>19717.300454659653</v>
      </c>
      <c r="AF134" s="817">
        <f>'O5 Details by Class &amp; Accounts'!AK148</f>
        <v>0</v>
      </c>
      <c r="AG134" s="817">
        <f>'O5 Details by Class &amp; Accounts'!AL148</f>
        <v>234.43284087689727</v>
      </c>
      <c r="AH134" s="817">
        <f>'O5 Details by Class &amp; Accounts'!AM148</f>
        <v>0</v>
      </c>
      <c r="AI134" s="817">
        <f>'O5 Details by Class &amp; Accounts'!AN148</f>
        <v>0</v>
      </c>
      <c r="AJ134" s="817">
        <f>'O5 Details by Class &amp; Accounts'!AO148</f>
        <v>0</v>
      </c>
      <c r="AK134" s="817">
        <f>'O5 Details by Class &amp; Accounts'!AP148</f>
        <v>0</v>
      </c>
      <c r="AL134" s="817">
        <f>'O5 Details by Class &amp; Accounts'!AQ148</f>
        <v>0</v>
      </c>
      <c r="AM134" s="817">
        <f>'O5 Details by Class &amp; Accounts'!AR148</f>
        <v>0</v>
      </c>
      <c r="AN134" s="817">
        <f>'O5 Details by Class &amp; Accounts'!AS148</f>
        <v>0</v>
      </c>
      <c r="AO134" s="817">
        <f>'O5 Details by Class &amp; Accounts'!AT148</f>
        <v>0</v>
      </c>
      <c r="AP134" s="817">
        <f>'O5 Details by Class &amp; Accounts'!AU148</f>
        <v>0</v>
      </c>
      <c r="AQ134" s="817">
        <f>'O5 Details by Class &amp; Accounts'!AV148</f>
        <v>0</v>
      </c>
      <c r="AR134" s="817">
        <f>'O5 Details by Class &amp; Accounts'!AW148</f>
        <v>0</v>
      </c>
      <c r="AS134" s="1193"/>
      <c r="AV134" s="1914" t="inlineStr">
        <is>
          <t/>
        </is>
      </c>
    </row>
    <row r="135" spans="1:48" s="673" customFormat="1" ht="12.75" x14ac:dyDescent="0.2">
      <c r="A135" s="1192">
        <v>5085</v>
      </c>
      <c r="B135" s="1161" t="s">
        <v>1560</v>
      </c>
      <c r="C135" s="1171">
        <f t="shared" si="34"/>
        <v>65839.34310568856</v>
      </c>
      <c r="D135" s="817">
        <f>'O5 Details by Class &amp; Accounts'!I149</f>
        <v>19530.127507699963</v>
      </c>
      <c r="E135" s="817">
        <f>'O5 Details by Class &amp; Accounts'!J149</f>
        <v>20089.469993339888</v>
      </c>
      <c r="F135" s="817">
        <f>'O5 Details by Class &amp; Accounts'!K149</f>
        <v>21477.682483716551</v>
      </c>
      <c r="G135" s="817">
        <f>'O5 Details by Class &amp; Accounts'!L149</f>
        <v>0</v>
      </c>
      <c r="H135" s="817">
        <f>'O5 Details by Class &amp; Accounts'!M149</f>
        <v>0</v>
      </c>
      <c r="I135" s="817">
        <f>'O5 Details by Class &amp; Accounts'!N149</f>
        <v>4551.3207476497355</v>
      </c>
      <c r="J135" s="817">
        <f>'O5 Details by Class &amp; Accounts'!O149</f>
        <v>150.46276482360497</v>
      </c>
      <c r="K135" s="817">
        <f>'O5 Details by Class &amp; Accounts'!P149</f>
        <v>0</v>
      </c>
      <c r="L135" s="817">
        <f>'O5 Details by Class &amp; Accounts'!Q149</f>
        <v>40.279608458822906</v>
      </c>
      <c r="M135" s="817">
        <f>'O5 Details by Class &amp; Accounts'!R149</f>
        <v>0</v>
      </c>
      <c r="N135" s="817">
        <f>'O5 Details by Class &amp; Accounts'!S149</f>
        <v>0</v>
      </c>
      <c r="O135" s="817">
        <f>'O5 Details by Class &amp; Accounts'!T149</f>
        <v>0</v>
      </c>
      <c r="P135" s="817">
        <f>'O5 Details by Class &amp; Accounts'!U149</f>
        <v>0</v>
      </c>
      <c r="Q135" s="817">
        <f>'O5 Details by Class &amp; Accounts'!V149</f>
        <v>0</v>
      </c>
      <c r="R135" s="817">
        <f>'O5 Details by Class &amp; Accounts'!W149</f>
        <v>0</v>
      </c>
      <c r="S135" s="817">
        <f>'O5 Details by Class &amp; Accounts'!X149</f>
        <v>0</v>
      </c>
      <c r="T135" s="817">
        <f>'O5 Details by Class &amp; Accounts'!Y149</f>
        <v>0</v>
      </c>
      <c r="U135" s="817">
        <f>'O5 Details by Class &amp; Accounts'!Z149</f>
        <v>0</v>
      </c>
      <c r="V135" s="817">
        <f>'O5 Details by Class &amp; Accounts'!AA149</f>
        <v>0</v>
      </c>
      <c r="W135" s="817">
        <f>'O5 Details by Class &amp; Accounts'!AB149</f>
        <v>0</v>
      </c>
      <c r="X135" s="1171">
        <f t="shared" si="35"/>
        <v>98759.014658532818</v>
      </c>
      <c r="Y135" s="817">
        <f>'O5 Details by Class &amp; Accounts'!AD149</f>
        <v>79488.424705299418</v>
      </c>
      <c r="Z135" s="817">
        <f>'O5 Details by Class &amp; Accounts'!AE149</f>
        <v>11881.20550088979</v>
      </c>
      <c r="AA135" s="817">
        <f>'O5 Details by Class &amp; Accounts'!AF149</f>
        <v>1029.5076381487258</v>
      </c>
      <c r="AB135" s="817">
        <f>'O5 Details by Class &amp; Accounts'!AG149</f>
        <v>0</v>
      </c>
      <c r="AC135" s="817">
        <f>'O5 Details by Class &amp; Accounts'!AH149</f>
        <v>0</v>
      </c>
      <c r="AD135" s="817">
        <f>'O5 Details by Class &amp; Accounts'!AI149</f>
        <v>7.8588369324330216</v>
      </c>
      <c r="AE135" s="817">
        <f>'O5 Details by Class &amp; Accounts'!AJ149</f>
        <v>6147.6882170191893</v>
      </c>
      <c r="AF135" s="817">
        <f>'O5 Details by Class &amp; Accounts'!AK149</f>
        <v>0</v>
      </c>
      <c r="AG135" s="817">
        <f>'O5 Details by Class &amp; Accounts'!AL149</f>
        <v>204.32976024325856</v>
      </c>
      <c r="AH135" s="817">
        <f>'O5 Details by Class &amp; Accounts'!AM149</f>
        <v>0</v>
      </c>
      <c r="AI135" s="817">
        <f>'O5 Details by Class &amp; Accounts'!AN149</f>
        <v>0</v>
      </c>
      <c r="AJ135" s="817">
        <f>'O5 Details by Class &amp; Accounts'!AO149</f>
        <v>0</v>
      </c>
      <c r="AK135" s="817">
        <f>'O5 Details by Class &amp; Accounts'!AP149</f>
        <v>0</v>
      </c>
      <c r="AL135" s="817">
        <f>'O5 Details by Class &amp; Accounts'!AQ149</f>
        <v>0</v>
      </c>
      <c r="AM135" s="817">
        <f>'O5 Details by Class &amp; Accounts'!AR149</f>
        <v>0</v>
      </c>
      <c r="AN135" s="817">
        <f>'O5 Details by Class &amp; Accounts'!AS149</f>
        <v>0</v>
      </c>
      <c r="AO135" s="817">
        <f>'O5 Details by Class &amp; Accounts'!AT149</f>
        <v>0</v>
      </c>
      <c r="AP135" s="817">
        <f>'O5 Details by Class &amp; Accounts'!AU149</f>
        <v>0</v>
      </c>
      <c r="AQ135" s="817">
        <f>'O5 Details by Class &amp; Accounts'!AV149</f>
        <v>0</v>
      </c>
      <c r="AR135" s="817">
        <f>'O5 Details by Class &amp; Accounts'!AW149</f>
        <v>0</v>
      </c>
      <c r="AS135" s="1193"/>
      <c r="AV135" s="1914" t="inlineStr">
        <is>
          <t/>
        </is>
      </c>
    </row>
    <row r="136" spans="1:48" s="673" customFormat="1" ht="25.5" x14ac:dyDescent="0.2">
      <c r="A136" s="1192">
        <v>5090</v>
      </c>
      <c r="B136" s="1161" t="s">
        <v>1561</v>
      </c>
      <c r="C136" s="1171">
        <f t="shared" si="34"/>
        <v>0</v>
      </c>
      <c r="D136" s="817">
        <f>'O5 Details by Class &amp; Accounts'!I150</f>
        <v>0</v>
      </c>
      <c r="E136" s="817">
        <f>'O5 Details by Class &amp; Accounts'!J150</f>
        <v>0</v>
      </c>
      <c r="F136" s="817">
        <f>'O5 Details by Class &amp; Accounts'!K150</f>
        <v>0</v>
      </c>
      <c r="G136" s="817">
        <f>'O5 Details by Class &amp; Accounts'!L150</f>
        <v>0</v>
      </c>
      <c r="H136" s="817">
        <f>'O5 Details by Class &amp; Accounts'!M150</f>
        <v>0</v>
      </c>
      <c r="I136" s="817">
        <f>'O5 Details by Class &amp; Accounts'!N150</f>
        <v>0</v>
      </c>
      <c r="J136" s="817">
        <f>'O5 Details by Class &amp; Accounts'!O150</f>
        <v>0</v>
      </c>
      <c r="K136" s="817">
        <f>'O5 Details by Class &amp; Accounts'!P150</f>
        <v>0</v>
      </c>
      <c r="L136" s="817">
        <f>'O5 Details by Class &amp; Accounts'!Q150</f>
        <v>0</v>
      </c>
      <c r="M136" s="817">
        <f>'O5 Details by Class &amp; Accounts'!R150</f>
        <v>0</v>
      </c>
      <c r="N136" s="817">
        <f>'O5 Details by Class &amp; Accounts'!S150</f>
        <v>0</v>
      </c>
      <c r="O136" s="817">
        <f>'O5 Details by Class &amp; Accounts'!T150</f>
        <v>0</v>
      </c>
      <c r="P136" s="817">
        <f>'O5 Details by Class &amp; Accounts'!U150</f>
        <v>0</v>
      </c>
      <c r="Q136" s="817">
        <f>'O5 Details by Class &amp; Accounts'!V150</f>
        <v>0</v>
      </c>
      <c r="R136" s="817">
        <f>'O5 Details by Class &amp; Accounts'!W150</f>
        <v>0</v>
      </c>
      <c r="S136" s="817">
        <f>'O5 Details by Class &amp; Accounts'!X150</f>
        <v>0</v>
      </c>
      <c r="T136" s="817">
        <f>'O5 Details by Class &amp; Accounts'!Y150</f>
        <v>0</v>
      </c>
      <c r="U136" s="817">
        <f>'O5 Details by Class &amp; Accounts'!Z150</f>
        <v>0</v>
      </c>
      <c r="V136" s="817">
        <f>'O5 Details by Class &amp; Accounts'!AA150</f>
        <v>0</v>
      </c>
      <c r="W136" s="817">
        <f>'O5 Details by Class &amp; Accounts'!AB150</f>
        <v>0</v>
      </c>
      <c r="X136" s="1171">
        <f t="shared" si="35"/>
        <v>0</v>
      </c>
      <c r="Y136" s="817">
        <f>'O5 Details by Class &amp; Accounts'!AD150</f>
        <v>0</v>
      </c>
      <c r="Z136" s="817">
        <f>'O5 Details by Class &amp; Accounts'!AE150</f>
        <v>0</v>
      </c>
      <c r="AA136" s="817">
        <f>'O5 Details by Class &amp; Accounts'!AF150</f>
        <v>0</v>
      </c>
      <c r="AB136" s="817">
        <f>'O5 Details by Class &amp; Accounts'!AG150</f>
        <v>0</v>
      </c>
      <c r="AC136" s="817">
        <f>'O5 Details by Class &amp; Accounts'!AH150</f>
        <v>0</v>
      </c>
      <c r="AD136" s="817">
        <f>'O5 Details by Class &amp; Accounts'!AI150</f>
        <v>0</v>
      </c>
      <c r="AE136" s="817">
        <f>'O5 Details by Class &amp; Accounts'!AJ150</f>
        <v>0</v>
      </c>
      <c r="AF136" s="817">
        <f>'O5 Details by Class &amp; Accounts'!AK150</f>
        <v>0</v>
      </c>
      <c r="AG136" s="817">
        <f>'O5 Details by Class &amp; Accounts'!AL150</f>
        <v>0</v>
      </c>
      <c r="AH136" s="817">
        <f>'O5 Details by Class &amp; Accounts'!AM150</f>
        <v>0</v>
      </c>
      <c r="AI136" s="817">
        <f>'O5 Details by Class &amp; Accounts'!AN150</f>
        <v>0</v>
      </c>
      <c r="AJ136" s="817">
        <f>'O5 Details by Class &amp; Accounts'!AO150</f>
        <v>0</v>
      </c>
      <c r="AK136" s="817">
        <f>'O5 Details by Class &amp; Accounts'!AP150</f>
        <v>0</v>
      </c>
      <c r="AL136" s="817">
        <f>'O5 Details by Class &amp; Accounts'!AQ150</f>
        <v>0</v>
      </c>
      <c r="AM136" s="817">
        <f>'O5 Details by Class &amp; Accounts'!AR150</f>
        <v>0</v>
      </c>
      <c r="AN136" s="817">
        <f>'O5 Details by Class &amp; Accounts'!AS150</f>
        <v>0</v>
      </c>
      <c r="AO136" s="817">
        <f>'O5 Details by Class &amp; Accounts'!AT150</f>
        <v>0</v>
      </c>
      <c r="AP136" s="817">
        <f>'O5 Details by Class &amp; Accounts'!AU150</f>
        <v>0</v>
      </c>
      <c r="AQ136" s="817">
        <f>'O5 Details by Class &amp; Accounts'!AV150</f>
        <v>0</v>
      </c>
      <c r="AR136" s="817">
        <f>'O5 Details by Class &amp; Accounts'!AW150</f>
        <v>0</v>
      </c>
      <c r="AS136" s="1193"/>
      <c r="AV136" s="1914" t="inlineStr">
        <is>
          <t/>
        </is>
      </c>
    </row>
    <row r="137" spans="1:48" s="673" customFormat="1" ht="25.5" x14ac:dyDescent="0.2">
      <c r="A137" s="1192">
        <v>5095</v>
      </c>
      <c r="B137" s="1161" t="s">
        <v>1562</v>
      </c>
      <c r="C137" s="1171">
        <f t="shared" si="34"/>
        <v>10712.879999999997</v>
      </c>
      <c r="D137" s="817">
        <f>'O5 Details by Class &amp; Accounts'!I151</f>
        <v>2913.7930319405205</v>
      </c>
      <c r="E137" s="817">
        <f>'O5 Details by Class &amp; Accounts'!J151</f>
        <v>3329.658061568181</v>
      </c>
      <c r="F137" s="817">
        <f>'O5 Details by Class &amp; Accounts'!K151</f>
        <v>3491.5311170058044</v>
      </c>
      <c r="G137" s="817">
        <f>'O5 Details by Class &amp; Accounts'!L151</f>
        <v>0</v>
      </c>
      <c r="H137" s="817">
        <f>'O5 Details by Class &amp; Accounts'!M151</f>
        <v>0</v>
      </c>
      <c r="I137" s="817">
        <f>'O5 Details by Class &amp; Accounts'!N151</f>
        <v>949.07589405115016</v>
      </c>
      <c r="J137" s="817">
        <f>'O5 Details by Class &amp; Accounts'!O151</f>
        <v>23.721522244621593</v>
      </c>
      <c r="K137" s="817">
        <f>'O5 Details by Class &amp; Accounts'!P151</f>
        <v>0</v>
      </c>
      <c r="L137" s="817">
        <f>'O5 Details by Class &amp; Accounts'!Q151</f>
        <v>5.1003731897206546</v>
      </c>
      <c r="M137" s="817">
        <f>'O5 Details by Class &amp; Accounts'!R151</f>
        <v>0</v>
      </c>
      <c r="N137" s="817">
        <f>'O5 Details by Class &amp; Accounts'!S151</f>
        <v>0</v>
      </c>
      <c r="O137" s="817">
        <f>'O5 Details by Class &amp; Accounts'!T151</f>
        <v>0</v>
      </c>
      <c r="P137" s="817">
        <f>'O5 Details by Class &amp; Accounts'!U151</f>
        <v>0</v>
      </c>
      <c r="Q137" s="817">
        <f>'O5 Details by Class &amp; Accounts'!V151</f>
        <v>0</v>
      </c>
      <c r="R137" s="817">
        <f>'O5 Details by Class &amp; Accounts'!W151</f>
        <v>0</v>
      </c>
      <c r="S137" s="817">
        <f>'O5 Details by Class &amp; Accounts'!X151</f>
        <v>0</v>
      </c>
      <c r="T137" s="817">
        <f>'O5 Details by Class &amp; Accounts'!Y151</f>
        <v>0</v>
      </c>
      <c r="U137" s="817">
        <f>'O5 Details by Class &amp; Accounts'!Z151</f>
        <v>0</v>
      </c>
      <c r="V137" s="817">
        <f>'O5 Details by Class &amp; Accounts'!AA151</f>
        <v>0</v>
      </c>
      <c r="W137" s="817">
        <f>'O5 Details by Class &amp; Accounts'!AB151</f>
        <v>0</v>
      </c>
      <c r="X137" s="1171">
        <f t="shared" si="35"/>
        <v>16069.319999999998</v>
      </c>
      <c r="Y137" s="817">
        <f>'O5 Details by Class &amp; Accounts'!AD151</f>
        <v>12574.059958824757</v>
      </c>
      <c r="Z137" s="817">
        <f>'O5 Details by Class &amp; Accounts'!AE151</f>
        <v>2069.3598014594781</v>
      </c>
      <c r="AA137" s="817">
        <f>'O5 Details by Class &amp; Accounts'!AF151</f>
        <v>202.05177688784471</v>
      </c>
      <c r="AB137" s="817">
        <f>'O5 Details by Class &amp; Accounts'!AG151</f>
        <v>0</v>
      </c>
      <c r="AC137" s="817">
        <f>'O5 Details by Class &amp; Accounts'!AH151</f>
        <v>0</v>
      </c>
      <c r="AD137" s="817">
        <f>'O5 Details by Class &amp; Accounts'!AI151</f>
        <v>1.5423799762430894</v>
      </c>
      <c r="AE137" s="817">
        <f>'O5 Details by Class &amp; Accounts'!AJ151</f>
        <v>1182.2042034693525</v>
      </c>
      <c r="AF137" s="817">
        <f>'O5 Details by Class &amp; Accounts'!AK151</f>
        <v>0</v>
      </c>
      <c r="AG137" s="817">
        <f>'O5 Details by Class &amp; Accounts'!AL151</f>
        <v>40.101879382320327</v>
      </c>
      <c r="AH137" s="817">
        <f>'O5 Details by Class &amp; Accounts'!AM151</f>
        <v>0</v>
      </c>
      <c r="AI137" s="817">
        <f>'O5 Details by Class &amp; Accounts'!AN151</f>
        <v>0</v>
      </c>
      <c r="AJ137" s="817">
        <f>'O5 Details by Class &amp; Accounts'!AO151</f>
        <v>0</v>
      </c>
      <c r="AK137" s="817">
        <f>'O5 Details by Class &amp; Accounts'!AP151</f>
        <v>0</v>
      </c>
      <c r="AL137" s="817">
        <f>'O5 Details by Class &amp; Accounts'!AQ151</f>
        <v>0</v>
      </c>
      <c r="AM137" s="817">
        <f>'O5 Details by Class &amp; Accounts'!AR151</f>
        <v>0</v>
      </c>
      <c r="AN137" s="817">
        <f>'O5 Details by Class &amp; Accounts'!AS151</f>
        <v>0</v>
      </c>
      <c r="AO137" s="817">
        <f>'O5 Details by Class &amp; Accounts'!AT151</f>
        <v>0</v>
      </c>
      <c r="AP137" s="817">
        <f>'O5 Details by Class &amp; Accounts'!AU151</f>
        <v>0</v>
      </c>
      <c r="AQ137" s="817">
        <f>'O5 Details by Class &amp; Accounts'!AV151</f>
        <v>0</v>
      </c>
      <c r="AR137" s="817">
        <f>'O5 Details by Class &amp; Accounts'!AW151</f>
        <v>0</v>
      </c>
      <c r="AS137" s="1193"/>
      <c r="AV137" s="1914" t="inlineStr">
        <is>
          <t/>
        </is>
      </c>
    </row>
    <row r="138" spans="1:48" s="673" customFormat="1" ht="12.75" x14ac:dyDescent="0.2">
      <c r="A138" s="1192">
        <v>5096</v>
      </c>
      <c r="B138" s="1161" t="s">
        <v>1405</v>
      </c>
      <c r="C138" s="1171">
        <f t="shared" si="34"/>
        <v>0</v>
      </c>
      <c r="D138" s="817">
        <f>'O5 Details by Class &amp; Accounts'!I152</f>
        <v>0</v>
      </c>
      <c r="E138" s="817">
        <f>'O5 Details by Class &amp; Accounts'!J152</f>
        <v>0</v>
      </c>
      <c r="F138" s="817">
        <f>'O5 Details by Class &amp; Accounts'!K152</f>
        <v>0</v>
      </c>
      <c r="G138" s="817">
        <f>'O5 Details by Class &amp; Accounts'!L152</f>
        <v>0</v>
      </c>
      <c r="H138" s="817">
        <f>'O5 Details by Class &amp; Accounts'!M152</f>
        <v>0</v>
      </c>
      <c r="I138" s="817">
        <f>'O5 Details by Class &amp; Accounts'!N152</f>
        <v>0</v>
      </c>
      <c r="J138" s="817">
        <f>'O5 Details by Class &amp; Accounts'!O152</f>
        <v>0</v>
      </c>
      <c r="K138" s="817">
        <f>'O5 Details by Class &amp; Accounts'!P152</f>
        <v>0</v>
      </c>
      <c r="L138" s="817">
        <f>'O5 Details by Class &amp; Accounts'!Q152</f>
        <v>0</v>
      </c>
      <c r="M138" s="817">
        <f>'O5 Details by Class &amp; Accounts'!R152</f>
        <v>0</v>
      </c>
      <c r="N138" s="817">
        <f>'O5 Details by Class &amp; Accounts'!S152</f>
        <v>0</v>
      </c>
      <c r="O138" s="817">
        <f>'O5 Details by Class &amp; Accounts'!T152</f>
        <v>0</v>
      </c>
      <c r="P138" s="817">
        <f>'O5 Details by Class &amp; Accounts'!U152</f>
        <v>0</v>
      </c>
      <c r="Q138" s="817">
        <f>'O5 Details by Class &amp; Accounts'!V152</f>
        <v>0</v>
      </c>
      <c r="R138" s="817">
        <f>'O5 Details by Class &amp; Accounts'!W152</f>
        <v>0</v>
      </c>
      <c r="S138" s="817">
        <f>'O5 Details by Class &amp; Accounts'!X152</f>
        <v>0</v>
      </c>
      <c r="T138" s="817">
        <f>'O5 Details by Class &amp; Accounts'!Y152</f>
        <v>0</v>
      </c>
      <c r="U138" s="817">
        <f>'O5 Details by Class &amp; Accounts'!Z152</f>
        <v>0</v>
      </c>
      <c r="V138" s="817">
        <f>'O5 Details by Class &amp; Accounts'!AA152</f>
        <v>0</v>
      </c>
      <c r="W138" s="817">
        <f>'O5 Details by Class &amp; Accounts'!AB152</f>
        <v>0</v>
      </c>
      <c r="X138" s="1171">
        <f t="shared" si="35"/>
        <v>0</v>
      </c>
      <c r="Y138" s="817">
        <f>'O5 Details by Class &amp; Accounts'!AD152</f>
        <v>0</v>
      </c>
      <c r="Z138" s="817">
        <f>'O5 Details by Class &amp; Accounts'!AE152</f>
        <v>0</v>
      </c>
      <c r="AA138" s="817">
        <f>'O5 Details by Class &amp; Accounts'!AF152</f>
        <v>0</v>
      </c>
      <c r="AB138" s="817">
        <f>'O5 Details by Class &amp; Accounts'!AG152</f>
        <v>0</v>
      </c>
      <c r="AC138" s="817">
        <f>'O5 Details by Class &amp; Accounts'!AH152</f>
        <v>0</v>
      </c>
      <c r="AD138" s="817">
        <f>'O5 Details by Class &amp; Accounts'!AI152</f>
        <v>0</v>
      </c>
      <c r="AE138" s="817">
        <f>'O5 Details by Class &amp; Accounts'!AJ152</f>
        <v>0</v>
      </c>
      <c r="AF138" s="817">
        <f>'O5 Details by Class &amp; Accounts'!AK152</f>
        <v>0</v>
      </c>
      <c r="AG138" s="817">
        <f>'O5 Details by Class &amp; Accounts'!AL152</f>
        <v>0</v>
      </c>
      <c r="AH138" s="817">
        <f>'O5 Details by Class &amp; Accounts'!AM152</f>
        <v>0</v>
      </c>
      <c r="AI138" s="817">
        <f>'O5 Details by Class &amp; Accounts'!AN152</f>
        <v>0</v>
      </c>
      <c r="AJ138" s="817">
        <f>'O5 Details by Class &amp; Accounts'!AO152</f>
        <v>0</v>
      </c>
      <c r="AK138" s="817">
        <f>'O5 Details by Class &amp; Accounts'!AP152</f>
        <v>0</v>
      </c>
      <c r="AL138" s="817">
        <f>'O5 Details by Class &amp; Accounts'!AQ152</f>
        <v>0</v>
      </c>
      <c r="AM138" s="817">
        <f>'O5 Details by Class &amp; Accounts'!AR152</f>
        <v>0</v>
      </c>
      <c r="AN138" s="817">
        <f>'O5 Details by Class &amp; Accounts'!AS152</f>
        <v>0</v>
      </c>
      <c r="AO138" s="817">
        <f>'O5 Details by Class &amp; Accounts'!AT152</f>
        <v>0</v>
      </c>
      <c r="AP138" s="817">
        <f>'O5 Details by Class &amp; Accounts'!AU152</f>
        <v>0</v>
      </c>
      <c r="AQ138" s="817">
        <f>'O5 Details by Class &amp; Accounts'!AV152</f>
        <v>0</v>
      </c>
      <c r="AR138" s="817">
        <f>'O5 Details by Class &amp; Accounts'!AW152</f>
        <v>0</v>
      </c>
      <c r="AS138" s="1193"/>
      <c r="AV138" s="1914" t="inlineStr">
        <is>
          <t/>
        </is>
      </c>
    </row>
    <row r="139" spans="1:48" s="673" customFormat="1" ht="12.75" x14ac:dyDescent="0.2">
      <c r="A139" s="1192">
        <v>5105</v>
      </c>
      <c r="B139" s="1161" t="s">
        <v>1336</v>
      </c>
      <c r="C139" s="1171">
        <f t="shared" si="34"/>
        <v>11764.421319698444</v>
      </c>
      <c r="D139" s="817">
        <f>'O5 Details by Class &amp; Accounts'!I153</f>
        <v>3489.7165978583857</v>
      </c>
      <c r="E139" s="817">
        <f>'O5 Details by Class &amp; Accounts'!J153</f>
        <v>3589.6620157905236</v>
      </c>
      <c r="F139" s="817">
        <f>'O5 Details by Class &amp; Accounts'!K153</f>
        <v>3837.7130419352211</v>
      </c>
      <c r="G139" s="817">
        <f>'O5 Details by Class &amp; Accounts'!L153</f>
        <v>0</v>
      </c>
      <c r="H139" s="817">
        <f>'O5 Details by Class &amp; Accounts'!M153</f>
        <v>0</v>
      </c>
      <c r="I139" s="817">
        <f>'O5 Details by Class &amp; Accounts'!N153</f>
        <v>813.2470998455359</v>
      </c>
      <c r="J139" s="817">
        <f>'O5 Details by Class &amp; Accounts'!O153</f>
        <v>26.885252416175042</v>
      </c>
      <c r="K139" s="817">
        <f>'O5 Details by Class &amp; Accounts'!P153</f>
        <v>0</v>
      </c>
      <c r="L139" s="817">
        <f>'O5 Details by Class &amp; Accounts'!Q153</f>
        <v>7.1973118526016933</v>
      </c>
      <c r="M139" s="817">
        <f>'O5 Details by Class &amp; Accounts'!R153</f>
        <v>0</v>
      </c>
      <c r="N139" s="817">
        <f>'O5 Details by Class &amp; Accounts'!S153</f>
        <v>0</v>
      </c>
      <c r="O139" s="817">
        <f>'O5 Details by Class &amp; Accounts'!T153</f>
        <v>0</v>
      </c>
      <c r="P139" s="817">
        <f>'O5 Details by Class &amp; Accounts'!U153</f>
        <v>0</v>
      </c>
      <c r="Q139" s="817">
        <f>'O5 Details by Class &amp; Accounts'!V153</f>
        <v>0</v>
      </c>
      <c r="R139" s="817">
        <f>'O5 Details by Class &amp; Accounts'!W153</f>
        <v>0</v>
      </c>
      <c r="S139" s="817">
        <f>'O5 Details by Class &amp; Accounts'!X153</f>
        <v>0</v>
      </c>
      <c r="T139" s="817">
        <f>'O5 Details by Class &amp; Accounts'!Y153</f>
        <v>0</v>
      </c>
      <c r="U139" s="817">
        <f>'O5 Details by Class &amp; Accounts'!Z153</f>
        <v>0</v>
      </c>
      <c r="V139" s="817">
        <f>'O5 Details by Class &amp; Accounts'!AA153</f>
        <v>0</v>
      </c>
      <c r="W139" s="817">
        <f>'O5 Details by Class &amp; Accounts'!AB153</f>
        <v>0</v>
      </c>
      <c r="X139" s="1171">
        <f t="shared" si="35"/>
        <v>17646.631979547663</v>
      </c>
      <c r="Y139" s="817">
        <f>'O5 Details by Class &amp; Accounts'!AD153</f>
        <v>14203.290527536759</v>
      </c>
      <c r="Z139" s="817">
        <f>'O5 Details by Class &amp; Accounts'!AE153</f>
        <v>2122.9784609790495</v>
      </c>
      <c r="AA139" s="817">
        <f>'O5 Details by Class &amp; Accounts'!AF153</f>
        <v>183.95629475809298</v>
      </c>
      <c r="AB139" s="817">
        <f>'O5 Details by Class &amp; Accounts'!AG153</f>
        <v>0</v>
      </c>
      <c r="AC139" s="817">
        <f>'O5 Details by Class &amp; Accounts'!AH153</f>
        <v>0</v>
      </c>
      <c r="AD139" s="817">
        <f>'O5 Details by Class &amp; Accounts'!AI153</f>
        <v>1.4042465248709388</v>
      </c>
      <c r="AE139" s="817">
        <f>'O5 Details by Class &amp; Accounts'!AJ153</f>
        <v>1098.4920401022443</v>
      </c>
      <c r="AF139" s="817">
        <f>'O5 Details by Class &amp; Accounts'!AK153</f>
        <v>0</v>
      </c>
      <c r="AG139" s="817">
        <f>'O5 Details by Class &amp; Accounts'!AL153</f>
        <v>36.510409646644405</v>
      </c>
      <c r="AH139" s="817">
        <f>'O5 Details by Class &amp; Accounts'!AM153</f>
        <v>0</v>
      </c>
      <c r="AI139" s="817">
        <f>'O5 Details by Class &amp; Accounts'!AN153</f>
        <v>0</v>
      </c>
      <c r="AJ139" s="817">
        <f>'O5 Details by Class &amp; Accounts'!AO153</f>
        <v>0</v>
      </c>
      <c r="AK139" s="817">
        <f>'O5 Details by Class &amp; Accounts'!AP153</f>
        <v>0</v>
      </c>
      <c r="AL139" s="817">
        <f>'O5 Details by Class &amp; Accounts'!AQ153</f>
        <v>0</v>
      </c>
      <c r="AM139" s="817">
        <f>'O5 Details by Class &amp; Accounts'!AR153</f>
        <v>0</v>
      </c>
      <c r="AN139" s="817">
        <f>'O5 Details by Class &amp; Accounts'!AS153</f>
        <v>0</v>
      </c>
      <c r="AO139" s="817">
        <f>'O5 Details by Class &amp; Accounts'!AT153</f>
        <v>0</v>
      </c>
      <c r="AP139" s="817">
        <f>'O5 Details by Class &amp; Accounts'!AU153</f>
        <v>0</v>
      </c>
      <c r="AQ139" s="817">
        <f>'O5 Details by Class &amp; Accounts'!AV153</f>
        <v>0</v>
      </c>
      <c r="AR139" s="817">
        <f>'O5 Details by Class &amp; Accounts'!AW153</f>
        <v>0</v>
      </c>
      <c r="AS139" s="1193"/>
      <c r="AV139" s="1914" t="inlineStr">
        <is>
          <t/>
        </is>
      </c>
    </row>
    <row r="140" spans="1:48" s="673" customFormat="1" ht="25.5" x14ac:dyDescent="0.2">
      <c r="A140" s="1192">
        <v>5110</v>
      </c>
      <c r="B140" s="1161" t="s">
        <v>1406</v>
      </c>
      <c r="C140" s="1171">
        <f t="shared" si="34"/>
        <v>0</v>
      </c>
      <c r="D140" s="817">
        <f>'O5 Details by Class &amp; Accounts'!I154</f>
        <v>0</v>
      </c>
      <c r="E140" s="817">
        <f>'O5 Details by Class &amp; Accounts'!J154</f>
        <v>0</v>
      </c>
      <c r="F140" s="817">
        <f>'O5 Details by Class &amp; Accounts'!K154</f>
        <v>0</v>
      </c>
      <c r="G140" s="817">
        <f>'O5 Details by Class &amp; Accounts'!L154</f>
        <v>0</v>
      </c>
      <c r="H140" s="817">
        <f>'O5 Details by Class &amp; Accounts'!M154</f>
        <v>0</v>
      </c>
      <c r="I140" s="817">
        <f>'O5 Details by Class &amp; Accounts'!N154</f>
        <v>0</v>
      </c>
      <c r="J140" s="817">
        <f>'O5 Details by Class &amp; Accounts'!O154</f>
        <v>0</v>
      </c>
      <c r="K140" s="817">
        <f>'O5 Details by Class &amp; Accounts'!P154</f>
        <v>0</v>
      </c>
      <c r="L140" s="817">
        <f>'O5 Details by Class &amp; Accounts'!Q154</f>
        <v>0</v>
      </c>
      <c r="M140" s="817">
        <f>'O5 Details by Class &amp; Accounts'!R154</f>
        <v>0</v>
      </c>
      <c r="N140" s="817">
        <f>'O5 Details by Class &amp; Accounts'!S154</f>
        <v>0</v>
      </c>
      <c r="O140" s="817">
        <f>'O5 Details by Class &amp; Accounts'!T154</f>
        <v>0</v>
      </c>
      <c r="P140" s="817">
        <f>'O5 Details by Class &amp; Accounts'!U154</f>
        <v>0</v>
      </c>
      <c r="Q140" s="817">
        <f>'O5 Details by Class &amp; Accounts'!V154</f>
        <v>0</v>
      </c>
      <c r="R140" s="817">
        <f>'O5 Details by Class &amp; Accounts'!W154</f>
        <v>0</v>
      </c>
      <c r="S140" s="817">
        <f>'O5 Details by Class &amp; Accounts'!X154</f>
        <v>0</v>
      </c>
      <c r="T140" s="817">
        <f>'O5 Details by Class &amp; Accounts'!Y154</f>
        <v>0</v>
      </c>
      <c r="U140" s="817">
        <f>'O5 Details by Class &amp; Accounts'!Z154</f>
        <v>0</v>
      </c>
      <c r="V140" s="817">
        <f>'O5 Details by Class &amp; Accounts'!AA154</f>
        <v>0</v>
      </c>
      <c r="W140" s="817">
        <f>'O5 Details by Class &amp; Accounts'!AB154</f>
        <v>0</v>
      </c>
      <c r="X140" s="1171">
        <f t="shared" si="35"/>
        <v>0</v>
      </c>
      <c r="Y140" s="817">
        <f>'O5 Details by Class &amp; Accounts'!AD154</f>
        <v>0</v>
      </c>
      <c r="Z140" s="817">
        <f>'O5 Details by Class &amp; Accounts'!AE154</f>
        <v>0</v>
      </c>
      <c r="AA140" s="817">
        <f>'O5 Details by Class &amp; Accounts'!AF154</f>
        <v>0</v>
      </c>
      <c r="AB140" s="817">
        <f>'O5 Details by Class &amp; Accounts'!AG154</f>
        <v>0</v>
      </c>
      <c r="AC140" s="817">
        <f>'O5 Details by Class &amp; Accounts'!AH154</f>
        <v>0</v>
      </c>
      <c r="AD140" s="817">
        <f>'O5 Details by Class &amp; Accounts'!AI154</f>
        <v>0</v>
      </c>
      <c r="AE140" s="817">
        <f>'O5 Details by Class &amp; Accounts'!AJ154</f>
        <v>0</v>
      </c>
      <c r="AF140" s="817">
        <f>'O5 Details by Class &amp; Accounts'!AK154</f>
        <v>0</v>
      </c>
      <c r="AG140" s="817">
        <f>'O5 Details by Class &amp; Accounts'!AL154</f>
        <v>0</v>
      </c>
      <c r="AH140" s="817">
        <f>'O5 Details by Class &amp; Accounts'!AM154</f>
        <v>0</v>
      </c>
      <c r="AI140" s="817">
        <f>'O5 Details by Class &amp; Accounts'!AN154</f>
        <v>0</v>
      </c>
      <c r="AJ140" s="817">
        <f>'O5 Details by Class &amp; Accounts'!AO154</f>
        <v>0</v>
      </c>
      <c r="AK140" s="817">
        <f>'O5 Details by Class &amp; Accounts'!AP154</f>
        <v>0</v>
      </c>
      <c r="AL140" s="817">
        <f>'O5 Details by Class &amp; Accounts'!AQ154</f>
        <v>0</v>
      </c>
      <c r="AM140" s="817">
        <f>'O5 Details by Class &amp; Accounts'!AR154</f>
        <v>0</v>
      </c>
      <c r="AN140" s="817">
        <f>'O5 Details by Class &amp; Accounts'!AS154</f>
        <v>0</v>
      </c>
      <c r="AO140" s="817">
        <f>'O5 Details by Class &amp; Accounts'!AT154</f>
        <v>0</v>
      </c>
      <c r="AP140" s="817">
        <f>'O5 Details by Class &amp; Accounts'!AU154</f>
        <v>0</v>
      </c>
      <c r="AQ140" s="817">
        <f>'O5 Details by Class &amp; Accounts'!AV154</f>
        <v>0</v>
      </c>
      <c r="AR140" s="817">
        <f>'O5 Details by Class &amp; Accounts'!AW154</f>
        <v>0</v>
      </c>
      <c r="AS140" s="1193"/>
      <c r="AV140" s="1914">
        <v>1808</v>
      </c>
    </row>
    <row r="141" spans="1:48" s="673" customFormat="1" ht="25.5" x14ac:dyDescent="0.2">
      <c r="A141" s="1192">
        <v>5112</v>
      </c>
      <c r="B141" s="1161" t="s">
        <v>1370</v>
      </c>
      <c r="C141" s="1171">
        <f t="shared" si="34"/>
        <v>29603.797612963834</v>
      </c>
      <c r="D141" s="817">
        <f>'O5 Details by Class &amp; Accounts'!I155</f>
        <v>9347.7647897149327</v>
      </c>
      <c r="E141" s="817">
        <f>'O5 Details by Class &amp; Accounts'!J155</f>
        <v>7976.9891308522783</v>
      </c>
      <c r="F141" s="817">
        <f>'O5 Details by Class &amp; Accounts'!K155</f>
        <v>9489.7563172867958</v>
      </c>
      <c r="G141" s="817">
        <f>'O5 Details by Class &amp; Accounts'!L155</f>
        <v>0</v>
      </c>
      <c r="H141" s="817">
        <f>'O5 Details by Class &amp; Accounts'!M155</f>
        <v>0</v>
      </c>
      <c r="I141" s="817">
        <f>'O5 Details by Class &amp; Accounts'!N155</f>
        <v>2701.8313315304858</v>
      </c>
      <c r="J141" s="817">
        <f>'O5 Details by Class &amp; Accounts'!O155</f>
        <v>63.695696675124324</v>
      </c>
      <c r="K141" s="817">
        <f>'O5 Details by Class &amp; Accounts'!P155</f>
        <v>0</v>
      </c>
      <c r="L141" s="817">
        <f>'O5 Details by Class &amp; Accounts'!Q155</f>
        <v>23.760346904216004</v>
      </c>
      <c r="M141" s="817">
        <f>'O5 Details by Class &amp; Accounts'!R155</f>
        <v>0</v>
      </c>
      <c r="N141" s="817">
        <f>'O5 Details by Class &amp; Accounts'!S155</f>
        <v>0</v>
      </c>
      <c r="O141" s="817">
        <f>'O5 Details by Class &amp; Accounts'!T155</f>
        <v>0</v>
      </c>
      <c r="P141" s="817">
        <f>'O5 Details by Class &amp; Accounts'!U155</f>
        <v>0</v>
      </c>
      <c r="Q141" s="817">
        <f>'O5 Details by Class &amp; Accounts'!V155</f>
        <v>0</v>
      </c>
      <c r="R141" s="817">
        <f>'O5 Details by Class &amp; Accounts'!W155</f>
        <v>0</v>
      </c>
      <c r="S141" s="817">
        <f>'O5 Details by Class &amp; Accounts'!X155</f>
        <v>0</v>
      </c>
      <c r="T141" s="817">
        <f>'O5 Details by Class &amp; Accounts'!Y155</f>
        <v>0</v>
      </c>
      <c r="U141" s="817">
        <f>'O5 Details by Class &amp; Accounts'!Z155</f>
        <v>0</v>
      </c>
      <c r="V141" s="817">
        <f>'O5 Details by Class &amp; Accounts'!AA155</f>
        <v>0</v>
      </c>
      <c r="W141" s="817">
        <f>'O5 Details by Class &amp; Accounts'!AB155</f>
        <v>0</v>
      </c>
      <c r="X141" s="1171">
        <f t="shared" si="35"/>
        <v>0</v>
      </c>
      <c r="Y141" s="817">
        <f>'O5 Details by Class &amp; Accounts'!AD155</f>
        <v>0</v>
      </c>
      <c r="Z141" s="817">
        <f>'O5 Details by Class &amp; Accounts'!AE155</f>
        <v>0</v>
      </c>
      <c r="AA141" s="817">
        <f>'O5 Details by Class &amp; Accounts'!AF155</f>
        <v>0</v>
      </c>
      <c r="AB141" s="817">
        <f>'O5 Details by Class &amp; Accounts'!AG155</f>
        <v>0</v>
      </c>
      <c r="AC141" s="817">
        <f>'O5 Details by Class &amp; Accounts'!AH155</f>
        <v>0</v>
      </c>
      <c r="AD141" s="817">
        <f>'O5 Details by Class &amp; Accounts'!AI155</f>
        <v>0</v>
      </c>
      <c r="AE141" s="817">
        <f>'O5 Details by Class &amp; Accounts'!AJ155</f>
        <v>0</v>
      </c>
      <c r="AF141" s="817">
        <f>'O5 Details by Class &amp; Accounts'!AK155</f>
        <v>0</v>
      </c>
      <c r="AG141" s="817">
        <f>'O5 Details by Class &amp; Accounts'!AL155</f>
        <v>0</v>
      </c>
      <c r="AH141" s="817">
        <f>'O5 Details by Class &amp; Accounts'!AM155</f>
        <v>0</v>
      </c>
      <c r="AI141" s="817">
        <f>'O5 Details by Class &amp; Accounts'!AN155</f>
        <v>0</v>
      </c>
      <c r="AJ141" s="817">
        <f>'O5 Details by Class &amp; Accounts'!AO155</f>
        <v>0</v>
      </c>
      <c r="AK141" s="817">
        <f>'O5 Details by Class &amp; Accounts'!AP155</f>
        <v>0</v>
      </c>
      <c r="AL141" s="817">
        <f>'O5 Details by Class &amp; Accounts'!AQ155</f>
        <v>0</v>
      </c>
      <c r="AM141" s="817">
        <f>'O5 Details by Class &amp; Accounts'!AR155</f>
        <v>0</v>
      </c>
      <c r="AN141" s="817">
        <f>'O5 Details by Class &amp; Accounts'!AS155</f>
        <v>0</v>
      </c>
      <c r="AO141" s="817">
        <f>'O5 Details by Class &amp; Accounts'!AT155</f>
        <v>0</v>
      </c>
      <c r="AP141" s="817">
        <f>'O5 Details by Class &amp; Accounts'!AU155</f>
        <v>0</v>
      </c>
      <c r="AQ141" s="817">
        <f>'O5 Details by Class &amp; Accounts'!AV155</f>
        <v>0</v>
      </c>
      <c r="AR141" s="817">
        <f>'O5 Details by Class &amp; Accounts'!AW155</f>
        <v>0</v>
      </c>
      <c r="AS141" s="1193"/>
      <c r="AV141" s="1914">
        <v>1815</v>
      </c>
    </row>
    <row r="142" spans="1:48" s="673" customFormat="1" ht="12.75" x14ac:dyDescent="0.2">
      <c r="A142" s="1192">
        <v>5114</v>
      </c>
      <c r="B142" s="1161" t="s">
        <v>7</v>
      </c>
      <c r="C142" s="1171">
        <f t="shared" si="34"/>
        <v>0</v>
      </c>
      <c r="D142" s="817">
        <f>'O5 Details by Class &amp; Accounts'!I156</f>
        <v>0</v>
      </c>
      <c r="E142" s="817">
        <f>'O5 Details by Class &amp; Accounts'!J156</f>
        <v>0</v>
      </c>
      <c r="F142" s="817">
        <f>'O5 Details by Class &amp; Accounts'!K156</f>
        <v>0</v>
      </c>
      <c r="G142" s="817">
        <f>'O5 Details by Class &amp; Accounts'!L156</f>
        <v>0</v>
      </c>
      <c r="H142" s="817">
        <f>'O5 Details by Class &amp; Accounts'!M156</f>
        <v>0</v>
      </c>
      <c r="I142" s="817">
        <f>'O5 Details by Class &amp; Accounts'!N156</f>
        <v>0</v>
      </c>
      <c r="J142" s="817">
        <f>'O5 Details by Class &amp; Accounts'!O156</f>
        <v>0</v>
      </c>
      <c r="K142" s="817">
        <f>'O5 Details by Class &amp; Accounts'!P156</f>
        <v>0</v>
      </c>
      <c r="L142" s="817">
        <f>'O5 Details by Class &amp; Accounts'!Q156</f>
        <v>0</v>
      </c>
      <c r="M142" s="817">
        <f>'O5 Details by Class &amp; Accounts'!R156</f>
        <v>0</v>
      </c>
      <c r="N142" s="817">
        <f>'O5 Details by Class &amp; Accounts'!S156</f>
        <v>0</v>
      </c>
      <c r="O142" s="817">
        <f>'O5 Details by Class &amp; Accounts'!T156</f>
        <v>0</v>
      </c>
      <c r="P142" s="817">
        <f>'O5 Details by Class &amp; Accounts'!U156</f>
        <v>0</v>
      </c>
      <c r="Q142" s="817">
        <f>'O5 Details by Class &amp; Accounts'!V156</f>
        <v>0</v>
      </c>
      <c r="R142" s="817">
        <f>'O5 Details by Class &amp; Accounts'!W156</f>
        <v>0</v>
      </c>
      <c r="S142" s="817">
        <f>'O5 Details by Class &amp; Accounts'!X156</f>
        <v>0</v>
      </c>
      <c r="T142" s="817">
        <f>'O5 Details by Class &amp; Accounts'!Y156</f>
        <v>0</v>
      </c>
      <c r="U142" s="817">
        <f>'O5 Details by Class &amp; Accounts'!Z156</f>
        <v>0</v>
      </c>
      <c r="V142" s="817">
        <f>'O5 Details by Class &amp; Accounts'!AA156</f>
        <v>0</v>
      </c>
      <c r="W142" s="817">
        <f>'O5 Details by Class &amp; Accounts'!AB156</f>
        <v>0</v>
      </c>
      <c r="X142" s="1171">
        <f t="shared" si="35"/>
        <v>0</v>
      </c>
      <c r="Y142" s="817">
        <f>'O5 Details by Class &amp; Accounts'!AD156</f>
        <v>0</v>
      </c>
      <c r="Z142" s="817">
        <f>'O5 Details by Class &amp; Accounts'!AE156</f>
        <v>0</v>
      </c>
      <c r="AA142" s="817">
        <f>'O5 Details by Class &amp; Accounts'!AF156</f>
        <v>0</v>
      </c>
      <c r="AB142" s="817">
        <f>'O5 Details by Class &amp; Accounts'!AG156</f>
        <v>0</v>
      </c>
      <c r="AC142" s="817">
        <f>'O5 Details by Class &amp; Accounts'!AH156</f>
        <v>0</v>
      </c>
      <c r="AD142" s="817">
        <f>'O5 Details by Class &amp; Accounts'!AI156</f>
        <v>0</v>
      </c>
      <c r="AE142" s="817">
        <f>'O5 Details by Class &amp; Accounts'!AJ156</f>
        <v>0</v>
      </c>
      <c r="AF142" s="817">
        <f>'O5 Details by Class &amp; Accounts'!AK156</f>
        <v>0</v>
      </c>
      <c r="AG142" s="817">
        <f>'O5 Details by Class &amp; Accounts'!AL156</f>
        <v>0</v>
      </c>
      <c r="AH142" s="817">
        <f>'O5 Details by Class &amp; Accounts'!AM156</f>
        <v>0</v>
      </c>
      <c r="AI142" s="817">
        <f>'O5 Details by Class &amp; Accounts'!AN156</f>
        <v>0</v>
      </c>
      <c r="AJ142" s="817">
        <f>'O5 Details by Class &amp; Accounts'!AO156</f>
        <v>0</v>
      </c>
      <c r="AK142" s="817">
        <f>'O5 Details by Class &amp; Accounts'!AP156</f>
        <v>0</v>
      </c>
      <c r="AL142" s="817">
        <f>'O5 Details by Class &amp; Accounts'!AQ156</f>
        <v>0</v>
      </c>
      <c r="AM142" s="817">
        <f>'O5 Details by Class &amp; Accounts'!AR156</f>
        <v>0</v>
      </c>
      <c r="AN142" s="817">
        <f>'O5 Details by Class &amp; Accounts'!AS156</f>
        <v>0</v>
      </c>
      <c r="AO142" s="817">
        <f>'O5 Details by Class &amp; Accounts'!AT156</f>
        <v>0</v>
      </c>
      <c r="AP142" s="817">
        <f>'O5 Details by Class &amp; Accounts'!AU156</f>
        <v>0</v>
      </c>
      <c r="AQ142" s="817">
        <f>'O5 Details by Class &amp; Accounts'!AV156</f>
        <v>0</v>
      </c>
      <c r="AR142" s="817">
        <f>'O5 Details by Class &amp; Accounts'!AW156</f>
        <v>0</v>
      </c>
      <c r="AS142" s="1193"/>
      <c r="AV142" s="1914">
        <v>1820</v>
      </c>
    </row>
    <row r="143" spans="1:48" s="673" customFormat="1" ht="12.75" x14ac:dyDescent="0.2">
      <c r="A143" s="1192">
        <v>5120</v>
      </c>
      <c r="B143" s="1161" t="s">
        <v>8</v>
      </c>
      <c r="C143" s="1171">
        <f t="shared" si="34"/>
        <v>25038.333198249602</v>
      </c>
      <c r="D143" s="817">
        <f>'O5 Details by Class &amp; Accounts'!I157</f>
        <v>6683.2568764632342</v>
      </c>
      <c r="E143" s="817">
        <f>'O5 Details by Class &amp; Accounts'!J157</f>
        <v>7637.1107667269089</v>
      </c>
      <c r="F143" s="817">
        <f>'O5 Details by Class &amp; Accounts'!K157</f>
        <v>8123.8966020155067</v>
      </c>
      <c r="G143" s="817">
        <f>'O5 Details by Class &amp; Accounts'!L157</f>
        <v>0</v>
      </c>
      <c r="H143" s="817">
        <f>'O5 Details by Class &amp; Accounts'!M157</f>
        <v>0</v>
      </c>
      <c r="I143" s="817">
        <f>'O5 Details by Class &amp; Accounts'!N157</f>
        <v>2519.3996962125475</v>
      </c>
      <c r="J143" s="817">
        <f>'O5 Details by Class &amp; Accounts'!O157</f>
        <v>62.970723744436256</v>
      </c>
      <c r="K143" s="817">
        <f>'O5 Details by Class &amp; Accounts'!P157</f>
        <v>0</v>
      </c>
      <c r="L143" s="817">
        <f>'O5 Details by Class &amp; Accounts'!Q157</f>
        <v>11.698533086966732</v>
      </c>
      <c r="M143" s="817">
        <f>'O5 Details by Class &amp; Accounts'!R157</f>
        <v>0</v>
      </c>
      <c r="N143" s="817">
        <f>'O5 Details by Class &amp; Accounts'!S157</f>
        <v>0</v>
      </c>
      <c r="O143" s="817">
        <f>'O5 Details by Class &amp; Accounts'!T157</f>
        <v>0</v>
      </c>
      <c r="P143" s="817">
        <f>'O5 Details by Class &amp; Accounts'!U157</f>
        <v>0</v>
      </c>
      <c r="Q143" s="817">
        <f>'O5 Details by Class &amp; Accounts'!V157</f>
        <v>0</v>
      </c>
      <c r="R143" s="817">
        <f>'O5 Details by Class &amp; Accounts'!W157</f>
        <v>0</v>
      </c>
      <c r="S143" s="817">
        <f>'O5 Details by Class &amp; Accounts'!X157</f>
        <v>0</v>
      </c>
      <c r="T143" s="817">
        <f>'O5 Details by Class &amp; Accounts'!Y157</f>
        <v>0</v>
      </c>
      <c r="U143" s="817">
        <f>'O5 Details by Class &amp; Accounts'!Z157</f>
        <v>0</v>
      </c>
      <c r="V143" s="817">
        <f>'O5 Details by Class &amp; Accounts'!AA157</f>
        <v>0</v>
      </c>
      <c r="W143" s="817">
        <f>'O5 Details by Class &amp; Accounts'!AB157</f>
        <v>0</v>
      </c>
      <c r="X143" s="1171">
        <f t="shared" si="35"/>
        <v>37557.499797374396</v>
      </c>
      <c r="Y143" s="817">
        <f>'O5 Details by Class &amp; Accounts'!AD157</f>
        <v>29867.057598941348</v>
      </c>
      <c r="Z143" s="817">
        <f>'O5 Details by Class &amp; Accounts'!AE157</f>
        <v>4915.3327235208117</v>
      </c>
      <c r="AA143" s="817">
        <f>'O5 Details by Class &amp; Accounts'!AF157</f>
        <v>479.93186592389543</v>
      </c>
      <c r="AB143" s="817">
        <f>'O5 Details by Class &amp; Accounts'!AG157</f>
        <v>0</v>
      </c>
      <c r="AC143" s="817">
        <f>'O5 Details by Class &amp; Accounts'!AH157</f>
        <v>0</v>
      </c>
      <c r="AD143" s="817">
        <f>'O5 Details by Class &amp; Accounts'!AI157</f>
        <v>3.6636020299533998</v>
      </c>
      <c r="AE143" s="817">
        <f>'O5 Details by Class &amp; Accounts'!AJ157</f>
        <v>2196.2603541795988</v>
      </c>
      <c r="AF143" s="817">
        <f>'O5 Details by Class &amp; Accounts'!AK157</f>
        <v>0</v>
      </c>
      <c r="AG143" s="817">
        <f>'O5 Details by Class &amp; Accounts'!AL157</f>
        <v>95.253652778788378</v>
      </c>
      <c r="AH143" s="817">
        <f>'O5 Details by Class &amp; Accounts'!AM157</f>
        <v>0</v>
      </c>
      <c r="AI143" s="817">
        <f>'O5 Details by Class &amp; Accounts'!AN157</f>
        <v>0</v>
      </c>
      <c r="AJ143" s="817">
        <f>'O5 Details by Class &amp; Accounts'!AO157</f>
        <v>0</v>
      </c>
      <c r="AK143" s="817">
        <f>'O5 Details by Class &amp; Accounts'!AP157</f>
        <v>0</v>
      </c>
      <c r="AL143" s="817">
        <f>'O5 Details by Class &amp; Accounts'!AQ157</f>
        <v>0</v>
      </c>
      <c r="AM143" s="817">
        <f>'O5 Details by Class &amp; Accounts'!AR157</f>
        <v>0</v>
      </c>
      <c r="AN143" s="817">
        <f>'O5 Details by Class &amp; Accounts'!AS157</f>
        <v>0</v>
      </c>
      <c r="AO143" s="817">
        <f>'O5 Details by Class &amp; Accounts'!AT157</f>
        <v>0</v>
      </c>
      <c r="AP143" s="817">
        <f>'O5 Details by Class &amp; Accounts'!AU157</f>
        <v>0</v>
      </c>
      <c r="AQ143" s="817">
        <f>'O5 Details by Class &amp; Accounts'!AV157</f>
        <v>0</v>
      </c>
      <c r="AR143" s="817">
        <f>'O5 Details by Class &amp; Accounts'!AW157</f>
        <v>0</v>
      </c>
      <c r="AS143" s="1193"/>
      <c r="AV143" s="1914">
        <v>1830</v>
      </c>
    </row>
    <row r="144" spans="1:48" s="673" customFormat="1" ht="25.5" x14ac:dyDescent="0.2">
      <c r="A144" s="1192">
        <v>5125</v>
      </c>
      <c r="B144" s="1161" t="s">
        <v>1372</v>
      </c>
      <c r="C144" s="1171">
        <f t="shared" si="34"/>
        <v>24013.305329163977</v>
      </c>
      <c r="D144" s="817">
        <f>'O5 Details by Class &amp; Accounts'!I158</f>
        <v>6636.3532750455033</v>
      </c>
      <c r="E144" s="817">
        <f>'O5 Details by Class &amp; Accounts'!J158</f>
        <v>7583.5129466809449</v>
      </c>
      <c r="F144" s="817">
        <f>'O5 Details by Class &amp; Accounts'!K158</f>
        <v>7856.6446693710677</v>
      </c>
      <c r="G144" s="817">
        <f>'O5 Details by Class &amp; Accounts'!L158</f>
        <v>0</v>
      </c>
      <c r="H144" s="817">
        <f>'O5 Details by Class &amp; Accounts'!M158</f>
        <v>0</v>
      </c>
      <c r="I144" s="817">
        <f>'O5 Details by Class &amp; Accounts'!N158</f>
        <v>1878.2328229951147</v>
      </c>
      <c r="J144" s="817">
        <f>'O5 Details by Class &amp; Accounts'!O158</f>
        <v>46.945183172944198</v>
      </c>
      <c r="K144" s="817">
        <f>'O5 Details by Class &amp; Accounts'!P158</f>
        <v>0</v>
      </c>
      <c r="L144" s="817">
        <f>'O5 Details by Class &amp; Accounts'!Q158</f>
        <v>11.616431898395687</v>
      </c>
      <c r="M144" s="817">
        <f>'O5 Details by Class &amp; Accounts'!R158</f>
        <v>0</v>
      </c>
      <c r="N144" s="817">
        <f>'O5 Details by Class &amp; Accounts'!S158</f>
        <v>0</v>
      </c>
      <c r="O144" s="817">
        <f>'O5 Details by Class &amp; Accounts'!T158</f>
        <v>0</v>
      </c>
      <c r="P144" s="817">
        <f>'O5 Details by Class &amp; Accounts'!U158</f>
        <v>0</v>
      </c>
      <c r="Q144" s="817">
        <f>'O5 Details by Class &amp; Accounts'!V158</f>
        <v>0</v>
      </c>
      <c r="R144" s="817">
        <f>'O5 Details by Class &amp; Accounts'!W158</f>
        <v>0</v>
      </c>
      <c r="S144" s="817">
        <f>'O5 Details by Class &amp; Accounts'!X158</f>
        <v>0</v>
      </c>
      <c r="T144" s="817">
        <f>'O5 Details by Class &amp; Accounts'!Y158</f>
        <v>0</v>
      </c>
      <c r="U144" s="817">
        <f>'O5 Details by Class &amp; Accounts'!Z158</f>
        <v>0</v>
      </c>
      <c r="V144" s="817">
        <f>'O5 Details by Class &amp; Accounts'!AA158</f>
        <v>0</v>
      </c>
      <c r="W144" s="817">
        <f>'O5 Details by Class &amp; Accounts'!AB158</f>
        <v>0</v>
      </c>
      <c r="X144" s="1171">
        <f t="shared" si="35"/>
        <v>36019.957993745942</v>
      </c>
      <c r="Y144" s="817">
        <f>'O5 Details by Class &amp; Accounts'!AD158</f>
        <v>27789.191979456748</v>
      </c>
      <c r="Z144" s="817">
        <f>'O5 Details by Class &amp; Accounts'!AE158</f>
        <v>4573.3706524096106</v>
      </c>
      <c r="AA144" s="817">
        <f>'O5 Details by Class &amp; Accounts'!AF158</f>
        <v>446.54277426011856</v>
      </c>
      <c r="AB144" s="817">
        <f>'O5 Details by Class &amp; Accounts'!AG158</f>
        <v>0</v>
      </c>
      <c r="AC144" s="817">
        <f>'O5 Details by Class &amp; Accounts'!AH158</f>
        <v>0</v>
      </c>
      <c r="AD144" s="817">
        <f>'O5 Details by Class &amp; Accounts'!AI158</f>
        <v>3.4087234676344926</v>
      </c>
      <c r="AE144" s="817">
        <f>'O5 Details by Class &amp; Accounts'!AJ158</f>
        <v>3118.8170539933426</v>
      </c>
      <c r="AF144" s="817">
        <f>'O5 Details by Class &amp; Accounts'!AK158</f>
        <v>0</v>
      </c>
      <c r="AG144" s="817">
        <f>'O5 Details by Class &amp; Accounts'!AL158</f>
        <v>88.626810158496824</v>
      </c>
      <c r="AH144" s="817">
        <f>'O5 Details by Class &amp; Accounts'!AM158</f>
        <v>0</v>
      </c>
      <c r="AI144" s="817">
        <f>'O5 Details by Class &amp; Accounts'!AN158</f>
        <v>0</v>
      </c>
      <c r="AJ144" s="817">
        <f>'O5 Details by Class &amp; Accounts'!AO158</f>
        <v>0</v>
      </c>
      <c r="AK144" s="817">
        <f>'O5 Details by Class &amp; Accounts'!AP158</f>
        <v>0</v>
      </c>
      <c r="AL144" s="817">
        <f>'O5 Details by Class &amp; Accounts'!AQ158</f>
        <v>0</v>
      </c>
      <c r="AM144" s="817">
        <f>'O5 Details by Class &amp; Accounts'!AR158</f>
        <v>0</v>
      </c>
      <c r="AN144" s="817">
        <f>'O5 Details by Class &amp; Accounts'!AS158</f>
        <v>0</v>
      </c>
      <c r="AO144" s="817">
        <f>'O5 Details by Class &amp; Accounts'!AT158</f>
        <v>0</v>
      </c>
      <c r="AP144" s="817">
        <f>'O5 Details by Class &amp; Accounts'!AU158</f>
        <v>0</v>
      </c>
      <c r="AQ144" s="817">
        <f>'O5 Details by Class &amp; Accounts'!AV158</f>
        <v>0</v>
      </c>
      <c r="AR144" s="817">
        <f>'O5 Details by Class &amp; Accounts'!AW158</f>
        <v>0</v>
      </c>
      <c r="AS144" s="1193"/>
      <c r="AV144" s="1914">
        <v>1835</v>
      </c>
    </row>
    <row r="145" spans="1:48" s="673" customFormat="1" ht="12.75" x14ac:dyDescent="0.2">
      <c r="A145" s="1192">
        <v>5130</v>
      </c>
      <c r="B145" s="1161" t="s">
        <v>9</v>
      </c>
      <c r="C145" s="1171">
        <f t="shared" si="34"/>
        <v>0</v>
      </c>
      <c r="D145" s="817">
        <f>'O5 Details by Class &amp; Accounts'!I159</f>
        <v>0</v>
      </c>
      <c r="E145" s="817">
        <f>'O5 Details by Class &amp; Accounts'!J159</f>
        <v>0</v>
      </c>
      <c r="F145" s="817">
        <f>'O5 Details by Class &amp; Accounts'!K159</f>
        <v>0</v>
      </c>
      <c r="G145" s="817">
        <f>'O5 Details by Class &amp; Accounts'!L159</f>
        <v>0</v>
      </c>
      <c r="H145" s="817">
        <f>'O5 Details by Class &amp; Accounts'!M159</f>
        <v>0</v>
      </c>
      <c r="I145" s="817">
        <f>'O5 Details by Class &amp; Accounts'!N159</f>
        <v>0</v>
      </c>
      <c r="J145" s="817">
        <f>'O5 Details by Class &amp; Accounts'!O159</f>
        <v>0</v>
      </c>
      <c r="K145" s="817">
        <f>'O5 Details by Class &amp; Accounts'!P159</f>
        <v>0</v>
      </c>
      <c r="L145" s="817">
        <f>'O5 Details by Class &amp; Accounts'!Q159</f>
        <v>0</v>
      </c>
      <c r="M145" s="817">
        <f>'O5 Details by Class &amp; Accounts'!R159</f>
        <v>0</v>
      </c>
      <c r="N145" s="817">
        <f>'O5 Details by Class &amp; Accounts'!S159</f>
        <v>0</v>
      </c>
      <c r="O145" s="817">
        <f>'O5 Details by Class &amp; Accounts'!T159</f>
        <v>0</v>
      </c>
      <c r="P145" s="817">
        <f>'O5 Details by Class &amp; Accounts'!U159</f>
        <v>0</v>
      </c>
      <c r="Q145" s="817">
        <f>'O5 Details by Class &amp; Accounts'!V159</f>
        <v>0</v>
      </c>
      <c r="R145" s="817">
        <f>'O5 Details by Class &amp; Accounts'!W159</f>
        <v>0</v>
      </c>
      <c r="S145" s="817">
        <f>'O5 Details by Class &amp; Accounts'!X159</f>
        <v>0</v>
      </c>
      <c r="T145" s="817">
        <f>'O5 Details by Class &amp; Accounts'!Y159</f>
        <v>0</v>
      </c>
      <c r="U145" s="817">
        <f>'O5 Details by Class &amp; Accounts'!Z159</f>
        <v>0</v>
      </c>
      <c r="V145" s="817">
        <f>'O5 Details by Class &amp; Accounts'!AA159</f>
        <v>0</v>
      </c>
      <c r="W145" s="817">
        <f>'O5 Details by Class &amp; Accounts'!AB159</f>
        <v>0</v>
      </c>
      <c r="X145" s="1171">
        <f t="shared" si="35"/>
        <v>32692.937752060796</v>
      </c>
      <c r="Y145" s="817">
        <f>'O5 Details by Class &amp; Accounts'!AD159</f>
        <v>30084.008041413566</v>
      </c>
      <c r="Z145" s="817">
        <f>'O5 Details by Class &amp; Accounts'!AE159</f>
        <v>2608.9297106472281</v>
      </c>
      <c r="AA145" s="817">
        <f>'O5 Details by Class &amp; Accounts'!AF159</f>
        <v>0</v>
      </c>
      <c r="AB145" s="817">
        <f>'O5 Details by Class &amp; Accounts'!AG159</f>
        <v>0</v>
      </c>
      <c r="AC145" s="817">
        <f>'O5 Details by Class &amp; Accounts'!AH159</f>
        <v>0</v>
      </c>
      <c r="AD145" s="817">
        <f>'O5 Details by Class &amp; Accounts'!AI159</f>
        <v>0</v>
      </c>
      <c r="AE145" s="817">
        <f>'O5 Details by Class &amp; Accounts'!AJ159</f>
        <v>0</v>
      </c>
      <c r="AF145" s="817">
        <f>'O5 Details by Class &amp; Accounts'!AK159</f>
        <v>0</v>
      </c>
      <c r="AG145" s="817">
        <f>'O5 Details by Class &amp; Accounts'!AL159</f>
        <v>0</v>
      </c>
      <c r="AH145" s="817">
        <f>'O5 Details by Class &amp; Accounts'!AM159</f>
        <v>0</v>
      </c>
      <c r="AI145" s="817">
        <f>'O5 Details by Class &amp; Accounts'!AN159</f>
        <v>0</v>
      </c>
      <c r="AJ145" s="817">
        <f>'O5 Details by Class &amp; Accounts'!AO159</f>
        <v>0</v>
      </c>
      <c r="AK145" s="817">
        <f>'O5 Details by Class &amp; Accounts'!AP159</f>
        <v>0</v>
      </c>
      <c r="AL145" s="817">
        <f>'O5 Details by Class &amp; Accounts'!AQ159</f>
        <v>0</v>
      </c>
      <c r="AM145" s="817">
        <f>'O5 Details by Class &amp; Accounts'!AR159</f>
        <v>0</v>
      </c>
      <c r="AN145" s="817">
        <f>'O5 Details by Class &amp; Accounts'!AS159</f>
        <v>0</v>
      </c>
      <c r="AO145" s="817">
        <f>'O5 Details by Class &amp; Accounts'!AT159</f>
        <v>0</v>
      </c>
      <c r="AP145" s="817">
        <f>'O5 Details by Class &amp; Accounts'!AU159</f>
        <v>0</v>
      </c>
      <c r="AQ145" s="817">
        <f>'O5 Details by Class &amp; Accounts'!AV159</f>
        <v>0</v>
      </c>
      <c r="AR145" s="817">
        <f>'O5 Details by Class &amp; Accounts'!AW159</f>
        <v>0</v>
      </c>
      <c r="AS145" s="1193"/>
      <c r="AV145" s="1914">
        <v>1855</v>
      </c>
    </row>
    <row r="146" spans="1:48" s="673" customFormat="1" ht="25.5" x14ac:dyDescent="0.2">
      <c r="A146" s="1192">
        <v>5135</v>
      </c>
      <c r="B146" s="1161" t="s">
        <v>10</v>
      </c>
      <c r="C146" s="1171">
        <f t="shared" si="34"/>
        <v>30495.04912583164</v>
      </c>
      <c r="D146" s="817">
        <f>'O5 Details by Class &amp; Accounts'!I160</f>
        <v>8294.3393047931186</v>
      </c>
      <c r="E146" s="817">
        <f>'O5 Details by Class &amp; Accounts'!J160</f>
        <v>9478.1315724383221</v>
      </c>
      <c r="F146" s="817">
        <f>'O5 Details by Class &amp; Accounts'!K160</f>
        <v>9938.9158599239272</v>
      </c>
      <c r="G146" s="817">
        <f>'O5 Details by Class &amp; Accounts'!L160</f>
        <v>0</v>
      </c>
      <c r="H146" s="817">
        <f>'O5 Details by Class &amp; Accounts'!M160</f>
        <v>0</v>
      </c>
      <c r="I146" s="817">
        <f>'O5 Details by Class &amp; Accounts'!N160</f>
        <v>2701.6186135971293</v>
      </c>
      <c r="J146" s="817">
        <f>'O5 Details by Class &amp; Accounts'!O160</f>
        <v>67.525164679268656</v>
      </c>
      <c r="K146" s="817">
        <f>'O5 Details by Class &amp; Accounts'!P160</f>
        <v>0</v>
      </c>
      <c r="L146" s="817">
        <f>'O5 Details by Class &amp; Accounts'!Q160</f>
        <v>14.518610399874358</v>
      </c>
      <c r="M146" s="817">
        <f>'O5 Details by Class &amp; Accounts'!R160</f>
        <v>0</v>
      </c>
      <c r="N146" s="817">
        <f>'O5 Details by Class &amp; Accounts'!S160</f>
        <v>0</v>
      </c>
      <c r="O146" s="817">
        <f>'O5 Details by Class &amp; Accounts'!T160</f>
        <v>0</v>
      </c>
      <c r="P146" s="817">
        <f>'O5 Details by Class &amp; Accounts'!U160</f>
        <v>0</v>
      </c>
      <c r="Q146" s="817">
        <f>'O5 Details by Class &amp; Accounts'!V160</f>
        <v>0</v>
      </c>
      <c r="R146" s="817">
        <f>'O5 Details by Class &amp; Accounts'!W160</f>
        <v>0</v>
      </c>
      <c r="S146" s="817">
        <f>'O5 Details by Class &amp; Accounts'!X160</f>
        <v>0</v>
      </c>
      <c r="T146" s="817">
        <f>'O5 Details by Class &amp; Accounts'!Y160</f>
        <v>0</v>
      </c>
      <c r="U146" s="817">
        <f>'O5 Details by Class &amp; Accounts'!Z160</f>
        <v>0</v>
      </c>
      <c r="V146" s="817">
        <f>'O5 Details by Class &amp; Accounts'!AA160</f>
        <v>0</v>
      </c>
      <c r="W146" s="817">
        <f>'O5 Details by Class &amp; Accounts'!AB160</f>
        <v>0</v>
      </c>
      <c r="X146" s="1171">
        <f t="shared" si="35"/>
        <v>45742.573688747456</v>
      </c>
      <c r="Y146" s="817">
        <f>'O5 Details by Class &amp; Accounts'!AD160</f>
        <v>35793.043155109888</v>
      </c>
      <c r="Z146" s="817">
        <f>'O5 Details by Class &amp; Accounts'!AE160</f>
        <v>5890.5942010484578</v>
      </c>
      <c r="AA146" s="817">
        <f>'O5 Details by Class &amp; Accounts'!AF160</f>
        <v>575.1561542887066</v>
      </c>
      <c r="AB146" s="817">
        <f>'O5 Details by Class &amp; Accounts'!AG160</f>
        <v>0</v>
      </c>
      <c r="AC146" s="817">
        <f>'O5 Details by Class &amp; Accounts'!AH160</f>
        <v>0</v>
      </c>
      <c r="AD146" s="817">
        <f>'O5 Details by Class &amp; Accounts'!AI160</f>
        <v>4.3905049945702794</v>
      </c>
      <c r="AE146" s="817">
        <f>'O5 Details by Class &amp; Accounts'!AJ160</f>
        <v>3365.2365434470071</v>
      </c>
      <c r="AF146" s="817">
        <f>'O5 Details by Class &amp; Accounts'!AK160</f>
        <v>0</v>
      </c>
      <c r="AG146" s="817">
        <f>'O5 Details by Class &amp; Accounts'!AL160</f>
        <v>114.15312985882728</v>
      </c>
      <c r="AH146" s="817">
        <f>'O5 Details by Class &amp; Accounts'!AM160</f>
        <v>0</v>
      </c>
      <c r="AI146" s="817">
        <f>'O5 Details by Class &amp; Accounts'!AN160</f>
        <v>0</v>
      </c>
      <c r="AJ146" s="817">
        <f>'O5 Details by Class &amp; Accounts'!AO160</f>
        <v>0</v>
      </c>
      <c r="AK146" s="817">
        <f>'O5 Details by Class &amp; Accounts'!AP160</f>
        <v>0</v>
      </c>
      <c r="AL146" s="817">
        <f>'O5 Details by Class &amp; Accounts'!AQ160</f>
        <v>0</v>
      </c>
      <c r="AM146" s="817">
        <f>'O5 Details by Class &amp; Accounts'!AR160</f>
        <v>0</v>
      </c>
      <c r="AN146" s="817">
        <f>'O5 Details by Class &amp; Accounts'!AS160</f>
        <v>0</v>
      </c>
      <c r="AO146" s="817">
        <f>'O5 Details by Class &amp; Accounts'!AT160</f>
        <v>0</v>
      </c>
      <c r="AP146" s="817">
        <f>'O5 Details by Class &amp; Accounts'!AU160</f>
        <v>0</v>
      </c>
      <c r="AQ146" s="817">
        <f>'O5 Details by Class &amp; Accounts'!AV160</f>
        <v>0</v>
      </c>
      <c r="AR146" s="817">
        <f>'O5 Details by Class &amp; Accounts'!AW160</f>
        <v>0</v>
      </c>
      <c r="AS146" s="1193"/>
      <c r="AV146" s="1914" t="inlineStr">
        <is>
          <t/>
        </is>
      </c>
    </row>
    <row r="147" spans="1:48" s="673" customFormat="1" ht="12.75" x14ac:dyDescent="0.2">
      <c r="A147" s="1192">
        <v>5145</v>
      </c>
      <c r="B147" s="1161" t="s">
        <v>11</v>
      </c>
      <c r="C147" s="1171">
        <f t="shared" si="34"/>
        <v>0</v>
      </c>
      <c r="D147" s="817">
        <f>'O5 Details by Class &amp; Accounts'!I161</f>
        <v>0</v>
      </c>
      <c r="E147" s="817">
        <f>'O5 Details by Class &amp; Accounts'!J161</f>
        <v>0</v>
      </c>
      <c r="F147" s="817">
        <f>'O5 Details by Class &amp; Accounts'!K161</f>
        <v>0</v>
      </c>
      <c r="G147" s="817">
        <f>'O5 Details by Class &amp; Accounts'!L161</f>
        <v>0</v>
      </c>
      <c r="H147" s="817">
        <f>'O5 Details by Class &amp; Accounts'!M161</f>
        <v>0</v>
      </c>
      <c r="I147" s="817">
        <f>'O5 Details by Class &amp; Accounts'!N161</f>
        <v>0</v>
      </c>
      <c r="J147" s="817">
        <f>'O5 Details by Class &amp; Accounts'!O161</f>
        <v>0</v>
      </c>
      <c r="K147" s="817">
        <f>'O5 Details by Class &amp; Accounts'!P161</f>
        <v>0</v>
      </c>
      <c r="L147" s="817">
        <f>'O5 Details by Class &amp; Accounts'!Q161</f>
        <v>0</v>
      </c>
      <c r="M147" s="817">
        <f>'O5 Details by Class &amp; Accounts'!R161</f>
        <v>0</v>
      </c>
      <c r="N147" s="817">
        <f>'O5 Details by Class &amp; Accounts'!S161</f>
        <v>0</v>
      </c>
      <c r="O147" s="817">
        <f>'O5 Details by Class &amp; Accounts'!T161</f>
        <v>0</v>
      </c>
      <c r="P147" s="817">
        <f>'O5 Details by Class &amp; Accounts'!U161</f>
        <v>0</v>
      </c>
      <c r="Q147" s="817">
        <f>'O5 Details by Class &amp; Accounts'!V161</f>
        <v>0</v>
      </c>
      <c r="R147" s="817">
        <f>'O5 Details by Class &amp; Accounts'!W161</f>
        <v>0</v>
      </c>
      <c r="S147" s="817">
        <f>'O5 Details by Class &amp; Accounts'!X161</f>
        <v>0</v>
      </c>
      <c r="T147" s="817">
        <f>'O5 Details by Class &amp; Accounts'!Y161</f>
        <v>0</v>
      </c>
      <c r="U147" s="817">
        <f>'O5 Details by Class &amp; Accounts'!Z161</f>
        <v>0</v>
      </c>
      <c r="V147" s="817">
        <f>'O5 Details by Class &amp; Accounts'!AA161</f>
        <v>0</v>
      </c>
      <c r="W147" s="817">
        <f>'O5 Details by Class &amp; Accounts'!AB161</f>
        <v>0</v>
      </c>
      <c r="X147" s="1171">
        <f t="shared" si="35"/>
        <v>0</v>
      </c>
      <c r="Y147" s="817">
        <f>'O5 Details by Class &amp; Accounts'!AD161</f>
        <v>0</v>
      </c>
      <c r="Z147" s="817">
        <f>'O5 Details by Class &amp; Accounts'!AE161</f>
        <v>0</v>
      </c>
      <c r="AA147" s="817">
        <f>'O5 Details by Class &amp; Accounts'!AF161</f>
        <v>0</v>
      </c>
      <c r="AB147" s="817">
        <f>'O5 Details by Class &amp; Accounts'!AG161</f>
        <v>0</v>
      </c>
      <c r="AC147" s="817">
        <f>'O5 Details by Class &amp; Accounts'!AH161</f>
        <v>0</v>
      </c>
      <c r="AD147" s="817">
        <f>'O5 Details by Class &amp; Accounts'!AI161</f>
        <v>0</v>
      </c>
      <c r="AE147" s="817">
        <f>'O5 Details by Class &amp; Accounts'!AJ161</f>
        <v>0</v>
      </c>
      <c r="AF147" s="817">
        <f>'O5 Details by Class &amp; Accounts'!AK161</f>
        <v>0</v>
      </c>
      <c r="AG147" s="817">
        <f>'O5 Details by Class &amp; Accounts'!AL161</f>
        <v>0</v>
      </c>
      <c r="AH147" s="817">
        <f>'O5 Details by Class &amp; Accounts'!AM161</f>
        <v>0</v>
      </c>
      <c r="AI147" s="817">
        <f>'O5 Details by Class &amp; Accounts'!AN161</f>
        <v>0</v>
      </c>
      <c r="AJ147" s="817">
        <f>'O5 Details by Class &amp; Accounts'!AO161</f>
        <v>0</v>
      </c>
      <c r="AK147" s="817">
        <f>'O5 Details by Class &amp; Accounts'!AP161</f>
        <v>0</v>
      </c>
      <c r="AL147" s="817">
        <f>'O5 Details by Class &amp; Accounts'!AQ161</f>
        <v>0</v>
      </c>
      <c r="AM147" s="817">
        <f>'O5 Details by Class &amp; Accounts'!AR161</f>
        <v>0</v>
      </c>
      <c r="AN147" s="817">
        <f>'O5 Details by Class &amp; Accounts'!AS161</f>
        <v>0</v>
      </c>
      <c r="AO147" s="817">
        <f>'O5 Details by Class &amp; Accounts'!AT161</f>
        <v>0</v>
      </c>
      <c r="AP147" s="817">
        <f>'O5 Details by Class &amp; Accounts'!AU161</f>
        <v>0</v>
      </c>
      <c r="AQ147" s="817">
        <f>'O5 Details by Class &amp; Accounts'!AV161</f>
        <v>0</v>
      </c>
      <c r="AR147" s="817">
        <f>'O5 Details by Class &amp; Accounts'!AW161</f>
        <v>0</v>
      </c>
      <c r="AS147" s="1193"/>
      <c r="AV147" s="1914">
        <v>1840</v>
      </c>
    </row>
    <row r="148" spans="1:48" s="673" customFormat="1" ht="25.5" x14ac:dyDescent="0.2">
      <c r="A148" s="1192">
        <v>5150</v>
      </c>
      <c r="B148" s="1161" t="s">
        <v>12</v>
      </c>
      <c r="C148" s="1171">
        <f t="shared" si="34"/>
        <v>8789.5865616153624</v>
      </c>
      <c r="D148" s="817">
        <f>'O5 Details by Class &amp; Accounts'!I162</f>
        <v>2510.5799167191512</v>
      </c>
      <c r="E148" s="817">
        <f>'O5 Details by Class &amp; Accounts'!J162</f>
        <v>2868.8971959507853</v>
      </c>
      <c r="F148" s="817">
        <f>'O5 Details by Class &amp; Accounts'!K162</f>
        <v>2899.2453506635638</v>
      </c>
      <c r="G148" s="817">
        <f>'O5 Details by Class &amp; Accounts'!L162</f>
        <v>0</v>
      </c>
      <c r="H148" s="817">
        <f>'O5 Details by Class &amp; Accounts'!M162</f>
        <v>0</v>
      </c>
      <c r="I148" s="817">
        <f>'O5 Details by Class &amp; Accounts'!N162</f>
        <v>494.11933409761684</v>
      </c>
      <c r="J148" s="817">
        <f>'O5 Details by Class &amp; Accounts'!O162</f>
        <v>12.350184899609847</v>
      </c>
      <c r="K148" s="817">
        <f>'O5 Details by Class &amp; Accounts'!P162</f>
        <v>0</v>
      </c>
      <c r="L148" s="817">
        <f>'O5 Details by Class &amp; Accounts'!Q162</f>
        <v>4.3945792846370111</v>
      </c>
      <c r="M148" s="817">
        <f>'O5 Details by Class &amp; Accounts'!R162</f>
        <v>0</v>
      </c>
      <c r="N148" s="817">
        <f>'O5 Details by Class &amp; Accounts'!S162</f>
        <v>0</v>
      </c>
      <c r="O148" s="817">
        <f>'O5 Details by Class &amp; Accounts'!T162</f>
        <v>0</v>
      </c>
      <c r="P148" s="817">
        <f>'O5 Details by Class &amp; Accounts'!U162</f>
        <v>0</v>
      </c>
      <c r="Q148" s="817">
        <f>'O5 Details by Class &amp; Accounts'!V162</f>
        <v>0</v>
      </c>
      <c r="R148" s="817">
        <f>'O5 Details by Class &amp; Accounts'!W162</f>
        <v>0</v>
      </c>
      <c r="S148" s="817">
        <f>'O5 Details by Class &amp; Accounts'!X162</f>
        <v>0</v>
      </c>
      <c r="T148" s="817">
        <f>'O5 Details by Class &amp; Accounts'!Y162</f>
        <v>0</v>
      </c>
      <c r="U148" s="817">
        <f>'O5 Details by Class &amp; Accounts'!Z162</f>
        <v>0</v>
      </c>
      <c r="V148" s="817">
        <f>'O5 Details by Class &amp; Accounts'!AA162</f>
        <v>0</v>
      </c>
      <c r="W148" s="817">
        <f>'O5 Details by Class &amp; Accounts'!AB162</f>
        <v>0</v>
      </c>
      <c r="X148" s="1171">
        <f t="shared" si="35"/>
        <v>13184.379842423046</v>
      </c>
      <c r="Y148" s="817">
        <f>'O5 Details by Class &amp; Accounts'!AD162</f>
        <v>9864.3251489068771</v>
      </c>
      <c r="Z148" s="817">
        <f>'O5 Details by Class &amp; Accounts'!AE162</f>
        <v>1623.4086682040586</v>
      </c>
      <c r="AA148" s="817">
        <f>'O5 Details by Class &amp; Accounts'!AF162</f>
        <v>158.50921903209814</v>
      </c>
      <c r="AB148" s="817">
        <f>'O5 Details by Class &amp; Accounts'!AG162</f>
        <v>0</v>
      </c>
      <c r="AC148" s="817">
        <f>'O5 Details by Class &amp; Accounts'!AH162</f>
        <v>0</v>
      </c>
      <c r="AD148" s="817">
        <f>'O5 Details by Class &amp; Accounts'!AI162</f>
        <v>1.2099940384129628</v>
      </c>
      <c r="AE148" s="817">
        <f>'O5 Details by Class &amp; Accounts'!AJ162</f>
        <v>1505.4669672428652</v>
      </c>
      <c r="AF148" s="817">
        <f>'O5 Details by Class &amp; Accounts'!AK162</f>
        <v>0</v>
      </c>
      <c r="AG148" s="817">
        <f>'O5 Details by Class &amp; Accounts'!AL162</f>
        <v>31.459844998737029</v>
      </c>
      <c r="AH148" s="817">
        <f>'O5 Details by Class &amp; Accounts'!AM162</f>
        <v>0</v>
      </c>
      <c r="AI148" s="817">
        <f>'O5 Details by Class &amp; Accounts'!AN162</f>
        <v>0</v>
      </c>
      <c r="AJ148" s="817">
        <f>'O5 Details by Class &amp; Accounts'!AO162</f>
        <v>0</v>
      </c>
      <c r="AK148" s="817">
        <f>'O5 Details by Class &amp; Accounts'!AP162</f>
        <v>0</v>
      </c>
      <c r="AL148" s="817">
        <f>'O5 Details by Class &amp; Accounts'!AQ162</f>
        <v>0</v>
      </c>
      <c r="AM148" s="817">
        <f>'O5 Details by Class &amp; Accounts'!AR162</f>
        <v>0</v>
      </c>
      <c r="AN148" s="817">
        <f>'O5 Details by Class &amp; Accounts'!AS162</f>
        <v>0</v>
      </c>
      <c r="AO148" s="817">
        <f>'O5 Details by Class &amp; Accounts'!AT162</f>
        <v>0</v>
      </c>
      <c r="AP148" s="817">
        <f>'O5 Details by Class &amp; Accounts'!AU162</f>
        <v>0</v>
      </c>
      <c r="AQ148" s="817">
        <f>'O5 Details by Class &amp; Accounts'!AV162</f>
        <v>0</v>
      </c>
      <c r="AR148" s="817">
        <f>'O5 Details by Class &amp; Accounts'!AW162</f>
        <v>0</v>
      </c>
      <c r="AS148" s="1193"/>
      <c r="AV148" s="1914">
        <v>1845</v>
      </c>
    </row>
    <row r="149" spans="1:48" s="673" customFormat="1" ht="12.75" x14ac:dyDescent="0.2">
      <c r="A149" s="1192">
        <v>5155</v>
      </c>
      <c r="B149" s="1161" t="s">
        <v>13</v>
      </c>
      <c r="C149" s="1171">
        <f t="shared" si="34"/>
        <v>0</v>
      </c>
      <c r="D149" s="817">
        <f>'O5 Details by Class &amp; Accounts'!I163</f>
        <v>0</v>
      </c>
      <c r="E149" s="817">
        <f>'O5 Details by Class &amp; Accounts'!J163</f>
        <v>0</v>
      </c>
      <c r="F149" s="817">
        <f>'O5 Details by Class &amp; Accounts'!K163</f>
        <v>0</v>
      </c>
      <c r="G149" s="817">
        <f>'O5 Details by Class &amp; Accounts'!L163</f>
        <v>0</v>
      </c>
      <c r="H149" s="817">
        <f>'O5 Details by Class &amp; Accounts'!M163</f>
        <v>0</v>
      </c>
      <c r="I149" s="817">
        <f>'O5 Details by Class &amp; Accounts'!N163</f>
        <v>0</v>
      </c>
      <c r="J149" s="817">
        <f>'O5 Details by Class &amp; Accounts'!O163</f>
        <v>0</v>
      </c>
      <c r="K149" s="817">
        <f>'O5 Details by Class &amp; Accounts'!P163</f>
        <v>0</v>
      </c>
      <c r="L149" s="817">
        <f>'O5 Details by Class &amp; Accounts'!Q163</f>
        <v>0</v>
      </c>
      <c r="M149" s="817">
        <f>'O5 Details by Class &amp; Accounts'!R163</f>
        <v>0</v>
      </c>
      <c r="N149" s="817">
        <f>'O5 Details by Class &amp; Accounts'!S163</f>
        <v>0</v>
      </c>
      <c r="O149" s="817">
        <f>'O5 Details by Class &amp; Accounts'!T163</f>
        <v>0</v>
      </c>
      <c r="P149" s="817">
        <f>'O5 Details by Class &amp; Accounts'!U163</f>
        <v>0</v>
      </c>
      <c r="Q149" s="817">
        <f>'O5 Details by Class &amp; Accounts'!V163</f>
        <v>0</v>
      </c>
      <c r="R149" s="817">
        <f>'O5 Details by Class &amp; Accounts'!W163</f>
        <v>0</v>
      </c>
      <c r="S149" s="817">
        <f>'O5 Details by Class &amp; Accounts'!X163</f>
        <v>0</v>
      </c>
      <c r="T149" s="817">
        <f>'O5 Details by Class &amp; Accounts'!Y163</f>
        <v>0</v>
      </c>
      <c r="U149" s="817">
        <f>'O5 Details by Class &amp; Accounts'!Z163</f>
        <v>0</v>
      </c>
      <c r="V149" s="817">
        <f>'O5 Details by Class &amp; Accounts'!AA163</f>
        <v>0</v>
      </c>
      <c r="W149" s="817">
        <f>'O5 Details by Class &amp; Accounts'!AB163</f>
        <v>0</v>
      </c>
      <c r="X149" s="1171">
        <f t="shared" si="35"/>
        <v>48736.615103272299</v>
      </c>
      <c r="Y149" s="817">
        <f>'O5 Details by Class &amp; Accounts'!AD163</f>
        <v>44847.38360919249</v>
      </c>
      <c r="Z149" s="817">
        <f>'O5 Details by Class &amp; Accounts'!AE163</f>
        <v>3889.2314940798069</v>
      </c>
      <c r="AA149" s="817">
        <f>'O5 Details by Class &amp; Accounts'!AF163</f>
        <v>0</v>
      </c>
      <c r="AB149" s="817">
        <f>'O5 Details by Class &amp; Accounts'!AG163</f>
        <v>0</v>
      </c>
      <c r="AC149" s="817">
        <f>'O5 Details by Class &amp; Accounts'!AH163</f>
        <v>0</v>
      </c>
      <c r="AD149" s="817">
        <f>'O5 Details by Class &amp; Accounts'!AI163</f>
        <v>0</v>
      </c>
      <c r="AE149" s="817">
        <f>'O5 Details by Class &amp; Accounts'!AJ163</f>
        <v>0</v>
      </c>
      <c r="AF149" s="817">
        <f>'O5 Details by Class &amp; Accounts'!AK163</f>
        <v>0</v>
      </c>
      <c r="AG149" s="817">
        <f>'O5 Details by Class &amp; Accounts'!AL163</f>
        <v>0</v>
      </c>
      <c r="AH149" s="817">
        <f>'O5 Details by Class &amp; Accounts'!AM163</f>
        <v>0</v>
      </c>
      <c r="AI149" s="817">
        <f>'O5 Details by Class &amp; Accounts'!AN163</f>
        <v>0</v>
      </c>
      <c r="AJ149" s="817">
        <f>'O5 Details by Class &amp; Accounts'!AO163</f>
        <v>0</v>
      </c>
      <c r="AK149" s="817">
        <f>'O5 Details by Class &amp; Accounts'!AP163</f>
        <v>0</v>
      </c>
      <c r="AL149" s="817">
        <f>'O5 Details by Class &amp; Accounts'!AQ163</f>
        <v>0</v>
      </c>
      <c r="AM149" s="817">
        <f>'O5 Details by Class &amp; Accounts'!AR163</f>
        <v>0</v>
      </c>
      <c r="AN149" s="817">
        <f>'O5 Details by Class &amp; Accounts'!AS163</f>
        <v>0</v>
      </c>
      <c r="AO149" s="817">
        <f>'O5 Details by Class &amp; Accounts'!AT163</f>
        <v>0</v>
      </c>
      <c r="AP149" s="817">
        <f>'O5 Details by Class &amp; Accounts'!AU163</f>
        <v>0</v>
      </c>
      <c r="AQ149" s="817">
        <f>'O5 Details by Class &amp; Accounts'!AV163</f>
        <v>0</v>
      </c>
      <c r="AR149" s="817">
        <f>'O5 Details by Class &amp; Accounts'!AW163</f>
        <v>0</v>
      </c>
      <c r="AS149" s="1193"/>
      <c r="AV149" s="1914">
        <v>1855</v>
      </c>
    </row>
    <row r="150" spans="1:48" s="673" customFormat="1" ht="12.75" x14ac:dyDescent="0.2">
      <c r="A150" s="1192">
        <v>5160</v>
      </c>
      <c r="B150" s="1161" t="s">
        <v>14</v>
      </c>
      <c r="C150" s="1171">
        <f t="shared" si="34"/>
        <v>13210.510970665331</v>
      </c>
      <c r="D150" s="817">
        <f>'O5 Details by Class &amp; Accounts'!I164</f>
        <v>4068.9515827689734</v>
      </c>
      <c r="E150" s="817">
        <f>'O5 Details by Class &amp; Accounts'!J164</f>
        <v>4649.6842058389138</v>
      </c>
      <c r="F150" s="817">
        <f>'O5 Details by Class &amp; Accounts'!K164</f>
        <v>4428.8321940209535</v>
      </c>
      <c r="G150" s="817">
        <f>'O5 Details by Class &amp; Accounts'!L164</f>
        <v>0</v>
      </c>
      <c r="H150" s="817">
        <f>'O5 Details by Class &amp; Accounts'!M164</f>
        <v>0</v>
      </c>
      <c r="I150" s="817">
        <f>'O5 Details by Class &amp; Accounts'!N164</f>
        <v>0</v>
      </c>
      <c r="J150" s="817">
        <f>'O5 Details by Class &amp; Accounts'!O164</f>
        <v>55.920597621131591</v>
      </c>
      <c r="K150" s="817">
        <f>'O5 Details by Class &amp; Accounts'!P164</f>
        <v>0</v>
      </c>
      <c r="L150" s="817">
        <f>'O5 Details by Class &amp; Accounts'!Q164</f>
        <v>7.1223904153566986</v>
      </c>
      <c r="M150" s="817">
        <f>'O5 Details by Class &amp; Accounts'!R164</f>
        <v>0</v>
      </c>
      <c r="N150" s="817">
        <f>'O5 Details by Class &amp; Accounts'!S164</f>
        <v>0</v>
      </c>
      <c r="O150" s="817">
        <f>'O5 Details by Class &amp; Accounts'!T164</f>
        <v>0</v>
      </c>
      <c r="P150" s="817">
        <f>'O5 Details by Class &amp; Accounts'!U164</f>
        <v>0</v>
      </c>
      <c r="Q150" s="817">
        <f>'O5 Details by Class &amp; Accounts'!V164</f>
        <v>0</v>
      </c>
      <c r="R150" s="817">
        <f>'O5 Details by Class &amp; Accounts'!W164</f>
        <v>0</v>
      </c>
      <c r="S150" s="817">
        <f>'O5 Details by Class &amp; Accounts'!X164</f>
        <v>0</v>
      </c>
      <c r="T150" s="817">
        <f>'O5 Details by Class &amp; Accounts'!Y164</f>
        <v>0</v>
      </c>
      <c r="U150" s="817">
        <f>'O5 Details by Class &amp; Accounts'!Z164</f>
        <v>0</v>
      </c>
      <c r="V150" s="817">
        <f>'O5 Details by Class &amp; Accounts'!AA164</f>
        <v>0</v>
      </c>
      <c r="W150" s="817">
        <f>'O5 Details by Class &amp; Accounts'!AB164</f>
        <v>0</v>
      </c>
      <c r="X150" s="1171">
        <f t="shared" si="35"/>
        <v>19815.766455997997</v>
      </c>
      <c r="Y150" s="817">
        <f>'O5 Details by Class &amp; Accounts'!AD164</f>
        <v>16544.879812250394</v>
      </c>
      <c r="Z150" s="817">
        <f>'O5 Details by Class &amp; Accounts'!AE164</f>
        <v>2722.8523894083146</v>
      </c>
      <c r="AA150" s="817">
        <f>'O5 Details by Class &amp; Accounts'!AF164</f>
        <v>265.85863081676217</v>
      </c>
      <c r="AB150" s="817">
        <f>'O5 Details by Class &amp; Accounts'!AG164</f>
        <v>0</v>
      </c>
      <c r="AC150" s="817">
        <f>'O5 Details by Class &amp; Accounts'!AH164</f>
        <v>0</v>
      </c>
      <c r="AD150" s="817">
        <f>'O5 Details by Class &amp; Accounts'!AI164</f>
        <v>2.0294551970745203</v>
      </c>
      <c r="AE150" s="817">
        <f>'O5 Details by Class &amp; Accounts'!AJ164</f>
        <v>227.38033320151416</v>
      </c>
      <c r="AF150" s="817">
        <f>'O5 Details by Class &amp; Accounts'!AK164</f>
        <v>0</v>
      </c>
      <c r="AG150" s="817">
        <f>'O5 Details by Class &amp; Accounts'!AL164</f>
        <v>52.765835123937528</v>
      </c>
      <c r="AH150" s="817">
        <f>'O5 Details by Class &amp; Accounts'!AM164</f>
        <v>0</v>
      </c>
      <c r="AI150" s="817">
        <f>'O5 Details by Class &amp; Accounts'!AN164</f>
        <v>0</v>
      </c>
      <c r="AJ150" s="817">
        <f>'O5 Details by Class &amp; Accounts'!AO164</f>
        <v>0</v>
      </c>
      <c r="AK150" s="817">
        <f>'O5 Details by Class &amp; Accounts'!AP164</f>
        <v>0</v>
      </c>
      <c r="AL150" s="817">
        <f>'O5 Details by Class &amp; Accounts'!AQ164</f>
        <v>0</v>
      </c>
      <c r="AM150" s="817">
        <f>'O5 Details by Class &amp; Accounts'!AR164</f>
        <v>0</v>
      </c>
      <c r="AN150" s="817">
        <f>'O5 Details by Class &amp; Accounts'!AS164</f>
        <v>0</v>
      </c>
      <c r="AO150" s="817">
        <f>'O5 Details by Class &amp; Accounts'!AT164</f>
        <v>0</v>
      </c>
      <c r="AP150" s="817">
        <f>'O5 Details by Class &amp; Accounts'!AU164</f>
        <v>0</v>
      </c>
      <c r="AQ150" s="817">
        <f>'O5 Details by Class &amp; Accounts'!AV164</f>
        <v>0</v>
      </c>
      <c r="AR150" s="817">
        <f>'O5 Details by Class &amp; Accounts'!AW164</f>
        <v>0</v>
      </c>
      <c r="AS150" s="1193"/>
      <c r="AV150" s="1914">
        <v>1850</v>
      </c>
    </row>
    <row r="151" spans="1:48" s="673" customFormat="1" ht="12.75" x14ac:dyDescent="0.2">
      <c r="A151" s="1192">
        <v>5175</v>
      </c>
      <c r="B151" s="1161" t="s">
        <v>1521</v>
      </c>
      <c r="C151" s="1171">
        <f t="shared" si="34"/>
        <v>0</v>
      </c>
      <c r="D151" s="817">
        <f>'O5 Details by Class &amp; Accounts'!I165</f>
        <v>0</v>
      </c>
      <c r="E151" s="817">
        <f>'O5 Details by Class &amp; Accounts'!J165</f>
        <v>0</v>
      </c>
      <c r="F151" s="817">
        <f>'O5 Details by Class &amp; Accounts'!K165</f>
        <v>0</v>
      </c>
      <c r="G151" s="817">
        <f>'O5 Details by Class &amp; Accounts'!L165</f>
        <v>0</v>
      </c>
      <c r="H151" s="817">
        <f>'O5 Details by Class &amp; Accounts'!M165</f>
        <v>0</v>
      </c>
      <c r="I151" s="817">
        <f>'O5 Details by Class &amp; Accounts'!N165</f>
        <v>0</v>
      </c>
      <c r="J151" s="817">
        <f>'O5 Details by Class &amp; Accounts'!O165</f>
        <v>0</v>
      </c>
      <c r="K151" s="817">
        <f>'O5 Details by Class &amp; Accounts'!P165</f>
        <v>0</v>
      </c>
      <c r="L151" s="817">
        <f>'O5 Details by Class &amp; Accounts'!Q165</f>
        <v>0</v>
      </c>
      <c r="M151" s="817">
        <f>'O5 Details by Class &amp; Accounts'!R165</f>
        <v>0</v>
      </c>
      <c r="N151" s="817">
        <f>'O5 Details by Class &amp; Accounts'!S165</f>
        <v>0</v>
      </c>
      <c r="O151" s="817">
        <f>'O5 Details by Class &amp; Accounts'!T165</f>
        <v>0</v>
      </c>
      <c r="P151" s="817">
        <f>'O5 Details by Class &amp; Accounts'!U165</f>
        <v>0</v>
      </c>
      <c r="Q151" s="817">
        <f>'O5 Details by Class &amp; Accounts'!V165</f>
        <v>0</v>
      </c>
      <c r="R151" s="817">
        <f>'O5 Details by Class &amp; Accounts'!W165</f>
        <v>0</v>
      </c>
      <c r="S151" s="817">
        <f>'O5 Details by Class &amp; Accounts'!X165</f>
        <v>0</v>
      </c>
      <c r="T151" s="817">
        <f>'O5 Details by Class &amp; Accounts'!Y165</f>
        <v>0</v>
      </c>
      <c r="U151" s="817">
        <f>'O5 Details by Class &amp; Accounts'!Z165</f>
        <v>0</v>
      </c>
      <c r="V151" s="817">
        <f>'O5 Details by Class &amp; Accounts'!AA165</f>
        <v>0</v>
      </c>
      <c r="W151" s="817">
        <f>'O5 Details by Class &amp; Accounts'!AB165</f>
        <v>0</v>
      </c>
      <c r="X151" s="1171">
        <f t="shared" si="35"/>
        <v>55478.915214926812</v>
      </c>
      <c r="Y151" s="817">
        <f>'O5 Details by Class &amp; Accounts'!AD165</f>
        <v>36569.838398664127</v>
      </c>
      <c r="Z151" s="817">
        <f>'O5 Details by Class &amp; Accounts'!AE165</f>
        <v>10571.715501674033</v>
      </c>
      <c r="AA151" s="817">
        <f>'O5 Details by Class &amp; Accounts'!AF165</f>
        <v>8269.3984374816991</v>
      </c>
      <c r="AB151" s="817">
        <f>'O5 Details by Class &amp; Accounts'!AG165</f>
        <v>0</v>
      </c>
      <c r="AC151" s="817">
        <f>'O5 Details by Class &amp; Accounts'!AH165</f>
        <v>0</v>
      </c>
      <c r="AD151" s="817">
        <f>'O5 Details by Class &amp; Accounts'!AI165</f>
        <v>67.962877106954977</v>
      </c>
      <c r="AE151" s="817">
        <f>'O5 Details by Class &amp; Accounts'!AJ165</f>
        <v>0</v>
      </c>
      <c r="AF151" s="817">
        <f>'O5 Details by Class &amp; Accounts'!AK165</f>
        <v>0</v>
      </c>
      <c r="AG151" s="817">
        <f>'O5 Details by Class &amp; Accounts'!AL165</f>
        <v>0</v>
      </c>
      <c r="AH151" s="817">
        <f>'O5 Details by Class &amp; Accounts'!AM165</f>
        <v>0</v>
      </c>
      <c r="AI151" s="817">
        <f>'O5 Details by Class &amp; Accounts'!AN165</f>
        <v>0</v>
      </c>
      <c r="AJ151" s="817">
        <f>'O5 Details by Class &amp; Accounts'!AO165</f>
        <v>0</v>
      </c>
      <c r="AK151" s="817">
        <f>'O5 Details by Class &amp; Accounts'!AP165</f>
        <v>0</v>
      </c>
      <c r="AL151" s="817">
        <f>'O5 Details by Class &amp; Accounts'!AQ165</f>
        <v>0</v>
      </c>
      <c r="AM151" s="817">
        <f>'O5 Details by Class &amp; Accounts'!AR165</f>
        <v>0</v>
      </c>
      <c r="AN151" s="817">
        <f>'O5 Details by Class &amp; Accounts'!AS165</f>
        <v>0</v>
      </c>
      <c r="AO151" s="817">
        <f>'O5 Details by Class &amp; Accounts'!AT165</f>
        <v>0</v>
      </c>
      <c r="AP151" s="817">
        <f>'O5 Details by Class &amp; Accounts'!AU165</f>
        <v>0</v>
      </c>
      <c r="AQ151" s="817">
        <f>'O5 Details by Class &amp; Accounts'!AV165</f>
        <v>0</v>
      </c>
      <c r="AR151" s="817">
        <f>'O5 Details by Class &amp; Accounts'!AW165</f>
        <v>0</v>
      </c>
      <c r="AS151" s="1193"/>
      <c r="AV151" s="1914">
        <v>1860</v>
      </c>
    </row>
    <row r="152" spans="1:48" s="673" customFormat="1" ht="12.75" x14ac:dyDescent="0.2">
      <c r="A152" s="1192">
        <v>5305</v>
      </c>
      <c r="B152" s="1161" t="s">
        <v>1531</v>
      </c>
      <c r="C152" s="1171">
        <f t="shared" si="34"/>
        <v>0</v>
      </c>
      <c r="D152" s="817">
        <f>'O5 Details by Class &amp; Accounts'!I166</f>
        <v>0</v>
      </c>
      <c r="E152" s="817">
        <f>'O5 Details by Class &amp; Accounts'!J166</f>
        <v>0</v>
      </c>
      <c r="F152" s="817">
        <f>'O5 Details by Class &amp; Accounts'!K166</f>
        <v>0</v>
      </c>
      <c r="G152" s="817">
        <f>'O5 Details by Class &amp; Accounts'!L166</f>
        <v>0</v>
      </c>
      <c r="H152" s="817">
        <f>'O5 Details by Class &amp; Accounts'!M166</f>
        <v>0</v>
      </c>
      <c r="I152" s="817">
        <f>'O5 Details by Class &amp; Accounts'!N166</f>
        <v>0</v>
      </c>
      <c r="J152" s="817">
        <f>'O5 Details by Class &amp; Accounts'!O166</f>
        <v>0</v>
      </c>
      <c r="K152" s="817">
        <f>'O5 Details by Class &amp; Accounts'!P166</f>
        <v>0</v>
      </c>
      <c r="L152" s="817">
        <f>'O5 Details by Class &amp; Accounts'!Q166</f>
        <v>0</v>
      </c>
      <c r="M152" s="817">
        <f>'O5 Details by Class &amp; Accounts'!R166</f>
        <v>0</v>
      </c>
      <c r="N152" s="817">
        <f>'O5 Details by Class &amp; Accounts'!S166</f>
        <v>0</v>
      </c>
      <c r="O152" s="817">
        <f>'O5 Details by Class &amp; Accounts'!T166</f>
        <v>0</v>
      </c>
      <c r="P152" s="817">
        <f>'O5 Details by Class &amp; Accounts'!U166</f>
        <v>0</v>
      </c>
      <c r="Q152" s="817">
        <f>'O5 Details by Class &amp; Accounts'!V166</f>
        <v>0</v>
      </c>
      <c r="R152" s="817">
        <f>'O5 Details by Class &amp; Accounts'!W166</f>
        <v>0</v>
      </c>
      <c r="S152" s="817">
        <f>'O5 Details by Class &amp; Accounts'!X166</f>
        <v>0</v>
      </c>
      <c r="T152" s="817">
        <f>'O5 Details by Class &amp; Accounts'!Y166</f>
        <v>0</v>
      </c>
      <c r="U152" s="817">
        <f>'O5 Details by Class &amp; Accounts'!Z166</f>
        <v>0</v>
      </c>
      <c r="V152" s="817">
        <f>'O5 Details by Class &amp; Accounts'!AA166</f>
        <v>0</v>
      </c>
      <c r="W152" s="817">
        <f>'O5 Details by Class &amp; Accounts'!AB166</f>
        <v>0</v>
      </c>
      <c r="X152" s="1171">
        <f t="shared" si="35"/>
        <v>58127.665948865942</v>
      </c>
      <c r="Y152" s="817">
        <f>'O5 Details by Class &amp; Accounts'!AD166</f>
        <v>49143.622353141436</v>
      </c>
      <c r="Z152" s="817">
        <f>'O5 Details by Class &amp; Accounts'!AE166</f>
        <v>8087.7486610300411</v>
      </c>
      <c r="AA152" s="817">
        <f>'O5 Details by Class &amp; Accounts'!AF166</f>
        <v>739.70514047151448</v>
      </c>
      <c r="AB152" s="817">
        <f>'O5 Details by Class &amp; Accounts'!AG166</f>
        <v>0</v>
      </c>
      <c r="AC152" s="817">
        <f>'O5 Details by Class &amp; Accounts'!AH166</f>
        <v>0</v>
      </c>
      <c r="AD152" s="817">
        <f>'O5 Details by Class &amp; Accounts'!AI166</f>
        <v>5.6466041257367516</v>
      </c>
      <c r="AE152" s="817">
        <f>'O5 Details by Class &amp; Accounts'!AJ166</f>
        <v>27.945478636537203</v>
      </c>
      <c r="AF152" s="817">
        <f>'O5 Details by Class &amp; Accounts'!AK166</f>
        <v>0</v>
      </c>
      <c r="AG152" s="817">
        <f>'O5 Details by Class &amp; Accounts'!AL166</f>
        <v>122.99771146067283</v>
      </c>
      <c r="AH152" s="817">
        <f>'O5 Details by Class &amp; Accounts'!AM166</f>
        <v>0</v>
      </c>
      <c r="AI152" s="817">
        <f>'O5 Details by Class &amp; Accounts'!AN166</f>
        <v>0</v>
      </c>
      <c r="AJ152" s="817">
        <f>'O5 Details by Class &amp; Accounts'!AO166</f>
        <v>0</v>
      </c>
      <c r="AK152" s="817">
        <f>'O5 Details by Class &amp; Accounts'!AP166</f>
        <v>0</v>
      </c>
      <c r="AL152" s="817">
        <f>'O5 Details by Class &amp; Accounts'!AQ166</f>
        <v>0</v>
      </c>
      <c r="AM152" s="817">
        <f>'O5 Details by Class &amp; Accounts'!AR166</f>
        <v>0</v>
      </c>
      <c r="AN152" s="817">
        <f>'O5 Details by Class &amp; Accounts'!AS166</f>
        <v>0</v>
      </c>
      <c r="AO152" s="817">
        <f>'O5 Details by Class &amp; Accounts'!AT166</f>
        <v>0</v>
      </c>
      <c r="AP152" s="817">
        <f>'O5 Details by Class &amp; Accounts'!AU166</f>
        <v>0</v>
      </c>
      <c r="AQ152" s="817">
        <f>'O5 Details by Class &amp; Accounts'!AV166</f>
        <v>0</v>
      </c>
      <c r="AR152" s="817">
        <f>'O5 Details by Class &amp; Accounts'!AW166</f>
        <v>0</v>
      </c>
      <c r="AS152" s="1193"/>
      <c r="AV152" s="1914" t="inlineStr">
        <is>
          <t/>
        </is>
      </c>
    </row>
    <row r="153" spans="1:48" s="673" customFormat="1" ht="12.75" x14ac:dyDescent="0.2">
      <c r="A153" s="1192">
        <v>5310</v>
      </c>
      <c r="B153" s="1161" t="s">
        <v>286</v>
      </c>
      <c r="C153" s="1171">
        <f t="shared" si="34"/>
        <v>0</v>
      </c>
      <c r="D153" s="817">
        <f>'O5 Details by Class &amp; Accounts'!I167</f>
        <v>0</v>
      </c>
      <c r="E153" s="817">
        <f>'O5 Details by Class &amp; Accounts'!J167</f>
        <v>0</v>
      </c>
      <c r="F153" s="817">
        <f>'O5 Details by Class &amp; Accounts'!K167</f>
        <v>0</v>
      </c>
      <c r="G153" s="817">
        <f>'O5 Details by Class &amp; Accounts'!L167</f>
        <v>0</v>
      </c>
      <c r="H153" s="817">
        <f>'O5 Details by Class &amp; Accounts'!M167</f>
        <v>0</v>
      </c>
      <c r="I153" s="817">
        <f>'O5 Details by Class &amp; Accounts'!N167</f>
        <v>0</v>
      </c>
      <c r="J153" s="817">
        <f>'O5 Details by Class &amp; Accounts'!O167</f>
        <v>0</v>
      </c>
      <c r="K153" s="817">
        <f>'O5 Details by Class &amp; Accounts'!P167</f>
        <v>0</v>
      </c>
      <c r="L153" s="817">
        <f>'O5 Details by Class &amp; Accounts'!Q167</f>
        <v>0</v>
      </c>
      <c r="M153" s="817">
        <f>'O5 Details by Class &amp; Accounts'!R167</f>
        <v>0</v>
      </c>
      <c r="N153" s="817">
        <f>'O5 Details by Class &amp; Accounts'!S167</f>
        <v>0</v>
      </c>
      <c r="O153" s="817">
        <f>'O5 Details by Class &amp; Accounts'!T167</f>
        <v>0</v>
      </c>
      <c r="P153" s="817">
        <f>'O5 Details by Class &amp; Accounts'!U167</f>
        <v>0</v>
      </c>
      <c r="Q153" s="817">
        <f>'O5 Details by Class &amp; Accounts'!V167</f>
        <v>0</v>
      </c>
      <c r="R153" s="817">
        <f>'O5 Details by Class &amp; Accounts'!W167</f>
        <v>0</v>
      </c>
      <c r="S153" s="817">
        <f>'O5 Details by Class &amp; Accounts'!X167</f>
        <v>0</v>
      </c>
      <c r="T153" s="817">
        <f>'O5 Details by Class &amp; Accounts'!Y167</f>
        <v>0</v>
      </c>
      <c r="U153" s="817">
        <f>'O5 Details by Class &amp; Accounts'!Z167</f>
        <v>0</v>
      </c>
      <c r="V153" s="817">
        <f>'O5 Details by Class &amp; Accounts'!AA167</f>
        <v>0</v>
      </c>
      <c r="W153" s="817">
        <f>'O5 Details by Class &amp; Accounts'!AB167</f>
        <v>0</v>
      </c>
      <c r="X153" s="1171">
        <f t="shared" si="35"/>
        <v>134051.62747760591</v>
      </c>
      <c r="Y153" s="817">
        <f>'O5 Details by Class &amp; Accounts'!AD167</f>
        <v>62463.426612037212</v>
      </c>
      <c r="Z153" s="817">
        <f>'O5 Details by Class &amp; Accounts'!AE167</f>
        <v>10252.215996921712</v>
      </c>
      <c r="AA153" s="817">
        <f>'O5 Details by Class &amp; Accounts'!AF167</f>
        <v>58803.711949694167</v>
      </c>
      <c r="AB153" s="817">
        <f>'O5 Details by Class &amp; Accounts'!AG167</f>
        <v>0</v>
      </c>
      <c r="AC153" s="817">
        <f>'O5 Details by Class &amp; Accounts'!AH167</f>
        <v>0</v>
      </c>
      <c r="AD153" s="817">
        <f>'O5 Details by Class &amp; Accounts'!AI167</f>
        <v>448.88329732590967</v>
      </c>
      <c r="AE153" s="817">
        <f>'O5 Details by Class &amp; Accounts'!AJ167</f>
        <v>2083.3896216269272</v>
      </c>
      <c r="AF153" s="817">
        <f>'O5 Details by Class &amp; Accounts'!AK167</f>
        <v>0</v>
      </c>
      <c r="AG153" s="817">
        <f>'O5 Details by Class &amp; Accounts'!AL167</f>
        <v>0</v>
      </c>
      <c r="AH153" s="817">
        <f>'O5 Details by Class &amp; Accounts'!AM167</f>
        <v>0</v>
      </c>
      <c r="AI153" s="817">
        <f>'O5 Details by Class &amp; Accounts'!AN167</f>
        <v>0</v>
      </c>
      <c r="AJ153" s="817">
        <f>'O5 Details by Class &amp; Accounts'!AO167</f>
        <v>0</v>
      </c>
      <c r="AK153" s="817">
        <f>'O5 Details by Class &amp; Accounts'!AP167</f>
        <v>0</v>
      </c>
      <c r="AL153" s="817">
        <f>'O5 Details by Class &amp; Accounts'!AQ167</f>
        <v>0</v>
      </c>
      <c r="AM153" s="817">
        <f>'O5 Details by Class &amp; Accounts'!AR167</f>
        <v>0</v>
      </c>
      <c r="AN153" s="817">
        <f>'O5 Details by Class &amp; Accounts'!AS167</f>
        <v>0</v>
      </c>
      <c r="AO153" s="817">
        <f>'O5 Details by Class &amp; Accounts'!AT167</f>
        <v>0</v>
      </c>
      <c r="AP153" s="817">
        <f>'O5 Details by Class &amp; Accounts'!AU167</f>
        <v>0</v>
      </c>
      <c r="AQ153" s="817">
        <f>'O5 Details by Class &amp; Accounts'!AV167</f>
        <v>0</v>
      </c>
      <c r="AR153" s="817">
        <f>'O5 Details by Class &amp; Accounts'!AW167</f>
        <v>0</v>
      </c>
      <c r="AS153" s="1193"/>
      <c r="AV153" s="1914" t="inlineStr">
        <is>
          <t/>
        </is>
      </c>
    </row>
    <row r="154" spans="1:48" s="673" customFormat="1" ht="12.75" x14ac:dyDescent="0.2">
      <c r="A154" s="1192">
        <v>5315</v>
      </c>
      <c r="B154" s="1161" t="s">
        <v>1135</v>
      </c>
      <c r="C154" s="1171">
        <f t="shared" si="34"/>
        <v>0</v>
      </c>
      <c r="D154" s="817">
        <f>'O5 Details by Class &amp; Accounts'!I168</f>
        <v>0</v>
      </c>
      <c r="E154" s="817">
        <f>'O5 Details by Class &amp; Accounts'!J168</f>
        <v>0</v>
      </c>
      <c r="F154" s="817">
        <f>'O5 Details by Class &amp; Accounts'!K168</f>
        <v>0</v>
      </c>
      <c r="G154" s="817">
        <f>'O5 Details by Class &amp; Accounts'!L168</f>
        <v>0</v>
      </c>
      <c r="H154" s="817">
        <f>'O5 Details by Class &amp; Accounts'!M168</f>
        <v>0</v>
      </c>
      <c r="I154" s="817">
        <f>'O5 Details by Class &amp; Accounts'!N168</f>
        <v>0</v>
      </c>
      <c r="J154" s="817">
        <f>'O5 Details by Class &amp; Accounts'!O168</f>
        <v>0</v>
      </c>
      <c r="K154" s="817">
        <f>'O5 Details by Class &amp; Accounts'!P168</f>
        <v>0</v>
      </c>
      <c r="L154" s="817">
        <f>'O5 Details by Class &amp; Accounts'!Q168</f>
        <v>0</v>
      </c>
      <c r="M154" s="817">
        <f>'O5 Details by Class &amp; Accounts'!R168</f>
        <v>0</v>
      </c>
      <c r="N154" s="817">
        <f>'O5 Details by Class &amp; Accounts'!S168</f>
        <v>0</v>
      </c>
      <c r="O154" s="817">
        <f>'O5 Details by Class &amp; Accounts'!T168</f>
        <v>0</v>
      </c>
      <c r="P154" s="817">
        <f>'O5 Details by Class &amp; Accounts'!U168</f>
        <v>0</v>
      </c>
      <c r="Q154" s="817">
        <f>'O5 Details by Class &amp; Accounts'!V168</f>
        <v>0</v>
      </c>
      <c r="R154" s="817">
        <f>'O5 Details by Class &amp; Accounts'!W168</f>
        <v>0</v>
      </c>
      <c r="S154" s="817">
        <f>'O5 Details by Class &amp; Accounts'!X168</f>
        <v>0</v>
      </c>
      <c r="T154" s="817">
        <f>'O5 Details by Class &amp; Accounts'!Y168</f>
        <v>0</v>
      </c>
      <c r="U154" s="817">
        <f>'O5 Details by Class &amp; Accounts'!Z168</f>
        <v>0</v>
      </c>
      <c r="V154" s="817">
        <f>'O5 Details by Class &amp; Accounts'!AA168</f>
        <v>0</v>
      </c>
      <c r="W154" s="817">
        <f>'O5 Details by Class &amp; Accounts'!AB168</f>
        <v>0</v>
      </c>
      <c r="X154" s="1171">
        <f t="shared" si="35"/>
        <v>323653.16473989183</v>
      </c>
      <c r="Y154" s="817">
        <f>'O5 Details by Class &amp; Accounts'!AD168</f>
        <v>273630.26954098139</v>
      </c>
      <c r="Z154" s="817">
        <f>'O5 Details by Class &amp; Accounts'!AE168</f>
        <v>45032.350895800322</v>
      </c>
      <c r="AA154" s="817">
        <f>'O5 Details by Class &amp; Accounts'!AF168</f>
        <v>4118.6568526349474</v>
      </c>
      <c r="AB154" s="817">
        <f>'O5 Details by Class &amp; Accounts'!AG168</f>
        <v>0</v>
      </c>
      <c r="AC154" s="817">
        <f>'O5 Details by Class &amp; Accounts'!AH168</f>
        <v>0</v>
      </c>
      <c r="AD154" s="817">
        <f>'O5 Details by Class &amp; Accounts'!AI168</f>
        <v>31.440128646068306</v>
      </c>
      <c r="AE154" s="817">
        <f>'O5 Details by Class &amp; Accounts'!AJ168</f>
        <v>155.59961772493568</v>
      </c>
      <c r="AF154" s="817">
        <f>'O5 Details by Class &amp; Accounts'!AK168</f>
        <v>0</v>
      </c>
      <c r="AG154" s="817">
        <f>'O5 Details by Class &amp; Accounts'!AL168</f>
        <v>684.8477041040984</v>
      </c>
      <c r="AH154" s="817">
        <f>'O5 Details by Class &amp; Accounts'!AM168</f>
        <v>0</v>
      </c>
      <c r="AI154" s="817">
        <f>'O5 Details by Class &amp; Accounts'!AN168</f>
        <v>0</v>
      </c>
      <c r="AJ154" s="817">
        <f>'O5 Details by Class &amp; Accounts'!AO168</f>
        <v>0</v>
      </c>
      <c r="AK154" s="817">
        <f>'O5 Details by Class &amp; Accounts'!AP168</f>
        <v>0</v>
      </c>
      <c r="AL154" s="817">
        <f>'O5 Details by Class &amp; Accounts'!AQ168</f>
        <v>0</v>
      </c>
      <c r="AM154" s="817">
        <f>'O5 Details by Class &amp; Accounts'!AR168</f>
        <v>0</v>
      </c>
      <c r="AN154" s="817">
        <f>'O5 Details by Class &amp; Accounts'!AS168</f>
        <v>0</v>
      </c>
      <c r="AO154" s="817">
        <f>'O5 Details by Class &amp; Accounts'!AT168</f>
        <v>0</v>
      </c>
      <c r="AP154" s="817">
        <f>'O5 Details by Class &amp; Accounts'!AU168</f>
        <v>0</v>
      </c>
      <c r="AQ154" s="817">
        <f>'O5 Details by Class &amp; Accounts'!AV168</f>
        <v>0</v>
      </c>
      <c r="AR154" s="817">
        <f>'O5 Details by Class &amp; Accounts'!AW168</f>
        <v>0</v>
      </c>
      <c r="AS154" s="1193"/>
      <c r="AV154" s="1914" t="inlineStr">
        <is>
          <t/>
        </is>
      </c>
    </row>
    <row r="155" spans="1:48" s="673" customFormat="1" ht="12.75" x14ac:dyDescent="0.2">
      <c r="A155" s="1192">
        <v>5320</v>
      </c>
      <c r="B155" s="1161" t="s">
        <v>1136</v>
      </c>
      <c r="C155" s="1171">
        <f t="shared" si="34"/>
        <v>0</v>
      </c>
      <c r="D155" s="817">
        <f>'O5 Details by Class &amp; Accounts'!I169</f>
        <v>0</v>
      </c>
      <c r="E155" s="817">
        <f>'O5 Details by Class &amp; Accounts'!J169</f>
        <v>0</v>
      </c>
      <c r="F155" s="817">
        <f>'O5 Details by Class &amp; Accounts'!K169</f>
        <v>0</v>
      </c>
      <c r="G155" s="817">
        <f>'O5 Details by Class &amp; Accounts'!L169</f>
        <v>0</v>
      </c>
      <c r="H155" s="817">
        <f>'O5 Details by Class &amp; Accounts'!M169</f>
        <v>0</v>
      </c>
      <c r="I155" s="817">
        <f>'O5 Details by Class &amp; Accounts'!N169</f>
        <v>0</v>
      </c>
      <c r="J155" s="817">
        <f>'O5 Details by Class &amp; Accounts'!O169</f>
        <v>0</v>
      </c>
      <c r="K155" s="817">
        <f>'O5 Details by Class &amp; Accounts'!P169</f>
        <v>0</v>
      </c>
      <c r="L155" s="817">
        <f>'O5 Details by Class &amp; Accounts'!Q169</f>
        <v>0</v>
      </c>
      <c r="M155" s="817">
        <f>'O5 Details by Class &amp; Accounts'!R169</f>
        <v>0</v>
      </c>
      <c r="N155" s="817">
        <f>'O5 Details by Class &amp; Accounts'!S169</f>
        <v>0</v>
      </c>
      <c r="O155" s="817">
        <f>'O5 Details by Class &amp; Accounts'!T169</f>
        <v>0</v>
      </c>
      <c r="P155" s="817">
        <f>'O5 Details by Class &amp; Accounts'!U169</f>
        <v>0</v>
      </c>
      <c r="Q155" s="817">
        <f>'O5 Details by Class &amp; Accounts'!V169</f>
        <v>0</v>
      </c>
      <c r="R155" s="817">
        <f>'O5 Details by Class &amp; Accounts'!W169</f>
        <v>0</v>
      </c>
      <c r="S155" s="817">
        <f>'O5 Details by Class &amp; Accounts'!X169</f>
        <v>0</v>
      </c>
      <c r="T155" s="817">
        <f>'O5 Details by Class &amp; Accounts'!Y169</f>
        <v>0</v>
      </c>
      <c r="U155" s="817">
        <f>'O5 Details by Class &amp; Accounts'!Z169</f>
        <v>0</v>
      </c>
      <c r="V155" s="817">
        <f>'O5 Details by Class &amp; Accounts'!AA169</f>
        <v>0</v>
      </c>
      <c r="W155" s="817">
        <f>'O5 Details by Class &amp; Accounts'!AB169</f>
        <v>0</v>
      </c>
      <c r="X155" s="1171">
        <f t="shared" si="35"/>
        <v>91910.202294205112</v>
      </c>
      <c r="Y155" s="817">
        <f>'O5 Details by Class &amp; Accounts'!AD169</f>
        <v>77704.827782361215</v>
      </c>
      <c r="Z155" s="817">
        <f>'O5 Details by Class &amp; Accounts'!AE169</f>
        <v>12788.172437439151</v>
      </c>
      <c r="AA155" s="817">
        <f>'O5 Details by Class &amp; Accounts'!AF169</f>
        <v>1169.6056944486124</v>
      </c>
      <c r="AB155" s="817">
        <f>'O5 Details by Class &amp; Accounts'!AG169</f>
        <v>0</v>
      </c>
      <c r="AC155" s="817">
        <f>'O5 Details by Class &amp; Accounts'!AH169</f>
        <v>0</v>
      </c>
      <c r="AD155" s="817">
        <f>'O5 Details by Class &amp; Accounts'!AI169</f>
        <v>8.928287743882537</v>
      </c>
      <c r="AE155" s="817">
        <f>'O5 Details by Class &amp; Accounts'!AJ169</f>
        <v>44.186783569668385</v>
      </c>
      <c r="AF155" s="817">
        <f>'O5 Details by Class &amp; Accounts'!AK169</f>
        <v>0</v>
      </c>
      <c r="AG155" s="817">
        <f>'O5 Details by Class &amp; Accounts'!AL169</f>
        <v>194.48130864258906</v>
      </c>
      <c r="AH155" s="817">
        <f>'O5 Details by Class &amp; Accounts'!AM169</f>
        <v>0</v>
      </c>
      <c r="AI155" s="817">
        <f>'O5 Details by Class &amp; Accounts'!AN169</f>
        <v>0</v>
      </c>
      <c r="AJ155" s="817">
        <f>'O5 Details by Class &amp; Accounts'!AO169</f>
        <v>0</v>
      </c>
      <c r="AK155" s="817">
        <f>'O5 Details by Class &amp; Accounts'!AP169</f>
        <v>0</v>
      </c>
      <c r="AL155" s="817">
        <f>'O5 Details by Class &amp; Accounts'!AQ169</f>
        <v>0</v>
      </c>
      <c r="AM155" s="817">
        <f>'O5 Details by Class &amp; Accounts'!AR169</f>
        <v>0</v>
      </c>
      <c r="AN155" s="817">
        <f>'O5 Details by Class &amp; Accounts'!AS169</f>
        <v>0</v>
      </c>
      <c r="AO155" s="817">
        <f>'O5 Details by Class &amp; Accounts'!AT169</f>
        <v>0</v>
      </c>
      <c r="AP155" s="817">
        <f>'O5 Details by Class &amp; Accounts'!AU169</f>
        <v>0</v>
      </c>
      <c r="AQ155" s="817">
        <f>'O5 Details by Class &amp; Accounts'!AV169</f>
        <v>0</v>
      </c>
      <c r="AR155" s="817">
        <f>'O5 Details by Class &amp; Accounts'!AW169</f>
        <v>0</v>
      </c>
      <c r="AS155" s="1193"/>
      <c r="AV155" s="1914" t="inlineStr">
        <is>
          <t/>
        </is>
      </c>
    </row>
    <row r="156" spans="1:48" s="673" customFormat="1" ht="12.75" x14ac:dyDescent="0.2">
      <c r="A156" s="1192">
        <v>5325</v>
      </c>
      <c r="B156" s="1161" t="s">
        <v>1137</v>
      </c>
      <c r="C156" s="1171">
        <f t="shared" si="34"/>
        <v>0</v>
      </c>
      <c r="D156" s="817">
        <f>'O5 Details by Class &amp; Accounts'!I170</f>
        <v>0</v>
      </c>
      <c r="E156" s="817">
        <f>'O5 Details by Class &amp; Accounts'!J170</f>
        <v>0</v>
      </c>
      <c r="F156" s="817">
        <f>'O5 Details by Class &amp; Accounts'!K170</f>
        <v>0</v>
      </c>
      <c r="G156" s="817">
        <f>'O5 Details by Class &amp; Accounts'!L170</f>
        <v>0</v>
      </c>
      <c r="H156" s="817">
        <f>'O5 Details by Class &amp; Accounts'!M170</f>
        <v>0</v>
      </c>
      <c r="I156" s="817">
        <f>'O5 Details by Class &amp; Accounts'!N170</f>
        <v>0</v>
      </c>
      <c r="J156" s="817">
        <f>'O5 Details by Class &amp; Accounts'!O170</f>
        <v>0</v>
      </c>
      <c r="K156" s="817">
        <f>'O5 Details by Class &amp; Accounts'!P170</f>
        <v>0</v>
      </c>
      <c r="L156" s="817">
        <f>'O5 Details by Class &amp; Accounts'!Q170</f>
        <v>0</v>
      </c>
      <c r="M156" s="817">
        <f>'O5 Details by Class &amp; Accounts'!R170</f>
        <v>0</v>
      </c>
      <c r="N156" s="817">
        <f>'O5 Details by Class &amp; Accounts'!S170</f>
        <v>0</v>
      </c>
      <c r="O156" s="817">
        <f>'O5 Details by Class &amp; Accounts'!T170</f>
        <v>0</v>
      </c>
      <c r="P156" s="817">
        <f>'O5 Details by Class &amp; Accounts'!U170</f>
        <v>0</v>
      </c>
      <c r="Q156" s="817">
        <f>'O5 Details by Class &amp; Accounts'!V170</f>
        <v>0</v>
      </c>
      <c r="R156" s="817">
        <f>'O5 Details by Class &amp; Accounts'!W170</f>
        <v>0</v>
      </c>
      <c r="S156" s="817">
        <f>'O5 Details by Class &amp; Accounts'!X170</f>
        <v>0</v>
      </c>
      <c r="T156" s="817">
        <f>'O5 Details by Class &amp; Accounts'!Y170</f>
        <v>0</v>
      </c>
      <c r="U156" s="817">
        <f>'O5 Details by Class &amp; Accounts'!Z170</f>
        <v>0</v>
      </c>
      <c r="V156" s="817">
        <f>'O5 Details by Class &amp; Accounts'!AA170</f>
        <v>0</v>
      </c>
      <c r="W156" s="817">
        <f>'O5 Details by Class &amp; Accounts'!AB170</f>
        <v>0</v>
      </c>
      <c r="X156" s="1171">
        <f t="shared" si="35"/>
        <v>0</v>
      </c>
      <c r="Y156" s="817">
        <f>'O5 Details by Class &amp; Accounts'!AD170</f>
        <v>0</v>
      </c>
      <c r="Z156" s="817">
        <f>'O5 Details by Class &amp; Accounts'!AE170</f>
        <v>0</v>
      </c>
      <c r="AA156" s="817">
        <f>'O5 Details by Class &amp; Accounts'!AF170</f>
        <v>0</v>
      </c>
      <c r="AB156" s="817">
        <f>'O5 Details by Class &amp; Accounts'!AG170</f>
        <v>0</v>
      </c>
      <c r="AC156" s="817">
        <f>'O5 Details by Class &amp; Accounts'!AH170</f>
        <v>0</v>
      </c>
      <c r="AD156" s="817">
        <f>'O5 Details by Class &amp; Accounts'!AI170</f>
        <v>0</v>
      </c>
      <c r="AE156" s="817">
        <f>'O5 Details by Class &amp; Accounts'!AJ170</f>
        <v>0</v>
      </c>
      <c r="AF156" s="817">
        <f>'O5 Details by Class &amp; Accounts'!AK170</f>
        <v>0</v>
      </c>
      <c r="AG156" s="817">
        <f>'O5 Details by Class &amp; Accounts'!AL170</f>
        <v>0</v>
      </c>
      <c r="AH156" s="817">
        <f>'O5 Details by Class &amp; Accounts'!AM170</f>
        <v>0</v>
      </c>
      <c r="AI156" s="817">
        <f>'O5 Details by Class &amp; Accounts'!AN170</f>
        <v>0</v>
      </c>
      <c r="AJ156" s="817">
        <f>'O5 Details by Class &amp; Accounts'!AO170</f>
        <v>0</v>
      </c>
      <c r="AK156" s="817">
        <f>'O5 Details by Class &amp; Accounts'!AP170</f>
        <v>0</v>
      </c>
      <c r="AL156" s="817">
        <f>'O5 Details by Class &amp; Accounts'!AQ170</f>
        <v>0</v>
      </c>
      <c r="AM156" s="817">
        <f>'O5 Details by Class &amp; Accounts'!AR170</f>
        <v>0</v>
      </c>
      <c r="AN156" s="817">
        <f>'O5 Details by Class &amp; Accounts'!AS170</f>
        <v>0</v>
      </c>
      <c r="AO156" s="817">
        <f>'O5 Details by Class &amp; Accounts'!AT170</f>
        <v>0</v>
      </c>
      <c r="AP156" s="817">
        <f>'O5 Details by Class &amp; Accounts'!AU170</f>
        <v>0</v>
      </c>
      <c r="AQ156" s="817">
        <f>'O5 Details by Class &amp; Accounts'!AV170</f>
        <v>0</v>
      </c>
      <c r="AR156" s="817">
        <f>'O5 Details by Class &amp; Accounts'!AW170</f>
        <v>0</v>
      </c>
      <c r="AS156" s="1193"/>
      <c r="AV156" s="1914" t="inlineStr">
        <is>
          <t/>
        </is>
      </c>
    </row>
    <row r="157" spans="1:48" s="673" customFormat="1" ht="12.75" x14ac:dyDescent="0.2">
      <c r="A157" s="1192">
        <v>5330</v>
      </c>
      <c r="B157" s="1161" t="s">
        <v>1138</v>
      </c>
      <c r="C157" s="1171">
        <f t="shared" si="34"/>
        <v>0</v>
      </c>
      <c r="D157" s="817">
        <f>'O5 Details by Class &amp; Accounts'!I171</f>
        <v>0</v>
      </c>
      <c r="E157" s="817">
        <f>'O5 Details by Class &amp; Accounts'!J171</f>
        <v>0</v>
      </c>
      <c r="F157" s="817">
        <f>'O5 Details by Class &amp; Accounts'!K171</f>
        <v>0</v>
      </c>
      <c r="G157" s="817">
        <f>'O5 Details by Class &amp; Accounts'!L171</f>
        <v>0</v>
      </c>
      <c r="H157" s="817">
        <f>'O5 Details by Class &amp; Accounts'!M171</f>
        <v>0</v>
      </c>
      <c r="I157" s="817">
        <f>'O5 Details by Class &amp; Accounts'!N171</f>
        <v>0</v>
      </c>
      <c r="J157" s="817">
        <f>'O5 Details by Class &amp; Accounts'!O171</f>
        <v>0</v>
      </c>
      <c r="K157" s="817">
        <f>'O5 Details by Class &amp; Accounts'!P171</f>
        <v>0</v>
      </c>
      <c r="L157" s="817">
        <f>'O5 Details by Class &amp; Accounts'!Q171</f>
        <v>0</v>
      </c>
      <c r="M157" s="817">
        <f>'O5 Details by Class &amp; Accounts'!R171</f>
        <v>0</v>
      </c>
      <c r="N157" s="817">
        <f>'O5 Details by Class &amp; Accounts'!S171</f>
        <v>0</v>
      </c>
      <c r="O157" s="817">
        <f>'O5 Details by Class &amp; Accounts'!T171</f>
        <v>0</v>
      </c>
      <c r="P157" s="817">
        <f>'O5 Details by Class &amp; Accounts'!U171</f>
        <v>0</v>
      </c>
      <c r="Q157" s="817">
        <f>'O5 Details by Class &amp; Accounts'!V171</f>
        <v>0</v>
      </c>
      <c r="R157" s="817">
        <f>'O5 Details by Class &amp; Accounts'!W171</f>
        <v>0</v>
      </c>
      <c r="S157" s="817">
        <f>'O5 Details by Class &amp; Accounts'!X171</f>
        <v>0</v>
      </c>
      <c r="T157" s="817">
        <f>'O5 Details by Class &amp; Accounts'!Y171</f>
        <v>0</v>
      </c>
      <c r="U157" s="817">
        <f>'O5 Details by Class &amp; Accounts'!Z171</f>
        <v>0</v>
      </c>
      <c r="V157" s="817">
        <f>'O5 Details by Class &amp; Accounts'!AA171</f>
        <v>0</v>
      </c>
      <c r="W157" s="817">
        <f>'O5 Details by Class &amp; Accounts'!AB171</f>
        <v>0</v>
      </c>
      <c r="X157" s="1171">
        <f t="shared" si="35"/>
        <v>0</v>
      </c>
      <c r="Y157" s="817">
        <f>'O5 Details by Class &amp; Accounts'!AD171</f>
        <v>0</v>
      </c>
      <c r="Z157" s="817">
        <f>'O5 Details by Class &amp; Accounts'!AE171</f>
        <v>0</v>
      </c>
      <c r="AA157" s="817">
        <f>'O5 Details by Class &amp; Accounts'!AF171</f>
        <v>0</v>
      </c>
      <c r="AB157" s="817">
        <f>'O5 Details by Class &amp; Accounts'!AG171</f>
        <v>0</v>
      </c>
      <c r="AC157" s="817">
        <f>'O5 Details by Class &amp; Accounts'!AH171</f>
        <v>0</v>
      </c>
      <c r="AD157" s="817">
        <f>'O5 Details by Class &amp; Accounts'!AI171</f>
        <v>0</v>
      </c>
      <c r="AE157" s="817">
        <f>'O5 Details by Class &amp; Accounts'!AJ171</f>
        <v>0</v>
      </c>
      <c r="AF157" s="817">
        <f>'O5 Details by Class &amp; Accounts'!AK171</f>
        <v>0</v>
      </c>
      <c r="AG157" s="817">
        <f>'O5 Details by Class &amp; Accounts'!AL171</f>
        <v>0</v>
      </c>
      <c r="AH157" s="817">
        <f>'O5 Details by Class &amp; Accounts'!AM171</f>
        <v>0</v>
      </c>
      <c r="AI157" s="817">
        <f>'O5 Details by Class &amp; Accounts'!AN171</f>
        <v>0</v>
      </c>
      <c r="AJ157" s="817">
        <f>'O5 Details by Class &amp; Accounts'!AO171</f>
        <v>0</v>
      </c>
      <c r="AK157" s="817">
        <f>'O5 Details by Class &amp; Accounts'!AP171</f>
        <v>0</v>
      </c>
      <c r="AL157" s="817">
        <f>'O5 Details by Class &amp; Accounts'!AQ171</f>
        <v>0</v>
      </c>
      <c r="AM157" s="817">
        <f>'O5 Details by Class &amp; Accounts'!AR171</f>
        <v>0</v>
      </c>
      <c r="AN157" s="817">
        <f>'O5 Details by Class &amp; Accounts'!AS171</f>
        <v>0</v>
      </c>
      <c r="AO157" s="817">
        <f>'O5 Details by Class &amp; Accounts'!AT171</f>
        <v>0</v>
      </c>
      <c r="AP157" s="817">
        <f>'O5 Details by Class &amp; Accounts'!AU171</f>
        <v>0</v>
      </c>
      <c r="AQ157" s="817">
        <f>'O5 Details by Class &amp; Accounts'!AV171</f>
        <v>0</v>
      </c>
      <c r="AR157" s="817">
        <f>'O5 Details by Class &amp; Accounts'!AW171</f>
        <v>0</v>
      </c>
      <c r="AS157" s="1193"/>
      <c r="AV157" s="1914" t="inlineStr">
        <is>
          <t/>
        </is>
      </c>
    </row>
    <row r="158" spans="1:48" s="673" customFormat="1" ht="12.75" x14ac:dyDescent="0.2">
      <c r="A158" s="1192">
        <v>5335</v>
      </c>
      <c r="B158" s="1161" t="s">
        <v>1139</v>
      </c>
      <c r="C158" s="1171">
        <f t="shared" si="34"/>
        <v>0</v>
      </c>
      <c r="D158" s="817">
        <f>'O5 Details by Class &amp; Accounts'!I172</f>
        <v>0</v>
      </c>
      <c r="E158" s="817">
        <f>'O5 Details by Class &amp; Accounts'!J172</f>
        <v>0</v>
      </c>
      <c r="F158" s="817">
        <f>'O5 Details by Class &amp; Accounts'!K172</f>
        <v>0</v>
      </c>
      <c r="G158" s="817">
        <f>'O5 Details by Class &amp; Accounts'!L172</f>
        <v>0</v>
      </c>
      <c r="H158" s="817">
        <f>'O5 Details by Class &amp; Accounts'!M172</f>
        <v>0</v>
      </c>
      <c r="I158" s="817">
        <f>'O5 Details by Class &amp; Accounts'!N172</f>
        <v>0</v>
      </c>
      <c r="J158" s="817">
        <f>'O5 Details by Class &amp; Accounts'!O172</f>
        <v>0</v>
      </c>
      <c r="K158" s="817">
        <f>'O5 Details by Class &amp; Accounts'!P172</f>
        <v>0</v>
      </c>
      <c r="L158" s="817">
        <f>'O5 Details by Class &amp; Accounts'!Q172</f>
        <v>0</v>
      </c>
      <c r="M158" s="817">
        <f>'O5 Details by Class &amp; Accounts'!R172</f>
        <v>0</v>
      </c>
      <c r="N158" s="817">
        <f>'O5 Details by Class &amp; Accounts'!S172</f>
        <v>0</v>
      </c>
      <c r="O158" s="817">
        <f>'O5 Details by Class &amp; Accounts'!T172</f>
        <v>0</v>
      </c>
      <c r="P158" s="817">
        <f>'O5 Details by Class &amp; Accounts'!U172</f>
        <v>0</v>
      </c>
      <c r="Q158" s="817">
        <f>'O5 Details by Class &amp; Accounts'!V172</f>
        <v>0</v>
      </c>
      <c r="R158" s="817">
        <f>'O5 Details by Class &amp; Accounts'!W172</f>
        <v>0</v>
      </c>
      <c r="S158" s="817">
        <f>'O5 Details by Class &amp; Accounts'!X172</f>
        <v>0</v>
      </c>
      <c r="T158" s="817">
        <f>'O5 Details by Class &amp; Accounts'!Y172</f>
        <v>0</v>
      </c>
      <c r="U158" s="817">
        <f>'O5 Details by Class &amp; Accounts'!Z172</f>
        <v>0</v>
      </c>
      <c r="V158" s="817">
        <f>'O5 Details by Class &amp; Accounts'!AA172</f>
        <v>0</v>
      </c>
      <c r="W158" s="817">
        <f>'O5 Details by Class &amp; Accounts'!AB172</f>
        <v>0</v>
      </c>
      <c r="X158" s="1171">
        <f t="shared" si="35"/>
        <v>20000.04</v>
      </c>
      <c r="Y158" s="817">
        <f>'O5 Details by Class &amp; Accounts'!AD172</f>
        <v>7535.3554889053421</v>
      </c>
      <c r="Z158" s="817">
        <f>'O5 Details by Class &amp; Accounts'!AE172</f>
        <v>12460.127330998668</v>
      </c>
      <c r="AA158" s="817">
        <f>'O5 Details by Class &amp; Accounts'!AF172</f>
        <v>4.5571800959907609</v>
      </c>
      <c r="AB158" s="817">
        <f>'O5 Details by Class &amp; Accounts'!AG172</f>
        <v>0</v>
      </c>
      <c r="AC158" s="817">
        <f>'O5 Details by Class &amp; Accounts'!AH172</f>
        <v>0</v>
      </c>
      <c r="AD158" s="817">
        <f>'O5 Details by Class &amp; Accounts'!AI172</f>
        <v>0</v>
      </c>
      <c r="AE158" s="817">
        <f>'O5 Details by Class &amp; Accounts'!AJ172</f>
        <v>0</v>
      </c>
      <c r="AF158" s="817">
        <f>'O5 Details by Class &amp; Accounts'!AK172</f>
        <v>0</v>
      </c>
      <c r="AG158" s="817">
        <f>'O5 Details by Class &amp; Accounts'!AL172</f>
        <v>0</v>
      </c>
      <c r="AH158" s="817">
        <f>'O5 Details by Class &amp; Accounts'!AM172</f>
        <v>0</v>
      </c>
      <c r="AI158" s="817">
        <f>'O5 Details by Class &amp; Accounts'!AN172</f>
        <v>0</v>
      </c>
      <c r="AJ158" s="817">
        <f>'O5 Details by Class &amp; Accounts'!AO172</f>
        <v>0</v>
      </c>
      <c r="AK158" s="817">
        <f>'O5 Details by Class &amp; Accounts'!AP172</f>
        <v>0</v>
      </c>
      <c r="AL158" s="817">
        <f>'O5 Details by Class &amp; Accounts'!AQ172</f>
        <v>0</v>
      </c>
      <c r="AM158" s="817">
        <f>'O5 Details by Class &amp; Accounts'!AR172</f>
        <v>0</v>
      </c>
      <c r="AN158" s="817">
        <f>'O5 Details by Class &amp; Accounts'!AS172</f>
        <v>0</v>
      </c>
      <c r="AO158" s="817">
        <f>'O5 Details by Class &amp; Accounts'!AT172</f>
        <v>0</v>
      </c>
      <c r="AP158" s="817">
        <f>'O5 Details by Class &amp; Accounts'!AU172</f>
        <v>0</v>
      </c>
      <c r="AQ158" s="817">
        <f>'O5 Details by Class &amp; Accounts'!AV172</f>
        <v>0</v>
      </c>
      <c r="AR158" s="817">
        <f>'O5 Details by Class &amp; Accounts'!AW172</f>
        <v>0</v>
      </c>
      <c r="AS158" s="1193"/>
      <c r="AV158" s="1914" t="inlineStr">
        <is>
          <t/>
        </is>
      </c>
    </row>
    <row r="159" spans="1:48" s="1157" customFormat="1" ht="12.75" x14ac:dyDescent="0.2">
      <c r="A159" s="1194">
        <v>5340</v>
      </c>
      <c r="B159" s="1195" t="s">
        <v>1140</v>
      </c>
      <c r="C159" s="1196">
        <f t="shared" si="34"/>
        <v>0</v>
      </c>
      <c r="D159" s="1197">
        <f>'O5 Details by Class &amp; Accounts'!I173</f>
        <v>0</v>
      </c>
      <c r="E159" s="1197">
        <f>'O5 Details by Class &amp; Accounts'!J173</f>
        <v>0</v>
      </c>
      <c r="F159" s="1197">
        <f>'O5 Details by Class &amp; Accounts'!K173</f>
        <v>0</v>
      </c>
      <c r="G159" s="1197">
        <f>'O5 Details by Class &amp; Accounts'!L173</f>
        <v>0</v>
      </c>
      <c r="H159" s="1197">
        <f>'O5 Details by Class &amp; Accounts'!M173</f>
        <v>0</v>
      </c>
      <c r="I159" s="1197">
        <f>'O5 Details by Class &amp; Accounts'!N173</f>
        <v>0</v>
      </c>
      <c r="J159" s="1197">
        <f>'O5 Details by Class &amp; Accounts'!O173</f>
        <v>0</v>
      </c>
      <c r="K159" s="1197">
        <f>'O5 Details by Class &amp; Accounts'!P173</f>
        <v>0</v>
      </c>
      <c r="L159" s="1197">
        <f>'O5 Details by Class &amp; Accounts'!Q173</f>
        <v>0</v>
      </c>
      <c r="M159" s="1197">
        <f>'O5 Details by Class &amp; Accounts'!R173</f>
        <v>0</v>
      </c>
      <c r="N159" s="1197">
        <f>'O5 Details by Class &amp; Accounts'!S173</f>
        <v>0</v>
      </c>
      <c r="O159" s="1197">
        <f>'O5 Details by Class &amp; Accounts'!T173</f>
        <v>0</v>
      </c>
      <c r="P159" s="1197">
        <f>'O5 Details by Class &amp; Accounts'!U173</f>
        <v>0</v>
      </c>
      <c r="Q159" s="1197">
        <f>'O5 Details by Class &amp; Accounts'!V173</f>
        <v>0</v>
      </c>
      <c r="R159" s="1197">
        <f>'O5 Details by Class &amp; Accounts'!W173</f>
        <v>0</v>
      </c>
      <c r="S159" s="1197">
        <f>'O5 Details by Class &amp; Accounts'!X173</f>
        <v>0</v>
      </c>
      <c r="T159" s="1197">
        <f>'O5 Details by Class &amp; Accounts'!Y173</f>
        <v>0</v>
      </c>
      <c r="U159" s="1197">
        <f>'O5 Details by Class &amp; Accounts'!Z173</f>
        <v>0</v>
      </c>
      <c r="V159" s="1197">
        <f>'O5 Details by Class &amp; Accounts'!AA173</f>
        <v>0</v>
      </c>
      <c r="W159" s="1197">
        <f>'O5 Details by Class &amp; Accounts'!AB173</f>
        <v>0</v>
      </c>
      <c r="X159" s="1171">
        <f t="shared" si="35"/>
        <v>5124.7200000000012</v>
      </c>
      <c r="Y159" s="1197">
        <f>'O5 Details by Class &amp; Accounts'!AD173</f>
        <v>4332.6581281818108</v>
      </c>
      <c r="Z159" s="1197">
        <f>'O5 Details by Class &amp; Accounts'!AE173</f>
        <v>713.04165824608549</v>
      </c>
      <c r="AA159" s="1197">
        <f>'O5 Details by Class &amp; Accounts'!AF173</f>
        <v>65.214759023902246</v>
      </c>
      <c r="AB159" s="1197">
        <f>'O5 Details by Class &amp; Accounts'!AG173</f>
        <v>0</v>
      </c>
      <c r="AC159" s="1197">
        <f>'O5 Details by Class &amp; Accounts'!AH173</f>
        <v>0</v>
      </c>
      <c r="AD159" s="1197">
        <f>'O5 Details by Class &amp; Accounts'!AI173</f>
        <v>0.49782258796871948</v>
      </c>
      <c r="AE159" s="1197">
        <f>'O5 Details by Class &amp; Accounts'!AJ173</f>
        <v>2.4637623228191745</v>
      </c>
      <c r="AF159" s="1197">
        <f>'O5 Details by Class &amp; Accounts'!AK173</f>
        <v>0</v>
      </c>
      <c r="AG159" s="1197">
        <f>'O5 Details by Class &amp; Accounts'!AL173</f>
        <v>10.843869637415523</v>
      </c>
      <c r="AH159" s="1197">
        <f>'O5 Details by Class &amp; Accounts'!AM173</f>
        <v>0</v>
      </c>
      <c r="AI159" s="1197">
        <f>'O5 Details by Class &amp; Accounts'!AN173</f>
        <v>0</v>
      </c>
      <c r="AJ159" s="1197">
        <f>'O5 Details by Class &amp; Accounts'!AO173</f>
        <v>0</v>
      </c>
      <c r="AK159" s="1197">
        <f>'O5 Details by Class &amp; Accounts'!AP173</f>
        <v>0</v>
      </c>
      <c r="AL159" s="1197">
        <f>'O5 Details by Class &amp; Accounts'!AQ173</f>
        <v>0</v>
      </c>
      <c r="AM159" s="1197">
        <f>'O5 Details by Class &amp; Accounts'!AR173</f>
        <v>0</v>
      </c>
      <c r="AN159" s="1197">
        <f>'O5 Details by Class &amp; Accounts'!AS173</f>
        <v>0</v>
      </c>
      <c r="AO159" s="1197">
        <f>'O5 Details by Class &amp; Accounts'!AT173</f>
        <v>0</v>
      </c>
      <c r="AP159" s="1197">
        <f>'O5 Details by Class &amp; Accounts'!AU173</f>
        <v>0</v>
      </c>
      <c r="AQ159" s="1197">
        <f>'O5 Details by Class &amp; Accounts'!AV173</f>
        <v>0</v>
      </c>
      <c r="AR159" s="1197">
        <f>'O5 Details by Class &amp; Accounts'!AW173</f>
        <v>0</v>
      </c>
      <c r="AS159" s="1198"/>
      <c r="AV159" s="1914" t="inlineStr">
        <is>
          <t/>
        </is>
      </c>
    </row>
    <row r="160" spans="1:48" s="673" customFormat="1" ht="12.75" x14ac:dyDescent="0.2">
      <c r="A160" s="172"/>
      <c r="B160" s="1159"/>
      <c r="C160" s="1193"/>
      <c r="D160" s="817"/>
      <c r="E160" s="817"/>
      <c r="F160" s="817"/>
      <c r="G160" s="817"/>
      <c r="H160" s="817"/>
      <c r="I160" s="817"/>
      <c r="J160" s="817"/>
      <c r="K160" s="817"/>
      <c r="L160" s="817"/>
      <c r="M160" s="817"/>
      <c r="N160" s="817"/>
      <c r="O160" s="817"/>
      <c r="P160" s="817"/>
      <c r="Q160" s="817"/>
      <c r="R160" s="817"/>
      <c r="S160" s="817"/>
      <c r="T160" s="817"/>
      <c r="U160" s="817"/>
      <c r="V160" s="817"/>
      <c r="W160" s="817"/>
      <c r="X160" s="1171"/>
      <c r="Y160" s="817"/>
      <c r="Z160" s="817"/>
      <c r="AA160" s="817"/>
      <c r="AB160" s="817"/>
      <c r="AC160" s="817"/>
      <c r="AD160" s="817"/>
      <c r="AE160" s="817"/>
      <c r="AF160" s="817"/>
      <c r="AG160" s="817"/>
      <c r="AH160" s="817"/>
      <c r="AI160" s="817"/>
      <c r="AJ160" s="817"/>
      <c r="AK160" s="817"/>
      <c r="AL160" s="817"/>
      <c r="AM160" s="817"/>
      <c r="AN160" s="817"/>
      <c r="AO160" s="817"/>
      <c r="AP160" s="817"/>
      <c r="AQ160" s="817"/>
      <c r="AR160" s="817"/>
      <c r="AS160" s="1193"/>
      <c r="AV160" s="1914" t="e">
        <v>#N/A</v>
      </c>
    </row>
    <row r="161" spans="1:48" s="673" customFormat="1" ht="16.5" customHeight="1" x14ac:dyDescent="0.2">
      <c r="A161" s="1199" t="s">
        <v>891</v>
      </c>
      <c r="B161" s="2203" t="s">
        <v>1605</v>
      </c>
      <c r="C161" s="1201">
        <f t="shared" si="34"/>
        <v>360267.73117235274</v>
      </c>
      <c r="D161" s="1177">
        <f>SUM(D117:D159)</f>
        <v>102938.73833238105</v>
      </c>
      <c r="E161" s="1177">
        <f t="shared" ref="E161:AR161" si="36">SUM(E117:E159)</f>
        <v>110641.06338642567</v>
      </c>
      <c r="F161" s="1177">
        <f t="shared" si="36"/>
        <v>117438.30551094079</v>
      </c>
      <c r="G161" s="1177">
        <f t="shared" si="36"/>
        <v>0</v>
      </c>
      <c r="H161" s="1177">
        <f t="shared" si="36"/>
        <v>0</v>
      </c>
      <c r="I161" s="1177">
        <f t="shared" si="36"/>
        <v>28228.695978244701</v>
      </c>
      <c r="J161" s="1177">
        <f t="shared" si="36"/>
        <v>821.62592934787006</v>
      </c>
      <c r="K161" s="1177">
        <f t="shared" si="36"/>
        <v>0</v>
      </c>
      <c r="L161" s="1177">
        <f t="shared" si="36"/>
        <v>199.30203501265038</v>
      </c>
      <c r="M161" s="1177">
        <f t="shared" si="36"/>
        <v>0</v>
      </c>
      <c r="N161" s="1177">
        <f t="shared" si="36"/>
        <v>0</v>
      </c>
      <c r="O161" s="1177">
        <f t="shared" si="36"/>
        <v>0</v>
      </c>
      <c r="P161" s="1177">
        <f t="shared" si="36"/>
        <v>0</v>
      </c>
      <c r="Q161" s="1177">
        <f t="shared" si="36"/>
        <v>0</v>
      </c>
      <c r="R161" s="1177">
        <f t="shared" si="36"/>
        <v>0</v>
      </c>
      <c r="S161" s="1177">
        <f t="shared" si="36"/>
        <v>0</v>
      </c>
      <c r="T161" s="1177">
        <f t="shared" si="36"/>
        <v>0</v>
      </c>
      <c r="U161" s="1177">
        <f t="shared" si="36"/>
        <v>0</v>
      </c>
      <c r="V161" s="1177">
        <f t="shared" si="36"/>
        <v>0</v>
      </c>
      <c r="W161" s="1177">
        <f t="shared" si="36"/>
        <v>0</v>
      </c>
      <c r="X161" s="1201">
        <f>SUM(Y161:AR161)</f>
        <v>1434000.1482515694</v>
      </c>
      <c r="Y161" s="1177">
        <f t="shared" si="36"/>
        <v>1092788.5222473072</v>
      </c>
      <c r="Z161" s="1177">
        <f t="shared" si="36"/>
        <v>191182.8403965238</v>
      </c>
      <c r="AA161" s="1177">
        <f t="shared" si="36"/>
        <v>86839.835815522791</v>
      </c>
      <c r="AB161" s="1177">
        <f t="shared" si="36"/>
        <v>0</v>
      </c>
      <c r="AC161" s="1177">
        <f t="shared" si="36"/>
        <v>0</v>
      </c>
      <c r="AD161" s="1177">
        <f t="shared" si="36"/>
        <v>671.45952693608592</v>
      </c>
      <c r="AE161" s="1177">
        <f t="shared" si="36"/>
        <v>60066.040415004776</v>
      </c>
      <c r="AF161" s="1177">
        <f t="shared" si="36"/>
        <v>0</v>
      </c>
      <c r="AG161" s="1177">
        <f t="shared" si="36"/>
        <v>2451.4498502747251</v>
      </c>
      <c r="AH161" s="1177">
        <f t="shared" si="36"/>
        <v>0</v>
      </c>
      <c r="AI161" s="1177">
        <f t="shared" si="36"/>
        <v>0</v>
      </c>
      <c r="AJ161" s="1177">
        <f t="shared" si="36"/>
        <v>0</v>
      </c>
      <c r="AK161" s="1177">
        <f t="shared" si="36"/>
        <v>0</v>
      </c>
      <c r="AL161" s="1177">
        <f t="shared" si="36"/>
        <v>0</v>
      </c>
      <c r="AM161" s="1177">
        <f t="shared" si="36"/>
        <v>0</v>
      </c>
      <c r="AN161" s="1177">
        <f t="shared" si="36"/>
        <v>0</v>
      </c>
      <c r="AO161" s="1177">
        <f t="shared" si="36"/>
        <v>0</v>
      </c>
      <c r="AP161" s="1177">
        <f t="shared" si="36"/>
        <v>0</v>
      </c>
      <c r="AQ161" s="1177">
        <f t="shared" si="36"/>
        <v>0</v>
      </c>
      <c r="AR161" s="1177">
        <f t="shared" si="36"/>
        <v>0</v>
      </c>
      <c r="AS161" s="1193"/>
      <c r="AV161" s="1914" t="e">
        <v>#N/A</v>
      </c>
    </row>
    <row r="162" spans="1:48" s="673" customFormat="1" ht="12.75" x14ac:dyDescent="0.2">
      <c r="B162" s="312" t="s">
        <v>1604</v>
      </c>
      <c r="C162" s="653">
        <f>SUM(D162:W162)</f>
        <v>0</v>
      </c>
      <c r="D162" s="651">
        <f>SUM('I9 Direct Allocation'!AC67:AC109)</f>
        <v>0</v>
      </c>
      <c r="E162" s="651">
        <f>SUM('I9 Direct Allocation'!AD67:AD109)</f>
        <v>0</v>
      </c>
      <c r="F162" s="651">
        <f>SUM('I9 Direct Allocation'!AE67:AE109)</f>
        <v>0</v>
      </c>
      <c r="G162" s="651">
        <f>SUM('I9 Direct Allocation'!AF67:AF109)</f>
        <v>0</v>
      </c>
      <c r="H162" s="651">
        <f>SUM('I9 Direct Allocation'!AG67:AG109)</f>
        <v>0</v>
      </c>
      <c r="I162" s="651">
        <f>SUM('I9 Direct Allocation'!AH67:AH109)</f>
        <v>0</v>
      </c>
      <c r="J162" s="651">
        <f>SUM('I9 Direct Allocation'!AI67:AI109)</f>
        <v>0</v>
      </c>
      <c r="K162" s="651">
        <f>SUM('I9 Direct Allocation'!AJ67:AJ109)</f>
        <v>0</v>
      </c>
      <c r="L162" s="651">
        <f>SUM('I9 Direct Allocation'!AK67:AK109)</f>
        <v>0</v>
      </c>
      <c r="M162" s="651">
        <f>SUM('I9 Direct Allocation'!AL67:AL109)</f>
        <v>0</v>
      </c>
      <c r="N162" s="651">
        <f>SUM('I9 Direct Allocation'!AM67:AM109)</f>
        <v>0</v>
      </c>
      <c r="O162" s="651">
        <f>SUM('I9 Direct Allocation'!AN67:AN109)</f>
        <v>0</v>
      </c>
      <c r="P162" s="651">
        <f>SUM('I9 Direct Allocation'!AO67:AO109)</f>
        <v>0</v>
      </c>
      <c r="Q162" s="651">
        <f>SUM('I9 Direct Allocation'!AP67:AP109)</f>
        <v>0</v>
      </c>
      <c r="R162" s="651">
        <f>SUM('I9 Direct Allocation'!AQ67:AQ109)</f>
        <v>0</v>
      </c>
      <c r="S162" s="651">
        <f>SUM('I9 Direct Allocation'!AR67:AR109)</f>
        <v>0</v>
      </c>
      <c r="T162" s="651">
        <f>SUM('I9 Direct Allocation'!AS67:AS109)</f>
        <v>0</v>
      </c>
      <c r="U162" s="651">
        <f>SUM('I9 Direct Allocation'!AT67:AT109)</f>
        <v>0</v>
      </c>
      <c r="V162" s="651">
        <f>SUM('I9 Direct Allocation'!AU67:AU109)</f>
        <v>0</v>
      </c>
      <c r="W162" s="651">
        <f>SUM('I9 Direct Allocation'!AV67:AV109)</f>
        <v>0</v>
      </c>
      <c r="X162" s="2204">
        <f>SUM(Y162:AR162)</f>
        <v>0</v>
      </c>
      <c r="Y162" s="651">
        <f>SUM('I9 Direct Allocation'!BA67:BA109)</f>
        <v>0</v>
      </c>
      <c r="Z162" s="651">
        <f>SUM('I9 Direct Allocation'!BB67:BB109)</f>
        <v>0</v>
      </c>
      <c r="AA162" s="651">
        <f>SUM('I9 Direct Allocation'!BC67:BC109)</f>
        <v>0</v>
      </c>
      <c r="AB162" s="651">
        <f>SUM('I9 Direct Allocation'!BD67:BD109)</f>
        <v>0</v>
      </c>
      <c r="AC162" s="651">
        <f>SUM('I9 Direct Allocation'!BE67:BE109)</f>
        <v>0</v>
      </c>
      <c r="AD162" s="651">
        <f>SUM('I9 Direct Allocation'!BF67:BF109)</f>
        <v>0</v>
      </c>
      <c r="AE162" s="651">
        <f>SUM('I9 Direct Allocation'!BG67:BG109)</f>
        <v>0</v>
      </c>
      <c r="AF162" s="651">
        <f>SUM('I9 Direct Allocation'!BH67:BH109)</f>
        <v>0</v>
      </c>
      <c r="AG162" s="651">
        <f>SUM('I9 Direct Allocation'!BI67:BI109)</f>
        <v>0</v>
      </c>
      <c r="AH162" s="651">
        <f>SUM('I9 Direct Allocation'!BJ67:BJ109)</f>
        <v>0</v>
      </c>
      <c r="AI162" s="651">
        <f>SUM('I9 Direct Allocation'!BK67:BK109)</f>
        <v>0</v>
      </c>
      <c r="AJ162" s="651">
        <f>SUM('I9 Direct Allocation'!BL67:BL109)</f>
        <v>0</v>
      </c>
      <c r="AK162" s="651">
        <f>SUM('I9 Direct Allocation'!BM67:BM109)</f>
        <v>0</v>
      </c>
      <c r="AL162" s="651">
        <f>SUM('I9 Direct Allocation'!BN67:BN109)</f>
        <v>0</v>
      </c>
      <c r="AM162" s="651">
        <f>SUM('I9 Direct Allocation'!BO67:BO109)</f>
        <v>0</v>
      </c>
      <c r="AN162" s="651">
        <f>SUM('I9 Direct Allocation'!BP67:BP109)</f>
        <v>0</v>
      </c>
      <c r="AO162" s="651">
        <f>SUM('I9 Direct Allocation'!BQ67:BQ109)</f>
        <v>0</v>
      </c>
      <c r="AP162" s="651">
        <f>SUM('I9 Direct Allocation'!BR67:BR109)</f>
        <v>0</v>
      </c>
      <c r="AQ162" s="651">
        <f>SUM('I9 Direct Allocation'!BS67:BS109)</f>
        <v>0</v>
      </c>
      <c r="AR162" s="651">
        <f>SUM('I9 Direct Allocation'!BT67:BT109)</f>
        <v>0</v>
      </c>
      <c r="AS162" s="814"/>
      <c r="AV162" s="1914" t="e">
        <v>#N/A</v>
      </c>
    </row>
    <row r="163" spans="1:48" s="673" customFormat="1" ht="12.75" x14ac:dyDescent="0.2">
      <c r="A163" s="255" t="s">
        <v>892</v>
      </c>
      <c r="B163" s="672" t="s">
        <v>890</v>
      </c>
      <c r="C163" s="653">
        <f t="shared" si="34"/>
        <v>1794267.8794239224</v>
      </c>
      <c r="D163" s="651">
        <f>D161+Y161+D162+Y162</f>
        <v>1195727.2605796882</v>
      </c>
      <c r="E163" s="651">
        <f>E161+Z161+E162+Z162</f>
        <v>301823.90378294943</v>
      </c>
      <c r="F163" s="651">
        <f t="shared" ref="F163:W163" si="37">F161+AA161+F162+AA162</f>
        <v>204278.14132646358</v>
      </c>
      <c r="G163" s="651">
        <f t="shared" si="37"/>
        <v>0</v>
      </c>
      <c r="H163" s="651">
        <f t="shared" si="37"/>
        <v>0</v>
      </c>
      <c r="I163" s="651">
        <f t="shared" si="37"/>
        <v>28900.155505180788</v>
      </c>
      <c r="J163" s="651">
        <f t="shared" si="37"/>
        <v>60887.666344352649</v>
      </c>
      <c r="K163" s="651">
        <f t="shared" si="37"/>
        <v>0</v>
      </c>
      <c r="L163" s="651">
        <f t="shared" si="37"/>
        <v>2650.7518852873754</v>
      </c>
      <c r="M163" s="651">
        <f t="shared" si="37"/>
        <v>0</v>
      </c>
      <c r="N163" s="651">
        <f t="shared" si="37"/>
        <v>0</v>
      </c>
      <c r="O163" s="651">
        <f t="shared" si="37"/>
        <v>0</v>
      </c>
      <c r="P163" s="651">
        <f t="shared" si="37"/>
        <v>0</v>
      </c>
      <c r="Q163" s="651">
        <f t="shared" si="37"/>
        <v>0</v>
      </c>
      <c r="R163" s="651">
        <f t="shared" si="37"/>
        <v>0</v>
      </c>
      <c r="S163" s="651">
        <f t="shared" si="37"/>
        <v>0</v>
      </c>
      <c r="T163" s="651">
        <f t="shared" si="37"/>
        <v>0</v>
      </c>
      <c r="U163" s="651">
        <f t="shared" si="37"/>
        <v>0</v>
      </c>
      <c r="V163" s="651">
        <f t="shared" si="37"/>
        <v>0</v>
      </c>
      <c r="W163" s="651">
        <f t="shared" si="37"/>
        <v>0</v>
      </c>
      <c r="X163" s="653"/>
      <c r="Y163" s="651"/>
      <c r="Z163" s="651"/>
      <c r="AA163" s="651"/>
      <c r="AB163" s="651"/>
      <c r="AC163" s="651"/>
      <c r="AD163" s="651"/>
      <c r="AE163" s="651"/>
      <c r="AF163" s="651"/>
      <c r="AG163" s="651"/>
      <c r="AH163" s="651"/>
      <c r="AI163" s="651"/>
      <c r="AJ163" s="651"/>
      <c r="AK163" s="651"/>
      <c r="AL163" s="651"/>
      <c r="AM163" s="651"/>
      <c r="AN163" s="651"/>
      <c r="AO163" s="651"/>
      <c r="AP163" s="651"/>
      <c r="AQ163" s="651"/>
      <c r="AR163" s="651"/>
      <c r="AS163" s="814"/>
      <c r="AV163" s="1914" t="e">
        <v>#N/A</v>
      </c>
    </row>
    <row r="164" spans="1:48" s="673" customFormat="1" ht="12.75" x14ac:dyDescent="0.2">
      <c r="A164" s="255"/>
      <c r="B164" s="672"/>
      <c r="C164" s="814"/>
      <c r="D164" s="651"/>
      <c r="E164" s="651"/>
      <c r="F164" s="651"/>
      <c r="G164" s="651"/>
      <c r="H164" s="651"/>
      <c r="I164" s="651"/>
      <c r="J164" s="651"/>
      <c r="K164" s="651"/>
      <c r="L164" s="651"/>
      <c r="M164" s="651"/>
      <c r="N164" s="651"/>
      <c r="O164" s="651"/>
      <c r="P164" s="651"/>
      <c r="Q164" s="651"/>
      <c r="R164" s="651"/>
      <c r="S164" s="651"/>
      <c r="T164" s="651"/>
      <c r="U164" s="651"/>
      <c r="V164" s="651"/>
      <c r="W164" s="651"/>
      <c r="X164" s="653"/>
      <c r="Y164" s="651"/>
      <c r="Z164" s="651"/>
      <c r="AA164" s="651"/>
      <c r="AB164" s="651"/>
      <c r="AC164" s="651"/>
      <c r="AD164" s="651"/>
      <c r="AE164" s="651"/>
      <c r="AF164" s="651"/>
      <c r="AG164" s="651"/>
      <c r="AH164" s="651"/>
      <c r="AI164" s="651"/>
      <c r="AJ164" s="651"/>
      <c r="AK164" s="651"/>
      <c r="AL164" s="651"/>
      <c r="AM164" s="651"/>
      <c r="AN164" s="651"/>
      <c r="AO164" s="651"/>
      <c r="AP164" s="651"/>
      <c r="AQ164" s="651"/>
      <c r="AR164" s="651"/>
      <c r="AS164" s="814"/>
      <c r="AV164" s="1914" t="e">
        <v>#N/A</v>
      </c>
    </row>
    <row r="165" spans="1:48" s="673" customFormat="1" ht="12.75" x14ac:dyDescent="0.2">
      <c r="A165" s="255"/>
      <c r="B165" s="672"/>
      <c r="C165" s="814"/>
      <c r="D165" s="651"/>
      <c r="E165" s="651"/>
      <c r="F165" s="651"/>
      <c r="G165" s="651"/>
      <c r="H165" s="651"/>
      <c r="I165" s="651"/>
      <c r="J165" s="651"/>
      <c r="K165" s="651"/>
      <c r="L165" s="651"/>
      <c r="M165" s="651"/>
      <c r="N165" s="651"/>
      <c r="O165" s="651"/>
      <c r="P165" s="651"/>
      <c r="Q165" s="651"/>
      <c r="R165" s="651"/>
      <c r="S165" s="651"/>
      <c r="T165" s="651"/>
      <c r="U165" s="651"/>
      <c r="V165" s="651"/>
      <c r="W165" s="651"/>
      <c r="X165" s="653"/>
      <c r="Y165" s="651"/>
      <c r="Z165" s="651"/>
      <c r="AA165" s="651"/>
      <c r="AB165" s="651"/>
      <c r="AC165" s="651"/>
      <c r="AD165" s="651"/>
      <c r="AE165" s="651"/>
      <c r="AF165" s="651"/>
      <c r="AG165" s="651"/>
      <c r="AH165" s="651"/>
      <c r="AI165" s="651"/>
      <c r="AJ165" s="651"/>
      <c r="AK165" s="651"/>
      <c r="AL165" s="651"/>
      <c r="AM165" s="651"/>
      <c r="AN165" s="651"/>
      <c r="AO165" s="651"/>
      <c r="AP165" s="651"/>
      <c r="AQ165" s="651"/>
      <c r="AR165" s="651"/>
      <c r="AS165" s="814"/>
      <c r="AV165" s="1914" t="e">
        <v>#N/A</v>
      </c>
    </row>
    <row r="166" spans="1:48" s="673" customFormat="1" ht="12.75" x14ac:dyDescent="0.2">
      <c r="A166" s="1202" t="s">
        <v>318</v>
      </c>
      <c r="B166" s="1159"/>
      <c r="C166" s="814"/>
      <c r="D166" s="651"/>
      <c r="E166" s="651"/>
      <c r="F166" s="651"/>
      <c r="G166" s="651"/>
      <c r="H166" s="651"/>
      <c r="I166" s="651"/>
      <c r="J166" s="651"/>
      <c r="K166" s="651"/>
      <c r="L166" s="651"/>
      <c r="M166" s="651"/>
      <c r="N166" s="651"/>
      <c r="O166" s="651"/>
      <c r="P166" s="651"/>
      <c r="Q166" s="651"/>
      <c r="R166" s="651"/>
      <c r="S166" s="651"/>
      <c r="T166" s="651"/>
      <c r="U166" s="651"/>
      <c r="V166" s="651"/>
      <c r="W166" s="651"/>
      <c r="X166" s="653"/>
      <c r="Y166" s="651"/>
      <c r="Z166" s="651"/>
      <c r="AA166" s="651"/>
      <c r="AB166" s="651"/>
      <c r="AC166" s="651"/>
      <c r="AD166" s="651"/>
      <c r="AE166" s="651"/>
      <c r="AF166" s="651"/>
      <c r="AG166" s="651"/>
      <c r="AH166" s="651"/>
      <c r="AI166" s="651"/>
      <c r="AJ166" s="651"/>
      <c r="AK166" s="651"/>
      <c r="AL166" s="651"/>
      <c r="AM166" s="651"/>
      <c r="AN166" s="651"/>
      <c r="AO166" s="651"/>
      <c r="AP166" s="651"/>
      <c r="AQ166" s="651"/>
      <c r="AR166" s="651"/>
      <c r="AS166" s="814"/>
      <c r="AV166" s="1914" t="e">
        <v>#N/A</v>
      </c>
    </row>
    <row r="167" spans="1:48" s="673" customFormat="1" ht="12.75" x14ac:dyDescent="0.2">
      <c r="A167" s="1160">
        <v>4705</v>
      </c>
      <c r="B167" s="1161" t="s">
        <v>1359</v>
      </c>
      <c r="C167" s="653">
        <f>'I3 TB Data'!H332</f>
        <v>22963604.550922379</v>
      </c>
      <c r="D167" s="651">
        <f>'O5 Details by Class &amp; Accounts'!BT121</f>
        <v>7620734.9143700851</v>
      </c>
      <c r="E167" s="651">
        <f>'O5 Details by Class &amp; Accounts'!BU121</f>
        <v>4317359.3157595173</v>
      </c>
      <c r="F167" s="651">
        <f>'O5 Details by Class &amp; Accounts'!BV121</f>
        <v>8504441.2983144373</v>
      </c>
      <c r="G167" s="651">
        <f>'O5 Details by Class &amp; Accounts'!BW121</f>
        <v>0</v>
      </c>
      <c r="H167" s="651">
        <f>'O5 Details by Class &amp; Accounts'!BX121</f>
        <v>0</v>
      </c>
      <c r="I167" s="651">
        <f>'O5 Details by Class &amp; Accounts'!BY121</f>
        <v>2403701.0606602374</v>
      </c>
      <c r="J167" s="651">
        <f>'O5 Details by Class &amp; Accounts'!BZ121</f>
        <v>91431.43186437519</v>
      </c>
      <c r="K167" s="651">
        <f>'O5 Details by Class &amp; Accounts'!CA121</f>
        <v>0</v>
      </c>
      <c r="L167" s="651">
        <f>'O5 Details by Class &amp; Accounts'!CB121</f>
        <v>25936.52995372692</v>
      </c>
      <c r="M167" s="651">
        <f>'O5 Details by Class &amp; Accounts'!CC121</f>
        <v>0</v>
      </c>
      <c r="N167" s="651">
        <f>'O5 Details by Class &amp; Accounts'!CD121</f>
        <v>0</v>
      </c>
      <c r="O167" s="651">
        <f>'O5 Details by Class &amp; Accounts'!CE121</f>
        <v>0</v>
      </c>
      <c r="P167" s="651">
        <f>'O5 Details by Class &amp; Accounts'!CF121</f>
        <v>0</v>
      </c>
      <c r="Q167" s="651">
        <f>'O5 Details by Class &amp; Accounts'!CG121</f>
        <v>0</v>
      </c>
      <c r="R167" s="651">
        <f>'O5 Details by Class &amp; Accounts'!CH121</f>
        <v>0</v>
      </c>
      <c r="S167" s="651">
        <f>'O5 Details by Class &amp; Accounts'!CI121</f>
        <v>0</v>
      </c>
      <c r="T167" s="651">
        <f>'O5 Details by Class &amp; Accounts'!CJ121</f>
        <v>0</v>
      </c>
      <c r="U167" s="651">
        <f>'O5 Details by Class &amp; Accounts'!CK121</f>
        <v>0</v>
      </c>
      <c r="V167" s="651">
        <f>'O5 Details by Class &amp; Accounts'!CL121</f>
        <v>0</v>
      </c>
      <c r="W167" s="651">
        <f>'O5 Details by Class &amp; Accounts'!CM121</f>
        <v>0</v>
      </c>
      <c r="X167" s="653">
        <f>SUM(D167:W167)</f>
        <v>22963604.550922379</v>
      </c>
      <c r="Y167" s="651"/>
      <c r="Z167" s="651"/>
      <c r="AA167" s="651"/>
      <c r="AB167" s="651"/>
      <c r="AC167" s="651"/>
      <c r="AD167" s="651"/>
      <c r="AE167" s="651"/>
      <c r="AF167" s="651"/>
      <c r="AG167" s="651"/>
      <c r="AH167" s="651"/>
      <c r="AI167" s="651"/>
      <c r="AJ167" s="651"/>
      <c r="AK167" s="651"/>
      <c r="AL167" s="651"/>
      <c r="AM167" s="651"/>
      <c r="AN167" s="651"/>
      <c r="AO167" s="651"/>
      <c r="AP167" s="651"/>
      <c r="AQ167" s="651"/>
      <c r="AR167" s="651"/>
      <c r="AS167" s="814"/>
      <c r="AV167" s="1914" t="inlineStr">
        <is>
          <t/>
        </is>
      </c>
    </row>
    <row r="168" spans="1:48" s="673" customFormat="1" ht="12.75" x14ac:dyDescent="0.2">
      <c r="A168" s="1160">
        <v>4708</v>
      </c>
      <c r="B168" s="1161" t="s">
        <v>1360</v>
      </c>
      <c r="C168" s="653">
        <f>'I3 TB Data'!H333</f>
        <v>828779</v>
      </c>
      <c r="D168" s="651">
        <f>'O5 Details by Class &amp; Accounts'!BT122</f>
        <v>275039.79384382116</v>
      </c>
      <c r="E168" s="651">
        <f>'O5 Details by Class &amp; Accounts'!BU122</f>
        <v>155817.73011380891</v>
      </c>
      <c r="F168" s="651">
        <f>'O5 Details by Class &amp; Accounts'!BV122</f>
        <v>306933.62355835515</v>
      </c>
      <c r="G168" s="651">
        <f>'O5 Details by Class &amp; Accounts'!BW122</f>
        <v>0</v>
      </c>
      <c r="H168" s="651">
        <f>'O5 Details by Class &amp; Accounts'!BX122</f>
        <v>0</v>
      </c>
      <c r="I168" s="651">
        <f>'O5 Details by Class &amp; Accounts'!BY122</f>
        <v>86751.927683448681</v>
      </c>
      <c r="J168" s="651">
        <f>'O5 Details by Class &amp; Accounts'!BZ122</f>
        <v>3299.8500083507706</v>
      </c>
      <c r="K168" s="651">
        <f>'O5 Details by Class &amp; Accounts'!CA122</f>
        <v>0</v>
      </c>
      <c r="L168" s="651">
        <f>'O5 Details by Class &amp; Accounts'!CB122</f>
        <v>936.07479221533742</v>
      </c>
      <c r="M168" s="651">
        <f>'O5 Details by Class &amp; Accounts'!CC122</f>
        <v>0</v>
      </c>
      <c r="N168" s="651">
        <f>'O5 Details by Class &amp; Accounts'!CD122</f>
        <v>0</v>
      </c>
      <c r="O168" s="651">
        <f>'O5 Details by Class &amp; Accounts'!CE122</f>
        <v>0</v>
      </c>
      <c r="P168" s="651">
        <f>'O5 Details by Class &amp; Accounts'!CF122</f>
        <v>0</v>
      </c>
      <c r="Q168" s="651">
        <f>'O5 Details by Class &amp; Accounts'!CG122</f>
        <v>0</v>
      </c>
      <c r="R168" s="651">
        <f>'O5 Details by Class &amp; Accounts'!CH122</f>
        <v>0</v>
      </c>
      <c r="S168" s="651">
        <f>'O5 Details by Class &amp; Accounts'!CI122</f>
        <v>0</v>
      </c>
      <c r="T168" s="651">
        <f>'O5 Details by Class &amp; Accounts'!CJ122</f>
        <v>0</v>
      </c>
      <c r="U168" s="651">
        <f>'O5 Details by Class &amp; Accounts'!CK122</f>
        <v>0</v>
      </c>
      <c r="V168" s="651">
        <f>'O5 Details by Class &amp; Accounts'!CL122</f>
        <v>0</v>
      </c>
      <c r="W168" s="651">
        <f>'O5 Details by Class &amp; Accounts'!CM122</f>
        <v>0</v>
      </c>
      <c r="X168" s="653">
        <f t="shared" ref="X168:X173" si="38">SUM(D168:W168)</f>
        <v>828779</v>
      </c>
      <c r="Y168" s="651"/>
      <c r="Z168" s="651"/>
      <c r="AA168" s="651"/>
      <c r="AB168" s="651"/>
      <c r="AC168" s="651"/>
      <c r="AD168" s="651"/>
      <c r="AE168" s="651"/>
      <c r="AF168" s="651"/>
      <c r="AG168" s="651"/>
      <c r="AH168" s="651"/>
      <c r="AI168" s="651"/>
      <c r="AJ168" s="651"/>
      <c r="AK168" s="651"/>
      <c r="AL168" s="651"/>
      <c r="AM168" s="651"/>
      <c r="AN168" s="651"/>
      <c r="AO168" s="651"/>
      <c r="AP168" s="651"/>
      <c r="AQ168" s="651"/>
      <c r="AR168" s="651"/>
      <c r="AS168" s="814"/>
      <c r="AV168" s="1914" t="inlineStr">
        <is>
          <t/>
        </is>
      </c>
    </row>
    <row r="169" spans="1:48" s="673" customFormat="1" ht="12.75" x14ac:dyDescent="0.2">
      <c r="A169" s="1160">
        <v>4710</v>
      </c>
      <c r="B169" s="1161" t="s">
        <v>1383</v>
      </c>
      <c r="C169" s="653">
        <f>'I3 TB Data'!H334</f>
        <v>0</v>
      </c>
      <c r="D169" s="651">
        <f>'O5 Details by Class &amp; Accounts'!BT123</f>
        <v>0</v>
      </c>
      <c r="E169" s="651">
        <f>'O5 Details by Class &amp; Accounts'!BU123</f>
        <v>0</v>
      </c>
      <c r="F169" s="651">
        <f>'O5 Details by Class &amp; Accounts'!BV123</f>
        <v>0</v>
      </c>
      <c r="G169" s="651">
        <f>'O5 Details by Class &amp; Accounts'!BW123</f>
        <v>0</v>
      </c>
      <c r="H169" s="651">
        <f>'O5 Details by Class &amp; Accounts'!BX123</f>
        <v>0</v>
      </c>
      <c r="I169" s="651">
        <f>'O5 Details by Class &amp; Accounts'!BY123</f>
        <v>0</v>
      </c>
      <c r="J169" s="651">
        <f>'O5 Details by Class &amp; Accounts'!BZ123</f>
        <v>0</v>
      </c>
      <c r="K169" s="651">
        <f>'O5 Details by Class &amp; Accounts'!CA123</f>
        <v>0</v>
      </c>
      <c r="L169" s="651">
        <f>'O5 Details by Class &amp; Accounts'!CB123</f>
        <v>0</v>
      </c>
      <c r="M169" s="651">
        <f>'O5 Details by Class &amp; Accounts'!CC123</f>
        <v>0</v>
      </c>
      <c r="N169" s="651">
        <f>'O5 Details by Class &amp; Accounts'!CD123</f>
        <v>0</v>
      </c>
      <c r="O169" s="651">
        <f>'O5 Details by Class &amp; Accounts'!CE123</f>
        <v>0</v>
      </c>
      <c r="P169" s="651">
        <f>'O5 Details by Class &amp; Accounts'!CF123</f>
        <v>0</v>
      </c>
      <c r="Q169" s="651">
        <f>'O5 Details by Class &amp; Accounts'!CG123</f>
        <v>0</v>
      </c>
      <c r="R169" s="651">
        <f>'O5 Details by Class &amp; Accounts'!CH123</f>
        <v>0</v>
      </c>
      <c r="S169" s="651">
        <f>'O5 Details by Class &amp; Accounts'!CI123</f>
        <v>0</v>
      </c>
      <c r="T169" s="651">
        <f>'O5 Details by Class &amp; Accounts'!CJ123</f>
        <v>0</v>
      </c>
      <c r="U169" s="651">
        <f>'O5 Details by Class &amp; Accounts'!CK123</f>
        <v>0</v>
      </c>
      <c r="V169" s="651">
        <f>'O5 Details by Class &amp; Accounts'!CL123</f>
        <v>0</v>
      </c>
      <c r="W169" s="651">
        <f>'O5 Details by Class &amp; Accounts'!CM123</f>
        <v>0</v>
      </c>
      <c r="X169" s="653">
        <f t="shared" si="38"/>
        <v>0</v>
      </c>
      <c r="Y169" s="651"/>
      <c r="Z169" s="651"/>
      <c r="AA169" s="651"/>
      <c r="AB169" s="651"/>
      <c r="AC169" s="651"/>
      <c r="AD169" s="651"/>
      <c r="AE169" s="651"/>
      <c r="AF169" s="651"/>
      <c r="AG169" s="651"/>
      <c r="AH169" s="651"/>
      <c r="AI169" s="651"/>
      <c r="AJ169" s="651"/>
      <c r="AK169" s="651"/>
      <c r="AL169" s="651"/>
      <c r="AM169" s="651"/>
      <c r="AN169" s="651"/>
      <c r="AO169" s="651"/>
      <c r="AP169" s="651"/>
      <c r="AQ169" s="651"/>
      <c r="AR169" s="651"/>
      <c r="AS169" s="814"/>
      <c r="AV169" s="1914" t="inlineStr">
        <is>
          <t/>
        </is>
      </c>
    </row>
    <row r="170" spans="1:48" s="673" customFormat="1" ht="12.75" x14ac:dyDescent="0.2">
      <c r="A170" s="1160">
        <v>4712</v>
      </c>
      <c r="B170" s="1161" t="s">
        <v>1384</v>
      </c>
      <c r="C170" s="653">
        <f>'I3 TB Data'!H335</f>
        <v>0</v>
      </c>
      <c r="D170" s="651">
        <f>'O5 Details by Class &amp; Accounts'!BT124</f>
        <v>0</v>
      </c>
      <c r="E170" s="651">
        <f>'O5 Details by Class &amp; Accounts'!BU124</f>
        <v>0</v>
      </c>
      <c r="F170" s="651">
        <f>'O5 Details by Class &amp; Accounts'!BV124</f>
        <v>0</v>
      </c>
      <c r="G170" s="651">
        <f>'O5 Details by Class &amp; Accounts'!BW124</f>
        <v>0</v>
      </c>
      <c r="H170" s="651">
        <f>'O5 Details by Class &amp; Accounts'!BX124</f>
        <v>0</v>
      </c>
      <c r="I170" s="651">
        <f>'O5 Details by Class &amp; Accounts'!BY124</f>
        <v>0</v>
      </c>
      <c r="J170" s="651">
        <f>'O5 Details by Class &amp; Accounts'!BZ124</f>
        <v>0</v>
      </c>
      <c r="K170" s="651">
        <f>'O5 Details by Class &amp; Accounts'!CA124</f>
        <v>0</v>
      </c>
      <c r="L170" s="651">
        <f>'O5 Details by Class &amp; Accounts'!CB124</f>
        <v>0</v>
      </c>
      <c r="M170" s="651">
        <f>'O5 Details by Class &amp; Accounts'!CC124</f>
        <v>0</v>
      </c>
      <c r="N170" s="651">
        <f>'O5 Details by Class &amp; Accounts'!CD124</f>
        <v>0</v>
      </c>
      <c r="O170" s="651">
        <f>'O5 Details by Class &amp; Accounts'!CE124</f>
        <v>0</v>
      </c>
      <c r="P170" s="651">
        <f>'O5 Details by Class &amp; Accounts'!CF124</f>
        <v>0</v>
      </c>
      <c r="Q170" s="651">
        <f>'O5 Details by Class &amp; Accounts'!CG124</f>
        <v>0</v>
      </c>
      <c r="R170" s="651">
        <f>'O5 Details by Class &amp; Accounts'!CH124</f>
        <v>0</v>
      </c>
      <c r="S170" s="651">
        <f>'O5 Details by Class &amp; Accounts'!CI124</f>
        <v>0</v>
      </c>
      <c r="T170" s="651">
        <f>'O5 Details by Class &amp; Accounts'!CJ124</f>
        <v>0</v>
      </c>
      <c r="U170" s="651">
        <f>'O5 Details by Class &amp; Accounts'!CK124</f>
        <v>0</v>
      </c>
      <c r="V170" s="651">
        <f>'O5 Details by Class &amp; Accounts'!CL124</f>
        <v>0</v>
      </c>
      <c r="W170" s="651">
        <f>'O5 Details by Class &amp; Accounts'!CM124</f>
        <v>0</v>
      </c>
      <c r="X170" s="653">
        <f t="shared" si="38"/>
        <v>0</v>
      </c>
      <c r="Y170" s="651"/>
      <c r="Z170" s="651"/>
      <c r="AA170" s="651"/>
      <c r="AB170" s="651"/>
      <c r="AC170" s="651"/>
      <c r="AD170" s="651"/>
      <c r="AE170" s="651"/>
      <c r="AF170" s="651"/>
      <c r="AG170" s="651"/>
      <c r="AH170" s="651"/>
      <c r="AI170" s="651"/>
      <c r="AJ170" s="651"/>
      <c r="AK170" s="651"/>
      <c r="AL170" s="651"/>
      <c r="AM170" s="651"/>
      <c r="AN170" s="651"/>
      <c r="AO170" s="651"/>
      <c r="AP170" s="651"/>
      <c r="AQ170" s="651"/>
      <c r="AR170" s="651"/>
      <c r="AS170" s="814"/>
      <c r="AV170" s="1914" t="inlineStr">
        <is>
          <t/>
        </is>
      </c>
    </row>
    <row r="171" spans="1:48" s="673" customFormat="1" ht="12.75" x14ac:dyDescent="0.2">
      <c r="A171" s="1160">
        <v>4714</v>
      </c>
      <c r="B171" s="1161" t="s">
        <v>1385</v>
      </c>
      <c r="C171" s="653">
        <f>'I3 TB Data'!H336</f>
        <v>1518848</v>
      </c>
      <c r="D171" s="651">
        <f>'O5 Details by Class &amp; Accounts'!BT125</f>
        <v>504047.08710054198</v>
      </c>
      <c r="E171" s="651">
        <f>'O5 Details by Class &amp; Accounts'!BU125</f>
        <v>285556.76211378234</v>
      </c>
      <c r="F171" s="651">
        <f>'O5 Details by Class &amp; Accounts'!BV125</f>
        <v>562496.78174080257</v>
      </c>
      <c r="G171" s="651">
        <f>'O5 Details by Class &amp; Accounts'!BW125</f>
        <v>0</v>
      </c>
      <c r="H171" s="651">
        <f>'O5 Details by Class &amp; Accounts'!BX125</f>
        <v>0</v>
      </c>
      <c r="I171" s="651">
        <f>'O5 Details by Class &amp; Accounts'!BY125</f>
        <v>158984.47216706825</v>
      </c>
      <c r="J171" s="651">
        <f>'O5 Details by Class &amp; Accounts'!BZ125</f>
        <v>6047.4150352308052</v>
      </c>
      <c r="K171" s="651">
        <f>'O5 Details by Class &amp; Accounts'!CA125</f>
        <v>0</v>
      </c>
      <c r="L171" s="651">
        <f>'O5 Details by Class &amp; Accounts'!CB125</f>
        <v>1715.4818425740527</v>
      </c>
      <c r="M171" s="651">
        <f>'O5 Details by Class &amp; Accounts'!CC125</f>
        <v>0</v>
      </c>
      <c r="N171" s="651">
        <f>'O5 Details by Class &amp; Accounts'!CD125</f>
        <v>0</v>
      </c>
      <c r="O171" s="651">
        <f>'O5 Details by Class &amp; Accounts'!CE125</f>
        <v>0</v>
      </c>
      <c r="P171" s="651">
        <f>'O5 Details by Class &amp; Accounts'!CF125</f>
        <v>0</v>
      </c>
      <c r="Q171" s="651">
        <f>'O5 Details by Class &amp; Accounts'!CG125</f>
        <v>0</v>
      </c>
      <c r="R171" s="651">
        <f>'O5 Details by Class &amp; Accounts'!CH125</f>
        <v>0</v>
      </c>
      <c r="S171" s="651">
        <f>'O5 Details by Class &amp; Accounts'!CI125</f>
        <v>0</v>
      </c>
      <c r="T171" s="651">
        <f>'O5 Details by Class &amp; Accounts'!CJ125</f>
        <v>0</v>
      </c>
      <c r="U171" s="651">
        <f>'O5 Details by Class &amp; Accounts'!CK125</f>
        <v>0</v>
      </c>
      <c r="V171" s="651">
        <f>'O5 Details by Class &amp; Accounts'!CL125</f>
        <v>0</v>
      </c>
      <c r="W171" s="651">
        <f>'O5 Details by Class &amp; Accounts'!CM125</f>
        <v>0</v>
      </c>
      <c r="X171" s="653">
        <f t="shared" si="38"/>
        <v>1518847.9999999998</v>
      </c>
      <c r="Y171" s="651"/>
      <c r="Z171" s="651"/>
      <c r="AA171" s="651"/>
      <c r="AB171" s="651"/>
      <c r="AC171" s="651"/>
      <c r="AD171" s="651"/>
      <c r="AE171" s="651"/>
      <c r="AF171" s="651"/>
      <c r="AG171" s="651"/>
      <c r="AH171" s="651"/>
      <c r="AI171" s="651"/>
      <c r="AJ171" s="651"/>
      <c r="AK171" s="651"/>
      <c r="AL171" s="651"/>
      <c r="AM171" s="651"/>
      <c r="AN171" s="651"/>
      <c r="AO171" s="651"/>
      <c r="AP171" s="651"/>
      <c r="AQ171" s="651"/>
      <c r="AR171" s="651"/>
      <c r="AS171" s="814"/>
      <c r="AV171" s="1914" t="inlineStr">
        <is>
          <t/>
        </is>
      </c>
    </row>
    <row r="172" spans="1:48" s="673" customFormat="1" ht="12.75" x14ac:dyDescent="0.2">
      <c r="A172" s="1160">
        <v>4716</v>
      </c>
      <c r="B172" s="1161" t="s">
        <v>572</v>
      </c>
      <c r="C172" s="653">
        <f>'I3 TB Data'!H338</f>
        <v>450515</v>
      </c>
      <c r="D172" s="651">
        <f>'O5 Details by Class &amp; Accounts'!BT127</f>
        <v>149508.5574363601</v>
      </c>
      <c r="E172" s="651">
        <f>'O5 Details by Class &amp; Accounts'!BU127</f>
        <v>84700.776301309059</v>
      </c>
      <c r="F172" s="651">
        <f>'O5 Details by Class &amp; Accounts'!BV127</f>
        <v>166845.6867480865</v>
      </c>
      <c r="G172" s="651">
        <f>'O5 Details by Class &amp; Accounts'!BW127</f>
        <v>0</v>
      </c>
      <c r="H172" s="651">
        <f>'O5 Details by Class &amp; Accounts'!BX127</f>
        <v>0</v>
      </c>
      <c r="I172" s="651">
        <f>'O5 Details by Class &amp; Accounts'!BY127</f>
        <v>47157.378143399961</v>
      </c>
      <c r="J172" s="651">
        <f>'O5 Details by Class &amp; Accounts'!BZ127</f>
        <v>1793.7615775884133</v>
      </c>
      <c r="K172" s="651">
        <f>'O5 Details by Class &amp; Accounts'!CA127</f>
        <v>0</v>
      </c>
      <c r="L172" s="651">
        <f>'O5 Details by Class &amp; Accounts'!CB127</f>
        <v>508.83979325597386</v>
      </c>
      <c r="M172" s="651">
        <f>'O5 Details by Class &amp; Accounts'!CC127</f>
        <v>0</v>
      </c>
      <c r="N172" s="651">
        <f>'O5 Details by Class &amp; Accounts'!CD127</f>
        <v>0</v>
      </c>
      <c r="O172" s="651">
        <f>'O5 Details by Class &amp; Accounts'!CE127</f>
        <v>0</v>
      </c>
      <c r="P172" s="651">
        <f>'O5 Details by Class &amp; Accounts'!CF127</f>
        <v>0</v>
      </c>
      <c r="Q172" s="651">
        <f>'O5 Details by Class &amp; Accounts'!CG127</f>
        <v>0</v>
      </c>
      <c r="R172" s="651">
        <f>'O5 Details by Class &amp; Accounts'!CH127</f>
        <v>0</v>
      </c>
      <c r="S172" s="651">
        <f>'O5 Details by Class &amp; Accounts'!CI127</f>
        <v>0</v>
      </c>
      <c r="T172" s="651">
        <f>'O5 Details by Class &amp; Accounts'!CJ127</f>
        <v>0</v>
      </c>
      <c r="U172" s="651">
        <f>'O5 Details by Class &amp; Accounts'!CK127</f>
        <v>0</v>
      </c>
      <c r="V172" s="651">
        <f>'O5 Details by Class &amp; Accounts'!CL127</f>
        <v>0</v>
      </c>
      <c r="W172" s="651">
        <f>'O5 Details by Class &amp; Accounts'!CM127</f>
        <v>0</v>
      </c>
      <c r="X172" s="653">
        <f t="shared" si="38"/>
        <v>450514.99999999994</v>
      </c>
      <c r="Y172" s="651"/>
      <c r="Z172" s="651"/>
      <c r="AA172" s="651"/>
      <c r="AB172" s="651"/>
      <c r="AC172" s="651"/>
      <c r="AD172" s="651"/>
      <c r="AE172" s="651"/>
      <c r="AF172" s="651"/>
      <c r="AG172" s="651"/>
      <c r="AH172" s="651"/>
      <c r="AI172" s="651"/>
      <c r="AJ172" s="651"/>
      <c r="AK172" s="651"/>
      <c r="AL172" s="651"/>
      <c r="AM172" s="651"/>
      <c r="AN172" s="651"/>
      <c r="AO172" s="651"/>
      <c r="AP172" s="651"/>
      <c r="AQ172" s="651"/>
      <c r="AR172" s="651"/>
      <c r="AS172" s="814"/>
      <c r="AV172" s="1914" t="inlineStr">
        <is>
          <t/>
        </is>
      </c>
    </row>
    <row r="173" spans="1:48" s="777" customFormat="1" ht="12.75" x14ac:dyDescent="0.2">
      <c r="A173" s="1162">
        <v>4730</v>
      </c>
      <c r="B173" s="1161" t="s">
        <v>575</v>
      </c>
      <c r="C173" s="650">
        <f>'I3 TB Data'!H341</f>
        <v>69064.929999999993</v>
      </c>
      <c r="D173" s="764">
        <f>'O5 Details by Class &amp; Accounts'!BT128</f>
        <v>22919.98724513765</v>
      </c>
      <c r="E173" s="764">
        <f>'O5 Details by Class &amp; Accounts'!BU128</f>
        <v>12984.813349601163</v>
      </c>
      <c r="F173" s="764">
        <f>'O5 Details by Class &amp; Accounts'!BV128</f>
        <v>25577.806901120985</v>
      </c>
      <c r="G173" s="764">
        <f>'O5 Details by Class &amp; Accounts'!BW128</f>
        <v>0</v>
      </c>
      <c r="H173" s="764">
        <f>'O5 Details by Class &amp; Accounts'!BX128</f>
        <v>0</v>
      </c>
      <c r="I173" s="764">
        <f>'O5 Details by Class &amp; Accounts'!BY128</f>
        <v>7229.3287026124508</v>
      </c>
      <c r="J173" s="764">
        <f>'O5 Details by Class &amp; Accounts'!BZ128</f>
        <v>274.98755378363273</v>
      </c>
      <c r="K173" s="764">
        <f>'O5 Details by Class &amp; Accounts'!CA128</f>
        <v>0</v>
      </c>
      <c r="L173" s="764">
        <f>'O5 Details by Class &amp; Accounts'!CB128</f>
        <v>78.006247744111292</v>
      </c>
      <c r="M173" s="764">
        <f>'O5 Details by Class &amp; Accounts'!CC128</f>
        <v>0</v>
      </c>
      <c r="N173" s="764">
        <f>'O5 Details by Class &amp; Accounts'!CD128</f>
        <v>0</v>
      </c>
      <c r="O173" s="764">
        <f>'O5 Details by Class &amp; Accounts'!CE128</f>
        <v>0</v>
      </c>
      <c r="P173" s="764">
        <f>'O5 Details by Class &amp; Accounts'!CF128</f>
        <v>0</v>
      </c>
      <c r="Q173" s="764">
        <f>'O5 Details by Class &amp; Accounts'!CG128</f>
        <v>0</v>
      </c>
      <c r="R173" s="764">
        <f>'O5 Details by Class &amp; Accounts'!CH128</f>
        <v>0</v>
      </c>
      <c r="S173" s="764">
        <f>'O5 Details by Class &amp; Accounts'!CI128</f>
        <v>0</v>
      </c>
      <c r="T173" s="764">
        <f>'O5 Details by Class &amp; Accounts'!CJ128</f>
        <v>0</v>
      </c>
      <c r="U173" s="764">
        <f>'O5 Details by Class &amp; Accounts'!CK128</f>
        <v>0</v>
      </c>
      <c r="V173" s="764">
        <f>'O5 Details by Class &amp; Accounts'!CL128</f>
        <v>0</v>
      </c>
      <c r="W173" s="764">
        <f>'O5 Details by Class &amp; Accounts'!CM128</f>
        <v>0</v>
      </c>
      <c r="X173" s="650">
        <f t="shared" si="38"/>
        <v>69064.929999999993</v>
      </c>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1163"/>
      <c r="AV173" s="1914" t="inlineStr">
        <is>
          <t/>
        </is>
      </c>
    </row>
    <row r="174" spans="1:48" s="777" customFormat="1" ht="12.75" x14ac:dyDescent="0.2">
      <c r="A174" s="1162">
        <v>4750</v>
      </c>
      <c r="B174" s="219" t="s">
        <v>448</v>
      </c>
      <c r="C174" s="650">
        <f>'I3 TB Data'!H342</f>
        <v>0</v>
      </c>
      <c r="D174" s="764">
        <f>'O5 Details by Class &amp; Accounts'!BT129</f>
        <v>0</v>
      </c>
      <c r="E174" s="764">
        <f>'O5 Details by Class &amp; Accounts'!BU129</f>
        <v>0</v>
      </c>
      <c r="F174" s="764">
        <f>'O5 Details by Class &amp; Accounts'!BV129</f>
        <v>0</v>
      </c>
      <c r="G174" s="764">
        <f>'O5 Details by Class &amp; Accounts'!BW129</f>
        <v>0</v>
      </c>
      <c r="H174" s="764">
        <f>'O5 Details by Class &amp; Accounts'!BX129</f>
        <v>0</v>
      </c>
      <c r="I174" s="764">
        <f>'O5 Details by Class &amp; Accounts'!BY129</f>
        <v>0</v>
      </c>
      <c r="J174" s="764">
        <f>'O5 Details by Class &amp; Accounts'!BZ129</f>
        <v>0</v>
      </c>
      <c r="K174" s="764">
        <f>'O5 Details by Class &amp; Accounts'!CA129</f>
        <v>0</v>
      </c>
      <c r="L174" s="764">
        <f>'O5 Details by Class &amp; Accounts'!CB129</f>
        <v>0</v>
      </c>
      <c r="M174" s="764">
        <f>'O5 Details by Class &amp; Accounts'!CC129</f>
        <v>0</v>
      </c>
      <c r="N174" s="764">
        <f>'O5 Details by Class &amp; Accounts'!CD129</f>
        <v>0</v>
      </c>
      <c r="O174" s="764">
        <f>'O5 Details by Class &amp; Accounts'!CE129</f>
        <v>0</v>
      </c>
      <c r="P174" s="764">
        <f>'O5 Details by Class &amp; Accounts'!CF129</f>
        <v>0</v>
      </c>
      <c r="Q174" s="764">
        <f>'O5 Details by Class &amp; Accounts'!CG129</f>
        <v>0</v>
      </c>
      <c r="R174" s="764">
        <f>'O5 Details by Class &amp; Accounts'!CH129</f>
        <v>0</v>
      </c>
      <c r="S174" s="764">
        <f>'O5 Details by Class &amp; Accounts'!CI129</f>
        <v>0</v>
      </c>
      <c r="T174" s="764">
        <f>'O5 Details by Class &amp; Accounts'!CJ129</f>
        <v>0</v>
      </c>
      <c r="U174" s="764">
        <f>'O5 Details by Class &amp; Accounts'!CK129</f>
        <v>0</v>
      </c>
      <c r="V174" s="764">
        <f>'O5 Details by Class &amp; Accounts'!CL129</f>
        <v>0</v>
      </c>
      <c r="W174" s="764">
        <f>'O5 Details by Class &amp; Accounts'!CM129</f>
        <v>0</v>
      </c>
      <c r="X174" s="650">
        <f>SUM(D174:W174)</f>
        <v>0</v>
      </c>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1163"/>
      <c r="AV174" s="1914" t="inlineStr">
        <is>
          <t/>
        </is>
      </c>
    </row>
    <row r="175" spans="1:48" s="777" customFormat="1" ht="25.5" x14ac:dyDescent="0.2">
      <c r="A175" s="1162">
        <v>5685</v>
      </c>
      <c r="B175" s="1161" t="s">
        <v>1378</v>
      </c>
      <c r="C175" s="650">
        <f>'I3 TB Data'!H446</f>
        <v>0</v>
      </c>
      <c r="D175" s="764">
        <f>'O5 Details by Class &amp; Accounts'!BT199</f>
        <v>0</v>
      </c>
      <c r="E175" s="764">
        <f>'O5 Details by Class &amp; Accounts'!BU199</f>
        <v>0</v>
      </c>
      <c r="F175" s="764">
        <f>'O5 Details by Class &amp; Accounts'!BV199</f>
        <v>0</v>
      </c>
      <c r="G175" s="764">
        <f>'O5 Details by Class &amp; Accounts'!BW199</f>
        <v>0</v>
      </c>
      <c r="H175" s="764">
        <f>'O5 Details by Class &amp; Accounts'!BX199</f>
        <v>0</v>
      </c>
      <c r="I175" s="764">
        <f>'O5 Details by Class &amp; Accounts'!BY199</f>
        <v>0</v>
      </c>
      <c r="J175" s="764">
        <f>'O5 Details by Class &amp; Accounts'!BZ199</f>
        <v>0</v>
      </c>
      <c r="K175" s="764">
        <f>'O5 Details by Class &amp; Accounts'!CA199</f>
        <v>0</v>
      </c>
      <c r="L175" s="764">
        <f>'O5 Details by Class &amp; Accounts'!CB199</f>
        <v>0</v>
      </c>
      <c r="M175" s="764">
        <f>'O5 Details by Class &amp; Accounts'!CC199</f>
        <v>0</v>
      </c>
      <c r="N175" s="764">
        <f>'O5 Details by Class &amp; Accounts'!CD199</f>
        <v>0</v>
      </c>
      <c r="O175" s="764">
        <f>'O5 Details by Class &amp; Accounts'!CE199</f>
        <v>0</v>
      </c>
      <c r="P175" s="764">
        <f>'O5 Details by Class &amp; Accounts'!CF199</f>
        <v>0</v>
      </c>
      <c r="Q175" s="764">
        <f>'O5 Details by Class &amp; Accounts'!CG199</f>
        <v>0</v>
      </c>
      <c r="R175" s="764">
        <f>'O5 Details by Class &amp; Accounts'!CH199</f>
        <v>0</v>
      </c>
      <c r="S175" s="764">
        <f>'O5 Details by Class &amp; Accounts'!CI199</f>
        <v>0</v>
      </c>
      <c r="T175" s="764">
        <f>'O5 Details by Class &amp; Accounts'!CJ199</f>
        <v>0</v>
      </c>
      <c r="U175" s="764">
        <f>'O5 Details by Class &amp; Accounts'!CK199</f>
        <v>0</v>
      </c>
      <c r="V175" s="764">
        <f>'O5 Details by Class &amp; Accounts'!CL199</f>
        <v>0</v>
      </c>
      <c r="W175" s="764">
        <f>'O5 Details by Class &amp; Accounts'!CM199</f>
        <v>0</v>
      </c>
      <c r="X175" s="650">
        <f>SUM(D175:W175)</f>
        <v>0</v>
      </c>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1163"/>
      <c r="AV175" s="1914" t="inlineStr">
        <is>
          <t/>
        </is>
      </c>
    </row>
    <row r="176" spans="1:48" s="673" customFormat="1" ht="12.75" x14ac:dyDescent="0.2">
      <c r="A176" s="1158">
        <v>4751</v>
      </c>
      <c r="B176" s="1161" t="s">
        <v>1640</v>
      </c>
      <c r="C176" s="650">
        <f>'I3 TB Data'!H343</f>
        <v>65842</v>
      </c>
      <c r="D176" s="764">
        <f>'O5 Details by Class &amp; Accounts'!AD130</f>
        <v>56537.425639765293</v>
      </c>
      <c r="E176" s="764">
        <f>'O5 Details by Class &amp; Accounts'!AE130</f>
        <v>9304.5743602347084</v>
      </c>
      <c r="F176" s="764">
        <f>'O5 Details by Class &amp; Accounts'!AF130</f>
        <v>0</v>
      </c>
      <c r="G176" s="764">
        <f>'O5 Details by Class &amp; Accounts'!AG130</f>
        <v>0</v>
      </c>
      <c r="H176" s="764">
        <f>'O5 Details by Class &amp; Accounts'!AH130</f>
        <v>0</v>
      </c>
      <c r="I176" s="764">
        <f>'O5 Details by Class &amp; Accounts'!AI130</f>
        <v>0</v>
      </c>
      <c r="J176" s="764">
        <f>'O5 Details by Class &amp; Accounts'!AJ130</f>
        <v>0</v>
      </c>
      <c r="K176" s="764">
        <f>'O5 Details by Class &amp; Accounts'!AK130</f>
        <v>0</v>
      </c>
      <c r="L176" s="764">
        <f>'O5 Details by Class &amp; Accounts'!AL130</f>
        <v>0</v>
      </c>
      <c r="M176" s="764">
        <f>'O5 Details by Class &amp; Accounts'!AM130</f>
        <v>0</v>
      </c>
      <c r="N176" s="764">
        <f>'O5 Details by Class &amp; Accounts'!AN130</f>
        <v>0</v>
      </c>
      <c r="O176" s="764">
        <f>'O5 Details by Class &amp; Accounts'!AO130</f>
        <v>0</v>
      </c>
      <c r="P176" s="764">
        <f>'O5 Details by Class &amp; Accounts'!AP130</f>
        <v>0</v>
      </c>
      <c r="Q176" s="764">
        <f>'O5 Details by Class &amp; Accounts'!AQ130</f>
        <v>0</v>
      </c>
      <c r="R176" s="764">
        <f>'O5 Details by Class &amp; Accounts'!AR130</f>
        <v>0</v>
      </c>
      <c r="S176" s="764">
        <f>'O5 Details by Class &amp; Accounts'!AS130</f>
        <v>0</v>
      </c>
      <c r="T176" s="764">
        <f>'O5 Details by Class &amp; Accounts'!AT130</f>
        <v>0</v>
      </c>
      <c r="U176" s="764">
        <f>'O5 Details by Class &amp; Accounts'!AU130</f>
        <v>0</v>
      </c>
      <c r="V176" s="764">
        <f>'O5 Details by Class &amp; Accounts'!AV130</f>
        <v>0</v>
      </c>
      <c r="W176" s="764">
        <f>'O5 Details by Class &amp; Accounts'!AW130</f>
        <v>0</v>
      </c>
      <c r="X176" s="650">
        <f>SUM(D176:W176)</f>
        <v>65842</v>
      </c>
      <c r="Z176" s="2310" t="s">
        <v>1735</v>
      </c>
      <c r="AA176" s="651"/>
      <c r="AB176" s="651"/>
      <c r="AC176" s="651"/>
      <c r="AD176" s="651"/>
      <c r="AE176" s="651"/>
      <c r="AF176" s="651"/>
      <c r="AG176" s="651"/>
      <c r="AH176" s="651"/>
      <c r="AI176" s="651"/>
      <c r="AJ176" s="651"/>
      <c r="AK176" s="651"/>
      <c r="AL176" s="651"/>
      <c r="AM176" s="651"/>
      <c r="AN176" s="651"/>
      <c r="AO176" s="651"/>
      <c r="AP176" s="651"/>
      <c r="AQ176" s="651"/>
      <c r="AR176" s="651"/>
      <c r="AS176" s="814"/>
      <c r="AV176" s="1914" t="e">
        <v>#N/A</v>
      </c>
    </row>
    <row r="177" spans="1:48" s="673" customFormat="1" ht="12.75" x14ac:dyDescent="0.2">
      <c r="A177" s="1204" t="s">
        <v>601</v>
      </c>
      <c r="B177" s="1200" t="s">
        <v>599</v>
      </c>
      <c r="C177" s="1178">
        <f>SUM(C167:C176)</f>
        <v>25896653.480922379</v>
      </c>
      <c r="D177" s="950">
        <f>SUM(D167:D176)</f>
        <v>8628787.7656357102</v>
      </c>
      <c r="E177" s="950">
        <f t="shared" ref="E177:X177" si="39">SUM(E167:E176)</f>
        <v>4865723.9719982538</v>
      </c>
      <c r="F177" s="950">
        <f t="shared" si="39"/>
        <v>9566295.197262805</v>
      </c>
      <c r="G177" s="950">
        <f t="shared" si="39"/>
        <v>0</v>
      </c>
      <c r="H177" s="950">
        <f t="shared" si="39"/>
        <v>0</v>
      </c>
      <c r="I177" s="950">
        <f t="shared" si="39"/>
        <v>2703824.1673567668</v>
      </c>
      <c r="J177" s="950">
        <f t="shared" si="39"/>
        <v>102847.44603932882</v>
      </c>
      <c r="K177" s="950">
        <f t="shared" si="39"/>
        <v>0</v>
      </c>
      <c r="L177" s="950">
        <f t="shared" si="39"/>
        <v>29174.932629516396</v>
      </c>
      <c r="M177" s="950">
        <f t="shared" si="39"/>
        <v>0</v>
      </c>
      <c r="N177" s="950">
        <f t="shared" si="39"/>
        <v>0</v>
      </c>
      <c r="O177" s="950">
        <f t="shared" si="39"/>
        <v>0</v>
      </c>
      <c r="P177" s="950">
        <f t="shared" si="39"/>
        <v>0</v>
      </c>
      <c r="Q177" s="950">
        <f t="shared" si="39"/>
        <v>0</v>
      </c>
      <c r="R177" s="950">
        <f t="shared" si="39"/>
        <v>0</v>
      </c>
      <c r="S177" s="950">
        <f t="shared" si="39"/>
        <v>0</v>
      </c>
      <c r="T177" s="950">
        <f t="shared" si="39"/>
        <v>0</v>
      </c>
      <c r="U177" s="950">
        <f t="shared" si="39"/>
        <v>0</v>
      </c>
      <c r="V177" s="950">
        <f t="shared" si="39"/>
        <v>0</v>
      </c>
      <c r="W177" s="950">
        <f t="shared" si="39"/>
        <v>0</v>
      </c>
      <c r="X177" s="1178">
        <f t="shared" si="39"/>
        <v>25896653.480922379</v>
      </c>
      <c r="Y177" s="651"/>
      <c r="Z177" s="651"/>
      <c r="AA177" s="651"/>
      <c r="AB177" s="651"/>
      <c r="AC177" s="651"/>
      <c r="AD177" s="651"/>
      <c r="AE177" s="651"/>
      <c r="AF177" s="651"/>
      <c r="AG177" s="651"/>
      <c r="AH177" s="651"/>
      <c r="AI177" s="651"/>
      <c r="AJ177" s="651"/>
      <c r="AK177" s="651"/>
      <c r="AL177" s="651"/>
      <c r="AM177" s="651"/>
      <c r="AN177" s="651"/>
      <c r="AO177" s="651"/>
      <c r="AP177" s="651"/>
      <c r="AQ177" s="651"/>
      <c r="AR177" s="651"/>
      <c r="AS177" s="814"/>
      <c r="AV177" s="1914" t="e">
        <v>#N/A</v>
      </c>
    </row>
    <row r="178" spans="1:48" s="673" customFormat="1" ht="12.75" x14ac:dyDescent="0.2">
      <c r="A178" s="1158"/>
      <c r="B178" s="1159"/>
      <c r="C178" s="814"/>
      <c r="D178" s="651"/>
      <c r="E178" s="651"/>
      <c r="F178" s="651"/>
      <c r="G178" s="651"/>
      <c r="H178" s="651"/>
      <c r="I178" s="651"/>
      <c r="J178" s="651"/>
      <c r="K178" s="651"/>
      <c r="L178" s="651"/>
      <c r="M178" s="651"/>
      <c r="N178" s="651"/>
      <c r="O178" s="651"/>
      <c r="P178" s="651"/>
      <c r="Q178" s="651"/>
      <c r="R178" s="651"/>
      <c r="S178" s="651"/>
      <c r="T178" s="651"/>
      <c r="U178" s="651"/>
      <c r="V178" s="651"/>
      <c r="W178" s="651"/>
      <c r="X178" s="653"/>
      <c r="Y178" s="651"/>
      <c r="Z178" s="651"/>
      <c r="AA178" s="651"/>
      <c r="AB178" s="651"/>
      <c r="AC178" s="651"/>
      <c r="AD178" s="651"/>
      <c r="AE178" s="651"/>
      <c r="AF178" s="651"/>
      <c r="AG178" s="651"/>
      <c r="AH178" s="651"/>
      <c r="AI178" s="651"/>
      <c r="AJ178" s="651"/>
      <c r="AK178" s="651"/>
      <c r="AL178" s="651"/>
      <c r="AM178" s="651"/>
      <c r="AN178" s="651"/>
      <c r="AO178" s="651"/>
      <c r="AP178" s="651"/>
      <c r="AQ178" s="651"/>
      <c r="AR178" s="651"/>
      <c r="AS178" s="814"/>
      <c r="AV178" s="1914" t="e">
        <v>#N/A</v>
      </c>
    </row>
    <row r="179" spans="1:48" s="673" customFormat="1" ht="12.75" x14ac:dyDescent="0.2">
      <c r="A179" s="1202" t="s">
        <v>1551</v>
      </c>
      <c r="B179" s="1159"/>
      <c r="C179" s="814"/>
      <c r="D179" s="651"/>
      <c r="E179" s="651"/>
      <c r="F179" s="651"/>
      <c r="G179" s="651"/>
      <c r="H179" s="651"/>
      <c r="I179" s="651"/>
      <c r="J179" s="651"/>
      <c r="K179" s="651"/>
      <c r="L179" s="651"/>
      <c r="M179" s="651"/>
      <c r="N179" s="651"/>
      <c r="O179" s="651"/>
      <c r="P179" s="651"/>
      <c r="Q179" s="651"/>
      <c r="R179" s="651"/>
      <c r="S179" s="651"/>
      <c r="T179" s="651"/>
      <c r="U179" s="651"/>
      <c r="V179" s="651"/>
      <c r="W179" s="651"/>
      <c r="X179" s="653"/>
      <c r="Y179" s="651"/>
      <c r="Z179" s="651"/>
      <c r="AA179" s="651"/>
      <c r="AB179" s="651"/>
      <c r="AC179" s="651"/>
      <c r="AD179" s="651"/>
      <c r="AE179" s="651"/>
      <c r="AF179" s="651"/>
      <c r="AG179" s="651"/>
      <c r="AH179" s="651"/>
      <c r="AI179" s="651"/>
      <c r="AJ179" s="651"/>
      <c r="AK179" s="651"/>
      <c r="AL179" s="651"/>
      <c r="AM179" s="651"/>
      <c r="AN179" s="651"/>
      <c r="AO179" s="651"/>
      <c r="AP179" s="651"/>
      <c r="AQ179" s="651"/>
      <c r="AR179" s="651"/>
      <c r="AS179" s="814"/>
      <c r="AV179" s="1914" t="e">
        <v>#N/A</v>
      </c>
    </row>
    <row r="180" spans="1:48" s="673" customFormat="1" ht="12.75" x14ac:dyDescent="0.2">
      <c r="A180" s="1162">
        <v>5005</v>
      </c>
      <c r="B180" s="1161" t="s">
        <v>984</v>
      </c>
      <c r="C180" s="653">
        <f t="shared" ref="C180:C250" si="40">SUM(D180:W180)</f>
        <v>43939.33507550435</v>
      </c>
      <c r="D180" s="651">
        <f>'O4 Summary by Class &amp; Accounts'!E131</f>
        <v>26432.884285580854</v>
      </c>
      <c r="E180" s="651">
        <f>'O4 Summary by Class &amp; Accounts'!F131</f>
        <v>8534.5336503504732</v>
      </c>
      <c r="F180" s="651">
        <f>'O4 Summary by Class &amp; Accounts'!G131</f>
        <v>6008.2675295542194</v>
      </c>
      <c r="G180" s="651">
        <f>'O4 Summary by Class &amp; Accounts'!H131</f>
        <v>0</v>
      </c>
      <c r="H180" s="651">
        <f>'O4 Summary by Class &amp; Accounts'!I131</f>
        <v>0</v>
      </c>
      <c r="I180" s="651">
        <f>'O4 Summary by Class &amp; Accounts'!J131</f>
        <v>1217.0675464655189</v>
      </c>
      <c r="J180" s="651">
        <f>'O4 Summary by Class &amp; Accounts'!K131</f>
        <v>1681.2838846406842</v>
      </c>
      <c r="K180" s="651">
        <f>'O4 Summary by Class &amp; Accounts'!L131</f>
        <v>0</v>
      </c>
      <c r="L180" s="651">
        <f>'O4 Summary by Class &amp; Accounts'!M131</f>
        <v>65.298178912600449</v>
      </c>
      <c r="M180" s="651">
        <f>'O4 Summary by Class &amp; Accounts'!N131</f>
        <v>0</v>
      </c>
      <c r="N180" s="651">
        <f>'O4 Summary by Class &amp; Accounts'!O131</f>
        <v>0</v>
      </c>
      <c r="O180" s="651">
        <f>'O4 Summary by Class &amp; Accounts'!P131</f>
        <v>0</v>
      </c>
      <c r="P180" s="651">
        <f>'O4 Summary by Class &amp; Accounts'!Q131</f>
        <v>0</v>
      </c>
      <c r="Q180" s="651">
        <f>'O4 Summary by Class &amp; Accounts'!R131</f>
        <v>0</v>
      </c>
      <c r="R180" s="651">
        <f>'O4 Summary by Class &amp; Accounts'!S131</f>
        <v>0</v>
      </c>
      <c r="S180" s="651">
        <f>'O4 Summary by Class &amp; Accounts'!T131</f>
        <v>0</v>
      </c>
      <c r="T180" s="651">
        <f>'O4 Summary by Class &amp; Accounts'!U131</f>
        <v>0</v>
      </c>
      <c r="U180" s="651">
        <f>'O4 Summary by Class &amp; Accounts'!V131</f>
        <v>0</v>
      </c>
      <c r="V180" s="651">
        <f>'O4 Summary by Class &amp; Accounts'!W131</f>
        <v>0</v>
      </c>
      <c r="W180" s="651">
        <f>'O4 Summary by Class &amp; Accounts'!X131</f>
        <v>0</v>
      </c>
      <c r="X180" s="653">
        <f>SUM(D180:W180)</f>
        <v>43939.33507550435</v>
      </c>
      <c r="Y180" s="651"/>
      <c r="Z180" s="651"/>
      <c r="AA180" s="651"/>
      <c r="AB180" s="651"/>
      <c r="AC180" s="651"/>
      <c r="AD180" s="651"/>
      <c r="AE180" s="651"/>
      <c r="AF180" s="651"/>
      <c r="AG180" s="651"/>
      <c r="AH180" s="651"/>
      <c r="AI180" s="651"/>
      <c r="AJ180" s="651"/>
      <c r="AK180" s="651"/>
      <c r="AL180" s="651"/>
      <c r="AM180" s="651"/>
      <c r="AN180" s="651"/>
      <c r="AO180" s="651"/>
      <c r="AP180" s="651"/>
      <c r="AQ180" s="651"/>
      <c r="AR180" s="651"/>
      <c r="AS180" s="814"/>
      <c r="AV180" s="1914" t="inlineStr">
        <is>
          <t/>
        </is>
      </c>
    </row>
    <row r="181" spans="1:48" s="673" customFormat="1" ht="12.75" x14ac:dyDescent="0.2">
      <c r="A181" s="1162">
        <v>5010</v>
      </c>
      <c r="B181" s="1161" t="s">
        <v>576</v>
      </c>
      <c r="C181" s="653">
        <f t="shared" si="40"/>
        <v>51313.470603710091</v>
      </c>
      <c r="D181" s="651">
        <f>'O4 Summary by Class &amp; Accounts'!E132</f>
        <v>30868.993088508967</v>
      </c>
      <c r="E181" s="651">
        <f>'O4 Summary by Class &amp; Accounts'!F132</f>
        <v>9966.8449882341956</v>
      </c>
      <c r="F181" s="651">
        <f>'O4 Summary by Class &amp; Accounts'!G132</f>
        <v>7016.607300206565</v>
      </c>
      <c r="G181" s="651">
        <f>'O4 Summary by Class &amp; Accounts'!H132</f>
        <v>0</v>
      </c>
      <c r="H181" s="651">
        <f>'O4 Summary by Class &amp; Accounts'!I132</f>
        <v>0</v>
      </c>
      <c r="I181" s="651">
        <f>'O4 Summary by Class &amp; Accounts'!J132</f>
        <v>1421.3223677821236</v>
      </c>
      <c r="J181" s="651">
        <f>'O4 Summary by Class &amp; Accounts'!K132</f>
        <v>1963.4459884919181</v>
      </c>
      <c r="K181" s="651">
        <f>'O4 Summary by Class &amp; Accounts'!L132</f>
        <v>0</v>
      </c>
      <c r="L181" s="651">
        <f>'O4 Summary by Class &amp; Accounts'!M132</f>
        <v>76.25687048631481</v>
      </c>
      <c r="M181" s="651">
        <f>'O4 Summary by Class &amp; Accounts'!N132</f>
        <v>0</v>
      </c>
      <c r="N181" s="651">
        <f>'O4 Summary by Class &amp; Accounts'!O132</f>
        <v>0</v>
      </c>
      <c r="O181" s="651">
        <f>'O4 Summary by Class &amp; Accounts'!P132</f>
        <v>0</v>
      </c>
      <c r="P181" s="651">
        <f>'O4 Summary by Class &amp; Accounts'!Q132</f>
        <v>0</v>
      </c>
      <c r="Q181" s="651">
        <f>'O4 Summary by Class &amp; Accounts'!R132</f>
        <v>0</v>
      </c>
      <c r="R181" s="651">
        <f>'O4 Summary by Class &amp; Accounts'!S132</f>
        <v>0</v>
      </c>
      <c r="S181" s="651">
        <f>'O4 Summary by Class &amp; Accounts'!T132</f>
        <v>0</v>
      </c>
      <c r="T181" s="651">
        <f>'O4 Summary by Class &amp; Accounts'!U132</f>
        <v>0</v>
      </c>
      <c r="U181" s="651">
        <f>'O4 Summary by Class &amp; Accounts'!V132</f>
        <v>0</v>
      </c>
      <c r="V181" s="651">
        <f>'O4 Summary by Class &amp; Accounts'!W132</f>
        <v>0</v>
      </c>
      <c r="W181" s="651">
        <f>'O4 Summary by Class &amp; Accounts'!X132</f>
        <v>0</v>
      </c>
      <c r="X181" s="653">
        <f t="shared" ref="X181:X250" si="41">SUM(D181:W181)</f>
        <v>51313.470603710091</v>
      </c>
      <c r="Y181" s="651"/>
      <c r="Z181" s="651"/>
      <c r="AA181" s="651"/>
      <c r="AB181" s="651"/>
      <c r="AC181" s="651"/>
      <c r="AD181" s="651"/>
      <c r="AE181" s="651"/>
      <c r="AF181" s="651"/>
      <c r="AG181" s="651"/>
      <c r="AH181" s="651"/>
      <c r="AI181" s="651"/>
      <c r="AJ181" s="651"/>
      <c r="AK181" s="651"/>
      <c r="AL181" s="651"/>
      <c r="AM181" s="651"/>
      <c r="AN181" s="651"/>
      <c r="AO181" s="651"/>
      <c r="AP181" s="651"/>
      <c r="AQ181" s="651"/>
      <c r="AR181" s="651"/>
      <c r="AS181" s="814"/>
      <c r="AV181" s="1914" t="inlineStr">
        <is>
          <t/>
        </is>
      </c>
    </row>
    <row r="182" spans="1:48" s="673" customFormat="1" ht="12.75" x14ac:dyDescent="0.2">
      <c r="A182" s="1162">
        <v>5012</v>
      </c>
      <c r="B182" s="1161" t="s">
        <v>975</v>
      </c>
      <c r="C182" s="653">
        <f t="shared" si="40"/>
        <v>0</v>
      </c>
      <c r="D182" s="651">
        <f>'O4 Summary by Class &amp; Accounts'!E133</f>
        <v>0</v>
      </c>
      <c r="E182" s="651">
        <f>'O4 Summary by Class &amp; Accounts'!F133</f>
        <v>0</v>
      </c>
      <c r="F182" s="651">
        <f>'O4 Summary by Class &amp; Accounts'!G133</f>
        <v>0</v>
      </c>
      <c r="G182" s="651">
        <f>'O4 Summary by Class &amp; Accounts'!H133</f>
        <v>0</v>
      </c>
      <c r="H182" s="651">
        <f>'O4 Summary by Class &amp; Accounts'!I133</f>
        <v>0</v>
      </c>
      <c r="I182" s="651">
        <f>'O4 Summary by Class &amp; Accounts'!J133</f>
        <v>0</v>
      </c>
      <c r="J182" s="651">
        <f>'O4 Summary by Class &amp; Accounts'!K133</f>
        <v>0</v>
      </c>
      <c r="K182" s="651">
        <f>'O4 Summary by Class &amp; Accounts'!L133</f>
        <v>0</v>
      </c>
      <c r="L182" s="651">
        <f>'O4 Summary by Class &amp; Accounts'!M133</f>
        <v>0</v>
      </c>
      <c r="M182" s="651">
        <f>'O4 Summary by Class &amp; Accounts'!N133</f>
        <v>0</v>
      </c>
      <c r="N182" s="651">
        <f>'O4 Summary by Class &amp; Accounts'!O133</f>
        <v>0</v>
      </c>
      <c r="O182" s="651">
        <f>'O4 Summary by Class &amp; Accounts'!P133</f>
        <v>0</v>
      </c>
      <c r="P182" s="651">
        <f>'O4 Summary by Class &amp; Accounts'!Q133</f>
        <v>0</v>
      </c>
      <c r="Q182" s="651">
        <f>'O4 Summary by Class &amp; Accounts'!R133</f>
        <v>0</v>
      </c>
      <c r="R182" s="651">
        <f>'O4 Summary by Class &amp; Accounts'!S133</f>
        <v>0</v>
      </c>
      <c r="S182" s="651">
        <f>'O4 Summary by Class &amp; Accounts'!T133</f>
        <v>0</v>
      </c>
      <c r="T182" s="651">
        <f>'O4 Summary by Class &amp; Accounts'!U133</f>
        <v>0</v>
      </c>
      <c r="U182" s="651">
        <f>'O4 Summary by Class &amp; Accounts'!V133</f>
        <v>0</v>
      </c>
      <c r="V182" s="651">
        <f>'O4 Summary by Class &amp; Accounts'!W133</f>
        <v>0</v>
      </c>
      <c r="W182" s="651">
        <f>'O4 Summary by Class &amp; Accounts'!X133</f>
        <v>0</v>
      </c>
      <c r="X182" s="653">
        <f t="shared" si="41"/>
        <v>0</v>
      </c>
      <c r="Y182" s="651"/>
      <c r="Z182" s="651"/>
      <c r="AA182" s="651"/>
      <c r="AB182" s="651"/>
      <c r="AC182" s="651"/>
      <c r="AD182" s="651"/>
      <c r="AE182" s="651"/>
      <c r="AF182" s="651"/>
      <c r="AG182" s="651"/>
      <c r="AH182" s="651"/>
      <c r="AI182" s="651"/>
      <c r="AJ182" s="651"/>
      <c r="AK182" s="651"/>
      <c r="AL182" s="651"/>
      <c r="AM182" s="651"/>
      <c r="AN182" s="651"/>
      <c r="AO182" s="651"/>
      <c r="AP182" s="651"/>
      <c r="AQ182" s="651"/>
      <c r="AR182" s="651"/>
      <c r="AS182" s="814"/>
      <c r="AV182" s="1914">
        <v>1808</v>
      </c>
    </row>
    <row r="183" spans="1:48" s="673" customFormat="1" ht="25.5" x14ac:dyDescent="0.2">
      <c r="A183" s="1162">
        <v>5014</v>
      </c>
      <c r="B183" s="1161" t="s">
        <v>976</v>
      </c>
      <c r="C183" s="653">
        <f t="shared" si="40"/>
        <v>4037.7658282620187</v>
      </c>
      <c r="D183" s="651">
        <f>'O4 Summary by Class &amp; Accounts'!E134</f>
        <v>1274.9744384826256</v>
      </c>
      <c r="E183" s="651">
        <f>'O4 Summary by Class &amp; Accounts'!F134</f>
        <v>1088.0095366841751</v>
      </c>
      <c r="F183" s="651">
        <f>'O4 Summary by Class &amp; Accounts'!G134</f>
        <v>1294.3411611385502</v>
      </c>
      <c r="G183" s="651">
        <f>'O4 Summary by Class &amp; Accounts'!H134</f>
        <v>0</v>
      </c>
      <c r="H183" s="651">
        <f>'O4 Summary by Class &amp; Accounts'!I134</f>
        <v>0</v>
      </c>
      <c r="I183" s="651">
        <f>'O4 Summary by Class &amp; Accounts'!J134</f>
        <v>368.51225531295125</v>
      </c>
      <c r="J183" s="651">
        <f>'O4 Summary by Class &amp; Accounts'!K134</f>
        <v>8.6876795607308868</v>
      </c>
      <c r="K183" s="651">
        <f>'O4 Summary by Class &amp; Accounts'!L134</f>
        <v>0</v>
      </c>
      <c r="L183" s="651">
        <f>'O4 Summary by Class &amp; Accounts'!M134</f>
        <v>3.240757082985934</v>
      </c>
      <c r="M183" s="651">
        <f>'O4 Summary by Class &amp; Accounts'!N134</f>
        <v>0</v>
      </c>
      <c r="N183" s="651">
        <f>'O4 Summary by Class &amp; Accounts'!O134</f>
        <v>0</v>
      </c>
      <c r="O183" s="651">
        <f>'O4 Summary by Class &amp; Accounts'!P134</f>
        <v>0</v>
      </c>
      <c r="P183" s="651">
        <f>'O4 Summary by Class &amp; Accounts'!Q134</f>
        <v>0</v>
      </c>
      <c r="Q183" s="651">
        <f>'O4 Summary by Class &amp; Accounts'!R134</f>
        <v>0</v>
      </c>
      <c r="R183" s="651">
        <f>'O4 Summary by Class &amp; Accounts'!S134</f>
        <v>0</v>
      </c>
      <c r="S183" s="651">
        <f>'O4 Summary by Class &amp; Accounts'!T134</f>
        <v>0</v>
      </c>
      <c r="T183" s="651">
        <f>'O4 Summary by Class &amp; Accounts'!U134</f>
        <v>0</v>
      </c>
      <c r="U183" s="651">
        <f>'O4 Summary by Class &amp; Accounts'!V134</f>
        <v>0</v>
      </c>
      <c r="V183" s="651">
        <f>'O4 Summary by Class &amp; Accounts'!W134</f>
        <v>0</v>
      </c>
      <c r="W183" s="651">
        <f>'O4 Summary by Class &amp; Accounts'!X134</f>
        <v>0</v>
      </c>
      <c r="X183" s="653">
        <f t="shared" si="41"/>
        <v>4037.7658282620187</v>
      </c>
      <c r="Y183" s="651"/>
      <c r="Z183" s="651"/>
      <c r="AA183" s="651"/>
      <c r="AB183" s="651"/>
      <c r="AC183" s="651"/>
      <c r="AD183" s="651"/>
      <c r="AE183" s="651"/>
      <c r="AF183" s="651"/>
      <c r="AG183" s="651"/>
      <c r="AH183" s="651"/>
      <c r="AI183" s="651"/>
      <c r="AJ183" s="651"/>
      <c r="AK183" s="651"/>
      <c r="AL183" s="651"/>
      <c r="AM183" s="651"/>
      <c r="AN183" s="651"/>
      <c r="AO183" s="651"/>
      <c r="AP183" s="651"/>
      <c r="AQ183" s="651"/>
      <c r="AR183" s="651"/>
      <c r="AS183" s="814"/>
      <c r="AV183" s="1914">
        <v>1815</v>
      </c>
    </row>
    <row r="184" spans="1:48" s="673" customFormat="1" ht="25.5" x14ac:dyDescent="0.2">
      <c r="A184" s="1162">
        <v>5015</v>
      </c>
      <c r="B184" s="1161" t="s">
        <v>977</v>
      </c>
      <c r="C184" s="653">
        <f t="shared" si="40"/>
        <v>0</v>
      </c>
      <c r="D184" s="651">
        <f>'O4 Summary by Class &amp; Accounts'!E135</f>
        <v>0</v>
      </c>
      <c r="E184" s="651">
        <f>'O4 Summary by Class &amp; Accounts'!F135</f>
        <v>0</v>
      </c>
      <c r="F184" s="651">
        <f>'O4 Summary by Class &amp; Accounts'!G135</f>
        <v>0</v>
      </c>
      <c r="G184" s="651">
        <f>'O4 Summary by Class &amp; Accounts'!H135</f>
        <v>0</v>
      </c>
      <c r="H184" s="651">
        <f>'O4 Summary by Class &amp; Accounts'!I135</f>
        <v>0</v>
      </c>
      <c r="I184" s="651">
        <f>'O4 Summary by Class &amp; Accounts'!J135</f>
        <v>0</v>
      </c>
      <c r="J184" s="651">
        <f>'O4 Summary by Class &amp; Accounts'!K135</f>
        <v>0</v>
      </c>
      <c r="K184" s="651">
        <f>'O4 Summary by Class &amp; Accounts'!L135</f>
        <v>0</v>
      </c>
      <c r="L184" s="651">
        <f>'O4 Summary by Class &amp; Accounts'!M135</f>
        <v>0</v>
      </c>
      <c r="M184" s="651">
        <f>'O4 Summary by Class &amp; Accounts'!N135</f>
        <v>0</v>
      </c>
      <c r="N184" s="651">
        <f>'O4 Summary by Class &amp; Accounts'!O135</f>
        <v>0</v>
      </c>
      <c r="O184" s="651">
        <f>'O4 Summary by Class &amp; Accounts'!P135</f>
        <v>0</v>
      </c>
      <c r="P184" s="651">
        <f>'O4 Summary by Class &amp; Accounts'!Q135</f>
        <v>0</v>
      </c>
      <c r="Q184" s="651">
        <f>'O4 Summary by Class &amp; Accounts'!R135</f>
        <v>0</v>
      </c>
      <c r="R184" s="651">
        <f>'O4 Summary by Class &amp; Accounts'!S135</f>
        <v>0</v>
      </c>
      <c r="S184" s="651">
        <f>'O4 Summary by Class &amp; Accounts'!T135</f>
        <v>0</v>
      </c>
      <c r="T184" s="651">
        <f>'O4 Summary by Class &amp; Accounts'!U135</f>
        <v>0</v>
      </c>
      <c r="U184" s="651">
        <f>'O4 Summary by Class &amp; Accounts'!V135</f>
        <v>0</v>
      </c>
      <c r="V184" s="651">
        <f>'O4 Summary by Class &amp; Accounts'!W135</f>
        <v>0</v>
      </c>
      <c r="W184" s="651">
        <f>'O4 Summary by Class &amp; Accounts'!X135</f>
        <v>0</v>
      </c>
      <c r="X184" s="653">
        <f t="shared" si="41"/>
        <v>0</v>
      </c>
      <c r="Y184" s="651"/>
      <c r="Z184" s="651"/>
      <c r="AA184" s="651"/>
      <c r="AB184" s="651"/>
      <c r="AC184" s="651"/>
      <c r="AD184" s="651"/>
      <c r="AE184" s="651"/>
      <c r="AF184" s="651"/>
      <c r="AG184" s="651"/>
      <c r="AH184" s="651"/>
      <c r="AI184" s="651"/>
      <c r="AJ184" s="651"/>
      <c r="AK184" s="651"/>
      <c r="AL184" s="651"/>
      <c r="AM184" s="651"/>
      <c r="AN184" s="651"/>
      <c r="AO184" s="651"/>
      <c r="AP184" s="651"/>
      <c r="AQ184" s="651"/>
      <c r="AR184" s="651"/>
      <c r="AS184" s="814"/>
      <c r="AV184" s="1914">
        <v>1815</v>
      </c>
    </row>
    <row r="185" spans="1:48" s="673" customFormat="1" ht="25.5" x14ac:dyDescent="0.2">
      <c r="A185" s="1162">
        <v>5016</v>
      </c>
      <c r="B185" s="1161" t="s">
        <v>978</v>
      </c>
      <c r="C185" s="653">
        <f t="shared" si="40"/>
        <v>0</v>
      </c>
      <c r="D185" s="651">
        <f>'O4 Summary by Class &amp; Accounts'!E136</f>
        <v>0</v>
      </c>
      <c r="E185" s="651">
        <f>'O4 Summary by Class &amp; Accounts'!F136</f>
        <v>0</v>
      </c>
      <c r="F185" s="651">
        <f>'O4 Summary by Class &amp; Accounts'!G136</f>
        <v>0</v>
      </c>
      <c r="G185" s="651">
        <f>'O4 Summary by Class &amp; Accounts'!H136</f>
        <v>0</v>
      </c>
      <c r="H185" s="651">
        <f>'O4 Summary by Class &amp; Accounts'!I136</f>
        <v>0</v>
      </c>
      <c r="I185" s="651">
        <f>'O4 Summary by Class &amp; Accounts'!J136</f>
        <v>0</v>
      </c>
      <c r="J185" s="651">
        <f>'O4 Summary by Class &amp; Accounts'!K136</f>
        <v>0</v>
      </c>
      <c r="K185" s="651">
        <f>'O4 Summary by Class &amp; Accounts'!L136</f>
        <v>0</v>
      </c>
      <c r="L185" s="651">
        <f>'O4 Summary by Class &amp; Accounts'!M136</f>
        <v>0</v>
      </c>
      <c r="M185" s="651">
        <f>'O4 Summary by Class &amp; Accounts'!N136</f>
        <v>0</v>
      </c>
      <c r="N185" s="651">
        <f>'O4 Summary by Class &amp; Accounts'!O136</f>
        <v>0</v>
      </c>
      <c r="O185" s="651">
        <f>'O4 Summary by Class &amp; Accounts'!P136</f>
        <v>0</v>
      </c>
      <c r="P185" s="651">
        <f>'O4 Summary by Class &amp; Accounts'!Q136</f>
        <v>0</v>
      </c>
      <c r="Q185" s="651">
        <f>'O4 Summary by Class &amp; Accounts'!R136</f>
        <v>0</v>
      </c>
      <c r="R185" s="651">
        <f>'O4 Summary by Class &amp; Accounts'!S136</f>
        <v>0</v>
      </c>
      <c r="S185" s="651">
        <f>'O4 Summary by Class &amp; Accounts'!T136</f>
        <v>0</v>
      </c>
      <c r="T185" s="651">
        <f>'O4 Summary by Class &amp; Accounts'!U136</f>
        <v>0</v>
      </c>
      <c r="U185" s="651">
        <f>'O4 Summary by Class &amp; Accounts'!V136</f>
        <v>0</v>
      </c>
      <c r="V185" s="651">
        <f>'O4 Summary by Class &amp; Accounts'!W136</f>
        <v>0</v>
      </c>
      <c r="W185" s="651">
        <f>'O4 Summary by Class &amp; Accounts'!X136</f>
        <v>0</v>
      </c>
      <c r="X185" s="653">
        <f t="shared" si="41"/>
        <v>0</v>
      </c>
      <c r="Y185" s="651"/>
      <c r="Z185" s="651"/>
      <c r="AA185" s="651"/>
      <c r="AB185" s="651"/>
      <c r="AC185" s="651"/>
      <c r="AD185" s="651"/>
      <c r="AE185" s="651"/>
      <c r="AF185" s="651"/>
      <c r="AG185" s="651"/>
      <c r="AH185" s="651"/>
      <c r="AI185" s="651"/>
      <c r="AJ185" s="651"/>
      <c r="AK185" s="651"/>
      <c r="AL185" s="651"/>
      <c r="AM185" s="651"/>
      <c r="AN185" s="651"/>
      <c r="AO185" s="651"/>
      <c r="AP185" s="651"/>
      <c r="AQ185" s="651"/>
      <c r="AR185" s="651"/>
      <c r="AS185" s="814"/>
      <c r="AV185" s="1914">
        <v>1820</v>
      </c>
    </row>
    <row r="186" spans="1:48" s="673" customFormat="1" ht="25.5" x14ac:dyDescent="0.2">
      <c r="A186" s="1162">
        <v>5017</v>
      </c>
      <c r="B186" s="1161" t="s">
        <v>552</v>
      </c>
      <c r="C186" s="653">
        <f t="shared" si="40"/>
        <v>0</v>
      </c>
      <c r="D186" s="651">
        <f>'O4 Summary by Class &amp; Accounts'!E137</f>
        <v>0</v>
      </c>
      <c r="E186" s="651">
        <f>'O4 Summary by Class &amp; Accounts'!F137</f>
        <v>0</v>
      </c>
      <c r="F186" s="651">
        <f>'O4 Summary by Class &amp; Accounts'!G137</f>
        <v>0</v>
      </c>
      <c r="G186" s="651">
        <f>'O4 Summary by Class &amp; Accounts'!H137</f>
        <v>0</v>
      </c>
      <c r="H186" s="651">
        <f>'O4 Summary by Class &amp; Accounts'!I137</f>
        <v>0</v>
      </c>
      <c r="I186" s="651">
        <f>'O4 Summary by Class &amp; Accounts'!J137</f>
        <v>0</v>
      </c>
      <c r="J186" s="651">
        <f>'O4 Summary by Class &amp; Accounts'!K137</f>
        <v>0</v>
      </c>
      <c r="K186" s="651">
        <f>'O4 Summary by Class &amp; Accounts'!L137</f>
        <v>0</v>
      </c>
      <c r="L186" s="651">
        <f>'O4 Summary by Class &amp; Accounts'!M137</f>
        <v>0</v>
      </c>
      <c r="M186" s="651">
        <f>'O4 Summary by Class &amp; Accounts'!N137</f>
        <v>0</v>
      </c>
      <c r="N186" s="651">
        <f>'O4 Summary by Class &amp; Accounts'!O137</f>
        <v>0</v>
      </c>
      <c r="O186" s="651">
        <f>'O4 Summary by Class &amp; Accounts'!P137</f>
        <v>0</v>
      </c>
      <c r="P186" s="651">
        <f>'O4 Summary by Class &amp; Accounts'!Q137</f>
        <v>0</v>
      </c>
      <c r="Q186" s="651">
        <f>'O4 Summary by Class &amp; Accounts'!R137</f>
        <v>0</v>
      </c>
      <c r="R186" s="651">
        <f>'O4 Summary by Class &amp; Accounts'!S137</f>
        <v>0</v>
      </c>
      <c r="S186" s="651">
        <f>'O4 Summary by Class &amp; Accounts'!T137</f>
        <v>0</v>
      </c>
      <c r="T186" s="651">
        <f>'O4 Summary by Class &amp; Accounts'!U137</f>
        <v>0</v>
      </c>
      <c r="U186" s="651">
        <f>'O4 Summary by Class &amp; Accounts'!V137</f>
        <v>0</v>
      </c>
      <c r="V186" s="651">
        <f>'O4 Summary by Class &amp; Accounts'!W137</f>
        <v>0</v>
      </c>
      <c r="W186" s="651">
        <f>'O4 Summary by Class &amp; Accounts'!X137</f>
        <v>0</v>
      </c>
      <c r="X186" s="653">
        <f t="shared" si="41"/>
        <v>0</v>
      </c>
      <c r="Y186" s="651"/>
      <c r="Z186" s="651"/>
      <c r="AA186" s="651"/>
      <c r="AB186" s="651"/>
      <c r="AC186" s="651"/>
      <c r="AD186" s="651"/>
      <c r="AE186" s="651"/>
      <c r="AF186" s="651"/>
      <c r="AG186" s="651"/>
      <c r="AH186" s="651"/>
      <c r="AI186" s="651"/>
      <c r="AJ186" s="651"/>
      <c r="AK186" s="651"/>
      <c r="AL186" s="651"/>
      <c r="AM186" s="651"/>
      <c r="AN186" s="651"/>
      <c r="AO186" s="651"/>
      <c r="AP186" s="651"/>
      <c r="AQ186" s="651"/>
      <c r="AR186" s="651"/>
      <c r="AS186" s="814"/>
      <c r="AV186" s="1914">
        <v>1820</v>
      </c>
    </row>
    <row r="187" spans="1:48" s="673" customFormat="1" ht="25.5" x14ac:dyDescent="0.2">
      <c r="A187" s="1162">
        <v>5020</v>
      </c>
      <c r="B187" s="1161" t="s">
        <v>553</v>
      </c>
      <c r="C187" s="653">
        <f t="shared" si="40"/>
        <v>138804.51962132045</v>
      </c>
      <c r="D187" s="651">
        <f>'O4 Summary by Class &amp; Accounts'!E138</f>
        <v>80269.133766038867</v>
      </c>
      <c r="E187" s="651">
        <f>'O4 Summary by Class &amp; Accounts'!F138</f>
        <v>27981.57286946115</v>
      </c>
      <c r="F187" s="651">
        <f>'O4 Summary by Class &amp; Accounts'!G138</f>
        <v>19142.788839917361</v>
      </c>
      <c r="G187" s="651">
        <f>'O4 Summary by Class &amp; Accounts'!H138</f>
        <v>0</v>
      </c>
      <c r="H187" s="651">
        <f>'O4 Summary by Class &amp; Accounts'!I138</f>
        <v>0</v>
      </c>
      <c r="I187" s="651">
        <f>'O4 Summary by Class &amp; Accounts'!J138</f>
        <v>4926.7839411856057</v>
      </c>
      <c r="J187" s="651">
        <f>'O4 Summary by Class &amp; Accounts'!K138</f>
        <v>6249.9697954880639</v>
      </c>
      <c r="K187" s="651">
        <f>'O4 Summary by Class &amp; Accounts'!L138</f>
        <v>0</v>
      </c>
      <c r="L187" s="651">
        <f>'O4 Summary by Class &amp; Accounts'!M138</f>
        <v>234.27040922940409</v>
      </c>
      <c r="M187" s="651">
        <f>'O4 Summary by Class &amp; Accounts'!N138</f>
        <v>0</v>
      </c>
      <c r="N187" s="651">
        <f>'O4 Summary by Class &amp; Accounts'!O138</f>
        <v>0</v>
      </c>
      <c r="O187" s="651">
        <f>'O4 Summary by Class &amp; Accounts'!P138</f>
        <v>0</v>
      </c>
      <c r="P187" s="651">
        <f>'O4 Summary by Class &amp; Accounts'!Q138</f>
        <v>0</v>
      </c>
      <c r="Q187" s="651">
        <f>'O4 Summary by Class &amp; Accounts'!R138</f>
        <v>0</v>
      </c>
      <c r="R187" s="651">
        <f>'O4 Summary by Class &amp; Accounts'!S138</f>
        <v>0</v>
      </c>
      <c r="S187" s="651">
        <f>'O4 Summary by Class &amp; Accounts'!T138</f>
        <v>0</v>
      </c>
      <c r="T187" s="651">
        <f>'O4 Summary by Class &amp; Accounts'!U138</f>
        <v>0</v>
      </c>
      <c r="U187" s="651">
        <f>'O4 Summary by Class &amp; Accounts'!V138</f>
        <v>0</v>
      </c>
      <c r="V187" s="651">
        <f>'O4 Summary by Class &amp; Accounts'!W138</f>
        <v>0</v>
      </c>
      <c r="W187" s="651">
        <f>'O4 Summary by Class &amp; Accounts'!X138</f>
        <v>0</v>
      </c>
      <c r="X187" s="653">
        <f t="shared" si="41"/>
        <v>138804.51962132045</v>
      </c>
      <c r="Y187" s="651"/>
      <c r="Z187" s="651"/>
      <c r="AA187" s="651"/>
      <c r="AB187" s="651"/>
      <c r="AC187" s="651"/>
      <c r="AD187" s="651"/>
      <c r="AE187" s="651"/>
      <c r="AF187" s="651"/>
      <c r="AG187" s="651"/>
      <c r="AH187" s="651"/>
      <c r="AI187" s="651"/>
      <c r="AJ187" s="651"/>
      <c r="AK187" s="651"/>
      <c r="AL187" s="651"/>
      <c r="AM187" s="651"/>
      <c r="AN187" s="651"/>
      <c r="AO187" s="651"/>
      <c r="AP187" s="651"/>
      <c r="AQ187" s="651"/>
      <c r="AR187" s="651"/>
      <c r="AS187" s="814"/>
      <c r="AV187" s="1914" t="inlineStr">
        <is>
          <t/>
        </is>
      </c>
    </row>
    <row r="188" spans="1:48" s="673" customFormat="1" ht="25.5" x14ac:dyDescent="0.2">
      <c r="A188" s="1162">
        <v>5025</v>
      </c>
      <c r="B188" s="1161" t="s">
        <v>1582</v>
      </c>
      <c r="C188" s="653">
        <f t="shared" si="40"/>
        <v>97357.200000000012</v>
      </c>
      <c r="D188" s="651">
        <f>'O4 Summary by Class &amp; Accounts'!E139</f>
        <v>56300.602683593352</v>
      </c>
      <c r="E188" s="651">
        <f>'O4 Summary by Class &amp; Accounts'!F139</f>
        <v>19626.21673702521</v>
      </c>
      <c r="F188" s="651">
        <f>'O4 Summary by Class &amp; Accounts'!G139</f>
        <v>13426.712089275075</v>
      </c>
      <c r="G188" s="651">
        <f>'O4 Summary by Class &amp; Accounts'!H139</f>
        <v>0</v>
      </c>
      <c r="H188" s="651">
        <f>'O4 Summary by Class &amp; Accounts'!I139</f>
        <v>0</v>
      </c>
      <c r="I188" s="651">
        <f>'O4 Summary by Class &amp; Accounts'!J139</f>
        <v>3455.635960755269</v>
      </c>
      <c r="J188" s="651">
        <f>'O4 Summary by Class &amp; Accounts'!K139</f>
        <v>4383.7157538768488</v>
      </c>
      <c r="K188" s="651">
        <f>'O4 Summary by Class &amp; Accounts'!L139</f>
        <v>0</v>
      </c>
      <c r="L188" s="651">
        <f>'O4 Summary by Class &amp; Accounts'!M139</f>
        <v>164.3167754742594</v>
      </c>
      <c r="M188" s="651">
        <f>'O4 Summary by Class &amp; Accounts'!N139</f>
        <v>0</v>
      </c>
      <c r="N188" s="651">
        <f>'O4 Summary by Class &amp; Accounts'!O139</f>
        <v>0</v>
      </c>
      <c r="O188" s="651">
        <f>'O4 Summary by Class &amp; Accounts'!P139</f>
        <v>0</v>
      </c>
      <c r="P188" s="651">
        <f>'O4 Summary by Class &amp; Accounts'!Q139</f>
        <v>0</v>
      </c>
      <c r="Q188" s="651">
        <f>'O4 Summary by Class &amp; Accounts'!R139</f>
        <v>0</v>
      </c>
      <c r="R188" s="651">
        <f>'O4 Summary by Class &amp; Accounts'!S139</f>
        <v>0</v>
      </c>
      <c r="S188" s="651">
        <f>'O4 Summary by Class &amp; Accounts'!T139</f>
        <v>0</v>
      </c>
      <c r="T188" s="651">
        <f>'O4 Summary by Class &amp; Accounts'!U139</f>
        <v>0</v>
      </c>
      <c r="U188" s="651">
        <f>'O4 Summary by Class &amp; Accounts'!V139</f>
        <v>0</v>
      </c>
      <c r="V188" s="651">
        <f>'O4 Summary by Class &amp; Accounts'!W139</f>
        <v>0</v>
      </c>
      <c r="W188" s="651">
        <f>'O4 Summary by Class &amp; Accounts'!X139</f>
        <v>0</v>
      </c>
      <c r="X188" s="653">
        <f t="shared" si="41"/>
        <v>97357.200000000012</v>
      </c>
      <c r="Y188" s="651"/>
      <c r="Z188" s="651"/>
      <c r="AA188" s="651"/>
      <c r="AB188" s="651"/>
      <c r="AC188" s="651"/>
      <c r="AD188" s="651"/>
      <c r="AE188" s="651"/>
      <c r="AF188" s="651"/>
      <c r="AG188" s="651"/>
      <c r="AH188" s="651"/>
      <c r="AI188" s="651"/>
      <c r="AJ188" s="651"/>
      <c r="AK188" s="651"/>
      <c r="AL188" s="651"/>
      <c r="AM188" s="651"/>
      <c r="AN188" s="651"/>
      <c r="AO188" s="651"/>
      <c r="AP188" s="651"/>
      <c r="AQ188" s="651"/>
      <c r="AR188" s="651"/>
      <c r="AS188" s="814"/>
      <c r="AV188" s="1914" t="inlineStr">
        <is>
          <t/>
        </is>
      </c>
    </row>
    <row r="189" spans="1:48" s="673" customFormat="1" ht="25.5" x14ac:dyDescent="0.2">
      <c r="A189" s="1162">
        <v>5030</v>
      </c>
      <c r="B189" s="1161" t="s">
        <v>560</v>
      </c>
      <c r="C189" s="653">
        <f t="shared" si="40"/>
        <v>0</v>
      </c>
      <c r="D189" s="651">
        <f>'O4 Summary by Class &amp; Accounts'!E140</f>
        <v>0</v>
      </c>
      <c r="E189" s="651">
        <f>'O4 Summary by Class &amp; Accounts'!F140</f>
        <v>0</v>
      </c>
      <c r="F189" s="651">
        <f>'O4 Summary by Class &amp; Accounts'!G140</f>
        <v>0</v>
      </c>
      <c r="G189" s="651">
        <f>'O4 Summary by Class &amp; Accounts'!H140</f>
        <v>0</v>
      </c>
      <c r="H189" s="651">
        <f>'O4 Summary by Class &amp; Accounts'!I140</f>
        <v>0</v>
      </c>
      <c r="I189" s="651">
        <f>'O4 Summary by Class &amp; Accounts'!J140</f>
        <v>0</v>
      </c>
      <c r="J189" s="651">
        <f>'O4 Summary by Class &amp; Accounts'!K140</f>
        <v>0</v>
      </c>
      <c r="K189" s="651">
        <f>'O4 Summary by Class &amp; Accounts'!L140</f>
        <v>0</v>
      </c>
      <c r="L189" s="651">
        <f>'O4 Summary by Class &amp; Accounts'!M140</f>
        <v>0</v>
      </c>
      <c r="M189" s="651">
        <f>'O4 Summary by Class &amp; Accounts'!N140</f>
        <v>0</v>
      </c>
      <c r="N189" s="651">
        <f>'O4 Summary by Class &amp; Accounts'!O140</f>
        <v>0</v>
      </c>
      <c r="O189" s="651">
        <f>'O4 Summary by Class &amp; Accounts'!P140</f>
        <v>0</v>
      </c>
      <c r="P189" s="651">
        <f>'O4 Summary by Class &amp; Accounts'!Q140</f>
        <v>0</v>
      </c>
      <c r="Q189" s="651">
        <f>'O4 Summary by Class &amp; Accounts'!R140</f>
        <v>0</v>
      </c>
      <c r="R189" s="651">
        <f>'O4 Summary by Class &amp; Accounts'!S140</f>
        <v>0</v>
      </c>
      <c r="S189" s="651">
        <f>'O4 Summary by Class &amp; Accounts'!T140</f>
        <v>0</v>
      </c>
      <c r="T189" s="651">
        <f>'O4 Summary by Class &amp; Accounts'!U140</f>
        <v>0</v>
      </c>
      <c r="U189" s="651">
        <f>'O4 Summary by Class &amp; Accounts'!V140</f>
        <v>0</v>
      </c>
      <c r="V189" s="651">
        <f>'O4 Summary by Class &amp; Accounts'!W140</f>
        <v>0</v>
      </c>
      <c r="W189" s="651">
        <f>'O4 Summary by Class &amp; Accounts'!X140</f>
        <v>0</v>
      </c>
      <c r="X189" s="653">
        <f t="shared" si="41"/>
        <v>0</v>
      </c>
      <c r="Y189" s="651"/>
      <c r="Z189" s="651"/>
      <c r="AA189" s="651"/>
      <c r="AB189" s="651"/>
      <c r="AC189" s="651"/>
      <c r="AD189" s="651"/>
      <c r="AE189" s="651"/>
      <c r="AF189" s="651"/>
      <c r="AG189" s="651"/>
      <c r="AH189" s="651"/>
      <c r="AI189" s="651"/>
      <c r="AJ189" s="651"/>
      <c r="AK189" s="651"/>
      <c r="AL189" s="651"/>
      <c r="AM189" s="651"/>
      <c r="AN189" s="651"/>
      <c r="AO189" s="651"/>
      <c r="AP189" s="651"/>
      <c r="AQ189" s="651"/>
      <c r="AR189" s="651"/>
      <c r="AS189" s="814"/>
      <c r="AV189" s="1914" t="inlineStr">
        <is>
          <t/>
        </is>
      </c>
    </row>
    <row r="190" spans="1:48" s="673" customFormat="1" ht="12.75" x14ac:dyDescent="0.2">
      <c r="A190" s="1162">
        <v>5035</v>
      </c>
      <c r="B190" s="1161" t="s">
        <v>1404</v>
      </c>
      <c r="C190" s="653">
        <f t="shared" si="40"/>
        <v>0</v>
      </c>
      <c r="D190" s="651">
        <f>'O4 Summary by Class &amp; Accounts'!E141</f>
        <v>0</v>
      </c>
      <c r="E190" s="651">
        <f>'O4 Summary by Class &amp; Accounts'!F141</f>
        <v>0</v>
      </c>
      <c r="F190" s="651">
        <f>'O4 Summary by Class &amp; Accounts'!G141</f>
        <v>0</v>
      </c>
      <c r="G190" s="651">
        <f>'O4 Summary by Class &amp; Accounts'!H141</f>
        <v>0</v>
      </c>
      <c r="H190" s="651">
        <f>'O4 Summary by Class &amp; Accounts'!I141</f>
        <v>0</v>
      </c>
      <c r="I190" s="651">
        <f>'O4 Summary by Class &amp; Accounts'!J141</f>
        <v>0</v>
      </c>
      <c r="J190" s="651">
        <f>'O4 Summary by Class &amp; Accounts'!K141</f>
        <v>0</v>
      </c>
      <c r="K190" s="651">
        <f>'O4 Summary by Class &amp; Accounts'!L141</f>
        <v>0</v>
      </c>
      <c r="L190" s="651">
        <f>'O4 Summary by Class &amp; Accounts'!M141</f>
        <v>0</v>
      </c>
      <c r="M190" s="651">
        <f>'O4 Summary by Class &amp; Accounts'!N141</f>
        <v>0</v>
      </c>
      <c r="N190" s="651">
        <f>'O4 Summary by Class &amp; Accounts'!O141</f>
        <v>0</v>
      </c>
      <c r="O190" s="651">
        <f>'O4 Summary by Class &amp; Accounts'!P141</f>
        <v>0</v>
      </c>
      <c r="P190" s="651">
        <f>'O4 Summary by Class &amp; Accounts'!Q141</f>
        <v>0</v>
      </c>
      <c r="Q190" s="651">
        <f>'O4 Summary by Class &amp; Accounts'!R141</f>
        <v>0</v>
      </c>
      <c r="R190" s="651">
        <f>'O4 Summary by Class &amp; Accounts'!S141</f>
        <v>0</v>
      </c>
      <c r="S190" s="651">
        <f>'O4 Summary by Class &amp; Accounts'!T141</f>
        <v>0</v>
      </c>
      <c r="T190" s="651">
        <f>'O4 Summary by Class &amp; Accounts'!U141</f>
        <v>0</v>
      </c>
      <c r="U190" s="651">
        <f>'O4 Summary by Class &amp; Accounts'!V141</f>
        <v>0</v>
      </c>
      <c r="V190" s="651">
        <f>'O4 Summary by Class &amp; Accounts'!W141</f>
        <v>0</v>
      </c>
      <c r="W190" s="651">
        <f>'O4 Summary by Class &amp; Accounts'!X141</f>
        <v>0</v>
      </c>
      <c r="X190" s="653">
        <f t="shared" si="41"/>
        <v>0</v>
      </c>
      <c r="Y190" s="651"/>
      <c r="Z190" s="651"/>
      <c r="AA190" s="651"/>
      <c r="AB190" s="651"/>
      <c r="AC190" s="651"/>
      <c r="AD190" s="651"/>
      <c r="AE190" s="651"/>
      <c r="AF190" s="651"/>
      <c r="AG190" s="651"/>
      <c r="AH190" s="651"/>
      <c r="AI190" s="651"/>
      <c r="AJ190" s="651"/>
      <c r="AK190" s="651"/>
      <c r="AL190" s="651"/>
      <c r="AM190" s="651"/>
      <c r="AN190" s="651"/>
      <c r="AO190" s="651"/>
      <c r="AP190" s="651"/>
      <c r="AQ190" s="651"/>
      <c r="AR190" s="651"/>
      <c r="AS190" s="814"/>
      <c r="AV190" s="1914">
        <v>1850</v>
      </c>
    </row>
    <row r="191" spans="1:48" s="673" customFormat="1" ht="25.5" x14ac:dyDescent="0.2">
      <c r="A191" s="1162">
        <v>5040</v>
      </c>
      <c r="B191" s="1161" t="s">
        <v>4</v>
      </c>
      <c r="C191" s="653">
        <f t="shared" si="40"/>
        <v>0</v>
      </c>
      <c r="D191" s="651">
        <f>'O4 Summary by Class &amp; Accounts'!E142</f>
        <v>0</v>
      </c>
      <c r="E191" s="651">
        <f>'O4 Summary by Class &amp; Accounts'!F142</f>
        <v>0</v>
      </c>
      <c r="F191" s="651">
        <f>'O4 Summary by Class &amp; Accounts'!G142</f>
        <v>0</v>
      </c>
      <c r="G191" s="651">
        <f>'O4 Summary by Class &amp; Accounts'!H142</f>
        <v>0</v>
      </c>
      <c r="H191" s="651">
        <f>'O4 Summary by Class &amp; Accounts'!I142</f>
        <v>0</v>
      </c>
      <c r="I191" s="651">
        <f>'O4 Summary by Class &amp; Accounts'!J142</f>
        <v>0</v>
      </c>
      <c r="J191" s="651">
        <f>'O4 Summary by Class &amp; Accounts'!K142</f>
        <v>0</v>
      </c>
      <c r="K191" s="651">
        <f>'O4 Summary by Class &amp; Accounts'!L142</f>
        <v>0</v>
      </c>
      <c r="L191" s="651">
        <f>'O4 Summary by Class &amp; Accounts'!M142</f>
        <v>0</v>
      </c>
      <c r="M191" s="651">
        <f>'O4 Summary by Class &amp; Accounts'!N142</f>
        <v>0</v>
      </c>
      <c r="N191" s="651">
        <f>'O4 Summary by Class &amp; Accounts'!O142</f>
        <v>0</v>
      </c>
      <c r="O191" s="651">
        <f>'O4 Summary by Class &amp; Accounts'!P142</f>
        <v>0</v>
      </c>
      <c r="P191" s="651">
        <f>'O4 Summary by Class &amp; Accounts'!Q142</f>
        <v>0</v>
      </c>
      <c r="Q191" s="651">
        <f>'O4 Summary by Class &amp; Accounts'!R142</f>
        <v>0</v>
      </c>
      <c r="R191" s="651">
        <f>'O4 Summary by Class &amp; Accounts'!S142</f>
        <v>0</v>
      </c>
      <c r="S191" s="651">
        <f>'O4 Summary by Class &amp; Accounts'!T142</f>
        <v>0</v>
      </c>
      <c r="T191" s="651">
        <f>'O4 Summary by Class &amp; Accounts'!U142</f>
        <v>0</v>
      </c>
      <c r="U191" s="651">
        <f>'O4 Summary by Class &amp; Accounts'!V142</f>
        <v>0</v>
      </c>
      <c r="V191" s="651">
        <f>'O4 Summary by Class &amp; Accounts'!W142</f>
        <v>0</v>
      </c>
      <c r="W191" s="651">
        <f>'O4 Summary by Class &amp; Accounts'!X142</f>
        <v>0</v>
      </c>
      <c r="X191" s="653">
        <f t="shared" si="41"/>
        <v>0</v>
      </c>
      <c r="Y191" s="651"/>
      <c r="Z191" s="651"/>
      <c r="AA191" s="651"/>
      <c r="AB191" s="651"/>
      <c r="AC191" s="651"/>
      <c r="AD191" s="651"/>
      <c r="AE191" s="651"/>
      <c r="AF191" s="651"/>
      <c r="AG191" s="651"/>
      <c r="AH191" s="651"/>
      <c r="AI191" s="651"/>
      <c r="AJ191" s="651"/>
      <c r="AK191" s="651"/>
      <c r="AL191" s="651"/>
      <c r="AM191" s="651"/>
      <c r="AN191" s="651"/>
      <c r="AO191" s="651"/>
      <c r="AP191" s="651"/>
      <c r="AQ191" s="651"/>
      <c r="AR191" s="651"/>
      <c r="AS191" s="814"/>
      <c r="AV191" s="1914" t="inlineStr">
        <is>
          <t/>
        </is>
      </c>
    </row>
    <row r="192" spans="1:48" s="673" customFormat="1" ht="25.5" x14ac:dyDescent="0.2">
      <c r="A192" s="1162">
        <v>5045</v>
      </c>
      <c r="B192" s="1161" t="s">
        <v>1583</v>
      </c>
      <c r="C192" s="653">
        <f t="shared" si="40"/>
        <v>10492.32</v>
      </c>
      <c r="D192" s="651">
        <f>'O4 Summary by Class &amp; Accounts'!E143</f>
        <v>5923.7587750230723</v>
      </c>
      <c r="E192" s="651">
        <f>'O4 Summary by Class &amp; Accounts'!F143</f>
        <v>2142.2234455007415</v>
      </c>
      <c r="F192" s="651">
        <f>'O4 Summary by Class &amp; Accounts'!G143</f>
        <v>1458.8216300026618</v>
      </c>
      <c r="G192" s="651">
        <f>'O4 Summary by Class &amp; Accounts'!H143</f>
        <v>0</v>
      </c>
      <c r="H192" s="651">
        <f>'O4 Summary by Class &amp; Accounts'!I143</f>
        <v>0</v>
      </c>
      <c r="I192" s="651">
        <f>'O4 Summary by Class &amp; Accounts'!J143</f>
        <v>249.25699787149691</v>
      </c>
      <c r="J192" s="651">
        <f>'O4 Summary by Class &amp; Accounts'!K143</f>
        <v>701.08388446844401</v>
      </c>
      <c r="K192" s="651">
        <f>'O4 Summary by Class &amp; Accounts'!L143</f>
        <v>0</v>
      </c>
      <c r="L192" s="651">
        <f>'O4 Summary by Class &amp; Accounts'!M143</f>
        <v>17.175267133583581</v>
      </c>
      <c r="M192" s="651">
        <f>'O4 Summary by Class &amp; Accounts'!N143</f>
        <v>0</v>
      </c>
      <c r="N192" s="651">
        <f>'O4 Summary by Class &amp; Accounts'!O143</f>
        <v>0</v>
      </c>
      <c r="O192" s="651">
        <f>'O4 Summary by Class &amp; Accounts'!P143</f>
        <v>0</v>
      </c>
      <c r="P192" s="651">
        <f>'O4 Summary by Class &amp; Accounts'!Q143</f>
        <v>0</v>
      </c>
      <c r="Q192" s="651">
        <f>'O4 Summary by Class &amp; Accounts'!R143</f>
        <v>0</v>
      </c>
      <c r="R192" s="651">
        <f>'O4 Summary by Class &amp; Accounts'!S143</f>
        <v>0</v>
      </c>
      <c r="S192" s="651">
        <f>'O4 Summary by Class &amp; Accounts'!T143</f>
        <v>0</v>
      </c>
      <c r="T192" s="651">
        <f>'O4 Summary by Class &amp; Accounts'!U143</f>
        <v>0</v>
      </c>
      <c r="U192" s="651">
        <f>'O4 Summary by Class &amp; Accounts'!V143</f>
        <v>0</v>
      </c>
      <c r="V192" s="651">
        <f>'O4 Summary by Class &amp; Accounts'!W143</f>
        <v>0</v>
      </c>
      <c r="W192" s="651">
        <f>'O4 Summary by Class &amp; Accounts'!X143</f>
        <v>0</v>
      </c>
      <c r="X192" s="653">
        <f t="shared" si="41"/>
        <v>10492.32</v>
      </c>
      <c r="Y192" s="651"/>
      <c r="Z192" s="651"/>
      <c r="AA192" s="651"/>
      <c r="AB192" s="651"/>
      <c r="AC192" s="651"/>
      <c r="AD192" s="651"/>
      <c r="AE192" s="651"/>
      <c r="AF192" s="651"/>
      <c r="AG192" s="651"/>
      <c r="AH192" s="651"/>
      <c r="AI192" s="651"/>
      <c r="AJ192" s="651"/>
      <c r="AK192" s="651"/>
      <c r="AL192" s="651"/>
      <c r="AM192" s="651"/>
      <c r="AN192" s="651"/>
      <c r="AO192" s="651"/>
      <c r="AP192" s="651"/>
      <c r="AQ192" s="651"/>
      <c r="AR192" s="651"/>
      <c r="AS192" s="814"/>
      <c r="AV192" s="1914" t="inlineStr">
        <is>
          <t/>
        </is>
      </c>
    </row>
    <row r="193" spans="1:48" s="673" customFormat="1" ht="25.5" x14ac:dyDescent="0.2">
      <c r="A193" s="1162">
        <v>5050</v>
      </c>
      <c r="B193" s="1161" t="s">
        <v>537</v>
      </c>
      <c r="C193" s="653">
        <f t="shared" si="40"/>
        <v>0</v>
      </c>
      <c r="D193" s="651">
        <f>'O4 Summary by Class &amp; Accounts'!E144</f>
        <v>0</v>
      </c>
      <c r="E193" s="651">
        <f>'O4 Summary by Class &amp; Accounts'!F144</f>
        <v>0</v>
      </c>
      <c r="F193" s="651">
        <f>'O4 Summary by Class &amp; Accounts'!G144</f>
        <v>0</v>
      </c>
      <c r="G193" s="651">
        <f>'O4 Summary by Class &amp; Accounts'!H144</f>
        <v>0</v>
      </c>
      <c r="H193" s="651">
        <f>'O4 Summary by Class &amp; Accounts'!I144</f>
        <v>0</v>
      </c>
      <c r="I193" s="651">
        <f>'O4 Summary by Class &amp; Accounts'!J144</f>
        <v>0</v>
      </c>
      <c r="J193" s="651">
        <f>'O4 Summary by Class &amp; Accounts'!K144</f>
        <v>0</v>
      </c>
      <c r="K193" s="651">
        <f>'O4 Summary by Class &amp; Accounts'!L144</f>
        <v>0</v>
      </c>
      <c r="L193" s="651">
        <f>'O4 Summary by Class &amp; Accounts'!M144</f>
        <v>0</v>
      </c>
      <c r="M193" s="651">
        <f>'O4 Summary by Class &amp; Accounts'!N144</f>
        <v>0</v>
      </c>
      <c r="N193" s="651">
        <f>'O4 Summary by Class &amp; Accounts'!O144</f>
        <v>0</v>
      </c>
      <c r="O193" s="651">
        <f>'O4 Summary by Class &amp; Accounts'!P144</f>
        <v>0</v>
      </c>
      <c r="P193" s="651">
        <f>'O4 Summary by Class &amp; Accounts'!Q144</f>
        <v>0</v>
      </c>
      <c r="Q193" s="651">
        <f>'O4 Summary by Class &amp; Accounts'!R144</f>
        <v>0</v>
      </c>
      <c r="R193" s="651">
        <f>'O4 Summary by Class &amp; Accounts'!S144</f>
        <v>0</v>
      </c>
      <c r="S193" s="651">
        <f>'O4 Summary by Class &amp; Accounts'!T144</f>
        <v>0</v>
      </c>
      <c r="T193" s="651">
        <f>'O4 Summary by Class &amp; Accounts'!U144</f>
        <v>0</v>
      </c>
      <c r="U193" s="651">
        <f>'O4 Summary by Class &amp; Accounts'!V144</f>
        <v>0</v>
      </c>
      <c r="V193" s="651">
        <f>'O4 Summary by Class &amp; Accounts'!W144</f>
        <v>0</v>
      </c>
      <c r="W193" s="651">
        <f>'O4 Summary by Class &amp; Accounts'!X144</f>
        <v>0</v>
      </c>
      <c r="X193" s="653">
        <f t="shared" si="41"/>
        <v>0</v>
      </c>
      <c r="Y193" s="651"/>
      <c r="Z193" s="651"/>
      <c r="AA193" s="651"/>
      <c r="AB193" s="651"/>
      <c r="AC193" s="651"/>
      <c r="AD193" s="651"/>
      <c r="AE193" s="651"/>
      <c r="AF193" s="651"/>
      <c r="AG193" s="651"/>
      <c r="AH193" s="651"/>
      <c r="AI193" s="651"/>
      <c r="AJ193" s="651"/>
      <c r="AK193" s="651"/>
      <c r="AL193" s="651"/>
      <c r="AM193" s="651"/>
      <c r="AN193" s="651"/>
      <c r="AO193" s="651"/>
      <c r="AP193" s="651"/>
      <c r="AQ193" s="651"/>
      <c r="AR193" s="651"/>
      <c r="AS193" s="814"/>
      <c r="AV193" s="1914" t="inlineStr">
        <is>
          <t/>
        </is>
      </c>
    </row>
    <row r="194" spans="1:48" s="673" customFormat="1" ht="25.5" x14ac:dyDescent="0.2">
      <c r="A194" s="1162">
        <v>5055</v>
      </c>
      <c r="B194" s="1161" t="s">
        <v>1412</v>
      </c>
      <c r="C194" s="653">
        <f t="shared" si="40"/>
        <v>0</v>
      </c>
      <c r="D194" s="651">
        <f>'O4 Summary by Class &amp; Accounts'!E145</f>
        <v>0</v>
      </c>
      <c r="E194" s="651">
        <f>'O4 Summary by Class &amp; Accounts'!F145</f>
        <v>0</v>
      </c>
      <c r="F194" s="651">
        <f>'O4 Summary by Class &amp; Accounts'!G145</f>
        <v>0</v>
      </c>
      <c r="G194" s="651">
        <f>'O4 Summary by Class &amp; Accounts'!H145</f>
        <v>0</v>
      </c>
      <c r="H194" s="651">
        <f>'O4 Summary by Class &amp; Accounts'!I145</f>
        <v>0</v>
      </c>
      <c r="I194" s="651">
        <f>'O4 Summary by Class &amp; Accounts'!J145</f>
        <v>0</v>
      </c>
      <c r="J194" s="651">
        <f>'O4 Summary by Class &amp; Accounts'!K145</f>
        <v>0</v>
      </c>
      <c r="K194" s="651">
        <f>'O4 Summary by Class &amp; Accounts'!L145</f>
        <v>0</v>
      </c>
      <c r="L194" s="651">
        <f>'O4 Summary by Class &amp; Accounts'!M145</f>
        <v>0</v>
      </c>
      <c r="M194" s="651">
        <f>'O4 Summary by Class &amp; Accounts'!N145</f>
        <v>0</v>
      </c>
      <c r="N194" s="651">
        <f>'O4 Summary by Class &amp; Accounts'!O145</f>
        <v>0</v>
      </c>
      <c r="O194" s="651">
        <f>'O4 Summary by Class &amp; Accounts'!P145</f>
        <v>0</v>
      </c>
      <c r="P194" s="651">
        <f>'O4 Summary by Class &amp; Accounts'!Q145</f>
        <v>0</v>
      </c>
      <c r="Q194" s="651">
        <f>'O4 Summary by Class &amp; Accounts'!R145</f>
        <v>0</v>
      </c>
      <c r="R194" s="651">
        <f>'O4 Summary by Class &amp; Accounts'!S145</f>
        <v>0</v>
      </c>
      <c r="S194" s="651">
        <f>'O4 Summary by Class &amp; Accounts'!T145</f>
        <v>0</v>
      </c>
      <c r="T194" s="651">
        <f>'O4 Summary by Class &amp; Accounts'!U145</f>
        <v>0</v>
      </c>
      <c r="U194" s="651">
        <f>'O4 Summary by Class &amp; Accounts'!V145</f>
        <v>0</v>
      </c>
      <c r="V194" s="651">
        <f>'O4 Summary by Class &amp; Accounts'!W145</f>
        <v>0</v>
      </c>
      <c r="W194" s="651">
        <f>'O4 Summary by Class &amp; Accounts'!X145</f>
        <v>0</v>
      </c>
      <c r="X194" s="653">
        <f t="shared" si="41"/>
        <v>0</v>
      </c>
      <c r="Y194" s="651"/>
      <c r="Z194" s="651"/>
      <c r="AA194" s="651"/>
      <c r="AB194" s="651"/>
      <c r="AC194" s="651"/>
      <c r="AD194" s="651"/>
      <c r="AE194" s="651"/>
      <c r="AF194" s="651"/>
      <c r="AG194" s="651"/>
      <c r="AH194" s="651"/>
      <c r="AI194" s="651"/>
      <c r="AJ194" s="651"/>
      <c r="AK194" s="651"/>
      <c r="AL194" s="651"/>
      <c r="AM194" s="651"/>
      <c r="AN194" s="651"/>
      <c r="AO194" s="651"/>
      <c r="AP194" s="651"/>
      <c r="AQ194" s="651"/>
      <c r="AR194" s="651"/>
      <c r="AS194" s="814"/>
      <c r="AV194" s="1914">
        <v>1850</v>
      </c>
    </row>
    <row r="195" spans="1:48" s="673" customFormat="1" ht="12.75" x14ac:dyDescent="0.2">
      <c r="A195" s="1162">
        <v>5065</v>
      </c>
      <c r="B195" s="1161" t="s">
        <v>1577</v>
      </c>
      <c r="C195" s="653">
        <f t="shared" si="40"/>
        <v>43086.644789641672</v>
      </c>
      <c r="D195" s="651">
        <f>'O4 Summary by Class &amp; Accounts'!E146</f>
        <v>28401.269761559779</v>
      </c>
      <c r="E195" s="651">
        <f>'O4 Summary by Class &amp; Accounts'!F146</f>
        <v>8210.3218650393428</v>
      </c>
      <c r="F195" s="651">
        <f>'O4 Summary by Class &amp; Accounts'!G146</f>
        <v>6422.2710865825966</v>
      </c>
      <c r="G195" s="651">
        <f>'O4 Summary by Class &amp; Accounts'!H146</f>
        <v>0</v>
      </c>
      <c r="H195" s="651">
        <f>'O4 Summary by Class &amp; Accounts'!I146</f>
        <v>0</v>
      </c>
      <c r="I195" s="651">
        <f>'O4 Summary by Class &amp; Accounts'!J146</f>
        <v>52.78207645995159</v>
      </c>
      <c r="J195" s="651">
        <f>'O4 Summary by Class &amp; Accounts'!K146</f>
        <v>0</v>
      </c>
      <c r="K195" s="651">
        <f>'O4 Summary by Class &amp; Accounts'!L146</f>
        <v>0</v>
      </c>
      <c r="L195" s="651">
        <f>'O4 Summary by Class &amp; Accounts'!M146</f>
        <v>0</v>
      </c>
      <c r="M195" s="651">
        <f>'O4 Summary by Class &amp; Accounts'!N146</f>
        <v>0</v>
      </c>
      <c r="N195" s="651">
        <f>'O4 Summary by Class &amp; Accounts'!O146</f>
        <v>0</v>
      </c>
      <c r="O195" s="651">
        <f>'O4 Summary by Class &amp; Accounts'!P146</f>
        <v>0</v>
      </c>
      <c r="P195" s="651">
        <f>'O4 Summary by Class &amp; Accounts'!Q146</f>
        <v>0</v>
      </c>
      <c r="Q195" s="651">
        <f>'O4 Summary by Class &amp; Accounts'!R146</f>
        <v>0</v>
      </c>
      <c r="R195" s="651">
        <f>'O4 Summary by Class &amp; Accounts'!S146</f>
        <v>0</v>
      </c>
      <c r="S195" s="651">
        <f>'O4 Summary by Class &amp; Accounts'!T146</f>
        <v>0</v>
      </c>
      <c r="T195" s="651">
        <f>'O4 Summary by Class &amp; Accounts'!U146</f>
        <v>0</v>
      </c>
      <c r="U195" s="651">
        <f>'O4 Summary by Class &amp; Accounts'!V146</f>
        <v>0</v>
      </c>
      <c r="V195" s="651">
        <f>'O4 Summary by Class &amp; Accounts'!W146</f>
        <v>0</v>
      </c>
      <c r="W195" s="651">
        <f>'O4 Summary by Class &amp; Accounts'!X146</f>
        <v>0</v>
      </c>
      <c r="X195" s="653">
        <f t="shared" si="41"/>
        <v>43086.644789641672</v>
      </c>
      <c r="Y195" s="651"/>
      <c r="Z195" s="651"/>
      <c r="AA195" s="651"/>
      <c r="AB195" s="651"/>
      <c r="AC195" s="651"/>
      <c r="AD195" s="651"/>
      <c r="AE195" s="651"/>
      <c r="AF195" s="651"/>
      <c r="AG195" s="651"/>
      <c r="AH195" s="651"/>
      <c r="AI195" s="651"/>
      <c r="AJ195" s="651"/>
      <c r="AK195" s="651"/>
      <c r="AL195" s="651"/>
      <c r="AM195" s="651"/>
      <c r="AN195" s="651"/>
      <c r="AO195" s="651"/>
      <c r="AP195" s="651"/>
      <c r="AQ195" s="651"/>
      <c r="AR195" s="651"/>
      <c r="AS195" s="814"/>
      <c r="AV195" s="1914" t="inlineStr">
        <is>
          <t/>
        </is>
      </c>
    </row>
    <row r="196" spans="1:48" s="673" customFormat="1" ht="12.75" x14ac:dyDescent="0.2">
      <c r="A196" s="1162">
        <v>5070</v>
      </c>
      <c r="B196" s="1161" t="s">
        <v>1578</v>
      </c>
      <c r="C196" s="653">
        <f t="shared" si="40"/>
        <v>24452.003334408902</v>
      </c>
      <c r="D196" s="651">
        <f>'O4 Summary by Class &amp; Accounts'!E147</f>
        <v>16838.004551161663</v>
      </c>
      <c r="E196" s="651">
        <f>'O4 Summary by Class &amp; Accounts'!F147</f>
        <v>2771.0930176145271</v>
      </c>
      <c r="F196" s="651">
        <f>'O4 Summary by Class &amp; Accounts'!G147</f>
        <v>270.5688337695675</v>
      </c>
      <c r="G196" s="651">
        <f>'O4 Summary by Class &amp; Accounts'!H147</f>
        <v>0</v>
      </c>
      <c r="H196" s="651">
        <f>'O4 Summary by Class &amp; Accounts'!I147</f>
        <v>0</v>
      </c>
      <c r="I196" s="651">
        <f>'O4 Summary by Class &amp; Accounts'!J147</f>
        <v>2.0654109448058589</v>
      </c>
      <c r="J196" s="651">
        <f>'O4 Summary by Class &amp; Accounts'!K147</f>
        <v>4516.5708363533895</v>
      </c>
      <c r="K196" s="651">
        <f>'O4 Summary by Class &amp; Accounts'!L147</f>
        <v>0</v>
      </c>
      <c r="L196" s="651">
        <f>'O4 Summary by Class &amp; Accounts'!M147</f>
        <v>53.700684564952326</v>
      </c>
      <c r="M196" s="651">
        <f>'O4 Summary by Class &amp; Accounts'!N147</f>
        <v>0</v>
      </c>
      <c r="N196" s="651">
        <f>'O4 Summary by Class &amp; Accounts'!O147</f>
        <v>0</v>
      </c>
      <c r="O196" s="651">
        <f>'O4 Summary by Class &amp; Accounts'!P147</f>
        <v>0</v>
      </c>
      <c r="P196" s="651">
        <f>'O4 Summary by Class &amp; Accounts'!Q147</f>
        <v>0</v>
      </c>
      <c r="Q196" s="651">
        <f>'O4 Summary by Class &amp; Accounts'!R147</f>
        <v>0</v>
      </c>
      <c r="R196" s="651">
        <f>'O4 Summary by Class &amp; Accounts'!S147</f>
        <v>0</v>
      </c>
      <c r="S196" s="651">
        <f>'O4 Summary by Class &amp; Accounts'!T147</f>
        <v>0</v>
      </c>
      <c r="T196" s="651">
        <f>'O4 Summary by Class &amp; Accounts'!U147</f>
        <v>0</v>
      </c>
      <c r="U196" s="651">
        <f>'O4 Summary by Class &amp; Accounts'!V147</f>
        <v>0</v>
      </c>
      <c r="V196" s="651">
        <f>'O4 Summary by Class &amp; Accounts'!W147</f>
        <v>0</v>
      </c>
      <c r="W196" s="651">
        <f>'O4 Summary by Class &amp; Accounts'!X147</f>
        <v>0</v>
      </c>
      <c r="X196" s="653">
        <f t="shared" si="41"/>
        <v>24452.003334408902</v>
      </c>
      <c r="Y196" s="651"/>
      <c r="Z196" s="651"/>
      <c r="AA196" s="651"/>
      <c r="AB196" s="651"/>
      <c r="AC196" s="651"/>
      <c r="AD196" s="651"/>
      <c r="AE196" s="651"/>
      <c r="AF196" s="651"/>
      <c r="AG196" s="651"/>
      <c r="AH196" s="651"/>
      <c r="AI196" s="651"/>
      <c r="AJ196" s="651"/>
      <c r="AK196" s="651"/>
      <c r="AL196" s="651"/>
      <c r="AM196" s="651"/>
      <c r="AN196" s="651"/>
      <c r="AO196" s="651"/>
      <c r="AP196" s="651"/>
      <c r="AQ196" s="651"/>
      <c r="AR196" s="651"/>
      <c r="AS196" s="814"/>
      <c r="AV196" s="1914" t="inlineStr">
        <is>
          <t/>
        </is>
      </c>
    </row>
    <row r="197" spans="1:48" s="673" customFormat="1" ht="12.75" x14ac:dyDescent="0.2">
      <c r="A197" s="1162">
        <v>5075</v>
      </c>
      <c r="B197" s="1161" t="s">
        <v>1579</v>
      </c>
      <c r="C197" s="653">
        <f t="shared" si="40"/>
        <v>106746.36000000002</v>
      </c>
      <c r="D197" s="651">
        <f>'O4 Summary by Class &amp; Accounts'!E148</f>
        <v>73507.093505530604</v>
      </c>
      <c r="E197" s="651">
        <f>'O4 Summary by Class &amp; Accounts'!F148</f>
        <v>12097.335699096304</v>
      </c>
      <c r="F197" s="651">
        <f>'O4 Summary by Class &amp; Accounts'!G148</f>
        <v>1181.1808521105211</v>
      </c>
      <c r="G197" s="651">
        <f>'O4 Summary by Class &amp; Accounts'!H148</f>
        <v>0</v>
      </c>
      <c r="H197" s="651">
        <f>'O4 Summary by Class &amp; Accounts'!I148</f>
        <v>0</v>
      </c>
      <c r="I197" s="651">
        <f>'O4 Summary by Class &amp; Accounts'!J148</f>
        <v>9.0166477260345115</v>
      </c>
      <c r="J197" s="651">
        <f>'O4 Summary by Class &amp; Accounts'!K148</f>
        <v>19717.300454659653</v>
      </c>
      <c r="K197" s="651">
        <f>'O4 Summary by Class &amp; Accounts'!L148</f>
        <v>0</v>
      </c>
      <c r="L197" s="651">
        <f>'O4 Summary by Class &amp; Accounts'!M148</f>
        <v>234.43284087689727</v>
      </c>
      <c r="M197" s="651">
        <f>'O4 Summary by Class &amp; Accounts'!N148</f>
        <v>0</v>
      </c>
      <c r="N197" s="651">
        <f>'O4 Summary by Class &amp; Accounts'!O148</f>
        <v>0</v>
      </c>
      <c r="O197" s="651">
        <f>'O4 Summary by Class &amp; Accounts'!P148</f>
        <v>0</v>
      </c>
      <c r="P197" s="651">
        <f>'O4 Summary by Class &amp; Accounts'!Q148</f>
        <v>0</v>
      </c>
      <c r="Q197" s="651">
        <f>'O4 Summary by Class &amp; Accounts'!R148</f>
        <v>0</v>
      </c>
      <c r="R197" s="651">
        <f>'O4 Summary by Class &amp; Accounts'!S148</f>
        <v>0</v>
      </c>
      <c r="S197" s="651">
        <f>'O4 Summary by Class &amp; Accounts'!T148</f>
        <v>0</v>
      </c>
      <c r="T197" s="651">
        <f>'O4 Summary by Class &amp; Accounts'!U148</f>
        <v>0</v>
      </c>
      <c r="U197" s="651">
        <f>'O4 Summary by Class &amp; Accounts'!V148</f>
        <v>0</v>
      </c>
      <c r="V197" s="651">
        <f>'O4 Summary by Class &amp; Accounts'!W148</f>
        <v>0</v>
      </c>
      <c r="W197" s="651">
        <f>'O4 Summary by Class &amp; Accounts'!X148</f>
        <v>0</v>
      </c>
      <c r="X197" s="653">
        <f t="shared" si="41"/>
        <v>106746.36000000002</v>
      </c>
      <c r="Y197" s="651"/>
      <c r="Z197" s="651"/>
      <c r="AA197" s="651"/>
      <c r="AB197" s="651"/>
      <c r="AC197" s="651"/>
      <c r="AD197" s="651"/>
      <c r="AE197" s="651"/>
      <c r="AF197" s="651"/>
      <c r="AG197" s="651"/>
      <c r="AH197" s="651"/>
      <c r="AI197" s="651"/>
      <c r="AJ197" s="651"/>
      <c r="AK197" s="651"/>
      <c r="AL197" s="651"/>
      <c r="AM197" s="651"/>
      <c r="AN197" s="651"/>
      <c r="AO197" s="651"/>
      <c r="AP197" s="651"/>
      <c r="AQ197" s="651"/>
      <c r="AR197" s="651"/>
      <c r="AS197" s="814"/>
      <c r="AV197" s="1914" t="inlineStr">
        <is>
          <t/>
        </is>
      </c>
    </row>
    <row r="198" spans="1:48" s="673" customFormat="1" ht="12.75" x14ac:dyDescent="0.2">
      <c r="A198" s="1162">
        <v>5085</v>
      </c>
      <c r="B198" s="1161" t="s">
        <v>1560</v>
      </c>
      <c r="C198" s="653">
        <f t="shared" si="40"/>
        <v>164598.35776422138</v>
      </c>
      <c r="D198" s="651">
        <f>'O4 Summary by Class &amp; Accounts'!E149</f>
        <v>99018.552212999377</v>
      </c>
      <c r="E198" s="651">
        <f>'O4 Summary by Class &amp; Accounts'!F149</f>
        <v>31970.675494229676</v>
      </c>
      <c r="F198" s="651">
        <f>'O4 Summary by Class &amp; Accounts'!G149</f>
        <v>22507.190121865278</v>
      </c>
      <c r="G198" s="651">
        <f>'O4 Summary by Class &amp; Accounts'!H149</f>
        <v>0</v>
      </c>
      <c r="H198" s="651">
        <f>'O4 Summary by Class &amp; Accounts'!I149</f>
        <v>0</v>
      </c>
      <c r="I198" s="651">
        <f>'O4 Summary by Class &amp; Accounts'!J149</f>
        <v>4559.1795845821689</v>
      </c>
      <c r="J198" s="651">
        <f>'O4 Summary by Class &amp; Accounts'!K149</f>
        <v>6298.150981842794</v>
      </c>
      <c r="K198" s="651">
        <f>'O4 Summary by Class &amp; Accounts'!L149</f>
        <v>0</v>
      </c>
      <c r="L198" s="651">
        <f>'O4 Summary by Class &amp; Accounts'!M149</f>
        <v>244.60936870208147</v>
      </c>
      <c r="M198" s="651">
        <f>'O4 Summary by Class &amp; Accounts'!N149</f>
        <v>0</v>
      </c>
      <c r="N198" s="651">
        <f>'O4 Summary by Class &amp; Accounts'!O149</f>
        <v>0</v>
      </c>
      <c r="O198" s="651">
        <f>'O4 Summary by Class &amp; Accounts'!P149</f>
        <v>0</v>
      </c>
      <c r="P198" s="651">
        <f>'O4 Summary by Class &amp; Accounts'!Q149</f>
        <v>0</v>
      </c>
      <c r="Q198" s="651">
        <f>'O4 Summary by Class &amp; Accounts'!R149</f>
        <v>0</v>
      </c>
      <c r="R198" s="651">
        <f>'O4 Summary by Class &amp; Accounts'!S149</f>
        <v>0</v>
      </c>
      <c r="S198" s="651">
        <f>'O4 Summary by Class &amp; Accounts'!T149</f>
        <v>0</v>
      </c>
      <c r="T198" s="651">
        <f>'O4 Summary by Class &amp; Accounts'!U149</f>
        <v>0</v>
      </c>
      <c r="U198" s="651">
        <f>'O4 Summary by Class &amp; Accounts'!V149</f>
        <v>0</v>
      </c>
      <c r="V198" s="651">
        <f>'O4 Summary by Class &amp; Accounts'!W149</f>
        <v>0</v>
      </c>
      <c r="W198" s="651">
        <f>'O4 Summary by Class &amp; Accounts'!X149</f>
        <v>0</v>
      </c>
      <c r="X198" s="653">
        <f t="shared" si="41"/>
        <v>164598.35776422138</v>
      </c>
      <c r="Y198" s="651"/>
      <c r="Z198" s="651"/>
      <c r="AA198" s="651"/>
      <c r="AB198" s="651"/>
      <c r="AC198" s="651"/>
      <c r="AD198" s="651"/>
      <c r="AE198" s="651"/>
      <c r="AF198" s="651"/>
      <c r="AG198" s="651"/>
      <c r="AH198" s="651"/>
      <c r="AI198" s="651"/>
      <c r="AJ198" s="651"/>
      <c r="AK198" s="651"/>
      <c r="AL198" s="651"/>
      <c r="AM198" s="651"/>
      <c r="AN198" s="651"/>
      <c r="AO198" s="651"/>
      <c r="AP198" s="651"/>
      <c r="AQ198" s="651"/>
      <c r="AR198" s="651"/>
      <c r="AS198" s="814"/>
      <c r="AV198" s="1914" t="inlineStr">
        <is>
          <t/>
        </is>
      </c>
    </row>
    <row r="199" spans="1:48" s="673" customFormat="1" ht="25.5" x14ac:dyDescent="0.2">
      <c r="A199" s="1162">
        <v>5090</v>
      </c>
      <c r="B199" s="1161" t="s">
        <v>1561</v>
      </c>
      <c r="C199" s="653">
        <f t="shared" si="40"/>
        <v>0</v>
      </c>
      <c r="D199" s="651">
        <f>'O4 Summary by Class &amp; Accounts'!E150</f>
        <v>0</v>
      </c>
      <c r="E199" s="651">
        <f>'O4 Summary by Class &amp; Accounts'!F150</f>
        <v>0</v>
      </c>
      <c r="F199" s="651">
        <f>'O4 Summary by Class &amp; Accounts'!G150</f>
        <v>0</v>
      </c>
      <c r="G199" s="651">
        <f>'O4 Summary by Class &amp; Accounts'!H150</f>
        <v>0</v>
      </c>
      <c r="H199" s="651">
        <f>'O4 Summary by Class &amp; Accounts'!I150</f>
        <v>0</v>
      </c>
      <c r="I199" s="651">
        <f>'O4 Summary by Class &amp; Accounts'!J150</f>
        <v>0</v>
      </c>
      <c r="J199" s="651">
        <f>'O4 Summary by Class &amp; Accounts'!K150</f>
        <v>0</v>
      </c>
      <c r="K199" s="651">
        <f>'O4 Summary by Class &amp; Accounts'!L150</f>
        <v>0</v>
      </c>
      <c r="L199" s="651">
        <f>'O4 Summary by Class &amp; Accounts'!M150</f>
        <v>0</v>
      </c>
      <c r="M199" s="651">
        <f>'O4 Summary by Class &amp; Accounts'!N150</f>
        <v>0</v>
      </c>
      <c r="N199" s="651">
        <f>'O4 Summary by Class &amp; Accounts'!O150</f>
        <v>0</v>
      </c>
      <c r="O199" s="651">
        <f>'O4 Summary by Class &amp; Accounts'!P150</f>
        <v>0</v>
      </c>
      <c r="P199" s="651">
        <f>'O4 Summary by Class &amp; Accounts'!Q150</f>
        <v>0</v>
      </c>
      <c r="Q199" s="651">
        <f>'O4 Summary by Class &amp; Accounts'!R150</f>
        <v>0</v>
      </c>
      <c r="R199" s="651">
        <f>'O4 Summary by Class &amp; Accounts'!S150</f>
        <v>0</v>
      </c>
      <c r="S199" s="651">
        <f>'O4 Summary by Class &amp; Accounts'!T150</f>
        <v>0</v>
      </c>
      <c r="T199" s="651">
        <f>'O4 Summary by Class &amp; Accounts'!U150</f>
        <v>0</v>
      </c>
      <c r="U199" s="651">
        <f>'O4 Summary by Class &amp; Accounts'!V150</f>
        <v>0</v>
      </c>
      <c r="V199" s="651">
        <f>'O4 Summary by Class &amp; Accounts'!W150</f>
        <v>0</v>
      </c>
      <c r="W199" s="651">
        <f>'O4 Summary by Class &amp; Accounts'!X150</f>
        <v>0</v>
      </c>
      <c r="X199" s="653">
        <f t="shared" si="41"/>
        <v>0</v>
      </c>
      <c r="Y199" s="651"/>
      <c r="Z199" s="651"/>
      <c r="AA199" s="651"/>
      <c r="AB199" s="651"/>
      <c r="AC199" s="651"/>
      <c r="AD199" s="651"/>
      <c r="AE199" s="651"/>
      <c r="AF199" s="651"/>
      <c r="AG199" s="651"/>
      <c r="AH199" s="651"/>
      <c r="AI199" s="651"/>
      <c r="AJ199" s="651"/>
      <c r="AK199" s="651"/>
      <c r="AL199" s="651"/>
      <c r="AM199" s="651"/>
      <c r="AN199" s="651"/>
      <c r="AO199" s="651"/>
      <c r="AP199" s="651"/>
      <c r="AQ199" s="651"/>
      <c r="AR199" s="651"/>
      <c r="AS199" s="814"/>
      <c r="AV199" s="1914" t="inlineStr">
        <is>
          <t/>
        </is>
      </c>
    </row>
    <row r="200" spans="1:48" s="673" customFormat="1" ht="25.5" x14ac:dyDescent="0.2">
      <c r="A200" s="1162">
        <v>5095</v>
      </c>
      <c r="B200" s="1161" t="s">
        <v>1562</v>
      </c>
      <c r="C200" s="653">
        <f t="shared" si="40"/>
        <v>26782.199999999993</v>
      </c>
      <c r="D200" s="651">
        <f>'O4 Summary by Class &amp; Accounts'!E151</f>
        <v>15487.852990765277</v>
      </c>
      <c r="E200" s="651">
        <f>'O4 Summary by Class &amp; Accounts'!F151</f>
        <v>5399.0178630276587</v>
      </c>
      <c r="F200" s="651">
        <f>'O4 Summary by Class &amp; Accounts'!G151</f>
        <v>3693.5828938936493</v>
      </c>
      <c r="G200" s="651">
        <f>'O4 Summary by Class &amp; Accounts'!H151</f>
        <v>0</v>
      </c>
      <c r="H200" s="651">
        <f>'O4 Summary by Class &amp; Accounts'!I151</f>
        <v>0</v>
      </c>
      <c r="I200" s="651">
        <f>'O4 Summary by Class &amp; Accounts'!J151</f>
        <v>950.61827402739323</v>
      </c>
      <c r="J200" s="651">
        <f>'O4 Summary by Class &amp; Accounts'!K151</f>
        <v>1205.9257257139741</v>
      </c>
      <c r="K200" s="651">
        <f>'O4 Summary by Class &amp; Accounts'!L151</f>
        <v>0</v>
      </c>
      <c r="L200" s="651">
        <f>'O4 Summary by Class &amp; Accounts'!M151</f>
        <v>45.202252572040983</v>
      </c>
      <c r="M200" s="651">
        <f>'O4 Summary by Class &amp; Accounts'!N151</f>
        <v>0</v>
      </c>
      <c r="N200" s="651">
        <f>'O4 Summary by Class &amp; Accounts'!O151</f>
        <v>0</v>
      </c>
      <c r="O200" s="651">
        <f>'O4 Summary by Class &amp; Accounts'!P151</f>
        <v>0</v>
      </c>
      <c r="P200" s="651">
        <f>'O4 Summary by Class &amp; Accounts'!Q151</f>
        <v>0</v>
      </c>
      <c r="Q200" s="651">
        <f>'O4 Summary by Class &amp; Accounts'!R151</f>
        <v>0</v>
      </c>
      <c r="R200" s="651">
        <f>'O4 Summary by Class &amp; Accounts'!S151</f>
        <v>0</v>
      </c>
      <c r="S200" s="651">
        <f>'O4 Summary by Class &amp; Accounts'!T151</f>
        <v>0</v>
      </c>
      <c r="T200" s="651">
        <f>'O4 Summary by Class &amp; Accounts'!U151</f>
        <v>0</v>
      </c>
      <c r="U200" s="651">
        <f>'O4 Summary by Class &amp; Accounts'!V151</f>
        <v>0</v>
      </c>
      <c r="V200" s="651">
        <f>'O4 Summary by Class &amp; Accounts'!W151</f>
        <v>0</v>
      </c>
      <c r="W200" s="651">
        <f>'O4 Summary by Class &amp; Accounts'!X151</f>
        <v>0</v>
      </c>
      <c r="X200" s="653">
        <f t="shared" si="41"/>
        <v>26782.199999999993</v>
      </c>
      <c r="Y200" s="651"/>
      <c r="Z200" s="651"/>
      <c r="AA200" s="651"/>
      <c r="AB200" s="651"/>
      <c r="AC200" s="651"/>
      <c r="AD200" s="651"/>
      <c r="AE200" s="651"/>
      <c r="AF200" s="651"/>
      <c r="AG200" s="651"/>
      <c r="AH200" s="651"/>
      <c r="AI200" s="651"/>
      <c r="AJ200" s="651"/>
      <c r="AK200" s="651"/>
      <c r="AL200" s="651"/>
      <c r="AM200" s="651"/>
      <c r="AN200" s="651"/>
      <c r="AO200" s="651"/>
      <c r="AP200" s="651"/>
      <c r="AQ200" s="651"/>
      <c r="AR200" s="651"/>
      <c r="AS200" s="814"/>
      <c r="AV200" s="1914" t="inlineStr">
        <is>
          <t/>
        </is>
      </c>
    </row>
    <row r="201" spans="1:48" s="673" customFormat="1" ht="12.75" x14ac:dyDescent="0.2">
      <c r="A201" s="1162">
        <v>5096</v>
      </c>
      <c r="B201" s="1161" t="s">
        <v>1405</v>
      </c>
      <c r="C201" s="653">
        <f t="shared" si="40"/>
        <v>0</v>
      </c>
      <c r="D201" s="651">
        <f>'O4 Summary by Class &amp; Accounts'!E152</f>
        <v>0</v>
      </c>
      <c r="E201" s="651">
        <f>'O4 Summary by Class &amp; Accounts'!F152</f>
        <v>0</v>
      </c>
      <c r="F201" s="651">
        <f>'O4 Summary by Class &amp; Accounts'!G152</f>
        <v>0</v>
      </c>
      <c r="G201" s="651">
        <f>'O4 Summary by Class &amp; Accounts'!H152</f>
        <v>0</v>
      </c>
      <c r="H201" s="651">
        <f>'O4 Summary by Class &amp; Accounts'!I152</f>
        <v>0</v>
      </c>
      <c r="I201" s="651">
        <f>'O4 Summary by Class &amp; Accounts'!J152</f>
        <v>0</v>
      </c>
      <c r="J201" s="651">
        <f>'O4 Summary by Class &amp; Accounts'!K152</f>
        <v>0</v>
      </c>
      <c r="K201" s="651">
        <f>'O4 Summary by Class &amp; Accounts'!L152</f>
        <v>0</v>
      </c>
      <c r="L201" s="651">
        <f>'O4 Summary by Class &amp; Accounts'!M152</f>
        <v>0</v>
      </c>
      <c r="M201" s="651">
        <f>'O4 Summary by Class &amp; Accounts'!N152</f>
        <v>0</v>
      </c>
      <c r="N201" s="651">
        <f>'O4 Summary by Class &amp; Accounts'!O152</f>
        <v>0</v>
      </c>
      <c r="O201" s="651">
        <f>'O4 Summary by Class &amp; Accounts'!P152</f>
        <v>0</v>
      </c>
      <c r="P201" s="651">
        <f>'O4 Summary by Class &amp; Accounts'!Q152</f>
        <v>0</v>
      </c>
      <c r="Q201" s="651">
        <f>'O4 Summary by Class &amp; Accounts'!R152</f>
        <v>0</v>
      </c>
      <c r="R201" s="651">
        <f>'O4 Summary by Class &amp; Accounts'!S152</f>
        <v>0</v>
      </c>
      <c r="S201" s="651">
        <f>'O4 Summary by Class &amp; Accounts'!T152</f>
        <v>0</v>
      </c>
      <c r="T201" s="651">
        <f>'O4 Summary by Class &amp; Accounts'!U152</f>
        <v>0</v>
      </c>
      <c r="U201" s="651">
        <f>'O4 Summary by Class &amp; Accounts'!V152</f>
        <v>0</v>
      </c>
      <c r="V201" s="651">
        <f>'O4 Summary by Class &amp; Accounts'!W152</f>
        <v>0</v>
      </c>
      <c r="W201" s="651">
        <f>'O4 Summary by Class &amp; Accounts'!X152</f>
        <v>0</v>
      </c>
      <c r="X201" s="653">
        <f t="shared" si="41"/>
        <v>0</v>
      </c>
      <c r="Y201" s="651"/>
      <c r="Z201" s="651"/>
      <c r="AA201" s="651"/>
      <c r="AB201" s="651"/>
      <c r="AC201" s="651"/>
      <c r="AD201" s="651"/>
      <c r="AE201" s="651"/>
      <c r="AF201" s="651"/>
      <c r="AG201" s="651"/>
      <c r="AH201" s="651"/>
      <c r="AI201" s="651"/>
      <c r="AJ201" s="651"/>
      <c r="AK201" s="651"/>
      <c r="AL201" s="651"/>
      <c r="AM201" s="651"/>
      <c r="AN201" s="651"/>
      <c r="AO201" s="651"/>
      <c r="AP201" s="651"/>
      <c r="AQ201" s="651"/>
      <c r="AR201" s="651"/>
      <c r="AS201" s="814"/>
      <c r="AV201" s="1914" t="inlineStr">
        <is>
          <t/>
        </is>
      </c>
    </row>
    <row r="202" spans="1:48" s="673" customFormat="1" ht="12.75" x14ac:dyDescent="0.2">
      <c r="A202" s="1162">
        <v>5105</v>
      </c>
      <c r="B202" s="1161" t="s">
        <v>1336</v>
      </c>
      <c r="C202" s="653">
        <f t="shared" si="40"/>
        <v>29411.053299246105</v>
      </c>
      <c r="D202" s="651">
        <f>'O4 Summary by Class &amp; Accounts'!E153</f>
        <v>17693.007125395146</v>
      </c>
      <c r="E202" s="651">
        <f>'O4 Summary by Class &amp; Accounts'!F153</f>
        <v>5712.6404767695731</v>
      </c>
      <c r="F202" s="651">
        <f>'O4 Summary by Class &amp; Accounts'!G153</f>
        <v>4021.6693366933141</v>
      </c>
      <c r="G202" s="651">
        <f>'O4 Summary by Class &amp; Accounts'!H153</f>
        <v>0</v>
      </c>
      <c r="H202" s="651">
        <f>'O4 Summary by Class &amp; Accounts'!I153</f>
        <v>0</v>
      </c>
      <c r="I202" s="651">
        <f>'O4 Summary by Class &amp; Accounts'!J153</f>
        <v>814.65134637040683</v>
      </c>
      <c r="J202" s="651">
        <f>'O4 Summary by Class &amp; Accounts'!K153</f>
        <v>1125.3772925184194</v>
      </c>
      <c r="K202" s="651">
        <f>'O4 Summary by Class &amp; Accounts'!L153</f>
        <v>0</v>
      </c>
      <c r="L202" s="651">
        <f>'O4 Summary by Class &amp; Accounts'!M153</f>
        <v>43.707721499246098</v>
      </c>
      <c r="M202" s="651">
        <f>'O4 Summary by Class &amp; Accounts'!N153</f>
        <v>0</v>
      </c>
      <c r="N202" s="651">
        <f>'O4 Summary by Class &amp; Accounts'!O153</f>
        <v>0</v>
      </c>
      <c r="O202" s="651">
        <f>'O4 Summary by Class &amp; Accounts'!P153</f>
        <v>0</v>
      </c>
      <c r="P202" s="651">
        <f>'O4 Summary by Class &amp; Accounts'!Q153</f>
        <v>0</v>
      </c>
      <c r="Q202" s="651">
        <f>'O4 Summary by Class &amp; Accounts'!R153</f>
        <v>0</v>
      </c>
      <c r="R202" s="651">
        <f>'O4 Summary by Class &amp; Accounts'!S153</f>
        <v>0</v>
      </c>
      <c r="S202" s="651">
        <f>'O4 Summary by Class &amp; Accounts'!T153</f>
        <v>0</v>
      </c>
      <c r="T202" s="651">
        <f>'O4 Summary by Class &amp; Accounts'!U153</f>
        <v>0</v>
      </c>
      <c r="U202" s="651">
        <f>'O4 Summary by Class &amp; Accounts'!V153</f>
        <v>0</v>
      </c>
      <c r="V202" s="651">
        <f>'O4 Summary by Class &amp; Accounts'!W153</f>
        <v>0</v>
      </c>
      <c r="W202" s="651">
        <f>'O4 Summary by Class &amp; Accounts'!X153</f>
        <v>0</v>
      </c>
      <c r="X202" s="653">
        <f t="shared" si="41"/>
        <v>29411.053299246105</v>
      </c>
      <c r="Y202" s="651"/>
      <c r="Z202" s="651"/>
      <c r="AA202" s="651"/>
      <c r="AB202" s="651"/>
      <c r="AC202" s="651"/>
      <c r="AD202" s="651"/>
      <c r="AE202" s="651"/>
      <c r="AF202" s="651"/>
      <c r="AG202" s="651"/>
      <c r="AH202" s="651"/>
      <c r="AI202" s="651"/>
      <c r="AJ202" s="651"/>
      <c r="AK202" s="651"/>
      <c r="AL202" s="651"/>
      <c r="AM202" s="651"/>
      <c r="AN202" s="651"/>
      <c r="AO202" s="651"/>
      <c r="AP202" s="651"/>
      <c r="AQ202" s="651"/>
      <c r="AR202" s="651"/>
      <c r="AS202" s="814"/>
      <c r="AV202" s="1914" t="inlineStr">
        <is>
          <t/>
        </is>
      </c>
    </row>
    <row r="203" spans="1:48" s="673" customFormat="1" ht="25.5" x14ac:dyDescent="0.2">
      <c r="A203" s="1162">
        <v>5110</v>
      </c>
      <c r="B203" s="1161" t="s">
        <v>1406</v>
      </c>
      <c r="C203" s="653">
        <f t="shared" si="40"/>
        <v>0</v>
      </c>
      <c r="D203" s="651">
        <f>'O4 Summary by Class &amp; Accounts'!E154</f>
        <v>0</v>
      </c>
      <c r="E203" s="651">
        <f>'O4 Summary by Class &amp; Accounts'!F154</f>
        <v>0</v>
      </c>
      <c r="F203" s="651">
        <f>'O4 Summary by Class &amp; Accounts'!G154</f>
        <v>0</v>
      </c>
      <c r="G203" s="651">
        <f>'O4 Summary by Class &amp; Accounts'!H154</f>
        <v>0</v>
      </c>
      <c r="H203" s="651">
        <f>'O4 Summary by Class &amp; Accounts'!I154</f>
        <v>0</v>
      </c>
      <c r="I203" s="651">
        <f>'O4 Summary by Class &amp; Accounts'!J154</f>
        <v>0</v>
      </c>
      <c r="J203" s="651">
        <f>'O4 Summary by Class &amp; Accounts'!K154</f>
        <v>0</v>
      </c>
      <c r="K203" s="651">
        <f>'O4 Summary by Class &amp; Accounts'!L154</f>
        <v>0</v>
      </c>
      <c r="L203" s="651">
        <f>'O4 Summary by Class &amp; Accounts'!M154</f>
        <v>0</v>
      </c>
      <c r="M203" s="651">
        <f>'O4 Summary by Class &amp; Accounts'!N154</f>
        <v>0</v>
      </c>
      <c r="N203" s="651">
        <f>'O4 Summary by Class &amp; Accounts'!O154</f>
        <v>0</v>
      </c>
      <c r="O203" s="651">
        <f>'O4 Summary by Class &amp; Accounts'!P154</f>
        <v>0</v>
      </c>
      <c r="P203" s="651">
        <f>'O4 Summary by Class &amp; Accounts'!Q154</f>
        <v>0</v>
      </c>
      <c r="Q203" s="651">
        <f>'O4 Summary by Class &amp; Accounts'!R154</f>
        <v>0</v>
      </c>
      <c r="R203" s="651">
        <f>'O4 Summary by Class &amp; Accounts'!S154</f>
        <v>0</v>
      </c>
      <c r="S203" s="651">
        <f>'O4 Summary by Class &amp; Accounts'!T154</f>
        <v>0</v>
      </c>
      <c r="T203" s="651">
        <f>'O4 Summary by Class &amp; Accounts'!U154</f>
        <v>0</v>
      </c>
      <c r="U203" s="651">
        <f>'O4 Summary by Class &amp; Accounts'!V154</f>
        <v>0</v>
      </c>
      <c r="V203" s="651">
        <f>'O4 Summary by Class &amp; Accounts'!W154</f>
        <v>0</v>
      </c>
      <c r="W203" s="651">
        <f>'O4 Summary by Class &amp; Accounts'!X154</f>
        <v>0</v>
      </c>
      <c r="X203" s="653">
        <f t="shared" si="41"/>
        <v>0</v>
      </c>
      <c r="Y203" s="651"/>
      <c r="Z203" s="651"/>
      <c r="AA203" s="651"/>
      <c r="AB203" s="651"/>
      <c r="AC203" s="651"/>
      <c r="AD203" s="651"/>
      <c r="AE203" s="651"/>
      <c r="AF203" s="651"/>
      <c r="AG203" s="651"/>
      <c r="AH203" s="651"/>
      <c r="AI203" s="651"/>
      <c r="AJ203" s="651"/>
      <c r="AK203" s="651"/>
      <c r="AL203" s="651"/>
      <c r="AM203" s="651"/>
      <c r="AN203" s="651"/>
      <c r="AO203" s="651"/>
      <c r="AP203" s="651"/>
      <c r="AQ203" s="651"/>
      <c r="AR203" s="651"/>
      <c r="AS203" s="814"/>
      <c r="AV203" s="1914">
        <v>1808</v>
      </c>
    </row>
    <row r="204" spans="1:48" s="673" customFormat="1" ht="25.5" x14ac:dyDescent="0.2">
      <c r="A204" s="1162">
        <v>5112</v>
      </c>
      <c r="B204" s="1161" t="s">
        <v>1370</v>
      </c>
      <c r="C204" s="653">
        <f t="shared" si="40"/>
        <v>29603.797612963834</v>
      </c>
      <c r="D204" s="651">
        <f>'O4 Summary by Class &amp; Accounts'!E155</f>
        <v>9347.7647897149327</v>
      </c>
      <c r="E204" s="651">
        <f>'O4 Summary by Class &amp; Accounts'!F155</f>
        <v>7976.9891308522783</v>
      </c>
      <c r="F204" s="651">
        <f>'O4 Summary by Class &amp; Accounts'!G155</f>
        <v>9489.7563172867958</v>
      </c>
      <c r="G204" s="651">
        <f>'O4 Summary by Class &amp; Accounts'!H155</f>
        <v>0</v>
      </c>
      <c r="H204" s="651">
        <f>'O4 Summary by Class &amp; Accounts'!I155</f>
        <v>0</v>
      </c>
      <c r="I204" s="651">
        <f>'O4 Summary by Class &amp; Accounts'!J155</f>
        <v>2701.8313315304858</v>
      </c>
      <c r="J204" s="651">
        <f>'O4 Summary by Class &amp; Accounts'!K155</f>
        <v>63.695696675124324</v>
      </c>
      <c r="K204" s="651">
        <f>'O4 Summary by Class &amp; Accounts'!L155</f>
        <v>0</v>
      </c>
      <c r="L204" s="651">
        <f>'O4 Summary by Class &amp; Accounts'!M155</f>
        <v>23.760346904216004</v>
      </c>
      <c r="M204" s="651">
        <f>'O4 Summary by Class &amp; Accounts'!N155</f>
        <v>0</v>
      </c>
      <c r="N204" s="651">
        <f>'O4 Summary by Class &amp; Accounts'!O155</f>
        <v>0</v>
      </c>
      <c r="O204" s="651">
        <f>'O4 Summary by Class &amp; Accounts'!P155</f>
        <v>0</v>
      </c>
      <c r="P204" s="651">
        <f>'O4 Summary by Class &amp; Accounts'!Q155</f>
        <v>0</v>
      </c>
      <c r="Q204" s="651">
        <f>'O4 Summary by Class &amp; Accounts'!R155</f>
        <v>0</v>
      </c>
      <c r="R204" s="651">
        <f>'O4 Summary by Class &amp; Accounts'!S155</f>
        <v>0</v>
      </c>
      <c r="S204" s="651">
        <f>'O4 Summary by Class &amp; Accounts'!T155</f>
        <v>0</v>
      </c>
      <c r="T204" s="651">
        <f>'O4 Summary by Class &amp; Accounts'!U155</f>
        <v>0</v>
      </c>
      <c r="U204" s="651">
        <f>'O4 Summary by Class &amp; Accounts'!V155</f>
        <v>0</v>
      </c>
      <c r="V204" s="651">
        <f>'O4 Summary by Class &amp; Accounts'!W155</f>
        <v>0</v>
      </c>
      <c r="W204" s="651">
        <f>'O4 Summary by Class &amp; Accounts'!X155</f>
        <v>0</v>
      </c>
      <c r="X204" s="653">
        <f t="shared" si="41"/>
        <v>29603.797612963834</v>
      </c>
      <c r="Y204" s="651"/>
      <c r="Z204" s="651"/>
      <c r="AA204" s="651"/>
      <c r="AB204" s="651"/>
      <c r="AC204" s="651"/>
      <c r="AD204" s="651"/>
      <c r="AE204" s="651"/>
      <c r="AF204" s="651"/>
      <c r="AG204" s="651"/>
      <c r="AH204" s="651"/>
      <c r="AI204" s="651"/>
      <c r="AJ204" s="651"/>
      <c r="AK204" s="651"/>
      <c r="AL204" s="651"/>
      <c r="AM204" s="651"/>
      <c r="AN204" s="651"/>
      <c r="AO204" s="651"/>
      <c r="AP204" s="651"/>
      <c r="AQ204" s="651"/>
      <c r="AR204" s="651"/>
      <c r="AS204" s="814"/>
      <c r="AV204" s="1914">
        <v>1815</v>
      </c>
    </row>
    <row r="205" spans="1:48" s="673" customFormat="1" ht="12.75" x14ac:dyDescent="0.2">
      <c r="A205" s="1162">
        <v>5114</v>
      </c>
      <c r="B205" s="1161" t="s">
        <v>7</v>
      </c>
      <c r="C205" s="653">
        <f t="shared" si="40"/>
        <v>0</v>
      </c>
      <c r="D205" s="651">
        <f>'O4 Summary by Class &amp; Accounts'!E156</f>
        <v>0</v>
      </c>
      <c r="E205" s="651">
        <f>'O4 Summary by Class &amp; Accounts'!F156</f>
        <v>0</v>
      </c>
      <c r="F205" s="651">
        <f>'O4 Summary by Class &amp; Accounts'!G156</f>
        <v>0</v>
      </c>
      <c r="G205" s="651">
        <f>'O4 Summary by Class &amp; Accounts'!H156</f>
        <v>0</v>
      </c>
      <c r="H205" s="651">
        <f>'O4 Summary by Class &amp; Accounts'!I156</f>
        <v>0</v>
      </c>
      <c r="I205" s="651">
        <f>'O4 Summary by Class &amp; Accounts'!J156</f>
        <v>0</v>
      </c>
      <c r="J205" s="651">
        <f>'O4 Summary by Class &amp; Accounts'!K156</f>
        <v>0</v>
      </c>
      <c r="K205" s="651">
        <f>'O4 Summary by Class &amp; Accounts'!L156</f>
        <v>0</v>
      </c>
      <c r="L205" s="651">
        <f>'O4 Summary by Class &amp; Accounts'!M156</f>
        <v>0</v>
      </c>
      <c r="M205" s="651">
        <f>'O4 Summary by Class &amp; Accounts'!N156</f>
        <v>0</v>
      </c>
      <c r="N205" s="651">
        <f>'O4 Summary by Class &amp; Accounts'!O156</f>
        <v>0</v>
      </c>
      <c r="O205" s="651">
        <f>'O4 Summary by Class &amp; Accounts'!P156</f>
        <v>0</v>
      </c>
      <c r="P205" s="651">
        <f>'O4 Summary by Class &amp; Accounts'!Q156</f>
        <v>0</v>
      </c>
      <c r="Q205" s="651">
        <f>'O4 Summary by Class &amp; Accounts'!R156</f>
        <v>0</v>
      </c>
      <c r="R205" s="651">
        <f>'O4 Summary by Class &amp; Accounts'!S156</f>
        <v>0</v>
      </c>
      <c r="S205" s="651">
        <f>'O4 Summary by Class &amp; Accounts'!T156</f>
        <v>0</v>
      </c>
      <c r="T205" s="651">
        <f>'O4 Summary by Class &amp; Accounts'!U156</f>
        <v>0</v>
      </c>
      <c r="U205" s="651">
        <f>'O4 Summary by Class &amp; Accounts'!V156</f>
        <v>0</v>
      </c>
      <c r="V205" s="651">
        <f>'O4 Summary by Class &amp; Accounts'!W156</f>
        <v>0</v>
      </c>
      <c r="W205" s="651">
        <f>'O4 Summary by Class &amp; Accounts'!X156</f>
        <v>0</v>
      </c>
      <c r="X205" s="653">
        <f t="shared" si="41"/>
        <v>0</v>
      </c>
      <c r="Y205" s="651"/>
      <c r="Z205" s="651"/>
      <c r="AA205" s="651"/>
      <c r="AB205" s="651"/>
      <c r="AC205" s="651"/>
      <c r="AD205" s="651"/>
      <c r="AE205" s="651"/>
      <c r="AF205" s="651"/>
      <c r="AG205" s="651"/>
      <c r="AH205" s="651"/>
      <c r="AI205" s="651"/>
      <c r="AJ205" s="651"/>
      <c r="AK205" s="651"/>
      <c r="AL205" s="651"/>
      <c r="AM205" s="651"/>
      <c r="AN205" s="651"/>
      <c r="AO205" s="651"/>
      <c r="AP205" s="651"/>
      <c r="AQ205" s="651"/>
      <c r="AR205" s="651"/>
      <c r="AS205" s="814"/>
      <c r="AV205" s="1914">
        <v>1820</v>
      </c>
    </row>
    <row r="206" spans="1:48" s="673" customFormat="1" ht="12.75" x14ac:dyDescent="0.2">
      <c r="A206" s="1162">
        <v>5120</v>
      </c>
      <c r="B206" s="1161" t="s">
        <v>8</v>
      </c>
      <c r="C206" s="653">
        <f t="shared" si="40"/>
        <v>62595.83299562399</v>
      </c>
      <c r="D206" s="651">
        <f>'O4 Summary by Class &amp; Accounts'!E157</f>
        <v>36550.314475404579</v>
      </c>
      <c r="E206" s="651">
        <f>'O4 Summary by Class &amp; Accounts'!F157</f>
        <v>12552.443490247721</v>
      </c>
      <c r="F206" s="651">
        <f>'O4 Summary by Class &amp; Accounts'!G157</f>
        <v>8603.8284679394019</v>
      </c>
      <c r="G206" s="651">
        <f>'O4 Summary by Class &amp; Accounts'!H157</f>
        <v>0</v>
      </c>
      <c r="H206" s="651">
        <f>'O4 Summary by Class &amp; Accounts'!I157</f>
        <v>0</v>
      </c>
      <c r="I206" s="651">
        <f>'O4 Summary by Class &amp; Accounts'!J157</f>
        <v>2523.0632982425009</v>
      </c>
      <c r="J206" s="651">
        <f>'O4 Summary by Class &amp; Accounts'!K157</f>
        <v>2259.2310779240352</v>
      </c>
      <c r="K206" s="651">
        <f>'O4 Summary by Class &amp; Accounts'!L157</f>
        <v>0</v>
      </c>
      <c r="L206" s="651">
        <f>'O4 Summary by Class &amp; Accounts'!M157</f>
        <v>106.95218586575511</v>
      </c>
      <c r="M206" s="651">
        <f>'O4 Summary by Class &amp; Accounts'!N157</f>
        <v>0</v>
      </c>
      <c r="N206" s="651">
        <f>'O4 Summary by Class &amp; Accounts'!O157</f>
        <v>0</v>
      </c>
      <c r="O206" s="651">
        <f>'O4 Summary by Class &amp; Accounts'!P157</f>
        <v>0</v>
      </c>
      <c r="P206" s="651">
        <f>'O4 Summary by Class &amp; Accounts'!Q157</f>
        <v>0</v>
      </c>
      <c r="Q206" s="651">
        <f>'O4 Summary by Class &amp; Accounts'!R157</f>
        <v>0</v>
      </c>
      <c r="R206" s="651">
        <f>'O4 Summary by Class &amp; Accounts'!S157</f>
        <v>0</v>
      </c>
      <c r="S206" s="651">
        <f>'O4 Summary by Class &amp; Accounts'!T157</f>
        <v>0</v>
      </c>
      <c r="T206" s="651">
        <f>'O4 Summary by Class &amp; Accounts'!U157</f>
        <v>0</v>
      </c>
      <c r="U206" s="651">
        <f>'O4 Summary by Class &amp; Accounts'!V157</f>
        <v>0</v>
      </c>
      <c r="V206" s="651">
        <f>'O4 Summary by Class &amp; Accounts'!W157</f>
        <v>0</v>
      </c>
      <c r="W206" s="651">
        <f>'O4 Summary by Class &amp; Accounts'!X157</f>
        <v>0</v>
      </c>
      <c r="X206" s="653">
        <f t="shared" si="41"/>
        <v>62595.83299562399</v>
      </c>
      <c r="Y206" s="651"/>
      <c r="Z206" s="651"/>
      <c r="AA206" s="651"/>
      <c r="AB206" s="651"/>
      <c r="AC206" s="651"/>
      <c r="AD206" s="651"/>
      <c r="AE206" s="651"/>
      <c r="AF206" s="651"/>
      <c r="AG206" s="651"/>
      <c r="AH206" s="651"/>
      <c r="AI206" s="651"/>
      <c r="AJ206" s="651"/>
      <c r="AK206" s="651"/>
      <c r="AL206" s="651"/>
      <c r="AM206" s="651"/>
      <c r="AN206" s="651"/>
      <c r="AO206" s="651"/>
      <c r="AP206" s="651"/>
      <c r="AQ206" s="651"/>
      <c r="AR206" s="651"/>
      <c r="AS206" s="814"/>
      <c r="AV206" s="1914">
        <v>1830</v>
      </c>
    </row>
    <row r="207" spans="1:48" s="673" customFormat="1" ht="25.5" x14ac:dyDescent="0.2">
      <c r="A207" s="1162">
        <v>5125</v>
      </c>
      <c r="B207" s="1161" t="s">
        <v>1372</v>
      </c>
      <c r="C207" s="653">
        <f t="shared" si="40"/>
        <v>60033.263322909923</v>
      </c>
      <c r="D207" s="651">
        <f>'O4 Summary by Class &amp; Accounts'!E158</f>
        <v>34425.545254502249</v>
      </c>
      <c r="E207" s="651">
        <f>'O4 Summary by Class &amp; Accounts'!F158</f>
        <v>12156.883599090555</v>
      </c>
      <c r="F207" s="651">
        <f>'O4 Summary by Class &amp; Accounts'!G158</f>
        <v>8303.1874436311864</v>
      </c>
      <c r="G207" s="651">
        <f>'O4 Summary by Class &amp; Accounts'!H158</f>
        <v>0</v>
      </c>
      <c r="H207" s="651">
        <f>'O4 Summary by Class &amp; Accounts'!I158</f>
        <v>0</v>
      </c>
      <c r="I207" s="651">
        <f>'O4 Summary by Class &amp; Accounts'!J158</f>
        <v>1881.6415464627491</v>
      </c>
      <c r="J207" s="651">
        <f>'O4 Summary by Class &amp; Accounts'!K158</f>
        <v>3165.7622371662869</v>
      </c>
      <c r="K207" s="651">
        <f>'O4 Summary by Class &amp; Accounts'!L158</f>
        <v>0</v>
      </c>
      <c r="L207" s="651">
        <f>'O4 Summary by Class &amp; Accounts'!M158</f>
        <v>100.24324205689251</v>
      </c>
      <c r="M207" s="651">
        <f>'O4 Summary by Class &amp; Accounts'!N158</f>
        <v>0</v>
      </c>
      <c r="N207" s="651">
        <f>'O4 Summary by Class &amp; Accounts'!O158</f>
        <v>0</v>
      </c>
      <c r="O207" s="651">
        <f>'O4 Summary by Class &amp; Accounts'!P158</f>
        <v>0</v>
      </c>
      <c r="P207" s="651">
        <f>'O4 Summary by Class &amp; Accounts'!Q158</f>
        <v>0</v>
      </c>
      <c r="Q207" s="651">
        <f>'O4 Summary by Class &amp; Accounts'!R158</f>
        <v>0</v>
      </c>
      <c r="R207" s="651">
        <f>'O4 Summary by Class &amp; Accounts'!S158</f>
        <v>0</v>
      </c>
      <c r="S207" s="651">
        <f>'O4 Summary by Class &amp; Accounts'!T158</f>
        <v>0</v>
      </c>
      <c r="T207" s="651">
        <f>'O4 Summary by Class &amp; Accounts'!U158</f>
        <v>0</v>
      </c>
      <c r="U207" s="651">
        <f>'O4 Summary by Class &amp; Accounts'!V158</f>
        <v>0</v>
      </c>
      <c r="V207" s="651">
        <f>'O4 Summary by Class &amp; Accounts'!W158</f>
        <v>0</v>
      </c>
      <c r="W207" s="651">
        <f>'O4 Summary by Class &amp; Accounts'!X158</f>
        <v>0</v>
      </c>
      <c r="X207" s="653">
        <f t="shared" si="41"/>
        <v>60033.263322909923</v>
      </c>
      <c r="Y207" s="651"/>
      <c r="Z207" s="651"/>
      <c r="AA207" s="651"/>
      <c r="AB207" s="651"/>
      <c r="AC207" s="651"/>
      <c r="AD207" s="651"/>
      <c r="AE207" s="651"/>
      <c r="AF207" s="651"/>
      <c r="AG207" s="651"/>
      <c r="AH207" s="651"/>
      <c r="AI207" s="651"/>
      <c r="AJ207" s="651"/>
      <c r="AK207" s="651"/>
      <c r="AL207" s="651"/>
      <c r="AM207" s="651"/>
      <c r="AN207" s="651"/>
      <c r="AO207" s="651"/>
      <c r="AP207" s="651"/>
      <c r="AQ207" s="651"/>
      <c r="AR207" s="651"/>
      <c r="AS207" s="814"/>
      <c r="AV207" s="1914">
        <v>1835</v>
      </c>
    </row>
    <row r="208" spans="1:48" s="673" customFormat="1" ht="12.75" x14ac:dyDescent="0.2">
      <c r="A208" s="1162">
        <v>5130</v>
      </c>
      <c r="B208" s="1161" t="s">
        <v>9</v>
      </c>
      <c r="C208" s="653">
        <f t="shared" si="40"/>
        <v>32692.937752060796</v>
      </c>
      <c r="D208" s="651">
        <f>'O4 Summary by Class &amp; Accounts'!E159</f>
        <v>30084.008041413566</v>
      </c>
      <c r="E208" s="651">
        <f>'O4 Summary by Class &amp; Accounts'!F159</f>
        <v>2608.9297106472281</v>
      </c>
      <c r="F208" s="651">
        <f>'O4 Summary by Class &amp; Accounts'!G159</f>
        <v>0</v>
      </c>
      <c r="G208" s="651">
        <f>'O4 Summary by Class &amp; Accounts'!H159</f>
        <v>0</v>
      </c>
      <c r="H208" s="651">
        <f>'O4 Summary by Class &amp; Accounts'!I159</f>
        <v>0</v>
      </c>
      <c r="I208" s="651">
        <f>'O4 Summary by Class &amp; Accounts'!J159</f>
        <v>0</v>
      </c>
      <c r="J208" s="651">
        <f>'O4 Summary by Class &amp; Accounts'!K159</f>
        <v>0</v>
      </c>
      <c r="K208" s="651">
        <f>'O4 Summary by Class &amp; Accounts'!L159</f>
        <v>0</v>
      </c>
      <c r="L208" s="651">
        <f>'O4 Summary by Class &amp; Accounts'!M159</f>
        <v>0</v>
      </c>
      <c r="M208" s="651">
        <f>'O4 Summary by Class &amp; Accounts'!N159</f>
        <v>0</v>
      </c>
      <c r="N208" s="651">
        <f>'O4 Summary by Class &amp; Accounts'!O159</f>
        <v>0</v>
      </c>
      <c r="O208" s="651">
        <f>'O4 Summary by Class &amp; Accounts'!P159</f>
        <v>0</v>
      </c>
      <c r="P208" s="651">
        <f>'O4 Summary by Class &amp; Accounts'!Q159</f>
        <v>0</v>
      </c>
      <c r="Q208" s="651">
        <f>'O4 Summary by Class &amp; Accounts'!R159</f>
        <v>0</v>
      </c>
      <c r="R208" s="651">
        <f>'O4 Summary by Class &amp; Accounts'!S159</f>
        <v>0</v>
      </c>
      <c r="S208" s="651">
        <f>'O4 Summary by Class &amp; Accounts'!T159</f>
        <v>0</v>
      </c>
      <c r="T208" s="651">
        <f>'O4 Summary by Class &amp; Accounts'!U159</f>
        <v>0</v>
      </c>
      <c r="U208" s="651">
        <f>'O4 Summary by Class &amp; Accounts'!V159</f>
        <v>0</v>
      </c>
      <c r="V208" s="651">
        <f>'O4 Summary by Class &amp; Accounts'!W159</f>
        <v>0</v>
      </c>
      <c r="W208" s="651">
        <f>'O4 Summary by Class &amp; Accounts'!X159</f>
        <v>0</v>
      </c>
      <c r="X208" s="653">
        <f t="shared" si="41"/>
        <v>32692.937752060796</v>
      </c>
      <c r="Y208" s="651"/>
      <c r="Z208" s="651"/>
      <c r="AA208" s="651"/>
      <c r="AB208" s="651"/>
      <c r="AC208" s="651"/>
      <c r="AD208" s="651"/>
      <c r="AE208" s="651"/>
      <c r="AF208" s="651"/>
      <c r="AG208" s="651"/>
      <c r="AH208" s="651"/>
      <c r="AI208" s="651"/>
      <c r="AJ208" s="651"/>
      <c r="AK208" s="651"/>
      <c r="AL208" s="651"/>
      <c r="AM208" s="651"/>
      <c r="AN208" s="651"/>
      <c r="AO208" s="651"/>
      <c r="AP208" s="651"/>
      <c r="AQ208" s="651"/>
      <c r="AR208" s="651"/>
      <c r="AS208" s="814"/>
      <c r="AV208" s="1914">
        <v>1855</v>
      </c>
    </row>
    <row r="209" spans="1:48" s="673" customFormat="1" ht="25.5" x14ac:dyDescent="0.2">
      <c r="A209" s="1162">
        <v>5135</v>
      </c>
      <c r="B209" s="1161" t="s">
        <v>10</v>
      </c>
      <c r="C209" s="653">
        <f t="shared" si="40"/>
        <v>76237.622814579081</v>
      </c>
      <c r="D209" s="651">
        <f>'O4 Summary by Class &amp; Accounts'!E160</f>
        <v>44087.382459903005</v>
      </c>
      <c r="E209" s="651">
        <f>'O4 Summary by Class &amp; Accounts'!F160</f>
        <v>15368.72577348678</v>
      </c>
      <c r="F209" s="651">
        <f>'O4 Summary by Class &amp; Accounts'!G160</f>
        <v>10514.072014212634</v>
      </c>
      <c r="G209" s="651">
        <f>'O4 Summary by Class &amp; Accounts'!H160</f>
        <v>0</v>
      </c>
      <c r="H209" s="651">
        <f>'O4 Summary by Class &amp; Accounts'!I160</f>
        <v>0</v>
      </c>
      <c r="I209" s="651">
        <f>'O4 Summary by Class &amp; Accounts'!J160</f>
        <v>2706.0091185916995</v>
      </c>
      <c r="J209" s="651">
        <f>'O4 Summary by Class &amp; Accounts'!K160</f>
        <v>3432.7617081262756</v>
      </c>
      <c r="K209" s="651">
        <f>'O4 Summary by Class &amp; Accounts'!L160</f>
        <v>0</v>
      </c>
      <c r="L209" s="651">
        <f>'O4 Summary by Class &amp; Accounts'!M160</f>
        <v>128.67174025870165</v>
      </c>
      <c r="M209" s="651">
        <f>'O4 Summary by Class &amp; Accounts'!N160</f>
        <v>0</v>
      </c>
      <c r="N209" s="651">
        <f>'O4 Summary by Class &amp; Accounts'!O160</f>
        <v>0</v>
      </c>
      <c r="O209" s="651">
        <f>'O4 Summary by Class &amp; Accounts'!P160</f>
        <v>0</v>
      </c>
      <c r="P209" s="651">
        <f>'O4 Summary by Class &amp; Accounts'!Q160</f>
        <v>0</v>
      </c>
      <c r="Q209" s="651">
        <f>'O4 Summary by Class &amp; Accounts'!R160</f>
        <v>0</v>
      </c>
      <c r="R209" s="651">
        <f>'O4 Summary by Class &amp; Accounts'!S160</f>
        <v>0</v>
      </c>
      <c r="S209" s="651">
        <f>'O4 Summary by Class &amp; Accounts'!T160</f>
        <v>0</v>
      </c>
      <c r="T209" s="651">
        <f>'O4 Summary by Class &amp; Accounts'!U160</f>
        <v>0</v>
      </c>
      <c r="U209" s="651">
        <f>'O4 Summary by Class &amp; Accounts'!V160</f>
        <v>0</v>
      </c>
      <c r="V209" s="651">
        <f>'O4 Summary by Class &amp; Accounts'!W160</f>
        <v>0</v>
      </c>
      <c r="W209" s="651">
        <f>'O4 Summary by Class &amp; Accounts'!X160</f>
        <v>0</v>
      </c>
      <c r="X209" s="653">
        <f t="shared" si="41"/>
        <v>76237.622814579081</v>
      </c>
      <c r="Y209" s="651"/>
      <c r="Z209" s="651"/>
      <c r="AA209" s="651"/>
      <c r="AB209" s="651"/>
      <c r="AC209" s="651"/>
      <c r="AD209" s="651"/>
      <c r="AE209" s="651"/>
      <c r="AF209" s="651"/>
      <c r="AG209" s="651"/>
      <c r="AH209" s="651"/>
      <c r="AI209" s="651"/>
      <c r="AJ209" s="651"/>
      <c r="AK209" s="651"/>
      <c r="AL209" s="651"/>
      <c r="AM209" s="651"/>
      <c r="AN209" s="651"/>
      <c r="AO209" s="651"/>
      <c r="AP209" s="651"/>
      <c r="AQ209" s="651"/>
      <c r="AR209" s="651"/>
      <c r="AS209" s="814"/>
      <c r="AV209" s="1914" t="inlineStr">
        <is>
          <t/>
        </is>
      </c>
    </row>
    <row r="210" spans="1:48" s="673" customFormat="1" ht="12.75" x14ac:dyDescent="0.2">
      <c r="A210" s="1162">
        <v>5145</v>
      </c>
      <c r="B210" s="1161" t="s">
        <v>11</v>
      </c>
      <c r="C210" s="653">
        <f t="shared" si="40"/>
        <v>0</v>
      </c>
      <c r="D210" s="651">
        <f>'O4 Summary by Class &amp; Accounts'!E161</f>
        <v>0</v>
      </c>
      <c r="E210" s="651">
        <f>'O4 Summary by Class &amp; Accounts'!F161</f>
        <v>0</v>
      </c>
      <c r="F210" s="651">
        <f>'O4 Summary by Class &amp; Accounts'!G161</f>
        <v>0</v>
      </c>
      <c r="G210" s="651">
        <f>'O4 Summary by Class &amp; Accounts'!H161</f>
        <v>0</v>
      </c>
      <c r="H210" s="651">
        <f>'O4 Summary by Class &amp; Accounts'!I161</f>
        <v>0</v>
      </c>
      <c r="I210" s="651">
        <f>'O4 Summary by Class &amp; Accounts'!J161</f>
        <v>0</v>
      </c>
      <c r="J210" s="651">
        <f>'O4 Summary by Class &amp; Accounts'!K161</f>
        <v>0</v>
      </c>
      <c r="K210" s="651">
        <f>'O4 Summary by Class &amp; Accounts'!L161</f>
        <v>0</v>
      </c>
      <c r="L210" s="651">
        <f>'O4 Summary by Class &amp; Accounts'!M161</f>
        <v>0</v>
      </c>
      <c r="M210" s="651">
        <f>'O4 Summary by Class &amp; Accounts'!N161</f>
        <v>0</v>
      </c>
      <c r="N210" s="651">
        <f>'O4 Summary by Class &amp; Accounts'!O161</f>
        <v>0</v>
      </c>
      <c r="O210" s="651">
        <f>'O4 Summary by Class &amp; Accounts'!P161</f>
        <v>0</v>
      </c>
      <c r="P210" s="651">
        <f>'O4 Summary by Class &amp; Accounts'!Q161</f>
        <v>0</v>
      </c>
      <c r="Q210" s="651">
        <f>'O4 Summary by Class &amp; Accounts'!R161</f>
        <v>0</v>
      </c>
      <c r="R210" s="651">
        <f>'O4 Summary by Class &amp; Accounts'!S161</f>
        <v>0</v>
      </c>
      <c r="S210" s="651">
        <f>'O4 Summary by Class &amp; Accounts'!T161</f>
        <v>0</v>
      </c>
      <c r="T210" s="651">
        <f>'O4 Summary by Class &amp; Accounts'!U161</f>
        <v>0</v>
      </c>
      <c r="U210" s="651">
        <f>'O4 Summary by Class &amp; Accounts'!V161</f>
        <v>0</v>
      </c>
      <c r="V210" s="651">
        <f>'O4 Summary by Class &amp; Accounts'!W161</f>
        <v>0</v>
      </c>
      <c r="W210" s="651">
        <f>'O4 Summary by Class &amp; Accounts'!X161</f>
        <v>0</v>
      </c>
      <c r="X210" s="653">
        <f t="shared" si="41"/>
        <v>0</v>
      </c>
      <c r="Y210" s="651"/>
      <c r="Z210" s="651"/>
      <c r="AA210" s="651"/>
      <c r="AB210" s="651"/>
      <c r="AC210" s="651"/>
      <c r="AD210" s="651"/>
      <c r="AE210" s="651"/>
      <c r="AF210" s="651"/>
      <c r="AG210" s="651"/>
      <c r="AH210" s="651"/>
      <c r="AI210" s="651"/>
      <c r="AJ210" s="651"/>
      <c r="AK210" s="651"/>
      <c r="AL210" s="651"/>
      <c r="AM210" s="651"/>
      <c r="AN210" s="651"/>
      <c r="AO210" s="651"/>
      <c r="AP210" s="651"/>
      <c r="AQ210" s="651"/>
      <c r="AR210" s="651"/>
      <c r="AS210" s="814"/>
      <c r="AV210" s="1914">
        <v>1840</v>
      </c>
    </row>
    <row r="211" spans="1:48" s="673" customFormat="1" ht="25.5" x14ac:dyDescent="0.2">
      <c r="A211" s="1162">
        <v>5150</v>
      </c>
      <c r="B211" s="1161" t="s">
        <v>12</v>
      </c>
      <c r="C211" s="653">
        <f t="shared" si="40"/>
        <v>21973.966404038412</v>
      </c>
      <c r="D211" s="651">
        <f>'O4 Summary by Class &amp; Accounts'!E162</f>
        <v>12374.905065626028</v>
      </c>
      <c r="E211" s="651">
        <f>'O4 Summary by Class &amp; Accounts'!F162</f>
        <v>4492.3058641548441</v>
      </c>
      <c r="F211" s="651">
        <f>'O4 Summary by Class &amp; Accounts'!G162</f>
        <v>3057.7545696956622</v>
      </c>
      <c r="G211" s="651">
        <f>'O4 Summary by Class &amp; Accounts'!H162</f>
        <v>0</v>
      </c>
      <c r="H211" s="651">
        <f>'O4 Summary by Class &amp; Accounts'!I162</f>
        <v>0</v>
      </c>
      <c r="I211" s="651">
        <f>'O4 Summary by Class &amp; Accounts'!J162</f>
        <v>495.3293281360298</v>
      </c>
      <c r="J211" s="651">
        <f>'O4 Summary by Class &amp; Accounts'!K162</f>
        <v>1517.8171521424749</v>
      </c>
      <c r="K211" s="651">
        <f>'O4 Summary by Class &amp; Accounts'!L162</f>
        <v>0</v>
      </c>
      <c r="L211" s="651">
        <f>'O4 Summary by Class &amp; Accounts'!M162</f>
        <v>35.854424283374044</v>
      </c>
      <c r="M211" s="651">
        <f>'O4 Summary by Class &amp; Accounts'!N162</f>
        <v>0</v>
      </c>
      <c r="N211" s="651">
        <f>'O4 Summary by Class &amp; Accounts'!O162</f>
        <v>0</v>
      </c>
      <c r="O211" s="651">
        <f>'O4 Summary by Class &amp; Accounts'!P162</f>
        <v>0</v>
      </c>
      <c r="P211" s="651">
        <f>'O4 Summary by Class &amp; Accounts'!Q162</f>
        <v>0</v>
      </c>
      <c r="Q211" s="651">
        <f>'O4 Summary by Class &amp; Accounts'!R162</f>
        <v>0</v>
      </c>
      <c r="R211" s="651">
        <f>'O4 Summary by Class &amp; Accounts'!S162</f>
        <v>0</v>
      </c>
      <c r="S211" s="651">
        <f>'O4 Summary by Class &amp; Accounts'!T162</f>
        <v>0</v>
      </c>
      <c r="T211" s="651">
        <f>'O4 Summary by Class &amp; Accounts'!U162</f>
        <v>0</v>
      </c>
      <c r="U211" s="651">
        <f>'O4 Summary by Class &amp; Accounts'!V162</f>
        <v>0</v>
      </c>
      <c r="V211" s="651">
        <f>'O4 Summary by Class &amp; Accounts'!W162</f>
        <v>0</v>
      </c>
      <c r="W211" s="651">
        <f>'O4 Summary by Class &amp; Accounts'!X162</f>
        <v>0</v>
      </c>
      <c r="X211" s="653">
        <f t="shared" si="41"/>
        <v>21973.966404038412</v>
      </c>
      <c r="Y211" s="651"/>
      <c r="Z211" s="651"/>
      <c r="AA211" s="651"/>
      <c r="AB211" s="651"/>
      <c r="AC211" s="651"/>
      <c r="AD211" s="651"/>
      <c r="AE211" s="651"/>
      <c r="AF211" s="651"/>
      <c r="AG211" s="651"/>
      <c r="AH211" s="651"/>
      <c r="AI211" s="651"/>
      <c r="AJ211" s="651"/>
      <c r="AK211" s="651"/>
      <c r="AL211" s="651"/>
      <c r="AM211" s="651"/>
      <c r="AN211" s="651"/>
      <c r="AO211" s="651"/>
      <c r="AP211" s="651"/>
      <c r="AQ211" s="651"/>
      <c r="AR211" s="651"/>
      <c r="AS211" s="814"/>
      <c r="AV211" s="1914">
        <v>1845</v>
      </c>
    </row>
    <row r="212" spans="1:48" s="673" customFormat="1" ht="12.75" x14ac:dyDescent="0.2">
      <c r="A212" s="1162">
        <v>5155</v>
      </c>
      <c r="B212" s="1161" t="s">
        <v>13</v>
      </c>
      <c r="C212" s="653">
        <f t="shared" si="40"/>
        <v>48736.615103272299</v>
      </c>
      <c r="D212" s="651">
        <f>'O4 Summary by Class &amp; Accounts'!E163</f>
        <v>44847.38360919249</v>
      </c>
      <c r="E212" s="651">
        <f>'O4 Summary by Class &amp; Accounts'!F163</f>
        <v>3889.2314940798069</v>
      </c>
      <c r="F212" s="651">
        <f>'O4 Summary by Class &amp; Accounts'!G163</f>
        <v>0</v>
      </c>
      <c r="G212" s="651">
        <f>'O4 Summary by Class &amp; Accounts'!H163</f>
        <v>0</v>
      </c>
      <c r="H212" s="651">
        <f>'O4 Summary by Class &amp; Accounts'!I163</f>
        <v>0</v>
      </c>
      <c r="I212" s="651">
        <f>'O4 Summary by Class &amp; Accounts'!J163</f>
        <v>0</v>
      </c>
      <c r="J212" s="651">
        <f>'O4 Summary by Class &amp; Accounts'!K163</f>
        <v>0</v>
      </c>
      <c r="K212" s="651">
        <f>'O4 Summary by Class &amp; Accounts'!L163</f>
        <v>0</v>
      </c>
      <c r="L212" s="651">
        <f>'O4 Summary by Class &amp; Accounts'!M163</f>
        <v>0</v>
      </c>
      <c r="M212" s="651">
        <f>'O4 Summary by Class &amp; Accounts'!N163</f>
        <v>0</v>
      </c>
      <c r="N212" s="651">
        <f>'O4 Summary by Class &amp; Accounts'!O163</f>
        <v>0</v>
      </c>
      <c r="O212" s="651">
        <f>'O4 Summary by Class &amp; Accounts'!P163</f>
        <v>0</v>
      </c>
      <c r="P212" s="651">
        <f>'O4 Summary by Class &amp; Accounts'!Q163</f>
        <v>0</v>
      </c>
      <c r="Q212" s="651">
        <f>'O4 Summary by Class &amp; Accounts'!R163</f>
        <v>0</v>
      </c>
      <c r="R212" s="651">
        <f>'O4 Summary by Class &amp; Accounts'!S163</f>
        <v>0</v>
      </c>
      <c r="S212" s="651">
        <f>'O4 Summary by Class &amp; Accounts'!T163</f>
        <v>0</v>
      </c>
      <c r="T212" s="651">
        <f>'O4 Summary by Class &amp; Accounts'!U163</f>
        <v>0</v>
      </c>
      <c r="U212" s="651">
        <f>'O4 Summary by Class &amp; Accounts'!V163</f>
        <v>0</v>
      </c>
      <c r="V212" s="651">
        <f>'O4 Summary by Class &amp; Accounts'!W163</f>
        <v>0</v>
      </c>
      <c r="W212" s="651">
        <f>'O4 Summary by Class &amp; Accounts'!X163</f>
        <v>0</v>
      </c>
      <c r="X212" s="653">
        <f t="shared" si="41"/>
        <v>48736.615103272299</v>
      </c>
      <c r="Y212" s="651"/>
      <c r="Z212" s="651"/>
      <c r="AA212" s="651"/>
      <c r="AB212" s="651"/>
      <c r="AC212" s="651"/>
      <c r="AD212" s="651"/>
      <c r="AE212" s="651"/>
      <c r="AF212" s="651"/>
      <c r="AG212" s="651"/>
      <c r="AH212" s="651"/>
      <c r="AI212" s="651"/>
      <c r="AJ212" s="651"/>
      <c r="AK212" s="651"/>
      <c r="AL212" s="651"/>
      <c r="AM212" s="651"/>
      <c r="AN212" s="651"/>
      <c r="AO212" s="651"/>
      <c r="AP212" s="651"/>
      <c r="AQ212" s="651"/>
      <c r="AR212" s="651"/>
      <c r="AS212" s="814"/>
      <c r="AV212" s="1914">
        <v>1855</v>
      </c>
    </row>
    <row r="213" spans="1:48" s="673" customFormat="1" ht="12.75" x14ac:dyDescent="0.2">
      <c r="A213" s="1162">
        <v>5160</v>
      </c>
      <c r="B213" s="1161" t="s">
        <v>14</v>
      </c>
      <c r="C213" s="653">
        <f t="shared" si="40"/>
        <v>33026.277426663321</v>
      </c>
      <c r="D213" s="651">
        <f>'O4 Summary by Class &amp; Accounts'!E164</f>
        <v>20613.831395019366</v>
      </c>
      <c r="E213" s="651">
        <f>'O4 Summary by Class &amp; Accounts'!F164</f>
        <v>7372.5365952472284</v>
      </c>
      <c r="F213" s="651">
        <f>'O4 Summary by Class &amp; Accounts'!G164</f>
        <v>4694.6908248377158</v>
      </c>
      <c r="G213" s="651">
        <f>'O4 Summary by Class &amp; Accounts'!H164</f>
        <v>0</v>
      </c>
      <c r="H213" s="651">
        <f>'O4 Summary by Class &amp; Accounts'!I164</f>
        <v>0</v>
      </c>
      <c r="I213" s="651">
        <f>'O4 Summary by Class &amp; Accounts'!J164</f>
        <v>2.0294551970745203</v>
      </c>
      <c r="J213" s="651">
        <f>'O4 Summary by Class &amp; Accounts'!K164</f>
        <v>283.30093082264574</v>
      </c>
      <c r="K213" s="651">
        <f>'O4 Summary by Class &amp; Accounts'!L164</f>
        <v>0</v>
      </c>
      <c r="L213" s="651">
        <f>'O4 Summary by Class &amp; Accounts'!M164</f>
        <v>59.888225539294226</v>
      </c>
      <c r="M213" s="651">
        <f>'O4 Summary by Class &amp; Accounts'!N164</f>
        <v>0</v>
      </c>
      <c r="N213" s="651">
        <f>'O4 Summary by Class &amp; Accounts'!O164</f>
        <v>0</v>
      </c>
      <c r="O213" s="651">
        <f>'O4 Summary by Class &amp; Accounts'!P164</f>
        <v>0</v>
      </c>
      <c r="P213" s="651">
        <f>'O4 Summary by Class &amp; Accounts'!Q164</f>
        <v>0</v>
      </c>
      <c r="Q213" s="651">
        <f>'O4 Summary by Class &amp; Accounts'!R164</f>
        <v>0</v>
      </c>
      <c r="R213" s="651">
        <f>'O4 Summary by Class &amp; Accounts'!S164</f>
        <v>0</v>
      </c>
      <c r="S213" s="651">
        <f>'O4 Summary by Class &amp; Accounts'!T164</f>
        <v>0</v>
      </c>
      <c r="T213" s="651">
        <f>'O4 Summary by Class &amp; Accounts'!U164</f>
        <v>0</v>
      </c>
      <c r="U213" s="651">
        <f>'O4 Summary by Class &amp; Accounts'!V164</f>
        <v>0</v>
      </c>
      <c r="V213" s="651">
        <f>'O4 Summary by Class &amp; Accounts'!W164</f>
        <v>0</v>
      </c>
      <c r="W213" s="651">
        <f>'O4 Summary by Class &amp; Accounts'!X164</f>
        <v>0</v>
      </c>
      <c r="X213" s="653">
        <f t="shared" si="41"/>
        <v>33026.277426663321</v>
      </c>
      <c r="Y213" s="651"/>
      <c r="Z213" s="651"/>
      <c r="AA213" s="651"/>
      <c r="AB213" s="651"/>
      <c r="AC213" s="651"/>
      <c r="AD213" s="651"/>
      <c r="AE213" s="651"/>
      <c r="AF213" s="651"/>
      <c r="AG213" s="651"/>
      <c r="AH213" s="651"/>
      <c r="AI213" s="651"/>
      <c r="AJ213" s="651"/>
      <c r="AK213" s="651"/>
      <c r="AL213" s="651"/>
      <c r="AM213" s="651"/>
      <c r="AN213" s="651"/>
      <c r="AO213" s="651"/>
      <c r="AP213" s="651"/>
      <c r="AQ213" s="651"/>
      <c r="AR213" s="651"/>
      <c r="AS213" s="814"/>
      <c r="AV213" s="1914">
        <v>1850</v>
      </c>
    </row>
    <row r="214" spans="1:48" s="673" customFormat="1" ht="12.75" x14ac:dyDescent="0.2">
      <c r="A214" s="1162">
        <v>5175</v>
      </c>
      <c r="B214" s="1161" t="s">
        <v>1521</v>
      </c>
      <c r="C214" s="653">
        <f t="shared" si="40"/>
        <v>55478.915214926812</v>
      </c>
      <c r="D214" s="651">
        <f>'O4 Summary by Class &amp; Accounts'!E165</f>
        <v>36569.838398664127</v>
      </c>
      <c r="E214" s="651">
        <f>'O4 Summary by Class &amp; Accounts'!F165</f>
        <v>10571.715501674033</v>
      </c>
      <c r="F214" s="651">
        <f>'O4 Summary by Class &amp; Accounts'!G165</f>
        <v>8269.3984374816991</v>
      </c>
      <c r="G214" s="651">
        <f>'O4 Summary by Class &amp; Accounts'!H165</f>
        <v>0</v>
      </c>
      <c r="H214" s="651">
        <f>'O4 Summary by Class &amp; Accounts'!I165</f>
        <v>0</v>
      </c>
      <c r="I214" s="651">
        <f>'O4 Summary by Class &amp; Accounts'!J165</f>
        <v>67.962877106954977</v>
      </c>
      <c r="J214" s="651">
        <f>'O4 Summary by Class &amp; Accounts'!K165</f>
        <v>0</v>
      </c>
      <c r="K214" s="651">
        <f>'O4 Summary by Class &amp; Accounts'!L165</f>
        <v>0</v>
      </c>
      <c r="L214" s="651">
        <f>'O4 Summary by Class &amp; Accounts'!M165</f>
        <v>0</v>
      </c>
      <c r="M214" s="651">
        <f>'O4 Summary by Class &amp; Accounts'!N165</f>
        <v>0</v>
      </c>
      <c r="N214" s="651">
        <f>'O4 Summary by Class &amp; Accounts'!O165</f>
        <v>0</v>
      </c>
      <c r="O214" s="651">
        <f>'O4 Summary by Class &amp; Accounts'!P165</f>
        <v>0</v>
      </c>
      <c r="P214" s="651">
        <f>'O4 Summary by Class &amp; Accounts'!Q165</f>
        <v>0</v>
      </c>
      <c r="Q214" s="651">
        <f>'O4 Summary by Class &amp; Accounts'!R165</f>
        <v>0</v>
      </c>
      <c r="R214" s="651">
        <f>'O4 Summary by Class &amp; Accounts'!S165</f>
        <v>0</v>
      </c>
      <c r="S214" s="651">
        <f>'O4 Summary by Class &amp; Accounts'!T165</f>
        <v>0</v>
      </c>
      <c r="T214" s="651">
        <f>'O4 Summary by Class &amp; Accounts'!U165</f>
        <v>0</v>
      </c>
      <c r="U214" s="651">
        <f>'O4 Summary by Class &amp; Accounts'!V165</f>
        <v>0</v>
      </c>
      <c r="V214" s="651">
        <f>'O4 Summary by Class &amp; Accounts'!W165</f>
        <v>0</v>
      </c>
      <c r="W214" s="651">
        <f>'O4 Summary by Class &amp; Accounts'!X165</f>
        <v>0</v>
      </c>
      <c r="X214" s="653">
        <f t="shared" si="41"/>
        <v>55478.915214926812</v>
      </c>
      <c r="Y214" s="651"/>
      <c r="Z214" s="651"/>
      <c r="AA214" s="651"/>
      <c r="AB214" s="651"/>
      <c r="AC214" s="651"/>
      <c r="AD214" s="651"/>
      <c r="AE214" s="651"/>
      <c r="AF214" s="651"/>
      <c r="AG214" s="651"/>
      <c r="AH214" s="651"/>
      <c r="AI214" s="651"/>
      <c r="AJ214" s="651"/>
      <c r="AK214" s="651"/>
      <c r="AL214" s="651"/>
      <c r="AM214" s="651"/>
      <c r="AN214" s="651"/>
      <c r="AO214" s="651"/>
      <c r="AP214" s="651"/>
      <c r="AQ214" s="651"/>
      <c r="AR214" s="651"/>
      <c r="AS214" s="814"/>
      <c r="AV214" s="1914">
        <v>1860</v>
      </c>
    </row>
    <row r="215" spans="1:48" s="673" customFormat="1" ht="12.75" x14ac:dyDescent="0.2">
      <c r="A215" s="1162">
        <v>5305</v>
      </c>
      <c r="B215" s="1161" t="s">
        <v>1531</v>
      </c>
      <c r="C215" s="653">
        <f t="shared" si="40"/>
        <v>58127.665948865942</v>
      </c>
      <c r="D215" s="651">
        <f>'O4 Summary by Class &amp; Accounts'!E166</f>
        <v>49143.622353141436</v>
      </c>
      <c r="E215" s="651">
        <f>'O4 Summary by Class &amp; Accounts'!F166</f>
        <v>8087.7486610300411</v>
      </c>
      <c r="F215" s="651">
        <f>'O4 Summary by Class &amp; Accounts'!G166</f>
        <v>739.70514047151448</v>
      </c>
      <c r="G215" s="651">
        <f>'O4 Summary by Class &amp; Accounts'!H166</f>
        <v>0</v>
      </c>
      <c r="H215" s="651">
        <f>'O4 Summary by Class &amp; Accounts'!I166</f>
        <v>0</v>
      </c>
      <c r="I215" s="651">
        <f>'O4 Summary by Class &amp; Accounts'!J166</f>
        <v>5.6466041257367516</v>
      </c>
      <c r="J215" s="651">
        <f>'O4 Summary by Class &amp; Accounts'!K166</f>
        <v>27.945478636537203</v>
      </c>
      <c r="K215" s="651">
        <f>'O4 Summary by Class &amp; Accounts'!L166</f>
        <v>0</v>
      </c>
      <c r="L215" s="651">
        <f>'O4 Summary by Class &amp; Accounts'!M166</f>
        <v>122.99771146067283</v>
      </c>
      <c r="M215" s="651">
        <f>'O4 Summary by Class &amp; Accounts'!N166</f>
        <v>0</v>
      </c>
      <c r="N215" s="651">
        <f>'O4 Summary by Class &amp; Accounts'!O166</f>
        <v>0</v>
      </c>
      <c r="O215" s="651">
        <f>'O4 Summary by Class &amp; Accounts'!P166</f>
        <v>0</v>
      </c>
      <c r="P215" s="651">
        <f>'O4 Summary by Class &amp; Accounts'!Q166</f>
        <v>0</v>
      </c>
      <c r="Q215" s="651">
        <f>'O4 Summary by Class &amp; Accounts'!R166</f>
        <v>0</v>
      </c>
      <c r="R215" s="651">
        <f>'O4 Summary by Class &amp; Accounts'!S166</f>
        <v>0</v>
      </c>
      <c r="S215" s="651">
        <f>'O4 Summary by Class &amp; Accounts'!T166</f>
        <v>0</v>
      </c>
      <c r="T215" s="651">
        <f>'O4 Summary by Class &amp; Accounts'!U166</f>
        <v>0</v>
      </c>
      <c r="U215" s="651">
        <f>'O4 Summary by Class &amp; Accounts'!V166</f>
        <v>0</v>
      </c>
      <c r="V215" s="651">
        <f>'O4 Summary by Class &amp; Accounts'!W166</f>
        <v>0</v>
      </c>
      <c r="W215" s="651">
        <f>'O4 Summary by Class &amp; Accounts'!X166</f>
        <v>0</v>
      </c>
      <c r="X215" s="653">
        <f t="shared" si="41"/>
        <v>58127.665948865942</v>
      </c>
      <c r="Y215" s="651"/>
      <c r="Z215" s="651"/>
      <c r="AA215" s="651"/>
      <c r="AB215" s="651"/>
      <c r="AC215" s="651"/>
      <c r="AD215" s="651"/>
      <c r="AE215" s="651"/>
      <c r="AF215" s="651"/>
      <c r="AG215" s="651"/>
      <c r="AH215" s="651"/>
      <c r="AI215" s="651"/>
      <c r="AJ215" s="651"/>
      <c r="AK215" s="651"/>
      <c r="AL215" s="651"/>
      <c r="AM215" s="651"/>
      <c r="AN215" s="651"/>
      <c r="AO215" s="651"/>
      <c r="AP215" s="651"/>
      <c r="AQ215" s="651"/>
      <c r="AR215" s="651"/>
      <c r="AS215" s="814"/>
      <c r="AV215" s="1914" t="inlineStr">
        <is>
          <t/>
        </is>
      </c>
    </row>
    <row r="216" spans="1:48" s="673" customFormat="1" ht="12.75" x14ac:dyDescent="0.2">
      <c r="A216" s="1162">
        <v>5310</v>
      </c>
      <c r="B216" s="1161" t="s">
        <v>286</v>
      </c>
      <c r="C216" s="653">
        <f t="shared" si="40"/>
        <v>134051.62747760591</v>
      </c>
      <c r="D216" s="651">
        <f>'O4 Summary by Class &amp; Accounts'!E167</f>
        <v>62463.426612037212</v>
      </c>
      <c r="E216" s="651">
        <f>'O4 Summary by Class &amp; Accounts'!F167</f>
        <v>10252.215996921712</v>
      </c>
      <c r="F216" s="651">
        <f>'O4 Summary by Class &amp; Accounts'!G167</f>
        <v>58803.711949694167</v>
      </c>
      <c r="G216" s="651">
        <f>'O4 Summary by Class &amp; Accounts'!H167</f>
        <v>0</v>
      </c>
      <c r="H216" s="651">
        <f>'O4 Summary by Class &amp; Accounts'!I167</f>
        <v>0</v>
      </c>
      <c r="I216" s="651">
        <f>'O4 Summary by Class &amp; Accounts'!J167</f>
        <v>448.88329732590967</v>
      </c>
      <c r="J216" s="651">
        <f>'O4 Summary by Class &amp; Accounts'!K167</f>
        <v>2083.3896216269272</v>
      </c>
      <c r="K216" s="651">
        <f>'O4 Summary by Class &amp; Accounts'!L167</f>
        <v>0</v>
      </c>
      <c r="L216" s="651">
        <f>'O4 Summary by Class &amp; Accounts'!M167</f>
        <v>0</v>
      </c>
      <c r="M216" s="651">
        <f>'O4 Summary by Class &amp; Accounts'!N167</f>
        <v>0</v>
      </c>
      <c r="N216" s="651">
        <f>'O4 Summary by Class &amp; Accounts'!O167</f>
        <v>0</v>
      </c>
      <c r="O216" s="651">
        <f>'O4 Summary by Class &amp; Accounts'!P167</f>
        <v>0</v>
      </c>
      <c r="P216" s="651">
        <f>'O4 Summary by Class &amp; Accounts'!Q167</f>
        <v>0</v>
      </c>
      <c r="Q216" s="651">
        <f>'O4 Summary by Class &amp; Accounts'!R167</f>
        <v>0</v>
      </c>
      <c r="R216" s="651">
        <f>'O4 Summary by Class &amp; Accounts'!S167</f>
        <v>0</v>
      </c>
      <c r="S216" s="651">
        <f>'O4 Summary by Class &amp; Accounts'!T167</f>
        <v>0</v>
      </c>
      <c r="T216" s="651">
        <f>'O4 Summary by Class &amp; Accounts'!U167</f>
        <v>0</v>
      </c>
      <c r="U216" s="651">
        <f>'O4 Summary by Class &amp; Accounts'!V167</f>
        <v>0</v>
      </c>
      <c r="V216" s="651">
        <f>'O4 Summary by Class &amp; Accounts'!W167</f>
        <v>0</v>
      </c>
      <c r="W216" s="651">
        <f>'O4 Summary by Class &amp; Accounts'!X167</f>
        <v>0</v>
      </c>
      <c r="X216" s="653">
        <f t="shared" si="41"/>
        <v>134051.62747760591</v>
      </c>
      <c r="Y216" s="651"/>
      <c r="Z216" s="651"/>
      <c r="AA216" s="651"/>
      <c r="AB216" s="651"/>
      <c r="AC216" s="651"/>
      <c r="AD216" s="651"/>
      <c r="AE216" s="651"/>
      <c r="AF216" s="651"/>
      <c r="AG216" s="651"/>
      <c r="AH216" s="651"/>
      <c r="AI216" s="651"/>
      <c r="AJ216" s="651"/>
      <c r="AK216" s="651"/>
      <c r="AL216" s="651"/>
      <c r="AM216" s="651"/>
      <c r="AN216" s="651"/>
      <c r="AO216" s="651"/>
      <c r="AP216" s="651"/>
      <c r="AQ216" s="651"/>
      <c r="AR216" s="651"/>
      <c r="AS216" s="814"/>
      <c r="AV216" s="1914" t="inlineStr">
        <is>
          <t/>
        </is>
      </c>
    </row>
    <row r="217" spans="1:48" s="673" customFormat="1" ht="12.75" x14ac:dyDescent="0.2">
      <c r="A217" s="1162">
        <v>5315</v>
      </c>
      <c r="B217" s="1161" t="s">
        <v>1135</v>
      </c>
      <c r="C217" s="653">
        <f t="shared" si="40"/>
        <v>323653.16473989183</v>
      </c>
      <c r="D217" s="651">
        <f>'O4 Summary by Class &amp; Accounts'!E168</f>
        <v>273630.26954098139</v>
      </c>
      <c r="E217" s="651">
        <f>'O4 Summary by Class &amp; Accounts'!F168</f>
        <v>45032.350895800322</v>
      </c>
      <c r="F217" s="651">
        <f>'O4 Summary by Class &amp; Accounts'!G168</f>
        <v>4118.6568526349474</v>
      </c>
      <c r="G217" s="651">
        <f>'O4 Summary by Class &amp; Accounts'!H168</f>
        <v>0</v>
      </c>
      <c r="H217" s="651">
        <f>'O4 Summary by Class &amp; Accounts'!I168</f>
        <v>0</v>
      </c>
      <c r="I217" s="651">
        <f>'O4 Summary by Class &amp; Accounts'!J168</f>
        <v>31.440128646068306</v>
      </c>
      <c r="J217" s="651">
        <f>'O4 Summary by Class &amp; Accounts'!K168</f>
        <v>155.59961772493568</v>
      </c>
      <c r="K217" s="651">
        <f>'O4 Summary by Class &amp; Accounts'!L168</f>
        <v>0</v>
      </c>
      <c r="L217" s="651">
        <f>'O4 Summary by Class &amp; Accounts'!M168</f>
        <v>684.8477041040984</v>
      </c>
      <c r="M217" s="651">
        <f>'O4 Summary by Class &amp; Accounts'!N168</f>
        <v>0</v>
      </c>
      <c r="N217" s="651">
        <f>'O4 Summary by Class &amp; Accounts'!O168</f>
        <v>0</v>
      </c>
      <c r="O217" s="651">
        <f>'O4 Summary by Class &amp; Accounts'!P168</f>
        <v>0</v>
      </c>
      <c r="P217" s="651">
        <f>'O4 Summary by Class &amp; Accounts'!Q168</f>
        <v>0</v>
      </c>
      <c r="Q217" s="651">
        <f>'O4 Summary by Class &amp; Accounts'!R168</f>
        <v>0</v>
      </c>
      <c r="R217" s="651">
        <f>'O4 Summary by Class &amp; Accounts'!S168</f>
        <v>0</v>
      </c>
      <c r="S217" s="651">
        <f>'O4 Summary by Class &amp; Accounts'!T168</f>
        <v>0</v>
      </c>
      <c r="T217" s="651">
        <f>'O4 Summary by Class &amp; Accounts'!U168</f>
        <v>0</v>
      </c>
      <c r="U217" s="651">
        <f>'O4 Summary by Class &amp; Accounts'!V168</f>
        <v>0</v>
      </c>
      <c r="V217" s="651">
        <f>'O4 Summary by Class &amp; Accounts'!W168</f>
        <v>0</v>
      </c>
      <c r="W217" s="651">
        <f>'O4 Summary by Class &amp; Accounts'!X168</f>
        <v>0</v>
      </c>
      <c r="X217" s="653">
        <f t="shared" si="41"/>
        <v>323653.16473989183</v>
      </c>
      <c r="Y217" s="651"/>
      <c r="Z217" s="651"/>
      <c r="AA217" s="651"/>
      <c r="AB217" s="651"/>
      <c r="AC217" s="651"/>
      <c r="AD217" s="651"/>
      <c r="AE217" s="651"/>
      <c r="AF217" s="651"/>
      <c r="AG217" s="651"/>
      <c r="AH217" s="651"/>
      <c r="AI217" s="651"/>
      <c r="AJ217" s="651"/>
      <c r="AK217" s="651"/>
      <c r="AL217" s="651"/>
      <c r="AM217" s="651"/>
      <c r="AN217" s="651"/>
      <c r="AO217" s="651"/>
      <c r="AP217" s="651"/>
      <c r="AQ217" s="651"/>
      <c r="AR217" s="651"/>
      <c r="AS217" s="814"/>
      <c r="AV217" s="1914" t="inlineStr">
        <is>
          <t/>
        </is>
      </c>
    </row>
    <row r="218" spans="1:48" s="673" customFormat="1" ht="12.75" x14ac:dyDescent="0.2">
      <c r="A218" s="1162">
        <v>5320</v>
      </c>
      <c r="B218" s="1161" t="s">
        <v>1136</v>
      </c>
      <c r="C218" s="653">
        <f t="shared" si="40"/>
        <v>91910.202294205112</v>
      </c>
      <c r="D218" s="651">
        <f>'O4 Summary by Class &amp; Accounts'!E169</f>
        <v>77704.827782361215</v>
      </c>
      <c r="E218" s="651">
        <f>'O4 Summary by Class &amp; Accounts'!F169</f>
        <v>12788.172437439151</v>
      </c>
      <c r="F218" s="651">
        <f>'O4 Summary by Class &amp; Accounts'!G169</f>
        <v>1169.6056944486124</v>
      </c>
      <c r="G218" s="651">
        <f>'O4 Summary by Class &amp; Accounts'!H169</f>
        <v>0</v>
      </c>
      <c r="H218" s="651">
        <f>'O4 Summary by Class &amp; Accounts'!I169</f>
        <v>0</v>
      </c>
      <c r="I218" s="651">
        <f>'O4 Summary by Class &amp; Accounts'!J169</f>
        <v>8.928287743882537</v>
      </c>
      <c r="J218" s="651">
        <f>'O4 Summary by Class &amp; Accounts'!K169</f>
        <v>44.186783569668385</v>
      </c>
      <c r="K218" s="651">
        <f>'O4 Summary by Class &amp; Accounts'!L169</f>
        <v>0</v>
      </c>
      <c r="L218" s="651">
        <f>'O4 Summary by Class &amp; Accounts'!M169</f>
        <v>194.48130864258906</v>
      </c>
      <c r="M218" s="651">
        <f>'O4 Summary by Class &amp; Accounts'!N169</f>
        <v>0</v>
      </c>
      <c r="N218" s="651">
        <f>'O4 Summary by Class &amp; Accounts'!O169</f>
        <v>0</v>
      </c>
      <c r="O218" s="651">
        <f>'O4 Summary by Class &amp; Accounts'!P169</f>
        <v>0</v>
      </c>
      <c r="P218" s="651">
        <f>'O4 Summary by Class &amp; Accounts'!Q169</f>
        <v>0</v>
      </c>
      <c r="Q218" s="651">
        <f>'O4 Summary by Class &amp; Accounts'!R169</f>
        <v>0</v>
      </c>
      <c r="R218" s="651">
        <f>'O4 Summary by Class &amp; Accounts'!S169</f>
        <v>0</v>
      </c>
      <c r="S218" s="651">
        <f>'O4 Summary by Class &amp; Accounts'!T169</f>
        <v>0</v>
      </c>
      <c r="T218" s="651">
        <f>'O4 Summary by Class &amp; Accounts'!U169</f>
        <v>0</v>
      </c>
      <c r="U218" s="651">
        <f>'O4 Summary by Class &amp; Accounts'!V169</f>
        <v>0</v>
      </c>
      <c r="V218" s="651">
        <f>'O4 Summary by Class &amp; Accounts'!W169</f>
        <v>0</v>
      </c>
      <c r="W218" s="651">
        <f>'O4 Summary by Class &amp; Accounts'!X169</f>
        <v>0</v>
      </c>
      <c r="X218" s="653">
        <f t="shared" si="41"/>
        <v>91910.202294205112</v>
      </c>
      <c r="Y218" s="651"/>
      <c r="Z218" s="651"/>
      <c r="AA218" s="651"/>
      <c r="AB218" s="651"/>
      <c r="AC218" s="651"/>
      <c r="AD218" s="651"/>
      <c r="AE218" s="651"/>
      <c r="AF218" s="651"/>
      <c r="AG218" s="651"/>
      <c r="AH218" s="651"/>
      <c r="AI218" s="651"/>
      <c r="AJ218" s="651"/>
      <c r="AK218" s="651"/>
      <c r="AL218" s="651"/>
      <c r="AM218" s="651"/>
      <c r="AN218" s="651"/>
      <c r="AO218" s="651"/>
      <c r="AP218" s="651"/>
      <c r="AQ218" s="651"/>
      <c r="AR218" s="651"/>
      <c r="AS218" s="814"/>
      <c r="AV218" s="1914" t="inlineStr">
        <is>
          <t/>
        </is>
      </c>
    </row>
    <row r="219" spans="1:48" s="673" customFormat="1" ht="12.75" x14ac:dyDescent="0.2">
      <c r="A219" s="1162">
        <v>5325</v>
      </c>
      <c r="B219" s="1161" t="s">
        <v>1137</v>
      </c>
      <c r="C219" s="653">
        <f t="shared" si="40"/>
        <v>0</v>
      </c>
      <c r="D219" s="651">
        <f>'O4 Summary by Class &amp; Accounts'!E170</f>
        <v>0</v>
      </c>
      <c r="E219" s="651">
        <f>'O4 Summary by Class &amp; Accounts'!F170</f>
        <v>0</v>
      </c>
      <c r="F219" s="651">
        <f>'O4 Summary by Class &amp; Accounts'!G170</f>
        <v>0</v>
      </c>
      <c r="G219" s="651">
        <f>'O4 Summary by Class &amp; Accounts'!H170</f>
        <v>0</v>
      </c>
      <c r="H219" s="651">
        <f>'O4 Summary by Class &amp; Accounts'!I170</f>
        <v>0</v>
      </c>
      <c r="I219" s="651">
        <f>'O4 Summary by Class &amp; Accounts'!J170</f>
        <v>0</v>
      </c>
      <c r="J219" s="651">
        <f>'O4 Summary by Class &amp; Accounts'!K170</f>
        <v>0</v>
      </c>
      <c r="K219" s="651">
        <f>'O4 Summary by Class &amp; Accounts'!L170</f>
        <v>0</v>
      </c>
      <c r="L219" s="651">
        <f>'O4 Summary by Class &amp; Accounts'!M170</f>
        <v>0</v>
      </c>
      <c r="M219" s="651">
        <f>'O4 Summary by Class &amp; Accounts'!N170</f>
        <v>0</v>
      </c>
      <c r="N219" s="651">
        <f>'O4 Summary by Class &amp; Accounts'!O170</f>
        <v>0</v>
      </c>
      <c r="O219" s="651">
        <f>'O4 Summary by Class &amp; Accounts'!P170</f>
        <v>0</v>
      </c>
      <c r="P219" s="651">
        <f>'O4 Summary by Class &amp; Accounts'!Q170</f>
        <v>0</v>
      </c>
      <c r="Q219" s="651">
        <f>'O4 Summary by Class &amp; Accounts'!R170</f>
        <v>0</v>
      </c>
      <c r="R219" s="651">
        <f>'O4 Summary by Class &amp; Accounts'!S170</f>
        <v>0</v>
      </c>
      <c r="S219" s="651">
        <f>'O4 Summary by Class &amp; Accounts'!T170</f>
        <v>0</v>
      </c>
      <c r="T219" s="651">
        <f>'O4 Summary by Class &amp; Accounts'!U170</f>
        <v>0</v>
      </c>
      <c r="U219" s="651">
        <f>'O4 Summary by Class &amp; Accounts'!V170</f>
        <v>0</v>
      </c>
      <c r="V219" s="651">
        <f>'O4 Summary by Class &amp; Accounts'!W170</f>
        <v>0</v>
      </c>
      <c r="W219" s="651">
        <f>'O4 Summary by Class &amp; Accounts'!X170</f>
        <v>0</v>
      </c>
      <c r="X219" s="653">
        <f t="shared" si="41"/>
        <v>0</v>
      </c>
      <c r="Y219" s="651"/>
      <c r="Z219" s="651"/>
      <c r="AA219" s="651"/>
      <c r="AB219" s="651"/>
      <c r="AC219" s="651"/>
      <c r="AD219" s="651"/>
      <c r="AE219" s="651"/>
      <c r="AF219" s="651"/>
      <c r="AG219" s="651"/>
      <c r="AH219" s="651"/>
      <c r="AI219" s="651"/>
      <c r="AJ219" s="651"/>
      <c r="AK219" s="651"/>
      <c r="AL219" s="651"/>
      <c r="AM219" s="651"/>
      <c r="AN219" s="651"/>
      <c r="AO219" s="651"/>
      <c r="AP219" s="651"/>
      <c r="AQ219" s="651"/>
      <c r="AR219" s="651"/>
      <c r="AS219" s="814"/>
      <c r="AV219" s="1914" t="inlineStr">
        <is>
          <t/>
        </is>
      </c>
    </row>
    <row r="220" spans="1:48" s="673" customFormat="1" ht="12.75" x14ac:dyDescent="0.2">
      <c r="A220" s="1162">
        <v>5330</v>
      </c>
      <c r="B220" s="1161" t="s">
        <v>1138</v>
      </c>
      <c r="C220" s="653">
        <f t="shared" si="40"/>
        <v>0</v>
      </c>
      <c r="D220" s="651">
        <f>'O4 Summary by Class &amp; Accounts'!E171</f>
        <v>0</v>
      </c>
      <c r="E220" s="651">
        <f>'O4 Summary by Class &amp; Accounts'!F171</f>
        <v>0</v>
      </c>
      <c r="F220" s="651">
        <f>'O4 Summary by Class &amp; Accounts'!G171</f>
        <v>0</v>
      </c>
      <c r="G220" s="651">
        <f>'O4 Summary by Class &amp; Accounts'!H171</f>
        <v>0</v>
      </c>
      <c r="H220" s="651">
        <f>'O4 Summary by Class &amp; Accounts'!I171</f>
        <v>0</v>
      </c>
      <c r="I220" s="651">
        <f>'O4 Summary by Class &amp; Accounts'!J171</f>
        <v>0</v>
      </c>
      <c r="J220" s="651">
        <f>'O4 Summary by Class &amp; Accounts'!K171</f>
        <v>0</v>
      </c>
      <c r="K220" s="651">
        <f>'O4 Summary by Class &amp; Accounts'!L171</f>
        <v>0</v>
      </c>
      <c r="L220" s="651">
        <f>'O4 Summary by Class &amp; Accounts'!M171</f>
        <v>0</v>
      </c>
      <c r="M220" s="651">
        <f>'O4 Summary by Class &amp; Accounts'!N171</f>
        <v>0</v>
      </c>
      <c r="N220" s="651">
        <f>'O4 Summary by Class &amp; Accounts'!O171</f>
        <v>0</v>
      </c>
      <c r="O220" s="651">
        <f>'O4 Summary by Class &amp; Accounts'!P171</f>
        <v>0</v>
      </c>
      <c r="P220" s="651">
        <f>'O4 Summary by Class &amp; Accounts'!Q171</f>
        <v>0</v>
      </c>
      <c r="Q220" s="651">
        <f>'O4 Summary by Class &amp; Accounts'!R171</f>
        <v>0</v>
      </c>
      <c r="R220" s="651">
        <f>'O4 Summary by Class &amp; Accounts'!S171</f>
        <v>0</v>
      </c>
      <c r="S220" s="651">
        <f>'O4 Summary by Class &amp; Accounts'!T171</f>
        <v>0</v>
      </c>
      <c r="T220" s="651">
        <f>'O4 Summary by Class &amp; Accounts'!U171</f>
        <v>0</v>
      </c>
      <c r="U220" s="651">
        <f>'O4 Summary by Class &amp; Accounts'!V171</f>
        <v>0</v>
      </c>
      <c r="V220" s="651">
        <f>'O4 Summary by Class &amp; Accounts'!W171</f>
        <v>0</v>
      </c>
      <c r="W220" s="651">
        <f>'O4 Summary by Class &amp; Accounts'!X171</f>
        <v>0</v>
      </c>
      <c r="X220" s="653">
        <f t="shared" si="41"/>
        <v>0</v>
      </c>
      <c r="Y220" s="651"/>
      <c r="Z220" s="651"/>
      <c r="AA220" s="651"/>
      <c r="AB220" s="651"/>
      <c r="AC220" s="651"/>
      <c r="AD220" s="651"/>
      <c r="AE220" s="651"/>
      <c r="AF220" s="651"/>
      <c r="AG220" s="651"/>
      <c r="AH220" s="651"/>
      <c r="AI220" s="651"/>
      <c r="AJ220" s="651"/>
      <c r="AK220" s="651"/>
      <c r="AL220" s="651"/>
      <c r="AM220" s="651"/>
      <c r="AN220" s="651"/>
      <c r="AO220" s="651"/>
      <c r="AP220" s="651"/>
      <c r="AQ220" s="651"/>
      <c r="AR220" s="651"/>
      <c r="AS220" s="814"/>
      <c r="AV220" s="1914" t="inlineStr">
        <is>
          <t/>
        </is>
      </c>
    </row>
    <row r="221" spans="1:48" s="673" customFormat="1" ht="12.75" x14ac:dyDescent="0.2">
      <c r="A221" s="1162">
        <v>5335</v>
      </c>
      <c r="B221" s="1161" t="s">
        <v>1139</v>
      </c>
      <c r="C221" s="653">
        <f t="shared" si="40"/>
        <v>20000.04</v>
      </c>
      <c r="D221" s="651">
        <f>'O4 Summary by Class &amp; Accounts'!E172</f>
        <v>7535.3554889053421</v>
      </c>
      <c r="E221" s="651">
        <f>'O4 Summary by Class &amp; Accounts'!F172</f>
        <v>12460.127330998668</v>
      </c>
      <c r="F221" s="651">
        <f>'O4 Summary by Class &amp; Accounts'!G172</f>
        <v>4.5571800959907609</v>
      </c>
      <c r="G221" s="651">
        <f>'O4 Summary by Class &amp; Accounts'!H172</f>
        <v>0</v>
      </c>
      <c r="H221" s="651">
        <f>'O4 Summary by Class &amp; Accounts'!I172</f>
        <v>0</v>
      </c>
      <c r="I221" s="651">
        <f>'O4 Summary by Class &amp; Accounts'!J172</f>
        <v>0</v>
      </c>
      <c r="J221" s="651">
        <f>'O4 Summary by Class &amp; Accounts'!K172</f>
        <v>0</v>
      </c>
      <c r="K221" s="651">
        <f>'O4 Summary by Class &amp; Accounts'!L172</f>
        <v>0</v>
      </c>
      <c r="L221" s="651">
        <f>'O4 Summary by Class &amp; Accounts'!M172</f>
        <v>0</v>
      </c>
      <c r="M221" s="651">
        <f>'O4 Summary by Class &amp; Accounts'!N172</f>
        <v>0</v>
      </c>
      <c r="N221" s="651">
        <f>'O4 Summary by Class &amp; Accounts'!O172</f>
        <v>0</v>
      </c>
      <c r="O221" s="651">
        <f>'O4 Summary by Class &amp; Accounts'!P172</f>
        <v>0</v>
      </c>
      <c r="P221" s="651">
        <f>'O4 Summary by Class &amp; Accounts'!Q172</f>
        <v>0</v>
      </c>
      <c r="Q221" s="651">
        <f>'O4 Summary by Class &amp; Accounts'!R172</f>
        <v>0</v>
      </c>
      <c r="R221" s="651">
        <f>'O4 Summary by Class &amp; Accounts'!S172</f>
        <v>0</v>
      </c>
      <c r="S221" s="651">
        <f>'O4 Summary by Class &amp; Accounts'!T172</f>
        <v>0</v>
      </c>
      <c r="T221" s="651">
        <f>'O4 Summary by Class &amp; Accounts'!U172</f>
        <v>0</v>
      </c>
      <c r="U221" s="651">
        <f>'O4 Summary by Class &amp; Accounts'!V172</f>
        <v>0</v>
      </c>
      <c r="V221" s="651">
        <f>'O4 Summary by Class &amp; Accounts'!W172</f>
        <v>0</v>
      </c>
      <c r="W221" s="651">
        <f>'O4 Summary by Class &amp; Accounts'!X172</f>
        <v>0</v>
      </c>
      <c r="X221" s="653">
        <f t="shared" si="41"/>
        <v>20000.04</v>
      </c>
      <c r="Y221" s="651"/>
      <c r="Z221" s="651"/>
      <c r="AA221" s="651"/>
      <c r="AB221" s="651"/>
      <c r="AC221" s="651"/>
      <c r="AD221" s="651"/>
      <c r="AE221" s="651"/>
      <c r="AF221" s="651"/>
      <c r="AG221" s="651"/>
      <c r="AH221" s="651"/>
      <c r="AI221" s="651"/>
      <c r="AJ221" s="651"/>
      <c r="AK221" s="651"/>
      <c r="AL221" s="651"/>
      <c r="AM221" s="651"/>
      <c r="AN221" s="651"/>
      <c r="AO221" s="651"/>
      <c r="AP221" s="651"/>
      <c r="AQ221" s="651"/>
      <c r="AR221" s="651"/>
      <c r="AS221" s="814"/>
      <c r="AV221" s="1914" t="inlineStr">
        <is>
          <t/>
        </is>
      </c>
    </row>
    <row r="222" spans="1:48" s="673" customFormat="1" ht="12.75" x14ac:dyDescent="0.2">
      <c r="A222" s="1162">
        <v>5340</v>
      </c>
      <c r="B222" s="1161" t="s">
        <v>1140</v>
      </c>
      <c r="C222" s="653">
        <f t="shared" si="40"/>
        <v>5124.7200000000012</v>
      </c>
      <c r="D222" s="651">
        <f>'O4 Summary by Class &amp; Accounts'!E173</f>
        <v>4332.6581281818108</v>
      </c>
      <c r="E222" s="651">
        <f>'O4 Summary by Class &amp; Accounts'!F173</f>
        <v>713.04165824608549</v>
      </c>
      <c r="F222" s="651">
        <f>'O4 Summary by Class &amp; Accounts'!G173</f>
        <v>65.214759023902246</v>
      </c>
      <c r="G222" s="651">
        <f>'O4 Summary by Class &amp; Accounts'!H173</f>
        <v>0</v>
      </c>
      <c r="H222" s="651">
        <f>'O4 Summary by Class &amp; Accounts'!I173</f>
        <v>0</v>
      </c>
      <c r="I222" s="651">
        <f>'O4 Summary by Class &amp; Accounts'!J173</f>
        <v>0.49782258796871948</v>
      </c>
      <c r="J222" s="651">
        <f>'O4 Summary by Class &amp; Accounts'!K173</f>
        <v>2.4637623228191745</v>
      </c>
      <c r="K222" s="651">
        <f>'O4 Summary by Class &amp; Accounts'!L173</f>
        <v>0</v>
      </c>
      <c r="L222" s="651">
        <f>'O4 Summary by Class &amp; Accounts'!M173</f>
        <v>10.843869637415523</v>
      </c>
      <c r="M222" s="651">
        <f>'O4 Summary by Class &amp; Accounts'!N173</f>
        <v>0</v>
      </c>
      <c r="N222" s="651">
        <f>'O4 Summary by Class &amp; Accounts'!O173</f>
        <v>0</v>
      </c>
      <c r="O222" s="651">
        <f>'O4 Summary by Class &amp; Accounts'!P173</f>
        <v>0</v>
      </c>
      <c r="P222" s="651">
        <f>'O4 Summary by Class &amp; Accounts'!Q173</f>
        <v>0</v>
      </c>
      <c r="Q222" s="651">
        <f>'O4 Summary by Class &amp; Accounts'!R173</f>
        <v>0</v>
      </c>
      <c r="R222" s="651">
        <f>'O4 Summary by Class &amp; Accounts'!S173</f>
        <v>0</v>
      </c>
      <c r="S222" s="651">
        <f>'O4 Summary by Class &amp; Accounts'!T173</f>
        <v>0</v>
      </c>
      <c r="T222" s="651">
        <f>'O4 Summary by Class &amp; Accounts'!U173</f>
        <v>0</v>
      </c>
      <c r="U222" s="651">
        <f>'O4 Summary by Class &amp; Accounts'!V173</f>
        <v>0</v>
      </c>
      <c r="V222" s="651">
        <f>'O4 Summary by Class &amp; Accounts'!W173</f>
        <v>0</v>
      </c>
      <c r="W222" s="651">
        <f>'O4 Summary by Class &amp; Accounts'!X173</f>
        <v>0</v>
      </c>
      <c r="X222" s="653">
        <f t="shared" si="41"/>
        <v>5124.7200000000012</v>
      </c>
      <c r="Y222" s="651"/>
      <c r="Z222" s="651"/>
      <c r="AA222" s="651"/>
      <c r="AB222" s="651"/>
      <c r="AC222" s="651"/>
      <c r="AD222" s="651"/>
      <c r="AE222" s="651"/>
      <c r="AF222" s="651"/>
      <c r="AG222" s="651"/>
      <c r="AH222" s="651"/>
      <c r="AI222" s="651"/>
      <c r="AJ222" s="651"/>
      <c r="AK222" s="651"/>
      <c r="AL222" s="651"/>
      <c r="AM222" s="651"/>
      <c r="AN222" s="651"/>
      <c r="AO222" s="651"/>
      <c r="AP222" s="651"/>
      <c r="AQ222" s="651"/>
      <c r="AR222" s="651"/>
      <c r="AS222" s="814"/>
      <c r="AV222" s="1914" t="inlineStr">
        <is>
          <t/>
        </is>
      </c>
    </row>
    <row r="223" spans="1:48" s="673" customFormat="1" ht="12.75" x14ac:dyDescent="0.2">
      <c r="A223" s="1158">
        <v>5405</v>
      </c>
      <c r="B223" s="1164" t="s">
        <v>1531</v>
      </c>
      <c r="C223" s="653">
        <f t="shared" si="40"/>
        <v>0</v>
      </c>
      <c r="D223" s="651">
        <f>'O4 Summary by Class &amp; Accounts'!E174</f>
        <v>0</v>
      </c>
      <c r="E223" s="651">
        <f>'O4 Summary by Class &amp; Accounts'!F174</f>
        <v>0</v>
      </c>
      <c r="F223" s="651">
        <f>'O4 Summary by Class &amp; Accounts'!G174</f>
        <v>0</v>
      </c>
      <c r="G223" s="651">
        <f>'O4 Summary by Class &amp; Accounts'!H174</f>
        <v>0</v>
      </c>
      <c r="H223" s="651">
        <f>'O4 Summary by Class &amp; Accounts'!I174</f>
        <v>0</v>
      </c>
      <c r="I223" s="651">
        <f>'O4 Summary by Class &amp; Accounts'!J174</f>
        <v>0</v>
      </c>
      <c r="J223" s="651">
        <f>'O4 Summary by Class &amp; Accounts'!K174</f>
        <v>0</v>
      </c>
      <c r="K223" s="651">
        <f>'O4 Summary by Class &amp; Accounts'!L174</f>
        <v>0</v>
      </c>
      <c r="L223" s="651">
        <f>'O4 Summary by Class &amp; Accounts'!M174</f>
        <v>0</v>
      </c>
      <c r="M223" s="651">
        <f>'O4 Summary by Class &amp; Accounts'!N174</f>
        <v>0</v>
      </c>
      <c r="N223" s="651">
        <f>'O4 Summary by Class &amp; Accounts'!O174</f>
        <v>0</v>
      </c>
      <c r="O223" s="651">
        <f>'O4 Summary by Class &amp; Accounts'!P174</f>
        <v>0</v>
      </c>
      <c r="P223" s="651">
        <f>'O4 Summary by Class &amp; Accounts'!Q174</f>
        <v>0</v>
      </c>
      <c r="Q223" s="651">
        <f>'O4 Summary by Class &amp; Accounts'!R174</f>
        <v>0</v>
      </c>
      <c r="R223" s="651">
        <f>'O4 Summary by Class &amp; Accounts'!S174</f>
        <v>0</v>
      </c>
      <c r="S223" s="651">
        <f>'O4 Summary by Class &amp; Accounts'!T174</f>
        <v>0</v>
      </c>
      <c r="T223" s="651">
        <f>'O4 Summary by Class &amp; Accounts'!U174</f>
        <v>0</v>
      </c>
      <c r="U223" s="651">
        <f>'O4 Summary by Class &amp; Accounts'!V174</f>
        <v>0</v>
      </c>
      <c r="V223" s="651">
        <f>'O4 Summary by Class &amp; Accounts'!W174</f>
        <v>0</v>
      </c>
      <c r="W223" s="651">
        <f>'O4 Summary by Class &amp; Accounts'!X174</f>
        <v>0</v>
      </c>
      <c r="X223" s="653">
        <f t="shared" si="41"/>
        <v>0</v>
      </c>
      <c r="Y223" s="651"/>
      <c r="Z223" s="651"/>
      <c r="AA223" s="651"/>
      <c r="AB223" s="651"/>
      <c r="AC223" s="651"/>
      <c r="AD223" s="651"/>
      <c r="AE223" s="651"/>
      <c r="AF223" s="651"/>
      <c r="AG223" s="651"/>
      <c r="AH223" s="651"/>
      <c r="AI223" s="651"/>
      <c r="AJ223" s="651"/>
      <c r="AK223" s="651"/>
      <c r="AL223" s="651"/>
      <c r="AM223" s="651"/>
      <c r="AN223" s="651"/>
      <c r="AO223" s="651"/>
      <c r="AP223" s="651"/>
      <c r="AQ223" s="651"/>
      <c r="AR223" s="651"/>
      <c r="AS223" s="814"/>
      <c r="AV223" s="1914" t="inlineStr">
        <is>
          <t/>
        </is>
      </c>
    </row>
    <row r="224" spans="1:48" s="673" customFormat="1" ht="12.75" x14ac:dyDescent="0.2">
      <c r="A224" s="1158">
        <v>5410</v>
      </c>
      <c r="B224" s="1164" t="s">
        <v>1141</v>
      </c>
      <c r="C224" s="653">
        <f t="shared" si="40"/>
        <v>0</v>
      </c>
      <c r="D224" s="651">
        <f>'O4 Summary by Class &amp; Accounts'!E175</f>
        <v>0</v>
      </c>
      <c r="E224" s="651">
        <f>'O4 Summary by Class &amp; Accounts'!F175</f>
        <v>0</v>
      </c>
      <c r="F224" s="651">
        <f>'O4 Summary by Class &amp; Accounts'!G175</f>
        <v>0</v>
      </c>
      <c r="G224" s="651">
        <f>'O4 Summary by Class &amp; Accounts'!H175</f>
        <v>0</v>
      </c>
      <c r="H224" s="651">
        <f>'O4 Summary by Class &amp; Accounts'!I175</f>
        <v>0</v>
      </c>
      <c r="I224" s="651">
        <f>'O4 Summary by Class &amp; Accounts'!J175</f>
        <v>0</v>
      </c>
      <c r="J224" s="651">
        <f>'O4 Summary by Class &amp; Accounts'!K175</f>
        <v>0</v>
      </c>
      <c r="K224" s="651">
        <f>'O4 Summary by Class &amp; Accounts'!L175</f>
        <v>0</v>
      </c>
      <c r="L224" s="651">
        <f>'O4 Summary by Class &amp; Accounts'!M175</f>
        <v>0</v>
      </c>
      <c r="M224" s="651">
        <f>'O4 Summary by Class &amp; Accounts'!N175</f>
        <v>0</v>
      </c>
      <c r="N224" s="651">
        <f>'O4 Summary by Class &amp; Accounts'!O175</f>
        <v>0</v>
      </c>
      <c r="O224" s="651">
        <f>'O4 Summary by Class &amp; Accounts'!P175</f>
        <v>0</v>
      </c>
      <c r="P224" s="651">
        <f>'O4 Summary by Class &amp; Accounts'!Q175</f>
        <v>0</v>
      </c>
      <c r="Q224" s="651">
        <f>'O4 Summary by Class &amp; Accounts'!R175</f>
        <v>0</v>
      </c>
      <c r="R224" s="651">
        <f>'O4 Summary by Class &amp; Accounts'!S175</f>
        <v>0</v>
      </c>
      <c r="S224" s="651">
        <f>'O4 Summary by Class &amp; Accounts'!T175</f>
        <v>0</v>
      </c>
      <c r="T224" s="651">
        <f>'O4 Summary by Class &amp; Accounts'!U175</f>
        <v>0</v>
      </c>
      <c r="U224" s="651">
        <f>'O4 Summary by Class &amp; Accounts'!V175</f>
        <v>0</v>
      </c>
      <c r="V224" s="651">
        <f>'O4 Summary by Class &amp; Accounts'!W175</f>
        <v>0</v>
      </c>
      <c r="W224" s="651">
        <f>'O4 Summary by Class &amp; Accounts'!X175</f>
        <v>0</v>
      </c>
      <c r="X224" s="653">
        <f t="shared" si="41"/>
        <v>0</v>
      </c>
      <c r="Y224" s="651"/>
      <c r="Z224" s="651"/>
      <c r="AA224" s="651"/>
      <c r="AB224" s="651"/>
      <c r="AC224" s="651"/>
      <c r="AD224" s="651"/>
      <c r="AE224" s="651"/>
      <c r="AF224" s="651"/>
      <c r="AG224" s="651"/>
      <c r="AH224" s="651"/>
      <c r="AI224" s="651"/>
      <c r="AJ224" s="651"/>
      <c r="AK224" s="651"/>
      <c r="AL224" s="651"/>
      <c r="AM224" s="651"/>
      <c r="AN224" s="651"/>
      <c r="AO224" s="651"/>
      <c r="AP224" s="651"/>
      <c r="AQ224" s="651"/>
      <c r="AR224" s="651"/>
      <c r="AS224" s="814"/>
      <c r="AV224" s="1914" t="inlineStr">
        <is>
          <t/>
        </is>
      </c>
    </row>
    <row r="225" spans="1:48" s="673" customFormat="1" ht="12.75" x14ac:dyDescent="0.2">
      <c r="A225" s="1158">
        <v>5415</v>
      </c>
      <c r="B225" s="1164" t="s">
        <v>36</v>
      </c>
      <c r="C225" s="653">
        <f t="shared" si="40"/>
        <v>0</v>
      </c>
      <c r="D225" s="651">
        <f>'O4 Summary by Class &amp; Accounts'!E176</f>
        <v>0</v>
      </c>
      <c r="E225" s="651">
        <f>'O4 Summary by Class &amp; Accounts'!F176</f>
        <v>0</v>
      </c>
      <c r="F225" s="651">
        <f>'O4 Summary by Class &amp; Accounts'!G176</f>
        <v>0</v>
      </c>
      <c r="G225" s="651">
        <f>'O4 Summary by Class &amp; Accounts'!H176</f>
        <v>0</v>
      </c>
      <c r="H225" s="651">
        <f>'O4 Summary by Class &amp; Accounts'!I176</f>
        <v>0</v>
      </c>
      <c r="I225" s="651">
        <f>'O4 Summary by Class &amp; Accounts'!J176</f>
        <v>0</v>
      </c>
      <c r="J225" s="651">
        <f>'O4 Summary by Class &amp; Accounts'!K176</f>
        <v>0</v>
      </c>
      <c r="K225" s="651">
        <f>'O4 Summary by Class &amp; Accounts'!L176</f>
        <v>0</v>
      </c>
      <c r="L225" s="651">
        <f>'O4 Summary by Class &amp; Accounts'!M176</f>
        <v>0</v>
      </c>
      <c r="M225" s="651">
        <f>'O4 Summary by Class &amp; Accounts'!N176</f>
        <v>0</v>
      </c>
      <c r="N225" s="651">
        <f>'O4 Summary by Class &amp; Accounts'!O176</f>
        <v>0</v>
      </c>
      <c r="O225" s="651">
        <f>'O4 Summary by Class &amp; Accounts'!P176</f>
        <v>0</v>
      </c>
      <c r="P225" s="651">
        <f>'O4 Summary by Class &amp; Accounts'!Q176</f>
        <v>0</v>
      </c>
      <c r="Q225" s="651">
        <f>'O4 Summary by Class &amp; Accounts'!R176</f>
        <v>0</v>
      </c>
      <c r="R225" s="651">
        <f>'O4 Summary by Class &amp; Accounts'!S176</f>
        <v>0</v>
      </c>
      <c r="S225" s="651">
        <f>'O4 Summary by Class &amp; Accounts'!T176</f>
        <v>0</v>
      </c>
      <c r="T225" s="651">
        <f>'O4 Summary by Class &amp; Accounts'!U176</f>
        <v>0</v>
      </c>
      <c r="U225" s="651">
        <f>'O4 Summary by Class &amp; Accounts'!V176</f>
        <v>0</v>
      </c>
      <c r="V225" s="651">
        <f>'O4 Summary by Class &amp; Accounts'!W176</f>
        <v>0</v>
      </c>
      <c r="W225" s="651">
        <f>'O4 Summary by Class &amp; Accounts'!X176</f>
        <v>0</v>
      </c>
      <c r="X225" s="653">
        <f t="shared" si="41"/>
        <v>0</v>
      </c>
      <c r="Y225" s="651"/>
      <c r="Z225" s="651"/>
      <c r="AA225" s="651"/>
      <c r="AB225" s="651"/>
      <c r="AC225" s="651"/>
      <c r="AD225" s="651"/>
      <c r="AE225" s="651"/>
      <c r="AF225" s="651"/>
      <c r="AG225" s="651"/>
      <c r="AH225" s="651"/>
      <c r="AI225" s="651"/>
      <c r="AJ225" s="651"/>
      <c r="AK225" s="651"/>
      <c r="AL225" s="651"/>
      <c r="AM225" s="651"/>
      <c r="AN225" s="651"/>
      <c r="AO225" s="651"/>
      <c r="AP225" s="651"/>
      <c r="AQ225" s="651"/>
      <c r="AR225" s="651"/>
      <c r="AS225" s="814"/>
      <c r="AV225" s="1914" t="inlineStr">
        <is>
          <t/>
        </is>
      </c>
    </row>
    <row r="226" spans="1:48" s="673" customFormat="1" ht="12.75" x14ac:dyDescent="0.2">
      <c r="A226" s="1158">
        <v>5420</v>
      </c>
      <c r="B226" s="1164" t="s">
        <v>37</v>
      </c>
      <c r="C226" s="653">
        <f t="shared" si="40"/>
        <v>0</v>
      </c>
      <c r="D226" s="651">
        <f>'O4 Summary by Class &amp; Accounts'!E177</f>
        <v>0</v>
      </c>
      <c r="E226" s="651">
        <f>'O4 Summary by Class &amp; Accounts'!F177</f>
        <v>0</v>
      </c>
      <c r="F226" s="651">
        <f>'O4 Summary by Class &amp; Accounts'!G177</f>
        <v>0</v>
      </c>
      <c r="G226" s="651">
        <f>'O4 Summary by Class &amp; Accounts'!H177</f>
        <v>0</v>
      </c>
      <c r="H226" s="651">
        <f>'O4 Summary by Class &amp; Accounts'!I177</f>
        <v>0</v>
      </c>
      <c r="I226" s="651">
        <f>'O4 Summary by Class &amp; Accounts'!J177</f>
        <v>0</v>
      </c>
      <c r="J226" s="651">
        <f>'O4 Summary by Class &amp; Accounts'!K177</f>
        <v>0</v>
      </c>
      <c r="K226" s="651">
        <f>'O4 Summary by Class &amp; Accounts'!L177</f>
        <v>0</v>
      </c>
      <c r="L226" s="651">
        <f>'O4 Summary by Class &amp; Accounts'!M177</f>
        <v>0</v>
      </c>
      <c r="M226" s="651">
        <f>'O4 Summary by Class &amp; Accounts'!N177</f>
        <v>0</v>
      </c>
      <c r="N226" s="651">
        <f>'O4 Summary by Class &amp; Accounts'!O177</f>
        <v>0</v>
      </c>
      <c r="O226" s="651">
        <f>'O4 Summary by Class &amp; Accounts'!P177</f>
        <v>0</v>
      </c>
      <c r="P226" s="651">
        <f>'O4 Summary by Class &amp; Accounts'!Q177</f>
        <v>0</v>
      </c>
      <c r="Q226" s="651">
        <f>'O4 Summary by Class &amp; Accounts'!R177</f>
        <v>0</v>
      </c>
      <c r="R226" s="651">
        <f>'O4 Summary by Class &amp; Accounts'!S177</f>
        <v>0</v>
      </c>
      <c r="S226" s="651">
        <f>'O4 Summary by Class &amp; Accounts'!T177</f>
        <v>0</v>
      </c>
      <c r="T226" s="651">
        <f>'O4 Summary by Class &amp; Accounts'!U177</f>
        <v>0</v>
      </c>
      <c r="U226" s="651">
        <f>'O4 Summary by Class &amp; Accounts'!V177</f>
        <v>0</v>
      </c>
      <c r="V226" s="651">
        <f>'O4 Summary by Class &amp; Accounts'!W177</f>
        <v>0</v>
      </c>
      <c r="W226" s="651">
        <f>'O4 Summary by Class &amp; Accounts'!X177</f>
        <v>0</v>
      </c>
      <c r="X226" s="653">
        <f t="shared" si="41"/>
        <v>0</v>
      </c>
      <c r="Y226" s="651"/>
      <c r="Z226" s="651"/>
      <c r="AA226" s="651"/>
      <c r="AB226" s="651"/>
      <c r="AC226" s="651"/>
      <c r="AD226" s="651"/>
      <c r="AE226" s="651"/>
      <c r="AF226" s="651"/>
      <c r="AG226" s="651"/>
      <c r="AH226" s="651"/>
      <c r="AI226" s="651"/>
      <c r="AJ226" s="651"/>
      <c r="AK226" s="651"/>
      <c r="AL226" s="651"/>
      <c r="AM226" s="651"/>
      <c r="AN226" s="651"/>
      <c r="AO226" s="651"/>
      <c r="AP226" s="651"/>
      <c r="AQ226" s="651"/>
      <c r="AR226" s="651"/>
      <c r="AS226" s="814"/>
      <c r="AV226" s="1914" t="inlineStr">
        <is>
          <t/>
        </is>
      </c>
    </row>
    <row r="227" spans="1:48" s="673" customFormat="1" ht="25.5" x14ac:dyDescent="0.2">
      <c r="A227" s="1158">
        <v>5425</v>
      </c>
      <c r="B227" s="1164" t="s">
        <v>38</v>
      </c>
      <c r="C227" s="653">
        <f t="shared" si="40"/>
        <v>11484.753561720256</v>
      </c>
      <c r="D227" s="651">
        <f>'O4 Summary by Class &amp; Accounts'!E178</f>
        <v>7653.6135279853852</v>
      </c>
      <c r="E227" s="651">
        <f>'O4 Summary by Class &amp; Accounts'!F178</f>
        <v>1931.9150689452649</v>
      </c>
      <c r="F227" s="651">
        <f>'O4 Summary by Class &amp; Accounts'!G178</f>
        <v>1307.5439504239155</v>
      </c>
      <c r="G227" s="651">
        <f>'O4 Summary by Class &amp; Accounts'!H178</f>
        <v>0</v>
      </c>
      <c r="H227" s="651">
        <f>'O4 Summary by Class &amp; Accounts'!I178</f>
        <v>0</v>
      </c>
      <c r="I227" s="651">
        <f>'O4 Summary by Class &amp; Accounts'!J178</f>
        <v>184.98417526092013</v>
      </c>
      <c r="J227" s="651">
        <f>'O4 Summary by Class &amp; Accounts'!K178</f>
        <v>389.72990094302617</v>
      </c>
      <c r="K227" s="651">
        <f>'O4 Summary by Class &amp; Accounts'!L178</f>
        <v>0</v>
      </c>
      <c r="L227" s="651">
        <f>'O4 Summary by Class &amp; Accounts'!M178</f>
        <v>16.966938161744917</v>
      </c>
      <c r="M227" s="651">
        <f>'O4 Summary by Class &amp; Accounts'!N178</f>
        <v>0</v>
      </c>
      <c r="N227" s="651">
        <f>'O4 Summary by Class &amp; Accounts'!O178</f>
        <v>0</v>
      </c>
      <c r="O227" s="651">
        <f>'O4 Summary by Class &amp; Accounts'!P178</f>
        <v>0</v>
      </c>
      <c r="P227" s="651">
        <f>'O4 Summary by Class &amp; Accounts'!Q178</f>
        <v>0</v>
      </c>
      <c r="Q227" s="651">
        <f>'O4 Summary by Class &amp; Accounts'!R178</f>
        <v>0</v>
      </c>
      <c r="R227" s="651">
        <f>'O4 Summary by Class &amp; Accounts'!S178</f>
        <v>0</v>
      </c>
      <c r="S227" s="651">
        <f>'O4 Summary by Class &amp; Accounts'!T178</f>
        <v>0</v>
      </c>
      <c r="T227" s="651">
        <f>'O4 Summary by Class &amp; Accounts'!U178</f>
        <v>0</v>
      </c>
      <c r="U227" s="651">
        <f>'O4 Summary by Class &amp; Accounts'!V178</f>
        <v>0</v>
      </c>
      <c r="V227" s="651">
        <f>'O4 Summary by Class &amp; Accounts'!W178</f>
        <v>0</v>
      </c>
      <c r="W227" s="651">
        <f>'O4 Summary by Class &amp; Accounts'!X178</f>
        <v>0</v>
      </c>
      <c r="X227" s="653">
        <f t="shared" si="41"/>
        <v>11484.753561720256</v>
      </c>
      <c r="Y227" s="651"/>
      <c r="Z227" s="651"/>
      <c r="AA227" s="651"/>
      <c r="AB227" s="651"/>
      <c r="AC227" s="651"/>
      <c r="AD227" s="651"/>
      <c r="AE227" s="651"/>
      <c r="AF227" s="651"/>
      <c r="AG227" s="651"/>
      <c r="AH227" s="651"/>
      <c r="AI227" s="651"/>
      <c r="AJ227" s="651"/>
      <c r="AK227" s="651"/>
      <c r="AL227" s="651"/>
      <c r="AM227" s="651"/>
      <c r="AN227" s="651"/>
      <c r="AO227" s="651"/>
      <c r="AP227" s="651"/>
      <c r="AQ227" s="651"/>
      <c r="AR227" s="651"/>
      <c r="AS227" s="814"/>
      <c r="AV227" s="1914" t="inlineStr">
        <is>
          <t/>
        </is>
      </c>
    </row>
    <row r="228" spans="1:48" s="673" customFormat="1" ht="12.75" x14ac:dyDescent="0.2">
      <c r="A228" s="1158">
        <v>5505</v>
      </c>
      <c r="B228" s="1164" t="s">
        <v>1531</v>
      </c>
      <c r="C228" s="653">
        <f>SUM(D228:W228)</f>
        <v>0</v>
      </c>
      <c r="D228" s="651">
        <f>'O4 Summary by Class &amp; Accounts'!E179</f>
        <v>0</v>
      </c>
      <c r="E228" s="651">
        <f>'O4 Summary by Class &amp; Accounts'!F179</f>
        <v>0</v>
      </c>
      <c r="F228" s="651">
        <f>'O4 Summary by Class &amp; Accounts'!G179</f>
        <v>0</v>
      </c>
      <c r="G228" s="651">
        <f>'O4 Summary by Class &amp; Accounts'!H179</f>
        <v>0</v>
      </c>
      <c r="H228" s="651">
        <f>'O4 Summary by Class &amp; Accounts'!I179</f>
        <v>0</v>
      </c>
      <c r="I228" s="651">
        <f>'O4 Summary by Class &amp; Accounts'!J179</f>
        <v>0</v>
      </c>
      <c r="J228" s="651">
        <f>'O4 Summary by Class &amp; Accounts'!K179</f>
        <v>0</v>
      </c>
      <c r="K228" s="651">
        <f>'O4 Summary by Class &amp; Accounts'!L179</f>
        <v>0</v>
      </c>
      <c r="L228" s="651">
        <f>'O4 Summary by Class &amp; Accounts'!M179</f>
        <v>0</v>
      </c>
      <c r="M228" s="651">
        <f>'O4 Summary by Class &amp; Accounts'!N179</f>
        <v>0</v>
      </c>
      <c r="N228" s="651">
        <f>'O4 Summary by Class &amp; Accounts'!O179</f>
        <v>0</v>
      </c>
      <c r="O228" s="651">
        <f>'O4 Summary by Class &amp; Accounts'!P179</f>
        <v>0</v>
      </c>
      <c r="P228" s="651">
        <f>'O4 Summary by Class &amp; Accounts'!Q179</f>
        <v>0</v>
      </c>
      <c r="Q228" s="651">
        <f>'O4 Summary by Class &amp; Accounts'!R179</f>
        <v>0</v>
      </c>
      <c r="R228" s="651">
        <f>'O4 Summary by Class &amp; Accounts'!S179</f>
        <v>0</v>
      </c>
      <c r="S228" s="651">
        <f>'O4 Summary by Class &amp; Accounts'!T179</f>
        <v>0</v>
      </c>
      <c r="T228" s="651">
        <f>'O4 Summary by Class &amp; Accounts'!U179</f>
        <v>0</v>
      </c>
      <c r="U228" s="651">
        <f>'O4 Summary by Class &amp; Accounts'!V179</f>
        <v>0</v>
      </c>
      <c r="V228" s="651">
        <f>'O4 Summary by Class &amp; Accounts'!W179</f>
        <v>0</v>
      </c>
      <c r="W228" s="651">
        <f>'O4 Summary by Class &amp; Accounts'!X179</f>
        <v>0</v>
      </c>
      <c r="X228" s="653">
        <f>SUM(D228:W228)</f>
        <v>0</v>
      </c>
      <c r="Y228" s="651"/>
      <c r="Z228" s="651"/>
      <c r="AA228" s="651"/>
      <c r="AB228" s="651"/>
      <c r="AC228" s="651"/>
      <c r="AD228" s="651"/>
      <c r="AE228" s="651"/>
      <c r="AF228" s="651"/>
      <c r="AG228" s="651"/>
      <c r="AH228" s="651"/>
      <c r="AI228" s="651"/>
      <c r="AJ228" s="651"/>
      <c r="AK228" s="651"/>
      <c r="AL228" s="651"/>
      <c r="AM228" s="651"/>
      <c r="AN228" s="651"/>
      <c r="AO228" s="651"/>
      <c r="AP228" s="651"/>
      <c r="AQ228" s="651"/>
      <c r="AR228" s="651"/>
      <c r="AS228" s="814"/>
      <c r="AV228" s="1914" t="inlineStr">
        <is>
          <t/>
        </is>
      </c>
    </row>
    <row r="229" spans="1:48" s="673" customFormat="1" ht="12.75" x14ac:dyDescent="0.2">
      <c r="A229" s="1158">
        <v>5510</v>
      </c>
      <c r="B229" s="1164" t="s">
        <v>1584</v>
      </c>
      <c r="C229" s="653">
        <f>SUM(D229:W229)</f>
        <v>0</v>
      </c>
      <c r="D229" s="651">
        <f>'O4 Summary by Class &amp; Accounts'!E180</f>
        <v>0</v>
      </c>
      <c r="E229" s="651">
        <f>'O4 Summary by Class &amp; Accounts'!F180</f>
        <v>0</v>
      </c>
      <c r="F229" s="651">
        <f>'O4 Summary by Class &amp; Accounts'!G180</f>
        <v>0</v>
      </c>
      <c r="G229" s="651">
        <f>'O4 Summary by Class &amp; Accounts'!H180</f>
        <v>0</v>
      </c>
      <c r="H229" s="651">
        <f>'O4 Summary by Class &amp; Accounts'!I180</f>
        <v>0</v>
      </c>
      <c r="I229" s="651">
        <f>'O4 Summary by Class &amp; Accounts'!J180</f>
        <v>0</v>
      </c>
      <c r="J229" s="651">
        <f>'O4 Summary by Class &amp; Accounts'!K180</f>
        <v>0</v>
      </c>
      <c r="K229" s="651">
        <f>'O4 Summary by Class &amp; Accounts'!L180</f>
        <v>0</v>
      </c>
      <c r="L229" s="651">
        <f>'O4 Summary by Class &amp; Accounts'!M180</f>
        <v>0</v>
      </c>
      <c r="M229" s="651">
        <f>'O4 Summary by Class &amp; Accounts'!N180</f>
        <v>0</v>
      </c>
      <c r="N229" s="651">
        <f>'O4 Summary by Class &amp; Accounts'!O180</f>
        <v>0</v>
      </c>
      <c r="O229" s="651">
        <f>'O4 Summary by Class &amp; Accounts'!P180</f>
        <v>0</v>
      </c>
      <c r="P229" s="651">
        <f>'O4 Summary by Class &amp; Accounts'!Q180</f>
        <v>0</v>
      </c>
      <c r="Q229" s="651">
        <f>'O4 Summary by Class &amp; Accounts'!R180</f>
        <v>0</v>
      </c>
      <c r="R229" s="651">
        <f>'O4 Summary by Class &amp; Accounts'!S180</f>
        <v>0</v>
      </c>
      <c r="S229" s="651">
        <f>'O4 Summary by Class &amp; Accounts'!T180</f>
        <v>0</v>
      </c>
      <c r="T229" s="651">
        <f>'O4 Summary by Class &amp; Accounts'!U180</f>
        <v>0</v>
      </c>
      <c r="U229" s="651">
        <f>'O4 Summary by Class &amp; Accounts'!V180</f>
        <v>0</v>
      </c>
      <c r="V229" s="651">
        <f>'O4 Summary by Class &amp; Accounts'!W180</f>
        <v>0</v>
      </c>
      <c r="W229" s="651">
        <f>'O4 Summary by Class &amp; Accounts'!X180</f>
        <v>0</v>
      </c>
      <c r="X229" s="653">
        <f>SUM(D229:W229)</f>
        <v>0</v>
      </c>
      <c r="Y229" s="651"/>
      <c r="Z229" s="651"/>
      <c r="AA229" s="651"/>
      <c r="AB229" s="651"/>
      <c r="AC229" s="651"/>
      <c r="AD229" s="651"/>
      <c r="AE229" s="651"/>
      <c r="AF229" s="651"/>
      <c r="AG229" s="651"/>
      <c r="AH229" s="651"/>
      <c r="AI229" s="651"/>
      <c r="AJ229" s="651"/>
      <c r="AK229" s="651"/>
      <c r="AL229" s="651"/>
      <c r="AM229" s="651"/>
      <c r="AN229" s="651"/>
      <c r="AO229" s="651"/>
      <c r="AP229" s="651"/>
      <c r="AQ229" s="651"/>
      <c r="AR229" s="651"/>
      <c r="AS229" s="814"/>
      <c r="AV229" s="1914" t="inlineStr">
        <is>
          <t/>
        </is>
      </c>
    </row>
    <row r="230" spans="1:48" s="673" customFormat="1" ht="12.75" x14ac:dyDescent="0.2">
      <c r="A230" s="1158">
        <v>5515</v>
      </c>
      <c r="B230" s="1164" t="s">
        <v>1585</v>
      </c>
      <c r="C230" s="653">
        <f>SUM(D230:W230)</f>
        <v>0</v>
      </c>
      <c r="D230" s="651">
        <f>'O4 Summary by Class &amp; Accounts'!E181</f>
        <v>0</v>
      </c>
      <c r="E230" s="651">
        <f>'O4 Summary by Class &amp; Accounts'!F181</f>
        <v>0</v>
      </c>
      <c r="F230" s="651">
        <f>'O4 Summary by Class &amp; Accounts'!G181</f>
        <v>0</v>
      </c>
      <c r="G230" s="651">
        <f>'O4 Summary by Class &amp; Accounts'!H181</f>
        <v>0</v>
      </c>
      <c r="H230" s="651">
        <f>'O4 Summary by Class &amp; Accounts'!I181</f>
        <v>0</v>
      </c>
      <c r="I230" s="651">
        <f>'O4 Summary by Class &amp; Accounts'!J181</f>
        <v>0</v>
      </c>
      <c r="J230" s="651">
        <f>'O4 Summary by Class &amp; Accounts'!K181</f>
        <v>0</v>
      </c>
      <c r="K230" s="651">
        <f>'O4 Summary by Class &amp; Accounts'!L181</f>
        <v>0</v>
      </c>
      <c r="L230" s="651">
        <f>'O4 Summary by Class &amp; Accounts'!M181</f>
        <v>0</v>
      </c>
      <c r="M230" s="651">
        <f>'O4 Summary by Class &amp; Accounts'!N181</f>
        <v>0</v>
      </c>
      <c r="N230" s="651">
        <f>'O4 Summary by Class &amp; Accounts'!O181</f>
        <v>0</v>
      </c>
      <c r="O230" s="651">
        <f>'O4 Summary by Class &amp; Accounts'!P181</f>
        <v>0</v>
      </c>
      <c r="P230" s="651">
        <f>'O4 Summary by Class &amp; Accounts'!Q181</f>
        <v>0</v>
      </c>
      <c r="Q230" s="651">
        <f>'O4 Summary by Class &amp; Accounts'!R181</f>
        <v>0</v>
      </c>
      <c r="R230" s="651">
        <f>'O4 Summary by Class &amp; Accounts'!S181</f>
        <v>0</v>
      </c>
      <c r="S230" s="651">
        <f>'O4 Summary by Class &amp; Accounts'!T181</f>
        <v>0</v>
      </c>
      <c r="T230" s="651">
        <f>'O4 Summary by Class &amp; Accounts'!U181</f>
        <v>0</v>
      </c>
      <c r="U230" s="651">
        <f>'O4 Summary by Class &amp; Accounts'!V181</f>
        <v>0</v>
      </c>
      <c r="V230" s="651">
        <f>'O4 Summary by Class &amp; Accounts'!W181</f>
        <v>0</v>
      </c>
      <c r="W230" s="651">
        <f>'O4 Summary by Class &amp; Accounts'!X181</f>
        <v>0</v>
      </c>
      <c r="X230" s="653">
        <f>SUM(D230:W230)</f>
        <v>0</v>
      </c>
      <c r="Y230" s="651"/>
      <c r="Z230" s="651"/>
      <c r="AA230" s="651"/>
      <c r="AB230" s="651"/>
      <c r="AC230" s="651"/>
      <c r="AD230" s="651"/>
      <c r="AE230" s="651"/>
      <c r="AF230" s="651"/>
      <c r="AG230" s="651"/>
      <c r="AH230" s="651"/>
      <c r="AI230" s="651"/>
      <c r="AJ230" s="651"/>
      <c r="AK230" s="651"/>
      <c r="AL230" s="651"/>
      <c r="AM230" s="651"/>
      <c r="AN230" s="651"/>
      <c r="AO230" s="651"/>
      <c r="AP230" s="651"/>
      <c r="AQ230" s="651"/>
      <c r="AR230" s="651"/>
      <c r="AS230" s="814"/>
      <c r="AV230" s="1914" t="inlineStr">
        <is>
          <t/>
        </is>
      </c>
    </row>
    <row r="231" spans="1:48" s="673" customFormat="1" ht="12.75" x14ac:dyDescent="0.2">
      <c r="A231" s="1158">
        <v>5520</v>
      </c>
      <c r="B231" s="1164" t="s">
        <v>1586</v>
      </c>
      <c r="C231" s="653">
        <f>SUM(D231:W231)</f>
        <v>0</v>
      </c>
      <c r="D231" s="651">
        <f>'O4 Summary by Class &amp; Accounts'!E182</f>
        <v>0</v>
      </c>
      <c r="E231" s="651">
        <f>'O4 Summary by Class &amp; Accounts'!F182</f>
        <v>0</v>
      </c>
      <c r="F231" s="651">
        <f>'O4 Summary by Class &amp; Accounts'!G182</f>
        <v>0</v>
      </c>
      <c r="G231" s="651">
        <f>'O4 Summary by Class &amp; Accounts'!H182</f>
        <v>0</v>
      </c>
      <c r="H231" s="651">
        <f>'O4 Summary by Class &amp; Accounts'!I182</f>
        <v>0</v>
      </c>
      <c r="I231" s="651">
        <f>'O4 Summary by Class &amp; Accounts'!J182</f>
        <v>0</v>
      </c>
      <c r="J231" s="651">
        <f>'O4 Summary by Class &amp; Accounts'!K182</f>
        <v>0</v>
      </c>
      <c r="K231" s="651">
        <f>'O4 Summary by Class &amp; Accounts'!L182</f>
        <v>0</v>
      </c>
      <c r="L231" s="651">
        <f>'O4 Summary by Class &amp; Accounts'!M182</f>
        <v>0</v>
      </c>
      <c r="M231" s="651">
        <f>'O4 Summary by Class &amp; Accounts'!N182</f>
        <v>0</v>
      </c>
      <c r="N231" s="651">
        <f>'O4 Summary by Class &amp; Accounts'!O182</f>
        <v>0</v>
      </c>
      <c r="O231" s="651">
        <f>'O4 Summary by Class &amp; Accounts'!P182</f>
        <v>0</v>
      </c>
      <c r="P231" s="651">
        <f>'O4 Summary by Class &amp; Accounts'!Q182</f>
        <v>0</v>
      </c>
      <c r="Q231" s="651">
        <f>'O4 Summary by Class &amp; Accounts'!R182</f>
        <v>0</v>
      </c>
      <c r="R231" s="651">
        <f>'O4 Summary by Class &amp; Accounts'!S182</f>
        <v>0</v>
      </c>
      <c r="S231" s="651">
        <f>'O4 Summary by Class &amp; Accounts'!T182</f>
        <v>0</v>
      </c>
      <c r="T231" s="651">
        <f>'O4 Summary by Class &amp; Accounts'!U182</f>
        <v>0</v>
      </c>
      <c r="U231" s="651">
        <f>'O4 Summary by Class &amp; Accounts'!V182</f>
        <v>0</v>
      </c>
      <c r="V231" s="651">
        <f>'O4 Summary by Class &amp; Accounts'!W182</f>
        <v>0</v>
      </c>
      <c r="W231" s="651">
        <f>'O4 Summary by Class &amp; Accounts'!X182</f>
        <v>0</v>
      </c>
      <c r="X231" s="653">
        <f>SUM(D231:W231)</f>
        <v>0</v>
      </c>
      <c r="Y231" s="651"/>
      <c r="Z231" s="651"/>
      <c r="AA231" s="651"/>
      <c r="AB231" s="651"/>
      <c r="AC231" s="651"/>
      <c r="AD231" s="651"/>
      <c r="AE231" s="651"/>
      <c r="AF231" s="651"/>
      <c r="AG231" s="651"/>
      <c r="AH231" s="651"/>
      <c r="AI231" s="651"/>
      <c r="AJ231" s="651"/>
      <c r="AK231" s="651"/>
      <c r="AL231" s="651"/>
      <c r="AM231" s="651"/>
      <c r="AN231" s="651"/>
      <c r="AO231" s="651"/>
      <c r="AP231" s="651"/>
      <c r="AQ231" s="651"/>
      <c r="AR231" s="651"/>
      <c r="AS231" s="814"/>
      <c r="AV231" s="1914" t="inlineStr">
        <is>
          <t/>
        </is>
      </c>
    </row>
    <row r="232" spans="1:48" s="673" customFormat="1" ht="12.75" x14ac:dyDescent="0.2">
      <c r="A232" s="1158">
        <v>5605</v>
      </c>
      <c r="B232" s="1164" t="s">
        <v>1587</v>
      </c>
      <c r="C232" s="653">
        <f t="shared" si="40"/>
        <v>431170.57243683649</v>
      </c>
      <c r="D232" s="651">
        <f>'O4 Summary by Class &amp; Accounts'!E183</f>
        <v>287338.59271225648</v>
      </c>
      <c r="E232" s="651">
        <f>'O4 Summary by Class &amp; Accounts'!F183</f>
        <v>72529.629974202995</v>
      </c>
      <c r="F232" s="651">
        <f>'O4 Summary by Class &amp; Accounts'!G183</f>
        <v>49088.948279196382</v>
      </c>
      <c r="G232" s="651">
        <f>'O4 Summary by Class &amp; Accounts'!H183</f>
        <v>0</v>
      </c>
      <c r="H232" s="651">
        <f>'O4 Summary by Class &amp; Accounts'!I183</f>
        <v>0</v>
      </c>
      <c r="I232" s="651">
        <f>'O4 Summary by Class &amp; Accounts'!J183</f>
        <v>6944.8362396606881</v>
      </c>
      <c r="J232" s="651">
        <f>'O4 Summary by Class &amp; Accounts'!K183</f>
        <v>14631.577733234884</v>
      </c>
      <c r="K232" s="651">
        <f>'O4 Summary by Class &amp; Accounts'!L183</f>
        <v>0</v>
      </c>
      <c r="L232" s="651">
        <f>'O4 Summary by Class &amp; Accounts'!M183</f>
        <v>636.98749828500274</v>
      </c>
      <c r="M232" s="651">
        <f>'O4 Summary by Class &amp; Accounts'!N183</f>
        <v>0</v>
      </c>
      <c r="N232" s="651">
        <f>'O4 Summary by Class &amp; Accounts'!O183</f>
        <v>0</v>
      </c>
      <c r="O232" s="651">
        <f>'O4 Summary by Class &amp; Accounts'!P183</f>
        <v>0</v>
      </c>
      <c r="P232" s="651">
        <f>'O4 Summary by Class &amp; Accounts'!Q183</f>
        <v>0</v>
      </c>
      <c r="Q232" s="651">
        <f>'O4 Summary by Class &amp; Accounts'!R183</f>
        <v>0</v>
      </c>
      <c r="R232" s="651">
        <f>'O4 Summary by Class &amp; Accounts'!S183</f>
        <v>0</v>
      </c>
      <c r="S232" s="651">
        <f>'O4 Summary by Class &amp; Accounts'!T183</f>
        <v>0</v>
      </c>
      <c r="T232" s="651">
        <f>'O4 Summary by Class &amp; Accounts'!U183</f>
        <v>0</v>
      </c>
      <c r="U232" s="651">
        <f>'O4 Summary by Class &amp; Accounts'!V183</f>
        <v>0</v>
      </c>
      <c r="V232" s="651">
        <f>'O4 Summary by Class &amp; Accounts'!W183</f>
        <v>0</v>
      </c>
      <c r="W232" s="651">
        <f>'O4 Summary by Class &amp; Accounts'!X183</f>
        <v>0</v>
      </c>
      <c r="X232" s="653">
        <f t="shared" si="41"/>
        <v>431170.57243683649</v>
      </c>
      <c r="Y232" s="651"/>
      <c r="Z232" s="651"/>
      <c r="AA232" s="651"/>
      <c r="AB232" s="651"/>
      <c r="AC232" s="651"/>
      <c r="AD232" s="651"/>
      <c r="AE232" s="651"/>
      <c r="AF232" s="651"/>
      <c r="AG232" s="651"/>
      <c r="AH232" s="651"/>
      <c r="AI232" s="651"/>
      <c r="AJ232" s="651"/>
      <c r="AK232" s="651"/>
      <c r="AL232" s="651"/>
      <c r="AM232" s="651"/>
      <c r="AN232" s="651"/>
      <c r="AO232" s="651"/>
      <c r="AP232" s="651"/>
      <c r="AQ232" s="651"/>
      <c r="AR232" s="651"/>
      <c r="AS232" s="814"/>
      <c r="AV232" s="1914" t="inlineStr">
        <is>
          <t/>
        </is>
      </c>
    </row>
    <row r="233" spans="1:48" s="673" customFormat="1" ht="12.75" x14ac:dyDescent="0.2">
      <c r="A233" s="1158">
        <v>5610</v>
      </c>
      <c r="B233" s="1164" t="s">
        <v>1588</v>
      </c>
      <c r="C233" s="653">
        <f t="shared" si="40"/>
        <v>15573.628999916431</v>
      </c>
      <c r="D233" s="651">
        <f>'O4 Summary by Class &amp; Accounts'!E184</f>
        <v>10378.501981172003</v>
      </c>
      <c r="E233" s="651">
        <f>'O4 Summary by Class &amp; Accounts'!F184</f>
        <v>2619.7278314603141</v>
      </c>
      <c r="F233" s="651">
        <f>'O4 Summary by Class &amp; Accounts'!G184</f>
        <v>1773.0641128303894</v>
      </c>
      <c r="G233" s="651">
        <f>'O4 Summary by Class &amp; Accounts'!H184</f>
        <v>0</v>
      </c>
      <c r="H233" s="651">
        <f>'O4 Summary by Class &amp; Accounts'!I184</f>
        <v>0</v>
      </c>
      <c r="I233" s="651">
        <f>'O4 Summary by Class &amp; Accounts'!J184</f>
        <v>250.84342479679418</v>
      </c>
      <c r="J233" s="651">
        <f>'O4 Summary by Class &amp; Accounts'!K184</f>
        <v>528.48403362272416</v>
      </c>
      <c r="K233" s="651">
        <f>'O4 Summary by Class &amp; Accounts'!L184</f>
        <v>0</v>
      </c>
      <c r="L233" s="651">
        <f>'O4 Summary by Class &amp; Accounts'!M184</f>
        <v>23.007616034205999</v>
      </c>
      <c r="M233" s="651">
        <f>'O4 Summary by Class &amp; Accounts'!N184</f>
        <v>0</v>
      </c>
      <c r="N233" s="651">
        <f>'O4 Summary by Class &amp; Accounts'!O184</f>
        <v>0</v>
      </c>
      <c r="O233" s="651">
        <f>'O4 Summary by Class &amp; Accounts'!P184</f>
        <v>0</v>
      </c>
      <c r="P233" s="651">
        <f>'O4 Summary by Class &amp; Accounts'!Q184</f>
        <v>0</v>
      </c>
      <c r="Q233" s="651">
        <f>'O4 Summary by Class &amp; Accounts'!R184</f>
        <v>0</v>
      </c>
      <c r="R233" s="651">
        <f>'O4 Summary by Class &amp; Accounts'!S184</f>
        <v>0</v>
      </c>
      <c r="S233" s="651">
        <f>'O4 Summary by Class &amp; Accounts'!T184</f>
        <v>0</v>
      </c>
      <c r="T233" s="651">
        <f>'O4 Summary by Class &amp; Accounts'!U184</f>
        <v>0</v>
      </c>
      <c r="U233" s="651">
        <f>'O4 Summary by Class &amp; Accounts'!V184</f>
        <v>0</v>
      </c>
      <c r="V233" s="651">
        <f>'O4 Summary by Class &amp; Accounts'!W184</f>
        <v>0</v>
      </c>
      <c r="W233" s="651">
        <f>'O4 Summary by Class &amp; Accounts'!X184</f>
        <v>0</v>
      </c>
      <c r="X233" s="653">
        <f t="shared" si="41"/>
        <v>15573.628999916431</v>
      </c>
      <c r="Y233" s="651"/>
      <c r="Z233" s="651"/>
      <c r="AA233" s="651"/>
      <c r="AB233" s="651"/>
      <c r="AC233" s="651"/>
      <c r="AD233" s="651"/>
      <c r="AE233" s="651"/>
      <c r="AF233" s="651"/>
      <c r="AG233" s="651"/>
      <c r="AH233" s="651"/>
      <c r="AI233" s="651"/>
      <c r="AJ233" s="651"/>
      <c r="AK233" s="651"/>
      <c r="AL233" s="651"/>
      <c r="AM233" s="651"/>
      <c r="AN233" s="651"/>
      <c r="AO233" s="651"/>
      <c r="AP233" s="651"/>
      <c r="AQ233" s="651"/>
      <c r="AR233" s="651"/>
      <c r="AS233" s="814"/>
      <c r="AV233" s="1914" t="inlineStr">
        <is>
          <t/>
        </is>
      </c>
    </row>
    <row r="234" spans="1:48" s="673" customFormat="1" ht="12.75" x14ac:dyDescent="0.2">
      <c r="A234" s="1158">
        <v>5615</v>
      </c>
      <c r="B234" s="1164" t="s">
        <v>1589</v>
      </c>
      <c r="C234" s="653">
        <f t="shared" si="40"/>
        <v>164354.46318685045</v>
      </c>
      <c r="D234" s="651">
        <f>'O4 Summary by Class &amp; Accounts'!E185</f>
        <v>109528.30080955065</v>
      </c>
      <c r="E234" s="651">
        <f>'O4 Summary by Class &amp; Accounts'!F185</f>
        <v>27646.989756698469</v>
      </c>
      <c r="F234" s="651">
        <f>'O4 Summary by Class &amp; Accounts'!G185</f>
        <v>18711.823715697326</v>
      </c>
      <c r="G234" s="651">
        <f>'O4 Summary by Class &amp; Accounts'!H185</f>
        <v>0</v>
      </c>
      <c r="H234" s="651">
        <f>'O4 Summary by Class &amp; Accounts'!I185</f>
        <v>0</v>
      </c>
      <c r="I234" s="651">
        <f>'O4 Summary by Class &amp; Accounts'!J185</f>
        <v>2647.2466004326561</v>
      </c>
      <c r="J234" s="651">
        <f>'O4 Summary by Class &amp; Accounts'!K185</f>
        <v>5577.2941328800343</v>
      </c>
      <c r="K234" s="651">
        <f>'O4 Summary by Class &amp; Accounts'!L185</f>
        <v>0</v>
      </c>
      <c r="L234" s="651">
        <f>'O4 Summary by Class &amp; Accounts'!M185</f>
        <v>242.80817159130933</v>
      </c>
      <c r="M234" s="651">
        <f>'O4 Summary by Class &amp; Accounts'!N185</f>
        <v>0</v>
      </c>
      <c r="N234" s="651">
        <f>'O4 Summary by Class &amp; Accounts'!O185</f>
        <v>0</v>
      </c>
      <c r="O234" s="651">
        <f>'O4 Summary by Class &amp; Accounts'!P185</f>
        <v>0</v>
      </c>
      <c r="P234" s="651">
        <f>'O4 Summary by Class &amp; Accounts'!Q185</f>
        <v>0</v>
      </c>
      <c r="Q234" s="651">
        <f>'O4 Summary by Class &amp; Accounts'!R185</f>
        <v>0</v>
      </c>
      <c r="R234" s="651">
        <f>'O4 Summary by Class &amp; Accounts'!S185</f>
        <v>0</v>
      </c>
      <c r="S234" s="651">
        <f>'O4 Summary by Class &amp; Accounts'!T185</f>
        <v>0</v>
      </c>
      <c r="T234" s="651">
        <f>'O4 Summary by Class &amp; Accounts'!U185</f>
        <v>0</v>
      </c>
      <c r="U234" s="651">
        <f>'O4 Summary by Class &amp; Accounts'!V185</f>
        <v>0</v>
      </c>
      <c r="V234" s="651">
        <f>'O4 Summary by Class &amp; Accounts'!W185</f>
        <v>0</v>
      </c>
      <c r="W234" s="651">
        <f>'O4 Summary by Class &amp; Accounts'!X185</f>
        <v>0</v>
      </c>
      <c r="X234" s="653">
        <f t="shared" si="41"/>
        <v>164354.46318685045</v>
      </c>
      <c r="Y234" s="651"/>
      <c r="Z234" s="651"/>
      <c r="AA234" s="651"/>
      <c r="AB234" s="651"/>
      <c r="AC234" s="651"/>
      <c r="AD234" s="651"/>
      <c r="AE234" s="651"/>
      <c r="AF234" s="651"/>
      <c r="AG234" s="651"/>
      <c r="AH234" s="651"/>
      <c r="AI234" s="651"/>
      <c r="AJ234" s="651"/>
      <c r="AK234" s="651"/>
      <c r="AL234" s="651"/>
      <c r="AM234" s="651"/>
      <c r="AN234" s="651"/>
      <c r="AO234" s="651"/>
      <c r="AP234" s="651"/>
      <c r="AQ234" s="651"/>
      <c r="AR234" s="651"/>
      <c r="AS234" s="814"/>
      <c r="AV234" s="1914" t="inlineStr">
        <is>
          <t/>
        </is>
      </c>
    </row>
    <row r="235" spans="1:48" s="673" customFormat="1" ht="12.75" x14ac:dyDescent="0.2">
      <c r="A235" s="1158">
        <v>5620</v>
      </c>
      <c r="B235" s="1164" t="s">
        <v>296</v>
      </c>
      <c r="C235" s="653">
        <f t="shared" si="40"/>
        <v>27182.639999999999</v>
      </c>
      <c r="D235" s="651">
        <f>'O4 Summary by Class &amp; Accounts'!E186</f>
        <v>18114.922545990994</v>
      </c>
      <c r="E235" s="651">
        <f>'O4 Summary by Class &amp; Accounts'!F186</f>
        <v>4572.5449438244941</v>
      </c>
      <c r="F235" s="651">
        <f>'O4 Summary by Class &amp; Accounts'!G186</f>
        <v>3094.7548240841284</v>
      </c>
      <c r="G235" s="651">
        <f>'O4 Summary by Class &amp; Accounts'!H186</f>
        <v>0</v>
      </c>
      <c r="H235" s="651">
        <f>'O4 Summary by Class &amp; Accounts'!I186</f>
        <v>0</v>
      </c>
      <c r="I235" s="651">
        <f>'O4 Summary by Class &amp; Accounts'!J186</f>
        <v>437.82900649905798</v>
      </c>
      <c r="J235" s="651">
        <f>'O4 Summary by Class &amp; Accounts'!K186</f>
        <v>922.4305543551535</v>
      </c>
      <c r="K235" s="651">
        <f>'O4 Summary by Class &amp; Accounts'!L186</f>
        <v>0</v>
      </c>
      <c r="L235" s="651">
        <f>'O4 Summary by Class &amp; Accounts'!M186</f>
        <v>40.158125246171288</v>
      </c>
      <c r="M235" s="651">
        <f>'O4 Summary by Class &amp; Accounts'!N186</f>
        <v>0</v>
      </c>
      <c r="N235" s="651">
        <f>'O4 Summary by Class &amp; Accounts'!O186</f>
        <v>0</v>
      </c>
      <c r="O235" s="651">
        <f>'O4 Summary by Class &amp; Accounts'!P186</f>
        <v>0</v>
      </c>
      <c r="P235" s="651">
        <f>'O4 Summary by Class &amp; Accounts'!Q186</f>
        <v>0</v>
      </c>
      <c r="Q235" s="651">
        <f>'O4 Summary by Class &amp; Accounts'!R186</f>
        <v>0</v>
      </c>
      <c r="R235" s="651">
        <f>'O4 Summary by Class &amp; Accounts'!S186</f>
        <v>0</v>
      </c>
      <c r="S235" s="651">
        <f>'O4 Summary by Class &amp; Accounts'!T186</f>
        <v>0</v>
      </c>
      <c r="T235" s="651">
        <f>'O4 Summary by Class &amp; Accounts'!U186</f>
        <v>0</v>
      </c>
      <c r="U235" s="651">
        <f>'O4 Summary by Class &amp; Accounts'!V186</f>
        <v>0</v>
      </c>
      <c r="V235" s="651">
        <f>'O4 Summary by Class &amp; Accounts'!W186</f>
        <v>0</v>
      </c>
      <c r="W235" s="651">
        <f>'O4 Summary by Class &amp; Accounts'!X186</f>
        <v>0</v>
      </c>
      <c r="X235" s="653">
        <f t="shared" si="41"/>
        <v>27182.639999999999</v>
      </c>
      <c r="Y235" s="651"/>
      <c r="Z235" s="651"/>
      <c r="AA235" s="651"/>
      <c r="AB235" s="651"/>
      <c r="AC235" s="651"/>
      <c r="AD235" s="651"/>
      <c r="AE235" s="651"/>
      <c r="AF235" s="651"/>
      <c r="AG235" s="651"/>
      <c r="AH235" s="651"/>
      <c r="AI235" s="651"/>
      <c r="AJ235" s="651"/>
      <c r="AK235" s="651"/>
      <c r="AL235" s="651"/>
      <c r="AM235" s="651"/>
      <c r="AN235" s="651"/>
      <c r="AO235" s="651"/>
      <c r="AP235" s="651"/>
      <c r="AQ235" s="651"/>
      <c r="AR235" s="651"/>
      <c r="AS235" s="814"/>
      <c r="AV235" s="1914" t="inlineStr">
        <is>
          <t/>
        </is>
      </c>
    </row>
    <row r="236" spans="1:48" s="673" customFormat="1" ht="12.75" x14ac:dyDescent="0.2">
      <c r="A236" s="1158">
        <v>5625</v>
      </c>
      <c r="B236" s="1164" t="s">
        <v>1134</v>
      </c>
      <c r="C236" s="653">
        <f t="shared" si="40"/>
        <v>0</v>
      </c>
      <c r="D236" s="651">
        <f>'O4 Summary by Class &amp; Accounts'!E187</f>
        <v>0</v>
      </c>
      <c r="E236" s="651">
        <f>'O4 Summary by Class &amp; Accounts'!F187</f>
        <v>0</v>
      </c>
      <c r="F236" s="651">
        <f>'O4 Summary by Class &amp; Accounts'!G187</f>
        <v>0</v>
      </c>
      <c r="G236" s="651">
        <f>'O4 Summary by Class &amp; Accounts'!H187</f>
        <v>0</v>
      </c>
      <c r="H236" s="651">
        <f>'O4 Summary by Class &amp; Accounts'!I187</f>
        <v>0</v>
      </c>
      <c r="I236" s="651">
        <f>'O4 Summary by Class &amp; Accounts'!J187</f>
        <v>0</v>
      </c>
      <c r="J236" s="651">
        <f>'O4 Summary by Class &amp; Accounts'!K187</f>
        <v>0</v>
      </c>
      <c r="K236" s="651">
        <f>'O4 Summary by Class &amp; Accounts'!L187</f>
        <v>0</v>
      </c>
      <c r="L236" s="651">
        <f>'O4 Summary by Class &amp; Accounts'!M187</f>
        <v>0</v>
      </c>
      <c r="M236" s="651">
        <f>'O4 Summary by Class &amp; Accounts'!N187</f>
        <v>0</v>
      </c>
      <c r="N236" s="651">
        <f>'O4 Summary by Class &amp; Accounts'!O187</f>
        <v>0</v>
      </c>
      <c r="O236" s="651">
        <f>'O4 Summary by Class &amp; Accounts'!P187</f>
        <v>0</v>
      </c>
      <c r="P236" s="651">
        <f>'O4 Summary by Class &amp; Accounts'!Q187</f>
        <v>0</v>
      </c>
      <c r="Q236" s="651">
        <f>'O4 Summary by Class &amp; Accounts'!R187</f>
        <v>0</v>
      </c>
      <c r="R236" s="651">
        <f>'O4 Summary by Class &amp; Accounts'!S187</f>
        <v>0</v>
      </c>
      <c r="S236" s="651">
        <f>'O4 Summary by Class &amp; Accounts'!T187</f>
        <v>0</v>
      </c>
      <c r="T236" s="651">
        <f>'O4 Summary by Class &amp; Accounts'!U187</f>
        <v>0</v>
      </c>
      <c r="U236" s="651">
        <f>'O4 Summary by Class &amp; Accounts'!V187</f>
        <v>0</v>
      </c>
      <c r="V236" s="651">
        <f>'O4 Summary by Class &amp; Accounts'!W187</f>
        <v>0</v>
      </c>
      <c r="W236" s="651">
        <f>'O4 Summary by Class &amp; Accounts'!X187</f>
        <v>0</v>
      </c>
      <c r="X236" s="653">
        <f t="shared" si="41"/>
        <v>0</v>
      </c>
      <c r="Y236" s="651"/>
      <c r="Z236" s="651"/>
      <c r="AA236" s="651"/>
      <c r="AB236" s="651"/>
      <c r="AC236" s="651"/>
      <c r="AD236" s="651"/>
      <c r="AE236" s="651"/>
      <c r="AF236" s="651"/>
      <c r="AG236" s="651"/>
      <c r="AH236" s="651"/>
      <c r="AI236" s="651"/>
      <c r="AJ236" s="651"/>
      <c r="AK236" s="651"/>
      <c r="AL236" s="651"/>
      <c r="AM236" s="651"/>
      <c r="AN236" s="651"/>
      <c r="AO236" s="651"/>
      <c r="AP236" s="651"/>
      <c r="AQ236" s="651"/>
      <c r="AR236" s="651"/>
      <c r="AS236" s="814"/>
      <c r="AV236" s="1914" t="inlineStr">
        <is>
          <t/>
        </is>
      </c>
    </row>
    <row r="237" spans="1:48" s="673" customFormat="1" ht="12.75" x14ac:dyDescent="0.2">
      <c r="A237" s="1158">
        <v>5630</v>
      </c>
      <c r="B237" s="1164" t="s">
        <v>297</v>
      </c>
      <c r="C237" s="653">
        <f t="shared" si="40"/>
        <v>48575.999999999978</v>
      </c>
      <c r="D237" s="651">
        <f>'O4 Summary by Class &amp; Accounts'!E188</f>
        <v>32371.781313149058</v>
      </c>
      <c r="E237" s="651">
        <f>'O4 Summary by Class &amp; Accounts'!F188</f>
        <v>8171.2424985659427</v>
      </c>
      <c r="F237" s="651">
        <f>'O4 Summary by Class &amp; Accounts'!G188</f>
        <v>5530.397722028124</v>
      </c>
      <c r="G237" s="651">
        <f>'O4 Summary by Class &amp; Accounts'!H188</f>
        <v>0</v>
      </c>
      <c r="H237" s="651">
        <f>'O4 Summary by Class &amp; Accounts'!I188</f>
        <v>0</v>
      </c>
      <c r="I237" s="651">
        <f>'O4 Summary by Class &amp; Accounts'!J188</f>
        <v>782.41045828139693</v>
      </c>
      <c r="J237" s="651">
        <f>'O4 Summary by Class &amp; Accounts'!K188</f>
        <v>1648.4045187794827</v>
      </c>
      <c r="K237" s="651">
        <f>'O4 Summary by Class &amp; Accounts'!L188</f>
        <v>0</v>
      </c>
      <c r="L237" s="651">
        <f>'O4 Summary by Class &amp; Accounts'!M188</f>
        <v>71.76348919597271</v>
      </c>
      <c r="M237" s="651">
        <f>'O4 Summary by Class &amp; Accounts'!N188</f>
        <v>0</v>
      </c>
      <c r="N237" s="651">
        <f>'O4 Summary by Class &amp; Accounts'!O188</f>
        <v>0</v>
      </c>
      <c r="O237" s="651">
        <f>'O4 Summary by Class &amp; Accounts'!P188</f>
        <v>0</v>
      </c>
      <c r="P237" s="651">
        <f>'O4 Summary by Class &amp; Accounts'!Q188</f>
        <v>0</v>
      </c>
      <c r="Q237" s="651">
        <f>'O4 Summary by Class &amp; Accounts'!R188</f>
        <v>0</v>
      </c>
      <c r="R237" s="651">
        <f>'O4 Summary by Class &amp; Accounts'!S188</f>
        <v>0</v>
      </c>
      <c r="S237" s="651">
        <f>'O4 Summary by Class &amp; Accounts'!T188</f>
        <v>0</v>
      </c>
      <c r="T237" s="651">
        <f>'O4 Summary by Class &amp; Accounts'!U188</f>
        <v>0</v>
      </c>
      <c r="U237" s="651">
        <f>'O4 Summary by Class &amp; Accounts'!V188</f>
        <v>0</v>
      </c>
      <c r="V237" s="651">
        <f>'O4 Summary by Class &amp; Accounts'!W188</f>
        <v>0</v>
      </c>
      <c r="W237" s="651">
        <f>'O4 Summary by Class &amp; Accounts'!X188</f>
        <v>0</v>
      </c>
      <c r="X237" s="653">
        <f t="shared" si="41"/>
        <v>48575.999999999978</v>
      </c>
      <c r="Y237" s="651"/>
      <c r="Z237" s="651"/>
      <c r="AA237" s="651"/>
      <c r="AB237" s="651"/>
      <c r="AC237" s="651"/>
      <c r="AD237" s="651"/>
      <c r="AE237" s="651"/>
      <c r="AF237" s="651"/>
      <c r="AG237" s="651"/>
      <c r="AH237" s="651"/>
      <c r="AI237" s="651"/>
      <c r="AJ237" s="651"/>
      <c r="AK237" s="651"/>
      <c r="AL237" s="651"/>
      <c r="AM237" s="651"/>
      <c r="AN237" s="651"/>
      <c r="AO237" s="651"/>
      <c r="AP237" s="651"/>
      <c r="AQ237" s="651"/>
      <c r="AR237" s="651"/>
      <c r="AS237" s="814"/>
      <c r="AV237" s="1914" t="inlineStr">
        <is>
          <t/>
        </is>
      </c>
    </row>
    <row r="238" spans="1:48" s="673" customFormat="1" ht="12.75" x14ac:dyDescent="0.2">
      <c r="A238" s="1158">
        <v>5635</v>
      </c>
      <c r="B238" s="1164" t="s">
        <v>298</v>
      </c>
      <c r="C238" s="653">
        <f t="shared" si="40"/>
        <v>21492.960000000003</v>
      </c>
      <c r="D238" s="651">
        <f>'O4 Summary by Class &amp; Accounts'!E189</f>
        <v>12058.076985946778</v>
      </c>
      <c r="E238" s="651">
        <f>'O4 Summary by Class &amp; Accounts'!F189</f>
        <v>4454.7257262142912</v>
      </c>
      <c r="F238" s="651">
        <f>'O4 Summary by Class &amp; Accounts'!G189</f>
        <v>3571.56364052248</v>
      </c>
      <c r="G238" s="651">
        <f>'O4 Summary by Class &amp; Accounts'!H189</f>
        <v>0</v>
      </c>
      <c r="H238" s="651">
        <f>'O4 Summary by Class &amp; Accounts'!I189</f>
        <v>0</v>
      </c>
      <c r="I238" s="651">
        <f>'O4 Summary by Class &amp; Accounts'!J189</f>
        <v>758.30528962124117</v>
      </c>
      <c r="J238" s="651">
        <f>'O4 Summary by Class &amp; Accounts'!K189</f>
        <v>623.48846342594538</v>
      </c>
      <c r="K238" s="651">
        <f>'O4 Summary by Class &amp; Accounts'!L189</f>
        <v>0</v>
      </c>
      <c r="L238" s="651">
        <f>'O4 Summary by Class &amp; Accounts'!M189</f>
        <v>26.799894269264787</v>
      </c>
      <c r="M238" s="651">
        <f>'O4 Summary by Class &amp; Accounts'!N189</f>
        <v>0</v>
      </c>
      <c r="N238" s="651">
        <f>'O4 Summary by Class &amp; Accounts'!O189</f>
        <v>0</v>
      </c>
      <c r="O238" s="651">
        <f>'O4 Summary by Class &amp; Accounts'!P189</f>
        <v>0</v>
      </c>
      <c r="P238" s="651">
        <f>'O4 Summary by Class &amp; Accounts'!Q189</f>
        <v>0</v>
      </c>
      <c r="Q238" s="651">
        <f>'O4 Summary by Class &amp; Accounts'!R189</f>
        <v>0</v>
      </c>
      <c r="R238" s="651">
        <f>'O4 Summary by Class &amp; Accounts'!S189</f>
        <v>0</v>
      </c>
      <c r="S238" s="651">
        <f>'O4 Summary by Class &amp; Accounts'!T189</f>
        <v>0</v>
      </c>
      <c r="T238" s="651">
        <f>'O4 Summary by Class &amp; Accounts'!U189</f>
        <v>0</v>
      </c>
      <c r="U238" s="651">
        <f>'O4 Summary by Class &amp; Accounts'!V189</f>
        <v>0</v>
      </c>
      <c r="V238" s="651">
        <f>'O4 Summary by Class &amp; Accounts'!W189</f>
        <v>0</v>
      </c>
      <c r="W238" s="651">
        <f>'O4 Summary by Class &amp; Accounts'!X189</f>
        <v>0</v>
      </c>
      <c r="X238" s="653">
        <f t="shared" si="41"/>
        <v>21492.960000000003</v>
      </c>
      <c r="Y238" s="651"/>
      <c r="Z238" s="651"/>
      <c r="AA238" s="651"/>
      <c r="AB238" s="651"/>
      <c r="AC238" s="651"/>
      <c r="AD238" s="651"/>
      <c r="AE238" s="651"/>
      <c r="AF238" s="651"/>
      <c r="AG238" s="651"/>
      <c r="AH238" s="651"/>
      <c r="AI238" s="651"/>
      <c r="AJ238" s="651"/>
      <c r="AK238" s="651"/>
      <c r="AL238" s="651"/>
      <c r="AM238" s="651"/>
      <c r="AN238" s="651"/>
      <c r="AO238" s="651"/>
      <c r="AP238" s="651"/>
      <c r="AQ238" s="651"/>
      <c r="AR238" s="651"/>
      <c r="AS238" s="814"/>
      <c r="AV238" s="1914" t="inlineStr">
        <is>
          <t/>
        </is>
      </c>
    </row>
    <row r="239" spans="1:48" s="673" customFormat="1" ht="12.75" x14ac:dyDescent="0.2">
      <c r="A239" s="1158">
        <v>5640</v>
      </c>
      <c r="B239" s="1164" t="s">
        <v>299</v>
      </c>
      <c r="C239" s="653">
        <f t="shared" si="40"/>
        <v>28817.039999999986</v>
      </c>
      <c r="D239" s="651">
        <f>'O4 Summary by Class &amp; Accounts'!E190</f>
        <v>19204.111433058897</v>
      </c>
      <c r="E239" s="651">
        <f>'O4 Summary by Class &amp; Accounts'!F190</f>
        <v>4847.4765713701154</v>
      </c>
      <c r="F239" s="651">
        <f>'O4 Summary by Class &amp; Accounts'!G190</f>
        <v>3280.8319411148168</v>
      </c>
      <c r="G239" s="651">
        <f>'O4 Summary by Class &amp; Accounts'!H190</f>
        <v>0</v>
      </c>
      <c r="H239" s="651">
        <f>'O4 Summary by Class &amp; Accounts'!I190</f>
        <v>0</v>
      </c>
      <c r="I239" s="651">
        <f>'O4 Summary by Class &amp; Accounts'!J190</f>
        <v>464.15418051534397</v>
      </c>
      <c r="J239" s="651">
        <f>'O4 Summary by Class &amp; Accounts'!K190</f>
        <v>977.89317675084624</v>
      </c>
      <c r="K239" s="651">
        <f>'O4 Summary by Class &amp; Accounts'!L190</f>
        <v>0</v>
      </c>
      <c r="L239" s="651">
        <f>'O4 Summary by Class &amp; Accounts'!M190</f>
        <v>42.572697189968572</v>
      </c>
      <c r="M239" s="651">
        <f>'O4 Summary by Class &amp; Accounts'!N190</f>
        <v>0</v>
      </c>
      <c r="N239" s="651">
        <f>'O4 Summary by Class &amp; Accounts'!O190</f>
        <v>0</v>
      </c>
      <c r="O239" s="651">
        <f>'O4 Summary by Class &amp; Accounts'!P190</f>
        <v>0</v>
      </c>
      <c r="P239" s="651">
        <f>'O4 Summary by Class &amp; Accounts'!Q190</f>
        <v>0</v>
      </c>
      <c r="Q239" s="651">
        <f>'O4 Summary by Class &amp; Accounts'!R190</f>
        <v>0</v>
      </c>
      <c r="R239" s="651">
        <f>'O4 Summary by Class &amp; Accounts'!S190</f>
        <v>0</v>
      </c>
      <c r="S239" s="651">
        <f>'O4 Summary by Class &amp; Accounts'!T190</f>
        <v>0</v>
      </c>
      <c r="T239" s="651">
        <f>'O4 Summary by Class &amp; Accounts'!U190</f>
        <v>0</v>
      </c>
      <c r="U239" s="651">
        <f>'O4 Summary by Class &amp; Accounts'!V190</f>
        <v>0</v>
      </c>
      <c r="V239" s="651">
        <f>'O4 Summary by Class &amp; Accounts'!W190</f>
        <v>0</v>
      </c>
      <c r="W239" s="651">
        <f>'O4 Summary by Class &amp; Accounts'!X190</f>
        <v>0</v>
      </c>
      <c r="X239" s="653">
        <f t="shared" si="41"/>
        <v>28817.039999999986</v>
      </c>
      <c r="Y239" s="651"/>
      <c r="Z239" s="651"/>
      <c r="AA239" s="651"/>
      <c r="AB239" s="651"/>
      <c r="AC239" s="651"/>
      <c r="AD239" s="651"/>
      <c r="AE239" s="651"/>
      <c r="AF239" s="651"/>
      <c r="AG239" s="651"/>
      <c r="AH239" s="651"/>
      <c r="AI239" s="651"/>
      <c r="AJ239" s="651"/>
      <c r="AK239" s="651"/>
      <c r="AL239" s="651"/>
      <c r="AM239" s="651"/>
      <c r="AN239" s="651"/>
      <c r="AO239" s="651"/>
      <c r="AP239" s="651"/>
      <c r="AQ239" s="651"/>
      <c r="AR239" s="651"/>
      <c r="AS239" s="814"/>
      <c r="AV239" s="1914" t="inlineStr">
        <is>
          <t/>
        </is>
      </c>
    </row>
    <row r="240" spans="1:48" s="673" customFormat="1" ht="12.75" x14ac:dyDescent="0.2">
      <c r="A240" s="1158">
        <v>5645</v>
      </c>
      <c r="B240" s="1164" t="s">
        <v>300</v>
      </c>
      <c r="C240" s="653">
        <f t="shared" si="40"/>
        <v>53453.039999999979</v>
      </c>
      <c r="D240" s="651">
        <f>'O4 Summary by Class &amp; Accounts'!E191</f>
        <v>35621.914554574469</v>
      </c>
      <c r="E240" s="651">
        <f>'O4 Summary by Class &amp; Accounts'!F191</f>
        <v>8991.6368602920229</v>
      </c>
      <c r="F240" s="651">
        <f>'O4 Summary by Class &amp; Accounts'!G191</f>
        <v>6085.6507462837244</v>
      </c>
      <c r="G240" s="651">
        <f>'O4 Summary by Class &amp; Accounts'!H191</f>
        <v>0</v>
      </c>
      <c r="H240" s="651">
        <f>'O4 Summary by Class &amp; Accounts'!I191</f>
        <v>0</v>
      </c>
      <c r="I240" s="651">
        <f>'O4 Summary by Class &amp; Accounts'!J191</f>
        <v>860.96462291942203</v>
      </c>
      <c r="J240" s="651">
        <f>'O4 Summary by Class &amp; Accounts'!K191</f>
        <v>1813.9046582365868</v>
      </c>
      <c r="K240" s="651">
        <f>'O4 Summary by Class &amp; Accounts'!L191</f>
        <v>0</v>
      </c>
      <c r="L240" s="651">
        <f>'O4 Summary by Class &amp; Accounts'!M191</f>
        <v>78.968557693756111</v>
      </c>
      <c r="M240" s="651">
        <f>'O4 Summary by Class &amp; Accounts'!N191</f>
        <v>0</v>
      </c>
      <c r="N240" s="651">
        <f>'O4 Summary by Class &amp; Accounts'!O191</f>
        <v>0</v>
      </c>
      <c r="O240" s="651">
        <f>'O4 Summary by Class &amp; Accounts'!P191</f>
        <v>0</v>
      </c>
      <c r="P240" s="651">
        <f>'O4 Summary by Class &amp; Accounts'!Q191</f>
        <v>0</v>
      </c>
      <c r="Q240" s="651">
        <f>'O4 Summary by Class &amp; Accounts'!R191</f>
        <v>0</v>
      </c>
      <c r="R240" s="651">
        <f>'O4 Summary by Class &amp; Accounts'!S191</f>
        <v>0</v>
      </c>
      <c r="S240" s="651">
        <f>'O4 Summary by Class &amp; Accounts'!T191</f>
        <v>0</v>
      </c>
      <c r="T240" s="651">
        <f>'O4 Summary by Class &amp; Accounts'!U191</f>
        <v>0</v>
      </c>
      <c r="U240" s="651">
        <f>'O4 Summary by Class &amp; Accounts'!V191</f>
        <v>0</v>
      </c>
      <c r="V240" s="651">
        <f>'O4 Summary by Class &amp; Accounts'!W191</f>
        <v>0</v>
      </c>
      <c r="W240" s="651">
        <f>'O4 Summary by Class &amp; Accounts'!X191</f>
        <v>0</v>
      </c>
      <c r="X240" s="653">
        <f t="shared" si="41"/>
        <v>53453.039999999979</v>
      </c>
      <c r="Y240" s="651"/>
      <c r="Z240" s="651"/>
      <c r="AA240" s="651"/>
      <c r="AB240" s="651"/>
      <c r="AC240" s="651"/>
      <c r="AD240" s="651"/>
      <c r="AE240" s="651"/>
      <c r="AF240" s="651"/>
      <c r="AG240" s="651"/>
      <c r="AH240" s="651"/>
      <c r="AI240" s="651"/>
      <c r="AJ240" s="651"/>
      <c r="AK240" s="651"/>
      <c r="AL240" s="651"/>
      <c r="AM240" s="651"/>
      <c r="AN240" s="651"/>
      <c r="AO240" s="651"/>
      <c r="AP240" s="651"/>
      <c r="AQ240" s="651"/>
      <c r="AR240" s="651"/>
      <c r="AS240" s="814"/>
      <c r="AV240" s="1914" t="inlineStr">
        <is>
          <t/>
        </is>
      </c>
    </row>
    <row r="241" spans="1:48" s="673" customFormat="1" ht="12.75" x14ac:dyDescent="0.2">
      <c r="A241" s="1158">
        <v>5650</v>
      </c>
      <c r="B241" s="1164" t="s">
        <v>301</v>
      </c>
      <c r="C241" s="653">
        <f t="shared" si="40"/>
        <v>0</v>
      </c>
      <c r="D241" s="651">
        <f>'O4 Summary by Class &amp; Accounts'!E192</f>
        <v>0</v>
      </c>
      <c r="E241" s="651">
        <f>'O4 Summary by Class &amp; Accounts'!F192</f>
        <v>0</v>
      </c>
      <c r="F241" s="651">
        <f>'O4 Summary by Class &amp; Accounts'!G192</f>
        <v>0</v>
      </c>
      <c r="G241" s="651">
        <f>'O4 Summary by Class &amp; Accounts'!H192</f>
        <v>0</v>
      </c>
      <c r="H241" s="651">
        <f>'O4 Summary by Class &amp; Accounts'!I192</f>
        <v>0</v>
      </c>
      <c r="I241" s="651">
        <f>'O4 Summary by Class &amp; Accounts'!J192</f>
        <v>0</v>
      </c>
      <c r="J241" s="651">
        <f>'O4 Summary by Class &amp; Accounts'!K192</f>
        <v>0</v>
      </c>
      <c r="K241" s="651">
        <f>'O4 Summary by Class &amp; Accounts'!L192</f>
        <v>0</v>
      </c>
      <c r="L241" s="651">
        <f>'O4 Summary by Class &amp; Accounts'!M192</f>
        <v>0</v>
      </c>
      <c r="M241" s="651">
        <f>'O4 Summary by Class &amp; Accounts'!N192</f>
        <v>0</v>
      </c>
      <c r="N241" s="651">
        <f>'O4 Summary by Class &amp; Accounts'!O192</f>
        <v>0</v>
      </c>
      <c r="O241" s="651">
        <f>'O4 Summary by Class &amp; Accounts'!P192</f>
        <v>0</v>
      </c>
      <c r="P241" s="651">
        <f>'O4 Summary by Class &amp; Accounts'!Q192</f>
        <v>0</v>
      </c>
      <c r="Q241" s="651">
        <f>'O4 Summary by Class &amp; Accounts'!R192</f>
        <v>0</v>
      </c>
      <c r="R241" s="651">
        <f>'O4 Summary by Class &amp; Accounts'!S192</f>
        <v>0</v>
      </c>
      <c r="S241" s="651">
        <f>'O4 Summary by Class &amp; Accounts'!T192</f>
        <v>0</v>
      </c>
      <c r="T241" s="651">
        <f>'O4 Summary by Class &amp; Accounts'!U192</f>
        <v>0</v>
      </c>
      <c r="U241" s="651">
        <f>'O4 Summary by Class &amp; Accounts'!V192</f>
        <v>0</v>
      </c>
      <c r="V241" s="651">
        <f>'O4 Summary by Class &amp; Accounts'!W192</f>
        <v>0</v>
      </c>
      <c r="W241" s="651">
        <f>'O4 Summary by Class &amp; Accounts'!X192</f>
        <v>0</v>
      </c>
      <c r="X241" s="653">
        <f t="shared" si="41"/>
        <v>0</v>
      </c>
      <c r="Y241" s="651"/>
      <c r="Z241" s="651"/>
      <c r="AA241" s="651"/>
      <c r="AB241" s="651"/>
      <c r="AC241" s="651"/>
      <c r="AD241" s="651"/>
      <c r="AE241" s="651"/>
      <c r="AF241" s="651"/>
      <c r="AG241" s="651"/>
      <c r="AH241" s="651"/>
      <c r="AI241" s="651"/>
      <c r="AJ241" s="651"/>
      <c r="AK241" s="651"/>
      <c r="AL241" s="651"/>
      <c r="AM241" s="651"/>
      <c r="AN241" s="651"/>
      <c r="AO241" s="651"/>
      <c r="AP241" s="651"/>
      <c r="AQ241" s="651"/>
      <c r="AR241" s="651"/>
      <c r="AS241" s="814"/>
      <c r="AV241" s="1914" t="inlineStr">
        <is>
          <t/>
        </is>
      </c>
    </row>
    <row r="242" spans="1:48" s="673" customFormat="1" ht="12.75" x14ac:dyDescent="0.2">
      <c r="A242" s="1158">
        <v>5655</v>
      </c>
      <c r="B242" s="1164" t="s">
        <v>302</v>
      </c>
      <c r="C242" s="653">
        <f t="shared" si="40"/>
        <v>82150.631698969912</v>
      </c>
      <c r="D242" s="651">
        <f>'O4 Summary by Class &amp; Accounts'!E193</f>
        <v>54746.423832676759</v>
      </c>
      <c r="E242" s="651">
        <f>'O4 Summary by Class &amp; Accounts'!F193</f>
        <v>13819.020360315008</v>
      </c>
      <c r="F242" s="651">
        <f>'O4 Summary by Class &amp; Accounts'!G193</f>
        <v>9352.8834488462362</v>
      </c>
      <c r="G242" s="651">
        <f>'O4 Summary by Class &amp; Accounts'!H193</f>
        <v>0</v>
      </c>
      <c r="H242" s="651">
        <f>'O4 Summary by Class &amp; Accounts'!I193</f>
        <v>0</v>
      </c>
      <c r="I242" s="651">
        <f>'O4 Summary by Class &amp; Accounts'!J193</f>
        <v>1323.1948574542434</v>
      </c>
      <c r="J242" s="651">
        <f>'O4 Summary by Class &amp; Accounts'!K193</f>
        <v>2787.744411091302</v>
      </c>
      <c r="K242" s="651">
        <f>'O4 Summary by Class &amp; Accounts'!L193</f>
        <v>0</v>
      </c>
      <c r="L242" s="651">
        <f>'O4 Summary by Class &amp; Accounts'!M193</f>
        <v>121.364788586367</v>
      </c>
      <c r="M242" s="651">
        <f>'O4 Summary by Class &amp; Accounts'!N193</f>
        <v>0</v>
      </c>
      <c r="N242" s="651">
        <f>'O4 Summary by Class &amp; Accounts'!O193</f>
        <v>0</v>
      </c>
      <c r="O242" s="651">
        <f>'O4 Summary by Class &amp; Accounts'!P193</f>
        <v>0</v>
      </c>
      <c r="P242" s="651">
        <f>'O4 Summary by Class &amp; Accounts'!Q193</f>
        <v>0</v>
      </c>
      <c r="Q242" s="651">
        <f>'O4 Summary by Class &amp; Accounts'!R193</f>
        <v>0</v>
      </c>
      <c r="R242" s="651">
        <f>'O4 Summary by Class &amp; Accounts'!S193</f>
        <v>0</v>
      </c>
      <c r="S242" s="651">
        <f>'O4 Summary by Class &amp; Accounts'!T193</f>
        <v>0</v>
      </c>
      <c r="T242" s="651">
        <f>'O4 Summary by Class &amp; Accounts'!U193</f>
        <v>0</v>
      </c>
      <c r="U242" s="651">
        <f>'O4 Summary by Class &amp; Accounts'!V193</f>
        <v>0</v>
      </c>
      <c r="V242" s="651">
        <f>'O4 Summary by Class &amp; Accounts'!W193</f>
        <v>0</v>
      </c>
      <c r="W242" s="651">
        <f>'O4 Summary by Class &amp; Accounts'!X193</f>
        <v>0</v>
      </c>
      <c r="X242" s="653">
        <f t="shared" si="41"/>
        <v>82150.631698969912</v>
      </c>
      <c r="Y242" s="651"/>
      <c r="Z242" s="651"/>
      <c r="AA242" s="651"/>
      <c r="AB242" s="651"/>
      <c r="AC242" s="651"/>
      <c r="AD242" s="651"/>
      <c r="AE242" s="651"/>
      <c r="AF242" s="651"/>
      <c r="AG242" s="651"/>
      <c r="AH242" s="651"/>
      <c r="AI242" s="651"/>
      <c r="AJ242" s="651"/>
      <c r="AK242" s="651"/>
      <c r="AL242" s="651"/>
      <c r="AM242" s="651"/>
      <c r="AN242" s="651"/>
      <c r="AO242" s="651"/>
      <c r="AP242" s="651"/>
      <c r="AQ242" s="651"/>
      <c r="AR242" s="651"/>
      <c r="AS242" s="814"/>
      <c r="AV242" s="1914" t="inlineStr">
        <is>
          <t/>
        </is>
      </c>
    </row>
    <row r="243" spans="1:48" s="673" customFormat="1" ht="12.75" x14ac:dyDescent="0.2">
      <c r="A243" s="1158">
        <v>5660</v>
      </c>
      <c r="B243" s="1164" t="s">
        <v>303</v>
      </c>
      <c r="C243" s="653">
        <f>SUM(D243:W243)</f>
        <v>1012.4399999999998</v>
      </c>
      <c r="D243" s="651">
        <f>'O4 Summary by Class &amp; Accounts'!E194</f>
        <v>674.70533334742765</v>
      </c>
      <c r="E243" s="651">
        <f>'O4 Summary by Class &amp; Accounts'!F194</f>
        <v>170.30823359782826</v>
      </c>
      <c r="F243" s="651">
        <f>'O4 Summary by Class &amp; Accounts'!G194</f>
        <v>115.26671339118403</v>
      </c>
      <c r="G243" s="651">
        <f>'O4 Summary by Class &amp; Accounts'!H194</f>
        <v>0</v>
      </c>
      <c r="H243" s="651">
        <f>'O4 Summary by Class &amp; Accounts'!I194</f>
        <v>0</v>
      </c>
      <c r="I243" s="651">
        <f>'O4 Summary by Class &amp; Accounts'!J194</f>
        <v>16.307304932114992</v>
      </c>
      <c r="J243" s="651">
        <f>'O4 Summary by Class &amp; Accounts'!K194</f>
        <v>34.356692008257163</v>
      </c>
      <c r="K243" s="651">
        <f>'O4 Summary by Class &amp; Accounts'!L194</f>
        <v>0</v>
      </c>
      <c r="L243" s="651">
        <f>'O4 Summary by Class &amp; Accounts'!M194</f>
        <v>1.4957227231878012</v>
      </c>
      <c r="M243" s="651">
        <f>'O4 Summary by Class &amp; Accounts'!N194</f>
        <v>0</v>
      </c>
      <c r="N243" s="651">
        <f>'O4 Summary by Class &amp; Accounts'!O194</f>
        <v>0</v>
      </c>
      <c r="O243" s="651">
        <f>'O4 Summary by Class &amp; Accounts'!P194</f>
        <v>0</v>
      </c>
      <c r="P243" s="651">
        <f>'O4 Summary by Class &amp; Accounts'!Q194</f>
        <v>0</v>
      </c>
      <c r="Q243" s="651">
        <f>'O4 Summary by Class &amp; Accounts'!R194</f>
        <v>0</v>
      </c>
      <c r="R243" s="651">
        <f>'O4 Summary by Class &amp; Accounts'!S194</f>
        <v>0</v>
      </c>
      <c r="S243" s="651">
        <f>'O4 Summary by Class &amp; Accounts'!T194</f>
        <v>0</v>
      </c>
      <c r="T243" s="651">
        <f>'O4 Summary by Class &amp; Accounts'!U194</f>
        <v>0</v>
      </c>
      <c r="U243" s="651">
        <f>'O4 Summary by Class &amp; Accounts'!V194</f>
        <v>0</v>
      </c>
      <c r="V243" s="651">
        <f>'O4 Summary by Class &amp; Accounts'!W194</f>
        <v>0</v>
      </c>
      <c r="W243" s="651">
        <f>'O4 Summary by Class &amp; Accounts'!X194</f>
        <v>0</v>
      </c>
      <c r="X243" s="653">
        <f>SUM(D243:W243)</f>
        <v>1012.4399999999998</v>
      </c>
      <c r="Y243" s="651"/>
      <c r="Z243" s="651"/>
      <c r="AA243" s="651"/>
      <c r="AB243" s="651"/>
      <c r="AC243" s="651"/>
      <c r="AD243" s="651"/>
      <c r="AE243" s="651"/>
      <c r="AF243" s="651"/>
      <c r="AG243" s="651"/>
      <c r="AH243" s="651"/>
      <c r="AI243" s="651"/>
      <c r="AJ243" s="651"/>
      <c r="AK243" s="651"/>
      <c r="AL243" s="651"/>
      <c r="AM243" s="651"/>
      <c r="AN243" s="651"/>
      <c r="AO243" s="651"/>
      <c r="AP243" s="651"/>
      <c r="AQ243" s="651"/>
      <c r="AR243" s="651"/>
      <c r="AS243" s="814"/>
      <c r="AV243" s="1914" t="inlineStr">
        <is>
          <t/>
        </is>
      </c>
    </row>
    <row r="244" spans="1:48" s="673" customFormat="1" ht="12.75" x14ac:dyDescent="0.2">
      <c r="A244" s="1158">
        <v>5665</v>
      </c>
      <c r="B244" s="1164" t="s">
        <v>304</v>
      </c>
      <c r="C244" s="653">
        <f t="shared" si="40"/>
        <v>59240.520000000004</v>
      </c>
      <c r="D244" s="651">
        <f>'O4 Summary by Class &amp; Accounts'!E195</f>
        <v>39478.778786174946</v>
      </c>
      <c r="E244" s="651">
        <f>'O4 Summary by Class &amp; Accounts'!F195</f>
        <v>9965.1814612390062</v>
      </c>
      <c r="F244" s="651">
        <f>'O4 Summary by Class &amp; Accounts'!G195</f>
        <v>6744.5577416782289</v>
      </c>
      <c r="G244" s="651">
        <f>'O4 Summary by Class &amp; Accounts'!H195</f>
        <v>0</v>
      </c>
      <c r="H244" s="651">
        <f>'O4 Summary by Class &amp; Accounts'!I195</f>
        <v>0</v>
      </c>
      <c r="I244" s="651">
        <f>'O4 Summary by Class &amp; Accounts'!J195</f>
        <v>954.18318515374438</v>
      </c>
      <c r="J244" s="651">
        <f>'O4 Summary by Class &amp; Accounts'!K195</f>
        <v>2010.3001659841561</v>
      </c>
      <c r="K244" s="651">
        <f>'O4 Summary by Class &amp; Accounts'!L195</f>
        <v>0</v>
      </c>
      <c r="L244" s="651">
        <f>'O4 Summary by Class &amp; Accounts'!M195</f>
        <v>87.518659769923573</v>
      </c>
      <c r="M244" s="651">
        <f>'O4 Summary by Class &amp; Accounts'!N195</f>
        <v>0</v>
      </c>
      <c r="N244" s="651">
        <f>'O4 Summary by Class &amp; Accounts'!O195</f>
        <v>0</v>
      </c>
      <c r="O244" s="651">
        <f>'O4 Summary by Class &amp; Accounts'!P195</f>
        <v>0</v>
      </c>
      <c r="P244" s="651">
        <f>'O4 Summary by Class &amp; Accounts'!Q195</f>
        <v>0</v>
      </c>
      <c r="Q244" s="651">
        <f>'O4 Summary by Class &amp; Accounts'!R195</f>
        <v>0</v>
      </c>
      <c r="R244" s="651">
        <f>'O4 Summary by Class &amp; Accounts'!S195</f>
        <v>0</v>
      </c>
      <c r="S244" s="651">
        <f>'O4 Summary by Class &amp; Accounts'!T195</f>
        <v>0</v>
      </c>
      <c r="T244" s="651">
        <f>'O4 Summary by Class &amp; Accounts'!U195</f>
        <v>0</v>
      </c>
      <c r="U244" s="651">
        <f>'O4 Summary by Class &amp; Accounts'!V195</f>
        <v>0</v>
      </c>
      <c r="V244" s="651">
        <f>'O4 Summary by Class &amp; Accounts'!W195</f>
        <v>0</v>
      </c>
      <c r="W244" s="651">
        <f>'O4 Summary by Class &amp; Accounts'!X195</f>
        <v>0</v>
      </c>
      <c r="X244" s="653">
        <f t="shared" si="41"/>
        <v>59240.520000000004</v>
      </c>
      <c r="Y244" s="651"/>
      <c r="Z244" s="651"/>
      <c r="AA244" s="651"/>
      <c r="AB244" s="651"/>
      <c r="AC244" s="651"/>
      <c r="AD244" s="651"/>
      <c r="AE244" s="651"/>
      <c r="AF244" s="651"/>
      <c r="AG244" s="651"/>
      <c r="AH244" s="651"/>
      <c r="AI244" s="651"/>
      <c r="AJ244" s="651"/>
      <c r="AK244" s="651"/>
      <c r="AL244" s="651"/>
      <c r="AM244" s="651"/>
      <c r="AN244" s="651"/>
      <c r="AO244" s="651"/>
      <c r="AP244" s="651"/>
      <c r="AQ244" s="651"/>
      <c r="AR244" s="651"/>
      <c r="AS244" s="814"/>
      <c r="AV244" s="1914" t="inlineStr">
        <is>
          <t/>
        </is>
      </c>
    </row>
    <row r="245" spans="1:48" s="673" customFormat="1" ht="12.75" x14ac:dyDescent="0.2">
      <c r="A245" s="1158">
        <v>5670</v>
      </c>
      <c r="B245" s="1164" t="s">
        <v>305</v>
      </c>
      <c r="C245" s="653">
        <f t="shared" si="40"/>
        <v>0</v>
      </c>
      <c r="D245" s="651">
        <f>'O4 Summary by Class &amp; Accounts'!E196</f>
        <v>0</v>
      </c>
      <c r="E245" s="651">
        <f>'O4 Summary by Class &amp; Accounts'!F196</f>
        <v>0</v>
      </c>
      <c r="F245" s="651">
        <f>'O4 Summary by Class &amp; Accounts'!G196</f>
        <v>0</v>
      </c>
      <c r="G245" s="651">
        <f>'O4 Summary by Class &amp; Accounts'!H196</f>
        <v>0</v>
      </c>
      <c r="H245" s="651">
        <f>'O4 Summary by Class &amp; Accounts'!I196</f>
        <v>0</v>
      </c>
      <c r="I245" s="651">
        <f>'O4 Summary by Class &amp; Accounts'!J196</f>
        <v>0</v>
      </c>
      <c r="J245" s="651">
        <f>'O4 Summary by Class &amp; Accounts'!K196</f>
        <v>0</v>
      </c>
      <c r="K245" s="651">
        <f>'O4 Summary by Class &amp; Accounts'!L196</f>
        <v>0</v>
      </c>
      <c r="L245" s="651">
        <f>'O4 Summary by Class &amp; Accounts'!M196</f>
        <v>0</v>
      </c>
      <c r="M245" s="651">
        <f>'O4 Summary by Class &amp; Accounts'!N196</f>
        <v>0</v>
      </c>
      <c r="N245" s="651">
        <f>'O4 Summary by Class &amp; Accounts'!O196</f>
        <v>0</v>
      </c>
      <c r="O245" s="651">
        <f>'O4 Summary by Class &amp; Accounts'!P196</f>
        <v>0</v>
      </c>
      <c r="P245" s="651">
        <f>'O4 Summary by Class &amp; Accounts'!Q196</f>
        <v>0</v>
      </c>
      <c r="Q245" s="651">
        <f>'O4 Summary by Class &amp; Accounts'!R196</f>
        <v>0</v>
      </c>
      <c r="R245" s="651">
        <f>'O4 Summary by Class &amp; Accounts'!S196</f>
        <v>0</v>
      </c>
      <c r="S245" s="651">
        <f>'O4 Summary by Class &amp; Accounts'!T196</f>
        <v>0</v>
      </c>
      <c r="T245" s="651">
        <f>'O4 Summary by Class &amp; Accounts'!U196</f>
        <v>0</v>
      </c>
      <c r="U245" s="651">
        <f>'O4 Summary by Class &amp; Accounts'!V196</f>
        <v>0</v>
      </c>
      <c r="V245" s="651">
        <f>'O4 Summary by Class &amp; Accounts'!W196</f>
        <v>0</v>
      </c>
      <c r="W245" s="651">
        <f>'O4 Summary by Class &amp; Accounts'!X196</f>
        <v>0</v>
      </c>
      <c r="X245" s="653">
        <f t="shared" si="41"/>
        <v>0</v>
      </c>
      <c r="Y245" s="651"/>
      <c r="Z245" s="651"/>
      <c r="AA245" s="651"/>
      <c r="AB245" s="651"/>
      <c r="AC245" s="651"/>
      <c r="AD245" s="651"/>
      <c r="AE245" s="651"/>
      <c r="AF245" s="651"/>
      <c r="AG245" s="651"/>
      <c r="AH245" s="651"/>
      <c r="AI245" s="651"/>
      <c r="AJ245" s="651"/>
      <c r="AK245" s="651"/>
      <c r="AL245" s="651"/>
      <c r="AM245" s="651"/>
      <c r="AN245" s="651"/>
      <c r="AO245" s="651"/>
      <c r="AP245" s="651"/>
      <c r="AQ245" s="651"/>
      <c r="AR245" s="651"/>
      <c r="AS245" s="814"/>
      <c r="AV245" s="1914" t="inlineStr">
        <is>
          <t/>
        </is>
      </c>
    </row>
    <row r="246" spans="1:48" s="673" customFormat="1" ht="12.75" x14ac:dyDescent="0.2">
      <c r="A246" s="1158">
        <v>5675</v>
      </c>
      <c r="B246" s="1164" t="s">
        <v>306</v>
      </c>
      <c r="C246" s="653">
        <f t="shared" si="40"/>
        <v>213514.76419470579</v>
      </c>
      <c r="D246" s="651">
        <f>'O4 Summary by Class &amp; Accounts'!E197</f>
        <v>142289.4691543068</v>
      </c>
      <c r="E246" s="651">
        <f>'O4 Summary by Class &amp; Accounts'!F197</f>
        <v>35916.520818080258</v>
      </c>
      <c r="F246" s="651">
        <f>'O4 Summary by Class &amp; Accounts'!G197</f>
        <v>24308.744349509496</v>
      </c>
      <c r="G246" s="651">
        <f>'O4 Summary by Class &amp; Accounts'!H197</f>
        <v>0</v>
      </c>
      <c r="H246" s="651">
        <f>'O4 Summary by Class &amp; Accounts'!I197</f>
        <v>0</v>
      </c>
      <c r="I246" s="651">
        <f>'O4 Summary by Class &amp; Accounts'!J197</f>
        <v>3439.0683568722052</v>
      </c>
      <c r="J246" s="651">
        <f>'O4 Summary by Class &amp; Accounts'!K197</f>
        <v>7245.5266412361834</v>
      </c>
      <c r="K246" s="651">
        <f>'O4 Summary by Class &amp; Accounts'!L197</f>
        <v>0</v>
      </c>
      <c r="L246" s="651">
        <f>'O4 Summary by Class &amp; Accounts'!M197</f>
        <v>315.43487470082829</v>
      </c>
      <c r="M246" s="651">
        <f>'O4 Summary by Class &amp; Accounts'!N197</f>
        <v>0</v>
      </c>
      <c r="N246" s="651">
        <f>'O4 Summary by Class &amp; Accounts'!O197</f>
        <v>0</v>
      </c>
      <c r="O246" s="651">
        <f>'O4 Summary by Class &amp; Accounts'!P197</f>
        <v>0</v>
      </c>
      <c r="P246" s="651">
        <f>'O4 Summary by Class &amp; Accounts'!Q197</f>
        <v>0</v>
      </c>
      <c r="Q246" s="651">
        <f>'O4 Summary by Class &amp; Accounts'!R197</f>
        <v>0</v>
      </c>
      <c r="R246" s="651">
        <f>'O4 Summary by Class &amp; Accounts'!S197</f>
        <v>0</v>
      </c>
      <c r="S246" s="651">
        <f>'O4 Summary by Class &amp; Accounts'!T197</f>
        <v>0</v>
      </c>
      <c r="T246" s="651">
        <f>'O4 Summary by Class &amp; Accounts'!U197</f>
        <v>0</v>
      </c>
      <c r="U246" s="651">
        <f>'O4 Summary by Class &amp; Accounts'!V197</f>
        <v>0</v>
      </c>
      <c r="V246" s="651">
        <f>'O4 Summary by Class &amp; Accounts'!W197</f>
        <v>0</v>
      </c>
      <c r="W246" s="651">
        <f>'O4 Summary by Class &amp; Accounts'!X197</f>
        <v>0</v>
      </c>
      <c r="X246" s="653">
        <f t="shared" si="41"/>
        <v>213514.76419470579</v>
      </c>
      <c r="Y246" s="651"/>
      <c r="Z246" s="651"/>
      <c r="AA246" s="651"/>
      <c r="AB246" s="651"/>
      <c r="AC246" s="651"/>
      <c r="AD246" s="651"/>
      <c r="AE246" s="651"/>
      <c r="AF246" s="651"/>
      <c r="AG246" s="651"/>
      <c r="AH246" s="651"/>
      <c r="AI246" s="651"/>
      <c r="AJ246" s="651"/>
      <c r="AK246" s="651"/>
      <c r="AL246" s="651"/>
      <c r="AM246" s="651"/>
      <c r="AN246" s="651"/>
      <c r="AO246" s="651"/>
      <c r="AP246" s="651"/>
      <c r="AQ246" s="651"/>
      <c r="AR246" s="651"/>
      <c r="AS246" s="814"/>
      <c r="AV246" s="1914" t="inlineStr">
        <is>
          <t/>
        </is>
      </c>
    </row>
    <row r="247" spans="1:48" s="673" customFormat="1" ht="12.75" x14ac:dyDescent="0.2">
      <c r="A247" s="1158">
        <v>5680</v>
      </c>
      <c r="B247" s="1164" t="s">
        <v>1377</v>
      </c>
      <c r="C247" s="653">
        <f t="shared" si="40"/>
        <v>5264.3999999999978</v>
      </c>
      <c r="D247" s="651">
        <f>'O4 Summary by Class &amp; Accounts'!E198</f>
        <v>3508.2758058494301</v>
      </c>
      <c r="E247" s="651">
        <f>'O4 Summary by Class &amp; Accounts'!F198</f>
        <v>885.55436860693658</v>
      </c>
      <c r="F247" s="651">
        <f>'O4 Summary by Class &amp; Accounts'!G198</f>
        <v>599.35412071485621</v>
      </c>
      <c r="G247" s="651">
        <f>'O4 Summary by Class &amp; Accounts'!H198</f>
        <v>0</v>
      </c>
      <c r="H247" s="651">
        <f>'O4 Summary by Class &amp; Accounts'!I198</f>
        <v>0</v>
      </c>
      <c r="I247" s="651">
        <f>'O4 Summary by Class &amp; Accounts'!J198</f>
        <v>84.793346849814441</v>
      </c>
      <c r="J247" s="651">
        <f>'O4 Summary by Class &amp; Accounts'!K198</f>
        <v>178.64502529361638</v>
      </c>
      <c r="K247" s="651">
        <f>'O4 Summary by Class &amp; Accounts'!L198</f>
        <v>0</v>
      </c>
      <c r="L247" s="651">
        <f>'O4 Summary by Class &amp; Accounts'!M198</f>
        <v>7.7773326853441773</v>
      </c>
      <c r="M247" s="651">
        <f>'O4 Summary by Class &amp; Accounts'!N198</f>
        <v>0</v>
      </c>
      <c r="N247" s="651">
        <f>'O4 Summary by Class &amp; Accounts'!O198</f>
        <v>0</v>
      </c>
      <c r="O247" s="651">
        <f>'O4 Summary by Class &amp; Accounts'!P198</f>
        <v>0</v>
      </c>
      <c r="P247" s="651">
        <f>'O4 Summary by Class &amp; Accounts'!Q198</f>
        <v>0</v>
      </c>
      <c r="Q247" s="651">
        <f>'O4 Summary by Class &amp; Accounts'!R198</f>
        <v>0</v>
      </c>
      <c r="R247" s="651">
        <f>'O4 Summary by Class &amp; Accounts'!S198</f>
        <v>0</v>
      </c>
      <c r="S247" s="651">
        <f>'O4 Summary by Class &amp; Accounts'!T198</f>
        <v>0</v>
      </c>
      <c r="T247" s="651">
        <f>'O4 Summary by Class &amp; Accounts'!U198</f>
        <v>0</v>
      </c>
      <c r="U247" s="651">
        <f>'O4 Summary by Class &amp; Accounts'!V198</f>
        <v>0</v>
      </c>
      <c r="V247" s="651">
        <f>'O4 Summary by Class &amp; Accounts'!W198</f>
        <v>0</v>
      </c>
      <c r="W247" s="651">
        <f>'O4 Summary by Class &amp; Accounts'!X198</f>
        <v>0</v>
      </c>
      <c r="X247" s="653">
        <f t="shared" si="41"/>
        <v>5264.3999999999978</v>
      </c>
      <c r="Y247" s="651"/>
      <c r="Z247" s="651"/>
      <c r="AA247" s="651"/>
      <c r="AB247" s="651"/>
      <c r="AC247" s="651"/>
      <c r="AD247" s="651"/>
      <c r="AE247" s="651"/>
      <c r="AF247" s="651"/>
      <c r="AG247" s="651"/>
      <c r="AH247" s="651"/>
      <c r="AI247" s="651"/>
      <c r="AJ247" s="651"/>
      <c r="AK247" s="651"/>
      <c r="AL247" s="651"/>
      <c r="AM247" s="651"/>
      <c r="AN247" s="651"/>
      <c r="AO247" s="651"/>
      <c r="AP247" s="651"/>
      <c r="AQ247" s="651"/>
      <c r="AR247" s="651"/>
      <c r="AS247" s="814"/>
      <c r="AV247" s="1914" t="inlineStr">
        <is>
          <t/>
        </is>
      </c>
    </row>
    <row r="248" spans="1:48" s="673" customFormat="1" ht="12.75" x14ac:dyDescent="0.2">
      <c r="A248" s="1158">
        <v>6105</v>
      </c>
      <c r="B248" s="1164" t="s">
        <v>544</v>
      </c>
      <c r="C248" s="653">
        <f t="shared" ref="C248:C249" si="42">SUM(D248:W248)</f>
        <v>34954.800000000003</v>
      </c>
      <c r="D248" s="651">
        <f>'O4 Summary by Class &amp; Accounts'!E208</f>
        <v>18405.42104764545</v>
      </c>
      <c r="E248" s="651">
        <f>'O4 Summary by Class &amp; Accounts'!F208</f>
        <v>7558.7205008521687</v>
      </c>
      <c r="F248" s="651">
        <f>'O4 Summary by Class &amp; Accounts'!G208</f>
        <v>6471.6719958760896</v>
      </c>
      <c r="G248" s="651">
        <f>'O4 Summary by Class &amp; Accounts'!H208</f>
        <v>0</v>
      </c>
      <c r="H248" s="651">
        <f>'O4 Summary by Class &amp; Accounts'!I208</f>
        <v>0</v>
      </c>
      <c r="I248" s="651">
        <f>'O4 Summary by Class &amp; Accounts'!J208</f>
        <v>1481.8195509500069</v>
      </c>
      <c r="J248" s="651">
        <f>'O4 Summary by Class &amp; Accounts'!K208</f>
        <v>993.97475799377594</v>
      </c>
      <c r="K248" s="651">
        <f>'O4 Summary by Class &amp; Accounts'!L208</f>
        <v>0</v>
      </c>
      <c r="L248" s="651">
        <f>'O4 Summary by Class &amp; Accounts'!M208</f>
        <v>43.192146682518327</v>
      </c>
      <c r="M248" s="651">
        <f>'O4 Summary by Class &amp; Accounts'!N208</f>
        <v>0</v>
      </c>
      <c r="N248" s="651">
        <f>'O4 Summary by Class &amp; Accounts'!O208</f>
        <v>0</v>
      </c>
      <c r="O248" s="651">
        <f>'O4 Summary by Class &amp; Accounts'!P208</f>
        <v>0</v>
      </c>
      <c r="P248" s="651">
        <f>'O4 Summary by Class &amp; Accounts'!Q208</f>
        <v>0</v>
      </c>
      <c r="Q248" s="651">
        <f>'O4 Summary by Class &amp; Accounts'!R208</f>
        <v>0</v>
      </c>
      <c r="R248" s="651">
        <f>'O4 Summary by Class &amp; Accounts'!S208</f>
        <v>0</v>
      </c>
      <c r="S248" s="651">
        <f>'O4 Summary by Class &amp; Accounts'!T208</f>
        <v>0</v>
      </c>
      <c r="T248" s="651">
        <f>'O4 Summary by Class &amp; Accounts'!U208</f>
        <v>0</v>
      </c>
      <c r="U248" s="651">
        <f>'O4 Summary by Class &amp; Accounts'!V208</f>
        <v>0</v>
      </c>
      <c r="V248" s="651">
        <f>'O4 Summary by Class &amp; Accounts'!W208</f>
        <v>0</v>
      </c>
      <c r="W248" s="651">
        <f>'O4 Summary by Class &amp; Accounts'!X208</f>
        <v>0</v>
      </c>
      <c r="X248" s="653">
        <f t="shared" ref="X248:X249" si="43">SUM(D248:W248)</f>
        <v>34954.800000000003</v>
      </c>
      <c r="Y248" s="651"/>
      <c r="Z248" s="651"/>
      <c r="AA248" s="651"/>
      <c r="AB248" s="651"/>
      <c r="AC248" s="651"/>
      <c r="AD248" s="651"/>
      <c r="AE248" s="651"/>
      <c r="AF248" s="651"/>
      <c r="AG248" s="651"/>
      <c r="AH248" s="651"/>
      <c r="AI248" s="651"/>
      <c r="AJ248" s="651"/>
      <c r="AK248" s="651"/>
      <c r="AL248" s="651"/>
      <c r="AM248" s="651"/>
      <c r="AN248" s="651"/>
      <c r="AO248" s="651"/>
      <c r="AP248" s="651"/>
      <c r="AQ248" s="651"/>
      <c r="AR248" s="651"/>
      <c r="AS248" s="814"/>
      <c r="AV248" s="1914" t="inlineStr">
        <is>
          <t/>
        </is>
      </c>
    </row>
    <row r="249" spans="1:48" s="673" customFormat="1" ht="12.75" x14ac:dyDescent="0.2">
      <c r="A249" s="1134" t="s">
        <v>1638</v>
      </c>
      <c r="B249" s="2227" t="s">
        <v>1639</v>
      </c>
      <c r="C249" s="653">
        <f t="shared" si="42"/>
        <v>7209.3951045936565</v>
      </c>
      <c r="D249" s="651">
        <f>'O4 Summary by Class &amp; Accounts'!E210</f>
        <v>4804.4499696556595</v>
      </c>
      <c r="E249" s="651">
        <f>'O4 Summary by Class &amp; Accounts'!F210</f>
        <v>1212.7329477027538</v>
      </c>
      <c r="F249" s="651">
        <f>'O4 Summary by Class &amp; Accounts'!G210</f>
        <v>820.79261906384784</v>
      </c>
      <c r="G249" s="651">
        <f>'O4 Summary by Class &amp; Accounts'!H210</f>
        <v>0</v>
      </c>
      <c r="H249" s="651">
        <f>'O4 Summary by Class &amp; Accounts'!I210</f>
        <v>0</v>
      </c>
      <c r="I249" s="651">
        <f>'O4 Summary by Class &amp; Accounts'!J210</f>
        <v>116.12125592302338</v>
      </c>
      <c r="J249" s="651">
        <f>'O4 Summary by Class &amp; Accounts'!K210</f>
        <v>244.64755163205839</v>
      </c>
      <c r="K249" s="651">
        <f>'O4 Summary by Class &amp; Accounts'!L210</f>
        <v>0</v>
      </c>
      <c r="L249" s="651">
        <f>'O4 Summary by Class &amp; Accounts'!M210</f>
        <v>10.650760616312697</v>
      </c>
      <c r="M249" s="651">
        <f>'O4 Summary by Class &amp; Accounts'!N210</f>
        <v>0</v>
      </c>
      <c r="N249" s="651">
        <f>'O4 Summary by Class &amp; Accounts'!O210</f>
        <v>0</v>
      </c>
      <c r="O249" s="651">
        <f>'O4 Summary by Class &amp; Accounts'!P210</f>
        <v>0</v>
      </c>
      <c r="P249" s="651">
        <f>'O4 Summary by Class &amp; Accounts'!Q210</f>
        <v>0</v>
      </c>
      <c r="Q249" s="651">
        <f>'O4 Summary by Class &amp; Accounts'!R210</f>
        <v>0</v>
      </c>
      <c r="R249" s="651">
        <f>'O4 Summary by Class &amp; Accounts'!S210</f>
        <v>0</v>
      </c>
      <c r="S249" s="651">
        <f>'O4 Summary by Class &amp; Accounts'!T210</f>
        <v>0</v>
      </c>
      <c r="T249" s="651">
        <f>'O4 Summary by Class &amp; Accounts'!U210</f>
        <v>0</v>
      </c>
      <c r="U249" s="651">
        <f>'O4 Summary by Class &amp; Accounts'!V210</f>
        <v>0</v>
      </c>
      <c r="V249" s="651">
        <f>'O4 Summary by Class &amp; Accounts'!W210</f>
        <v>0</v>
      </c>
      <c r="W249" s="651">
        <f>'O4 Summary by Class &amp; Accounts'!X210</f>
        <v>0</v>
      </c>
      <c r="X249" s="653">
        <f t="shared" si="43"/>
        <v>7209.3951045936565</v>
      </c>
      <c r="Y249" s="651"/>
      <c r="Z249" s="651"/>
      <c r="AA249" s="651"/>
      <c r="AB249" s="651"/>
      <c r="AC249" s="651"/>
      <c r="AD249" s="651"/>
      <c r="AE249" s="651"/>
      <c r="AF249" s="651"/>
      <c r="AG249" s="651"/>
      <c r="AH249" s="651"/>
      <c r="AI249" s="651"/>
      <c r="AJ249" s="651"/>
      <c r="AK249" s="651"/>
      <c r="AL249" s="651"/>
      <c r="AM249" s="651"/>
      <c r="AN249" s="651"/>
      <c r="AO249" s="651"/>
      <c r="AP249" s="651"/>
      <c r="AQ249" s="651"/>
      <c r="AR249" s="651"/>
      <c r="AS249" s="814"/>
      <c r="AV249" s="1914" t="inlineStr">
        <is>
          <t/>
        </is>
      </c>
    </row>
    <row r="250" spans="1:48" s="777" customFormat="1" ht="12.75" x14ac:dyDescent="0.2">
      <c r="A250" s="1165">
        <v>6210</v>
      </c>
      <c r="B250" s="1166" t="s">
        <v>992</v>
      </c>
      <c r="C250" s="650">
        <f t="shared" si="40"/>
        <v>0</v>
      </c>
      <c r="D250" s="764">
        <f>'O4 Summary by Class &amp; Accounts'!E211</f>
        <v>0</v>
      </c>
      <c r="E250" s="764">
        <f>'O4 Summary by Class &amp; Accounts'!F211</f>
        <v>0</v>
      </c>
      <c r="F250" s="764">
        <f>'O4 Summary by Class &amp; Accounts'!G211</f>
        <v>0</v>
      </c>
      <c r="G250" s="764">
        <f>'O4 Summary by Class &amp; Accounts'!H211</f>
        <v>0</v>
      </c>
      <c r="H250" s="764">
        <f>'O4 Summary by Class &amp; Accounts'!I211</f>
        <v>0</v>
      </c>
      <c r="I250" s="764">
        <f>'O4 Summary by Class &amp; Accounts'!J211</f>
        <v>0</v>
      </c>
      <c r="J250" s="764">
        <f>'O4 Summary by Class &amp; Accounts'!K211</f>
        <v>0</v>
      </c>
      <c r="K250" s="764">
        <f>'O4 Summary by Class &amp; Accounts'!L211</f>
        <v>0</v>
      </c>
      <c r="L250" s="764">
        <f>'O4 Summary by Class &amp; Accounts'!M211</f>
        <v>0</v>
      </c>
      <c r="M250" s="764">
        <f>'O4 Summary by Class &amp; Accounts'!N211</f>
        <v>0</v>
      </c>
      <c r="N250" s="764">
        <f>'O4 Summary by Class &amp; Accounts'!O211</f>
        <v>0</v>
      </c>
      <c r="O250" s="764">
        <f>'O4 Summary by Class &amp; Accounts'!P211</f>
        <v>0</v>
      </c>
      <c r="P250" s="764">
        <f>'O4 Summary by Class &amp; Accounts'!Q211</f>
        <v>0</v>
      </c>
      <c r="Q250" s="764">
        <f>'O4 Summary by Class &amp; Accounts'!R211</f>
        <v>0</v>
      </c>
      <c r="R250" s="764">
        <f>'O4 Summary by Class &amp; Accounts'!S211</f>
        <v>0</v>
      </c>
      <c r="S250" s="764">
        <f>'O4 Summary by Class &amp; Accounts'!T211</f>
        <v>0</v>
      </c>
      <c r="T250" s="764">
        <f>'O4 Summary by Class &amp; Accounts'!U211</f>
        <v>0</v>
      </c>
      <c r="U250" s="764">
        <f>'O4 Summary by Class &amp; Accounts'!V211</f>
        <v>0</v>
      </c>
      <c r="V250" s="764">
        <f>'O4 Summary by Class &amp; Accounts'!W211</f>
        <v>0</v>
      </c>
      <c r="W250" s="764">
        <f>'O4 Summary by Class &amp; Accounts'!X211</f>
        <v>0</v>
      </c>
      <c r="X250" s="650">
        <f t="shared" si="41"/>
        <v>0</v>
      </c>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1163"/>
      <c r="AV250" s="1914" t="inlineStr">
        <is>
          <t/>
        </is>
      </c>
    </row>
    <row r="251" spans="1:48" s="777" customFormat="1" ht="12.75" x14ac:dyDescent="0.2">
      <c r="A251" s="1165">
        <v>6215</v>
      </c>
      <c r="B251" s="1166" t="s">
        <v>993</v>
      </c>
      <c r="C251" s="650">
        <f>SUM(D251:W251)</f>
        <v>0</v>
      </c>
      <c r="D251" s="764">
        <f>'O4 Summary by Class &amp; Accounts'!E212</f>
        <v>0</v>
      </c>
      <c r="E251" s="764">
        <f>'O4 Summary by Class &amp; Accounts'!F212</f>
        <v>0</v>
      </c>
      <c r="F251" s="764">
        <f>'O4 Summary by Class &amp; Accounts'!G212</f>
        <v>0</v>
      </c>
      <c r="G251" s="764">
        <f>'O4 Summary by Class &amp; Accounts'!H212</f>
        <v>0</v>
      </c>
      <c r="H251" s="764">
        <f>'O4 Summary by Class &amp; Accounts'!I212</f>
        <v>0</v>
      </c>
      <c r="I251" s="764">
        <f>'O4 Summary by Class &amp; Accounts'!J212</f>
        <v>0</v>
      </c>
      <c r="J251" s="764">
        <f>'O4 Summary by Class &amp; Accounts'!K212</f>
        <v>0</v>
      </c>
      <c r="K251" s="764">
        <f>'O4 Summary by Class &amp; Accounts'!L212</f>
        <v>0</v>
      </c>
      <c r="L251" s="764">
        <f>'O4 Summary by Class &amp; Accounts'!M212</f>
        <v>0</v>
      </c>
      <c r="M251" s="764">
        <f>'O4 Summary by Class &amp; Accounts'!N212</f>
        <v>0</v>
      </c>
      <c r="N251" s="764">
        <f>'O4 Summary by Class &amp; Accounts'!O212</f>
        <v>0</v>
      </c>
      <c r="O251" s="764">
        <f>'O4 Summary by Class &amp; Accounts'!P212</f>
        <v>0</v>
      </c>
      <c r="P251" s="764">
        <f>'O4 Summary by Class &amp; Accounts'!Q212</f>
        <v>0</v>
      </c>
      <c r="Q251" s="764">
        <f>'O4 Summary by Class &amp; Accounts'!R212</f>
        <v>0</v>
      </c>
      <c r="R251" s="764">
        <f>'O4 Summary by Class &amp; Accounts'!S212</f>
        <v>0</v>
      </c>
      <c r="S251" s="764">
        <f>'O4 Summary by Class &amp; Accounts'!T212</f>
        <v>0</v>
      </c>
      <c r="T251" s="764">
        <f>'O4 Summary by Class &amp; Accounts'!U212</f>
        <v>0</v>
      </c>
      <c r="U251" s="764">
        <f>'O4 Summary by Class &amp; Accounts'!V212</f>
        <v>0</v>
      </c>
      <c r="V251" s="764">
        <f>'O4 Summary by Class &amp; Accounts'!W212</f>
        <v>0</v>
      </c>
      <c r="W251" s="764">
        <f>'O4 Summary by Class &amp; Accounts'!X212</f>
        <v>0</v>
      </c>
      <c r="X251" s="650">
        <f>SUM(D251:W251)</f>
        <v>0</v>
      </c>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1163"/>
      <c r="AV251" s="1914" t="inlineStr">
        <is>
          <t/>
        </is>
      </c>
    </row>
    <row r="252" spans="1:48" s="777" customFormat="1" ht="12.75" x14ac:dyDescent="0.2">
      <c r="A252" s="1167">
        <v>6225</v>
      </c>
      <c r="B252" s="1168" t="s">
        <v>994</v>
      </c>
      <c r="C252" s="1156">
        <f>SUM(D252:W252)</f>
        <v>0</v>
      </c>
      <c r="D252" s="789">
        <f>'O4 Summary by Class &amp; Accounts'!E213</f>
        <v>0</v>
      </c>
      <c r="E252" s="789">
        <f>'O4 Summary by Class &amp; Accounts'!F213</f>
        <v>0</v>
      </c>
      <c r="F252" s="789">
        <f>'O4 Summary by Class &amp; Accounts'!G213</f>
        <v>0</v>
      </c>
      <c r="G252" s="789">
        <f>'O4 Summary by Class &amp; Accounts'!H213</f>
        <v>0</v>
      </c>
      <c r="H252" s="789">
        <f>'O4 Summary by Class &amp; Accounts'!I213</f>
        <v>0</v>
      </c>
      <c r="I252" s="789">
        <f>'O4 Summary by Class &amp; Accounts'!J213</f>
        <v>0</v>
      </c>
      <c r="J252" s="789">
        <f>'O4 Summary by Class &amp; Accounts'!K213</f>
        <v>0</v>
      </c>
      <c r="K252" s="789">
        <f>'O4 Summary by Class &amp; Accounts'!L213</f>
        <v>0</v>
      </c>
      <c r="L252" s="789">
        <f>'O4 Summary by Class &amp; Accounts'!M213</f>
        <v>0</v>
      </c>
      <c r="M252" s="789">
        <f>'O4 Summary by Class &amp; Accounts'!N213</f>
        <v>0</v>
      </c>
      <c r="N252" s="789">
        <f>'O4 Summary by Class &amp; Accounts'!O213</f>
        <v>0</v>
      </c>
      <c r="O252" s="789">
        <f>'O4 Summary by Class &amp; Accounts'!P213</f>
        <v>0</v>
      </c>
      <c r="P252" s="789">
        <f>'O4 Summary by Class &amp; Accounts'!Q213</f>
        <v>0</v>
      </c>
      <c r="Q252" s="789">
        <f>'O4 Summary by Class &amp; Accounts'!R213</f>
        <v>0</v>
      </c>
      <c r="R252" s="789">
        <f>'O4 Summary by Class &amp; Accounts'!S213</f>
        <v>0</v>
      </c>
      <c r="S252" s="789">
        <f>'O4 Summary by Class &amp; Accounts'!T213</f>
        <v>0</v>
      </c>
      <c r="T252" s="789">
        <f>'O4 Summary by Class &amp; Accounts'!U213</f>
        <v>0</v>
      </c>
      <c r="U252" s="789">
        <f>'O4 Summary by Class &amp; Accounts'!V213</f>
        <v>0</v>
      </c>
      <c r="V252" s="789">
        <f>'O4 Summary by Class &amp; Accounts'!W213</f>
        <v>0</v>
      </c>
      <c r="W252" s="789">
        <f>'O4 Summary by Class &amp; Accounts'!X213</f>
        <v>0</v>
      </c>
      <c r="X252" s="1156">
        <f>SUM(D252:W252)</f>
        <v>0</v>
      </c>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1163"/>
      <c r="AV252" s="1914" t="inlineStr">
        <is>
          <t/>
        </is>
      </c>
    </row>
    <row r="253" spans="1:48" s="673" customFormat="1" ht="12.75" x14ac:dyDescent="0.2">
      <c r="A253" s="255"/>
      <c r="B253" s="672"/>
      <c r="C253" s="814"/>
      <c r="D253" s="651"/>
      <c r="E253" s="651"/>
      <c r="F253" s="651"/>
      <c r="G253" s="651"/>
      <c r="H253" s="651"/>
      <c r="I253" s="651"/>
      <c r="J253" s="651"/>
      <c r="K253" s="651"/>
      <c r="L253" s="651"/>
      <c r="M253" s="651"/>
      <c r="N253" s="651"/>
      <c r="O253" s="651"/>
      <c r="P253" s="651"/>
      <c r="Q253" s="651"/>
      <c r="R253" s="651"/>
      <c r="S253" s="651"/>
      <c r="T253" s="651"/>
      <c r="U253" s="651"/>
      <c r="V253" s="651"/>
      <c r="W253" s="651"/>
      <c r="X253" s="653"/>
      <c r="Y253" s="651"/>
      <c r="Z253" s="651"/>
      <c r="AA253" s="651"/>
      <c r="AB253" s="651"/>
      <c r="AC253" s="651"/>
      <c r="AD253" s="651"/>
      <c r="AE253" s="651"/>
      <c r="AF253" s="651"/>
      <c r="AG253" s="651"/>
      <c r="AH253" s="651"/>
      <c r="AI253" s="651"/>
      <c r="AJ253" s="651"/>
      <c r="AK253" s="651"/>
      <c r="AL253" s="651"/>
      <c r="AM253" s="651"/>
      <c r="AN253" s="651"/>
      <c r="AO253" s="651"/>
      <c r="AP253" s="651"/>
      <c r="AQ253" s="651"/>
      <c r="AR253" s="651"/>
      <c r="AS253" s="814"/>
      <c r="AV253" s="1712"/>
    </row>
    <row r="254" spans="1:48" s="673" customFormat="1" ht="12.75" x14ac:dyDescent="0.2">
      <c r="A254" s="255"/>
      <c r="B254" s="706" t="s">
        <v>747</v>
      </c>
      <c r="C254" s="1203">
        <f t="shared" ref="C254:X254" si="44">SUM(C180:C253)</f>
        <v>2999719.9286075146</v>
      </c>
      <c r="D254" s="649">
        <f t="shared" si="44"/>
        <v>1991904.6003730295</v>
      </c>
      <c r="E254" s="649">
        <f t="shared" si="44"/>
        <v>507117.83170491725</v>
      </c>
      <c r="F254" s="649">
        <f t="shared" si="44"/>
        <v>345135.99124772474</v>
      </c>
      <c r="G254" s="649">
        <f t="shared" si="44"/>
        <v>0</v>
      </c>
      <c r="H254" s="649">
        <f t="shared" si="44"/>
        <v>0</v>
      </c>
      <c r="I254" s="649">
        <f t="shared" si="44"/>
        <v>49647.217361303454</v>
      </c>
      <c r="J254" s="649">
        <f t="shared" si="44"/>
        <v>101496.0687618207</v>
      </c>
      <c r="K254" s="649">
        <f t="shared" si="44"/>
        <v>0</v>
      </c>
      <c r="L254" s="649">
        <f t="shared" si="44"/>
        <v>4418.2191587192538</v>
      </c>
      <c r="M254" s="649">
        <f t="shared" si="44"/>
        <v>0</v>
      </c>
      <c r="N254" s="649">
        <f t="shared" si="44"/>
        <v>0</v>
      </c>
      <c r="O254" s="649">
        <f t="shared" si="44"/>
        <v>0</v>
      </c>
      <c r="P254" s="649">
        <f t="shared" si="44"/>
        <v>0</v>
      </c>
      <c r="Q254" s="649">
        <f t="shared" si="44"/>
        <v>0</v>
      </c>
      <c r="R254" s="649">
        <f t="shared" si="44"/>
        <v>0</v>
      </c>
      <c r="S254" s="649">
        <f t="shared" si="44"/>
        <v>0</v>
      </c>
      <c r="T254" s="649">
        <f t="shared" si="44"/>
        <v>0</v>
      </c>
      <c r="U254" s="649">
        <f t="shared" si="44"/>
        <v>0</v>
      </c>
      <c r="V254" s="649">
        <f t="shared" si="44"/>
        <v>0</v>
      </c>
      <c r="W254" s="649">
        <f t="shared" si="44"/>
        <v>0</v>
      </c>
      <c r="X254" s="1203">
        <f t="shared" si="44"/>
        <v>2999719.9286075146</v>
      </c>
      <c r="Y254" s="651"/>
      <c r="Z254" s="651"/>
      <c r="AA254" s="651"/>
      <c r="AB254" s="651"/>
      <c r="AC254" s="651"/>
      <c r="AD254" s="651"/>
      <c r="AE254" s="651"/>
      <c r="AF254" s="651"/>
      <c r="AG254" s="651"/>
      <c r="AH254" s="651"/>
      <c r="AI254" s="651"/>
      <c r="AJ254" s="651"/>
      <c r="AK254" s="651"/>
      <c r="AL254" s="651"/>
      <c r="AM254" s="651"/>
      <c r="AN254" s="651"/>
      <c r="AO254" s="651"/>
      <c r="AP254" s="651"/>
      <c r="AQ254" s="651"/>
      <c r="AR254" s="651"/>
      <c r="AS254" s="814"/>
      <c r="AV254" s="1712"/>
    </row>
    <row r="255" spans="1:48" s="673" customFormat="1" ht="12.75" x14ac:dyDescent="0.2">
      <c r="A255" s="255"/>
      <c r="B255" s="672"/>
      <c r="C255" s="814"/>
      <c r="D255" s="651"/>
      <c r="E255" s="651"/>
      <c r="F255" s="651"/>
      <c r="G255" s="651"/>
      <c r="H255" s="651"/>
      <c r="I255" s="651"/>
      <c r="J255" s="651"/>
      <c r="K255" s="651"/>
      <c r="L255" s="651"/>
      <c r="M255" s="651"/>
      <c r="N255" s="651"/>
      <c r="O255" s="651"/>
      <c r="P255" s="651"/>
      <c r="Q255" s="651"/>
      <c r="R255" s="651"/>
      <c r="S255" s="651"/>
      <c r="T255" s="651"/>
      <c r="U255" s="651"/>
      <c r="V255" s="651"/>
      <c r="W255" s="651"/>
      <c r="X255" s="653"/>
      <c r="Y255" s="651"/>
      <c r="Z255" s="651"/>
      <c r="AA255" s="651"/>
      <c r="AB255" s="651"/>
      <c r="AC255" s="651"/>
      <c r="AD255" s="651"/>
      <c r="AE255" s="651"/>
      <c r="AF255" s="651"/>
      <c r="AG255" s="651"/>
      <c r="AH255" s="651"/>
      <c r="AI255" s="651"/>
      <c r="AJ255" s="651"/>
      <c r="AK255" s="651"/>
      <c r="AL255" s="651"/>
      <c r="AM255" s="651"/>
      <c r="AN255" s="651"/>
      <c r="AO255" s="651"/>
      <c r="AP255" s="651"/>
      <c r="AQ255" s="651"/>
      <c r="AR255" s="651"/>
      <c r="AS255" s="814"/>
      <c r="AV255" s="1712"/>
    </row>
    <row r="256" spans="1:48" s="673" customFormat="1" ht="12.75" x14ac:dyDescent="0.2">
      <c r="A256" s="255"/>
      <c r="C256" s="814"/>
      <c r="D256" s="651"/>
      <c r="E256" s="651"/>
      <c r="F256" s="651"/>
      <c r="G256" s="651"/>
      <c r="H256" s="651"/>
      <c r="I256" s="651"/>
      <c r="J256" s="651"/>
      <c r="K256" s="651"/>
      <c r="L256" s="651"/>
      <c r="M256" s="651"/>
      <c r="N256" s="651"/>
      <c r="O256" s="651"/>
      <c r="P256" s="651"/>
      <c r="Q256" s="651"/>
      <c r="R256" s="651"/>
      <c r="S256" s="651"/>
      <c r="T256" s="651"/>
      <c r="U256" s="651"/>
      <c r="V256" s="651"/>
      <c r="W256" s="651"/>
      <c r="X256" s="653"/>
      <c r="Y256" s="651"/>
      <c r="Z256" s="651"/>
      <c r="AA256" s="651"/>
      <c r="AB256" s="651"/>
      <c r="AC256" s="651"/>
      <c r="AD256" s="651"/>
      <c r="AE256" s="651"/>
      <c r="AF256" s="651"/>
      <c r="AG256" s="651"/>
      <c r="AH256" s="651"/>
      <c r="AI256" s="651"/>
      <c r="AJ256" s="651"/>
      <c r="AK256" s="651"/>
      <c r="AL256" s="651"/>
      <c r="AM256" s="651"/>
      <c r="AN256" s="651"/>
      <c r="AO256" s="651"/>
      <c r="AP256" s="651"/>
      <c r="AQ256" s="651"/>
      <c r="AR256" s="651"/>
      <c r="AS256" s="814"/>
      <c r="AV256" s="1712"/>
    </row>
    <row r="257" spans="1:66" s="1803" customFormat="1" ht="12.75" x14ac:dyDescent="0.2">
      <c r="A257" s="1802"/>
      <c r="C257" s="1804"/>
      <c r="D257" s="1805"/>
      <c r="E257" s="1805"/>
      <c r="F257" s="1805"/>
      <c r="G257" s="1805"/>
      <c r="H257" s="1805"/>
      <c r="I257" s="1805"/>
      <c r="J257" s="1805"/>
      <c r="K257" s="1805"/>
      <c r="L257" s="1805"/>
      <c r="M257" s="1805"/>
      <c r="N257" s="1805"/>
      <c r="O257" s="1805"/>
      <c r="P257" s="1805"/>
      <c r="Q257" s="1805"/>
      <c r="R257" s="1805"/>
      <c r="S257" s="1805"/>
      <c r="T257" s="1805"/>
      <c r="U257" s="1805"/>
      <c r="V257" s="1805"/>
      <c r="W257" s="1805"/>
      <c r="X257" s="1806"/>
      <c r="Y257" s="1805"/>
      <c r="Z257" s="1805"/>
      <c r="AA257" s="1805"/>
      <c r="AB257" s="1805"/>
      <c r="AC257" s="1805"/>
      <c r="AD257" s="1805"/>
      <c r="AE257" s="1805"/>
      <c r="AF257" s="1805"/>
      <c r="AG257" s="1805"/>
      <c r="AH257" s="1805"/>
      <c r="AI257" s="1805"/>
      <c r="AJ257" s="1805"/>
      <c r="AK257" s="1805"/>
      <c r="AL257" s="1805"/>
      <c r="AM257" s="1805"/>
      <c r="AN257" s="1805"/>
      <c r="AO257" s="1805"/>
      <c r="AP257" s="1805"/>
      <c r="AQ257" s="1805"/>
      <c r="AR257" s="1805"/>
      <c r="AS257" s="1804"/>
      <c r="AV257" s="1915"/>
    </row>
    <row r="258" spans="1:66" s="673" customFormat="1" ht="13.5" thickBot="1" x14ac:dyDescent="0.25">
      <c r="A258" s="255"/>
      <c r="C258" s="814"/>
      <c r="D258" s="651"/>
      <c r="E258" s="651"/>
      <c r="F258" s="651"/>
      <c r="G258" s="651"/>
      <c r="H258" s="651"/>
      <c r="I258" s="651"/>
      <c r="J258" s="651"/>
      <c r="K258" s="651"/>
      <c r="L258" s="651"/>
      <c r="M258" s="651"/>
      <c r="N258" s="651"/>
      <c r="O258" s="651"/>
      <c r="P258" s="651"/>
      <c r="Q258" s="651"/>
      <c r="R258" s="651"/>
      <c r="S258" s="651"/>
      <c r="T258" s="651"/>
      <c r="U258" s="651"/>
      <c r="V258" s="651"/>
      <c r="W258" s="651"/>
      <c r="X258" s="653"/>
      <c r="Y258" s="651"/>
      <c r="Z258" s="651"/>
      <c r="AA258" s="651"/>
      <c r="AB258" s="651"/>
      <c r="AC258" s="651"/>
      <c r="AD258" s="651"/>
      <c r="AE258" s="651"/>
      <c r="AF258" s="651"/>
      <c r="AG258" s="651"/>
      <c r="AH258" s="651"/>
      <c r="AI258" s="651"/>
      <c r="AJ258" s="651"/>
      <c r="AK258" s="651"/>
      <c r="AL258" s="651"/>
      <c r="AM258" s="651"/>
      <c r="AN258" s="651"/>
      <c r="AO258" s="651"/>
      <c r="AP258" s="651"/>
      <c r="AQ258" s="651"/>
      <c r="AR258" s="651"/>
      <c r="AS258" s="814"/>
      <c r="AV258" s="1712"/>
    </row>
    <row r="259" spans="1:66" s="673" customFormat="1" ht="18" x14ac:dyDescent="0.2">
      <c r="C259" s="2533" t="s">
        <v>690</v>
      </c>
      <c r="D259" s="2534"/>
      <c r="E259" s="1795"/>
      <c r="F259" s="1795"/>
      <c r="G259" s="1795"/>
      <c r="H259" s="1795"/>
      <c r="I259" s="1795"/>
      <c r="J259" s="1795"/>
      <c r="K259" s="1795"/>
      <c r="L259" s="1795"/>
      <c r="M259" s="1795"/>
      <c r="N259" s="1795"/>
      <c r="O259" s="1795"/>
      <c r="P259" s="1795"/>
      <c r="Q259" s="1795"/>
      <c r="R259" s="1795"/>
      <c r="S259" s="1795"/>
      <c r="T259" s="1795"/>
      <c r="U259" s="1795"/>
      <c r="V259" s="1795"/>
      <c r="W259" s="1795"/>
      <c r="X259" s="1796"/>
      <c r="Y259" s="2533" t="s">
        <v>577</v>
      </c>
      <c r="Z259" s="2534"/>
      <c r="AA259" s="1795"/>
      <c r="AB259" s="1795"/>
      <c r="AC259" s="1795"/>
      <c r="AD259" s="1795"/>
      <c r="AE259" s="1795"/>
      <c r="AF259" s="1795"/>
      <c r="AG259" s="1795"/>
      <c r="AH259" s="1795"/>
      <c r="AI259" s="1795"/>
      <c r="AJ259" s="1795"/>
      <c r="AK259" s="1795"/>
      <c r="AL259" s="1795"/>
      <c r="AM259" s="1795"/>
      <c r="AN259" s="1795"/>
      <c r="AO259" s="1795"/>
      <c r="AP259" s="1795"/>
      <c r="AQ259" s="1795"/>
      <c r="AR259" s="1795"/>
      <c r="AS259" s="1800"/>
      <c r="AV259" s="1712"/>
    </row>
    <row r="260" spans="1:66" s="317" customFormat="1" ht="39" thickBot="1" x14ac:dyDescent="0.25">
      <c r="A260" s="2539" t="s">
        <v>809</v>
      </c>
      <c r="B260" s="2539"/>
      <c r="C260" s="1797" t="str">
        <f t="shared" ref="C260:AS260" si="45">C23</f>
        <v>Demand Total</v>
      </c>
      <c r="D260" s="1798" t="str">
        <f t="shared" si="45"/>
        <v>Residential</v>
      </c>
      <c r="E260" s="1798" t="str">
        <f t="shared" si="45"/>
        <v>GS &lt;50</v>
      </c>
      <c r="F260" s="1798" t="str">
        <f t="shared" si="45"/>
        <v>GS &gt;50kW</v>
      </c>
      <c r="G260" s="1798" t="str">
        <f t="shared" si="45"/>
        <v>GS&gt; 50-TOU</v>
      </c>
      <c r="H260" s="1798" t="str">
        <f t="shared" si="45"/>
        <v>GS &gt;50-Intermediate</v>
      </c>
      <c r="I260" s="1798" t="str">
        <f t="shared" si="45"/>
        <v>Large User</v>
      </c>
      <c r="J260" s="1798" t="str">
        <f t="shared" si="45"/>
        <v>Street Light</v>
      </c>
      <c r="K260" s="1798" t="str">
        <f t="shared" si="45"/>
        <v>Sentinel</v>
      </c>
      <c r="L260" s="1798" t="str">
        <f t="shared" si="45"/>
        <v>Unmetered Scattered Load</v>
      </c>
      <c r="M260" s="1798" t="str">
        <f t="shared" si="45"/>
        <v>Embedded Distributor</v>
      </c>
      <c r="N260" s="1798" t="str">
        <f t="shared" si="45"/>
        <v>Back-up/Standby Power</v>
      </c>
      <c r="O260" s="1798" t="str">
        <f t="shared" si="45"/>
        <v>Rate Class 1</v>
      </c>
      <c r="P260" s="1798" t="str">
        <f t="shared" si="45"/>
        <v>Rate class 2</v>
      </c>
      <c r="Q260" s="1798" t="str">
        <f t="shared" si="45"/>
        <v>Rate class 3</v>
      </c>
      <c r="R260" s="1798" t="str">
        <f t="shared" si="45"/>
        <v>Rate class 4</v>
      </c>
      <c r="S260" s="1798" t="str">
        <f t="shared" si="45"/>
        <v>Rate class 5</v>
      </c>
      <c r="T260" s="1798" t="str">
        <f t="shared" si="45"/>
        <v>Rate class 6</v>
      </c>
      <c r="U260" s="1798" t="str">
        <f t="shared" si="45"/>
        <v>Rate class 7</v>
      </c>
      <c r="V260" s="1798" t="str">
        <f t="shared" si="45"/>
        <v>Rate class 8</v>
      </c>
      <c r="W260" s="1798" t="str">
        <f t="shared" si="45"/>
        <v>Rate class 9</v>
      </c>
      <c r="X260" s="1799" t="str">
        <f t="shared" si="45"/>
        <v>Customer Total</v>
      </c>
      <c r="Y260" s="1797" t="str">
        <f t="shared" si="45"/>
        <v>Residential</v>
      </c>
      <c r="Z260" s="1798" t="str">
        <f t="shared" si="45"/>
        <v>GS &lt;50</v>
      </c>
      <c r="AA260" s="1798" t="str">
        <f t="shared" si="45"/>
        <v>GS &gt;50kW</v>
      </c>
      <c r="AB260" s="1798" t="str">
        <f t="shared" si="45"/>
        <v>GS&gt; 50-TOU</v>
      </c>
      <c r="AC260" s="1798" t="str">
        <f t="shared" si="45"/>
        <v>GS &gt;50-Intermediate</v>
      </c>
      <c r="AD260" s="1798" t="str">
        <f t="shared" si="45"/>
        <v>Large User</v>
      </c>
      <c r="AE260" s="1798" t="str">
        <f t="shared" si="45"/>
        <v>Street Light</v>
      </c>
      <c r="AF260" s="1798" t="str">
        <f t="shared" si="45"/>
        <v>Sentinel</v>
      </c>
      <c r="AG260" s="1798" t="str">
        <f t="shared" si="45"/>
        <v>Unmetered Scattered Load</v>
      </c>
      <c r="AH260" s="1798" t="str">
        <f t="shared" si="45"/>
        <v>Embedded Distributor</v>
      </c>
      <c r="AI260" s="1798" t="str">
        <f t="shared" si="45"/>
        <v>Back-up/Standby Power</v>
      </c>
      <c r="AJ260" s="1798" t="str">
        <f t="shared" si="45"/>
        <v>Rate Class 1</v>
      </c>
      <c r="AK260" s="1798" t="str">
        <f t="shared" si="45"/>
        <v>Rate class 2</v>
      </c>
      <c r="AL260" s="1798" t="str">
        <f t="shared" si="45"/>
        <v>Rate class 3</v>
      </c>
      <c r="AM260" s="1798" t="str">
        <f t="shared" si="45"/>
        <v>Rate class 4</v>
      </c>
      <c r="AN260" s="1798" t="str">
        <f t="shared" si="45"/>
        <v>Rate class 5</v>
      </c>
      <c r="AO260" s="1798" t="str">
        <f t="shared" si="45"/>
        <v>Rate class 6</v>
      </c>
      <c r="AP260" s="1798" t="str">
        <f t="shared" si="45"/>
        <v>Rate class 7</v>
      </c>
      <c r="AQ260" s="1798" t="str">
        <f t="shared" si="45"/>
        <v>Rate class 8</v>
      </c>
      <c r="AR260" s="1798" t="str">
        <f t="shared" si="45"/>
        <v>Rate class 9</v>
      </c>
      <c r="AS260" s="1799" t="str">
        <f t="shared" si="45"/>
        <v>Total</v>
      </c>
      <c r="AT260" s="1776"/>
      <c r="AU260" s="1776"/>
      <c r="AV260" s="1711"/>
    </row>
    <row r="261" spans="1:66" s="673" customFormat="1" ht="12.75" x14ac:dyDescent="0.2">
      <c r="A261" s="255"/>
      <c r="B261" s="218"/>
      <c r="C261" s="1769"/>
      <c r="D261" s="651"/>
      <c r="E261" s="651"/>
      <c r="F261" s="651"/>
      <c r="G261" s="651"/>
      <c r="H261" s="651"/>
      <c r="I261" s="651"/>
      <c r="J261" s="651"/>
      <c r="K261" s="651"/>
      <c r="L261" s="651"/>
      <c r="M261" s="651"/>
      <c r="N261" s="651"/>
      <c r="O261" s="651"/>
      <c r="P261" s="651"/>
      <c r="Q261" s="651"/>
      <c r="R261" s="651"/>
      <c r="S261" s="651"/>
      <c r="T261" s="651"/>
      <c r="U261" s="651"/>
      <c r="V261" s="651"/>
      <c r="W261" s="651"/>
      <c r="X261" s="653"/>
      <c r="Y261" s="651"/>
      <c r="Z261" s="651"/>
      <c r="AA261" s="651"/>
      <c r="AB261" s="651"/>
      <c r="AC261" s="651"/>
      <c r="AD261" s="651"/>
      <c r="AE261" s="651"/>
      <c r="AF261" s="651"/>
      <c r="AG261" s="651"/>
      <c r="AH261" s="651"/>
      <c r="AI261" s="651"/>
      <c r="AJ261" s="651"/>
      <c r="AK261" s="651"/>
      <c r="AL261" s="651"/>
      <c r="AM261" s="651"/>
      <c r="AN261" s="651"/>
      <c r="AO261" s="651"/>
      <c r="AP261" s="651"/>
      <c r="AQ261" s="651"/>
      <c r="AR261" s="651"/>
      <c r="AS261" s="814"/>
      <c r="AV261" s="1712"/>
    </row>
    <row r="262" spans="1:66" s="673" customFormat="1" ht="12.75" x14ac:dyDescent="0.2">
      <c r="A262" s="255"/>
      <c r="B262" s="218">
        <v>1808</v>
      </c>
      <c r="C262" s="1769">
        <f t="shared" ref="C262:C295" si="46">SUMIF($AV$117:$AV$159, $B262,C$117:C$159)</f>
        <v>0</v>
      </c>
      <c r="D262" s="1769">
        <f t="shared" ref="D262:AS266" si="47">SUMIF($AV$117:$AV$159, $B262,D$117:D$159)</f>
        <v>0</v>
      </c>
      <c r="E262" s="1769">
        <f t="shared" si="47"/>
        <v>0</v>
      </c>
      <c r="F262" s="1769">
        <f t="shared" si="47"/>
        <v>0</v>
      </c>
      <c r="G262" s="1769">
        <f t="shared" si="47"/>
        <v>0</v>
      </c>
      <c r="H262" s="1769">
        <f t="shared" si="47"/>
        <v>0</v>
      </c>
      <c r="I262" s="1769">
        <f t="shared" si="47"/>
        <v>0</v>
      </c>
      <c r="J262" s="1769">
        <f t="shared" si="47"/>
        <v>0</v>
      </c>
      <c r="K262" s="1769">
        <f t="shared" si="47"/>
        <v>0</v>
      </c>
      <c r="L262" s="1769">
        <f t="shared" si="47"/>
        <v>0</v>
      </c>
      <c r="M262" s="1769">
        <f t="shared" si="47"/>
        <v>0</v>
      </c>
      <c r="N262" s="1769">
        <f t="shared" si="47"/>
        <v>0</v>
      </c>
      <c r="O262" s="1769">
        <f t="shared" si="47"/>
        <v>0</v>
      </c>
      <c r="P262" s="1769">
        <f t="shared" si="47"/>
        <v>0</v>
      </c>
      <c r="Q262" s="1769">
        <f t="shared" si="47"/>
        <v>0</v>
      </c>
      <c r="R262" s="1769">
        <f t="shared" si="47"/>
        <v>0</v>
      </c>
      <c r="S262" s="1769">
        <f t="shared" si="47"/>
        <v>0</v>
      </c>
      <c r="T262" s="1769">
        <f t="shared" si="47"/>
        <v>0</v>
      </c>
      <c r="U262" s="1769">
        <f t="shared" si="47"/>
        <v>0</v>
      </c>
      <c r="V262" s="1769">
        <f t="shared" si="47"/>
        <v>0</v>
      </c>
      <c r="W262" s="1769">
        <f t="shared" si="47"/>
        <v>0</v>
      </c>
      <c r="X262" s="1769">
        <f t="shared" si="47"/>
        <v>0</v>
      </c>
      <c r="Y262" s="1769">
        <f t="shared" si="47"/>
        <v>0</v>
      </c>
      <c r="Z262" s="1769">
        <f t="shared" si="47"/>
        <v>0</v>
      </c>
      <c r="AA262" s="1769">
        <f t="shared" si="47"/>
        <v>0</v>
      </c>
      <c r="AB262" s="1769">
        <f t="shared" si="47"/>
        <v>0</v>
      </c>
      <c r="AC262" s="1769">
        <f t="shared" si="47"/>
        <v>0</v>
      </c>
      <c r="AD262" s="1769">
        <f t="shared" si="47"/>
        <v>0</v>
      </c>
      <c r="AE262" s="1769">
        <f t="shared" si="47"/>
        <v>0</v>
      </c>
      <c r="AF262" s="1769">
        <f t="shared" si="47"/>
        <v>0</v>
      </c>
      <c r="AG262" s="1769">
        <f t="shared" si="47"/>
        <v>0</v>
      </c>
      <c r="AH262" s="1769">
        <f t="shared" si="47"/>
        <v>0</v>
      </c>
      <c r="AI262" s="1769">
        <f t="shared" si="47"/>
        <v>0</v>
      </c>
      <c r="AJ262" s="1769">
        <f t="shared" si="47"/>
        <v>0</v>
      </c>
      <c r="AK262" s="1769">
        <f t="shared" si="47"/>
        <v>0</v>
      </c>
      <c r="AL262" s="1769">
        <f t="shared" si="47"/>
        <v>0</v>
      </c>
      <c r="AM262" s="1769">
        <f t="shared" si="47"/>
        <v>0</v>
      </c>
      <c r="AN262" s="1769">
        <f t="shared" si="47"/>
        <v>0</v>
      </c>
      <c r="AO262" s="1769">
        <f t="shared" si="47"/>
        <v>0</v>
      </c>
      <c r="AP262" s="1769">
        <f t="shared" si="47"/>
        <v>0</v>
      </c>
      <c r="AQ262" s="1769">
        <f t="shared" si="47"/>
        <v>0</v>
      </c>
      <c r="AR262" s="1769">
        <f t="shared" si="47"/>
        <v>0</v>
      </c>
      <c r="AS262" s="1769">
        <f t="shared" si="47"/>
        <v>0</v>
      </c>
      <c r="AT262" s="1769"/>
      <c r="AU262" s="1769"/>
      <c r="AV262" s="1916"/>
      <c r="AW262" s="1769"/>
      <c r="AX262" s="1769"/>
      <c r="AY262" s="1769"/>
      <c r="AZ262" s="1769"/>
      <c r="BA262" s="1769"/>
      <c r="BB262" s="1769"/>
      <c r="BC262" s="1769"/>
      <c r="BD262" s="1769"/>
      <c r="BE262" s="1769"/>
      <c r="BF262" s="1769"/>
      <c r="BG262" s="1769"/>
      <c r="BH262" s="1769"/>
      <c r="BI262" s="1769"/>
      <c r="BJ262" s="1769"/>
      <c r="BK262" s="1769"/>
      <c r="BL262" s="1769"/>
      <c r="BM262" s="1769"/>
      <c r="BN262" s="1769"/>
    </row>
    <row r="263" spans="1:66" s="673" customFormat="1" ht="12.75" x14ac:dyDescent="0.2">
      <c r="A263" s="255"/>
      <c r="B263" s="218">
        <v>1815</v>
      </c>
      <c r="C263" s="1769">
        <f t="shared" si="46"/>
        <v>33641.563441225851</v>
      </c>
      <c r="D263" s="1769">
        <f t="shared" ref="D263:R263" si="48">SUMIF($AV$117:$AV$159, $B263,D$117:D$159)</f>
        <v>10622.739228197559</v>
      </c>
      <c r="E263" s="1769">
        <f t="shared" si="48"/>
        <v>9064.9986675364526</v>
      </c>
      <c r="F263" s="1769">
        <f t="shared" si="48"/>
        <v>10784.097478425347</v>
      </c>
      <c r="G263" s="1769">
        <f t="shared" si="48"/>
        <v>0</v>
      </c>
      <c r="H263" s="1769">
        <f t="shared" si="48"/>
        <v>0</v>
      </c>
      <c r="I263" s="1769">
        <f t="shared" si="48"/>
        <v>3070.3435868434372</v>
      </c>
      <c r="J263" s="1769">
        <f t="shared" si="48"/>
        <v>72.383376235855209</v>
      </c>
      <c r="K263" s="1769">
        <f t="shared" si="48"/>
        <v>0</v>
      </c>
      <c r="L263" s="1769">
        <f t="shared" si="48"/>
        <v>27.001103987201937</v>
      </c>
      <c r="M263" s="1769">
        <f t="shared" si="48"/>
        <v>0</v>
      </c>
      <c r="N263" s="1769">
        <f t="shared" si="48"/>
        <v>0</v>
      </c>
      <c r="O263" s="1769">
        <f t="shared" si="48"/>
        <v>0</v>
      </c>
      <c r="P263" s="1769">
        <f t="shared" si="48"/>
        <v>0</v>
      </c>
      <c r="Q263" s="1769">
        <f t="shared" si="48"/>
        <v>0</v>
      </c>
      <c r="R263" s="1769">
        <f t="shared" si="48"/>
        <v>0</v>
      </c>
      <c r="S263" s="1769">
        <f t="shared" si="47"/>
        <v>0</v>
      </c>
      <c r="T263" s="1769">
        <f t="shared" si="47"/>
        <v>0</v>
      </c>
      <c r="U263" s="1769">
        <f t="shared" si="47"/>
        <v>0</v>
      </c>
      <c r="V263" s="1769">
        <f t="shared" si="47"/>
        <v>0</v>
      </c>
      <c r="W263" s="1769">
        <f t="shared" si="47"/>
        <v>0</v>
      </c>
      <c r="X263" s="1769">
        <f t="shared" si="47"/>
        <v>0</v>
      </c>
      <c r="Y263" s="1769">
        <f t="shared" si="47"/>
        <v>0</v>
      </c>
      <c r="Z263" s="1769">
        <f t="shared" si="47"/>
        <v>0</v>
      </c>
      <c r="AA263" s="1769">
        <f t="shared" si="47"/>
        <v>0</v>
      </c>
      <c r="AB263" s="1769">
        <f t="shared" si="47"/>
        <v>0</v>
      </c>
      <c r="AC263" s="1769">
        <f t="shared" si="47"/>
        <v>0</v>
      </c>
      <c r="AD263" s="1769">
        <f t="shared" si="47"/>
        <v>0</v>
      </c>
      <c r="AE263" s="1769">
        <f t="shared" si="47"/>
        <v>0</v>
      </c>
      <c r="AF263" s="1769">
        <f t="shared" si="47"/>
        <v>0</v>
      </c>
      <c r="AG263" s="1769">
        <f t="shared" si="47"/>
        <v>0</v>
      </c>
      <c r="AH263" s="1769">
        <f t="shared" si="47"/>
        <v>0</v>
      </c>
      <c r="AI263" s="1769">
        <f t="shared" si="47"/>
        <v>0</v>
      </c>
      <c r="AJ263" s="1769">
        <f t="shared" si="47"/>
        <v>0</v>
      </c>
      <c r="AK263" s="1769">
        <f t="shared" si="47"/>
        <v>0</v>
      </c>
      <c r="AL263" s="1769">
        <f t="shared" si="47"/>
        <v>0</v>
      </c>
      <c r="AM263" s="1769">
        <f t="shared" si="47"/>
        <v>0</v>
      </c>
      <c r="AN263" s="1769">
        <f t="shared" si="47"/>
        <v>0</v>
      </c>
      <c r="AO263" s="1769">
        <f t="shared" si="47"/>
        <v>0</v>
      </c>
      <c r="AP263" s="1769">
        <f t="shared" si="47"/>
        <v>0</v>
      </c>
      <c r="AQ263" s="1769">
        <f t="shared" si="47"/>
        <v>0</v>
      </c>
      <c r="AR263" s="1769">
        <f t="shared" si="47"/>
        <v>0</v>
      </c>
      <c r="AS263" s="1769">
        <f t="shared" si="47"/>
        <v>0</v>
      </c>
      <c r="AT263" s="1769"/>
      <c r="AU263" s="1769"/>
      <c r="AV263" s="1916"/>
      <c r="AW263" s="1769"/>
      <c r="AX263" s="1769"/>
      <c r="AY263" s="1769"/>
      <c r="AZ263" s="1769"/>
      <c r="BA263" s="1769"/>
      <c r="BB263" s="1769"/>
      <c r="BC263" s="1769"/>
      <c r="BD263" s="1769"/>
      <c r="BE263" s="1769"/>
      <c r="BF263" s="1769"/>
      <c r="BG263" s="1769"/>
      <c r="BH263" s="1769"/>
      <c r="BI263" s="1769"/>
      <c r="BJ263" s="1769"/>
      <c r="BK263" s="1769"/>
      <c r="BL263" s="1769"/>
      <c r="BM263" s="1769"/>
      <c r="BN263" s="1769"/>
    </row>
    <row r="264" spans="1:66" s="673" customFormat="1" ht="12.75" x14ac:dyDescent="0.2">
      <c r="A264" s="255"/>
      <c r="B264" s="218">
        <v>1820</v>
      </c>
      <c r="C264" s="1769">
        <f t="shared" si="46"/>
        <v>0</v>
      </c>
      <c r="D264" s="1769">
        <f t="shared" si="47"/>
        <v>0</v>
      </c>
      <c r="E264" s="1769">
        <f t="shared" si="47"/>
        <v>0</v>
      </c>
      <c r="F264" s="1769">
        <f t="shared" si="47"/>
        <v>0</v>
      </c>
      <c r="G264" s="1769">
        <f t="shared" si="47"/>
        <v>0</v>
      </c>
      <c r="H264" s="1769">
        <f t="shared" si="47"/>
        <v>0</v>
      </c>
      <c r="I264" s="1769">
        <f t="shared" si="47"/>
        <v>0</v>
      </c>
      <c r="J264" s="1769">
        <f t="shared" si="47"/>
        <v>0</v>
      </c>
      <c r="K264" s="1769">
        <f t="shared" si="47"/>
        <v>0</v>
      </c>
      <c r="L264" s="1769">
        <f t="shared" si="47"/>
        <v>0</v>
      </c>
      <c r="M264" s="1769">
        <f t="shared" si="47"/>
        <v>0</v>
      </c>
      <c r="N264" s="1769">
        <f t="shared" si="47"/>
        <v>0</v>
      </c>
      <c r="O264" s="1769">
        <f t="shared" si="47"/>
        <v>0</v>
      </c>
      <c r="P264" s="1769">
        <f t="shared" si="47"/>
        <v>0</v>
      </c>
      <c r="Q264" s="1769">
        <f t="shared" si="47"/>
        <v>0</v>
      </c>
      <c r="R264" s="1769">
        <f t="shared" si="47"/>
        <v>0</v>
      </c>
      <c r="S264" s="1769">
        <f t="shared" si="47"/>
        <v>0</v>
      </c>
      <c r="T264" s="1769">
        <f t="shared" si="47"/>
        <v>0</v>
      </c>
      <c r="U264" s="1769">
        <f t="shared" si="47"/>
        <v>0</v>
      </c>
      <c r="V264" s="1769">
        <f t="shared" si="47"/>
        <v>0</v>
      </c>
      <c r="W264" s="1769">
        <f t="shared" si="47"/>
        <v>0</v>
      </c>
      <c r="X264" s="1769">
        <f t="shared" si="47"/>
        <v>0</v>
      </c>
      <c r="Y264" s="1769">
        <f t="shared" si="47"/>
        <v>0</v>
      </c>
      <c r="Z264" s="1769">
        <f t="shared" si="47"/>
        <v>0</v>
      </c>
      <c r="AA264" s="1769">
        <f t="shared" si="47"/>
        <v>0</v>
      </c>
      <c r="AB264" s="1769">
        <f t="shared" si="47"/>
        <v>0</v>
      </c>
      <c r="AC264" s="1769">
        <f t="shared" si="47"/>
        <v>0</v>
      </c>
      <c r="AD264" s="1769">
        <f t="shared" si="47"/>
        <v>0</v>
      </c>
      <c r="AE264" s="1769">
        <f t="shared" si="47"/>
        <v>0</v>
      </c>
      <c r="AF264" s="1769">
        <f t="shared" si="47"/>
        <v>0</v>
      </c>
      <c r="AG264" s="1769">
        <f t="shared" si="47"/>
        <v>0</v>
      </c>
      <c r="AH264" s="1769">
        <f t="shared" si="47"/>
        <v>0</v>
      </c>
      <c r="AI264" s="1769">
        <f t="shared" si="47"/>
        <v>0</v>
      </c>
      <c r="AJ264" s="1769">
        <f t="shared" si="47"/>
        <v>0</v>
      </c>
      <c r="AK264" s="1769">
        <f t="shared" si="47"/>
        <v>0</v>
      </c>
      <c r="AL264" s="1769">
        <f t="shared" si="47"/>
        <v>0</v>
      </c>
      <c r="AM264" s="1769">
        <f t="shared" si="47"/>
        <v>0</v>
      </c>
      <c r="AN264" s="1769">
        <f t="shared" si="47"/>
        <v>0</v>
      </c>
      <c r="AO264" s="1769">
        <f t="shared" si="47"/>
        <v>0</v>
      </c>
      <c r="AP264" s="1769">
        <f t="shared" si="47"/>
        <v>0</v>
      </c>
      <c r="AQ264" s="1769">
        <f t="shared" si="47"/>
        <v>0</v>
      </c>
      <c r="AR264" s="1769">
        <f t="shared" si="47"/>
        <v>0</v>
      </c>
      <c r="AS264" s="1769">
        <f t="shared" si="47"/>
        <v>0</v>
      </c>
      <c r="AT264" s="1769"/>
      <c r="AU264" s="1769"/>
      <c r="AV264" s="1916"/>
      <c r="AW264" s="1769"/>
      <c r="AX264" s="1769"/>
      <c r="AY264" s="1769"/>
      <c r="AZ264" s="1769"/>
      <c r="BA264" s="1769"/>
      <c r="BB264" s="1769"/>
      <c r="BC264" s="1769"/>
      <c r="BD264" s="1769"/>
      <c r="BE264" s="1769"/>
      <c r="BF264" s="1769"/>
      <c r="BG264" s="1769"/>
      <c r="BH264" s="1769"/>
      <c r="BI264" s="1769"/>
      <c r="BJ264" s="1769"/>
      <c r="BK264" s="1769"/>
      <c r="BL264" s="1769"/>
      <c r="BM264" s="1769"/>
      <c r="BN264" s="1769"/>
    </row>
    <row r="265" spans="1:66" s="673" customFormat="1" ht="12.75" x14ac:dyDescent="0.2">
      <c r="A265" s="714"/>
      <c r="B265" s="218">
        <v>1830</v>
      </c>
      <c r="C265" s="1769">
        <f t="shared" si="46"/>
        <v>25038.333198249602</v>
      </c>
      <c r="D265" s="1769">
        <f t="shared" si="47"/>
        <v>6683.2568764632342</v>
      </c>
      <c r="E265" s="1769">
        <f t="shared" si="47"/>
        <v>7637.1107667269089</v>
      </c>
      <c r="F265" s="1769">
        <f t="shared" si="47"/>
        <v>8123.8966020155067</v>
      </c>
      <c r="G265" s="1769">
        <f t="shared" si="47"/>
        <v>0</v>
      </c>
      <c r="H265" s="1769">
        <f t="shared" si="47"/>
        <v>0</v>
      </c>
      <c r="I265" s="1769">
        <f t="shared" si="47"/>
        <v>2519.3996962125475</v>
      </c>
      <c r="J265" s="1769">
        <f t="shared" si="47"/>
        <v>62.970723744436256</v>
      </c>
      <c r="K265" s="1769">
        <f t="shared" si="47"/>
        <v>0</v>
      </c>
      <c r="L265" s="1769">
        <f t="shared" si="47"/>
        <v>11.698533086966732</v>
      </c>
      <c r="M265" s="1769">
        <f t="shared" si="47"/>
        <v>0</v>
      </c>
      <c r="N265" s="1769">
        <f t="shared" si="47"/>
        <v>0</v>
      </c>
      <c r="O265" s="1769">
        <f t="shared" si="47"/>
        <v>0</v>
      </c>
      <c r="P265" s="1769">
        <f t="shared" si="47"/>
        <v>0</v>
      </c>
      <c r="Q265" s="1769">
        <f t="shared" si="47"/>
        <v>0</v>
      </c>
      <c r="R265" s="1769">
        <f t="shared" si="47"/>
        <v>0</v>
      </c>
      <c r="S265" s="1769">
        <f t="shared" si="47"/>
        <v>0</v>
      </c>
      <c r="T265" s="1769">
        <f t="shared" si="47"/>
        <v>0</v>
      </c>
      <c r="U265" s="1769">
        <f t="shared" si="47"/>
        <v>0</v>
      </c>
      <c r="V265" s="1769">
        <f t="shared" si="47"/>
        <v>0</v>
      </c>
      <c r="W265" s="1769">
        <f t="shared" si="47"/>
        <v>0</v>
      </c>
      <c r="X265" s="1769">
        <f t="shared" si="47"/>
        <v>37557.499797374396</v>
      </c>
      <c r="Y265" s="1769">
        <f t="shared" si="47"/>
        <v>29867.057598941348</v>
      </c>
      <c r="Z265" s="1769">
        <f t="shared" si="47"/>
        <v>4915.3327235208117</v>
      </c>
      <c r="AA265" s="1769">
        <f t="shared" si="47"/>
        <v>479.93186592389543</v>
      </c>
      <c r="AB265" s="1769">
        <f t="shared" si="47"/>
        <v>0</v>
      </c>
      <c r="AC265" s="1769">
        <f t="shared" si="47"/>
        <v>0</v>
      </c>
      <c r="AD265" s="1769">
        <f t="shared" si="47"/>
        <v>3.6636020299533998</v>
      </c>
      <c r="AE265" s="1769">
        <f t="shared" si="47"/>
        <v>2196.2603541795988</v>
      </c>
      <c r="AF265" s="1769">
        <f t="shared" si="47"/>
        <v>0</v>
      </c>
      <c r="AG265" s="1769">
        <f t="shared" si="47"/>
        <v>95.253652778788378</v>
      </c>
      <c r="AH265" s="1769">
        <f t="shared" si="47"/>
        <v>0</v>
      </c>
      <c r="AI265" s="1769">
        <f t="shared" si="47"/>
        <v>0</v>
      </c>
      <c r="AJ265" s="1769">
        <f t="shared" si="47"/>
        <v>0</v>
      </c>
      <c r="AK265" s="1769">
        <f t="shared" si="47"/>
        <v>0</v>
      </c>
      <c r="AL265" s="1769">
        <f t="shared" si="47"/>
        <v>0</v>
      </c>
      <c r="AM265" s="1769">
        <f t="shared" si="47"/>
        <v>0</v>
      </c>
      <c r="AN265" s="1769">
        <f t="shared" si="47"/>
        <v>0</v>
      </c>
      <c r="AO265" s="1769">
        <f t="shared" si="47"/>
        <v>0</v>
      </c>
      <c r="AP265" s="1769">
        <f t="shared" si="47"/>
        <v>0</v>
      </c>
      <c r="AQ265" s="1769">
        <f t="shared" si="47"/>
        <v>0</v>
      </c>
      <c r="AR265" s="1769">
        <f t="shared" si="47"/>
        <v>0</v>
      </c>
      <c r="AS265" s="1769">
        <f t="shared" si="47"/>
        <v>0</v>
      </c>
      <c r="AT265" s="1769"/>
      <c r="AU265" s="1769"/>
      <c r="AV265" s="1916"/>
      <c r="AW265" s="1769"/>
      <c r="AX265" s="1769"/>
      <c r="AY265" s="1769"/>
      <c r="AZ265" s="1769"/>
      <c r="BA265" s="1769"/>
      <c r="BB265" s="1769"/>
      <c r="BC265" s="1769"/>
      <c r="BD265" s="1769"/>
      <c r="BE265" s="1769"/>
      <c r="BF265" s="1769"/>
      <c r="BG265" s="1769"/>
      <c r="BH265" s="1769"/>
      <c r="BI265" s="1769"/>
      <c r="BJ265" s="1769"/>
      <c r="BK265" s="1769"/>
      <c r="BL265" s="1769"/>
      <c r="BM265" s="1769"/>
      <c r="BN265" s="1769"/>
    </row>
    <row r="266" spans="1:66" s="673" customFormat="1" ht="12.75" x14ac:dyDescent="0.2">
      <c r="A266" s="714"/>
      <c r="B266" s="218">
        <v>1835</v>
      </c>
      <c r="C266" s="1769">
        <f t="shared" si="46"/>
        <v>24013.305329163977</v>
      </c>
      <c r="D266" s="1769">
        <f t="shared" si="47"/>
        <v>6636.3532750455033</v>
      </c>
      <c r="E266" s="1769">
        <f t="shared" si="47"/>
        <v>7583.5129466809449</v>
      </c>
      <c r="F266" s="1769">
        <f t="shared" si="47"/>
        <v>7856.6446693710677</v>
      </c>
      <c r="G266" s="1769">
        <f t="shared" si="47"/>
        <v>0</v>
      </c>
      <c r="H266" s="1769">
        <f t="shared" si="47"/>
        <v>0</v>
      </c>
      <c r="I266" s="1769">
        <f t="shared" si="47"/>
        <v>1878.2328229951147</v>
      </c>
      <c r="J266" s="1769">
        <f t="shared" si="47"/>
        <v>46.945183172944198</v>
      </c>
      <c r="K266" s="1769">
        <f t="shared" si="47"/>
        <v>0</v>
      </c>
      <c r="L266" s="1769">
        <f t="shared" si="47"/>
        <v>11.616431898395687</v>
      </c>
      <c r="M266" s="1769">
        <f t="shared" si="47"/>
        <v>0</v>
      </c>
      <c r="N266" s="1769">
        <f t="shared" si="47"/>
        <v>0</v>
      </c>
      <c r="O266" s="1769">
        <f t="shared" si="47"/>
        <v>0</v>
      </c>
      <c r="P266" s="1769">
        <f t="shared" si="47"/>
        <v>0</v>
      </c>
      <c r="Q266" s="1769">
        <f t="shared" si="47"/>
        <v>0</v>
      </c>
      <c r="R266" s="1769">
        <f t="shared" si="47"/>
        <v>0</v>
      </c>
      <c r="S266" s="1769">
        <f t="shared" si="47"/>
        <v>0</v>
      </c>
      <c r="T266" s="1769">
        <f t="shared" si="47"/>
        <v>0</v>
      </c>
      <c r="U266" s="1769">
        <f t="shared" si="47"/>
        <v>0</v>
      </c>
      <c r="V266" s="1769">
        <f t="shared" ref="D266:AS270" si="49">SUMIF($AV$117:$AV$159, $B266,V$117:V$159)</f>
        <v>0</v>
      </c>
      <c r="W266" s="1769">
        <f t="shared" si="49"/>
        <v>0</v>
      </c>
      <c r="X266" s="1769">
        <f t="shared" si="49"/>
        <v>36019.957993745942</v>
      </c>
      <c r="Y266" s="1769">
        <f t="shared" si="49"/>
        <v>27789.191979456748</v>
      </c>
      <c r="Z266" s="1769">
        <f t="shared" si="49"/>
        <v>4573.3706524096106</v>
      </c>
      <c r="AA266" s="1769">
        <f t="shared" si="49"/>
        <v>446.54277426011856</v>
      </c>
      <c r="AB266" s="1769">
        <f t="shared" si="49"/>
        <v>0</v>
      </c>
      <c r="AC266" s="1769">
        <f t="shared" si="49"/>
        <v>0</v>
      </c>
      <c r="AD266" s="1769">
        <f t="shared" si="49"/>
        <v>3.4087234676344926</v>
      </c>
      <c r="AE266" s="1769">
        <f t="shared" si="49"/>
        <v>3118.8170539933426</v>
      </c>
      <c r="AF266" s="1769">
        <f t="shared" si="49"/>
        <v>0</v>
      </c>
      <c r="AG266" s="1769">
        <f t="shared" si="49"/>
        <v>88.626810158496824</v>
      </c>
      <c r="AH266" s="1769">
        <f t="shared" si="49"/>
        <v>0</v>
      </c>
      <c r="AI266" s="1769">
        <f t="shared" si="49"/>
        <v>0</v>
      </c>
      <c r="AJ266" s="1769">
        <f t="shared" si="49"/>
        <v>0</v>
      </c>
      <c r="AK266" s="1769">
        <f t="shared" si="49"/>
        <v>0</v>
      </c>
      <c r="AL266" s="1769">
        <f t="shared" si="49"/>
        <v>0</v>
      </c>
      <c r="AM266" s="1769">
        <f t="shared" si="49"/>
        <v>0</v>
      </c>
      <c r="AN266" s="1769">
        <f t="shared" si="49"/>
        <v>0</v>
      </c>
      <c r="AO266" s="1769">
        <f t="shared" si="49"/>
        <v>0</v>
      </c>
      <c r="AP266" s="1769">
        <f t="shared" si="49"/>
        <v>0</v>
      </c>
      <c r="AQ266" s="1769">
        <f t="shared" si="49"/>
        <v>0</v>
      </c>
      <c r="AR266" s="1769">
        <f t="shared" si="49"/>
        <v>0</v>
      </c>
      <c r="AS266" s="1769">
        <f t="shared" si="49"/>
        <v>0</v>
      </c>
      <c r="AT266" s="1769"/>
      <c r="AU266" s="1769"/>
      <c r="AV266" s="1916"/>
      <c r="AW266" s="1769"/>
      <c r="AX266" s="1769"/>
      <c r="AY266" s="1769"/>
      <c r="AZ266" s="1769"/>
      <c r="BA266" s="1769"/>
      <c r="BB266" s="1769"/>
      <c r="BC266" s="1769"/>
      <c r="BD266" s="1769"/>
      <c r="BE266" s="1769"/>
      <c r="BF266" s="1769"/>
      <c r="BG266" s="1769"/>
      <c r="BH266" s="1769"/>
      <c r="BI266" s="1769"/>
      <c r="BJ266" s="1769"/>
      <c r="BK266" s="1769"/>
      <c r="BL266" s="1769"/>
      <c r="BM266" s="1769"/>
      <c r="BN266" s="1769"/>
    </row>
    <row r="267" spans="1:66" s="673" customFormat="1" ht="12.75" x14ac:dyDescent="0.2">
      <c r="A267" s="714"/>
      <c r="B267" s="218">
        <v>1840</v>
      </c>
      <c r="C267" s="1769">
        <f t="shared" si="46"/>
        <v>0</v>
      </c>
      <c r="D267" s="1769">
        <f t="shared" si="49"/>
        <v>0</v>
      </c>
      <c r="E267" s="1769">
        <f t="shared" si="49"/>
        <v>0</v>
      </c>
      <c r="F267" s="1769">
        <f t="shared" si="49"/>
        <v>0</v>
      </c>
      <c r="G267" s="1769">
        <f t="shared" si="49"/>
        <v>0</v>
      </c>
      <c r="H267" s="1769">
        <f t="shared" si="49"/>
        <v>0</v>
      </c>
      <c r="I267" s="1769">
        <f t="shared" si="49"/>
        <v>0</v>
      </c>
      <c r="J267" s="1769">
        <f t="shared" si="49"/>
        <v>0</v>
      </c>
      <c r="K267" s="1769">
        <f t="shared" si="49"/>
        <v>0</v>
      </c>
      <c r="L267" s="1769">
        <f t="shared" si="49"/>
        <v>0</v>
      </c>
      <c r="M267" s="1769">
        <f t="shared" si="49"/>
        <v>0</v>
      </c>
      <c r="N267" s="1769">
        <f t="shared" si="49"/>
        <v>0</v>
      </c>
      <c r="O267" s="1769">
        <f t="shared" si="49"/>
        <v>0</v>
      </c>
      <c r="P267" s="1769">
        <f t="shared" si="49"/>
        <v>0</v>
      </c>
      <c r="Q267" s="1769">
        <f t="shared" si="49"/>
        <v>0</v>
      </c>
      <c r="R267" s="1769">
        <f t="shared" si="49"/>
        <v>0</v>
      </c>
      <c r="S267" s="1769">
        <f t="shared" si="49"/>
        <v>0</v>
      </c>
      <c r="T267" s="1769">
        <f t="shared" si="49"/>
        <v>0</v>
      </c>
      <c r="U267" s="1769">
        <f t="shared" si="49"/>
        <v>0</v>
      </c>
      <c r="V267" s="1769">
        <f t="shared" si="49"/>
        <v>0</v>
      </c>
      <c r="W267" s="1769">
        <f t="shared" si="49"/>
        <v>0</v>
      </c>
      <c r="X267" s="1769">
        <f t="shared" si="49"/>
        <v>0</v>
      </c>
      <c r="Y267" s="1769">
        <f t="shared" si="49"/>
        <v>0</v>
      </c>
      <c r="Z267" s="1769">
        <f t="shared" si="49"/>
        <v>0</v>
      </c>
      <c r="AA267" s="1769">
        <f t="shared" si="49"/>
        <v>0</v>
      </c>
      <c r="AB267" s="1769">
        <f t="shared" si="49"/>
        <v>0</v>
      </c>
      <c r="AC267" s="1769">
        <f t="shared" si="49"/>
        <v>0</v>
      </c>
      <c r="AD267" s="1769">
        <f t="shared" si="49"/>
        <v>0</v>
      </c>
      <c r="AE267" s="1769">
        <f t="shared" si="49"/>
        <v>0</v>
      </c>
      <c r="AF267" s="1769">
        <f t="shared" si="49"/>
        <v>0</v>
      </c>
      <c r="AG267" s="1769">
        <f t="shared" si="49"/>
        <v>0</v>
      </c>
      <c r="AH267" s="1769">
        <f t="shared" si="49"/>
        <v>0</v>
      </c>
      <c r="AI267" s="1769">
        <f t="shared" si="49"/>
        <v>0</v>
      </c>
      <c r="AJ267" s="1769">
        <f t="shared" si="49"/>
        <v>0</v>
      </c>
      <c r="AK267" s="1769">
        <f t="shared" si="49"/>
        <v>0</v>
      </c>
      <c r="AL267" s="1769">
        <f t="shared" si="49"/>
        <v>0</v>
      </c>
      <c r="AM267" s="1769">
        <f t="shared" si="49"/>
        <v>0</v>
      </c>
      <c r="AN267" s="1769">
        <f t="shared" si="49"/>
        <v>0</v>
      </c>
      <c r="AO267" s="1769">
        <f t="shared" si="49"/>
        <v>0</v>
      </c>
      <c r="AP267" s="1769">
        <f t="shared" si="49"/>
        <v>0</v>
      </c>
      <c r="AQ267" s="1769">
        <f t="shared" si="49"/>
        <v>0</v>
      </c>
      <c r="AR267" s="1769">
        <f t="shared" si="49"/>
        <v>0</v>
      </c>
      <c r="AS267" s="1769">
        <f t="shared" si="49"/>
        <v>0</v>
      </c>
      <c r="AT267" s="1769"/>
      <c r="AU267" s="1769"/>
      <c r="AV267" s="1916"/>
      <c r="AW267" s="1769"/>
      <c r="AX267" s="1769"/>
      <c r="AY267" s="1769"/>
      <c r="AZ267" s="1769"/>
      <c r="BA267" s="1769"/>
      <c r="BB267" s="1769"/>
      <c r="BC267" s="1769"/>
      <c r="BD267" s="1769"/>
      <c r="BE267" s="1769"/>
      <c r="BF267" s="1769"/>
      <c r="BG267" s="1769"/>
      <c r="BH267" s="1769"/>
      <c r="BI267" s="1769"/>
      <c r="BJ267" s="1769"/>
      <c r="BK267" s="1769"/>
      <c r="BL267" s="1769"/>
      <c r="BM267" s="1769"/>
      <c r="BN267" s="1769"/>
    </row>
    <row r="268" spans="1:66" s="673" customFormat="1" ht="12.75" x14ac:dyDescent="0.2">
      <c r="A268" s="714"/>
      <c r="B268" s="218">
        <v>1845</v>
      </c>
      <c r="C268" s="1769">
        <f t="shared" si="46"/>
        <v>8789.5865616153624</v>
      </c>
      <c r="D268" s="1769">
        <f t="shared" si="49"/>
        <v>2510.5799167191512</v>
      </c>
      <c r="E268" s="1769">
        <f t="shared" si="49"/>
        <v>2868.8971959507853</v>
      </c>
      <c r="F268" s="1769">
        <f t="shared" si="49"/>
        <v>2899.2453506635638</v>
      </c>
      <c r="G268" s="1769">
        <f t="shared" si="49"/>
        <v>0</v>
      </c>
      <c r="H268" s="1769">
        <f t="shared" si="49"/>
        <v>0</v>
      </c>
      <c r="I268" s="1769">
        <f t="shared" si="49"/>
        <v>494.11933409761684</v>
      </c>
      <c r="J268" s="1769">
        <f t="shared" si="49"/>
        <v>12.350184899609847</v>
      </c>
      <c r="K268" s="1769">
        <f t="shared" si="49"/>
        <v>0</v>
      </c>
      <c r="L268" s="1769">
        <f t="shared" si="49"/>
        <v>4.3945792846370111</v>
      </c>
      <c r="M268" s="1769">
        <f t="shared" si="49"/>
        <v>0</v>
      </c>
      <c r="N268" s="1769">
        <f t="shared" si="49"/>
        <v>0</v>
      </c>
      <c r="O268" s="1769">
        <f t="shared" si="49"/>
        <v>0</v>
      </c>
      <c r="P268" s="1769">
        <f t="shared" si="49"/>
        <v>0</v>
      </c>
      <c r="Q268" s="1769">
        <f t="shared" si="49"/>
        <v>0</v>
      </c>
      <c r="R268" s="1769">
        <f t="shared" si="49"/>
        <v>0</v>
      </c>
      <c r="S268" s="1769">
        <f t="shared" si="49"/>
        <v>0</v>
      </c>
      <c r="T268" s="1769">
        <f t="shared" si="49"/>
        <v>0</v>
      </c>
      <c r="U268" s="1769">
        <f t="shared" si="49"/>
        <v>0</v>
      </c>
      <c r="V268" s="1769">
        <f t="shared" si="49"/>
        <v>0</v>
      </c>
      <c r="W268" s="1769">
        <f t="shared" si="49"/>
        <v>0</v>
      </c>
      <c r="X268" s="1769">
        <f t="shared" si="49"/>
        <v>13184.379842423046</v>
      </c>
      <c r="Y268" s="1769">
        <f t="shared" si="49"/>
        <v>9864.3251489068771</v>
      </c>
      <c r="Z268" s="1769">
        <f t="shared" si="49"/>
        <v>1623.4086682040586</v>
      </c>
      <c r="AA268" s="1769">
        <f t="shared" si="49"/>
        <v>158.50921903209814</v>
      </c>
      <c r="AB268" s="1769">
        <f t="shared" si="49"/>
        <v>0</v>
      </c>
      <c r="AC268" s="1769">
        <f t="shared" si="49"/>
        <v>0</v>
      </c>
      <c r="AD268" s="1769">
        <f t="shared" si="49"/>
        <v>1.2099940384129628</v>
      </c>
      <c r="AE268" s="1769">
        <f t="shared" si="49"/>
        <v>1505.4669672428652</v>
      </c>
      <c r="AF268" s="1769">
        <f t="shared" si="49"/>
        <v>0</v>
      </c>
      <c r="AG268" s="1769">
        <f t="shared" si="49"/>
        <v>31.459844998737029</v>
      </c>
      <c r="AH268" s="1769">
        <f t="shared" si="49"/>
        <v>0</v>
      </c>
      <c r="AI268" s="1769">
        <f t="shared" si="49"/>
        <v>0</v>
      </c>
      <c r="AJ268" s="1769">
        <f t="shared" si="49"/>
        <v>0</v>
      </c>
      <c r="AK268" s="1769">
        <f t="shared" si="49"/>
        <v>0</v>
      </c>
      <c r="AL268" s="1769">
        <f t="shared" si="49"/>
        <v>0</v>
      </c>
      <c r="AM268" s="1769">
        <f t="shared" si="49"/>
        <v>0</v>
      </c>
      <c r="AN268" s="1769">
        <f t="shared" si="49"/>
        <v>0</v>
      </c>
      <c r="AO268" s="1769">
        <f t="shared" si="49"/>
        <v>0</v>
      </c>
      <c r="AP268" s="1769">
        <f t="shared" si="49"/>
        <v>0</v>
      </c>
      <c r="AQ268" s="1769">
        <f t="shared" si="49"/>
        <v>0</v>
      </c>
      <c r="AR268" s="1769">
        <f t="shared" si="49"/>
        <v>0</v>
      </c>
      <c r="AS268" s="1769">
        <f t="shared" si="49"/>
        <v>0</v>
      </c>
      <c r="AT268" s="1769"/>
      <c r="AU268" s="1769"/>
      <c r="AV268" s="1916"/>
      <c r="AW268" s="1769"/>
      <c r="AX268" s="1769"/>
      <c r="AY268" s="1769"/>
      <c r="AZ268" s="1769"/>
      <c r="BA268" s="1769"/>
      <c r="BB268" s="1769"/>
      <c r="BC268" s="1769"/>
      <c r="BD268" s="1769"/>
      <c r="BE268" s="1769"/>
      <c r="BF268" s="1769"/>
      <c r="BG268" s="1769"/>
      <c r="BH268" s="1769"/>
      <c r="BI268" s="1769"/>
      <c r="BJ268" s="1769"/>
      <c r="BK268" s="1769"/>
      <c r="BL268" s="1769"/>
      <c r="BM268" s="1769"/>
      <c r="BN268" s="1769"/>
    </row>
    <row r="269" spans="1:66" s="673" customFormat="1" ht="12.75" x14ac:dyDescent="0.2">
      <c r="A269" s="714"/>
      <c r="B269" s="218">
        <v>1850</v>
      </c>
      <c r="C269" s="1769">
        <f t="shared" si="46"/>
        <v>13210.510970665331</v>
      </c>
      <c r="D269" s="1769">
        <f t="shared" si="49"/>
        <v>4068.9515827689734</v>
      </c>
      <c r="E269" s="1769">
        <f t="shared" si="49"/>
        <v>4649.6842058389138</v>
      </c>
      <c r="F269" s="1769">
        <f t="shared" si="49"/>
        <v>4428.8321940209535</v>
      </c>
      <c r="G269" s="1769">
        <f t="shared" si="49"/>
        <v>0</v>
      </c>
      <c r="H269" s="1769">
        <f t="shared" si="49"/>
        <v>0</v>
      </c>
      <c r="I269" s="1769">
        <f t="shared" si="49"/>
        <v>0</v>
      </c>
      <c r="J269" s="1769">
        <f t="shared" si="49"/>
        <v>55.920597621131591</v>
      </c>
      <c r="K269" s="1769">
        <f t="shared" si="49"/>
        <v>0</v>
      </c>
      <c r="L269" s="1769">
        <f t="shared" si="49"/>
        <v>7.1223904153566986</v>
      </c>
      <c r="M269" s="1769">
        <f t="shared" si="49"/>
        <v>0</v>
      </c>
      <c r="N269" s="1769">
        <f t="shared" si="49"/>
        <v>0</v>
      </c>
      <c r="O269" s="1769">
        <f t="shared" si="49"/>
        <v>0</v>
      </c>
      <c r="P269" s="1769">
        <f t="shared" si="49"/>
        <v>0</v>
      </c>
      <c r="Q269" s="1769">
        <f t="shared" si="49"/>
        <v>0</v>
      </c>
      <c r="R269" s="1769">
        <f t="shared" si="49"/>
        <v>0</v>
      </c>
      <c r="S269" s="1769">
        <f t="shared" si="49"/>
        <v>0</v>
      </c>
      <c r="T269" s="1769">
        <f t="shared" si="49"/>
        <v>0</v>
      </c>
      <c r="U269" s="1769">
        <f t="shared" si="49"/>
        <v>0</v>
      </c>
      <c r="V269" s="1769">
        <f t="shared" si="49"/>
        <v>0</v>
      </c>
      <c r="W269" s="1769">
        <f t="shared" si="49"/>
        <v>0</v>
      </c>
      <c r="X269" s="1769">
        <f t="shared" si="49"/>
        <v>19815.766455997997</v>
      </c>
      <c r="Y269" s="1769">
        <f t="shared" si="49"/>
        <v>16544.879812250394</v>
      </c>
      <c r="Z269" s="1769">
        <f t="shared" si="49"/>
        <v>2722.8523894083146</v>
      </c>
      <c r="AA269" s="1769">
        <f t="shared" si="49"/>
        <v>265.85863081676217</v>
      </c>
      <c r="AB269" s="1769">
        <f t="shared" si="49"/>
        <v>0</v>
      </c>
      <c r="AC269" s="1769">
        <f t="shared" si="49"/>
        <v>0</v>
      </c>
      <c r="AD269" s="1769">
        <f t="shared" si="49"/>
        <v>2.0294551970745203</v>
      </c>
      <c r="AE269" s="1769">
        <f t="shared" si="49"/>
        <v>227.38033320151416</v>
      </c>
      <c r="AF269" s="1769">
        <f t="shared" si="49"/>
        <v>0</v>
      </c>
      <c r="AG269" s="1769">
        <f t="shared" si="49"/>
        <v>52.765835123937528</v>
      </c>
      <c r="AH269" s="1769">
        <f t="shared" si="49"/>
        <v>0</v>
      </c>
      <c r="AI269" s="1769">
        <f t="shared" si="49"/>
        <v>0</v>
      </c>
      <c r="AJ269" s="1769">
        <f t="shared" si="49"/>
        <v>0</v>
      </c>
      <c r="AK269" s="1769">
        <f t="shared" si="49"/>
        <v>0</v>
      </c>
      <c r="AL269" s="1769">
        <f t="shared" si="49"/>
        <v>0</v>
      </c>
      <c r="AM269" s="1769">
        <f t="shared" si="49"/>
        <v>0</v>
      </c>
      <c r="AN269" s="1769">
        <f t="shared" si="49"/>
        <v>0</v>
      </c>
      <c r="AO269" s="1769">
        <f t="shared" si="49"/>
        <v>0</v>
      </c>
      <c r="AP269" s="1769">
        <f t="shared" si="49"/>
        <v>0</v>
      </c>
      <c r="AQ269" s="1769">
        <f t="shared" si="49"/>
        <v>0</v>
      </c>
      <c r="AR269" s="1769">
        <f t="shared" si="49"/>
        <v>0</v>
      </c>
      <c r="AS269" s="1769">
        <f t="shared" si="49"/>
        <v>0</v>
      </c>
      <c r="AT269" s="1769"/>
      <c r="AU269" s="1769"/>
      <c r="AV269" s="1916"/>
      <c r="AW269" s="1769"/>
      <c r="AX269" s="1769"/>
      <c r="AY269" s="1769"/>
      <c r="AZ269" s="1769"/>
      <c r="BA269" s="1769"/>
      <c r="BB269" s="1769"/>
      <c r="BC269" s="1769"/>
      <c r="BD269" s="1769"/>
      <c r="BE269" s="1769"/>
      <c r="BF269" s="1769"/>
      <c r="BG269" s="1769"/>
      <c r="BH269" s="1769"/>
      <c r="BI269" s="1769"/>
      <c r="BJ269" s="1769"/>
      <c r="BK269" s="1769"/>
      <c r="BL269" s="1769"/>
      <c r="BM269" s="1769"/>
      <c r="BN269" s="1769"/>
    </row>
    <row r="270" spans="1:66" s="673" customFormat="1" ht="12.75" x14ac:dyDescent="0.2">
      <c r="A270" s="714"/>
      <c r="B270" s="218">
        <v>1855</v>
      </c>
      <c r="C270" s="1769">
        <f t="shared" si="46"/>
        <v>0</v>
      </c>
      <c r="D270" s="1769">
        <f t="shared" si="49"/>
        <v>0</v>
      </c>
      <c r="E270" s="1769">
        <f t="shared" si="49"/>
        <v>0</v>
      </c>
      <c r="F270" s="1769">
        <f t="shared" si="49"/>
        <v>0</v>
      </c>
      <c r="G270" s="1769">
        <f t="shared" si="49"/>
        <v>0</v>
      </c>
      <c r="H270" s="1769">
        <f t="shared" si="49"/>
        <v>0</v>
      </c>
      <c r="I270" s="1769">
        <f t="shared" si="49"/>
        <v>0</v>
      </c>
      <c r="J270" s="1769">
        <f t="shared" si="49"/>
        <v>0</v>
      </c>
      <c r="K270" s="1769">
        <f t="shared" si="49"/>
        <v>0</v>
      </c>
      <c r="L270" s="1769">
        <f t="shared" si="49"/>
        <v>0</v>
      </c>
      <c r="M270" s="1769">
        <f t="shared" si="49"/>
        <v>0</v>
      </c>
      <c r="N270" s="1769">
        <f t="shared" si="49"/>
        <v>0</v>
      </c>
      <c r="O270" s="1769">
        <f t="shared" si="49"/>
        <v>0</v>
      </c>
      <c r="P270" s="1769">
        <f t="shared" si="49"/>
        <v>0</v>
      </c>
      <c r="Q270" s="1769">
        <f t="shared" si="49"/>
        <v>0</v>
      </c>
      <c r="R270" s="1769">
        <f t="shared" si="49"/>
        <v>0</v>
      </c>
      <c r="S270" s="1769">
        <f t="shared" si="49"/>
        <v>0</v>
      </c>
      <c r="T270" s="1769">
        <f t="shared" si="49"/>
        <v>0</v>
      </c>
      <c r="U270" s="1769">
        <f t="shared" si="49"/>
        <v>0</v>
      </c>
      <c r="V270" s="1769">
        <f t="shared" si="49"/>
        <v>0</v>
      </c>
      <c r="W270" s="1769">
        <f t="shared" si="49"/>
        <v>0</v>
      </c>
      <c r="X270" s="1769">
        <f t="shared" si="49"/>
        <v>81429.552855333095</v>
      </c>
      <c r="Y270" s="1769">
        <f t="shared" ref="D270:AS274" si="50">SUMIF($AV$117:$AV$159, $B270,Y$117:Y$159)</f>
        <v>74931.391650606063</v>
      </c>
      <c r="Z270" s="1769">
        <f t="shared" si="50"/>
        <v>6498.1612047270355</v>
      </c>
      <c r="AA270" s="1769">
        <f t="shared" si="50"/>
        <v>0</v>
      </c>
      <c r="AB270" s="1769">
        <f t="shared" si="50"/>
        <v>0</v>
      </c>
      <c r="AC270" s="1769">
        <f t="shared" si="50"/>
        <v>0</v>
      </c>
      <c r="AD270" s="1769">
        <f t="shared" si="50"/>
        <v>0</v>
      </c>
      <c r="AE270" s="1769">
        <f t="shared" si="50"/>
        <v>0</v>
      </c>
      <c r="AF270" s="1769">
        <f t="shared" si="50"/>
        <v>0</v>
      </c>
      <c r="AG270" s="1769">
        <f t="shared" si="50"/>
        <v>0</v>
      </c>
      <c r="AH270" s="1769">
        <f t="shared" si="50"/>
        <v>0</v>
      </c>
      <c r="AI270" s="1769">
        <f t="shared" si="50"/>
        <v>0</v>
      </c>
      <c r="AJ270" s="1769">
        <f t="shared" si="50"/>
        <v>0</v>
      </c>
      <c r="AK270" s="1769">
        <f t="shared" si="50"/>
        <v>0</v>
      </c>
      <c r="AL270" s="1769">
        <f t="shared" si="50"/>
        <v>0</v>
      </c>
      <c r="AM270" s="1769">
        <f t="shared" si="50"/>
        <v>0</v>
      </c>
      <c r="AN270" s="1769">
        <f t="shared" si="50"/>
        <v>0</v>
      </c>
      <c r="AO270" s="1769">
        <f t="shared" si="50"/>
        <v>0</v>
      </c>
      <c r="AP270" s="1769">
        <f t="shared" si="50"/>
        <v>0</v>
      </c>
      <c r="AQ270" s="1769">
        <f t="shared" si="50"/>
        <v>0</v>
      </c>
      <c r="AR270" s="1769">
        <f t="shared" si="50"/>
        <v>0</v>
      </c>
      <c r="AS270" s="1769">
        <f t="shared" si="50"/>
        <v>0</v>
      </c>
      <c r="AT270" s="1769"/>
      <c r="AU270" s="1769"/>
      <c r="AV270" s="1916"/>
      <c r="AW270" s="1769"/>
      <c r="AX270" s="1769"/>
      <c r="AY270" s="1769"/>
      <c r="AZ270" s="1769"/>
      <c r="BA270" s="1769"/>
      <c r="BB270" s="1769"/>
      <c r="BC270" s="1769"/>
      <c r="BD270" s="1769"/>
      <c r="BE270" s="1769"/>
      <c r="BF270" s="1769"/>
      <c r="BG270" s="1769"/>
      <c r="BH270" s="1769"/>
      <c r="BI270" s="1769"/>
      <c r="BJ270" s="1769"/>
      <c r="BK270" s="1769"/>
      <c r="BL270" s="1769"/>
      <c r="BM270" s="1769"/>
      <c r="BN270" s="1769"/>
    </row>
    <row r="271" spans="1:66" s="673" customFormat="1" ht="12.75" x14ac:dyDescent="0.2">
      <c r="A271" s="714"/>
      <c r="B271" s="1778">
        <v>1860</v>
      </c>
      <c r="C271" s="1769">
        <f t="shared" si="46"/>
        <v>0</v>
      </c>
      <c r="D271" s="1769">
        <f t="shared" si="50"/>
        <v>0</v>
      </c>
      <c r="E271" s="1769">
        <f t="shared" si="50"/>
        <v>0</v>
      </c>
      <c r="F271" s="1769">
        <f t="shared" si="50"/>
        <v>0</v>
      </c>
      <c r="G271" s="1769">
        <f t="shared" si="50"/>
        <v>0</v>
      </c>
      <c r="H271" s="1769">
        <f t="shared" si="50"/>
        <v>0</v>
      </c>
      <c r="I271" s="1769">
        <f t="shared" si="50"/>
        <v>0</v>
      </c>
      <c r="J271" s="1769">
        <f t="shared" si="50"/>
        <v>0</v>
      </c>
      <c r="K271" s="1769">
        <f t="shared" si="50"/>
        <v>0</v>
      </c>
      <c r="L271" s="1769">
        <f t="shared" si="50"/>
        <v>0</v>
      </c>
      <c r="M271" s="1769">
        <f t="shared" si="50"/>
        <v>0</v>
      </c>
      <c r="N271" s="1769">
        <f t="shared" si="50"/>
        <v>0</v>
      </c>
      <c r="O271" s="1769">
        <f t="shared" si="50"/>
        <v>0</v>
      </c>
      <c r="P271" s="1769">
        <f t="shared" si="50"/>
        <v>0</v>
      </c>
      <c r="Q271" s="1769">
        <f t="shared" si="50"/>
        <v>0</v>
      </c>
      <c r="R271" s="1769">
        <f t="shared" si="50"/>
        <v>0</v>
      </c>
      <c r="S271" s="1769">
        <f t="shared" si="50"/>
        <v>0</v>
      </c>
      <c r="T271" s="1769">
        <f t="shared" si="50"/>
        <v>0</v>
      </c>
      <c r="U271" s="1769">
        <f t="shared" si="50"/>
        <v>0</v>
      </c>
      <c r="V271" s="1769">
        <f t="shared" si="50"/>
        <v>0</v>
      </c>
      <c r="W271" s="1769">
        <f t="shared" si="50"/>
        <v>0</v>
      </c>
      <c r="X271" s="1769">
        <f t="shared" si="50"/>
        <v>55478.915214926812</v>
      </c>
      <c r="Y271" s="1769">
        <f t="shared" si="50"/>
        <v>36569.838398664127</v>
      </c>
      <c r="Z271" s="1769">
        <f t="shared" si="50"/>
        <v>10571.715501674033</v>
      </c>
      <c r="AA271" s="1769">
        <f t="shared" si="50"/>
        <v>8269.3984374816991</v>
      </c>
      <c r="AB271" s="1769">
        <f t="shared" si="50"/>
        <v>0</v>
      </c>
      <c r="AC271" s="1769">
        <f t="shared" si="50"/>
        <v>0</v>
      </c>
      <c r="AD271" s="1769">
        <f t="shared" si="50"/>
        <v>67.962877106954977</v>
      </c>
      <c r="AE271" s="1769">
        <f t="shared" si="50"/>
        <v>0</v>
      </c>
      <c r="AF271" s="1769">
        <f t="shared" si="50"/>
        <v>0</v>
      </c>
      <c r="AG271" s="1769">
        <f t="shared" si="50"/>
        <v>0</v>
      </c>
      <c r="AH271" s="1769">
        <f t="shared" si="50"/>
        <v>0</v>
      </c>
      <c r="AI271" s="1769">
        <f t="shared" si="50"/>
        <v>0</v>
      </c>
      <c r="AJ271" s="1769">
        <f t="shared" si="50"/>
        <v>0</v>
      </c>
      <c r="AK271" s="1769">
        <f t="shared" si="50"/>
        <v>0</v>
      </c>
      <c r="AL271" s="1769">
        <f t="shared" si="50"/>
        <v>0</v>
      </c>
      <c r="AM271" s="1769">
        <f t="shared" si="50"/>
        <v>0</v>
      </c>
      <c r="AN271" s="1769">
        <f t="shared" si="50"/>
        <v>0</v>
      </c>
      <c r="AO271" s="1769">
        <f t="shared" si="50"/>
        <v>0</v>
      </c>
      <c r="AP271" s="1769">
        <f t="shared" si="50"/>
        <v>0</v>
      </c>
      <c r="AQ271" s="1769">
        <f t="shared" si="50"/>
        <v>0</v>
      </c>
      <c r="AR271" s="1769">
        <f t="shared" si="50"/>
        <v>0</v>
      </c>
      <c r="AS271" s="1769">
        <f t="shared" si="50"/>
        <v>0</v>
      </c>
      <c r="AT271" s="1769"/>
      <c r="AU271" s="1769"/>
      <c r="AV271" s="1916"/>
      <c r="AW271" s="1769"/>
      <c r="AX271" s="1769"/>
      <c r="AY271" s="1769"/>
      <c r="AZ271" s="1769"/>
      <c r="BA271" s="1769"/>
      <c r="BB271" s="1769"/>
      <c r="BC271" s="1769"/>
      <c r="BD271" s="1769"/>
      <c r="BE271" s="1769"/>
      <c r="BF271" s="1769"/>
      <c r="BG271" s="1769"/>
      <c r="BH271" s="1769"/>
      <c r="BI271" s="1769"/>
      <c r="BJ271" s="1769"/>
      <c r="BK271" s="1769"/>
      <c r="BL271" s="1769"/>
      <c r="BM271" s="1769"/>
      <c r="BN271" s="1769"/>
    </row>
    <row r="272" spans="1:66" s="673" customFormat="1" ht="12.75" x14ac:dyDescent="0.2">
      <c r="A272" s="714"/>
      <c r="B272" s="1763" t="s">
        <v>108</v>
      </c>
      <c r="C272" s="1769">
        <f t="shared" si="46"/>
        <v>115704.88669707278</v>
      </c>
      <c r="D272" s="1769">
        <f t="shared" si="50"/>
        <v>34321.897574682305</v>
      </c>
      <c r="E272" s="1769">
        <f t="shared" si="50"/>
        <v>35304.876077701949</v>
      </c>
      <c r="F272" s="1769">
        <f t="shared" si="50"/>
        <v>37744.495936190709</v>
      </c>
      <c r="G272" s="1769">
        <f t="shared" si="50"/>
        <v>0</v>
      </c>
      <c r="H272" s="1769">
        <f t="shared" si="50"/>
        <v>0</v>
      </c>
      <c r="I272" s="1769">
        <f t="shared" si="50"/>
        <v>7998.4098654129757</v>
      </c>
      <c r="J272" s="1769">
        <f t="shared" si="50"/>
        <v>264.42057795287064</v>
      </c>
      <c r="K272" s="1769">
        <f t="shared" si="50"/>
        <v>0</v>
      </c>
      <c r="L272" s="1769">
        <f t="shared" si="50"/>
        <v>70.786665131959438</v>
      </c>
      <c r="M272" s="1769">
        <f t="shared" si="50"/>
        <v>0</v>
      </c>
      <c r="N272" s="1769">
        <f t="shared" si="50"/>
        <v>0</v>
      </c>
      <c r="O272" s="1769">
        <f t="shared" si="50"/>
        <v>0</v>
      </c>
      <c r="P272" s="1769">
        <f t="shared" si="50"/>
        <v>0</v>
      </c>
      <c r="Q272" s="1769">
        <f t="shared" si="50"/>
        <v>0</v>
      </c>
      <c r="R272" s="1769">
        <f t="shared" si="50"/>
        <v>0</v>
      </c>
      <c r="S272" s="1769">
        <f t="shared" si="50"/>
        <v>0</v>
      </c>
      <c r="T272" s="1769">
        <f t="shared" si="50"/>
        <v>0</v>
      </c>
      <c r="U272" s="1769">
        <f t="shared" si="50"/>
        <v>0</v>
      </c>
      <c r="V272" s="1769">
        <f t="shared" si="50"/>
        <v>0</v>
      </c>
      <c r="W272" s="1769">
        <f t="shared" si="50"/>
        <v>0</v>
      </c>
      <c r="X272" s="1769">
        <f t="shared" si="50"/>
        <v>173557.33004560915</v>
      </c>
      <c r="Y272" s="1769">
        <f t="shared" si="50"/>
        <v>139691.53913780203</v>
      </c>
      <c r="Z272" s="1769">
        <f t="shared" si="50"/>
        <v>20879.818531881967</v>
      </c>
      <c r="AA272" s="1769">
        <f t="shared" si="50"/>
        <v>1809.2383521286588</v>
      </c>
      <c r="AB272" s="1769">
        <f t="shared" si="50"/>
        <v>0</v>
      </c>
      <c r="AC272" s="1769">
        <f t="shared" si="50"/>
        <v>0</v>
      </c>
      <c r="AD272" s="1769">
        <f t="shared" si="50"/>
        <v>13.810979787241669</v>
      </c>
      <c r="AE272" s="1769">
        <f t="shared" si="50"/>
        <v>10803.837569540947</v>
      </c>
      <c r="AF272" s="1769">
        <f t="shared" si="50"/>
        <v>0</v>
      </c>
      <c r="AG272" s="1769">
        <f t="shared" si="50"/>
        <v>359.08547446828339</v>
      </c>
      <c r="AH272" s="1769">
        <f t="shared" si="50"/>
        <v>0</v>
      </c>
      <c r="AI272" s="1769">
        <f t="shared" si="50"/>
        <v>0</v>
      </c>
      <c r="AJ272" s="1769">
        <f t="shared" si="50"/>
        <v>0</v>
      </c>
      <c r="AK272" s="1769">
        <f t="shared" si="50"/>
        <v>0</v>
      </c>
      <c r="AL272" s="1769">
        <f t="shared" si="50"/>
        <v>0</v>
      </c>
      <c r="AM272" s="1769">
        <f t="shared" si="50"/>
        <v>0</v>
      </c>
      <c r="AN272" s="1769">
        <f t="shared" si="50"/>
        <v>0</v>
      </c>
      <c r="AO272" s="1769">
        <f t="shared" si="50"/>
        <v>0</v>
      </c>
      <c r="AP272" s="1769">
        <f t="shared" si="50"/>
        <v>0</v>
      </c>
      <c r="AQ272" s="1769">
        <f t="shared" si="50"/>
        <v>0</v>
      </c>
      <c r="AR272" s="1769">
        <f t="shared" si="50"/>
        <v>0</v>
      </c>
      <c r="AS272" s="1769">
        <f t="shared" si="50"/>
        <v>0</v>
      </c>
      <c r="AT272" s="1769"/>
      <c r="AU272" s="1769"/>
      <c r="AV272" s="1916"/>
      <c r="AW272" s="1769"/>
      <c r="AX272" s="1769"/>
      <c r="AY272" s="1769"/>
      <c r="AZ272" s="1769"/>
      <c r="BA272" s="1769"/>
      <c r="BB272" s="1769"/>
      <c r="BC272" s="1769"/>
      <c r="BD272" s="1769"/>
      <c r="BE272" s="1769"/>
      <c r="BF272" s="1769"/>
      <c r="BG272" s="1769"/>
      <c r="BH272" s="1769"/>
      <c r="BI272" s="1769"/>
      <c r="BJ272" s="1769"/>
      <c r="BK272" s="1769"/>
      <c r="BL272" s="1769"/>
      <c r="BM272" s="1769"/>
      <c r="BN272" s="1769"/>
    </row>
    <row r="273" spans="1:66" s="673" customFormat="1" ht="12.75" x14ac:dyDescent="0.2">
      <c r="A273" s="714"/>
      <c r="B273" s="218" t="s">
        <v>504</v>
      </c>
      <c r="C273" s="1769">
        <f t="shared" si="46"/>
        <v>135672.61697435984</v>
      </c>
      <c r="D273" s="1769">
        <f t="shared" si="50"/>
        <v>36901.554574029105</v>
      </c>
      <c r="E273" s="1769">
        <f t="shared" si="50"/>
        <v>42168.251939975926</v>
      </c>
      <c r="F273" s="1769">
        <f t="shared" si="50"/>
        <v>44218.283401997163</v>
      </c>
      <c r="G273" s="1769">
        <f t="shared" si="50"/>
        <v>0</v>
      </c>
      <c r="H273" s="1769">
        <f t="shared" si="50"/>
        <v>0</v>
      </c>
      <c r="I273" s="1769">
        <f t="shared" si="50"/>
        <v>12019.513917191252</v>
      </c>
      <c r="J273" s="1769">
        <f t="shared" si="50"/>
        <v>300.41977521855023</v>
      </c>
      <c r="K273" s="1769">
        <f t="shared" si="50"/>
        <v>0</v>
      </c>
      <c r="L273" s="1769">
        <f t="shared" si="50"/>
        <v>64.593365947837029</v>
      </c>
      <c r="M273" s="1769">
        <f t="shared" si="50"/>
        <v>0</v>
      </c>
      <c r="N273" s="1769">
        <f t="shared" si="50"/>
        <v>0</v>
      </c>
      <c r="O273" s="1769">
        <f t="shared" si="50"/>
        <v>0</v>
      </c>
      <c r="P273" s="1769">
        <f t="shared" si="50"/>
        <v>0</v>
      </c>
      <c r="Q273" s="1769">
        <f t="shared" si="50"/>
        <v>0</v>
      </c>
      <c r="R273" s="1769">
        <f t="shared" si="50"/>
        <v>0</v>
      </c>
      <c r="S273" s="1769">
        <f t="shared" si="50"/>
        <v>0</v>
      </c>
      <c r="T273" s="1769">
        <f t="shared" si="50"/>
        <v>0</v>
      </c>
      <c r="U273" s="1769">
        <f t="shared" si="50"/>
        <v>0</v>
      </c>
      <c r="V273" s="1769">
        <f t="shared" si="50"/>
        <v>0</v>
      </c>
      <c r="W273" s="1769">
        <f t="shared" si="50"/>
        <v>0</v>
      </c>
      <c r="X273" s="1769">
        <f t="shared" si="50"/>
        <v>203508.92546153974</v>
      </c>
      <c r="Y273" s="1769">
        <f t="shared" si="50"/>
        <v>159243.41732627142</v>
      </c>
      <c r="Z273" s="1769">
        <f t="shared" si="50"/>
        <v>26207.281303024873</v>
      </c>
      <c r="AA273" s="1769">
        <f t="shared" si="50"/>
        <v>2558.8724353015596</v>
      </c>
      <c r="AB273" s="1769">
        <f t="shared" si="50"/>
        <v>0</v>
      </c>
      <c r="AC273" s="1769">
        <f t="shared" si="50"/>
        <v>0</v>
      </c>
      <c r="AD273" s="1769">
        <f t="shared" si="50"/>
        <v>19.533377368714191</v>
      </c>
      <c r="AE273" s="1769">
        <f t="shared" si="50"/>
        <v>14971.953207986613</v>
      </c>
      <c r="AF273" s="1769">
        <f t="shared" si="50"/>
        <v>0</v>
      </c>
      <c r="AG273" s="1769">
        <f t="shared" si="50"/>
        <v>507.86781158656908</v>
      </c>
      <c r="AH273" s="1769">
        <f t="shared" si="50"/>
        <v>0</v>
      </c>
      <c r="AI273" s="1769">
        <f t="shared" si="50"/>
        <v>0</v>
      </c>
      <c r="AJ273" s="1769">
        <f t="shared" si="50"/>
        <v>0</v>
      </c>
      <c r="AK273" s="1769">
        <f t="shared" si="50"/>
        <v>0</v>
      </c>
      <c r="AL273" s="1769">
        <f t="shared" si="50"/>
        <v>0</v>
      </c>
      <c r="AM273" s="1769">
        <f t="shared" si="50"/>
        <v>0</v>
      </c>
      <c r="AN273" s="1769">
        <f t="shared" si="50"/>
        <v>0</v>
      </c>
      <c r="AO273" s="1769">
        <f t="shared" si="50"/>
        <v>0</v>
      </c>
      <c r="AP273" s="1769">
        <f t="shared" si="50"/>
        <v>0</v>
      </c>
      <c r="AQ273" s="1769">
        <f t="shared" si="50"/>
        <v>0</v>
      </c>
      <c r="AR273" s="1769">
        <f t="shared" si="50"/>
        <v>0</v>
      </c>
      <c r="AS273" s="1769">
        <f t="shared" si="50"/>
        <v>0</v>
      </c>
      <c r="AT273" s="1769"/>
      <c r="AU273" s="1769"/>
      <c r="AV273" s="1916"/>
      <c r="AW273" s="1769"/>
      <c r="AX273" s="1769"/>
      <c r="AY273" s="1769"/>
      <c r="AZ273" s="1769"/>
      <c r="BA273" s="1769"/>
      <c r="BB273" s="1769"/>
      <c r="BC273" s="1769"/>
      <c r="BD273" s="1769"/>
      <c r="BE273" s="1769"/>
      <c r="BF273" s="1769"/>
      <c r="BG273" s="1769"/>
      <c r="BH273" s="1769"/>
      <c r="BI273" s="1769"/>
      <c r="BJ273" s="1769"/>
      <c r="BK273" s="1769"/>
      <c r="BL273" s="1769"/>
      <c r="BM273" s="1769"/>
      <c r="BN273" s="1769"/>
    </row>
    <row r="274" spans="1:66" s="673" customFormat="1" ht="12.75" x14ac:dyDescent="0.2">
      <c r="A274" s="714"/>
      <c r="B274" s="218" t="s">
        <v>505</v>
      </c>
      <c r="C274" s="1769">
        <f t="shared" si="46"/>
        <v>4196.927999999999</v>
      </c>
      <c r="D274" s="1769">
        <f t="shared" si="50"/>
        <v>1193.4053044752179</v>
      </c>
      <c r="E274" s="1769">
        <f t="shared" si="50"/>
        <v>1363.7315860137776</v>
      </c>
      <c r="F274" s="1769">
        <f t="shared" si="50"/>
        <v>1382.8098782564812</v>
      </c>
      <c r="G274" s="1769">
        <f t="shared" si="50"/>
        <v>0</v>
      </c>
      <c r="H274" s="1769">
        <f t="shared" si="50"/>
        <v>0</v>
      </c>
      <c r="I274" s="1769">
        <f t="shared" si="50"/>
        <v>248.67675549175507</v>
      </c>
      <c r="J274" s="1769">
        <f t="shared" si="50"/>
        <v>6.2155105024720703</v>
      </c>
      <c r="K274" s="1769">
        <f t="shared" si="50"/>
        <v>0</v>
      </c>
      <c r="L274" s="1769">
        <f t="shared" si="50"/>
        <v>2.0889652602958346</v>
      </c>
      <c r="M274" s="1769">
        <f t="shared" si="50"/>
        <v>0</v>
      </c>
      <c r="N274" s="1769">
        <f t="shared" si="50"/>
        <v>0</v>
      </c>
      <c r="O274" s="1769">
        <f t="shared" si="50"/>
        <v>0</v>
      </c>
      <c r="P274" s="1769">
        <f t="shared" si="50"/>
        <v>0</v>
      </c>
      <c r="Q274" s="1769">
        <f t="shared" si="50"/>
        <v>0</v>
      </c>
      <c r="R274" s="1769">
        <f t="shared" si="50"/>
        <v>0</v>
      </c>
      <c r="S274" s="1769">
        <f t="shared" si="50"/>
        <v>0</v>
      </c>
      <c r="T274" s="1769">
        <f t="shared" si="50"/>
        <v>0</v>
      </c>
      <c r="U274" s="1769">
        <f t="shared" si="50"/>
        <v>0</v>
      </c>
      <c r="V274" s="1769">
        <f t="shared" si="50"/>
        <v>0</v>
      </c>
      <c r="W274" s="1769">
        <f t="shared" si="50"/>
        <v>0</v>
      </c>
      <c r="X274" s="1769">
        <f t="shared" si="50"/>
        <v>6295.3920000000007</v>
      </c>
      <c r="Y274" s="1769">
        <f t="shared" si="50"/>
        <v>4730.3534705478542</v>
      </c>
      <c r="Z274" s="1769">
        <f t="shared" si="50"/>
        <v>778.49185948696402</v>
      </c>
      <c r="AA274" s="1769">
        <f t="shared" si="50"/>
        <v>76.011751746180579</v>
      </c>
      <c r="AB274" s="1769">
        <f t="shared" ref="D274:AS278" si="51">SUMIF($AV$117:$AV$159, $B274,AB$117:AB$159)</f>
        <v>0</v>
      </c>
      <c r="AC274" s="1769">
        <f t="shared" si="51"/>
        <v>0</v>
      </c>
      <c r="AD274" s="1769">
        <f t="shared" si="51"/>
        <v>0.58024237974183646</v>
      </c>
      <c r="AE274" s="1769">
        <f t="shared" si="51"/>
        <v>694.86837396597195</v>
      </c>
      <c r="AF274" s="1769">
        <f t="shared" si="51"/>
        <v>0</v>
      </c>
      <c r="AG274" s="1769">
        <f t="shared" si="51"/>
        <v>15.086301873287747</v>
      </c>
      <c r="AH274" s="1769">
        <f t="shared" si="51"/>
        <v>0</v>
      </c>
      <c r="AI274" s="1769">
        <f t="shared" si="51"/>
        <v>0</v>
      </c>
      <c r="AJ274" s="1769">
        <f t="shared" si="51"/>
        <v>0</v>
      </c>
      <c r="AK274" s="1769">
        <f t="shared" si="51"/>
        <v>0</v>
      </c>
      <c r="AL274" s="1769">
        <f t="shared" si="51"/>
        <v>0</v>
      </c>
      <c r="AM274" s="1769">
        <f t="shared" si="51"/>
        <v>0</v>
      </c>
      <c r="AN274" s="1769">
        <f t="shared" si="51"/>
        <v>0</v>
      </c>
      <c r="AO274" s="1769">
        <f t="shared" si="51"/>
        <v>0</v>
      </c>
      <c r="AP274" s="1769">
        <f t="shared" si="51"/>
        <v>0</v>
      </c>
      <c r="AQ274" s="1769">
        <f t="shared" si="51"/>
        <v>0</v>
      </c>
      <c r="AR274" s="1769">
        <f t="shared" si="51"/>
        <v>0</v>
      </c>
      <c r="AS274" s="1769">
        <f t="shared" si="51"/>
        <v>0</v>
      </c>
      <c r="AT274" s="1769"/>
      <c r="AU274" s="1769"/>
      <c r="AV274" s="1916"/>
      <c r="AW274" s="1769"/>
      <c r="AX274" s="1769"/>
      <c r="AY274" s="1769"/>
      <c r="AZ274" s="1769"/>
      <c r="BA274" s="1769"/>
      <c r="BB274" s="1769"/>
      <c r="BC274" s="1769"/>
      <c r="BD274" s="1769"/>
      <c r="BE274" s="1769"/>
      <c r="BF274" s="1769"/>
      <c r="BG274" s="1769"/>
      <c r="BH274" s="1769"/>
      <c r="BI274" s="1769"/>
      <c r="BJ274" s="1769"/>
      <c r="BK274" s="1769"/>
      <c r="BL274" s="1769"/>
      <c r="BM274" s="1769"/>
      <c r="BN274" s="1769"/>
    </row>
    <row r="275" spans="1:66" s="673" customFormat="1" ht="12.75" x14ac:dyDescent="0.2">
      <c r="A275" s="714"/>
      <c r="B275" s="218" t="s">
        <v>1416</v>
      </c>
      <c r="C275" s="1769">
        <f t="shared" si="46"/>
        <v>0</v>
      </c>
      <c r="D275" s="1769">
        <f t="shared" si="51"/>
        <v>0</v>
      </c>
      <c r="E275" s="1769">
        <f t="shared" si="51"/>
        <v>0</v>
      </c>
      <c r="F275" s="1769">
        <f t="shared" si="51"/>
        <v>0</v>
      </c>
      <c r="G275" s="1769">
        <f t="shared" si="51"/>
        <v>0</v>
      </c>
      <c r="H275" s="1769">
        <f t="shared" si="51"/>
        <v>0</v>
      </c>
      <c r="I275" s="1769">
        <f t="shared" si="51"/>
        <v>0</v>
      </c>
      <c r="J275" s="1769">
        <f t="shared" si="51"/>
        <v>0</v>
      </c>
      <c r="K275" s="1769">
        <f t="shared" si="51"/>
        <v>0</v>
      </c>
      <c r="L275" s="1769">
        <f t="shared" si="51"/>
        <v>0</v>
      </c>
      <c r="M275" s="1769">
        <f t="shared" si="51"/>
        <v>0</v>
      </c>
      <c r="N275" s="1769">
        <f t="shared" si="51"/>
        <v>0</v>
      </c>
      <c r="O275" s="1769">
        <f t="shared" si="51"/>
        <v>0</v>
      </c>
      <c r="P275" s="1769">
        <f t="shared" si="51"/>
        <v>0</v>
      </c>
      <c r="Q275" s="1769">
        <f t="shared" si="51"/>
        <v>0</v>
      </c>
      <c r="R275" s="1769">
        <f t="shared" si="51"/>
        <v>0</v>
      </c>
      <c r="S275" s="1769">
        <f t="shared" si="51"/>
        <v>0</v>
      </c>
      <c r="T275" s="1769">
        <f t="shared" si="51"/>
        <v>0</v>
      </c>
      <c r="U275" s="1769">
        <f t="shared" si="51"/>
        <v>0</v>
      </c>
      <c r="V275" s="1769">
        <f t="shared" si="51"/>
        <v>0</v>
      </c>
      <c r="W275" s="1769">
        <f t="shared" si="51"/>
        <v>0</v>
      </c>
      <c r="X275" s="1769">
        <f t="shared" si="51"/>
        <v>0</v>
      </c>
      <c r="Y275" s="1769">
        <f t="shared" si="51"/>
        <v>0</v>
      </c>
      <c r="Z275" s="1769">
        <f t="shared" si="51"/>
        <v>0</v>
      </c>
      <c r="AA275" s="1769">
        <f t="shared" si="51"/>
        <v>0</v>
      </c>
      <c r="AB275" s="1769">
        <f t="shared" si="51"/>
        <v>0</v>
      </c>
      <c r="AC275" s="1769">
        <f t="shared" si="51"/>
        <v>0</v>
      </c>
      <c r="AD275" s="1769">
        <f t="shared" si="51"/>
        <v>0</v>
      </c>
      <c r="AE275" s="1769">
        <f t="shared" si="51"/>
        <v>0</v>
      </c>
      <c r="AF275" s="1769">
        <f t="shared" si="51"/>
        <v>0</v>
      </c>
      <c r="AG275" s="1769">
        <f t="shared" si="51"/>
        <v>0</v>
      </c>
      <c r="AH275" s="1769">
        <f t="shared" si="51"/>
        <v>0</v>
      </c>
      <c r="AI275" s="1769">
        <f t="shared" si="51"/>
        <v>0</v>
      </c>
      <c r="AJ275" s="1769">
        <f t="shared" si="51"/>
        <v>0</v>
      </c>
      <c r="AK275" s="1769">
        <f t="shared" si="51"/>
        <v>0</v>
      </c>
      <c r="AL275" s="1769">
        <f t="shared" si="51"/>
        <v>0</v>
      </c>
      <c r="AM275" s="1769">
        <f t="shared" si="51"/>
        <v>0</v>
      </c>
      <c r="AN275" s="1769">
        <f t="shared" si="51"/>
        <v>0</v>
      </c>
      <c r="AO275" s="1769">
        <f t="shared" si="51"/>
        <v>0</v>
      </c>
      <c r="AP275" s="1769">
        <f t="shared" si="51"/>
        <v>0</v>
      </c>
      <c r="AQ275" s="1769">
        <f t="shared" si="51"/>
        <v>0</v>
      </c>
      <c r="AR275" s="1769">
        <f t="shared" si="51"/>
        <v>0</v>
      </c>
      <c r="AS275" s="1769">
        <f t="shared" si="51"/>
        <v>0</v>
      </c>
      <c r="AT275" s="1769"/>
      <c r="AU275" s="1769"/>
      <c r="AV275" s="1916"/>
      <c r="AW275" s="1769"/>
      <c r="AX275" s="1769"/>
      <c r="AY275" s="1769"/>
      <c r="AZ275" s="1769"/>
      <c r="BA275" s="1769"/>
      <c r="BB275" s="1769"/>
      <c r="BC275" s="1769"/>
      <c r="BD275" s="1769"/>
      <c r="BE275" s="1769"/>
      <c r="BF275" s="1769"/>
      <c r="BG275" s="1769"/>
      <c r="BH275" s="1769"/>
      <c r="BI275" s="1769"/>
      <c r="BJ275" s="1769"/>
      <c r="BK275" s="1769"/>
      <c r="BL275" s="1769"/>
      <c r="BM275" s="1769"/>
      <c r="BN275" s="1769"/>
    </row>
    <row r="276" spans="1:66" s="673" customFormat="1" ht="12.75" x14ac:dyDescent="0.2">
      <c r="A276" s="714"/>
      <c r="B276" s="218" t="s">
        <v>1342</v>
      </c>
      <c r="C276" s="1769">
        <f t="shared" si="46"/>
        <v>0</v>
      </c>
      <c r="D276" s="1769">
        <f t="shared" si="51"/>
        <v>0</v>
      </c>
      <c r="E276" s="1769">
        <f t="shared" si="51"/>
        <v>0</v>
      </c>
      <c r="F276" s="1769">
        <f t="shared" si="51"/>
        <v>0</v>
      </c>
      <c r="G276" s="1769">
        <f t="shared" si="51"/>
        <v>0</v>
      </c>
      <c r="H276" s="1769">
        <f t="shared" si="51"/>
        <v>0</v>
      </c>
      <c r="I276" s="1769">
        <f t="shared" si="51"/>
        <v>0</v>
      </c>
      <c r="J276" s="1769">
        <f t="shared" si="51"/>
        <v>0</v>
      </c>
      <c r="K276" s="1769">
        <f t="shared" si="51"/>
        <v>0</v>
      </c>
      <c r="L276" s="1769">
        <f t="shared" si="51"/>
        <v>0</v>
      </c>
      <c r="M276" s="1769">
        <f t="shared" si="51"/>
        <v>0</v>
      </c>
      <c r="N276" s="1769">
        <f t="shared" si="51"/>
        <v>0</v>
      </c>
      <c r="O276" s="1769">
        <f t="shared" si="51"/>
        <v>0</v>
      </c>
      <c r="P276" s="1769">
        <f t="shared" si="51"/>
        <v>0</v>
      </c>
      <c r="Q276" s="1769">
        <f t="shared" si="51"/>
        <v>0</v>
      </c>
      <c r="R276" s="1769">
        <f t="shared" si="51"/>
        <v>0</v>
      </c>
      <c r="S276" s="1769">
        <f t="shared" si="51"/>
        <v>0</v>
      </c>
      <c r="T276" s="1769">
        <f t="shared" si="51"/>
        <v>0</v>
      </c>
      <c r="U276" s="1769">
        <f t="shared" si="51"/>
        <v>0</v>
      </c>
      <c r="V276" s="1769">
        <f t="shared" si="51"/>
        <v>0</v>
      </c>
      <c r="W276" s="1769">
        <f t="shared" si="51"/>
        <v>0</v>
      </c>
      <c r="X276" s="1769">
        <f t="shared" si="51"/>
        <v>20000.04</v>
      </c>
      <c r="Y276" s="1769">
        <f t="shared" si="51"/>
        <v>7535.3554889053421</v>
      </c>
      <c r="Z276" s="1769">
        <f t="shared" si="51"/>
        <v>12460.127330998668</v>
      </c>
      <c r="AA276" s="1769">
        <f t="shared" si="51"/>
        <v>4.5571800959907609</v>
      </c>
      <c r="AB276" s="1769">
        <f t="shared" si="51"/>
        <v>0</v>
      </c>
      <c r="AC276" s="1769">
        <f t="shared" si="51"/>
        <v>0</v>
      </c>
      <c r="AD276" s="1769">
        <f t="shared" si="51"/>
        <v>0</v>
      </c>
      <c r="AE276" s="1769">
        <f t="shared" si="51"/>
        <v>0</v>
      </c>
      <c r="AF276" s="1769">
        <f t="shared" si="51"/>
        <v>0</v>
      </c>
      <c r="AG276" s="1769">
        <f t="shared" si="51"/>
        <v>0</v>
      </c>
      <c r="AH276" s="1769">
        <f t="shared" si="51"/>
        <v>0</v>
      </c>
      <c r="AI276" s="1769">
        <f t="shared" si="51"/>
        <v>0</v>
      </c>
      <c r="AJ276" s="1769">
        <f t="shared" si="51"/>
        <v>0</v>
      </c>
      <c r="AK276" s="1769">
        <f t="shared" si="51"/>
        <v>0</v>
      </c>
      <c r="AL276" s="1769">
        <f t="shared" si="51"/>
        <v>0</v>
      </c>
      <c r="AM276" s="1769">
        <f t="shared" si="51"/>
        <v>0</v>
      </c>
      <c r="AN276" s="1769">
        <f t="shared" si="51"/>
        <v>0</v>
      </c>
      <c r="AO276" s="1769">
        <f t="shared" si="51"/>
        <v>0</v>
      </c>
      <c r="AP276" s="1769">
        <f t="shared" si="51"/>
        <v>0</v>
      </c>
      <c r="AQ276" s="1769">
        <f t="shared" si="51"/>
        <v>0</v>
      </c>
      <c r="AR276" s="1769">
        <f t="shared" si="51"/>
        <v>0</v>
      </c>
      <c r="AS276" s="1769">
        <f t="shared" si="51"/>
        <v>0</v>
      </c>
      <c r="AT276" s="1769"/>
      <c r="AU276" s="1769"/>
      <c r="AV276" s="1916"/>
      <c r="AW276" s="1769"/>
      <c r="AX276" s="1769"/>
      <c r="AY276" s="1769"/>
      <c r="AZ276" s="1769"/>
      <c r="BA276" s="1769"/>
      <c r="BB276" s="1769"/>
      <c r="BC276" s="1769"/>
      <c r="BD276" s="1769"/>
      <c r="BE276" s="1769"/>
      <c r="BF276" s="1769"/>
      <c r="BG276" s="1769"/>
      <c r="BH276" s="1769"/>
      <c r="BI276" s="1769"/>
      <c r="BJ276" s="1769"/>
      <c r="BK276" s="1769"/>
      <c r="BL276" s="1769"/>
      <c r="BM276" s="1769"/>
      <c r="BN276" s="1769"/>
    </row>
    <row r="277" spans="1:66" s="673" customFormat="1" ht="12.75" x14ac:dyDescent="0.2">
      <c r="A277" s="714"/>
      <c r="B277" s="218" t="s">
        <v>268</v>
      </c>
      <c r="C277" s="1769">
        <f t="shared" si="46"/>
        <v>0</v>
      </c>
      <c r="D277" s="1769">
        <f t="shared" si="51"/>
        <v>0</v>
      </c>
      <c r="E277" s="1769">
        <f t="shared" si="51"/>
        <v>0</v>
      </c>
      <c r="F277" s="1769">
        <f t="shared" si="51"/>
        <v>0</v>
      </c>
      <c r="G277" s="1769">
        <f t="shared" si="51"/>
        <v>0</v>
      </c>
      <c r="H277" s="1769">
        <f t="shared" si="51"/>
        <v>0</v>
      </c>
      <c r="I277" s="1769">
        <f t="shared" si="51"/>
        <v>0</v>
      </c>
      <c r="J277" s="1769">
        <f t="shared" si="51"/>
        <v>0</v>
      </c>
      <c r="K277" s="1769">
        <f t="shared" si="51"/>
        <v>0</v>
      </c>
      <c r="L277" s="1769">
        <f t="shared" si="51"/>
        <v>0</v>
      </c>
      <c r="M277" s="1769">
        <f t="shared" si="51"/>
        <v>0</v>
      </c>
      <c r="N277" s="1769">
        <f t="shared" si="51"/>
        <v>0</v>
      </c>
      <c r="O277" s="1769">
        <f t="shared" si="51"/>
        <v>0</v>
      </c>
      <c r="P277" s="1769">
        <f t="shared" si="51"/>
        <v>0</v>
      </c>
      <c r="Q277" s="1769">
        <f t="shared" si="51"/>
        <v>0</v>
      </c>
      <c r="R277" s="1769">
        <f t="shared" si="51"/>
        <v>0</v>
      </c>
      <c r="S277" s="1769">
        <f t="shared" si="51"/>
        <v>0</v>
      </c>
      <c r="T277" s="1769">
        <f t="shared" si="51"/>
        <v>0</v>
      </c>
      <c r="U277" s="1769">
        <f t="shared" si="51"/>
        <v>0</v>
      </c>
      <c r="V277" s="1769">
        <f t="shared" si="51"/>
        <v>0</v>
      </c>
      <c r="W277" s="1769">
        <f t="shared" si="51"/>
        <v>0</v>
      </c>
      <c r="X277" s="1769">
        <f t="shared" si="51"/>
        <v>0</v>
      </c>
      <c r="Y277" s="1769">
        <f t="shared" si="51"/>
        <v>0</v>
      </c>
      <c r="Z277" s="1769">
        <f t="shared" si="51"/>
        <v>0</v>
      </c>
      <c r="AA277" s="1769">
        <f t="shared" si="51"/>
        <v>0</v>
      </c>
      <c r="AB277" s="1769">
        <f t="shared" si="51"/>
        <v>0</v>
      </c>
      <c r="AC277" s="1769">
        <f t="shared" si="51"/>
        <v>0</v>
      </c>
      <c r="AD277" s="1769">
        <f t="shared" si="51"/>
        <v>0</v>
      </c>
      <c r="AE277" s="1769">
        <f t="shared" si="51"/>
        <v>0</v>
      </c>
      <c r="AF277" s="1769">
        <f t="shared" si="51"/>
        <v>0</v>
      </c>
      <c r="AG277" s="1769">
        <f t="shared" si="51"/>
        <v>0</v>
      </c>
      <c r="AH277" s="1769">
        <f t="shared" si="51"/>
        <v>0</v>
      </c>
      <c r="AI277" s="1769">
        <f t="shared" si="51"/>
        <v>0</v>
      </c>
      <c r="AJ277" s="1769">
        <f t="shared" si="51"/>
        <v>0</v>
      </c>
      <c r="AK277" s="1769">
        <f t="shared" si="51"/>
        <v>0</v>
      </c>
      <c r="AL277" s="1769">
        <f t="shared" si="51"/>
        <v>0</v>
      </c>
      <c r="AM277" s="1769">
        <f t="shared" si="51"/>
        <v>0</v>
      </c>
      <c r="AN277" s="1769">
        <f t="shared" si="51"/>
        <v>0</v>
      </c>
      <c r="AO277" s="1769">
        <f t="shared" si="51"/>
        <v>0</v>
      </c>
      <c r="AP277" s="1769">
        <f t="shared" si="51"/>
        <v>0</v>
      </c>
      <c r="AQ277" s="1769">
        <f t="shared" si="51"/>
        <v>0</v>
      </c>
      <c r="AR277" s="1769">
        <f t="shared" si="51"/>
        <v>0</v>
      </c>
      <c r="AS277" s="1769">
        <f t="shared" si="51"/>
        <v>0</v>
      </c>
      <c r="AT277" s="1769"/>
      <c r="AU277" s="1769"/>
      <c r="AV277" s="1916"/>
      <c r="AW277" s="1769"/>
      <c r="AX277" s="1769"/>
      <c r="AY277" s="1769"/>
      <c r="AZ277" s="1769"/>
      <c r="BA277" s="1769"/>
      <c r="BB277" s="1769"/>
      <c r="BC277" s="1769"/>
      <c r="BD277" s="1769"/>
      <c r="BE277" s="1769"/>
      <c r="BF277" s="1769"/>
      <c r="BG277" s="1769"/>
      <c r="BH277" s="1769"/>
      <c r="BI277" s="1769"/>
      <c r="BJ277" s="1769"/>
      <c r="BK277" s="1769"/>
      <c r="BL277" s="1769"/>
      <c r="BM277" s="1769"/>
      <c r="BN277" s="1769"/>
    </row>
    <row r="278" spans="1:66" s="673" customFormat="1" ht="12.75" x14ac:dyDescent="0.2">
      <c r="A278" s="714"/>
      <c r="B278" s="218" t="s">
        <v>704</v>
      </c>
      <c r="C278" s="1769">
        <f t="shared" si="46"/>
        <v>0</v>
      </c>
      <c r="D278" s="1769">
        <f t="shared" si="51"/>
        <v>0</v>
      </c>
      <c r="E278" s="1769">
        <f t="shared" si="51"/>
        <v>0</v>
      </c>
      <c r="F278" s="1769">
        <f t="shared" si="51"/>
        <v>0</v>
      </c>
      <c r="G278" s="1769">
        <f t="shared" si="51"/>
        <v>0</v>
      </c>
      <c r="H278" s="1769">
        <f t="shared" si="51"/>
        <v>0</v>
      </c>
      <c r="I278" s="1769">
        <f t="shared" si="51"/>
        <v>0</v>
      </c>
      <c r="J278" s="1769">
        <f t="shared" si="51"/>
        <v>0</v>
      </c>
      <c r="K278" s="1769">
        <f t="shared" si="51"/>
        <v>0</v>
      </c>
      <c r="L278" s="1769">
        <f t="shared" si="51"/>
        <v>0</v>
      </c>
      <c r="M278" s="1769">
        <f t="shared" si="51"/>
        <v>0</v>
      </c>
      <c r="N278" s="1769">
        <f t="shared" si="51"/>
        <v>0</v>
      </c>
      <c r="O278" s="1769">
        <f t="shared" si="51"/>
        <v>0</v>
      </c>
      <c r="P278" s="1769">
        <f t="shared" si="51"/>
        <v>0</v>
      </c>
      <c r="Q278" s="1769">
        <f t="shared" si="51"/>
        <v>0</v>
      </c>
      <c r="R278" s="1769">
        <f t="shared" si="51"/>
        <v>0</v>
      </c>
      <c r="S278" s="1769">
        <f t="shared" si="51"/>
        <v>0</v>
      </c>
      <c r="T278" s="1769">
        <f t="shared" si="51"/>
        <v>0</v>
      </c>
      <c r="U278" s="1769">
        <f t="shared" si="51"/>
        <v>0</v>
      </c>
      <c r="V278" s="1769">
        <f t="shared" si="51"/>
        <v>0</v>
      </c>
      <c r="W278" s="1769">
        <f t="shared" si="51"/>
        <v>0</v>
      </c>
      <c r="X278" s="1769">
        <f t="shared" si="51"/>
        <v>131198.3633344089</v>
      </c>
      <c r="Y278" s="1769">
        <f t="shared" si="51"/>
        <v>90345.098056692266</v>
      </c>
      <c r="Z278" s="1769">
        <f t="shared" si="51"/>
        <v>14868.42871671083</v>
      </c>
      <c r="AA278" s="1769">
        <f t="shared" si="51"/>
        <v>1451.7496858800887</v>
      </c>
      <c r="AB278" s="1769">
        <f t="shared" si="51"/>
        <v>0</v>
      </c>
      <c r="AC278" s="1769">
        <f t="shared" si="51"/>
        <v>0</v>
      </c>
      <c r="AD278" s="1769">
        <f t="shared" si="51"/>
        <v>11.08205867084037</v>
      </c>
      <c r="AE278" s="1769">
        <f t="shared" ref="D278:AS282" si="52">SUMIF($AV$117:$AV$159, $B278,AE$117:AE$159)</f>
        <v>24233.871291013042</v>
      </c>
      <c r="AF278" s="1769">
        <f t="shared" si="52"/>
        <v>0</v>
      </c>
      <c r="AG278" s="1769">
        <f t="shared" si="52"/>
        <v>288.1335254418496</v>
      </c>
      <c r="AH278" s="1769">
        <f t="shared" si="52"/>
        <v>0</v>
      </c>
      <c r="AI278" s="1769">
        <f t="shared" si="52"/>
        <v>0</v>
      </c>
      <c r="AJ278" s="1769">
        <f t="shared" si="52"/>
        <v>0</v>
      </c>
      <c r="AK278" s="1769">
        <f t="shared" si="52"/>
        <v>0</v>
      </c>
      <c r="AL278" s="1769">
        <f t="shared" si="52"/>
        <v>0</v>
      </c>
      <c r="AM278" s="1769">
        <f t="shared" si="52"/>
        <v>0</v>
      </c>
      <c r="AN278" s="1769">
        <f t="shared" si="52"/>
        <v>0</v>
      </c>
      <c r="AO278" s="1769">
        <f t="shared" si="52"/>
        <v>0</v>
      </c>
      <c r="AP278" s="1769">
        <f t="shared" si="52"/>
        <v>0</v>
      </c>
      <c r="AQ278" s="1769">
        <f t="shared" si="52"/>
        <v>0</v>
      </c>
      <c r="AR278" s="1769">
        <f t="shared" si="52"/>
        <v>0</v>
      </c>
      <c r="AS278" s="1769">
        <f t="shared" si="52"/>
        <v>0</v>
      </c>
      <c r="AT278" s="1769"/>
      <c r="AU278" s="1769"/>
      <c r="AV278" s="1916"/>
      <c r="AW278" s="1769"/>
      <c r="AX278" s="1769"/>
      <c r="AY278" s="1769"/>
      <c r="AZ278" s="1769"/>
      <c r="BA278" s="1769"/>
      <c r="BB278" s="1769"/>
      <c r="BC278" s="1769"/>
      <c r="BD278" s="1769"/>
      <c r="BE278" s="1769"/>
      <c r="BF278" s="1769"/>
      <c r="BG278" s="1769"/>
      <c r="BH278" s="1769"/>
      <c r="BI278" s="1769"/>
      <c r="BJ278" s="1769"/>
      <c r="BK278" s="1769"/>
      <c r="BL278" s="1769"/>
      <c r="BM278" s="1769"/>
      <c r="BN278" s="1769"/>
    </row>
    <row r="279" spans="1:66" s="673" customFormat="1" ht="12.75" x14ac:dyDescent="0.2">
      <c r="A279" s="714"/>
      <c r="B279" s="218" t="s">
        <v>1270</v>
      </c>
      <c r="C279" s="1769">
        <f t="shared" si="46"/>
        <v>0</v>
      </c>
      <c r="D279" s="1769">
        <f t="shared" si="52"/>
        <v>0</v>
      </c>
      <c r="E279" s="1769">
        <f t="shared" si="52"/>
        <v>0</v>
      </c>
      <c r="F279" s="1769">
        <f t="shared" si="52"/>
        <v>0</v>
      </c>
      <c r="G279" s="1769">
        <f t="shared" si="52"/>
        <v>0</v>
      </c>
      <c r="H279" s="1769">
        <f t="shared" si="52"/>
        <v>0</v>
      </c>
      <c r="I279" s="1769">
        <f t="shared" si="52"/>
        <v>0</v>
      </c>
      <c r="J279" s="1769">
        <f t="shared" si="52"/>
        <v>0</v>
      </c>
      <c r="K279" s="1769">
        <f t="shared" si="52"/>
        <v>0</v>
      </c>
      <c r="L279" s="1769">
        <f t="shared" si="52"/>
        <v>0</v>
      </c>
      <c r="M279" s="1769">
        <f t="shared" si="52"/>
        <v>0</v>
      </c>
      <c r="N279" s="1769">
        <f t="shared" si="52"/>
        <v>0</v>
      </c>
      <c r="O279" s="1769">
        <f t="shared" si="52"/>
        <v>0</v>
      </c>
      <c r="P279" s="1769">
        <f t="shared" si="52"/>
        <v>0</v>
      </c>
      <c r="Q279" s="1769">
        <f t="shared" si="52"/>
        <v>0</v>
      </c>
      <c r="R279" s="1769">
        <f t="shared" si="52"/>
        <v>0</v>
      </c>
      <c r="S279" s="1769">
        <f t="shared" si="52"/>
        <v>0</v>
      </c>
      <c r="T279" s="1769">
        <f t="shared" si="52"/>
        <v>0</v>
      </c>
      <c r="U279" s="1769">
        <f t="shared" si="52"/>
        <v>0</v>
      </c>
      <c r="V279" s="1769">
        <f t="shared" si="52"/>
        <v>0</v>
      </c>
      <c r="W279" s="1769">
        <f t="shared" si="52"/>
        <v>0</v>
      </c>
      <c r="X279" s="1769">
        <f t="shared" si="52"/>
        <v>0</v>
      </c>
      <c r="Y279" s="1769">
        <f t="shared" si="52"/>
        <v>0</v>
      </c>
      <c r="Z279" s="1769">
        <f t="shared" si="52"/>
        <v>0</v>
      </c>
      <c r="AA279" s="1769">
        <f t="shared" si="52"/>
        <v>0</v>
      </c>
      <c r="AB279" s="1769">
        <f t="shared" si="52"/>
        <v>0</v>
      </c>
      <c r="AC279" s="1769">
        <f t="shared" si="52"/>
        <v>0</v>
      </c>
      <c r="AD279" s="1769">
        <f t="shared" si="52"/>
        <v>0</v>
      </c>
      <c r="AE279" s="1769">
        <f t="shared" si="52"/>
        <v>0</v>
      </c>
      <c r="AF279" s="1769">
        <f t="shared" si="52"/>
        <v>0</v>
      </c>
      <c r="AG279" s="1769">
        <f t="shared" si="52"/>
        <v>0</v>
      </c>
      <c r="AH279" s="1769">
        <f t="shared" si="52"/>
        <v>0</v>
      </c>
      <c r="AI279" s="1769">
        <f t="shared" si="52"/>
        <v>0</v>
      </c>
      <c r="AJ279" s="1769">
        <f t="shared" si="52"/>
        <v>0</v>
      </c>
      <c r="AK279" s="1769">
        <f t="shared" si="52"/>
        <v>0</v>
      </c>
      <c r="AL279" s="1769">
        <f t="shared" si="52"/>
        <v>0</v>
      </c>
      <c r="AM279" s="1769">
        <f t="shared" si="52"/>
        <v>0</v>
      </c>
      <c r="AN279" s="1769">
        <f t="shared" si="52"/>
        <v>0</v>
      </c>
      <c r="AO279" s="1769">
        <f t="shared" si="52"/>
        <v>0</v>
      </c>
      <c r="AP279" s="1769">
        <f t="shared" si="52"/>
        <v>0</v>
      </c>
      <c r="AQ279" s="1769">
        <f t="shared" si="52"/>
        <v>0</v>
      </c>
      <c r="AR279" s="1769">
        <f t="shared" si="52"/>
        <v>0</v>
      </c>
      <c r="AS279" s="1769">
        <f t="shared" si="52"/>
        <v>0</v>
      </c>
      <c r="AT279" s="1769"/>
      <c r="AU279" s="1769"/>
      <c r="AV279" s="1916"/>
      <c r="AW279" s="1769"/>
      <c r="AX279" s="1769"/>
      <c r="AY279" s="1769"/>
      <c r="AZ279" s="1769"/>
      <c r="BA279" s="1769"/>
      <c r="BB279" s="1769"/>
      <c r="BC279" s="1769"/>
      <c r="BD279" s="1769"/>
      <c r="BE279" s="1769"/>
      <c r="BF279" s="1769"/>
      <c r="BG279" s="1769"/>
      <c r="BH279" s="1769"/>
      <c r="BI279" s="1769"/>
      <c r="BJ279" s="1769"/>
      <c r="BK279" s="1769"/>
      <c r="BL279" s="1769"/>
      <c r="BM279" s="1769"/>
      <c r="BN279" s="1769"/>
    </row>
    <row r="280" spans="1:66" s="673" customFormat="1" ht="12.75" x14ac:dyDescent="0.2">
      <c r="A280" s="714"/>
      <c r="B280" s="218" t="s">
        <v>773</v>
      </c>
      <c r="C280" s="1769">
        <f t="shared" si="46"/>
        <v>0</v>
      </c>
      <c r="D280" s="1769">
        <f t="shared" si="52"/>
        <v>0</v>
      </c>
      <c r="E280" s="1769">
        <f t="shared" si="52"/>
        <v>0</v>
      </c>
      <c r="F280" s="1769">
        <f t="shared" si="52"/>
        <v>0</v>
      </c>
      <c r="G280" s="1769">
        <f t="shared" si="52"/>
        <v>0</v>
      </c>
      <c r="H280" s="1769">
        <f t="shared" si="52"/>
        <v>0</v>
      </c>
      <c r="I280" s="1769">
        <f t="shared" si="52"/>
        <v>0</v>
      </c>
      <c r="J280" s="1769">
        <f t="shared" si="52"/>
        <v>0</v>
      </c>
      <c r="K280" s="1769">
        <f t="shared" si="52"/>
        <v>0</v>
      </c>
      <c r="L280" s="1769">
        <f t="shared" si="52"/>
        <v>0</v>
      </c>
      <c r="M280" s="1769">
        <f t="shared" si="52"/>
        <v>0</v>
      </c>
      <c r="N280" s="1769">
        <f t="shared" si="52"/>
        <v>0</v>
      </c>
      <c r="O280" s="1769">
        <f t="shared" si="52"/>
        <v>0</v>
      </c>
      <c r="P280" s="1769">
        <f t="shared" si="52"/>
        <v>0</v>
      </c>
      <c r="Q280" s="1769">
        <f t="shared" si="52"/>
        <v>0</v>
      </c>
      <c r="R280" s="1769">
        <f t="shared" si="52"/>
        <v>0</v>
      </c>
      <c r="S280" s="1769">
        <f t="shared" si="52"/>
        <v>0</v>
      </c>
      <c r="T280" s="1769">
        <f t="shared" si="52"/>
        <v>0</v>
      </c>
      <c r="U280" s="1769">
        <f t="shared" si="52"/>
        <v>0</v>
      </c>
      <c r="V280" s="1769">
        <f t="shared" si="52"/>
        <v>0</v>
      </c>
      <c r="W280" s="1769">
        <f t="shared" si="52"/>
        <v>0</v>
      </c>
      <c r="X280" s="1769">
        <f t="shared" si="52"/>
        <v>0</v>
      </c>
      <c r="Y280" s="1769">
        <f t="shared" si="52"/>
        <v>0</v>
      </c>
      <c r="Z280" s="1769">
        <f t="shared" si="52"/>
        <v>0</v>
      </c>
      <c r="AA280" s="1769">
        <f t="shared" si="52"/>
        <v>0</v>
      </c>
      <c r="AB280" s="1769">
        <f t="shared" si="52"/>
        <v>0</v>
      </c>
      <c r="AC280" s="1769">
        <f t="shared" si="52"/>
        <v>0</v>
      </c>
      <c r="AD280" s="1769">
        <f t="shared" si="52"/>
        <v>0</v>
      </c>
      <c r="AE280" s="1769">
        <f t="shared" si="52"/>
        <v>0</v>
      </c>
      <c r="AF280" s="1769">
        <f t="shared" si="52"/>
        <v>0</v>
      </c>
      <c r="AG280" s="1769">
        <f t="shared" si="52"/>
        <v>0</v>
      </c>
      <c r="AH280" s="1769">
        <f t="shared" si="52"/>
        <v>0</v>
      </c>
      <c r="AI280" s="1769">
        <f t="shared" si="52"/>
        <v>0</v>
      </c>
      <c r="AJ280" s="1769">
        <f t="shared" si="52"/>
        <v>0</v>
      </c>
      <c r="AK280" s="1769">
        <f t="shared" si="52"/>
        <v>0</v>
      </c>
      <c r="AL280" s="1769">
        <f t="shared" si="52"/>
        <v>0</v>
      </c>
      <c r="AM280" s="1769">
        <f t="shared" si="52"/>
        <v>0</v>
      </c>
      <c r="AN280" s="1769">
        <f t="shared" si="52"/>
        <v>0</v>
      </c>
      <c r="AO280" s="1769">
        <f t="shared" si="52"/>
        <v>0</v>
      </c>
      <c r="AP280" s="1769">
        <f t="shared" si="52"/>
        <v>0</v>
      </c>
      <c r="AQ280" s="1769">
        <f t="shared" si="52"/>
        <v>0</v>
      </c>
      <c r="AR280" s="1769">
        <f t="shared" si="52"/>
        <v>0</v>
      </c>
      <c r="AS280" s="1769">
        <f t="shared" si="52"/>
        <v>0</v>
      </c>
      <c r="AT280" s="1769"/>
      <c r="AU280" s="1769"/>
      <c r="AV280" s="1916"/>
      <c r="AW280" s="1769"/>
      <c r="AX280" s="1769"/>
      <c r="AY280" s="1769"/>
      <c r="AZ280" s="1769"/>
      <c r="BA280" s="1769"/>
      <c r="BB280" s="1769"/>
      <c r="BC280" s="1769"/>
      <c r="BD280" s="1769"/>
      <c r="BE280" s="1769"/>
      <c r="BF280" s="1769"/>
      <c r="BG280" s="1769"/>
      <c r="BH280" s="1769"/>
      <c r="BI280" s="1769"/>
      <c r="BJ280" s="1769"/>
      <c r="BK280" s="1769"/>
      <c r="BL280" s="1769"/>
      <c r="BM280" s="1769"/>
      <c r="BN280" s="1769"/>
    </row>
    <row r="281" spans="1:66" s="673" customFormat="1" ht="12.75" x14ac:dyDescent="0.2">
      <c r="A281" s="714"/>
      <c r="B281" s="218" t="s">
        <v>1265</v>
      </c>
      <c r="C281" s="1769">
        <f t="shared" si="46"/>
        <v>0</v>
      </c>
      <c r="D281" s="1769">
        <f t="shared" si="52"/>
        <v>0</v>
      </c>
      <c r="E281" s="1769">
        <f t="shared" si="52"/>
        <v>0</v>
      </c>
      <c r="F281" s="1769">
        <f t="shared" si="52"/>
        <v>0</v>
      </c>
      <c r="G281" s="1769">
        <f t="shared" si="52"/>
        <v>0</v>
      </c>
      <c r="H281" s="1769">
        <f t="shared" si="52"/>
        <v>0</v>
      </c>
      <c r="I281" s="1769">
        <f t="shared" si="52"/>
        <v>0</v>
      </c>
      <c r="J281" s="1769">
        <f t="shared" si="52"/>
        <v>0</v>
      </c>
      <c r="K281" s="1769">
        <f t="shared" si="52"/>
        <v>0</v>
      </c>
      <c r="L281" s="1769">
        <f t="shared" si="52"/>
        <v>0</v>
      </c>
      <c r="M281" s="1769">
        <f t="shared" si="52"/>
        <v>0</v>
      </c>
      <c r="N281" s="1769">
        <f t="shared" si="52"/>
        <v>0</v>
      </c>
      <c r="O281" s="1769">
        <f t="shared" si="52"/>
        <v>0</v>
      </c>
      <c r="P281" s="1769">
        <f t="shared" si="52"/>
        <v>0</v>
      </c>
      <c r="Q281" s="1769">
        <f t="shared" si="52"/>
        <v>0</v>
      </c>
      <c r="R281" s="1769">
        <f t="shared" si="52"/>
        <v>0</v>
      </c>
      <c r="S281" s="1769">
        <f t="shared" si="52"/>
        <v>0</v>
      </c>
      <c r="T281" s="1769">
        <f t="shared" si="52"/>
        <v>0</v>
      </c>
      <c r="U281" s="1769">
        <f t="shared" si="52"/>
        <v>0</v>
      </c>
      <c r="V281" s="1769">
        <f t="shared" si="52"/>
        <v>0</v>
      </c>
      <c r="W281" s="1769">
        <f t="shared" si="52"/>
        <v>0</v>
      </c>
      <c r="X281" s="1769">
        <f t="shared" si="52"/>
        <v>0</v>
      </c>
      <c r="Y281" s="1769">
        <f t="shared" si="52"/>
        <v>0</v>
      </c>
      <c r="Z281" s="1769">
        <f t="shared" si="52"/>
        <v>0</v>
      </c>
      <c r="AA281" s="1769">
        <f t="shared" si="52"/>
        <v>0</v>
      </c>
      <c r="AB281" s="1769">
        <f t="shared" si="52"/>
        <v>0</v>
      </c>
      <c r="AC281" s="1769">
        <f t="shared" si="52"/>
        <v>0</v>
      </c>
      <c r="AD281" s="1769">
        <f t="shared" si="52"/>
        <v>0</v>
      </c>
      <c r="AE281" s="1769">
        <f t="shared" si="52"/>
        <v>0</v>
      </c>
      <c r="AF281" s="1769">
        <f t="shared" si="52"/>
        <v>0</v>
      </c>
      <c r="AG281" s="1769">
        <f t="shared" si="52"/>
        <v>0</v>
      </c>
      <c r="AH281" s="1769">
        <f t="shared" si="52"/>
        <v>0</v>
      </c>
      <c r="AI281" s="1769">
        <f t="shared" si="52"/>
        <v>0</v>
      </c>
      <c r="AJ281" s="1769">
        <f t="shared" si="52"/>
        <v>0</v>
      </c>
      <c r="AK281" s="1769">
        <f t="shared" si="52"/>
        <v>0</v>
      </c>
      <c r="AL281" s="1769">
        <f t="shared" si="52"/>
        <v>0</v>
      </c>
      <c r="AM281" s="1769">
        <f t="shared" si="52"/>
        <v>0</v>
      </c>
      <c r="AN281" s="1769">
        <f t="shared" si="52"/>
        <v>0</v>
      </c>
      <c r="AO281" s="1769">
        <f t="shared" si="52"/>
        <v>0</v>
      </c>
      <c r="AP281" s="1769">
        <f t="shared" si="52"/>
        <v>0</v>
      </c>
      <c r="AQ281" s="1769">
        <f t="shared" si="52"/>
        <v>0</v>
      </c>
      <c r="AR281" s="1769">
        <f t="shared" si="52"/>
        <v>0</v>
      </c>
      <c r="AS281" s="1769">
        <f t="shared" si="52"/>
        <v>0</v>
      </c>
      <c r="AT281" s="1769"/>
      <c r="AU281" s="1769"/>
      <c r="AV281" s="1916"/>
      <c r="AW281" s="1769"/>
      <c r="AX281" s="1769"/>
      <c r="AY281" s="1769"/>
      <c r="AZ281" s="1769"/>
      <c r="BA281" s="1769"/>
      <c r="BB281" s="1769"/>
      <c r="BC281" s="1769"/>
      <c r="BD281" s="1769"/>
      <c r="BE281" s="1769"/>
      <c r="BF281" s="1769"/>
      <c r="BG281" s="1769"/>
      <c r="BH281" s="1769"/>
      <c r="BI281" s="1769"/>
      <c r="BJ281" s="1769"/>
      <c r="BK281" s="1769"/>
      <c r="BL281" s="1769"/>
      <c r="BM281" s="1769"/>
      <c r="BN281" s="1769"/>
    </row>
    <row r="282" spans="1:66" s="673" customFormat="1" ht="12.75" x14ac:dyDescent="0.2">
      <c r="A282" s="714"/>
      <c r="B282" s="218" t="s">
        <v>1080</v>
      </c>
      <c r="C282" s="1769">
        <f t="shared" si="46"/>
        <v>0</v>
      </c>
      <c r="D282" s="1769">
        <f t="shared" si="52"/>
        <v>0</v>
      </c>
      <c r="E282" s="1769">
        <f t="shared" si="52"/>
        <v>0</v>
      </c>
      <c r="F282" s="1769">
        <f t="shared" si="52"/>
        <v>0</v>
      </c>
      <c r="G282" s="1769">
        <f t="shared" si="52"/>
        <v>0</v>
      </c>
      <c r="H282" s="1769">
        <f t="shared" si="52"/>
        <v>0</v>
      </c>
      <c r="I282" s="1769">
        <f t="shared" si="52"/>
        <v>0</v>
      </c>
      <c r="J282" s="1769">
        <f t="shared" si="52"/>
        <v>0</v>
      </c>
      <c r="K282" s="1769">
        <f t="shared" si="52"/>
        <v>0</v>
      </c>
      <c r="L282" s="1769">
        <f t="shared" si="52"/>
        <v>0</v>
      </c>
      <c r="M282" s="1769">
        <f t="shared" si="52"/>
        <v>0</v>
      </c>
      <c r="N282" s="1769">
        <f t="shared" si="52"/>
        <v>0</v>
      </c>
      <c r="O282" s="1769">
        <f t="shared" si="52"/>
        <v>0</v>
      </c>
      <c r="P282" s="1769">
        <f t="shared" si="52"/>
        <v>0</v>
      </c>
      <c r="Q282" s="1769">
        <f t="shared" si="52"/>
        <v>0</v>
      </c>
      <c r="R282" s="1769">
        <f t="shared" si="52"/>
        <v>0</v>
      </c>
      <c r="S282" s="1769">
        <f t="shared" si="52"/>
        <v>0</v>
      </c>
      <c r="T282" s="1769">
        <f t="shared" si="52"/>
        <v>0</v>
      </c>
      <c r="U282" s="1769">
        <f t="shared" si="52"/>
        <v>0</v>
      </c>
      <c r="V282" s="1769">
        <f t="shared" si="52"/>
        <v>0</v>
      </c>
      <c r="W282" s="1769">
        <f t="shared" si="52"/>
        <v>0</v>
      </c>
      <c r="X282" s="1769">
        <f t="shared" si="52"/>
        <v>0</v>
      </c>
      <c r="Y282" s="1769">
        <f t="shared" si="52"/>
        <v>0</v>
      </c>
      <c r="Z282" s="1769">
        <f t="shared" si="52"/>
        <v>0</v>
      </c>
      <c r="AA282" s="1769">
        <f t="shared" si="52"/>
        <v>0</v>
      </c>
      <c r="AB282" s="1769">
        <f t="shared" si="52"/>
        <v>0</v>
      </c>
      <c r="AC282" s="1769">
        <f t="shared" si="52"/>
        <v>0</v>
      </c>
      <c r="AD282" s="1769">
        <f t="shared" si="52"/>
        <v>0</v>
      </c>
      <c r="AE282" s="1769">
        <f t="shared" si="52"/>
        <v>0</v>
      </c>
      <c r="AF282" s="1769">
        <f t="shared" si="52"/>
        <v>0</v>
      </c>
      <c r="AG282" s="1769">
        <f t="shared" si="52"/>
        <v>0</v>
      </c>
      <c r="AH282" s="1769">
        <f t="shared" ref="D282:AS286" si="53">SUMIF($AV$117:$AV$159, $B282,AH$117:AH$159)</f>
        <v>0</v>
      </c>
      <c r="AI282" s="1769">
        <f t="shared" si="53"/>
        <v>0</v>
      </c>
      <c r="AJ282" s="1769">
        <f t="shared" si="53"/>
        <v>0</v>
      </c>
      <c r="AK282" s="1769">
        <f t="shared" si="53"/>
        <v>0</v>
      </c>
      <c r="AL282" s="1769">
        <f t="shared" si="53"/>
        <v>0</v>
      </c>
      <c r="AM282" s="1769">
        <f t="shared" si="53"/>
        <v>0</v>
      </c>
      <c r="AN282" s="1769">
        <f t="shared" si="53"/>
        <v>0</v>
      </c>
      <c r="AO282" s="1769">
        <f t="shared" si="53"/>
        <v>0</v>
      </c>
      <c r="AP282" s="1769">
        <f t="shared" si="53"/>
        <v>0</v>
      </c>
      <c r="AQ282" s="1769">
        <f t="shared" si="53"/>
        <v>0</v>
      </c>
      <c r="AR282" s="1769">
        <f t="shared" si="53"/>
        <v>0</v>
      </c>
      <c r="AS282" s="1769">
        <f t="shared" si="53"/>
        <v>0</v>
      </c>
      <c r="AT282" s="1769"/>
      <c r="AU282" s="1769"/>
      <c r="AV282" s="1916"/>
      <c r="AW282" s="1769"/>
      <c r="AX282" s="1769"/>
      <c r="AY282" s="1769"/>
      <c r="AZ282" s="1769"/>
      <c r="BA282" s="1769"/>
      <c r="BB282" s="1769"/>
      <c r="BC282" s="1769"/>
      <c r="BD282" s="1769"/>
      <c r="BE282" s="1769"/>
      <c r="BF282" s="1769"/>
      <c r="BG282" s="1769"/>
      <c r="BH282" s="1769"/>
      <c r="BI282" s="1769"/>
      <c r="BJ282" s="1769"/>
      <c r="BK282" s="1769"/>
      <c r="BL282" s="1769"/>
      <c r="BM282" s="1769"/>
      <c r="BN282" s="1769"/>
    </row>
    <row r="283" spans="1:66" s="673" customFormat="1" ht="12.75" x14ac:dyDescent="0.2">
      <c r="A283" s="714"/>
      <c r="B283" s="218" t="s">
        <v>1274</v>
      </c>
      <c r="C283" s="1769">
        <f t="shared" si="46"/>
        <v>0</v>
      </c>
      <c r="D283" s="1769">
        <f t="shared" si="53"/>
        <v>0</v>
      </c>
      <c r="E283" s="1769">
        <f t="shared" si="53"/>
        <v>0</v>
      </c>
      <c r="F283" s="1769">
        <f t="shared" si="53"/>
        <v>0</v>
      </c>
      <c r="G283" s="1769">
        <f t="shared" si="53"/>
        <v>0</v>
      </c>
      <c r="H283" s="1769">
        <f t="shared" si="53"/>
        <v>0</v>
      </c>
      <c r="I283" s="1769">
        <f t="shared" si="53"/>
        <v>0</v>
      </c>
      <c r="J283" s="1769">
        <f t="shared" si="53"/>
        <v>0</v>
      </c>
      <c r="K283" s="1769">
        <f t="shared" si="53"/>
        <v>0</v>
      </c>
      <c r="L283" s="1769">
        <f t="shared" si="53"/>
        <v>0</v>
      </c>
      <c r="M283" s="1769">
        <f t="shared" si="53"/>
        <v>0</v>
      </c>
      <c r="N283" s="1769">
        <f t="shared" si="53"/>
        <v>0</v>
      </c>
      <c r="O283" s="1769">
        <f t="shared" si="53"/>
        <v>0</v>
      </c>
      <c r="P283" s="1769">
        <f t="shared" si="53"/>
        <v>0</v>
      </c>
      <c r="Q283" s="1769">
        <f t="shared" si="53"/>
        <v>0</v>
      </c>
      <c r="R283" s="1769">
        <f t="shared" si="53"/>
        <v>0</v>
      </c>
      <c r="S283" s="1769">
        <f t="shared" si="53"/>
        <v>0</v>
      </c>
      <c r="T283" s="1769">
        <f t="shared" si="53"/>
        <v>0</v>
      </c>
      <c r="U283" s="1769">
        <f t="shared" si="53"/>
        <v>0</v>
      </c>
      <c r="V283" s="1769">
        <f t="shared" si="53"/>
        <v>0</v>
      </c>
      <c r="W283" s="1769">
        <f t="shared" si="53"/>
        <v>0</v>
      </c>
      <c r="X283" s="1769">
        <f t="shared" si="53"/>
        <v>0</v>
      </c>
      <c r="Y283" s="1769">
        <f t="shared" si="53"/>
        <v>0</v>
      </c>
      <c r="Z283" s="1769">
        <f t="shared" si="53"/>
        <v>0</v>
      </c>
      <c r="AA283" s="1769">
        <f t="shared" si="53"/>
        <v>0</v>
      </c>
      <c r="AB283" s="1769">
        <f t="shared" si="53"/>
        <v>0</v>
      </c>
      <c r="AC283" s="1769">
        <f t="shared" si="53"/>
        <v>0</v>
      </c>
      <c r="AD283" s="1769">
        <f t="shared" si="53"/>
        <v>0</v>
      </c>
      <c r="AE283" s="1769">
        <f t="shared" si="53"/>
        <v>0</v>
      </c>
      <c r="AF283" s="1769">
        <f t="shared" si="53"/>
        <v>0</v>
      </c>
      <c r="AG283" s="1769">
        <f t="shared" si="53"/>
        <v>0</v>
      </c>
      <c r="AH283" s="1769">
        <f t="shared" si="53"/>
        <v>0</v>
      </c>
      <c r="AI283" s="1769">
        <f t="shared" si="53"/>
        <v>0</v>
      </c>
      <c r="AJ283" s="1769">
        <f t="shared" si="53"/>
        <v>0</v>
      </c>
      <c r="AK283" s="1769">
        <f t="shared" si="53"/>
        <v>0</v>
      </c>
      <c r="AL283" s="1769">
        <f t="shared" si="53"/>
        <v>0</v>
      </c>
      <c r="AM283" s="1769">
        <f t="shared" si="53"/>
        <v>0</v>
      </c>
      <c r="AN283" s="1769">
        <f t="shared" si="53"/>
        <v>0</v>
      </c>
      <c r="AO283" s="1769">
        <f t="shared" si="53"/>
        <v>0</v>
      </c>
      <c r="AP283" s="1769">
        <f t="shared" si="53"/>
        <v>0</v>
      </c>
      <c r="AQ283" s="1769">
        <f t="shared" si="53"/>
        <v>0</v>
      </c>
      <c r="AR283" s="1769">
        <f t="shared" si="53"/>
        <v>0</v>
      </c>
      <c r="AS283" s="1769">
        <f t="shared" si="53"/>
        <v>0</v>
      </c>
      <c r="AT283" s="1769"/>
      <c r="AU283" s="1769"/>
      <c r="AV283" s="1916"/>
      <c r="AW283" s="1769"/>
      <c r="AX283" s="1769"/>
      <c r="AY283" s="1769"/>
      <c r="AZ283" s="1769"/>
      <c r="BA283" s="1769"/>
      <c r="BB283" s="1769"/>
      <c r="BC283" s="1769"/>
      <c r="BD283" s="1769"/>
      <c r="BE283" s="1769"/>
      <c r="BF283" s="1769"/>
      <c r="BG283" s="1769"/>
      <c r="BH283" s="1769"/>
      <c r="BI283" s="1769"/>
      <c r="BJ283" s="1769"/>
      <c r="BK283" s="1769"/>
      <c r="BL283" s="1769"/>
      <c r="BM283" s="1769"/>
      <c r="BN283" s="1769"/>
    </row>
    <row r="284" spans="1:66" s="673" customFormat="1" ht="12.75" x14ac:dyDescent="0.2">
      <c r="A284" s="714"/>
      <c r="B284" s="218" t="s">
        <v>774</v>
      </c>
      <c r="C284" s="1769">
        <f t="shared" si="46"/>
        <v>0</v>
      </c>
      <c r="D284" s="1769">
        <f t="shared" si="53"/>
        <v>0</v>
      </c>
      <c r="E284" s="1769">
        <f t="shared" si="53"/>
        <v>0</v>
      </c>
      <c r="F284" s="1769">
        <f t="shared" si="53"/>
        <v>0</v>
      </c>
      <c r="G284" s="1769">
        <f t="shared" si="53"/>
        <v>0</v>
      </c>
      <c r="H284" s="1769">
        <f t="shared" si="53"/>
        <v>0</v>
      </c>
      <c r="I284" s="1769">
        <f t="shared" si="53"/>
        <v>0</v>
      </c>
      <c r="J284" s="1769">
        <f t="shared" si="53"/>
        <v>0</v>
      </c>
      <c r="K284" s="1769">
        <f t="shared" si="53"/>
        <v>0</v>
      </c>
      <c r="L284" s="1769">
        <f t="shared" si="53"/>
        <v>0</v>
      </c>
      <c r="M284" s="1769">
        <f t="shared" si="53"/>
        <v>0</v>
      </c>
      <c r="N284" s="1769">
        <f t="shared" si="53"/>
        <v>0</v>
      </c>
      <c r="O284" s="1769">
        <f t="shared" si="53"/>
        <v>0</v>
      </c>
      <c r="P284" s="1769">
        <f t="shared" si="53"/>
        <v>0</v>
      </c>
      <c r="Q284" s="1769">
        <f t="shared" si="53"/>
        <v>0</v>
      </c>
      <c r="R284" s="1769">
        <f t="shared" si="53"/>
        <v>0</v>
      </c>
      <c r="S284" s="1769">
        <f t="shared" si="53"/>
        <v>0</v>
      </c>
      <c r="T284" s="1769">
        <f t="shared" si="53"/>
        <v>0</v>
      </c>
      <c r="U284" s="1769">
        <f t="shared" si="53"/>
        <v>0</v>
      </c>
      <c r="V284" s="1769">
        <f t="shared" si="53"/>
        <v>0</v>
      </c>
      <c r="W284" s="1769">
        <f t="shared" si="53"/>
        <v>0</v>
      </c>
      <c r="X284" s="1769">
        <f t="shared" si="53"/>
        <v>43086.644789641672</v>
      </c>
      <c r="Y284" s="1769">
        <f t="shared" si="53"/>
        <v>28401.269761559779</v>
      </c>
      <c r="Z284" s="1769">
        <f t="shared" si="53"/>
        <v>8210.3218650393428</v>
      </c>
      <c r="AA284" s="1769">
        <f t="shared" si="53"/>
        <v>6422.2710865825966</v>
      </c>
      <c r="AB284" s="1769">
        <f t="shared" si="53"/>
        <v>0</v>
      </c>
      <c r="AC284" s="1769">
        <f t="shared" si="53"/>
        <v>0</v>
      </c>
      <c r="AD284" s="1769">
        <f t="shared" si="53"/>
        <v>52.78207645995159</v>
      </c>
      <c r="AE284" s="1769">
        <f t="shared" si="53"/>
        <v>0</v>
      </c>
      <c r="AF284" s="1769">
        <f t="shared" si="53"/>
        <v>0</v>
      </c>
      <c r="AG284" s="1769">
        <f t="shared" si="53"/>
        <v>0</v>
      </c>
      <c r="AH284" s="1769">
        <f t="shared" si="53"/>
        <v>0</v>
      </c>
      <c r="AI284" s="1769">
        <f t="shared" si="53"/>
        <v>0</v>
      </c>
      <c r="AJ284" s="1769">
        <f t="shared" si="53"/>
        <v>0</v>
      </c>
      <c r="AK284" s="1769">
        <f t="shared" si="53"/>
        <v>0</v>
      </c>
      <c r="AL284" s="1769">
        <f t="shared" si="53"/>
        <v>0</v>
      </c>
      <c r="AM284" s="1769">
        <f t="shared" si="53"/>
        <v>0</v>
      </c>
      <c r="AN284" s="1769">
        <f t="shared" si="53"/>
        <v>0</v>
      </c>
      <c r="AO284" s="1769">
        <f t="shared" si="53"/>
        <v>0</v>
      </c>
      <c r="AP284" s="1769">
        <f t="shared" si="53"/>
        <v>0</v>
      </c>
      <c r="AQ284" s="1769">
        <f t="shared" si="53"/>
        <v>0</v>
      </c>
      <c r="AR284" s="1769">
        <f t="shared" si="53"/>
        <v>0</v>
      </c>
      <c r="AS284" s="1769">
        <f t="shared" si="53"/>
        <v>0</v>
      </c>
      <c r="AT284" s="1769"/>
      <c r="AU284" s="1769"/>
      <c r="AV284" s="1916"/>
      <c r="AW284" s="1769"/>
      <c r="AX284" s="1769"/>
      <c r="AY284" s="1769"/>
      <c r="AZ284" s="1769"/>
      <c r="BA284" s="1769"/>
      <c r="BB284" s="1769"/>
      <c r="BC284" s="1769"/>
      <c r="BD284" s="1769"/>
      <c r="BE284" s="1769"/>
      <c r="BF284" s="1769"/>
      <c r="BG284" s="1769"/>
      <c r="BH284" s="1769"/>
      <c r="BI284" s="1769"/>
      <c r="BJ284" s="1769"/>
      <c r="BK284" s="1769"/>
      <c r="BL284" s="1769"/>
      <c r="BM284" s="1769"/>
      <c r="BN284" s="1769"/>
    </row>
    <row r="285" spans="1:66" s="673" customFormat="1" ht="12.75" x14ac:dyDescent="0.2">
      <c r="A285" s="714"/>
      <c r="B285" s="218" t="s">
        <v>775</v>
      </c>
      <c r="C285" s="1769">
        <f t="shared" si="46"/>
        <v>0</v>
      </c>
      <c r="D285" s="1769">
        <f t="shared" si="53"/>
        <v>0</v>
      </c>
      <c r="E285" s="1769">
        <f t="shared" si="53"/>
        <v>0</v>
      </c>
      <c r="F285" s="1769">
        <f t="shared" si="53"/>
        <v>0</v>
      </c>
      <c r="G285" s="1769">
        <f t="shared" si="53"/>
        <v>0</v>
      </c>
      <c r="H285" s="1769">
        <f t="shared" si="53"/>
        <v>0</v>
      </c>
      <c r="I285" s="1769">
        <f t="shared" si="53"/>
        <v>0</v>
      </c>
      <c r="J285" s="1769">
        <f t="shared" si="53"/>
        <v>0</v>
      </c>
      <c r="K285" s="1769">
        <f t="shared" si="53"/>
        <v>0</v>
      </c>
      <c r="L285" s="1769">
        <f t="shared" si="53"/>
        <v>0</v>
      </c>
      <c r="M285" s="1769">
        <f t="shared" si="53"/>
        <v>0</v>
      </c>
      <c r="N285" s="1769">
        <f t="shared" si="53"/>
        <v>0</v>
      </c>
      <c r="O285" s="1769">
        <f t="shared" si="53"/>
        <v>0</v>
      </c>
      <c r="P285" s="1769">
        <f t="shared" si="53"/>
        <v>0</v>
      </c>
      <c r="Q285" s="1769">
        <f t="shared" si="53"/>
        <v>0</v>
      </c>
      <c r="R285" s="1769">
        <f t="shared" si="53"/>
        <v>0</v>
      </c>
      <c r="S285" s="1769">
        <f t="shared" si="53"/>
        <v>0</v>
      </c>
      <c r="T285" s="1769">
        <f t="shared" si="53"/>
        <v>0</v>
      </c>
      <c r="U285" s="1769">
        <f t="shared" si="53"/>
        <v>0</v>
      </c>
      <c r="V285" s="1769">
        <f t="shared" si="53"/>
        <v>0</v>
      </c>
      <c r="W285" s="1769">
        <f t="shared" si="53"/>
        <v>0</v>
      </c>
      <c r="X285" s="1769">
        <f t="shared" si="53"/>
        <v>134051.62747760591</v>
      </c>
      <c r="Y285" s="1769">
        <f t="shared" si="53"/>
        <v>62463.426612037212</v>
      </c>
      <c r="Z285" s="1769">
        <f t="shared" si="53"/>
        <v>10252.215996921712</v>
      </c>
      <c r="AA285" s="1769">
        <f t="shared" si="53"/>
        <v>58803.711949694167</v>
      </c>
      <c r="AB285" s="1769">
        <f t="shared" si="53"/>
        <v>0</v>
      </c>
      <c r="AC285" s="1769">
        <f t="shared" si="53"/>
        <v>0</v>
      </c>
      <c r="AD285" s="1769">
        <f t="shared" si="53"/>
        <v>448.88329732590967</v>
      </c>
      <c r="AE285" s="1769">
        <f t="shared" si="53"/>
        <v>2083.3896216269272</v>
      </c>
      <c r="AF285" s="1769">
        <f t="shared" si="53"/>
        <v>0</v>
      </c>
      <c r="AG285" s="1769">
        <f t="shared" si="53"/>
        <v>0</v>
      </c>
      <c r="AH285" s="1769">
        <f t="shared" si="53"/>
        <v>0</v>
      </c>
      <c r="AI285" s="1769">
        <f t="shared" si="53"/>
        <v>0</v>
      </c>
      <c r="AJ285" s="1769">
        <f t="shared" si="53"/>
        <v>0</v>
      </c>
      <c r="AK285" s="1769">
        <f t="shared" si="53"/>
        <v>0</v>
      </c>
      <c r="AL285" s="1769">
        <f t="shared" si="53"/>
        <v>0</v>
      </c>
      <c r="AM285" s="1769">
        <f t="shared" si="53"/>
        <v>0</v>
      </c>
      <c r="AN285" s="1769">
        <f t="shared" si="53"/>
        <v>0</v>
      </c>
      <c r="AO285" s="1769">
        <f t="shared" si="53"/>
        <v>0</v>
      </c>
      <c r="AP285" s="1769">
        <f t="shared" si="53"/>
        <v>0</v>
      </c>
      <c r="AQ285" s="1769">
        <f t="shared" si="53"/>
        <v>0</v>
      </c>
      <c r="AR285" s="1769">
        <f t="shared" si="53"/>
        <v>0</v>
      </c>
      <c r="AS285" s="1769">
        <f t="shared" si="53"/>
        <v>0</v>
      </c>
      <c r="AT285" s="1769"/>
      <c r="AU285" s="1769"/>
      <c r="AV285" s="1916"/>
      <c r="AW285" s="1769"/>
      <c r="AX285" s="1769"/>
      <c r="AY285" s="1769"/>
      <c r="AZ285" s="1769"/>
      <c r="BA285" s="1769"/>
      <c r="BB285" s="1769"/>
      <c r="BC285" s="1769"/>
      <c r="BD285" s="1769"/>
      <c r="BE285" s="1769"/>
      <c r="BF285" s="1769"/>
      <c r="BG285" s="1769"/>
      <c r="BH285" s="1769"/>
      <c r="BI285" s="1769"/>
      <c r="BJ285" s="1769"/>
      <c r="BK285" s="1769"/>
      <c r="BL285" s="1769"/>
      <c r="BM285" s="1769"/>
      <c r="BN285" s="1769"/>
    </row>
    <row r="286" spans="1:66" s="673" customFormat="1" ht="12.75" x14ac:dyDescent="0.2">
      <c r="A286" s="714"/>
      <c r="B286" s="218" t="s">
        <v>1273</v>
      </c>
      <c r="C286" s="1769">
        <f t="shared" si="46"/>
        <v>0</v>
      </c>
      <c r="D286" s="1769">
        <f t="shared" si="53"/>
        <v>0</v>
      </c>
      <c r="E286" s="1769">
        <f t="shared" si="53"/>
        <v>0</v>
      </c>
      <c r="F286" s="1769">
        <f t="shared" si="53"/>
        <v>0</v>
      </c>
      <c r="G286" s="1769">
        <f t="shared" si="53"/>
        <v>0</v>
      </c>
      <c r="H286" s="1769">
        <f t="shared" si="53"/>
        <v>0</v>
      </c>
      <c r="I286" s="1769">
        <f t="shared" si="53"/>
        <v>0</v>
      </c>
      <c r="J286" s="1769">
        <f t="shared" si="53"/>
        <v>0</v>
      </c>
      <c r="K286" s="1769">
        <f t="shared" si="53"/>
        <v>0</v>
      </c>
      <c r="L286" s="1769">
        <f t="shared" si="53"/>
        <v>0</v>
      </c>
      <c r="M286" s="1769">
        <f t="shared" si="53"/>
        <v>0</v>
      </c>
      <c r="N286" s="1769">
        <f t="shared" si="53"/>
        <v>0</v>
      </c>
      <c r="O286" s="1769">
        <f t="shared" si="53"/>
        <v>0</v>
      </c>
      <c r="P286" s="1769">
        <f t="shared" si="53"/>
        <v>0</v>
      </c>
      <c r="Q286" s="1769">
        <f t="shared" si="53"/>
        <v>0</v>
      </c>
      <c r="R286" s="1769">
        <f t="shared" si="53"/>
        <v>0</v>
      </c>
      <c r="S286" s="1769">
        <f t="shared" si="53"/>
        <v>0</v>
      </c>
      <c r="T286" s="1769">
        <f t="shared" si="53"/>
        <v>0</v>
      </c>
      <c r="U286" s="1769">
        <f t="shared" si="53"/>
        <v>0</v>
      </c>
      <c r="V286" s="1769">
        <f t="shared" si="53"/>
        <v>0</v>
      </c>
      <c r="W286" s="1769">
        <f t="shared" si="53"/>
        <v>0</v>
      </c>
      <c r="X286" s="1769">
        <f t="shared" si="53"/>
        <v>478815.75298296288</v>
      </c>
      <c r="Y286" s="1769">
        <f t="shared" si="53"/>
        <v>404811.37780466583</v>
      </c>
      <c r="Z286" s="1769">
        <f t="shared" si="53"/>
        <v>66621.313652515601</v>
      </c>
      <c r="AA286" s="1769">
        <f t="shared" si="53"/>
        <v>6093.1824465789769</v>
      </c>
      <c r="AB286" s="1769">
        <f t="shared" si="53"/>
        <v>0</v>
      </c>
      <c r="AC286" s="1769">
        <f t="shared" si="53"/>
        <v>0</v>
      </c>
      <c r="AD286" s="1769">
        <f t="shared" si="53"/>
        <v>46.512843103656316</v>
      </c>
      <c r="AE286" s="1769">
        <f t="shared" si="53"/>
        <v>230.19564225396044</v>
      </c>
      <c r="AF286" s="1769">
        <f t="shared" si="53"/>
        <v>0</v>
      </c>
      <c r="AG286" s="1769">
        <f t="shared" si="53"/>
        <v>1013.1705938447758</v>
      </c>
      <c r="AH286" s="1769">
        <f t="shared" si="53"/>
        <v>0</v>
      </c>
      <c r="AI286" s="1769">
        <f t="shared" si="53"/>
        <v>0</v>
      </c>
      <c r="AJ286" s="1769">
        <f t="shared" si="53"/>
        <v>0</v>
      </c>
      <c r="AK286" s="1769">
        <f t="shared" ref="D286:AS290" si="54">SUMIF($AV$117:$AV$159, $B286,AK$117:AK$159)</f>
        <v>0</v>
      </c>
      <c r="AL286" s="1769">
        <f t="shared" si="54"/>
        <v>0</v>
      </c>
      <c r="AM286" s="1769">
        <f t="shared" si="54"/>
        <v>0</v>
      </c>
      <c r="AN286" s="1769">
        <f t="shared" si="54"/>
        <v>0</v>
      </c>
      <c r="AO286" s="1769">
        <f t="shared" si="54"/>
        <v>0</v>
      </c>
      <c r="AP286" s="1769">
        <f t="shared" si="54"/>
        <v>0</v>
      </c>
      <c r="AQ286" s="1769">
        <f t="shared" si="54"/>
        <v>0</v>
      </c>
      <c r="AR286" s="1769">
        <f t="shared" si="54"/>
        <v>0</v>
      </c>
      <c r="AS286" s="1769">
        <f t="shared" si="54"/>
        <v>0</v>
      </c>
      <c r="AT286" s="1769"/>
      <c r="AU286" s="1769"/>
      <c r="AV286" s="1916"/>
      <c r="AW286" s="1769"/>
      <c r="AX286" s="1769"/>
      <c r="AY286" s="1769"/>
      <c r="AZ286" s="1769"/>
      <c r="BA286" s="1769"/>
      <c r="BB286" s="1769"/>
      <c r="BC286" s="1769"/>
      <c r="BD286" s="1769"/>
      <c r="BE286" s="1769"/>
      <c r="BF286" s="1769"/>
      <c r="BG286" s="1769"/>
      <c r="BH286" s="1769"/>
      <c r="BI286" s="1769"/>
      <c r="BJ286" s="1769"/>
      <c r="BK286" s="1769"/>
      <c r="BL286" s="1769"/>
      <c r="BM286" s="1769"/>
      <c r="BN286" s="1769"/>
    </row>
    <row r="287" spans="1:66" s="673" customFormat="1" ht="12.75" x14ac:dyDescent="0.2">
      <c r="A287" s="714"/>
      <c r="B287" s="218" t="s">
        <v>698</v>
      </c>
      <c r="C287" s="1769">
        <f t="shared" si="46"/>
        <v>0</v>
      </c>
      <c r="D287" s="1769">
        <f t="shared" si="54"/>
        <v>0</v>
      </c>
      <c r="E287" s="1769">
        <f t="shared" si="54"/>
        <v>0</v>
      </c>
      <c r="F287" s="1769">
        <f t="shared" si="54"/>
        <v>0</v>
      </c>
      <c r="G287" s="1769">
        <f t="shared" si="54"/>
        <v>0</v>
      </c>
      <c r="H287" s="1769">
        <f t="shared" si="54"/>
        <v>0</v>
      </c>
      <c r="I287" s="1769">
        <f t="shared" si="54"/>
        <v>0</v>
      </c>
      <c r="J287" s="1769">
        <f t="shared" si="54"/>
        <v>0</v>
      </c>
      <c r="K287" s="1769">
        <f t="shared" si="54"/>
        <v>0</v>
      </c>
      <c r="L287" s="1769">
        <f t="shared" si="54"/>
        <v>0</v>
      </c>
      <c r="M287" s="1769">
        <f t="shared" si="54"/>
        <v>0</v>
      </c>
      <c r="N287" s="1769">
        <f t="shared" si="54"/>
        <v>0</v>
      </c>
      <c r="O287" s="1769">
        <f t="shared" si="54"/>
        <v>0</v>
      </c>
      <c r="P287" s="1769">
        <f t="shared" si="54"/>
        <v>0</v>
      </c>
      <c r="Q287" s="1769">
        <f t="shared" si="54"/>
        <v>0</v>
      </c>
      <c r="R287" s="1769">
        <f t="shared" si="54"/>
        <v>0</v>
      </c>
      <c r="S287" s="1769">
        <f t="shared" si="54"/>
        <v>0</v>
      </c>
      <c r="T287" s="1769">
        <f t="shared" si="54"/>
        <v>0</v>
      </c>
      <c r="U287" s="1769">
        <f t="shared" si="54"/>
        <v>0</v>
      </c>
      <c r="V287" s="1769">
        <f t="shared" si="54"/>
        <v>0</v>
      </c>
      <c r="W287" s="1769">
        <f t="shared" si="54"/>
        <v>0</v>
      </c>
      <c r="X287" s="1769">
        <f t="shared" si="54"/>
        <v>0</v>
      </c>
      <c r="Y287" s="1769">
        <f t="shared" si="54"/>
        <v>0</v>
      </c>
      <c r="Z287" s="1769">
        <f t="shared" si="54"/>
        <v>0</v>
      </c>
      <c r="AA287" s="1769">
        <f t="shared" si="54"/>
        <v>0</v>
      </c>
      <c r="AB287" s="1769">
        <f t="shared" si="54"/>
        <v>0</v>
      </c>
      <c r="AC287" s="1769">
        <f t="shared" si="54"/>
        <v>0</v>
      </c>
      <c r="AD287" s="1769">
        <f t="shared" si="54"/>
        <v>0</v>
      </c>
      <c r="AE287" s="1769">
        <f t="shared" si="54"/>
        <v>0</v>
      </c>
      <c r="AF287" s="1769">
        <f t="shared" si="54"/>
        <v>0</v>
      </c>
      <c r="AG287" s="1769">
        <f t="shared" si="54"/>
        <v>0</v>
      </c>
      <c r="AH287" s="1769">
        <f t="shared" si="54"/>
        <v>0</v>
      </c>
      <c r="AI287" s="1769">
        <f t="shared" si="54"/>
        <v>0</v>
      </c>
      <c r="AJ287" s="1769">
        <f t="shared" si="54"/>
        <v>0</v>
      </c>
      <c r="AK287" s="1769">
        <f t="shared" si="54"/>
        <v>0</v>
      </c>
      <c r="AL287" s="1769">
        <f t="shared" si="54"/>
        <v>0</v>
      </c>
      <c r="AM287" s="1769">
        <f t="shared" si="54"/>
        <v>0</v>
      </c>
      <c r="AN287" s="1769">
        <f t="shared" si="54"/>
        <v>0</v>
      </c>
      <c r="AO287" s="1769">
        <f t="shared" si="54"/>
        <v>0</v>
      </c>
      <c r="AP287" s="1769">
        <f t="shared" si="54"/>
        <v>0</v>
      </c>
      <c r="AQ287" s="1769">
        <f t="shared" si="54"/>
        <v>0</v>
      </c>
      <c r="AR287" s="1769">
        <f t="shared" si="54"/>
        <v>0</v>
      </c>
      <c r="AS287" s="1769">
        <f t="shared" si="54"/>
        <v>0</v>
      </c>
      <c r="AT287" s="1769"/>
      <c r="AU287" s="1769"/>
      <c r="AV287" s="1916"/>
      <c r="AW287" s="1769"/>
      <c r="AX287" s="1769"/>
      <c r="AY287" s="1769"/>
      <c r="AZ287" s="1769"/>
      <c r="BA287" s="1769"/>
      <c r="BB287" s="1769"/>
      <c r="BC287" s="1769"/>
      <c r="BD287" s="1769"/>
      <c r="BE287" s="1769"/>
      <c r="BF287" s="1769"/>
      <c r="BG287" s="1769"/>
      <c r="BH287" s="1769"/>
      <c r="BI287" s="1769"/>
      <c r="BJ287" s="1769"/>
      <c r="BK287" s="1769"/>
      <c r="BL287" s="1769"/>
      <c r="BM287" s="1769"/>
      <c r="BN287" s="1769"/>
    </row>
    <row r="288" spans="1:66" s="673" customFormat="1" ht="12.75" x14ac:dyDescent="0.2">
      <c r="A288" s="714"/>
      <c r="B288" s="218" t="s">
        <v>1345</v>
      </c>
      <c r="C288" s="1769">
        <f t="shared" si="46"/>
        <v>0</v>
      </c>
      <c r="D288" s="1769">
        <f t="shared" si="54"/>
        <v>0</v>
      </c>
      <c r="E288" s="1769">
        <f t="shared" si="54"/>
        <v>0</v>
      </c>
      <c r="F288" s="1769">
        <f t="shared" si="54"/>
        <v>0</v>
      </c>
      <c r="G288" s="1769">
        <f t="shared" si="54"/>
        <v>0</v>
      </c>
      <c r="H288" s="1769">
        <f t="shared" si="54"/>
        <v>0</v>
      </c>
      <c r="I288" s="1769">
        <f t="shared" si="54"/>
        <v>0</v>
      </c>
      <c r="J288" s="1769">
        <f t="shared" si="54"/>
        <v>0</v>
      </c>
      <c r="K288" s="1769">
        <f t="shared" si="54"/>
        <v>0</v>
      </c>
      <c r="L288" s="1769">
        <f t="shared" si="54"/>
        <v>0</v>
      </c>
      <c r="M288" s="1769">
        <f t="shared" si="54"/>
        <v>0</v>
      </c>
      <c r="N288" s="1769">
        <f t="shared" si="54"/>
        <v>0</v>
      </c>
      <c r="O288" s="1769">
        <f t="shared" si="54"/>
        <v>0</v>
      </c>
      <c r="P288" s="1769">
        <f t="shared" si="54"/>
        <v>0</v>
      </c>
      <c r="Q288" s="1769">
        <f t="shared" si="54"/>
        <v>0</v>
      </c>
      <c r="R288" s="1769">
        <f t="shared" si="54"/>
        <v>0</v>
      </c>
      <c r="S288" s="1769">
        <f t="shared" si="54"/>
        <v>0</v>
      </c>
      <c r="T288" s="1769">
        <f t="shared" si="54"/>
        <v>0</v>
      </c>
      <c r="U288" s="1769">
        <f t="shared" si="54"/>
        <v>0</v>
      </c>
      <c r="V288" s="1769">
        <f t="shared" si="54"/>
        <v>0</v>
      </c>
      <c r="W288" s="1769">
        <f t="shared" si="54"/>
        <v>0</v>
      </c>
      <c r="X288" s="1769">
        <f t="shared" si="54"/>
        <v>0</v>
      </c>
      <c r="Y288" s="1769">
        <f t="shared" si="54"/>
        <v>0</v>
      </c>
      <c r="Z288" s="1769">
        <f t="shared" si="54"/>
        <v>0</v>
      </c>
      <c r="AA288" s="1769">
        <f t="shared" si="54"/>
        <v>0</v>
      </c>
      <c r="AB288" s="1769">
        <f t="shared" si="54"/>
        <v>0</v>
      </c>
      <c r="AC288" s="1769">
        <f t="shared" si="54"/>
        <v>0</v>
      </c>
      <c r="AD288" s="1769">
        <f t="shared" si="54"/>
        <v>0</v>
      </c>
      <c r="AE288" s="1769">
        <f t="shared" si="54"/>
        <v>0</v>
      </c>
      <c r="AF288" s="1769">
        <f t="shared" si="54"/>
        <v>0</v>
      </c>
      <c r="AG288" s="1769">
        <f t="shared" si="54"/>
        <v>0</v>
      </c>
      <c r="AH288" s="1769">
        <f t="shared" si="54"/>
        <v>0</v>
      </c>
      <c r="AI288" s="1769">
        <f t="shared" si="54"/>
        <v>0</v>
      </c>
      <c r="AJ288" s="1769">
        <f t="shared" si="54"/>
        <v>0</v>
      </c>
      <c r="AK288" s="1769">
        <f t="shared" si="54"/>
        <v>0</v>
      </c>
      <c r="AL288" s="1769">
        <f t="shared" si="54"/>
        <v>0</v>
      </c>
      <c r="AM288" s="1769">
        <f t="shared" si="54"/>
        <v>0</v>
      </c>
      <c r="AN288" s="1769">
        <f t="shared" si="54"/>
        <v>0</v>
      </c>
      <c r="AO288" s="1769">
        <f t="shared" si="54"/>
        <v>0</v>
      </c>
      <c r="AP288" s="1769">
        <f t="shared" si="54"/>
        <v>0</v>
      </c>
      <c r="AQ288" s="1769">
        <f t="shared" si="54"/>
        <v>0</v>
      </c>
      <c r="AR288" s="1769">
        <f t="shared" si="54"/>
        <v>0</v>
      </c>
      <c r="AS288" s="1769">
        <f t="shared" si="54"/>
        <v>0</v>
      </c>
      <c r="AT288" s="1769"/>
      <c r="AU288" s="1769"/>
      <c r="AV288" s="1916"/>
      <c r="AW288" s="1769"/>
      <c r="AX288" s="1769"/>
      <c r="AY288" s="1769"/>
      <c r="AZ288" s="1769"/>
      <c r="BA288" s="1769"/>
      <c r="BB288" s="1769"/>
      <c r="BC288" s="1769"/>
      <c r="BD288" s="1769"/>
      <c r="BE288" s="1769"/>
      <c r="BF288" s="1769"/>
      <c r="BG288" s="1769"/>
      <c r="BH288" s="1769"/>
      <c r="BI288" s="1769"/>
      <c r="BJ288" s="1769"/>
      <c r="BK288" s="1769"/>
      <c r="BL288" s="1769"/>
      <c r="BM288" s="1769"/>
      <c r="BN288" s="1769"/>
    </row>
    <row r="289" spans="1:66" s="673" customFormat="1" ht="12.75" x14ac:dyDescent="0.2">
      <c r="A289" s="714"/>
      <c r="B289" s="218" t="s">
        <v>1058</v>
      </c>
      <c r="C289" s="1769">
        <f t="shared" si="46"/>
        <v>0</v>
      </c>
      <c r="D289" s="1769">
        <f t="shared" si="54"/>
        <v>0</v>
      </c>
      <c r="E289" s="1769">
        <f t="shared" si="54"/>
        <v>0</v>
      </c>
      <c r="F289" s="1769">
        <f t="shared" si="54"/>
        <v>0</v>
      </c>
      <c r="G289" s="1769">
        <f t="shared" si="54"/>
        <v>0</v>
      </c>
      <c r="H289" s="1769">
        <f t="shared" si="54"/>
        <v>0</v>
      </c>
      <c r="I289" s="1769">
        <f t="shared" si="54"/>
        <v>0</v>
      </c>
      <c r="J289" s="1769">
        <f t="shared" si="54"/>
        <v>0</v>
      </c>
      <c r="K289" s="1769">
        <f t="shared" si="54"/>
        <v>0</v>
      </c>
      <c r="L289" s="1769">
        <f t="shared" si="54"/>
        <v>0</v>
      </c>
      <c r="M289" s="1769">
        <f t="shared" si="54"/>
        <v>0</v>
      </c>
      <c r="N289" s="1769">
        <f t="shared" si="54"/>
        <v>0</v>
      </c>
      <c r="O289" s="1769">
        <f t="shared" si="54"/>
        <v>0</v>
      </c>
      <c r="P289" s="1769">
        <f t="shared" si="54"/>
        <v>0</v>
      </c>
      <c r="Q289" s="1769">
        <f t="shared" si="54"/>
        <v>0</v>
      </c>
      <c r="R289" s="1769">
        <f t="shared" si="54"/>
        <v>0</v>
      </c>
      <c r="S289" s="1769">
        <f t="shared" si="54"/>
        <v>0</v>
      </c>
      <c r="T289" s="1769">
        <f t="shared" si="54"/>
        <v>0</v>
      </c>
      <c r="U289" s="1769">
        <f t="shared" si="54"/>
        <v>0</v>
      </c>
      <c r="V289" s="1769">
        <f t="shared" si="54"/>
        <v>0</v>
      </c>
      <c r="W289" s="1769">
        <f t="shared" si="54"/>
        <v>0</v>
      </c>
      <c r="X289" s="1769">
        <f t="shared" si="54"/>
        <v>0</v>
      </c>
      <c r="Y289" s="1769">
        <f t="shared" si="54"/>
        <v>0</v>
      </c>
      <c r="Z289" s="1769">
        <f t="shared" si="54"/>
        <v>0</v>
      </c>
      <c r="AA289" s="1769">
        <f t="shared" si="54"/>
        <v>0</v>
      </c>
      <c r="AB289" s="1769">
        <f t="shared" si="54"/>
        <v>0</v>
      </c>
      <c r="AC289" s="1769">
        <f t="shared" si="54"/>
        <v>0</v>
      </c>
      <c r="AD289" s="1769">
        <f t="shared" si="54"/>
        <v>0</v>
      </c>
      <c r="AE289" s="1769">
        <f t="shared" si="54"/>
        <v>0</v>
      </c>
      <c r="AF289" s="1769">
        <f t="shared" si="54"/>
        <v>0</v>
      </c>
      <c r="AG289" s="1769">
        <f t="shared" si="54"/>
        <v>0</v>
      </c>
      <c r="AH289" s="1769">
        <f t="shared" si="54"/>
        <v>0</v>
      </c>
      <c r="AI289" s="1769">
        <f t="shared" si="54"/>
        <v>0</v>
      </c>
      <c r="AJ289" s="1769">
        <f t="shared" si="54"/>
        <v>0</v>
      </c>
      <c r="AK289" s="1769">
        <f t="shared" si="54"/>
        <v>0</v>
      </c>
      <c r="AL289" s="1769">
        <f t="shared" si="54"/>
        <v>0</v>
      </c>
      <c r="AM289" s="1769">
        <f t="shared" si="54"/>
        <v>0</v>
      </c>
      <c r="AN289" s="1769">
        <f t="shared" si="54"/>
        <v>0</v>
      </c>
      <c r="AO289" s="1769">
        <f t="shared" si="54"/>
        <v>0</v>
      </c>
      <c r="AP289" s="1769">
        <f t="shared" si="54"/>
        <v>0</v>
      </c>
      <c r="AQ289" s="1769">
        <f t="shared" si="54"/>
        <v>0</v>
      </c>
      <c r="AR289" s="1769">
        <f t="shared" si="54"/>
        <v>0</v>
      </c>
      <c r="AS289" s="1769">
        <f t="shared" si="54"/>
        <v>0</v>
      </c>
      <c r="AT289" s="1769"/>
      <c r="AU289" s="1769"/>
      <c r="AV289" s="1916"/>
      <c r="AW289" s="1769"/>
      <c r="AX289" s="1769"/>
      <c r="AY289" s="1769"/>
      <c r="AZ289" s="1769"/>
      <c r="BA289" s="1769"/>
      <c r="BB289" s="1769"/>
      <c r="BC289" s="1769"/>
      <c r="BD289" s="1769"/>
      <c r="BE289" s="1769"/>
      <c r="BF289" s="1769"/>
      <c r="BG289" s="1769"/>
      <c r="BH289" s="1769"/>
      <c r="BI289" s="1769"/>
      <c r="BJ289" s="1769"/>
      <c r="BK289" s="1769"/>
      <c r="BL289" s="1769"/>
      <c r="BM289" s="1769"/>
      <c r="BN289" s="1769"/>
    </row>
    <row r="290" spans="1:66" s="673" customFormat="1" ht="12.75" x14ac:dyDescent="0.2">
      <c r="A290" s="714"/>
      <c r="B290" s="218" t="s">
        <v>1185</v>
      </c>
      <c r="C290" s="1769">
        <f t="shared" si="46"/>
        <v>0</v>
      </c>
      <c r="D290" s="1769">
        <f t="shared" si="54"/>
        <v>0</v>
      </c>
      <c r="E290" s="1769">
        <f t="shared" si="54"/>
        <v>0</v>
      </c>
      <c r="F290" s="1769">
        <f t="shared" si="54"/>
        <v>0</v>
      </c>
      <c r="G290" s="1769">
        <f t="shared" si="54"/>
        <v>0</v>
      </c>
      <c r="H290" s="1769">
        <f t="shared" si="54"/>
        <v>0</v>
      </c>
      <c r="I290" s="1769">
        <f t="shared" si="54"/>
        <v>0</v>
      </c>
      <c r="J290" s="1769">
        <f t="shared" si="54"/>
        <v>0</v>
      </c>
      <c r="K290" s="1769">
        <f t="shared" si="54"/>
        <v>0</v>
      </c>
      <c r="L290" s="1769">
        <f t="shared" si="54"/>
        <v>0</v>
      </c>
      <c r="M290" s="1769">
        <f t="shared" si="54"/>
        <v>0</v>
      </c>
      <c r="N290" s="1769">
        <f t="shared" si="54"/>
        <v>0</v>
      </c>
      <c r="O290" s="1769">
        <f t="shared" si="54"/>
        <v>0</v>
      </c>
      <c r="P290" s="1769">
        <f t="shared" si="54"/>
        <v>0</v>
      </c>
      <c r="Q290" s="1769">
        <f t="shared" si="54"/>
        <v>0</v>
      </c>
      <c r="R290" s="1769">
        <f t="shared" si="54"/>
        <v>0</v>
      </c>
      <c r="S290" s="1769">
        <f t="shared" si="54"/>
        <v>0</v>
      </c>
      <c r="T290" s="1769">
        <f t="shared" si="54"/>
        <v>0</v>
      </c>
      <c r="U290" s="1769">
        <f t="shared" si="54"/>
        <v>0</v>
      </c>
      <c r="V290" s="1769">
        <f t="shared" si="54"/>
        <v>0</v>
      </c>
      <c r="W290" s="1769">
        <f t="shared" si="54"/>
        <v>0</v>
      </c>
      <c r="X290" s="1769">
        <f t="shared" si="54"/>
        <v>0</v>
      </c>
      <c r="Y290" s="1769">
        <f t="shared" si="54"/>
        <v>0</v>
      </c>
      <c r="Z290" s="1769">
        <f t="shared" si="54"/>
        <v>0</v>
      </c>
      <c r="AA290" s="1769">
        <f t="shared" si="54"/>
        <v>0</v>
      </c>
      <c r="AB290" s="1769">
        <f t="shared" si="54"/>
        <v>0</v>
      </c>
      <c r="AC290" s="1769">
        <f t="shared" si="54"/>
        <v>0</v>
      </c>
      <c r="AD290" s="1769">
        <f t="shared" si="54"/>
        <v>0</v>
      </c>
      <c r="AE290" s="1769">
        <f t="shared" si="54"/>
        <v>0</v>
      </c>
      <c r="AF290" s="1769">
        <f t="shared" si="54"/>
        <v>0</v>
      </c>
      <c r="AG290" s="1769">
        <f t="shared" si="54"/>
        <v>0</v>
      </c>
      <c r="AH290" s="1769">
        <f t="shared" si="54"/>
        <v>0</v>
      </c>
      <c r="AI290" s="1769">
        <f t="shared" si="54"/>
        <v>0</v>
      </c>
      <c r="AJ290" s="1769">
        <f t="shared" si="54"/>
        <v>0</v>
      </c>
      <c r="AK290" s="1769">
        <f t="shared" si="54"/>
        <v>0</v>
      </c>
      <c r="AL290" s="1769">
        <f t="shared" si="54"/>
        <v>0</v>
      </c>
      <c r="AM290" s="1769">
        <f t="shared" si="54"/>
        <v>0</v>
      </c>
      <c r="AN290" s="1769">
        <f t="shared" ref="D290:AS294" si="55">SUMIF($AV$117:$AV$159, $B290,AN$117:AN$159)</f>
        <v>0</v>
      </c>
      <c r="AO290" s="1769">
        <f t="shared" si="55"/>
        <v>0</v>
      </c>
      <c r="AP290" s="1769">
        <f t="shared" si="55"/>
        <v>0</v>
      </c>
      <c r="AQ290" s="1769">
        <f t="shared" si="55"/>
        <v>0</v>
      </c>
      <c r="AR290" s="1769">
        <f t="shared" si="55"/>
        <v>0</v>
      </c>
      <c r="AS290" s="1769">
        <f t="shared" si="55"/>
        <v>0</v>
      </c>
      <c r="AT290" s="1769"/>
      <c r="AU290" s="1769"/>
      <c r="AV290" s="1916"/>
      <c r="AW290" s="1769"/>
      <c r="AX290" s="1769"/>
      <c r="AY290" s="1769"/>
      <c r="AZ290" s="1769"/>
      <c r="BA290" s="1769"/>
      <c r="BB290" s="1769"/>
      <c r="BC290" s="1769"/>
      <c r="BD290" s="1769"/>
      <c r="BE290" s="1769"/>
      <c r="BF290" s="1769"/>
      <c r="BG290" s="1769"/>
      <c r="BH290" s="1769"/>
      <c r="BI290" s="1769"/>
      <c r="BJ290" s="1769"/>
      <c r="BK290" s="1769"/>
      <c r="BL290" s="1769"/>
      <c r="BM290" s="1769"/>
      <c r="BN290" s="1769"/>
    </row>
    <row r="291" spans="1:66" s="673" customFormat="1" ht="12.75" x14ac:dyDescent="0.2">
      <c r="A291" s="714"/>
      <c r="B291" s="218" t="s">
        <v>5</v>
      </c>
      <c r="C291" s="1769">
        <f t="shared" si="46"/>
        <v>0</v>
      </c>
      <c r="D291" s="1769">
        <f t="shared" si="55"/>
        <v>0</v>
      </c>
      <c r="E291" s="1769">
        <f t="shared" si="55"/>
        <v>0</v>
      </c>
      <c r="F291" s="1769">
        <f t="shared" si="55"/>
        <v>0</v>
      </c>
      <c r="G291" s="1769">
        <f t="shared" si="55"/>
        <v>0</v>
      </c>
      <c r="H291" s="1769">
        <f t="shared" si="55"/>
        <v>0</v>
      </c>
      <c r="I291" s="1769">
        <f t="shared" si="55"/>
        <v>0</v>
      </c>
      <c r="J291" s="1769">
        <f t="shared" si="55"/>
        <v>0</v>
      </c>
      <c r="K291" s="1769">
        <f t="shared" si="55"/>
        <v>0</v>
      </c>
      <c r="L291" s="1769">
        <f t="shared" si="55"/>
        <v>0</v>
      </c>
      <c r="M291" s="1769">
        <f t="shared" si="55"/>
        <v>0</v>
      </c>
      <c r="N291" s="1769">
        <f t="shared" si="55"/>
        <v>0</v>
      </c>
      <c r="O291" s="1769">
        <f t="shared" si="55"/>
        <v>0</v>
      </c>
      <c r="P291" s="1769">
        <f t="shared" si="55"/>
        <v>0</v>
      </c>
      <c r="Q291" s="1769">
        <f t="shared" si="55"/>
        <v>0</v>
      </c>
      <c r="R291" s="1769">
        <f t="shared" si="55"/>
        <v>0</v>
      </c>
      <c r="S291" s="1769">
        <f t="shared" si="55"/>
        <v>0</v>
      </c>
      <c r="T291" s="1769">
        <f t="shared" si="55"/>
        <v>0</v>
      </c>
      <c r="U291" s="1769">
        <f t="shared" si="55"/>
        <v>0</v>
      </c>
      <c r="V291" s="1769">
        <f t="shared" si="55"/>
        <v>0</v>
      </c>
      <c r="W291" s="1769">
        <f t="shared" si="55"/>
        <v>0</v>
      </c>
      <c r="X291" s="1769">
        <f t="shared" si="55"/>
        <v>0</v>
      </c>
      <c r="Y291" s="1769">
        <f t="shared" si="55"/>
        <v>0</v>
      </c>
      <c r="Z291" s="1769">
        <f t="shared" si="55"/>
        <v>0</v>
      </c>
      <c r="AA291" s="1769">
        <f t="shared" si="55"/>
        <v>0</v>
      </c>
      <c r="AB291" s="1769">
        <f t="shared" si="55"/>
        <v>0</v>
      </c>
      <c r="AC291" s="1769">
        <f t="shared" si="55"/>
        <v>0</v>
      </c>
      <c r="AD291" s="1769">
        <f t="shared" si="55"/>
        <v>0</v>
      </c>
      <c r="AE291" s="1769">
        <f t="shared" si="55"/>
        <v>0</v>
      </c>
      <c r="AF291" s="1769">
        <f t="shared" si="55"/>
        <v>0</v>
      </c>
      <c r="AG291" s="1769">
        <f t="shared" si="55"/>
        <v>0</v>
      </c>
      <c r="AH291" s="1769">
        <f t="shared" si="55"/>
        <v>0</v>
      </c>
      <c r="AI291" s="1769">
        <f t="shared" si="55"/>
        <v>0</v>
      </c>
      <c r="AJ291" s="1769">
        <f t="shared" si="55"/>
        <v>0</v>
      </c>
      <c r="AK291" s="1769">
        <f t="shared" si="55"/>
        <v>0</v>
      </c>
      <c r="AL291" s="1769">
        <f t="shared" si="55"/>
        <v>0</v>
      </c>
      <c r="AM291" s="1769">
        <f t="shared" si="55"/>
        <v>0</v>
      </c>
      <c r="AN291" s="1769">
        <f t="shared" si="55"/>
        <v>0</v>
      </c>
      <c r="AO291" s="1769">
        <f t="shared" si="55"/>
        <v>0</v>
      </c>
      <c r="AP291" s="1769">
        <f t="shared" si="55"/>
        <v>0</v>
      </c>
      <c r="AQ291" s="1769">
        <f t="shared" si="55"/>
        <v>0</v>
      </c>
      <c r="AR291" s="1769">
        <f t="shared" si="55"/>
        <v>0</v>
      </c>
      <c r="AS291" s="1769">
        <f t="shared" si="55"/>
        <v>0</v>
      </c>
      <c r="AT291" s="1769"/>
      <c r="AU291" s="1769"/>
      <c r="AV291" s="1916"/>
      <c r="AW291" s="1769"/>
      <c r="AX291" s="1769"/>
      <c r="AY291" s="1769"/>
      <c r="AZ291" s="1769"/>
      <c r="BA291" s="1769"/>
      <c r="BB291" s="1769"/>
      <c r="BC291" s="1769"/>
      <c r="BD291" s="1769"/>
      <c r="BE291" s="1769"/>
      <c r="BF291" s="1769"/>
      <c r="BG291" s="1769"/>
      <c r="BH291" s="1769"/>
      <c r="BI291" s="1769"/>
      <c r="BJ291" s="1769"/>
      <c r="BK291" s="1769"/>
      <c r="BL291" s="1769"/>
      <c r="BM291" s="1769"/>
      <c r="BN291" s="1769"/>
    </row>
    <row r="292" spans="1:66" s="673" customFormat="1" ht="12.75" x14ac:dyDescent="0.2">
      <c r="A292" s="714"/>
      <c r="B292" s="218" t="s">
        <v>1081</v>
      </c>
      <c r="C292" s="1769">
        <f t="shared" si="46"/>
        <v>0</v>
      </c>
      <c r="D292" s="1769">
        <f t="shared" si="55"/>
        <v>0</v>
      </c>
      <c r="E292" s="1769">
        <f t="shared" si="55"/>
        <v>0</v>
      </c>
      <c r="F292" s="1769">
        <f t="shared" si="55"/>
        <v>0</v>
      </c>
      <c r="G292" s="1769">
        <f t="shared" si="55"/>
        <v>0</v>
      </c>
      <c r="H292" s="1769">
        <f t="shared" si="55"/>
        <v>0</v>
      </c>
      <c r="I292" s="1769">
        <f t="shared" si="55"/>
        <v>0</v>
      </c>
      <c r="J292" s="1769">
        <f t="shared" si="55"/>
        <v>0</v>
      </c>
      <c r="K292" s="1769">
        <f t="shared" si="55"/>
        <v>0</v>
      </c>
      <c r="L292" s="1769">
        <f t="shared" si="55"/>
        <v>0</v>
      </c>
      <c r="M292" s="1769">
        <f t="shared" si="55"/>
        <v>0</v>
      </c>
      <c r="N292" s="1769">
        <f t="shared" si="55"/>
        <v>0</v>
      </c>
      <c r="O292" s="1769">
        <f t="shared" si="55"/>
        <v>0</v>
      </c>
      <c r="P292" s="1769">
        <f t="shared" si="55"/>
        <v>0</v>
      </c>
      <c r="Q292" s="1769">
        <f t="shared" si="55"/>
        <v>0</v>
      </c>
      <c r="R292" s="1769">
        <f t="shared" si="55"/>
        <v>0</v>
      </c>
      <c r="S292" s="1769">
        <f t="shared" si="55"/>
        <v>0</v>
      </c>
      <c r="T292" s="1769">
        <f t="shared" si="55"/>
        <v>0</v>
      </c>
      <c r="U292" s="1769">
        <f t="shared" si="55"/>
        <v>0</v>
      </c>
      <c r="V292" s="1769">
        <f t="shared" si="55"/>
        <v>0</v>
      </c>
      <c r="W292" s="1769">
        <f t="shared" si="55"/>
        <v>0</v>
      </c>
      <c r="X292" s="1769">
        <f t="shared" si="55"/>
        <v>0</v>
      </c>
      <c r="Y292" s="1769">
        <f t="shared" si="55"/>
        <v>0</v>
      </c>
      <c r="Z292" s="1769">
        <f t="shared" si="55"/>
        <v>0</v>
      </c>
      <c r="AA292" s="1769">
        <f t="shared" si="55"/>
        <v>0</v>
      </c>
      <c r="AB292" s="1769">
        <f t="shared" si="55"/>
        <v>0</v>
      </c>
      <c r="AC292" s="1769">
        <f t="shared" si="55"/>
        <v>0</v>
      </c>
      <c r="AD292" s="1769">
        <f t="shared" si="55"/>
        <v>0</v>
      </c>
      <c r="AE292" s="1769">
        <f t="shared" si="55"/>
        <v>0</v>
      </c>
      <c r="AF292" s="1769">
        <f t="shared" si="55"/>
        <v>0</v>
      </c>
      <c r="AG292" s="1769">
        <f t="shared" si="55"/>
        <v>0</v>
      </c>
      <c r="AH292" s="1769">
        <f t="shared" si="55"/>
        <v>0</v>
      </c>
      <c r="AI292" s="1769">
        <f t="shared" si="55"/>
        <v>0</v>
      </c>
      <c r="AJ292" s="1769">
        <f t="shared" si="55"/>
        <v>0</v>
      </c>
      <c r="AK292" s="1769">
        <f t="shared" si="55"/>
        <v>0</v>
      </c>
      <c r="AL292" s="1769">
        <f t="shared" si="55"/>
        <v>0</v>
      </c>
      <c r="AM292" s="1769">
        <f t="shared" si="55"/>
        <v>0</v>
      </c>
      <c r="AN292" s="1769">
        <f t="shared" si="55"/>
        <v>0</v>
      </c>
      <c r="AO292" s="1769">
        <f t="shared" si="55"/>
        <v>0</v>
      </c>
      <c r="AP292" s="1769">
        <f t="shared" si="55"/>
        <v>0</v>
      </c>
      <c r="AQ292" s="1769">
        <f t="shared" si="55"/>
        <v>0</v>
      </c>
      <c r="AR292" s="1769">
        <f t="shared" si="55"/>
        <v>0</v>
      </c>
      <c r="AS292" s="1769">
        <f t="shared" si="55"/>
        <v>0</v>
      </c>
      <c r="AT292" s="1769"/>
      <c r="AU292" s="1769"/>
      <c r="AV292" s="1916"/>
      <c r="AW292" s="1769"/>
      <c r="AX292" s="1769"/>
      <c r="AY292" s="1769"/>
      <c r="AZ292" s="1769"/>
      <c r="BA292" s="1769"/>
      <c r="BB292" s="1769"/>
      <c r="BC292" s="1769"/>
      <c r="BD292" s="1769"/>
      <c r="BE292" s="1769"/>
      <c r="BF292" s="1769"/>
      <c r="BG292" s="1769"/>
      <c r="BH292" s="1769"/>
      <c r="BI292" s="1769"/>
      <c r="BJ292" s="1769"/>
      <c r="BK292" s="1769"/>
      <c r="BL292" s="1769"/>
      <c r="BM292" s="1769"/>
      <c r="BN292" s="1769"/>
    </row>
    <row r="293" spans="1:66" s="673" customFormat="1" ht="12.75" x14ac:dyDescent="0.2">
      <c r="A293" s="714"/>
      <c r="B293" s="218" t="s">
        <v>699</v>
      </c>
      <c r="C293" s="1769">
        <f t="shared" si="46"/>
        <v>0</v>
      </c>
      <c r="D293" s="1769">
        <f t="shared" si="55"/>
        <v>0</v>
      </c>
      <c r="E293" s="1769">
        <f t="shared" si="55"/>
        <v>0</v>
      </c>
      <c r="F293" s="1769">
        <f t="shared" si="55"/>
        <v>0</v>
      </c>
      <c r="G293" s="1769">
        <f t="shared" si="55"/>
        <v>0</v>
      </c>
      <c r="H293" s="1769">
        <f t="shared" si="55"/>
        <v>0</v>
      </c>
      <c r="I293" s="1769">
        <f t="shared" si="55"/>
        <v>0</v>
      </c>
      <c r="J293" s="1769">
        <f t="shared" si="55"/>
        <v>0</v>
      </c>
      <c r="K293" s="1769">
        <f t="shared" si="55"/>
        <v>0</v>
      </c>
      <c r="L293" s="1769">
        <f t="shared" si="55"/>
        <v>0</v>
      </c>
      <c r="M293" s="1769">
        <f t="shared" si="55"/>
        <v>0</v>
      </c>
      <c r="N293" s="1769">
        <f t="shared" si="55"/>
        <v>0</v>
      </c>
      <c r="O293" s="1769">
        <f t="shared" si="55"/>
        <v>0</v>
      </c>
      <c r="P293" s="1769">
        <f t="shared" si="55"/>
        <v>0</v>
      </c>
      <c r="Q293" s="1769">
        <f t="shared" si="55"/>
        <v>0</v>
      </c>
      <c r="R293" s="1769">
        <f t="shared" si="55"/>
        <v>0</v>
      </c>
      <c r="S293" s="1769">
        <f t="shared" si="55"/>
        <v>0</v>
      </c>
      <c r="T293" s="1769">
        <f t="shared" si="55"/>
        <v>0</v>
      </c>
      <c r="U293" s="1769">
        <f t="shared" si="55"/>
        <v>0</v>
      </c>
      <c r="V293" s="1769">
        <f t="shared" si="55"/>
        <v>0</v>
      </c>
      <c r="W293" s="1769">
        <f t="shared" si="55"/>
        <v>0</v>
      </c>
      <c r="X293" s="1769">
        <f t="shared" si="55"/>
        <v>0</v>
      </c>
      <c r="Y293" s="1769">
        <f t="shared" si="55"/>
        <v>0</v>
      </c>
      <c r="Z293" s="1769">
        <f t="shared" si="55"/>
        <v>0</v>
      </c>
      <c r="AA293" s="1769">
        <f t="shared" si="55"/>
        <v>0</v>
      </c>
      <c r="AB293" s="1769">
        <f t="shared" si="55"/>
        <v>0</v>
      </c>
      <c r="AC293" s="1769">
        <f t="shared" si="55"/>
        <v>0</v>
      </c>
      <c r="AD293" s="1769">
        <f t="shared" si="55"/>
        <v>0</v>
      </c>
      <c r="AE293" s="1769">
        <f t="shared" si="55"/>
        <v>0</v>
      </c>
      <c r="AF293" s="1769">
        <f t="shared" si="55"/>
        <v>0</v>
      </c>
      <c r="AG293" s="1769">
        <f t="shared" si="55"/>
        <v>0</v>
      </c>
      <c r="AH293" s="1769">
        <f t="shared" si="55"/>
        <v>0</v>
      </c>
      <c r="AI293" s="1769">
        <f t="shared" si="55"/>
        <v>0</v>
      </c>
      <c r="AJ293" s="1769">
        <f t="shared" si="55"/>
        <v>0</v>
      </c>
      <c r="AK293" s="1769">
        <f t="shared" si="55"/>
        <v>0</v>
      </c>
      <c r="AL293" s="1769">
        <f t="shared" si="55"/>
        <v>0</v>
      </c>
      <c r="AM293" s="1769">
        <f t="shared" si="55"/>
        <v>0</v>
      </c>
      <c r="AN293" s="1769">
        <f t="shared" si="55"/>
        <v>0</v>
      </c>
      <c r="AO293" s="1769">
        <f t="shared" si="55"/>
        <v>0</v>
      </c>
      <c r="AP293" s="1769">
        <f t="shared" si="55"/>
        <v>0</v>
      </c>
      <c r="AQ293" s="1769">
        <f t="shared" si="55"/>
        <v>0</v>
      </c>
      <c r="AR293" s="1769">
        <f t="shared" si="55"/>
        <v>0</v>
      </c>
      <c r="AS293" s="1769">
        <f t="shared" si="55"/>
        <v>0</v>
      </c>
      <c r="AT293" s="1769"/>
      <c r="AU293" s="1769"/>
      <c r="AV293" s="1916"/>
      <c r="AW293" s="1769"/>
      <c r="AX293" s="1769"/>
      <c r="AY293" s="1769"/>
      <c r="AZ293" s="1769"/>
      <c r="BA293" s="1769"/>
      <c r="BB293" s="1769"/>
      <c r="BC293" s="1769"/>
      <c r="BD293" s="1769"/>
      <c r="BE293" s="1769"/>
      <c r="BF293" s="1769"/>
      <c r="BG293" s="1769"/>
      <c r="BH293" s="1769"/>
      <c r="BI293" s="1769"/>
      <c r="BJ293" s="1769"/>
      <c r="BK293" s="1769"/>
      <c r="BL293" s="1769"/>
      <c r="BM293" s="1769"/>
      <c r="BN293" s="1769"/>
    </row>
    <row r="294" spans="1:66" s="673" customFormat="1" ht="12.75" x14ac:dyDescent="0.2">
      <c r="A294" s="714"/>
      <c r="B294" s="1789" t="s">
        <v>700</v>
      </c>
      <c r="C294" s="1769">
        <f t="shared" si="46"/>
        <v>0</v>
      </c>
      <c r="D294" s="1769">
        <f t="shared" si="55"/>
        <v>0</v>
      </c>
      <c r="E294" s="1769">
        <f t="shared" si="55"/>
        <v>0</v>
      </c>
      <c r="F294" s="1769">
        <f t="shared" si="55"/>
        <v>0</v>
      </c>
      <c r="G294" s="1769">
        <f t="shared" si="55"/>
        <v>0</v>
      </c>
      <c r="H294" s="1769">
        <f t="shared" si="55"/>
        <v>0</v>
      </c>
      <c r="I294" s="1769">
        <f t="shared" si="55"/>
        <v>0</v>
      </c>
      <c r="J294" s="1769">
        <f t="shared" si="55"/>
        <v>0</v>
      </c>
      <c r="K294" s="1769">
        <f t="shared" si="55"/>
        <v>0</v>
      </c>
      <c r="L294" s="1769">
        <f t="shared" si="55"/>
        <v>0</v>
      </c>
      <c r="M294" s="1769">
        <f t="shared" si="55"/>
        <v>0</v>
      </c>
      <c r="N294" s="1769">
        <f t="shared" si="55"/>
        <v>0</v>
      </c>
      <c r="O294" s="1769">
        <f t="shared" si="55"/>
        <v>0</v>
      </c>
      <c r="P294" s="1769">
        <f t="shared" si="55"/>
        <v>0</v>
      </c>
      <c r="Q294" s="1769">
        <f t="shared" si="55"/>
        <v>0</v>
      </c>
      <c r="R294" s="1769">
        <f t="shared" si="55"/>
        <v>0</v>
      </c>
      <c r="S294" s="1769">
        <f t="shared" si="55"/>
        <v>0</v>
      </c>
      <c r="T294" s="1769">
        <f t="shared" si="55"/>
        <v>0</v>
      </c>
      <c r="U294" s="1769">
        <f t="shared" si="55"/>
        <v>0</v>
      </c>
      <c r="V294" s="1769">
        <f t="shared" si="55"/>
        <v>0</v>
      </c>
      <c r="W294" s="1769">
        <f t="shared" si="55"/>
        <v>0</v>
      </c>
      <c r="X294" s="1769">
        <f t="shared" si="55"/>
        <v>0</v>
      </c>
      <c r="Y294" s="1769">
        <f t="shared" si="55"/>
        <v>0</v>
      </c>
      <c r="Z294" s="1769">
        <f t="shared" si="55"/>
        <v>0</v>
      </c>
      <c r="AA294" s="1769">
        <f t="shared" si="55"/>
        <v>0</v>
      </c>
      <c r="AB294" s="1769">
        <f t="shared" si="55"/>
        <v>0</v>
      </c>
      <c r="AC294" s="1769">
        <f t="shared" si="55"/>
        <v>0</v>
      </c>
      <c r="AD294" s="1769">
        <f t="shared" si="55"/>
        <v>0</v>
      </c>
      <c r="AE294" s="1769">
        <f t="shared" si="55"/>
        <v>0</v>
      </c>
      <c r="AF294" s="1769">
        <f t="shared" si="55"/>
        <v>0</v>
      </c>
      <c r="AG294" s="1769">
        <f t="shared" si="55"/>
        <v>0</v>
      </c>
      <c r="AH294" s="1769">
        <f t="shared" si="55"/>
        <v>0</v>
      </c>
      <c r="AI294" s="1769">
        <f t="shared" si="55"/>
        <v>0</v>
      </c>
      <c r="AJ294" s="1769">
        <f t="shared" si="55"/>
        <v>0</v>
      </c>
      <c r="AK294" s="1769">
        <f t="shared" si="55"/>
        <v>0</v>
      </c>
      <c r="AL294" s="1769">
        <f t="shared" si="55"/>
        <v>0</v>
      </c>
      <c r="AM294" s="1769">
        <f t="shared" si="55"/>
        <v>0</v>
      </c>
      <c r="AN294" s="1769">
        <f t="shared" si="55"/>
        <v>0</v>
      </c>
      <c r="AO294" s="1769">
        <f t="shared" si="55"/>
        <v>0</v>
      </c>
      <c r="AP294" s="1769">
        <f t="shared" si="55"/>
        <v>0</v>
      </c>
      <c r="AQ294" s="1769">
        <f t="shared" ref="AQ294:AS295" si="56">SUMIF($AV$117:$AV$159, $B294,AQ$117:AQ$159)</f>
        <v>0</v>
      </c>
      <c r="AR294" s="1769">
        <f t="shared" si="56"/>
        <v>0</v>
      </c>
      <c r="AS294" s="1769">
        <f t="shared" si="56"/>
        <v>0</v>
      </c>
      <c r="AT294" s="1769"/>
      <c r="AU294" s="1769"/>
      <c r="AV294" s="1916"/>
      <c r="AW294" s="1769"/>
      <c r="AX294" s="1769"/>
      <c r="AY294" s="1769"/>
      <c r="AZ294" s="1769"/>
      <c r="BA294" s="1769"/>
      <c r="BB294" s="1769"/>
      <c r="BC294" s="1769"/>
      <c r="BD294" s="1769"/>
      <c r="BE294" s="1769"/>
      <c r="BF294" s="1769"/>
      <c r="BG294" s="1769"/>
      <c r="BH294" s="1769"/>
      <c r="BI294" s="1769"/>
      <c r="BJ294" s="1769"/>
      <c r="BK294" s="1769"/>
      <c r="BL294" s="1769"/>
      <c r="BM294" s="1769"/>
      <c r="BN294" s="1769"/>
    </row>
    <row r="295" spans="1:66" s="673" customFormat="1" ht="12.75" x14ac:dyDescent="0.2">
      <c r="A295" s="714"/>
      <c r="B295" s="1788" t="s">
        <v>697</v>
      </c>
      <c r="C295" s="1769">
        <f t="shared" si="46"/>
        <v>0</v>
      </c>
      <c r="D295" s="1769">
        <f t="shared" ref="D295:AP295" si="57">SUMIF($AV$117:$AV$159, $B295,D$117:D$159)</f>
        <v>0</v>
      </c>
      <c r="E295" s="1769">
        <f t="shared" si="57"/>
        <v>0</v>
      </c>
      <c r="F295" s="1769">
        <f t="shared" si="57"/>
        <v>0</v>
      </c>
      <c r="G295" s="1769">
        <f t="shared" si="57"/>
        <v>0</v>
      </c>
      <c r="H295" s="1769">
        <f t="shared" si="57"/>
        <v>0</v>
      </c>
      <c r="I295" s="1769">
        <f t="shared" si="57"/>
        <v>0</v>
      </c>
      <c r="J295" s="1769">
        <f t="shared" si="57"/>
        <v>0</v>
      </c>
      <c r="K295" s="1769">
        <f t="shared" si="57"/>
        <v>0</v>
      </c>
      <c r="L295" s="1769">
        <f t="shared" si="57"/>
        <v>0</v>
      </c>
      <c r="M295" s="1769">
        <f t="shared" si="57"/>
        <v>0</v>
      </c>
      <c r="N295" s="1769">
        <f t="shared" si="57"/>
        <v>0</v>
      </c>
      <c r="O295" s="1769">
        <f t="shared" si="57"/>
        <v>0</v>
      </c>
      <c r="P295" s="1769">
        <f t="shared" si="57"/>
        <v>0</v>
      </c>
      <c r="Q295" s="1769">
        <f t="shared" si="57"/>
        <v>0</v>
      </c>
      <c r="R295" s="1769">
        <f t="shared" si="57"/>
        <v>0</v>
      </c>
      <c r="S295" s="1769">
        <f t="shared" si="57"/>
        <v>0</v>
      </c>
      <c r="T295" s="1769">
        <f t="shared" si="57"/>
        <v>0</v>
      </c>
      <c r="U295" s="1769">
        <f t="shared" si="57"/>
        <v>0</v>
      </c>
      <c r="V295" s="1769">
        <f t="shared" si="57"/>
        <v>0</v>
      </c>
      <c r="W295" s="1769">
        <f t="shared" si="57"/>
        <v>0</v>
      </c>
      <c r="X295" s="1769">
        <f t="shared" si="57"/>
        <v>0</v>
      </c>
      <c r="Y295" s="1769">
        <f t="shared" si="57"/>
        <v>0</v>
      </c>
      <c r="Z295" s="1769">
        <f t="shared" si="57"/>
        <v>0</v>
      </c>
      <c r="AA295" s="1769">
        <f t="shared" si="57"/>
        <v>0</v>
      </c>
      <c r="AB295" s="1769">
        <f t="shared" si="57"/>
        <v>0</v>
      </c>
      <c r="AC295" s="1769">
        <f t="shared" si="57"/>
        <v>0</v>
      </c>
      <c r="AD295" s="1769">
        <f t="shared" si="57"/>
        <v>0</v>
      </c>
      <c r="AE295" s="1769">
        <f t="shared" si="57"/>
        <v>0</v>
      </c>
      <c r="AF295" s="1769">
        <f t="shared" si="57"/>
        <v>0</v>
      </c>
      <c r="AG295" s="1769">
        <f t="shared" si="57"/>
        <v>0</v>
      </c>
      <c r="AH295" s="1769">
        <f t="shared" si="57"/>
        <v>0</v>
      </c>
      <c r="AI295" s="1769">
        <f t="shared" si="57"/>
        <v>0</v>
      </c>
      <c r="AJ295" s="1769">
        <f t="shared" si="57"/>
        <v>0</v>
      </c>
      <c r="AK295" s="1769">
        <f t="shared" si="57"/>
        <v>0</v>
      </c>
      <c r="AL295" s="1769">
        <f t="shared" si="57"/>
        <v>0</v>
      </c>
      <c r="AM295" s="1769">
        <f t="shared" si="57"/>
        <v>0</v>
      </c>
      <c r="AN295" s="1769">
        <f t="shared" si="57"/>
        <v>0</v>
      </c>
      <c r="AO295" s="1769">
        <f t="shared" si="57"/>
        <v>0</v>
      </c>
      <c r="AP295" s="1769">
        <f t="shared" si="57"/>
        <v>0</v>
      </c>
      <c r="AQ295" s="1769">
        <f t="shared" si="56"/>
        <v>0</v>
      </c>
      <c r="AR295" s="1769">
        <f t="shared" si="56"/>
        <v>0</v>
      </c>
      <c r="AS295" s="1769">
        <f t="shared" si="56"/>
        <v>0</v>
      </c>
      <c r="AT295" s="1769"/>
      <c r="AU295" s="1769"/>
      <c r="AV295" s="1916"/>
      <c r="AW295" s="1769"/>
      <c r="AX295" s="1769"/>
      <c r="AY295" s="1769"/>
      <c r="AZ295" s="1769"/>
      <c r="BA295" s="1769"/>
      <c r="BB295" s="1769"/>
      <c r="BC295" s="1769"/>
      <c r="BD295" s="1769"/>
      <c r="BE295" s="1769"/>
      <c r="BF295" s="1769"/>
      <c r="BG295" s="1769"/>
      <c r="BH295" s="1769"/>
      <c r="BI295" s="1769"/>
      <c r="BJ295" s="1769"/>
      <c r="BK295" s="1769"/>
      <c r="BL295" s="1769"/>
      <c r="BM295" s="1769"/>
      <c r="BN295" s="1769"/>
    </row>
    <row r="296" spans="1:66" s="673" customFormat="1" ht="15" x14ac:dyDescent="0.2">
      <c r="A296" s="714"/>
      <c r="B296" s="591"/>
      <c r="C296" s="1667"/>
      <c r="D296" s="1667"/>
      <c r="E296" s="1667"/>
      <c r="F296" s="1667"/>
      <c r="G296" s="1667"/>
      <c r="H296" s="1667"/>
      <c r="I296" s="1667"/>
      <c r="J296" s="1667"/>
      <c r="K296" s="1667"/>
      <c r="L296" s="1667"/>
      <c r="M296" s="1667"/>
      <c r="N296" s="1667"/>
      <c r="O296" s="1667"/>
      <c r="P296" s="1667"/>
      <c r="Q296" s="1667"/>
      <c r="R296" s="1667"/>
      <c r="S296" s="1667"/>
      <c r="T296" s="1667"/>
      <c r="U296" s="1667"/>
      <c r="V296" s="1667"/>
      <c r="W296" s="1667"/>
      <c r="X296" s="1667"/>
      <c r="Y296" s="1667"/>
      <c r="Z296" s="1667"/>
      <c r="AA296" s="1667"/>
      <c r="AB296" s="1667"/>
      <c r="AC296" s="1667"/>
      <c r="AD296" s="1667"/>
      <c r="AE296" s="1667"/>
      <c r="AF296" s="1667"/>
      <c r="AG296" s="1667"/>
      <c r="AH296" s="1667"/>
      <c r="AI296" s="1667"/>
      <c r="AJ296" s="1667"/>
      <c r="AK296" s="1667"/>
      <c r="AL296" s="1667"/>
      <c r="AM296" s="1667"/>
      <c r="AN296" s="1667"/>
      <c r="AO296" s="1667"/>
      <c r="AP296" s="1667"/>
      <c r="AQ296" s="1667"/>
      <c r="AR296" s="1667"/>
      <c r="AS296" s="1667"/>
      <c r="AT296" s="1667"/>
      <c r="AU296" s="1667"/>
      <c r="AV296" s="1917"/>
      <c r="AW296" s="1667"/>
      <c r="AX296" s="1667"/>
      <c r="AY296" s="1667"/>
      <c r="AZ296" s="1667"/>
      <c r="BA296" s="1667"/>
      <c r="BB296" s="1667"/>
      <c r="BC296" s="1667"/>
      <c r="BD296" s="1667"/>
      <c r="BE296" s="1667"/>
      <c r="BF296" s="1667"/>
      <c r="BG296" s="1667"/>
      <c r="BH296" s="1667"/>
      <c r="BI296" s="1667"/>
      <c r="BJ296" s="1667"/>
      <c r="BK296" s="1667"/>
      <c r="BL296" s="1667"/>
      <c r="BM296" s="1667"/>
      <c r="BN296" s="1667"/>
    </row>
    <row r="297" spans="1:66" s="673" customFormat="1" ht="13.5" thickBot="1" x14ac:dyDescent="0.25">
      <c r="A297" s="714"/>
      <c r="B297" s="591" t="s">
        <v>763</v>
      </c>
      <c r="C297" s="1794">
        <f>SUM(C262:C295)</f>
        <v>360267.73117235274</v>
      </c>
      <c r="D297" s="1794">
        <f t="shared" ref="D297:AS297" si="58">SUM(D262:D295)</f>
        <v>102938.73833238106</v>
      </c>
      <c r="E297" s="1794">
        <f t="shared" si="58"/>
        <v>110641.06338642567</v>
      </c>
      <c r="F297" s="1794">
        <f t="shared" si="58"/>
        <v>117438.30551094079</v>
      </c>
      <c r="G297" s="1794">
        <f t="shared" si="58"/>
        <v>0</v>
      </c>
      <c r="H297" s="1794">
        <f t="shared" si="58"/>
        <v>0</v>
      </c>
      <c r="I297" s="1794">
        <f t="shared" si="58"/>
        <v>28228.695978244697</v>
      </c>
      <c r="J297" s="1794">
        <f t="shared" si="58"/>
        <v>821.62592934787006</v>
      </c>
      <c r="K297" s="1794">
        <f t="shared" si="58"/>
        <v>0</v>
      </c>
      <c r="L297" s="1794">
        <f t="shared" si="58"/>
        <v>199.30203501265038</v>
      </c>
      <c r="M297" s="1794">
        <f t="shared" si="58"/>
        <v>0</v>
      </c>
      <c r="N297" s="1794">
        <f t="shared" si="58"/>
        <v>0</v>
      </c>
      <c r="O297" s="1794">
        <f t="shared" si="58"/>
        <v>0</v>
      </c>
      <c r="P297" s="1794">
        <f t="shared" si="58"/>
        <v>0</v>
      </c>
      <c r="Q297" s="1794">
        <f t="shared" si="58"/>
        <v>0</v>
      </c>
      <c r="R297" s="1794">
        <f t="shared" si="58"/>
        <v>0</v>
      </c>
      <c r="S297" s="1794">
        <f t="shared" si="58"/>
        <v>0</v>
      </c>
      <c r="T297" s="1794">
        <f t="shared" si="58"/>
        <v>0</v>
      </c>
      <c r="U297" s="1794">
        <f t="shared" si="58"/>
        <v>0</v>
      </c>
      <c r="V297" s="1794">
        <f t="shared" si="58"/>
        <v>0</v>
      </c>
      <c r="W297" s="1794">
        <f t="shared" si="58"/>
        <v>0</v>
      </c>
      <c r="X297" s="1794">
        <f t="shared" si="58"/>
        <v>1434000.1482515698</v>
      </c>
      <c r="Y297" s="1794">
        <f t="shared" si="58"/>
        <v>1092788.5222473075</v>
      </c>
      <c r="Z297" s="1794">
        <f t="shared" si="58"/>
        <v>191182.84039652382</v>
      </c>
      <c r="AA297" s="1794">
        <f t="shared" si="58"/>
        <v>86839.835815522791</v>
      </c>
      <c r="AB297" s="1794">
        <f t="shared" si="58"/>
        <v>0</v>
      </c>
      <c r="AC297" s="1794">
        <f t="shared" si="58"/>
        <v>0</v>
      </c>
      <c r="AD297" s="1794">
        <f t="shared" si="58"/>
        <v>671.45952693608604</v>
      </c>
      <c r="AE297" s="1794">
        <f t="shared" si="58"/>
        <v>60066.040415004783</v>
      </c>
      <c r="AF297" s="1794">
        <f t="shared" si="58"/>
        <v>0</v>
      </c>
      <c r="AG297" s="1794">
        <f t="shared" si="58"/>
        <v>2451.4498502747256</v>
      </c>
      <c r="AH297" s="1794">
        <f t="shared" si="58"/>
        <v>0</v>
      </c>
      <c r="AI297" s="1794">
        <f t="shared" si="58"/>
        <v>0</v>
      </c>
      <c r="AJ297" s="1794">
        <f t="shared" si="58"/>
        <v>0</v>
      </c>
      <c r="AK297" s="1794">
        <f t="shared" si="58"/>
        <v>0</v>
      </c>
      <c r="AL297" s="1794">
        <f t="shared" si="58"/>
        <v>0</v>
      </c>
      <c r="AM297" s="1794">
        <f t="shared" si="58"/>
        <v>0</v>
      </c>
      <c r="AN297" s="1794">
        <f t="shared" si="58"/>
        <v>0</v>
      </c>
      <c r="AO297" s="1794">
        <f t="shared" si="58"/>
        <v>0</v>
      </c>
      <c r="AP297" s="1794">
        <f t="shared" si="58"/>
        <v>0</v>
      </c>
      <c r="AQ297" s="1794">
        <f t="shared" si="58"/>
        <v>0</v>
      </c>
      <c r="AR297" s="1794">
        <f t="shared" si="58"/>
        <v>0</v>
      </c>
      <c r="AS297" s="1794">
        <f t="shared" si="58"/>
        <v>0</v>
      </c>
      <c r="AT297" s="1791"/>
      <c r="AU297" s="1791"/>
      <c r="AV297" s="1918"/>
      <c r="AW297" s="1791"/>
      <c r="AX297" s="1791"/>
      <c r="AY297" s="1791"/>
      <c r="AZ297" s="1791"/>
      <c r="BA297" s="1791"/>
      <c r="BB297" s="1791"/>
      <c r="BC297" s="1791"/>
      <c r="BD297" s="1791"/>
      <c r="BE297" s="1791"/>
      <c r="BF297" s="1791"/>
      <c r="BG297" s="1791"/>
      <c r="BH297" s="1791"/>
      <c r="BI297" s="1791"/>
      <c r="BJ297" s="1791"/>
      <c r="BK297" s="1791"/>
      <c r="BL297" s="1791"/>
      <c r="BM297" s="1791"/>
      <c r="BN297" s="1791"/>
    </row>
    <row r="298" spans="1:66" s="673" customFormat="1" ht="15" x14ac:dyDescent="0.2">
      <c r="A298" s="714"/>
      <c r="B298" s="714"/>
      <c r="C298" s="1667"/>
      <c r="D298" s="1666"/>
      <c r="E298" s="1783"/>
      <c r="F298" s="1666"/>
      <c r="G298" s="651"/>
      <c r="H298" s="651"/>
      <c r="I298" s="651"/>
      <c r="J298" s="651"/>
      <c r="K298" s="651"/>
      <c r="L298" s="651"/>
      <c r="M298" s="651"/>
      <c r="N298" s="651"/>
      <c r="O298" s="651"/>
      <c r="P298" s="651"/>
      <c r="Q298" s="651"/>
      <c r="R298" s="651"/>
      <c r="S298" s="651"/>
      <c r="T298" s="651"/>
      <c r="U298" s="651"/>
      <c r="V298" s="651"/>
      <c r="W298" s="651"/>
      <c r="X298" s="653"/>
      <c r="Y298" s="651"/>
      <c r="Z298" s="651"/>
      <c r="AA298" s="651"/>
      <c r="AB298" s="651"/>
      <c r="AC298" s="651"/>
      <c r="AD298" s="651"/>
      <c r="AE298" s="651"/>
      <c r="AF298" s="651"/>
      <c r="AG298" s="651"/>
      <c r="AH298" s="651"/>
      <c r="AI298" s="651"/>
      <c r="AJ298" s="651"/>
      <c r="AK298" s="651"/>
      <c r="AL298" s="651"/>
      <c r="AM298" s="651"/>
      <c r="AN298" s="651"/>
      <c r="AO298" s="651"/>
      <c r="AP298" s="651"/>
      <c r="AQ298" s="651"/>
      <c r="AR298" s="651"/>
      <c r="AS298" s="814"/>
      <c r="AV298" s="1712"/>
    </row>
    <row r="299" spans="1:66" s="673" customFormat="1" ht="15.75" thickBot="1" x14ac:dyDescent="0.25">
      <c r="A299" s="714"/>
      <c r="B299" s="714"/>
      <c r="C299" s="1790"/>
      <c r="D299" s="1790"/>
      <c r="E299" s="1790"/>
      <c r="F299" s="1790"/>
      <c r="G299" s="1790"/>
      <c r="H299" s="1790"/>
      <c r="I299" s="1790"/>
      <c r="J299" s="1790"/>
      <c r="K299" s="1790"/>
      <c r="L299" s="1790"/>
      <c r="M299" s="1790"/>
      <c r="N299" s="1790"/>
      <c r="O299" s="1790"/>
      <c r="P299" s="1790"/>
      <c r="Q299" s="1790"/>
      <c r="R299" s="1790"/>
      <c r="S299" s="1790"/>
      <c r="T299" s="1790"/>
      <c r="U299" s="1790"/>
      <c r="V299" s="1790"/>
      <c r="W299" s="1790"/>
      <c r="X299" s="1790"/>
      <c r="Y299" s="1790"/>
      <c r="Z299" s="1790"/>
      <c r="AA299" s="1790"/>
      <c r="AB299" s="1790"/>
      <c r="AC299" s="1790"/>
      <c r="AD299" s="1790"/>
      <c r="AE299" s="1790"/>
      <c r="AF299" s="1790"/>
      <c r="AG299" s="1790"/>
      <c r="AH299" s="1790"/>
      <c r="AI299" s="1790"/>
      <c r="AJ299" s="1790"/>
      <c r="AK299" s="1790"/>
      <c r="AL299" s="1790"/>
      <c r="AM299" s="1790"/>
      <c r="AN299" s="1790"/>
      <c r="AO299" s="1790"/>
      <c r="AP299" s="1790"/>
      <c r="AQ299" s="1790"/>
      <c r="AR299" s="1790"/>
      <c r="AS299" s="1790"/>
      <c r="AV299" s="1712"/>
    </row>
    <row r="300" spans="1:66" s="673" customFormat="1" ht="18" x14ac:dyDescent="0.2">
      <c r="C300" s="2533" t="s">
        <v>690</v>
      </c>
      <c r="D300" s="2534"/>
      <c r="E300" s="1795"/>
      <c r="F300" s="1795"/>
      <c r="G300" s="1795"/>
      <c r="H300" s="1795"/>
      <c r="I300" s="1795"/>
      <c r="J300" s="1795"/>
      <c r="K300" s="1795"/>
      <c r="L300" s="1795"/>
      <c r="M300" s="1795"/>
      <c r="N300" s="1795"/>
      <c r="O300" s="1795"/>
      <c r="P300" s="1795"/>
      <c r="Q300" s="1795"/>
      <c r="R300" s="1795"/>
      <c r="S300" s="1795"/>
      <c r="T300" s="1795"/>
      <c r="U300" s="1795"/>
      <c r="V300" s="1795"/>
      <c r="W300" s="1795"/>
      <c r="X300" s="1801"/>
      <c r="Y300" s="2533" t="s">
        <v>577</v>
      </c>
      <c r="Z300" s="2534"/>
      <c r="AA300" s="1795"/>
      <c r="AB300" s="1795"/>
      <c r="AC300" s="1795"/>
      <c r="AD300" s="1795"/>
      <c r="AE300" s="1795"/>
      <c r="AF300" s="1795"/>
      <c r="AG300" s="1795"/>
      <c r="AH300" s="1795"/>
      <c r="AI300" s="1795"/>
      <c r="AJ300" s="1795"/>
      <c r="AK300" s="1795"/>
      <c r="AL300" s="1795"/>
      <c r="AM300" s="1795"/>
      <c r="AN300" s="1795"/>
      <c r="AO300" s="1795"/>
      <c r="AP300" s="1795"/>
      <c r="AQ300" s="1795"/>
      <c r="AR300" s="1795"/>
      <c r="AS300" s="1800"/>
      <c r="AV300" s="1712"/>
    </row>
    <row r="301" spans="1:66" s="317" customFormat="1" ht="39" thickBot="1" x14ac:dyDescent="0.25">
      <c r="A301" s="2544" t="s">
        <v>810</v>
      </c>
      <c r="B301" s="2545"/>
      <c r="C301" s="1797" t="str">
        <f>C260</f>
        <v>Demand Total</v>
      </c>
      <c r="D301" s="1798" t="str">
        <f>D260</f>
        <v>Residential</v>
      </c>
      <c r="E301" s="1798" t="str">
        <f t="shared" ref="E301:AS301" si="59">E260</f>
        <v>GS &lt;50</v>
      </c>
      <c r="F301" s="1798" t="str">
        <f t="shared" si="59"/>
        <v>GS &gt;50kW</v>
      </c>
      <c r="G301" s="1798" t="str">
        <f t="shared" si="59"/>
        <v>GS&gt; 50-TOU</v>
      </c>
      <c r="H301" s="1798" t="str">
        <f t="shared" si="59"/>
        <v>GS &gt;50-Intermediate</v>
      </c>
      <c r="I301" s="1798" t="str">
        <f t="shared" si="59"/>
        <v>Large User</v>
      </c>
      <c r="J301" s="1798" t="str">
        <f t="shared" si="59"/>
        <v>Street Light</v>
      </c>
      <c r="K301" s="1798" t="str">
        <f t="shared" si="59"/>
        <v>Sentinel</v>
      </c>
      <c r="L301" s="1798" t="str">
        <f t="shared" si="59"/>
        <v>Unmetered Scattered Load</v>
      </c>
      <c r="M301" s="1798" t="str">
        <f t="shared" si="59"/>
        <v>Embedded Distributor</v>
      </c>
      <c r="N301" s="1798" t="str">
        <f t="shared" si="59"/>
        <v>Back-up/Standby Power</v>
      </c>
      <c r="O301" s="1798" t="str">
        <f t="shared" si="59"/>
        <v>Rate Class 1</v>
      </c>
      <c r="P301" s="1798" t="str">
        <f t="shared" si="59"/>
        <v>Rate class 2</v>
      </c>
      <c r="Q301" s="1798" t="str">
        <f t="shared" si="59"/>
        <v>Rate class 3</v>
      </c>
      <c r="R301" s="1798" t="str">
        <f t="shared" si="59"/>
        <v>Rate class 4</v>
      </c>
      <c r="S301" s="1798" t="str">
        <f t="shared" si="59"/>
        <v>Rate class 5</v>
      </c>
      <c r="T301" s="1798" t="str">
        <f t="shared" si="59"/>
        <v>Rate class 6</v>
      </c>
      <c r="U301" s="1798" t="str">
        <f t="shared" si="59"/>
        <v>Rate class 7</v>
      </c>
      <c r="V301" s="1798" t="str">
        <f t="shared" si="59"/>
        <v>Rate class 8</v>
      </c>
      <c r="W301" s="1798" t="str">
        <f t="shared" si="59"/>
        <v>Rate class 9</v>
      </c>
      <c r="X301" s="1798" t="str">
        <f t="shared" si="59"/>
        <v>Customer Total</v>
      </c>
      <c r="Y301" s="1797" t="str">
        <f t="shared" si="59"/>
        <v>Residential</v>
      </c>
      <c r="Z301" s="1798" t="str">
        <f t="shared" si="59"/>
        <v>GS &lt;50</v>
      </c>
      <c r="AA301" s="1798" t="str">
        <f t="shared" si="59"/>
        <v>GS &gt;50kW</v>
      </c>
      <c r="AB301" s="1798" t="str">
        <f t="shared" si="59"/>
        <v>GS&gt; 50-TOU</v>
      </c>
      <c r="AC301" s="1798" t="str">
        <f t="shared" si="59"/>
        <v>GS &gt;50-Intermediate</v>
      </c>
      <c r="AD301" s="1798" t="str">
        <f t="shared" si="59"/>
        <v>Large User</v>
      </c>
      <c r="AE301" s="1798" t="str">
        <f t="shared" si="59"/>
        <v>Street Light</v>
      </c>
      <c r="AF301" s="1798" t="str">
        <f t="shared" si="59"/>
        <v>Sentinel</v>
      </c>
      <c r="AG301" s="1798" t="str">
        <f t="shared" si="59"/>
        <v>Unmetered Scattered Load</v>
      </c>
      <c r="AH301" s="1798" t="str">
        <f t="shared" si="59"/>
        <v>Embedded Distributor</v>
      </c>
      <c r="AI301" s="1798" t="str">
        <f t="shared" si="59"/>
        <v>Back-up/Standby Power</v>
      </c>
      <c r="AJ301" s="1798" t="str">
        <f t="shared" si="59"/>
        <v>Rate Class 1</v>
      </c>
      <c r="AK301" s="1798" t="str">
        <f t="shared" si="59"/>
        <v>Rate class 2</v>
      </c>
      <c r="AL301" s="1798" t="str">
        <f t="shared" si="59"/>
        <v>Rate class 3</v>
      </c>
      <c r="AM301" s="1798" t="str">
        <f t="shared" si="59"/>
        <v>Rate class 4</v>
      </c>
      <c r="AN301" s="1798" t="str">
        <f t="shared" si="59"/>
        <v>Rate class 5</v>
      </c>
      <c r="AO301" s="1798" t="str">
        <f t="shared" si="59"/>
        <v>Rate class 6</v>
      </c>
      <c r="AP301" s="1798" t="str">
        <f t="shared" si="59"/>
        <v>Rate class 7</v>
      </c>
      <c r="AQ301" s="1798" t="str">
        <f t="shared" si="59"/>
        <v>Rate class 8</v>
      </c>
      <c r="AR301" s="1798" t="str">
        <f t="shared" si="59"/>
        <v>Rate class 9</v>
      </c>
      <c r="AS301" s="1799" t="str">
        <f t="shared" si="59"/>
        <v>Total</v>
      </c>
      <c r="AT301" s="1776"/>
      <c r="AU301" s="1776"/>
      <c r="AV301" s="1711"/>
    </row>
    <row r="302" spans="1:66" s="673" customFormat="1" ht="12.75" x14ac:dyDescent="0.2">
      <c r="A302" s="255"/>
      <c r="B302" s="218"/>
      <c r="C302" s="1769"/>
      <c r="D302" s="651"/>
      <c r="E302" s="651"/>
      <c r="F302" s="651"/>
      <c r="G302" s="651"/>
      <c r="H302" s="651"/>
      <c r="I302" s="651"/>
      <c r="J302" s="651"/>
      <c r="K302" s="651"/>
      <c r="L302" s="651"/>
      <c r="M302" s="651"/>
      <c r="N302" s="651"/>
      <c r="O302" s="651"/>
      <c r="P302" s="651"/>
      <c r="Q302" s="651"/>
      <c r="R302" s="651"/>
      <c r="S302" s="651"/>
      <c r="T302" s="651"/>
      <c r="U302" s="651"/>
      <c r="V302" s="651"/>
      <c r="W302" s="651"/>
      <c r="X302" s="653"/>
      <c r="Y302" s="651"/>
      <c r="Z302" s="651"/>
      <c r="AA302" s="651"/>
      <c r="AB302" s="651"/>
      <c r="AC302" s="651"/>
      <c r="AD302" s="651"/>
      <c r="AE302" s="651"/>
      <c r="AF302" s="651"/>
      <c r="AG302" s="651"/>
      <c r="AH302" s="651"/>
      <c r="AI302" s="651"/>
      <c r="AJ302" s="651"/>
      <c r="AK302" s="651"/>
      <c r="AL302" s="651"/>
      <c r="AM302" s="651"/>
      <c r="AN302" s="651"/>
      <c r="AO302" s="651"/>
      <c r="AP302" s="651"/>
      <c r="AQ302" s="651"/>
      <c r="AR302" s="651"/>
      <c r="AS302" s="814"/>
      <c r="AV302" s="1712"/>
    </row>
    <row r="303" spans="1:66" s="673" customFormat="1" ht="12.75" x14ac:dyDescent="0.2">
      <c r="A303" s="255"/>
      <c r="B303" s="218">
        <v>1808</v>
      </c>
      <c r="C303" s="1769">
        <f t="shared" ref="C303:L312" si="60">SUMIF($AV$180:$AV$252, $B303,C$180:C$252)</f>
        <v>0</v>
      </c>
      <c r="D303" s="1769">
        <f t="shared" si="60"/>
        <v>0</v>
      </c>
      <c r="E303" s="1769">
        <f t="shared" si="60"/>
        <v>0</v>
      </c>
      <c r="F303" s="1769">
        <f t="shared" si="60"/>
        <v>0</v>
      </c>
      <c r="G303" s="1769">
        <f t="shared" si="60"/>
        <v>0</v>
      </c>
      <c r="H303" s="1769">
        <f t="shared" si="60"/>
        <v>0</v>
      </c>
      <c r="I303" s="1769">
        <f t="shared" si="60"/>
        <v>0</v>
      </c>
      <c r="J303" s="1769">
        <f t="shared" si="60"/>
        <v>0</v>
      </c>
      <c r="K303" s="1769">
        <f t="shared" si="60"/>
        <v>0</v>
      </c>
      <c r="L303" s="1769">
        <f t="shared" si="60"/>
        <v>0</v>
      </c>
      <c r="M303" s="1769">
        <f t="shared" ref="M303:V312" si="61">SUMIF($AV$180:$AV$252, $B303,M$180:M$252)</f>
        <v>0</v>
      </c>
      <c r="N303" s="1769">
        <f t="shared" si="61"/>
        <v>0</v>
      </c>
      <c r="O303" s="1769">
        <f t="shared" si="61"/>
        <v>0</v>
      </c>
      <c r="P303" s="1769">
        <f t="shared" si="61"/>
        <v>0</v>
      </c>
      <c r="Q303" s="1769">
        <f t="shared" si="61"/>
        <v>0</v>
      </c>
      <c r="R303" s="1769">
        <f t="shared" si="61"/>
        <v>0</v>
      </c>
      <c r="S303" s="1769">
        <f t="shared" si="61"/>
        <v>0</v>
      </c>
      <c r="T303" s="1769">
        <f t="shared" si="61"/>
        <v>0</v>
      </c>
      <c r="U303" s="1769">
        <f t="shared" si="61"/>
        <v>0</v>
      </c>
      <c r="V303" s="1769">
        <f t="shared" si="61"/>
        <v>0</v>
      </c>
      <c r="W303" s="1769">
        <f t="shared" ref="W303:AF312" si="62">SUMIF($AV$180:$AV$252, $B303,W$180:W$252)</f>
        <v>0</v>
      </c>
      <c r="X303" s="1769">
        <f t="shared" si="62"/>
        <v>0</v>
      </c>
      <c r="Y303" s="1769">
        <f t="shared" si="62"/>
        <v>0</v>
      </c>
      <c r="Z303" s="1769">
        <f t="shared" si="62"/>
        <v>0</v>
      </c>
      <c r="AA303" s="1769">
        <f t="shared" si="62"/>
        <v>0</v>
      </c>
      <c r="AB303" s="1769">
        <f t="shared" si="62"/>
        <v>0</v>
      </c>
      <c r="AC303" s="1769">
        <f t="shared" si="62"/>
        <v>0</v>
      </c>
      <c r="AD303" s="1769">
        <f t="shared" si="62"/>
        <v>0</v>
      </c>
      <c r="AE303" s="1769">
        <f t="shared" si="62"/>
        <v>0</v>
      </c>
      <c r="AF303" s="1769">
        <f t="shared" si="62"/>
        <v>0</v>
      </c>
      <c r="AG303" s="1769">
        <f t="shared" ref="AG303:AS312" si="63">SUMIF($AV$180:$AV$252, $B303,AG$180:AG$252)</f>
        <v>0</v>
      </c>
      <c r="AH303" s="1769">
        <f t="shared" si="63"/>
        <v>0</v>
      </c>
      <c r="AI303" s="1769">
        <f t="shared" si="63"/>
        <v>0</v>
      </c>
      <c r="AJ303" s="1769">
        <f t="shared" si="63"/>
        <v>0</v>
      </c>
      <c r="AK303" s="1769">
        <f t="shared" si="63"/>
        <v>0</v>
      </c>
      <c r="AL303" s="1769">
        <f t="shared" si="63"/>
        <v>0</v>
      </c>
      <c r="AM303" s="1769">
        <f t="shared" si="63"/>
        <v>0</v>
      </c>
      <c r="AN303" s="1769">
        <f t="shared" si="63"/>
        <v>0</v>
      </c>
      <c r="AO303" s="1769">
        <f t="shared" si="63"/>
        <v>0</v>
      </c>
      <c r="AP303" s="1769">
        <f t="shared" si="63"/>
        <v>0</v>
      </c>
      <c r="AQ303" s="1769">
        <f t="shared" si="63"/>
        <v>0</v>
      </c>
      <c r="AR303" s="1769">
        <f t="shared" si="63"/>
        <v>0</v>
      </c>
      <c r="AS303" s="1769">
        <f t="shared" si="63"/>
        <v>0</v>
      </c>
      <c r="AT303" s="1769"/>
      <c r="AU303" s="1769"/>
      <c r="AV303" s="1916"/>
      <c r="AW303" s="1769"/>
      <c r="AX303" s="1769"/>
      <c r="AY303" s="1769"/>
      <c r="AZ303" s="1769"/>
      <c r="BA303" s="1769"/>
      <c r="BB303" s="1769"/>
      <c r="BC303" s="1769"/>
      <c r="BD303" s="1769"/>
      <c r="BE303" s="1769"/>
      <c r="BF303" s="1769"/>
      <c r="BG303" s="1769"/>
      <c r="BH303" s="1769"/>
      <c r="BI303" s="1769"/>
      <c r="BJ303" s="1769"/>
      <c r="BK303" s="1769"/>
      <c r="BL303" s="1769"/>
      <c r="BM303" s="1769"/>
      <c r="BN303" s="1769"/>
    </row>
    <row r="304" spans="1:66" s="673" customFormat="1" ht="12.75" x14ac:dyDescent="0.2">
      <c r="A304" s="255"/>
      <c r="B304" s="218">
        <v>1815</v>
      </c>
      <c r="C304" s="1769">
        <f t="shared" si="60"/>
        <v>33641.563441225851</v>
      </c>
      <c r="D304" s="1769">
        <f t="shared" si="60"/>
        <v>10622.739228197559</v>
      </c>
      <c r="E304" s="1769">
        <f t="shared" si="60"/>
        <v>9064.9986675364526</v>
      </c>
      <c r="F304" s="1769">
        <f t="shared" si="60"/>
        <v>10784.097478425347</v>
      </c>
      <c r="G304" s="1769">
        <f t="shared" si="60"/>
        <v>0</v>
      </c>
      <c r="H304" s="1769">
        <f t="shared" si="60"/>
        <v>0</v>
      </c>
      <c r="I304" s="1769">
        <f t="shared" si="60"/>
        <v>3070.3435868434372</v>
      </c>
      <c r="J304" s="1769">
        <f t="shared" si="60"/>
        <v>72.383376235855209</v>
      </c>
      <c r="K304" s="1769">
        <f t="shared" si="60"/>
        <v>0</v>
      </c>
      <c r="L304" s="1769">
        <f t="shared" si="60"/>
        <v>27.001103987201937</v>
      </c>
      <c r="M304" s="1769">
        <f t="shared" si="61"/>
        <v>0</v>
      </c>
      <c r="N304" s="1769">
        <f t="shared" si="61"/>
        <v>0</v>
      </c>
      <c r="O304" s="1769">
        <f t="shared" si="61"/>
        <v>0</v>
      </c>
      <c r="P304" s="1769">
        <f t="shared" si="61"/>
        <v>0</v>
      </c>
      <c r="Q304" s="1769">
        <f t="shared" si="61"/>
        <v>0</v>
      </c>
      <c r="R304" s="1769">
        <f t="shared" si="61"/>
        <v>0</v>
      </c>
      <c r="S304" s="1769">
        <f t="shared" si="61"/>
        <v>0</v>
      </c>
      <c r="T304" s="1769">
        <f t="shared" si="61"/>
        <v>0</v>
      </c>
      <c r="U304" s="1769">
        <f t="shared" si="61"/>
        <v>0</v>
      </c>
      <c r="V304" s="1769">
        <f t="shared" si="61"/>
        <v>0</v>
      </c>
      <c r="W304" s="1769">
        <f t="shared" si="62"/>
        <v>0</v>
      </c>
      <c r="X304" s="1769">
        <f t="shared" si="62"/>
        <v>33641.563441225851</v>
      </c>
      <c r="Y304" s="1769">
        <f t="shared" si="62"/>
        <v>0</v>
      </c>
      <c r="Z304" s="1769">
        <f t="shared" si="62"/>
        <v>0</v>
      </c>
      <c r="AA304" s="1769">
        <f t="shared" si="62"/>
        <v>0</v>
      </c>
      <c r="AB304" s="1769">
        <f t="shared" si="62"/>
        <v>0</v>
      </c>
      <c r="AC304" s="1769">
        <f t="shared" si="62"/>
        <v>0</v>
      </c>
      <c r="AD304" s="1769">
        <f t="shared" si="62"/>
        <v>0</v>
      </c>
      <c r="AE304" s="1769">
        <f t="shared" si="62"/>
        <v>0</v>
      </c>
      <c r="AF304" s="1769">
        <f t="shared" si="62"/>
        <v>0</v>
      </c>
      <c r="AG304" s="1769">
        <f t="shared" si="63"/>
        <v>0</v>
      </c>
      <c r="AH304" s="1769">
        <f t="shared" si="63"/>
        <v>0</v>
      </c>
      <c r="AI304" s="1769">
        <f t="shared" si="63"/>
        <v>0</v>
      </c>
      <c r="AJ304" s="1769">
        <f t="shared" si="63"/>
        <v>0</v>
      </c>
      <c r="AK304" s="1769">
        <f t="shared" si="63"/>
        <v>0</v>
      </c>
      <c r="AL304" s="1769">
        <f t="shared" si="63"/>
        <v>0</v>
      </c>
      <c r="AM304" s="1769">
        <f t="shared" si="63"/>
        <v>0</v>
      </c>
      <c r="AN304" s="1769">
        <f t="shared" si="63"/>
        <v>0</v>
      </c>
      <c r="AO304" s="1769">
        <f t="shared" si="63"/>
        <v>0</v>
      </c>
      <c r="AP304" s="1769">
        <f t="shared" si="63"/>
        <v>0</v>
      </c>
      <c r="AQ304" s="1769">
        <f t="shared" si="63"/>
        <v>0</v>
      </c>
      <c r="AR304" s="1769">
        <f t="shared" si="63"/>
        <v>0</v>
      </c>
      <c r="AS304" s="1769">
        <f t="shared" si="63"/>
        <v>0</v>
      </c>
      <c r="AT304" s="1769"/>
      <c r="AU304" s="1769"/>
      <c r="AV304" s="1916"/>
      <c r="AW304" s="1769"/>
      <c r="AX304" s="1769"/>
      <c r="AY304" s="1769"/>
      <c r="AZ304" s="1769"/>
      <c r="BA304" s="1769"/>
      <c r="BB304" s="1769"/>
      <c r="BC304" s="1769"/>
      <c r="BD304" s="1769"/>
      <c r="BE304" s="1769"/>
      <c r="BF304" s="1769"/>
      <c r="BG304" s="1769"/>
      <c r="BH304" s="1769"/>
      <c r="BI304" s="1769"/>
      <c r="BJ304" s="1769"/>
      <c r="BK304" s="1769"/>
      <c r="BL304" s="1769"/>
      <c r="BM304" s="1769"/>
      <c r="BN304" s="1769"/>
    </row>
    <row r="305" spans="1:66" s="673" customFormat="1" ht="12.75" x14ac:dyDescent="0.2">
      <c r="A305" s="255"/>
      <c r="B305" s="218">
        <v>1820</v>
      </c>
      <c r="C305" s="1769">
        <f t="shared" si="60"/>
        <v>0</v>
      </c>
      <c r="D305" s="1769">
        <f t="shared" si="60"/>
        <v>0</v>
      </c>
      <c r="E305" s="1769">
        <f t="shared" si="60"/>
        <v>0</v>
      </c>
      <c r="F305" s="1769">
        <f t="shared" si="60"/>
        <v>0</v>
      </c>
      <c r="G305" s="1769">
        <f t="shared" si="60"/>
        <v>0</v>
      </c>
      <c r="H305" s="1769">
        <f t="shared" si="60"/>
        <v>0</v>
      </c>
      <c r="I305" s="1769">
        <f t="shared" si="60"/>
        <v>0</v>
      </c>
      <c r="J305" s="1769">
        <f t="shared" si="60"/>
        <v>0</v>
      </c>
      <c r="K305" s="1769">
        <f t="shared" si="60"/>
        <v>0</v>
      </c>
      <c r="L305" s="1769">
        <f t="shared" si="60"/>
        <v>0</v>
      </c>
      <c r="M305" s="1769">
        <f t="shared" si="61"/>
        <v>0</v>
      </c>
      <c r="N305" s="1769">
        <f t="shared" si="61"/>
        <v>0</v>
      </c>
      <c r="O305" s="1769">
        <f t="shared" si="61"/>
        <v>0</v>
      </c>
      <c r="P305" s="1769">
        <f t="shared" si="61"/>
        <v>0</v>
      </c>
      <c r="Q305" s="1769">
        <f t="shared" si="61"/>
        <v>0</v>
      </c>
      <c r="R305" s="1769">
        <f t="shared" si="61"/>
        <v>0</v>
      </c>
      <c r="S305" s="1769">
        <f t="shared" si="61"/>
        <v>0</v>
      </c>
      <c r="T305" s="1769">
        <f t="shared" si="61"/>
        <v>0</v>
      </c>
      <c r="U305" s="1769">
        <f t="shared" si="61"/>
        <v>0</v>
      </c>
      <c r="V305" s="1769">
        <f t="shared" si="61"/>
        <v>0</v>
      </c>
      <c r="W305" s="1769">
        <f t="shared" si="62"/>
        <v>0</v>
      </c>
      <c r="X305" s="1769">
        <f t="shared" si="62"/>
        <v>0</v>
      </c>
      <c r="Y305" s="1769">
        <f t="shared" si="62"/>
        <v>0</v>
      </c>
      <c r="Z305" s="1769">
        <f t="shared" si="62"/>
        <v>0</v>
      </c>
      <c r="AA305" s="1769">
        <f t="shared" si="62"/>
        <v>0</v>
      </c>
      <c r="AB305" s="1769">
        <f t="shared" si="62"/>
        <v>0</v>
      </c>
      <c r="AC305" s="1769">
        <f t="shared" si="62"/>
        <v>0</v>
      </c>
      <c r="AD305" s="1769">
        <f t="shared" si="62"/>
        <v>0</v>
      </c>
      <c r="AE305" s="1769">
        <f t="shared" si="62"/>
        <v>0</v>
      </c>
      <c r="AF305" s="1769">
        <f t="shared" si="62"/>
        <v>0</v>
      </c>
      <c r="AG305" s="1769">
        <f t="shared" si="63"/>
        <v>0</v>
      </c>
      <c r="AH305" s="1769">
        <f t="shared" si="63"/>
        <v>0</v>
      </c>
      <c r="AI305" s="1769">
        <f t="shared" si="63"/>
        <v>0</v>
      </c>
      <c r="AJ305" s="1769">
        <f t="shared" si="63"/>
        <v>0</v>
      </c>
      <c r="AK305" s="1769">
        <f t="shared" si="63"/>
        <v>0</v>
      </c>
      <c r="AL305" s="1769">
        <f t="shared" si="63"/>
        <v>0</v>
      </c>
      <c r="AM305" s="1769">
        <f t="shared" si="63"/>
        <v>0</v>
      </c>
      <c r="AN305" s="1769">
        <f t="shared" si="63"/>
        <v>0</v>
      </c>
      <c r="AO305" s="1769">
        <f t="shared" si="63"/>
        <v>0</v>
      </c>
      <c r="AP305" s="1769">
        <f t="shared" si="63"/>
        <v>0</v>
      </c>
      <c r="AQ305" s="1769">
        <f t="shared" si="63"/>
        <v>0</v>
      </c>
      <c r="AR305" s="1769">
        <f t="shared" si="63"/>
        <v>0</v>
      </c>
      <c r="AS305" s="1769">
        <f t="shared" si="63"/>
        <v>0</v>
      </c>
      <c r="AT305" s="1769"/>
      <c r="AU305" s="1769"/>
      <c r="AV305" s="1916"/>
      <c r="AW305" s="1769"/>
      <c r="AX305" s="1769"/>
      <c r="AY305" s="1769"/>
      <c r="AZ305" s="1769"/>
      <c r="BA305" s="1769"/>
      <c r="BB305" s="1769"/>
      <c r="BC305" s="1769"/>
      <c r="BD305" s="1769"/>
      <c r="BE305" s="1769"/>
      <c r="BF305" s="1769"/>
      <c r="BG305" s="1769"/>
      <c r="BH305" s="1769"/>
      <c r="BI305" s="1769"/>
      <c r="BJ305" s="1769"/>
      <c r="BK305" s="1769"/>
      <c r="BL305" s="1769"/>
      <c r="BM305" s="1769"/>
      <c r="BN305" s="1769"/>
    </row>
    <row r="306" spans="1:66" s="673" customFormat="1" ht="12.75" x14ac:dyDescent="0.2">
      <c r="A306" s="714"/>
      <c r="B306" s="218">
        <v>1830</v>
      </c>
      <c r="C306" s="1769">
        <f t="shared" si="60"/>
        <v>62595.83299562399</v>
      </c>
      <c r="D306" s="1769">
        <f t="shared" si="60"/>
        <v>36550.314475404579</v>
      </c>
      <c r="E306" s="1769">
        <f t="shared" si="60"/>
        <v>12552.443490247721</v>
      </c>
      <c r="F306" s="1769">
        <f t="shared" si="60"/>
        <v>8603.8284679394019</v>
      </c>
      <c r="G306" s="1769">
        <f t="shared" si="60"/>
        <v>0</v>
      </c>
      <c r="H306" s="1769">
        <f t="shared" si="60"/>
        <v>0</v>
      </c>
      <c r="I306" s="1769">
        <f t="shared" si="60"/>
        <v>2523.0632982425009</v>
      </c>
      <c r="J306" s="1769">
        <f t="shared" si="60"/>
        <v>2259.2310779240352</v>
      </c>
      <c r="K306" s="1769">
        <f t="shared" si="60"/>
        <v>0</v>
      </c>
      <c r="L306" s="1769">
        <f t="shared" si="60"/>
        <v>106.95218586575511</v>
      </c>
      <c r="M306" s="1769">
        <f t="shared" si="61"/>
        <v>0</v>
      </c>
      <c r="N306" s="1769">
        <f t="shared" si="61"/>
        <v>0</v>
      </c>
      <c r="O306" s="1769">
        <f t="shared" si="61"/>
        <v>0</v>
      </c>
      <c r="P306" s="1769">
        <f t="shared" si="61"/>
        <v>0</v>
      </c>
      <c r="Q306" s="1769">
        <f t="shared" si="61"/>
        <v>0</v>
      </c>
      <c r="R306" s="1769">
        <f t="shared" si="61"/>
        <v>0</v>
      </c>
      <c r="S306" s="1769">
        <f t="shared" si="61"/>
        <v>0</v>
      </c>
      <c r="T306" s="1769">
        <f t="shared" si="61"/>
        <v>0</v>
      </c>
      <c r="U306" s="1769">
        <f t="shared" si="61"/>
        <v>0</v>
      </c>
      <c r="V306" s="1769">
        <f t="shared" si="61"/>
        <v>0</v>
      </c>
      <c r="W306" s="1769">
        <f t="shared" si="62"/>
        <v>0</v>
      </c>
      <c r="X306" s="1769">
        <f t="shared" si="62"/>
        <v>62595.83299562399</v>
      </c>
      <c r="Y306" s="1769">
        <f t="shared" si="62"/>
        <v>0</v>
      </c>
      <c r="Z306" s="1769">
        <f t="shared" si="62"/>
        <v>0</v>
      </c>
      <c r="AA306" s="1769">
        <f t="shared" si="62"/>
        <v>0</v>
      </c>
      <c r="AB306" s="1769">
        <f t="shared" si="62"/>
        <v>0</v>
      </c>
      <c r="AC306" s="1769">
        <f t="shared" si="62"/>
        <v>0</v>
      </c>
      <c r="AD306" s="1769">
        <f t="shared" si="62"/>
        <v>0</v>
      </c>
      <c r="AE306" s="1769">
        <f t="shared" si="62"/>
        <v>0</v>
      </c>
      <c r="AF306" s="1769">
        <f t="shared" si="62"/>
        <v>0</v>
      </c>
      <c r="AG306" s="1769">
        <f t="shared" si="63"/>
        <v>0</v>
      </c>
      <c r="AH306" s="1769">
        <f t="shared" si="63"/>
        <v>0</v>
      </c>
      <c r="AI306" s="1769">
        <f t="shared" si="63"/>
        <v>0</v>
      </c>
      <c r="AJ306" s="1769">
        <f t="shared" si="63"/>
        <v>0</v>
      </c>
      <c r="AK306" s="1769">
        <f t="shared" si="63"/>
        <v>0</v>
      </c>
      <c r="AL306" s="1769">
        <f t="shared" si="63"/>
        <v>0</v>
      </c>
      <c r="AM306" s="1769">
        <f t="shared" si="63"/>
        <v>0</v>
      </c>
      <c r="AN306" s="1769">
        <f t="shared" si="63"/>
        <v>0</v>
      </c>
      <c r="AO306" s="1769">
        <f t="shared" si="63"/>
        <v>0</v>
      </c>
      <c r="AP306" s="1769">
        <f t="shared" si="63"/>
        <v>0</v>
      </c>
      <c r="AQ306" s="1769">
        <f t="shared" si="63"/>
        <v>0</v>
      </c>
      <c r="AR306" s="1769">
        <f t="shared" si="63"/>
        <v>0</v>
      </c>
      <c r="AS306" s="1769">
        <f t="shared" si="63"/>
        <v>0</v>
      </c>
      <c r="AT306" s="1769"/>
      <c r="AU306" s="1769"/>
      <c r="AV306" s="1916"/>
      <c r="AW306" s="1769"/>
      <c r="AX306" s="1769"/>
      <c r="AY306" s="1769"/>
      <c r="AZ306" s="1769"/>
      <c r="BA306" s="1769"/>
      <c r="BB306" s="1769"/>
      <c r="BC306" s="1769"/>
      <c r="BD306" s="1769"/>
      <c r="BE306" s="1769"/>
      <c r="BF306" s="1769"/>
      <c r="BG306" s="1769"/>
      <c r="BH306" s="1769"/>
      <c r="BI306" s="1769"/>
      <c r="BJ306" s="1769"/>
      <c r="BK306" s="1769"/>
      <c r="BL306" s="1769"/>
      <c r="BM306" s="1769"/>
      <c r="BN306" s="1769"/>
    </row>
    <row r="307" spans="1:66" s="673" customFormat="1" ht="12.75" x14ac:dyDescent="0.2">
      <c r="A307" s="714"/>
      <c r="B307" s="218">
        <v>1835</v>
      </c>
      <c r="C307" s="1769">
        <f t="shared" si="60"/>
        <v>60033.263322909923</v>
      </c>
      <c r="D307" s="1769">
        <f t="shared" si="60"/>
        <v>34425.545254502249</v>
      </c>
      <c r="E307" s="1769">
        <f t="shared" si="60"/>
        <v>12156.883599090555</v>
      </c>
      <c r="F307" s="1769">
        <f t="shared" si="60"/>
        <v>8303.1874436311864</v>
      </c>
      <c r="G307" s="1769">
        <f t="shared" si="60"/>
        <v>0</v>
      </c>
      <c r="H307" s="1769">
        <f t="shared" si="60"/>
        <v>0</v>
      </c>
      <c r="I307" s="1769">
        <f t="shared" si="60"/>
        <v>1881.6415464627491</v>
      </c>
      <c r="J307" s="1769">
        <f t="shared" si="60"/>
        <v>3165.7622371662869</v>
      </c>
      <c r="K307" s="1769">
        <f t="shared" si="60"/>
        <v>0</v>
      </c>
      <c r="L307" s="1769">
        <f t="shared" si="60"/>
        <v>100.24324205689251</v>
      </c>
      <c r="M307" s="1769">
        <f t="shared" si="61"/>
        <v>0</v>
      </c>
      <c r="N307" s="1769">
        <f t="shared" si="61"/>
        <v>0</v>
      </c>
      <c r="O307" s="1769">
        <f t="shared" si="61"/>
        <v>0</v>
      </c>
      <c r="P307" s="1769">
        <f t="shared" si="61"/>
        <v>0</v>
      </c>
      <c r="Q307" s="1769">
        <f t="shared" si="61"/>
        <v>0</v>
      </c>
      <c r="R307" s="1769">
        <f t="shared" si="61"/>
        <v>0</v>
      </c>
      <c r="S307" s="1769">
        <f t="shared" si="61"/>
        <v>0</v>
      </c>
      <c r="T307" s="1769">
        <f t="shared" si="61"/>
        <v>0</v>
      </c>
      <c r="U307" s="1769">
        <f t="shared" si="61"/>
        <v>0</v>
      </c>
      <c r="V307" s="1769">
        <f t="shared" si="61"/>
        <v>0</v>
      </c>
      <c r="W307" s="1769">
        <f t="shared" si="62"/>
        <v>0</v>
      </c>
      <c r="X307" s="1769">
        <f t="shared" si="62"/>
        <v>60033.263322909923</v>
      </c>
      <c r="Y307" s="1769">
        <f t="shared" si="62"/>
        <v>0</v>
      </c>
      <c r="Z307" s="1769">
        <f t="shared" si="62"/>
        <v>0</v>
      </c>
      <c r="AA307" s="1769">
        <f t="shared" si="62"/>
        <v>0</v>
      </c>
      <c r="AB307" s="1769">
        <f t="shared" si="62"/>
        <v>0</v>
      </c>
      <c r="AC307" s="1769">
        <f t="shared" si="62"/>
        <v>0</v>
      </c>
      <c r="AD307" s="1769">
        <f t="shared" si="62"/>
        <v>0</v>
      </c>
      <c r="AE307" s="1769">
        <f t="shared" si="62"/>
        <v>0</v>
      </c>
      <c r="AF307" s="1769">
        <f t="shared" si="62"/>
        <v>0</v>
      </c>
      <c r="AG307" s="1769">
        <f t="shared" si="63"/>
        <v>0</v>
      </c>
      <c r="AH307" s="1769">
        <f t="shared" si="63"/>
        <v>0</v>
      </c>
      <c r="AI307" s="1769">
        <f t="shared" si="63"/>
        <v>0</v>
      </c>
      <c r="AJ307" s="1769">
        <f t="shared" si="63"/>
        <v>0</v>
      </c>
      <c r="AK307" s="1769">
        <f t="shared" si="63"/>
        <v>0</v>
      </c>
      <c r="AL307" s="1769">
        <f t="shared" si="63"/>
        <v>0</v>
      </c>
      <c r="AM307" s="1769">
        <f t="shared" si="63"/>
        <v>0</v>
      </c>
      <c r="AN307" s="1769">
        <f t="shared" si="63"/>
        <v>0</v>
      </c>
      <c r="AO307" s="1769">
        <f t="shared" si="63"/>
        <v>0</v>
      </c>
      <c r="AP307" s="1769">
        <f t="shared" si="63"/>
        <v>0</v>
      </c>
      <c r="AQ307" s="1769">
        <f t="shared" si="63"/>
        <v>0</v>
      </c>
      <c r="AR307" s="1769">
        <f t="shared" si="63"/>
        <v>0</v>
      </c>
      <c r="AS307" s="1769">
        <f t="shared" si="63"/>
        <v>0</v>
      </c>
      <c r="AT307" s="1769"/>
      <c r="AU307" s="1769"/>
      <c r="AV307" s="1916"/>
      <c r="AW307" s="1769"/>
      <c r="AX307" s="1769"/>
      <c r="AY307" s="1769"/>
      <c r="AZ307" s="1769"/>
      <c r="BA307" s="1769"/>
      <c r="BB307" s="1769"/>
      <c r="BC307" s="1769"/>
      <c r="BD307" s="1769"/>
      <c r="BE307" s="1769"/>
      <c r="BF307" s="1769"/>
      <c r="BG307" s="1769"/>
      <c r="BH307" s="1769"/>
      <c r="BI307" s="1769"/>
      <c r="BJ307" s="1769"/>
      <c r="BK307" s="1769"/>
      <c r="BL307" s="1769"/>
      <c r="BM307" s="1769"/>
      <c r="BN307" s="1769"/>
    </row>
    <row r="308" spans="1:66" s="673" customFormat="1" ht="12.75" x14ac:dyDescent="0.2">
      <c r="A308" s="714"/>
      <c r="B308" s="218">
        <v>1840</v>
      </c>
      <c r="C308" s="1769">
        <f t="shared" si="60"/>
        <v>0</v>
      </c>
      <c r="D308" s="1769">
        <f t="shared" si="60"/>
        <v>0</v>
      </c>
      <c r="E308" s="1769">
        <f t="shared" si="60"/>
        <v>0</v>
      </c>
      <c r="F308" s="1769">
        <f t="shared" si="60"/>
        <v>0</v>
      </c>
      <c r="G308" s="1769">
        <f t="shared" si="60"/>
        <v>0</v>
      </c>
      <c r="H308" s="1769">
        <f t="shared" si="60"/>
        <v>0</v>
      </c>
      <c r="I308" s="1769">
        <f t="shared" si="60"/>
        <v>0</v>
      </c>
      <c r="J308" s="1769">
        <f t="shared" si="60"/>
        <v>0</v>
      </c>
      <c r="K308" s="1769">
        <f t="shared" si="60"/>
        <v>0</v>
      </c>
      <c r="L308" s="1769">
        <f t="shared" si="60"/>
        <v>0</v>
      </c>
      <c r="M308" s="1769">
        <f t="shared" si="61"/>
        <v>0</v>
      </c>
      <c r="N308" s="1769">
        <f t="shared" si="61"/>
        <v>0</v>
      </c>
      <c r="O308" s="1769">
        <f t="shared" si="61"/>
        <v>0</v>
      </c>
      <c r="P308" s="1769">
        <f t="shared" si="61"/>
        <v>0</v>
      </c>
      <c r="Q308" s="1769">
        <f t="shared" si="61"/>
        <v>0</v>
      </c>
      <c r="R308" s="1769">
        <f t="shared" si="61"/>
        <v>0</v>
      </c>
      <c r="S308" s="1769">
        <f t="shared" si="61"/>
        <v>0</v>
      </c>
      <c r="T308" s="1769">
        <f t="shared" si="61"/>
        <v>0</v>
      </c>
      <c r="U308" s="1769">
        <f t="shared" si="61"/>
        <v>0</v>
      </c>
      <c r="V308" s="1769">
        <f t="shared" si="61"/>
        <v>0</v>
      </c>
      <c r="W308" s="1769">
        <f t="shared" si="62"/>
        <v>0</v>
      </c>
      <c r="X308" s="1769">
        <f t="shared" si="62"/>
        <v>0</v>
      </c>
      <c r="Y308" s="1769">
        <f t="shared" si="62"/>
        <v>0</v>
      </c>
      <c r="Z308" s="1769">
        <f t="shared" si="62"/>
        <v>0</v>
      </c>
      <c r="AA308" s="1769">
        <f t="shared" si="62"/>
        <v>0</v>
      </c>
      <c r="AB308" s="1769">
        <f t="shared" si="62"/>
        <v>0</v>
      </c>
      <c r="AC308" s="1769">
        <f t="shared" si="62"/>
        <v>0</v>
      </c>
      <c r="AD308" s="1769">
        <f t="shared" si="62"/>
        <v>0</v>
      </c>
      <c r="AE308" s="1769">
        <f t="shared" si="62"/>
        <v>0</v>
      </c>
      <c r="AF308" s="1769">
        <f t="shared" si="62"/>
        <v>0</v>
      </c>
      <c r="AG308" s="1769">
        <f t="shared" si="63"/>
        <v>0</v>
      </c>
      <c r="AH308" s="1769">
        <f t="shared" si="63"/>
        <v>0</v>
      </c>
      <c r="AI308" s="1769">
        <f t="shared" si="63"/>
        <v>0</v>
      </c>
      <c r="AJ308" s="1769">
        <f t="shared" si="63"/>
        <v>0</v>
      </c>
      <c r="AK308" s="1769">
        <f t="shared" si="63"/>
        <v>0</v>
      </c>
      <c r="AL308" s="1769">
        <f t="shared" si="63"/>
        <v>0</v>
      </c>
      <c r="AM308" s="1769">
        <f t="shared" si="63"/>
        <v>0</v>
      </c>
      <c r="AN308" s="1769">
        <f t="shared" si="63"/>
        <v>0</v>
      </c>
      <c r="AO308" s="1769">
        <f t="shared" si="63"/>
        <v>0</v>
      </c>
      <c r="AP308" s="1769">
        <f t="shared" si="63"/>
        <v>0</v>
      </c>
      <c r="AQ308" s="1769">
        <f t="shared" si="63"/>
        <v>0</v>
      </c>
      <c r="AR308" s="1769">
        <f t="shared" si="63"/>
        <v>0</v>
      </c>
      <c r="AS308" s="1769">
        <f t="shared" si="63"/>
        <v>0</v>
      </c>
      <c r="AT308" s="1769"/>
      <c r="AU308" s="1769"/>
      <c r="AV308" s="1916"/>
      <c r="AW308" s="1769"/>
      <c r="AX308" s="1769"/>
      <c r="AY308" s="1769"/>
      <c r="AZ308" s="1769"/>
      <c r="BA308" s="1769"/>
      <c r="BB308" s="1769"/>
      <c r="BC308" s="1769"/>
      <c r="BD308" s="1769"/>
      <c r="BE308" s="1769"/>
      <c r="BF308" s="1769"/>
      <c r="BG308" s="1769"/>
      <c r="BH308" s="1769"/>
      <c r="BI308" s="1769"/>
      <c r="BJ308" s="1769"/>
      <c r="BK308" s="1769"/>
      <c r="BL308" s="1769"/>
      <c r="BM308" s="1769"/>
      <c r="BN308" s="1769"/>
    </row>
    <row r="309" spans="1:66" s="673" customFormat="1" ht="12.75" x14ac:dyDescent="0.2">
      <c r="A309" s="714"/>
      <c r="B309" s="218">
        <v>1845</v>
      </c>
      <c r="C309" s="1769">
        <f t="shared" si="60"/>
        <v>21973.966404038412</v>
      </c>
      <c r="D309" s="1769">
        <f t="shared" si="60"/>
        <v>12374.905065626028</v>
      </c>
      <c r="E309" s="1769">
        <f t="shared" si="60"/>
        <v>4492.3058641548441</v>
      </c>
      <c r="F309" s="1769">
        <f t="shared" si="60"/>
        <v>3057.7545696956622</v>
      </c>
      <c r="G309" s="1769">
        <f t="shared" si="60"/>
        <v>0</v>
      </c>
      <c r="H309" s="1769">
        <f t="shared" si="60"/>
        <v>0</v>
      </c>
      <c r="I309" s="1769">
        <f t="shared" si="60"/>
        <v>495.3293281360298</v>
      </c>
      <c r="J309" s="1769">
        <f t="shared" si="60"/>
        <v>1517.8171521424749</v>
      </c>
      <c r="K309" s="1769">
        <f t="shared" si="60"/>
        <v>0</v>
      </c>
      <c r="L309" s="1769">
        <f t="shared" si="60"/>
        <v>35.854424283374044</v>
      </c>
      <c r="M309" s="1769">
        <f t="shared" si="61"/>
        <v>0</v>
      </c>
      <c r="N309" s="1769">
        <f t="shared" si="61"/>
        <v>0</v>
      </c>
      <c r="O309" s="1769">
        <f t="shared" si="61"/>
        <v>0</v>
      </c>
      <c r="P309" s="1769">
        <f t="shared" si="61"/>
        <v>0</v>
      </c>
      <c r="Q309" s="1769">
        <f t="shared" si="61"/>
        <v>0</v>
      </c>
      <c r="R309" s="1769">
        <f t="shared" si="61"/>
        <v>0</v>
      </c>
      <c r="S309" s="1769">
        <f t="shared" si="61"/>
        <v>0</v>
      </c>
      <c r="T309" s="1769">
        <f t="shared" si="61"/>
        <v>0</v>
      </c>
      <c r="U309" s="1769">
        <f t="shared" si="61"/>
        <v>0</v>
      </c>
      <c r="V309" s="1769">
        <f t="shared" si="61"/>
        <v>0</v>
      </c>
      <c r="W309" s="1769">
        <f t="shared" si="62"/>
        <v>0</v>
      </c>
      <c r="X309" s="1769">
        <f t="shared" si="62"/>
        <v>21973.966404038412</v>
      </c>
      <c r="Y309" s="1769">
        <f t="shared" si="62"/>
        <v>0</v>
      </c>
      <c r="Z309" s="1769">
        <f t="shared" si="62"/>
        <v>0</v>
      </c>
      <c r="AA309" s="1769">
        <f t="shared" si="62"/>
        <v>0</v>
      </c>
      <c r="AB309" s="1769">
        <f t="shared" si="62"/>
        <v>0</v>
      </c>
      <c r="AC309" s="1769">
        <f t="shared" si="62"/>
        <v>0</v>
      </c>
      <c r="AD309" s="1769">
        <f t="shared" si="62"/>
        <v>0</v>
      </c>
      <c r="AE309" s="1769">
        <f t="shared" si="62"/>
        <v>0</v>
      </c>
      <c r="AF309" s="1769">
        <f t="shared" si="62"/>
        <v>0</v>
      </c>
      <c r="AG309" s="1769">
        <f t="shared" si="63"/>
        <v>0</v>
      </c>
      <c r="AH309" s="1769">
        <f t="shared" si="63"/>
        <v>0</v>
      </c>
      <c r="AI309" s="1769">
        <f t="shared" si="63"/>
        <v>0</v>
      </c>
      <c r="AJ309" s="1769">
        <f t="shared" si="63"/>
        <v>0</v>
      </c>
      <c r="AK309" s="1769">
        <f t="shared" si="63"/>
        <v>0</v>
      </c>
      <c r="AL309" s="1769">
        <f t="shared" si="63"/>
        <v>0</v>
      </c>
      <c r="AM309" s="1769">
        <f t="shared" si="63"/>
        <v>0</v>
      </c>
      <c r="AN309" s="1769">
        <f t="shared" si="63"/>
        <v>0</v>
      </c>
      <c r="AO309" s="1769">
        <f t="shared" si="63"/>
        <v>0</v>
      </c>
      <c r="AP309" s="1769">
        <f t="shared" si="63"/>
        <v>0</v>
      </c>
      <c r="AQ309" s="1769">
        <f t="shared" si="63"/>
        <v>0</v>
      </c>
      <c r="AR309" s="1769">
        <f t="shared" si="63"/>
        <v>0</v>
      </c>
      <c r="AS309" s="1769">
        <f t="shared" si="63"/>
        <v>0</v>
      </c>
      <c r="AT309" s="1769"/>
      <c r="AU309" s="1769"/>
      <c r="AV309" s="1916"/>
      <c r="AW309" s="1769"/>
      <c r="AX309" s="1769"/>
      <c r="AY309" s="1769"/>
      <c r="AZ309" s="1769"/>
      <c r="BA309" s="1769"/>
      <c r="BB309" s="1769"/>
      <c r="BC309" s="1769"/>
      <c r="BD309" s="1769"/>
      <c r="BE309" s="1769"/>
      <c r="BF309" s="1769"/>
      <c r="BG309" s="1769"/>
      <c r="BH309" s="1769"/>
      <c r="BI309" s="1769"/>
      <c r="BJ309" s="1769"/>
      <c r="BK309" s="1769"/>
      <c r="BL309" s="1769"/>
      <c r="BM309" s="1769"/>
      <c r="BN309" s="1769"/>
    </row>
    <row r="310" spans="1:66" s="673" customFormat="1" ht="12.75" x14ac:dyDescent="0.2">
      <c r="A310" s="714"/>
      <c r="B310" s="218">
        <v>1850</v>
      </c>
      <c r="C310" s="1769">
        <f t="shared" si="60"/>
        <v>33026.277426663321</v>
      </c>
      <c r="D310" s="1769">
        <f t="shared" si="60"/>
        <v>20613.831395019366</v>
      </c>
      <c r="E310" s="1769">
        <f t="shared" si="60"/>
        <v>7372.5365952472284</v>
      </c>
      <c r="F310" s="1769">
        <f t="shared" si="60"/>
        <v>4694.6908248377158</v>
      </c>
      <c r="G310" s="1769">
        <f t="shared" si="60"/>
        <v>0</v>
      </c>
      <c r="H310" s="1769">
        <f t="shared" si="60"/>
        <v>0</v>
      </c>
      <c r="I310" s="1769">
        <f t="shared" si="60"/>
        <v>2.0294551970745203</v>
      </c>
      <c r="J310" s="1769">
        <f t="shared" si="60"/>
        <v>283.30093082264574</v>
      </c>
      <c r="K310" s="1769">
        <f t="shared" si="60"/>
        <v>0</v>
      </c>
      <c r="L310" s="1769">
        <f t="shared" si="60"/>
        <v>59.888225539294226</v>
      </c>
      <c r="M310" s="1769">
        <f t="shared" si="61"/>
        <v>0</v>
      </c>
      <c r="N310" s="1769">
        <f t="shared" si="61"/>
        <v>0</v>
      </c>
      <c r="O310" s="1769">
        <f t="shared" si="61"/>
        <v>0</v>
      </c>
      <c r="P310" s="1769">
        <f t="shared" si="61"/>
        <v>0</v>
      </c>
      <c r="Q310" s="1769">
        <f t="shared" si="61"/>
        <v>0</v>
      </c>
      <c r="R310" s="1769">
        <f t="shared" si="61"/>
        <v>0</v>
      </c>
      <c r="S310" s="1769">
        <f t="shared" si="61"/>
        <v>0</v>
      </c>
      <c r="T310" s="1769">
        <f t="shared" si="61"/>
        <v>0</v>
      </c>
      <c r="U310" s="1769">
        <f t="shared" si="61"/>
        <v>0</v>
      </c>
      <c r="V310" s="1769">
        <f t="shared" si="61"/>
        <v>0</v>
      </c>
      <c r="W310" s="1769">
        <f t="shared" si="62"/>
        <v>0</v>
      </c>
      <c r="X310" s="1769">
        <f t="shared" si="62"/>
        <v>33026.277426663321</v>
      </c>
      <c r="Y310" s="1769">
        <f t="shared" si="62"/>
        <v>0</v>
      </c>
      <c r="Z310" s="1769">
        <f t="shared" si="62"/>
        <v>0</v>
      </c>
      <c r="AA310" s="1769">
        <f t="shared" si="62"/>
        <v>0</v>
      </c>
      <c r="AB310" s="1769">
        <f t="shared" si="62"/>
        <v>0</v>
      </c>
      <c r="AC310" s="1769">
        <f t="shared" si="62"/>
        <v>0</v>
      </c>
      <c r="AD310" s="1769">
        <f t="shared" si="62"/>
        <v>0</v>
      </c>
      <c r="AE310" s="1769">
        <f t="shared" si="62"/>
        <v>0</v>
      </c>
      <c r="AF310" s="1769">
        <f t="shared" si="62"/>
        <v>0</v>
      </c>
      <c r="AG310" s="1769">
        <f t="shared" si="63"/>
        <v>0</v>
      </c>
      <c r="AH310" s="1769">
        <f t="shared" si="63"/>
        <v>0</v>
      </c>
      <c r="AI310" s="1769">
        <f t="shared" si="63"/>
        <v>0</v>
      </c>
      <c r="AJ310" s="1769">
        <f t="shared" si="63"/>
        <v>0</v>
      </c>
      <c r="AK310" s="1769">
        <f t="shared" si="63"/>
        <v>0</v>
      </c>
      <c r="AL310" s="1769">
        <f t="shared" si="63"/>
        <v>0</v>
      </c>
      <c r="AM310" s="1769">
        <f t="shared" si="63"/>
        <v>0</v>
      </c>
      <c r="AN310" s="1769">
        <f t="shared" si="63"/>
        <v>0</v>
      </c>
      <c r="AO310" s="1769">
        <f t="shared" si="63"/>
        <v>0</v>
      </c>
      <c r="AP310" s="1769">
        <f t="shared" si="63"/>
        <v>0</v>
      </c>
      <c r="AQ310" s="1769">
        <f t="shared" si="63"/>
        <v>0</v>
      </c>
      <c r="AR310" s="1769">
        <f t="shared" si="63"/>
        <v>0</v>
      </c>
      <c r="AS310" s="1769">
        <f t="shared" si="63"/>
        <v>0</v>
      </c>
      <c r="AT310" s="1769"/>
      <c r="AU310" s="1769"/>
      <c r="AV310" s="1916"/>
      <c r="AW310" s="1769"/>
      <c r="AX310" s="1769"/>
      <c r="AY310" s="1769"/>
      <c r="AZ310" s="1769"/>
      <c r="BA310" s="1769"/>
      <c r="BB310" s="1769"/>
      <c r="BC310" s="1769"/>
      <c r="BD310" s="1769"/>
      <c r="BE310" s="1769"/>
      <c r="BF310" s="1769"/>
      <c r="BG310" s="1769"/>
      <c r="BH310" s="1769"/>
      <c r="BI310" s="1769"/>
      <c r="BJ310" s="1769"/>
      <c r="BK310" s="1769"/>
      <c r="BL310" s="1769"/>
      <c r="BM310" s="1769"/>
      <c r="BN310" s="1769"/>
    </row>
    <row r="311" spans="1:66" s="673" customFormat="1" ht="12.75" x14ac:dyDescent="0.2">
      <c r="A311" s="714"/>
      <c r="B311" s="218">
        <v>1855</v>
      </c>
      <c r="C311" s="1769">
        <f t="shared" si="60"/>
        <v>81429.552855333095</v>
      </c>
      <c r="D311" s="1769">
        <f t="shared" si="60"/>
        <v>74931.391650606063</v>
      </c>
      <c r="E311" s="1769">
        <f t="shared" si="60"/>
        <v>6498.1612047270355</v>
      </c>
      <c r="F311" s="1769">
        <f t="shared" si="60"/>
        <v>0</v>
      </c>
      <c r="G311" s="1769">
        <f t="shared" si="60"/>
        <v>0</v>
      </c>
      <c r="H311" s="1769">
        <f t="shared" si="60"/>
        <v>0</v>
      </c>
      <c r="I311" s="1769">
        <f t="shared" si="60"/>
        <v>0</v>
      </c>
      <c r="J311" s="1769">
        <f t="shared" si="60"/>
        <v>0</v>
      </c>
      <c r="K311" s="1769">
        <f t="shared" si="60"/>
        <v>0</v>
      </c>
      <c r="L311" s="1769">
        <f t="shared" si="60"/>
        <v>0</v>
      </c>
      <c r="M311" s="1769">
        <f t="shared" si="61"/>
        <v>0</v>
      </c>
      <c r="N311" s="1769">
        <f t="shared" si="61"/>
        <v>0</v>
      </c>
      <c r="O311" s="1769">
        <f t="shared" si="61"/>
        <v>0</v>
      </c>
      <c r="P311" s="1769">
        <f t="shared" si="61"/>
        <v>0</v>
      </c>
      <c r="Q311" s="1769">
        <f t="shared" si="61"/>
        <v>0</v>
      </c>
      <c r="R311" s="1769">
        <f t="shared" si="61"/>
        <v>0</v>
      </c>
      <c r="S311" s="1769">
        <f t="shared" si="61"/>
        <v>0</v>
      </c>
      <c r="T311" s="1769">
        <f t="shared" si="61"/>
        <v>0</v>
      </c>
      <c r="U311" s="1769">
        <f t="shared" si="61"/>
        <v>0</v>
      </c>
      <c r="V311" s="1769">
        <f t="shared" si="61"/>
        <v>0</v>
      </c>
      <c r="W311" s="1769">
        <f t="shared" si="62"/>
        <v>0</v>
      </c>
      <c r="X311" s="1769">
        <f t="shared" si="62"/>
        <v>81429.552855333095</v>
      </c>
      <c r="Y311" s="1769">
        <f t="shared" si="62"/>
        <v>0</v>
      </c>
      <c r="Z311" s="1769">
        <f t="shared" si="62"/>
        <v>0</v>
      </c>
      <c r="AA311" s="1769">
        <f t="shared" si="62"/>
        <v>0</v>
      </c>
      <c r="AB311" s="1769">
        <f t="shared" si="62"/>
        <v>0</v>
      </c>
      <c r="AC311" s="1769">
        <f t="shared" si="62"/>
        <v>0</v>
      </c>
      <c r="AD311" s="1769">
        <f t="shared" si="62"/>
        <v>0</v>
      </c>
      <c r="AE311" s="1769">
        <f t="shared" si="62"/>
        <v>0</v>
      </c>
      <c r="AF311" s="1769">
        <f t="shared" si="62"/>
        <v>0</v>
      </c>
      <c r="AG311" s="1769">
        <f t="shared" si="63"/>
        <v>0</v>
      </c>
      <c r="AH311" s="1769">
        <f t="shared" si="63"/>
        <v>0</v>
      </c>
      <c r="AI311" s="1769">
        <f t="shared" si="63"/>
        <v>0</v>
      </c>
      <c r="AJ311" s="1769">
        <f t="shared" si="63"/>
        <v>0</v>
      </c>
      <c r="AK311" s="1769">
        <f t="shared" si="63"/>
        <v>0</v>
      </c>
      <c r="AL311" s="1769">
        <f t="shared" si="63"/>
        <v>0</v>
      </c>
      <c r="AM311" s="1769">
        <f t="shared" si="63"/>
        <v>0</v>
      </c>
      <c r="AN311" s="1769">
        <f t="shared" si="63"/>
        <v>0</v>
      </c>
      <c r="AO311" s="1769">
        <f t="shared" si="63"/>
        <v>0</v>
      </c>
      <c r="AP311" s="1769">
        <f t="shared" si="63"/>
        <v>0</v>
      </c>
      <c r="AQ311" s="1769">
        <f t="shared" si="63"/>
        <v>0</v>
      </c>
      <c r="AR311" s="1769">
        <f t="shared" si="63"/>
        <v>0</v>
      </c>
      <c r="AS311" s="1769">
        <f t="shared" si="63"/>
        <v>0</v>
      </c>
      <c r="AT311" s="1769"/>
      <c r="AU311" s="1769"/>
      <c r="AV311" s="1916"/>
      <c r="AW311" s="1769"/>
      <c r="AX311" s="1769"/>
      <c r="AY311" s="1769"/>
      <c r="AZ311" s="1769"/>
      <c r="BA311" s="1769"/>
      <c r="BB311" s="1769"/>
      <c r="BC311" s="1769"/>
      <c r="BD311" s="1769"/>
      <c r="BE311" s="1769"/>
      <c r="BF311" s="1769"/>
      <c r="BG311" s="1769"/>
      <c r="BH311" s="1769"/>
      <c r="BI311" s="1769"/>
      <c r="BJ311" s="1769"/>
      <c r="BK311" s="1769"/>
      <c r="BL311" s="1769"/>
      <c r="BM311" s="1769"/>
      <c r="BN311" s="1769"/>
    </row>
    <row r="312" spans="1:66" s="673" customFormat="1" ht="12.75" x14ac:dyDescent="0.2">
      <c r="A312" s="714"/>
      <c r="B312" s="1778">
        <v>1860</v>
      </c>
      <c r="C312" s="1769">
        <f t="shared" si="60"/>
        <v>55478.915214926812</v>
      </c>
      <c r="D312" s="1769">
        <f t="shared" si="60"/>
        <v>36569.838398664127</v>
      </c>
      <c r="E312" s="1769">
        <f t="shared" si="60"/>
        <v>10571.715501674033</v>
      </c>
      <c r="F312" s="1769">
        <f t="shared" si="60"/>
        <v>8269.3984374816991</v>
      </c>
      <c r="G312" s="1769">
        <f t="shared" si="60"/>
        <v>0</v>
      </c>
      <c r="H312" s="1769">
        <f t="shared" si="60"/>
        <v>0</v>
      </c>
      <c r="I312" s="1769">
        <f t="shared" si="60"/>
        <v>67.962877106954977</v>
      </c>
      <c r="J312" s="1769">
        <f t="shared" si="60"/>
        <v>0</v>
      </c>
      <c r="K312" s="1769">
        <f t="shared" si="60"/>
        <v>0</v>
      </c>
      <c r="L312" s="1769">
        <f t="shared" si="60"/>
        <v>0</v>
      </c>
      <c r="M312" s="1769">
        <f t="shared" si="61"/>
        <v>0</v>
      </c>
      <c r="N312" s="1769">
        <f t="shared" si="61"/>
        <v>0</v>
      </c>
      <c r="O312" s="1769">
        <f t="shared" si="61"/>
        <v>0</v>
      </c>
      <c r="P312" s="1769">
        <f t="shared" si="61"/>
        <v>0</v>
      </c>
      <c r="Q312" s="1769">
        <f t="shared" si="61"/>
        <v>0</v>
      </c>
      <c r="R312" s="1769">
        <f t="shared" si="61"/>
        <v>0</v>
      </c>
      <c r="S312" s="1769">
        <f t="shared" si="61"/>
        <v>0</v>
      </c>
      <c r="T312" s="1769">
        <f t="shared" si="61"/>
        <v>0</v>
      </c>
      <c r="U312" s="1769">
        <f t="shared" si="61"/>
        <v>0</v>
      </c>
      <c r="V312" s="1769">
        <f t="shared" si="61"/>
        <v>0</v>
      </c>
      <c r="W312" s="1769">
        <f t="shared" si="62"/>
        <v>0</v>
      </c>
      <c r="X312" s="1769">
        <f t="shared" si="62"/>
        <v>55478.915214926812</v>
      </c>
      <c r="Y312" s="1769">
        <f t="shared" si="62"/>
        <v>0</v>
      </c>
      <c r="Z312" s="1769">
        <f t="shared" si="62"/>
        <v>0</v>
      </c>
      <c r="AA312" s="1769">
        <f t="shared" si="62"/>
        <v>0</v>
      </c>
      <c r="AB312" s="1769">
        <f t="shared" si="62"/>
        <v>0</v>
      </c>
      <c r="AC312" s="1769">
        <f t="shared" si="62"/>
        <v>0</v>
      </c>
      <c r="AD312" s="1769">
        <f t="shared" si="62"/>
        <v>0</v>
      </c>
      <c r="AE312" s="1769">
        <f t="shared" si="62"/>
        <v>0</v>
      </c>
      <c r="AF312" s="1769">
        <f t="shared" si="62"/>
        <v>0</v>
      </c>
      <c r="AG312" s="1769">
        <f t="shared" si="63"/>
        <v>0</v>
      </c>
      <c r="AH312" s="1769">
        <f t="shared" si="63"/>
        <v>0</v>
      </c>
      <c r="AI312" s="1769">
        <f t="shared" si="63"/>
        <v>0</v>
      </c>
      <c r="AJ312" s="1769">
        <f t="shared" si="63"/>
        <v>0</v>
      </c>
      <c r="AK312" s="1769">
        <f t="shared" si="63"/>
        <v>0</v>
      </c>
      <c r="AL312" s="1769">
        <f t="shared" si="63"/>
        <v>0</v>
      </c>
      <c r="AM312" s="1769">
        <f t="shared" si="63"/>
        <v>0</v>
      </c>
      <c r="AN312" s="1769">
        <f t="shared" si="63"/>
        <v>0</v>
      </c>
      <c r="AO312" s="1769">
        <f t="shared" si="63"/>
        <v>0</v>
      </c>
      <c r="AP312" s="1769">
        <f t="shared" si="63"/>
        <v>0</v>
      </c>
      <c r="AQ312" s="1769">
        <f t="shared" si="63"/>
        <v>0</v>
      </c>
      <c r="AR312" s="1769">
        <f t="shared" si="63"/>
        <v>0</v>
      </c>
      <c r="AS312" s="1769">
        <f t="shared" si="63"/>
        <v>0</v>
      </c>
      <c r="AT312" s="1769"/>
      <c r="AU312" s="1769"/>
      <c r="AV312" s="1916"/>
      <c r="AW312" s="1769"/>
      <c r="AX312" s="1769"/>
      <c r="AY312" s="1769"/>
      <c r="AZ312" s="1769"/>
      <c r="BA312" s="1769"/>
      <c r="BB312" s="1769"/>
      <c r="BC312" s="1769"/>
      <c r="BD312" s="1769"/>
      <c r="BE312" s="1769"/>
      <c r="BF312" s="1769"/>
      <c r="BG312" s="1769"/>
      <c r="BH312" s="1769"/>
      <c r="BI312" s="1769"/>
      <c r="BJ312" s="1769"/>
      <c r="BK312" s="1769"/>
      <c r="BL312" s="1769"/>
      <c r="BM312" s="1769"/>
      <c r="BN312" s="1769"/>
    </row>
    <row r="313" spans="1:66" s="673" customFormat="1" ht="12.75" x14ac:dyDescent="0.2">
      <c r="A313" s="714"/>
      <c r="B313" s="1763" t="s">
        <v>108</v>
      </c>
      <c r="C313" s="1769">
        <f t="shared" ref="C313:L322" si="64">SUMIF($AV$180:$AV$252, $B313,C$180:C$252)</f>
        <v>289262.21674268192</v>
      </c>
      <c r="D313" s="1769">
        <f t="shared" si="64"/>
        <v>174013.43671248434</v>
      </c>
      <c r="E313" s="1769">
        <f t="shared" si="64"/>
        <v>56184.694609583916</v>
      </c>
      <c r="F313" s="1769">
        <f t="shared" si="64"/>
        <v>39553.734288319378</v>
      </c>
      <c r="G313" s="1769">
        <f t="shared" si="64"/>
        <v>0</v>
      </c>
      <c r="H313" s="1769">
        <f t="shared" si="64"/>
        <v>0</v>
      </c>
      <c r="I313" s="1769">
        <f t="shared" si="64"/>
        <v>8012.2208452002178</v>
      </c>
      <c r="J313" s="1769">
        <f t="shared" si="64"/>
        <v>11068.258147493816</v>
      </c>
      <c r="K313" s="1769">
        <f t="shared" si="64"/>
        <v>0</v>
      </c>
      <c r="L313" s="1769">
        <f t="shared" si="64"/>
        <v>429.8721396002428</v>
      </c>
      <c r="M313" s="1769">
        <f t="shared" ref="M313:V322" si="65">SUMIF($AV$180:$AV$252, $B313,M$180:M$252)</f>
        <v>0</v>
      </c>
      <c r="N313" s="1769">
        <f t="shared" si="65"/>
        <v>0</v>
      </c>
      <c r="O313" s="1769">
        <f t="shared" si="65"/>
        <v>0</v>
      </c>
      <c r="P313" s="1769">
        <f t="shared" si="65"/>
        <v>0</v>
      </c>
      <c r="Q313" s="1769">
        <f t="shared" si="65"/>
        <v>0</v>
      </c>
      <c r="R313" s="1769">
        <f t="shared" si="65"/>
        <v>0</v>
      </c>
      <c r="S313" s="1769">
        <f t="shared" si="65"/>
        <v>0</v>
      </c>
      <c r="T313" s="1769">
        <f t="shared" si="65"/>
        <v>0</v>
      </c>
      <c r="U313" s="1769">
        <f t="shared" si="65"/>
        <v>0</v>
      </c>
      <c r="V313" s="1769">
        <f t="shared" si="65"/>
        <v>0</v>
      </c>
      <c r="W313" s="1769">
        <f t="shared" ref="W313:AF322" si="66">SUMIF($AV$180:$AV$252, $B313,W$180:W$252)</f>
        <v>0</v>
      </c>
      <c r="X313" s="1769">
        <f t="shared" si="66"/>
        <v>289262.21674268192</v>
      </c>
      <c r="Y313" s="1769">
        <f t="shared" si="66"/>
        <v>0</v>
      </c>
      <c r="Z313" s="1769">
        <f t="shared" si="66"/>
        <v>0</v>
      </c>
      <c r="AA313" s="1769">
        <f t="shared" si="66"/>
        <v>0</v>
      </c>
      <c r="AB313" s="1769">
        <f t="shared" si="66"/>
        <v>0</v>
      </c>
      <c r="AC313" s="1769">
        <f t="shared" si="66"/>
        <v>0</v>
      </c>
      <c r="AD313" s="1769">
        <f t="shared" si="66"/>
        <v>0</v>
      </c>
      <c r="AE313" s="1769">
        <f t="shared" si="66"/>
        <v>0</v>
      </c>
      <c r="AF313" s="1769">
        <f t="shared" si="66"/>
        <v>0</v>
      </c>
      <c r="AG313" s="1769">
        <f t="shared" ref="AG313:AS322" si="67">SUMIF($AV$180:$AV$252, $B313,AG$180:AG$252)</f>
        <v>0</v>
      </c>
      <c r="AH313" s="1769">
        <f t="shared" si="67"/>
        <v>0</v>
      </c>
      <c r="AI313" s="1769">
        <f t="shared" si="67"/>
        <v>0</v>
      </c>
      <c r="AJ313" s="1769">
        <f t="shared" si="67"/>
        <v>0</v>
      </c>
      <c r="AK313" s="1769">
        <f t="shared" si="67"/>
        <v>0</v>
      </c>
      <c r="AL313" s="1769">
        <f t="shared" si="67"/>
        <v>0</v>
      </c>
      <c r="AM313" s="1769">
        <f t="shared" si="67"/>
        <v>0</v>
      </c>
      <c r="AN313" s="1769">
        <f t="shared" si="67"/>
        <v>0</v>
      </c>
      <c r="AO313" s="1769">
        <f t="shared" si="67"/>
        <v>0</v>
      </c>
      <c r="AP313" s="1769">
        <f t="shared" si="67"/>
        <v>0</v>
      </c>
      <c r="AQ313" s="1769">
        <f t="shared" si="67"/>
        <v>0</v>
      </c>
      <c r="AR313" s="1769">
        <f t="shared" si="67"/>
        <v>0</v>
      </c>
      <c r="AS313" s="1769">
        <f t="shared" si="67"/>
        <v>0</v>
      </c>
      <c r="AT313" s="1769"/>
      <c r="AU313" s="1769"/>
      <c r="AV313" s="1916"/>
      <c r="AW313" s="1769"/>
      <c r="AX313" s="1769"/>
      <c r="AY313" s="1769"/>
      <c r="AZ313" s="1769"/>
      <c r="BA313" s="1769"/>
      <c r="BB313" s="1769"/>
      <c r="BC313" s="1769"/>
      <c r="BD313" s="1769"/>
      <c r="BE313" s="1769"/>
      <c r="BF313" s="1769"/>
      <c r="BG313" s="1769"/>
      <c r="BH313" s="1769"/>
      <c r="BI313" s="1769"/>
      <c r="BJ313" s="1769"/>
      <c r="BK313" s="1769"/>
      <c r="BL313" s="1769"/>
      <c r="BM313" s="1769"/>
      <c r="BN313" s="1769"/>
    </row>
    <row r="314" spans="1:66" s="673" customFormat="1" ht="12.75" x14ac:dyDescent="0.2">
      <c r="A314" s="714"/>
      <c r="B314" s="218" t="s">
        <v>504</v>
      </c>
      <c r="C314" s="1769">
        <f t="shared" si="64"/>
        <v>339181.54243589949</v>
      </c>
      <c r="D314" s="1769">
        <f t="shared" si="64"/>
        <v>196144.97190030047</v>
      </c>
      <c r="E314" s="1769">
        <f t="shared" si="64"/>
        <v>68375.533243000798</v>
      </c>
      <c r="F314" s="1769">
        <f t="shared" si="64"/>
        <v>46777.15583729872</v>
      </c>
      <c r="G314" s="1769">
        <f t="shared" si="64"/>
        <v>0</v>
      </c>
      <c r="H314" s="1769">
        <f t="shared" si="64"/>
        <v>0</v>
      </c>
      <c r="I314" s="1769">
        <f t="shared" si="64"/>
        <v>12039.047294559967</v>
      </c>
      <c r="J314" s="1769">
        <f t="shared" si="64"/>
        <v>15272.372983205163</v>
      </c>
      <c r="K314" s="1769">
        <f t="shared" si="64"/>
        <v>0</v>
      </c>
      <c r="L314" s="1769">
        <f t="shared" si="64"/>
        <v>572.46117753440615</v>
      </c>
      <c r="M314" s="1769">
        <f t="shared" si="65"/>
        <v>0</v>
      </c>
      <c r="N314" s="1769">
        <f t="shared" si="65"/>
        <v>0</v>
      </c>
      <c r="O314" s="1769">
        <f t="shared" si="65"/>
        <v>0</v>
      </c>
      <c r="P314" s="1769">
        <f t="shared" si="65"/>
        <v>0</v>
      </c>
      <c r="Q314" s="1769">
        <f t="shared" si="65"/>
        <v>0</v>
      </c>
      <c r="R314" s="1769">
        <f t="shared" si="65"/>
        <v>0</v>
      </c>
      <c r="S314" s="1769">
        <f t="shared" si="65"/>
        <v>0</v>
      </c>
      <c r="T314" s="1769">
        <f t="shared" si="65"/>
        <v>0</v>
      </c>
      <c r="U314" s="1769">
        <f t="shared" si="65"/>
        <v>0</v>
      </c>
      <c r="V314" s="1769">
        <f t="shared" si="65"/>
        <v>0</v>
      </c>
      <c r="W314" s="1769">
        <f t="shared" si="66"/>
        <v>0</v>
      </c>
      <c r="X314" s="1769">
        <f t="shared" si="66"/>
        <v>339181.54243589949</v>
      </c>
      <c r="Y314" s="1769">
        <f t="shared" si="66"/>
        <v>0</v>
      </c>
      <c r="Z314" s="1769">
        <f t="shared" si="66"/>
        <v>0</v>
      </c>
      <c r="AA314" s="1769">
        <f t="shared" si="66"/>
        <v>0</v>
      </c>
      <c r="AB314" s="1769">
        <f t="shared" si="66"/>
        <v>0</v>
      </c>
      <c r="AC314" s="1769">
        <f t="shared" si="66"/>
        <v>0</v>
      </c>
      <c r="AD314" s="1769">
        <f t="shared" si="66"/>
        <v>0</v>
      </c>
      <c r="AE314" s="1769">
        <f t="shared" si="66"/>
        <v>0</v>
      </c>
      <c r="AF314" s="1769">
        <f t="shared" si="66"/>
        <v>0</v>
      </c>
      <c r="AG314" s="1769">
        <f t="shared" si="67"/>
        <v>0</v>
      </c>
      <c r="AH314" s="1769">
        <f t="shared" si="67"/>
        <v>0</v>
      </c>
      <c r="AI314" s="1769">
        <f t="shared" si="67"/>
        <v>0</v>
      </c>
      <c r="AJ314" s="1769">
        <f t="shared" si="67"/>
        <v>0</v>
      </c>
      <c r="AK314" s="1769">
        <f t="shared" si="67"/>
        <v>0</v>
      </c>
      <c r="AL314" s="1769">
        <f t="shared" si="67"/>
        <v>0</v>
      </c>
      <c r="AM314" s="1769">
        <f t="shared" si="67"/>
        <v>0</v>
      </c>
      <c r="AN314" s="1769">
        <f t="shared" si="67"/>
        <v>0</v>
      </c>
      <c r="AO314" s="1769">
        <f t="shared" si="67"/>
        <v>0</v>
      </c>
      <c r="AP314" s="1769">
        <f t="shared" si="67"/>
        <v>0</v>
      </c>
      <c r="AQ314" s="1769">
        <f t="shared" si="67"/>
        <v>0</v>
      </c>
      <c r="AR314" s="1769">
        <f t="shared" si="67"/>
        <v>0</v>
      </c>
      <c r="AS314" s="1769">
        <f t="shared" si="67"/>
        <v>0</v>
      </c>
      <c r="AT314" s="1769"/>
      <c r="AU314" s="1769"/>
      <c r="AV314" s="1916"/>
      <c r="AW314" s="1769"/>
      <c r="AX314" s="1769"/>
      <c r="AY314" s="1769"/>
      <c r="AZ314" s="1769"/>
      <c r="BA314" s="1769"/>
      <c r="BB314" s="1769"/>
      <c r="BC314" s="1769"/>
      <c r="BD314" s="1769"/>
      <c r="BE314" s="1769"/>
      <c r="BF314" s="1769"/>
      <c r="BG314" s="1769"/>
      <c r="BH314" s="1769"/>
      <c r="BI314" s="1769"/>
      <c r="BJ314" s="1769"/>
      <c r="BK314" s="1769"/>
      <c r="BL314" s="1769"/>
      <c r="BM314" s="1769"/>
      <c r="BN314" s="1769"/>
    </row>
    <row r="315" spans="1:66" s="673" customFormat="1" ht="12.75" x14ac:dyDescent="0.2">
      <c r="A315" s="714"/>
      <c r="B315" s="218" t="s">
        <v>505</v>
      </c>
      <c r="C315" s="1769">
        <f t="shared" si="64"/>
        <v>10492.32</v>
      </c>
      <c r="D315" s="1769">
        <f t="shared" si="64"/>
        <v>5923.7587750230723</v>
      </c>
      <c r="E315" s="1769">
        <f t="shared" si="64"/>
        <v>2142.2234455007415</v>
      </c>
      <c r="F315" s="1769">
        <f t="shared" si="64"/>
        <v>1458.8216300026618</v>
      </c>
      <c r="G315" s="1769">
        <f t="shared" si="64"/>
        <v>0</v>
      </c>
      <c r="H315" s="1769">
        <f t="shared" si="64"/>
        <v>0</v>
      </c>
      <c r="I315" s="1769">
        <f t="shared" si="64"/>
        <v>249.25699787149691</v>
      </c>
      <c r="J315" s="1769">
        <f t="shared" si="64"/>
        <v>701.08388446844401</v>
      </c>
      <c r="K315" s="1769">
        <f t="shared" si="64"/>
        <v>0</v>
      </c>
      <c r="L315" s="1769">
        <f t="shared" si="64"/>
        <v>17.175267133583581</v>
      </c>
      <c r="M315" s="1769">
        <f t="shared" si="65"/>
        <v>0</v>
      </c>
      <c r="N315" s="1769">
        <f t="shared" si="65"/>
        <v>0</v>
      </c>
      <c r="O315" s="1769">
        <f t="shared" si="65"/>
        <v>0</v>
      </c>
      <c r="P315" s="1769">
        <f t="shared" si="65"/>
        <v>0</v>
      </c>
      <c r="Q315" s="1769">
        <f t="shared" si="65"/>
        <v>0</v>
      </c>
      <c r="R315" s="1769">
        <f t="shared" si="65"/>
        <v>0</v>
      </c>
      <c r="S315" s="1769">
        <f t="shared" si="65"/>
        <v>0</v>
      </c>
      <c r="T315" s="1769">
        <f t="shared" si="65"/>
        <v>0</v>
      </c>
      <c r="U315" s="1769">
        <f t="shared" si="65"/>
        <v>0</v>
      </c>
      <c r="V315" s="1769">
        <f t="shared" si="65"/>
        <v>0</v>
      </c>
      <c r="W315" s="1769">
        <f t="shared" si="66"/>
        <v>0</v>
      </c>
      <c r="X315" s="1769">
        <f t="shared" si="66"/>
        <v>10492.32</v>
      </c>
      <c r="Y315" s="1769">
        <f t="shared" si="66"/>
        <v>0</v>
      </c>
      <c r="Z315" s="1769">
        <f t="shared" si="66"/>
        <v>0</v>
      </c>
      <c r="AA315" s="1769">
        <f t="shared" si="66"/>
        <v>0</v>
      </c>
      <c r="AB315" s="1769">
        <f t="shared" si="66"/>
        <v>0</v>
      </c>
      <c r="AC315" s="1769">
        <f t="shared" si="66"/>
        <v>0</v>
      </c>
      <c r="AD315" s="1769">
        <f t="shared" si="66"/>
        <v>0</v>
      </c>
      <c r="AE315" s="1769">
        <f t="shared" si="66"/>
        <v>0</v>
      </c>
      <c r="AF315" s="1769">
        <f t="shared" si="66"/>
        <v>0</v>
      </c>
      <c r="AG315" s="1769">
        <f t="shared" si="67"/>
        <v>0</v>
      </c>
      <c r="AH315" s="1769">
        <f t="shared" si="67"/>
        <v>0</v>
      </c>
      <c r="AI315" s="1769">
        <f t="shared" si="67"/>
        <v>0</v>
      </c>
      <c r="AJ315" s="1769">
        <f t="shared" si="67"/>
        <v>0</v>
      </c>
      <c r="AK315" s="1769">
        <f t="shared" si="67"/>
        <v>0</v>
      </c>
      <c r="AL315" s="1769">
        <f t="shared" si="67"/>
        <v>0</v>
      </c>
      <c r="AM315" s="1769">
        <f t="shared" si="67"/>
        <v>0</v>
      </c>
      <c r="AN315" s="1769">
        <f t="shared" si="67"/>
        <v>0</v>
      </c>
      <c r="AO315" s="1769">
        <f t="shared" si="67"/>
        <v>0</v>
      </c>
      <c r="AP315" s="1769">
        <f t="shared" si="67"/>
        <v>0</v>
      </c>
      <c r="AQ315" s="1769">
        <f t="shared" si="67"/>
        <v>0</v>
      </c>
      <c r="AR315" s="1769">
        <f t="shared" si="67"/>
        <v>0</v>
      </c>
      <c r="AS315" s="1769">
        <f t="shared" si="67"/>
        <v>0</v>
      </c>
      <c r="AT315" s="1769"/>
      <c r="AU315" s="1769"/>
      <c r="AV315" s="1916"/>
      <c r="AW315" s="1769"/>
      <c r="AX315" s="1769"/>
      <c r="AY315" s="1769"/>
      <c r="AZ315" s="1769"/>
      <c r="BA315" s="1769"/>
      <c r="BB315" s="1769"/>
      <c r="BC315" s="1769"/>
      <c r="BD315" s="1769"/>
      <c r="BE315" s="1769"/>
      <c r="BF315" s="1769"/>
      <c r="BG315" s="1769"/>
      <c r="BH315" s="1769"/>
      <c r="BI315" s="1769"/>
      <c r="BJ315" s="1769"/>
      <c r="BK315" s="1769"/>
      <c r="BL315" s="1769"/>
      <c r="BM315" s="1769"/>
      <c r="BN315" s="1769"/>
    </row>
    <row r="316" spans="1:66" s="673" customFormat="1" ht="12.75" x14ac:dyDescent="0.2">
      <c r="A316" s="714"/>
      <c r="B316" s="218" t="s">
        <v>1416</v>
      </c>
      <c r="C316" s="1769">
        <f t="shared" si="64"/>
        <v>0</v>
      </c>
      <c r="D316" s="1769">
        <f t="shared" si="64"/>
        <v>0</v>
      </c>
      <c r="E316" s="1769">
        <f t="shared" si="64"/>
        <v>0</v>
      </c>
      <c r="F316" s="1769">
        <f t="shared" si="64"/>
        <v>0</v>
      </c>
      <c r="G316" s="1769">
        <f t="shared" si="64"/>
        <v>0</v>
      </c>
      <c r="H316" s="1769">
        <f t="shared" si="64"/>
        <v>0</v>
      </c>
      <c r="I316" s="1769">
        <f t="shared" si="64"/>
        <v>0</v>
      </c>
      <c r="J316" s="1769">
        <f t="shared" si="64"/>
        <v>0</v>
      </c>
      <c r="K316" s="1769">
        <f t="shared" si="64"/>
        <v>0</v>
      </c>
      <c r="L316" s="1769">
        <f t="shared" si="64"/>
        <v>0</v>
      </c>
      <c r="M316" s="1769">
        <f t="shared" si="65"/>
        <v>0</v>
      </c>
      <c r="N316" s="1769">
        <f t="shared" si="65"/>
        <v>0</v>
      </c>
      <c r="O316" s="1769">
        <f t="shared" si="65"/>
        <v>0</v>
      </c>
      <c r="P316" s="1769">
        <f t="shared" si="65"/>
        <v>0</v>
      </c>
      <c r="Q316" s="1769">
        <f t="shared" si="65"/>
        <v>0</v>
      </c>
      <c r="R316" s="1769">
        <f t="shared" si="65"/>
        <v>0</v>
      </c>
      <c r="S316" s="1769">
        <f t="shared" si="65"/>
        <v>0</v>
      </c>
      <c r="T316" s="1769">
        <f t="shared" si="65"/>
        <v>0</v>
      </c>
      <c r="U316" s="1769">
        <f t="shared" si="65"/>
        <v>0</v>
      </c>
      <c r="V316" s="1769">
        <f t="shared" si="65"/>
        <v>0</v>
      </c>
      <c r="W316" s="1769">
        <f t="shared" si="66"/>
        <v>0</v>
      </c>
      <c r="X316" s="1769">
        <f t="shared" si="66"/>
        <v>0</v>
      </c>
      <c r="Y316" s="1769">
        <f t="shared" si="66"/>
        <v>0</v>
      </c>
      <c r="Z316" s="1769">
        <f t="shared" si="66"/>
        <v>0</v>
      </c>
      <c r="AA316" s="1769">
        <f t="shared" si="66"/>
        <v>0</v>
      </c>
      <c r="AB316" s="1769">
        <f t="shared" si="66"/>
        <v>0</v>
      </c>
      <c r="AC316" s="1769">
        <f t="shared" si="66"/>
        <v>0</v>
      </c>
      <c r="AD316" s="1769">
        <f t="shared" si="66"/>
        <v>0</v>
      </c>
      <c r="AE316" s="1769">
        <f t="shared" si="66"/>
        <v>0</v>
      </c>
      <c r="AF316" s="1769">
        <f t="shared" si="66"/>
        <v>0</v>
      </c>
      <c r="AG316" s="1769">
        <f t="shared" si="67"/>
        <v>0</v>
      </c>
      <c r="AH316" s="1769">
        <f t="shared" si="67"/>
        <v>0</v>
      </c>
      <c r="AI316" s="1769">
        <f t="shared" si="67"/>
        <v>0</v>
      </c>
      <c r="AJ316" s="1769">
        <f t="shared" si="67"/>
        <v>0</v>
      </c>
      <c r="AK316" s="1769">
        <f t="shared" si="67"/>
        <v>0</v>
      </c>
      <c r="AL316" s="1769">
        <f t="shared" si="67"/>
        <v>0</v>
      </c>
      <c r="AM316" s="1769">
        <f t="shared" si="67"/>
        <v>0</v>
      </c>
      <c r="AN316" s="1769">
        <f t="shared" si="67"/>
        <v>0</v>
      </c>
      <c r="AO316" s="1769">
        <f t="shared" si="67"/>
        <v>0</v>
      </c>
      <c r="AP316" s="1769">
        <f t="shared" si="67"/>
        <v>0</v>
      </c>
      <c r="AQ316" s="1769">
        <f t="shared" si="67"/>
        <v>0</v>
      </c>
      <c r="AR316" s="1769">
        <f t="shared" si="67"/>
        <v>0</v>
      </c>
      <c r="AS316" s="1769">
        <f t="shared" si="67"/>
        <v>0</v>
      </c>
      <c r="AT316" s="1769"/>
      <c r="AU316" s="1769"/>
      <c r="AV316" s="1916"/>
      <c r="AW316" s="1769"/>
      <c r="AX316" s="1769"/>
      <c r="AY316" s="1769"/>
      <c r="AZ316" s="1769"/>
      <c r="BA316" s="1769"/>
      <c r="BB316" s="1769"/>
      <c r="BC316" s="1769"/>
      <c r="BD316" s="1769"/>
      <c r="BE316" s="1769"/>
      <c r="BF316" s="1769"/>
      <c r="BG316" s="1769"/>
      <c r="BH316" s="1769"/>
      <c r="BI316" s="1769"/>
      <c r="BJ316" s="1769"/>
      <c r="BK316" s="1769"/>
      <c r="BL316" s="1769"/>
      <c r="BM316" s="1769"/>
      <c r="BN316" s="1769"/>
    </row>
    <row r="317" spans="1:66" s="673" customFormat="1" ht="12.75" x14ac:dyDescent="0.2">
      <c r="A317" s="714"/>
      <c r="B317" s="218" t="s">
        <v>1342</v>
      </c>
      <c r="C317" s="1769">
        <f t="shared" si="64"/>
        <v>20000.04</v>
      </c>
      <c r="D317" s="1769">
        <f t="shared" si="64"/>
        <v>7535.3554889053421</v>
      </c>
      <c r="E317" s="1769">
        <f t="shared" si="64"/>
        <v>12460.127330998668</v>
      </c>
      <c r="F317" s="1769">
        <f t="shared" si="64"/>
        <v>4.5571800959907609</v>
      </c>
      <c r="G317" s="1769">
        <f t="shared" si="64"/>
        <v>0</v>
      </c>
      <c r="H317" s="1769">
        <f t="shared" si="64"/>
        <v>0</v>
      </c>
      <c r="I317" s="1769">
        <f t="shared" si="64"/>
        <v>0</v>
      </c>
      <c r="J317" s="1769">
        <f t="shared" si="64"/>
        <v>0</v>
      </c>
      <c r="K317" s="1769">
        <f t="shared" si="64"/>
        <v>0</v>
      </c>
      <c r="L317" s="1769">
        <f t="shared" si="64"/>
        <v>0</v>
      </c>
      <c r="M317" s="1769">
        <f t="shared" si="65"/>
        <v>0</v>
      </c>
      <c r="N317" s="1769">
        <f t="shared" si="65"/>
        <v>0</v>
      </c>
      <c r="O317" s="1769">
        <f t="shared" si="65"/>
        <v>0</v>
      </c>
      <c r="P317" s="1769">
        <f t="shared" si="65"/>
        <v>0</v>
      </c>
      <c r="Q317" s="1769">
        <f t="shared" si="65"/>
        <v>0</v>
      </c>
      <c r="R317" s="1769">
        <f t="shared" si="65"/>
        <v>0</v>
      </c>
      <c r="S317" s="1769">
        <f t="shared" si="65"/>
        <v>0</v>
      </c>
      <c r="T317" s="1769">
        <f t="shared" si="65"/>
        <v>0</v>
      </c>
      <c r="U317" s="1769">
        <f t="shared" si="65"/>
        <v>0</v>
      </c>
      <c r="V317" s="1769">
        <f t="shared" si="65"/>
        <v>0</v>
      </c>
      <c r="W317" s="1769">
        <f t="shared" si="66"/>
        <v>0</v>
      </c>
      <c r="X317" s="1769">
        <f t="shared" si="66"/>
        <v>20000.04</v>
      </c>
      <c r="Y317" s="1769">
        <f t="shared" si="66"/>
        <v>0</v>
      </c>
      <c r="Z317" s="1769">
        <f t="shared" si="66"/>
        <v>0</v>
      </c>
      <c r="AA317" s="1769">
        <f t="shared" si="66"/>
        <v>0</v>
      </c>
      <c r="AB317" s="1769">
        <f t="shared" si="66"/>
        <v>0</v>
      </c>
      <c r="AC317" s="1769">
        <f t="shared" si="66"/>
        <v>0</v>
      </c>
      <c r="AD317" s="1769">
        <f t="shared" si="66"/>
        <v>0</v>
      </c>
      <c r="AE317" s="1769">
        <f t="shared" si="66"/>
        <v>0</v>
      </c>
      <c r="AF317" s="1769">
        <f t="shared" si="66"/>
        <v>0</v>
      </c>
      <c r="AG317" s="1769">
        <f t="shared" si="67"/>
        <v>0</v>
      </c>
      <c r="AH317" s="1769">
        <f t="shared" si="67"/>
        <v>0</v>
      </c>
      <c r="AI317" s="1769">
        <f t="shared" si="67"/>
        <v>0</v>
      </c>
      <c r="AJ317" s="1769">
        <f t="shared" si="67"/>
        <v>0</v>
      </c>
      <c r="AK317" s="1769">
        <f t="shared" si="67"/>
        <v>0</v>
      </c>
      <c r="AL317" s="1769">
        <f t="shared" si="67"/>
        <v>0</v>
      </c>
      <c r="AM317" s="1769">
        <f t="shared" si="67"/>
        <v>0</v>
      </c>
      <c r="AN317" s="1769">
        <f t="shared" si="67"/>
        <v>0</v>
      </c>
      <c r="AO317" s="1769">
        <f t="shared" si="67"/>
        <v>0</v>
      </c>
      <c r="AP317" s="1769">
        <f t="shared" si="67"/>
        <v>0</v>
      </c>
      <c r="AQ317" s="1769">
        <f t="shared" si="67"/>
        <v>0</v>
      </c>
      <c r="AR317" s="1769">
        <f t="shared" si="67"/>
        <v>0</v>
      </c>
      <c r="AS317" s="1769">
        <f t="shared" si="67"/>
        <v>0</v>
      </c>
      <c r="AT317" s="1769"/>
      <c r="AU317" s="1769"/>
      <c r="AV317" s="1916"/>
      <c r="AW317" s="1769"/>
      <c r="AX317" s="1769"/>
      <c r="AY317" s="1769"/>
      <c r="AZ317" s="1769"/>
      <c r="BA317" s="1769"/>
      <c r="BB317" s="1769"/>
      <c r="BC317" s="1769"/>
      <c r="BD317" s="1769"/>
      <c r="BE317" s="1769"/>
      <c r="BF317" s="1769"/>
      <c r="BG317" s="1769"/>
      <c r="BH317" s="1769"/>
      <c r="BI317" s="1769"/>
      <c r="BJ317" s="1769"/>
      <c r="BK317" s="1769"/>
      <c r="BL317" s="1769"/>
      <c r="BM317" s="1769"/>
      <c r="BN317" s="1769"/>
    </row>
    <row r="318" spans="1:66" s="673" customFormat="1" ht="12.75" x14ac:dyDescent="0.2">
      <c r="A318" s="714"/>
      <c r="B318" s="218" t="s">
        <v>268</v>
      </c>
      <c r="C318" s="1769">
        <f t="shared" si="64"/>
        <v>0</v>
      </c>
      <c r="D318" s="1769">
        <f t="shared" si="64"/>
        <v>0</v>
      </c>
      <c r="E318" s="1769">
        <f t="shared" si="64"/>
        <v>0</v>
      </c>
      <c r="F318" s="1769">
        <f t="shared" si="64"/>
        <v>0</v>
      </c>
      <c r="G318" s="1769">
        <f t="shared" si="64"/>
        <v>0</v>
      </c>
      <c r="H318" s="1769">
        <f t="shared" si="64"/>
        <v>0</v>
      </c>
      <c r="I318" s="1769">
        <f t="shared" si="64"/>
        <v>0</v>
      </c>
      <c r="J318" s="1769">
        <f t="shared" si="64"/>
        <v>0</v>
      </c>
      <c r="K318" s="1769">
        <f t="shared" si="64"/>
        <v>0</v>
      </c>
      <c r="L318" s="1769">
        <f t="shared" si="64"/>
        <v>0</v>
      </c>
      <c r="M318" s="1769">
        <f t="shared" si="65"/>
        <v>0</v>
      </c>
      <c r="N318" s="1769">
        <f t="shared" si="65"/>
        <v>0</v>
      </c>
      <c r="O318" s="1769">
        <f t="shared" si="65"/>
        <v>0</v>
      </c>
      <c r="P318" s="1769">
        <f t="shared" si="65"/>
        <v>0</v>
      </c>
      <c r="Q318" s="1769">
        <f t="shared" si="65"/>
        <v>0</v>
      </c>
      <c r="R318" s="1769">
        <f t="shared" si="65"/>
        <v>0</v>
      </c>
      <c r="S318" s="1769">
        <f t="shared" si="65"/>
        <v>0</v>
      </c>
      <c r="T318" s="1769">
        <f t="shared" si="65"/>
        <v>0</v>
      </c>
      <c r="U318" s="1769">
        <f t="shared" si="65"/>
        <v>0</v>
      </c>
      <c r="V318" s="1769">
        <f t="shared" si="65"/>
        <v>0</v>
      </c>
      <c r="W318" s="1769">
        <f t="shared" si="66"/>
        <v>0</v>
      </c>
      <c r="X318" s="1769">
        <f t="shared" si="66"/>
        <v>0</v>
      </c>
      <c r="Y318" s="1769">
        <f t="shared" si="66"/>
        <v>0</v>
      </c>
      <c r="Z318" s="1769">
        <f t="shared" si="66"/>
        <v>0</v>
      </c>
      <c r="AA318" s="1769">
        <f t="shared" si="66"/>
        <v>0</v>
      </c>
      <c r="AB318" s="1769">
        <f t="shared" si="66"/>
        <v>0</v>
      </c>
      <c r="AC318" s="1769">
        <f t="shared" si="66"/>
        <v>0</v>
      </c>
      <c r="AD318" s="1769">
        <f t="shared" si="66"/>
        <v>0</v>
      </c>
      <c r="AE318" s="1769">
        <f t="shared" si="66"/>
        <v>0</v>
      </c>
      <c r="AF318" s="1769">
        <f t="shared" si="66"/>
        <v>0</v>
      </c>
      <c r="AG318" s="1769">
        <f t="shared" si="67"/>
        <v>0</v>
      </c>
      <c r="AH318" s="1769">
        <f t="shared" si="67"/>
        <v>0</v>
      </c>
      <c r="AI318" s="1769">
        <f t="shared" si="67"/>
        <v>0</v>
      </c>
      <c r="AJ318" s="1769">
        <f t="shared" si="67"/>
        <v>0</v>
      </c>
      <c r="AK318" s="1769">
        <f t="shared" si="67"/>
        <v>0</v>
      </c>
      <c r="AL318" s="1769">
        <f t="shared" si="67"/>
        <v>0</v>
      </c>
      <c r="AM318" s="1769">
        <f t="shared" si="67"/>
        <v>0</v>
      </c>
      <c r="AN318" s="1769">
        <f t="shared" si="67"/>
        <v>0</v>
      </c>
      <c r="AO318" s="1769">
        <f t="shared" si="67"/>
        <v>0</v>
      </c>
      <c r="AP318" s="1769">
        <f t="shared" si="67"/>
        <v>0</v>
      </c>
      <c r="AQ318" s="1769">
        <f t="shared" si="67"/>
        <v>0</v>
      </c>
      <c r="AR318" s="1769">
        <f t="shared" si="67"/>
        <v>0</v>
      </c>
      <c r="AS318" s="1769">
        <f t="shared" si="67"/>
        <v>0</v>
      </c>
      <c r="AT318" s="1769"/>
      <c r="AU318" s="1769"/>
      <c r="AV318" s="1916"/>
      <c r="AW318" s="1769"/>
      <c r="AX318" s="1769"/>
      <c r="AY318" s="1769"/>
      <c r="AZ318" s="1769"/>
      <c r="BA318" s="1769"/>
      <c r="BB318" s="1769"/>
      <c r="BC318" s="1769"/>
      <c r="BD318" s="1769"/>
      <c r="BE318" s="1769"/>
      <c r="BF318" s="1769"/>
      <c r="BG318" s="1769"/>
      <c r="BH318" s="1769"/>
      <c r="BI318" s="1769"/>
      <c r="BJ318" s="1769"/>
      <c r="BK318" s="1769"/>
      <c r="BL318" s="1769"/>
      <c r="BM318" s="1769"/>
      <c r="BN318" s="1769"/>
    </row>
    <row r="319" spans="1:66" s="673" customFormat="1" ht="12.75" x14ac:dyDescent="0.2">
      <c r="A319" s="714"/>
      <c r="B319" s="218" t="s">
        <v>704</v>
      </c>
      <c r="C319" s="1769">
        <f t="shared" si="64"/>
        <v>131198.3633344089</v>
      </c>
      <c r="D319" s="1769">
        <f t="shared" si="64"/>
        <v>90345.098056692266</v>
      </c>
      <c r="E319" s="1769">
        <f t="shared" si="64"/>
        <v>14868.42871671083</v>
      </c>
      <c r="F319" s="1769">
        <f t="shared" si="64"/>
        <v>1451.7496858800887</v>
      </c>
      <c r="G319" s="1769">
        <f t="shared" si="64"/>
        <v>0</v>
      </c>
      <c r="H319" s="1769">
        <f t="shared" si="64"/>
        <v>0</v>
      </c>
      <c r="I319" s="1769">
        <f t="shared" si="64"/>
        <v>11.08205867084037</v>
      </c>
      <c r="J319" s="1769">
        <f t="shared" si="64"/>
        <v>24233.871291013042</v>
      </c>
      <c r="K319" s="1769">
        <f t="shared" si="64"/>
        <v>0</v>
      </c>
      <c r="L319" s="1769">
        <f t="shared" si="64"/>
        <v>288.1335254418496</v>
      </c>
      <c r="M319" s="1769">
        <f t="shared" si="65"/>
        <v>0</v>
      </c>
      <c r="N319" s="1769">
        <f t="shared" si="65"/>
        <v>0</v>
      </c>
      <c r="O319" s="1769">
        <f t="shared" si="65"/>
        <v>0</v>
      </c>
      <c r="P319" s="1769">
        <f t="shared" si="65"/>
        <v>0</v>
      </c>
      <c r="Q319" s="1769">
        <f t="shared" si="65"/>
        <v>0</v>
      </c>
      <c r="R319" s="1769">
        <f t="shared" si="65"/>
        <v>0</v>
      </c>
      <c r="S319" s="1769">
        <f t="shared" si="65"/>
        <v>0</v>
      </c>
      <c r="T319" s="1769">
        <f t="shared" si="65"/>
        <v>0</v>
      </c>
      <c r="U319" s="1769">
        <f t="shared" si="65"/>
        <v>0</v>
      </c>
      <c r="V319" s="1769">
        <f t="shared" si="65"/>
        <v>0</v>
      </c>
      <c r="W319" s="1769">
        <f t="shared" si="66"/>
        <v>0</v>
      </c>
      <c r="X319" s="1769">
        <f t="shared" si="66"/>
        <v>131198.3633344089</v>
      </c>
      <c r="Y319" s="1769">
        <f t="shared" si="66"/>
        <v>0</v>
      </c>
      <c r="Z319" s="1769">
        <f t="shared" si="66"/>
        <v>0</v>
      </c>
      <c r="AA319" s="1769">
        <f t="shared" si="66"/>
        <v>0</v>
      </c>
      <c r="AB319" s="1769">
        <f t="shared" si="66"/>
        <v>0</v>
      </c>
      <c r="AC319" s="1769">
        <f t="shared" si="66"/>
        <v>0</v>
      </c>
      <c r="AD319" s="1769">
        <f t="shared" si="66"/>
        <v>0</v>
      </c>
      <c r="AE319" s="1769">
        <f t="shared" si="66"/>
        <v>0</v>
      </c>
      <c r="AF319" s="1769">
        <f t="shared" si="66"/>
        <v>0</v>
      </c>
      <c r="AG319" s="1769">
        <f t="shared" si="67"/>
        <v>0</v>
      </c>
      <c r="AH319" s="1769">
        <f t="shared" si="67"/>
        <v>0</v>
      </c>
      <c r="AI319" s="1769">
        <f t="shared" si="67"/>
        <v>0</v>
      </c>
      <c r="AJ319" s="1769">
        <f t="shared" si="67"/>
        <v>0</v>
      </c>
      <c r="AK319" s="1769">
        <f t="shared" si="67"/>
        <v>0</v>
      </c>
      <c r="AL319" s="1769">
        <f t="shared" si="67"/>
        <v>0</v>
      </c>
      <c r="AM319" s="1769">
        <f t="shared" si="67"/>
        <v>0</v>
      </c>
      <c r="AN319" s="1769">
        <f t="shared" si="67"/>
        <v>0</v>
      </c>
      <c r="AO319" s="1769">
        <f t="shared" si="67"/>
        <v>0</v>
      </c>
      <c r="AP319" s="1769">
        <f t="shared" si="67"/>
        <v>0</v>
      </c>
      <c r="AQ319" s="1769">
        <f t="shared" si="67"/>
        <v>0</v>
      </c>
      <c r="AR319" s="1769">
        <f t="shared" si="67"/>
        <v>0</v>
      </c>
      <c r="AS319" s="1769">
        <f t="shared" si="67"/>
        <v>0</v>
      </c>
      <c r="AT319" s="1769"/>
      <c r="AU319" s="1769"/>
      <c r="AV319" s="1916"/>
      <c r="AW319" s="1769"/>
      <c r="AX319" s="1769"/>
      <c r="AY319" s="1769"/>
      <c r="AZ319" s="1769"/>
      <c r="BA319" s="1769"/>
      <c r="BB319" s="1769"/>
      <c r="BC319" s="1769"/>
      <c r="BD319" s="1769"/>
      <c r="BE319" s="1769"/>
      <c r="BF319" s="1769"/>
      <c r="BG319" s="1769"/>
      <c r="BH319" s="1769"/>
      <c r="BI319" s="1769"/>
      <c r="BJ319" s="1769"/>
      <c r="BK319" s="1769"/>
      <c r="BL319" s="1769"/>
      <c r="BM319" s="1769"/>
      <c r="BN319" s="1769"/>
    </row>
    <row r="320" spans="1:66" s="673" customFormat="1" ht="12.75" x14ac:dyDescent="0.2">
      <c r="A320" s="714"/>
      <c r="B320" s="218" t="s">
        <v>1270</v>
      </c>
      <c r="C320" s="1769">
        <f t="shared" si="64"/>
        <v>0</v>
      </c>
      <c r="D320" s="1769">
        <f t="shared" si="64"/>
        <v>0</v>
      </c>
      <c r="E320" s="1769">
        <f t="shared" si="64"/>
        <v>0</v>
      </c>
      <c r="F320" s="1769">
        <f t="shared" si="64"/>
        <v>0</v>
      </c>
      <c r="G320" s="1769">
        <f t="shared" si="64"/>
        <v>0</v>
      </c>
      <c r="H320" s="1769">
        <f t="shared" si="64"/>
        <v>0</v>
      </c>
      <c r="I320" s="1769">
        <f t="shared" si="64"/>
        <v>0</v>
      </c>
      <c r="J320" s="1769">
        <f t="shared" si="64"/>
        <v>0</v>
      </c>
      <c r="K320" s="1769">
        <f t="shared" si="64"/>
        <v>0</v>
      </c>
      <c r="L320" s="1769">
        <f t="shared" si="64"/>
        <v>0</v>
      </c>
      <c r="M320" s="1769">
        <f t="shared" si="65"/>
        <v>0</v>
      </c>
      <c r="N320" s="1769">
        <f t="shared" si="65"/>
        <v>0</v>
      </c>
      <c r="O320" s="1769">
        <f t="shared" si="65"/>
        <v>0</v>
      </c>
      <c r="P320" s="1769">
        <f t="shared" si="65"/>
        <v>0</v>
      </c>
      <c r="Q320" s="1769">
        <f t="shared" si="65"/>
        <v>0</v>
      </c>
      <c r="R320" s="1769">
        <f t="shared" si="65"/>
        <v>0</v>
      </c>
      <c r="S320" s="1769">
        <f t="shared" si="65"/>
        <v>0</v>
      </c>
      <c r="T320" s="1769">
        <f t="shared" si="65"/>
        <v>0</v>
      </c>
      <c r="U320" s="1769">
        <f t="shared" si="65"/>
        <v>0</v>
      </c>
      <c r="V320" s="1769">
        <f t="shared" si="65"/>
        <v>0</v>
      </c>
      <c r="W320" s="1769">
        <f t="shared" si="66"/>
        <v>0</v>
      </c>
      <c r="X320" s="1769">
        <f t="shared" si="66"/>
        <v>0</v>
      </c>
      <c r="Y320" s="1769">
        <f t="shared" si="66"/>
        <v>0</v>
      </c>
      <c r="Z320" s="1769">
        <f t="shared" si="66"/>
        <v>0</v>
      </c>
      <c r="AA320" s="1769">
        <f t="shared" si="66"/>
        <v>0</v>
      </c>
      <c r="AB320" s="1769">
        <f t="shared" si="66"/>
        <v>0</v>
      </c>
      <c r="AC320" s="1769">
        <f t="shared" si="66"/>
        <v>0</v>
      </c>
      <c r="AD320" s="1769">
        <f t="shared" si="66"/>
        <v>0</v>
      </c>
      <c r="AE320" s="1769">
        <f t="shared" si="66"/>
        <v>0</v>
      </c>
      <c r="AF320" s="1769">
        <f t="shared" si="66"/>
        <v>0</v>
      </c>
      <c r="AG320" s="1769">
        <f t="shared" si="67"/>
        <v>0</v>
      </c>
      <c r="AH320" s="1769">
        <f t="shared" si="67"/>
        <v>0</v>
      </c>
      <c r="AI320" s="1769">
        <f t="shared" si="67"/>
        <v>0</v>
      </c>
      <c r="AJ320" s="1769">
        <f t="shared" si="67"/>
        <v>0</v>
      </c>
      <c r="AK320" s="1769">
        <f t="shared" si="67"/>
        <v>0</v>
      </c>
      <c r="AL320" s="1769">
        <f t="shared" si="67"/>
        <v>0</v>
      </c>
      <c r="AM320" s="1769">
        <f t="shared" si="67"/>
        <v>0</v>
      </c>
      <c r="AN320" s="1769">
        <f t="shared" si="67"/>
        <v>0</v>
      </c>
      <c r="AO320" s="1769">
        <f t="shared" si="67"/>
        <v>0</v>
      </c>
      <c r="AP320" s="1769">
        <f t="shared" si="67"/>
        <v>0</v>
      </c>
      <c r="AQ320" s="1769">
        <f t="shared" si="67"/>
        <v>0</v>
      </c>
      <c r="AR320" s="1769">
        <f t="shared" si="67"/>
        <v>0</v>
      </c>
      <c r="AS320" s="1769">
        <f t="shared" si="67"/>
        <v>0</v>
      </c>
      <c r="AT320" s="1769"/>
      <c r="AU320" s="1769"/>
      <c r="AV320" s="1916"/>
      <c r="AW320" s="1769"/>
      <c r="AX320" s="1769"/>
      <c r="AY320" s="1769"/>
      <c r="AZ320" s="1769"/>
      <c r="BA320" s="1769"/>
      <c r="BB320" s="1769"/>
      <c r="BC320" s="1769"/>
      <c r="BD320" s="1769"/>
      <c r="BE320" s="1769"/>
      <c r="BF320" s="1769"/>
      <c r="BG320" s="1769"/>
      <c r="BH320" s="1769"/>
      <c r="BI320" s="1769"/>
      <c r="BJ320" s="1769"/>
      <c r="BK320" s="1769"/>
      <c r="BL320" s="1769"/>
      <c r="BM320" s="1769"/>
      <c r="BN320" s="1769"/>
    </row>
    <row r="321" spans="1:66" s="673" customFormat="1" ht="12.75" x14ac:dyDescent="0.2">
      <c r="A321" s="714"/>
      <c r="B321" s="218" t="s">
        <v>773</v>
      </c>
      <c r="C321" s="1769">
        <f t="shared" si="64"/>
        <v>0</v>
      </c>
      <c r="D321" s="1769">
        <f t="shared" si="64"/>
        <v>0</v>
      </c>
      <c r="E321" s="1769">
        <f t="shared" si="64"/>
        <v>0</v>
      </c>
      <c r="F321" s="1769">
        <f t="shared" si="64"/>
        <v>0</v>
      </c>
      <c r="G321" s="1769">
        <f t="shared" si="64"/>
        <v>0</v>
      </c>
      <c r="H321" s="1769">
        <f t="shared" si="64"/>
        <v>0</v>
      </c>
      <c r="I321" s="1769">
        <f t="shared" si="64"/>
        <v>0</v>
      </c>
      <c r="J321" s="1769">
        <f t="shared" si="64"/>
        <v>0</v>
      </c>
      <c r="K321" s="1769">
        <f t="shared" si="64"/>
        <v>0</v>
      </c>
      <c r="L321" s="1769">
        <f t="shared" si="64"/>
        <v>0</v>
      </c>
      <c r="M321" s="1769">
        <f t="shared" si="65"/>
        <v>0</v>
      </c>
      <c r="N321" s="1769">
        <f t="shared" si="65"/>
        <v>0</v>
      </c>
      <c r="O321" s="1769">
        <f t="shared" si="65"/>
        <v>0</v>
      </c>
      <c r="P321" s="1769">
        <f t="shared" si="65"/>
        <v>0</v>
      </c>
      <c r="Q321" s="1769">
        <f t="shared" si="65"/>
        <v>0</v>
      </c>
      <c r="R321" s="1769">
        <f t="shared" si="65"/>
        <v>0</v>
      </c>
      <c r="S321" s="1769">
        <f t="shared" si="65"/>
        <v>0</v>
      </c>
      <c r="T321" s="1769">
        <f t="shared" si="65"/>
        <v>0</v>
      </c>
      <c r="U321" s="1769">
        <f t="shared" si="65"/>
        <v>0</v>
      </c>
      <c r="V321" s="1769">
        <f t="shared" si="65"/>
        <v>0</v>
      </c>
      <c r="W321" s="1769">
        <f t="shared" si="66"/>
        <v>0</v>
      </c>
      <c r="X321" s="1769">
        <f t="shared" si="66"/>
        <v>0</v>
      </c>
      <c r="Y321" s="1769">
        <f t="shared" si="66"/>
        <v>0</v>
      </c>
      <c r="Z321" s="1769">
        <f t="shared" si="66"/>
        <v>0</v>
      </c>
      <c r="AA321" s="1769">
        <f t="shared" si="66"/>
        <v>0</v>
      </c>
      <c r="AB321" s="1769">
        <f t="shared" si="66"/>
        <v>0</v>
      </c>
      <c r="AC321" s="1769">
        <f t="shared" si="66"/>
        <v>0</v>
      </c>
      <c r="AD321" s="1769">
        <f t="shared" si="66"/>
        <v>0</v>
      </c>
      <c r="AE321" s="1769">
        <f t="shared" si="66"/>
        <v>0</v>
      </c>
      <c r="AF321" s="1769">
        <f t="shared" si="66"/>
        <v>0</v>
      </c>
      <c r="AG321" s="1769">
        <f t="shared" si="67"/>
        <v>0</v>
      </c>
      <c r="AH321" s="1769">
        <f t="shared" si="67"/>
        <v>0</v>
      </c>
      <c r="AI321" s="1769">
        <f t="shared" si="67"/>
        <v>0</v>
      </c>
      <c r="AJ321" s="1769">
        <f t="shared" si="67"/>
        <v>0</v>
      </c>
      <c r="AK321" s="1769">
        <f t="shared" si="67"/>
        <v>0</v>
      </c>
      <c r="AL321" s="1769">
        <f t="shared" si="67"/>
        <v>0</v>
      </c>
      <c r="AM321" s="1769">
        <f t="shared" si="67"/>
        <v>0</v>
      </c>
      <c r="AN321" s="1769">
        <f t="shared" si="67"/>
        <v>0</v>
      </c>
      <c r="AO321" s="1769">
        <f t="shared" si="67"/>
        <v>0</v>
      </c>
      <c r="AP321" s="1769">
        <f t="shared" si="67"/>
        <v>0</v>
      </c>
      <c r="AQ321" s="1769">
        <f t="shared" si="67"/>
        <v>0</v>
      </c>
      <c r="AR321" s="1769">
        <f t="shared" si="67"/>
        <v>0</v>
      </c>
      <c r="AS321" s="1769">
        <f t="shared" si="67"/>
        <v>0</v>
      </c>
      <c r="AT321" s="1769"/>
      <c r="AU321" s="1769"/>
      <c r="AV321" s="1916"/>
      <c r="AW321" s="1769"/>
      <c r="AX321" s="1769"/>
      <c r="AY321" s="1769"/>
      <c r="AZ321" s="1769"/>
      <c r="BA321" s="1769"/>
      <c r="BB321" s="1769"/>
      <c r="BC321" s="1769"/>
      <c r="BD321" s="1769"/>
      <c r="BE321" s="1769"/>
      <c r="BF321" s="1769"/>
      <c r="BG321" s="1769"/>
      <c r="BH321" s="1769"/>
      <c r="BI321" s="1769"/>
      <c r="BJ321" s="1769"/>
      <c r="BK321" s="1769"/>
      <c r="BL321" s="1769"/>
      <c r="BM321" s="1769"/>
      <c r="BN321" s="1769"/>
    </row>
    <row r="322" spans="1:66" s="673" customFormat="1" ht="12.75" x14ac:dyDescent="0.2">
      <c r="A322" s="714"/>
      <c r="B322" s="218" t="s">
        <v>1265</v>
      </c>
      <c r="C322" s="1769">
        <f t="shared" si="64"/>
        <v>0</v>
      </c>
      <c r="D322" s="1769">
        <f t="shared" si="64"/>
        <v>0</v>
      </c>
      <c r="E322" s="1769">
        <f t="shared" si="64"/>
        <v>0</v>
      </c>
      <c r="F322" s="1769">
        <f t="shared" si="64"/>
        <v>0</v>
      </c>
      <c r="G322" s="1769">
        <f t="shared" si="64"/>
        <v>0</v>
      </c>
      <c r="H322" s="1769">
        <f t="shared" si="64"/>
        <v>0</v>
      </c>
      <c r="I322" s="1769">
        <f t="shared" si="64"/>
        <v>0</v>
      </c>
      <c r="J322" s="1769">
        <f t="shared" si="64"/>
        <v>0</v>
      </c>
      <c r="K322" s="1769">
        <f t="shared" si="64"/>
        <v>0</v>
      </c>
      <c r="L322" s="1769">
        <f t="shared" si="64"/>
        <v>0</v>
      </c>
      <c r="M322" s="1769">
        <f t="shared" si="65"/>
        <v>0</v>
      </c>
      <c r="N322" s="1769">
        <f t="shared" si="65"/>
        <v>0</v>
      </c>
      <c r="O322" s="1769">
        <f t="shared" si="65"/>
        <v>0</v>
      </c>
      <c r="P322" s="1769">
        <f t="shared" si="65"/>
        <v>0</v>
      </c>
      <c r="Q322" s="1769">
        <f t="shared" si="65"/>
        <v>0</v>
      </c>
      <c r="R322" s="1769">
        <f t="shared" si="65"/>
        <v>0</v>
      </c>
      <c r="S322" s="1769">
        <f t="shared" si="65"/>
        <v>0</v>
      </c>
      <c r="T322" s="1769">
        <f t="shared" si="65"/>
        <v>0</v>
      </c>
      <c r="U322" s="1769">
        <f t="shared" si="65"/>
        <v>0</v>
      </c>
      <c r="V322" s="1769">
        <f t="shared" si="65"/>
        <v>0</v>
      </c>
      <c r="W322" s="1769">
        <f t="shared" si="66"/>
        <v>0</v>
      </c>
      <c r="X322" s="1769">
        <f t="shared" si="66"/>
        <v>0</v>
      </c>
      <c r="Y322" s="1769">
        <f t="shared" si="66"/>
        <v>0</v>
      </c>
      <c r="Z322" s="1769">
        <f t="shared" si="66"/>
        <v>0</v>
      </c>
      <c r="AA322" s="1769">
        <f t="shared" si="66"/>
        <v>0</v>
      </c>
      <c r="AB322" s="1769">
        <f t="shared" si="66"/>
        <v>0</v>
      </c>
      <c r="AC322" s="1769">
        <f t="shared" si="66"/>
        <v>0</v>
      </c>
      <c r="AD322" s="1769">
        <f t="shared" si="66"/>
        <v>0</v>
      </c>
      <c r="AE322" s="1769">
        <f t="shared" si="66"/>
        <v>0</v>
      </c>
      <c r="AF322" s="1769">
        <f t="shared" si="66"/>
        <v>0</v>
      </c>
      <c r="AG322" s="1769">
        <f t="shared" si="67"/>
        <v>0</v>
      </c>
      <c r="AH322" s="1769">
        <f t="shared" si="67"/>
        <v>0</v>
      </c>
      <c r="AI322" s="1769">
        <f t="shared" si="67"/>
        <v>0</v>
      </c>
      <c r="AJ322" s="1769">
        <f t="shared" si="67"/>
        <v>0</v>
      </c>
      <c r="AK322" s="1769">
        <f t="shared" si="67"/>
        <v>0</v>
      </c>
      <c r="AL322" s="1769">
        <f t="shared" si="67"/>
        <v>0</v>
      </c>
      <c r="AM322" s="1769">
        <f t="shared" si="67"/>
        <v>0</v>
      </c>
      <c r="AN322" s="1769">
        <f t="shared" si="67"/>
        <v>0</v>
      </c>
      <c r="AO322" s="1769">
        <f t="shared" si="67"/>
        <v>0</v>
      </c>
      <c r="AP322" s="1769">
        <f t="shared" si="67"/>
        <v>0</v>
      </c>
      <c r="AQ322" s="1769">
        <f t="shared" si="67"/>
        <v>0</v>
      </c>
      <c r="AR322" s="1769">
        <f t="shared" si="67"/>
        <v>0</v>
      </c>
      <c r="AS322" s="1769">
        <f t="shared" si="67"/>
        <v>0</v>
      </c>
      <c r="AT322" s="1769"/>
      <c r="AU322" s="1769"/>
      <c r="AV322" s="1916"/>
      <c r="AW322" s="1769"/>
      <c r="AX322" s="1769"/>
      <c r="AY322" s="1769"/>
      <c r="AZ322" s="1769"/>
      <c r="BA322" s="1769"/>
      <c r="BB322" s="1769"/>
      <c r="BC322" s="1769"/>
      <c r="BD322" s="1769"/>
      <c r="BE322" s="1769"/>
      <c r="BF322" s="1769"/>
      <c r="BG322" s="1769"/>
      <c r="BH322" s="1769"/>
      <c r="BI322" s="1769"/>
      <c r="BJ322" s="1769"/>
      <c r="BK322" s="1769"/>
      <c r="BL322" s="1769"/>
      <c r="BM322" s="1769"/>
      <c r="BN322" s="1769"/>
    </row>
    <row r="323" spans="1:66" s="673" customFormat="1" ht="12.75" x14ac:dyDescent="0.2">
      <c r="A323" s="714"/>
      <c r="B323" s="218" t="s">
        <v>1080</v>
      </c>
      <c r="C323" s="1769">
        <f t="shared" ref="C323:L336" si="68">SUMIF($AV$180:$AV$252, $B323,C$180:C$252)</f>
        <v>0</v>
      </c>
      <c r="D323" s="1769">
        <f t="shared" si="68"/>
        <v>0</v>
      </c>
      <c r="E323" s="1769">
        <f t="shared" si="68"/>
        <v>0</v>
      </c>
      <c r="F323" s="1769">
        <f t="shared" si="68"/>
        <v>0</v>
      </c>
      <c r="G323" s="1769">
        <f t="shared" si="68"/>
        <v>0</v>
      </c>
      <c r="H323" s="1769">
        <f t="shared" si="68"/>
        <v>0</v>
      </c>
      <c r="I323" s="1769">
        <f t="shared" si="68"/>
        <v>0</v>
      </c>
      <c r="J323" s="1769">
        <f t="shared" si="68"/>
        <v>0</v>
      </c>
      <c r="K323" s="1769">
        <f t="shared" si="68"/>
        <v>0</v>
      </c>
      <c r="L323" s="1769">
        <f t="shared" si="68"/>
        <v>0</v>
      </c>
      <c r="M323" s="1769">
        <f t="shared" ref="M323:V336" si="69">SUMIF($AV$180:$AV$252, $B323,M$180:M$252)</f>
        <v>0</v>
      </c>
      <c r="N323" s="1769">
        <f t="shared" si="69"/>
        <v>0</v>
      </c>
      <c r="O323" s="1769">
        <f t="shared" si="69"/>
        <v>0</v>
      </c>
      <c r="P323" s="1769">
        <f t="shared" si="69"/>
        <v>0</v>
      </c>
      <c r="Q323" s="1769">
        <f t="shared" si="69"/>
        <v>0</v>
      </c>
      <c r="R323" s="1769">
        <f t="shared" si="69"/>
        <v>0</v>
      </c>
      <c r="S323" s="1769">
        <f t="shared" si="69"/>
        <v>0</v>
      </c>
      <c r="T323" s="1769">
        <f t="shared" si="69"/>
        <v>0</v>
      </c>
      <c r="U323" s="1769">
        <f t="shared" si="69"/>
        <v>0</v>
      </c>
      <c r="V323" s="1769">
        <f t="shared" si="69"/>
        <v>0</v>
      </c>
      <c r="W323" s="1769">
        <f t="shared" ref="W323:AF336" si="70">SUMIF($AV$180:$AV$252, $B323,W$180:W$252)</f>
        <v>0</v>
      </c>
      <c r="X323" s="1769">
        <f t="shared" si="70"/>
        <v>0</v>
      </c>
      <c r="Y323" s="1769">
        <f t="shared" si="70"/>
        <v>0</v>
      </c>
      <c r="Z323" s="1769">
        <f t="shared" si="70"/>
        <v>0</v>
      </c>
      <c r="AA323" s="1769">
        <f t="shared" si="70"/>
        <v>0</v>
      </c>
      <c r="AB323" s="1769">
        <f t="shared" si="70"/>
        <v>0</v>
      </c>
      <c r="AC323" s="1769">
        <f t="shared" si="70"/>
        <v>0</v>
      </c>
      <c r="AD323" s="1769">
        <f t="shared" si="70"/>
        <v>0</v>
      </c>
      <c r="AE323" s="1769">
        <f t="shared" si="70"/>
        <v>0</v>
      </c>
      <c r="AF323" s="1769">
        <f t="shared" si="70"/>
        <v>0</v>
      </c>
      <c r="AG323" s="1769">
        <f t="shared" ref="AG323:AS336" si="71">SUMIF($AV$180:$AV$252, $B323,AG$180:AG$252)</f>
        <v>0</v>
      </c>
      <c r="AH323" s="1769">
        <f t="shared" si="71"/>
        <v>0</v>
      </c>
      <c r="AI323" s="1769">
        <f t="shared" si="71"/>
        <v>0</v>
      </c>
      <c r="AJ323" s="1769">
        <f t="shared" si="71"/>
        <v>0</v>
      </c>
      <c r="AK323" s="1769">
        <f t="shared" si="71"/>
        <v>0</v>
      </c>
      <c r="AL323" s="1769">
        <f t="shared" si="71"/>
        <v>0</v>
      </c>
      <c r="AM323" s="1769">
        <f t="shared" si="71"/>
        <v>0</v>
      </c>
      <c r="AN323" s="1769">
        <f t="shared" si="71"/>
        <v>0</v>
      </c>
      <c r="AO323" s="1769">
        <f t="shared" si="71"/>
        <v>0</v>
      </c>
      <c r="AP323" s="1769">
        <f t="shared" si="71"/>
        <v>0</v>
      </c>
      <c r="AQ323" s="1769">
        <f t="shared" si="71"/>
        <v>0</v>
      </c>
      <c r="AR323" s="1769">
        <f t="shared" si="71"/>
        <v>0</v>
      </c>
      <c r="AS323" s="1769">
        <f t="shared" si="71"/>
        <v>0</v>
      </c>
      <c r="AT323" s="1769"/>
      <c r="AU323" s="1769"/>
      <c r="AV323" s="1916"/>
      <c r="AW323" s="1769"/>
      <c r="AX323" s="1769"/>
      <c r="AY323" s="1769"/>
      <c r="AZ323" s="1769"/>
      <c r="BA323" s="1769"/>
      <c r="BB323" s="1769"/>
      <c r="BC323" s="1769"/>
      <c r="BD323" s="1769"/>
      <c r="BE323" s="1769"/>
      <c r="BF323" s="1769"/>
      <c r="BG323" s="1769"/>
      <c r="BH323" s="1769"/>
      <c r="BI323" s="1769"/>
      <c r="BJ323" s="1769"/>
      <c r="BK323" s="1769"/>
      <c r="BL323" s="1769"/>
      <c r="BM323" s="1769"/>
      <c r="BN323" s="1769"/>
    </row>
    <row r="324" spans="1:66" s="673" customFormat="1" ht="12.75" x14ac:dyDescent="0.2">
      <c r="A324" s="714"/>
      <c r="B324" s="218" t="s">
        <v>1274</v>
      </c>
      <c r="C324" s="1769">
        <f t="shared" si="68"/>
        <v>0</v>
      </c>
      <c r="D324" s="1769">
        <f t="shared" si="68"/>
        <v>0</v>
      </c>
      <c r="E324" s="1769">
        <f t="shared" si="68"/>
        <v>0</v>
      </c>
      <c r="F324" s="1769">
        <f t="shared" si="68"/>
        <v>0</v>
      </c>
      <c r="G324" s="1769">
        <f t="shared" si="68"/>
        <v>0</v>
      </c>
      <c r="H324" s="1769">
        <f t="shared" si="68"/>
        <v>0</v>
      </c>
      <c r="I324" s="1769">
        <f t="shared" si="68"/>
        <v>0</v>
      </c>
      <c r="J324" s="1769">
        <f t="shared" si="68"/>
        <v>0</v>
      </c>
      <c r="K324" s="1769">
        <f t="shared" si="68"/>
        <v>0</v>
      </c>
      <c r="L324" s="1769">
        <f t="shared" si="68"/>
        <v>0</v>
      </c>
      <c r="M324" s="1769">
        <f t="shared" si="69"/>
        <v>0</v>
      </c>
      <c r="N324" s="1769">
        <f t="shared" si="69"/>
        <v>0</v>
      </c>
      <c r="O324" s="1769">
        <f t="shared" si="69"/>
        <v>0</v>
      </c>
      <c r="P324" s="1769">
        <f t="shared" si="69"/>
        <v>0</v>
      </c>
      <c r="Q324" s="1769">
        <f t="shared" si="69"/>
        <v>0</v>
      </c>
      <c r="R324" s="1769">
        <f t="shared" si="69"/>
        <v>0</v>
      </c>
      <c r="S324" s="1769">
        <f t="shared" si="69"/>
        <v>0</v>
      </c>
      <c r="T324" s="1769">
        <f t="shared" si="69"/>
        <v>0</v>
      </c>
      <c r="U324" s="1769">
        <f t="shared" si="69"/>
        <v>0</v>
      </c>
      <c r="V324" s="1769">
        <f t="shared" si="69"/>
        <v>0</v>
      </c>
      <c r="W324" s="1769">
        <f t="shared" si="70"/>
        <v>0</v>
      </c>
      <c r="X324" s="1769">
        <f t="shared" si="70"/>
        <v>0</v>
      </c>
      <c r="Y324" s="1769">
        <f t="shared" si="70"/>
        <v>0</v>
      </c>
      <c r="Z324" s="1769">
        <f t="shared" si="70"/>
        <v>0</v>
      </c>
      <c r="AA324" s="1769">
        <f t="shared" si="70"/>
        <v>0</v>
      </c>
      <c r="AB324" s="1769">
        <f t="shared" si="70"/>
        <v>0</v>
      </c>
      <c r="AC324" s="1769">
        <f t="shared" si="70"/>
        <v>0</v>
      </c>
      <c r="AD324" s="1769">
        <f t="shared" si="70"/>
        <v>0</v>
      </c>
      <c r="AE324" s="1769">
        <f t="shared" si="70"/>
        <v>0</v>
      </c>
      <c r="AF324" s="1769">
        <f t="shared" si="70"/>
        <v>0</v>
      </c>
      <c r="AG324" s="1769">
        <f t="shared" si="71"/>
        <v>0</v>
      </c>
      <c r="AH324" s="1769">
        <f t="shared" si="71"/>
        <v>0</v>
      </c>
      <c r="AI324" s="1769">
        <f t="shared" si="71"/>
        <v>0</v>
      </c>
      <c r="AJ324" s="1769">
        <f t="shared" si="71"/>
        <v>0</v>
      </c>
      <c r="AK324" s="1769">
        <f t="shared" si="71"/>
        <v>0</v>
      </c>
      <c r="AL324" s="1769">
        <f t="shared" si="71"/>
        <v>0</v>
      </c>
      <c r="AM324" s="1769">
        <f t="shared" si="71"/>
        <v>0</v>
      </c>
      <c r="AN324" s="1769">
        <f t="shared" si="71"/>
        <v>0</v>
      </c>
      <c r="AO324" s="1769">
        <f t="shared" si="71"/>
        <v>0</v>
      </c>
      <c r="AP324" s="1769">
        <f t="shared" si="71"/>
        <v>0</v>
      </c>
      <c r="AQ324" s="1769">
        <f t="shared" si="71"/>
        <v>0</v>
      </c>
      <c r="AR324" s="1769">
        <f t="shared" si="71"/>
        <v>0</v>
      </c>
      <c r="AS324" s="1769">
        <f t="shared" si="71"/>
        <v>0</v>
      </c>
      <c r="AT324" s="1769"/>
      <c r="AU324" s="1769"/>
      <c r="AV324" s="1916"/>
      <c r="AW324" s="1769"/>
      <c r="AX324" s="1769"/>
      <c r="AY324" s="1769"/>
      <c r="AZ324" s="1769"/>
      <c r="BA324" s="1769"/>
      <c r="BB324" s="1769"/>
      <c r="BC324" s="1769"/>
      <c r="BD324" s="1769"/>
      <c r="BE324" s="1769"/>
      <c r="BF324" s="1769"/>
      <c r="BG324" s="1769"/>
      <c r="BH324" s="1769"/>
      <c r="BI324" s="1769"/>
      <c r="BJ324" s="1769"/>
      <c r="BK324" s="1769"/>
      <c r="BL324" s="1769"/>
      <c r="BM324" s="1769"/>
      <c r="BN324" s="1769"/>
    </row>
    <row r="325" spans="1:66" s="673" customFormat="1" ht="12.75" x14ac:dyDescent="0.2">
      <c r="A325" s="714"/>
      <c r="B325" s="218" t="s">
        <v>774</v>
      </c>
      <c r="C325" s="1769">
        <f t="shared" si="68"/>
        <v>43086.644789641672</v>
      </c>
      <c r="D325" s="1769">
        <f t="shared" si="68"/>
        <v>28401.269761559779</v>
      </c>
      <c r="E325" s="1769">
        <f t="shared" si="68"/>
        <v>8210.3218650393428</v>
      </c>
      <c r="F325" s="1769">
        <f t="shared" si="68"/>
        <v>6422.2710865825966</v>
      </c>
      <c r="G325" s="1769">
        <f t="shared" si="68"/>
        <v>0</v>
      </c>
      <c r="H325" s="1769">
        <f t="shared" si="68"/>
        <v>0</v>
      </c>
      <c r="I325" s="1769">
        <f t="shared" si="68"/>
        <v>52.78207645995159</v>
      </c>
      <c r="J325" s="1769">
        <f t="shared" si="68"/>
        <v>0</v>
      </c>
      <c r="K325" s="1769">
        <f t="shared" si="68"/>
        <v>0</v>
      </c>
      <c r="L325" s="1769">
        <f t="shared" si="68"/>
        <v>0</v>
      </c>
      <c r="M325" s="1769">
        <f t="shared" si="69"/>
        <v>0</v>
      </c>
      <c r="N325" s="1769">
        <f t="shared" si="69"/>
        <v>0</v>
      </c>
      <c r="O325" s="1769">
        <f t="shared" si="69"/>
        <v>0</v>
      </c>
      <c r="P325" s="1769">
        <f t="shared" si="69"/>
        <v>0</v>
      </c>
      <c r="Q325" s="1769">
        <f t="shared" si="69"/>
        <v>0</v>
      </c>
      <c r="R325" s="1769">
        <f t="shared" si="69"/>
        <v>0</v>
      </c>
      <c r="S325" s="1769">
        <f t="shared" si="69"/>
        <v>0</v>
      </c>
      <c r="T325" s="1769">
        <f t="shared" si="69"/>
        <v>0</v>
      </c>
      <c r="U325" s="1769">
        <f t="shared" si="69"/>
        <v>0</v>
      </c>
      <c r="V325" s="1769">
        <f t="shared" si="69"/>
        <v>0</v>
      </c>
      <c r="W325" s="1769">
        <f t="shared" si="70"/>
        <v>0</v>
      </c>
      <c r="X325" s="1769">
        <f t="shared" si="70"/>
        <v>43086.644789641672</v>
      </c>
      <c r="Y325" s="1769">
        <f t="shared" si="70"/>
        <v>0</v>
      </c>
      <c r="Z325" s="1769">
        <f t="shared" si="70"/>
        <v>0</v>
      </c>
      <c r="AA325" s="1769">
        <f t="shared" si="70"/>
        <v>0</v>
      </c>
      <c r="AB325" s="1769">
        <f t="shared" si="70"/>
        <v>0</v>
      </c>
      <c r="AC325" s="1769">
        <f t="shared" si="70"/>
        <v>0</v>
      </c>
      <c r="AD325" s="1769">
        <f t="shared" si="70"/>
        <v>0</v>
      </c>
      <c r="AE325" s="1769">
        <f t="shared" si="70"/>
        <v>0</v>
      </c>
      <c r="AF325" s="1769">
        <f t="shared" si="70"/>
        <v>0</v>
      </c>
      <c r="AG325" s="1769">
        <f t="shared" si="71"/>
        <v>0</v>
      </c>
      <c r="AH325" s="1769">
        <f t="shared" si="71"/>
        <v>0</v>
      </c>
      <c r="AI325" s="1769">
        <f t="shared" si="71"/>
        <v>0</v>
      </c>
      <c r="AJ325" s="1769">
        <f t="shared" si="71"/>
        <v>0</v>
      </c>
      <c r="AK325" s="1769">
        <f t="shared" si="71"/>
        <v>0</v>
      </c>
      <c r="AL325" s="1769">
        <f t="shared" si="71"/>
        <v>0</v>
      </c>
      <c r="AM325" s="1769">
        <f t="shared" si="71"/>
        <v>0</v>
      </c>
      <c r="AN325" s="1769">
        <f t="shared" si="71"/>
        <v>0</v>
      </c>
      <c r="AO325" s="1769">
        <f t="shared" si="71"/>
        <v>0</v>
      </c>
      <c r="AP325" s="1769">
        <f t="shared" si="71"/>
        <v>0</v>
      </c>
      <c r="AQ325" s="1769">
        <f t="shared" si="71"/>
        <v>0</v>
      </c>
      <c r="AR325" s="1769">
        <f t="shared" si="71"/>
        <v>0</v>
      </c>
      <c r="AS325" s="1769">
        <f t="shared" si="71"/>
        <v>0</v>
      </c>
      <c r="AT325" s="1769"/>
      <c r="AU325" s="1769"/>
      <c r="AV325" s="1916"/>
      <c r="AW325" s="1769"/>
      <c r="AX325" s="1769"/>
      <c r="AY325" s="1769"/>
      <c r="AZ325" s="1769"/>
      <c r="BA325" s="1769"/>
      <c r="BB325" s="1769"/>
      <c r="BC325" s="1769"/>
      <c r="BD325" s="1769"/>
      <c r="BE325" s="1769"/>
      <c r="BF325" s="1769"/>
      <c r="BG325" s="1769"/>
      <c r="BH325" s="1769"/>
      <c r="BI325" s="1769"/>
      <c r="BJ325" s="1769"/>
      <c r="BK325" s="1769"/>
      <c r="BL325" s="1769"/>
      <c r="BM325" s="1769"/>
      <c r="BN325" s="1769"/>
    </row>
    <row r="326" spans="1:66" s="673" customFormat="1" ht="12.75" x14ac:dyDescent="0.2">
      <c r="A326" s="714"/>
      <c r="B326" s="218" t="s">
        <v>775</v>
      </c>
      <c r="C326" s="1769">
        <f t="shared" si="68"/>
        <v>134051.62747760591</v>
      </c>
      <c r="D326" s="1769">
        <f t="shared" si="68"/>
        <v>62463.426612037212</v>
      </c>
      <c r="E326" s="1769">
        <f t="shared" si="68"/>
        <v>10252.215996921712</v>
      </c>
      <c r="F326" s="1769">
        <f t="shared" si="68"/>
        <v>58803.711949694167</v>
      </c>
      <c r="G326" s="1769">
        <f t="shared" si="68"/>
        <v>0</v>
      </c>
      <c r="H326" s="1769">
        <f t="shared" si="68"/>
        <v>0</v>
      </c>
      <c r="I326" s="1769">
        <f t="shared" si="68"/>
        <v>448.88329732590967</v>
      </c>
      <c r="J326" s="1769">
        <f t="shared" si="68"/>
        <v>2083.3896216269272</v>
      </c>
      <c r="K326" s="1769">
        <f t="shared" si="68"/>
        <v>0</v>
      </c>
      <c r="L326" s="1769">
        <f t="shared" si="68"/>
        <v>0</v>
      </c>
      <c r="M326" s="1769">
        <f t="shared" si="69"/>
        <v>0</v>
      </c>
      <c r="N326" s="1769">
        <f t="shared" si="69"/>
        <v>0</v>
      </c>
      <c r="O326" s="1769">
        <f t="shared" si="69"/>
        <v>0</v>
      </c>
      <c r="P326" s="1769">
        <f t="shared" si="69"/>
        <v>0</v>
      </c>
      <c r="Q326" s="1769">
        <f t="shared" si="69"/>
        <v>0</v>
      </c>
      <c r="R326" s="1769">
        <f t="shared" si="69"/>
        <v>0</v>
      </c>
      <c r="S326" s="1769">
        <f t="shared" si="69"/>
        <v>0</v>
      </c>
      <c r="T326" s="1769">
        <f t="shared" si="69"/>
        <v>0</v>
      </c>
      <c r="U326" s="1769">
        <f t="shared" si="69"/>
        <v>0</v>
      </c>
      <c r="V326" s="1769">
        <f t="shared" si="69"/>
        <v>0</v>
      </c>
      <c r="W326" s="1769">
        <f t="shared" si="70"/>
        <v>0</v>
      </c>
      <c r="X326" s="1769">
        <f t="shared" si="70"/>
        <v>134051.62747760591</v>
      </c>
      <c r="Y326" s="1769">
        <f t="shared" si="70"/>
        <v>0</v>
      </c>
      <c r="Z326" s="1769">
        <f t="shared" si="70"/>
        <v>0</v>
      </c>
      <c r="AA326" s="1769">
        <f t="shared" si="70"/>
        <v>0</v>
      </c>
      <c r="AB326" s="1769">
        <f t="shared" si="70"/>
        <v>0</v>
      </c>
      <c r="AC326" s="1769">
        <f t="shared" si="70"/>
        <v>0</v>
      </c>
      <c r="AD326" s="1769">
        <f t="shared" si="70"/>
        <v>0</v>
      </c>
      <c r="AE326" s="1769">
        <f t="shared" si="70"/>
        <v>0</v>
      </c>
      <c r="AF326" s="1769">
        <f t="shared" si="70"/>
        <v>0</v>
      </c>
      <c r="AG326" s="1769">
        <f t="shared" si="71"/>
        <v>0</v>
      </c>
      <c r="AH326" s="1769">
        <f t="shared" si="71"/>
        <v>0</v>
      </c>
      <c r="AI326" s="1769">
        <f t="shared" si="71"/>
        <v>0</v>
      </c>
      <c r="AJ326" s="1769">
        <f t="shared" si="71"/>
        <v>0</v>
      </c>
      <c r="AK326" s="1769">
        <f t="shared" si="71"/>
        <v>0</v>
      </c>
      <c r="AL326" s="1769">
        <f t="shared" si="71"/>
        <v>0</v>
      </c>
      <c r="AM326" s="1769">
        <f t="shared" si="71"/>
        <v>0</v>
      </c>
      <c r="AN326" s="1769">
        <f t="shared" si="71"/>
        <v>0</v>
      </c>
      <c r="AO326" s="1769">
        <f t="shared" si="71"/>
        <v>0</v>
      </c>
      <c r="AP326" s="1769">
        <f t="shared" si="71"/>
        <v>0</v>
      </c>
      <c r="AQ326" s="1769">
        <f t="shared" si="71"/>
        <v>0</v>
      </c>
      <c r="AR326" s="1769">
        <f t="shared" si="71"/>
        <v>0</v>
      </c>
      <c r="AS326" s="1769">
        <f t="shared" si="71"/>
        <v>0</v>
      </c>
      <c r="AT326" s="1769"/>
      <c r="AU326" s="1769"/>
      <c r="AV326" s="1916"/>
      <c r="AW326" s="1769"/>
      <c r="AX326" s="1769"/>
      <c r="AY326" s="1769"/>
      <c r="AZ326" s="1769"/>
      <c r="BA326" s="1769"/>
      <c r="BB326" s="1769"/>
      <c r="BC326" s="1769"/>
      <c r="BD326" s="1769"/>
      <c r="BE326" s="1769"/>
      <c r="BF326" s="1769"/>
      <c r="BG326" s="1769"/>
      <c r="BH326" s="1769"/>
      <c r="BI326" s="1769"/>
      <c r="BJ326" s="1769"/>
      <c r="BK326" s="1769"/>
      <c r="BL326" s="1769"/>
      <c r="BM326" s="1769"/>
      <c r="BN326" s="1769"/>
    </row>
    <row r="327" spans="1:66" s="673" customFormat="1" ht="12.75" x14ac:dyDescent="0.2">
      <c r="A327" s="714"/>
      <c r="B327" s="218" t="s">
        <v>1273</v>
      </c>
      <c r="C327" s="1769">
        <f t="shared" si="68"/>
        <v>478815.75298296288</v>
      </c>
      <c r="D327" s="1769">
        <f t="shared" si="68"/>
        <v>404811.37780466583</v>
      </c>
      <c r="E327" s="1769">
        <f t="shared" si="68"/>
        <v>66621.313652515601</v>
      </c>
      <c r="F327" s="1769">
        <f t="shared" si="68"/>
        <v>6093.1824465789769</v>
      </c>
      <c r="G327" s="1769">
        <f t="shared" si="68"/>
        <v>0</v>
      </c>
      <c r="H327" s="1769">
        <f t="shared" si="68"/>
        <v>0</v>
      </c>
      <c r="I327" s="1769">
        <f t="shared" si="68"/>
        <v>46.512843103656316</v>
      </c>
      <c r="J327" s="1769">
        <f t="shared" si="68"/>
        <v>230.19564225396044</v>
      </c>
      <c r="K327" s="1769">
        <f t="shared" si="68"/>
        <v>0</v>
      </c>
      <c r="L327" s="1769">
        <f t="shared" si="68"/>
        <v>1013.1705938447758</v>
      </c>
      <c r="M327" s="1769">
        <f t="shared" si="69"/>
        <v>0</v>
      </c>
      <c r="N327" s="1769">
        <f t="shared" si="69"/>
        <v>0</v>
      </c>
      <c r="O327" s="1769">
        <f t="shared" si="69"/>
        <v>0</v>
      </c>
      <c r="P327" s="1769">
        <f t="shared" si="69"/>
        <v>0</v>
      </c>
      <c r="Q327" s="1769">
        <f t="shared" si="69"/>
        <v>0</v>
      </c>
      <c r="R327" s="1769">
        <f t="shared" si="69"/>
        <v>0</v>
      </c>
      <c r="S327" s="1769">
        <f t="shared" si="69"/>
        <v>0</v>
      </c>
      <c r="T327" s="1769">
        <f t="shared" si="69"/>
        <v>0</v>
      </c>
      <c r="U327" s="1769">
        <f t="shared" si="69"/>
        <v>0</v>
      </c>
      <c r="V327" s="1769">
        <f t="shared" si="69"/>
        <v>0</v>
      </c>
      <c r="W327" s="1769">
        <f t="shared" si="70"/>
        <v>0</v>
      </c>
      <c r="X327" s="1769">
        <f t="shared" si="70"/>
        <v>478815.75298296288</v>
      </c>
      <c r="Y327" s="1769">
        <f t="shared" si="70"/>
        <v>0</v>
      </c>
      <c r="Z327" s="1769">
        <f t="shared" si="70"/>
        <v>0</v>
      </c>
      <c r="AA327" s="1769">
        <f t="shared" si="70"/>
        <v>0</v>
      </c>
      <c r="AB327" s="1769">
        <f t="shared" si="70"/>
        <v>0</v>
      </c>
      <c r="AC327" s="1769">
        <f t="shared" si="70"/>
        <v>0</v>
      </c>
      <c r="AD327" s="1769">
        <f t="shared" si="70"/>
        <v>0</v>
      </c>
      <c r="AE327" s="1769">
        <f t="shared" si="70"/>
        <v>0</v>
      </c>
      <c r="AF327" s="1769">
        <f t="shared" si="70"/>
        <v>0</v>
      </c>
      <c r="AG327" s="1769">
        <f t="shared" si="71"/>
        <v>0</v>
      </c>
      <c r="AH327" s="1769">
        <f t="shared" si="71"/>
        <v>0</v>
      </c>
      <c r="AI327" s="1769">
        <f t="shared" si="71"/>
        <v>0</v>
      </c>
      <c r="AJ327" s="1769">
        <f t="shared" si="71"/>
        <v>0</v>
      </c>
      <c r="AK327" s="1769">
        <f t="shared" si="71"/>
        <v>0</v>
      </c>
      <c r="AL327" s="1769">
        <f t="shared" si="71"/>
        <v>0</v>
      </c>
      <c r="AM327" s="1769">
        <f t="shared" si="71"/>
        <v>0</v>
      </c>
      <c r="AN327" s="1769">
        <f t="shared" si="71"/>
        <v>0</v>
      </c>
      <c r="AO327" s="1769">
        <f t="shared" si="71"/>
        <v>0</v>
      </c>
      <c r="AP327" s="1769">
        <f t="shared" si="71"/>
        <v>0</v>
      </c>
      <c r="AQ327" s="1769">
        <f t="shared" si="71"/>
        <v>0</v>
      </c>
      <c r="AR327" s="1769">
        <f t="shared" si="71"/>
        <v>0</v>
      </c>
      <c r="AS327" s="1769">
        <f t="shared" si="71"/>
        <v>0</v>
      </c>
      <c r="AT327" s="1769"/>
      <c r="AU327" s="1769"/>
      <c r="AV327" s="1916"/>
      <c r="AW327" s="1769"/>
      <c r="AX327" s="1769"/>
      <c r="AY327" s="1769"/>
      <c r="AZ327" s="1769"/>
      <c r="BA327" s="1769"/>
      <c r="BB327" s="1769"/>
      <c r="BC327" s="1769"/>
      <c r="BD327" s="1769"/>
      <c r="BE327" s="1769"/>
      <c r="BF327" s="1769"/>
      <c r="BG327" s="1769"/>
      <c r="BH327" s="1769"/>
      <c r="BI327" s="1769"/>
      <c r="BJ327" s="1769"/>
      <c r="BK327" s="1769"/>
      <c r="BL327" s="1769"/>
      <c r="BM327" s="1769"/>
      <c r="BN327" s="1769"/>
    </row>
    <row r="328" spans="1:66" s="673" customFormat="1" ht="12.75" x14ac:dyDescent="0.2">
      <c r="A328" s="714"/>
      <c r="B328" s="218" t="s">
        <v>698</v>
      </c>
      <c r="C328" s="1769">
        <f t="shared" si="68"/>
        <v>0</v>
      </c>
      <c r="D328" s="1769">
        <f t="shared" si="68"/>
        <v>0</v>
      </c>
      <c r="E328" s="1769">
        <f t="shared" si="68"/>
        <v>0</v>
      </c>
      <c r="F328" s="1769">
        <f t="shared" si="68"/>
        <v>0</v>
      </c>
      <c r="G328" s="1769">
        <f t="shared" si="68"/>
        <v>0</v>
      </c>
      <c r="H328" s="1769">
        <f t="shared" si="68"/>
        <v>0</v>
      </c>
      <c r="I328" s="1769">
        <f t="shared" si="68"/>
        <v>0</v>
      </c>
      <c r="J328" s="1769">
        <f t="shared" si="68"/>
        <v>0</v>
      </c>
      <c r="K328" s="1769">
        <f t="shared" si="68"/>
        <v>0</v>
      </c>
      <c r="L328" s="1769">
        <f t="shared" si="68"/>
        <v>0</v>
      </c>
      <c r="M328" s="1769">
        <f t="shared" si="69"/>
        <v>0</v>
      </c>
      <c r="N328" s="1769">
        <f t="shared" si="69"/>
        <v>0</v>
      </c>
      <c r="O328" s="1769">
        <f t="shared" si="69"/>
        <v>0</v>
      </c>
      <c r="P328" s="1769">
        <f t="shared" si="69"/>
        <v>0</v>
      </c>
      <c r="Q328" s="1769">
        <f t="shared" si="69"/>
        <v>0</v>
      </c>
      <c r="R328" s="1769">
        <f t="shared" si="69"/>
        <v>0</v>
      </c>
      <c r="S328" s="1769">
        <f t="shared" si="69"/>
        <v>0</v>
      </c>
      <c r="T328" s="1769">
        <f t="shared" si="69"/>
        <v>0</v>
      </c>
      <c r="U328" s="1769">
        <f t="shared" si="69"/>
        <v>0</v>
      </c>
      <c r="V328" s="1769">
        <f t="shared" si="69"/>
        <v>0</v>
      </c>
      <c r="W328" s="1769">
        <f t="shared" si="70"/>
        <v>0</v>
      </c>
      <c r="X328" s="1769">
        <f t="shared" si="70"/>
        <v>0</v>
      </c>
      <c r="Y328" s="1769">
        <f t="shared" si="70"/>
        <v>0</v>
      </c>
      <c r="Z328" s="1769">
        <f t="shared" si="70"/>
        <v>0</v>
      </c>
      <c r="AA328" s="1769">
        <f t="shared" si="70"/>
        <v>0</v>
      </c>
      <c r="AB328" s="1769">
        <f t="shared" si="70"/>
        <v>0</v>
      </c>
      <c r="AC328" s="1769">
        <f t="shared" si="70"/>
        <v>0</v>
      </c>
      <c r="AD328" s="1769">
        <f t="shared" si="70"/>
        <v>0</v>
      </c>
      <c r="AE328" s="1769">
        <f t="shared" si="70"/>
        <v>0</v>
      </c>
      <c r="AF328" s="1769">
        <f t="shared" si="70"/>
        <v>0</v>
      </c>
      <c r="AG328" s="1769">
        <f t="shared" si="71"/>
        <v>0</v>
      </c>
      <c r="AH328" s="1769">
        <f t="shared" si="71"/>
        <v>0</v>
      </c>
      <c r="AI328" s="1769">
        <f t="shared" si="71"/>
        <v>0</v>
      </c>
      <c r="AJ328" s="1769">
        <f t="shared" si="71"/>
        <v>0</v>
      </c>
      <c r="AK328" s="1769">
        <f t="shared" si="71"/>
        <v>0</v>
      </c>
      <c r="AL328" s="1769">
        <f t="shared" si="71"/>
        <v>0</v>
      </c>
      <c r="AM328" s="1769">
        <f t="shared" si="71"/>
        <v>0</v>
      </c>
      <c r="AN328" s="1769">
        <f t="shared" si="71"/>
        <v>0</v>
      </c>
      <c r="AO328" s="1769">
        <f t="shared" si="71"/>
        <v>0</v>
      </c>
      <c r="AP328" s="1769">
        <f t="shared" si="71"/>
        <v>0</v>
      </c>
      <c r="AQ328" s="1769">
        <f t="shared" si="71"/>
        <v>0</v>
      </c>
      <c r="AR328" s="1769">
        <f t="shared" si="71"/>
        <v>0</v>
      </c>
      <c r="AS328" s="1769">
        <f t="shared" si="71"/>
        <v>0</v>
      </c>
      <c r="AT328" s="1769"/>
      <c r="AU328" s="1769"/>
      <c r="AV328" s="1916"/>
      <c r="AW328" s="1769"/>
      <c r="AX328" s="1769"/>
      <c r="AY328" s="1769"/>
      <c r="AZ328" s="1769"/>
      <c r="BA328" s="1769"/>
      <c r="BB328" s="1769"/>
      <c r="BC328" s="1769"/>
      <c r="BD328" s="1769"/>
      <c r="BE328" s="1769"/>
      <c r="BF328" s="1769"/>
      <c r="BG328" s="1769"/>
      <c r="BH328" s="1769"/>
      <c r="BI328" s="1769"/>
      <c r="BJ328" s="1769"/>
      <c r="BK328" s="1769"/>
      <c r="BL328" s="1769"/>
      <c r="BM328" s="1769"/>
      <c r="BN328" s="1769"/>
    </row>
    <row r="329" spans="1:66" s="673" customFormat="1" ht="12.75" x14ac:dyDescent="0.2">
      <c r="A329" s="714"/>
      <c r="B329" s="218" t="s">
        <v>1345</v>
      </c>
      <c r="C329" s="1769">
        <f t="shared" si="68"/>
        <v>0</v>
      </c>
      <c r="D329" s="1769">
        <f t="shared" si="68"/>
        <v>0</v>
      </c>
      <c r="E329" s="1769">
        <f t="shared" si="68"/>
        <v>0</v>
      </c>
      <c r="F329" s="1769">
        <f t="shared" si="68"/>
        <v>0</v>
      </c>
      <c r="G329" s="1769">
        <f t="shared" si="68"/>
        <v>0</v>
      </c>
      <c r="H329" s="1769">
        <f t="shared" si="68"/>
        <v>0</v>
      </c>
      <c r="I329" s="1769">
        <f t="shared" si="68"/>
        <v>0</v>
      </c>
      <c r="J329" s="1769">
        <f t="shared" si="68"/>
        <v>0</v>
      </c>
      <c r="K329" s="1769">
        <f t="shared" si="68"/>
        <v>0</v>
      </c>
      <c r="L329" s="1769">
        <f t="shared" si="68"/>
        <v>0</v>
      </c>
      <c r="M329" s="1769">
        <f t="shared" si="69"/>
        <v>0</v>
      </c>
      <c r="N329" s="1769">
        <f t="shared" si="69"/>
        <v>0</v>
      </c>
      <c r="O329" s="1769">
        <f t="shared" si="69"/>
        <v>0</v>
      </c>
      <c r="P329" s="1769">
        <f t="shared" si="69"/>
        <v>0</v>
      </c>
      <c r="Q329" s="1769">
        <f t="shared" si="69"/>
        <v>0</v>
      </c>
      <c r="R329" s="1769">
        <f t="shared" si="69"/>
        <v>0</v>
      </c>
      <c r="S329" s="1769">
        <f t="shared" si="69"/>
        <v>0</v>
      </c>
      <c r="T329" s="1769">
        <f t="shared" si="69"/>
        <v>0</v>
      </c>
      <c r="U329" s="1769">
        <f t="shared" si="69"/>
        <v>0</v>
      </c>
      <c r="V329" s="1769">
        <f t="shared" si="69"/>
        <v>0</v>
      </c>
      <c r="W329" s="1769">
        <f t="shared" si="70"/>
        <v>0</v>
      </c>
      <c r="X329" s="1769">
        <f t="shared" si="70"/>
        <v>0</v>
      </c>
      <c r="Y329" s="1769">
        <f t="shared" si="70"/>
        <v>0</v>
      </c>
      <c r="Z329" s="1769">
        <f t="shared" si="70"/>
        <v>0</v>
      </c>
      <c r="AA329" s="1769">
        <f t="shared" si="70"/>
        <v>0</v>
      </c>
      <c r="AB329" s="1769">
        <f t="shared" si="70"/>
        <v>0</v>
      </c>
      <c r="AC329" s="1769">
        <f t="shared" si="70"/>
        <v>0</v>
      </c>
      <c r="AD329" s="1769">
        <f t="shared" si="70"/>
        <v>0</v>
      </c>
      <c r="AE329" s="1769">
        <f t="shared" si="70"/>
        <v>0</v>
      </c>
      <c r="AF329" s="1769">
        <f t="shared" si="70"/>
        <v>0</v>
      </c>
      <c r="AG329" s="1769">
        <f t="shared" si="71"/>
        <v>0</v>
      </c>
      <c r="AH329" s="1769">
        <f t="shared" si="71"/>
        <v>0</v>
      </c>
      <c r="AI329" s="1769">
        <f t="shared" si="71"/>
        <v>0</v>
      </c>
      <c r="AJ329" s="1769">
        <f t="shared" si="71"/>
        <v>0</v>
      </c>
      <c r="AK329" s="1769">
        <f t="shared" si="71"/>
        <v>0</v>
      </c>
      <c r="AL329" s="1769">
        <f t="shared" si="71"/>
        <v>0</v>
      </c>
      <c r="AM329" s="1769">
        <f t="shared" si="71"/>
        <v>0</v>
      </c>
      <c r="AN329" s="1769">
        <f t="shared" si="71"/>
        <v>0</v>
      </c>
      <c r="AO329" s="1769">
        <f t="shared" si="71"/>
        <v>0</v>
      </c>
      <c r="AP329" s="1769">
        <f t="shared" si="71"/>
        <v>0</v>
      </c>
      <c r="AQ329" s="1769">
        <f t="shared" si="71"/>
        <v>0</v>
      </c>
      <c r="AR329" s="1769">
        <f t="shared" si="71"/>
        <v>0</v>
      </c>
      <c r="AS329" s="1769">
        <f t="shared" si="71"/>
        <v>0</v>
      </c>
      <c r="AT329" s="1769"/>
      <c r="AU329" s="1769"/>
      <c r="AV329" s="1916"/>
      <c r="AW329" s="1769"/>
      <c r="AX329" s="1769"/>
      <c r="AY329" s="1769"/>
      <c r="AZ329" s="1769"/>
      <c r="BA329" s="1769"/>
      <c r="BB329" s="1769"/>
      <c r="BC329" s="1769"/>
      <c r="BD329" s="1769"/>
      <c r="BE329" s="1769"/>
      <c r="BF329" s="1769"/>
      <c r="BG329" s="1769"/>
      <c r="BH329" s="1769"/>
      <c r="BI329" s="1769"/>
      <c r="BJ329" s="1769"/>
      <c r="BK329" s="1769"/>
      <c r="BL329" s="1769"/>
      <c r="BM329" s="1769"/>
      <c r="BN329" s="1769"/>
    </row>
    <row r="330" spans="1:66" s="673" customFormat="1" ht="12.75" x14ac:dyDescent="0.2">
      <c r="A330" s="714"/>
      <c r="B330" s="218" t="s">
        <v>1058</v>
      </c>
      <c r="C330" s="1769">
        <f t="shared" si="68"/>
        <v>0</v>
      </c>
      <c r="D330" s="1769">
        <f t="shared" si="68"/>
        <v>0</v>
      </c>
      <c r="E330" s="1769">
        <f t="shared" si="68"/>
        <v>0</v>
      </c>
      <c r="F330" s="1769">
        <f t="shared" si="68"/>
        <v>0</v>
      </c>
      <c r="G330" s="1769">
        <f t="shared" si="68"/>
        <v>0</v>
      </c>
      <c r="H330" s="1769">
        <f t="shared" si="68"/>
        <v>0</v>
      </c>
      <c r="I330" s="1769">
        <f t="shared" si="68"/>
        <v>0</v>
      </c>
      <c r="J330" s="1769">
        <f t="shared" si="68"/>
        <v>0</v>
      </c>
      <c r="K330" s="1769">
        <f t="shared" si="68"/>
        <v>0</v>
      </c>
      <c r="L330" s="1769">
        <f t="shared" si="68"/>
        <v>0</v>
      </c>
      <c r="M330" s="1769">
        <f t="shared" si="69"/>
        <v>0</v>
      </c>
      <c r="N330" s="1769">
        <f t="shared" si="69"/>
        <v>0</v>
      </c>
      <c r="O330" s="1769">
        <f t="shared" si="69"/>
        <v>0</v>
      </c>
      <c r="P330" s="1769">
        <f t="shared" si="69"/>
        <v>0</v>
      </c>
      <c r="Q330" s="1769">
        <f t="shared" si="69"/>
        <v>0</v>
      </c>
      <c r="R330" s="1769">
        <f t="shared" si="69"/>
        <v>0</v>
      </c>
      <c r="S330" s="1769">
        <f t="shared" si="69"/>
        <v>0</v>
      </c>
      <c r="T330" s="1769">
        <f t="shared" si="69"/>
        <v>0</v>
      </c>
      <c r="U330" s="1769">
        <f t="shared" si="69"/>
        <v>0</v>
      </c>
      <c r="V330" s="1769">
        <f t="shared" si="69"/>
        <v>0</v>
      </c>
      <c r="W330" s="1769">
        <f t="shared" si="70"/>
        <v>0</v>
      </c>
      <c r="X330" s="1769">
        <f t="shared" si="70"/>
        <v>0</v>
      </c>
      <c r="Y330" s="1769">
        <f t="shared" si="70"/>
        <v>0</v>
      </c>
      <c r="Z330" s="1769">
        <f t="shared" si="70"/>
        <v>0</v>
      </c>
      <c r="AA330" s="1769">
        <f t="shared" si="70"/>
        <v>0</v>
      </c>
      <c r="AB330" s="1769">
        <f t="shared" si="70"/>
        <v>0</v>
      </c>
      <c r="AC330" s="1769">
        <f t="shared" si="70"/>
        <v>0</v>
      </c>
      <c r="AD330" s="1769">
        <f t="shared" si="70"/>
        <v>0</v>
      </c>
      <c r="AE330" s="1769">
        <f t="shared" si="70"/>
        <v>0</v>
      </c>
      <c r="AF330" s="1769">
        <f t="shared" si="70"/>
        <v>0</v>
      </c>
      <c r="AG330" s="1769">
        <f t="shared" si="71"/>
        <v>0</v>
      </c>
      <c r="AH330" s="1769">
        <f t="shared" si="71"/>
        <v>0</v>
      </c>
      <c r="AI330" s="1769">
        <f t="shared" si="71"/>
        <v>0</v>
      </c>
      <c r="AJ330" s="1769">
        <f t="shared" si="71"/>
        <v>0</v>
      </c>
      <c r="AK330" s="1769">
        <f t="shared" si="71"/>
        <v>0</v>
      </c>
      <c r="AL330" s="1769">
        <f t="shared" si="71"/>
        <v>0</v>
      </c>
      <c r="AM330" s="1769">
        <f t="shared" si="71"/>
        <v>0</v>
      </c>
      <c r="AN330" s="1769">
        <f t="shared" si="71"/>
        <v>0</v>
      </c>
      <c r="AO330" s="1769">
        <f t="shared" si="71"/>
        <v>0</v>
      </c>
      <c r="AP330" s="1769">
        <f t="shared" si="71"/>
        <v>0</v>
      </c>
      <c r="AQ330" s="1769">
        <f t="shared" si="71"/>
        <v>0</v>
      </c>
      <c r="AR330" s="1769">
        <f t="shared" si="71"/>
        <v>0</v>
      </c>
      <c r="AS330" s="1769">
        <f t="shared" si="71"/>
        <v>0</v>
      </c>
      <c r="AT330" s="1769"/>
      <c r="AU330" s="1769"/>
      <c r="AV330" s="1916"/>
      <c r="AW330" s="1769"/>
      <c r="AX330" s="1769"/>
      <c r="AY330" s="1769"/>
      <c r="AZ330" s="1769"/>
      <c r="BA330" s="1769"/>
      <c r="BB330" s="1769"/>
      <c r="BC330" s="1769"/>
      <c r="BD330" s="1769"/>
      <c r="BE330" s="1769"/>
      <c r="BF330" s="1769"/>
      <c r="BG330" s="1769"/>
      <c r="BH330" s="1769"/>
      <c r="BI330" s="1769"/>
      <c r="BJ330" s="1769"/>
      <c r="BK330" s="1769"/>
      <c r="BL330" s="1769"/>
      <c r="BM330" s="1769"/>
      <c r="BN330" s="1769"/>
    </row>
    <row r="331" spans="1:66" s="673" customFormat="1" ht="12.75" x14ac:dyDescent="0.2">
      <c r="A331" s="714"/>
      <c r="B331" s="218" t="s">
        <v>1185</v>
      </c>
      <c r="C331" s="1769">
        <f t="shared" si="68"/>
        <v>34954.800000000003</v>
      </c>
      <c r="D331" s="1769">
        <f t="shared" si="68"/>
        <v>18405.42104764545</v>
      </c>
      <c r="E331" s="1769">
        <f t="shared" si="68"/>
        <v>7558.7205008521687</v>
      </c>
      <c r="F331" s="1769">
        <f t="shared" si="68"/>
        <v>6471.6719958760896</v>
      </c>
      <c r="G331" s="1769">
        <f t="shared" si="68"/>
        <v>0</v>
      </c>
      <c r="H331" s="1769">
        <f t="shared" si="68"/>
        <v>0</v>
      </c>
      <c r="I331" s="1769">
        <f t="shared" si="68"/>
        <v>1481.8195509500069</v>
      </c>
      <c r="J331" s="1769">
        <f t="shared" si="68"/>
        <v>993.97475799377594</v>
      </c>
      <c r="K331" s="1769">
        <f t="shared" si="68"/>
        <v>0</v>
      </c>
      <c r="L331" s="1769">
        <f t="shared" si="68"/>
        <v>43.192146682518327</v>
      </c>
      <c r="M331" s="1769">
        <f t="shared" si="69"/>
        <v>0</v>
      </c>
      <c r="N331" s="1769">
        <f t="shared" si="69"/>
        <v>0</v>
      </c>
      <c r="O331" s="1769">
        <f t="shared" si="69"/>
        <v>0</v>
      </c>
      <c r="P331" s="1769">
        <f t="shared" si="69"/>
        <v>0</v>
      </c>
      <c r="Q331" s="1769">
        <f t="shared" si="69"/>
        <v>0</v>
      </c>
      <c r="R331" s="1769">
        <f t="shared" si="69"/>
        <v>0</v>
      </c>
      <c r="S331" s="1769">
        <f t="shared" si="69"/>
        <v>0</v>
      </c>
      <c r="T331" s="1769">
        <f t="shared" si="69"/>
        <v>0</v>
      </c>
      <c r="U331" s="1769">
        <f t="shared" si="69"/>
        <v>0</v>
      </c>
      <c r="V331" s="1769">
        <f t="shared" si="69"/>
        <v>0</v>
      </c>
      <c r="W331" s="1769">
        <f t="shared" si="70"/>
        <v>0</v>
      </c>
      <c r="X331" s="1769">
        <f t="shared" si="70"/>
        <v>34954.800000000003</v>
      </c>
      <c r="Y331" s="1769">
        <f t="shared" si="70"/>
        <v>0</v>
      </c>
      <c r="Z331" s="1769">
        <f t="shared" si="70"/>
        <v>0</v>
      </c>
      <c r="AA331" s="1769">
        <f t="shared" si="70"/>
        <v>0</v>
      </c>
      <c r="AB331" s="1769">
        <f t="shared" si="70"/>
        <v>0</v>
      </c>
      <c r="AC331" s="1769">
        <f t="shared" si="70"/>
        <v>0</v>
      </c>
      <c r="AD331" s="1769">
        <f t="shared" si="70"/>
        <v>0</v>
      </c>
      <c r="AE331" s="1769">
        <f t="shared" si="70"/>
        <v>0</v>
      </c>
      <c r="AF331" s="1769">
        <f t="shared" si="70"/>
        <v>0</v>
      </c>
      <c r="AG331" s="1769">
        <f t="shared" si="71"/>
        <v>0</v>
      </c>
      <c r="AH331" s="1769">
        <f t="shared" si="71"/>
        <v>0</v>
      </c>
      <c r="AI331" s="1769">
        <f t="shared" si="71"/>
        <v>0</v>
      </c>
      <c r="AJ331" s="1769">
        <f t="shared" si="71"/>
        <v>0</v>
      </c>
      <c r="AK331" s="1769">
        <f t="shared" si="71"/>
        <v>0</v>
      </c>
      <c r="AL331" s="1769">
        <f t="shared" si="71"/>
        <v>0</v>
      </c>
      <c r="AM331" s="1769">
        <f t="shared" si="71"/>
        <v>0</v>
      </c>
      <c r="AN331" s="1769">
        <f t="shared" si="71"/>
        <v>0</v>
      </c>
      <c r="AO331" s="1769">
        <f t="shared" si="71"/>
        <v>0</v>
      </c>
      <c r="AP331" s="1769">
        <f t="shared" si="71"/>
        <v>0</v>
      </c>
      <c r="AQ331" s="1769">
        <f t="shared" si="71"/>
        <v>0</v>
      </c>
      <c r="AR331" s="1769">
        <f t="shared" si="71"/>
        <v>0</v>
      </c>
      <c r="AS331" s="1769">
        <f t="shared" si="71"/>
        <v>0</v>
      </c>
      <c r="AT331" s="1769"/>
      <c r="AU331" s="1769"/>
      <c r="AV331" s="1916"/>
      <c r="AW331" s="1769"/>
      <c r="AX331" s="1769"/>
      <c r="AY331" s="1769"/>
      <c r="AZ331" s="1769"/>
      <c r="BA331" s="1769"/>
      <c r="BB331" s="1769"/>
      <c r="BC331" s="1769"/>
      <c r="BD331" s="1769"/>
      <c r="BE331" s="1769"/>
      <c r="BF331" s="1769"/>
      <c r="BG331" s="1769"/>
      <c r="BH331" s="1769"/>
      <c r="BI331" s="1769"/>
      <c r="BJ331" s="1769"/>
      <c r="BK331" s="1769"/>
      <c r="BL331" s="1769"/>
      <c r="BM331" s="1769"/>
      <c r="BN331" s="1769"/>
    </row>
    <row r="332" spans="1:66" s="673" customFormat="1" ht="12.75" x14ac:dyDescent="0.2">
      <c r="A332" s="714"/>
      <c r="B332" s="218" t="s">
        <v>5</v>
      </c>
      <c r="C332" s="1769">
        <f t="shared" si="68"/>
        <v>21492.960000000003</v>
      </c>
      <c r="D332" s="1769">
        <f t="shared" si="68"/>
        <v>12058.076985946778</v>
      </c>
      <c r="E332" s="1769">
        <f t="shared" si="68"/>
        <v>4454.7257262142912</v>
      </c>
      <c r="F332" s="1769">
        <f t="shared" si="68"/>
        <v>3571.56364052248</v>
      </c>
      <c r="G332" s="1769">
        <f t="shared" si="68"/>
        <v>0</v>
      </c>
      <c r="H332" s="1769">
        <f t="shared" si="68"/>
        <v>0</v>
      </c>
      <c r="I332" s="1769">
        <f t="shared" si="68"/>
        <v>758.30528962124117</v>
      </c>
      <c r="J332" s="1769">
        <f t="shared" si="68"/>
        <v>623.48846342594538</v>
      </c>
      <c r="K332" s="1769">
        <f t="shared" si="68"/>
        <v>0</v>
      </c>
      <c r="L332" s="1769">
        <f t="shared" si="68"/>
        <v>26.799894269264787</v>
      </c>
      <c r="M332" s="1769">
        <f t="shared" si="69"/>
        <v>0</v>
      </c>
      <c r="N332" s="1769">
        <f t="shared" si="69"/>
        <v>0</v>
      </c>
      <c r="O332" s="1769">
        <f t="shared" si="69"/>
        <v>0</v>
      </c>
      <c r="P332" s="1769">
        <f t="shared" si="69"/>
        <v>0</v>
      </c>
      <c r="Q332" s="1769">
        <f t="shared" si="69"/>
        <v>0</v>
      </c>
      <c r="R332" s="1769">
        <f t="shared" si="69"/>
        <v>0</v>
      </c>
      <c r="S332" s="1769">
        <f t="shared" si="69"/>
        <v>0</v>
      </c>
      <c r="T332" s="1769">
        <f t="shared" si="69"/>
        <v>0</v>
      </c>
      <c r="U332" s="1769">
        <f t="shared" si="69"/>
        <v>0</v>
      </c>
      <c r="V332" s="1769">
        <f t="shared" si="69"/>
        <v>0</v>
      </c>
      <c r="W332" s="1769">
        <f t="shared" si="70"/>
        <v>0</v>
      </c>
      <c r="X332" s="1769">
        <f t="shared" si="70"/>
        <v>21492.960000000003</v>
      </c>
      <c r="Y332" s="1769">
        <f t="shared" si="70"/>
        <v>0</v>
      </c>
      <c r="Z332" s="1769">
        <f t="shared" si="70"/>
        <v>0</v>
      </c>
      <c r="AA332" s="1769">
        <f t="shared" si="70"/>
        <v>0</v>
      </c>
      <c r="AB332" s="1769">
        <f t="shared" si="70"/>
        <v>0</v>
      </c>
      <c r="AC332" s="1769">
        <f t="shared" si="70"/>
        <v>0</v>
      </c>
      <c r="AD332" s="1769">
        <f t="shared" si="70"/>
        <v>0</v>
      </c>
      <c r="AE332" s="1769">
        <f t="shared" si="70"/>
        <v>0</v>
      </c>
      <c r="AF332" s="1769">
        <f t="shared" si="70"/>
        <v>0</v>
      </c>
      <c r="AG332" s="1769">
        <f t="shared" si="71"/>
        <v>0</v>
      </c>
      <c r="AH332" s="1769">
        <f t="shared" si="71"/>
        <v>0</v>
      </c>
      <c r="AI332" s="1769">
        <f t="shared" si="71"/>
        <v>0</v>
      </c>
      <c r="AJ332" s="1769">
        <f t="shared" si="71"/>
        <v>0</v>
      </c>
      <c r="AK332" s="1769">
        <f t="shared" si="71"/>
        <v>0</v>
      </c>
      <c r="AL332" s="1769">
        <f t="shared" si="71"/>
        <v>0</v>
      </c>
      <c r="AM332" s="1769">
        <f t="shared" si="71"/>
        <v>0</v>
      </c>
      <c r="AN332" s="1769">
        <f t="shared" si="71"/>
        <v>0</v>
      </c>
      <c r="AO332" s="1769">
        <f t="shared" si="71"/>
        <v>0</v>
      </c>
      <c r="AP332" s="1769">
        <f t="shared" si="71"/>
        <v>0</v>
      </c>
      <c r="AQ332" s="1769">
        <f t="shared" si="71"/>
        <v>0</v>
      </c>
      <c r="AR332" s="1769">
        <f t="shared" si="71"/>
        <v>0</v>
      </c>
      <c r="AS332" s="1769">
        <f t="shared" si="71"/>
        <v>0</v>
      </c>
      <c r="AT332" s="1769"/>
      <c r="AU332" s="1769"/>
      <c r="AV332" s="1916"/>
      <c r="AW332" s="1769"/>
      <c r="AX332" s="1769"/>
      <c r="AY332" s="1769"/>
      <c r="AZ332" s="1769"/>
      <c r="BA332" s="1769"/>
      <c r="BB332" s="1769"/>
      <c r="BC332" s="1769"/>
      <c r="BD332" s="1769"/>
      <c r="BE332" s="1769"/>
      <c r="BF332" s="1769"/>
      <c r="BG332" s="1769"/>
      <c r="BH332" s="1769"/>
      <c r="BI332" s="1769"/>
      <c r="BJ332" s="1769"/>
      <c r="BK332" s="1769"/>
      <c r="BL332" s="1769"/>
      <c r="BM332" s="1769"/>
      <c r="BN332" s="1769"/>
    </row>
    <row r="333" spans="1:66" s="673" customFormat="1" ht="12.75" x14ac:dyDescent="0.2">
      <c r="A333" s="714"/>
      <c r="B333" s="218" t="s">
        <v>1081</v>
      </c>
      <c r="C333" s="1769">
        <f t="shared" si="68"/>
        <v>1149004.2891835929</v>
      </c>
      <c r="D333" s="1769">
        <f t="shared" si="68"/>
        <v>765713.84175974922</v>
      </c>
      <c r="E333" s="1769">
        <f t="shared" si="68"/>
        <v>193280.48169490145</v>
      </c>
      <c r="F333" s="1769">
        <f t="shared" si="68"/>
        <v>130814.61428486265</v>
      </c>
      <c r="G333" s="1769">
        <f t="shared" si="68"/>
        <v>0</v>
      </c>
      <c r="H333" s="1769">
        <f t="shared" si="68"/>
        <v>0</v>
      </c>
      <c r="I333" s="1769">
        <f t="shared" si="68"/>
        <v>18506.93701555143</v>
      </c>
      <c r="J333" s="1769">
        <f t="shared" si="68"/>
        <v>38990.939196048319</v>
      </c>
      <c r="K333" s="1769">
        <f t="shared" si="68"/>
        <v>0</v>
      </c>
      <c r="L333" s="1769">
        <f t="shared" si="68"/>
        <v>1697.475232480095</v>
      </c>
      <c r="M333" s="1769">
        <f t="shared" si="69"/>
        <v>0</v>
      </c>
      <c r="N333" s="1769">
        <f t="shared" si="69"/>
        <v>0</v>
      </c>
      <c r="O333" s="1769">
        <f t="shared" si="69"/>
        <v>0</v>
      </c>
      <c r="P333" s="1769">
        <f t="shared" si="69"/>
        <v>0</v>
      </c>
      <c r="Q333" s="1769">
        <f t="shared" si="69"/>
        <v>0</v>
      </c>
      <c r="R333" s="1769">
        <f t="shared" si="69"/>
        <v>0</v>
      </c>
      <c r="S333" s="1769">
        <f t="shared" si="69"/>
        <v>0</v>
      </c>
      <c r="T333" s="1769">
        <f t="shared" si="69"/>
        <v>0</v>
      </c>
      <c r="U333" s="1769">
        <f t="shared" si="69"/>
        <v>0</v>
      </c>
      <c r="V333" s="1769">
        <f t="shared" si="69"/>
        <v>0</v>
      </c>
      <c r="W333" s="1769">
        <f t="shared" si="70"/>
        <v>0</v>
      </c>
      <c r="X333" s="1769">
        <f t="shared" si="70"/>
        <v>1149004.2891835929</v>
      </c>
      <c r="Y333" s="1769">
        <f t="shared" si="70"/>
        <v>0</v>
      </c>
      <c r="Z333" s="1769">
        <f t="shared" si="70"/>
        <v>0</v>
      </c>
      <c r="AA333" s="1769">
        <f t="shared" si="70"/>
        <v>0</v>
      </c>
      <c r="AB333" s="1769">
        <f t="shared" si="70"/>
        <v>0</v>
      </c>
      <c r="AC333" s="1769">
        <f t="shared" si="70"/>
        <v>0</v>
      </c>
      <c r="AD333" s="1769">
        <f t="shared" si="70"/>
        <v>0</v>
      </c>
      <c r="AE333" s="1769">
        <f t="shared" si="70"/>
        <v>0</v>
      </c>
      <c r="AF333" s="1769">
        <f t="shared" si="70"/>
        <v>0</v>
      </c>
      <c r="AG333" s="1769">
        <f t="shared" si="71"/>
        <v>0</v>
      </c>
      <c r="AH333" s="1769">
        <f t="shared" si="71"/>
        <v>0</v>
      </c>
      <c r="AI333" s="1769">
        <f t="shared" si="71"/>
        <v>0</v>
      </c>
      <c r="AJ333" s="1769">
        <f t="shared" si="71"/>
        <v>0</v>
      </c>
      <c r="AK333" s="1769">
        <f t="shared" si="71"/>
        <v>0</v>
      </c>
      <c r="AL333" s="1769">
        <f t="shared" si="71"/>
        <v>0</v>
      </c>
      <c r="AM333" s="1769">
        <f t="shared" si="71"/>
        <v>0</v>
      </c>
      <c r="AN333" s="1769">
        <f t="shared" si="71"/>
        <v>0</v>
      </c>
      <c r="AO333" s="1769">
        <f t="shared" si="71"/>
        <v>0</v>
      </c>
      <c r="AP333" s="1769">
        <f t="shared" si="71"/>
        <v>0</v>
      </c>
      <c r="AQ333" s="1769">
        <f t="shared" si="71"/>
        <v>0</v>
      </c>
      <c r="AR333" s="1769">
        <f t="shared" si="71"/>
        <v>0</v>
      </c>
      <c r="AS333" s="1769">
        <f t="shared" si="71"/>
        <v>0</v>
      </c>
      <c r="AT333" s="1769"/>
      <c r="AU333" s="1769"/>
      <c r="AV333" s="1916"/>
      <c r="AW333" s="1769"/>
      <c r="AX333" s="1769"/>
      <c r="AY333" s="1769"/>
      <c r="AZ333" s="1769"/>
      <c r="BA333" s="1769"/>
      <c r="BB333" s="1769"/>
      <c r="BC333" s="1769"/>
      <c r="BD333" s="1769"/>
      <c r="BE333" s="1769"/>
      <c r="BF333" s="1769"/>
      <c r="BG333" s="1769"/>
      <c r="BH333" s="1769"/>
      <c r="BI333" s="1769"/>
      <c r="BJ333" s="1769"/>
      <c r="BK333" s="1769"/>
      <c r="BL333" s="1769"/>
      <c r="BM333" s="1769"/>
      <c r="BN333" s="1769"/>
    </row>
    <row r="334" spans="1:66" s="673" customFormat="1" ht="12.75" x14ac:dyDescent="0.2">
      <c r="A334" s="714"/>
      <c r="B334" s="218" t="s">
        <v>699</v>
      </c>
      <c r="C334" s="1769">
        <f t="shared" si="68"/>
        <v>0</v>
      </c>
      <c r="D334" s="1769">
        <f t="shared" si="68"/>
        <v>0</v>
      </c>
      <c r="E334" s="1769">
        <f t="shared" si="68"/>
        <v>0</v>
      </c>
      <c r="F334" s="1769">
        <f t="shared" si="68"/>
        <v>0</v>
      </c>
      <c r="G334" s="1769">
        <f t="shared" si="68"/>
        <v>0</v>
      </c>
      <c r="H334" s="1769">
        <f t="shared" si="68"/>
        <v>0</v>
      </c>
      <c r="I334" s="1769">
        <f t="shared" si="68"/>
        <v>0</v>
      </c>
      <c r="J334" s="1769">
        <f t="shared" si="68"/>
        <v>0</v>
      </c>
      <c r="K334" s="1769">
        <f t="shared" si="68"/>
        <v>0</v>
      </c>
      <c r="L334" s="1769">
        <f t="shared" si="68"/>
        <v>0</v>
      </c>
      <c r="M334" s="1769">
        <f t="shared" si="69"/>
        <v>0</v>
      </c>
      <c r="N334" s="1769">
        <f t="shared" si="69"/>
        <v>0</v>
      </c>
      <c r="O334" s="1769">
        <f t="shared" si="69"/>
        <v>0</v>
      </c>
      <c r="P334" s="1769">
        <f t="shared" si="69"/>
        <v>0</v>
      </c>
      <c r="Q334" s="1769">
        <f t="shared" si="69"/>
        <v>0</v>
      </c>
      <c r="R334" s="1769">
        <f t="shared" si="69"/>
        <v>0</v>
      </c>
      <c r="S334" s="1769">
        <f t="shared" si="69"/>
        <v>0</v>
      </c>
      <c r="T334" s="1769">
        <f t="shared" si="69"/>
        <v>0</v>
      </c>
      <c r="U334" s="1769">
        <f t="shared" si="69"/>
        <v>0</v>
      </c>
      <c r="V334" s="1769">
        <f t="shared" si="69"/>
        <v>0</v>
      </c>
      <c r="W334" s="1769">
        <f t="shared" si="70"/>
        <v>0</v>
      </c>
      <c r="X334" s="1769">
        <f t="shared" si="70"/>
        <v>0</v>
      </c>
      <c r="Y334" s="1769">
        <f t="shared" si="70"/>
        <v>0</v>
      </c>
      <c r="Z334" s="1769">
        <f t="shared" si="70"/>
        <v>0</v>
      </c>
      <c r="AA334" s="1769">
        <f t="shared" si="70"/>
        <v>0</v>
      </c>
      <c r="AB334" s="1769">
        <f t="shared" si="70"/>
        <v>0</v>
      </c>
      <c r="AC334" s="1769">
        <f t="shared" si="70"/>
        <v>0</v>
      </c>
      <c r="AD334" s="1769">
        <f t="shared" si="70"/>
        <v>0</v>
      </c>
      <c r="AE334" s="1769">
        <f t="shared" si="70"/>
        <v>0</v>
      </c>
      <c r="AF334" s="1769">
        <f t="shared" si="70"/>
        <v>0</v>
      </c>
      <c r="AG334" s="1769">
        <f t="shared" si="71"/>
        <v>0</v>
      </c>
      <c r="AH334" s="1769">
        <f t="shared" si="71"/>
        <v>0</v>
      </c>
      <c r="AI334" s="1769">
        <f t="shared" si="71"/>
        <v>0</v>
      </c>
      <c r="AJ334" s="1769">
        <f t="shared" si="71"/>
        <v>0</v>
      </c>
      <c r="AK334" s="1769">
        <f t="shared" si="71"/>
        <v>0</v>
      </c>
      <c r="AL334" s="1769">
        <f t="shared" si="71"/>
        <v>0</v>
      </c>
      <c r="AM334" s="1769">
        <f t="shared" si="71"/>
        <v>0</v>
      </c>
      <c r="AN334" s="1769">
        <f t="shared" si="71"/>
        <v>0</v>
      </c>
      <c r="AO334" s="1769">
        <f t="shared" si="71"/>
        <v>0</v>
      </c>
      <c r="AP334" s="1769">
        <f t="shared" si="71"/>
        <v>0</v>
      </c>
      <c r="AQ334" s="1769">
        <f t="shared" si="71"/>
        <v>0</v>
      </c>
      <c r="AR334" s="1769">
        <f t="shared" si="71"/>
        <v>0</v>
      </c>
      <c r="AS334" s="1769">
        <f t="shared" si="71"/>
        <v>0</v>
      </c>
      <c r="AT334" s="1769"/>
      <c r="AU334" s="1769"/>
      <c r="AV334" s="1916"/>
      <c r="AW334" s="1769"/>
      <c r="AX334" s="1769"/>
      <c r="AY334" s="1769"/>
      <c r="AZ334" s="1769"/>
      <c r="BA334" s="1769"/>
      <c r="BB334" s="1769"/>
      <c r="BC334" s="1769"/>
      <c r="BD334" s="1769"/>
      <c r="BE334" s="1769"/>
      <c r="BF334" s="1769"/>
      <c r="BG334" s="1769"/>
      <c r="BH334" s="1769"/>
      <c r="BI334" s="1769"/>
      <c r="BJ334" s="1769"/>
      <c r="BK334" s="1769"/>
      <c r="BL334" s="1769"/>
      <c r="BM334" s="1769"/>
      <c r="BN334" s="1769"/>
    </row>
    <row r="335" spans="1:66" s="673" customFormat="1" ht="12.75" x14ac:dyDescent="0.2">
      <c r="A335" s="714"/>
      <c r="B335" s="1789" t="s">
        <v>700</v>
      </c>
      <c r="C335" s="1769">
        <f t="shared" si="68"/>
        <v>0</v>
      </c>
      <c r="D335" s="1769">
        <f t="shared" si="68"/>
        <v>0</v>
      </c>
      <c r="E335" s="1769">
        <f t="shared" si="68"/>
        <v>0</v>
      </c>
      <c r="F335" s="1769">
        <f t="shared" si="68"/>
        <v>0</v>
      </c>
      <c r="G335" s="1769">
        <f t="shared" si="68"/>
        <v>0</v>
      </c>
      <c r="H335" s="1769">
        <f t="shared" si="68"/>
        <v>0</v>
      </c>
      <c r="I335" s="1769">
        <f t="shared" si="68"/>
        <v>0</v>
      </c>
      <c r="J335" s="1769">
        <f t="shared" si="68"/>
        <v>0</v>
      </c>
      <c r="K335" s="1769">
        <f t="shared" si="68"/>
        <v>0</v>
      </c>
      <c r="L335" s="1769">
        <f t="shared" si="68"/>
        <v>0</v>
      </c>
      <c r="M335" s="1769">
        <f t="shared" si="69"/>
        <v>0</v>
      </c>
      <c r="N335" s="1769">
        <f t="shared" si="69"/>
        <v>0</v>
      </c>
      <c r="O335" s="1769">
        <f t="shared" si="69"/>
        <v>0</v>
      </c>
      <c r="P335" s="1769">
        <f t="shared" si="69"/>
        <v>0</v>
      </c>
      <c r="Q335" s="1769">
        <f t="shared" si="69"/>
        <v>0</v>
      </c>
      <c r="R335" s="1769">
        <f t="shared" si="69"/>
        <v>0</v>
      </c>
      <c r="S335" s="1769">
        <f t="shared" si="69"/>
        <v>0</v>
      </c>
      <c r="T335" s="1769">
        <f t="shared" si="69"/>
        <v>0</v>
      </c>
      <c r="U335" s="1769">
        <f t="shared" si="69"/>
        <v>0</v>
      </c>
      <c r="V335" s="1769">
        <f t="shared" si="69"/>
        <v>0</v>
      </c>
      <c r="W335" s="1769">
        <f t="shared" si="70"/>
        <v>0</v>
      </c>
      <c r="X335" s="1769">
        <f t="shared" si="70"/>
        <v>0</v>
      </c>
      <c r="Y335" s="1769">
        <f t="shared" si="70"/>
        <v>0</v>
      </c>
      <c r="Z335" s="1769">
        <f t="shared" si="70"/>
        <v>0</v>
      </c>
      <c r="AA335" s="1769">
        <f t="shared" si="70"/>
        <v>0</v>
      </c>
      <c r="AB335" s="1769">
        <f t="shared" si="70"/>
        <v>0</v>
      </c>
      <c r="AC335" s="1769">
        <f t="shared" si="70"/>
        <v>0</v>
      </c>
      <c r="AD335" s="1769">
        <f t="shared" si="70"/>
        <v>0</v>
      </c>
      <c r="AE335" s="1769">
        <f t="shared" si="70"/>
        <v>0</v>
      </c>
      <c r="AF335" s="1769">
        <f t="shared" si="70"/>
        <v>0</v>
      </c>
      <c r="AG335" s="1769">
        <f t="shared" si="71"/>
        <v>0</v>
      </c>
      <c r="AH335" s="1769">
        <f t="shared" si="71"/>
        <v>0</v>
      </c>
      <c r="AI335" s="1769">
        <f t="shared" si="71"/>
        <v>0</v>
      </c>
      <c r="AJ335" s="1769">
        <f t="shared" si="71"/>
        <v>0</v>
      </c>
      <c r="AK335" s="1769">
        <f t="shared" si="71"/>
        <v>0</v>
      </c>
      <c r="AL335" s="1769">
        <f t="shared" si="71"/>
        <v>0</v>
      </c>
      <c r="AM335" s="1769">
        <f t="shared" si="71"/>
        <v>0</v>
      </c>
      <c r="AN335" s="1769">
        <f t="shared" si="71"/>
        <v>0</v>
      </c>
      <c r="AO335" s="1769">
        <f t="shared" si="71"/>
        <v>0</v>
      </c>
      <c r="AP335" s="1769">
        <f t="shared" si="71"/>
        <v>0</v>
      </c>
      <c r="AQ335" s="1769">
        <f t="shared" si="71"/>
        <v>0</v>
      </c>
      <c r="AR335" s="1769">
        <f t="shared" si="71"/>
        <v>0</v>
      </c>
      <c r="AS335" s="1769">
        <f t="shared" si="71"/>
        <v>0</v>
      </c>
      <c r="AT335" s="1769"/>
      <c r="AU335" s="1769"/>
      <c r="AV335" s="1916"/>
      <c r="AW335" s="1769"/>
      <c r="AX335" s="1769"/>
      <c r="AY335" s="1769"/>
      <c r="AZ335" s="1769"/>
      <c r="BA335" s="1769"/>
      <c r="BB335" s="1769"/>
      <c r="BC335" s="1769"/>
      <c r="BD335" s="1769"/>
      <c r="BE335" s="1769"/>
      <c r="BF335" s="1769"/>
      <c r="BG335" s="1769"/>
      <c r="BH335" s="1769"/>
      <c r="BI335" s="1769"/>
      <c r="BJ335" s="1769"/>
      <c r="BK335" s="1769"/>
      <c r="BL335" s="1769"/>
      <c r="BM335" s="1769"/>
      <c r="BN335" s="1769"/>
    </row>
    <row r="336" spans="1:66" s="673" customFormat="1" ht="12.75" x14ac:dyDescent="0.2">
      <c r="A336" s="714"/>
      <c r="B336" s="1788" t="s">
        <v>697</v>
      </c>
      <c r="C336" s="1769">
        <f t="shared" si="68"/>
        <v>0</v>
      </c>
      <c r="D336" s="1769">
        <f t="shared" si="68"/>
        <v>0</v>
      </c>
      <c r="E336" s="1769">
        <f t="shared" si="68"/>
        <v>0</v>
      </c>
      <c r="F336" s="1769">
        <f t="shared" si="68"/>
        <v>0</v>
      </c>
      <c r="G336" s="1769">
        <f t="shared" si="68"/>
        <v>0</v>
      </c>
      <c r="H336" s="1769">
        <f t="shared" si="68"/>
        <v>0</v>
      </c>
      <c r="I336" s="1769">
        <f t="shared" si="68"/>
        <v>0</v>
      </c>
      <c r="J336" s="1769">
        <f t="shared" si="68"/>
        <v>0</v>
      </c>
      <c r="K336" s="1769">
        <f t="shared" si="68"/>
        <v>0</v>
      </c>
      <c r="L336" s="1769">
        <f t="shared" si="68"/>
        <v>0</v>
      </c>
      <c r="M336" s="1769">
        <f t="shared" si="69"/>
        <v>0</v>
      </c>
      <c r="N336" s="1769">
        <f t="shared" si="69"/>
        <v>0</v>
      </c>
      <c r="O336" s="1769">
        <f t="shared" si="69"/>
        <v>0</v>
      </c>
      <c r="P336" s="1769">
        <f t="shared" si="69"/>
        <v>0</v>
      </c>
      <c r="Q336" s="1769">
        <f t="shared" si="69"/>
        <v>0</v>
      </c>
      <c r="R336" s="1769">
        <f t="shared" si="69"/>
        <v>0</v>
      </c>
      <c r="S336" s="1769">
        <f t="shared" si="69"/>
        <v>0</v>
      </c>
      <c r="T336" s="1769">
        <f t="shared" si="69"/>
        <v>0</v>
      </c>
      <c r="U336" s="1769">
        <f t="shared" si="69"/>
        <v>0</v>
      </c>
      <c r="V336" s="1769">
        <f t="shared" si="69"/>
        <v>0</v>
      </c>
      <c r="W336" s="1769">
        <f t="shared" si="70"/>
        <v>0</v>
      </c>
      <c r="X336" s="1769">
        <f t="shared" si="70"/>
        <v>0</v>
      </c>
      <c r="Y336" s="1769">
        <f t="shared" si="70"/>
        <v>0</v>
      </c>
      <c r="Z336" s="1769">
        <f t="shared" si="70"/>
        <v>0</v>
      </c>
      <c r="AA336" s="1769">
        <f t="shared" si="70"/>
        <v>0</v>
      </c>
      <c r="AB336" s="1769">
        <f t="shared" si="70"/>
        <v>0</v>
      </c>
      <c r="AC336" s="1769">
        <f t="shared" si="70"/>
        <v>0</v>
      </c>
      <c r="AD336" s="1769">
        <f t="shared" si="70"/>
        <v>0</v>
      </c>
      <c r="AE336" s="1769">
        <f t="shared" si="70"/>
        <v>0</v>
      </c>
      <c r="AF336" s="1769">
        <f t="shared" si="70"/>
        <v>0</v>
      </c>
      <c r="AG336" s="1769">
        <f t="shared" si="71"/>
        <v>0</v>
      </c>
      <c r="AH336" s="1769">
        <f t="shared" si="71"/>
        <v>0</v>
      </c>
      <c r="AI336" s="1769">
        <f t="shared" si="71"/>
        <v>0</v>
      </c>
      <c r="AJ336" s="1769">
        <f t="shared" si="71"/>
        <v>0</v>
      </c>
      <c r="AK336" s="1769">
        <f t="shared" si="71"/>
        <v>0</v>
      </c>
      <c r="AL336" s="1769">
        <f t="shared" si="71"/>
        <v>0</v>
      </c>
      <c r="AM336" s="1769">
        <f t="shared" si="71"/>
        <v>0</v>
      </c>
      <c r="AN336" s="1769">
        <f t="shared" si="71"/>
        <v>0</v>
      </c>
      <c r="AO336" s="1769">
        <f t="shared" si="71"/>
        <v>0</v>
      </c>
      <c r="AP336" s="1769">
        <f t="shared" si="71"/>
        <v>0</v>
      </c>
      <c r="AQ336" s="1769">
        <f t="shared" si="71"/>
        <v>0</v>
      </c>
      <c r="AR336" s="1769">
        <f t="shared" si="71"/>
        <v>0</v>
      </c>
      <c r="AS336" s="1769">
        <f t="shared" si="71"/>
        <v>0</v>
      </c>
      <c r="AT336" s="1769"/>
      <c r="AU336" s="1769"/>
      <c r="AV336" s="1916"/>
      <c r="AW336" s="1769"/>
      <c r="AX336" s="1769"/>
      <c r="AY336" s="1769"/>
      <c r="AZ336" s="1769"/>
      <c r="BA336" s="1769"/>
      <c r="BB336" s="1769"/>
      <c r="BC336" s="1769"/>
      <c r="BD336" s="1769"/>
      <c r="BE336" s="1769"/>
      <c r="BF336" s="1769"/>
      <c r="BG336" s="1769"/>
      <c r="BH336" s="1769"/>
      <c r="BI336" s="1769"/>
      <c r="BJ336" s="1769"/>
      <c r="BK336" s="1769"/>
      <c r="BL336" s="1769"/>
      <c r="BM336" s="1769"/>
      <c r="BN336" s="1769"/>
    </row>
    <row r="337" spans="1:66" s="673" customFormat="1" ht="15" x14ac:dyDescent="0.2">
      <c r="A337" s="714"/>
      <c r="B337" s="591"/>
      <c r="C337" s="1667"/>
      <c r="D337" s="1667"/>
      <c r="E337" s="1667"/>
      <c r="F337" s="1667"/>
      <c r="G337" s="1667"/>
      <c r="H337" s="1667"/>
      <c r="I337" s="1667"/>
      <c r="J337" s="1667"/>
      <c r="K337" s="1667"/>
      <c r="L337" s="1667"/>
      <c r="M337" s="1667"/>
      <c r="N337" s="1667"/>
      <c r="O337" s="1667"/>
      <c r="P337" s="1667"/>
      <c r="Q337" s="1667"/>
      <c r="R337" s="1667"/>
      <c r="S337" s="1667"/>
      <c r="T337" s="1667"/>
      <c r="U337" s="1667"/>
      <c r="V337" s="1667"/>
      <c r="W337" s="1667"/>
      <c r="X337" s="1667"/>
      <c r="Y337" s="1667"/>
      <c r="Z337" s="1667"/>
      <c r="AA337" s="1667"/>
      <c r="AB337" s="1667"/>
      <c r="AC337" s="1667"/>
      <c r="AD337" s="1667"/>
      <c r="AE337" s="1667"/>
      <c r="AF337" s="1667"/>
      <c r="AG337" s="1667"/>
      <c r="AH337" s="1667"/>
      <c r="AI337" s="1667"/>
      <c r="AJ337" s="1667"/>
      <c r="AK337" s="1667"/>
      <c r="AL337" s="1667"/>
      <c r="AM337" s="1667"/>
      <c r="AN337" s="1667"/>
      <c r="AO337" s="1667"/>
      <c r="AP337" s="1667"/>
      <c r="AQ337" s="1667"/>
      <c r="AR337" s="1667"/>
      <c r="AS337" s="1667"/>
      <c r="AT337" s="1667"/>
      <c r="AU337" s="1667"/>
      <c r="AV337" s="1917"/>
      <c r="AW337" s="1667"/>
      <c r="AX337" s="1667"/>
      <c r="AY337" s="1667"/>
      <c r="AZ337" s="1667"/>
      <c r="BA337" s="1667"/>
      <c r="BB337" s="1667"/>
      <c r="BC337" s="1667"/>
      <c r="BD337" s="1667"/>
      <c r="BE337" s="1667"/>
      <c r="BF337" s="1667"/>
      <c r="BG337" s="1667"/>
      <c r="BH337" s="1667"/>
      <c r="BI337" s="1667"/>
      <c r="BJ337" s="1667"/>
      <c r="BK337" s="1667"/>
      <c r="BL337" s="1667"/>
      <c r="BM337" s="1667"/>
      <c r="BN337" s="1667"/>
    </row>
    <row r="338" spans="1:66" s="673" customFormat="1" ht="16.5" thickBot="1" x14ac:dyDescent="0.3">
      <c r="A338" s="714"/>
      <c r="B338" s="1316" t="s">
        <v>763</v>
      </c>
      <c r="C338" s="1807">
        <f>SUM(C303:C336)</f>
        <v>2999719.9286075151</v>
      </c>
      <c r="D338" s="1807">
        <f t="shared" ref="D338:AS338" si="72">SUM(D303:D336)</f>
        <v>1991904.6003730297</v>
      </c>
      <c r="E338" s="1807">
        <f t="shared" si="72"/>
        <v>507117.83170491736</v>
      </c>
      <c r="F338" s="1807">
        <f t="shared" si="72"/>
        <v>345135.99124772486</v>
      </c>
      <c r="G338" s="1807">
        <f t="shared" si="72"/>
        <v>0</v>
      </c>
      <c r="H338" s="1807">
        <f t="shared" si="72"/>
        <v>0</v>
      </c>
      <c r="I338" s="1807">
        <f t="shared" si="72"/>
        <v>49647.217361303468</v>
      </c>
      <c r="J338" s="1807">
        <f t="shared" si="72"/>
        <v>101496.06876182069</v>
      </c>
      <c r="K338" s="1807">
        <f t="shared" si="72"/>
        <v>0</v>
      </c>
      <c r="L338" s="1807">
        <f t="shared" si="72"/>
        <v>4418.2191587192538</v>
      </c>
      <c r="M338" s="1807">
        <f t="shared" si="72"/>
        <v>0</v>
      </c>
      <c r="N338" s="1807">
        <f t="shared" si="72"/>
        <v>0</v>
      </c>
      <c r="O338" s="1807">
        <f t="shared" si="72"/>
        <v>0</v>
      </c>
      <c r="P338" s="1807">
        <f t="shared" si="72"/>
        <v>0</v>
      </c>
      <c r="Q338" s="1807">
        <f t="shared" si="72"/>
        <v>0</v>
      </c>
      <c r="R338" s="1807">
        <f t="shared" si="72"/>
        <v>0</v>
      </c>
      <c r="S338" s="1807">
        <f t="shared" si="72"/>
        <v>0</v>
      </c>
      <c r="T338" s="1807">
        <f t="shared" si="72"/>
        <v>0</v>
      </c>
      <c r="U338" s="1807">
        <f t="shared" si="72"/>
        <v>0</v>
      </c>
      <c r="V338" s="1807">
        <f t="shared" si="72"/>
        <v>0</v>
      </c>
      <c r="W338" s="1807">
        <f t="shared" si="72"/>
        <v>0</v>
      </c>
      <c r="X338" s="1807">
        <f t="shared" si="72"/>
        <v>2999719.9286075151</v>
      </c>
      <c r="Y338" s="1807">
        <f t="shared" si="72"/>
        <v>0</v>
      </c>
      <c r="Z338" s="1807">
        <f t="shared" si="72"/>
        <v>0</v>
      </c>
      <c r="AA338" s="1807">
        <f t="shared" si="72"/>
        <v>0</v>
      </c>
      <c r="AB338" s="1807">
        <f t="shared" si="72"/>
        <v>0</v>
      </c>
      <c r="AC338" s="1807">
        <f t="shared" si="72"/>
        <v>0</v>
      </c>
      <c r="AD338" s="1807">
        <f t="shared" si="72"/>
        <v>0</v>
      </c>
      <c r="AE338" s="1807">
        <f t="shared" si="72"/>
        <v>0</v>
      </c>
      <c r="AF338" s="1807">
        <f t="shared" si="72"/>
        <v>0</v>
      </c>
      <c r="AG338" s="1807">
        <f t="shared" si="72"/>
        <v>0</v>
      </c>
      <c r="AH338" s="1807">
        <f t="shared" si="72"/>
        <v>0</v>
      </c>
      <c r="AI338" s="1807">
        <f t="shared" si="72"/>
        <v>0</v>
      </c>
      <c r="AJ338" s="1807">
        <f t="shared" si="72"/>
        <v>0</v>
      </c>
      <c r="AK338" s="1807">
        <f t="shared" si="72"/>
        <v>0</v>
      </c>
      <c r="AL338" s="1807">
        <f t="shared" si="72"/>
        <v>0</v>
      </c>
      <c r="AM338" s="1807">
        <f t="shared" si="72"/>
        <v>0</v>
      </c>
      <c r="AN338" s="1807">
        <f t="shared" si="72"/>
        <v>0</v>
      </c>
      <c r="AO338" s="1807">
        <f t="shared" si="72"/>
        <v>0</v>
      </c>
      <c r="AP338" s="1807">
        <f t="shared" si="72"/>
        <v>0</v>
      </c>
      <c r="AQ338" s="1807">
        <f t="shared" si="72"/>
        <v>0</v>
      </c>
      <c r="AR338" s="1807">
        <f t="shared" si="72"/>
        <v>0</v>
      </c>
      <c r="AS338" s="1807">
        <f t="shared" si="72"/>
        <v>0</v>
      </c>
      <c r="AT338" s="1791"/>
      <c r="AU338" s="1791"/>
      <c r="AV338" s="1918"/>
      <c r="AW338" s="1791"/>
      <c r="AX338" s="1791"/>
      <c r="AY338" s="1791"/>
      <c r="AZ338" s="1791"/>
      <c r="BA338" s="1791"/>
      <c r="BB338" s="1791"/>
      <c r="BC338" s="1791"/>
      <c r="BD338" s="1791"/>
      <c r="BE338" s="1791"/>
      <c r="BF338" s="1791"/>
      <c r="BG338" s="1791"/>
      <c r="BH338" s="1791"/>
      <c r="BI338" s="1791"/>
      <c r="BJ338" s="1791"/>
      <c r="BK338" s="1791"/>
      <c r="BL338" s="1791"/>
      <c r="BM338" s="1791"/>
      <c r="BN338" s="1791"/>
    </row>
    <row r="339" spans="1:66" s="673" customFormat="1" ht="15.75" thickTop="1" x14ac:dyDescent="0.2">
      <c r="A339" s="714"/>
      <c r="B339" s="714"/>
      <c r="C339" s="1667"/>
      <c r="D339" s="1666"/>
      <c r="E339" s="1783"/>
      <c r="F339" s="1666"/>
      <c r="G339" s="651"/>
      <c r="H339" s="651"/>
      <c r="I339" s="651"/>
      <c r="J339" s="651"/>
      <c r="K339" s="651"/>
      <c r="L339" s="651"/>
      <c r="M339" s="651"/>
      <c r="N339" s="651"/>
      <c r="O339" s="651"/>
      <c r="P339" s="651"/>
      <c r="Q339" s="651"/>
      <c r="R339" s="651"/>
      <c r="S339" s="651"/>
      <c r="T339" s="651"/>
      <c r="U339" s="651"/>
      <c r="V339" s="651"/>
      <c r="W339" s="651"/>
      <c r="X339" s="653"/>
      <c r="Y339" s="651"/>
      <c r="Z339" s="651"/>
      <c r="AA339" s="651"/>
      <c r="AB339" s="651"/>
      <c r="AC339" s="651"/>
      <c r="AD339" s="651"/>
      <c r="AE339" s="651"/>
      <c r="AF339" s="651"/>
      <c r="AG339" s="651"/>
      <c r="AH339" s="651"/>
      <c r="AI339" s="651"/>
      <c r="AJ339" s="651"/>
      <c r="AK339" s="651"/>
      <c r="AL339" s="651"/>
      <c r="AM339" s="651"/>
      <c r="AN339" s="651"/>
      <c r="AO339" s="651"/>
      <c r="AP339" s="651"/>
      <c r="AQ339" s="651"/>
      <c r="AR339" s="651"/>
      <c r="AS339" s="814"/>
      <c r="AV339" s="1712"/>
    </row>
    <row r="340" spans="1:66" s="673" customFormat="1" ht="15" x14ac:dyDescent="0.25">
      <c r="A340" s="1784"/>
      <c r="B340" s="714"/>
      <c r="C340" s="1667"/>
      <c r="D340" s="1666"/>
      <c r="E340" s="1783"/>
      <c r="F340" s="1666"/>
      <c r="G340" s="651"/>
      <c r="H340" s="651"/>
      <c r="I340" s="651"/>
      <c r="J340" s="651"/>
      <c r="K340" s="651"/>
      <c r="L340" s="651"/>
      <c r="M340" s="651"/>
      <c r="N340" s="651"/>
      <c r="O340" s="651"/>
      <c r="P340" s="651"/>
      <c r="Q340" s="651"/>
      <c r="R340" s="651"/>
      <c r="S340" s="651"/>
      <c r="T340" s="651"/>
      <c r="U340" s="651"/>
      <c r="V340" s="651"/>
      <c r="W340" s="651"/>
      <c r="X340" s="653"/>
      <c r="Y340" s="651"/>
      <c r="Z340" s="651"/>
      <c r="AA340" s="651"/>
      <c r="AB340" s="651"/>
      <c r="AC340" s="651"/>
      <c r="AD340" s="651"/>
      <c r="AE340" s="651"/>
      <c r="AF340" s="651"/>
      <c r="AG340" s="651"/>
      <c r="AH340" s="651"/>
      <c r="AI340" s="651"/>
      <c r="AJ340" s="651"/>
      <c r="AK340" s="651"/>
      <c r="AL340" s="651"/>
      <c r="AM340" s="651"/>
      <c r="AN340" s="651"/>
      <c r="AO340" s="651"/>
      <c r="AP340" s="651"/>
      <c r="AQ340" s="651"/>
      <c r="AR340" s="651"/>
      <c r="AS340" s="814"/>
      <c r="AV340" s="1712"/>
    </row>
    <row r="341" spans="1:66" s="673" customFormat="1" ht="15" x14ac:dyDescent="0.25">
      <c r="A341" s="1784"/>
      <c r="B341" s="714"/>
      <c r="C341" s="1667"/>
      <c r="D341" s="1666"/>
      <c r="E341" s="1783"/>
      <c r="F341" s="1666"/>
      <c r="G341" s="651"/>
      <c r="H341" s="651"/>
      <c r="I341" s="651"/>
      <c r="J341" s="651"/>
      <c r="K341" s="651"/>
      <c r="L341" s="651"/>
      <c r="M341" s="651"/>
      <c r="N341" s="651"/>
      <c r="O341" s="651"/>
      <c r="P341" s="651"/>
      <c r="Q341" s="651"/>
      <c r="R341" s="651"/>
      <c r="S341" s="651"/>
      <c r="T341" s="651"/>
      <c r="U341" s="651"/>
      <c r="V341" s="651"/>
      <c r="W341" s="651"/>
      <c r="X341" s="653"/>
      <c r="Y341" s="651"/>
      <c r="Z341" s="651"/>
      <c r="AA341" s="651"/>
      <c r="AB341" s="651"/>
      <c r="AC341" s="651"/>
      <c r="AD341" s="651"/>
      <c r="AE341" s="651"/>
      <c r="AF341" s="651"/>
      <c r="AG341" s="651"/>
      <c r="AH341" s="651"/>
      <c r="AI341" s="651"/>
      <c r="AJ341" s="651"/>
      <c r="AK341" s="651"/>
      <c r="AL341" s="651"/>
      <c r="AM341" s="651"/>
      <c r="AN341" s="651"/>
      <c r="AO341" s="651"/>
      <c r="AP341" s="651"/>
      <c r="AQ341" s="651"/>
      <c r="AR341" s="651"/>
      <c r="AS341" s="814"/>
      <c r="AV341" s="1712"/>
    </row>
    <row r="342" spans="1:66" s="673" customFormat="1" ht="15" x14ac:dyDescent="0.2">
      <c r="A342" s="714"/>
      <c r="B342" s="714"/>
      <c r="C342" s="1790"/>
      <c r="D342" s="1790"/>
      <c r="E342" s="1790"/>
      <c r="F342" s="1790"/>
      <c r="G342" s="1790"/>
      <c r="H342" s="1790"/>
      <c r="I342" s="1790"/>
      <c r="J342" s="1790"/>
      <c r="K342" s="1790"/>
      <c r="L342" s="1790"/>
      <c r="M342" s="1790"/>
      <c r="N342" s="1790"/>
      <c r="O342" s="1790"/>
      <c r="P342" s="1790"/>
      <c r="Q342" s="1790"/>
      <c r="R342" s="1790"/>
      <c r="S342" s="1790"/>
      <c r="T342" s="1790"/>
      <c r="U342" s="1790"/>
      <c r="V342" s="1790"/>
      <c r="W342" s="1790"/>
      <c r="X342" s="1790"/>
      <c r="Y342" s="1790"/>
      <c r="Z342" s="1790"/>
      <c r="AA342" s="1790"/>
      <c r="AB342" s="1790"/>
      <c r="AC342" s="1790"/>
      <c r="AD342" s="1790"/>
      <c r="AE342" s="1790"/>
      <c r="AF342" s="1790"/>
      <c r="AG342" s="1790"/>
      <c r="AH342" s="1790"/>
      <c r="AI342" s="1790"/>
      <c r="AJ342" s="1790"/>
      <c r="AK342" s="1790"/>
      <c r="AL342" s="1790"/>
      <c r="AM342" s="1790"/>
      <c r="AN342" s="1790"/>
      <c r="AO342" s="1790"/>
      <c r="AP342" s="1790"/>
      <c r="AQ342" s="1790"/>
      <c r="AR342" s="1790"/>
      <c r="AS342" s="1790"/>
      <c r="AV342" s="1712"/>
    </row>
    <row r="343" spans="1:66" s="673" customFormat="1" ht="15" x14ac:dyDescent="0.2">
      <c r="A343" s="1785"/>
      <c r="B343" s="714"/>
      <c r="C343" s="1667"/>
      <c r="D343" s="1666"/>
      <c r="E343" s="1783"/>
      <c r="F343" s="1666"/>
      <c r="G343" s="651"/>
      <c r="H343" s="651"/>
      <c r="I343" s="651"/>
      <c r="J343" s="651"/>
      <c r="K343" s="651"/>
      <c r="L343" s="651"/>
      <c r="M343" s="651"/>
      <c r="N343" s="651"/>
      <c r="O343" s="651"/>
      <c r="P343" s="651"/>
      <c r="Q343" s="651"/>
      <c r="R343" s="651"/>
      <c r="S343" s="651"/>
      <c r="T343" s="651"/>
      <c r="U343" s="651"/>
      <c r="V343" s="651"/>
      <c r="W343" s="651"/>
      <c r="X343" s="653"/>
      <c r="Y343" s="651"/>
      <c r="Z343" s="651"/>
      <c r="AA343" s="651"/>
      <c r="AB343" s="651"/>
      <c r="AC343" s="651"/>
      <c r="AD343" s="651"/>
      <c r="AE343" s="651"/>
      <c r="AF343" s="651"/>
      <c r="AG343" s="651"/>
      <c r="AH343" s="651"/>
      <c r="AI343" s="651"/>
      <c r="AJ343" s="651"/>
      <c r="AK343" s="651"/>
      <c r="AL343" s="651"/>
      <c r="AM343" s="651"/>
      <c r="AN343" s="651"/>
      <c r="AO343" s="651"/>
      <c r="AP343" s="651"/>
      <c r="AQ343" s="651"/>
      <c r="AR343" s="651"/>
      <c r="AS343" s="814"/>
      <c r="AV343" s="1712"/>
    </row>
    <row r="344" spans="1:66" s="673" customFormat="1" ht="15" x14ac:dyDescent="0.2">
      <c r="A344" s="1192"/>
      <c r="B344" s="714"/>
      <c r="C344" s="1667"/>
      <c r="D344" s="1666"/>
      <c r="E344" s="1783"/>
      <c r="F344" s="1666"/>
      <c r="G344" s="651"/>
      <c r="H344" s="651"/>
      <c r="I344" s="651"/>
      <c r="J344" s="651"/>
      <c r="K344" s="651"/>
      <c r="L344" s="651"/>
      <c r="M344" s="651"/>
      <c r="N344" s="651"/>
      <c r="O344" s="651"/>
      <c r="P344" s="651"/>
      <c r="Q344" s="651"/>
      <c r="R344" s="651"/>
      <c r="S344" s="651"/>
      <c r="T344" s="651"/>
      <c r="U344" s="651"/>
      <c r="V344" s="651"/>
      <c r="W344" s="651"/>
      <c r="X344" s="653"/>
      <c r="Y344" s="651"/>
      <c r="Z344" s="651"/>
      <c r="AA344" s="651"/>
      <c r="AB344" s="651"/>
      <c r="AC344" s="651"/>
      <c r="AD344" s="651"/>
      <c r="AE344" s="651"/>
      <c r="AF344" s="651"/>
      <c r="AG344" s="651"/>
      <c r="AH344" s="651"/>
      <c r="AI344" s="651"/>
      <c r="AJ344" s="651"/>
      <c r="AK344" s="651"/>
      <c r="AL344" s="651"/>
      <c r="AM344" s="651"/>
      <c r="AN344" s="651"/>
      <c r="AO344" s="651"/>
      <c r="AP344" s="651"/>
      <c r="AQ344" s="651"/>
      <c r="AR344" s="651"/>
      <c r="AS344" s="814"/>
      <c r="AV344" s="1712"/>
    </row>
    <row r="345" spans="1:66" s="673" customFormat="1" ht="15" x14ac:dyDescent="0.2">
      <c r="A345" s="1192"/>
      <c r="B345" s="714"/>
      <c r="C345" s="1667"/>
      <c r="D345" s="1666"/>
      <c r="E345" s="1783"/>
      <c r="F345" s="1666"/>
      <c r="G345" s="651"/>
      <c r="H345" s="651"/>
      <c r="I345" s="651"/>
      <c r="J345" s="651"/>
      <c r="K345" s="651"/>
      <c r="L345" s="651"/>
      <c r="M345" s="651"/>
      <c r="N345" s="651"/>
      <c r="O345" s="651"/>
      <c r="P345" s="651"/>
      <c r="Q345" s="651"/>
      <c r="R345" s="651"/>
      <c r="S345" s="651"/>
      <c r="T345" s="651"/>
      <c r="U345" s="651"/>
      <c r="V345" s="651"/>
      <c r="W345" s="651"/>
      <c r="X345" s="653"/>
      <c r="Y345" s="651"/>
      <c r="Z345" s="651"/>
      <c r="AA345" s="651"/>
      <c r="AB345" s="651"/>
      <c r="AC345" s="651"/>
      <c r="AD345" s="651"/>
      <c r="AE345" s="651"/>
      <c r="AF345" s="651"/>
      <c r="AG345" s="651"/>
      <c r="AH345" s="651"/>
      <c r="AI345" s="651"/>
      <c r="AJ345" s="651"/>
      <c r="AK345" s="651"/>
      <c r="AL345" s="651"/>
      <c r="AM345" s="651"/>
      <c r="AN345" s="651"/>
      <c r="AO345" s="651"/>
      <c r="AP345" s="651"/>
      <c r="AQ345" s="651"/>
      <c r="AR345" s="651"/>
      <c r="AS345" s="814"/>
      <c r="AV345" s="1712"/>
    </row>
    <row r="346" spans="1:66" s="673" customFormat="1" ht="15" x14ac:dyDescent="0.2">
      <c r="A346" s="1192"/>
      <c r="B346" s="714"/>
      <c r="C346" s="1667"/>
      <c r="D346" s="1666"/>
      <c r="E346" s="1783"/>
      <c r="F346" s="1666"/>
      <c r="G346" s="651"/>
      <c r="H346" s="651"/>
      <c r="I346" s="651"/>
      <c r="J346" s="651"/>
      <c r="K346" s="651"/>
      <c r="L346" s="651"/>
      <c r="M346" s="651"/>
      <c r="N346" s="651"/>
      <c r="O346" s="651"/>
      <c r="P346" s="651"/>
      <c r="Q346" s="651"/>
      <c r="R346" s="651"/>
      <c r="S346" s="651"/>
      <c r="T346" s="651"/>
      <c r="U346" s="651"/>
      <c r="V346" s="651"/>
      <c r="W346" s="651"/>
      <c r="X346" s="653"/>
      <c r="Y346" s="651"/>
      <c r="Z346" s="651"/>
      <c r="AA346" s="651"/>
      <c r="AB346" s="651"/>
      <c r="AC346" s="651"/>
      <c r="AD346" s="651"/>
      <c r="AE346" s="651"/>
      <c r="AF346" s="651"/>
      <c r="AG346" s="651"/>
      <c r="AH346" s="651"/>
      <c r="AI346" s="651"/>
      <c r="AJ346" s="651"/>
      <c r="AK346" s="651"/>
      <c r="AL346" s="651"/>
      <c r="AM346" s="651"/>
      <c r="AN346" s="651"/>
      <c r="AO346" s="651"/>
      <c r="AP346" s="651"/>
      <c r="AQ346" s="651"/>
      <c r="AR346" s="651"/>
      <c r="AS346" s="814"/>
      <c r="AV346" s="1712"/>
    </row>
    <row r="347" spans="1:66" s="673" customFormat="1" ht="15" x14ac:dyDescent="0.2">
      <c r="A347" s="1192"/>
      <c r="B347" s="714"/>
      <c r="C347" s="1667"/>
      <c r="D347" s="1666"/>
      <c r="E347" s="1783"/>
      <c r="F347" s="1666"/>
      <c r="G347" s="651"/>
      <c r="H347" s="651"/>
      <c r="I347" s="651"/>
      <c r="J347" s="651"/>
      <c r="K347" s="651"/>
      <c r="L347" s="651"/>
      <c r="M347" s="651"/>
      <c r="N347" s="651"/>
      <c r="O347" s="651"/>
      <c r="P347" s="651"/>
      <c r="Q347" s="651"/>
      <c r="R347" s="651"/>
      <c r="S347" s="651"/>
      <c r="T347" s="651"/>
      <c r="U347" s="651"/>
      <c r="V347" s="651"/>
      <c r="W347" s="651"/>
      <c r="X347" s="653"/>
      <c r="Y347" s="651"/>
      <c r="Z347" s="651"/>
      <c r="AA347" s="651"/>
      <c r="AB347" s="651"/>
      <c r="AC347" s="651"/>
      <c r="AD347" s="651"/>
      <c r="AE347" s="651"/>
      <c r="AF347" s="651"/>
      <c r="AG347" s="651"/>
      <c r="AH347" s="651"/>
      <c r="AI347" s="651"/>
      <c r="AJ347" s="651"/>
      <c r="AK347" s="651"/>
      <c r="AL347" s="651"/>
      <c r="AM347" s="651"/>
      <c r="AN347" s="651"/>
      <c r="AO347" s="651"/>
      <c r="AP347" s="651"/>
      <c r="AQ347" s="651"/>
      <c r="AR347" s="651"/>
      <c r="AS347" s="814"/>
      <c r="AV347" s="1712"/>
    </row>
    <row r="348" spans="1:66" s="673" customFormat="1" ht="15" x14ac:dyDescent="0.2">
      <c r="A348" s="1192"/>
      <c r="B348" s="714"/>
      <c r="C348" s="1667"/>
      <c r="D348" s="1666"/>
      <c r="E348" s="1783"/>
      <c r="F348" s="1666"/>
      <c r="G348" s="651"/>
      <c r="H348" s="651"/>
      <c r="I348" s="651"/>
      <c r="J348" s="651"/>
      <c r="K348" s="651"/>
      <c r="L348" s="651"/>
      <c r="M348" s="651"/>
      <c r="N348" s="651"/>
      <c r="O348" s="651"/>
      <c r="P348" s="651"/>
      <c r="Q348" s="651"/>
      <c r="R348" s="651"/>
      <c r="S348" s="651"/>
      <c r="T348" s="651"/>
      <c r="U348" s="651"/>
      <c r="V348" s="651"/>
      <c r="W348" s="651"/>
      <c r="X348" s="653"/>
      <c r="Y348" s="651"/>
      <c r="Z348" s="651"/>
      <c r="AA348" s="651"/>
      <c r="AB348" s="651"/>
      <c r="AC348" s="651"/>
      <c r="AD348" s="651"/>
      <c r="AE348" s="651"/>
      <c r="AF348" s="651"/>
      <c r="AG348" s="651"/>
      <c r="AH348" s="651"/>
      <c r="AI348" s="651"/>
      <c r="AJ348" s="651"/>
      <c r="AK348" s="651"/>
      <c r="AL348" s="651"/>
      <c r="AM348" s="651"/>
      <c r="AN348" s="651"/>
      <c r="AO348" s="651"/>
      <c r="AP348" s="651"/>
      <c r="AQ348" s="651"/>
      <c r="AR348" s="651"/>
      <c r="AS348" s="814"/>
      <c r="AV348" s="1712"/>
    </row>
    <row r="349" spans="1:66" s="673" customFormat="1" ht="15" x14ac:dyDescent="0.2">
      <c r="A349" s="1192"/>
      <c r="B349" s="714"/>
      <c r="C349" s="1667"/>
      <c r="D349" s="1666"/>
      <c r="E349" s="1783"/>
      <c r="F349" s="1666"/>
      <c r="G349" s="651"/>
      <c r="H349" s="651"/>
      <c r="I349" s="651"/>
      <c r="J349" s="651"/>
      <c r="K349" s="651"/>
      <c r="L349" s="651"/>
      <c r="M349" s="651"/>
      <c r="N349" s="651"/>
      <c r="O349" s="651"/>
      <c r="P349" s="651"/>
      <c r="Q349" s="651"/>
      <c r="R349" s="651"/>
      <c r="S349" s="651"/>
      <c r="T349" s="651"/>
      <c r="U349" s="651"/>
      <c r="V349" s="651"/>
      <c r="W349" s="651"/>
      <c r="X349" s="653"/>
      <c r="Y349" s="651"/>
      <c r="Z349" s="651"/>
      <c r="AA349" s="651"/>
      <c r="AB349" s="651"/>
      <c r="AC349" s="651"/>
      <c r="AD349" s="651"/>
      <c r="AE349" s="651"/>
      <c r="AF349" s="651"/>
      <c r="AG349" s="651"/>
      <c r="AH349" s="651"/>
      <c r="AI349" s="651"/>
      <c r="AJ349" s="651"/>
      <c r="AK349" s="651"/>
      <c r="AL349" s="651"/>
      <c r="AM349" s="651"/>
      <c r="AN349" s="651"/>
      <c r="AO349" s="651"/>
      <c r="AP349" s="651"/>
      <c r="AQ349" s="651"/>
      <c r="AR349" s="651"/>
      <c r="AS349" s="814"/>
      <c r="AV349" s="1712"/>
    </row>
    <row r="350" spans="1:66" s="673" customFormat="1" ht="15" x14ac:dyDescent="0.2">
      <c r="A350" s="1192"/>
      <c r="B350" s="714"/>
      <c r="C350" s="1667"/>
      <c r="D350" s="1666"/>
      <c r="E350" s="1783"/>
      <c r="F350" s="1666"/>
      <c r="G350" s="651"/>
      <c r="H350" s="651"/>
      <c r="I350" s="651"/>
      <c r="J350" s="651"/>
      <c r="K350" s="651"/>
      <c r="L350" s="651"/>
      <c r="M350" s="651"/>
      <c r="N350" s="651"/>
      <c r="O350" s="651"/>
      <c r="P350" s="651"/>
      <c r="Q350" s="651"/>
      <c r="R350" s="651"/>
      <c r="S350" s="651"/>
      <c r="T350" s="651"/>
      <c r="U350" s="651"/>
      <c r="V350" s="651"/>
      <c r="W350" s="651"/>
      <c r="X350" s="653"/>
      <c r="Y350" s="651"/>
      <c r="Z350" s="651"/>
      <c r="AA350" s="651"/>
      <c r="AB350" s="651"/>
      <c r="AC350" s="651"/>
      <c r="AD350" s="651"/>
      <c r="AE350" s="651"/>
      <c r="AF350" s="651"/>
      <c r="AG350" s="651"/>
      <c r="AH350" s="651"/>
      <c r="AI350" s="651"/>
      <c r="AJ350" s="651"/>
      <c r="AK350" s="651"/>
      <c r="AL350" s="651"/>
      <c r="AM350" s="651"/>
      <c r="AN350" s="651"/>
      <c r="AO350" s="651"/>
      <c r="AP350" s="651"/>
      <c r="AQ350" s="651"/>
      <c r="AR350" s="651"/>
      <c r="AS350" s="814"/>
      <c r="AV350" s="1712"/>
    </row>
    <row r="351" spans="1:66" s="673" customFormat="1" ht="15" x14ac:dyDescent="0.2">
      <c r="A351" s="1192"/>
      <c r="B351" s="714"/>
      <c r="C351" s="1667"/>
      <c r="D351" s="1666"/>
      <c r="E351" s="1783"/>
      <c r="F351" s="1666"/>
      <c r="G351" s="651"/>
      <c r="H351" s="651"/>
      <c r="I351" s="651"/>
      <c r="J351" s="651"/>
      <c r="K351" s="651"/>
      <c r="L351" s="651"/>
      <c r="M351" s="651"/>
      <c r="N351" s="651"/>
      <c r="O351" s="651"/>
      <c r="P351" s="651"/>
      <c r="Q351" s="651"/>
      <c r="R351" s="651"/>
      <c r="S351" s="651"/>
      <c r="T351" s="651"/>
      <c r="U351" s="651"/>
      <c r="V351" s="651"/>
      <c r="W351" s="651"/>
      <c r="X351" s="653"/>
      <c r="Y351" s="651"/>
      <c r="Z351" s="651"/>
      <c r="AA351" s="651"/>
      <c r="AB351" s="651"/>
      <c r="AC351" s="651"/>
      <c r="AD351" s="651"/>
      <c r="AE351" s="651"/>
      <c r="AF351" s="651"/>
      <c r="AG351" s="651"/>
      <c r="AH351" s="651"/>
      <c r="AI351" s="651"/>
      <c r="AJ351" s="651"/>
      <c r="AK351" s="651"/>
      <c r="AL351" s="651"/>
      <c r="AM351" s="651"/>
      <c r="AN351" s="651"/>
      <c r="AO351" s="651"/>
      <c r="AP351" s="651"/>
      <c r="AQ351" s="651"/>
      <c r="AR351" s="651"/>
      <c r="AS351" s="814"/>
      <c r="AV351" s="1712"/>
    </row>
    <row r="352" spans="1:66" s="673" customFormat="1" ht="15" x14ac:dyDescent="0.2">
      <c r="A352" s="1192"/>
      <c r="B352" s="714"/>
      <c r="C352" s="1667"/>
      <c r="D352" s="1666"/>
      <c r="E352" s="1783"/>
      <c r="F352" s="1666"/>
      <c r="G352" s="651"/>
      <c r="H352" s="651"/>
      <c r="I352" s="651"/>
      <c r="J352" s="651"/>
      <c r="K352" s="651"/>
      <c r="L352" s="651"/>
      <c r="M352" s="651"/>
      <c r="N352" s="651"/>
      <c r="O352" s="651"/>
      <c r="P352" s="651"/>
      <c r="Q352" s="651"/>
      <c r="R352" s="651"/>
      <c r="S352" s="651"/>
      <c r="T352" s="651"/>
      <c r="U352" s="651"/>
      <c r="V352" s="651"/>
      <c r="W352" s="651"/>
      <c r="X352" s="653"/>
      <c r="Y352" s="651"/>
      <c r="Z352" s="651"/>
      <c r="AA352" s="651"/>
      <c r="AB352" s="651"/>
      <c r="AC352" s="651"/>
      <c r="AD352" s="651"/>
      <c r="AE352" s="651"/>
      <c r="AF352" s="651"/>
      <c r="AG352" s="651"/>
      <c r="AH352" s="651"/>
      <c r="AI352" s="651"/>
      <c r="AJ352" s="651"/>
      <c r="AK352" s="651"/>
      <c r="AL352" s="651"/>
      <c r="AM352" s="651"/>
      <c r="AN352" s="651"/>
      <c r="AO352" s="651"/>
      <c r="AP352" s="651"/>
      <c r="AQ352" s="651"/>
      <c r="AR352" s="651"/>
      <c r="AS352" s="814"/>
      <c r="AV352" s="1712"/>
    </row>
    <row r="353" spans="1:48" s="673" customFormat="1" ht="15" x14ac:dyDescent="0.2">
      <c r="A353" s="1192"/>
      <c r="B353" s="714"/>
      <c r="C353" s="1667"/>
      <c r="D353" s="1666"/>
      <c r="E353" s="1783"/>
      <c r="F353" s="1666"/>
      <c r="G353" s="651"/>
      <c r="H353" s="651"/>
      <c r="I353" s="651"/>
      <c r="J353" s="651"/>
      <c r="K353" s="651"/>
      <c r="L353" s="651"/>
      <c r="M353" s="651"/>
      <c r="N353" s="651"/>
      <c r="O353" s="651"/>
      <c r="P353" s="651"/>
      <c r="Q353" s="651"/>
      <c r="R353" s="651"/>
      <c r="S353" s="651"/>
      <c r="T353" s="651"/>
      <c r="U353" s="651"/>
      <c r="V353" s="651"/>
      <c r="W353" s="651"/>
      <c r="X353" s="653"/>
      <c r="Y353" s="651"/>
      <c r="Z353" s="651"/>
      <c r="AA353" s="651"/>
      <c r="AB353" s="651"/>
      <c r="AC353" s="651"/>
      <c r="AD353" s="651"/>
      <c r="AE353" s="651"/>
      <c r="AF353" s="651"/>
      <c r="AG353" s="651"/>
      <c r="AH353" s="651"/>
      <c r="AI353" s="651"/>
      <c r="AJ353" s="651"/>
      <c r="AK353" s="651"/>
      <c r="AL353" s="651"/>
      <c r="AM353" s="651"/>
      <c r="AN353" s="651"/>
      <c r="AO353" s="651"/>
      <c r="AP353" s="651"/>
      <c r="AQ353" s="651"/>
      <c r="AR353" s="651"/>
      <c r="AS353" s="814"/>
      <c r="AV353" s="1712"/>
    </row>
    <row r="354" spans="1:48" s="673" customFormat="1" ht="15" x14ac:dyDescent="0.2">
      <c r="A354" s="1192"/>
      <c r="B354" s="714"/>
      <c r="C354" s="1667"/>
      <c r="D354" s="1666"/>
      <c r="E354" s="1783"/>
      <c r="F354" s="1666"/>
      <c r="G354" s="651"/>
      <c r="H354" s="651"/>
      <c r="I354" s="651"/>
      <c r="J354" s="651"/>
      <c r="K354" s="651"/>
      <c r="L354" s="651"/>
      <c r="M354" s="651"/>
      <c r="N354" s="651"/>
      <c r="O354" s="651"/>
      <c r="P354" s="651"/>
      <c r="Q354" s="651"/>
      <c r="R354" s="651"/>
      <c r="S354" s="651"/>
      <c r="T354" s="651"/>
      <c r="U354" s="651"/>
      <c r="V354" s="651"/>
      <c r="W354" s="651"/>
      <c r="X354" s="653"/>
      <c r="Y354" s="651"/>
      <c r="Z354" s="651"/>
      <c r="AA354" s="651"/>
      <c r="AB354" s="651"/>
      <c r="AC354" s="651"/>
      <c r="AD354" s="651"/>
      <c r="AE354" s="651"/>
      <c r="AF354" s="651"/>
      <c r="AG354" s="651"/>
      <c r="AH354" s="651"/>
      <c r="AI354" s="651"/>
      <c r="AJ354" s="651"/>
      <c r="AK354" s="651"/>
      <c r="AL354" s="651"/>
      <c r="AM354" s="651"/>
      <c r="AN354" s="651"/>
      <c r="AO354" s="651"/>
      <c r="AP354" s="651"/>
      <c r="AQ354" s="651"/>
      <c r="AR354" s="651"/>
      <c r="AS354" s="814"/>
      <c r="AV354" s="1712"/>
    </row>
    <row r="355" spans="1:48" s="673" customFormat="1" ht="15" x14ac:dyDescent="0.2">
      <c r="A355" s="1192"/>
      <c r="B355" s="714"/>
      <c r="C355" s="1667"/>
      <c r="D355" s="1666"/>
      <c r="E355" s="1783"/>
      <c r="F355" s="1666"/>
      <c r="G355" s="651"/>
      <c r="H355" s="651"/>
      <c r="I355" s="651"/>
      <c r="J355" s="651"/>
      <c r="K355" s="651"/>
      <c r="L355" s="651"/>
      <c r="M355" s="651"/>
      <c r="N355" s="651"/>
      <c r="O355" s="651"/>
      <c r="P355" s="651"/>
      <c r="Q355" s="651"/>
      <c r="R355" s="651"/>
      <c r="S355" s="651"/>
      <c r="T355" s="651"/>
      <c r="U355" s="651"/>
      <c r="V355" s="651"/>
      <c r="W355" s="651"/>
      <c r="X355" s="653"/>
      <c r="Y355" s="651"/>
      <c r="Z355" s="651"/>
      <c r="AA355" s="651"/>
      <c r="AB355" s="651"/>
      <c r="AC355" s="651"/>
      <c r="AD355" s="651"/>
      <c r="AE355" s="651"/>
      <c r="AF355" s="651"/>
      <c r="AG355" s="651"/>
      <c r="AH355" s="651"/>
      <c r="AI355" s="651"/>
      <c r="AJ355" s="651"/>
      <c r="AK355" s="651"/>
      <c r="AL355" s="651"/>
      <c r="AM355" s="651"/>
      <c r="AN355" s="651"/>
      <c r="AO355" s="651"/>
      <c r="AP355" s="651"/>
      <c r="AQ355" s="651"/>
      <c r="AR355" s="651"/>
      <c r="AS355" s="814"/>
      <c r="AV355" s="1712"/>
    </row>
    <row r="356" spans="1:48" s="673" customFormat="1" ht="15" x14ac:dyDescent="0.2">
      <c r="A356" s="1192"/>
      <c r="B356" s="714"/>
      <c r="C356" s="1667"/>
      <c r="D356" s="1666"/>
      <c r="E356" s="1783"/>
      <c r="F356" s="1666"/>
      <c r="G356" s="651"/>
      <c r="H356" s="651"/>
      <c r="I356" s="651"/>
      <c r="J356" s="651"/>
      <c r="K356" s="651"/>
      <c r="L356" s="651"/>
      <c r="M356" s="651"/>
      <c r="N356" s="651"/>
      <c r="O356" s="651"/>
      <c r="P356" s="651"/>
      <c r="Q356" s="651"/>
      <c r="R356" s="651"/>
      <c r="S356" s="651"/>
      <c r="T356" s="651"/>
      <c r="U356" s="651"/>
      <c r="V356" s="651"/>
      <c r="W356" s="651"/>
      <c r="X356" s="653"/>
      <c r="Y356" s="651"/>
      <c r="Z356" s="651"/>
      <c r="AA356" s="651"/>
      <c r="AB356" s="651"/>
      <c r="AC356" s="651"/>
      <c r="AD356" s="651"/>
      <c r="AE356" s="651"/>
      <c r="AF356" s="651"/>
      <c r="AG356" s="651"/>
      <c r="AH356" s="651"/>
      <c r="AI356" s="651"/>
      <c r="AJ356" s="651"/>
      <c r="AK356" s="651"/>
      <c r="AL356" s="651"/>
      <c r="AM356" s="651"/>
      <c r="AN356" s="651"/>
      <c r="AO356" s="651"/>
      <c r="AP356" s="651"/>
      <c r="AQ356" s="651"/>
      <c r="AR356" s="651"/>
      <c r="AS356" s="814"/>
      <c r="AV356" s="1712"/>
    </row>
    <row r="357" spans="1:48" s="673" customFormat="1" ht="15" x14ac:dyDescent="0.2">
      <c r="A357" s="1192"/>
      <c r="B357" s="714"/>
      <c r="C357" s="1667"/>
      <c r="D357" s="1666"/>
      <c r="E357" s="1783"/>
      <c r="F357" s="1666"/>
      <c r="G357" s="651"/>
      <c r="H357" s="651"/>
      <c r="I357" s="651"/>
      <c r="J357" s="651"/>
      <c r="K357" s="651"/>
      <c r="L357" s="651"/>
      <c r="M357" s="651"/>
      <c r="N357" s="651"/>
      <c r="O357" s="651"/>
      <c r="P357" s="651"/>
      <c r="Q357" s="651"/>
      <c r="R357" s="651"/>
      <c r="S357" s="651"/>
      <c r="T357" s="651"/>
      <c r="U357" s="651"/>
      <c r="V357" s="651"/>
      <c r="W357" s="651"/>
      <c r="X357" s="653"/>
      <c r="Y357" s="651"/>
      <c r="Z357" s="651"/>
      <c r="AA357" s="651"/>
      <c r="AB357" s="651"/>
      <c r="AC357" s="651"/>
      <c r="AD357" s="651"/>
      <c r="AE357" s="651"/>
      <c r="AF357" s="651"/>
      <c r="AG357" s="651"/>
      <c r="AH357" s="651"/>
      <c r="AI357" s="651"/>
      <c r="AJ357" s="651"/>
      <c r="AK357" s="651"/>
      <c r="AL357" s="651"/>
      <c r="AM357" s="651"/>
      <c r="AN357" s="651"/>
      <c r="AO357" s="651"/>
      <c r="AP357" s="651"/>
      <c r="AQ357" s="651"/>
      <c r="AR357" s="651"/>
      <c r="AS357" s="814"/>
      <c r="AV357" s="1712"/>
    </row>
    <row r="358" spans="1:48" s="673" customFormat="1" ht="15" x14ac:dyDescent="0.2">
      <c r="A358" s="1192"/>
      <c r="B358" s="714"/>
      <c r="C358" s="1667"/>
      <c r="D358" s="1666"/>
      <c r="E358" s="1783"/>
      <c r="F358" s="1666"/>
      <c r="G358" s="651"/>
      <c r="H358" s="651"/>
      <c r="I358" s="651"/>
      <c r="J358" s="651"/>
      <c r="K358" s="651"/>
      <c r="L358" s="651"/>
      <c r="M358" s="651"/>
      <c r="N358" s="651"/>
      <c r="O358" s="651"/>
      <c r="P358" s="651"/>
      <c r="Q358" s="651"/>
      <c r="R358" s="651"/>
      <c r="S358" s="651"/>
      <c r="T358" s="651"/>
      <c r="U358" s="651"/>
      <c r="V358" s="651"/>
      <c r="W358" s="651"/>
      <c r="X358" s="653"/>
      <c r="Y358" s="651"/>
      <c r="Z358" s="651"/>
      <c r="AA358" s="651"/>
      <c r="AB358" s="651"/>
      <c r="AC358" s="651"/>
      <c r="AD358" s="651"/>
      <c r="AE358" s="651"/>
      <c r="AF358" s="651"/>
      <c r="AG358" s="651"/>
      <c r="AH358" s="651"/>
      <c r="AI358" s="651"/>
      <c r="AJ358" s="651"/>
      <c r="AK358" s="651"/>
      <c r="AL358" s="651"/>
      <c r="AM358" s="651"/>
      <c r="AN358" s="651"/>
      <c r="AO358" s="651"/>
      <c r="AP358" s="651"/>
      <c r="AQ358" s="651"/>
      <c r="AR358" s="651"/>
      <c r="AS358" s="814"/>
      <c r="AV358" s="1712"/>
    </row>
    <row r="359" spans="1:48" s="673" customFormat="1" ht="15" x14ac:dyDescent="0.2">
      <c r="A359" s="1192"/>
      <c r="B359" s="714"/>
      <c r="C359" s="1667"/>
      <c r="D359" s="1666"/>
      <c r="E359" s="1783"/>
      <c r="F359" s="1666"/>
      <c r="G359" s="651"/>
      <c r="H359" s="651"/>
      <c r="I359" s="651"/>
      <c r="J359" s="651"/>
      <c r="K359" s="651"/>
      <c r="L359" s="651"/>
      <c r="M359" s="651"/>
      <c r="N359" s="651"/>
      <c r="O359" s="651"/>
      <c r="P359" s="651"/>
      <c r="Q359" s="651"/>
      <c r="R359" s="651"/>
      <c r="S359" s="651"/>
      <c r="T359" s="651"/>
      <c r="U359" s="651"/>
      <c r="V359" s="651"/>
      <c r="W359" s="651"/>
      <c r="X359" s="653"/>
      <c r="Y359" s="651"/>
      <c r="Z359" s="651"/>
      <c r="AA359" s="651"/>
      <c r="AB359" s="651"/>
      <c r="AC359" s="651"/>
      <c r="AD359" s="651"/>
      <c r="AE359" s="651"/>
      <c r="AF359" s="651"/>
      <c r="AG359" s="651"/>
      <c r="AH359" s="651"/>
      <c r="AI359" s="651"/>
      <c r="AJ359" s="651"/>
      <c r="AK359" s="651"/>
      <c r="AL359" s="651"/>
      <c r="AM359" s="651"/>
      <c r="AN359" s="651"/>
      <c r="AO359" s="651"/>
      <c r="AP359" s="651"/>
      <c r="AQ359" s="651"/>
      <c r="AR359" s="651"/>
      <c r="AS359" s="814"/>
      <c r="AV359" s="1712"/>
    </row>
    <row r="360" spans="1:48" s="673" customFormat="1" ht="15" x14ac:dyDescent="0.2">
      <c r="A360" s="1192"/>
      <c r="B360" s="714"/>
      <c r="C360" s="1667"/>
      <c r="D360" s="1666"/>
      <c r="E360" s="1783"/>
      <c r="F360" s="1666"/>
      <c r="G360" s="651"/>
      <c r="H360" s="651"/>
      <c r="I360" s="651"/>
      <c r="J360" s="651"/>
      <c r="K360" s="651"/>
      <c r="L360" s="651"/>
      <c r="M360" s="651"/>
      <c r="N360" s="651"/>
      <c r="O360" s="651"/>
      <c r="P360" s="651"/>
      <c r="Q360" s="651"/>
      <c r="R360" s="651"/>
      <c r="S360" s="651"/>
      <c r="T360" s="651"/>
      <c r="U360" s="651"/>
      <c r="V360" s="651"/>
      <c r="W360" s="651"/>
      <c r="X360" s="653"/>
      <c r="Y360" s="651"/>
      <c r="Z360" s="651"/>
      <c r="AA360" s="651"/>
      <c r="AB360" s="651"/>
      <c r="AC360" s="651"/>
      <c r="AD360" s="651"/>
      <c r="AE360" s="651"/>
      <c r="AF360" s="651"/>
      <c r="AG360" s="651"/>
      <c r="AH360" s="651"/>
      <c r="AI360" s="651"/>
      <c r="AJ360" s="651"/>
      <c r="AK360" s="651"/>
      <c r="AL360" s="651"/>
      <c r="AM360" s="651"/>
      <c r="AN360" s="651"/>
      <c r="AO360" s="651"/>
      <c r="AP360" s="651"/>
      <c r="AQ360" s="651"/>
      <c r="AR360" s="651"/>
      <c r="AS360" s="814"/>
      <c r="AV360" s="1712"/>
    </row>
    <row r="361" spans="1:48" s="673" customFormat="1" ht="15" x14ac:dyDescent="0.2">
      <c r="A361" s="1192"/>
      <c r="B361" s="714"/>
      <c r="C361" s="1667"/>
      <c r="D361" s="1666"/>
      <c r="E361" s="1783"/>
      <c r="F361" s="1666"/>
      <c r="G361" s="651"/>
      <c r="H361" s="651"/>
      <c r="I361" s="651"/>
      <c r="J361" s="651"/>
      <c r="K361" s="651"/>
      <c r="L361" s="651"/>
      <c r="M361" s="651"/>
      <c r="N361" s="651"/>
      <c r="O361" s="651"/>
      <c r="P361" s="651"/>
      <c r="Q361" s="651"/>
      <c r="R361" s="651"/>
      <c r="S361" s="651"/>
      <c r="T361" s="651"/>
      <c r="U361" s="651"/>
      <c r="V361" s="651"/>
      <c r="W361" s="651"/>
      <c r="X361" s="653"/>
      <c r="Y361" s="651"/>
      <c r="Z361" s="651"/>
      <c r="AA361" s="651"/>
      <c r="AB361" s="651"/>
      <c r="AC361" s="651"/>
      <c r="AD361" s="651"/>
      <c r="AE361" s="651"/>
      <c r="AF361" s="651"/>
      <c r="AG361" s="651"/>
      <c r="AH361" s="651"/>
      <c r="AI361" s="651"/>
      <c r="AJ361" s="651"/>
      <c r="AK361" s="651"/>
      <c r="AL361" s="651"/>
      <c r="AM361" s="651"/>
      <c r="AN361" s="651"/>
      <c r="AO361" s="651"/>
      <c r="AP361" s="651"/>
      <c r="AQ361" s="651"/>
      <c r="AR361" s="651"/>
      <c r="AS361" s="814"/>
      <c r="AV361" s="1712"/>
    </row>
    <row r="362" spans="1:48" s="673" customFormat="1" ht="15" x14ac:dyDescent="0.2">
      <c r="A362" s="1192"/>
      <c r="B362" s="714"/>
      <c r="C362" s="1667"/>
      <c r="D362" s="1666"/>
      <c r="E362" s="1783"/>
      <c r="F362" s="1666"/>
      <c r="G362" s="651"/>
      <c r="H362" s="651"/>
      <c r="I362" s="651"/>
      <c r="J362" s="651"/>
      <c r="K362" s="651"/>
      <c r="L362" s="651"/>
      <c r="M362" s="651"/>
      <c r="N362" s="651"/>
      <c r="O362" s="651"/>
      <c r="P362" s="651"/>
      <c r="Q362" s="651"/>
      <c r="R362" s="651"/>
      <c r="S362" s="651"/>
      <c r="T362" s="651"/>
      <c r="U362" s="651"/>
      <c r="V362" s="651"/>
      <c r="W362" s="651"/>
      <c r="X362" s="653"/>
      <c r="Y362" s="651"/>
      <c r="Z362" s="651"/>
      <c r="AA362" s="651"/>
      <c r="AB362" s="651"/>
      <c r="AC362" s="651"/>
      <c r="AD362" s="651"/>
      <c r="AE362" s="651"/>
      <c r="AF362" s="651"/>
      <c r="AG362" s="651"/>
      <c r="AH362" s="651"/>
      <c r="AI362" s="651"/>
      <c r="AJ362" s="651"/>
      <c r="AK362" s="651"/>
      <c r="AL362" s="651"/>
      <c r="AM362" s="651"/>
      <c r="AN362" s="651"/>
      <c r="AO362" s="651"/>
      <c r="AP362" s="651"/>
      <c r="AQ362" s="651"/>
      <c r="AR362" s="651"/>
      <c r="AS362" s="814"/>
      <c r="AV362" s="1712"/>
    </row>
    <row r="363" spans="1:48" s="673" customFormat="1" ht="15" x14ac:dyDescent="0.2">
      <c r="A363" s="1192"/>
      <c r="B363" s="714"/>
      <c r="C363" s="1667"/>
      <c r="D363" s="1666"/>
      <c r="E363" s="1783"/>
      <c r="F363" s="1666"/>
      <c r="G363" s="651"/>
      <c r="H363" s="651"/>
      <c r="I363" s="651"/>
      <c r="J363" s="651"/>
      <c r="K363" s="651"/>
      <c r="L363" s="651"/>
      <c r="M363" s="651"/>
      <c r="N363" s="651"/>
      <c r="O363" s="651"/>
      <c r="P363" s="651"/>
      <c r="Q363" s="651"/>
      <c r="R363" s="651"/>
      <c r="S363" s="651"/>
      <c r="T363" s="651"/>
      <c r="U363" s="651"/>
      <c r="V363" s="651"/>
      <c r="W363" s="651"/>
      <c r="X363" s="653"/>
      <c r="Y363" s="651"/>
      <c r="Z363" s="651"/>
      <c r="AA363" s="651"/>
      <c r="AB363" s="651"/>
      <c r="AC363" s="651"/>
      <c r="AD363" s="651"/>
      <c r="AE363" s="651"/>
      <c r="AF363" s="651"/>
      <c r="AG363" s="651"/>
      <c r="AH363" s="651"/>
      <c r="AI363" s="651"/>
      <c r="AJ363" s="651"/>
      <c r="AK363" s="651"/>
      <c r="AL363" s="651"/>
      <c r="AM363" s="651"/>
      <c r="AN363" s="651"/>
      <c r="AO363" s="651"/>
      <c r="AP363" s="651"/>
      <c r="AQ363" s="651"/>
      <c r="AR363" s="651"/>
      <c r="AS363" s="814"/>
      <c r="AV363" s="1712"/>
    </row>
    <row r="364" spans="1:48" s="673" customFormat="1" ht="15" x14ac:dyDescent="0.2">
      <c r="A364" s="1192"/>
      <c r="B364" s="714"/>
      <c r="C364" s="1667"/>
      <c r="D364" s="1666"/>
      <c r="E364" s="1783"/>
      <c r="F364" s="1666"/>
      <c r="G364" s="651"/>
      <c r="H364" s="651"/>
      <c r="I364" s="651"/>
      <c r="J364" s="651"/>
      <c r="K364" s="651"/>
      <c r="L364" s="651"/>
      <c r="M364" s="651"/>
      <c r="N364" s="651"/>
      <c r="O364" s="651"/>
      <c r="P364" s="651"/>
      <c r="Q364" s="651"/>
      <c r="R364" s="651"/>
      <c r="S364" s="651"/>
      <c r="T364" s="651"/>
      <c r="U364" s="651"/>
      <c r="V364" s="651"/>
      <c r="W364" s="651"/>
      <c r="X364" s="653"/>
      <c r="Y364" s="651"/>
      <c r="Z364" s="651"/>
      <c r="AA364" s="651"/>
      <c r="AB364" s="651"/>
      <c r="AC364" s="651"/>
      <c r="AD364" s="651"/>
      <c r="AE364" s="651"/>
      <c r="AF364" s="651"/>
      <c r="AG364" s="651"/>
      <c r="AH364" s="651"/>
      <c r="AI364" s="651"/>
      <c r="AJ364" s="651"/>
      <c r="AK364" s="651"/>
      <c r="AL364" s="651"/>
      <c r="AM364" s="651"/>
      <c r="AN364" s="651"/>
      <c r="AO364" s="651"/>
      <c r="AP364" s="651"/>
      <c r="AQ364" s="651"/>
      <c r="AR364" s="651"/>
      <c r="AS364" s="814"/>
      <c r="AV364" s="1712"/>
    </row>
    <row r="365" spans="1:48" s="673" customFormat="1" ht="15" x14ac:dyDescent="0.2">
      <c r="A365" s="1192"/>
      <c r="B365" s="714"/>
      <c r="C365" s="1667"/>
      <c r="D365" s="1666"/>
      <c r="E365" s="1783"/>
      <c r="F365" s="1666"/>
      <c r="G365" s="651"/>
      <c r="H365" s="651"/>
      <c r="I365" s="651"/>
      <c r="J365" s="651"/>
      <c r="K365" s="651"/>
      <c r="L365" s="651"/>
      <c r="M365" s="651"/>
      <c r="N365" s="651"/>
      <c r="O365" s="651"/>
      <c r="P365" s="651"/>
      <c r="Q365" s="651"/>
      <c r="R365" s="651"/>
      <c r="S365" s="651"/>
      <c r="T365" s="651"/>
      <c r="U365" s="651"/>
      <c r="V365" s="651"/>
      <c r="W365" s="651"/>
      <c r="X365" s="653"/>
      <c r="Y365" s="651"/>
      <c r="Z365" s="651"/>
      <c r="AA365" s="651"/>
      <c r="AB365" s="651"/>
      <c r="AC365" s="651"/>
      <c r="AD365" s="651"/>
      <c r="AE365" s="651"/>
      <c r="AF365" s="651"/>
      <c r="AG365" s="651"/>
      <c r="AH365" s="651"/>
      <c r="AI365" s="651"/>
      <c r="AJ365" s="651"/>
      <c r="AK365" s="651"/>
      <c r="AL365" s="651"/>
      <c r="AM365" s="651"/>
      <c r="AN365" s="651"/>
      <c r="AO365" s="651"/>
      <c r="AP365" s="651"/>
      <c r="AQ365" s="651"/>
      <c r="AR365" s="651"/>
      <c r="AS365" s="814"/>
      <c r="AV365" s="1712"/>
    </row>
    <row r="366" spans="1:48" s="673" customFormat="1" ht="15" x14ac:dyDescent="0.2">
      <c r="A366" s="1192"/>
      <c r="B366" s="714"/>
      <c r="C366" s="1667"/>
      <c r="D366" s="1666"/>
      <c r="E366" s="1783"/>
      <c r="F366" s="1666"/>
      <c r="G366" s="651"/>
      <c r="H366" s="651"/>
      <c r="I366" s="651"/>
      <c r="J366" s="651"/>
      <c r="K366" s="651"/>
      <c r="L366" s="651"/>
      <c r="M366" s="651"/>
      <c r="N366" s="651"/>
      <c r="O366" s="651"/>
      <c r="P366" s="651"/>
      <c r="Q366" s="651"/>
      <c r="R366" s="651"/>
      <c r="S366" s="651"/>
      <c r="T366" s="651"/>
      <c r="U366" s="651"/>
      <c r="V366" s="651"/>
      <c r="W366" s="651"/>
      <c r="X366" s="653"/>
      <c r="Y366" s="651"/>
      <c r="Z366" s="651"/>
      <c r="AA366" s="651"/>
      <c r="AB366" s="651"/>
      <c r="AC366" s="651"/>
      <c r="AD366" s="651"/>
      <c r="AE366" s="651"/>
      <c r="AF366" s="651"/>
      <c r="AG366" s="651"/>
      <c r="AH366" s="651"/>
      <c r="AI366" s="651"/>
      <c r="AJ366" s="651"/>
      <c r="AK366" s="651"/>
      <c r="AL366" s="651"/>
      <c r="AM366" s="651"/>
      <c r="AN366" s="651"/>
      <c r="AO366" s="651"/>
      <c r="AP366" s="651"/>
      <c r="AQ366" s="651"/>
      <c r="AR366" s="651"/>
      <c r="AS366" s="814"/>
      <c r="AV366" s="1712"/>
    </row>
    <row r="367" spans="1:48" s="673" customFormat="1" ht="15" x14ac:dyDescent="0.2">
      <c r="A367" s="1192"/>
      <c r="B367" s="714"/>
      <c r="C367" s="1667"/>
      <c r="D367" s="1666"/>
      <c r="E367" s="1783"/>
      <c r="F367" s="1666"/>
      <c r="G367" s="651"/>
      <c r="H367" s="651"/>
      <c r="I367" s="651"/>
      <c r="J367" s="651"/>
      <c r="K367" s="651"/>
      <c r="L367" s="651"/>
      <c r="M367" s="651"/>
      <c r="N367" s="651"/>
      <c r="O367" s="651"/>
      <c r="P367" s="651"/>
      <c r="Q367" s="651"/>
      <c r="R367" s="651"/>
      <c r="S367" s="651"/>
      <c r="T367" s="651"/>
      <c r="U367" s="651"/>
      <c r="V367" s="651"/>
      <c r="W367" s="651"/>
      <c r="X367" s="653"/>
      <c r="Y367" s="651"/>
      <c r="Z367" s="651"/>
      <c r="AA367" s="651"/>
      <c r="AB367" s="651"/>
      <c r="AC367" s="651"/>
      <c r="AD367" s="651"/>
      <c r="AE367" s="651"/>
      <c r="AF367" s="651"/>
      <c r="AG367" s="651"/>
      <c r="AH367" s="651"/>
      <c r="AI367" s="651"/>
      <c r="AJ367" s="651"/>
      <c r="AK367" s="651"/>
      <c r="AL367" s="651"/>
      <c r="AM367" s="651"/>
      <c r="AN367" s="651"/>
      <c r="AO367" s="651"/>
      <c r="AP367" s="651"/>
      <c r="AQ367" s="651"/>
      <c r="AR367" s="651"/>
      <c r="AS367" s="814"/>
      <c r="AV367" s="1712"/>
    </row>
    <row r="368" spans="1:48" s="673" customFormat="1" ht="15" x14ac:dyDescent="0.2">
      <c r="A368" s="1192"/>
      <c r="B368" s="714"/>
      <c r="C368" s="1667"/>
      <c r="D368" s="1666"/>
      <c r="E368" s="1783"/>
      <c r="F368" s="1666"/>
      <c r="G368" s="651"/>
      <c r="H368" s="651"/>
      <c r="I368" s="651"/>
      <c r="J368" s="651"/>
      <c r="K368" s="651"/>
      <c r="L368" s="651"/>
      <c r="M368" s="651"/>
      <c r="N368" s="651"/>
      <c r="O368" s="651"/>
      <c r="P368" s="651"/>
      <c r="Q368" s="651"/>
      <c r="R368" s="651"/>
      <c r="S368" s="651"/>
      <c r="T368" s="651"/>
      <c r="U368" s="651"/>
      <c r="V368" s="651"/>
      <c r="W368" s="651"/>
      <c r="X368" s="653"/>
      <c r="Y368" s="651"/>
      <c r="Z368" s="651"/>
      <c r="AA368" s="651"/>
      <c r="AB368" s="651"/>
      <c r="AC368" s="651"/>
      <c r="AD368" s="651"/>
      <c r="AE368" s="651"/>
      <c r="AF368" s="651"/>
      <c r="AG368" s="651"/>
      <c r="AH368" s="651"/>
      <c r="AI368" s="651"/>
      <c r="AJ368" s="651"/>
      <c r="AK368" s="651"/>
      <c r="AL368" s="651"/>
      <c r="AM368" s="651"/>
      <c r="AN368" s="651"/>
      <c r="AO368" s="651"/>
      <c r="AP368" s="651"/>
      <c r="AQ368" s="651"/>
      <c r="AR368" s="651"/>
      <c r="AS368" s="814"/>
      <c r="AV368" s="1712"/>
    </row>
    <row r="369" spans="1:48" s="673" customFormat="1" ht="15" x14ac:dyDescent="0.2">
      <c r="A369" s="1192"/>
      <c r="B369" s="714"/>
      <c r="C369" s="1667"/>
      <c r="D369" s="1666"/>
      <c r="E369" s="1783"/>
      <c r="F369" s="1666"/>
      <c r="G369" s="651"/>
      <c r="H369" s="651"/>
      <c r="I369" s="651"/>
      <c r="J369" s="651"/>
      <c r="K369" s="651"/>
      <c r="L369" s="651"/>
      <c r="M369" s="651"/>
      <c r="N369" s="651"/>
      <c r="O369" s="651"/>
      <c r="P369" s="651"/>
      <c r="Q369" s="651"/>
      <c r="R369" s="651"/>
      <c r="S369" s="651"/>
      <c r="T369" s="651"/>
      <c r="U369" s="651"/>
      <c r="V369" s="651"/>
      <c r="W369" s="651"/>
      <c r="X369" s="653"/>
      <c r="Y369" s="651"/>
      <c r="Z369" s="651"/>
      <c r="AA369" s="651"/>
      <c r="AB369" s="651"/>
      <c r="AC369" s="651"/>
      <c r="AD369" s="651"/>
      <c r="AE369" s="651"/>
      <c r="AF369" s="651"/>
      <c r="AG369" s="651"/>
      <c r="AH369" s="651"/>
      <c r="AI369" s="651"/>
      <c r="AJ369" s="651"/>
      <c r="AK369" s="651"/>
      <c r="AL369" s="651"/>
      <c r="AM369" s="651"/>
      <c r="AN369" s="651"/>
      <c r="AO369" s="651"/>
      <c r="AP369" s="651"/>
      <c r="AQ369" s="651"/>
      <c r="AR369" s="651"/>
      <c r="AS369" s="814"/>
      <c r="AV369" s="1712"/>
    </row>
    <row r="370" spans="1:48" s="673" customFormat="1" ht="15" x14ac:dyDescent="0.2">
      <c r="A370" s="1192"/>
      <c r="B370" s="714"/>
      <c r="C370" s="1667"/>
      <c r="D370" s="1666"/>
      <c r="E370" s="1783"/>
      <c r="F370" s="1666"/>
      <c r="G370" s="651"/>
      <c r="H370" s="651"/>
      <c r="I370" s="651"/>
      <c r="J370" s="651"/>
      <c r="K370" s="651"/>
      <c r="L370" s="651"/>
      <c r="M370" s="651"/>
      <c r="N370" s="651"/>
      <c r="O370" s="651"/>
      <c r="P370" s="651"/>
      <c r="Q370" s="651"/>
      <c r="R370" s="651"/>
      <c r="S370" s="651"/>
      <c r="T370" s="651"/>
      <c r="U370" s="651"/>
      <c r="V370" s="651"/>
      <c r="W370" s="651"/>
      <c r="X370" s="653"/>
      <c r="Y370" s="651"/>
      <c r="Z370" s="651"/>
      <c r="AA370" s="651"/>
      <c r="AB370" s="651"/>
      <c r="AC370" s="651"/>
      <c r="AD370" s="651"/>
      <c r="AE370" s="651"/>
      <c r="AF370" s="651"/>
      <c r="AG370" s="651"/>
      <c r="AH370" s="651"/>
      <c r="AI370" s="651"/>
      <c r="AJ370" s="651"/>
      <c r="AK370" s="651"/>
      <c r="AL370" s="651"/>
      <c r="AM370" s="651"/>
      <c r="AN370" s="651"/>
      <c r="AO370" s="651"/>
      <c r="AP370" s="651"/>
      <c r="AQ370" s="651"/>
      <c r="AR370" s="651"/>
      <c r="AS370" s="814"/>
      <c r="AV370" s="1712"/>
    </row>
    <row r="371" spans="1:48" s="673" customFormat="1" ht="15" x14ac:dyDescent="0.2">
      <c r="A371" s="1192"/>
      <c r="B371" s="714"/>
      <c r="C371" s="1667"/>
      <c r="D371" s="1666"/>
      <c r="E371" s="1783"/>
      <c r="F371" s="1666"/>
      <c r="G371" s="651"/>
      <c r="H371" s="651"/>
      <c r="I371" s="651"/>
      <c r="J371" s="651"/>
      <c r="K371" s="651"/>
      <c r="L371" s="651"/>
      <c r="M371" s="651"/>
      <c r="N371" s="651"/>
      <c r="O371" s="651"/>
      <c r="P371" s="651"/>
      <c r="Q371" s="651"/>
      <c r="R371" s="651"/>
      <c r="S371" s="651"/>
      <c r="T371" s="651"/>
      <c r="U371" s="651"/>
      <c r="V371" s="651"/>
      <c r="W371" s="651"/>
      <c r="X371" s="653"/>
      <c r="Y371" s="651"/>
      <c r="Z371" s="651"/>
      <c r="AA371" s="651"/>
      <c r="AB371" s="651"/>
      <c r="AC371" s="651"/>
      <c r="AD371" s="651"/>
      <c r="AE371" s="651"/>
      <c r="AF371" s="651"/>
      <c r="AG371" s="651"/>
      <c r="AH371" s="651"/>
      <c r="AI371" s="651"/>
      <c r="AJ371" s="651"/>
      <c r="AK371" s="651"/>
      <c r="AL371" s="651"/>
      <c r="AM371" s="651"/>
      <c r="AN371" s="651"/>
      <c r="AO371" s="651"/>
      <c r="AP371" s="651"/>
      <c r="AQ371" s="651"/>
      <c r="AR371" s="651"/>
      <c r="AS371" s="814"/>
      <c r="AV371" s="1712"/>
    </row>
    <row r="372" spans="1:48" s="673" customFormat="1" ht="15" x14ac:dyDescent="0.2">
      <c r="A372" s="1192"/>
      <c r="B372" s="714"/>
      <c r="C372" s="1667"/>
      <c r="D372" s="1666"/>
      <c r="E372" s="1783"/>
      <c r="F372" s="1666"/>
      <c r="G372" s="651"/>
      <c r="H372" s="651"/>
      <c r="I372" s="651"/>
      <c r="J372" s="651"/>
      <c r="K372" s="651"/>
      <c r="L372" s="651"/>
      <c r="M372" s="651"/>
      <c r="N372" s="651"/>
      <c r="O372" s="651"/>
      <c r="P372" s="651"/>
      <c r="Q372" s="651"/>
      <c r="R372" s="651"/>
      <c r="S372" s="651"/>
      <c r="T372" s="651"/>
      <c r="U372" s="651"/>
      <c r="V372" s="651"/>
      <c r="W372" s="651"/>
      <c r="X372" s="653"/>
      <c r="Y372" s="651"/>
      <c r="Z372" s="651"/>
      <c r="AA372" s="651"/>
      <c r="AB372" s="651"/>
      <c r="AC372" s="651"/>
      <c r="AD372" s="651"/>
      <c r="AE372" s="651"/>
      <c r="AF372" s="651"/>
      <c r="AG372" s="651"/>
      <c r="AH372" s="651"/>
      <c r="AI372" s="651"/>
      <c r="AJ372" s="651"/>
      <c r="AK372" s="651"/>
      <c r="AL372" s="651"/>
      <c r="AM372" s="651"/>
      <c r="AN372" s="651"/>
      <c r="AO372" s="651"/>
      <c r="AP372" s="651"/>
      <c r="AQ372" s="651"/>
      <c r="AR372" s="651"/>
      <c r="AS372" s="814"/>
      <c r="AV372" s="1712"/>
    </row>
    <row r="373" spans="1:48" s="673" customFormat="1" ht="15" x14ac:dyDescent="0.2">
      <c r="A373" s="1192"/>
      <c r="B373" s="714"/>
      <c r="C373" s="1667"/>
      <c r="D373" s="1666"/>
      <c r="E373" s="1783"/>
      <c r="F373" s="1666"/>
      <c r="G373" s="651"/>
      <c r="H373" s="651"/>
      <c r="I373" s="651"/>
      <c r="J373" s="651"/>
      <c r="K373" s="651"/>
      <c r="L373" s="651"/>
      <c r="M373" s="651"/>
      <c r="N373" s="651"/>
      <c r="O373" s="651"/>
      <c r="P373" s="651"/>
      <c r="Q373" s="651"/>
      <c r="R373" s="651"/>
      <c r="S373" s="651"/>
      <c r="T373" s="651"/>
      <c r="U373" s="651"/>
      <c r="V373" s="651"/>
      <c r="W373" s="651"/>
      <c r="X373" s="653"/>
      <c r="Y373" s="651"/>
      <c r="Z373" s="651"/>
      <c r="AA373" s="651"/>
      <c r="AB373" s="651"/>
      <c r="AC373" s="651"/>
      <c r="AD373" s="651"/>
      <c r="AE373" s="651"/>
      <c r="AF373" s="651"/>
      <c r="AG373" s="651"/>
      <c r="AH373" s="651"/>
      <c r="AI373" s="651"/>
      <c r="AJ373" s="651"/>
      <c r="AK373" s="651"/>
      <c r="AL373" s="651"/>
      <c r="AM373" s="651"/>
      <c r="AN373" s="651"/>
      <c r="AO373" s="651"/>
      <c r="AP373" s="651"/>
      <c r="AQ373" s="651"/>
      <c r="AR373" s="651"/>
      <c r="AS373" s="814"/>
      <c r="AV373" s="1712"/>
    </row>
    <row r="374" spans="1:48" s="673" customFormat="1" ht="15" x14ac:dyDescent="0.2">
      <c r="A374" s="1192"/>
      <c r="B374" s="714"/>
      <c r="C374" s="1667"/>
      <c r="D374" s="1666"/>
      <c r="E374" s="1783"/>
      <c r="F374" s="1666"/>
      <c r="G374" s="651"/>
      <c r="H374" s="651"/>
      <c r="I374" s="651"/>
      <c r="J374" s="651"/>
      <c r="K374" s="651"/>
      <c r="L374" s="651"/>
      <c r="M374" s="651"/>
      <c r="N374" s="651"/>
      <c r="O374" s="651"/>
      <c r="P374" s="651"/>
      <c r="Q374" s="651"/>
      <c r="R374" s="651"/>
      <c r="S374" s="651"/>
      <c r="T374" s="651"/>
      <c r="U374" s="651"/>
      <c r="V374" s="651"/>
      <c r="W374" s="651"/>
      <c r="X374" s="653"/>
      <c r="Y374" s="651"/>
      <c r="Z374" s="651"/>
      <c r="AA374" s="651"/>
      <c r="AB374" s="651"/>
      <c r="AC374" s="651"/>
      <c r="AD374" s="651"/>
      <c r="AE374" s="651"/>
      <c r="AF374" s="651"/>
      <c r="AG374" s="651"/>
      <c r="AH374" s="651"/>
      <c r="AI374" s="651"/>
      <c r="AJ374" s="651"/>
      <c r="AK374" s="651"/>
      <c r="AL374" s="651"/>
      <c r="AM374" s="651"/>
      <c r="AN374" s="651"/>
      <c r="AO374" s="651"/>
      <c r="AP374" s="651"/>
      <c r="AQ374" s="651"/>
      <c r="AR374" s="651"/>
      <c r="AS374" s="814"/>
      <c r="AV374" s="1712"/>
    </row>
    <row r="375" spans="1:48" s="673" customFormat="1" ht="15" x14ac:dyDescent="0.2">
      <c r="A375" s="1192"/>
      <c r="B375" s="714"/>
      <c r="C375" s="1667"/>
      <c r="D375" s="1666"/>
      <c r="E375" s="1783"/>
      <c r="F375" s="1666"/>
      <c r="G375" s="651"/>
      <c r="H375" s="651"/>
      <c r="I375" s="651"/>
      <c r="J375" s="651"/>
      <c r="K375" s="651"/>
      <c r="L375" s="651"/>
      <c r="M375" s="651"/>
      <c r="N375" s="651"/>
      <c r="O375" s="651"/>
      <c r="P375" s="651"/>
      <c r="Q375" s="651"/>
      <c r="R375" s="651"/>
      <c r="S375" s="651"/>
      <c r="T375" s="651"/>
      <c r="U375" s="651"/>
      <c r="V375" s="651"/>
      <c r="W375" s="651"/>
      <c r="X375" s="653"/>
      <c r="Y375" s="651"/>
      <c r="Z375" s="651"/>
      <c r="AA375" s="651"/>
      <c r="AB375" s="651"/>
      <c r="AC375" s="651"/>
      <c r="AD375" s="651"/>
      <c r="AE375" s="651"/>
      <c r="AF375" s="651"/>
      <c r="AG375" s="651"/>
      <c r="AH375" s="651"/>
      <c r="AI375" s="651"/>
      <c r="AJ375" s="651"/>
      <c r="AK375" s="651"/>
      <c r="AL375" s="651"/>
      <c r="AM375" s="651"/>
      <c r="AN375" s="651"/>
      <c r="AO375" s="651"/>
      <c r="AP375" s="651"/>
      <c r="AQ375" s="651"/>
      <c r="AR375" s="651"/>
      <c r="AS375" s="814"/>
      <c r="AV375" s="1712"/>
    </row>
    <row r="376" spans="1:48" s="673" customFormat="1" ht="15" x14ac:dyDescent="0.2">
      <c r="A376" s="1192"/>
      <c r="B376" s="714"/>
      <c r="C376" s="1667"/>
      <c r="D376" s="1666"/>
      <c r="E376" s="1783"/>
      <c r="F376" s="1666"/>
      <c r="G376" s="651"/>
      <c r="H376" s="651"/>
      <c r="I376" s="651"/>
      <c r="J376" s="651"/>
      <c r="K376" s="651"/>
      <c r="L376" s="651"/>
      <c r="M376" s="651"/>
      <c r="N376" s="651"/>
      <c r="O376" s="651"/>
      <c r="P376" s="651"/>
      <c r="Q376" s="651"/>
      <c r="R376" s="651"/>
      <c r="S376" s="651"/>
      <c r="T376" s="651"/>
      <c r="U376" s="651"/>
      <c r="V376" s="651"/>
      <c r="W376" s="651"/>
      <c r="X376" s="653"/>
      <c r="Y376" s="651"/>
      <c r="Z376" s="651"/>
      <c r="AA376" s="651"/>
      <c r="AB376" s="651"/>
      <c r="AC376" s="651"/>
      <c r="AD376" s="651"/>
      <c r="AE376" s="651"/>
      <c r="AF376" s="651"/>
      <c r="AG376" s="651"/>
      <c r="AH376" s="651"/>
      <c r="AI376" s="651"/>
      <c r="AJ376" s="651"/>
      <c r="AK376" s="651"/>
      <c r="AL376" s="651"/>
      <c r="AM376" s="651"/>
      <c r="AN376" s="651"/>
      <c r="AO376" s="651"/>
      <c r="AP376" s="651"/>
      <c r="AQ376" s="651"/>
      <c r="AR376" s="651"/>
      <c r="AS376" s="814"/>
      <c r="AV376" s="1712"/>
    </row>
    <row r="377" spans="1:48" s="673" customFormat="1" ht="15" x14ac:dyDescent="0.2">
      <c r="A377" s="1192"/>
      <c r="B377" s="714"/>
      <c r="C377" s="1667"/>
      <c r="D377" s="1666"/>
      <c r="E377" s="1783"/>
      <c r="F377" s="1666"/>
      <c r="G377" s="651"/>
      <c r="H377" s="651"/>
      <c r="I377" s="651"/>
      <c r="J377" s="651"/>
      <c r="K377" s="651"/>
      <c r="L377" s="651"/>
      <c r="M377" s="651"/>
      <c r="N377" s="651"/>
      <c r="O377" s="651"/>
      <c r="P377" s="651"/>
      <c r="Q377" s="651"/>
      <c r="R377" s="651"/>
      <c r="S377" s="651"/>
      <c r="T377" s="651"/>
      <c r="U377" s="651"/>
      <c r="V377" s="651"/>
      <c r="W377" s="651"/>
      <c r="X377" s="653"/>
      <c r="Y377" s="651"/>
      <c r="Z377" s="651"/>
      <c r="AA377" s="651"/>
      <c r="AB377" s="651"/>
      <c r="AC377" s="651"/>
      <c r="AD377" s="651"/>
      <c r="AE377" s="651"/>
      <c r="AF377" s="651"/>
      <c r="AG377" s="651"/>
      <c r="AH377" s="651"/>
      <c r="AI377" s="651"/>
      <c r="AJ377" s="651"/>
      <c r="AK377" s="651"/>
      <c r="AL377" s="651"/>
      <c r="AM377" s="651"/>
      <c r="AN377" s="651"/>
      <c r="AO377" s="651"/>
      <c r="AP377" s="651"/>
      <c r="AQ377" s="651"/>
      <c r="AR377" s="651"/>
      <c r="AS377" s="814"/>
      <c r="AV377" s="1712"/>
    </row>
    <row r="378" spans="1:48" s="673" customFormat="1" ht="15" x14ac:dyDescent="0.2">
      <c r="A378" s="1192"/>
      <c r="B378" s="714"/>
      <c r="C378" s="1667"/>
      <c r="D378" s="1666"/>
      <c r="E378" s="1783"/>
      <c r="F378" s="1666"/>
      <c r="G378" s="651"/>
      <c r="H378" s="651"/>
      <c r="I378" s="651"/>
      <c r="J378" s="651"/>
      <c r="K378" s="651"/>
      <c r="L378" s="651"/>
      <c r="M378" s="651"/>
      <c r="N378" s="651"/>
      <c r="O378" s="651"/>
      <c r="P378" s="651"/>
      <c r="Q378" s="651"/>
      <c r="R378" s="651"/>
      <c r="S378" s="651"/>
      <c r="T378" s="651"/>
      <c r="U378" s="651"/>
      <c r="V378" s="651"/>
      <c r="W378" s="651"/>
      <c r="X378" s="653"/>
      <c r="Y378" s="651"/>
      <c r="Z378" s="651"/>
      <c r="AA378" s="651"/>
      <c r="AB378" s="651"/>
      <c r="AC378" s="651"/>
      <c r="AD378" s="651"/>
      <c r="AE378" s="651"/>
      <c r="AF378" s="651"/>
      <c r="AG378" s="651"/>
      <c r="AH378" s="651"/>
      <c r="AI378" s="651"/>
      <c r="AJ378" s="651"/>
      <c r="AK378" s="651"/>
      <c r="AL378" s="651"/>
      <c r="AM378" s="651"/>
      <c r="AN378" s="651"/>
      <c r="AO378" s="651"/>
      <c r="AP378" s="651"/>
      <c r="AQ378" s="651"/>
      <c r="AR378" s="651"/>
      <c r="AS378" s="814"/>
      <c r="AV378" s="1712"/>
    </row>
    <row r="379" spans="1:48" s="673" customFormat="1" ht="15" x14ac:dyDescent="0.2">
      <c r="A379" s="1192"/>
      <c r="B379" s="714"/>
      <c r="C379" s="1667"/>
      <c r="D379" s="1666"/>
      <c r="E379" s="1783"/>
      <c r="F379" s="1666"/>
      <c r="G379" s="651"/>
      <c r="H379" s="651"/>
      <c r="I379" s="651"/>
      <c r="J379" s="651"/>
      <c r="K379" s="651"/>
      <c r="L379" s="651"/>
      <c r="M379" s="651"/>
      <c r="N379" s="651"/>
      <c r="O379" s="651"/>
      <c r="P379" s="651"/>
      <c r="Q379" s="651"/>
      <c r="R379" s="651"/>
      <c r="S379" s="651"/>
      <c r="T379" s="651"/>
      <c r="U379" s="651"/>
      <c r="V379" s="651"/>
      <c r="W379" s="651"/>
      <c r="X379" s="653"/>
      <c r="Y379" s="651"/>
      <c r="Z379" s="651"/>
      <c r="AA379" s="651"/>
      <c r="AB379" s="651"/>
      <c r="AC379" s="651"/>
      <c r="AD379" s="651"/>
      <c r="AE379" s="651"/>
      <c r="AF379" s="651"/>
      <c r="AG379" s="651"/>
      <c r="AH379" s="651"/>
      <c r="AI379" s="651"/>
      <c r="AJ379" s="651"/>
      <c r="AK379" s="651"/>
      <c r="AL379" s="651"/>
      <c r="AM379" s="651"/>
      <c r="AN379" s="651"/>
      <c r="AO379" s="651"/>
      <c r="AP379" s="651"/>
      <c r="AQ379" s="651"/>
      <c r="AR379" s="651"/>
      <c r="AS379" s="814"/>
      <c r="AV379" s="1712"/>
    </row>
    <row r="380" spans="1:48" s="673" customFormat="1" ht="15" x14ac:dyDescent="0.2">
      <c r="A380" s="1192"/>
      <c r="B380" s="714"/>
      <c r="C380" s="1667"/>
      <c r="D380" s="1666"/>
      <c r="E380" s="1783"/>
      <c r="F380" s="1666"/>
      <c r="G380" s="651"/>
      <c r="H380" s="651"/>
      <c r="I380" s="651"/>
      <c r="J380" s="651"/>
      <c r="K380" s="651"/>
      <c r="L380" s="651"/>
      <c r="M380" s="651"/>
      <c r="N380" s="651"/>
      <c r="O380" s="651"/>
      <c r="P380" s="651"/>
      <c r="Q380" s="651"/>
      <c r="R380" s="651"/>
      <c r="S380" s="651"/>
      <c r="T380" s="651"/>
      <c r="U380" s="651"/>
      <c r="V380" s="651"/>
      <c r="W380" s="651"/>
      <c r="X380" s="653"/>
      <c r="Y380" s="651"/>
      <c r="Z380" s="651"/>
      <c r="AA380" s="651"/>
      <c r="AB380" s="651"/>
      <c r="AC380" s="651"/>
      <c r="AD380" s="651"/>
      <c r="AE380" s="651"/>
      <c r="AF380" s="651"/>
      <c r="AG380" s="651"/>
      <c r="AH380" s="651"/>
      <c r="AI380" s="651"/>
      <c r="AJ380" s="651"/>
      <c r="AK380" s="651"/>
      <c r="AL380" s="651"/>
      <c r="AM380" s="651"/>
      <c r="AN380" s="651"/>
      <c r="AO380" s="651"/>
      <c r="AP380" s="651"/>
      <c r="AQ380" s="651"/>
      <c r="AR380" s="651"/>
      <c r="AS380" s="814"/>
      <c r="AV380" s="1712"/>
    </row>
    <row r="381" spans="1:48" s="673" customFormat="1" ht="15" x14ac:dyDescent="0.2">
      <c r="A381" s="1192"/>
      <c r="B381" s="714"/>
      <c r="C381" s="1667"/>
      <c r="D381" s="1666"/>
      <c r="E381" s="1783"/>
      <c r="F381" s="1666"/>
      <c r="G381" s="651"/>
      <c r="H381" s="651"/>
      <c r="I381" s="651"/>
      <c r="J381" s="651"/>
      <c r="K381" s="651"/>
      <c r="L381" s="651"/>
      <c r="M381" s="651"/>
      <c r="N381" s="651"/>
      <c r="O381" s="651"/>
      <c r="P381" s="651"/>
      <c r="Q381" s="651"/>
      <c r="R381" s="651"/>
      <c r="S381" s="651"/>
      <c r="T381" s="651"/>
      <c r="U381" s="651"/>
      <c r="V381" s="651"/>
      <c r="W381" s="651"/>
      <c r="X381" s="653"/>
      <c r="Y381" s="651"/>
      <c r="Z381" s="651"/>
      <c r="AA381" s="651"/>
      <c r="AB381" s="651"/>
      <c r="AC381" s="651"/>
      <c r="AD381" s="651"/>
      <c r="AE381" s="651"/>
      <c r="AF381" s="651"/>
      <c r="AG381" s="651"/>
      <c r="AH381" s="651"/>
      <c r="AI381" s="651"/>
      <c r="AJ381" s="651"/>
      <c r="AK381" s="651"/>
      <c r="AL381" s="651"/>
      <c r="AM381" s="651"/>
      <c r="AN381" s="651"/>
      <c r="AO381" s="651"/>
      <c r="AP381" s="651"/>
      <c r="AQ381" s="651"/>
      <c r="AR381" s="651"/>
      <c r="AS381" s="814"/>
      <c r="AV381" s="1712"/>
    </row>
    <row r="382" spans="1:48" s="673" customFormat="1" ht="15" x14ac:dyDescent="0.2">
      <c r="A382" s="1192"/>
      <c r="B382" s="714"/>
      <c r="C382" s="1667"/>
      <c r="D382" s="1666"/>
      <c r="E382" s="1783"/>
      <c r="F382" s="1666"/>
      <c r="G382" s="651"/>
      <c r="H382" s="651"/>
      <c r="I382" s="651"/>
      <c r="J382" s="651"/>
      <c r="K382" s="651"/>
      <c r="L382" s="651"/>
      <c r="M382" s="651"/>
      <c r="N382" s="651"/>
      <c r="O382" s="651"/>
      <c r="P382" s="651"/>
      <c r="Q382" s="651"/>
      <c r="R382" s="651"/>
      <c r="S382" s="651"/>
      <c r="T382" s="651"/>
      <c r="U382" s="651"/>
      <c r="V382" s="651"/>
      <c r="W382" s="651"/>
      <c r="X382" s="653"/>
      <c r="Y382" s="651"/>
      <c r="Z382" s="651"/>
      <c r="AA382" s="651"/>
      <c r="AB382" s="651"/>
      <c r="AC382" s="651"/>
      <c r="AD382" s="651"/>
      <c r="AE382" s="651"/>
      <c r="AF382" s="651"/>
      <c r="AG382" s="651"/>
      <c r="AH382" s="651"/>
      <c r="AI382" s="651"/>
      <c r="AJ382" s="651"/>
      <c r="AK382" s="651"/>
      <c r="AL382" s="651"/>
      <c r="AM382" s="651"/>
      <c r="AN382" s="651"/>
      <c r="AO382" s="651"/>
      <c r="AP382" s="651"/>
      <c r="AQ382" s="651"/>
      <c r="AR382" s="651"/>
      <c r="AS382" s="814"/>
      <c r="AV382" s="1712"/>
    </row>
    <row r="383" spans="1:48" ht="15" x14ac:dyDescent="0.2">
      <c r="A383" s="1192"/>
      <c r="B383" s="714"/>
      <c r="C383" s="1667"/>
      <c r="D383" s="1666"/>
      <c r="E383" s="1783"/>
      <c r="F383" s="1666"/>
    </row>
    <row r="384" spans="1:48" ht="15" x14ac:dyDescent="0.2">
      <c r="A384" s="1192"/>
      <c r="B384" s="714"/>
      <c r="C384" s="1667"/>
      <c r="D384" s="1666"/>
      <c r="E384" s="1783"/>
      <c r="F384" s="1666"/>
    </row>
    <row r="385" spans="1:6" ht="15" x14ac:dyDescent="0.2">
      <c r="A385" s="1192"/>
      <c r="B385" s="714"/>
      <c r="C385" s="1667"/>
      <c r="D385" s="1666"/>
      <c r="E385" s="1783"/>
      <c r="F385" s="1666"/>
    </row>
    <row r="386" spans="1:6" ht="15" x14ac:dyDescent="0.2">
      <c r="A386" s="1192"/>
      <c r="B386" s="714"/>
      <c r="C386" s="1667"/>
      <c r="D386" s="1666"/>
      <c r="E386" s="1783"/>
      <c r="F386" s="1666"/>
    </row>
    <row r="387" spans="1:6" ht="15" x14ac:dyDescent="0.2">
      <c r="A387" s="175"/>
      <c r="B387" s="714"/>
      <c r="C387" s="1667"/>
      <c r="D387" s="1666"/>
      <c r="E387" s="1783"/>
      <c r="F387" s="1666"/>
    </row>
    <row r="388" spans="1:6" ht="15" x14ac:dyDescent="0.2">
      <c r="A388" s="175"/>
      <c r="B388" s="714"/>
      <c r="C388" s="1667"/>
      <c r="D388" s="1666"/>
      <c r="E388" s="1783"/>
      <c r="F388" s="1666"/>
    </row>
    <row r="389" spans="1:6" ht="15" x14ac:dyDescent="0.2">
      <c r="A389" s="777"/>
      <c r="B389" s="714"/>
      <c r="C389" s="1667"/>
      <c r="D389" s="1666"/>
      <c r="E389" s="1783"/>
      <c r="F389" s="1666"/>
    </row>
    <row r="390" spans="1:6" ht="15" x14ac:dyDescent="0.2">
      <c r="A390" s="714"/>
      <c r="B390" s="714"/>
      <c r="C390" s="1667"/>
      <c r="D390" s="1666"/>
      <c r="E390" s="1783"/>
      <c r="F390" s="1666"/>
    </row>
    <row r="391" spans="1:6" ht="15" x14ac:dyDescent="0.2">
      <c r="A391" s="714"/>
      <c r="B391" s="714"/>
      <c r="C391" s="1667"/>
      <c r="D391" s="1666"/>
      <c r="E391" s="1783"/>
      <c r="F391" s="1666"/>
    </row>
    <row r="392" spans="1:6" ht="15" x14ac:dyDescent="0.2">
      <c r="A392" s="714"/>
      <c r="B392" s="714"/>
      <c r="C392" s="1667"/>
      <c r="D392" s="1666"/>
      <c r="E392" s="1783"/>
      <c r="F392" s="1666"/>
    </row>
    <row r="393" spans="1:6" ht="15" x14ac:dyDescent="0.2">
      <c r="A393" s="1786"/>
      <c r="B393" s="714"/>
      <c r="C393" s="1667"/>
      <c r="D393" s="1666"/>
      <c r="E393" s="1783"/>
      <c r="F393" s="1666"/>
    </row>
    <row r="394" spans="1:6" ht="15" x14ac:dyDescent="0.2">
      <c r="A394" s="1162"/>
      <c r="B394" s="714"/>
      <c r="C394" s="1667"/>
      <c r="D394" s="1666"/>
      <c r="E394" s="1783"/>
      <c r="F394" s="1666"/>
    </row>
    <row r="395" spans="1:6" ht="15" x14ac:dyDescent="0.2">
      <c r="A395" s="1162"/>
      <c r="B395" s="714"/>
      <c r="C395" s="1667"/>
      <c r="D395" s="1666"/>
      <c r="E395" s="1783"/>
      <c r="F395" s="1666"/>
    </row>
    <row r="396" spans="1:6" ht="15" x14ac:dyDescent="0.2">
      <c r="A396" s="1162"/>
      <c r="B396" s="714"/>
      <c r="C396" s="1667"/>
      <c r="D396" s="1666"/>
      <c r="E396" s="1783"/>
      <c r="F396" s="1666"/>
    </row>
    <row r="397" spans="1:6" ht="15" x14ac:dyDescent="0.2">
      <c r="A397" s="1162"/>
      <c r="B397" s="714"/>
      <c r="C397" s="1667"/>
      <c r="D397" s="1666"/>
      <c r="E397" s="1783"/>
      <c r="F397" s="1666"/>
    </row>
    <row r="398" spans="1:6" ht="15" x14ac:dyDescent="0.2">
      <c r="A398" s="1162"/>
      <c r="B398" s="714"/>
      <c r="C398" s="1667"/>
      <c r="D398" s="1666"/>
      <c r="E398" s="1783"/>
      <c r="F398" s="1666"/>
    </row>
    <row r="399" spans="1:6" ht="15" x14ac:dyDescent="0.2">
      <c r="A399" s="1162"/>
      <c r="B399" s="714"/>
      <c r="C399" s="1667"/>
      <c r="D399" s="1666"/>
      <c r="E399" s="1783"/>
      <c r="F399" s="1666"/>
    </row>
    <row r="400" spans="1:6" ht="15" x14ac:dyDescent="0.2">
      <c r="A400" s="1162"/>
      <c r="B400" s="714"/>
      <c r="C400" s="1667"/>
      <c r="D400" s="1666"/>
      <c r="E400" s="1783"/>
      <c r="F400" s="1666"/>
    </row>
    <row r="401" spans="1:6" ht="15" x14ac:dyDescent="0.2">
      <c r="A401" s="1162"/>
      <c r="B401" s="714"/>
      <c r="C401" s="1667"/>
      <c r="D401" s="1666"/>
      <c r="E401" s="1783"/>
      <c r="F401" s="1666"/>
    </row>
    <row r="402" spans="1:6" ht="15" x14ac:dyDescent="0.2">
      <c r="A402" s="1165"/>
      <c r="B402" s="714"/>
      <c r="C402" s="1667"/>
      <c r="D402" s="1666"/>
      <c r="E402" s="1783"/>
      <c r="F402" s="1666"/>
    </row>
    <row r="403" spans="1:6" ht="15" x14ac:dyDescent="0.2">
      <c r="A403" s="1165"/>
      <c r="B403" s="714"/>
      <c r="C403" s="1667"/>
      <c r="D403" s="1666"/>
      <c r="E403" s="1783"/>
      <c r="F403" s="1666"/>
    </row>
    <row r="404" spans="1:6" ht="15" x14ac:dyDescent="0.2">
      <c r="A404" s="1165"/>
      <c r="B404" s="714"/>
      <c r="C404" s="1667"/>
      <c r="D404" s="1666"/>
      <c r="E404" s="1783"/>
      <c r="F404" s="1666"/>
    </row>
    <row r="405" spans="1:6" ht="15" x14ac:dyDescent="0.2">
      <c r="A405" s="1786"/>
      <c r="B405" s="714"/>
      <c r="C405" s="1667"/>
      <c r="D405" s="1666"/>
      <c r="E405" s="1783"/>
      <c r="F405" s="1666"/>
    </row>
    <row r="406" spans="1:6" ht="15" x14ac:dyDescent="0.2">
      <c r="A406" s="1162"/>
      <c r="B406" s="714"/>
      <c r="C406" s="1667"/>
      <c r="D406" s="1666"/>
      <c r="E406" s="1783"/>
      <c r="F406" s="1666"/>
    </row>
    <row r="407" spans="1:6" ht="15" x14ac:dyDescent="0.2">
      <c r="A407" s="1162"/>
      <c r="B407" s="714"/>
      <c r="C407" s="1667"/>
      <c r="D407" s="1666"/>
      <c r="E407" s="1783"/>
      <c r="F407" s="1666"/>
    </row>
    <row r="408" spans="1:6" ht="15" x14ac:dyDescent="0.2">
      <c r="A408" s="1162"/>
      <c r="B408" s="714"/>
      <c r="C408" s="1667"/>
      <c r="D408" s="1666"/>
      <c r="E408" s="1783"/>
      <c r="F408" s="1666"/>
    </row>
    <row r="409" spans="1:6" ht="15" x14ac:dyDescent="0.2">
      <c r="A409" s="1162"/>
      <c r="B409" s="714"/>
      <c r="C409" s="1667"/>
      <c r="D409" s="1666"/>
      <c r="E409" s="1783"/>
      <c r="F409" s="1666"/>
    </row>
    <row r="410" spans="1:6" ht="15" x14ac:dyDescent="0.2">
      <c r="A410" s="1162"/>
      <c r="B410" s="714"/>
      <c r="C410" s="1667"/>
      <c r="D410" s="1666"/>
      <c r="E410" s="1783"/>
      <c r="F410" s="1666"/>
    </row>
    <row r="411" spans="1:6" ht="15" x14ac:dyDescent="0.2">
      <c r="A411" s="1162"/>
      <c r="B411" s="714"/>
      <c r="C411" s="1667"/>
      <c r="D411" s="1666"/>
      <c r="E411" s="1783"/>
      <c r="F411" s="1666"/>
    </row>
    <row r="412" spans="1:6" ht="15" x14ac:dyDescent="0.2">
      <c r="A412" s="1162"/>
      <c r="B412" s="714"/>
      <c r="C412" s="1667"/>
      <c r="D412" s="1666"/>
      <c r="E412" s="1783"/>
      <c r="F412" s="1666"/>
    </row>
    <row r="413" spans="1:6" ht="15" x14ac:dyDescent="0.2">
      <c r="A413" s="1162"/>
      <c r="B413" s="714"/>
      <c r="C413" s="1667"/>
      <c r="D413" s="1666"/>
      <c r="E413" s="1783"/>
      <c r="F413" s="1666"/>
    </row>
    <row r="414" spans="1:6" ht="15" x14ac:dyDescent="0.2">
      <c r="A414" s="1162"/>
      <c r="B414" s="714"/>
      <c r="C414" s="1667"/>
      <c r="D414" s="1666"/>
      <c r="E414" s="1783"/>
      <c r="F414" s="1666"/>
    </row>
    <row r="415" spans="1:6" ht="15" x14ac:dyDescent="0.2">
      <c r="A415" s="1162"/>
      <c r="B415" s="714"/>
      <c r="C415" s="1667"/>
      <c r="D415" s="1666"/>
      <c r="E415" s="1783"/>
      <c r="F415" s="1666"/>
    </row>
    <row r="416" spans="1:6" ht="15" x14ac:dyDescent="0.2">
      <c r="A416" s="1162"/>
      <c r="B416" s="714"/>
      <c r="C416" s="1667"/>
      <c r="D416" s="1666"/>
      <c r="E416" s="1783"/>
      <c r="F416" s="1666"/>
    </row>
    <row r="417" spans="1:6" ht="15" x14ac:dyDescent="0.2">
      <c r="A417" s="1162"/>
      <c r="B417" s="714"/>
      <c r="C417" s="1667"/>
      <c r="D417" s="1666"/>
      <c r="E417" s="1783"/>
      <c r="F417" s="1666"/>
    </row>
    <row r="418" spans="1:6" ht="15" x14ac:dyDescent="0.2">
      <c r="A418" s="1162"/>
      <c r="B418" s="714"/>
      <c r="C418" s="1667"/>
      <c r="D418" s="1666"/>
      <c r="E418" s="1783"/>
      <c r="F418" s="1666"/>
    </row>
    <row r="419" spans="1:6" ht="15" x14ac:dyDescent="0.2">
      <c r="A419" s="1162"/>
      <c r="B419" s="714"/>
      <c r="C419" s="1667"/>
      <c r="D419" s="1666"/>
      <c r="E419" s="1783"/>
      <c r="F419" s="1666"/>
    </row>
    <row r="420" spans="1:6" ht="15" x14ac:dyDescent="0.2">
      <c r="A420" s="1162"/>
      <c r="B420" s="714"/>
      <c r="C420" s="1667"/>
      <c r="D420" s="1666"/>
      <c r="E420" s="1783"/>
      <c r="F420" s="1666"/>
    </row>
    <row r="421" spans="1:6" ht="15" x14ac:dyDescent="0.2">
      <c r="A421" s="1162"/>
      <c r="B421" s="714"/>
      <c r="C421" s="1667"/>
      <c r="D421" s="1666"/>
      <c r="E421" s="1783"/>
      <c r="F421" s="1666"/>
    </row>
    <row r="422" spans="1:6" ht="15" x14ac:dyDescent="0.2">
      <c r="A422" s="1162"/>
      <c r="B422" s="714"/>
      <c r="C422" s="1667"/>
      <c r="D422" s="1666"/>
      <c r="E422" s="1783"/>
      <c r="F422" s="1666"/>
    </row>
    <row r="423" spans="1:6" ht="15" x14ac:dyDescent="0.2">
      <c r="A423" s="1162"/>
      <c r="B423" s="714"/>
      <c r="C423" s="1667"/>
      <c r="D423" s="1666"/>
      <c r="E423" s="1783"/>
      <c r="F423" s="1666"/>
    </row>
    <row r="424" spans="1:6" ht="15" x14ac:dyDescent="0.2">
      <c r="A424" s="1162"/>
      <c r="B424" s="714"/>
      <c r="C424" s="1667"/>
      <c r="D424" s="1666"/>
      <c r="E424" s="1783"/>
      <c r="F424" s="1666"/>
    </row>
    <row r="425" spans="1:6" ht="15" x14ac:dyDescent="0.2">
      <c r="A425" s="1162"/>
      <c r="B425" s="714"/>
      <c r="C425" s="1667"/>
      <c r="D425" s="1666"/>
      <c r="E425" s="1783"/>
      <c r="F425" s="1666"/>
    </row>
    <row r="426" spans="1:6" ht="15" x14ac:dyDescent="0.2">
      <c r="A426" s="1162"/>
      <c r="B426" s="714"/>
      <c r="C426" s="1667"/>
      <c r="D426" s="1666"/>
      <c r="E426" s="1783"/>
      <c r="F426" s="1666"/>
    </row>
    <row r="427" spans="1:6" ht="15" x14ac:dyDescent="0.2">
      <c r="A427" s="1162"/>
      <c r="B427" s="714"/>
      <c r="C427" s="1667"/>
      <c r="D427" s="1666"/>
      <c r="E427" s="1783"/>
      <c r="F427" s="1666"/>
    </row>
    <row r="428" spans="1:6" ht="15" x14ac:dyDescent="0.2">
      <c r="A428" s="1162"/>
      <c r="B428" s="714"/>
      <c r="C428" s="1667"/>
      <c r="D428" s="1666"/>
      <c r="E428" s="1783"/>
      <c r="F428" s="1666"/>
    </row>
    <row r="429" spans="1:6" ht="15" x14ac:dyDescent="0.2">
      <c r="A429" s="1162"/>
      <c r="B429" s="714"/>
      <c r="C429" s="1667"/>
      <c r="D429" s="1666"/>
      <c r="E429" s="1783"/>
      <c r="F429" s="1666"/>
    </row>
    <row r="430" spans="1:6" ht="15" x14ac:dyDescent="0.2">
      <c r="A430" s="1162"/>
      <c r="B430" s="714"/>
      <c r="C430" s="1667"/>
      <c r="D430" s="1666"/>
      <c r="E430" s="1783"/>
      <c r="F430" s="1666"/>
    </row>
    <row r="431" spans="1:6" ht="15" x14ac:dyDescent="0.2">
      <c r="A431" s="1162"/>
      <c r="B431" s="714"/>
      <c r="C431" s="1667"/>
      <c r="D431" s="1666"/>
      <c r="E431" s="1783"/>
      <c r="F431" s="1666"/>
    </row>
    <row r="432" spans="1:6" ht="15" x14ac:dyDescent="0.2">
      <c r="A432" s="1162"/>
      <c r="B432" s="714"/>
      <c r="C432" s="1667"/>
      <c r="D432" s="1666"/>
      <c r="E432" s="1783"/>
      <c r="F432" s="1666"/>
    </row>
    <row r="433" spans="1:6" ht="15" x14ac:dyDescent="0.2">
      <c r="A433" s="1162"/>
      <c r="B433" s="714"/>
      <c r="C433" s="1667"/>
      <c r="D433" s="1666"/>
      <c r="E433" s="1783"/>
      <c r="F433" s="1666"/>
    </row>
    <row r="434" spans="1:6" ht="15" x14ac:dyDescent="0.2">
      <c r="A434" s="1162"/>
      <c r="B434" s="714"/>
      <c r="C434" s="1667"/>
      <c r="D434" s="1666"/>
      <c r="E434" s="1783"/>
      <c r="F434" s="1666"/>
    </row>
    <row r="435" spans="1:6" ht="15" x14ac:dyDescent="0.2">
      <c r="A435" s="1162"/>
      <c r="B435" s="714"/>
      <c r="C435" s="1667"/>
      <c r="D435" s="1666"/>
      <c r="E435" s="1783"/>
      <c r="F435" s="1666"/>
    </row>
    <row r="436" spans="1:6" ht="15" x14ac:dyDescent="0.2">
      <c r="A436" s="1162"/>
      <c r="B436" s="714"/>
      <c r="C436" s="1667"/>
      <c r="D436" s="1666"/>
      <c r="E436" s="1783"/>
      <c r="F436" s="1666"/>
    </row>
    <row r="437" spans="1:6" ht="15" x14ac:dyDescent="0.2">
      <c r="A437" s="1162"/>
      <c r="B437" s="714"/>
      <c r="C437" s="1667"/>
      <c r="D437" s="1666"/>
      <c r="E437" s="1783"/>
      <c r="F437" s="1666"/>
    </row>
    <row r="438" spans="1:6" ht="15" x14ac:dyDescent="0.2">
      <c r="A438" s="1162"/>
      <c r="B438" s="714"/>
      <c r="C438" s="1667"/>
      <c r="D438" s="1666"/>
      <c r="E438" s="1783"/>
      <c r="F438" s="1666"/>
    </row>
    <row r="439" spans="1:6" ht="15" x14ac:dyDescent="0.2">
      <c r="A439" s="1162"/>
      <c r="B439" s="714"/>
      <c r="C439" s="1667"/>
      <c r="D439" s="1666"/>
      <c r="E439" s="1783"/>
      <c r="F439" s="1666"/>
    </row>
    <row r="440" spans="1:6" ht="15" x14ac:dyDescent="0.2">
      <c r="A440" s="1162"/>
      <c r="B440" s="714"/>
      <c r="C440" s="1667"/>
      <c r="D440" s="1666"/>
      <c r="E440" s="1783"/>
      <c r="F440" s="1666"/>
    </row>
    <row r="441" spans="1:6" ht="15" x14ac:dyDescent="0.2">
      <c r="A441" s="1162"/>
      <c r="B441" s="714"/>
      <c r="C441" s="1667"/>
      <c r="D441" s="1666"/>
      <c r="E441" s="1783"/>
      <c r="F441" s="1666"/>
    </row>
    <row r="442" spans="1:6" ht="15" x14ac:dyDescent="0.2">
      <c r="A442" s="1162"/>
      <c r="B442" s="714"/>
      <c r="C442" s="1667"/>
      <c r="D442" s="1666"/>
      <c r="E442" s="1783"/>
      <c r="F442" s="1666"/>
    </row>
    <row r="443" spans="1:6" ht="15" x14ac:dyDescent="0.2">
      <c r="A443" s="1162"/>
      <c r="B443" s="714"/>
      <c r="C443" s="1667"/>
      <c r="D443" s="1666"/>
      <c r="E443" s="1783"/>
      <c r="F443" s="1666"/>
    </row>
    <row r="444" spans="1:6" ht="15" x14ac:dyDescent="0.2">
      <c r="A444" s="1162"/>
      <c r="B444" s="714"/>
      <c r="C444" s="1667"/>
      <c r="D444" s="1666"/>
      <c r="E444" s="1783"/>
      <c r="F444" s="1666"/>
    </row>
    <row r="445" spans="1:6" ht="15" x14ac:dyDescent="0.2">
      <c r="A445" s="1162"/>
      <c r="B445" s="714"/>
      <c r="C445" s="1667"/>
      <c r="D445" s="1666"/>
      <c r="E445" s="1783"/>
      <c r="F445" s="1666"/>
    </row>
    <row r="446" spans="1:6" ht="12.75" x14ac:dyDescent="0.2">
      <c r="A446" s="1162"/>
      <c r="B446" s="714"/>
      <c r="C446" s="1787"/>
      <c r="D446" s="617"/>
      <c r="E446" s="617"/>
      <c r="F446" s="617"/>
    </row>
    <row r="447" spans="1:6" ht="12.75" x14ac:dyDescent="0.2">
      <c r="A447" s="1162"/>
      <c r="B447" s="714"/>
      <c r="C447" s="1787"/>
      <c r="D447" s="617"/>
      <c r="E447" s="617"/>
      <c r="F447" s="617"/>
    </row>
    <row r="448" spans="1:6" ht="12.75" x14ac:dyDescent="0.2">
      <c r="A448" s="1162"/>
      <c r="B448" s="714"/>
      <c r="C448" s="1787"/>
      <c r="D448" s="617"/>
      <c r="E448" s="617"/>
      <c r="F448" s="617"/>
    </row>
    <row r="449" spans="1:6" ht="12.75" x14ac:dyDescent="0.2">
      <c r="A449" s="1165"/>
      <c r="B449" s="714"/>
      <c r="C449" s="1787"/>
      <c r="D449" s="617"/>
      <c r="E449" s="617"/>
      <c r="F449" s="617"/>
    </row>
    <row r="450" spans="1:6" ht="12.75" x14ac:dyDescent="0.2">
      <c r="A450" s="1165"/>
      <c r="B450" s="714"/>
      <c r="C450" s="1787"/>
      <c r="D450" s="617"/>
      <c r="E450" s="617"/>
      <c r="F450" s="617"/>
    </row>
    <row r="451" spans="1:6" ht="12.75" x14ac:dyDescent="0.2">
      <c r="A451" s="1165"/>
      <c r="B451" s="714"/>
      <c r="C451" s="1787"/>
      <c r="D451" s="617"/>
      <c r="E451" s="617"/>
      <c r="F451" s="617"/>
    </row>
    <row r="452" spans="1:6" ht="12.75" x14ac:dyDescent="0.2">
      <c r="A452" s="1165"/>
      <c r="B452" s="714"/>
      <c r="C452" s="1787"/>
      <c r="D452" s="617"/>
      <c r="E452" s="617"/>
      <c r="F452" s="617"/>
    </row>
    <row r="453" spans="1:6" ht="12.75" x14ac:dyDescent="0.2">
      <c r="A453" s="1165"/>
      <c r="B453" s="714"/>
      <c r="C453" s="1787"/>
      <c r="D453" s="617"/>
      <c r="E453" s="617"/>
      <c r="F453" s="617"/>
    </row>
    <row r="454" spans="1:6" ht="12.75" x14ac:dyDescent="0.2">
      <c r="A454" s="1165"/>
      <c r="B454" s="714"/>
      <c r="C454" s="1787"/>
      <c r="D454" s="617"/>
      <c r="E454" s="617"/>
      <c r="F454" s="617"/>
    </row>
    <row r="455" spans="1:6" ht="12.75" x14ac:dyDescent="0.2">
      <c r="A455" s="1165"/>
      <c r="B455" s="714"/>
      <c r="C455" s="1787"/>
      <c r="D455" s="617"/>
      <c r="E455" s="617"/>
      <c r="F455" s="617"/>
    </row>
    <row r="456" spans="1:6" ht="12.75" x14ac:dyDescent="0.2">
      <c r="A456" s="1165"/>
      <c r="B456" s="714"/>
      <c r="C456" s="1787"/>
      <c r="D456" s="617"/>
      <c r="E456" s="617"/>
      <c r="F456" s="617"/>
    </row>
    <row r="457" spans="1:6" ht="12.75" x14ac:dyDescent="0.2">
      <c r="A457" s="1165"/>
      <c r="B457" s="714"/>
      <c r="C457" s="1787"/>
      <c r="D457" s="617"/>
      <c r="E457" s="617"/>
      <c r="F457" s="617"/>
    </row>
    <row r="458" spans="1:6" ht="12.75" x14ac:dyDescent="0.2">
      <c r="A458" s="1165"/>
      <c r="B458" s="714"/>
      <c r="C458" s="1787"/>
      <c r="D458" s="617"/>
      <c r="E458" s="617"/>
      <c r="F458" s="617"/>
    </row>
    <row r="459" spans="1:6" ht="12.75" x14ac:dyDescent="0.2">
      <c r="A459" s="1165"/>
      <c r="B459" s="714"/>
      <c r="C459" s="1787"/>
      <c r="D459" s="617"/>
      <c r="E459" s="617"/>
      <c r="F459" s="617"/>
    </row>
    <row r="460" spans="1:6" ht="12.75" x14ac:dyDescent="0.2">
      <c r="A460" s="1165"/>
      <c r="B460" s="714"/>
      <c r="C460" s="1787"/>
      <c r="D460" s="617"/>
      <c r="E460" s="617"/>
      <c r="F460" s="617"/>
    </row>
    <row r="461" spans="1:6" ht="12.75" x14ac:dyDescent="0.2">
      <c r="A461" s="1165"/>
      <c r="B461" s="714"/>
      <c r="C461" s="1787"/>
      <c r="D461" s="617"/>
      <c r="E461" s="617"/>
      <c r="F461" s="617"/>
    </row>
    <row r="462" spans="1:6" ht="12.75" x14ac:dyDescent="0.2">
      <c r="A462" s="1165"/>
      <c r="B462" s="714"/>
      <c r="C462" s="1787"/>
      <c r="D462" s="617"/>
      <c r="E462" s="617"/>
      <c r="F462" s="617"/>
    </row>
    <row r="463" spans="1:6" ht="12.75" x14ac:dyDescent="0.2">
      <c r="A463" s="1165"/>
      <c r="B463" s="714"/>
      <c r="C463" s="1787"/>
      <c r="D463" s="617"/>
      <c r="E463" s="617"/>
      <c r="F463" s="617"/>
    </row>
    <row r="464" spans="1:6" ht="12.75" x14ac:dyDescent="0.2">
      <c r="A464" s="1165"/>
      <c r="B464" s="714"/>
      <c r="C464" s="1787"/>
      <c r="D464" s="617"/>
      <c r="E464" s="617"/>
      <c r="F464" s="617"/>
    </row>
    <row r="465" spans="1:6" ht="12.75" x14ac:dyDescent="0.2">
      <c r="A465" s="1165"/>
      <c r="B465" s="714"/>
      <c r="C465" s="1787"/>
      <c r="D465" s="617"/>
      <c r="E465" s="617"/>
      <c r="F465" s="617"/>
    </row>
    <row r="466" spans="1:6" ht="12.75" x14ac:dyDescent="0.2">
      <c r="A466" s="1165"/>
      <c r="B466" s="714"/>
      <c r="C466" s="1787"/>
      <c r="D466" s="617"/>
      <c r="E466" s="617"/>
      <c r="F466" s="617"/>
    </row>
    <row r="467" spans="1:6" ht="12.75" x14ac:dyDescent="0.2">
      <c r="A467" s="1165"/>
      <c r="B467" s="714"/>
      <c r="C467" s="1787"/>
      <c r="D467" s="617"/>
      <c r="E467" s="617"/>
      <c r="F467" s="617"/>
    </row>
    <row r="468" spans="1:6" ht="12.75" x14ac:dyDescent="0.2">
      <c r="A468" s="1165"/>
      <c r="B468" s="714"/>
      <c r="C468" s="1787"/>
      <c r="D468" s="617"/>
      <c r="E468" s="617"/>
      <c r="F468" s="617"/>
    </row>
    <row r="469" spans="1:6" ht="12.75" x14ac:dyDescent="0.2">
      <c r="A469" s="1165"/>
      <c r="B469" s="714"/>
      <c r="C469" s="1787"/>
      <c r="D469" s="617"/>
      <c r="E469" s="617"/>
      <c r="F469" s="617"/>
    </row>
    <row r="470" spans="1:6" ht="12.75" x14ac:dyDescent="0.2">
      <c r="A470" s="1165"/>
      <c r="B470" s="714"/>
      <c r="C470" s="1787"/>
      <c r="D470" s="617"/>
      <c r="E470" s="617"/>
      <c r="F470" s="617"/>
    </row>
    <row r="471" spans="1:6" ht="12.75" x14ac:dyDescent="0.2">
      <c r="A471" s="1165"/>
      <c r="B471" s="714"/>
      <c r="C471" s="1787"/>
      <c r="D471" s="617"/>
      <c r="E471" s="617"/>
      <c r="F471" s="617"/>
    </row>
    <row r="472" spans="1:6" ht="12.75" x14ac:dyDescent="0.2">
      <c r="A472" s="1165"/>
      <c r="B472" s="714"/>
      <c r="C472" s="1787"/>
      <c r="D472" s="617"/>
      <c r="E472" s="617"/>
      <c r="F472" s="617"/>
    </row>
    <row r="473" spans="1:6" ht="12.75" x14ac:dyDescent="0.2">
      <c r="A473" s="1165"/>
      <c r="B473" s="714"/>
      <c r="C473" s="1787"/>
      <c r="D473" s="617"/>
      <c r="E473" s="617"/>
      <c r="F473" s="617"/>
    </row>
    <row r="474" spans="1:6" ht="12.75" x14ac:dyDescent="0.2">
      <c r="A474" s="1165"/>
      <c r="B474" s="714"/>
      <c r="C474" s="1787"/>
      <c r="D474" s="617"/>
      <c r="E474" s="617"/>
      <c r="F474" s="617"/>
    </row>
    <row r="475" spans="1:6" ht="12.75" x14ac:dyDescent="0.2">
      <c r="A475" s="1165"/>
      <c r="B475" s="714"/>
      <c r="C475" s="1787"/>
      <c r="D475" s="617"/>
      <c r="E475" s="617"/>
      <c r="F475" s="617"/>
    </row>
    <row r="476" spans="1:6" ht="12.75" x14ac:dyDescent="0.2">
      <c r="A476" s="1165"/>
      <c r="B476" s="714"/>
      <c r="C476" s="1787"/>
      <c r="D476" s="617"/>
      <c r="E476" s="617"/>
      <c r="F476" s="617"/>
    </row>
    <row r="477" spans="1:6" ht="12.75" x14ac:dyDescent="0.2">
      <c r="A477" s="1165"/>
      <c r="B477" s="714"/>
      <c r="C477" s="1787"/>
      <c r="D477" s="617"/>
      <c r="E477" s="617"/>
      <c r="F477" s="617"/>
    </row>
    <row r="478" spans="1:6" ht="12.75" x14ac:dyDescent="0.2">
      <c r="A478" s="1165"/>
      <c r="B478" s="714"/>
      <c r="C478" s="1787"/>
      <c r="D478" s="617"/>
      <c r="E478" s="617"/>
      <c r="F478" s="617"/>
    </row>
    <row r="479" spans="1:6" x14ac:dyDescent="0.2">
      <c r="A479" s="117"/>
      <c r="B479" s="618"/>
      <c r="C479" s="1787"/>
      <c r="D479" s="617"/>
      <c r="E479" s="617"/>
      <c r="F479" s="617"/>
    </row>
    <row r="480" spans="1:6" x14ac:dyDescent="0.2">
      <c r="A480" s="117"/>
      <c r="B480" s="618"/>
      <c r="C480" s="1787"/>
      <c r="D480" s="617"/>
      <c r="E480" s="617"/>
      <c r="F480" s="617"/>
    </row>
    <row r="481" spans="1:6" x14ac:dyDescent="0.2">
      <c r="A481" s="117"/>
      <c r="B481" s="618"/>
      <c r="C481" s="1787"/>
      <c r="D481" s="617"/>
      <c r="E481" s="617"/>
      <c r="F481" s="617"/>
    </row>
    <row r="482" spans="1:6" x14ac:dyDescent="0.2">
      <c r="A482" s="117"/>
      <c r="B482" s="618"/>
      <c r="C482" s="1787"/>
      <c r="D482" s="617"/>
      <c r="E482" s="617"/>
      <c r="F482" s="617"/>
    </row>
    <row r="483" spans="1:6" x14ac:dyDescent="0.2">
      <c r="A483" s="117"/>
      <c r="B483" s="618"/>
      <c r="C483" s="1787"/>
      <c r="D483" s="617"/>
      <c r="E483" s="617"/>
      <c r="F483" s="617"/>
    </row>
    <row r="484" spans="1:6" x14ac:dyDescent="0.2">
      <c r="A484" s="117"/>
      <c r="B484" s="618"/>
      <c r="C484" s="1787"/>
      <c r="D484" s="617"/>
      <c r="E484" s="617"/>
      <c r="F484" s="617"/>
    </row>
    <row r="485" spans="1:6" x14ac:dyDescent="0.2">
      <c r="A485" s="117"/>
      <c r="B485" s="618"/>
      <c r="C485" s="1787"/>
      <c r="D485" s="617"/>
      <c r="E485" s="617"/>
      <c r="F485" s="617"/>
    </row>
    <row r="486" spans="1:6" x14ac:dyDescent="0.2">
      <c r="A486" s="117"/>
      <c r="B486" s="618"/>
      <c r="C486" s="1787"/>
      <c r="D486" s="617"/>
      <c r="E486" s="617"/>
      <c r="F486" s="617"/>
    </row>
    <row r="487" spans="1:6" x14ac:dyDescent="0.2">
      <c r="A487" s="117"/>
      <c r="B487" s="618"/>
      <c r="C487" s="1787"/>
      <c r="D487" s="617"/>
      <c r="E487" s="617"/>
      <c r="F487" s="617"/>
    </row>
    <row r="488" spans="1:6" x14ac:dyDescent="0.2">
      <c r="A488" s="117"/>
      <c r="B488" s="618"/>
      <c r="C488" s="1787"/>
      <c r="D488" s="617"/>
      <c r="E488" s="617"/>
      <c r="F488" s="617"/>
    </row>
    <row r="489" spans="1:6" x14ac:dyDescent="0.2">
      <c r="A489" s="117"/>
      <c r="B489" s="618"/>
      <c r="C489" s="1787"/>
      <c r="D489" s="617"/>
      <c r="E489" s="617"/>
      <c r="F489" s="617"/>
    </row>
    <row r="490" spans="1:6" x14ac:dyDescent="0.2">
      <c r="A490" s="117"/>
      <c r="B490" s="618"/>
      <c r="C490" s="1787"/>
      <c r="D490" s="617"/>
      <c r="E490" s="617"/>
      <c r="F490" s="617"/>
    </row>
    <row r="491" spans="1:6" x14ac:dyDescent="0.2">
      <c r="A491" s="117"/>
      <c r="B491" s="618"/>
      <c r="C491" s="1787"/>
      <c r="D491" s="617"/>
      <c r="E491" s="617"/>
      <c r="F491" s="617"/>
    </row>
    <row r="492" spans="1:6" x14ac:dyDescent="0.2">
      <c r="A492" s="117"/>
      <c r="B492" s="618"/>
      <c r="C492" s="1787"/>
      <c r="D492" s="617"/>
      <c r="E492" s="617"/>
      <c r="F492" s="617"/>
    </row>
    <row r="493" spans="1:6" x14ac:dyDescent="0.2">
      <c r="A493" s="117"/>
      <c r="B493" s="618"/>
      <c r="C493" s="1787"/>
      <c r="D493" s="617"/>
      <c r="E493" s="617"/>
      <c r="F493" s="617"/>
    </row>
    <row r="494" spans="1:6" x14ac:dyDescent="0.2">
      <c r="A494" s="117"/>
      <c r="B494" s="618"/>
      <c r="C494" s="1787"/>
      <c r="D494" s="617"/>
      <c r="E494" s="617"/>
      <c r="F494" s="617"/>
    </row>
    <row r="495" spans="1:6" x14ac:dyDescent="0.2">
      <c r="A495" s="117"/>
      <c r="B495" s="618"/>
      <c r="C495" s="1787"/>
      <c r="D495" s="617"/>
      <c r="E495" s="617"/>
      <c r="F495" s="617"/>
    </row>
    <row r="496" spans="1:6" x14ac:dyDescent="0.2">
      <c r="A496" s="117"/>
      <c r="B496" s="618"/>
      <c r="C496" s="1787"/>
      <c r="D496" s="617"/>
      <c r="E496" s="617"/>
      <c r="F496" s="617"/>
    </row>
    <row r="497" spans="1:6" x14ac:dyDescent="0.2">
      <c r="A497" s="117"/>
      <c r="B497" s="618"/>
      <c r="C497" s="1787"/>
      <c r="D497" s="617"/>
      <c r="E497" s="617"/>
      <c r="F497" s="617"/>
    </row>
    <row r="498" spans="1:6" x14ac:dyDescent="0.2">
      <c r="A498" s="117"/>
      <c r="B498" s="618"/>
      <c r="C498" s="1787"/>
      <c r="D498" s="617"/>
      <c r="E498" s="617"/>
      <c r="F498" s="617"/>
    </row>
    <row r="499" spans="1:6" x14ac:dyDescent="0.2">
      <c r="A499" s="117"/>
      <c r="B499" s="618"/>
      <c r="C499" s="1787"/>
      <c r="D499" s="617"/>
      <c r="E499" s="617"/>
      <c r="F499" s="617"/>
    </row>
    <row r="500" spans="1:6" x14ac:dyDescent="0.2">
      <c r="A500" s="117"/>
      <c r="B500" s="618"/>
      <c r="C500" s="1787"/>
      <c r="D500" s="617"/>
      <c r="E500" s="617"/>
      <c r="F500" s="617"/>
    </row>
    <row r="501" spans="1:6" x14ac:dyDescent="0.2">
      <c r="A501" s="117"/>
      <c r="B501" s="618"/>
      <c r="C501" s="1787"/>
      <c r="D501" s="617"/>
      <c r="E501" s="617"/>
      <c r="F501" s="617"/>
    </row>
    <row r="502" spans="1:6" x14ac:dyDescent="0.2">
      <c r="A502" s="117"/>
      <c r="B502" s="618"/>
      <c r="C502" s="1787"/>
      <c r="D502" s="617"/>
      <c r="E502" s="617"/>
      <c r="F502" s="617"/>
    </row>
    <row r="503" spans="1:6" x14ac:dyDescent="0.2">
      <c r="A503" s="117"/>
      <c r="B503" s="618"/>
      <c r="C503" s="1787"/>
      <c r="D503" s="617"/>
      <c r="E503" s="617"/>
      <c r="F503" s="617"/>
    </row>
    <row r="504" spans="1:6" x14ac:dyDescent="0.2">
      <c r="A504" s="117"/>
      <c r="B504" s="618"/>
      <c r="C504" s="1787"/>
      <c r="D504" s="617"/>
      <c r="E504" s="617"/>
      <c r="F504" s="617"/>
    </row>
    <row r="505" spans="1:6" x14ac:dyDescent="0.2">
      <c r="A505" s="117"/>
      <c r="B505" s="618"/>
      <c r="C505" s="1787"/>
      <c r="D505" s="617"/>
      <c r="E505" s="617"/>
      <c r="F505" s="617"/>
    </row>
    <row r="506" spans="1:6" x14ac:dyDescent="0.2">
      <c r="A506" s="117"/>
      <c r="B506" s="618"/>
      <c r="C506" s="1787"/>
      <c r="D506" s="617"/>
      <c r="E506" s="617"/>
      <c r="F506" s="617"/>
    </row>
    <row r="507" spans="1:6" x14ac:dyDescent="0.2">
      <c r="A507" s="117"/>
      <c r="B507" s="618"/>
      <c r="C507" s="1787"/>
      <c r="D507" s="617"/>
      <c r="E507" s="617"/>
      <c r="F507" s="617"/>
    </row>
    <row r="508" spans="1:6" x14ac:dyDescent="0.2">
      <c r="A508" s="117"/>
      <c r="B508" s="618"/>
      <c r="C508" s="1787"/>
      <c r="D508" s="617"/>
      <c r="E508" s="617"/>
      <c r="F508" s="617"/>
    </row>
    <row r="509" spans="1:6" x14ac:dyDescent="0.2">
      <c r="A509" s="117"/>
      <c r="B509" s="618"/>
      <c r="C509" s="1787"/>
      <c r="D509" s="617"/>
      <c r="E509" s="617"/>
      <c r="F509" s="617"/>
    </row>
    <row r="510" spans="1:6" x14ac:dyDescent="0.2">
      <c r="A510" s="117"/>
      <c r="B510" s="618"/>
      <c r="C510" s="1787"/>
      <c r="D510" s="617"/>
      <c r="E510" s="617"/>
      <c r="F510" s="617"/>
    </row>
    <row r="511" spans="1:6" x14ac:dyDescent="0.2">
      <c r="A511" s="117"/>
      <c r="B511" s="618"/>
      <c r="C511" s="1787"/>
      <c r="D511" s="617"/>
      <c r="E511" s="617"/>
      <c r="F511" s="617"/>
    </row>
    <row r="512" spans="1:6" x14ac:dyDescent="0.2">
      <c r="A512" s="117"/>
      <c r="B512" s="618"/>
      <c r="C512" s="1787"/>
      <c r="D512" s="617"/>
      <c r="E512" s="617"/>
      <c r="F512" s="617"/>
    </row>
    <row r="513" spans="1:6" x14ac:dyDescent="0.2">
      <c r="A513" s="117"/>
      <c r="B513" s="618"/>
      <c r="C513" s="1787"/>
      <c r="D513" s="617"/>
      <c r="E513" s="617"/>
      <c r="F513" s="617"/>
    </row>
    <row r="514" spans="1:6" x14ac:dyDescent="0.2">
      <c r="A514" s="117"/>
      <c r="B514" s="618"/>
      <c r="C514" s="1787"/>
      <c r="D514" s="617"/>
      <c r="E514" s="617"/>
      <c r="F514" s="617"/>
    </row>
    <row r="515" spans="1:6" x14ac:dyDescent="0.2">
      <c r="A515" s="117"/>
      <c r="B515" s="618"/>
      <c r="C515" s="1787"/>
      <c r="D515" s="617"/>
      <c r="E515" s="617"/>
      <c r="F515" s="617"/>
    </row>
    <row r="516" spans="1:6" x14ac:dyDescent="0.2">
      <c r="A516" s="117"/>
      <c r="B516" s="618"/>
      <c r="C516" s="1787"/>
      <c r="D516" s="617"/>
      <c r="E516" s="617"/>
      <c r="F516" s="617"/>
    </row>
    <row r="517" spans="1:6" x14ac:dyDescent="0.2">
      <c r="A517" s="117"/>
      <c r="B517" s="618"/>
      <c r="C517" s="1787"/>
      <c r="D517" s="617"/>
      <c r="E517" s="617"/>
      <c r="F517" s="617"/>
    </row>
    <row r="518" spans="1:6" x14ac:dyDescent="0.2">
      <c r="A518" s="117"/>
      <c r="B518" s="618"/>
      <c r="C518" s="1787"/>
      <c r="D518" s="617"/>
      <c r="E518" s="617"/>
      <c r="F518" s="617"/>
    </row>
    <row r="519" spans="1:6" x14ac:dyDescent="0.2">
      <c r="A519" s="117"/>
      <c r="B519" s="618"/>
      <c r="C519" s="1787"/>
      <c r="D519" s="617"/>
      <c r="E519" s="617"/>
      <c r="F519" s="617"/>
    </row>
    <row r="520" spans="1:6" x14ac:dyDescent="0.2">
      <c r="A520" s="117"/>
      <c r="B520" s="618"/>
      <c r="C520" s="1787"/>
      <c r="D520" s="617"/>
      <c r="E520" s="617"/>
      <c r="F520" s="617"/>
    </row>
    <row r="521" spans="1:6" x14ac:dyDescent="0.2">
      <c r="A521" s="117"/>
      <c r="B521" s="618"/>
      <c r="C521" s="1787"/>
      <c r="D521" s="617"/>
      <c r="E521" s="617"/>
      <c r="F521" s="617"/>
    </row>
    <row r="522" spans="1:6" x14ac:dyDescent="0.2">
      <c r="A522" s="117"/>
      <c r="B522" s="618"/>
      <c r="C522" s="1787"/>
      <c r="D522" s="617"/>
      <c r="E522" s="617"/>
      <c r="F522" s="617"/>
    </row>
    <row r="523" spans="1:6" x14ac:dyDescent="0.2">
      <c r="A523" s="117"/>
      <c r="B523" s="618"/>
      <c r="C523" s="1787"/>
      <c r="D523" s="617"/>
      <c r="E523" s="617"/>
      <c r="F523" s="617"/>
    </row>
    <row r="524" spans="1:6" x14ac:dyDescent="0.2">
      <c r="A524" s="117"/>
      <c r="B524" s="618"/>
      <c r="C524" s="1787"/>
      <c r="D524" s="617"/>
      <c r="E524" s="617"/>
      <c r="F524" s="617"/>
    </row>
    <row r="525" spans="1:6" x14ac:dyDescent="0.2">
      <c r="A525" s="117"/>
      <c r="B525" s="618"/>
      <c r="C525" s="1787"/>
      <c r="D525" s="617"/>
      <c r="E525" s="617"/>
      <c r="F525" s="617"/>
    </row>
    <row r="526" spans="1:6" x14ac:dyDescent="0.2">
      <c r="A526" s="117"/>
      <c r="B526" s="618"/>
      <c r="C526" s="1787"/>
      <c r="D526" s="617"/>
      <c r="E526" s="617"/>
      <c r="F526" s="617"/>
    </row>
    <row r="527" spans="1:6" x14ac:dyDescent="0.2">
      <c r="A527" s="117"/>
      <c r="B527" s="618"/>
      <c r="C527" s="1787"/>
      <c r="D527" s="617"/>
      <c r="E527" s="617"/>
      <c r="F527" s="617"/>
    </row>
    <row r="528" spans="1:6" x14ac:dyDescent="0.2">
      <c r="A528" s="117"/>
      <c r="B528" s="618"/>
      <c r="C528" s="1787"/>
      <c r="D528" s="617"/>
      <c r="E528" s="617"/>
      <c r="F528" s="617"/>
    </row>
    <row r="529" spans="1:6" x14ac:dyDescent="0.2">
      <c r="A529" s="117"/>
      <c r="B529" s="618"/>
      <c r="C529" s="1787"/>
      <c r="D529" s="617"/>
      <c r="E529" s="617"/>
      <c r="F529" s="617"/>
    </row>
    <row r="530" spans="1:6" x14ac:dyDescent="0.2">
      <c r="A530" s="117"/>
      <c r="B530" s="618"/>
      <c r="C530" s="1787"/>
      <c r="D530" s="617"/>
      <c r="E530" s="617"/>
      <c r="F530" s="617"/>
    </row>
    <row r="531" spans="1:6" x14ac:dyDescent="0.2">
      <c r="A531" s="117"/>
      <c r="B531" s="618"/>
      <c r="C531" s="1787"/>
      <c r="D531" s="617"/>
      <c r="E531" s="617"/>
      <c r="F531" s="617"/>
    </row>
    <row r="532" spans="1:6" x14ac:dyDescent="0.2">
      <c r="A532" s="117"/>
      <c r="B532" s="618"/>
      <c r="C532" s="1787"/>
      <c r="D532" s="617"/>
      <c r="E532" s="617"/>
      <c r="F532" s="617"/>
    </row>
    <row r="533" spans="1:6" x14ac:dyDescent="0.2">
      <c r="A533" s="117"/>
      <c r="B533" s="618"/>
      <c r="C533" s="1787"/>
      <c r="D533" s="617"/>
      <c r="E533" s="617"/>
      <c r="F533" s="617"/>
    </row>
    <row r="534" spans="1:6" x14ac:dyDescent="0.2">
      <c r="A534" s="117"/>
      <c r="B534" s="618"/>
      <c r="C534" s="1787"/>
      <c r="D534" s="617"/>
      <c r="E534" s="617"/>
      <c r="F534" s="617"/>
    </row>
    <row r="535" spans="1:6" x14ac:dyDescent="0.2">
      <c r="A535" s="117"/>
      <c r="B535" s="618"/>
      <c r="C535" s="1787"/>
      <c r="D535" s="617"/>
      <c r="E535" s="617"/>
      <c r="F535" s="617"/>
    </row>
    <row r="536" spans="1:6" x14ac:dyDescent="0.2">
      <c r="A536" s="117"/>
      <c r="B536" s="618"/>
      <c r="C536" s="1787"/>
      <c r="D536" s="617"/>
      <c r="E536" s="617"/>
      <c r="F536" s="617"/>
    </row>
    <row r="537" spans="1:6" x14ac:dyDescent="0.2">
      <c r="A537" s="117"/>
      <c r="B537" s="618"/>
      <c r="C537" s="1787"/>
      <c r="D537" s="617"/>
      <c r="E537" s="617"/>
      <c r="F537" s="617"/>
    </row>
    <row r="538" spans="1:6" x14ac:dyDescent="0.2">
      <c r="A538" s="117"/>
      <c r="B538" s="618"/>
      <c r="C538" s="1787"/>
      <c r="D538" s="617"/>
      <c r="E538" s="617"/>
      <c r="F538" s="617"/>
    </row>
    <row r="539" spans="1:6" x14ac:dyDescent="0.2">
      <c r="A539" s="117"/>
      <c r="B539" s="618"/>
      <c r="C539" s="1787"/>
      <c r="D539" s="617"/>
      <c r="E539" s="617"/>
      <c r="F539" s="617"/>
    </row>
    <row r="540" spans="1:6" x14ac:dyDescent="0.2">
      <c r="A540" s="117"/>
      <c r="B540" s="618"/>
      <c r="C540" s="1787"/>
      <c r="D540" s="617"/>
      <c r="E540" s="617"/>
      <c r="F540" s="617"/>
    </row>
    <row r="541" spans="1:6" x14ac:dyDescent="0.2">
      <c r="A541" s="117"/>
      <c r="B541" s="618"/>
      <c r="C541" s="1787"/>
      <c r="D541" s="617"/>
      <c r="E541" s="617"/>
      <c r="F541" s="617"/>
    </row>
    <row r="542" spans="1:6" x14ac:dyDescent="0.2">
      <c r="A542" s="117"/>
      <c r="B542" s="618"/>
      <c r="C542" s="1787"/>
      <c r="D542" s="617"/>
      <c r="E542" s="617"/>
      <c r="F542" s="617"/>
    </row>
    <row r="543" spans="1:6" x14ac:dyDescent="0.2">
      <c r="A543" s="117"/>
      <c r="B543" s="618"/>
      <c r="C543" s="1787"/>
      <c r="D543" s="617"/>
      <c r="E543" s="617"/>
      <c r="F543" s="617"/>
    </row>
    <row r="544" spans="1:6" x14ac:dyDescent="0.2">
      <c r="A544" s="117"/>
      <c r="B544" s="618"/>
      <c r="C544" s="1787"/>
      <c r="D544" s="617"/>
      <c r="E544" s="617"/>
      <c r="F544" s="617"/>
    </row>
    <row r="545" spans="1:6" x14ac:dyDescent="0.2">
      <c r="A545" s="117"/>
      <c r="B545" s="618"/>
      <c r="C545" s="1787"/>
      <c r="D545" s="617"/>
      <c r="E545" s="617"/>
      <c r="F545" s="617"/>
    </row>
    <row r="546" spans="1:6" x14ac:dyDescent="0.2">
      <c r="A546" s="117"/>
      <c r="B546" s="618"/>
      <c r="C546" s="1787"/>
      <c r="D546" s="617"/>
      <c r="E546" s="617"/>
      <c r="F546" s="617"/>
    </row>
    <row r="547" spans="1:6" x14ac:dyDescent="0.2">
      <c r="A547" s="117"/>
      <c r="B547" s="618"/>
      <c r="C547" s="1787"/>
      <c r="D547" s="617"/>
      <c r="E547" s="617"/>
      <c r="F547" s="617"/>
    </row>
    <row r="548" spans="1:6" x14ac:dyDescent="0.2">
      <c r="A548" s="117"/>
      <c r="B548" s="618"/>
      <c r="C548" s="1787"/>
      <c r="D548" s="617"/>
      <c r="E548" s="617"/>
      <c r="F548" s="617"/>
    </row>
    <row r="549" spans="1:6" x14ac:dyDescent="0.2">
      <c r="A549" s="117"/>
      <c r="B549" s="618"/>
      <c r="C549" s="1787"/>
      <c r="D549" s="617"/>
      <c r="E549" s="617"/>
      <c r="F549" s="617"/>
    </row>
    <row r="550" spans="1:6" x14ac:dyDescent="0.2">
      <c r="A550" s="117"/>
      <c r="B550" s="618"/>
      <c r="C550" s="1787"/>
      <c r="D550" s="617"/>
      <c r="E550" s="617"/>
      <c r="F550" s="617"/>
    </row>
    <row r="551" spans="1:6" x14ac:dyDescent="0.2">
      <c r="A551" s="117"/>
      <c r="B551" s="618"/>
      <c r="C551" s="1787"/>
      <c r="D551" s="617"/>
      <c r="E551" s="617"/>
      <c r="F551" s="617"/>
    </row>
    <row r="552" spans="1:6" x14ac:dyDescent="0.2">
      <c r="A552" s="117"/>
      <c r="B552" s="618"/>
      <c r="C552" s="1787"/>
      <c r="D552" s="617"/>
      <c r="E552" s="617"/>
      <c r="F552" s="617"/>
    </row>
    <row r="553" spans="1:6" x14ac:dyDescent="0.2">
      <c r="A553" s="117"/>
      <c r="B553" s="618"/>
      <c r="C553" s="1787"/>
      <c r="D553" s="617"/>
      <c r="E553" s="617"/>
      <c r="F553" s="617"/>
    </row>
    <row r="554" spans="1:6" x14ac:dyDescent="0.2">
      <c r="A554" s="117"/>
      <c r="B554" s="618"/>
      <c r="C554" s="1787"/>
      <c r="D554" s="617"/>
      <c r="E554" s="617"/>
      <c r="F554" s="617"/>
    </row>
    <row r="555" spans="1:6" x14ac:dyDescent="0.2">
      <c r="A555" s="117"/>
      <c r="B555" s="618"/>
      <c r="C555" s="1787"/>
      <c r="D555" s="617"/>
      <c r="E555" s="617"/>
      <c r="F555" s="617"/>
    </row>
    <row r="556" spans="1:6" x14ac:dyDescent="0.2">
      <c r="A556" s="117"/>
      <c r="B556" s="618"/>
      <c r="C556" s="1787"/>
      <c r="D556" s="617"/>
      <c r="E556" s="617"/>
      <c r="F556" s="617"/>
    </row>
    <row r="557" spans="1:6" x14ac:dyDescent="0.2">
      <c r="A557" s="117"/>
      <c r="B557" s="618"/>
      <c r="C557" s="1787"/>
      <c r="D557" s="617"/>
      <c r="E557" s="617"/>
      <c r="F557" s="617"/>
    </row>
  </sheetData>
  <sheetProtection algorithmName="SHA-512" hashValue="tRodRHR2VWXWl4/FVy3aspXTw95KFqLm9PoUpEFyZuxMpdDCQvYz2Ypzx6oL9Nb6Q4HMzGxPnobBn32LG7uaTA==" saltValue="QLNjPYL8A6i0RBPckG/5Pw==" spinCount="100000" sheet="1" objects="1" scenarios="1"/>
  <mergeCells count="12">
    <mergeCell ref="A301:B301"/>
    <mergeCell ref="C300:D300"/>
    <mergeCell ref="A1:F1"/>
    <mergeCell ref="A2:E2"/>
    <mergeCell ref="A3:E3"/>
    <mergeCell ref="A4:E4"/>
    <mergeCell ref="Y300:Z300"/>
    <mergeCell ref="X20:AA21"/>
    <mergeCell ref="A260:B260"/>
    <mergeCell ref="C259:D259"/>
    <mergeCell ref="Y259:Z259"/>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indexed="9"/>
    <pageSetUpPr fitToPage="1"/>
  </sheetPr>
  <dimension ref="A1:BQ673"/>
  <sheetViews>
    <sheetView workbookViewId="0">
      <selection activeCell="A605" sqref="A605"/>
    </sheetView>
  </sheetViews>
  <sheetFormatPr defaultRowHeight="11.25" x14ac:dyDescent="0.2"/>
  <cols>
    <col min="1" max="1" width="8.5703125" style="117" customWidth="1"/>
    <col min="2" max="2" width="36.5703125" style="618" customWidth="1"/>
    <col min="3" max="3" width="15.7109375" style="1205" customWidth="1"/>
    <col min="4" max="6" width="15.7109375" style="1206" customWidth="1"/>
    <col min="7" max="9" width="15.7109375" style="7" customWidth="1"/>
    <col min="10" max="11" width="15.7109375" style="7" hidden="1" customWidth="1"/>
    <col min="12" max="13" width="15.7109375" style="7" customWidth="1"/>
    <col min="14" max="14" width="15.7109375" style="7" hidden="1" customWidth="1"/>
    <col min="15" max="15" width="15.7109375" style="7" customWidth="1"/>
    <col min="16" max="26" width="15.7109375" style="7" hidden="1" customWidth="1"/>
    <col min="27" max="30" width="15.7109375" style="7" customWidth="1"/>
    <col min="31" max="32" width="15.7109375" style="7" hidden="1" customWidth="1"/>
    <col min="33" max="34" width="15.7109375" style="7" customWidth="1"/>
    <col min="35" max="35" width="15.7109375" style="7" hidden="1" customWidth="1"/>
    <col min="36" max="36" width="15.7109375" style="7" customWidth="1"/>
    <col min="37" max="47" width="15.7109375" style="7" hidden="1" customWidth="1"/>
    <col min="48" max="48" width="15.7109375" style="61" customWidth="1"/>
    <col min="49" max="51" width="15.7109375" style="7" customWidth="1"/>
    <col min="52" max="53" width="15.7109375" style="7" hidden="1" customWidth="1"/>
    <col min="54" max="55" width="15.7109375" style="7" customWidth="1"/>
    <col min="56" max="56" width="15.7109375" style="7" hidden="1" customWidth="1"/>
    <col min="57"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392"/>
      <c r="B1" s="2392"/>
      <c r="C1" s="2392"/>
      <c r="D1" s="2392"/>
      <c r="E1" s="2392"/>
      <c r="F1" s="2392"/>
    </row>
    <row r="2" spans="1:69" s="13" customFormat="1" ht="20.25" x14ac:dyDescent="0.3">
      <c r="A2" s="2435"/>
      <c r="B2" s="2435"/>
      <c r="C2" s="2435"/>
      <c r="D2" s="2435"/>
      <c r="E2" s="2435"/>
    </row>
    <row r="3" spans="1:69" s="13" customFormat="1" ht="30" x14ac:dyDescent="0.25">
      <c r="A3" s="2436"/>
      <c r="B3" s="2436"/>
      <c r="C3" s="2436"/>
      <c r="D3" s="2436"/>
      <c r="E3" s="2436"/>
      <c r="G3" s="14"/>
    </row>
    <row r="4" spans="1:69" s="13" customFormat="1" ht="18" x14ac:dyDescent="0.25">
      <c r="A4" s="2437"/>
      <c r="B4" s="2437"/>
      <c r="C4" s="2437"/>
      <c r="D4" s="2437"/>
      <c r="E4" s="2437"/>
    </row>
    <row r="5" spans="1:69" s="13" customFormat="1" ht="20.25" x14ac:dyDescent="0.3">
      <c r="A5" s="323" t="str">
        <f>"Sheet O7 Amortization Output Worksheet  - "&amp;  'I2 LDC class'!$C$17</f>
        <v>Sheet O7 Amortization Output Worksheet  - Settlement Proposal</v>
      </c>
      <c r="B5" s="324"/>
      <c r="C5" s="548"/>
      <c r="D5" s="548"/>
      <c r="E5" s="325"/>
    </row>
    <row r="6" spans="1:69" s="13" customFormat="1" x14ac:dyDescent="0.2">
      <c r="A6" s="16"/>
      <c r="B6" s="16"/>
      <c r="C6" s="549"/>
      <c r="D6" s="549"/>
      <c r="E6" s="16"/>
      <c r="F6" s="16"/>
      <c r="G6" s="16"/>
      <c r="H6" s="16"/>
      <c r="I6" s="16"/>
      <c r="J6" s="16"/>
      <c r="K6" s="16"/>
      <c r="L6" s="16"/>
      <c r="M6" s="16"/>
      <c r="N6" s="16"/>
      <c r="O6" s="16"/>
    </row>
    <row r="7" spans="1:69" x14ac:dyDescent="0.2">
      <c r="A7" s="997"/>
      <c r="D7" s="610"/>
    </row>
    <row r="8" spans="1:69" ht="12.75" x14ac:dyDescent="0.2">
      <c r="C8" s="1207"/>
    </row>
    <row r="9" spans="1:69" ht="15.75" x14ac:dyDescent="0.25">
      <c r="A9" s="1312" t="s">
        <v>945</v>
      </c>
      <c r="B9" s="1313"/>
      <c r="C9" s="1314"/>
    </row>
    <row r="10" spans="1:69" ht="15.75" x14ac:dyDescent="0.25">
      <c r="A10" s="1315" t="s">
        <v>805</v>
      </c>
      <c r="B10" s="1316"/>
      <c r="C10" s="1317"/>
    </row>
    <row r="11" spans="1:69" ht="3" customHeight="1" x14ac:dyDescent="0.2">
      <c r="A11" s="113"/>
    </row>
    <row r="12" spans="1:69" s="352" customFormat="1" ht="3" customHeight="1" x14ac:dyDescent="0.2">
      <c r="C12" s="1257"/>
      <c r="AV12" s="461"/>
    </row>
    <row r="13" spans="1:69" s="352" customFormat="1" ht="3" customHeight="1" x14ac:dyDescent="0.2">
      <c r="AV13" s="461"/>
    </row>
    <row r="14" spans="1:69" s="352" customFormat="1" ht="12.75" x14ac:dyDescent="0.2">
      <c r="AV14" s="461"/>
    </row>
    <row r="15" spans="1:69" s="1260" customFormat="1" ht="25.5" x14ac:dyDescent="0.2">
      <c r="C15" s="1261"/>
      <c r="D15" s="1262"/>
      <c r="E15" s="1263"/>
      <c r="F15" s="1264"/>
      <c r="G15" s="1265" t="s">
        <v>1129</v>
      </c>
      <c r="H15" s="1265"/>
      <c r="I15" s="1265"/>
      <c r="J15" s="1265"/>
      <c r="K15" s="1265"/>
      <c r="L15" s="1265"/>
      <c r="M15" s="1265"/>
      <c r="N15" s="1265"/>
      <c r="O15" s="1265"/>
      <c r="P15" s="1265"/>
      <c r="Q15" s="1265"/>
      <c r="R15" s="1265"/>
      <c r="S15" s="1265"/>
      <c r="T15" s="1265"/>
      <c r="U15" s="1265"/>
      <c r="V15" s="1265"/>
      <c r="W15" s="1265"/>
      <c r="X15" s="1265"/>
      <c r="Y15" s="1265"/>
      <c r="Z15" s="1265"/>
      <c r="AA15" s="1266"/>
      <c r="AB15" s="1265" t="s">
        <v>1130</v>
      </c>
      <c r="AC15" s="1265"/>
      <c r="AD15" s="1265"/>
      <c r="AE15" s="1265"/>
      <c r="AF15" s="1265"/>
      <c r="AG15" s="1265"/>
      <c r="AH15" s="1265"/>
      <c r="AI15" s="1265"/>
      <c r="AJ15" s="1265"/>
      <c r="AK15" s="1265"/>
      <c r="AL15" s="1265"/>
      <c r="AM15" s="1265"/>
      <c r="AN15" s="1265"/>
      <c r="AO15" s="1265"/>
      <c r="AP15" s="1265"/>
      <c r="AQ15" s="1265"/>
      <c r="AR15" s="1265"/>
      <c r="AS15" s="1265"/>
      <c r="AT15" s="1265"/>
      <c r="AU15" s="1265"/>
      <c r="AV15" s="1266"/>
      <c r="AW15" s="1267" t="s">
        <v>1131</v>
      </c>
      <c r="AX15" s="1265"/>
      <c r="AY15" s="1265"/>
      <c r="AZ15" s="1265"/>
      <c r="BA15" s="1265"/>
      <c r="BB15" s="1265"/>
      <c r="BC15" s="1265"/>
      <c r="BD15" s="1265"/>
      <c r="BE15" s="1265"/>
      <c r="BF15" s="1265"/>
      <c r="BG15" s="1265"/>
      <c r="BH15" s="1265"/>
      <c r="BI15" s="1265"/>
      <c r="BJ15" s="1265"/>
      <c r="BK15" s="1265"/>
      <c r="BL15" s="1265"/>
      <c r="BM15" s="1265"/>
      <c r="BN15" s="1265"/>
      <c r="BO15" s="1265"/>
      <c r="BP15" s="1265"/>
      <c r="BQ15" s="1266"/>
    </row>
    <row r="16" spans="1:69" s="1078" customFormat="1" ht="12.75" x14ac:dyDescent="0.2">
      <c r="A16" s="1268"/>
      <c r="B16" s="1268"/>
      <c r="C16" s="1269"/>
      <c r="D16" s="1270"/>
      <c r="E16" s="1271"/>
      <c r="F16" s="1272"/>
      <c r="G16" s="1273">
        <v>1</v>
      </c>
      <c r="H16" s="1273">
        <v>2</v>
      </c>
      <c r="I16" s="1273">
        <v>3</v>
      </c>
      <c r="J16" s="1273">
        <v>4</v>
      </c>
      <c r="K16" s="1273">
        <v>5</v>
      </c>
      <c r="L16" s="1273">
        <v>6</v>
      </c>
      <c r="M16" s="1273">
        <v>7</v>
      </c>
      <c r="N16" s="1273">
        <v>8</v>
      </c>
      <c r="O16" s="1273">
        <v>9</v>
      </c>
      <c r="P16" s="1273">
        <v>10</v>
      </c>
      <c r="Q16" s="1273">
        <v>11</v>
      </c>
      <c r="R16" s="1273">
        <v>12</v>
      </c>
      <c r="S16" s="1273">
        <v>13</v>
      </c>
      <c r="T16" s="1273">
        <v>14</v>
      </c>
      <c r="U16" s="1273">
        <v>15</v>
      </c>
      <c r="V16" s="1273">
        <v>16</v>
      </c>
      <c r="W16" s="1273">
        <v>17</v>
      </c>
      <c r="X16" s="1273">
        <v>18</v>
      </c>
      <c r="Y16" s="1273">
        <v>19</v>
      </c>
      <c r="Z16" s="1273">
        <v>20</v>
      </c>
      <c r="AA16" s="1274" t="s">
        <v>707</v>
      </c>
      <c r="AB16" s="1273">
        <v>1</v>
      </c>
      <c r="AC16" s="1273">
        <v>2</v>
      </c>
      <c r="AD16" s="1273">
        <v>3</v>
      </c>
      <c r="AE16" s="1273">
        <v>4</v>
      </c>
      <c r="AF16" s="1273">
        <v>5</v>
      </c>
      <c r="AG16" s="1273">
        <v>6</v>
      </c>
      <c r="AH16" s="1273">
        <v>7</v>
      </c>
      <c r="AI16" s="1273">
        <v>8</v>
      </c>
      <c r="AJ16" s="1273">
        <v>9</v>
      </c>
      <c r="AK16" s="1273">
        <v>10</v>
      </c>
      <c r="AL16" s="1273">
        <v>11</v>
      </c>
      <c r="AM16" s="1273">
        <v>12</v>
      </c>
      <c r="AN16" s="1273">
        <v>13</v>
      </c>
      <c r="AO16" s="1273">
        <v>14</v>
      </c>
      <c r="AP16" s="1273">
        <v>15</v>
      </c>
      <c r="AQ16" s="1273">
        <v>16</v>
      </c>
      <c r="AR16" s="1273">
        <v>17</v>
      </c>
      <c r="AS16" s="1273">
        <v>18</v>
      </c>
      <c r="AT16" s="1273">
        <v>19</v>
      </c>
      <c r="AU16" s="1273">
        <v>20</v>
      </c>
      <c r="AV16" s="1274" t="s">
        <v>707</v>
      </c>
      <c r="AW16" s="1275">
        <v>1</v>
      </c>
      <c r="AX16" s="1273">
        <v>2</v>
      </c>
      <c r="AY16" s="1273">
        <v>3</v>
      </c>
      <c r="AZ16" s="1273">
        <v>4</v>
      </c>
      <c r="BA16" s="1273">
        <v>5</v>
      </c>
      <c r="BB16" s="1273">
        <v>6</v>
      </c>
      <c r="BC16" s="1273">
        <v>7</v>
      </c>
      <c r="BD16" s="1273">
        <v>8</v>
      </c>
      <c r="BE16" s="1273">
        <v>9</v>
      </c>
      <c r="BF16" s="1273">
        <v>10</v>
      </c>
      <c r="BG16" s="1273">
        <v>11</v>
      </c>
      <c r="BH16" s="1273">
        <v>12</v>
      </c>
      <c r="BI16" s="1273">
        <v>13</v>
      </c>
      <c r="BJ16" s="1273">
        <v>14</v>
      </c>
      <c r="BK16" s="1273">
        <v>15</v>
      </c>
      <c r="BL16" s="1273">
        <v>16</v>
      </c>
      <c r="BM16" s="1273">
        <v>17</v>
      </c>
      <c r="BN16" s="1273">
        <v>18</v>
      </c>
      <c r="BO16" s="1273">
        <v>19</v>
      </c>
      <c r="BP16" s="1273">
        <v>20</v>
      </c>
      <c r="BQ16" s="1274" t="s">
        <v>707</v>
      </c>
    </row>
    <row r="17" spans="1:69" s="448" customFormat="1" ht="38.25" x14ac:dyDescent="0.2">
      <c r="A17" s="88" t="s">
        <v>1179</v>
      </c>
      <c r="B17" s="88" t="s">
        <v>637</v>
      </c>
      <c r="C17" s="1318" t="s">
        <v>321</v>
      </c>
      <c r="D17" s="1277" t="s">
        <v>308</v>
      </c>
      <c r="E17" s="1278" t="s">
        <v>309</v>
      </c>
      <c r="F17" s="1279" t="s">
        <v>763</v>
      </c>
      <c r="G17" s="854" t="str">
        <f>IF('I2 LDC class'!$D$20="",'I2 LDC class'!$C$20,'I2 LDC class'!$D$20)</f>
        <v>Residential</v>
      </c>
      <c r="H17" s="854" t="str">
        <f>IF('I2 LDC class'!$D$21="",'I2 LDC class'!$C$21,'I2 LDC class'!$D$21)</f>
        <v>GS &lt;50</v>
      </c>
      <c r="I17" s="854" t="str">
        <f>IF('I2 LDC class'!$D$22="",'I2 LDC class'!$C$22,'I2 LDC class'!$D$22)</f>
        <v>GS &gt;50kW</v>
      </c>
      <c r="J17" s="854" t="str">
        <f>IF('I2 LDC class'!$D$23="",'I2 LDC class'!$C$23,'I2 LDC class'!$D$23)</f>
        <v>GS&gt; 50-TOU</v>
      </c>
      <c r="K17" s="854" t="str">
        <f>IF('I2 LDC class'!$D$24="",'I2 LDC class'!$C$24,'I2 LDC class'!$D$24)</f>
        <v>GS &gt;50-Intermediate</v>
      </c>
      <c r="L17" s="854" t="str">
        <f>IF('I2 LDC class'!$D$25="",'I2 LDC class'!$C$25,'I2 LDC class'!$D$25)</f>
        <v>Large User</v>
      </c>
      <c r="M17" s="854" t="str">
        <f>IF('I2 LDC class'!$D$26="",'I2 LDC class'!$C$26,'I2 LDC class'!$D$26)</f>
        <v>Street Light</v>
      </c>
      <c r="N17" s="854" t="str">
        <f>IF('I2 LDC class'!$D$27="",'I2 LDC class'!$C$27,'I2 LDC class'!$D$27)</f>
        <v>Sentinel</v>
      </c>
      <c r="O17" s="854" t="str">
        <f>IF('I2 LDC class'!$D$28="",'I2 LDC class'!$C$28,'I2 LDC class'!$D$28)</f>
        <v>Unmetered Scattered Load</v>
      </c>
      <c r="P17" s="854" t="str">
        <f>IF('I2 LDC class'!$D$29="",'I2 LDC class'!$C$29,'I2 LDC class'!$D$29)</f>
        <v>Embedded Distributor</v>
      </c>
      <c r="Q17" s="854" t="str">
        <f>IF('I2 LDC class'!$D$30="",'I2 LDC class'!$C$30,'I2 LDC class'!$D$30)</f>
        <v>Back-up/Standby Power</v>
      </c>
      <c r="R17" s="854" t="str">
        <f>IF('I2 LDC class'!$D$31="",'I2 LDC class'!$C$31,'I2 LDC class'!$D$31)</f>
        <v>Rate Class 1</v>
      </c>
      <c r="S17" s="854" t="str">
        <f>IF('I2 LDC class'!$D$32="",'I2 LDC class'!$C$32,'I2 LDC class'!$D$32)</f>
        <v>Rate class 2</v>
      </c>
      <c r="T17" s="854" t="str">
        <f>IF('I2 LDC class'!$D$33="",'I2 LDC class'!$C$33,'I2 LDC class'!$D$33)</f>
        <v>Rate class 3</v>
      </c>
      <c r="U17" s="854" t="str">
        <f>IF('I2 LDC class'!$D$34="",'I2 LDC class'!$C$34,'I2 LDC class'!$D$34)</f>
        <v>Rate class 4</v>
      </c>
      <c r="V17" s="854" t="str">
        <f>IF('I2 LDC class'!$D$35="",'I2 LDC class'!$C$35,'I2 LDC class'!$D$35)</f>
        <v>Rate class 5</v>
      </c>
      <c r="W17" s="854" t="str">
        <f>IF('I2 LDC class'!$D$36="",'I2 LDC class'!$C$36,'I2 LDC class'!$D$36)</f>
        <v>Rate class 6</v>
      </c>
      <c r="X17" s="854" t="str">
        <f>IF('I2 LDC class'!$D$37="",'I2 LDC class'!$C$37,'I2 LDC class'!$D$37)</f>
        <v>Rate class 7</v>
      </c>
      <c r="Y17" s="854" t="str">
        <f>IF('I2 LDC class'!$D$38="",'I2 LDC class'!$C$38,'I2 LDC class'!$D$38)</f>
        <v>Rate class 8</v>
      </c>
      <c r="Z17" s="854" t="str">
        <f>IF('I2 LDC class'!$D$39="",'I2 LDC class'!$C$39,'I2 LDC class'!$D$39)</f>
        <v>Rate class 9</v>
      </c>
      <c r="AA17" s="1280" t="s">
        <v>763</v>
      </c>
      <c r="AB17" s="854" t="str">
        <f>IF('I2 LDC class'!$D$20="",'I2 LDC class'!$C$20,'I2 LDC class'!$D$20)</f>
        <v>Residential</v>
      </c>
      <c r="AC17" s="854" t="str">
        <f>IF('I2 LDC class'!$D$21="",'I2 LDC class'!$C$21,'I2 LDC class'!$D$21)</f>
        <v>GS &lt;50</v>
      </c>
      <c r="AD17" s="854" t="str">
        <f>IF('I2 LDC class'!$D$22="",'I2 LDC class'!$C$22,'I2 LDC class'!$D$22)</f>
        <v>GS &gt;50kW</v>
      </c>
      <c r="AE17" s="854" t="str">
        <f>IF('I2 LDC class'!$D$23="",'I2 LDC class'!$C$23,'I2 LDC class'!$D$23)</f>
        <v>GS&gt; 50-TOU</v>
      </c>
      <c r="AF17" s="854" t="str">
        <f>IF('I2 LDC class'!$D$24="",'I2 LDC class'!$C$24,'I2 LDC class'!$D$24)</f>
        <v>GS &gt;50-Intermediate</v>
      </c>
      <c r="AG17" s="854" t="str">
        <f>IF('I2 LDC class'!$D$25="",'I2 LDC class'!$C$25,'I2 LDC class'!$D$25)</f>
        <v>Large User</v>
      </c>
      <c r="AH17" s="854" t="str">
        <f>IF('I2 LDC class'!$D$26="",'I2 LDC class'!$C$26,'I2 LDC class'!$D$26)</f>
        <v>Street Light</v>
      </c>
      <c r="AI17" s="854" t="str">
        <f>IF('I2 LDC class'!$D$27="",'I2 LDC class'!$C$27,'I2 LDC class'!$D$27)</f>
        <v>Sentinel</v>
      </c>
      <c r="AJ17" s="854" t="str">
        <f>IF('I2 LDC class'!$D$28="",'I2 LDC class'!$C$28,'I2 LDC class'!$D$28)</f>
        <v>Unmetered Scattered Load</v>
      </c>
      <c r="AK17" s="854" t="str">
        <f>IF('I2 LDC class'!$D$29="",'I2 LDC class'!$C$29,'I2 LDC class'!$D$29)</f>
        <v>Embedded Distributor</v>
      </c>
      <c r="AL17" s="854" t="str">
        <f>IF('I2 LDC class'!$D$30="",'I2 LDC class'!$C$30,'I2 LDC class'!$D$30)</f>
        <v>Back-up/Standby Power</v>
      </c>
      <c r="AM17" s="854" t="str">
        <f>IF('I2 LDC class'!$D$31="",'I2 LDC class'!$C$31,'I2 LDC class'!$D$31)</f>
        <v>Rate Class 1</v>
      </c>
      <c r="AN17" s="854" t="str">
        <f>IF('I2 LDC class'!$D$32="",'I2 LDC class'!$C$32,'I2 LDC class'!$D$32)</f>
        <v>Rate class 2</v>
      </c>
      <c r="AO17" s="854" t="str">
        <f>IF('I2 LDC class'!$D$33="",'I2 LDC class'!$C$33,'I2 LDC class'!$D$33)</f>
        <v>Rate class 3</v>
      </c>
      <c r="AP17" s="854" t="str">
        <f>IF('I2 LDC class'!$D$34="",'I2 LDC class'!$C$34,'I2 LDC class'!$D$34)</f>
        <v>Rate class 4</v>
      </c>
      <c r="AQ17" s="854" t="str">
        <f>IF('I2 LDC class'!$D$35="",'I2 LDC class'!$C$35,'I2 LDC class'!$D$35)</f>
        <v>Rate class 5</v>
      </c>
      <c r="AR17" s="854" t="str">
        <f>IF('I2 LDC class'!$D$36="",'I2 LDC class'!$C$36,'I2 LDC class'!$D$36)</f>
        <v>Rate class 6</v>
      </c>
      <c r="AS17" s="854" t="str">
        <f>IF('I2 LDC class'!$D$37="",'I2 LDC class'!$C$37,'I2 LDC class'!$D$37)</f>
        <v>Rate class 7</v>
      </c>
      <c r="AT17" s="854" t="str">
        <f>IF('I2 LDC class'!$D$38="",'I2 LDC class'!$C$38,'I2 LDC class'!$D$38)</f>
        <v>Rate class 8</v>
      </c>
      <c r="AU17" s="854" t="str">
        <f>IF('I2 LDC class'!$D$39="",'I2 LDC class'!$C$39,'I2 LDC class'!$D$39)</f>
        <v>Rate class 9</v>
      </c>
      <c r="AV17" s="1281" t="s">
        <v>707</v>
      </c>
      <c r="AW17" s="854" t="str">
        <f>IF('I2 LDC class'!$D$20="",'I2 LDC class'!$C$20,'I2 LDC class'!$D$20)</f>
        <v>Residential</v>
      </c>
      <c r="AX17" s="854" t="str">
        <f>IF('I2 LDC class'!$D$21="",'I2 LDC class'!$C$21,'I2 LDC class'!$D$21)</f>
        <v>GS &lt;50</v>
      </c>
      <c r="AY17" s="854" t="str">
        <f>IF('I2 LDC class'!$D$22="",'I2 LDC class'!$C$22,'I2 LDC class'!$D$22)</f>
        <v>GS &gt;50kW</v>
      </c>
      <c r="AZ17" s="854" t="str">
        <f>IF('I2 LDC class'!$D$23="",'I2 LDC class'!$C$23,'I2 LDC class'!$D$23)</f>
        <v>GS&gt; 50-TOU</v>
      </c>
      <c r="BA17" s="854" t="str">
        <f>IF('I2 LDC class'!$D$24="",'I2 LDC class'!$C$24,'I2 LDC class'!$D$24)</f>
        <v>GS &gt;50-Intermediate</v>
      </c>
      <c r="BB17" s="854" t="str">
        <f>IF('I2 LDC class'!$D$25="",'I2 LDC class'!$C$25,'I2 LDC class'!$D$25)</f>
        <v>Large User</v>
      </c>
      <c r="BC17" s="854" t="str">
        <f>IF('I2 LDC class'!$D$26="",'I2 LDC class'!$C$26,'I2 LDC class'!$D$26)</f>
        <v>Street Light</v>
      </c>
      <c r="BD17" s="854" t="str">
        <f>IF('I2 LDC class'!$D$27="",'I2 LDC class'!$C$27,'I2 LDC class'!$D$27)</f>
        <v>Sentinel</v>
      </c>
      <c r="BE17" s="854" t="str">
        <f>IF('I2 LDC class'!$D$28="",'I2 LDC class'!$C$28,'I2 LDC class'!$D$28)</f>
        <v>Unmetered Scattered Load</v>
      </c>
      <c r="BF17" s="854" t="str">
        <f>IF('I2 LDC class'!$D$29="",'I2 LDC class'!$C$29,'I2 LDC class'!$D$29)</f>
        <v>Embedded Distributor</v>
      </c>
      <c r="BG17" s="854" t="str">
        <f>IF('I2 LDC class'!$D$30="",'I2 LDC class'!$C$30,'I2 LDC class'!$D$30)</f>
        <v>Back-up/Standby Power</v>
      </c>
      <c r="BH17" s="854" t="str">
        <f>IF('I2 LDC class'!$D$31="",'I2 LDC class'!$C$31,'I2 LDC class'!$D$31)</f>
        <v>Rate Class 1</v>
      </c>
      <c r="BI17" s="854" t="str">
        <f>IF('I2 LDC class'!$D$32="",'I2 LDC class'!$C$32,'I2 LDC class'!$D$32)</f>
        <v>Rate class 2</v>
      </c>
      <c r="BJ17" s="854" t="str">
        <f>IF('I2 LDC class'!$D$33="",'I2 LDC class'!$C$33,'I2 LDC class'!$D$33)</f>
        <v>Rate class 3</v>
      </c>
      <c r="BK17" s="854" t="str">
        <f>IF('I2 LDC class'!$D$34="",'I2 LDC class'!$C$34,'I2 LDC class'!$D$34)</f>
        <v>Rate class 4</v>
      </c>
      <c r="BL17" s="854" t="str">
        <f>IF('I2 LDC class'!$D$35="",'I2 LDC class'!$C$35,'I2 LDC class'!$D$35)</f>
        <v>Rate class 5</v>
      </c>
      <c r="BM17" s="854" t="str">
        <f>IF('I2 LDC class'!$D$36="",'I2 LDC class'!$C$36,'I2 LDC class'!$D$36)</f>
        <v>Rate class 6</v>
      </c>
      <c r="BN17" s="854" t="str">
        <f>IF('I2 LDC class'!$D$37="",'I2 LDC class'!$C$37,'I2 LDC class'!$D$37)</f>
        <v>Rate class 7</v>
      </c>
      <c r="BO17" s="854" t="str">
        <f>IF('I2 LDC class'!$D$38="",'I2 LDC class'!$C$38,'I2 LDC class'!$D$38)</f>
        <v>Rate class 8</v>
      </c>
      <c r="BP17" s="854" t="str">
        <f>IF('I2 LDC class'!$D$39="",'I2 LDC class'!$C$39,'I2 LDC class'!$D$39)</f>
        <v>Rate class 9</v>
      </c>
      <c r="BQ17" s="1281" t="s">
        <v>707</v>
      </c>
    </row>
    <row r="18" spans="1:69" s="352" customFormat="1" ht="12.75" x14ac:dyDescent="0.2">
      <c r="A18" s="219">
        <v>1565</v>
      </c>
      <c r="B18" s="376" t="s">
        <v>649</v>
      </c>
      <c r="C18" s="1259">
        <f>'I4 BO ASSETS'!G17</f>
        <v>0</v>
      </c>
      <c r="D18" s="640">
        <f>$C18*D592</f>
        <v>0</v>
      </c>
      <c r="E18" s="640">
        <f>$C18*E592</f>
        <v>0</v>
      </c>
      <c r="F18" s="640">
        <f>D18+E18</f>
        <v>0</v>
      </c>
      <c r="G18" s="640">
        <f t="shared" ref="G18:Z18" si="0">$D18*G592</f>
        <v>0</v>
      </c>
      <c r="H18" s="640">
        <f t="shared" si="0"/>
        <v>0</v>
      </c>
      <c r="I18" s="640">
        <f t="shared" si="0"/>
        <v>0</v>
      </c>
      <c r="J18" s="640">
        <f t="shared" si="0"/>
        <v>0</v>
      </c>
      <c r="K18" s="640">
        <f t="shared" si="0"/>
        <v>0</v>
      </c>
      <c r="L18" s="640">
        <f t="shared" si="0"/>
        <v>0</v>
      </c>
      <c r="M18" s="640">
        <f t="shared" si="0"/>
        <v>0</v>
      </c>
      <c r="N18" s="640">
        <f t="shared" si="0"/>
        <v>0</v>
      </c>
      <c r="O18" s="640">
        <f t="shared" si="0"/>
        <v>0</v>
      </c>
      <c r="P18" s="640">
        <f t="shared" si="0"/>
        <v>0</v>
      </c>
      <c r="Q18" s="640">
        <f t="shared" si="0"/>
        <v>0</v>
      </c>
      <c r="R18" s="640">
        <f t="shared" si="0"/>
        <v>0</v>
      </c>
      <c r="S18" s="640">
        <f t="shared" si="0"/>
        <v>0</v>
      </c>
      <c r="T18" s="640">
        <f t="shared" si="0"/>
        <v>0</v>
      </c>
      <c r="U18" s="640">
        <f t="shared" si="0"/>
        <v>0</v>
      </c>
      <c r="V18" s="640">
        <f t="shared" si="0"/>
        <v>0</v>
      </c>
      <c r="W18" s="640">
        <f t="shared" si="0"/>
        <v>0</v>
      </c>
      <c r="X18" s="640">
        <f t="shared" si="0"/>
        <v>0</v>
      </c>
      <c r="Y18" s="640">
        <f t="shared" si="0"/>
        <v>0</v>
      </c>
      <c r="Z18" s="640">
        <f t="shared" si="0"/>
        <v>0</v>
      </c>
      <c r="AA18" s="640">
        <f>SUM(G18:Z18)</f>
        <v>0</v>
      </c>
      <c r="AB18" s="640">
        <f t="shared" ref="AB18:AU18" si="1">$E18*AB592</f>
        <v>0</v>
      </c>
      <c r="AC18" s="640">
        <f t="shared" si="1"/>
        <v>0</v>
      </c>
      <c r="AD18" s="640">
        <f t="shared" si="1"/>
        <v>0</v>
      </c>
      <c r="AE18" s="640">
        <f t="shared" si="1"/>
        <v>0</v>
      </c>
      <c r="AF18" s="640">
        <f t="shared" si="1"/>
        <v>0</v>
      </c>
      <c r="AG18" s="640">
        <f t="shared" si="1"/>
        <v>0</v>
      </c>
      <c r="AH18" s="640">
        <f t="shared" si="1"/>
        <v>0</v>
      </c>
      <c r="AI18" s="640">
        <f t="shared" si="1"/>
        <v>0</v>
      </c>
      <c r="AJ18" s="640">
        <f t="shared" si="1"/>
        <v>0</v>
      </c>
      <c r="AK18" s="640">
        <f t="shared" si="1"/>
        <v>0</v>
      </c>
      <c r="AL18" s="640">
        <f t="shared" si="1"/>
        <v>0</v>
      </c>
      <c r="AM18" s="640">
        <f t="shared" si="1"/>
        <v>0</v>
      </c>
      <c r="AN18" s="640">
        <f t="shared" si="1"/>
        <v>0</v>
      </c>
      <c r="AO18" s="640">
        <f t="shared" si="1"/>
        <v>0</v>
      </c>
      <c r="AP18" s="640">
        <f t="shared" si="1"/>
        <v>0</v>
      </c>
      <c r="AQ18" s="640">
        <f t="shared" si="1"/>
        <v>0</v>
      </c>
      <c r="AR18" s="640">
        <f t="shared" si="1"/>
        <v>0</v>
      </c>
      <c r="AS18" s="640">
        <f t="shared" si="1"/>
        <v>0</v>
      </c>
      <c r="AT18" s="640">
        <f t="shared" si="1"/>
        <v>0</v>
      </c>
      <c r="AU18" s="640">
        <f t="shared" si="1"/>
        <v>0</v>
      </c>
      <c r="AV18" s="640">
        <f>SUM(AB18:AU18)</f>
        <v>0</v>
      </c>
      <c r="AW18" s="640"/>
      <c r="AX18" s="640"/>
      <c r="AY18" s="640"/>
      <c r="AZ18" s="640"/>
      <c r="BA18" s="640"/>
      <c r="BB18" s="640"/>
      <c r="BC18" s="640"/>
      <c r="BD18" s="640"/>
      <c r="BE18" s="640"/>
      <c r="BF18" s="640"/>
      <c r="BG18" s="640"/>
      <c r="BH18" s="640"/>
      <c r="BI18" s="640"/>
      <c r="BJ18" s="640"/>
      <c r="BK18" s="640"/>
      <c r="BL18" s="640"/>
      <c r="BM18" s="640"/>
      <c r="BN18" s="640"/>
      <c r="BO18" s="640"/>
      <c r="BP18" s="640"/>
      <c r="BQ18" s="640"/>
    </row>
    <row r="19" spans="1:69" s="352" customFormat="1" ht="12.75" x14ac:dyDescent="0.2">
      <c r="A19" s="1282">
        <v>1805</v>
      </c>
      <c r="B19" s="376" t="s">
        <v>282</v>
      </c>
      <c r="C19" s="1259">
        <f>'I4 BO ASSETS'!G18</f>
        <v>0</v>
      </c>
      <c r="D19" s="640">
        <f t="shared" ref="D19:D40" si="2">C19*D593</f>
        <v>0</v>
      </c>
      <c r="E19" s="640">
        <f t="shared" ref="E19:E40" si="3">$C19*E593</f>
        <v>0</v>
      </c>
      <c r="F19" s="640">
        <f t="shared" ref="F19:F57" si="4">D19+E19</f>
        <v>0</v>
      </c>
      <c r="G19" s="640">
        <f t="shared" ref="G19:Z19" si="5">$D19*G593</f>
        <v>0</v>
      </c>
      <c r="H19" s="640">
        <f t="shared" si="5"/>
        <v>0</v>
      </c>
      <c r="I19" s="640">
        <f t="shared" si="5"/>
        <v>0</v>
      </c>
      <c r="J19" s="640">
        <f t="shared" si="5"/>
        <v>0</v>
      </c>
      <c r="K19" s="640">
        <f t="shared" si="5"/>
        <v>0</v>
      </c>
      <c r="L19" s="640">
        <f t="shared" si="5"/>
        <v>0</v>
      </c>
      <c r="M19" s="640">
        <f t="shared" si="5"/>
        <v>0</v>
      </c>
      <c r="N19" s="640">
        <f t="shared" si="5"/>
        <v>0</v>
      </c>
      <c r="O19" s="640">
        <f t="shared" si="5"/>
        <v>0</v>
      </c>
      <c r="P19" s="640">
        <f t="shared" si="5"/>
        <v>0</v>
      </c>
      <c r="Q19" s="640">
        <f t="shared" si="5"/>
        <v>0</v>
      </c>
      <c r="R19" s="640">
        <f t="shared" si="5"/>
        <v>0</v>
      </c>
      <c r="S19" s="640">
        <f t="shared" si="5"/>
        <v>0</v>
      </c>
      <c r="T19" s="640">
        <f t="shared" si="5"/>
        <v>0</v>
      </c>
      <c r="U19" s="640">
        <f t="shared" si="5"/>
        <v>0</v>
      </c>
      <c r="V19" s="640">
        <f t="shared" si="5"/>
        <v>0</v>
      </c>
      <c r="W19" s="640">
        <f t="shared" si="5"/>
        <v>0</v>
      </c>
      <c r="X19" s="640">
        <f t="shared" si="5"/>
        <v>0</v>
      </c>
      <c r="Y19" s="640">
        <f t="shared" si="5"/>
        <v>0</v>
      </c>
      <c r="Z19" s="640">
        <f t="shared" si="5"/>
        <v>0</v>
      </c>
      <c r="AA19" s="640">
        <f t="shared" ref="AA19:AA57" si="6">SUM(G19:Z19)</f>
        <v>0</v>
      </c>
      <c r="AB19" s="640">
        <f t="shared" ref="AB19:AU19" si="7">$E19*AB593</f>
        <v>0</v>
      </c>
      <c r="AC19" s="640">
        <f t="shared" si="7"/>
        <v>0</v>
      </c>
      <c r="AD19" s="640">
        <f t="shared" si="7"/>
        <v>0</v>
      </c>
      <c r="AE19" s="640">
        <f t="shared" si="7"/>
        <v>0</v>
      </c>
      <c r="AF19" s="640">
        <f t="shared" si="7"/>
        <v>0</v>
      </c>
      <c r="AG19" s="640">
        <f t="shared" si="7"/>
        <v>0</v>
      </c>
      <c r="AH19" s="640">
        <f t="shared" si="7"/>
        <v>0</v>
      </c>
      <c r="AI19" s="640">
        <f t="shared" si="7"/>
        <v>0</v>
      </c>
      <c r="AJ19" s="640">
        <f t="shared" si="7"/>
        <v>0</v>
      </c>
      <c r="AK19" s="640">
        <f t="shared" si="7"/>
        <v>0</v>
      </c>
      <c r="AL19" s="640">
        <f t="shared" si="7"/>
        <v>0</v>
      </c>
      <c r="AM19" s="640">
        <f t="shared" si="7"/>
        <v>0</v>
      </c>
      <c r="AN19" s="640">
        <f t="shared" si="7"/>
        <v>0</v>
      </c>
      <c r="AO19" s="640">
        <f t="shared" si="7"/>
        <v>0</v>
      </c>
      <c r="AP19" s="640">
        <f t="shared" si="7"/>
        <v>0</v>
      </c>
      <c r="AQ19" s="640">
        <f t="shared" si="7"/>
        <v>0</v>
      </c>
      <c r="AR19" s="640">
        <f t="shared" si="7"/>
        <v>0</v>
      </c>
      <c r="AS19" s="640">
        <f t="shared" si="7"/>
        <v>0</v>
      </c>
      <c r="AT19" s="640">
        <f t="shared" si="7"/>
        <v>0</v>
      </c>
      <c r="AU19" s="640">
        <f t="shared" si="7"/>
        <v>0</v>
      </c>
      <c r="AV19" s="640">
        <f t="shared" ref="AV19:AV56" si="8">SUM(AB19:AU19)</f>
        <v>0</v>
      </c>
      <c r="AW19" s="640"/>
      <c r="AX19" s="640"/>
      <c r="AY19" s="640"/>
      <c r="AZ19" s="640"/>
      <c r="BA19" s="640"/>
      <c r="BB19" s="640"/>
      <c r="BC19" s="640"/>
      <c r="BD19" s="640"/>
      <c r="BE19" s="640"/>
      <c r="BF19" s="640"/>
      <c r="BG19" s="640"/>
      <c r="BH19" s="640"/>
      <c r="BI19" s="640"/>
      <c r="BJ19" s="640"/>
      <c r="BK19" s="640"/>
      <c r="BL19" s="640"/>
      <c r="BM19" s="640"/>
      <c r="BN19" s="640"/>
      <c r="BO19" s="640"/>
      <c r="BP19" s="640"/>
      <c r="BQ19" s="640"/>
    </row>
    <row r="20" spans="1:69" s="352" customFormat="1" ht="12.75" x14ac:dyDescent="0.2">
      <c r="A20" s="1282" t="s">
        <v>815</v>
      </c>
      <c r="B20" s="376" t="s">
        <v>340</v>
      </c>
      <c r="C20" s="1259">
        <f>'I4 BO ASSETS'!G19</f>
        <v>0</v>
      </c>
      <c r="D20" s="640">
        <f t="shared" si="2"/>
        <v>0</v>
      </c>
      <c r="E20" s="640">
        <f t="shared" si="3"/>
        <v>0</v>
      </c>
      <c r="F20" s="640">
        <f t="shared" si="4"/>
        <v>0</v>
      </c>
      <c r="G20" s="640">
        <f t="shared" ref="G20:Z20" si="9">$D20*G594</f>
        <v>0</v>
      </c>
      <c r="H20" s="640">
        <f t="shared" si="9"/>
        <v>0</v>
      </c>
      <c r="I20" s="640">
        <f t="shared" si="9"/>
        <v>0</v>
      </c>
      <c r="J20" s="640">
        <f t="shared" si="9"/>
        <v>0</v>
      </c>
      <c r="K20" s="640">
        <f t="shared" si="9"/>
        <v>0</v>
      </c>
      <c r="L20" s="640">
        <f t="shared" si="9"/>
        <v>0</v>
      </c>
      <c r="M20" s="640">
        <f t="shared" si="9"/>
        <v>0</v>
      </c>
      <c r="N20" s="640">
        <f t="shared" si="9"/>
        <v>0</v>
      </c>
      <c r="O20" s="640">
        <f t="shared" si="9"/>
        <v>0</v>
      </c>
      <c r="P20" s="640">
        <f t="shared" si="9"/>
        <v>0</v>
      </c>
      <c r="Q20" s="640">
        <f t="shared" si="9"/>
        <v>0</v>
      </c>
      <c r="R20" s="640">
        <f t="shared" si="9"/>
        <v>0</v>
      </c>
      <c r="S20" s="640">
        <f t="shared" si="9"/>
        <v>0</v>
      </c>
      <c r="T20" s="640">
        <f t="shared" si="9"/>
        <v>0</v>
      </c>
      <c r="U20" s="640">
        <f t="shared" si="9"/>
        <v>0</v>
      </c>
      <c r="V20" s="640">
        <f t="shared" si="9"/>
        <v>0</v>
      </c>
      <c r="W20" s="640">
        <f t="shared" si="9"/>
        <v>0</v>
      </c>
      <c r="X20" s="640">
        <f t="shared" si="9"/>
        <v>0</v>
      </c>
      <c r="Y20" s="640">
        <f t="shared" si="9"/>
        <v>0</v>
      </c>
      <c r="Z20" s="640">
        <f t="shared" si="9"/>
        <v>0</v>
      </c>
      <c r="AA20" s="640">
        <f t="shared" si="6"/>
        <v>0</v>
      </c>
      <c r="AB20" s="640">
        <f t="shared" ref="AB20:AU20" si="10">$E20*AB594</f>
        <v>0</v>
      </c>
      <c r="AC20" s="640">
        <f t="shared" si="10"/>
        <v>0</v>
      </c>
      <c r="AD20" s="640">
        <f t="shared" si="10"/>
        <v>0</v>
      </c>
      <c r="AE20" s="640">
        <f t="shared" si="10"/>
        <v>0</v>
      </c>
      <c r="AF20" s="640">
        <f t="shared" si="10"/>
        <v>0</v>
      </c>
      <c r="AG20" s="640">
        <f t="shared" si="10"/>
        <v>0</v>
      </c>
      <c r="AH20" s="640">
        <f t="shared" si="10"/>
        <v>0</v>
      </c>
      <c r="AI20" s="640">
        <f t="shared" si="10"/>
        <v>0</v>
      </c>
      <c r="AJ20" s="640">
        <f t="shared" si="10"/>
        <v>0</v>
      </c>
      <c r="AK20" s="640">
        <f t="shared" si="10"/>
        <v>0</v>
      </c>
      <c r="AL20" s="640">
        <f t="shared" si="10"/>
        <v>0</v>
      </c>
      <c r="AM20" s="640">
        <f t="shared" si="10"/>
        <v>0</v>
      </c>
      <c r="AN20" s="640">
        <f t="shared" si="10"/>
        <v>0</v>
      </c>
      <c r="AO20" s="640">
        <f t="shared" si="10"/>
        <v>0</v>
      </c>
      <c r="AP20" s="640">
        <f t="shared" si="10"/>
        <v>0</v>
      </c>
      <c r="AQ20" s="640">
        <f t="shared" si="10"/>
        <v>0</v>
      </c>
      <c r="AR20" s="640">
        <f t="shared" si="10"/>
        <v>0</v>
      </c>
      <c r="AS20" s="640">
        <f t="shared" si="10"/>
        <v>0</v>
      </c>
      <c r="AT20" s="640">
        <f t="shared" si="10"/>
        <v>0</v>
      </c>
      <c r="AU20" s="640">
        <f t="shared" si="10"/>
        <v>0</v>
      </c>
      <c r="AV20" s="640">
        <f t="shared" si="8"/>
        <v>0</v>
      </c>
      <c r="AW20" s="640"/>
      <c r="AX20" s="640"/>
      <c r="AY20" s="640"/>
      <c r="AZ20" s="640"/>
      <c r="BA20" s="640"/>
      <c r="BB20" s="640"/>
      <c r="BC20" s="640"/>
      <c r="BD20" s="640"/>
      <c r="BE20" s="640"/>
      <c r="BF20" s="640"/>
      <c r="BG20" s="640"/>
      <c r="BH20" s="640"/>
      <c r="BI20" s="640"/>
      <c r="BJ20" s="640"/>
      <c r="BK20" s="640"/>
      <c r="BL20" s="640"/>
      <c r="BM20" s="640"/>
      <c r="BN20" s="640"/>
      <c r="BO20" s="640"/>
      <c r="BP20" s="640"/>
      <c r="BQ20" s="640"/>
    </row>
    <row r="21" spans="1:69" s="352" customFormat="1" ht="12.75" x14ac:dyDescent="0.2">
      <c r="A21" s="1282" t="s">
        <v>816</v>
      </c>
      <c r="B21" s="376" t="s">
        <v>342</v>
      </c>
      <c r="C21" s="1259">
        <f>'I4 BO ASSETS'!G20</f>
        <v>0</v>
      </c>
      <c r="D21" s="640">
        <f t="shared" si="2"/>
        <v>0</v>
      </c>
      <c r="E21" s="640">
        <f t="shared" si="3"/>
        <v>0</v>
      </c>
      <c r="F21" s="640">
        <f t="shared" si="4"/>
        <v>0</v>
      </c>
      <c r="G21" s="640">
        <f t="shared" ref="G21:Z21" si="11">$D21*G595</f>
        <v>0</v>
      </c>
      <c r="H21" s="640">
        <f t="shared" si="11"/>
        <v>0</v>
      </c>
      <c r="I21" s="640">
        <f t="shared" si="11"/>
        <v>0</v>
      </c>
      <c r="J21" s="640">
        <f t="shared" si="11"/>
        <v>0</v>
      </c>
      <c r="K21" s="640">
        <f t="shared" si="11"/>
        <v>0</v>
      </c>
      <c r="L21" s="640">
        <f t="shared" si="11"/>
        <v>0</v>
      </c>
      <c r="M21" s="640">
        <f t="shared" si="11"/>
        <v>0</v>
      </c>
      <c r="N21" s="640">
        <f t="shared" si="11"/>
        <v>0</v>
      </c>
      <c r="O21" s="640">
        <f t="shared" si="11"/>
        <v>0</v>
      </c>
      <c r="P21" s="640">
        <f t="shared" si="11"/>
        <v>0</v>
      </c>
      <c r="Q21" s="640">
        <f t="shared" si="11"/>
        <v>0</v>
      </c>
      <c r="R21" s="640">
        <f t="shared" si="11"/>
        <v>0</v>
      </c>
      <c r="S21" s="640">
        <f t="shared" si="11"/>
        <v>0</v>
      </c>
      <c r="T21" s="640">
        <f t="shared" si="11"/>
        <v>0</v>
      </c>
      <c r="U21" s="640">
        <f t="shared" si="11"/>
        <v>0</v>
      </c>
      <c r="V21" s="640">
        <f t="shared" si="11"/>
        <v>0</v>
      </c>
      <c r="W21" s="640">
        <f t="shared" si="11"/>
        <v>0</v>
      </c>
      <c r="X21" s="640">
        <f t="shared" si="11"/>
        <v>0</v>
      </c>
      <c r="Y21" s="640">
        <f t="shared" si="11"/>
        <v>0</v>
      </c>
      <c r="Z21" s="640">
        <f t="shared" si="11"/>
        <v>0</v>
      </c>
      <c r="AA21" s="640">
        <f t="shared" si="6"/>
        <v>0</v>
      </c>
      <c r="AB21" s="640">
        <f t="shared" ref="AB21:AU21" si="12">$E21*AB595</f>
        <v>0</v>
      </c>
      <c r="AC21" s="640">
        <f t="shared" si="12"/>
        <v>0</v>
      </c>
      <c r="AD21" s="640">
        <f t="shared" si="12"/>
        <v>0</v>
      </c>
      <c r="AE21" s="640">
        <f t="shared" si="12"/>
        <v>0</v>
      </c>
      <c r="AF21" s="640">
        <f t="shared" si="12"/>
        <v>0</v>
      </c>
      <c r="AG21" s="640">
        <f t="shared" si="12"/>
        <v>0</v>
      </c>
      <c r="AH21" s="640">
        <f t="shared" si="12"/>
        <v>0</v>
      </c>
      <c r="AI21" s="640">
        <f t="shared" si="12"/>
        <v>0</v>
      </c>
      <c r="AJ21" s="640">
        <f t="shared" si="12"/>
        <v>0</v>
      </c>
      <c r="AK21" s="640">
        <f t="shared" si="12"/>
        <v>0</v>
      </c>
      <c r="AL21" s="640">
        <f t="shared" si="12"/>
        <v>0</v>
      </c>
      <c r="AM21" s="640">
        <f t="shared" si="12"/>
        <v>0</v>
      </c>
      <c r="AN21" s="640">
        <f t="shared" si="12"/>
        <v>0</v>
      </c>
      <c r="AO21" s="640">
        <f t="shared" si="12"/>
        <v>0</v>
      </c>
      <c r="AP21" s="640">
        <f t="shared" si="12"/>
        <v>0</v>
      </c>
      <c r="AQ21" s="640">
        <f t="shared" si="12"/>
        <v>0</v>
      </c>
      <c r="AR21" s="640">
        <f t="shared" si="12"/>
        <v>0</v>
      </c>
      <c r="AS21" s="640">
        <f t="shared" si="12"/>
        <v>0</v>
      </c>
      <c r="AT21" s="640">
        <f t="shared" si="12"/>
        <v>0</v>
      </c>
      <c r="AU21" s="640">
        <f t="shared" si="12"/>
        <v>0</v>
      </c>
      <c r="AV21" s="640">
        <f t="shared" si="8"/>
        <v>0</v>
      </c>
      <c r="AW21" s="640"/>
      <c r="AX21" s="640"/>
      <c r="AY21" s="640"/>
      <c r="AZ21" s="640"/>
      <c r="BA21" s="640"/>
      <c r="BB21" s="640"/>
      <c r="BC21" s="640"/>
      <c r="BD21" s="640"/>
      <c r="BE21" s="640"/>
      <c r="BF21" s="640"/>
      <c r="BG21" s="640"/>
      <c r="BH21" s="640"/>
      <c r="BI21" s="640"/>
      <c r="BJ21" s="640"/>
      <c r="BK21" s="640"/>
      <c r="BL21" s="640"/>
      <c r="BM21" s="640"/>
      <c r="BN21" s="640"/>
      <c r="BO21" s="640"/>
      <c r="BP21" s="640"/>
      <c r="BQ21" s="640"/>
    </row>
    <row r="22" spans="1:69" s="352" customFormat="1" ht="12.75" x14ac:dyDescent="0.2">
      <c r="A22" s="1282">
        <v>1806</v>
      </c>
      <c r="B22" s="376" t="s">
        <v>283</v>
      </c>
      <c r="C22" s="1259">
        <f>'I4 BO ASSETS'!G21</f>
        <v>0</v>
      </c>
      <c r="D22" s="640">
        <f t="shared" si="2"/>
        <v>0</v>
      </c>
      <c r="E22" s="640">
        <f t="shared" si="3"/>
        <v>0</v>
      </c>
      <c r="F22" s="640">
        <f t="shared" si="4"/>
        <v>0</v>
      </c>
      <c r="G22" s="640">
        <f t="shared" ref="G22:Z22" si="13">$D22*G596</f>
        <v>0</v>
      </c>
      <c r="H22" s="640">
        <f t="shared" si="13"/>
        <v>0</v>
      </c>
      <c r="I22" s="640">
        <f t="shared" si="13"/>
        <v>0</v>
      </c>
      <c r="J22" s="640">
        <f t="shared" si="13"/>
        <v>0</v>
      </c>
      <c r="K22" s="640">
        <f t="shared" si="13"/>
        <v>0</v>
      </c>
      <c r="L22" s="640">
        <f t="shared" si="13"/>
        <v>0</v>
      </c>
      <c r="M22" s="640">
        <f t="shared" si="13"/>
        <v>0</v>
      </c>
      <c r="N22" s="640">
        <f t="shared" si="13"/>
        <v>0</v>
      </c>
      <c r="O22" s="640">
        <f t="shared" si="13"/>
        <v>0</v>
      </c>
      <c r="P22" s="640">
        <f t="shared" si="13"/>
        <v>0</v>
      </c>
      <c r="Q22" s="640">
        <f t="shared" si="13"/>
        <v>0</v>
      </c>
      <c r="R22" s="640">
        <f t="shared" si="13"/>
        <v>0</v>
      </c>
      <c r="S22" s="640">
        <f t="shared" si="13"/>
        <v>0</v>
      </c>
      <c r="T22" s="640">
        <f t="shared" si="13"/>
        <v>0</v>
      </c>
      <c r="U22" s="640">
        <f t="shared" si="13"/>
        <v>0</v>
      </c>
      <c r="V22" s="640">
        <f t="shared" si="13"/>
        <v>0</v>
      </c>
      <c r="W22" s="640">
        <f t="shared" si="13"/>
        <v>0</v>
      </c>
      <c r="X22" s="640">
        <f t="shared" si="13"/>
        <v>0</v>
      </c>
      <c r="Y22" s="640">
        <f t="shared" si="13"/>
        <v>0</v>
      </c>
      <c r="Z22" s="640">
        <f t="shared" si="13"/>
        <v>0</v>
      </c>
      <c r="AA22" s="640">
        <f t="shared" si="6"/>
        <v>0</v>
      </c>
      <c r="AB22" s="640">
        <f t="shared" ref="AB22:AU22" si="14">$E22*AB596</f>
        <v>0</v>
      </c>
      <c r="AC22" s="640">
        <f t="shared" si="14"/>
        <v>0</v>
      </c>
      <c r="AD22" s="640">
        <f t="shared" si="14"/>
        <v>0</v>
      </c>
      <c r="AE22" s="640">
        <f t="shared" si="14"/>
        <v>0</v>
      </c>
      <c r="AF22" s="640">
        <f t="shared" si="14"/>
        <v>0</v>
      </c>
      <c r="AG22" s="640">
        <f t="shared" si="14"/>
        <v>0</v>
      </c>
      <c r="AH22" s="640">
        <f t="shared" si="14"/>
        <v>0</v>
      </c>
      <c r="AI22" s="640">
        <f t="shared" si="14"/>
        <v>0</v>
      </c>
      <c r="AJ22" s="640">
        <f t="shared" si="14"/>
        <v>0</v>
      </c>
      <c r="AK22" s="640">
        <f t="shared" si="14"/>
        <v>0</v>
      </c>
      <c r="AL22" s="640">
        <f t="shared" si="14"/>
        <v>0</v>
      </c>
      <c r="AM22" s="640">
        <f t="shared" si="14"/>
        <v>0</v>
      </c>
      <c r="AN22" s="640">
        <f t="shared" si="14"/>
        <v>0</v>
      </c>
      <c r="AO22" s="640">
        <f t="shared" si="14"/>
        <v>0</v>
      </c>
      <c r="AP22" s="640">
        <f t="shared" si="14"/>
        <v>0</v>
      </c>
      <c r="AQ22" s="640">
        <f t="shared" si="14"/>
        <v>0</v>
      </c>
      <c r="AR22" s="640">
        <f t="shared" si="14"/>
        <v>0</v>
      </c>
      <c r="AS22" s="640">
        <f t="shared" si="14"/>
        <v>0</v>
      </c>
      <c r="AT22" s="640">
        <f t="shared" si="14"/>
        <v>0</v>
      </c>
      <c r="AU22" s="640">
        <f t="shared" si="14"/>
        <v>0</v>
      </c>
      <c r="AV22" s="640">
        <f t="shared" si="8"/>
        <v>0</v>
      </c>
      <c r="AW22" s="640"/>
      <c r="AX22" s="640"/>
      <c r="AY22" s="640"/>
      <c r="AZ22" s="640"/>
      <c r="BA22" s="640"/>
      <c r="BB22" s="640"/>
      <c r="BC22" s="640"/>
      <c r="BD22" s="640"/>
      <c r="BE22" s="640"/>
      <c r="BF22" s="640"/>
      <c r="BG22" s="640"/>
      <c r="BH22" s="640"/>
      <c r="BI22" s="640"/>
      <c r="BJ22" s="640"/>
      <c r="BK22" s="640"/>
      <c r="BL22" s="640"/>
      <c r="BM22" s="640"/>
      <c r="BN22" s="640"/>
      <c r="BO22" s="640"/>
      <c r="BP22" s="640"/>
      <c r="BQ22" s="640"/>
    </row>
    <row r="23" spans="1:69" s="352" customFormat="1" ht="12.75" x14ac:dyDescent="0.2">
      <c r="A23" s="1282" t="s">
        <v>817</v>
      </c>
      <c r="B23" s="376" t="s">
        <v>341</v>
      </c>
      <c r="C23" s="1259">
        <f>'I4 BO ASSETS'!G22</f>
        <v>0</v>
      </c>
      <c r="D23" s="640">
        <f t="shared" si="2"/>
        <v>0</v>
      </c>
      <c r="E23" s="640">
        <f t="shared" si="3"/>
        <v>0</v>
      </c>
      <c r="F23" s="640">
        <f t="shared" si="4"/>
        <v>0</v>
      </c>
      <c r="G23" s="640">
        <f t="shared" ref="G23:Z23" si="15">$D23*G597</f>
        <v>0</v>
      </c>
      <c r="H23" s="640">
        <f t="shared" si="15"/>
        <v>0</v>
      </c>
      <c r="I23" s="640">
        <f t="shared" si="15"/>
        <v>0</v>
      </c>
      <c r="J23" s="640">
        <f t="shared" si="15"/>
        <v>0</v>
      </c>
      <c r="K23" s="640">
        <f t="shared" si="15"/>
        <v>0</v>
      </c>
      <c r="L23" s="640">
        <f t="shared" si="15"/>
        <v>0</v>
      </c>
      <c r="M23" s="640">
        <f t="shared" si="15"/>
        <v>0</v>
      </c>
      <c r="N23" s="640">
        <f t="shared" si="15"/>
        <v>0</v>
      </c>
      <c r="O23" s="640">
        <f t="shared" si="15"/>
        <v>0</v>
      </c>
      <c r="P23" s="640">
        <f t="shared" si="15"/>
        <v>0</v>
      </c>
      <c r="Q23" s="640">
        <f t="shared" si="15"/>
        <v>0</v>
      </c>
      <c r="R23" s="640">
        <f t="shared" si="15"/>
        <v>0</v>
      </c>
      <c r="S23" s="640">
        <f t="shared" si="15"/>
        <v>0</v>
      </c>
      <c r="T23" s="640">
        <f t="shared" si="15"/>
        <v>0</v>
      </c>
      <c r="U23" s="640">
        <f t="shared" si="15"/>
        <v>0</v>
      </c>
      <c r="V23" s="640">
        <f t="shared" si="15"/>
        <v>0</v>
      </c>
      <c r="W23" s="640">
        <f t="shared" si="15"/>
        <v>0</v>
      </c>
      <c r="X23" s="640">
        <f t="shared" si="15"/>
        <v>0</v>
      </c>
      <c r="Y23" s="640">
        <f t="shared" si="15"/>
        <v>0</v>
      </c>
      <c r="Z23" s="640">
        <f t="shared" si="15"/>
        <v>0</v>
      </c>
      <c r="AA23" s="640">
        <f t="shared" si="6"/>
        <v>0</v>
      </c>
      <c r="AB23" s="640">
        <f t="shared" ref="AB23:AU23" si="16">$E23*AB597</f>
        <v>0</v>
      </c>
      <c r="AC23" s="640">
        <f t="shared" si="16"/>
        <v>0</v>
      </c>
      <c r="AD23" s="640">
        <f t="shared" si="16"/>
        <v>0</v>
      </c>
      <c r="AE23" s="640">
        <f t="shared" si="16"/>
        <v>0</v>
      </c>
      <c r="AF23" s="640">
        <f t="shared" si="16"/>
        <v>0</v>
      </c>
      <c r="AG23" s="640">
        <f t="shared" si="16"/>
        <v>0</v>
      </c>
      <c r="AH23" s="640">
        <f t="shared" si="16"/>
        <v>0</v>
      </c>
      <c r="AI23" s="640">
        <f t="shared" si="16"/>
        <v>0</v>
      </c>
      <c r="AJ23" s="640">
        <f t="shared" si="16"/>
        <v>0</v>
      </c>
      <c r="AK23" s="640">
        <f t="shared" si="16"/>
        <v>0</v>
      </c>
      <c r="AL23" s="640">
        <f t="shared" si="16"/>
        <v>0</v>
      </c>
      <c r="AM23" s="640">
        <f t="shared" si="16"/>
        <v>0</v>
      </c>
      <c r="AN23" s="640">
        <f t="shared" si="16"/>
        <v>0</v>
      </c>
      <c r="AO23" s="640">
        <f t="shared" si="16"/>
        <v>0</v>
      </c>
      <c r="AP23" s="640">
        <f t="shared" si="16"/>
        <v>0</v>
      </c>
      <c r="AQ23" s="640">
        <f t="shared" si="16"/>
        <v>0</v>
      </c>
      <c r="AR23" s="640">
        <f t="shared" si="16"/>
        <v>0</v>
      </c>
      <c r="AS23" s="640">
        <f t="shared" si="16"/>
        <v>0</v>
      </c>
      <c r="AT23" s="640">
        <f t="shared" si="16"/>
        <v>0</v>
      </c>
      <c r="AU23" s="640">
        <f t="shared" si="16"/>
        <v>0</v>
      </c>
      <c r="AV23" s="640">
        <f t="shared" si="8"/>
        <v>0</v>
      </c>
      <c r="AW23" s="640"/>
      <c r="AX23" s="640"/>
      <c r="AY23" s="640"/>
      <c r="AZ23" s="640"/>
      <c r="BA23" s="640"/>
      <c r="BB23" s="640"/>
      <c r="BC23" s="640"/>
      <c r="BD23" s="640"/>
      <c r="BE23" s="640"/>
      <c r="BF23" s="640"/>
      <c r="BG23" s="640"/>
      <c r="BH23" s="640"/>
      <c r="BI23" s="640"/>
      <c r="BJ23" s="640"/>
      <c r="BK23" s="640"/>
      <c r="BL23" s="640"/>
      <c r="BM23" s="640"/>
      <c r="BN23" s="640"/>
      <c r="BO23" s="640"/>
      <c r="BP23" s="640"/>
      <c r="BQ23" s="640"/>
    </row>
    <row r="24" spans="1:69" s="352" customFormat="1" ht="12.75" x14ac:dyDescent="0.2">
      <c r="A24" s="1282" t="s">
        <v>818</v>
      </c>
      <c r="B24" s="376" t="s">
        <v>343</v>
      </c>
      <c r="C24" s="1259">
        <f>'I4 BO ASSETS'!G23</f>
        <v>0</v>
      </c>
      <c r="D24" s="640">
        <f t="shared" si="2"/>
        <v>0</v>
      </c>
      <c r="E24" s="640">
        <f t="shared" si="3"/>
        <v>0</v>
      </c>
      <c r="F24" s="640">
        <f t="shared" si="4"/>
        <v>0</v>
      </c>
      <c r="G24" s="640">
        <f t="shared" ref="G24:Z24" si="17">$D24*G598</f>
        <v>0</v>
      </c>
      <c r="H24" s="640">
        <f t="shared" si="17"/>
        <v>0</v>
      </c>
      <c r="I24" s="640">
        <f t="shared" si="17"/>
        <v>0</v>
      </c>
      <c r="J24" s="640">
        <f t="shared" si="17"/>
        <v>0</v>
      </c>
      <c r="K24" s="640">
        <f t="shared" si="17"/>
        <v>0</v>
      </c>
      <c r="L24" s="640">
        <f t="shared" si="17"/>
        <v>0</v>
      </c>
      <c r="M24" s="640">
        <f t="shared" si="17"/>
        <v>0</v>
      </c>
      <c r="N24" s="640">
        <f t="shared" si="17"/>
        <v>0</v>
      </c>
      <c r="O24" s="640">
        <f t="shared" si="17"/>
        <v>0</v>
      </c>
      <c r="P24" s="640">
        <f t="shared" si="17"/>
        <v>0</v>
      </c>
      <c r="Q24" s="640">
        <f t="shared" si="17"/>
        <v>0</v>
      </c>
      <c r="R24" s="640">
        <f t="shared" si="17"/>
        <v>0</v>
      </c>
      <c r="S24" s="640">
        <f t="shared" si="17"/>
        <v>0</v>
      </c>
      <c r="T24" s="640">
        <f t="shared" si="17"/>
        <v>0</v>
      </c>
      <c r="U24" s="640">
        <f t="shared" si="17"/>
        <v>0</v>
      </c>
      <c r="V24" s="640">
        <f t="shared" si="17"/>
        <v>0</v>
      </c>
      <c r="W24" s="640">
        <f t="shared" si="17"/>
        <v>0</v>
      </c>
      <c r="X24" s="640">
        <f t="shared" si="17"/>
        <v>0</v>
      </c>
      <c r="Y24" s="640">
        <f t="shared" si="17"/>
        <v>0</v>
      </c>
      <c r="Z24" s="640">
        <f t="shared" si="17"/>
        <v>0</v>
      </c>
      <c r="AA24" s="640">
        <f t="shared" si="6"/>
        <v>0</v>
      </c>
      <c r="AB24" s="640">
        <f t="shared" ref="AB24:AU24" si="18">$E24*AB598</f>
        <v>0</v>
      </c>
      <c r="AC24" s="640">
        <f t="shared" si="18"/>
        <v>0</v>
      </c>
      <c r="AD24" s="640">
        <f t="shared" si="18"/>
        <v>0</v>
      </c>
      <c r="AE24" s="640">
        <f t="shared" si="18"/>
        <v>0</v>
      </c>
      <c r="AF24" s="640">
        <f t="shared" si="18"/>
        <v>0</v>
      </c>
      <c r="AG24" s="640">
        <f t="shared" si="18"/>
        <v>0</v>
      </c>
      <c r="AH24" s="640">
        <f t="shared" si="18"/>
        <v>0</v>
      </c>
      <c r="AI24" s="640">
        <f t="shared" si="18"/>
        <v>0</v>
      </c>
      <c r="AJ24" s="640">
        <f t="shared" si="18"/>
        <v>0</v>
      </c>
      <c r="AK24" s="640">
        <f t="shared" si="18"/>
        <v>0</v>
      </c>
      <c r="AL24" s="640">
        <f t="shared" si="18"/>
        <v>0</v>
      </c>
      <c r="AM24" s="640">
        <f t="shared" si="18"/>
        <v>0</v>
      </c>
      <c r="AN24" s="640">
        <f t="shared" si="18"/>
        <v>0</v>
      </c>
      <c r="AO24" s="640">
        <f t="shared" si="18"/>
        <v>0</v>
      </c>
      <c r="AP24" s="640">
        <f t="shared" si="18"/>
        <v>0</v>
      </c>
      <c r="AQ24" s="640">
        <f t="shared" si="18"/>
        <v>0</v>
      </c>
      <c r="AR24" s="640">
        <f t="shared" si="18"/>
        <v>0</v>
      </c>
      <c r="AS24" s="640">
        <f t="shared" si="18"/>
        <v>0</v>
      </c>
      <c r="AT24" s="640">
        <f t="shared" si="18"/>
        <v>0</v>
      </c>
      <c r="AU24" s="640">
        <f t="shared" si="18"/>
        <v>0</v>
      </c>
      <c r="AV24" s="640">
        <f t="shared" si="8"/>
        <v>0</v>
      </c>
      <c r="AW24" s="640"/>
      <c r="AX24" s="640"/>
      <c r="AY24" s="640"/>
      <c r="AZ24" s="640"/>
      <c r="BA24" s="640"/>
      <c r="BB24" s="640"/>
      <c r="BC24" s="640"/>
      <c r="BD24" s="640"/>
      <c r="BE24" s="640"/>
      <c r="BF24" s="640"/>
      <c r="BG24" s="640"/>
      <c r="BH24" s="640"/>
      <c r="BI24" s="640"/>
      <c r="BJ24" s="640"/>
      <c r="BK24" s="640"/>
      <c r="BL24" s="640"/>
      <c r="BM24" s="640"/>
      <c r="BN24" s="640"/>
      <c r="BO24" s="640"/>
      <c r="BP24" s="640"/>
      <c r="BQ24" s="640"/>
    </row>
    <row r="25" spans="1:69" s="352" customFormat="1" ht="12.75" x14ac:dyDescent="0.2">
      <c r="A25" s="1282">
        <v>1808</v>
      </c>
      <c r="B25" s="376" t="s">
        <v>284</v>
      </c>
      <c r="C25" s="1259">
        <f>'I4 BO ASSETS'!G24</f>
        <v>0</v>
      </c>
      <c r="D25" s="640">
        <f t="shared" si="2"/>
        <v>0</v>
      </c>
      <c r="E25" s="640">
        <f t="shared" si="3"/>
        <v>0</v>
      </c>
      <c r="F25" s="640">
        <f t="shared" si="4"/>
        <v>0</v>
      </c>
      <c r="G25" s="640">
        <f t="shared" ref="G25:Z25" si="19">$D25*G599</f>
        <v>0</v>
      </c>
      <c r="H25" s="640">
        <f t="shared" si="19"/>
        <v>0</v>
      </c>
      <c r="I25" s="640">
        <f t="shared" si="19"/>
        <v>0</v>
      </c>
      <c r="J25" s="640">
        <f t="shared" si="19"/>
        <v>0</v>
      </c>
      <c r="K25" s="640">
        <f t="shared" si="19"/>
        <v>0</v>
      </c>
      <c r="L25" s="640">
        <f t="shared" si="19"/>
        <v>0</v>
      </c>
      <c r="M25" s="640">
        <f t="shared" si="19"/>
        <v>0</v>
      </c>
      <c r="N25" s="640">
        <f t="shared" si="19"/>
        <v>0</v>
      </c>
      <c r="O25" s="640">
        <f t="shared" si="19"/>
        <v>0</v>
      </c>
      <c r="P25" s="640">
        <f t="shared" si="19"/>
        <v>0</v>
      </c>
      <c r="Q25" s="640">
        <f t="shared" si="19"/>
        <v>0</v>
      </c>
      <c r="R25" s="640">
        <f t="shared" si="19"/>
        <v>0</v>
      </c>
      <c r="S25" s="640">
        <f t="shared" si="19"/>
        <v>0</v>
      </c>
      <c r="T25" s="640">
        <f t="shared" si="19"/>
        <v>0</v>
      </c>
      <c r="U25" s="640">
        <f t="shared" si="19"/>
        <v>0</v>
      </c>
      <c r="V25" s="640">
        <f t="shared" si="19"/>
        <v>0</v>
      </c>
      <c r="W25" s="640">
        <f t="shared" si="19"/>
        <v>0</v>
      </c>
      <c r="X25" s="640">
        <f t="shared" si="19"/>
        <v>0</v>
      </c>
      <c r="Y25" s="640">
        <f t="shared" si="19"/>
        <v>0</v>
      </c>
      <c r="Z25" s="640">
        <f t="shared" si="19"/>
        <v>0</v>
      </c>
      <c r="AA25" s="640">
        <f t="shared" si="6"/>
        <v>0</v>
      </c>
      <c r="AB25" s="640">
        <f t="shared" ref="AB25:AU25" si="20">$E25*AB599</f>
        <v>0</v>
      </c>
      <c r="AC25" s="640">
        <f t="shared" si="20"/>
        <v>0</v>
      </c>
      <c r="AD25" s="640">
        <f t="shared" si="20"/>
        <v>0</v>
      </c>
      <c r="AE25" s="640">
        <f t="shared" si="20"/>
        <v>0</v>
      </c>
      <c r="AF25" s="640">
        <f t="shared" si="20"/>
        <v>0</v>
      </c>
      <c r="AG25" s="640">
        <f t="shared" si="20"/>
        <v>0</v>
      </c>
      <c r="AH25" s="640">
        <f t="shared" si="20"/>
        <v>0</v>
      </c>
      <c r="AI25" s="640">
        <f t="shared" si="20"/>
        <v>0</v>
      </c>
      <c r="AJ25" s="640">
        <f t="shared" si="20"/>
        <v>0</v>
      </c>
      <c r="AK25" s="640">
        <f t="shared" si="20"/>
        <v>0</v>
      </c>
      <c r="AL25" s="640">
        <f t="shared" si="20"/>
        <v>0</v>
      </c>
      <c r="AM25" s="640">
        <f t="shared" si="20"/>
        <v>0</v>
      </c>
      <c r="AN25" s="640">
        <f t="shared" si="20"/>
        <v>0</v>
      </c>
      <c r="AO25" s="640">
        <f t="shared" si="20"/>
        <v>0</v>
      </c>
      <c r="AP25" s="640">
        <f t="shared" si="20"/>
        <v>0</v>
      </c>
      <c r="AQ25" s="640">
        <f t="shared" si="20"/>
        <v>0</v>
      </c>
      <c r="AR25" s="640">
        <f t="shared" si="20"/>
        <v>0</v>
      </c>
      <c r="AS25" s="640">
        <f t="shared" si="20"/>
        <v>0</v>
      </c>
      <c r="AT25" s="640">
        <f t="shared" si="20"/>
        <v>0</v>
      </c>
      <c r="AU25" s="640">
        <f t="shared" si="20"/>
        <v>0</v>
      </c>
      <c r="AV25" s="640">
        <f t="shared" si="8"/>
        <v>0</v>
      </c>
      <c r="AW25" s="640"/>
      <c r="AX25" s="640"/>
      <c r="AY25" s="640"/>
      <c r="AZ25" s="640"/>
      <c r="BA25" s="640"/>
      <c r="BB25" s="640"/>
      <c r="BC25" s="640"/>
      <c r="BD25" s="640"/>
      <c r="BE25" s="640"/>
      <c r="BF25" s="640"/>
      <c r="BG25" s="640"/>
      <c r="BH25" s="640"/>
      <c r="BI25" s="640"/>
      <c r="BJ25" s="640"/>
      <c r="BK25" s="640"/>
      <c r="BL25" s="640"/>
      <c r="BM25" s="640"/>
      <c r="BN25" s="640"/>
      <c r="BO25" s="640"/>
      <c r="BP25" s="640"/>
      <c r="BQ25" s="640"/>
    </row>
    <row r="26" spans="1:69" s="352" customFormat="1" ht="12.75" x14ac:dyDescent="0.2">
      <c r="A26" s="1282" t="s">
        <v>819</v>
      </c>
      <c r="B26" s="376" t="s">
        <v>344</v>
      </c>
      <c r="C26" s="1259">
        <f>'I4 BO ASSETS'!G25</f>
        <v>0</v>
      </c>
      <c r="D26" s="640">
        <f t="shared" si="2"/>
        <v>0</v>
      </c>
      <c r="E26" s="640">
        <f t="shared" si="3"/>
        <v>0</v>
      </c>
      <c r="F26" s="640">
        <f t="shared" si="4"/>
        <v>0</v>
      </c>
      <c r="G26" s="640">
        <f t="shared" ref="G26:Z26" si="21">$D26*G600</f>
        <v>0</v>
      </c>
      <c r="H26" s="640">
        <f t="shared" si="21"/>
        <v>0</v>
      </c>
      <c r="I26" s="640">
        <f t="shared" si="21"/>
        <v>0</v>
      </c>
      <c r="J26" s="640">
        <f t="shared" si="21"/>
        <v>0</v>
      </c>
      <c r="K26" s="640">
        <f t="shared" si="21"/>
        <v>0</v>
      </c>
      <c r="L26" s="640">
        <f t="shared" si="21"/>
        <v>0</v>
      </c>
      <c r="M26" s="640">
        <f t="shared" si="21"/>
        <v>0</v>
      </c>
      <c r="N26" s="640">
        <f t="shared" si="21"/>
        <v>0</v>
      </c>
      <c r="O26" s="640">
        <f t="shared" si="21"/>
        <v>0</v>
      </c>
      <c r="P26" s="640">
        <f t="shared" si="21"/>
        <v>0</v>
      </c>
      <c r="Q26" s="640">
        <f t="shared" si="21"/>
        <v>0</v>
      </c>
      <c r="R26" s="640">
        <f t="shared" si="21"/>
        <v>0</v>
      </c>
      <c r="S26" s="640">
        <f t="shared" si="21"/>
        <v>0</v>
      </c>
      <c r="T26" s="640">
        <f t="shared" si="21"/>
        <v>0</v>
      </c>
      <c r="U26" s="640">
        <f t="shared" si="21"/>
        <v>0</v>
      </c>
      <c r="V26" s="640">
        <f t="shared" si="21"/>
        <v>0</v>
      </c>
      <c r="W26" s="640">
        <f t="shared" si="21"/>
        <v>0</v>
      </c>
      <c r="X26" s="640">
        <f t="shared" si="21"/>
        <v>0</v>
      </c>
      <c r="Y26" s="640">
        <f t="shared" si="21"/>
        <v>0</v>
      </c>
      <c r="Z26" s="640">
        <f t="shared" si="21"/>
        <v>0</v>
      </c>
      <c r="AA26" s="640">
        <f t="shared" si="6"/>
        <v>0</v>
      </c>
      <c r="AB26" s="640">
        <f t="shared" ref="AB26:AU26" si="22">$E26*AB600</f>
        <v>0</v>
      </c>
      <c r="AC26" s="640">
        <f t="shared" si="22"/>
        <v>0</v>
      </c>
      <c r="AD26" s="640">
        <f t="shared" si="22"/>
        <v>0</v>
      </c>
      <c r="AE26" s="640">
        <f t="shared" si="22"/>
        <v>0</v>
      </c>
      <c r="AF26" s="640">
        <f t="shared" si="22"/>
        <v>0</v>
      </c>
      <c r="AG26" s="640">
        <f t="shared" si="22"/>
        <v>0</v>
      </c>
      <c r="AH26" s="640">
        <f t="shared" si="22"/>
        <v>0</v>
      </c>
      <c r="AI26" s="640">
        <f t="shared" si="22"/>
        <v>0</v>
      </c>
      <c r="AJ26" s="640">
        <f t="shared" si="22"/>
        <v>0</v>
      </c>
      <c r="AK26" s="640">
        <f t="shared" si="22"/>
        <v>0</v>
      </c>
      <c r="AL26" s="640">
        <f t="shared" si="22"/>
        <v>0</v>
      </c>
      <c r="AM26" s="640">
        <f t="shared" si="22"/>
        <v>0</v>
      </c>
      <c r="AN26" s="640">
        <f t="shared" si="22"/>
        <v>0</v>
      </c>
      <c r="AO26" s="640">
        <f t="shared" si="22"/>
        <v>0</v>
      </c>
      <c r="AP26" s="640">
        <f t="shared" si="22"/>
        <v>0</v>
      </c>
      <c r="AQ26" s="640">
        <f t="shared" si="22"/>
        <v>0</v>
      </c>
      <c r="AR26" s="640">
        <f t="shared" si="22"/>
        <v>0</v>
      </c>
      <c r="AS26" s="640">
        <f t="shared" si="22"/>
        <v>0</v>
      </c>
      <c r="AT26" s="640">
        <f t="shared" si="22"/>
        <v>0</v>
      </c>
      <c r="AU26" s="640">
        <f t="shared" si="22"/>
        <v>0</v>
      </c>
      <c r="AV26" s="640">
        <f t="shared" si="8"/>
        <v>0</v>
      </c>
      <c r="AW26" s="640"/>
      <c r="AX26" s="640"/>
      <c r="AY26" s="640"/>
      <c r="AZ26" s="640"/>
      <c r="BA26" s="640"/>
      <c r="BB26" s="640"/>
      <c r="BC26" s="640"/>
      <c r="BD26" s="640"/>
      <c r="BE26" s="640"/>
      <c r="BF26" s="640"/>
      <c r="BG26" s="640"/>
      <c r="BH26" s="640"/>
      <c r="BI26" s="640"/>
      <c r="BJ26" s="640"/>
      <c r="BK26" s="640"/>
      <c r="BL26" s="640"/>
      <c r="BM26" s="640"/>
      <c r="BN26" s="640"/>
      <c r="BO26" s="640"/>
      <c r="BP26" s="640"/>
      <c r="BQ26" s="640"/>
    </row>
    <row r="27" spans="1:69" s="352" customFormat="1" ht="12.75" x14ac:dyDescent="0.2">
      <c r="A27" s="1282" t="s">
        <v>820</v>
      </c>
      <c r="B27" s="376" t="s">
        <v>345</v>
      </c>
      <c r="C27" s="1259">
        <f>'I4 BO ASSETS'!G26</f>
        <v>0</v>
      </c>
      <c r="D27" s="640">
        <f t="shared" si="2"/>
        <v>0</v>
      </c>
      <c r="E27" s="640">
        <f t="shared" si="3"/>
        <v>0</v>
      </c>
      <c r="F27" s="640">
        <f t="shared" si="4"/>
        <v>0</v>
      </c>
      <c r="G27" s="640">
        <f t="shared" ref="G27:Z27" si="23">$D27*G601</f>
        <v>0</v>
      </c>
      <c r="H27" s="640">
        <f t="shared" si="23"/>
        <v>0</v>
      </c>
      <c r="I27" s="640">
        <f t="shared" si="23"/>
        <v>0</v>
      </c>
      <c r="J27" s="640">
        <f t="shared" si="23"/>
        <v>0</v>
      </c>
      <c r="K27" s="640">
        <f t="shared" si="23"/>
        <v>0</v>
      </c>
      <c r="L27" s="640">
        <f t="shared" si="23"/>
        <v>0</v>
      </c>
      <c r="M27" s="640">
        <f t="shared" si="23"/>
        <v>0</v>
      </c>
      <c r="N27" s="640">
        <f t="shared" si="23"/>
        <v>0</v>
      </c>
      <c r="O27" s="640">
        <f t="shared" si="23"/>
        <v>0</v>
      </c>
      <c r="P27" s="640">
        <f t="shared" si="23"/>
        <v>0</v>
      </c>
      <c r="Q27" s="640">
        <f t="shared" si="23"/>
        <v>0</v>
      </c>
      <c r="R27" s="640">
        <f t="shared" si="23"/>
        <v>0</v>
      </c>
      <c r="S27" s="640">
        <f t="shared" si="23"/>
        <v>0</v>
      </c>
      <c r="T27" s="640">
        <f t="shared" si="23"/>
        <v>0</v>
      </c>
      <c r="U27" s="640">
        <f t="shared" si="23"/>
        <v>0</v>
      </c>
      <c r="V27" s="640">
        <f t="shared" si="23"/>
        <v>0</v>
      </c>
      <c r="W27" s="640">
        <f t="shared" si="23"/>
        <v>0</v>
      </c>
      <c r="X27" s="640">
        <f t="shared" si="23"/>
        <v>0</v>
      </c>
      <c r="Y27" s="640">
        <f t="shared" si="23"/>
        <v>0</v>
      </c>
      <c r="Z27" s="640">
        <f t="shared" si="23"/>
        <v>0</v>
      </c>
      <c r="AA27" s="640">
        <f t="shared" si="6"/>
        <v>0</v>
      </c>
      <c r="AB27" s="640">
        <f t="shared" ref="AB27:AU27" si="24">$E27*AB601</f>
        <v>0</v>
      </c>
      <c r="AC27" s="640">
        <f t="shared" si="24"/>
        <v>0</v>
      </c>
      <c r="AD27" s="640">
        <f t="shared" si="24"/>
        <v>0</v>
      </c>
      <c r="AE27" s="640">
        <f t="shared" si="24"/>
        <v>0</v>
      </c>
      <c r="AF27" s="640">
        <f t="shared" si="24"/>
        <v>0</v>
      </c>
      <c r="AG27" s="640">
        <f t="shared" si="24"/>
        <v>0</v>
      </c>
      <c r="AH27" s="640">
        <f t="shared" si="24"/>
        <v>0</v>
      </c>
      <c r="AI27" s="640">
        <f t="shared" si="24"/>
        <v>0</v>
      </c>
      <c r="AJ27" s="640">
        <f t="shared" si="24"/>
        <v>0</v>
      </c>
      <c r="AK27" s="640">
        <f t="shared" si="24"/>
        <v>0</v>
      </c>
      <c r="AL27" s="640">
        <f t="shared" si="24"/>
        <v>0</v>
      </c>
      <c r="AM27" s="640">
        <f t="shared" si="24"/>
        <v>0</v>
      </c>
      <c r="AN27" s="640">
        <f t="shared" si="24"/>
        <v>0</v>
      </c>
      <c r="AO27" s="640">
        <f t="shared" si="24"/>
        <v>0</v>
      </c>
      <c r="AP27" s="640">
        <f t="shared" si="24"/>
        <v>0</v>
      </c>
      <c r="AQ27" s="640">
        <f t="shared" si="24"/>
        <v>0</v>
      </c>
      <c r="AR27" s="640">
        <f t="shared" si="24"/>
        <v>0</v>
      </c>
      <c r="AS27" s="640">
        <f t="shared" si="24"/>
        <v>0</v>
      </c>
      <c r="AT27" s="640">
        <f t="shared" si="24"/>
        <v>0</v>
      </c>
      <c r="AU27" s="640">
        <f t="shared" si="24"/>
        <v>0</v>
      </c>
      <c r="AV27" s="640">
        <f t="shared" si="8"/>
        <v>0</v>
      </c>
      <c r="AW27" s="640"/>
      <c r="AX27" s="640"/>
      <c r="AY27" s="640"/>
      <c r="AZ27" s="640"/>
      <c r="BA27" s="640"/>
      <c r="BB27" s="640"/>
      <c r="BC27" s="640"/>
      <c r="BD27" s="640"/>
      <c r="BE27" s="640"/>
      <c r="BF27" s="640"/>
      <c r="BG27" s="640"/>
      <c r="BH27" s="640"/>
      <c r="BI27" s="640"/>
      <c r="BJ27" s="640"/>
      <c r="BK27" s="640"/>
      <c r="BL27" s="640"/>
      <c r="BM27" s="640"/>
      <c r="BN27" s="640"/>
      <c r="BO27" s="640"/>
      <c r="BP27" s="640"/>
      <c r="BQ27" s="640"/>
    </row>
    <row r="28" spans="1:69" s="352" customFormat="1" ht="12.75" x14ac:dyDescent="0.2">
      <c r="A28" s="1282">
        <v>1810</v>
      </c>
      <c r="B28" s="376" t="s">
        <v>285</v>
      </c>
      <c r="C28" s="1259">
        <f>'I4 BO ASSETS'!G27</f>
        <v>0</v>
      </c>
      <c r="D28" s="640">
        <f t="shared" si="2"/>
        <v>0</v>
      </c>
      <c r="E28" s="640">
        <f t="shared" si="3"/>
        <v>0</v>
      </c>
      <c r="F28" s="640">
        <f t="shared" si="4"/>
        <v>0</v>
      </c>
      <c r="G28" s="640">
        <f t="shared" ref="G28:Z28" si="25">$D28*G602</f>
        <v>0</v>
      </c>
      <c r="H28" s="640">
        <f t="shared" si="25"/>
        <v>0</v>
      </c>
      <c r="I28" s="640">
        <f t="shared" si="25"/>
        <v>0</v>
      </c>
      <c r="J28" s="640">
        <f t="shared" si="25"/>
        <v>0</v>
      </c>
      <c r="K28" s="640">
        <f t="shared" si="25"/>
        <v>0</v>
      </c>
      <c r="L28" s="640">
        <f t="shared" si="25"/>
        <v>0</v>
      </c>
      <c r="M28" s="640">
        <f t="shared" si="25"/>
        <v>0</v>
      </c>
      <c r="N28" s="640">
        <f t="shared" si="25"/>
        <v>0</v>
      </c>
      <c r="O28" s="640">
        <f t="shared" si="25"/>
        <v>0</v>
      </c>
      <c r="P28" s="640">
        <f t="shared" si="25"/>
        <v>0</v>
      </c>
      <c r="Q28" s="640">
        <f t="shared" si="25"/>
        <v>0</v>
      </c>
      <c r="R28" s="640">
        <f t="shared" si="25"/>
        <v>0</v>
      </c>
      <c r="S28" s="640">
        <f t="shared" si="25"/>
        <v>0</v>
      </c>
      <c r="T28" s="640">
        <f t="shared" si="25"/>
        <v>0</v>
      </c>
      <c r="U28" s="640">
        <f t="shared" si="25"/>
        <v>0</v>
      </c>
      <c r="V28" s="640">
        <f t="shared" si="25"/>
        <v>0</v>
      </c>
      <c r="W28" s="640">
        <f t="shared" si="25"/>
        <v>0</v>
      </c>
      <c r="X28" s="640">
        <f t="shared" si="25"/>
        <v>0</v>
      </c>
      <c r="Y28" s="640">
        <f t="shared" si="25"/>
        <v>0</v>
      </c>
      <c r="Z28" s="640">
        <f t="shared" si="25"/>
        <v>0</v>
      </c>
      <c r="AA28" s="640">
        <f t="shared" si="6"/>
        <v>0</v>
      </c>
      <c r="AB28" s="640">
        <f t="shared" ref="AB28:AU28" si="26">$E28*AB602</f>
        <v>0</v>
      </c>
      <c r="AC28" s="640">
        <f t="shared" si="26"/>
        <v>0</v>
      </c>
      <c r="AD28" s="640">
        <f t="shared" si="26"/>
        <v>0</v>
      </c>
      <c r="AE28" s="640">
        <f t="shared" si="26"/>
        <v>0</v>
      </c>
      <c r="AF28" s="640">
        <f t="shared" si="26"/>
        <v>0</v>
      </c>
      <c r="AG28" s="640">
        <f t="shared" si="26"/>
        <v>0</v>
      </c>
      <c r="AH28" s="640">
        <f t="shared" si="26"/>
        <v>0</v>
      </c>
      <c r="AI28" s="640">
        <f t="shared" si="26"/>
        <v>0</v>
      </c>
      <c r="AJ28" s="640">
        <f t="shared" si="26"/>
        <v>0</v>
      </c>
      <c r="AK28" s="640">
        <f t="shared" si="26"/>
        <v>0</v>
      </c>
      <c r="AL28" s="640">
        <f t="shared" si="26"/>
        <v>0</v>
      </c>
      <c r="AM28" s="640">
        <f t="shared" si="26"/>
        <v>0</v>
      </c>
      <c r="AN28" s="640">
        <f t="shared" si="26"/>
        <v>0</v>
      </c>
      <c r="AO28" s="640">
        <f t="shared" si="26"/>
        <v>0</v>
      </c>
      <c r="AP28" s="640">
        <f t="shared" si="26"/>
        <v>0</v>
      </c>
      <c r="AQ28" s="640">
        <f t="shared" si="26"/>
        <v>0</v>
      </c>
      <c r="AR28" s="640">
        <f t="shared" si="26"/>
        <v>0</v>
      </c>
      <c r="AS28" s="640">
        <f t="shared" si="26"/>
        <v>0</v>
      </c>
      <c r="AT28" s="640">
        <f t="shared" si="26"/>
        <v>0</v>
      </c>
      <c r="AU28" s="640">
        <f t="shared" si="26"/>
        <v>0</v>
      </c>
      <c r="AV28" s="640">
        <f t="shared" si="8"/>
        <v>0</v>
      </c>
      <c r="AW28" s="640"/>
      <c r="AX28" s="640"/>
      <c r="AY28" s="640"/>
      <c r="AZ28" s="640"/>
      <c r="BA28" s="640"/>
      <c r="BB28" s="640"/>
      <c r="BC28" s="640"/>
      <c r="BD28" s="640"/>
      <c r="BE28" s="640"/>
      <c r="BF28" s="640"/>
      <c r="BG28" s="640"/>
      <c r="BH28" s="640"/>
      <c r="BI28" s="640"/>
      <c r="BJ28" s="640"/>
      <c r="BK28" s="640"/>
      <c r="BL28" s="640"/>
      <c r="BM28" s="640"/>
      <c r="BN28" s="640"/>
      <c r="BO28" s="640"/>
      <c r="BP28" s="640"/>
      <c r="BQ28" s="640"/>
    </row>
    <row r="29" spans="1:69" s="352" customFormat="1" ht="25.5" x14ac:dyDescent="0.2">
      <c r="A29" s="1282" t="s">
        <v>821</v>
      </c>
      <c r="B29" s="376" t="s">
        <v>494</v>
      </c>
      <c r="C29" s="1259">
        <f>'I4 BO ASSETS'!G28</f>
        <v>0</v>
      </c>
      <c r="D29" s="640">
        <f t="shared" si="2"/>
        <v>0</v>
      </c>
      <c r="E29" s="640">
        <f t="shared" si="3"/>
        <v>0</v>
      </c>
      <c r="F29" s="640">
        <f t="shared" si="4"/>
        <v>0</v>
      </c>
      <c r="G29" s="640">
        <f t="shared" ref="G29:Z29" si="27">$D29*G603</f>
        <v>0</v>
      </c>
      <c r="H29" s="640">
        <f t="shared" si="27"/>
        <v>0</v>
      </c>
      <c r="I29" s="640">
        <f t="shared" si="27"/>
        <v>0</v>
      </c>
      <c r="J29" s="640">
        <f t="shared" si="27"/>
        <v>0</v>
      </c>
      <c r="K29" s="640">
        <f t="shared" si="27"/>
        <v>0</v>
      </c>
      <c r="L29" s="640">
        <f t="shared" si="27"/>
        <v>0</v>
      </c>
      <c r="M29" s="640">
        <f t="shared" si="27"/>
        <v>0</v>
      </c>
      <c r="N29" s="640">
        <f t="shared" si="27"/>
        <v>0</v>
      </c>
      <c r="O29" s="640">
        <f t="shared" si="27"/>
        <v>0</v>
      </c>
      <c r="P29" s="640">
        <f t="shared" si="27"/>
        <v>0</v>
      </c>
      <c r="Q29" s="640">
        <f t="shared" si="27"/>
        <v>0</v>
      </c>
      <c r="R29" s="640">
        <f t="shared" si="27"/>
        <v>0</v>
      </c>
      <c r="S29" s="640">
        <f t="shared" si="27"/>
        <v>0</v>
      </c>
      <c r="T29" s="640">
        <f t="shared" si="27"/>
        <v>0</v>
      </c>
      <c r="U29" s="640">
        <f t="shared" si="27"/>
        <v>0</v>
      </c>
      <c r="V29" s="640">
        <f t="shared" si="27"/>
        <v>0</v>
      </c>
      <c r="W29" s="640">
        <f t="shared" si="27"/>
        <v>0</v>
      </c>
      <c r="X29" s="640">
        <f t="shared" si="27"/>
        <v>0</v>
      </c>
      <c r="Y29" s="640">
        <f t="shared" si="27"/>
        <v>0</v>
      </c>
      <c r="Z29" s="640">
        <f t="shared" si="27"/>
        <v>0</v>
      </c>
      <c r="AA29" s="640">
        <f t="shared" si="6"/>
        <v>0</v>
      </c>
      <c r="AB29" s="640">
        <f t="shared" ref="AB29:AU29" si="28">$E29*AB603</f>
        <v>0</v>
      </c>
      <c r="AC29" s="640">
        <f t="shared" si="28"/>
        <v>0</v>
      </c>
      <c r="AD29" s="640">
        <f t="shared" si="28"/>
        <v>0</v>
      </c>
      <c r="AE29" s="640">
        <f t="shared" si="28"/>
        <v>0</v>
      </c>
      <c r="AF29" s="640">
        <f t="shared" si="28"/>
        <v>0</v>
      </c>
      <c r="AG29" s="640">
        <f t="shared" si="28"/>
        <v>0</v>
      </c>
      <c r="AH29" s="640">
        <f t="shared" si="28"/>
        <v>0</v>
      </c>
      <c r="AI29" s="640">
        <f t="shared" si="28"/>
        <v>0</v>
      </c>
      <c r="AJ29" s="640">
        <f t="shared" si="28"/>
        <v>0</v>
      </c>
      <c r="AK29" s="640">
        <f t="shared" si="28"/>
        <v>0</v>
      </c>
      <c r="AL29" s="640">
        <f t="shared" si="28"/>
        <v>0</v>
      </c>
      <c r="AM29" s="640">
        <f t="shared" si="28"/>
        <v>0</v>
      </c>
      <c r="AN29" s="640">
        <f t="shared" si="28"/>
        <v>0</v>
      </c>
      <c r="AO29" s="640">
        <f t="shared" si="28"/>
        <v>0</v>
      </c>
      <c r="AP29" s="640">
        <f t="shared" si="28"/>
        <v>0</v>
      </c>
      <c r="AQ29" s="640">
        <f t="shared" si="28"/>
        <v>0</v>
      </c>
      <c r="AR29" s="640">
        <f t="shared" si="28"/>
        <v>0</v>
      </c>
      <c r="AS29" s="640">
        <f t="shared" si="28"/>
        <v>0</v>
      </c>
      <c r="AT29" s="640">
        <f t="shared" si="28"/>
        <v>0</v>
      </c>
      <c r="AU29" s="640">
        <f t="shared" si="28"/>
        <v>0</v>
      </c>
      <c r="AV29" s="640">
        <f t="shared" si="8"/>
        <v>0</v>
      </c>
      <c r="AW29" s="640"/>
      <c r="AX29" s="640"/>
      <c r="AY29" s="640"/>
      <c r="AZ29" s="640"/>
      <c r="BA29" s="640"/>
      <c r="BB29" s="640"/>
      <c r="BC29" s="640"/>
      <c r="BD29" s="640"/>
      <c r="BE29" s="640"/>
      <c r="BF29" s="640"/>
      <c r="BG29" s="640"/>
      <c r="BH29" s="640"/>
      <c r="BI29" s="640"/>
      <c r="BJ29" s="640"/>
      <c r="BK29" s="640"/>
      <c r="BL29" s="640"/>
      <c r="BM29" s="640"/>
      <c r="BN29" s="640"/>
      <c r="BO29" s="640"/>
      <c r="BP29" s="640"/>
      <c r="BQ29" s="640"/>
    </row>
    <row r="30" spans="1:69" s="352" customFormat="1" ht="12.75" x14ac:dyDescent="0.2">
      <c r="A30" s="1282" t="s">
        <v>822</v>
      </c>
      <c r="B30" s="376" t="s">
        <v>495</v>
      </c>
      <c r="C30" s="1259">
        <f>'I4 BO ASSETS'!G29</f>
        <v>0</v>
      </c>
      <c r="D30" s="640">
        <f t="shared" si="2"/>
        <v>0</v>
      </c>
      <c r="E30" s="640">
        <f t="shared" si="3"/>
        <v>0</v>
      </c>
      <c r="F30" s="640">
        <f t="shared" si="4"/>
        <v>0</v>
      </c>
      <c r="G30" s="640">
        <f t="shared" ref="G30:Z30" si="29">$D30*G604</f>
        <v>0</v>
      </c>
      <c r="H30" s="640">
        <f t="shared" si="29"/>
        <v>0</v>
      </c>
      <c r="I30" s="640">
        <f t="shared" si="29"/>
        <v>0</v>
      </c>
      <c r="J30" s="640">
        <f t="shared" si="29"/>
        <v>0</v>
      </c>
      <c r="K30" s="640">
        <f t="shared" si="29"/>
        <v>0</v>
      </c>
      <c r="L30" s="640">
        <f t="shared" si="29"/>
        <v>0</v>
      </c>
      <c r="M30" s="640">
        <f t="shared" si="29"/>
        <v>0</v>
      </c>
      <c r="N30" s="640">
        <f t="shared" si="29"/>
        <v>0</v>
      </c>
      <c r="O30" s="640">
        <f t="shared" si="29"/>
        <v>0</v>
      </c>
      <c r="P30" s="640">
        <f t="shared" si="29"/>
        <v>0</v>
      </c>
      <c r="Q30" s="640">
        <f t="shared" si="29"/>
        <v>0</v>
      </c>
      <c r="R30" s="640">
        <f t="shared" si="29"/>
        <v>0</v>
      </c>
      <c r="S30" s="640">
        <f t="shared" si="29"/>
        <v>0</v>
      </c>
      <c r="T30" s="640">
        <f t="shared" si="29"/>
        <v>0</v>
      </c>
      <c r="U30" s="640">
        <f t="shared" si="29"/>
        <v>0</v>
      </c>
      <c r="V30" s="640">
        <f t="shared" si="29"/>
        <v>0</v>
      </c>
      <c r="W30" s="640">
        <f t="shared" si="29"/>
        <v>0</v>
      </c>
      <c r="X30" s="640">
        <f t="shared" si="29"/>
        <v>0</v>
      </c>
      <c r="Y30" s="640">
        <f t="shared" si="29"/>
        <v>0</v>
      </c>
      <c r="Z30" s="640">
        <f t="shared" si="29"/>
        <v>0</v>
      </c>
      <c r="AA30" s="640">
        <f t="shared" si="6"/>
        <v>0</v>
      </c>
      <c r="AB30" s="640">
        <f t="shared" ref="AB30:AU30" si="30">$E30*AB604</f>
        <v>0</v>
      </c>
      <c r="AC30" s="640">
        <f t="shared" si="30"/>
        <v>0</v>
      </c>
      <c r="AD30" s="640">
        <f t="shared" si="30"/>
        <v>0</v>
      </c>
      <c r="AE30" s="640">
        <f t="shared" si="30"/>
        <v>0</v>
      </c>
      <c r="AF30" s="640">
        <f t="shared" si="30"/>
        <v>0</v>
      </c>
      <c r="AG30" s="640">
        <f t="shared" si="30"/>
        <v>0</v>
      </c>
      <c r="AH30" s="640">
        <f t="shared" si="30"/>
        <v>0</v>
      </c>
      <c r="AI30" s="640">
        <f t="shared" si="30"/>
        <v>0</v>
      </c>
      <c r="AJ30" s="640">
        <f t="shared" si="30"/>
        <v>0</v>
      </c>
      <c r="AK30" s="640">
        <f t="shared" si="30"/>
        <v>0</v>
      </c>
      <c r="AL30" s="640">
        <f t="shared" si="30"/>
        <v>0</v>
      </c>
      <c r="AM30" s="640">
        <f t="shared" si="30"/>
        <v>0</v>
      </c>
      <c r="AN30" s="640">
        <f t="shared" si="30"/>
        <v>0</v>
      </c>
      <c r="AO30" s="640">
        <f t="shared" si="30"/>
        <v>0</v>
      </c>
      <c r="AP30" s="640">
        <f t="shared" si="30"/>
        <v>0</v>
      </c>
      <c r="AQ30" s="640">
        <f t="shared" si="30"/>
        <v>0</v>
      </c>
      <c r="AR30" s="640">
        <f t="shared" si="30"/>
        <v>0</v>
      </c>
      <c r="AS30" s="640">
        <f t="shared" si="30"/>
        <v>0</v>
      </c>
      <c r="AT30" s="640">
        <f t="shared" si="30"/>
        <v>0</v>
      </c>
      <c r="AU30" s="640">
        <f t="shared" si="30"/>
        <v>0</v>
      </c>
      <c r="AV30" s="640">
        <f t="shared" si="8"/>
        <v>0</v>
      </c>
      <c r="AW30" s="640"/>
      <c r="AX30" s="640"/>
      <c r="AY30" s="640"/>
      <c r="AZ30" s="640"/>
      <c r="BA30" s="640"/>
      <c r="BB30" s="640"/>
      <c r="BC30" s="640"/>
      <c r="BD30" s="640"/>
      <c r="BE30" s="640"/>
      <c r="BF30" s="640"/>
      <c r="BG30" s="640"/>
      <c r="BH30" s="640"/>
      <c r="BI30" s="640"/>
      <c r="BJ30" s="640"/>
      <c r="BK30" s="640"/>
      <c r="BL30" s="640"/>
      <c r="BM30" s="640"/>
      <c r="BN30" s="640"/>
      <c r="BO30" s="640"/>
      <c r="BP30" s="640"/>
      <c r="BQ30" s="640"/>
    </row>
    <row r="31" spans="1:69" s="352" customFormat="1" ht="25.5" x14ac:dyDescent="0.2">
      <c r="A31" s="1282">
        <v>1815</v>
      </c>
      <c r="B31" s="376" t="s">
        <v>86</v>
      </c>
      <c r="C31" s="1259">
        <f>'I4 BO ASSETS'!G30</f>
        <v>-160000</v>
      </c>
      <c r="D31" s="640">
        <f t="shared" si="2"/>
        <v>-160000</v>
      </c>
      <c r="E31" s="640">
        <f t="shared" si="3"/>
        <v>0</v>
      </c>
      <c r="F31" s="640">
        <f t="shared" si="4"/>
        <v>-160000</v>
      </c>
      <c r="G31" s="640">
        <f t="shared" ref="G31:Z31" si="31">$D31*G605</f>
        <v>-50521.976467621535</v>
      </c>
      <c r="H31" s="640">
        <f t="shared" si="31"/>
        <v>-43113.328824321194</v>
      </c>
      <c r="I31" s="640">
        <f t="shared" si="31"/>
        <v>-51289.399779607338</v>
      </c>
      <c r="J31" s="640">
        <f t="shared" si="31"/>
        <v>0</v>
      </c>
      <c r="K31" s="640">
        <f t="shared" si="31"/>
        <v>0</v>
      </c>
      <c r="L31" s="640">
        <f t="shared" si="31"/>
        <v>-14602.620200847874</v>
      </c>
      <c r="M31" s="640">
        <f t="shared" si="31"/>
        <v>-344.25689572870891</v>
      </c>
      <c r="N31" s="640">
        <f t="shared" si="31"/>
        <v>0</v>
      </c>
      <c r="O31" s="640">
        <f t="shared" si="31"/>
        <v>-128.41783187335983</v>
      </c>
      <c r="P31" s="640">
        <f t="shared" si="31"/>
        <v>0</v>
      </c>
      <c r="Q31" s="640">
        <f t="shared" si="31"/>
        <v>0</v>
      </c>
      <c r="R31" s="640">
        <f t="shared" si="31"/>
        <v>0</v>
      </c>
      <c r="S31" s="640">
        <f t="shared" si="31"/>
        <v>0</v>
      </c>
      <c r="T31" s="640">
        <f t="shared" si="31"/>
        <v>0</v>
      </c>
      <c r="U31" s="640">
        <f t="shared" si="31"/>
        <v>0</v>
      </c>
      <c r="V31" s="640">
        <f t="shared" si="31"/>
        <v>0</v>
      </c>
      <c r="W31" s="640">
        <f t="shared" si="31"/>
        <v>0</v>
      </c>
      <c r="X31" s="640">
        <f t="shared" si="31"/>
        <v>0</v>
      </c>
      <c r="Y31" s="640">
        <f t="shared" si="31"/>
        <v>0</v>
      </c>
      <c r="Z31" s="640">
        <f t="shared" si="31"/>
        <v>0</v>
      </c>
      <c r="AA31" s="640">
        <f t="shared" si="6"/>
        <v>-160000</v>
      </c>
      <c r="AB31" s="640">
        <f t="shared" ref="AB31:AU31" si="32">$E31*AB605</f>
        <v>0</v>
      </c>
      <c r="AC31" s="640">
        <f t="shared" si="32"/>
        <v>0</v>
      </c>
      <c r="AD31" s="640">
        <f t="shared" si="32"/>
        <v>0</v>
      </c>
      <c r="AE31" s="640">
        <f t="shared" si="32"/>
        <v>0</v>
      </c>
      <c r="AF31" s="640">
        <f t="shared" si="32"/>
        <v>0</v>
      </c>
      <c r="AG31" s="640">
        <f t="shared" si="32"/>
        <v>0</v>
      </c>
      <c r="AH31" s="640">
        <f t="shared" si="32"/>
        <v>0</v>
      </c>
      <c r="AI31" s="640">
        <f t="shared" si="32"/>
        <v>0</v>
      </c>
      <c r="AJ31" s="640">
        <f t="shared" si="32"/>
        <v>0</v>
      </c>
      <c r="AK31" s="640">
        <f t="shared" si="32"/>
        <v>0</v>
      </c>
      <c r="AL31" s="640">
        <f t="shared" si="32"/>
        <v>0</v>
      </c>
      <c r="AM31" s="640">
        <f t="shared" si="32"/>
        <v>0</v>
      </c>
      <c r="AN31" s="640">
        <f t="shared" si="32"/>
        <v>0</v>
      </c>
      <c r="AO31" s="640">
        <f t="shared" si="32"/>
        <v>0</v>
      </c>
      <c r="AP31" s="640">
        <f t="shared" si="32"/>
        <v>0</v>
      </c>
      <c r="AQ31" s="640">
        <f t="shared" si="32"/>
        <v>0</v>
      </c>
      <c r="AR31" s="640">
        <f t="shared" si="32"/>
        <v>0</v>
      </c>
      <c r="AS31" s="640">
        <f t="shared" si="32"/>
        <v>0</v>
      </c>
      <c r="AT31" s="640">
        <f t="shared" si="32"/>
        <v>0</v>
      </c>
      <c r="AU31" s="640">
        <f t="shared" si="32"/>
        <v>0</v>
      </c>
      <c r="AV31" s="640">
        <f t="shared" si="8"/>
        <v>0</v>
      </c>
      <c r="AW31" s="640"/>
      <c r="AX31" s="640"/>
      <c r="AY31" s="640"/>
      <c r="AZ31" s="640"/>
      <c r="BA31" s="640"/>
      <c r="BB31" s="640"/>
      <c r="BC31" s="640"/>
      <c r="BD31" s="640"/>
      <c r="BE31" s="640"/>
      <c r="BF31" s="640"/>
      <c r="BG31" s="640"/>
      <c r="BH31" s="640"/>
      <c r="BI31" s="640"/>
      <c r="BJ31" s="640"/>
      <c r="BK31" s="640"/>
      <c r="BL31" s="640"/>
      <c r="BM31" s="640"/>
      <c r="BN31" s="640"/>
      <c r="BO31" s="640"/>
      <c r="BP31" s="640"/>
      <c r="BQ31" s="640"/>
    </row>
    <row r="32" spans="1:69" s="352" customFormat="1" ht="25.5" x14ac:dyDescent="0.2">
      <c r="A32" s="1282">
        <v>1820</v>
      </c>
      <c r="B32" s="376" t="s">
        <v>87</v>
      </c>
      <c r="C32" s="1259">
        <f>'I4 BO ASSETS'!G31</f>
        <v>0</v>
      </c>
      <c r="D32" s="640">
        <f t="shared" si="2"/>
        <v>0</v>
      </c>
      <c r="E32" s="640">
        <f t="shared" si="3"/>
        <v>0</v>
      </c>
      <c r="F32" s="640">
        <f t="shared" si="4"/>
        <v>0</v>
      </c>
      <c r="G32" s="640">
        <f t="shared" ref="G32:Z32" si="33">$D32*G606</f>
        <v>0</v>
      </c>
      <c r="H32" s="640">
        <f t="shared" si="33"/>
        <v>0</v>
      </c>
      <c r="I32" s="640">
        <f t="shared" si="33"/>
        <v>0</v>
      </c>
      <c r="J32" s="640">
        <f t="shared" si="33"/>
        <v>0</v>
      </c>
      <c r="K32" s="640">
        <f t="shared" si="33"/>
        <v>0</v>
      </c>
      <c r="L32" s="640">
        <f t="shared" si="33"/>
        <v>0</v>
      </c>
      <c r="M32" s="640">
        <f t="shared" si="33"/>
        <v>0</v>
      </c>
      <c r="N32" s="640">
        <f t="shared" si="33"/>
        <v>0</v>
      </c>
      <c r="O32" s="640">
        <f t="shared" si="33"/>
        <v>0</v>
      </c>
      <c r="P32" s="640">
        <f t="shared" si="33"/>
        <v>0</v>
      </c>
      <c r="Q32" s="640">
        <f t="shared" si="33"/>
        <v>0</v>
      </c>
      <c r="R32" s="640">
        <f t="shared" si="33"/>
        <v>0</v>
      </c>
      <c r="S32" s="640">
        <f t="shared" si="33"/>
        <v>0</v>
      </c>
      <c r="T32" s="640">
        <f t="shared" si="33"/>
        <v>0</v>
      </c>
      <c r="U32" s="640">
        <f t="shared" si="33"/>
        <v>0</v>
      </c>
      <c r="V32" s="640">
        <f t="shared" si="33"/>
        <v>0</v>
      </c>
      <c r="W32" s="640">
        <f t="shared" si="33"/>
        <v>0</v>
      </c>
      <c r="X32" s="640">
        <f t="shared" si="33"/>
        <v>0</v>
      </c>
      <c r="Y32" s="640">
        <f t="shared" si="33"/>
        <v>0</v>
      </c>
      <c r="Z32" s="640">
        <f t="shared" si="33"/>
        <v>0</v>
      </c>
      <c r="AA32" s="640">
        <f t="shared" si="6"/>
        <v>0</v>
      </c>
      <c r="AB32" s="640">
        <f t="shared" ref="AB32:AU32" si="34">$E32*AB606</f>
        <v>0</v>
      </c>
      <c r="AC32" s="640">
        <f t="shared" si="34"/>
        <v>0</v>
      </c>
      <c r="AD32" s="640">
        <f t="shared" si="34"/>
        <v>0</v>
      </c>
      <c r="AE32" s="640">
        <f t="shared" si="34"/>
        <v>0</v>
      </c>
      <c r="AF32" s="640">
        <f t="shared" si="34"/>
        <v>0</v>
      </c>
      <c r="AG32" s="640">
        <f t="shared" si="34"/>
        <v>0</v>
      </c>
      <c r="AH32" s="640">
        <f t="shared" si="34"/>
        <v>0</v>
      </c>
      <c r="AI32" s="640">
        <f t="shared" si="34"/>
        <v>0</v>
      </c>
      <c r="AJ32" s="640">
        <f t="shared" si="34"/>
        <v>0</v>
      </c>
      <c r="AK32" s="640">
        <f t="shared" si="34"/>
        <v>0</v>
      </c>
      <c r="AL32" s="640">
        <f t="shared" si="34"/>
        <v>0</v>
      </c>
      <c r="AM32" s="640">
        <f t="shared" si="34"/>
        <v>0</v>
      </c>
      <c r="AN32" s="640">
        <f t="shared" si="34"/>
        <v>0</v>
      </c>
      <c r="AO32" s="640">
        <f t="shared" si="34"/>
        <v>0</v>
      </c>
      <c r="AP32" s="640">
        <f t="shared" si="34"/>
        <v>0</v>
      </c>
      <c r="AQ32" s="640">
        <f t="shared" si="34"/>
        <v>0</v>
      </c>
      <c r="AR32" s="640">
        <f t="shared" si="34"/>
        <v>0</v>
      </c>
      <c r="AS32" s="640">
        <f t="shared" si="34"/>
        <v>0</v>
      </c>
      <c r="AT32" s="640">
        <f t="shared" si="34"/>
        <v>0</v>
      </c>
      <c r="AU32" s="640">
        <f t="shared" si="34"/>
        <v>0</v>
      </c>
      <c r="AV32" s="640">
        <f t="shared" si="8"/>
        <v>0</v>
      </c>
      <c r="AW32" s="640"/>
      <c r="AX32" s="640"/>
      <c r="AY32" s="640"/>
      <c r="AZ32" s="640"/>
      <c r="BA32" s="640"/>
      <c r="BB32" s="640"/>
      <c r="BC32" s="640"/>
      <c r="BD32" s="640"/>
      <c r="BE32" s="640"/>
      <c r="BF32" s="640"/>
      <c r="BG32" s="640"/>
      <c r="BH32" s="640"/>
      <c r="BI32" s="640"/>
      <c r="BJ32" s="640"/>
      <c r="BK32" s="640"/>
      <c r="BL32" s="640"/>
      <c r="BM32" s="640"/>
      <c r="BN32" s="640"/>
      <c r="BO32" s="640"/>
      <c r="BP32" s="640"/>
      <c r="BQ32" s="640"/>
    </row>
    <row r="33" spans="1:69" s="352" customFormat="1" ht="25.5" x14ac:dyDescent="0.2">
      <c r="A33" s="1282" t="s">
        <v>490</v>
      </c>
      <c r="B33" s="376" t="s">
        <v>1275</v>
      </c>
      <c r="C33" s="1259">
        <f>'I4 BO ASSETS'!G32</f>
        <v>0</v>
      </c>
      <c r="D33" s="640">
        <f t="shared" si="2"/>
        <v>0</v>
      </c>
      <c r="E33" s="640">
        <f t="shared" si="3"/>
        <v>0</v>
      </c>
      <c r="F33" s="640">
        <f>D33+E33</f>
        <v>0</v>
      </c>
      <c r="G33" s="640">
        <f t="shared" ref="G33:Z33" si="35">$D33*G607</f>
        <v>0</v>
      </c>
      <c r="H33" s="640">
        <f t="shared" si="35"/>
        <v>0</v>
      </c>
      <c r="I33" s="640">
        <f t="shared" si="35"/>
        <v>0</v>
      </c>
      <c r="J33" s="640">
        <f t="shared" si="35"/>
        <v>0</v>
      </c>
      <c r="K33" s="640">
        <f t="shared" si="35"/>
        <v>0</v>
      </c>
      <c r="L33" s="640">
        <f t="shared" si="35"/>
        <v>0</v>
      </c>
      <c r="M33" s="640">
        <f t="shared" si="35"/>
        <v>0</v>
      </c>
      <c r="N33" s="640">
        <f t="shared" si="35"/>
        <v>0</v>
      </c>
      <c r="O33" s="640">
        <f t="shared" si="35"/>
        <v>0</v>
      </c>
      <c r="P33" s="640">
        <f t="shared" si="35"/>
        <v>0</v>
      </c>
      <c r="Q33" s="640">
        <f t="shared" si="35"/>
        <v>0</v>
      </c>
      <c r="R33" s="640">
        <f t="shared" si="35"/>
        <v>0</v>
      </c>
      <c r="S33" s="640">
        <f t="shared" si="35"/>
        <v>0</v>
      </c>
      <c r="T33" s="640">
        <f t="shared" si="35"/>
        <v>0</v>
      </c>
      <c r="U33" s="640">
        <f t="shared" si="35"/>
        <v>0</v>
      </c>
      <c r="V33" s="640">
        <f t="shared" si="35"/>
        <v>0</v>
      </c>
      <c r="W33" s="640">
        <f t="shared" si="35"/>
        <v>0</v>
      </c>
      <c r="X33" s="640">
        <f t="shared" si="35"/>
        <v>0</v>
      </c>
      <c r="Y33" s="640">
        <f t="shared" si="35"/>
        <v>0</v>
      </c>
      <c r="Z33" s="640">
        <f t="shared" si="35"/>
        <v>0</v>
      </c>
      <c r="AA33" s="640">
        <f>SUM(G33:Z33)</f>
        <v>0</v>
      </c>
      <c r="AB33" s="640">
        <f t="shared" ref="AB33:AU33" si="36">$E33*AB607</f>
        <v>0</v>
      </c>
      <c r="AC33" s="640">
        <f t="shared" si="36"/>
        <v>0</v>
      </c>
      <c r="AD33" s="640">
        <f t="shared" si="36"/>
        <v>0</v>
      </c>
      <c r="AE33" s="640">
        <f t="shared" si="36"/>
        <v>0</v>
      </c>
      <c r="AF33" s="640">
        <f t="shared" si="36"/>
        <v>0</v>
      </c>
      <c r="AG33" s="640">
        <f t="shared" si="36"/>
        <v>0</v>
      </c>
      <c r="AH33" s="640">
        <f t="shared" si="36"/>
        <v>0</v>
      </c>
      <c r="AI33" s="640">
        <f t="shared" si="36"/>
        <v>0</v>
      </c>
      <c r="AJ33" s="640">
        <f t="shared" si="36"/>
        <v>0</v>
      </c>
      <c r="AK33" s="640">
        <f t="shared" si="36"/>
        <v>0</v>
      </c>
      <c r="AL33" s="640">
        <f t="shared" si="36"/>
        <v>0</v>
      </c>
      <c r="AM33" s="640">
        <f t="shared" si="36"/>
        <v>0</v>
      </c>
      <c r="AN33" s="640">
        <f t="shared" si="36"/>
        <v>0</v>
      </c>
      <c r="AO33" s="640">
        <f t="shared" si="36"/>
        <v>0</v>
      </c>
      <c r="AP33" s="640">
        <f t="shared" si="36"/>
        <v>0</v>
      </c>
      <c r="AQ33" s="640">
        <f t="shared" si="36"/>
        <v>0</v>
      </c>
      <c r="AR33" s="640">
        <f t="shared" si="36"/>
        <v>0</v>
      </c>
      <c r="AS33" s="640">
        <f t="shared" si="36"/>
        <v>0</v>
      </c>
      <c r="AT33" s="640">
        <f t="shared" si="36"/>
        <v>0</v>
      </c>
      <c r="AU33" s="640">
        <f t="shared" si="36"/>
        <v>0</v>
      </c>
      <c r="AV33" s="640">
        <f>SUM(AB33:AU33)</f>
        <v>0</v>
      </c>
      <c r="AW33" s="640"/>
      <c r="AX33" s="640"/>
      <c r="AY33" s="640"/>
      <c r="AZ33" s="640"/>
      <c r="BA33" s="640"/>
      <c r="BB33" s="640"/>
      <c r="BC33" s="640"/>
      <c r="BD33" s="640"/>
      <c r="BE33" s="640"/>
      <c r="BF33" s="640"/>
      <c r="BG33" s="640"/>
      <c r="BH33" s="640"/>
      <c r="BI33" s="640"/>
      <c r="BJ33" s="640"/>
      <c r="BK33" s="640"/>
      <c r="BL33" s="640"/>
      <c r="BM33" s="640"/>
      <c r="BN33" s="640"/>
      <c r="BO33" s="640"/>
      <c r="BP33" s="640"/>
      <c r="BQ33" s="640"/>
    </row>
    <row r="34" spans="1:69" s="352" customFormat="1" ht="25.5" x14ac:dyDescent="0.2">
      <c r="A34" s="1282" t="s">
        <v>491</v>
      </c>
      <c r="B34" s="376" t="s">
        <v>1277</v>
      </c>
      <c r="C34" s="1259">
        <f>'I4 BO ASSETS'!G33</f>
        <v>0</v>
      </c>
      <c r="D34" s="640">
        <f t="shared" si="2"/>
        <v>0</v>
      </c>
      <c r="E34" s="640">
        <f t="shared" si="3"/>
        <v>0</v>
      </c>
      <c r="F34" s="640">
        <f>D34+E34</f>
        <v>0</v>
      </c>
      <c r="G34" s="640">
        <f t="shared" ref="G34:Z34" si="37">$D34*G608</f>
        <v>0</v>
      </c>
      <c r="H34" s="640">
        <f t="shared" si="37"/>
        <v>0</v>
      </c>
      <c r="I34" s="640">
        <f t="shared" si="37"/>
        <v>0</v>
      </c>
      <c r="J34" s="640">
        <f t="shared" si="37"/>
        <v>0</v>
      </c>
      <c r="K34" s="640">
        <f t="shared" si="37"/>
        <v>0</v>
      </c>
      <c r="L34" s="640">
        <f t="shared" si="37"/>
        <v>0</v>
      </c>
      <c r="M34" s="640">
        <f t="shared" si="37"/>
        <v>0</v>
      </c>
      <c r="N34" s="640">
        <f t="shared" si="37"/>
        <v>0</v>
      </c>
      <c r="O34" s="640">
        <f t="shared" si="37"/>
        <v>0</v>
      </c>
      <c r="P34" s="640">
        <f t="shared" si="37"/>
        <v>0</v>
      </c>
      <c r="Q34" s="640">
        <f t="shared" si="37"/>
        <v>0</v>
      </c>
      <c r="R34" s="640">
        <f t="shared" si="37"/>
        <v>0</v>
      </c>
      <c r="S34" s="640">
        <f t="shared" si="37"/>
        <v>0</v>
      </c>
      <c r="T34" s="640">
        <f t="shared" si="37"/>
        <v>0</v>
      </c>
      <c r="U34" s="640">
        <f t="shared" si="37"/>
        <v>0</v>
      </c>
      <c r="V34" s="640">
        <f t="shared" si="37"/>
        <v>0</v>
      </c>
      <c r="W34" s="640">
        <f t="shared" si="37"/>
        <v>0</v>
      </c>
      <c r="X34" s="640">
        <f t="shared" si="37"/>
        <v>0</v>
      </c>
      <c r="Y34" s="640">
        <f t="shared" si="37"/>
        <v>0</v>
      </c>
      <c r="Z34" s="640">
        <f t="shared" si="37"/>
        <v>0</v>
      </c>
      <c r="AA34" s="640">
        <f>SUM(G34:Z34)</f>
        <v>0</v>
      </c>
      <c r="AB34" s="640">
        <f t="shared" ref="AB34:AU34" si="38">$E34*AB608</f>
        <v>0</v>
      </c>
      <c r="AC34" s="640">
        <f t="shared" si="38"/>
        <v>0</v>
      </c>
      <c r="AD34" s="640">
        <f t="shared" si="38"/>
        <v>0</v>
      </c>
      <c r="AE34" s="640">
        <f t="shared" si="38"/>
        <v>0</v>
      </c>
      <c r="AF34" s="640">
        <f t="shared" si="38"/>
        <v>0</v>
      </c>
      <c r="AG34" s="640">
        <f t="shared" si="38"/>
        <v>0</v>
      </c>
      <c r="AH34" s="640">
        <f t="shared" si="38"/>
        <v>0</v>
      </c>
      <c r="AI34" s="640">
        <f t="shared" si="38"/>
        <v>0</v>
      </c>
      <c r="AJ34" s="640">
        <f t="shared" si="38"/>
        <v>0</v>
      </c>
      <c r="AK34" s="640">
        <f t="shared" si="38"/>
        <v>0</v>
      </c>
      <c r="AL34" s="640">
        <f t="shared" si="38"/>
        <v>0</v>
      </c>
      <c r="AM34" s="640">
        <f t="shared" si="38"/>
        <v>0</v>
      </c>
      <c r="AN34" s="640">
        <f t="shared" si="38"/>
        <v>0</v>
      </c>
      <c r="AO34" s="640">
        <f t="shared" si="38"/>
        <v>0</v>
      </c>
      <c r="AP34" s="640">
        <f t="shared" si="38"/>
        <v>0</v>
      </c>
      <c r="AQ34" s="640">
        <f t="shared" si="38"/>
        <v>0</v>
      </c>
      <c r="AR34" s="640">
        <f t="shared" si="38"/>
        <v>0</v>
      </c>
      <c r="AS34" s="640">
        <f t="shared" si="38"/>
        <v>0</v>
      </c>
      <c r="AT34" s="640">
        <f t="shared" si="38"/>
        <v>0</v>
      </c>
      <c r="AU34" s="640">
        <f t="shared" si="38"/>
        <v>0</v>
      </c>
      <c r="AV34" s="640">
        <f>SUM(AB34:AU34)</f>
        <v>0</v>
      </c>
      <c r="AW34" s="640"/>
      <c r="AX34" s="640"/>
      <c r="AY34" s="640"/>
      <c r="AZ34" s="640"/>
      <c r="BA34" s="640"/>
      <c r="BB34" s="640"/>
      <c r="BC34" s="640"/>
      <c r="BD34" s="640"/>
      <c r="BE34" s="640"/>
      <c r="BF34" s="640"/>
      <c r="BG34" s="640"/>
      <c r="BH34" s="640"/>
      <c r="BI34" s="640"/>
      <c r="BJ34" s="640"/>
      <c r="BK34" s="640"/>
      <c r="BL34" s="640"/>
      <c r="BM34" s="640"/>
      <c r="BN34" s="640"/>
      <c r="BO34" s="640"/>
      <c r="BP34" s="640"/>
      <c r="BQ34" s="640"/>
    </row>
    <row r="35" spans="1:69" s="352" customFormat="1" ht="25.5" x14ac:dyDescent="0.2">
      <c r="A35" s="1282" t="s">
        <v>1267</v>
      </c>
      <c r="B35" s="376" t="s">
        <v>1268</v>
      </c>
      <c r="C35" s="1259">
        <f>'I4 BO ASSETS'!G34</f>
        <v>0</v>
      </c>
      <c r="D35" s="640">
        <f t="shared" si="2"/>
        <v>0</v>
      </c>
      <c r="E35" s="640">
        <f t="shared" si="3"/>
        <v>0</v>
      </c>
      <c r="F35" s="640">
        <f>D35+E35</f>
        <v>0</v>
      </c>
      <c r="G35" s="640">
        <f t="shared" ref="G35:Z35" si="39">$D35*G609</f>
        <v>0</v>
      </c>
      <c r="H35" s="640">
        <f t="shared" si="39"/>
        <v>0</v>
      </c>
      <c r="I35" s="640">
        <f t="shared" si="39"/>
        <v>0</v>
      </c>
      <c r="J35" s="640">
        <f t="shared" si="39"/>
        <v>0</v>
      </c>
      <c r="K35" s="640">
        <f t="shared" si="39"/>
        <v>0</v>
      </c>
      <c r="L35" s="640">
        <f t="shared" si="39"/>
        <v>0</v>
      </c>
      <c r="M35" s="640">
        <f t="shared" si="39"/>
        <v>0</v>
      </c>
      <c r="N35" s="640">
        <f t="shared" si="39"/>
        <v>0</v>
      </c>
      <c r="O35" s="640">
        <f t="shared" si="39"/>
        <v>0</v>
      </c>
      <c r="P35" s="640">
        <f t="shared" si="39"/>
        <v>0</v>
      </c>
      <c r="Q35" s="640">
        <f t="shared" si="39"/>
        <v>0</v>
      </c>
      <c r="R35" s="640">
        <f t="shared" si="39"/>
        <v>0</v>
      </c>
      <c r="S35" s="640">
        <f t="shared" si="39"/>
        <v>0</v>
      </c>
      <c r="T35" s="640">
        <f t="shared" si="39"/>
        <v>0</v>
      </c>
      <c r="U35" s="640">
        <f t="shared" si="39"/>
        <v>0</v>
      </c>
      <c r="V35" s="640">
        <f t="shared" si="39"/>
        <v>0</v>
      </c>
      <c r="W35" s="640">
        <f t="shared" si="39"/>
        <v>0</v>
      </c>
      <c r="X35" s="640">
        <f t="shared" si="39"/>
        <v>0</v>
      </c>
      <c r="Y35" s="640">
        <f t="shared" si="39"/>
        <v>0</v>
      </c>
      <c r="Z35" s="640">
        <f t="shared" si="39"/>
        <v>0</v>
      </c>
      <c r="AA35" s="640">
        <f>SUM(G35:Z35)</f>
        <v>0</v>
      </c>
      <c r="AB35" s="640">
        <f t="shared" ref="AB35:AU35" si="40">$E35*AB609</f>
        <v>0</v>
      </c>
      <c r="AC35" s="640">
        <f t="shared" si="40"/>
        <v>0</v>
      </c>
      <c r="AD35" s="640">
        <f t="shared" si="40"/>
        <v>0</v>
      </c>
      <c r="AE35" s="640">
        <f t="shared" si="40"/>
        <v>0</v>
      </c>
      <c r="AF35" s="640">
        <f t="shared" si="40"/>
        <v>0</v>
      </c>
      <c r="AG35" s="640">
        <f t="shared" si="40"/>
        <v>0</v>
      </c>
      <c r="AH35" s="640">
        <f t="shared" si="40"/>
        <v>0</v>
      </c>
      <c r="AI35" s="640">
        <f t="shared" si="40"/>
        <v>0</v>
      </c>
      <c r="AJ35" s="640">
        <f t="shared" si="40"/>
        <v>0</v>
      </c>
      <c r="AK35" s="640">
        <f t="shared" si="40"/>
        <v>0</v>
      </c>
      <c r="AL35" s="640">
        <f t="shared" si="40"/>
        <v>0</v>
      </c>
      <c r="AM35" s="640">
        <f t="shared" si="40"/>
        <v>0</v>
      </c>
      <c r="AN35" s="640">
        <f t="shared" si="40"/>
        <v>0</v>
      </c>
      <c r="AO35" s="640">
        <f t="shared" si="40"/>
        <v>0</v>
      </c>
      <c r="AP35" s="640">
        <f t="shared" si="40"/>
        <v>0</v>
      </c>
      <c r="AQ35" s="640">
        <f t="shared" si="40"/>
        <v>0</v>
      </c>
      <c r="AR35" s="640">
        <f t="shared" si="40"/>
        <v>0</v>
      </c>
      <c r="AS35" s="640">
        <f t="shared" si="40"/>
        <v>0</v>
      </c>
      <c r="AT35" s="640">
        <f t="shared" si="40"/>
        <v>0</v>
      </c>
      <c r="AU35" s="640">
        <f t="shared" si="40"/>
        <v>0</v>
      </c>
      <c r="AV35" s="640">
        <f>SUM(AB35:AU35)</f>
        <v>0</v>
      </c>
      <c r="AW35" s="640"/>
      <c r="AX35" s="640"/>
      <c r="AY35" s="640"/>
      <c r="AZ35" s="640"/>
      <c r="BA35" s="640"/>
      <c r="BB35" s="640"/>
      <c r="BC35" s="640"/>
      <c r="BD35" s="640"/>
      <c r="BE35" s="640"/>
      <c r="BF35" s="640"/>
      <c r="BG35" s="640"/>
      <c r="BH35" s="640"/>
      <c r="BI35" s="640"/>
      <c r="BJ35" s="640"/>
      <c r="BK35" s="640"/>
      <c r="BL35" s="640"/>
      <c r="BM35" s="640"/>
      <c r="BN35" s="640"/>
      <c r="BO35" s="640"/>
      <c r="BP35" s="640"/>
      <c r="BQ35" s="640"/>
    </row>
    <row r="36" spans="1:69" s="352" customFormat="1" ht="12.75" x14ac:dyDescent="0.2">
      <c r="A36" s="1282">
        <v>1825</v>
      </c>
      <c r="B36" s="376" t="s">
        <v>88</v>
      </c>
      <c r="C36" s="1259">
        <f>'I4 BO ASSETS'!G35</f>
        <v>0</v>
      </c>
      <c r="D36" s="640">
        <f t="shared" si="2"/>
        <v>0</v>
      </c>
      <c r="E36" s="640">
        <f t="shared" si="3"/>
        <v>0</v>
      </c>
      <c r="F36" s="640">
        <f t="shared" si="4"/>
        <v>0</v>
      </c>
      <c r="G36" s="640">
        <f t="shared" ref="G36:Z36" si="41">$D36*G610</f>
        <v>0</v>
      </c>
      <c r="H36" s="640">
        <f t="shared" si="41"/>
        <v>0</v>
      </c>
      <c r="I36" s="640">
        <f t="shared" si="41"/>
        <v>0</v>
      </c>
      <c r="J36" s="640">
        <f t="shared" si="41"/>
        <v>0</v>
      </c>
      <c r="K36" s="640">
        <f t="shared" si="41"/>
        <v>0</v>
      </c>
      <c r="L36" s="640">
        <f t="shared" si="41"/>
        <v>0</v>
      </c>
      <c r="M36" s="640">
        <f t="shared" si="41"/>
        <v>0</v>
      </c>
      <c r="N36" s="640">
        <f t="shared" si="41"/>
        <v>0</v>
      </c>
      <c r="O36" s="640">
        <f t="shared" si="41"/>
        <v>0</v>
      </c>
      <c r="P36" s="640">
        <f t="shared" si="41"/>
        <v>0</v>
      </c>
      <c r="Q36" s="640">
        <f t="shared" si="41"/>
        <v>0</v>
      </c>
      <c r="R36" s="640">
        <f t="shared" si="41"/>
        <v>0</v>
      </c>
      <c r="S36" s="640">
        <f t="shared" si="41"/>
        <v>0</v>
      </c>
      <c r="T36" s="640">
        <f t="shared" si="41"/>
        <v>0</v>
      </c>
      <c r="U36" s="640">
        <f t="shared" si="41"/>
        <v>0</v>
      </c>
      <c r="V36" s="640">
        <f t="shared" si="41"/>
        <v>0</v>
      </c>
      <c r="W36" s="640">
        <f t="shared" si="41"/>
        <v>0</v>
      </c>
      <c r="X36" s="640">
        <f t="shared" si="41"/>
        <v>0</v>
      </c>
      <c r="Y36" s="640">
        <f t="shared" si="41"/>
        <v>0</v>
      </c>
      <c r="Z36" s="640">
        <f t="shared" si="41"/>
        <v>0</v>
      </c>
      <c r="AA36" s="640">
        <f t="shared" si="6"/>
        <v>0</v>
      </c>
      <c r="AB36" s="640">
        <f t="shared" ref="AB36:AU36" si="42">$E36*AB610</f>
        <v>0</v>
      </c>
      <c r="AC36" s="640">
        <f t="shared" si="42"/>
        <v>0</v>
      </c>
      <c r="AD36" s="640">
        <f t="shared" si="42"/>
        <v>0</v>
      </c>
      <c r="AE36" s="640">
        <f t="shared" si="42"/>
        <v>0</v>
      </c>
      <c r="AF36" s="640">
        <f t="shared" si="42"/>
        <v>0</v>
      </c>
      <c r="AG36" s="640">
        <f t="shared" si="42"/>
        <v>0</v>
      </c>
      <c r="AH36" s="640">
        <f t="shared" si="42"/>
        <v>0</v>
      </c>
      <c r="AI36" s="640">
        <f t="shared" si="42"/>
        <v>0</v>
      </c>
      <c r="AJ36" s="640">
        <f t="shared" si="42"/>
        <v>0</v>
      </c>
      <c r="AK36" s="640">
        <f t="shared" si="42"/>
        <v>0</v>
      </c>
      <c r="AL36" s="640">
        <f t="shared" si="42"/>
        <v>0</v>
      </c>
      <c r="AM36" s="640">
        <f t="shared" si="42"/>
        <v>0</v>
      </c>
      <c r="AN36" s="640">
        <f t="shared" si="42"/>
        <v>0</v>
      </c>
      <c r="AO36" s="640">
        <f t="shared" si="42"/>
        <v>0</v>
      </c>
      <c r="AP36" s="640">
        <f t="shared" si="42"/>
        <v>0</v>
      </c>
      <c r="AQ36" s="640">
        <f t="shared" si="42"/>
        <v>0</v>
      </c>
      <c r="AR36" s="640">
        <f t="shared" si="42"/>
        <v>0</v>
      </c>
      <c r="AS36" s="640">
        <f t="shared" si="42"/>
        <v>0</v>
      </c>
      <c r="AT36" s="640">
        <f t="shared" si="42"/>
        <v>0</v>
      </c>
      <c r="AU36" s="640">
        <f t="shared" si="42"/>
        <v>0</v>
      </c>
      <c r="AV36" s="640">
        <f t="shared" si="8"/>
        <v>0</v>
      </c>
      <c r="AW36" s="640"/>
      <c r="AX36" s="640"/>
      <c r="AY36" s="640"/>
      <c r="AZ36" s="640"/>
      <c r="BA36" s="640"/>
      <c r="BB36" s="640"/>
      <c r="BC36" s="640"/>
      <c r="BD36" s="640"/>
      <c r="BE36" s="640"/>
      <c r="BF36" s="640"/>
      <c r="BG36" s="640"/>
      <c r="BH36" s="640"/>
      <c r="BI36" s="640"/>
      <c r="BJ36" s="640"/>
      <c r="BK36" s="640"/>
      <c r="BL36" s="640"/>
      <c r="BM36" s="640"/>
      <c r="BN36" s="640"/>
      <c r="BO36" s="640"/>
      <c r="BP36" s="640"/>
      <c r="BQ36" s="640"/>
    </row>
    <row r="37" spans="1:69" s="352" customFormat="1" ht="12.75" x14ac:dyDescent="0.2">
      <c r="A37" s="1282" t="s">
        <v>823</v>
      </c>
      <c r="B37" s="376" t="s">
        <v>365</v>
      </c>
      <c r="C37" s="1259">
        <f>'I4 BO ASSETS'!G36</f>
        <v>-72068</v>
      </c>
      <c r="D37" s="640">
        <f t="shared" si="2"/>
        <v>-72068</v>
      </c>
      <c r="E37" s="640">
        <f t="shared" si="3"/>
        <v>0</v>
      </c>
      <c r="F37" s="640">
        <f t="shared" si="4"/>
        <v>-72068</v>
      </c>
      <c r="G37" s="640">
        <f t="shared" ref="G37:Z37" si="43">$D37*G611</f>
        <v>-22756.361250428432</v>
      </c>
      <c r="H37" s="640">
        <f t="shared" si="43"/>
        <v>-19419.321135694874</v>
      </c>
      <c r="I37" s="640">
        <f t="shared" si="43"/>
        <v>-23102.027895729636</v>
      </c>
      <c r="J37" s="640">
        <f t="shared" si="43"/>
        <v>0</v>
      </c>
      <c r="K37" s="640">
        <f t="shared" si="43"/>
        <v>0</v>
      </c>
      <c r="L37" s="640">
        <f t="shared" si="43"/>
        <v>-6577.3852039669036</v>
      </c>
      <c r="M37" s="640">
        <f t="shared" si="43"/>
        <v>-155.06191225860371</v>
      </c>
      <c r="N37" s="640">
        <f t="shared" si="43"/>
        <v>0</v>
      </c>
      <c r="O37" s="640">
        <f t="shared" si="43"/>
        <v>-57.842601921558106</v>
      </c>
      <c r="P37" s="640">
        <f t="shared" si="43"/>
        <v>0</v>
      </c>
      <c r="Q37" s="640">
        <f t="shared" si="43"/>
        <v>0</v>
      </c>
      <c r="R37" s="640">
        <f t="shared" si="43"/>
        <v>0</v>
      </c>
      <c r="S37" s="640">
        <f t="shared" si="43"/>
        <v>0</v>
      </c>
      <c r="T37" s="640">
        <f t="shared" si="43"/>
        <v>0</v>
      </c>
      <c r="U37" s="640">
        <f t="shared" si="43"/>
        <v>0</v>
      </c>
      <c r="V37" s="640">
        <f t="shared" si="43"/>
        <v>0</v>
      </c>
      <c r="W37" s="640">
        <f t="shared" si="43"/>
        <v>0</v>
      </c>
      <c r="X37" s="640">
        <f t="shared" si="43"/>
        <v>0</v>
      </c>
      <c r="Y37" s="640">
        <f t="shared" si="43"/>
        <v>0</v>
      </c>
      <c r="Z37" s="640">
        <f t="shared" si="43"/>
        <v>0</v>
      </c>
      <c r="AA37" s="640">
        <f t="shared" si="6"/>
        <v>-72068</v>
      </c>
      <c r="AB37" s="640">
        <f t="shared" ref="AB37:AU37" si="44">$E37*AB611</f>
        <v>0</v>
      </c>
      <c r="AC37" s="640">
        <f t="shared" si="44"/>
        <v>0</v>
      </c>
      <c r="AD37" s="640">
        <f t="shared" si="44"/>
        <v>0</v>
      </c>
      <c r="AE37" s="640">
        <f t="shared" si="44"/>
        <v>0</v>
      </c>
      <c r="AF37" s="640">
        <f t="shared" si="44"/>
        <v>0</v>
      </c>
      <c r="AG37" s="640">
        <f t="shared" si="44"/>
        <v>0</v>
      </c>
      <c r="AH37" s="640">
        <f t="shared" si="44"/>
        <v>0</v>
      </c>
      <c r="AI37" s="640">
        <f t="shared" si="44"/>
        <v>0</v>
      </c>
      <c r="AJ37" s="640">
        <f t="shared" si="44"/>
        <v>0</v>
      </c>
      <c r="AK37" s="640">
        <f t="shared" si="44"/>
        <v>0</v>
      </c>
      <c r="AL37" s="640">
        <f t="shared" si="44"/>
        <v>0</v>
      </c>
      <c r="AM37" s="640">
        <f t="shared" si="44"/>
        <v>0</v>
      </c>
      <c r="AN37" s="640">
        <f t="shared" si="44"/>
        <v>0</v>
      </c>
      <c r="AO37" s="640">
        <f t="shared" si="44"/>
        <v>0</v>
      </c>
      <c r="AP37" s="640">
        <f t="shared" si="44"/>
        <v>0</v>
      </c>
      <c r="AQ37" s="640">
        <f t="shared" si="44"/>
        <v>0</v>
      </c>
      <c r="AR37" s="640">
        <f t="shared" si="44"/>
        <v>0</v>
      </c>
      <c r="AS37" s="640">
        <f t="shared" si="44"/>
        <v>0</v>
      </c>
      <c r="AT37" s="640">
        <f t="shared" si="44"/>
        <v>0</v>
      </c>
      <c r="AU37" s="640">
        <f t="shared" si="44"/>
        <v>0</v>
      </c>
      <c r="AV37" s="640">
        <f t="shared" si="8"/>
        <v>0</v>
      </c>
      <c r="AW37" s="640"/>
      <c r="AX37" s="640"/>
      <c r="AY37" s="640"/>
      <c r="AZ37" s="640"/>
      <c r="BA37" s="640"/>
      <c r="BB37" s="640"/>
      <c r="BC37" s="640"/>
      <c r="BD37" s="640"/>
      <c r="BE37" s="640"/>
      <c r="BF37" s="640"/>
      <c r="BG37" s="640"/>
      <c r="BH37" s="640"/>
      <c r="BI37" s="640"/>
      <c r="BJ37" s="640"/>
      <c r="BK37" s="640"/>
      <c r="BL37" s="640"/>
      <c r="BM37" s="640"/>
      <c r="BN37" s="640"/>
      <c r="BO37" s="640"/>
      <c r="BP37" s="640"/>
      <c r="BQ37" s="640"/>
    </row>
    <row r="38" spans="1:69" s="352" customFormat="1" ht="12.75" x14ac:dyDescent="0.2">
      <c r="A38" s="1282" t="s">
        <v>824</v>
      </c>
      <c r="B38" s="376" t="s">
        <v>366</v>
      </c>
      <c r="C38" s="1259">
        <f>'I4 BO ASSETS'!G37</f>
        <v>0</v>
      </c>
      <c r="D38" s="640">
        <f t="shared" si="2"/>
        <v>0</v>
      </c>
      <c r="E38" s="640">
        <f t="shared" si="3"/>
        <v>0</v>
      </c>
      <c r="F38" s="640">
        <f t="shared" si="4"/>
        <v>0</v>
      </c>
      <c r="G38" s="640">
        <f t="shared" ref="G38:Z38" si="45">$D38*G612</f>
        <v>0</v>
      </c>
      <c r="H38" s="640">
        <f t="shared" si="45"/>
        <v>0</v>
      </c>
      <c r="I38" s="640">
        <f t="shared" si="45"/>
        <v>0</v>
      </c>
      <c r="J38" s="640">
        <f t="shared" si="45"/>
        <v>0</v>
      </c>
      <c r="K38" s="640">
        <f t="shared" si="45"/>
        <v>0</v>
      </c>
      <c r="L38" s="640">
        <f t="shared" si="45"/>
        <v>0</v>
      </c>
      <c r="M38" s="640">
        <f t="shared" si="45"/>
        <v>0</v>
      </c>
      <c r="N38" s="640">
        <f t="shared" si="45"/>
        <v>0</v>
      </c>
      <c r="O38" s="640">
        <f t="shared" si="45"/>
        <v>0</v>
      </c>
      <c r="P38" s="640">
        <f t="shared" si="45"/>
        <v>0</v>
      </c>
      <c r="Q38" s="640">
        <f t="shared" si="45"/>
        <v>0</v>
      </c>
      <c r="R38" s="640">
        <f t="shared" si="45"/>
        <v>0</v>
      </c>
      <c r="S38" s="640">
        <f t="shared" si="45"/>
        <v>0</v>
      </c>
      <c r="T38" s="640">
        <f t="shared" si="45"/>
        <v>0</v>
      </c>
      <c r="U38" s="640">
        <f t="shared" si="45"/>
        <v>0</v>
      </c>
      <c r="V38" s="640">
        <f t="shared" si="45"/>
        <v>0</v>
      </c>
      <c r="W38" s="640">
        <f t="shared" si="45"/>
        <v>0</v>
      </c>
      <c r="X38" s="640">
        <f t="shared" si="45"/>
        <v>0</v>
      </c>
      <c r="Y38" s="640">
        <f t="shared" si="45"/>
        <v>0</v>
      </c>
      <c r="Z38" s="640">
        <f t="shared" si="45"/>
        <v>0</v>
      </c>
      <c r="AA38" s="640">
        <f t="shared" si="6"/>
        <v>0</v>
      </c>
      <c r="AB38" s="640">
        <f t="shared" ref="AB38:AU38" si="46">$E38*AB612</f>
        <v>0</v>
      </c>
      <c r="AC38" s="640">
        <f t="shared" si="46"/>
        <v>0</v>
      </c>
      <c r="AD38" s="640">
        <f t="shared" si="46"/>
        <v>0</v>
      </c>
      <c r="AE38" s="640">
        <f t="shared" si="46"/>
        <v>0</v>
      </c>
      <c r="AF38" s="640">
        <f t="shared" si="46"/>
        <v>0</v>
      </c>
      <c r="AG38" s="640">
        <f t="shared" si="46"/>
        <v>0</v>
      </c>
      <c r="AH38" s="640">
        <f t="shared" si="46"/>
        <v>0</v>
      </c>
      <c r="AI38" s="640">
        <f t="shared" si="46"/>
        <v>0</v>
      </c>
      <c r="AJ38" s="640">
        <f t="shared" si="46"/>
        <v>0</v>
      </c>
      <c r="AK38" s="640">
        <f t="shared" si="46"/>
        <v>0</v>
      </c>
      <c r="AL38" s="640">
        <f t="shared" si="46"/>
        <v>0</v>
      </c>
      <c r="AM38" s="640">
        <f t="shared" si="46"/>
        <v>0</v>
      </c>
      <c r="AN38" s="640">
        <f t="shared" si="46"/>
        <v>0</v>
      </c>
      <c r="AO38" s="640">
        <f t="shared" si="46"/>
        <v>0</v>
      </c>
      <c r="AP38" s="640">
        <f t="shared" si="46"/>
        <v>0</v>
      </c>
      <c r="AQ38" s="640">
        <f t="shared" si="46"/>
        <v>0</v>
      </c>
      <c r="AR38" s="640">
        <f t="shared" si="46"/>
        <v>0</v>
      </c>
      <c r="AS38" s="640">
        <f t="shared" si="46"/>
        <v>0</v>
      </c>
      <c r="AT38" s="640">
        <f t="shared" si="46"/>
        <v>0</v>
      </c>
      <c r="AU38" s="640">
        <f t="shared" si="46"/>
        <v>0</v>
      </c>
      <c r="AV38" s="640">
        <f t="shared" si="8"/>
        <v>0</v>
      </c>
      <c r="AW38" s="640"/>
      <c r="AX38" s="640"/>
      <c r="AY38" s="640"/>
      <c r="AZ38" s="640"/>
      <c r="BA38" s="640"/>
      <c r="BB38" s="640"/>
      <c r="BC38" s="640"/>
      <c r="BD38" s="640"/>
      <c r="BE38" s="640"/>
      <c r="BF38" s="640"/>
      <c r="BG38" s="640"/>
      <c r="BH38" s="640"/>
      <c r="BI38" s="640"/>
      <c r="BJ38" s="640"/>
      <c r="BK38" s="640"/>
      <c r="BL38" s="640"/>
      <c r="BM38" s="640"/>
      <c r="BN38" s="640"/>
      <c r="BO38" s="640"/>
      <c r="BP38" s="640"/>
      <c r="BQ38" s="640"/>
    </row>
    <row r="39" spans="1:69" s="352" customFormat="1" ht="12.75" x14ac:dyDescent="0.2">
      <c r="A39" s="1282">
        <v>1830</v>
      </c>
      <c r="B39" s="376" t="s">
        <v>89</v>
      </c>
      <c r="C39" s="1259">
        <f>'I4 BO ASSETS'!G38</f>
        <v>0</v>
      </c>
      <c r="D39" s="640">
        <f t="shared" si="2"/>
        <v>0</v>
      </c>
      <c r="E39" s="640">
        <f t="shared" si="3"/>
        <v>0</v>
      </c>
      <c r="F39" s="640">
        <f t="shared" si="4"/>
        <v>0</v>
      </c>
      <c r="G39" s="640">
        <f t="shared" ref="G39:Z39" si="47">$D39*G613</f>
        <v>0</v>
      </c>
      <c r="H39" s="640">
        <f t="shared" si="47"/>
        <v>0</v>
      </c>
      <c r="I39" s="640">
        <f t="shared" si="47"/>
        <v>0</v>
      </c>
      <c r="J39" s="640">
        <f t="shared" si="47"/>
        <v>0</v>
      </c>
      <c r="K39" s="640">
        <f t="shared" si="47"/>
        <v>0</v>
      </c>
      <c r="L39" s="640">
        <f t="shared" si="47"/>
        <v>0</v>
      </c>
      <c r="M39" s="640">
        <f t="shared" si="47"/>
        <v>0</v>
      </c>
      <c r="N39" s="640">
        <f t="shared" si="47"/>
        <v>0</v>
      </c>
      <c r="O39" s="640">
        <f t="shared" si="47"/>
        <v>0</v>
      </c>
      <c r="P39" s="640">
        <f t="shared" si="47"/>
        <v>0</v>
      </c>
      <c r="Q39" s="640">
        <f t="shared" si="47"/>
        <v>0</v>
      </c>
      <c r="R39" s="640">
        <f t="shared" si="47"/>
        <v>0</v>
      </c>
      <c r="S39" s="640">
        <f t="shared" si="47"/>
        <v>0</v>
      </c>
      <c r="T39" s="640">
        <f t="shared" si="47"/>
        <v>0</v>
      </c>
      <c r="U39" s="640">
        <f t="shared" si="47"/>
        <v>0</v>
      </c>
      <c r="V39" s="640">
        <f t="shared" si="47"/>
        <v>0</v>
      </c>
      <c r="W39" s="640">
        <f t="shared" si="47"/>
        <v>0</v>
      </c>
      <c r="X39" s="640">
        <f t="shared" si="47"/>
        <v>0</v>
      </c>
      <c r="Y39" s="640">
        <f t="shared" si="47"/>
        <v>0</v>
      </c>
      <c r="Z39" s="640">
        <f t="shared" si="47"/>
        <v>0</v>
      </c>
      <c r="AA39" s="640">
        <f t="shared" si="6"/>
        <v>0</v>
      </c>
      <c r="AB39" s="640">
        <f t="shared" ref="AB39:AU39" si="48">$E39*AB613</f>
        <v>0</v>
      </c>
      <c r="AC39" s="640">
        <f t="shared" si="48"/>
        <v>0</v>
      </c>
      <c r="AD39" s="640">
        <f t="shared" si="48"/>
        <v>0</v>
      </c>
      <c r="AE39" s="640">
        <f t="shared" si="48"/>
        <v>0</v>
      </c>
      <c r="AF39" s="640">
        <f t="shared" si="48"/>
        <v>0</v>
      </c>
      <c r="AG39" s="640">
        <f t="shared" si="48"/>
        <v>0</v>
      </c>
      <c r="AH39" s="640">
        <f t="shared" si="48"/>
        <v>0</v>
      </c>
      <c r="AI39" s="640">
        <f t="shared" si="48"/>
        <v>0</v>
      </c>
      <c r="AJ39" s="640">
        <f t="shared" si="48"/>
        <v>0</v>
      </c>
      <c r="AK39" s="640">
        <f t="shared" si="48"/>
        <v>0</v>
      </c>
      <c r="AL39" s="640">
        <f t="shared" si="48"/>
        <v>0</v>
      </c>
      <c r="AM39" s="640">
        <f t="shared" si="48"/>
        <v>0</v>
      </c>
      <c r="AN39" s="640">
        <f t="shared" si="48"/>
        <v>0</v>
      </c>
      <c r="AO39" s="640">
        <f t="shared" si="48"/>
        <v>0</v>
      </c>
      <c r="AP39" s="640">
        <f t="shared" si="48"/>
        <v>0</v>
      </c>
      <c r="AQ39" s="640">
        <f t="shared" si="48"/>
        <v>0</v>
      </c>
      <c r="AR39" s="640">
        <f t="shared" si="48"/>
        <v>0</v>
      </c>
      <c r="AS39" s="640">
        <f t="shared" si="48"/>
        <v>0</v>
      </c>
      <c r="AT39" s="640">
        <f t="shared" si="48"/>
        <v>0</v>
      </c>
      <c r="AU39" s="640">
        <f t="shared" si="48"/>
        <v>0</v>
      </c>
      <c r="AV39" s="640">
        <f t="shared" si="8"/>
        <v>0</v>
      </c>
      <c r="AW39" s="640"/>
      <c r="AX39" s="640"/>
      <c r="AY39" s="640"/>
      <c r="AZ39" s="640"/>
      <c r="BA39" s="640"/>
      <c r="BB39" s="640"/>
      <c r="BC39" s="640"/>
      <c r="BD39" s="640"/>
      <c r="BE39" s="640"/>
      <c r="BF39" s="640"/>
      <c r="BG39" s="640"/>
      <c r="BH39" s="640"/>
      <c r="BI39" s="640"/>
      <c r="BJ39" s="640"/>
      <c r="BK39" s="640"/>
      <c r="BL39" s="640"/>
      <c r="BM39" s="640"/>
      <c r="BN39" s="640"/>
      <c r="BO39" s="640"/>
      <c r="BP39" s="640"/>
      <c r="BQ39" s="640"/>
    </row>
    <row r="40" spans="1:69" s="352" customFormat="1" ht="25.5" x14ac:dyDescent="0.2">
      <c r="A40" s="1282" t="s">
        <v>825</v>
      </c>
      <c r="B40" s="376" t="s">
        <v>367</v>
      </c>
      <c r="C40" s="1259">
        <f>'I4 BO ASSETS'!G39</f>
        <v>0</v>
      </c>
      <c r="D40" s="640">
        <f t="shared" si="2"/>
        <v>0</v>
      </c>
      <c r="E40" s="640">
        <f t="shared" si="3"/>
        <v>0</v>
      </c>
      <c r="F40" s="640">
        <f t="shared" si="4"/>
        <v>0</v>
      </c>
      <c r="G40" s="640">
        <f t="shared" ref="G40:Z40" si="49">$D40*G614</f>
        <v>0</v>
      </c>
      <c r="H40" s="640">
        <f t="shared" si="49"/>
        <v>0</v>
      </c>
      <c r="I40" s="640">
        <f t="shared" si="49"/>
        <v>0</v>
      </c>
      <c r="J40" s="640">
        <f t="shared" si="49"/>
        <v>0</v>
      </c>
      <c r="K40" s="640">
        <f t="shared" si="49"/>
        <v>0</v>
      </c>
      <c r="L40" s="640">
        <f t="shared" si="49"/>
        <v>0</v>
      </c>
      <c r="M40" s="640">
        <f t="shared" si="49"/>
        <v>0</v>
      </c>
      <c r="N40" s="640">
        <f t="shared" si="49"/>
        <v>0</v>
      </c>
      <c r="O40" s="640">
        <f t="shared" si="49"/>
        <v>0</v>
      </c>
      <c r="P40" s="640">
        <f t="shared" si="49"/>
        <v>0</v>
      </c>
      <c r="Q40" s="640">
        <f t="shared" si="49"/>
        <v>0</v>
      </c>
      <c r="R40" s="640">
        <f t="shared" si="49"/>
        <v>0</v>
      </c>
      <c r="S40" s="640">
        <f t="shared" si="49"/>
        <v>0</v>
      </c>
      <c r="T40" s="640">
        <f t="shared" si="49"/>
        <v>0</v>
      </c>
      <c r="U40" s="640">
        <f t="shared" si="49"/>
        <v>0</v>
      </c>
      <c r="V40" s="640">
        <f t="shared" si="49"/>
        <v>0</v>
      </c>
      <c r="W40" s="640">
        <f t="shared" si="49"/>
        <v>0</v>
      </c>
      <c r="X40" s="640">
        <f t="shared" si="49"/>
        <v>0</v>
      </c>
      <c r="Y40" s="640">
        <f t="shared" si="49"/>
        <v>0</v>
      </c>
      <c r="Z40" s="640">
        <f t="shared" si="49"/>
        <v>0</v>
      </c>
      <c r="AA40" s="640">
        <f t="shared" si="6"/>
        <v>0</v>
      </c>
      <c r="AB40" s="640">
        <f t="shared" ref="AB40:AU40" si="50">$E40*AB614</f>
        <v>0</v>
      </c>
      <c r="AC40" s="640">
        <f t="shared" si="50"/>
        <v>0</v>
      </c>
      <c r="AD40" s="640">
        <f t="shared" si="50"/>
        <v>0</v>
      </c>
      <c r="AE40" s="640">
        <f t="shared" si="50"/>
        <v>0</v>
      </c>
      <c r="AF40" s="640">
        <f t="shared" si="50"/>
        <v>0</v>
      </c>
      <c r="AG40" s="640">
        <f t="shared" si="50"/>
        <v>0</v>
      </c>
      <c r="AH40" s="640">
        <f t="shared" si="50"/>
        <v>0</v>
      </c>
      <c r="AI40" s="640">
        <f t="shared" si="50"/>
        <v>0</v>
      </c>
      <c r="AJ40" s="640">
        <f t="shared" si="50"/>
        <v>0</v>
      </c>
      <c r="AK40" s="640">
        <f t="shared" si="50"/>
        <v>0</v>
      </c>
      <c r="AL40" s="640">
        <f t="shared" si="50"/>
        <v>0</v>
      </c>
      <c r="AM40" s="640">
        <f t="shared" si="50"/>
        <v>0</v>
      </c>
      <c r="AN40" s="640">
        <f t="shared" si="50"/>
        <v>0</v>
      </c>
      <c r="AO40" s="640">
        <f t="shared" si="50"/>
        <v>0</v>
      </c>
      <c r="AP40" s="640">
        <f t="shared" si="50"/>
        <v>0</v>
      </c>
      <c r="AQ40" s="640">
        <f t="shared" si="50"/>
        <v>0</v>
      </c>
      <c r="AR40" s="640">
        <f t="shared" si="50"/>
        <v>0</v>
      </c>
      <c r="AS40" s="640">
        <f t="shared" si="50"/>
        <v>0</v>
      </c>
      <c r="AT40" s="640">
        <f t="shared" si="50"/>
        <v>0</v>
      </c>
      <c r="AU40" s="640">
        <f t="shared" si="50"/>
        <v>0</v>
      </c>
      <c r="AV40" s="640">
        <f t="shared" si="8"/>
        <v>0</v>
      </c>
      <c r="AW40" s="640"/>
      <c r="AX40" s="640"/>
      <c r="AY40" s="640"/>
      <c r="AZ40" s="640"/>
      <c r="BA40" s="640"/>
      <c r="BB40" s="640"/>
      <c r="BC40" s="640"/>
      <c r="BD40" s="640"/>
      <c r="BE40" s="640"/>
      <c r="BF40" s="640"/>
      <c r="BG40" s="640"/>
      <c r="BH40" s="640"/>
      <c r="BI40" s="640"/>
      <c r="BJ40" s="640"/>
      <c r="BK40" s="640"/>
      <c r="BL40" s="640"/>
      <c r="BM40" s="640"/>
      <c r="BN40" s="640"/>
      <c r="BO40" s="640"/>
      <c r="BP40" s="640"/>
      <c r="BQ40" s="640"/>
    </row>
    <row r="41" spans="1:69" s="352" customFormat="1" ht="12.75" x14ac:dyDescent="0.2">
      <c r="A41" s="1282" t="s">
        <v>826</v>
      </c>
      <c r="B41" s="376" t="s">
        <v>368</v>
      </c>
      <c r="C41" s="1259">
        <f>'I4 BO ASSETS'!G40</f>
        <v>-568149.21817692346</v>
      </c>
      <c r="D41" s="640">
        <f>IF(ISERROR(C41*D615), "-", C41*D615)</f>
        <v>-227259.68727076938</v>
      </c>
      <c r="E41" s="640">
        <f>IF(ISERROR($C41*E615), "-", $C41*E615)</f>
        <v>-340889.53090615408</v>
      </c>
      <c r="F41" s="640">
        <f>IF(ISERROR(D41+E41), "-", D41+E41)</f>
        <v>-568149.21817692346</v>
      </c>
      <c r="G41" s="640">
        <f t="shared" ref="G41:Z41" si="51">$D41*G615</f>
        <v>-57072.804819947007</v>
      </c>
      <c r="H41" s="640">
        <f t="shared" si="51"/>
        <v>-65218.401781435467</v>
      </c>
      <c r="I41" s="640">
        <f t="shared" si="51"/>
        <v>-72702.483209915517</v>
      </c>
      <c r="J41" s="640">
        <f t="shared" si="51"/>
        <v>0</v>
      </c>
      <c r="K41" s="640">
        <f t="shared" si="51"/>
        <v>0</v>
      </c>
      <c r="L41" s="640">
        <f t="shared" si="51"/>
        <v>-31381.730326210414</v>
      </c>
      <c r="M41" s="640">
        <f t="shared" si="51"/>
        <v>-784.36552721862301</v>
      </c>
      <c r="N41" s="640">
        <f t="shared" si="51"/>
        <v>0</v>
      </c>
      <c r="O41" s="640">
        <f t="shared" si="51"/>
        <v>-99.901606042333214</v>
      </c>
      <c r="P41" s="640">
        <f t="shared" si="51"/>
        <v>0</v>
      </c>
      <c r="Q41" s="640">
        <f t="shared" si="51"/>
        <v>0</v>
      </c>
      <c r="R41" s="640">
        <f t="shared" si="51"/>
        <v>0</v>
      </c>
      <c r="S41" s="640">
        <f t="shared" si="51"/>
        <v>0</v>
      </c>
      <c r="T41" s="640">
        <f t="shared" si="51"/>
        <v>0</v>
      </c>
      <c r="U41" s="640">
        <f t="shared" si="51"/>
        <v>0</v>
      </c>
      <c r="V41" s="640">
        <f t="shared" si="51"/>
        <v>0</v>
      </c>
      <c r="W41" s="640">
        <f t="shared" si="51"/>
        <v>0</v>
      </c>
      <c r="X41" s="640">
        <f t="shared" si="51"/>
        <v>0</v>
      </c>
      <c r="Y41" s="640">
        <f t="shared" si="51"/>
        <v>0</v>
      </c>
      <c r="Z41" s="640">
        <f t="shared" si="51"/>
        <v>0</v>
      </c>
      <c r="AA41" s="640">
        <f t="shared" si="6"/>
        <v>-227259.68727076935</v>
      </c>
      <c r="AB41" s="640">
        <f t="shared" ref="AB41:AU41" si="52">$E41*AB615</f>
        <v>-284620.6494520721</v>
      </c>
      <c r="AC41" s="640">
        <f t="shared" si="52"/>
        <v>-46841.078583218194</v>
      </c>
      <c r="AD41" s="640">
        <f t="shared" si="52"/>
        <v>-4573.5512753303728</v>
      </c>
      <c r="AE41" s="640">
        <f t="shared" si="52"/>
        <v>0</v>
      </c>
      <c r="AF41" s="640">
        <f t="shared" si="52"/>
        <v>0</v>
      </c>
      <c r="AG41" s="640">
        <f t="shared" si="52"/>
        <v>-34.912605155193681</v>
      </c>
      <c r="AH41" s="640">
        <f t="shared" si="52"/>
        <v>-3911.6112563431707</v>
      </c>
      <c r="AI41" s="640">
        <f t="shared" si="52"/>
        <v>0</v>
      </c>
      <c r="AJ41" s="640">
        <f t="shared" si="52"/>
        <v>-907.72773403503584</v>
      </c>
      <c r="AK41" s="640">
        <f t="shared" si="52"/>
        <v>0</v>
      </c>
      <c r="AL41" s="640">
        <f t="shared" si="52"/>
        <v>0</v>
      </c>
      <c r="AM41" s="640">
        <f t="shared" si="52"/>
        <v>0</v>
      </c>
      <c r="AN41" s="640">
        <f t="shared" si="52"/>
        <v>0</v>
      </c>
      <c r="AO41" s="640">
        <f t="shared" si="52"/>
        <v>0</v>
      </c>
      <c r="AP41" s="640">
        <f t="shared" si="52"/>
        <v>0</v>
      </c>
      <c r="AQ41" s="640">
        <f t="shared" si="52"/>
        <v>0</v>
      </c>
      <c r="AR41" s="640">
        <f t="shared" si="52"/>
        <v>0</v>
      </c>
      <c r="AS41" s="640">
        <f t="shared" si="52"/>
        <v>0</v>
      </c>
      <c r="AT41" s="640">
        <f t="shared" si="52"/>
        <v>0</v>
      </c>
      <c r="AU41" s="640">
        <f t="shared" si="52"/>
        <v>0</v>
      </c>
      <c r="AV41" s="640">
        <f t="shared" si="8"/>
        <v>-340889.53090615413</v>
      </c>
      <c r="AW41" s="640"/>
      <c r="AX41" s="640"/>
      <c r="AY41" s="640"/>
      <c r="AZ41" s="640"/>
      <c r="BA41" s="640"/>
      <c r="BB41" s="640"/>
      <c r="BC41" s="640"/>
      <c r="BD41" s="640"/>
      <c r="BE41" s="640"/>
      <c r="BF41" s="640"/>
      <c r="BG41" s="640"/>
      <c r="BH41" s="640"/>
      <c r="BI41" s="640"/>
      <c r="BJ41" s="640"/>
      <c r="BK41" s="640"/>
      <c r="BL41" s="640"/>
      <c r="BM41" s="640"/>
      <c r="BN41" s="640"/>
      <c r="BO41" s="640"/>
      <c r="BP41" s="640"/>
      <c r="BQ41" s="640"/>
    </row>
    <row r="42" spans="1:69" s="352" customFormat="1" ht="12.75" x14ac:dyDescent="0.2">
      <c r="A42" s="1282" t="s">
        <v>827</v>
      </c>
      <c r="B42" s="376" t="s">
        <v>391</v>
      </c>
      <c r="C42" s="1259">
        <f>'I4 BO ASSETS'!G41</f>
        <v>-211546.65682307654</v>
      </c>
      <c r="D42" s="640">
        <f>IF(ISERROR(C42*D616), "-", C42*D616)</f>
        <v>-84618.662729230622</v>
      </c>
      <c r="E42" s="640">
        <f>IF(ISERROR($C42*E616), "-", $C42*E616)</f>
        <v>-126927.99409384592</v>
      </c>
      <c r="F42" s="640">
        <f>IF(ISERROR(D42+E42), "-", D42+E42)</f>
        <v>-211546.65682307654</v>
      </c>
      <c r="G42" s="640">
        <f t="shared" ref="G42:Z42" si="53">$D42*G616</f>
        <v>-26174.07550366905</v>
      </c>
      <c r="H42" s="640">
        <f t="shared" si="53"/>
        <v>-29909.715806700751</v>
      </c>
      <c r="I42" s="640">
        <f t="shared" si="53"/>
        <v>-28489.055689500059</v>
      </c>
      <c r="J42" s="640">
        <f t="shared" si="53"/>
        <v>0</v>
      </c>
      <c r="K42" s="640">
        <f t="shared" si="53"/>
        <v>0</v>
      </c>
      <c r="L42" s="640">
        <f t="shared" si="53"/>
        <v>0</v>
      </c>
      <c r="M42" s="640">
        <f t="shared" si="53"/>
        <v>0</v>
      </c>
      <c r="N42" s="640">
        <f t="shared" si="53"/>
        <v>0</v>
      </c>
      <c r="O42" s="640">
        <f t="shared" si="53"/>
        <v>-45.81572936075402</v>
      </c>
      <c r="P42" s="640">
        <f t="shared" si="53"/>
        <v>0</v>
      </c>
      <c r="Q42" s="640">
        <f t="shared" si="53"/>
        <v>0</v>
      </c>
      <c r="R42" s="640">
        <f t="shared" si="53"/>
        <v>0</v>
      </c>
      <c r="S42" s="640">
        <f t="shared" si="53"/>
        <v>0</v>
      </c>
      <c r="T42" s="640">
        <f t="shared" si="53"/>
        <v>0</v>
      </c>
      <c r="U42" s="640">
        <f t="shared" si="53"/>
        <v>0</v>
      </c>
      <c r="V42" s="640">
        <f t="shared" si="53"/>
        <v>0</v>
      </c>
      <c r="W42" s="640">
        <f t="shared" si="53"/>
        <v>0</v>
      </c>
      <c r="X42" s="640">
        <f t="shared" si="53"/>
        <v>0</v>
      </c>
      <c r="Y42" s="640">
        <f t="shared" si="53"/>
        <v>0</v>
      </c>
      <c r="Z42" s="640">
        <f t="shared" si="53"/>
        <v>0</v>
      </c>
      <c r="AA42" s="640">
        <f t="shared" si="6"/>
        <v>-84618.662729230608</v>
      </c>
      <c r="AB42" s="640">
        <f t="shared" ref="AB42:AU42" si="54">$E42*AB616</f>
        <v>-87404.459789783636</v>
      </c>
      <c r="AC42" s="640">
        <f t="shared" si="54"/>
        <v>-14384.476942971798</v>
      </c>
      <c r="AD42" s="640">
        <f t="shared" si="54"/>
        <v>-1404.4967549286748</v>
      </c>
      <c r="AE42" s="640">
        <f t="shared" si="54"/>
        <v>0</v>
      </c>
      <c r="AF42" s="640">
        <f t="shared" si="54"/>
        <v>0</v>
      </c>
      <c r="AG42" s="640">
        <f t="shared" si="54"/>
        <v>-10.721349274264695</v>
      </c>
      <c r="AH42" s="640">
        <f t="shared" si="54"/>
        <v>-23445.084175756678</v>
      </c>
      <c r="AI42" s="640">
        <f t="shared" si="54"/>
        <v>0</v>
      </c>
      <c r="AJ42" s="640">
        <f t="shared" si="54"/>
        <v>-278.75508113088199</v>
      </c>
      <c r="AK42" s="640">
        <f t="shared" si="54"/>
        <v>0</v>
      </c>
      <c r="AL42" s="640">
        <f t="shared" si="54"/>
        <v>0</v>
      </c>
      <c r="AM42" s="640">
        <f t="shared" si="54"/>
        <v>0</v>
      </c>
      <c r="AN42" s="640">
        <f t="shared" si="54"/>
        <v>0</v>
      </c>
      <c r="AO42" s="640">
        <f t="shared" si="54"/>
        <v>0</v>
      </c>
      <c r="AP42" s="640">
        <f t="shared" si="54"/>
        <v>0</v>
      </c>
      <c r="AQ42" s="640">
        <f t="shared" si="54"/>
        <v>0</v>
      </c>
      <c r="AR42" s="640">
        <f t="shared" si="54"/>
        <v>0</v>
      </c>
      <c r="AS42" s="640">
        <f t="shared" si="54"/>
        <v>0</v>
      </c>
      <c r="AT42" s="640">
        <f t="shared" si="54"/>
        <v>0</v>
      </c>
      <c r="AU42" s="640">
        <f t="shared" si="54"/>
        <v>0</v>
      </c>
      <c r="AV42" s="640">
        <f t="shared" si="8"/>
        <v>-126927.99409384593</v>
      </c>
      <c r="AW42" s="640"/>
      <c r="AX42" s="640"/>
      <c r="AY42" s="640"/>
      <c r="AZ42" s="640"/>
      <c r="BA42" s="640"/>
      <c r="BB42" s="640"/>
      <c r="BC42" s="640"/>
      <c r="BD42" s="640"/>
      <c r="BE42" s="640"/>
      <c r="BF42" s="640"/>
      <c r="BG42" s="640"/>
      <c r="BH42" s="640"/>
      <c r="BI42" s="640"/>
      <c r="BJ42" s="640"/>
      <c r="BK42" s="640"/>
      <c r="BL42" s="640"/>
      <c r="BM42" s="640"/>
      <c r="BN42" s="640"/>
      <c r="BO42" s="640"/>
      <c r="BP42" s="640"/>
      <c r="BQ42" s="640"/>
    </row>
    <row r="43" spans="1:69" s="352" customFormat="1" ht="12.75" x14ac:dyDescent="0.2">
      <c r="A43" s="1282">
        <v>1835</v>
      </c>
      <c r="B43" s="376" t="s">
        <v>75</v>
      </c>
      <c r="C43" s="1259">
        <f>'I4 BO ASSETS'!G42</f>
        <v>0</v>
      </c>
      <c r="D43" s="640">
        <f t="shared" ref="D43:D57" si="55">C43*D617</f>
        <v>0</v>
      </c>
      <c r="E43" s="640">
        <f t="shared" ref="E43:E57" si="56">$C43*E617</f>
        <v>0</v>
      </c>
      <c r="F43" s="640">
        <f t="shared" si="4"/>
        <v>0</v>
      </c>
      <c r="G43" s="640">
        <f t="shared" ref="G43:Z43" si="57">$D43*G617</f>
        <v>0</v>
      </c>
      <c r="H43" s="640">
        <f t="shared" si="57"/>
        <v>0</v>
      </c>
      <c r="I43" s="640">
        <f t="shared" si="57"/>
        <v>0</v>
      </c>
      <c r="J43" s="640">
        <f t="shared" si="57"/>
        <v>0</v>
      </c>
      <c r="K43" s="640">
        <f t="shared" si="57"/>
        <v>0</v>
      </c>
      <c r="L43" s="640">
        <f t="shared" si="57"/>
        <v>0</v>
      </c>
      <c r="M43" s="640">
        <f t="shared" si="57"/>
        <v>0</v>
      </c>
      <c r="N43" s="640">
        <f t="shared" si="57"/>
        <v>0</v>
      </c>
      <c r="O43" s="640">
        <f t="shared" si="57"/>
        <v>0</v>
      </c>
      <c r="P43" s="640">
        <f t="shared" si="57"/>
        <v>0</v>
      </c>
      <c r="Q43" s="640">
        <f t="shared" si="57"/>
        <v>0</v>
      </c>
      <c r="R43" s="640">
        <f t="shared" si="57"/>
        <v>0</v>
      </c>
      <c r="S43" s="640">
        <f t="shared" si="57"/>
        <v>0</v>
      </c>
      <c r="T43" s="640">
        <f t="shared" si="57"/>
        <v>0</v>
      </c>
      <c r="U43" s="640">
        <f t="shared" si="57"/>
        <v>0</v>
      </c>
      <c r="V43" s="640">
        <f t="shared" si="57"/>
        <v>0</v>
      </c>
      <c r="W43" s="640">
        <f t="shared" si="57"/>
        <v>0</v>
      </c>
      <c r="X43" s="640">
        <f t="shared" si="57"/>
        <v>0</v>
      </c>
      <c r="Y43" s="640">
        <f t="shared" si="57"/>
        <v>0</v>
      </c>
      <c r="Z43" s="640">
        <f t="shared" si="57"/>
        <v>0</v>
      </c>
      <c r="AA43" s="640">
        <f t="shared" si="6"/>
        <v>0</v>
      </c>
      <c r="AB43" s="640">
        <f t="shared" ref="AB43:AU43" si="58">$E43*AB617</f>
        <v>0</v>
      </c>
      <c r="AC43" s="640">
        <f t="shared" si="58"/>
        <v>0</v>
      </c>
      <c r="AD43" s="640">
        <f t="shared" si="58"/>
        <v>0</v>
      </c>
      <c r="AE43" s="640">
        <f t="shared" si="58"/>
        <v>0</v>
      </c>
      <c r="AF43" s="640">
        <f t="shared" si="58"/>
        <v>0</v>
      </c>
      <c r="AG43" s="640">
        <f t="shared" si="58"/>
        <v>0</v>
      </c>
      <c r="AH43" s="640">
        <f t="shared" si="58"/>
        <v>0</v>
      </c>
      <c r="AI43" s="640">
        <f t="shared" si="58"/>
        <v>0</v>
      </c>
      <c r="AJ43" s="640">
        <f t="shared" si="58"/>
        <v>0</v>
      </c>
      <c r="AK43" s="640">
        <f t="shared" si="58"/>
        <v>0</v>
      </c>
      <c r="AL43" s="640">
        <f t="shared" si="58"/>
        <v>0</v>
      </c>
      <c r="AM43" s="640">
        <f t="shared" si="58"/>
        <v>0</v>
      </c>
      <c r="AN43" s="640">
        <f t="shared" si="58"/>
        <v>0</v>
      </c>
      <c r="AO43" s="640">
        <f t="shared" si="58"/>
        <v>0</v>
      </c>
      <c r="AP43" s="640">
        <f t="shared" si="58"/>
        <v>0</v>
      </c>
      <c r="AQ43" s="640">
        <f t="shared" si="58"/>
        <v>0</v>
      </c>
      <c r="AR43" s="640">
        <f t="shared" si="58"/>
        <v>0</v>
      </c>
      <c r="AS43" s="640">
        <f t="shared" si="58"/>
        <v>0</v>
      </c>
      <c r="AT43" s="640">
        <f t="shared" si="58"/>
        <v>0</v>
      </c>
      <c r="AU43" s="640">
        <f t="shared" si="58"/>
        <v>0</v>
      </c>
      <c r="AV43" s="640">
        <f t="shared" si="8"/>
        <v>0</v>
      </c>
      <c r="AW43" s="640"/>
      <c r="AX43" s="640"/>
      <c r="AY43" s="640"/>
      <c r="AZ43" s="640"/>
      <c r="BA43" s="640"/>
      <c r="BB43" s="640"/>
      <c r="BC43" s="640"/>
      <c r="BD43" s="640"/>
      <c r="BE43" s="640"/>
      <c r="BF43" s="640"/>
      <c r="BG43" s="640"/>
      <c r="BH43" s="640"/>
      <c r="BI43" s="640"/>
      <c r="BJ43" s="640"/>
      <c r="BK43" s="640"/>
      <c r="BL43" s="640"/>
      <c r="BM43" s="640"/>
      <c r="BN43" s="640"/>
      <c r="BO43" s="640"/>
      <c r="BP43" s="640"/>
      <c r="BQ43" s="640"/>
    </row>
    <row r="44" spans="1:69" s="352" customFormat="1" ht="25.5" x14ac:dyDescent="0.2">
      <c r="A44" s="1282" t="s">
        <v>828</v>
      </c>
      <c r="B44" s="376" t="s">
        <v>392</v>
      </c>
      <c r="C44" s="1259">
        <f>'I4 BO ASSETS'!G43</f>
        <v>0</v>
      </c>
      <c r="D44" s="640">
        <f t="shared" si="55"/>
        <v>0</v>
      </c>
      <c r="E44" s="640">
        <f t="shared" si="56"/>
        <v>0</v>
      </c>
      <c r="F44" s="640">
        <f t="shared" si="4"/>
        <v>0</v>
      </c>
      <c r="G44" s="640">
        <f t="shared" ref="G44:Z44" si="59">$D44*G618</f>
        <v>0</v>
      </c>
      <c r="H44" s="640">
        <f t="shared" si="59"/>
        <v>0</v>
      </c>
      <c r="I44" s="640">
        <f t="shared" si="59"/>
        <v>0</v>
      </c>
      <c r="J44" s="640">
        <f t="shared" si="59"/>
        <v>0</v>
      </c>
      <c r="K44" s="640">
        <f t="shared" si="59"/>
        <v>0</v>
      </c>
      <c r="L44" s="640">
        <f t="shared" si="59"/>
        <v>0</v>
      </c>
      <c r="M44" s="640">
        <f t="shared" si="59"/>
        <v>0</v>
      </c>
      <c r="N44" s="640">
        <f t="shared" si="59"/>
        <v>0</v>
      </c>
      <c r="O44" s="640">
        <f t="shared" si="59"/>
        <v>0</v>
      </c>
      <c r="P44" s="640">
        <f t="shared" si="59"/>
        <v>0</v>
      </c>
      <c r="Q44" s="640">
        <f t="shared" si="59"/>
        <v>0</v>
      </c>
      <c r="R44" s="640">
        <f t="shared" si="59"/>
        <v>0</v>
      </c>
      <c r="S44" s="640">
        <f t="shared" si="59"/>
        <v>0</v>
      </c>
      <c r="T44" s="640">
        <f t="shared" si="59"/>
        <v>0</v>
      </c>
      <c r="U44" s="640">
        <f t="shared" si="59"/>
        <v>0</v>
      </c>
      <c r="V44" s="640">
        <f t="shared" si="59"/>
        <v>0</v>
      </c>
      <c r="W44" s="640">
        <f t="shared" si="59"/>
        <v>0</v>
      </c>
      <c r="X44" s="640">
        <f t="shared" si="59"/>
        <v>0</v>
      </c>
      <c r="Y44" s="640">
        <f t="shared" si="59"/>
        <v>0</v>
      </c>
      <c r="Z44" s="640">
        <f t="shared" si="59"/>
        <v>0</v>
      </c>
      <c r="AA44" s="640">
        <f t="shared" si="6"/>
        <v>0</v>
      </c>
      <c r="AB44" s="640">
        <f t="shared" ref="AB44:AU44" si="60">$E44*AB618</f>
        <v>0</v>
      </c>
      <c r="AC44" s="640">
        <f t="shared" si="60"/>
        <v>0</v>
      </c>
      <c r="AD44" s="640">
        <f t="shared" si="60"/>
        <v>0</v>
      </c>
      <c r="AE44" s="640">
        <f t="shared" si="60"/>
        <v>0</v>
      </c>
      <c r="AF44" s="640">
        <f t="shared" si="60"/>
        <v>0</v>
      </c>
      <c r="AG44" s="640">
        <f t="shared" si="60"/>
        <v>0</v>
      </c>
      <c r="AH44" s="640">
        <f t="shared" si="60"/>
        <v>0</v>
      </c>
      <c r="AI44" s="640">
        <f t="shared" si="60"/>
        <v>0</v>
      </c>
      <c r="AJ44" s="640">
        <f t="shared" si="60"/>
        <v>0</v>
      </c>
      <c r="AK44" s="640">
        <f t="shared" si="60"/>
        <v>0</v>
      </c>
      <c r="AL44" s="640">
        <f t="shared" si="60"/>
        <v>0</v>
      </c>
      <c r="AM44" s="640">
        <f t="shared" si="60"/>
        <v>0</v>
      </c>
      <c r="AN44" s="640">
        <f t="shared" si="60"/>
        <v>0</v>
      </c>
      <c r="AO44" s="640">
        <f t="shared" si="60"/>
        <v>0</v>
      </c>
      <c r="AP44" s="640">
        <f t="shared" si="60"/>
        <v>0</v>
      </c>
      <c r="AQ44" s="640">
        <f t="shared" si="60"/>
        <v>0</v>
      </c>
      <c r="AR44" s="640">
        <f t="shared" si="60"/>
        <v>0</v>
      </c>
      <c r="AS44" s="640">
        <f t="shared" si="60"/>
        <v>0</v>
      </c>
      <c r="AT44" s="640">
        <f t="shared" si="60"/>
        <v>0</v>
      </c>
      <c r="AU44" s="640">
        <f t="shared" si="60"/>
        <v>0</v>
      </c>
      <c r="AV44" s="640">
        <f t="shared" si="8"/>
        <v>0</v>
      </c>
      <c r="AW44" s="640"/>
      <c r="AX44" s="640"/>
      <c r="AY44" s="640"/>
      <c r="AZ44" s="640"/>
      <c r="BA44" s="640"/>
      <c r="BB44" s="640"/>
      <c r="BC44" s="640"/>
      <c r="BD44" s="640"/>
      <c r="BE44" s="640"/>
      <c r="BF44" s="640"/>
      <c r="BG44" s="640"/>
      <c r="BH44" s="640"/>
      <c r="BI44" s="640"/>
      <c r="BJ44" s="640"/>
      <c r="BK44" s="640"/>
      <c r="BL44" s="640"/>
      <c r="BM44" s="640"/>
      <c r="BN44" s="640"/>
      <c r="BO44" s="640"/>
      <c r="BP44" s="640"/>
      <c r="BQ44" s="640"/>
    </row>
    <row r="45" spans="1:69" s="352" customFormat="1" ht="25.5" x14ac:dyDescent="0.2">
      <c r="A45" s="1282" t="s">
        <v>829</v>
      </c>
      <c r="B45" s="376" t="s">
        <v>393</v>
      </c>
      <c r="C45" s="1259">
        <f>'I4 BO ASSETS'!G44</f>
        <v>-344722.29524106701</v>
      </c>
      <c r="D45" s="640">
        <f t="shared" si="55"/>
        <v>-137888.91809642682</v>
      </c>
      <c r="E45" s="640">
        <f t="shared" si="56"/>
        <v>-206833.3771446402</v>
      </c>
      <c r="F45" s="640">
        <f t="shared" si="4"/>
        <v>-344722.29524106701</v>
      </c>
      <c r="G45" s="640">
        <f t="shared" ref="G45:Z45" si="61">$D45*G619</f>
        <v>-34628.699017677667</v>
      </c>
      <c r="H45" s="640">
        <f t="shared" si="61"/>
        <v>-39571.007817614365</v>
      </c>
      <c r="I45" s="640">
        <f t="shared" si="61"/>
        <v>-44111.944679369037</v>
      </c>
      <c r="J45" s="640">
        <f t="shared" si="61"/>
        <v>0</v>
      </c>
      <c r="K45" s="640">
        <f t="shared" si="61"/>
        <v>0</v>
      </c>
      <c r="L45" s="640">
        <f t="shared" si="61"/>
        <v>-19040.740989488961</v>
      </c>
      <c r="M45" s="640">
        <f t="shared" si="61"/>
        <v>-475.9106871930494</v>
      </c>
      <c r="N45" s="640">
        <f t="shared" si="61"/>
        <v>0</v>
      </c>
      <c r="O45" s="640">
        <f t="shared" si="61"/>
        <v>-60.614905083716501</v>
      </c>
      <c r="P45" s="640">
        <f t="shared" si="61"/>
        <v>0</v>
      </c>
      <c r="Q45" s="640">
        <f t="shared" si="61"/>
        <v>0</v>
      </c>
      <c r="R45" s="640">
        <f t="shared" si="61"/>
        <v>0</v>
      </c>
      <c r="S45" s="640">
        <f t="shared" si="61"/>
        <v>0</v>
      </c>
      <c r="T45" s="640">
        <f t="shared" si="61"/>
        <v>0</v>
      </c>
      <c r="U45" s="640">
        <f t="shared" si="61"/>
        <v>0</v>
      </c>
      <c r="V45" s="640">
        <f t="shared" si="61"/>
        <v>0</v>
      </c>
      <c r="W45" s="640">
        <f t="shared" si="61"/>
        <v>0</v>
      </c>
      <c r="X45" s="640">
        <f t="shared" si="61"/>
        <v>0</v>
      </c>
      <c r="Y45" s="640">
        <f t="shared" si="61"/>
        <v>0</v>
      </c>
      <c r="Z45" s="640">
        <f t="shared" si="61"/>
        <v>0</v>
      </c>
      <c r="AA45" s="640">
        <f t="shared" si="6"/>
        <v>-137888.91809642679</v>
      </c>
      <c r="AB45" s="640">
        <f t="shared" ref="AB45:AU45" si="62">$E45*AB619</f>
        <v>-172692.45545554563</v>
      </c>
      <c r="AC45" s="640">
        <f t="shared" si="62"/>
        <v>-28420.639515420196</v>
      </c>
      <c r="AD45" s="640">
        <f t="shared" si="62"/>
        <v>-2774.9841812571772</v>
      </c>
      <c r="AE45" s="640">
        <f t="shared" si="62"/>
        <v>0</v>
      </c>
      <c r="AF45" s="640">
        <f t="shared" si="62"/>
        <v>0</v>
      </c>
      <c r="AG45" s="640">
        <f t="shared" si="62"/>
        <v>-21.183085353108222</v>
      </c>
      <c r="AH45" s="640">
        <f t="shared" si="62"/>
        <v>-2373.3546878832617</v>
      </c>
      <c r="AI45" s="640">
        <f t="shared" si="62"/>
        <v>0</v>
      </c>
      <c r="AJ45" s="640">
        <f t="shared" si="62"/>
        <v>-550.76021918081381</v>
      </c>
      <c r="AK45" s="640">
        <f t="shared" si="62"/>
        <v>0</v>
      </c>
      <c r="AL45" s="640">
        <f t="shared" si="62"/>
        <v>0</v>
      </c>
      <c r="AM45" s="640">
        <f t="shared" si="62"/>
        <v>0</v>
      </c>
      <c r="AN45" s="640">
        <f t="shared" si="62"/>
        <v>0</v>
      </c>
      <c r="AO45" s="640">
        <f t="shared" si="62"/>
        <v>0</v>
      </c>
      <c r="AP45" s="640">
        <f t="shared" si="62"/>
        <v>0</v>
      </c>
      <c r="AQ45" s="640">
        <f t="shared" si="62"/>
        <v>0</v>
      </c>
      <c r="AR45" s="640">
        <f t="shared" si="62"/>
        <v>0</v>
      </c>
      <c r="AS45" s="640">
        <f t="shared" si="62"/>
        <v>0</v>
      </c>
      <c r="AT45" s="640">
        <f t="shared" si="62"/>
        <v>0</v>
      </c>
      <c r="AU45" s="640">
        <f t="shared" si="62"/>
        <v>0</v>
      </c>
      <c r="AV45" s="640">
        <f t="shared" si="8"/>
        <v>-206833.37714464017</v>
      </c>
      <c r="AW45" s="640"/>
      <c r="AX45" s="640"/>
      <c r="AY45" s="640"/>
      <c r="AZ45" s="640"/>
      <c r="BA45" s="640"/>
      <c r="BB45" s="640"/>
      <c r="BC45" s="640"/>
      <c r="BD45" s="640"/>
      <c r="BE45" s="640"/>
      <c r="BF45" s="640"/>
      <c r="BG45" s="640"/>
      <c r="BH45" s="640"/>
      <c r="BI45" s="640"/>
      <c r="BJ45" s="640"/>
      <c r="BK45" s="640"/>
      <c r="BL45" s="640"/>
      <c r="BM45" s="640"/>
      <c r="BN45" s="640"/>
      <c r="BO45" s="640"/>
      <c r="BP45" s="640"/>
      <c r="BQ45" s="640"/>
    </row>
    <row r="46" spans="1:69" s="352" customFormat="1" ht="25.5" x14ac:dyDescent="0.2">
      <c r="A46" s="1282" t="s">
        <v>830</v>
      </c>
      <c r="B46" s="376" t="s">
        <v>394</v>
      </c>
      <c r="C46" s="1259">
        <f>'I4 BO ASSETS'!G45</f>
        <v>-263869.88975893304</v>
      </c>
      <c r="D46" s="640">
        <f t="shared" si="55"/>
        <v>-105547.95590357322</v>
      </c>
      <c r="E46" s="640">
        <f t="shared" si="56"/>
        <v>-158321.93385535982</v>
      </c>
      <c r="F46" s="640">
        <f t="shared" si="4"/>
        <v>-263869.88975893304</v>
      </c>
      <c r="G46" s="640">
        <f t="shared" ref="G46:Z46" si="63">$D46*G620</f>
        <v>-32647.88260620596</v>
      </c>
      <c r="H46" s="640">
        <f t="shared" si="63"/>
        <v>-37307.483517622844</v>
      </c>
      <c r="I46" s="640">
        <f t="shared" si="63"/>
        <v>-35535.44214320313</v>
      </c>
      <c r="J46" s="640">
        <f t="shared" si="63"/>
        <v>0</v>
      </c>
      <c r="K46" s="640">
        <f t="shared" si="63"/>
        <v>0</v>
      </c>
      <c r="L46" s="640">
        <f t="shared" si="63"/>
        <v>0</v>
      </c>
      <c r="M46" s="640">
        <f t="shared" si="63"/>
        <v>0</v>
      </c>
      <c r="N46" s="640">
        <f t="shared" si="63"/>
        <v>0</v>
      </c>
      <c r="O46" s="640">
        <f t="shared" si="63"/>
        <v>-57.147636541276242</v>
      </c>
      <c r="P46" s="640">
        <f t="shared" si="63"/>
        <v>0</v>
      </c>
      <c r="Q46" s="640">
        <f t="shared" si="63"/>
        <v>0</v>
      </c>
      <c r="R46" s="640">
        <f t="shared" si="63"/>
        <v>0</v>
      </c>
      <c r="S46" s="640">
        <f t="shared" si="63"/>
        <v>0</v>
      </c>
      <c r="T46" s="640">
        <f t="shared" si="63"/>
        <v>0</v>
      </c>
      <c r="U46" s="640">
        <f t="shared" si="63"/>
        <v>0</v>
      </c>
      <c r="V46" s="640">
        <f t="shared" si="63"/>
        <v>0</v>
      </c>
      <c r="W46" s="640">
        <f t="shared" si="63"/>
        <v>0</v>
      </c>
      <c r="X46" s="640">
        <f t="shared" si="63"/>
        <v>0</v>
      </c>
      <c r="Y46" s="640">
        <f t="shared" si="63"/>
        <v>0</v>
      </c>
      <c r="Z46" s="640">
        <f t="shared" si="63"/>
        <v>0</v>
      </c>
      <c r="AA46" s="640">
        <f t="shared" si="6"/>
        <v>-105547.95590357322</v>
      </c>
      <c r="AB46" s="640">
        <f t="shared" ref="AB46:AU46" si="64">$E46*AB620</f>
        <v>-109022.78256497333</v>
      </c>
      <c r="AC46" s="640">
        <f t="shared" si="64"/>
        <v>-17942.284705337101</v>
      </c>
      <c r="AD46" s="640">
        <f t="shared" si="64"/>
        <v>-1751.8802209186285</v>
      </c>
      <c r="AE46" s="640">
        <f t="shared" si="64"/>
        <v>0</v>
      </c>
      <c r="AF46" s="640">
        <f t="shared" si="64"/>
        <v>0</v>
      </c>
      <c r="AG46" s="640">
        <f t="shared" si="64"/>
        <v>-13.373131457394113</v>
      </c>
      <c r="AH46" s="640">
        <f t="shared" si="64"/>
        <v>-29243.911814781146</v>
      </c>
      <c r="AI46" s="640">
        <f t="shared" si="64"/>
        <v>0</v>
      </c>
      <c r="AJ46" s="640">
        <f t="shared" si="64"/>
        <v>-347.70141789224687</v>
      </c>
      <c r="AK46" s="640">
        <f t="shared" si="64"/>
        <v>0</v>
      </c>
      <c r="AL46" s="640">
        <f t="shared" si="64"/>
        <v>0</v>
      </c>
      <c r="AM46" s="640">
        <f t="shared" si="64"/>
        <v>0</v>
      </c>
      <c r="AN46" s="640">
        <f t="shared" si="64"/>
        <v>0</v>
      </c>
      <c r="AO46" s="640">
        <f t="shared" si="64"/>
        <v>0</v>
      </c>
      <c r="AP46" s="640">
        <f t="shared" si="64"/>
        <v>0</v>
      </c>
      <c r="AQ46" s="640">
        <f t="shared" si="64"/>
        <v>0</v>
      </c>
      <c r="AR46" s="640">
        <f t="shared" si="64"/>
        <v>0</v>
      </c>
      <c r="AS46" s="640">
        <f t="shared" si="64"/>
        <v>0</v>
      </c>
      <c r="AT46" s="640">
        <f t="shared" si="64"/>
        <v>0</v>
      </c>
      <c r="AU46" s="640">
        <f t="shared" si="64"/>
        <v>0</v>
      </c>
      <c r="AV46" s="640">
        <f t="shared" si="8"/>
        <v>-158321.93385535982</v>
      </c>
      <c r="AW46" s="640"/>
      <c r="AX46" s="640"/>
      <c r="AY46" s="640"/>
      <c r="AZ46" s="640"/>
      <c r="BA46" s="640"/>
      <c r="BB46" s="640"/>
      <c r="BC46" s="640"/>
      <c r="BD46" s="640"/>
      <c r="BE46" s="640"/>
      <c r="BF46" s="640"/>
      <c r="BG46" s="640"/>
      <c r="BH46" s="640"/>
      <c r="BI46" s="640"/>
      <c r="BJ46" s="640"/>
      <c r="BK46" s="640"/>
      <c r="BL46" s="640"/>
      <c r="BM46" s="640"/>
      <c r="BN46" s="640"/>
      <c r="BO46" s="640"/>
      <c r="BP46" s="640"/>
      <c r="BQ46" s="640"/>
    </row>
    <row r="47" spans="1:69" s="352" customFormat="1" ht="12.75" x14ac:dyDescent="0.2">
      <c r="A47" s="1282">
        <v>1840</v>
      </c>
      <c r="B47" s="376" t="s">
        <v>76</v>
      </c>
      <c r="C47" s="1259">
        <f>'I4 BO ASSETS'!G46</f>
        <v>0</v>
      </c>
      <c r="D47" s="640">
        <f t="shared" si="55"/>
        <v>0</v>
      </c>
      <c r="E47" s="640">
        <f t="shared" si="56"/>
        <v>0</v>
      </c>
      <c r="F47" s="640">
        <f t="shared" si="4"/>
        <v>0</v>
      </c>
      <c r="G47" s="640">
        <f t="shared" ref="G47:Z47" si="65">$D47*G621</f>
        <v>0</v>
      </c>
      <c r="H47" s="640">
        <f t="shared" si="65"/>
        <v>0</v>
      </c>
      <c r="I47" s="640">
        <f t="shared" si="65"/>
        <v>0</v>
      </c>
      <c r="J47" s="640">
        <f t="shared" si="65"/>
        <v>0</v>
      </c>
      <c r="K47" s="640">
        <f t="shared" si="65"/>
        <v>0</v>
      </c>
      <c r="L47" s="640">
        <f t="shared" si="65"/>
        <v>0</v>
      </c>
      <c r="M47" s="640">
        <f t="shared" si="65"/>
        <v>0</v>
      </c>
      <c r="N47" s="640">
        <f t="shared" si="65"/>
        <v>0</v>
      </c>
      <c r="O47" s="640">
        <f t="shared" si="65"/>
        <v>0</v>
      </c>
      <c r="P47" s="640">
        <f t="shared" si="65"/>
        <v>0</v>
      </c>
      <c r="Q47" s="640">
        <f t="shared" si="65"/>
        <v>0</v>
      </c>
      <c r="R47" s="640">
        <f t="shared" si="65"/>
        <v>0</v>
      </c>
      <c r="S47" s="640">
        <f t="shared" si="65"/>
        <v>0</v>
      </c>
      <c r="T47" s="640">
        <f t="shared" si="65"/>
        <v>0</v>
      </c>
      <c r="U47" s="640">
        <f t="shared" si="65"/>
        <v>0</v>
      </c>
      <c r="V47" s="640">
        <f t="shared" si="65"/>
        <v>0</v>
      </c>
      <c r="W47" s="640">
        <f t="shared" si="65"/>
        <v>0</v>
      </c>
      <c r="X47" s="640">
        <f t="shared" si="65"/>
        <v>0</v>
      </c>
      <c r="Y47" s="640">
        <f t="shared" si="65"/>
        <v>0</v>
      </c>
      <c r="Z47" s="640">
        <f t="shared" si="65"/>
        <v>0</v>
      </c>
      <c r="AA47" s="640">
        <f t="shared" si="6"/>
        <v>0</v>
      </c>
      <c r="AB47" s="640">
        <f t="shared" ref="AB47:AU47" si="66">$E47*AB621</f>
        <v>0</v>
      </c>
      <c r="AC47" s="640">
        <f t="shared" si="66"/>
        <v>0</v>
      </c>
      <c r="AD47" s="640">
        <f t="shared" si="66"/>
        <v>0</v>
      </c>
      <c r="AE47" s="640">
        <f t="shared" si="66"/>
        <v>0</v>
      </c>
      <c r="AF47" s="640">
        <f t="shared" si="66"/>
        <v>0</v>
      </c>
      <c r="AG47" s="640">
        <f t="shared" si="66"/>
        <v>0</v>
      </c>
      <c r="AH47" s="640">
        <f t="shared" si="66"/>
        <v>0</v>
      </c>
      <c r="AI47" s="640">
        <f t="shared" si="66"/>
        <v>0</v>
      </c>
      <c r="AJ47" s="640">
        <f t="shared" si="66"/>
        <v>0</v>
      </c>
      <c r="AK47" s="640">
        <f t="shared" si="66"/>
        <v>0</v>
      </c>
      <c r="AL47" s="640">
        <f t="shared" si="66"/>
        <v>0</v>
      </c>
      <c r="AM47" s="640">
        <f t="shared" si="66"/>
        <v>0</v>
      </c>
      <c r="AN47" s="640">
        <f t="shared" si="66"/>
        <v>0</v>
      </c>
      <c r="AO47" s="640">
        <f t="shared" si="66"/>
        <v>0</v>
      </c>
      <c r="AP47" s="640">
        <f t="shared" si="66"/>
        <v>0</v>
      </c>
      <c r="AQ47" s="640">
        <f t="shared" si="66"/>
        <v>0</v>
      </c>
      <c r="AR47" s="640">
        <f t="shared" si="66"/>
        <v>0</v>
      </c>
      <c r="AS47" s="640">
        <f t="shared" si="66"/>
        <v>0</v>
      </c>
      <c r="AT47" s="640">
        <f t="shared" si="66"/>
        <v>0</v>
      </c>
      <c r="AU47" s="640">
        <f t="shared" si="66"/>
        <v>0</v>
      </c>
      <c r="AV47" s="640">
        <f t="shared" si="8"/>
        <v>0</v>
      </c>
      <c r="AW47" s="640"/>
      <c r="AX47" s="640"/>
      <c r="AY47" s="640"/>
      <c r="AZ47" s="640"/>
      <c r="BA47" s="640"/>
      <c r="BB47" s="640"/>
      <c r="BC47" s="640"/>
      <c r="BD47" s="640"/>
      <c r="BE47" s="640"/>
      <c r="BF47" s="640"/>
      <c r="BG47" s="640"/>
      <c r="BH47" s="640"/>
      <c r="BI47" s="640"/>
      <c r="BJ47" s="640"/>
      <c r="BK47" s="640"/>
      <c r="BL47" s="640"/>
      <c r="BM47" s="640"/>
      <c r="BN47" s="640"/>
      <c r="BO47" s="640"/>
      <c r="BP47" s="640"/>
      <c r="BQ47" s="640"/>
    </row>
    <row r="48" spans="1:69" s="352" customFormat="1" ht="12.75" x14ac:dyDescent="0.2">
      <c r="A48" s="1282" t="s">
        <v>831</v>
      </c>
      <c r="B48" s="376" t="s">
        <v>395</v>
      </c>
      <c r="C48" s="1259">
        <f>'I4 BO ASSETS'!G47</f>
        <v>0</v>
      </c>
      <c r="D48" s="640">
        <f t="shared" si="55"/>
        <v>0</v>
      </c>
      <c r="E48" s="640">
        <f t="shared" si="56"/>
        <v>0</v>
      </c>
      <c r="F48" s="640">
        <f t="shared" si="4"/>
        <v>0</v>
      </c>
      <c r="G48" s="640">
        <f t="shared" ref="G48:Z48" si="67">$D48*G622</f>
        <v>0</v>
      </c>
      <c r="H48" s="640">
        <f t="shared" si="67"/>
        <v>0</v>
      </c>
      <c r="I48" s="640">
        <f t="shared" si="67"/>
        <v>0</v>
      </c>
      <c r="J48" s="640">
        <f t="shared" si="67"/>
        <v>0</v>
      </c>
      <c r="K48" s="640">
        <f t="shared" si="67"/>
        <v>0</v>
      </c>
      <c r="L48" s="640">
        <f t="shared" si="67"/>
        <v>0</v>
      </c>
      <c r="M48" s="640">
        <f t="shared" si="67"/>
        <v>0</v>
      </c>
      <c r="N48" s="640">
        <f t="shared" si="67"/>
        <v>0</v>
      </c>
      <c r="O48" s="640">
        <f t="shared" si="67"/>
        <v>0</v>
      </c>
      <c r="P48" s="640">
        <f t="shared" si="67"/>
        <v>0</v>
      </c>
      <c r="Q48" s="640">
        <f t="shared" si="67"/>
        <v>0</v>
      </c>
      <c r="R48" s="640">
        <f t="shared" si="67"/>
        <v>0</v>
      </c>
      <c r="S48" s="640">
        <f t="shared" si="67"/>
        <v>0</v>
      </c>
      <c r="T48" s="640">
        <f t="shared" si="67"/>
        <v>0</v>
      </c>
      <c r="U48" s="640">
        <f t="shared" si="67"/>
        <v>0</v>
      </c>
      <c r="V48" s="640">
        <f t="shared" si="67"/>
        <v>0</v>
      </c>
      <c r="W48" s="640">
        <f t="shared" si="67"/>
        <v>0</v>
      </c>
      <c r="X48" s="640">
        <f t="shared" si="67"/>
        <v>0</v>
      </c>
      <c r="Y48" s="640">
        <f t="shared" si="67"/>
        <v>0</v>
      </c>
      <c r="Z48" s="640">
        <f t="shared" si="67"/>
        <v>0</v>
      </c>
      <c r="AA48" s="640">
        <f t="shared" si="6"/>
        <v>0</v>
      </c>
      <c r="AB48" s="640">
        <f t="shared" ref="AB48:AU48" si="68">$E48*AB622</f>
        <v>0</v>
      </c>
      <c r="AC48" s="640">
        <f t="shared" si="68"/>
        <v>0</v>
      </c>
      <c r="AD48" s="640">
        <f t="shared" si="68"/>
        <v>0</v>
      </c>
      <c r="AE48" s="640">
        <f t="shared" si="68"/>
        <v>0</v>
      </c>
      <c r="AF48" s="640">
        <f t="shared" si="68"/>
        <v>0</v>
      </c>
      <c r="AG48" s="640">
        <f t="shared" si="68"/>
        <v>0</v>
      </c>
      <c r="AH48" s="640">
        <f t="shared" si="68"/>
        <v>0</v>
      </c>
      <c r="AI48" s="640">
        <f t="shared" si="68"/>
        <v>0</v>
      </c>
      <c r="AJ48" s="640">
        <f t="shared" si="68"/>
        <v>0</v>
      </c>
      <c r="AK48" s="640">
        <f t="shared" si="68"/>
        <v>0</v>
      </c>
      <c r="AL48" s="640">
        <f t="shared" si="68"/>
        <v>0</v>
      </c>
      <c r="AM48" s="640">
        <f t="shared" si="68"/>
        <v>0</v>
      </c>
      <c r="AN48" s="640">
        <f t="shared" si="68"/>
        <v>0</v>
      </c>
      <c r="AO48" s="640">
        <f t="shared" si="68"/>
        <v>0</v>
      </c>
      <c r="AP48" s="640">
        <f t="shared" si="68"/>
        <v>0</v>
      </c>
      <c r="AQ48" s="640">
        <f t="shared" si="68"/>
        <v>0</v>
      </c>
      <c r="AR48" s="640">
        <f t="shared" si="68"/>
        <v>0</v>
      </c>
      <c r="AS48" s="640">
        <f t="shared" si="68"/>
        <v>0</v>
      </c>
      <c r="AT48" s="640">
        <f t="shared" si="68"/>
        <v>0</v>
      </c>
      <c r="AU48" s="640">
        <f t="shared" si="68"/>
        <v>0</v>
      </c>
      <c r="AV48" s="640">
        <f t="shared" si="8"/>
        <v>0</v>
      </c>
      <c r="AW48" s="640"/>
      <c r="AX48" s="640"/>
      <c r="AY48" s="640"/>
      <c r="AZ48" s="640"/>
      <c r="BA48" s="640"/>
      <c r="BB48" s="640"/>
      <c r="BC48" s="640"/>
      <c r="BD48" s="640"/>
      <c r="BE48" s="640"/>
      <c r="BF48" s="640"/>
      <c r="BG48" s="640"/>
      <c r="BH48" s="640"/>
      <c r="BI48" s="640"/>
      <c r="BJ48" s="640"/>
      <c r="BK48" s="640"/>
      <c r="BL48" s="640"/>
      <c r="BM48" s="640"/>
      <c r="BN48" s="640"/>
      <c r="BO48" s="640"/>
      <c r="BP48" s="640"/>
      <c r="BQ48" s="640"/>
    </row>
    <row r="49" spans="1:69" s="352" customFormat="1" ht="12.75" x14ac:dyDescent="0.2">
      <c r="A49" s="1282" t="s">
        <v>832</v>
      </c>
      <c r="B49" s="376" t="s">
        <v>396</v>
      </c>
      <c r="C49" s="1259">
        <f>'I4 BO ASSETS'!G48</f>
        <v>-773352.079931007</v>
      </c>
      <c r="D49" s="640">
        <f t="shared" si="55"/>
        <v>-309340.83197240281</v>
      </c>
      <c r="E49" s="640">
        <f t="shared" si="56"/>
        <v>-464011.24795860419</v>
      </c>
      <c r="F49" s="640">
        <f t="shared" si="4"/>
        <v>-773352.079931007</v>
      </c>
      <c r="G49" s="640">
        <f t="shared" ref="G49:Z49" si="69">$D49*G623</f>
        <v>-77686.232600355186</v>
      </c>
      <c r="H49" s="640">
        <f t="shared" si="69"/>
        <v>-88773.838023205797</v>
      </c>
      <c r="I49" s="640">
        <f t="shared" si="69"/>
        <v>-98961.003214878583</v>
      </c>
      <c r="J49" s="640">
        <f t="shared" si="69"/>
        <v>0</v>
      </c>
      <c r="K49" s="640">
        <f t="shared" si="69"/>
        <v>0</v>
      </c>
      <c r="L49" s="640">
        <f t="shared" si="69"/>
        <v>-42716.113378600654</v>
      </c>
      <c r="M49" s="640">
        <f t="shared" si="69"/>
        <v>-1067.6609110668683</v>
      </c>
      <c r="N49" s="640">
        <f t="shared" si="69"/>
        <v>0</v>
      </c>
      <c r="O49" s="640">
        <f t="shared" si="69"/>
        <v>-135.98384429568591</v>
      </c>
      <c r="P49" s="640">
        <f t="shared" si="69"/>
        <v>0</v>
      </c>
      <c r="Q49" s="640">
        <f t="shared" si="69"/>
        <v>0</v>
      </c>
      <c r="R49" s="640">
        <f t="shared" si="69"/>
        <v>0</v>
      </c>
      <c r="S49" s="640">
        <f t="shared" si="69"/>
        <v>0</v>
      </c>
      <c r="T49" s="640">
        <f t="shared" si="69"/>
        <v>0</v>
      </c>
      <c r="U49" s="640">
        <f t="shared" si="69"/>
        <v>0</v>
      </c>
      <c r="V49" s="640">
        <f t="shared" si="69"/>
        <v>0</v>
      </c>
      <c r="W49" s="640">
        <f t="shared" si="69"/>
        <v>0</v>
      </c>
      <c r="X49" s="640">
        <f t="shared" si="69"/>
        <v>0</v>
      </c>
      <c r="Y49" s="640">
        <f t="shared" si="69"/>
        <v>0</v>
      </c>
      <c r="Z49" s="640">
        <f t="shared" si="69"/>
        <v>0</v>
      </c>
      <c r="AA49" s="640">
        <f t="shared" si="6"/>
        <v>-309340.83197240275</v>
      </c>
      <c r="AB49" s="640">
        <f t="shared" ref="AB49:AU49" si="70">$E49*AB623</f>
        <v>-387419.29796430771</v>
      </c>
      <c r="AC49" s="640">
        <f t="shared" si="70"/>
        <v>-63759.034404343867</v>
      </c>
      <c r="AD49" s="640">
        <f t="shared" si="70"/>
        <v>-6225.4162784862465</v>
      </c>
      <c r="AE49" s="640">
        <f t="shared" si="70"/>
        <v>0</v>
      </c>
      <c r="AF49" s="640">
        <f t="shared" si="70"/>
        <v>0</v>
      </c>
      <c r="AG49" s="640">
        <f t="shared" si="70"/>
        <v>-47.522261667833938</v>
      </c>
      <c r="AH49" s="640">
        <f t="shared" si="70"/>
        <v>-5324.3982464348292</v>
      </c>
      <c r="AI49" s="640">
        <f t="shared" si="70"/>
        <v>0</v>
      </c>
      <c r="AJ49" s="640">
        <f t="shared" si="70"/>
        <v>-1235.5788033636825</v>
      </c>
      <c r="AK49" s="640">
        <f t="shared" si="70"/>
        <v>0</v>
      </c>
      <c r="AL49" s="640">
        <f t="shared" si="70"/>
        <v>0</v>
      </c>
      <c r="AM49" s="640">
        <f t="shared" si="70"/>
        <v>0</v>
      </c>
      <c r="AN49" s="640">
        <f t="shared" si="70"/>
        <v>0</v>
      </c>
      <c r="AO49" s="640">
        <f t="shared" si="70"/>
        <v>0</v>
      </c>
      <c r="AP49" s="640">
        <f t="shared" si="70"/>
        <v>0</v>
      </c>
      <c r="AQ49" s="640">
        <f t="shared" si="70"/>
        <v>0</v>
      </c>
      <c r="AR49" s="640">
        <f t="shared" si="70"/>
        <v>0</v>
      </c>
      <c r="AS49" s="640">
        <f t="shared" si="70"/>
        <v>0</v>
      </c>
      <c r="AT49" s="640">
        <f t="shared" si="70"/>
        <v>0</v>
      </c>
      <c r="AU49" s="640">
        <f t="shared" si="70"/>
        <v>0</v>
      </c>
      <c r="AV49" s="640">
        <f t="shared" si="8"/>
        <v>-464011.24795860413</v>
      </c>
      <c r="AW49" s="640"/>
      <c r="AX49" s="640"/>
      <c r="AY49" s="640"/>
      <c r="AZ49" s="640"/>
      <c r="BA49" s="640"/>
      <c r="BB49" s="640"/>
      <c r="BC49" s="640"/>
      <c r="BD49" s="640"/>
      <c r="BE49" s="640"/>
      <c r="BF49" s="640"/>
      <c r="BG49" s="640"/>
      <c r="BH49" s="640"/>
      <c r="BI49" s="640"/>
      <c r="BJ49" s="640"/>
      <c r="BK49" s="640"/>
      <c r="BL49" s="640"/>
      <c r="BM49" s="640"/>
      <c r="BN49" s="640"/>
      <c r="BO49" s="640"/>
      <c r="BP49" s="640"/>
      <c r="BQ49" s="640"/>
    </row>
    <row r="50" spans="1:69" s="352" customFormat="1" ht="12.75" x14ac:dyDescent="0.2">
      <c r="A50" s="1282" t="s">
        <v>833</v>
      </c>
      <c r="B50" s="376" t="s">
        <v>397</v>
      </c>
      <c r="C50" s="1259">
        <f>'I4 BO ASSETS'!G49</f>
        <v>-884409.48206899269</v>
      </c>
      <c r="D50" s="640">
        <f t="shared" si="55"/>
        <v>-353763.79282759712</v>
      </c>
      <c r="E50" s="640">
        <f t="shared" si="56"/>
        <v>-530645.68924139556</v>
      </c>
      <c r="F50" s="640">
        <f t="shared" si="4"/>
        <v>-884409.48206899269</v>
      </c>
      <c r="G50" s="640">
        <f t="shared" ref="G50:Z50" si="71">$D50*G624</f>
        <v>-109425.50880959841</v>
      </c>
      <c r="H50" s="640">
        <f t="shared" si="71"/>
        <v>-125043.03619204923</v>
      </c>
      <c r="I50" s="640">
        <f t="shared" si="71"/>
        <v>-119103.7067915362</v>
      </c>
      <c r="J50" s="640">
        <f t="shared" si="71"/>
        <v>0</v>
      </c>
      <c r="K50" s="640">
        <f t="shared" si="71"/>
        <v>0</v>
      </c>
      <c r="L50" s="640">
        <f t="shared" si="71"/>
        <v>0</v>
      </c>
      <c r="M50" s="640">
        <f t="shared" si="71"/>
        <v>0</v>
      </c>
      <c r="N50" s="640">
        <f t="shared" si="71"/>
        <v>0</v>
      </c>
      <c r="O50" s="640">
        <f t="shared" si="71"/>
        <v>-191.54103441325339</v>
      </c>
      <c r="P50" s="640">
        <f t="shared" si="71"/>
        <v>0</v>
      </c>
      <c r="Q50" s="640">
        <f t="shared" si="71"/>
        <v>0</v>
      </c>
      <c r="R50" s="640">
        <f t="shared" si="71"/>
        <v>0</v>
      </c>
      <c r="S50" s="640">
        <f t="shared" si="71"/>
        <v>0</v>
      </c>
      <c r="T50" s="640">
        <f t="shared" si="71"/>
        <v>0</v>
      </c>
      <c r="U50" s="640">
        <f t="shared" si="71"/>
        <v>0</v>
      </c>
      <c r="V50" s="640">
        <f t="shared" si="71"/>
        <v>0</v>
      </c>
      <c r="W50" s="640">
        <f t="shared" si="71"/>
        <v>0</v>
      </c>
      <c r="X50" s="640">
        <f t="shared" si="71"/>
        <v>0</v>
      </c>
      <c r="Y50" s="640">
        <f t="shared" si="71"/>
        <v>0</v>
      </c>
      <c r="Z50" s="640">
        <f t="shared" si="71"/>
        <v>0</v>
      </c>
      <c r="AA50" s="640">
        <f t="shared" si="6"/>
        <v>-353763.79282759712</v>
      </c>
      <c r="AB50" s="640">
        <f t="shared" ref="AB50:AU50" si="72">$E50*AB624</f>
        <v>-365410.32684743538</v>
      </c>
      <c r="AC50" s="640">
        <f t="shared" si="72"/>
        <v>-60136.936191842964</v>
      </c>
      <c r="AD50" s="640">
        <f t="shared" si="72"/>
        <v>-5871.755508917834</v>
      </c>
      <c r="AE50" s="640">
        <f t="shared" si="72"/>
        <v>0</v>
      </c>
      <c r="AF50" s="640">
        <f t="shared" si="72"/>
        <v>0</v>
      </c>
      <c r="AG50" s="640">
        <f t="shared" si="72"/>
        <v>-44.82256113677736</v>
      </c>
      <c r="AH50" s="640">
        <f t="shared" si="72"/>
        <v>-98016.461542506499</v>
      </c>
      <c r="AI50" s="640">
        <f t="shared" si="72"/>
        <v>0</v>
      </c>
      <c r="AJ50" s="640">
        <f t="shared" si="72"/>
        <v>-1165.3865895562112</v>
      </c>
      <c r="AK50" s="640">
        <f t="shared" si="72"/>
        <v>0</v>
      </c>
      <c r="AL50" s="640">
        <f t="shared" si="72"/>
        <v>0</v>
      </c>
      <c r="AM50" s="640">
        <f t="shared" si="72"/>
        <v>0</v>
      </c>
      <c r="AN50" s="640">
        <f t="shared" si="72"/>
        <v>0</v>
      </c>
      <c r="AO50" s="640">
        <f t="shared" si="72"/>
        <v>0</v>
      </c>
      <c r="AP50" s="640">
        <f t="shared" si="72"/>
        <v>0</v>
      </c>
      <c r="AQ50" s="640">
        <f t="shared" si="72"/>
        <v>0</v>
      </c>
      <c r="AR50" s="640">
        <f t="shared" si="72"/>
        <v>0</v>
      </c>
      <c r="AS50" s="640">
        <f t="shared" si="72"/>
        <v>0</v>
      </c>
      <c r="AT50" s="640">
        <f t="shared" si="72"/>
        <v>0</v>
      </c>
      <c r="AU50" s="640">
        <f t="shared" si="72"/>
        <v>0</v>
      </c>
      <c r="AV50" s="640">
        <f t="shared" si="8"/>
        <v>-530645.68924139568</v>
      </c>
      <c r="AW50" s="640"/>
      <c r="AX50" s="640"/>
      <c r="AY50" s="640"/>
      <c r="AZ50" s="640"/>
      <c r="BA50" s="640"/>
      <c r="BB50" s="640"/>
      <c r="BC50" s="640"/>
      <c r="BD50" s="640"/>
      <c r="BE50" s="640"/>
      <c r="BF50" s="640"/>
      <c r="BG50" s="640"/>
      <c r="BH50" s="640"/>
      <c r="BI50" s="640"/>
      <c r="BJ50" s="640"/>
      <c r="BK50" s="640"/>
      <c r="BL50" s="640"/>
      <c r="BM50" s="640"/>
      <c r="BN50" s="640"/>
      <c r="BO50" s="640"/>
      <c r="BP50" s="640"/>
      <c r="BQ50" s="640"/>
    </row>
    <row r="51" spans="1:69" s="352" customFormat="1" ht="12.75" x14ac:dyDescent="0.2">
      <c r="A51" s="1282">
        <v>1845</v>
      </c>
      <c r="B51" s="376" t="s">
        <v>84</v>
      </c>
      <c r="C51" s="1259">
        <f>'I4 BO ASSETS'!G50</f>
        <v>0</v>
      </c>
      <c r="D51" s="640">
        <f t="shared" si="55"/>
        <v>0</v>
      </c>
      <c r="E51" s="640">
        <f t="shared" si="56"/>
        <v>0</v>
      </c>
      <c r="F51" s="640">
        <f t="shared" si="4"/>
        <v>0</v>
      </c>
      <c r="G51" s="640">
        <f t="shared" ref="G51:Z51" si="73">$D51*G625</f>
        <v>0</v>
      </c>
      <c r="H51" s="640">
        <f t="shared" si="73"/>
        <v>0</v>
      </c>
      <c r="I51" s="640">
        <f t="shared" si="73"/>
        <v>0</v>
      </c>
      <c r="J51" s="640">
        <f t="shared" si="73"/>
        <v>0</v>
      </c>
      <c r="K51" s="640">
        <f t="shared" si="73"/>
        <v>0</v>
      </c>
      <c r="L51" s="640">
        <f t="shared" si="73"/>
        <v>0</v>
      </c>
      <c r="M51" s="640">
        <f t="shared" si="73"/>
        <v>0</v>
      </c>
      <c r="N51" s="640">
        <f t="shared" si="73"/>
        <v>0</v>
      </c>
      <c r="O51" s="640">
        <f t="shared" si="73"/>
        <v>0</v>
      </c>
      <c r="P51" s="640">
        <f t="shared" si="73"/>
        <v>0</v>
      </c>
      <c r="Q51" s="640">
        <f t="shared" si="73"/>
        <v>0</v>
      </c>
      <c r="R51" s="640">
        <f t="shared" si="73"/>
        <v>0</v>
      </c>
      <c r="S51" s="640">
        <f t="shared" si="73"/>
        <v>0</v>
      </c>
      <c r="T51" s="640">
        <f t="shared" si="73"/>
        <v>0</v>
      </c>
      <c r="U51" s="640">
        <f t="shared" si="73"/>
        <v>0</v>
      </c>
      <c r="V51" s="640">
        <f t="shared" si="73"/>
        <v>0</v>
      </c>
      <c r="W51" s="640">
        <f t="shared" si="73"/>
        <v>0</v>
      </c>
      <c r="X51" s="640">
        <f t="shared" si="73"/>
        <v>0</v>
      </c>
      <c r="Y51" s="640">
        <f t="shared" si="73"/>
        <v>0</v>
      </c>
      <c r="Z51" s="640">
        <f t="shared" si="73"/>
        <v>0</v>
      </c>
      <c r="AA51" s="640">
        <f t="shared" si="6"/>
        <v>0</v>
      </c>
      <c r="AB51" s="640">
        <f t="shared" ref="AB51:AU51" si="74">$E51*AB625</f>
        <v>0</v>
      </c>
      <c r="AC51" s="640">
        <f t="shared" si="74"/>
        <v>0</v>
      </c>
      <c r="AD51" s="640">
        <f t="shared" si="74"/>
        <v>0</v>
      </c>
      <c r="AE51" s="640">
        <f t="shared" si="74"/>
        <v>0</v>
      </c>
      <c r="AF51" s="640">
        <f t="shared" si="74"/>
        <v>0</v>
      </c>
      <c r="AG51" s="640">
        <f t="shared" si="74"/>
        <v>0</v>
      </c>
      <c r="AH51" s="640">
        <f t="shared" si="74"/>
        <v>0</v>
      </c>
      <c r="AI51" s="640">
        <f t="shared" si="74"/>
        <v>0</v>
      </c>
      <c r="AJ51" s="640">
        <f t="shared" si="74"/>
        <v>0</v>
      </c>
      <c r="AK51" s="640">
        <f t="shared" si="74"/>
        <v>0</v>
      </c>
      <c r="AL51" s="640">
        <f t="shared" si="74"/>
        <v>0</v>
      </c>
      <c r="AM51" s="640">
        <f t="shared" si="74"/>
        <v>0</v>
      </c>
      <c r="AN51" s="640">
        <f t="shared" si="74"/>
        <v>0</v>
      </c>
      <c r="AO51" s="640">
        <f t="shared" si="74"/>
        <v>0</v>
      </c>
      <c r="AP51" s="640">
        <f t="shared" si="74"/>
        <v>0</v>
      </c>
      <c r="AQ51" s="640">
        <f t="shared" si="74"/>
        <v>0</v>
      </c>
      <c r="AR51" s="640">
        <f t="shared" si="74"/>
        <v>0</v>
      </c>
      <c r="AS51" s="640">
        <f t="shared" si="74"/>
        <v>0</v>
      </c>
      <c r="AT51" s="640">
        <f t="shared" si="74"/>
        <v>0</v>
      </c>
      <c r="AU51" s="640">
        <f t="shared" si="74"/>
        <v>0</v>
      </c>
      <c r="AV51" s="640">
        <f t="shared" si="8"/>
        <v>0</v>
      </c>
      <c r="AW51" s="640"/>
      <c r="AX51" s="640"/>
      <c r="AY51" s="640"/>
      <c r="AZ51" s="640"/>
      <c r="BA51" s="640"/>
      <c r="BB51" s="640"/>
      <c r="BC51" s="640"/>
      <c r="BD51" s="640"/>
      <c r="BE51" s="640"/>
      <c r="BF51" s="640"/>
      <c r="BG51" s="640"/>
      <c r="BH51" s="640"/>
      <c r="BI51" s="640"/>
      <c r="BJ51" s="640"/>
      <c r="BK51" s="640"/>
      <c r="BL51" s="640"/>
      <c r="BM51" s="640"/>
      <c r="BN51" s="640"/>
      <c r="BO51" s="640"/>
      <c r="BP51" s="640"/>
      <c r="BQ51" s="640"/>
    </row>
    <row r="52" spans="1:69" s="352" customFormat="1" ht="25.5" x14ac:dyDescent="0.2">
      <c r="A52" s="1282" t="s">
        <v>834</v>
      </c>
      <c r="B52" s="376" t="s">
        <v>398</v>
      </c>
      <c r="C52" s="1259">
        <f>'I4 BO ASSETS'!G51</f>
        <v>0</v>
      </c>
      <c r="D52" s="640">
        <f t="shared" si="55"/>
        <v>0</v>
      </c>
      <c r="E52" s="640">
        <f t="shared" si="56"/>
        <v>0</v>
      </c>
      <c r="F52" s="640">
        <f t="shared" si="4"/>
        <v>0</v>
      </c>
      <c r="G52" s="640">
        <f t="shared" ref="G52:Z52" si="75">$D52*G626</f>
        <v>0</v>
      </c>
      <c r="H52" s="640">
        <f t="shared" si="75"/>
        <v>0</v>
      </c>
      <c r="I52" s="640">
        <f t="shared" si="75"/>
        <v>0</v>
      </c>
      <c r="J52" s="640">
        <f t="shared" si="75"/>
        <v>0</v>
      </c>
      <c r="K52" s="640">
        <f t="shared" si="75"/>
        <v>0</v>
      </c>
      <c r="L52" s="640">
        <f t="shared" si="75"/>
        <v>0</v>
      </c>
      <c r="M52" s="640">
        <f t="shared" si="75"/>
        <v>0</v>
      </c>
      <c r="N52" s="640">
        <f t="shared" si="75"/>
        <v>0</v>
      </c>
      <c r="O52" s="640">
        <f t="shared" si="75"/>
        <v>0</v>
      </c>
      <c r="P52" s="640">
        <f t="shared" si="75"/>
        <v>0</v>
      </c>
      <c r="Q52" s="640">
        <f t="shared" si="75"/>
        <v>0</v>
      </c>
      <c r="R52" s="640">
        <f t="shared" si="75"/>
        <v>0</v>
      </c>
      <c r="S52" s="640">
        <f t="shared" si="75"/>
        <v>0</v>
      </c>
      <c r="T52" s="640">
        <f t="shared" si="75"/>
        <v>0</v>
      </c>
      <c r="U52" s="640">
        <f t="shared" si="75"/>
        <v>0</v>
      </c>
      <c r="V52" s="640">
        <f t="shared" si="75"/>
        <v>0</v>
      </c>
      <c r="W52" s="640">
        <f t="shared" si="75"/>
        <v>0</v>
      </c>
      <c r="X52" s="640">
        <f t="shared" si="75"/>
        <v>0</v>
      </c>
      <c r="Y52" s="640">
        <f t="shared" si="75"/>
        <v>0</v>
      </c>
      <c r="Z52" s="640">
        <f t="shared" si="75"/>
        <v>0</v>
      </c>
      <c r="AA52" s="640">
        <f t="shared" si="6"/>
        <v>0</v>
      </c>
      <c r="AB52" s="640">
        <f t="shared" ref="AB52:AU52" si="76">$E52*AB626</f>
        <v>0</v>
      </c>
      <c r="AC52" s="640">
        <f t="shared" si="76"/>
        <v>0</v>
      </c>
      <c r="AD52" s="640">
        <f t="shared" si="76"/>
        <v>0</v>
      </c>
      <c r="AE52" s="640">
        <f t="shared" si="76"/>
        <v>0</v>
      </c>
      <c r="AF52" s="640">
        <f t="shared" si="76"/>
        <v>0</v>
      </c>
      <c r="AG52" s="640">
        <f t="shared" si="76"/>
        <v>0</v>
      </c>
      <c r="AH52" s="640">
        <f t="shared" si="76"/>
        <v>0</v>
      </c>
      <c r="AI52" s="640">
        <f t="shared" si="76"/>
        <v>0</v>
      </c>
      <c r="AJ52" s="640">
        <f t="shared" si="76"/>
        <v>0</v>
      </c>
      <c r="AK52" s="640">
        <f t="shared" si="76"/>
        <v>0</v>
      </c>
      <c r="AL52" s="640">
        <f t="shared" si="76"/>
        <v>0</v>
      </c>
      <c r="AM52" s="640">
        <f t="shared" si="76"/>
        <v>0</v>
      </c>
      <c r="AN52" s="640">
        <f t="shared" si="76"/>
        <v>0</v>
      </c>
      <c r="AO52" s="640">
        <f t="shared" si="76"/>
        <v>0</v>
      </c>
      <c r="AP52" s="640">
        <f t="shared" si="76"/>
        <v>0</v>
      </c>
      <c r="AQ52" s="640">
        <f t="shared" si="76"/>
        <v>0</v>
      </c>
      <c r="AR52" s="640">
        <f t="shared" si="76"/>
        <v>0</v>
      </c>
      <c r="AS52" s="640">
        <f t="shared" si="76"/>
        <v>0</v>
      </c>
      <c r="AT52" s="640">
        <f t="shared" si="76"/>
        <v>0</v>
      </c>
      <c r="AU52" s="640">
        <f t="shared" si="76"/>
        <v>0</v>
      </c>
      <c r="AV52" s="640">
        <f t="shared" si="8"/>
        <v>0</v>
      </c>
      <c r="AW52" s="640"/>
      <c r="AX52" s="640"/>
      <c r="AY52" s="640"/>
      <c r="AZ52" s="640"/>
      <c r="BA52" s="640"/>
      <c r="BB52" s="640"/>
      <c r="BC52" s="640"/>
      <c r="BD52" s="640"/>
      <c r="BE52" s="640"/>
      <c r="BF52" s="640"/>
      <c r="BG52" s="640"/>
      <c r="BH52" s="640"/>
      <c r="BI52" s="640"/>
      <c r="BJ52" s="640"/>
      <c r="BK52" s="640"/>
      <c r="BL52" s="640"/>
      <c r="BM52" s="640"/>
      <c r="BN52" s="640"/>
      <c r="BO52" s="640"/>
      <c r="BP52" s="640"/>
      <c r="BQ52" s="640"/>
    </row>
    <row r="53" spans="1:69" s="352" customFormat="1" ht="25.5" x14ac:dyDescent="0.2">
      <c r="A53" s="1282" t="s">
        <v>835</v>
      </c>
      <c r="B53" s="376" t="s">
        <v>399</v>
      </c>
      <c r="C53" s="1259">
        <f>'I4 BO ASSETS'!G52</f>
        <v>-1093149.6667193179</v>
      </c>
      <c r="D53" s="640">
        <f t="shared" si="55"/>
        <v>-437259.86668772716</v>
      </c>
      <c r="E53" s="640">
        <f t="shared" si="56"/>
        <v>-655889.80003159074</v>
      </c>
      <c r="F53" s="640">
        <f t="shared" si="4"/>
        <v>-1093149.6667193179</v>
      </c>
      <c r="G53" s="640">
        <f t="shared" ref="G53:Z53" si="77">$D53*G627</f>
        <v>-109811.14744442645</v>
      </c>
      <c r="H53" s="640">
        <f t="shared" si="77"/>
        <v>-125483.7142962357</v>
      </c>
      <c r="I53" s="640">
        <f t="shared" si="77"/>
        <v>-139883.48966773952</v>
      </c>
      <c r="J53" s="640">
        <f t="shared" si="77"/>
        <v>0</v>
      </c>
      <c r="K53" s="640">
        <f t="shared" si="77"/>
        <v>0</v>
      </c>
      <c r="L53" s="640">
        <f t="shared" si="77"/>
        <v>-60380.137734326272</v>
      </c>
      <c r="M53" s="640">
        <f t="shared" si="77"/>
        <v>-1509.1614794727286</v>
      </c>
      <c r="N53" s="640">
        <f t="shared" si="77"/>
        <v>0</v>
      </c>
      <c r="O53" s="640">
        <f t="shared" si="77"/>
        <v>-192.21606552645753</v>
      </c>
      <c r="P53" s="640">
        <f t="shared" si="77"/>
        <v>0</v>
      </c>
      <c r="Q53" s="640">
        <f t="shared" si="77"/>
        <v>0</v>
      </c>
      <c r="R53" s="640">
        <f t="shared" si="77"/>
        <v>0</v>
      </c>
      <c r="S53" s="640">
        <f t="shared" si="77"/>
        <v>0</v>
      </c>
      <c r="T53" s="640">
        <f t="shared" si="77"/>
        <v>0</v>
      </c>
      <c r="U53" s="640">
        <f t="shared" si="77"/>
        <v>0</v>
      </c>
      <c r="V53" s="640">
        <f t="shared" si="77"/>
        <v>0</v>
      </c>
      <c r="W53" s="640">
        <f t="shared" si="77"/>
        <v>0</v>
      </c>
      <c r="X53" s="640">
        <f t="shared" si="77"/>
        <v>0</v>
      </c>
      <c r="Y53" s="640">
        <f t="shared" si="77"/>
        <v>0</v>
      </c>
      <c r="Z53" s="640">
        <f t="shared" si="77"/>
        <v>0</v>
      </c>
      <c r="AA53" s="640">
        <f t="shared" si="6"/>
        <v>-437259.8666877271</v>
      </c>
      <c r="AB53" s="640">
        <f t="shared" ref="AB53:AU53" si="78">$E53*AB627</f>
        <v>-547625.44440055999</v>
      </c>
      <c r="AC53" s="640">
        <f t="shared" si="78"/>
        <v>-90124.755616706956</v>
      </c>
      <c r="AD53" s="640">
        <f t="shared" si="78"/>
        <v>-8799.7587471716361</v>
      </c>
      <c r="AE53" s="640">
        <f t="shared" si="78"/>
        <v>0</v>
      </c>
      <c r="AF53" s="640">
        <f t="shared" si="78"/>
        <v>0</v>
      </c>
      <c r="AG53" s="640">
        <f t="shared" si="78"/>
        <v>-67.17373089443997</v>
      </c>
      <c r="AH53" s="640">
        <f t="shared" si="78"/>
        <v>-7526.1505330022592</v>
      </c>
      <c r="AI53" s="640">
        <f t="shared" si="78"/>
        <v>0</v>
      </c>
      <c r="AJ53" s="640">
        <f t="shared" si="78"/>
        <v>-1746.5170032554392</v>
      </c>
      <c r="AK53" s="640">
        <f t="shared" si="78"/>
        <v>0</v>
      </c>
      <c r="AL53" s="640">
        <f t="shared" si="78"/>
        <v>0</v>
      </c>
      <c r="AM53" s="640">
        <f t="shared" si="78"/>
        <v>0</v>
      </c>
      <c r="AN53" s="640">
        <f t="shared" si="78"/>
        <v>0</v>
      </c>
      <c r="AO53" s="640">
        <f t="shared" si="78"/>
        <v>0</v>
      </c>
      <c r="AP53" s="640">
        <f t="shared" si="78"/>
        <v>0</v>
      </c>
      <c r="AQ53" s="640">
        <f t="shared" si="78"/>
        <v>0</v>
      </c>
      <c r="AR53" s="640">
        <f t="shared" si="78"/>
        <v>0</v>
      </c>
      <c r="AS53" s="640">
        <f t="shared" si="78"/>
        <v>0</v>
      </c>
      <c r="AT53" s="640">
        <f t="shared" si="78"/>
        <v>0</v>
      </c>
      <c r="AU53" s="640">
        <f t="shared" si="78"/>
        <v>0</v>
      </c>
      <c r="AV53" s="640">
        <f t="shared" si="8"/>
        <v>-655889.80003159062</v>
      </c>
      <c r="AW53" s="640"/>
      <c r="AX53" s="640"/>
      <c r="AY53" s="640"/>
      <c r="AZ53" s="640"/>
      <c r="BA53" s="640"/>
      <c r="BB53" s="640"/>
      <c r="BC53" s="640"/>
      <c r="BD53" s="640"/>
      <c r="BE53" s="640"/>
      <c r="BF53" s="640"/>
      <c r="BG53" s="640"/>
      <c r="BH53" s="640"/>
      <c r="BI53" s="640"/>
      <c r="BJ53" s="640"/>
      <c r="BK53" s="640"/>
      <c r="BL53" s="640"/>
      <c r="BM53" s="640"/>
      <c r="BN53" s="640"/>
      <c r="BO53" s="640"/>
      <c r="BP53" s="640"/>
      <c r="BQ53" s="640"/>
    </row>
    <row r="54" spans="1:69" s="352" customFormat="1" ht="25.5" x14ac:dyDescent="0.2">
      <c r="A54" s="1282" t="s">
        <v>836</v>
      </c>
      <c r="B54" s="376" t="s">
        <v>631</v>
      </c>
      <c r="C54" s="1259">
        <f>'I4 BO ASSETS'!G53</f>
        <v>-1592013.6662806824</v>
      </c>
      <c r="D54" s="640">
        <f t="shared" si="55"/>
        <v>-636805.46651227307</v>
      </c>
      <c r="E54" s="640">
        <f t="shared" si="56"/>
        <v>-955208.19976840937</v>
      </c>
      <c r="F54" s="640">
        <f t="shared" si="4"/>
        <v>-1592013.6662806824</v>
      </c>
      <c r="G54" s="640">
        <f t="shared" ref="G54:Z54" si="79">$D54*G628</f>
        <v>-196975.39318219115</v>
      </c>
      <c r="H54" s="640">
        <f t="shared" si="79"/>
        <v>-225088.29510202256</v>
      </c>
      <c r="I54" s="640">
        <f t="shared" si="79"/>
        <v>-214396.98777677864</v>
      </c>
      <c r="J54" s="640">
        <f t="shared" si="79"/>
        <v>0</v>
      </c>
      <c r="K54" s="640">
        <f t="shared" si="79"/>
        <v>0</v>
      </c>
      <c r="L54" s="640">
        <f t="shared" si="79"/>
        <v>0</v>
      </c>
      <c r="M54" s="640">
        <f t="shared" si="79"/>
        <v>0</v>
      </c>
      <c r="N54" s="640">
        <f t="shared" si="79"/>
        <v>0</v>
      </c>
      <c r="O54" s="640">
        <f t="shared" si="79"/>
        <v>-344.79045128063183</v>
      </c>
      <c r="P54" s="640">
        <f t="shared" si="79"/>
        <v>0</v>
      </c>
      <c r="Q54" s="640">
        <f t="shared" si="79"/>
        <v>0</v>
      </c>
      <c r="R54" s="640">
        <f t="shared" si="79"/>
        <v>0</v>
      </c>
      <c r="S54" s="640">
        <f t="shared" si="79"/>
        <v>0</v>
      </c>
      <c r="T54" s="640">
        <f t="shared" si="79"/>
        <v>0</v>
      </c>
      <c r="U54" s="640">
        <f t="shared" si="79"/>
        <v>0</v>
      </c>
      <c r="V54" s="640">
        <f t="shared" si="79"/>
        <v>0</v>
      </c>
      <c r="W54" s="640">
        <f t="shared" si="79"/>
        <v>0</v>
      </c>
      <c r="X54" s="640">
        <f t="shared" si="79"/>
        <v>0</v>
      </c>
      <c r="Y54" s="640">
        <f t="shared" si="79"/>
        <v>0</v>
      </c>
      <c r="Z54" s="640">
        <f t="shared" si="79"/>
        <v>0</v>
      </c>
      <c r="AA54" s="640">
        <f t="shared" si="6"/>
        <v>-636805.46651227295</v>
      </c>
      <c r="AB54" s="640">
        <f t="shared" ref="AB54:AU54" si="80">$E54*AB628</f>
        <v>-657770.23645233456</v>
      </c>
      <c r="AC54" s="640">
        <f t="shared" si="80"/>
        <v>-108251.69359524664</v>
      </c>
      <c r="AD54" s="640">
        <f t="shared" si="80"/>
        <v>-10569.668467809173</v>
      </c>
      <c r="AE54" s="640">
        <f t="shared" si="80"/>
        <v>0</v>
      </c>
      <c r="AF54" s="640">
        <f t="shared" si="80"/>
        <v>0</v>
      </c>
      <c r="AG54" s="640">
        <f t="shared" si="80"/>
        <v>-80.68449212068073</v>
      </c>
      <c r="AH54" s="640">
        <f t="shared" si="80"/>
        <v>-176438.11996576076</v>
      </c>
      <c r="AI54" s="640">
        <f t="shared" si="80"/>
        <v>0</v>
      </c>
      <c r="AJ54" s="640">
        <f t="shared" si="80"/>
        <v>-2097.7967951376986</v>
      </c>
      <c r="AK54" s="640">
        <f t="shared" si="80"/>
        <v>0</v>
      </c>
      <c r="AL54" s="640">
        <f t="shared" si="80"/>
        <v>0</v>
      </c>
      <c r="AM54" s="640">
        <f t="shared" si="80"/>
        <v>0</v>
      </c>
      <c r="AN54" s="640">
        <f t="shared" si="80"/>
        <v>0</v>
      </c>
      <c r="AO54" s="640">
        <f t="shared" si="80"/>
        <v>0</v>
      </c>
      <c r="AP54" s="640">
        <f t="shared" si="80"/>
        <v>0</v>
      </c>
      <c r="AQ54" s="640">
        <f t="shared" si="80"/>
        <v>0</v>
      </c>
      <c r="AR54" s="640">
        <f t="shared" si="80"/>
        <v>0</v>
      </c>
      <c r="AS54" s="640">
        <f t="shared" si="80"/>
        <v>0</v>
      </c>
      <c r="AT54" s="640">
        <f t="shared" si="80"/>
        <v>0</v>
      </c>
      <c r="AU54" s="640">
        <f t="shared" si="80"/>
        <v>0</v>
      </c>
      <c r="AV54" s="640">
        <f t="shared" si="8"/>
        <v>-955208.19976840948</v>
      </c>
      <c r="AW54" s="640"/>
      <c r="AX54" s="640"/>
      <c r="AY54" s="640"/>
      <c r="AZ54" s="640"/>
      <c r="BA54" s="640"/>
      <c r="BB54" s="640"/>
      <c r="BC54" s="640"/>
      <c r="BD54" s="640"/>
      <c r="BE54" s="640"/>
      <c r="BF54" s="640"/>
      <c r="BG54" s="640"/>
      <c r="BH54" s="640"/>
      <c r="BI54" s="640"/>
      <c r="BJ54" s="640"/>
      <c r="BK54" s="640"/>
      <c r="BL54" s="640"/>
      <c r="BM54" s="640"/>
      <c r="BN54" s="640"/>
      <c r="BO54" s="640"/>
      <c r="BP54" s="640"/>
      <c r="BQ54" s="640"/>
    </row>
    <row r="55" spans="1:69" s="352" customFormat="1" ht="12.75" x14ac:dyDescent="0.2">
      <c r="A55" s="1282">
        <v>1850</v>
      </c>
      <c r="B55" s="376" t="s">
        <v>90</v>
      </c>
      <c r="C55" s="1259">
        <f>'I4 BO ASSETS'!G54</f>
        <v>-3471553.7539999997</v>
      </c>
      <c r="D55" s="640">
        <f t="shared" si="55"/>
        <v>-1388621.5016000001</v>
      </c>
      <c r="E55" s="640">
        <f t="shared" si="56"/>
        <v>-2082932.2523999996</v>
      </c>
      <c r="F55" s="640">
        <f t="shared" si="4"/>
        <v>-3471553.7539999997</v>
      </c>
      <c r="G55" s="640">
        <f t="shared" ref="G55:Z55" si="81">$D55*G629</f>
        <v>-427707.42701391381</v>
      </c>
      <c r="H55" s="640">
        <f t="shared" si="81"/>
        <v>-488751.07694283652</v>
      </c>
      <c r="I55" s="640">
        <f t="shared" si="81"/>
        <v>-465536.240441581</v>
      </c>
      <c r="J55" s="640">
        <f t="shared" si="81"/>
        <v>0</v>
      </c>
      <c r="K55" s="640">
        <f t="shared" si="81"/>
        <v>0</v>
      </c>
      <c r="L55" s="640">
        <f t="shared" si="81"/>
        <v>0</v>
      </c>
      <c r="M55" s="640">
        <f t="shared" si="81"/>
        <v>-5878.0878659013961</v>
      </c>
      <c r="N55" s="640">
        <f t="shared" si="81"/>
        <v>0</v>
      </c>
      <c r="O55" s="640">
        <f t="shared" si="81"/>
        <v>-748.66933576725637</v>
      </c>
      <c r="P55" s="640">
        <f t="shared" si="81"/>
        <v>0</v>
      </c>
      <c r="Q55" s="640">
        <f t="shared" si="81"/>
        <v>0</v>
      </c>
      <c r="R55" s="640">
        <f t="shared" si="81"/>
        <v>0</v>
      </c>
      <c r="S55" s="640">
        <f t="shared" si="81"/>
        <v>0</v>
      </c>
      <c r="T55" s="640">
        <f t="shared" si="81"/>
        <v>0</v>
      </c>
      <c r="U55" s="640">
        <f t="shared" si="81"/>
        <v>0</v>
      </c>
      <c r="V55" s="640">
        <f t="shared" si="81"/>
        <v>0</v>
      </c>
      <c r="W55" s="640">
        <f t="shared" si="81"/>
        <v>0</v>
      </c>
      <c r="X55" s="640">
        <f t="shared" si="81"/>
        <v>0</v>
      </c>
      <c r="Y55" s="640">
        <f t="shared" si="81"/>
        <v>0</v>
      </c>
      <c r="Z55" s="640">
        <f t="shared" si="81"/>
        <v>0</v>
      </c>
      <c r="AA55" s="640">
        <f t="shared" si="6"/>
        <v>-1388621.5015999998</v>
      </c>
      <c r="AB55" s="640">
        <f t="shared" ref="AB55:AU55" si="82">$E55*AB629</f>
        <v>-1739113.3393473558</v>
      </c>
      <c r="AC55" s="640">
        <f t="shared" si="82"/>
        <v>-286212.34878887469</v>
      </c>
      <c r="AD55" s="640">
        <f t="shared" si="82"/>
        <v>-27945.702627087645</v>
      </c>
      <c r="AE55" s="640">
        <f t="shared" si="82"/>
        <v>0</v>
      </c>
      <c r="AF55" s="640">
        <f t="shared" si="82"/>
        <v>0</v>
      </c>
      <c r="AG55" s="640">
        <f t="shared" si="82"/>
        <v>-213.32597425257742</v>
      </c>
      <c r="AH55" s="640">
        <f t="shared" si="82"/>
        <v>-23901.060331861849</v>
      </c>
      <c r="AI55" s="640">
        <f t="shared" si="82"/>
        <v>0</v>
      </c>
      <c r="AJ55" s="640">
        <f t="shared" si="82"/>
        <v>-5546.4753305670138</v>
      </c>
      <c r="AK55" s="640">
        <f t="shared" si="82"/>
        <v>0</v>
      </c>
      <c r="AL55" s="640">
        <f t="shared" si="82"/>
        <v>0</v>
      </c>
      <c r="AM55" s="640">
        <f t="shared" si="82"/>
        <v>0</v>
      </c>
      <c r="AN55" s="640">
        <f t="shared" si="82"/>
        <v>0</v>
      </c>
      <c r="AO55" s="640">
        <f t="shared" si="82"/>
        <v>0</v>
      </c>
      <c r="AP55" s="640">
        <f t="shared" si="82"/>
        <v>0</v>
      </c>
      <c r="AQ55" s="640">
        <f t="shared" si="82"/>
        <v>0</v>
      </c>
      <c r="AR55" s="640">
        <f t="shared" si="82"/>
        <v>0</v>
      </c>
      <c r="AS55" s="640">
        <f t="shared" si="82"/>
        <v>0</v>
      </c>
      <c r="AT55" s="640">
        <f t="shared" si="82"/>
        <v>0</v>
      </c>
      <c r="AU55" s="640">
        <f t="shared" si="82"/>
        <v>0</v>
      </c>
      <c r="AV55" s="640">
        <f t="shared" si="8"/>
        <v>-2082932.2523999996</v>
      </c>
      <c r="AW55" s="640"/>
      <c r="AX55" s="640"/>
      <c r="AY55" s="640"/>
      <c r="AZ55" s="640"/>
      <c r="BA55" s="640"/>
      <c r="BB55" s="640"/>
      <c r="BC55" s="640"/>
      <c r="BD55" s="640"/>
      <c r="BE55" s="640"/>
      <c r="BF55" s="640"/>
      <c r="BG55" s="640"/>
      <c r="BH55" s="640"/>
      <c r="BI55" s="640"/>
      <c r="BJ55" s="640"/>
      <c r="BK55" s="640"/>
      <c r="BL55" s="640"/>
      <c r="BM55" s="640"/>
      <c r="BN55" s="640"/>
      <c r="BO55" s="640"/>
      <c r="BP55" s="640"/>
      <c r="BQ55" s="640"/>
    </row>
    <row r="56" spans="1:69" s="352" customFormat="1" ht="12.75" x14ac:dyDescent="0.2">
      <c r="A56" s="1282">
        <v>1855</v>
      </c>
      <c r="B56" s="376" t="s">
        <v>92</v>
      </c>
      <c r="C56" s="1259">
        <f>'I4 BO ASSETS'!G55</f>
        <v>-2884872.6579999998</v>
      </c>
      <c r="D56" s="640">
        <f t="shared" si="55"/>
        <v>0</v>
      </c>
      <c r="E56" s="640">
        <f t="shared" si="56"/>
        <v>-2884872.6579999998</v>
      </c>
      <c r="F56" s="640">
        <f t="shared" si="4"/>
        <v>-2884872.6579999998</v>
      </c>
      <c r="G56" s="640">
        <f t="shared" ref="G56:Z56" si="83">$D56*G630</f>
        <v>0</v>
      </c>
      <c r="H56" s="640">
        <f t="shared" si="83"/>
        <v>0</v>
      </c>
      <c r="I56" s="640">
        <f t="shared" si="83"/>
        <v>0</v>
      </c>
      <c r="J56" s="640">
        <f t="shared" si="83"/>
        <v>0</v>
      </c>
      <c r="K56" s="640">
        <f t="shared" si="83"/>
        <v>0</v>
      </c>
      <c r="L56" s="640">
        <f t="shared" si="83"/>
        <v>0</v>
      </c>
      <c r="M56" s="640">
        <f t="shared" si="83"/>
        <v>0</v>
      </c>
      <c r="N56" s="640">
        <f t="shared" si="83"/>
        <v>0</v>
      </c>
      <c r="O56" s="640">
        <f t="shared" si="83"/>
        <v>0</v>
      </c>
      <c r="P56" s="640">
        <f t="shared" si="83"/>
        <v>0</v>
      </c>
      <c r="Q56" s="640">
        <f t="shared" si="83"/>
        <v>0</v>
      </c>
      <c r="R56" s="640">
        <f t="shared" si="83"/>
        <v>0</v>
      </c>
      <c r="S56" s="640">
        <f t="shared" si="83"/>
        <v>0</v>
      </c>
      <c r="T56" s="640">
        <f t="shared" si="83"/>
        <v>0</v>
      </c>
      <c r="U56" s="640">
        <f t="shared" si="83"/>
        <v>0</v>
      </c>
      <c r="V56" s="640">
        <f t="shared" si="83"/>
        <v>0</v>
      </c>
      <c r="W56" s="640">
        <f t="shared" si="83"/>
        <v>0</v>
      </c>
      <c r="X56" s="640">
        <f t="shared" si="83"/>
        <v>0</v>
      </c>
      <c r="Y56" s="640">
        <f t="shared" si="83"/>
        <v>0</v>
      </c>
      <c r="Z56" s="640">
        <f t="shared" si="83"/>
        <v>0</v>
      </c>
      <c r="AA56" s="640">
        <f t="shared" si="6"/>
        <v>0</v>
      </c>
      <c r="AB56" s="640">
        <f t="shared" ref="AB56:AU56" si="84">$E56*AB630</f>
        <v>-2654656.8833893007</v>
      </c>
      <c r="AC56" s="640">
        <f t="shared" si="84"/>
        <v>-230215.77461069898</v>
      </c>
      <c r="AD56" s="640">
        <f t="shared" si="84"/>
        <v>0</v>
      </c>
      <c r="AE56" s="640">
        <f t="shared" si="84"/>
        <v>0</v>
      </c>
      <c r="AF56" s="640">
        <f t="shared" si="84"/>
        <v>0</v>
      </c>
      <c r="AG56" s="640">
        <f t="shared" si="84"/>
        <v>0</v>
      </c>
      <c r="AH56" s="640">
        <f t="shared" si="84"/>
        <v>0</v>
      </c>
      <c r="AI56" s="640">
        <f t="shared" si="84"/>
        <v>0</v>
      </c>
      <c r="AJ56" s="640">
        <f t="shared" si="84"/>
        <v>0</v>
      </c>
      <c r="AK56" s="640">
        <f t="shared" si="84"/>
        <v>0</v>
      </c>
      <c r="AL56" s="640">
        <f t="shared" si="84"/>
        <v>0</v>
      </c>
      <c r="AM56" s="640">
        <f t="shared" si="84"/>
        <v>0</v>
      </c>
      <c r="AN56" s="640">
        <f t="shared" si="84"/>
        <v>0</v>
      </c>
      <c r="AO56" s="640">
        <f t="shared" si="84"/>
        <v>0</v>
      </c>
      <c r="AP56" s="640">
        <f t="shared" si="84"/>
        <v>0</v>
      </c>
      <c r="AQ56" s="640">
        <f t="shared" si="84"/>
        <v>0</v>
      </c>
      <c r="AR56" s="640">
        <f t="shared" si="84"/>
        <v>0</v>
      </c>
      <c r="AS56" s="640">
        <f t="shared" si="84"/>
        <v>0</v>
      </c>
      <c r="AT56" s="640">
        <f t="shared" si="84"/>
        <v>0</v>
      </c>
      <c r="AU56" s="640">
        <f t="shared" si="84"/>
        <v>0</v>
      </c>
      <c r="AV56" s="640">
        <f t="shared" si="8"/>
        <v>-2884872.6579999998</v>
      </c>
      <c r="AW56" s="640"/>
      <c r="AX56" s="640"/>
      <c r="AY56" s="640"/>
      <c r="AZ56" s="640"/>
      <c r="BA56" s="640"/>
      <c r="BB56" s="640"/>
      <c r="BC56" s="640"/>
      <c r="BD56" s="640"/>
      <c r="BE56" s="640"/>
      <c r="BF56" s="640"/>
      <c r="BG56" s="640"/>
      <c r="BH56" s="640"/>
      <c r="BI56" s="640"/>
      <c r="BJ56" s="640"/>
      <c r="BK56" s="640"/>
      <c r="BL56" s="640"/>
      <c r="BM56" s="640"/>
      <c r="BN56" s="640"/>
      <c r="BO56" s="640"/>
      <c r="BP56" s="640"/>
      <c r="BQ56" s="640"/>
    </row>
    <row r="57" spans="1:69" s="1284" customFormat="1" ht="12.75" x14ac:dyDescent="0.2">
      <c r="A57" s="1282">
        <v>1860</v>
      </c>
      <c r="B57" s="376" t="s">
        <v>93</v>
      </c>
      <c r="C57" s="1259">
        <f>'I4 BO ASSETS'!G56</f>
        <v>-99664.243000000002</v>
      </c>
      <c r="D57" s="640">
        <f t="shared" si="55"/>
        <v>0</v>
      </c>
      <c r="E57" s="640">
        <f t="shared" si="56"/>
        <v>-99664.243000000002</v>
      </c>
      <c r="F57" s="640">
        <f t="shared" si="4"/>
        <v>-99664.243000000002</v>
      </c>
      <c r="G57" s="640">
        <f t="shared" ref="G57:Z57" si="85">$D57*G631</f>
        <v>0</v>
      </c>
      <c r="H57" s="640">
        <f t="shared" si="85"/>
        <v>0</v>
      </c>
      <c r="I57" s="640">
        <f t="shared" si="85"/>
        <v>0</v>
      </c>
      <c r="J57" s="640">
        <f t="shared" si="85"/>
        <v>0</v>
      </c>
      <c r="K57" s="640">
        <f t="shared" si="85"/>
        <v>0</v>
      </c>
      <c r="L57" s="640">
        <f t="shared" si="85"/>
        <v>0</v>
      </c>
      <c r="M57" s="640">
        <f t="shared" si="85"/>
        <v>0</v>
      </c>
      <c r="N57" s="640">
        <f t="shared" si="85"/>
        <v>0</v>
      </c>
      <c r="O57" s="640">
        <f t="shared" si="85"/>
        <v>0</v>
      </c>
      <c r="P57" s="640">
        <f t="shared" si="85"/>
        <v>0</v>
      </c>
      <c r="Q57" s="640">
        <f t="shared" si="85"/>
        <v>0</v>
      </c>
      <c r="R57" s="640">
        <f t="shared" si="85"/>
        <v>0</v>
      </c>
      <c r="S57" s="640">
        <f t="shared" si="85"/>
        <v>0</v>
      </c>
      <c r="T57" s="640">
        <f t="shared" si="85"/>
        <v>0</v>
      </c>
      <c r="U57" s="640">
        <f t="shared" si="85"/>
        <v>0</v>
      </c>
      <c r="V57" s="640">
        <f t="shared" si="85"/>
        <v>0</v>
      </c>
      <c r="W57" s="640">
        <f t="shared" si="85"/>
        <v>0</v>
      </c>
      <c r="X57" s="640">
        <f t="shared" si="85"/>
        <v>0</v>
      </c>
      <c r="Y57" s="640">
        <f t="shared" si="85"/>
        <v>0</v>
      </c>
      <c r="Z57" s="640">
        <f t="shared" si="85"/>
        <v>0</v>
      </c>
      <c r="AA57" s="640">
        <f t="shared" si="6"/>
        <v>0</v>
      </c>
      <c r="AB57" s="640">
        <f t="shared" ref="AB57:AU57" si="86">$E57*AB631</f>
        <v>-65695.323106364027</v>
      </c>
      <c r="AC57" s="640">
        <f t="shared" si="86"/>
        <v>-18991.395534753112</v>
      </c>
      <c r="AD57" s="640">
        <f t="shared" si="86"/>
        <v>-14855.433494764007</v>
      </c>
      <c r="AE57" s="640">
        <f t="shared" si="86"/>
        <v>0</v>
      </c>
      <c r="AF57" s="640">
        <f t="shared" si="86"/>
        <v>0</v>
      </c>
      <c r="AG57" s="640">
        <f t="shared" si="86"/>
        <v>-122.09086411884762</v>
      </c>
      <c r="AH57" s="640">
        <f t="shared" si="86"/>
        <v>0</v>
      </c>
      <c r="AI57" s="640">
        <f t="shared" si="86"/>
        <v>0</v>
      </c>
      <c r="AJ57" s="640">
        <f t="shared" si="86"/>
        <v>0</v>
      </c>
      <c r="AK57" s="640">
        <f t="shared" si="86"/>
        <v>0</v>
      </c>
      <c r="AL57" s="640">
        <f t="shared" si="86"/>
        <v>0</v>
      </c>
      <c r="AM57" s="640">
        <f t="shared" si="86"/>
        <v>0</v>
      </c>
      <c r="AN57" s="640">
        <f t="shared" si="86"/>
        <v>0</v>
      </c>
      <c r="AO57" s="640">
        <f t="shared" si="86"/>
        <v>0</v>
      </c>
      <c r="AP57" s="640">
        <f t="shared" si="86"/>
        <v>0</v>
      </c>
      <c r="AQ57" s="640">
        <f t="shared" si="86"/>
        <v>0</v>
      </c>
      <c r="AR57" s="640">
        <f t="shared" si="86"/>
        <v>0</v>
      </c>
      <c r="AS57" s="640">
        <f t="shared" si="86"/>
        <v>0</v>
      </c>
      <c r="AT57" s="640">
        <f t="shared" si="86"/>
        <v>0</v>
      </c>
      <c r="AU57" s="640">
        <f t="shared" si="86"/>
        <v>0</v>
      </c>
      <c r="AV57" s="640">
        <f>$E57*AV631</f>
        <v>-99664.243000000002</v>
      </c>
      <c r="AW57" s="640"/>
      <c r="AX57" s="640"/>
      <c r="AY57" s="640"/>
      <c r="AZ57" s="640"/>
      <c r="BA57" s="640"/>
      <c r="BB57" s="640"/>
      <c r="BC57" s="640"/>
      <c r="BD57" s="640"/>
      <c r="BE57" s="640"/>
      <c r="BF57" s="640"/>
      <c r="BG57" s="640"/>
      <c r="BH57" s="640"/>
      <c r="BI57" s="640"/>
      <c r="BJ57" s="640"/>
      <c r="BK57" s="640"/>
      <c r="BL57" s="640"/>
      <c r="BM57" s="640"/>
      <c r="BN57" s="640"/>
      <c r="BO57" s="640"/>
      <c r="BP57" s="640"/>
      <c r="BQ57" s="640"/>
    </row>
    <row r="58" spans="1:69" s="1301" customFormat="1" ht="12.75" x14ac:dyDescent="0.2">
      <c r="A58" s="1296"/>
      <c r="B58" s="1297" t="s">
        <v>908</v>
      </c>
      <c r="C58" s="1298">
        <f t="shared" ref="C58:AV58" si="87">SUM(C18:C57)</f>
        <v>-12419371.609999999</v>
      </c>
      <c r="D58" s="1299">
        <f t="shared" si="87"/>
        <v>-3913174.6836000001</v>
      </c>
      <c r="E58" s="1299">
        <f t="shared" si="87"/>
        <v>-8506196.9264000002</v>
      </c>
      <c r="F58" s="1299">
        <f t="shared" si="87"/>
        <v>-12419371.609999999</v>
      </c>
      <c r="G58" s="1299">
        <f t="shared" si="87"/>
        <v>-1145407.5087160347</v>
      </c>
      <c r="H58" s="1299">
        <f t="shared" si="87"/>
        <v>-1287679.2194397394</v>
      </c>
      <c r="I58" s="1299">
        <f t="shared" si="87"/>
        <v>-1293111.7812898387</v>
      </c>
      <c r="J58" s="1299">
        <f t="shared" si="87"/>
        <v>0</v>
      </c>
      <c r="K58" s="1299">
        <f t="shared" si="87"/>
        <v>0</v>
      </c>
      <c r="L58" s="1299">
        <f t="shared" si="87"/>
        <v>-174698.72783344108</v>
      </c>
      <c r="M58" s="1299">
        <f t="shared" si="87"/>
        <v>-10214.505278839977</v>
      </c>
      <c r="N58" s="1299">
        <f t="shared" si="87"/>
        <v>0</v>
      </c>
      <c r="O58" s="1299">
        <f t="shared" si="87"/>
        <v>-2062.941042106283</v>
      </c>
      <c r="P58" s="1299">
        <f t="shared" si="87"/>
        <v>0</v>
      </c>
      <c r="Q58" s="1299">
        <f t="shared" si="87"/>
        <v>0</v>
      </c>
      <c r="R58" s="1299">
        <f t="shared" si="87"/>
        <v>0</v>
      </c>
      <c r="S58" s="1299">
        <f t="shared" si="87"/>
        <v>0</v>
      </c>
      <c r="T58" s="1299">
        <f t="shared" si="87"/>
        <v>0</v>
      </c>
      <c r="U58" s="1299">
        <f t="shared" si="87"/>
        <v>0</v>
      </c>
      <c r="V58" s="1299">
        <f t="shared" si="87"/>
        <v>0</v>
      </c>
      <c r="W58" s="1299">
        <f t="shared" si="87"/>
        <v>0</v>
      </c>
      <c r="X58" s="1299">
        <f t="shared" si="87"/>
        <v>0</v>
      </c>
      <c r="Y58" s="1299">
        <f t="shared" si="87"/>
        <v>0</v>
      </c>
      <c r="Z58" s="1299">
        <f t="shared" si="87"/>
        <v>0</v>
      </c>
      <c r="AA58" s="1299">
        <f t="shared" si="87"/>
        <v>-3913174.6836000001</v>
      </c>
      <c r="AB58" s="1299">
        <f t="shared" si="87"/>
        <v>-7071431.1987700332</v>
      </c>
      <c r="AC58" s="1299">
        <f t="shared" si="87"/>
        <v>-965280.4184894145</v>
      </c>
      <c r="AD58" s="1299">
        <f t="shared" si="87"/>
        <v>-84772.647556671393</v>
      </c>
      <c r="AE58" s="1299">
        <f t="shared" si="87"/>
        <v>0</v>
      </c>
      <c r="AF58" s="1299">
        <f t="shared" si="87"/>
        <v>0</v>
      </c>
      <c r="AG58" s="1299">
        <f t="shared" si="87"/>
        <v>-655.8100554311178</v>
      </c>
      <c r="AH58" s="1299">
        <f t="shared" si="87"/>
        <v>-370180.15255433042</v>
      </c>
      <c r="AI58" s="1299">
        <f t="shared" si="87"/>
        <v>0</v>
      </c>
      <c r="AJ58" s="1299">
        <f t="shared" si="87"/>
        <v>-13876.698974119023</v>
      </c>
      <c r="AK58" s="1299">
        <f t="shared" si="87"/>
        <v>0</v>
      </c>
      <c r="AL58" s="1299">
        <f t="shared" si="87"/>
        <v>0</v>
      </c>
      <c r="AM58" s="1299">
        <f t="shared" si="87"/>
        <v>0</v>
      </c>
      <c r="AN58" s="1299">
        <f t="shared" si="87"/>
        <v>0</v>
      </c>
      <c r="AO58" s="1299">
        <f t="shared" si="87"/>
        <v>0</v>
      </c>
      <c r="AP58" s="1299">
        <f t="shared" si="87"/>
        <v>0</v>
      </c>
      <c r="AQ58" s="1299">
        <f t="shared" si="87"/>
        <v>0</v>
      </c>
      <c r="AR58" s="1299">
        <f t="shared" si="87"/>
        <v>0</v>
      </c>
      <c r="AS58" s="1299">
        <f t="shared" si="87"/>
        <v>0</v>
      </c>
      <c r="AT58" s="1299">
        <f t="shared" si="87"/>
        <v>0</v>
      </c>
      <c r="AU58" s="1299">
        <f t="shared" si="87"/>
        <v>0</v>
      </c>
      <c r="AV58" s="1299">
        <f t="shared" si="87"/>
        <v>-8506196.9264000002</v>
      </c>
      <c r="AW58" s="1299"/>
      <c r="AX58" s="1299"/>
      <c r="AY58" s="1299"/>
      <c r="AZ58" s="1299"/>
      <c r="BA58" s="1299"/>
      <c r="BB58" s="1299"/>
      <c r="BC58" s="1299"/>
      <c r="BD58" s="1299"/>
      <c r="BE58" s="1299"/>
      <c r="BF58" s="1299"/>
      <c r="BG58" s="1299"/>
      <c r="BH58" s="1299"/>
      <c r="BI58" s="1299"/>
      <c r="BJ58" s="1299"/>
      <c r="BK58" s="1299"/>
      <c r="BL58" s="1299"/>
      <c r="BM58" s="1299"/>
      <c r="BN58" s="1299"/>
      <c r="BO58" s="1299"/>
      <c r="BP58" s="1299"/>
      <c r="BQ58" s="1299"/>
    </row>
    <row r="59" spans="1:69" s="352" customFormat="1" ht="12.75" x14ac:dyDescent="0.2">
      <c r="A59" s="1355" t="s">
        <v>534</v>
      </c>
      <c r="B59" s="1291"/>
      <c r="C59" s="1292"/>
      <c r="D59" s="1293"/>
      <c r="E59" s="1293"/>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row>
    <row r="60" spans="1:69" s="352" customFormat="1" ht="12.75" x14ac:dyDescent="0.2">
      <c r="A60" s="680">
        <v>1905</v>
      </c>
      <c r="B60" s="376" t="s">
        <v>282</v>
      </c>
      <c r="C60" s="1294">
        <f>'I4 BO ASSETS'!G62</f>
        <v>0</v>
      </c>
      <c r="D60" s="640"/>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f t="shared" ref="AW60:BP60" si="88">$C60*AW634</f>
        <v>0</v>
      </c>
      <c r="AX60" s="640">
        <f t="shared" si="88"/>
        <v>0</v>
      </c>
      <c r="AY60" s="640">
        <f t="shared" si="88"/>
        <v>0</v>
      </c>
      <c r="AZ60" s="640">
        <f t="shared" si="88"/>
        <v>0</v>
      </c>
      <c r="BA60" s="640">
        <f t="shared" si="88"/>
        <v>0</v>
      </c>
      <c r="BB60" s="640">
        <f t="shared" si="88"/>
        <v>0</v>
      </c>
      <c r="BC60" s="640">
        <f t="shared" si="88"/>
        <v>0</v>
      </c>
      <c r="BD60" s="640">
        <f t="shared" si="88"/>
        <v>0</v>
      </c>
      <c r="BE60" s="640">
        <f t="shared" si="88"/>
        <v>0</v>
      </c>
      <c r="BF60" s="640">
        <f t="shared" si="88"/>
        <v>0</v>
      </c>
      <c r="BG60" s="640">
        <f t="shared" si="88"/>
        <v>0</v>
      </c>
      <c r="BH60" s="640">
        <f t="shared" si="88"/>
        <v>0</v>
      </c>
      <c r="BI60" s="640">
        <f t="shared" si="88"/>
        <v>0</v>
      </c>
      <c r="BJ60" s="640">
        <f t="shared" si="88"/>
        <v>0</v>
      </c>
      <c r="BK60" s="640">
        <f t="shared" si="88"/>
        <v>0</v>
      </c>
      <c r="BL60" s="640">
        <f t="shared" si="88"/>
        <v>0</v>
      </c>
      <c r="BM60" s="640">
        <f t="shared" si="88"/>
        <v>0</v>
      </c>
      <c r="BN60" s="640">
        <f t="shared" si="88"/>
        <v>0</v>
      </c>
      <c r="BO60" s="640">
        <f t="shared" si="88"/>
        <v>0</v>
      </c>
      <c r="BP60" s="640">
        <f t="shared" si="88"/>
        <v>0</v>
      </c>
      <c r="BQ60" s="640">
        <f>SUM(AW60:BP60)</f>
        <v>0</v>
      </c>
    </row>
    <row r="61" spans="1:69" s="352" customFormat="1" ht="12.75" x14ac:dyDescent="0.2">
      <c r="A61" s="680">
        <v>1906</v>
      </c>
      <c r="B61" s="376" t="s">
        <v>283</v>
      </c>
      <c r="C61" s="1294">
        <f>'I4 BO ASSETS'!G63</f>
        <v>0</v>
      </c>
      <c r="D61" s="640"/>
      <c r="E61" s="640"/>
      <c r="F61" s="640"/>
      <c r="G61" s="640"/>
      <c r="H61" s="640"/>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f t="shared" ref="AW61:BP61" si="89">$C61*AW635</f>
        <v>0</v>
      </c>
      <c r="AX61" s="640">
        <f t="shared" si="89"/>
        <v>0</v>
      </c>
      <c r="AY61" s="640">
        <f t="shared" si="89"/>
        <v>0</v>
      </c>
      <c r="AZ61" s="640">
        <f t="shared" si="89"/>
        <v>0</v>
      </c>
      <c r="BA61" s="640">
        <f t="shared" si="89"/>
        <v>0</v>
      </c>
      <c r="BB61" s="640">
        <f t="shared" si="89"/>
        <v>0</v>
      </c>
      <c r="BC61" s="640">
        <f t="shared" si="89"/>
        <v>0</v>
      </c>
      <c r="BD61" s="640">
        <f t="shared" si="89"/>
        <v>0</v>
      </c>
      <c r="BE61" s="640">
        <f t="shared" si="89"/>
        <v>0</v>
      </c>
      <c r="BF61" s="640">
        <f t="shared" si="89"/>
        <v>0</v>
      </c>
      <c r="BG61" s="640">
        <f t="shared" si="89"/>
        <v>0</v>
      </c>
      <c r="BH61" s="640">
        <f t="shared" si="89"/>
        <v>0</v>
      </c>
      <c r="BI61" s="640">
        <f t="shared" si="89"/>
        <v>0</v>
      </c>
      <c r="BJ61" s="640">
        <f t="shared" si="89"/>
        <v>0</v>
      </c>
      <c r="BK61" s="640">
        <f t="shared" si="89"/>
        <v>0</v>
      </c>
      <c r="BL61" s="640">
        <f t="shared" si="89"/>
        <v>0</v>
      </c>
      <c r="BM61" s="640">
        <f t="shared" si="89"/>
        <v>0</v>
      </c>
      <c r="BN61" s="640">
        <f t="shared" si="89"/>
        <v>0</v>
      </c>
      <c r="BO61" s="640">
        <f t="shared" si="89"/>
        <v>0</v>
      </c>
      <c r="BP61" s="640">
        <f t="shared" si="89"/>
        <v>0</v>
      </c>
      <c r="BQ61" s="640">
        <f t="shared" ref="BQ61:BQ79" si="90">SUM(AW61:BP61)</f>
        <v>0</v>
      </c>
    </row>
    <row r="62" spans="1:69" s="352" customFormat="1" ht="12.75" x14ac:dyDescent="0.2">
      <c r="A62" s="680">
        <v>1908</v>
      </c>
      <c r="B62" s="376" t="s">
        <v>284</v>
      </c>
      <c r="C62" s="1294">
        <f>'I4 BO ASSETS'!G64</f>
        <v>-13000</v>
      </c>
      <c r="D62" s="640"/>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f t="shared" ref="AW62:BP62" si="91">$C62*AW636</f>
        <v>-7293.3184083210563</v>
      </c>
      <c r="AX62" s="640">
        <f t="shared" si="91"/>
        <v>-2694.437361851778</v>
      </c>
      <c r="AY62" s="640">
        <f t="shared" si="91"/>
        <v>-2160.2574669469554</v>
      </c>
      <c r="AZ62" s="640">
        <f t="shared" si="91"/>
        <v>0</v>
      </c>
      <c r="BA62" s="640">
        <f t="shared" si="91"/>
        <v>0</v>
      </c>
      <c r="BB62" s="640">
        <f t="shared" si="91"/>
        <v>-458.66035972132903</v>
      </c>
      <c r="BC62" s="640">
        <f t="shared" si="91"/>
        <v>-377.11650812811683</v>
      </c>
      <c r="BD62" s="640">
        <f t="shared" si="91"/>
        <v>0</v>
      </c>
      <c r="BE62" s="640">
        <f t="shared" si="91"/>
        <v>-16.209895030765527</v>
      </c>
      <c r="BF62" s="640">
        <f t="shared" si="91"/>
        <v>0</v>
      </c>
      <c r="BG62" s="640">
        <f t="shared" si="91"/>
        <v>0</v>
      </c>
      <c r="BH62" s="640">
        <f t="shared" si="91"/>
        <v>0</v>
      </c>
      <c r="BI62" s="640">
        <f t="shared" si="91"/>
        <v>0</v>
      </c>
      <c r="BJ62" s="640">
        <f t="shared" si="91"/>
        <v>0</v>
      </c>
      <c r="BK62" s="640">
        <f t="shared" si="91"/>
        <v>0</v>
      </c>
      <c r="BL62" s="640">
        <f t="shared" si="91"/>
        <v>0</v>
      </c>
      <c r="BM62" s="640">
        <f t="shared" si="91"/>
        <v>0</v>
      </c>
      <c r="BN62" s="640">
        <f t="shared" si="91"/>
        <v>0</v>
      </c>
      <c r="BO62" s="640">
        <f t="shared" si="91"/>
        <v>0</v>
      </c>
      <c r="BP62" s="640">
        <f t="shared" si="91"/>
        <v>0</v>
      </c>
      <c r="BQ62" s="640">
        <f t="shared" si="90"/>
        <v>-13000.000000000002</v>
      </c>
    </row>
    <row r="63" spans="1:69" s="352" customFormat="1" ht="12.75" x14ac:dyDescent="0.2">
      <c r="A63" s="680">
        <v>1910</v>
      </c>
      <c r="B63" s="376" t="s">
        <v>285</v>
      </c>
      <c r="C63" s="1294">
        <f>'I4 BO ASSETS'!G65</f>
        <v>0</v>
      </c>
      <c r="D63" s="640"/>
      <c r="E63" s="640"/>
      <c r="F63" s="640"/>
      <c r="G63" s="640"/>
      <c r="H63" s="640"/>
      <c r="I63" s="640"/>
      <c r="J63" s="640"/>
      <c r="K63" s="640"/>
      <c r="L63" s="640"/>
      <c r="M63" s="640"/>
      <c r="N63" s="640"/>
      <c r="O63" s="640"/>
      <c r="P63" s="640"/>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c r="AR63" s="640"/>
      <c r="AS63" s="640"/>
      <c r="AT63" s="640"/>
      <c r="AU63" s="640"/>
      <c r="AV63" s="640"/>
      <c r="AW63" s="640">
        <f t="shared" ref="AW63:BP63" si="92">$C63*AW637</f>
        <v>0</v>
      </c>
      <c r="AX63" s="640">
        <f t="shared" si="92"/>
        <v>0</v>
      </c>
      <c r="AY63" s="640">
        <f t="shared" si="92"/>
        <v>0</v>
      </c>
      <c r="AZ63" s="640">
        <f t="shared" si="92"/>
        <v>0</v>
      </c>
      <c r="BA63" s="640">
        <f t="shared" si="92"/>
        <v>0</v>
      </c>
      <c r="BB63" s="640">
        <f t="shared" si="92"/>
        <v>0</v>
      </c>
      <c r="BC63" s="640">
        <f t="shared" si="92"/>
        <v>0</v>
      </c>
      <c r="BD63" s="640">
        <f t="shared" si="92"/>
        <v>0</v>
      </c>
      <c r="BE63" s="640">
        <f t="shared" si="92"/>
        <v>0</v>
      </c>
      <c r="BF63" s="640">
        <f t="shared" si="92"/>
        <v>0</v>
      </c>
      <c r="BG63" s="640">
        <f t="shared" si="92"/>
        <v>0</v>
      </c>
      <c r="BH63" s="640">
        <f t="shared" si="92"/>
        <v>0</v>
      </c>
      <c r="BI63" s="640">
        <f t="shared" si="92"/>
        <v>0</v>
      </c>
      <c r="BJ63" s="640">
        <f t="shared" si="92"/>
        <v>0</v>
      </c>
      <c r="BK63" s="640">
        <f t="shared" si="92"/>
        <v>0</v>
      </c>
      <c r="BL63" s="640">
        <f t="shared" si="92"/>
        <v>0</v>
      </c>
      <c r="BM63" s="640">
        <f t="shared" si="92"/>
        <v>0</v>
      </c>
      <c r="BN63" s="640">
        <f t="shared" si="92"/>
        <v>0</v>
      </c>
      <c r="BO63" s="640">
        <f t="shared" si="92"/>
        <v>0</v>
      </c>
      <c r="BP63" s="640">
        <f t="shared" si="92"/>
        <v>0</v>
      </c>
      <c r="BQ63" s="640">
        <f t="shared" si="90"/>
        <v>0</v>
      </c>
    </row>
    <row r="64" spans="1:69" s="352" customFormat="1" ht="12.75" x14ac:dyDescent="0.2">
      <c r="A64" s="680">
        <v>1915</v>
      </c>
      <c r="B64" s="376" t="s">
        <v>509</v>
      </c>
      <c r="C64" s="1294">
        <f>'I4 BO ASSETS'!G66</f>
        <v>0</v>
      </c>
      <c r="D64" s="640"/>
      <c r="E64" s="640"/>
      <c r="F64" s="640"/>
      <c r="G64" s="640"/>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f t="shared" ref="AW64:BP64" si="93">$C64*AW638</f>
        <v>0</v>
      </c>
      <c r="AX64" s="640">
        <f t="shared" si="93"/>
        <v>0</v>
      </c>
      <c r="AY64" s="640">
        <f t="shared" si="93"/>
        <v>0</v>
      </c>
      <c r="AZ64" s="640">
        <f t="shared" si="93"/>
        <v>0</v>
      </c>
      <c r="BA64" s="640">
        <f t="shared" si="93"/>
        <v>0</v>
      </c>
      <c r="BB64" s="640">
        <f t="shared" si="93"/>
        <v>0</v>
      </c>
      <c r="BC64" s="640">
        <f t="shared" si="93"/>
        <v>0</v>
      </c>
      <c r="BD64" s="640">
        <f t="shared" si="93"/>
        <v>0</v>
      </c>
      <c r="BE64" s="640">
        <f t="shared" si="93"/>
        <v>0</v>
      </c>
      <c r="BF64" s="640">
        <f t="shared" si="93"/>
        <v>0</v>
      </c>
      <c r="BG64" s="640">
        <f t="shared" si="93"/>
        <v>0</v>
      </c>
      <c r="BH64" s="640">
        <f t="shared" si="93"/>
        <v>0</v>
      </c>
      <c r="BI64" s="640">
        <f t="shared" si="93"/>
        <v>0</v>
      </c>
      <c r="BJ64" s="640">
        <f t="shared" si="93"/>
        <v>0</v>
      </c>
      <c r="BK64" s="640">
        <f t="shared" si="93"/>
        <v>0</v>
      </c>
      <c r="BL64" s="640">
        <f t="shared" si="93"/>
        <v>0</v>
      </c>
      <c r="BM64" s="640">
        <f t="shared" si="93"/>
        <v>0</v>
      </c>
      <c r="BN64" s="640">
        <f t="shared" si="93"/>
        <v>0</v>
      </c>
      <c r="BO64" s="640">
        <f t="shared" si="93"/>
        <v>0</v>
      </c>
      <c r="BP64" s="640">
        <f t="shared" si="93"/>
        <v>0</v>
      </c>
      <c r="BQ64" s="640">
        <f t="shared" si="90"/>
        <v>0</v>
      </c>
    </row>
    <row r="65" spans="1:69" s="352" customFormat="1" ht="12.75" x14ac:dyDescent="0.2">
      <c r="A65" s="680">
        <v>1920</v>
      </c>
      <c r="B65" s="376" t="s">
        <v>510</v>
      </c>
      <c r="C65" s="1294">
        <f>'I4 BO ASSETS'!G67</f>
        <v>0</v>
      </c>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f t="shared" ref="AW65:BP65" si="94">$C65*AW639</f>
        <v>0</v>
      </c>
      <c r="AX65" s="640">
        <f t="shared" si="94"/>
        <v>0</v>
      </c>
      <c r="AY65" s="640">
        <f t="shared" si="94"/>
        <v>0</v>
      </c>
      <c r="AZ65" s="640">
        <f t="shared" si="94"/>
        <v>0</v>
      </c>
      <c r="BA65" s="640">
        <f t="shared" si="94"/>
        <v>0</v>
      </c>
      <c r="BB65" s="640">
        <f t="shared" si="94"/>
        <v>0</v>
      </c>
      <c r="BC65" s="640">
        <f t="shared" si="94"/>
        <v>0</v>
      </c>
      <c r="BD65" s="640">
        <f t="shared" si="94"/>
        <v>0</v>
      </c>
      <c r="BE65" s="640">
        <f t="shared" si="94"/>
        <v>0</v>
      </c>
      <c r="BF65" s="640">
        <f t="shared" si="94"/>
        <v>0</v>
      </c>
      <c r="BG65" s="640">
        <f t="shared" si="94"/>
        <v>0</v>
      </c>
      <c r="BH65" s="640">
        <f t="shared" si="94"/>
        <v>0</v>
      </c>
      <c r="BI65" s="640">
        <f t="shared" si="94"/>
        <v>0</v>
      </c>
      <c r="BJ65" s="640">
        <f t="shared" si="94"/>
        <v>0</v>
      </c>
      <c r="BK65" s="640">
        <f t="shared" si="94"/>
        <v>0</v>
      </c>
      <c r="BL65" s="640">
        <f t="shared" si="94"/>
        <v>0</v>
      </c>
      <c r="BM65" s="640">
        <f t="shared" si="94"/>
        <v>0</v>
      </c>
      <c r="BN65" s="640">
        <f t="shared" si="94"/>
        <v>0</v>
      </c>
      <c r="BO65" s="640">
        <f t="shared" si="94"/>
        <v>0</v>
      </c>
      <c r="BP65" s="640">
        <f t="shared" si="94"/>
        <v>0</v>
      </c>
      <c r="BQ65" s="640">
        <f t="shared" si="90"/>
        <v>0</v>
      </c>
    </row>
    <row r="66" spans="1:69" s="352" customFormat="1" ht="12.75" x14ac:dyDescent="0.2">
      <c r="A66" s="680">
        <v>1925</v>
      </c>
      <c r="B66" s="376" t="s">
        <v>511</v>
      </c>
      <c r="C66" s="1294">
        <f>'I4 BO ASSETS'!G68</f>
        <v>0</v>
      </c>
      <c r="D66" s="640"/>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f t="shared" ref="AW66:BP66" si="95">$C66*AW640</f>
        <v>0</v>
      </c>
      <c r="AX66" s="640">
        <f t="shared" si="95"/>
        <v>0</v>
      </c>
      <c r="AY66" s="640">
        <f t="shared" si="95"/>
        <v>0</v>
      </c>
      <c r="AZ66" s="640">
        <f t="shared" si="95"/>
        <v>0</v>
      </c>
      <c r="BA66" s="640">
        <f t="shared" si="95"/>
        <v>0</v>
      </c>
      <c r="BB66" s="640">
        <f t="shared" si="95"/>
        <v>0</v>
      </c>
      <c r="BC66" s="640">
        <f t="shared" si="95"/>
        <v>0</v>
      </c>
      <c r="BD66" s="640">
        <f t="shared" si="95"/>
        <v>0</v>
      </c>
      <c r="BE66" s="640">
        <f t="shared" si="95"/>
        <v>0</v>
      </c>
      <c r="BF66" s="640">
        <f t="shared" si="95"/>
        <v>0</v>
      </c>
      <c r="BG66" s="640">
        <f t="shared" si="95"/>
        <v>0</v>
      </c>
      <c r="BH66" s="640">
        <f t="shared" si="95"/>
        <v>0</v>
      </c>
      <c r="BI66" s="640">
        <f t="shared" si="95"/>
        <v>0</v>
      </c>
      <c r="BJ66" s="640">
        <f t="shared" si="95"/>
        <v>0</v>
      </c>
      <c r="BK66" s="640">
        <f t="shared" si="95"/>
        <v>0</v>
      </c>
      <c r="BL66" s="640">
        <f t="shared" si="95"/>
        <v>0</v>
      </c>
      <c r="BM66" s="640">
        <f t="shared" si="95"/>
        <v>0</v>
      </c>
      <c r="BN66" s="640">
        <f t="shared" si="95"/>
        <v>0</v>
      </c>
      <c r="BO66" s="640">
        <f t="shared" si="95"/>
        <v>0</v>
      </c>
      <c r="BP66" s="640">
        <f t="shared" si="95"/>
        <v>0</v>
      </c>
      <c r="BQ66" s="640">
        <f t="shared" si="90"/>
        <v>0</v>
      </c>
    </row>
    <row r="67" spans="1:69" s="352" customFormat="1" ht="12.75" x14ac:dyDescent="0.2">
      <c r="A67" s="680">
        <v>1930</v>
      </c>
      <c r="B67" s="376" t="s">
        <v>512</v>
      </c>
      <c r="C67" s="1294">
        <f>'I4 BO ASSETS'!G69</f>
        <v>-9721.93</v>
      </c>
      <c r="D67" s="640"/>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f t="shared" ref="AW67:BP67" si="96">$C67*AW641</f>
        <v>-5454.2408487237481</v>
      </c>
      <c r="AX67" s="640">
        <f t="shared" si="96"/>
        <v>-2015.0101093313583</v>
      </c>
      <c r="AY67" s="640">
        <f t="shared" si="96"/>
        <v>-1615.5286058181243</v>
      </c>
      <c r="AZ67" s="640">
        <f t="shared" si="96"/>
        <v>0</v>
      </c>
      <c r="BA67" s="640">
        <f t="shared" si="96"/>
        <v>0</v>
      </c>
      <c r="BB67" s="640">
        <f t="shared" si="96"/>
        <v>-343.00491622966001</v>
      </c>
      <c r="BC67" s="640">
        <f t="shared" si="96"/>
        <v>-282.02309952815256</v>
      </c>
      <c r="BD67" s="640">
        <f t="shared" si="96"/>
        <v>0</v>
      </c>
      <c r="BE67" s="640">
        <f t="shared" si="96"/>
        <v>-12.122420368957716</v>
      </c>
      <c r="BF67" s="640">
        <f t="shared" si="96"/>
        <v>0</v>
      </c>
      <c r="BG67" s="640">
        <f t="shared" si="96"/>
        <v>0</v>
      </c>
      <c r="BH67" s="640">
        <f t="shared" si="96"/>
        <v>0</v>
      </c>
      <c r="BI67" s="640">
        <f t="shared" si="96"/>
        <v>0</v>
      </c>
      <c r="BJ67" s="640">
        <f t="shared" si="96"/>
        <v>0</v>
      </c>
      <c r="BK67" s="640">
        <f t="shared" si="96"/>
        <v>0</v>
      </c>
      <c r="BL67" s="640">
        <f t="shared" si="96"/>
        <v>0</v>
      </c>
      <c r="BM67" s="640">
        <f t="shared" si="96"/>
        <v>0</v>
      </c>
      <c r="BN67" s="640">
        <f t="shared" si="96"/>
        <v>0</v>
      </c>
      <c r="BO67" s="640">
        <f t="shared" si="96"/>
        <v>0</v>
      </c>
      <c r="BP67" s="640">
        <f t="shared" si="96"/>
        <v>0</v>
      </c>
      <c r="BQ67" s="640">
        <f t="shared" si="90"/>
        <v>-9721.9300000000021</v>
      </c>
    </row>
    <row r="68" spans="1:69" s="352" customFormat="1" ht="12.75" x14ac:dyDescent="0.2">
      <c r="A68" s="680">
        <v>1935</v>
      </c>
      <c r="B68" s="376" t="s">
        <v>513</v>
      </c>
      <c r="C68" s="1294">
        <f>'I4 BO ASSETS'!G70</f>
        <v>0</v>
      </c>
      <c r="D68" s="640"/>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f t="shared" ref="AW68:BP68" si="97">$C68*AW642</f>
        <v>0</v>
      </c>
      <c r="AX68" s="640">
        <f t="shared" si="97"/>
        <v>0</v>
      </c>
      <c r="AY68" s="640">
        <f t="shared" si="97"/>
        <v>0</v>
      </c>
      <c r="AZ68" s="640">
        <f t="shared" si="97"/>
        <v>0</v>
      </c>
      <c r="BA68" s="640">
        <f t="shared" si="97"/>
        <v>0</v>
      </c>
      <c r="BB68" s="640">
        <f t="shared" si="97"/>
        <v>0</v>
      </c>
      <c r="BC68" s="640">
        <f t="shared" si="97"/>
        <v>0</v>
      </c>
      <c r="BD68" s="640">
        <f t="shared" si="97"/>
        <v>0</v>
      </c>
      <c r="BE68" s="640">
        <f t="shared" si="97"/>
        <v>0</v>
      </c>
      <c r="BF68" s="640">
        <f t="shared" si="97"/>
        <v>0</v>
      </c>
      <c r="BG68" s="640">
        <f t="shared" si="97"/>
        <v>0</v>
      </c>
      <c r="BH68" s="640">
        <f t="shared" si="97"/>
        <v>0</v>
      </c>
      <c r="BI68" s="640">
        <f t="shared" si="97"/>
        <v>0</v>
      </c>
      <c r="BJ68" s="640">
        <f t="shared" si="97"/>
        <v>0</v>
      </c>
      <c r="BK68" s="640">
        <f t="shared" si="97"/>
        <v>0</v>
      </c>
      <c r="BL68" s="640">
        <f t="shared" si="97"/>
        <v>0</v>
      </c>
      <c r="BM68" s="640">
        <f t="shared" si="97"/>
        <v>0</v>
      </c>
      <c r="BN68" s="640">
        <f t="shared" si="97"/>
        <v>0</v>
      </c>
      <c r="BO68" s="640">
        <f t="shared" si="97"/>
        <v>0</v>
      </c>
      <c r="BP68" s="640">
        <f t="shared" si="97"/>
        <v>0</v>
      </c>
      <c r="BQ68" s="640">
        <f t="shared" si="90"/>
        <v>0</v>
      </c>
    </row>
    <row r="69" spans="1:69" s="352" customFormat="1" ht="12.75" x14ac:dyDescent="0.2">
      <c r="A69" s="680">
        <v>1940</v>
      </c>
      <c r="B69" s="376" t="s">
        <v>514</v>
      </c>
      <c r="C69" s="1294">
        <f>'I4 BO ASSETS'!G71</f>
        <v>0</v>
      </c>
      <c r="D69" s="640"/>
      <c r="E69" s="6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f t="shared" ref="AW69:BP69" si="98">$C69*AW643</f>
        <v>0</v>
      </c>
      <c r="AX69" s="640">
        <f t="shared" si="98"/>
        <v>0</v>
      </c>
      <c r="AY69" s="640">
        <f t="shared" si="98"/>
        <v>0</v>
      </c>
      <c r="AZ69" s="640">
        <f t="shared" si="98"/>
        <v>0</v>
      </c>
      <c r="BA69" s="640">
        <f t="shared" si="98"/>
        <v>0</v>
      </c>
      <c r="BB69" s="640">
        <f t="shared" si="98"/>
        <v>0</v>
      </c>
      <c r="BC69" s="640">
        <f t="shared" si="98"/>
        <v>0</v>
      </c>
      <c r="BD69" s="640">
        <f t="shared" si="98"/>
        <v>0</v>
      </c>
      <c r="BE69" s="640">
        <f t="shared" si="98"/>
        <v>0</v>
      </c>
      <c r="BF69" s="640">
        <f t="shared" si="98"/>
        <v>0</v>
      </c>
      <c r="BG69" s="640">
        <f t="shared" si="98"/>
        <v>0</v>
      </c>
      <c r="BH69" s="640">
        <f t="shared" si="98"/>
        <v>0</v>
      </c>
      <c r="BI69" s="640">
        <f t="shared" si="98"/>
        <v>0</v>
      </c>
      <c r="BJ69" s="640">
        <f t="shared" si="98"/>
        <v>0</v>
      </c>
      <c r="BK69" s="640">
        <f t="shared" si="98"/>
        <v>0</v>
      </c>
      <c r="BL69" s="640">
        <f t="shared" si="98"/>
        <v>0</v>
      </c>
      <c r="BM69" s="640">
        <f t="shared" si="98"/>
        <v>0</v>
      </c>
      <c r="BN69" s="640">
        <f t="shared" si="98"/>
        <v>0</v>
      </c>
      <c r="BO69" s="640">
        <f t="shared" si="98"/>
        <v>0</v>
      </c>
      <c r="BP69" s="640">
        <f t="shared" si="98"/>
        <v>0</v>
      </c>
      <c r="BQ69" s="640">
        <f t="shared" si="90"/>
        <v>0</v>
      </c>
    </row>
    <row r="70" spans="1:69" s="352" customFormat="1" ht="12.75" x14ac:dyDescent="0.2">
      <c r="A70" s="680">
        <v>1945</v>
      </c>
      <c r="B70" s="376" t="s">
        <v>515</v>
      </c>
      <c r="C70" s="1294">
        <f>'I4 BO ASSETS'!G72</f>
        <v>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f t="shared" ref="AW70:BP70" si="99">$C70*AW644</f>
        <v>0</v>
      </c>
      <c r="AX70" s="640">
        <f t="shared" si="99"/>
        <v>0</v>
      </c>
      <c r="AY70" s="640">
        <f t="shared" si="99"/>
        <v>0</v>
      </c>
      <c r="AZ70" s="640">
        <f t="shared" si="99"/>
        <v>0</v>
      </c>
      <c r="BA70" s="640">
        <f t="shared" si="99"/>
        <v>0</v>
      </c>
      <c r="BB70" s="640">
        <f t="shared" si="99"/>
        <v>0</v>
      </c>
      <c r="BC70" s="640">
        <f t="shared" si="99"/>
        <v>0</v>
      </c>
      <c r="BD70" s="640">
        <f t="shared" si="99"/>
        <v>0</v>
      </c>
      <c r="BE70" s="640">
        <f t="shared" si="99"/>
        <v>0</v>
      </c>
      <c r="BF70" s="640">
        <f t="shared" si="99"/>
        <v>0</v>
      </c>
      <c r="BG70" s="640">
        <f t="shared" si="99"/>
        <v>0</v>
      </c>
      <c r="BH70" s="640">
        <f t="shared" si="99"/>
        <v>0</v>
      </c>
      <c r="BI70" s="640">
        <f t="shared" si="99"/>
        <v>0</v>
      </c>
      <c r="BJ70" s="640">
        <f t="shared" si="99"/>
        <v>0</v>
      </c>
      <c r="BK70" s="640">
        <f t="shared" si="99"/>
        <v>0</v>
      </c>
      <c r="BL70" s="640">
        <f t="shared" si="99"/>
        <v>0</v>
      </c>
      <c r="BM70" s="640">
        <f t="shared" si="99"/>
        <v>0</v>
      </c>
      <c r="BN70" s="640">
        <f t="shared" si="99"/>
        <v>0</v>
      </c>
      <c r="BO70" s="640">
        <f t="shared" si="99"/>
        <v>0</v>
      </c>
      <c r="BP70" s="640">
        <f t="shared" si="99"/>
        <v>0</v>
      </c>
      <c r="BQ70" s="640">
        <f t="shared" si="90"/>
        <v>0</v>
      </c>
    </row>
    <row r="71" spans="1:69" s="352" customFormat="1" ht="12.75" x14ac:dyDescent="0.2">
      <c r="A71" s="680">
        <v>1950</v>
      </c>
      <c r="B71" s="376" t="s">
        <v>516</v>
      </c>
      <c r="C71" s="1294">
        <f>'I4 BO ASSETS'!G73</f>
        <v>0</v>
      </c>
      <c r="D71" s="640"/>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f t="shared" ref="AW71:BP71" si="100">$C71*AW645</f>
        <v>0</v>
      </c>
      <c r="AX71" s="640">
        <f t="shared" si="100"/>
        <v>0</v>
      </c>
      <c r="AY71" s="640">
        <f t="shared" si="100"/>
        <v>0</v>
      </c>
      <c r="AZ71" s="640">
        <f t="shared" si="100"/>
        <v>0</v>
      </c>
      <c r="BA71" s="640">
        <f t="shared" si="100"/>
        <v>0</v>
      </c>
      <c r="BB71" s="640">
        <f t="shared" si="100"/>
        <v>0</v>
      </c>
      <c r="BC71" s="640">
        <f t="shared" si="100"/>
        <v>0</v>
      </c>
      <c r="BD71" s="640">
        <f t="shared" si="100"/>
        <v>0</v>
      </c>
      <c r="BE71" s="640">
        <f t="shared" si="100"/>
        <v>0</v>
      </c>
      <c r="BF71" s="640">
        <f t="shared" si="100"/>
        <v>0</v>
      </c>
      <c r="BG71" s="640">
        <f t="shared" si="100"/>
        <v>0</v>
      </c>
      <c r="BH71" s="640">
        <f t="shared" si="100"/>
        <v>0</v>
      </c>
      <c r="BI71" s="640">
        <f t="shared" si="100"/>
        <v>0</v>
      </c>
      <c r="BJ71" s="640">
        <f t="shared" si="100"/>
        <v>0</v>
      </c>
      <c r="BK71" s="640">
        <f t="shared" si="100"/>
        <v>0</v>
      </c>
      <c r="BL71" s="640">
        <f t="shared" si="100"/>
        <v>0</v>
      </c>
      <c r="BM71" s="640">
        <f t="shared" si="100"/>
        <v>0</v>
      </c>
      <c r="BN71" s="640">
        <f t="shared" si="100"/>
        <v>0</v>
      </c>
      <c r="BO71" s="640">
        <f t="shared" si="100"/>
        <v>0</v>
      </c>
      <c r="BP71" s="640">
        <f t="shared" si="100"/>
        <v>0</v>
      </c>
      <c r="BQ71" s="640">
        <f t="shared" si="90"/>
        <v>0</v>
      </c>
    </row>
    <row r="72" spans="1:69" s="352" customFormat="1" ht="12.75" x14ac:dyDescent="0.2">
      <c r="A72" s="680">
        <v>1955</v>
      </c>
      <c r="B72" s="376" t="s">
        <v>273</v>
      </c>
      <c r="C72" s="1294">
        <f>'I4 BO ASSETS'!G74</f>
        <v>0</v>
      </c>
      <c r="D72" s="640"/>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f t="shared" ref="AW72:BP72" si="101">$C72*AW646</f>
        <v>0</v>
      </c>
      <c r="AX72" s="640">
        <f t="shared" si="101"/>
        <v>0</v>
      </c>
      <c r="AY72" s="640">
        <f t="shared" si="101"/>
        <v>0</v>
      </c>
      <c r="AZ72" s="640">
        <f t="shared" si="101"/>
        <v>0</v>
      </c>
      <c r="BA72" s="640">
        <f t="shared" si="101"/>
        <v>0</v>
      </c>
      <c r="BB72" s="640">
        <f t="shared" si="101"/>
        <v>0</v>
      </c>
      <c r="BC72" s="640">
        <f t="shared" si="101"/>
        <v>0</v>
      </c>
      <c r="BD72" s="640">
        <f t="shared" si="101"/>
        <v>0</v>
      </c>
      <c r="BE72" s="640">
        <f t="shared" si="101"/>
        <v>0</v>
      </c>
      <c r="BF72" s="640">
        <f t="shared" si="101"/>
        <v>0</v>
      </c>
      <c r="BG72" s="640">
        <f t="shared" si="101"/>
        <v>0</v>
      </c>
      <c r="BH72" s="640">
        <f t="shared" si="101"/>
        <v>0</v>
      </c>
      <c r="BI72" s="640">
        <f t="shared" si="101"/>
        <v>0</v>
      </c>
      <c r="BJ72" s="640">
        <f t="shared" si="101"/>
        <v>0</v>
      </c>
      <c r="BK72" s="640">
        <f t="shared" si="101"/>
        <v>0</v>
      </c>
      <c r="BL72" s="640">
        <f t="shared" si="101"/>
        <v>0</v>
      </c>
      <c r="BM72" s="640">
        <f t="shared" si="101"/>
        <v>0</v>
      </c>
      <c r="BN72" s="640">
        <f t="shared" si="101"/>
        <v>0</v>
      </c>
      <c r="BO72" s="640">
        <f t="shared" si="101"/>
        <v>0</v>
      </c>
      <c r="BP72" s="640">
        <f t="shared" si="101"/>
        <v>0</v>
      </c>
      <c r="BQ72" s="640">
        <f t="shared" si="90"/>
        <v>0</v>
      </c>
    </row>
    <row r="73" spans="1:69" s="352" customFormat="1" ht="12.75" x14ac:dyDescent="0.2">
      <c r="A73" s="680">
        <v>1960</v>
      </c>
      <c r="B73" s="376" t="s">
        <v>274</v>
      </c>
      <c r="C73" s="1294">
        <f>'I4 BO ASSETS'!G75</f>
        <v>0</v>
      </c>
      <c r="D73" s="640"/>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f t="shared" ref="AW73:BP73" si="102">$C73*AW647</f>
        <v>0</v>
      </c>
      <c r="AX73" s="640">
        <f t="shared" si="102"/>
        <v>0</v>
      </c>
      <c r="AY73" s="640">
        <f t="shared" si="102"/>
        <v>0</v>
      </c>
      <c r="AZ73" s="640">
        <f t="shared" si="102"/>
        <v>0</v>
      </c>
      <c r="BA73" s="640">
        <f t="shared" si="102"/>
        <v>0</v>
      </c>
      <c r="BB73" s="640">
        <f t="shared" si="102"/>
        <v>0</v>
      </c>
      <c r="BC73" s="640">
        <f t="shared" si="102"/>
        <v>0</v>
      </c>
      <c r="BD73" s="640">
        <f t="shared" si="102"/>
        <v>0</v>
      </c>
      <c r="BE73" s="640">
        <f t="shared" si="102"/>
        <v>0</v>
      </c>
      <c r="BF73" s="640">
        <f t="shared" si="102"/>
        <v>0</v>
      </c>
      <c r="BG73" s="640">
        <f t="shared" si="102"/>
        <v>0</v>
      </c>
      <c r="BH73" s="640">
        <f t="shared" si="102"/>
        <v>0</v>
      </c>
      <c r="BI73" s="640">
        <f t="shared" si="102"/>
        <v>0</v>
      </c>
      <c r="BJ73" s="640">
        <f t="shared" si="102"/>
        <v>0</v>
      </c>
      <c r="BK73" s="640">
        <f t="shared" si="102"/>
        <v>0</v>
      </c>
      <c r="BL73" s="640">
        <f t="shared" si="102"/>
        <v>0</v>
      </c>
      <c r="BM73" s="640">
        <f t="shared" si="102"/>
        <v>0</v>
      </c>
      <c r="BN73" s="640">
        <f t="shared" si="102"/>
        <v>0</v>
      </c>
      <c r="BO73" s="640">
        <f t="shared" si="102"/>
        <v>0</v>
      </c>
      <c r="BP73" s="640">
        <f t="shared" si="102"/>
        <v>0</v>
      </c>
      <c r="BQ73" s="640">
        <f t="shared" si="90"/>
        <v>0</v>
      </c>
    </row>
    <row r="74" spans="1:69" s="352" customFormat="1" ht="25.5" x14ac:dyDescent="0.2">
      <c r="A74" s="680">
        <v>1970</v>
      </c>
      <c r="B74" s="376" t="s">
        <v>276</v>
      </c>
      <c r="C74" s="1294">
        <f>'I4 BO ASSETS'!G76</f>
        <v>0</v>
      </c>
      <c r="D74" s="640"/>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f t="shared" ref="AW74:BP74" si="103">$C74*AW648</f>
        <v>0</v>
      </c>
      <c r="AX74" s="640">
        <f t="shared" si="103"/>
        <v>0</v>
      </c>
      <c r="AY74" s="640">
        <f t="shared" si="103"/>
        <v>0</v>
      </c>
      <c r="AZ74" s="640">
        <f t="shared" si="103"/>
        <v>0</v>
      </c>
      <c r="BA74" s="640">
        <f t="shared" si="103"/>
        <v>0</v>
      </c>
      <c r="BB74" s="640">
        <f t="shared" si="103"/>
        <v>0</v>
      </c>
      <c r="BC74" s="640">
        <f t="shared" si="103"/>
        <v>0</v>
      </c>
      <c r="BD74" s="640">
        <f t="shared" si="103"/>
        <v>0</v>
      </c>
      <c r="BE74" s="640">
        <f t="shared" si="103"/>
        <v>0</v>
      </c>
      <c r="BF74" s="640">
        <f t="shared" si="103"/>
        <v>0</v>
      </c>
      <c r="BG74" s="640">
        <f t="shared" si="103"/>
        <v>0</v>
      </c>
      <c r="BH74" s="640">
        <f t="shared" si="103"/>
        <v>0</v>
      </c>
      <c r="BI74" s="640">
        <f t="shared" si="103"/>
        <v>0</v>
      </c>
      <c r="BJ74" s="640">
        <f t="shared" si="103"/>
        <v>0</v>
      </c>
      <c r="BK74" s="640">
        <f t="shared" si="103"/>
        <v>0</v>
      </c>
      <c r="BL74" s="640">
        <f t="shared" si="103"/>
        <v>0</v>
      </c>
      <c r="BM74" s="640">
        <f t="shared" si="103"/>
        <v>0</v>
      </c>
      <c r="BN74" s="640">
        <f t="shared" si="103"/>
        <v>0</v>
      </c>
      <c r="BO74" s="640">
        <f t="shared" si="103"/>
        <v>0</v>
      </c>
      <c r="BP74" s="640">
        <f t="shared" si="103"/>
        <v>0</v>
      </c>
      <c r="BQ74" s="640">
        <f t="shared" si="90"/>
        <v>0</v>
      </c>
    </row>
    <row r="75" spans="1:69" s="352" customFormat="1" ht="25.5" x14ac:dyDescent="0.2">
      <c r="A75" s="680">
        <v>1975</v>
      </c>
      <c r="B75" s="376" t="s">
        <v>1546</v>
      </c>
      <c r="C75" s="1294">
        <f>'I4 BO ASSETS'!G77</f>
        <v>0</v>
      </c>
      <c r="D75" s="640"/>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f t="shared" ref="AW75:BP75" si="104">$C75*AW649</f>
        <v>0</v>
      </c>
      <c r="AX75" s="640">
        <f t="shared" si="104"/>
        <v>0</v>
      </c>
      <c r="AY75" s="640">
        <f t="shared" si="104"/>
        <v>0</v>
      </c>
      <c r="AZ75" s="640">
        <f t="shared" si="104"/>
        <v>0</v>
      </c>
      <c r="BA75" s="640">
        <f t="shared" si="104"/>
        <v>0</v>
      </c>
      <c r="BB75" s="640">
        <f t="shared" si="104"/>
        <v>0</v>
      </c>
      <c r="BC75" s="640">
        <f t="shared" si="104"/>
        <v>0</v>
      </c>
      <c r="BD75" s="640">
        <f t="shared" si="104"/>
        <v>0</v>
      </c>
      <c r="BE75" s="640">
        <f t="shared" si="104"/>
        <v>0</v>
      </c>
      <c r="BF75" s="640">
        <f t="shared" si="104"/>
        <v>0</v>
      </c>
      <c r="BG75" s="640">
        <f t="shared" si="104"/>
        <v>0</v>
      </c>
      <c r="BH75" s="640">
        <f t="shared" si="104"/>
        <v>0</v>
      </c>
      <c r="BI75" s="640">
        <f t="shared" si="104"/>
        <v>0</v>
      </c>
      <c r="BJ75" s="640">
        <f t="shared" si="104"/>
        <v>0</v>
      </c>
      <c r="BK75" s="640">
        <f t="shared" si="104"/>
        <v>0</v>
      </c>
      <c r="BL75" s="640">
        <f t="shared" si="104"/>
        <v>0</v>
      </c>
      <c r="BM75" s="640">
        <f t="shared" si="104"/>
        <v>0</v>
      </c>
      <c r="BN75" s="640">
        <f t="shared" si="104"/>
        <v>0</v>
      </c>
      <c r="BO75" s="640">
        <f t="shared" si="104"/>
        <v>0</v>
      </c>
      <c r="BP75" s="640">
        <f t="shared" si="104"/>
        <v>0</v>
      </c>
      <c r="BQ75" s="640">
        <f t="shared" si="90"/>
        <v>0</v>
      </c>
    </row>
    <row r="76" spans="1:69" s="352" customFormat="1" ht="12.75" x14ac:dyDescent="0.2">
      <c r="A76" s="680">
        <v>1980</v>
      </c>
      <c r="B76" s="376" t="s">
        <v>1040</v>
      </c>
      <c r="C76" s="1294">
        <f>'I4 BO ASSETS'!G78</f>
        <v>0</v>
      </c>
      <c r="D76" s="640"/>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f t="shared" ref="AW76:BP76" si="105">$C76*AW650</f>
        <v>0</v>
      </c>
      <c r="AX76" s="640">
        <f t="shared" si="105"/>
        <v>0</v>
      </c>
      <c r="AY76" s="640">
        <f t="shared" si="105"/>
        <v>0</v>
      </c>
      <c r="AZ76" s="640">
        <f t="shared" si="105"/>
        <v>0</v>
      </c>
      <c r="BA76" s="640">
        <f t="shared" si="105"/>
        <v>0</v>
      </c>
      <c r="BB76" s="640">
        <f t="shared" si="105"/>
        <v>0</v>
      </c>
      <c r="BC76" s="640">
        <f t="shared" si="105"/>
        <v>0</v>
      </c>
      <c r="BD76" s="640">
        <f t="shared" si="105"/>
        <v>0</v>
      </c>
      <c r="BE76" s="640">
        <f t="shared" si="105"/>
        <v>0</v>
      </c>
      <c r="BF76" s="640">
        <f t="shared" si="105"/>
        <v>0</v>
      </c>
      <c r="BG76" s="640">
        <f t="shared" si="105"/>
        <v>0</v>
      </c>
      <c r="BH76" s="640">
        <f t="shared" si="105"/>
        <v>0</v>
      </c>
      <c r="BI76" s="640">
        <f t="shared" si="105"/>
        <v>0</v>
      </c>
      <c r="BJ76" s="640">
        <f t="shared" si="105"/>
        <v>0</v>
      </c>
      <c r="BK76" s="640">
        <f t="shared" si="105"/>
        <v>0</v>
      </c>
      <c r="BL76" s="640">
        <f t="shared" si="105"/>
        <v>0</v>
      </c>
      <c r="BM76" s="640">
        <f t="shared" si="105"/>
        <v>0</v>
      </c>
      <c r="BN76" s="640">
        <f t="shared" si="105"/>
        <v>0</v>
      </c>
      <c r="BO76" s="640">
        <f t="shared" si="105"/>
        <v>0</v>
      </c>
      <c r="BP76" s="640">
        <f t="shared" si="105"/>
        <v>0</v>
      </c>
      <c r="BQ76" s="640">
        <f t="shared" si="90"/>
        <v>0</v>
      </c>
    </row>
    <row r="77" spans="1:69" s="352" customFormat="1" ht="12.75" x14ac:dyDescent="0.2">
      <c r="A77" s="680">
        <v>1990</v>
      </c>
      <c r="B77" s="376" t="s">
        <v>1042</v>
      </c>
      <c r="C77" s="1294">
        <f>'I4 BO ASSETS'!G79</f>
        <v>0</v>
      </c>
      <c r="D77" s="640"/>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f t="shared" ref="AW77:BP77" si="106">$C77*AW651</f>
        <v>0</v>
      </c>
      <c r="AX77" s="640">
        <f t="shared" si="106"/>
        <v>0</v>
      </c>
      <c r="AY77" s="640">
        <f t="shared" si="106"/>
        <v>0</v>
      </c>
      <c r="AZ77" s="640">
        <f t="shared" si="106"/>
        <v>0</v>
      </c>
      <c r="BA77" s="640">
        <f t="shared" si="106"/>
        <v>0</v>
      </c>
      <c r="BB77" s="640">
        <f t="shared" si="106"/>
        <v>0</v>
      </c>
      <c r="BC77" s="640">
        <f t="shared" si="106"/>
        <v>0</v>
      </c>
      <c r="BD77" s="640">
        <f t="shared" si="106"/>
        <v>0</v>
      </c>
      <c r="BE77" s="640">
        <f t="shared" si="106"/>
        <v>0</v>
      </c>
      <c r="BF77" s="640">
        <f t="shared" si="106"/>
        <v>0</v>
      </c>
      <c r="BG77" s="640">
        <f t="shared" si="106"/>
        <v>0</v>
      </c>
      <c r="BH77" s="640">
        <f t="shared" si="106"/>
        <v>0</v>
      </c>
      <c r="BI77" s="640">
        <f t="shared" si="106"/>
        <v>0</v>
      </c>
      <c r="BJ77" s="640">
        <f t="shared" si="106"/>
        <v>0</v>
      </c>
      <c r="BK77" s="640">
        <f t="shared" si="106"/>
        <v>0</v>
      </c>
      <c r="BL77" s="640">
        <f t="shared" si="106"/>
        <v>0</v>
      </c>
      <c r="BM77" s="640">
        <f t="shared" si="106"/>
        <v>0</v>
      </c>
      <c r="BN77" s="640">
        <f t="shared" si="106"/>
        <v>0</v>
      </c>
      <c r="BO77" s="640">
        <f t="shared" si="106"/>
        <v>0</v>
      </c>
      <c r="BP77" s="640">
        <f t="shared" si="106"/>
        <v>0</v>
      </c>
      <c r="BQ77" s="640">
        <f t="shared" si="90"/>
        <v>0</v>
      </c>
    </row>
    <row r="78" spans="1:69" s="352" customFormat="1" ht="12.75" x14ac:dyDescent="0.2">
      <c r="A78" s="680">
        <v>2005</v>
      </c>
      <c r="B78" s="376" t="s">
        <v>1044</v>
      </c>
      <c r="C78" s="1294">
        <f>'I4 BO ASSETS'!G80</f>
        <v>0</v>
      </c>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f t="shared" ref="AW78:BP78" si="107">$C78*AW652</f>
        <v>0</v>
      </c>
      <c r="AX78" s="640">
        <f t="shared" si="107"/>
        <v>0</v>
      </c>
      <c r="AY78" s="640">
        <f t="shared" si="107"/>
        <v>0</v>
      </c>
      <c r="AZ78" s="640">
        <f t="shared" si="107"/>
        <v>0</v>
      </c>
      <c r="BA78" s="640">
        <f t="shared" si="107"/>
        <v>0</v>
      </c>
      <c r="BB78" s="640">
        <f t="shared" si="107"/>
        <v>0</v>
      </c>
      <c r="BC78" s="640">
        <f t="shared" si="107"/>
        <v>0</v>
      </c>
      <c r="BD78" s="640">
        <f t="shared" si="107"/>
        <v>0</v>
      </c>
      <c r="BE78" s="640">
        <f t="shared" si="107"/>
        <v>0</v>
      </c>
      <c r="BF78" s="640">
        <f t="shared" si="107"/>
        <v>0</v>
      </c>
      <c r="BG78" s="640">
        <f t="shared" si="107"/>
        <v>0</v>
      </c>
      <c r="BH78" s="640">
        <f t="shared" si="107"/>
        <v>0</v>
      </c>
      <c r="BI78" s="640">
        <f t="shared" si="107"/>
        <v>0</v>
      </c>
      <c r="BJ78" s="640">
        <f t="shared" si="107"/>
        <v>0</v>
      </c>
      <c r="BK78" s="640">
        <f t="shared" si="107"/>
        <v>0</v>
      </c>
      <c r="BL78" s="640">
        <f t="shared" si="107"/>
        <v>0</v>
      </c>
      <c r="BM78" s="640">
        <f t="shared" si="107"/>
        <v>0</v>
      </c>
      <c r="BN78" s="640">
        <f t="shared" si="107"/>
        <v>0</v>
      </c>
      <c r="BO78" s="640">
        <f t="shared" si="107"/>
        <v>0</v>
      </c>
      <c r="BP78" s="640">
        <f t="shared" si="107"/>
        <v>0</v>
      </c>
      <c r="BQ78" s="640">
        <f t="shared" si="90"/>
        <v>0</v>
      </c>
    </row>
    <row r="79" spans="1:69" s="1284" customFormat="1" ht="12.75" x14ac:dyDescent="0.2">
      <c r="A79" s="684">
        <v>2010</v>
      </c>
      <c r="B79" s="683" t="s">
        <v>1045</v>
      </c>
      <c r="C79" s="1294">
        <f>'I4 BO ASSETS'!G81</f>
        <v>0</v>
      </c>
      <c r="D79" s="1099"/>
      <c r="E79" s="1099"/>
      <c r="F79" s="1099"/>
      <c r="G79" s="1099"/>
      <c r="H79" s="1099"/>
      <c r="I79" s="1099"/>
      <c r="J79" s="1099"/>
      <c r="K79" s="1099"/>
      <c r="L79" s="1099"/>
      <c r="M79" s="1099"/>
      <c r="N79" s="1099"/>
      <c r="O79" s="1099"/>
      <c r="P79" s="1099"/>
      <c r="Q79" s="1099"/>
      <c r="R79" s="1099"/>
      <c r="S79" s="1099"/>
      <c r="T79" s="1099"/>
      <c r="U79" s="1099"/>
      <c r="V79" s="1099"/>
      <c r="W79" s="1099"/>
      <c r="X79" s="1099"/>
      <c r="Y79" s="1099"/>
      <c r="Z79" s="1099"/>
      <c r="AA79" s="640"/>
      <c r="AB79" s="1099"/>
      <c r="AC79" s="1099"/>
      <c r="AD79" s="1099"/>
      <c r="AE79" s="1099"/>
      <c r="AF79" s="1099"/>
      <c r="AG79" s="1099"/>
      <c r="AH79" s="1099"/>
      <c r="AI79" s="1099"/>
      <c r="AJ79" s="1099"/>
      <c r="AK79" s="1099"/>
      <c r="AL79" s="1099"/>
      <c r="AM79" s="1099"/>
      <c r="AN79" s="1099"/>
      <c r="AO79" s="1099"/>
      <c r="AP79" s="1099"/>
      <c r="AQ79" s="1099"/>
      <c r="AR79" s="1099"/>
      <c r="AS79" s="1099"/>
      <c r="AT79" s="1099"/>
      <c r="AU79" s="1099"/>
      <c r="AV79" s="1099"/>
      <c r="AW79" s="640">
        <f t="shared" ref="AW79:BP79" si="108">$C79*AW653</f>
        <v>0</v>
      </c>
      <c r="AX79" s="640">
        <f t="shared" si="108"/>
        <v>0</v>
      </c>
      <c r="AY79" s="640">
        <f t="shared" si="108"/>
        <v>0</v>
      </c>
      <c r="AZ79" s="640">
        <f t="shared" si="108"/>
        <v>0</v>
      </c>
      <c r="BA79" s="640">
        <f t="shared" si="108"/>
        <v>0</v>
      </c>
      <c r="BB79" s="640">
        <f t="shared" si="108"/>
        <v>0</v>
      </c>
      <c r="BC79" s="640">
        <f t="shared" si="108"/>
        <v>0</v>
      </c>
      <c r="BD79" s="640">
        <f t="shared" si="108"/>
        <v>0</v>
      </c>
      <c r="BE79" s="640">
        <f t="shared" si="108"/>
        <v>0</v>
      </c>
      <c r="BF79" s="640">
        <f t="shared" si="108"/>
        <v>0</v>
      </c>
      <c r="BG79" s="640">
        <f t="shared" si="108"/>
        <v>0</v>
      </c>
      <c r="BH79" s="640">
        <f t="shared" si="108"/>
        <v>0</v>
      </c>
      <c r="BI79" s="640">
        <f t="shared" si="108"/>
        <v>0</v>
      </c>
      <c r="BJ79" s="640">
        <f t="shared" si="108"/>
        <v>0</v>
      </c>
      <c r="BK79" s="640">
        <f t="shared" si="108"/>
        <v>0</v>
      </c>
      <c r="BL79" s="640">
        <f t="shared" si="108"/>
        <v>0</v>
      </c>
      <c r="BM79" s="640">
        <f t="shared" si="108"/>
        <v>0</v>
      </c>
      <c r="BN79" s="640">
        <f t="shared" si="108"/>
        <v>0</v>
      </c>
      <c r="BO79" s="640">
        <f t="shared" si="108"/>
        <v>0</v>
      </c>
      <c r="BP79" s="640">
        <f t="shared" si="108"/>
        <v>0</v>
      </c>
      <c r="BQ79" s="640">
        <f t="shared" si="90"/>
        <v>0</v>
      </c>
    </row>
    <row r="80" spans="1:69" s="1290" customFormat="1" ht="12.75" x14ac:dyDescent="0.2">
      <c r="A80" s="1285"/>
      <c r="B80" s="1286" t="s">
        <v>908</v>
      </c>
      <c r="C80" s="1287">
        <f>SUM(C60:C79)</f>
        <v>-22721.93</v>
      </c>
      <c r="D80" s="1288"/>
      <c r="E80" s="1288"/>
      <c r="F80" s="1289"/>
      <c r="G80" s="1288"/>
      <c r="H80" s="1288"/>
      <c r="I80" s="1288"/>
      <c r="J80" s="1288"/>
      <c r="K80" s="1288"/>
      <c r="L80" s="1288"/>
      <c r="M80" s="1288"/>
      <c r="N80" s="1288"/>
      <c r="O80" s="1288"/>
      <c r="P80" s="1288"/>
      <c r="Q80" s="1288"/>
      <c r="R80" s="1288"/>
      <c r="S80" s="1288"/>
      <c r="T80" s="1288"/>
      <c r="U80" s="1288"/>
      <c r="V80" s="1288"/>
      <c r="W80" s="1288"/>
      <c r="X80" s="1288"/>
      <c r="Y80" s="1288"/>
      <c r="Z80" s="1288"/>
      <c r="AA80" s="1288"/>
      <c r="AB80" s="1288"/>
      <c r="AC80" s="1288"/>
      <c r="AD80" s="1288"/>
      <c r="AE80" s="1288"/>
      <c r="AF80" s="1288"/>
      <c r="AG80" s="1288"/>
      <c r="AH80" s="1288"/>
      <c r="AI80" s="1288"/>
      <c r="AJ80" s="1288"/>
      <c r="AK80" s="1288"/>
      <c r="AL80" s="1288"/>
      <c r="AM80" s="1288"/>
      <c r="AN80" s="1288"/>
      <c r="AO80" s="1288"/>
      <c r="AP80" s="1288"/>
      <c r="AQ80" s="1288"/>
      <c r="AR80" s="1288"/>
      <c r="AS80" s="1288"/>
      <c r="AT80" s="1288"/>
      <c r="AU80" s="1288"/>
      <c r="AV80" s="1288"/>
      <c r="AW80" s="1288">
        <f>SUM(AW60:AW79)</f>
        <v>-12747.559257044804</v>
      </c>
      <c r="AX80" s="1288">
        <f>SUM(AX60:AX79)</f>
        <v>-4709.4474711831363</v>
      </c>
      <c r="AY80" s="1288">
        <f t="shared" ref="AY80:BQ80" si="109">SUM(AY60:AY79)</f>
        <v>-3775.7860727650796</v>
      </c>
      <c r="AZ80" s="1288">
        <f t="shared" si="109"/>
        <v>0</v>
      </c>
      <c r="BA80" s="1288">
        <f t="shared" si="109"/>
        <v>0</v>
      </c>
      <c r="BB80" s="1288">
        <f t="shared" si="109"/>
        <v>-801.6652759509891</v>
      </c>
      <c r="BC80" s="1288">
        <f t="shared" si="109"/>
        <v>-659.13960765626939</v>
      </c>
      <c r="BD80" s="1288">
        <f t="shared" si="109"/>
        <v>0</v>
      </c>
      <c r="BE80" s="1288">
        <f t="shared" si="109"/>
        <v>-28.332315399723242</v>
      </c>
      <c r="BF80" s="1288">
        <f t="shared" si="109"/>
        <v>0</v>
      </c>
      <c r="BG80" s="1288">
        <f t="shared" si="109"/>
        <v>0</v>
      </c>
      <c r="BH80" s="1288">
        <f t="shared" si="109"/>
        <v>0</v>
      </c>
      <c r="BI80" s="1288">
        <f t="shared" si="109"/>
        <v>0</v>
      </c>
      <c r="BJ80" s="1288">
        <f t="shared" si="109"/>
        <v>0</v>
      </c>
      <c r="BK80" s="1288">
        <f t="shared" si="109"/>
        <v>0</v>
      </c>
      <c r="BL80" s="1288">
        <f t="shared" si="109"/>
        <v>0</v>
      </c>
      <c r="BM80" s="1288">
        <f t="shared" si="109"/>
        <v>0</v>
      </c>
      <c r="BN80" s="1288">
        <f t="shared" si="109"/>
        <v>0</v>
      </c>
      <c r="BO80" s="1288">
        <f t="shared" si="109"/>
        <v>0</v>
      </c>
      <c r="BP80" s="1288">
        <f t="shared" si="109"/>
        <v>0</v>
      </c>
      <c r="BQ80" s="1288">
        <f t="shared" si="109"/>
        <v>-22721.930000000004</v>
      </c>
    </row>
    <row r="81" spans="1:69" s="352" customFormat="1" ht="12.75" x14ac:dyDescent="0.2">
      <c r="C81" s="1295"/>
      <c r="D81" s="640"/>
      <c r="E81" s="640"/>
      <c r="F81" s="640"/>
      <c r="AV81" s="461"/>
      <c r="BQ81" s="461"/>
    </row>
    <row r="82" spans="1:69" s="1214" customFormat="1" ht="13.5" thickBot="1" x14ac:dyDescent="0.25">
      <c r="A82" s="1211"/>
      <c r="B82" s="1212" t="s">
        <v>784</v>
      </c>
      <c r="C82" s="1213">
        <f t="shared" ref="C82:AH82" si="110">C58+C80</f>
        <v>-12442093.539999999</v>
      </c>
      <c r="D82" s="1213">
        <f t="shared" si="110"/>
        <v>-3913174.6836000001</v>
      </c>
      <c r="E82" s="1213">
        <f t="shared" si="110"/>
        <v>-8506196.9264000002</v>
      </c>
      <c r="F82" s="1213">
        <f t="shared" si="110"/>
        <v>-12419371.609999999</v>
      </c>
      <c r="G82" s="1213">
        <f t="shared" si="110"/>
        <v>-1145407.5087160347</v>
      </c>
      <c r="H82" s="1213">
        <f t="shared" si="110"/>
        <v>-1287679.2194397394</v>
      </c>
      <c r="I82" s="1213">
        <f t="shared" si="110"/>
        <v>-1293111.7812898387</v>
      </c>
      <c r="J82" s="1213">
        <f t="shared" si="110"/>
        <v>0</v>
      </c>
      <c r="K82" s="1213">
        <f t="shared" si="110"/>
        <v>0</v>
      </c>
      <c r="L82" s="1213">
        <f t="shared" si="110"/>
        <v>-174698.72783344108</v>
      </c>
      <c r="M82" s="1213">
        <f t="shared" si="110"/>
        <v>-10214.505278839977</v>
      </c>
      <c r="N82" s="1213">
        <f t="shared" si="110"/>
        <v>0</v>
      </c>
      <c r="O82" s="1213">
        <f t="shared" si="110"/>
        <v>-2062.941042106283</v>
      </c>
      <c r="P82" s="1213">
        <f t="shared" si="110"/>
        <v>0</v>
      </c>
      <c r="Q82" s="1213">
        <f t="shared" si="110"/>
        <v>0</v>
      </c>
      <c r="R82" s="1213">
        <f t="shared" si="110"/>
        <v>0</v>
      </c>
      <c r="S82" s="1213">
        <f t="shared" si="110"/>
        <v>0</v>
      </c>
      <c r="T82" s="1213">
        <f t="shared" si="110"/>
        <v>0</v>
      </c>
      <c r="U82" s="1213">
        <f t="shared" si="110"/>
        <v>0</v>
      </c>
      <c r="V82" s="1213">
        <f t="shared" si="110"/>
        <v>0</v>
      </c>
      <c r="W82" s="1213">
        <f t="shared" si="110"/>
        <v>0</v>
      </c>
      <c r="X82" s="1213">
        <f t="shared" si="110"/>
        <v>0</v>
      </c>
      <c r="Y82" s="1213">
        <f t="shared" si="110"/>
        <v>0</v>
      </c>
      <c r="Z82" s="1213">
        <f t="shared" si="110"/>
        <v>0</v>
      </c>
      <c r="AA82" s="1213">
        <f t="shared" si="110"/>
        <v>-3913174.6836000001</v>
      </c>
      <c r="AB82" s="1213">
        <f t="shared" si="110"/>
        <v>-7071431.1987700332</v>
      </c>
      <c r="AC82" s="1213">
        <f t="shared" si="110"/>
        <v>-965280.4184894145</v>
      </c>
      <c r="AD82" s="1213">
        <f t="shared" si="110"/>
        <v>-84772.647556671393</v>
      </c>
      <c r="AE82" s="1213">
        <f t="shared" si="110"/>
        <v>0</v>
      </c>
      <c r="AF82" s="1213">
        <f t="shared" si="110"/>
        <v>0</v>
      </c>
      <c r="AG82" s="1213">
        <f t="shared" si="110"/>
        <v>-655.8100554311178</v>
      </c>
      <c r="AH82" s="1213">
        <f t="shared" si="110"/>
        <v>-370180.15255433042</v>
      </c>
      <c r="AI82" s="1213">
        <f t="shared" ref="AI82:BQ82" si="111">AI58+AI80</f>
        <v>0</v>
      </c>
      <c r="AJ82" s="1213">
        <f t="shared" si="111"/>
        <v>-13876.698974119023</v>
      </c>
      <c r="AK82" s="1213">
        <f t="shared" si="111"/>
        <v>0</v>
      </c>
      <c r="AL82" s="1213">
        <f t="shared" si="111"/>
        <v>0</v>
      </c>
      <c r="AM82" s="1213">
        <f t="shared" si="111"/>
        <v>0</v>
      </c>
      <c r="AN82" s="1213">
        <f t="shared" si="111"/>
        <v>0</v>
      </c>
      <c r="AO82" s="1213">
        <f t="shared" si="111"/>
        <v>0</v>
      </c>
      <c r="AP82" s="1213">
        <f t="shared" si="111"/>
        <v>0</v>
      </c>
      <c r="AQ82" s="1213">
        <f t="shared" si="111"/>
        <v>0</v>
      </c>
      <c r="AR82" s="1213">
        <f t="shared" si="111"/>
        <v>0</v>
      </c>
      <c r="AS82" s="1213">
        <f t="shared" si="111"/>
        <v>0</v>
      </c>
      <c r="AT82" s="1213">
        <f t="shared" si="111"/>
        <v>0</v>
      </c>
      <c r="AU82" s="1213">
        <f t="shared" si="111"/>
        <v>0</v>
      </c>
      <c r="AV82" s="1213">
        <f t="shared" si="111"/>
        <v>-8506196.9264000002</v>
      </c>
      <c r="AW82" s="1213">
        <f t="shared" si="111"/>
        <v>-12747.559257044804</v>
      </c>
      <c r="AX82" s="1213">
        <f t="shared" si="111"/>
        <v>-4709.4474711831363</v>
      </c>
      <c r="AY82" s="1213">
        <f t="shared" si="111"/>
        <v>-3775.7860727650796</v>
      </c>
      <c r="AZ82" s="1213">
        <f t="shared" si="111"/>
        <v>0</v>
      </c>
      <c r="BA82" s="1213">
        <f t="shared" si="111"/>
        <v>0</v>
      </c>
      <c r="BB82" s="1213">
        <f t="shared" si="111"/>
        <v>-801.6652759509891</v>
      </c>
      <c r="BC82" s="1213">
        <f t="shared" si="111"/>
        <v>-659.13960765626939</v>
      </c>
      <c r="BD82" s="1213">
        <f t="shared" si="111"/>
        <v>0</v>
      </c>
      <c r="BE82" s="1213">
        <f t="shared" si="111"/>
        <v>-28.332315399723242</v>
      </c>
      <c r="BF82" s="1213">
        <f t="shared" si="111"/>
        <v>0</v>
      </c>
      <c r="BG82" s="1213">
        <f t="shared" si="111"/>
        <v>0</v>
      </c>
      <c r="BH82" s="1213">
        <f t="shared" si="111"/>
        <v>0</v>
      </c>
      <c r="BI82" s="1213">
        <f t="shared" si="111"/>
        <v>0</v>
      </c>
      <c r="BJ82" s="1213">
        <f t="shared" si="111"/>
        <v>0</v>
      </c>
      <c r="BK82" s="1213">
        <f t="shared" si="111"/>
        <v>0</v>
      </c>
      <c r="BL82" s="1213">
        <f t="shared" si="111"/>
        <v>0</v>
      </c>
      <c r="BM82" s="1213">
        <f t="shared" si="111"/>
        <v>0</v>
      </c>
      <c r="BN82" s="1213">
        <f t="shared" si="111"/>
        <v>0</v>
      </c>
      <c r="BO82" s="1213">
        <f t="shared" si="111"/>
        <v>0</v>
      </c>
      <c r="BP82" s="1213">
        <f t="shared" si="111"/>
        <v>0</v>
      </c>
      <c r="BQ82" s="1213">
        <f t="shared" si="111"/>
        <v>-22721.930000000004</v>
      </c>
    </row>
    <row r="83" spans="1:69" s="352" customFormat="1" ht="13.5" thickTop="1" x14ac:dyDescent="0.2">
      <c r="A83" s="593"/>
      <c r="B83" s="593"/>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c r="AU83" s="1295"/>
      <c r="AV83" s="1295"/>
      <c r="AW83" s="1295"/>
      <c r="AX83" s="1295"/>
      <c r="AY83" s="1295"/>
      <c r="AZ83" s="1295"/>
      <c r="BA83" s="1295"/>
      <c r="BB83" s="1295"/>
      <c r="BC83" s="1295"/>
      <c r="BD83" s="1295"/>
      <c r="BE83" s="1295"/>
      <c r="BF83" s="1295"/>
      <c r="BG83" s="1295"/>
      <c r="BH83" s="1295"/>
      <c r="BI83" s="1295"/>
      <c r="BJ83" s="1295"/>
      <c r="BK83" s="1295"/>
      <c r="BL83" s="1295"/>
      <c r="BM83" s="1295"/>
      <c r="BN83" s="1295"/>
      <c r="BO83" s="1295"/>
      <c r="BP83" s="1295"/>
      <c r="BQ83" s="1295"/>
    </row>
    <row r="84" spans="1:69" s="352" customFormat="1" ht="15.75" x14ac:dyDescent="0.35">
      <c r="A84" s="1742" t="s">
        <v>377</v>
      </c>
      <c r="B84" s="1319"/>
      <c r="C84" s="1320"/>
      <c r="AV84" s="461"/>
    </row>
    <row r="85" spans="1:69" s="1260" customFormat="1" ht="25.5" x14ac:dyDescent="0.2">
      <c r="C85" s="1261"/>
      <c r="D85" s="1262"/>
      <c r="E85" s="1263"/>
      <c r="F85" s="1264"/>
      <c r="G85" s="1265" t="s">
        <v>1129</v>
      </c>
      <c r="H85" s="1265"/>
      <c r="I85" s="1265"/>
      <c r="J85" s="1265"/>
      <c r="K85" s="1265"/>
      <c r="L85" s="1265"/>
      <c r="M85" s="1265"/>
      <c r="N85" s="1265"/>
      <c r="O85" s="1265"/>
      <c r="P85" s="1265"/>
      <c r="Q85" s="1265"/>
      <c r="R85" s="1265"/>
      <c r="S85" s="1265"/>
      <c r="T85" s="1265"/>
      <c r="U85" s="1265"/>
      <c r="V85" s="1265"/>
      <c r="W85" s="1265"/>
      <c r="X85" s="1265"/>
      <c r="Y85" s="1265"/>
      <c r="Z85" s="1265"/>
      <c r="AA85" s="1266"/>
      <c r="AB85" s="1265" t="s">
        <v>1130</v>
      </c>
      <c r="AC85" s="1265"/>
      <c r="AD85" s="1265"/>
      <c r="AE85" s="1265"/>
      <c r="AF85" s="1265"/>
      <c r="AG85" s="1265"/>
      <c r="AH85" s="1265"/>
      <c r="AI85" s="1265"/>
      <c r="AJ85" s="1265"/>
      <c r="AK85" s="1265"/>
      <c r="AL85" s="1265"/>
      <c r="AM85" s="1265"/>
      <c r="AN85" s="1265"/>
      <c r="AO85" s="1265"/>
      <c r="AP85" s="1265"/>
      <c r="AQ85" s="1265"/>
      <c r="AR85" s="1265"/>
      <c r="AS85" s="1265"/>
      <c r="AT85" s="1265"/>
      <c r="AU85" s="1265"/>
      <c r="AV85" s="1266"/>
      <c r="AW85" s="1267" t="s">
        <v>1131</v>
      </c>
      <c r="AX85" s="1265"/>
      <c r="AY85" s="1265"/>
      <c r="AZ85" s="1265"/>
      <c r="BA85" s="1265"/>
      <c r="BB85" s="1265"/>
      <c r="BC85" s="1265"/>
      <c r="BD85" s="1265"/>
      <c r="BE85" s="1265"/>
      <c r="BF85" s="1265"/>
      <c r="BG85" s="1265"/>
      <c r="BH85" s="1265"/>
      <c r="BI85" s="1265"/>
      <c r="BJ85" s="1265"/>
      <c r="BK85" s="1265"/>
      <c r="BL85" s="1265"/>
      <c r="BM85" s="1265"/>
      <c r="BN85" s="1265"/>
      <c r="BO85" s="1265"/>
      <c r="BP85" s="1265"/>
      <c r="BQ85" s="1266"/>
    </row>
    <row r="86" spans="1:69" s="1078" customFormat="1" ht="12.75" x14ac:dyDescent="0.2">
      <c r="A86" s="1268"/>
      <c r="B86" s="1268"/>
      <c r="C86" s="1269"/>
      <c r="D86" s="1270"/>
      <c r="E86" s="1271"/>
      <c r="F86" s="1272"/>
      <c r="G86" s="1273">
        <v>1</v>
      </c>
      <c r="H86" s="1273">
        <v>2</v>
      </c>
      <c r="I86" s="1273">
        <v>3</v>
      </c>
      <c r="J86" s="1273">
        <v>4</v>
      </c>
      <c r="K86" s="1273">
        <v>5</v>
      </c>
      <c r="L86" s="1273">
        <v>6</v>
      </c>
      <c r="M86" s="1273">
        <v>7</v>
      </c>
      <c r="N86" s="1273">
        <v>8</v>
      </c>
      <c r="O86" s="1273">
        <v>9</v>
      </c>
      <c r="P86" s="1273">
        <v>10</v>
      </c>
      <c r="Q86" s="1273">
        <v>11</v>
      </c>
      <c r="R86" s="1273">
        <v>12</v>
      </c>
      <c r="S86" s="1273">
        <v>13</v>
      </c>
      <c r="T86" s="1273">
        <v>14</v>
      </c>
      <c r="U86" s="1273">
        <v>15</v>
      </c>
      <c r="V86" s="1273">
        <v>16</v>
      </c>
      <c r="W86" s="1273">
        <v>17</v>
      </c>
      <c r="X86" s="1273">
        <v>18</v>
      </c>
      <c r="Y86" s="1273">
        <v>19</v>
      </c>
      <c r="Z86" s="1273">
        <v>20</v>
      </c>
      <c r="AA86" s="1274" t="s">
        <v>707</v>
      </c>
      <c r="AB86" s="1273">
        <v>1</v>
      </c>
      <c r="AC86" s="1273">
        <v>2</v>
      </c>
      <c r="AD86" s="1273">
        <v>3</v>
      </c>
      <c r="AE86" s="1273">
        <v>4</v>
      </c>
      <c r="AF86" s="1273">
        <v>5</v>
      </c>
      <c r="AG86" s="1273">
        <v>6</v>
      </c>
      <c r="AH86" s="1273">
        <v>7</v>
      </c>
      <c r="AI86" s="1273">
        <v>8</v>
      </c>
      <c r="AJ86" s="1273">
        <v>9</v>
      </c>
      <c r="AK86" s="1273">
        <v>10</v>
      </c>
      <c r="AL86" s="1273">
        <v>11</v>
      </c>
      <c r="AM86" s="1273">
        <v>12</v>
      </c>
      <c r="AN86" s="1273">
        <v>13</v>
      </c>
      <c r="AO86" s="1273">
        <v>14</v>
      </c>
      <c r="AP86" s="1273">
        <v>15</v>
      </c>
      <c r="AQ86" s="1273">
        <v>16</v>
      </c>
      <c r="AR86" s="1273">
        <v>17</v>
      </c>
      <c r="AS86" s="1273">
        <v>18</v>
      </c>
      <c r="AT86" s="1273">
        <v>19</v>
      </c>
      <c r="AU86" s="1273">
        <v>20</v>
      </c>
      <c r="AV86" s="1274" t="s">
        <v>707</v>
      </c>
      <c r="AW86" s="1275">
        <v>1</v>
      </c>
      <c r="AX86" s="1273">
        <v>2</v>
      </c>
      <c r="AY86" s="1273">
        <v>3</v>
      </c>
      <c r="AZ86" s="1273">
        <v>4</v>
      </c>
      <c r="BA86" s="1273">
        <v>5</v>
      </c>
      <c r="BB86" s="1273">
        <v>6</v>
      </c>
      <c r="BC86" s="1273">
        <v>7</v>
      </c>
      <c r="BD86" s="1273">
        <v>8</v>
      </c>
      <c r="BE86" s="1273">
        <v>9</v>
      </c>
      <c r="BF86" s="1273">
        <v>10</v>
      </c>
      <c r="BG86" s="1273">
        <v>11</v>
      </c>
      <c r="BH86" s="1273">
        <v>12</v>
      </c>
      <c r="BI86" s="1273">
        <v>13</v>
      </c>
      <c r="BJ86" s="1273">
        <v>14</v>
      </c>
      <c r="BK86" s="1273">
        <v>15</v>
      </c>
      <c r="BL86" s="1273">
        <v>16</v>
      </c>
      <c r="BM86" s="1273">
        <v>17</v>
      </c>
      <c r="BN86" s="1273">
        <v>18</v>
      </c>
      <c r="BO86" s="1273">
        <v>19</v>
      </c>
      <c r="BP86" s="1273">
        <v>20</v>
      </c>
      <c r="BQ86" s="1274" t="s">
        <v>707</v>
      </c>
    </row>
    <row r="87" spans="1:69" s="448" customFormat="1" ht="38.25" x14ac:dyDescent="0.2">
      <c r="A87" s="88" t="s">
        <v>1179</v>
      </c>
      <c r="B87" s="88" t="s">
        <v>637</v>
      </c>
      <c r="C87" s="1318" t="s">
        <v>783</v>
      </c>
      <c r="D87" s="1277" t="s">
        <v>308</v>
      </c>
      <c r="E87" s="1278" t="s">
        <v>309</v>
      </c>
      <c r="F87" s="1279" t="s">
        <v>763</v>
      </c>
      <c r="G87" s="854" t="str">
        <f>IF('I2 LDC class'!$D$20="",'I2 LDC class'!$C$20,'I2 LDC class'!$D$20)</f>
        <v>Residential</v>
      </c>
      <c r="H87" s="854" t="str">
        <f>IF('I2 LDC class'!$D$21="",'I2 LDC class'!$C$21,'I2 LDC class'!$D$21)</f>
        <v>GS &lt;50</v>
      </c>
      <c r="I87" s="854" t="str">
        <f>IF('I2 LDC class'!$D$22="",'I2 LDC class'!$C$22,'I2 LDC class'!$D$22)</f>
        <v>GS &gt;50kW</v>
      </c>
      <c r="J87" s="854" t="str">
        <f>IF('I2 LDC class'!$D$23="",'I2 LDC class'!$C$23,'I2 LDC class'!$D$23)</f>
        <v>GS&gt; 50-TOU</v>
      </c>
      <c r="K87" s="854" t="str">
        <f>IF('I2 LDC class'!$D$24="",'I2 LDC class'!$C$24,'I2 LDC class'!$D$24)</f>
        <v>GS &gt;50-Intermediate</v>
      </c>
      <c r="L87" s="854" t="str">
        <f>IF('I2 LDC class'!$D$25="",'I2 LDC class'!$C$25,'I2 LDC class'!$D$25)</f>
        <v>Large User</v>
      </c>
      <c r="M87" s="854" t="str">
        <f>IF('I2 LDC class'!$D$26="",'I2 LDC class'!$C$26,'I2 LDC class'!$D$26)</f>
        <v>Street Light</v>
      </c>
      <c r="N87" s="854" t="str">
        <f>IF('I2 LDC class'!$D$27="",'I2 LDC class'!$C$27,'I2 LDC class'!$D$27)</f>
        <v>Sentinel</v>
      </c>
      <c r="O87" s="854" t="str">
        <f>IF('I2 LDC class'!$D$28="",'I2 LDC class'!$C$28,'I2 LDC class'!$D$28)</f>
        <v>Unmetered Scattered Load</v>
      </c>
      <c r="P87" s="854" t="str">
        <f>IF('I2 LDC class'!$D$29="",'I2 LDC class'!$C$29,'I2 LDC class'!$D$29)</f>
        <v>Embedded Distributor</v>
      </c>
      <c r="Q87" s="854" t="str">
        <f>IF('I2 LDC class'!$D$30="",'I2 LDC class'!$C$30,'I2 LDC class'!$D$30)</f>
        <v>Back-up/Standby Power</v>
      </c>
      <c r="R87" s="854" t="str">
        <f>IF('I2 LDC class'!$D$31="",'I2 LDC class'!$C$31,'I2 LDC class'!$D$31)</f>
        <v>Rate Class 1</v>
      </c>
      <c r="S87" s="854" t="str">
        <f>IF('I2 LDC class'!$D$32="",'I2 LDC class'!$C$32,'I2 LDC class'!$D$32)</f>
        <v>Rate class 2</v>
      </c>
      <c r="T87" s="854" t="str">
        <f>IF('I2 LDC class'!$D$33="",'I2 LDC class'!$C$33,'I2 LDC class'!$D$33)</f>
        <v>Rate class 3</v>
      </c>
      <c r="U87" s="854" t="str">
        <f>IF('I2 LDC class'!$D$34="",'I2 LDC class'!$C$34,'I2 LDC class'!$D$34)</f>
        <v>Rate class 4</v>
      </c>
      <c r="V87" s="854" t="str">
        <f>IF('I2 LDC class'!$D$35="",'I2 LDC class'!$C$35,'I2 LDC class'!$D$35)</f>
        <v>Rate class 5</v>
      </c>
      <c r="W87" s="854" t="str">
        <f>IF('I2 LDC class'!$D$36="",'I2 LDC class'!$C$36,'I2 LDC class'!$D$36)</f>
        <v>Rate class 6</v>
      </c>
      <c r="X87" s="854" t="str">
        <f>IF('I2 LDC class'!$D$37="",'I2 LDC class'!$C$37,'I2 LDC class'!$D$37)</f>
        <v>Rate class 7</v>
      </c>
      <c r="Y87" s="854" t="str">
        <f>IF('I2 LDC class'!$D$38="",'I2 LDC class'!$C$38,'I2 LDC class'!$D$38)</f>
        <v>Rate class 8</v>
      </c>
      <c r="Z87" s="854" t="str">
        <f>IF('I2 LDC class'!$D$39="",'I2 LDC class'!$C$39,'I2 LDC class'!$D$39)</f>
        <v>Rate class 9</v>
      </c>
      <c r="AA87" s="1281" t="s">
        <v>707</v>
      </c>
      <c r="AB87" s="854" t="str">
        <f>IF('I2 LDC class'!$D$20="",'I2 LDC class'!$C$20,'I2 LDC class'!$D$20)</f>
        <v>Residential</v>
      </c>
      <c r="AC87" s="854" t="str">
        <f>IF('I2 LDC class'!$D$21="",'I2 LDC class'!$C$21,'I2 LDC class'!$D$21)</f>
        <v>GS &lt;50</v>
      </c>
      <c r="AD87" s="854" t="str">
        <f>IF('I2 LDC class'!$D$22="",'I2 LDC class'!$C$22,'I2 LDC class'!$D$22)</f>
        <v>GS &gt;50kW</v>
      </c>
      <c r="AE87" s="854" t="str">
        <f>IF('I2 LDC class'!$D$23="",'I2 LDC class'!$C$23,'I2 LDC class'!$D$23)</f>
        <v>GS&gt; 50-TOU</v>
      </c>
      <c r="AF87" s="854" t="str">
        <f>IF('I2 LDC class'!$D$24="",'I2 LDC class'!$C$24,'I2 LDC class'!$D$24)</f>
        <v>GS &gt;50-Intermediate</v>
      </c>
      <c r="AG87" s="854" t="str">
        <f>IF('I2 LDC class'!$D$25="",'I2 LDC class'!$C$25,'I2 LDC class'!$D$25)</f>
        <v>Large User</v>
      </c>
      <c r="AH87" s="854" t="str">
        <f>IF('I2 LDC class'!$D$26="",'I2 LDC class'!$C$26,'I2 LDC class'!$D$26)</f>
        <v>Street Light</v>
      </c>
      <c r="AI87" s="854" t="str">
        <f>IF('I2 LDC class'!$D$27="",'I2 LDC class'!$C$27,'I2 LDC class'!$D$27)</f>
        <v>Sentinel</v>
      </c>
      <c r="AJ87" s="854" t="str">
        <f>IF('I2 LDC class'!$D$28="",'I2 LDC class'!$C$28,'I2 LDC class'!$D$28)</f>
        <v>Unmetered Scattered Load</v>
      </c>
      <c r="AK87" s="854" t="str">
        <f>IF('I2 LDC class'!$D$29="",'I2 LDC class'!$C$29,'I2 LDC class'!$D$29)</f>
        <v>Embedded Distributor</v>
      </c>
      <c r="AL87" s="854" t="str">
        <f>IF('I2 LDC class'!$D$30="",'I2 LDC class'!$C$30,'I2 LDC class'!$D$30)</f>
        <v>Back-up/Standby Power</v>
      </c>
      <c r="AM87" s="854" t="str">
        <f>IF('I2 LDC class'!$D$31="",'I2 LDC class'!$C$31,'I2 LDC class'!$D$31)</f>
        <v>Rate Class 1</v>
      </c>
      <c r="AN87" s="854" t="str">
        <f>IF('I2 LDC class'!$D$32="",'I2 LDC class'!$C$32,'I2 LDC class'!$D$32)</f>
        <v>Rate class 2</v>
      </c>
      <c r="AO87" s="854" t="str">
        <f>IF('I2 LDC class'!$D$33="",'I2 LDC class'!$C$33,'I2 LDC class'!$D$33)</f>
        <v>Rate class 3</v>
      </c>
      <c r="AP87" s="854" t="str">
        <f>IF('I2 LDC class'!$D$34="",'I2 LDC class'!$C$34,'I2 LDC class'!$D$34)</f>
        <v>Rate class 4</v>
      </c>
      <c r="AQ87" s="854" t="str">
        <f>IF('I2 LDC class'!$D$35="",'I2 LDC class'!$C$35,'I2 LDC class'!$D$35)</f>
        <v>Rate class 5</v>
      </c>
      <c r="AR87" s="854" t="str">
        <f>IF('I2 LDC class'!$D$36="",'I2 LDC class'!$C$36,'I2 LDC class'!$D$36)</f>
        <v>Rate class 6</v>
      </c>
      <c r="AS87" s="854" t="str">
        <f>IF('I2 LDC class'!$D$37="",'I2 LDC class'!$C$37,'I2 LDC class'!$D$37)</f>
        <v>Rate class 7</v>
      </c>
      <c r="AT87" s="854" t="str">
        <f>IF('I2 LDC class'!$D$38="",'I2 LDC class'!$C$38,'I2 LDC class'!$D$38)</f>
        <v>Rate class 8</v>
      </c>
      <c r="AU87" s="854" t="str">
        <f>IF('I2 LDC class'!$D$39="",'I2 LDC class'!$C$39,'I2 LDC class'!$D$39)</f>
        <v>Rate class 9</v>
      </c>
      <c r="AV87" s="1281" t="s">
        <v>707</v>
      </c>
      <c r="AW87" s="854" t="str">
        <f>IF('I2 LDC class'!$D$20="",'I2 LDC class'!$C$20,'I2 LDC class'!$D$20)</f>
        <v>Residential</v>
      </c>
      <c r="AX87" s="854" t="str">
        <f>IF('I2 LDC class'!$D$21="",'I2 LDC class'!$C$21,'I2 LDC class'!$D$21)</f>
        <v>GS &lt;50</v>
      </c>
      <c r="AY87" s="854" t="str">
        <f>IF('I2 LDC class'!$D$22="",'I2 LDC class'!$C$22,'I2 LDC class'!$D$22)</f>
        <v>GS &gt;50kW</v>
      </c>
      <c r="AZ87" s="854" t="str">
        <f>IF('I2 LDC class'!$D$23="",'I2 LDC class'!$C$23,'I2 LDC class'!$D$23)</f>
        <v>GS&gt; 50-TOU</v>
      </c>
      <c r="BA87" s="854" t="str">
        <f>IF('I2 LDC class'!$D$24="",'I2 LDC class'!$C$24,'I2 LDC class'!$D$24)</f>
        <v>GS &gt;50-Intermediate</v>
      </c>
      <c r="BB87" s="854" t="str">
        <f>IF('I2 LDC class'!$D$25="",'I2 LDC class'!$C$25,'I2 LDC class'!$D$25)</f>
        <v>Large User</v>
      </c>
      <c r="BC87" s="854" t="str">
        <f>IF('I2 LDC class'!$D$26="",'I2 LDC class'!$C$26,'I2 LDC class'!$D$26)</f>
        <v>Street Light</v>
      </c>
      <c r="BD87" s="854" t="str">
        <f>IF('I2 LDC class'!$D$27="",'I2 LDC class'!$C$27,'I2 LDC class'!$D$27)</f>
        <v>Sentinel</v>
      </c>
      <c r="BE87" s="854" t="str">
        <f>IF('I2 LDC class'!$D$28="",'I2 LDC class'!$C$28,'I2 LDC class'!$D$28)</f>
        <v>Unmetered Scattered Load</v>
      </c>
      <c r="BF87" s="854" t="str">
        <f>IF('I2 LDC class'!$D$29="",'I2 LDC class'!$C$29,'I2 LDC class'!$D$29)</f>
        <v>Embedded Distributor</v>
      </c>
      <c r="BG87" s="854" t="str">
        <f>IF('I2 LDC class'!$D$30="",'I2 LDC class'!$C$30,'I2 LDC class'!$D$30)</f>
        <v>Back-up/Standby Power</v>
      </c>
      <c r="BH87" s="854" t="str">
        <f>IF('I2 LDC class'!$D$31="",'I2 LDC class'!$C$31,'I2 LDC class'!$D$31)</f>
        <v>Rate Class 1</v>
      </c>
      <c r="BI87" s="854" t="str">
        <f>IF('I2 LDC class'!$D$32="",'I2 LDC class'!$C$32,'I2 LDC class'!$D$32)</f>
        <v>Rate class 2</v>
      </c>
      <c r="BJ87" s="854" t="str">
        <f>IF('I2 LDC class'!$D$33="",'I2 LDC class'!$C$33,'I2 LDC class'!$D$33)</f>
        <v>Rate class 3</v>
      </c>
      <c r="BK87" s="854" t="str">
        <f>IF('I2 LDC class'!$D$34="",'I2 LDC class'!$C$34,'I2 LDC class'!$D$34)</f>
        <v>Rate class 4</v>
      </c>
      <c r="BL87" s="854" t="str">
        <f>IF('I2 LDC class'!$D$35="",'I2 LDC class'!$C$35,'I2 LDC class'!$D$35)</f>
        <v>Rate class 5</v>
      </c>
      <c r="BM87" s="854" t="str">
        <f>IF('I2 LDC class'!$D$36="",'I2 LDC class'!$C$36,'I2 LDC class'!$D$36)</f>
        <v>Rate class 6</v>
      </c>
      <c r="BN87" s="854" t="str">
        <f>IF('I2 LDC class'!$D$37="",'I2 LDC class'!$C$37,'I2 LDC class'!$D$37)</f>
        <v>Rate class 7</v>
      </c>
      <c r="BO87" s="854" t="str">
        <f>IF('I2 LDC class'!$D$38="",'I2 LDC class'!$C$38,'I2 LDC class'!$D$38)</f>
        <v>Rate class 8</v>
      </c>
      <c r="BP87" s="854" t="str">
        <f>IF('I2 LDC class'!$D$39="",'I2 LDC class'!$C$39,'I2 LDC class'!$D$39)</f>
        <v>Rate class 9</v>
      </c>
      <c r="BQ87" s="1281" t="s">
        <v>707</v>
      </c>
    </row>
    <row r="88" spans="1:69" s="1323" customFormat="1" ht="12.75" x14ac:dyDescent="0.2">
      <c r="A88" s="219">
        <v>1565</v>
      </c>
      <c r="B88" s="219" t="s">
        <v>649</v>
      </c>
      <c r="C88" s="1321">
        <f>'I4 BO ASSETS'!H17</f>
        <v>0</v>
      </c>
      <c r="D88" s="1322">
        <f t="shared" ref="D88:E107" si="112">$C88*D592</f>
        <v>0</v>
      </c>
      <c r="E88" s="1322">
        <f t="shared" si="112"/>
        <v>0</v>
      </c>
      <c r="F88" s="1322">
        <f>D88+E88</f>
        <v>0</v>
      </c>
      <c r="G88" s="1322">
        <f t="shared" ref="G88:Z88" si="113">$D88*G592</f>
        <v>0</v>
      </c>
      <c r="H88" s="1322">
        <f t="shared" si="113"/>
        <v>0</v>
      </c>
      <c r="I88" s="1322">
        <f t="shared" si="113"/>
        <v>0</v>
      </c>
      <c r="J88" s="1322">
        <f t="shared" si="113"/>
        <v>0</v>
      </c>
      <c r="K88" s="1322">
        <f t="shared" si="113"/>
        <v>0</v>
      </c>
      <c r="L88" s="1322">
        <f t="shared" si="113"/>
        <v>0</v>
      </c>
      <c r="M88" s="1322">
        <f t="shared" si="113"/>
        <v>0</v>
      </c>
      <c r="N88" s="1322">
        <f t="shared" si="113"/>
        <v>0</v>
      </c>
      <c r="O88" s="1322">
        <f t="shared" si="113"/>
        <v>0</v>
      </c>
      <c r="P88" s="1322">
        <f t="shared" si="113"/>
        <v>0</v>
      </c>
      <c r="Q88" s="1322">
        <f t="shared" si="113"/>
        <v>0</v>
      </c>
      <c r="R88" s="1322">
        <f t="shared" si="113"/>
        <v>0</v>
      </c>
      <c r="S88" s="1322">
        <f t="shared" si="113"/>
        <v>0</v>
      </c>
      <c r="T88" s="1322">
        <f t="shared" si="113"/>
        <v>0</v>
      </c>
      <c r="U88" s="1322">
        <f t="shared" si="113"/>
        <v>0</v>
      </c>
      <c r="V88" s="1322">
        <f t="shared" si="113"/>
        <v>0</v>
      </c>
      <c r="W88" s="1322">
        <f t="shared" si="113"/>
        <v>0</v>
      </c>
      <c r="X88" s="1322">
        <f t="shared" si="113"/>
        <v>0</v>
      </c>
      <c r="Y88" s="1322">
        <f t="shared" si="113"/>
        <v>0</v>
      </c>
      <c r="Z88" s="1322">
        <f t="shared" si="113"/>
        <v>0</v>
      </c>
      <c r="AA88" s="1322">
        <f>SUM(G88:Z88)</f>
        <v>0</v>
      </c>
      <c r="AB88" s="1322">
        <f t="shared" ref="AB88:AU88" si="114">$E88*AB592</f>
        <v>0</v>
      </c>
      <c r="AC88" s="1322">
        <f t="shared" si="114"/>
        <v>0</v>
      </c>
      <c r="AD88" s="1322">
        <f t="shared" si="114"/>
        <v>0</v>
      </c>
      <c r="AE88" s="1322">
        <f t="shared" si="114"/>
        <v>0</v>
      </c>
      <c r="AF88" s="1322">
        <f t="shared" si="114"/>
        <v>0</v>
      </c>
      <c r="AG88" s="1322">
        <f t="shared" si="114"/>
        <v>0</v>
      </c>
      <c r="AH88" s="1322">
        <f t="shared" si="114"/>
        <v>0</v>
      </c>
      <c r="AI88" s="1322">
        <f t="shared" si="114"/>
        <v>0</v>
      </c>
      <c r="AJ88" s="1322">
        <f t="shared" si="114"/>
        <v>0</v>
      </c>
      <c r="AK88" s="1322">
        <f t="shared" si="114"/>
        <v>0</v>
      </c>
      <c r="AL88" s="1322">
        <f t="shared" si="114"/>
        <v>0</v>
      </c>
      <c r="AM88" s="1322">
        <f t="shared" si="114"/>
        <v>0</v>
      </c>
      <c r="AN88" s="1322">
        <f t="shared" si="114"/>
        <v>0</v>
      </c>
      <c r="AO88" s="1322">
        <f t="shared" si="114"/>
        <v>0</v>
      </c>
      <c r="AP88" s="1322">
        <f t="shared" si="114"/>
        <v>0</v>
      </c>
      <c r="AQ88" s="1322">
        <f t="shared" si="114"/>
        <v>0</v>
      </c>
      <c r="AR88" s="1322">
        <f t="shared" si="114"/>
        <v>0</v>
      </c>
      <c r="AS88" s="1322">
        <f t="shared" si="114"/>
        <v>0</v>
      </c>
      <c r="AT88" s="1322">
        <f t="shared" si="114"/>
        <v>0</v>
      </c>
      <c r="AU88" s="1322">
        <f t="shared" si="114"/>
        <v>0</v>
      </c>
      <c r="AV88" s="1322">
        <f>SUM(AB88:AU88)</f>
        <v>0</v>
      </c>
      <c r="AW88" s="1322"/>
      <c r="AX88" s="1322"/>
      <c r="AY88" s="1322"/>
      <c r="AZ88" s="1322"/>
      <c r="BA88" s="1322"/>
      <c r="BB88" s="1322"/>
      <c r="BC88" s="1322"/>
      <c r="BD88" s="1322"/>
      <c r="BE88" s="1322"/>
      <c r="BF88" s="1322"/>
      <c r="BG88" s="1322"/>
      <c r="BH88" s="1322"/>
      <c r="BI88" s="1322"/>
      <c r="BJ88" s="1322"/>
      <c r="BK88" s="1322"/>
      <c r="BL88" s="1322"/>
      <c r="BM88" s="1322"/>
      <c r="BN88" s="1322"/>
      <c r="BO88" s="1322"/>
      <c r="BP88" s="1322"/>
      <c r="BQ88" s="1322"/>
    </row>
    <row r="89" spans="1:69" s="1323" customFormat="1" ht="12.75" x14ac:dyDescent="0.2">
      <c r="A89" s="1282">
        <v>1805</v>
      </c>
      <c r="B89" s="219" t="s">
        <v>282</v>
      </c>
      <c r="C89" s="1321">
        <f>'I4 BO ASSETS'!H18</f>
        <v>0</v>
      </c>
      <c r="D89" s="1322">
        <f t="shared" si="112"/>
        <v>0</v>
      </c>
      <c r="E89" s="1322">
        <f t="shared" si="112"/>
        <v>0</v>
      </c>
      <c r="F89" s="1322">
        <f t="shared" ref="F89:F127" si="115">D89+E89</f>
        <v>0</v>
      </c>
      <c r="G89" s="1322">
        <f t="shared" ref="G89:Z89" si="116">$D89*G593</f>
        <v>0</v>
      </c>
      <c r="H89" s="1322">
        <f t="shared" si="116"/>
        <v>0</v>
      </c>
      <c r="I89" s="1322">
        <f t="shared" si="116"/>
        <v>0</v>
      </c>
      <c r="J89" s="1322">
        <f t="shared" si="116"/>
        <v>0</v>
      </c>
      <c r="K89" s="1322">
        <f t="shared" si="116"/>
        <v>0</v>
      </c>
      <c r="L89" s="1322">
        <f t="shared" si="116"/>
        <v>0</v>
      </c>
      <c r="M89" s="1322">
        <f t="shared" si="116"/>
        <v>0</v>
      </c>
      <c r="N89" s="1322">
        <f t="shared" si="116"/>
        <v>0</v>
      </c>
      <c r="O89" s="1322">
        <f t="shared" si="116"/>
        <v>0</v>
      </c>
      <c r="P89" s="1322">
        <f t="shared" si="116"/>
        <v>0</v>
      </c>
      <c r="Q89" s="1322">
        <f t="shared" si="116"/>
        <v>0</v>
      </c>
      <c r="R89" s="1322">
        <f t="shared" si="116"/>
        <v>0</v>
      </c>
      <c r="S89" s="1322">
        <f t="shared" si="116"/>
        <v>0</v>
      </c>
      <c r="T89" s="1322">
        <f t="shared" si="116"/>
        <v>0</v>
      </c>
      <c r="U89" s="1322">
        <f t="shared" si="116"/>
        <v>0</v>
      </c>
      <c r="V89" s="1322">
        <f t="shared" si="116"/>
        <v>0</v>
      </c>
      <c r="W89" s="1322">
        <f t="shared" si="116"/>
        <v>0</v>
      </c>
      <c r="X89" s="1322">
        <f t="shared" si="116"/>
        <v>0</v>
      </c>
      <c r="Y89" s="1322">
        <f t="shared" si="116"/>
        <v>0</v>
      </c>
      <c r="Z89" s="1322">
        <f t="shared" si="116"/>
        <v>0</v>
      </c>
      <c r="AA89" s="1322">
        <f t="shared" ref="AA89:AA127" si="117">SUM(G89:Z89)</f>
        <v>0</v>
      </c>
      <c r="AB89" s="1322">
        <f t="shared" ref="AB89:AU89" si="118">$E89*AB593</f>
        <v>0</v>
      </c>
      <c r="AC89" s="1322">
        <f t="shared" si="118"/>
        <v>0</v>
      </c>
      <c r="AD89" s="1322">
        <f t="shared" si="118"/>
        <v>0</v>
      </c>
      <c r="AE89" s="1322">
        <f t="shared" si="118"/>
        <v>0</v>
      </c>
      <c r="AF89" s="1322">
        <f t="shared" si="118"/>
        <v>0</v>
      </c>
      <c r="AG89" s="1322">
        <f t="shared" si="118"/>
        <v>0</v>
      </c>
      <c r="AH89" s="1322">
        <f t="shared" si="118"/>
        <v>0</v>
      </c>
      <c r="AI89" s="1322">
        <f t="shared" si="118"/>
        <v>0</v>
      </c>
      <c r="AJ89" s="1322">
        <f t="shared" si="118"/>
        <v>0</v>
      </c>
      <c r="AK89" s="1322">
        <f t="shared" si="118"/>
        <v>0</v>
      </c>
      <c r="AL89" s="1322">
        <f t="shared" si="118"/>
        <v>0</v>
      </c>
      <c r="AM89" s="1322">
        <f t="shared" si="118"/>
        <v>0</v>
      </c>
      <c r="AN89" s="1322">
        <f t="shared" si="118"/>
        <v>0</v>
      </c>
      <c r="AO89" s="1322">
        <f t="shared" si="118"/>
        <v>0</v>
      </c>
      <c r="AP89" s="1322">
        <f t="shared" si="118"/>
        <v>0</v>
      </c>
      <c r="AQ89" s="1322">
        <f t="shared" si="118"/>
        <v>0</v>
      </c>
      <c r="AR89" s="1322">
        <f t="shared" si="118"/>
        <v>0</v>
      </c>
      <c r="AS89" s="1322">
        <f t="shared" si="118"/>
        <v>0</v>
      </c>
      <c r="AT89" s="1322">
        <f t="shared" si="118"/>
        <v>0</v>
      </c>
      <c r="AU89" s="1322">
        <f t="shared" si="118"/>
        <v>0</v>
      </c>
      <c r="AV89" s="1322">
        <f t="shared" ref="AV89:AV127" si="119">SUM(AB89:AU89)</f>
        <v>0</v>
      </c>
      <c r="AW89" s="1322"/>
      <c r="AX89" s="1322"/>
      <c r="AY89" s="1322"/>
      <c r="AZ89" s="1322"/>
      <c r="BA89" s="1322"/>
      <c r="BB89" s="1322"/>
      <c r="BC89" s="1322"/>
      <c r="BD89" s="1322"/>
      <c r="BE89" s="1322"/>
      <c r="BF89" s="1322"/>
      <c r="BG89" s="1322"/>
      <c r="BH89" s="1322"/>
      <c r="BI89" s="1322"/>
      <c r="BJ89" s="1322"/>
      <c r="BK89" s="1322"/>
      <c r="BL89" s="1322"/>
      <c r="BM89" s="1322"/>
      <c r="BN89" s="1322"/>
      <c r="BO89" s="1322"/>
      <c r="BP89" s="1322"/>
      <c r="BQ89" s="1322"/>
    </row>
    <row r="90" spans="1:69" s="1323" customFormat="1" ht="12.75" x14ac:dyDescent="0.2">
      <c r="A90" s="1282" t="s">
        <v>815</v>
      </c>
      <c r="B90" s="219" t="s">
        <v>340</v>
      </c>
      <c r="C90" s="1321">
        <f>'I4 BO ASSETS'!H19</f>
        <v>0</v>
      </c>
      <c r="D90" s="1322">
        <f t="shared" si="112"/>
        <v>0</v>
      </c>
      <c r="E90" s="1322">
        <f t="shared" si="112"/>
        <v>0</v>
      </c>
      <c r="F90" s="1322">
        <f t="shared" si="115"/>
        <v>0</v>
      </c>
      <c r="G90" s="1322">
        <f t="shared" ref="G90:Z90" si="120">$D90*G594</f>
        <v>0</v>
      </c>
      <c r="H90" s="1322">
        <f t="shared" si="120"/>
        <v>0</v>
      </c>
      <c r="I90" s="1322">
        <f t="shared" si="120"/>
        <v>0</v>
      </c>
      <c r="J90" s="1322">
        <f t="shared" si="120"/>
        <v>0</v>
      </c>
      <c r="K90" s="1322">
        <f t="shared" si="120"/>
        <v>0</v>
      </c>
      <c r="L90" s="1322">
        <f t="shared" si="120"/>
        <v>0</v>
      </c>
      <c r="M90" s="1322">
        <f t="shared" si="120"/>
        <v>0</v>
      </c>
      <c r="N90" s="1322">
        <f t="shared" si="120"/>
        <v>0</v>
      </c>
      <c r="O90" s="1322">
        <f t="shared" si="120"/>
        <v>0</v>
      </c>
      <c r="P90" s="1322">
        <f t="shared" si="120"/>
        <v>0</v>
      </c>
      <c r="Q90" s="1322">
        <f t="shared" si="120"/>
        <v>0</v>
      </c>
      <c r="R90" s="1322">
        <f t="shared" si="120"/>
        <v>0</v>
      </c>
      <c r="S90" s="1322">
        <f t="shared" si="120"/>
        <v>0</v>
      </c>
      <c r="T90" s="1322">
        <f t="shared" si="120"/>
        <v>0</v>
      </c>
      <c r="U90" s="1322">
        <f t="shared" si="120"/>
        <v>0</v>
      </c>
      <c r="V90" s="1322">
        <f t="shared" si="120"/>
        <v>0</v>
      </c>
      <c r="W90" s="1322">
        <f t="shared" si="120"/>
        <v>0</v>
      </c>
      <c r="X90" s="1322">
        <f t="shared" si="120"/>
        <v>0</v>
      </c>
      <c r="Y90" s="1322">
        <f t="shared" si="120"/>
        <v>0</v>
      </c>
      <c r="Z90" s="1322">
        <f t="shared" si="120"/>
        <v>0</v>
      </c>
      <c r="AA90" s="1322">
        <f t="shared" si="117"/>
        <v>0</v>
      </c>
      <c r="AB90" s="1322">
        <f t="shared" ref="AB90:AU90" si="121">$E90*AB594</f>
        <v>0</v>
      </c>
      <c r="AC90" s="1322">
        <f t="shared" si="121"/>
        <v>0</v>
      </c>
      <c r="AD90" s="1322">
        <f t="shared" si="121"/>
        <v>0</v>
      </c>
      <c r="AE90" s="1322">
        <f t="shared" si="121"/>
        <v>0</v>
      </c>
      <c r="AF90" s="1322">
        <f t="shared" si="121"/>
        <v>0</v>
      </c>
      <c r="AG90" s="1322">
        <f t="shared" si="121"/>
        <v>0</v>
      </c>
      <c r="AH90" s="1322">
        <f t="shared" si="121"/>
        <v>0</v>
      </c>
      <c r="AI90" s="1322">
        <f t="shared" si="121"/>
        <v>0</v>
      </c>
      <c r="AJ90" s="1322">
        <f t="shared" si="121"/>
        <v>0</v>
      </c>
      <c r="AK90" s="1322">
        <f t="shared" si="121"/>
        <v>0</v>
      </c>
      <c r="AL90" s="1322">
        <f t="shared" si="121"/>
        <v>0</v>
      </c>
      <c r="AM90" s="1322">
        <f t="shared" si="121"/>
        <v>0</v>
      </c>
      <c r="AN90" s="1322">
        <f t="shared" si="121"/>
        <v>0</v>
      </c>
      <c r="AO90" s="1322">
        <f t="shared" si="121"/>
        <v>0</v>
      </c>
      <c r="AP90" s="1322">
        <f t="shared" si="121"/>
        <v>0</v>
      </c>
      <c r="AQ90" s="1322">
        <f t="shared" si="121"/>
        <v>0</v>
      </c>
      <c r="AR90" s="1322">
        <f t="shared" si="121"/>
        <v>0</v>
      </c>
      <c r="AS90" s="1322">
        <f t="shared" si="121"/>
        <v>0</v>
      </c>
      <c r="AT90" s="1322">
        <f t="shared" si="121"/>
        <v>0</v>
      </c>
      <c r="AU90" s="1322">
        <f t="shared" si="121"/>
        <v>0</v>
      </c>
      <c r="AV90" s="1322">
        <f t="shared" si="119"/>
        <v>0</v>
      </c>
      <c r="AW90" s="1322"/>
      <c r="AX90" s="1322"/>
      <c r="AY90" s="1322"/>
      <c r="AZ90" s="1322"/>
      <c r="BA90" s="1322"/>
      <c r="BB90" s="1322"/>
      <c r="BC90" s="1322"/>
      <c r="BD90" s="1322"/>
      <c r="BE90" s="1322"/>
      <c r="BF90" s="1322"/>
      <c r="BG90" s="1322"/>
      <c r="BH90" s="1322"/>
      <c r="BI90" s="1322"/>
      <c r="BJ90" s="1322"/>
      <c r="BK90" s="1322"/>
      <c r="BL90" s="1322"/>
      <c r="BM90" s="1322"/>
      <c r="BN90" s="1322"/>
      <c r="BO90" s="1322"/>
      <c r="BP90" s="1322"/>
      <c r="BQ90" s="1322"/>
    </row>
    <row r="91" spans="1:69" s="1323" customFormat="1" ht="12.75" x14ac:dyDescent="0.2">
      <c r="A91" s="1282" t="s">
        <v>816</v>
      </c>
      <c r="B91" s="219" t="s">
        <v>342</v>
      </c>
      <c r="C91" s="1321">
        <f>'I4 BO ASSETS'!H20</f>
        <v>0</v>
      </c>
      <c r="D91" s="1322">
        <f t="shared" si="112"/>
        <v>0</v>
      </c>
      <c r="E91" s="1322">
        <f t="shared" si="112"/>
        <v>0</v>
      </c>
      <c r="F91" s="1322">
        <f t="shared" si="115"/>
        <v>0</v>
      </c>
      <c r="G91" s="1322">
        <f t="shared" ref="G91:Z91" si="122">$D91*G595</f>
        <v>0</v>
      </c>
      <c r="H91" s="1322">
        <f t="shared" si="122"/>
        <v>0</v>
      </c>
      <c r="I91" s="1322">
        <f t="shared" si="122"/>
        <v>0</v>
      </c>
      <c r="J91" s="1322">
        <f t="shared" si="122"/>
        <v>0</v>
      </c>
      <c r="K91" s="1322">
        <f t="shared" si="122"/>
        <v>0</v>
      </c>
      <c r="L91" s="1322">
        <f t="shared" si="122"/>
        <v>0</v>
      </c>
      <c r="M91" s="1322">
        <f t="shared" si="122"/>
        <v>0</v>
      </c>
      <c r="N91" s="1322">
        <f t="shared" si="122"/>
        <v>0</v>
      </c>
      <c r="O91" s="1322">
        <f t="shared" si="122"/>
        <v>0</v>
      </c>
      <c r="P91" s="1322">
        <f t="shared" si="122"/>
        <v>0</v>
      </c>
      <c r="Q91" s="1322">
        <f t="shared" si="122"/>
        <v>0</v>
      </c>
      <c r="R91" s="1322">
        <f t="shared" si="122"/>
        <v>0</v>
      </c>
      <c r="S91" s="1322">
        <f t="shared" si="122"/>
        <v>0</v>
      </c>
      <c r="T91" s="1322">
        <f t="shared" si="122"/>
        <v>0</v>
      </c>
      <c r="U91" s="1322">
        <f t="shared" si="122"/>
        <v>0</v>
      </c>
      <c r="V91" s="1322">
        <f t="shared" si="122"/>
        <v>0</v>
      </c>
      <c r="W91" s="1322">
        <f t="shared" si="122"/>
        <v>0</v>
      </c>
      <c r="X91" s="1322">
        <f t="shared" si="122"/>
        <v>0</v>
      </c>
      <c r="Y91" s="1322">
        <f t="shared" si="122"/>
        <v>0</v>
      </c>
      <c r="Z91" s="1322">
        <f t="shared" si="122"/>
        <v>0</v>
      </c>
      <c r="AA91" s="1322">
        <f t="shared" si="117"/>
        <v>0</v>
      </c>
      <c r="AB91" s="1322">
        <f t="shared" ref="AB91:AU91" si="123">$E91*AB595</f>
        <v>0</v>
      </c>
      <c r="AC91" s="1322">
        <f t="shared" si="123"/>
        <v>0</v>
      </c>
      <c r="AD91" s="1322">
        <f t="shared" si="123"/>
        <v>0</v>
      </c>
      <c r="AE91" s="1322">
        <f t="shared" si="123"/>
        <v>0</v>
      </c>
      <c r="AF91" s="1322">
        <f t="shared" si="123"/>
        <v>0</v>
      </c>
      <c r="AG91" s="1322">
        <f t="shared" si="123"/>
        <v>0</v>
      </c>
      <c r="AH91" s="1322">
        <f t="shared" si="123"/>
        <v>0</v>
      </c>
      <c r="AI91" s="1322">
        <f t="shared" si="123"/>
        <v>0</v>
      </c>
      <c r="AJ91" s="1322">
        <f t="shared" si="123"/>
        <v>0</v>
      </c>
      <c r="AK91" s="1322">
        <f t="shared" si="123"/>
        <v>0</v>
      </c>
      <c r="AL91" s="1322">
        <f t="shared" si="123"/>
        <v>0</v>
      </c>
      <c r="AM91" s="1322">
        <f t="shared" si="123"/>
        <v>0</v>
      </c>
      <c r="AN91" s="1322">
        <f t="shared" si="123"/>
        <v>0</v>
      </c>
      <c r="AO91" s="1322">
        <f t="shared" si="123"/>
        <v>0</v>
      </c>
      <c r="AP91" s="1322">
        <f t="shared" si="123"/>
        <v>0</v>
      </c>
      <c r="AQ91" s="1322">
        <f t="shared" si="123"/>
        <v>0</v>
      </c>
      <c r="AR91" s="1322">
        <f t="shared" si="123"/>
        <v>0</v>
      </c>
      <c r="AS91" s="1322">
        <f t="shared" si="123"/>
        <v>0</v>
      </c>
      <c r="AT91" s="1322">
        <f t="shared" si="123"/>
        <v>0</v>
      </c>
      <c r="AU91" s="1322">
        <f t="shared" si="123"/>
        <v>0</v>
      </c>
      <c r="AV91" s="1322">
        <f t="shared" si="119"/>
        <v>0</v>
      </c>
      <c r="AW91" s="1322"/>
      <c r="AX91" s="1322"/>
      <c r="AY91" s="1322"/>
      <c r="AZ91" s="1322"/>
      <c r="BA91" s="1322"/>
      <c r="BB91" s="1322"/>
      <c r="BC91" s="1322"/>
      <c r="BD91" s="1322"/>
      <c r="BE91" s="1322"/>
      <c r="BF91" s="1322"/>
      <c r="BG91" s="1322"/>
      <c r="BH91" s="1322"/>
      <c r="BI91" s="1322"/>
      <c r="BJ91" s="1322"/>
      <c r="BK91" s="1322"/>
      <c r="BL91" s="1322"/>
      <c r="BM91" s="1322"/>
      <c r="BN91" s="1322"/>
      <c r="BO91" s="1322"/>
      <c r="BP91" s="1322"/>
      <c r="BQ91" s="1322"/>
    </row>
    <row r="92" spans="1:69" s="1323" customFormat="1" ht="12.75" x14ac:dyDescent="0.2">
      <c r="A92" s="1282">
        <v>1806</v>
      </c>
      <c r="B92" s="219" t="s">
        <v>283</v>
      </c>
      <c r="C92" s="1321">
        <f>'I4 BO ASSETS'!H21</f>
        <v>0</v>
      </c>
      <c r="D92" s="1322">
        <f t="shared" si="112"/>
        <v>0</v>
      </c>
      <c r="E92" s="1322">
        <f t="shared" si="112"/>
        <v>0</v>
      </c>
      <c r="F92" s="1322">
        <f t="shared" si="115"/>
        <v>0</v>
      </c>
      <c r="G92" s="1322">
        <f t="shared" ref="G92:Z92" si="124">$D92*G596</f>
        <v>0</v>
      </c>
      <c r="H92" s="1322">
        <f t="shared" si="124"/>
        <v>0</v>
      </c>
      <c r="I92" s="1322">
        <f t="shared" si="124"/>
        <v>0</v>
      </c>
      <c r="J92" s="1322">
        <f t="shared" si="124"/>
        <v>0</v>
      </c>
      <c r="K92" s="1322">
        <f t="shared" si="124"/>
        <v>0</v>
      </c>
      <c r="L92" s="1322">
        <f t="shared" si="124"/>
        <v>0</v>
      </c>
      <c r="M92" s="1322">
        <f t="shared" si="124"/>
        <v>0</v>
      </c>
      <c r="N92" s="1322">
        <f t="shared" si="124"/>
        <v>0</v>
      </c>
      <c r="O92" s="1322">
        <f t="shared" si="124"/>
        <v>0</v>
      </c>
      <c r="P92" s="1322">
        <f t="shared" si="124"/>
        <v>0</v>
      </c>
      <c r="Q92" s="1322">
        <f t="shared" si="124"/>
        <v>0</v>
      </c>
      <c r="R92" s="1322">
        <f t="shared" si="124"/>
        <v>0</v>
      </c>
      <c r="S92" s="1322">
        <f t="shared" si="124"/>
        <v>0</v>
      </c>
      <c r="T92" s="1322">
        <f t="shared" si="124"/>
        <v>0</v>
      </c>
      <c r="U92" s="1322">
        <f t="shared" si="124"/>
        <v>0</v>
      </c>
      <c r="V92" s="1322">
        <f t="shared" si="124"/>
        <v>0</v>
      </c>
      <c r="W92" s="1322">
        <f t="shared" si="124"/>
        <v>0</v>
      </c>
      <c r="X92" s="1322">
        <f t="shared" si="124"/>
        <v>0</v>
      </c>
      <c r="Y92" s="1322">
        <f t="shared" si="124"/>
        <v>0</v>
      </c>
      <c r="Z92" s="1322">
        <f t="shared" si="124"/>
        <v>0</v>
      </c>
      <c r="AA92" s="1322">
        <f t="shared" si="117"/>
        <v>0</v>
      </c>
      <c r="AB92" s="1322">
        <f t="shared" ref="AB92:AU92" si="125">$E92*AB596</f>
        <v>0</v>
      </c>
      <c r="AC92" s="1322">
        <f t="shared" si="125"/>
        <v>0</v>
      </c>
      <c r="AD92" s="1322">
        <f t="shared" si="125"/>
        <v>0</v>
      </c>
      <c r="AE92" s="1322">
        <f t="shared" si="125"/>
        <v>0</v>
      </c>
      <c r="AF92" s="1322">
        <f t="shared" si="125"/>
        <v>0</v>
      </c>
      <c r="AG92" s="1322">
        <f t="shared" si="125"/>
        <v>0</v>
      </c>
      <c r="AH92" s="1322">
        <f t="shared" si="125"/>
        <v>0</v>
      </c>
      <c r="AI92" s="1322">
        <f t="shared" si="125"/>
        <v>0</v>
      </c>
      <c r="AJ92" s="1322">
        <f t="shared" si="125"/>
        <v>0</v>
      </c>
      <c r="AK92" s="1322">
        <f t="shared" si="125"/>
        <v>0</v>
      </c>
      <c r="AL92" s="1322">
        <f t="shared" si="125"/>
        <v>0</v>
      </c>
      <c r="AM92" s="1322">
        <f t="shared" si="125"/>
        <v>0</v>
      </c>
      <c r="AN92" s="1322">
        <f t="shared" si="125"/>
        <v>0</v>
      </c>
      <c r="AO92" s="1322">
        <f t="shared" si="125"/>
        <v>0</v>
      </c>
      <c r="AP92" s="1322">
        <f t="shared" si="125"/>
        <v>0</v>
      </c>
      <c r="AQ92" s="1322">
        <f t="shared" si="125"/>
        <v>0</v>
      </c>
      <c r="AR92" s="1322">
        <f t="shared" si="125"/>
        <v>0</v>
      </c>
      <c r="AS92" s="1322">
        <f t="shared" si="125"/>
        <v>0</v>
      </c>
      <c r="AT92" s="1322">
        <f t="shared" si="125"/>
        <v>0</v>
      </c>
      <c r="AU92" s="1322">
        <f t="shared" si="125"/>
        <v>0</v>
      </c>
      <c r="AV92" s="1322">
        <f t="shared" si="119"/>
        <v>0</v>
      </c>
      <c r="AW92" s="1322"/>
      <c r="AX92" s="1322"/>
      <c r="AY92" s="1322"/>
      <c r="AZ92" s="1322"/>
      <c r="BA92" s="1322"/>
      <c r="BB92" s="1322"/>
      <c r="BC92" s="1322"/>
      <c r="BD92" s="1322"/>
      <c r="BE92" s="1322"/>
      <c r="BF92" s="1322"/>
      <c r="BG92" s="1322"/>
      <c r="BH92" s="1322"/>
      <c r="BI92" s="1322"/>
      <c r="BJ92" s="1322"/>
      <c r="BK92" s="1322"/>
      <c r="BL92" s="1322"/>
      <c r="BM92" s="1322"/>
      <c r="BN92" s="1322"/>
      <c r="BO92" s="1322"/>
      <c r="BP92" s="1322"/>
      <c r="BQ92" s="1322"/>
    </row>
    <row r="93" spans="1:69" s="1323" customFormat="1" ht="12.75" x14ac:dyDescent="0.2">
      <c r="A93" s="1282" t="s">
        <v>817</v>
      </c>
      <c r="B93" s="219" t="s">
        <v>341</v>
      </c>
      <c r="C93" s="1321">
        <f>'I4 BO ASSETS'!H22</f>
        <v>0</v>
      </c>
      <c r="D93" s="1322">
        <f t="shared" si="112"/>
        <v>0</v>
      </c>
      <c r="E93" s="1322">
        <f t="shared" si="112"/>
        <v>0</v>
      </c>
      <c r="F93" s="1322">
        <f t="shared" si="115"/>
        <v>0</v>
      </c>
      <c r="G93" s="1322">
        <f t="shared" ref="G93:Z93" si="126">$D93*G597</f>
        <v>0</v>
      </c>
      <c r="H93" s="1322">
        <f t="shared" si="126"/>
        <v>0</v>
      </c>
      <c r="I93" s="1322">
        <f t="shared" si="126"/>
        <v>0</v>
      </c>
      <c r="J93" s="1322">
        <f t="shared" si="126"/>
        <v>0</v>
      </c>
      <c r="K93" s="1322">
        <f t="shared" si="126"/>
        <v>0</v>
      </c>
      <c r="L93" s="1322">
        <f t="shared" si="126"/>
        <v>0</v>
      </c>
      <c r="M93" s="1322">
        <f t="shared" si="126"/>
        <v>0</v>
      </c>
      <c r="N93" s="1322">
        <f t="shared" si="126"/>
        <v>0</v>
      </c>
      <c r="O93" s="1322">
        <f t="shared" si="126"/>
        <v>0</v>
      </c>
      <c r="P93" s="1322">
        <f t="shared" si="126"/>
        <v>0</v>
      </c>
      <c r="Q93" s="1322">
        <f t="shared" si="126"/>
        <v>0</v>
      </c>
      <c r="R93" s="1322">
        <f t="shared" si="126"/>
        <v>0</v>
      </c>
      <c r="S93" s="1322">
        <f t="shared" si="126"/>
        <v>0</v>
      </c>
      <c r="T93" s="1322">
        <f t="shared" si="126"/>
        <v>0</v>
      </c>
      <c r="U93" s="1322">
        <f t="shared" si="126"/>
        <v>0</v>
      </c>
      <c r="V93" s="1322">
        <f t="shared" si="126"/>
        <v>0</v>
      </c>
      <c r="W93" s="1322">
        <f t="shared" si="126"/>
        <v>0</v>
      </c>
      <c r="X93" s="1322">
        <f t="shared" si="126"/>
        <v>0</v>
      </c>
      <c r="Y93" s="1322">
        <f t="shared" si="126"/>
        <v>0</v>
      </c>
      <c r="Z93" s="1322">
        <f t="shared" si="126"/>
        <v>0</v>
      </c>
      <c r="AA93" s="1322">
        <f t="shared" si="117"/>
        <v>0</v>
      </c>
      <c r="AB93" s="1322">
        <f t="shared" ref="AB93:AU93" si="127">$E93*AB597</f>
        <v>0</v>
      </c>
      <c r="AC93" s="1322">
        <f t="shared" si="127"/>
        <v>0</v>
      </c>
      <c r="AD93" s="1322">
        <f t="shared" si="127"/>
        <v>0</v>
      </c>
      <c r="AE93" s="1322">
        <f t="shared" si="127"/>
        <v>0</v>
      </c>
      <c r="AF93" s="1322">
        <f t="shared" si="127"/>
        <v>0</v>
      </c>
      <c r="AG93" s="1322">
        <f t="shared" si="127"/>
        <v>0</v>
      </c>
      <c r="AH93" s="1322">
        <f t="shared" si="127"/>
        <v>0</v>
      </c>
      <c r="AI93" s="1322">
        <f t="shared" si="127"/>
        <v>0</v>
      </c>
      <c r="AJ93" s="1322">
        <f t="shared" si="127"/>
        <v>0</v>
      </c>
      <c r="AK93" s="1322">
        <f t="shared" si="127"/>
        <v>0</v>
      </c>
      <c r="AL93" s="1322">
        <f t="shared" si="127"/>
        <v>0</v>
      </c>
      <c r="AM93" s="1322">
        <f t="shared" si="127"/>
        <v>0</v>
      </c>
      <c r="AN93" s="1322">
        <f t="shared" si="127"/>
        <v>0</v>
      </c>
      <c r="AO93" s="1322">
        <f t="shared" si="127"/>
        <v>0</v>
      </c>
      <c r="AP93" s="1322">
        <f t="shared" si="127"/>
        <v>0</v>
      </c>
      <c r="AQ93" s="1322">
        <f t="shared" si="127"/>
        <v>0</v>
      </c>
      <c r="AR93" s="1322">
        <f t="shared" si="127"/>
        <v>0</v>
      </c>
      <c r="AS93" s="1322">
        <f t="shared" si="127"/>
        <v>0</v>
      </c>
      <c r="AT93" s="1322">
        <f t="shared" si="127"/>
        <v>0</v>
      </c>
      <c r="AU93" s="1322">
        <f t="shared" si="127"/>
        <v>0</v>
      </c>
      <c r="AV93" s="1322">
        <f t="shared" si="119"/>
        <v>0</v>
      </c>
      <c r="AW93" s="1322"/>
      <c r="AX93" s="1322"/>
      <c r="AY93" s="1322"/>
      <c r="AZ93" s="1322"/>
      <c r="BA93" s="1322"/>
      <c r="BB93" s="1322"/>
      <c r="BC93" s="1322"/>
      <c r="BD93" s="1322"/>
      <c r="BE93" s="1322"/>
      <c r="BF93" s="1322"/>
      <c r="BG93" s="1322"/>
      <c r="BH93" s="1322"/>
      <c r="BI93" s="1322"/>
      <c r="BJ93" s="1322"/>
      <c r="BK93" s="1322"/>
      <c r="BL93" s="1322"/>
      <c r="BM93" s="1322"/>
      <c r="BN93" s="1322"/>
      <c r="BO93" s="1322"/>
      <c r="BP93" s="1322"/>
      <c r="BQ93" s="1322"/>
    </row>
    <row r="94" spans="1:69" s="1323" customFormat="1" ht="12.75" x14ac:dyDescent="0.2">
      <c r="A94" s="1282" t="s">
        <v>818</v>
      </c>
      <c r="B94" s="219" t="s">
        <v>343</v>
      </c>
      <c r="C94" s="1321">
        <f>'I4 BO ASSETS'!H23</f>
        <v>0</v>
      </c>
      <c r="D94" s="1322">
        <f t="shared" si="112"/>
        <v>0</v>
      </c>
      <c r="E94" s="1322">
        <f t="shared" si="112"/>
        <v>0</v>
      </c>
      <c r="F94" s="1322">
        <f t="shared" si="115"/>
        <v>0</v>
      </c>
      <c r="G94" s="1322">
        <f t="shared" ref="G94:Z94" si="128">$D94*G598</f>
        <v>0</v>
      </c>
      <c r="H94" s="1322">
        <f t="shared" si="128"/>
        <v>0</v>
      </c>
      <c r="I94" s="1322">
        <f t="shared" si="128"/>
        <v>0</v>
      </c>
      <c r="J94" s="1322">
        <f t="shared" si="128"/>
        <v>0</v>
      </c>
      <c r="K94" s="1322">
        <f t="shared" si="128"/>
        <v>0</v>
      </c>
      <c r="L94" s="1322">
        <f t="shared" si="128"/>
        <v>0</v>
      </c>
      <c r="M94" s="1322">
        <f t="shared" si="128"/>
        <v>0</v>
      </c>
      <c r="N94" s="1322">
        <f t="shared" si="128"/>
        <v>0</v>
      </c>
      <c r="O94" s="1322">
        <f t="shared" si="128"/>
        <v>0</v>
      </c>
      <c r="P94" s="1322">
        <f t="shared" si="128"/>
        <v>0</v>
      </c>
      <c r="Q94" s="1322">
        <f t="shared" si="128"/>
        <v>0</v>
      </c>
      <c r="R94" s="1322">
        <f t="shared" si="128"/>
        <v>0</v>
      </c>
      <c r="S94" s="1322">
        <f t="shared" si="128"/>
        <v>0</v>
      </c>
      <c r="T94" s="1322">
        <f t="shared" si="128"/>
        <v>0</v>
      </c>
      <c r="U94" s="1322">
        <f t="shared" si="128"/>
        <v>0</v>
      </c>
      <c r="V94" s="1322">
        <f t="shared" si="128"/>
        <v>0</v>
      </c>
      <c r="W94" s="1322">
        <f t="shared" si="128"/>
        <v>0</v>
      </c>
      <c r="X94" s="1322">
        <f t="shared" si="128"/>
        <v>0</v>
      </c>
      <c r="Y94" s="1322">
        <f t="shared" si="128"/>
        <v>0</v>
      </c>
      <c r="Z94" s="1322">
        <f t="shared" si="128"/>
        <v>0</v>
      </c>
      <c r="AA94" s="1322">
        <f t="shared" si="117"/>
        <v>0</v>
      </c>
      <c r="AB94" s="1322">
        <f t="shared" ref="AB94:AU94" si="129">$E94*AB598</f>
        <v>0</v>
      </c>
      <c r="AC94" s="1322">
        <f t="shared" si="129"/>
        <v>0</v>
      </c>
      <c r="AD94" s="1322">
        <f t="shared" si="129"/>
        <v>0</v>
      </c>
      <c r="AE94" s="1322">
        <f t="shared" si="129"/>
        <v>0</v>
      </c>
      <c r="AF94" s="1322">
        <f t="shared" si="129"/>
        <v>0</v>
      </c>
      <c r="AG94" s="1322">
        <f t="shared" si="129"/>
        <v>0</v>
      </c>
      <c r="AH94" s="1322">
        <f t="shared" si="129"/>
        <v>0</v>
      </c>
      <c r="AI94" s="1322">
        <f t="shared" si="129"/>
        <v>0</v>
      </c>
      <c r="AJ94" s="1322">
        <f t="shared" si="129"/>
        <v>0</v>
      </c>
      <c r="AK94" s="1322">
        <f t="shared" si="129"/>
        <v>0</v>
      </c>
      <c r="AL94" s="1322">
        <f t="shared" si="129"/>
        <v>0</v>
      </c>
      <c r="AM94" s="1322">
        <f t="shared" si="129"/>
        <v>0</v>
      </c>
      <c r="AN94" s="1322">
        <f t="shared" si="129"/>
        <v>0</v>
      </c>
      <c r="AO94" s="1322">
        <f t="shared" si="129"/>
        <v>0</v>
      </c>
      <c r="AP94" s="1322">
        <f t="shared" si="129"/>
        <v>0</v>
      </c>
      <c r="AQ94" s="1322">
        <f t="shared" si="129"/>
        <v>0</v>
      </c>
      <c r="AR94" s="1322">
        <f t="shared" si="129"/>
        <v>0</v>
      </c>
      <c r="AS94" s="1322">
        <f t="shared" si="129"/>
        <v>0</v>
      </c>
      <c r="AT94" s="1322">
        <f t="shared" si="129"/>
        <v>0</v>
      </c>
      <c r="AU94" s="1322">
        <f t="shared" si="129"/>
        <v>0</v>
      </c>
      <c r="AV94" s="1322">
        <f t="shared" si="119"/>
        <v>0</v>
      </c>
      <c r="AW94" s="1322"/>
      <c r="AX94" s="1322"/>
      <c r="AY94" s="1322"/>
      <c r="AZ94" s="1322"/>
      <c r="BA94" s="1322"/>
      <c r="BB94" s="1322"/>
      <c r="BC94" s="1322"/>
      <c r="BD94" s="1322"/>
      <c r="BE94" s="1322"/>
      <c r="BF94" s="1322"/>
      <c r="BG94" s="1322"/>
      <c r="BH94" s="1322"/>
      <c r="BI94" s="1322"/>
      <c r="BJ94" s="1322"/>
      <c r="BK94" s="1322"/>
      <c r="BL94" s="1322"/>
      <c r="BM94" s="1322"/>
      <c r="BN94" s="1322"/>
      <c r="BO94" s="1322"/>
      <c r="BP94" s="1322"/>
      <c r="BQ94" s="1322"/>
    </row>
    <row r="95" spans="1:69" s="1323" customFormat="1" ht="12.75" x14ac:dyDescent="0.2">
      <c r="A95" s="1282">
        <v>1808</v>
      </c>
      <c r="B95" s="219" t="s">
        <v>284</v>
      </c>
      <c r="C95" s="1321">
        <f>'I4 BO ASSETS'!H24</f>
        <v>0</v>
      </c>
      <c r="D95" s="1322">
        <f t="shared" si="112"/>
        <v>0</v>
      </c>
      <c r="E95" s="1322">
        <f t="shared" si="112"/>
        <v>0</v>
      </c>
      <c r="F95" s="1322">
        <f t="shared" si="115"/>
        <v>0</v>
      </c>
      <c r="G95" s="1322">
        <f t="shared" ref="G95:Z95" si="130">$D95*G599</f>
        <v>0</v>
      </c>
      <c r="H95" s="1322">
        <f t="shared" si="130"/>
        <v>0</v>
      </c>
      <c r="I95" s="1322">
        <f t="shared" si="130"/>
        <v>0</v>
      </c>
      <c r="J95" s="1322">
        <f t="shared" si="130"/>
        <v>0</v>
      </c>
      <c r="K95" s="1322">
        <f t="shared" si="130"/>
        <v>0</v>
      </c>
      <c r="L95" s="1322">
        <f t="shared" si="130"/>
        <v>0</v>
      </c>
      <c r="M95" s="1322">
        <f t="shared" si="130"/>
        <v>0</v>
      </c>
      <c r="N95" s="1322">
        <f t="shared" si="130"/>
        <v>0</v>
      </c>
      <c r="O95" s="1322">
        <f t="shared" si="130"/>
        <v>0</v>
      </c>
      <c r="P95" s="1322">
        <f t="shared" si="130"/>
        <v>0</v>
      </c>
      <c r="Q95" s="1322">
        <f t="shared" si="130"/>
        <v>0</v>
      </c>
      <c r="R95" s="1322">
        <f t="shared" si="130"/>
        <v>0</v>
      </c>
      <c r="S95" s="1322">
        <f t="shared" si="130"/>
        <v>0</v>
      </c>
      <c r="T95" s="1322">
        <f t="shared" si="130"/>
        <v>0</v>
      </c>
      <c r="U95" s="1322">
        <f t="shared" si="130"/>
        <v>0</v>
      </c>
      <c r="V95" s="1322">
        <f t="shared" si="130"/>
        <v>0</v>
      </c>
      <c r="W95" s="1322">
        <f t="shared" si="130"/>
        <v>0</v>
      </c>
      <c r="X95" s="1322">
        <f t="shared" si="130"/>
        <v>0</v>
      </c>
      <c r="Y95" s="1322">
        <f t="shared" si="130"/>
        <v>0</v>
      </c>
      <c r="Z95" s="1322">
        <f t="shared" si="130"/>
        <v>0</v>
      </c>
      <c r="AA95" s="1322">
        <f t="shared" si="117"/>
        <v>0</v>
      </c>
      <c r="AB95" s="1322">
        <f t="shared" ref="AB95:AU95" si="131">$E95*AB599</f>
        <v>0</v>
      </c>
      <c r="AC95" s="1322">
        <f t="shared" si="131"/>
        <v>0</v>
      </c>
      <c r="AD95" s="1322">
        <f t="shared" si="131"/>
        <v>0</v>
      </c>
      <c r="AE95" s="1322">
        <f t="shared" si="131"/>
        <v>0</v>
      </c>
      <c r="AF95" s="1322">
        <f t="shared" si="131"/>
        <v>0</v>
      </c>
      <c r="AG95" s="1322">
        <f t="shared" si="131"/>
        <v>0</v>
      </c>
      <c r="AH95" s="1322">
        <f t="shared" si="131"/>
        <v>0</v>
      </c>
      <c r="AI95" s="1322">
        <f t="shared" si="131"/>
        <v>0</v>
      </c>
      <c r="AJ95" s="1322">
        <f t="shared" si="131"/>
        <v>0</v>
      </c>
      <c r="AK95" s="1322">
        <f t="shared" si="131"/>
        <v>0</v>
      </c>
      <c r="AL95" s="1322">
        <f t="shared" si="131"/>
        <v>0</v>
      </c>
      <c r="AM95" s="1322">
        <f t="shared" si="131"/>
        <v>0</v>
      </c>
      <c r="AN95" s="1322">
        <f t="shared" si="131"/>
        <v>0</v>
      </c>
      <c r="AO95" s="1322">
        <f t="shared" si="131"/>
        <v>0</v>
      </c>
      <c r="AP95" s="1322">
        <f t="shared" si="131"/>
        <v>0</v>
      </c>
      <c r="AQ95" s="1322">
        <f t="shared" si="131"/>
        <v>0</v>
      </c>
      <c r="AR95" s="1322">
        <f t="shared" si="131"/>
        <v>0</v>
      </c>
      <c r="AS95" s="1322">
        <f t="shared" si="131"/>
        <v>0</v>
      </c>
      <c r="AT95" s="1322">
        <f t="shared" si="131"/>
        <v>0</v>
      </c>
      <c r="AU95" s="1322">
        <f t="shared" si="131"/>
        <v>0</v>
      </c>
      <c r="AV95" s="1322">
        <f t="shared" si="119"/>
        <v>0</v>
      </c>
      <c r="AW95" s="1322"/>
      <c r="AX95" s="1322"/>
      <c r="AY95" s="1322"/>
      <c r="AZ95" s="1322"/>
      <c r="BA95" s="1322"/>
      <c r="BB95" s="1322"/>
      <c r="BC95" s="1322"/>
      <c r="BD95" s="1322"/>
      <c r="BE95" s="1322"/>
      <c r="BF95" s="1322"/>
      <c r="BG95" s="1322"/>
      <c r="BH95" s="1322"/>
      <c r="BI95" s="1322"/>
      <c r="BJ95" s="1322"/>
      <c r="BK95" s="1322"/>
      <c r="BL95" s="1322"/>
      <c r="BM95" s="1322"/>
      <c r="BN95" s="1322"/>
      <c r="BO95" s="1322"/>
      <c r="BP95" s="1322"/>
      <c r="BQ95" s="1322"/>
    </row>
    <row r="96" spans="1:69" s="1323" customFormat="1" ht="12.75" x14ac:dyDescent="0.2">
      <c r="A96" s="1282" t="s">
        <v>819</v>
      </c>
      <c r="B96" s="219" t="s">
        <v>344</v>
      </c>
      <c r="C96" s="1321">
        <f>'I4 BO ASSETS'!H25</f>
        <v>0</v>
      </c>
      <c r="D96" s="1322">
        <f t="shared" si="112"/>
        <v>0</v>
      </c>
      <c r="E96" s="1322">
        <f t="shared" si="112"/>
        <v>0</v>
      </c>
      <c r="F96" s="1322">
        <f t="shared" si="115"/>
        <v>0</v>
      </c>
      <c r="G96" s="1322">
        <f t="shared" ref="G96:Z96" si="132">$D96*G600</f>
        <v>0</v>
      </c>
      <c r="H96" s="1322">
        <f t="shared" si="132"/>
        <v>0</v>
      </c>
      <c r="I96" s="1322">
        <f t="shared" si="132"/>
        <v>0</v>
      </c>
      <c r="J96" s="1322">
        <f t="shared" si="132"/>
        <v>0</v>
      </c>
      <c r="K96" s="1322">
        <f t="shared" si="132"/>
        <v>0</v>
      </c>
      <c r="L96" s="1322">
        <f t="shared" si="132"/>
        <v>0</v>
      </c>
      <c r="M96" s="1322">
        <f t="shared" si="132"/>
        <v>0</v>
      </c>
      <c r="N96" s="1322">
        <f t="shared" si="132"/>
        <v>0</v>
      </c>
      <c r="O96" s="1322">
        <f t="shared" si="132"/>
        <v>0</v>
      </c>
      <c r="P96" s="1322">
        <f t="shared" si="132"/>
        <v>0</v>
      </c>
      <c r="Q96" s="1322">
        <f t="shared" si="132"/>
        <v>0</v>
      </c>
      <c r="R96" s="1322">
        <f t="shared" si="132"/>
        <v>0</v>
      </c>
      <c r="S96" s="1322">
        <f t="shared" si="132"/>
        <v>0</v>
      </c>
      <c r="T96" s="1322">
        <f t="shared" si="132"/>
        <v>0</v>
      </c>
      <c r="U96" s="1322">
        <f t="shared" si="132"/>
        <v>0</v>
      </c>
      <c r="V96" s="1322">
        <f t="shared" si="132"/>
        <v>0</v>
      </c>
      <c r="W96" s="1322">
        <f t="shared" si="132"/>
        <v>0</v>
      </c>
      <c r="X96" s="1322">
        <f t="shared" si="132"/>
        <v>0</v>
      </c>
      <c r="Y96" s="1322">
        <f t="shared" si="132"/>
        <v>0</v>
      </c>
      <c r="Z96" s="1322">
        <f t="shared" si="132"/>
        <v>0</v>
      </c>
      <c r="AA96" s="1322">
        <f t="shared" si="117"/>
        <v>0</v>
      </c>
      <c r="AB96" s="1322">
        <f t="shared" ref="AB96:AU96" si="133">$E96*AB600</f>
        <v>0</v>
      </c>
      <c r="AC96" s="1322">
        <f t="shared" si="133"/>
        <v>0</v>
      </c>
      <c r="AD96" s="1322">
        <f t="shared" si="133"/>
        <v>0</v>
      </c>
      <c r="AE96" s="1322">
        <f t="shared" si="133"/>
        <v>0</v>
      </c>
      <c r="AF96" s="1322">
        <f t="shared" si="133"/>
        <v>0</v>
      </c>
      <c r="AG96" s="1322">
        <f t="shared" si="133"/>
        <v>0</v>
      </c>
      <c r="AH96" s="1322">
        <f t="shared" si="133"/>
        <v>0</v>
      </c>
      <c r="AI96" s="1322">
        <f t="shared" si="133"/>
        <v>0</v>
      </c>
      <c r="AJ96" s="1322">
        <f t="shared" si="133"/>
        <v>0</v>
      </c>
      <c r="AK96" s="1322">
        <f t="shared" si="133"/>
        <v>0</v>
      </c>
      <c r="AL96" s="1322">
        <f t="shared" si="133"/>
        <v>0</v>
      </c>
      <c r="AM96" s="1322">
        <f t="shared" si="133"/>
        <v>0</v>
      </c>
      <c r="AN96" s="1322">
        <f t="shared" si="133"/>
        <v>0</v>
      </c>
      <c r="AO96" s="1322">
        <f t="shared" si="133"/>
        <v>0</v>
      </c>
      <c r="AP96" s="1322">
        <f t="shared" si="133"/>
        <v>0</v>
      </c>
      <c r="AQ96" s="1322">
        <f t="shared" si="133"/>
        <v>0</v>
      </c>
      <c r="AR96" s="1322">
        <f t="shared" si="133"/>
        <v>0</v>
      </c>
      <c r="AS96" s="1322">
        <f t="shared" si="133"/>
        <v>0</v>
      </c>
      <c r="AT96" s="1322">
        <f t="shared" si="133"/>
        <v>0</v>
      </c>
      <c r="AU96" s="1322">
        <f t="shared" si="133"/>
        <v>0</v>
      </c>
      <c r="AV96" s="1322">
        <f t="shared" si="119"/>
        <v>0</v>
      </c>
      <c r="AW96" s="1322"/>
      <c r="AX96" s="1322"/>
      <c r="AY96" s="1322"/>
      <c r="AZ96" s="1322"/>
      <c r="BA96" s="1322"/>
      <c r="BB96" s="1322"/>
      <c r="BC96" s="1322"/>
      <c r="BD96" s="1322"/>
      <c r="BE96" s="1322"/>
      <c r="BF96" s="1322"/>
      <c r="BG96" s="1322"/>
      <c r="BH96" s="1322"/>
      <c r="BI96" s="1322"/>
      <c r="BJ96" s="1322"/>
      <c r="BK96" s="1322"/>
      <c r="BL96" s="1322"/>
      <c r="BM96" s="1322"/>
      <c r="BN96" s="1322"/>
      <c r="BO96" s="1322"/>
      <c r="BP96" s="1322"/>
      <c r="BQ96" s="1322"/>
    </row>
    <row r="97" spans="1:69" s="1323" customFormat="1" ht="12.75" x14ac:dyDescent="0.2">
      <c r="A97" s="1282" t="s">
        <v>820</v>
      </c>
      <c r="B97" s="219" t="s">
        <v>345</v>
      </c>
      <c r="C97" s="1321">
        <f>'I4 BO ASSETS'!H26</f>
        <v>0</v>
      </c>
      <c r="D97" s="1322">
        <f t="shared" si="112"/>
        <v>0</v>
      </c>
      <c r="E97" s="1322">
        <f t="shared" si="112"/>
        <v>0</v>
      </c>
      <c r="F97" s="1322">
        <f t="shared" si="115"/>
        <v>0</v>
      </c>
      <c r="G97" s="1322">
        <f t="shared" ref="G97:Z97" si="134">$D97*G601</f>
        <v>0</v>
      </c>
      <c r="H97" s="1322">
        <f t="shared" si="134"/>
        <v>0</v>
      </c>
      <c r="I97" s="1322">
        <f t="shared" si="134"/>
        <v>0</v>
      </c>
      <c r="J97" s="1322">
        <f t="shared" si="134"/>
        <v>0</v>
      </c>
      <c r="K97" s="1322">
        <f t="shared" si="134"/>
        <v>0</v>
      </c>
      <c r="L97" s="1322">
        <f t="shared" si="134"/>
        <v>0</v>
      </c>
      <c r="M97" s="1322">
        <f t="shared" si="134"/>
        <v>0</v>
      </c>
      <c r="N97" s="1322">
        <f t="shared" si="134"/>
        <v>0</v>
      </c>
      <c r="O97" s="1322">
        <f t="shared" si="134"/>
        <v>0</v>
      </c>
      <c r="P97" s="1322">
        <f t="shared" si="134"/>
        <v>0</v>
      </c>
      <c r="Q97" s="1322">
        <f t="shared" si="134"/>
        <v>0</v>
      </c>
      <c r="R97" s="1322">
        <f t="shared" si="134"/>
        <v>0</v>
      </c>
      <c r="S97" s="1322">
        <f t="shared" si="134"/>
        <v>0</v>
      </c>
      <c r="T97" s="1322">
        <f t="shared" si="134"/>
        <v>0</v>
      </c>
      <c r="U97" s="1322">
        <f t="shared" si="134"/>
        <v>0</v>
      </c>
      <c r="V97" s="1322">
        <f t="shared" si="134"/>
        <v>0</v>
      </c>
      <c r="W97" s="1322">
        <f t="shared" si="134"/>
        <v>0</v>
      </c>
      <c r="X97" s="1322">
        <f t="shared" si="134"/>
        <v>0</v>
      </c>
      <c r="Y97" s="1322">
        <f t="shared" si="134"/>
        <v>0</v>
      </c>
      <c r="Z97" s="1322">
        <f t="shared" si="134"/>
        <v>0</v>
      </c>
      <c r="AA97" s="1322">
        <f t="shared" si="117"/>
        <v>0</v>
      </c>
      <c r="AB97" s="1322">
        <f t="shared" ref="AB97:AU97" si="135">$E97*AB601</f>
        <v>0</v>
      </c>
      <c r="AC97" s="1322">
        <f t="shared" si="135"/>
        <v>0</v>
      </c>
      <c r="AD97" s="1322">
        <f t="shared" si="135"/>
        <v>0</v>
      </c>
      <c r="AE97" s="1322">
        <f t="shared" si="135"/>
        <v>0</v>
      </c>
      <c r="AF97" s="1322">
        <f t="shared" si="135"/>
        <v>0</v>
      </c>
      <c r="AG97" s="1322">
        <f t="shared" si="135"/>
        <v>0</v>
      </c>
      <c r="AH97" s="1322">
        <f t="shared" si="135"/>
        <v>0</v>
      </c>
      <c r="AI97" s="1322">
        <f t="shared" si="135"/>
        <v>0</v>
      </c>
      <c r="AJ97" s="1322">
        <f t="shared" si="135"/>
        <v>0</v>
      </c>
      <c r="AK97" s="1322">
        <f t="shared" si="135"/>
        <v>0</v>
      </c>
      <c r="AL97" s="1322">
        <f t="shared" si="135"/>
        <v>0</v>
      </c>
      <c r="AM97" s="1322">
        <f t="shared" si="135"/>
        <v>0</v>
      </c>
      <c r="AN97" s="1322">
        <f t="shared" si="135"/>
        <v>0</v>
      </c>
      <c r="AO97" s="1322">
        <f t="shared" si="135"/>
        <v>0</v>
      </c>
      <c r="AP97" s="1322">
        <f t="shared" si="135"/>
        <v>0</v>
      </c>
      <c r="AQ97" s="1322">
        <f t="shared" si="135"/>
        <v>0</v>
      </c>
      <c r="AR97" s="1322">
        <f t="shared" si="135"/>
        <v>0</v>
      </c>
      <c r="AS97" s="1322">
        <f t="shared" si="135"/>
        <v>0</v>
      </c>
      <c r="AT97" s="1322">
        <f t="shared" si="135"/>
        <v>0</v>
      </c>
      <c r="AU97" s="1322">
        <f t="shared" si="135"/>
        <v>0</v>
      </c>
      <c r="AV97" s="1322">
        <f t="shared" si="119"/>
        <v>0</v>
      </c>
      <c r="AW97" s="1322"/>
      <c r="AX97" s="1322"/>
      <c r="AY97" s="1322"/>
      <c r="AZ97" s="1322"/>
      <c r="BA97" s="1322"/>
      <c r="BB97" s="1322"/>
      <c r="BC97" s="1322"/>
      <c r="BD97" s="1322"/>
      <c r="BE97" s="1322"/>
      <c r="BF97" s="1322"/>
      <c r="BG97" s="1322"/>
      <c r="BH97" s="1322"/>
      <c r="BI97" s="1322"/>
      <c r="BJ97" s="1322"/>
      <c r="BK97" s="1322"/>
      <c r="BL97" s="1322"/>
      <c r="BM97" s="1322"/>
      <c r="BN97" s="1322"/>
      <c r="BO97" s="1322"/>
      <c r="BP97" s="1322"/>
      <c r="BQ97" s="1322"/>
    </row>
    <row r="98" spans="1:69" s="1323" customFormat="1" ht="12.75" x14ac:dyDescent="0.2">
      <c r="A98" s="1282">
        <v>1810</v>
      </c>
      <c r="B98" s="219" t="s">
        <v>285</v>
      </c>
      <c r="C98" s="1321">
        <f>'I4 BO ASSETS'!H27</f>
        <v>0</v>
      </c>
      <c r="D98" s="1322">
        <f t="shared" si="112"/>
        <v>0</v>
      </c>
      <c r="E98" s="1322">
        <f t="shared" si="112"/>
        <v>0</v>
      </c>
      <c r="F98" s="1322">
        <f t="shared" si="115"/>
        <v>0</v>
      </c>
      <c r="G98" s="1322">
        <f t="shared" ref="G98:Z98" si="136">$D98*G602</f>
        <v>0</v>
      </c>
      <c r="H98" s="1322">
        <f t="shared" si="136"/>
        <v>0</v>
      </c>
      <c r="I98" s="1322">
        <f t="shared" si="136"/>
        <v>0</v>
      </c>
      <c r="J98" s="1322">
        <f t="shared" si="136"/>
        <v>0</v>
      </c>
      <c r="K98" s="1322">
        <f t="shared" si="136"/>
        <v>0</v>
      </c>
      <c r="L98" s="1322">
        <f t="shared" si="136"/>
        <v>0</v>
      </c>
      <c r="M98" s="1322">
        <f t="shared" si="136"/>
        <v>0</v>
      </c>
      <c r="N98" s="1322">
        <f t="shared" si="136"/>
        <v>0</v>
      </c>
      <c r="O98" s="1322">
        <f t="shared" si="136"/>
        <v>0</v>
      </c>
      <c r="P98" s="1322">
        <f t="shared" si="136"/>
        <v>0</v>
      </c>
      <c r="Q98" s="1322">
        <f t="shared" si="136"/>
        <v>0</v>
      </c>
      <c r="R98" s="1322">
        <f t="shared" si="136"/>
        <v>0</v>
      </c>
      <c r="S98" s="1322">
        <f t="shared" si="136"/>
        <v>0</v>
      </c>
      <c r="T98" s="1322">
        <f t="shared" si="136"/>
        <v>0</v>
      </c>
      <c r="U98" s="1322">
        <f t="shared" si="136"/>
        <v>0</v>
      </c>
      <c r="V98" s="1322">
        <f t="shared" si="136"/>
        <v>0</v>
      </c>
      <c r="W98" s="1322">
        <f t="shared" si="136"/>
        <v>0</v>
      </c>
      <c r="X98" s="1322">
        <f t="shared" si="136"/>
        <v>0</v>
      </c>
      <c r="Y98" s="1322">
        <f t="shared" si="136"/>
        <v>0</v>
      </c>
      <c r="Z98" s="1322">
        <f t="shared" si="136"/>
        <v>0</v>
      </c>
      <c r="AA98" s="1322">
        <f t="shared" si="117"/>
        <v>0</v>
      </c>
      <c r="AB98" s="1322">
        <f t="shared" ref="AB98:AU98" si="137">$E98*AB602</f>
        <v>0</v>
      </c>
      <c r="AC98" s="1322">
        <f t="shared" si="137"/>
        <v>0</v>
      </c>
      <c r="AD98" s="1322">
        <f t="shared" si="137"/>
        <v>0</v>
      </c>
      <c r="AE98" s="1322">
        <f t="shared" si="137"/>
        <v>0</v>
      </c>
      <c r="AF98" s="1322">
        <f t="shared" si="137"/>
        <v>0</v>
      </c>
      <c r="AG98" s="1322">
        <f t="shared" si="137"/>
        <v>0</v>
      </c>
      <c r="AH98" s="1322">
        <f t="shared" si="137"/>
        <v>0</v>
      </c>
      <c r="AI98" s="1322">
        <f t="shared" si="137"/>
        <v>0</v>
      </c>
      <c r="AJ98" s="1322">
        <f t="shared" si="137"/>
        <v>0</v>
      </c>
      <c r="AK98" s="1322">
        <f t="shared" si="137"/>
        <v>0</v>
      </c>
      <c r="AL98" s="1322">
        <f t="shared" si="137"/>
        <v>0</v>
      </c>
      <c r="AM98" s="1322">
        <f t="shared" si="137"/>
        <v>0</v>
      </c>
      <c r="AN98" s="1322">
        <f t="shared" si="137"/>
        <v>0</v>
      </c>
      <c r="AO98" s="1322">
        <f t="shared" si="137"/>
        <v>0</v>
      </c>
      <c r="AP98" s="1322">
        <f t="shared" si="137"/>
        <v>0</v>
      </c>
      <c r="AQ98" s="1322">
        <f t="shared" si="137"/>
        <v>0</v>
      </c>
      <c r="AR98" s="1322">
        <f t="shared" si="137"/>
        <v>0</v>
      </c>
      <c r="AS98" s="1322">
        <f t="shared" si="137"/>
        <v>0</v>
      </c>
      <c r="AT98" s="1322">
        <f t="shared" si="137"/>
        <v>0</v>
      </c>
      <c r="AU98" s="1322">
        <f t="shared" si="137"/>
        <v>0</v>
      </c>
      <c r="AV98" s="1322">
        <f t="shared" si="119"/>
        <v>0</v>
      </c>
      <c r="AW98" s="1322"/>
      <c r="AX98" s="1322"/>
      <c r="AY98" s="1322"/>
      <c r="AZ98" s="1322"/>
      <c r="BA98" s="1322"/>
      <c r="BB98" s="1322"/>
      <c r="BC98" s="1322"/>
      <c r="BD98" s="1322"/>
      <c r="BE98" s="1322"/>
      <c r="BF98" s="1322"/>
      <c r="BG98" s="1322"/>
      <c r="BH98" s="1322"/>
      <c r="BI98" s="1322"/>
      <c r="BJ98" s="1322"/>
      <c r="BK98" s="1322"/>
      <c r="BL98" s="1322"/>
      <c r="BM98" s="1322"/>
      <c r="BN98" s="1322"/>
      <c r="BO98" s="1322"/>
      <c r="BP98" s="1322"/>
      <c r="BQ98" s="1322"/>
    </row>
    <row r="99" spans="1:69" s="1323" customFormat="1" ht="12.75" x14ac:dyDescent="0.2">
      <c r="A99" s="1282" t="s">
        <v>821</v>
      </c>
      <c r="B99" s="219" t="s">
        <v>363</v>
      </c>
      <c r="C99" s="1321">
        <f>'I4 BO ASSETS'!H28</f>
        <v>0</v>
      </c>
      <c r="D99" s="1322">
        <f t="shared" si="112"/>
        <v>0</v>
      </c>
      <c r="E99" s="1322">
        <f t="shared" si="112"/>
        <v>0</v>
      </c>
      <c r="F99" s="1322">
        <f t="shared" si="115"/>
        <v>0</v>
      </c>
      <c r="G99" s="1322">
        <f t="shared" ref="G99:Z99" si="138">$D99*G603</f>
        <v>0</v>
      </c>
      <c r="H99" s="1322">
        <f t="shared" si="138"/>
        <v>0</v>
      </c>
      <c r="I99" s="1322">
        <f t="shared" si="138"/>
        <v>0</v>
      </c>
      <c r="J99" s="1322">
        <f t="shared" si="138"/>
        <v>0</v>
      </c>
      <c r="K99" s="1322">
        <f t="shared" si="138"/>
        <v>0</v>
      </c>
      <c r="L99" s="1322">
        <f t="shared" si="138"/>
        <v>0</v>
      </c>
      <c r="M99" s="1322">
        <f t="shared" si="138"/>
        <v>0</v>
      </c>
      <c r="N99" s="1322">
        <f t="shared" si="138"/>
        <v>0</v>
      </c>
      <c r="O99" s="1322">
        <f t="shared" si="138"/>
        <v>0</v>
      </c>
      <c r="P99" s="1322">
        <f t="shared" si="138"/>
        <v>0</v>
      </c>
      <c r="Q99" s="1322">
        <f t="shared" si="138"/>
        <v>0</v>
      </c>
      <c r="R99" s="1322">
        <f t="shared" si="138"/>
        <v>0</v>
      </c>
      <c r="S99" s="1322">
        <f t="shared" si="138"/>
        <v>0</v>
      </c>
      <c r="T99" s="1322">
        <f t="shared" si="138"/>
        <v>0</v>
      </c>
      <c r="U99" s="1322">
        <f t="shared" si="138"/>
        <v>0</v>
      </c>
      <c r="V99" s="1322">
        <f t="shared" si="138"/>
        <v>0</v>
      </c>
      <c r="W99" s="1322">
        <f t="shared" si="138"/>
        <v>0</v>
      </c>
      <c r="X99" s="1322">
        <f t="shared" si="138"/>
        <v>0</v>
      </c>
      <c r="Y99" s="1322">
        <f t="shared" si="138"/>
        <v>0</v>
      </c>
      <c r="Z99" s="1322">
        <f t="shared" si="138"/>
        <v>0</v>
      </c>
      <c r="AA99" s="1322">
        <f t="shared" si="117"/>
        <v>0</v>
      </c>
      <c r="AB99" s="1322">
        <f t="shared" ref="AB99:AU99" si="139">$E99*AB603</f>
        <v>0</v>
      </c>
      <c r="AC99" s="1322">
        <f t="shared" si="139"/>
        <v>0</v>
      </c>
      <c r="AD99" s="1322">
        <f t="shared" si="139"/>
        <v>0</v>
      </c>
      <c r="AE99" s="1322">
        <f t="shared" si="139"/>
        <v>0</v>
      </c>
      <c r="AF99" s="1322">
        <f t="shared" si="139"/>
        <v>0</v>
      </c>
      <c r="AG99" s="1322">
        <f t="shared" si="139"/>
        <v>0</v>
      </c>
      <c r="AH99" s="1322">
        <f t="shared" si="139"/>
        <v>0</v>
      </c>
      <c r="AI99" s="1322">
        <f t="shared" si="139"/>
        <v>0</v>
      </c>
      <c r="AJ99" s="1322">
        <f t="shared" si="139"/>
        <v>0</v>
      </c>
      <c r="AK99" s="1322">
        <f t="shared" si="139"/>
        <v>0</v>
      </c>
      <c r="AL99" s="1322">
        <f t="shared" si="139"/>
        <v>0</v>
      </c>
      <c r="AM99" s="1322">
        <f t="shared" si="139"/>
        <v>0</v>
      </c>
      <c r="AN99" s="1322">
        <f t="shared" si="139"/>
        <v>0</v>
      </c>
      <c r="AO99" s="1322">
        <f t="shared" si="139"/>
        <v>0</v>
      </c>
      <c r="AP99" s="1322">
        <f t="shared" si="139"/>
        <v>0</v>
      </c>
      <c r="AQ99" s="1322">
        <f t="shared" si="139"/>
        <v>0</v>
      </c>
      <c r="AR99" s="1322">
        <f t="shared" si="139"/>
        <v>0</v>
      </c>
      <c r="AS99" s="1322">
        <f t="shared" si="139"/>
        <v>0</v>
      </c>
      <c r="AT99" s="1322">
        <f t="shared" si="139"/>
        <v>0</v>
      </c>
      <c r="AU99" s="1322">
        <f t="shared" si="139"/>
        <v>0</v>
      </c>
      <c r="AV99" s="1322">
        <f t="shared" si="119"/>
        <v>0</v>
      </c>
      <c r="AW99" s="1322"/>
      <c r="AX99" s="1322"/>
      <c r="AY99" s="1322"/>
      <c r="AZ99" s="1322"/>
      <c r="BA99" s="1322"/>
      <c r="BB99" s="1322"/>
      <c r="BC99" s="1322"/>
      <c r="BD99" s="1322"/>
      <c r="BE99" s="1322"/>
      <c r="BF99" s="1322"/>
      <c r="BG99" s="1322"/>
      <c r="BH99" s="1322"/>
      <c r="BI99" s="1322"/>
      <c r="BJ99" s="1322"/>
      <c r="BK99" s="1322"/>
      <c r="BL99" s="1322"/>
      <c r="BM99" s="1322"/>
      <c r="BN99" s="1322"/>
      <c r="BO99" s="1322"/>
      <c r="BP99" s="1322"/>
      <c r="BQ99" s="1322"/>
    </row>
    <row r="100" spans="1:69" s="1323" customFormat="1" ht="12.75" x14ac:dyDescent="0.2">
      <c r="A100" s="1282" t="s">
        <v>822</v>
      </c>
      <c r="B100" s="219" t="s">
        <v>364</v>
      </c>
      <c r="C100" s="1321">
        <f>'I4 BO ASSETS'!H29</f>
        <v>0</v>
      </c>
      <c r="D100" s="1322">
        <f t="shared" si="112"/>
        <v>0</v>
      </c>
      <c r="E100" s="1322">
        <f t="shared" si="112"/>
        <v>0</v>
      </c>
      <c r="F100" s="1322">
        <f t="shared" si="115"/>
        <v>0</v>
      </c>
      <c r="G100" s="1322">
        <f t="shared" ref="G100:Z100" si="140">$D100*G604</f>
        <v>0</v>
      </c>
      <c r="H100" s="1322">
        <f t="shared" si="140"/>
        <v>0</v>
      </c>
      <c r="I100" s="1322">
        <f t="shared" si="140"/>
        <v>0</v>
      </c>
      <c r="J100" s="1322">
        <f t="shared" si="140"/>
        <v>0</v>
      </c>
      <c r="K100" s="1322">
        <f t="shared" si="140"/>
        <v>0</v>
      </c>
      <c r="L100" s="1322">
        <f t="shared" si="140"/>
        <v>0</v>
      </c>
      <c r="M100" s="1322">
        <f t="shared" si="140"/>
        <v>0</v>
      </c>
      <c r="N100" s="1322">
        <f t="shared" si="140"/>
        <v>0</v>
      </c>
      <c r="O100" s="1322">
        <f t="shared" si="140"/>
        <v>0</v>
      </c>
      <c r="P100" s="1322">
        <f t="shared" si="140"/>
        <v>0</v>
      </c>
      <c r="Q100" s="1322">
        <f t="shared" si="140"/>
        <v>0</v>
      </c>
      <c r="R100" s="1322">
        <f t="shared" si="140"/>
        <v>0</v>
      </c>
      <c r="S100" s="1322">
        <f t="shared" si="140"/>
        <v>0</v>
      </c>
      <c r="T100" s="1322">
        <f t="shared" si="140"/>
        <v>0</v>
      </c>
      <c r="U100" s="1322">
        <f t="shared" si="140"/>
        <v>0</v>
      </c>
      <c r="V100" s="1322">
        <f t="shared" si="140"/>
        <v>0</v>
      </c>
      <c r="W100" s="1322">
        <f t="shared" si="140"/>
        <v>0</v>
      </c>
      <c r="X100" s="1322">
        <f t="shared" si="140"/>
        <v>0</v>
      </c>
      <c r="Y100" s="1322">
        <f t="shared" si="140"/>
        <v>0</v>
      </c>
      <c r="Z100" s="1322">
        <f t="shared" si="140"/>
        <v>0</v>
      </c>
      <c r="AA100" s="1322">
        <f t="shared" si="117"/>
        <v>0</v>
      </c>
      <c r="AB100" s="1322">
        <f t="shared" ref="AB100:AU100" si="141">$E100*AB604</f>
        <v>0</v>
      </c>
      <c r="AC100" s="1322">
        <f t="shared" si="141"/>
        <v>0</v>
      </c>
      <c r="AD100" s="1322">
        <f t="shared" si="141"/>
        <v>0</v>
      </c>
      <c r="AE100" s="1322">
        <f t="shared" si="141"/>
        <v>0</v>
      </c>
      <c r="AF100" s="1322">
        <f t="shared" si="141"/>
        <v>0</v>
      </c>
      <c r="AG100" s="1322">
        <f t="shared" si="141"/>
        <v>0</v>
      </c>
      <c r="AH100" s="1322">
        <f t="shared" si="141"/>
        <v>0</v>
      </c>
      <c r="AI100" s="1322">
        <f t="shared" si="141"/>
        <v>0</v>
      </c>
      <c r="AJ100" s="1322">
        <f t="shared" si="141"/>
        <v>0</v>
      </c>
      <c r="AK100" s="1322">
        <f t="shared" si="141"/>
        <v>0</v>
      </c>
      <c r="AL100" s="1322">
        <f t="shared" si="141"/>
        <v>0</v>
      </c>
      <c r="AM100" s="1322">
        <f t="shared" si="141"/>
        <v>0</v>
      </c>
      <c r="AN100" s="1322">
        <f t="shared" si="141"/>
        <v>0</v>
      </c>
      <c r="AO100" s="1322">
        <f t="shared" si="141"/>
        <v>0</v>
      </c>
      <c r="AP100" s="1322">
        <f t="shared" si="141"/>
        <v>0</v>
      </c>
      <c r="AQ100" s="1322">
        <f t="shared" si="141"/>
        <v>0</v>
      </c>
      <c r="AR100" s="1322">
        <f t="shared" si="141"/>
        <v>0</v>
      </c>
      <c r="AS100" s="1322">
        <f t="shared" si="141"/>
        <v>0</v>
      </c>
      <c r="AT100" s="1322">
        <f t="shared" si="141"/>
        <v>0</v>
      </c>
      <c r="AU100" s="1322">
        <f t="shared" si="141"/>
        <v>0</v>
      </c>
      <c r="AV100" s="1322">
        <f t="shared" si="119"/>
        <v>0</v>
      </c>
      <c r="AW100" s="1322"/>
      <c r="AX100" s="1322"/>
      <c r="AY100" s="1322"/>
      <c r="AZ100" s="1322"/>
      <c r="BA100" s="1322"/>
      <c r="BB100" s="1322"/>
      <c r="BC100" s="1322"/>
      <c r="BD100" s="1322"/>
      <c r="BE100" s="1322"/>
      <c r="BF100" s="1322"/>
      <c r="BG100" s="1322"/>
      <c r="BH100" s="1322"/>
      <c r="BI100" s="1322"/>
      <c r="BJ100" s="1322"/>
      <c r="BK100" s="1322"/>
      <c r="BL100" s="1322"/>
      <c r="BM100" s="1322"/>
      <c r="BN100" s="1322"/>
      <c r="BO100" s="1322"/>
      <c r="BP100" s="1322"/>
      <c r="BQ100" s="1322"/>
    </row>
    <row r="101" spans="1:69" s="1323" customFormat="1" ht="25.5" x14ac:dyDescent="0.2">
      <c r="A101" s="1282">
        <v>1815</v>
      </c>
      <c r="B101" s="219" t="s">
        <v>86</v>
      </c>
      <c r="C101" s="1321">
        <f>'I4 BO ASSETS'!H30</f>
        <v>3555.5555555555557</v>
      </c>
      <c r="D101" s="1322">
        <f t="shared" si="112"/>
        <v>3555.5555555555557</v>
      </c>
      <c r="E101" s="1322">
        <f t="shared" si="112"/>
        <v>0</v>
      </c>
      <c r="F101" s="1322">
        <f t="shared" si="115"/>
        <v>3555.5555555555557</v>
      </c>
      <c r="G101" s="1322">
        <f t="shared" ref="G101:Z101" si="142">$D101*G605</f>
        <v>1122.7105881693676</v>
      </c>
      <c r="H101" s="1322">
        <f t="shared" si="142"/>
        <v>958.07397387380433</v>
      </c>
      <c r="I101" s="1322">
        <f t="shared" si="142"/>
        <v>1139.7644395468296</v>
      </c>
      <c r="J101" s="1322">
        <f t="shared" si="142"/>
        <v>0</v>
      </c>
      <c r="K101" s="1322">
        <f t="shared" si="142"/>
        <v>0</v>
      </c>
      <c r="L101" s="1322">
        <f t="shared" si="142"/>
        <v>324.50267112995277</v>
      </c>
      <c r="M101" s="1322">
        <f t="shared" si="142"/>
        <v>7.6501532384157542</v>
      </c>
      <c r="N101" s="1322">
        <f t="shared" si="142"/>
        <v>0</v>
      </c>
      <c r="O101" s="1322">
        <f t="shared" si="142"/>
        <v>2.8537295971857746</v>
      </c>
      <c r="P101" s="1322">
        <f t="shared" si="142"/>
        <v>0</v>
      </c>
      <c r="Q101" s="1322">
        <f t="shared" si="142"/>
        <v>0</v>
      </c>
      <c r="R101" s="1322">
        <f t="shared" si="142"/>
        <v>0</v>
      </c>
      <c r="S101" s="1322">
        <f t="shared" si="142"/>
        <v>0</v>
      </c>
      <c r="T101" s="1322">
        <f t="shared" si="142"/>
        <v>0</v>
      </c>
      <c r="U101" s="1322">
        <f t="shared" si="142"/>
        <v>0</v>
      </c>
      <c r="V101" s="1322">
        <f t="shared" si="142"/>
        <v>0</v>
      </c>
      <c r="W101" s="1322">
        <f t="shared" si="142"/>
        <v>0</v>
      </c>
      <c r="X101" s="1322">
        <f t="shared" si="142"/>
        <v>0</v>
      </c>
      <c r="Y101" s="1322">
        <f t="shared" si="142"/>
        <v>0</v>
      </c>
      <c r="Z101" s="1322">
        <f t="shared" si="142"/>
        <v>0</v>
      </c>
      <c r="AA101" s="1322">
        <f t="shared" si="117"/>
        <v>3555.5555555555561</v>
      </c>
      <c r="AB101" s="1322">
        <f t="shared" ref="AB101:AU101" si="143">$E101*AB605</f>
        <v>0</v>
      </c>
      <c r="AC101" s="1322">
        <f t="shared" si="143"/>
        <v>0</v>
      </c>
      <c r="AD101" s="1322">
        <f t="shared" si="143"/>
        <v>0</v>
      </c>
      <c r="AE101" s="1322">
        <f t="shared" si="143"/>
        <v>0</v>
      </c>
      <c r="AF101" s="1322">
        <f t="shared" si="143"/>
        <v>0</v>
      </c>
      <c r="AG101" s="1322">
        <f t="shared" si="143"/>
        <v>0</v>
      </c>
      <c r="AH101" s="1322">
        <f t="shared" si="143"/>
        <v>0</v>
      </c>
      <c r="AI101" s="1322">
        <f t="shared" si="143"/>
        <v>0</v>
      </c>
      <c r="AJ101" s="1322">
        <f t="shared" si="143"/>
        <v>0</v>
      </c>
      <c r="AK101" s="1322">
        <f t="shared" si="143"/>
        <v>0</v>
      </c>
      <c r="AL101" s="1322">
        <f t="shared" si="143"/>
        <v>0</v>
      </c>
      <c r="AM101" s="1322">
        <f t="shared" si="143"/>
        <v>0</v>
      </c>
      <c r="AN101" s="1322">
        <f t="shared" si="143"/>
        <v>0</v>
      </c>
      <c r="AO101" s="1322">
        <f t="shared" si="143"/>
        <v>0</v>
      </c>
      <c r="AP101" s="1322">
        <f t="shared" si="143"/>
        <v>0</v>
      </c>
      <c r="AQ101" s="1322">
        <f t="shared" si="143"/>
        <v>0</v>
      </c>
      <c r="AR101" s="1322">
        <f t="shared" si="143"/>
        <v>0</v>
      </c>
      <c r="AS101" s="1322">
        <f t="shared" si="143"/>
        <v>0</v>
      </c>
      <c r="AT101" s="1322">
        <f t="shared" si="143"/>
        <v>0</v>
      </c>
      <c r="AU101" s="1322">
        <f t="shared" si="143"/>
        <v>0</v>
      </c>
      <c r="AV101" s="1322">
        <f t="shared" si="119"/>
        <v>0</v>
      </c>
      <c r="AW101" s="1322"/>
      <c r="AX101" s="1322"/>
      <c r="AY101" s="1322"/>
      <c r="AZ101" s="1322"/>
      <c r="BA101" s="1322"/>
      <c r="BB101" s="1322"/>
      <c r="BC101" s="1322"/>
      <c r="BD101" s="1322"/>
      <c r="BE101" s="1322"/>
      <c r="BF101" s="1322"/>
      <c r="BG101" s="1322"/>
      <c r="BH101" s="1322"/>
      <c r="BI101" s="1322"/>
      <c r="BJ101" s="1322"/>
      <c r="BK101" s="1322"/>
      <c r="BL101" s="1322"/>
      <c r="BM101" s="1322"/>
      <c r="BN101" s="1322"/>
      <c r="BO101" s="1322"/>
      <c r="BP101" s="1322"/>
      <c r="BQ101" s="1322"/>
    </row>
    <row r="102" spans="1:69" s="1323" customFormat="1" ht="25.5" x14ac:dyDescent="0.2">
      <c r="A102" s="1282">
        <v>1820</v>
      </c>
      <c r="B102" s="219" t="s">
        <v>87</v>
      </c>
      <c r="C102" s="1321">
        <f>'I4 BO ASSETS'!H31</f>
        <v>0</v>
      </c>
      <c r="D102" s="1322">
        <f t="shared" si="112"/>
        <v>0</v>
      </c>
      <c r="E102" s="1322">
        <f t="shared" si="112"/>
        <v>0</v>
      </c>
      <c r="F102" s="1322">
        <f t="shared" si="115"/>
        <v>0</v>
      </c>
      <c r="G102" s="1322">
        <f t="shared" ref="G102:Z102" si="144">$D102*G606</f>
        <v>0</v>
      </c>
      <c r="H102" s="1322">
        <f t="shared" si="144"/>
        <v>0</v>
      </c>
      <c r="I102" s="1322">
        <f t="shared" si="144"/>
        <v>0</v>
      </c>
      <c r="J102" s="1322">
        <f t="shared" si="144"/>
        <v>0</v>
      </c>
      <c r="K102" s="1322">
        <f t="shared" si="144"/>
        <v>0</v>
      </c>
      <c r="L102" s="1322">
        <f t="shared" si="144"/>
        <v>0</v>
      </c>
      <c r="M102" s="1322">
        <f t="shared" si="144"/>
        <v>0</v>
      </c>
      <c r="N102" s="1322">
        <f t="shared" si="144"/>
        <v>0</v>
      </c>
      <c r="O102" s="1322">
        <f t="shared" si="144"/>
        <v>0</v>
      </c>
      <c r="P102" s="1322">
        <f t="shared" si="144"/>
        <v>0</v>
      </c>
      <c r="Q102" s="1322">
        <f t="shared" si="144"/>
        <v>0</v>
      </c>
      <c r="R102" s="1322">
        <f t="shared" si="144"/>
        <v>0</v>
      </c>
      <c r="S102" s="1322">
        <f t="shared" si="144"/>
        <v>0</v>
      </c>
      <c r="T102" s="1322">
        <f t="shared" si="144"/>
        <v>0</v>
      </c>
      <c r="U102" s="1322">
        <f t="shared" si="144"/>
        <v>0</v>
      </c>
      <c r="V102" s="1322">
        <f t="shared" si="144"/>
        <v>0</v>
      </c>
      <c r="W102" s="1322">
        <f t="shared" si="144"/>
        <v>0</v>
      </c>
      <c r="X102" s="1322">
        <f t="shared" si="144"/>
        <v>0</v>
      </c>
      <c r="Y102" s="1322">
        <f t="shared" si="144"/>
        <v>0</v>
      </c>
      <c r="Z102" s="1322">
        <f t="shared" si="144"/>
        <v>0</v>
      </c>
      <c r="AA102" s="1322">
        <f t="shared" si="117"/>
        <v>0</v>
      </c>
      <c r="AB102" s="1322">
        <f t="shared" ref="AB102:AU102" si="145">$E102*AB606</f>
        <v>0</v>
      </c>
      <c r="AC102" s="1322">
        <f t="shared" si="145"/>
        <v>0</v>
      </c>
      <c r="AD102" s="1322">
        <f t="shared" si="145"/>
        <v>0</v>
      </c>
      <c r="AE102" s="1322">
        <f t="shared" si="145"/>
        <v>0</v>
      </c>
      <c r="AF102" s="1322">
        <f t="shared" si="145"/>
        <v>0</v>
      </c>
      <c r="AG102" s="1322">
        <f t="shared" si="145"/>
        <v>0</v>
      </c>
      <c r="AH102" s="1322">
        <f t="shared" si="145"/>
        <v>0</v>
      </c>
      <c r="AI102" s="1322">
        <f t="shared" si="145"/>
        <v>0</v>
      </c>
      <c r="AJ102" s="1322">
        <f t="shared" si="145"/>
        <v>0</v>
      </c>
      <c r="AK102" s="1322">
        <f t="shared" si="145"/>
        <v>0</v>
      </c>
      <c r="AL102" s="1322">
        <f t="shared" si="145"/>
        <v>0</v>
      </c>
      <c r="AM102" s="1322">
        <f t="shared" si="145"/>
        <v>0</v>
      </c>
      <c r="AN102" s="1322">
        <f t="shared" si="145"/>
        <v>0</v>
      </c>
      <c r="AO102" s="1322">
        <f t="shared" si="145"/>
        <v>0</v>
      </c>
      <c r="AP102" s="1322">
        <f t="shared" si="145"/>
        <v>0</v>
      </c>
      <c r="AQ102" s="1322">
        <f t="shared" si="145"/>
        <v>0</v>
      </c>
      <c r="AR102" s="1322">
        <f t="shared" si="145"/>
        <v>0</v>
      </c>
      <c r="AS102" s="1322">
        <f t="shared" si="145"/>
        <v>0</v>
      </c>
      <c r="AT102" s="1322">
        <f t="shared" si="145"/>
        <v>0</v>
      </c>
      <c r="AU102" s="1322">
        <f t="shared" si="145"/>
        <v>0</v>
      </c>
      <c r="AV102" s="1322">
        <f t="shared" si="119"/>
        <v>0</v>
      </c>
      <c r="AW102" s="1322"/>
      <c r="AX102" s="1322"/>
      <c r="AY102" s="1322"/>
      <c r="AZ102" s="1322"/>
      <c r="BA102" s="1322"/>
      <c r="BB102" s="1322"/>
      <c r="BC102" s="1322"/>
      <c r="BD102" s="1322"/>
      <c r="BE102" s="1322"/>
      <c r="BF102" s="1322"/>
      <c r="BG102" s="1322"/>
      <c r="BH102" s="1322"/>
      <c r="BI102" s="1322"/>
      <c r="BJ102" s="1322"/>
      <c r="BK102" s="1322"/>
      <c r="BL102" s="1322"/>
      <c r="BM102" s="1322"/>
      <c r="BN102" s="1322"/>
      <c r="BO102" s="1322"/>
      <c r="BP102" s="1322"/>
      <c r="BQ102" s="1322"/>
    </row>
    <row r="103" spans="1:69" s="1323" customFormat="1" ht="25.5" x14ac:dyDescent="0.2">
      <c r="A103" s="1282" t="s">
        <v>490</v>
      </c>
      <c r="B103" s="219" t="s">
        <v>1275</v>
      </c>
      <c r="C103" s="1321">
        <f>'I4 BO ASSETS'!H32</f>
        <v>0</v>
      </c>
      <c r="D103" s="1322">
        <f t="shared" si="112"/>
        <v>0</v>
      </c>
      <c r="E103" s="1322">
        <f t="shared" si="112"/>
        <v>0</v>
      </c>
      <c r="F103" s="1322">
        <f>D103+E103</f>
        <v>0</v>
      </c>
      <c r="G103" s="1322">
        <f t="shared" ref="G103:Z103" si="146">$D103*G607</f>
        <v>0</v>
      </c>
      <c r="H103" s="1322">
        <f t="shared" si="146"/>
        <v>0</v>
      </c>
      <c r="I103" s="1322">
        <f t="shared" si="146"/>
        <v>0</v>
      </c>
      <c r="J103" s="1322">
        <f t="shared" si="146"/>
        <v>0</v>
      </c>
      <c r="K103" s="1322">
        <f t="shared" si="146"/>
        <v>0</v>
      </c>
      <c r="L103" s="1322">
        <f t="shared" si="146"/>
        <v>0</v>
      </c>
      <c r="M103" s="1322">
        <f t="shared" si="146"/>
        <v>0</v>
      </c>
      <c r="N103" s="1322">
        <f t="shared" si="146"/>
        <v>0</v>
      </c>
      <c r="O103" s="1322">
        <f t="shared" si="146"/>
        <v>0</v>
      </c>
      <c r="P103" s="1322">
        <f t="shared" si="146"/>
        <v>0</v>
      </c>
      <c r="Q103" s="1322">
        <f t="shared" si="146"/>
        <v>0</v>
      </c>
      <c r="R103" s="1322">
        <f t="shared" si="146"/>
        <v>0</v>
      </c>
      <c r="S103" s="1322">
        <f t="shared" si="146"/>
        <v>0</v>
      </c>
      <c r="T103" s="1322">
        <f t="shared" si="146"/>
        <v>0</v>
      </c>
      <c r="U103" s="1322">
        <f t="shared" si="146"/>
        <v>0</v>
      </c>
      <c r="V103" s="1322">
        <f t="shared" si="146"/>
        <v>0</v>
      </c>
      <c r="W103" s="1322">
        <f t="shared" si="146"/>
        <v>0</v>
      </c>
      <c r="X103" s="1322">
        <f t="shared" si="146"/>
        <v>0</v>
      </c>
      <c r="Y103" s="1322">
        <f t="shared" si="146"/>
        <v>0</v>
      </c>
      <c r="Z103" s="1322">
        <f t="shared" si="146"/>
        <v>0</v>
      </c>
      <c r="AA103" s="1322">
        <f>SUM(G103:Z103)</f>
        <v>0</v>
      </c>
      <c r="AB103" s="1322">
        <f t="shared" ref="AB103:AU103" si="147">$E103*AB607</f>
        <v>0</v>
      </c>
      <c r="AC103" s="1322">
        <f t="shared" si="147"/>
        <v>0</v>
      </c>
      <c r="AD103" s="1322">
        <f t="shared" si="147"/>
        <v>0</v>
      </c>
      <c r="AE103" s="1322">
        <f t="shared" si="147"/>
        <v>0</v>
      </c>
      <c r="AF103" s="1322">
        <f t="shared" si="147"/>
        <v>0</v>
      </c>
      <c r="AG103" s="1322">
        <f t="shared" si="147"/>
        <v>0</v>
      </c>
      <c r="AH103" s="1322">
        <f t="shared" si="147"/>
        <v>0</v>
      </c>
      <c r="AI103" s="1322">
        <f t="shared" si="147"/>
        <v>0</v>
      </c>
      <c r="AJ103" s="1322">
        <f t="shared" si="147"/>
        <v>0</v>
      </c>
      <c r="AK103" s="1322">
        <f t="shared" si="147"/>
        <v>0</v>
      </c>
      <c r="AL103" s="1322">
        <f t="shared" si="147"/>
        <v>0</v>
      </c>
      <c r="AM103" s="1322">
        <f t="shared" si="147"/>
        <v>0</v>
      </c>
      <c r="AN103" s="1322">
        <f t="shared" si="147"/>
        <v>0</v>
      </c>
      <c r="AO103" s="1322">
        <f t="shared" si="147"/>
        <v>0</v>
      </c>
      <c r="AP103" s="1322">
        <f t="shared" si="147"/>
        <v>0</v>
      </c>
      <c r="AQ103" s="1322">
        <f t="shared" si="147"/>
        <v>0</v>
      </c>
      <c r="AR103" s="1322">
        <f t="shared" si="147"/>
        <v>0</v>
      </c>
      <c r="AS103" s="1322">
        <f t="shared" si="147"/>
        <v>0</v>
      </c>
      <c r="AT103" s="1322">
        <f t="shared" si="147"/>
        <v>0</v>
      </c>
      <c r="AU103" s="1322">
        <f t="shared" si="147"/>
        <v>0</v>
      </c>
      <c r="AV103" s="1322">
        <f>SUM(AB103:AU103)</f>
        <v>0</v>
      </c>
      <c r="AW103" s="1322"/>
      <c r="AX103" s="1322"/>
      <c r="AY103" s="1322"/>
      <c r="AZ103" s="1322"/>
      <c r="BA103" s="1322"/>
      <c r="BB103" s="1322"/>
      <c r="BC103" s="1322"/>
      <c r="BD103" s="1322"/>
      <c r="BE103" s="1322"/>
      <c r="BF103" s="1322"/>
      <c r="BG103" s="1322"/>
      <c r="BH103" s="1322"/>
      <c r="BI103" s="1322"/>
      <c r="BJ103" s="1322"/>
      <c r="BK103" s="1322"/>
      <c r="BL103" s="1322"/>
      <c r="BM103" s="1322"/>
      <c r="BN103" s="1322"/>
      <c r="BO103" s="1322"/>
      <c r="BP103" s="1322"/>
      <c r="BQ103" s="1322"/>
    </row>
    <row r="104" spans="1:69" s="1323" customFormat="1" ht="25.5" x14ac:dyDescent="0.2">
      <c r="A104" s="1282" t="s">
        <v>491</v>
      </c>
      <c r="B104" s="219" t="s">
        <v>1277</v>
      </c>
      <c r="C104" s="1321">
        <f>'I4 BO ASSETS'!H33</f>
        <v>0</v>
      </c>
      <c r="D104" s="1322">
        <f t="shared" si="112"/>
        <v>0</v>
      </c>
      <c r="E104" s="1322">
        <f t="shared" si="112"/>
        <v>0</v>
      </c>
      <c r="F104" s="1322">
        <f>D104+E104</f>
        <v>0</v>
      </c>
      <c r="G104" s="1322">
        <f t="shared" ref="G104:Z104" si="148">$D104*G608</f>
        <v>0</v>
      </c>
      <c r="H104" s="1322">
        <f t="shared" si="148"/>
        <v>0</v>
      </c>
      <c r="I104" s="1322">
        <f t="shared" si="148"/>
        <v>0</v>
      </c>
      <c r="J104" s="1322">
        <f t="shared" si="148"/>
        <v>0</v>
      </c>
      <c r="K104" s="1322">
        <f t="shared" si="148"/>
        <v>0</v>
      </c>
      <c r="L104" s="1322">
        <f t="shared" si="148"/>
        <v>0</v>
      </c>
      <c r="M104" s="1322">
        <f t="shared" si="148"/>
        <v>0</v>
      </c>
      <c r="N104" s="1322">
        <f t="shared" si="148"/>
        <v>0</v>
      </c>
      <c r="O104" s="1322">
        <f t="shared" si="148"/>
        <v>0</v>
      </c>
      <c r="P104" s="1322">
        <f t="shared" si="148"/>
        <v>0</v>
      </c>
      <c r="Q104" s="1322">
        <f t="shared" si="148"/>
        <v>0</v>
      </c>
      <c r="R104" s="1322">
        <f t="shared" si="148"/>
        <v>0</v>
      </c>
      <c r="S104" s="1322">
        <f t="shared" si="148"/>
        <v>0</v>
      </c>
      <c r="T104" s="1322">
        <f t="shared" si="148"/>
        <v>0</v>
      </c>
      <c r="U104" s="1322">
        <f t="shared" si="148"/>
        <v>0</v>
      </c>
      <c r="V104" s="1322">
        <f t="shared" si="148"/>
        <v>0</v>
      </c>
      <c r="W104" s="1322">
        <f t="shared" si="148"/>
        <v>0</v>
      </c>
      <c r="X104" s="1322">
        <f t="shared" si="148"/>
        <v>0</v>
      </c>
      <c r="Y104" s="1322">
        <f t="shared" si="148"/>
        <v>0</v>
      </c>
      <c r="Z104" s="1322">
        <f t="shared" si="148"/>
        <v>0</v>
      </c>
      <c r="AA104" s="1322">
        <f>SUM(G104:Z104)</f>
        <v>0</v>
      </c>
      <c r="AB104" s="1322">
        <f t="shared" ref="AB104:AU104" si="149">$E104*AB608</f>
        <v>0</v>
      </c>
      <c r="AC104" s="1322">
        <f t="shared" si="149"/>
        <v>0</v>
      </c>
      <c r="AD104" s="1322">
        <f t="shared" si="149"/>
        <v>0</v>
      </c>
      <c r="AE104" s="1322">
        <f t="shared" si="149"/>
        <v>0</v>
      </c>
      <c r="AF104" s="1322">
        <f t="shared" si="149"/>
        <v>0</v>
      </c>
      <c r="AG104" s="1322">
        <f t="shared" si="149"/>
        <v>0</v>
      </c>
      <c r="AH104" s="1322">
        <f t="shared" si="149"/>
        <v>0</v>
      </c>
      <c r="AI104" s="1322">
        <f t="shared" si="149"/>
        <v>0</v>
      </c>
      <c r="AJ104" s="1322">
        <f t="shared" si="149"/>
        <v>0</v>
      </c>
      <c r="AK104" s="1322">
        <f t="shared" si="149"/>
        <v>0</v>
      </c>
      <c r="AL104" s="1322">
        <f t="shared" si="149"/>
        <v>0</v>
      </c>
      <c r="AM104" s="1322">
        <f t="shared" si="149"/>
        <v>0</v>
      </c>
      <c r="AN104" s="1322">
        <f t="shared" si="149"/>
        <v>0</v>
      </c>
      <c r="AO104" s="1322">
        <f t="shared" si="149"/>
        <v>0</v>
      </c>
      <c r="AP104" s="1322">
        <f t="shared" si="149"/>
        <v>0</v>
      </c>
      <c r="AQ104" s="1322">
        <f t="shared" si="149"/>
        <v>0</v>
      </c>
      <c r="AR104" s="1322">
        <f t="shared" si="149"/>
        <v>0</v>
      </c>
      <c r="AS104" s="1322">
        <f t="shared" si="149"/>
        <v>0</v>
      </c>
      <c r="AT104" s="1322">
        <f t="shared" si="149"/>
        <v>0</v>
      </c>
      <c r="AU104" s="1322">
        <f t="shared" si="149"/>
        <v>0</v>
      </c>
      <c r="AV104" s="1322">
        <f>SUM(AB104:AU104)</f>
        <v>0</v>
      </c>
      <c r="AW104" s="1322"/>
      <c r="AX104" s="1322"/>
      <c r="AY104" s="1322"/>
      <c r="AZ104" s="1322"/>
      <c r="BA104" s="1322"/>
      <c r="BB104" s="1322"/>
      <c r="BC104" s="1322"/>
      <c r="BD104" s="1322"/>
      <c r="BE104" s="1322"/>
      <c r="BF104" s="1322"/>
      <c r="BG104" s="1322"/>
      <c r="BH104" s="1322"/>
      <c r="BI104" s="1322"/>
      <c r="BJ104" s="1322"/>
      <c r="BK104" s="1322"/>
      <c r="BL104" s="1322"/>
      <c r="BM104" s="1322"/>
      <c r="BN104" s="1322"/>
      <c r="BO104" s="1322"/>
      <c r="BP104" s="1322"/>
      <c r="BQ104" s="1322"/>
    </row>
    <row r="105" spans="1:69" s="1323" customFormat="1" ht="25.5" x14ac:dyDescent="0.2">
      <c r="A105" s="1282" t="s">
        <v>1267</v>
      </c>
      <c r="B105" s="219" t="s">
        <v>1268</v>
      </c>
      <c r="C105" s="1321">
        <f>'I4 BO ASSETS'!H34</f>
        <v>0</v>
      </c>
      <c r="D105" s="1322">
        <f t="shared" si="112"/>
        <v>0</v>
      </c>
      <c r="E105" s="1322">
        <f t="shared" si="112"/>
        <v>0</v>
      </c>
      <c r="F105" s="1322">
        <f>D105+E105</f>
        <v>0</v>
      </c>
      <c r="G105" s="1322">
        <f t="shared" ref="G105:Z105" si="150">$D105*G609</f>
        <v>0</v>
      </c>
      <c r="H105" s="1322">
        <f t="shared" si="150"/>
        <v>0</v>
      </c>
      <c r="I105" s="1322">
        <f t="shared" si="150"/>
        <v>0</v>
      </c>
      <c r="J105" s="1322">
        <f t="shared" si="150"/>
        <v>0</v>
      </c>
      <c r="K105" s="1322">
        <f t="shared" si="150"/>
        <v>0</v>
      </c>
      <c r="L105" s="1322">
        <f t="shared" si="150"/>
        <v>0</v>
      </c>
      <c r="M105" s="1322">
        <f t="shared" si="150"/>
        <v>0</v>
      </c>
      <c r="N105" s="1322">
        <f t="shared" si="150"/>
        <v>0</v>
      </c>
      <c r="O105" s="1322">
        <f t="shared" si="150"/>
        <v>0</v>
      </c>
      <c r="P105" s="1322">
        <f t="shared" si="150"/>
        <v>0</v>
      </c>
      <c r="Q105" s="1322">
        <f t="shared" si="150"/>
        <v>0</v>
      </c>
      <c r="R105" s="1322">
        <f t="shared" si="150"/>
        <v>0</v>
      </c>
      <c r="S105" s="1322">
        <f t="shared" si="150"/>
        <v>0</v>
      </c>
      <c r="T105" s="1322">
        <f t="shared" si="150"/>
        <v>0</v>
      </c>
      <c r="U105" s="1322">
        <f t="shared" si="150"/>
        <v>0</v>
      </c>
      <c r="V105" s="1322">
        <f t="shared" si="150"/>
        <v>0</v>
      </c>
      <c r="W105" s="1322">
        <f t="shared" si="150"/>
        <v>0</v>
      </c>
      <c r="X105" s="1322">
        <f t="shared" si="150"/>
        <v>0</v>
      </c>
      <c r="Y105" s="1322">
        <f t="shared" si="150"/>
        <v>0</v>
      </c>
      <c r="Z105" s="1322">
        <f t="shared" si="150"/>
        <v>0</v>
      </c>
      <c r="AA105" s="1322">
        <f>SUM(G105:Z105)</f>
        <v>0</v>
      </c>
      <c r="AB105" s="1322">
        <f t="shared" ref="AB105:AU105" si="151">$E105*AB609</f>
        <v>0</v>
      </c>
      <c r="AC105" s="1322">
        <f t="shared" si="151"/>
        <v>0</v>
      </c>
      <c r="AD105" s="1322">
        <f t="shared" si="151"/>
        <v>0</v>
      </c>
      <c r="AE105" s="1322">
        <f t="shared" si="151"/>
        <v>0</v>
      </c>
      <c r="AF105" s="1322">
        <f t="shared" si="151"/>
        <v>0</v>
      </c>
      <c r="AG105" s="1322">
        <f t="shared" si="151"/>
        <v>0</v>
      </c>
      <c r="AH105" s="1322">
        <f t="shared" si="151"/>
        <v>0</v>
      </c>
      <c r="AI105" s="1322">
        <f t="shared" si="151"/>
        <v>0</v>
      </c>
      <c r="AJ105" s="1322">
        <f t="shared" si="151"/>
        <v>0</v>
      </c>
      <c r="AK105" s="1322">
        <f t="shared" si="151"/>
        <v>0</v>
      </c>
      <c r="AL105" s="1322">
        <f t="shared" si="151"/>
        <v>0</v>
      </c>
      <c r="AM105" s="1322">
        <f t="shared" si="151"/>
        <v>0</v>
      </c>
      <c r="AN105" s="1322">
        <f t="shared" si="151"/>
        <v>0</v>
      </c>
      <c r="AO105" s="1322">
        <f t="shared" si="151"/>
        <v>0</v>
      </c>
      <c r="AP105" s="1322">
        <f t="shared" si="151"/>
        <v>0</v>
      </c>
      <c r="AQ105" s="1322">
        <f t="shared" si="151"/>
        <v>0</v>
      </c>
      <c r="AR105" s="1322">
        <f t="shared" si="151"/>
        <v>0</v>
      </c>
      <c r="AS105" s="1322">
        <f t="shared" si="151"/>
        <v>0</v>
      </c>
      <c r="AT105" s="1322">
        <f t="shared" si="151"/>
        <v>0</v>
      </c>
      <c r="AU105" s="1322">
        <f t="shared" si="151"/>
        <v>0</v>
      </c>
      <c r="AV105" s="1322">
        <f>SUM(AB105:AU105)</f>
        <v>0</v>
      </c>
      <c r="AW105" s="1322"/>
      <c r="AX105" s="1322"/>
      <c r="AY105" s="1322"/>
      <c r="AZ105" s="1322"/>
      <c r="BA105" s="1322"/>
      <c r="BB105" s="1322"/>
      <c r="BC105" s="1322"/>
      <c r="BD105" s="1322"/>
      <c r="BE105" s="1322"/>
      <c r="BF105" s="1322"/>
      <c r="BG105" s="1322"/>
      <c r="BH105" s="1322"/>
      <c r="BI105" s="1322"/>
      <c r="BJ105" s="1322"/>
      <c r="BK105" s="1322"/>
      <c r="BL105" s="1322"/>
      <c r="BM105" s="1322"/>
      <c r="BN105" s="1322"/>
      <c r="BO105" s="1322"/>
      <c r="BP105" s="1322"/>
      <c r="BQ105" s="1322"/>
    </row>
    <row r="106" spans="1:69" s="1323" customFormat="1" ht="12.75" x14ac:dyDescent="0.2">
      <c r="A106" s="1282">
        <v>1825</v>
      </c>
      <c r="B106" s="219" t="s">
        <v>88</v>
      </c>
      <c r="C106" s="1321">
        <f>'I4 BO ASSETS'!H35</f>
        <v>0</v>
      </c>
      <c r="D106" s="1322">
        <f t="shared" si="112"/>
        <v>0</v>
      </c>
      <c r="E106" s="1322">
        <f t="shared" si="112"/>
        <v>0</v>
      </c>
      <c r="F106" s="1322">
        <f t="shared" si="115"/>
        <v>0</v>
      </c>
      <c r="G106" s="1322">
        <f t="shared" ref="G106:Z106" si="152">$D106*G610</f>
        <v>0</v>
      </c>
      <c r="H106" s="1322">
        <f t="shared" si="152"/>
        <v>0</v>
      </c>
      <c r="I106" s="1322">
        <f t="shared" si="152"/>
        <v>0</v>
      </c>
      <c r="J106" s="1322">
        <f t="shared" si="152"/>
        <v>0</v>
      </c>
      <c r="K106" s="1322">
        <f t="shared" si="152"/>
        <v>0</v>
      </c>
      <c r="L106" s="1322">
        <f t="shared" si="152"/>
        <v>0</v>
      </c>
      <c r="M106" s="1322">
        <f t="shared" si="152"/>
        <v>0</v>
      </c>
      <c r="N106" s="1322">
        <f t="shared" si="152"/>
        <v>0</v>
      </c>
      <c r="O106" s="1322">
        <f t="shared" si="152"/>
        <v>0</v>
      </c>
      <c r="P106" s="1322">
        <f t="shared" si="152"/>
        <v>0</v>
      </c>
      <c r="Q106" s="1322">
        <f t="shared" si="152"/>
        <v>0</v>
      </c>
      <c r="R106" s="1322">
        <f t="shared" si="152"/>
        <v>0</v>
      </c>
      <c r="S106" s="1322">
        <f t="shared" si="152"/>
        <v>0</v>
      </c>
      <c r="T106" s="1322">
        <f t="shared" si="152"/>
        <v>0</v>
      </c>
      <c r="U106" s="1322">
        <f t="shared" si="152"/>
        <v>0</v>
      </c>
      <c r="V106" s="1322">
        <f t="shared" si="152"/>
        <v>0</v>
      </c>
      <c r="W106" s="1322">
        <f t="shared" si="152"/>
        <v>0</v>
      </c>
      <c r="X106" s="1322">
        <f t="shared" si="152"/>
        <v>0</v>
      </c>
      <c r="Y106" s="1322">
        <f t="shared" si="152"/>
        <v>0</v>
      </c>
      <c r="Z106" s="1322">
        <f t="shared" si="152"/>
        <v>0</v>
      </c>
      <c r="AA106" s="1322">
        <f t="shared" si="117"/>
        <v>0</v>
      </c>
      <c r="AB106" s="1322">
        <f t="shared" ref="AB106:AU106" si="153">$E106*AB610</f>
        <v>0</v>
      </c>
      <c r="AC106" s="1322">
        <f t="shared" si="153"/>
        <v>0</v>
      </c>
      <c r="AD106" s="1322">
        <f t="shared" si="153"/>
        <v>0</v>
      </c>
      <c r="AE106" s="1322">
        <f t="shared" si="153"/>
        <v>0</v>
      </c>
      <c r="AF106" s="1322">
        <f t="shared" si="153"/>
        <v>0</v>
      </c>
      <c r="AG106" s="1322">
        <f t="shared" si="153"/>
        <v>0</v>
      </c>
      <c r="AH106" s="1322">
        <f t="shared" si="153"/>
        <v>0</v>
      </c>
      <c r="AI106" s="1322">
        <f t="shared" si="153"/>
        <v>0</v>
      </c>
      <c r="AJ106" s="1322">
        <f t="shared" si="153"/>
        <v>0</v>
      </c>
      <c r="AK106" s="1322">
        <f t="shared" si="153"/>
        <v>0</v>
      </c>
      <c r="AL106" s="1322">
        <f t="shared" si="153"/>
        <v>0</v>
      </c>
      <c r="AM106" s="1322">
        <f t="shared" si="153"/>
        <v>0</v>
      </c>
      <c r="AN106" s="1322">
        <f t="shared" si="153"/>
        <v>0</v>
      </c>
      <c r="AO106" s="1322">
        <f t="shared" si="153"/>
        <v>0</v>
      </c>
      <c r="AP106" s="1322">
        <f t="shared" si="153"/>
        <v>0</v>
      </c>
      <c r="AQ106" s="1322">
        <f t="shared" si="153"/>
        <v>0</v>
      </c>
      <c r="AR106" s="1322">
        <f t="shared" si="153"/>
        <v>0</v>
      </c>
      <c r="AS106" s="1322">
        <f t="shared" si="153"/>
        <v>0</v>
      </c>
      <c r="AT106" s="1322">
        <f t="shared" si="153"/>
        <v>0</v>
      </c>
      <c r="AU106" s="1322">
        <f t="shared" si="153"/>
        <v>0</v>
      </c>
      <c r="AV106" s="1322">
        <f t="shared" si="119"/>
        <v>0</v>
      </c>
      <c r="AW106" s="1322"/>
      <c r="AX106" s="1322"/>
      <c r="AY106" s="1322"/>
      <c r="AZ106" s="1322"/>
      <c r="BA106" s="1322"/>
      <c r="BB106" s="1322"/>
      <c r="BC106" s="1322"/>
      <c r="BD106" s="1322"/>
      <c r="BE106" s="1322"/>
      <c r="BF106" s="1322"/>
      <c r="BG106" s="1322"/>
      <c r="BH106" s="1322"/>
      <c r="BI106" s="1322"/>
      <c r="BJ106" s="1322"/>
      <c r="BK106" s="1322"/>
      <c r="BL106" s="1322"/>
      <c r="BM106" s="1322"/>
      <c r="BN106" s="1322"/>
      <c r="BO106" s="1322"/>
      <c r="BP106" s="1322"/>
      <c r="BQ106" s="1322"/>
    </row>
    <row r="107" spans="1:69" s="1323" customFormat="1" ht="12.75" x14ac:dyDescent="0.2">
      <c r="A107" s="1282" t="s">
        <v>823</v>
      </c>
      <c r="B107" s="219" t="s">
        <v>365</v>
      </c>
      <c r="C107" s="1321">
        <f>'I4 BO ASSETS'!H36</f>
        <v>3603.4</v>
      </c>
      <c r="D107" s="1322">
        <f t="shared" si="112"/>
        <v>3603.4</v>
      </c>
      <c r="E107" s="1322">
        <f t="shared" si="112"/>
        <v>0</v>
      </c>
      <c r="F107" s="1322">
        <f t="shared" si="115"/>
        <v>3603.4</v>
      </c>
      <c r="G107" s="1322">
        <f t="shared" ref="G107:Z107" si="154">$D107*G611</f>
        <v>1137.8180625214216</v>
      </c>
      <c r="H107" s="1322">
        <f t="shared" si="154"/>
        <v>970.96605678474373</v>
      </c>
      <c r="I107" s="1322">
        <f t="shared" si="154"/>
        <v>1155.1013947864817</v>
      </c>
      <c r="J107" s="1322">
        <f t="shared" si="154"/>
        <v>0</v>
      </c>
      <c r="K107" s="1322">
        <f t="shared" si="154"/>
        <v>0</v>
      </c>
      <c r="L107" s="1322">
        <f t="shared" si="154"/>
        <v>328.86926019834516</v>
      </c>
      <c r="M107" s="1322">
        <f t="shared" si="154"/>
        <v>7.7530956129301858</v>
      </c>
      <c r="N107" s="1322">
        <f t="shared" si="154"/>
        <v>0</v>
      </c>
      <c r="O107" s="1322">
        <f t="shared" si="154"/>
        <v>2.8921300960779055</v>
      </c>
      <c r="P107" s="1322">
        <f t="shared" si="154"/>
        <v>0</v>
      </c>
      <c r="Q107" s="1322">
        <f t="shared" si="154"/>
        <v>0</v>
      </c>
      <c r="R107" s="1322">
        <f t="shared" si="154"/>
        <v>0</v>
      </c>
      <c r="S107" s="1322">
        <f t="shared" si="154"/>
        <v>0</v>
      </c>
      <c r="T107" s="1322">
        <f t="shared" si="154"/>
        <v>0</v>
      </c>
      <c r="U107" s="1322">
        <f t="shared" si="154"/>
        <v>0</v>
      </c>
      <c r="V107" s="1322">
        <f t="shared" si="154"/>
        <v>0</v>
      </c>
      <c r="W107" s="1322">
        <f t="shared" si="154"/>
        <v>0</v>
      </c>
      <c r="X107" s="1322">
        <f t="shared" si="154"/>
        <v>0</v>
      </c>
      <c r="Y107" s="1322">
        <f t="shared" si="154"/>
        <v>0</v>
      </c>
      <c r="Z107" s="1322">
        <f t="shared" si="154"/>
        <v>0</v>
      </c>
      <c r="AA107" s="1322">
        <f t="shared" si="117"/>
        <v>3603.4000000000005</v>
      </c>
      <c r="AB107" s="1322">
        <f t="shared" ref="AB107:AU107" si="155">$E107*AB611</f>
        <v>0</v>
      </c>
      <c r="AC107" s="1322">
        <f t="shared" si="155"/>
        <v>0</v>
      </c>
      <c r="AD107" s="1322">
        <f t="shared" si="155"/>
        <v>0</v>
      </c>
      <c r="AE107" s="1322">
        <f t="shared" si="155"/>
        <v>0</v>
      </c>
      <c r="AF107" s="1322">
        <f t="shared" si="155"/>
        <v>0</v>
      </c>
      <c r="AG107" s="1322">
        <f t="shared" si="155"/>
        <v>0</v>
      </c>
      <c r="AH107" s="1322">
        <f t="shared" si="155"/>
        <v>0</v>
      </c>
      <c r="AI107" s="1322">
        <f t="shared" si="155"/>
        <v>0</v>
      </c>
      <c r="AJ107" s="1322">
        <f t="shared" si="155"/>
        <v>0</v>
      </c>
      <c r="AK107" s="1322">
        <f t="shared" si="155"/>
        <v>0</v>
      </c>
      <c r="AL107" s="1322">
        <f t="shared" si="155"/>
        <v>0</v>
      </c>
      <c r="AM107" s="1322">
        <f t="shared" si="155"/>
        <v>0</v>
      </c>
      <c r="AN107" s="1322">
        <f t="shared" si="155"/>
        <v>0</v>
      </c>
      <c r="AO107" s="1322">
        <f t="shared" si="155"/>
        <v>0</v>
      </c>
      <c r="AP107" s="1322">
        <f t="shared" si="155"/>
        <v>0</v>
      </c>
      <c r="AQ107" s="1322">
        <f t="shared" si="155"/>
        <v>0</v>
      </c>
      <c r="AR107" s="1322">
        <f t="shared" si="155"/>
        <v>0</v>
      </c>
      <c r="AS107" s="1322">
        <f t="shared" si="155"/>
        <v>0</v>
      </c>
      <c r="AT107" s="1322">
        <f t="shared" si="155"/>
        <v>0</v>
      </c>
      <c r="AU107" s="1322">
        <f t="shared" si="155"/>
        <v>0</v>
      </c>
      <c r="AV107" s="1322">
        <f t="shared" si="119"/>
        <v>0</v>
      </c>
      <c r="AW107" s="1322"/>
      <c r="AX107" s="1322"/>
      <c r="AY107" s="1322"/>
      <c r="AZ107" s="1322"/>
      <c r="BA107" s="1322"/>
      <c r="BB107" s="1322"/>
      <c r="BC107" s="1322"/>
      <c r="BD107" s="1322"/>
      <c r="BE107" s="1322"/>
      <c r="BF107" s="1322"/>
      <c r="BG107" s="1322"/>
      <c r="BH107" s="1322"/>
      <c r="BI107" s="1322"/>
      <c r="BJ107" s="1322"/>
      <c r="BK107" s="1322"/>
      <c r="BL107" s="1322"/>
      <c r="BM107" s="1322"/>
      <c r="BN107" s="1322"/>
      <c r="BO107" s="1322"/>
      <c r="BP107" s="1322"/>
      <c r="BQ107" s="1322"/>
    </row>
    <row r="108" spans="1:69" s="1323" customFormat="1" ht="12.75" x14ac:dyDescent="0.2">
      <c r="A108" s="1282" t="s">
        <v>824</v>
      </c>
      <c r="B108" s="219" t="s">
        <v>366</v>
      </c>
      <c r="C108" s="1321">
        <f>'I4 BO ASSETS'!H37</f>
        <v>0</v>
      </c>
      <c r="D108" s="1322">
        <f t="shared" ref="D108:E127" si="156">$C108*D612</f>
        <v>0</v>
      </c>
      <c r="E108" s="1322">
        <f t="shared" si="156"/>
        <v>0</v>
      </c>
      <c r="F108" s="1322">
        <f t="shared" si="115"/>
        <v>0</v>
      </c>
      <c r="G108" s="1322">
        <f t="shared" ref="G108:Z108" si="157">$D108*G612</f>
        <v>0</v>
      </c>
      <c r="H108" s="1322">
        <f t="shared" si="157"/>
        <v>0</v>
      </c>
      <c r="I108" s="1322">
        <f t="shared" si="157"/>
        <v>0</v>
      </c>
      <c r="J108" s="1322">
        <f t="shared" si="157"/>
        <v>0</v>
      </c>
      <c r="K108" s="1322">
        <f t="shared" si="157"/>
        <v>0</v>
      </c>
      <c r="L108" s="1322">
        <f t="shared" si="157"/>
        <v>0</v>
      </c>
      <c r="M108" s="1322">
        <f t="shared" si="157"/>
        <v>0</v>
      </c>
      <c r="N108" s="1322">
        <f t="shared" si="157"/>
        <v>0</v>
      </c>
      <c r="O108" s="1322">
        <f t="shared" si="157"/>
        <v>0</v>
      </c>
      <c r="P108" s="1322">
        <f t="shared" si="157"/>
        <v>0</v>
      </c>
      <c r="Q108" s="1322">
        <f t="shared" si="157"/>
        <v>0</v>
      </c>
      <c r="R108" s="1322">
        <f t="shared" si="157"/>
        <v>0</v>
      </c>
      <c r="S108" s="1322">
        <f t="shared" si="157"/>
        <v>0</v>
      </c>
      <c r="T108" s="1322">
        <f t="shared" si="157"/>
        <v>0</v>
      </c>
      <c r="U108" s="1322">
        <f t="shared" si="157"/>
        <v>0</v>
      </c>
      <c r="V108" s="1322">
        <f t="shared" si="157"/>
        <v>0</v>
      </c>
      <c r="W108" s="1322">
        <f t="shared" si="157"/>
        <v>0</v>
      </c>
      <c r="X108" s="1322">
        <f t="shared" si="157"/>
        <v>0</v>
      </c>
      <c r="Y108" s="1322">
        <f t="shared" si="157"/>
        <v>0</v>
      </c>
      <c r="Z108" s="1322">
        <f t="shared" si="157"/>
        <v>0</v>
      </c>
      <c r="AA108" s="1322">
        <f t="shared" si="117"/>
        <v>0</v>
      </c>
      <c r="AB108" s="1322">
        <f t="shared" ref="AB108:AU108" si="158">$E108*AB612</f>
        <v>0</v>
      </c>
      <c r="AC108" s="1322">
        <f t="shared" si="158"/>
        <v>0</v>
      </c>
      <c r="AD108" s="1322">
        <f t="shared" si="158"/>
        <v>0</v>
      </c>
      <c r="AE108" s="1322">
        <f t="shared" si="158"/>
        <v>0</v>
      </c>
      <c r="AF108" s="1322">
        <f t="shared" si="158"/>
        <v>0</v>
      </c>
      <c r="AG108" s="1322">
        <f t="shared" si="158"/>
        <v>0</v>
      </c>
      <c r="AH108" s="1322">
        <f t="shared" si="158"/>
        <v>0</v>
      </c>
      <c r="AI108" s="1322">
        <f t="shared" si="158"/>
        <v>0</v>
      </c>
      <c r="AJ108" s="1322">
        <f t="shared" si="158"/>
        <v>0</v>
      </c>
      <c r="AK108" s="1322">
        <f t="shared" si="158"/>
        <v>0</v>
      </c>
      <c r="AL108" s="1322">
        <f t="shared" si="158"/>
        <v>0</v>
      </c>
      <c r="AM108" s="1322">
        <f t="shared" si="158"/>
        <v>0</v>
      </c>
      <c r="AN108" s="1322">
        <f t="shared" si="158"/>
        <v>0</v>
      </c>
      <c r="AO108" s="1322">
        <f t="shared" si="158"/>
        <v>0</v>
      </c>
      <c r="AP108" s="1322">
        <f t="shared" si="158"/>
        <v>0</v>
      </c>
      <c r="AQ108" s="1322">
        <f t="shared" si="158"/>
        <v>0</v>
      </c>
      <c r="AR108" s="1322">
        <f t="shared" si="158"/>
        <v>0</v>
      </c>
      <c r="AS108" s="1322">
        <f t="shared" si="158"/>
        <v>0</v>
      </c>
      <c r="AT108" s="1322">
        <f t="shared" si="158"/>
        <v>0</v>
      </c>
      <c r="AU108" s="1322">
        <f t="shared" si="158"/>
        <v>0</v>
      </c>
      <c r="AV108" s="1322">
        <f t="shared" si="119"/>
        <v>0</v>
      </c>
      <c r="AW108" s="1322"/>
      <c r="AX108" s="1322"/>
      <c r="AY108" s="1322"/>
      <c r="AZ108" s="1322"/>
      <c r="BA108" s="1322"/>
      <c r="BB108" s="1322"/>
      <c r="BC108" s="1322"/>
      <c r="BD108" s="1322"/>
      <c r="BE108" s="1322"/>
      <c r="BF108" s="1322"/>
      <c r="BG108" s="1322"/>
      <c r="BH108" s="1322"/>
      <c r="BI108" s="1322"/>
      <c r="BJ108" s="1322"/>
      <c r="BK108" s="1322"/>
      <c r="BL108" s="1322"/>
      <c r="BM108" s="1322"/>
      <c r="BN108" s="1322"/>
      <c r="BO108" s="1322"/>
      <c r="BP108" s="1322"/>
      <c r="BQ108" s="1322"/>
    </row>
    <row r="109" spans="1:69" s="1323" customFormat="1" ht="12.75" x14ac:dyDescent="0.2">
      <c r="A109" s="1282">
        <v>1830</v>
      </c>
      <c r="B109" s="219" t="s">
        <v>89</v>
      </c>
      <c r="C109" s="1321">
        <f>'I4 BO ASSETS'!H38</f>
        <v>0</v>
      </c>
      <c r="D109" s="1322">
        <f t="shared" si="156"/>
        <v>0</v>
      </c>
      <c r="E109" s="1322">
        <f t="shared" si="156"/>
        <v>0</v>
      </c>
      <c r="F109" s="1322">
        <f t="shared" si="115"/>
        <v>0</v>
      </c>
      <c r="G109" s="1322">
        <f t="shared" ref="G109:Z109" si="159">$D109*G613</f>
        <v>0</v>
      </c>
      <c r="H109" s="1322">
        <f t="shared" si="159"/>
        <v>0</v>
      </c>
      <c r="I109" s="1322">
        <f t="shared" si="159"/>
        <v>0</v>
      </c>
      <c r="J109" s="1322">
        <f t="shared" si="159"/>
        <v>0</v>
      </c>
      <c r="K109" s="1322">
        <f t="shared" si="159"/>
        <v>0</v>
      </c>
      <c r="L109" s="1322">
        <f t="shared" si="159"/>
        <v>0</v>
      </c>
      <c r="M109" s="1322">
        <f t="shared" si="159"/>
        <v>0</v>
      </c>
      <c r="N109" s="1322">
        <f t="shared" si="159"/>
        <v>0</v>
      </c>
      <c r="O109" s="1322">
        <f t="shared" si="159"/>
        <v>0</v>
      </c>
      <c r="P109" s="1322">
        <f t="shared" si="159"/>
        <v>0</v>
      </c>
      <c r="Q109" s="1322">
        <f t="shared" si="159"/>
        <v>0</v>
      </c>
      <c r="R109" s="1322">
        <f t="shared" si="159"/>
        <v>0</v>
      </c>
      <c r="S109" s="1322">
        <f t="shared" si="159"/>
        <v>0</v>
      </c>
      <c r="T109" s="1322">
        <f t="shared" si="159"/>
        <v>0</v>
      </c>
      <c r="U109" s="1322">
        <f t="shared" si="159"/>
        <v>0</v>
      </c>
      <c r="V109" s="1322">
        <f t="shared" si="159"/>
        <v>0</v>
      </c>
      <c r="W109" s="1322">
        <f t="shared" si="159"/>
        <v>0</v>
      </c>
      <c r="X109" s="1322">
        <f t="shared" si="159"/>
        <v>0</v>
      </c>
      <c r="Y109" s="1322">
        <f t="shared" si="159"/>
        <v>0</v>
      </c>
      <c r="Z109" s="1322">
        <f t="shared" si="159"/>
        <v>0</v>
      </c>
      <c r="AA109" s="1322">
        <f t="shared" si="117"/>
        <v>0</v>
      </c>
      <c r="AB109" s="1322">
        <f t="shared" ref="AB109:AU109" si="160">$E109*AB613</f>
        <v>0</v>
      </c>
      <c r="AC109" s="1322">
        <f t="shared" si="160"/>
        <v>0</v>
      </c>
      <c r="AD109" s="1322">
        <f t="shared" si="160"/>
        <v>0</v>
      </c>
      <c r="AE109" s="1322">
        <f t="shared" si="160"/>
        <v>0</v>
      </c>
      <c r="AF109" s="1322">
        <f t="shared" si="160"/>
        <v>0</v>
      </c>
      <c r="AG109" s="1322">
        <f t="shared" si="160"/>
        <v>0</v>
      </c>
      <c r="AH109" s="1322">
        <f t="shared" si="160"/>
        <v>0</v>
      </c>
      <c r="AI109" s="1322">
        <f t="shared" si="160"/>
        <v>0</v>
      </c>
      <c r="AJ109" s="1322">
        <f t="shared" si="160"/>
        <v>0</v>
      </c>
      <c r="AK109" s="1322">
        <f t="shared" si="160"/>
        <v>0</v>
      </c>
      <c r="AL109" s="1322">
        <f t="shared" si="160"/>
        <v>0</v>
      </c>
      <c r="AM109" s="1322">
        <f t="shared" si="160"/>
        <v>0</v>
      </c>
      <c r="AN109" s="1322">
        <f t="shared" si="160"/>
        <v>0</v>
      </c>
      <c r="AO109" s="1322">
        <f t="shared" si="160"/>
        <v>0</v>
      </c>
      <c r="AP109" s="1322">
        <f t="shared" si="160"/>
        <v>0</v>
      </c>
      <c r="AQ109" s="1322">
        <f t="shared" si="160"/>
        <v>0</v>
      </c>
      <c r="AR109" s="1322">
        <f t="shared" si="160"/>
        <v>0</v>
      </c>
      <c r="AS109" s="1322">
        <f t="shared" si="160"/>
        <v>0</v>
      </c>
      <c r="AT109" s="1322">
        <f t="shared" si="160"/>
        <v>0</v>
      </c>
      <c r="AU109" s="1322">
        <f t="shared" si="160"/>
        <v>0</v>
      </c>
      <c r="AV109" s="1322">
        <f t="shared" si="119"/>
        <v>0</v>
      </c>
      <c r="AW109" s="1322"/>
      <c r="AX109" s="1322"/>
      <c r="AY109" s="1322"/>
      <c r="AZ109" s="1322"/>
      <c r="BA109" s="1322"/>
      <c r="BB109" s="1322"/>
      <c r="BC109" s="1322"/>
      <c r="BD109" s="1322"/>
      <c r="BE109" s="1322"/>
      <c r="BF109" s="1322"/>
      <c r="BG109" s="1322"/>
      <c r="BH109" s="1322"/>
      <c r="BI109" s="1322"/>
      <c r="BJ109" s="1322"/>
      <c r="BK109" s="1322"/>
      <c r="BL109" s="1322"/>
      <c r="BM109" s="1322"/>
      <c r="BN109" s="1322"/>
      <c r="BO109" s="1322"/>
      <c r="BP109" s="1322"/>
      <c r="BQ109" s="1322"/>
    </row>
    <row r="110" spans="1:69" s="1323" customFormat="1" ht="25.5" x14ac:dyDescent="0.2">
      <c r="A110" s="1282" t="s">
        <v>825</v>
      </c>
      <c r="B110" s="219" t="s">
        <v>367</v>
      </c>
      <c r="C110" s="1321">
        <f>'I4 BO ASSETS'!H39</f>
        <v>0</v>
      </c>
      <c r="D110" s="1322">
        <f t="shared" si="156"/>
        <v>0</v>
      </c>
      <c r="E110" s="1322">
        <f t="shared" si="156"/>
        <v>0</v>
      </c>
      <c r="F110" s="1322">
        <f t="shared" si="115"/>
        <v>0</v>
      </c>
      <c r="G110" s="1322">
        <f t="shared" ref="G110:Z110" si="161">$D110*G614</f>
        <v>0</v>
      </c>
      <c r="H110" s="1322">
        <f t="shared" si="161"/>
        <v>0</v>
      </c>
      <c r="I110" s="1322">
        <f t="shared" si="161"/>
        <v>0</v>
      </c>
      <c r="J110" s="1322">
        <f t="shared" si="161"/>
        <v>0</v>
      </c>
      <c r="K110" s="1322">
        <f t="shared" si="161"/>
        <v>0</v>
      </c>
      <c r="L110" s="1322">
        <f t="shared" si="161"/>
        <v>0</v>
      </c>
      <c r="M110" s="1322">
        <f t="shared" si="161"/>
        <v>0</v>
      </c>
      <c r="N110" s="1322">
        <f t="shared" si="161"/>
        <v>0</v>
      </c>
      <c r="O110" s="1322">
        <f t="shared" si="161"/>
        <v>0</v>
      </c>
      <c r="P110" s="1322">
        <f t="shared" si="161"/>
        <v>0</v>
      </c>
      <c r="Q110" s="1322">
        <f t="shared" si="161"/>
        <v>0</v>
      </c>
      <c r="R110" s="1322">
        <f t="shared" si="161"/>
        <v>0</v>
      </c>
      <c r="S110" s="1322">
        <f t="shared" si="161"/>
        <v>0</v>
      </c>
      <c r="T110" s="1322">
        <f t="shared" si="161"/>
        <v>0</v>
      </c>
      <c r="U110" s="1322">
        <f t="shared" si="161"/>
        <v>0</v>
      </c>
      <c r="V110" s="1322">
        <f t="shared" si="161"/>
        <v>0</v>
      </c>
      <c r="W110" s="1322">
        <f t="shared" si="161"/>
        <v>0</v>
      </c>
      <c r="X110" s="1322">
        <f t="shared" si="161"/>
        <v>0</v>
      </c>
      <c r="Y110" s="1322">
        <f t="shared" si="161"/>
        <v>0</v>
      </c>
      <c r="Z110" s="1322">
        <f t="shared" si="161"/>
        <v>0</v>
      </c>
      <c r="AA110" s="1322">
        <f t="shared" si="117"/>
        <v>0</v>
      </c>
      <c r="AB110" s="1322">
        <f t="shared" ref="AB110:AU110" si="162">$E110*AB614</f>
        <v>0</v>
      </c>
      <c r="AC110" s="1322">
        <f t="shared" si="162"/>
        <v>0</v>
      </c>
      <c r="AD110" s="1322">
        <f t="shared" si="162"/>
        <v>0</v>
      </c>
      <c r="AE110" s="1322">
        <f t="shared" si="162"/>
        <v>0</v>
      </c>
      <c r="AF110" s="1322">
        <f t="shared" si="162"/>
        <v>0</v>
      </c>
      <c r="AG110" s="1322">
        <f t="shared" si="162"/>
        <v>0</v>
      </c>
      <c r="AH110" s="1322">
        <f t="shared" si="162"/>
        <v>0</v>
      </c>
      <c r="AI110" s="1322">
        <f t="shared" si="162"/>
        <v>0</v>
      </c>
      <c r="AJ110" s="1322">
        <f t="shared" si="162"/>
        <v>0</v>
      </c>
      <c r="AK110" s="1322">
        <f t="shared" si="162"/>
        <v>0</v>
      </c>
      <c r="AL110" s="1322">
        <f t="shared" si="162"/>
        <v>0</v>
      </c>
      <c r="AM110" s="1322">
        <f t="shared" si="162"/>
        <v>0</v>
      </c>
      <c r="AN110" s="1322">
        <f t="shared" si="162"/>
        <v>0</v>
      </c>
      <c r="AO110" s="1322">
        <f t="shared" si="162"/>
        <v>0</v>
      </c>
      <c r="AP110" s="1322">
        <f t="shared" si="162"/>
        <v>0</v>
      </c>
      <c r="AQ110" s="1322">
        <f t="shared" si="162"/>
        <v>0</v>
      </c>
      <c r="AR110" s="1322">
        <f t="shared" si="162"/>
        <v>0</v>
      </c>
      <c r="AS110" s="1322">
        <f t="shared" si="162"/>
        <v>0</v>
      </c>
      <c r="AT110" s="1322">
        <f t="shared" si="162"/>
        <v>0</v>
      </c>
      <c r="AU110" s="1322">
        <f t="shared" si="162"/>
        <v>0</v>
      </c>
      <c r="AV110" s="1322">
        <f t="shared" si="119"/>
        <v>0</v>
      </c>
      <c r="AW110" s="1322"/>
      <c r="AX110" s="1322"/>
      <c r="AY110" s="1322"/>
      <c r="AZ110" s="1322"/>
      <c r="BA110" s="1322"/>
      <c r="BB110" s="1322"/>
      <c r="BC110" s="1322"/>
      <c r="BD110" s="1322"/>
      <c r="BE110" s="1322"/>
      <c r="BF110" s="1322"/>
      <c r="BG110" s="1322"/>
      <c r="BH110" s="1322"/>
      <c r="BI110" s="1322"/>
      <c r="BJ110" s="1322"/>
      <c r="BK110" s="1322"/>
      <c r="BL110" s="1322"/>
      <c r="BM110" s="1322"/>
      <c r="BN110" s="1322"/>
      <c r="BO110" s="1322"/>
      <c r="BP110" s="1322"/>
      <c r="BQ110" s="1322"/>
    </row>
    <row r="111" spans="1:69" s="1323" customFormat="1" ht="12.75" x14ac:dyDescent="0.2">
      <c r="A111" s="1282" t="s">
        <v>826</v>
      </c>
      <c r="B111" s="219" t="s">
        <v>368</v>
      </c>
      <c r="C111" s="1321">
        <f>'I4 BO ASSETS'!H40</f>
        <v>81606.986159611959</v>
      </c>
      <c r="D111" s="1322">
        <f t="shared" si="156"/>
        <v>32642.794463844784</v>
      </c>
      <c r="E111" s="1322">
        <f t="shared" si="156"/>
        <v>48964.191695767171</v>
      </c>
      <c r="F111" s="1322">
        <f t="shared" si="115"/>
        <v>81606.986159611959</v>
      </c>
      <c r="G111" s="1322">
        <f t="shared" ref="G111:Z111" si="163">$D111*G615</f>
        <v>8197.7400373387081</v>
      </c>
      <c r="H111" s="1322">
        <f t="shared" si="163"/>
        <v>9367.7453761315246</v>
      </c>
      <c r="I111" s="1322">
        <f t="shared" si="163"/>
        <v>10442.732914636224</v>
      </c>
      <c r="J111" s="1322">
        <f t="shared" si="163"/>
        <v>0</v>
      </c>
      <c r="K111" s="1322">
        <f t="shared" si="163"/>
        <v>0</v>
      </c>
      <c r="L111" s="1322">
        <f t="shared" si="163"/>
        <v>4507.5630669938446</v>
      </c>
      <c r="M111" s="1322">
        <f t="shared" si="163"/>
        <v>112.66354801860184</v>
      </c>
      <c r="N111" s="1322">
        <f t="shared" si="163"/>
        <v>0</v>
      </c>
      <c r="O111" s="1322">
        <f t="shared" si="163"/>
        <v>14.349520725875443</v>
      </c>
      <c r="P111" s="1322">
        <f t="shared" si="163"/>
        <v>0</v>
      </c>
      <c r="Q111" s="1322">
        <f t="shared" si="163"/>
        <v>0</v>
      </c>
      <c r="R111" s="1322">
        <f t="shared" si="163"/>
        <v>0</v>
      </c>
      <c r="S111" s="1322">
        <f t="shared" si="163"/>
        <v>0</v>
      </c>
      <c r="T111" s="1322">
        <f t="shared" si="163"/>
        <v>0</v>
      </c>
      <c r="U111" s="1322">
        <f t="shared" si="163"/>
        <v>0</v>
      </c>
      <c r="V111" s="1322">
        <f t="shared" si="163"/>
        <v>0</v>
      </c>
      <c r="W111" s="1322">
        <f t="shared" si="163"/>
        <v>0</v>
      </c>
      <c r="X111" s="1322">
        <f t="shared" si="163"/>
        <v>0</v>
      </c>
      <c r="Y111" s="1322">
        <f t="shared" si="163"/>
        <v>0</v>
      </c>
      <c r="Z111" s="1322">
        <f t="shared" si="163"/>
        <v>0</v>
      </c>
      <c r="AA111" s="1322">
        <f t="shared" si="117"/>
        <v>32642.794463844777</v>
      </c>
      <c r="AB111" s="1322">
        <f t="shared" ref="AB111:AU111" si="164">$E111*AB615</f>
        <v>40881.924426660116</v>
      </c>
      <c r="AC111" s="1322">
        <f t="shared" si="164"/>
        <v>6728.0903138576987</v>
      </c>
      <c r="AD111" s="1322">
        <f t="shared" si="164"/>
        <v>656.92906666983242</v>
      </c>
      <c r="AE111" s="1322">
        <f t="shared" si="164"/>
        <v>0</v>
      </c>
      <c r="AF111" s="1322">
        <f t="shared" si="164"/>
        <v>0</v>
      </c>
      <c r="AG111" s="1322">
        <f t="shared" si="164"/>
        <v>5.0147256997697127</v>
      </c>
      <c r="AH111" s="1322">
        <f t="shared" si="164"/>
        <v>561.85029468574385</v>
      </c>
      <c r="AI111" s="1322">
        <f t="shared" si="164"/>
        <v>0</v>
      </c>
      <c r="AJ111" s="1322">
        <f t="shared" si="164"/>
        <v>130.38286819401256</v>
      </c>
      <c r="AK111" s="1322">
        <f t="shared" si="164"/>
        <v>0</v>
      </c>
      <c r="AL111" s="1322">
        <f t="shared" si="164"/>
        <v>0</v>
      </c>
      <c r="AM111" s="1322">
        <f t="shared" si="164"/>
        <v>0</v>
      </c>
      <c r="AN111" s="1322">
        <f t="shared" si="164"/>
        <v>0</v>
      </c>
      <c r="AO111" s="1322">
        <f t="shared" si="164"/>
        <v>0</v>
      </c>
      <c r="AP111" s="1322">
        <f t="shared" si="164"/>
        <v>0</v>
      </c>
      <c r="AQ111" s="1322">
        <f t="shared" si="164"/>
        <v>0</v>
      </c>
      <c r="AR111" s="1322">
        <f t="shared" si="164"/>
        <v>0</v>
      </c>
      <c r="AS111" s="1322">
        <f t="shared" si="164"/>
        <v>0</v>
      </c>
      <c r="AT111" s="1322">
        <f t="shared" si="164"/>
        <v>0</v>
      </c>
      <c r="AU111" s="1322">
        <f t="shared" si="164"/>
        <v>0</v>
      </c>
      <c r="AV111" s="1322">
        <f t="shared" si="119"/>
        <v>48964.191695767164</v>
      </c>
      <c r="AW111" s="1322"/>
      <c r="AX111" s="1322"/>
      <c r="AY111" s="1322"/>
      <c r="AZ111" s="1322"/>
      <c r="BA111" s="1322"/>
      <c r="BB111" s="1322"/>
      <c r="BC111" s="1322"/>
      <c r="BD111" s="1322"/>
      <c r="BE111" s="1322"/>
      <c r="BF111" s="1322"/>
      <c r="BG111" s="1322"/>
      <c r="BH111" s="1322"/>
      <c r="BI111" s="1322"/>
      <c r="BJ111" s="1322"/>
      <c r="BK111" s="1322"/>
      <c r="BL111" s="1322"/>
      <c r="BM111" s="1322"/>
      <c r="BN111" s="1322"/>
      <c r="BO111" s="1322"/>
      <c r="BP111" s="1322"/>
      <c r="BQ111" s="1322"/>
    </row>
    <row r="112" spans="1:69" s="1323" customFormat="1" ht="12.75" x14ac:dyDescent="0.2">
      <c r="A112" s="1282" t="s">
        <v>827</v>
      </c>
      <c r="B112" s="219" t="s">
        <v>391</v>
      </c>
      <c r="C112" s="1321">
        <f>'I4 BO ASSETS'!H41</f>
        <v>30385.829185629584</v>
      </c>
      <c r="D112" s="1322">
        <f t="shared" si="156"/>
        <v>12154.331674251835</v>
      </c>
      <c r="E112" s="1322">
        <f t="shared" si="156"/>
        <v>18231.497511377751</v>
      </c>
      <c r="F112" s="1322">
        <f t="shared" si="115"/>
        <v>30385.829185629584</v>
      </c>
      <c r="G112" s="1322">
        <f t="shared" ref="G112:Z112" si="165">$D112*G616</f>
        <v>3759.5535627462673</v>
      </c>
      <c r="H112" s="1322">
        <f t="shared" si="165"/>
        <v>4296.1279990977127</v>
      </c>
      <c r="I112" s="1322">
        <f t="shared" si="165"/>
        <v>4092.0692997054571</v>
      </c>
      <c r="J112" s="1322">
        <f t="shared" si="165"/>
        <v>0</v>
      </c>
      <c r="K112" s="1322">
        <f t="shared" si="165"/>
        <v>0</v>
      </c>
      <c r="L112" s="1322">
        <f t="shared" si="165"/>
        <v>0</v>
      </c>
      <c r="M112" s="1322">
        <f t="shared" si="165"/>
        <v>0</v>
      </c>
      <c r="N112" s="1322">
        <f t="shared" si="165"/>
        <v>0</v>
      </c>
      <c r="O112" s="1322">
        <f t="shared" si="165"/>
        <v>6.5808127023969272</v>
      </c>
      <c r="P112" s="1322">
        <f t="shared" si="165"/>
        <v>0</v>
      </c>
      <c r="Q112" s="1322">
        <f t="shared" si="165"/>
        <v>0</v>
      </c>
      <c r="R112" s="1322">
        <f t="shared" si="165"/>
        <v>0</v>
      </c>
      <c r="S112" s="1322">
        <f t="shared" si="165"/>
        <v>0</v>
      </c>
      <c r="T112" s="1322">
        <f t="shared" si="165"/>
        <v>0</v>
      </c>
      <c r="U112" s="1322">
        <f t="shared" si="165"/>
        <v>0</v>
      </c>
      <c r="V112" s="1322">
        <f t="shared" si="165"/>
        <v>0</v>
      </c>
      <c r="W112" s="1322">
        <f t="shared" si="165"/>
        <v>0</v>
      </c>
      <c r="X112" s="1322">
        <f t="shared" si="165"/>
        <v>0</v>
      </c>
      <c r="Y112" s="1322">
        <f t="shared" si="165"/>
        <v>0</v>
      </c>
      <c r="Z112" s="1322">
        <f t="shared" si="165"/>
        <v>0</v>
      </c>
      <c r="AA112" s="1322">
        <f t="shared" si="117"/>
        <v>12154.331674251835</v>
      </c>
      <c r="AB112" s="1322">
        <f t="shared" ref="AB112:AU112" si="166">$E112*AB616</f>
        <v>12554.473916625288</v>
      </c>
      <c r="AC112" s="1322">
        <f t="shared" si="166"/>
        <v>2066.1364536680735</v>
      </c>
      <c r="AD112" s="1322">
        <f t="shared" si="166"/>
        <v>201.73705001032369</v>
      </c>
      <c r="AE112" s="1322">
        <f t="shared" si="166"/>
        <v>0</v>
      </c>
      <c r="AF112" s="1322">
        <f t="shared" si="166"/>
        <v>0</v>
      </c>
      <c r="AG112" s="1322">
        <f t="shared" si="166"/>
        <v>1.5399774809948372</v>
      </c>
      <c r="AH112" s="1322">
        <f t="shared" si="166"/>
        <v>3367.5706990872086</v>
      </c>
      <c r="AI112" s="1322">
        <f t="shared" si="166"/>
        <v>0</v>
      </c>
      <c r="AJ112" s="1322">
        <f t="shared" si="166"/>
        <v>40.039414505865764</v>
      </c>
      <c r="AK112" s="1322">
        <f t="shared" si="166"/>
        <v>0</v>
      </c>
      <c r="AL112" s="1322">
        <f t="shared" si="166"/>
        <v>0</v>
      </c>
      <c r="AM112" s="1322">
        <f t="shared" si="166"/>
        <v>0</v>
      </c>
      <c r="AN112" s="1322">
        <f t="shared" si="166"/>
        <v>0</v>
      </c>
      <c r="AO112" s="1322">
        <f t="shared" si="166"/>
        <v>0</v>
      </c>
      <c r="AP112" s="1322">
        <f t="shared" si="166"/>
        <v>0</v>
      </c>
      <c r="AQ112" s="1322">
        <f t="shared" si="166"/>
        <v>0</v>
      </c>
      <c r="AR112" s="1322">
        <f t="shared" si="166"/>
        <v>0</v>
      </c>
      <c r="AS112" s="1322">
        <f t="shared" si="166"/>
        <v>0</v>
      </c>
      <c r="AT112" s="1322">
        <f t="shared" si="166"/>
        <v>0</v>
      </c>
      <c r="AU112" s="1322">
        <f t="shared" si="166"/>
        <v>0</v>
      </c>
      <c r="AV112" s="1322">
        <f t="shared" si="119"/>
        <v>18231.497511377758</v>
      </c>
      <c r="AW112" s="1322"/>
      <c r="AX112" s="1322"/>
      <c r="AY112" s="1322"/>
      <c r="AZ112" s="1322"/>
      <c r="BA112" s="1322"/>
      <c r="BB112" s="1322"/>
      <c r="BC112" s="1322"/>
      <c r="BD112" s="1322"/>
      <c r="BE112" s="1322"/>
      <c r="BF112" s="1322"/>
      <c r="BG112" s="1322"/>
      <c r="BH112" s="1322"/>
      <c r="BI112" s="1322"/>
      <c r="BJ112" s="1322"/>
      <c r="BK112" s="1322"/>
      <c r="BL112" s="1322"/>
      <c r="BM112" s="1322"/>
      <c r="BN112" s="1322"/>
      <c r="BO112" s="1322"/>
      <c r="BP112" s="1322"/>
      <c r="BQ112" s="1322"/>
    </row>
    <row r="113" spans="1:69" s="1323" customFormat="1" ht="12.75" x14ac:dyDescent="0.2">
      <c r="A113" s="1282">
        <v>1835</v>
      </c>
      <c r="B113" s="219" t="s">
        <v>75</v>
      </c>
      <c r="C113" s="1321">
        <f>'I4 BO ASSETS'!H42</f>
        <v>0</v>
      </c>
      <c r="D113" s="1322">
        <f t="shared" si="156"/>
        <v>0</v>
      </c>
      <c r="E113" s="1322">
        <f t="shared" si="156"/>
        <v>0</v>
      </c>
      <c r="F113" s="1322">
        <f t="shared" si="115"/>
        <v>0</v>
      </c>
      <c r="G113" s="1322">
        <f t="shared" ref="G113:Z113" si="167">$D113*G617</f>
        <v>0</v>
      </c>
      <c r="H113" s="1322">
        <f t="shared" si="167"/>
        <v>0</v>
      </c>
      <c r="I113" s="1322">
        <f t="shared" si="167"/>
        <v>0</v>
      </c>
      <c r="J113" s="1322">
        <f t="shared" si="167"/>
        <v>0</v>
      </c>
      <c r="K113" s="1322">
        <f t="shared" si="167"/>
        <v>0</v>
      </c>
      <c r="L113" s="1322">
        <f t="shared" si="167"/>
        <v>0</v>
      </c>
      <c r="M113" s="1322">
        <f t="shared" si="167"/>
        <v>0</v>
      </c>
      <c r="N113" s="1322">
        <f t="shared" si="167"/>
        <v>0</v>
      </c>
      <c r="O113" s="1322">
        <f t="shared" si="167"/>
        <v>0</v>
      </c>
      <c r="P113" s="1322">
        <f t="shared" si="167"/>
        <v>0</v>
      </c>
      <c r="Q113" s="1322">
        <f t="shared" si="167"/>
        <v>0</v>
      </c>
      <c r="R113" s="1322">
        <f t="shared" si="167"/>
        <v>0</v>
      </c>
      <c r="S113" s="1322">
        <f t="shared" si="167"/>
        <v>0</v>
      </c>
      <c r="T113" s="1322">
        <f t="shared" si="167"/>
        <v>0</v>
      </c>
      <c r="U113" s="1322">
        <f t="shared" si="167"/>
        <v>0</v>
      </c>
      <c r="V113" s="1322">
        <f t="shared" si="167"/>
        <v>0</v>
      </c>
      <c r="W113" s="1322">
        <f t="shared" si="167"/>
        <v>0</v>
      </c>
      <c r="X113" s="1322">
        <f t="shared" si="167"/>
        <v>0</v>
      </c>
      <c r="Y113" s="1322">
        <f t="shared" si="167"/>
        <v>0</v>
      </c>
      <c r="Z113" s="1322">
        <f t="shared" si="167"/>
        <v>0</v>
      </c>
      <c r="AA113" s="1322">
        <f t="shared" si="117"/>
        <v>0</v>
      </c>
      <c r="AB113" s="1322">
        <f t="shared" ref="AB113:AU113" si="168">$E113*AB617</f>
        <v>0</v>
      </c>
      <c r="AC113" s="1322">
        <f t="shared" si="168"/>
        <v>0</v>
      </c>
      <c r="AD113" s="1322">
        <f t="shared" si="168"/>
        <v>0</v>
      </c>
      <c r="AE113" s="1322">
        <f t="shared" si="168"/>
        <v>0</v>
      </c>
      <c r="AF113" s="1322">
        <f t="shared" si="168"/>
        <v>0</v>
      </c>
      <c r="AG113" s="1322">
        <f t="shared" si="168"/>
        <v>0</v>
      </c>
      <c r="AH113" s="1322">
        <f t="shared" si="168"/>
        <v>0</v>
      </c>
      <c r="AI113" s="1322">
        <f t="shared" si="168"/>
        <v>0</v>
      </c>
      <c r="AJ113" s="1322">
        <f t="shared" si="168"/>
        <v>0</v>
      </c>
      <c r="AK113" s="1322">
        <f t="shared" si="168"/>
        <v>0</v>
      </c>
      <c r="AL113" s="1322">
        <f t="shared" si="168"/>
        <v>0</v>
      </c>
      <c r="AM113" s="1322">
        <f t="shared" si="168"/>
        <v>0</v>
      </c>
      <c r="AN113" s="1322">
        <f t="shared" si="168"/>
        <v>0</v>
      </c>
      <c r="AO113" s="1322">
        <f t="shared" si="168"/>
        <v>0</v>
      </c>
      <c r="AP113" s="1322">
        <f t="shared" si="168"/>
        <v>0</v>
      </c>
      <c r="AQ113" s="1322">
        <f t="shared" si="168"/>
        <v>0</v>
      </c>
      <c r="AR113" s="1322">
        <f t="shared" si="168"/>
        <v>0</v>
      </c>
      <c r="AS113" s="1322">
        <f t="shared" si="168"/>
        <v>0</v>
      </c>
      <c r="AT113" s="1322">
        <f t="shared" si="168"/>
        <v>0</v>
      </c>
      <c r="AU113" s="1322">
        <f t="shared" si="168"/>
        <v>0</v>
      </c>
      <c r="AV113" s="1322">
        <f t="shared" si="119"/>
        <v>0</v>
      </c>
      <c r="AW113" s="1322"/>
      <c r="AX113" s="1322"/>
      <c r="AY113" s="1322"/>
      <c r="AZ113" s="1322"/>
      <c r="BA113" s="1322"/>
      <c r="BB113" s="1322"/>
      <c r="BC113" s="1322"/>
      <c r="BD113" s="1322"/>
      <c r="BE113" s="1322"/>
      <c r="BF113" s="1322"/>
      <c r="BG113" s="1322"/>
      <c r="BH113" s="1322"/>
      <c r="BI113" s="1322"/>
      <c r="BJ113" s="1322"/>
      <c r="BK113" s="1322"/>
      <c r="BL113" s="1322"/>
      <c r="BM113" s="1322"/>
      <c r="BN113" s="1322"/>
      <c r="BO113" s="1322"/>
      <c r="BP113" s="1322"/>
      <c r="BQ113" s="1322"/>
    </row>
    <row r="114" spans="1:69" s="1323" customFormat="1" ht="25.5" x14ac:dyDescent="0.2">
      <c r="A114" s="1282" t="s">
        <v>828</v>
      </c>
      <c r="B114" s="219" t="s">
        <v>392</v>
      </c>
      <c r="C114" s="1321">
        <f>'I4 BO ASSETS'!H43</f>
        <v>0</v>
      </c>
      <c r="D114" s="1322">
        <f t="shared" si="156"/>
        <v>0</v>
      </c>
      <c r="E114" s="1322">
        <f t="shared" si="156"/>
        <v>0</v>
      </c>
      <c r="F114" s="1322">
        <f t="shared" si="115"/>
        <v>0</v>
      </c>
      <c r="G114" s="1322">
        <f t="shared" ref="G114:Z114" si="169">$D114*G618</f>
        <v>0</v>
      </c>
      <c r="H114" s="1322">
        <f t="shared" si="169"/>
        <v>0</v>
      </c>
      <c r="I114" s="1322">
        <f t="shared" si="169"/>
        <v>0</v>
      </c>
      <c r="J114" s="1322">
        <f t="shared" si="169"/>
        <v>0</v>
      </c>
      <c r="K114" s="1322">
        <f t="shared" si="169"/>
        <v>0</v>
      </c>
      <c r="L114" s="1322">
        <f t="shared" si="169"/>
        <v>0</v>
      </c>
      <c r="M114" s="1322">
        <f t="shared" si="169"/>
        <v>0</v>
      </c>
      <c r="N114" s="1322">
        <f t="shared" si="169"/>
        <v>0</v>
      </c>
      <c r="O114" s="1322">
        <f t="shared" si="169"/>
        <v>0</v>
      </c>
      <c r="P114" s="1322">
        <f t="shared" si="169"/>
        <v>0</v>
      </c>
      <c r="Q114" s="1322">
        <f t="shared" si="169"/>
        <v>0</v>
      </c>
      <c r="R114" s="1322">
        <f t="shared" si="169"/>
        <v>0</v>
      </c>
      <c r="S114" s="1322">
        <f t="shared" si="169"/>
        <v>0</v>
      </c>
      <c r="T114" s="1322">
        <f t="shared" si="169"/>
        <v>0</v>
      </c>
      <c r="U114" s="1322">
        <f t="shared" si="169"/>
        <v>0</v>
      </c>
      <c r="V114" s="1322">
        <f t="shared" si="169"/>
        <v>0</v>
      </c>
      <c r="W114" s="1322">
        <f t="shared" si="169"/>
        <v>0</v>
      </c>
      <c r="X114" s="1322">
        <f t="shared" si="169"/>
        <v>0</v>
      </c>
      <c r="Y114" s="1322">
        <f t="shared" si="169"/>
        <v>0</v>
      </c>
      <c r="Z114" s="1322">
        <f t="shared" si="169"/>
        <v>0</v>
      </c>
      <c r="AA114" s="1322">
        <f t="shared" si="117"/>
        <v>0</v>
      </c>
      <c r="AB114" s="1322">
        <f t="shared" ref="AB114:AU114" si="170">$E114*AB618</f>
        <v>0</v>
      </c>
      <c r="AC114" s="1322">
        <f t="shared" si="170"/>
        <v>0</v>
      </c>
      <c r="AD114" s="1322">
        <f t="shared" si="170"/>
        <v>0</v>
      </c>
      <c r="AE114" s="1322">
        <f t="shared" si="170"/>
        <v>0</v>
      </c>
      <c r="AF114" s="1322">
        <f t="shared" si="170"/>
        <v>0</v>
      </c>
      <c r="AG114" s="1322">
        <f t="shared" si="170"/>
        <v>0</v>
      </c>
      <c r="AH114" s="1322">
        <f t="shared" si="170"/>
        <v>0</v>
      </c>
      <c r="AI114" s="1322">
        <f t="shared" si="170"/>
        <v>0</v>
      </c>
      <c r="AJ114" s="1322">
        <f t="shared" si="170"/>
        <v>0</v>
      </c>
      <c r="AK114" s="1322">
        <f t="shared" si="170"/>
        <v>0</v>
      </c>
      <c r="AL114" s="1322">
        <f t="shared" si="170"/>
        <v>0</v>
      </c>
      <c r="AM114" s="1322">
        <f t="shared" si="170"/>
        <v>0</v>
      </c>
      <c r="AN114" s="1322">
        <f t="shared" si="170"/>
        <v>0</v>
      </c>
      <c r="AO114" s="1322">
        <f t="shared" si="170"/>
        <v>0</v>
      </c>
      <c r="AP114" s="1322">
        <f t="shared" si="170"/>
        <v>0</v>
      </c>
      <c r="AQ114" s="1322">
        <f t="shared" si="170"/>
        <v>0</v>
      </c>
      <c r="AR114" s="1322">
        <f t="shared" si="170"/>
        <v>0</v>
      </c>
      <c r="AS114" s="1322">
        <f t="shared" si="170"/>
        <v>0</v>
      </c>
      <c r="AT114" s="1322">
        <f t="shared" si="170"/>
        <v>0</v>
      </c>
      <c r="AU114" s="1322">
        <f t="shared" si="170"/>
        <v>0</v>
      </c>
      <c r="AV114" s="1322">
        <f t="shared" si="119"/>
        <v>0</v>
      </c>
      <c r="AW114" s="1322"/>
      <c r="AX114" s="1322"/>
      <c r="AY114" s="1322"/>
      <c r="AZ114" s="1322"/>
      <c r="BA114" s="1322"/>
      <c r="BB114" s="1322"/>
      <c r="BC114" s="1322"/>
      <c r="BD114" s="1322"/>
      <c r="BE114" s="1322"/>
      <c r="BF114" s="1322"/>
      <c r="BG114" s="1322"/>
      <c r="BH114" s="1322"/>
      <c r="BI114" s="1322"/>
      <c r="BJ114" s="1322"/>
      <c r="BK114" s="1322"/>
      <c r="BL114" s="1322"/>
      <c r="BM114" s="1322"/>
      <c r="BN114" s="1322"/>
      <c r="BO114" s="1322"/>
      <c r="BP114" s="1322"/>
      <c r="BQ114" s="1322"/>
    </row>
    <row r="115" spans="1:69" s="1323" customFormat="1" ht="25.5" x14ac:dyDescent="0.2">
      <c r="A115" s="1282" t="s">
        <v>829</v>
      </c>
      <c r="B115" s="219" t="s">
        <v>393</v>
      </c>
      <c r="C115" s="1321">
        <f>'I4 BO ASSETS'!H44</f>
        <v>56930.845605388189</v>
      </c>
      <c r="D115" s="1322">
        <f t="shared" si="156"/>
        <v>22772.338242155278</v>
      </c>
      <c r="E115" s="1322">
        <f t="shared" si="156"/>
        <v>34158.507363232915</v>
      </c>
      <c r="F115" s="1322">
        <f t="shared" si="115"/>
        <v>56930.845605388196</v>
      </c>
      <c r="G115" s="1322">
        <f t="shared" ref="G115:Z115" si="171">$D115*G619</f>
        <v>5718.9254785862367</v>
      </c>
      <c r="H115" s="1322">
        <f t="shared" si="171"/>
        <v>6535.1471825714207</v>
      </c>
      <c r="I115" s="1322">
        <f t="shared" si="171"/>
        <v>7285.0823592317711</v>
      </c>
      <c r="J115" s="1322">
        <f t="shared" si="171"/>
        <v>0</v>
      </c>
      <c r="K115" s="1322">
        <f t="shared" si="171"/>
        <v>0</v>
      </c>
      <c r="L115" s="1322">
        <f t="shared" si="171"/>
        <v>3144.5760847198144</v>
      </c>
      <c r="M115" s="1322">
        <f t="shared" si="171"/>
        <v>78.596592760542634</v>
      </c>
      <c r="N115" s="1322">
        <f t="shared" si="171"/>
        <v>0</v>
      </c>
      <c r="O115" s="1322">
        <f t="shared" si="171"/>
        <v>10.010544285489605</v>
      </c>
      <c r="P115" s="1322">
        <f t="shared" si="171"/>
        <v>0</v>
      </c>
      <c r="Q115" s="1322">
        <f t="shared" si="171"/>
        <v>0</v>
      </c>
      <c r="R115" s="1322">
        <f t="shared" si="171"/>
        <v>0</v>
      </c>
      <c r="S115" s="1322">
        <f t="shared" si="171"/>
        <v>0</v>
      </c>
      <c r="T115" s="1322">
        <f t="shared" si="171"/>
        <v>0</v>
      </c>
      <c r="U115" s="1322">
        <f t="shared" si="171"/>
        <v>0</v>
      </c>
      <c r="V115" s="1322">
        <f t="shared" si="171"/>
        <v>0</v>
      </c>
      <c r="W115" s="1322">
        <f t="shared" si="171"/>
        <v>0</v>
      </c>
      <c r="X115" s="1322">
        <f t="shared" si="171"/>
        <v>0</v>
      </c>
      <c r="Y115" s="1322">
        <f t="shared" si="171"/>
        <v>0</v>
      </c>
      <c r="Z115" s="1322">
        <f t="shared" si="171"/>
        <v>0</v>
      </c>
      <c r="AA115" s="1322">
        <f t="shared" si="117"/>
        <v>22772.338242155278</v>
      </c>
      <c r="AB115" s="1322">
        <f t="shared" ref="AB115:AU115" si="172">$E115*AB619</f>
        <v>28520.138251805798</v>
      </c>
      <c r="AC115" s="1322">
        <f t="shared" si="172"/>
        <v>4693.6651983223019</v>
      </c>
      <c r="AD115" s="1322">
        <f t="shared" si="172"/>
        <v>458.28830383619004</v>
      </c>
      <c r="AE115" s="1322">
        <f t="shared" si="172"/>
        <v>0</v>
      </c>
      <c r="AF115" s="1322">
        <f t="shared" si="172"/>
        <v>0</v>
      </c>
      <c r="AG115" s="1322">
        <f t="shared" si="172"/>
        <v>3.4983839987495422</v>
      </c>
      <c r="AH115" s="1322">
        <f t="shared" si="172"/>
        <v>391.95924130238757</v>
      </c>
      <c r="AI115" s="1322">
        <f t="shared" si="172"/>
        <v>0</v>
      </c>
      <c r="AJ115" s="1322">
        <f t="shared" si="172"/>
        <v>90.957983967488104</v>
      </c>
      <c r="AK115" s="1322">
        <f t="shared" si="172"/>
        <v>0</v>
      </c>
      <c r="AL115" s="1322">
        <f t="shared" si="172"/>
        <v>0</v>
      </c>
      <c r="AM115" s="1322">
        <f t="shared" si="172"/>
        <v>0</v>
      </c>
      <c r="AN115" s="1322">
        <f t="shared" si="172"/>
        <v>0</v>
      </c>
      <c r="AO115" s="1322">
        <f t="shared" si="172"/>
        <v>0</v>
      </c>
      <c r="AP115" s="1322">
        <f t="shared" si="172"/>
        <v>0</v>
      </c>
      <c r="AQ115" s="1322">
        <f t="shared" si="172"/>
        <v>0</v>
      </c>
      <c r="AR115" s="1322">
        <f t="shared" si="172"/>
        <v>0</v>
      </c>
      <c r="AS115" s="1322">
        <f t="shared" si="172"/>
        <v>0</v>
      </c>
      <c r="AT115" s="1322">
        <f t="shared" si="172"/>
        <v>0</v>
      </c>
      <c r="AU115" s="1322">
        <f t="shared" si="172"/>
        <v>0</v>
      </c>
      <c r="AV115" s="1322">
        <f t="shared" si="119"/>
        <v>34158.507363232915</v>
      </c>
      <c r="AW115" s="1322"/>
      <c r="AX115" s="1322"/>
      <c r="AY115" s="1322"/>
      <c r="AZ115" s="1322"/>
      <c r="BA115" s="1322"/>
      <c r="BB115" s="1322"/>
      <c r="BC115" s="1322"/>
      <c r="BD115" s="1322"/>
      <c r="BE115" s="1322"/>
      <c r="BF115" s="1322"/>
      <c r="BG115" s="1322"/>
      <c r="BH115" s="1322"/>
      <c r="BI115" s="1322"/>
      <c r="BJ115" s="1322"/>
      <c r="BK115" s="1322"/>
      <c r="BL115" s="1322"/>
      <c r="BM115" s="1322"/>
      <c r="BN115" s="1322"/>
      <c r="BO115" s="1322"/>
      <c r="BP115" s="1322"/>
      <c r="BQ115" s="1322"/>
    </row>
    <row r="116" spans="1:69" s="1323" customFormat="1" ht="25.5" x14ac:dyDescent="0.2">
      <c r="A116" s="1282" t="s">
        <v>830</v>
      </c>
      <c r="B116" s="219" t="s">
        <v>394</v>
      </c>
      <c r="C116" s="1321">
        <f>'I4 BO ASSETS'!H45</f>
        <v>43578.080562707393</v>
      </c>
      <c r="D116" s="1322">
        <f t="shared" si="156"/>
        <v>17431.232225082957</v>
      </c>
      <c r="E116" s="1322">
        <f t="shared" si="156"/>
        <v>26146.848337624437</v>
      </c>
      <c r="F116" s="1322">
        <f t="shared" si="115"/>
        <v>43578.080562707393</v>
      </c>
      <c r="G116" s="1322">
        <f t="shared" ref="G116:Z116" si="173">$D116*G620</f>
        <v>5391.7938864295575</v>
      </c>
      <c r="H116" s="1322">
        <f t="shared" si="173"/>
        <v>6161.3264166219897</v>
      </c>
      <c r="I116" s="1322">
        <f t="shared" si="173"/>
        <v>5868.6739967287549</v>
      </c>
      <c r="J116" s="1322">
        <f t="shared" si="173"/>
        <v>0</v>
      </c>
      <c r="K116" s="1322">
        <f t="shared" si="173"/>
        <v>0</v>
      </c>
      <c r="L116" s="1322">
        <f t="shared" si="173"/>
        <v>0</v>
      </c>
      <c r="M116" s="1322">
        <f t="shared" si="173"/>
        <v>0</v>
      </c>
      <c r="N116" s="1322">
        <f t="shared" si="173"/>
        <v>0</v>
      </c>
      <c r="O116" s="1322">
        <f t="shared" si="173"/>
        <v>9.437925302652868</v>
      </c>
      <c r="P116" s="1322">
        <f t="shared" si="173"/>
        <v>0</v>
      </c>
      <c r="Q116" s="1322">
        <f t="shared" si="173"/>
        <v>0</v>
      </c>
      <c r="R116" s="1322">
        <f t="shared" si="173"/>
        <v>0</v>
      </c>
      <c r="S116" s="1322">
        <f t="shared" si="173"/>
        <v>0</v>
      </c>
      <c r="T116" s="1322">
        <f t="shared" si="173"/>
        <v>0</v>
      </c>
      <c r="U116" s="1322">
        <f t="shared" si="173"/>
        <v>0</v>
      </c>
      <c r="V116" s="1322">
        <f t="shared" si="173"/>
        <v>0</v>
      </c>
      <c r="W116" s="1322">
        <f t="shared" si="173"/>
        <v>0</v>
      </c>
      <c r="X116" s="1322">
        <f t="shared" si="173"/>
        <v>0</v>
      </c>
      <c r="Y116" s="1322">
        <f t="shared" si="173"/>
        <v>0</v>
      </c>
      <c r="Z116" s="1322">
        <f t="shared" si="173"/>
        <v>0</v>
      </c>
      <c r="AA116" s="1322">
        <f t="shared" si="117"/>
        <v>17431.232225082953</v>
      </c>
      <c r="AB116" s="1322">
        <f t="shared" ref="AB116:AU116" si="174">$E116*AB620</f>
        <v>18005.099430357033</v>
      </c>
      <c r="AC116" s="1322">
        <f t="shared" si="174"/>
        <v>2963.16616148411</v>
      </c>
      <c r="AD116" s="1322">
        <f t="shared" si="174"/>
        <v>289.32280781695778</v>
      </c>
      <c r="AE116" s="1322">
        <f t="shared" si="174"/>
        <v>0</v>
      </c>
      <c r="AF116" s="1322">
        <f t="shared" si="174"/>
        <v>0</v>
      </c>
      <c r="AG116" s="1322">
        <f t="shared" si="174"/>
        <v>2.2085710520378461</v>
      </c>
      <c r="AH116" s="1322">
        <f t="shared" si="174"/>
        <v>4829.6285195613164</v>
      </c>
      <c r="AI116" s="1322">
        <f t="shared" si="174"/>
        <v>0</v>
      </c>
      <c r="AJ116" s="1322">
        <f t="shared" si="174"/>
        <v>57.422847352983986</v>
      </c>
      <c r="AK116" s="1322">
        <f t="shared" si="174"/>
        <v>0</v>
      </c>
      <c r="AL116" s="1322">
        <f t="shared" si="174"/>
        <v>0</v>
      </c>
      <c r="AM116" s="1322">
        <f t="shared" si="174"/>
        <v>0</v>
      </c>
      <c r="AN116" s="1322">
        <f t="shared" si="174"/>
        <v>0</v>
      </c>
      <c r="AO116" s="1322">
        <f t="shared" si="174"/>
        <v>0</v>
      </c>
      <c r="AP116" s="1322">
        <f t="shared" si="174"/>
        <v>0</v>
      </c>
      <c r="AQ116" s="1322">
        <f t="shared" si="174"/>
        <v>0</v>
      </c>
      <c r="AR116" s="1322">
        <f t="shared" si="174"/>
        <v>0</v>
      </c>
      <c r="AS116" s="1322">
        <f t="shared" si="174"/>
        <v>0</v>
      </c>
      <c r="AT116" s="1322">
        <f t="shared" si="174"/>
        <v>0</v>
      </c>
      <c r="AU116" s="1322">
        <f t="shared" si="174"/>
        <v>0</v>
      </c>
      <c r="AV116" s="1322">
        <f t="shared" si="119"/>
        <v>26146.84833762444</v>
      </c>
      <c r="AW116" s="1322"/>
      <c r="AX116" s="1322"/>
      <c r="AY116" s="1322"/>
      <c r="AZ116" s="1322"/>
      <c r="BA116" s="1322"/>
      <c r="BB116" s="1322"/>
      <c r="BC116" s="1322"/>
      <c r="BD116" s="1322"/>
      <c r="BE116" s="1322"/>
      <c r="BF116" s="1322"/>
      <c r="BG116" s="1322"/>
      <c r="BH116" s="1322"/>
      <c r="BI116" s="1322"/>
      <c r="BJ116" s="1322"/>
      <c r="BK116" s="1322"/>
      <c r="BL116" s="1322"/>
      <c r="BM116" s="1322"/>
      <c r="BN116" s="1322"/>
      <c r="BO116" s="1322"/>
      <c r="BP116" s="1322"/>
      <c r="BQ116" s="1322"/>
    </row>
    <row r="117" spans="1:69" s="1323" customFormat="1" ht="12.75" x14ac:dyDescent="0.2">
      <c r="A117" s="1282">
        <v>1840</v>
      </c>
      <c r="B117" s="219" t="s">
        <v>76</v>
      </c>
      <c r="C117" s="1321">
        <f>'I4 BO ASSETS'!H46</f>
        <v>0</v>
      </c>
      <c r="D117" s="1322">
        <f t="shared" si="156"/>
        <v>0</v>
      </c>
      <c r="E117" s="1322">
        <f t="shared" si="156"/>
        <v>0</v>
      </c>
      <c r="F117" s="1322">
        <f t="shared" si="115"/>
        <v>0</v>
      </c>
      <c r="G117" s="1322">
        <f t="shared" ref="G117:Z117" si="175">$D117*G621</f>
        <v>0</v>
      </c>
      <c r="H117" s="1322">
        <f t="shared" si="175"/>
        <v>0</v>
      </c>
      <c r="I117" s="1322">
        <f t="shared" si="175"/>
        <v>0</v>
      </c>
      <c r="J117" s="1322">
        <f t="shared" si="175"/>
        <v>0</v>
      </c>
      <c r="K117" s="1322">
        <f t="shared" si="175"/>
        <v>0</v>
      </c>
      <c r="L117" s="1322">
        <f t="shared" si="175"/>
        <v>0</v>
      </c>
      <c r="M117" s="1322">
        <f t="shared" si="175"/>
        <v>0</v>
      </c>
      <c r="N117" s="1322">
        <f t="shared" si="175"/>
        <v>0</v>
      </c>
      <c r="O117" s="1322">
        <f t="shared" si="175"/>
        <v>0</v>
      </c>
      <c r="P117" s="1322">
        <f t="shared" si="175"/>
        <v>0</v>
      </c>
      <c r="Q117" s="1322">
        <f t="shared" si="175"/>
        <v>0</v>
      </c>
      <c r="R117" s="1322">
        <f t="shared" si="175"/>
        <v>0</v>
      </c>
      <c r="S117" s="1322">
        <f t="shared" si="175"/>
        <v>0</v>
      </c>
      <c r="T117" s="1322">
        <f t="shared" si="175"/>
        <v>0</v>
      </c>
      <c r="U117" s="1322">
        <f t="shared" si="175"/>
        <v>0</v>
      </c>
      <c r="V117" s="1322">
        <f t="shared" si="175"/>
        <v>0</v>
      </c>
      <c r="W117" s="1322">
        <f t="shared" si="175"/>
        <v>0</v>
      </c>
      <c r="X117" s="1322">
        <f t="shared" si="175"/>
        <v>0</v>
      </c>
      <c r="Y117" s="1322">
        <f t="shared" si="175"/>
        <v>0</v>
      </c>
      <c r="Z117" s="1322">
        <f t="shared" si="175"/>
        <v>0</v>
      </c>
      <c r="AA117" s="1322">
        <f t="shared" si="117"/>
        <v>0</v>
      </c>
      <c r="AB117" s="1322">
        <f t="shared" ref="AB117:AU117" si="176">$E117*AB621</f>
        <v>0</v>
      </c>
      <c r="AC117" s="1322">
        <f t="shared" si="176"/>
        <v>0</v>
      </c>
      <c r="AD117" s="1322">
        <f t="shared" si="176"/>
        <v>0</v>
      </c>
      <c r="AE117" s="1322">
        <f t="shared" si="176"/>
        <v>0</v>
      </c>
      <c r="AF117" s="1322">
        <f t="shared" si="176"/>
        <v>0</v>
      </c>
      <c r="AG117" s="1322">
        <f t="shared" si="176"/>
        <v>0</v>
      </c>
      <c r="AH117" s="1322">
        <f t="shared" si="176"/>
        <v>0</v>
      </c>
      <c r="AI117" s="1322">
        <f t="shared" si="176"/>
        <v>0</v>
      </c>
      <c r="AJ117" s="1322">
        <f t="shared" si="176"/>
        <v>0</v>
      </c>
      <c r="AK117" s="1322">
        <f t="shared" si="176"/>
        <v>0</v>
      </c>
      <c r="AL117" s="1322">
        <f t="shared" si="176"/>
        <v>0</v>
      </c>
      <c r="AM117" s="1322">
        <f t="shared" si="176"/>
        <v>0</v>
      </c>
      <c r="AN117" s="1322">
        <f t="shared" si="176"/>
        <v>0</v>
      </c>
      <c r="AO117" s="1322">
        <f t="shared" si="176"/>
        <v>0</v>
      </c>
      <c r="AP117" s="1322">
        <f t="shared" si="176"/>
        <v>0</v>
      </c>
      <c r="AQ117" s="1322">
        <f t="shared" si="176"/>
        <v>0</v>
      </c>
      <c r="AR117" s="1322">
        <f t="shared" si="176"/>
        <v>0</v>
      </c>
      <c r="AS117" s="1322">
        <f t="shared" si="176"/>
        <v>0</v>
      </c>
      <c r="AT117" s="1322">
        <f t="shared" si="176"/>
        <v>0</v>
      </c>
      <c r="AU117" s="1322">
        <f t="shared" si="176"/>
        <v>0</v>
      </c>
      <c r="AV117" s="1322">
        <f t="shared" si="119"/>
        <v>0</v>
      </c>
      <c r="AW117" s="1322"/>
      <c r="AX117" s="1322"/>
      <c r="AY117" s="1322"/>
      <c r="AZ117" s="1322"/>
      <c r="BA117" s="1322"/>
      <c r="BB117" s="1322"/>
      <c r="BC117" s="1322"/>
      <c r="BD117" s="1322"/>
      <c r="BE117" s="1322"/>
      <c r="BF117" s="1322"/>
      <c r="BG117" s="1322"/>
      <c r="BH117" s="1322"/>
      <c r="BI117" s="1322"/>
      <c r="BJ117" s="1322"/>
      <c r="BK117" s="1322"/>
      <c r="BL117" s="1322"/>
      <c r="BM117" s="1322"/>
      <c r="BN117" s="1322"/>
      <c r="BO117" s="1322"/>
      <c r="BP117" s="1322"/>
      <c r="BQ117" s="1322"/>
    </row>
    <row r="118" spans="1:69" s="1323" customFormat="1" ht="12.75" x14ac:dyDescent="0.2">
      <c r="A118" s="1282" t="s">
        <v>831</v>
      </c>
      <c r="B118" s="219" t="s">
        <v>395</v>
      </c>
      <c r="C118" s="1321">
        <f>'I4 BO ASSETS'!H47</f>
        <v>0</v>
      </c>
      <c r="D118" s="1322">
        <f t="shared" si="156"/>
        <v>0</v>
      </c>
      <c r="E118" s="1322">
        <f t="shared" si="156"/>
        <v>0</v>
      </c>
      <c r="F118" s="1322">
        <f t="shared" si="115"/>
        <v>0</v>
      </c>
      <c r="G118" s="1322">
        <f t="shared" ref="G118:Z118" si="177">$D118*G622</f>
        <v>0</v>
      </c>
      <c r="H118" s="1322">
        <f t="shared" si="177"/>
        <v>0</v>
      </c>
      <c r="I118" s="1322">
        <f t="shared" si="177"/>
        <v>0</v>
      </c>
      <c r="J118" s="1322">
        <f t="shared" si="177"/>
        <v>0</v>
      </c>
      <c r="K118" s="1322">
        <f t="shared" si="177"/>
        <v>0</v>
      </c>
      <c r="L118" s="1322">
        <f t="shared" si="177"/>
        <v>0</v>
      </c>
      <c r="M118" s="1322">
        <f t="shared" si="177"/>
        <v>0</v>
      </c>
      <c r="N118" s="1322">
        <f t="shared" si="177"/>
        <v>0</v>
      </c>
      <c r="O118" s="1322">
        <f t="shared" si="177"/>
        <v>0</v>
      </c>
      <c r="P118" s="1322">
        <f t="shared" si="177"/>
        <v>0</v>
      </c>
      <c r="Q118" s="1322">
        <f t="shared" si="177"/>
        <v>0</v>
      </c>
      <c r="R118" s="1322">
        <f t="shared" si="177"/>
        <v>0</v>
      </c>
      <c r="S118" s="1322">
        <f t="shared" si="177"/>
        <v>0</v>
      </c>
      <c r="T118" s="1322">
        <f t="shared" si="177"/>
        <v>0</v>
      </c>
      <c r="U118" s="1322">
        <f t="shared" si="177"/>
        <v>0</v>
      </c>
      <c r="V118" s="1322">
        <f t="shared" si="177"/>
        <v>0</v>
      </c>
      <c r="W118" s="1322">
        <f t="shared" si="177"/>
        <v>0</v>
      </c>
      <c r="X118" s="1322">
        <f t="shared" si="177"/>
        <v>0</v>
      </c>
      <c r="Y118" s="1322">
        <f t="shared" si="177"/>
        <v>0</v>
      </c>
      <c r="Z118" s="1322">
        <f t="shared" si="177"/>
        <v>0</v>
      </c>
      <c r="AA118" s="1322">
        <f t="shared" si="117"/>
        <v>0</v>
      </c>
      <c r="AB118" s="1322">
        <f t="shared" ref="AB118:AU118" si="178">$E118*AB622</f>
        <v>0</v>
      </c>
      <c r="AC118" s="1322">
        <f t="shared" si="178"/>
        <v>0</v>
      </c>
      <c r="AD118" s="1322">
        <f t="shared" si="178"/>
        <v>0</v>
      </c>
      <c r="AE118" s="1322">
        <f t="shared" si="178"/>
        <v>0</v>
      </c>
      <c r="AF118" s="1322">
        <f t="shared" si="178"/>
        <v>0</v>
      </c>
      <c r="AG118" s="1322">
        <f t="shared" si="178"/>
        <v>0</v>
      </c>
      <c r="AH118" s="1322">
        <f t="shared" si="178"/>
        <v>0</v>
      </c>
      <c r="AI118" s="1322">
        <f t="shared" si="178"/>
        <v>0</v>
      </c>
      <c r="AJ118" s="1322">
        <f t="shared" si="178"/>
        <v>0</v>
      </c>
      <c r="AK118" s="1322">
        <f t="shared" si="178"/>
        <v>0</v>
      </c>
      <c r="AL118" s="1322">
        <f t="shared" si="178"/>
        <v>0</v>
      </c>
      <c r="AM118" s="1322">
        <f t="shared" si="178"/>
        <v>0</v>
      </c>
      <c r="AN118" s="1322">
        <f t="shared" si="178"/>
        <v>0</v>
      </c>
      <c r="AO118" s="1322">
        <f t="shared" si="178"/>
        <v>0</v>
      </c>
      <c r="AP118" s="1322">
        <f t="shared" si="178"/>
        <v>0</v>
      </c>
      <c r="AQ118" s="1322">
        <f t="shared" si="178"/>
        <v>0</v>
      </c>
      <c r="AR118" s="1322">
        <f t="shared" si="178"/>
        <v>0</v>
      </c>
      <c r="AS118" s="1322">
        <f t="shared" si="178"/>
        <v>0</v>
      </c>
      <c r="AT118" s="1322">
        <f t="shared" si="178"/>
        <v>0</v>
      </c>
      <c r="AU118" s="1322">
        <f t="shared" si="178"/>
        <v>0</v>
      </c>
      <c r="AV118" s="1322">
        <f t="shared" si="119"/>
        <v>0</v>
      </c>
      <c r="AW118" s="1322"/>
      <c r="AX118" s="1322"/>
      <c r="AY118" s="1322"/>
      <c r="AZ118" s="1322"/>
      <c r="BA118" s="1322"/>
      <c r="BB118" s="1322"/>
      <c r="BC118" s="1322"/>
      <c r="BD118" s="1322"/>
      <c r="BE118" s="1322"/>
      <c r="BF118" s="1322"/>
      <c r="BG118" s="1322"/>
      <c r="BH118" s="1322"/>
      <c r="BI118" s="1322"/>
      <c r="BJ118" s="1322"/>
      <c r="BK118" s="1322"/>
      <c r="BL118" s="1322"/>
      <c r="BM118" s="1322"/>
      <c r="BN118" s="1322"/>
      <c r="BO118" s="1322"/>
      <c r="BP118" s="1322"/>
      <c r="BQ118" s="1322"/>
    </row>
    <row r="119" spans="1:69" s="1323" customFormat="1" ht="12.75" x14ac:dyDescent="0.2">
      <c r="A119" s="1282" t="s">
        <v>832</v>
      </c>
      <c r="B119" s="219" t="s">
        <v>396</v>
      </c>
      <c r="C119" s="1321">
        <f>'I4 BO ASSETS'!H48</f>
        <v>144530.55334296235</v>
      </c>
      <c r="D119" s="1322">
        <f t="shared" si="156"/>
        <v>57812.221337184943</v>
      </c>
      <c r="E119" s="1322">
        <f t="shared" si="156"/>
        <v>86718.332005777411</v>
      </c>
      <c r="F119" s="1322">
        <f t="shared" si="115"/>
        <v>144530.55334296235</v>
      </c>
      <c r="G119" s="1322">
        <f t="shared" ref="G119:Z119" si="179">$D119*G623</f>
        <v>14518.657770806152</v>
      </c>
      <c r="H119" s="1322">
        <f t="shared" si="179"/>
        <v>16590.802901851759</v>
      </c>
      <c r="I119" s="1322">
        <f t="shared" si="179"/>
        <v>18494.666174942053</v>
      </c>
      <c r="J119" s="1322">
        <f t="shared" si="179"/>
        <v>0</v>
      </c>
      <c r="K119" s="1322">
        <f t="shared" si="179"/>
        <v>0</v>
      </c>
      <c r="L119" s="1322">
        <f t="shared" si="179"/>
        <v>7983.1472151993839</v>
      </c>
      <c r="M119" s="1322">
        <f t="shared" si="179"/>
        <v>199.53346769677302</v>
      </c>
      <c r="N119" s="1322">
        <f t="shared" si="179"/>
        <v>0</v>
      </c>
      <c r="O119" s="1322">
        <f t="shared" si="179"/>
        <v>25.413806688813839</v>
      </c>
      <c r="P119" s="1322">
        <f t="shared" si="179"/>
        <v>0</v>
      </c>
      <c r="Q119" s="1322">
        <f t="shared" si="179"/>
        <v>0</v>
      </c>
      <c r="R119" s="1322">
        <f t="shared" si="179"/>
        <v>0</v>
      </c>
      <c r="S119" s="1322">
        <f t="shared" si="179"/>
        <v>0</v>
      </c>
      <c r="T119" s="1322">
        <f t="shared" si="179"/>
        <v>0</v>
      </c>
      <c r="U119" s="1322">
        <f t="shared" si="179"/>
        <v>0</v>
      </c>
      <c r="V119" s="1322">
        <f t="shared" si="179"/>
        <v>0</v>
      </c>
      <c r="W119" s="1322">
        <f t="shared" si="179"/>
        <v>0</v>
      </c>
      <c r="X119" s="1322">
        <f t="shared" si="179"/>
        <v>0</v>
      </c>
      <c r="Y119" s="1322">
        <f t="shared" si="179"/>
        <v>0</v>
      </c>
      <c r="Z119" s="1322">
        <f t="shared" si="179"/>
        <v>0</v>
      </c>
      <c r="AA119" s="1322">
        <f t="shared" si="117"/>
        <v>57812.221337184936</v>
      </c>
      <c r="AB119" s="1322">
        <f t="shared" ref="AB119:AU119" si="180">$E119*AB623</f>
        <v>72404.182989355613</v>
      </c>
      <c r="AC119" s="1322">
        <f t="shared" si="180"/>
        <v>11915.825614505236</v>
      </c>
      <c r="AD119" s="1322">
        <f t="shared" si="180"/>
        <v>1163.4582525467224</v>
      </c>
      <c r="AE119" s="1322">
        <f t="shared" si="180"/>
        <v>0</v>
      </c>
      <c r="AF119" s="1322">
        <f t="shared" si="180"/>
        <v>0</v>
      </c>
      <c r="AG119" s="1322">
        <f t="shared" si="180"/>
        <v>8.8813607064635303</v>
      </c>
      <c r="AH119" s="1322">
        <f t="shared" si="180"/>
        <v>995.06841029531722</v>
      </c>
      <c r="AI119" s="1322">
        <f t="shared" si="180"/>
        <v>0</v>
      </c>
      <c r="AJ119" s="1322">
        <f t="shared" si="180"/>
        <v>230.91537836805179</v>
      </c>
      <c r="AK119" s="1322">
        <f t="shared" si="180"/>
        <v>0</v>
      </c>
      <c r="AL119" s="1322">
        <f t="shared" si="180"/>
        <v>0</v>
      </c>
      <c r="AM119" s="1322">
        <f t="shared" si="180"/>
        <v>0</v>
      </c>
      <c r="AN119" s="1322">
        <f t="shared" si="180"/>
        <v>0</v>
      </c>
      <c r="AO119" s="1322">
        <f t="shared" si="180"/>
        <v>0</v>
      </c>
      <c r="AP119" s="1322">
        <f t="shared" si="180"/>
        <v>0</v>
      </c>
      <c r="AQ119" s="1322">
        <f t="shared" si="180"/>
        <v>0</v>
      </c>
      <c r="AR119" s="1322">
        <f t="shared" si="180"/>
        <v>0</v>
      </c>
      <c r="AS119" s="1322">
        <f t="shared" si="180"/>
        <v>0</v>
      </c>
      <c r="AT119" s="1322">
        <f t="shared" si="180"/>
        <v>0</v>
      </c>
      <c r="AU119" s="1322">
        <f t="shared" si="180"/>
        <v>0</v>
      </c>
      <c r="AV119" s="1322">
        <f t="shared" si="119"/>
        <v>86718.332005777425</v>
      </c>
      <c r="AW119" s="1322"/>
      <c r="AX119" s="1322"/>
      <c r="AY119" s="1322"/>
      <c r="AZ119" s="1322"/>
      <c r="BA119" s="1322"/>
      <c r="BB119" s="1322"/>
      <c r="BC119" s="1322"/>
      <c r="BD119" s="1322"/>
      <c r="BE119" s="1322"/>
      <c r="BF119" s="1322"/>
      <c r="BG119" s="1322"/>
      <c r="BH119" s="1322"/>
      <c r="BI119" s="1322"/>
      <c r="BJ119" s="1322"/>
      <c r="BK119" s="1322"/>
      <c r="BL119" s="1322"/>
      <c r="BM119" s="1322"/>
      <c r="BN119" s="1322"/>
      <c r="BO119" s="1322"/>
      <c r="BP119" s="1322"/>
      <c r="BQ119" s="1322"/>
    </row>
    <row r="120" spans="1:69" s="1323" customFormat="1" ht="12.75" x14ac:dyDescent="0.2">
      <c r="A120" s="1282" t="s">
        <v>833</v>
      </c>
      <c r="B120" s="219" t="s">
        <v>397</v>
      </c>
      <c r="C120" s="1321">
        <f>'I4 BO ASSETS'!H49</f>
        <v>165285.89647886876</v>
      </c>
      <c r="D120" s="1322">
        <f t="shared" si="156"/>
        <v>66114.358591547512</v>
      </c>
      <c r="E120" s="1322">
        <f t="shared" si="156"/>
        <v>99171.537887321247</v>
      </c>
      <c r="F120" s="1322">
        <f t="shared" si="115"/>
        <v>165285.89647886876</v>
      </c>
      <c r="G120" s="1322">
        <f t="shared" ref="G120:Z120" si="181">$D120*G624</f>
        <v>20450.361159560587</v>
      </c>
      <c r="H120" s="1322">
        <f t="shared" si="181"/>
        <v>23369.096277769433</v>
      </c>
      <c r="I120" s="1322">
        <f t="shared" si="181"/>
        <v>22259.10435168726</v>
      </c>
      <c r="J120" s="1322">
        <f t="shared" si="181"/>
        <v>0</v>
      </c>
      <c r="K120" s="1322">
        <f t="shared" si="181"/>
        <v>0</v>
      </c>
      <c r="L120" s="1322">
        <f t="shared" si="181"/>
        <v>0</v>
      </c>
      <c r="M120" s="1322">
        <f t="shared" si="181"/>
        <v>0</v>
      </c>
      <c r="N120" s="1322">
        <f t="shared" si="181"/>
        <v>0</v>
      </c>
      <c r="O120" s="1322">
        <f t="shared" si="181"/>
        <v>35.796802530227417</v>
      </c>
      <c r="P120" s="1322">
        <f t="shared" si="181"/>
        <v>0</v>
      </c>
      <c r="Q120" s="1322">
        <f t="shared" si="181"/>
        <v>0</v>
      </c>
      <c r="R120" s="1322">
        <f t="shared" si="181"/>
        <v>0</v>
      </c>
      <c r="S120" s="1322">
        <f t="shared" si="181"/>
        <v>0</v>
      </c>
      <c r="T120" s="1322">
        <f t="shared" si="181"/>
        <v>0</v>
      </c>
      <c r="U120" s="1322">
        <f t="shared" si="181"/>
        <v>0</v>
      </c>
      <c r="V120" s="1322">
        <f t="shared" si="181"/>
        <v>0</v>
      </c>
      <c r="W120" s="1322">
        <f t="shared" si="181"/>
        <v>0</v>
      </c>
      <c r="X120" s="1322">
        <f t="shared" si="181"/>
        <v>0</v>
      </c>
      <c r="Y120" s="1322">
        <f t="shared" si="181"/>
        <v>0</v>
      </c>
      <c r="Z120" s="1322">
        <f t="shared" si="181"/>
        <v>0</v>
      </c>
      <c r="AA120" s="1322">
        <f t="shared" si="117"/>
        <v>66114.358591547512</v>
      </c>
      <c r="AB120" s="1322">
        <f t="shared" ref="AB120:AU120" si="182">$E120*AB624</f>
        <v>68290.961008605766</v>
      </c>
      <c r="AC120" s="1322">
        <f t="shared" si="182"/>
        <v>11238.897378969858</v>
      </c>
      <c r="AD120" s="1322">
        <f t="shared" si="182"/>
        <v>1097.3631478099762</v>
      </c>
      <c r="AE120" s="1322">
        <f t="shared" si="182"/>
        <v>0</v>
      </c>
      <c r="AF120" s="1322">
        <f t="shared" si="182"/>
        <v>0</v>
      </c>
      <c r="AG120" s="1322">
        <f t="shared" si="182"/>
        <v>8.3768179222135597</v>
      </c>
      <c r="AH120" s="1322">
        <f t="shared" si="182"/>
        <v>18318.142268035896</v>
      </c>
      <c r="AI120" s="1322">
        <f t="shared" si="182"/>
        <v>0</v>
      </c>
      <c r="AJ120" s="1322">
        <f t="shared" si="182"/>
        <v>217.79726597755251</v>
      </c>
      <c r="AK120" s="1322">
        <f t="shared" si="182"/>
        <v>0</v>
      </c>
      <c r="AL120" s="1322">
        <f t="shared" si="182"/>
        <v>0</v>
      </c>
      <c r="AM120" s="1322">
        <f t="shared" si="182"/>
        <v>0</v>
      </c>
      <c r="AN120" s="1322">
        <f t="shared" si="182"/>
        <v>0</v>
      </c>
      <c r="AO120" s="1322">
        <f t="shared" si="182"/>
        <v>0</v>
      </c>
      <c r="AP120" s="1322">
        <f t="shared" si="182"/>
        <v>0</v>
      </c>
      <c r="AQ120" s="1322">
        <f t="shared" si="182"/>
        <v>0</v>
      </c>
      <c r="AR120" s="1322">
        <f t="shared" si="182"/>
        <v>0</v>
      </c>
      <c r="AS120" s="1322">
        <f t="shared" si="182"/>
        <v>0</v>
      </c>
      <c r="AT120" s="1322">
        <f t="shared" si="182"/>
        <v>0</v>
      </c>
      <c r="AU120" s="1322">
        <f t="shared" si="182"/>
        <v>0</v>
      </c>
      <c r="AV120" s="1322">
        <f t="shared" si="119"/>
        <v>99171.537887321261</v>
      </c>
      <c r="AW120" s="1322"/>
      <c r="AX120" s="1322"/>
      <c r="AY120" s="1322"/>
      <c r="AZ120" s="1322"/>
      <c r="BA120" s="1322"/>
      <c r="BB120" s="1322"/>
      <c r="BC120" s="1322"/>
      <c r="BD120" s="1322"/>
      <c r="BE120" s="1322"/>
      <c r="BF120" s="1322"/>
      <c r="BG120" s="1322"/>
      <c r="BH120" s="1322"/>
      <c r="BI120" s="1322"/>
      <c r="BJ120" s="1322"/>
      <c r="BK120" s="1322"/>
      <c r="BL120" s="1322"/>
      <c r="BM120" s="1322"/>
      <c r="BN120" s="1322"/>
      <c r="BO120" s="1322"/>
      <c r="BP120" s="1322"/>
      <c r="BQ120" s="1322"/>
    </row>
    <row r="121" spans="1:69" s="1323" customFormat="1" ht="12.75" x14ac:dyDescent="0.2">
      <c r="A121" s="1282">
        <v>1845</v>
      </c>
      <c r="B121" s="219" t="s">
        <v>84</v>
      </c>
      <c r="C121" s="1321">
        <f>'I4 BO ASSETS'!H50</f>
        <v>0</v>
      </c>
      <c r="D121" s="1322">
        <f t="shared" si="156"/>
        <v>0</v>
      </c>
      <c r="E121" s="1322">
        <f t="shared" si="156"/>
        <v>0</v>
      </c>
      <c r="F121" s="1322">
        <f t="shared" si="115"/>
        <v>0</v>
      </c>
      <c r="G121" s="1322">
        <f t="shared" ref="G121:Z121" si="183">$D121*G625</f>
        <v>0</v>
      </c>
      <c r="H121" s="1322">
        <f t="shared" si="183"/>
        <v>0</v>
      </c>
      <c r="I121" s="1322">
        <f t="shared" si="183"/>
        <v>0</v>
      </c>
      <c r="J121" s="1322">
        <f t="shared" si="183"/>
        <v>0</v>
      </c>
      <c r="K121" s="1322">
        <f t="shared" si="183"/>
        <v>0</v>
      </c>
      <c r="L121" s="1322">
        <f t="shared" si="183"/>
        <v>0</v>
      </c>
      <c r="M121" s="1322">
        <f t="shared" si="183"/>
        <v>0</v>
      </c>
      <c r="N121" s="1322">
        <f t="shared" si="183"/>
        <v>0</v>
      </c>
      <c r="O121" s="1322">
        <f t="shared" si="183"/>
        <v>0</v>
      </c>
      <c r="P121" s="1322">
        <f t="shared" si="183"/>
        <v>0</v>
      </c>
      <c r="Q121" s="1322">
        <f t="shared" si="183"/>
        <v>0</v>
      </c>
      <c r="R121" s="1322">
        <f t="shared" si="183"/>
        <v>0</v>
      </c>
      <c r="S121" s="1322">
        <f t="shared" si="183"/>
        <v>0</v>
      </c>
      <c r="T121" s="1322">
        <f t="shared" si="183"/>
        <v>0</v>
      </c>
      <c r="U121" s="1322">
        <f t="shared" si="183"/>
        <v>0</v>
      </c>
      <c r="V121" s="1322">
        <f t="shared" si="183"/>
        <v>0</v>
      </c>
      <c r="W121" s="1322">
        <f t="shared" si="183"/>
        <v>0</v>
      </c>
      <c r="X121" s="1322">
        <f t="shared" si="183"/>
        <v>0</v>
      </c>
      <c r="Y121" s="1322">
        <f t="shared" si="183"/>
        <v>0</v>
      </c>
      <c r="Z121" s="1322">
        <f t="shared" si="183"/>
        <v>0</v>
      </c>
      <c r="AA121" s="1322">
        <f t="shared" si="117"/>
        <v>0</v>
      </c>
      <c r="AB121" s="1322">
        <f t="shared" ref="AB121:AU121" si="184">$E121*AB625</f>
        <v>0</v>
      </c>
      <c r="AC121" s="1322">
        <f t="shared" si="184"/>
        <v>0</v>
      </c>
      <c r="AD121" s="1322">
        <f t="shared" si="184"/>
        <v>0</v>
      </c>
      <c r="AE121" s="1322">
        <f t="shared" si="184"/>
        <v>0</v>
      </c>
      <c r="AF121" s="1322">
        <f t="shared" si="184"/>
        <v>0</v>
      </c>
      <c r="AG121" s="1322">
        <f t="shared" si="184"/>
        <v>0</v>
      </c>
      <c r="AH121" s="1322">
        <f t="shared" si="184"/>
        <v>0</v>
      </c>
      <c r="AI121" s="1322">
        <f t="shared" si="184"/>
        <v>0</v>
      </c>
      <c r="AJ121" s="1322">
        <f t="shared" si="184"/>
        <v>0</v>
      </c>
      <c r="AK121" s="1322">
        <f t="shared" si="184"/>
        <v>0</v>
      </c>
      <c r="AL121" s="1322">
        <f t="shared" si="184"/>
        <v>0</v>
      </c>
      <c r="AM121" s="1322">
        <f t="shared" si="184"/>
        <v>0</v>
      </c>
      <c r="AN121" s="1322">
        <f t="shared" si="184"/>
        <v>0</v>
      </c>
      <c r="AO121" s="1322">
        <f t="shared" si="184"/>
        <v>0</v>
      </c>
      <c r="AP121" s="1322">
        <f t="shared" si="184"/>
        <v>0</v>
      </c>
      <c r="AQ121" s="1322">
        <f t="shared" si="184"/>
        <v>0</v>
      </c>
      <c r="AR121" s="1322">
        <f t="shared" si="184"/>
        <v>0</v>
      </c>
      <c r="AS121" s="1322">
        <f t="shared" si="184"/>
        <v>0</v>
      </c>
      <c r="AT121" s="1322">
        <f t="shared" si="184"/>
        <v>0</v>
      </c>
      <c r="AU121" s="1322">
        <f t="shared" si="184"/>
        <v>0</v>
      </c>
      <c r="AV121" s="1322">
        <f t="shared" si="119"/>
        <v>0</v>
      </c>
      <c r="AW121" s="1322"/>
      <c r="AX121" s="1322"/>
      <c r="AY121" s="1322"/>
      <c r="AZ121" s="1322"/>
      <c r="BA121" s="1322"/>
      <c r="BB121" s="1322"/>
      <c r="BC121" s="1322"/>
      <c r="BD121" s="1322"/>
      <c r="BE121" s="1322"/>
      <c r="BF121" s="1322"/>
      <c r="BG121" s="1322"/>
      <c r="BH121" s="1322"/>
      <c r="BI121" s="1322"/>
      <c r="BJ121" s="1322"/>
      <c r="BK121" s="1322"/>
      <c r="BL121" s="1322"/>
      <c r="BM121" s="1322"/>
      <c r="BN121" s="1322"/>
      <c r="BO121" s="1322"/>
      <c r="BP121" s="1322"/>
      <c r="BQ121" s="1322"/>
    </row>
    <row r="122" spans="1:69" s="1323" customFormat="1" ht="25.5" x14ac:dyDescent="0.2">
      <c r="A122" s="1282" t="s">
        <v>834</v>
      </c>
      <c r="B122" s="219" t="s">
        <v>398</v>
      </c>
      <c r="C122" s="1321">
        <f>'I4 BO ASSETS'!H51</f>
        <v>0</v>
      </c>
      <c r="D122" s="1322">
        <f t="shared" si="156"/>
        <v>0</v>
      </c>
      <c r="E122" s="1322">
        <f t="shared" si="156"/>
        <v>0</v>
      </c>
      <c r="F122" s="1322">
        <f t="shared" si="115"/>
        <v>0</v>
      </c>
      <c r="G122" s="1322">
        <f t="shared" ref="G122:Z122" si="185">$D122*G626</f>
        <v>0</v>
      </c>
      <c r="H122" s="1322">
        <f t="shared" si="185"/>
        <v>0</v>
      </c>
      <c r="I122" s="1322">
        <f t="shared" si="185"/>
        <v>0</v>
      </c>
      <c r="J122" s="1322">
        <f t="shared" si="185"/>
        <v>0</v>
      </c>
      <c r="K122" s="1322">
        <f t="shared" si="185"/>
        <v>0</v>
      </c>
      <c r="L122" s="1322">
        <f t="shared" si="185"/>
        <v>0</v>
      </c>
      <c r="M122" s="1322">
        <f t="shared" si="185"/>
        <v>0</v>
      </c>
      <c r="N122" s="1322">
        <f t="shared" si="185"/>
        <v>0</v>
      </c>
      <c r="O122" s="1322">
        <f t="shared" si="185"/>
        <v>0</v>
      </c>
      <c r="P122" s="1322">
        <f t="shared" si="185"/>
        <v>0</v>
      </c>
      <c r="Q122" s="1322">
        <f t="shared" si="185"/>
        <v>0</v>
      </c>
      <c r="R122" s="1322">
        <f t="shared" si="185"/>
        <v>0</v>
      </c>
      <c r="S122" s="1322">
        <f t="shared" si="185"/>
        <v>0</v>
      </c>
      <c r="T122" s="1322">
        <f t="shared" si="185"/>
        <v>0</v>
      </c>
      <c r="U122" s="1322">
        <f t="shared" si="185"/>
        <v>0</v>
      </c>
      <c r="V122" s="1322">
        <f t="shared" si="185"/>
        <v>0</v>
      </c>
      <c r="W122" s="1322">
        <f t="shared" si="185"/>
        <v>0</v>
      </c>
      <c r="X122" s="1322">
        <f t="shared" si="185"/>
        <v>0</v>
      </c>
      <c r="Y122" s="1322">
        <f t="shared" si="185"/>
        <v>0</v>
      </c>
      <c r="Z122" s="1322">
        <f t="shared" si="185"/>
        <v>0</v>
      </c>
      <c r="AA122" s="1322">
        <f t="shared" si="117"/>
        <v>0</v>
      </c>
      <c r="AB122" s="1322">
        <f t="shared" ref="AB122:AU122" si="186">$E122*AB626</f>
        <v>0</v>
      </c>
      <c r="AC122" s="1322">
        <f t="shared" si="186"/>
        <v>0</v>
      </c>
      <c r="AD122" s="1322">
        <f t="shared" si="186"/>
        <v>0</v>
      </c>
      <c r="AE122" s="1322">
        <f t="shared" si="186"/>
        <v>0</v>
      </c>
      <c r="AF122" s="1322">
        <f t="shared" si="186"/>
        <v>0</v>
      </c>
      <c r="AG122" s="1322">
        <f t="shared" si="186"/>
        <v>0</v>
      </c>
      <c r="AH122" s="1322">
        <f t="shared" si="186"/>
        <v>0</v>
      </c>
      <c r="AI122" s="1322">
        <f t="shared" si="186"/>
        <v>0</v>
      </c>
      <c r="AJ122" s="1322">
        <f t="shared" si="186"/>
        <v>0</v>
      </c>
      <c r="AK122" s="1322">
        <f t="shared" si="186"/>
        <v>0</v>
      </c>
      <c r="AL122" s="1322">
        <f t="shared" si="186"/>
        <v>0</v>
      </c>
      <c r="AM122" s="1322">
        <f t="shared" si="186"/>
        <v>0</v>
      </c>
      <c r="AN122" s="1322">
        <f t="shared" si="186"/>
        <v>0</v>
      </c>
      <c r="AO122" s="1322">
        <f t="shared" si="186"/>
        <v>0</v>
      </c>
      <c r="AP122" s="1322">
        <f t="shared" si="186"/>
        <v>0</v>
      </c>
      <c r="AQ122" s="1322">
        <f t="shared" si="186"/>
        <v>0</v>
      </c>
      <c r="AR122" s="1322">
        <f t="shared" si="186"/>
        <v>0</v>
      </c>
      <c r="AS122" s="1322">
        <f t="shared" si="186"/>
        <v>0</v>
      </c>
      <c r="AT122" s="1322">
        <f t="shared" si="186"/>
        <v>0</v>
      </c>
      <c r="AU122" s="1322">
        <f t="shared" si="186"/>
        <v>0</v>
      </c>
      <c r="AV122" s="1322">
        <f t="shared" si="119"/>
        <v>0</v>
      </c>
      <c r="AW122" s="1322"/>
      <c r="AX122" s="1322"/>
      <c r="AY122" s="1322"/>
      <c r="AZ122" s="1322"/>
      <c r="BA122" s="1322"/>
      <c r="BB122" s="1322"/>
      <c r="BC122" s="1322"/>
      <c r="BD122" s="1322"/>
      <c r="BE122" s="1322"/>
      <c r="BF122" s="1322"/>
      <c r="BG122" s="1322"/>
      <c r="BH122" s="1322"/>
      <c r="BI122" s="1322"/>
      <c r="BJ122" s="1322"/>
      <c r="BK122" s="1322"/>
      <c r="BL122" s="1322"/>
      <c r="BM122" s="1322"/>
      <c r="BN122" s="1322"/>
      <c r="BO122" s="1322"/>
      <c r="BP122" s="1322"/>
      <c r="BQ122" s="1322"/>
    </row>
    <row r="123" spans="1:69" s="1323" customFormat="1" ht="25.5" x14ac:dyDescent="0.2">
      <c r="A123" s="1282" t="s">
        <v>835</v>
      </c>
      <c r="B123" s="219" t="s">
        <v>399</v>
      </c>
      <c r="C123" s="1321">
        <f>'I4 BO ASSETS'!H52</f>
        <v>335547.07348559902</v>
      </c>
      <c r="D123" s="1322">
        <f t="shared" si="156"/>
        <v>134218.82939423961</v>
      </c>
      <c r="E123" s="1322">
        <f t="shared" si="156"/>
        <v>201328.2440913594</v>
      </c>
      <c r="F123" s="1322">
        <f t="shared" si="115"/>
        <v>335547.07348559902</v>
      </c>
      <c r="G123" s="1322">
        <f t="shared" ref="G123:Z123" si="187">$D123*G627</f>
        <v>33707.012207811305</v>
      </c>
      <c r="H123" s="1322">
        <f t="shared" si="187"/>
        <v>38517.775181297446</v>
      </c>
      <c r="I123" s="1322">
        <f t="shared" si="187"/>
        <v>42937.849240560492</v>
      </c>
      <c r="J123" s="1322">
        <f t="shared" si="187"/>
        <v>0</v>
      </c>
      <c r="K123" s="1322">
        <f t="shared" si="187"/>
        <v>0</v>
      </c>
      <c r="L123" s="1322">
        <f t="shared" si="187"/>
        <v>18533.947482428968</v>
      </c>
      <c r="M123" s="1322">
        <f t="shared" si="187"/>
        <v>463.24371974976344</v>
      </c>
      <c r="N123" s="1322">
        <f t="shared" si="187"/>
        <v>0</v>
      </c>
      <c r="O123" s="1322">
        <f t="shared" si="187"/>
        <v>59.001562391620475</v>
      </c>
      <c r="P123" s="1322">
        <f t="shared" si="187"/>
        <v>0</v>
      </c>
      <c r="Q123" s="1322">
        <f t="shared" si="187"/>
        <v>0</v>
      </c>
      <c r="R123" s="1322">
        <f t="shared" si="187"/>
        <v>0</v>
      </c>
      <c r="S123" s="1322">
        <f t="shared" si="187"/>
        <v>0</v>
      </c>
      <c r="T123" s="1322">
        <f t="shared" si="187"/>
        <v>0</v>
      </c>
      <c r="U123" s="1322">
        <f t="shared" si="187"/>
        <v>0</v>
      </c>
      <c r="V123" s="1322">
        <f t="shared" si="187"/>
        <v>0</v>
      </c>
      <c r="W123" s="1322">
        <f t="shared" si="187"/>
        <v>0</v>
      </c>
      <c r="X123" s="1322">
        <f t="shared" si="187"/>
        <v>0</v>
      </c>
      <c r="Y123" s="1322">
        <f t="shared" si="187"/>
        <v>0</v>
      </c>
      <c r="Z123" s="1322">
        <f t="shared" si="187"/>
        <v>0</v>
      </c>
      <c r="AA123" s="1322">
        <f t="shared" si="117"/>
        <v>134218.82939423958</v>
      </c>
      <c r="AB123" s="1322">
        <f t="shared" ref="AB123:AU123" si="188">$E123*AB627</f>
        <v>168096.02639895427</v>
      </c>
      <c r="AC123" s="1322">
        <f t="shared" si="188"/>
        <v>27664.188094708228</v>
      </c>
      <c r="AD123" s="1322">
        <f t="shared" si="188"/>
        <v>2701.1244524771014</v>
      </c>
      <c r="AE123" s="1322">
        <f t="shared" si="188"/>
        <v>0</v>
      </c>
      <c r="AF123" s="1322">
        <f t="shared" si="188"/>
        <v>0</v>
      </c>
      <c r="AG123" s="1322">
        <f t="shared" si="188"/>
        <v>20.619270629596194</v>
      </c>
      <c r="AH123" s="1322">
        <f t="shared" si="188"/>
        <v>2310.1848382207086</v>
      </c>
      <c r="AI123" s="1322">
        <f t="shared" si="188"/>
        <v>0</v>
      </c>
      <c r="AJ123" s="1322">
        <f t="shared" si="188"/>
        <v>536.10103636950112</v>
      </c>
      <c r="AK123" s="1322">
        <f t="shared" si="188"/>
        <v>0</v>
      </c>
      <c r="AL123" s="1322">
        <f t="shared" si="188"/>
        <v>0</v>
      </c>
      <c r="AM123" s="1322">
        <f t="shared" si="188"/>
        <v>0</v>
      </c>
      <c r="AN123" s="1322">
        <f t="shared" si="188"/>
        <v>0</v>
      </c>
      <c r="AO123" s="1322">
        <f t="shared" si="188"/>
        <v>0</v>
      </c>
      <c r="AP123" s="1322">
        <f t="shared" si="188"/>
        <v>0</v>
      </c>
      <c r="AQ123" s="1322">
        <f t="shared" si="188"/>
        <v>0</v>
      </c>
      <c r="AR123" s="1322">
        <f t="shared" si="188"/>
        <v>0</v>
      </c>
      <c r="AS123" s="1322">
        <f t="shared" si="188"/>
        <v>0</v>
      </c>
      <c r="AT123" s="1322">
        <f t="shared" si="188"/>
        <v>0</v>
      </c>
      <c r="AU123" s="1322">
        <f t="shared" si="188"/>
        <v>0</v>
      </c>
      <c r="AV123" s="1322">
        <f t="shared" si="119"/>
        <v>201328.2440913594</v>
      </c>
      <c r="AW123" s="1322"/>
      <c r="AX123" s="1322"/>
      <c r="AY123" s="1322"/>
      <c r="AZ123" s="1322"/>
      <c r="BA123" s="1322"/>
      <c r="BB123" s="1322"/>
      <c r="BC123" s="1322"/>
      <c r="BD123" s="1322"/>
      <c r="BE123" s="1322"/>
      <c r="BF123" s="1322"/>
      <c r="BG123" s="1322"/>
      <c r="BH123" s="1322"/>
      <c r="BI123" s="1322"/>
      <c r="BJ123" s="1322"/>
      <c r="BK123" s="1322"/>
      <c r="BL123" s="1322"/>
      <c r="BM123" s="1322"/>
      <c r="BN123" s="1322"/>
      <c r="BO123" s="1322"/>
      <c r="BP123" s="1322"/>
      <c r="BQ123" s="1322"/>
    </row>
    <row r="124" spans="1:69" s="1323" customFormat="1" ht="25.5" x14ac:dyDescent="0.2">
      <c r="A124" s="1282" t="s">
        <v>836</v>
      </c>
      <c r="B124" s="219" t="s">
        <v>631</v>
      </c>
      <c r="C124" s="1321">
        <f>'I4 BO ASSETS'!H53</f>
        <v>488675.56102610473</v>
      </c>
      <c r="D124" s="1322">
        <f t="shared" si="156"/>
        <v>195470.22441044191</v>
      </c>
      <c r="E124" s="1322">
        <f t="shared" si="156"/>
        <v>293205.33661566285</v>
      </c>
      <c r="F124" s="1322">
        <f t="shared" si="115"/>
        <v>488675.56102610473</v>
      </c>
      <c r="G124" s="1322">
        <f t="shared" ref="G124:Z124" si="189">$D124*G628</f>
        <v>60462.45884089922</v>
      </c>
      <c r="H124" s="1322">
        <f t="shared" si="189"/>
        <v>69091.837098587712</v>
      </c>
      <c r="I124" s="1322">
        <f t="shared" si="189"/>
        <v>65810.093533237596</v>
      </c>
      <c r="J124" s="1322">
        <f t="shared" si="189"/>
        <v>0</v>
      </c>
      <c r="K124" s="1322">
        <f t="shared" si="189"/>
        <v>0</v>
      </c>
      <c r="L124" s="1322">
        <f t="shared" si="189"/>
        <v>0</v>
      </c>
      <c r="M124" s="1322">
        <f t="shared" si="189"/>
        <v>0</v>
      </c>
      <c r="N124" s="1322">
        <f t="shared" si="189"/>
        <v>0</v>
      </c>
      <c r="O124" s="1322">
        <f t="shared" si="189"/>
        <v>105.83493771736291</v>
      </c>
      <c r="P124" s="1322">
        <f t="shared" si="189"/>
        <v>0</v>
      </c>
      <c r="Q124" s="1322">
        <f t="shared" si="189"/>
        <v>0</v>
      </c>
      <c r="R124" s="1322">
        <f t="shared" si="189"/>
        <v>0</v>
      </c>
      <c r="S124" s="1322">
        <f t="shared" si="189"/>
        <v>0</v>
      </c>
      <c r="T124" s="1322">
        <f t="shared" si="189"/>
        <v>0</v>
      </c>
      <c r="U124" s="1322">
        <f t="shared" si="189"/>
        <v>0</v>
      </c>
      <c r="V124" s="1322">
        <f t="shared" si="189"/>
        <v>0</v>
      </c>
      <c r="W124" s="1322">
        <f t="shared" si="189"/>
        <v>0</v>
      </c>
      <c r="X124" s="1322">
        <f t="shared" si="189"/>
        <v>0</v>
      </c>
      <c r="Y124" s="1322">
        <f t="shared" si="189"/>
        <v>0</v>
      </c>
      <c r="Z124" s="1322">
        <f t="shared" si="189"/>
        <v>0</v>
      </c>
      <c r="AA124" s="1322">
        <f t="shared" si="117"/>
        <v>195470.22441044188</v>
      </c>
      <c r="AB124" s="1322">
        <f t="shared" ref="AB124:AU124" si="190">$E124*AB628</f>
        <v>201905.4522789171</v>
      </c>
      <c r="AC124" s="1322">
        <f t="shared" si="190"/>
        <v>33228.331025116051</v>
      </c>
      <c r="AD124" s="1322">
        <f t="shared" si="190"/>
        <v>3244.4059858063615</v>
      </c>
      <c r="AE124" s="1322">
        <f t="shared" si="190"/>
        <v>0</v>
      </c>
      <c r="AF124" s="1322">
        <f t="shared" si="190"/>
        <v>0</v>
      </c>
      <c r="AG124" s="1322">
        <f t="shared" si="190"/>
        <v>24.766457906918795</v>
      </c>
      <c r="AH124" s="1322">
        <f t="shared" si="190"/>
        <v>54158.452962336567</v>
      </c>
      <c r="AI124" s="1322">
        <f t="shared" si="190"/>
        <v>0</v>
      </c>
      <c r="AJ124" s="1322">
        <f t="shared" si="190"/>
        <v>643.9279055798886</v>
      </c>
      <c r="AK124" s="1322">
        <f t="shared" si="190"/>
        <v>0</v>
      </c>
      <c r="AL124" s="1322">
        <f t="shared" si="190"/>
        <v>0</v>
      </c>
      <c r="AM124" s="1322">
        <f t="shared" si="190"/>
        <v>0</v>
      </c>
      <c r="AN124" s="1322">
        <f t="shared" si="190"/>
        <v>0</v>
      </c>
      <c r="AO124" s="1322">
        <f t="shared" si="190"/>
        <v>0</v>
      </c>
      <c r="AP124" s="1322">
        <f t="shared" si="190"/>
        <v>0</v>
      </c>
      <c r="AQ124" s="1322">
        <f t="shared" si="190"/>
        <v>0</v>
      </c>
      <c r="AR124" s="1322">
        <f t="shared" si="190"/>
        <v>0</v>
      </c>
      <c r="AS124" s="1322">
        <f t="shared" si="190"/>
        <v>0</v>
      </c>
      <c r="AT124" s="1322">
        <f t="shared" si="190"/>
        <v>0</v>
      </c>
      <c r="AU124" s="1322">
        <f t="shared" si="190"/>
        <v>0</v>
      </c>
      <c r="AV124" s="1322">
        <f t="shared" si="119"/>
        <v>293205.33661566291</v>
      </c>
      <c r="AW124" s="1322"/>
      <c r="AX124" s="1322"/>
      <c r="AY124" s="1322"/>
      <c r="AZ124" s="1322"/>
      <c r="BA124" s="1322"/>
      <c r="BB124" s="1322"/>
      <c r="BC124" s="1322"/>
      <c r="BD124" s="1322"/>
      <c r="BE124" s="1322"/>
      <c r="BF124" s="1322"/>
      <c r="BG124" s="1322"/>
      <c r="BH124" s="1322"/>
      <c r="BI124" s="1322"/>
      <c r="BJ124" s="1322"/>
      <c r="BK124" s="1322"/>
      <c r="BL124" s="1322"/>
      <c r="BM124" s="1322"/>
      <c r="BN124" s="1322"/>
      <c r="BO124" s="1322"/>
      <c r="BP124" s="1322"/>
      <c r="BQ124" s="1322"/>
    </row>
    <row r="125" spans="1:69" s="1323" customFormat="1" ht="12.75" x14ac:dyDescent="0.2">
      <c r="A125" s="1282">
        <v>1850</v>
      </c>
      <c r="B125" s="219" t="s">
        <v>90</v>
      </c>
      <c r="C125" s="1321">
        <f>'I4 BO ASSETS'!H54</f>
        <v>978041.61184195569</v>
      </c>
      <c r="D125" s="1322">
        <f t="shared" si="156"/>
        <v>391216.6447367823</v>
      </c>
      <c r="E125" s="1322">
        <f t="shared" si="156"/>
        <v>586824.96710517339</v>
      </c>
      <c r="F125" s="1322">
        <f t="shared" si="115"/>
        <v>978041.61184195569</v>
      </c>
      <c r="G125" s="1322">
        <f t="shared" ref="G125:Z125" si="191">$D125*G629</f>
        <v>120498.10861533439</v>
      </c>
      <c r="H125" s="1322">
        <f t="shared" si="191"/>
        <v>137695.94969741712</v>
      </c>
      <c r="I125" s="1322">
        <f t="shared" si="191"/>
        <v>131155.62864256548</v>
      </c>
      <c r="J125" s="1322">
        <f t="shared" si="191"/>
        <v>0</v>
      </c>
      <c r="K125" s="1322">
        <f t="shared" si="191"/>
        <v>0</v>
      </c>
      <c r="L125" s="1322">
        <f t="shared" si="191"/>
        <v>0</v>
      </c>
      <c r="M125" s="1322">
        <f t="shared" si="191"/>
        <v>1656.0350028544719</v>
      </c>
      <c r="N125" s="1322">
        <f t="shared" si="191"/>
        <v>0</v>
      </c>
      <c r="O125" s="1322">
        <f t="shared" si="191"/>
        <v>210.92277861080578</v>
      </c>
      <c r="P125" s="1322">
        <f t="shared" si="191"/>
        <v>0</v>
      </c>
      <c r="Q125" s="1322">
        <f t="shared" si="191"/>
        <v>0</v>
      </c>
      <c r="R125" s="1322">
        <f t="shared" si="191"/>
        <v>0</v>
      </c>
      <c r="S125" s="1322">
        <f t="shared" si="191"/>
        <v>0</v>
      </c>
      <c r="T125" s="1322">
        <f t="shared" si="191"/>
        <v>0</v>
      </c>
      <c r="U125" s="1322">
        <f t="shared" si="191"/>
        <v>0</v>
      </c>
      <c r="V125" s="1322">
        <f t="shared" si="191"/>
        <v>0</v>
      </c>
      <c r="W125" s="1322">
        <f t="shared" si="191"/>
        <v>0</v>
      </c>
      <c r="X125" s="1322">
        <f t="shared" si="191"/>
        <v>0</v>
      </c>
      <c r="Y125" s="1322">
        <f t="shared" si="191"/>
        <v>0</v>
      </c>
      <c r="Z125" s="1322">
        <f t="shared" si="191"/>
        <v>0</v>
      </c>
      <c r="AA125" s="1322">
        <f t="shared" si="117"/>
        <v>391216.6447367823</v>
      </c>
      <c r="AB125" s="1322">
        <f t="shared" ref="AB125:AU125" si="192">$E125*AB629</f>
        <v>489960.78820075624</v>
      </c>
      <c r="AC125" s="1322">
        <f t="shared" si="192"/>
        <v>80634.668731833517</v>
      </c>
      <c r="AD125" s="1322">
        <f t="shared" si="192"/>
        <v>7873.1490215181557</v>
      </c>
      <c r="AE125" s="1322">
        <f t="shared" si="192"/>
        <v>0</v>
      </c>
      <c r="AF125" s="1322">
        <f t="shared" si="192"/>
        <v>0</v>
      </c>
      <c r="AG125" s="1322">
        <f t="shared" si="192"/>
        <v>60.100374210062249</v>
      </c>
      <c r="AH125" s="1322">
        <f t="shared" si="192"/>
        <v>6733.6510473938042</v>
      </c>
      <c r="AI125" s="1322">
        <f t="shared" si="192"/>
        <v>0</v>
      </c>
      <c r="AJ125" s="1322">
        <f t="shared" si="192"/>
        <v>1562.6097294616186</v>
      </c>
      <c r="AK125" s="1322">
        <f t="shared" si="192"/>
        <v>0</v>
      </c>
      <c r="AL125" s="1322">
        <f t="shared" si="192"/>
        <v>0</v>
      </c>
      <c r="AM125" s="1322">
        <f t="shared" si="192"/>
        <v>0</v>
      </c>
      <c r="AN125" s="1322">
        <f t="shared" si="192"/>
        <v>0</v>
      </c>
      <c r="AO125" s="1322">
        <f t="shared" si="192"/>
        <v>0</v>
      </c>
      <c r="AP125" s="1322">
        <f t="shared" si="192"/>
        <v>0</v>
      </c>
      <c r="AQ125" s="1322">
        <f t="shared" si="192"/>
        <v>0</v>
      </c>
      <c r="AR125" s="1322">
        <f t="shared" si="192"/>
        <v>0</v>
      </c>
      <c r="AS125" s="1322">
        <f t="shared" si="192"/>
        <v>0</v>
      </c>
      <c r="AT125" s="1322">
        <f t="shared" si="192"/>
        <v>0</v>
      </c>
      <c r="AU125" s="1322">
        <f t="shared" si="192"/>
        <v>0</v>
      </c>
      <c r="AV125" s="1322">
        <f t="shared" si="119"/>
        <v>586824.96710517339</v>
      </c>
      <c r="AW125" s="1322"/>
      <c r="AX125" s="1322"/>
      <c r="AY125" s="1322"/>
      <c r="AZ125" s="1322"/>
      <c r="BA125" s="1322"/>
      <c r="BB125" s="1322"/>
      <c r="BC125" s="1322"/>
      <c r="BD125" s="1322"/>
      <c r="BE125" s="1322"/>
      <c r="BF125" s="1322"/>
      <c r="BG125" s="1322"/>
      <c r="BH125" s="1322"/>
      <c r="BI125" s="1322"/>
      <c r="BJ125" s="1322"/>
      <c r="BK125" s="1322"/>
      <c r="BL125" s="1322"/>
      <c r="BM125" s="1322"/>
      <c r="BN125" s="1322"/>
      <c r="BO125" s="1322"/>
      <c r="BP125" s="1322"/>
      <c r="BQ125" s="1322"/>
    </row>
    <row r="126" spans="1:69" s="1323" customFormat="1" ht="12.75" x14ac:dyDescent="0.2">
      <c r="A126" s="1282">
        <v>1855</v>
      </c>
      <c r="B126" s="219" t="s">
        <v>92</v>
      </c>
      <c r="C126" s="1321">
        <f>'I4 BO ASSETS'!H55</f>
        <v>733187.47319468472</v>
      </c>
      <c r="D126" s="1322">
        <f t="shared" si="156"/>
        <v>0</v>
      </c>
      <c r="E126" s="1322">
        <f t="shared" si="156"/>
        <v>733187.47319468472</v>
      </c>
      <c r="F126" s="1322">
        <f t="shared" si="115"/>
        <v>733187.47319468472</v>
      </c>
      <c r="G126" s="1322">
        <f t="shared" ref="G126:Z126" si="193">$D126*G630</f>
        <v>0</v>
      </c>
      <c r="H126" s="1322">
        <f t="shared" si="193"/>
        <v>0</v>
      </c>
      <c r="I126" s="1322">
        <f t="shared" si="193"/>
        <v>0</v>
      </c>
      <c r="J126" s="1322">
        <f t="shared" si="193"/>
        <v>0</v>
      </c>
      <c r="K126" s="1322">
        <f t="shared" si="193"/>
        <v>0</v>
      </c>
      <c r="L126" s="1322">
        <f t="shared" si="193"/>
        <v>0</v>
      </c>
      <c r="M126" s="1322">
        <f t="shared" si="193"/>
        <v>0</v>
      </c>
      <c r="N126" s="1322">
        <f t="shared" si="193"/>
        <v>0</v>
      </c>
      <c r="O126" s="1322">
        <f t="shared" si="193"/>
        <v>0</v>
      </c>
      <c r="P126" s="1322">
        <f t="shared" si="193"/>
        <v>0</v>
      </c>
      <c r="Q126" s="1322">
        <f t="shared" si="193"/>
        <v>0</v>
      </c>
      <c r="R126" s="1322">
        <f t="shared" si="193"/>
        <v>0</v>
      </c>
      <c r="S126" s="1322">
        <f t="shared" si="193"/>
        <v>0</v>
      </c>
      <c r="T126" s="1322">
        <f t="shared" si="193"/>
        <v>0</v>
      </c>
      <c r="U126" s="1322">
        <f t="shared" si="193"/>
        <v>0</v>
      </c>
      <c r="V126" s="1322">
        <f t="shared" si="193"/>
        <v>0</v>
      </c>
      <c r="W126" s="1322">
        <f t="shared" si="193"/>
        <v>0</v>
      </c>
      <c r="X126" s="1322">
        <f t="shared" si="193"/>
        <v>0</v>
      </c>
      <c r="Y126" s="1322">
        <f t="shared" si="193"/>
        <v>0</v>
      </c>
      <c r="Z126" s="1322">
        <f t="shared" si="193"/>
        <v>0</v>
      </c>
      <c r="AA126" s="1322">
        <f t="shared" si="117"/>
        <v>0</v>
      </c>
      <c r="AB126" s="1322">
        <f t="shared" ref="AB126:AU126" si="194">$E126*AB630</f>
        <v>674678.36652465444</v>
      </c>
      <c r="AC126" s="1322">
        <f t="shared" si="194"/>
        <v>58509.10667003016</v>
      </c>
      <c r="AD126" s="1322">
        <f t="shared" si="194"/>
        <v>0</v>
      </c>
      <c r="AE126" s="1322">
        <f t="shared" si="194"/>
        <v>0</v>
      </c>
      <c r="AF126" s="1322">
        <f t="shared" si="194"/>
        <v>0</v>
      </c>
      <c r="AG126" s="1322">
        <f t="shared" si="194"/>
        <v>0</v>
      </c>
      <c r="AH126" s="1322">
        <f t="shared" si="194"/>
        <v>0</v>
      </c>
      <c r="AI126" s="1322">
        <f t="shared" si="194"/>
        <v>0</v>
      </c>
      <c r="AJ126" s="1322">
        <f t="shared" si="194"/>
        <v>0</v>
      </c>
      <c r="AK126" s="1322">
        <f t="shared" si="194"/>
        <v>0</v>
      </c>
      <c r="AL126" s="1322">
        <f t="shared" si="194"/>
        <v>0</v>
      </c>
      <c r="AM126" s="1322">
        <f t="shared" si="194"/>
        <v>0</v>
      </c>
      <c r="AN126" s="1322">
        <f t="shared" si="194"/>
        <v>0</v>
      </c>
      <c r="AO126" s="1322">
        <f t="shared" si="194"/>
        <v>0</v>
      </c>
      <c r="AP126" s="1322">
        <f t="shared" si="194"/>
        <v>0</v>
      </c>
      <c r="AQ126" s="1322">
        <f t="shared" si="194"/>
        <v>0</v>
      </c>
      <c r="AR126" s="1322">
        <f t="shared" si="194"/>
        <v>0</v>
      </c>
      <c r="AS126" s="1322">
        <f t="shared" si="194"/>
        <v>0</v>
      </c>
      <c r="AT126" s="1322">
        <f t="shared" si="194"/>
        <v>0</v>
      </c>
      <c r="AU126" s="1322">
        <f t="shared" si="194"/>
        <v>0</v>
      </c>
      <c r="AV126" s="1322">
        <f t="shared" si="119"/>
        <v>733187.4731946846</v>
      </c>
      <c r="AW126" s="1322"/>
      <c r="AX126" s="1322"/>
      <c r="AY126" s="1322"/>
      <c r="AZ126" s="1322"/>
      <c r="BA126" s="1322"/>
      <c r="BB126" s="1322"/>
      <c r="BC126" s="1322"/>
      <c r="BD126" s="1322"/>
      <c r="BE126" s="1322"/>
      <c r="BF126" s="1322"/>
      <c r="BG126" s="1322"/>
      <c r="BH126" s="1322"/>
      <c r="BI126" s="1322"/>
      <c r="BJ126" s="1322"/>
      <c r="BK126" s="1322"/>
      <c r="BL126" s="1322"/>
      <c r="BM126" s="1322"/>
      <c r="BN126" s="1322"/>
      <c r="BO126" s="1322"/>
      <c r="BP126" s="1322"/>
      <c r="BQ126" s="1322"/>
    </row>
    <row r="127" spans="1:69" s="1325" customFormat="1" ht="12.75" x14ac:dyDescent="0.2">
      <c r="A127" s="1282">
        <v>1860</v>
      </c>
      <c r="B127" s="219" t="s">
        <v>93</v>
      </c>
      <c r="C127" s="1321">
        <f>'I4 BO ASSETS'!H56</f>
        <v>13871.698519999998</v>
      </c>
      <c r="D127" s="1322">
        <f t="shared" si="156"/>
        <v>0</v>
      </c>
      <c r="E127" s="1322">
        <f t="shared" si="156"/>
        <v>13871.698519999998</v>
      </c>
      <c r="F127" s="1322">
        <f t="shared" si="115"/>
        <v>13871.698519999998</v>
      </c>
      <c r="G127" s="1322">
        <f t="shared" ref="G127:Z127" si="195">$D127*G631</f>
        <v>0</v>
      </c>
      <c r="H127" s="1322">
        <f t="shared" si="195"/>
        <v>0</v>
      </c>
      <c r="I127" s="1322">
        <f t="shared" si="195"/>
        <v>0</v>
      </c>
      <c r="J127" s="1322">
        <f t="shared" si="195"/>
        <v>0</v>
      </c>
      <c r="K127" s="1322">
        <f t="shared" si="195"/>
        <v>0</v>
      </c>
      <c r="L127" s="1322">
        <f t="shared" si="195"/>
        <v>0</v>
      </c>
      <c r="M127" s="1322">
        <f t="shared" si="195"/>
        <v>0</v>
      </c>
      <c r="N127" s="1322">
        <f t="shared" si="195"/>
        <v>0</v>
      </c>
      <c r="O127" s="1322">
        <f t="shared" si="195"/>
        <v>0</v>
      </c>
      <c r="P127" s="1322">
        <f t="shared" si="195"/>
        <v>0</v>
      </c>
      <c r="Q127" s="1322">
        <f t="shared" si="195"/>
        <v>0</v>
      </c>
      <c r="R127" s="1322">
        <f t="shared" si="195"/>
        <v>0</v>
      </c>
      <c r="S127" s="1322">
        <f t="shared" si="195"/>
        <v>0</v>
      </c>
      <c r="T127" s="1322">
        <f t="shared" si="195"/>
        <v>0</v>
      </c>
      <c r="U127" s="1322">
        <f t="shared" si="195"/>
        <v>0</v>
      </c>
      <c r="V127" s="1322">
        <f t="shared" si="195"/>
        <v>0</v>
      </c>
      <c r="W127" s="1322">
        <f t="shared" si="195"/>
        <v>0</v>
      </c>
      <c r="X127" s="1322">
        <f t="shared" si="195"/>
        <v>0</v>
      </c>
      <c r="Y127" s="1322">
        <f t="shared" si="195"/>
        <v>0</v>
      </c>
      <c r="Z127" s="1322">
        <f t="shared" si="195"/>
        <v>0</v>
      </c>
      <c r="AA127" s="1322">
        <f t="shared" si="117"/>
        <v>0</v>
      </c>
      <c r="AB127" s="1322">
        <f t="shared" ref="AB127:AU127" si="196">$E127*AB631</f>
        <v>9143.7579705037406</v>
      </c>
      <c r="AC127" s="1322">
        <f t="shared" si="196"/>
        <v>2643.3042122456027</v>
      </c>
      <c r="AD127" s="1322">
        <f t="shared" si="196"/>
        <v>2067.6432050286708</v>
      </c>
      <c r="AE127" s="1322">
        <f t="shared" si="196"/>
        <v>0</v>
      </c>
      <c r="AF127" s="1322">
        <f t="shared" si="196"/>
        <v>0</v>
      </c>
      <c r="AG127" s="1322">
        <f t="shared" si="196"/>
        <v>16.993132221983959</v>
      </c>
      <c r="AH127" s="1322">
        <f t="shared" si="196"/>
        <v>0</v>
      </c>
      <c r="AI127" s="1322">
        <f t="shared" si="196"/>
        <v>0</v>
      </c>
      <c r="AJ127" s="1322">
        <f t="shared" si="196"/>
        <v>0</v>
      </c>
      <c r="AK127" s="1322">
        <f t="shared" si="196"/>
        <v>0</v>
      </c>
      <c r="AL127" s="1322">
        <f t="shared" si="196"/>
        <v>0</v>
      </c>
      <c r="AM127" s="1322">
        <f t="shared" si="196"/>
        <v>0</v>
      </c>
      <c r="AN127" s="1322">
        <f t="shared" si="196"/>
        <v>0</v>
      </c>
      <c r="AO127" s="1322">
        <f t="shared" si="196"/>
        <v>0</v>
      </c>
      <c r="AP127" s="1322">
        <f t="shared" si="196"/>
        <v>0</v>
      </c>
      <c r="AQ127" s="1322">
        <f t="shared" si="196"/>
        <v>0</v>
      </c>
      <c r="AR127" s="1322">
        <f t="shared" si="196"/>
        <v>0</v>
      </c>
      <c r="AS127" s="1322">
        <f t="shared" si="196"/>
        <v>0</v>
      </c>
      <c r="AT127" s="1322">
        <f t="shared" si="196"/>
        <v>0</v>
      </c>
      <c r="AU127" s="1322">
        <f t="shared" si="196"/>
        <v>0</v>
      </c>
      <c r="AV127" s="1322">
        <f t="shared" si="119"/>
        <v>13871.698519999998</v>
      </c>
      <c r="AW127" s="1322"/>
      <c r="AX127" s="1322"/>
      <c r="AY127" s="1322"/>
      <c r="AZ127" s="1322"/>
      <c r="BA127" s="1322"/>
      <c r="BB127" s="1322"/>
      <c r="BC127" s="1322"/>
      <c r="BD127" s="1322"/>
      <c r="BE127" s="1322"/>
      <c r="BF127" s="1322"/>
      <c r="BG127" s="1322"/>
      <c r="BH127" s="1322"/>
      <c r="BI127" s="1322"/>
      <c r="BJ127" s="1322"/>
      <c r="BK127" s="1322"/>
      <c r="BL127" s="1322"/>
      <c r="BM127" s="1322"/>
      <c r="BN127" s="1322"/>
      <c r="BO127" s="1322"/>
      <c r="BP127" s="1322"/>
      <c r="BQ127" s="1322"/>
    </row>
    <row r="128" spans="1:69" s="1325" customFormat="1" ht="12.75" x14ac:dyDescent="0.2">
      <c r="A128" s="1283"/>
      <c r="B128" s="1283"/>
      <c r="C128" s="1321"/>
      <c r="D128" s="1322"/>
      <c r="E128" s="1322"/>
      <c r="F128" s="1322"/>
      <c r="G128" s="1322"/>
      <c r="H128" s="1322"/>
      <c r="I128" s="1322"/>
      <c r="J128" s="1322"/>
      <c r="K128" s="1322"/>
      <c r="L128" s="1322"/>
      <c r="M128" s="1322"/>
      <c r="N128" s="1322"/>
      <c r="O128" s="1322"/>
      <c r="P128" s="1322"/>
      <c r="Q128" s="1322"/>
      <c r="R128" s="1322"/>
      <c r="S128" s="1322"/>
      <c r="T128" s="1322"/>
      <c r="U128" s="1322"/>
      <c r="V128" s="1322"/>
      <c r="W128" s="1322"/>
      <c r="X128" s="1322"/>
      <c r="Y128" s="1322"/>
      <c r="Z128" s="1322"/>
      <c r="AA128" s="1322"/>
      <c r="AB128" s="1322"/>
      <c r="AC128" s="1322"/>
      <c r="AD128" s="1322"/>
      <c r="AE128" s="1322"/>
      <c r="AF128" s="1322"/>
      <c r="AG128" s="1322"/>
      <c r="AH128" s="1322"/>
      <c r="AI128" s="1322"/>
      <c r="AJ128" s="1322"/>
      <c r="AK128" s="1322"/>
      <c r="AL128" s="1322"/>
      <c r="AM128" s="1322"/>
      <c r="AN128" s="1322"/>
      <c r="AO128" s="1322"/>
      <c r="AP128" s="1322"/>
      <c r="AQ128" s="1322"/>
      <c r="AR128" s="1322"/>
      <c r="AS128" s="1322"/>
      <c r="AT128" s="1322"/>
      <c r="AU128" s="1322"/>
      <c r="AV128" s="1322"/>
      <c r="AW128" s="1322"/>
      <c r="AX128" s="1322"/>
      <c r="AY128" s="1322"/>
      <c r="AZ128" s="1322"/>
      <c r="BA128" s="1322"/>
      <c r="BB128" s="1322"/>
      <c r="BC128" s="1322"/>
      <c r="BD128" s="1322"/>
      <c r="BE128" s="1322"/>
      <c r="BF128" s="1322"/>
      <c r="BG128" s="1322"/>
      <c r="BH128" s="1322"/>
      <c r="BI128" s="1322"/>
      <c r="BJ128" s="1322"/>
      <c r="BK128" s="1322"/>
      <c r="BL128" s="1322"/>
      <c r="BM128" s="1322"/>
      <c r="BN128" s="1322"/>
      <c r="BO128" s="1322"/>
      <c r="BP128" s="1322"/>
      <c r="BQ128" s="1322"/>
    </row>
    <row r="129" spans="1:69" s="1354" customFormat="1" ht="12.75" x14ac:dyDescent="0.2">
      <c r="A129" s="1351"/>
      <c r="B129" s="1352" t="s">
        <v>908</v>
      </c>
      <c r="C129" s="1356">
        <f>SUM(C88:C128)</f>
        <v>3078800.5649590683</v>
      </c>
      <c r="D129" s="1280">
        <f>SUM(D88:D128)</f>
        <v>936991.9306310867</v>
      </c>
      <c r="E129" s="1280">
        <f>SUM(E88:E128)</f>
        <v>2141808.6343279816</v>
      </c>
      <c r="F129" s="1353">
        <f>D129+E129</f>
        <v>3078800.5649590683</v>
      </c>
      <c r="G129" s="1280">
        <f>SUM(G88:G127)</f>
        <v>274965.14021020324</v>
      </c>
      <c r="H129" s="1280">
        <f t="shared" ref="H129:AV129" si="197">SUM(H88:H127)</f>
        <v>313554.84816200467</v>
      </c>
      <c r="I129" s="1280">
        <f t="shared" si="197"/>
        <v>310640.76634762844</v>
      </c>
      <c r="J129" s="1280">
        <f t="shared" si="197"/>
        <v>0</v>
      </c>
      <c r="K129" s="1280">
        <f t="shared" si="197"/>
        <v>0</v>
      </c>
      <c r="L129" s="1280">
        <f t="shared" si="197"/>
        <v>34822.60578067031</v>
      </c>
      <c r="M129" s="1280">
        <f t="shared" si="197"/>
        <v>2525.4755799314989</v>
      </c>
      <c r="N129" s="1280">
        <f t="shared" si="197"/>
        <v>0</v>
      </c>
      <c r="O129" s="1280">
        <f t="shared" si="197"/>
        <v>483.09455064850891</v>
      </c>
      <c r="P129" s="1280">
        <f t="shared" si="197"/>
        <v>0</v>
      </c>
      <c r="Q129" s="1280">
        <f t="shared" si="197"/>
        <v>0</v>
      </c>
      <c r="R129" s="1280">
        <f t="shared" si="197"/>
        <v>0</v>
      </c>
      <c r="S129" s="1280">
        <f t="shared" si="197"/>
        <v>0</v>
      </c>
      <c r="T129" s="1280">
        <f t="shared" si="197"/>
        <v>0</v>
      </c>
      <c r="U129" s="1280">
        <f t="shared" si="197"/>
        <v>0</v>
      </c>
      <c r="V129" s="1280">
        <f t="shared" si="197"/>
        <v>0</v>
      </c>
      <c r="W129" s="1280">
        <f t="shared" si="197"/>
        <v>0</v>
      </c>
      <c r="X129" s="1280">
        <f t="shared" si="197"/>
        <v>0</v>
      </c>
      <c r="Y129" s="1280">
        <f t="shared" si="197"/>
        <v>0</v>
      </c>
      <c r="Z129" s="1280">
        <f t="shared" si="197"/>
        <v>0</v>
      </c>
      <c r="AA129" s="1280">
        <f t="shared" si="197"/>
        <v>936991.93063108658</v>
      </c>
      <c r="AB129" s="1280">
        <f t="shared" si="197"/>
        <v>1784441.1713971954</v>
      </c>
      <c r="AC129" s="1280">
        <f t="shared" si="197"/>
        <v>242285.37985474084</v>
      </c>
      <c r="AD129" s="1280">
        <f t="shared" si="197"/>
        <v>19753.421293520292</v>
      </c>
      <c r="AE129" s="1280">
        <f t="shared" si="197"/>
        <v>0</v>
      </c>
      <c r="AF129" s="1280">
        <f t="shared" si="197"/>
        <v>0</v>
      </c>
      <c r="AG129" s="1280">
        <f t="shared" si="197"/>
        <v>151.99907182879022</v>
      </c>
      <c r="AH129" s="1280">
        <f t="shared" si="197"/>
        <v>91666.508280918948</v>
      </c>
      <c r="AI129" s="1280">
        <f t="shared" si="197"/>
        <v>0</v>
      </c>
      <c r="AJ129" s="1280">
        <f t="shared" si="197"/>
        <v>3510.1544297769633</v>
      </c>
      <c r="AK129" s="1280">
        <f t="shared" si="197"/>
        <v>0</v>
      </c>
      <c r="AL129" s="1280">
        <f t="shared" si="197"/>
        <v>0</v>
      </c>
      <c r="AM129" s="1280">
        <f t="shared" si="197"/>
        <v>0</v>
      </c>
      <c r="AN129" s="1280">
        <f t="shared" si="197"/>
        <v>0</v>
      </c>
      <c r="AO129" s="1280">
        <f t="shared" si="197"/>
        <v>0</v>
      </c>
      <c r="AP129" s="1280">
        <f t="shared" si="197"/>
        <v>0</v>
      </c>
      <c r="AQ129" s="1280">
        <f t="shared" si="197"/>
        <v>0</v>
      </c>
      <c r="AR129" s="1280">
        <f t="shared" si="197"/>
        <v>0</v>
      </c>
      <c r="AS129" s="1280">
        <f t="shared" si="197"/>
        <v>0</v>
      </c>
      <c r="AT129" s="1280">
        <f t="shared" si="197"/>
        <v>0</v>
      </c>
      <c r="AU129" s="1280">
        <f t="shared" si="197"/>
        <v>0</v>
      </c>
      <c r="AV129" s="1280">
        <f t="shared" si="197"/>
        <v>2141808.6343279816</v>
      </c>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row>
    <row r="130" spans="1:69" s="1323" customFormat="1" ht="12.75" x14ac:dyDescent="0.2">
      <c r="A130" s="722" t="s">
        <v>534</v>
      </c>
      <c r="B130" s="722"/>
      <c r="C130" s="1292"/>
      <c r="D130" s="1330"/>
      <c r="E130" s="1330"/>
      <c r="F130" s="1322"/>
      <c r="G130" s="1322"/>
      <c r="H130" s="1322"/>
      <c r="I130" s="1322"/>
      <c r="J130" s="1322"/>
      <c r="K130" s="1322"/>
      <c r="L130" s="1322"/>
      <c r="M130" s="1322"/>
      <c r="N130" s="1322"/>
      <c r="O130" s="1322"/>
      <c r="P130" s="1322"/>
      <c r="Q130" s="1322"/>
      <c r="R130" s="1322"/>
      <c r="S130" s="1322"/>
      <c r="T130" s="1322"/>
      <c r="U130" s="1322"/>
      <c r="V130" s="1322"/>
      <c r="W130" s="1322"/>
      <c r="X130" s="1322"/>
      <c r="Y130" s="1322"/>
      <c r="Z130" s="1322"/>
      <c r="AA130" s="1322"/>
      <c r="AB130" s="1322"/>
      <c r="AC130" s="1322"/>
      <c r="AD130" s="1322"/>
      <c r="AE130" s="1322"/>
      <c r="AF130" s="1322"/>
      <c r="AG130" s="1322"/>
      <c r="AH130" s="1322"/>
      <c r="AI130" s="1322"/>
      <c r="AJ130" s="1322"/>
      <c r="AK130" s="1322"/>
      <c r="AL130" s="1322"/>
      <c r="AM130" s="1322"/>
      <c r="AN130" s="1322"/>
      <c r="AO130" s="1322"/>
      <c r="AP130" s="1322"/>
      <c r="AQ130" s="1322"/>
      <c r="AR130" s="1322"/>
      <c r="AS130" s="1322"/>
      <c r="AT130" s="1322"/>
      <c r="AU130" s="1322"/>
      <c r="AV130" s="1322"/>
      <c r="AW130" s="1322"/>
      <c r="AX130" s="1322"/>
      <c r="AY130" s="1322"/>
      <c r="AZ130" s="1322"/>
      <c r="BA130" s="1322"/>
      <c r="BB130" s="1322"/>
      <c r="BC130" s="1322"/>
      <c r="BD130" s="1322"/>
      <c r="BE130" s="1322"/>
      <c r="BF130" s="1322"/>
      <c r="BG130" s="1322"/>
      <c r="BH130" s="1322"/>
      <c r="BI130" s="1322"/>
      <c r="BJ130" s="1322"/>
      <c r="BK130" s="1322"/>
      <c r="BL130" s="1322"/>
      <c r="BM130" s="1322"/>
      <c r="BN130" s="1322"/>
      <c r="BO130" s="1322"/>
      <c r="BP130" s="1322"/>
      <c r="BQ130" s="1322"/>
    </row>
    <row r="131" spans="1:69" s="1323" customFormat="1" ht="12.75" x14ac:dyDescent="0.2">
      <c r="A131" s="1282">
        <v>1905</v>
      </c>
      <c r="B131" s="219" t="s">
        <v>282</v>
      </c>
      <c r="C131" s="1331">
        <f>'I4 BO ASSETS'!H62</f>
        <v>0</v>
      </c>
      <c r="D131" s="1322"/>
      <c r="E131" s="1322"/>
      <c r="F131" s="1322"/>
      <c r="G131" s="1322"/>
      <c r="H131" s="1322"/>
      <c r="I131" s="1322"/>
      <c r="J131" s="1322"/>
      <c r="K131" s="1322"/>
      <c r="L131" s="1322"/>
      <c r="M131" s="1322"/>
      <c r="N131" s="1322"/>
      <c r="O131" s="1322"/>
      <c r="P131" s="1322"/>
      <c r="Q131" s="1322"/>
      <c r="R131" s="1322"/>
      <c r="S131" s="1322"/>
      <c r="T131" s="1322"/>
      <c r="U131" s="1322"/>
      <c r="V131" s="1322"/>
      <c r="W131" s="1322"/>
      <c r="X131" s="1322"/>
      <c r="Y131" s="1322"/>
      <c r="Z131" s="1322"/>
      <c r="AA131" s="1322"/>
      <c r="AB131" s="1322"/>
      <c r="AC131" s="1322"/>
      <c r="AD131" s="1322"/>
      <c r="AE131" s="1322"/>
      <c r="AF131" s="1322"/>
      <c r="AG131" s="1322"/>
      <c r="AH131" s="1322"/>
      <c r="AI131" s="1322"/>
      <c r="AJ131" s="1322"/>
      <c r="AK131" s="1322"/>
      <c r="AL131" s="1322"/>
      <c r="AM131" s="1322"/>
      <c r="AN131" s="1322"/>
      <c r="AO131" s="1322"/>
      <c r="AP131" s="1322"/>
      <c r="AQ131" s="1322"/>
      <c r="AR131" s="1322"/>
      <c r="AS131" s="1322"/>
      <c r="AT131" s="1322"/>
      <c r="AU131" s="1322"/>
      <c r="AV131" s="1322"/>
      <c r="AW131" s="1322">
        <f t="shared" ref="AW131:BP131" si="198">$C131*AW634</f>
        <v>0</v>
      </c>
      <c r="AX131" s="1322">
        <f t="shared" si="198"/>
        <v>0</v>
      </c>
      <c r="AY131" s="1322">
        <f t="shared" si="198"/>
        <v>0</v>
      </c>
      <c r="AZ131" s="1322">
        <f t="shared" si="198"/>
        <v>0</v>
      </c>
      <c r="BA131" s="1322">
        <f t="shared" si="198"/>
        <v>0</v>
      </c>
      <c r="BB131" s="1322">
        <f t="shared" si="198"/>
        <v>0</v>
      </c>
      <c r="BC131" s="1322">
        <f t="shared" si="198"/>
        <v>0</v>
      </c>
      <c r="BD131" s="1322">
        <f t="shared" si="198"/>
        <v>0</v>
      </c>
      <c r="BE131" s="1322">
        <f t="shared" si="198"/>
        <v>0</v>
      </c>
      <c r="BF131" s="1322">
        <f t="shared" si="198"/>
        <v>0</v>
      </c>
      <c r="BG131" s="1322">
        <f t="shared" si="198"/>
        <v>0</v>
      </c>
      <c r="BH131" s="1322">
        <f t="shared" si="198"/>
        <v>0</v>
      </c>
      <c r="BI131" s="1322">
        <f t="shared" si="198"/>
        <v>0</v>
      </c>
      <c r="BJ131" s="1322">
        <f t="shared" si="198"/>
        <v>0</v>
      </c>
      <c r="BK131" s="1322">
        <f t="shared" si="198"/>
        <v>0</v>
      </c>
      <c r="BL131" s="1322">
        <f t="shared" si="198"/>
        <v>0</v>
      </c>
      <c r="BM131" s="1322">
        <f t="shared" si="198"/>
        <v>0</v>
      </c>
      <c r="BN131" s="1322">
        <f t="shared" si="198"/>
        <v>0</v>
      </c>
      <c r="BO131" s="1322">
        <f t="shared" si="198"/>
        <v>0</v>
      </c>
      <c r="BP131" s="1322">
        <f t="shared" si="198"/>
        <v>0</v>
      </c>
      <c r="BQ131" s="1322">
        <f>SUM(AW131:BP131)</f>
        <v>0</v>
      </c>
    </row>
    <row r="132" spans="1:69" s="1323" customFormat="1" ht="12.75" x14ac:dyDescent="0.2">
      <c r="A132" s="1282">
        <v>1906</v>
      </c>
      <c r="B132" s="219" t="s">
        <v>283</v>
      </c>
      <c r="C132" s="1331">
        <f>'I4 BO ASSETS'!H63</f>
        <v>0</v>
      </c>
      <c r="D132" s="1322"/>
      <c r="E132" s="1322"/>
      <c r="F132" s="1322"/>
      <c r="G132" s="1322"/>
      <c r="H132" s="1322"/>
      <c r="I132" s="1322"/>
      <c r="J132" s="1322"/>
      <c r="K132" s="1322"/>
      <c r="L132" s="1322"/>
      <c r="M132" s="1322"/>
      <c r="N132" s="1322"/>
      <c r="O132" s="1322"/>
      <c r="P132" s="1322"/>
      <c r="Q132" s="1322"/>
      <c r="R132" s="1322"/>
      <c r="S132" s="1322"/>
      <c r="T132" s="1322"/>
      <c r="U132" s="1322"/>
      <c r="V132" s="1322"/>
      <c r="W132" s="1322"/>
      <c r="X132" s="1322"/>
      <c r="Y132" s="1322"/>
      <c r="Z132" s="1322"/>
      <c r="AA132" s="1322"/>
      <c r="AB132" s="1322"/>
      <c r="AC132" s="1322"/>
      <c r="AD132" s="1322"/>
      <c r="AE132" s="1322"/>
      <c r="AF132" s="1322"/>
      <c r="AG132" s="1322"/>
      <c r="AH132" s="1322"/>
      <c r="AI132" s="1322"/>
      <c r="AJ132" s="1322"/>
      <c r="AK132" s="1322"/>
      <c r="AL132" s="1322"/>
      <c r="AM132" s="1322"/>
      <c r="AN132" s="1322"/>
      <c r="AO132" s="1322"/>
      <c r="AP132" s="1322"/>
      <c r="AQ132" s="1322"/>
      <c r="AR132" s="1322"/>
      <c r="AS132" s="1322"/>
      <c r="AT132" s="1322"/>
      <c r="AU132" s="1322"/>
      <c r="AV132" s="1322"/>
      <c r="AW132" s="1322">
        <f t="shared" ref="AW132:BP132" si="199">$C132*AW635</f>
        <v>0</v>
      </c>
      <c r="AX132" s="1322">
        <f t="shared" si="199"/>
        <v>0</v>
      </c>
      <c r="AY132" s="1322">
        <f t="shared" si="199"/>
        <v>0</v>
      </c>
      <c r="AZ132" s="1322">
        <f t="shared" si="199"/>
        <v>0</v>
      </c>
      <c r="BA132" s="1322">
        <f t="shared" si="199"/>
        <v>0</v>
      </c>
      <c r="BB132" s="1322">
        <f t="shared" si="199"/>
        <v>0</v>
      </c>
      <c r="BC132" s="1322">
        <f t="shared" si="199"/>
        <v>0</v>
      </c>
      <c r="BD132" s="1322">
        <f t="shared" si="199"/>
        <v>0</v>
      </c>
      <c r="BE132" s="1322">
        <f t="shared" si="199"/>
        <v>0</v>
      </c>
      <c r="BF132" s="1322">
        <f t="shared" si="199"/>
        <v>0</v>
      </c>
      <c r="BG132" s="1322">
        <f t="shared" si="199"/>
        <v>0</v>
      </c>
      <c r="BH132" s="1322">
        <f t="shared" si="199"/>
        <v>0</v>
      </c>
      <c r="BI132" s="1322">
        <f t="shared" si="199"/>
        <v>0</v>
      </c>
      <c r="BJ132" s="1322">
        <f t="shared" si="199"/>
        <v>0</v>
      </c>
      <c r="BK132" s="1322">
        <f t="shared" si="199"/>
        <v>0</v>
      </c>
      <c r="BL132" s="1322">
        <f t="shared" si="199"/>
        <v>0</v>
      </c>
      <c r="BM132" s="1322">
        <f t="shared" si="199"/>
        <v>0</v>
      </c>
      <c r="BN132" s="1322">
        <f t="shared" si="199"/>
        <v>0</v>
      </c>
      <c r="BO132" s="1322">
        <f t="shared" si="199"/>
        <v>0</v>
      </c>
      <c r="BP132" s="1322">
        <f t="shared" si="199"/>
        <v>0</v>
      </c>
      <c r="BQ132" s="1322">
        <f t="shared" ref="BQ132:BQ150" si="200">SUM(AW132:BP132)</f>
        <v>0</v>
      </c>
    </row>
    <row r="133" spans="1:69" s="1323" customFormat="1" ht="12.75" x14ac:dyDescent="0.2">
      <c r="A133" s="1282">
        <v>1908</v>
      </c>
      <c r="B133" s="219" t="s">
        <v>284</v>
      </c>
      <c r="C133" s="1331">
        <f>'I4 BO ASSETS'!H64</f>
        <v>4710.7112765957445</v>
      </c>
      <c r="D133" s="1322"/>
      <c r="E133" s="1322"/>
      <c r="F133" s="1322"/>
      <c r="G133" s="1322"/>
      <c r="H133" s="1322"/>
      <c r="I133" s="1322"/>
      <c r="J133" s="1322"/>
      <c r="K133" s="1322"/>
      <c r="L133" s="1322"/>
      <c r="M133" s="1322"/>
      <c r="N133" s="1322"/>
      <c r="O133" s="1322"/>
      <c r="P133" s="1322"/>
      <c r="Q133" s="1322"/>
      <c r="R133" s="1322"/>
      <c r="S133" s="1322"/>
      <c r="T133" s="1322"/>
      <c r="U133" s="1322"/>
      <c r="V133" s="1322"/>
      <c r="W133" s="1322"/>
      <c r="X133" s="1322"/>
      <c r="Y133" s="1322"/>
      <c r="Z133" s="1322"/>
      <c r="AA133" s="1322"/>
      <c r="AB133" s="1322"/>
      <c r="AC133" s="1322"/>
      <c r="AD133" s="1322"/>
      <c r="AE133" s="1322"/>
      <c r="AF133" s="1322"/>
      <c r="AG133" s="1322"/>
      <c r="AH133" s="1322"/>
      <c r="AI133" s="1322"/>
      <c r="AJ133" s="1322"/>
      <c r="AK133" s="1322"/>
      <c r="AL133" s="1322"/>
      <c r="AM133" s="1322"/>
      <c r="AN133" s="1322"/>
      <c r="AO133" s="1322"/>
      <c r="AP133" s="1322"/>
      <c r="AQ133" s="1322"/>
      <c r="AR133" s="1322"/>
      <c r="AS133" s="1322"/>
      <c r="AT133" s="1322"/>
      <c r="AU133" s="1322"/>
      <c r="AV133" s="1322"/>
      <c r="AW133" s="1322">
        <f t="shared" ref="AW133:BP133" si="201">$C133*AW636</f>
        <v>2642.8244053754865</v>
      </c>
      <c r="AX133" s="1322">
        <f t="shared" si="201"/>
        <v>976.36280496585073</v>
      </c>
      <c r="AY133" s="1322">
        <f t="shared" si="201"/>
        <v>782.79609306901409</v>
      </c>
      <c r="AZ133" s="1322">
        <f t="shared" si="201"/>
        <v>0</v>
      </c>
      <c r="BA133" s="1322">
        <f t="shared" si="201"/>
        <v>0</v>
      </c>
      <c r="BB133" s="1322">
        <f t="shared" si="201"/>
        <v>166.20127143590193</v>
      </c>
      <c r="BC133" s="1322">
        <f t="shared" si="201"/>
        <v>136.65284518688696</v>
      </c>
      <c r="BD133" s="1322">
        <f t="shared" si="201"/>
        <v>0</v>
      </c>
      <c r="BE133" s="1322">
        <f t="shared" si="201"/>
        <v>5.8738565626046535</v>
      </c>
      <c r="BF133" s="1322">
        <f t="shared" si="201"/>
        <v>0</v>
      </c>
      <c r="BG133" s="1322">
        <f t="shared" si="201"/>
        <v>0</v>
      </c>
      <c r="BH133" s="1322">
        <f t="shared" si="201"/>
        <v>0</v>
      </c>
      <c r="BI133" s="1322">
        <f t="shared" si="201"/>
        <v>0</v>
      </c>
      <c r="BJ133" s="1322">
        <f t="shared" si="201"/>
        <v>0</v>
      </c>
      <c r="BK133" s="1322">
        <f t="shared" si="201"/>
        <v>0</v>
      </c>
      <c r="BL133" s="1322">
        <f t="shared" si="201"/>
        <v>0</v>
      </c>
      <c r="BM133" s="1322">
        <f t="shared" si="201"/>
        <v>0</v>
      </c>
      <c r="BN133" s="1322">
        <f t="shared" si="201"/>
        <v>0</v>
      </c>
      <c r="BO133" s="1322">
        <f t="shared" si="201"/>
        <v>0</v>
      </c>
      <c r="BP133" s="1322">
        <f t="shared" si="201"/>
        <v>0</v>
      </c>
      <c r="BQ133" s="1322">
        <f t="shared" si="200"/>
        <v>4710.7112765957445</v>
      </c>
    </row>
    <row r="134" spans="1:69" s="1323" customFormat="1" ht="12.75" x14ac:dyDescent="0.2">
      <c r="A134" s="1282">
        <v>1910</v>
      </c>
      <c r="B134" s="219" t="s">
        <v>285</v>
      </c>
      <c r="C134" s="1331">
        <f>'I4 BO ASSETS'!H65</f>
        <v>0</v>
      </c>
      <c r="D134" s="1322"/>
      <c r="E134" s="1322"/>
      <c r="F134" s="1322"/>
      <c r="G134" s="1322"/>
      <c r="H134" s="1322"/>
      <c r="I134" s="1322"/>
      <c r="J134" s="1322"/>
      <c r="K134" s="1322"/>
      <c r="L134" s="1322"/>
      <c r="M134" s="1322"/>
      <c r="N134" s="1322"/>
      <c r="O134" s="1322"/>
      <c r="P134" s="1322"/>
      <c r="Q134" s="1322"/>
      <c r="R134" s="1322"/>
      <c r="S134" s="1322"/>
      <c r="T134" s="1322"/>
      <c r="U134" s="1322"/>
      <c r="V134" s="1322"/>
      <c r="W134" s="1322"/>
      <c r="X134" s="1322"/>
      <c r="Y134" s="1322"/>
      <c r="Z134" s="1322"/>
      <c r="AA134" s="1322"/>
      <c r="AB134" s="1322"/>
      <c r="AC134" s="1322"/>
      <c r="AD134" s="1322"/>
      <c r="AE134" s="1322"/>
      <c r="AF134" s="1322"/>
      <c r="AG134" s="1322"/>
      <c r="AH134" s="1322"/>
      <c r="AI134" s="1322"/>
      <c r="AJ134" s="1322"/>
      <c r="AK134" s="1322"/>
      <c r="AL134" s="1322"/>
      <c r="AM134" s="1322"/>
      <c r="AN134" s="1322"/>
      <c r="AO134" s="1322"/>
      <c r="AP134" s="1322"/>
      <c r="AQ134" s="1322"/>
      <c r="AR134" s="1322"/>
      <c r="AS134" s="1322"/>
      <c r="AT134" s="1322"/>
      <c r="AU134" s="1322"/>
      <c r="AV134" s="1322"/>
      <c r="AW134" s="1322">
        <f t="shared" ref="AW134:BP134" si="202">$C134*AW637</f>
        <v>0</v>
      </c>
      <c r="AX134" s="1322">
        <f t="shared" si="202"/>
        <v>0</v>
      </c>
      <c r="AY134" s="1322">
        <f t="shared" si="202"/>
        <v>0</v>
      </c>
      <c r="AZ134" s="1322">
        <f t="shared" si="202"/>
        <v>0</v>
      </c>
      <c r="BA134" s="1322">
        <f t="shared" si="202"/>
        <v>0</v>
      </c>
      <c r="BB134" s="1322">
        <f t="shared" si="202"/>
        <v>0</v>
      </c>
      <c r="BC134" s="1322">
        <f t="shared" si="202"/>
        <v>0</v>
      </c>
      <c r="BD134" s="1322">
        <f t="shared" si="202"/>
        <v>0</v>
      </c>
      <c r="BE134" s="1322">
        <f t="shared" si="202"/>
        <v>0</v>
      </c>
      <c r="BF134" s="1322">
        <f t="shared" si="202"/>
        <v>0</v>
      </c>
      <c r="BG134" s="1322">
        <f t="shared" si="202"/>
        <v>0</v>
      </c>
      <c r="BH134" s="1322">
        <f t="shared" si="202"/>
        <v>0</v>
      </c>
      <c r="BI134" s="1322">
        <f t="shared" si="202"/>
        <v>0</v>
      </c>
      <c r="BJ134" s="1322">
        <f t="shared" si="202"/>
        <v>0</v>
      </c>
      <c r="BK134" s="1322">
        <f t="shared" si="202"/>
        <v>0</v>
      </c>
      <c r="BL134" s="1322">
        <f t="shared" si="202"/>
        <v>0</v>
      </c>
      <c r="BM134" s="1322">
        <f t="shared" si="202"/>
        <v>0</v>
      </c>
      <c r="BN134" s="1322">
        <f t="shared" si="202"/>
        <v>0</v>
      </c>
      <c r="BO134" s="1322">
        <f t="shared" si="202"/>
        <v>0</v>
      </c>
      <c r="BP134" s="1322">
        <f t="shared" si="202"/>
        <v>0</v>
      </c>
      <c r="BQ134" s="1322">
        <f t="shared" si="200"/>
        <v>0</v>
      </c>
    </row>
    <row r="135" spans="1:69" s="1323" customFormat="1" ht="12.75" x14ac:dyDescent="0.2">
      <c r="A135" s="1282">
        <v>1915</v>
      </c>
      <c r="B135" s="219" t="s">
        <v>509</v>
      </c>
      <c r="C135" s="1331">
        <f>'I4 BO ASSETS'!H66</f>
        <v>0</v>
      </c>
      <c r="D135" s="1322"/>
      <c r="E135" s="1322"/>
      <c r="F135" s="1322"/>
      <c r="G135" s="1322"/>
      <c r="H135" s="1322"/>
      <c r="I135" s="1322"/>
      <c r="J135" s="1322"/>
      <c r="K135" s="1322"/>
      <c r="L135" s="1322"/>
      <c r="M135" s="1322"/>
      <c r="N135" s="1322"/>
      <c r="O135" s="1322"/>
      <c r="P135" s="1322"/>
      <c r="Q135" s="1322"/>
      <c r="R135" s="1322"/>
      <c r="S135" s="1322"/>
      <c r="T135" s="1322"/>
      <c r="U135" s="1322"/>
      <c r="V135" s="1322"/>
      <c r="W135" s="1322"/>
      <c r="X135" s="1322"/>
      <c r="Y135" s="1322"/>
      <c r="Z135" s="1322"/>
      <c r="AA135" s="1322"/>
      <c r="AB135" s="1322"/>
      <c r="AC135" s="1322"/>
      <c r="AD135" s="1322"/>
      <c r="AE135" s="1322"/>
      <c r="AF135" s="1322"/>
      <c r="AG135" s="1322"/>
      <c r="AH135" s="1322"/>
      <c r="AI135" s="1322"/>
      <c r="AJ135" s="1322"/>
      <c r="AK135" s="1322"/>
      <c r="AL135" s="1322"/>
      <c r="AM135" s="1322"/>
      <c r="AN135" s="1322"/>
      <c r="AO135" s="1322"/>
      <c r="AP135" s="1322"/>
      <c r="AQ135" s="1322"/>
      <c r="AR135" s="1322"/>
      <c r="AS135" s="1322"/>
      <c r="AT135" s="1322"/>
      <c r="AU135" s="1322"/>
      <c r="AV135" s="1322"/>
      <c r="AW135" s="1322">
        <f t="shared" ref="AW135:BP135" si="203">$C135*AW638</f>
        <v>0</v>
      </c>
      <c r="AX135" s="1322">
        <f t="shared" si="203"/>
        <v>0</v>
      </c>
      <c r="AY135" s="1322">
        <f t="shared" si="203"/>
        <v>0</v>
      </c>
      <c r="AZ135" s="1322">
        <f t="shared" si="203"/>
        <v>0</v>
      </c>
      <c r="BA135" s="1322">
        <f t="shared" si="203"/>
        <v>0</v>
      </c>
      <c r="BB135" s="1322">
        <f t="shared" si="203"/>
        <v>0</v>
      </c>
      <c r="BC135" s="1322">
        <f t="shared" si="203"/>
        <v>0</v>
      </c>
      <c r="BD135" s="1322">
        <f t="shared" si="203"/>
        <v>0</v>
      </c>
      <c r="BE135" s="1322">
        <f t="shared" si="203"/>
        <v>0</v>
      </c>
      <c r="BF135" s="1322">
        <f t="shared" si="203"/>
        <v>0</v>
      </c>
      <c r="BG135" s="1322">
        <f t="shared" si="203"/>
        <v>0</v>
      </c>
      <c r="BH135" s="1322">
        <f t="shared" si="203"/>
        <v>0</v>
      </c>
      <c r="BI135" s="1322">
        <f t="shared" si="203"/>
        <v>0</v>
      </c>
      <c r="BJ135" s="1322">
        <f t="shared" si="203"/>
        <v>0</v>
      </c>
      <c r="BK135" s="1322">
        <f t="shared" si="203"/>
        <v>0</v>
      </c>
      <c r="BL135" s="1322">
        <f t="shared" si="203"/>
        <v>0</v>
      </c>
      <c r="BM135" s="1322">
        <f t="shared" si="203"/>
        <v>0</v>
      </c>
      <c r="BN135" s="1322">
        <f t="shared" si="203"/>
        <v>0</v>
      </c>
      <c r="BO135" s="1322">
        <f t="shared" si="203"/>
        <v>0</v>
      </c>
      <c r="BP135" s="1322">
        <f t="shared" si="203"/>
        <v>0</v>
      </c>
      <c r="BQ135" s="1322">
        <f t="shared" si="200"/>
        <v>0</v>
      </c>
    </row>
    <row r="136" spans="1:69" s="1323" customFormat="1" ht="12.75" x14ac:dyDescent="0.2">
      <c r="A136" s="1282">
        <v>1920</v>
      </c>
      <c r="B136" s="219" t="s">
        <v>510</v>
      </c>
      <c r="C136" s="1331">
        <f>'I4 BO ASSETS'!H67</f>
        <v>0</v>
      </c>
      <c r="D136" s="1322"/>
      <c r="E136" s="1322"/>
      <c r="F136" s="1322"/>
      <c r="G136" s="1322"/>
      <c r="H136" s="1322"/>
      <c r="I136" s="1322"/>
      <c r="J136" s="1322"/>
      <c r="K136" s="1322"/>
      <c r="L136" s="1322"/>
      <c r="M136" s="1322"/>
      <c r="N136" s="1322"/>
      <c r="O136" s="1322"/>
      <c r="P136" s="1322"/>
      <c r="Q136" s="1322"/>
      <c r="R136" s="1322"/>
      <c r="S136" s="1322"/>
      <c r="T136" s="1322"/>
      <c r="U136" s="1322"/>
      <c r="V136" s="1322"/>
      <c r="W136" s="1322"/>
      <c r="X136" s="1322"/>
      <c r="Y136" s="1322"/>
      <c r="Z136" s="1322"/>
      <c r="AA136" s="1322"/>
      <c r="AB136" s="1322"/>
      <c r="AC136" s="1322"/>
      <c r="AD136" s="1322"/>
      <c r="AE136" s="1322"/>
      <c r="AF136" s="1322"/>
      <c r="AG136" s="1322"/>
      <c r="AH136" s="1322"/>
      <c r="AI136" s="1322"/>
      <c r="AJ136" s="1322"/>
      <c r="AK136" s="1322"/>
      <c r="AL136" s="1322"/>
      <c r="AM136" s="1322"/>
      <c r="AN136" s="1322"/>
      <c r="AO136" s="1322"/>
      <c r="AP136" s="1322"/>
      <c r="AQ136" s="1322"/>
      <c r="AR136" s="1322"/>
      <c r="AS136" s="1322"/>
      <c r="AT136" s="1322"/>
      <c r="AU136" s="1322"/>
      <c r="AV136" s="1322"/>
      <c r="AW136" s="1322">
        <f t="shared" ref="AW136:BP136" si="204">$C136*AW639</f>
        <v>0</v>
      </c>
      <c r="AX136" s="1322">
        <f t="shared" si="204"/>
        <v>0</v>
      </c>
      <c r="AY136" s="1322">
        <f t="shared" si="204"/>
        <v>0</v>
      </c>
      <c r="AZ136" s="1322">
        <f t="shared" si="204"/>
        <v>0</v>
      </c>
      <c r="BA136" s="1322">
        <f t="shared" si="204"/>
        <v>0</v>
      </c>
      <c r="BB136" s="1322">
        <f t="shared" si="204"/>
        <v>0</v>
      </c>
      <c r="BC136" s="1322">
        <f t="shared" si="204"/>
        <v>0</v>
      </c>
      <c r="BD136" s="1322">
        <f t="shared" si="204"/>
        <v>0</v>
      </c>
      <c r="BE136" s="1322">
        <f t="shared" si="204"/>
        <v>0</v>
      </c>
      <c r="BF136" s="1322">
        <f t="shared" si="204"/>
        <v>0</v>
      </c>
      <c r="BG136" s="1322">
        <f t="shared" si="204"/>
        <v>0</v>
      </c>
      <c r="BH136" s="1322">
        <f t="shared" si="204"/>
        <v>0</v>
      </c>
      <c r="BI136" s="1322">
        <f t="shared" si="204"/>
        <v>0</v>
      </c>
      <c r="BJ136" s="1322">
        <f t="shared" si="204"/>
        <v>0</v>
      </c>
      <c r="BK136" s="1322">
        <f t="shared" si="204"/>
        <v>0</v>
      </c>
      <c r="BL136" s="1322">
        <f t="shared" si="204"/>
        <v>0</v>
      </c>
      <c r="BM136" s="1322">
        <f t="shared" si="204"/>
        <v>0</v>
      </c>
      <c r="BN136" s="1322">
        <f t="shared" si="204"/>
        <v>0</v>
      </c>
      <c r="BO136" s="1322">
        <f t="shared" si="204"/>
        <v>0</v>
      </c>
      <c r="BP136" s="1322">
        <f t="shared" si="204"/>
        <v>0</v>
      </c>
      <c r="BQ136" s="1322">
        <f t="shared" si="200"/>
        <v>0</v>
      </c>
    </row>
    <row r="137" spans="1:69" s="1323" customFormat="1" ht="12.75" x14ac:dyDescent="0.2">
      <c r="A137" s="1282">
        <v>1925</v>
      </c>
      <c r="B137" s="219" t="s">
        <v>511</v>
      </c>
      <c r="C137" s="1331">
        <f>'I4 BO ASSETS'!H68</f>
        <v>0</v>
      </c>
      <c r="D137" s="1322"/>
      <c r="E137" s="1322"/>
      <c r="F137" s="1322"/>
      <c r="G137" s="1322"/>
      <c r="H137" s="1322"/>
      <c r="I137" s="1322"/>
      <c r="J137" s="1322"/>
      <c r="K137" s="1322"/>
      <c r="L137" s="1322"/>
      <c r="M137" s="1322"/>
      <c r="N137" s="1322"/>
      <c r="O137" s="1322"/>
      <c r="P137" s="1322"/>
      <c r="Q137" s="1322"/>
      <c r="R137" s="1322"/>
      <c r="S137" s="1322"/>
      <c r="T137" s="1322"/>
      <c r="U137" s="1322"/>
      <c r="V137" s="1322"/>
      <c r="W137" s="1322"/>
      <c r="X137" s="1322"/>
      <c r="Y137" s="1322"/>
      <c r="Z137" s="1322"/>
      <c r="AA137" s="1322"/>
      <c r="AB137" s="1322"/>
      <c r="AC137" s="1322"/>
      <c r="AD137" s="1322"/>
      <c r="AE137" s="1322"/>
      <c r="AF137" s="1322"/>
      <c r="AG137" s="1322"/>
      <c r="AH137" s="1322"/>
      <c r="AI137" s="1322"/>
      <c r="AJ137" s="1322"/>
      <c r="AK137" s="1322"/>
      <c r="AL137" s="1322"/>
      <c r="AM137" s="1322"/>
      <c r="AN137" s="1322"/>
      <c r="AO137" s="1322"/>
      <c r="AP137" s="1322"/>
      <c r="AQ137" s="1322"/>
      <c r="AR137" s="1322"/>
      <c r="AS137" s="1322"/>
      <c r="AT137" s="1322"/>
      <c r="AU137" s="1322"/>
      <c r="AV137" s="1322"/>
      <c r="AW137" s="1322">
        <f t="shared" ref="AW137:BP137" si="205">$C137*AW640</f>
        <v>0</v>
      </c>
      <c r="AX137" s="1322">
        <f t="shared" si="205"/>
        <v>0</v>
      </c>
      <c r="AY137" s="1322">
        <f t="shared" si="205"/>
        <v>0</v>
      </c>
      <c r="AZ137" s="1322">
        <f t="shared" si="205"/>
        <v>0</v>
      </c>
      <c r="BA137" s="1322">
        <f t="shared" si="205"/>
        <v>0</v>
      </c>
      <c r="BB137" s="1322">
        <f t="shared" si="205"/>
        <v>0</v>
      </c>
      <c r="BC137" s="1322">
        <f t="shared" si="205"/>
        <v>0</v>
      </c>
      <c r="BD137" s="1322">
        <f t="shared" si="205"/>
        <v>0</v>
      </c>
      <c r="BE137" s="1322">
        <f t="shared" si="205"/>
        <v>0</v>
      </c>
      <c r="BF137" s="1322">
        <f t="shared" si="205"/>
        <v>0</v>
      </c>
      <c r="BG137" s="1322">
        <f t="shared" si="205"/>
        <v>0</v>
      </c>
      <c r="BH137" s="1322">
        <f t="shared" si="205"/>
        <v>0</v>
      </c>
      <c r="BI137" s="1322">
        <f t="shared" si="205"/>
        <v>0</v>
      </c>
      <c r="BJ137" s="1322">
        <f t="shared" si="205"/>
        <v>0</v>
      </c>
      <c r="BK137" s="1322">
        <f t="shared" si="205"/>
        <v>0</v>
      </c>
      <c r="BL137" s="1322">
        <f t="shared" si="205"/>
        <v>0</v>
      </c>
      <c r="BM137" s="1322">
        <f t="shared" si="205"/>
        <v>0</v>
      </c>
      <c r="BN137" s="1322">
        <f t="shared" si="205"/>
        <v>0</v>
      </c>
      <c r="BO137" s="1322">
        <f t="shared" si="205"/>
        <v>0</v>
      </c>
      <c r="BP137" s="1322">
        <f t="shared" si="205"/>
        <v>0</v>
      </c>
      <c r="BQ137" s="1322">
        <f t="shared" si="200"/>
        <v>0</v>
      </c>
    </row>
    <row r="138" spans="1:69" s="1323" customFormat="1" ht="12.75" x14ac:dyDescent="0.2">
      <c r="A138" s="1282">
        <v>1930</v>
      </c>
      <c r="B138" s="219" t="s">
        <v>512</v>
      </c>
      <c r="C138" s="1331">
        <f>'I4 BO ASSETS'!H69</f>
        <v>9721.93</v>
      </c>
      <c r="D138" s="1322"/>
      <c r="E138" s="1322"/>
      <c r="F138" s="1322"/>
      <c r="G138" s="1322"/>
      <c r="H138" s="1322"/>
      <c r="I138" s="1322"/>
      <c r="J138" s="1322"/>
      <c r="K138" s="1322"/>
      <c r="L138" s="1322"/>
      <c r="M138" s="1322"/>
      <c r="N138" s="1322"/>
      <c r="O138" s="1322"/>
      <c r="P138" s="1322"/>
      <c r="Q138" s="1322"/>
      <c r="R138" s="1322"/>
      <c r="S138" s="1322"/>
      <c r="T138" s="1322"/>
      <c r="U138" s="1322"/>
      <c r="V138" s="1322"/>
      <c r="W138" s="1322"/>
      <c r="X138" s="1322"/>
      <c r="Y138" s="1322"/>
      <c r="Z138" s="1322"/>
      <c r="AA138" s="1322"/>
      <c r="AB138" s="1322"/>
      <c r="AC138" s="1322"/>
      <c r="AD138" s="1322"/>
      <c r="AE138" s="1322"/>
      <c r="AF138" s="1322"/>
      <c r="AG138" s="1322"/>
      <c r="AH138" s="1322"/>
      <c r="AI138" s="1322"/>
      <c r="AJ138" s="1322"/>
      <c r="AK138" s="1322"/>
      <c r="AL138" s="1322"/>
      <c r="AM138" s="1322"/>
      <c r="AN138" s="1322"/>
      <c r="AO138" s="1322"/>
      <c r="AP138" s="1322"/>
      <c r="AQ138" s="1322"/>
      <c r="AR138" s="1322"/>
      <c r="AS138" s="1322"/>
      <c r="AT138" s="1322"/>
      <c r="AU138" s="1322"/>
      <c r="AV138" s="1322"/>
      <c r="AW138" s="1322">
        <f t="shared" ref="AW138:BP138" si="206">$C138*AW641</f>
        <v>5454.2408487237481</v>
      </c>
      <c r="AX138" s="1322">
        <f t="shared" si="206"/>
        <v>2015.0101093313583</v>
      </c>
      <c r="AY138" s="1322">
        <f t="shared" si="206"/>
        <v>1615.5286058181243</v>
      </c>
      <c r="AZ138" s="1322">
        <f t="shared" si="206"/>
        <v>0</v>
      </c>
      <c r="BA138" s="1322">
        <f t="shared" si="206"/>
        <v>0</v>
      </c>
      <c r="BB138" s="1322">
        <f t="shared" si="206"/>
        <v>343.00491622966001</v>
      </c>
      <c r="BC138" s="1322">
        <f t="shared" si="206"/>
        <v>282.02309952815256</v>
      </c>
      <c r="BD138" s="1322">
        <f t="shared" si="206"/>
        <v>0</v>
      </c>
      <c r="BE138" s="1322">
        <f t="shared" si="206"/>
        <v>12.122420368957716</v>
      </c>
      <c r="BF138" s="1322">
        <f t="shared" si="206"/>
        <v>0</v>
      </c>
      <c r="BG138" s="1322">
        <f t="shared" si="206"/>
        <v>0</v>
      </c>
      <c r="BH138" s="1322">
        <f t="shared" si="206"/>
        <v>0</v>
      </c>
      <c r="BI138" s="1322">
        <f t="shared" si="206"/>
        <v>0</v>
      </c>
      <c r="BJ138" s="1322">
        <f t="shared" si="206"/>
        <v>0</v>
      </c>
      <c r="BK138" s="1322">
        <f t="shared" si="206"/>
        <v>0</v>
      </c>
      <c r="BL138" s="1322">
        <f t="shared" si="206"/>
        <v>0</v>
      </c>
      <c r="BM138" s="1322">
        <f t="shared" si="206"/>
        <v>0</v>
      </c>
      <c r="BN138" s="1322">
        <f t="shared" si="206"/>
        <v>0</v>
      </c>
      <c r="BO138" s="1322">
        <f t="shared" si="206"/>
        <v>0</v>
      </c>
      <c r="BP138" s="1322">
        <f t="shared" si="206"/>
        <v>0</v>
      </c>
      <c r="BQ138" s="1322">
        <f t="shared" si="200"/>
        <v>9721.9300000000021</v>
      </c>
    </row>
    <row r="139" spans="1:69" s="1323" customFormat="1" ht="12.75" x14ac:dyDescent="0.2">
      <c r="A139" s="1282">
        <v>1935</v>
      </c>
      <c r="B139" s="219" t="s">
        <v>513</v>
      </c>
      <c r="C139" s="1331">
        <f>'I4 BO ASSETS'!H70</f>
        <v>0</v>
      </c>
      <c r="D139" s="1322"/>
      <c r="E139" s="1322"/>
      <c r="F139" s="1322"/>
      <c r="G139" s="1322"/>
      <c r="H139" s="1322"/>
      <c r="I139" s="1322"/>
      <c r="J139" s="1322"/>
      <c r="K139" s="1322"/>
      <c r="L139" s="1322"/>
      <c r="M139" s="1322"/>
      <c r="N139" s="1322"/>
      <c r="O139" s="1322"/>
      <c r="P139" s="1322"/>
      <c r="Q139" s="1322"/>
      <c r="R139" s="1322"/>
      <c r="S139" s="1322"/>
      <c r="T139" s="1322"/>
      <c r="U139" s="1322"/>
      <c r="V139" s="1322"/>
      <c r="W139" s="1322"/>
      <c r="X139" s="1322"/>
      <c r="Y139" s="1322"/>
      <c r="Z139" s="1322"/>
      <c r="AA139" s="1322"/>
      <c r="AB139" s="1322"/>
      <c r="AC139" s="1322"/>
      <c r="AD139" s="1322"/>
      <c r="AE139" s="1322"/>
      <c r="AF139" s="1322"/>
      <c r="AG139" s="1322"/>
      <c r="AH139" s="1322"/>
      <c r="AI139" s="1322"/>
      <c r="AJ139" s="1322"/>
      <c r="AK139" s="1322"/>
      <c r="AL139" s="1322"/>
      <c r="AM139" s="1322"/>
      <c r="AN139" s="1322"/>
      <c r="AO139" s="1322"/>
      <c r="AP139" s="1322"/>
      <c r="AQ139" s="1322"/>
      <c r="AR139" s="1322"/>
      <c r="AS139" s="1322"/>
      <c r="AT139" s="1322"/>
      <c r="AU139" s="1322"/>
      <c r="AV139" s="1322"/>
      <c r="AW139" s="1322">
        <f t="shared" ref="AW139:BP139" si="207">$C139*AW642</f>
        <v>0</v>
      </c>
      <c r="AX139" s="1322">
        <f t="shared" si="207"/>
        <v>0</v>
      </c>
      <c r="AY139" s="1322">
        <f t="shared" si="207"/>
        <v>0</v>
      </c>
      <c r="AZ139" s="1322">
        <f t="shared" si="207"/>
        <v>0</v>
      </c>
      <c r="BA139" s="1322">
        <f t="shared" si="207"/>
        <v>0</v>
      </c>
      <c r="BB139" s="1322">
        <f t="shared" si="207"/>
        <v>0</v>
      </c>
      <c r="BC139" s="1322">
        <f t="shared" si="207"/>
        <v>0</v>
      </c>
      <c r="BD139" s="1322">
        <f t="shared" si="207"/>
        <v>0</v>
      </c>
      <c r="BE139" s="1322">
        <f t="shared" si="207"/>
        <v>0</v>
      </c>
      <c r="BF139" s="1322">
        <f t="shared" si="207"/>
        <v>0</v>
      </c>
      <c r="BG139" s="1322">
        <f t="shared" si="207"/>
        <v>0</v>
      </c>
      <c r="BH139" s="1322">
        <f t="shared" si="207"/>
        <v>0</v>
      </c>
      <c r="BI139" s="1322">
        <f t="shared" si="207"/>
        <v>0</v>
      </c>
      <c r="BJ139" s="1322">
        <f t="shared" si="207"/>
        <v>0</v>
      </c>
      <c r="BK139" s="1322">
        <f t="shared" si="207"/>
        <v>0</v>
      </c>
      <c r="BL139" s="1322">
        <f t="shared" si="207"/>
        <v>0</v>
      </c>
      <c r="BM139" s="1322">
        <f t="shared" si="207"/>
        <v>0</v>
      </c>
      <c r="BN139" s="1322">
        <f t="shared" si="207"/>
        <v>0</v>
      </c>
      <c r="BO139" s="1322">
        <f t="shared" si="207"/>
        <v>0</v>
      </c>
      <c r="BP139" s="1322">
        <f t="shared" si="207"/>
        <v>0</v>
      </c>
      <c r="BQ139" s="1322">
        <f t="shared" si="200"/>
        <v>0</v>
      </c>
    </row>
    <row r="140" spans="1:69" s="1323" customFormat="1" ht="12.75" x14ac:dyDescent="0.2">
      <c r="A140" s="1282">
        <v>1940</v>
      </c>
      <c r="B140" s="219" t="s">
        <v>514</v>
      </c>
      <c r="C140" s="1331">
        <f>'I4 BO ASSETS'!H71</f>
        <v>0</v>
      </c>
      <c r="D140" s="1322"/>
      <c r="E140" s="1322"/>
      <c r="F140" s="1322"/>
      <c r="G140" s="1322"/>
      <c r="H140" s="1322"/>
      <c r="I140" s="1322"/>
      <c r="J140" s="1322"/>
      <c r="K140" s="1322"/>
      <c r="L140" s="1322"/>
      <c r="M140" s="1322"/>
      <c r="N140" s="1322"/>
      <c r="O140" s="1322"/>
      <c r="P140" s="1322"/>
      <c r="Q140" s="1322"/>
      <c r="R140" s="1322"/>
      <c r="S140" s="1322"/>
      <c r="T140" s="1322"/>
      <c r="U140" s="1322"/>
      <c r="V140" s="1322"/>
      <c r="W140" s="1322"/>
      <c r="X140" s="1322"/>
      <c r="Y140" s="1322"/>
      <c r="Z140" s="1322"/>
      <c r="AA140" s="1322"/>
      <c r="AB140" s="1322"/>
      <c r="AC140" s="1322"/>
      <c r="AD140" s="1322"/>
      <c r="AE140" s="1322"/>
      <c r="AF140" s="1322"/>
      <c r="AG140" s="1322"/>
      <c r="AH140" s="1322"/>
      <c r="AI140" s="1322"/>
      <c r="AJ140" s="1322"/>
      <c r="AK140" s="1322"/>
      <c r="AL140" s="1322"/>
      <c r="AM140" s="1322"/>
      <c r="AN140" s="1322"/>
      <c r="AO140" s="1322"/>
      <c r="AP140" s="1322"/>
      <c r="AQ140" s="1322"/>
      <c r="AR140" s="1322"/>
      <c r="AS140" s="1322"/>
      <c r="AT140" s="1322"/>
      <c r="AU140" s="1322"/>
      <c r="AV140" s="1322"/>
      <c r="AW140" s="1322">
        <f t="shared" ref="AW140:BP140" si="208">$C140*AW643</f>
        <v>0</v>
      </c>
      <c r="AX140" s="1322">
        <f t="shared" si="208"/>
        <v>0</v>
      </c>
      <c r="AY140" s="1322">
        <f t="shared" si="208"/>
        <v>0</v>
      </c>
      <c r="AZ140" s="1322">
        <f t="shared" si="208"/>
        <v>0</v>
      </c>
      <c r="BA140" s="1322">
        <f t="shared" si="208"/>
        <v>0</v>
      </c>
      <c r="BB140" s="1322">
        <f t="shared" si="208"/>
        <v>0</v>
      </c>
      <c r="BC140" s="1322">
        <f t="shared" si="208"/>
        <v>0</v>
      </c>
      <c r="BD140" s="1322">
        <f t="shared" si="208"/>
        <v>0</v>
      </c>
      <c r="BE140" s="1322">
        <f t="shared" si="208"/>
        <v>0</v>
      </c>
      <c r="BF140" s="1322">
        <f t="shared" si="208"/>
        <v>0</v>
      </c>
      <c r="BG140" s="1322">
        <f t="shared" si="208"/>
        <v>0</v>
      </c>
      <c r="BH140" s="1322">
        <f t="shared" si="208"/>
        <v>0</v>
      </c>
      <c r="BI140" s="1322">
        <f t="shared" si="208"/>
        <v>0</v>
      </c>
      <c r="BJ140" s="1322">
        <f t="shared" si="208"/>
        <v>0</v>
      </c>
      <c r="BK140" s="1322">
        <f t="shared" si="208"/>
        <v>0</v>
      </c>
      <c r="BL140" s="1322">
        <f t="shared" si="208"/>
        <v>0</v>
      </c>
      <c r="BM140" s="1322">
        <f t="shared" si="208"/>
        <v>0</v>
      </c>
      <c r="BN140" s="1322">
        <f t="shared" si="208"/>
        <v>0</v>
      </c>
      <c r="BO140" s="1322">
        <f t="shared" si="208"/>
        <v>0</v>
      </c>
      <c r="BP140" s="1322">
        <f t="shared" si="208"/>
        <v>0</v>
      </c>
      <c r="BQ140" s="1322">
        <f t="shared" si="200"/>
        <v>0</v>
      </c>
    </row>
    <row r="141" spans="1:69" s="1323" customFormat="1" ht="12.75" x14ac:dyDescent="0.2">
      <c r="A141" s="1282">
        <v>1945</v>
      </c>
      <c r="B141" s="219" t="s">
        <v>515</v>
      </c>
      <c r="C141" s="1331">
        <f>'I4 BO ASSETS'!H72</f>
        <v>0</v>
      </c>
      <c r="D141" s="1322"/>
      <c r="E141" s="1322"/>
      <c r="F141" s="1322"/>
      <c r="G141" s="1322"/>
      <c r="H141" s="1322"/>
      <c r="I141" s="1322"/>
      <c r="J141" s="1322"/>
      <c r="K141" s="1322"/>
      <c r="L141" s="1322"/>
      <c r="M141" s="1322"/>
      <c r="N141" s="1322"/>
      <c r="O141" s="1322"/>
      <c r="P141" s="1322"/>
      <c r="Q141" s="1322"/>
      <c r="R141" s="1322"/>
      <c r="S141" s="1322"/>
      <c r="T141" s="1322"/>
      <c r="U141" s="1322"/>
      <c r="V141" s="1322"/>
      <c r="W141" s="1322"/>
      <c r="X141" s="1322"/>
      <c r="Y141" s="1322"/>
      <c r="Z141" s="1322"/>
      <c r="AA141" s="1322"/>
      <c r="AB141" s="1322"/>
      <c r="AC141" s="1322"/>
      <c r="AD141" s="1322"/>
      <c r="AE141" s="1322"/>
      <c r="AF141" s="1322"/>
      <c r="AG141" s="1322"/>
      <c r="AH141" s="1322"/>
      <c r="AI141" s="1322"/>
      <c r="AJ141" s="1322"/>
      <c r="AK141" s="1322"/>
      <c r="AL141" s="1322"/>
      <c r="AM141" s="1322"/>
      <c r="AN141" s="1322"/>
      <c r="AO141" s="1322"/>
      <c r="AP141" s="1322"/>
      <c r="AQ141" s="1322"/>
      <c r="AR141" s="1322"/>
      <c r="AS141" s="1322"/>
      <c r="AT141" s="1322"/>
      <c r="AU141" s="1322"/>
      <c r="AV141" s="1322"/>
      <c r="AW141" s="1322">
        <f t="shared" ref="AW141:BP141" si="209">$C141*AW644</f>
        <v>0</v>
      </c>
      <c r="AX141" s="1322">
        <f t="shared" si="209"/>
        <v>0</v>
      </c>
      <c r="AY141" s="1322">
        <f t="shared" si="209"/>
        <v>0</v>
      </c>
      <c r="AZ141" s="1322">
        <f t="shared" si="209"/>
        <v>0</v>
      </c>
      <c r="BA141" s="1322">
        <f t="shared" si="209"/>
        <v>0</v>
      </c>
      <c r="BB141" s="1322">
        <f t="shared" si="209"/>
        <v>0</v>
      </c>
      <c r="BC141" s="1322">
        <f t="shared" si="209"/>
        <v>0</v>
      </c>
      <c r="BD141" s="1322">
        <f t="shared" si="209"/>
        <v>0</v>
      </c>
      <c r="BE141" s="1322">
        <f t="shared" si="209"/>
        <v>0</v>
      </c>
      <c r="BF141" s="1322">
        <f t="shared" si="209"/>
        <v>0</v>
      </c>
      <c r="BG141" s="1322">
        <f t="shared" si="209"/>
        <v>0</v>
      </c>
      <c r="BH141" s="1322">
        <f t="shared" si="209"/>
        <v>0</v>
      </c>
      <c r="BI141" s="1322">
        <f t="shared" si="209"/>
        <v>0</v>
      </c>
      <c r="BJ141" s="1322">
        <f t="shared" si="209"/>
        <v>0</v>
      </c>
      <c r="BK141" s="1322">
        <f t="shared" si="209"/>
        <v>0</v>
      </c>
      <c r="BL141" s="1322">
        <f t="shared" si="209"/>
        <v>0</v>
      </c>
      <c r="BM141" s="1322">
        <f t="shared" si="209"/>
        <v>0</v>
      </c>
      <c r="BN141" s="1322">
        <f t="shared" si="209"/>
        <v>0</v>
      </c>
      <c r="BO141" s="1322">
        <f t="shared" si="209"/>
        <v>0</v>
      </c>
      <c r="BP141" s="1322">
        <f t="shared" si="209"/>
        <v>0</v>
      </c>
      <c r="BQ141" s="1322">
        <f t="shared" si="200"/>
        <v>0</v>
      </c>
    </row>
    <row r="142" spans="1:69" s="1323" customFormat="1" ht="12.75" x14ac:dyDescent="0.2">
      <c r="A142" s="1282">
        <v>1950</v>
      </c>
      <c r="B142" s="219" t="s">
        <v>516</v>
      </c>
      <c r="C142" s="1331">
        <f>'I4 BO ASSETS'!H73</f>
        <v>0</v>
      </c>
      <c r="D142" s="1322"/>
      <c r="E142" s="1322"/>
      <c r="F142" s="1322"/>
      <c r="G142" s="1322"/>
      <c r="H142" s="1322"/>
      <c r="I142" s="1322"/>
      <c r="J142" s="1322"/>
      <c r="K142" s="1322"/>
      <c r="L142" s="1322"/>
      <c r="M142" s="1322"/>
      <c r="N142" s="1322"/>
      <c r="O142" s="1322"/>
      <c r="P142" s="1322"/>
      <c r="Q142" s="1322"/>
      <c r="R142" s="1322"/>
      <c r="S142" s="1322"/>
      <c r="T142" s="1322"/>
      <c r="U142" s="1322"/>
      <c r="V142" s="1322"/>
      <c r="W142" s="1322"/>
      <c r="X142" s="1322"/>
      <c r="Y142" s="1322"/>
      <c r="Z142" s="1322"/>
      <c r="AA142" s="1322"/>
      <c r="AB142" s="1322"/>
      <c r="AC142" s="1322"/>
      <c r="AD142" s="1322"/>
      <c r="AE142" s="1322"/>
      <c r="AF142" s="1322"/>
      <c r="AG142" s="1322"/>
      <c r="AH142" s="1322"/>
      <c r="AI142" s="1322"/>
      <c r="AJ142" s="1322"/>
      <c r="AK142" s="1322"/>
      <c r="AL142" s="1322"/>
      <c r="AM142" s="1322"/>
      <c r="AN142" s="1322"/>
      <c r="AO142" s="1322"/>
      <c r="AP142" s="1322"/>
      <c r="AQ142" s="1322"/>
      <c r="AR142" s="1322"/>
      <c r="AS142" s="1322"/>
      <c r="AT142" s="1322"/>
      <c r="AU142" s="1322"/>
      <c r="AV142" s="1322"/>
      <c r="AW142" s="1322">
        <f t="shared" ref="AW142:BP142" si="210">$C142*AW645</f>
        <v>0</v>
      </c>
      <c r="AX142" s="1322">
        <f t="shared" si="210"/>
        <v>0</v>
      </c>
      <c r="AY142" s="1322">
        <f t="shared" si="210"/>
        <v>0</v>
      </c>
      <c r="AZ142" s="1322">
        <f t="shared" si="210"/>
        <v>0</v>
      </c>
      <c r="BA142" s="1322">
        <f t="shared" si="210"/>
        <v>0</v>
      </c>
      <c r="BB142" s="1322">
        <f t="shared" si="210"/>
        <v>0</v>
      </c>
      <c r="BC142" s="1322">
        <f t="shared" si="210"/>
        <v>0</v>
      </c>
      <c r="BD142" s="1322">
        <f t="shared" si="210"/>
        <v>0</v>
      </c>
      <c r="BE142" s="1322">
        <f t="shared" si="210"/>
        <v>0</v>
      </c>
      <c r="BF142" s="1322">
        <f t="shared" si="210"/>
        <v>0</v>
      </c>
      <c r="BG142" s="1322">
        <f t="shared" si="210"/>
        <v>0</v>
      </c>
      <c r="BH142" s="1322">
        <f t="shared" si="210"/>
        <v>0</v>
      </c>
      <c r="BI142" s="1322">
        <f t="shared" si="210"/>
        <v>0</v>
      </c>
      <c r="BJ142" s="1322">
        <f t="shared" si="210"/>
        <v>0</v>
      </c>
      <c r="BK142" s="1322">
        <f t="shared" si="210"/>
        <v>0</v>
      </c>
      <c r="BL142" s="1322">
        <f t="shared" si="210"/>
        <v>0</v>
      </c>
      <c r="BM142" s="1322">
        <f t="shared" si="210"/>
        <v>0</v>
      </c>
      <c r="BN142" s="1322">
        <f t="shared" si="210"/>
        <v>0</v>
      </c>
      <c r="BO142" s="1322">
        <f t="shared" si="210"/>
        <v>0</v>
      </c>
      <c r="BP142" s="1322">
        <f t="shared" si="210"/>
        <v>0</v>
      </c>
      <c r="BQ142" s="1322">
        <f t="shared" si="200"/>
        <v>0</v>
      </c>
    </row>
    <row r="143" spans="1:69" s="1323" customFormat="1" ht="12.75" x14ac:dyDescent="0.2">
      <c r="A143" s="1282">
        <v>1955</v>
      </c>
      <c r="B143" s="219" t="s">
        <v>273</v>
      </c>
      <c r="C143" s="1331">
        <f>'I4 BO ASSETS'!H74</f>
        <v>0</v>
      </c>
      <c r="D143" s="1322"/>
      <c r="E143" s="1322"/>
      <c r="F143" s="1322"/>
      <c r="G143" s="1322"/>
      <c r="H143" s="1322"/>
      <c r="I143" s="1322"/>
      <c r="J143" s="1322"/>
      <c r="K143" s="1322"/>
      <c r="L143" s="1322"/>
      <c r="M143" s="1322"/>
      <c r="N143" s="1322"/>
      <c r="O143" s="1322"/>
      <c r="P143" s="1322"/>
      <c r="Q143" s="1322"/>
      <c r="R143" s="1322"/>
      <c r="S143" s="1322"/>
      <c r="T143" s="1322"/>
      <c r="U143" s="1322"/>
      <c r="V143" s="1322"/>
      <c r="W143" s="1322"/>
      <c r="X143" s="1322"/>
      <c r="Y143" s="1322"/>
      <c r="Z143" s="1322"/>
      <c r="AA143" s="1322"/>
      <c r="AB143" s="1322"/>
      <c r="AC143" s="1322"/>
      <c r="AD143" s="1322"/>
      <c r="AE143" s="1322"/>
      <c r="AF143" s="1322"/>
      <c r="AG143" s="1322"/>
      <c r="AH143" s="1322"/>
      <c r="AI143" s="1322"/>
      <c r="AJ143" s="1322"/>
      <c r="AK143" s="1322"/>
      <c r="AL143" s="1322"/>
      <c r="AM143" s="1322"/>
      <c r="AN143" s="1322"/>
      <c r="AO143" s="1322"/>
      <c r="AP143" s="1322"/>
      <c r="AQ143" s="1322"/>
      <c r="AR143" s="1322"/>
      <c r="AS143" s="1322"/>
      <c r="AT143" s="1322"/>
      <c r="AU143" s="1322"/>
      <c r="AV143" s="1322"/>
      <c r="AW143" s="1322">
        <f t="shared" ref="AW143:BP143" si="211">$C143*AW646</f>
        <v>0</v>
      </c>
      <c r="AX143" s="1322">
        <f t="shared" si="211"/>
        <v>0</v>
      </c>
      <c r="AY143" s="1322">
        <f t="shared" si="211"/>
        <v>0</v>
      </c>
      <c r="AZ143" s="1322">
        <f t="shared" si="211"/>
        <v>0</v>
      </c>
      <c r="BA143" s="1322">
        <f t="shared" si="211"/>
        <v>0</v>
      </c>
      <c r="BB143" s="1322">
        <f t="shared" si="211"/>
        <v>0</v>
      </c>
      <c r="BC143" s="1322">
        <f t="shared" si="211"/>
        <v>0</v>
      </c>
      <c r="BD143" s="1322">
        <f t="shared" si="211"/>
        <v>0</v>
      </c>
      <c r="BE143" s="1322">
        <f t="shared" si="211"/>
        <v>0</v>
      </c>
      <c r="BF143" s="1322">
        <f t="shared" si="211"/>
        <v>0</v>
      </c>
      <c r="BG143" s="1322">
        <f t="shared" si="211"/>
        <v>0</v>
      </c>
      <c r="BH143" s="1322">
        <f t="shared" si="211"/>
        <v>0</v>
      </c>
      <c r="BI143" s="1322">
        <f t="shared" si="211"/>
        <v>0</v>
      </c>
      <c r="BJ143" s="1322">
        <f t="shared" si="211"/>
        <v>0</v>
      </c>
      <c r="BK143" s="1322">
        <f t="shared" si="211"/>
        <v>0</v>
      </c>
      <c r="BL143" s="1322">
        <f t="shared" si="211"/>
        <v>0</v>
      </c>
      <c r="BM143" s="1322">
        <f t="shared" si="211"/>
        <v>0</v>
      </c>
      <c r="BN143" s="1322">
        <f t="shared" si="211"/>
        <v>0</v>
      </c>
      <c r="BO143" s="1322">
        <f t="shared" si="211"/>
        <v>0</v>
      </c>
      <c r="BP143" s="1322">
        <f t="shared" si="211"/>
        <v>0</v>
      </c>
      <c r="BQ143" s="1322">
        <f t="shared" si="200"/>
        <v>0</v>
      </c>
    </row>
    <row r="144" spans="1:69" s="1323" customFormat="1" ht="12.75" x14ac:dyDescent="0.2">
      <c r="A144" s="1282">
        <v>1960</v>
      </c>
      <c r="B144" s="219" t="s">
        <v>274</v>
      </c>
      <c r="C144" s="1331">
        <f>'I4 BO ASSETS'!H75</f>
        <v>0</v>
      </c>
      <c r="D144" s="1322"/>
      <c r="E144" s="1322"/>
      <c r="F144" s="1322"/>
      <c r="G144" s="1322"/>
      <c r="H144" s="1322"/>
      <c r="I144" s="1322"/>
      <c r="J144" s="1322"/>
      <c r="K144" s="1322"/>
      <c r="L144" s="1322"/>
      <c r="M144" s="1322"/>
      <c r="N144" s="1322"/>
      <c r="O144" s="1322"/>
      <c r="P144" s="1322"/>
      <c r="Q144" s="1322"/>
      <c r="R144" s="1322"/>
      <c r="S144" s="1322"/>
      <c r="T144" s="1322"/>
      <c r="U144" s="1322"/>
      <c r="V144" s="1322"/>
      <c r="W144" s="1322"/>
      <c r="X144" s="1322"/>
      <c r="Y144" s="1322"/>
      <c r="Z144" s="1322"/>
      <c r="AA144" s="1322"/>
      <c r="AB144" s="1322"/>
      <c r="AC144" s="1322"/>
      <c r="AD144" s="1322"/>
      <c r="AE144" s="1322"/>
      <c r="AF144" s="1322"/>
      <c r="AG144" s="1322"/>
      <c r="AH144" s="1322"/>
      <c r="AI144" s="1322"/>
      <c r="AJ144" s="1322"/>
      <c r="AK144" s="1322"/>
      <c r="AL144" s="1322"/>
      <c r="AM144" s="1322"/>
      <c r="AN144" s="1322"/>
      <c r="AO144" s="1322"/>
      <c r="AP144" s="1322"/>
      <c r="AQ144" s="1322"/>
      <c r="AR144" s="1322"/>
      <c r="AS144" s="1322"/>
      <c r="AT144" s="1322"/>
      <c r="AU144" s="1322"/>
      <c r="AV144" s="1322"/>
      <c r="AW144" s="1322">
        <f t="shared" ref="AW144:BP144" si="212">$C144*AW647</f>
        <v>0</v>
      </c>
      <c r="AX144" s="1322">
        <f t="shared" si="212"/>
        <v>0</v>
      </c>
      <c r="AY144" s="1322">
        <f t="shared" si="212"/>
        <v>0</v>
      </c>
      <c r="AZ144" s="1322">
        <f t="shared" si="212"/>
        <v>0</v>
      </c>
      <c r="BA144" s="1322">
        <f t="shared" si="212"/>
        <v>0</v>
      </c>
      <c r="BB144" s="1322">
        <f t="shared" si="212"/>
        <v>0</v>
      </c>
      <c r="BC144" s="1322">
        <f t="shared" si="212"/>
        <v>0</v>
      </c>
      <c r="BD144" s="1322">
        <f t="shared" si="212"/>
        <v>0</v>
      </c>
      <c r="BE144" s="1322">
        <f t="shared" si="212"/>
        <v>0</v>
      </c>
      <c r="BF144" s="1322">
        <f t="shared" si="212"/>
        <v>0</v>
      </c>
      <c r="BG144" s="1322">
        <f t="shared" si="212"/>
        <v>0</v>
      </c>
      <c r="BH144" s="1322">
        <f t="shared" si="212"/>
        <v>0</v>
      </c>
      <c r="BI144" s="1322">
        <f t="shared" si="212"/>
        <v>0</v>
      </c>
      <c r="BJ144" s="1322">
        <f t="shared" si="212"/>
        <v>0</v>
      </c>
      <c r="BK144" s="1322">
        <f t="shared" si="212"/>
        <v>0</v>
      </c>
      <c r="BL144" s="1322">
        <f t="shared" si="212"/>
        <v>0</v>
      </c>
      <c r="BM144" s="1322">
        <f t="shared" si="212"/>
        <v>0</v>
      </c>
      <c r="BN144" s="1322">
        <f t="shared" si="212"/>
        <v>0</v>
      </c>
      <c r="BO144" s="1322">
        <f t="shared" si="212"/>
        <v>0</v>
      </c>
      <c r="BP144" s="1322">
        <f t="shared" si="212"/>
        <v>0</v>
      </c>
      <c r="BQ144" s="1322">
        <f t="shared" si="200"/>
        <v>0</v>
      </c>
    </row>
    <row r="145" spans="1:69" s="1323" customFormat="1" ht="25.5" x14ac:dyDescent="0.2">
      <c r="A145" s="1282">
        <v>1970</v>
      </c>
      <c r="B145" s="219" t="s">
        <v>276</v>
      </c>
      <c r="C145" s="1331">
        <f>'I4 BO ASSETS'!H76</f>
        <v>0</v>
      </c>
      <c r="D145" s="1322"/>
      <c r="E145" s="1322"/>
      <c r="F145" s="1322"/>
      <c r="G145" s="1322"/>
      <c r="H145" s="1322"/>
      <c r="I145" s="1322"/>
      <c r="J145" s="1322"/>
      <c r="K145" s="1322"/>
      <c r="L145" s="1322"/>
      <c r="M145" s="1322"/>
      <c r="N145" s="1322"/>
      <c r="O145" s="1322"/>
      <c r="P145" s="1322"/>
      <c r="Q145" s="1322"/>
      <c r="R145" s="1322"/>
      <c r="S145" s="1322"/>
      <c r="T145" s="1322"/>
      <c r="U145" s="1322"/>
      <c r="V145" s="1322"/>
      <c r="W145" s="1322"/>
      <c r="X145" s="1322"/>
      <c r="Y145" s="1322"/>
      <c r="Z145" s="1322"/>
      <c r="AA145" s="1322"/>
      <c r="AB145" s="1322"/>
      <c r="AC145" s="1322"/>
      <c r="AD145" s="1322"/>
      <c r="AE145" s="1322"/>
      <c r="AF145" s="1322"/>
      <c r="AG145" s="1322"/>
      <c r="AH145" s="1322"/>
      <c r="AI145" s="1322"/>
      <c r="AJ145" s="1322"/>
      <c r="AK145" s="1322"/>
      <c r="AL145" s="1322"/>
      <c r="AM145" s="1322"/>
      <c r="AN145" s="1322"/>
      <c r="AO145" s="1322"/>
      <c r="AP145" s="1322"/>
      <c r="AQ145" s="1322"/>
      <c r="AR145" s="1322"/>
      <c r="AS145" s="1322"/>
      <c r="AT145" s="1322"/>
      <c r="AU145" s="1322"/>
      <c r="AV145" s="1322"/>
      <c r="AW145" s="1322">
        <f t="shared" ref="AW145:BP145" si="213">$C145*AW648</f>
        <v>0</v>
      </c>
      <c r="AX145" s="1322">
        <f t="shared" si="213"/>
        <v>0</v>
      </c>
      <c r="AY145" s="1322">
        <f t="shared" si="213"/>
        <v>0</v>
      </c>
      <c r="AZ145" s="1322">
        <f t="shared" si="213"/>
        <v>0</v>
      </c>
      <c r="BA145" s="1322">
        <f t="shared" si="213"/>
        <v>0</v>
      </c>
      <c r="BB145" s="1322">
        <f t="shared" si="213"/>
        <v>0</v>
      </c>
      <c r="BC145" s="1322">
        <f t="shared" si="213"/>
        <v>0</v>
      </c>
      <c r="BD145" s="1322">
        <f t="shared" si="213"/>
        <v>0</v>
      </c>
      <c r="BE145" s="1322">
        <f t="shared" si="213"/>
        <v>0</v>
      </c>
      <c r="BF145" s="1322">
        <f t="shared" si="213"/>
        <v>0</v>
      </c>
      <c r="BG145" s="1322">
        <f t="shared" si="213"/>
        <v>0</v>
      </c>
      <c r="BH145" s="1322">
        <f t="shared" si="213"/>
        <v>0</v>
      </c>
      <c r="BI145" s="1322">
        <f t="shared" si="213"/>
        <v>0</v>
      </c>
      <c r="BJ145" s="1322">
        <f t="shared" si="213"/>
        <v>0</v>
      </c>
      <c r="BK145" s="1322">
        <f t="shared" si="213"/>
        <v>0</v>
      </c>
      <c r="BL145" s="1322">
        <f t="shared" si="213"/>
        <v>0</v>
      </c>
      <c r="BM145" s="1322">
        <f t="shared" si="213"/>
        <v>0</v>
      </c>
      <c r="BN145" s="1322">
        <f t="shared" si="213"/>
        <v>0</v>
      </c>
      <c r="BO145" s="1322">
        <f t="shared" si="213"/>
        <v>0</v>
      </c>
      <c r="BP145" s="1322">
        <f t="shared" si="213"/>
        <v>0</v>
      </c>
      <c r="BQ145" s="1322">
        <f t="shared" si="200"/>
        <v>0</v>
      </c>
    </row>
    <row r="146" spans="1:69" s="1323" customFormat="1" ht="25.5" x14ac:dyDescent="0.2">
      <c r="A146" s="1282">
        <v>1975</v>
      </c>
      <c r="B146" s="219" t="s">
        <v>1546</v>
      </c>
      <c r="C146" s="1331">
        <f>'I4 BO ASSETS'!H77</f>
        <v>0</v>
      </c>
      <c r="D146" s="1322"/>
      <c r="E146" s="1322"/>
      <c r="F146" s="1322"/>
      <c r="G146" s="1322"/>
      <c r="H146" s="1322"/>
      <c r="I146" s="1322"/>
      <c r="J146" s="1322"/>
      <c r="K146" s="1322"/>
      <c r="L146" s="1322"/>
      <c r="M146" s="1322"/>
      <c r="N146" s="1322"/>
      <c r="O146" s="1322"/>
      <c r="P146" s="1322"/>
      <c r="Q146" s="1322"/>
      <c r="R146" s="1322"/>
      <c r="S146" s="1322"/>
      <c r="T146" s="1322"/>
      <c r="U146" s="1322"/>
      <c r="V146" s="1322"/>
      <c r="W146" s="1322"/>
      <c r="X146" s="1322"/>
      <c r="Y146" s="1322"/>
      <c r="Z146" s="1322"/>
      <c r="AA146" s="1322"/>
      <c r="AB146" s="1322"/>
      <c r="AC146" s="1322"/>
      <c r="AD146" s="1322"/>
      <c r="AE146" s="1322"/>
      <c r="AF146" s="1322"/>
      <c r="AG146" s="1322"/>
      <c r="AH146" s="1322"/>
      <c r="AI146" s="1322"/>
      <c r="AJ146" s="1322"/>
      <c r="AK146" s="1322"/>
      <c r="AL146" s="1322"/>
      <c r="AM146" s="1322"/>
      <c r="AN146" s="1322"/>
      <c r="AO146" s="1322"/>
      <c r="AP146" s="1322"/>
      <c r="AQ146" s="1322"/>
      <c r="AR146" s="1322"/>
      <c r="AS146" s="1322"/>
      <c r="AT146" s="1322"/>
      <c r="AU146" s="1322"/>
      <c r="AV146" s="1322"/>
      <c r="AW146" s="1322">
        <f t="shared" ref="AW146:BP146" si="214">$C146*AW649</f>
        <v>0</v>
      </c>
      <c r="AX146" s="1322">
        <f t="shared" si="214"/>
        <v>0</v>
      </c>
      <c r="AY146" s="1322">
        <f t="shared" si="214"/>
        <v>0</v>
      </c>
      <c r="AZ146" s="1322">
        <f t="shared" si="214"/>
        <v>0</v>
      </c>
      <c r="BA146" s="1322">
        <f t="shared" si="214"/>
        <v>0</v>
      </c>
      <c r="BB146" s="1322">
        <f t="shared" si="214"/>
        <v>0</v>
      </c>
      <c r="BC146" s="1322">
        <f t="shared" si="214"/>
        <v>0</v>
      </c>
      <c r="BD146" s="1322">
        <f t="shared" si="214"/>
        <v>0</v>
      </c>
      <c r="BE146" s="1322">
        <f t="shared" si="214"/>
        <v>0</v>
      </c>
      <c r="BF146" s="1322">
        <f t="shared" si="214"/>
        <v>0</v>
      </c>
      <c r="BG146" s="1322">
        <f t="shared" si="214"/>
        <v>0</v>
      </c>
      <c r="BH146" s="1322">
        <f t="shared" si="214"/>
        <v>0</v>
      </c>
      <c r="BI146" s="1322">
        <f t="shared" si="214"/>
        <v>0</v>
      </c>
      <c r="BJ146" s="1322">
        <f t="shared" si="214"/>
        <v>0</v>
      </c>
      <c r="BK146" s="1322">
        <f t="shared" si="214"/>
        <v>0</v>
      </c>
      <c r="BL146" s="1322">
        <f t="shared" si="214"/>
        <v>0</v>
      </c>
      <c r="BM146" s="1322">
        <f t="shared" si="214"/>
        <v>0</v>
      </c>
      <c r="BN146" s="1322">
        <f t="shared" si="214"/>
        <v>0</v>
      </c>
      <c r="BO146" s="1322">
        <f t="shared" si="214"/>
        <v>0</v>
      </c>
      <c r="BP146" s="1322">
        <f t="shared" si="214"/>
        <v>0</v>
      </c>
      <c r="BQ146" s="1322">
        <f t="shared" si="200"/>
        <v>0</v>
      </c>
    </row>
    <row r="147" spans="1:69" s="1323" customFormat="1" ht="12.75" x14ac:dyDescent="0.2">
      <c r="A147" s="1282">
        <v>1980</v>
      </c>
      <c r="B147" s="219" t="s">
        <v>1040</v>
      </c>
      <c r="C147" s="1331">
        <f>'I4 BO ASSETS'!H78</f>
        <v>0</v>
      </c>
      <c r="D147" s="1322"/>
      <c r="E147" s="1322"/>
      <c r="F147" s="1322"/>
      <c r="G147" s="1322"/>
      <c r="H147" s="1322"/>
      <c r="I147" s="1322"/>
      <c r="J147" s="1322"/>
      <c r="K147" s="1322"/>
      <c r="L147" s="1322"/>
      <c r="M147" s="1322"/>
      <c r="N147" s="1322"/>
      <c r="O147" s="1322"/>
      <c r="P147" s="1322"/>
      <c r="Q147" s="1322"/>
      <c r="R147" s="1322"/>
      <c r="S147" s="1322"/>
      <c r="T147" s="1322"/>
      <c r="U147" s="1322"/>
      <c r="V147" s="1322"/>
      <c r="W147" s="1322"/>
      <c r="X147" s="1322"/>
      <c r="Y147" s="1322"/>
      <c r="Z147" s="1322"/>
      <c r="AA147" s="1322"/>
      <c r="AB147" s="1322"/>
      <c r="AC147" s="1322"/>
      <c r="AD147" s="1322"/>
      <c r="AE147" s="1322"/>
      <c r="AF147" s="1322"/>
      <c r="AG147" s="1322"/>
      <c r="AH147" s="1322"/>
      <c r="AI147" s="1322"/>
      <c r="AJ147" s="1322"/>
      <c r="AK147" s="1322"/>
      <c r="AL147" s="1322"/>
      <c r="AM147" s="1322"/>
      <c r="AN147" s="1322"/>
      <c r="AO147" s="1322"/>
      <c r="AP147" s="1322"/>
      <c r="AQ147" s="1322"/>
      <c r="AR147" s="1322"/>
      <c r="AS147" s="1322"/>
      <c r="AT147" s="1322"/>
      <c r="AU147" s="1322"/>
      <c r="AV147" s="1322"/>
      <c r="AW147" s="1322">
        <f t="shared" ref="AW147:BP147" si="215">$C147*AW650</f>
        <v>0</v>
      </c>
      <c r="AX147" s="1322">
        <f t="shared" si="215"/>
        <v>0</v>
      </c>
      <c r="AY147" s="1322">
        <f t="shared" si="215"/>
        <v>0</v>
      </c>
      <c r="AZ147" s="1322">
        <f t="shared" si="215"/>
        <v>0</v>
      </c>
      <c r="BA147" s="1322">
        <f t="shared" si="215"/>
        <v>0</v>
      </c>
      <c r="BB147" s="1322">
        <f t="shared" si="215"/>
        <v>0</v>
      </c>
      <c r="BC147" s="1322">
        <f t="shared" si="215"/>
        <v>0</v>
      </c>
      <c r="BD147" s="1322">
        <f t="shared" si="215"/>
        <v>0</v>
      </c>
      <c r="BE147" s="1322">
        <f t="shared" si="215"/>
        <v>0</v>
      </c>
      <c r="BF147" s="1322">
        <f t="shared" si="215"/>
        <v>0</v>
      </c>
      <c r="BG147" s="1322">
        <f t="shared" si="215"/>
        <v>0</v>
      </c>
      <c r="BH147" s="1322">
        <f t="shared" si="215"/>
        <v>0</v>
      </c>
      <c r="BI147" s="1322">
        <f t="shared" si="215"/>
        <v>0</v>
      </c>
      <c r="BJ147" s="1322">
        <f t="shared" si="215"/>
        <v>0</v>
      </c>
      <c r="BK147" s="1322">
        <f t="shared" si="215"/>
        <v>0</v>
      </c>
      <c r="BL147" s="1322">
        <f t="shared" si="215"/>
        <v>0</v>
      </c>
      <c r="BM147" s="1322">
        <f t="shared" si="215"/>
        <v>0</v>
      </c>
      <c r="BN147" s="1322">
        <f t="shared" si="215"/>
        <v>0</v>
      </c>
      <c r="BO147" s="1322">
        <f t="shared" si="215"/>
        <v>0</v>
      </c>
      <c r="BP147" s="1322">
        <f t="shared" si="215"/>
        <v>0</v>
      </c>
      <c r="BQ147" s="1322">
        <f t="shared" si="200"/>
        <v>0</v>
      </c>
    </row>
    <row r="148" spans="1:69" s="1323" customFormat="1" ht="12.75" x14ac:dyDescent="0.2">
      <c r="A148" s="1282">
        <v>1990</v>
      </c>
      <c r="B148" s="219" t="s">
        <v>1042</v>
      </c>
      <c r="C148" s="1331">
        <f>'I4 BO ASSETS'!H79</f>
        <v>0</v>
      </c>
      <c r="D148" s="1322"/>
      <c r="E148" s="1322"/>
      <c r="F148" s="1322"/>
      <c r="G148" s="1322"/>
      <c r="H148" s="1322"/>
      <c r="I148" s="1322"/>
      <c r="J148" s="1322"/>
      <c r="K148" s="1322"/>
      <c r="L148" s="1322"/>
      <c r="M148" s="1322"/>
      <c r="N148" s="1322"/>
      <c r="O148" s="1322"/>
      <c r="P148" s="1322"/>
      <c r="Q148" s="1322"/>
      <c r="R148" s="1322"/>
      <c r="S148" s="1322"/>
      <c r="T148" s="1322"/>
      <c r="U148" s="1322"/>
      <c r="V148" s="1322"/>
      <c r="W148" s="1322"/>
      <c r="X148" s="1322"/>
      <c r="Y148" s="1322"/>
      <c r="Z148" s="1322"/>
      <c r="AA148" s="1322"/>
      <c r="AB148" s="1322"/>
      <c r="AC148" s="1322"/>
      <c r="AD148" s="1322"/>
      <c r="AE148" s="1322"/>
      <c r="AF148" s="1322"/>
      <c r="AG148" s="1322"/>
      <c r="AH148" s="1322"/>
      <c r="AI148" s="1322"/>
      <c r="AJ148" s="1322"/>
      <c r="AK148" s="1322"/>
      <c r="AL148" s="1322"/>
      <c r="AM148" s="1322"/>
      <c r="AN148" s="1322"/>
      <c r="AO148" s="1322"/>
      <c r="AP148" s="1322"/>
      <c r="AQ148" s="1322"/>
      <c r="AR148" s="1322"/>
      <c r="AS148" s="1322"/>
      <c r="AT148" s="1322"/>
      <c r="AU148" s="1322"/>
      <c r="AV148" s="1322"/>
      <c r="AW148" s="1322">
        <f t="shared" ref="AW148:BP148" si="216">$C148*AW651</f>
        <v>0</v>
      </c>
      <c r="AX148" s="1322">
        <f t="shared" si="216"/>
        <v>0</v>
      </c>
      <c r="AY148" s="1322">
        <f t="shared" si="216"/>
        <v>0</v>
      </c>
      <c r="AZ148" s="1322">
        <f t="shared" si="216"/>
        <v>0</v>
      </c>
      <c r="BA148" s="1322">
        <f t="shared" si="216"/>
        <v>0</v>
      </c>
      <c r="BB148" s="1322">
        <f t="shared" si="216"/>
        <v>0</v>
      </c>
      <c r="BC148" s="1322">
        <f t="shared" si="216"/>
        <v>0</v>
      </c>
      <c r="BD148" s="1322">
        <f t="shared" si="216"/>
        <v>0</v>
      </c>
      <c r="BE148" s="1322">
        <f t="shared" si="216"/>
        <v>0</v>
      </c>
      <c r="BF148" s="1322">
        <f t="shared" si="216"/>
        <v>0</v>
      </c>
      <c r="BG148" s="1322">
        <f t="shared" si="216"/>
        <v>0</v>
      </c>
      <c r="BH148" s="1322">
        <f t="shared" si="216"/>
        <v>0</v>
      </c>
      <c r="BI148" s="1322">
        <f t="shared" si="216"/>
        <v>0</v>
      </c>
      <c r="BJ148" s="1322">
        <f t="shared" si="216"/>
        <v>0</v>
      </c>
      <c r="BK148" s="1322">
        <f t="shared" si="216"/>
        <v>0</v>
      </c>
      <c r="BL148" s="1322">
        <f t="shared" si="216"/>
        <v>0</v>
      </c>
      <c r="BM148" s="1322">
        <f t="shared" si="216"/>
        <v>0</v>
      </c>
      <c r="BN148" s="1322">
        <f t="shared" si="216"/>
        <v>0</v>
      </c>
      <c r="BO148" s="1322">
        <f t="shared" si="216"/>
        <v>0</v>
      </c>
      <c r="BP148" s="1322">
        <f t="shared" si="216"/>
        <v>0</v>
      </c>
      <c r="BQ148" s="1322">
        <f t="shared" si="200"/>
        <v>0</v>
      </c>
    </row>
    <row r="149" spans="1:69" s="1323" customFormat="1" ht="12.75" x14ac:dyDescent="0.2">
      <c r="A149" s="1282">
        <v>2005</v>
      </c>
      <c r="B149" s="219" t="s">
        <v>1044</v>
      </c>
      <c r="C149" s="1331">
        <f>'I4 BO ASSETS'!H80</f>
        <v>0</v>
      </c>
      <c r="D149" s="1322"/>
      <c r="E149" s="1322"/>
      <c r="F149" s="1322"/>
      <c r="G149" s="1322"/>
      <c r="H149" s="1322"/>
      <c r="I149" s="1322"/>
      <c r="J149" s="1322"/>
      <c r="K149" s="1322"/>
      <c r="L149" s="1322"/>
      <c r="M149" s="1322"/>
      <c r="N149" s="1322"/>
      <c r="O149" s="1322"/>
      <c r="P149" s="1322"/>
      <c r="Q149" s="1322"/>
      <c r="R149" s="1322"/>
      <c r="S149" s="1322"/>
      <c r="T149" s="1322"/>
      <c r="U149" s="1322"/>
      <c r="V149" s="1322"/>
      <c r="W149" s="1322"/>
      <c r="X149" s="1322"/>
      <c r="Y149" s="1322"/>
      <c r="Z149" s="1322"/>
      <c r="AA149" s="1322"/>
      <c r="AB149" s="1322"/>
      <c r="AC149" s="1322"/>
      <c r="AD149" s="1322"/>
      <c r="AE149" s="1322"/>
      <c r="AF149" s="1322"/>
      <c r="AG149" s="1322"/>
      <c r="AH149" s="1322"/>
      <c r="AI149" s="1322"/>
      <c r="AJ149" s="1322"/>
      <c r="AK149" s="1322"/>
      <c r="AL149" s="1322"/>
      <c r="AM149" s="1322"/>
      <c r="AN149" s="1322"/>
      <c r="AO149" s="1322"/>
      <c r="AP149" s="1322"/>
      <c r="AQ149" s="1322"/>
      <c r="AR149" s="1322"/>
      <c r="AS149" s="1322"/>
      <c r="AT149" s="1322"/>
      <c r="AU149" s="1322"/>
      <c r="AV149" s="1322"/>
      <c r="AW149" s="1322">
        <f t="shared" ref="AW149:BP149" si="217">$C149*AW652</f>
        <v>0</v>
      </c>
      <c r="AX149" s="1322">
        <f t="shared" si="217"/>
        <v>0</v>
      </c>
      <c r="AY149" s="1322">
        <f t="shared" si="217"/>
        <v>0</v>
      </c>
      <c r="AZ149" s="1322">
        <f t="shared" si="217"/>
        <v>0</v>
      </c>
      <c r="BA149" s="1322">
        <f t="shared" si="217"/>
        <v>0</v>
      </c>
      <c r="BB149" s="1322">
        <f t="shared" si="217"/>
        <v>0</v>
      </c>
      <c r="BC149" s="1322">
        <f t="shared" si="217"/>
        <v>0</v>
      </c>
      <c r="BD149" s="1322">
        <f t="shared" si="217"/>
        <v>0</v>
      </c>
      <c r="BE149" s="1322">
        <f t="shared" si="217"/>
        <v>0</v>
      </c>
      <c r="BF149" s="1322">
        <f t="shared" si="217"/>
        <v>0</v>
      </c>
      <c r="BG149" s="1322">
        <f t="shared" si="217"/>
        <v>0</v>
      </c>
      <c r="BH149" s="1322">
        <f t="shared" si="217"/>
        <v>0</v>
      </c>
      <c r="BI149" s="1322">
        <f t="shared" si="217"/>
        <v>0</v>
      </c>
      <c r="BJ149" s="1322">
        <f t="shared" si="217"/>
        <v>0</v>
      </c>
      <c r="BK149" s="1322">
        <f t="shared" si="217"/>
        <v>0</v>
      </c>
      <c r="BL149" s="1322">
        <f t="shared" si="217"/>
        <v>0</v>
      </c>
      <c r="BM149" s="1322">
        <f t="shared" si="217"/>
        <v>0</v>
      </c>
      <c r="BN149" s="1322">
        <f t="shared" si="217"/>
        <v>0</v>
      </c>
      <c r="BO149" s="1322">
        <f t="shared" si="217"/>
        <v>0</v>
      </c>
      <c r="BP149" s="1322">
        <f t="shared" si="217"/>
        <v>0</v>
      </c>
      <c r="BQ149" s="1322">
        <f t="shared" si="200"/>
        <v>0</v>
      </c>
    </row>
    <row r="150" spans="1:69" s="1325" customFormat="1" ht="12.75" x14ac:dyDescent="0.2">
      <c r="A150" s="1283">
        <v>2010</v>
      </c>
      <c r="B150" s="1324" t="s">
        <v>1045</v>
      </c>
      <c r="C150" s="1331">
        <f>'I4 BO ASSETS'!H81</f>
        <v>0</v>
      </c>
      <c r="D150" s="1322"/>
      <c r="E150" s="1322"/>
      <c r="F150" s="1322"/>
      <c r="G150" s="1322"/>
      <c r="H150" s="1322"/>
      <c r="I150" s="1322"/>
      <c r="J150" s="1322"/>
      <c r="K150" s="1322"/>
      <c r="L150" s="1322"/>
      <c r="M150" s="1322"/>
      <c r="N150" s="1322"/>
      <c r="O150" s="1322"/>
      <c r="P150" s="1322"/>
      <c r="Q150" s="1322"/>
      <c r="R150" s="1322"/>
      <c r="S150" s="1322"/>
      <c r="T150" s="1322"/>
      <c r="U150" s="1322"/>
      <c r="V150" s="1322"/>
      <c r="W150" s="1322"/>
      <c r="X150" s="1322"/>
      <c r="Y150" s="1322"/>
      <c r="Z150" s="1322"/>
      <c r="AA150" s="1322"/>
      <c r="AB150" s="1322"/>
      <c r="AC150" s="1322"/>
      <c r="AD150" s="1322"/>
      <c r="AE150" s="1322"/>
      <c r="AF150" s="1322"/>
      <c r="AG150" s="1322"/>
      <c r="AH150" s="1322"/>
      <c r="AI150" s="1322"/>
      <c r="AJ150" s="1322"/>
      <c r="AK150" s="1322"/>
      <c r="AL150" s="1322"/>
      <c r="AM150" s="1322"/>
      <c r="AN150" s="1322"/>
      <c r="AO150" s="1322"/>
      <c r="AP150" s="1322"/>
      <c r="AQ150" s="1322"/>
      <c r="AR150" s="1322"/>
      <c r="AS150" s="1322"/>
      <c r="AT150" s="1322"/>
      <c r="AU150" s="1322"/>
      <c r="AV150" s="1322"/>
      <c r="AW150" s="1322">
        <f t="shared" ref="AW150:BP150" si="218">$C150*AW653</f>
        <v>0</v>
      </c>
      <c r="AX150" s="1322">
        <f t="shared" si="218"/>
        <v>0</v>
      </c>
      <c r="AY150" s="1322">
        <f t="shared" si="218"/>
        <v>0</v>
      </c>
      <c r="AZ150" s="1322">
        <f t="shared" si="218"/>
        <v>0</v>
      </c>
      <c r="BA150" s="1322">
        <f t="shared" si="218"/>
        <v>0</v>
      </c>
      <c r="BB150" s="1322">
        <f t="shared" si="218"/>
        <v>0</v>
      </c>
      <c r="BC150" s="1322">
        <f t="shared" si="218"/>
        <v>0</v>
      </c>
      <c r="BD150" s="1322">
        <f t="shared" si="218"/>
        <v>0</v>
      </c>
      <c r="BE150" s="1322">
        <f t="shared" si="218"/>
        <v>0</v>
      </c>
      <c r="BF150" s="1322">
        <f t="shared" si="218"/>
        <v>0</v>
      </c>
      <c r="BG150" s="1322">
        <f t="shared" si="218"/>
        <v>0</v>
      </c>
      <c r="BH150" s="1322">
        <f t="shared" si="218"/>
        <v>0</v>
      </c>
      <c r="BI150" s="1322">
        <f t="shared" si="218"/>
        <v>0</v>
      </c>
      <c r="BJ150" s="1322">
        <f t="shared" si="218"/>
        <v>0</v>
      </c>
      <c r="BK150" s="1322">
        <f t="shared" si="218"/>
        <v>0</v>
      </c>
      <c r="BL150" s="1322">
        <f t="shared" si="218"/>
        <v>0</v>
      </c>
      <c r="BM150" s="1322">
        <f t="shared" si="218"/>
        <v>0</v>
      </c>
      <c r="BN150" s="1322">
        <f t="shared" si="218"/>
        <v>0</v>
      </c>
      <c r="BO150" s="1322">
        <f t="shared" si="218"/>
        <v>0</v>
      </c>
      <c r="BP150" s="1322">
        <f t="shared" si="218"/>
        <v>0</v>
      </c>
      <c r="BQ150" s="1322">
        <f t="shared" si="200"/>
        <v>0</v>
      </c>
    </row>
    <row r="151" spans="1:69" s="1329" customFormat="1" ht="12.75" x14ac:dyDescent="0.2">
      <c r="A151" s="1326"/>
      <c r="B151" s="1352" t="s">
        <v>908</v>
      </c>
      <c r="C151" s="1356">
        <f>SUM(C131:C150)</f>
        <v>14432.641276595745</v>
      </c>
      <c r="D151" s="1327"/>
      <c r="E151" s="1327"/>
      <c r="F151" s="1328"/>
      <c r="G151" s="1327"/>
      <c r="H151" s="1327"/>
      <c r="I151" s="1327"/>
      <c r="J151" s="1327"/>
      <c r="K151" s="1327"/>
      <c r="L151" s="1327"/>
      <c r="M151" s="1327"/>
      <c r="N151" s="1327"/>
      <c r="O151" s="1327"/>
      <c r="P151" s="1327"/>
      <c r="Q151" s="1327"/>
      <c r="R151" s="1327"/>
      <c r="S151" s="1327"/>
      <c r="T151" s="1327"/>
      <c r="U151" s="1327"/>
      <c r="V151" s="1327"/>
      <c r="W151" s="1327"/>
      <c r="X151" s="1327"/>
      <c r="Y151" s="1327"/>
      <c r="Z151" s="1327"/>
      <c r="AA151" s="1327"/>
      <c r="AB151" s="1327"/>
      <c r="AC151" s="1327"/>
      <c r="AD151" s="1327"/>
      <c r="AE151" s="1327"/>
      <c r="AF151" s="1327"/>
      <c r="AG151" s="1327"/>
      <c r="AH151" s="1327"/>
      <c r="AI151" s="1327"/>
      <c r="AJ151" s="1327"/>
      <c r="AK151" s="1327"/>
      <c r="AL151" s="1327"/>
      <c r="AM151" s="1327"/>
      <c r="AN151" s="1327"/>
      <c r="AO151" s="1327"/>
      <c r="AP151" s="1327"/>
      <c r="AQ151" s="1327"/>
      <c r="AR151" s="1327"/>
      <c r="AS151" s="1327"/>
      <c r="AT151" s="1327"/>
      <c r="AU151" s="1327"/>
      <c r="AV151" s="1327"/>
      <c r="AW151" s="1327">
        <f>SUM(AW131:AW150)</f>
        <v>8097.0652540992342</v>
      </c>
      <c r="AX151" s="1327">
        <f>SUM(AX131:AX150)</f>
        <v>2991.3729142972088</v>
      </c>
      <c r="AY151" s="1327">
        <f t="shared" ref="AY151:BQ151" si="219">SUM(AY131:AY150)</f>
        <v>2398.3246988871383</v>
      </c>
      <c r="AZ151" s="1327">
        <f t="shared" si="219"/>
        <v>0</v>
      </c>
      <c r="BA151" s="1327">
        <f t="shared" si="219"/>
        <v>0</v>
      </c>
      <c r="BB151" s="1327">
        <f t="shared" si="219"/>
        <v>509.20618766556197</v>
      </c>
      <c r="BC151" s="1327">
        <f t="shared" si="219"/>
        <v>418.67594471503952</v>
      </c>
      <c r="BD151" s="1327">
        <f t="shared" si="219"/>
        <v>0</v>
      </c>
      <c r="BE151" s="1327">
        <f t="shared" si="219"/>
        <v>17.99627693156237</v>
      </c>
      <c r="BF151" s="1327">
        <f t="shared" si="219"/>
        <v>0</v>
      </c>
      <c r="BG151" s="1327">
        <f t="shared" si="219"/>
        <v>0</v>
      </c>
      <c r="BH151" s="1327">
        <f t="shared" si="219"/>
        <v>0</v>
      </c>
      <c r="BI151" s="1327">
        <f t="shared" si="219"/>
        <v>0</v>
      </c>
      <c r="BJ151" s="1327">
        <f t="shared" si="219"/>
        <v>0</v>
      </c>
      <c r="BK151" s="1327">
        <f t="shared" si="219"/>
        <v>0</v>
      </c>
      <c r="BL151" s="1327">
        <f t="shared" si="219"/>
        <v>0</v>
      </c>
      <c r="BM151" s="1327">
        <f t="shared" si="219"/>
        <v>0</v>
      </c>
      <c r="BN151" s="1327">
        <f t="shared" si="219"/>
        <v>0</v>
      </c>
      <c r="BO151" s="1327">
        <f t="shared" si="219"/>
        <v>0</v>
      </c>
      <c r="BP151" s="1327">
        <f t="shared" si="219"/>
        <v>0</v>
      </c>
      <c r="BQ151" s="1327">
        <f t="shared" si="219"/>
        <v>14432.641276595747</v>
      </c>
    </row>
    <row r="152" spans="1:69" s="1323" customFormat="1" ht="12.75" x14ac:dyDescent="0.2">
      <c r="B152" s="459"/>
      <c r="C152" s="1332"/>
      <c r="D152" s="1322"/>
      <c r="E152" s="1322"/>
      <c r="F152" s="1322"/>
      <c r="AV152" s="1333"/>
      <c r="BQ152" s="1333"/>
    </row>
    <row r="153" spans="1:69" s="1334" customFormat="1" ht="13.5" thickBot="1" x14ac:dyDescent="0.25">
      <c r="B153" s="1335" t="s">
        <v>843</v>
      </c>
      <c r="C153" s="1336">
        <f t="shared" ref="C153:AH153" si="220">C129+C151</f>
        <v>3093233.206235664</v>
      </c>
      <c r="D153" s="1336">
        <f t="shared" si="220"/>
        <v>936991.9306310867</v>
      </c>
      <c r="E153" s="1336">
        <f t="shared" si="220"/>
        <v>2141808.6343279816</v>
      </c>
      <c r="F153" s="1336">
        <f t="shared" si="220"/>
        <v>3078800.5649590683</v>
      </c>
      <c r="G153" s="1336">
        <f t="shared" si="220"/>
        <v>274965.14021020324</v>
      </c>
      <c r="H153" s="1336">
        <f t="shared" si="220"/>
        <v>313554.84816200467</v>
      </c>
      <c r="I153" s="1336">
        <f t="shared" si="220"/>
        <v>310640.76634762844</v>
      </c>
      <c r="J153" s="1336">
        <f t="shared" si="220"/>
        <v>0</v>
      </c>
      <c r="K153" s="1336">
        <f t="shared" si="220"/>
        <v>0</v>
      </c>
      <c r="L153" s="1336">
        <f t="shared" si="220"/>
        <v>34822.60578067031</v>
      </c>
      <c r="M153" s="1336">
        <f t="shared" si="220"/>
        <v>2525.4755799314989</v>
      </c>
      <c r="N153" s="1336">
        <f t="shared" si="220"/>
        <v>0</v>
      </c>
      <c r="O153" s="1336">
        <f t="shared" si="220"/>
        <v>483.09455064850891</v>
      </c>
      <c r="P153" s="1336">
        <f t="shared" si="220"/>
        <v>0</v>
      </c>
      <c r="Q153" s="1336">
        <f t="shared" si="220"/>
        <v>0</v>
      </c>
      <c r="R153" s="1336">
        <f t="shared" si="220"/>
        <v>0</v>
      </c>
      <c r="S153" s="1336">
        <f t="shared" si="220"/>
        <v>0</v>
      </c>
      <c r="T153" s="1336">
        <f t="shared" si="220"/>
        <v>0</v>
      </c>
      <c r="U153" s="1336">
        <f t="shared" si="220"/>
        <v>0</v>
      </c>
      <c r="V153" s="1336">
        <f t="shared" si="220"/>
        <v>0</v>
      </c>
      <c r="W153" s="1336">
        <f t="shared" si="220"/>
        <v>0</v>
      </c>
      <c r="X153" s="1336">
        <f t="shared" si="220"/>
        <v>0</v>
      </c>
      <c r="Y153" s="1336">
        <f t="shared" si="220"/>
        <v>0</v>
      </c>
      <c r="Z153" s="1336">
        <f t="shared" si="220"/>
        <v>0</v>
      </c>
      <c r="AA153" s="1336">
        <f t="shared" si="220"/>
        <v>936991.93063108658</v>
      </c>
      <c r="AB153" s="1336">
        <f t="shared" si="220"/>
        <v>1784441.1713971954</v>
      </c>
      <c r="AC153" s="1336">
        <f t="shared" si="220"/>
        <v>242285.37985474084</v>
      </c>
      <c r="AD153" s="1336">
        <f t="shared" si="220"/>
        <v>19753.421293520292</v>
      </c>
      <c r="AE153" s="1336">
        <f t="shared" si="220"/>
        <v>0</v>
      </c>
      <c r="AF153" s="1336">
        <f t="shared" si="220"/>
        <v>0</v>
      </c>
      <c r="AG153" s="1336">
        <f t="shared" si="220"/>
        <v>151.99907182879022</v>
      </c>
      <c r="AH153" s="1336">
        <f t="shared" si="220"/>
        <v>91666.508280918948</v>
      </c>
      <c r="AI153" s="1336">
        <f t="shared" ref="AI153:BQ153" si="221">AI129+AI151</f>
        <v>0</v>
      </c>
      <c r="AJ153" s="1336">
        <f t="shared" si="221"/>
        <v>3510.1544297769633</v>
      </c>
      <c r="AK153" s="1336">
        <f t="shared" si="221"/>
        <v>0</v>
      </c>
      <c r="AL153" s="1336">
        <f t="shared" si="221"/>
        <v>0</v>
      </c>
      <c r="AM153" s="1336">
        <f t="shared" si="221"/>
        <v>0</v>
      </c>
      <c r="AN153" s="1336">
        <f t="shared" si="221"/>
        <v>0</v>
      </c>
      <c r="AO153" s="1336">
        <f t="shared" si="221"/>
        <v>0</v>
      </c>
      <c r="AP153" s="1336">
        <f t="shared" si="221"/>
        <v>0</v>
      </c>
      <c r="AQ153" s="1336">
        <f t="shared" si="221"/>
        <v>0</v>
      </c>
      <c r="AR153" s="1336">
        <f t="shared" si="221"/>
        <v>0</v>
      </c>
      <c r="AS153" s="1336">
        <f t="shared" si="221"/>
        <v>0</v>
      </c>
      <c r="AT153" s="1336">
        <f t="shared" si="221"/>
        <v>0</v>
      </c>
      <c r="AU153" s="1336">
        <f t="shared" si="221"/>
        <v>0</v>
      </c>
      <c r="AV153" s="1336">
        <f t="shared" si="221"/>
        <v>2141808.6343279816</v>
      </c>
      <c r="AW153" s="1336">
        <f t="shared" si="221"/>
        <v>8097.0652540992342</v>
      </c>
      <c r="AX153" s="1336">
        <f t="shared" si="221"/>
        <v>2991.3729142972088</v>
      </c>
      <c r="AY153" s="1336">
        <f t="shared" si="221"/>
        <v>2398.3246988871383</v>
      </c>
      <c r="AZ153" s="1336">
        <f t="shared" si="221"/>
        <v>0</v>
      </c>
      <c r="BA153" s="1336">
        <f t="shared" si="221"/>
        <v>0</v>
      </c>
      <c r="BB153" s="1336">
        <f t="shared" si="221"/>
        <v>509.20618766556197</v>
      </c>
      <c r="BC153" s="1336">
        <f t="shared" si="221"/>
        <v>418.67594471503952</v>
      </c>
      <c r="BD153" s="1336">
        <f t="shared" si="221"/>
        <v>0</v>
      </c>
      <c r="BE153" s="1336">
        <f t="shared" si="221"/>
        <v>17.99627693156237</v>
      </c>
      <c r="BF153" s="1336">
        <f t="shared" si="221"/>
        <v>0</v>
      </c>
      <c r="BG153" s="1336">
        <f t="shared" si="221"/>
        <v>0</v>
      </c>
      <c r="BH153" s="1336">
        <f t="shared" si="221"/>
        <v>0</v>
      </c>
      <c r="BI153" s="1336">
        <f t="shared" si="221"/>
        <v>0</v>
      </c>
      <c r="BJ153" s="1336">
        <f t="shared" si="221"/>
        <v>0</v>
      </c>
      <c r="BK153" s="1336">
        <f t="shared" si="221"/>
        <v>0</v>
      </c>
      <c r="BL153" s="1336">
        <f t="shared" si="221"/>
        <v>0</v>
      </c>
      <c r="BM153" s="1336">
        <f t="shared" si="221"/>
        <v>0</v>
      </c>
      <c r="BN153" s="1336">
        <f t="shared" si="221"/>
        <v>0</v>
      </c>
      <c r="BO153" s="1336">
        <f t="shared" si="221"/>
        <v>0</v>
      </c>
      <c r="BP153" s="1336">
        <f t="shared" si="221"/>
        <v>0</v>
      </c>
      <c r="BQ153" s="1336">
        <f t="shared" si="221"/>
        <v>14432.641276595747</v>
      </c>
    </row>
    <row r="154" spans="1:69" s="1323" customFormat="1" ht="13.5" thickTop="1" x14ac:dyDescent="0.2">
      <c r="B154" s="459"/>
      <c r="C154" s="1332"/>
      <c r="D154" s="1322"/>
      <c r="E154" s="1322"/>
      <c r="F154" s="1322"/>
      <c r="AV154" s="1333"/>
      <c r="BQ154" s="1333"/>
    </row>
    <row r="155" spans="1:69" s="1323" customFormat="1" ht="15.75" x14ac:dyDescent="0.2">
      <c r="A155" s="1742" t="s">
        <v>346</v>
      </c>
      <c r="B155" s="722"/>
      <c r="C155" s="1321"/>
      <c r="AV155" s="1333"/>
    </row>
    <row r="156" spans="1:69" s="1260" customFormat="1" ht="25.5" x14ac:dyDescent="0.2">
      <c r="C156" s="1261"/>
      <c r="D156" s="1262"/>
      <c r="E156" s="1263"/>
      <c r="F156" s="1264"/>
      <c r="G156" s="1265" t="s">
        <v>1129</v>
      </c>
      <c r="H156" s="1265"/>
      <c r="I156" s="1265"/>
      <c r="J156" s="1265"/>
      <c r="K156" s="1265"/>
      <c r="L156" s="1265"/>
      <c r="M156" s="1265"/>
      <c r="N156" s="1265"/>
      <c r="O156" s="1265"/>
      <c r="P156" s="1265"/>
      <c r="Q156" s="1265"/>
      <c r="R156" s="1265"/>
      <c r="S156" s="1265"/>
      <c r="T156" s="1265"/>
      <c r="U156" s="1265"/>
      <c r="V156" s="1265"/>
      <c r="W156" s="1265"/>
      <c r="X156" s="1265"/>
      <c r="Y156" s="1265"/>
      <c r="Z156" s="1265"/>
      <c r="AA156" s="1266"/>
      <c r="AB156" s="1265" t="s">
        <v>1130</v>
      </c>
      <c r="AC156" s="1265"/>
      <c r="AD156" s="1265"/>
      <c r="AE156" s="1265"/>
      <c r="AF156" s="1265"/>
      <c r="AG156" s="1265"/>
      <c r="AH156" s="1265"/>
      <c r="AI156" s="1265"/>
      <c r="AJ156" s="1265"/>
      <c r="AK156" s="1265"/>
      <c r="AL156" s="1265"/>
      <c r="AM156" s="1265"/>
      <c r="AN156" s="1265"/>
      <c r="AO156" s="1265"/>
      <c r="AP156" s="1265"/>
      <c r="AQ156" s="1265"/>
      <c r="AR156" s="1265"/>
      <c r="AS156" s="1265"/>
      <c r="AT156" s="1265"/>
      <c r="AU156" s="1265"/>
      <c r="AV156" s="1266"/>
      <c r="AW156" s="1267" t="s">
        <v>1131</v>
      </c>
      <c r="AX156" s="1265"/>
      <c r="AY156" s="1265"/>
      <c r="AZ156" s="1265"/>
      <c r="BA156" s="1265"/>
      <c r="BB156" s="1265"/>
      <c r="BC156" s="1265"/>
      <c r="BD156" s="1265"/>
      <c r="BE156" s="1265"/>
      <c r="BF156" s="1265"/>
      <c r="BG156" s="1265"/>
      <c r="BH156" s="1265"/>
      <c r="BI156" s="1265"/>
      <c r="BJ156" s="1265"/>
      <c r="BK156" s="1265"/>
      <c r="BL156" s="1265"/>
      <c r="BM156" s="1265"/>
      <c r="BN156" s="1265"/>
      <c r="BO156" s="1265"/>
      <c r="BP156" s="1265"/>
      <c r="BQ156" s="1266"/>
    </row>
    <row r="157" spans="1:69" s="1344" customFormat="1" ht="12.75" x14ac:dyDescent="0.2">
      <c r="A157" s="1268"/>
      <c r="B157" s="1268"/>
      <c r="C157" s="1337"/>
      <c r="D157" s="1338"/>
      <c r="E157" s="1339"/>
      <c r="F157" s="1340"/>
      <c r="G157" s="1341">
        <v>1</v>
      </c>
      <c r="H157" s="1341">
        <v>2</v>
      </c>
      <c r="I157" s="1341">
        <v>3</v>
      </c>
      <c r="J157" s="1341">
        <v>4</v>
      </c>
      <c r="K157" s="1341">
        <v>5</v>
      </c>
      <c r="L157" s="1341">
        <v>6</v>
      </c>
      <c r="M157" s="1341">
        <v>7</v>
      </c>
      <c r="N157" s="1341">
        <v>8</v>
      </c>
      <c r="O157" s="1341">
        <v>9</v>
      </c>
      <c r="P157" s="1341">
        <v>10</v>
      </c>
      <c r="Q157" s="1341">
        <v>11</v>
      </c>
      <c r="R157" s="1341">
        <v>12</v>
      </c>
      <c r="S157" s="1341">
        <v>13</v>
      </c>
      <c r="T157" s="1341">
        <v>14</v>
      </c>
      <c r="U157" s="1341">
        <v>15</v>
      </c>
      <c r="V157" s="1341">
        <v>16</v>
      </c>
      <c r="W157" s="1341">
        <v>17</v>
      </c>
      <c r="X157" s="1341">
        <v>18</v>
      </c>
      <c r="Y157" s="1341">
        <v>19</v>
      </c>
      <c r="Z157" s="1341">
        <v>20</v>
      </c>
      <c r="AA157" s="1342" t="s">
        <v>707</v>
      </c>
      <c r="AB157" s="1341">
        <v>1</v>
      </c>
      <c r="AC157" s="1341">
        <v>2</v>
      </c>
      <c r="AD157" s="1341">
        <v>3</v>
      </c>
      <c r="AE157" s="1341">
        <v>4</v>
      </c>
      <c r="AF157" s="1341">
        <v>5</v>
      </c>
      <c r="AG157" s="1341">
        <v>6</v>
      </c>
      <c r="AH157" s="1341">
        <v>7</v>
      </c>
      <c r="AI157" s="1341">
        <v>8</v>
      </c>
      <c r="AJ157" s="1341">
        <v>9</v>
      </c>
      <c r="AK157" s="1341">
        <v>10</v>
      </c>
      <c r="AL157" s="1341">
        <v>11</v>
      </c>
      <c r="AM157" s="1341">
        <v>12</v>
      </c>
      <c r="AN157" s="1341">
        <v>13</v>
      </c>
      <c r="AO157" s="1341">
        <v>14</v>
      </c>
      <c r="AP157" s="1341">
        <v>15</v>
      </c>
      <c r="AQ157" s="1341">
        <v>16</v>
      </c>
      <c r="AR157" s="1341">
        <v>17</v>
      </c>
      <c r="AS157" s="1341">
        <v>18</v>
      </c>
      <c r="AT157" s="1341">
        <v>19</v>
      </c>
      <c r="AU157" s="1341">
        <v>20</v>
      </c>
      <c r="AV157" s="1342" t="s">
        <v>707</v>
      </c>
      <c r="AW157" s="1343">
        <v>1</v>
      </c>
      <c r="AX157" s="1341">
        <v>2</v>
      </c>
      <c r="AY157" s="1341">
        <v>3</v>
      </c>
      <c r="AZ157" s="1341">
        <v>4</v>
      </c>
      <c r="BA157" s="1341">
        <v>5</v>
      </c>
      <c r="BB157" s="1341">
        <v>6</v>
      </c>
      <c r="BC157" s="1341">
        <v>7</v>
      </c>
      <c r="BD157" s="1341">
        <v>8</v>
      </c>
      <c r="BE157" s="1341">
        <v>9</v>
      </c>
      <c r="BF157" s="1341">
        <v>10</v>
      </c>
      <c r="BG157" s="1341">
        <v>11</v>
      </c>
      <c r="BH157" s="1341">
        <v>12</v>
      </c>
      <c r="BI157" s="1341">
        <v>13</v>
      </c>
      <c r="BJ157" s="1341">
        <v>14</v>
      </c>
      <c r="BK157" s="1341">
        <v>15</v>
      </c>
      <c r="BL157" s="1341">
        <v>16</v>
      </c>
      <c r="BM157" s="1341">
        <v>17</v>
      </c>
      <c r="BN157" s="1341">
        <v>18</v>
      </c>
      <c r="BO157" s="1341">
        <v>19</v>
      </c>
      <c r="BP157" s="1341">
        <v>20</v>
      </c>
      <c r="BQ157" s="1342" t="s">
        <v>707</v>
      </c>
    </row>
    <row r="158" spans="1:69" s="448" customFormat="1" ht="38.25" x14ac:dyDescent="0.2">
      <c r="A158" s="88" t="s">
        <v>1179</v>
      </c>
      <c r="B158" s="88" t="s">
        <v>637</v>
      </c>
      <c r="C158" s="1318" t="s">
        <v>783</v>
      </c>
      <c r="D158" s="1277" t="s">
        <v>308</v>
      </c>
      <c r="E158" s="1278" t="s">
        <v>309</v>
      </c>
      <c r="F158" s="1279" t="s">
        <v>763</v>
      </c>
      <c r="G158" s="854" t="str">
        <f>IF('I2 LDC class'!$D$20="",'I2 LDC class'!$C$20,'I2 LDC class'!$D$20)</f>
        <v>Residential</v>
      </c>
      <c r="H158" s="854" t="str">
        <f>IF('I2 LDC class'!$D$21="",'I2 LDC class'!$C$21,'I2 LDC class'!$D$21)</f>
        <v>GS &lt;50</v>
      </c>
      <c r="I158" s="854" t="str">
        <f>IF('I2 LDC class'!$D$22="",'I2 LDC class'!$C$22,'I2 LDC class'!$D$22)</f>
        <v>GS &gt;50kW</v>
      </c>
      <c r="J158" s="854" t="str">
        <f>IF('I2 LDC class'!$D$23="",'I2 LDC class'!$C$23,'I2 LDC class'!$D$23)</f>
        <v>GS&gt; 50-TOU</v>
      </c>
      <c r="K158" s="854" t="str">
        <f>IF('I2 LDC class'!$D$24="",'I2 LDC class'!$C$24,'I2 LDC class'!$D$24)</f>
        <v>GS &gt;50-Intermediate</v>
      </c>
      <c r="L158" s="854" t="str">
        <f>IF('I2 LDC class'!$D$25="",'I2 LDC class'!$C$25,'I2 LDC class'!$D$25)</f>
        <v>Large User</v>
      </c>
      <c r="M158" s="854" t="str">
        <f>IF('I2 LDC class'!$D$26="",'I2 LDC class'!$C$26,'I2 LDC class'!$D$26)</f>
        <v>Street Light</v>
      </c>
      <c r="N158" s="854" t="str">
        <f>IF('I2 LDC class'!$D$27="",'I2 LDC class'!$C$27,'I2 LDC class'!$D$27)</f>
        <v>Sentinel</v>
      </c>
      <c r="O158" s="854" t="str">
        <f>IF('I2 LDC class'!$D$28="",'I2 LDC class'!$C$28,'I2 LDC class'!$D$28)</f>
        <v>Unmetered Scattered Load</v>
      </c>
      <c r="P158" s="854" t="str">
        <f>IF('I2 LDC class'!$D$29="",'I2 LDC class'!$C$29,'I2 LDC class'!$D$29)</f>
        <v>Embedded Distributor</v>
      </c>
      <c r="Q158" s="854" t="str">
        <f>IF('I2 LDC class'!$D$30="",'I2 LDC class'!$C$30,'I2 LDC class'!$D$30)</f>
        <v>Back-up/Standby Power</v>
      </c>
      <c r="R158" s="854" t="str">
        <f>IF('I2 LDC class'!$D$31="",'I2 LDC class'!$C$31,'I2 LDC class'!$D$31)</f>
        <v>Rate Class 1</v>
      </c>
      <c r="S158" s="854" t="str">
        <f>IF('I2 LDC class'!$D$32="",'I2 LDC class'!$C$32,'I2 LDC class'!$D$32)</f>
        <v>Rate class 2</v>
      </c>
      <c r="T158" s="854" t="str">
        <f>IF('I2 LDC class'!$D$33="",'I2 LDC class'!$C$33,'I2 LDC class'!$D$33)</f>
        <v>Rate class 3</v>
      </c>
      <c r="U158" s="854" t="str">
        <f>IF('I2 LDC class'!$D$34="",'I2 LDC class'!$C$34,'I2 LDC class'!$D$34)</f>
        <v>Rate class 4</v>
      </c>
      <c r="V158" s="854" t="str">
        <f>IF('I2 LDC class'!$D$35="",'I2 LDC class'!$C$35,'I2 LDC class'!$D$35)</f>
        <v>Rate class 5</v>
      </c>
      <c r="W158" s="854" t="str">
        <f>IF('I2 LDC class'!$D$36="",'I2 LDC class'!$C$36,'I2 LDC class'!$D$36)</f>
        <v>Rate class 6</v>
      </c>
      <c r="X158" s="854" t="str">
        <f>IF('I2 LDC class'!$D$37="",'I2 LDC class'!$C$37,'I2 LDC class'!$D$37)</f>
        <v>Rate class 7</v>
      </c>
      <c r="Y158" s="854" t="str">
        <f>IF('I2 LDC class'!$D$38="",'I2 LDC class'!$C$38,'I2 LDC class'!$D$38)</f>
        <v>Rate class 8</v>
      </c>
      <c r="Z158" s="854" t="str">
        <f>IF('I2 LDC class'!$D$39="",'I2 LDC class'!$C$39,'I2 LDC class'!$D$39)</f>
        <v>Rate class 9</v>
      </c>
      <c r="AA158" s="1281" t="s">
        <v>707</v>
      </c>
      <c r="AB158" s="854" t="str">
        <f>IF('I2 LDC class'!$D$20="",'I2 LDC class'!$C$20,'I2 LDC class'!$D$20)</f>
        <v>Residential</v>
      </c>
      <c r="AC158" s="854" t="str">
        <f>IF('I2 LDC class'!$D$21="",'I2 LDC class'!$C$21,'I2 LDC class'!$D$21)</f>
        <v>GS &lt;50</v>
      </c>
      <c r="AD158" s="854" t="str">
        <f>IF('I2 LDC class'!$D$22="",'I2 LDC class'!$C$22,'I2 LDC class'!$D$22)</f>
        <v>GS &gt;50kW</v>
      </c>
      <c r="AE158" s="854" t="str">
        <f>IF('I2 LDC class'!$D$23="",'I2 LDC class'!$C$23,'I2 LDC class'!$D$23)</f>
        <v>GS&gt; 50-TOU</v>
      </c>
      <c r="AF158" s="854" t="str">
        <f>IF('I2 LDC class'!$D$24="",'I2 LDC class'!$C$24,'I2 LDC class'!$D$24)</f>
        <v>GS &gt;50-Intermediate</v>
      </c>
      <c r="AG158" s="854" t="str">
        <f>IF('I2 LDC class'!$D$25="",'I2 LDC class'!$C$25,'I2 LDC class'!$D$25)</f>
        <v>Large User</v>
      </c>
      <c r="AH158" s="854" t="str">
        <f>IF('I2 LDC class'!$D$26="",'I2 LDC class'!$C$26,'I2 LDC class'!$D$26)</f>
        <v>Street Light</v>
      </c>
      <c r="AI158" s="854" t="str">
        <f>IF('I2 LDC class'!$D$27="",'I2 LDC class'!$C$27,'I2 LDC class'!$D$27)</f>
        <v>Sentinel</v>
      </c>
      <c r="AJ158" s="854" t="str">
        <f>IF('I2 LDC class'!$D$28="",'I2 LDC class'!$C$28,'I2 LDC class'!$D$28)</f>
        <v>Unmetered Scattered Load</v>
      </c>
      <c r="AK158" s="854" t="str">
        <f>IF('I2 LDC class'!$D$29="",'I2 LDC class'!$C$29,'I2 LDC class'!$D$29)</f>
        <v>Embedded Distributor</v>
      </c>
      <c r="AL158" s="854" t="str">
        <f>IF('I2 LDC class'!$D$30="",'I2 LDC class'!$C$30,'I2 LDC class'!$D$30)</f>
        <v>Back-up/Standby Power</v>
      </c>
      <c r="AM158" s="854" t="str">
        <f>IF('I2 LDC class'!$D$31="",'I2 LDC class'!$C$31,'I2 LDC class'!$D$31)</f>
        <v>Rate Class 1</v>
      </c>
      <c r="AN158" s="854" t="str">
        <f>IF('I2 LDC class'!$D$32="",'I2 LDC class'!$C$32,'I2 LDC class'!$D$32)</f>
        <v>Rate class 2</v>
      </c>
      <c r="AO158" s="854" t="str">
        <f>IF('I2 LDC class'!$D$33="",'I2 LDC class'!$C$33,'I2 LDC class'!$D$33)</f>
        <v>Rate class 3</v>
      </c>
      <c r="AP158" s="854" t="str">
        <f>IF('I2 LDC class'!$D$34="",'I2 LDC class'!$C$34,'I2 LDC class'!$D$34)</f>
        <v>Rate class 4</v>
      </c>
      <c r="AQ158" s="854" t="str">
        <f>IF('I2 LDC class'!$D$35="",'I2 LDC class'!$C$35,'I2 LDC class'!$D$35)</f>
        <v>Rate class 5</v>
      </c>
      <c r="AR158" s="854" t="str">
        <f>IF('I2 LDC class'!$D$36="",'I2 LDC class'!$C$36,'I2 LDC class'!$D$36)</f>
        <v>Rate class 6</v>
      </c>
      <c r="AS158" s="854" t="str">
        <f>IF('I2 LDC class'!$D$37="",'I2 LDC class'!$C$37,'I2 LDC class'!$D$37)</f>
        <v>Rate class 7</v>
      </c>
      <c r="AT158" s="854" t="str">
        <f>IF('I2 LDC class'!$D$38="",'I2 LDC class'!$C$38,'I2 LDC class'!$D$38)</f>
        <v>Rate class 8</v>
      </c>
      <c r="AU158" s="854" t="str">
        <f>IF('I2 LDC class'!$D$39="",'I2 LDC class'!$C$39,'I2 LDC class'!$D$39)</f>
        <v>Rate class 9</v>
      </c>
      <c r="AV158" s="1281" t="s">
        <v>707</v>
      </c>
      <c r="AW158" s="854" t="str">
        <f>IF('I2 LDC class'!$D$20="",'I2 LDC class'!$C$20,'I2 LDC class'!$D$20)</f>
        <v>Residential</v>
      </c>
      <c r="AX158" s="854" t="str">
        <f>IF('I2 LDC class'!$D$21="",'I2 LDC class'!$C$21,'I2 LDC class'!$D$21)</f>
        <v>GS &lt;50</v>
      </c>
      <c r="AY158" s="854" t="str">
        <f>IF('I2 LDC class'!$D$22="",'I2 LDC class'!$C$22,'I2 LDC class'!$D$22)</f>
        <v>GS &gt;50kW</v>
      </c>
      <c r="AZ158" s="854" t="str">
        <f>IF('I2 LDC class'!$D$23="",'I2 LDC class'!$C$23,'I2 LDC class'!$D$23)</f>
        <v>GS&gt; 50-TOU</v>
      </c>
      <c r="BA158" s="854" t="str">
        <f>IF('I2 LDC class'!$D$24="",'I2 LDC class'!$C$24,'I2 LDC class'!$D$24)</f>
        <v>GS &gt;50-Intermediate</v>
      </c>
      <c r="BB158" s="854" t="str">
        <f>IF('I2 LDC class'!$D$25="",'I2 LDC class'!$C$25,'I2 LDC class'!$D$25)</f>
        <v>Large User</v>
      </c>
      <c r="BC158" s="854" t="str">
        <f>IF('I2 LDC class'!$D$26="",'I2 LDC class'!$C$26,'I2 LDC class'!$D$26)</f>
        <v>Street Light</v>
      </c>
      <c r="BD158" s="854" t="str">
        <f>IF('I2 LDC class'!$D$27="",'I2 LDC class'!$C$27,'I2 LDC class'!$D$27)</f>
        <v>Sentinel</v>
      </c>
      <c r="BE158" s="854" t="str">
        <f>IF('I2 LDC class'!$D$28="",'I2 LDC class'!$C$28,'I2 LDC class'!$D$28)</f>
        <v>Unmetered Scattered Load</v>
      </c>
      <c r="BF158" s="854" t="str">
        <f>IF('I2 LDC class'!$D$29="",'I2 LDC class'!$C$29,'I2 LDC class'!$D$29)</f>
        <v>Embedded Distributor</v>
      </c>
      <c r="BG158" s="854" t="str">
        <f>IF('I2 LDC class'!$D$30="",'I2 LDC class'!$C$30,'I2 LDC class'!$D$30)</f>
        <v>Back-up/Standby Power</v>
      </c>
      <c r="BH158" s="854" t="str">
        <f>IF('I2 LDC class'!$D$31="",'I2 LDC class'!$C$31,'I2 LDC class'!$D$31)</f>
        <v>Rate Class 1</v>
      </c>
      <c r="BI158" s="854" t="str">
        <f>IF('I2 LDC class'!$D$32="",'I2 LDC class'!$C$32,'I2 LDC class'!$D$32)</f>
        <v>Rate class 2</v>
      </c>
      <c r="BJ158" s="854" t="str">
        <f>IF('I2 LDC class'!$D$33="",'I2 LDC class'!$C$33,'I2 LDC class'!$D$33)</f>
        <v>Rate class 3</v>
      </c>
      <c r="BK158" s="854" t="str">
        <f>IF('I2 LDC class'!$D$34="",'I2 LDC class'!$C$34,'I2 LDC class'!$D$34)</f>
        <v>Rate class 4</v>
      </c>
      <c r="BL158" s="854" t="str">
        <f>IF('I2 LDC class'!$D$35="",'I2 LDC class'!$C$35,'I2 LDC class'!$D$35)</f>
        <v>Rate class 5</v>
      </c>
      <c r="BM158" s="854" t="str">
        <f>IF('I2 LDC class'!$D$36="",'I2 LDC class'!$C$36,'I2 LDC class'!$D$36)</f>
        <v>Rate class 6</v>
      </c>
      <c r="BN158" s="854" t="str">
        <f>IF('I2 LDC class'!$D$37="",'I2 LDC class'!$C$37,'I2 LDC class'!$D$37)</f>
        <v>Rate class 7</v>
      </c>
      <c r="BO158" s="854" t="str">
        <f>IF('I2 LDC class'!$D$38="",'I2 LDC class'!$C$38,'I2 LDC class'!$D$38)</f>
        <v>Rate class 8</v>
      </c>
      <c r="BP158" s="854" t="str">
        <f>IF('I2 LDC class'!$D$39="",'I2 LDC class'!$C$39,'I2 LDC class'!$D$39)</f>
        <v>Rate class 9</v>
      </c>
      <c r="BQ158" s="1281" t="s">
        <v>707</v>
      </c>
    </row>
    <row r="159" spans="1:69" s="1323" customFormat="1" ht="12.75" x14ac:dyDescent="0.2">
      <c r="A159" s="219">
        <v>1565</v>
      </c>
      <c r="B159" s="219" t="s">
        <v>649</v>
      </c>
      <c r="C159" s="1321">
        <f>'I4 BO ASSETS'!I17</f>
        <v>0</v>
      </c>
      <c r="D159" s="1322">
        <f t="shared" ref="D159:E178" si="222">$C159*D592</f>
        <v>0</v>
      </c>
      <c r="E159" s="1322">
        <f t="shared" si="222"/>
        <v>0</v>
      </c>
      <c r="F159" s="1322">
        <f>D159+E159</f>
        <v>0</v>
      </c>
      <c r="G159" s="1322">
        <f t="shared" ref="G159:Z159" si="223">$D159*G592</f>
        <v>0</v>
      </c>
      <c r="H159" s="1322">
        <f t="shared" si="223"/>
        <v>0</v>
      </c>
      <c r="I159" s="1322">
        <f t="shared" si="223"/>
        <v>0</v>
      </c>
      <c r="J159" s="1322">
        <f t="shared" si="223"/>
        <v>0</v>
      </c>
      <c r="K159" s="1322">
        <f t="shared" si="223"/>
        <v>0</v>
      </c>
      <c r="L159" s="1322">
        <f t="shared" si="223"/>
        <v>0</v>
      </c>
      <c r="M159" s="1322">
        <f t="shared" si="223"/>
        <v>0</v>
      </c>
      <c r="N159" s="1322">
        <f t="shared" si="223"/>
        <v>0</v>
      </c>
      <c r="O159" s="1322">
        <f t="shared" si="223"/>
        <v>0</v>
      </c>
      <c r="P159" s="1322">
        <f t="shared" si="223"/>
        <v>0</v>
      </c>
      <c r="Q159" s="1322">
        <f t="shared" si="223"/>
        <v>0</v>
      </c>
      <c r="R159" s="1322">
        <f t="shared" si="223"/>
        <v>0</v>
      </c>
      <c r="S159" s="1322">
        <f t="shared" si="223"/>
        <v>0</v>
      </c>
      <c r="T159" s="1322">
        <f t="shared" si="223"/>
        <v>0</v>
      </c>
      <c r="U159" s="1322">
        <f t="shared" si="223"/>
        <v>0</v>
      </c>
      <c r="V159" s="1322">
        <f t="shared" si="223"/>
        <v>0</v>
      </c>
      <c r="W159" s="1322">
        <f t="shared" si="223"/>
        <v>0</v>
      </c>
      <c r="X159" s="1322">
        <f t="shared" si="223"/>
        <v>0</v>
      </c>
      <c r="Y159" s="1322">
        <f t="shared" si="223"/>
        <v>0</v>
      </c>
      <c r="Z159" s="1322">
        <f t="shared" si="223"/>
        <v>0</v>
      </c>
      <c r="AA159" s="1322">
        <f>SUM(G159:Z159)</f>
        <v>0</v>
      </c>
      <c r="AB159" s="1322">
        <f t="shared" ref="AB159:AU159" si="224">$E159*AB592</f>
        <v>0</v>
      </c>
      <c r="AC159" s="1322">
        <f t="shared" si="224"/>
        <v>0</v>
      </c>
      <c r="AD159" s="1322">
        <f t="shared" si="224"/>
        <v>0</v>
      </c>
      <c r="AE159" s="1322">
        <f t="shared" si="224"/>
        <v>0</v>
      </c>
      <c r="AF159" s="1322">
        <f t="shared" si="224"/>
        <v>0</v>
      </c>
      <c r="AG159" s="1322">
        <f t="shared" si="224"/>
        <v>0</v>
      </c>
      <c r="AH159" s="1322">
        <f t="shared" si="224"/>
        <v>0</v>
      </c>
      <c r="AI159" s="1322">
        <f t="shared" si="224"/>
        <v>0</v>
      </c>
      <c r="AJ159" s="1322">
        <f t="shared" si="224"/>
        <v>0</v>
      </c>
      <c r="AK159" s="1322">
        <f t="shared" si="224"/>
        <v>0</v>
      </c>
      <c r="AL159" s="1322">
        <f t="shared" si="224"/>
        <v>0</v>
      </c>
      <c r="AM159" s="1322">
        <f t="shared" si="224"/>
        <v>0</v>
      </c>
      <c r="AN159" s="1322">
        <f t="shared" si="224"/>
        <v>0</v>
      </c>
      <c r="AO159" s="1322">
        <f t="shared" si="224"/>
        <v>0</v>
      </c>
      <c r="AP159" s="1322">
        <f t="shared" si="224"/>
        <v>0</v>
      </c>
      <c r="AQ159" s="1322">
        <f t="shared" si="224"/>
        <v>0</v>
      </c>
      <c r="AR159" s="1322">
        <f t="shared" si="224"/>
        <v>0</v>
      </c>
      <c r="AS159" s="1322">
        <f t="shared" si="224"/>
        <v>0</v>
      </c>
      <c r="AT159" s="1322">
        <f t="shared" si="224"/>
        <v>0</v>
      </c>
      <c r="AU159" s="1322">
        <f t="shared" si="224"/>
        <v>0</v>
      </c>
      <c r="AV159" s="1322">
        <f>SUM(AB159:AU159)</f>
        <v>0</v>
      </c>
      <c r="AW159" s="1322"/>
      <c r="AX159" s="1322"/>
      <c r="AY159" s="1322"/>
      <c r="AZ159" s="1322"/>
      <c r="BA159" s="1322"/>
      <c r="BB159" s="1322"/>
      <c r="BC159" s="1322"/>
      <c r="BD159" s="1322"/>
      <c r="BE159" s="1322"/>
      <c r="BF159" s="1322"/>
      <c r="BG159" s="1322"/>
      <c r="BH159" s="1322"/>
      <c r="BI159" s="1322"/>
      <c r="BJ159" s="1322"/>
      <c r="BK159" s="1322"/>
      <c r="BL159" s="1322"/>
      <c r="BM159" s="1322"/>
      <c r="BN159" s="1322"/>
      <c r="BO159" s="1322"/>
      <c r="BP159" s="1322"/>
      <c r="BQ159" s="1322"/>
    </row>
    <row r="160" spans="1:69" s="1323" customFormat="1" ht="12.75" x14ac:dyDescent="0.2">
      <c r="A160" s="1282">
        <v>1805</v>
      </c>
      <c r="B160" s="219" t="s">
        <v>282</v>
      </c>
      <c r="C160" s="1321">
        <f>'I4 BO ASSETS'!I18</f>
        <v>0</v>
      </c>
      <c r="D160" s="1322">
        <f t="shared" si="222"/>
        <v>0</v>
      </c>
      <c r="E160" s="1322">
        <f t="shared" si="222"/>
        <v>0</v>
      </c>
      <c r="F160" s="1322">
        <f t="shared" ref="F160:F198" si="225">D160+E160</f>
        <v>0</v>
      </c>
      <c r="G160" s="1322">
        <f t="shared" ref="G160:Z160" si="226">$D160*G593</f>
        <v>0</v>
      </c>
      <c r="H160" s="1322">
        <f t="shared" si="226"/>
        <v>0</v>
      </c>
      <c r="I160" s="1322">
        <f t="shared" si="226"/>
        <v>0</v>
      </c>
      <c r="J160" s="1322">
        <f t="shared" si="226"/>
        <v>0</v>
      </c>
      <c r="K160" s="1322">
        <f t="shared" si="226"/>
        <v>0</v>
      </c>
      <c r="L160" s="1322">
        <f t="shared" si="226"/>
        <v>0</v>
      </c>
      <c r="M160" s="1322">
        <f t="shared" si="226"/>
        <v>0</v>
      </c>
      <c r="N160" s="1322">
        <f t="shared" si="226"/>
        <v>0</v>
      </c>
      <c r="O160" s="1322">
        <f t="shared" si="226"/>
        <v>0</v>
      </c>
      <c r="P160" s="1322">
        <f t="shared" si="226"/>
        <v>0</v>
      </c>
      <c r="Q160" s="1322">
        <f t="shared" si="226"/>
        <v>0</v>
      </c>
      <c r="R160" s="1322">
        <f t="shared" si="226"/>
        <v>0</v>
      </c>
      <c r="S160" s="1322">
        <f t="shared" si="226"/>
        <v>0</v>
      </c>
      <c r="T160" s="1322">
        <f t="shared" si="226"/>
        <v>0</v>
      </c>
      <c r="U160" s="1322">
        <f t="shared" si="226"/>
        <v>0</v>
      </c>
      <c r="V160" s="1322">
        <f t="shared" si="226"/>
        <v>0</v>
      </c>
      <c r="W160" s="1322">
        <f t="shared" si="226"/>
        <v>0</v>
      </c>
      <c r="X160" s="1322">
        <f t="shared" si="226"/>
        <v>0</v>
      </c>
      <c r="Y160" s="1322">
        <f t="shared" si="226"/>
        <v>0</v>
      </c>
      <c r="Z160" s="1322">
        <f t="shared" si="226"/>
        <v>0</v>
      </c>
      <c r="AA160" s="1322">
        <f t="shared" ref="AA160:AA198" si="227">SUM(G160:Z160)</f>
        <v>0</v>
      </c>
      <c r="AB160" s="1322">
        <f t="shared" ref="AB160:AU160" si="228">$E160*AB593</f>
        <v>0</v>
      </c>
      <c r="AC160" s="1322">
        <f t="shared" si="228"/>
        <v>0</v>
      </c>
      <c r="AD160" s="1322">
        <f t="shared" si="228"/>
        <v>0</v>
      </c>
      <c r="AE160" s="1322">
        <f t="shared" si="228"/>
        <v>0</v>
      </c>
      <c r="AF160" s="1322">
        <f t="shared" si="228"/>
        <v>0</v>
      </c>
      <c r="AG160" s="1322">
        <f t="shared" si="228"/>
        <v>0</v>
      </c>
      <c r="AH160" s="1322">
        <f t="shared" si="228"/>
        <v>0</v>
      </c>
      <c r="AI160" s="1322">
        <f t="shared" si="228"/>
        <v>0</v>
      </c>
      <c r="AJ160" s="1322">
        <f t="shared" si="228"/>
        <v>0</v>
      </c>
      <c r="AK160" s="1322">
        <f t="shared" si="228"/>
        <v>0</v>
      </c>
      <c r="AL160" s="1322">
        <f t="shared" si="228"/>
        <v>0</v>
      </c>
      <c r="AM160" s="1322">
        <f t="shared" si="228"/>
        <v>0</v>
      </c>
      <c r="AN160" s="1322">
        <f t="shared" si="228"/>
        <v>0</v>
      </c>
      <c r="AO160" s="1322">
        <f t="shared" si="228"/>
        <v>0</v>
      </c>
      <c r="AP160" s="1322">
        <f t="shared" si="228"/>
        <v>0</v>
      </c>
      <c r="AQ160" s="1322">
        <f t="shared" si="228"/>
        <v>0</v>
      </c>
      <c r="AR160" s="1322">
        <f t="shared" si="228"/>
        <v>0</v>
      </c>
      <c r="AS160" s="1322">
        <f t="shared" si="228"/>
        <v>0</v>
      </c>
      <c r="AT160" s="1322">
        <f t="shared" si="228"/>
        <v>0</v>
      </c>
      <c r="AU160" s="1322">
        <f t="shared" si="228"/>
        <v>0</v>
      </c>
      <c r="AV160" s="1322">
        <f t="shared" ref="AV160:AV198" si="229">SUM(AB160:AU160)</f>
        <v>0</v>
      </c>
      <c r="AW160" s="1322"/>
      <c r="AX160" s="1322"/>
      <c r="AY160" s="1322"/>
      <c r="AZ160" s="1322"/>
      <c r="BA160" s="1322"/>
      <c r="BB160" s="1322"/>
      <c r="BC160" s="1322"/>
      <c r="BD160" s="1322"/>
      <c r="BE160" s="1322"/>
      <c r="BF160" s="1322"/>
      <c r="BG160" s="1322"/>
      <c r="BH160" s="1322"/>
      <c r="BI160" s="1322"/>
      <c r="BJ160" s="1322"/>
      <c r="BK160" s="1322"/>
      <c r="BL160" s="1322"/>
      <c r="BM160" s="1322"/>
      <c r="BN160" s="1322"/>
      <c r="BO160" s="1322"/>
      <c r="BP160" s="1322"/>
      <c r="BQ160" s="1322"/>
    </row>
    <row r="161" spans="1:69" s="1323" customFormat="1" ht="12.75" x14ac:dyDescent="0.2">
      <c r="A161" s="1282" t="s">
        <v>815</v>
      </c>
      <c r="B161" s="219" t="s">
        <v>340</v>
      </c>
      <c r="C161" s="1321">
        <f>'I4 BO ASSETS'!I19</f>
        <v>0</v>
      </c>
      <c r="D161" s="1322">
        <f t="shared" si="222"/>
        <v>0</v>
      </c>
      <c r="E161" s="1322">
        <f t="shared" si="222"/>
        <v>0</v>
      </c>
      <c r="F161" s="1322">
        <f t="shared" si="225"/>
        <v>0</v>
      </c>
      <c r="G161" s="1322">
        <f t="shared" ref="G161:Z161" si="230">$D161*G594</f>
        <v>0</v>
      </c>
      <c r="H161" s="1322">
        <f t="shared" si="230"/>
        <v>0</v>
      </c>
      <c r="I161" s="1322">
        <f t="shared" si="230"/>
        <v>0</v>
      </c>
      <c r="J161" s="1322">
        <f t="shared" si="230"/>
        <v>0</v>
      </c>
      <c r="K161" s="1322">
        <f t="shared" si="230"/>
        <v>0</v>
      </c>
      <c r="L161" s="1322">
        <f t="shared" si="230"/>
        <v>0</v>
      </c>
      <c r="M161" s="1322">
        <f t="shared" si="230"/>
        <v>0</v>
      </c>
      <c r="N161" s="1322">
        <f t="shared" si="230"/>
        <v>0</v>
      </c>
      <c r="O161" s="1322">
        <f t="shared" si="230"/>
        <v>0</v>
      </c>
      <c r="P161" s="1322">
        <f t="shared" si="230"/>
        <v>0</v>
      </c>
      <c r="Q161" s="1322">
        <f t="shared" si="230"/>
        <v>0</v>
      </c>
      <c r="R161" s="1322">
        <f t="shared" si="230"/>
        <v>0</v>
      </c>
      <c r="S161" s="1322">
        <f t="shared" si="230"/>
        <v>0</v>
      </c>
      <c r="T161" s="1322">
        <f t="shared" si="230"/>
        <v>0</v>
      </c>
      <c r="U161" s="1322">
        <f t="shared" si="230"/>
        <v>0</v>
      </c>
      <c r="V161" s="1322">
        <f t="shared" si="230"/>
        <v>0</v>
      </c>
      <c r="W161" s="1322">
        <f t="shared" si="230"/>
        <v>0</v>
      </c>
      <c r="X161" s="1322">
        <f t="shared" si="230"/>
        <v>0</v>
      </c>
      <c r="Y161" s="1322">
        <f t="shared" si="230"/>
        <v>0</v>
      </c>
      <c r="Z161" s="1322">
        <f t="shared" si="230"/>
        <v>0</v>
      </c>
      <c r="AA161" s="1322">
        <f t="shared" si="227"/>
        <v>0</v>
      </c>
      <c r="AB161" s="1322">
        <f t="shared" ref="AB161:AU161" si="231">$E161*AB594</f>
        <v>0</v>
      </c>
      <c r="AC161" s="1322">
        <f t="shared" si="231"/>
        <v>0</v>
      </c>
      <c r="AD161" s="1322">
        <f t="shared" si="231"/>
        <v>0</v>
      </c>
      <c r="AE161" s="1322">
        <f t="shared" si="231"/>
        <v>0</v>
      </c>
      <c r="AF161" s="1322">
        <f t="shared" si="231"/>
        <v>0</v>
      </c>
      <c r="AG161" s="1322">
        <f t="shared" si="231"/>
        <v>0</v>
      </c>
      <c r="AH161" s="1322">
        <f t="shared" si="231"/>
        <v>0</v>
      </c>
      <c r="AI161" s="1322">
        <f t="shared" si="231"/>
        <v>0</v>
      </c>
      <c r="AJ161" s="1322">
        <f t="shared" si="231"/>
        <v>0</v>
      </c>
      <c r="AK161" s="1322">
        <f t="shared" si="231"/>
        <v>0</v>
      </c>
      <c r="AL161" s="1322">
        <f t="shared" si="231"/>
        <v>0</v>
      </c>
      <c r="AM161" s="1322">
        <f t="shared" si="231"/>
        <v>0</v>
      </c>
      <c r="AN161" s="1322">
        <f t="shared" si="231"/>
        <v>0</v>
      </c>
      <c r="AO161" s="1322">
        <f t="shared" si="231"/>
        <v>0</v>
      </c>
      <c r="AP161" s="1322">
        <f t="shared" si="231"/>
        <v>0</v>
      </c>
      <c r="AQ161" s="1322">
        <f t="shared" si="231"/>
        <v>0</v>
      </c>
      <c r="AR161" s="1322">
        <f t="shared" si="231"/>
        <v>0</v>
      </c>
      <c r="AS161" s="1322">
        <f t="shared" si="231"/>
        <v>0</v>
      </c>
      <c r="AT161" s="1322">
        <f t="shared" si="231"/>
        <v>0</v>
      </c>
      <c r="AU161" s="1322">
        <f t="shared" si="231"/>
        <v>0</v>
      </c>
      <c r="AV161" s="1322">
        <f t="shared" si="229"/>
        <v>0</v>
      </c>
      <c r="AW161" s="1322"/>
      <c r="AX161" s="1322"/>
      <c r="AY161" s="1322"/>
      <c r="AZ161" s="1322"/>
      <c r="BA161" s="1322"/>
      <c r="BB161" s="1322"/>
      <c r="BC161" s="1322"/>
      <c r="BD161" s="1322"/>
      <c r="BE161" s="1322"/>
      <c r="BF161" s="1322"/>
      <c r="BG161" s="1322"/>
      <c r="BH161" s="1322"/>
      <c r="BI161" s="1322"/>
      <c r="BJ161" s="1322"/>
      <c r="BK161" s="1322"/>
      <c r="BL161" s="1322"/>
      <c r="BM161" s="1322"/>
      <c r="BN161" s="1322"/>
      <c r="BO161" s="1322"/>
      <c r="BP161" s="1322"/>
      <c r="BQ161" s="1322"/>
    </row>
    <row r="162" spans="1:69" s="1323" customFormat="1" ht="12.75" x14ac:dyDescent="0.2">
      <c r="A162" s="1282" t="s">
        <v>816</v>
      </c>
      <c r="B162" s="219" t="s">
        <v>342</v>
      </c>
      <c r="C162" s="1321">
        <f>'I4 BO ASSETS'!I20</f>
        <v>0</v>
      </c>
      <c r="D162" s="1322">
        <f t="shared" si="222"/>
        <v>0</v>
      </c>
      <c r="E162" s="1322">
        <f t="shared" si="222"/>
        <v>0</v>
      </c>
      <c r="F162" s="1322">
        <f t="shared" si="225"/>
        <v>0</v>
      </c>
      <c r="G162" s="1322">
        <f t="shared" ref="G162:Z162" si="232">$D162*G595</f>
        <v>0</v>
      </c>
      <c r="H162" s="1322">
        <f t="shared" si="232"/>
        <v>0</v>
      </c>
      <c r="I162" s="1322">
        <f t="shared" si="232"/>
        <v>0</v>
      </c>
      <c r="J162" s="1322">
        <f t="shared" si="232"/>
        <v>0</v>
      </c>
      <c r="K162" s="1322">
        <f t="shared" si="232"/>
        <v>0</v>
      </c>
      <c r="L162" s="1322">
        <f t="shared" si="232"/>
        <v>0</v>
      </c>
      <c r="M162" s="1322">
        <f t="shared" si="232"/>
        <v>0</v>
      </c>
      <c r="N162" s="1322">
        <f t="shared" si="232"/>
        <v>0</v>
      </c>
      <c r="O162" s="1322">
        <f t="shared" si="232"/>
        <v>0</v>
      </c>
      <c r="P162" s="1322">
        <f t="shared" si="232"/>
        <v>0</v>
      </c>
      <c r="Q162" s="1322">
        <f t="shared" si="232"/>
        <v>0</v>
      </c>
      <c r="R162" s="1322">
        <f t="shared" si="232"/>
        <v>0</v>
      </c>
      <c r="S162" s="1322">
        <f t="shared" si="232"/>
        <v>0</v>
      </c>
      <c r="T162" s="1322">
        <f t="shared" si="232"/>
        <v>0</v>
      </c>
      <c r="U162" s="1322">
        <f t="shared" si="232"/>
        <v>0</v>
      </c>
      <c r="V162" s="1322">
        <f t="shared" si="232"/>
        <v>0</v>
      </c>
      <c r="W162" s="1322">
        <f t="shared" si="232"/>
        <v>0</v>
      </c>
      <c r="X162" s="1322">
        <f t="shared" si="232"/>
        <v>0</v>
      </c>
      <c r="Y162" s="1322">
        <f t="shared" si="232"/>
        <v>0</v>
      </c>
      <c r="Z162" s="1322">
        <f t="shared" si="232"/>
        <v>0</v>
      </c>
      <c r="AA162" s="1322">
        <f t="shared" si="227"/>
        <v>0</v>
      </c>
      <c r="AB162" s="1322">
        <f t="shared" ref="AB162:AU162" si="233">$E162*AB595</f>
        <v>0</v>
      </c>
      <c r="AC162" s="1322">
        <f t="shared" si="233"/>
        <v>0</v>
      </c>
      <c r="AD162" s="1322">
        <f t="shared" si="233"/>
        <v>0</v>
      </c>
      <c r="AE162" s="1322">
        <f t="shared" si="233"/>
        <v>0</v>
      </c>
      <c r="AF162" s="1322">
        <f t="shared" si="233"/>
        <v>0</v>
      </c>
      <c r="AG162" s="1322">
        <f t="shared" si="233"/>
        <v>0</v>
      </c>
      <c r="AH162" s="1322">
        <f t="shared" si="233"/>
        <v>0</v>
      </c>
      <c r="AI162" s="1322">
        <f t="shared" si="233"/>
        <v>0</v>
      </c>
      <c r="AJ162" s="1322">
        <f t="shared" si="233"/>
        <v>0</v>
      </c>
      <c r="AK162" s="1322">
        <f t="shared" si="233"/>
        <v>0</v>
      </c>
      <c r="AL162" s="1322">
        <f t="shared" si="233"/>
        <v>0</v>
      </c>
      <c r="AM162" s="1322">
        <f t="shared" si="233"/>
        <v>0</v>
      </c>
      <c r="AN162" s="1322">
        <f t="shared" si="233"/>
        <v>0</v>
      </c>
      <c r="AO162" s="1322">
        <f t="shared" si="233"/>
        <v>0</v>
      </c>
      <c r="AP162" s="1322">
        <f t="shared" si="233"/>
        <v>0</v>
      </c>
      <c r="AQ162" s="1322">
        <f t="shared" si="233"/>
        <v>0</v>
      </c>
      <c r="AR162" s="1322">
        <f t="shared" si="233"/>
        <v>0</v>
      </c>
      <c r="AS162" s="1322">
        <f t="shared" si="233"/>
        <v>0</v>
      </c>
      <c r="AT162" s="1322">
        <f t="shared" si="233"/>
        <v>0</v>
      </c>
      <c r="AU162" s="1322">
        <f t="shared" si="233"/>
        <v>0</v>
      </c>
      <c r="AV162" s="1322">
        <f t="shared" si="229"/>
        <v>0</v>
      </c>
      <c r="AW162" s="1322"/>
      <c r="AX162" s="1322"/>
      <c r="AY162" s="1322"/>
      <c r="AZ162" s="1322"/>
      <c r="BA162" s="1322"/>
      <c r="BB162" s="1322"/>
      <c r="BC162" s="1322"/>
      <c r="BD162" s="1322"/>
      <c r="BE162" s="1322"/>
      <c r="BF162" s="1322"/>
      <c r="BG162" s="1322"/>
      <c r="BH162" s="1322"/>
      <c r="BI162" s="1322"/>
      <c r="BJ162" s="1322"/>
      <c r="BK162" s="1322"/>
      <c r="BL162" s="1322"/>
      <c r="BM162" s="1322"/>
      <c r="BN162" s="1322"/>
      <c r="BO162" s="1322"/>
      <c r="BP162" s="1322"/>
      <c r="BQ162" s="1322"/>
    </row>
    <row r="163" spans="1:69" s="1323" customFormat="1" ht="12.75" x14ac:dyDescent="0.2">
      <c r="A163" s="1282">
        <v>1806</v>
      </c>
      <c r="B163" s="219" t="s">
        <v>283</v>
      </c>
      <c r="C163" s="1321">
        <f>'I4 BO ASSETS'!I21</f>
        <v>0</v>
      </c>
      <c r="D163" s="1322">
        <f t="shared" si="222"/>
        <v>0</v>
      </c>
      <c r="E163" s="1322">
        <f t="shared" si="222"/>
        <v>0</v>
      </c>
      <c r="F163" s="1322">
        <f t="shared" si="225"/>
        <v>0</v>
      </c>
      <c r="G163" s="1322">
        <f t="shared" ref="G163:Z163" si="234">$D163*G596</f>
        <v>0</v>
      </c>
      <c r="H163" s="1322">
        <f t="shared" si="234"/>
        <v>0</v>
      </c>
      <c r="I163" s="1322">
        <f t="shared" si="234"/>
        <v>0</v>
      </c>
      <c r="J163" s="1322">
        <f t="shared" si="234"/>
        <v>0</v>
      </c>
      <c r="K163" s="1322">
        <f t="shared" si="234"/>
        <v>0</v>
      </c>
      <c r="L163" s="1322">
        <f t="shared" si="234"/>
        <v>0</v>
      </c>
      <c r="M163" s="1322">
        <f t="shared" si="234"/>
        <v>0</v>
      </c>
      <c r="N163" s="1322">
        <f t="shared" si="234"/>
        <v>0</v>
      </c>
      <c r="O163" s="1322">
        <f t="shared" si="234"/>
        <v>0</v>
      </c>
      <c r="P163" s="1322">
        <f t="shared" si="234"/>
        <v>0</v>
      </c>
      <c r="Q163" s="1322">
        <f t="shared" si="234"/>
        <v>0</v>
      </c>
      <c r="R163" s="1322">
        <f t="shared" si="234"/>
        <v>0</v>
      </c>
      <c r="S163" s="1322">
        <f t="shared" si="234"/>
        <v>0</v>
      </c>
      <c r="T163" s="1322">
        <f t="shared" si="234"/>
        <v>0</v>
      </c>
      <c r="U163" s="1322">
        <f t="shared" si="234"/>
        <v>0</v>
      </c>
      <c r="V163" s="1322">
        <f t="shared" si="234"/>
        <v>0</v>
      </c>
      <c r="W163" s="1322">
        <f t="shared" si="234"/>
        <v>0</v>
      </c>
      <c r="X163" s="1322">
        <f t="shared" si="234"/>
        <v>0</v>
      </c>
      <c r="Y163" s="1322">
        <f t="shared" si="234"/>
        <v>0</v>
      </c>
      <c r="Z163" s="1322">
        <f t="shared" si="234"/>
        <v>0</v>
      </c>
      <c r="AA163" s="1322">
        <f t="shared" si="227"/>
        <v>0</v>
      </c>
      <c r="AB163" s="1322">
        <f t="shared" ref="AB163:AU163" si="235">$E163*AB596</f>
        <v>0</v>
      </c>
      <c r="AC163" s="1322">
        <f t="shared" si="235"/>
        <v>0</v>
      </c>
      <c r="AD163" s="1322">
        <f t="shared" si="235"/>
        <v>0</v>
      </c>
      <c r="AE163" s="1322">
        <f t="shared" si="235"/>
        <v>0</v>
      </c>
      <c r="AF163" s="1322">
        <f t="shared" si="235"/>
        <v>0</v>
      </c>
      <c r="AG163" s="1322">
        <f t="shared" si="235"/>
        <v>0</v>
      </c>
      <c r="AH163" s="1322">
        <f t="shared" si="235"/>
        <v>0</v>
      </c>
      <c r="AI163" s="1322">
        <f t="shared" si="235"/>
        <v>0</v>
      </c>
      <c r="AJ163" s="1322">
        <f t="shared" si="235"/>
        <v>0</v>
      </c>
      <c r="AK163" s="1322">
        <f t="shared" si="235"/>
        <v>0</v>
      </c>
      <c r="AL163" s="1322">
        <f t="shared" si="235"/>
        <v>0</v>
      </c>
      <c r="AM163" s="1322">
        <f t="shared" si="235"/>
        <v>0</v>
      </c>
      <c r="AN163" s="1322">
        <f t="shared" si="235"/>
        <v>0</v>
      </c>
      <c r="AO163" s="1322">
        <f t="shared" si="235"/>
        <v>0</v>
      </c>
      <c r="AP163" s="1322">
        <f t="shared" si="235"/>
        <v>0</v>
      </c>
      <c r="AQ163" s="1322">
        <f t="shared" si="235"/>
        <v>0</v>
      </c>
      <c r="AR163" s="1322">
        <f t="shared" si="235"/>
        <v>0</v>
      </c>
      <c r="AS163" s="1322">
        <f t="shared" si="235"/>
        <v>0</v>
      </c>
      <c r="AT163" s="1322">
        <f t="shared" si="235"/>
        <v>0</v>
      </c>
      <c r="AU163" s="1322">
        <f t="shared" si="235"/>
        <v>0</v>
      </c>
      <c r="AV163" s="1322">
        <f t="shared" si="229"/>
        <v>0</v>
      </c>
      <c r="AW163" s="1322"/>
      <c r="AX163" s="1322"/>
      <c r="AY163" s="1322"/>
      <c r="AZ163" s="1322"/>
      <c r="BA163" s="1322"/>
      <c r="BB163" s="1322"/>
      <c r="BC163" s="1322"/>
      <c r="BD163" s="1322"/>
      <c r="BE163" s="1322"/>
      <c r="BF163" s="1322"/>
      <c r="BG163" s="1322"/>
      <c r="BH163" s="1322"/>
      <c r="BI163" s="1322"/>
      <c r="BJ163" s="1322"/>
      <c r="BK163" s="1322"/>
      <c r="BL163" s="1322"/>
      <c r="BM163" s="1322"/>
      <c r="BN163" s="1322"/>
      <c r="BO163" s="1322"/>
      <c r="BP163" s="1322"/>
      <c r="BQ163" s="1322"/>
    </row>
    <row r="164" spans="1:69" s="1323" customFormat="1" ht="12.75" x14ac:dyDescent="0.2">
      <c r="A164" s="1282" t="s">
        <v>817</v>
      </c>
      <c r="B164" s="219" t="s">
        <v>341</v>
      </c>
      <c r="C164" s="1321">
        <f>'I4 BO ASSETS'!I22</f>
        <v>0</v>
      </c>
      <c r="D164" s="1322">
        <f t="shared" si="222"/>
        <v>0</v>
      </c>
      <c r="E164" s="1322">
        <f t="shared" si="222"/>
        <v>0</v>
      </c>
      <c r="F164" s="1322">
        <f t="shared" si="225"/>
        <v>0</v>
      </c>
      <c r="G164" s="1322">
        <f t="shared" ref="G164:Z164" si="236">$D164*G597</f>
        <v>0</v>
      </c>
      <c r="H164" s="1322">
        <f t="shared" si="236"/>
        <v>0</v>
      </c>
      <c r="I164" s="1322">
        <f t="shared" si="236"/>
        <v>0</v>
      </c>
      <c r="J164" s="1322">
        <f t="shared" si="236"/>
        <v>0</v>
      </c>
      <c r="K164" s="1322">
        <f t="shared" si="236"/>
        <v>0</v>
      </c>
      <c r="L164" s="1322">
        <f t="shared" si="236"/>
        <v>0</v>
      </c>
      <c r="M164" s="1322">
        <f t="shared" si="236"/>
        <v>0</v>
      </c>
      <c r="N164" s="1322">
        <f t="shared" si="236"/>
        <v>0</v>
      </c>
      <c r="O164" s="1322">
        <f t="shared" si="236"/>
        <v>0</v>
      </c>
      <c r="P164" s="1322">
        <f t="shared" si="236"/>
        <v>0</v>
      </c>
      <c r="Q164" s="1322">
        <f t="shared" si="236"/>
        <v>0</v>
      </c>
      <c r="R164" s="1322">
        <f t="shared" si="236"/>
        <v>0</v>
      </c>
      <c r="S164" s="1322">
        <f t="shared" si="236"/>
        <v>0</v>
      </c>
      <c r="T164" s="1322">
        <f t="shared" si="236"/>
        <v>0</v>
      </c>
      <c r="U164" s="1322">
        <f t="shared" si="236"/>
        <v>0</v>
      </c>
      <c r="V164" s="1322">
        <f t="shared" si="236"/>
        <v>0</v>
      </c>
      <c r="W164" s="1322">
        <f t="shared" si="236"/>
        <v>0</v>
      </c>
      <c r="X164" s="1322">
        <f t="shared" si="236"/>
        <v>0</v>
      </c>
      <c r="Y164" s="1322">
        <f t="shared" si="236"/>
        <v>0</v>
      </c>
      <c r="Z164" s="1322">
        <f t="shared" si="236"/>
        <v>0</v>
      </c>
      <c r="AA164" s="1322">
        <f t="shared" si="227"/>
        <v>0</v>
      </c>
      <c r="AB164" s="1322">
        <f t="shared" ref="AB164:AU164" si="237">$E164*AB597</f>
        <v>0</v>
      </c>
      <c r="AC164" s="1322">
        <f t="shared" si="237"/>
        <v>0</v>
      </c>
      <c r="AD164" s="1322">
        <f t="shared" si="237"/>
        <v>0</v>
      </c>
      <c r="AE164" s="1322">
        <f t="shared" si="237"/>
        <v>0</v>
      </c>
      <c r="AF164" s="1322">
        <f t="shared" si="237"/>
        <v>0</v>
      </c>
      <c r="AG164" s="1322">
        <f t="shared" si="237"/>
        <v>0</v>
      </c>
      <c r="AH164" s="1322">
        <f t="shared" si="237"/>
        <v>0</v>
      </c>
      <c r="AI164" s="1322">
        <f t="shared" si="237"/>
        <v>0</v>
      </c>
      <c r="AJ164" s="1322">
        <f t="shared" si="237"/>
        <v>0</v>
      </c>
      <c r="AK164" s="1322">
        <f t="shared" si="237"/>
        <v>0</v>
      </c>
      <c r="AL164" s="1322">
        <f t="shared" si="237"/>
        <v>0</v>
      </c>
      <c r="AM164" s="1322">
        <f t="shared" si="237"/>
        <v>0</v>
      </c>
      <c r="AN164" s="1322">
        <f t="shared" si="237"/>
        <v>0</v>
      </c>
      <c r="AO164" s="1322">
        <f t="shared" si="237"/>
        <v>0</v>
      </c>
      <c r="AP164" s="1322">
        <f t="shared" si="237"/>
        <v>0</v>
      </c>
      <c r="AQ164" s="1322">
        <f t="shared" si="237"/>
        <v>0</v>
      </c>
      <c r="AR164" s="1322">
        <f t="shared" si="237"/>
        <v>0</v>
      </c>
      <c r="AS164" s="1322">
        <f t="shared" si="237"/>
        <v>0</v>
      </c>
      <c r="AT164" s="1322">
        <f t="shared" si="237"/>
        <v>0</v>
      </c>
      <c r="AU164" s="1322">
        <f t="shared" si="237"/>
        <v>0</v>
      </c>
      <c r="AV164" s="1322">
        <f t="shared" si="229"/>
        <v>0</v>
      </c>
      <c r="AW164" s="1322"/>
      <c r="AX164" s="1322"/>
      <c r="AY164" s="1322"/>
      <c r="AZ164" s="1322"/>
      <c r="BA164" s="1322"/>
      <c r="BB164" s="1322"/>
      <c r="BC164" s="1322"/>
      <c r="BD164" s="1322"/>
      <c r="BE164" s="1322"/>
      <c r="BF164" s="1322"/>
      <c r="BG164" s="1322"/>
      <c r="BH164" s="1322"/>
      <c r="BI164" s="1322"/>
      <c r="BJ164" s="1322"/>
      <c r="BK164" s="1322"/>
      <c r="BL164" s="1322"/>
      <c r="BM164" s="1322"/>
      <c r="BN164" s="1322"/>
      <c r="BO164" s="1322"/>
      <c r="BP164" s="1322"/>
      <c r="BQ164" s="1322"/>
    </row>
    <row r="165" spans="1:69" s="1323" customFormat="1" ht="12.75" x14ac:dyDescent="0.2">
      <c r="A165" s="1282" t="s">
        <v>818</v>
      </c>
      <c r="B165" s="219" t="s">
        <v>343</v>
      </c>
      <c r="C165" s="1321">
        <f>'I4 BO ASSETS'!I23</f>
        <v>0</v>
      </c>
      <c r="D165" s="1322">
        <f t="shared" si="222"/>
        <v>0</v>
      </c>
      <c r="E165" s="1322">
        <f t="shared" si="222"/>
        <v>0</v>
      </c>
      <c r="F165" s="1322">
        <f t="shared" si="225"/>
        <v>0</v>
      </c>
      <c r="G165" s="1322">
        <f t="shared" ref="G165:Z165" si="238">$D165*G598</f>
        <v>0</v>
      </c>
      <c r="H165" s="1322">
        <f t="shared" si="238"/>
        <v>0</v>
      </c>
      <c r="I165" s="1322">
        <f t="shared" si="238"/>
        <v>0</v>
      </c>
      <c r="J165" s="1322">
        <f t="shared" si="238"/>
        <v>0</v>
      </c>
      <c r="K165" s="1322">
        <f t="shared" si="238"/>
        <v>0</v>
      </c>
      <c r="L165" s="1322">
        <f t="shared" si="238"/>
        <v>0</v>
      </c>
      <c r="M165" s="1322">
        <f t="shared" si="238"/>
        <v>0</v>
      </c>
      <c r="N165" s="1322">
        <f t="shared" si="238"/>
        <v>0</v>
      </c>
      <c r="O165" s="1322">
        <f t="shared" si="238"/>
        <v>0</v>
      </c>
      <c r="P165" s="1322">
        <f t="shared" si="238"/>
        <v>0</v>
      </c>
      <c r="Q165" s="1322">
        <f t="shared" si="238"/>
        <v>0</v>
      </c>
      <c r="R165" s="1322">
        <f t="shared" si="238"/>
        <v>0</v>
      </c>
      <c r="S165" s="1322">
        <f t="shared" si="238"/>
        <v>0</v>
      </c>
      <c r="T165" s="1322">
        <f t="shared" si="238"/>
        <v>0</v>
      </c>
      <c r="U165" s="1322">
        <f t="shared" si="238"/>
        <v>0</v>
      </c>
      <c r="V165" s="1322">
        <f t="shared" si="238"/>
        <v>0</v>
      </c>
      <c r="W165" s="1322">
        <f t="shared" si="238"/>
        <v>0</v>
      </c>
      <c r="X165" s="1322">
        <f t="shared" si="238"/>
        <v>0</v>
      </c>
      <c r="Y165" s="1322">
        <f t="shared" si="238"/>
        <v>0</v>
      </c>
      <c r="Z165" s="1322">
        <f t="shared" si="238"/>
        <v>0</v>
      </c>
      <c r="AA165" s="1322">
        <f t="shared" si="227"/>
        <v>0</v>
      </c>
      <c r="AB165" s="1322">
        <f t="shared" ref="AB165:AU165" si="239">$E165*AB598</f>
        <v>0</v>
      </c>
      <c r="AC165" s="1322">
        <f t="shared" si="239"/>
        <v>0</v>
      </c>
      <c r="AD165" s="1322">
        <f t="shared" si="239"/>
        <v>0</v>
      </c>
      <c r="AE165" s="1322">
        <f t="shared" si="239"/>
        <v>0</v>
      </c>
      <c r="AF165" s="1322">
        <f t="shared" si="239"/>
        <v>0</v>
      </c>
      <c r="AG165" s="1322">
        <f t="shared" si="239"/>
        <v>0</v>
      </c>
      <c r="AH165" s="1322">
        <f t="shared" si="239"/>
        <v>0</v>
      </c>
      <c r="AI165" s="1322">
        <f t="shared" si="239"/>
        <v>0</v>
      </c>
      <c r="AJ165" s="1322">
        <f t="shared" si="239"/>
        <v>0</v>
      </c>
      <c r="AK165" s="1322">
        <f t="shared" si="239"/>
        <v>0</v>
      </c>
      <c r="AL165" s="1322">
        <f t="shared" si="239"/>
        <v>0</v>
      </c>
      <c r="AM165" s="1322">
        <f t="shared" si="239"/>
        <v>0</v>
      </c>
      <c r="AN165" s="1322">
        <f t="shared" si="239"/>
        <v>0</v>
      </c>
      <c r="AO165" s="1322">
        <f t="shared" si="239"/>
        <v>0</v>
      </c>
      <c r="AP165" s="1322">
        <f t="shared" si="239"/>
        <v>0</v>
      </c>
      <c r="AQ165" s="1322">
        <f t="shared" si="239"/>
        <v>0</v>
      </c>
      <c r="AR165" s="1322">
        <f t="shared" si="239"/>
        <v>0</v>
      </c>
      <c r="AS165" s="1322">
        <f t="shared" si="239"/>
        <v>0</v>
      </c>
      <c r="AT165" s="1322">
        <f t="shared" si="239"/>
        <v>0</v>
      </c>
      <c r="AU165" s="1322">
        <f t="shared" si="239"/>
        <v>0</v>
      </c>
      <c r="AV165" s="1322">
        <f t="shared" si="229"/>
        <v>0</v>
      </c>
      <c r="AW165" s="1322"/>
      <c r="AX165" s="1322"/>
      <c r="AY165" s="1322"/>
      <c r="AZ165" s="1322"/>
      <c r="BA165" s="1322"/>
      <c r="BB165" s="1322"/>
      <c r="BC165" s="1322"/>
      <c r="BD165" s="1322"/>
      <c r="BE165" s="1322"/>
      <c r="BF165" s="1322"/>
      <c r="BG165" s="1322"/>
      <c r="BH165" s="1322"/>
      <c r="BI165" s="1322"/>
      <c r="BJ165" s="1322"/>
      <c r="BK165" s="1322"/>
      <c r="BL165" s="1322"/>
      <c r="BM165" s="1322"/>
      <c r="BN165" s="1322"/>
      <c r="BO165" s="1322"/>
      <c r="BP165" s="1322"/>
      <c r="BQ165" s="1322"/>
    </row>
    <row r="166" spans="1:69" s="1323" customFormat="1" ht="12.75" x14ac:dyDescent="0.2">
      <c r="A166" s="1282">
        <v>1808</v>
      </c>
      <c r="B166" s="219" t="s">
        <v>284</v>
      </c>
      <c r="C166" s="1321">
        <f>'I4 BO ASSETS'!I24</f>
        <v>0</v>
      </c>
      <c r="D166" s="1322">
        <f t="shared" si="222"/>
        <v>0</v>
      </c>
      <c r="E166" s="1322">
        <f t="shared" si="222"/>
        <v>0</v>
      </c>
      <c r="F166" s="1322">
        <f t="shared" si="225"/>
        <v>0</v>
      </c>
      <c r="G166" s="1322">
        <f t="shared" ref="G166:Z166" si="240">$D166*G599</f>
        <v>0</v>
      </c>
      <c r="H166" s="1322">
        <f t="shared" si="240"/>
        <v>0</v>
      </c>
      <c r="I166" s="1322">
        <f t="shared" si="240"/>
        <v>0</v>
      </c>
      <c r="J166" s="1322">
        <f t="shared" si="240"/>
        <v>0</v>
      </c>
      <c r="K166" s="1322">
        <f t="shared" si="240"/>
        <v>0</v>
      </c>
      <c r="L166" s="1322">
        <f t="shared" si="240"/>
        <v>0</v>
      </c>
      <c r="M166" s="1322">
        <f t="shared" si="240"/>
        <v>0</v>
      </c>
      <c r="N166" s="1322">
        <f t="shared" si="240"/>
        <v>0</v>
      </c>
      <c r="O166" s="1322">
        <f t="shared" si="240"/>
        <v>0</v>
      </c>
      <c r="P166" s="1322">
        <f t="shared" si="240"/>
        <v>0</v>
      </c>
      <c r="Q166" s="1322">
        <f t="shared" si="240"/>
        <v>0</v>
      </c>
      <c r="R166" s="1322">
        <f t="shared" si="240"/>
        <v>0</v>
      </c>
      <c r="S166" s="1322">
        <f t="shared" si="240"/>
        <v>0</v>
      </c>
      <c r="T166" s="1322">
        <f t="shared" si="240"/>
        <v>0</v>
      </c>
      <c r="U166" s="1322">
        <f t="shared" si="240"/>
        <v>0</v>
      </c>
      <c r="V166" s="1322">
        <f t="shared" si="240"/>
        <v>0</v>
      </c>
      <c r="W166" s="1322">
        <f t="shared" si="240"/>
        <v>0</v>
      </c>
      <c r="X166" s="1322">
        <f t="shared" si="240"/>
        <v>0</v>
      </c>
      <c r="Y166" s="1322">
        <f t="shared" si="240"/>
        <v>0</v>
      </c>
      <c r="Z166" s="1322">
        <f t="shared" si="240"/>
        <v>0</v>
      </c>
      <c r="AA166" s="1322">
        <f t="shared" si="227"/>
        <v>0</v>
      </c>
      <c r="AB166" s="1322">
        <f t="shared" ref="AB166:AU166" si="241">$E166*AB599</f>
        <v>0</v>
      </c>
      <c r="AC166" s="1322">
        <f t="shared" si="241"/>
        <v>0</v>
      </c>
      <c r="AD166" s="1322">
        <f t="shared" si="241"/>
        <v>0</v>
      </c>
      <c r="AE166" s="1322">
        <f t="shared" si="241"/>
        <v>0</v>
      </c>
      <c r="AF166" s="1322">
        <f t="shared" si="241"/>
        <v>0</v>
      </c>
      <c r="AG166" s="1322">
        <f t="shared" si="241"/>
        <v>0</v>
      </c>
      <c r="AH166" s="1322">
        <f t="shared" si="241"/>
        <v>0</v>
      </c>
      <c r="AI166" s="1322">
        <f t="shared" si="241"/>
        <v>0</v>
      </c>
      <c r="AJ166" s="1322">
        <f t="shared" si="241"/>
        <v>0</v>
      </c>
      <c r="AK166" s="1322">
        <f t="shared" si="241"/>
        <v>0</v>
      </c>
      <c r="AL166" s="1322">
        <f t="shared" si="241"/>
        <v>0</v>
      </c>
      <c r="AM166" s="1322">
        <f t="shared" si="241"/>
        <v>0</v>
      </c>
      <c r="AN166" s="1322">
        <f t="shared" si="241"/>
        <v>0</v>
      </c>
      <c r="AO166" s="1322">
        <f t="shared" si="241"/>
        <v>0</v>
      </c>
      <c r="AP166" s="1322">
        <f t="shared" si="241"/>
        <v>0</v>
      </c>
      <c r="AQ166" s="1322">
        <f t="shared" si="241"/>
        <v>0</v>
      </c>
      <c r="AR166" s="1322">
        <f t="shared" si="241"/>
        <v>0</v>
      </c>
      <c r="AS166" s="1322">
        <f t="shared" si="241"/>
        <v>0</v>
      </c>
      <c r="AT166" s="1322">
        <f t="shared" si="241"/>
        <v>0</v>
      </c>
      <c r="AU166" s="1322">
        <f t="shared" si="241"/>
        <v>0</v>
      </c>
      <c r="AV166" s="1322">
        <f t="shared" si="229"/>
        <v>0</v>
      </c>
      <c r="AW166" s="1322"/>
      <c r="AX166" s="1322"/>
      <c r="AY166" s="1322"/>
      <c r="AZ166" s="1322"/>
      <c r="BA166" s="1322"/>
      <c r="BB166" s="1322"/>
      <c r="BC166" s="1322"/>
      <c r="BD166" s="1322"/>
      <c r="BE166" s="1322"/>
      <c r="BF166" s="1322"/>
      <c r="BG166" s="1322"/>
      <c r="BH166" s="1322"/>
      <c r="BI166" s="1322"/>
      <c r="BJ166" s="1322"/>
      <c r="BK166" s="1322"/>
      <c r="BL166" s="1322"/>
      <c r="BM166" s="1322"/>
      <c r="BN166" s="1322"/>
      <c r="BO166" s="1322"/>
      <c r="BP166" s="1322"/>
      <c r="BQ166" s="1322"/>
    </row>
    <row r="167" spans="1:69" s="1323" customFormat="1" ht="12.75" x14ac:dyDescent="0.2">
      <c r="A167" s="1282" t="s">
        <v>819</v>
      </c>
      <c r="B167" s="219" t="s">
        <v>344</v>
      </c>
      <c r="C167" s="1321">
        <f>'I4 BO ASSETS'!I25</f>
        <v>0</v>
      </c>
      <c r="D167" s="1322">
        <f t="shared" si="222"/>
        <v>0</v>
      </c>
      <c r="E167" s="1322">
        <f t="shared" si="222"/>
        <v>0</v>
      </c>
      <c r="F167" s="1322">
        <f t="shared" si="225"/>
        <v>0</v>
      </c>
      <c r="G167" s="1322">
        <f t="shared" ref="G167:Z167" si="242">$D167*G600</f>
        <v>0</v>
      </c>
      <c r="H167" s="1322">
        <f t="shared" si="242"/>
        <v>0</v>
      </c>
      <c r="I167" s="1322">
        <f t="shared" si="242"/>
        <v>0</v>
      </c>
      <c r="J167" s="1322">
        <f t="shared" si="242"/>
        <v>0</v>
      </c>
      <c r="K167" s="1322">
        <f t="shared" si="242"/>
        <v>0</v>
      </c>
      <c r="L167" s="1322">
        <f t="shared" si="242"/>
        <v>0</v>
      </c>
      <c r="M167" s="1322">
        <f t="shared" si="242"/>
        <v>0</v>
      </c>
      <c r="N167" s="1322">
        <f t="shared" si="242"/>
        <v>0</v>
      </c>
      <c r="O167" s="1322">
        <f t="shared" si="242"/>
        <v>0</v>
      </c>
      <c r="P167" s="1322">
        <f t="shared" si="242"/>
        <v>0</v>
      </c>
      <c r="Q167" s="1322">
        <f t="shared" si="242"/>
        <v>0</v>
      </c>
      <c r="R167" s="1322">
        <f t="shared" si="242"/>
        <v>0</v>
      </c>
      <c r="S167" s="1322">
        <f t="shared" si="242"/>
        <v>0</v>
      </c>
      <c r="T167" s="1322">
        <f t="shared" si="242"/>
        <v>0</v>
      </c>
      <c r="U167" s="1322">
        <f t="shared" si="242"/>
        <v>0</v>
      </c>
      <c r="V167" s="1322">
        <f t="shared" si="242"/>
        <v>0</v>
      </c>
      <c r="W167" s="1322">
        <f t="shared" si="242"/>
        <v>0</v>
      </c>
      <c r="X167" s="1322">
        <f t="shared" si="242"/>
        <v>0</v>
      </c>
      <c r="Y167" s="1322">
        <f t="shared" si="242"/>
        <v>0</v>
      </c>
      <c r="Z167" s="1322">
        <f t="shared" si="242"/>
        <v>0</v>
      </c>
      <c r="AA167" s="1322">
        <f t="shared" si="227"/>
        <v>0</v>
      </c>
      <c r="AB167" s="1322">
        <f t="shared" ref="AB167:AU167" si="243">$E167*AB600</f>
        <v>0</v>
      </c>
      <c r="AC167" s="1322">
        <f t="shared" si="243"/>
        <v>0</v>
      </c>
      <c r="AD167" s="1322">
        <f t="shared" si="243"/>
        <v>0</v>
      </c>
      <c r="AE167" s="1322">
        <f t="shared" si="243"/>
        <v>0</v>
      </c>
      <c r="AF167" s="1322">
        <f t="shared" si="243"/>
        <v>0</v>
      </c>
      <c r="AG167" s="1322">
        <f t="shared" si="243"/>
        <v>0</v>
      </c>
      <c r="AH167" s="1322">
        <f t="shared" si="243"/>
        <v>0</v>
      </c>
      <c r="AI167" s="1322">
        <f t="shared" si="243"/>
        <v>0</v>
      </c>
      <c r="AJ167" s="1322">
        <f t="shared" si="243"/>
        <v>0</v>
      </c>
      <c r="AK167" s="1322">
        <f t="shared" si="243"/>
        <v>0</v>
      </c>
      <c r="AL167" s="1322">
        <f t="shared" si="243"/>
        <v>0</v>
      </c>
      <c r="AM167" s="1322">
        <f t="shared" si="243"/>
        <v>0</v>
      </c>
      <c r="AN167" s="1322">
        <f t="shared" si="243"/>
        <v>0</v>
      </c>
      <c r="AO167" s="1322">
        <f t="shared" si="243"/>
        <v>0</v>
      </c>
      <c r="AP167" s="1322">
        <f t="shared" si="243"/>
        <v>0</v>
      </c>
      <c r="AQ167" s="1322">
        <f t="shared" si="243"/>
        <v>0</v>
      </c>
      <c r="AR167" s="1322">
        <f t="shared" si="243"/>
        <v>0</v>
      </c>
      <c r="AS167" s="1322">
        <f t="shared" si="243"/>
        <v>0</v>
      </c>
      <c r="AT167" s="1322">
        <f t="shared" si="243"/>
        <v>0</v>
      </c>
      <c r="AU167" s="1322">
        <f t="shared" si="243"/>
        <v>0</v>
      </c>
      <c r="AV167" s="1322">
        <f t="shared" si="229"/>
        <v>0</v>
      </c>
      <c r="AW167" s="1322"/>
      <c r="AX167" s="1322"/>
      <c r="AY167" s="1322"/>
      <c r="AZ167" s="1322"/>
      <c r="BA167" s="1322"/>
      <c r="BB167" s="1322"/>
      <c r="BC167" s="1322"/>
      <c r="BD167" s="1322"/>
      <c r="BE167" s="1322"/>
      <c r="BF167" s="1322"/>
      <c r="BG167" s="1322"/>
      <c r="BH167" s="1322"/>
      <c r="BI167" s="1322"/>
      <c r="BJ167" s="1322"/>
      <c r="BK167" s="1322"/>
      <c r="BL167" s="1322"/>
      <c r="BM167" s="1322"/>
      <c r="BN167" s="1322"/>
      <c r="BO167" s="1322"/>
      <c r="BP167" s="1322"/>
      <c r="BQ167" s="1322"/>
    </row>
    <row r="168" spans="1:69" s="1323" customFormat="1" ht="12.75" x14ac:dyDescent="0.2">
      <c r="A168" s="1282" t="s">
        <v>820</v>
      </c>
      <c r="B168" s="219" t="s">
        <v>345</v>
      </c>
      <c r="C168" s="1321">
        <f>'I4 BO ASSETS'!I26</f>
        <v>0</v>
      </c>
      <c r="D168" s="1322">
        <f t="shared" si="222"/>
        <v>0</v>
      </c>
      <c r="E168" s="1322">
        <f t="shared" si="222"/>
        <v>0</v>
      </c>
      <c r="F168" s="1322">
        <f t="shared" si="225"/>
        <v>0</v>
      </c>
      <c r="G168" s="1322">
        <f t="shared" ref="G168:Z168" si="244">$D168*G601</f>
        <v>0</v>
      </c>
      <c r="H168" s="1322">
        <f t="shared" si="244"/>
        <v>0</v>
      </c>
      <c r="I168" s="1322">
        <f t="shared" si="244"/>
        <v>0</v>
      </c>
      <c r="J168" s="1322">
        <f t="shared" si="244"/>
        <v>0</v>
      </c>
      <c r="K168" s="1322">
        <f t="shared" si="244"/>
        <v>0</v>
      </c>
      <c r="L168" s="1322">
        <f t="shared" si="244"/>
        <v>0</v>
      </c>
      <c r="M168" s="1322">
        <f t="shared" si="244"/>
        <v>0</v>
      </c>
      <c r="N168" s="1322">
        <f t="shared" si="244"/>
        <v>0</v>
      </c>
      <c r="O168" s="1322">
        <f t="shared" si="244"/>
        <v>0</v>
      </c>
      <c r="P168" s="1322">
        <f t="shared" si="244"/>
        <v>0</v>
      </c>
      <c r="Q168" s="1322">
        <f t="shared" si="244"/>
        <v>0</v>
      </c>
      <c r="R168" s="1322">
        <f t="shared" si="244"/>
        <v>0</v>
      </c>
      <c r="S168" s="1322">
        <f t="shared" si="244"/>
        <v>0</v>
      </c>
      <c r="T168" s="1322">
        <f t="shared" si="244"/>
        <v>0</v>
      </c>
      <c r="U168" s="1322">
        <f t="shared" si="244"/>
        <v>0</v>
      </c>
      <c r="V168" s="1322">
        <f t="shared" si="244"/>
        <v>0</v>
      </c>
      <c r="W168" s="1322">
        <f t="shared" si="244"/>
        <v>0</v>
      </c>
      <c r="X168" s="1322">
        <f t="shared" si="244"/>
        <v>0</v>
      </c>
      <c r="Y168" s="1322">
        <f t="shared" si="244"/>
        <v>0</v>
      </c>
      <c r="Z168" s="1322">
        <f t="shared" si="244"/>
        <v>0</v>
      </c>
      <c r="AA168" s="1322">
        <f t="shared" si="227"/>
        <v>0</v>
      </c>
      <c r="AB168" s="1322">
        <f t="shared" ref="AB168:AU168" si="245">$E168*AB601</f>
        <v>0</v>
      </c>
      <c r="AC168" s="1322">
        <f t="shared" si="245"/>
        <v>0</v>
      </c>
      <c r="AD168" s="1322">
        <f t="shared" si="245"/>
        <v>0</v>
      </c>
      <c r="AE168" s="1322">
        <f t="shared" si="245"/>
        <v>0</v>
      </c>
      <c r="AF168" s="1322">
        <f t="shared" si="245"/>
        <v>0</v>
      </c>
      <c r="AG168" s="1322">
        <f t="shared" si="245"/>
        <v>0</v>
      </c>
      <c r="AH168" s="1322">
        <f t="shared" si="245"/>
        <v>0</v>
      </c>
      <c r="AI168" s="1322">
        <f t="shared" si="245"/>
        <v>0</v>
      </c>
      <c r="AJ168" s="1322">
        <f t="shared" si="245"/>
        <v>0</v>
      </c>
      <c r="AK168" s="1322">
        <f t="shared" si="245"/>
        <v>0</v>
      </c>
      <c r="AL168" s="1322">
        <f t="shared" si="245"/>
        <v>0</v>
      </c>
      <c r="AM168" s="1322">
        <f t="shared" si="245"/>
        <v>0</v>
      </c>
      <c r="AN168" s="1322">
        <f t="shared" si="245"/>
        <v>0</v>
      </c>
      <c r="AO168" s="1322">
        <f t="shared" si="245"/>
        <v>0</v>
      </c>
      <c r="AP168" s="1322">
        <f t="shared" si="245"/>
        <v>0</v>
      </c>
      <c r="AQ168" s="1322">
        <f t="shared" si="245"/>
        <v>0</v>
      </c>
      <c r="AR168" s="1322">
        <f t="shared" si="245"/>
        <v>0</v>
      </c>
      <c r="AS168" s="1322">
        <f t="shared" si="245"/>
        <v>0</v>
      </c>
      <c r="AT168" s="1322">
        <f t="shared" si="245"/>
        <v>0</v>
      </c>
      <c r="AU168" s="1322">
        <f t="shared" si="245"/>
        <v>0</v>
      </c>
      <c r="AV168" s="1322">
        <f t="shared" si="229"/>
        <v>0</v>
      </c>
      <c r="AW168" s="1322"/>
      <c r="AX168" s="1322"/>
      <c r="AY168" s="1322"/>
      <c r="AZ168" s="1322"/>
      <c r="BA168" s="1322"/>
      <c r="BB168" s="1322"/>
      <c r="BC168" s="1322"/>
      <c r="BD168" s="1322"/>
      <c r="BE168" s="1322"/>
      <c r="BF168" s="1322"/>
      <c r="BG168" s="1322"/>
      <c r="BH168" s="1322"/>
      <c r="BI168" s="1322"/>
      <c r="BJ168" s="1322"/>
      <c r="BK168" s="1322"/>
      <c r="BL168" s="1322"/>
      <c r="BM168" s="1322"/>
      <c r="BN168" s="1322"/>
      <c r="BO168" s="1322"/>
      <c r="BP168" s="1322"/>
      <c r="BQ168" s="1322"/>
    </row>
    <row r="169" spans="1:69" s="1323" customFormat="1" ht="12.75" x14ac:dyDescent="0.2">
      <c r="A169" s="1282">
        <v>1810</v>
      </c>
      <c r="B169" s="219" t="s">
        <v>285</v>
      </c>
      <c r="C169" s="1321">
        <f>'I4 BO ASSETS'!I27</f>
        <v>0</v>
      </c>
      <c r="D169" s="1322">
        <f t="shared" si="222"/>
        <v>0</v>
      </c>
      <c r="E169" s="1322">
        <f t="shared" si="222"/>
        <v>0</v>
      </c>
      <c r="F169" s="1322">
        <f t="shared" si="225"/>
        <v>0</v>
      </c>
      <c r="G169" s="1322">
        <f t="shared" ref="G169:Z169" si="246">$D169*G602</f>
        <v>0</v>
      </c>
      <c r="H169" s="1322">
        <f t="shared" si="246"/>
        <v>0</v>
      </c>
      <c r="I169" s="1322">
        <f t="shared" si="246"/>
        <v>0</v>
      </c>
      <c r="J169" s="1322">
        <f t="shared" si="246"/>
        <v>0</v>
      </c>
      <c r="K169" s="1322">
        <f t="shared" si="246"/>
        <v>0</v>
      </c>
      <c r="L169" s="1322">
        <f t="shared" si="246"/>
        <v>0</v>
      </c>
      <c r="M169" s="1322">
        <f t="shared" si="246"/>
        <v>0</v>
      </c>
      <c r="N169" s="1322">
        <f t="shared" si="246"/>
        <v>0</v>
      </c>
      <c r="O169" s="1322">
        <f t="shared" si="246"/>
        <v>0</v>
      </c>
      <c r="P169" s="1322">
        <f t="shared" si="246"/>
        <v>0</v>
      </c>
      <c r="Q169" s="1322">
        <f t="shared" si="246"/>
        <v>0</v>
      </c>
      <c r="R169" s="1322">
        <f t="shared" si="246"/>
        <v>0</v>
      </c>
      <c r="S169" s="1322">
        <f t="shared" si="246"/>
        <v>0</v>
      </c>
      <c r="T169" s="1322">
        <f t="shared" si="246"/>
        <v>0</v>
      </c>
      <c r="U169" s="1322">
        <f t="shared" si="246"/>
        <v>0</v>
      </c>
      <c r="V169" s="1322">
        <f t="shared" si="246"/>
        <v>0</v>
      </c>
      <c r="W169" s="1322">
        <f t="shared" si="246"/>
        <v>0</v>
      </c>
      <c r="X169" s="1322">
        <f t="shared" si="246"/>
        <v>0</v>
      </c>
      <c r="Y169" s="1322">
        <f t="shared" si="246"/>
        <v>0</v>
      </c>
      <c r="Z169" s="1322">
        <f t="shared" si="246"/>
        <v>0</v>
      </c>
      <c r="AA169" s="1322">
        <f t="shared" si="227"/>
        <v>0</v>
      </c>
      <c r="AB169" s="1322">
        <f t="shared" ref="AB169:AU169" si="247">$E169*AB602</f>
        <v>0</v>
      </c>
      <c r="AC169" s="1322">
        <f t="shared" si="247"/>
        <v>0</v>
      </c>
      <c r="AD169" s="1322">
        <f t="shared" si="247"/>
        <v>0</v>
      </c>
      <c r="AE169" s="1322">
        <f t="shared" si="247"/>
        <v>0</v>
      </c>
      <c r="AF169" s="1322">
        <f t="shared" si="247"/>
        <v>0</v>
      </c>
      <c r="AG169" s="1322">
        <f t="shared" si="247"/>
        <v>0</v>
      </c>
      <c r="AH169" s="1322">
        <f t="shared" si="247"/>
        <v>0</v>
      </c>
      <c r="AI169" s="1322">
        <f t="shared" si="247"/>
        <v>0</v>
      </c>
      <c r="AJ169" s="1322">
        <f t="shared" si="247"/>
        <v>0</v>
      </c>
      <c r="AK169" s="1322">
        <f t="shared" si="247"/>
        <v>0</v>
      </c>
      <c r="AL169" s="1322">
        <f t="shared" si="247"/>
        <v>0</v>
      </c>
      <c r="AM169" s="1322">
        <f t="shared" si="247"/>
        <v>0</v>
      </c>
      <c r="AN169" s="1322">
        <f t="shared" si="247"/>
        <v>0</v>
      </c>
      <c r="AO169" s="1322">
        <f t="shared" si="247"/>
        <v>0</v>
      </c>
      <c r="AP169" s="1322">
        <f t="shared" si="247"/>
        <v>0</v>
      </c>
      <c r="AQ169" s="1322">
        <f t="shared" si="247"/>
        <v>0</v>
      </c>
      <c r="AR169" s="1322">
        <f t="shared" si="247"/>
        <v>0</v>
      </c>
      <c r="AS169" s="1322">
        <f t="shared" si="247"/>
        <v>0</v>
      </c>
      <c r="AT169" s="1322">
        <f t="shared" si="247"/>
        <v>0</v>
      </c>
      <c r="AU169" s="1322">
        <f t="shared" si="247"/>
        <v>0</v>
      </c>
      <c r="AV169" s="1322">
        <f t="shared" si="229"/>
        <v>0</v>
      </c>
      <c r="AW169" s="1322"/>
      <c r="AX169" s="1322"/>
      <c r="AY169" s="1322"/>
      <c r="AZ169" s="1322"/>
      <c r="BA169" s="1322"/>
      <c r="BB169" s="1322"/>
      <c r="BC169" s="1322"/>
      <c r="BD169" s="1322"/>
      <c r="BE169" s="1322"/>
      <c r="BF169" s="1322"/>
      <c r="BG169" s="1322"/>
      <c r="BH169" s="1322"/>
      <c r="BI169" s="1322"/>
      <c r="BJ169" s="1322"/>
      <c r="BK169" s="1322"/>
      <c r="BL169" s="1322"/>
      <c r="BM169" s="1322"/>
      <c r="BN169" s="1322"/>
      <c r="BO169" s="1322"/>
      <c r="BP169" s="1322"/>
      <c r="BQ169" s="1322"/>
    </row>
    <row r="170" spans="1:69" s="1323" customFormat="1" ht="12.75" x14ac:dyDescent="0.2">
      <c r="A170" s="1282" t="s">
        <v>821</v>
      </c>
      <c r="B170" s="219" t="s">
        <v>363</v>
      </c>
      <c r="C170" s="1321">
        <f>'I4 BO ASSETS'!I28</f>
        <v>0</v>
      </c>
      <c r="D170" s="1322">
        <f t="shared" si="222"/>
        <v>0</v>
      </c>
      <c r="E170" s="1322">
        <f t="shared" si="222"/>
        <v>0</v>
      </c>
      <c r="F170" s="1322">
        <f t="shared" si="225"/>
        <v>0</v>
      </c>
      <c r="G170" s="1322">
        <f t="shared" ref="G170:Z170" si="248">$D170*G603</f>
        <v>0</v>
      </c>
      <c r="H170" s="1322">
        <f t="shared" si="248"/>
        <v>0</v>
      </c>
      <c r="I170" s="1322">
        <f t="shared" si="248"/>
        <v>0</v>
      </c>
      <c r="J170" s="1322">
        <f t="shared" si="248"/>
        <v>0</v>
      </c>
      <c r="K170" s="1322">
        <f t="shared" si="248"/>
        <v>0</v>
      </c>
      <c r="L170" s="1322">
        <f t="shared" si="248"/>
        <v>0</v>
      </c>
      <c r="M170" s="1322">
        <f t="shared" si="248"/>
        <v>0</v>
      </c>
      <c r="N170" s="1322">
        <f t="shared" si="248"/>
        <v>0</v>
      </c>
      <c r="O170" s="1322">
        <f t="shared" si="248"/>
        <v>0</v>
      </c>
      <c r="P170" s="1322">
        <f t="shared" si="248"/>
        <v>0</v>
      </c>
      <c r="Q170" s="1322">
        <f t="shared" si="248"/>
        <v>0</v>
      </c>
      <c r="R170" s="1322">
        <f t="shared" si="248"/>
        <v>0</v>
      </c>
      <c r="S170" s="1322">
        <f t="shared" si="248"/>
        <v>0</v>
      </c>
      <c r="T170" s="1322">
        <f t="shared" si="248"/>
        <v>0</v>
      </c>
      <c r="U170" s="1322">
        <f t="shared" si="248"/>
        <v>0</v>
      </c>
      <c r="V170" s="1322">
        <f t="shared" si="248"/>
        <v>0</v>
      </c>
      <c r="W170" s="1322">
        <f t="shared" si="248"/>
        <v>0</v>
      </c>
      <c r="X170" s="1322">
        <f t="shared" si="248"/>
        <v>0</v>
      </c>
      <c r="Y170" s="1322">
        <f t="shared" si="248"/>
        <v>0</v>
      </c>
      <c r="Z170" s="1322">
        <f t="shared" si="248"/>
        <v>0</v>
      </c>
      <c r="AA170" s="1322">
        <f t="shared" si="227"/>
        <v>0</v>
      </c>
      <c r="AB170" s="1322">
        <f t="shared" ref="AB170:AU170" si="249">$E170*AB603</f>
        <v>0</v>
      </c>
      <c r="AC170" s="1322">
        <f t="shared" si="249"/>
        <v>0</v>
      </c>
      <c r="AD170" s="1322">
        <f t="shared" si="249"/>
        <v>0</v>
      </c>
      <c r="AE170" s="1322">
        <f t="shared" si="249"/>
        <v>0</v>
      </c>
      <c r="AF170" s="1322">
        <f t="shared" si="249"/>
        <v>0</v>
      </c>
      <c r="AG170" s="1322">
        <f t="shared" si="249"/>
        <v>0</v>
      </c>
      <c r="AH170" s="1322">
        <f t="shared" si="249"/>
        <v>0</v>
      </c>
      <c r="AI170" s="1322">
        <f t="shared" si="249"/>
        <v>0</v>
      </c>
      <c r="AJ170" s="1322">
        <f t="shared" si="249"/>
        <v>0</v>
      </c>
      <c r="AK170" s="1322">
        <f t="shared" si="249"/>
        <v>0</v>
      </c>
      <c r="AL170" s="1322">
        <f t="shared" si="249"/>
        <v>0</v>
      </c>
      <c r="AM170" s="1322">
        <f t="shared" si="249"/>
        <v>0</v>
      </c>
      <c r="AN170" s="1322">
        <f t="shared" si="249"/>
        <v>0</v>
      </c>
      <c r="AO170" s="1322">
        <f t="shared" si="249"/>
        <v>0</v>
      </c>
      <c r="AP170" s="1322">
        <f t="shared" si="249"/>
        <v>0</v>
      </c>
      <c r="AQ170" s="1322">
        <f t="shared" si="249"/>
        <v>0</v>
      </c>
      <c r="AR170" s="1322">
        <f t="shared" si="249"/>
        <v>0</v>
      </c>
      <c r="AS170" s="1322">
        <f t="shared" si="249"/>
        <v>0</v>
      </c>
      <c r="AT170" s="1322">
        <f t="shared" si="249"/>
        <v>0</v>
      </c>
      <c r="AU170" s="1322">
        <f t="shared" si="249"/>
        <v>0</v>
      </c>
      <c r="AV170" s="1322">
        <f t="shared" si="229"/>
        <v>0</v>
      </c>
      <c r="AW170" s="1322"/>
      <c r="AX170" s="1322"/>
      <c r="AY170" s="1322"/>
      <c r="AZ170" s="1322"/>
      <c r="BA170" s="1322"/>
      <c r="BB170" s="1322"/>
      <c r="BC170" s="1322"/>
      <c r="BD170" s="1322"/>
      <c r="BE170" s="1322"/>
      <c r="BF170" s="1322"/>
      <c r="BG170" s="1322"/>
      <c r="BH170" s="1322"/>
      <c r="BI170" s="1322"/>
      <c r="BJ170" s="1322"/>
      <c r="BK170" s="1322"/>
      <c r="BL170" s="1322"/>
      <c r="BM170" s="1322"/>
      <c r="BN170" s="1322"/>
      <c r="BO170" s="1322"/>
      <c r="BP170" s="1322"/>
      <c r="BQ170" s="1322"/>
    </row>
    <row r="171" spans="1:69" s="1323" customFormat="1" ht="12.75" x14ac:dyDescent="0.2">
      <c r="A171" s="1282" t="s">
        <v>822</v>
      </c>
      <c r="B171" s="219" t="s">
        <v>364</v>
      </c>
      <c r="C171" s="1321">
        <f>'I4 BO ASSETS'!I29</f>
        <v>0</v>
      </c>
      <c r="D171" s="1322">
        <f t="shared" si="222"/>
        <v>0</v>
      </c>
      <c r="E171" s="1322">
        <f t="shared" si="222"/>
        <v>0</v>
      </c>
      <c r="F171" s="1322">
        <f t="shared" si="225"/>
        <v>0</v>
      </c>
      <c r="G171" s="1322">
        <f t="shared" ref="G171:Z171" si="250">$D171*G604</f>
        <v>0</v>
      </c>
      <c r="H171" s="1322">
        <f t="shared" si="250"/>
        <v>0</v>
      </c>
      <c r="I171" s="1322">
        <f t="shared" si="250"/>
        <v>0</v>
      </c>
      <c r="J171" s="1322">
        <f t="shared" si="250"/>
        <v>0</v>
      </c>
      <c r="K171" s="1322">
        <f t="shared" si="250"/>
        <v>0</v>
      </c>
      <c r="L171" s="1322">
        <f t="shared" si="250"/>
        <v>0</v>
      </c>
      <c r="M171" s="1322">
        <f t="shared" si="250"/>
        <v>0</v>
      </c>
      <c r="N171" s="1322">
        <f t="shared" si="250"/>
        <v>0</v>
      </c>
      <c r="O171" s="1322">
        <f t="shared" si="250"/>
        <v>0</v>
      </c>
      <c r="P171" s="1322">
        <f t="shared" si="250"/>
        <v>0</v>
      </c>
      <c r="Q171" s="1322">
        <f t="shared" si="250"/>
        <v>0</v>
      </c>
      <c r="R171" s="1322">
        <f t="shared" si="250"/>
        <v>0</v>
      </c>
      <c r="S171" s="1322">
        <f t="shared" si="250"/>
        <v>0</v>
      </c>
      <c r="T171" s="1322">
        <f t="shared" si="250"/>
        <v>0</v>
      </c>
      <c r="U171" s="1322">
        <f t="shared" si="250"/>
        <v>0</v>
      </c>
      <c r="V171" s="1322">
        <f t="shared" si="250"/>
        <v>0</v>
      </c>
      <c r="W171" s="1322">
        <f t="shared" si="250"/>
        <v>0</v>
      </c>
      <c r="X171" s="1322">
        <f t="shared" si="250"/>
        <v>0</v>
      </c>
      <c r="Y171" s="1322">
        <f t="shared" si="250"/>
        <v>0</v>
      </c>
      <c r="Z171" s="1322">
        <f t="shared" si="250"/>
        <v>0</v>
      </c>
      <c r="AA171" s="1322">
        <f t="shared" si="227"/>
        <v>0</v>
      </c>
      <c r="AB171" s="1322">
        <f t="shared" ref="AB171:AU171" si="251">$E171*AB604</f>
        <v>0</v>
      </c>
      <c r="AC171" s="1322">
        <f t="shared" si="251"/>
        <v>0</v>
      </c>
      <c r="AD171" s="1322">
        <f t="shared" si="251"/>
        <v>0</v>
      </c>
      <c r="AE171" s="1322">
        <f t="shared" si="251"/>
        <v>0</v>
      </c>
      <c r="AF171" s="1322">
        <f t="shared" si="251"/>
        <v>0</v>
      </c>
      <c r="AG171" s="1322">
        <f t="shared" si="251"/>
        <v>0</v>
      </c>
      <c r="AH171" s="1322">
        <f t="shared" si="251"/>
        <v>0</v>
      </c>
      <c r="AI171" s="1322">
        <f t="shared" si="251"/>
        <v>0</v>
      </c>
      <c r="AJ171" s="1322">
        <f t="shared" si="251"/>
        <v>0</v>
      </c>
      <c r="AK171" s="1322">
        <f t="shared" si="251"/>
        <v>0</v>
      </c>
      <c r="AL171" s="1322">
        <f t="shared" si="251"/>
        <v>0</v>
      </c>
      <c r="AM171" s="1322">
        <f t="shared" si="251"/>
        <v>0</v>
      </c>
      <c r="AN171" s="1322">
        <f t="shared" si="251"/>
        <v>0</v>
      </c>
      <c r="AO171" s="1322">
        <f t="shared" si="251"/>
        <v>0</v>
      </c>
      <c r="AP171" s="1322">
        <f t="shared" si="251"/>
        <v>0</v>
      </c>
      <c r="AQ171" s="1322">
        <f t="shared" si="251"/>
        <v>0</v>
      </c>
      <c r="AR171" s="1322">
        <f t="shared" si="251"/>
        <v>0</v>
      </c>
      <c r="AS171" s="1322">
        <f t="shared" si="251"/>
        <v>0</v>
      </c>
      <c r="AT171" s="1322">
        <f t="shared" si="251"/>
        <v>0</v>
      </c>
      <c r="AU171" s="1322">
        <f t="shared" si="251"/>
        <v>0</v>
      </c>
      <c r="AV171" s="1322">
        <f t="shared" si="229"/>
        <v>0</v>
      </c>
      <c r="AW171" s="1322"/>
      <c r="AX171" s="1322"/>
      <c r="AY171" s="1322"/>
      <c r="AZ171" s="1322"/>
      <c r="BA171" s="1322"/>
      <c r="BB171" s="1322"/>
      <c r="BC171" s="1322"/>
      <c r="BD171" s="1322"/>
      <c r="BE171" s="1322"/>
      <c r="BF171" s="1322"/>
      <c r="BG171" s="1322"/>
      <c r="BH171" s="1322"/>
      <c r="BI171" s="1322"/>
      <c r="BJ171" s="1322"/>
      <c r="BK171" s="1322"/>
      <c r="BL171" s="1322"/>
      <c r="BM171" s="1322"/>
      <c r="BN171" s="1322"/>
      <c r="BO171" s="1322"/>
      <c r="BP171" s="1322"/>
      <c r="BQ171" s="1322"/>
    </row>
    <row r="172" spans="1:69" s="1323" customFormat="1" ht="25.5" x14ac:dyDescent="0.2">
      <c r="A172" s="1282">
        <v>1815</v>
      </c>
      <c r="B172" s="219" t="s">
        <v>86</v>
      </c>
      <c r="C172" s="1321">
        <f>'I4 BO ASSETS'!I30</f>
        <v>-1887027.5871717171</v>
      </c>
      <c r="D172" s="1322">
        <f t="shared" si="222"/>
        <v>-1887027.5871717171</v>
      </c>
      <c r="E172" s="1322">
        <f t="shared" si="222"/>
        <v>0</v>
      </c>
      <c r="F172" s="1322">
        <f t="shared" si="225"/>
        <v>-1887027.5871717171</v>
      </c>
      <c r="G172" s="1322">
        <f t="shared" ref="G172:Z172" si="252">$D172*G605</f>
        <v>-595852.2709552634</v>
      </c>
      <c r="H172" s="1322">
        <f t="shared" si="252"/>
        <v>-508475.25541437289</v>
      </c>
      <c r="I172" s="1322">
        <f t="shared" si="252"/>
        <v>-604903.20195998764</v>
      </c>
      <c r="J172" s="1322">
        <f t="shared" si="252"/>
        <v>0</v>
      </c>
      <c r="K172" s="1322">
        <f t="shared" si="252"/>
        <v>0</v>
      </c>
      <c r="L172" s="1322">
        <f t="shared" si="252"/>
        <v>-172222.16977494335</v>
      </c>
      <c r="M172" s="1322">
        <f t="shared" si="252"/>
        <v>-4060.1391207135689</v>
      </c>
      <c r="N172" s="1322">
        <f t="shared" si="252"/>
        <v>0</v>
      </c>
      <c r="O172" s="1322">
        <f t="shared" si="252"/>
        <v>-1514.549946436309</v>
      </c>
      <c r="P172" s="1322">
        <f t="shared" si="252"/>
        <v>0</v>
      </c>
      <c r="Q172" s="1322">
        <f t="shared" si="252"/>
        <v>0</v>
      </c>
      <c r="R172" s="1322">
        <f t="shared" si="252"/>
        <v>0</v>
      </c>
      <c r="S172" s="1322">
        <f t="shared" si="252"/>
        <v>0</v>
      </c>
      <c r="T172" s="1322">
        <f t="shared" si="252"/>
        <v>0</v>
      </c>
      <c r="U172" s="1322">
        <f t="shared" si="252"/>
        <v>0</v>
      </c>
      <c r="V172" s="1322">
        <f t="shared" si="252"/>
        <v>0</v>
      </c>
      <c r="W172" s="1322">
        <f t="shared" si="252"/>
        <v>0</v>
      </c>
      <c r="X172" s="1322">
        <f t="shared" si="252"/>
        <v>0</v>
      </c>
      <c r="Y172" s="1322">
        <f t="shared" si="252"/>
        <v>0</v>
      </c>
      <c r="Z172" s="1322">
        <f t="shared" si="252"/>
        <v>0</v>
      </c>
      <c r="AA172" s="1322">
        <f t="shared" si="227"/>
        <v>-1887027.5871717171</v>
      </c>
      <c r="AB172" s="1322">
        <f t="shared" ref="AB172:AU172" si="253">$E172*AB605</f>
        <v>0</v>
      </c>
      <c r="AC172" s="1322">
        <f t="shared" si="253"/>
        <v>0</v>
      </c>
      <c r="AD172" s="1322">
        <f t="shared" si="253"/>
        <v>0</v>
      </c>
      <c r="AE172" s="1322">
        <f t="shared" si="253"/>
        <v>0</v>
      </c>
      <c r="AF172" s="1322">
        <f t="shared" si="253"/>
        <v>0</v>
      </c>
      <c r="AG172" s="1322">
        <f t="shared" si="253"/>
        <v>0</v>
      </c>
      <c r="AH172" s="1322">
        <f t="shared" si="253"/>
        <v>0</v>
      </c>
      <c r="AI172" s="1322">
        <f t="shared" si="253"/>
        <v>0</v>
      </c>
      <c r="AJ172" s="1322">
        <f t="shared" si="253"/>
        <v>0</v>
      </c>
      <c r="AK172" s="1322">
        <f t="shared" si="253"/>
        <v>0</v>
      </c>
      <c r="AL172" s="1322">
        <f t="shared" si="253"/>
        <v>0</v>
      </c>
      <c r="AM172" s="1322">
        <f t="shared" si="253"/>
        <v>0</v>
      </c>
      <c r="AN172" s="1322">
        <f t="shared" si="253"/>
        <v>0</v>
      </c>
      <c r="AO172" s="1322">
        <f t="shared" si="253"/>
        <v>0</v>
      </c>
      <c r="AP172" s="1322">
        <f t="shared" si="253"/>
        <v>0</v>
      </c>
      <c r="AQ172" s="1322">
        <f t="shared" si="253"/>
        <v>0</v>
      </c>
      <c r="AR172" s="1322">
        <f t="shared" si="253"/>
        <v>0</v>
      </c>
      <c r="AS172" s="1322">
        <f t="shared" si="253"/>
        <v>0</v>
      </c>
      <c r="AT172" s="1322">
        <f t="shared" si="253"/>
        <v>0</v>
      </c>
      <c r="AU172" s="1322">
        <f t="shared" si="253"/>
        <v>0</v>
      </c>
      <c r="AV172" s="1322">
        <f t="shared" si="229"/>
        <v>0</v>
      </c>
      <c r="AW172" s="1322"/>
      <c r="AX172" s="1322"/>
      <c r="AY172" s="1322"/>
      <c r="AZ172" s="1322"/>
      <c r="BA172" s="1322"/>
      <c r="BB172" s="1322"/>
      <c r="BC172" s="1322"/>
      <c r="BD172" s="1322"/>
      <c r="BE172" s="1322"/>
      <c r="BF172" s="1322"/>
      <c r="BG172" s="1322"/>
      <c r="BH172" s="1322"/>
      <c r="BI172" s="1322"/>
      <c r="BJ172" s="1322"/>
      <c r="BK172" s="1322"/>
      <c r="BL172" s="1322"/>
      <c r="BM172" s="1322"/>
      <c r="BN172" s="1322"/>
      <c r="BO172" s="1322"/>
      <c r="BP172" s="1322"/>
      <c r="BQ172" s="1322"/>
    </row>
    <row r="173" spans="1:69" s="1323" customFormat="1" ht="25.5" x14ac:dyDescent="0.2">
      <c r="A173" s="1282">
        <v>1820</v>
      </c>
      <c r="B173" s="219" t="s">
        <v>87</v>
      </c>
      <c r="C173" s="1321">
        <f>'I4 BO ASSETS'!I31</f>
        <v>0</v>
      </c>
      <c r="D173" s="1322">
        <f t="shared" si="222"/>
        <v>0</v>
      </c>
      <c r="E173" s="1322">
        <f t="shared" si="222"/>
        <v>0</v>
      </c>
      <c r="F173" s="1322">
        <f t="shared" si="225"/>
        <v>0</v>
      </c>
      <c r="G173" s="1322">
        <f t="shared" ref="G173:Z173" si="254">$D173*G606</f>
        <v>0</v>
      </c>
      <c r="H173" s="1322">
        <f t="shared" si="254"/>
        <v>0</v>
      </c>
      <c r="I173" s="1322">
        <f t="shared" si="254"/>
        <v>0</v>
      </c>
      <c r="J173" s="1322">
        <f t="shared" si="254"/>
        <v>0</v>
      </c>
      <c r="K173" s="1322">
        <f t="shared" si="254"/>
        <v>0</v>
      </c>
      <c r="L173" s="1322">
        <f t="shared" si="254"/>
        <v>0</v>
      </c>
      <c r="M173" s="1322">
        <f t="shared" si="254"/>
        <v>0</v>
      </c>
      <c r="N173" s="1322">
        <f t="shared" si="254"/>
        <v>0</v>
      </c>
      <c r="O173" s="1322">
        <f t="shared" si="254"/>
        <v>0</v>
      </c>
      <c r="P173" s="1322">
        <f t="shared" si="254"/>
        <v>0</v>
      </c>
      <c r="Q173" s="1322">
        <f t="shared" si="254"/>
        <v>0</v>
      </c>
      <c r="R173" s="1322">
        <f t="shared" si="254"/>
        <v>0</v>
      </c>
      <c r="S173" s="1322">
        <f t="shared" si="254"/>
        <v>0</v>
      </c>
      <c r="T173" s="1322">
        <f t="shared" si="254"/>
        <v>0</v>
      </c>
      <c r="U173" s="1322">
        <f t="shared" si="254"/>
        <v>0</v>
      </c>
      <c r="V173" s="1322">
        <f t="shared" si="254"/>
        <v>0</v>
      </c>
      <c r="W173" s="1322">
        <f t="shared" si="254"/>
        <v>0</v>
      </c>
      <c r="X173" s="1322">
        <f t="shared" si="254"/>
        <v>0</v>
      </c>
      <c r="Y173" s="1322">
        <f t="shared" si="254"/>
        <v>0</v>
      </c>
      <c r="Z173" s="1322">
        <f t="shared" si="254"/>
        <v>0</v>
      </c>
      <c r="AA173" s="1322">
        <f t="shared" si="227"/>
        <v>0</v>
      </c>
      <c r="AB173" s="1322">
        <f t="shared" ref="AB173:AU173" si="255">$E173*AB606</f>
        <v>0</v>
      </c>
      <c r="AC173" s="1322">
        <f t="shared" si="255"/>
        <v>0</v>
      </c>
      <c r="AD173" s="1322">
        <f t="shared" si="255"/>
        <v>0</v>
      </c>
      <c r="AE173" s="1322">
        <f t="shared" si="255"/>
        <v>0</v>
      </c>
      <c r="AF173" s="1322">
        <f t="shared" si="255"/>
        <v>0</v>
      </c>
      <c r="AG173" s="1322">
        <f t="shared" si="255"/>
        <v>0</v>
      </c>
      <c r="AH173" s="1322">
        <f t="shared" si="255"/>
        <v>0</v>
      </c>
      <c r="AI173" s="1322">
        <f t="shared" si="255"/>
        <v>0</v>
      </c>
      <c r="AJ173" s="1322">
        <f t="shared" si="255"/>
        <v>0</v>
      </c>
      <c r="AK173" s="1322">
        <f t="shared" si="255"/>
        <v>0</v>
      </c>
      <c r="AL173" s="1322">
        <f t="shared" si="255"/>
        <v>0</v>
      </c>
      <c r="AM173" s="1322">
        <f t="shared" si="255"/>
        <v>0</v>
      </c>
      <c r="AN173" s="1322">
        <f t="shared" si="255"/>
        <v>0</v>
      </c>
      <c r="AO173" s="1322">
        <f t="shared" si="255"/>
        <v>0</v>
      </c>
      <c r="AP173" s="1322">
        <f t="shared" si="255"/>
        <v>0</v>
      </c>
      <c r="AQ173" s="1322">
        <f t="shared" si="255"/>
        <v>0</v>
      </c>
      <c r="AR173" s="1322">
        <f t="shared" si="255"/>
        <v>0</v>
      </c>
      <c r="AS173" s="1322">
        <f t="shared" si="255"/>
        <v>0</v>
      </c>
      <c r="AT173" s="1322">
        <f t="shared" si="255"/>
        <v>0</v>
      </c>
      <c r="AU173" s="1322">
        <f t="shared" si="255"/>
        <v>0</v>
      </c>
      <c r="AV173" s="1322">
        <f t="shared" si="229"/>
        <v>0</v>
      </c>
      <c r="AW173" s="1322"/>
      <c r="AX173" s="1322"/>
      <c r="AY173" s="1322"/>
      <c r="AZ173" s="1322"/>
      <c r="BA173" s="1322"/>
      <c r="BB173" s="1322"/>
      <c r="BC173" s="1322"/>
      <c r="BD173" s="1322"/>
      <c r="BE173" s="1322"/>
      <c r="BF173" s="1322"/>
      <c r="BG173" s="1322"/>
      <c r="BH173" s="1322"/>
      <c r="BI173" s="1322"/>
      <c r="BJ173" s="1322"/>
      <c r="BK173" s="1322"/>
      <c r="BL173" s="1322"/>
      <c r="BM173" s="1322"/>
      <c r="BN173" s="1322"/>
      <c r="BO173" s="1322"/>
      <c r="BP173" s="1322"/>
      <c r="BQ173" s="1322"/>
    </row>
    <row r="174" spans="1:69" s="1323" customFormat="1" ht="25.5" x14ac:dyDescent="0.2">
      <c r="A174" s="1282" t="s">
        <v>490</v>
      </c>
      <c r="B174" s="219" t="s">
        <v>1275</v>
      </c>
      <c r="C174" s="1321">
        <f>'I4 BO ASSETS'!I32</f>
        <v>0</v>
      </c>
      <c r="D174" s="1322">
        <f t="shared" si="222"/>
        <v>0</v>
      </c>
      <c r="E174" s="1322">
        <f t="shared" si="222"/>
        <v>0</v>
      </c>
      <c r="F174" s="1322">
        <f>D174+E174</f>
        <v>0</v>
      </c>
      <c r="G174" s="1322">
        <f t="shared" ref="G174:Z174" si="256">$D174*G607</f>
        <v>0</v>
      </c>
      <c r="H174" s="1322">
        <f t="shared" si="256"/>
        <v>0</v>
      </c>
      <c r="I174" s="1322">
        <f t="shared" si="256"/>
        <v>0</v>
      </c>
      <c r="J174" s="1322">
        <f t="shared" si="256"/>
        <v>0</v>
      </c>
      <c r="K174" s="1322">
        <f t="shared" si="256"/>
        <v>0</v>
      </c>
      <c r="L174" s="1322">
        <f t="shared" si="256"/>
        <v>0</v>
      </c>
      <c r="M174" s="1322">
        <f t="shared" si="256"/>
        <v>0</v>
      </c>
      <c r="N174" s="1322">
        <f t="shared" si="256"/>
        <v>0</v>
      </c>
      <c r="O174" s="1322">
        <f t="shared" si="256"/>
        <v>0</v>
      </c>
      <c r="P174" s="1322">
        <f t="shared" si="256"/>
        <v>0</v>
      </c>
      <c r="Q174" s="1322">
        <f t="shared" si="256"/>
        <v>0</v>
      </c>
      <c r="R174" s="1322">
        <f t="shared" si="256"/>
        <v>0</v>
      </c>
      <c r="S174" s="1322">
        <f t="shared" si="256"/>
        <v>0</v>
      </c>
      <c r="T174" s="1322">
        <f t="shared" si="256"/>
        <v>0</v>
      </c>
      <c r="U174" s="1322">
        <f t="shared" si="256"/>
        <v>0</v>
      </c>
      <c r="V174" s="1322">
        <f t="shared" si="256"/>
        <v>0</v>
      </c>
      <c r="W174" s="1322">
        <f t="shared" si="256"/>
        <v>0</v>
      </c>
      <c r="X174" s="1322">
        <f t="shared" si="256"/>
        <v>0</v>
      </c>
      <c r="Y174" s="1322">
        <f t="shared" si="256"/>
        <v>0</v>
      </c>
      <c r="Z174" s="1322">
        <f t="shared" si="256"/>
        <v>0</v>
      </c>
      <c r="AA174" s="1322">
        <f>SUM(G174:Z174)</f>
        <v>0</v>
      </c>
      <c r="AB174" s="1322">
        <f t="shared" ref="AB174:AU174" si="257">$E174*AB607</f>
        <v>0</v>
      </c>
      <c r="AC174" s="1322">
        <f t="shared" si="257"/>
        <v>0</v>
      </c>
      <c r="AD174" s="1322">
        <f t="shared" si="257"/>
        <v>0</v>
      </c>
      <c r="AE174" s="1322">
        <f t="shared" si="257"/>
        <v>0</v>
      </c>
      <c r="AF174" s="1322">
        <f t="shared" si="257"/>
        <v>0</v>
      </c>
      <c r="AG174" s="1322">
        <f t="shared" si="257"/>
        <v>0</v>
      </c>
      <c r="AH174" s="1322">
        <f t="shared" si="257"/>
        <v>0</v>
      </c>
      <c r="AI174" s="1322">
        <f t="shared" si="257"/>
        <v>0</v>
      </c>
      <c r="AJ174" s="1322">
        <f t="shared" si="257"/>
        <v>0</v>
      </c>
      <c r="AK174" s="1322">
        <f t="shared" si="257"/>
        <v>0</v>
      </c>
      <c r="AL174" s="1322">
        <f t="shared" si="257"/>
        <v>0</v>
      </c>
      <c r="AM174" s="1322">
        <f t="shared" si="257"/>
        <v>0</v>
      </c>
      <c r="AN174" s="1322">
        <f t="shared" si="257"/>
        <v>0</v>
      </c>
      <c r="AO174" s="1322">
        <f t="shared" si="257"/>
        <v>0</v>
      </c>
      <c r="AP174" s="1322">
        <f t="shared" si="257"/>
        <v>0</v>
      </c>
      <c r="AQ174" s="1322">
        <f t="shared" si="257"/>
        <v>0</v>
      </c>
      <c r="AR174" s="1322">
        <f t="shared" si="257"/>
        <v>0</v>
      </c>
      <c r="AS174" s="1322">
        <f t="shared" si="257"/>
        <v>0</v>
      </c>
      <c r="AT174" s="1322">
        <f t="shared" si="257"/>
        <v>0</v>
      </c>
      <c r="AU174" s="1322">
        <f t="shared" si="257"/>
        <v>0</v>
      </c>
      <c r="AV174" s="1322">
        <f>SUM(AB174:AU174)</f>
        <v>0</v>
      </c>
      <c r="AW174" s="1322"/>
      <c r="AX174" s="1322"/>
      <c r="AY174" s="1322"/>
      <c r="AZ174" s="1322"/>
      <c r="BA174" s="1322"/>
      <c r="BB174" s="1322"/>
      <c r="BC174" s="1322"/>
      <c r="BD174" s="1322"/>
      <c r="BE174" s="1322"/>
      <c r="BF174" s="1322"/>
      <c r="BG174" s="1322"/>
      <c r="BH174" s="1322"/>
      <c r="BI174" s="1322"/>
      <c r="BJ174" s="1322"/>
      <c r="BK174" s="1322"/>
      <c r="BL174" s="1322"/>
      <c r="BM174" s="1322"/>
      <c r="BN174" s="1322"/>
      <c r="BO174" s="1322"/>
      <c r="BP174" s="1322"/>
      <c r="BQ174" s="1322"/>
    </row>
    <row r="175" spans="1:69" s="1323" customFormat="1" ht="25.5" x14ac:dyDescent="0.2">
      <c r="A175" s="1282" t="s">
        <v>491</v>
      </c>
      <c r="B175" s="219" t="s">
        <v>1277</v>
      </c>
      <c r="C175" s="1321">
        <f>'I4 BO ASSETS'!I33</f>
        <v>0</v>
      </c>
      <c r="D175" s="1322">
        <f t="shared" si="222"/>
        <v>0</v>
      </c>
      <c r="E175" s="1322">
        <f t="shared" si="222"/>
        <v>0</v>
      </c>
      <c r="F175" s="1322">
        <f>D175+E175</f>
        <v>0</v>
      </c>
      <c r="G175" s="1322">
        <f t="shared" ref="G175:Z175" si="258">$D175*G608</f>
        <v>0</v>
      </c>
      <c r="H175" s="1322">
        <f t="shared" si="258"/>
        <v>0</v>
      </c>
      <c r="I175" s="1322">
        <f t="shared" si="258"/>
        <v>0</v>
      </c>
      <c r="J175" s="1322">
        <f t="shared" si="258"/>
        <v>0</v>
      </c>
      <c r="K175" s="1322">
        <f t="shared" si="258"/>
        <v>0</v>
      </c>
      <c r="L175" s="1322">
        <f t="shared" si="258"/>
        <v>0</v>
      </c>
      <c r="M175" s="1322">
        <f t="shared" si="258"/>
        <v>0</v>
      </c>
      <c r="N175" s="1322">
        <f t="shared" si="258"/>
        <v>0</v>
      </c>
      <c r="O175" s="1322">
        <f t="shared" si="258"/>
        <v>0</v>
      </c>
      <c r="P175" s="1322">
        <f t="shared" si="258"/>
        <v>0</v>
      </c>
      <c r="Q175" s="1322">
        <f t="shared" si="258"/>
        <v>0</v>
      </c>
      <c r="R175" s="1322">
        <f t="shared" si="258"/>
        <v>0</v>
      </c>
      <c r="S175" s="1322">
        <f t="shared" si="258"/>
        <v>0</v>
      </c>
      <c r="T175" s="1322">
        <f t="shared" si="258"/>
        <v>0</v>
      </c>
      <c r="U175" s="1322">
        <f t="shared" si="258"/>
        <v>0</v>
      </c>
      <c r="V175" s="1322">
        <f t="shared" si="258"/>
        <v>0</v>
      </c>
      <c r="W175" s="1322">
        <f t="shared" si="258"/>
        <v>0</v>
      </c>
      <c r="X175" s="1322">
        <f t="shared" si="258"/>
        <v>0</v>
      </c>
      <c r="Y175" s="1322">
        <f t="shared" si="258"/>
        <v>0</v>
      </c>
      <c r="Z175" s="1322">
        <f t="shared" si="258"/>
        <v>0</v>
      </c>
      <c r="AA175" s="1322">
        <f>SUM(G175:Z175)</f>
        <v>0</v>
      </c>
      <c r="AB175" s="1322">
        <f t="shared" ref="AB175:AU175" si="259">$E175*AB608</f>
        <v>0</v>
      </c>
      <c r="AC175" s="1322">
        <f t="shared" si="259"/>
        <v>0</v>
      </c>
      <c r="AD175" s="1322">
        <f t="shared" si="259"/>
        <v>0</v>
      </c>
      <c r="AE175" s="1322">
        <f t="shared" si="259"/>
        <v>0</v>
      </c>
      <c r="AF175" s="1322">
        <f t="shared" si="259"/>
        <v>0</v>
      </c>
      <c r="AG175" s="1322">
        <f t="shared" si="259"/>
        <v>0</v>
      </c>
      <c r="AH175" s="1322">
        <f t="shared" si="259"/>
        <v>0</v>
      </c>
      <c r="AI175" s="1322">
        <f t="shared" si="259"/>
        <v>0</v>
      </c>
      <c r="AJ175" s="1322">
        <f t="shared" si="259"/>
        <v>0</v>
      </c>
      <c r="AK175" s="1322">
        <f t="shared" si="259"/>
        <v>0</v>
      </c>
      <c r="AL175" s="1322">
        <f t="shared" si="259"/>
        <v>0</v>
      </c>
      <c r="AM175" s="1322">
        <f t="shared" si="259"/>
        <v>0</v>
      </c>
      <c r="AN175" s="1322">
        <f t="shared" si="259"/>
        <v>0</v>
      </c>
      <c r="AO175" s="1322">
        <f t="shared" si="259"/>
        <v>0</v>
      </c>
      <c r="AP175" s="1322">
        <f t="shared" si="259"/>
        <v>0</v>
      </c>
      <c r="AQ175" s="1322">
        <f t="shared" si="259"/>
        <v>0</v>
      </c>
      <c r="AR175" s="1322">
        <f t="shared" si="259"/>
        <v>0</v>
      </c>
      <c r="AS175" s="1322">
        <f t="shared" si="259"/>
        <v>0</v>
      </c>
      <c r="AT175" s="1322">
        <f t="shared" si="259"/>
        <v>0</v>
      </c>
      <c r="AU175" s="1322">
        <f t="shared" si="259"/>
        <v>0</v>
      </c>
      <c r="AV175" s="1322">
        <f>SUM(AB175:AU175)</f>
        <v>0</v>
      </c>
      <c r="AW175" s="1322"/>
      <c r="AX175" s="1322"/>
      <c r="AY175" s="1322"/>
      <c r="AZ175" s="1322"/>
      <c r="BA175" s="1322"/>
      <c r="BB175" s="1322"/>
      <c r="BC175" s="1322"/>
      <c r="BD175" s="1322"/>
      <c r="BE175" s="1322"/>
      <c r="BF175" s="1322"/>
      <c r="BG175" s="1322"/>
      <c r="BH175" s="1322"/>
      <c r="BI175" s="1322"/>
      <c r="BJ175" s="1322"/>
      <c r="BK175" s="1322"/>
      <c r="BL175" s="1322"/>
      <c r="BM175" s="1322"/>
      <c r="BN175" s="1322"/>
      <c r="BO175" s="1322"/>
      <c r="BP175" s="1322"/>
      <c r="BQ175" s="1322"/>
    </row>
    <row r="176" spans="1:69" s="1323" customFormat="1" ht="25.5" x14ac:dyDescent="0.2">
      <c r="A176" s="1282" t="s">
        <v>1267</v>
      </c>
      <c r="B176" s="219" t="s">
        <v>1268</v>
      </c>
      <c r="C176" s="1321">
        <f>'I4 BO ASSETS'!I34</f>
        <v>0</v>
      </c>
      <c r="D176" s="1322">
        <f t="shared" si="222"/>
        <v>0</v>
      </c>
      <c r="E176" s="1322">
        <f t="shared" si="222"/>
        <v>0</v>
      </c>
      <c r="F176" s="1322">
        <f>D176+E176</f>
        <v>0</v>
      </c>
      <c r="G176" s="1322">
        <f t="shared" ref="G176:Z176" si="260">$D176*G609</f>
        <v>0</v>
      </c>
      <c r="H176" s="1322">
        <f t="shared" si="260"/>
        <v>0</v>
      </c>
      <c r="I176" s="1322">
        <f t="shared" si="260"/>
        <v>0</v>
      </c>
      <c r="J176" s="1322">
        <f t="shared" si="260"/>
        <v>0</v>
      </c>
      <c r="K176" s="1322">
        <f t="shared" si="260"/>
        <v>0</v>
      </c>
      <c r="L176" s="1322">
        <f t="shared" si="260"/>
        <v>0</v>
      </c>
      <c r="M176" s="1322">
        <f t="shared" si="260"/>
        <v>0</v>
      </c>
      <c r="N176" s="1322">
        <f t="shared" si="260"/>
        <v>0</v>
      </c>
      <c r="O176" s="1322">
        <f t="shared" si="260"/>
        <v>0</v>
      </c>
      <c r="P176" s="1322">
        <f t="shared" si="260"/>
        <v>0</v>
      </c>
      <c r="Q176" s="1322">
        <f t="shared" si="260"/>
        <v>0</v>
      </c>
      <c r="R176" s="1322">
        <f t="shared" si="260"/>
        <v>0</v>
      </c>
      <c r="S176" s="1322">
        <f t="shared" si="260"/>
        <v>0</v>
      </c>
      <c r="T176" s="1322">
        <f t="shared" si="260"/>
        <v>0</v>
      </c>
      <c r="U176" s="1322">
        <f t="shared" si="260"/>
        <v>0</v>
      </c>
      <c r="V176" s="1322">
        <f t="shared" si="260"/>
        <v>0</v>
      </c>
      <c r="W176" s="1322">
        <f t="shared" si="260"/>
        <v>0</v>
      </c>
      <c r="X176" s="1322">
        <f t="shared" si="260"/>
        <v>0</v>
      </c>
      <c r="Y176" s="1322">
        <f t="shared" si="260"/>
        <v>0</v>
      </c>
      <c r="Z176" s="1322">
        <f t="shared" si="260"/>
        <v>0</v>
      </c>
      <c r="AA176" s="1322">
        <f>SUM(G176:Z176)</f>
        <v>0</v>
      </c>
      <c r="AB176" s="1322">
        <f t="shared" ref="AB176:AU176" si="261">$E176*AB609</f>
        <v>0</v>
      </c>
      <c r="AC176" s="1322">
        <f t="shared" si="261"/>
        <v>0</v>
      </c>
      <c r="AD176" s="1322">
        <f t="shared" si="261"/>
        <v>0</v>
      </c>
      <c r="AE176" s="1322">
        <f t="shared" si="261"/>
        <v>0</v>
      </c>
      <c r="AF176" s="1322">
        <f t="shared" si="261"/>
        <v>0</v>
      </c>
      <c r="AG176" s="1322">
        <f t="shared" si="261"/>
        <v>0</v>
      </c>
      <c r="AH176" s="1322">
        <f t="shared" si="261"/>
        <v>0</v>
      </c>
      <c r="AI176" s="1322">
        <f t="shared" si="261"/>
        <v>0</v>
      </c>
      <c r="AJ176" s="1322">
        <f t="shared" si="261"/>
        <v>0</v>
      </c>
      <c r="AK176" s="1322">
        <f t="shared" si="261"/>
        <v>0</v>
      </c>
      <c r="AL176" s="1322">
        <f t="shared" si="261"/>
        <v>0</v>
      </c>
      <c r="AM176" s="1322">
        <f t="shared" si="261"/>
        <v>0</v>
      </c>
      <c r="AN176" s="1322">
        <f t="shared" si="261"/>
        <v>0</v>
      </c>
      <c r="AO176" s="1322">
        <f t="shared" si="261"/>
        <v>0</v>
      </c>
      <c r="AP176" s="1322">
        <f t="shared" si="261"/>
        <v>0</v>
      </c>
      <c r="AQ176" s="1322">
        <f t="shared" si="261"/>
        <v>0</v>
      </c>
      <c r="AR176" s="1322">
        <f t="shared" si="261"/>
        <v>0</v>
      </c>
      <c r="AS176" s="1322">
        <f t="shared" si="261"/>
        <v>0</v>
      </c>
      <c r="AT176" s="1322">
        <f t="shared" si="261"/>
        <v>0</v>
      </c>
      <c r="AU176" s="1322">
        <f t="shared" si="261"/>
        <v>0</v>
      </c>
      <c r="AV176" s="1322">
        <f>SUM(AB176:AU176)</f>
        <v>0</v>
      </c>
      <c r="AW176" s="1322"/>
      <c r="AX176" s="1322"/>
      <c r="AY176" s="1322"/>
      <c r="AZ176" s="1322"/>
      <c r="BA176" s="1322"/>
      <c r="BB176" s="1322"/>
      <c r="BC176" s="1322"/>
      <c r="BD176" s="1322"/>
      <c r="BE176" s="1322"/>
      <c r="BF176" s="1322"/>
      <c r="BG176" s="1322"/>
      <c r="BH176" s="1322"/>
      <c r="BI176" s="1322"/>
      <c r="BJ176" s="1322"/>
      <c r="BK176" s="1322"/>
      <c r="BL176" s="1322"/>
      <c r="BM176" s="1322"/>
      <c r="BN176" s="1322"/>
      <c r="BO176" s="1322"/>
      <c r="BP176" s="1322"/>
      <c r="BQ176" s="1322"/>
    </row>
    <row r="177" spans="1:69" s="1323" customFormat="1" ht="12.75" x14ac:dyDescent="0.2">
      <c r="A177" s="1282">
        <v>1825</v>
      </c>
      <c r="B177" s="219" t="s">
        <v>88</v>
      </c>
      <c r="C177" s="1321">
        <f>'I4 BO ASSETS'!I35</f>
        <v>0</v>
      </c>
      <c r="D177" s="1322">
        <f t="shared" si="222"/>
        <v>0</v>
      </c>
      <c r="E177" s="1322">
        <f t="shared" si="222"/>
        <v>0</v>
      </c>
      <c r="F177" s="1322">
        <f t="shared" si="225"/>
        <v>0</v>
      </c>
      <c r="G177" s="1322">
        <f t="shared" ref="G177:Z177" si="262">$D177*G610</f>
        <v>0</v>
      </c>
      <c r="H177" s="1322">
        <f t="shared" si="262"/>
        <v>0</v>
      </c>
      <c r="I177" s="1322">
        <f t="shared" si="262"/>
        <v>0</v>
      </c>
      <c r="J177" s="1322">
        <f t="shared" si="262"/>
        <v>0</v>
      </c>
      <c r="K177" s="1322">
        <f t="shared" si="262"/>
        <v>0</v>
      </c>
      <c r="L177" s="1322">
        <f t="shared" si="262"/>
        <v>0</v>
      </c>
      <c r="M177" s="1322">
        <f t="shared" si="262"/>
        <v>0</v>
      </c>
      <c r="N177" s="1322">
        <f t="shared" si="262"/>
        <v>0</v>
      </c>
      <c r="O177" s="1322">
        <f t="shared" si="262"/>
        <v>0</v>
      </c>
      <c r="P177" s="1322">
        <f t="shared" si="262"/>
        <v>0</v>
      </c>
      <c r="Q177" s="1322">
        <f t="shared" si="262"/>
        <v>0</v>
      </c>
      <c r="R177" s="1322">
        <f t="shared" si="262"/>
        <v>0</v>
      </c>
      <c r="S177" s="1322">
        <f t="shared" si="262"/>
        <v>0</v>
      </c>
      <c r="T177" s="1322">
        <f t="shared" si="262"/>
        <v>0</v>
      </c>
      <c r="U177" s="1322">
        <f t="shared" si="262"/>
        <v>0</v>
      </c>
      <c r="V177" s="1322">
        <f t="shared" si="262"/>
        <v>0</v>
      </c>
      <c r="W177" s="1322">
        <f t="shared" si="262"/>
        <v>0</v>
      </c>
      <c r="X177" s="1322">
        <f t="shared" si="262"/>
        <v>0</v>
      </c>
      <c r="Y177" s="1322">
        <f t="shared" si="262"/>
        <v>0</v>
      </c>
      <c r="Z177" s="1322">
        <f t="shared" si="262"/>
        <v>0</v>
      </c>
      <c r="AA177" s="1322">
        <f t="shared" si="227"/>
        <v>0</v>
      </c>
      <c r="AB177" s="1322">
        <f t="shared" ref="AB177:AU177" si="263">$E177*AB610</f>
        <v>0</v>
      </c>
      <c r="AC177" s="1322">
        <f t="shared" si="263"/>
        <v>0</v>
      </c>
      <c r="AD177" s="1322">
        <f t="shared" si="263"/>
        <v>0</v>
      </c>
      <c r="AE177" s="1322">
        <f t="shared" si="263"/>
        <v>0</v>
      </c>
      <c r="AF177" s="1322">
        <f t="shared" si="263"/>
        <v>0</v>
      </c>
      <c r="AG177" s="1322">
        <f t="shared" si="263"/>
        <v>0</v>
      </c>
      <c r="AH177" s="1322">
        <f t="shared" si="263"/>
        <v>0</v>
      </c>
      <c r="AI177" s="1322">
        <f t="shared" si="263"/>
        <v>0</v>
      </c>
      <c r="AJ177" s="1322">
        <f t="shared" si="263"/>
        <v>0</v>
      </c>
      <c r="AK177" s="1322">
        <f t="shared" si="263"/>
        <v>0</v>
      </c>
      <c r="AL177" s="1322">
        <f t="shared" si="263"/>
        <v>0</v>
      </c>
      <c r="AM177" s="1322">
        <f t="shared" si="263"/>
        <v>0</v>
      </c>
      <c r="AN177" s="1322">
        <f t="shared" si="263"/>
        <v>0</v>
      </c>
      <c r="AO177" s="1322">
        <f t="shared" si="263"/>
        <v>0</v>
      </c>
      <c r="AP177" s="1322">
        <f t="shared" si="263"/>
        <v>0</v>
      </c>
      <c r="AQ177" s="1322">
        <f t="shared" si="263"/>
        <v>0</v>
      </c>
      <c r="AR177" s="1322">
        <f t="shared" si="263"/>
        <v>0</v>
      </c>
      <c r="AS177" s="1322">
        <f t="shared" si="263"/>
        <v>0</v>
      </c>
      <c r="AT177" s="1322">
        <f t="shared" si="263"/>
        <v>0</v>
      </c>
      <c r="AU177" s="1322">
        <f t="shared" si="263"/>
        <v>0</v>
      </c>
      <c r="AV177" s="1322">
        <f t="shared" si="229"/>
        <v>0</v>
      </c>
      <c r="AW177" s="1322"/>
      <c r="AX177" s="1322"/>
      <c r="AY177" s="1322"/>
      <c r="AZ177" s="1322"/>
      <c r="BA177" s="1322"/>
      <c r="BB177" s="1322"/>
      <c r="BC177" s="1322"/>
      <c r="BD177" s="1322"/>
      <c r="BE177" s="1322"/>
      <c r="BF177" s="1322"/>
      <c r="BG177" s="1322"/>
      <c r="BH177" s="1322"/>
      <c r="BI177" s="1322"/>
      <c r="BJ177" s="1322"/>
      <c r="BK177" s="1322"/>
      <c r="BL177" s="1322"/>
      <c r="BM177" s="1322"/>
      <c r="BN177" s="1322"/>
      <c r="BO177" s="1322"/>
      <c r="BP177" s="1322"/>
      <c r="BQ177" s="1322"/>
    </row>
    <row r="178" spans="1:69" s="1323" customFormat="1" ht="12.75" x14ac:dyDescent="0.2">
      <c r="A178" s="1282" t="s">
        <v>823</v>
      </c>
      <c r="B178" s="219" t="s">
        <v>365</v>
      </c>
      <c r="C178" s="1321">
        <f>'I4 BO ASSETS'!I36</f>
        <v>-11058.5</v>
      </c>
      <c r="D178" s="1322">
        <f t="shared" si="222"/>
        <v>-11058.5</v>
      </c>
      <c r="E178" s="1322">
        <f t="shared" si="222"/>
        <v>0</v>
      </c>
      <c r="F178" s="1322">
        <f t="shared" si="225"/>
        <v>-11058.5</v>
      </c>
      <c r="G178" s="1322">
        <f t="shared" ref="G178:Z178" si="264">$D178*G611</f>
        <v>-3491.8579797949546</v>
      </c>
      <c r="H178" s="1322">
        <f t="shared" si="264"/>
        <v>-2979.8046675234746</v>
      </c>
      <c r="I178" s="1322">
        <f t="shared" si="264"/>
        <v>-3544.8989216424234</v>
      </c>
      <c r="J178" s="1322">
        <f t="shared" si="264"/>
        <v>0</v>
      </c>
      <c r="K178" s="1322">
        <f t="shared" si="264"/>
        <v>0</v>
      </c>
      <c r="L178" s="1322">
        <f t="shared" si="264"/>
        <v>-1009.2692218192263</v>
      </c>
      <c r="M178" s="1322">
        <f t="shared" si="264"/>
        <v>-23.793530508849546</v>
      </c>
      <c r="N178" s="1322">
        <f t="shared" si="264"/>
        <v>0</v>
      </c>
      <c r="O178" s="1322">
        <f t="shared" si="264"/>
        <v>-8.8756787110721866</v>
      </c>
      <c r="P178" s="1322">
        <f t="shared" si="264"/>
        <v>0</v>
      </c>
      <c r="Q178" s="1322">
        <f t="shared" si="264"/>
        <v>0</v>
      </c>
      <c r="R178" s="1322">
        <f t="shared" si="264"/>
        <v>0</v>
      </c>
      <c r="S178" s="1322">
        <f t="shared" si="264"/>
        <v>0</v>
      </c>
      <c r="T178" s="1322">
        <f t="shared" si="264"/>
        <v>0</v>
      </c>
      <c r="U178" s="1322">
        <f t="shared" si="264"/>
        <v>0</v>
      </c>
      <c r="V178" s="1322">
        <f t="shared" si="264"/>
        <v>0</v>
      </c>
      <c r="W178" s="1322">
        <f t="shared" si="264"/>
        <v>0</v>
      </c>
      <c r="X178" s="1322">
        <f t="shared" si="264"/>
        <v>0</v>
      </c>
      <c r="Y178" s="1322">
        <f t="shared" si="264"/>
        <v>0</v>
      </c>
      <c r="Z178" s="1322">
        <f t="shared" si="264"/>
        <v>0</v>
      </c>
      <c r="AA178" s="1322">
        <f t="shared" si="227"/>
        <v>-11058.500000000002</v>
      </c>
      <c r="AB178" s="1322">
        <f t="shared" ref="AB178:AU178" si="265">$E178*AB611</f>
        <v>0</v>
      </c>
      <c r="AC178" s="1322">
        <f t="shared" si="265"/>
        <v>0</v>
      </c>
      <c r="AD178" s="1322">
        <f t="shared" si="265"/>
        <v>0</v>
      </c>
      <c r="AE178" s="1322">
        <f t="shared" si="265"/>
        <v>0</v>
      </c>
      <c r="AF178" s="1322">
        <f t="shared" si="265"/>
        <v>0</v>
      </c>
      <c r="AG178" s="1322">
        <f t="shared" si="265"/>
        <v>0</v>
      </c>
      <c r="AH178" s="1322">
        <f t="shared" si="265"/>
        <v>0</v>
      </c>
      <c r="AI178" s="1322">
        <f t="shared" si="265"/>
        <v>0</v>
      </c>
      <c r="AJ178" s="1322">
        <f t="shared" si="265"/>
        <v>0</v>
      </c>
      <c r="AK178" s="1322">
        <f t="shared" si="265"/>
        <v>0</v>
      </c>
      <c r="AL178" s="1322">
        <f t="shared" si="265"/>
        <v>0</v>
      </c>
      <c r="AM178" s="1322">
        <f t="shared" si="265"/>
        <v>0</v>
      </c>
      <c r="AN178" s="1322">
        <f t="shared" si="265"/>
        <v>0</v>
      </c>
      <c r="AO178" s="1322">
        <f t="shared" si="265"/>
        <v>0</v>
      </c>
      <c r="AP178" s="1322">
        <f t="shared" si="265"/>
        <v>0</v>
      </c>
      <c r="AQ178" s="1322">
        <f t="shared" si="265"/>
        <v>0</v>
      </c>
      <c r="AR178" s="1322">
        <f t="shared" si="265"/>
        <v>0</v>
      </c>
      <c r="AS178" s="1322">
        <f t="shared" si="265"/>
        <v>0</v>
      </c>
      <c r="AT178" s="1322">
        <f t="shared" si="265"/>
        <v>0</v>
      </c>
      <c r="AU178" s="1322">
        <f t="shared" si="265"/>
        <v>0</v>
      </c>
      <c r="AV178" s="1322">
        <f t="shared" si="229"/>
        <v>0</v>
      </c>
      <c r="AW178" s="1322"/>
      <c r="AX178" s="1322"/>
      <c r="AY178" s="1322"/>
      <c r="AZ178" s="1322"/>
      <c r="BA178" s="1322"/>
      <c r="BB178" s="1322"/>
      <c r="BC178" s="1322"/>
      <c r="BD178" s="1322"/>
      <c r="BE178" s="1322"/>
      <c r="BF178" s="1322"/>
      <c r="BG178" s="1322"/>
      <c r="BH178" s="1322"/>
      <c r="BI178" s="1322"/>
      <c r="BJ178" s="1322"/>
      <c r="BK178" s="1322"/>
      <c r="BL178" s="1322"/>
      <c r="BM178" s="1322"/>
      <c r="BN178" s="1322"/>
      <c r="BO178" s="1322"/>
      <c r="BP178" s="1322"/>
      <c r="BQ178" s="1322"/>
    </row>
    <row r="179" spans="1:69" s="1323" customFormat="1" ht="12.75" x14ac:dyDescent="0.2">
      <c r="A179" s="1282" t="s">
        <v>824</v>
      </c>
      <c r="B179" s="219" t="s">
        <v>366</v>
      </c>
      <c r="C179" s="1321">
        <f>'I4 BO ASSETS'!I37</f>
        <v>0</v>
      </c>
      <c r="D179" s="1322">
        <f t="shared" ref="D179:E198" si="266">$C179*D612</f>
        <v>0</v>
      </c>
      <c r="E179" s="1322">
        <f t="shared" si="266"/>
        <v>0</v>
      </c>
      <c r="F179" s="1322">
        <f t="shared" si="225"/>
        <v>0</v>
      </c>
      <c r="G179" s="1322">
        <f t="shared" ref="G179:Z179" si="267">$D179*G612</f>
        <v>0</v>
      </c>
      <c r="H179" s="1322">
        <f t="shared" si="267"/>
        <v>0</v>
      </c>
      <c r="I179" s="1322">
        <f t="shared" si="267"/>
        <v>0</v>
      </c>
      <c r="J179" s="1322">
        <f t="shared" si="267"/>
        <v>0</v>
      </c>
      <c r="K179" s="1322">
        <f t="shared" si="267"/>
        <v>0</v>
      </c>
      <c r="L179" s="1322">
        <f t="shared" si="267"/>
        <v>0</v>
      </c>
      <c r="M179" s="1322">
        <f t="shared" si="267"/>
        <v>0</v>
      </c>
      <c r="N179" s="1322">
        <f t="shared" si="267"/>
        <v>0</v>
      </c>
      <c r="O179" s="1322">
        <f t="shared" si="267"/>
        <v>0</v>
      </c>
      <c r="P179" s="1322">
        <f t="shared" si="267"/>
        <v>0</v>
      </c>
      <c r="Q179" s="1322">
        <f t="shared" si="267"/>
        <v>0</v>
      </c>
      <c r="R179" s="1322">
        <f t="shared" si="267"/>
        <v>0</v>
      </c>
      <c r="S179" s="1322">
        <f t="shared" si="267"/>
        <v>0</v>
      </c>
      <c r="T179" s="1322">
        <f t="shared" si="267"/>
        <v>0</v>
      </c>
      <c r="U179" s="1322">
        <f t="shared" si="267"/>
        <v>0</v>
      </c>
      <c r="V179" s="1322">
        <f t="shared" si="267"/>
        <v>0</v>
      </c>
      <c r="W179" s="1322">
        <f t="shared" si="267"/>
        <v>0</v>
      </c>
      <c r="X179" s="1322">
        <f t="shared" si="267"/>
        <v>0</v>
      </c>
      <c r="Y179" s="1322">
        <f t="shared" si="267"/>
        <v>0</v>
      </c>
      <c r="Z179" s="1322">
        <f t="shared" si="267"/>
        <v>0</v>
      </c>
      <c r="AA179" s="1322">
        <f t="shared" si="227"/>
        <v>0</v>
      </c>
      <c r="AB179" s="1322">
        <f t="shared" ref="AB179:AU179" si="268">$E179*AB612</f>
        <v>0</v>
      </c>
      <c r="AC179" s="1322">
        <f t="shared" si="268"/>
        <v>0</v>
      </c>
      <c r="AD179" s="1322">
        <f t="shared" si="268"/>
        <v>0</v>
      </c>
      <c r="AE179" s="1322">
        <f t="shared" si="268"/>
        <v>0</v>
      </c>
      <c r="AF179" s="1322">
        <f t="shared" si="268"/>
        <v>0</v>
      </c>
      <c r="AG179" s="1322">
        <f t="shared" si="268"/>
        <v>0</v>
      </c>
      <c r="AH179" s="1322">
        <f t="shared" si="268"/>
        <v>0</v>
      </c>
      <c r="AI179" s="1322">
        <f t="shared" si="268"/>
        <v>0</v>
      </c>
      <c r="AJ179" s="1322">
        <f t="shared" si="268"/>
        <v>0</v>
      </c>
      <c r="AK179" s="1322">
        <f t="shared" si="268"/>
        <v>0</v>
      </c>
      <c r="AL179" s="1322">
        <f t="shared" si="268"/>
        <v>0</v>
      </c>
      <c r="AM179" s="1322">
        <f t="shared" si="268"/>
        <v>0</v>
      </c>
      <c r="AN179" s="1322">
        <f t="shared" si="268"/>
        <v>0</v>
      </c>
      <c r="AO179" s="1322">
        <f t="shared" si="268"/>
        <v>0</v>
      </c>
      <c r="AP179" s="1322">
        <f t="shared" si="268"/>
        <v>0</v>
      </c>
      <c r="AQ179" s="1322">
        <f t="shared" si="268"/>
        <v>0</v>
      </c>
      <c r="AR179" s="1322">
        <f t="shared" si="268"/>
        <v>0</v>
      </c>
      <c r="AS179" s="1322">
        <f t="shared" si="268"/>
        <v>0</v>
      </c>
      <c r="AT179" s="1322">
        <f t="shared" si="268"/>
        <v>0</v>
      </c>
      <c r="AU179" s="1322">
        <f t="shared" si="268"/>
        <v>0</v>
      </c>
      <c r="AV179" s="1322">
        <f t="shared" si="229"/>
        <v>0</v>
      </c>
      <c r="AW179" s="1322"/>
      <c r="AX179" s="1322"/>
      <c r="AY179" s="1322"/>
      <c r="AZ179" s="1322"/>
      <c r="BA179" s="1322"/>
      <c r="BB179" s="1322"/>
      <c r="BC179" s="1322"/>
      <c r="BD179" s="1322"/>
      <c r="BE179" s="1322"/>
      <c r="BF179" s="1322"/>
      <c r="BG179" s="1322"/>
      <c r="BH179" s="1322"/>
      <c r="BI179" s="1322"/>
      <c r="BJ179" s="1322"/>
      <c r="BK179" s="1322"/>
      <c r="BL179" s="1322"/>
      <c r="BM179" s="1322"/>
      <c r="BN179" s="1322"/>
      <c r="BO179" s="1322"/>
      <c r="BP179" s="1322"/>
      <c r="BQ179" s="1322"/>
    </row>
    <row r="180" spans="1:69" s="1323" customFormat="1" ht="12.75" x14ac:dyDescent="0.2">
      <c r="A180" s="1282">
        <v>1830</v>
      </c>
      <c r="B180" s="219" t="s">
        <v>89</v>
      </c>
      <c r="C180" s="1321">
        <f>'I4 BO ASSETS'!I38</f>
        <v>0</v>
      </c>
      <c r="D180" s="1322">
        <f t="shared" si="266"/>
        <v>0</v>
      </c>
      <c r="E180" s="1322">
        <f t="shared" si="266"/>
        <v>0</v>
      </c>
      <c r="F180" s="1322">
        <f t="shared" si="225"/>
        <v>0</v>
      </c>
      <c r="G180" s="1322">
        <f t="shared" ref="G180:Z180" si="269">$D180*G613</f>
        <v>0</v>
      </c>
      <c r="H180" s="1322">
        <f t="shared" si="269"/>
        <v>0</v>
      </c>
      <c r="I180" s="1322">
        <f t="shared" si="269"/>
        <v>0</v>
      </c>
      <c r="J180" s="1322">
        <f t="shared" si="269"/>
        <v>0</v>
      </c>
      <c r="K180" s="1322">
        <f t="shared" si="269"/>
        <v>0</v>
      </c>
      <c r="L180" s="1322">
        <f t="shared" si="269"/>
        <v>0</v>
      </c>
      <c r="M180" s="1322">
        <f t="shared" si="269"/>
        <v>0</v>
      </c>
      <c r="N180" s="1322">
        <f t="shared" si="269"/>
        <v>0</v>
      </c>
      <c r="O180" s="1322">
        <f t="shared" si="269"/>
        <v>0</v>
      </c>
      <c r="P180" s="1322">
        <f t="shared" si="269"/>
        <v>0</v>
      </c>
      <c r="Q180" s="1322">
        <f t="shared" si="269"/>
        <v>0</v>
      </c>
      <c r="R180" s="1322">
        <f t="shared" si="269"/>
        <v>0</v>
      </c>
      <c r="S180" s="1322">
        <f t="shared" si="269"/>
        <v>0</v>
      </c>
      <c r="T180" s="1322">
        <f t="shared" si="269"/>
        <v>0</v>
      </c>
      <c r="U180" s="1322">
        <f t="shared" si="269"/>
        <v>0</v>
      </c>
      <c r="V180" s="1322">
        <f t="shared" si="269"/>
        <v>0</v>
      </c>
      <c r="W180" s="1322">
        <f t="shared" si="269"/>
        <v>0</v>
      </c>
      <c r="X180" s="1322">
        <f t="shared" si="269"/>
        <v>0</v>
      </c>
      <c r="Y180" s="1322">
        <f t="shared" si="269"/>
        <v>0</v>
      </c>
      <c r="Z180" s="1322">
        <f t="shared" si="269"/>
        <v>0</v>
      </c>
      <c r="AA180" s="1322">
        <f t="shared" si="227"/>
        <v>0</v>
      </c>
      <c r="AB180" s="1322">
        <f t="shared" ref="AB180:AU180" si="270">$E180*AB613</f>
        <v>0</v>
      </c>
      <c r="AC180" s="1322">
        <f t="shared" si="270"/>
        <v>0</v>
      </c>
      <c r="AD180" s="1322">
        <f t="shared" si="270"/>
        <v>0</v>
      </c>
      <c r="AE180" s="1322">
        <f t="shared" si="270"/>
        <v>0</v>
      </c>
      <c r="AF180" s="1322">
        <f t="shared" si="270"/>
        <v>0</v>
      </c>
      <c r="AG180" s="1322">
        <f t="shared" si="270"/>
        <v>0</v>
      </c>
      <c r="AH180" s="1322">
        <f t="shared" si="270"/>
        <v>0</v>
      </c>
      <c r="AI180" s="1322">
        <f t="shared" si="270"/>
        <v>0</v>
      </c>
      <c r="AJ180" s="1322">
        <f t="shared" si="270"/>
        <v>0</v>
      </c>
      <c r="AK180" s="1322">
        <f t="shared" si="270"/>
        <v>0</v>
      </c>
      <c r="AL180" s="1322">
        <f t="shared" si="270"/>
        <v>0</v>
      </c>
      <c r="AM180" s="1322">
        <f t="shared" si="270"/>
        <v>0</v>
      </c>
      <c r="AN180" s="1322">
        <f t="shared" si="270"/>
        <v>0</v>
      </c>
      <c r="AO180" s="1322">
        <f t="shared" si="270"/>
        <v>0</v>
      </c>
      <c r="AP180" s="1322">
        <f t="shared" si="270"/>
        <v>0</v>
      </c>
      <c r="AQ180" s="1322">
        <f t="shared" si="270"/>
        <v>0</v>
      </c>
      <c r="AR180" s="1322">
        <f t="shared" si="270"/>
        <v>0</v>
      </c>
      <c r="AS180" s="1322">
        <f t="shared" si="270"/>
        <v>0</v>
      </c>
      <c r="AT180" s="1322">
        <f t="shared" si="270"/>
        <v>0</v>
      </c>
      <c r="AU180" s="1322">
        <f t="shared" si="270"/>
        <v>0</v>
      </c>
      <c r="AV180" s="1322">
        <f t="shared" si="229"/>
        <v>0</v>
      </c>
      <c r="AW180" s="1322"/>
      <c r="AX180" s="1322"/>
      <c r="AY180" s="1322"/>
      <c r="AZ180" s="1322"/>
      <c r="BA180" s="1322"/>
      <c r="BB180" s="1322"/>
      <c r="BC180" s="1322"/>
      <c r="BD180" s="1322"/>
      <c r="BE180" s="1322"/>
      <c r="BF180" s="1322"/>
      <c r="BG180" s="1322"/>
      <c r="BH180" s="1322"/>
      <c r="BI180" s="1322"/>
      <c r="BJ180" s="1322"/>
      <c r="BK180" s="1322"/>
      <c r="BL180" s="1322"/>
      <c r="BM180" s="1322"/>
      <c r="BN180" s="1322"/>
      <c r="BO180" s="1322"/>
      <c r="BP180" s="1322"/>
      <c r="BQ180" s="1322"/>
    </row>
    <row r="181" spans="1:69" s="1323" customFormat="1" ht="25.5" x14ac:dyDescent="0.2">
      <c r="A181" s="1282" t="s">
        <v>825</v>
      </c>
      <c r="B181" s="219" t="s">
        <v>367</v>
      </c>
      <c r="C181" s="1321">
        <f>'I4 BO ASSETS'!I39</f>
        <v>0</v>
      </c>
      <c r="D181" s="1322">
        <f t="shared" si="266"/>
        <v>0</v>
      </c>
      <c r="E181" s="1322">
        <f t="shared" si="266"/>
        <v>0</v>
      </c>
      <c r="F181" s="1322">
        <f t="shared" si="225"/>
        <v>0</v>
      </c>
      <c r="G181" s="1322">
        <f t="shared" ref="G181:Z181" si="271">$D181*G614</f>
        <v>0</v>
      </c>
      <c r="H181" s="1322">
        <f t="shared" si="271"/>
        <v>0</v>
      </c>
      <c r="I181" s="1322">
        <f t="shared" si="271"/>
        <v>0</v>
      </c>
      <c r="J181" s="1322">
        <f t="shared" si="271"/>
        <v>0</v>
      </c>
      <c r="K181" s="1322">
        <f t="shared" si="271"/>
        <v>0</v>
      </c>
      <c r="L181" s="1322">
        <f t="shared" si="271"/>
        <v>0</v>
      </c>
      <c r="M181" s="1322">
        <f t="shared" si="271"/>
        <v>0</v>
      </c>
      <c r="N181" s="1322">
        <f t="shared" si="271"/>
        <v>0</v>
      </c>
      <c r="O181" s="1322">
        <f t="shared" si="271"/>
        <v>0</v>
      </c>
      <c r="P181" s="1322">
        <f t="shared" si="271"/>
        <v>0</v>
      </c>
      <c r="Q181" s="1322">
        <f t="shared" si="271"/>
        <v>0</v>
      </c>
      <c r="R181" s="1322">
        <f t="shared" si="271"/>
        <v>0</v>
      </c>
      <c r="S181" s="1322">
        <f t="shared" si="271"/>
        <v>0</v>
      </c>
      <c r="T181" s="1322">
        <f t="shared" si="271"/>
        <v>0</v>
      </c>
      <c r="U181" s="1322">
        <f t="shared" si="271"/>
        <v>0</v>
      </c>
      <c r="V181" s="1322">
        <f t="shared" si="271"/>
        <v>0</v>
      </c>
      <c r="W181" s="1322">
        <f t="shared" si="271"/>
        <v>0</v>
      </c>
      <c r="X181" s="1322">
        <f t="shared" si="271"/>
        <v>0</v>
      </c>
      <c r="Y181" s="1322">
        <f t="shared" si="271"/>
        <v>0</v>
      </c>
      <c r="Z181" s="1322">
        <f t="shared" si="271"/>
        <v>0</v>
      </c>
      <c r="AA181" s="1322">
        <f t="shared" si="227"/>
        <v>0</v>
      </c>
      <c r="AB181" s="1322">
        <f t="shared" ref="AB181:AU181" si="272">$E181*AB614</f>
        <v>0</v>
      </c>
      <c r="AC181" s="1322">
        <f t="shared" si="272"/>
        <v>0</v>
      </c>
      <c r="AD181" s="1322">
        <f t="shared" si="272"/>
        <v>0</v>
      </c>
      <c r="AE181" s="1322">
        <f t="shared" si="272"/>
        <v>0</v>
      </c>
      <c r="AF181" s="1322">
        <f t="shared" si="272"/>
        <v>0</v>
      </c>
      <c r="AG181" s="1322">
        <f t="shared" si="272"/>
        <v>0</v>
      </c>
      <c r="AH181" s="1322">
        <f t="shared" si="272"/>
        <v>0</v>
      </c>
      <c r="AI181" s="1322">
        <f t="shared" si="272"/>
        <v>0</v>
      </c>
      <c r="AJ181" s="1322">
        <f t="shared" si="272"/>
        <v>0</v>
      </c>
      <c r="AK181" s="1322">
        <f t="shared" si="272"/>
        <v>0</v>
      </c>
      <c r="AL181" s="1322">
        <f t="shared" si="272"/>
        <v>0</v>
      </c>
      <c r="AM181" s="1322">
        <f t="shared" si="272"/>
        <v>0</v>
      </c>
      <c r="AN181" s="1322">
        <f t="shared" si="272"/>
        <v>0</v>
      </c>
      <c r="AO181" s="1322">
        <f t="shared" si="272"/>
        <v>0</v>
      </c>
      <c r="AP181" s="1322">
        <f t="shared" si="272"/>
        <v>0</v>
      </c>
      <c r="AQ181" s="1322">
        <f t="shared" si="272"/>
        <v>0</v>
      </c>
      <c r="AR181" s="1322">
        <f t="shared" si="272"/>
        <v>0</v>
      </c>
      <c r="AS181" s="1322">
        <f t="shared" si="272"/>
        <v>0</v>
      </c>
      <c r="AT181" s="1322">
        <f t="shared" si="272"/>
        <v>0</v>
      </c>
      <c r="AU181" s="1322">
        <f t="shared" si="272"/>
        <v>0</v>
      </c>
      <c r="AV181" s="1322">
        <f t="shared" si="229"/>
        <v>0</v>
      </c>
      <c r="AW181" s="1322"/>
      <c r="AX181" s="1322"/>
      <c r="AY181" s="1322"/>
      <c r="AZ181" s="1322"/>
      <c r="BA181" s="1322"/>
      <c r="BB181" s="1322"/>
      <c r="BC181" s="1322"/>
      <c r="BD181" s="1322"/>
      <c r="BE181" s="1322"/>
      <c r="BF181" s="1322"/>
      <c r="BG181" s="1322"/>
      <c r="BH181" s="1322"/>
      <c r="BI181" s="1322"/>
      <c r="BJ181" s="1322"/>
      <c r="BK181" s="1322"/>
      <c r="BL181" s="1322"/>
      <c r="BM181" s="1322"/>
      <c r="BN181" s="1322"/>
      <c r="BO181" s="1322"/>
      <c r="BP181" s="1322"/>
      <c r="BQ181" s="1322"/>
    </row>
    <row r="182" spans="1:69" s="1323" customFormat="1" ht="12.75" x14ac:dyDescent="0.2">
      <c r="A182" s="1282" t="s">
        <v>826</v>
      </c>
      <c r="B182" s="219" t="s">
        <v>368</v>
      </c>
      <c r="C182" s="1321">
        <f>'I4 BO ASSETS'!I40</f>
        <v>-2170189.8056229791</v>
      </c>
      <c r="D182" s="1322">
        <f t="shared" si="266"/>
        <v>-868075.92224919167</v>
      </c>
      <c r="E182" s="1322">
        <f t="shared" si="266"/>
        <v>-1302113.8833737874</v>
      </c>
      <c r="F182" s="1322">
        <f t="shared" si="225"/>
        <v>-2170189.8056229791</v>
      </c>
      <c r="G182" s="1322">
        <f t="shared" ref="G182:Z182" si="273">$D182*G615</f>
        <v>-218004.02999056666</v>
      </c>
      <c r="H182" s="1322">
        <f t="shared" si="273"/>
        <v>-249118.20021376837</v>
      </c>
      <c r="I182" s="1322">
        <f t="shared" si="273"/>
        <v>-277705.54434962157</v>
      </c>
      <c r="J182" s="1322">
        <f t="shared" si="273"/>
        <v>0</v>
      </c>
      <c r="K182" s="1322">
        <f t="shared" si="273"/>
        <v>0</v>
      </c>
      <c r="L182" s="1322">
        <f t="shared" si="273"/>
        <v>-119870.46546554155</v>
      </c>
      <c r="M182" s="1322">
        <f t="shared" si="273"/>
        <v>-2996.0827483210087</v>
      </c>
      <c r="N182" s="1322">
        <f t="shared" si="273"/>
        <v>0</v>
      </c>
      <c r="O182" s="1322">
        <f t="shared" si="273"/>
        <v>-381.59948137237541</v>
      </c>
      <c r="P182" s="1322">
        <f t="shared" si="273"/>
        <v>0</v>
      </c>
      <c r="Q182" s="1322">
        <f t="shared" si="273"/>
        <v>0</v>
      </c>
      <c r="R182" s="1322">
        <f t="shared" si="273"/>
        <v>0</v>
      </c>
      <c r="S182" s="1322">
        <f t="shared" si="273"/>
        <v>0</v>
      </c>
      <c r="T182" s="1322">
        <f t="shared" si="273"/>
        <v>0</v>
      </c>
      <c r="U182" s="1322">
        <f t="shared" si="273"/>
        <v>0</v>
      </c>
      <c r="V182" s="1322">
        <f t="shared" si="273"/>
        <v>0</v>
      </c>
      <c r="W182" s="1322">
        <f t="shared" si="273"/>
        <v>0</v>
      </c>
      <c r="X182" s="1322">
        <f t="shared" si="273"/>
        <v>0</v>
      </c>
      <c r="Y182" s="1322">
        <f t="shared" si="273"/>
        <v>0</v>
      </c>
      <c r="Z182" s="1322">
        <f t="shared" si="273"/>
        <v>0</v>
      </c>
      <c r="AA182" s="1322">
        <f t="shared" si="227"/>
        <v>-868075.92224919167</v>
      </c>
      <c r="AB182" s="1322">
        <f t="shared" ref="AB182:AU182" si="274">$E182*AB615</f>
        <v>-1087180.6422486894</v>
      </c>
      <c r="AC182" s="1322">
        <f t="shared" si="274"/>
        <v>-178921.36075074135</v>
      </c>
      <c r="AD182" s="1322">
        <f t="shared" si="274"/>
        <v>-17469.837211190399</v>
      </c>
      <c r="AE182" s="1322">
        <f t="shared" si="274"/>
        <v>0</v>
      </c>
      <c r="AF182" s="1322">
        <f t="shared" si="274"/>
        <v>0</v>
      </c>
      <c r="AG182" s="1322">
        <f t="shared" si="274"/>
        <v>-133.35753596328547</v>
      </c>
      <c r="AH182" s="1322">
        <f t="shared" si="274"/>
        <v>-14941.389692157527</v>
      </c>
      <c r="AI182" s="1322">
        <f t="shared" si="274"/>
        <v>0</v>
      </c>
      <c r="AJ182" s="1322">
        <f t="shared" si="274"/>
        <v>-3467.2959350454225</v>
      </c>
      <c r="AK182" s="1322">
        <f t="shared" si="274"/>
        <v>0</v>
      </c>
      <c r="AL182" s="1322">
        <f t="shared" si="274"/>
        <v>0</v>
      </c>
      <c r="AM182" s="1322">
        <f t="shared" si="274"/>
        <v>0</v>
      </c>
      <c r="AN182" s="1322">
        <f t="shared" si="274"/>
        <v>0</v>
      </c>
      <c r="AO182" s="1322">
        <f t="shared" si="274"/>
        <v>0</v>
      </c>
      <c r="AP182" s="1322">
        <f t="shared" si="274"/>
        <v>0</v>
      </c>
      <c r="AQ182" s="1322">
        <f t="shared" si="274"/>
        <v>0</v>
      </c>
      <c r="AR182" s="1322">
        <f t="shared" si="274"/>
        <v>0</v>
      </c>
      <c r="AS182" s="1322">
        <f t="shared" si="274"/>
        <v>0</v>
      </c>
      <c r="AT182" s="1322">
        <f t="shared" si="274"/>
        <v>0</v>
      </c>
      <c r="AU182" s="1322">
        <f t="shared" si="274"/>
        <v>0</v>
      </c>
      <c r="AV182" s="1322">
        <f t="shared" si="229"/>
        <v>-1302113.8833737874</v>
      </c>
      <c r="AW182" s="1322"/>
      <c r="AX182" s="1322"/>
      <c r="AY182" s="1322"/>
      <c r="AZ182" s="1322"/>
      <c r="BA182" s="1322"/>
      <c r="BB182" s="1322"/>
      <c r="BC182" s="1322"/>
      <c r="BD182" s="1322"/>
      <c r="BE182" s="1322"/>
      <c r="BF182" s="1322"/>
      <c r="BG182" s="1322"/>
      <c r="BH182" s="1322"/>
      <c r="BI182" s="1322"/>
      <c r="BJ182" s="1322"/>
      <c r="BK182" s="1322"/>
      <c r="BL182" s="1322"/>
      <c r="BM182" s="1322"/>
      <c r="BN182" s="1322"/>
      <c r="BO182" s="1322"/>
      <c r="BP182" s="1322"/>
      <c r="BQ182" s="1322"/>
    </row>
    <row r="183" spans="1:69" s="1323" customFormat="1" ht="12.75" x14ac:dyDescent="0.2">
      <c r="A183" s="1282" t="s">
        <v>827</v>
      </c>
      <c r="B183" s="219" t="s">
        <v>391</v>
      </c>
      <c r="C183" s="1321">
        <f>'I4 BO ASSETS'!I41</f>
        <v>-808056.02359924302</v>
      </c>
      <c r="D183" s="1322">
        <f t="shared" si="266"/>
        <v>-323222.40943969722</v>
      </c>
      <c r="E183" s="1322">
        <f t="shared" si="266"/>
        <v>-484833.6141595458</v>
      </c>
      <c r="F183" s="1322">
        <f t="shared" si="225"/>
        <v>-808056.02359924302</v>
      </c>
      <c r="G183" s="1322">
        <f t="shared" ref="G183:Z183" si="275">$D183*G616</f>
        <v>-99978.509188021388</v>
      </c>
      <c r="H183" s="1322">
        <f t="shared" si="275"/>
        <v>-114247.73326462512</v>
      </c>
      <c r="I183" s="1322">
        <f t="shared" si="275"/>
        <v>-108821.16220729418</v>
      </c>
      <c r="J183" s="1322">
        <f t="shared" si="275"/>
        <v>0</v>
      </c>
      <c r="K183" s="1322">
        <f t="shared" si="275"/>
        <v>0</v>
      </c>
      <c r="L183" s="1322">
        <f t="shared" si="275"/>
        <v>0</v>
      </c>
      <c r="M183" s="1322">
        <f t="shared" si="275"/>
        <v>0</v>
      </c>
      <c r="N183" s="1322">
        <f t="shared" si="275"/>
        <v>0</v>
      </c>
      <c r="O183" s="1322">
        <f t="shared" si="275"/>
        <v>-175.00477975651694</v>
      </c>
      <c r="P183" s="1322">
        <f t="shared" si="275"/>
        <v>0</v>
      </c>
      <c r="Q183" s="1322">
        <f t="shared" si="275"/>
        <v>0</v>
      </c>
      <c r="R183" s="1322">
        <f t="shared" si="275"/>
        <v>0</v>
      </c>
      <c r="S183" s="1322">
        <f t="shared" si="275"/>
        <v>0</v>
      </c>
      <c r="T183" s="1322">
        <f t="shared" si="275"/>
        <v>0</v>
      </c>
      <c r="U183" s="1322">
        <f t="shared" si="275"/>
        <v>0</v>
      </c>
      <c r="V183" s="1322">
        <f t="shared" si="275"/>
        <v>0</v>
      </c>
      <c r="W183" s="1322">
        <f t="shared" si="275"/>
        <v>0</v>
      </c>
      <c r="X183" s="1322">
        <f t="shared" si="275"/>
        <v>0</v>
      </c>
      <c r="Y183" s="1322">
        <f t="shared" si="275"/>
        <v>0</v>
      </c>
      <c r="Z183" s="1322">
        <f t="shared" si="275"/>
        <v>0</v>
      </c>
      <c r="AA183" s="1322">
        <f t="shared" si="227"/>
        <v>-323222.40943969722</v>
      </c>
      <c r="AB183" s="1322">
        <f t="shared" ref="AB183:AU183" si="276">$E183*AB616</f>
        <v>-333863.46673226217</v>
      </c>
      <c r="AC183" s="1322">
        <f t="shared" si="276"/>
        <v>-54945.152122228399</v>
      </c>
      <c r="AD183" s="1322">
        <f t="shared" si="276"/>
        <v>-5364.8310022449086</v>
      </c>
      <c r="AE183" s="1322">
        <f t="shared" si="276"/>
        <v>0</v>
      </c>
      <c r="AF183" s="1322">
        <f t="shared" si="276"/>
        <v>0</v>
      </c>
      <c r="AG183" s="1322">
        <f t="shared" si="276"/>
        <v>-40.952908414083275</v>
      </c>
      <c r="AH183" s="1322">
        <f t="shared" si="276"/>
        <v>-89554.435775630147</v>
      </c>
      <c r="AI183" s="1322">
        <f t="shared" si="276"/>
        <v>0</v>
      </c>
      <c r="AJ183" s="1322">
        <f t="shared" si="276"/>
        <v>-1064.7756187661651</v>
      </c>
      <c r="AK183" s="1322">
        <f t="shared" si="276"/>
        <v>0</v>
      </c>
      <c r="AL183" s="1322">
        <f t="shared" si="276"/>
        <v>0</v>
      </c>
      <c r="AM183" s="1322">
        <f t="shared" si="276"/>
        <v>0</v>
      </c>
      <c r="AN183" s="1322">
        <f t="shared" si="276"/>
        <v>0</v>
      </c>
      <c r="AO183" s="1322">
        <f t="shared" si="276"/>
        <v>0</v>
      </c>
      <c r="AP183" s="1322">
        <f t="shared" si="276"/>
        <v>0</v>
      </c>
      <c r="AQ183" s="1322">
        <f t="shared" si="276"/>
        <v>0</v>
      </c>
      <c r="AR183" s="1322">
        <f t="shared" si="276"/>
        <v>0</v>
      </c>
      <c r="AS183" s="1322">
        <f t="shared" si="276"/>
        <v>0</v>
      </c>
      <c r="AT183" s="1322">
        <f t="shared" si="276"/>
        <v>0</v>
      </c>
      <c r="AU183" s="1322">
        <f t="shared" si="276"/>
        <v>0</v>
      </c>
      <c r="AV183" s="1322">
        <f t="shared" si="229"/>
        <v>-484833.6141595458</v>
      </c>
      <c r="AW183" s="1322"/>
      <c r="AX183" s="1322"/>
      <c r="AY183" s="1322"/>
      <c r="AZ183" s="1322"/>
      <c r="BA183" s="1322"/>
      <c r="BB183" s="1322"/>
      <c r="BC183" s="1322"/>
      <c r="BD183" s="1322"/>
      <c r="BE183" s="1322"/>
      <c r="BF183" s="1322"/>
      <c r="BG183" s="1322"/>
      <c r="BH183" s="1322"/>
      <c r="BI183" s="1322"/>
      <c r="BJ183" s="1322"/>
      <c r="BK183" s="1322"/>
      <c r="BL183" s="1322"/>
      <c r="BM183" s="1322"/>
      <c r="BN183" s="1322"/>
      <c r="BO183" s="1322"/>
      <c r="BP183" s="1322"/>
      <c r="BQ183" s="1322"/>
    </row>
    <row r="184" spans="1:69" s="1323" customFormat="1" ht="12.75" x14ac:dyDescent="0.2">
      <c r="A184" s="1282">
        <v>1835</v>
      </c>
      <c r="B184" s="219" t="s">
        <v>75</v>
      </c>
      <c r="C184" s="1321">
        <f>'I4 BO ASSETS'!I42</f>
        <v>0</v>
      </c>
      <c r="D184" s="1322">
        <f t="shared" si="266"/>
        <v>0</v>
      </c>
      <c r="E184" s="1322">
        <f t="shared" si="266"/>
        <v>0</v>
      </c>
      <c r="F184" s="1322">
        <f t="shared" si="225"/>
        <v>0</v>
      </c>
      <c r="G184" s="1322">
        <f t="shared" ref="G184:Z184" si="277">$D184*G617</f>
        <v>0</v>
      </c>
      <c r="H184" s="1322">
        <f t="shared" si="277"/>
        <v>0</v>
      </c>
      <c r="I184" s="1322">
        <f t="shared" si="277"/>
        <v>0</v>
      </c>
      <c r="J184" s="1322">
        <f t="shared" si="277"/>
        <v>0</v>
      </c>
      <c r="K184" s="1322">
        <f t="shared" si="277"/>
        <v>0</v>
      </c>
      <c r="L184" s="1322">
        <f t="shared" si="277"/>
        <v>0</v>
      </c>
      <c r="M184" s="1322">
        <f t="shared" si="277"/>
        <v>0</v>
      </c>
      <c r="N184" s="1322">
        <f t="shared" si="277"/>
        <v>0</v>
      </c>
      <c r="O184" s="1322">
        <f t="shared" si="277"/>
        <v>0</v>
      </c>
      <c r="P184" s="1322">
        <f t="shared" si="277"/>
        <v>0</v>
      </c>
      <c r="Q184" s="1322">
        <f t="shared" si="277"/>
        <v>0</v>
      </c>
      <c r="R184" s="1322">
        <f t="shared" si="277"/>
        <v>0</v>
      </c>
      <c r="S184" s="1322">
        <f t="shared" si="277"/>
        <v>0</v>
      </c>
      <c r="T184" s="1322">
        <f t="shared" si="277"/>
        <v>0</v>
      </c>
      <c r="U184" s="1322">
        <f t="shared" si="277"/>
        <v>0</v>
      </c>
      <c r="V184" s="1322">
        <f t="shared" si="277"/>
        <v>0</v>
      </c>
      <c r="W184" s="1322">
        <f t="shared" si="277"/>
        <v>0</v>
      </c>
      <c r="X184" s="1322">
        <f t="shared" si="277"/>
        <v>0</v>
      </c>
      <c r="Y184" s="1322">
        <f t="shared" si="277"/>
        <v>0</v>
      </c>
      <c r="Z184" s="1322">
        <f t="shared" si="277"/>
        <v>0</v>
      </c>
      <c r="AA184" s="1322">
        <f t="shared" si="227"/>
        <v>0</v>
      </c>
      <c r="AB184" s="1322">
        <f t="shared" ref="AB184:AU184" si="278">$E184*AB617</f>
        <v>0</v>
      </c>
      <c r="AC184" s="1322">
        <f t="shared" si="278"/>
        <v>0</v>
      </c>
      <c r="AD184" s="1322">
        <f t="shared" si="278"/>
        <v>0</v>
      </c>
      <c r="AE184" s="1322">
        <f t="shared" si="278"/>
        <v>0</v>
      </c>
      <c r="AF184" s="1322">
        <f t="shared" si="278"/>
        <v>0</v>
      </c>
      <c r="AG184" s="1322">
        <f t="shared" si="278"/>
        <v>0</v>
      </c>
      <c r="AH184" s="1322">
        <f t="shared" si="278"/>
        <v>0</v>
      </c>
      <c r="AI184" s="1322">
        <f t="shared" si="278"/>
        <v>0</v>
      </c>
      <c r="AJ184" s="1322">
        <f t="shared" si="278"/>
        <v>0</v>
      </c>
      <c r="AK184" s="1322">
        <f t="shared" si="278"/>
        <v>0</v>
      </c>
      <c r="AL184" s="1322">
        <f t="shared" si="278"/>
        <v>0</v>
      </c>
      <c r="AM184" s="1322">
        <f t="shared" si="278"/>
        <v>0</v>
      </c>
      <c r="AN184" s="1322">
        <f t="shared" si="278"/>
        <v>0</v>
      </c>
      <c r="AO184" s="1322">
        <f t="shared" si="278"/>
        <v>0</v>
      </c>
      <c r="AP184" s="1322">
        <f t="shared" si="278"/>
        <v>0</v>
      </c>
      <c r="AQ184" s="1322">
        <f t="shared" si="278"/>
        <v>0</v>
      </c>
      <c r="AR184" s="1322">
        <f t="shared" si="278"/>
        <v>0</v>
      </c>
      <c r="AS184" s="1322">
        <f t="shared" si="278"/>
        <v>0</v>
      </c>
      <c r="AT184" s="1322">
        <f t="shared" si="278"/>
        <v>0</v>
      </c>
      <c r="AU184" s="1322">
        <f t="shared" si="278"/>
        <v>0</v>
      </c>
      <c r="AV184" s="1322">
        <f t="shared" si="229"/>
        <v>0</v>
      </c>
      <c r="AW184" s="1322"/>
      <c r="AX184" s="1322"/>
      <c r="AY184" s="1322"/>
      <c r="AZ184" s="1322"/>
      <c r="BA184" s="1322"/>
      <c r="BB184" s="1322"/>
      <c r="BC184" s="1322"/>
      <c r="BD184" s="1322"/>
      <c r="BE184" s="1322"/>
      <c r="BF184" s="1322"/>
      <c r="BG184" s="1322"/>
      <c r="BH184" s="1322"/>
      <c r="BI184" s="1322"/>
      <c r="BJ184" s="1322"/>
      <c r="BK184" s="1322"/>
      <c r="BL184" s="1322"/>
      <c r="BM184" s="1322"/>
      <c r="BN184" s="1322"/>
      <c r="BO184" s="1322"/>
      <c r="BP184" s="1322"/>
      <c r="BQ184" s="1322"/>
    </row>
    <row r="185" spans="1:69" s="1323" customFormat="1" ht="25.5" x14ac:dyDescent="0.2">
      <c r="A185" s="1282" t="s">
        <v>828</v>
      </c>
      <c r="B185" s="219" t="s">
        <v>392</v>
      </c>
      <c r="C185" s="1321">
        <f>'I4 BO ASSETS'!I43</f>
        <v>0</v>
      </c>
      <c r="D185" s="1322">
        <f t="shared" si="266"/>
        <v>0</v>
      </c>
      <c r="E185" s="1322">
        <f t="shared" si="266"/>
        <v>0</v>
      </c>
      <c r="F185" s="1322">
        <f t="shared" si="225"/>
        <v>0</v>
      </c>
      <c r="G185" s="1322">
        <f t="shared" ref="G185:Z185" si="279">$D185*G618</f>
        <v>0</v>
      </c>
      <c r="H185" s="1322">
        <f t="shared" si="279"/>
        <v>0</v>
      </c>
      <c r="I185" s="1322">
        <f t="shared" si="279"/>
        <v>0</v>
      </c>
      <c r="J185" s="1322">
        <f t="shared" si="279"/>
        <v>0</v>
      </c>
      <c r="K185" s="1322">
        <f t="shared" si="279"/>
        <v>0</v>
      </c>
      <c r="L185" s="1322">
        <f t="shared" si="279"/>
        <v>0</v>
      </c>
      <c r="M185" s="1322">
        <f t="shared" si="279"/>
        <v>0</v>
      </c>
      <c r="N185" s="1322">
        <f t="shared" si="279"/>
        <v>0</v>
      </c>
      <c r="O185" s="1322">
        <f t="shared" si="279"/>
        <v>0</v>
      </c>
      <c r="P185" s="1322">
        <f t="shared" si="279"/>
        <v>0</v>
      </c>
      <c r="Q185" s="1322">
        <f t="shared" si="279"/>
        <v>0</v>
      </c>
      <c r="R185" s="1322">
        <f t="shared" si="279"/>
        <v>0</v>
      </c>
      <c r="S185" s="1322">
        <f t="shared" si="279"/>
        <v>0</v>
      </c>
      <c r="T185" s="1322">
        <f t="shared" si="279"/>
        <v>0</v>
      </c>
      <c r="U185" s="1322">
        <f t="shared" si="279"/>
        <v>0</v>
      </c>
      <c r="V185" s="1322">
        <f t="shared" si="279"/>
        <v>0</v>
      </c>
      <c r="W185" s="1322">
        <f t="shared" si="279"/>
        <v>0</v>
      </c>
      <c r="X185" s="1322">
        <f t="shared" si="279"/>
        <v>0</v>
      </c>
      <c r="Y185" s="1322">
        <f t="shared" si="279"/>
        <v>0</v>
      </c>
      <c r="Z185" s="1322">
        <f t="shared" si="279"/>
        <v>0</v>
      </c>
      <c r="AA185" s="1322">
        <f t="shared" si="227"/>
        <v>0</v>
      </c>
      <c r="AB185" s="1322">
        <f t="shared" ref="AB185:AU185" si="280">$E185*AB618</f>
        <v>0</v>
      </c>
      <c r="AC185" s="1322">
        <f t="shared" si="280"/>
        <v>0</v>
      </c>
      <c r="AD185" s="1322">
        <f t="shared" si="280"/>
        <v>0</v>
      </c>
      <c r="AE185" s="1322">
        <f t="shared" si="280"/>
        <v>0</v>
      </c>
      <c r="AF185" s="1322">
        <f t="shared" si="280"/>
        <v>0</v>
      </c>
      <c r="AG185" s="1322">
        <f t="shared" si="280"/>
        <v>0</v>
      </c>
      <c r="AH185" s="1322">
        <f t="shared" si="280"/>
        <v>0</v>
      </c>
      <c r="AI185" s="1322">
        <f t="shared" si="280"/>
        <v>0</v>
      </c>
      <c r="AJ185" s="1322">
        <f t="shared" si="280"/>
        <v>0</v>
      </c>
      <c r="AK185" s="1322">
        <f t="shared" si="280"/>
        <v>0</v>
      </c>
      <c r="AL185" s="1322">
        <f t="shared" si="280"/>
        <v>0</v>
      </c>
      <c r="AM185" s="1322">
        <f t="shared" si="280"/>
        <v>0</v>
      </c>
      <c r="AN185" s="1322">
        <f t="shared" si="280"/>
        <v>0</v>
      </c>
      <c r="AO185" s="1322">
        <f t="shared" si="280"/>
        <v>0</v>
      </c>
      <c r="AP185" s="1322">
        <f t="shared" si="280"/>
        <v>0</v>
      </c>
      <c r="AQ185" s="1322">
        <f t="shared" si="280"/>
        <v>0</v>
      </c>
      <c r="AR185" s="1322">
        <f t="shared" si="280"/>
        <v>0</v>
      </c>
      <c r="AS185" s="1322">
        <f t="shared" si="280"/>
        <v>0</v>
      </c>
      <c r="AT185" s="1322">
        <f t="shared" si="280"/>
        <v>0</v>
      </c>
      <c r="AU185" s="1322">
        <f t="shared" si="280"/>
        <v>0</v>
      </c>
      <c r="AV185" s="1322">
        <f t="shared" si="229"/>
        <v>0</v>
      </c>
      <c r="AW185" s="1322"/>
      <c r="AX185" s="1322"/>
      <c r="AY185" s="1322"/>
      <c r="AZ185" s="1322"/>
      <c r="BA185" s="1322"/>
      <c r="BB185" s="1322"/>
      <c r="BC185" s="1322"/>
      <c r="BD185" s="1322"/>
      <c r="BE185" s="1322"/>
      <c r="BF185" s="1322"/>
      <c r="BG185" s="1322"/>
      <c r="BH185" s="1322"/>
      <c r="BI185" s="1322"/>
      <c r="BJ185" s="1322"/>
      <c r="BK185" s="1322"/>
      <c r="BL185" s="1322"/>
      <c r="BM185" s="1322"/>
      <c r="BN185" s="1322"/>
      <c r="BO185" s="1322"/>
      <c r="BP185" s="1322"/>
      <c r="BQ185" s="1322"/>
    </row>
    <row r="186" spans="1:69" s="1323" customFormat="1" ht="25.5" x14ac:dyDescent="0.2">
      <c r="A186" s="1282" t="s">
        <v>829</v>
      </c>
      <c r="B186" s="219" t="s">
        <v>393</v>
      </c>
      <c r="C186" s="1321">
        <f>'I4 BO ASSETS'!I44</f>
        <v>-2141490.883051591</v>
      </c>
      <c r="D186" s="1322">
        <f t="shared" si="266"/>
        <v>-856596.35322063649</v>
      </c>
      <c r="E186" s="1322">
        <f t="shared" si="266"/>
        <v>-1284894.5298309545</v>
      </c>
      <c r="F186" s="1322">
        <f t="shared" si="225"/>
        <v>-2141490.883051591</v>
      </c>
      <c r="G186" s="1322">
        <f t="shared" ref="G186:Z186" si="281">$D186*G619</f>
        <v>-215121.1112888295</v>
      </c>
      <c r="H186" s="1322">
        <f t="shared" si="281"/>
        <v>-245823.82295674953</v>
      </c>
      <c r="I186" s="1322">
        <f t="shared" si="281"/>
        <v>-274033.12367273658</v>
      </c>
      <c r="J186" s="1322">
        <f t="shared" si="281"/>
        <v>0</v>
      </c>
      <c r="K186" s="1322">
        <f t="shared" si="281"/>
        <v>0</v>
      </c>
      <c r="L186" s="1322">
        <f t="shared" si="281"/>
        <v>-118285.28006006303</v>
      </c>
      <c r="M186" s="1322">
        <f t="shared" si="281"/>
        <v>-2956.4620909071964</v>
      </c>
      <c r="N186" s="1322">
        <f t="shared" si="281"/>
        <v>0</v>
      </c>
      <c r="O186" s="1322">
        <f t="shared" si="281"/>
        <v>-376.55315135054406</v>
      </c>
      <c r="P186" s="1322">
        <f t="shared" si="281"/>
        <v>0</v>
      </c>
      <c r="Q186" s="1322">
        <f t="shared" si="281"/>
        <v>0</v>
      </c>
      <c r="R186" s="1322">
        <f t="shared" si="281"/>
        <v>0</v>
      </c>
      <c r="S186" s="1322">
        <f t="shared" si="281"/>
        <v>0</v>
      </c>
      <c r="T186" s="1322">
        <f t="shared" si="281"/>
        <v>0</v>
      </c>
      <c r="U186" s="1322">
        <f t="shared" si="281"/>
        <v>0</v>
      </c>
      <c r="V186" s="1322">
        <f t="shared" si="281"/>
        <v>0</v>
      </c>
      <c r="W186" s="1322">
        <f t="shared" si="281"/>
        <v>0</v>
      </c>
      <c r="X186" s="1322">
        <f t="shared" si="281"/>
        <v>0</v>
      </c>
      <c r="Y186" s="1322">
        <f t="shared" si="281"/>
        <v>0</v>
      </c>
      <c r="Z186" s="1322">
        <f t="shared" si="281"/>
        <v>0</v>
      </c>
      <c r="AA186" s="1322">
        <f t="shared" si="227"/>
        <v>-856596.35322063637</v>
      </c>
      <c r="AB186" s="1322">
        <f t="shared" ref="AB186:AU186" si="282">$E186*AB619</f>
        <v>-1072803.5988250379</v>
      </c>
      <c r="AC186" s="1322">
        <f t="shared" si="282"/>
        <v>-176555.27725645504</v>
      </c>
      <c r="AD186" s="1322">
        <f t="shared" si="282"/>
        <v>-17238.813406655114</v>
      </c>
      <c r="AE186" s="1322">
        <f t="shared" si="282"/>
        <v>0</v>
      </c>
      <c r="AF186" s="1322">
        <f t="shared" si="282"/>
        <v>0</v>
      </c>
      <c r="AG186" s="1322">
        <f t="shared" si="282"/>
        <v>-131.59399547064973</v>
      </c>
      <c r="AH186" s="1322">
        <f t="shared" si="282"/>
        <v>-14743.802465098797</v>
      </c>
      <c r="AI186" s="1322">
        <f t="shared" si="282"/>
        <v>0</v>
      </c>
      <c r="AJ186" s="1322">
        <f t="shared" si="282"/>
        <v>-3421.4438822368929</v>
      </c>
      <c r="AK186" s="1322">
        <f t="shared" si="282"/>
        <v>0</v>
      </c>
      <c r="AL186" s="1322">
        <f t="shared" si="282"/>
        <v>0</v>
      </c>
      <c r="AM186" s="1322">
        <f t="shared" si="282"/>
        <v>0</v>
      </c>
      <c r="AN186" s="1322">
        <f t="shared" si="282"/>
        <v>0</v>
      </c>
      <c r="AO186" s="1322">
        <f t="shared" si="282"/>
        <v>0</v>
      </c>
      <c r="AP186" s="1322">
        <f t="shared" si="282"/>
        <v>0</v>
      </c>
      <c r="AQ186" s="1322">
        <f t="shared" si="282"/>
        <v>0</v>
      </c>
      <c r="AR186" s="1322">
        <f t="shared" si="282"/>
        <v>0</v>
      </c>
      <c r="AS186" s="1322">
        <f t="shared" si="282"/>
        <v>0</v>
      </c>
      <c r="AT186" s="1322">
        <f t="shared" si="282"/>
        <v>0</v>
      </c>
      <c r="AU186" s="1322">
        <f t="shared" si="282"/>
        <v>0</v>
      </c>
      <c r="AV186" s="1322">
        <f t="shared" si="229"/>
        <v>-1284894.5298309545</v>
      </c>
      <c r="AW186" s="1322"/>
      <c r="AX186" s="1322"/>
      <c r="AY186" s="1322"/>
      <c r="AZ186" s="1322"/>
      <c r="BA186" s="1322"/>
      <c r="BB186" s="1322"/>
      <c r="BC186" s="1322"/>
      <c r="BD186" s="1322"/>
      <c r="BE186" s="1322"/>
      <c r="BF186" s="1322"/>
      <c r="BG186" s="1322"/>
      <c r="BH186" s="1322"/>
      <c r="BI186" s="1322"/>
      <c r="BJ186" s="1322"/>
      <c r="BK186" s="1322"/>
      <c r="BL186" s="1322"/>
      <c r="BM186" s="1322"/>
      <c r="BN186" s="1322"/>
      <c r="BO186" s="1322"/>
      <c r="BP186" s="1322"/>
      <c r="BQ186" s="1322"/>
    </row>
    <row r="187" spans="1:69" s="1323" customFormat="1" ht="25.5" x14ac:dyDescent="0.2">
      <c r="A187" s="1282" t="s">
        <v>830</v>
      </c>
      <c r="B187" s="219" t="s">
        <v>394</v>
      </c>
      <c r="C187" s="1321">
        <f>'I4 BO ASSETS'!I45</f>
        <v>-1639217.9183984089</v>
      </c>
      <c r="D187" s="1322">
        <f t="shared" si="266"/>
        <v>-655687.16735936364</v>
      </c>
      <c r="E187" s="1322">
        <f t="shared" si="266"/>
        <v>-983530.75103904528</v>
      </c>
      <c r="F187" s="1322">
        <f t="shared" si="225"/>
        <v>-1639217.9183984089</v>
      </c>
      <c r="G187" s="1322">
        <f t="shared" ref="G187:Z187" si="283">$D187*G620</f>
        <v>-202815.84312159586</v>
      </c>
      <c r="H187" s="1322">
        <f t="shared" si="283"/>
        <v>-231762.31107047078</v>
      </c>
      <c r="I187" s="1322">
        <f t="shared" si="283"/>
        <v>-220753.99945240069</v>
      </c>
      <c r="J187" s="1322">
        <f t="shared" si="283"/>
        <v>0</v>
      </c>
      <c r="K187" s="1322">
        <f t="shared" si="283"/>
        <v>0</v>
      </c>
      <c r="L187" s="1322">
        <f t="shared" si="283"/>
        <v>0</v>
      </c>
      <c r="M187" s="1322">
        <f t="shared" si="283"/>
        <v>0</v>
      </c>
      <c r="N187" s="1322">
        <f t="shared" si="283"/>
        <v>0</v>
      </c>
      <c r="O187" s="1322">
        <f t="shared" si="283"/>
        <v>-355.01371489623835</v>
      </c>
      <c r="P187" s="1322">
        <f t="shared" si="283"/>
        <v>0</v>
      </c>
      <c r="Q187" s="1322">
        <f t="shared" si="283"/>
        <v>0</v>
      </c>
      <c r="R187" s="1322">
        <f t="shared" si="283"/>
        <v>0</v>
      </c>
      <c r="S187" s="1322">
        <f t="shared" si="283"/>
        <v>0</v>
      </c>
      <c r="T187" s="1322">
        <f t="shared" si="283"/>
        <v>0</v>
      </c>
      <c r="U187" s="1322">
        <f t="shared" si="283"/>
        <v>0</v>
      </c>
      <c r="V187" s="1322">
        <f t="shared" si="283"/>
        <v>0</v>
      </c>
      <c r="W187" s="1322">
        <f t="shared" si="283"/>
        <v>0</v>
      </c>
      <c r="X187" s="1322">
        <f t="shared" si="283"/>
        <v>0</v>
      </c>
      <c r="Y187" s="1322">
        <f t="shared" si="283"/>
        <v>0</v>
      </c>
      <c r="Z187" s="1322">
        <f t="shared" si="283"/>
        <v>0</v>
      </c>
      <c r="AA187" s="1322">
        <f t="shared" si="227"/>
        <v>-655687.16735936364</v>
      </c>
      <c r="AB187" s="1322">
        <f t="shared" ref="AB187:AU187" si="284">$E187*AB620</f>
        <v>-677273.55651463754</v>
      </c>
      <c r="AC187" s="1322">
        <f t="shared" si="284"/>
        <v>-111461.42749695298</v>
      </c>
      <c r="AD187" s="1322">
        <f t="shared" si="284"/>
        <v>-10883.066088522364</v>
      </c>
      <c r="AE187" s="1322">
        <f t="shared" si="284"/>
        <v>0</v>
      </c>
      <c r="AF187" s="1322">
        <f t="shared" si="284"/>
        <v>0</v>
      </c>
      <c r="AG187" s="1322">
        <f t="shared" si="284"/>
        <v>-83.076840370399736</v>
      </c>
      <c r="AH187" s="1322">
        <f t="shared" si="284"/>
        <v>-181669.62624893175</v>
      </c>
      <c r="AI187" s="1322">
        <f t="shared" si="284"/>
        <v>0</v>
      </c>
      <c r="AJ187" s="1322">
        <f t="shared" si="284"/>
        <v>-2159.9978496303929</v>
      </c>
      <c r="AK187" s="1322">
        <f t="shared" si="284"/>
        <v>0</v>
      </c>
      <c r="AL187" s="1322">
        <f t="shared" si="284"/>
        <v>0</v>
      </c>
      <c r="AM187" s="1322">
        <f t="shared" si="284"/>
        <v>0</v>
      </c>
      <c r="AN187" s="1322">
        <f t="shared" si="284"/>
        <v>0</v>
      </c>
      <c r="AO187" s="1322">
        <f t="shared" si="284"/>
        <v>0</v>
      </c>
      <c r="AP187" s="1322">
        <f t="shared" si="284"/>
        <v>0</v>
      </c>
      <c r="AQ187" s="1322">
        <f t="shared" si="284"/>
        <v>0</v>
      </c>
      <c r="AR187" s="1322">
        <f t="shared" si="284"/>
        <v>0</v>
      </c>
      <c r="AS187" s="1322">
        <f t="shared" si="284"/>
        <v>0</v>
      </c>
      <c r="AT187" s="1322">
        <f t="shared" si="284"/>
        <v>0</v>
      </c>
      <c r="AU187" s="1322">
        <f t="shared" si="284"/>
        <v>0</v>
      </c>
      <c r="AV187" s="1322">
        <f t="shared" si="229"/>
        <v>-983530.7510390454</v>
      </c>
      <c r="AW187" s="1322"/>
      <c r="AX187" s="1322"/>
      <c r="AY187" s="1322"/>
      <c r="AZ187" s="1322"/>
      <c r="BA187" s="1322"/>
      <c r="BB187" s="1322"/>
      <c r="BC187" s="1322"/>
      <c r="BD187" s="1322"/>
      <c r="BE187" s="1322"/>
      <c r="BF187" s="1322"/>
      <c r="BG187" s="1322"/>
      <c r="BH187" s="1322"/>
      <c r="BI187" s="1322"/>
      <c r="BJ187" s="1322"/>
      <c r="BK187" s="1322"/>
      <c r="BL187" s="1322"/>
      <c r="BM187" s="1322"/>
      <c r="BN187" s="1322"/>
      <c r="BO187" s="1322"/>
      <c r="BP187" s="1322"/>
      <c r="BQ187" s="1322"/>
    </row>
    <row r="188" spans="1:69" s="1323" customFormat="1" ht="12.75" x14ac:dyDescent="0.2">
      <c r="A188" s="1282">
        <v>1840</v>
      </c>
      <c r="B188" s="219" t="s">
        <v>76</v>
      </c>
      <c r="C188" s="1321">
        <f>'I4 BO ASSETS'!I46</f>
        <v>0</v>
      </c>
      <c r="D188" s="1322">
        <f t="shared" si="266"/>
        <v>0</v>
      </c>
      <c r="E188" s="1322">
        <f t="shared" si="266"/>
        <v>0</v>
      </c>
      <c r="F188" s="1322">
        <f t="shared" si="225"/>
        <v>0</v>
      </c>
      <c r="G188" s="1322">
        <f t="shared" ref="G188:Z188" si="285">$D188*G621</f>
        <v>0</v>
      </c>
      <c r="H188" s="1322">
        <f t="shared" si="285"/>
        <v>0</v>
      </c>
      <c r="I188" s="1322">
        <f t="shared" si="285"/>
        <v>0</v>
      </c>
      <c r="J188" s="1322">
        <f t="shared" si="285"/>
        <v>0</v>
      </c>
      <c r="K188" s="1322">
        <f t="shared" si="285"/>
        <v>0</v>
      </c>
      <c r="L188" s="1322">
        <f t="shared" si="285"/>
        <v>0</v>
      </c>
      <c r="M188" s="1322">
        <f t="shared" si="285"/>
        <v>0</v>
      </c>
      <c r="N188" s="1322">
        <f t="shared" si="285"/>
        <v>0</v>
      </c>
      <c r="O188" s="1322">
        <f t="shared" si="285"/>
        <v>0</v>
      </c>
      <c r="P188" s="1322">
        <f t="shared" si="285"/>
        <v>0</v>
      </c>
      <c r="Q188" s="1322">
        <f t="shared" si="285"/>
        <v>0</v>
      </c>
      <c r="R188" s="1322">
        <f t="shared" si="285"/>
        <v>0</v>
      </c>
      <c r="S188" s="1322">
        <f t="shared" si="285"/>
        <v>0</v>
      </c>
      <c r="T188" s="1322">
        <f t="shared" si="285"/>
        <v>0</v>
      </c>
      <c r="U188" s="1322">
        <f t="shared" si="285"/>
        <v>0</v>
      </c>
      <c r="V188" s="1322">
        <f t="shared" si="285"/>
        <v>0</v>
      </c>
      <c r="W188" s="1322">
        <f t="shared" si="285"/>
        <v>0</v>
      </c>
      <c r="X188" s="1322">
        <f t="shared" si="285"/>
        <v>0</v>
      </c>
      <c r="Y188" s="1322">
        <f t="shared" si="285"/>
        <v>0</v>
      </c>
      <c r="Z188" s="1322">
        <f t="shared" si="285"/>
        <v>0</v>
      </c>
      <c r="AA188" s="1322">
        <f t="shared" si="227"/>
        <v>0</v>
      </c>
      <c r="AB188" s="1322">
        <f t="shared" ref="AB188:AU188" si="286">$E188*AB621</f>
        <v>0</v>
      </c>
      <c r="AC188" s="1322">
        <f t="shared" si="286"/>
        <v>0</v>
      </c>
      <c r="AD188" s="1322">
        <f t="shared" si="286"/>
        <v>0</v>
      </c>
      <c r="AE188" s="1322">
        <f t="shared" si="286"/>
        <v>0</v>
      </c>
      <c r="AF188" s="1322">
        <f t="shared" si="286"/>
        <v>0</v>
      </c>
      <c r="AG188" s="1322">
        <f t="shared" si="286"/>
        <v>0</v>
      </c>
      <c r="AH188" s="1322">
        <f t="shared" si="286"/>
        <v>0</v>
      </c>
      <c r="AI188" s="1322">
        <f t="shared" si="286"/>
        <v>0</v>
      </c>
      <c r="AJ188" s="1322">
        <f t="shared" si="286"/>
        <v>0</v>
      </c>
      <c r="AK188" s="1322">
        <f t="shared" si="286"/>
        <v>0</v>
      </c>
      <c r="AL188" s="1322">
        <f t="shared" si="286"/>
        <v>0</v>
      </c>
      <c r="AM188" s="1322">
        <f t="shared" si="286"/>
        <v>0</v>
      </c>
      <c r="AN188" s="1322">
        <f t="shared" si="286"/>
        <v>0</v>
      </c>
      <c r="AO188" s="1322">
        <f t="shared" si="286"/>
        <v>0</v>
      </c>
      <c r="AP188" s="1322">
        <f t="shared" si="286"/>
        <v>0</v>
      </c>
      <c r="AQ188" s="1322">
        <f t="shared" si="286"/>
        <v>0</v>
      </c>
      <c r="AR188" s="1322">
        <f t="shared" si="286"/>
        <v>0</v>
      </c>
      <c r="AS188" s="1322">
        <f t="shared" si="286"/>
        <v>0</v>
      </c>
      <c r="AT188" s="1322">
        <f t="shared" si="286"/>
        <v>0</v>
      </c>
      <c r="AU188" s="1322">
        <f t="shared" si="286"/>
        <v>0</v>
      </c>
      <c r="AV188" s="1322">
        <f t="shared" si="229"/>
        <v>0</v>
      </c>
      <c r="AW188" s="1322"/>
      <c r="AX188" s="1322"/>
      <c r="AY188" s="1322"/>
      <c r="AZ188" s="1322"/>
      <c r="BA188" s="1322"/>
      <c r="BB188" s="1322"/>
      <c r="BC188" s="1322"/>
      <c r="BD188" s="1322"/>
      <c r="BE188" s="1322"/>
      <c r="BF188" s="1322"/>
      <c r="BG188" s="1322"/>
      <c r="BH188" s="1322"/>
      <c r="BI188" s="1322"/>
      <c r="BJ188" s="1322"/>
      <c r="BK188" s="1322"/>
      <c r="BL188" s="1322"/>
      <c r="BM188" s="1322"/>
      <c r="BN188" s="1322"/>
      <c r="BO188" s="1322"/>
      <c r="BP188" s="1322"/>
      <c r="BQ188" s="1322"/>
    </row>
    <row r="189" spans="1:69" s="1323" customFormat="1" ht="12.75" x14ac:dyDescent="0.2">
      <c r="A189" s="1282" t="s">
        <v>831</v>
      </c>
      <c r="B189" s="219" t="s">
        <v>395</v>
      </c>
      <c r="C189" s="1321">
        <f>'I4 BO ASSETS'!I47</f>
        <v>0</v>
      </c>
      <c r="D189" s="1322">
        <f t="shared" si="266"/>
        <v>0</v>
      </c>
      <c r="E189" s="1322">
        <f t="shared" si="266"/>
        <v>0</v>
      </c>
      <c r="F189" s="1322">
        <f t="shared" si="225"/>
        <v>0</v>
      </c>
      <c r="G189" s="1322">
        <f t="shared" ref="G189:Z189" si="287">$D189*G622</f>
        <v>0</v>
      </c>
      <c r="H189" s="1322">
        <f t="shared" si="287"/>
        <v>0</v>
      </c>
      <c r="I189" s="1322">
        <f t="shared" si="287"/>
        <v>0</v>
      </c>
      <c r="J189" s="1322">
        <f t="shared" si="287"/>
        <v>0</v>
      </c>
      <c r="K189" s="1322">
        <f t="shared" si="287"/>
        <v>0</v>
      </c>
      <c r="L189" s="1322">
        <f t="shared" si="287"/>
        <v>0</v>
      </c>
      <c r="M189" s="1322">
        <f t="shared" si="287"/>
        <v>0</v>
      </c>
      <c r="N189" s="1322">
        <f t="shared" si="287"/>
        <v>0</v>
      </c>
      <c r="O189" s="1322">
        <f t="shared" si="287"/>
        <v>0</v>
      </c>
      <c r="P189" s="1322">
        <f t="shared" si="287"/>
        <v>0</v>
      </c>
      <c r="Q189" s="1322">
        <f t="shared" si="287"/>
        <v>0</v>
      </c>
      <c r="R189" s="1322">
        <f t="shared" si="287"/>
        <v>0</v>
      </c>
      <c r="S189" s="1322">
        <f t="shared" si="287"/>
        <v>0</v>
      </c>
      <c r="T189" s="1322">
        <f t="shared" si="287"/>
        <v>0</v>
      </c>
      <c r="U189" s="1322">
        <f t="shared" si="287"/>
        <v>0</v>
      </c>
      <c r="V189" s="1322">
        <f t="shared" si="287"/>
        <v>0</v>
      </c>
      <c r="W189" s="1322">
        <f t="shared" si="287"/>
        <v>0</v>
      </c>
      <c r="X189" s="1322">
        <f t="shared" si="287"/>
        <v>0</v>
      </c>
      <c r="Y189" s="1322">
        <f t="shared" si="287"/>
        <v>0</v>
      </c>
      <c r="Z189" s="1322">
        <f t="shared" si="287"/>
        <v>0</v>
      </c>
      <c r="AA189" s="1322">
        <f t="shared" si="227"/>
        <v>0</v>
      </c>
      <c r="AB189" s="1322">
        <f t="shared" ref="AB189:AU189" si="288">$E189*AB622</f>
        <v>0</v>
      </c>
      <c r="AC189" s="1322">
        <f t="shared" si="288"/>
        <v>0</v>
      </c>
      <c r="AD189" s="1322">
        <f t="shared" si="288"/>
        <v>0</v>
      </c>
      <c r="AE189" s="1322">
        <f t="shared" si="288"/>
        <v>0</v>
      </c>
      <c r="AF189" s="1322">
        <f t="shared" si="288"/>
        <v>0</v>
      </c>
      <c r="AG189" s="1322">
        <f t="shared" si="288"/>
        <v>0</v>
      </c>
      <c r="AH189" s="1322">
        <f t="shared" si="288"/>
        <v>0</v>
      </c>
      <c r="AI189" s="1322">
        <f t="shared" si="288"/>
        <v>0</v>
      </c>
      <c r="AJ189" s="1322">
        <f t="shared" si="288"/>
        <v>0</v>
      </c>
      <c r="AK189" s="1322">
        <f t="shared" si="288"/>
        <v>0</v>
      </c>
      <c r="AL189" s="1322">
        <f t="shared" si="288"/>
        <v>0</v>
      </c>
      <c r="AM189" s="1322">
        <f t="shared" si="288"/>
        <v>0</v>
      </c>
      <c r="AN189" s="1322">
        <f t="shared" si="288"/>
        <v>0</v>
      </c>
      <c r="AO189" s="1322">
        <f t="shared" si="288"/>
        <v>0</v>
      </c>
      <c r="AP189" s="1322">
        <f t="shared" si="288"/>
        <v>0</v>
      </c>
      <c r="AQ189" s="1322">
        <f t="shared" si="288"/>
        <v>0</v>
      </c>
      <c r="AR189" s="1322">
        <f t="shared" si="288"/>
        <v>0</v>
      </c>
      <c r="AS189" s="1322">
        <f t="shared" si="288"/>
        <v>0</v>
      </c>
      <c r="AT189" s="1322">
        <f t="shared" si="288"/>
        <v>0</v>
      </c>
      <c r="AU189" s="1322">
        <f t="shared" si="288"/>
        <v>0</v>
      </c>
      <c r="AV189" s="1322">
        <f t="shared" si="229"/>
        <v>0</v>
      </c>
      <c r="AW189" s="1322"/>
      <c r="AX189" s="1322"/>
      <c r="AY189" s="1322"/>
      <c r="AZ189" s="1322"/>
      <c r="BA189" s="1322"/>
      <c r="BB189" s="1322"/>
      <c r="BC189" s="1322"/>
      <c r="BD189" s="1322"/>
      <c r="BE189" s="1322"/>
      <c r="BF189" s="1322"/>
      <c r="BG189" s="1322"/>
      <c r="BH189" s="1322"/>
      <c r="BI189" s="1322"/>
      <c r="BJ189" s="1322"/>
      <c r="BK189" s="1322"/>
      <c r="BL189" s="1322"/>
      <c r="BM189" s="1322"/>
      <c r="BN189" s="1322"/>
      <c r="BO189" s="1322"/>
      <c r="BP189" s="1322"/>
      <c r="BQ189" s="1322"/>
    </row>
    <row r="190" spans="1:69" s="1323" customFormat="1" ht="12.75" x14ac:dyDescent="0.2">
      <c r="A190" s="1282" t="s">
        <v>832</v>
      </c>
      <c r="B190" s="219" t="s">
        <v>396</v>
      </c>
      <c r="C190" s="1321">
        <f>'I4 BO ASSETS'!I48</f>
        <v>-1257801.3196620222</v>
      </c>
      <c r="D190" s="1322">
        <f t="shared" si="266"/>
        <v>-503120.52786480892</v>
      </c>
      <c r="E190" s="1322">
        <f t="shared" si="266"/>
        <v>-754680.79179721326</v>
      </c>
      <c r="F190" s="1322">
        <f t="shared" si="225"/>
        <v>-1257801.3196620222</v>
      </c>
      <c r="G190" s="1322">
        <f t="shared" ref="G190:Z190" si="289">$D190*G623</f>
        <v>-126351.0481448694</v>
      </c>
      <c r="H190" s="1322">
        <f t="shared" si="289"/>
        <v>-144384.23780668224</v>
      </c>
      <c r="I190" s="1322">
        <f t="shared" si="289"/>
        <v>-160952.92644697684</v>
      </c>
      <c r="J190" s="1322">
        <f t="shared" si="289"/>
        <v>0</v>
      </c>
      <c r="K190" s="1322">
        <f t="shared" si="289"/>
        <v>0</v>
      </c>
      <c r="L190" s="1322">
        <f t="shared" si="289"/>
        <v>-69474.674178454065</v>
      </c>
      <c r="M190" s="1322">
        <f t="shared" si="289"/>
        <v>-1736.4733835218603</v>
      </c>
      <c r="N190" s="1322">
        <f t="shared" si="289"/>
        <v>0</v>
      </c>
      <c r="O190" s="1322">
        <f t="shared" si="289"/>
        <v>-221.16790430445047</v>
      </c>
      <c r="P190" s="1322">
        <f t="shared" si="289"/>
        <v>0</v>
      </c>
      <c r="Q190" s="1322">
        <f t="shared" si="289"/>
        <v>0</v>
      </c>
      <c r="R190" s="1322">
        <f t="shared" si="289"/>
        <v>0</v>
      </c>
      <c r="S190" s="1322">
        <f t="shared" si="289"/>
        <v>0</v>
      </c>
      <c r="T190" s="1322">
        <f t="shared" si="289"/>
        <v>0</v>
      </c>
      <c r="U190" s="1322">
        <f t="shared" si="289"/>
        <v>0</v>
      </c>
      <c r="V190" s="1322">
        <f t="shared" si="289"/>
        <v>0</v>
      </c>
      <c r="W190" s="1322">
        <f t="shared" si="289"/>
        <v>0</v>
      </c>
      <c r="X190" s="1322">
        <f t="shared" si="289"/>
        <v>0</v>
      </c>
      <c r="Y190" s="1322">
        <f t="shared" si="289"/>
        <v>0</v>
      </c>
      <c r="Z190" s="1322">
        <f t="shared" si="289"/>
        <v>0</v>
      </c>
      <c r="AA190" s="1322">
        <f t="shared" si="227"/>
        <v>-503120.52786480886</v>
      </c>
      <c r="AB190" s="1322">
        <f t="shared" ref="AB190:AU190" si="290">$E190*AB623</f>
        <v>-630109.51530060358</v>
      </c>
      <c r="AC190" s="1322">
        <f t="shared" si="290"/>
        <v>-103699.46586464799</v>
      </c>
      <c r="AD190" s="1322">
        <f t="shared" si="290"/>
        <v>-10125.19008318178</v>
      </c>
      <c r="AE190" s="1322">
        <f t="shared" si="290"/>
        <v>0</v>
      </c>
      <c r="AF190" s="1322">
        <f t="shared" si="290"/>
        <v>0</v>
      </c>
      <c r="AG190" s="1322">
        <f t="shared" si="290"/>
        <v>-77.291527352532668</v>
      </c>
      <c r="AH190" s="1322">
        <f t="shared" si="290"/>
        <v>-8659.7493102615645</v>
      </c>
      <c r="AI190" s="1322">
        <f t="shared" si="290"/>
        <v>0</v>
      </c>
      <c r="AJ190" s="1322">
        <f t="shared" si="290"/>
        <v>-2009.5797111658496</v>
      </c>
      <c r="AK190" s="1322">
        <f t="shared" si="290"/>
        <v>0</v>
      </c>
      <c r="AL190" s="1322">
        <f t="shared" si="290"/>
        <v>0</v>
      </c>
      <c r="AM190" s="1322">
        <f t="shared" si="290"/>
        <v>0</v>
      </c>
      <c r="AN190" s="1322">
        <f t="shared" si="290"/>
        <v>0</v>
      </c>
      <c r="AO190" s="1322">
        <f t="shared" si="290"/>
        <v>0</v>
      </c>
      <c r="AP190" s="1322">
        <f t="shared" si="290"/>
        <v>0</v>
      </c>
      <c r="AQ190" s="1322">
        <f t="shared" si="290"/>
        <v>0</v>
      </c>
      <c r="AR190" s="1322">
        <f t="shared" si="290"/>
        <v>0</v>
      </c>
      <c r="AS190" s="1322">
        <f t="shared" si="290"/>
        <v>0</v>
      </c>
      <c r="AT190" s="1322">
        <f t="shared" si="290"/>
        <v>0</v>
      </c>
      <c r="AU190" s="1322">
        <f t="shared" si="290"/>
        <v>0</v>
      </c>
      <c r="AV190" s="1322">
        <f t="shared" si="229"/>
        <v>-754680.79179721337</v>
      </c>
      <c r="AW190" s="1322"/>
      <c r="AX190" s="1322"/>
      <c r="AY190" s="1322"/>
      <c r="AZ190" s="1322"/>
      <c r="BA190" s="1322"/>
      <c r="BB190" s="1322"/>
      <c r="BC190" s="1322"/>
      <c r="BD190" s="1322"/>
      <c r="BE190" s="1322"/>
      <c r="BF190" s="1322"/>
      <c r="BG190" s="1322"/>
      <c r="BH190" s="1322"/>
      <c r="BI190" s="1322"/>
      <c r="BJ190" s="1322"/>
      <c r="BK190" s="1322"/>
      <c r="BL190" s="1322"/>
      <c r="BM190" s="1322"/>
      <c r="BN190" s="1322"/>
      <c r="BO190" s="1322"/>
      <c r="BP190" s="1322"/>
      <c r="BQ190" s="1322"/>
    </row>
    <row r="191" spans="1:69" s="1323" customFormat="1" ht="12.75" x14ac:dyDescent="0.2">
      <c r="A191" s="1282" t="s">
        <v>833</v>
      </c>
      <c r="B191" s="219" t="s">
        <v>397</v>
      </c>
      <c r="C191" s="1321">
        <f>'I4 BO ASSETS'!I49</f>
        <v>-1438428.1655610548</v>
      </c>
      <c r="D191" s="1322">
        <f t="shared" si="266"/>
        <v>-575371.26622442191</v>
      </c>
      <c r="E191" s="1322">
        <f t="shared" si="266"/>
        <v>-863056.89933663292</v>
      </c>
      <c r="F191" s="1322">
        <f t="shared" si="225"/>
        <v>-1438428.1655610548</v>
      </c>
      <c r="G191" s="1322">
        <f t="shared" ref="G191:Z191" si="291">$D191*G624</f>
        <v>-177972.68922801627</v>
      </c>
      <c r="H191" s="1322">
        <f t="shared" si="291"/>
        <v>-203373.46988313118</v>
      </c>
      <c r="I191" s="1322">
        <f t="shared" si="291"/>
        <v>-193713.57945063993</v>
      </c>
      <c r="J191" s="1322">
        <f t="shared" si="291"/>
        <v>0</v>
      </c>
      <c r="K191" s="1322">
        <f t="shared" si="291"/>
        <v>0</v>
      </c>
      <c r="L191" s="1322">
        <f t="shared" si="291"/>
        <v>0</v>
      </c>
      <c r="M191" s="1322">
        <f t="shared" si="291"/>
        <v>0</v>
      </c>
      <c r="N191" s="1322">
        <f t="shared" si="291"/>
        <v>0</v>
      </c>
      <c r="O191" s="1322">
        <f t="shared" si="291"/>
        <v>-311.52766263447836</v>
      </c>
      <c r="P191" s="1322">
        <f t="shared" si="291"/>
        <v>0</v>
      </c>
      <c r="Q191" s="1322">
        <f t="shared" si="291"/>
        <v>0</v>
      </c>
      <c r="R191" s="1322">
        <f t="shared" si="291"/>
        <v>0</v>
      </c>
      <c r="S191" s="1322">
        <f t="shared" si="291"/>
        <v>0</v>
      </c>
      <c r="T191" s="1322">
        <f t="shared" si="291"/>
        <v>0</v>
      </c>
      <c r="U191" s="1322">
        <f t="shared" si="291"/>
        <v>0</v>
      </c>
      <c r="V191" s="1322">
        <f t="shared" si="291"/>
        <v>0</v>
      </c>
      <c r="W191" s="1322">
        <f t="shared" si="291"/>
        <v>0</v>
      </c>
      <c r="X191" s="1322">
        <f t="shared" si="291"/>
        <v>0</v>
      </c>
      <c r="Y191" s="1322">
        <f t="shared" si="291"/>
        <v>0</v>
      </c>
      <c r="Z191" s="1322">
        <f t="shared" si="291"/>
        <v>0</v>
      </c>
      <c r="AA191" s="1322">
        <f t="shared" si="227"/>
        <v>-575371.26622442191</v>
      </c>
      <c r="AB191" s="1322">
        <f t="shared" ref="AB191:AU191" si="292">$E191*AB624</f>
        <v>-594313.51289290981</v>
      </c>
      <c r="AC191" s="1322">
        <f t="shared" si="292"/>
        <v>-97808.384648398453</v>
      </c>
      <c r="AD191" s="1322">
        <f t="shared" si="292"/>
        <v>-9549.9863768498362</v>
      </c>
      <c r="AE191" s="1322">
        <f t="shared" si="292"/>
        <v>0</v>
      </c>
      <c r="AF191" s="1322">
        <f t="shared" si="292"/>
        <v>0</v>
      </c>
      <c r="AG191" s="1322">
        <f t="shared" si="292"/>
        <v>-72.900659365265923</v>
      </c>
      <c r="AH191" s="1322">
        <f t="shared" si="292"/>
        <v>-159416.69761561276</v>
      </c>
      <c r="AI191" s="1322">
        <f t="shared" si="292"/>
        <v>0</v>
      </c>
      <c r="AJ191" s="1322">
        <f t="shared" si="292"/>
        <v>-1895.4171434969139</v>
      </c>
      <c r="AK191" s="1322">
        <f t="shared" si="292"/>
        <v>0</v>
      </c>
      <c r="AL191" s="1322">
        <f t="shared" si="292"/>
        <v>0</v>
      </c>
      <c r="AM191" s="1322">
        <f t="shared" si="292"/>
        <v>0</v>
      </c>
      <c r="AN191" s="1322">
        <f t="shared" si="292"/>
        <v>0</v>
      </c>
      <c r="AO191" s="1322">
        <f t="shared" si="292"/>
        <v>0</v>
      </c>
      <c r="AP191" s="1322">
        <f t="shared" si="292"/>
        <v>0</v>
      </c>
      <c r="AQ191" s="1322">
        <f t="shared" si="292"/>
        <v>0</v>
      </c>
      <c r="AR191" s="1322">
        <f t="shared" si="292"/>
        <v>0</v>
      </c>
      <c r="AS191" s="1322">
        <f t="shared" si="292"/>
        <v>0</v>
      </c>
      <c r="AT191" s="1322">
        <f t="shared" si="292"/>
        <v>0</v>
      </c>
      <c r="AU191" s="1322">
        <f t="shared" si="292"/>
        <v>0</v>
      </c>
      <c r="AV191" s="1322">
        <f t="shared" si="229"/>
        <v>-863056.89933663304</v>
      </c>
      <c r="AW191" s="1322"/>
      <c r="AX191" s="1322"/>
      <c r="AY191" s="1322"/>
      <c r="AZ191" s="1322"/>
      <c r="BA191" s="1322"/>
      <c r="BB191" s="1322"/>
      <c r="BC191" s="1322"/>
      <c r="BD191" s="1322"/>
      <c r="BE191" s="1322"/>
      <c r="BF191" s="1322"/>
      <c r="BG191" s="1322"/>
      <c r="BH191" s="1322"/>
      <c r="BI191" s="1322"/>
      <c r="BJ191" s="1322"/>
      <c r="BK191" s="1322"/>
      <c r="BL191" s="1322"/>
      <c r="BM191" s="1322"/>
      <c r="BN191" s="1322"/>
      <c r="BO191" s="1322"/>
      <c r="BP191" s="1322"/>
      <c r="BQ191" s="1322"/>
    </row>
    <row r="192" spans="1:69" s="1323" customFormat="1" ht="12.75" x14ac:dyDescent="0.2">
      <c r="A192" s="1282">
        <v>1845</v>
      </c>
      <c r="B192" s="219" t="s">
        <v>84</v>
      </c>
      <c r="C192" s="1321">
        <f>'I4 BO ASSETS'!I50</f>
        <v>0</v>
      </c>
      <c r="D192" s="1322">
        <f t="shared" si="266"/>
        <v>0</v>
      </c>
      <c r="E192" s="1322">
        <f t="shared" si="266"/>
        <v>0</v>
      </c>
      <c r="F192" s="1322">
        <f t="shared" si="225"/>
        <v>0</v>
      </c>
      <c r="G192" s="1322">
        <f t="shared" ref="G192:Z192" si="293">$D192*G625</f>
        <v>0</v>
      </c>
      <c r="H192" s="1322">
        <f t="shared" si="293"/>
        <v>0</v>
      </c>
      <c r="I192" s="1322">
        <f t="shared" si="293"/>
        <v>0</v>
      </c>
      <c r="J192" s="1322">
        <f t="shared" si="293"/>
        <v>0</v>
      </c>
      <c r="K192" s="1322">
        <f t="shared" si="293"/>
        <v>0</v>
      </c>
      <c r="L192" s="1322">
        <f t="shared" si="293"/>
        <v>0</v>
      </c>
      <c r="M192" s="1322">
        <f t="shared" si="293"/>
        <v>0</v>
      </c>
      <c r="N192" s="1322">
        <f t="shared" si="293"/>
        <v>0</v>
      </c>
      <c r="O192" s="1322">
        <f t="shared" si="293"/>
        <v>0</v>
      </c>
      <c r="P192" s="1322">
        <f t="shared" si="293"/>
        <v>0</v>
      </c>
      <c r="Q192" s="1322">
        <f t="shared" si="293"/>
        <v>0</v>
      </c>
      <c r="R192" s="1322">
        <f t="shared" si="293"/>
        <v>0</v>
      </c>
      <c r="S192" s="1322">
        <f t="shared" si="293"/>
        <v>0</v>
      </c>
      <c r="T192" s="1322">
        <f t="shared" si="293"/>
        <v>0</v>
      </c>
      <c r="U192" s="1322">
        <f t="shared" si="293"/>
        <v>0</v>
      </c>
      <c r="V192" s="1322">
        <f t="shared" si="293"/>
        <v>0</v>
      </c>
      <c r="W192" s="1322">
        <f t="shared" si="293"/>
        <v>0</v>
      </c>
      <c r="X192" s="1322">
        <f t="shared" si="293"/>
        <v>0</v>
      </c>
      <c r="Y192" s="1322">
        <f t="shared" si="293"/>
        <v>0</v>
      </c>
      <c r="Z192" s="1322">
        <f t="shared" si="293"/>
        <v>0</v>
      </c>
      <c r="AA192" s="1322">
        <f t="shared" si="227"/>
        <v>0</v>
      </c>
      <c r="AB192" s="1322">
        <f t="shared" ref="AB192:AU192" si="294">$E192*AB625</f>
        <v>0</v>
      </c>
      <c r="AC192" s="1322">
        <f t="shared" si="294"/>
        <v>0</v>
      </c>
      <c r="AD192" s="1322">
        <f t="shared" si="294"/>
        <v>0</v>
      </c>
      <c r="AE192" s="1322">
        <f t="shared" si="294"/>
        <v>0</v>
      </c>
      <c r="AF192" s="1322">
        <f t="shared" si="294"/>
        <v>0</v>
      </c>
      <c r="AG192" s="1322">
        <f t="shared" si="294"/>
        <v>0</v>
      </c>
      <c r="AH192" s="1322">
        <f t="shared" si="294"/>
        <v>0</v>
      </c>
      <c r="AI192" s="1322">
        <f t="shared" si="294"/>
        <v>0</v>
      </c>
      <c r="AJ192" s="1322">
        <f t="shared" si="294"/>
        <v>0</v>
      </c>
      <c r="AK192" s="1322">
        <f t="shared" si="294"/>
        <v>0</v>
      </c>
      <c r="AL192" s="1322">
        <f t="shared" si="294"/>
        <v>0</v>
      </c>
      <c r="AM192" s="1322">
        <f t="shared" si="294"/>
        <v>0</v>
      </c>
      <c r="AN192" s="1322">
        <f t="shared" si="294"/>
        <v>0</v>
      </c>
      <c r="AO192" s="1322">
        <f t="shared" si="294"/>
        <v>0</v>
      </c>
      <c r="AP192" s="1322">
        <f t="shared" si="294"/>
        <v>0</v>
      </c>
      <c r="AQ192" s="1322">
        <f t="shared" si="294"/>
        <v>0</v>
      </c>
      <c r="AR192" s="1322">
        <f t="shared" si="294"/>
        <v>0</v>
      </c>
      <c r="AS192" s="1322">
        <f t="shared" si="294"/>
        <v>0</v>
      </c>
      <c r="AT192" s="1322">
        <f t="shared" si="294"/>
        <v>0</v>
      </c>
      <c r="AU192" s="1322">
        <f t="shared" si="294"/>
        <v>0</v>
      </c>
      <c r="AV192" s="1322">
        <f t="shared" si="229"/>
        <v>0</v>
      </c>
      <c r="AW192" s="1322"/>
      <c r="AX192" s="1322"/>
      <c r="AY192" s="1322"/>
      <c r="AZ192" s="1322"/>
      <c r="BA192" s="1322"/>
      <c r="BB192" s="1322"/>
      <c r="BC192" s="1322"/>
      <c r="BD192" s="1322"/>
      <c r="BE192" s="1322"/>
      <c r="BF192" s="1322"/>
      <c r="BG192" s="1322"/>
      <c r="BH192" s="1322"/>
      <c r="BI192" s="1322"/>
      <c r="BJ192" s="1322"/>
      <c r="BK192" s="1322"/>
      <c r="BL192" s="1322"/>
      <c r="BM192" s="1322"/>
      <c r="BN192" s="1322"/>
      <c r="BO192" s="1322"/>
      <c r="BP192" s="1322"/>
      <c r="BQ192" s="1322"/>
    </row>
    <row r="193" spans="1:69" s="1323" customFormat="1" ht="25.5" x14ac:dyDescent="0.2">
      <c r="A193" s="1282" t="s">
        <v>834</v>
      </c>
      <c r="B193" s="219" t="s">
        <v>398</v>
      </c>
      <c r="C193" s="1321">
        <f>'I4 BO ASSETS'!I51</f>
        <v>0</v>
      </c>
      <c r="D193" s="1322">
        <f t="shared" si="266"/>
        <v>0</v>
      </c>
      <c r="E193" s="1322">
        <f t="shared" si="266"/>
        <v>0</v>
      </c>
      <c r="F193" s="1322">
        <f t="shared" si="225"/>
        <v>0</v>
      </c>
      <c r="G193" s="1322">
        <f t="shared" ref="G193:Z193" si="295">$D193*G626</f>
        <v>0</v>
      </c>
      <c r="H193" s="1322">
        <f t="shared" si="295"/>
        <v>0</v>
      </c>
      <c r="I193" s="1322">
        <f t="shared" si="295"/>
        <v>0</v>
      </c>
      <c r="J193" s="1322">
        <f t="shared" si="295"/>
        <v>0</v>
      </c>
      <c r="K193" s="1322">
        <f t="shared" si="295"/>
        <v>0</v>
      </c>
      <c r="L193" s="1322">
        <f t="shared" si="295"/>
        <v>0</v>
      </c>
      <c r="M193" s="1322">
        <f t="shared" si="295"/>
        <v>0</v>
      </c>
      <c r="N193" s="1322">
        <f t="shared" si="295"/>
        <v>0</v>
      </c>
      <c r="O193" s="1322">
        <f t="shared" si="295"/>
        <v>0</v>
      </c>
      <c r="P193" s="1322">
        <f t="shared" si="295"/>
        <v>0</v>
      </c>
      <c r="Q193" s="1322">
        <f t="shared" si="295"/>
        <v>0</v>
      </c>
      <c r="R193" s="1322">
        <f t="shared" si="295"/>
        <v>0</v>
      </c>
      <c r="S193" s="1322">
        <f t="shared" si="295"/>
        <v>0</v>
      </c>
      <c r="T193" s="1322">
        <f t="shared" si="295"/>
        <v>0</v>
      </c>
      <c r="U193" s="1322">
        <f t="shared" si="295"/>
        <v>0</v>
      </c>
      <c r="V193" s="1322">
        <f t="shared" si="295"/>
        <v>0</v>
      </c>
      <c r="W193" s="1322">
        <f t="shared" si="295"/>
        <v>0</v>
      </c>
      <c r="X193" s="1322">
        <f t="shared" si="295"/>
        <v>0</v>
      </c>
      <c r="Y193" s="1322">
        <f t="shared" si="295"/>
        <v>0</v>
      </c>
      <c r="Z193" s="1322">
        <f t="shared" si="295"/>
        <v>0</v>
      </c>
      <c r="AA193" s="1322">
        <f t="shared" si="227"/>
        <v>0</v>
      </c>
      <c r="AB193" s="1322">
        <f t="shared" ref="AB193:AU193" si="296">$E193*AB626</f>
        <v>0</v>
      </c>
      <c r="AC193" s="1322">
        <f t="shared" si="296"/>
        <v>0</v>
      </c>
      <c r="AD193" s="1322">
        <f t="shared" si="296"/>
        <v>0</v>
      </c>
      <c r="AE193" s="1322">
        <f t="shared" si="296"/>
        <v>0</v>
      </c>
      <c r="AF193" s="1322">
        <f t="shared" si="296"/>
        <v>0</v>
      </c>
      <c r="AG193" s="1322">
        <f t="shared" si="296"/>
        <v>0</v>
      </c>
      <c r="AH193" s="1322">
        <f t="shared" si="296"/>
        <v>0</v>
      </c>
      <c r="AI193" s="1322">
        <f t="shared" si="296"/>
        <v>0</v>
      </c>
      <c r="AJ193" s="1322">
        <f t="shared" si="296"/>
        <v>0</v>
      </c>
      <c r="AK193" s="1322">
        <f t="shared" si="296"/>
        <v>0</v>
      </c>
      <c r="AL193" s="1322">
        <f t="shared" si="296"/>
        <v>0</v>
      </c>
      <c r="AM193" s="1322">
        <f t="shared" si="296"/>
        <v>0</v>
      </c>
      <c r="AN193" s="1322">
        <f t="shared" si="296"/>
        <v>0</v>
      </c>
      <c r="AO193" s="1322">
        <f t="shared" si="296"/>
        <v>0</v>
      </c>
      <c r="AP193" s="1322">
        <f t="shared" si="296"/>
        <v>0</v>
      </c>
      <c r="AQ193" s="1322">
        <f t="shared" si="296"/>
        <v>0</v>
      </c>
      <c r="AR193" s="1322">
        <f t="shared" si="296"/>
        <v>0</v>
      </c>
      <c r="AS193" s="1322">
        <f t="shared" si="296"/>
        <v>0</v>
      </c>
      <c r="AT193" s="1322">
        <f t="shared" si="296"/>
        <v>0</v>
      </c>
      <c r="AU193" s="1322">
        <f t="shared" si="296"/>
        <v>0</v>
      </c>
      <c r="AV193" s="1322">
        <f t="shared" si="229"/>
        <v>0</v>
      </c>
      <c r="AW193" s="1322"/>
      <c r="AX193" s="1322"/>
      <c r="AY193" s="1322"/>
      <c r="AZ193" s="1322"/>
      <c r="BA193" s="1322"/>
      <c r="BB193" s="1322"/>
      <c r="BC193" s="1322"/>
      <c r="BD193" s="1322"/>
      <c r="BE193" s="1322"/>
      <c r="BF193" s="1322"/>
      <c r="BG193" s="1322"/>
      <c r="BH193" s="1322"/>
      <c r="BI193" s="1322"/>
      <c r="BJ193" s="1322"/>
      <c r="BK193" s="1322"/>
      <c r="BL193" s="1322"/>
      <c r="BM193" s="1322"/>
      <c r="BN193" s="1322"/>
      <c r="BO193" s="1322"/>
      <c r="BP193" s="1322"/>
      <c r="BQ193" s="1322"/>
    </row>
    <row r="194" spans="1:69" s="1323" customFormat="1" ht="25.5" x14ac:dyDescent="0.2">
      <c r="A194" s="1282" t="s">
        <v>835</v>
      </c>
      <c r="B194" s="219" t="s">
        <v>399</v>
      </c>
      <c r="C194" s="1321">
        <f>'I4 BO ASSETS'!I52</f>
        <v>-2339368.4060678016</v>
      </c>
      <c r="D194" s="1322">
        <f t="shared" si="266"/>
        <v>-935747.36242712068</v>
      </c>
      <c r="E194" s="1322">
        <f t="shared" si="266"/>
        <v>-1403621.0436406808</v>
      </c>
      <c r="F194" s="1322">
        <f t="shared" si="225"/>
        <v>-2339368.4060678016</v>
      </c>
      <c r="G194" s="1322">
        <f t="shared" ref="G194:Z194" si="297">$D194*G627</f>
        <v>-234998.68022326732</v>
      </c>
      <c r="H194" s="1322">
        <f t="shared" si="297"/>
        <v>-268538.3764344377</v>
      </c>
      <c r="I194" s="1322">
        <f t="shared" si="297"/>
        <v>-299354.26613750681</v>
      </c>
      <c r="J194" s="1322">
        <f t="shared" si="297"/>
        <v>0</v>
      </c>
      <c r="K194" s="1322">
        <f t="shared" si="297"/>
        <v>0</v>
      </c>
      <c r="L194" s="1322">
        <f t="shared" si="297"/>
        <v>-129215.04792076521</v>
      </c>
      <c r="M194" s="1322">
        <f t="shared" si="297"/>
        <v>-3229.6443865079145</v>
      </c>
      <c r="N194" s="1322">
        <f t="shared" si="297"/>
        <v>0</v>
      </c>
      <c r="O194" s="1322">
        <f t="shared" si="297"/>
        <v>-411.34732463556696</v>
      </c>
      <c r="P194" s="1322">
        <f t="shared" si="297"/>
        <v>0</v>
      </c>
      <c r="Q194" s="1322">
        <f t="shared" si="297"/>
        <v>0</v>
      </c>
      <c r="R194" s="1322">
        <f t="shared" si="297"/>
        <v>0</v>
      </c>
      <c r="S194" s="1322">
        <f t="shared" si="297"/>
        <v>0</v>
      </c>
      <c r="T194" s="1322">
        <f t="shared" si="297"/>
        <v>0</v>
      </c>
      <c r="U194" s="1322">
        <f t="shared" si="297"/>
        <v>0</v>
      </c>
      <c r="V194" s="1322">
        <f t="shared" si="297"/>
        <v>0</v>
      </c>
      <c r="W194" s="1322">
        <f t="shared" si="297"/>
        <v>0</v>
      </c>
      <c r="X194" s="1322">
        <f t="shared" si="297"/>
        <v>0</v>
      </c>
      <c r="Y194" s="1322">
        <f t="shared" si="297"/>
        <v>0</v>
      </c>
      <c r="Z194" s="1322">
        <f t="shared" si="297"/>
        <v>0</v>
      </c>
      <c r="AA194" s="1322">
        <f t="shared" si="227"/>
        <v>-935747.36242712056</v>
      </c>
      <c r="AB194" s="1322">
        <f t="shared" ref="AB194:AU194" si="298">$E194*AB627</f>
        <v>-1171932.5376864886</v>
      </c>
      <c r="AC194" s="1322">
        <f t="shared" si="298"/>
        <v>-192869.29531529633</v>
      </c>
      <c r="AD194" s="1322">
        <f t="shared" si="298"/>
        <v>-18831.71007674819</v>
      </c>
      <c r="AE194" s="1322">
        <f t="shared" si="298"/>
        <v>0</v>
      </c>
      <c r="AF194" s="1322">
        <f t="shared" si="298"/>
        <v>0</v>
      </c>
      <c r="AG194" s="1322">
        <f t="shared" si="298"/>
        <v>-143.7535120362457</v>
      </c>
      <c r="AH194" s="1322">
        <f t="shared" si="298"/>
        <v>-16106.155737169098</v>
      </c>
      <c r="AI194" s="1322">
        <f t="shared" si="298"/>
        <v>0</v>
      </c>
      <c r="AJ194" s="1322">
        <f t="shared" si="298"/>
        <v>-3737.5913129423889</v>
      </c>
      <c r="AK194" s="1322">
        <f t="shared" si="298"/>
        <v>0</v>
      </c>
      <c r="AL194" s="1322">
        <f t="shared" si="298"/>
        <v>0</v>
      </c>
      <c r="AM194" s="1322">
        <f t="shared" si="298"/>
        <v>0</v>
      </c>
      <c r="AN194" s="1322">
        <f t="shared" si="298"/>
        <v>0</v>
      </c>
      <c r="AO194" s="1322">
        <f t="shared" si="298"/>
        <v>0</v>
      </c>
      <c r="AP194" s="1322">
        <f t="shared" si="298"/>
        <v>0</v>
      </c>
      <c r="AQ194" s="1322">
        <f t="shared" si="298"/>
        <v>0</v>
      </c>
      <c r="AR194" s="1322">
        <f t="shared" si="298"/>
        <v>0</v>
      </c>
      <c r="AS194" s="1322">
        <f t="shared" si="298"/>
        <v>0</v>
      </c>
      <c r="AT194" s="1322">
        <f t="shared" si="298"/>
        <v>0</v>
      </c>
      <c r="AU194" s="1322">
        <f t="shared" si="298"/>
        <v>0</v>
      </c>
      <c r="AV194" s="1322">
        <f t="shared" si="229"/>
        <v>-1403621.0436406808</v>
      </c>
      <c r="AW194" s="1322"/>
      <c r="AX194" s="1322"/>
      <c r="AY194" s="1322"/>
      <c r="AZ194" s="1322"/>
      <c r="BA194" s="1322"/>
      <c r="BB194" s="1322"/>
      <c r="BC194" s="1322"/>
      <c r="BD194" s="1322"/>
      <c r="BE194" s="1322"/>
      <c r="BF194" s="1322"/>
      <c r="BG194" s="1322"/>
      <c r="BH194" s="1322"/>
      <c r="BI194" s="1322"/>
      <c r="BJ194" s="1322"/>
      <c r="BK194" s="1322"/>
      <c r="BL194" s="1322"/>
      <c r="BM194" s="1322"/>
      <c r="BN194" s="1322"/>
      <c r="BO194" s="1322"/>
      <c r="BP194" s="1322"/>
      <c r="BQ194" s="1322"/>
    </row>
    <row r="195" spans="1:69" s="1323" customFormat="1" ht="25.5" x14ac:dyDescent="0.2">
      <c r="A195" s="1282" t="s">
        <v>836</v>
      </c>
      <c r="B195" s="219" t="s">
        <v>631</v>
      </c>
      <c r="C195" s="1321">
        <f>'I4 BO ASSETS'!I53</f>
        <v>-3406950.197498864</v>
      </c>
      <c r="D195" s="1322">
        <f t="shared" si="266"/>
        <v>-1362780.0789995457</v>
      </c>
      <c r="E195" s="1322">
        <f t="shared" si="266"/>
        <v>-2044170.1184993184</v>
      </c>
      <c r="F195" s="1322">
        <f t="shared" si="225"/>
        <v>-3406950.197498864</v>
      </c>
      <c r="G195" s="1322">
        <f t="shared" ref="G195:Z195" si="299">$D195*G628</f>
        <v>-421532.40824389114</v>
      </c>
      <c r="H195" s="1322">
        <f t="shared" si="299"/>
        <v>-481694.74150563922</v>
      </c>
      <c r="I195" s="1322">
        <f t="shared" si="299"/>
        <v>-458815.06881516689</v>
      </c>
      <c r="J195" s="1322">
        <f t="shared" si="299"/>
        <v>0</v>
      </c>
      <c r="K195" s="1322">
        <f t="shared" si="299"/>
        <v>0</v>
      </c>
      <c r="L195" s="1322">
        <f t="shared" si="299"/>
        <v>0</v>
      </c>
      <c r="M195" s="1322">
        <f t="shared" si="299"/>
        <v>0</v>
      </c>
      <c r="N195" s="1322">
        <f t="shared" si="299"/>
        <v>0</v>
      </c>
      <c r="O195" s="1322">
        <f t="shared" si="299"/>
        <v>-737.86043484828133</v>
      </c>
      <c r="P195" s="1322">
        <f t="shared" si="299"/>
        <v>0</v>
      </c>
      <c r="Q195" s="1322">
        <f t="shared" si="299"/>
        <v>0</v>
      </c>
      <c r="R195" s="1322">
        <f t="shared" si="299"/>
        <v>0</v>
      </c>
      <c r="S195" s="1322">
        <f t="shared" si="299"/>
        <v>0</v>
      </c>
      <c r="T195" s="1322">
        <f t="shared" si="299"/>
        <v>0</v>
      </c>
      <c r="U195" s="1322">
        <f t="shared" si="299"/>
        <v>0</v>
      </c>
      <c r="V195" s="1322">
        <f t="shared" si="299"/>
        <v>0</v>
      </c>
      <c r="W195" s="1322">
        <f t="shared" si="299"/>
        <v>0</v>
      </c>
      <c r="X195" s="1322">
        <f t="shared" si="299"/>
        <v>0</v>
      </c>
      <c r="Y195" s="1322">
        <f t="shared" si="299"/>
        <v>0</v>
      </c>
      <c r="Z195" s="1322">
        <f t="shared" si="299"/>
        <v>0</v>
      </c>
      <c r="AA195" s="1322">
        <f t="shared" si="227"/>
        <v>-1362780.0789995457</v>
      </c>
      <c r="AB195" s="1322">
        <f t="shared" ref="AB195:AU195" si="300">$E195*AB628</f>
        <v>-1407645.2259518823</v>
      </c>
      <c r="AC195" s="1322">
        <f t="shared" si="300"/>
        <v>-231661.40887190649</v>
      </c>
      <c r="AD195" s="1322">
        <f t="shared" si="300"/>
        <v>-22619.362406623415</v>
      </c>
      <c r="AE195" s="1322">
        <f t="shared" si="300"/>
        <v>0</v>
      </c>
      <c r="AF195" s="1322">
        <f t="shared" si="300"/>
        <v>0</v>
      </c>
      <c r="AG195" s="1322">
        <f t="shared" si="300"/>
        <v>-172.66688860017877</v>
      </c>
      <c r="AH195" s="1322">
        <f t="shared" si="300"/>
        <v>-377582.11527670157</v>
      </c>
      <c r="AI195" s="1322">
        <f t="shared" si="300"/>
        <v>0</v>
      </c>
      <c r="AJ195" s="1322">
        <f t="shared" si="300"/>
        <v>-4489.3391036046469</v>
      </c>
      <c r="AK195" s="1322">
        <f t="shared" si="300"/>
        <v>0</v>
      </c>
      <c r="AL195" s="1322">
        <f t="shared" si="300"/>
        <v>0</v>
      </c>
      <c r="AM195" s="1322">
        <f t="shared" si="300"/>
        <v>0</v>
      </c>
      <c r="AN195" s="1322">
        <f t="shared" si="300"/>
        <v>0</v>
      </c>
      <c r="AO195" s="1322">
        <f t="shared" si="300"/>
        <v>0</v>
      </c>
      <c r="AP195" s="1322">
        <f t="shared" si="300"/>
        <v>0</v>
      </c>
      <c r="AQ195" s="1322">
        <f t="shared" si="300"/>
        <v>0</v>
      </c>
      <c r="AR195" s="1322">
        <f t="shared" si="300"/>
        <v>0</v>
      </c>
      <c r="AS195" s="1322">
        <f t="shared" si="300"/>
        <v>0</v>
      </c>
      <c r="AT195" s="1322">
        <f t="shared" si="300"/>
        <v>0</v>
      </c>
      <c r="AU195" s="1322">
        <f t="shared" si="300"/>
        <v>0</v>
      </c>
      <c r="AV195" s="1322">
        <f t="shared" si="229"/>
        <v>-2044170.1184993186</v>
      </c>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row>
    <row r="196" spans="1:69" s="1323" customFormat="1" ht="12.75" x14ac:dyDescent="0.2">
      <c r="A196" s="1282">
        <v>1850</v>
      </c>
      <c r="B196" s="219" t="s">
        <v>90</v>
      </c>
      <c r="C196" s="1321">
        <f>'I4 BO ASSETS'!I54</f>
        <v>-4457689.5597735969</v>
      </c>
      <c r="D196" s="1322">
        <f t="shared" si="266"/>
        <v>-1783075.8239094389</v>
      </c>
      <c r="E196" s="1322">
        <f t="shared" si="266"/>
        <v>-2674613.7358641583</v>
      </c>
      <c r="F196" s="1322">
        <f t="shared" si="225"/>
        <v>-4457689.5597735969</v>
      </c>
      <c r="G196" s="1322">
        <f t="shared" ref="G196:Z196" si="301">$D196*G629</f>
        <v>-549202.76831108844</v>
      </c>
      <c r="H196" s="1322">
        <f t="shared" si="301"/>
        <v>-627586.58727546362</v>
      </c>
      <c r="I196" s="1322">
        <f t="shared" si="301"/>
        <v>-597777.3025469007</v>
      </c>
      <c r="J196" s="1322">
        <f t="shared" si="301"/>
        <v>0</v>
      </c>
      <c r="K196" s="1322">
        <f t="shared" si="301"/>
        <v>0</v>
      </c>
      <c r="L196" s="1322">
        <f t="shared" si="301"/>
        <v>0</v>
      </c>
      <c r="M196" s="1322">
        <f t="shared" si="301"/>
        <v>-7547.8280816102024</v>
      </c>
      <c r="N196" s="1322">
        <f t="shared" si="301"/>
        <v>0</v>
      </c>
      <c r="O196" s="1322">
        <f t="shared" si="301"/>
        <v>-961.33769437589183</v>
      </c>
      <c r="P196" s="1322">
        <f t="shared" si="301"/>
        <v>0</v>
      </c>
      <c r="Q196" s="1322">
        <f t="shared" si="301"/>
        <v>0</v>
      </c>
      <c r="R196" s="1322">
        <f t="shared" si="301"/>
        <v>0</v>
      </c>
      <c r="S196" s="1322">
        <f t="shared" si="301"/>
        <v>0</v>
      </c>
      <c r="T196" s="1322">
        <f t="shared" si="301"/>
        <v>0</v>
      </c>
      <c r="U196" s="1322">
        <f t="shared" si="301"/>
        <v>0</v>
      </c>
      <c r="V196" s="1322">
        <f t="shared" si="301"/>
        <v>0</v>
      </c>
      <c r="W196" s="1322">
        <f t="shared" si="301"/>
        <v>0</v>
      </c>
      <c r="X196" s="1322">
        <f t="shared" si="301"/>
        <v>0</v>
      </c>
      <c r="Y196" s="1322">
        <f t="shared" si="301"/>
        <v>0</v>
      </c>
      <c r="Z196" s="1322">
        <f t="shared" si="301"/>
        <v>0</v>
      </c>
      <c r="AA196" s="1322">
        <f t="shared" si="227"/>
        <v>-1783075.8239094387</v>
      </c>
      <c r="AB196" s="1322">
        <f t="shared" ref="AB196:AU196" si="302">$E196*AB629</f>
        <v>-2233129.0037318855</v>
      </c>
      <c r="AC196" s="1322">
        <f t="shared" si="302"/>
        <v>-367514.3435714884</v>
      </c>
      <c r="AD196" s="1322">
        <f t="shared" si="302"/>
        <v>-35884.009198408683</v>
      </c>
      <c r="AE196" s="1322">
        <f t="shared" si="302"/>
        <v>0</v>
      </c>
      <c r="AF196" s="1322">
        <f t="shared" si="302"/>
        <v>0</v>
      </c>
      <c r="AG196" s="1322">
        <f t="shared" si="302"/>
        <v>-273.92373433899758</v>
      </c>
      <c r="AH196" s="1322">
        <f t="shared" si="302"/>
        <v>-30690.438535222936</v>
      </c>
      <c r="AI196" s="1322">
        <f t="shared" si="302"/>
        <v>0</v>
      </c>
      <c r="AJ196" s="1322">
        <f t="shared" si="302"/>
        <v>-7122.0170928139378</v>
      </c>
      <c r="AK196" s="1322">
        <f t="shared" si="302"/>
        <v>0</v>
      </c>
      <c r="AL196" s="1322">
        <f t="shared" si="302"/>
        <v>0</v>
      </c>
      <c r="AM196" s="1322">
        <f t="shared" si="302"/>
        <v>0</v>
      </c>
      <c r="AN196" s="1322">
        <f t="shared" si="302"/>
        <v>0</v>
      </c>
      <c r="AO196" s="1322">
        <f t="shared" si="302"/>
        <v>0</v>
      </c>
      <c r="AP196" s="1322">
        <f t="shared" si="302"/>
        <v>0</v>
      </c>
      <c r="AQ196" s="1322">
        <f t="shared" si="302"/>
        <v>0</v>
      </c>
      <c r="AR196" s="1322">
        <f t="shared" si="302"/>
        <v>0</v>
      </c>
      <c r="AS196" s="1322">
        <f t="shared" si="302"/>
        <v>0</v>
      </c>
      <c r="AT196" s="1322">
        <f t="shared" si="302"/>
        <v>0</v>
      </c>
      <c r="AU196" s="1322">
        <f t="shared" si="302"/>
        <v>0</v>
      </c>
      <c r="AV196" s="1322">
        <f t="shared" si="229"/>
        <v>-2674613.7358641578</v>
      </c>
      <c r="AW196" s="1322"/>
      <c r="AX196" s="1322"/>
      <c r="AY196" s="1322"/>
      <c r="AZ196" s="1322"/>
      <c r="BA196" s="1322"/>
      <c r="BB196" s="1322"/>
      <c r="BC196" s="1322"/>
      <c r="BD196" s="1322"/>
      <c r="BE196" s="1322"/>
      <c r="BF196" s="1322"/>
      <c r="BG196" s="1322"/>
      <c r="BH196" s="1322"/>
      <c r="BI196" s="1322"/>
      <c r="BJ196" s="1322"/>
      <c r="BK196" s="1322"/>
      <c r="BL196" s="1322"/>
      <c r="BM196" s="1322"/>
      <c r="BN196" s="1322"/>
      <c r="BO196" s="1322"/>
      <c r="BP196" s="1322"/>
      <c r="BQ196" s="1322"/>
    </row>
    <row r="197" spans="1:69" s="1323" customFormat="1" ht="12.75" x14ac:dyDescent="0.2">
      <c r="A197" s="1282">
        <v>1855</v>
      </c>
      <c r="B197" s="219" t="s">
        <v>92</v>
      </c>
      <c r="C197" s="1321">
        <f>'I4 BO ASSETS'!I55</f>
        <v>-1237723.8408166666</v>
      </c>
      <c r="D197" s="1322">
        <f t="shared" si="266"/>
        <v>0</v>
      </c>
      <c r="E197" s="1322">
        <f t="shared" si="266"/>
        <v>-1237723.8408166666</v>
      </c>
      <c r="F197" s="1322">
        <f t="shared" si="225"/>
        <v>-1237723.8408166666</v>
      </c>
      <c r="G197" s="1322">
        <f t="shared" ref="G197:Z197" si="303">$D197*G630</f>
        <v>0</v>
      </c>
      <c r="H197" s="1322">
        <f t="shared" si="303"/>
        <v>0</v>
      </c>
      <c r="I197" s="1322">
        <f t="shared" si="303"/>
        <v>0</v>
      </c>
      <c r="J197" s="1322">
        <f t="shared" si="303"/>
        <v>0</v>
      </c>
      <c r="K197" s="1322">
        <f t="shared" si="303"/>
        <v>0</v>
      </c>
      <c r="L197" s="1322">
        <f t="shared" si="303"/>
        <v>0</v>
      </c>
      <c r="M197" s="1322">
        <f t="shared" si="303"/>
        <v>0</v>
      </c>
      <c r="N197" s="1322">
        <f t="shared" si="303"/>
        <v>0</v>
      </c>
      <c r="O197" s="1322">
        <f t="shared" si="303"/>
        <v>0</v>
      </c>
      <c r="P197" s="1322">
        <f t="shared" si="303"/>
        <v>0</v>
      </c>
      <c r="Q197" s="1322">
        <f t="shared" si="303"/>
        <v>0</v>
      </c>
      <c r="R197" s="1322">
        <f t="shared" si="303"/>
        <v>0</v>
      </c>
      <c r="S197" s="1322">
        <f t="shared" si="303"/>
        <v>0</v>
      </c>
      <c r="T197" s="1322">
        <f t="shared" si="303"/>
        <v>0</v>
      </c>
      <c r="U197" s="1322">
        <f t="shared" si="303"/>
        <v>0</v>
      </c>
      <c r="V197" s="1322">
        <f t="shared" si="303"/>
        <v>0</v>
      </c>
      <c r="W197" s="1322">
        <f t="shared" si="303"/>
        <v>0</v>
      </c>
      <c r="X197" s="1322">
        <f t="shared" si="303"/>
        <v>0</v>
      </c>
      <c r="Y197" s="1322">
        <f t="shared" si="303"/>
        <v>0</v>
      </c>
      <c r="Z197" s="1322">
        <f t="shared" si="303"/>
        <v>0</v>
      </c>
      <c r="AA197" s="1322">
        <f t="shared" si="227"/>
        <v>0</v>
      </c>
      <c r="AB197" s="1322">
        <f t="shared" ref="AB197:AU197" si="304">$E197*AB630</f>
        <v>-1138952.218444509</v>
      </c>
      <c r="AC197" s="1322">
        <f t="shared" si="304"/>
        <v>-98771.622372157537</v>
      </c>
      <c r="AD197" s="1322">
        <f t="shared" si="304"/>
        <v>0</v>
      </c>
      <c r="AE197" s="1322">
        <f t="shared" si="304"/>
        <v>0</v>
      </c>
      <c r="AF197" s="1322">
        <f t="shared" si="304"/>
        <v>0</v>
      </c>
      <c r="AG197" s="1322">
        <f t="shared" si="304"/>
        <v>0</v>
      </c>
      <c r="AH197" s="1322">
        <f t="shared" si="304"/>
        <v>0</v>
      </c>
      <c r="AI197" s="1322">
        <f t="shared" si="304"/>
        <v>0</v>
      </c>
      <c r="AJ197" s="1322">
        <f t="shared" si="304"/>
        <v>0</v>
      </c>
      <c r="AK197" s="1322">
        <f t="shared" si="304"/>
        <v>0</v>
      </c>
      <c r="AL197" s="1322">
        <f t="shared" si="304"/>
        <v>0</v>
      </c>
      <c r="AM197" s="1322">
        <f t="shared" si="304"/>
        <v>0</v>
      </c>
      <c r="AN197" s="1322">
        <f t="shared" si="304"/>
        <v>0</v>
      </c>
      <c r="AO197" s="1322">
        <f t="shared" si="304"/>
        <v>0</v>
      </c>
      <c r="AP197" s="1322">
        <f t="shared" si="304"/>
        <v>0</v>
      </c>
      <c r="AQ197" s="1322">
        <f t="shared" si="304"/>
        <v>0</v>
      </c>
      <c r="AR197" s="1322">
        <f t="shared" si="304"/>
        <v>0</v>
      </c>
      <c r="AS197" s="1322">
        <f t="shared" si="304"/>
        <v>0</v>
      </c>
      <c r="AT197" s="1322">
        <f t="shared" si="304"/>
        <v>0</v>
      </c>
      <c r="AU197" s="1322">
        <f t="shared" si="304"/>
        <v>0</v>
      </c>
      <c r="AV197" s="1322">
        <f t="shared" si="229"/>
        <v>-1237723.8408166666</v>
      </c>
      <c r="AW197" s="1322"/>
      <c r="AX197" s="1322"/>
      <c r="AY197" s="1322"/>
      <c r="AZ197" s="1322"/>
      <c r="BA197" s="1322"/>
      <c r="BB197" s="1322"/>
      <c r="BC197" s="1322"/>
      <c r="BD197" s="1322"/>
      <c r="BE197" s="1322"/>
      <c r="BF197" s="1322"/>
      <c r="BG197" s="1322"/>
      <c r="BH197" s="1322"/>
      <c r="BI197" s="1322"/>
      <c r="BJ197" s="1322"/>
      <c r="BK197" s="1322"/>
      <c r="BL197" s="1322"/>
      <c r="BM197" s="1322"/>
      <c r="BN197" s="1322"/>
      <c r="BO197" s="1322"/>
      <c r="BP197" s="1322"/>
      <c r="BQ197" s="1322"/>
    </row>
    <row r="198" spans="1:69" s="1325" customFormat="1" ht="12.75" x14ac:dyDescent="0.2">
      <c r="A198" s="1282">
        <v>1860</v>
      </c>
      <c r="B198" s="219" t="s">
        <v>93</v>
      </c>
      <c r="C198" s="1321">
        <f>'I4 BO ASSETS'!I56</f>
        <v>-1657437.3560271794</v>
      </c>
      <c r="D198" s="1322">
        <f t="shared" si="266"/>
        <v>0</v>
      </c>
      <c r="E198" s="1322">
        <f t="shared" si="266"/>
        <v>-1657437.3560271794</v>
      </c>
      <c r="F198" s="1322">
        <f t="shared" si="225"/>
        <v>-1657437.3560271794</v>
      </c>
      <c r="G198" s="1322">
        <f t="shared" ref="G198:Z198" si="305">$D198*G631</f>
        <v>0</v>
      </c>
      <c r="H198" s="1322">
        <f t="shared" si="305"/>
        <v>0</v>
      </c>
      <c r="I198" s="1322">
        <f t="shared" si="305"/>
        <v>0</v>
      </c>
      <c r="J198" s="1322">
        <f t="shared" si="305"/>
        <v>0</v>
      </c>
      <c r="K198" s="1322">
        <f t="shared" si="305"/>
        <v>0</v>
      </c>
      <c r="L198" s="1322">
        <f t="shared" si="305"/>
        <v>0</v>
      </c>
      <c r="M198" s="1322">
        <f t="shared" si="305"/>
        <v>0</v>
      </c>
      <c r="N198" s="1322">
        <f t="shared" si="305"/>
        <v>0</v>
      </c>
      <c r="O198" s="1322">
        <f t="shared" si="305"/>
        <v>0</v>
      </c>
      <c r="P198" s="1322">
        <f t="shared" si="305"/>
        <v>0</v>
      </c>
      <c r="Q198" s="1322">
        <f t="shared" si="305"/>
        <v>0</v>
      </c>
      <c r="R198" s="1322">
        <f t="shared" si="305"/>
        <v>0</v>
      </c>
      <c r="S198" s="1322">
        <f t="shared" si="305"/>
        <v>0</v>
      </c>
      <c r="T198" s="1322">
        <f t="shared" si="305"/>
        <v>0</v>
      </c>
      <c r="U198" s="1322">
        <f t="shared" si="305"/>
        <v>0</v>
      </c>
      <c r="V198" s="1322">
        <f t="shared" si="305"/>
        <v>0</v>
      </c>
      <c r="W198" s="1322">
        <f t="shared" si="305"/>
        <v>0</v>
      </c>
      <c r="X198" s="1322">
        <f t="shared" si="305"/>
        <v>0</v>
      </c>
      <c r="Y198" s="1322">
        <f t="shared" si="305"/>
        <v>0</v>
      </c>
      <c r="Z198" s="1322">
        <f t="shared" si="305"/>
        <v>0</v>
      </c>
      <c r="AA198" s="1322">
        <f t="shared" si="227"/>
        <v>0</v>
      </c>
      <c r="AB198" s="1322">
        <f t="shared" ref="AB198:AU198" si="306">$E198*AB631</f>
        <v>-1092527.0624165908</v>
      </c>
      <c r="AC198" s="1322">
        <f t="shared" si="306"/>
        <v>-315830.90840701596</v>
      </c>
      <c r="AD198" s="1322">
        <f t="shared" si="306"/>
        <v>-247048.98841402185</v>
      </c>
      <c r="AE198" s="1322">
        <f t="shared" si="306"/>
        <v>0</v>
      </c>
      <c r="AF198" s="1322">
        <f t="shared" si="306"/>
        <v>0</v>
      </c>
      <c r="AG198" s="1322">
        <f t="shared" si="306"/>
        <v>-2030.3967895508565</v>
      </c>
      <c r="AH198" s="1322">
        <f t="shared" si="306"/>
        <v>0</v>
      </c>
      <c r="AI198" s="1322">
        <f t="shared" si="306"/>
        <v>0</v>
      </c>
      <c r="AJ198" s="1322">
        <f t="shared" si="306"/>
        <v>0</v>
      </c>
      <c r="AK198" s="1322">
        <f t="shared" si="306"/>
        <v>0</v>
      </c>
      <c r="AL198" s="1322">
        <f t="shared" si="306"/>
        <v>0</v>
      </c>
      <c r="AM198" s="1322">
        <f t="shared" si="306"/>
        <v>0</v>
      </c>
      <c r="AN198" s="1322">
        <f t="shared" si="306"/>
        <v>0</v>
      </c>
      <c r="AO198" s="1322">
        <f t="shared" si="306"/>
        <v>0</v>
      </c>
      <c r="AP198" s="1322">
        <f t="shared" si="306"/>
        <v>0</v>
      </c>
      <c r="AQ198" s="1322">
        <f t="shared" si="306"/>
        <v>0</v>
      </c>
      <c r="AR198" s="1322">
        <f t="shared" si="306"/>
        <v>0</v>
      </c>
      <c r="AS198" s="1322">
        <f t="shared" si="306"/>
        <v>0</v>
      </c>
      <c r="AT198" s="1322">
        <f t="shared" si="306"/>
        <v>0</v>
      </c>
      <c r="AU198" s="1322">
        <f t="shared" si="306"/>
        <v>0</v>
      </c>
      <c r="AV198" s="1322">
        <f t="shared" si="229"/>
        <v>-1657437.3560271794</v>
      </c>
      <c r="AW198" s="1322"/>
      <c r="AX198" s="1322"/>
      <c r="AY198" s="1322"/>
      <c r="AZ198" s="1322"/>
      <c r="BA198" s="1322"/>
      <c r="BB198" s="1322"/>
      <c r="BC198" s="1322"/>
      <c r="BD198" s="1322"/>
      <c r="BE198" s="1322"/>
      <c r="BF198" s="1322"/>
      <c r="BG198" s="1322"/>
      <c r="BH198" s="1322"/>
      <c r="BI198" s="1322"/>
      <c r="BJ198" s="1322"/>
      <c r="BK198" s="1322"/>
      <c r="BL198" s="1322"/>
      <c r="BM198" s="1322"/>
      <c r="BN198" s="1322"/>
      <c r="BO198" s="1322"/>
      <c r="BP198" s="1322"/>
      <c r="BQ198" s="1322"/>
    </row>
    <row r="199" spans="1:69" s="1325" customFormat="1" ht="12.75" x14ac:dyDescent="0.2">
      <c r="A199" s="1283"/>
      <c r="B199" s="1283"/>
      <c r="C199" s="1321"/>
      <c r="D199" s="1322"/>
      <c r="E199" s="1322"/>
      <c r="F199" s="1322"/>
      <c r="G199" s="1322"/>
      <c r="H199" s="1322"/>
      <c r="I199" s="1322"/>
      <c r="J199" s="1322"/>
      <c r="K199" s="1322"/>
      <c r="L199" s="1322"/>
      <c r="M199" s="1322"/>
      <c r="N199" s="1322"/>
      <c r="O199" s="1322"/>
      <c r="P199" s="1322"/>
      <c r="Q199" s="1322"/>
      <c r="R199" s="1322"/>
      <c r="S199" s="1322"/>
      <c r="T199" s="1322"/>
      <c r="U199" s="1322"/>
      <c r="V199" s="1322"/>
      <c r="W199" s="1322"/>
      <c r="X199" s="1322"/>
      <c r="Y199" s="1322"/>
      <c r="Z199" s="1322"/>
      <c r="AA199" s="1322"/>
      <c r="AB199" s="1322"/>
      <c r="AC199" s="1322"/>
      <c r="AD199" s="1322"/>
      <c r="AE199" s="1322"/>
      <c r="AF199" s="1322"/>
      <c r="AG199" s="1322"/>
      <c r="AH199" s="1322"/>
      <c r="AI199" s="1322"/>
      <c r="AJ199" s="1322"/>
      <c r="AK199" s="1322"/>
      <c r="AL199" s="1322"/>
      <c r="AM199" s="1322"/>
      <c r="AN199" s="1322"/>
      <c r="AO199" s="1322"/>
      <c r="AP199" s="1322"/>
      <c r="AQ199" s="1322"/>
      <c r="AR199" s="1322"/>
      <c r="AS199" s="1322"/>
      <c r="AT199" s="1322"/>
      <c r="AU199" s="1322"/>
      <c r="AV199" s="1322"/>
      <c r="AW199" s="1322"/>
      <c r="AX199" s="1322"/>
      <c r="AY199" s="1322"/>
      <c r="AZ199" s="1322"/>
      <c r="BA199" s="1322"/>
      <c r="BB199" s="1322"/>
      <c r="BC199" s="1322"/>
      <c r="BD199" s="1322"/>
      <c r="BE199" s="1322"/>
      <c r="BF199" s="1322"/>
      <c r="BG199" s="1322"/>
      <c r="BH199" s="1322"/>
      <c r="BI199" s="1322"/>
      <c r="BJ199" s="1322"/>
      <c r="BK199" s="1322"/>
      <c r="BL199" s="1322"/>
      <c r="BM199" s="1322"/>
      <c r="BN199" s="1322"/>
      <c r="BO199" s="1322"/>
      <c r="BP199" s="1322"/>
      <c r="BQ199" s="1322"/>
    </row>
    <row r="200" spans="1:69" s="1354" customFormat="1" ht="12.75" x14ac:dyDescent="0.2">
      <c r="A200" s="1351"/>
      <c r="B200" s="1352" t="s">
        <v>908</v>
      </c>
      <c r="C200" s="1356">
        <f>SUM(C159:C199)</f>
        <v>-24452439.563251123</v>
      </c>
      <c r="D200" s="1280">
        <f>SUM(D159:D199)</f>
        <v>-9761762.9988659415</v>
      </c>
      <c r="E200" s="1280">
        <f>SUM(E159:E199)</f>
        <v>-14690676.564385183</v>
      </c>
      <c r="F200" s="1353">
        <f>D200+E200</f>
        <v>-24452439.563251123</v>
      </c>
      <c r="G200" s="1280">
        <f>SUM(G159:G198)</f>
        <v>-2845321.2166752047</v>
      </c>
      <c r="H200" s="1280">
        <f t="shared" ref="H200:AV200" si="307">SUM(H159:H198)</f>
        <v>-3077984.5404928643</v>
      </c>
      <c r="I200" s="1280">
        <f t="shared" si="307"/>
        <v>-3200375.0739608742</v>
      </c>
      <c r="J200" s="1280">
        <f t="shared" si="307"/>
        <v>0</v>
      </c>
      <c r="K200" s="1280">
        <f t="shared" si="307"/>
        <v>0</v>
      </c>
      <c r="L200" s="1280">
        <f t="shared" si="307"/>
        <v>-610076.90662158653</v>
      </c>
      <c r="M200" s="1280">
        <f t="shared" si="307"/>
        <v>-22550.423342090602</v>
      </c>
      <c r="N200" s="1280">
        <f t="shared" si="307"/>
        <v>0</v>
      </c>
      <c r="O200" s="1280">
        <f t="shared" si="307"/>
        <v>-5454.8377733217258</v>
      </c>
      <c r="P200" s="1280">
        <f t="shared" si="307"/>
        <v>0</v>
      </c>
      <c r="Q200" s="1280">
        <f t="shared" si="307"/>
        <v>0</v>
      </c>
      <c r="R200" s="1280">
        <f t="shared" si="307"/>
        <v>0</v>
      </c>
      <c r="S200" s="1280">
        <f t="shared" si="307"/>
        <v>0</v>
      </c>
      <c r="T200" s="1280">
        <f t="shared" si="307"/>
        <v>0</v>
      </c>
      <c r="U200" s="1280">
        <f t="shared" si="307"/>
        <v>0</v>
      </c>
      <c r="V200" s="1280">
        <f t="shared" si="307"/>
        <v>0</v>
      </c>
      <c r="W200" s="1280">
        <f t="shared" si="307"/>
        <v>0</v>
      </c>
      <c r="X200" s="1280">
        <f t="shared" si="307"/>
        <v>0</v>
      </c>
      <c r="Y200" s="1280">
        <f t="shared" si="307"/>
        <v>0</v>
      </c>
      <c r="Z200" s="1280">
        <f t="shared" si="307"/>
        <v>0</v>
      </c>
      <c r="AA200" s="1280">
        <f t="shared" si="307"/>
        <v>-9761762.9988659415</v>
      </c>
      <c r="AB200" s="1280">
        <f t="shared" si="307"/>
        <v>-11439730.340745496</v>
      </c>
      <c r="AC200" s="1280">
        <f t="shared" si="307"/>
        <v>-1930038.6466772892</v>
      </c>
      <c r="AD200" s="1280">
        <f t="shared" si="307"/>
        <v>-395015.79426444654</v>
      </c>
      <c r="AE200" s="1280">
        <f t="shared" si="307"/>
        <v>0</v>
      </c>
      <c r="AF200" s="1280">
        <f t="shared" si="307"/>
        <v>0</v>
      </c>
      <c r="AG200" s="1280">
        <f t="shared" si="307"/>
        <v>-3159.9143914624951</v>
      </c>
      <c r="AH200" s="1280">
        <f t="shared" si="307"/>
        <v>-893364.41065678617</v>
      </c>
      <c r="AI200" s="1280">
        <f t="shared" si="307"/>
        <v>0</v>
      </c>
      <c r="AJ200" s="1280">
        <f t="shared" si="307"/>
        <v>-29367.45764970261</v>
      </c>
      <c r="AK200" s="1280">
        <f t="shared" si="307"/>
        <v>0</v>
      </c>
      <c r="AL200" s="1280">
        <f t="shared" si="307"/>
        <v>0</v>
      </c>
      <c r="AM200" s="1280">
        <f t="shared" si="307"/>
        <v>0</v>
      </c>
      <c r="AN200" s="1280">
        <f t="shared" si="307"/>
        <v>0</v>
      </c>
      <c r="AO200" s="1280">
        <f t="shared" si="307"/>
        <v>0</v>
      </c>
      <c r="AP200" s="1280">
        <f t="shared" si="307"/>
        <v>0</v>
      </c>
      <c r="AQ200" s="1280">
        <f t="shared" si="307"/>
        <v>0</v>
      </c>
      <c r="AR200" s="1280">
        <f t="shared" si="307"/>
        <v>0</v>
      </c>
      <c r="AS200" s="1280">
        <f t="shared" si="307"/>
        <v>0</v>
      </c>
      <c r="AT200" s="1280">
        <f t="shared" si="307"/>
        <v>0</v>
      </c>
      <c r="AU200" s="1280">
        <f t="shared" si="307"/>
        <v>0</v>
      </c>
      <c r="AV200" s="1280">
        <f t="shared" si="307"/>
        <v>-14690676.564385183</v>
      </c>
      <c r="AW200" s="1280">
        <f t="shared" ref="AW200:BQ200" si="308">SUM(AW159:AW199)</f>
        <v>0</v>
      </c>
      <c r="AX200" s="1280">
        <f t="shared" si="308"/>
        <v>0</v>
      </c>
      <c r="AY200" s="1280">
        <f t="shared" si="308"/>
        <v>0</v>
      </c>
      <c r="AZ200" s="1280">
        <f t="shared" si="308"/>
        <v>0</v>
      </c>
      <c r="BA200" s="1280">
        <f t="shared" si="308"/>
        <v>0</v>
      </c>
      <c r="BB200" s="1280">
        <f t="shared" si="308"/>
        <v>0</v>
      </c>
      <c r="BC200" s="1280">
        <f t="shared" si="308"/>
        <v>0</v>
      </c>
      <c r="BD200" s="1280">
        <f t="shared" si="308"/>
        <v>0</v>
      </c>
      <c r="BE200" s="1280">
        <f t="shared" si="308"/>
        <v>0</v>
      </c>
      <c r="BF200" s="1280">
        <f t="shared" si="308"/>
        <v>0</v>
      </c>
      <c r="BG200" s="1280">
        <f t="shared" si="308"/>
        <v>0</v>
      </c>
      <c r="BH200" s="1280">
        <f t="shared" si="308"/>
        <v>0</v>
      </c>
      <c r="BI200" s="1280">
        <f t="shared" si="308"/>
        <v>0</v>
      </c>
      <c r="BJ200" s="1280">
        <f t="shared" si="308"/>
        <v>0</v>
      </c>
      <c r="BK200" s="1280">
        <f t="shared" si="308"/>
        <v>0</v>
      </c>
      <c r="BL200" s="1280">
        <f t="shared" si="308"/>
        <v>0</v>
      </c>
      <c r="BM200" s="1280">
        <f t="shared" si="308"/>
        <v>0</v>
      </c>
      <c r="BN200" s="1280">
        <f t="shared" si="308"/>
        <v>0</v>
      </c>
      <c r="BO200" s="1280">
        <f t="shared" si="308"/>
        <v>0</v>
      </c>
      <c r="BP200" s="1280">
        <f t="shared" si="308"/>
        <v>0</v>
      </c>
      <c r="BQ200" s="1280">
        <f t="shared" si="308"/>
        <v>0</v>
      </c>
    </row>
    <row r="201" spans="1:69" s="1323" customFormat="1" ht="12.75" x14ac:dyDescent="0.2">
      <c r="A201" s="1355" t="s">
        <v>534</v>
      </c>
      <c r="B201" s="722"/>
      <c r="C201" s="1292"/>
      <c r="D201" s="1330"/>
      <c r="E201" s="1330"/>
      <c r="F201" s="1322"/>
      <c r="G201" s="1322"/>
      <c r="H201" s="1322"/>
      <c r="I201" s="1322"/>
      <c r="J201" s="1322"/>
      <c r="K201" s="1322"/>
      <c r="L201" s="1322"/>
      <c r="M201" s="1322"/>
      <c r="N201" s="1322"/>
      <c r="O201" s="1322"/>
      <c r="P201" s="1322"/>
      <c r="Q201" s="1322"/>
      <c r="R201" s="1322"/>
      <c r="S201" s="1322"/>
      <c r="T201" s="1322"/>
      <c r="U201" s="1322"/>
      <c r="V201" s="1322"/>
      <c r="W201" s="1322"/>
      <c r="X201" s="1322"/>
      <c r="Y201" s="1322"/>
      <c r="Z201" s="1322"/>
      <c r="AA201" s="1322"/>
      <c r="AB201" s="1322"/>
      <c r="AC201" s="1322"/>
      <c r="AD201" s="1322"/>
      <c r="AE201" s="1322"/>
      <c r="AF201" s="1322"/>
      <c r="AG201" s="1322"/>
      <c r="AH201" s="1322"/>
      <c r="AI201" s="1322"/>
      <c r="AJ201" s="1322"/>
      <c r="AK201" s="1322"/>
      <c r="AL201" s="1322"/>
      <c r="AM201" s="1322"/>
      <c r="AN201" s="1322"/>
      <c r="AO201" s="1322"/>
      <c r="AP201" s="1322"/>
      <c r="AQ201" s="1322"/>
      <c r="AR201" s="1322"/>
      <c r="AS201" s="1322"/>
      <c r="AT201" s="1322"/>
      <c r="AU201" s="1322"/>
      <c r="AV201" s="1322"/>
      <c r="AW201" s="1322"/>
      <c r="AX201" s="1322"/>
      <c r="AY201" s="1322"/>
      <c r="AZ201" s="1322"/>
      <c r="BA201" s="1322"/>
      <c r="BB201" s="1322"/>
      <c r="BC201" s="1322"/>
      <c r="BD201" s="1322"/>
      <c r="BE201" s="1322"/>
      <c r="BF201" s="1322"/>
      <c r="BG201" s="1322"/>
      <c r="BH201" s="1322"/>
      <c r="BI201" s="1322"/>
      <c r="BJ201" s="1322"/>
      <c r="BK201" s="1322"/>
      <c r="BL201" s="1322"/>
      <c r="BM201" s="1322"/>
      <c r="BN201" s="1322"/>
      <c r="BO201" s="1322"/>
      <c r="BP201" s="1322"/>
      <c r="BQ201" s="1322"/>
    </row>
    <row r="202" spans="1:69" s="1323" customFormat="1" ht="12.75" x14ac:dyDescent="0.2">
      <c r="A202" s="1282">
        <v>1905</v>
      </c>
      <c r="B202" s="219" t="s">
        <v>282</v>
      </c>
      <c r="C202" s="1331">
        <f>'I4 BO ASSETS'!I62</f>
        <v>0</v>
      </c>
      <c r="D202" s="1322"/>
      <c r="E202" s="1322"/>
      <c r="F202" s="1322"/>
      <c r="G202" s="1322"/>
      <c r="H202" s="1322"/>
      <c r="I202" s="1322"/>
      <c r="J202" s="1322"/>
      <c r="K202" s="1322"/>
      <c r="L202" s="1322"/>
      <c r="M202" s="1322"/>
      <c r="N202" s="1322"/>
      <c r="O202" s="1322"/>
      <c r="P202" s="1322"/>
      <c r="Q202" s="1322"/>
      <c r="R202" s="1322"/>
      <c r="S202" s="1322"/>
      <c r="T202" s="1322"/>
      <c r="U202" s="1322"/>
      <c r="V202" s="1322"/>
      <c r="W202" s="1322"/>
      <c r="X202" s="1322"/>
      <c r="Y202" s="1322"/>
      <c r="Z202" s="1322"/>
      <c r="AA202" s="1322"/>
      <c r="AB202" s="1322"/>
      <c r="AC202" s="1322"/>
      <c r="AD202" s="1322"/>
      <c r="AE202" s="1322"/>
      <c r="AF202" s="1322"/>
      <c r="AG202" s="1322"/>
      <c r="AH202" s="1322"/>
      <c r="AI202" s="1322"/>
      <c r="AJ202" s="1322"/>
      <c r="AK202" s="1322"/>
      <c r="AL202" s="1322"/>
      <c r="AM202" s="1322"/>
      <c r="AN202" s="1322"/>
      <c r="AO202" s="1322"/>
      <c r="AP202" s="1322"/>
      <c r="AQ202" s="1322"/>
      <c r="AR202" s="1322"/>
      <c r="AS202" s="1322"/>
      <c r="AT202" s="1322"/>
      <c r="AU202" s="1322"/>
      <c r="AV202" s="1322"/>
      <c r="AW202" s="1322">
        <f t="shared" ref="AW202:BP202" si="309">$C202*AW634</f>
        <v>0</v>
      </c>
      <c r="AX202" s="1322">
        <f t="shared" si="309"/>
        <v>0</v>
      </c>
      <c r="AY202" s="1322">
        <f t="shared" si="309"/>
        <v>0</v>
      </c>
      <c r="AZ202" s="1322">
        <f t="shared" si="309"/>
        <v>0</v>
      </c>
      <c r="BA202" s="1322">
        <f t="shared" si="309"/>
        <v>0</v>
      </c>
      <c r="BB202" s="1322">
        <f t="shared" si="309"/>
        <v>0</v>
      </c>
      <c r="BC202" s="1322">
        <f t="shared" si="309"/>
        <v>0</v>
      </c>
      <c r="BD202" s="1322">
        <f t="shared" si="309"/>
        <v>0</v>
      </c>
      <c r="BE202" s="1322">
        <f t="shared" si="309"/>
        <v>0</v>
      </c>
      <c r="BF202" s="1322">
        <f t="shared" si="309"/>
        <v>0</v>
      </c>
      <c r="BG202" s="1322">
        <f t="shared" si="309"/>
        <v>0</v>
      </c>
      <c r="BH202" s="1322">
        <f t="shared" si="309"/>
        <v>0</v>
      </c>
      <c r="BI202" s="1322">
        <f t="shared" si="309"/>
        <v>0</v>
      </c>
      <c r="BJ202" s="1322">
        <f t="shared" si="309"/>
        <v>0</v>
      </c>
      <c r="BK202" s="1322">
        <f t="shared" si="309"/>
        <v>0</v>
      </c>
      <c r="BL202" s="1322">
        <f t="shared" si="309"/>
        <v>0</v>
      </c>
      <c r="BM202" s="1322">
        <f t="shared" si="309"/>
        <v>0</v>
      </c>
      <c r="BN202" s="1322">
        <f t="shared" si="309"/>
        <v>0</v>
      </c>
      <c r="BO202" s="1322">
        <f t="shared" si="309"/>
        <v>0</v>
      </c>
      <c r="BP202" s="1322">
        <f t="shared" si="309"/>
        <v>0</v>
      </c>
      <c r="BQ202" s="1322">
        <f>SUM(AW202:BP202)</f>
        <v>0</v>
      </c>
    </row>
    <row r="203" spans="1:69" s="1323" customFormat="1" ht="12.75" x14ac:dyDescent="0.2">
      <c r="A203" s="1282">
        <v>1906</v>
      </c>
      <c r="B203" s="219" t="s">
        <v>283</v>
      </c>
      <c r="C203" s="1331">
        <f>'I4 BO ASSETS'!I63</f>
        <v>0</v>
      </c>
      <c r="D203" s="1322"/>
      <c r="E203" s="1322"/>
      <c r="F203" s="1322"/>
      <c r="G203" s="1322"/>
      <c r="H203" s="1322"/>
      <c r="I203" s="1322"/>
      <c r="J203" s="1322"/>
      <c r="K203" s="1322"/>
      <c r="L203" s="1322"/>
      <c r="M203" s="1322"/>
      <c r="N203" s="1322"/>
      <c r="O203" s="1322"/>
      <c r="P203" s="1322"/>
      <c r="Q203" s="1322"/>
      <c r="R203" s="1322"/>
      <c r="S203" s="1322"/>
      <c r="T203" s="1322"/>
      <c r="U203" s="1322"/>
      <c r="V203" s="1322"/>
      <c r="W203" s="1322"/>
      <c r="X203" s="1322"/>
      <c r="Y203" s="1322"/>
      <c r="Z203" s="1322"/>
      <c r="AA203" s="1322"/>
      <c r="AB203" s="1322"/>
      <c r="AC203" s="1322"/>
      <c r="AD203" s="1322"/>
      <c r="AE203" s="1322"/>
      <c r="AF203" s="1322"/>
      <c r="AG203" s="1322"/>
      <c r="AH203" s="1322"/>
      <c r="AI203" s="1322"/>
      <c r="AJ203" s="1322"/>
      <c r="AK203" s="1322"/>
      <c r="AL203" s="1322"/>
      <c r="AM203" s="1322"/>
      <c r="AN203" s="1322"/>
      <c r="AO203" s="1322"/>
      <c r="AP203" s="1322"/>
      <c r="AQ203" s="1322"/>
      <c r="AR203" s="1322"/>
      <c r="AS203" s="1322"/>
      <c r="AT203" s="1322"/>
      <c r="AU203" s="1322"/>
      <c r="AV203" s="1322"/>
      <c r="AW203" s="1322">
        <f t="shared" ref="AW203:BP203" si="310">$C203*AW635</f>
        <v>0</v>
      </c>
      <c r="AX203" s="1322">
        <f t="shared" si="310"/>
        <v>0</v>
      </c>
      <c r="AY203" s="1322">
        <f t="shared" si="310"/>
        <v>0</v>
      </c>
      <c r="AZ203" s="1322">
        <f t="shared" si="310"/>
        <v>0</v>
      </c>
      <c r="BA203" s="1322">
        <f t="shared" si="310"/>
        <v>0</v>
      </c>
      <c r="BB203" s="1322">
        <f t="shared" si="310"/>
        <v>0</v>
      </c>
      <c r="BC203" s="1322">
        <f t="shared" si="310"/>
        <v>0</v>
      </c>
      <c r="BD203" s="1322">
        <f t="shared" si="310"/>
        <v>0</v>
      </c>
      <c r="BE203" s="1322">
        <f t="shared" si="310"/>
        <v>0</v>
      </c>
      <c r="BF203" s="1322">
        <f t="shared" si="310"/>
        <v>0</v>
      </c>
      <c r="BG203" s="1322">
        <f t="shared" si="310"/>
        <v>0</v>
      </c>
      <c r="BH203" s="1322">
        <f t="shared" si="310"/>
        <v>0</v>
      </c>
      <c r="BI203" s="1322">
        <f t="shared" si="310"/>
        <v>0</v>
      </c>
      <c r="BJ203" s="1322">
        <f t="shared" si="310"/>
        <v>0</v>
      </c>
      <c r="BK203" s="1322">
        <f t="shared" si="310"/>
        <v>0</v>
      </c>
      <c r="BL203" s="1322">
        <f t="shared" si="310"/>
        <v>0</v>
      </c>
      <c r="BM203" s="1322">
        <f t="shared" si="310"/>
        <v>0</v>
      </c>
      <c r="BN203" s="1322">
        <f t="shared" si="310"/>
        <v>0</v>
      </c>
      <c r="BO203" s="1322">
        <f t="shared" si="310"/>
        <v>0</v>
      </c>
      <c r="BP203" s="1322">
        <f t="shared" si="310"/>
        <v>0</v>
      </c>
      <c r="BQ203" s="1322">
        <f t="shared" ref="BQ203:BQ221" si="311">SUM(AW203:BP203)</f>
        <v>0</v>
      </c>
    </row>
    <row r="204" spans="1:69" s="1323" customFormat="1" ht="12.75" x14ac:dyDescent="0.2">
      <c r="A204" s="1282">
        <v>1908</v>
      </c>
      <c r="B204" s="219" t="s">
        <v>284</v>
      </c>
      <c r="C204" s="1331">
        <f>'I4 BO ASSETS'!I64</f>
        <v>-495159.99000000005</v>
      </c>
      <c r="D204" s="1322"/>
      <c r="E204" s="1322"/>
      <c r="F204" s="1322"/>
      <c r="G204" s="1322"/>
      <c r="H204" s="1322"/>
      <c r="I204" s="1322"/>
      <c r="J204" s="1322"/>
      <c r="K204" s="1322"/>
      <c r="L204" s="1322"/>
      <c r="M204" s="1322"/>
      <c r="N204" s="1322"/>
      <c r="O204" s="1322"/>
      <c r="P204" s="1322"/>
      <c r="Q204" s="1322"/>
      <c r="R204" s="1322"/>
      <c r="S204" s="1322"/>
      <c r="T204" s="1322"/>
      <c r="U204" s="1322"/>
      <c r="V204" s="1322"/>
      <c r="W204" s="1322"/>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322"/>
      <c r="AS204" s="1322"/>
      <c r="AT204" s="1322"/>
      <c r="AU204" s="1322"/>
      <c r="AV204" s="1322"/>
      <c r="AW204" s="1322">
        <f t="shared" ref="AW204:BP204" si="312">$C204*AW636</f>
        <v>-277796.88231777464</v>
      </c>
      <c r="AX204" s="1322">
        <f t="shared" si="312"/>
        <v>-102629.04439616561</v>
      </c>
      <c r="AY204" s="1322">
        <f t="shared" si="312"/>
        <v>-82282.543517760001</v>
      </c>
      <c r="AZ204" s="1322">
        <f t="shared" si="312"/>
        <v>0</v>
      </c>
      <c r="BA204" s="1322">
        <f t="shared" si="312"/>
        <v>0</v>
      </c>
      <c r="BB204" s="1322">
        <f t="shared" si="312"/>
        <v>-17470.019933308438</v>
      </c>
      <c r="BC204" s="1322">
        <f t="shared" si="312"/>
        <v>-14364.077414888712</v>
      </c>
      <c r="BD204" s="1322">
        <f t="shared" si="312"/>
        <v>0</v>
      </c>
      <c r="BE204" s="1322">
        <f t="shared" si="312"/>
        <v>-617.42242010268535</v>
      </c>
      <c r="BF204" s="1322">
        <f t="shared" si="312"/>
        <v>0</v>
      </c>
      <c r="BG204" s="1322">
        <f t="shared" si="312"/>
        <v>0</v>
      </c>
      <c r="BH204" s="1322">
        <f t="shared" si="312"/>
        <v>0</v>
      </c>
      <c r="BI204" s="1322">
        <f t="shared" si="312"/>
        <v>0</v>
      </c>
      <c r="BJ204" s="1322">
        <f t="shared" si="312"/>
        <v>0</v>
      </c>
      <c r="BK204" s="1322">
        <f t="shared" si="312"/>
        <v>0</v>
      </c>
      <c r="BL204" s="1322">
        <f t="shared" si="312"/>
        <v>0</v>
      </c>
      <c r="BM204" s="1322">
        <f t="shared" si="312"/>
        <v>0</v>
      </c>
      <c r="BN204" s="1322">
        <f t="shared" si="312"/>
        <v>0</v>
      </c>
      <c r="BO204" s="1322">
        <f t="shared" si="312"/>
        <v>0</v>
      </c>
      <c r="BP204" s="1322">
        <f t="shared" si="312"/>
        <v>0</v>
      </c>
      <c r="BQ204" s="1322">
        <f t="shared" si="311"/>
        <v>-495159.99000000005</v>
      </c>
    </row>
    <row r="205" spans="1:69" s="1323" customFormat="1" ht="12.75" x14ac:dyDescent="0.2">
      <c r="A205" s="1282">
        <v>1910</v>
      </c>
      <c r="B205" s="219" t="s">
        <v>285</v>
      </c>
      <c r="C205" s="1331">
        <f>'I4 BO ASSETS'!I65</f>
        <v>0</v>
      </c>
      <c r="D205" s="1322"/>
      <c r="E205" s="1322"/>
      <c r="F205" s="1322"/>
      <c r="G205" s="1322"/>
      <c r="H205" s="1322"/>
      <c r="I205" s="1322"/>
      <c r="J205" s="1322"/>
      <c r="K205" s="1322"/>
      <c r="L205" s="1322"/>
      <c r="M205" s="1322"/>
      <c r="N205" s="1322"/>
      <c r="O205" s="1322"/>
      <c r="P205" s="1322"/>
      <c r="Q205" s="1322"/>
      <c r="R205" s="1322"/>
      <c r="S205" s="1322"/>
      <c r="T205" s="1322"/>
      <c r="U205" s="1322"/>
      <c r="V205" s="1322"/>
      <c r="W205" s="1322"/>
      <c r="X205" s="1322"/>
      <c r="Y205" s="1322"/>
      <c r="Z205" s="1322"/>
      <c r="AA205" s="1322"/>
      <c r="AB205" s="1322"/>
      <c r="AC205" s="1322"/>
      <c r="AD205" s="1322"/>
      <c r="AE205" s="1322"/>
      <c r="AF205" s="1322"/>
      <c r="AG205" s="1322"/>
      <c r="AH205" s="1322"/>
      <c r="AI205" s="1322"/>
      <c r="AJ205" s="1322"/>
      <c r="AK205" s="1322"/>
      <c r="AL205" s="1322"/>
      <c r="AM205" s="1322"/>
      <c r="AN205" s="1322"/>
      <c r="AO205" s="1322"/>
      <c r="AP205" s="1322"/>
      <c r="AQ205" s="1322"/>
      <c r="AR205" s="1322"/>
      <c r="AS205" s="1322"/>
      <c r="AT205" s="1322"/>
      <c r="AU205" s="1322"/>
      <c r="AV205" s="1322"/>
      <c r="AW205" s="1322">
        <f t="shared" ref="AW205:BP205" si="313">$C205*AW637</f>
        <v>0</v>
      </c>
      <c r="AX205" s="1322">
        <f t="shared" si="313"/>
        <v>0</v>
      </c>
      <c r="AY205" s="1322">
        <f t="shared" si="313"/>
        <v>0</v>
      </c>
      <c r="AZ205" s="1322">
        <f t="shared" si="313"/>
        <v>0</v>
      </c>
      <c r="BA205" s="1322">
        <f t="shared" si="313"/>
        <v>0</v>
      </c>
      <c r="BB205" s="1322">
        <f t="shared" si="313"/>
        <v>0</v>
      </c>
      <c r="BC205" s="1322">
        <f t="shared" si="313"/>
        <v>0</v>
      </c>
      <c r="BD205" s="1322">
        <f t="shared" si="313"/>
        <v>0</v>
      </c>
      <c r="BE205" s="1322">
        <f t="shared" si="313"/>
        <v>0</v>
      </c>
      <c r="BF205" s="1322">
        <f t="shared" si="313"/>
        <v>0</v>
      </c>
      <c r="BG205" s="1322">
        <f t="shared" si="313"/>
        <v>0</v>
      </c>
      <c r="BH205" s="1322">
        <f t="shared" si="313"/>
        <v>0</v>
      </c>
      <c r="BI205" s="1322">
        <f t="shared" si="313"/>
        <v>0</v>
      </c>
      <c r="BJ205" s="1322">
        <f t="shared" si="313"/>
        <v>0</v>
      </c>
      <c r="BK205" s="1322">
        <f t="shared" si="313"/>
        <v>0</v>
      </c>
      <c r="BL205" s="1322">
        <f t="shared" si="313"/>
        <v>0</v>
      </c>
      <c r="BM205" s="1322">
        <f t="shared" si="313"/>
        <v>0</v>
      </c>
      <c r="BN205" s="1322">
        <f t="shared" si="313"/>
        <v>0</v>
      </c>
      <c r="BO205" s="1322">
        <f t="shared" si="313"/>
        <v>0</v>
      </c>
      <c r="BP205" s="1322">
        <f t="shared" si="313"/>
        <v>0</v>
      </c>
      <c r="BQ205" s="1322">
        <f t="shared" si="311"/>
        <v>0</v>
      </c>
    </row>
    <row r="206" spans="1:69" s="1323" customFormat="1" ht="12.75" x14ac:dyDescent="0.2">
      <c r="A206" s="1282">
        <v>1915</v>
      </c>
      <c r="B206" s="219" t="s">
        <v>509</v>
      </c>
      <c r="C206" s="1331">
        <f>'I4 BO ASSETS'!I66</f>
        <v>-214043.48500000002</v>
      </c>
      <c r="D206" s="1322"/>
      <c r="E206" s="1322"/>
      <c r="F206" s="1322"/>
      <c r="G206" s="1322"/>
      <c r="H206" s="1322"/>
      <c r="I206" s="1322"/>
      <c r="J206" s="1322"/>
      <c r="K206" s="1322"/>
      <c r="L206" s="1322"/>
      <c r="M206" s="1322"/>
      <c r="N206" s="1322"/>
      <c r="O206" s="1322"/>
      <c r="P206" s="1322"/>
      <c r="Q206" s="1322"/>
      <c r="R206" s="1322"/>
      <c r="S206" s="1322"/>
      <c r="T206" s="1322"/>
      <c r="U206" s="1322"/>
      <c r="V206" s="1322"/>
      <c r="W206" s="1322"/>
      <c r="X206" s="1322"/>
      <c r="Y206" s="1322"/>
      <c r="Z206" s="1322"/>
      <c r="AA206" s="1322"/>
      <c r="AB206" s="1322"/>
      <c r="AC206" s="1322"/>
      <c r="AD206" s="1322"/>
      <c r="AE206" s="1322"/>
      <c r="AF206" s="1322"/>
      <c r="AG206" s="1322"/>
      <c r="AH206" s="1322"/>
      <c r="AI206" s="1322"/>
      <c r="AJ206" s="1322"/>
      <c r="AK206" s="1322"/>
      <c r="AL206" s="1322"/>
      <c r="AM206" s="1322"/>
      <c r="AN206" s="1322"/>
      <c r="AO206" s="1322"/>
      <c r="AP206" s="1322"/>
      <c r="AQ206" s="1322"/>
      <c r="AR206" s="1322"/>
      <c r="AS206" s="1322"/>
      <c r="AT206" s="1322"/>
      <c r="AU206" s="1322"/>
      <c r="AV206" s="1322"/>
      <c r="AW206" s="1322">
        <f t="shared" ref="AW206:BP206" si="314">$C206*AW638</f>
        <v>-120083.63764089938</v>
      </c>
      <c r="AX206" s="1322">
        <f t="shared" si="314"/>
        <v>-44363.597157304663</v>
      </c>
      <c r="AY206" s="1322">
        <f t="shared" si="314"/>
        <v>-35568.387440199906</v>
      </c>
      <c r="AZ206" s="1322">
        <f t="shared" si="314"/>
        <v>0</v>
      </c>
      <c r="BA206" s="1322">
        <f t="shared" si="314"/>
        <v>0</v>
      </c>
      <c r="BB206" s="1322">
        <f t="shared" si="314"/>
        <v>-7551.7893712389923</v>
      </c>
      <c r="BC206" s="1322">
        <f t="shared" si="314"/>
        <v>-6209.1793577517665</v>
      </c>
      <c r="BD206" s="1322">
        <f t="shared" si="314"/>
        <v>0</v>
      </c>
      <c r="BE206" s="1322">
        <f t="shared" si="314"/>
        <v>-266.89403260532583</v>
      </c>
      <c r="BF206" s="1322">
        <f t="shared" si="314"/>
        <v>0</v>
      </c>
      <c r="BG206" s="1322">
        <f t="shared" si="314"/>
        <v>0</v>
      </c>
      <c r="BH206" s="1322">
        <f t="shared" si="314"/>
        <v>0</v>
      </c>
      <c r="BI206" s="1322">
        <f t="shared" si="314"/>
        <v>0</v>
      </c>
      <c r="BJ206" s="1322">
        <f t="shared" si="314"/>
        <v>0</v>
      </c>
      <c r="BK206" s="1322">
        <f t="shared" si="314"/>
        <v>0</v>
      </c>
      <c r="BL206" s="1322">
        <f t="shared" si="314"/>
        <v>0</v>
      </c>
      <c r="BM206" s="1322">
        <f t="shared" si="314"/>
        <v>0</v>
      </c>
      <c r="BN206" s="1322">
        <f t="shared" si="314"/>
        <v>0</v>
      </c>
      <c r="BO206" s="1322">
        <f t="shared" si="314"/>
        <v>0</v>
      </c>
      <c r="BP206" s="1322">
        <f t="shared" si="314"/>
        <v>0</v>
      </c>
      <c r="BQ206" s="1322">
        <f t="shared" si="311"/>
        <v>-214043.48500000002</v>
      </c>
    </row>
    <row r="207" spans="1:69" s="1323" customFormat="1" ht="12.75" x14ac:dyDescent="0.2">
      <c r="A207" s="1282">
        <v>1920</v>
      </c>
      <c r="B207" s="219" t="s">
        <v>510</v>
      </c>
      <c r="C207" s="1331">
        <f>'I4 BO ASSETS'!I67</f>
        <v>-465039.19333333336</v>
      </c>
      <c r="D207" s="1322"/>
      <c r="E207" s="1322"/>
      <c r="F207" s="1322"/>
      <c r="G207" s="1322"/>
      <c r="H207" s="1322"/>
      <c r="I207" s="1322"/>
      <c r="J207" s="1322"/>
      <c r="K207" s="1322"/>
      <c r="L207" s="1322"/>
      <c r="M207" s="1322"/>
      <c r="N207" s="1322"/>
      <c r="O207" s="1322"/>
      <c r="P207" s="1322"/>
      <c r="Q207" s="1322"/>
      <c r="R207" s="1322"/>
      <c r="S207" s="1322"/>
      <c r="T207" s="1322"/>
      <c r="U207" s="1322"/>
      <c r="V207" s="1322"/>
      <c r="W207" s="1322"/>
      <c r="X207" s="1322"/>
      <c r="Y207" s="1322"/>
      <c r="Z207" s="1322"/>
      <c r="AA207" s="1322"/>
      <c r="AB207" s="1322"/>
      <c r="AC207" s="1322"/>
      <c r="AD207" s="1322"/>
      <c r="AE207" s="1322"/>
      <c r="AF207" s="1322"/>
      <c r="AG207" s="1322"/>
      <c r="AH207" s="1322"/>
      <c r="AI207" s="1322"/>
      <c r="AJ207" s="1322"/>
      <c r="AK207" s="1322"/>
      <c r="AL207" s="1322"/>
      <c r="AM207" s="1322"/>
      <c r="AN207" s="1322"/>
      <c r="AO207" s="1322"/>
      <c r="AP207" s="1322"/>
      <c r="AQ207" s="1322"/>
      <c r="AR207" s="1322"/>
      <c r="AS207" s="1322"/>
      <c r="AT207" s="1322"/>
      <c r="AU207" s="1322"/>
      <c r="AV207" s="1322"/>
      <c r="AW207" s="1322">
        <f t="shared" ref="AW207:BP207" si="315">$C207*AW639</f>
        <v>-260898.377640675</v>
      </c>
      <c r="AX207" s="1322">
        <f t="shared" si="315"/>
        <v>-96386.075172518904</v>
      </c>
      <c r="AY207" s="1322">
        <f t="shared" si="315"/>
        <v>-77277.260755486335</v>
      </c>
      <c r="AZ207" s="1322">
        <f t="shared" si="315"/>
        <v>0</v>
      </c>
      <c r="BA207" s="1322">
        <f t="shared" si="315"/>
        <v>0</v>
      </c>
      <c r="BB207" s="1322">
        <f t="shared" si="315"/>
        <v>-16407.311053752564</v>
      </c>
      <c r="BC207" s="1322">
        <f t="shared" si="315"/>
        <v>-13490.30436404484</v>
      </c>
      <c r="BD207" s="1322">
        <f t="shared" si="315"/>
        <v>0</v>
      </c>
      <c r="BE207" s="1322">
        <f t="shared" si="315"/>
        <v>-579.86434685578536</v>
      </c>
      <c r="BF207" s="1322">
        <f t="shared" si="315"/>
        <v>0</v>
      </c>
      <c r="BG207" s="1322">
        <f t="shared" si="315"/>
        <v>0</v>
      </c>
      <c r="BH207" s="1322">
        <f t="shared" si="315"/>
        <v>0</v>
      </c>
      <c r="BI207" s="1322">
        <f t="shared" si="315"/>
        <v>0</v>
      </c>
      <c r="BJ207" s="1322">
        <f t="shared" si="315"/>
        <v>0</v>
      </c>
      <c r="BK207" s="1322">
        <f t="shared" si="315"/>
        <v>0</v>
      </c>
      <c r="BL207" s="1322">
        <f t="shared" si="315"/>
        <v>0</v>
      </c>
      <c r="BM207" s="1322">
        <f t="shared" si="315"/>
        <v>0</v>
      </c>
      <c r="BN207" s="1322">
        <f t="shared" si="315"/>
        <v>0</v>
      </c>
      <c r="BO207" s="1322">
        <f t="shared" si="315"/>
        <v>0</v>
      </c>
      <c r="BP207" s="1322">
        <f t="shared" si="315"/>
        <v>0</v>
      </c>
      <c r="BQ207" s="1322">
        <f t="shared" si="311"/>
        <v>-465039.19333333342</v>
      </c>
    </row>
    <row r="208" spans="1:69" s="1323" customFormat="1" ht="12.75" x14ac:dyDescent="0.2">
      <c r="A208" s="1282">
        <v>1925</v>
      </c>
      <c r="B208" s="219" t="s">
        <v>511</v>
      </c>
      <c r="C208" s="1331">
        <f>'I4 BO ASSETS'!I68</f>
        <v>-2417779.1850000001</v>
      </c>
      <c r="D208" s="1322"/>
      <c r="E208" s="1322"/>
      <c r="F208" s="1322"/>
      <c r="G208" s="1322"/>
      <c r="H208" s="1322"/>
      <c r="I208" s="1322"/>
      <c r="J208" s="1322"/>
      <c r="K208" s="1322"/>
      <c r="L208" s="1322"/>
      <c r="M208" s="1322"/>
      <c r="N208" s="1322"/>
      <c r="O208" s="1322"/>
      <c r="P208" s="1322"/>
      <c r="Q208" s="1322"/>
      <c r="R208" s="1322"/>
      <c r="S208" s="1322"/>
      <c r="T208" s="1322"/>
      <c r="U208" s="1322"/>
      <c r="V208" s="1322"/>
      <c r="W208" s="1322"/>
      <c r="X208" s="1322"/>
      <c r="Y208" s="1322"/>
      <c r="Z208" s="1322"/>
      <c r="AA208" s="1322"/>
      <c r="AB208" s="1322"/>
      <c r="AC208" s="1322"/>
      <c r="AD208" s="1322"/>
      <c r="AE208" s="1322"/>
      <c r="AF208" s="1322"/>
      <c r="AG208" s="1322"/>
      <c r="AH208" s="1322"/>
      <c r="AI208" s="1322"/>
      <c r="AJ208" s="1322"/>
      <c r="AK208" s="1322"/>
      <c r="AL208" s="1322"/>
      <c r="AM208" s="1322"/>
      <c r="AN208" s="1322"/>
      <c r="AO208" s="1322"/>
      <c r="AP208" s="1322"/>
      <c r="AQ208" s="1322"/>
      <c r="AR208" s="1322"/>
      <c r="AS208" s="1322"/>
      <c r="AT208" s="1322"/>
      <c r="AU208" s="1322"/>
      <c r="AV208" s="1322"/>
      <c r="AW208" s="1322">
        <f t="shared" ref="AW208:BP208" si="316">$C208*AW640</f>
        <v>-1356433.3413243063</v>
      </c>
      <c r="AX208" s="1322">
        <f t="shared" si="316"/>
        <v>-501119.58221319556</v>
      </c>
      <c r="AY208" s="1322">
        <f t="shared" si="316"/>
        <v>-401771.19521732116</v>
      </c>
      <c r="AZ208" s="1322">
        <f t="shared" si="316"/>
        <v>0</v>
      </c>
      <c r="BA208" s="1322">
        <f t="shared" si="316"/>
        <v>0</v>
      </c>
      <c r="BB208" s="1322">
        <f t="shared" si="316"/>
        <v>-85303.036209141675</v>
      </c>
      <c r="BC208" s="1322">
        <f t="shared" si="316"/>
        <v>-70137.264897849556</v>
      </c>
      <c r="BD208" s="1322">
        <f t="shared" si="316"/>
        <v>0</v>
      </c>
      <c r="BE208" s="1322">
        <f t="shared" si="316"/>
        <v>-3014.7651381861406</v>
      </c>
      <c r="BF208" s="1322">
        <f t="shared" si="316"/>
        <v>0</v>
      </c>
      <c r="BG208" s="1322">
        <f t="shared" si="316"/>
        <v>0</v>
      </c>
      <c r="BH208" s="1322">
        <f t="shared" si="316"/>
        <v>0</v>
      </c>
      <c r="BI208" s="1322">
        <f t="shared" si="316"/>
        <v>0</v>
      </c>
      <c r="BJ208" s="1322">
        <f t="shared" si="316"/>
        <v>0</v>
      </c>
      <c r="BK208" s="1322">
        <f t="shared" si="316"/>
        <v>0</v>
      </c>
      <c r="BL208" s="1322">
        <f t="shared" si="316"/>
        <v>0</v>
      </c>
      <c r="BM208" s="1322">
        <f t="shared" si="316"/>
        <v>0</v>
      </c>
      <c r="BN208" s="1322">
        <f t="shared" si="316"/>
        <v>0</v>
      </c>
      <c r="BO208" s="1322">
        <f t="shared" si="316"/>
        <v>0</v>
      </c>
      <c r="BP208" s="1322">
        <f t="shared" si="316"/>
        <v>0</v>
      </c>
      <c r="BQ208" s="1322">
        <f t="shared" si="311"/>
        <v>-2417779.1850000001</v>
      </c>
    </row>
    <row r="209" spans="1:69" s="1323" customFormat="1" ht="12.75" x14ac:dyDescent="0.2">
      <c r="A209" s="1282">
        <v>1930</v>
      </c>
      <c r="B209" s="219" t="s">
        <v>512</v>
      </c>
      <c r="C209" s="1331">
        <f>'I4 BO ASSETS'!I69</f>
        <v>-790674.82400000014</v>
      </c>
      <c r="D209" s="1322"/>
      <c r="E209" s="1322"/>
      <c r="F209" s="1322"/>
      <c r="G209" s="1322"/>
      <c r="H209" s="1322"/>
      <c r="I209" s="1322"/>
      <c r="J209" s="1322"/>
      <c r="K209" s="1322"/>
      <c r="L209" s="1322"/>
      <c r="M209" s="1322"/>
      <c r="N209" s="1322"/>
      <c r="O209" s="1322"/>
      <c r="P209" s="1322"/>
      <c r="Q209" s="1322"/>
      <c r="R209" s="1322"/>
      <c r="S209" s="1322"/>
      <c r="T209" s="1322"/>
      <c r="U209" s="1322"/>
      <c r="V209" s="1322"/>
      <c r="W209" s="1322"/>
      <c r="X209" s="1322"/>
      <c r="Y209" s="1322"/>
      <c r="Z209" s="1322"/>
      <c r="AA209" s="1322"/>
      <c r="AB209" s="1322"/>
      <c r="AC209" s="1322"/>
      <c r="AD209" s="1322"/>
      <c r="AE209" s="1322"/>
      <c r="AF209" s="1322"/>
      <c r="AG209" s="1322"/>
      <c r="AH209" s="1322"/>
      <c r="AI209" s="1322"/>
      <c r="AJ209" s="1322"/>
      <c r="AK209" s="1322"/>
      <c r="AL209" s="1322"/>
      <c r="AM209" s="1322"/>
      <c r="AN209" s="1322"/>
      <c r="AO209" s="1322"/>
      <c r="AP209" s="1322"/>
      <c r="AQ209" s="1322"/>
      <c r="AR209" s="1322"/>
      <c r="AS209" s="1322"/>
      <c r="AT209" s="1322"/>
      <c r="AU209" s="1322"/>
      <c r="AV209" s="1322"/>
      <c r="AW209" s="1322">
        <f t="shared" ref="AW209:BP209" si="317">$C209*AW641</f>
        <v>-443587.94222117017</v>
      </c>
      <c r="AX209" s="1322">
        <f t="shared" si="317"/>
        <v>-163878.75283547532</v>
      </c>
      <c r="AY209" s="1322">
        <f t="shared" si="317"/>
        <v>-131389.3224979208</v>
      </c>
      <c r="AZ209" s="1322">
        <f t="shared" si="317"/>
        <v>0</v>
      </c>
      <c r="BA209" s="1322">
        <f t="shared" si="317"/>
        <v>0</v>
      </c>
      <c r="BB209" s="1322">
        <f t="shared" si="317"/>
        <v>-27896.246092187583</v>
      </c>
      <c r="BC209" s="1322">
        <f t="shared" si="317"/>
        <v>-22936.656053207185</v>
      </c>
      <c r="BD209" s="1322">
        <f t="shared" si="317"/>
        <v>0</v>
      </c>
      <c r="BE209" s="1322">
        <f t="shared" si="317"/>
        <v>-985.90430003915469</v>
      </c>
      <c r="BF209" s="1322">
        <f t="shared" si="317"/>
        <v>0</v>
      </c>
      <c r="BG209" s="1322">
        <f t="shared" si="317"/>
        <v>0</v>
      </c>
      <c r="BH209" s="1322">
        <f t="shared" si="317"/>
        <v>0</v>
      </c>
      <c r="BI209" s="1322">
        <f t="shared" si="317"/>
        <v>0</v>
      </c>
      <c r="BJ209" s="1322">
        <f t="shared" si="317"/>
        <v>0</v>
      </c>
      <c r="BK209" s="1322">
        <f t="shared" si="317"/>
        <v>0</v>
      </c>
      <c r="BL209" s="1322">
        <f t="shared" si="317"/>
        <v>0</v>
      </c>
      <c r="BM209" s="1322">
        <f t="shared" si="317"/>
        <v>0</v>
      </c>
      <c r="BN209" s="1322">
        <f t="shared" si="317"/>
        <v>0</v>
      </c>
      <c r="BO209" s="1322">
        <f t="shared" si="317"/>
        <v>0</v>
      </c>
      <c r="BP209" s="1322">
        <f t="shared" si="317"/>
        <v>0</v>
      </c>
      <c r="BQ209" s="1322">
        <f t="shared" si="311"/>
        <v>-790674.82400000026</v>
      </c>
    </row>
    <row r="210" spans="1:69" s="1323" customFormat="1" ht="12.75" x14ac:dyDescent="0.2">
      <c r="A210" s="1282">
        <v>1935</v>
      </c>
      <c r="B210" s="219" t="s">
        <v>513</v>
      </c>
      <c r="C210" s="1331">
        <f>'I4 BO ASSETS'!I70</f>
        <v>-24489.865000000002</v>
      </c>
      <c r="D210" s="1322"/>
      <c r="E210" s="1322"/>
      <c r="F210" s="1322"/>
      <c r="G210" s="1322"/>
      <c r="H210" s="1322"/>
      <c r="I210" s="1322"/>
      <c r="J210" s="1322"/>
      <c r="K210" s="1322"/>
      <c r="L210" s="1322"/>
      <c r="M210" s="1322"/>
      <c r="N210" s="1322"/>
      <c r="O210" s="1322"/>
      <c r="P210" s="1322"/>
      <c r="Q210" s="1322"/>
      <c r="R210" s="1322"/>
      <c r="S210" s="1322"/>
      <c r="T210" s="1322"/>
      <c r="U210" s="1322"/>
      <c r="V210" s="1322"/>
      <c r="W210" s="1322"/>
      <c r="X210" s="1322"/>
      <c r="Y210" s="1322"/>
      <c r="Z210" s="1322"/>
      <c r="AA210" s="1322"/>
      <c r="AB210" s="1322"/>
      <c r="AC210" s="1322"/>
      <c r="AD210" s="1322"/>
      <c r="AE210" s="1322"/>
      <c r="AF210" s="1322"/>
      <c r="AG210" s="1322"/>
      <c r="AH210" s="1322"/>
      <c r="AI210" s="1322"/>
      <c r="AJ210" s="1322"/>
      <c r="AK210" s="1322"/>
      <c r="AL210" s="1322"/>
      <c r="AM210" s="1322"/>
      <c r="AN210" s="1322"/>
      <c r="AO210" s="1322"/>
      <c r="AP210" s="1322"/>
      <c r="AQ210" s="1322"/>
      <c r="AR210" s="1322"/>
      <c r="AS210" s="1322"/>
      <c r="AT210" s="1322"/>
      <c r="AU210" s="1322"/>
      <c r="AV210" s="1322"/>
      <c r="AW210" s="1322">
        <f t="shared" ref="AW210:BP210" si="318">$C210*AW642</f>
        <v>-13739.414093984427</v>
      </c>
      <c r="AX210" s="1322">
        <f t="shared" si="318"/>
        <v>-5075.8774802081689</v>
      </c>
      <c r="AY210" s="1322">
        <f t="shared" si="318"/>
        <v>-4069.5702869825313</v>
      </c>
      <c r="AZ210" s="1322">
        <f t="shared" si="318"/>
        <v>0</v>
      </c>
      <c r="BA210" s="1322">
        <f t="shared" si="318"/>
        <v>0</v>
      </c>
      <c r="BB210" s="1322">
        <f t="shared" si="318"/>
        <v>-864.04079157129127</v>
      </c>
      <c r="BC210" s="1322">
        <f t="shared" si="318"/>
        <v>-710.42556717915261</v>
      </c>
      <c r="BD210" s="1322">
        <f t="shared" si="318"/>
        <v>0</v>
      </c>
      <c r="BE210" s="1322">
        <f t="shared" si="318"/>
        <v>-30.536780074432205</v>
      </c>
      <c r="BF210" s="1322">
        <f t="shared" si="318"/>
        <v>0</v>
      </c>
      <c r="BG210" s="1322">
        <f t="shared" si="318"/>
        <v>0</v>
      </c>
      <c r="BH210" s="1322">
        <f t="shared" si="318"/>
        <v>0</v>
      </c>
      <c r="BI210" s="1322">
        <f t="shared" si="318"/>
        <v>0</v>
      </c>
      <c r="BJ210" s="1322">
        <f t="shared" si="318"/>
        <v>0</v>
      </c>
      <c r="BK210" s="1322">
        <f t="shared" si="318"/>
        <v>0</v>
      </c>
      <c r="BL210" s="1322">
        <f t="shared" si="318"/>
        <v>0</v>
      </c>
      <c r="BM210" s="1322">
        <f t="shared" si="318"/>
        <v>0</v>
      </c>
      <c r="BN210" s="1322">
        <f t="shared" si="318"/>
        <v>0</v>
      </c>
      <c r="BO210" s="1322">
        <f t="shared" si="318"/>
        <v>0</v>
      </c>
      <c r="BP210" s="1322">
        <f t="shared" si="318"/>
        <v>0</v>
      </c>
      <c r="BQ210" s="1322">
        <f t="shared" si="311"/>
        <v>-24489.865000000009</v>
      </c>
    </row>
    <row r="211" spans="1:69" s="1323" customFormat="1" ht="12.75" x14ac:dyDescent="0.2">
      <c r="A211" s="1282">
        <v>1940</v>
      </c>
      <c r="B211" s="219" t="s">
        <v>514</v>
      </c>
      <c r="C211" s="1331">
        <f>'I4 BO ASSETS'!I71</f>
        <v>-484539.32250000001</v>
      </c>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c r="AF211" s="1322"/>
      <c r="AG211" s="1322"/>
      <c r="AH211" s="1322"/>
      <c r="AI211" s="1322"/>
      <c r="AJ211" s="1322"/>
      <c r="AK211" s="1322"/>
      <c r="AL211" s="1322"/>
      <c r="AM211" s="1322"/>
      <c r="AN211" s="1322"/>
      <c r="AO211" s="1322"/>
      <c r="AP211" s="1322"/>
      <c r="AQ211" s="1322"/>
      <c r="AR211" s="1322"/>
      <c r="AS211" s="1322"/>
      <c r="AT211" s="1322"/>
      <c r="AU211" s="1322"/>
      <c r="AV211" s="1322"/>
      <c r="AW211" s="1322">
        <f t="shared" ref="AW211:BP211" si="319">$C211*AW643</f>
        <v>-271838.42771882022</v>
      </c>
      <c r="AX211" s="1322">
        <f t="shared" si="319"/>
        <v>-100427.75798694984</v>
      </c>
      <c r="AY211" s="1322">
        <f t="shared" si="319"/>
        <v>-80517.668420003392</v>
      </c>
      <c r="AZ211" s="1322">
        <f t="shared" si="319"/>
        <v>0</v>
      </c>
      <c r="BA211" s="1322">
        <f t="shared" si="319"/>
        <v>0</v>
      </c>
      <c r="BB211" s="1322">
        <f t="shared" si="319"/>
        <v>-17095.30615053685</v>
      </c>
      <c r="BC211" s="1322">
        <f t="shared" si="319"/>
        <v>-14055.98287322796</v>
      </c>
      <c r="BD211" s="1322">
        <f t="shared" si="319"/>
        <v>0</v>
      </c>
      <c r="BE211" s="1322">
        <f t="shared" si="319"/>
        <v>-604.17935046178809</v>
      </c>
      <c r="BF211" s="1322">
        <f t="shared" si="319"/>
        <v>0</v>
      </c>
      <c r="BG211" s="1322">
        <f t="shared" si="319"/>
        <v>0</v>
      </c>
      <c r="BH211" s="1322">
        <f t="shared" si="319"/>
        <v>0</v>
      </c>
      <c r="BI211" s="1322">
        <f t="shared" si="319"/>
        <v>0</v>
      </c>
      <c r="BJ211" s="1322">
        <f t="shared" si="319"/>
        <v>0</v>
      </c>
      <c r="BK211" s="1322">
        <f t="shared" si="319"/>
        <v>0</v>
      </c>
      <c r="BL211" s="1322">
        <f t="shared" si="319"/>
        <v>0</v>
      </c>
      <c r="BM211" s="1322">
        <f t="shared" si="319"/>
        <v>0</v>
      </c>
      <c r="BN211" s="1322">
        <f t="shared" si="319"/>
        <v>0</v>
      </c>
      <c r="BO211" s="1322">
        <f t="shared" si="319"/>
        <v>0</v>
      </c>
      <c r="BP211" s="1322">
        <f t="shared" si="319"/>
        <v>0</v>
      </c>
      <c r="BQ211" s="1322">
        <f t="shared" si="311"/>
        <v>-484539.32250000007</v>
      </c>
    </row>
    <row r="212" spans="1:69" s="1323" customFormat="1" ht="12.75" x14ac:dyDescent="0.2">
      <c r="A212" s="1282">
        <v>1945</v>
      </c>
      <c r="B212" s="219" t="s">
        <v>515</v>
      </c>
      <c r="C212" s="1331">
        <f>'I4 BO ASSETS'!I72</f>
        <v>0</v>
      </c>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c r="AF212" s="1322"/>
      <c r="AG212" s="1322"/>
      <c r="AH212" s="1322"/>
      <c r="AI212" s="1322"/>
      <c r="AJ212" s="1322"/>
      <c r="AK212" s="1322"/>
      <c r="AL212" s="1322"/>
      <c r="AM212" s="1322"/>
      <c r="AN212" s="1322"/>
      <c r="AO212" s="1322"/>
      <c r="AP212" s="1322"/>
      <c r="AQ212" s="1322"/>
      <c r="AR212" s="1322"/>
      <c r="AS212" s="1322"/>
      <c r="AT212" s="1322"/>
      <c r="AU212" s="1322"/>
      <c r="AV212" s="1322"/>
      <c r="AW212" s="1322">
        <f t="shared" ref="AW212:BP212" si="320">$C212*AW644</f>
        <v>0</v>
      </c>
      <c r="AX212" s="1322">
        <f t="shared" si="320"/>
        <v>0</v>
      </c>
      <c r="AY212" s="1322">
        <f t="shared" si="320"/>
        <v>0</v>
      </c>
      <c r="AZ212" s="1322">
        <f t="shared" si="320"/>
        <v>0</v>
      </c>
      <c r="BA212" s="1322">
        <f t="shared" si="320"/>
        <v>0</v>
      </c>
      <c r="BB212" s="1322">
        <f t="shared" si="320"/>
        <v>0</v>
      </c>
      <c r="BC212" s="1322">
        <f t="shared" si="320"/>
        <v>0</v>
      </c>
      <c r="BD212" s="1322">
        <f t="shared" si="320"/>
        <v>0</v>
      </c>
      <c r="BE212" s="1322">
        <f t="shared" si="320"/>
        <v>0</v>
      </c>
      <c r="BF212" s="1322">
        <f t="shared" si="320"/>
        <v>0</v>
      </c>
      <c r="BG212" s="1322">
        <f t="shared" si="320"/>
        <v>0</v>
      </c>
      <c r="BH212" s="1322">
        <f t="shared" si="320"/>
        <v>0</v>
      </c>
      <c r="BI212" s="1322">
        <f t="shared" si="320"/>
        <v>0</v>
      </c>
      <c r="BJ212" s="1322">
        <f t="shared" si="320"/>
        <v>0</v>
      </c>
      <c r="BK212" s="1322">
        <f t="shared" si="320"/>
        <v>0</v>
      </c>
      <c r="BL212" s="1322">
        <f t="shared" si="320"/>
        <v>0</v>
      </c>
      <c r="BM212" s="1322">
        <f t="shared" si="320"/>
        <v>0</v>
      </c>
      <c r="BN212" s="1322">
        <f t="shared" si="320"/>
        <v>0</v>
      </c>
      <c r="BO212" s="1322">
        <f t="shared" si="320"/>
        <v>0</v>
      </c>
      <c r="BP212" s="1322">
        <f t="shared" si="320"/>
        <v>0</v>
      </c>
      <c r="BQ212" s="1322">
        <f t="shared" si="311"/>
        <v>0</v>
      </c>
    </row>
    <row r="213" spans="1:69" s="1323" customFormat="1" ht="12.75" x14ac:dyDescent="0.2">
      <c r="A213" s="1282">
        <v>1950</v>
      </c>
      <c r="B213" s="219" t="s">
        <v>516</v>
      </c>
      <c r="C213" s="1331">
        <f>'I4 BO ASSETS'!I73</f>
        <v>0</v>
      </c>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c r="AF213" s="1322"/>
      <c r="AG213" s="1322"/>
      <c r="AH213" s="1322"/>
      <c r="AI213" s="1322"/>
      <c r="AJ213" s="1322"/>
      <c r="AK213" s="1322"/>
      <c r="AL213" s="1322"/>
      <c r="AM213" s="1322"/>
      <c r="AN213" s="1322"/>
      <c r="AO213" s="1322"/>
      <c r="AP213" s="1322"/>
      <c r="AQ213" s="1322"/>
      <c r="AR213" s="1322"/>
      <c r="AS213" s="1322"/>
      <c r="AT213" s="1322"/>
      <c r="AU213" s="1322"/>
      <c r="AV213" s="1322"/>
      <c r="AW213" s="1322">
        <f t="shared" ref="AW213:BP213" si="321">$C213*AW645</f>
        <v>0</v>
      </c>
      <c r="AX213" s="1322">
        <f t="shared" si="321"/>
        <v>0</v>
      </c>
      <c r="AY213" s="1322">
        <f t="shared" si="321"/>
        <v>0</v>
      </c>
      <c r="AZ213" s="1322">
        <f t="shared" si="321"/>
        <v>0</v>
      </c>
      <c r="BA213" s="1322">
        <f t="shared" si="321"/>
        <v>0</v>
      </c>
      <c r="BB213" s="1322">
        <f t="shared" si="321"/>
        <v>0</v>
      </c>
      <c r="BC213" s="1322">
        <f t="shared" si="321"/>
        <v>0</v>
      </c>
      <c r="BD213" s="1322">
        <f t="shared" si="321"/>
        <v>0</v>
      </c>
      <c r="BE213" s="1322">
        <f t="shared" si="321"/>
        <v>0</v>
      </c>
      <c r="BF213" s="1322">
        <f t="shared" si="321"/>
        <v>0</v>
      </c>
      <c r="BG213" s="1322">
        <f t="shared" si="321"/>
        <v>0</v>
      </c>
      <c r="BH213" s="1322">
        <f t="shared" si="321"/>
        <v>0</v>
      </c>
      <c r="BI213" s="1322">
        <f t="shared" si="321"/>
        <v>0</v>
      </c>
      <c r="BJ213" s="1322">
        <f t="shared" si="321"/>
        <v>0</v>
      </c>
      <c r="BK213" s="1322">
        <f t="shared" si="321"/>
        <v>0</v>
      </c>
      <c r="BL213" s="1322">
        <f t="shared" si="321"/>
        <v>0</v>
      </c>
      <c r="BM213" s="1322">
        <f t="shared" si="321"/>
        <v>0</v>
      </c>
      <c r="BN213" s="1322">
        <f t="shared" si="321"/>
        <v>0</v>
      </c>
      <c r="BO213" s="1322">
        <f t="shared" si="321"/>
        <v>0</v>
      </c>
      <c r="BP213" s="1322">
        <f t="shared" si="321"/>
        <v>0</v>
      </c>
      <c r="BQ213" s="1322">
        <f t="shared" si="311"/>
        <v>0</v>
      </c>
    </row>
    <row r="214" spans="1:69" s="1323" customFormat="1" ht="12.75" x14ac:dyDescent="0.2">
      <c r="A214" s="1282">
        <v>1955</v>
      </c>
      <c r="B214" s="219" t="s">
        <v>273</v>
      </c>
      <c r="C214" s="1331">
        <f>'I4 BO ASSETS'!I74</f>
        <v>-54164.015000000014</v>
      </c>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c r="AF214" s="1322"/>
      <c r="AG214" s="1322"/>
      <c r="AH214" s="1322"/>
      <c r="AI214" s="1322"/>
      <c r="AJ214" s="1322"/>
      <c r="AK214" s="1322"/>
      <c r="AL214" s="1322"/>
      <c r="AM214" s="1322"/>
      <c r="AN214" s="1322"/>
      <c r="AO214" s="1322"/>
      <c r="AP214" s="1322"/>
      <c r="AQ214" s="1322"/>
      <c r="AR214" s="1322"/>
      <c r="AS214" s="1322"/>
      <c r="AT214" s="1322"/>
      <c r="AU214" s="1322"/>
      <c r="AV214" s="1322"/>
      <c r="AW214" s="1322">
        <f t="shared" ref="AW214:BP214" si="322">$C214*AW646</f>
        <v>-30387.339051390609</v>
      </c>
      <c r="AX214" s="1322">
        <f t="shared" si="322"/>
        <v>-11226.272744915397</v>
      </c>
      <c r="AY214" s="1322">
        <f t="shared" si="322"/>
        <v>-9000.6321418136104</v>
      </c>
      <c r="AZ214" s="1322">
        <f t="shared" si="322"/>
        <v>0</v>
      </c>
      <c r="BA214" s="1322">
        <f t="shared" si="322"/>
        <v>0</v>
      </c>
      <c r="BB214" s="1322">
        <f t="shared" si="322"/>
        <v>-1910.9912772193436</v>
      </c>
      <c r="BC214" s="1322">
        <f t="shared" si="322"/>
        <v>-1571.2418617691499</v>
      </c>
      <c r="BD214" s="1322">
        <f t="shared" si="322"/>
        <v>0</v>
      </c>
      <c r="BE214" s="1322">
        <f t="shared" si="322"/>
        <v>-67.537922891908437</v>
      </c>
      <c r="BF214" s="1322">
        <f t="shared" si="322"/>
        <v>0</v>
      </c>
      <c r="BG214" s="1322">
        <f t="shared" si="322"/>
        <v>0</v>
      </c>
      <c r="BH214" s="1322">
        <f t="shared" si="322"/>
        <v>0</v>
      </c>
      <c r="BI214" s="1322">
        <f t="shared" si="322"/>
        <v>0</v>
      </c>
      <c r="BJ214" s="1322">
        <f t="shared" si="322"/>
        <v>0</v>
      </c>
      <c r="BK214" s="1322">
        <f t="shared" si="322"/>
        <v>0</v>
      </c>
      <c r="BL214" s="1322">
        <f t="shared" si="322"/>
        <v>0</v>
      </c>
      <c r="BM214" s="1322">
        <f t="shared" si="322"/>
        <v>0</v>
      </c>
      <c r="BN214" s="1322">
        <f t="shared" si="322"/>
        <v>0</v>
      </c>
      <c r="BO214" s="1322">
        <f t="shared" si="322"/>
        <v>0</v>
      </c>
      <c r="BP214" s="1322">
        <f t="shared" si="322"/>
        <v>0</v>
      </c>
      <c r="BQ214" s="1322">
        <f t="shared" si="311"/>
        <v>-54164.015000000021</v>
      </c>
    </row>
    <row r="215" spans="1:69" s="1323" customFormat="1" ht="12.75" x14ac:dyDescent="0.2">
      <c r="A215" s="1282">
        <v>1960</v>
      </c>
      <c r="B215" s="219" t="s">
        <v>274</v>
      </c>
      <c r="C215" s="1331">
        <f>'I4 BO ASSETS'!I75</f>
        <v>0</v>
      </c>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c r="AF215" s="1322"/>
      <c r="AG215" s="1322"/>
      <c r="AH215" s="1322"/>
      <c r="AI215" s="1322"/>
      <c r="AJ215" s="1322"/>
      <c r="AK215" s="1322"/>
      <c r="AL215" s="1322"/>
      <c r="AM215" s="1322"/>
      <c r="AN215" s="1322"/>
      <c r="AO215" s="1322"/>
      <c r="AP215" s="1322"/>
      <c r="AQ215" s="1322"/>
      <c r="AR215" s="1322"/>
      <c r="AS215" s="1322"/>
      <c r="AT215" s="1322"/>
      <c r="AU215" s="1322"/>
      <c r="AV215" s="1322"/>
      <c r="AW215" s="1322">
        <f t="shared" ref="AW215:BP215" si="323">$C215*AW647</f>
        <v>0</v>
      </c>
      <c r="AX215" s="1322">
        <f t="shared" si="323"/>
        <v>0</v>
      </c>
      <c r="AY215" s="1322">
        <f t="shared" si="323"/>
        <v>0</v>
      </c>
      <c r="AZ215" s="1322">
        <f t="shared" si="323"/>
        <v>0</v>
      </c>
      <c r="BA215" s="1322">
        <f t="shared" si="323"/>
        <v>0</v>
      </c>
      <c r="BB215" s="1322">
        <f t="shared" si="323"/>
        <v>0</v>
      </c>
      <c r="BC215" s="1322">
        <f t="shared" si="323"/>
        <v>0</v>
      </c>
      <c r="BD215" s="1322">
        <f t="shared" si="323"/>
        <v>0</v>
      </c>
      <c r="BE215" s="1322">
        <f t="shared" si="323"/>
        <v>0</v>
      </c>
      <c r="BF215" s="1322">
        <f t="shared" si="323"/>
        <v>0</v>
      </c>
      <c r="BG215" s="1322">
        <f t="shared" si="323"/>
        <v>0</v>
      </c>
      <c r="BH215" s="1322">
        <f t="shared" si="323"/>
        <v>0</v>
      </c>
      <c r="BI215" s="1322">
        <f t="shared" si="323"/>
        <v>0</v>
      </c>
      <c r="BJ215" s="1322">
        <f t="shared" si="323"/>
        <v>0</v>
      </c>
      <c r="BK215" s="1322">
        <f t="shared" si="323"/>
        <v>0</v>
      </c>
      <c r="BL215" s="1322">
        <f t="shared" si="323"/>
        <v>0</v>
      </c>
      <c r="BM215" s="1322">
        <f t="shared" si="323"/>
        <v>0</v>
      </c>
      <c r="BN215" s="1322">
        <f t="shared" si="323"/>
        <v>0</v>
      </c>
      <c r="BO215" s="1322">
        <f t="shared" si="323"/>
        <v>0</v>
      </c>
      <c r="BP215" s="1322">
        <f t="shared" si="323"/>
        <v>0</v>
      </c>
      <c r="BQ215" s="1322">
        <f t="shared" si="311"/>
        <v>0</v>
      </c>
    </row>
    <row r="216" spans="1:69" s="1323" customFormat="1" ht="25.5" x14ac:dyDescent="0.2">
      <c r="A216" s="1282">
        <v>1970</v>
      </c>
      <c r="B216" s="219" t="s">
        <v>276</v>
      </c>
      <c r="C216" s="1331">
        <f>'I4 BO ASSETS'!I76</f>
        <v>0</v>
      </c>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c r="AF216" s="1322"/>
      <c r="AG216" s="1322"/>
      <c r="AH216" s="1322"/>
      <c r="AI216" s="1322"/>
      <c r="AJ216" s="1322"/>
      <c r="AK216" s="1322"/>
      <c r="AL216" s="1322"/>
      <c r="AM216" s="1322"/>
      <c r="AN216" s="1322"/>
      <c r="AO216" s="1322"/>
      <c r="AP216" s="1322"/>
      <c r="AQ216" s="1322"/>
      <c r="AR216" s="1322"/>
      <c r="AS216" s="1322"/>
      <c r="AT216" s="1322"/>
      <c r="AU216" s="1322"/>
      <c r="AV216" s="1322"/>
      <c r="AW216" s="1322">
        <f t="shared" ref="AW216:BP216" si="324">$C216*AW648</f>
        <v>0</v>
      </c>
      <c r="AX216" s="1322">
        <f t="shared" si="324"/>
        <v>0</v>
      </c>
      <c r="AY216" s="1322">
        <f t="shared" si="324"/>
        <v>0</v>
      </c>
      <c r="AZ216" s="1322">
        <f t="shared" si="324"/>
        <v>0</v>
      </c>
      <c r="BA216" s="1322">
        <f t="shared" si="324"/>
        <v>0</v>
      </c>
      <c r="BB216" s="1322">
        <f t="shared" si="324"/>
        <v>0</v>
      </c>
      <c r="BC216" s="1322">
        <f t="shared" si="324"/>
        <v>0</v>
      </c>
      <c r="BD216" s="1322">
        <f t="shared" si="324"/>
        <v>0</v>
      </c>
      <c r="BE216" s="1322">
        <f t="shared" si="324"/>
        <v>0</v>
      </c>
      <c r="BF216" s="1322">
        <f t="shared" si="324"/>
        <v>0</v>
      </c>
      <c r="BG216" s="1322">
        <f t="shared" si="324"/>
        <v>0</v>
      </c>
      <c r="BH216" s="1322">
        <f t="shared" si="324"/>
        <v>0</v>
      </c>
      <c r="BI216" s="1322">
        <f t="shared" si="324"/>
        <v>0</v>
      </c>
      <c r="BJ216" s="1322">
        <f t="shared" si="324"/>
        <v>0</v>
      </c>
      <c r="BK216" s="1322">
        <f t="shared" si="324"/>
        <v>0</v>
      </c>
      <c r="BL216" s="1322">
        <f t="shared" si="324"/>
        <v>0</v>
      </c>
      <c r="BM216" s="1322">
        <f t="shared" si="324"/>
        <v>0</v>
      </c>
      <c r="BN216" s="1322">
        <f t="shared" si="324"/>
        <v>0</v>
      </c>
      <c r="BO216" s="1322">
        <f t="shared" si="324"/>
        <v>0</v>
      </c>
      <c r="BP216" s="1322">
        <f t="shared" si="324"/>
        <v>0</v>
      </c>
      <c r="BQ216" s="1322">
        <f t="shared" si="311"/>
        <v>0</v>
      </c>
    </row>
    <row r="217" spans="1:69" s="1323" customFormat="1" ht="25.5" x14ac:dyDescent="0.2">
      <c r="A217" s="1282">
        <v>1975</v>
      </c>
      <c r="B217" s="219" t="s">
        <v>1546</v>
      </c>
      <c r="C217" s="1331">
        <f>'I4 BO ASSETS'!I77</f>
        <v>0</v>
      </c>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c r="AF217" s="1322"/>
      <c r="AG217" s="1322"/>
      <c r="AH217" s="1322"/>
      <c r="AI217" s="1322"/>
      <c r="AJ217" s="1322"/>
      <c r="AK217" s="1322"/>
      <c r="AL217" s="1322"/>
      <c r="AM217" s="1322"/>
      <c r="AN217" s="1322"/>
      <c r="AO217" s="1322"/>
      <c r="AP217" s="1322"/>
      <c r="AQ217" s="1322"/>
      <c r="AR217" s="1322"/>
      <c r="AS217" s="1322"/>
      <c r="AT217" s="1322"/>
      <c r="AU217" s="1322"/>
      <c r="AV217" s="1322"/>
      <c r="AW217" s="1322">
        <f t="shared" ref="AW217:BP217" si="325">$C217*AW649</f>
        <v>0</v>
      </c>
      <c r="AX217" s="1322">
        <f t="shared" si="325"/>
        <v>0</v>
      </c>
      <c r="AY217" s="1322">
        <f t="shared" si="325"/>
        <v>0</v>
      </c>
      <c r="AZ217" s="1322">
        <f t="shared" si="325"/>
        <v>0</v>
      </c>
      <c r="BA217" s="1322">
        <f t="shared" si="325"/>
        <v>0</v>
      </c>
      <c r="BB217" s="1322">
        <f t="shared" si="325"/>
        <v>0</v>
      </c>
      <c r="BC217" s="1322">
        <f t="shared" si="325"/>
        <v>0</v>
      </c>
      <c r="BD217" s="1322">
        <f t="shared" si="325"/>
        <v>0</v>
      </c>
      <c r="BE217" s="1322">
        <f t="shared" si="325"/>
        <v>0</v>
      </c>
      <c r="BF217" s="1322">
        <f t="shared" si="325"/>
        <v>0</v>
      </c>
      <c r="BG217" s="1322">
        <f t="shared" si="325"/>
        <v>0</v>
      </c>
      <c r="BH217" s="1322">
        <f t="shared" si="325"/>
        <v>0</v>
      </c>
      <c r="BI217" s="1322">
        <f t="shared" si="325"/>
        <v>0</v>
      </c>
      <c r="BJ217" s="1322">
        <f t="shared" si="325"/>
        <v>0</v>
      </c>
      <c r="BK217" s="1322">
        <f t="shared" si="325"/>
        <v>0</v>
      </c>
      <c r="BL217" s="1322">
        <f t="shared" si="325"/>
        <v>0</v>
      </c>
      <c r="BM217" s="1322">
        <f t="shared" si="325"/>
        <v>0</v>
      </c>
      <c r="BN217" s="1322">
        <f t="shared" si="325"/>
        <v>0</v>
      </c>
      <c r="BO217" s="1322">
        <f t="shared" si="325"/>
        <v>0</v>
      </c>
      <c r="BP217" s="1322">
        <f t="shared" si="325"/>
        <v>0</v>
      </c>
      <c r="BQ217" s="1322">
        <f t="shared" si="311"/>
        <v>0</v>
      </c>
    </row>
    <row r="218" spans="1:69" s="1323" customFormat="1" ht="12.75" x14ac:dyDescent="0.2">
      <c r="A218" s="1282">
        <v>1980</v>
      </c>
      <c r="B218" s="219" t="s">
        <v>1040</v>
      </c>
      <c r="C218" s="1331">
        <f>'I4 BO ASSETS'!I78</f>
        <v>-471978.38300000003</v>
      </c>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c r="AF218" s="1322"/>
      <c r="AG218" s="1322"/>
      <c r="AH218" s="1322"/>
      <c r="AI218" s="1322"/>
      <c r="AJ218" s="1322"/>
      <c r="AK218" s="1322"/>
      <c r="AL218" s="1322"/>
      <c r="AM218" s="1322"/>
      <c r="AN218" s="1322"/>
      <c r="AO218" s="1322"/>
      <c r="AP218" s="1322"/>
      <c r="AQ218" s="1322"/>
      <c r="AR218" s="1322"/>
      <c r="AS218" s="1322"/>
      <c r="AT218" s="1322"/>
      <c r="AU218" s="1322"/>
      <c r="AV218" s="1322"/>
      <c r="AW218" s="1322">
        <f t="shared" ref="AW218:BP218" si="326">$C218*AW650</f>
        <v>-264791.4330048851</v>
      </c>
      <c r="AX218" s="1322">
        <f t="shared" si="326"/>
        <v>-97824.32224166063</v>
      </c>
      <c r="AY218" s="1322">
        <f t="shared" si="326"/>
        <v>-78430.371239484622</v>
      </c>
      <c r="AZ218" s="1322">
        <f t="shared" si="326"/>
        <v>0</v>
      </c>
      <c r="BA218" s="1322">
        <f t="shared" si="326"/>
        <v>0</v>
      </c>
      <c r="BB218" s="1322">
        <f t="shared" si="326"/>
        <v>-16652.136532882399</v>
      </c>
      <c r="BC218" s="1322">
        <f t="shared" si="326"/>
        <v>-13691.603054531919</v>
      </c>
      <c r="BD218" s="1322">
        <f t="shared" si="326"/>
        <v>0</v>
      </c>
      <c r="BE218" s="1322">
        <f t="shared" si="326"/>
        <v>-588.51692655541922</v>
      </c>
      <c r="BF218" s="1322">
        <f t="shared" si="326"/>
        <v>0</v>
      </c>
      <c r="BG218" s="1322">
        <f t="shared" si="326"/>
        <v>0</v>
      </c>
      <c r="BH218" s="1322">
        <f t="shared" si="326"/>
        <v>0</v>
      </c>
      <c r="BI218" s="1322">
        <f t="shared" si="326"/>
        <v>0</v>
      </c>
      <c r="BJ218" s="1322">
        <f t="shared" si="326"/>
        <v>0</v>
      </c>
      <c r="BK218" s="1322">
        <f t="shared" si="326"/>
        <v>0</v>
      </c>
      <c r="BL218" s="1322">
        <f t="shared" si="326"/>
        <v>0</v>
      </c>
      <c r="BM218" s="1322">
        <f t="shared" si="326"/>
        <v>0</v>
      </c>
      <c r="BN218" s="1322">
        <f t="shared" si="326"/>
        <v>0</v>
      </c>
      <c r="BO218" s="1322">
        <f t="shared" si="326"/>
        <v>0</v>
      </c>
      <c r="BP218" s="1322">
        <f t="shared" si="326"/>
        <v>0</v>
      </c>
      <c r="BQ218" s="1322">
        <f t="shared" si="311"/>
        <v>-471978.38300000009</v>
      </c>
    </row>
    <row r="219" spans="1:69" s="1323" customFormat="1" ht="12.75" x14ac:dyDescent="0.2">
      <c r="A219" s="1282">
        <v>1990</v>
      </c>
      <c r="B219" s="219" t="s">
        <v>1042</v>
      </c>
      <c r="C219" s="1331">
        <f>'I4 BO ASSETS'!I79</f>
        <v>0</v>
      </c>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c r="AF219" s="1322"/>
      <c r="AG219" s="1322"/>
      <c r="AH219" s="1322"/>
      <c r="AI219" s="1322"/>
      <c r="AJ219" s="1322"/>
      <c r="AK219" s="1322"/>
      <c r="AL219" s="1322"/>
      <c r="AM219" s="1322"/>
      <c r="AN219" s="1322"/>
      <c r="AO219" s="1322"/>
      <c r="AP219" s="1322"/>
      <c r="AQ219" s="1322"/>
      <c r="AR219" s="1322"/>
      <c r="AS219" s="1322"/>
      <c r="AT219" s="1322"/>
      <c r="AU219" s="1322"/>
      <c r="AV219" s="1322"/>
      <c r="AW219" s="1322">
        <f t="shared" ref="AW219:BP219" si="327">$C219*AW651</f>
        <v>0</v>
      </c>
      <c r="AX219" s="1322">
        <f t="shared" si="327"/>
        <v>0</v>
      </c>
      <c r="AY219" s="1322">
        <f t="shared" si="327"/>
        <v>0</v>
      </c>
      <c r="AZ219" s="1322">
        <f t="shared" si="327"/>
        <v>0</v>
      </c>
      <c r="BA219" s="1322">
        <f t="shared" si="327"/>
        <v>0</v>
      </c>
      <c r="BB219" s="1322">
        <f t="shared" si="327"/>
        <v>0</v>
      </c>
      <c r="BC219" s="1322">
        <f t="shared" si="327"/>
        <v>0</v>
      </c>
      <c r="BD219" s="1322">
        <f t="shared" si="327"/>
        <v>0</v>
      </c>
      <c r="BE219" s="1322">
        <f t="shared" si="327"/>
        <v>0</v>
      </c>
      <c r="BF219" s="1322">
        <f t="shared" si="327"/>
        <v>0</v>
      </c>
      <c r="BG219" s="1322">
        <f t="shared" si="327"/>
        <v>0</v>
      </c>
      <c r="BH219" s="1322">
        <f t="shared" si="327"/>
        <v>0</v>
      </c>
      <c r="BI219" s="1322">
        <f t="shared" si="327"/>
        <v>0</v>
      </c>
      <c r="BJ219" s="1322">
        <f t="shared" si="327"/>
        <v>0</v>
      </c>
      <c r="BK219" s="1322">
        <f t="shared" si="327"/>
        <v>0</v>
      </c>
      <c r="BL219" s="1322">
        <f t="shared" si="327"/>
        <v>0</v>
      </c>
      <c r="BM219" s="1322">
        <f t="shared" si="327"/>
        <v>0</v>
      </c>
      <c r="BN219" s="1322">
        <f t="shared" si="327"/>
        <v>0</v>
      </c>
      <c r="BO219" s="1322">
        <f t="shared" si="327"/>
        <v>0</v>
      </c>
      <c r="BP219" s="1322">
        <f t="shared" si="327"/>
        <v>0</v>
      </c>
      <c r="BQ219" s="1322">
        <f t="shared" si="311"/>
        <v>0</v>
      </c>
    </row>
    <row r="220" spans="1:69" s="1323" customFormat="1" ht="12.75" x14ac:dyDescent="0.2">
      <c r="A220" s="1282">
        <v>2005</v>
      </c>
      <c r="B220" s="219" t="s">
        <v>1044</v>
      </c>
      <c r="C220" s="1331">
        <f>'I4 BO ASSETS'!I80</f>
        <v>0</v>
      </c>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c r="AF220" s="1322"/>
      <c r="AG220" s="1322"/>
      <c r="AH220" s="1322"/>
      <c r="AI220" s="1322"/>
      <c r="AJ220" s="1322"/>
      <c r="AK220" s="1322"/>
      <c r="AL220" s="1322"/>
      <c r="AM220" s="1322"/>
      <c r="AN220" s="1322"/>
      <c r="AO220" s="1322"/>
      <c r="AP220" s="1322"/>
      <c r="AQ220" s="1322"/>
      <c r="AR220" s="1322"/>
      <c r="AS220" s="1322"/>
      <c r="AT220" s="1322"/>
      <c r="AU220" s="1322"/>
      <c r="AV220" s="1322"/>
      <c r="AW220" s="1322">
        <f t="shared" ref="AW220:BP220" si="328">$C220*AW652</f>
        <v>0</v>
      </c>
      <c r="AX220" s="1322">
        <f t="shared" si="328"/>
        <v>0</v>
      </c>
      <c r="AY220" s="1322">
        <f t="shared" si="328"/>
        <v>0</v>
      </c>
      <c r="AZ220" s="1322">
        <f t="shared" si="328"/>
        <v>0</v>
      </c>
      <c r="BA220" s="1322">
        <f t="shared" si="328"/>
        <v>0</v>
      </c>
      <c r="BB220" s="1322">
        <f t="shared" si="328"/>
        <v>0</v>
      </c>
      <c r="BC220" s="1322">
        <f t="shared" si="328"/>
        <v>0</v>
      </c>
      <c r="BD220" s="1322">
        <f t="shared" si="328"/>
        <v>0</v>
      </c>
      <c r="BE220" s="1322">
        <f t="shared" si="328"/>
        <v>0</v>
      </c>
      <c r="BF220" s="1322">
        <f t="shared" si="328"/>
        <v>0</v>
      </c>
      <c r="BG220" s="1322">
        <f t="shared" si="328"/>
        <v>0</v>
      </c>
      <c r="BH220" s="1322">
        <f t="shared" si="328"/>
        <v>0</v>
      </c>
      <c r="BI220" s="1322">
        <f t="shared" si="328"/>
        <v>0</v>
      </c>
      <c r="BJ220" s="1322">
        <f t="shared" si="328"/>
        <v>0</v>
      </c>
      <c r="BK220" s="1322">
        <f t="shared" si="328"/>
        <v>0</v>
      </c>
      <c r="BL220" s="1322">
        <f t="shared" si="328"/>
        <v>0</v>
      </c>
      <c r="BM220" s="1322">
        <f t="shared" si="328"/>
        <v>0</v>
      </c>
      <c r="BN220" s="1322">
        <f t="shared" si="328"/>
        <v>0</v>
      </c>
      <c r="BO220" s="1322">
        <f t="shared" si="328"/>
        <v>0</v>
      </c>
      <c r="BP220" s="1322">
        <f t="shared" si="328"/>
        <v>0</v>
      </c>
      <c r="BQ220" s="1322">
        <f t="shared" si="311"/>
        <v>0</v>
      </c>
    </row>
    <row r="221" spans="1:69" s="1325" customFormat="1" ht="12.75" x14ac:dyDescent="0.2">
      <c r="A221" s="1283">
        <v>2010</v>
      </c>
      <c r="B221" s="1324" t="s">
        <v>1045</v>
      </c>
      <c r="C221" s="1331">
        <f>'I4 BO ASSETS'!I81</f>
        <v>0</v>
      </c>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c r="AF221" s="1322"/>
      <c r="AG221" s="1322"/>
      <c r="AH221" s="1322"/>
      <c r="AI221" s="1322"/>
      <c r="AJ221" s="1322"/>
      <c r="AK221" s="1322"/>
      <c r="AL221" s="1322"/>
      <c r="AM221" s="1322"/>
      <c r="AN221" s="1322"/>
      <c r="AO221" s="1322"/>
      <c r="AP221" s="1322"/>
      <c r="AQ221" s="1322"/>
      <c r="AR221" s="1322"/>
      <c r="AS221" s="1322"/>
      <c r="AT221" s="1322"/>
      <c r="AU221" s="1322"/>
      <c r="AV221" s="1322"/>
      <c r="AW221" s="1322">
        <f t="shared" ref="AW221:BP221" si="329">$C221*AW653</f>
        <v>0</v>
      </c>
      <c r="AX221" s="1322">
        <f t="shared" si="329"/>
        <v>0</v>
      </c>
      <c r="AY221" s="1322">
        <f t="shared" si="329"/>
        <v>0</v>
      </c>
      <c r="AZ221" s="1322">
        <f t="shared" si="329"/>
        <v>0</v>
      </c>
      <c r="BA221" s="1322">
        <f t="shared" si="329"/>
        <v>0</v>
      </c>
      <c r="BB221" s="1322">
        <f t="shared" si="329"/>
        <v>0</v>
      </c>
      <c r="BC221" s="1322">
        <f t="shared" si="329"/>
        <v>0</v>
      </c>
      <c r="BD221" s="1322">
        <f t="shared" si="329"/>
        <v>0</v>
      </c>
      <c r="BE221" s="1322">
        <f t="shared" si="329"/>
        <v>0</v>
      </c>
      <c r="BF221" s="1322">
        <f t="shared" si="329"/>
        <v>0</v>
      </c>
      <c r="BG221" s="1322">
        <f t="shared" si="329"/>
        <v>0</v>
      </c>
      <c r="BH221" s="1322">
        <f t="shared" si="329"/>
        <v>0</v>
      </c>
      <c r="BI221" s="1322">
        <f t="shared" si="329"/>
        <v>0</v>
      </c>
      <c r="BJ221" s="1322">
        <f t="shared" si="329"/>
        <v>0</v>
      </c>
      <c r="BK221" s="1322">
        <f t="shared" si="329"/>
        <v>0</v>
      </c>
      <c r="BL221" s="1322">
        <f t="shared" si="329"/>
        <v>0</v>
      </c>
      <c r="BM221" s="1322">
        <f t="shared" si="329"/>
        <v>0</v>
      </c>
      <c r="BN221" s="1322">
        <f t="shared" si="329"/>
        <v>0</v>
      </c>
      <c r="BO221" s="1322">
        <f t="shared" si="329"/>
        <v>0</v>
      </c>
      <c r="BP221" s="1322">
        <f t="shared" si="329"/>
        <v>0</v>
      </c>
      <c r="BQ221" s="1322">
        <f t="shared" si="311"/>
        <v>0</v>
      </c>
    </row>
    <row r="222" spans="1:69" s="1329" customFormat="1" ht="12.75" x14ac:dyDescent="0.2">
      <c r="A222" s="1326"/>
      <c r="B222" s="1352" t="s">
        <v>908</v>
      </c>
      <c r="C222" s="1280">
        <f>SUM(C202:C221)</f>
        <v>-5417868.2628333336</v>
      </c>
      <c r="D222" s="1327"/>
      <c r="E222" s="1327"/>
      <c r="F222" s="1328"/>
      <c r="G222" s="1327"/>
      <c r="H222" s="1327"/>
      <c r="I222" s="1327"/>
      <c r="J222" s="1327"/>
      <c r="K222" s="1327"/>
      <c r="L222" s="1327"/>
      <c r="M222" s="1327"/>
      <c r="N222" s="1327"/>
      <c r="O222" s="1327"/>
      <c r="P222" s="1327"/>
      <c r="Q222" s="1327"/>
      <c r="R222" s="1327"/>
      <c r="S222" s="1327"/>
      <c r="T222" s="1327"/>
      <c r="U222" s="1327"/>
      <c r="V222" s="1327"/>
      <c r="W222" s="1327"/>
      <c r="X222" s="1327"/>
      <c r="Y222" s="1327"/>
      <c r="Z222" s="1327"/>
      <c r="AA222" s="1327"/>
      <c r="AB222" s="1327"/>
      <c r="AC222" s="1327"/>
      <c r="AD222" s="1327"/>
      <c r="AE222" s="1327"/>
      <c r="AF222" s="1327"/>
      <c r="AG222" s="1327"/>
      <c r="AH222" s="1327"/>
      <c r="AI222" s="1327"/>
      <c r="AJ222" s="1327"/>
      <c r="AK222" s="1327"/>
      <c r="AL222" s="1327"/>
      <c r="AM222" s="1327"/>
      <c r="AN222" s="1327"/>
      <c r="AO222" s="1327"/>
      <c r="AP222" s="1327"/>
      <c r="AQ222" s="1327"/>
      <c r="AR222" s="1327"/>
      <c r="AS222" s="1327"/>
      <c r="AT222" s="1327"/>
      <c r="AU222" s="1327"/>
      <c r="AV222" s="1327"/>
      <c r="AW222" s="1327">
        <f>SUM(AW202:AW221)</f>
        <v>-3039556.7950139055</v>
      </c>
      <c r="AX222" s="1327">
        <f>SUM(AX202:AX221)</f>
        <v>-1122931.2822283942</v>
      </c>
      <c r="AY222" s="1327">
        <f t="shared" ref="AY222:BQ222" si="330">SUM(AY202:AY221)</f>
        <v>-900306.95151697251</v>
      </c>
      <c r="AZ222" s="1327">
        <f t="shared" si="330"/>
        <v>0</v>
      </c>
      <c r="BA222" s="1327">
        <f t="shared" si="330"/>
        <v>0</v>
      </c>
      <c r="BB222" s="1327">
        <f t="shared" si="330"/>
        <v>-191150.87741183914</v>
      </c>
      <c r="BC222" s="1327">
        <f t="shared" si="330"/>
        <v>-157166.73544445023</v>
      </c>
      <c r="BD222" s="1327">
        <f t="shared" si="330"/>
        <v>0</v>
      </c>
      <c r="BE222" s="1327">
        <f t="shared" si="330"/>
        <v>-6755.6212177726402</v>
      </c>
      <c r="BF222" s="1327">
        <f t="shared" si="330"/>
        <v>0</v>
      </c>
      <c r="BG222" s="1327">
        <f t="shared" si="330"/>
        <v>0</v>
      </c>
      <c r="BH222" s="1327">
        <f t="shared" si="330"/>
        <v>0</v>
      </c>
      <c r="BI222" s="1327">
        <f t="shared" si="330"/>
        <v>0</v>
      </c>
      <c r="BJ222" s="1327">
        <f t="shared" si="330"/>
        <v>0</v>
      </c>
      <c r="BK222" s="1327">
        <f t="shared" si="330"/>
        <v>0</v>
      </c>
      <c r="BL222" s="1327">
        <f t="shared" si="330"/>
        <v>0</v>
      </c>
      <c r="BM222" s="1327">
        <f t="shared" si="330"/>
        <v>0</v>
      </c>
      <c r="BN222" s="1327">
        <f t="shared" si="330"/>
        <v>0</v>
      </c>
      <c r="BO222" s="1327">
        <f t="shared" si="330"/>
        <v>0</v>
      </c>
      <c r="BP222" s="1327">
        <f t="shared" si="330"/>
        <v>0</v>
      </c>
      <c r="BQ222" s="1327">
        <f t="shared" si="330"/>
        <v>-5417868.2628333336</v>
      </c>
    </row>
    <row r="223" spans="1:69" s="1323" customFormat="1" ht="12.75" x14ac:dyDescent="0.2">
      <c r="B223" s="459"/>
      <c r="C223" s="1332"/>
      <c r="D223" s="1322"/>
      <c r="E223" s="1322"/>
      <c r="F223" s="1322"/>
      <c r="AV223" s="1333"/>
      <c r="BQ223" s="1333"/>
    </row>
    <row r="224" spans="1:69" s="1334" customFormat="1" ht="13.5" thickBot="1" x14ac:dyDescent="0.25">
      <c r="B224" s="1335" t="s">
        <v>844</v>
      </c>
      <c r="C224" s="1336">
        <f t="shared" ref="C224:AH224" si="331">C200+C222</f>
        <v>-29870307.826084457</v>
      </c>
      <c r="D224" s="1336">
        <f t="shared" si="331"/>
        <v>-9761762.9988659415</v>
      </c>
      <c r="E224" s="1336">
        <f t="shared" si="331"/>
        <v>-14690676.564385183</v>
      </c>
      <c r="F224" s="1336">
        <f t="shared" si="331"/>
        <v>-24452439.563251123</v>
      </c>
      <c r="G224" s="1336">
        <f t="shared" si="331"/>
        <v>-2845321.2166752047</v>
      </c>
      <c r="H224" s="1336">
        <f t="shared" si="331"/>
        <v>-3077984.5404928643</v>
      </c>
      <c r="I224" s="1336">
        <f t="shared" si="331"/>
        <v>-3200375.0739608742</v>
      </c>
      <c r="J224" s="1336">
        <f t="shared" si="331"/>
        <v>0</v>
      </c>
      <c r="K224" s="1336">
        <f t="shared" si="331"/>
        <v>0</v>
      </c>
      <c r="L224" s="1336">
        <f t="shared" si="331"/>
        <v>-610076.90662158653</v>
      </c>
      <c r="M224" s="1336">
        <f t="shared" si="331"/>
        <v>-22550.423342090602</v>
      </c>
      <c r="N224" s="1336">
        <f t="shared" si="331"/>
        <v>0</v>
      </c>
      <c r="O224" s="1336">
        <f t="shared" si="331"/>
        <v>-5454.8377733217258</v>
      </c>
      <c r="P224" s="1336">
        <f t="shared" si="331"/>
        <v>0</v>
      </c>
      <c r="Q224" s="1336">
        <f t="shared" si="331"/>
        <v>0</v>
      </c>
      <c r="R224" s="1336">
        <f t="shared" si="331"/>
        <v>0</v>
      </c>
      <c r="S224" s="1336">
        <f t="shared" si="331"/>
        <v>0</v>
      </c>
      <c r="T224" s="1336">
        <f t="shared" si="331"/>
        <v>0</v>
      </c>
      <c r="U224" s="1336">
        <f t="shared" si="331"/>
        <v>0</v>
      </c>
      <c r="V224" s="1336">
        <f t="shared" si="331"/>
        <v>0</v>
      </c>
      <c r="W224" s="1336">
        <f t="shared" si="331"/>
        <v>0</v>
      </c>
      <c r="X224" s="1336">
        <f t="shared" si="331"/>
        <v>0</v>
      </c>
      <c r="Y224" s="1336">
        <f t="shared" si="331"/>
        <v>0</v>
      </c>
      <c r="Z224" s="1336">
        <f t="shared" si="331"/>
        <v>0</v>
      </c>
      <c r="AA224" s="1336">
        <f t="shared" si="331"/>
        <v>-9761762.9988659415</v>
      </c>
      <c r="AB224" s="1336">
        <f t="shared" si="331"/>
        <v>-11439730.340745496</v>
      </c>
      <c r="AC224" s="1336">
        <f t="shared" si="331"/>
        <v>-1930038.6466772892</v>
      </c>
      <c r="AD224" s="1336">
        <f t="shared" si="331"/>
        <v>-395015.79426444654</v>
      </c>
      <c r="AE224" s="1336">
        <f t="shared" si="331"/>
        <v>0</v>
      </c>
      <c r="AF224" s="1336">
        <f t="shared" si="331"/>
        <v>0</v>
      </c>
      <c r="AG224" s="1336">
        <f t="shared" si="331"/>
        <v>-3159.9143914624951</v>
      </c>
      <c r="AH224" s="1336">
        <f t="shared" si="331"/>
        <v>-893364.41065678617</v>
      </c>
      <c r="AI224" s="1336">
        <f t="shared" ref="AI224:BQ224" si="332">AI200+AI222</f>
        <v>0</v>
      </c>
      <c r="AJ224" s="1336">
        <f t="shared" si="332"/>
        <v>-29367.45764970261</v>
      </c>
      <c r="AK224" s="1336">
        <f t="shared" si="332"/>
        <v>0</v>
      </c>
      <c r="AL224" s="1336">
        <f t="shared" si="332"/>
        <v>0</v>
      </c>
      <c r="AM224" s="1336">
        <f t="shared" si="332"/>
        <v>0</v>
      </c>
      <c r="AN224" s="1336">
        <f t="shared" si="332"/>
        <v>0</v>
      </c>
      <c r="AO224" s="1336">
        <f t="shared" si="332"/>
        <v>0</v>
      </c>
      <c r="AP224" s="1336">
        <f t="shared" si="332"/>
        <v>0</v>
      </c>
      <c r="AQ224" s="1336">
        <f t="shared" si="332"/>
        <v>0</v>
      </c>
      <c r="AR224" s="1336">
        <f t="shared" si="332"/>
        <v>0</v>
      </c>
      <c r="AS224" s="1336">
        <f t="shared" si="332"/>
        <v>0</v>
      </c>
      <c r="AT224" s="1336">
        <f t="shared" si="332"/>
        <v>0</v>
      </c>
      <c r="AU224" s="1336">
        <f t="shared" si="332"/>
        <v>0</v>
      </c>
      <c r="AV224" s="1336">
        <f t="shared" si="332"/>
        <v>-14690676.564385183</v>
      </c>
      <c r="AW224" s="1336">
        <f t="shared" si="332"/>
        <v>-3039556.7950139055</v>
      </c>
      <c r="AX224" s="1336">
        <f t="shared" si="332"/>
        <v>-1122931.2822283942</v>
      </c>
      <c r="AY224" s="1336">
        <f t="shared" si="332"/>
        <v>-900306.95151697251</v>
      </c>
      <c r="AZ224" s="1336">
        <f t="shared" si="332"/>
        <v>0</v>
      </c>
      <c r="BA224" s="1336">
        <f t="shared" si="332"/>
        <v>0</v>
      </c>
      <c r="BB224" s="1336">
        <f t="shared" si="332"/>
        <v>-191150.87741183914</v>
      </c>
      <c r="BC224" s="1336">
        <f t="shared" si="332"/>
        <v>-157166.73544445023</v>
      </c>
      <c r="BD224" s="1336">
        <f t="shared" si="332"/>
        <v>0</v>
      </c>
      <c r="BE224" s="1336">
        <f t="shared" si="332"/>
        <v>-6755.6212177726402</v>
      </c>
      <c r="BF224" s="1336">
        <f t="shared" si="332"/>
        <v>0</v>
      </c>
      <c r="BG224" s="1336">
        <f t="shared" si="332"/>
        <v>0</v>
      </c>
      <c r="BH224" s="1336">
        <f t="shared" si="332"/>
        <v>0</v>
      </c>
      <c r="BI224" s="1336">
        <f t="shared" si="332"/>
        <v>0</v>
      </c>
      <c r="BJ224" s="1336">
        <f t="shared" si="332"/>
        <v>0</v>
      </c>
      <c r="BK224" s="1336">
        <f t="shared" si="332"/>
        <v>0</v>
      </c>
      <c r="BL224" s="1336">
        <f t="shared" si="332"/>
        <v>0</v>
      </c>
      <c r="BM224" s="1336">
        <f t="shared" si="332"/>
        <v>0</v>
      </c>
      <c r="BN224" s="1336">
        <f t="shared" si="332"/>
        <v>0</v>
      </c>
      <c r="BO224" s="1336">
        <f t="shared" si="332"/>
        <v>0</v>
      </c>
      <c r="BP224" s="1336">
        <f t="shared" si="332"/>
        <v>0</v>
      </c>
      <c r="BQ224" s="1336">
        <f t="shared" si="332"/>
        <v>-5417868.2628333336</v>
      </c>
    </row>
    <row r="225" spans="1:69" s="1323" customFormat="1" ht="13.5" thickTop="1" x14ac:dyDescent="0.2">
      <c r="A225" s="1345"/>
      <c r="B225" s="459"/>
      <c r="C225" s="1346"/>
      <c r="D225" s="1322"/>
      <c r="E225" s="1322"/>
      <c r="F225" s="1322"/>
      <c r="AV225" s="1333"/>
      <c r="BQ225" s="1333"/>
    </row>
    <row r="226" spans="1:69" s="1323" customFormat="1" ht="15.75" x14ac:dyDescent="0.2">
      <c r="A226" s="1742" t="s">
        <v>1132</v>
      </c>
      <c r="B226" s="722"/>
      <c r="C226" s="1347"/>
      <c r="AV226" s="1333"/>
    </row>
    <row r="227" spans="1:69" s="1260" customFormat="1" ht="25.5" x14ac:dyDescent="0.2">
      <c r="C227" s="1261"/>
      <c r="D227" s="1262"/>
      <c r="E227" s="1263"/>
      <c r="F227" s="1264"/>
      <c r="G227" s="1265" t="s">
        <v>1129</v>
      </c>
      <c r="H227" s="1265"/>
      <c r="I227" s="1265"/>
      <c r="J227" s="1265"/>
      <c r="K227" s="1265"/>
      <c r="L227" s="1265"/>
      <c r="M227" s="1265"/>
      <c r="N227" s="1265"/>
      <c r="O227" s="1265"/>
      <c r="P227" s="1265"/>
      <c r="Q227" s="1265"/>
      <c r="R227" s="1265"/>
      <c r="S227" s="1265"/>
      <c r="T227" s="1265"/>
      <c r="U227" s="1265"/>
      <c r="V227" s="1265"/>
      <c r="W227" s="1265"/>
      <c r="X227" s="1265"/>
      <c r="Y227" s="1265"/>
      <c r="Z227" s="1265"/>
      <c r="AA227" s="1266"/>
      <c r="AB227" s="1265" t="s">
        <v>1130</v>
      </c>
      <c r="AC227" s="1265"/>
      <c r="AD227" s="1265"/>
      <c r="AE227" s="1265"/>
      <c r="AF227" s="1265"/>
      <c r="AG227" s="1265"/>
      <c r="AH227" s="1265"/>
      <c r="AI227" s="1265"/>
      <c r="AJ227" s="1265"/>
      <c r="AK227" s="1265"/>
      <c r="AL227" s="1265"/>
      <c r="AM227" s="1265"/>
      <c r="AN227" s="1265"/>
      <c r="AO227" s="1265"/>
      <c r="AP227" s="1265"/>
      <c r="AQ227" s="1265"/>
      <c r="AR227" s="1265"/>
      <c r="AS227" s="1265"/>
      <c r="AT227" s="1265"/>
      <c r="AU227" s="1265"/>
      <c r="AV227" s="1266"/>
      <c r="AW227" s="1267" t="s">
        <v>1131</v>
      </c>
      <c r="AX227" s="1265"/>
      <c r="AY227" s="1265"/>
      <c r="AZ227" s="1265"/>
      <c r="BA227" s="1265"/>
      <c r="BB227" s="1265"/>
      <c r="BC227" s="1265"/>
      <c r="BD227" s="1265"/>
      <c r="BE227" s="1265"/>
      <c r="BF227" s="1265"/>
      <c r="BG227" s="1265"/>
      <c r="BH227" s="1265"/>
      <c r="BI227" s="1265"/>
      <c r="BJ227" s="1265"/>
      <c r="BK227" s="1265"/>
      <c r="BL227" s="1265"/>
      <c r="BM227" s="1265"/>
      <c r="BN227" s="1265"/>
      <c r="BO227" s="1265"/>
      <c r="BP227" s="1265"/>
      <c r="BQ227" s="1266"/>
    </row>
    <row r="228" spans="1:69" s="1344" customFormat="1" ht="12.75" x14ac:dyDescent="0.2">
      <c r="A228" s="1268"/>
      <c r="B228" s="1268"/>
      <c r="C228" s="1337"/>
      <c r="D228" s="1338"/>
      <c r="E228" s="1339"/>
      <c r="F228" s="1340"/>
      <c r="G228" s="1341">
        <v>1</v>
      </c>
      <c r="H228" s="1341">
        <v>2</v>
      </c>
      <c r="I228" s="1341">
        <v>3</v>
      </c>
      <c r="J228" s="1341">
        <v>4</v>
      </c>
      <c r="K228" s="1341">
        <v>5</v>
      </c>
      <c r="L228" s="1341">
        <v>6</v>
      </c>
      <c r="M228" s="1341">
        <v>7</v>
      </c>
      <c r="N228" s="1341">
        <v>8</v>
      </c>
      <c r="O228" s="1341">
        <v>9</v>
      </c>
      <c r="P228" s="1341">
        <v>10</v>
      </c>
      <c r="Q228" s="1341">
        <v>11</v>
      </c>
      <c r="R228" s="1341">
        <v>12</v>
      </c>
      <c r="S228" s="1341">
        <v>13</v>
      </c>
      <c r="T228" s="1341">
        <v>14</v>
      </c>
      <c r="U228" s="1341">
        <v>15</v>
      </c>
      <c r="V228" s="1341">
        <v>16</v>
      </c>
      <c r="W228" s="1341">
        <v>17</v>
      </c>
      <c r="X228" s="1341">
        <v>18</v>
      </c>
      <c r="Y228" s="1341">
        <v>19</v>
      </c>
      <c r="Z228" s="1341">
        <v>20</v>
      </c>
      <c r="AA228" s="1342" t="s">
        <v>707</v>
      </c>
      <c r="AB228" s="1341">
        <v>1</v>
      </c>
      <c r="AC228" s="1341">
        <v>2</v>
      </c>
      <c r="AD228" s="1341">
        <v>3</v>
      </c>
      <c r="AE228" s="1341">
        <v>4</v>
      </c>
      <c r="AF228" s="1341">
        <v>5</v>
      </c>
      <c r="AG228" s="1341">
        <v>6</v>
      </c>
      <c r="AH228" s="1341">
        <v>7</v>
      </c>
      <c r="AI228" s="1341">
        <v>8</v>
      </c>
      <c r="AJ228" s="1341">
        <v>9</v>
      </c>
      <c r="AK228" s="1341">
        <v>10</v>
      </c>
      <c r="AL228" s="1341">
        <v>11</v>
      </c>
      <c r="AM228" s="1341">
        <v>12</v>
      </c>
      <c r="AN228" s="1341">
        <v>13</v>
      </c>
      <c r="AO228" s="1341">
        <v>14</v>
      </c>
      <c r="AP228" s="1341">
        <v>15</v>
      </c>
      <c r="AQ228" s="1341">
        <v>16</v>
      </c>
      <c r="AR228" s="1341">
        <v>17</v>
      </c>
      <c r="AS228" s="1341">
        <v>18</v>
      </c>
      <c r="AT228" s="1341">
        <v>19</v>
      </c>
      <c r="AU228" s="1341">
        <v>20</v>
      </c>
      <c r="AV228" s="1342" t="s">
        <v>707</v>
      </c>
      <c r="AW228" s="1343">
        <v>1</v>
      </c>
      <c r="AX228" s="1341">
        <v>2</v>
      </c>
      <c r="AY228" s="1341">
        <v>3</v>
      </c>
      <c r="AZ228" s="1341">
        <v>4</v>
      </c>
      <c r="BA228" s="1341">
        <v>5</v>
      </c>
      <c r="BB228" s="1341">
        <v>6</v>
      </c>
      <c r="BC228" s="1341">
        <v>7</v>
      </c>
      <c r="BD228" s="1341">
        <v>8</v>
      </c>
      <c r="BE228" s="1341">
        <v>9</v>
      </c>
      <c r="BF228" s="1341">
        <v>10</v>
      </c>
      <c r="BG228" s="1341">
        <v>11</v>
      </c>
      <c r="BH228" s="1341">
        <v>12</v>
      </c>
      <c r="BI228" s="1341">
        <v>13</v>
      </c>
      <c r="BJ228" s="1341">
        <v>14</v>
      </c>
      <c r="BK228" s="1341">
        <v>15</v>
      </c>
      <c r="BL228" s="1341">
        <v>16</v>
      </c>
      <c r="BM228" s="1341">
        <v>17</v>
      </c>
      <c r="BN228" s="1341">
        <v>18</v>
      </c>
      <c r="BO228" s="1341">
        <v>19</v>
      </c>
      <c r="BP228" s="1341">
        <v>20</v>
      </c>
      <c r="BQ228" s="1342" t="s">
        <v>707</v>
      </c>
    </row>
    <row r="229" spans="1:69" s="448" customFormat="1" ht="38.25" x14ac:dyDescent="0.2">
      <c r="A229" s="374" t="s">
        <v>1179</v>
      </c>
      <c r="B229" s="374" t="s">
        <v>637</v>
      </c>
      <c r="C229" s="1276" t="s">
        <v>783</v>
      </c>
      <c r="D229" s="1277" t="s">
        <v>308</v>
      </c>
      <c r="E229" s="1278" t="s">
        <v>309</v>
      </c>
      <c r="F229" s="1279" t="s">
        <v>763</v>
      </c>
      <c r="G229" s="854" t="str">
        <f>IF('I2 LDC class'!$D$20="",'I2 LDC class'!$C$20,'I2 LDC class'!$D$20)</f>
        <v>Residential</v>
      </c>
      <c r="H229" s="854" t="str">
        <f>IF('I2 LDC class'!$D$21="",'I2 LDC class'!$C$21,'I2 LDC class'!$D$21)</f>
        <v>GS &lt;50</v>
      </c>
      <c r="I229" s="854" t="str">
        <f>IF('I2 LDC class'!$D$22="",'I2 LDC class'!$C$22,'I2 LDC class'!$D$22)</f>
        <v>GS &gt;50kW</v>
      </c>
      <c r="J229" s="854" t="str">
        <f>IF('I2 LDC class'!$D$23="",'I2 LDC class'!$C$23,'I2 LDC class'!$D$23)</f>
        <v>GS&gt; 50-TOU</v>
      </c>
      <c r="K229" s="854" t="str">
        <f>IF('I2 LDC class'!$D$24="",'I2 LDC class'!$C$24,'I2 LDC class'!$D$24)</f>
        <v>GS &gt;50-Intermediate</v>
      </c>
      <c r="L229" s="854" t="str">
        <f>IF('I2 LDC class'!$D$25="",'I2 LDC class'!$C$25,'I2 LDC class'!$D$25)</f>
        <v>Large User</v>
      </c>
      <c r="M229" s="854" t="str">
        <f>IF('I2 LDC class'!$D$26="",'I2 LDC class'!$C$26,'I2 LDC class'!$D$26)</f>
        <v>Street Light</v>
      </c>
      <c r="N229" s="854" t="str">
        <f>IF('I2 LDC class'!$D$27="",'I2 LDC class'!$C$27,'I2 LDC class'!$D$27)</f>
        <v>Sentinel</v>
      </c>
      <c r="O229" s="854" t="str">
        <f>IF('I2 LDC class'!$D$28="",'I2 LDC class'!$C$28,'I2 LDC class'!$D$28)</f>
        <v>Unmetered Scattered Load</v>
      </c>
      <c r="P229" s="854" t="str">
        <f>IF('I2 LDC class'!$D$29="",'I2 LDC class'!$C$29,'I2 LDC class'!$D$29)</f>
        <v>Embedded Distributor</v>
      </c>
      <c r="Q229" s="854" t="str">
        <f>IF('I2 LDC class'!$D$30="",'I2 LDC class'!$C$30,'I2 LDC class'!$D$30)</f>
        <v>Back-up/Standby Power</v>
      </c>
      <c r="R229" s="854" t="str">
        <f>IF('I2 LDC class'!$D$31="",'I2 LDC class'!$C$31,'I2 LDC class'!$D$31)</f>
        <v>Rate Class 1</v>
      </c>
      <c r="S229" s="854" t="str">
        <f>IF('I2 LDC class'!$D$32="",'I2 LDC class'!$C$32,'I2 LDC class'!$D$32)</f>
        <v>Rate class 2</v>
      </c>
      <c r="T229" s="854" t="str">
        <f>IF('I2 LDC class'!$D$33="",'I2 LDC class'!$C$33,'I2 LDC class'!$D$33)</f>
        <v>Rate class 3</v>
      </c>
      <c r="U229" s="854" t="str">
        <f>IF('I2 LDC class'!$D$34="",'I2 LDC class'!$C$34,'I2 LDC class'!$D$34)</f>
        <v>Rate class 4</v>
      </c>
      <c r="V229" s="854" t="str">
        <f>IF('I2 LDC class'!$D$35="",'I2 LDC class'!$C$35,'I2 LDC class'!$D$35)</f>
        <v>Rate class 5</v>
      </c>
      <c r="W229" s="854" t="str">
        <f>IF('I2 LDC class'!$D$36="",'I2 LDC class'!$C$36,'I2 LDC class'!$D$36)</f>
        <v>Rate class 6</v>
      </c>
      <c r="X229" s="854" t="str">
        <f>IF('I2 LDC class'!$D$37="",'I2 LDC class'!$C$37,'I2 LDC class'!$D$37)</f>
        <v>Rate class 7</v>
      </c>
      <c r="Y229" s="854" t="str">
        <f>IF('I2 LDC class'!$D$38="",'I2 LDC class'!$C$38,'I2 LDC class'!$D$38)</f>
        <v>Rate class 8</v>
      </c>
      <c r="Z229" s="854" t="str">
        <f>IF('I2 LDC class'!$D$39="",'I2 LDC class'!$C$39,'I2 LDC class'!$D$39)</f>
        <v>Rate class 9</v>
      </c>
      <c r="AA229" s="1281" t="s">
        <v>707</v>
      </c>
      <c r="AB229" s="854" t="str">
        <f>IF('I2 LDC class'!$D$20="",'I2 LDC class'!$C$20,'I2 LDC class'!$D$20)</f>
        <v>Residential</v>
      </c>
      <c r="AC229" s="854" t="str">
        <f>IF('I2 LDC class'!$D$21="",'I2 LDC class'!$C$21,'I2 LDC class'!$D$21)</f>
        <v>GS &lt;50</v>
      </c>
      <c r="AD229" s="854" t="str">
        <f>IF('I2 LDC class'!$D$22="",'I2 LDC class'!$C$22,'I2 LDC class'!$D$22)</f>
        <v>GS &gt;50kW</v>
      </c>
      <c r="AE229" s="854" t="str">
        <f>IF('I2 LDC class'!$D$23="",'I2 LDC class'!$C$23,'I2 LDC class'!$D$23)</f>
        <v>GS&gt; 50-TOU</v>
      </c>
      <c r="AF229" s="854" t="str">
        <f>IF('I2 LDC class'!$D$24="",'I2 LDC class'!$C$24,'I2 LDC class'!$D$24)</f>
        <v>GS &gt;50-Intermediate</v>
      </c>
      <c r="AG229" s="854" t="str">
        <f>IF('I2 LDC class'!$D$25="",'I2 LDC class'!$C$25,'I2 LDC class'!$D$25)</f>
        <v>Large User</v>
      </c>
      <c r="AH229" s="854" t="str">
        <f>IF('I2 LDC class'!$D$26="",'I2 LDC class'!$C$26,'I2 LDC class'!$D$26)</f>
        <v>Street Light</v>
      </c>
      <c r="AI229" s="854" t="str">
        <f>IF('I2 LDC class'!$D$27="",'I2 LDC class'!$C$27,'I2 LDC class'!$D$27)</f>
        <v>Sentinel</v>
      </c>
      <c r="AJ229" s="854" t="str">
        <f>IF('I2 LDC class'!$D$28="",'I2 LDC class'!$C$28,'I2 LDC class'!$D$28)</f>
        <v>Unmetered Scattered Load</v>
      </c>
      <c r="AK229" s="854" t="str">
        <f>IF('I2 LDC class'!$D$29="",'I2 LDC class'!$C$29,'I2 LDC class'!$D$29)</f>
        <v>Embedded Distributor</v>
      </c>
      <c r="AL229" s="854" t="str">
        <f>IF('I2 LDC class'!$D$30="",'I2 LDC class'!$C$30,'I2 LDC class'!$D$30)</f>
        <v>Back-up/Standby Power</v>
      </c>
      <c r="AM229" s="854" t="str">
        <f>IF('I2 LDC class'!$D$31="",'I2 LDC class'!$C$31,'I2 LDC class'!$D$31)</f>
        <v>Rate Class 1</v>
      </c>
      <c r="AN229" s="854" t="str">
        <f>IF('I2 LDC class'!$D$32="",'I2 LDC class'!$C$32,'I2 LDC class'!$D$32)</f>
        <v>Rate class 2</v>
      </c>
      <c r="AO229" s="854" t="str">
        <f>IF('I2 LDC class'!$D$33="",'I2 LDC class'!$C$33,'I2 LDC class'!$D$33)</f>
        <v>Rate class 3</v>
      </c>
      <c r="AP229" s="854" t="str">
        <f>IF('I2 LDC class'!$D$34="",'I2 LDC class'!$C$34,'I2 LDC class'!$D$34)</f>
        <v>Rate class 4</v>
      </c>
      <c r="AQ229" s="854" t="str">
        <f>IF('I2 LDC class'!$D$35="",'I2 LDC class'!$C$35,'I2 LDC class'!$D$35)</f>
        <v>Rate class 5</v>
      </c>
      <c r="AR229" s="854" t="str">
        <f>IF('I2 LDC class'!$D$36="",'I2 LDC class'!$C$36,'I2 LDC class'!$D$36)</f>
        <v>Rate class 6</v>
      </c>
      <c r="AS229" s="854" t="str">
        <f>IF('I2 LDC class'!$D$37="",'I2 LDC class'!$C$37,'I2 LDC class'!$D$37)</f>
        <v>Rate class 7</v>
      </c>
      <c r="AT229" s="854" t="str">
        <f>IF('I2 LDC class'!$D$38="",'I2 LDC class'!$C$38,'I2 LDC class'!$D$38)</f>
        <v>Rate class 8</v>
      </c>
      <c r="AU229" s="854" t="str">
        <f>IF('I2 LDC class'!$D$39="",'I2 LDC class'!$C$39,'I2 LDC class'!$D$39)</f>
        <v>Rate class 9</v>
      </c>
      <c r="AV229" s="1281" t="s">
        <v>707</v>
      </c>
      <c r="AW229" s="854" t="str">
        <f>IF('I2 LDC class'!$D$20="",'I2 LDC class'!$C$20,'I2 LDC class'!$D$20)</f>
        <v>Residential</v>
      </c>
      <c r="AX229" s="854" t="str">
        <f>IF('I2 LDC class'!$D$21="",'I2 LDC class'!$C$21,'I2 LDC class'!$D$21)</f>
        <v>GS &lt;50</v>
      </c>
      <c r="AY229" s="854" t="str">
        <f>IF('I2 LDC class'!$D$22="",'I2 LDC class'!$C$22,'I2 LDC class'!$D$22)</f>
        <v>GS &gt;50kW</v>
      </c>
      <c r="AZ229" s="854" t="str">
        <f>IF('I2 LDC class'!$D$23="",'I2 LDC class'!$C$23,'I2 LDC class'!$D$23)</f>
        <v>GS&gt; 50-TOU</v>
      </c>
      <c r="BA229" s="854" t="str">
        <f>IF('I2 LDC class'!$D$24="",'I2 LDC class'!$C$24,'I2 LDC class'!$D$24)</f>
        <v>GS &gt;50-Intermediate</v>
      </c>
      <c r="BB229" s="854" t="str">
        <f>IF('I2 LDC class'!$D$25="",'I2 LDC class'!$C$25,'I2 LDC class'!$D$25)</f>
        <v>Large User</v>
      </c>
      <c r="BC229" s="854" t="str">
        <f>IF('I2 LDC class'!$D$26="",'I2 LDC class'!$C$26,'I2 LDC class'!$D$26)</f>
        <v>Street Light</v>
      </c>
      <c r="BD229" s="854" t="str">
        <f>IF('I2 LDC class'!$D$27="",'I2 LDC class'!$C$27,'I2 LDC class'!$D$27)</f>
        <v>Sentinel</v>
      </c>
      <c r="BE229" s="854" t="str">
        <f>IF('I2 LDC class'!$D$28="",'I2 LDC class'!$C$28,'I2 LDC class'!$D$28)</f>
        <v>Unmetered Scattered Load</v>
      </c>
      <c r="BF229" s="854" t="str">
        <f>IF('I2 LDC class'!$D$29="",'I2 LDC class'!$C$29,'I2 LDC class'!$D$29)</f>
        <v>Embedded Distributor</v>
      </c>
      <c r="BG229" s="854" t="str">
        <f>IF('I2 LDC class'!$D$30="",'I2 LDC class'!$C$30,'I2 LDC class'!$D$30)</f>
        <v>Back-up/Standby Power</v>
      </c>
      <c r="BH229" s="854" t="str">
        <f>IF('I2 LDC class'!$D$31="",'I2 LDC class'!$C$31,'I2 LDC class'!$D$31)</f>
        <v>Rate Class 1</v>
      </c>
      <c r="BI229" s="854" t="str">
        <f>IF('I2 LDC class'!$D$32="",'I2 LDC class'!$C$32,'I2 LDC class'!$D$32)</f>
        <v>Rate class 2</v>
      </c>
      <c r="BJ229" s="854" t="str">
        <f>IF('I2 LDC class'!$D$33="",'I2 LDC class'!$C$33,'I2 LDC class'!$D$33)</f>
        <v>Rate class 3</v>
      </c>
      <c r="BK229" s="854" t="str">
        <f>IF('I2 LDC class'!$D$34="",'I2 LDC class'!$C$34,'I2 LDC class'!$D$34)</f>
        <v>Rate class 4</v>
      </c>
      <c r="BL229" s="854" t="str">
        <f>IF('I2 LDC class'!$D$35="",'I2 LDC class'!$C$35,'I2 LDC class'!$D$35)</f>
        <v>Rate class 5</v>
      </c>
      <c r="BM229" s="854" t="str">
        <f>IF('I2 LDC class'!$D$36="",'I2 LDC class'!$C$36,'I2 LDC class'!$D$36)</f>
        <v>Rate class 6</v>
      </c>
      <c r="BN229" s="854" t="str">
        <f>IF('I2 LDC class'!$D$37="",'I2 LDC class'!$C$37,'I2 LDC class'!$D$37)</f>
        <v>Rate class 7</v>
      </c>
      <c r="BO229" s="854" t="str">
        <f>IF('I2 LDC class'!$D$38="",'I2 LDC class'!$C$38,'I2 LDC class'!$D$38)</f>
        <v>Rate class 8</v>
      </c>
      <c r="BP229" s="854" t="str">
        <f>IF('I2 LDC class'!$D$39="",'I2 LDC class'!$C$39,'I2 LDC class'!$D$39)</f>
        <v>Rate class 9</v>
      </c>
      <c r="BQ229" s="1281" t="s">
        <v>707</v>
      </c>
    </row>
    <row r="230" spans="1:69" s="1323" customFormat="1" ht="12.75" x14ac:dyDescent="0.2">
      <c r="A230" s="219">
        <v>1565</v>
      </c>
      <c r="B230" s="219" t="s">
        <v>649</v>
      </c>
      <c r="C230" s="1321">
        <f>'I4 BO ASSETS'!J17</f>
        <v>0</v>
      </c>
      <c r="D230" s="1322">
        <f t="shared" ref="D230:E249" si="333">$C230*D592</f>
        <v>0</v>
      </c>
      <c r="E230" s="1322">
        <f t="shared" si="333"/>
        <v>0</v>
      </c>
      <c r="F230" s="1322">
        <f>D230+E230</f>
        <v>0</v>
      </c>
      <c r="G230" s="1322">
        <f t="shared" ref="G230:Z230" si="334">$D230*G592</f>
        <v>0</v>
      </c>
      <c r="H230" s="1322">
        <f t="shared" si="334"/>
        <v>0</v>
      </c>
      <c r="I230" s="1322">
        <f t="shared" si="334"/>
        <v>0</v>
      </c>
      <c r="J230" s="1322">
        <f t="shared" si="334"/>
        <v>0</v>
      </c>
      <c r="K230" s="1322">
        <f t="shared" si="334"/>
        <v>0</v>
      </c>
      <c r="L230" s="1322">
        <f t="shared" si="334"/>
        <v>0</v>
      </c>
      <c r="M230" s="1322">
        <f t="shared" si="334"/>
        <v>0</v>
      </c>
      <c r="N230" s="1322">
        <f t="shared" si="334"/>
        <v>0</v>
      </c>
      <c r="O230" s="1322">
        <f t="shared" si="334"/>
        <v>0</v>
      </c>
      <c r="P230" s="1322">
        <f t="shared" si="334"/>
        <v>0</v>
      </c>
      <c r="Q230" s="1322">
        <f t="shared" si="334"/>
        <v>0</v>
      </c>
      <c r="R230" s="1322">
        <f t="shared" si="334"/>
        <v>0</v>
      </c>
      <c r="S230" s="1322">
        <f t="shared" si="334"/>
        <v>0</v>
      </c>
      <c r="T230" s="1322">
        <f t="shared" si="334"/>
        <v>0</v>
      </c>
      <c r="U230" s="1322">
        <f t="shared" si="334"/>
        <v>0</v>
      </c>
      <c r="V230" s="1322">
        <f t="shared" si="334"/>
        <v>0</v>
      </c>
      <c r="W230" s="1322">
        <f t="shared" si="334"/>
        <v>0</v>
      </c>
      <c r="X230" s="1322">
        <f t="shared" si="334"/>
        <v>0</v>
      </c>
      <c r="Y230" s="1322">
        <f t="shared" si="334"/>
        <v>0</v>
      </c>
      <c r="Z230" s="1322">
        <f t="shared" si="334"/>
        <v>0</v>
      </c>
      <c r="AA230" s="1322">
        <f>SUM(G230:Z230)</f>
        <v>0</v>
      </c>
      <c r="AB230" s="1322">
        <f t="shared" ref="AB230:AU230" si="335">$E230*AB592</f>
        <v>0</v>
      </c>
      <c r="AC230" s="1322">
        <f t="shared" si="335"/>
        <v>0</v>
      </c>
      <c r="AD230" s="1322">
        <f t="shared" si="335"/>
        <v>0</v>
      </c>
      <c r="AE230" s="1322">
        <f t="shared" si="335"/>
        <v>0</v>
      </c>
      <c r="AF230" s="1322">
        <f t="shared" si="335"/>
        <v>0</v>
      </c>
      <c r="AG230" s="1322">
        <f t="shared" si="335"/>
        <v>0</v>
      </c>
      <c r="AH230" s="1322">
        <f t="shared" si="335"/>
        <v>0</v>
      </c>
      <c r="AI230" s="1322">
        <f t="shared" si="335"/>
        <v>0</v>
      </c>
      <c r="AJ230" s="1322">
        <f t="shared" si="335"/>
        <v>0</v>
      </c>
      <c r="AK230" s="1322">
        <f t="shared" si="335"/>
        <v>0</v>
      </c>
      <c r="AL230" s="1322">
        <f t="shared" si="335"/>
        <v>0</v>
      </c>
      <c r="AM230" s="1322">
        <f t="shared" si="335"/>
        <v>0</v>
      </c>
      <c r="AN230" s="1322">
        <f t="shared" si="335"/>
        <v>0</v>
      </c>
      <c r="AO230" s="1322">
        <f t="shared" si="335"/>
        <v>0</v>
      </c>
      <c r="AP230" s="1322">
        <f t="shared" si="335"/>
        <v>0</v>
      </c>
      <c r="AQ230" s="1322">
        <f t="shared" si="335"/>
        <v>0</v>
      </c>
      <c r="AR230" s="1322">
        <f t="shared" si="335"/>
        <v>0</v>
      </c>
      <c r="AS230" s="1322">
        <f t="shared" si="335"/>
        <v>0</v>
      </c>
      <c r="AT230" s="1322">
        <f t="shared" si="335"/>
        <v>0</v>
      </c>
      <c r="AU230" s="1322">
        <f t="shared" si="335"/>
        <v>0</v>
      </c>
      <c r="AV230" s="1322">
        <f>SUM(AB230:AU230)</f>
        <v>0</v>
      </c>
      <c r="AW230" s="1322"/>
      <c r="AX230" s="1322"/>
      <c r="AY230" s="1322"/>
      <c r="AZ230" s="1322"/>
      <c r="BA230" s="1322"/>
      <c r="BB230" s="1322"/>
      <c r="BC230" s="1322"/>
      <c r="BD230" s="1322"/>
      <c r="BE230" s="1322"/>
      <c r="BF230" s="1322"/>
      <c r="BG230" s="1322"/>
      <c r="BH230" s="1322"/>
      <c r="BI230" s="1322"/>
      <c r="BJ230" s="1322"/>
      <c r="BK230" s="1322"/>
      <c r="BL230" s="1322"/>
      <c r="BM230" s="1322"/>
      <c r="BN230" s="1322"/>
      <c r="BO230" s="1322"/>
      <c r="BP230" s="1322"/>
      <c r="BQ230" s="1322"/>
    </row>
    <row r="231" spans="1:69" s="1323" customFormat="1" ht="12.75" x14ac:dyDescent="0.2">
      <c r="A231" s="1282">
        <v>1805</v>
      </c>
      <c r="B231" s="219" t="s">
        <v>282</v>
      </c>
      <c r="C231" s="1321">
        <f>'I4 BO ASSETS'!J18</f>
        <v>0</v>
      </c>
      <c r="D231" s="1322">
        <f t="shared" si="333"/>
        <v>0</v>
      </c>
      <c r="E231" s="1322">
        <f t="shared" si="333"/>
        <v>0</v>
      </c>
      <c r="F231" s="1322">
        <f t="shared" ref="F231:F269" si="336">D231+E231</f>
        <v>0</v>
      </c>
      <c r="G231" s="1322">
        <f t="shared" ref="G231:Z231" si="337">$D231*G593</f>
        <v>0</v>
      </c>
      <c r="H231" s="1322">
        <f t="shared" si="337"/>
        <v>0</v>
      </c>
      <c r="I231" s="1322">
        <f t="shared" si="337"/>
        <v>0</v>
      </c>
      <c r="J231" s="1322">
        <f t="shared" si="337"/>
        <v>0</v>
      </c>
      <c r="K231" s="1322">
        <f t="shared" si="337"/>
        <v>0</v>
      </c>
      <c r="L231" s="1322">
        <f t="shared" si="337"/>
        <v>0</v>
      </c>
      <c r="M231" s="1322">
        <f t="shared" si="337"/>
        <v>0</v>
      </c>
      <c r="N231" s="1322">
        <f t="shared" si="337"/>
        <v>0</v>
      </c>
      <c r="O231" s="1322">
        <f t="shared" si="337"/>
        <v>0</v>
      </c>
      <c r="P231" s="1322">
        <f t="shared" si="337"/>
        <v>0</v>
      </c>
      <c r="Q231" s="1322">
        <f t="shared" si="337"/>
        <v>0</v>
      </c>
      <c r="R231" s="1322">
        <f t="shared" si="337"/>
        <v>0</v>
      </c>
      <c r="S231" s="1322">
        <f t="shared" si="337"/>
        <v>0</v>
      </c>
      <c r="T231" s="1322">
        <f t="shared" si="337"/>
        <v>0</v>
      </c>
      <c r="U231" s="1322">
        <f t="shared" si="337"/>
        <v>0</v>
      </c>
      <c r="V231" s="1322">
        <f t="shared" si="337"/>
        <v>0</v>
      </c>
      <c r="W231" s="1322">
        <f t="shared" si="337"/>
        <v>0</v>
      </c>
      <c r="X231" s="1322">
        <f t="shared" si="337"/>
        <v>0</v>
      </c>
      <c r="Y231" s="1322">
        <f t="shared" si="337"/>
        <v>0</v>
      </c>
      <c r="Z231" s="1322">
        <f t="shared" si="337"/>
        <v>0</v>
      </c>
      <c r="AA231" s="1322">
        <f t="shared" ref="AA231:AA269" si="338">SUM(G231:Z231)</f>
        <v>0</v>
      </c>
      <c r="AB231" s="1322">
        <f t="shared" ref="AB231:AU231" si="339">$E231*AB593</f>
        <v>0</v>
      </c>
      <c r="AC231" s="1322">
        <f t="shared" si="339"/>
        <v>0</v>
      </c>
      <c r="AD231" s="1322">
        <f t="shared" si="339"/>
        <v>0</v>
      </c>
      <c r="AE231" s="1322">
        <f t="shared" si="339"/>
        <v>0</v>
      </c>
      <c r="AF231" s="1322">
        <f t="shared" si="339"/>
        <v>0</v>
      </c>
      <c r="AG231" s="1322">
        <f t="shared" si="339"/>
        <v>0</v>
      </c>
      <c r="AH231" s="1322">
        <f t="shared" si="339"/>
        <v>0</v>
      </c>
      <c r="AI231" s="1322">
        <f t="shared" si="339"/>
        <v>0</v>
      </c>
      <c r="AJ231" s="1322">
        <f t="shared" si="339"/>
        <v>0</v>
      </c>
      <c r="AK231" s="1322">
        <f t="shared" si="339"/>
        <v>0</v>
      </c>
      <c r="AL231" s="1322">
        <f t="shared" si="339"/>
        <v>0</v>
      </c>
      <c r="AM231" s="1322">
        <f t="shared" si="339"/>
        <v>0</v>
      </c>
      <c r="AN231" s="1322">
        <f t="shared" si="339"/>
        <v>0</v>
      </c>
      <c r="AO231" s="1322">
        <f t="shared" si="339"/>
        <v>0</v>
      </c>
      <c r="AP231" s="1322">
        <f t="shared" si="339"/>
        <v>0</v>
      </c>
      <c r="AQ231" s="1322">
        <f t="shared" si="339"/>
        <v>0</v>
      </c>
      <c r="AR231" s="1322">
        <f t="shared" si="339"/>
        <v>0</v>
      </c>
      <c r="AS231" s="1322">
        <f t="shared" si="339"/>
        <v>0</v>
      </c>
      <c r="AT231" s="1322">
        <f t="shared" si="339"/>
        <v>0</v>
      </c>
      <c r="AU231" s="1322">
        <f t="shared" si="339"/>
        <v>0</v>
      </c>
      <c r="AV231" s="1322">
        <f t="shared" ref="AV231:AV269" si="340">SUM(AB231:AU231)</f>
        <v>0</v>
      </c>
      <c r="AW231" s="1322"/>
      <c r="AX231" s="1322"/>
      <c r="AY231" s="1322"/>
      <c r="AZ231" s="1322"/>
      <c r="BA231" s="1322"/>
      <c r="BB231" s="1322"/>
      <c r="BC231" s="1322"/>
      <c r="BD231" s="1322"/>
      <c r="BE231" s="1322"/>
      <c r="BF231" s="1322"/>
      <c r="BG231" s="1322"/>
      <c r="BH231" s="1322"/>
      <c r="BI231" s="1322"/>
      <c r="BJ231" s="1322"/>
      <c r="BK231" s="1322"/>
      <c r="BL231" s="1322"/>
      <c r="BM231" s="1322"/>
      <c r="BN231" s="1322"/>
      <c r="BO231" s="1322"/>
      <c r="BP231" s="1322"/>
      <c r="BQ231" s="1322"/>
    </row>
    <row r="232" spans="1:69" s="1323" customFormat="1" ht="12.75" x14ac:dyDescent="0.2">
      <c r="A232" s="1282" t="s">
        <v>815</v>
      </c>
      <c r="B232" s="219" t="s">
        <v>340</v>
      </c>
      <c r="C232" s="1321">
        <f>'I4 BO ASSETS'!J19</f>
        <v>0</v>
      </c>
      <c r="D232" s="1322">
        <f t="shared" si="333"/>
        <v>0</v>
      </c>
      <c r="E232" s="1322">
        <f t="shared" si="333"/>
        <v>0</v>
      </c>
      <c r="F232" s="1322">
        <f t="shared" si="336"/>
        <v>0</v>
      </c>
      <c r="G232" s="1322">
        <f t="shared" ref="G232:Z232" si="341">$D232*G594</f>
        <v>0</v>
      </c>
      <c r="H232" s="1322">
        <f t="shared" si="341"/>
        <v>0</v>
      </c>
      <c r="I232" s="1322">
        <f t="shared" si="341"/>
        <v>0</v>
      </c>
      <c r="J232" s="1322">
        <f t="shared" si="341"/>
        <v>0</v>
      </c>
      <c r="K232" s="1322">
        <f t="shared" si="341"/>
        <v>0</v>
      </c>
      <c r="L232" s="1322">
        <f t="shared" si="341"/>
        <v>0</v>
      </c>
      <c r="M232" s="1322">
        <f t="shared" si="341"/>
        <v>0</v>
      </c>
      <c r="N232" s="1322">
        <f t="shared" si="341"/>
        <v>0</v>
      </c>
      <c r="O232" s="1322">
        <f t="shared" si="341"/>
        <v>0</v>
      </c>
      <c r="P232" s="1322">
        <f t="shared" si="341"/>
        <v>0</v>
      </c>
      <c r="Q232" s="1322">
        <f t="shared" si="341"/>
        <v>0</v>
      </c>
      <c r="R232" s="1322">
        <f t="shared" si="341"/>
        <v>0</v>
      </c>
      <c r="S232" s="1322">
        <f t="shared" si="341"/>
        <v>0</v>
      </c>
      <c r="T232" s="1322">
        <f t="shared" si="341"/>
        <v>0</v>
      </c>
      <c r="U232" s="1322">
        <f t="shared" si="341"/>
        <v>0</v>
      </c>
      <c r="V232" s="1322">
        <f t="shared" si="341"/>
        <v>0</v>
      </c>
      <c r="W232" s="1322">
        <f t="shared" si="341"/>
        <v>0</v>
      </c>
      <c r="X232" s="1322">
        <f t="shared" si="341"/>
        <v>0</v>
      </c>
      <c r="Y232" s="1322">
        <f t="shared" si="341"/>
        <v>0</v>
      </c>
      <c r="Z232" s="1322">
        <f t="shared" si="341"/>
        <v>0</v>
      </c>
      <c r="AA232" s="1322">
        <f t="shared" si="338"/>
        <v>0</v>
      </c>
      <c r="AB232" s="1322">
        <f t="shared" ref="AB232:AU232" si="342">$E232*AB594</f>
        <v>0</v>
      </c>
      <c r="AC232" s="1322">
        <f t="shared" si="342"/>
        <v>0</v>
      </c>
      <c r="AD232" s="1322">
        <f t="shared" si="342"/>
        <v>0</v>
      </c>
      <c r="AE232" s="1322">
        <f t="shared" si="342"/>
        <v>0</v>
      </c>
      <c r="AF232" s="1322">
        <f t="shared" si="342"/>
        <v>0</v>
      </c>
      <c r="AG232" s="1322">
        <f t="shared" si="342"/>
        <v>0</v>
      </c>
      <c r="AH232" s="1322">
        <f t="shared" si="342"/>
        <v>0</v>
      </c>
      <c r="AI232" s="1322">
        <f t="shared" si="342"/>
        <v>0</v>
      </c>
      <c r="AJ232" s="1322">
        <f t="shared" si="342"/>
        <v>0</v>
      </c>
      <c r="AK232" s="1322">
        <f t="shared" si="342"/>
        <v>0</v>
      </c>
      <c r="AL232" s="1322">
        <f t="shared" si="342"/>
        <v>0</v>
      </c>
      <c r="AM232" s="1322">
        <f t="shared" si="342"/>
        <v>0</v>
      </c>
      <c r="AN232" s="1322">
        <f t="shared" si="342"/>
        <v>0</v>
      </c>
      <c r="AO232" s="1322">
        <f t="shared" si="342"/>
        <v>0</v>
      </c>
      <c r="AP232" s="1322">
        <f t="shared" si="342"/>
        <v>0</v>
      </c>
      <c r="AQ232" s="1322">
        <f t="shared" si="342"/>
        <v>0</v>
      </c>
      <c r="AR232" s="1322">
        <f t="shared" si="342"/>
        <v>0</v>
      </c>
      <c r="AS232" s="1322">
        <f t="shared" si="342"/>
        <v>0</v>
      </c>
      <c r="AT232" s="1322">
        <f t="shared" si="342"/>
        <v>0</v>
      </c>
      <c r="AU232" s="1322">
        <f t="shared" si="342"/>
        <v>0</v>
      </c>
      <c r="AV232" s="1322">
        <f t="shared" si="340"/>
        <v>0</v>
      </c>
      <c r="AW232" s="1322"/>
      <c r="AX232" s="1322"/>
      <c r="AY232" s="1322"/>
      <c r="AZ232" s="1322"/>
      <c r="BA232" s="1322"/>
      <c r="BB232" s="1322"/>
      <c r="BC232" s="1322"/>
      <c r="BD232" s="1322"/>
      <c r="BE232" s="1322"/>
      <c r="BF232" s="1322"/>
      <c r="BG232" s="1322"/>
      <c r="BH232" s="1322"/>
      <c r="BI232" s="1322"/>
      <c r="BJ232" s="1322"/>
      <c r="BK232" s="1322"/>
      <c r="BL232" s="1322"/>
      <c r="BM232" s="1322"/>
      <c r="BN232" s="1322"/>
      <c r="BO232" s="1322"/>
      <c r="BP232" s="1322"/>
      <c r="BQ232" s="1322"/>
    </row>
    <row r="233" spans="1:69" s="1323" customFormat="1" ht="12.75" x14ac:dyDescent="0.2">
      <c r="A233" s="1282" t="s">
        <v>816</v>
      </c>
      <c r="B233" s="219" t="s">
        <v>342</v>
      </c>
      <c r="C233" s="1321">
        <f>'I4 BO ASSETS'!J20</f>
        <v>0</v>
      </c>
      <c r="D233" s="1322">
        <f t="shared" si="333"/>
        <v>0</v>
      </c>
      <c r="E233" s="1322">
        <f t="shared" si="333"/>
        <v>0</v>
      </c>
      <c r="F233" s="1322">
        <f t="shared" si="336"/>
        <v>0</v>
      </c>
      <c r="G233" s="1322">
        <f t="shared" ref="G233:Z233" si="343">$D233*G595</f>
        <v>0</v>
      </c>
      <c r="H233" s="1322">
        <f t="shared" si="343"/>
        <v>0</v>
      </c>
      <c r="I233" s="1322">
        <f t="shared" si="343"/>
        <v>0</v>
      </c>
      <c r="J233" s="1322">
        <f t="shared" si="343"/>
        <v>0</v>
      </c>
      <c r="K233" s="1322">
        <f t="shared" si="343"/>
        <v>0</v>
      </c>
      <c r="L233" s="1322">
        <f t="shared" si="343"/>
        <v>0</v>
      </c>
      <c r="M233" s="1322">
        <f t="shared" si="343"/>
        <v>0</v>
      </c>
      <c r="N233" s="1322">
        <f t="shared" si="343"/>
        <v>0</v>
      </c>
      <c r="O233" s="1322">
        <f t="shared" si="343"/>
        <v>0</v>
      </c>
      <c r="P233" s="1322">
        <f t="shared" si="343"/>
        <v>0</v>
      </c>
      <c r="Q233" s="1322">
        <f t="shared" si="343"/>
        <v>0</v>
      </c>
      <c r="R233" s="1322">
        <f t="shared" si="343"/>
        <v>0</v>
      </c>
      <c r="S233" s="1322">
        <f t="shared" si="343"/>
        <v>0</v>
      </c>
      <c r="T233" s="1322">
        <f t="shared" si="343"/>
        <v>0</v>
      </c>
      <c r="U233" s="1322">
        <f t="shared" si="343"/>
        <v>0</v>
      </c>
      <c r="V233" s="1322">
        <f t="shared" si="343"/>
        <v>0</v>
      </c>
      <c r="W233" s="1322">
        <f t="shared" si="343"/>
        <v>0</v>
      </c>
      <c r="X233" s="1322">
        <f t="shared" si="343"/>
        <v>0</v>
      </c>
      <c r="Y233" s="1322">
        <f t="shared" si="343"/>
        <v>0</v>
      </c>
      <c r="Z233" s="1322">
        <f t="shared" si="343"/>
        <v>0</v>
      </c>
      <c r="AA233" s="1322">
        <f t="shared" si="338"/>
        <v>0</v>
      </c>
      <c r="AB233" s="1322">
        <f t="shared" ref="AB233:AU233" si="344">$E233*AB595</f>
        <v>0</v>
      </c>
      <c r="AC233" s="1322">
        <f t="shared" si="344"/>
        <v>0</v>
      </c>
      <c r="AD233" s="1322">
        <f t="shared" si="344"/>
        <v>0</v>
      </c>
      <c r="AE233" s="1322">
        <f t="shared" si="344"/>
        <v>0</v>
      </c>
      <c r="AF233" s="1322">
        <f t="shared" si="344"/>
        <v>0</v>
      </c>
      <c r="AG233" s="1322">
        <f t="shared" si="344"/>
        <v>0</v>
      </c>
      <c r="AH233" s="1322">
        <f t="shared" si="344"/>
        <v>0</v>
      </c>
      <c r="AI233" s="1322">
        <f t="shared" si="344"/>
        <v>0</v>
      </c>
      <c r="AJ233" s="1322">
        <f t="shared" si="344"/>
        <v>0</v>
      </c>
      <c r="AK233" s="1322">
        <f t="shared" si="344"/>
        <v>0</v>
      </c>
      <c r="AL233" s="1322">
        <f t="shared" si="344"/>
        <v>0</v>
      </c>
      <c r="AM233" s="1322">
        <f t="shared" si="344"/>
        <v>0</v>
      </c>
      <c r="AN233" s="1322">
        <f t="shared" si="344"/>
        <v>0</v>
      </c>
      <c r="AO233" s="1322">
        <f t="shared" si="344"/>
        <v>0</v>
      </c>
      <c r="AP233" s="1322">
        <f t="shared" si="344"/>
        <v>0</v>
      </c>
      <c r="AQ233" s="1322">
        <f t="shared" si="344"/>
        <v>0</v>
      </c>
      <c r="AR233" s="1322">
        <f t="shared" si="344"/>
        <v>0</v>
      </c>
      <c r="AS233" s="1322">
        <f t="shared" si="344"/>
        <v>0</v>
      </c>
      <c r="AT233" s="1322">
        <f t="shared" si="344"/>
        <v>0</v>
      </c>
      <c r="AU233" s="1322">
        <f t="shared" si="344"/>
        <v>0</v>
      </c>
      <c r="AV233" s="1322">
        <f t="shared" si="340"/>
        <v>0</v>
      </c>
      <c r="AW233" s="1322"/>
      <c r="AX233" s="1322"/>
      <c r="AY233" s="1322"/>
      <c r="AZ233" s="1322"/>
      <c r="BA233" s="1322"/>
      <c r="BB233" s="1322"/>
      <c r="BC233" s="1322"/>
      <c r="BD233" s="1322"/>
      <c r="BE233" s="1322"/>
      <c r="BF233" s="1322"/>
      <c r="BG233" s="1322"/>
      <c r="BH233" s="1322"/>
      <c r="BI233" s="1322"/>
      <c r="BJ233" s="1322"/>
      <c r="BK233" s="1322"/>
      <c r="BL233" s="1322"/>
      <c r="BM233" s="1322"/>
      <c r="BN233" s="1322"/>
      <c r="BO233" s="1322"/>
      <c r="BP233" s="1322"/>
      <c r="BQ233" s="1322"/>
    </row>
    <row r="234" spans="1:69" s="1323" customFormat="1" ht="12.75" x14ac:dyDescent="0.2">
      <c r="A234" s="1282">
        <v>1806</v>
      </c>
      <c r="B234" s="219" t="s">
        <v>283</v>
      </c>
      <c r="C234" s="1321">
        <f>'I4 BO ASSETS'!J21</f>
        <v>0</v>
      </c>
      <c r="D234" s="1322">
        <f t="shared" si="333"/>
        <v>0</v>
      </c>
      <c r="E234" s="1322">
        <f t="shared" si="333"/>
        <v>0</v>
      </c>
      <c r="F234" s="1322">
        <f t="shared" si="336"/>
        <v>0</v>
      </c>
      <c r="G234" s="1322">
        <f t="shared" ref="G234:Z234" si="345">$D234*G596</f>
        <v>0</v>
      </c>
      <c r="H234" s="1322">
        <f t="shared" si="345"/>
        <v>0</v>
      </c>
      <c r="I234" s="1322">
        <f t="shared" si="345"/>
        <v>0</v>
      </c>
      <c r="J234" s="1322">
        <f t="shared" si="345"/>
        <v>0</v>
      </c>
      <c r="K234" s="1322">
        <f t="shared" si="345"/>
        <v>0</v>
      </c>
      <c r="L234" s="1322">
        <f t="shared" si="345"/>
        <v>0</v>
      </c>
      <c r="M234" s="1322">
        <f t="shared" si="345"/>
        <v>0</v>
      </c>
      <c r="N234" s="1322">
        <f t="shared" si="345"/>
        <v>0</v>
      </c>
      <c r="O234" s="1322">
        <f t="shared" si="345"/>
        <v>0</v>
      </c>
      <c r="P234" s="1322">
        <f t="shared" si="345"/>
        <v>0</v>
      </c>
      <c r="Q234" s="1322">
        <f t="shared" si="345"/>
        <v>0</v>
      </c>
      <c r="R234" s="1322">
        <f t="shared" si="345"/>
        <v>0</v>
      </c>
      <c r="S234" s="1322">
        <f t="shared" si="345"/>
        <v>0</v>
      </c>
      <c r="T234" s="1322">
        <f t="shared" si="345"/>
        <v>0</v>
      </c>
      <c r="U234" s="1322">
        <f t="shared" si="345"/>
        <v>0</v>
      </c>
      <c r="V234" s="1322">
        <f t="shared" si="345"/>
        <v>0</v>
      </c>
      <c r="W234" s="1322">
        <f t="shared" si="345"/>
        <v>0</v>
      </c>
      <c r="X234" s="1322">
        <f t="shared" si="345"/>
        <v>0</v>
      </c>
      <c r="Y234" s="1322">
        <f t="shared" si="345"/>
        <v>0</v>
      </c>
      <c r="Z234" s="1322">
        <f t="shared" si="345"/>
        <v>0</v>
      </c>
      <c r="AA234" s="1322">
        <f t="shared" si="338"/>
        <v>0</v>
      </c>
      <c r="AB234" s="1322">
        <f t="shared" ref="AB234:AU234" si="346">$E234*AB596</f>
        <v>0</v>
      </c>
      <c r="AC234" s="1322">
        <f t="shared" si="346"/>
        <v>0</v>
      </c>
      <c r="AD234" s="1322">
        <f t="shared" si="346"/>
        <v>0</v>
      </c>
      <c r="AE234" s="1322">
        <f t="shared" si="346"/>
        <v>0</v>
      </c>
      <c r="AF234" s="1322">
        <f t="shared" si="346"/>
        <v>0</v>
      </c>
      <c r="AG234" s="1322">
        <f t="shared" si="346"/>
        <v>0</v>
      </c>
      <c r="AH234" s="1322">
        <f t="shared" si="346"/>
        <v>0</v>
      </c>
      <c r="AI234" s="1322">
        <f t="shared" si="346"/>
        <v>0</v>
      </c>
      <c r="AJ234" s="1322">
        <f t="shared" si="346"/>
        <v>0</v>
      </c>
      <c r="AK234" s="1322">
        <f t="shared" si="346"/>
        <v>0</v>
      </c>
      <c r="AL234" s="1322">
        <f t="shared" si="346"/>
        <v>0</v>
      </c>
      <c r="AM234" s="1322">
        <f t="shared" si="346"/>
        <v>0</v>
      </c>
      <c r="AN234" s="1322">
        <f t="shared" si="346"/>
        <v>0</v>
      </c>
      <c r="AO234" s="1322">
        <f t="shared" si="346"/>
        <v>0</v>
      </c>
      <c r="AP234" s="1322">
        <f t="shared" si="346"/>
        <v>0</v>
      </c>
      <c r="AQ234" s="1322">
        <f t="shared" si="346"/>
        <v>0</v>
      </c>
      <c r="AR234" s="1322">
        <f t="shared" si="346"/>
        <v>0</v>
      </c>
      <c r="AS234" s="1322">
        <f t="shared" si="346"/>
        <v>0</v>
      </c>
      <c r="AT234" s="1322">
        <f t="shared" si="346"/>
        <v>0</v>
      </c>
      <c r="AU234" s="1322">
        <f t="shared" si="346"/>
        <v>0</v>
      </c>
      <c r="AV234" s="1322">
        <f t="shared" si="340"/>
        <v>0</v>
      </c>
      <c r="AW234" s="1322"/>
      <c r="AX234" s="1322"/>
      <c r="AY234" s="1322"/>
      <c r="AZ234" s="1322"/>
      <c r="BA234" s="1322"/>
      <c r="BB234" s="1322"/>
      <c r="BC234" s="1322"/>
      <c r="BD234" s="1322"/>
      <c r="BE234" s="1322"/>
      <c r="BF234" s="1322"/>
      <c r="BG234" s="1322"/>
      <c r="BH234" s="1322"/>
      <c r="BI234" s="1322"/>
      <c r="BJ234" s="1322"/>
      <c r="BK234" s="1322"/>
      <c r="BL234" s="1322"/>
      <c r="BM234" s="1322"/>
      <c r="BN234" s="1322"/>
      <c r="BO234" s="1322"/>
      <c r="BP234" s="1322"/>
      <c r="BQ234" s="1322"/>
    </row>
    <row r="235" spans="1:69" s="1323" customFormat="1" ht="12.75" x14ac:dyDescent="0.2">
      <c r="A235" s="1282" t="s">
        <v>817</v>
      </c>
      <c r="B235" s="219" t="s">
        <v>341</v>
      </c>
      <c r="C235" s="1321">
        <f>'I4 BO ASSETS'!J22</f>
        <v>0</v>
      </c>
      <c r="D235" s="1322">
        <f t="shared" si="333"/>
        <v>0</v>
      </c>
      <c r="E235" s="1322">
        <f t="shared" si="333"/>
        <v>0</v>
      </c>
      <c r="F235" s="1322">
        <f t="shared" si="336"/>
        <v>0</v>
      </c>
      <c r="G235" s="1322">
        <f t="shared" ref="G235:Z235" si="347">$D235*G597</f>
        <v>0</v>
      </c>
      <c r="H235" s="1322">
        <f t="shared" si="347"/>
        <v>0</v>
      </c>
      <c r="I235" s="1322">
        <f t="shared" si="347"/>
        <v>0</v>
      </c>
      <c r="J235" s="1322">
        <f t="shared" si="347"/>
        <v>0</v>
      </c>
      <c r="K235" s="1322">
        <f t="shared" si="347"/>
        <v>0</v>
      </c>
      <c r="L235" s="1322">
        <f t="shared" si="347"/>
        <v>0</v>
      </c>
      <c r="M235" s="1322">
        <f t="shared" si="347"/>
        <v>0</v>
      </c>
      <c r="N235" s="1322">
        <f t="shared" si="347"/>
        <v>0</v>
      </c>
      <c r="O235" s="1322">
        <f t="shared" si="347"/>
        <v>0</v>
      </c>
      <c r="P235" s="1322">
        <f t="shared" si="347"/>
        <v>0</v>
      </c>
      <c r="Q235" s="1322">
        <f t="shared" si="347"/>
        <v>0</v>
      </c>
      <c r="R235" s="1322">
        <f t="shared" si="347"/>
        <v>0</v>
      </c>
      <c r="S235" s="1322">
        <f t="shared" si="347"/>
        <v>0</v>
      </c>
      <c r="T235" s="1322">
        <f t="shared" si="347"/>
        <v>0</v>
      </c>
      <c r="U235" s="1322">
        <f t="shared" si="347"/>
        <v>0</v>
      </c>
      <c r="V235" s="1322">
        <f t="shared" si="347"/>
        <v>0</v>
      </c>
      <c r="W235" s="1322">
        <f t="shared" si="347"/>
        <v>0</v>
      </c>
      <c r="X235" s="1322">
        <f t="shared" si="347"/>
        <v>0</v>
      </c>
      <c r="Y235" s="1322">
        <f t="shared" si="347"/>
        <v>0</v>
      </c>
      <c r="Z235" s="1322">
        <f t="shared" si="347"/>
        <v>0</v>
      </c>
      <c r="AA235" s="1322">
        <f t="shared" si="338"/>
        <v>0</v>
      </c>
      <c r="AB235" s="1322">
        <f t="shared" ref="AB235:AU235" si="348">$E235*AB597</f>
        <v>0</v>
      </c>
      <c r="AC235" s="1322">
        <f t="shared" si="348"/>
        <v>0</v>
      </c>
      <c r="AD235" s="1322">
        <f t="shared" si="348"/>
        <v>0</v>
      </c>
      <c r="AE235" s="1322">
        <f t="shared" si="348"/>
        <v>0</v>
      </c>
      <c r="AF235" s="1322">
        <f t="shared" si="348"/>
        <v>0</v>
      </c>
      <c r="AG235" s="1322">
        <f t="shared" si="348"/>
        <v>0</v>
      </c>
      <c r="AH235" s="1322">
        <f t="shared" si="348"/>
        <v>0</v>
      </c>
      <c r="AI235" s="1322">
        <f t="shared" si="348"/>
        <v>0</v>
      </c>
      <c r="AJ235" s="1322">
        <f t="shared" si="348"/>
        <v>0</v>
      </c>
      <c r="AK235" s="1322">
        <f t="shared" si="348"/>
        <v>0</v>
      </c>
      <c r="AL235" s="1322">
        <f t="shared" si="348"/>
        <v>0</v>
      </c>
      <c r="AM235" s="1322">
        <f t="shared" si="348"/>
        <v>0</v>
      </c>
      <c r="AN235" s="1322">
        <f t="shared" si="348"/>
        <v>0</v>
      </c>
      <c r="AO235" s="1322">
        <f t="shared" si="348"/>
        <v>0</v>
      </c>
      <c r="AP235" s="1322">
        <f t="shared" si="348"/>
        <v>0</v>
      </c>
      <c r="AQ235" s="1322">
        <f t="shared" si="348"/>
        <v>0</v>
      </c>
      <c r="AR235" s="1322">
        <f t="shared" si="348"/>
        <v>0</v>
      </c>
      <c r="AS235" s="1322">
        <f t="shared" si="348"/>
        <v>0</v>
      </c>
      <c r="AT235" s="1322">
        <f t="shared" si="348"/>
        <v>0</v>
      </c>
      <c r="AU235" s="1322">
        <f t="shared" si="348"/>
        <v>0</v>
      </c>
      <c r="AV235" s="1322">
        <f t="shared" si="340"/>
        <v>0</v>
      </c>
      <c r="AW235" s="1322"/>
      <c r="AX235" s="1322"/>
      <c r="AY235" s="1322"/>
      <c r="AZ235" s="1322"/>
      <c r="BA235" s="1322"/>
      <c r="BB235" s="1322"/>
      <c r="BC235" s="1322"/>
      <c r="BD235" s="1322"/>
      <c r="BE235" s="1322"/>
      <c r="BF235" s="1322"/>
      <c r="BG235" s="1322"/>
      <c r="BH235" s="1322"/>
      <c r="BI235" s="1322"/>
      <c r="BJ235" s="1322"/>
      <c r="BK235" s="1322"/>
      <c r="BL235" s="1322"/>
      <c r="BM235" s="1322"/>
      <c r="BN235" s="1322"/>
      <c r="BO235" s="1322"/>
      <c r="BP235" s="1322"/>
      <c r="BQ235" s="1322"/>
    </row>
    <row r="236" spans="1:69" s="1323" customFormat="1" ht="12.75" x14ac:dyDescent="0.2">
      <c r="A236" s="1282" t="s">
        <v>818</v>
      </c>
      <c r="B236" s="219" t="s">
        <v>343</v>
      </c>
      <c r="C236" s="1321">
        <f>'I4 BO ASSETS'!J23</f>
        <v>0</v>
      </c>
      <c r="D236" s="1322">
        <f t="shared" si="333"/>
        <v>0</v>
      </c>
      <c r="E236" s="1322">
        <f t="shared" si="333"/>
        <v>0</v>
      </c>
      <c r="F236" s="1322">
        <f t="shared" si="336"/>
        <v>0</v>
      </c>
      <c r="G236" s="1322">
        <f t="shared" ref="G236:Z236" si="349">$D236*G598</f>
        <v>0</v>
      </c>
      <c r="H236" s="1322">
        <f t="shared" si="349"/>
        <v>0</v>
      </c>
      <c r="I236" s="1322">
        <f t="shared" si="349"/>
        <v>0</v>
      </c>
      <c r="J236" s="1322">
        <f t="shared" si="349"/>
        <v>0</v>
      </c>
      <c r="K236" s="1322">
        <f t="shared" si="349"/>
        <v>0</v>
      </c>
      <c r="L236" s="1322">
        <f t="shared" si="349"/>
        <v>0</v>
      </c>
      <c r="M236" s="1322">
        <f t="shared" si="349"/>
        <v>0</v>
      </c>
      <c r="N236" s="1322">
        <f t="shared" si="349"/>
        <v>0</v>
      </c>
      <c r="O236" s="1322">
        <f t="shared" si="349"/>
        <v>0</v>
      </c>
      <c r="P236" s="1322">
        <f t="shared" si="349"/>
        <v>0</v>
      </c>
      <c r="Q236" s="1322">
        <f t="shared" si="349"/>
        <v>0</v>
      </c>
      <c r="R236" s="1322">
        <f t="shared" si="349"/>
        <v>0</v>
      </c>
      <c r="S236" s="1322">
        <f t="shared" si="349"/>
        <v>0</v>
      </c>
      <c r="T236" s="1322">
        <f t="shared" si="349"/>
        <v>0</v>
      </c>
      <c r="U236" s="1322">
        <f t="shared" si="349"/>
        <v>0</v>
      </c>
      <c r="V236" s="1322">
        <f t="shared" si="349"/>
        <v>0</v>
      </c>
      <c r="W236" s="1322">
        <f t="shared" si="349"/>
        <v>0</v>
      </c>
      <c r="X236" s="1322">
        <f t="shared" si="349"/>
        <v>0</v>
      </c>
      <c r="Y236" s="1322">
        <f t="shared" si="349"/>
        <v>0</v>
      </c>
      <c r="Z236" s="1322">
        <f t="shared" si="349"/>
        <v>0</v>
      </c>
      <c r="AA236" s="1322">
        <f t="shared" si="338"/>
        <v>0</v>
      </c>
      <c r="AB236" s="1322">
        <f t="shared" ref="AB236:AU236" si="350">$E236*AB598</f>
        <v>0</v>
      </c>
      <c r="AC236" s="1322">
        <f t="shared" si="350"/>
        <v>0</v>
      </c>
      <c r="AD236" s="1322">
        <f t="shared" si="350"/>
        <v>0</v>
      </c>
      <c r="AE236" s="1322">
        <f t="shared" si="350"/>
        <v>0</v>
      </c>
      <c r="AF236" s="1322">
        <f t="shared" si="350"/>
        <v>0</v>
      </c>
      <c r="AG236" s="1322">
        <f t="shared" si="350"/>
        <v>0</v>
      </c>
      <c r="AH236" s="1322">
        <f t="shared" si="350"/>
        <v>0</v>
      </c>
      <c r="AI236" s="1322">
        <f t="shared" si="350"/>
        <v>0</v>
      </c>
      <c r="AJ236" s="1322">
        <f t="shared" si="350"/>
        <v>0</v>
      </c>
      <c r="AK236" s="1322">
        <f t="shared" si="350"/>
        <v>0</v>
      </c>
      <c r="AL236" s="1322">
        <f t="shared" si="350"/>
        <v>0</v>
      </c>
      <c r="AM236" s="1322">
        <f t="shared" si="350"/>
        <v>0</v>
      </c>
      <c r="AN236" s="1322">
        <f t="shared" si="350"/>
        <v>0</v>
      </c>
      <c r="AO236" s="1322">
        <f t="shared" si="350"/>
        <v>0</v>
      </c>
      <c r="AP236" s="1322">
        <f t="shared" si="350"/>
        <v>0</v>
      </c>
      <c r="AQ236" s="1322">
        <f t="shared" si="350"/>
        <v>0</v>
      </c>
      <c r="AR236" s="1322">
        <f t="shared" si="350"/>
        <v>0</v>
      </c>
      <c r="AS236" s="1322">
        <f t="shared" si="350"/>
        <v>0</v>
      </c>
      <c r="AT236" s="1322">
        <f t="shared" si="350"/>
        <v>0</v>
      </c>
      <c r="AU236" s="1322">
        <f t="shared" si="350"/>
        <v>0</v>
      </c>
      <c r="AV236" s="1322">
        <f t="shared" si="340"/>
        <v>0</v>
      </c>
      <c r="AW236" s="1322"/>
      <c r="AX236" s="1322"/>
      <c r="AY236" s="1322"/>
      <c r="AZ236" s="1322"/>
      <c r="BA236" s="1322"/>
      <c r="BB236" s="1322"/>
      <c r="BC236" s="1322"/>
      <c r="BD236" s="1322"/>
      <c r="BE236" s="1322"/>
      <c r="BF236" s="1322"/>
      <c r="BG236" s="1322"/>
      <c r="BH236" s="1322"/>
      <c r="BI236" s="1322"/>
      <c r="BJ236" s="1322"/>
      <c r="BK236" s="1322"/>
      <c r="BL236" s="1322"/>
      <c r="BM236" s="1322"/>
      <c r="BN236" s="1322"/>
      <c r="BO236" s="1322"/>
      <c r="BP236" s="1322"/>
      <c r="BQ236" s="1322"/>
    </row>
    <row r="237" spans="1:69" s="1323" customFormat="1" ht="12.75" x14ac:dyDescent="0.2">
      <c r="A237" s="1282">
        <v>1808</v>
      </c>
      <c r="B237" s="219" t="s">
        <v>284</v>
      </c>
      <c r="C237" s="1321">
        <f>'I4 BO ASSETS'!J24</f>
        <v>0</v>
      </c>
      <c r="D237" s="1322">
        <f t="shared" si="333"/>
        <v>0</v>
      </c>
      <c r="E237" s="1322">
        <f t="shared" si="333"/>
        <v>0</v>
      </c>
      <c r="F237" s="1322">
        <f t="shared" si="336"/>
        <v>0</v>
      </c>
      <c r="G237" s="1322">
        <f t="shared" ref="G237:Z237" si="351">$D237*G599</f>
        <v>0</v>
      </c>
      <c r="H237" s="1322">
        <f t="shared" si="351"/>
        <v>0</v>
      </c>
      <c r="I237" s="1322">
        <f t="shared" si="351"/>
        <v>0</v>
      </c>
      <c r="J237" s="1322">
        <f t="shared" si="351"/>
        <v>0</v>
      </c>
      <c r="K237" s="1322">
        <f t="shared" si="351"/>
        <v>0</v>
      </c>
      <c r="L237" s="1322">
        <f t="shared" si="351"/>
        <v>0</v>
      </c>
      <c r="M237" s="1322">
        <f t="shared" si="351"/>
        <v>0</v>
      </c>
      <c r="N237" s="1322">
        <f t="shared" si="351"/>
        <v>0</v>
      </c>
      <c r="O237" s="1322">
        <f t="shared" si="351"/>
        <v>0</v>
      </c>
      <c r="P237" s="1322">
        <f t="shared" si="351"/>
        <v>0</v>
      </c>
      <c r="Q237" s="1322">
        <f t="shared" si="351"/>
        <v>0</v>
      </c>
      <c r="R237" s="1322">
        <f t="shared" si="351"/>
        <v>0</v>
      </c>
      <c r="S237" s="1322">
        <f t="shared" si="351"/>
        <v>0</v>
      </c>
      <c r="T237" s="1322">
        <f t="shared" si="351"/>
        <v>0</v>
      </c>
      <c r="U237" s="1322">
        <f t="shared" si="351"/>
        <v>0</v>
      </c>
      <c r="V237" s="1322">
        <f t="shared" si="351"/>
        <v>0</v>
      </c>
      <c r="W237" s="1322">
        <f t="shared" si="351"/>
        <v>0</v>
      </c>
      <c r="X237" s="1322">
        <f t="shared" si="351"/>
        <v>0</v>
      </c>
      <c r="Y237" s="1322">
        <f t="shared" si="351"/>
        <v>0</v>
      </c>
      <c r="Z237" s="1322">
        <f t="shared" si="351"/>
        <v>0</v>
      </c>
      <c r="AA237" s="1322">
        <f t="shared" si="338"/>
        <v>0</v>
      </c>
      <c r="AB237" s="1322">
        <f t="shared" ref="AB237:AU237" si="352">$E237*AB599</f>
        <v>0</v>
      </c>
      <c r="AC237" s="1322">
        <f t="shared" si="352"/>
        <v>0</v>
      </c>
      <c r="AD237" s="1322">
        <f t="shared" si="352"/>
        <v>0</v>
      </c>
      <c r="AE237" s="1322">
        <f t="shared" si="352"/>
        <v>0</v>
      </c>
      <c r="AF237" s="1322">
        <f t="shared" si="352"/>
        <v>0</v>
      </c>
      <c r="AG237" s="1322">
        <f t="shared" si="352"/>
        <v>0</v>
      </c>
      <c r="AH237" s="1322">
        <f t="shared" si="352"/>
        <v>0</v>
      </c>
      <c r="AI237" s="1322">
        <f t="shared" si="352"/>
        <v>0</v>
      </c>
      <c r="AJ237" s="1322">
        <f t="shared" si="352"/>
        <v>0</v>
      </c>
      <c r="AK237" s="1322">
        <f t="shared" si="352"/>
        <v>0</v>
      </c>
      <c r="AL237" s="1322">
        <f t="shared" si="352"/>
        <v>0</v>
      </c>
      <c r="AM237" s="1322">
        <f t="shared" si="352"/>
        <v>0</v>
      </c>
      <c r="AN237" s="1322">
        <f t="shared" si="352"/>
        <v>0</v>
      </c>
      <c r="AO237" s="1322">
        <f t="shared" si="352"/>
        <v>0</v>
      </c>
      <c r="AP237" s="1322">
        <f t="shared" si="352"/>
        <v>0</v>
      </c>
      <c r="AQ237" s="1322">
        <f t="shared" si="352"/>
        <v>0</v>
      </c>
      <c r="AR237" s="1322">
        <f t="shared" si="352"/>
        <v>0</v>
      </c>
      <c r="AS237" s="1322">
        <f t="shared" si="352"/>
        <v>0</v>
      </c>
      <c r="AT237" s="1322">
        <f t="shared" si="352"/>
        <v>0</v>
      </c>
      <c r="AU237" s="1322">
        <f t="shared" si="352"/>
        <v>0</v>
      </c>
      <c r="AV237" s="1322">
        <f t="shared" si="340"/>
        <v>0</v>
      </c>
      <c r="AW237" s="1322"/>
      <c r="AX237" s="1322"/>
      <c r="AY237" s="1322"/>
      <c r="AZ237" s="1322"/>
      <c r="BA237" s="1322"/>
      <c r="BB237" s="1322"/>
      <c r="BC237" s="1322"/>
      <c r="BD237" s="1322"/>
      <c r="BE237" s="1322"/>
      <c r="BF237" s="1322"/>
      <c r="BG237" s="1322"/>
      <c r="BH237" s="1322"/>
      <c r="BI237" s="1322"/>
      <c r="BJ237" s="1322"/>
      <c r="BK237" s="1322"/>
      <c r="BL237" s="1322"/>
      <c r="BM237" s="1322"/>
      <c r="BN237" s="1322"/>
      <c r="BO237" s="1322"/>
      <c r="BP237" s="1322"/>
      <c r="BQ237" s="1322"/>
    </row>
    <row r="238" spans="1:69" s="1323" customFormat="1" ht="12.75" x14ac:dyDescent="0.2">
      <c r="A238" s="1282" t="s">
        <v>819</v>
      </c>
      <c r="B238" s="219" t="s">
        <v>344</v>
      </c>
      <c r="C238" s="1321">
        <f>'I4 BO ASSETS'!J25</f>
        <v>0</v>
      </c>
      <c r="D238" s="1322">
        <f t="shared" si="333"/>
        <v>0</v>
      </c>
      <c r="E238" s="1322">
        <f t="shared" si="333"/>
        <v>0</v>
      </c>
      <c r="F238" s="1322">
        <f t="shared" si="336"/>
        <v>0</v>
      </c>
      <c r="G238" s="1322">
        <f t="shared" ref="G238:Z238" si="353">$D238*G600</f>
        <v>0</v>
      </c>
      <c r="H238" s="1322">
        <f t="shared" si="353"/>
        <v>0</v>
      </c>
      <c r="I238" s="1322">
        <f t="shared" si="353"/>
        <v>0</v>
      </c>
      <c r="J238" s="1322">
        <f t="shared" si="353"/>
        <v>0</v>
      </c>
      <c r="K238" s="1322">
        <f t="shared" si="353"/>
        <v>0</v>
      </c>
      <c r="L238" s="1322">
        <f t="shared" si="353"/>
        <v>0</v>
      </c>
      <c r="M238" s="1322">
        <f t="shared" si="353"/>
        <v>0</v>
      </c>
      <c r="N238" s="1322">
        <f t="shared" si="353"/>
        <v>0</v>
      </c>
      <c r="O238" s="1322">
        <f t="shared" si="353"/>
        <v>0</v>
      </c>
      <c r="P238" s="1322">
        <f t="shared" si="353"/>
        <v>0</v>
      </c>
      <c r="Q238" s="1322">
        <f t="shared" si="353"/>
        <v>0</v>
      </c>
      <c r="R238" s="1322">
        <f t="shared" si="353"/>
        <v>0</v>
      </c>
      <c r="S238" s="1322">
        <f t="shared" si="353"/>
        <v>0</v>
      </c>
      <c r="T238" s="1322">
        <f t="shared" si="353"/>
        <v>0</v>
      </c>
      <c r="U238" s="1322">
        <f t="shared" si="353"/>
        <v>0</v>
      </c>
      <c r="V238" s="1322">
        <f t="shared" si="353"/>
        <v>0</v>
      </c>
      <c r="W238" s="1322">
        <f t="shared" si="353"/>
        <v>0</v>
      </c>
      <c r="X238" s="1322">
        <f t="shared" si="353"/>
        <v>0</v>
      </c>
      <c r="Y238" s="1322">
        <f t="shared" si="353"/>
        <v>0</v>
      </c>
      <c r="Z238" s="1322">
        <f t="shared" si="353"/>
        <v>0</v>
      </c>
      <c r="AA238" s="1322">
        <f t="shared" si="338"/>
        <v>0</v>
      </c>
      <c r="AB238" s="1322">
        <f t="shared" ref="AB238:AU238" si="354">$E238*AB600</f>
        <v>0</v>
      </c>
      <c r="AC238" s="1322">
        <f t="shared" si="354"/>
        <v>0</v>
      </c>
      <c r="AD238" s="1322">
        <f t="shared" si="354"/>
        <v>0</v>
      </c>
      <c r="AE238" s="1322">
        <f t="shared" si="354"/>
        <v>0</v>
      </c>
      <c r="AF238" s="1322">
        <f t="shared" si="354"/>
        <v>0</v>
      </c>
      <c r="AG238" s="1322">
        <f t="shared" si="354"/>
        <v>0</v>
      </c>
      <c r="AH238" s="1322">
        <f t="shared" si="354"/>
        <v>0</v>
      </c>
      <c r="AI238" s="1322">
        <f t="shared" si="354"/>
        <v>0</v>
      </c>
      <c r="AJ238" s="1322">
        <f t="shared" si="354"/>
        <v>0</v>
      </c>
      <c r="AK238" s="1322">
        <f t="shared" si="354"/>
        <v>0</v>
      </c>
      <c r="AL238" s="1322">
        <f t="shared" si="354"/>
        <v>0</v>
      </c>
      <c r="AM238" s="1322">
        <f t="shared" si="354"/>
        <v>0</v>
      </c>
      <c r="AN238" s="1322">
        <f t="shared" si="354"/>
        <v>0</v>
      </c>
      <c r="AO238" s="1322">
        <f t="shared" si="354"/>
        <v>0</v>
      </c>
      <c r="AP238" s="1322">
        <f t="shared" si="354"/>
        <v>0</v>
      </c>
      <c r="AQ238" s="1322">
        <f t="shared" si="354"/>
        <v>0</v>
      </c>
      <c r="AR238" s="1322">
        <f t="shared" si="354"/>
        <v>0</v>
      </c>
      <c r="AS238" s="1322">
        <f t="shared" si="354"/>
        <v>0</v>
      </c>
      <c r="AT238" s="1322">
        <f t="shared" si="354"/>
        <v>0</v>
      </c>
      <c r="AU238" s="1322">
        <f t="shared" si="354"/>
        <v>0</v>
      </c>
      <c r="AV238" s="1322">
        <f t="shared" si="340"/>
        <v>0</v>
      </c>
      <c r="AW238" s="1322"/>
      <c r="AX238" s="1322"/>
      <c r="AY238" s="1322"/>
      <c r="AZ238" s="1322"/>
      <c r="BA238" s="1322"/>
      <c r="BB238" s="1322"/>
      <c r="BC238" s="1322"/>
      <c r="BD238" s="1322"/>
      <c r="BE238" s="1322"/>
      <c r="BF238" s="1322"/>
      <c r="BG238" s="1322"/>
      <c r="BH238" s="1322"/>
      <c r="BI238" s="1322"/>
      <c r="BJ238" s="1322"/>
      <c r="BK238" s="1322"/>
      <c r="BL238" s="1322"/>
      <c r="BM238" s="1322"/>
      <c r="BN238" s="1322"/>
      <c r="BO238" s="1322"/>
      <c r="BP238" s="1322"/>
      <c r="BQ238" s="1322"/>
    </row>
    <row r="239" spans="1:69" s="1323" customFormat="1" ht="12.75" x14ac:dyDescent="0.2">
      <c r="A239" s="1282" t="s">
        <v>820</v>
      </c>
      <c r="B239" s="219" t="s">
        <v>345</v>
      </c>
      <c r="C239" s="1321">
        <f>'I4 BO ASSETS'!J26</f>
        <v>0</v>
      </c>
      <c r="D239" s="1322">
        <f t="shared" si="333"/>
        <v>0</v>
      </c>
      <c r="E239" s="1322">
        <f t="shared" si="333"/>
        <v>0</v>
      </c>
      <c r="F239" s="1322">
        <f t="shared" si="336"/>
        <v>0</v>
      </c>
      <c r="G239" s="1322">
        <f t="shared" ref="G239:Z239" si="355">$D239*G601</f>
        <v>0</v>
      </c>
      <c r="H239" s="1322">
        <f t="shared" si="355"/>
        <v>0</v>
      </c>
      <c r="I239" s="1322">
        <f t="shared" si="355"/>
        <v>0</v>
      </c>
      <c r="J239" s="1322">
        <f t="shared" si="355"/>
        <v>0</v>
      </c>
      <c r="K239" s="1322">
        <f t="shared" si="355"/>
        <v>0</v>
      </c>
      <c r="L239" s="1322">
        <f t="shared" si="355"/>
        <v>0</v>
      </c>
      <c r="M239" s="1322">
        <f t="shared" si="355"/>
        <v>0</v>
      </c>
      <c r="N239" s="1322">
        <f t="shared" si="355"/>
        <v>0</v>
      </c>
      <c r="O239" s="1322">
        <f t="shared" si="355"/>
        <v>0</v>
      </c>
      <c r="P239" s="1322">
        <f t="shared" si="355"/>
        <v>0</v>
      </c>
      <c r="Q239" s="1322">
        <f t="shared" si="355"/>
        <v>0</v>
      </c>
      <c r="R239" s="1322">
        <f t="shared" si="355"/>
        <v>0</v>
      </c>
      <c r="S239" s="1322">
        <f t="shared" si="355"/>
        <v>0</v>
      </c>
      <c r="T239" s="1322">
        <f t="shared" si="355"/>
        <v>0</v>
      </c>
      <c r="U239" s="1322">
        <f t="shared" si="355"/>
        <v>0</v>
      </c>
      <c r="V239" s="1322">
        <f t="shared" si="355"/>
        <v>0</v>
      </c>
      <c r="W239" s="1322">
        <f t="shared" si="355"/>
        <v>0</v>
      </c>
      <c r="X239" s="1322">
        <f t="shared" si="355"/>
        <v>0</v>
      </c>
      <c r="Y239" s="1322">
        <f t="shared" si="355"/>
        <v>0</v>
      </c>
      <c r="Z239" s="1322">
        <f t="shared" si="355"/>
        <v>0</v>
      </c>
      <c r="AA239" s="1322">
        <f t="shared" si="338"/>
        <v>0</v>
      </c>
      <c r="AB239" s="1322">
        <f t="shared" ref="AB239:AU239" si="356">$E239*AB601</f>
        <v>0</v>
      </c>
      <c r="AC239" s="1322">
        <f t="shared" si="356"/>
        <v>0</v>
      </c>
      <c r="AD239" s="1322">
        <f t="shared" si="356"/>
        <v>0</v>
      </c>
      <c r="AE239" s="1322">
        <f t="shared" si="356"/>
        <v>0</v>
      </c>
      <c r="AF239" s="1322">
        <f t="shared" si="356"/>
        <v>0</v>
      </c>
      <c r="AG239" s="1322">
        <f t="shared" si="356"/>
        <v>0</v>
      </c>
      <c r="AH239" s="1322">
        <f t="shared" si="356"/>
        <v>0</v>
      </c>
      <c r="AI239" s="1322">
        <f t="shared" si="356"/>
        <v>0</v>
      </c>
      <c r="AJ239" s="1322">
        <f t="shared" si="356"/>
        <v>0</v>
      </c>
      <c r="AK239" s="1322">
        <f t="shared" si="356"/>
        <v>0</v>
      </c>
      <c r="AL239" s="1322">
        <f t="shared" si="356"/>
        <v>0</v>
      </c>
      <c r="AM239" s="1322">
        <f t="shared" si="356"/>
        <v>0</v>
      </c>
      <c r="AN239" s="1322">
        <f t="shared" si="356"/>
        <v>0</v>
      </c>
      <c r="AO239" s="1322">
        <f t="shared" si="356"/>
        <v>0</v>
      </c>
      <c r="AP239" s="1322">
        <f t="shared" si="356"/>
        <v>0</v>
      </c>
      <c r="AQ239" s="1322">
        <f t="shared" si="356"/>
        <v>0</v>
      </c>
      <c r="AR239" s="1322">
        <f t="shared" si="356"/>
        <v>0</v>
      </c>
      <c r="AS239" s="1322">
        <f t="shared" si="356"/>
        <v>0</v>
      </c>
      <c r="AT239" s="1322">
        <f t="shared" si="356"/>
        <v>0</v>
      </c>
      <c r="AU239" s="1322">
        <f t="shared" si="356"/>
        <v>0</v>
      </c>
      <c r="AV239" s="1322">
        <f t="shared" si="340"/>
        <v>0</v>
      </c>
      <c r="AW239" s="1322"/>
      <c r="AX239" s="1322"/>
      <c r="AY239" s="1322"/>
      <c r="AZ239" s="1322"/>
      <c r="BA239" s="1322"/>
      <c r="BB239" s="1322"/>
      <c r="BC239" s="1322"/>
      <c r="BD239" s="1322"/>
      <c r="BE239" s="1322"/>
      <c r="BF239" s="1322"/>
      <c r="BG239" s="1322"/>
      <c r="BH239" s="1322"/>
      <c r="BI239" s="1322"/>
      <c r="BJ239" s="1322"/>
      <c r="BK239" s="1322"/>
      <c r="BL239" s="1322"/>
      <c r="BM239" s="1322"/>
      <c r="BN239" s="1322"/>
      <c r="BO239" s="1322"/>
      <c r="BP239" s="1322"/>
      <c r="BQ239" s="1322"/>
    </row>
    <row r="240" spans="1:69" s="1323" customFormat="1" ht="12.75" x14ac:dyDescent="0.2">
      <c r="A240" s="1282">
        <v>1810</v>
      </c>
      <c r="B240" s="219" t="s">
        <v>285</v>
      </c>
      <c r="C240" s="1321">
        <f>'I4 BO ASSETS'!J27</f>
        <v>0</v>
      </c>
      <c r="D240" s="1322">
        <f t="shared" si="333"/>
        <v>0</v>
      </c>
      <c r="E240" s="1322">
        <f t="shared" si="333"/>
        <v>0</v>
      </c>
      <c r="F240" s="1322">
        <f t="shared" si="336"/>
        <v>0</v>
      </c>
      <c r="G240" s="1322">
        <f t="shared" ref="G240:Z240" si="357">$D240*G602</f>
        <v>0</v>
      </c>
      <c r="H240" s="1322">
        <f t="shared" si="357"/>
        <v>0</v>
      </c>
      <c r="I240" s="1322">
        <f t="shared" si="357"/>
        <v>0</v>
      </c>
      <c r="J240" s="1322">
        <f t="shared" si="357"/>
        <v>0</v>
      </c>
      <c r="K240" s="1322">
        <f t="shared" si="357"/>
        <v>0</v>
      </c>
      <c r="L240" s="1322">
        <f t="shared" si="357"/>
        <v>0</v>
      </c>
      <c r="M240" s="1322">
        <f t="shared" si="357"/>
        <v>0</v>
      </c>
      <c r="N240" s="1322">
        <f t="shared" si="357"/>
        <v>0</v>
      </c>
      <c r="O240" s="1322">
        <f t="shared" si="357"/>
        <v>0</v>
      </c>
      <c r="P240" s="1322">
        <f t="shared" si="357"/>
        <v>0</v>
      </c>
      <c r="Q240" s="1322">
        <f t="shared" si="357"/>
        <v>0</v>
      </c>
      <c r="R240" s="1322">
        <f t="shared" si="357"/>
        <v>0</v>
      </c>
      <c r="S240" s="1322">
        <f t="shared" si="357"/>
        <v>0</v>
      </c>
      <c r="T240" s="1322">
        <f t="shared" si="357"/>
        <v>0</v>
      </c>
      <c r="U240" s="1322">
        <f t="shared" si="357"/>
        <v>0</v>
      </c>
      <c r="V240" s="1322">
        <f t="shared" si="357"/>
        <v>0</v>
      </c>
      <c r="W240" s="1322">
        <f t="shared" si="357"/>
        <v>0</v>
      </c>
      <c r="X240" s="1322">
        <f t="shared" si="357"/>
        <v>0</v>
      </c>
      <c r="Y240" s="1322">
        <f t="shared" si="357"/>
        <v>0</v>
      </c>
      <c r="Z240" s="1322">
        <f t="shared" si="357"/>
        <v>0</v>
      </c>
      <c r="AA240" s="1322">
        <f t="shared" si="338"/>
        <v>0</v>
      </c>
      <c r="AB240" s="1322">
        <f t="shared" ref="AB240:AU240" si="358">$E240*AB602</f>
        <v>0</v>
      </c>
      <c r="AC240" s="1322">
        <f t="shared" si="358"/>
        <v>0</v>
      </c>
      <c r="AD240" s="1322">
        <f t="shared" si="358"/>
        <v>0</v>
      </c>
      <c r="AE240" s="1322">
        <f t="shared" si="358"/>
        <v>0</v>
      </c>
      <c r="AF240" s="1322">
        <f t="shared" si="358"/>
        <v>0</v>
      </c>
      <c r="AG240" s="1322">
        <f t="shared" si="358"/>
        <v>0</v>
      </c>
      <c r="AH240" s="1322">
        <f t="shared" si="358"/>
        <v>0</v>
      </c>
      <c r="AI240" s="1322">
        <f t="shared" si="358"/>
        <v>0</v>
      </c>
      <c r="AJ240" s="1322">
        <f t="shared" si="358"/>
        <v>0</v>
      </c>
      <c r="AK240" s="1322">
        <f t="shared" si="358"/>
        <v>0</v>
      </c>
      <c r="AL240" s="1322">
        <f t="shared" si="358"/>
        <v>0</v>
      </c>
      <c r="AM240" s="1322">
        <f t="shared" si="358"/>
        <v>0</v>
      </c>
      <c r="AN240" s="1322">
        <f t="shared" si="358"/>
        <v>0</v>
      </c>
      <c r="AO240" s="1322">
        <f t="shared" si="358"/>
        <v>0</v>
      </c>
      <c r="AP240" s="1322">
        <f t="shared" si="358"/>
        <v>0</v>
      </c>
      <c r="AQ240" s="1322">
        <f t="shared" si="358"/>
        <v>0</v>
      </c>
      <c r="AR240" s="1322">
        <f t="shared" si="358"/>
        <v>0</v>
      </c>
      <c r="AS240" s="1322">
        <f t="shared" si="358"/>
        <v>0</v>
      </c>
      <c r="AT240" s="1322">
        <f t="shared" si="358"/>
        <v>0</v>
      </c>
      <c r="AU240" s="1322">
        <f t="shared" si="358"/>
        <v>0</v>
      </c>
      <c r="AV240" s="1322">
        <f t="shared" si="340"/>
        <v>0</v>
      </c>
      <c r="AW240" s="1322"/>
      <c r="AX240" s="1322"/>
      <c r="AY240" s="1322"/>
      <c r="AZ240" s="1322"/>
      <c r="BA240" s="1322"/>
      <c r="BB240" s="1322"/>
      <c r="BC240" s="1322"/>
      <c r="BD240" s="1322"/>
      <c r="BE240" s="1322"/>
      <c r="BF240" s="1322"/>
      <c r="BG240" s="1322"/>
      <c r="BH240" s="1322"/>
      <c r="BI240" s="1322"/>
      <c r="BJ240" s="1322"/>
      <c r="BK240" s="1322"/>
      <c r="BL240" s="1322"/>
      <c r="BM240" s="1322"/>
      <c r="BN240" s="1322"/>
      <c r="BO240" s="1322"/>
      <c r="BP240" s="1322"/>
      <c r="BQ240" s="1322"/>
    </row>
    <row r="241" spans="1:69" s="1323" customFormat="1" ht="12.75" x14ac:dyDescent="0.2">
      <c r="A241" s="1282" t="s">
        <v>821</v>
      </c>
      <c r="B241" s="219" t="s">
        <v>363</v>
      </c>
      <c r="C241" s="1321">
        <f>'I4 BO ASSETS'!J28</f>
        <v>0</v>
      </c>
      <c r="D241" s="1322">
        <f t="shared" si="333"/>
        <v>0</v>
      </c>
      <c r="E241" s="1322">
        <f t="shared" si="333"/>
        <v>0</v>
      </c>
      <c r="F241" s="1322">
        <f t="shared" si="336"/>
        <v>0</v>
      </c>
      <c r="G241" s="1322">
        <f t="shared" ref="G241:Z241" si="359">$D241*G603</f>
        <v>0</v>
      </c>
      <c r="H241" s="1322">
        <f t="shared" si="359"/>
        <v>0</v>
      </c>
      <c r="I241" s="1322">
        <f t="shared" si="359"/>
        <v>0</v>
      </c>
      <c r="J241" s="1322">
        <f t="shared" si="359"/>
        <v>0</v>
      </c>
      <c r="K241" s="1322">
        <f t="shared" si="359"/>
        <v>0</v>
      </c>
      <c r="L241" s="1322">
        <f t="shared" si="359"/>
        <v>0</v>
      </c>
      <c r="M241" s="1322">
        <f t="shared" si="359"/>
        <v>0</v>
      </c>
      <c r="N241" s="1322">
        <f t="shared" si="359"/>
        <v>0</v>
      </c>
      <c r="O241" s="1322">
        <f t="shared" si="359"/>
        <v>0</v>
      </c>
      <c r="P241" s="1322">
        <f t="shared" si="359"/>
        <v>0</v>
      </c>
      <c r="Q241" s="1322">
        <f t="shared" si="359"/>
        <v>0</v>
      </c>
      <c r="R241" s="1322">
        <f t="shared" si="359"/>
        <v>0</v>
      </c>
      <c r="S241" s="1322">
        <f t="shared" si="359"/>
        <v>0</v>
      </c>
      <c r="T241" s="1322">
        <f t="shared" si="359"/>
        <v>0</v>
      </c>
      <c r="U241" s="1322">
        <f t="shared" si="359"/>
        <v>0</v>
      </c>
      <c r="V241" s="1322">
        <f t="shared" si="359"/>
        <v>0</v>
      </c>
      <c r="W241" s="1322">
        <f t="shared" si="359"/>
        <v>0</v>
      </c>
      <c r="X241" s="1322">
        <f t="shared" si="359"/>
        <v>0</v>
      </c>
      <c r="Y241" s="1322">
        <f t="shared" si="359"/>
        <v>0</v>
      </c>
      <c r="Z241" s="1322">
        <f t="shared" si="359"/>
        <v>0</v>
      </c>
      <c r="AA241" s="1322">
        <f t="shared" si="338"/>
        <v>0</v>
      </c>
      <c r="AB241" s="1322">
        <f t="shared" ref="AB241:AU241" si="360">$E241*AB603</f>
        <v>0</v>
      </c>
      <c r="AC241" s="1322">
        <f t="shared" si="360"/>
        <v>0</v>
      </c>
      <c r="AD241" s="1322">
        <f t="shared" si="360"/>
        <v>0</v>
      </c>
      <c r="AE241" s="1322">
        <f t="shared" si="360"/>
        <v>0</v>
      </c>
      <c r="AF241" s="1322">
        <f t="shared" si="360"/>
        <v>0</v>
      </c>
      <c r="AG241" s="1322">
        <f t="shared" si="360"/>
        <v>0</v>
      </c>
      <c r="AH241" s="1322">
        <f t="shared" si="360"/>
        <v>0</v>
      </c>
      <c r="AI241" s="1322">
        <f t="shared" si="360"/>
        <v>0</v>
      </c>
      <c r="AJ241" s="1322">
        <f t="shared" si="360"/>
        <v>0</v>
      </c>
      <c r="AK241" s="1322">
        <f t="shared" si="360"/>
        <v>0</v>
      </c>
      <c r="AL241" s="1322">
        <f t="shared" si="360"/>
        <v>0</v>
      </c>
      <c r="AM241" s="1322">
        <f t="shared" si="360"/>
        <v>0</v>
      </c>
      <c r="AN241" s="1322">
        <f t="shared" si="360"/>
        <v>0</v>
      </c>
      <c r="AO241" s="1322">
        <f t="shared" si="360"/>
        <v>0</v>
      </c>
      <c r="AP241" s="1322">
        <f t="shared" si="360"/>
        <v>0</v>
      </c>
      <c r="AQ241" s="1322">
        <f t="shared" si="360"/>
        <v>0</v>
      </c>
      <c r="AR241" s="1322">
        <f t="shared" si="360"/>
        <v>0</v>
      </c>
      <c r="AS241" s="1322">
        <f t="shared" si="360"/>
        <v>0</v>
      </c>
      <c r="AT241" s="1322">
        <f t="shared" si="360"/>
        <v>0</v>
      </c>
      <c r="AU241" s="1322">
        <f t="shared" si="360"/>
        <v>0</v>
      </c>
      <c r="AV241" s="1322">
        <f t="shared" si="340"/>
        <v>0</v>
      </c>
      <c r="AW241" s="1322"/>
      <c r="AX241" s="1322"/>
      <c r="AY241" s="1322"/>
      <c r="AZ241" s="1322"/>
      <c r="BA241" s="1322"/>
      <c r="BB241" s="1322"/>
      <c r="BC241" s="1322"/>
      <c r="BD241" s="1322"/>
      <c r="BE241" s="1322"/>
      <c r="BF241" s="1322"/>
      <c r="BG241" s="1322"/>
      <c r="BH241" s="1322"/>
      <c r="BI241" s="1322"/>
      <c r="BJ241" s="1322"/>
      <c r="BK241" s="1322"/>
      <c r="BL241" s="1322"/>
      <c r="BM241" s="1322"/>
      <c r="BN241" s="1322"/>
      <c r="BO241" s="1322"/>
      <c r="BP241" s="1322"/>
      <c r="BQ241" s="1322"/>
    </row>
    <row r="242" spans="1:69" s="1323" customFormat="1" ht="12.75" x14ac:dyDescent="0.2">
      <c r="A242" s="1282" t="s">
        <v>822</v>
      </c>
      <c r="B242" s="219" t="s">
        <v>364</v>
      </c>
      <c r="C242" s="1321">
        <f>'I4 BO ASSETS'!J29</f>
        <v>0</v>
      </c>
      <c r="D242" s="1322">
        <f t="shared" si="333"/>
        <v>0</v>
      </c>
      <c r="E242" s="1322">
        <f t="shared" si="333"/>
        <v>0</v>
      </c>
      <c r="F242" s="1322">
        <f t="shared" si="336"/>
        <v>0</v>
      </c>
      <c r="G242" s="1322">
        <f t="shared" ref="G242:Z242" si="361">$D242*G604</f>
        <v>0</v>
      </c>
      <c r="H242" s="1322">
        <f t="shared" si="361"/>
        <v>0</v>
      </c>
      <c r="I242" s="1322">
        <f t="shared" si="361"/>
        <v>0</v>
      </c>
      <c r="J242" s="1322">
        <f t="shared" si="361"/>
        <v>0</v>
      </c>
      <c r="K242" s="1322">
        <f t="shared" si="361"/>
        <v>0</v>
      </c>
      <c r="L242" s="1322">
        <f t="shared" si="361"/>
        <v>0</v>
      </c>
      <c r="M242" s="1322">
        <f t="shared" si="361"/>
        <v>0</v>
      </c>
      <c r="N242" s="1322">
        <f t="shared" si="361"/>
        <v>0</v>
      </c>
      <c r="O242" s="1322">
        <f t="shared" si="361"/>
        <v>0</v>
      </c>
      <c r="P242" s="1322">
        <f t="shared" si="361"/>
        <v>0</v>
      </c>
      <c r="Q242" s="1322">
        <f t="shared" si="361"/>
        <v>0</v>
      </c>
      <c r="R242" s="1322">
        <f t="shared" si="361"/>
        <v>0</v>
      </c>
      <c r="S242" s="1322">
        <f t="shared" si="361"/>
        <v>0</v>
      </c>
      <c r="T242" s="1322">
        <f t="shared" si="361"/>
        <v>0</v>
      </c>
      <c r="U242" s="1322">
        <f t="shared" si="361"/>
        <v>0</v>
      </c>
      <c r="V242" s="1322">
        <f t="shared" si="361"/>
        <v>0</v>
      </c>
      <c r="W242" s="1322">
        <f t="shared" si="361"/>
        <v>0</v>
      </c>
      <c r="X242" s="1322">
        <f t="shared" si="361"/>
        <v>0</v>
      </c>
      <c r="Y242" s="1322">
        <f t="shared" si="361"/>
        <v>0</v>
      </c>
      <c r="Z242" s="1322">
        <f t="shared" si="361"/>
        <v>0</v>
      </c>
      <c r="AA242" s="1322">
        <f t="shared" si="338"/>
        <v>0</v>
      </c>
      <c r="AB242" s="1322">
        <f t="shared" ref="AB242:AU242" si="362">$E242*AB604</f>
        <v>0</v>
      </c>
      <c r="AC242" s="1322">
        <f t="shared" si="362"/>
        <v>0</v>
      </c>
      <c r="AD242" s="1322">
        <f t="shared" si="362"/>
        <v>0</v>
      </c>
      <c r="AE242" s="1322">
        <f t="shared" si="362"/>
        <v>0</v>
      </c>
      <c r="AF242" s="1322">
        <f t="shared" si="362"/>
        <v>0</v>
      </c>
      <c r="AG242" s="1322">
        <f t="shared" si="362"/>
        <v>0</v>
      </c>
      <c r="AH242" s="1322">
        <f t="shared" si="362"/>
        <v>0</v>
      </c>
      <c r="AI242" s="1322">
        <f t="shared" si="362"/>
        <v>0</v>
      </c>
      <c r="AJ242" s="1322">
        <f t="shared" si="362"/>
        <v>0</v>
      </c>
      <c r="AK242" s="1322">
        <f t="shared" si="362"/>
        <v>0</v>
      </c>
      <c r="AL242" s="1322">
        <f t="shared" si="362"/>
        <v>0</v>
      </c>
      <c r="AM242" s="1322">
        <f t="shared" si="362"/>
        <v>0</v>
      </c>
      <c r="AN242" s="1322">
        <f t="shared" si="362"/>
        <v>0</v>
      </c>
      <c r="AO242" s="1322">
        <f t="shared" si="362"/>
        <v>0</v>
      </c>
      <c r="AP242" s="1322">
        <f t="shared" si="362"/>
        <v>0</v>
      </c>
      <c r="AQ242" s="1322">
        <f t="shared" si="362"/>
        <v>0</v>
      </c>
      <c r="AR242" s="1322">
        <f t="shared" si="362"/>
        <v>0</v>
      </c>
      <c r="AS242" s="1322">
        <f t="shared" si="362"/>
        <v>0</v>
      </c>
      <c r="AT242" s="1322">
        <f t="shared" si="362"/>
        <v>0</v>
      </c>
      <c r="AU242" s="1322">
        <f t="shared" si="362"/>
        <v>0</v>
      </c>
      <c r="AV242" s="1322">
        <f t="shared" si="340"/>
        <v>0</v>
      </c>
      <c r="AW242" s="1322"/>
      <c r="AX242" s="1322"/>
      <c r="AY242" s="1322"/>
      <c r="AZ242" s="1322"/>
      <c r="BA242" s="1322"/>
      <c r="BB242" s="1322"/>
      <c r="BC242" s="1322"/>
      <c r="BD242" s="1322"/>
      <c r="BE242" s="1322"/>
      <c r="BF242" s="1322"/>
      <c r="BG242" s="1322"/>
      <c r="BH242" s="1322"/>
      <c r="BI242" s="1322"/>
      <c r="BJ242" s="1322"/>
      <c r="BK242" s="1322"/>
      <c r="BL242" s="1322"/>
      <c r="BM242" s="1322"/>
      <c r="BN242" s="1322"/>
      <c r="BO242" s="1322"/>
      <c r="BP242" s="1322"/>
      <c r="BQ242" s="1322"/>
    </row>
    <row r="243" spans="1:69" s="1323" customFormat="1" ht="25.5" x14ac:dyDescent="0.2">
      <c r="A243" s="1282">
        <v>1815</v>
      </c>
      <c r="B243" s="219" t="s">
        <v>86</v>
      </c>
      <c r="C243" s="1321">
        <f>'I4 BO ASSETS'!J30</f>
        <v>0</v>
      </c>
      <c r="D243" s="1322">
        <f t="shared" si="333"/>
        <v>0</v>
      </c>
      <c r="E243" s="1322">
        <f t="shared" si="333"/>
        <v>0</v>
      </c>
      <c r="F243" s="1322">
        <f t="shared" si="336"/>
        <v>0</v>
      </c>
      <c r="G243" s="1322">
        <f t="shared" ref="G243:Z243" si="363">$D243*G605</f>
        <v>0</v>
      </c>
      <c r="H243" s="1322">
        <f t="shared" si="363"/>
        <v>0</v>
      </c>
      <c r="I243" s="1322">
        <f t="shared" si="363"/>
        <v>0</v>
      </c>
      <c r="J243" s="1322">
        <f t="shared" si="363"/>
        <v>0</v>
      </c>
      <c r="K243" s="1322">
        <f t="shared" si="363"/>
        <v>0</v>
      </c>
      <c r="L243" s="1322">
        <f t="shared" si="363"/>
        <v>0</v>
      </c>
      <c r="M243" s="1322">
        <f t="shared" si="363"/>
        <v>0</v>
      </c>
      <c r="N243" s="1322">
        <f t="shared" si="363"/>
        <v>0</v>
      </c>
      <c r="O243" s="1322">
        <f t="shared" si="363"/>
        <v>0</v>
      </c>
      <c r="P243" s="1322">
        <f t="shared" si="363"/>
        <v>0</v>
      </c>
      <c r="Q243" s="1322">
        <f t="shared" si="363"/>
        <v>0</v>
      </c>
      <c r="R243" s="1322">
        <f t="shared" si="363"/>
        <v>0</v>
      </c>
      <c r="S243" s="1322">
        <f t="shared" si="363"/>
        <v>0</v>
      </c>
      <c r="T243" s="1322">
        <f t="shared" si="363"/>
        <v>0</v>
      </c>
      <c r="U243" s="1322">
        <f t="shared" si="363"/>
        <v>0</v>
      </c>
      <c r="V243" s="1322">
        <f t="shared" si="363"/>
        <v>0</v>
      </c>
      <c r="W243" s="1322">
        <f t="shared" si="363"/>
        <v>0</v>
      </c>
      <c r="X243" s="1322">
        <f t="shared" si="363"/>
        <v>0</v>
      </c>
      <c r="Y243" s="1322">
        <f t="shared" si="363"/>
        <v>0</v>
      </c>
      <c r="Z243" s="1322">
        <f t="shared" si="363"/>
        <v>0</v>
      </c>
      <c r="AA243" s="1322">
        <f t="shared" si="338"/>
        <v>0</v>
      </c>
      <c r="AB243" s="1322">
        <f t="shared" ref="AB243:AU243" si="364">$E243*AB605</f>
        <v>0</v>
      </c>
      <c r="AC243" s="1322">
        <f t="shared" si="364"/>
        <v>0</v>
      </c>
      <c r="AD243" s="1322">
        <f t="shared" si="364"/>
        <v>0</v>
      </c>
      <c r="AE243" s="1322">
        <f t="shared" si="364"/>
        <v>0</v>
      </c>
      <c r="AF243" s="1322">
        <f t="shared" si="364"/>
        <v>0</v>
      </c>
      <c r="AG243" s="1322">
        <f t="shared" si="364"/>
        <v>0</v>
      </c>
      <c r="AH243" s="1322">
        <f t="shared" si="364"/>
        <v>0</v>
      </c>
      <c r="AI243" s="1322">
        <f t="shared" si="364"/>
        <v>0</v>
      </c>
      <c r="AJ243" s="1322">
        <f t="shared" si="364"/>
        <v>0</v>
      </c>
      <c r="AK243" s="1322">
        <f t="shared" si="364"/>
        <v>0</v>
      </c>
      <c r="AL243" s="1322">
        <f t="shared" si="364"/>
        <v>0</v>
      </c>
      <c r="AM243" s="1322">
        <f t="shared" si="364"/>
        <v>0</v>
      </c>
      <c r="AN243" s="1322">
        <f t="shared" si="364"/>
        <v>0</v>
      </c>
      <c r="AO243" s="1322">
        <f t="shared" si="364"/>
        <v>0</v>
      </c>
      <c r="AP243" s="1322">
        <f t="shared" si="364"/>
        <v>0</v>
      </c>
      <c r="AQ243" s="1322">
        <f t="shared" si="364"/>
        <v>0</v>
      </c>
      <c r="AR243" s="1322">
        <f t="shared" si="364"/>
        <v>0</v>
      </c>
      <c r="AS243" s="1322">
        <f t="shared" si="364"/>
        <v>0</v>
      </c>
      <c r="AT243" s="1322">
        <f t="shared" si="364"/>
        <v>0</v>
      </c>
      <c r="AU243" s="1322">
        <f t="shared" si="364"/>
        <v>0</v>
      </c>
      <c r="AV243" s="1322">
        <f t="shared" si="340"/>
        <v>0</v>
      </c>
      <c r="AW243" s="1322"/>
      <c r="AX243" s="1322"/>
      <c r="AY243" s="1322"/>
      <c r="AZ243" s="1322"/>
      <c r="BA243" s="1322"/>
      <c r="BB243" s="1322"/>
      <c r="BC243" s="1322"/>
      <c r="BD243" s="1322"/>
      <c r="BE243" s="1322"/>
      <c r="BF243" s="1322"/>
      <c r="BG243" s="1322"/>
      <c r="BH243" s="1322"/>
      <c r="BI243" s="1322"/>
      <c r="BJ243" s="1322"/>
      <c r="BK243" s="1322"/>
      <c r="BL243" s="1322"/>
      <c r="BM243" s="1322"/>
      <c r="BN243" s="1322"/>
      <c r="BO243" s="1322"/>
      <c r="BP243" s="1322"/>
      <c r="BQ243" s="1322"/>
    </row>
    <row r="244" spans="1:69" s="1323" customFormat="1" ht="25.5" x14ac:dyDescent="0.2">
      <c r="A244" s="1282">
        <v>1820</v>
      </c>
      <c r="B244" s="219" t="s">
        <v>87</v>
      </c>
      <c r="C244" s="1321">
        <f>'I4 BO ASSETS'!J31</f>
        <v>0</v>
      </c>
      <c r="D244" s="1322">
        <f t="shared" si="333"/>
        <v>0</v>
      </c>
      <c r="E244" s="1322">
        <f t="shared" si="333"/>
        <v>0</v>
      </c>
      <c r="F244" s="1322">
        <f t="shared" si="336"/>
        <v>0</v>
      </c>
      <c r="G244" s="1322">
        <f t="shared" ref="G244:Z244" si="365">$D244*G606</f>
        <v>0</v>
      </c>
      <c r="H244" s="1322">
        <f t="shared" si="365"/>
        <v>0</v>
      </c>
      <c r="I244" s="1322">
        <f t="shared" si="365"/>
        <v>0</v>
      </c>
      <c r="J244" s="1322">
        <f t="shared" si="365"/>
        <v>0</v>
      </c>
      <c r="K244" s="1322">
        <f t="shared" si="365"/>
        <v>0</v>
      </c>
      <c r="L244" s="1322">
        <f t="shared" si="365"/>
        <v>0</v>
      </c>
      <c r="M244" s="1322">
        <f t="shared" si="365"/>
        <v>0</v>
      </c>
      <c r="N244" s="1322">
        <f t="shared" si="365"/>
        <v>0</v>
      </c>
      <c r="O244" s="1322">
        <f t="shared" si="365"/>
        <v>0</v>
      </c>
      <c r="P244" s="1322">
        <f t="shared" si="365"/>
        <v>0</v>
      </c>
      <c r="Q244" s="1322">
        <f t="shared" si="365"/>
        <v>0</v>
      </c>
      <c r="R244" s="1322">
        <f t="shared" si="365"/>
        <v>0</v>
      </c>
      <c r="S244" s="1322">
        <f t="shared" si="365"/>
        <v>0</v>
      </c>
      <c r="T244" s="1322">
        <f t="shared" si="365"/>
        <v>0</v>
      </c>
      <c r="U244" s="1322">
        <f t="shared" si="365"/>
        <v>0</v>
      </c>
      <c r="V244" s="1322">
        <f t="shared" si="365"/>
        <v>0</v>
      </c>
      <c r="W244" s="1322">
        <f t="shared" si="365"/>
        <v>0</v>
      </c>
      <c r="X244" s="1322">
        <f t="shared" si="365"/>
        <v>0</v>
      </c>
      <c r="Y244" s="1322">
        <f t="shared" si="365"/>
        <v>0</v>
      </c>
      <c r="Z244" s="1322">
        <f t="shared" si="365"/>
        <v>0</v>
      </c>
      <c r="AA244" s="1322">
        <f t="shared" si="338"/>
        <v>0</v>
      </c>
      <c r="AB244" s="1322">
        <f t="shared" ref="AB244:AU244" si="366">$E244*AB606</f>
        <v>0</v>
      </c>
      <c r="AC244" s="1322">
        <f t="shared" si="366"/>
        <v>0</v>
      </c>
      <c r="AD244" s="1322">
        <f t="shared" si="366"/>
        <v>0</v>
      </c>
      <c r="AE244" s="1322">
        <f t="shared" si="366"/>
        <v>0</v>
      </c>
      <c r="AF244" s="1322">
        <f t="shared" si="366"/>
        <v>0</v>
      </c>
      <c r="AG244" s="1322">
        <f t="shared" si="366"/>
        <v>0</v>
      </c>
      <c r="AH244" s="1322">
        <f t="shared" si="366"/>
        <v>0</v>
      </c>
      <c r="AI244" s="1322">
        <f t="shared" si="366"/>
        <v>0</v>
      </c>
      <c r="AJ244" s="1322">
        <f t="shared" si="366"/>
        <v>0</v>
      </c>
      <c r="AK244" s="1322">
        <f t="shared" si="366"/>
        <v>0</v>
      </c>
      <c r="AL244" s="1322">
        <f t="shared" si="366"/>
        <v>0</v>
      </c>
      <c r="AM244" s="1322">
        <f t="shared" si="366"/>
        <v>0</v>
      </c>
      <c r="AN244" s="1322">
        <f t="shared" si="366"/>
        <v>0</v>
      </c>
      <c r="AO244" s="1322">
        <f t="shared" si="366"/>
        <v>0</v>
      </c>
      <c r="AP244" s="1322">
        <f t="shared" si="366"/>
        <v>0</v>
      </c>
      <c r="AQ244" s="1322">
        <f t="shared" si="366"/>
        <v>0</v>
      </c>
      <c r="AR244" s="1322">
        <f t="shared" si="366"/>
        <v>0</v>
      </c>
      <c r="AS244" s="1322">
        <f t="shared" si="366"/>
        <v>0</v>
      </c>
      <c r="AT244" s="1322">
        <f t="shared" si="366"/>
        <v>0</v>
      </c>
      <c r="AU244" s="1322">
        <f t="shared" si="366"/>
        <v>0</v>
      </c>
      <c r="AV244" s="1322">
        <f t="shared" si="340"/>
        <v>0</v>
      </c>
      <c r="AW244" s="1322"/>
      <c r="AX244" s="1322"/>
      <c r="AY244" s="1322"/>
      <c r="AZ244" s="1322"/>
      <c r="BA244" s="1322"/>
      <c r="BB244" s="1322"/>
      <c r="BC244" s="1322"/>
      <c r="BD244" s="1322"/>
      <c r="BE244" s="1322"/>
      <c r="BF244" s="1322"/>
      <c r="BG244" s="1322"/>
      <c r="BH244" s="1322"/>
      <c r="BI244" s="1322"/>
      <c r="BJ244" s="1322"/>
      <c r="BK244" s="1322"/>
      <c r="BL244" s="1322"/>
      <c r="BM244" s="1322"/>
      <c r="BN244" s="1322"/>
      <c r="BO244" s="1322"/>
      <c r="BP244" s="1322"/>
      <c r="BQ244" s="1322"/>
    </row>
    <row r="245" spans="1:69" s="1323" customFormat="1" ht="25.5" x14ac:dyDescent="0.2">
      <c r="A245" s="1282" t="s">
        <v>490</v>
      </c>
      <c r="B245" s="219" t="s">
        <v>1275</v>
      </c>
      <c r="C245" s="1321">
        <f>'I4 BO ASSETS'!J32</f>
        <v>0</v>
      </c>
      <c r="D245" s="1322">
        <f t="shared" si="333"/>
        <v>0</v>
      </c>
      <c r="E245" s="1322">
        <f t="shared" si="333"/>
        <v>0</v>
      </c>
      <c r="F245" s="1322">
        <f>D245+E245</f>
        <v>0</v>
      </c>
      <c r="G245" s="1322">
        <f t="shared" ref="G245:Z245" si="367">$D245*G607</f>
        <v>0</v>
      </c>
      <c r="H245" s="1322">
        <f t="shared" si="367"/>
        <v>0</v>
      </c>
      <c r="I245" s="1322">
        <f t="shared" si="367"/>
        <v>0</v>
      </c>
      <c r="J245" s="1322">
        <f t="shared" si="367"/>
        <v>0</v>
      </c>
      <c r="K245" s="1322">
        <f t="shared" si="367"/>
        <v>0</v>
      </c>
      <c r="L245" s="1322">
        <f t="shared" si="367"/>
        <v>0</v>
      </c>
      <c r="M245" s="1322">
        <f t="shared" si="367"/>
        <v>0</v>
      </c>
      <c r="N245" s="1322">
        <f t="shared" si="367"/>
        <v>0</v>
      </c>
      <c r="O245" s="1322">
        <f t="shared" si="367"/>
        <v>0</v>
      </c>
      <c r="P245" s="1322">
        <f t="shared" si="367"/>
        <v>0</v>
      </c>
      <c r="Q245" s="1322">
        <f t="shared" si="367"/>
        <v>0</v>
      </c>
      <c r="R245" s="1322">
        <f t="shared" si="367"/>
        <v>0</v>
      </c>
      <c r="S245" s="1322">
        <f t="shared" si="367"/>
        <v>0</v>
      </c>
      <c r="T245" s="1322">
        <f t="shared" si="367"/>
        <v>0</v>
      </c>
      <c r="U245" s="1322">
        <f t="shared" si="367"/>
        <v>0</v>
      </c>
      <c r="V245" s="1322">
        <f t="shared" si="367"/>
        <v>0</v>
      </c>
      <c r="W245" s="1322">
        <f t="shared" si="367"/>
        <v>0</v>
      </c>
      <c r="X245" s="1322">
        <f t="shared" si="367"/>
        <v>0</v>
      </c>
      <c r="Y245" s="1322">
        <f t="shared" si="367"/>
        <v>0</v>
      </c>
      <c r="Z245" s="1322">
        <f t="shared" si="367"/>
        <v>0</v>
      </c>
      <c r="AA245" s="1322">
        <f>SUM(G245:Z245)</f>
        <v>0</v>
      </c>
      <c r="AB245" s="1322">
        <f t="shared" ref="AB245:AU245" si="368">$E245*AB607</f>
        <v>0</v>
      </c>
      <c r="AC245" s="1322">
        <f t="shared" si="368"/>
        <v>0</v>
      </c>
      <c r="AD245" s="1322">
        <f t="shared" si="368"/>
        <v>0</v>
      </c>
      <c r="AE245" s="1322">
        <f t="shared" si="368"/>
        <v>0</v>
      </c>
      <c r="AF245" s="1322">
        <f t="shared" si="368"/>
        <v>0</v>
      </c>
      <c r="AG245" s="1322">
        <f t="shared" si="368"/>
        <v>0</v>
      </c>
      <c r="AH245" s="1322">
        <f t="shared" si="368"/>
        <v>0</v>
      </c>
      <c r="AI245" s="1322">
        <f t="shared" si="368"/>
        <v>0</v>
      </c>
      <c r="AJ245" s="1322">
        <f t="shared" si="368"/>
        <v>0</v>
      </c>
      <c r="AK245" s="1322">
        <f t="shared" si="368"/>
        <v>0</v>
      </c>
      <c r="AL245" s="1322">
        <f t="shared" si="368"/>
        <v>0</v>
      </c>
      <c r="AM245" s="1322">
        <f t="shared" si="368"/>
        <v>0</v>
      </c>
      <c r="AN245" s="1322">
        <f t="shared" si="368"/>
        <v>0</v>
      </c>
      <c r="AO245" s="1322">
        <f t="shared" si="368"/>
        <v>0</v>
      </c>
      <c r="AP245" s="1322">
        <f t="shared" si="368"/>
        <v>0</v>
      </c>
      <c r="AQ245" s="1322">
        <f t="shared" si="368"/>
        <v>0</v>
      </c>
      <c r="AR245" s="1322">
        <f t="shared" si="368"/>
        <v>0</v>
      </c>
      <c r="AS245" s="1322">
        <f t="shared" si="368"/>
        <v>0</v>
      </c>
      <c r="AT245" s="1322">
        <f t="shared" si="368"/>
        <v>0</v>
      </c>
      <c r="AU245" s="1322">
        <f t="shared" si="368"/>
        <v>0</v>
      </c>
      <c r="AV245" s="1322">
        <f>SUM(AB245:AU245)</f>
        <v>0</v>
      </c>
      <c r="AW245" s="1322"/>
      <c r="AX245" s="1322"/>
      <c r="AY245" s="1322"/>
      <c r="AZ245" s="1322"/>
      <c r="BA245" s="1322"/>
      <c r="BB245" s="1322"/>
      <c r="BC245" s="1322"/>
      <c r="BD245" s="1322"/>
      <c r="BE245" s="1322"/>
      <c r="BF245" s="1322"/>
      <c r="BG245" s="1322"/>
      <c r="BH245" s="1322"/>
      <c r="BI245" s="1322"/>
      <c r="BJ245" s="1322"/>
      <c r="BK245" s="1322"/>
      <c r="BL245" s="1322"/>
      <c r="BM245" s="1322"/>
      <c r="BN245" s="1322"/>
      <c r="BO245" s="1322"/>
      <c r="BP245" s="1322"/>
      <c r="BQ245" s="1322"/>
    </row>
    <row r="246" spans="1:69" s="1323" customFormat="1" ht="25.5" x14ac:dyDescent="0.2">
      <c r="A246" s="1282" t="s">
        <v>491</v>
      </c>
      <c r="B246" s="219" t="s">
        <v>1277</v>
      </c>
      <c r="C246" s="1321">
        <f>'I4 BO ASSETS'!J33</f>
        <v>0</v>
      </c>
      <c r="D246" s="1322">
        <f t="shared" si="333"/>
        <v>0</v>
      </c>
      <c r="E246" s="1322">
        <f t="shared" si="333"/>
        <v>0</v>
      </c>
      <c r="F246" s="1322">
        <f>D246+E246</f>
        <v>0</v>
      </c>
      <c r="G246" s="1322">
        <f t="shared" ref="G246:Z246" si="369">$D246*G608</f>
        <v>0</v>
      </c>
      <c r="H246" s="1322">
        <f t="shared" si="369"/>
        <v>0</v>
      </c>
      <c r="I246" s="1322">
        <f t="shared" si="369"/>
        <v>0</v>
      </c>
      <c r="J246" s="1322">
        <f t="shared" si="369"/>
        <v>0</v>
      </c>
      <c r="K246" s="1322">
        <f t="shared" si="369"/>
        <v>0</v>
      </c>
      <c r="L246" s="1322">
        <f t="shared" si="369"/>
        <v>0</v>
      </c>
      <c r="M246" s="1322">
        <f t="shared" si="369"/>
        <v>0</v>
      </c>
      <c r="N246" s="1322">
        <f t="shared" si="369"/>
        <v>0</v>
      </c>
      <c r="O246" s="1322">
        <f t="shared" si="369"/>
        <v>0</v>
      </c>
      <c r="P246" s="1322">
        <f t="shared" si="369"/>
        <v>0</v>
      </c>
      <c r="Q246" s="1322">
        <f t="shared" si="369"/>
        <v>0</v>
      </c>
      <c r="R246" s="1322">
        <f t="shared" si="369"/>
        <v>0</v>
      </c>
      <c r="S246" s="1322">
        <f t="shared" si="369"/>
        <v>0</v>
      </c>
      <c r="T246" s="1322">
        <f t="shared" si="369"/>
        <v>0</v>
      </c>
      <c r="U246" s="1322">
        <f t="shared" si="369"/>
        <v>0</v>
      </c>
      <c r="V246" s="1322">
        <f t="shared" si="369"/>
        <v>0</v>
      </c>
      <c r="W246" s="1322">
        <f t="shared" si="369"/>
        <v>0</v>
      </c>
      <c r="X246" s="1322">
        <f t="shared" si="369"/>
        <v>0</v>
      </c>
      <c r="Y246" s="1322">
        <f t="shared" si="369"/>
        <v>0</v>
      </c>
      <c r="Z246" s="1322">
        <f t="shared" si="369"/>
        <v>0</v>
      </c>
      <c r="AA246" s="1322">
        <f>SUM(G246:Z246)</f>
        <v>0</v>
      </c>
      <c r="AB246" s="1322">
        <f t="shared" ref="AB246:AU246" si="370">$E246*AB608</f>
        <v>0</v>
      </c>
      <c r="AC246" s="1322">
        <f t="shared" si="370"/>
        <v>0</v>
      </c>
      <c r="AD246" s="1322">
        <f t="shared" si="370"/>
        <v>0</v>
      </c>
      <c r="AE246" s="1322">
        <f t="shared" si="370"/>
        <v>0</v>
      </c>
      <c r="AF246" s="1322">
        <f t="shared" si="370"/>
        <v>0</v>
      </c>
      <c r="AG246" s="1322">
        <f t="shared" si="370"/>
        <v>0</v>
      </c>
      <c r="AH246" s="1322">
        <f t="shared" si="370"/>
        <v>0</v>
      </c>
      <c r="AI246" s="1322">
        <f t="shared" si="370"/>
        <v>0</v>
      </c>
      <c r="AJ246" s="1322">
        <f t="shared" si="370"/>
        <v>0</v>
      </c>
      <c r="AK246" s="1322">
        <f t="shared" si="370"/>
        <v>0</v>
      </c>
      <c r="AL246" s="1322">
        <f t="shared" si="370"/>
        <v>0</v>
      </c>
      <c r="AM246" s="1322">
        <f t="shared" si="370"/>
        <v>0</v>
      </c>
      <c r="AN246" s="1322">
        <f t="shared" si="370"/>
        <v>0</v>
      </c>
      <c r="AO246" s="1322">
        <f t="shared" si="370"/>
        <v>0</v>
      </c>
      <c r="AP246" s="1322">
        <f t="shared" si="370"/>
        <v>0</v>
      </c>
      <c r="AQ246" s="1322">
        <f t="shared" si="370"/>
        <v>0</v>
      </c>
      <c r="AR246" s="1322">
        <f t="shared" si="370"/>
        <v>0</v>
      </c>
      <c r="AS246" s="1322">
        <f t="shared" si="370"/>
        <v>0</v>
      </c>
      <c r="AT246" s="1322">
        <f t="shared" si="370"/>
        <v>0</v>
      </c>
      <c r="AU246" s="1322">
        <f t="shared" si="370"/>
        <v>0</v>
      </c>
      <c r="AV246" s="1322">
        <f>SUM(AB246:AU246)</f>
        <v>0</v>
      </c>
      <c r="AW246" s="1322"/>
      <c r="AX246" s="1322"/>
      <c r="AY246" s="1322"/>
      <c r="AZ246" s="1322"/>
      <c r="BA246" s="1322"/>
      <c r="BB246" s="1322"/>
      <c r="BC246" s="1322"/>
      <c r="BD246" s="1322"/>
      <c r="BE246" s="1322"/>
      <c r="BF246" s="1322"/>
      <c r="BG246" s="1322"/>
      <c r="BH246" s="1322"/>
      <c r="BI246" s="1322"/>
      <c r="BJ246" s="1322"/>
      <c r="BK246" s="1322"/>
      <c r="BL246" s="1322"/>
      <c r="BM246" s="1322"/>
      <c r="BN246" s="1322"/>
      <c r="BO246" s="1322"/>
      <c r="BP246" s="1322"/>
      <c r="BQ246" s="1322"/>
    </row>
    <row r="247" spans="1:69" s="1323" customFormat="1" ht="25.5" x14ac:dyDescent="0.2">
      <c r="A247" s="1282" t="s">
        <v>1267</v>
      </c>
      <c r="B247" s="219" t="s">
        <v>1268</v>
      </c>
      <c r="C247" s="1321">
        <f>'I4 BO ASSETS'!J34</f>
        <v>0</v>
      </c>
      <c r="D247" s="1322">
        <f t="shared" si="333"/>
        <v>0</v>
      </c>
      <c r="E247" s="1322">
        <f t="shared" si="333"/>
        <v>0</v>
      </c>
      <c r="F247" s="1322">
        <f>D247+E247</f>
        <v>0</v>
      </c>
      <c r="G247" s="1322">
        <f t="shared" ref="G247:Z247" si="371">$D247*G609</f>
        <v>0</v>
      </c>
      <c r="H247" s="1322">
        <f t="shared" si="371"/>
        <v>0</v>
      </c>
      <c r="I247" s="1322">
        <f t="shared" si="371"/>
        <v>0</v>
      </c>
      <c r="J247" s="1322">
        <f t="shared" si="371"/>
        <v>0</v>
      </c>
      <c r="K247" s="1322">
        <f t="shared" si="371"/>
        <v>0</v>
      </c>
      <c r="L247" s="1322">
        <f t="shared" si="371"/>
        <v>0</v>
      </c>
      <c r="M247" s="1322">
        <f t="shared" si="371"/>
        <v>0</v>
      </c>
      <c r="N247" s="1322">
        <f t="shared" si="371"/>
        <v>0</v>
      </c>
      <c r="O247" s="1322">
        <f t="shared" si="371"/>
        <v>0</v>
      </c>
      <c r="P247" s="1322">
        <f t="shared" si="371"/>
        <v>0</v>
      </c>
      <c r="Q247" s="1322">
        <f t="shared" si="371"/>
        <v>0</v>
      </c>
      <c r="R247" s="1322">
        <f t="shared" si="371"/>
        <v>0</v>
      </c>
      <c r="S247" s="1322">
        <f t="shared" si="371"/>
        <v>0</v>
      </c>
      <c r="T247" s="1322">
        <f t="shared" si="371"/>
        <v>0</v>
      </c>
      <c r="U247" s="1322">
        <f t="shared" si="371"/>
        <v>0</v>
      </c>
      <c r="V247" s="1322">
        <f t="shared" si="371"/>
        <v>0</v>
      </c>
      <c r="W247" s="1322">
        <f t="shared" si="371"/>
        <v>0</v>
      </c>
      <c r="X247" s="1322">
        <f t="shared" si="371"/>
        <v>0</v>
      </c>
      <c r="Y247" s="1322">
        <f t="shared" si="371"/>
        <v>0</v>
      </c>
      <c r="Z247" s="1322">
        <f t="shared" si="371"/>
        <v>0</v>
      </c>
      <c r="AA247" s="1322">
        <f>SUM(G247:Z247)</f>
        <v>0</v>
      </c>
      <c r="AB247" s="1322">
        <f t="shared" ref="AB247:AU247" si="372">$E247*AB609</f>
        <v>0</v>
      </c>
      <c r="AC247" s="1322">
        <f t="shared" si="372"/>
        <v>0</v>
      </c>
      <c r="AD247" s="1322">
        <f t="shared" si="372"/>
        <v>0</v>
      </c>
      <c r="AE247" s="1322">
        <f t="shared" si="372"/>
        <v>0</v>
      </c>
      <c r="AF247" s="1322">
        <f t="shared" si="372"/>
        <v>0</v>
      </c>
      <c r="AG247" s="1322">
        <f t="shared" si="372"/>
        <v>0</v>
      </c>
      <c r="AH247" s="1322">
        <f t="shared" si="372"/>
        <v>0</v>
      </c>
      <c r="AI247" s="1322">
        <f t="shared" si="372"/>
        <v>0</v>
      </c>
      <c r="AJ247" s="1322">
        <f t="shared" si="372"/>
        <v>0</v>
      </c>
      <c r="AK247" s="1322">
        <f t="shared" si="372"/>
        <v>0</v>
      </c>
      <c r="AL247" s="1322">
        <f t="shared" si="372"/>
        <v>0</v>
      </c>
      <c r="AM247" s="1322">
        <f t="shared" si="372"/>
        <v>0</v>
      </c>
      <c r="AN247" s="1322">
        <f t="shared" si="372"/>
        <v>0</v>
      </c>
      <c r="AO247" s="1322">
        <f t="shared" si="372"/>
        <v>0</v>
      </c>
      <c r="AP247" s="1322">
        <f t="shared" si="372"/>
        <v>0</v>
      </c>
      <c r="AQ247" s="1322">
        <f t="shared" si="372"/>
        <v>0</v>
      </c>
      <c r="AR247" s="1322">
        <f t="shared" si="372"/>
        <v>0</v>
      </c>
      <c r="AS247" s="1322">
        <f t="shared" si="372"/>
        <v>0</v>
      </c>
      <c r="AT247" s="1322">
        <f t="shared" si="372"/>
        <v>0</v>
      </c>
      <c r="AU247" s="1322">
        <f t="shared" si="372"/>
        <v>0</v>
      </c>
      <c r="AV247" s="1322">
        <f>SUM(AB247:AU247)</f>
        <v>0</v>
      </c>
      <c r="AW247" s="1322"/>
      <c r="AX247" s="1322"/>
      <c r="AY247" s="1322"/>
      <c r="AZ247" s="1322"/>
      <c r="BA247" s="1322"/>
      <c r="BB247" s="1322"/>
      <c r="BC247" s="1322"/>
      <c r="BD247" s="1322"/>
      <c r="BE247" s="1322"/>
      <c r="BF247" s="1322"/>
      <c r="BG247" s="1322"/>
      <c r="BH247" s="1322"/>
      <c r="BI247" s="1322"/>
      <c r="BJ247" s="1322"/>
      <c r="BK247" s="1322"/>
      <c r="BL247" s="1322"/>
      <c r="BM247" s="1322"/>
      <c r="BN247" s="1322"/>
      <c r="BO247" s="1322"/>
      <c r="BP247" s="1322"/>
      <c r="BQ247" s="1322"/>
    </row>
    <row r="248" spans="1:69" s="1323" customFormat="1" ht="12.75" x14ac:dyDescent="0.2">
      <c r="A248" s="1282">
        <v>1825</v>
      </c>
      <c r="B248" s="219" t="s">
        <v>88</v>
      </c>
      <c r="C248" s="1321">
        <f>'I4 BO ASSETS'!J35</f>
        <v>0</v>
      </c>
      <c r="D248" s="1322">
        <f t="shared" si="333"/>
        <v>0</v>
      </c>
      <c r="E248" s="1322">
        <f t="shared" si="333"/>
        <v>0</v>
      </c>
      <c r="F248" s="1322">
        <f t="shared" si="336"/>
        <v>0</v>
      </c>
      <c r="G248" s="1322">
        <f t="shared" ref="G248:Z248" si="373">$D248*G610</f>
        <v>0</v>
      </c>
      <c r="H248" s="1322">
        <f t="shared" si="373"/>
        <v>0</v>
      </c>
      <c r="I248" s="1322">
        <f t="shared" si="373"/>
        <v>0</v>
      </c>
      <c r="J248" s="1322">
        <f t="shared" si="373"/>
        <v>0</v>
      </c>
      <c r="K248" s="1322">
        <f t="shared" si="373"/>
        <v>0</v>
      </c>
      <c r="L248" s="1322">
        <f t="shared" si="373"/>
        <v>0</v>
      </c>
      <c r="M248" s="1322">
        <f t="shared" si="373"/>
        <v>0</v>
      </c>
      <c r="N248" s="1322">
        <f t="shared" si="373"/>
        <v>0</v>
      </c>
      <c r="O248" s="1322">
        <f t="shared" si="373"/>
        <v>0</v>
      </c>
      <c r="P248" s="1322">
        <f t="shared" si="373"/>
        <v>0</v>
      </c>
      <c r="Q248" s="1322">
        <f t="shared" si="373"/>
        <v>0</v>
      </c>
      <c r="R248" s="1322">
        <f t="shared" si="373"/>
        <v>0</v>
      </c>
      <c r="S248" s="1322">
        <f t="shared" si="373"/>
        <v>0</v>
      </c>
      <c r="T248" s="1322">
        <f t="shared" si="373"/>
        <v>0</v>
      </c>
      <c r="U248" s="1322">
        <f t="shared" si="373"/>
        <v>0</v>
      </c>
      <c r="V248" s="1322">
        <f t="shared" si="373"/>
        <v>0</v>
      </c>
      <c r="W248" s="1322">
        <f t="shared" si="373"/>
        <v>0</v>
      </c>
      <c r="X248" s="1322">
        <f t="shared" si="373"/>
        <v>0</v>
      </c>
      <c r="Y248" s="1322">
        <f t="shared" si="373"/>
        <v>0</v>
      </c>
      <c r="Z248" s="1322">
        <f t="shared" si="373"/>
        <v>0</v>
      </c>
      <c r="AA248" s="1322">
        <f t="shared" si="338"/>
        <v>0</v>
      </c>
      <c r="AB248" s="1322">
        <f t="shared" ref="AB248:AU248" si="374">$E248*AB610</f>
        <v>0</v>
      </c>
      <c r="AC248" s="1322">
        <f t="shared" si="374"/>
        <v>0</v>
      </c>
      <c r="AD248" s="1322">
        <f t="shared" si="374"/>
        <v>0</v>
      </c>
      <c r="AE248" s="1322">
        <f t="shared" si="374"/>
        <v>0</v>
      </c>
      <c r="AF248" s="1322">
        <f t="shared" si="374"/>
        <v>0</v>
      </c>
      <c r="AG248" s="1322">
        <f t="shared" si="374"/>
        <v>0</v>
      </c>
      <c r="AH248" s="1322">
        <f t="shared" si="374"/>
        <v>0</v>
      </c>
      <c r="AI248" s="1322">
        <f t="shared" si="374"/>
        <v>0</v>
      </c>
      <c r="AJ248" s="1322">
        <f t="shared" si="374"/>
        <v>0</v>
      </c>
      <c r="AK248" s="1322">
        <f t="shared" si="374"/>
        <v>0</v>
      </c>
      <c r="AL248" s="1322">
        <f t="shared" si="374"/>
        <v>0</v>
      </c>
      <c r="AM248" s="1322">
        <f t="shared" si="374"/>
        <v>0</v>
      </c>
      <c r="AN248" s="1322">
        <f t="shared" si="374"/>
        <v>0</v>
      </c>
      <c r="AO248" s="1322">
        <f t="shared" si="374"/>
        <v>0</v>
      </c>
      <c r="AP248" s="1322">
        <f t="shared" si="374"/>
        <v>0</v>
      </c>
      <c r="AQ248" s="1322">
        <f t="shared" si="374"/>
        <v>0</v>
      </c>
      <c r="AR248" s="1322">
        <f t="shared" si="374"/>
        <v>0</v>
      </c>
      <c r="AS248" s="1322">
        <f t="shared" si="374"/>
        <v>0</v>
      </c>
      <c r="AT248" s="1322">
        <f t="shared" si="374"/>
        <v>0</v>
      </c>
      <c r="AU248" s="1322">
        <f t="shared" si="374"/>
        <v>0</v>
      </c>
      <c r="AV248" s="1322">
        <f t="shared" si="340"/>
        <v>0</v>
      </c>
      <c r="AW248" s="1322"/>
      <c r="AX248" s="1322"/>
      <c r="AY248" s="1322"/>
      <c r="AZ248" s="1322"/>
      <c r="BA248" s="1322"/>
      <c r="BB248" s="1322"/>
      <c r="BC248" s="1322"/>
      <c r="BD248" s="1322"/>
      <c r="BE248" s="1322"/>
      <c r="BF248" s="1322"/>
      <c r="BG248" s="1322"/>
      <c r="BH248" s="1322"/>
      <c r="BI248" s="1322"/>
      <c r="BJ248" s="1322"/>
      <c r="BK248" s="1322"/>
      <c r="BL248" s="1322"/>
      <c r="BM248" s="1322"/>
      <c r="BN248" s="1322"/>
      <c r="BO248" s="1322"/>
      <c r="BP248" s="1322"/>
      <c r="BQ248" s="1322"/>
    </row>
    <row r="249" spans="1:69" s="1323" customFormat="1" ht="12.75" x14ac:dyDescent="0.2">
      <c r="A249" s="1282" t="s">
        <v>823</v>
      </c>
      <c r="B249" s="219" t="s">
        <v>365</v>
      </c>
      <c r="C249" s="1321">
        <f>'I4 BO ASSETS'!J36</f>
        <v>0</v>
      </c>
      <c r="D249" s="1322">
        <f t="shared" si="333"/>
        <v>0</v>
      </c>
      <c r="E249" s="1322">
        <f t="shared" si="333"/>
        <v>0</v>
      </c>
      <c r="F249" s="1322">
        <f t="shared" si="336"/>
        <v>0</v>
      </c>
      <c r="G249" s="1322">
        <f t="shared" ref="G249:Z249" si="375">$D249*G611</f>
        <v>0</v>
      </c>
      <c r="H249" s="1322">
        <f t="shared" si="375"/>
        <v>0</v>
      </c>
      <c r="I249" s="1322">
        <f t="shared" si="375"/>
        <v>0</v>
      </c>
      <c r="J249" s="1322">
        <f t="shared" si="375"/>
        <v>0</v>
      </c>
      <c r="K249" s="1322">
        <f t="shared" si="375"/>
        <v>0</v>
      </c>
      <c r="L249" s="1322">
        <f t="shared" si="375"/>
        <v>0</v>
      </c>
      <c r="M249" s="1322">
        <f t="shared" si="375"/>
        <v>0</v>
      </c>
      <c r="N249" s="1322">
        <f t="shared" si="375"/>
        <v>0</v>
      </c>
      <c r="O249" s="1322">
        <f t="shared" si="375"/>
        <v>0</v>
      </c>
      <c r="P249" s="1322">
        <f t="shared" si="375"/>
        <v>0</v>
      </c>
      <c r="Q249" s="1322">
        <f t="shared" si="375"/>
        <v>0</v>
      </c>
      <c r="R249" s="1322">
        <f t="shared" si="375"/>
        <v>0</v>
      </c>
      <c r="S249" s="1322">
        <f t="shared" si="375"/>
        <v>0</v>
      </c>
      <c r="T249" s="1322">
        <f t="shared" si="375"/>
        <v>0</v>
      </c>
      <c r="U249" s="1322">
        <f t="shared" si="375"/>
        <v>0</v>
      </c>
      <c r="V249" s="1322">
        <f t="shared" si="375"/>
        <v>0</v>
      </c>
      <c r="W249" s="1322">
        <f t="shared" si="375"/>
        <v>0</v>
      </c>
      <c r="X249" s="1322">
        <f t="shared" si="375"/>
        <v>0</v>
      </c>
      <c r="Y249" s="1322">
        <f t="shared" si="375"/>
        <v>0</v>
      </c>
      <c r="Z249" s="1322">
        <f t="shared" si="375"/>
        <v>0</v>
      </c>
      <c r="AA249" s="1322">
        <f t="shared" si="338"/>
        <v>0</v>
      </c>
      <c r="AB249" s="1322">
        <f t="shared" ref="AB249:AU249" si="376">$E249*AB611</f>
        <v>0</v>
      </c>
      <c r="AC249" s="1322">
        <f t="shared" si="376"/>
        <v>0</v>
      </c>
      <c r="AD249" s="1322">
        <f t="shared" si="376"/>
        <v>0</v>
      </c>
      <c r="AE249" s="1322">
        <f t="shared" si="376"/>
        <v>0</v>
      </c>
      <c r="AF249" s="1322">
        <f t="shared" si="376"/>
        <v>0</v>
      </c>
      <c r="AG249" s="1322">
        <f t="shared" si="376"/>
        <v>0</v>
      </c>
      <c r="AH249" s="1322">
        <f t="shared" si="376"/>
        <v>0</v>
      </c>
      <c r="AI249" s="1322">
        <f t="shared" si="376"/>
        <v>0</v>
      </c>
      <c r="AJ249" s="1322">
        <f t="shared" si="376"/>
        <v>0</v>
      </c>
      <c r="AK249" s="1322">
        <f t="shared" si="376"/>
        <v>0</v>
      </c>
      <c r="AL249" s="1322">
        <f t="shared" si="376"/>
        <v>0</v>
      </c>
      <c r="AM249" s="1322">
        <f t="shared" si="376"/>
        <v>0</v>
      </c>
      <c r="AN249" s="1322">
        <f t="shared" si="376"/>
        <v>0</v>
      </c>
      <c r="AO249" s="1322">
        <f t="shared" si="376"/>
        <v>0</v>
      </c>
      <c r="AP249" s="1322">
        <f t="shared" si="376"/>
        <v>0</v>
      </c>
      <c r="AQ249" s="1322">
        <f t="shared" si="376"/>
        <v>0</v>
      </c>
      <c r="AR249" s="1322">
        <f t="shared" si="376"/>
        <v>0</v>
      </c>
      <c r="AS249" s="1322">
        <f t="shared" si="376"/>
        <v>0</v>
      </c>
      <c r="AT249" s="1322">
        <f t="shared" si="376"/>
        <v>0</v>
      </c>
      <c r="AU249" s="1322">
        <f t="shared" si="376"/>
        <v>0</v>
      </c>
      <c r="AV249" s="1322">
        <f t="shared" si="340"/>
        <v>0</v>
      </c>
      <c r="AW249" s="1322"/>
      <c r="AX249" s="1322"/>
      <c r="AY249" s="1322"/>
      <c r="AZ249" s="1322"/>
      <c r="BA249" s="1322"/>
      <c r="BB249" s="1322"/>
      <c r="BC249" s="1322"/>
      <c r="BD249" s="1322"/>
      <c r="BE249" s="1322"/>
      <c r="BF249" s="1322"/>
      <c r="BG249" s="1322"/>
      <c r="BH249" s="1322"/>
      <c r="BI249" s="1322"/>
      <c r="BJ249" s="1322"/>
      <c r="BK249" s="1322"/>
      <c r="BL249" s="1322"/>
      <c r="BM249" s="1322"/>
      <c r="BN249" s="1322"/>
      <c r="BO249" s="1322"/>
      <c r="BP249" s="1322"/>
      <c r="BQ249" s="1322"/>
    </row>
    <row r="250" spans="1:69" s="1323" customFormat="1" ht="12.75" x14ac:dyDescent="0.2">
      <c r="A250" s="1282" t="s">
        <v>824</v>
      </c>
      <c r="B250" s="219" t="s">
        <v>366</v>
      </c>
      <c r="C250" s="1321">
        <f>'I4 BO ASSETS'!J37</f>
        <v>0</v>
      </c>
      <c r="D250" s="1322">
        <f t="shared" ref="D250:E269" si="377">$C250*D612</f>
        <v>0</v>
      </c>
      <c r="E250" s="1322">
        <f t="shared" si="377"/>
        <v>0</v>
      </c>
      <c r="F250" s="1322">
        <f t="shared" si="336"/>
        <v>0</v>
      </c>
      <c r="G250" s="1322">
        <f t="shared" ref="G250:Z250" si="378">$D250*G612</f>
        <v>0</v>
      </c>
      <c r="H250" s="1322">
        <f t="shared" si="378"/>
        <v>0</v>
      </c>
      <c r="I250" s="1322">
        <f t="shared" si="378"/>
        <v>0</v>
      </c>
      <c r="J250" s="1322">
        <f t="shared" si="378"/>
        <v>0</v>
      </c>
      <c r="K250" s="1322">
        <f t="shared" si="378"/>
        <v>0</v>
      </c>
      <c r="L250" s="1322">
        <f t="shared" si="378"/>
        <v>0</v>
      </c>
      <c r="M250" s="1322">
        <f t="shared" si="378"/>
        <v>0</v>
      </c>
      <c r="N250" s="1322">
        <f t="shared" si="378"/>
        <v>0</v>
      </c>
      <c r="O250" s="1322">
        <f t="shared" si="378"/>
        <v>0</v>
      </c>
      <c r="P250" s="1322">
        <f t="shared" si="378"/>
        <v>0</v>
      </c>
      <c r="Q250" s="1322">
        <f t="shared" si="378"/>
        <v>0</v>
      </c>
      <c r="R250" s="1322">
        <f t="shared" si="378"/>
        <v>0</v>
      </c>
      <c r="S250" s="1322">
        <f t="shared" si="378"/>
        <v>0</v>
      </c>
      <c r="T250" s="1322">
        <f t="shared" si="378"/>
        <v>0</v>
      </c>
      <c r="U250" s="1322">
        <f t="shared" si="378"/>
        <v>0</v>
      </c>
      <c r="V250" s="1322">
        <f t="shared" si="378"/>
        <v>0</v>
      </c>
      <c r="W250" s="1322">
        <f t="shared" si="378"/>
        <v>0</v>
      </c>
      <c r="X250" s="1322">
        <f t="shared" si="378"/>
        <v>0</v>
      </c>
      <c r="Y250" s="1322">
        <f t="shared" si="378"/>
        <v>0</v>
      </c>
      <c r="Z250" s="1322">
        <f t="shared" si="378"/>
        <v>0</v>
      </c>
      <c r="AA250" s="1322">
        <f t="shared" si="338"/>
        <v>0</v>
      </c>
      <c r="AB250" s="1322">
        <f t="shared" ref="AB250:AU250" si="379">$E250*AB612</f>
        <v>0</v>
      </c>
      <c r="AC250" s="1322">
        <f t="shared" si="379"/>
        <v>0</v>
      </c>
      <c r="AD250" s="1322">
        <f t="shared" si="379"/>
        <v>0</v>
      </c>
      <c r="AE250" s="1322">
        <f t="shared" si="379"/>
        <v>0</v>
      </c>
      <c r="AF250" s="1322">
        <f t="shared" si="379"/>
        <v>0</v>
      </c>
      <c r="AG250" s="1322">
        <f t="shared" si="379"/>
        <v>0</v>
      </c>
      <c r="AH250" s="1322">
        <f t="shared" si="379"/>
        <v>0</v>
      </c>
      <c r="AI250" s="1322">
        <f t="shared" si="379"/>
        <v>0</v>
      </c>
      <c r="AJ250" s="1322">
        <f t="shared" si="379"/>
        <v>0</v>
      </c>
      <c r="AK250" s="1322">
        <f t="shared" si="379"/>
        <v>0</v>
      </c>
      <c r="AL250" s="1322">
        <f t="shared" si="379"/>
        <v>0</v>
      </c>
      <c r="AM250" s="1322">
        <f t="shared" si="379"/>
        <v>0</v>
      </c>
      <c r="AN250" s="1322">
        <f t="shared" si="379"/>
        <v>0</v>
      </c>
      <c r="AO250" s="1322">
        <f t="shared" si="379"/>
        <v>0</v>
      </c>
      <c r="AP250" s="1322">
        <f t="shared" si="379"/>
        <v>0</v>
      </c>
      <c r="AQ250" s="1322">
        <f t="shared" si="379"/>
        <v>0</v>
      </c>
      <c r="AR250" s="1322">
        <f t="shared" si="379"/>
        <v>0</v>
      </c>
      <c r="AS250" s="1322">
        <f t="shared" si="379"/>
        <v>0</v>
      </c>
      <c r="AT250" s="1322">
        <f t="shared" si="379"/>
        <v>0</v>
      </c>
      <c r="AU250" s="1322">
        <f t="shared" si="379"/>
        <v>0</v>
      </c>
      <c r="AV250" s="1322">
        <f t="shared" si="340"/>
        <v>0</v>
      </c>
      <c r="AW250" s="1322"/>
      <c r="AX250" s="1322"/>
      <c r="AY250" s="1322"/>
      <c r="AZ250" s="1322"/>
      <c r="BA250" s="1322"/>
      <c r="BB250" s="1322"/>
      <c r="BC250" s="1322"/>
      <c r="BD250" s="1322"/>
      <c r="BE250" s="1322"/>
      <c r="BF250" s="1322"/>
      <c r="BG250" s="1322"/>
      <c r="BH250" s="1322"/>
      <c r="BI250" s="1322"/>
      <c r="BJ250" s="1322"/>
      <c r="BK250" s="1322"/>
      <c r="BL250" s="1322"/>
      <c r="BM250" s="1322"/>
      <c r="BN250" s="1322"/>
      <c r="BO250" s="1322"/>
      <c r="BP250" s="1322"/>
      <c r="BQ250" s="1322"/>
    </row>
    <row r="251" spans="1:69" s="1323" customFormat="1" ht="12.75" x14ac:dyDescent="0.2">
      <c r="A251" s="1282">
        <v>1830</v>
      </c>
      <c r="B251" s="219" t="s">
        <v>89</v>
      </c>
      <c r="C251" s="1321">
        <f>'I4 BO ASSETS'!J38</f>
        <v>0</v>
      </c>
      <c r="D251" s="1322">
        <f t="shared" si="377"/>
        <v>0</v>
      </c>
      <c r="E251" s="1322">
        <f t="shared" si="377"/>
        <v>0</v>
      </c>
      <c r="F251" s="1322">
        <f t="shared" si="336"/>
        <v>0</v>
      </c>
      <c r="G251" s="1322">
        <f t="shared" ref="G251:Z251" si="380">$D251*G613</f>
        <v>0</v>
      </c>
      <c r="H251" s="1322">
        <f t="shared" si="380"/>
        <v>0</v>
      </c>
      <c r="I251" s="1322">
        <f t="shared" si="380"/>
        <v>0</v>
      </c>
      <c r="J251" s="1322">
        <f t="shared" si="380"/>
        <v>0</v>
      </c>
      <c r="K251" s="1322">
        <f t="shared" si="380"/>
        <v>0</v>
      </c>
      <c r="L251" s="1322">
        <f t="shared" si="380"/>
        <v>0</v>
      </c>
      <c r="M251" s="1322">
        <f t="shared" si="380"/>
        <v>0</v>
      </c>
      <c r="N251" s="1322">
        <f t="shared" si="380"/>
        <v>0</v>
      </c>
      <c r="O251" s="1322">
        <f t="shared" si="380"/>
        <v>0</v>
      </c>
      <c r="P251" s="1322">
        <f t="shared" si="380"/>
        <v>0</v>
      </c>
      <c r="Q251" s="1322">
        <f t="shared" si="380"/>
        <v>0</v>
      </c>
      <c r="R251" s="1322">
        <f t="shared" si="380"/>
        <v>0</v>
      </c>
      <c r="S251" s="1322">
        <f t="shared" si="380"/>
        <v>0</v>
      </c>
      <c r="T251" s="1322">
        <f t="shared" si="380"/>
        <v>0</v>
      </c>
      <c r="U251" s="1322">
        <f t="shared" si="380"/>
        <v>0</v>
      </c>
      <c r="V251" s="1322">
        <f t="shared" si="380"/>
        <v>0</v>
      </c>
      <c r="W251" s="1322">
        <f t="shared" si="380"/>
        <v>0</v>
      </c>
      <c r="X251" s="1322">
        <f t="shared" si="380"/>
        <v>0</v>
      </c>
      <c r="Y251" s="1322">
        <f t="shared" si="380"/>
        <v>0</v>
      </c>
      <c r="Z251" s="1322">
        <f t="shared" si="380"/>
        <v>0</v>
      </c>
      <c r="AA251" s="1322">
        <f t="shared" si="338"/>
        <v>0</v>
      </c>
      <c r="AB251" s="1322">
        <f t="shared" ref="AB251:AU251" si="381">$E251*AB613</f>
        <v>0</v>
      </c>
      <c r="AC251" s="1322">
        <f t="shared" si="381"/>
        <v>0</v>
      </c>
      <c r="AD251" s="1322">
        <f t="shared" si="381"/>
        <v>0</v>
      </c>
      <c r="AE251" s="1322">
        <f t="shared" si="381"/>
        <v>0</v>
      </c>
      <c r="AF251" s="1322">
        <f t="shared" si="381"/>
        <v>0</v>
      </c>
      <c r="AG251" s="1322">
        <f t="shared" si="381"/>
        <v>0</v>
      </c>
      <c r="AH251" s="1322">
        <f t="shared" si="381"/>
        <v>0</v>
      </c>
      <c r="AI251" s="1322">
        <f t="shared" si="381"/>
        <v>0</v>
      </c>
      <c r="AJ251" s="1322">
        <f t="shared" si="381"/>
        <v>0</v>
      </c>
      <c r="AK251" s="1322">
        <f t="shared" si="381"/>
        <v>0</v>
      </c>
      <c r="AL251" s="1322">
        <f t="shared" si="381"/>
        <v>0</v>
      </c>
      <c r="AM251" s="1322">
        <f t="shared" si="381"/>
        <v>0</v>
      </c>
      <c r="AN251" s="1322">
        <f t="shared" si="381"/>
        <v>0</v>
      </c>
      <c r="AO251" s="1322">
        <f t="shared" si="381"/>
        <v>0</v>
      </c>
      <c r="AP251" s="1322">
        <f t="shared" si="381"/>
        <v>0</v>
      </c>
      <c r="AQ251" s="1322">
        <f t="shared" si="381"/>
        <v>0</v>
      </c>
      <c r="AR251" s="1322">
        <f t="shared" si="381"/>
        <v>0</v>
      </c>
      <c r="AS251" s="1322">
        <f t="shared" si="381"/>
        <v>0</v>
      </c>
      <c r="AT251" s="1322">
        <f t="shared" si="381"/>
        <v>0</v>
      </c>
      <c r="AU251" s="1322">
        <f t="shared" si="381"/>
        <v>0</v>
      </c>
      <c r="AV251" s="1322">
        <f t="shared" si="340"/>
        <v>0</v>
      </c>
      <c r="AW251" s="1322"/>
      <c r="AX251" s="1322"/>
      <c r="AY251" s="1322"/>
      <c r="AZ251" s="1322"/>
      <c r="BA251" s="1322"/>
      <c r="BB251" s="1322"/>
      <c r="BC251" s="1322"/>
      <c r="BD251" s="1322"/>
      <c r="BE251" s="1322"/>
      <c r="BF251" s="1322"/>
      <c r="BG251" s="1322"/>
      <c r="BH251" s="1322"/>
      <c r="BI251" s="1322"/>
      <c r="BJ251" s="1322"/>
      <c r="BK251" s="1322"/>
      <c r="BL251" s="1322"/>
      <c r="BM251" s="1322"/>
      <c r="BN251" s="1322"/>
      <c r="BO251" s="1322"/>
      <c r="BP251" s="1322"/>
      <c r="BQ251" s="1322"/>
    </row>
    <row r="252" spans="1:69" s="1323" customFormat="1" ht="25.5" x14ac:dyDescent="0.2">
      <c r="A252" s="1282" t="s">
        <v>825</v>
      </c>
      <c r="B252" s="219" t="s">
        <v>367</v>
      </c>
      <c r="C252" s="1321">
        <f>'I4 BO ASSETS'!J39</f>
        <v>0</v>
      </c>
      <c r="D252" s="1322">
        <f t="shared" si="377"/>
        <v>0</v>
      </c>
      <c r="E252" s="1322">
        <f t="shared" si="377"/>
        <v>0</v>
      </c>
      <c r="F252" s="1322">
        <f t="shared" si="336"/>
        <v>0</v>
      </c>
      <c r="G252" s="1322">
        <f t="shared" ref="G252:Z252" si="382">$D252*G614</f>
        <v>0</v>
      </c>
      <c r="H252" s="1322">
        <f t="shared" si="382"/>
        <v>0</v>
      </c>
      <c r="I252" s="1322">
        <f t="shared" si="382"/>
        <v>0</v>
      </c>
      <c r="J252" s="1322">
        <f t="shared" si="382"/>
        <v>0</v>
      </c>
      <c r="K252" s="1322">
        <f t="shared" si="382"/>
        <v>0</v>
      </c>
      <c r="L252" s="1322">
        <f t="shared" si="382"/>
        <v>0</v>
      </c>
      <c r="M252" s="1322">
        <f t="shared" si="382"/>
        <v>0</v>
      </c>
      <c r="N252" s="1322">
        <f t="shared" si="382"/>
        <v>0</v>
      </c>
      <c r="O252" s="1322">
        <f t="shared" si="382"/>
        <v>0</v>
      </c>
      <c r="P252" s="1322">
        <f t="shared" si="382"/>
        <v>0</v>
      </c>
      <c r="Q252" s="1322">
        <f t="shared" si="382"/>
        <v>0</v>
      </c>
      <c r="R252" s="1322">
        <f t="shared" si="382"/>
        <v>0</v>
      </c>
      <c r="S252" s="1322">
        <f t="shared" si="382"/>
        <v>0</v>
      </c>
      <c r="T252" s="1322">
        <f t="shared" si="382"/>
        <v>0</v>
      </c>
      <c r="U252" s="1322">
        <f t="shared" si="382"/>
        <v>0</v>
      </c>
      <c r="V252" s="1322">
        <f t="shared" si="382"/>
        <v>0</v>
      </c>
      <c r="W252" s="1322">
        <f t="shared" si="382"/>
        <v>0</v>
      </c>
      <c r="X252" s="1322">
        <f t="shared" si="382"/>
        <v>0</v>
      </c>
      <c r="Y252" s="1322">
        <f t="shared" si="382"/>
        <v>0</v>
      </c>
      <c r="Z252" s="1322">
        <f t="shared" si="382"/>
        <v>0</v>
      </c>
      <c r="AA252" s="1322">
        <f t="shared" si="338"/>
        <v>0</v>
      </c>
      <c r="AB252" s="1322">
        <f t="shared" ref="AB252:AU252" si="383">$E252*AB614</f>
        <v>0</v>
      </c>
      <c r="AC252" s="1322">
        <f t="shared" si="383"/>
        <v>0</v>
      </c>
      <c r="AD252" s="1322">
        <f t="shared" si="383"/>
        <v>0</v>
      </c>
      <c r="AE252" s="1322">
        <f t="shared" si="383"/>
        <v>0</v>
      </c>
      <c r="AF252" s="1322">
        <f t="shared" si="383"/>
        <v>0</v>
      </c>
      <c r="AG252" s="1322">
        <f t="shared" si="383"/>
        <v>0</v>
      </c>
      <c r="AH252" s="1322">
        <f t="shared" si="383"/>
        <v>0</v>
      </c>
      <c r="AI252" s="1322">
        <f t="shared" si="383"/>
        <v>0</v>
      </c>
      <c r="AJ252" s="1322">
        <f t="shared" si="383"/>
        <v>0</v>
      </c>
      <c r="AK252" s="1322">
        <f t="shared" si="383"/>
        <v>0</v>
      </c>
      <c r="AL252" s="1322">
        <f t="shared" si="383"/>
        <v>0</v>
      </c>
      <c r="AM252" s="1322">
        <f t="shared" si="383"/>
        <v>0</v>
      </c>
      <c r="AN252" s="1322">
        <f t="shared" si="383"/>
        <v>0</v>
      </c>
      <c r="AO252" s="1322">
        <f t="shared" si="383"/>
        <v>0</v>
      </c>
      <c r="AP252" s="1322">
        <f t="shared" si="383"/>
        <v>0</v>
      </c>
      <c r="AQ252" s="1322">
        <f t="shared" si="383"/>
        <v>0</v>
      </c>
      <c r="AR252" s="1322">
        <f t="shared" si="383"/>
        <v>0</v>
      </c>
      <c r="AS252" s="1322">
        <f t="shared" si="383"/>
        <v>0</v>
      </c>
      <c r="AT252" s="1322">
        <f t="shared" si="383"/>
        <v>0</v>
      </c>
      <c r="AU252" s="1322">
        <f t="shared" si="383"/>
        <v>0</v>
      </c>
      <c r="AV252" s="1322">
        <f t="shared" si="340"/>
        <v>0</v>
      </c>
      <c r="AW252" s="1322"/>
      <c r="AX252" s="1322"/>
      <c r="AY252" s="1322"/>
      <c r="AZ252" s="1322"/>
      <c r="BA252" s="1322"/>
      <c r="BB252" s="1322"/>
      <c r="BC252" s="1322"/>
      <c r="BD252" s="1322"/>
      <c r="BE252" s="1322"/>
      <c r="BF252" s="1322"/>
      <c r="BG252" s="1322"/>
      <c r="BH252" s="1322"/>
      <c r="BI252" s="1322"/>
      <c r="BJ252" s="1322"/>
      <c r="BK252" s="1322"/>
      <c r="BL252" s="1322"/>
      <c r="BM252" s="1322"/>
      <c r="BN252" s="1322"/>
      <c r="BO252" s="1322"/>
      <c r="BP252" s="1322"/>
      <c r="BQ252" s="1322"/>
    </row>
    <row r="253" spans="1:69" s="1323" customFormat="1" ht="12.75" x14ac:dyDescent="0.2">
      <c r="A253" s="1282" t="s">
        <v>826</v>
      </c>
      <c r="B253" s="219" t="s">
        <v>368</v>
      </c>
      <c r="C253" s="1321">
        <f>'I4 BO ASSETS'!J40</f>
        <v>0</v>
      </c>
      <c r="D253" s="1322">
        <f t="shared" si="377"/>
        <v>0</v>
      </c>
      <c r="E253" s="1322">
        <f t="shared" si="377"/>
        <v>0</v>
      </c>
      <c r="F253" s="1322">
        <f t="shared" si="336"/>
        <v>0</v>
      </c>
      <c r="G253" s="1322">
        <f t="shared" ref="G253:Z253" si="384">$D253*G615</f>
        <v>0</v>
      </c>
      <c r="H253" s="1322">
        <f t="shared" si="384"/>
        <v>0</v>
      </c>
      <c r="I253" s="1322">
        <f t="shared" si="384"/>
        <v>0</v>
      </c>
      <c r="J253" s="1322">
        <f t="shared" si="384"/>
        <v>0</v>
      </c>
      <c r="K253" s="1322">
        <f t="shared" si="384"/>
        <v>0</v>
      </c>
      <c r="L253" s="1322">
        <f t="shared" si="384"/>
        <v>0</v>
      </c>
      <c r="M253" s="1322">
        <f t="shared" si="384"/>
        <v>0</v>
      </c>
      <c r="N253" s="1322">
        <f t="shared" si="384"/>
        <v>0</v>
      </c>
      <c r="O253" s="1322">
        <f t="shared" si="384"/>
        <v>0</v>
      </c>
      <c r="P253" s="1322">
        <f t="shared" si="384"/>
        <v>0</v>
      </c>
      <c r="Q253" s="1322">
        <f t="shared" si="384"/>
        <v>0</v>
      </c>
      <c r="R253" s="1322">
        <f t="shared" si="384"/>
        <v>0</v>
      </c>
      <c r="S253" s="1322">
        <f t="shared" si="384"/>
        <v>0</v>
      </c>
      <c r="T253" s="1322">
        <f t="shared" si="384"/>
        <v>0</v>
      </c>
      <c r="U253" s="1322">
        <f t="shared" si="384"/>
        <v>0</v>
      </c>
      <c r="V253" s="1322">
        <f t="shared" si="384"/>
        <v>0</v>
      </c>
      <c r="W253" s="1322">
        <f t="shared" si="384"/>
        <v>0</v>
      </c>
      <c r="X253" s="1322">
        <f t="shared" si="384"/>
        <v>0</v>
      </c>
      <c r="Y253" s="1322">
        <f t="shared" si="384"/>
        <v>0</v>
      </c>
      <c r="Z253" s="1322">
        <f t="shared" si="384"/>
        <v>0</v>
      </c>
      <c r="AA253" s="1322">
        <f t="shared" si="338"/>
        <v>0</v>
      </c>
      <c r="AB253" s="1322">
        <f t="shared" ref="AB253:AU253" si="385">$E253*AB615</f>
        <v>0</v>
      </c>
      <c r="AC253" s="1322">
        <f t="shared" si="385"/>
        <v>0</v>
      </c>
      <c r="AD253" s="1322">
        <f t="shared" si="385"/>
        <v>0</v>
      </c>
      <c r="AE253" s="1322">
        <f t="shared" si="385"/>
        <v>0</v>
      </c>
      <c r="AF253" s="1322">
        <f t="shared" si="385"/>
        <v>0</v>
      </c>
      <c r="AG253" s="1322">
        <f t="shared" si="385"/>
        <v>0</v>
      </c>
      <c r="AH253" s="1322">
        <f t="shared" si="385"/>
        <v>0</v>
      </c>
      <c r="AI253" s="1322">
        <f t="shared" si="385"/>
        <v>0</v>
      </c>
      <c r="AJ253" s="1322">
        <f t="shared" si="385"/>
        <v>0</v>
      </c>
      <c r="AK253" s="1322">
        <f t="shared" si="385"/>
        <v>0</v>
      </c>
      <c r="AL253" s="1322">
        <f t="shared" si="385"/>
        <v>0</v>
      </c>
      <c r="AM253" s="1322">
        <f t="shared" si="385"/>
        <v>0</v>
      </c>
      <c r="AN253" s="1322">
        <f t="shared" si="385"/>
        <v>0</v>
      </c>
      <c r="AO253" s="1322">
        <f t="shared" si="385"/>
        <v>0</v>
      </c>
      <c r="AP253" s="1322">
        <f t="shared" si="385"/>
        <v>0</v>
      </c>
      <c r="AQ253" s="1322">
        <f t="shared" si="385"/>
        <v>0</v>
      </c>
      <c r="AR253" s="1322">
        <f t="shared" si="385"/>
        <v>0</v>
      </c>
      <c r="AS253" s="1322">
        <f t="shared" si="385"/>
        <v>0</v>
      </c>
      <c r="AT253" s="1322">
        <f t="shared" si="385"/>
        <v>0</v>
      </c>
      <c r="AU253" s="1322">
        <f t="shared" si="385"/>
        <v>0</v>
      </c>
      <c r="AV253" s="1322">
        <f t="shared" si="340"/>
        <v>0</v>
      </c>
      <c r="AW253" s="1322"/>
      <c r="AX253" s="1322"/>
      <c r="AY253" s="1322"/>
      <c r="AZ253" s="1322"/>
      <c r="BA253" s="1322"/>
      <c r="BB253" s="1322"/>
      <c r="BC253" s="1322"/>
      <c r="BD253" s="1322"/>
      <c r="BE253" s="1322"/>
      <c r="BF253" s="1322"/>
      <c r="BG253" s="1322"/>
      <c r="BH253" s="1322"/>
      <c r="BI253" s="1322"/>
      <c r="BJ253" s="1322"/>
      <c r="BK253" s="1322"/>
      <c r="BL253" s="1322"/>
      <c r="BM253" s="1322"/>
      <c r="BN253" s="1322"/>
      <c r="BO253" s="1322"/>
      <c r="BP253" s="1322"/>
      <c r="BQ253" s="1322"/>
    </row>
    <row r="254" spans="1:69" s="1323" customFormat="1" ht="12.75" x14ac:dyDescent="0.2">
      <c r="A254" s="1282" t="s">
        <v>827</v>
      </c>
      <c r="B254" s="219" t="s">
        <v>391</v>
      </c>
      <c r="C254" s="1321">
        <f>'I4 BO ASSETS'!J41</f>
        <v>0</v>
      </c>
      <c r="D254" s="1322">
        <f t="shared" si="377"/>
        <v>0</v>
      </c>
      <c r="E254" s="1322">
        <f t="shared" si="377"/>
        <v>0</v>
      </c>
      <c r="F254" s="1322">
        <f t="shared" si="336"/>
        <v>0</v>
      </c>
      <c r="G254" s="1322">
        <f t="shared" ref="G254:Z254" si="386">$D254*G616</f>
        <v>0</v>
      </c>
      <c r="H254" s="1322">
        <f t="shared" si="386"/>
        <v>0</v>
      </c>
      <c r="I254" s="1322">
        <f t="shared" si="386"/>
        <v>0</v>
      </c>
      <c r="J254" s="1322">
        <f t="shared" si="386"/>
        <v>0</v>
      </c>
      <c r="K254" s="1322">
        <f t="shared" si="386"/>
        <v>0</v>
      </c>
      <c r="L254" s="1322">
        <f t="shared" si="386"/>
        <v>0</v>
      </c>
      <c r="M254" s="1322">
        <f t="shared" si="386"/>
        <v>0</v>
      </c>
      <c r="N254" s="1322">
        <f t="shared" si="386"/>
        <v>0</v>
      </c>
      <c r="O254" s="1322">
        <f t="shared" si="386"/>
        <v>0</v>
      </c>
      <c r="P254" s="1322">
        <f t="shared" si="386"/>
        <v>0</v>
      </c>
      <c r="Q254" s="1322">
        <f t="shared" si="386"/>
        <v>0</v>
      </c>
      <c r="R254" s="1322">
        <f t="shared" si="386"/>
        <v>0</v>
      </c>
      <c r="S254" s="1322">
        <f t="shared" si="386"/>
        <v>0</v>
      </c>
      <c r="T254" s="1322">
        <f t="shared" si="386"/>
        <v>0</v>
      </c>
      <c r="U254" s="1322">
        <f t="shared" si="386"/>
        <v>0</v>
      </c>
      <c r="V254" s="1322">
        <f t="shared" si="386"/>
        <v>0</v>
      </c>
      <c r="W254" s="1322">
        <f t="shared" si="386"/>
        <v>0</v>
      </c>
      <c r="X254" s="1322">
        <f t="shared" si="386"/>
        <v>0</v>
      </c>
      <c r="Y254" s="1322">
        <f t="shared" si="386"/>
        <v>0</v>
      </c>
      <c r="Z254" s="1322">
        <f t="shared" si="386"/>
        <v>0</v>
      </c>
      <c r="AA254" s="1322">
        <f t="shared" si="338"/>
        <v>0</v>
      </c>
      <c r="AB254" s="1322">
        <f t="shared" ref="AB254:AU254" si="387">$E254*AB616</f>
        <v>0</v>
      </c>
      <c r="AC254" s="1322">
        <f t="shared" si="387"/>
        <v>0</v>
      </c>
      <c r="AD254" s="1322">
        <f t="shared" si="387"/>
        <v>0</v>
      </c>
      <c r="AE254" s="1322">
        <f t="shared" si="387"/>
        <v>0</v>
      </c>
      <c r="AF254" s="1322">
        <f t="shared" si="387"/>
        <v>0</v>
      </c>
      <c r="AG254" s="1322">
        <f t="shared" si="387"/>
        <v>0</v>
      </c>
      <c r="AH254" s="1322">
        <f t="shared" si="387"/>
        <v>0</v>
      </c>
      <c r="AI254" s="1322">
        <f t="shared" si="387"/>
        <v>0</v>
      </c>
      <c r="AJ254" s="1322">
        <f t="shared" si="387"/>
        <v>0</v>
      </c>
      <c r="AK254" s="1322">
        <f t="shared" si="387"/>
        <v>0</v>
      </c>
      <c r="AL254" s="1322">
        <f t="shared" si="387"/>
        <v>0</v>
      </c>
      <c r="AM254" s="1322">
        <f t="shared" si="387"/>
        <v>0</v>
      </c>
      <c r="AN254" s="1322">
        <f t="shared" si="387"/>
        <v>0</v>
      </c>
      <c r="AO254" s="1322">
        <f t="shared" si="387"/>
        <v>0</v>
      </c>
      <c r="AP254" s="1322">
        <f t="shared" si="387"/>
        <v>0</v>
      </c>
      <c r="AQ254" s="1322">
        <f t="shared" si="387"/>
        <v>0</v>
      </c>
      <c r="AR254" s="1322">
        <f t="shared" si="387"/>
        <v>0</v>
      </c>
      <c r="AS254" s="1322">
        <f t="shared" si="387"/>
        <v>0</v>
      </c>
      <c r="AT254" s="1322">
        <f t="shared" si="387"/>
        <v>0</v>
      </c>
      <c r="AU254" s="1322">
        <f t="shared" si="387"/>
        <v>0</v>
      </c>
      <c r="AV254" s="1322">
        <f t="shared" si="340"/>
        <v>0</v>
      </c>
      <c r="AW254" s="1322"/>
      <c r="AX254" s="1322"/>
      <c r="AY254" s="1322"/>
      <c r="AZ254" s="1322"/>
      <c r="BA254" s="1322"/>
      <c r="BB254" s="1322"/>
      <c r="BC254" s="1322"/>
      <c r="BD254" s="1322"/>
      <c r="BE254" s="1322"/>
      <c r="BF254" s="1322"/>
      <c r="BG254" s="1322"/>
      <c r="BH254" s="1322"/>
      <c r="BI254" s="1322"/>
      <c r="BJ254" s="1322"/>
      <c r="BK254" s="1322"/>
      <c r="BL254" s="1322"/>
      <c r="BM254" s="1322"/>
      <c r="BN254" s="1322"/>
      <c r="BO254" s="1322"/>
      <c r="BP254" s="1322"/>
      <c r="BQ254" s="1322"/>
    </row>
    <row r="255" spans="1:69" s="1323" customFormat="1" ht="12.75" x14ac:dyDescent="0.2">
      <c r="A255" s="1282">
        <v>1835</v>
      </c>
      <c r="B255" s="219" t="s">
        <v>75</v>
      </c>
      <c r="C255" s="1321">
        <f>'I4 BO ASSETS'!J42</f>
        <v>0</v>
      </c>
      <c r="D255" s="1322">
        <f t="shared" si="377"/>
        <v>0</v>
      </c>
      <c r="E255" s="1322">
        <f t="shared" si="377"/>
        <v>0</v>
      </c>
      <c r="F255" s="1322">
        <f t="shared" si="336"/>
        <v>0</v>
      </c>
      <c r="G255" s="1322">
        <f t="shared" ref="G255:Z255" si="388">$D255*G617</f>
        <v>0</v>
      </c>
      <c r="H255" s="1322">
        <f t="shared" si="388"/>
        <v>0</v>
      </c>
      <c r="I255" s="1322">
        <f t="shared" si="388"/>
        <v>0</v>
      </c>
      <c r="J255" s="1322">
        <f t="shared" si="388"/>
        <v>0</v>
      </c>
      <c r="K255" s="1322">
        <f t="shared" si="388"/>
        <v>0</v>
      </c>
      <c r="L255" s="1322">
        <f t="shared" si="388"/>
        <v>0</v>
      </c>
      <c r="M255" s="1322">
        <f t="shared" si="388"/>
        <v>0</v>
      </c>
      <c r="N255" s="1322">
        <f t="shared" si="388"/>
        <v>0</v>
      </c>
      <c r="O255" s="1322">
        <f t="shared" si="388"/>
        <v>0</v>
      </c>
      <c r="P255" s="1322">
        <f t="shared" si="388"/>
        <v>0</v>
      </c>
      <c r="Q255" s="1322">
        <f t="shared" si="388"/>
        <v>0</v>
      </c>
      <c r="R255" s="1322">
        <f t="shared" si="388"/>
        <v>0</v>
      </c>
      <c r="S255" s="1322">
        <f t="shared" si="388"/>
        <v>0</v>
      </c>
      <c r="T255" s="1322">
        <f t="shared" si="388"/>
        <v>0</v>
      </c>
      <c r="U255" s="1322">
        <f t="shared" si="388"/>
        <v>0</v>
      </c>
      <c r="V255" s="1322">
        <f t="shared" si="388"/>
        <v>0</v>
      </c>
      <c r="W255" s="1322">
        <f t="shared" si="388"/>
        <v>0</v>
      </c>
      <c r="X255" s="1322">
        <f t="shared" si="388"/>
        <v>0</v>
      </c>
      <c r="Y255" s="1322">
        <f t="shared" si="388"/>
        <v>0</v>
      </c>
      <c r="Z255" s="1322">
        <f t="shared" si="388"/>
        <v>0</v>
      </c>
      <c r="AA255" s="1322">
        <f t="shared" si="338"/>
        <v>0</v>
      </c>
      <c r="AB255" s="1322">
        <f t="shared" ref="AB255:AU255" si="389">$E255*AB617</f>
        <v>0</v>
      </c>
      <c r="AC255" s="1322">
        <f t="shared" si="389"/>
        <v>0</v>
      </c>
      <c r="AD255" s="1322">
        <f t="shared" si="389"/>
        <v>0</v>
      </c>
      <c r="AE255" s="1322">
        <f t="shared" si="389"/>
        <v>0</v>
      </c>
      <c r="AF255" s="1322">
        <f t="shared" si="389"/>
        <v>0</v>
      </c>
      <c r="AG255" s="1322">
        <f t="shared" si="389"/>
        <v>0</v>
      </c>
      <c r="AH255" s="1322">
        <f t="shared" si="389"/>
        <v>0</v>
      </c>
      <c r="AI255" s="1322">
        <f t="shared" si="389"/>
        <v>0</v>
      </c>
      <c r="AJ255" s="1322">
        <f t="shared" si="389"/>
        <v>0</v>
      </c>
      <c r="AK255" s="1322">
        <f t="shared" si="389"/>
        <v>0</v>
      </c>
      <c r="AL255" s="1322">
        <f t="shared" si="389"/>
        <v>0</v>
      </c>
      <c r="AM255" s="1322">
        <f t="shared" si="389"/>
        <v>0</v>
      </c>
      <c r="AN255" s="1322">
        <f t="shared" si="389"/>
        <v>0</v>
      </c>
      <c r="AO255" s="1322">
        <f t="shared" si="389"/>
        <v>0</v>
      </c>
      <c r="AP255" s="1322">
        <f t="shared" si="389"/>
        <v>0</v>
      </c>
      <c r="AQ255" s="1322">
        <f t="shared" si="389"/>
        <v>0</v>
      </c>
      <c r="AR255" s="1322">
        <f t="shared" si="389"/>
        <v>0</v>
      </c>
      <c r="AS255" s="1322">
        <f t="shared" si="389"/>
        <v>0</v>
      </c>
      <c r="AT255" s="1322">
        <f t="shared" si="389"/>
        <v>0</v>
      </c>
      <c r="AU255" s="1322">
        <f t="shared" si="389"/>
        <v>0</v>
      </c>
      <c r="AV255" s="1322">
        <f t="shared" si="340"/>
        <v>0</v>
      </c>
      <c r="AW255" s="1322"/>
      <c r="AX255" s="1322"/>
      <c r="AY255" s="1322"/>
      <c r="AZ255" s="1322"/>
      <c r="BA255" s="1322"/>
      <c r="BB255" s="1322"/>
      <c r="BC255" s="1322"/>
      <c r="BD255" s="1322"/>
      <c r="BE255" s="1322"/>
      <c r="BF255" s="1322"/>
      <c r="BG255" s="1322"/>
      <c r="BH255" s="1322"/>
      <c r="BI255" s="1322"/>
      <c r="BJ255" s="1322"/>
      <c r="BK255" s="1322"/>
      <c r="BL255" s="1322"/>
      <c r="BM255" s="1322"/>
      <c r="BN255" s="1322"/>
      <c r="BO255" s="1322"/>
      <c r="BP255" s="1322"/>
      <c r="BQ255" s="1322"/>
    </row>
    <row r="256" spans="1:69" s="1323" customFormat="1" ht="25.5" x14ac:dyDescent="0.2">
      <c r="A256" s="1282" t="s">
        <v>828</v>
      </c>
      <c r="B256" s="219" t="s">
        <v>392</v>
      </c>
      <c r="C256" s="1321">
        <f>'I4 BO ASSETS'!J43</f>
        <v>0</v>
      </c>
      <c r="D256" s="1322">
        <f t="shared" si="377"/>
        <v>0</v>
      </c>
      <c r="E256" s="1322">
        <f t="shared" si="377"/>
        <v>0</v>
      </c>
      <c r="F256" s="1322">
        <f t="shared" si="336"/>
        <v>0</v>
      </c>
      <c r="G256" s="1322">
        <f t="shared" ref="G256:Z256" si="390">$D256*G618</f>
        <v>0</v>
      </c>
      <c r="H256" s="1322">
        <f t="shared" si="390"/>
        <v>0</v>
      </c>
      <c r="I256" s="1322">
        <f t="shared" si="390"/>
        <v>0</v>
      </c>
      <c r="J256" s="1322">
        <f t="shared" si="390"/>
        <v>0</v>
      </c>
      <c r="K256" s="1322">
        <f t="shared" si="390"/>
        <v>0</v>
      </c>
      <c r="L256" s="1322">
        <f t="shared" si="390"/>
        <v>0</v>
      </c>
      <c r="M256" s="1322">
        <f t="shared" si="390"/>
        <v>0</v>
      </c>
      <c r="N256" s="1322">
        <f t="shared" si="390"/>
        <v>0</v>
      </c>
      <c r="O256" s="1322">
        <f t="shared" si="390"/>
        <v>0</v>
      </c>
      <c r="P256" s="1322">
        <f t="shared" si="390"/>
        <v>0</v>
      </c>
      <c r="Q256" s="1322">
        <f t="shared" si="390"/>
        <v>0</v>
      </c>
      <c r="R256" s="1322">
        <f t="shared" si="390"/>
        <v>0</v>
      </c>
      <c r="S256" s="1322">
        <f t="shared" si="390"/>
        <v>0</v>
      </c>
      <c r="T256" s="1322">
        <f t="shared" si="390"/>
        <v>0</v>
      </c>
      <c r="U256" s="1322">
        <f t="shared" si="390"/>
        <v>0</v>
      </c>
      <c r="V256" s="1322">
        <f t="shared" si="390"/>
        <v>0</v>
      </c>
      <c r="W256" s="1322">
        <f t="shared" si="390"/>
        <v>0</v>
      </c>
      <c r="X256" s="1322">
        <f t="shared" si="390"/>
        <v>0</v>
      </c>
      <c r="Y256" s="1322">
        <f t="shared" si="390"/>
        <v>0</v>
      </c>
      <c r="Z256" s="1322">
        <f t="shared" si="390"/>
        <v>0</v>
      </c>
      <c r="AA256" s="1322">
        <f t="shared" si="338"/>
        <v>0</v>
      </c>
      <c r="AB256" s="1322">
        <f t="shared" ref="AB256:AU256" si="391">$E256*AB618</f>
        <v>0</v>
      </c>
      <c r="AC256" s="1322">
        <f t="shared" si="391"/>
        <v>0</v>
      </c>
      <c r="AD256" s="1322">
        <f t="shared" si="391"/>
        <v>0</v>
      </c>
      <c r="AE256" s="1322">
        <f t="shared" si="391"/>
        <v>0</v>
      </c>
      <c r="AF256" s="1322">
        <f t="shared" si="391"/>
        <v>0</v>
      </c>
      <c r="AG256" s="1322">
        <f t="shared" si="391"/>
        <v>0</v>
      </c>
      <c r="AH256" s="1322">
        <f t="shared" si="391"/>
        <v>0</v>
      </c>
      <c r="AI256" s="1322">
        <f t="shared" si="391"/>
        <v>0</v>
      </c>
      <c r="AJ256" s="1322">
        <f t="shared" si="391"/>
        <v>0</v>
      </c>
      <c r="AK256" s="1322">
        <f t="shared" si="391"/>
        <v>0</v>
      </c>
      <c r="AL256" s="1322">
        <f t="shared" si="391"/>
        <v>0</v>
      </c>
      <c r="AM256" s="1322">
        <f t="shared" si="391"/>
        <v>0</v>
      </c>
      <c r="AN256" s="1322">
        <f t="shared" si="391"/>
        <v>0</v>
      </c>
      <c r="AO256" s="1322">
        <f t="shared" si="391"/>
        <v>0</v>
      </c>
      <c r="AP256" s="1322">
        <f t="shared" si="391"/>
        <v>0</v>
      </c>
      <c r="AQ256" s="1322">
        <f t="shared" si="391"/>
        <v>0</v>
      </c>
      <c r="AR256" s="1322">
        <f t="shared" si="391"/>
        <v>0</v>
      </c>
      <c r="AS256" s="1322">
        <f t="shared" si="391"/>
        <v>0</v>
      </c>
      <c r="AT256" s="1322">
        <f t="shared" si="391"/>
        <v>0</v>
      </c>
      <c r="AU256" s="1322">
        <f t="shared" si="391"/>
        <v>0</v>
      </c>
      <c r="AV256" s="1322">
        <f t="shared" si="340"/>
        <v>0</v>
      </c>
      <c r="AW256" s="1322"/>
      <c r="AX256" s="1322"/>
      <c r="AY256" s="1322"/>
      <c r="AZ256" s="1322"/>
      <c r="BA256" s="1322"/>
      <c r="BB256" s="1322"/>
      <c r="BC256" s="1322"/>
      <c r="BD256" s="1322"/>
      <c r="BE256" s="1322"/>
      <c r="BF256" s="1322"/>
      <c r="BG256" s="1322"/>
      <c r="BH256" s="1322"/>
      <c r="BI256" s="1322"/>
      <c r="BJ256" s="1322"/>
      <c r="BK256" s="1322"/>
      <c r="BL256" s="1322"/>
      <c r="BM256" s="1322"/>
      <c r="BN256" s="1322"/>
      <c r="BO256" s="1322"/>
      <c r="BP256" s="1322"/>
      <c r="BQ256" s="1322"/>
    </row>
    <row r="257" spans="1:69" s="1323" customFormat="1" ht="25.5" x14ac:dyDescent="0.2">
      <c r="A257" s="1282" t="s">
        <v>829</v>
      </c>
      <c r="B257" s="219" t="s">
        <v>393</v>
      </c>
      <c r="C257" s="1321">
        <f>'I4 BO ASSETS'!J44</f>
        <v>0</v>
      </c>
      <c r="D257" s="1322">
        <f t="shared" si="377"/>
        <v>0</v>
      </c>
      <c r="E257" s="1322">
        <f t="shared" si="377"/>
        <v>0</v>
      </c>
      <c r="F257" s="1322">
        <f t="shared" si="336"/>
        <v>0</v>
      </c>
      <c r="G257" s="1322">
        <f t="shared" ref="G257:Z257" si="392">$D257*G619</f>
        <v>0</v>
      </c>
      <c r="H257" s="1322">
        <f t="shared" si="392"/>
        <v>0</v>
      </c>
      <c r="I257" s="1322">
        <f t="shared" si="392"/>
        <v>0</v>
      </c>
      <c r="J257" s="1322">
        <f t="shared" si="392"/>
        <v>0</v>
      </c>
      <c r="K257" s="1322">
        <f t="shared" si="392"/>
        <v>0</v>
      </c>
      <c r="L257" s="1322">
        <f t="shared" si="392"/>
        <v>0</v>
      </c>
      <c r="M257" s="1322">
        <f t="shared" si="392"/>
        <v>0</v>
      </c>
      <c r="N257" s="1322">
        <f t="shared" si="392"/>
        <v>0</v>
      </c>
      <c r="O257" s="1322">
        <f t="shared" si="392"/>
        <v>0</v>
      </c>
      <c r="P257" s="1322">
        <f t="shared" si="392"/>
        <v>0</v>
      </c>
      <c r="Q257" s="1322">
        <f t="shared" si="392"/>
        <v>0</v>
      </c>
      <c r="R257" s="1322">
        <f t="shared" si="392"/>
        <v>0</v>
      </c>
      <c r="S257" s="1322">
        <f t="shared" si="392"/>
        <v>0</v>
      </c>
      <c r="T257" s="1322">
        <f t="shared" si="392"/>
        <v>0</v>
      </c>
      <c r="U257" s="1322">
        <f t="shared" si="392"/>
        <v>0</v>
      </c>
      <c r="V257" s="1322">
        <f t="shared" si="392"/>
        <v>0</v>
      </c>
      <c r="W257" s="1322">
        <f t="shared" si="392"/>
        <v>0</v>
      </c>
      <c r="X257" s="1322">
        <f t="shared" si="392"/>
        <v>0</v>
      </c>
      <c r="Y257" s="1322">
        <f t="shared" si="392"/>
        <v>0</v>
      </c>
      <c r="Z257" s="1322">
        <f t="shared" si="392"/>
        <v>0</v>
      </c>
      <c r="AA257" s="1322">
        <f t="shared" si="338"/>
        <v>0</v>
      </c>
      <c r="AB257" s="1322">
        <f t="shared" ref="AB257:AU257" si="393">$E257*AB619</f>
        <v>0</v>
      </c>
      <c r="AC257" s="1322">
        <f t="shared" si="393"/>
        <v>0</v>
      </c>
      <c r="AD257" s="1322">
        <f t="shared" si="393"/>
        <v>0</v>
      </c>
      <c r="AE257" s="1322">
        <f t="shared" si="393"/>
        <v>0</v>
      </c>
      <c r="AF257" s="1322">
        <f t="shared" si="393"/>
        <v>0</v>
      </c>
      <c r="AG257" s="1322">
        <f t="shared" si="393"/>
        <v>0</v>
      </c>
      <c r="AH257" s="1322">
        <f t="shared" si="393"/>
        <v>0</v>
      </c>
      <c r="AI257" s="1322">
        <f t="shared" si="393"/>
        <v>0</v>
      </c>
      <c r="AJ257" s="1322">
        <f t="shared" si="393"/>
        <v>0</v>
      </c>
      <c r="AK257" s="1322">
        <f t="shared" si="393"/>
        <v>0</v>
      </c>
      <c r="AL257" s="1322">
        <f t="shared" si="393"/>
        <v>0</v>
      </c>
      <c r="AM257" s="1322">
        <f t="shared" si="393"/>
        <v>0</v>
      </c>
      <c r="AN257" s="1322">
        <f t="shared" si="393"/>
        <v>0</v>
      </c>
      <c r="AO257" s="1322">
        <f t="shared" si="393"/>
        <v>0</v>
      </c>
      <c r="AP257" s="1322">
        <f t="shared" si="393"/>
        <v>0</v>
      </c>
      <c r="AQ257" s="1322">
        <f t="shared" si="393"/>
        <v>0</v>
      </c>
      <c r="AR257" s="1322">
        <f t="shared" si="393"/>
        <v>0</v>
      </c>
      <c r="AS257" s="1322">
        <f t="shared" si="393"/>
        <v>0</v>
      </c>
      <c r="AT257" s="1322">
        <f t="shared" si="393"/>
        <v>0</v>
      </c>
      <c r="AU257" s="1322">
        <f t="shared" si="393"/>
        <v>0</v>
      </c>
      <c r="AV257" s="1322">
        <f t="shared" si="340"/>
        <v>0</v>
      </c>
      <c r="AW257" s="1322"/>
      <c r="AX257" s="1322"/>
      <c r="AY257" s="1322"/>
      <c r="AZ257" s="1322"/>
      <c r="BA257" s="1322"/>
      <c r="BB257" s="1322"/>
      <c r="BC257" s="1322"/>
      <c r="BD257" s="1322"/>
      <c r="BE257" s="1322"/>
      <c r="BF257" s="1322"/>
      <c r="BG257" s="1322"/>
      <c r="BH257" s="1322"/>
      <c r="BI257" s="1322"/>
      <c r="BJ257" s="1322"/>
      <c r="BK257" s="1322"/>
      <c r="BL257" s="1322"/>
      <c r="BM257" s="1322"/>
      <c r="BN257" s="1322"/>
      <c r="BO257" s="1322"/>
      <c r="BP257" s="1322"/>
      <c r="BQ257" s="1322"/>
    </row>
    <row r="258" spans="1:69" s="1323" customFormat="1" ht="25.5" x14ac:dyDescent="0.2">
      <c r="A258" s="1282" t="s">
        <v>830</v>
      </c>
      <c r="B258" s="219" t="s">
        <v>394</v>
      </c>
      <c r="C258" s="1321">
        <f>'I4 BO ASSETS'!J45</f>
        <v>0</v>
      </c>
      <c r="D258" s="1322">
        <f t="shared" si="377"/>
        <v>0</v>
      </c>
      <c r="E258" s="1322">
        <f t="shared" si="377"/>
        <v>0</v>
      </c>
      <c r="F258" s="1322">
        <f t="shared" si="336"/>
        <v>0</v>
      </c>
      <c r="G258" s="1322">
        <f t="shared" ref="G258:Z258" si="394">$D258*G620</f>
        <v>0</v>
      </c>
      <c r="H258" s="1322">
        <f t="shared" si="394"/>
        <v>0</v>
      </c>
      <c r="I258" s="1322">
        <f t="shared" si="394"/>
        <v>0</v>
      </c>
      <c r="J258" s="1322">
        <f t="shared" si="394"/>
        <v>0</v>
      </c>
      <c r="K258" s="1322">
        <f t="shared" si="394"/>
        <v>0</v>
      </c>
      <c r="L258" s="1322">
        <f t="shared" si="394"/>
        <v>0</v>
      </c>
      <c r="M258" s="1322">
        <f t="shared" si="394"/>
        <v>0</v>
      </c>
      <c r="N258" s="1322">
        <f t="shared" si="394"/>
        <v>0</v>
      </c>
      <c r="O258" s="1322">
        <f t="shared" si="394"/>
        <v>0</v>
      </c>
      <c r="P258" s="1322">
        <f t="shared" si="394"/>
        <v>0</v>
      </c>
      <c r="Q258" s="1322">
        <f t="shared" si="394"/>
        <v>0</v>
      </c>
      <c r="R258" s="1322">
        <f t="shared" si="394"/>
        <v>0</v>
      </c>
      <c r="S258" s="1322">
        <f t="shared" si="394"/>
        <v>0</v>
      </c>
      <c r="T258" s="1322">
        <f t="shared" si="394"/>
        <v>0</v>
      </c>
      <c r="U258" s="1322">
        <f t="shared" si="394"/>
        <v>0</v>
      </c>
      <c r="V258" s="1322">
        <f t="shared" si="394"/>
        <v>0</v>
      </c>
      <c r="W258" s="1322">
        <f t="shared" si="394"/>
        <v>0</v>
      </c>
      <c r="X258" s="1322">
        <f t="shared" si="394"/>
        <v>0</v>
      </c>
      <c r="Y258" s="1322">
        <f t="shared" si="394"/>
        <v>0</v>
      </c>
      <c r="Z258" s="1322">
        <f t="shared" si="394"/>
        <v>0</v>
      </c>
      <c r="AA258" s="1322">
        <f t="shared" si="338"/>
        <v>0</v>
      </c>
      <c r="AB258" s="1322">
        <f t="shared" ref="AB258:AU258" si="395">$E258*AB620</f>
        <v>0</v>
      </c>
      <c r="AC258" s="1322">
        <f t="shared" si="395"/>
        <v>0</v>
      </c>
      <c r="AD258" s="1322">
        <f t="shared" si="395"/>
        <v>0</v>
      </c>
      <c r="AE258" s="1322">
        <f t="shared" si="395"/>
        <v>0</v>
      </c>
      <c r="AF258" s="1322">
        <f t="shared" si="395"/>
        <v>0</v>
      </c>
      <c r="AG258" s="1322">
        <f t="shared" si="395"/>
        <v>0</v>
      </c>
      <c r="AH258" s="1322">
        <f t="shared" si="395"/>
        <v>0</v>
      </c>
      <c r="AI258" s="1322">
        <f t="shared" si="395"/>
        <v>0</v>
      </c>
      <c r="AJ258" s="1322">
        <f t="shared" si="395"/>
        <v>0</v>
      </c>
      <c r="AK258" s="1322">
        <f t="shared" si="395"/>
        <v>0</v>
      </c>
      <c r="AL258" s="1322">
        <f t="shared" si="395"/>
        <v>0</v>
      </c>
      <c r="AM258" s="1322">
        <f t="shared" si="395"/>
        <v>0</v>
      </c>
      <c r="AN258" s="1322">
        <f t="shared" si="395"/>
        <v>0</v>
      </c>
      <c r="AO258" s="1322">
        <f t="shared" si="395"/>
        <v>0</v>
      </c>
      <c r="AP258" s="1322">
        <f t="shared" si="395"/>
        <v>0</v>
      </c>
      <c r="AQ258" s="1322">
        <f t="shared" si="395"/>
        <v>0</v>
      </c>
      <c r="AR258" s="1322">
        <f t="shared" si="395"/>
        <v>0</v>
      </c>
      <c r="AS258" s="1322">
        <f t="shared" si="395"/>
        <v>0</v>
      </c>
      <c r="AT258" s="1322">
        <f t="shared" si="395"/>
        <v>0</v>
      </c>
      <c r="AU258" s="1322">
        <f t="shared" si="395"/>
        <v>0</v>
      </c>
      <c r="AV258" s="1322">
        <f t="shared" si="340"/>
        <v>0</v>
      </c>
      <c r="AW258" s="1322"/>
      <c r="AX258" s="1322"/>
      <c r="AY258" s="1322"/>
      <c r="AZ258" s="1322"/>
      <c r="BA258" s="1322"/>
      <c r="BB258" s="1322"/>
      <c r="BC258" s="1322"/>
      <c r="BD258" s="1322"/>
      <c r="BE258" s="1322"/>
      <c r="BF258" s="1322"/>
      <c r="BG258" s="1322"/>
      <c r="BH258" s="1322"/>
      <c r="BI258" s="1322"/>
      <c r="BJ258" s="1322"/>
      <c r="BK258" s="1322"/>
      <c r="BL258" s="1322"/>
      <c r="BM258" s="1322"/>
      <c r="BN258" s="1322"/>
      <c r="BO258" s="1322"/>
      <c r="BP258" s="1322"/>
      <c r="BQ258" s="1322"/>
    </row>
    <row r="259" spans="1:69" s="1323" customFormat="1" ht="12.75" x14ac:dyDescent="0.2">
      <c r="A259" s="1282">
        <v>1840</v>
      </c>
      <c r="B259" s="219" t="s">
        <v>76</v>
      </c>
      <c r="C259" s="1321">
        <f>'I4 BO ASSETS'!J46</f>
        <v>0</v>
      </c>
      <c r="D259" s="1322">
        <f t="shared" si="377"/>
        <v>0</v>
      </c>
      <c r="E259" s="1322">
        <f t="shared" si="377"/>
        <v>0</v>
      </c>
      <c r="F259" s="1322">
        <f t="shared" si="336"/>
        <v>0</v>
      </c>
      <c r="G259" s="1322">
        <f t="shared" ref="G259:Z259" si="396">$D259*G621</f>
        <v>0</v>
      </c>
      <c r="H259" s="1322">
        <f t="shared" si="396"/>
        <v>0</v>
      </c>
      <c r="I259" s="1322">
        <f t="shared" si="396"/>
        <v>0</v>
      </c>
      <c r="J259" s="1322">
        <f t="shared" si="396"/>
        <v>0</v>
      </c>
      <c r="K259" s="1322">
        <f t="shared" si="396"/>
        <v>0</v>
      </c>
      <c r="L259" s="1322">
        <f t="shared" si="396"/>
        <v>0</v>
      </c>
      <c r="M259" s="1322">
        <f t="shared" si="396"/>
        <v>0</v>
      </c>
      <c r="N259" s="1322">
        <f t="shared" si="396"/>
        <v>0</v>
      </c>
      <c r="O259" s="1322">
        <f t="shared" si="396"/>
        <v>0</v>
      </c>
      <c r="P259" s="1322">
        <f t="shared" si="396"/>
        <v>0</v>
      </c>
      <c r="Q259" s="1322">
        <f t="shared" si="396"/>
        <v>0</v>
      </c>
      <c r="R259" s="1322">
        <f t="shared" si="396"/>
        <v>0</v>
      </c>
      <c r="S259" s="1322">
        <f t="shared" si="396"/>
        <v>0</v>
      </c>
      <c r="T259" s="1322">
        <f t="shared" si="396"/>
        <v>0</v>
      </c>
      <c r="U259" s="1322">
        <f t="shared" si="396"/>
        <v>0</v>
      </c>
      <c r="V259" s="1322">
        <f t="shared" si="396"/>
        <v>0</v>
      </c>
      <c r="W259" s="1322">
        <f t="shared" si="396"/>
        <v>0</v>
      </c>
      <c r="X259" s="1322">
        <f t="shared" si="396"/>
        <v>0</v>
      </c>
      <c r="Y259" s="1322">
        <f t="shared" si="396"/>
        <v>0</v>
      </c>
      <c r="Z259" s="1322">
        <f t="shared" si="396"/>
        <v>0</v>
      </c>
      <c r="AA259" s="1322">
        <f t="shared" si="338"/>
        <v>0</v>
      </c>
      <c r="AB259" s="1322">
        <f t="shared" ref="AB259:AU259" si="397">$E259*AB621</f>
        <v>0</v>
      </c>
      <c r="AC259" s="1322">
        <f t="shared" si="397"/>
        <v>0</v>
      </c>
      <c r="AD259" s="1322">
        <f t="shared" si="397"/>
        <v>0</v>
      </c>
      <c r="AE259" s="1322">
        <f t="shared" si="397"/>
        <v>0</v>
      </c>
      <c r="AF259" s="1322">
        <f t="shared" si="397"/>
        <v>0</v>
      </c>
      <c r="AG259" s="1322">
        <f t="shared" si="397"/>
        <v>0</v>
      </c>
      <c r="AH259" s="1322">
        <f t="shared" si="397"/>
        <v>0</v>
      </c>
      <c r="AI259" s="1322">
        <f t="shared" si="397"/>
        <v>0</v>
      </c>
      <c r="AJ259" s="1322">
        <f t="shared" si="397"/>
        <v>0</v>
      </c>
      <c r="AK259" s="1322">
        <f t="shared" si="397"/>
        <v>0</v>
      </c>
      <c r="AL259" s="1322">
        <f t="shared" si="397"/>
        <v>0</v>
      </c>
      <c r="AM259" s="1322">
        <f t="shared" si="397"/>
        <v>0</v>
      </c>
      <c r="AN259" s="1322">
        <f t="shared" si="397"/>
        <v>0</v>
      </c>
      <c r="AO259" s="1322">
        <f t="shared" si="397"/>
        <v>0</v>
      </c>
      <c r="AP259" s="1322">
        <f t="shared" si="397"/>
        <v>0</v>
      </c>
      <c r="AQ259" s="1322">
        <f t="shared" si="397"/>
        <v>0</v>
      </c>
      <c r="AR259" s="1322">
        <f t="shared" si="397"/>
        <v>0</v>
      </c>
      <c r="AS259" s="1322">
        <f t="shared" si="397"/>
        <v>0</v>
      </c>
      <c r="AT259" s="1322">
        <f t="shared" si="397"/>
        <v>0</v>
      </c>
      <c r="AU259" s="1322">
        <f t="shared" si="397"/>
        <v>0</v>
      </c>
      <c r="AV259" s="1322">
        <f t="shared" si="340"/>
        <v>0</v>
      </c>
      <c r="AW259" s="1322"/>
      <c r="AX259" s="1322"/>
      <c r="AY259" s="1322"/>
      <c r="AZ259" s="1322"/>
      <c r="BA259" s="1322"/>
      <c r="BB259" s="1322"/>
      <c r="BC259" s="1322"/>
      <c r="BD259" s="1322"/>
      <c r="BE259" s="1322"/>
      <c r="BF259" s="1322"/>
      <c r="BG259" s="1322"/>
      <c r="BH259" s="1322"/>
      <c r="BI259" s="1322"/>
      <c r="BJ259" s="1322"/>
      <c r="BK259" s="1322"/>
      <c r="BL259" s="1322"/>
      <c r="BM259" s="1322"/>
      <c r="BN259" s="1322"/>
      <c r="BO259" s="1322"/>
      <c r="BP259" s="1322"/>
      <c r="BQ259" s="1322"/>
    </row>
    <row r="260" spans="1:69" s="1323" customFormat="1" ht="12.75" x14ac:dyDescent="0.2">
      <c r="A260" s="1282" t="s">
        <v>831</v>
      </c>
      <c r="B260" s="219" t="s">
        <v>395</v>
      </c>
      <c r="C260" s="1321">
        <f>'I4 BO ASSETS'!J47</f>
        <v>0</v>
      </c>
      <c r="D260" s="1322">
        <f t="shared" si="377"/>
        <v>0</v>
      </c>
      <c r="E260" s="1322">
        <f t="shared" si="377"/>
        <v>0</v>
      </c>
      <c r="F260" s="1322">
        <f t="shared" si="336"/>
        <v>0</v>
      </c>
      <c r="G260" s="1322">
        <f t="shared" ref="G260:Z260" si="398">$D260*G622</f>
        <v>0</v>
      </c>
      <c r="H260" s="1322">
        <f t="shared" si="398"/>
        <v>0</v>
      </c>
      <c r="I260" s="1322">
        <f t="shared" si="398"/>
        <v>0</v>
      </c>
      <c r="J260" s="1322">
        <f t="shared" si="398"/>
        <v>0</v>
      </c>
      <c r="K260" s="1322">
        <f t="shared" si="398"/>
        <v>0</v>
      </c>
      <c r="L260" s="1322">
        <f t="shared" si="398"/>
        <v>0</v>
      </c>
      <c r="M260" s="1322">
        <f t="shared" si="398"/>
        <v>0</v>
      </c>
      <c r="N260" s="1322">
        <f t="shared" si="398"/>
        <v>0</v>
      </c>
      <c r="O260" s="1322">
        <f t="shared" si="398"/>
        <v>0</v>
      </c>
      <c r="P260" s="1322">
        <f t="shared" si="398"/>
        <v>0</v>
      </c>
      <c r="Q260" s="1322">
        <f t="shared" si="398"/>
        <v>0</v>
      </c>
      <c r="R260" s="1322">
        <f t="shared" si="398"/>
        <v>0</v>
      </c>
      <c r="S260" s="1322">
        <f t="shared" si="398"/>
        <v>0</v>
      </c>
      <c r="T260" s="1322">
        <f t="shared" si="398"/>
        <v>0</v>
      </c>
      <c r="U260" s="1322">
        <f t="shared" si="398"/>
        <v>0</v>
      </c>
      <c r="V260" s="1322">
        <f t="shared" si="398"/>
        <v>0</v>
      </c>
      <c r="W260" s="1322">
        <f t="shared" si="398"/>
        <v>0</v>
      </c>
      <c r="X260" s="1322">
        <f t="shared" si="398"/>
        <v>0</v>
      </c>
      <c r="Y260" s="1322">
        <f t="shared" si="398"/>
        <v>0</v>
      </c>
      <c r="Z260" s="1322">
        <f t="shared" si="398"/>
        <v>0</v>
      </c>
      <c r="AA260" s="1322">
        <f t="shared" si="338"/>
        <v>0</v>
      </c>
      <c r="AB260" s="1322">
        <f t="shared" ref="AB260:AU260" si="399">$E260*AB622</f>
        <v>0</v>
      </c>
      <c r="AC260" s="1322">
        <f t="shared" si="399"/>
        <v>0</v>
      </c>
      <c r="AD260" s="1322">
        <f t="shared" si="399"/>
        <v>0</v>
      </c>
      <c r="AE260" s="1322">
        <f t="shared" si="399"/>
        <v>0</v>
      </c>
      <c r="AF260" s="1322">
        <f t="shared" si="399"/>
        <v>0</v>
      </c>
      <c r="AG260" s="1322">
        <f t="shared" si="399"/>
        <v>0</v>
      </c>
      <c r="AH260" s="1322">
        <f t="shared" si="399"/>
        <v>0</v>
      </c>
      <c r="AI260" s="1322">
        <f t="shared" si="399"/>
        <v>0</v>
      </c>
      <c r="AJ260" s="1322">
        <f t="shared" si="399"/>
        <v>0</v>
      </c>
      <c r="AK260" s="1322">
        <f t="shared" si="399"/>
        <v>0</v>
      </c>
      <c r="AL260" s="1322">
        <f t="shared" si="399"/>
        <v>0</v>
      </c>
      <c r="AM260" s="1322">
        <f t="shared" si="399"/>
        <v>0</v>
      </c>
      <c r="AN260" s="1322">
        <f t="shared" si="399"/>
        <v>0</v>
      </c>
      <c r="AO260" s="1322">
        <f t="shared" si="399"/>
        <v>0</v>
      </c>
      <c r="AP260" s="1322">
        <f t="shared" si="399"/>
        <v>0</v>
      </c>
      <c r="AQ260" s="1322">
        <f t="shared" si="399"/>
        <v>0</v>
      </c>
      <c r="AR260" s="1322">
        <f t="shared" si="399"/>
        <v>0</v>
      </c>
      <c r="AS260" s="1322">
        <f t="shared" si="399"/>
        <v>0</v>
      </c>
      <c r="AT260" s="1322">
        <f t="shared" si="399"/>
        <v>0</v>
      </c>
      <c r="AU260" s="1322">
        <f t="shared" si="399"/>
        <v>0</v>
      </c>
      <c r="AV260" s="1322">
        <f t="shared" si="340"/>
        <v>0</v>
      </c>
      <c r="AW260" s="1322"/>
      <c r="AX260" s="1322"/>
      <c r="AY260" s="1322"/>
      <c r="AZ260" s="1322"/>
      <c r="BA260" s="1322"/>
      <c r="BB260" s="1322"/>
      <c r="BC260" s="1322"/>
      <c r="BD260" s="1322"/>
      <c r="BE260" s="1322"/>
      <c r="BF260" s="1322"/>
      <c r="BG260" s="1322"/>
      <c r="BH260" s="1322"/>
      <c r="BI260" s="1322"/>
      <c r="BJ260" s="1322"/>
      <c r="BK260" s="1322"/>
      <c r="BL260" s="1322"/>
      <c r="BM260" s="1322"/>
      <c r="BN260" s="1322"/>
      <c r="BO260" s="1322"/>
      <c r="BP260" s="1322"/>
      <c r="BQ260" s="1322"/>
    </row>
    <row r="261" spans="1:69" s="1323" customFormat="1" ht="12.75" x14ac:dyDescent="0.2">
      <c r="A261" s="1282" t="s">
        <v>832</v>
      </c>
      <c r="B261" s="219" t="s">
        <v>396</v>
      </c>
      <c r="C261" s="1321">
        <f>'I4 BO ASSETS'!J48</f>
        <v>0</v>
      </c>
      <c r="D261" s="1322">
        <f t="shared" si="377"/>
        <v>0</v>
      </c>
      <c r="E261" s="1322">
        <f t="shared" si="377"/>
        <v>0</v>
      </c>
      <c r="F261" s="1322">
        <f t="shared" si="336"/>
        <v>0</v>
      </c>
      <c r="G261" s="1322">
        <f t="shared" ref="G261:Z261" si="400">$D261*G623</f>
        <v>0</v>
      </c>
      <c r="H261" s="1322">
        <f t="shared" si="400"/>
        <v>0</v>
      </c>
      <c r="I261" s="1322">
        <f t="shared" si="400"/>
        <v>0</v>
      </c>
      <c r="J261" s="1322">
        <f t="shared" si="400"/>
        <v>0</v>
      </c>
      <c r="K261" s="1322">
        <f t="shared" si="400"/>
        <v>0</v>
      </c>
      <c r="L261" s="1322">
        <f t="shared" si="400"/>
        <v>0</v>
      </c>
      <c r="M261" s="1322">
        <f t="shared" si="400"/>
        <v>0</v>
      </c>
      <c r="N261" s="1322">
        <f t="shared" si="400"/>
        <v>0</v>
      </c>
      <c r="O261" s="1322">
        <f t="shared" si="400"/>
        <v>0</v>
      </c>
      <c r="P261" s="1322">
        <f t="shared" si="400"/>
        <v>0</v>
      </c>
      <c r="Q261" s="1322">
        <f t="shared" si="400"/>
        <v>0</v>
      </c>
      <c r="R261" s="1322">
        <f t="shared" si="400"/>
        <v>0</v>
      </c>
      <c r="S261" s="1322">
        <f t="shared" si="400"/>
        <v>0</v>
      </c>
      <c r="T261" s="1322">
        <f t="shared" si="400"/>
        <v>0</v>
      </c>
      <c r="U261" s="1322">
        <f t="shared" si="400"/>
        <v>0</v>
      </c>
      <c r="V261" s="1322">
        <f t="shared" si="400"/>
        <v>0</v>
      </c>
      <c r="W261" s="1322">
        <f t="shared" si="400"/>
        <v>0</v>
      </c>
      <c r="X261" s="1322">
        <f t="shared" si="400"/>
        <v>0</v>
      </c>
      <c r="Y261" s="1322">
        <f t="shared" si="400"/>
        <v>0</v>
      </c>
      <c r="Z261" s="1322">
        <f t="shared" si="400"/>
        <v>0</v>
      </c>
      <c r="AA261" s="1322">
        <f t="shared" si="338"/>
        <v>0</v>
      </c>
      <c r="AB261" s="1322">
        <f t="shared" ref="AB261:AU261" si="401">$E261*AB623</f>
        <v>0</v>
      </c>
      <c r="AC261" s="1322">
        <f t="shared" si="401"/>
        <v>0</v>
      </c>
      <c r="AD261" s="1322">
        <f t="shared" si="401"/>
        <v>0</v>
      </c>
      <c r="AE261" s="1322">
        <f t="shared" si="401"/>
        <v>0</v>
      </c>
      <c r="AF261" s="1322">
        <f t="shared" si="401"/>
        <v>0</v>
      </c>
      <c r="AG261" s="1322">
        <f t="shared" si="401"/>
        <v>0</v>
      </c>
      <c r="AH261" s="1322">
        <f t="shared" si="401"/>
        <v>0</v>
      </c>
      <c r="AI261" s="1322">
        <f t="shared" si="401"/>
        <v>0</v>
      </c>
      <c r="AJ261" s="1322">
        <f t="shared" si="401"/>
        <v>0</v>
      </c>
      <c r="AK261" s="1322">
        <f t="shared" si="401"/>
        <v>0</v>
      </c>
      <c r="AL261" s="1322">
        <f t="shared" si="401"/>
        <v>0</v>
      </c>
      <c r="AM261" s="1322">
        <f t="shared" si="401"/>
        <v>0</v>
      </c>
      <c r="AN261" s="1322">
        <f t="shared" si="401"/>
        <v>0</v>
      </c>
      <c r="AO261" s="1322">
        <f t="shared" si="401"/>
        <v>0</v>
      </c>
      <c r="AP261" s="1322">
        <f t="shared" si="401"/>
        <v>0</v>
      </c>
      <c r="AQ261" s="1322">
        <f t="shared" si="401"/>
        <v>0</v>
      </c>
      <c r="AR261" s="1322">
        <f t="shared" si="401"/>
        <v>0</v>
      </c>
      <c r="AS261" s="1322">
        <f t="shared" si="401"/>
        <v>0</v>
      </c>
      <c r="AT261" s="1322">
        <f t="shared" si="401"/>
        <v>0</v>
      </c>
      <c r="AU261" s="1322">
        <f t="shared" si="401"/>
        <v>0</v>
      </c>
      <c r="AV261" s="1322">
        <f t="shared" si="340"/>
        <v>0</v>
      </c>
      <c r="AW261" s="1322"/>
      <c r="AX261" s="1322"/>
      <c r="AY261" s="1322"/>
      <c r="AZ261" s="1322"/>
      <c r="BA261" s="1322"/>
      <c r="BB261" s="1322"/>
      <c r="BC261" s="1322"/>
      <c r="BD261" s="1322"/>
      <c r="BE261" s="1322"/>
      <c r="BF261" s="1322"/>
      <c r="BG261" s="1322"/>
      <c r="BH261" s="1322"/>
      <c r="BI261" s="1322"/>
      <c r="BJ261" s="1322"/>
      <c r="BK261" s="1322"/>
      <c r="BL261" s="1322"/>
      <c r="BM261" s="1322"/>
      <c r="BN261" s="1322"/>
      <c r="BO261" s="1322"/>
      <c r="BP261" s="1322"/>
      <c r="BQ261" s="1322"/>
    </row>
    <row r="262" spans="1:69" s="1323" customFormat="1" ht="12.75" x14ac:dyDescent="0.2">
      <c r="A262" s="1282" t="s">
        <v>833</v>
      </c>
      <c r="B262" s="219" t="s">
        <v>397</v>
      </c>
      <c r="C262" s="1321">
        <f>'I4 BO ASSETS'!J49</f>
        <v>0</v>
      </c>
      <c r="D262" s="1322">
        <f t="shared" si="377"/>
        <v>0</v>
      </c>
      <c r="E262" s="1322">
        <f t="shared" si="377"/>
        <v>0</v>
      </c>
      <c r="F262" s="1322">
        <f t="shared" si="336"/>
        <v>0</v>
      </c>
      <c r="G262" s="1322">
        <f t="shared" ref="G262:Z262" si="402">$D262*G624</f>
        <v>0</v>
      </c>
      <c r="H262" s="1322">
        <f t="shared" si="402"/>
        <v>0</v>
      </c>
      <c r="I262" s="1322">
        <f t="shared" si="402"/>
        <v>0</v>
      </c>
      <c r="J262" s="1322">
        <f t="shared" si="402"/>
        <v>0</v>
      </c>
      <c r="K262" s="1322">
        <f t="shared" si="402"/>
        <v>0</v>
      </c>
      <c r="L262" s="1322">
        <f t="shared" si="402"/>
        <v>0</v>
      </c>
      <c r="M262" s="1322">
        <f t="shared" si="402"/>
        <v>0</v>
      </c>
      <c r="N262" s="1322">
        <f t="shared" si="402"/>
        <v>0</v>
      </c>
      <c r="O262" s="1322">
        <f t="shared" si="402"/>
        <v>0</v>
      </c>
      <c r="P262" s="1322">
        <f t="shared" si="402"/>
        <v>0</v>
      </c>
      <c r="Q262" s="1322">
        <f t="shared" si="402"/>
        <v>0</v>
      </c>
      <c r="R262" s="1322">
        <f t="shared" si="402"/>
        <v>0</v>
      </c>
      <c r="S262" s="1322">
        <f t="shared" si="402"/>
        <v>0</v>
      </c>
      <c r="T262" s="1322">
        <f t="shared" si="402"/>
        <v>0</v>
      </c>
      <c r="U262" s="1322">
        <f t="shared" si="402"/>
        <v>0</v>
      </c>
      <c r="V262" s="1322">
        <f t="shared" si="402"/>
        <v>0</v>
      </c>
      <c r="W262" s="1322">
        <f t="shared" si="402"/>
        <v>0</v>
      </c>
      <c r="X262" s="1322">
        <f t="shared" si="402"/>
        <v>0</v>
      </c>
      <c r="Y262" s="1322">
        <f t="shared" si="402"/>
        <v>0</v>
      </c>
      <c r="Z262" s="1322">
        <f t="shared" si="402"/>
        <v>0</v>
      </c>
      <c r="AA262" s="1322">
        <f t="shared" si="338"/>
        <v>0</v>
      </c>
      <c r="AB262" s="1322">
        <f t="shared" ref="AB262:AU262" si="403">$E262*AB624</f>
        <v>0</v>
      </c>
      <c r="AC262" s="1322">
        <f t="shared" si="403"/>
        <v>0</v>
      </c>
      <c r="AD262" s="1322">
        <f t="shared" si="403"/>
        <v>0</v>
      </c>
      <c r="AE262" s="1322">
        <f t="shared" si="403"/>
        <v>0</v>
      </c>
      <c r="AF262" s="1322">
        <f t="shared" si="403"/>
        <v>0</v>
      </c>
      <c r="AG262" s="1322">
        <f t="shared" si="403"/>
        <v>0</v>
      </c>
      <c r="AH262" s="1322">
        <f t="shared" si="403"/>
        <v>0</v>
      </c>
      <c r="AI262" s="1322">
        <f t="shared" si="403"/>
        <v>0</v>
      </c>
      <c r="AJ262" s="1322">
        <f t="shared" si="403"/>
        <v>0</v>
      </c>
      <c r="AK262" s="1322">
        <f t="shared" si="403"/>
        <v>0</v>
      </c>
      <c r="AL262" s="1322">
        <f t="shared" si="403"/>
        <v>0</v>
      </c>
      <c r="AM262" s="1322">
        <f t="shared" si="403"/>
        <v>0</v>
      </c>
      <c r="AN262" s="1322">
        <f t="shared" si="403"/>
        <v>0</v>
      </c>
      <c r="AO262" s="1322">
        <f t="shared" si="403"/>
        <v>0</v>
      </c>
      <c r="AP262" s="1322">
        <f t="shared" si="403"/>
        <v>0</v>
      </c>
      <c r="AQ262" s="1322">
        <f t="shared" si="403"/>
        <v>0</v>
      </c>
      <c r="AR262" s="1322">
        <f t="shared" si="403"/>
        <v>0</v>
      </c>
      <c r="AS262" s="1322">
        <f t="shared" si="403"/>
        <v>0</v>
      </c>
      <c r="AT262" s="1322">
        <f t="shared" si="403"/>
        <v>0</v>
      </c>
      <c r="AU262" s="1322">
        <f t="shared" si="403"/>
        <v>0</v>
      </c>
      <c r="AV262" s="1322">
        <f t="shared" si="340"/>
        <v>0</v>
      </c>
      <c r="AW262" s="1322"/>
      <c r="AX262" s="1322"/>
      <c r="AY262" s="1322"/>
      <c r="AZ262" s="1322"/>
      <c r="BA262" s="1322"/>
      <c r="BB262" s="1322"/>
      <c r="BC262" s="1322"/>
      <c r="BD262" s="1322"/>
      <c r="BE262" s="1322"/>
      <c r="BF262" s="1322"/>
      <c r="BG262" s="1322"/>
      <c r="BH262" s="1322"/>
      <c r="BI262" s="1322"/>
      <c r="BJ262" s="1322"/>
      <c r="BK262" s="1322"/>
      <c r="BL262" s="1322"/>
      <c r="BM262" s="1322"/>
      <c r="BN262" s="1322"/>
      <c r="BO262" s="1322"/>
      <c r="BP262" s="1322"/>
      <c r="BQ262" s="1322"/>
    </row>
    <row r="263" spans="1:69" s="1323" customFormat="1" ht="12.75" x14ac:dyDescent="0.2">
      <c r="A263" s="1282">
        <v>1845</v>
      </c>
      <c r="B263" s="219" t="s">
        <v>84</v>
      </c>
      <c r="C263" s="1321">
        <f>'I4 BO ASSETS'!J50</f>
        <v>0</v>
      </c>
      <c r="D263" s="1322">
        <f t="shared" si="377"/>
        <v>0</v>
      </c>
      <c r="E263" s="1322">
        <f t="shared" si="377"/>
        <v>0</v>
      </c>
      <c r="F263" s="1322">
        <f t="shared" si="336"/>
        <v>0</v>
      </c>
      <c r="G263" s="1322">
        <f t="shared" ref="G263:Z263" si="404">$D263*G625</f>
        <v>0</v>
      </c>
      <c r="H263" s="1322">
        <f t="shared" si="404"/>
        <v>0</v>
      </c>
      <c r="I263" s="1322">
        <f t="shared" si="404"/>
        <v>0</v>
      </c>
      <c r="J263" s="1322">
        <f t="shared" si="404"/>
        <v>0</v>
      </c>
      <c r="K263" s="1322">
        <f t="shared" si="404"/>
        <v>0</v>
      </c>
      <c r="L263" s="1322">
        <f t="shared" si="404"/>
        <v>0</v>
      </c>
      <c r="M263" s="1322">
        <f t="shared" si="404"/>
        <v>0</v>
      </c>
      <c r="N263" s="1322">
        <f t="shared" si="404"/>
        <v>0</v>
      </c>
      <c r="O263" s="1322">
        <f t="shared" si="404"/>
        <v>0</v>
      </c>
      <c r="P263" s="1322">
        <f t="shared" si="404"/>
        <v>0</v>
      </c>
      <c r="Q263" s="1322">
        <f t="shared" si="404"/>
        <v>0</v>
      </c>
      <c r="R263" s="1322">
        <f t="shared" si="404"/>
        <v>0</v>
      </c>
      <c r="S263" s="1322">
        <f t="shared" si="404"/>
        <v>0</v>
      </c>
      <c r="T263" s="1322">
        <f t="shared" si="404"/>
        <v>0</v>
      </c>
      <c r="U263" s="1322">
        <f t="shared" si="404"/>
        <v>0</v>
      </c>
      <c r="V263" s="1322">
        <f t="shared" si="404"/>
        <v>0</v>
      </c>
      <c r="W263" s="1322">
        <f t="shared" si="404"/>
        <v>0</v>
      </c>
      <c r="X263" s="1322">
        <f t="shared" si="404"/>
        <v>0</v>
      </c>
      <c r="Y263" s="1322">
        <f t="shared" si="404"/>
        <v>0</v>
      </c>
      <c r="Z263" s="1322">
        <f t="shared" si="404"/>
        <v>0</v>
      </c>
      <c r="AA263" s="1322">
        <f t="shared" si="338"/>
        <v>0</v>
      </c>
      <c r="AB263" s="1322">
        <f t="shared" ref="AB263:AU263" si="405">$E263*AB625</f>
        <v>0</v>
      </c>
      <c r="AC263" s="1322">
        <f t="shared" si="405"/>
        <v>0</v>
      </c>
      <c r="AD263" s="1322">
        <f t="shared" si="405"/>
        <v>0</v>
      </c>
      <c r="AE263" s="1322">
        <f t="shared" si="405"/>
        <v>0</v>
      </c>
      <c r="AF263" s="1322">
        <f t="shared" si="405"/>
        <v>0</v>
      </c>
      <c r="AG263" s="1322">
        <f t="shared" si="405"/>
        <v>0</v>
      </c>
      <c r="AH263" s="1322">
        <f t="shared" si="405"/>
        <v>0</v>
      </c>
      <c r="AI263" s="1322">
        <f t="shared" si="405"/>
        <v>0</v>
      </c>
      <c r="AJ263" s="1322">
        <f t="shared" si="405"/>
        <v>0</v>
      </c>
      <c r="AK263" s="1322">
        <f t="shared" si="405"/>
        <v>0</v>
      </c>
      <c r="AL263" s="1322">
        <f t="shared" si="405"/>
        <v>0</v>
      </c>
      <c r="AM263" s="1322">
        <f t="shared" si="405"/>
        <v>0</v>
      </c>
      <c r="AN263" s="1322">
        <f t="shared" si="405"/>
        <v>0</v>
      </c>
      <c r="AO263" s="1322">
        <f t="shared" si="405"/>
        <v>0</v>
      </c>
      <c r="AP263" s="1322">
        <f t="shared" si="405"/>
        <v>0</v>
      </c>
      <c r="AQ263" s="1322">
        <f t="shared" si="405"/>
        <v>0</v>
      </c>
      <c r="AR263" s="1322">
        <f t="shared" si="405"/>
        <v>0</v>
      </c>
      <c r="AS263" s="1322">
        <f t="shared" si="405"/>
        <v>0</v>
      </c>
      <c r="AT263" s="1322">
        <f t="shared" si="405"/>
        <v>0</v>
      </c>
      <c r="AU263" s="1322">
        <f t="shared" si="405"/>
        <v>0</v>
      </c>
      <c r="AV263" s="1322">
        <f t="shared" si="340"/>
        <v>0</v>
      </c>
      <c r="AW263" s="1322"/>
      <c r="AX263" s="1322"/>
      <c r="AY263" s="1322"/>
      <c r="AZ263" s="1322"/>
      <c r="BA263" s="1322"/>
      <c r="BB263" s="1322"/>
      <c r="BC263" s="1322"/>
      <c r="BD263" s="1322"/>
      <c r="BE263" s="1322"/>
      <c r="BF263" s="1322"/>
      <c r="BG263" s="1322"/>
      <c r="BH263" s="1322"/>
      <c r="BI263" s="1322"/>
      <c r="BJ263" s="1322"/>
      <c r="BK263" s="1322"/>
      <c r="BL263" s="1322"/>
      <c r="BM263" s="1322"/>
      <c r="BN263" s="1322"/>
      <c r="BO263" s="1322"/>
      <c r="BP263" s="1322"/>
      <c r="BQ263" s="1322"/>
    </row>
    <row r="264" spans="1:69" s="1323" customFormat="1" ht="25.5" x14ac:dyDescent="0.2">
      <c r="A264" s="1282" t="s">
        <v>834</v>
      </c>
      <c r="B264" s="219" t="s">
        <v>398</v>
      </c>
      <c r="C264" s="1321">
        <f>'I4 BO ASSETS'!J51</f>
        <v>0</v>
      </c>
      <c r="D264" s="1322">
        <f t="shared" si="377"/>
        <v>0</v>
      </c>
      <c r="E264" s="1322">
        <f t="shared" si="377"/>
        <v>0</v>
      </c>
      <c r="F264" s="1322">
        <f t="shared" si="336"/>
        <v>0</v>
      </c>
      <c r="G264" s="1322">
        <f t="shared" ref="G264:Z264" si="406">$D264*G626</f>
        <v>0</v>
      </c>
      <c r="H264" s="1322">
        <f t="shared" si="406"/>
        <v>0</v>
      </c>
      <c r="I264" s="1322">
        <f t="shared" si="406"/>
        <v>0</v>
      </c>
      <c r="J264" s="1322">
        <f t="shared" si="406"/>
        <v>0</v>
      </c>
      <c r="K264" s="1322">
        <f t="shared" si="406"/>
        <v>0</v>
      </c>
      <c r="L264" s="1322">
        <f t="shared" si="406"/>
        <v>0</v>
      </c>
      <c r="M264" s="1322">
        <f t="shared" si="406"/>
        <v>0</v>
      </c>
      <c r="N264" s="1322">
        <f t="shared" si="406"/>
        <v>0</v>
      </c>
      <c r="O264" s="1322">
        <f t="shared" si="406"/>
        <v>0</v>
      </c>
      <c r="P264" s="1322">
        <f t="shared" si="406"/>
        <v>0</v>
      </c>
      <c r="Q264" s="1322">
        <f t="shared" si="406"/>
        <v>0</v>
      </c>
      <c r="R264" s="1322">
        <f t="shared" si="406"/>
        <v>0</v>
      </c>
      <c r="S264" s="1322">
        <f t="shared" si="406"/>
        <v>0</v>
      </c>
      <c r="T264" s="1322">
        <f t="shared" si="406"/>
        <v>0</v>
      </c>
      <c r="U264" s="1322">
        <f t="shared" si="406"/>
        <v>0</v>
      </c>
      <c r="V264" s="1322">
        <f t="shared" si="406"/>
        <v>0</v>
      </c>
      <c r="W264" s="1322">
        <f t="shared" si="406"/>
        <v>0</v>
      </c>
      <c r="X264" s="1322">
        <f t="shared" si="406"/>
        <v>0</v>
      </c>
      <c r="Y264" s="1322">
        <f t="shared" si="406"/>
        <v>0</v>
      </c>
      <c r="Z264" s="1322">
        <f t="shared" si="406"/>
        <v>0</v>
      </c>
      <c r="AA264" s="1322">
        <f t="shared" si="338"/>
        <v>0</v>
      </c>
      <c r="AB264" s="1322">
        <f t="shared" ref="AB264:AU264" si="407">$E264*AB626</f>
        <v>0</v>
      </c>
      <c r="AC264" s="1322">
        <f t="shared" si="407"/>
        <v>0</v>
      </c>
      <c r="AD264" s="1322">
        <f t="shared" si="407"/>
        <v>0</v>
      </c>
      <c r="AE264" s="1322">
        <f t="shared" si="407"/>
        <v>0</v>
      </c>
      <c r="AF264" s="1322">
        <f t="shared" si="407"/>
        <v>0</v>
      </c>
      <c r="AG264" s="1322">
        <f t="shared" si="407"/>
        <v>0</v>
      </c>
      <c r="AH264" s="1322">
        <f t="shared" si="407"/>
        <v>0</v>
      </c>
      <c r="AI264" s="1322">
        <f t="shared" si="407"/>
        <v>0</v>
      </c>
      <c r="AJ264" s="1322">
        <f t="shared" si="407"/>
        <v>0</v>
      </c>
      <c r="AK264" s="1322">
        <f t="shared" si="407"/>
        <v>0</v>
      </c>
      <c r="AL264" s="1322">
        <f t="shared" si="407"/>
        <v>0</v>
      </c>
      <c r="AM264" s="1322">
        <f t="shared" si="407"/>
        <v>0</v>
      </c>
      <c r="AN264" s="1322">
        <f t="shared" si="407"/>
        <v>0</v>
      </c>
      <c r="AO264" s="1322">
        <f t="shared" si="407"/>
        <v>0</v>
      </c>
      <c r="AP264" s="1322">
        <f t="shared" si="407"/>
        <v>0</v>
      </c>
      <c r="AQ264" s="1322">
        <f t="shared" si="407"/>
        <v>0</v>
      </c>
      <c r="AR264" s="1322">
        <f t="shared" si="407"/>
        <v>0</v>
      </c>
      <c r="AS264" s="1322">
        <f t="shared" si="407"/>
        <v>0</v>
      </c>
      <c r="AT264" s="1322">
        <f t="shared" si="407"/>
        <v>0</v>
      </c>
      <c r="AU264" s="1322">
        <f t="shared" si="407"/>
        <v>0</v>
      </c>
      <c r="AV264" s="1322">
        <f t="shared" si="340"/>
        <v>0</v>
      </c>
      <c r="AW264" s="1322"/>
      <c r="AX264" s="1322"/>
      <c r="AY264" s="1322"/>
      <c r="AZ264" s="1322"/>
      <c r="BA264" s="1322"/>
      <c r="BB264" s="1322"/>
      <c r="BC264" s="1322"/>
      <c r="BD264" s="1322"/>
      <c r="BE264" s="1322"/>
      <c r="BF264" s="1322"/>
      <c r="BG264" s="1322"/>
      <c r="BH264" s="1322"/>
      <c r="BI264" s="1322"/>
      <c r="BJ264" s="1322"/>
      <c r="BK264" s="1322"/>
      <c r="BL264" s="1322"/>
      <c r="BM264" s="1322"/>
      <c r="BN264" s="1322"/>
      <c r="BO264" s="1322"/>
      <c r="BP264" s="1322"/>
      <c r="BQ264" s="1322"/>
    </row>
    <row r="265" spans="1:69" s="1323" customFormat="1" ht="25.5" x14ac:dyDescent="0.2">
      <c r="A265" s="1282" t="s">
        <v>835</v>
      </c>
      <c r="B265" s="219" t="s">
        <v>399</v>
      </c>
      <c r="C265" s="1321">
        <f>'I4 BO ASSETS'!J52</f>
        <v>0</v>
      </c>
      <c r="D265" s="1322">
        <f t="shared" si="377"/>
        <v>0</v>
      </c>
      <c r="E265" s="1322">
        <f t="shared" si="377"/>
        <v>0</v>
      </c>
      <c r="F265" s="1322">
        <f t="shared" si="336"/>
        <v>0</v>
      </c>
      <c r="G265" s="1322">
        <f t="shared" ref="G265:Z265" si="408">$D265*G627</f>
        <v>0</v>
      </c>
      <c r="H265" s="1322">
        <f t="shared" si="408"/>
        <v>0</v>
      </c>
      <c r="I265" s="1322">
        <f t="shared" si="408"/>
        <v>0</v>
      </c>
      <c r="J265" s="1322">
        <f t="shared" si="408"/>
        <v>0</v>
      </c>
      <c r="K265" s="1322">
        <f t="shared" si="408"/>
        <v>0</v>
      </c>
      <c r="L265" s="1322">
        <f t="shared" si="408"/>
        <v>0</v>
      </c>
      <c r="M265" s="1322">
        <f t="shared" si="408"/>
        <v>0</v>
      </c>
      <c r="N265" s="1322">
        <f t="shared" si="408"/>
        <v>0</v>
      </c>
      <c r="O265" s="1322">
        <f t="shared" si="408"/>
        <v>0</v>
      </c>
      <c r="P265" s="1322">
        <f t="shared" si="408"/>
        <v>0</v>
      </c>
      <c r="Q265" s="1322">
        <f t="shared" si="408"/>
        <v>0</v>
      </c>
      <c r="R265" s="1322">
        <f t="shared" si="408"/>
        <v>0</v>
      </c>
      <c r="S265" s="1322">
        <f t="shared" si="408"/>
        <v>0</v>
      </c>
      <c r="T265" s="1322">
        <f t="shared" si="408"/>
        <v>0</v>
      </c>
      <c r="U265" s="1322">
        <f t="shared" si="408"/>
        <v>0</v>
      </c>
      <c r="V265" s="1322">
        <f t="shared" si="408"/>
        <v>0</v>
      </c>
      <c r="W265" s="1322">
        <f t="shared" si="408"/>
        <v>0</v>
      </c>
      <c r="X265" s="1322">
        <f t="shared" si="408"/>
        <v>0</v>
      </c>
      <c r="Y265" s="1322">
        <f t="shared" si="408"/>
        <v>0</v>
      </c>
      <c r="Z265" s="1322">
        <f t="shared" si="408"/>
        <v>0</v>
      </c>
      <c r="AA265" s="1322">
        <f t="shared" si="338"/>
        <v>0</v>
      </c>
      <c r="AB265" s="1322">
        <f t="shared" ref="AB265:AU265" si="409">$E265*AB627</f>
        <v>0</v>
      </c>
      <c r="AC265" s="1322">
        <f t="shared" si="409"/>
        <v>0</v>
      </c>
      <c r="AD265" s="1322">
        <f t="shared" si="409"/>
        <v>0</v>
      </c>
      <c r="AE265" s="1322">
        <f t="shared" si="409"/>
        <v>0</v>
      </c>
      <c r="AF265" s="1322">
        <f t="shared" si="409"/>
        <v>0</v>
      </c>
      <c r="AG265" s="1322">
        <f t="shared" si="409"/>
        <v>0</v>
      </c>
      <c r="AH265" s="1322">
        <f t="shared" si="409"/>
        <v>0</v>
      </c>
      <c r="AI265" s="1322">
        <f t="shared" si="409"/>
        <v>0</v>
      </c>
      <c r="AJ265" s="1322">
        <f t="shared" si="409"/>
        <v>0</v>
      </c>
      <c r="AK265" s="1322">
        <f t="shared" si="409"/>
        <v>0</v>
      </c>
      <c r="AL265" s="1322">
        <f t="shared" si="409"/>
        <v>0</v>
      </c>
      <c r="AM265" s="1322">
        <f t="shared" si="409"/>
        <v>0</v>
      </c>
      <c r="AN265" s="1322">
        <f t="shared" si="409"/>
        <v>0</v>
      </c>
      <c r="AO265" s="1322">
        <f t="shared" si="409"/>
        <v>0</v>
      </c>
      <c r="AP265" s="1322">
        <f t="shared" si="409"/>
        <v>0</v>
      </c>
      <c r="AQ265" s="1322">
        <f t="shared" si="409"/>
        <v>0</v>
      </c>
      <c r="AR265" s="1322">
        <f t="shared" si="409"/>
        <v>0</v>
      </c>
      <c r="AS265" s="1322">
        <f t="shared" si="409"/>
        <v>0</v>
      </c>
      <c r="AT265" s="1322">
        <f t="shared" si="409"/>
        <v>0</v>
      </c>
      <c r="AU265" s="1322">
        <f t="shared" si="409"/>
        <v>0</v>
      </c>
      <c r="AV265" s="1322">
        <f t="shared" si="340"/>
        <v>0</v>
      </c>
      <c r="AW265" s="1322"/>
      <c r="AX265" s="1322"/>
      <c r="AY265" s="1322"/>
      <c r="AZ265" s="1322"/>
      <c r="BA265" s="1322"/>
      <c r="BB265" s="1322"/>
      <c r="BC265" s="1322"/>
      <c r="BD265" s="1322"/>
      <c r="BE265" s="1322"/>
      <c r="BF265" s="1322"/>
      <c r="BG265" s="1322"/>
      <c r="BH265" s="1322"/>
      <c r="BI265" s="1322"/>
      <c r="BJ265" s="1322"/>
      <c r="BK265" s="1322"/>
      <c r="BL265" s="1322"/>
      <c r="BM265" s="1322"/>
      <c r="BN265" s="1322"/>
      <c r="BO265" s="1322"/>
      <c r="BP265" s="1322"/>
      <c r="BQ265" s="1322"/>
    </row>
    <row r="266" spans="1:69" s="1323" customFormat="1" ht="25.5" x14ac:dyDescent="0.2">
      <c r="A266" s="1282" t="s">
        <v>836</v>
      </c>
      <c r="B266" s="219" t="s">
        <v>631</v>
      </c>
      <c r="C266" s="1321">
        <f>'I4 BO ASSETS'!J53</f>
        <v>0</v>
      </c>
      <c r="D266" s="1322">
        <f t="shared" si="377"/>
        <v>0</v>
      </c>
      <c r="E266" s="1322">
        <f t="shared" si="377"/>
        <v>0</v>
      </c>
      <c r="F266" s="1322">
        <f t="shared" si="336"/>
        <v>0</v>
      </c>
      <c r="G266" s="1322">
        <f t="shared" ref="G266:Z266" si="410">$D266*G628</f>
        <v>0</v>
      </c>
      <c r="H266" s="1322">
        <f t="shared" si="410"/>
        <v>0</v>
      </c>
      <c r="I266" s="1322">
        <f t="shared" si="410"/>
        <v>0</v>
      </c>
      <c r="J266" s="1322">
        <f t="shared" si="410"/>
        <v>0</v>
      </c>
      <c r="K266" s="1322">
        <f t="shared" si="410"/>
        <v>0</v>
      </c>
      <c r="L266" s="1322">
        <f t="shared" si="410"/>
        <v>0</v>
      </c>
      <c r="M266" s="1322">
        <f t="shared" si="410"/>
        <v>0</v>
      </c>
      <c r="N266" s="1322">
        <f t="shared" si="410"/>
        <v>0</v>
      </c>
      <c r="O266" s="1322">
        <f t="shared" si="410"/>
        <v>0</v>
      </c>
      <c r="P266" s="1322">
        <f t="shared" si="410"/>
        <v>0</v>
      </c>
      <c r="Q266" s="1322">
        <f t="shared" si="410"/>
        <v>0</v>
      </c>
      <c r="R266" s="1322">
        <f t="shared" si="410"/>
        <v>0</v>
      </c>
      <c r="S266" s="1322">
        <f t="shared" si="410"/>
        <v>0</v>
      </c>
      <c r="T266" s="1322">
        <f t="shared" si="410"/>
        <v>0</v>
      </c>
      <c r="U266" s="1322">
        <f t="shared" si="410"/>
        <v>0</v>
      </c>
      <c r="V266" s="1322">
        <f t="shared" si="410"/>
        <v>0</v>
      </c>
      <c r="W266" s="1322">
        <f t="shared" si="410"/>
        <v>0</v>
      </c>
      <c r="X266" s="1322">
        <f t="shared" si="410"/>
        <v>0</v>
      </c>
      <c r="Y266" s="1322">
        <f t="shared" si="410"/>
        <v>0</v>
      </c>
      <c r="Z266" s="1322">
        <f t="shared" si="410"/>
        <v>0</v>
      </c>
      <c r="AA266" s="1322">
        <f t="shared" si="338"/>
        <v>0</v>
      </c>
      <c r="AB266" s="1322">
        <f t="shared" ref="AB266:AU266" si="411">$E266*AB628</f>
        <v>0</v>
      </c>
      <c r="AC266" s="1322">
        <f t="shared" si="411"/>
        <v>0</v>
      </c>
      <c r="AD266" s="1322">
        <f t="shared" si="411"/>
        <v>0</v>
      </c>
      <c r="AE266" s="1322">
        <f t="shared" si="411"/>
        <v>0</v>
      </c>
      <c r="AF266" s="1322">
        <f t="shared" si="411"/>
        <v>0</v>
      </c>
      <c r="AG266" s="1322">
        <f t="shared" si="411"/>
        <v>0</v>
      </c>
      <c r="AH266" s="1322">
        <f t="shared" si="411"/>
        <v>0</v>
      </c>
      <c r="AI266" s="1322">
        <f t="shared" si="411"/>
        <v>0</v>
      </c>
      <c r="AJ266" s="1322">
        <f t="shared" si="411"/>
        <v>0</v>
      </c>
      <c r="AK266" s="1322">
        <f t="shared" si="411"/>
        <v>0</v>
      </c>
      <c r="AL266" s="1322">
        <f t="shared" si="411"/>
        <v>0</v>
      </c>
      <c r="AM266" s="1322">
        <f t="shared" si="411"/>
        <v>0</v>
      </c>
      <c r="AN266" s="1322">
        <f t="shared" si="411"/>
        <v>0</v>
      </c>
      <c r="AO266" s="1322">
        <f t="shared" si="411"/>
        <v>0</v>
      </c>
      <c r="AP266" s="1322">
        <f t="shared" si="411"/>
        <v>0</v>
      </c>
      <c r="AQ266" s="1322">
        <f t="shared" si="411"/>
        <v>0</v>
      </c>
      <c r="AR266" s="1322">
        <f t="shared" si="411"/>
        <v>0</v>
      </c>
      <c r="AS266" s="1322">
        <f t="shared" si="411"/>
        <v>0</v>
      </c>
      <c r="AT266" s="1322">
        <f t="shared" si="411"/>
        <v>0</v>
      </c>
      <c r="AU266" s="1322">
        <f t="shared" si="411"/>
        <v>0</v>
      </c>
      <c r="AV266" s="1322">
        <f t="shared" si="340"/>
        <v>0</v>
      </c>
      <c r="AW266" s="1322"/>
      <c r="AX266" s="1322"/>
      <c r="AY266" s="1322"/>
      <c r="AZ266" s="1322"/>
      <c r="BA266" s="1322"/>
      <c r="BB266" s="1322"/>
      <c r="BC266" s="1322"/>
      <c r="BD266" s="1322"/>
      <c r="BE266" s="1322"/>
      <c r="BF266" s="1322"/>
      <c r="BG266" s="1322"/>
      <c r="BH266" s="1322"/>
      <c r="BI266" s="1322"/>
      <c r="BJ266" s="1322"/>
      <c r="BK266" s="1322"/>
      <c r="BL266" s="1322"/>
      <c r="BM266" s="1322"/>
      <c r="BN266" s="1322"/>
      <c r="BO266" s="1322"/>
      <c r="BP266" s="1322"/>
      <c r="BQ266" s="1322"/>
    </row>
    <row r="267" spans="1:69" s="1323" customFormat="1" ht="12.75" x14ac:dyDescent="0.2">
      <c r="A267" s="1282">
        <v>1850</v>
      </c>
      <c r="B267" s="219" t="s">
        <v>90</v>
      </c>
      <c r="C267" s="1321">
        <f>'I4 BO ASSETS'!J54</f>
        <v>0</v>
      </c>
      <c r="D267" s="1322">
        <f t="shared" si="377"/>
        <v>0</v>
      </c>
      <c r="E267" s="1322">
        <f t="shared" si="377"/>
        <v>0</v>
      </c>
      <c r="F267" s="1322">
        <f t="shared" si="336"/>
        <v>0</v>
      </c>
      <c r="G267" s="1322">
        <f t="shared" ref="G267:Z267" si="412">$D267*G629</f>
        <v>0</v>
      </c>
      <c r="H267" s="1322">
        <f t="shared" si="412"/>
        <v>0</v>
      </c>
      <c r="I267" s="1322">
        <f t="shared" si="412"/>
        <v>0</v>
      </c>
      <c r="J267" s="1322">
        <f t="shared" si="412"/>
        <v>0</v>
      </c>
      <c r="K267" s="1322">
        <f t="shared" si="412"/>
        <v>0</v>
      </c>
      <c r="L267" s="1322">
        <f t="shared" si="412"/>
        <v>0</v>
      </c>
      <c r="M267" s="1322">
        <f t="shared" si="412"/>
        <v>0</v>
      </c>
      <c r="N267" s="1322">
        <f t="shared" si="412"/>
        <v>0</v>
      </c>
      <c r="O267" s="1322">
        <f t="shared" si="412"/>
        <v>0</v>
      </c>
      <c r="P267" s="1322">
        <f t="shared" si="412"/>
        <v>0</v>
      </c>
      <c r="Q267" s="1322">
        <f t="shared" si="412"/>
        <v>0</v>
      </c>
      <c r="R267" s="1322">
        <f t="shared" si="412"/>
        <v>0</v>
      </c>
      <c r="S267" s="1322">
        <f t="shared" si="412"/>
        <v>0</v>
      </c>
      <c r="T267" s="1322">
        <f t="shared" si="412"/>
        <v>0</v>
      </c>
      <c r="U267" s="1322">
        <f t="shared" si="412"/>
        <v>0</v>
      </c>
      <c r="V267" s="1322">
        <f t="shared" si="412"/>
        <v>0</v>
      </c>
      <c r="W267" s="1322">
        <f t="shared" si="412"/>
        <v>0</v>
      </c>
      <c r="X267" s="1322">
        <f t="shared" si="412"/>
        <v>0</v>
      </c>
      <c r="Y267" s="1322">
        <f t="shared" si="412"/>
        <v>0</v>
      </c>
      <c r="Z267" s="1322">
        <f t="shared" si="412"/>
        <v>0</v>
      </c>
      <c r="AA267" s="1322">
        <f t="shared" si="338"/>
        <v>0</v>
      </c>
      <c r="AB267" s="1322">
        <f t="shared" ref="AB267:AU267" si="413">$E267*AB629</f>
        <v>0</v>
      </c>
      <c r="AC267" s="1322">
        <f t="shared" si="413"/>
        <v>0</v>
      </c>
      <c r="AD267" s="1322">
        <f t="shared" si="413"/>
        <v>0</v>
      </c>
      <c r="AE267" s="1322">
        <f t="shared" si="413"/>
        <v>0</v>
      </c>
      <c r="AF267" s="1322">
        <f t="shared" si="413"/>
        <v>0</v>
      </c>
      <c r="AG267" s="1322">
        <f t="shared" si="413"/>
        <v>0</v>
      </c>
      <c r="AH267" s="1322">
        <f t="shared" si="413"/>
        <v>0</v>
      </c>
      <c r="AI267" s="1322">
        <f t="shared" si="413"/>
        <v>0</v>
      </c>
      <c r="AJ267" s="1322">
        <f t="shared" si="413"/>
        <v>0</v>
      </c>
      <c r="AK267" s="1322">
        <f t="shared" si="413"/>
        <v>0</v>
      </c>
      <c r="AL267" s="1322">
        <f t="shared" si="413"/>
        <v>0</v>
      </c>
      <c r="AM267" s="1322">
        <f t="shared" si="413"/>
        <v>0</v>
      </c>
      <c r="AN267" s="1322">
        <f t="shared" si="413"/>
        <v>0</v>
      </c>
      <c r="AO267" s="1322">
        <f t="shared" si="413"/>
        <v>0</v>
      </c>
      <c r="AP267" s="1322">
        <f t="shared" si="413"/>
        <v>0</v>
      </c>
      <c r="AQ267" s="1322">
        <f t="shared" si="413"/>
        <v>0</v>
      </c>
      <c r="AR267" s="1322">
        <f t="shared" si="413"/>
        <v>0</v>
      </c>
      <c r="AS267" s="1322">
        <f t="shared" si="413"/>
        <v>0</v>
      </c>
      <c r="AT267" s="1322">
        <f t="shared" si="413"/>
        <v>0</v>
      </c>
      <c r="AU267" s="1322">
        <f t="shared" si="413"/>
        <v>0</v>
      </c>
      <c r="AV267" s="1322">
        <f t="shared" si="340"/>
        <v>0</v>
      </c>
      <c r="AW267" s="1322"/>
      <c r="AX267" s="1322"/>
      <c r="AY267" s="1322"/>
      <c r="AZ267" s="1322"/>
      <c r="BA267" s="1322"/>
      <c r="BB267" s="1322"/>
      <c r="BC267" s="1322"/>
      <c r="BD267" s="1322"/>
      <c r="BE267" s="1322"/>
      <c r="BF267" s="1322"/>
      <c r="BG267" s="1322"/>
      <c r="BH267" s="1322"/>
      <c r="BI267" s="1322"/>
      <c r="BJ267" s="1322"/>
      <c r="BK267" s="1322"/>
      <c r="BL267" s="1322"/>
      <c r="BM267" s="1322"/>
      <c r="BN267" s="1322"/>
      <c r="BO267" s="1322"/>
      <c r="BP267" s="1322"/>
      <c r="BQ267" s="1322"/>
    </row>
    <row r="268" spans="1:69" s="1323" customFormat="1" ht="12.75" x14ac:dyDescent="0.2">
      <c r="A268" s="1282">
        <v>1855</v>
      </c>
      <c r="B268" s="219" t="s">
        <v>92</v>
      </c>
      <c r="C268" s="1321">
        <f>'I4 BO ASSETS'!J55</f>
        <v>0</v>
      </c>
      <c r="D268" s="1322">
        <f t="shared" si="377"/>
        <v>0</v>
      </c>
      <c r="E268" s="1322">
        <f t="shared" si="377"/>
        <v>0</v>
      </c>
      <c r="F268" s="1322">
        <f t="shared" si="336"/>
        <v>0</v>
      </c>
      <c r="G268" s="1322">
        <f t="shared" ref="G268:Z268" si="414">$D268*G630</f>
        <v>0</v>
      </c>
      <c r="H268" s="1322">
        <f t="shared" si="414"/>
        <v>0</v>
      </c>
      <c r="I268" s="1322">
        <f t="shared" si="414"/>
        <v>0</v>
      </c>
      <c r="J268" s="1322">
        <f t="shared" si="414"/>
        <v>0</v>
      </c>
      <c r="K268" s="1322">
        <f t="shared" si="414"/>
        <v>0</v>
      </c>
      <c r="L268" s="1322">
        <f t="shared" si="414"/>
        <v>0</v>
      </c>
      <c r="M268" s="1322">
        <f t="shared" si="414"/>
        <v>0</v>
      </c>
      <c r="N268" s="1322">
        <f t="shared" si="414"/>
        <v>0</v>
      </c>
      <c r="O268" s="1322">
        <f t="shared" si="414"/>
        <v>0</v>
      </c>
      <c r="P268" s="1322">
        <f t="shared" si="414"/>
        <v>0</v>
      </c>
      <c r="Q268" s="1322">
        <f t="shared" si="414"/>
        <v>0</v>
      </c>
      <c r="R268" s="1322">
        <f t="shared" si="414"/>
        <v>0</v>
      </c>
      <c r="S268" s="1322">
        <f t="shared" si="414"/>
        <v>0</v>
      </c>
      <c r="T268" s="1322">
        <f t="shared" si="414"/>
        <v>0</v>
      </c>
      <c r="U268" s="1322">
        <f t="shared" si="414"/>
        <v>0</v>
      </c>
      <c r="V268" s="1322">
        <f t="shared" si="414"/>
        <v>0</v>
      </c>
      <c r="W268" s="1322">
        <f t="shared" si="414"/>
        <v>0</v>
      </c>
      <c r="X268" s="1322">
        <f t="shared" si="414"/>
        <v>0</v>
      </c>
      <c r="Y268" s="1322">
        <f t="shared" si="414"/>
        <v>0</v>
      </c>
      <c r="Z268" s="1322">
        <f t="shared" si="414"/>
        <v>0</v>
      </c>
      <c r="AA268" s="1322">
        <f t="shared" si="338"/>
        <v>0</v>
      </c>
      <c r="AB268" s="1322">
        <f t="shared" ref="AB268:AU268" si="415">$E268*AB630</f>
        <v>0</v>
      </c>
      <c r="AC268" s="1322">
        <f t="shared" si="415"/>
        <v>0</v>
      </c>
      <c r="AD268" s="1322">
        <f t="shared" si="415"/>
        <v>0</v>
      </c>
      <c r="AE268" s="1322">
        <f t="shared" si="415"/>
        <v>0</v>
      </c>
      <c r="AF268" s="1322">
        <f t="shared" si="415"/>
        <v>0</v>
      </c>
      <c r="AG268" s="1322">
        <f t="shared" si="415"/>
        <v>0</v>
      </c>
      <c r="AH268" s="1322">
        <f t="shared" si="415"/>
        <v>0</v>
      </c>
      <c r="AI268" s="1322">
        <f t="shared" si="415"/>
        <v>0</v>
      </c>
      <c r="AJ268" s="1322">
        <f t="shared" si="415"/>
        <v>0</v>
      </c>
      <c r="AK268" s="1322">
        <f t="shared" si="415"/>
        <v>0</v>
      </c>
      <c r="AL268" s="1322">
        <f t="shared" si="415"/>
        <v>0</v>
      </c>
      <c r="AM268" s="1322">
        <f t="shared" si="415"/>
        <v>0</v>
      </c>
      <c r="AN268" s="1322">
        <f t="shared" si="415"/>
        <v>0</v>
      </c>
      <c r="AO268" s="1322">
        <f t="shared" si="415"/>
        <v>0</v>
      </c>
      <c r="AP268" s="1322">
        <f t="shared" si="415"/>
        <v>0</v>
      </c>
      <c r="AQ268" s="1322">
        <f t="shared" si="415"/>
        <v>0</v>
      </c>
      <c r="AR268" s="1322">
        <f t="shared" si="415"/>
        <v>0</v>
      </c>
      <c r="AS268" s="1322">
        <f t="shared" si="415"/>
        <v>0</v>
      </c>
      <c r="AT268" s="1322">
        <f t="shared" si="415"/>
        <v>0</v>
      </c>
      <c r="AU268" s="1322">
        <f t="shared" si="415"/>
        <v>0</v>
      </c>
      <c r="AV268" s="1322">
        <f t="shared" si="340"/>
        <v>0</v>
      </c>
      <c r="AW268" s="1322"/>
      <c r="AX268" s="1322"/>
      <c r="AY268" s="1322"/>
      <c r="AZ268" s="1322"/>
      <c r="BA268" s="1322"/>
      <c r="BB268" s="1322"/>
      <c r="BC268" s="1322"/>
      <c r="BD268" s="1322"/>
      <c r="BE268" s="1322"/>
      <c r="BF268" s="1322"/>
      <c r="BG268" s="1322"/>
      <c r="BH268" s="1322"/>
      <c r="BI268" s="1322"/>
      <c r="BJ268" s="1322"/>
      <c r="BK268" s="1322"/>
      <c r="BL268" s="1322"/>
      <c r="BM268" s="1322"/>
      <c r="BN268" s="1322"/>
      <c r="BO268" s="1322"/>
      <c r="BP268" s="1322"/>
      <c r="BQ268" s="1322"/>
    </row>
    <row r="269" spans="1:69" s="1325" customFormat="1" ht="12.75" x14ac:dyDescent="0.2">
      <c r="A269" s="1282">
        <v>1860</v>
      </c>
      <c r="B269" s="219" t="s">
        <v>93</v>
      </c>
      <c r="C269" s="1321">
        <f>'I4 BO ASSETS'!J56</f>
        <v>0</v>
      </c>
      <c r="D269" s="1322">
        <f t="shared" si="377"/>
        <v>0</v>
      </c>
      <c r="E269" s="1322">
        <f t="shared" si="377"/>
        <v>0</v>
      </c>
      <c r="F269" s="1322">
        <f t="shared" si="336"/>
        <v>0</v>
      </c>
      <c r="G269" s="1322">
        <f t="shared" ref="G269:Z269" si="416">$D269*G631</f>
        <v>0</v>
      </c>
      <c r="H269" s="1322">
        <f t="shared" si="416"/>
        <v>0</v>
      </c>
      <c r="I269" s="1322">
        <f t="shared" si="416"/>
        <v>0</v>
      </c>
      <c r="J269" s="1322">
        <f t="shared" si="416"/>
        <v>0</v>
      </c>
      <c r="K269" s="1322">
        <f t="shared" si="416"/>
        <v>0</v>
      </c>
      <c r="L269" s="1322">
        <f t="shared" si="416"/>
        <v>0</v>
      </c>
      <c r="M269" s="1322">
        <f t="shared" si="416"/>
        <v>0</v>
      </c>
      <c r="N269" s="1322">
        <f t="shared" si="416"/>
        <v>0</v>
      </c>
      <c r="O269" s="1322">
        <f t="shared" si="416"/>
        <v>0</v>
      </c>
      <c r="P269" s="1322">
        <f t="shared" si="416"/>
        <v>0</v>
      </c>
      <c r="Q269" s="1322">
        <f t="shared" si="416"/>
        <v>0</v>
      </c>
      <c r="R269" s="1322">
        <f t="shared" si="416"/>
        <v>0</v>
      </c>
      <c r="S269" s="1322">
        <f t="shared" si="416"/>
        <v>0</v>
      </c>
      <c r="T269" s="1322">
        <f t="shared" si="416"/>
        <v>0</v>
      </c>
      <c r="U269" s="1322">
        <f t="shared" si="416"/>
        <v>0</v>
      </c>
      <c r="V269" s="1322">
        <f t="shared" si="416"/>
        <v>0</v>
      </c>
      <c r="W269" s="1322">
        <f t="shared" si="416"/>
        <v>0</v>
      </c>
      <c r="X269" s="1322">
        <f t="shared" si="416"/>
        <v>0</v>
      </c>
      <c r="Y269" s="1322">
        <f t="shared" si="416"/>
        <v>0</v>
      </c>
      <c r="Z269" s="1322">
        <f t="shared" si="416"/>
        <v>0</v>
      </c>
      <c r="AA269" s="1322">
        <f t="shared" si="338"/>
        <v>0</v>
      </c>
      <c r="AB269" s="1322">
        <f t="shared" ref="AB269:AU269" si="417">$E269*AB631</f>
        <v>0</v>
      </c>
      <c r="AC269" s="1322">
        <f t="shared" si="417"/>
        <v>0</v>
      </c>
      <c r="AD269" s="1322">
        <f t="shared" si="417"/>
        <v>0</v>
      </c>
      <c r="AE269" s="1322">
        <f t="shared" si="417"/>
        <v>0</v>
      </c>
      <c r="AF269" s="1322">
        <f t="shared" si="417"/>
        <v>0</v>
      </c>
      <c r="AG269" s="1322">
        <f t="shared" si="417"/>
        <v>0</v>
      </c>
      <c r="AH269" s="1322">
        <f t="shared" si="417"/>
        <v>0</v>
      </c>
      <c r="AI269" s="1322">
        <f t="shared" si="417"/>
        <v>0</v>
      </c>
      <c r="AJ269" s="1322">
        <f t="shared" si="417"/>
        <v>0</v>
      </c>
      <c r="AK269" s="1322">
        <f t="shared" si="417"/>
        <v>0</v>
      </c>
      <c r="AL269" s="1322">
        <f t="shared" si="417"/>
        <v>0</v>
      </c>
      <c r="AM269" s="1322">
        <f t="shared" si="417"/>
        <v>0</v>
      </c>
      <c r="AN269" s="1322">
        <f t="shared" si="417"/>
        <v>0</v>
      </c>
      <c r="AO269" s="1322">
        <f t="shared" si="417"/>
        <v>0</v>
      </c>
      <c r="AP269" s="1322">
        <f t="shared" si="417"/>
        <v>0</v>
      </c>
      <c r="AQ269" s="1322">
        <f t="shared" si="417"/>
        <v>0</v>
      </c>
      <c r="AR269" s="1322">
        <f t="shared" si="417"/>
        <v>0</v>
      </c>
      <c r="AS269" s="1322">
        <f t="shared" si="417"/>
        <v>0</v>
      </c>
      <c r="AT269" s="1322">
        <f t="shared" si="417"/>
        <v>0</v>
      </c>
      <c r="AU269" s="1322">
        <f t="shared" si="417"/>
        <v>0</v>
      </c>
      <c r="AV269" s="1322">
        <f t="shared" si="340"/>
        <v>0</v>
      </c>
      <c r="AW269" s="1322"/>
      <c r="AX269" s="1322"/>
      <c r="AY269" s="1322"/>
      <c r="AZ269" s="1322"/>
      <c r="BA269" s="1322"/>
      <c r="BB269" s="1322"/>
      <c r="BC269" s="1322"/>
      <c r="BD269" s="1322"/>
      <c r="BE269" s="1322"/>
      <c r="BF269" s="1322"/>
      <c r="BG269" s="1322"/>
      <c r="BH269" s="1322"/>
      <c r="BI269" s="1322"/>
      <c r="BJ269" s="1322"/>
      <c r="BK269" s="1322"/>
      <c r="BL269" s="1322"/>
      <c r="BM269" s="1322"/>
      <c r="BN269" s="1322"/>
      <c r="BO269" s="1322"/>
      <c r="BP269" s="1322"/>
      <c r="BQ269" s="1322"/>
    </row>
    <row r="270" spans="1:69" s="1325" customFormat="1" ht="12.75" x14ac:dyDescent="0.2">
      <c r="A270" s="1283"/>
      <c r="B270" s="1283"/>
      <c r="C270" s="1321"/>
      <c r="D270" s="1322"/>
      <c r="E270" s="1322"/>
      <c r="F270" s="1322"/>
      <c r="G270" s="1322"/>
      <c r="H270" s="1322"/>
      <c r="I270" s="1322"/>
      <c r="J270" s="1322"/>
      <c r="K270" s="1322"/>
      <c r="L270" s="1322"/>
      <c r="M270" s="1322"/>
      <c r="N270" s="1322"/>
      <c r="O270" s="1322"/>
      <c r="P270" s="1322"/>
      <c r="Q270" s="1322"/>
      <c r="R270" s="1322"/>
      <c r="S270" s="1322"/>
      <c r="T270" s="1322"/>
      <c r="U270" s="1322"/>
      <c r="V270" s="1322"/>
      <c r="W270" s="1322"/>
      <c r="X270" s="1322"/>
      <c r="Y270" s="1322"/>
      <c r="Z270" s="1322"/>
      <c r="AA270" s="1322"/>
      <c r="AB270" s="1322"/>
      <c r="AC270" s="1322"/>
      <c r="AD270" s="1322"/>
      <c r="AE270" s="1322"/>
      <c r="AF270" s="1322"/>
      <c r="AG270" s="1322"/>
      <c r="AH270" s="1322"/>
      <c r="AI270" s="1322"/>
      <c r="AJ270" s="1322"/>
      <c r="AK270" s="1322"/>
      <c r="AL270" s="1322"/>
      <c r="AM270" s="1322"/>
      <c r="AN270" s="1322"/>
      <c r="AO270" s="1322"/>
      <c r="AP270" s="1322"/>
      <c r="AQ270" s="1322"/>
      <c r="AR270" s="1322"/>
      <c r="AS270" s="1322"/>
      <c r="AT270" s="1322"/>
      <c r="AU270" s="1322"/>
      <c r="AV270" s="1322"/>
      <c r="AW270" s="1322"/>
      <c r="AX270" s="1322"/>
      <c r="AY270" s="1322"/>
      <c r="AZ270" s="1322"/>
      <c r="BA270" s="1322"/>
      <c r="BB270" s="1322"/>
      <c r="BC270" s="1322"/>
      <c r="BD270" s="1322"/>
      <c r="BE270" s="1322"/>
      <c r="BF270" s="1322"/>
      <c r="BG270" s="1322"/>
      <c r="BH270" s="1322"/>
      <c r="BI270" s="1322"/>
      <c r="BJ270" s="1322"/>
      <c r="BK270" s="1322"/>
      <c r="BL270" s="1322"/>
      <c r="BM270" s="1322"/>
      <c r="BN270" s="1322"/>
      <c r="BO270" s="1322"/>
      <c r="BP270" s="1322"/>
      <c r="BQ270" s="1322"/>
    </row>
    <row r="271" spans="1:69" s="1354" customFormat="1" ht="12.75" x14ac:dyDescent="0.2">
      <c r="A271" s="1351"/>
      <c r="B271" s="1352" t="s">
        <v>908</v>
      </c>
      <c r="C271" s="1280">
        <f>SUM(C230:C270)</f>
        <v>0</v>
      </c>
      <c r="D271" s="1280">
        <f>SUM(D230:D270)</f>
        <v>0</v>
      </c>
      <c r="E271" s="1280">
        <f>SUM(E230:E270)</f>
        <v>0</v>
      </c>
      <c r="F271" s="1353">
        <f>D271+E271</f>
        <v>0</v>
      </c>
      <c r="G271" s="1280">
        <f>SUM(G230:G269)</f>
        <v>0</v>
      </c>
      <c r="H271" s="1280">
        <f t="shared" ref="H271:AV271" si="418">SUM(H230:H269)</f>
        <v>0</v>
      </c>
      <c r="I271" s="1280">
        <f t="shared" si="418"/>
        <v>0</v>
      </c>
      <c r="J271" s="1280">
        <f t="shared" si="418"/>
        <v>0</v>
      </c>
      <c r="K271" s="1280">
        <f t="shared" si="418"/>
        <v>0</v>
      </c>
      <c r="L271" s="1280">
        <f t="shared" si="418"/>
        <v>0</v>
      </c>
      <c r="M271" s="1280">
        <f t="shared" si="418"/>
        <v>0</v>
      </c>
      <c r="N271" s="1280">
        <f t="shared" si="418"/>
        <v>0</v>
      </c>
      <c r="O271" s="1280">
        <f t="shared" si="418"/>
        <v>0</v>
      </c>
      <c r="P271" s="1280">
        <f t="shared" si="418"/>
        <v>0</v>
      </c>
      <c r="Q271" s="1280">
        <f t="shared" si="418"/>
        <v>0</v>
      </c>
      <c r="R271" s="1280">
        <f t="shared" si="418"/>
        <v>0</v>
      </c>
      <c r="S271" s="1280">
        <f t="shared" si="418"/>
        <v>0</v>
      </c>
      <c r="T271" s="1280">
        <f t="shared" si="418"/>
        <v>0</v>
      </c>
      <c r="U271" s="1280">
        <f t="shared" si="418"/>
        <v>0</v>
      </c>
      <c r="V271" s="1280">
        <f t="shared" si="418"/>
        <v>0</v>
      </c>
      <c r="W271" s="1280">
        <f t="shared" si="418"/>
        <v>0</v>
      </c>
      <c r="X271" s="1280">
        <f t="shared" si="418"/>
        <v>0</v>
      </c>
      <c r="Y271" s="1280">
        <f t="shared" si="418"/>
        <v>0</v>
      </c>
      <c r="Z271" s="1280">
        <f t="shared" si="418"/>
        <v>0</v>
      </c>
      <c r="AA271" s="1280">
        <f t="shared" si="418"/>
        <v>0</v>
      </c>
      <c r="AB271" s="1280">
        <f t="shared" si="418"/>
        <v>0</v>
      </c>
      <c r="AC271" s="1280">
        <f t="shared" si="418"/>
        <v>0</v>
      </c>
      <c r="AD271" s="1280">
        <f t="shared" si="418"/>
        <v>0</v>
      </c>
      <c r="AE271" s="1280">
        <f t="shared" si="418"/>
        <v>0</v>
      </c>
      <c r="AF271" s="1280">
        <f t="shared" si="418"/>
        <v>0</v>
      </c>
      <c r="AG271" s="1280">
        <f t="shared" si="418"/>
        <v>0</v>
      </c>
      <c r="AH271" s="1280">
        <f t="shared" si="418"/>
        <v>0</v>
      </c>
      <c r="AI271" s="1280">
        <f t="shared" si="418"/>
        <v>0</v>
      </c>
      <c r="AJ271" s="1280">
        <f t="shared" si="418"/>
        <v>0</v>
      </c>
      <c r="AK271" s="1280">
        <f t="shared" si="418"/>
        <v>0</v>
      </c>
      <c r="AL271" s="1280">
        <f t="shared" si="418"/>
        <v>0</v>
      </c>
      <c r="AM271" s="1280">
        <f t="shared" si="418"/>
        <v>0</v>
      </c>
      <c r="AN271" s="1280">
        <f t="shared" si="418"/>
        <v>0</v>
      </c>
      <c r="AO271" s="1280">
        <f t="shared" si="418"/>
        <v>0</v>
      </c>
      <c r="AP271" s="1280">
        <f t="shared" si="418"/>
        <v>0</v>
      </c>
      <c r="AQ271" s="1280">
        <f t="shared" si="418"/>
        <v>0</v>
      </c>
      <c r="AR271" s="1280">
        <f t="shared" si="418"/>
        <v>0</v>
      </c>
      <c r="AS271" s="1280">
        <f t="shared" si="418"/>
        <v>0</v>
      </c>
      <c r="AT271" s="1280">
        <f t="shared" si="418"/>
        <v>0</v>
      </c>
      <c r="AU271" s="1280">
        <f t="shared" si="418"/>
        <v>0</v>
      </c>
      <c r="AV271" s="1280">
        <f t="shared" si="418"/>
        <v>0</v>
      </c>
      <c r="AW271" s="1280">
        <f t="shared" ref="AW271:BQ271" si="419">SUM(AW230:AW270)</f>
        <v>0</v>
      </c>
      <c r="AX271" s="1280">
        <f t="shared" si="419"/>
        <v>0</v>
      </c>
      <c r="AY271" s="1280">
        <f t="shared" si="419"/>
        <v>0</v>
      </c>
      <c r="AZ271" s="1280">
        <f t="shared" si="419"/>
        <v>0</v>
      </c>
      <c r="BA271" s="1280">
        <f t="shared" si="419"/>
        <v>0</v>
      </c>
      <c r="BB271" s="1280">
        <f t="shared" si="419"/>
        <v>0</v>
      </c>
      <c r="BC271" s="1280">
        <f t="shared" si="419"/>
        <v>0</v>
      </c>
      <c r="BD271" s="1280">
        <f t="shared" si="419"/>
        <v>0</v>
      </c>
      <c r="BE271" s="1280">
        <f t="shared" si="419"/>
        <v>0</v>
      </c>
      <c r="BF271" s="1280">
        <f t="shared" si="419"/>
        <v>0</v>
      </c>
      <c r="BG271" s="1280">
        <f t="shared" si="419"/>
        <v>0</v>
      </c>
      <c r="BH271" s="1280">
        <f t="shared" si="419"/>
        <v>0</v>
      </c>
      <c r="BI271" s="1280">
        <f t="shared" si="419"/>
        <v>0</v>
      </c>
      <c r="BJ271" s="1280">
        <f t="shared" si="419"/>
        <v>0</v>
      </c>
      <c r="BK271" s="1280">
        <f t="shared" si="419"/>
        <v>0</v>
      </c>
      <c r="BL271" s="1280">
        <f t="shared" si="419"/>
        <v>0</v>
      </c>
      <c r="BM271" s="1280">
        <f t="shared" si="419"/>
        <v>0</v>
      </c>
      <c r="BN271" s="1280">
        <f t="shared" si="419"/>
        <v>0</v>
      </c>
      <c r="BO271" s="1280">
        <f t="shared" si="419"/>
        <v>0</v>
      </c>
      <c r="BP271" s="1280">
        <f t="shared" si="419"/>
        <v>0</v>
      </c>
      <c r="BQ271" s="1280">
        <f t="shared" si="419"/>
        <v>0</v>
      </c>
    </row>
    <row r="272" spans="1:69" s="352" customFormat="1" ht="12.75" x14ac:dyDescent="0.2">
      <c r="A272" s="1291" t="s">
        <v>534</v>
      </c>
      <c r="B272" s="1291"/>
      <c r="C272" s="1304"/>
      <c r="D272" s="1293"/>
      <c r="E272" s="1293"/>
      <c r="F272" s="640"/>
      <c r="G272" s="640"/>
      <c r="H272" s="640"/>
      <c r="I272" s="640"/>
      <c r="J272" s="640"/>
      <c r="K272" s="640"/>
      <c r="L272" s="640"/>
      <c r="M272" s="640"/>
      <c r="N272" s="640"/>
      <c r="O272" s="640"/>
      <c r="P272" s="640"/>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c r="AR272" s="640"/>
      <c r="AS272" s="640"/>
      <c r="AT272" s="640"/>
      <c r="AU272" s="640"/>
      <c r="AV272" s="640"/>
      <c r="AW272" s="640"/>
      <c r="AX272" s="640"/>
      <c r="AY272" s="640"/>
      <c r="AZ272" s="640"/>
      <c r="BA272" s="640"/>
      <c r="BB272" s="640"/>
      <c r="BC272" s="640"/>
      <c r="BD272" s="640"/>
      <c r="BE272" s="640"/>
      <c r="BF272" s="640"/>
      <c r="BG272" s="640"/>
      <c r="BH272" s="640"/>
      <c r="BI272" s="640"/>
      <c r="BJ272" s="640"/>
      <c r="BK272" s="640"/>
      <c r="BL272" s="640"/>
      <c r="BM272" s="640"/>
      <c r="BN272" s="640"/>
      <c r="BO272" s="640"/>
      <c r="BP272" s="640"/>
      <c r="BQ272" s="640"/>
    </row>
    <row r="273" spans="1:69" s="352" customFormat="1" ht="12.75" x14ac:dyDescent="0.2">
      <c r="A273" s="680">
        <v>1905</v>
      </c>
      <c r="B273" s="376" t="s">
        <v>282</v>
      </c>
      <c r="C273" s="1294">
        <f>'I4 BO ASSETS'!J62</f>
        <v>0</v>
      </c>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c r="AR273" s="640"/>
      <c r="AS273" s="640"/>
      <c r="AT273" s="640"/>
      <c r="AU273" s="640"/>
      <c r="AV273" s="640"/>
      <c r="AW273" s="640">
        <f t="shared" ref="AW273:BP273" si="420">$C273*AW634</f>
        <v>0</v>
      </c>
      <c r="AX273" s="640">
        <f t="shared" si="420"/>
        <v>0</v>
      </c>
      <c r="AY273" s="640">
        <f t="shared" si="420"/>
        <v>0</v>
      </c>
      <c r="AZ273" s="640">
        <f t="shared" si="420"/>
        <v>0</v>
      </c>
      <c r="BA273" s="640">
        <f t="shared" si="420"/>
        <v>0</v>
      </c>
      <c r="BB273" s="640">
        <f t="shared" si="420"/>
        <v>0</v>
      </c>
      <c r="BC273" s="640">
        <f t="shared" si="420"/>
        <v>0</v>
      </c>
      <c r="BD273" s="640">
        <f t="shared" si="420"/>
        <v>0</v>
      </c>
      <c r="BE273" s="640">
        <f t="shared" si="420"/>
        <v>0</v>
      </c>
      <c r="BF273" s="640">
        <f t="shared" si="420"/>
        <v>0</v>
      </c>
      <c r="BG273" s="640">
        <f t="shared" si="420"/>
        <v>0</v>
      </c>
      <c r="BH273" s="640">
        <f t="shared" si="420"/>
        <v>0</v>
      </c>
      <c r="BI273" s="640">
        <f t="shared" si="420"/>
        <v>0</v>
      </c>
      <c r="BJ273" s="640">
        <f t="shared" si="420"/>
        <v>0</v>
      </c>
      <c r="BK273" s="640">
        <f t="shared" si="420"/>
        <v>0</v>
      </c>
      <c r="BL273" s="640">
        <f t="shared" si="420"/>
        <v>0</v>
      </c>
      <c r="BM273" s="640">
        <f t="shared" si="420"/>
        <v>0</v>
      </c>
      <c r="BN273" s="640">
        <f t="shared" si="420"/>
        <v>0</v>
      </c>
      <c r="BO273" s="640">
        <f t="shared" si="420"/>
        <v>0</v>
      </c>
      <c r="BP273" s="640">
        <f t="shared" si="420"/>
        <v>0</v>
      </c>
      <c r="BQ273" s="640">
        <f>SUM(AW273:BP273)</f>
        <v>0</v>
      </c>
    </row>
    <row r="274" spans="1:69" s="352" customFormat="1" ht="12.75" x14ac:dyDescent="0.2">
      <c r="A274" s="680">
        <v>1906</v>
      </c>
      <c r="B274" s="376" t="s">
        <v>283</v>
      </c>
      <c r="C274" s="1294">
        <f>'I4 BO ASSETS'!J63</f>
        <v>0</v>
      </c>
      <c r="D274" s="640"/>
      <c r="E274" s="640"/>
      <c r="F274" s="640"/>
      <c r="G274" s="640"/>
      <c r="H274" s="640"/>
      <c r="I274" s="640"/>
      <c r="J274" s="640"/>
      <c r="K274" s="640"/>
      <c r="L274" s="640"/>
      <c r="M274" s="640"/>
      <c r="N274" s="640"/>
      <c r="O274" s="640"/>
      <c r="P274" s="640"/>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c r="AR274" s="640"/>
      <c r="AS274" s="640"/>
      <c r="AT274" s="640"/>
      <c r="AU274" s="640"/>
      <c r="AV274" s="640"/>
      <c r="AW274" s="640">
        <f t="shared" ref="AW274:BP274" si="421">$C274*AW635</f>
        <v>0</v>
      </c>
      <c r="AX274" s="640">
        <f t="shared" si="421"/>
        <v>0</v>
      </c>
      <c r="AY274" s="640">
        <f t="shared" si="421"/>
        <v>0</v>
      </c>
      <c r="AZ274" s="640">
        <f t="shared" si="421"/>
        <v>0</v>
      </c>
      <c r="BA274" s="640">
        <f t="shared" si="421"/>
        <v>0</v>
      </c>
      <c r="BB274" s="640">
        <f t="shared" si="421"/>
        <v>0</v>
      </c>
      <c r="BC274" s="640">
        <f t="shared" si="421"/>
        <v>0</v>
      </c>
      <c r="BD274" s="640">
        <f t="shared" si="421"/>
        <v>0</v>
      </c>
      <c r="BE274" s="640">
        <f t="shared" si="421"/>
        <v>0</v>
      </c>
      <c r="BF274" s="640">
        <f t="shared" si="421"/>
        <v>0</v>
      </c>
      <c r="BG274" s="640">
        <f t="shared" si="421"/>
        <v>0</v>
      </c>
      <c r="BH274" s="640">
        <f t="shared" si="421"/>
        <v>0</v>
      </c>
      <c r="BI274" s="640">
        <f t="shared" si="421"/>
        <v>0</v>
      </c>
      <c r="BJ274" s="640">
        <f t="shared" si="421"/>
        <v>0</v>
      </c>
      <c r="BK274" s="640">
        <f t="shared" si="421"/>
        <v>0</v>
      </c>
      <c r="BL274" s="640">
        <f t="shared" si="421"/>
        <v>0</v>
      </c>
      <c r="BM274" s="640">
        <f t="shared" si="421"/>
        <v>0</v>
      </c>
      <c r="BN274" s="640">
        <f t="shared" si="421"/>
        <v>0</v>
      </c>
      <c r="BO274" s="640">
        <f t="shared" si="421"/>
        <v>0</v>
      </c>
      <c r="BP274" s="640">
        <f t="shared" si="421"/>
        <v>0</v>
      </c>
      <c r="BQ274" s="640">
        <f t="shared" ref="BQ274:BQ292" si="422">SUM(AW274:BP274)</f>
        <v>0</v>
      </c>
    </row>
    <row r="275" spans="1:69" s="352" customFormat="1" ht="12.75" x14ac:dyDescent="0.2">
      <c r="A275" s="680">
        <v>1908</v>
      </c>
      <c r="B275" s="376" t="s">
        <v>284</v>
      </c>
      <c r="C275" s="1294">
        <f>'I4 BO ASSETS'!J64</f>
        <v>0</v>
      </c>
      <c r="D275" s="640"/>
      <c r="E275" s="640"/>
      <c r="F275" s="640"/>
      <c r="G275" s="640"/>
      <c r="H275" s="640"/>
      <c r="I275" s="640"/>
      <c r="J275" s="640"/>
      <c r="K275" s="640"/>
      <c r="L275" s="640"/>
      <c r="M275" s="640"/>
      <c r="N275" s="640"/>
      <c r="O275" s="640"/>
      <c r="P275" s="640"/>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c r="AR275" s="640"/>
      <c r="AS275" s="640"/>
      <c r="AT275" s="640"/>
      <c r="AU275" s="640"/>
      <c r="AV275" s="640"/>
      <c r="AW275" s="640">
        <f t="shared" ref="AW275:BP275" si="423">$C275*AW636</f>
        <v>0</v>
      </c>
      <c r="AX275" s="640">
        <f t="shared" si="423"/>
        <v>0</v>
      </c>
      <c r="AY275" s="640">
        <f t="shared" si="423"/>
        <v>0</v>
      </c>
      <c r="AZ275" s="640">
        <f t="shared" si="423"/>
        <v>0</v>
      </c>
      <c r="BA275" s="640">
        <f t="shared" si="423"/>
        <v>0</v>
      </c>
      <c r="BB275" s="640">
        <f t="shared" si="423"/>
        <v>0</v>
      </c>
      <c r="BC275" s="640">
        <f t="shared" si="423"/>
        <v>0</v>
      </c>
      <c r="BD275" s="640">
        <f t="shared" si="423"/>
        <v>0</v>
      </c>
      <c r="BE275" s="640">
        <f t="shared" si="423"/>
        <v>0</v>
      </c>
      <c r="BF275" s="640">
        <f t="shared" si="423"/>
        <v>0</v>
      </c>
      <c r="BG275" s="640">
        <f t="shared" si="423"/>
        <v>0</v>
      </c>
      <c r="BH275" s="640">
        <f t="shared" si="423"/>
        <v>0</v>
      </c>
      <c r="BI275" s="640">
        <f t="shared" si="423"/>
        <v>0</v>
      </c>
      <c r="BJ275" s="640">
        <f t="shared" si="423"/>
        <v>0</v>
      </c>
      <c r="BK275" s="640">
        <f t="shared" si="423"/>
        <v>0</v>
      </c>
      <c r="BL275" s="640">
        <f t="shared" si="423"/>
        <v>0</v>
      </c>
      <c r="BM275" s="640">
        <f t="shared" si="423"/>
        <v>0</v>
      </c>
      <c r="BN275" s="640">
        <f t="shared" si="423"/>
        <v>0</v>
      </c>
      <c r="BO275" s="640">
        <f t="shared" si="423"/>
        <v>0</v>
      </c>
      <c r="BP275" s="640">
        <f t="shared" si="423"/>
        <v>0</v>
      </c>
      <c r="BQ275" s="640">
        <f t="shared" si="422"/>
        <v>0</v>
      </c>
    </row>
    <row r="276" spans="1:69" s="352" customFormat="1" ht="12.75" x14ac:dyDescent="0.2">
      <c r="A276" s="680">
        <v>1910</v>
      </c>
      <c r="B276" s="376" t="s">
        <v>285</v>
      </c>
      <c r="C276" s="1294">
        <f>'I4 BO ASSETS'!J65</f>
        <v>0</v>
      </c>
      <c r="D276" s="640"/>
      <c r="E276" s="640"/>
      <c r="F276" s="640"/>
      <c r="G276" s="640"/>
      <c r="H276" s="640"/>
      <c r="I276" s="640"/>
      <c r="J276" s="640"/>
      <c r="K276" s="640"/>
      <c r="L276" s="640"/>
      <c r="M276" s="640"/>
      <c r="N276" s="640"/>
      <c r="O276" s="640"/>
      <c r="P276" s="640"/>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c r="AR276" s="640"/>
      <c r="AS276" s="640"/>
      <c r="AT276" s="640"/>
      <c r="AU276" s="640"/>
      <c r="AV276" s="640"/>
      <c r="AW276" s="640">
        <f t="shared" ref="AW276:BP276" si="424">$C276*AW637</f>
        <v>0</v>
      </c>
      <c r="AX276" s="640">
        <f t="shared" si="424"/>
        <v>0</v>
      </c>
      <c r="AY276" s="640">
        <f t="shared" si="424"/>
        <v>0</v>
      </c>
      <c r="AZ276" s="640">
        <f t="shared" si="424"/>
        <v>0</v>
      </c>
      <c r="BA276" s="640">
        <f t="shared" si="424"/>
        <v>0</v>
      </c>
      <c r="BB276" s="640">
        <f t="shared" si="424"/>
        <v>0</v>
      </c>
      <c r="BC276" s="640">
        <f t="shared" si="424"/>
        <v>0</v>
      </c>
      <c r="BD276" s="640">
        <f t="shared" si="424"/>
        <v>0</v>
      </c>
      <c r="BE276" s="640">
        <f t="shared" si="424"/>
        <v>0</v>
      </c>
      <c r="BF276" s="640">
        <f t="shared" si="424"/>
        <v>0</v>
      </c>
      <c r="BG276" s="640">
        <f t="shared" si="424"/>
        <v>0</v>
      </c>
      <c r="BH276" s="640">
        <f t="shared" si="424"/>
        <v>0</v>
      </c>
      <c r="BI276" s="640">
        <f t="shared" si="424"/>
        <v>0</v>
      </c>
      <c r="BJ276" s="640">
        <f t="shared" si="424"/>
        <v>0</v>
      </c>
      <c r="BK276" s="640">
        <f t="shared" si="424"/>
        <v>0</v>
      </c>
      <c r="BL276" s="640">
        <f t="shared" si="424"/>
        <v>0</v>
      </c>
      <c r="BM276" s="640">
        <f t="shared" si="424"/>
        <v>0</v>
      </c>
      <c r="BN276" s="640">
        <f t="shared" si="424"/>
        <v>0</v>
      </c>
      <c r="BO276" s="640">
        <f t="shared" si="424"/>
        <v>0</v>
      </c>
      <c r="BP276" s="640">
        <f t="shared" si="424"/>
        <v>0</v>
      </c>
      <c r="BQ276" s="640">
        <f t="shared" si="422"/>
        <v>0</v>
      </c>
    </row>
    <row r="277" spans="1:69" s="352" customFormat="1" ht="12.75" x14ac:dyDescent="0.2">
      <c r="A277" s="680">
        <v>1915</v>
      </c>
      <c r="B277" s="376" t="s">
        <v>509</v>
      </c>
      <c r="C277" s="1294">
        <f>'I4 BO ASSETS'!J66</f>
        <v>0</v>
      </c>
      <c r="D277" s="640"/>
      <c r="E277" s="640"/>
      <c r="F277" s="640"/>
      <c r="G277" s="640"/>
      <c r="H277" s="640"/>
      <c r="I277" s="640"/>
      <c r="J277" s="640"/>
      <c r="K277" s="640"/>
      <c r="L277" s="640"/>
      <c r="M277" s="640"/>
      <c r="N277" s="640"/>
      <c r="O277" s="640"/>
      <c r="P277" s="640"/>
      <c r="Q277" s="640"/>
      <c r="R277" s="640"/>
      <c r="S277" s="640"/>
      <c r="T277" s="640"/>
      <c r="U277" s="640"/>
      <c r="V277" s="640"/>
      <c r="W277" s="640"/>
      <c r="X277" s="640"/>
      <c r="Y277" s="640"/>
      <c r="Z277" s="640"/>
      <c r="AA277" s="640"/>
      <c r="AB277" s="640"/>
      <c r="AC277" s="640"/>
      <c r="AD277" s="640"/>
      <c r="AE277" s="640"/>
      <c r="AF277" s="640"/>
      <c r="AG277" s="640"/>
      <c r="AH277" s="640"/>
      <c r="AI277" s="640"/>
      <c r="AJ277" s="640"/>
      <c r="AK277" s="640"/>
      <c r="AL277" s="640"/>
      <c r="AM277" s="640"/>
      <c r="AN277" s="640"/>
      <c r="AO277" s="640"/>
      <c r="AP277" s="640"/>
      <c r="AQ277" s="640"/>
      <c r="AR277" s="640"/>
      <c r="AS277" s="640"/>
      <c r="AT277" s="640"/>
      <c r="AU277" s="640"/>
      <c r="AV277" s="640"/>
      <c r="AW277" s="640">
        <f t="shared" ref="AW277:BP277" si="425">$C277*AW638</f>
        <v>0</v>
      </c>
      <c r="AX277" s="640">
        <f t="shared" si="425"/>
        <v>0</v>
      </c>
      <c r="AY277" s="640">
        <f t="shared" si="425"/>
        <v>0</v>
      </c>
      <c r="AZ277" s="640">
        <f t="shared" si="425"/>
        <v>0</v>
      </c>
      <c r="BA277" s="640">
        <f t="shared" si="425"/>
        <v>0</v>
      </c>
      <c r="BB277" s="640">
        <f t="shared" si="425"/>
        <v>0</v>
      </c>
      <c r="BC277" s="640">
        <f t="shared" si="425"/>
        <v>0</v>
      </c>
      <c r="BD277" s="640">
        <f t="shared" si="425"/>
        <v>0</v>
      </c>
      <c r="BE277" s="640">
        <f t="shared" si="425"/>
        <v>0</v>
      </c>
      <c r="BF277" s="640">
        <f t="shared" si="425"/>
        <v>0</v>
      </c>
      <c r="BG277" s="640">
        <f t="shared" si="425"/>
        <v>0</v>
      </c>
      <c r="BH277" s="640">
        <f t="shared" si="425"/>
        <v>0</v>
      </c>
      <c r="BI277" s="640">
        <f t="shared" si="425"/>
        <v>0</v>
      </c>
      <c r="BJ277" s="640">
        <f t="shared" si="425"/>
        <v>0</v>
      </c>
      <c r="BK277" s="640">
        <f t="shared" si="425"/>
        <v>0</v>
      </c>
      <c r="BL277" s="640">
        <f t="shared" si="425"/>
        <v>0</v>
      </c>
      <c r="BM277" s="640">
        <f t="shared" si="425"/>
        <v>0</v>
      </c>
      <c r="BN277" s="640">
        <f t="shared" si="425"/>
        <v>0</v>
      </c>
      <c r="BO277" s="640">
        <f t="shared" si="425"/>
        <v>0</v>
      </c>
      <c r="BP277" s="640">
        <f t="shared" si="425"/>
        <v>0</v>
      </c>
      <c r="BQ277" s="640">
        <f t="shared" si="422"/>
        <v>0</v>
      </c>
    </row>
    <row r="278" spans="1:69" s="352" customFormat="1" ht="12.75" x14ac:dyDescent="0.2">
      <c r="A278" s="680">
        <v>1920</v>
      </c>
      <c r="B278" s="376" t="s">
        <v>510</v>
      </c>
      <c r="C278" s="1294">
        <f>'I4 BO ASSETS'!J67</f>
        <v>0</v>
      </c>
      <c r="D278" s="640"/>
      <c r="E278" s="640"/>
      <c r="F278" s="640"/>
      <c r="G278" s="640"/>
      <c r="H278" s="640"/>
      <c r="I278" s="640"/>
      <c r="J278" s="640"/>
      <c r="K278" s="640"/>
      <c r="L278" s="640"/>
      <c r="M278" s="640"/>
      <c r="N278" s="640"/>
      <c r="O278" s="640"/>
      <c r="P278" s="640"/>
      <c r="Q278" s="640"/>
      <c r="R278" s="640"/>
      <c r="S278" s="640"/>
      <c r="T278" s="640"/>
      <c r="U278" s="640"/>
      <c r="V278" s="640"/>
      <c r="W278" s="640"/>
      <c r="X278" s="640"/>
      <c r="Y278" s="640"/>
      <c r="Z278" s="640"/>
      <c r="AA278" s="640"/>
      <c r="AB278" s="640"/>
      <c r="AC278" s="640"/>
      <c r="AD278" s="640"/>
      <c r="AE278" s="640"/>
      <c r="AF278" s="640"/>
      <c r="AG278" s="640"/>
      <c r="AH278" s="640"/>
      <c r="AI278" s="640"/>
      <c r="AJ278" s="640"/>
      <c r="AK278" s="640"/>
      <c r="AL278" s="640"/>
      <c r="AM278" s="640"/>
      <c r="AN278" s="640"/>
      <c r="AO278" s="640"/>
      <c r="AP278" s="640"/>
      <c r="AQ278" s="640"/>
      <c r="AR278" s="640"/>
      <c r="AS278" s="640"/>
      <c r="AT278" s="640"/>
      <c r="AU278" s="640"/>
      <c r="AV278" s="640"/>
      <c r="AW278" s="640">
        <f t="shared" ref="AW278:BP278" si="426">$C278*AW639</f>
        <v>0</v>
      </c>
      <c r="AX278" s="640">
        <f t="shared" si="426"/>
        <v>0</v>
      </c>
      <c r="AY278" s="640">
        <f t="shared" si="426"/>
        <v>0</v>
      </c>
      <c r="AZ278" s="640">
        <f t="shared" si="426"/>
        <v>0</v>
      </c>
      <c r="BA278" s="640">
        <f t="shared" si="426"/>
        <v>0</v>
      </c>
      <c r="BB278" s="640">
        <f t="shared" si="426"/>
        <v>0</v>
      </c>
      <c r="BC278" s="640">
        <f t="shared" si="426"/>
        <v>0</v>
      </c>
      <c r="BD278" s="640">
        <f t="shared" si="426"/>
        <v>0</v>
      </c>
      <c r="BE278" s="640">
        <f t="shared" si="426"/>
        <v>0</v>
      </c>
      <c r="BF278" s="640">
        <f t="shared" si="426"/>
        <v>0</v>
      </c>
      <c r="BG278" s="640">
        <f t="shared" si="426"/>
        <v>0</v>
      </c>
      <c r="BH278" s="640">
        <f t="shared" si="426"/>
        <v>0</v>
      </c>
      <c r="BI278" s="640">
        <f t="shared" si="426"/>
        <v>0</v>
      </c>
      <c r="BJ278" s="640">
        <f t="shared" si="426"/>
        <v>0</v>
      </c>
      <c r="BK278" s="640">
        <f t="shared" si="426"/>
        <v>0</v>
      </c>
      <c r="BL278" s="640">
        <f t="shared" si="426"/>
        <v>0</v>
      </c>
      <c r="BM278" s="640">
        <f t="shared" si="426"/>
        <v>0</v>
      </c>
      <c r="BN278" s="640">
        <f t="shared" si="426"/>
        <v>0</v>
      </c>
      <c r="BO278" s="640">
        <f t="shared" si="426"/>
        <v>0</v>
      </c>
      <c r="BP278" s="640">
        <f t="shared" si="426"/>
        <v>0</v>
      </c>
      <c r="BQ278" s="640">
        <f t="shared" si="422"/>
        <v>0</v>
      </c>
    </row>
    <row r="279" spans="1:69" s="352" customFormat="1" ht="12.75" x14ac:dyDescent="0.2">
      <c r="A279" s="680">
        <v>1925</v>
      </c>
      <c r="B279" s="376" t="s">
        <v>511</v>
      </c>
      <c r="C279" s="1294">
        <f>'I4 BO ASSETS'!J68</f>
        <v>0</v>
      </c>
      <c r="D279" s="640"/>
      <c r="E279" s="640"/>
      <c r="F279" s="640"/>
      <c r="G279" s="640"/>
      <c r="H279" s="640"/>
      <c r="I279" s="640"/>
      <c r="J279" s="640"/>
      <c r="K279" s="640"/>
      <c r="L279" s="640"/>
      <c r="M279" s="640"/>
      <c r="N279" s="640"/>
      <c r="O279" s="640"/>
      <c r="P279" s="640"/>
      <c r="Q279" s="640"/>
      <c r="R279" s="640"/>
      <c r="S279" s="640"/>
      <c r="T279" s="640"/>
      <c r="U279" s="640"/>
      <c r="V279" s="640"/>
      <c r="W279" s="640"/>
      <c r="X279" s="640"/>
      <c r="Y279" s="640"/>
      <c r="Z279" s="640"/>
      <c r="AA279" s="640"/>
      <c r="AB279" s="640"/>
      <c r="AC279" s="640"/>
      <c r="AD279" s="640"/>
      <c r="AE279" s="640"/>
      <c r="AF279" s="640"/>
      <c r="AG279" s="640"/>
      <c r="AH279" s="640"/>
      <c r="AI279" s="640"/>
      <c r="AJ279" s="640"/>
      <c r="AK279" s="640"/>
      <c r="AL279" s="640"/>
      <c r="AM279" s="640"/>
      <c r="AN279" s="640"/>
      <c r="AO279" s="640"/>
      <c r="AP279" s="640"/>
      <c r="AQ279" s="640"/>
      <c r="AR279" s="640"/>
      <c r="AS279" s="640"/>
      <c r="AT279" s="640"/>
      <c r="AU279" s="640"/>
      <c r="AV279" s="640"/>
      <c r="AW279" s="640">
        <f t="shared" ref="AW279:BP279" si="427">$C279*AW640</f>
        <v>0</v>
      </c>
      <c r="AX279" s="640">
        <f t="shared" si="427"/>
        <v>0</v>
      </c>
      <c r="AY279" s="640">
        <f t="shared" si="427"/>
        <v>0</v>
      </c>
      <c r="AZ279" s="640">
        <f t="shared" si="427"/>
        <v>0</v>
      </c>
      <c r="BA279" s="640">
        <f t="shared" si="427"/>
        <v>0</v>
      </c>
      <c r="BB279" s="640">
        <f t="shared" si="427"/>
        <v>0</v>
      </c>
      <c r="BC279" s="640">
        <f t="shared" si="427"/>
        <v>0</v>
      </c>
      <c r="BD279" s="640">
        <f t="shared" si="427"/>
        <v>0</v>
      </c>
      <c r="BE279" s="640">
        <f t="shared" si="427"/>
        <v>0</v>
      </c>
      <c r="BF279" s="640">
        <f t="shared" si="427"/>
        <v>0</v>
      </c>
      <c r="BG279" s="640">
        <f t="shared" si="427"/>
        <v>0</v>
      </c>
      <c r="BH279" s="640">
        <f t="shared" si="427"/>
        <v>0</v>
      </c>
      <c r="BI279" s="640">
        <f t="shared" si="427"/>
        <v>0</v>
      </c>
      <c r="BJ279" s="640">
        <f t="shared" si="427"/>
        <v>0</v>
      </c>
      <c r="BK279" s="640">
        <f t="shared" si="427"/>
        <v>0</v>
      </c>
      <c r="BL279" s="640">
        <f t="shared" si="427"/>
        <v>0</v>
      </c>
      <c r="BM279" s="640">
        <f t="shared" si="427"/>
        <v>0</v>
      </c>
      <c r="BN279" s="640">
        <f t="shared" si="427"/>
        <v>0</v>
      </c>
      <c r="BO279" s="640">
        <f t="shared" si="427"/>
        <v>0</v>
      </c>
      <c r="BP279" s="640">
        <f t="shared" si="427"/>
        <v>0</v>
      </c>
      <c r="BQ279" s="640">
        <f t="shared" si="422"/>
        <v>0</v>
      </c>
    </row>
    <row r="280" spans="1:69" s="352" customFormat="1" ht="12.75" x14ac:dyDescent="0.2">
      <c r="A280" s="680">
        <v>1930</v>
      </c>
      <c r="B280" s="376" t="s">
        <v>512</v>
      </c>
      <c r="C280" s="1294">
        <f>'I4 BO ASSETS'!J69</f>
        <v>0</v>
      </c>
      <c r="D280" s="640"/>
      <c r="E280" s="640"/>
      <c r="F280" s="640"/>
      <c r="G280" s="640"/>
      <c r="H280" s="640"/>
      <c r="I280" s="640"/>
      <c r="J280" s="640"/>
      <c r="K280" s="640"/>
      <c r="L280" s="640"/>
      <c r="M280" s="640"/>
      <c r="N280" s="640"/>
      <c r="O280" s="640"/>
      <c r="P280" s="640"/>
      <c r="Q280" s="640"/>
      <c r="R280" s="640"/>
      <c r="S280" s="640"/>
      <c r="T280" s="640"/>
      <c r="U280" s="640"/>
      <c r="V280" s="640"/>
      <c r="W280" s="640"/>
      <c r="X280" s="640"/>
      <c r="Y280" s="640"/>
      <c r="Z280" s="640"/>
      <c r="AA280" s="640"/>
      <c r="AB280" s="640"/>
      <c r="AC280" s="640"/>
      <c r="AD280" s="640"/>
      <c r="AE280" s="640"/>
      <c r="AF280" s="640"/>
      <c r="AG280" s="640"/>
      <c r="AH280" s="640"/>
      <c r="AI280" s="640"/>
      <c r="AJ280" s="640"/>
      <c r="AK280" s="640"/>
      <c r="AL280" s="640"/>
      <c r="AM280" s="640"/>
      <c r="AN280" s="640"/>
      <c r="AO280" s="640"/>
      <c r="AP280" s="640"/>
      <c r="AQ280" s="640"/>
      <c r="AR280" s="640"/>
      <c r="AS280" s="640"/>
      <c r="AT280" s="640"/>
      <c r="AU280" s="640"/>
      <c r="AV280" s="640"/>
      <c r="AW280" s="640">
        <f t="shared" ref="AW280:BP280" si="428">$C280*AW641</f>
        <v>0</v>
      </c>
      <c r="AX280" s="640">
        <f t="shared" si="428"/>
        <v>0</v>
      </c>
      <c r="AY280" s="640">
        <f t="shared" si="428"/>
        <v>0</v>
      </c>
      <c r="AZ280" s="640">
        <f t="shared" si="428"/>
        <v>0</v>
      </c>
      <c r="BA280" s="640">
        <f t="shared" si="428"/>
        <v>0</v>
      </c>
      <c r="BB280" s="640">
        <f t="shared" si="428"/>
        <v>0</v>
      </c>
      <c r="BC280" s="640">
        <f t="shared" si="428"/>
        <v>0</v>
      </c>
      <c r="BD280" s="640">
        <f t="shared" si="428"/>
        <v>0</v>
      </c>
      <c r="BE280" s="640">
        <f t="shared" si="428"/>
        <v>0</v>
      </c>
      <c r="BF280" s="640">
        <f t="shared" si="428"/>
        <v>0</v>
      </c>
      <c r="BG280" s="640">
        <f t="shared" si="428"/>
        <v>0</v>
      </c>
      <c r="BH280" s="640">
        <f t="shared" si="428"/>
        <v>0</v>
      </c>
      <c r="BI280" s="640">
        <f t="shared" si="428"/>
        <v>0</v>
      </c>
      <c r="BJ280" s="640">
        <f t="shared" si="428"/>
        <v>0</v>
      </c>
      <c r="BK280" s="640">
        <f t="shared" si="428"/>
        <v>0</v>
      </c>
      <c r="BL280" s="640">
        <f t="shared" si="428"/>
        <v>0</v>
      </c>
      <c r="BM280" s="640">
        <f t="shared" si="428"/>
        <v>0</v>
      </c>
      <c r="BN280" s="640">
        <f t="shared" si="428"/>
        <v>0</v>
      </c>
      <c r="BO280" s="640">
        <f t="shared" si="428"/>
        <v>0</v>
      </c>
      <c r="BP280" s="640">
        <f t="shared" si="428"/>
        <v>0</v>
      </c>
      <c r="BQ280" s="640">
        <f t="shared" si="422"/>
        <v>0</v>
      </c>
    </row>
    <row r="281" spans="1:69" s="352" customFormat="1" ht="12.75" x14ac:dyDescent="0.2">
      <c r="A281" s="680">
        <v>1935</v>
      </c>
      <c r="B281" s="376" t="s">
        <v>513</v>
      </c>
      <c r="C281" s="1294">
        <f>'I4 BO ASSETS'!J70</f>
        <v>0</v>
      </c>
      <c r="D281" s="640"/>
      <c r="E281" s="640"/>
      <c r="F281" s="640"/>
      <c r="G281" s="640"/>
      <c r="H281" s="640"/>
      <c r="I281" s="640"/>
      <c r="J281" s="640"/>
      <c r="K281" s="640"/>
      <c r="L281" s="640"/>
      <c r="M281" s="640"/>
      <c r="N281" s="640"/>
      <c r="O281" s="640"/>
      <c r="P281" s="640"/>
      <c r="Q281" s="640"/>
      <c r="R281" s="640"/>
      <c r="S281" s="640"/>
      <c r="T281" s="640"/>
      <c r="U281" s="640"/>
      <c r="V281" s="640"/>
      <c r="W281" s="640"/>
      <c r="X281" s="640"/>
      <c r="Y281" s="640"/>
      <c r="Z281" s="640"/>
      <c r="AA281" s="640"/>
      <c r="AB281" s="640"/>
      <c r="AC281" s="640"/>
      <c r="AD281" s="640"/>
      <c r="AE281" s="640"/>
      <c r="AF281" s="640"/>
      <c r="AG281" s="640"/>
      <c r="AH281" s="640"/>
      <c r="AI281" s="640"/>
      <c r="AJ281" s="640"/>
      <c r="AK281" s="640"/>
      <c r="AL281" s="640"/>
      <c r="AM281" s="640"/>
      <c r="AN281" s="640"/>
      <c r="AO281" s="640"/>
      <c r="AP281" s="640"/>
      <c r="AQ281" s="640"/>
      <c r="AR281" s="640"/>
      <c r="AS281" s="640"/>
      <c r="AT281" s="640"/>
      <c r="AU281" s="640"/>
      <c r="AV281" s="640"/>
      <c r="AW281" s="640">
        <f t="shared" ref="AW281:BP281" si="429">$C281*AW642</f>
        <v>0</v>
      </c>
      <c r="AX281" s="640">
        <f t="shared" si="429"/>
        <v>0</v>
      </c>
      <c r="AY281" s="640">
        <f t="shared" si="429"/>
        <v>0</v>
      </c>
      <c r="AZ281" s="640">
        <f t="shared" si="429"/>
        <v>0</v>
      </c>
      <c r="BA281" s="640">
        <f t="shared" si="429"/>
        <v>0</v>
      </c>
      <c r="BB281" s="640">
        <f t="shared" si="429"/>
        <v>0</v>
      </c>
      <c r="BC281" s="640">
        <f t="shared" si="429"/>
        <v>0</v>
      </c>
      <c r="BD281" s="640">
        <f t="shared" si="429"/>
        <v>0</v>
      </c>
      <c r="BE281" s="640">
        <f t="shared" si="429"/>
        <v>0</v>
      </c>
      <c r="BF281" s="640">
        <f t="shared" si="429"/>
        <v>0</v>
      </c>
      <c r="BG281" s="640">
        <f t="shared" si="429"/>
        <v>0</v>
      </c>
      <c r="BH281" s="640">
        <f t="shared" si="429"/>
        <v>0</v>
      </c>
      <c r="BI281" s="640">
        <f t="shared" si="429"/>
        <v>0</v>
      </c>
      <c r="BJ281" s="640">
        <f t="shared" si="429"/>
        <v>0</v>
      </c>
      <c r="BK281" s="640">
        <f t="shared" si="429"/>
        <v>0</v>
      </c>
      <c r="BL281" s="640">
        <f t="shared" si="429"/>
        <v>0</v>
      </c>
      <c r="BM281" s="640">
        <f t="shared" si="429"/>
        <v>0</v>
      </c>
      <c r="BN281" s="640">
        <f t="shared" si="429"/>
        <v>0</v>
      </c>
      <c r="BO281" s="640">
        <f t="shared" si="429"/>
        <v>0</v>
      </c>
      <c r="BP281" s="640">
        <f t="shared" si="429"/>
        <v>0</v>
      </c>
      <c r="BQ281" s="640">
        <f t="shared" si="422"/>
        <v>0</v>
      </c>
    </row>
    <row r="282" spans="1:69" s="352" customFormat="1" ht="12.75" x14ac:dyDescent="0.2">
      <c r="A282" s="680">
        <v>1940</v>
      </c>
      <c r="B282" s="376" t="s">
        <v>514</v>
      </c>
      <c r="C282" s="1294">
        <f>'I4 BO ASSETS'!J71</f>
        <v>0</v>
      </c>
      <c r="D282" s="640"/>
      <c r="E282" s="640"/>
      <c r="F282" s="640"/>
      <c r="G282" s="640"/>
      <c r="H282" s="640"/>
      <c r="I282" s="640"/>
      <c r="J282" s="640"/>
      <c r="K282" s="640"/>
      <c r="L282" s="640"/>
      <c r="M282" s="640"/>
      <c r="N282" s="640"/>
      <c r="O282" s="640"/>
      <c r="P282" s="640"/>
      <c r="Q282" s="640"/>
      <c r="R282" s="640"/>
      <c r="S282" s="640"/>
      <c r="T282" s="640"/>
      <c r="U282" s="640"/>
      <c r="V282" s="640"/>
      <c r="W282" s="640"/>
      <c r="X282" s="640"/>
      <c r="Y282" s="640"/>
      <c r="Z282" s="640"/>
      <c r="AA282" s="640"/>
      <c r="AB282" s="640"/>
      <c r="AC282" s="640"/>
      <c r="AD282" s="640"/>
      <c r="AE282" s="640"/>
      <c r="AF282" s="640"/>
      <c r="AG282" s="640"/>
      <c r="AH282" s="640"/>
      <c r="AI282" s="640"/>
      <c r="AJ282" s="640"/>
      <c r="AK282" s="640"/>
      <c r="AL282" s="640"/>
      <c r="AM282" s="640"/>
      <c r="AN282" s="640"/>
      <c r="AO282" s="640"/>
      <c r="AP282" s="640"/>
      <c r="AQ282" s="640"/>
      <c r="AR282" s="640"/>
      <c r="AS282" s="640"/>
      <c r="AT282" s="640"/>
      <c r="AU282" s="640"/>
      <c r="AV282" s="640"/>
      <c r="AW282" s="640">
        <f t="shared" ref="AW282:BP282" si="430">$C282*AW643</f>
        <v>0</v>
      </c>
      <c r="AX282" s="640">
        <f t="shared" si="430"/>
        <v>0</v>
      </c>
      <c r="AY282" s="640">
        <f t="shared" si="430"/>
        <v>0</v>
      </c>
      <c r="AZ282" s="640">
        <f t="shared" si="430"/>
        <v>0</v>
      </c>
      <c r="BA282" s="640">
        <f t="shared" si="430"/>
        <v>0</v>
      </c>
      <c r="BB282" s="640">
        <f t="shared" si="430"/>
        <v>0</v>
      </c>
      <c r="BC282" s="640">
        <f t="shared" si="430"/>
        <v>0</v>
      </c>
      <c r="BD282" s="640">
        <f t="shared" si="430"/>
        <v>0</v>
      </c>
      <c r="BE282" s="640">
        <f t="shared" si="430"/>
        <v>0</v>
      </c>
      <c r="BF282" s="640">
        <f t="shared" si="430"/>
        <v>0</v>
      </c>
      <c r="BG282" s="640">
        <f t="shared" si="430"/>
        <v>0</v>
      </c>
      <c r="BH282" s="640">
        <f t="shared" si="430"/>
        <v>0</v>
      </c>
      <c r="BI282" s="640">
        <f t="shared" si="430"/>
        <v>0</v>
      </c>
      <c r="BJ282" s="640">
        <f t="shared" si="430"/>
        <v>0</v>
      </c>
      <c r="BK282" s="640">
        <f t="shared" si="430"/>
        <v>0</v>
      </c>
      <c r="BL282" s="640">
        <f t="shared" si="430"/>
        <v>0</v>
      </c>
      <c r="BM282" s="640">
        <f t="shared" si="430"/>
        <v>0</v>
      </c>
      <c r="BN282" s="640">
        <f t="shared" si="430"/>
        <v>0</v>
      </c>
      <c r="BO282" s="640">
        <f t="shared" si="430"/>
        <v>0</v>
      </c>
      <c r="BP282" s="640">
        <f t="shared" si="430"/>
        <v>0</v>
      </c>
      <c r="BQ282" s="640">
        <f t="shared" si="422"/>
        <v>0</v>
      </c>
    </row>
    <row r="283" spans="1:69" s="352" customFormat="1" ht="12.75" x14ac:dyDescent="0.2">
      <c r="A283" s="680">
        <v>1945</v>
      </c>
      <c r="B283" s="376" t="s">
        <v>515</v>
      </c>
      <c r="C283" s="1294">
        <f>'I4 BO ASSETS'!J72</f>
        <v>0</v>
      </c>
      <c r="D283" s="640"/>
      <c r="E283" s="640"/>
      <c r="F283" s="640"/>
      <c r="G283" s="640"/>
      <c r="H283" s="640"/>
      <c r="I283" s="640"/>
      <c r="J283" s="640"/>
      <c r="K283" s="640"/>
      <c r="L283" s="640"/>
      <c r="M283" s="640"/>
      <c r="N283" s="640"/>
      <c r="O283" s="640"/>
      <c r="P283" s="640"/>
      <c r="Q283" s="640"/>
      <c r="R283" s="640"/>
      <c r="S283" s="640"/>
      <c r="T283" s="640"/>
      <c r="U283" s="640"/>
      <c r="V283" s="640"/>
      <c r="W283" s="640"/>
      <c r="X283" s="640"/>
      <c r="Y283" s="640"/>
      <c r="Z283" s="640"/>
      <c r="AA283" s="640"/>
      <c r="AB283" s="640"/>
      <c r="AC283" s="640"/>
      <c r="AD283" s="640"/>
      <c r="AE283" s="640"/>
      <c r="AF283" s="640"/>
      <c r="AG283" s="640"/>
      <c r="AH283" s="640"/>
      <c r="AI283" s="640"/>
      <c r="AJ283" s="640"/>
      <c r="AK283" s="640"/>
      <c r="AL283" s="640"/>
      <c r="AM283" s="640"/>
      <c r="AN283" s="640"/>
      <c r="AO283" s="640"/>
      <c r="AP283" s="640"/>
      <c r="AQ283" s="640"/>
      <c r="AR283" s="640"/>
      <c r="AS283" s="640"/>
      <c r="AT283" s="640"/>
      <c r="AU283" s="640"/>
      <c r="AV283" s="640"/>
      <c r="AW283" s="640">
        <f t="shared" ref="AW283:BP283" si="431">$C283*AW644</f>
        <v>0</v>
      </c>
      <c r="AX283" s="640">
        <f t="shared" si="431"/>
        <v>0</v>
      </c>
      <c r="AY283" s="640">
        <f t="shared" si="431"/>
        <v>0</v>
      </c>
      <c r="AZ283" s="640">
        <f t="shared" si="431"/>
        <v>0</v>
      </c>
      <c r="BA283" s="640">
        <f t="shared" si="431"/>
        <v>0</v>
      </c>
      <c r="BB283" s="640">
        <f t="shared" si="431"/>
        <v>0</v>
      </c>
      <c r="BC283" s="640">
        <f t="shared" si="431"/>
        <v>0</v>
      </c>
      <c r="BD283" s="640">
        <f t="shared" si="431"/>
        <v>0</v>
      </c>
      <c r="BE283" s="640">
        <f t="shared" si="431"/>
        <v>0</v>
      </c>
      <c r="BF283" s="640">
        <f t="shared" si="431"/>
        <v>0</v>
      </c>
      <c r="BG283" s="640">
        <f t="shared" si="431"/>
        <v>0</v>
      </c>
      <c r="BH283" s="640">
        <f t="shared" si="431"/>
        <v>0</v>
      </c>
      <c r="BI283" s="640">
        <f t="shared" si="431"/>
        <v>0</v>
      </c>
      <c r="BJ283" s="640">
        <f t="shared" si="431"/>
        <v>0</v>
      </c>
      <c r="BK283" s="640">
        <f t="shared" si="431"/>
        <v>0</v>
      </c>
      <c r="BL283" s="640">
        <f t="shared" si="431"/>
        <v>0</v>
      </c>
      <c r="BM283" s="640">
        <f t="shared" si="431"/>
        <v>0</v>
      </c>
      <c r="BN283" s="640">
        <f t="shared" si="431"/>
        <v>0</v>
      </c>
      <c r="BO283" s="640">
        <f t="shared" si="431"/>
        <v>0</v>
      </c>
      <c r="BP283" s="640">
        <f t="shared" si="431"/>
        <v>0</v>
      </c>
      <c r="BQ283" s="640">
        <f t="shared" si="422"/>
        <v>0</v>
      </c>
    </row>
    <row r="284" spans="1:69" s="352" customFormat="1" ht="12.75" x14ac:dyDescent="0.2">
      <c r="A284" s="680">
        <v>1950</v>
      </c>
      <c r="B284" s="376" t="s">
        <v>516</v>
      </c>
      <c r="C284" s="1294">
        <f>'I4 BO ASSETS'!J73</f>
        <v>0</v>
      </c>
      <c r="D284" s="640"/>
      <c r="E284" s="640"/>
      <c r="F284" s="640"/>
      <c r="G284" s="640"/>
      <c r="H284" s="640"/>
      <c r="I284" s="640"/>
      <c r="J284" s="640"/>
      <c r="K284" s="640"/>
      <c r="L284" s="640"/>
      <c r="M284" s="640"/>
      <c r="N284" s="640"/>
      <c r="O284" s="640"/>
      <c r="P284" s="640"/>
      <c r="Q284" s="640"/>
      <c r="R284" s="640"/>
      <c r="S284" s="640"/>
      <c r="T284" s="640"/>
      <c r="U284" s="640"/>
      <c r="V284" s="640"/>
      <c r="W284" s="640"/>
      <c r="X284" s="640"/>
      <c r="Y284" s="640"/>
      <c r="Z284" s="640"/>
      <c r="AA284" s="640"/>
      <c r="AB284" s="640"/>
      <c r="AC284" s="640"/>
      <c r="AD284" s="640"/>
      <c r="AE284" s="640"/>
      <c r="AF284" s="640"/>
      <c r="AG284" s="640"/>
      <c r="AH284" s="640"/>
      <c r="AI284" s="640"/>
      <c r="AJ284" s="640"/>
      <c r="AK284" s="640"/>
      <c r="AL284" s="640"/>
      <c r="AM284" s="640"/>
      <c r="AN284" s="640"/>
      <c r="AO284" s="640"/>
      <c r="AP284" s="640"/>
      <c r="AQ284" s="640"/>
      <c r="AR284" s="640"/>
      <c r="AS284" s="640"/>
      <c r="AT284" s="640"/>
      <c r="AU284" s="640"/>
      <c r="AV284" s="640"/>
      <c r="AW284" s="640">
        <f t="shared" ref="AW284:BP284" si="432">$C284*AW645</f>
        <v>0</v>
      </c>
      <c r="AX284" s="640">
        <f t="shared" si="432"/>
        <v>0</v>
      </c>
      <c r="AY284" s="640">
        <f t="shared" si="432"/>
        <v>0</v>
      </c>
      <c r="AZ284" s="640">
        <f t="shared" si="432"/>
        <v>0</v>
      </c>
      <c r="BA284" s="640">
        <f t="shared" si="432"/>
        <v>0</v>
      </c>
      <c r="BB284" s="640">
        <f t="shared" si="432"/>
        <v>0</v>
      </c>
      <c r="BC284" s="640">
        <f t="shared" si="432"/>
        <v>0</v>
      </c>
      <c r="BD284" s="640">
        <f t="shared" si="432"/>
        <v>0</v>
      </c>
      <c r="BE284" s="640">
        <f t="shared" si="432"/>
        <v>0</v>
      </c>
      <c r="BF284" s="640">
        <f t="shared" si="432"/>
        <v>0</v>
      </c>
      <c r="BG284" s="640">
        <f t="shared" si="432"/>
        <v>0</v>
      </c>
      <c r="BH284" s="640">
        <f t="shared" si="432"/>
        <v>0</v>
      </c>
      <c r="BI284" s="640">
        <f t="shared" si="432"/>
        <v>0</v>
      </c>
      <c r="BJ284" s="640">
        <f t="shared" si="432"/>
        <v>0</v>
      </c>
      <c r="BK284" s="640">
        <f t="shared" si="432"/>
        <v>0</v>
      </c>
      <c r="BL284" s="640">
        <f t="shared" si="432"/>
        <v>0</v>
      </c>
      <c r="BM284" s="640">
        <f t="shared" si="432"/>
        <v>0</v>
      </c>
      <c r="BN284" s="640">
        <f t="shared" si="432"/>
        <v>0</v>
      </c>
      <c r="BO284" s="640">
        <f t="shared" si="432"/>
        <v>0</v>
      </c>
      <c r="BP284" s="640">
        <f t="shared" si="432"/>
        <v>0</v>
      </c>
      <c r="BQ284" s="640">
        <f t="shared" si="422"/>
        <v>0</v>
      </c>
    </row>
    <row r="285" spans="1:69" s="352" customFormat="1" ht="12.75" x14ac:dyDescent="0.2">
      <c r="A285" s="680">
        <v>1955</v>
      </c>
      <c r="B285" s="376" t="s">
        <v>273</v>
      </c>
      <c r="C285" s="1294">
        <f>'I4 BO ASSETS'!J74</f>
        <v>0</v>
      </c>
      <c r="D285" s="640"/>
      <c r="E285" s="640"/>
      <c r="F285" s="640"/>
      <c r="G285" s="640"/>
      <c r="H285" s="640"/>
      <c r="I285" s="640"/>
      <c r="J285" s="640"/>
      <c r="K285" s="640"/>
      <c r="L285" s="640"/>
      <c r="M285" s="640"/>
      <c r="N285" s="640"/>
      <c r="O285" s="640"/>
      <c r="P285" s="640"/>
      <c r="Q285" s="640"/>
      <c r="R285" s="640"/>
      <c r="S285" s="640"/>
      <c r="T285" s="640"/>
      <c r="U285" s="640"/>
      <c r="V285" s="640"/>
      <c r="W285" s="640"/>
      <c r="X285" s="640"/>
      <c r="Y285" s="640"/>
      <c r="Z285" s="640"/>
      <c r="AA285" s="640"/>
      <c r="AB285" s="640"/>
      <c r="AC285" s="640"/>
      <c r="AD285" s="640"/>
      <c r="AE285" s="640"/>
      <c r="AF285" s="640"/>
      <c r="AG285" s="640"/>
      <c r="AH285" s="640"/>
      <c r="AI285" s="640"/>
      <c r="AJ285" s="640"/>
      <c r="AK285" s="640"/>
      <c r="AL285" s="640"/>
      <c r="AM285" s="640"/>
      <c r="AN285" s="640"/>
      <c r="AO285" s="640"/>
      <c r="AP285" s="640"/>
      <c r="AQ285" s="640"/>
      <c r="AR285" s="640"/>
      <c r="AS285" s="640"/>
      <c r="AT285" s="640"/>
      <c r="AU285" s="640"/>
      <c r="AV285" s="640"/>
      <c r="AW285" s="640">
        <f t="shared" ref="AW285:BP285" si="433">$C285*AW646</f>
        <v>0</v>
      </c>
      <c r="AX285" s="640">
        <f t="shared" si="433"/>
        <v>0</v>
      </c>
      <c r="AY285" s="640">
        <f t="shared" si="433"/>
        <v>0</v>
      </c>
      <c r="AZ285" s="640">
        <f t="shared" si="433"/>
        <v>0</v>
      </c>
      <c r="BA285" s="640">
        <f t="shared" si="433"/>
        <v>0</v>
      </c>
      <c r="BB285" s="640">
        <f t="shared" si="433"/>
        <v>0</v>
      </c>
      <c r="BC285" s="640">
        <f t="shared" si="433"/>
        <v>0</v>
      </c>
      <c r="BD285" s="640">
        <f t="shared" si="433"/>
        <v>0</v>
      </c>
      <c r="BE285" s="640">
        <f t="shared" si="433"/>
        <v>0</v>
      </c>
      <c r="BF285" s="640">
        <f t="shared" si="433"/>
        <v>0</v>
      </c>
      <c r="BG285" s="640">
        <f t="shared" si="433"/>
        <v>0</v>
      </c>
      <c r="BH285" s="640">
        <f t="shared" si="433"/>
        <v>0</v>
      </c>
      <c r="BI285" s="640">
        <f t="shared" si="433"/>
        <v>0</v>
      </c>
      <c r="BJ285" s="640">
        <f t="shared" si="433"/>
        <v>0</v>
      </c>
      <c r="BK285" s="640">
        <f t="shared" si="433"/>
        <v>0</v>
      </c>
      <c r="BL285" s="640">
        <f t="shared" si="433"/>
        <v>0</v>
      </c>
      <c r="BM285" s="640">
        <f t="shared" si="433"/>
        <v>0</v>
      </c>
      <c r="BN285" s="640">
        <f t="shared" si="433"/>
        <v>0</v>
      </c>
      <c r="BO285" s="640">
        <f t="shared" si="433"/>
        <v>0</v>
      </c>
      <c r="BP285" s="640">
        <f t="shared" si="433"/>
        <v>0</v>
      </c>
      <c r="BQ285" s="640">
        <f t="shared" si="422"/>
        <v>0</v>
      </c>
    </row>
    <row r="286" spans="1:69" s="352" customFormat="1" ht="12.75" x14ac:dyDescent="0.2">
      <c r="A286" s="680">
        <v>1960</v>
      </c>
      <c r="B286" s="376" t="s">
        <v>274</v>
      </c>
      <c r="C286" s="1294">
        <f>'I4 BO ASSETS'!J75</f>
        <v>0</v>
      </c>
      <c r="D286" s="640"/>
      <c r="E286" s="640"/>
      <c r="F286" s="640"/>
      <c r="G286" s="640"/>
      <c r="H286" s="640"/>
      <c r="I286" s="640"/>
      <c r="J286" s="640"/>
      <c r="K286" s="640"/>
      <c r="L286" s="640"/>
      <c r="M286" s="640"/>
      <c r="N286" s="640"/>
      <c r="O286" s="640"/>
      <c r="P286" s="640"/>
      <c r="Q286" s="640"/>
      <c r="R286" s="640"/>
      <c r="S286" s="640"/>
      <c r="T286" s="640"/>
      <c r="U286" s="640"/>
      <c r="V286" s="640"/>
      <c r="W286" s="640"/>
      <c r="X286" s="640"/>
      <c r="Y286" s="640"/>
      <c r="Z286" s="640"/>
      <c r="AA286" s="640"/>
      <c r="AB286" s="640"/>
      <c r="AC286" s="640"/>
      <c r="AD286" s="640"/>
      <c r="AE286" s="640"/>
      <c r="AF286" s="640"/>
      <c r="AG286" s="640"/>
      <c r="AH286" s="640"/>
      <c r="AI286" s="640"/>
      <c r="AJ286" s="640"/>
      <c r="AK286" s="640"/>
      <c r="AL286" s="640"/>
      <c r="AM286" s="640"/>
      <c r="AN286" s="640"/>
      <c r="AO286" s="640"/>
      <c r="AP286" s="640"/>
      <c r="AQ286" s="640"/>
      <c r="AR286" s="640"/>
      <c r="AS286" s="640"/>
      <c r="AT286" s="640"/>
      <c r="AU286" s="640"/>
      <c r="AV286" s="640"/>
      <c r="AW286" s="640">
        <f t="shared" ref="AW286:BP286" si="434">$C286*AW647</f>
        <v>0</v>
      </c>
      <c r="AX286" s="640">
        <f t="shared" si="434"/>
        <v>0</v>
      </c>
      <c r="AY286" s="640">
        <f t="shared" si="434"/>
        <v>0</v>
      </c>
      <c r="AZ286" s="640">
        <f t="shared" si="434"/>
        <v>0</v>
      </c>
      <c r="BA286" s="640">
        <f t="shared" si="434"/>
        <v>0</v>
      </c>
      <c r="BB286" s="640">
        <f t="shared" si="434"/>
        <v>0</v>
      </c>
      <c r="BC286" s="640">
        <f t="shared" si="434"/>
        <v>0</v>
      </c>
      <c r="BD286" s="640">
        <f t="shared" si="434"/>
        <v>0</v>
      </c>
      <c r="BE286" s="640">
        <f t="shared" si="434"/>
        <v>0</v>
      </c>
      <c r="BF286" s="640">
        <f t="shared" si="434"/>
        <v>0</v>
      </c>
      <c r="BG286" s="640">
        <f t="shared" si="434"/>
        <v>0</v>
      </c>
      <c r="BH286" s="640">
        <f t="shared" si="434"/>
        <v>0</v>
      </c>
      <c r="BI286" s="640">
        <f t="shared" si="434"/>
        <v>0</v>
      </c>
      <c r="BJ286" s="640">
        <f t="shared" si="434"/>
        <v>0</v>
      </c>
      <c r="BK286" s="640">
        <f t="shared" si="434"/>
        <v>0</v>
      </c>
      <c r="BL286" s="640">
        <f t="shared" si="434"/>
        <v>0</v>
      </c>
      <c r="BM286" s="640">
        <f t="shared" si="434"/>
        <v>0</v>
      </c>
      <c r="BN286" s="640">
        <f t="shared" si="434"/>
        <v>0</v>
      </c>
      <c r="BO286" s="640">
        <f t="shared" si="434"/>
        <v>0</v>
      </c>
      <c r="BP286" s="640">
        <f t="shared" si="434"/>
        <v>0</v>
      </c>
      <c r="BQ286" s="640">
        <f t="shared" si="422"/>
        <v>0</v>
      </c>
    </row>
    <row r="287" spans="1:69" s="352" customFormat="1" ht="25.5" x14ac:dyDescent="0.2">
      <c r="A287" s="680">
        <v>1970</v>
      </c>
      <c r="B287" s="376" t="s">
        <v>276</v>
      </c>
      <c r="C287" s="1294">
        <f>'I4 BO ASSETS'!J76</f>
        <v>0</v>
      </c>
      <c r="D287" s="640"/>
      <c r="E287" s="640"/>
      <c r="F287" s="640"/>
      <c r="G287" s="640"/>
      <c r="H287" s="640"/>
      <c r="I287" s="640"/>
      <c r="J287" s="640"/>
      <c r="K287" s="640"/>
      <c r="L287" s="640"/>
      <c r="M287" s="640"/>
      <c r="N287" s="640"/>
      <c r="O287" s="640"/>
      <c r="P287" s="640"/>
      <c r="Q287" s="640"/>
      <c r="R287" s="640"/>
      <c r="S287" s="640"/>
      <c r="T287" s="640"/>
      <c r="U287" s="640"/>
      <c r="V287" s="640"/>
      <c r="W287" s="640"/>
      <c r="X287" s="640"/>
      <c r="Y287" s="640"/>
      <c r="Z287" s="640"/>
      <c r="AA287" s="640"/>
      <c r="AB287" s="640"/>
      <c r="AC287" s="640"/>
      <c r="AD287" s="640"/>
      <c r="AE287" s="640"/>
      <c r="AF287" s="640"/>
      <c r="AG287" s="640"/>
      <c r="AH287" s="640"/>
      <c r="AI287" s="640"/>
      <c r="AJ287" s="640"/>
      <c r="AK287" s="640"/>
      <c r="AL287" s="640"/>
      <c r="AM287" s="640"/>
      <c r="AN287" s="640"/>
      <c r="AO287" s="640"/>
      <c r="AP287" s="640"/>
      <c r="AQ287" s="640"/>
      <c r="AR287" s="640"/>
      <c r="AS287" s="640"/>
      <c r="AT287" s="640"/>
      <c r="AU287" s="640"/>
      <c r="AV287" s="640"/>
      <c r="AW287" s="640">
        <f t="shared" ref="AW287:BP287" si="435">$C287*AW648</f>
        <v>0</v>
      </c>
      <c r="AX287" s="640">
        <f t="shared" si="435"/>
        <v>0</v>
      </c>
      <c r="AY287" s="640">
        <f t="shared" si="435"/>
        <v>0</v>
      </c>
      <c r="AZ287" s="640">
        <f t="shared" si="435"/>
        <v>0</v>
      </c>
      <c r="BA287" s="640">
        <f t="shared" si="435"/>
        <v>0</v>
      </c>
      <c r="BB287" s="640">
        <f t="shared" si="435"/>
        <v>0</v>
      </c>
      <c r="BC287" s="640">
        <f t="shared" si="435"/>
        <v>0</v>
      </c>
      <c r="BD287" s="640">
        <f t="shared" si="435"/>
        <v>0</v>
      </c>
      <c r="BE287" s="640">
        <f t="shared" si="435"/>
        <v>0</v>
      </c>
      <c r="BF287" s="640">
        <f t="shared" si="435"/>
        <v>0</v>
      </c>
      <c r="BG287" s="640">
        <f t="shared" si="435"/>
        <v>0</v>
      </c>
      <c r="BH287" s="640">
        <f t="shared" si="435"/>
        <v>0</v>
      </c>
      <c r="BI287" s="640">
        <f t="shared" si="435"/>
        <v>0</v>
      </c>
      <c r="BJ287" s="640">
        <f t="shared" si="435"/>
        <v>0</v>
      </c>
      <c r="BK287" s="640">
        <f t="shared" si="435"/>
        <v>0</v>
      </c>
      <c r="BL287" s="640">
        <f t="shared" si="435"/>
        <v>0</v>
      </c>
      <c r="BM287" s="640">
        <f t="shared" si="435"/>
        <v>0</v>
      </c>
      <c r="BN287" s="640">
        <f t="shared" si="435"/>
        <v>0</v>
      </c>
      <c r="BO287" s="640">
        <f t="shared" si="435"/>
        <v>0</v>
      </c>
      <c r="BP287" s="640">
        <f t="shared" si="435"/>
        <v>0</v>
      </c>
      <c r="BQ287" s="640">
        <f t="shared" si="422"/>
        <v>0</v>
      </c>
    </row>
    <row r="288" spans="1:69" s="352" customFormat="1" ht="25.5" x14ac:dyDescent="0.2">
      <c r="A288" s="680">
        <v>1975</v>
      </c>
      <c r="B288" s="376" t="s">
        <v>1546</v>
      </c>
      <c r="C288" s="1294">
        <f>'I4 BO ASSETS'!J77</f>
        <v>0</v>
      </c>
      <c r="D288" s="640"/>
      <c r="E288" s="640"/>
      <c r="F288" s="640"/>
      <c r="G288" s="640"/>
      <c r="H288" s="640"/>
      <c r="I288" s="640"/>
      <c r="J288" s="640"/>
      <c r="K288" s="640"/>
      <c r="L288" s="640"/>
      <c r="M288" s="640"/>
      <c r="N288" s="640"/>
      <c r="O288" s="640"/>
      <c r="P288" s="640"/>
      <c r="Q288" s="640"/>
      <c r="R288" s="640"/>
      <c r="S288" s="640"/>
      <c r="T288" s="640"/>
      <c r="U288" s="640"/>
      <c r="V288" s="640"/>
      <c r="W288" s="640"/>
      <c r="X288" s="640"/>
      <c r="Y288" s="640"/>
      <c r="Z288" s="640"/>
      <c r="AA288" s="640"/>
      <c r="AB288" s="640"/>
      <c r="AC288" s="640"/>
      <c r="AD288" s="640"/>
      <c r="AE288" s="640"/>
      <c r="AF288" s="640"/>
      <c r="AG288" s="640"/>
      <c r="AH288" s="640"/>
      <c r="AI288" s="640"/>
      <c r="AJ288" s="640"/>
      <c r="AK288" s="640"/>
      <c r="AL288" s="640"/>
      <c r="AM288" s="640"/>
      <c r="AN288" s="640"/>
      <c r="AO288" s="640"/>
      <c r="AP288" s="640"/>
      <c r="AQ288" s="640"/>
      <c r="AR288" s="640"/>
      <c r="AS288" s="640"/>
      <c r="AT288" s="640"/>
      <c r="AU288" s="640"/>
      <c r="AV288" s="640"/>
      <c r="AW288" s="640">
        <f t="shared" ref="AW288:BP288" si="436">$C288*AW649</f>
        <v>0</v>
      </c>
      <c r="AX288" s="640">
        <f t="shared" si="436"/>
        <v>0</v>
      </c>
      <c r="AY288" s="640">
        <f t="shared" si="436"/>
        <v>0</v>
      </c>
      <c r="AZ288" s="640">
        <f t="shared" si="436"/>
        <v>0</v>
      </c>
      <c r="BA288" s="640">
        <f t="shared" si="436"/>
        <v>0</v>
      </c>
      <c r="BB288" s="640">
        <f t="shared" si="436"/>
        <v>0</v>
      </c>
      <c r="BC288" s="640">
        <f t="shared" si="436"/>
        <v>0</v>
      </c>
      <c r="BD288" s="640">
        <f t="shared" si="436"/>
        <v>0</v>
      </c>
      <c r="BE288" s="640">
        <f t="shared" si="436"/>
        <v>0</v>
      </c>
      <c r="BF288" s="640">
        <f t="shared" si="436"/>
        <v>0</v>
      </c>
      <c r="BG288" s="640">
        <f t="shared" si="436"/>
        <v>0</v>
      </c>
      <c r="BH288" s="640">
        <f t="shared" si="436"/>
        <v>0</v>
      </c>
      <c r="BI288" s="640">
        <f t="shared" si="436"/>
        <v>0</v>
      </c>
      <c r="BJ288" s="640">
        <f t="shared" si="436"/>
        <v>0</v>
      </c>
      <c r="BK288" s="640">
        <f t="shared" si="436"/>
        <v>0</v>
      </c>
      <c r="BL288" s="640">
        <f t="shared" si="436"/>
        <v>0</v>
      </c>
      <c r="BM288" s="640">
        <f t="shared" si="436"/>
        <v>0</v>
      </c>
      <c r="BN288" s="640">
        <f t="shared" si="436"/>
        <v>0</v>
      </c>
      <c r="BO288" s="640">
        <f t="shared" si="436"/>
        <v>0</v>
      </c>
      <c r="BP288" s="640">
        <f t="shared" si="436"/>
        <v>0</v>
      </c>
      <c r="BQ288" s="640">
        <f t="shared" si="422"/>
        <v>0</v>
      </c>
    </row>
    <row r="289" spans="1:69" s="352" customFormat="1" ht="12.75" x14ac:dyDescent="0.2">
      <c r="A289" s="680">
        <v>1980</v>
      </c>
      <c r="B289" s="376" t="s">
        <v>1040</v>
      </c>
      <c r="C289" s="1294">
        <f>'I4 BO ASSETS'!J78</f>
        <v>0</v>
      </c>
      <c r="D289" s="640"/>
      <c r="E289" s="640"/>
      <c r="F289" s="640"/>
      <c r="G289" s="640"/>
      <c r="H289" s="640"/>
      <c r="I289" s="640"/>
      <c r="J289" s="640"/>
      <c r="K289" s="640"/>
      <c r="L289" s="640"/>
      <c r="M289" s="640"/>
      <c r="N289" s="640"/>
      <c r="O289" s="640"/>
      <c r="P289" s="640"/>
      <c r="Q289" s="640"/>
      <c r="R289" s="640"/>
      <c r="S289" s="640"/>
      <c r="T289" s="640"/>
      <c r="U289" s="640"/>
      <c r="V289" s="640"/>
      <c r="W289" s="640"/>
      <c r="X289" s="640"/>
      <c r="Y289" s="640"/>
      <c r="Z289" s="640"/>
      <c r="AA289" s="640"/>
      <c r="AB289" s="640"/>
      <c r="AC289" s="640"/>
      <c r="AD289" s="640"/>
      <c r="AE289" s="640"/>
      <c r="AF289" s="640"/>
      <c r="AG289" s="640"/>
      <c r="AH289" s="640"/>
      <c r="AI289" s="640"/>
      <c r="AJ289" s="640"/>
      <c r="AK289" s="640"/>
      <c r="AL289" s="640"/>
      <c r="AM289" s="640"/>
      <c r="AN289" s="640"/>
      <c r="AO289" s="640"/>
      <c r="AP289" s="640"/>
      <c r="AQ289" s="640"/>
      <c r="AR289" s="640"/>
      <c r="AS289" s="640"/>
      <c r="AT289" s="640"/>
      <c r="AU289" s="640"/>
      <c r="AV289" s="640"/>
      <c r="AW289" s="640">
        <f t="shared" ref="AW289:BP289" si="437">$C289*AW650</f>
        <v>0</v>
      </c>
      <c r="AX289" s="640">
        <f t="shared" si="437"/>
        <v>0</v>
      </c>
      <c r="AY289" s="640">
        <f t="shared" si="437"/>
        <v>0</v>
      </c>
      <c r="AZ289" s="640">
        <f t="shared" si="437"/>
        <v>0</v>
      </c>
      <c r="BA289" s="640">
        <f t="shared" si="437"/>
        <v>0</v>
      </c>
      <c r="BB289" s="640">
        <f t="shared" si="437"/>
        <v>0</v>
      </c>
      <c r="BC289" s="640">
        <f t="shared" si="437"/>
        <v>0</v>
      </c>
      <c r="BD289" s="640">
        <f t="shared" si="437"/>
        <v>0</v>
      </c>
      <c r="BE289" s="640">
        <f t="shared" si="437"/>
        <v>0</v>
      </c>
      <c r="BF289" s="640">
        <f t="shared" si="437"/>
        <v>0</v>
      </c>
      <c r="BG289" s="640">
        <f t="shared" si="437"/>
        <v>0</v>
      </c>
      <c r="BH289" s="640">
        <f t="shared" si="437"/>
        <v>0</v>
      </c>
      <c r="BI289" s="640">
        <f t="shared" si="437"/>
        <v>0</v>
      </c>
      <c r="BJ289" s="640">
        <f t="shared" si="437"/>
        <v>0</v>
      </c>
      <c r="BK289" s="640">
        <f t="shared" si="437"/>
        <v>0</v>
      </c>
      <c r="BL289" s="640">
        <f t="shared" si="437"/>
        <v>0</v>
      </c>
      <c r="BM289" s="640">
        <f t="shared" si="437"/>
        <v>0</v>
      </c>
      <c r="BN289" s="640">
        <f t="shared" si="437"/>
        <v>0</v>
      </c>
      <c r="BO289" s="640">
        <f t="shared" si="437"/>
        <v>0</v>
      </c>
      <c r="BP289" s="640">
        <f t="shared" si="437"/>
        <v>0</v>
      </c>
      <c r="BQ289" s="640">
        <f t="shared" si="422"/>
        <v>0</v>
      </c>
    </row>
    <row r="290" spans="1:69" s="352" customFormat="1" ht="12.75" x14ac:dyDescent="0.2">
      <c r="A290" s="680">
        <v>1990</v>
      </c>
      <c r="B290" s="376" t="s">
        <v>1042</v>
      </c>
      <c r="C290" s="1294">
        <f>'I4 BO ASSETS'!J79</f>
        <v>0</v>
      </c>
      <c r="D290" s="640"/>
      <c r="E290" s="640"/>
      <c r="F290" s="640"/>
      <c r="G290" s="640"/>
      <c r="H290" s="640"/>
      <c r="I290" s="640"/>
      <c r="J290" s="640"/>
      <c r="K290" s="640"/>
      <c r="L290" s="640"/>
      <c r="M290" s="640"/>
      <c r="N290" s="640"/>
      <c r="O290" s="640"/>
      <c r="P290" s="640"/>
      <c r="Q290" s="640"/>
      <c r="R290" s="640"/>
      <c r="S290" s="640"/>
      <c r="T290" s="640"/>
      <c r="U290" s="640"/>
      <c r="V290" s="640"/>
      <c r="W290" s="640"/>
      <c r="X290" s="640"/>
      <c r="Y290" s="640"/>
      <c r="Z290" s="640"/>
      <c r="AA290" s="640"/>
      <c r="AB290" s="640"/>
      <c r="AC290" s="640"/>
      <c r="AD290" s="640"/>
      <c r="AE290" s="640"/>
      <c r="AF290" s="640"/>
      <c r="AG290" s="640"/>
      <c r="AH290" s="640"/>
      <c r="AI290" s="640"/>
      <c r="AJ290" s="640"/>
      <c r="AK290" s="640"/>
      <c r="AL290" s="640"/>
      <c r="AM290" s="640"/>
      <c r="AN290" s="640"/>
      <c r="AO290" s="640"/>
      <c r="AP290" s="640"/>
      <c r="AQ290" s="640"/>
      <c r="AR290" s="640"/>
      <c r="AS290" s="640"/>
      <c r="AT290" s="640"/>
      <c r="AU290" s="640"/>
      <c r="AV290" s="640"/>
      <c r="AW290" s="640">
        <f t="shared" ref="AW290:BP290" si="438">$C290*AW651</f>
        <v>0</v>
      </c>
      <c r="AX290" s="640">
        <f t="shared" si="438"/>
        <v>0</v>
      </c>
      <c r="AY290" s="640">
        <f t="shared" si="438"/>
        <v>0</v>
      </c>
      <c r="AZ290" s="640">
        <f t="shared" si="438"/>
        <v>0</v>
      </c>
      <c r="BA290" s="640">
        <f t="shared" si="438"/>
        <v>0</v>
      </c>
      <c r="BB290" s="640">
        <f t="shared" si="438"/>
        <v>0</v>
      </c>
      <c r="BC290" s="640">
        <f t="shared" si="438"/>
        <v>0</v>
      </c>
      <c r="BD290" s="640">
        <f t="shared" si="438"/>
        <v>0</v>
      </c>
      <c r="BE290" s="640">
        <f t="shared" si="438"/>
        <v>0</v>
      </c>
      <c r="BF290" s="640">
        <f t="shared" si="438"/>
        <v>0</v>
      </c>
      <c r="BG290" s="640">
        <f t="shared" si="438"/>
        <v>0</v>
      </c>
      <c r="BH290" s="640">
        <f t="shared" si="438"/>
        <v>0</v>
      </c>
      <c r="BI290" s="640">
        <f t="shared" si="438"/>
        <v>0</v>
      </c>
      <c r="BJ290" s="640">
        <f t="shared" si="438"/>
        <v>0</v>
      </c>
      <c r="BK290" s="640">
        <f t="shared" si="438"/>
        <v>0</v>
      </c>
      <c r="BL290" s="640">
        <f t="shared" si="438"/>
        <v>0</v>
      </c>
      <c r="BM290" s="640">
        <f t="shared" si="438"/>
        <v>0</v>
      </c>
      <c r="BN290" s="640">
        <f t="shared" si="438"/>
        <v>0</v>
      </c>
      <c r="BO290" s="640">
        <f t="shared" si="438"/>
        <v>0</v>
      </c>
      <c r="BP290" s="640">
        <f t="shared" si="438"/>
        <v>0</v>
      </c>
      <c r="BQ290" s="640">
        <f t="shared" si="422"/>
        <v>0</v>
      </c>
    </row>
    <row r="291" spans="1:69" s="352" customFormat="1" ht="12.75" x14ac:dyDescent="0.2">
      <c r="A291" s="680">
        <v>2005</v>
      </c>
      <c r="B291" s="376" t="s">
        <v>1044</v>
      </c>
      <c r="C291" s="1294">
        <f>'I4 BO ASSETS'!J80</f>
        <v>0</v>
      </c>
      <c r="D291" s="640"/>
      <c r="E291" s="640"/>
      <c r="F291" s="640"/>
      <c r="G291" s="640"/>
      <c r="H291" s="640"/>
      <c r="I291" s="640"/>
      <c r="J291" s="640"/>
      <c r="K291" s="640"/>
      <c r="L291" s="640"/>
      <c r="M291" s="640"/>
      <c r="N291" s="640"/>
      <c r="O291" s="640"/>
      <c r="P291" s="640"/>
      <c r="Q291" s="640"/>
      <c r="R291" s="640"/>
      <c r="S291" s="640"/>
      <c r="T291" s="640"/>
      <c r="U291" s="640"/>
      <c r="V291" s="640"/>
      <c r="W291" s="640"/>
      <c r="X291" s="640"/>
      <c r="Y291" s="640"/>
      <c r="Z291" s="640"/>
      <c r="AA291" s="640"/>
      <c r="AB291" s="640"/>
      <c r="AC291" s="640"/>
      <c r="AD291" s="640"/>
      <c r="AE291" s="640"/>
      <c r="AF291" s="640"/>
      <c r="AG291" s="640"/>
      <c r="AH291" s="640"/>
      <c r="AI291" s="640"/>
      <c r="AJ291" s="640"/>
      <c r="AK291" s="640"/>
      <c r="AL291" s="640"/>
      <c r="AM291" s="640"/>
      <c r="AN291" s="640"/>
      <c r="AO291" s="640"/>
      <c r="AP291" s="640"/>
      <c r="AQ291" s="640"/>
      <c r="AR291" s="640"/>
      <c r="AS291" s="640"/>
      <c r="AT291" s="640"/>
      <c r="AU291" s="640"/>
      <c r="AV291" s="640"/>
      <c r="AW291" s="640">
        <f t="shared" ref="AW291:BP291" si="439">$C291*AW652</f>
        <v>0</v>
      </c>
      <c r="AX291" s="640">
        <f t="shared" si="439"/>
        <v>0</v>
      </c>
      <c r="AY291" s="640">
        <f t="shared" si="439"/>
        <v>0</v>
      </c>
      <c r="AZ291" s="640">
        <f t="shared" si="439"/>
        <v>0</v>
      </c>
      <c r="BA291" s="640">
        <f t="shared" si="439"/>
        <v>0</v>
      </c>
      <c r="BB291" s="640">
        <f t="shared" si="439"/>
        <v>0</v>
      </c>
      <c r="BC291" s="640">
        <f t="shared" si="439"/>
        <v>0</v>
      </c>
      <c r="BD291" s="640">
        <f t="shared" si="439"/>
        <v>0</v>
      </c>
      <c r="BE291" s="640">
        <f t="shared" si="439"/>
        <v>0</v>
      </c>
      <c r="BF291" s="640">
        <f t="shared" si="439"/>
        <v>0</v>
      </c>
      <c r="BG291" s="640">
        <f t="shared" si="439"/>
        <v>0</v>
      </c>
      <c r="BH291" s="640">
        <f t="shared" si="439"/>
        <v>0</v>
      </c>
      <c r="BI291" s="640">
        <f t="shared" si="439"/>
        <v>0</v>
      </c>
      <c r="BJ291" s="640">
        <f t="shared" si="439"/>
        <v>0</v>
      </c>
      <c r="BK291" s="640">
        <f t="shared" si="439"/>
        <v>0</v>
      </c>
      <c r="BL291" s="640">
        <f t="shared" si="439"/>
        <v>0</v>
      </c>
      <c r="BM291" s="640">
        <f t="shared" si="439"/>
        <v>0</v>
      </c>
      <c r="BN291" s="640">
        <f t="shared" si="439"/>
        <v>0</v>
      </c>
      <c r="BO291" s="640">
        <f t="shared" si="439"/>
        <v>0</v>
      </c>
      <c r="BP291" s="640">
        <f t="shared" si="439"/>
        <v>0</v>
      </c>
      <c r="BQ291" s="640">
        <f t="shared" si="422"/>
        <v>0</v>
      </c>
    </row>
    <row r="292" spans="1:69" s="1284" customFormat="1" ht="12.75" x14ac:dyDescent="0.2">
      <c r="A292" s="684">
        <v>2010</v>
      </c>
      <c r="B292" s="683" t="s">
        <v>1045</v>
      </c>
      <c r="C292" s="1294">
        <f>'I4 BO ASSETS'!J81</f>
        <v>0</v>
      </c>
      <c r="D292" s="640"/>
      <c r="E292" s="640"/>
      <c r="F292" s="640"/>
      <c r="G292" s="640"/>
      <c r="H292" s="640"/>
      <c r="I292" s="640"/>
      <c r="J292" s="640"/>
      <c r="K292" s="640"/>
      <c r="L292" s="640"/>
      <c r="M292" s="640"/>
      <c r="N292" s="640"/>
      <c r="O292" s="640"/>
      <c r="P292" s="640"/>
      <c r="Q292" s="640"/>
      <c r="R292" s="640"/>
      <c r="S292" s="640"/>
      <c r="T292" s="640"/>
      <c r="U292" s="640"/>
      <c r="V292" s="640"/>
      <c r="W292" s="640"/>
      <c r="X292" s="640"/>
      <c r="Y292" s="640"/>
      <c r="Z292" s="640"/>
      <c r="AA292" s="640"/>
      <c r="AB292" s="640"/>
      <c r="AC292" s="640"/>
      <c r="AD292" s="640"/>
      <c r="AE292" s="640"/>
      <c r="AF292" s="640"/>
      <c r="AG292" s="640"/>
      <c r="AH292" s="640"/>
      <c r="AI292" s="640"/>
      <c r="AJ292" s="640"/>
      <c r="AK292" s="640"/>
      <c r="AL292" s="640"/>
      <c r="AM292" s="640"/>
      <c r="AN292" s="640"/>
      <c r="AO292" s="640"/>
      <c r="AP292" s="640"/>
      <c r="AQ292" s="640"/>
      <c r="AR292" s="640"/>
      <c r="AS292" s="640"/>
      <c r="AT292" s="640"/>
      <c r="AU292" s="640"/>
      <c r="AV292" s="640"/>
      <c r="AW292" s="640">
        <f t="shared" ref="AW292:BP292" si="440">$C292*AW653</f>
        <v>0</v>
      </c>
      <c r="AX292" s="640">
        <f t="shared" si="440"/>
        <v>0</v>
      </c>
      <c r="AY292" s="640">
        <f t="shared" si="440"/>
        <v>0</v>
      </c>
      <c r="AZ292" s="640">
        <f t="shared" si="440"/>
        <v>0</v>
      </c>
      <c r="BA292" s="640">
        <f t="shared" si="440"/>
        <v>0</v>
      </c>
      <c r="BB292" s="640">
        <f t="shared" si="440"/>
        <v>0</v>
      </c>
      <c r="BC292" s="640">
        <f t="shared" si="440"/>
        <v>0</v>
      </c>
      <c r="BD292" s="640">
        <f t="shared" si="440"/>
        <v>0</v>
      </c>
      <c r="BE292" s="640">
        <f t="shared" si="440"/>
        <v>0</v>
      </c>
      <c r="BF292" s="640">
        <f t="shared" si="440"/>
        <v>0</v>
      </c>
      <c r="BG292" s="640">
        <f t="shared" si="440"/>
        <v>0</v>
      </c>
      <c r="BH292" s="640">
        <f t="shared" si="440"/>
        <v>0</v>
      </c>
      <c r="BI292" s="640">
        <f t="shared" si="440"/>
        <v>0</v>
      </c>
      <c r="BJ292" s="640">
        <f t="shared" si="440"/>
        <v>0</v>
      </c>
      <c r="BK292" s="640">
        <f t="shared" si="440"/>
        <v>0</v>
      </c>
      <c r="BL292" s="640">
        <f t="shared" si="440"/>
        <v>0</v>
      </c>
      <c r="BM292" s="640">
        <f t="shared" si="440"/>
        <v>0</v>
      </c>
      <c r="BN292" s="640">
        <f t="shared" si="440"/>
        <v>0</v>
      </c>
      <c r="BO292" s="640">
        <f t="shared" si="440"/>
        <v>0</v>
      </c>
      <c r="BP292" s="640">
        <f t="shared" si="440"/>
        <v>0</v>
      </c>
      <c r="BQ292" s="640">
        <f t="shared" si="422"/>
        <v>0</v>
      </c>
    </row>
    <row r="293" spans="1:69" s="1301" customFormat="1" ht="12.75" x14ac:dyDescent="0.2">
      <c r="A293" s="1296"/>
      <c r="B293" s="1297" t="s">
        <v>908</v>
      </c>
      <c r="C293" s="1298">
        <f>SUM(C273:C292)</f>
        <v>0</v>
      </c>
      <c r="D293" s="1299"/>
      <c r="E293" s="1299"/>
      <c r="F293" s="1300"/>
      <c r="G293" s="1299">
        <f t="shared" ref="G293:AL293" si="441">SUM(G273:G292)</f>
        <v>0</v>
      </c>
      <c r="H293" s="1299">
        <f t="shared" si="441"/>
        <v>0</v>
      </c>
      <c r="I293" s="1299">
        <f t="shared" si="441"/>
        <v>0</v>
      </c>
      <c r="J293" s="1299">
        <f t="shared" si="441"/>
        <v>0</v>
      </c>
      <c r="K293" s="1299">
        <f t="shared" si="441"/>
        <v>0</v>
      </c>
      <c r="L293" s="1299">
        <f t="shared" si="441"/>
        <v>0</v>
      </c>
      <c r="M293" s="1299">
        <f t="shared" si="441"/>
        <v>0</v>
      </c>
      <c r="N293" s="1299">
        <f t="shared" si="441"/>
        <v>0</v>
      </c>
      <c r="O293" s="1299">
        <f t="shared" si="441"/>
        <v>0</v>
      </c>
      <c r="P293" s="1299">
        <f t="shared" si="441"/>
        <v>0</v>
      </c>
      <c r="Q293" s="1299">
        <f t="shared" si="441"/>
        <v>0</v>
      </c>
      <c r="R293" s="1299">
        <f t="shared" si="441"/>
        <v>0</v>
      </c>
      <c r="S293" s="1299">
        <f t="shared" si="441"/>
        <v>0</v>
      </c>
      <c r="T293" s="1299">
        <f t="shared" si="441"/>
        <v>0</v>
      </c>
      <c r="U293" s="1299">
        <f t="shared" si="441"/>
        <v>0</v>
      </c>
      <c r="V293" s="1299">
        <f t="shared" si="441"/>
        <v>0</v>
      </c>
      <c r="W293" s="1299">
        <f t="shared" si="441"/>
        <v>0</v>
      </c>
      <c r="X293" s="1299">
        <f t="shared" si="441"/>
        <v>0</v>
      </c>
      <c r="Y293" s="1299">
        <f t="shared" si="441"/>
        <v>0</v>
      </c>
      <c r="Z293" s="1299">
        <f t="shared" si="441"/>
        <v>0</v>
      </c>
      <c r="AA293" s="1299">
        <f t="shared" si="441"/>
        <v>0</v>
      </c>
      <c r="AB293" s="1299">
        <f t="shared" si="441"/>
        <v>0</v>
      </c>
      <c r="AC293" s="1299">
        <f t="shared" si="441"/>
        <v>0</v>
      </c>
      <c r="AD293" s="1299">
        <f t="shared" si="441"/>
        <v>0</v>
      </c>
      <c r="AE293" s="1299">
        <f t="shared" si="441"/>
        <v>0</v>
      </c>
      <c r="AF293" s="1299">
        <f t="shared" si="441"/>
        <v>0</v>
      </c>
      <c r="AG293" s="1299">
        <f t="shared" si="441"/>
        <v>0</v>
      </c>
      <c r="AH293" s="1299">
        <f t="shared" si="441"/>
        <v>0</v>
      </c>
      <c r="AI293" s="1299">
        <f t="shared" si="441"/>
        <v>0</v>
      </c>
      <c r="AJ293" s="1299">
        <f t="shared" si="441"/>
        <v>0</v>
      </c>
      <c r="AK293" s="1299">
        <f t="shared" si="441"/>
        <v>0</v>
      </c>
      <c r="AL293" s="1299">
        <f t="shared" si="441"/>
        <v>0</v>
      </c>
      <c r="AM293" s="1299">
        <f t="shared" ref="AM293:BQ293" si="442">SUM(AM273:AM292)</f>
        <v>0</v>
      </c>
      <c r="AN293" s="1299">
        <f t="shared" si="442"/>
        <v>0</v>
      </c>
      <c r="AO293" s="1299">
        <f t="shared" si="442"/>
        <v>0</v>
      </c>
      <c r="AP293" s="1299">
        <f t="shared" si="442"/>
        <v>0</v>
      </c>
      <c r="AQ293" s="1299">
        <f t="shared" si="442"/>
        <v>0</v>
      </c>
      <c r="AR293" s="1299">
        <f t="shared" si="442"/>
        <v>0</v>
      </c>
      <c r="AS293" s="1299">
        <f t="shared" si="442"/>
        <v>0</v>
      </c>
      <c r="AT293" s="1299">
        <f t="shared" si="442"/>
        <v>0</v>
      </c>
      <c r="AU293" s="1299">
        <f t="shared" si="442"/>
        <v>0</v>
      </c>
      <c r="AV293" s="1299">
        <f t="shared" si="442"/>
        <v>0</v>
      </c>
      <c r="AW293" s="1299">
        <f t="shared" si="442"/>
        <v>0</v>
      </c>
      <c r="AX293" s="1299">
        <f t="shared" si="442"/>
        <v>0</v>
      </c>
      <c r="AY293" s="1299">
        <f t="shared" si="442"/>
        <v>0</v>
      </c>
      <c r="AZ293" s="1299">
        <f t="shared" si="442"/>
        <v>0</v>
      </c>
      <c r="BA293" s="1299">
        <f t="shared" si="442"/>
        <v>0</v>
      </c>
      <c r="BB293" s="1299">
        <f t="shared" si="442"/>
        <v>0</v>
      </c>
      <c r="BC293" s="1299">
        <f t="shared" si="442"/>
        <v>0</v>
      </c>
      <c r="BD293" s="1299">
        <f t="shared" si="442"/>
        <v>0</v>
      </c>
      <c r="BE293" s="1299">
        <f t="shared" si="442"/>
        <v>0</v>
      </c>
      <c r="BF293" s="1299">
        <f t="shared" si="442"/>
        <v>0</v>
      </c>
      <c r="BG293" s="1299">
        <f t="shared" si="442"/>
        <v>0</v>
      </c>
      <c r="BH293" s="1299">
        <f t="shared" si="442"/>
        <v>0</v>
      </c>
      <c r="BI293" s="1299">
        <f t="shared" si="442"/>
        <v>0</v>
      </c>
      <c r="BJ293" s="1299">
        <f t="shared" si="442"/>
        <v>0</v>
      </c>
      <c r="BK293" s="1299">
        <f t="shared" si="442"/>
        <v>0</v>
      </c>
      <c r="BL293" s="1299">
        <f t="shared" si="442"/>
        <v>0</v>
      </c>
      <c r="BM293" s="1299">
        <f t="shared" si="442"/>
        <v>0</v>
      </c>
      <c r="BN293" s="1299">
        <f t="shared" si="442"/>
        <v>0</v>
      </c>
      <c r="BO293" s="1299">
        <f t="shared" si="442"/>
        <v>0</v>
      </c>
      <c r="BP293" s="1299">
        <f t="shared" si="442"/>
        <v>0</v>
      </c>
      <c r="BQ293" s="1299">
        <f t="shared" si="442"/>
        <v>0</v>
      </c>
    </row>
    <row r="294" spans="1:69" s="352" customFormat="1" ht="12.75" x14ac:dyDescent="0.2">
      <c r="B294" s="460"/>
      <c r="C294" s="640"/>
      <c r="D294" s="640"/>
      <c r="E294" s="640"/>
      <c r="F294" s="640"/>
      <c r="AV294" s="461"/>
      <c r="BQ294" s="461"/>
    </row>
    <row r="295" spans="1:69" s="1214" customFormat="1" ht="13.5" thickBot="1" x14ac:dyDescent="0.25">
      <c r="B295" s="1212" t="s">
        <v>1133</v>
      </c>
      <c r="C295" s="1213">
        <f t="shared" ref="C295:AH295" si="443">C271+C293</f>
        <v>0</v>
      </c>
      <c r="D295" s="1213">
        <f t="shared" si="443"/>
        <v>0</v>
      </c>
      <c r="E295" s="1213">
        <f t="shared" si="443"/>
        <v>0</v>
      </c>
      <c r="F295" s="1213">
        <f t="shared" si="443"/>
        <v>0</v>
      </c>
      <c r="G295" s="1213">
        <f t="shared" si="443"/>
        <v>0</v>
      </c>
      <c r="H295" s="1213">
        <f t="shared" si="443"/>
        <v>0</v>
      </c>
      <c r="I295" s="1213">
        <f t="shared" si="443"/>
        <v>0</v>
      </c>
      <c r="J295" s="1213">
        <f t="shared" si="443"/>
        <v>0</v>
      </c>
      <c r="K295" s="1213">
        <f t="shared" si="443"/>
        <v>0</v>
      </c>
      <c r="L295" s="1213">
        <f t="shared" si="443"/>
        <v>0</v>
      </c>
      <c r="M295" s="1213">
        <f t="shared" si="443"/>
        <v>0</v>
      </c>
      <c r="N295" s="1213">
        <f t="shared" si="443"/>
        <v>0</v>
      </c>
      <c r="O295" s="1213">
        <f t="shared" si="443"/>
        <v>0</v>
      </c>
      <c r="P295" s="1213">
        <f t="shared" si="443"/>
        <v>0</v>
      </c>
      <c r="Q295" s="1213">
        <f t="shared" si="443"/>
        <v>0</v>
      </c>
      <c r="R295" s="1213">
        <f t="shared" si="443"/>
        <v>0</v>
      </c>
      <c r="S295" s="1213">
        <f t="shared" si="443"/>
        <v>0</v>
      </c>
      <c r="T295" s="1213">
        <f t="shared" si="443"/>
        <v>0</v>
      </c>
      <c r="U295" s="1213">
        <f t="shared" si="443"/>
        <v>0</v>
      </c>
      <c r="V295" s="1213">
        <f t="shared" si="443"/>
        <v>0</v>
      </c>
      <c r="W295" s="1213">
        <f t="shared" si="443"/>
        <v>0</v>
      </c>
      <c r="X295" s="1213">
        <f t="shared" si="443"/>
        <v>0</v>
      </c>
      <c r="Y295" s="1213">
        <f t="shared" si="443"/>
        <v>0</v>
      </c>
      <c r="Z295" s="1213">
        <f t="shared" si="443"/>
        <v>0</v>
      </c>
      <c r="AA295" s="1213">
        <f t="shared" si="443"/>
        <v>0</v>
      </c>
      <c r="AB295" s="1213">
        <f t="shared" si="443"/>
        <v>0</v>
      </c>
      <c r="AC295" s="1213">
        <f t="shared" si="443"/>
        <v>0</v>
      </c>
      <c r="AD295" s="1213">
        <f t="shared" si="443"/>
        <v>0</v>
      </c>
      <c r="AE295" s="1213">
        <f t="shared" si="443"/>
        <v>0</v>
      </c>
      <c r="AF295" s="1213">
        <f t="shared" si="443"/>
        <v>0</v>
      </c>
      <c r="AG295" s="1213">
        <f t="shared" si="443"/>
        <v>0</v>
      </c>
      <c r="AH295" s="1213">
        <f t="shared" si="443"/>
        <v>0</v>
      </c>
      <c r="AI295" s="1213">
        <f t="shared" ref="AI295:BQ295" si="444">AI271+AI293</f>
        <v>0</v>
      </c>
      <c r="AJ295" s="1213">
        <f t="shared" si="444"/>
        <v>0</v>
      </c>
      <c r="AK295" s="1213">
        <f t="shared" si="444"/>
        <v>0</v>
      </c>
      <c r="AL295" s="1213">
        <f t="shared" si="444"/>
        <v>0</v>
      </c>
      <c r="AM295" s="1213">
        <f t="shared" si="444"/>
        <v>0</v>
      </c>
      <c r="AN295" s="1213">
        <f t="shared" si="444"/>
        <v>0</v>
      </c>
      <c r="AO295" s="1213">
        <f t="shared" si="444"/>
        <v>0</v>
      </c>
      <c r="AP295" s="1213">
        <f t="shared" si="444"/>
        <v>0</v>
      </c>
      <c r="AQ295" s="1213">
        <f t="shared" si="444"/>
        <v>0</v>
      </c>
      <c r="AR295" s="1213">
        <f t="shared" si="444"/>
        <v>0</v>
      </c>
      <c r="AS295" s="1213">
        <f t="shared" si="444"/>
        <v>0</v>
      </c>
      <c r="AT295" s="1213">
        <f t="shared" si="444"/>
        <v>0</v>
      </c>
      <c r="AU295" s="1213">
        <f t="shared" si="444"/>
        <v>0</v>
      </c>
      <c r="AV295" s="1213">
        <f t="shared" si="444"/>
        <v>0</v>
      </c>
      <c r="AW295" s="1213">
        <f t="shared" si="444"/>
        <v>0</v>
      </c>
      <c r="AX295" s="1213">
        <f t="shared" si="444"/>
        <v>0</v>
      </c>
      <c r="AY295" s="1213">
        <f t="shared" si="444"/>
        <v>0</v>
      </c>
      <c r="AZ295" s="1213">
        <f t="shared" si="444"/>
        <v>0</v>
      </c>
      <c r="BA295" s="1213">
        <f t="shared" si="444"/>
        <v>0</v>
      </c>
      <c r="BB295" s="1213">
        <f t="shared" si="444"/>
        <v>0</v>
      </c>
      <c r="BC295" s="1213">
        <f t="shared" si="444"/>
        <v>0</v>
      </c>
      <c r="BD295" s="1213">
        <f t="shared" si="444"/>
        <v>0</v>
      </c>
      <c r="BE295" s="1213">
        <f t="shared" si="444"/>
        <v>0</v>
      </c>
      <c r="BF295" s="1213">
        <f t="shared" si="444"/>
        <v>0</v>
      </c>
      <c r="BG295" s="1213">
        <f t="shared" si="444"/>
        <v>0</v>
      </c>
      <c r="BH295" s="1213">
        <f t="shared" si="444"/>
        <v>0</v>
      </c>
      <c r="BI295" s="1213">
        <f t="shared" si="444"/>
        <v>0</v>
      </c>
      <c r="BJ295" s="1213">
        <f t="shared" si="444"/>
        <v>0</v>
      </c>
      <c r="BK295" s="1213">
        <f t="shared" si="444"/>
        <v>0</v>
      </c>
      <c r="BL295" s="1213">
        <f t="shared" si="444"/>
        <v>0</v>
      </c>
      <c r="BM295" s="1213">
        <f t="shared" si="444"/>
        <v>0</v>
      </c>
      <c r="BN295" s="1213">
        <f t="shared" si="444"/>
        <v>0</v>
      </c>
      <c r="BO295" s="1213">
        <f t="shared" si="444"/>
        <v>0</v>
      </c>
      <c r="BP295" s="1213">
        <f t="shared" si="444"/>
        <v>0</v>
      </c>
      <c r="BQ295" s="1213">
        <f t="shared" si="444"/>
        <v>0</v>
      </c>
    </row>
    <row r="296" spans="1:69" s="352" customFormat="1" ht="13.5" thickTop="1" x14ac:dyDescent="0.2">
      <c r="A296" s="1302"/>
      <c r="B296" s="460"/>
      <c r="C296" s="1303"/>
      <c r="D296" s="640"/>
      <c r="E296" s="640"/>
      <c r="F296" s="640"/>
      <c r="AV296" s="461"/>
      <c r="BQ296" s="461"/>
    </row>
    <row r="297" spans="1:69" s="352" customFormat="1" ht="12.75" x14ac:dyDescent="0.2">
      <c r="A297" s="1302"/>
      <c r="B297" s="460"/>
      <c r="C297" s="1303"/>
      <c r="D297" s="640"/>
      <c r="E297" s="640"/>
      <c r="F297" s="640"/>
      <c r="AV297" s="461"/>
      <c r="BQ297" s="461"/>
    </row>
    <row r="298" spans="1:69" s="352" customFormat="1" ht="15.75" x14ac:dyDescent="0.2">
      <c r="A298" s="1743" t="s">
        <v>946</v>
      </c>
      <c r="B298" s="1258"/>
      <c r="C298" s="1305"/>
      <c r="D298" s="1258"/>
      <c r="E298" s="1258"/>
      <c r="F298" s="1258"/>
      <c r="G298" s="1258"/>
      <c r="H298" s="1258"/>
      <c r="I298" s="1258"/>
      <c r="AV298" s="461"/>
    </row>
    <row r="299" spans="1:69" s="352" customFormat="1" ht="12.75" x14ac:dyDescent="0.2">
      <c r="C299" s="1257"/>
      <c r="AV299" s="461"/>
    </row>
    <row r="300" spans="1:69" s="352" customFormat="1" ht="12.75" x14ac:dyDescent="0.2">
      <c r="A300" s="591"/>
      <c r="B300" s="1258"/>
      <c r="C300" s="1259"/>
      <c r="AV300" s="461"/>
    </row>
    <row r="301" spans="1:69" s="1260" customFormat="1" ht="25.5" x14ac:dyDescent="0.2">
      <c r="C301" s="1261"/>
      <c r="D301" s="1262"/>
      <c r="E301" s="1263"/>
      <c r="F301" s="1264"/>
      <c r="G301" s="1265" t="s">
        <v>1129</v>
      </c>
      <c r="H301" s="1265"/>
      <c r="I301" s="1265"/>
      <c r="J301" s="1265"/>
      <c r="K301" s="1265"/>
      <c r="L301" s="1265"/>
      <c r="M301" s="1265"/>
      <c r="N301" s="1265"/>
      <c r="O301" s="1265"/>
      <c r="P301" s="1265"/>
      <c r="Q301" s="1265"/>
      <c r="R301" s="1265"/>
      <c r="S301" s="1265"/>
      <c r="T301" s="1265"/>
      <c r="U301" s="1265"/>
      <c r="V301" s="1265"/>
      <c r="W301" s="1265"/>
      <c r="X301" s="1265"/>
      <c r="Y301" s="1265"/>
      <c r="Z301" s="1265"/>
      <c r="AA301" s="1266"/>
      <c r="AB301" s="1265" t="s">
        <v>1130</v>
      </c>
      <c r="AC301" s="1265"/>
      <c r="AD301" s="1265"/>
      <c r="AE301" s="1265"/>
      <c r="AF301" s="1265"/>
      <c r="AG301" s="1265"/>
      <c r="AH301" s="1265"/>
      <c r="AI301" s="1265"/>
      <c r="AJ301" s="1265"/>
      <c r="AK301" s="1265"/>
      <c r="AL301" s="1265"/>
      <c r="AM301" s="1265"/>
      <c r="AN301" s="1265"/>
      <c r="AO301" s="1265"/>
      <c r="AP301" s="1265"/>
      <c r="AQ301" s="1265"/>
      <c r="AR301" s="1265"/>
      <c r="AS301" s="1265"/>
      <c r="AT301" s="1265"/>
      <c r="AU301" s="1265"/>
      <c r="AV301" s="1266"/>
      <c r="AW301" s="1267" t="s">
        <v>1131</v>
      </c>
      <c r="AX301" s="1265"/>
      <c r="AY301" s="1265"/>
      <c r="AZ301" s="1265"/>
      <c r="BA301" s="1265"/>
      <c r="BB301" s="1265"/>
      <c r="BC301" s="1265"/>
      <c r="BD301" s="1265"/>
      <c r="BE301" s="1265"/>
      <c r="BF301" s="1265"/>
      <c r="BG301" s="1265"/>
      <c r="BH301" s="1265"/>
      <c r="BI301" s="1265"/>
      <c r="BJ301" s="1265"/>
      <c r="BK301" s="1265"/>
      <c r="BL301" s="1265"/>
      <c r="BM301" s="1265"/>
      <c r="BN301" s="1265"/>
      <c r="BO301" s="1265"/>
      <c r="BP301" s="1265"/>
      <c r="BQ301" s="1266"/>
    </row>
    <row r="302" spans="1:69" s="1078" customFormat="1" ht="12.75" x14ac:dyDescent="0.2">
      <c r="A302" s="1268"/>
      <c r="B302" s="1268"/>
      <c r="C302" s="1269"/>
      <c r="D302" s="1270"/>
      <c r="E302" s="1271"/>
      <c r="F302" s="1272"/>
      <c r="G302" s="1273">
        <v>1</v>
      </c>
      <c r="H302" s="1273">
        <v>2</v>
      </c>
      <c r="I302" s="1273">
        <v>3</v>
      </c>
      <c r="J302" s="1273">
        <v>4</v>
      </c>
      <c r="K302" s="1273">
        <v>5</v>
      </c>
      <c r="L302" s="1273">
        <v>6</v>
      </c>
      <c r="M302" s="1273">
        <v>7</v>
      </c>
      <c r="N302" s="1273">
        <v>8</v>
      </c>
      <c r="O302" s="1273">
        <v>9</v>
      </c>
      <c r="P302" s="1273">
        <v>10</v>
      </c>
      <c r="Q302" s="1273">
        <v>11</v>
      </c>
      <c r="R302" s="1273">
        <v>12</v>
      </c>
      <c r="S302" s="1273">
        <v>13</v>
      </c>
      <c r="T302" s="1273">
        <v>14</v>
      </c>
      <c r="U302" s="1273">
        <v>15</v>
      </c>
      <c r="V302" s="1273">
        <v>16</v>
      </c>
      <c r="W302" s="1273">
        <v>17</v>
      </c>
      <c r="X302" s="1273">
        <v>18</v>
      </c>
      <c r="Y302" s="1273">
        <v>19</v>
      </c>
      <c r="Z302" s="1273">
        <v>20</v>
      </c>
      <c r="AA302" s="1274" t="s">
        <v>707</v>
      </c>
      <c r="AB302" s="1273">
        <v>1</v>
      </c>
      <c r="AC302" s="1273">
        <v>2</v>
      </c>
      <c r="AD302" s="1273">
        <v>3</v>
      </c>
      <c r="AE302" s="1273">
        <v>4</v>
      </c>
      <c r="AF302" s="1273">
        <v>5</v>
      </c>
      <c r="AG302" s="1273">
        <v>6</v>
      </c>
      <c r="AH302" s="1273">
        <v>7</v>
      </c>
      <c r="AI302" s="1273">
        <v>8</v>
      </c>
      <c r="AJ302" s="1273">
        <v>9</v>
      </c>
      <c r="AK302" s="1273">
        <v>10</v>
      </c>
      <c r="AL302" s="1273">
        <v>11</v>
      </c>
      <c r="AM302" s="1273">
        <v>12</v>
      </c>
      <c r="AN302" s="1273">
        <v>13</v>
      </c>
      <c r="AO302" s="1273">
        <v>14</v>
      </c>
      <c r="AP302" s="1273">
        <v>15</v>
      </c>
      <c r="AQ302" s="1273">
        <v>16</v>
      </c>
      <c r="AR302" s="1273">
        <v>17</v>
      </c>
      <c r="AS302" s="1273">
        <v>18</v>
      </c>
      <c r="AT302" s="1273">
        <v>19</v>
      </c>
      <c r="AU302" s="1273">
        <v>20</v>
      </c>
      <c r="AV302" s="1274" t="s">
        <v>707</v>
      </c>
      <c r="AW302" s="1275">
        <v>1</v>
      </c>
      <c r="AX302" s="1273">
        <v>2</v>
      </c>
      <c r="AY302" s="1273">
        <v>3</v>
      </c>
      <c r="AZ302" s="1273">
        <v>4</v>
      </c>
      <c r="BA302" s="1273">
        <v>5</v>
      </c>
      <c r="BB302" s="1273">
        <v>6</v>
      </c>
      <c r="BC302" s="1273">
        <v>7</v>
      </c>
      <c r="BD302" s="1273">
        <v>8</v>
      </c>
      <c r="BE302" s="1273">
        <v>9</v>
      </c>
      <c r="BF302" s="1273">
        <v>10</v>
      </c>
      <c r="BG302" s="1273">
        <v>11</v>
      </c>
      <c r="BH302" s="1273">
        <v>12</v>
      </c>
      <c r="BI302" s="1273">
        <v>13</v>
      </c>
      <c r="BJ302" s="1273">
        <v>14</v>
      </c>
      <c r="BK302" s="1273">
        <v>15</v>
      </c>
      <c r="BL302" s="1273">
        <v>16</v>
      </c>
      <c r="BM302" s="1273">
        <v>17</v>
      </c>
      <c r="BN302" s="1273">
        <v>18</v>
      </c>
      <c r="BO302" s="1273">
        <v>19</v>
      </c>
      <c r="BP302" s="1273">
        <v>20</v>
      </c>
      <c r="BQ302" s="1274" t="s">
        <v>707</v>
      </c>
    </row>
    <row r="303" spans="1:69" s="448" customFormat="1" ht="38.25" x14ac:dyDescent="0.2">
      <c r="A303" s="374" t="s">
        <v>1179</v>
      </c>
      <c r="B303" s="374" t="s">
        <v>637</v>
      </c>
      <c r="C303" s="1276" t="s">
        <v>1361</v>
      </c>
      <c r="D303" s="1277" t="s">
        <v>308</v>
      </c>
      <c r="E303" s="1278" t="s">
        <v>309</v>
      </c>
      <c r="F303" s="1279" t="s">
        <v>763</v>
      </c>
      <c r="G303" s="854" t="str">
        <f>IF('I2 LDC class'!$D$20="",'I2 LDC class'!$C$20,'I2 LDC class'!$D$20)</f>
        <v>Residential</v>
      </c>
      <c r="H303" s="854" t="str">
        <f>IF('I2 LDC class'!$D$21="",'I2 LDC class'!$C$21,'I2 LDC class'!$D$21)</f>
        <v>GS &lt;50</v>
      </c>
      <c r="I303" s="854" t="str">
        <f>IF('I2 LDC class'!$D$22="",'I2 LDC class'!$C$22,'I2 LDC class'!$D$22)</f>
        <v>GS &gt;50kW</v>
      </c>
      <c r="J303" s="854" t="str">
        <f>IF('I2 LDC class'!$D$23="",'I2 LDC class'!$C$23,'I2 LDC class'!$D$23)</f>
        <v>GS&gt; 50-TOU</v>
      </c>
      <c r="K303" s="854" t="str">
        <f>IF('I2 LDC class'!$D$24="",'I2 LDC class'!$C$24,'I2 LDC class'!$D$24)</f>
        <v>GS &gt;50-Intermediate</v>
      </c>
      <c r="L303" s="854" t="str">
        <f>IF('I2 LDC class'!$D$25="",'I2 LDC class'!$C$25,'I2 LDC class'!$D$25)</f>
        <v>Large User</v>
      </c>
      <c r="M303" s="854" t="str">
        <f>IF('I2 LDC class'!$D$26="",'I2 LDC class'!$C$26,'I2 LDC class'!$D$26)</f>
        <v>Street Light</v>
      </c>
      <c r="N303" s="854" t="str">
        <f>IF('I2 LDC class'!$D$27="",'I2 LDC class'!$C$27,'I2 LDC class'!$D$27)</f>
        <v>Sentinel</v>
      </c>
      <c r="O303" s="854" t="str">
        <f>IF('I2 LDC class'!$D$28="",'I2 LDC class'!$C$28,'I2 LDC class'!$D$28)</f>
        <v>Unmetered Scattered Load</v>
      </c>
      <c r="P303" s="854" t="str">
        <f>IF('I2 LDC class'!$D$29="",'I2 LDC class'!$C$29,'I2 LDC class'!$D$29)</f>
        <v>Embedded Distributor</v>
      </c>
      <c r="Q303" s="854" t="str">
        <f>IF('I2 LDC class'!$D$30="",'I2 LDC class'!$C$30,'I2 LDC class'!$D$30)</f>
        <v>Back-up/Standby Power</v>
      </c>
      <c r="R303" s="854" t="str">
        <f>IF('I2 LDC class'!$D$31="",'I2 LDC class'!$C$31,'I2 LDC class'!$D$31)</f>
        <v>Rate Class 1</v>
      </c>
      <c r="S303" s="854" t="str">
        <f>IF('I2 LDC class'!$D$32="",'I2 LDC class'!$C$32,'I2 LDC class'!$D$32)</f>
        <v>Rate class 2</v>
      </c>
      <c r="T303" s="854" t="str">
        <f>IF('I2 LDC class'!$D$33="",'I2 LDC class'!$C$33,'I2 LDC class'!$D$33)</f>
        <v>Rate class 3</v>
      </c>
      <c r="U303" s="854" t="str">
        <f>IF('I2 LDC class'!$D$34="",'I2 LDC class'!$C$34,'I2 LDC class'!$D$34)</f>
        <v>Rate class 4</v>
      </c>
      <c r="V303" s="854" t="str">
        <f>IF('I2 LDC class'!$D$35="",'I2 LDC class'!$C$35,'I2 LDC class'!$D$35)</f>
        <v>Rate class 5</v>
      </c>
      <c r="W303" s="854" t="str">
        <f>IF('I2 LDC class'!$D$36="",'I2 LDC class'!$C$36,'I2 LDC class'!$D$36)</f>
        <v>Rate class 6</v>
      </c>
      <c r="X303" s="854" t="str">
        <f>IF('I2 LDC class'!$D$37="",'I2 LDC class'!$C$37,'I2 LDC class'!$D$37)</f>
        <v>Rate class 7</v>
      </c>
      <c r="Y303" s="854" t="str">
        <f>IF('I2 LDC class'!$D$38="",'I2 LDC class'!$C$38,'I2 LDC class'!$D$38)</f>
        <v>Rate class 8</v>
      </c>
      <c r="Z303" s="854" t="str">
        <f>IF('I2 LDC class'!$D$39="",'I2 LDC class'!$C$39,'I2 LDC class'!$D$39)</f>
        <v>Rate class 9</v>
      </c>
      <c r="AA303" s="1281" t="s">
        <v>707</v>
      </c>
      <c r="AB303" s="854" t="str">
        <f>IF('I2 LDC class'!$D$20="",'I2 LDC class'!$C$20,'I2 LDC class'!$D$20)</f>
        <v>Residential</v>
      </c>
      <c r="AC303" s="854" t="str">
        <f>IF('I2 LDC class'!$D$21="",'I2 LDC class'!$C$21,'I2 LDC class'!$D$21)</f>
        <v>GS &lt;50</v>
      </c>
      <c r="AD303" s="854" t="str">
        <f>IF('I2 LDC class'!$D$22="",'I2 LDC class'!$C$22,'I2 LDC class'!$D$22)</f>
        <v>GS &gt;50kW</v>
      </c>
      <c r="AE303" s="854" t="str">
        <f>IF('I2 LDC class'!$D$23="",'I2 LDC class'!$C$23,'I2 LDC class'!$D$23)</f>
        <v>GS&gt; 50-TOU</v>
      </c>
      <c r="AF303" s="854" t="str">
        <f>IF('I2 LDC class'!$D$24="",'I2 LDC class'!$C$24,'I2 LDC class'!$D$24)</f>
        <v>GS &gt;50-Intermediate</v>
      </c>
      <c r="AG303" s="854" t="str">
        <f>IF('I2 LDC class'!$D$25="",'I2 LDC class'!$C$25,'I2 LDC class'!$D$25)</f>
        <v>Large User</v>
      </c>
      <c r="AH303" s="854" t="str">
        <f>IF('I2 LDC class'!$D$26="",'I2 LDC class'!$C$26,'I2 LDC class'!$D$26)</f>
        <v>Street Light</v>
      </c>
      <c r="AI303" s="854" t="str">
        <f>IF('I2 LDC class'!$D$27="",'I2 LDC class'!$C$27,'I2 LDC class'!$D$27)</f>
        <v>Sentinel</v>
      </c>
      <c r="AJ303" s="854" t="str">
        <f>IF('I2 LDC class'!$D$28="",'I2 LDC class'!$C$28,'I2 LDC class'!$D$28)</f>
        <v>Unmetered Scattered Load</v>
      </c>
      <c r="AK303" s="854" t="str">
        <f>IF('I2 LDC class'!$D$29="",'I2 LDC class'!$C$29,'I2 LDC class'!$D$29)</f>
        <v>Embedded Distributor</v>
      </c>
      <c r="AL303" s="854" t="str">
        <f>IF('I2 LDC class'!$D$30="",'I2 LDC class'!$C$30,'I2 LDC class'!$D$30)</f>
        <v>Back-up/Standby Power</v>
      </c>
      <c r="AM303" s="854" t="str">
        <f>IF('I2 LDC class'!$D$31="",'I2 LDC class'!$C$31,'I2 LDC class'!$D$31)</f>
        <v>Rate Class 1</v>
      </c>
      <c r="AN303" s="854" t="str">
        <f>IF('I2 LDC class'!$D$32="",'I2 LDC class'!$C$32,'I2 LDC class'!$D$32)</f>
        <v>Rate class 2</v>
      </c>
      <c r="AO303" s="854" t="str">
        <f>IF('I2 LDC class'!$D$33="",'I2 LDC class'!$C$33,'I2 LDC class'!$D$33)</f>
        <v>Rate class 3</v>
      </c>
      <c r="AP303" s="854" t="str">
        <f>IF('I2 LDC class'!$D$34="",'I2 LDC class'!$C$34,'I2 LDC class'!$D$34)</f>
        <v>Rate class 4</v>
      </c>
      <c r="AQ303" s="854" t="str">
        <f>IF('I2 LDC class'!$D$35="",'I2 LDC class'!$C$35,'I2 LDC class'!$D$35)</f>
        <v>Rate class 5</v>
      </c>
      <c r="AR303" s="854" t="str">
        <f>IF('I2 LDC class'!$D$36="",'I2 LDC class'!$C$36,'I2 LDC class'!$D$36)</f>
        <v>Rate class 6</v>
      </c>
      <c r="AS303" s="854" t="str">
        <f>IF('I2 LDC class'!$D$37="",'I2 LDC class'!$C$37,'I2 LDC class'!$D$37)</f>
        <v>Rate class 7</v>
      </c>
      <c r="AT303" s="854" t="str">
        <f>IF('I2 LDC class'!$D$38="",'I2 LDC class'!$C$38,'I2 LDC class'!$D$38)</f>
        <v>Rate class 8</v>
      </c>
      <c r="AU303" s="854" t="str">
        <f>IF('I2 LDC class'!$D$39="",'I2 LDC class'!$C$39,'I2 LDC class'!$D$39)</f>
        <v>Rate class 9</v>
      </c>
      <c r="AV303" s="1281" t="s">
        <v>707</v>
      </c>
      <c r="AW303" s="854" t="str">
        <f>IF('I2 LDC class'!$D$20="",'I2 LDC class'!$C$20,'I2 LDC class'!$D$20)</f>
        <v>Residential</v>
      </c>
      <c r="AX303" s="854" t="str">
        <f>IF('I2 LDC class'!$D$21="",'I2 LDC class'!$C$21,'I2 LDC class'!$D$21)</f>
        <v>GS &lt;50</v>
      </c>
      <c r="AY303" s="854" t="str">
        <f>IF('I2 LDC class'!$D$22="",'I2 LDC class'!$C$22,'I2 LDC class'!$D$22)</f>
        <v>GS &gt;50kW</v>
      </c>
      <c r="AZ303" s="854" t="str">
        <f>IF('I2 LDC class'!$D$23="",'I2 LDC class'!$C$23,'I2 LDC class'!$D$23)</f>
        <v>GS&gt; 50-TOU</v>
      </c>
      <c r="BA303" s="854" t="str">
        <f>IF('I2 LDC class'!$D$24="",'I2 LDC class'!$C$24,'I2 LDC class'!$D$24)</f>
        <v>GS &gt;50-Intermediate</v>
      </c>
      <c r="BB303" s="854" t="str">
        <f>IF('I2 LDC class'!$D$25="",'I2 LDC class'!$C$25,'I2 LDC class'!$D$25)</f>
        <v>Large User</v>
      </c>
      <c r="BC303" s="854" t="str">
        <f>IF('I2 LDC class'!$D$26="",'I2 LDC class'!$C$26,'I2 LDC class'!$D$26)</f>
        <v>Street Light</v>
      </c>
      <c r="BD303" s="854" t="str">
        <f>IF('I2 LDC class'!$D$27="",'I2 LDC class'!$C$27,'I2 LDC class'!$D$27)</f>
        <v>Sentinel</v>
      </c>
      <c r="BE303" s="854" t="str">
        <f>IF('I2 LDC class'!$D$28="",'I2 LDC class'!$C$28,'I2 LDC class'!$D$28)</f>
        <v>Unmetered Scattered Load</v>
      </c>
      <c r="BF303" s="854" t="str">
        <f>IF('I2 LDC class'!$D$29="",'I2 LDC class'!$C$29,'I2 LDC class'!$D$29)</f>
        <v>Embedded Distributor</v>
      </c>
      <c r="BG303" s="854" t="str">
        <f>IF('I2 LDC class'!$D$30="",'I2 LDC class'!$C$30,'I2 LDC class'!$D$30)</f>
        <v>Back-up/Standby Power</v>
      </c>
      <c r="BH303" s="854" t="str">
        <f>IF('I2 LDC class'!$D$31="",'I2 LDC class'!$C$31,'I2 LDC class'!$D$31)</f>
        <v>Rate Class 1</v>
      </c>
      <c r="BI303" s="854" t="str">
        <f>IF('I2 LDC class'!$D$32="",'I2 LDC class'!$C$32,'I2 LDC class'!$D$32)</f>
        <v>Rate class 2</v>
      </c>
      <c r="BJ303" s="854" t="str">
        <f>IF('I2 LDC class'!$D$33="",'I2 LDC class'!$C$33,'I2 LDC class'!$D$33)</f>
        <v>Rate class 3</v>
      </c>
      <c r="BK303" s="854" t="str">
        <f>IF('I2 LDC class'!$D$34="",'I2 LDC class'!$C$34,'I2 LDC class'!$D$34)</f>
        <v>Rate class 4</v>
      </c>
      <c r="BL303" s="854" t="str">
        <f>IF('I2 LDC class'!$D$35="",'I2 LDC class'!$C$35,'I2 LDC class'!$D$35)</f>
        <v>Rate class 5</v>
      </c>
      <c r="BM303" s="854" t="str">
        <f>IF('I2 LDC class'!$D$36="",'I2 LDC class'!$C$36,'I2 LDC class'!$D$36)</f>
        <v>Rate class 6</v>
      </c>
      <c r="BN303" s="854" t="str">
        <f>IF('I2 LDC class'!$D$37="",'I2 LDC class'!$C$37,'I2 LDC class'!$D$37)</f>
        <v>Rate class 7</v>
      </c>
      <c r="BO303" s="854" t="str">
        <f>IF('I2 LDC class'!$D$38="",'I2 LDC class'!$C$38,'I2 LDC class'!$D$38)</f>
        <v>Rate class 8</v>
      </c>
      <c r="BP303" s="854" t="str">
        <f>IF('I2 LDC class'!$D$39="",'I2 LDC class'!$C$39,'I2 LDC class'!$D$39)</f>
        <v>Rate class 9</v>
      </c>
      <c r="BQ303" s="1281" t="s">
        <v>707</v>
      </c>
    </row>
    <row r="304" spans="1:69" s="352" customFormat="1" ht="12.75" x14ac:dyDescent="0.2">
      <c r="A304" s="219">
        <v>1565</v>
      </c>
      <c r="B304" s="376" t="s">
        <v>649</v>
      </c>
      <c r="C304" s="1259">
        <f>'I4 BO ASSETS'!L17</f>
        <v>0</v>
      </c>
      <c r="D304" s="640">
        <f t="shared" ref="D304:E323" si="445">$C304*D592</f>
        <v>0</v>
      </c>
      <c r="E304" s="640">
        <f t="shared" si="445"/>
        <v>0</v>
      </c>
      <c r="F304" s="640">
        <f>D304+E304</f>
        <v>0</v>
      </c>
      <c r="G304" s="640">
        <f t="shared" ref="G304:Z304" si="446">$D304*G592</f>
        <v>0</v>
      </c>
      <c r="H304" s="640">
        <f t="shared" si="446"/>
        <v>0</v>
      </c>
      <c r="I304" s="640">
        <f t="shared" si="446"/>
        <v>0</v>
      </c>
      <c r="J304" s="640">
        <f t="shared" si="446"/>
        <v>0</v>
      </c>
      <c r="K304" s="640">
        <f t="shared" si="446"/>
        <v>0</v>
      </c>
      <c r="L304" s="640">
        <f t="shared" si="446"/>
        <v>0</v>
      </c>
      <c r="M304" s="640">
        <f t="shared" si="446"/>
        <v>0</v>
      </c>
      <c r="N304" s="640">
        <f t="shared" si="446"/>
        <v>0</v>
      </c>
      <c r="O304" s="640">
        <f t="shared" si="446"/>
        <v>0</v>
      </c>
      <c r="P304" s="640">
        <f t="shared" si="446"/>
        <v>0</v>
      </c>
      <c r="Q304" s="640">
        <f t="shared" si="446"/>
        <v>0</v>
      </c>
      <c r="R304" s="640">
        <f t="shared" si="446"/>
        <v>0</v>
      </c>
      <c r="S304" s="640">
        <f t="shared" si="446"/>
        <v>0</v>
      </c>
      <c r="T304" s="640">
        <f t="shared" si="446"/>
        <v>0</v>
      </c>
      <c r="U304" s="640">
        <f t="shared" si="446"/>
        <v>0</v>
      </c>
      <c r="V304" s="640">
        <f t="shared" si="446"/>
        <v>0</v>
      </c>
      <c r="W304" s="640">
        <f t="shared" si="446"/>
        <v>0</v>
      </c>
      <c r="X304" s="640">
        <f t="shared" si="446"/>
        <v>0</v>
      </c>
      <c r="Y304" s="640">
        <f t="shared" si="446"/>
        <v>0</v>
      </c>
      <c r="Z304" s="640">
        <f t="shared" si="446"/>
        <v>0</v>
      </c>
      <c r="AA304" s="640">
        <f>SUM(G304:Z304)</f>
        <v>0</v>
      </c>
      <c r="AB304" s="640">
        <f t="shared" ref="AB304:AU304" si="447">$E304*AB592</f>
        <v>0</v>
      </c>
      <c r="AC304" s="640">
        <f t="shared" si="447"/>
        <v>0</v>
      </c>
      <c r="AD304" s="640">
        <f t="shared" si="447"/>
        <v>0</v>
      </c>
      <c r="AE304" s="640">
        <f t="shared" si="447"/>
        <v>0</v>
      </c>
      <c r="AF304" s="640">
        <f t="shared" si="447"/>
        <v>0</v>
      </c>
      <c r="AG304" s="640">
        <f t="shared" si="447"/>
        <v>0</v>
      </c>
      <c r="AH304" s="640">
        <f t="shared" si="447"/>
        <v>0</v>
      </c>
      <c r="AI304" s="640">
        <f t="shared" si="447"/>
        <v>0</v>
      </c>
      <c r="AJ304" s="640">
        <f t="shared" si="447"/>
        <v>0</v>
      </c>
      <c r="AK304" s="640">
        <f t="shared" si="447"/>
        <v>0</v>
      </c>
      <c r="AL304" s="640">
        <f t="shared" si="447"/>
        <v>0</v>
      </c>
      <c r="AM304" s="640">
        <f t="shared" si="447"/>
        <v>0</v>
      </c>
      <c r="AN304" s="640">
        <f t="shared" si="447"/>
        <v>0</v>
      </c>
      <c r="AO304" s="640">
        <f t="shared" si="447"/>
        <v>0</v>
      </c>
      <c r="AP304" s="640">
        <f t="shared" si="447"/>
        <v>0</v>
      </c>
      <c r="AQ304" s="640">
        <f t="shared" si="447"/>
        <v>0</v>
      </c>
      <c r="AR304" s="640">
        <f t="shared" si="447"/>
        <v>0</v>
      </c>
      <c r="AS304" s="640">
        <f t="shared" si="447"/>
        <v>0</v>
      </c>
      <c r="AT304" s="640">
        <f t="shared" si="447"/>
        <v>0</v>
      </c>
      <c r="AU304" s="640">
        <f t="shared" si="447"/>
        <v>0</v>
      </c>
      <c r="AV304" s="640">
        <f>SUM(AB304:AU304)</f>
        <v>0</v>
      </c>
      <c r="AW304" s="640"/>
      <c r="AX304" s="640"/>
      <c r="AY304" s="640"/>
      <c r="AZ304" s="640"/>
      <c r="BA304" s="640"/>
      <c r="BB304" s="640"/>
      <c r="BC304" s="640"/>
      <c r="BD304" s="640"/>
      <c r="BE304" s="640"/>
      <c r="BF304" s="640"/>
      <c r="BG304" s="640"/>
      <c r="BH304" s="640"/>
      <c r="BI304" s="640"/>
      <c r="BJ304" s="640"/>
      <c r="BK304" s="640"/>
      <c r="BL304" s="640"/>
      <c r="BM304" s="640"/>
      <c r="BN304" s="640"/>
      <c r="BO304" s="640"/>
      <c r="BP304" s="640"/>
      <c r="BQ304" s="640"/>
    </row>
    <row r="305" spans="1:69" s="352" customFormat="1" ht="12.75" x14ac:dyDescent="0.2">
      <c r="A305" s="1282">
        <v>1805</v>
      </c>
      <c r="B305" s="376" t="s">
        <v>282</v>
      </c>
      <c r="C305" s="1259">
        <f>'I4 BO ASSETS'!L18</f>
        <v>0</v>
      </c>
      <c r="D305" s="640">
        <f t="shared" si="445"/>
        <v>0</v>
      </c>
      <c r="E305" s="640">
        <f t="shared" si="445"/>
        <v>0</v>
      </c>
      <c r="F305" s="640">
        <f t="shared" ref="F305:F343" si="448">D305+E305</f>
        <v>0</v>
      </c>
      <c r="G305" s="640">
        <f t="shared" ref="G305:Z305" si="449">$D305*G593</f>
        <v>0</v>
      </c>
      <c r="H305" s="640">
        <f t="shared" si="449"/>
        <v>0</v>
      </c>
      <c r="I305" s="640">
        <f t="shared" si="449"/>
        <v>0</v>
      </c>
      <c r="J305" s="640">
        <f t="shared" si="449"/>
        <v>0</v>
      </c>
      <c r="K305" s="640">
        <f t="shared" si="449"/>
        <v>0</v>
      </c>
      <c r="L305" s="640">
        <f t="shared" si="449"/>
        <v>0</v>
      </c>
      <c r="M305" s="640">
        <f t="shared" si="449"/>
        <v>0</v>
      </c>
      <c r="N305" s="640">
        <f t="shared" si="449"/>
        <v>0</v>
      </c>
      <c r="O305" s="640">
        <f t="shared" si="449"/>
        <v>0</v>
      </c>
      <c r="P305" s="640">
        <f t="shared" si="449"/>
        <v>0</v>
      </c>
      <c r="Q305" s="640">
        <f t="shared" si="449"/>
        <v>0</v>
      </c>
      <c r="R305" s="640">
        <f t="shared" si="449"/>
        <v>0</v>
      </c>
      <c r="S305" s="640">
        <f t="shared" si="449"/>
        <v>0</v>
      </c>
      <c r="T305" s="640">
        <f t="shared" si="449"/>
        <v>0</v>
      </c>
      <c r="U305" s="640">
        <f t="shared" si="449"/>
        <v>0</v>
      </c>
      <c r="V305" s="640">
        <f t="shared" si="449"/>
        <v>0</v>
      </c>
      <c r="W305" s="640">
        <f t="shared" si="449"/>
        <v>0</v>
      </c>
      <c r="X305" s="640">
        <f t="shared" si="449"/>
        <v>0</v>
      </c>
      <c r="Y305" s="640">
        <f t="shared" si="449"/>
        <v>0</v>
      </c>
      <c r="Z305" s="640">
        <f t="shared" si="449"/>
        <v>0</v>
      </c>
      <c r="AA305" s="640">
        <f t="shared" ref="AA305:AA343" si="450">SUM(G305:Z305)</f>
        <v>0</v>
      </c>
      <c r="AB305" s="640">
        <f t="shared" ref="AB305:AU305" si="451">$E305*AB593</f>
        <v>0</v>
      </c>
      <c r="AC305" s="640">
        <f t="shared" si="451"/>
        <v>0</v>
      </c>
      <c r="AD305" s="640">
        <f t="shared" si="451"/>
        <v>0</v>
      </c>
      <c r="AE305" s="640">
        <f t="shared" si="451"/>
        <v>0</v>
      </c>
      <c r="AF305" s="640">
        <f t="shared" si="451"/>
        <v>0</v>
      </c>
      <c r="AG305" s="640">
        <f t="shared" si="451"/>
        <v>0</v>
      </c>
      <c r="AH305" s="640">
        <f t="shared" si="451"/>
        <v>0</v>
      </c>
      <c r="AI305" s="640">
        <f t="shared" si="451"/>
        <v>0</v>
      </c>
      <c r="AJ305" s="640">
        <f t="shared" si="451"/>
        <v>0</v>
      </c>
      <c r="AK305" s="640">
        <f t="shared" si="451"/>
        <v>0</v>
      </c>
      <c r="AL305" s="640">
        <f t="shared" si="451"/>
        <v>0</v>
      </c>
      <c r="AM305" s="640">
        <f t="shared" si="451"/>
        <v>0</v>
      </c>
      <c r="AN305" s="640">
        <f t="shared" si="451"/>
        <v>0</v>
      </c>
      <c r="AO305" s="640">
        <f t="shared" si="451"/>
        <v>0</v>
      </c>
      <c r="AP305" s="640">
        <f t="shared" si="451"/>
        <v>0</v>
      </c>
      <c r="AQ305" s="640">
        <f t="shared" si="451"/>
        <v>0</v>
      </c>
      <c r="AR305" s="640">
        <f t="shared" si="451"/>
        <v>0</v>
      </c>
      <c r="AS305" s="640">
        <f t="shared" si="451"/>
        <v>0</v>
      </c>
      <c r="AT305" s="640">
        <f t="shared" si="451"/>
        <v>0</v>
      </c>
      <c r="AU305" s="640">
        <f t="shared" si="451"/>
        <v>0</v>
      </c>
      <c r="AV305" s="640">
        <f t="shared" ref="AV305:AV343" si="452">SUM(AB305:AU305)</f>
        <v>0</v>
      </c>
      <c r="AW305" s="640"/>
      <c r="AX305" s="640"/>
      <c r="AY305" s="640"/>
      <c r="AZ305" s="640"/>
      <c r="BA305" s="640"/>
      <c r="BB305" s="640"/>
      <c r="BC305" s="640"/>
      <c r="BD305" s="640"/>
      <c r="BE305" s="640"/>
      <c r="BF305" s="640"/>
      <c r="BG305" s="640"/>
      <c r="BH305" s="640"/>
      <c r="BI305" s="640"/>
      <c r="BJ305" s="640"/>
      <c r="BK305" s="640"/>
      <c r="BL305" s="640"/>
      <c r="BM305" s="640"/>
      <c r="BN305" s="640"/>
      <c r="BO305" s="640"/>
      <c r="BP305" s="640"/>
      <c r="BQ305" s="640"/>
    </row>
    <row r="306" spans="1:69" s="352" customFormat="1" ht="12.75" x14ac:dyDescent="0.2">
      <c r="A306" s="1282" t="s">
        <v>815</v>
      </c>
      <c r="B306" s="376" t="s">
        <v>340</v>
      </c>
      <c r="C306" s="1259">
        <f>'I4 BO ASSETS'!L19</f>
        <v>0</v>
      </c>
      <c r="D306" s="640">
        <f t="shared" si="445"/>
        <v>0</v>
      </c>
      <c r="E306" s="640">
        <f t="shared" si="445"/>
        <v>0</v>
      </c>
      <c r="F306" s="640">
        <f t="shared" si="448"/>
        <v>0</v>
      </c>
      <c r="G306" s="640">
        <f t="shared" ref="G306:Z306" si="453">$D306*G594</f>
        <v>0</v>
      </c>
      <c r="H306" s="640">
        <f t="shared" si="453"/>
        <v>0</v>
      </c>
      <c r="I306" s="640">
        <f t="shared" si="453"/>
        <v>0</v>
      </c>
      <c r="J306" s="640">
        <f t="shared" si="453"/>
        <v>0</v>
      </c>
      <c r="K306" s="640">
        <f t="shared" si="453"/>
        <v>0</v>
      </c>
      <c r="L306" s="640">
        <f t="shared" si="453"/>
        <v>0</v>
      </c>
      <c r="M306" s="640">
        <f t="shared" si="453"/>
        <v>0</v>
      </c>
      <c r="N306" s="640">
        <f t="shared" si="453"/>
        <v>0</v>
      </c>
      <c r="O306" s="640">
        <f t="shared" si="453"/>
        <v>0</v>
      </c>
      <c r="P306" s="640">
        <f t="shared" si="453"/>
        <v>0</v>
      </c>
      <c r="Q306" s="640">
        <f t="shared" si="453"/>
        <v>0</v>
      </c>
      <c r="R306" s="640">
        <f t="shared" si="453"/>
        <v>0</v>
      </c>
      <c r="S306" s="640">
        <f t="shared" si="453"/>
        <v>0</v>
      </c>
      <c r="T306" s="640">
        <f t="shared" si="453"/>
        <v>0</v>
      </c>
      <c r="U306" s="640">
        <f t="shared" si="453"/>
        <v>0</v>
      </c>
      <c r="V306" s="640">
        <f t="shared" si="453"/>
        <v>0</v>
      </c>
      <c r="W306" s="640">
        <f t="shared" si="453"/>
        <v>0</v>
      </c>
      <c r="X306" s="640">
        <f t="shared" si="453"/>
        <v>0</v>
      </c>
      <c r="Y306" s="640">
        <f t="shared" si="453"/>
        <v>0</v>
      </c>
      <c r="Z306" s="640">
        <f t="shared" si="453"/>
        <v>0</v>
      </c>
      <c r="AA306" s="640">
        <f t="shared" si="450"/>
        <v>0</v>
      </c>
      <c r="AB306" s="640">
        <f t="shared" ref="AB306:AU306" si="454">$E306*AB594</f>
        <v>0</v>
      </c>
      <c r="AC306" s="640">
        <f t="shared" si="454"/>
        <v>0</v>
      </c>
      <c r="AD306" s="640">
        <f t="shared" si="454"/>
        <v>0</v>
      </c>
      <c r="AE306" s="640">
        <f t="shared" si="454"/>
        <v>0</v>
      </c>
      <c r="AF306" s="640">
        <f t="shared" si="454"/>
        <v>0</v>
      </c>
      <c r="AG306" s="640">
        <f t="shared" si="454"/>
        <v>0</v>
      </c>
      <c r="AH306" s="640">
        <f t="shared" si="454"/>
        <v>0</v>
      </c>
      <c r="AI306" s="640">
        <f t="shared" si="454"/>
        <v>0</v>
      </c>
      <c r="AJ306" s="640">
        <f t="shared" si="454"/>
        <v>0</v>
      </c>
      <c r="AK306" s="640">
        <f t="shared" si="454"/>
        <v>0</v>
      </c>
      <c r="AL306" s="640">
        <f t="shared" si="454"/>
        <v>0</v>
      </c>
      <c r="AM306" s="640">
        <f t="shared" si="454"/>
        <v>0</v>
      </c>
      <c r="AN306" s="640">
        <f t="shared" si="454"/>
        <v>0</v>
      </c>
      <c r="AO306" s="640">
        <f t="shared" si="454"/>
        <v>0</v>
      </c>
      <c r="AP306" s="640">
        <f t="shared" si="454"/>
        <v>0</v>
      </c>
      <c r="AQ306" s="640">
        <f t="shared" si="454"/>
        <v>0</v>
      </c>
      <c r="AR306" s="640">
        <f t="shared" si="454"/>
        <v>0</v>
      </c>
      <c r="AS306" s="640">
        <f t="shared" si="454"/>
        <v>0</v>
      </c>
      <c r="AT306" s="640">
        <f t="shared" si="454"/>
        <v>0</v>
      </c>
      <c r="AU306" s="640">
        <f t="shared" si="454"/>
        <v>0</v>
      </c>
      <c r="AV306" s="640">
        <f t="shared" si="452"/>
        <v>0</v>
      </c>
      <c r="AW306" s="640"/>
      <c r="AX306" s="640"/>
      <c r="AY306" s="640"/>
      <c r="AZ306" s="640"/>
      <c r="BA306" s="640"/>
      <c r="BB306" s="640"/>
      <c r="BC306" s="640"/>
      <c r="BD306" s="640"/>
      <c r="BE306" s="640"/>
      <c r="BF306" s="640"/>
      <c r="BG306" s="640"/>
      <c r="BH306" s="640"/>
      <c r="BI306" s="640"/>
      <c r="BJ306" s="640"/>
      <c r="BK306" s="640"/>
      <c r="BL306" s="640"/>
      <c r="BM306" s="640"/>
      <c r="BN306" s="640"/>
      <c r="BO306" s="640"/>
      <c r="BP306" s="640"/>
      <c r="BQ306" s="640"/>
    </row>
    <row r="307" spans="1:69" s="352" customFormat="1" ht="12.75" x14ac:dyDescent="0.2">
      <c r="A307" s="1282" t="s">
        <v>816</v>
      </c>
      <c r="B307" s="376" t="s">
        <v>342</v>
      </c>
      <c r="C307" s="1259">
        <f>'I4 BO ASSETS'!L20</f>
        <v>0</v>
      </c>
      <c r="D307" s="640">
        <f t="shared" si="445"/>
        <v>0</v>
      </c>
      <c r="E307" s="640">
        <f t="shared" si="445"/>
        <v>0</v>
      </c>
      <c r="F307" s="640">
        <f t="shared" si="448"/>
        <v>0</v>
      </c>
      <c r="G307" s="640">
        <f t="shared" ref="G307:Z307" si="455">$D307*G595</f>
        <v>0</v>
      </c>
      <c r="H307" s="640">
        <f t="shared" si="455"/>
        <v>0</v>
      </c>
      <c r="I307" s="640">
        <f t="shared" si="455"/>
        <v>0</v>
      </c>
      <c r="J307" s="640">
        <f t="shared" si="455"/>
        <v>0</v>
      </c>
      <c r="K307" s="640">
        <f t="shared" si="455"/>
        <v>0</v>
      </c>
      <c r="L307" s="640">
        <f t="shared" si="455"/>
        <v>0</v>
      </c>
      <c r="M307" s="640">
        <f t="shared" si="455"/>
        <v>0</v>
      </c>
      <c r="N307" s="640">
        <f t="shared" si="455"/>
        <v>0</v>
      </c>
      <c r="O307" s="640">
        <f t="shared" si="455"/>
        <v>0</v>
      </c>
      <c r="P307" s="640">
        <f t="shared" si="455"/>
        <v>0</v>
      </c>
      <c r="Q307" s="640">
        <f t="shared" si="455"/>
        <v>0</v>
      </c>
      <c r="R307" s="640">
        <f t="shared" si="455"/>
        <v>0</v>
      </c>
      <c r="S307" s="640">
        <f t="shared" si="455"/>
        <v>0</v>
      </c>
      <c r="T307" s="640">
        <f t="shared" si="455"/>
        <v>0</v>
      </c>
      <c r="U307" s="640">
        <f t="shared" si="455"/>
        <v>0</v>
      </c>
      <c r="V307" s="640">
        <f t="shared" si="455"/>
        <v>0</v>
      </c>
      <c r="W307" s="640">
        <f t="shared" si="455"/>
        <v>0</v>
      </c>
      <c r="X307" s="640">
        <f t="shared" si="455"/>
        <v>0</v>
      </c>
      <c r="Y307" s="640">
        <f t="shared" si="455"/>
        <v>0</v>
      </c>
      <c r="Z307" s="640">
        <f t="shared" si="455"/>
        <v>0</v>
      </c>
      <c r="AA307" s="640">
        <f t="shared" si="450"/>
        <v>0</v>
      </c>
      <c r="AB307" s="640">
        <f t="shared" ref="AB307:AU307" si="456">$E307*AB595</f>
        <v>0</v>
      </c>
      <c r="AC307" s="640">
        <f t="shared" si="456"/>
        <v>0</v>
      </c>
      <c r="AD307" s="640">
        <f t="shared" si="456"/>
        <v>0</v>
      </c>
      <c r="AE307" s="640">
        <f t="shared" si="456"/>
        <v>0</v>
      </c>
      <c r="AF307" s="640">
        <f t="shared" si="456"/>
        <v>0</v>
      </c>
      <c r="AG307" s="640">
        <f t="shared" si="456"/>
        <v>0</v>
      </c>
      <c r="AH307" s="640">
        <f t="shared" si="456"/>
        <v>0</v>
      </c>
      <c r="AI307" s="640">
        <f t="shared" si="456"/>
        <v>0</v>
      </c>
      <c r="AJ307" s="640">
        <f t="shared" si="456"/>
        <v>0</v>
      </c>
      <c r="AK307" s="640">
        <f t="shared" si="456"/>
        <v>0</v>
      </c>
      <c r="AL307" s="640">
        <f t="shared" si="456"/>
        <v>0</v>
      </c>
      <c r="AM307" s="640">
        <f t="shared" si="456"/>
        <v>0</v>
      </c>
      <c r="AN307" s="640">
        <f t="shared" si="456"/>
        <v>0</v>
      </c>
      <c r="AO307" s="640">
        <f t="shared" si="456"/>
        <v>0</v>
      </c>
      <c r="AP307" s="640">
        <f t="shared" si="456"/>
        <v>0</v>
      </c>
      <c r="AQ307" s="640">
        <f t="shared" si="456"/>
        <v>0</v>
      </c>
      <c r="AR307" s="640">
        <f t="shared" si="456"/>
        <v>0</v>
      </c>
      <c r="AS307" s="640">
        <f t="shared" si="456"/>
        <v>0</v>
      </c>
      <c r="AT307" s="640">
        <f t="shared" si="456"/>
        <v>0</v>
      </c>
      <c r="AU307" s="640">
        <f t="shared" si="456"/>
        <v>0</v>
      </c>
      <c r="AV307" s="640">
        <f t="shared" si="452"/>
        <v>0</v>
      </c>
      <c r="AW307" s="640"/>
      <c r="AX307" s="640"/>
      <c r="AY307" s="640"/>
      <c r="AZ307" s="640"/>
      <c r="BA307" s="640"/>
      <c r="BB307" s="640"/>
      <c r="BC307" s="640"/>
      <c r="BD307" s="640"/>
      <c r="BE307" s="640"/>
      <c r="BF307" s="640"/>
      <c r="BG307" s="640"/>
      <c r="BH307" s="640"/>
      <c r="BI307" s="640"/>
      <c r="BJ307" s="640"/>
      <c r="BK307" s="640"/>
      <c r="BL307" s="640"/>
      <c r="BM307" s="640"/>
      <c r="BN307" s="640"/>
      <c r="BO307" s="640"/>
      <c r="BP307" s="640"/>
      <c r="BQ307" s="640"/>
    </row>
    <row r="308" spans="1:69" s="352" customFormat="1" ht="12.75" x14ac:dyDescent="0.2">
      <c r="A308" s="1282">
        <v>1806</v>
      </c>
      <c r="B308" s="376" t="s">
        <v>283</v>
      </c>
      <c r="C308" s="1259">
        <f>'I4 BO ASSETS'!L21</f>
        <v>0</v>
      </c>
      <c r="D308" s="640">
        <f t="shared" si="445"/>
        <v>0</v>
      </c>
      <c r="E308" s="640">
        <f t="shared" si="445"/>
        <v>0</v>
      </c>
      <c r="F308" s="640">
        <f t="shared" si="448"/>
        <v>0</v>
      </c>
      <c r="G308" s="640">
        <f t="shared" ref="G308:Z308" si="457">$D308*G596</f>
        <v>0</v>
      </c>
      <c r="H308" s="640">
        <f t="shared" si="457"/>
        <v>0</v>
      </c>
      <c r="I308" s="640">
        <f t="shared" si="457"/>
        <v>0</v>
      </c>
      <c r="J308" s="640">
        <f t="shared" si="457"/>
        <v>0</v>
      </c>
      <c r="K308" s="640">
        <f t="shared" si="457"/>
        <v>0</v>
      </c>
      <c r="L308" s="640">
        <f t="shared" si="457"/>
        <v>0</v>
      </c>
      <c r="M308" s="640">
        <f t="shared" si="457"/>
        <v>0</v>
      </c>
      <c r="N308" s="640">
        <f t="shared" si="457"/>
        <v>0</v>
      </c>
      <c r="O308" s="640">
        <f t="shared" si="457"/>
        <v>0</v>
      </c>
      <c r="P308" s="640">
        <f t="shared" si="457"/>
        <v>0</v>
      </c>
      <c r="Q308" s="640">
        <f t="shared" si="457"/>
        <v>0</v>
      </c>
      <c r="R308" s="640">
        <f t="shared" si="457"/>
        <v>0</v>
      </c>
      <c r="S308" s="640">
        <f t="shared" si="457"/>
        <v>0</v>
      </c>
      <c r="T308" s="640">
        <f t="shared" si="457"/>
        <v>0</v>
      </c>
      <c r="U308" s="640">
        <f t="shared" si="457"/>
        <v>0</v>
      </c>
      <c r="V308" s="640">
        <f t="shared" si="457"/>
        <v>0</v>
      </c>
      <c r="W308" s="640">
        <f t="shared" si="457"/>
        <v>0</v>
      </c>
      <c r="X308" s="640">
        <f t="shared" si="457"/>
        <v>0</v>
      </c>
      <c r="Y308" s="640">
        <f t="shared" si="457"/>
        <v>0</v>
      </c>
      <c r="Z308" s="640">
        <f t="shared" si="457"/>
        <v>0</v>
      </c>
      <c r="AA308" s="640">
        <f t="shared" si="450"/>
        <v>0</v>
      </c>
      <c r="AB308" s="640">
        <f t="shared" ref="AB308:AU308" si="458">$E308*AB596</f>
        <v>0</v>
      </c>
      <c r="AC308" s="640">
        <f t="shared" si="458"/>
        <v>0</v>
      </c>
      <c r="AD308" s="640">
        <f t="shared" si="458"/>
        <v>0</v>
      </c>
      <c r="AE308" s="640">
        <f t="shared" si="458"/>
        <v>0</v>
      </c>
      <c r="AF308" s="640">
        <f t="shared" si="458"/>
        <v>0</v>
      </c>
      <c r="AG308" s="640">
        <f t="shared" si="458"/>
        <v>0</v>
      </c>
      <c r="AH308" s="640">
        <f t="shared" si="458"/>
        <v>0</v>
      </c>
      <c r="AI308" s="640">
        <f t="shared" si="458"/>
        <v>0</v>
      </c>
      <c r="AJ308" s="640">
        <f t="shared" si="458"/>
        <v>0</v>
      </c>
      <c r="AK308" s="640">
        <f t="shared" si="458"/>
        <v>0</v>
      </c>
      <c r="AL308" s="640">
        <f t="shared" si="458"/>
        <v>0</v>
      </c>
      <c r="AM308" s="640">
        <f t="shared" si="458"/>
        <v>0</v>
      </c>
      <c r="AN308" s="640">
        <f t="shared" si="458"/>
        <v>0</v>
      </c>
      <c r="AO308" s="640">
        <f t="shared" si="458"/>
        <v>0</v>
      </c>
      <c r="AP308" s="640">
        <f t="shared" si="458"/>
        <v>0</v>
      </c>
      <c r="AQ308" s="640">
        <f t="shared" si="458"/>
        <v>0</v>
      </c>
      <c r="AR308" s="640">
        <f t="shared" si="458"/>
        <v>0</v>
      </c>
      <c r="AS308" s="640">
        <f t="shared" si="458"/>
        <v>0</v>
      </c>
      <c r="AT308" s="640">
        <f t="shared" si="458"/>
        <v>0</v>
      </c>
      <c r="AU308" s="640">
        <f t="shared" si="458"/>
        <v>0</v>
      </c>
      <c r="AV308" s="640">
        <f t="shared" si="452"/>
        <v>0</v>
      </c>
      <c r="AW308" s="640"/>
      <c r="AX308" s="640"/>
      <c r="AY308" s="640"/>
      <c r="AZ308" s="640"/>
      <c r="BA308" s="640"/>
      <c r="BB308" s="640"/>
      <c r="BC308" s="640"/>
      <c r="BD308" s="640"/>
      <c r="BE308" s="640"/>
      <c r="BF308" s="640"/>
      <c r="BG308" s="640"/>
      <c r="BH308" s="640"/>
      <c r="BI308" s="640"/>
      <c r="BJ308" s="640"/>
      <c r="BK308" s="640"/>
      <c r="BL308" s="640"/>
      <c r="BM308" s="640"/>
      <c r="BN308" s="640"/>
      <c r="BO308" s="640"/>
      <c r="BP308" s="640"/>
      <c r="BQ308" s="640"/>
    </row>
    <row r="309" spans="1:69" s="352" customFormat="1" ht="12.75" x14ac:dyDescent="0.2">
      <c r="A309" s="1282" t="s">
        <v>817</v>
      </c>
      <c r="B309" s="376" t="s">
        <v>341</v>
      </c>
      <c r="C309" s="1259">
        <f>'I4 BO ASSETS'!L22</f>
        <v>0</v>
      </c>
      <c r="D309" s="640">
        <f t="shared" si="445"/>
        <v>0</v>
      </c>
      <c r="E309" s="640">
        <f t="shared" si="445"/>
        <v>0</v>
      </c>
      <c r="F309" s="640">
        <f t="shared" si="448"/>
        <v>0</v>
      </c>
      <c r="G309" s="640">
        <f t="shared" ref="G309:Z309" si="459">$D309*G597</f>
        <v>0</v>
      </c>
      <c r="H309" s="640">
        <f t="shared" si="459"/>
        <v>0</v>
      </c>
      <c r="I309" s="640">
        <f t="shared" si="459"/>
        <v>0</v>
      </c>
      <c r="J309" s="640">
        <f t="shared" si="459"/>
        <v>0</v>
      </c>
      <c r="K309" s="640">
        <f t="shared" si="459"/>
        <v>0</v>
      </c>
      <c r="L309" s="640">
        <f t="shared" si="459"/>
        <v>0</v>
      </c>
      <c r="M309" s="640">
        <f t="shared" si="459"/>
        <v>0</v>
      </c>
      <c r="N309" s="640">
        <f t="shared" si="459"/>
        <v>0</v>
      </c>
      <c r="O309" s="640">
        <f t="shared" si="459"/>
        <v>0</v>
      </c>
      <c r="P309" s="640">
        <f t="shared" si="459"/>
        <v>0</v>
      </c>
      <c r="Q309" s="640">
        <f t="shared" si="459"/>
        <v>0</v>
      </c>
      <c r="R309" s="640">
        <f t="shared" si="459"/>
        <v>0</v>
      </c>
      <c r="S309" s="640">
        <f t="shared" si="459"/>
        <v>0</v>
      </c>
      <c r="T309" s="640">
        <f t="shared" si="459"/>
        <v>0</v>
      </c>
      <c r="U309" s="640">
        <f t="shared" si="459"/>
        <v>0</v>
      </c>
      <c r="V309" s="640">
        <f t="shared" si="459"/>
        <v>0</v>
      </c>
      <c r="W309" s="640">
        <f t="shared" si="459"/>
        <v>0</v>
      </c>
      <c r="X309" s="640">
        <f t="shared" si="459"/>
        <v>0</v>
      </c>
      <c r="Y309" s="640">
        <f t="shared" si="459"/>
        <v>0</v>
      </c>
      <c r="Z309" s="640">
        <f t="shared" si="459"/>
        <v>0</v>
      </c>
      <c r="AA309" s="640">
        <f t="shared" si="450"/>
        <v>0</v>
      </c>
      <c r="AB309" s="640">
        <f t="shared" ref="AB309:AU309" si="460">$E309*AB597</f>
        <v>0</v>
      </c>
      <c r="AC309" s="640">
        <f t="shared" si="460"/>
        <v>0</v>
      </c>
      <c r="AD309" s="640">
        <f t="shared" si="460"/>
        <v>0</v>
      </c>
      <c r="AE309" s="640">
        <f t="shared" si="460"/>
        <v>0</v>
      </c>
      <c r="AF309" s="640">
        <f t="shared" si="460"/>
        <v>0</v>
      </c>
      <c r="AG309" s="640">
        <f t="shared" si="460"/>
        <v>0</v>
      </c>
      <c r="AH309" s="640">
        <f t="shared" si="460"/>
        <v>0</v>
      </c>
      <c r="AI309" s="640">
        <f t="shared" si="460"/>
        <v>0</v>
      </c>
      <c r="AJ309" s="640">
        <f t="shared" si="460"/>
        <v>0</v>
      </c>
      <c r="AK309" s="640">
        <f t="shared" si="460"/>
        <v>0</v>
      </c>
      <c r="AL309" s="640">
        <f t="shared" si="460"/>
        <v>0</v>
      </c>
      <c r="AM309" s="640">
        <f t="shared" si="460"/>
        <v>0</v>
      </c>
      <c r="AN309" s="640">
        <f t="shared" si="460"/>
        <v>0</v>
      </c>
      <c r="AO309" s="640">
        <f t="shared" si="460"/>
        <v>0</v>
      </c>
      <c r="AP309" s="640">
        <f t="shared" si="460"/>
        <v>0</v>
      </c>
      <c r="AQ309" s="640">
        <f t="shared" si="460"/>
        <v>0</v>
      </c>
      <c r="AR309" s="640">
        <f t="shared" si="460"/>
        <v>0</v>
      </c>
      <c r="AS309" s="640">
        <f t="shared" si="460"/>
        <v>0</v>
      </c>
      <c r="AT309" s="640">
        <f t="shared" si="460"/>
        <v>0</v>
      </c>
      <c r="AU309" s="640">
        <f t="shared" si="460"/>
        <v>0</v>
      </c>
      <c r="AV309" s="640">
        <f t="shared" si="452"/>
        <v>0</v>
      </c>
      <c r="AW309" s="640"/>
      <c r="AX309" s="640"/>
      <c r="AY309" s="640"/>
      <c r="AZ309" s="640"/>
      <c r="BA309" s="640"/>
      <c r="BB309" s="640"/>
      <c r="BC309" s="640"/>
      <c r="BD309" s="640"/>
      <c r="BE309" s="640"/>
      <c r="BF309" s="640"/>
      <c r="BG309" s="640"/>
      <c r="BH309" s="640"/>
      <c r="BI309" s="640"/>
      <c r="BJ309" s="640"/>
      <c r="BK309" s="640"/>
      <c r="BL309" s="640"/>
      <c r="BM309" s="640"/>
      <c r="BN309" s="640"/>
      <c r="BO309" s="640"/>
      <c r="BP309" s="640"/>
      <c r="BQ309" s="640"/>
    </row>
    <row r="310" spans="1:69" s="352" customFormat="1" ht="12.75" x14ac:dyDescent="0.2">
      <c r="A310" s="1282" t="s">
        <v>818</v>
      </c>
      <c r="B310" s="376" t="s">
        <v>343</v>
      </c>
      <c r="C310" s="1259">
        <f>'I4 BO ASSETS'!L23</f>
        <v>0</v>
      </c>
      <c r="D310" s="640">
        <f t="shared" si="445"/>
        <v>0</v>
      </c>
      <c r="E310" s="640">
        <f t="shared" si="445"/>
        <v>0</v>
      </c>
      <c r="F310" s="640">
        <f t="shared" si="448"/>
        <v>0</v>
      </c>
      <c r="G310" s="640">
        <f t="shared" ref="G310:Z310" si="461">$D310*G598</f>
        <v>0</v>
      </c>
      <c r="H310" s="640">
        <f t="shared" si="461"/>
        <v>0</v>
      </c>
      <c r="I310" s="640">
        <f t="shared" si="461"/>
        <v>0</v>
      </c>
      <c r="J310" s="640">
        <f t="shared" si="461"/>
        <v>0</v>
      </c>
      <c r="K310" s="640">
        <f t="shared" si="461"/>
        <v>0</v>
      </c>
      <c r="L310" s="640">
        <f t="shared" si="461"/>
        <v>0</v>
      </c>
      <c r="M310" s="640">
        <f t="shared" si="461"/>
        <v>0</v>
      </c>
      <c r="N310" s="640">
        <f t="shared" si="461"/>
        <v>0</v>
      </c>
      <c r="O310" s="640">
        <f t="shared" si="461"/>
        <v>0</v>
      </c>
      <c r="P310" s="640">
        <f t="shared" si="461"/>
        <v>0</v>
      </c>
      <c r="Q310" s="640">
        <f t="shared" si="461"/>
        <v>0</v>
      </c>
      <c r="R310" s="640">
        <f t="shared" si="461"/>
        <v>0</v>
      </c>
      <c r="S310" s="640">
        <f t="shared" si="461"/>
        <v>0</v>
      </c>
      <c r="T310" s="640">
        <f t="shared" si="461"/>
        <v>0</v>
      </c>
      <c r="U310" s="640">
        <f t="shared" si="461"/>
        <v>0</v>
      </c>
      <c r="V310" s="640">
        <f t="shared" si="461"/>
        <v>0</v>
      </c>
      <c r="W310" s="640">
        <f t="shared" si="461"/>
        <v>0</v>
      </c>
      <c r="X310" s="640">
        <f t="shared" si="461"/>
        <v>0</v>
      </c>
      <c r="Y310" s="640">
        <f t="shared" si="461"/>
        <v>0</v>
      </c>
      <c r="Z310" s="640">
        <f t="shared" si="461"/>
        <v>0</v>
      </c>
      <c r="AA310" s="640">
        <f t="shared" si="450"/>
        <v>0</v>
      </c>
      <c r="AB310" s="640">
        <f t="shared" ref="AB310:AU310" si="462">$E310*AB598</f>
        <v>0</v>
      </c>
      <c r="AC310" s="640">
        <f t="shared" si="462"/>
        <v>0</v>
      </c>
      <c r="AD310" s="640">
        <f t="shared" si="462"/>
        <v>0</v>
      </c>
      <c r="AE310" s="640">
        <f t="shared" si="462"/>
        <v>0</v>
      </c>
      <c r="AF310" s="640">
        <f t="shared" si="462"/>
        <v>0</v>
      </c>
      <c r="AG310" s="640">
        <f t="shared" si="462"/>
        <v>0</v>
      </c>
      <c r="AH310" s="640">
        <f t="shared" si="462"/>
        <v>0</v>
      </c>
      <c r="AI310" s="640">
        <f t="shared" si="462"/>
        <v>0</v>
      </c>
      <c r="AJ310" s="640">
        <f t="shared" si="462"/>
        <v>0</v>
      </c>
      <c r="AK310" s="640">
        <f t="shared" si="462"/>
        <v>0</v>
      </c>
      <c r="AL310" s="640">
        <f t="shared" si="462"/>
        <v>0</v>
      </c>
      <c r="AM310" s="640">
        <f t="shared" si="462"/>
        <v>0</v>
      </c>
      <c r="AN310" s="640">
        <f t="shared" si="462"/>
        <v>0</v>
      </c>
      <c r="AO310" s="640">
        <f t="shared" si="462"/>
        <v>0</v>
      </c>
      <c r="AP310" s="640">
        <f t="shared" si="462"/>
        <v>0</v>
      </c>
      <c r="AQ310" s="640">
        <f t="shared" si="462"/>
        <v>0</v>
      </c>
      <c r="AR310" s="640">
        <f t="shared" si="462"/>
        <v>0</v>
      </c>
      <c r="AS310" s="640">
        <f t="shared" si="462"/>
        <v>0</v>
      </c>
      <c r="AT310" s="640">
        <f t="shared" si="462"/>
        <v>0</v>
      </c>
      <c r="AU310" s="640">
        <f t="shared" si="462"/>
        <v>0</v>
      </c>
      <c r="AV310" s="640">
        <f t="shared" si="452"/>
        <v>0</v>
      </c>
      <c r="AW310" s="640"/>
      <c r="AX310" s="640"/>
      <c r="AY310" s="640"/>
      <c r="AZ310" s="640"/>
      <c r="BA310" s="640"/>
      <c r="BB310" s="640"/>
      <c r="BC310" s="640"/>
      <c r="BD310" s="640"/>
      <c r="BE310" s="640"/>
      <c r="BF310" s="640"/>
      <c r="BG310" s="640"/>
      <c r="BH310" s="640"/>
      <c r="BI310" s="640"/>
      <c r="BJ310" s="640"/>
      <c r="BK310" s="640"/>
      <c r="BL310" s="640"/>
      <c r="BM310" s="640"/>
      <c r="BN310" s="640"/>
      <c r="BO310" s="640"/>
      <c r="BP310" s="640"/>
      <c r="BQ310" s="640"/>
    </row>
    <row r="311" spans="1:69" s="352" customFormat="1" ht="12.75" x14ac:dyDescent="0.2">
      <c r="A311" s="1282">
        <v>1808</v>
      </c>
      <c r="B311" s="376" t="s">
        <v>284</v>
      </c>
      <c r="C311" s="1259">
        <f>'I4 BO ASSETS'!L24</f>
        <v>0</v>
      </c>
      <c r="D311" s="640">
        <f t="shared" si="445"/>
        <v>0</v>
      </c>
      <c r="E311" s="640">
        <f t="shared" si="445"/>
        <v>0</v>
      </c>
      <c r="F311" s="640">
        <f t="shared" si="448"/>
        <v>0</v>
      </c>
      <c r="G311" s="640">
        <f t="shared" ref="G311:Z311" si="463">$D311*G599</f>
        <v>0</v>
      </c>
      <c r="H311" s="640">
        <f t="shared" si="463"/>
        <v>0</v>
      </c>
      <c r="I311" s="640">
        <f t="shared" si="463"/>
        <v>0</v>
      </c>
      <c r="J311" s="640">
        <f t="shared" si="463"/>
        <v>0</v>
      </c>
      <c r="K311" s="640">
        <f t="shared" si="463"/>
        <v>0</v>
      </c>
      <c r="L311" s="640">
        <f t="shared" si="463"/>
        <v>0</v>
      </c>
      <c r="M311" s="640">
        <f t="shared" si="463"/>
        <v>0</v>
      </c>
      <c r="N311" s="640">
        <f t="shared" si="463"/>
        <v>0</v>
      </c>
      <c r="O311" s="640">
        <f t="shared" si="463"/>
        <v>0</v>
      </c>
      <c r="P311" s="640">
        <f t="shared" si="463"/>
        <v>0</v>
      </c>
      <c r="Q311" s="640">
        <f t="shared" si="463"/>
        <v>0</v>
      </c>
      <c r="R311" s="640">
        <f t="shared" si="463"/>
        <v>0</v>
      </c>
      <c r="S311" s="640">
        <f t="shared" si="463"/>
        <v>0</v>
      </c>
      <c r="T311" s="640">
        <f t="shared" si="463"/>
        <v>0</v>
      </c>
      <c r="U311" s="640">
        <f t="shared" si="463"/>
        <v>0</v>
      </c>
      <c r="V311" s="640">
        <f t="shared" si="463"/>
        <v>0</v>
      </c>
      <c r="W311" s="640">
        <f t="shared" si="463"/>
        <v>0</v>
      </c>
      <c r="X311" s="640">
        <f t="shared" si="463"/>
        <v>0</v>
      </c>
      <c r="Y311" s="640">
        <f t="shared" si="463"/>
        <v>0</v>
      </c>
      <c r="Z311" s="640">
        <f t="shared" si="463"/>
        <v>0</v>
      </c>
      <c r="AA311" s="640">
        <f t="shared" si="450"/>
        <v>0</v>
      </c>
      <c r="AB311" s="640">
        <f t="shared" ref="AB311:AU311" si="464">$E311*AB599</f>
        <v>0</v>
      </c>
      <c r="AC311" s="640">
        <f t="shared" si="464"/>
        <v>0</v>
      </c>
      <c r="AD311" s="640">
        <f t="shared" si="464"/>
        <v>0</v>
      </c>
      <c r="AE311" s="640">
        <f t="shared" si="464"/>
        <v>0</v>
      </c>
      <c r="AF311" s="640">
        <f t="shared" si="464"/>
        <v>0</v>
      </c>
      <c r="AG311" s="640">
        <f t="shared" si="464"/>
        <v>0</v>
      </c>
      <c r="AH311" s="640">
        <f t="shared" si="464"/>
        <v>0</v>
      </c>
      <c r="AI311" s="640">
        <f t="shared" si="464"/>
        <v>0</v>
      </c>
      <c r="AJ311" s="640">
        <f t="shared" si="464"/>
        <v>0</v>
      </c>
      <c r="AK311" s="640">
        <f t="shared" si="464"/>
        <v>0</v>
      </c>
      <c r="AL311" s="640">
        <f t="shared" si="464"/>
        <v>0</v>
      </c>
      <c r="AM311" s="640">
        <f t="shared" si="464"/>
        <v>0</v>
      </c>
      <c r="AN311" s="640">
        <f t="shared" si="464"/>
        <v>0</v>
      </c>
      <c r="AO311" s="640">
        <f t="shared" si="464"/>
        <v>0</v>
      </c>
      <c r="AP311" s="640">
        <f t="shared" si="464"/>
        <v>0</v>
      </c>
      <c r="AQ311" s="640">
        <f t="shared" si="464"/>
        <v>0</v>
      </c>
      <c r="AR311" s="640">
        <f t="shared" si="464"/>
        <v>0</v>
      </c>
      <c r="AS311" s="640">
        <f t="shared" si="464"/>
        <v>0</v>
      </c>
      <c r="AT311" s="640">
        <f t="shared" si="464"/>
        <v>0</v>
      </c>
      <c r="AU311" s="640">
        <f t="shared" si="464"/>
        <v>0</v>
      </c>
      <c r="AV311" s="640">
        <f t="shared" si="452"/>
        <v>0</v>
      </c>
      <c r="AW311" s="640"/>
      <c r="AX311" s="640"/>
      <c r="AY311" s="640"/>
      <c r="AZ311" s="640"/>
      <c r="BA311" s="640"/>
      <c r="BB311" s="640"/>
      <c r="BC311" s="640"/>
      <c r="BD311" s="640"/>
      <c r="BE311" s="640"/>
      <c r="BF311" s="640"/>
      <c r="BG311" s="640"/>
      <c r="BH311" s="640"/>
      <c r="BI311" s="640"/>
      <c r="BJ311" s="640"/>
      <c r="BK311" s="640"/>
      <c r="BL311" s="640"/>
      <c r="BM311" s="640"/>
      <c r="BN311" s="640"/>
      <c r="BO311" s="640"/>
      <c r="BP311" s="640"/>
      <c r="BQ311" s="640"/>
    </row>
    <row r="312" spans="1:69" s="352" customFormat="1" ht="12.75" x14ac:dyDescent="0.2">
      <c r="A312" s="1282" t="s">
        <v>819</v>
      </c>
      <c r="B312" s="376" t="s">
        <v>344</v>
      </c>
      <c r="C312" s="1259">
        <f>'I4 BO ASSETS'!L25</f>
        <v>0</v>
      </c>
      <c r="D312" s="640">
        <f t="shared" si="445"/>
        <v>0</v>
      </c>
      <c r="E312" s="640">
        <f t="shared" si="445"/>
        <v>0</v>
      </c>
      <c r="F312" s="640">
        <f t="shared" si="448"/>
        <v>0</v>
      </c>
      <c r="G312" s="640">
        <f t="shared" ref="G312:Z312" si="465">$D312*G600</f>
        <v>0</v>
      </c>
      <c r="H312" s="640">
        <f t="shared" si="465"/>
        <v>0</v>
      </c>
      <c r="I312" s="640">
        <f t="shared" si="465"/>
        <v>0</v>
      </c>
      <c r="J312" s="640">
        <f t="shared" si="465"/>
        <v>0</v>
      </c>
      <c r="K312" s="640">
        <f t="shared" si="465"/>
        <v>0</v>
      </c>
      <c r="L312" s="640">
        <f t="shared" si="465"/>
        <v>0</v>
      </c>
      <c r="M312" s="640">
        <f t="shared" si="465"/>
        <v>0</v>
      </c>
      <c r="N312" s="640">
        <f t="shared" si="465"/>
        <v>0</v>
      </c>
      <c r="O312" s="640">
        <f t="shared" si="465"/>
        <v>0</v>
      </c>
      <c r="P312" s="640">
        <f t="shared" si="465"/>
        <v>0</v>
      </c>
      <c r="Q312" s="640">
        <f t="shared" si="465"/>
        <v>0</v>
      </c>
      <c r="R312" s="640">
        <f t="shared" si="465"/>
        <v>0</v>
      </c>
      <c r="S312" s="640">
        <f t="shared" si="465"/>
        <v>0</v>
      </c>
      <c r="T312" s="640">
        <f t="shared" si="465"/>
        <v>0</v>
      </c>
      <c r="U312" s="640">
        <f t="shared" si="465"/>
        <v>0</v>
      </c>
      <c r="V312" s="640">
        <f t="shared" si="465"/>
        <v>0</v>
      </c>
      <c r="W312" s="640">
        <f t="shared" si="465"/>
        <v>0</v>
      </c>
      <c r="X312" s="640">
        <f t="shared" si="465"/>
        <v>0</v>
      </c>
      <c r="Y312" s="640">
        <f t="shared" si="465"/>
        <v>0</v>
      </c>
      <c r="Z312" s="640">
        <f t="shared" si="465"/>
        <v>0</v>
      </c>
      <c r="AA312" s="640">
        <f t="shared" si="450"/>
        <v>0</v>
      </c>
      <c r="AB312" s="640">
        <f t="shared" ref="AB312:AU312" si="466">$E312*AB600</f>
        <v>0</v>
      </c>
      <c r="AC312" s="640">
        <f t="shared" si="466"/>
        <v>0</v>
      </c>
      <c r="AD312" s="640">
        <f t="shared" si="466"/>
        <v>0</v>
      </c>
      <c r="AE312" s="640">
        <f t="shared" si="466"/>
        <v>0</v>
      </c>
      <c r="AF312" s="640">
        <f t="shared" si="466"/>
        <v>0</v>
      </c>
      <c r="AG312" s="640">
        <f t="shared" si="466"/>
        <v>0</v>
      </c>
      <c r="AH312" s="640">
        <f t="shared" si="466"/>
        <v>0</v>
      </c>
      <c r="AI312" s="640">
        <f t="shared" si="466"/>
        <v>0</v>
      </c>
      <c r="AJ312" s="640">
        <f t="shared" si="466"/>
        <v>0</v>
      </c>
      <c r="AK312" s="640">
        <f t="shared" si="466"/>
        <v>0</v>
      </c>
      <c r="AL312" s="640">
        <f t="shared" si="466"/>
        <v>0</v>
      </c>
      <c r="AM312" s="640">
        <f t="shared" si="466"/>
        <v>0</v>
      </c>
      <c r="AN312" s="640">
        <f t="shared" si="466"/>
        <v>0</v>
      </c>
      <c r="AO312" s="640">
        <f t="shared" si="466"/>
        <v>0</v>
      </c>
      <c r="AP312" s="640">
        <f t="shared" si="466"/>
        <v>0</v>
      </c>
      <c r="AQ312" s="640">
        <f t="shared" si="466"/>
        <v>0</v>
      </c>
      <c r="AR312" s="640">
        <f t="shared" si="466"/>
        <v>0</v>
      </c>
      <c r="AS312" s="640">
        <f t="shared" si="466"/>
        <v>0</v>
      </c>
      <c r="AT312" s="640">
        <f t="shared" si="466"/>
        <v>0</v>
      </c>
      <c r="AU312" s="640">
        <f t="shared" si="466"/>
        <v>0</v>
      </c>
      <c r="AV312" s="640">
        <f t="shared" si="452"/>
        <v>0</v>
      </c>
      <c r="AW312" s="640"/>
      <c r="AX312" s="640"/>
      <c r="AY312" s="640"/>
      <c r="AZ312" s="640"/>
      <c r="BA312" s="640"/>
      <c r="BB312" s="640"/>
      <c r="BC312" s="640"/>
      <c r="BD312" s="640"/>
      <c r="BE312" s="640"/>
      <c r="BF312" s="640"/>
      <c r="BG312" s="640"/>
      <c r="BH312" s="640"/>
      <c r="BI312" s="640"/>
      <c r="BJ312" s="640"/>
      <c r="BK312" s="640"/>
      <c r="BL312" s="640"/>
      <c r="BM312" s="640"/>
      <c r="BN312" s="640"/>
      <c r="BO312" s="640"/>
      <c r="BP312" s="640"/>
      <c r="BQ312" s="640"/>
    </row>
    <row r="313" spans="1:69" s="352" customFormat="1" ht="12.75" x14ac:dyDescent="0.2">
      <c r="A313" s="1282" t="s">
        <v>820</v>
      </c>
      <c r="B313" s="376" t="s">
        <v>345</v>
      </c>
      <c r="C313" s="1259">
        <f>'I4 BO ASSETS'!L26</f>
        <v>0</v>
      </c>
      <c r="D313" s="640">
        <f t="shared" si="445"/>
        <v>0</v>
      </c>
      <c r="E313" s="640">
        <f t="shared" si="445"/>
        <v>0</v>
      </c>
      <c r="F313" s="640">
        <f t="shared" si="448"/>
        <v>0</v>
      </c>
      <c r="G313" s="640">
        <f t="shared" ref="G313:Z313" si="467">$D313*G601</f>
        <v>0</v>
      </c>
      <c r="H313" s="640">
        <f t="shared" si="467"/>
        <v>0</v>
      </c>
      <c r="I313" s="640">
        <f t="shared" si="467"/>
        <v>0</v>
      </c>
      <c r="J313" s="640">
        <f t="shared" si="467"/>
        <v>0</v>
      </c>
      <c r="K313" s="640">
        <f t="shared" si="467"/>
        <v>0</v>
      </c>
      <c r="L313" s="640">
        <f t="shared" si="467"/>
        <v>0</v>
      </c>
      <c r="M313" s="640">
        <f t="shared" si="467"/>
        <v>0</v>
      </c>
      <c r="N313" s="640">
        <f t="shared" si="467"/>
        <v>0</v>
      </c>
      <c r="O313" s="640">
        <f t="shared" si="467"/>
        <v>0</v>
      </c>
      <c r="P313" s="640">
        <f t="shared" si="467"/>
        <v>0</v>
      </c>
      <c r="Q313" s="640">
        <f t="shared" si="467"/>
        <v>0</v>
      </c>
      <c r="R313" s="640">
        <f t="shared" si="467"/>
        <v>0</v>
      </c>
      <c r="S313" s="640">
        <f t="shared" si="467"/>
        <v>0</v>
      </c>
      <c r="T313" s="640">
        <f t="shared" si="467"/>
        <v>0</v>
      </c>
      <c r="U313" s="640">
        <f t="shared" si="467"/>
        <v>0</v>
      </c>
      <c r="V313" s="640">
        <f t="shared" si="467"/>
        <v>0</v>
      </c>
      <c r="W313" s="640">
        <f t="shared" si="467"/>
        <v>0</v>
      </c>
      <c r="X313" s="640">
        <f t="shared" si="467"/>
        <v>0</v>
      </c>
      <c r="Y313" s="640">
        <f t="shared" si="467"/>
        <v>0</v>
      </c>
      <c r="Z313" s="640">
        <f t="shared" si="467"/>
        <v>0</v>
      </c>
      <c r="AA313" s="640">
        <f t="shared" si="450"/>
        <v>0</v>
      </c>
      <c r="AB313" s="640">
        <f t="shared" ref="AB313:AU313" si="468">$E313*AB601</f>
        <v>0</v>
      </c>
      <c r="AC313" s="640">
        <f t="shared" si="468"/>
        <v>0</v>
      </c>
      <c r="AD313" s="640">
        <f t="shared" si="468"/>
        <v>0</v>
      </c>
      <c r="AE313" s="640">
        <f t="shared" si="468"/>
        <v>0</v>
      </c>
      <c r="AF313" s="640">
        <f t="shared" si="468"/>
        <v>0</v>
      </c>
      <c r="AG313" s="640">
        <f t="shared" si="468"/>
        <v>0</v>
      </c>
      <c r="AH313" s="640">
        <f t="shared" si="468"/>
        <v>0</v>
      </c>
      <c r="AI313" s="640">
        <f t="shared" si="468"/>
        <v>0</v>
      </c>
      <c r="AJ313" s="640">
        <f t="shared" si="468"/>
        <v>0</v>
      </c>
      <c r="AK313" s="640">
        <f t="shared" si="468"/>
        <v>0</v>
      </c>
      <c r="AL313" s="640">
        <f t="shared" si="468"/>
        <v>0</v>
      </c>
      <c r="AM313" s="640">
        <f t="shared" si="468"/>
        <v>0</v>
      </c>
      <c r="AN313" s="640">
        <f t="shared" si="468"/>
        <v>0</v>
      </c>
      <c r="AO313" s="640">
        <f t="shared" si="468"/>
        <v>0</v>
      </c>
      <c r="AP313" s="640">
        <f t="shared" si="468"/>
        <v>0</v>
      </c>
      <c r="AQ313" s="640">
        <f t="shared" si="468"/>
        <v>0</v>
      </c>
      <c r="AR313" s="640">
        <f t="shared" si="468"/>
        <v>0</v>
      </c>
      <c r="AS313" s="640">
        <f t="shared" si="468"/>
        <v>0</v>
      </c>
      <c r="AT313" s="640">
        <f t="shared" si="468"/>
        <v>0</v>
      </c>
      <c r="AU313" s="640">
        <f t="shared" si="468"/>
        <v>0</v>
      </c>
      <c r="AV313" s="640">
        <f t="shared" si="452"/>
        <v>0</v>
      </c>
      <c r="AW313" s="640"/>
      <c r="AX313" s="640"/>
      <c r="AY313" s="640"/>
      <c r="AZ313" s="640"/>
      <c r="BA313" s="640"/>
      <c r="BB313" s="640"/>
      <c r="BC313" s="640"/>
      <c r="BD313" s="640"/>
      <c r="BE313" s="640"/>
      <c r="BF313" s="640"/>
      <c r="BG313" s="640"/>
      <c r="BH313" s="640"/>
      <c r="BI313" s="640"/>
      <c r="BJ313" s="640"/>
      <c r="BK313" s="640"/>
      <c r="BL313" s="640"/>
      <c r="BM313" s="640"/>
      <c r="BN313" s="640"/>
      <c r="BO313" s="640"/>
      <c r="BP313" s="640"/>
      <c r="BQ313" s="640"/>
    </row>
    <row r="314" spans="1:69" s="352" customFormat="1" ht="12.75" x14ac:dyDescent="0.2">
      <c r="A314" s="1282">
        <v>1810</v>
      </c>
      <c r="B314" s="376" t="s">
        <v>285</v>
      </c>
      <c r="C314" s="1259">
        <f>'I4 BO ASSETS'!L27</f>
        <v>0</v>
      </c>
      <c r="D314" s="640">
        <f t="shared" si="445"/>
        <v>0</v>
      </c>
      <c r="E314" s="640">
        <f t="shared" si="445"/>
        <v>0</v>
      </c>
      <c r="F314" s="640">
        <f t="shared" si="448"/>
        <v>0</v>
      </c>
      <c r="G314" s="640">
        <f t="shared" ref="G314:Z314" si="469">$D314*G602</f>
        <v>0</v>
      </c>
      <c r="H314" s="640">
        <f t="shared" si="469"/>
        <v>0</v>
      </c>
      <c r="I314" s="640">
        <f t="shared" si="469"/>
        <v>0</v>
      </c>
      <c r="J314" s="640">
        <f t="shared" si="469"/>
        <v>0</v>
      </c>
      <c r="K314" s="640">
        <f t="shared" si="469"/>
        <v>0</v>
      </c>
      <c r="L314" s="640">
        <f t="shared" si="469"/>
        <v>0</v>
      </c>
      <c r="M314" s="640">
        <f t="shared" si="469"/>
        <v>0</v>
      </c>
      <c r="N314" s="640">
        <f t="shared" si="469"/>
        <v>0</v>
      </c>
      <c r="O314" s="640">
        <f t="shared" si="469"/>
        <v>0</v>
      </c>
      <c r="P314" s="640">
        <f t="shared" si="469"/>
        <v>0</v>
      </c>
      <c r="Q314" s="640">
        <f t="shared" si="469"/>
        <v>0</v>
      </c>
      <c r="R314" s="640">
        <f t="shared" si="469"/>
        <v>0</v>
      </c>
      <c r="S314" s="640">
        <f t="shared" si="469"/>
        <v>0</v>
      </c>
      <c r="T314" s="640">
        <f t="shared" si="469"/>
        <v>0</v>
      </c>
      <c r="U314" s="640">
        <f t="shared" si="469"/>
        <v>0</v>
      </c>
      <c r="V314" s="640">
        <f t="shared" si="469"/>
        <v>0</v>
      </c>
      <c r="W314" s="640">
        <f t="shared" si="469"/>
        <v>0</v>
      </c>
      <c r="X314" s="640">
        <f t="shared" si="469"/>
        <v>0</v>
      </c>
      <c r="Y314" s="640">
        <f t="shared" si="469"/>
        <v>0</v>
      </c>
      <c r="Z314" s="640">
        <f t="shared" si="469"/>
        <v>0</v>
      </c>
      <c r="AA314" s="640">
        <f t="shared" si="450"/>
        <v>0</v>
      </c>
      <c r="AB314" s="640">
        <f t="shared" ref="AB314:AU314" si="470">$E314*AB602</f>
        <v>0</v>
      </c>
      <c r="AC314" s="640">
        <f t="shared" si="470"/>
        <v>0</v>
      </c>
      <c r="AD314" s="640">
        <f t="shared" si="470"/>
        <v>0</v>
      </c>
      <c r="AE314" s="640">
        <f t="shared" si="470"/>
        <v>0</v>
      </c>
      <c r="AF314" s="640">
        <f t="shared" si="470"/>
        <v>0</v>
      </c>
      <c r="AG314" s="640">
        <f t="shared" si="470"/>
        <v>0</v>
      </c>
      <c r="AH314" s="640">
        <f t="shared" si="470"/>
        <v>0</v>
      </c>
      <c r="AI314" s="640">
        <f t="shared" si="470"/>
        <v>0</v>
      </c>
      <c r="AJ314" s="640">
        <f t="shared" si="470"/>
        <v>0</v>
      </c>
      <c r="AK314" s="640">
        <f t="shared" si="470"/>
        <v>0</v>
      </c>
      <c r="AL314" s="640">
        <f t="shared" si="470"/>
        <v>0</v>
      </c>
      <c r="AM314" s="640">
        <f t="shared" si="470"/>
        <v>0</v>
      </c>
      <c r="AN314" s="640">
        <f t="shared" si="470"/>
        <v>0</v>
      </c>
      <c r="AO314" s="640">
        <f t="shared" si="470"/>
        <v>0</v>
      </c>
      <c r="AP314" s="640">
        <f t="shared" si="470"/>
        <v>0</v>
      </c>
      <c r="AQ314" s="640">
        <f t="shared" si="470"/>
        <v>0</v>
      </c>
      <c r="AR314" s="640">
        <f t="shared" si="470"/>
        <v>0</v>
      </c>
      <c r="AS314" s="640">
        <f t="shared" si="470"/>
        <v>0</v>
      </c>
      <c r="AT314" s="640">
        <f t="shared" si="470"/>
        <v>0</v>
      </c>
      <c r="AU314" s="640">
        <f t="shared" si="470"/>
        <v>0</v>
      </c>
      <c r="AV314" s="640">
        <f t="shared" si="452"/>
        <v>0</v>
      </c>
      <c r="AW314" s="640"/>
      <c r="AX314" s="640"/>
      <c r="AY314" s="640"/>
      <c r="AZ314" s="640"/>
      <c r="BA314" s="640"/>
      <c r="BB314" s="640"/>
      <c r="BC314" s="640"/>
      <c r="BD314" s="640"/>
      <c r="BE314" s="640"/>
      <c r="BF314" s="640"/>
      <c r="BG314" s="640"/>
      <c r="BH314" s="640"/>
      <c r="BI314" s="640"/>
      <c r="BJ314" s="640"/>
      <c r="BK314" s="640"/>
      <c r="BL314" s="640"/>
      <c r="BM314" s="640"/>
      <c r="BN314" s="640"/>
      <c r="BO314" s="640"/>
      <c r="BP314" s="640"/>
      <c r="BQ314" s="640"/>
    </row>
    <row r="315" spans="1:69" s="352" customFormat="1" ht="12.75" x14ac:dyDescent="0.2">
      <c r="A315" s="1282" t="s">
        <v>821</v>
      </c>
      <c r="B315" s="376" t="s">
        <v>363</v>
      </c>
      <c r="C315" s="1259">
        <f>'I4 BO ASSETS'!L28</f>
        <v>0</v>
      </c>
      <c r="D315" s="640">
        <f t="shared" si="445"/>
        <v>0</v>
      </c>
      <c r="E315" s="640">
        <f t="shared" si="445"/>
        <v>0</v>
      </c>
      <c r="F315" s="640">
        <f t="shared" si="448"/>
        <v>0</v>
      </c>
      <c r="G315" s="640">
        <f t="shared" ref="G315:Z315" si="471">$D315*G603</f>
        <v>0</v>
      </c>
      <c r="H315" s="640">
        <f t="shared" si="471"/>
        <v>0</v>
      </c>
      <c r="I315" s="640">
        <f t="shared" si="471"/>
        <v>0</v>
      </c>
      <c r="J315" s="640">
        <f t="shared" si="471"/>
        <v>0</v>
      </c>
      <c r="K315" s="640">
        <f t="shared" si="471"/>
        <v>0</v>
      </c>
      <c r="L315" s="640">
        <f t="shared" si="471"/>
        <v>0</v>
      </c>
      <c r="M315" s="640">
        <f t="shared" si="471"/>
        <v>0</v>
      </c>
      <c r="N315" s="640">
        <f t="shared" si="471"/>
        <v>0</v>
      </c>
      <c r="O315" s="640">
        <f t="shared" si="471"/>
        <v>0</v>
      </c>
      <c r="P315" s="640">
        <f t="shared" si="471"/>
        <v>0</v>
      </c>
      <c r="Q315" s="640">
        <f t="shared" si="471"/>
        <v>0</v>
      </c>
      <c r="R315" s="640">
        <f t="shared" si="471"/>
        <v>0</v>
      </c>
      <c r="S315" s="640">
        <f t="shared" si="471"/>
        <v>0</v>
      </c>
      <c r="T315" s="640">
        <f t="shared" si="471"/>
        <v>0</v>
      </c>
      <c r="U315" s="640">
        <f t="shared" si="471"/>
        <v>0</v>
      </c>
      <c r="V315" s="640">
        <f t="shared" si="471"/>
        <v>0</v>
      </c>
      <c r="W315" s="640">
        <f t="shared" si="471"/>
        <v>0</v>
      </c>
      <c r="X315" s="640">
        <f t="shared" si="471"/>
        <v>0</v>
      </c>
      <c r="Y315" s="640">
        <f t="shared" si="471"/>
        <v>0</v>
      </c>
      <c r="Z315" s="640">
        <f t="shared" si="471"/>
        <v>0</v>
      </c>
      <c r="AA315" s="640">
        <f t="shared" si="450"/>
        <v>0</v>
      </c>
      <c r="AB315" s="640">
        <f t="shared" ref="AB315:AU315" si="472">$E315*AB603</f>
        <v>0</v>
      </c>
      <c r="AC315" s="640">
        <f t="shared" si="472"/>
        <v>0</v>
      </c>
      <c r="AD315" s="640">
        <f t="shared" si="472"/>
        <v>0</v>
      </c>
      <c r="AE315" s="640">
        <f t="shared" si="472"/>
        <v>0</v>
      </c>
      <c r="AF315" s="640">
        <f t="shared" si="472"/>
        <v>0</v>
      </c>
      <c r="AG315" s="640">
        <f t="shared" si="472"/>
        <v>0</v>
      </c>
      <c r="AH315" s="640">
        <f t="shared" si="472"/>
        <v>0</v>
      </c>
      <c r="AI315" s="640">
        <f t="shared" si="472"/>
        <v>0</v>
      </c>
      <c r="AJ315" s="640">
        <f t="shared" si="472"/>
        <v>0</v>
      </c>
      <c r="AK315" s="640">
        <f t="shared" si="472"/>
        <v>0</v>
      </c>
      <c r="AL315" s="640">
        <f t="shared" si="472"/>
        <v>0</v>
      </c>
      <c r="AM315" s="640">
        <f t="shared" si="472"/>
        <v>0</v>
      </c>
      <c r="AN315" s="640">
        <f t="shared" si="472"/>
        <v>0</v>
      </c>
      <c r="AO315" s="640">
        <f t="shared" si="472"/>
        <v>0</v>
      </c>
      <c r="AP315" s="640">
        <f t="shared" si="472"/>
        <v>0</v>
      </c>
      <c r="AQ315" s="640">
        <f t="shared" si="472"/>
        <v>0</v>
      </c>
      <c r="AR315" s="640">
        <f t="shared" si="472"/>
        <v>0</v>
      </c>
      <c r="AS315" s="640">
        <f t="shared" si="472"/>
        <v>0</v>
      </c>
      <c r="AT315" s="640">
        <f t="shared" si="472"/>
        <v>0</v>
      </c>
      <c r="AU315" s="640">
        <f t="shared" si="472"/>
        <v>0</v>
      </c>
      <c r="AV315" s="640">
        <f t="shared" si="452"/>
        <v>0</v>
      </c>
      <c r="AW315" s="640"/>
      <c r="AX315" s="640"/>
      <c r="AY315" s="640"/>
      <c r="AZ315" s="640"/>
      <c r="BA315" s="640"/>
      <c r="BB315" s="640"/>
      <c r="BC315" s="640"/>
      <c r="BD315" s="640"/>
      <c r="BE315" s="640"/>
      <c r="BF315" s="640"/>
      <c r="BG315" s="640"/>
      <c r="BH315" s="640"/>
      <c r="BI315" s="640"/>
      <c r="BJ315" s="640"/>
      <c r="BK315" s="640"/>
      <c r="BL315" s="640"/>
      <c r="BM315" s="640"/>
      <c r="BN315" s="640"/>
      <c r="BO315" s="640"/>
      <c r="BP315" s="640"/>
      <c r="BQ315" s="640"/>
    </row>
    <row r="316" spans="1:69" s="352" customFormat="1" ht="12.75" x14ac:dyDescent="0.2">
      <c r="A316" s="1282" t="s">
        <v>822</v>
      </c>
      <c r="B316" s="376" t="s">
        <v>364</v>
      </c>
      <c r="C316" s="1259">
        <f>'I4 BO ASSETS'!L29</f>
        <v>0</v>
      </c>
      <c r="D316" s="640">
        <f t="shared" si="445"/>
        <v>0</v>
      </c>
      <c r="E316" s="640">
        <f t="shared" si="445"/>
        <v>0</v>
      </c>
      <c r="F316" s="640">
        <f t="shared" si="448"/>
        <v>0</v>
      </c>
      <c r="G316" s="640">
        <f t="shared" ref="G316:Z316" si="473">$D316*G604</f>
        <v>0</v>
      </c>
      <c r="H316" s="640">
        <f t="shared" si="473"/>
        <v>0</v>
      </c>
      <c r="I316" s="640">
        <f t="shared" si="473"/>
        <v>0</v>
      </c>
      <c r="J316" s="640">
        <f t="shared" si="473"/>
        <v>0</v>
      </c>
      <c r="K316" s="640">
        <f t="shared" si="473"/>
        <v>0</v>
      </c>
      <c r="L316" s="640">
        <f t="shared" si="473"/>
        <v>0</v>
      </c>
      <c r="M316" s="640">
        <f t="shared" si="473"/>
        <v>0</v>
      </c>
      <c r="N316" s="640">
        <f t="shared" si="473"/>
        <v>0</v>
      </c>
      <c r="O316" s="640">
        <f t="shared" si="473"/>
        <v>0</v>
      </c>
      <c r="P316" s="640">
        <f t="shared" si="473"/>
        <v>0</v>
      </c>
      <c r="Q316" s="640">
        <f t="shared" si="473"/>
        <v>0</v>
      </c>
      <c r="R316" s="640">
        <f t="shared" si="473"/>
        <v>0</v>
      </c>
      <c r="S316" s="640">
        <f t="shared" si="473"/>
        <v>0</v>
      </c>
      <c r="T316" s="640">
        <f t="shared" si="473"/>
        <v>0</v>
      </c>
      <c r="U316" s="640">
        <f t="shared" si="473"/>
        <v>0</v>
      </c>
      <c r="V316" s="640">
        <f t="shared" si="473"/>
        <v>0</v>
      </c>
      <c r="W316" s="640">
        <f t="shared" si="473"/>
        <v>0</v>
      </c>
      <c r="X316" s="640">
        <f t="shared" si="473"/>
        <v>0</v>
      </c>
      <c r="Y316" s="640">
        <f t="shared" si="473"/>
        <v>0</v>
      </c>
      <c r="Z316" s="640">
        <f t="shared" si="473"/>
        <v>0</v>
      </c>
      <c r="AA316" s="640">
        <f t="shared" si="450"/>
        <v>0</v>
      </c>
      <c r="AB316" s="640">
        <f t="shared" ref="AB316:AU316" si="474">$E316*AB604</f>
        <v>0</v>
      </c>
      <c r="AC316" s="640">
        <f t="shared" si="474"/>
        <v>0</v>
      </c>
      <c r="AD316" s="640">
        <f t="shared" si="474"/>
        <v>0</v>
      </c>
      <c r="AE316" s="640">
        <f t="shared" si="474"/>
        <v>0</v>
      </c>
      <c r="AF316" s="640">
        <f t="shared" si="474"/>
        <v>0</v>
      </c>
      <c r="AG316" s="640">
        <f t="shared" si="474"/>
        <v>0</v>
      </c>
      <c r="AH316" s="640">
        <f t="shared" si="474"/>
        <v>0</v>
      </c>
      <c r="AI316" s="640">
        <f t="shared" si="474"/>
        <v>0</v>
      </c>
      <c r="AJ316" s="640">
        <f t="shared" si="474"/>
        <v>0</v>
      </c>
      <c r="AK316" s="640">
        <f t="shared" si="474"/>
        <v>0</v>
      </c>
      <c r="AL316" s="640">
        <f t="shared" si="474"/>
        <v>0</v>
      </c>
      <c r="AM316" s="640">
        <f t="shared" si="474"/>
        <v>0</v>
      </c>
      <c r="AN316" s="640">
        <f t="shared" si="474"/>
        <v>0</v>
      </c>
      <c r="AO316" s="640">
        <f t="shared" si="474"/>
        <v>0</v>
      </c>
      <c r="AP316" s="640">
        <f t="shared" si="474"/>
        <v>0</v>
      </c>
      <c r="AQ316" s="640">
        <f t="shared" si="474"/>
        <v>0</v>
      </c>
      <c r="AR316" s="640">
        <f t="shared" si="474"/>
        <v>0</v>
      </c>
      <c r="AS316" s="640">
        <f t="shared" si="474"/>
        <v>0</v>
      </c>
      <c r="AT316" s="640">
        <f t="shared" si="474"/>
        <v>0</v>
      </c>
      <c r="AU316" s="640">
        <f t="shared" si="474"/>
        <v>0</v>
      </c>
      <c r="AV316" s="640">
        <f t="shared" si="452"/>
        <v>0</v>
      </c>
      <c r="AW316" s="640"/>
      <c r="AX316" s="640"/>
      <c r="AY316" s="640"/>
      <c r="AZ316" s="640"/>
      <c r="BA316" s="640"/>
      <c r="BB316" s="640"/>
      <c r="BC316" s="640"/>
      <c r="BD316" s="640"/>
      <c r="BE316" s="640"/>
      <c r="BF316" s="640"/>
      <c r="BG316" s="640"/>
      <c r="BH316" s="640"/>
      <c r="BI316" s="640"/>
      <c r="BJ316" s="640"/>
      <c r="BK316" s="640"/>
      <c r="BL316" s="640"/>
      <c r="BM316" s="640"/>
      <c r="BN316" s="640"/>
      <c r="BO316" s="640"/>
      <c r="BP316" s="640"/>
      <c r="BQ316" s="640"/>
    </row>
    <row r="317" spans="1:69" s="352" customFormat="1" ht="25.5" x14ac:dyDescent="0.2">
      <c r="A317" s="1282">
        <v>1815</v>
      </c>
      <c r="B317" s="376" t="s">
        <v>86</v>
      </c>
      <c r="C317" s="1259">
        <f>'I4 BO ASSETS'!L30</f>
        <v>185682.08888888889</v>
      </c>
      <c r="D317" s="640">
        <f t="shared" si="445"/>
        <v>185682.08888888889</v>
      </c>
      <c r="E317" s="640">
        <f t="shared" si="445"/>
        <v>0</v>
      </c>
      <c r="F317" s="640">
        <f t="shared" si="448"/>
        <v>185682.08888888889</v>
      </c>
      <c r="G317" s="640">
        <f t="shared" ref="G317:Z317" si="475">$D317*G605</f>
        <v>58631.413283145339</v>
      </c>
      <c r="H317" s="640">
        <f t="shared" si="475"/>
        <v>50033.580969084396</v>
      </c>
      <c r="I317" s="640">
        <f t="shared" si="475"/>
        <v>59522.018055842549</v>
      </c>
      <c r="J317" s="640">
        <f t="shared" si="475"/>
        <v>0</v>
      </c>
      <c r="K317" s="640">
        <f t="shared" si="475"/>
        <v>0</v>
      </c>
      <c r="L317" s="640">
        <f t="shared" si="475"/>
        <v>16946.531388403248</v>
      </c>
      <c r="M317" s="640">
        <f t="shared" si="475"/>
        <v>399.51462195819425</v>
      </c>
      <c r="N317" s="640">
        <f t="shared" si="475"/>
        <v>0</v>
      </c>
      <c r="O317" s="640">
        <f t="shared" si="475"/>
        <v>149.03057045517244</v>
      </c>
      <c r="P317" s="640">
        <f t="shared" si="475"/>
        <v>0</v>
      </c>
      <c r="Q317" s="640">
        <f t="shared" si="475"/>
        <v>0</v>
      </c>
      <c r="R317" s="640">
        <f t="shared" si="475"/>
        <v>0</v>
      </c>
      <c r="S317" s="640">
        <f t="shared" si="475"/>
        <v>0</v>
      </c>
      <c r="T317" s="640">
        <f t="shared" si="475"/>
        <v>0</v>
      </c>
      <c r="U317" s="640">
        <f t="shared" si="475"/>
        <v>0</v>
      </c>
      <c r="V317" s="640">
        <f t="shared" si="475"/>
        <v>0</v>
      </c>
      <c r="W317" s="640">
        <f t="shared" si="475"/>
        <v>0</v>
      </c>
      <c r="X317" s="640">
        <f t="shared" si="475"/>
        <v>0</v>
      </c>
      <c r="Y317" s="640">
        <f t="shared" si="475"/>
        <v>0</v>
      </c>
      <c r="Z317" s="640">
        <f t="shared" si="475"/>
        <v>0</v>
      </c>
      <c r="AA317" s="640">
        <f t="shared" si="450"/>
        <v>185682.08888888892</v>
      </c>
      <c r="AB317" s="640">
        <f t="shared" ref="AB317:AU317" si="476">$E317*AB605</f>
        <v>0</v>
      </c>
      <c r="AC317" s="640">
        <f t="shared" si="476"/>
        <v>0</v>
      </c>
      <c r="AD317" s="640">
        <f t="shared" si="476"/>
        <v>0</v>
      </c>
      <c r="AE317" s="640">
        <f t="shared" si="476"/>
        <v>0</v>
      </c>
      <c r="AF317" s="640">
        <f t="shared" si="476"/>
        <v>0</v>
      </c>
      <c r="AG317" s="640">
        <f t="shared" si="476"/>
        <v>0</v>
      </c>
      <c r="AH317" s="640">
        <f t="shared" si="476"/>
        <v>0</v>
      </c>
      <c r="AI317" s="640">
        <f t="shared" si="476"/>
        <v>0</v>
      </c>
      <c r="AJ317" s="640">
        <f t="shared" si="476"/>
        <v>0</v>
      </c>
      <c r="AK317" s="640">
        <f t="shared" si="476"/>
        <v>0</v>
      </c>
      <c r="AL317" s="640">
        <f t="shared" si="476"/>
        <v>0</v>
      </c>
      <c r="AM317" s="640">
        <f t="shared" si="476"/>
        <v>0</v>
      </c>
      <c r="AN317" s="640">
        <f t="shared" si="476"/>
        <v>0</v>
      </c>
      <c r="AO317" s="640">
        <f t="shared" si="476"/>
        <v>0</v>
      </c>
      <c r="AP317" s="640">
        <f t="shared" si="476"/>
        <v>0</v>
      </c>
      <c r="AQ317" s="640">
        <f t="shared" si="476"/>
        <v>0</v>
      </c>
      <c r="AR317" s="640">
        <f t="shared" si="476"/>
        <v>0</v>
      </c>
      <c r="AS317" s="640">
        <f t="shared" si="476"/>
        <v>0</v>
      </c>
      <c r="AT317" s="640">
        <f t="shared" si="476"/>
        <v>0</v>
      </c>
      <c r="AU317" s="640">
        <f t="shared" si="476"/>
        <v>0</v>
      </c>
      <c r="AV317" s="640">
        <f t="shared" si="452"/>
        <v>0</v>
      </c>
      <c r="AW317" s="640"/>
      <c r="AX317" s="640"/>
      <c r="AY317" s="640"/>
      <c r="AZ317" s="640"/>
      <c r="BA317" s="640"/>
      <c r="BB317" s="640"/>
      <c r="BC317" s="640"/>
      <c r="BD317" s="640"/>
      <c r="BE317" s="640"/>
      <c r="BF317" s="640"/>
      <c r="BG317" s="640"/>
      <c r="BH317" s="640"/>
      <c r="BI317" s="640"/>
      <c r="BJ317" s="640"/>
      <c r="BK317" s="640"/>
      <c r="BL317" s="640"/>
      <c r="BM317" s="640"/>
      <c r="BN317" s="640"/>
      <c r="BO317" s="640"/>
      <c r="BP317" s="640"/>
      <c r="BQ317" s="640"/>
    </row>
    <row r="318" spans="1:69" s="352" customFormat="1" ht="25.5" x14ac:dyDescent="0.2">
      <c r="A318" s="1282">
        <v>1820</v>
      </c>
      <c r="B318" s="376" t="s">
        <v>87</v>
      </c>
      <c r="C318" s="1259">
        <f>'I4 BO ASSETS'!L31</f>
        <v>0</v>
      </c>
      <c r="D318" s="640">
        <f t="shared" si="445"/>
        <v>0</v>
      </c>
      <c r="E318" s="640">
        <f t="shared" si="445"/>
        <v>0</v>
      </c>
      <c r="F318" s="640">
        <f t="shared" si="448"/>
        <v>0</v>
      </c>
      <c r="G318" s="640">
        <f t="shared" ref="G318:Z318" si="477">$D318*G606</f>
        <v>0</v>
      </c>
      <c r="H318" s="640">
        <f t="shared" si="477"/>
        <v>0</v>
      </c>
      <c r="I318" s="640">
        <f t="shared" si="477"/>
        <v>0</v>
      </c>
      <c r="J318" s="640">
        <f t="shared" si="477"/>
        <v>0</v>
      </c>
      <c r="K318" s="640">
        <f t="shared" si="477"/>
        <v>0</v>
      </c>
      <c r="L318" s="640">
        <f t="shared" si="477"/>
        <v>0</v>
      </c>
      <c r="M318" s="640">
        <f t="shared" si="477"/>
        <v>0</v>
      </c>
      <c r="N318" s="640">
        <f t="shared" si="477"/>
        <v>0</v>
      </c>
      <c r="O318" s="640">
        <f t="shared" si="477"/>
        <v>0</v>
      </c>
      <c r="P318" s="640">
        <f t="shared" si="477"/>
        <v>0</v>
      </c>
      <c r="Q318" s="640">
        <f t="shared" si="477"/>
        <v>0</v>
      </c>
      <c r="R318" s="640">
        <f t="shared" si="477"/>
        <v>0</v>
      </c>
      <c r="S318" s="640">
        <f t="shared" si="477"/>
        <v>0</v>
      </c>
      <c r="T318" s="640">
        <f t="shared" si="477"/>
        <v>0</v>
      </c>
      <c r="U318" s="640">
        <f t="shared" si="477"/>
        <v>0</v>
      </c>
      <c r="V318" s="640">
        <f t="shared" si="477"/>
        <v>0</v>
      </c>
      <c r="W318" s="640">
        <f t="shared" si="477"/>
        <v>0</v>
      </c>
      <c r="X318" s="640">
        <f t="shared" si="477"/>
        <v>0</v>
      </c>
      <c r="Y318" s="640">
        <f t="shared" si="477"/>
        <v>0</v>
      </c>
      <c r="Z318" s="640">
        <f t="shared" si="477"/>
        <v>0</v>
      </c>
      <c r="AA318" s="640">
        <f t="shared" si="450"/>
        <v>0</v>
      </c>
      <c r="AB318" s="640">
        <f t="shared" ref="AB318:AU318" si="478">$E318*AB606</f>
        <v>0</v>
      </c>
      <c r="AC318" s="640">
        <f t="shared" si="478"/>
        <v>0</v>
      </c>
      <c r="AD318" s="640">
        <f t="shared" si="478"/>
        <v>0</v>
      </c>
      <c r="AE318" s="640">
        <f t="shared" si="478"/>
        <v>0</v>
      </c>
      <c r="AF318" s="640">
        <f t="shared" si="478"/>
        <v>0</v>
      </c>
      <c r="AG318" s="640">
        <f t="shared" si="478"/>
        <v>0</v>
      </c>
      <c r="AH318" s="640">
        <f t="shared" si="478"/>
        <v>0</v>
      </c>
      <c r="AI318" s="640">
        <f t="shared" si="478"/>
        <v>0</v>
      </c>
      <c r="AJ318" s="640">
        <f t="shared" si="478"/>
        <v>0</v>
      </c>
      <c r="AK318" s="640">
        <f t="shared" si="478"/>
        <v>0</v>
      </c>
      <c r="AL318" s="640">
        <f t="shared" si="478"/>
        <v>0</v>
      </c>
      <c r="AM318" s="640">
        <f t="shared" si="478"/>
        <v>0</v>
      </c>
      <c r="AN318" s="640">
        <f t="shared" si="478"/>
        <v>0</v>
      </c>
      <c r="AO318" s="640">
        <f t="shared" si="478"/>
        <v>0</v>
      </c>
      <c r="AP318" s="640">
        <f t="shared" si="478"/>
        <v>0</v>
      </c>
      <c r="AQ318" s="640">
        <f t="shared" si="478"/>
        <v>0</v>
      </c>
      <c r="AR318" s="640">
        <f t="shared" si="478"/>
        <v>0</v>
      </c>
      <c r="AS318" s="640">
        <f t="shared" si="478"/>
        <v>0</v>
      </c>
      <c r="AT318" s="640">
        <f t="shared" si="478"/>
        <v>0</v>
      </c>
      <c r="AU318" s="640">
        <f t="shared" si="478"/>
        <v>0</v>
      </c>
      <c r="AV318" s="640">
        <f t="shared" si="452"/>
        <v>0</v>
      </c>
      <c r="AW318" s="640"/>
      <c r="AX318" s="640"/>
      <c r="AY318" s="640"/>
      <c r="AZ318" s="640"/>
      <c r="BA318" s="640"/>
      <c r="BB318" s="640"/>
      <c r="BC318" s="640"/>
      <c r="BD318" s="640"/>
      <c r="BE318" s="640"/>
      <c r="BF318" s="640"/>
      <c r="BG318" s="640"/>
      <c r="BH318" s="640"/>
      <c r="BI318" s="640"/>
      <c r="BJ318" s="640"/>
      <c r="BK318" s="640"/>
      <c r="BL318" s="640"/>
      <c r="BM318" s="640"/>
      <c r="BN318" s="640"/>
      <c r="BO318" s="640"/>
      <c r="BP318" s="640"/>
      <c r="BQ318" s="640"/>
    </row>
    <row r="319" spans="1:69" s="352" customFormat="1" ht="25.5" x14ac:dyDescent="0.2">
      <c r="A319" s="1282" t="s">
        <v>490</v>
      </c>
      <c r="B319" s="376" t="s">
        <v>1275</v>
      </c>
      <c r="C319" s="1259">
        <f>'I4 BO ASSETS'!L32</f>
        <v>0</v>
      </c>
      <c r="D319" s="640">
        <f t="shared" si="445"/>
        <v>0</v>
      </c>
      <c r="E319" s="640">
        <f t="shared" si="445"/>
        <v>0</v>
      </c>
      <c r="F319" s="640">
        <f>D319+E319</f>
        <v>0</v>
      </c>
      <c r="G319" s="640">
        <f t="shared" ref="G319:Z319" si="479">$D319*G607</f>
        <v>0</v>
      </c>
      <c r="H319" s="640">
        <f t="shared" si="479"/>
        <v>0</v>
      </c>
      <c r="I319" s="640">
        <f t="shared" si="479"/>
        <v>0</v>
      </c>
      <c r="J319" s="640">
        <f t="shared" si="479"/>
        <v>0</v>
      </c>
      <c r="K319" s="640">
        <f t="shared" si="479"/>
        <v>0</v>
      </c>
      <c r="L319" s="640">
        <f t="shared" si="479"/>
        <v>0</v>
      </c>
      <c r="M319" s="640">
        <f t="shared" si="479"/>
        <v>0</v>
      </c>
      <c r="N319" s="640">
        <f t="shared" si="479"/>
        <v>0</v>
      </c>
      <c r="O319" s="640">
        <f t="shared" si="479"/>
        <v>0</v>
      </c>
      <c r="P319" s="640">
        <f t="shared" si="479"/>
        <v>0</v>
      </c>
      <c r="Q319" s="640">
        <f t="shared" si="479"/>
        <v>0</v>
      </c>
      <c r="R319" s="640">
        <f t="shared" si="479"/>
        <v>0</v>
      </c>
      <c r="S319" s="640">
        <f t="shared" si="479"/>
        <v>0</v>
      </c>
      <c r="T319" s="640">
        <f t="shared" si="479"/>
        <v>0</v>
      </c>
      <c r="U319" s="640">
        <f t="shared" si="479"/>
        <v>0</v>
      </c>
      <c r="V319" s="640">
        <f t="shared" si="479"/>
        <v>0</v>
      </c>
      <c r="W319" s="640">
        <f t="shared" si="479"/>
        <v>0</v>
      </c>
      <c r="X319" s="640">
        <f t="shared" si="479"/>
        <v>0</v>
      </c>
      <c r="Y319" s="640">
        <f t="shared" si="479"/>
        <v>0</v>
      </c>
      <c r="Z319" s="640">
        <f t="shared" si="479"/>
        <v>0</v>
      </c>
      <c r="AA319" s="640">
        <f>SUM(G319:Z319)</f>
        <v>0</v>
      </c>
      <c r="AB319" s="640">
        <f t="shared" ref="AB319:AU319" si="480">$E319*AB607</f>
        <v>0</v>
      </c>
      <c r="AC319" s="640">
        <f t="shared" si="480"/>
        <v>0</v>
      </c>
      <c r="AD319" s="640">
        <f t="shared" si="480"/>
        <v>0</v>
      </c>
      <c r="AE319" s="640">
        <f t="shared" si="480"/>
        <v>0</v>
      </c>
      <c r="AF319" s="640">
        <f t="shared" si="480"/>
        <v>0</v>
      </c>
      <c r="AG319" s="640">
        <f t="shared" si="480"/>
        <v>0</v>
      </c>
      <c r="AH319" s="640">
        <f t="shared" si="480"/>
        <v>0</v>
      </c>
      <c r="AI319" s="640">
        <f t="shared" si="480"/>
        <v>0</v>
      </c>
      <c r="AJ319" s="640">
        <f t="shared" si="480"/>
        <v>0</v>
      </c>
      <c r="AK319" s="640">
        <f t="shared" si="480"/>
        <v>0</v>
      </c>
      <c r="AL319" s="640">
        <f t="shared" si="480"/>
        <v>0</v>
      </c>
      <c r="AM319" s="640">
        <f t="shared" si="480"/>
        <v>0</v>
      </c>
      <c r="AN319" s="640">
        <f t="shared" si="480"/>
        <v>0</v>
      </c>
      <c r="AO319" s="640">
        <f t="shared" si="480"/>
        <v>0</v>
      </c>
      <c r="AP319" s="640">
        <f t="shared" si="480"/>
        <v>0</v>
      </c>
      <c r="AQ319" s="640">
        <f t="shared" si="480"/>
        <v>0</v>
      </c>
      <c r="AR319" s="640">
        <f t="shared" si="480"/>
        <v>0</v>
      </c>
      <c r="AS319" s="640">
        <f t="shared" si="480"/>
        <v>0</v>
      </c>
      <c r="AT319" s="640">
        <f t="shared" si="480"/>
        <v>0</v>
      </c>
      <c r="AU319" s="640">
        <f t="shared" si="480"/>
        <v>0</v>
      </c>
      <c r="AV319" s="640">
        <f>SUM(AB319:AU319)</f>
        <v>0</v>
      </c>
      <c r="AW319" s="640"/>
      <c r="AX319" s="640"/>
      <c r="AY319" s="640"/>
      <c r="AZ319" s="640"/>
      <c r="BA319" s="640"/>
      <c r="BB319" s="640"/>
      <c r="BC319" s="640"/>
      <c r="BD319" s="640"/>
      <c r="BE319" s="640"/>
      <c r="BF319" s="640"/>
      <c r="BG319" s="640"/>
      <c r="BH319" s="640"/>
      <c r="BI319" s="640"/>
      <c r="BJ319" s="640"/>
      <c r="BK319" s="640"/>
      <c r="BL319" s="640"/>
      <c r="BM319" s="640"/>
      <c r="BN319" s="640"/>
      <c r="BO319" s="640"/>
      <c r="BP319" s="640"/>
      <c r="BQ319" s="640"/>
    </row>
    <row r="320" spans="1:69" s="352" customFormat="1" ht="25.5" x14ac:dyDescent="0.2">
      <c r="A320" s="1282" t="s">
        <v>491</v>
      </c>
      <c r="B320" s="376" t="s">
        <v>1277</v>
      </c>
      <c r="C320" s="1259">
        <f>'I4 BO ASSETS'!L33</f>
        <v>0</v>
      </c>
      <c r="D320" s="640">
        <f t="shared" si="445"/>
        <v>0</v>
      </c>
      <c r="E320" s="640">
        <f t="shared" si="445"/>
        <v>0</v>
      </c>
      <c r="F320" s="640">
        <f>D320+E320</f>
        <v>0</v>
      </c>
      <c r="G320" s="640">
        <f t="shared" ref="G320:Z320" si="481">$D320*G608</f>
        <v>0</v>
      </c>
      <c r="H320" s="640">
        <f t="shared" si="481"/>
        <v>0</v>
      </c>
      <c r="I320" s="640">
        <f t="shared" si="481"/>
        <v>0</v>
      </c>
      <c r="J320" s="640">
        <f t="shared" si="481"/>
        <v>0</v>
      </c>
      <c r="K320" s="640">
        <f t="shared" si="481"/>
        <v>0</v>
      </c>
      <c r="L320" s="640">
        <f t="shared" si="481"/>
        <v>0</v>
      </c>
      <c r="M320" s="640">
        <f t="shared" si="481"/>
        <v>0</v>
      </c>
      <c r="N320" s="640">
        <f t="shared" si="481"/>
        <v>0</v>
      </c>
      <c r="O320" s="640">
        <f t="shared" si="481"/>
        <v>0</v>
      </c>
      <c r="P320" s="640">
        <f t="shared" si="481"/>
        <v>0</v>
      </c>
      <c r="Q320" s="640">
        <f t="shared" si="481"/>
        <v>0</v>
      </c>
      <c r="R320" s="640">
        <f t="shared" si="481"/>
        <v>0</v>
      </c>
      <c r="S320" s="640">
        <f t="shared" si="481"/>
        <v>0</v>
      </c>
      <c r="T320" s="640">
        <f t="shared" si="481"/>
        <v>0</v>
      </c>
      <c r="U320" s="640">
        <f t="shared" si="481"/>
        <v>0</v>
      </c>
      <c r="V320" s="640">
        <f t="shared" si="481"/>
        <v>0</v>
      </c>
      <c r="W320" s="640">
        <f t="shared" si="481"/>
        <v>0</v>
      </c>
      <c r="X320" s="640">
        <f t="shared" si="481"/>
        <v>0</v>
      </c>
      <c r="Y320" s="640">
        <f t="shared" si="481"/>
        <v>0</v>
      </c>
      <c r="Z320" s="640">
        <f t="shared" si="481"/>
        <v>0</v>
      </c>
      <c r="AA320" s="640">
        <f>SUM(G320:Z320)</f>
        <v>0</v>
      </c>
      <c r="AB320" s="640">
        <f t="shared" ref="AB320:AU320" si="482">$E320*AB608</f>
        <v>0</v>
      </c>
      <c r="AC320" s="640">
        <f t="shared" si="482"/>
        <v>0</v>
      </c>
      <c r="AD320" s="640">
        <f t="shared" si="482"/>
        <v>0</v>
      </c>
      <c r="AE320" s="640">
        <f t="shared" si="482"/>
        <v>0</v>
      </c>
      <c r="AF320" s="640">
        <f t="shared" si="482"/>
        <v>0</v>
      </c>
      <c r="AG320" s="640">
        <f t="shared" si="482"/>
        <v>0</v>
      </c>
      <c r="AH320" s="640">
        <f t="shared" si="482"/>
        <v>0</v>
      </c>
      <c r="AI320" s="640">
        <f t="shared" si="482"/>
        <v>0</v>
      </c>
      <c r="AJ320" s="640">
        <f t="shared" si="482"/>
        <v>0</v>
      </c>
      <c r="AK320" s="640">
        <f t="shared" si="482"/>
        <v>0</v>
      </c>
      <c r="AL320" s="640">
        <f t="shared" si="482"/>
        <v>0</v>
      </c>
      <c r="AM320" s="640">
        <f t="shared" si="482"/>
        <v>0</v>
      </c>
      <c r="AN320" s="640">
        <f t="shared" si="482"/>
        <v>0</v>
      </c>
      <c r="AO320" s="640">
        <f t="shared" si="482"/>
        <v>0</v>
      </c>
      <c r="AP320" s="640">
        <f t="shared" si="482"/>
        <v>0</v>
      </c>
      <c r="AQ320" s="640">
        <f t="shared" si="482"/>
        <v>0</v>
      </c>
      <c r="AR320" s="640">
        <f t="shared" si="482"/>
        <v>0</v>
      </c>
      <c r="AS320" s="640">
        <f t="shared" si="482"/>
        <v>0</v>
      </c>
      <c r="AT320" s="640">
        <f t="shared" si="482"/>
        <v>0</v>
      </c>
      <c r="AU320" s="640">
        <f t="shared" si="482"/>
        <v>0</v>
      </c>
      <c r="AV320" s="640">
        <f>SUM(AB320:AU320)</f>
        <v>0</v>
      </c>
      <c r="AW320" s="640"/>
      <c r="AX320" s="640"/>
      <c r="AY320" s="640"/>
      <c r="AZ320" s="640"/>
      <c r="BA320" s="640"/>
      <c r="BB320" s="640"/>
      <c r="BC320" s="640"/>
      <c r="BD320" s="640"/>
      <c r="BE320" s="640"/>
      <c r="BF320" s="640"/>
      <c r="BG320" s="640"/>
      <c r="BH320" s="640"/>
      <c r="BI320" s="640"/>
      <c r="BJ320" s="640"/>
      <c r="BK320" s="640"/>
      <c r="BL320" s="640"/>
      <c r="BM320" s="640"/>
      <c r="BN320" s="640"/>
      <c r="BO320" s="640"/>
      <c r="BP320" s="640"/>
      <c r="BQ320" s="640"/>
    </row>
    <row r="321" spans="1:69" s="352" customFormat="1" ht="25.5" x14ac:dyDescent="0.2">
      <c r="A321" s="1282" t="s">
        <v>1267</v>
      </c>
      <c r="B321" s="376" t="s">
        <v>1268</v>
      </c>
      <c r="C321" s="1259">
        <f>'I4 BO ASSETS'!L34</f>
        <v>0</v>
      </c>
      <c r="D321" s="640">
        <f t="shared" si="445"/>
        <v>0</v>
      </c>
      <c r="E321" s="640">
        <f t="shared" si="445"/>
        <v>0</v>
      </c>
      <c r="F321" s="640">
        <f>D321+E321</f>
        <v>0</v>
      </c>
      <c r="G321" s="640">
        <f t="shared" ref="G321:Z321" si="483">$D321*G609</f>
        <v>0</v>
      </c>
      <c r="H321" s="640">
        <f t="shared" si="483"/>
        <v>0</v>
      </c>
      <c r="I321" s="640">
        <f t="shared" si="483"/>
        <v>0</v>
      </c>
      <c r="J321" s="640">
        <f t="shared" si="483"/>
        <v>0</v>
      </c>
      <c r="K321" s="640">
        <f t="shared" si="483"/>
        <v>0</v>
      </c>
      <c r="L321" s="640">
        <f t="shared" si="483"/>
        <v>0</v>
      </c>
      <c r="M321" s="640">
        <f t="shared" si="483"/>
        <v>0</v>
      </c>
      <c r="N321" s="640">
        <f t="shared" si="483"/>
        <v>0</v>
      </c>
      <c r="O321" s="640">
        <f t="shared" si="483"/>
        <v>0</v>
      </c>
      <c r="P321" s="640">
        <f t="shared" si="483"/>
        <v>0</v>
      </c>
      <c r="Q321" s="640">
        <f t="shared" si="483"/>
        <v>0</v>
      </c>
      <c r="R321" s="640">
        <f t="shared" si="483"/>
        <v>0</v>
      </c>
      <c r="S321" s="640">
        <f t="shared" si="483"/>
        <v>0</v>
      </c>
      <c r="T321" s="640">
        <f t="shared" si="483"/>
        <v>0</v>
      </c>
      <c r="U321" s="640">
        <f t="shared" si="483"/>
        <v>0</v>
      </c>
      <c r="V321" s="640">
        <f t="shared" si="483"/>
        <v>0</v>
      </c>
      <c r="W321" s="640">
        <f t="shared" si="483"/>
        <v>0</v>
      </c>
      <c r="X321" s="640">
        <f t="shared" si="483"/>
        <v>0</v>
      </c>
      <c r="Y321" s="640">
        <f t="shared" si="483"/>
        <v>0</v>
      </c>
      <c r="Z321" s="640">
        <f t="shared" si="483"/>
        <v>0</v>
      </c>
      <c r="AA321" s="640">
        <f>SUM(G321:Z321)</f>
        <v>0</v>
      </c>
      <c r="AB321" s="640">
        <f t="shared" ref="AB321:AU321" si="484">$E321*AB609</f>
        <v>0</v>
      </c>
      <c r="AC321" s="640">
        <f t="shared" si="484"/>
        <v>0</v>
      </c>
      <c r="AD321" s="640">
        <f t="shared" si="484"/>
        <v>0</v>
      </c>
      <c r="AE321" s="640">
        <f t="shared" si="484"/>
        <v>0</v>
      </c>
      <c r="AF321" s="640">
        <f t="shared" si="484"/>
        <v>0</v>
      </c>
      <c r="AG321" s="640">
        <f t="shared" si="484"/>
        <v>0</v>
      </c>
      <c r="AH321" s="640">
        <f t="shared" si="484"/>
        <v>0</v>
      </c>
      <c r="AI321" s="640">
        <f t="shared" si="484"/>
        <v>0</v>
      </c>
      <c r="AJ321" s="640">
        <f t="shared" si="484"/>
        <v>0</v>
      </c>
      <c r="AK321" s="640">
        <f t="shared" si="484"/>
        <v>0</v>
      </c>
      <c r="AL321" s="640">
        <f t="shared" si="484"/>
        <v>0</v>
      </c>
      <c r="AM321" s="640">
        <f t="shared" si="484"/>
        <v>0</v>
      </c>
      <c r="AN321" s="640">
        <f t="shared" si="484"/>
        <v>0</v>
      </c>
      <c r="AO321" s="640">
        <f t="shared" si="484"/>
        <v>0</v>
      </c>
      <c r="AP321" s="640">
        <f t="shared" si="484"/>
        <v>0</v>
      </c>
      <c r="AQ321" s="640">
        <f t="shared" si="484"/>
        <v>0</v>
      </c>
      <c r="AR321" s="640">
        <f t="shared" si="484"/>
        <v>0</v>
      </c>
      <c r="AS321" s="640">
        <f t="shared" si="484"/>
        <v>0</v>
      </c>
      <c r="AT321" s="640">
        <f t="shared" si="484"/>
        <v>0</v>
      </c>
      <c r="AU321" s="640">
        <f t="shared" si="484"/>
        <v>0</v>
      </c>
      <c r="AV321" s="640">
        <f>SUM(AB321:AU321)</f>
        <v>0</v>
      </c>
      <c r="AW321" s="640"/>
      <c r="AX321" s="640"/>
      <c r="AY321" s="640"/>
      <c r="AZ321" s="640"/>
      <c r="BA321" s="640"/>
      <c r="BB321" s="640"/>
      <c r="BC321" s="640"/>
      <c r="BD321" s="640"/>
      <c r="BE321" s="640"/>
      <c r="BF321" s="640"/>
      <c r="BG321" s="640"/>
      <c r="BH321" s="640"/>
      <c r="BI321" s="640"/>
      <c r="BJ321" s="640"/>
      <c r="BK321" s="640"/>
      <c r="BL321" s="640"/>
      <c r="BM321" s="640"/>
      <c r="BN321" s="640"/>
      <c r="BO321" s="640"/>
      <c r="BP321" s="640"/>
      <c r="BQ321" s="640"/>
    </row>
    <row r="322" spans="1:69" s="352" customFormat="1" ht="12.75" x14ac:dyDescent="0.2">
      <c r="A322" s="1282">
        <v>1825</v>
      </c>
      <c r="B322" s="376" t="s">
        <v>88</v>
      </c>
      <c r="C322" s="1259">
        <f>'I4 BO ASSETS'!L35</f>
        <v>0</v>
      </c>
      <c r="D322" s="640">
        <f t="shared" si="445"/>
        <v>0</v>
      </c>
      <c r="E322" s="640">
        <f t="shared" si="445"/>
        <v>0</v>
      </c>
      <c r="F322" s="640">
        <f t="shared" si="448"/>
        <v>0</v>
      </c>
      <c r="G322" s="640">
        <f t="shared" ref="G322:Z322" si="485">$D322*G610</f>
        <v>0</v>
      </c>
      <c r="H322" s="640">
        <f t="shared" si="485"/>
        <v>0</v>
      </c>
      <c r="I322" s="640">
        <f t="shared" si="485"/>
        <v>0</v>
      </c>
      <c r="J322" s="640">
        <f t="shared" si="485"/>
        <v>0</v>
      </c>
      <c r="K322" s="640">
        <f t="shared" si="485"/>
        <v>0</v>
      </c>
      <c r="L322" s="640">
        <f t="shared" si="485"/>
        <v>0</v>
      </c>
      <c r="M322" s="640">
        <f t="shared" si="485"/>
        <v>0</v>
      </c>
      <c r="N322" s="640">
        <f t="shared" si="485"/>
        <v>0</v>
      </c>
      <c r="O322" s="640">
        <f t="shared" si="485"/>
        <v>0</v>
      </c>
      <c r="P322" s="640">
        <f t="shared" si="485"/>
        <v>0</v>
      </c>
      <c r="Q322" s="640">
        <f t="shared" si="485"/>
        <v>0</v>
      </c>
      <c r="R322" s="640">
        <f t="shared" si="485"/>
        <v>0</v>
      </c>
      <c r="S322" s="640">
        <f t="shared" si="485"/>
        <v>0</v>
      </c>
      <c r="T322" s="640">
        <f t="shared" si="485"/>
        <v>0</v>
      </c>
      <c r="U322" s="640">
        <f t="shared" si="485"/>
        <v>0</v>
      </c>
      <c r="V322" s="640">
        <f t="shared" si="485"/>
        <v>0</v>
      </c>
      <c r="W322" s="640">
        <f t="shared" si="485"/>
        <v>0</v>
      </c>
      <c r="X322" s="640">
        <f t="shared" si="485"/>
        <v>0</v>
      </c>
      <c r="Y322" s="640">
        <f t="shared" si="485"/>
        <v>0</v>
      </c>
      <c r="Z322" s="640">
        <f t="shared" si="485"/>
        <v>0</v>
      </c>
      <c r="AA322" s="640">
        <f t="shared" si="450"/>
        <v>0</v>
      </c>
      <c r="AB322" s="640">
        <f t="shared" ref="AB322:AU322" si="486">$E322*AB610</f>
        <v>0</v>
      </c>
      <c r="AC322" s="640">
        <f t="shared" si="486"/>
        <v>0</v>
      </c>
      <c r="AD322" s="640">
        <f t="shared" si="486"/>
        <v>0</v>
      </c>
      <c r="AE322" s="640">
        <f t="shared" si="486"/>
        <v>0</v>
      </c>
      <c r="AF322" s="640">
        <f t="shared" si="486"/>
        <v>0</v>
      </c>
      <c r="AG322" s="640">
        <f t="shared" si="486"/>
        <v>0</v>
      </c>
      <c r="AH322" s="640">
        <f t="shared" si="486"/>
        <v>0</v>
      </c>
      <c r="AI322" s="640">
        <f t="shared" si="486"/>
        <v>0</v>
      </c>
      <c r="AJ322" s="640">
        <f t="shared" si="486"/>
        <v>0</v>
      </c>
      <c r="AK322" s="640">
        <f t="shared" si="486"/>
        <v>0</v>
      </c>
      <c r="AL322" s="640">
        <f t="shared" si="486"/>
        <v>0</v>
      </c>
      <c r="AM322" s="640">
        <f t="shared" si="486"/>
        <v>0</v>
      </c>
      <c r="AN322" s="640">
        <f t="shared" si="486"/>
        <v>0</v>
      </c>
      <c r="AO322" s="640">
        <f t="shared" si="486"/>
        <v>0</v>
      </c>
      <c r="AP322" s="640">
        <f t="shared" si="486"/>
        <v>0</v>
      </c>
      <c r="AQ322" s="640">
        <f t="shared" si="486"/>
        <v>0</v>
      </c>
      <c r="AR322" s="640">
        <f t="shared" si="486"/>
        <v>0</v>
      </c>
      <c r="AS322" s="640">
        <f t="shared" si="486"/>
        <v>0</v>
      </c>
      <c r="AT322" s="640">
        <f t="shared" si="486"/>
        <v>0</v>
      </c>
      <c r="AU322" s="640">
        <f t="shared" si="486"/>
        <v>0</v>
      </c>
      <c r="AV322" s="640">
        <f t="shared" si="452"/>
        <v>0</v>
      </c>
      <c r="AW322" s="640"/>
      <c r="AX322" s="640"/>
      <c r="AY322" s="640"/>
      <c r="AZ322" s="640"/>
      <c r="BA322" s="640"/>
      <c r="BB322" s="640"/>
      <c r="BC322" s="640"/>
      <c r="BD322" s="640"/>
      <c r="BE322" s="640"/>
      <c r="BF322" s="640"/>
      <c r="BG322" s="640"/>
      <c r="BH322" s="640"/>
      <c r="BI322" s="640"/>
      <c r="BJ322" s="640"/>
      <c r="BK322" s="640"/>
      <c r="BL322" s="640"/>
      <c r="BM322" s="640"/>
      <c r="BN322" s="640"/>
      <c r="BO322" s="640"/>
      <c r="BP322" s="640"/>
      <c r="BQ322" s="640"/>
    </row>
    <row r="323" spans="1:69" s="352" customFormat="1" ht="12.75" x14ac:dyDescent="0.2">
      <c r="A323" s="1282" t="s">
        <v>823</v>
      </c>
      <c r="B323" s="376" t="s">
        <v>365</v>
      </c>
      <c r="C323" s="1259">
        <f>'I4 BO ASSETS'!L36</f>
        <v>22117</v>
      </c>
      <c r="D323" s="640">
        <f t="shared" si="445"/>
        <v>22117</v>
      </c>
      <c r="E323" s="640">
        <f t="shared" si="445"/>
        <v>0</v>
      </c>
      <c r="F323" s="640">
        <f t="shared" si="448"/>
        <v>22117</v>
      </c>
      <c r="G323" s="640">
        <f t="shared" ref="G323:Z323" si="487">$D323*G611</f>
        <v>6983.7159595899093</v>
      </c>
      <c r="H323" s="640">
        <f t="shared" si="487"/>
        <v>5959.6093350469491</v>
      </c>
      <c r="I323" s="640">
        <f t="shared" si="487"/>
        <v>7089.7978432848467</v>
      </c>
      <c r="J323" s="640">
        <f t="shared" si="487"/>
        <v>0</v>
      </c>
      <c r="K323" s="640">
        <f t="shared" si="487"/>
        <v>0</v>
      </c>
      <c r="L323" s="640">
        <f t="shared" si="487"/>
        <v>2018.5384436384527</v>
      </c>
      <c r="M323" s="640">
        <f t="shared" si="487"/>
        <v>47.587061017699092</v>
      </c>
      <c r="N323" s="640">
        <f t="shared" si="487"/>
        <v>0</v>
      </c>
      <c r="O323" s="640">
        <f t="shared" si="487"/>
        <v>17.751357422144373</v>
      </c>
      <c r="P323" s="640">
        <f t="shared" si="487"/>
        <v>0</v>
      </c>
      <c r="Q323" s="640">
        <f t="shared" si="487"/>
        <v>0</v>
      </c>
      <c r="R323" s="640">
        <f t="shared" si="487"/>
        <v>0</v>
      </c>
      <c r="S323" s="640">
        <f t="shared" si="487"/>
        <v>0</v>
      </c>
      <c r="T323" s="640">
        <f t="shared" si="487"/>
        <v>0</v>
      </c>
      <c r="U323" s="640">
        <f t="shared" si="487"/>
        <v>0</v>
      </c>
      <c r="V323" s="640">
        <f t="shared" si="487"/>
        <v>0</v>
      </c>
      <c r="W323" s="640">
        <f t="shared" si="487"/>
        <v>0</v>
      </c>
      <c r="X323" s="640">
        <f t="shared" si="487"/>
        <v>0</v>
      </c>
      <c r="Y323" s="640">
        <f t="shared" si="487"/>
        <v>0</v>
      </c>
      <c r="Z323" s="640">
        <f t="shared" si="487"/>
        <v>0</v>
      </c>
      <c r="AA323" s="640">
        <f t="shared" si="450"/>
        <v>22117.000000000004</v>
      </c>
      <c r="AB323" s="640">
        <f t="shared" ref="AB323:AU323" si="488">$E323*AB611</f>
        <v>0</v>
      </c>
      <c r="AC323" s="640">
        <f t="shared" si="488"/>
        <v>0</v>
      </c>
      <c r="AD323" s="640">
        <f t="shared" si="488"/>
        <v>0</v>
      </c>
      <c r="AE323" s="640">
        <f t="shared" si="488"/>
        <v>0</v>
      </c>
      <c r="AF323" s="640">
        <f t="shared" si="488"/>
        <v>0</v>
      </c>
      <c r="AG323" s="640">
        <f t="shared" si="488"/>
        <v>0</v>
      </c>
      <c r="AH323" s="640">
        <f t="shared" si="488"/>
        <v>0</v>
      </c>
      <c r="AI323" s="640">
        <f t="shared" si="488"/>
        <v>0</v>
      </c>
      <c r="AJ323" s="640">
        <f t="shared" si="488"/>
        <v>0</v>
      </c>
      <c r="AK323" s="640">
        <f t="shared" si="488"/>
        <v>0</v>
      </c>
      <c r="AL323" s="640">
        <f t="shared" si="488"/>
        <v>0</v>
      </c>
      <c r="AM323" s="640">
        <f t="shared" si="488"/>
        <v>0</v>
      </c>
      <c r="AN323" s="640">
        <f t="shared" si="488"/>
        <v>0</v>
      </c>
      <c r="AO323" s="640">
        <f t="shared" si="488"/>
        <v>0</v>
      </c>
      <c r="AP323" s="640">
        <f t="shared" si="488"/>
        <v>0</v>
      </c>
      <c r="AQ323" s="640">
        <f t="shared" si="488"/>
        <v>0</v>
      </c>
      <c r="AR323" s="640">
        <f t="shared" si="488"/>
        <v>0</v>
      </c>
      <c r="AS323" s="640">
        <f t="shared" si="488"/>
        <v>0</v>
      </c>
      <c r="AT323" s="640">
        <f t="shared" si="488"/>
        <v>0</v>
      </c>
      <c r="AU323" s="640">
        <f t="shared" si="488"/>
        <v>0</v>
      </c>
      <c r="AV323" s="640">
        <f t="shared" si="452"/>
        <v>0</v>
      </c>
      <c r="AW323" s="640"/>
      <c r="AX323" s="640"/>
      <c r="AY323" s="640"/>
      <c r="AZ323" s="640"/>
      <c r="BA323" s="640"/>
      <c r="BB323" s="640"/>
      <c r="BC323" s="640"/>
      <c r="BD323" s="640"/>
      <c r="BE323" s="640"/>
      <c r="BF323" s="640"/>
      <c r="BG323" s="640"/>
      <c r="BH323" s="640"/>
      <c r="BI323" s="640"/>
      <c r="BJ323" s="640"/>
      <c r="BK323" s="640"/>
      <c r="BL323" s="640"/>
      <c r="BM323" s="640"/>
      <c r="BN323" s="640"/>
      <c r="BO323" s="640"/>
      <c r="BP323" s="640"/>
      <c r="BQ323" s="640"/>
    </row>
    <row r="324" spans="1:69" s="352" customFormat="1" ht="12.75" x14ac:dyDescent="0.2">
      <c r="A324" s="1282" t="s">
        <v>824</v>
      </c>
      <c r="B324" s="376" t="s">
        <v>366</v>
      </c>
      <c r="C324" s="1259">
        <f>'I4 BO ASSETS'!L37</f>
        <v>0</v>
      </c>
      <c r="D324" s="640">
        <f t="shared" ref="D324:E343" si="489">$C324*D612</f>
        <v>0</v>
      </c>
      <c r="E324" s="640">
        <f t="shared" si="489"/>
        <v>0</v>
      </c>
      <c r="F324" s="640">
        <f t="shared" si="448"/>
        <v>0</v>
      </c>
      <c r="G324" s="640">
        <f t="shared" ref="G324:Z324" si="490">$D324*G612</f>
        <v>0</v>
      </c>
      <c r="H324" s="640">
        <f t="shared" si="490"/>
        <v>0</v>
      </c>
      <c r="I324" s="640">
        <f t="shared" si="490"/>
        <v>0</v>
      </c>
      <c r="J324" s="640">
        <f t="shared" si="490"/>
        <v>0</v>
      </c>
      <c r="K324" s="640">
        <f t="shared" si="490"/>
        <v>0</v>
      </c>
      <c r="L324" s="640">
        <f t="shared" si="490"/>
        <v>0</v>
      </c>
      <c r="M324" s="640">
        <f t="shared" si="490"/>
        <v>0</v>
      </c>
      <c r="N324" s="640">
        <f t="shared" si="490"/>
        <v>0</v>
      </c>
      <c r="O324" s="640">
        <f t="shared" si="490"/>
        <v>0</v>
      </c>
      <c r="P324" s="640">
        <f t="shared" si="490"/>
        <v>0</v>
      </c>
      <c r="Q324" s="640">
        <f t="shared" si="490"/>
        <v>0</v>
      </c>
      <c r="R324" s="640">
        <f t="shared" si="490"/>
        <v>0</v>
      </c>
      <c r="S324" s="640">
        <f t="shared" si="490"/>
        <v>0</v>
      </c>
      <c r="T324" s="640">
        <f t="shared" si="490"/>
        <v>0</v>
      </c>
      <c r="U324" s="640">
        <f t="shared" si="490"/>
        <v>0</v>
      </c>
      <c r="V324" s="640">
        <f t="shared" si="490"/>
        <v>0</v>
      </c>
      <c r="W324" s="640">
        <f t="shared" si="490"/>
        <v>0</v>
      </c>
      <c r="X324" s="640">
        <f t="shared" si="490"/>
        <v>0</v>
      </c>
      <c r="Y324" s="640">
        <f t="shared" si="490"/>
        <v>0</v>
      </c>
      <c r="Z324" s="640">
        <f t="shared" si="490"/>
        <v>0</v>
      </c>
      <c r="AA324" s="640">
        <f t="shared" si="450"/>
        <v>0</v>
      </c>
      <c r="AB324" s="640">
        <f t="shared" ref="AB324:AU324" si="491">$E324*AB612</f>
        <v>0</v>
      </c>
      <c r="AC324" s="640">
        <f t="shared" si="491"/>
        <v>0</v>
      </c>
      <c r="AD324" s="640">
        <f t="shared" si="491"/>
        <v>0</v>
      </c>
      <c r="AE324" s="640">
        <f t="shared" si="491"/>
        <v>0</v>
      </c>
      <c r="AF324" s="640">
        <f t="shared" si="491"/>
        <v>0</v>
      </c>
      <c r="AG324" s="640">
        <f t="shared" si="491"/>
        <v>0</v>
      </c>
      <c r="AH324" s="640">
        <f t="shared" si="491"/>
        <v>0</v>
      </c>
      <c r="AI324" s="640">
        <f t="shared" si="491"/>
        <v>0</v>
      </c>
      <c r="AJ324" s="640">
        <f t="shared" si="491"/>
        <v>0</v>
      </c>
      <c r="AK324" s="640">
        <f t="shared" si="491"/>
        <v>0</v>
      </c>
      <c r="AL324" s="640">
        <f t="shared" si="491"/>
        <v>0</v>
      </c>
      <c r="AM324" s="640">
        <f t="shared" si="491"/>
        <v>0</v>
      </c>
      <c r="AN324" s="640">
        <f t="shared" si="491"/>
        <v>0</v>
      </c>
      <c r="AO324" s="640">
        <f t="shared" si="491"/>
        <v>0</v>
      </c>
      <c r="AP324" s="640">
        <f t="shared" si="491"/>
        <v>0</v>
      </c>
      <c r="AQ324" s="640">
        <f t="shared" si="491"/>
        <v>0</v>
      </c>
      <c r="AR324" s="640">
        <f t="shared" si="491"/>
        <v>0</v>
      </c>
      <c r="AS324" s="640">
        <f t="shared" si="491"/>
        <v>0</v>
      </c>
      <c r="AT324" s="640">
        <f t="shared" si="491"/>
        <v>0</v>
      </c>
      <c r="AU324" s="640">
        <f t="shared" si="491"/>
        <v>0</v>
      </c>
      <c r="AV324" s="640">
        <f t="shared" si="452"/>
        <v>0</v>
      </c>
      <c r="AW324" s="640"/>
      <c r="AX324" s="640"/>
      <c r="AY324" s="640"/>
      <c r="AZ324" s="640"/>
      <c r="BA324" s="640"/>
      <c r="BB324" s="640"/>
      <c r="BC324" s="640"/>
      <c r="BD324" s="640"/>
      <c r="BE324" s="640"/>
      <c r="BF324" s="640"/>
      <c r="BG324" s="640"/>
      <c r="BH324" s="640"/>
      <c r="BI324" s="640"/>
      <c r="BJ324" s="640"/>
      <c r="BK324" s="640"/>
      <c r="BL324" s="640"/>
      <c r="BM324" s="640"/>
      <c r="BN324" s="640"/>
      <c r="BO324" s="640"/>
      <c r="BP324" s="640"/>
      <c r="BQ324" s="640"/>
    </row>
    <row r="325" spans="1:69" s="352" customFormat="1" ht="12.75" x14ac:dyDescent="0.2">
      <c r="A325" s="1282">
        <v>1830</v>
      </c>
      <c r="B325" s="376" t="s">
        <v>89</v>
      </c>
      <c r="C325" s="1259">
        <f>'I4 BO ASSETS'!L38</f>
        <v>0</v>
      </c>
      <c r="D325" s="640">
        <f t="shared" si="489"/>
        <v>0</v>
      </c>
      <c r="E325" s="640">
        <f t="shared" si="489"/>
        <v>0</v>
      </c>
      <c r="F325" s="640">
        <f t="shared" si="448"/>
        <v>0</v>
      </c>
      <c r="G325" s="640">
        <f t="shared" ref="G325:Z325" si="492">$D325*G613</f>
        <v>0</v>
      </c>
      <c r="H325" s="640">
        <f t="shared" si="492"/>
        <v>0</v>
      </c>
      <c r="I325" s="640">
        <f t="shared" si="492"/>
        <v>0</v>
      </c>
      <c r="J325" s="640">
        <f t="shared" si="492"/>
        <v>0</v>
      </c>
      <c r="K325" s="640">
        <f t="shared" si="492"/>
        <v>0</v>
      </c>
      <c r="L325" s="640">
        <f t="shared" si="492"/>
        <v>0</v>
      </c>
      <c r="M325" s="640">
        <f t="shared" si="492"/>
        <v>0</v>
      </c>
      <c r="N325" s="640">
        <f t="shared" si="492"/>
        <v>0</v>
      </c>
      <c r="O325" s="640">
        <f t="shared" si="492"/>
        <v>0</v>
      </c>
      <c r="P325" s="640">
        <f t="shared" si="492"/>
        <v>0</v>
      </c>
      <c r="Q325" s="640">
        <f t="shared" si="492"/>
        <v>0</v>
      </c>
      <c r="R325" s="640">
        <f t="shared" si="492"/>
        <v>0</v>
      </c>
      <c r="S325" s="640">
        <f t="shared" si="492"/>
        <v>0</v>
      </c>
      <c r="T325" s="640">
        <f t="shared" si="492"/>
        <v>0</v>
      </c>
      <c r="U325" s="640">
        <f t="shared" si="492"/>
        <v>0</v>
      </c>
      <c r="V325" s="640">
        <f t="shared" si="492"/>
        <v>0</v>
      </c>
      <c r="W325" s="640">
        <f t="shared" si="492"/>
        <v>0</v>
      </c>
      <c r="X325" s="640">
        <f t="shared" si="492"/>
        <v>0</v>
      </c>
      <c r="Y325" s="640">
        <f t="shared" si="492"/>
        <v>0</v>
      </c>
      <c r="Z325" s="640">
        <f t="shared" si="492"/>
        <v>0</v>
      </c>
      <c r="AA325" s="640">
        <f t="shared" si="450"/>
        <v>0</v>
      </c>
      <c r="AB325" s="640">
        <f t="shared" ref="AB325:AU325" si="493">$E325*AB613</f>
        <v>0</v>
      </c>
      <c r="AC325" s="640">
        <f t="shared" si="493"/>
        <v>0</v>
      </c>
      <c r="AD325" s="640">
        <f t="shared" si="493"/>
        <v>0</v>
      </c>
      <c r="AE325" s="640">
        <f t="shared" si="493"/>
        <v>0</v>
      </c>
      <c r="AF325" s="640">
        <f t="shared" si="493"/>
        <v>0</v>
      </c>
      <c r="AG325" s="640">
        <f t="shared" si="493"/>
        <v>0</v>
      </c>
      <c r="AH325" s="640">
        <f t="shared" si="493"/>
        <v>0</v>
      </c>
      <c r="AI325" s="640">
        <f t="shared" si="493"/>
        <v>0</v>
      </c>
      <c r="AJ325" s="640">
        <f t="shared" si="493"/>
        <v>0</v>
      </c>
      <c r="AK325" s="640">
        <f t="shared" si="493"/>
        <v>0</v>
      </c>
      <c r="AL325" s="640">
        <f t="shared" si="493"/>
        <v>0</v>
      </c>
      <c r="AM325" s="640">
        <f t="shared" si="493"/>
        <v>0</v>
      </c>
      <c r="AN325" s="640">
        <f t="shared" si="493"/>
        <v>0</v>
      </c>
      <c r="AO325" s="640">
        <f t="shared" si="493"/>
        <v>0</v>
      </c>
      <c r="AP325" s="640">
        <f t="shared" si="493"/>
        <v>0</v>
      </c>
      <c r="AQ325" s="640">
        <f t="shared" si="493"/>
        <v>0</v>
      </c>
      <c r="AR325" s="640">
        <f t="shared" si="493"/>
        <v>0</v>
      </c>
      <c r="AS325" s="640">
        <f t="shared" si="493"/>
        <v>0</v>
      </c>
      <c r="AT325" s="640">
        <f t="shared" si="493"/>
        <v>0</v>
      </c>
      <c r="AU325" s="640">
        <f t="shared" si="493"/>
        <v>0</v>
      </c>
      <c r="AV325" s="640">
        <f t="shared" si="452"/>
        <v>0</v>
      </c>
      <c r="AW325" s="640"/>
      <c r="AX325" s="640"/>
      <c r="AY325" s="640"/>
      <c r="AZ325" s="640"/>
      <c r="BA325" s="640"/>
      <c r="BB325" s="640"/>
      <c r="BC325" s="640"/>
      <c r="BD325" s="640"/>
      <c r="BE325" s="640"/>
      <c r="BF325" s="640"/>
      <c r="BG325" s="640"/>
      <c r="BH325" s="640"/>
      <c r="BI325" s="640"/>
      <c r="BJ325" s="640"/>
      <c r="BK325" s="640"/>
      <c r="BL325" s="640"/>
      <c r="BM325" s="640"/>
      <c r="BN325" s="640"/>
      <c r="BO325" s="640"/>
      <c r="BP325" s="640"/>
      <c r="BQ325" s="640"/>
    </row>
    <row r="326" spans="1:69" s="352" customFormat="1" ht="25.5" x14ac:dyDescent="0.2">
      <c r="A326" s="1282" t="s">
        <v>825</v>
      </c>
      <c r="B326" s="376" t="s">
        <v>367</v>
      </c>
      <c r="C326" s="1259">
        <f>'I4 BO ASSETS'!L39</f>
        <v>0</v>
      </c>
      <c r="D326" s="640">
        <f t="shared" si="489"/>
        <v>0</v>
      </c>
      <c r="E326" s="640">
        <f t="shared" si="489"/>
        <v>0</v>
      </c>
      <c r="F326" s="640">
        <f t="shared" si="448"/>
        <v>0</v>
      </c>
      <c r="G326" s="640">
        <f t="shared" ref="G326:Z326" si="494">$D326*G614</f>
        <v>0</v>
      </c>
      <c r="H326" s="640">
        <f t="shared" si="494"/>
        <v>0</v>
      </c>
      <c r="I326" s="640">
        <f t="shared" si="494"/>
        <v>0</v>
      </c>
      <c r="J326" s="640">
        <f t="shared" si="494"/>
        <v>0</v>
      </c>
      <c r="K326" s="640">
        <f t="shared" si="494"/>
        <v>0</v>
      </c>
      <c r="L326" s="640">
        <f t="shared" si="494"/>
        <v>0</v>
      </c>
      <c r="M326" s="640">
        <f t="shared" si="494"/>
        <v>0</v>
      </c>
      <c r="N326" s="640">
        <f t="shared" si="494"/>
        <v>0</v>
      </c>
      <c r="O326" s="640">
        <f t="shared" si="494"/>
        <v>0</v>
      </c>
      <c r="P326" s="640">
        <f t="shared" si="494"/>
        <v>0</v>
      </c>
      <c r="Q326" s="640">
        <f t="shared" si="494"/>
        <v>0</v>
      </c>
      <c r="R326" s="640">
        <f t="shared" si="494"/>
        <v>0</v>
      </c>
      <c r="S326" s="640">
        <f t="shared" si="494"/>
        <v>0</v>
      </c>
      <c r="T326" s="640">
        <f t="shared" si="494"/>
        <v>0</v>
      </c>
      <c r="U326" s="640">
        <f t="shared" si="494"/>
        <v>0</v>
      </c>
      <c r="V326" s="640">
        <f t="shared" si="494"/>
        <v>0</v>
      </c>
      <c r="W326" s="640">
        <f t="shared" si="494"/>
        <v>0</v>
      </c>
      <c r="X326" s="640">
        <f t="shared" si="494"/>
        <v>0</v>
      </c>
      <c r="Y326" s="640">
        <f t="shared" si="494"/>
        <v>0</v>
      </c>
      <c r="Z326" s="640">
        <f t="shared" si="494"/>
        <v>0</v>
      </c>
      <c r="AA326" s="640">
        <f t="shared" si="450"/>
        <v>0</v>
      </c>
      <c r="AB326" s="640">
        <f t="shared" ref="AB326:AU326" si="495">$E326*AB614</f>
        <v>0</v>
      </c>
      <c r="AC326" s="640">
        <f t="shared" si="495"/>
        <v>0</v>
      </c>
      <c r="AD326" s="640">
        <f t="shared" si="495"/>
        <v>0</v>
      </c>
      <c r="AE326" s="640">
        <f t="shared" si="495"/>
        <v>0</v>
      </c>
      <c r="AF326" s="640">
        <f t="shared" si="495"/>
        <v>0</v>
      </c>
      <c r="AG326" s="640">
        <f t="shared" si="495"/>
        <v>0</v>
      </c>
      <c r="AH326" s="640">
        <f t="shared" si="495"/>
        <v>0</v>
      </c>
      <c r="AI326" s="640">
        <f t="shared" si="495"/>
        <v>0</v>
      </c>
      <c r="AJ326" s="640">
        <f t="shared" si="495"/>
        <v>0</v>
      </c>
      <c r="AK326" s="640">
        <f t="shared" si="495"/>
        <v>0</v>
      </c>
      <c r="AL326" s="640">
        <f t="shared" si="495"/>
        <v>0</v>
      </c>
      <c r="AM326" s="640">
        <f t="shared" si="495"/>
        <v>0</v>
      </c>
      <c r="AN326" s="640">
        <f t="shared" si="495"/>
        <v>0</v>
      </c>
      <c r="AO326" s="640">
        <f t="shared" si="495"/>
        <v>0</v>
      </c>
      <c r="AP326" s="640">
        <f t="shared" si="495"/>
        <v>0</v>
      </c>
      <c r="AQ326" s="640">
        <f t="shared" si="495"/>
        <v>0</v>
      </c>
      <c r="AR326" s="640">
        <f t="shared" si="495"/>
        <v>0</v>
      </c>
      <c r="AS326" s="640">
        <f t="shared" si="495"/>
        <v>0</v>
      </c>
      <c r="AT326" s="640">
        <f t="shared" si="495"/>
        <v>0</v>
      </c>
      <c r="AU326" s="640">
        <f t="shared" si="495"/>
        <v>0</v>
      </c>
      <c r="AV326" s="640">
        <f t="shared" si="452"/>
        <v>0</v>
      </c>
      <c r="AW326" s="640"/>
      <c r="AX326" s="640"/>
      <c r="AY326" s="640"/>
      <c r="AZ326" s="640"/>
      <c r="BA326" s="640"/>
      <c r="BB326" s="640"/>
      <c r="BC326" s="640"/>
      <c r="BD326" s="640"/>
      <c r="BE326" s="640"/>
      <c r="BF326" s="640"/>
      <c r="BG326" s="640"/>
      <c r="BH326" s="640"/>
      <c r="BI326" s="640"/>
      <c r="BJ326" s="640"/>
      <c r="BK326" s="640"/>
      <c r="BL326" s="640"/>
      <c r="BM326" s="640"/>
      <c r="BN326" s="640"/>
      <c r="BO326" s="640"/>
      <c r="BP326" s="640"/>
      <c r="BQ326" s="640"/>
    </row>
    <row r="327" spans="1:69" s="352" customFormat="1" ht="12.75" x14ac:dyDescent="0.2">
      <c r="A327" s="1282" t="s">
        <v>826</v>
      </c>
      <c r="B327" s="376" t="s">
        <v>368</v>
      </c>
      <c r="C327" s="1259">
        <f>'I4 BO ASSETS'!L40</f>
        <v>83842.020277735923</v>
      </c>
      <c r="D327" s="640">
        <f t="shared" si="489"/>
        <v>33536.808111094368</v>
      </c>
      <c r="E327" s="640">
        <f t="shared" si="489"/>
        <v>50305.212166641555</v>
      </c>
      <c r="F327" s="640">
        <f t="shared" si="448"/>
        <v>83842.020277735923</v>
      </c>
      <c r="G327" s="640">
        <f t="shared" ref="G327:Z327" si="496">$D327*G615</f>
        <v>8422.2579314210489</v>
      </c>
      <c r="H327" s="640">
        <f t="shared" si="496"/>
        <v>9624.3071180956467</v>
      </c>
      <c r="I327" s="640">
        <f t="shared" si="496"/>
        <v>10728.736177947756</v>
      </c>
      <c r="J327" s="640">
        <f t="shared" si="496"/>
        <v>0</v>
      </c>
      <c r="K327" s="640">
        <f t="shared" si="496"/>
        <v>0</v>
      </c>
      <c r="L327" s="640">
        <f t="shared" si="496"/>
        <v>4631.015209003137</v>
      </c>
      <c r="M327" s="640">
        <f t="shared" si="496"/>
        <v>115.74915239563364</v>
      </c>
      <c r="N327" s="640">
        <f t="shared" si="496"/>
        <v>0</v>
      </c>
      <c r="O327" s="640">
        <f t="shared" si="496"/>
        <v>14.742522231142784</v>
      </c>
      <c r="P327" s="640">
        <f t="shared" si="496"/>
        <v>0</v>
      </c>
      <c r="Q327" s="640">
        <f t="shared" si="496"/>
        <v>0</v>
      </c>
      <c r="R327" s="640">
        <f t="shared" si="496"/>
        <v>0</v>
      </c>
      <c r="S327" s="640">
        <f t="shared" si="496"/>
        <v>0</v>
      </c>
      <c r="T327" s="640">
        <f t="shared" si="496"/>
        <v>0</v>
      </c>
      <c r="U327" s="640">
        <f t="shared" si="496"/>
        <v>0</v>
      </c>
      <c r="V327" s="640">
        <f t="shared" si="496"/>
        <v>0</v>
      </c>
      <c r="W327" s="640">
        <f t="shared" si="496"/>
        <v>0</v>
      </c>
      <c r="X327" s="640">
        <f t="shared" si="496"/>
        <v>0</v>
      </c>
      <c r="Y327" s="640">
        <f t="shared" si="496"/>
        <v>0</v>
      </c>
      <c r="Z327" s="640">
        <f t="shared" si="496"/>
        <v>0</v>
      </c>
      <c r="AA327" s="640">
        <f t="shared" si="450"/>
        <v>33536.808111094368</v>
      </c>
      <c r="AB327" s="640">
        <f t="shared" ref="AB327:AU327" si="497">$E327*AB615</f>
        <v>42001.589546132105</v>
      </c>
      <c r="AC327" s="640">
        <f t="shared" si="497"/>
        <v>6912.3577658118738</v>
      </c>
      <c r="AD327" s="640">
        <f t="shared" si="497"/>
        <v>674.92089489790476</v>
      </c>
      <c r="AE327" s="640">
        <f t="shared" si="497"/>
        <v>0</v>
      </c>
      <c r="AF327" s="640">
        <f t="shared" si="497"/>
        <v>0</v>
      </c>
      <c r="AG327" s="640">
        <f t="shared" si="497"/>
        <v>5.1520678999840053</v>
      </c>
      <c r="AH327" s="640">
        <f t="shared" si="497"/>
        <v>577.23812650010063</v>
      </c>
      <c r="AI327" s="640">
        <f t="shared" si="497"/>
        <v>0</v>
      </c>
      <c r="AJ327" s="640">
        <f t="shared" si="497"/>
        <v>133.95376539958417</v>
      </c>
      <c r="AK327" s="640">
        <f t="shared" si="497"/>
        <v>0</v>
      </c>
      <c r="AL327" s="640">
        <f t="shared" si="497"/>
        <v>0</v>
      </c>
      <c r="AM327" s="640">
        <f t="shared" si="497"/>
        <v>0</v>
      </c>
      <c r="AN327" s="640">
        <f t="shared" si="497"/>
        <v>0</v>
      </c>
      <c r="AO327" s="640">
        <f t="shared" si="497"/>
        <v>0</v>
      </c>
      <c r="AP327" s="640">
        <f t="shared" si="497"/>
        <v>0</v>
      </c>
      <c r="AQ327" s="640">
        <f t="shared" si="497"/>
        <v>0</v>
      </c>
      <c r="AR327" s="640">
        <f t="shared" si="497"/>
        <v>0</v>
      </c>
      <c r="AS327" s="640">
        <f t="shared" si="497"/>
        <v>0</v>
      </c>
      <c r="AT327" s="640">
        <f t="shared" si="497"/>
        <v>0</v>
      </c>
      <c r="AU327" s="640">
        <f t="shared" si="497"/>
        <v>0</v>
      </c>
      <c r="AV327" s="640">
        <f t="shared" si="452"/>
        <v>50305.212166641555</v>
      </c>
      <c r="AW327" s="640"/>
      <c r="AX327" s="640"/>
      <c r="AY327" s="640"/>
      <c r="AZ327" s="640"/>
      <c r="BA327" s="640"/>
      <c r="BB327" s="640"/>
      <c r="BC327" s="640"/>
      <c r="BD327" s="640"/>
      <c r="BE327" s="640"/>
      <c r="BF327" s="640"/>
      <c r="BG327" s="640"/>
      <c r="BH327" s="640"/>
      <c r="BI327" s="640"/>
      <c r="BJ327" s="640"/>
      <c r="BK327" s="640"/>
      <c r="BL327" s="640"/>
      <c r="BM327" s="640"/>
      <c r="BN327" s="640"/>
      <c r="BO327" s="640"/>
      <c r="BP327" s="640"/>
      <c r="BQ327" s="640"/>
    </row>
    <row r="328" spans="1:69" s="352" customFormat="1" ht="12.75" x14ac:dyDescent="0.2">
      <c r="A328" s="1282" t="s">
        <v>827</v>
      </c>
      <c r="B328" s="376" t="s">
        <v>391</v>
      </c>
      <c r="C328" s="1259">
        <f>'I4 BO ASSETS'!L41</f>
        <v>31218.029566177149</v>
      </c>
      <c r="D328" s="640">
        <f t="shared" si="489"/>
        <v>12487.211826470861</v>
      </c>
      <c r="E328" s="640">
        <f t="shared" si="489"/>
        <v>18730.81773970629</v>
      </c>
      <c r="F328" s="640">
        <f t="shared" si="448"/>
        <v>31218.029566177152</v>
      </c>
      <c r="G328" s="640">
        <f t="shared" ref="G328:Z328" si="498">$D328*G616</f>
        <v>3862.5193856136602</v>
      </c>
      <c r="H328" s="640">
        <f t="shared" si="498"/>
        <v>4413.7894041523095</v>
      </c>
      <c r="I328" s="640">
        <f t="shared" si="498"/>
        <v>4204.1419901572426</v>
      </c>
      <c r="J328" s="640">
        <f t="shared" si="498"/>
        <v>0</v>
      </c>
      <c r="K328" s="640">
        <f t="shared" si="498"/>
        <v>0</v>
      </c>
      <c r="L328" s="640">
        <f t="shared" si="498"/>
        <v>0</v>
      </c>
      <c r="M328" s="640">
        <f t="shared" si="498"/>
        <v>0</v>
      </c>
      <c r="N328" s="640">
        <f t="shared" si="498"/>
        <v>0</v>
      </c>
      <c r="O328" s="640">
        <f t="shared" si="498"/>
        <v>6.7610465476472985</v>
      </c>
      <c r="P328" s="640">
        <f t="shared" si="498"/>
        <v>0</v>
      </c>
      <c r="Q328" s="640">
        <f t="shared" si="498"/>
        <v>0</v>
      </c>
      <c r="R328" s="640">
        <f t="shared" si="498"/>
        <v>0</v>
      </c>
      <c r="S328" s="640">
        <f t="shared" si="498"/>
        <v>0</v>
      </c>
      <c r="T328" s="640">
        <f t="shared" si="498"/>
        <v>0</v>
      </c>
      <c r="U328" s="640">
        <f t="shared" si="498"/>
        <v>0</v>
      </c>
      <c r="V328" s="640">
        <f t="shared" si="498"/>
        <v>0</v>
      </c>
      <c r="W328" s="640">
        <f t="shared" si="498"/>
        <v>0</v>
      </c>
      <c r="X328" s="640">
        <f t="shared" si="498"/>
        <v>0</v>
      </c>
      <c r="Y328" s="640">
        <f t="shared" si="498"/>
        <v>0</v>
      </c>
      <c r="Z328" s="640">
        <f t="shared" si="498"/>
        <v>0</v>
      </c>
      <c r="AA328" s="640">
        <f t="shared" si="450"/>
        <v>12487.211826470859</v>
      </c>
      <c r="AB328" s="640">
        <f t="shared" ref="AB328:AU328" si="499">$E328*AB616</f>
        <v>12898.313076227065</v>
      </c>
      <c r="AC328" s="640">
        <f t="shared" si="499"/>
        <v>2122.7233426583844</v>
      </c>
      <c r="AD328" s="640">
        <f t="shared" si="499"/>
        <v>207.26217979248321</v>
      </c>
      <c r="AE328" s="640">
        <f t="shared" si="499"/>
        <v>0</v>
      </c>
      <c r="AF328" s="640">
        <f t="shared" si="499"/>
        <v>0</v>
      </c>
      <c r="AG328" s="640">
        <f t="shared" si="499"/>
        <v>1.5821540442174291</v>
      </c>
      <c r="AH328" s="640">
        <f t="shared" si="499"/>
        <v>3459.8009818344899</v>
      </c>
      <c r="AI328" s="640">
        <f t="shared" si="499"/>
        <v>0</v>
      </c>
      <c r="AJ328" s="640">
        <f t="shared" si="499"/>
        <v>41.136005149653151</v>
      </c>
      <c r="AK328" s="640">
        <f t="shared" si="499"/>
        <v>0</v>
      </c>
      <c r="AL328" s="640">
        <f t="shared" si="499"/>
        <v>0</v>
      </c>
      <c r="AM328" s="640">
        <f t="shared" si="499"/>
        <v>0</v>
      </c>
      <c r="AN328" s="640">
        <f t="shared" si="499"/>
        <v>0</v>
      </c>
      <c r="AO328" s="640">
        <f t="shared" si="499"/>
        <v>0</v>
      </c>
      <c r="AP328" s="640">
        <f t="shared" si="499"/>
        <v>0</v>
      </c>
      <c r="AQ328" s="640">
        <f t="shared" si="499"/>
        <v>0</v>
      </c>
      <c r="AR328" s="640">
        <f t="shared" si="499"/>
        <v>0</v>
      </c>
      <c r="AS328" s="640">
        <f t="shared" si="499"/>
        <v>0</v>
      </c>
      <c r="AT328" s="640">
        <f t="shared" si="499"/>
        <v>0</v>
      </c>
      <c r="AU328" s="640">
        <f t="shared" si="499"/>
        <v>0</v>
      </c>
      <c r="AV328" s="640">
        <f t="shared" si="452"/>
        <v>18730.817739706294</v>
      </c>
      <c r="AW328" s="640"/>
      <c r="AX328" s="640"/>
      <c r="AY328" s="640"/>
      <c r="AZ328" s="640"/>
      <c r="BA328" s="640"/>
      <c r="BB328" s="640"/>
      <c r="BC328" s="640"/>
      <c r="BD328" s="640"/>
      <c r="BE328" s="640"/>
      <c r="BF328" s="640"/>
      <c r="BG328" s="640"/>
      <c r="BH328" s="640"/>
      <c r="BI328" s="640"/>
      <c r="BJ328" s="640"/>
      <c r="BK328" s="640"/>
      <c r="BL328" s="640"/>
      <c r="BM328" s="640"/>
      <c r="BN328" s="640"/>
      <c r="BO328" s="640"/>
      <c r="BP328" s="640"/>
      <c r="BQ328" s="640"/>
    </row>
    <row r="329" spans="1:69" s="352" customFormat="1" ht="12.75" x14ac:dyDescent="0.2">
      <c r="A329" s="1282">
        <v>1835</v>
      </c>
      <c r="B329" s="376" t="s">
        <v>75</v>
      </c>
      <c r="C329" s="1259">
        <f>'I4 BO ASSETS'!L42</f>
        <v>0</v>
      </c>
      <c r="D329" s="640">
        <f t="shared" si="489"/>
        <v>0</v>
      </c>
      <c r="E329" s="640">
        <f t="shared" si="489"/>
        <v>0</v>
      </c>
      <c r="F329" s="640">
        <f t="shared" si="448"/>
        <v>0</v>
      </c>
      <c r="G329" s="640">
        <f t="shared" ref="G329:Z329" si="500">$D329*G617</f>
        <v>0</v>
      </c>
      <c r="H329" s="640">
        <f t="shared" si="500"/>
        <v>0</v>
      </c>
      <c r="I329" s="640">
        <f t="shared" si="500"/>
        <v>0</v>
      </c>
      <c r="J329" s="640">
        <f t="shared" si="500"/>
        <v>0</v>
      </c>
      <c r="K329" s="640">
        <f t="shared" si="500"/>
        <v>0</v>
      </c>
      <c r="L329" s="640">
        <f t="shared" si="500"/>
        <v>0</v>
      </c>
      <c r="M329" s="640">
        <f t="shared" si="500"/>
        <v>0</v>
      </c>
      <c r="N329" s="640">
        <f t="shared" si="500"/>
        <v>0</v>
      </c>
      <c r="O329" s="640">
        <f t="shared" si="500"/>
        <v>0</v>
      </c>
      <c r="P329" s="640">
        <f t="shared" si="500"/>
        <v>0</v>
      </c>
      <c r="Q329" s="640">
        <f t="shared" si="500"/>
        <v>0</v>
      </c>
      <c r="R329" s="640">
        <f t="shared" si="500"/>
        <v>0</v>
      </c>
      <c r="S329" s="640">
        <f t="shared" si="500"/>
        <v>0</v>
      </c>
      <c r="T329" s="640">
        <f t="shared" si="500"/>
        <v>0</v>
      </c>
      <c r="U329" s="640">
        <f t="shared" si="500"/>
        <v>0</v>
      </c>
      <c r="V329" s="640">
        <f t="shared" si="500"/>
        <v>0</v>
      </c>
      <c r="W329" s="640">
        <f t="shared" si="500"/>
        <v>0</v>
      </c>
      <c r="X329" s="640">
        <f t="shared" si="500"/>
        <v>0</v>
      </c>
      <c r="Y329" s="640">
        <f t="shared" si="500"/>
        <v>0</v>
      </c>
      <c r="Z329" s="640">
        <f t="shared" si="500"/>
        <v>0</v>
      </c>
      <c r="AA329" s="640">
        <f t="shared" si="450"/>
        <v>0</v>
      </c>
      <c r="AB329" s="640">
        <f t="shared" ref="AB329:AU329" si="501">$E329*AB617</f>
        <v>0</v>
      </c>
      <c r="AC329" s="640">
        <f t="shared" si="501"/>
        <v>0</v>
      </c>
      <c r="AD329" s="640">
        <f t="shared" si="501"/>
        <v>0</v>
      </c>
      <c r="AE329" s="640">
        <f t="shared" si="501"/>
        <v>0</v>
      </c>
      <c r="AF329" s="640">
        <f t="shared" si="501"/>
        <v>0</v>
      </c>
      <c r="AG329" s="640">
        <f t="shared" si="501"/>
        <v>0</v>
      </c>
      <c r="AH329" s="640">
        <f t="shared" si="501"/>
        <v>0</v>
      </c>
      <c r="AI329" s="640">
        <f t="shared" si="501"/>
        <v>0</v>
      </c>
      <c r="AJ329" s="640">
        <f t="shared" si="501"/>
        <v>0</v>
      </c>
      <c r="AK329" s="640">
        <f t="shared" si="501"/>
        <v>0</v>
      </c>
      <c r="AL329" s="640">
        <f t="shared" si="501"/>
        <v>0</v>
      </c>
      <c r="AM329" s="640">
        <f t="shared" si="501"/>
        <v>0</v>
      </c>
      <c r="AN329" s="640">
        <f t="shared" si="501"/>
        <v>0</v>
      </c>
      <c r="AO329" s="640">
        <f t="shared" si="501"/>
        <v>0</v>
      </c>
      <c r="AP329" s="640">
        <f t="shared" si="501"/>
        <v>0</v>
      </c>
      <c r="AQ329" s="640">
        <f t="shared" si="501"/>
        <v>0</v>
      </c>
      <c r="AR329" s="640">
        <f t="shared" si="501"/>
        <v>0</v>
      </c>
      <c r="AS329" s="640">
        <f t="shared" si="501"/>
        <v>0</v>
      </c>
      <c r="AT329" s="640">
        <f t="shared" si="501"/>
        <v>0</v>
      </c>
      <c r="AU329" s="640">
        <f t="shared" si="501"/>
        <v>0</v>
      </c>
      <c r="AV329" s="640">
        <f t="shared" si="452"/>
        <v>0</v>
      </c>
      <c r="AW329" s="640"/>
      <c r="AX329" s="640"/>
      <c r="AY329" s="640"/>
      <c r="AZ329" s="640"/>
      <c r="BA329" s="640"/>
      <c r="BB329" s="640"/>
      <c r="BC329" s="640"/>
      <c r="BD329" s="640"/>
      <c r="BE329" s="640"/>
      <c r="BF329" s="640"/>
      <c r="BG329" s="640"/>
      <c r="BH329" s="640"/>
      <c r="BI329" s="640"/>
      <c r="BJ329" s="640"/>
      <c r="BK329" s="640"/>
      <c r="BL329" s="640"/>
      <c r="BM329" s="640"/>
      <c r="BN329" s="640"/>
      <c r="BO329" s="640"/>
      <c r="BP329" s="640"/>
      <c r="BQ329" s="640"/>
    </row>
    <row r="330" spans="1:69" s="352" customFormat="1" ht="25.5" x14ac:dyDescent="0.2">
      <c r="A330" s="1282" t="s">
        <v>828</v>
      </c>
      <c r="B330" s="376" t="s">
        <v>392</v>
      </c>
      <c r="C330" s="1259">
        <f>'I4 BO ASSETS'!L43</f>
        <v>0</v>
      </c>
      <c r="D330" s="640">
        <f t="shared" si="489"/>
        <v>0</v>
      </c>
      <c r="E330" s="640">
        <f t="shared" si="489"/>
        <v>0</v>
      </c>
      <c r="F330" s="640">
        <f t="shared" si="448"/>
        <v>0</v>
      </c>
      <c r="G330" s="640">
        <f t="shared" ref="G330:Z330" si="502">$D330*G618</f>
        <v>0</v>
      </c>
      <c r="H330" s="640">
        <f t="shared" si="502"/>
        <v>0</v>
      </c>
      <c r="I330" s="640">
        <f t="shared" si="502"/>
        <v>0</v>
      </c>
      <c r="J330" s="640">
        <f t="shared" si="502"/>
        <v>0</v>
      </c>
      <c r="K330" s="640">
        <f t="shared" si="502"/>
        <v>0</v>
      </c>
      <c r="L330" s="640">
        <f t="shared" si="502"/>
        <v>0</v>
      </c>
      <c r="M330" s="640">
        <f t="shared" si="502"/>
        <v>0</v>
      </c>
      <c r="N330" s="640">
        <f t="shared" si="502"/>
        <v>0</v>
      </c>
      <c r="O330" s="640">
        <f t="shared" si="502"/>
        <v>0</v>
      </c>
      <c r="P330" s="640">
        <f t="shared" si="502"/>
        <v>0</v>
      </c>
      <c r="Q330" s="640">
        <f t="shared" si="502"/>
        <v>0</v>
      </c>
      <c r="R330" s="640">
        <f t="shared" si="502"/>
        <v>0</v>
      </c>
      <c r="S330" s="640">
        <f t="shared" si="502"/>
        <v>0</v>
      </c>
      <c r="T330" s="640">
        <f t="shared" si="502"/>
        <v>0</v>
      </c>
      <c r="U330" s="640">
        <f t="shared" si="502"/>
        <v>0</v>
      </c>
      <c r="V330" s="640">
        <f t="shared" si="502"/>
        <v>0</v>
      </c>
      <c r="W330" s="640">
        <f t="shared" si="502"/>
        <v>0</v>
      </c>
      <c r="X330" s="640">
        <f t="shared" si="502"/>
        <v>0</v>
      </c>
      <c r="Y330" s="640">
        <f t="shared" si="502"/>
        <v>0</v>
      </c>
      <c r="Z330" s="640">
        <f t="shared" si="502"/>
        <v>0</v>
      </c>
      <c r="AA330" s="640">
        <f t="shared" si="450"/>
        <v>0</v>
      </c>
      <c r="AB330" s="640">
        <f t="shared" ref="AB330:AU330" si="503">$E330*AB618</f>
        <v>0</v>
      </c>
      <c r="AC330" s="640">
        <f t="shared" si="503"/>
        <v>0</v>
      </c>
      <c r="AD330" s="640">
        <f t="shared" si="503"/>
        <v>0</v>
      </c>
      <c r="AE330" s="640">
        <f t="shared" si="503"/>
        <v>0</v>
      </c>
      <c r="AF330" s="640">
        <f t="shared" si="503"/>
        <v>0</v>
      </c>
      <c r="AG330" s="640">
        <f t="shared" si="503"/>
        <v>0</v>
      </c>
      <c r="AH330" s="640">
        <f t="shared" si="503"/>
        <v>0</v>
      </c>
      <c r="AI330" s="640">
        <f t="shared" si="503"/>
        <v>0</v>
      </c>
      <c r="AJ330" s="640">
        <f t="shared" si="503"/>
        <v>0</v>
      </c>
      <c r="AK330" s="640">
        <f t="shared" si="503"/>
        <v>0</v>
      </c>
      <c r="AL330" s="640">
        <f t="shared" si="503"/>
        <v>0</v>
      </c>
      <c r="AM330" s="640">
        <f t="shared" si="503"/>
        <v>0</v>
      </c>
      <c r="AN330" s="640">
        <f t="shared" si="503"/>
        <v>0</v>
      </c>
      <c r="AO330" s="640">
        <f t="shared" si="503"/>
        <v>0</v>
      </c>
      <c r="AP330" s="640">
        <f t="shared" si="503"/>
        <v>0</v>
      </c>
      <c r="AQ330" s="640">
        <f t="shared" si="503"/>
        <v>0</v>
      </c>
      <c r="AR330" s="640">
        <f t="shared" si="503"/>
        <v>0</v>
      </c>
      <c r="AS330" s="640">
        <f t="shared" si="503"/>
        <v>0</v>
      </c>
      <c r="AT330" s="640">
        <f t="shared" si="503"/>
        <v>0</v>
      </c>
      <c r="AU330" s="640">
        <f t="shared" si="503"/>
        <v>0</v>
      </c>
      <c r="AV330" s="640">
        <f t="shared" si="452"/>
        <v>0</v>
      </c>
      <c r="AW330" s="640"/>
      <c r="AX330" s="640"/>
      <c r="AY330" s="640"/>
      <c r="AZ330" s="640"/>
      <c r="BA330" s="640"/>
      <c r="BB330" s="640"/>
      <c r="BC330" s="640"/>
      <c r="BD330" s="640"/>
      <c r="BE330" s="640"/>
      <c r="BF330" s="640"/>
      <c r="BG330" s="640"/>
      <c r="BH330" s="640"/>
      <c r="BI330" s="640"/>
      <c r="BJ330" s="640"/>
      <c r="BK330" s="640"/>
      <c r="BL330" s="640"/>
      <c r="BM330" s="640"/>
      <c r="BN330" s="640"/>
      <c r="BO330" s="640"/>
      <c r="BP330" s="640"/>
      <c r="BQ330" s="640"/>
    </row>
    <row r="331" spans="1:69" s="352" customFormat="1" ht="25.5" x14ac:dyDescent="0.2">
      <c r="A331" s="1282" t="s">
        <v>829</v>
      </c>
      <c r="B331" s="376" t="s">
        <v>393</v>
      </c>
      <c r="C331" s="1259">
        <f>'I4 BO ASSETS'!L44</f>
        <v>50940.944759228718</v>
      </c>
      <c r="D331" s="640">
        <f t="shared" si="489"/>
        <v>20376.377903691489</v>
      </c>
      <c r="E331" s="640">
        <f t="shared" si="489"/>
        <v>30564.566855537229</v>
      </c>
      <c r="F331" s="640">
        <f t="shared" si="448"/>
        <v>50940.944759228718</v>
      </c>
      <c r="G331" s="640">
        <f t="shared" ref="G331:Z331" si="504">$D331*G619</f>
        <v>5117.2165772158251</v>
      </c>
      <c r="H331" s="640">
        <f t="shared" si="504"/>
        <v>5847.560633971897</v>
      </c>
      <c r="I331" s="640">
        <f t="shared" si="504"/>
        <v>6518.5924094711472</v>
      </c>
      <c r="J331" s="640">
        <f t="shared" si="504"/>
        <v>0</v>
      </c>
      <c r="K331" s="640">
        <f t="shared" si="504"/>
        <v>0</v>
      </c>
      <c r="L331" s="640">
        <f t="shared" si="504"/>
        <v>2813.7238243962238</v>
      </c>
      <c r="M331" s="640">
        <f t="shared" si="504"/>
        <v>70.327160039573741</v>
      </c>
      <c r="N331" s="640">
        <f t="shared" si="504"/>
        <v>0</v>
      </c>
      <c r="O331" s="640">
        <f t="shared" si="504"/>
        <v>8.9572985968203334</v>
      </c>
      <c r="P331" s="640">
        <f t="shared" si="504"/>
        <v>0</v>
      </c>
      <c r="Q331" s="640">
        <f t="shared" si="504"/>
        <v>0</v>
      </c>
      <c r="R331" s="640">
        <f t="shared" si="504"/>
        <v>0</v>
      </c>
      <c r="S331" s="640">
        <f t="shared" si="504"/>
        <v>0</v>
      </c>
      <c r="T331" s="640">
        <f t="shared" si="504"/>
        <v>0</v>
      </c>
      <c r="U331" s="640">
        <f t="shared" si="504"/>
        <v>0</v>
      </c>
      <c r="V331" s="640">
        <f t="shared" si="504"/>
        <v>0</v>
      </c>
      <c r="W331" s="640">
        <f t="shared" si="504"/>
        <v>0</v>
      </c>
      <c r="X331" s="640">
        <f t="shared" si="504"/>
        <v>0</v>
      </c>
      <c r="Y331" s="640">
        <f t="shared" si="504"/>
        <v>0</v>
      </c>
      <c r="Z331" s="640">
        <f t="shared" si="504"/>
        <v>0</v>
      </c>
      <c r="AA331" s="640">
        <f t="shared" si="450"/>
        <v>20376.377903691486</v>
      </c>
      <c r="AB331" s="640">
        <f t="shared" ref="AB331:AU331" si="505">$E331*AB619</f>
        <v>25519.431017783816</v>
      </c>
      <c r="AC331" s="640">
        <f t="shared" si="505"/>
        <v>4199.8276513114224</v>
      </c>
      <c r="AD331" s="640">
        <f t="shared" si="505"/>
        <v>410.07012843860599</v>
      </c>
      <c r="AE331" s="640">
        <f t="shared" si="505"/>
        <v>0</v>
      </c>
      <c r="AF331" s="640">
        <f t="shared" si="505"/>
        <v>0</v>
      </c>
      <c r="AG331" s="640">
        <f t="shared" si="505"/>
        <v>3.1303063239588238</v>
      </c>
      <c r="AH331" s="640">
        <f t="shared" si="505"/>
        <v>350.71978725649518</v>
      </c>
      <c r="AI331" s="640">
        <f t="shared" si="505"/>
        <v>0</v>
      </c>
      <c r="AJ331" s="640">
        <f t="shared" si="505"/>
        <v>81.387964422929429</v>
      </c>
      <c r="AK331" s="640">
        <f t="shared" si="505"/>
        <v>0</v>
      </c>
      <c r="AL331" s="640">
        <f t="shared" si="505"/>
        <v>0</v>
      </c>
      <c r="AM331" s="640">
        <f t="shared" si="505"/>
        <v>0</v>
      </c>
      <c r="AN331" s="640">
        <f t="shared" si="505"/>
        <v>0</v>
      </c>
      <c r="AO331" s="640">
        <f t="shared" si="505"/>
        <v>0</v>
      </c>
      <c r="AP331" s="640">
        <f t="shared" si="505"/>
        <v>0</v>
      </c>
      <c r="AQ331" s="640">
        <f t="shared" si="505"/>
        <v>0</v>
      </c>
      <c r="AR331" s="640">
        <f t="shared" si="505"/>
        <v>0</v>
      </c>
      <c r="AS331" s="640">
        <f t="shared" si="505"/>
        <v>0</v>
      </c>
      <c r="AT331" s="640">
        <f t="shared" si="505"/>
        <v>0</v>
      </c>
      <c r="AU331" s="640">
        <f t="shared" si="505"/>
        <v>0</v>
      </c>
      <c r="AV331" s="640">
        <f t="shared" si="452"/>
        <v>30564.566855537225</v>
      </c>
      <c r="AW331" s="640"/>
      <c r="AX331" s="640"/>
      <c r="AY331" s="640"/>
      <c r="AZ331" s="640"/>
      <c r="BA331" s="640"/>
      <c r="BB331" s="640"/>
      <c r="BC331" s="640"/>
      <c r="BD331" s="640"/>
      <c r="BE331" s="640"/>
      <c r="BF331" s="640"/>
      <c r="BG331" s="640"/>
      <c r="BH331" s="640"/>
      <c r="BI331" s="640"/>
      <c r="BJ331" s="640"/>
      <c r="BK331" s="640"/>
      <c r="BL331" s="640"/>
      <c r="BM331" s="640"/>
      <c r="BN331" s="640"/>
      <c r="BO331" s="640"/>
      <c r="BP331" s="640"/>
      <c r="BQ331" s="640"/>
    </row>
    <row r="332" spans="1:69" s="352" customFormat="1" ht="25.5" x14ac:dyDescent="0.2">
      <c r="A332" s="1282" t="s">
        <v>830</v>
      </c>
      <c r="B332" s="376" t="s">
        <v>394</v>
      </c>
      <c r="C332" s="1259">
        <f>'I4 BO ASSETS'!L45</f>
        <v>38993.072578707564</v>
      </c>
      <c r="D332" s="640">
        <f t="shared" si="489"/>
        <v>15597.229031483026</v>
      </c>
      <c r="E332" s="640">
        <f t="shared" si="489"/>
        <v>23395.843547224536</v>
      </c>
      <c r="F332" s="640">
        <f t="shared" si="448"/>
        <v>38993.072578707564</v>
      </c>
      <c r="G332" s="640">
        <f t="shared" ref="G332:Z332" si="506">$D332*G620</f>
        <v>4824.5036869039568</v>
      </c>
      <c r="H332" s="640">
        <f t="shared" si="506"/>
        <v>5513.0709072589634</v>
      </c>
      <c r="I332" s="640">
        <f t="shared" si="506"/>
        <v>5251.2095103851234</v>
      </c>
      <c r="J332" s="640">
        <f t="shared" si="506"/>
        <v>0</v>
      </c>
      <c r="K332" s="640">
        <f t="shared" si="506"/>
        <v>0</v>
      </c>
      <c r="L332" s="640">
        <f t="shared" si="506"/>
        <v>0</v>
      </c>
      <c r="M332" s="640">
        <f t="shared" si="506"/>
        <v>0</v>
      </c>
      <c r="N332" s="640">
        <f t="shared" si="506"/>
        <v>0</v>
      </c>
      <c r="O332" s="640">
        <f t="shared" si="506"/>
        <v>8.4449269349806375</v>
      </c>
      <c r="P332" s="640">
        <f t="shared" si="506"/>
        <v>0</v>
      </c>
      <c r="Q332" s="640">
        <f t="shared" si="506"/>
        <v>0</v>
      </c>
      <c r="R332" s="640">
        <f t="shared" si="506"/>
        <v>0</v>
      </c>
      <c r="S332" s="640">
        <f t="shared" si="506"/>
        <v>0</v>
      </c>
      <c r="T332" s="640">
        <f t="shared" si="506"/>
        <v>0</v>
      </c>
      <c r="U332" s="640">
        <f t="shared" si="506"/>
        <v>0</v>
      </c>
      <c r="V332" s="640">
        <f t="shared" si="506"/>
        <v>0</v>
      </c>
      <c r="W332" s="640">
        <f t="shared" si="506"/>
        <v>0</v>
      </c>
      <c r="X332" s="640">
        <f t="shared" si="506"/>
        <v>0</v>
      </c>
      <c r="Y332" s="640">
        <f t="shared" si="506"/>
        <v>0</v>
      </c>
      <c r="Z332" s="640">
        <f t="shared" si="506"/>
        <v>0</v>
      </c>
      <c r="AA332" s="640">
        <f t="shared" si="450"/>
        <v>15597.229031483026</v>
      </c>
      <c r="AB332" s="640">
        <f t="shared" ref="AB332:AU332" si="507">$E332*AB620</f>
        <v>16110.717585748112</v>
      </c>
      <c r="AC332" s="640">
        <f t="shared" si="507"/>
        <v>2651.4006974505855</v>
      </c>
      <c r="AD332" s="640">
        <f t="shared" si="507"/>
        <v>258.88210536598262</v>
      </c>
      <c r="AE332" s="640">
        <f t="shared" si="507"/>
        <v>0</v>
      </c>
      <c r="AF332" s="640">
        <f t="shared" si="507"/>
        <v>0</v>
      </c>
      <c r="AG332" s="640">
        <f t="shared" si="507"/>
        <v>1.9761992776029209</v>
      </c>
      <c r="AH332" s="640">
        <f t="shared" si="507"/>
        <v>4321.4857781645806</v>
      </c>
      <c r="AI332" s="640">
        <f t="shared" si="507"/>
        <v>0</v>
      </c>
      <c r="AJ332" s="640">
        <f t="shared" si="507"/>
        <v>51.381181217675937</v>
      </c>
      <c r="AK332" s="640">
        <f t="shared" si="507"/>
        <v>0</v>
      </c>
      <c r="AL332" s="640">
        <f t="shared" si="507"/>
        <v>0</v>
      </c>
      <c r="AM332" s="640">
        <f t="shared" si="507"/>
        <v>0</v>
      </c>
      <c r="AN332" s="640">
        <f t="shared" si="507"/>
        <v>0</v>
      </c>
      <c r="AO332" s="640">
        <f t="shared" si="507"/>
        <v>0</v>
      </c>
      <c r="AP332" s="640">
        <f t="shared" si="507"/>
        <v>0</v>
      </c>
      <c r="AQ332" s="640">
        <f t="shared" si="507"/>
        <v>0</v>
      </c>
      <c r="AR332" s="640">
        <f t="shared" si="507"/>
        <v>0</v>
      </c>
      <c r="AS332" s="640">
        <f t="shared" si="507"/>
        <v>0</v>
      </c>
      <c r="AT332" s="640">
        <f t="shared" si="507"/>
        <v>0</v>
      </c>
      <c r="AU332" s="640">
        <f t="shared" si="507"/>
        <v>0</v>
      </c>
      <c r="AV332" s="640">
        <f t="shared" si="452"/>
        <v>23395.84354722454</v>
      </c>
      <c r="AW332" s="640"/>
      <c r="AX332" s="640"/>
      <c r="AY332" s="640"/>
      <c r="AZ332" s="640"/>
      <c r="BA332" s="640"/>
      <c r="BB332" s="640"/>
      <c r="BC332" s="640"/>
      <c r="BD332" s="640"/>
      <c r="BE332" s="640"/>
      <c r="BF332" s="640"/>
      <c r="BG332" s="640"/>
      <c r="BH332" s="640"/>
      <c r="BI332" s="640"/>
      <c r="BJ332" s="640"/>
      <c r="BK332" s="640"/>
      <c r="BL332" s="640"/>
      <c r="BM332" s="640"/>
      <c r="BN332" s="640"/>
      <c r="BO332" s="640"/>
      <c r="BP332" s="640"/>
      <c r="BQ332" s="640"/>
    </row>
    <row r="333" spans="1:69" s="352" customFormat="1" ht="12.75" x14ac:dyDescent="0.2">
      <c r="A333" s="1282">
        <v>1840</v>
      </c>
      <c r="B333" s="376" t="s">
        <v>76</v>
      </c>
      <c r="C333" s="1259">
        <f>'I4 BO ASSETS'!L46</f>
        <v>0</v>
      </c>
      <c r="D333" s="640">
        <f t="shared" si="489"/>
        <v>0</v>
      </c>
      <c r="E333" s="640">
        <f t="shared" si="489"/>
        <v>0</v>
      </c>
      <c r="F333" s="640">
        <f t="shared" si="448"/>
        <v>0</v>
      </c>
      <c r="G333" s="640">
        <f t="shared" ref="G333:Z333" si="508">$D333*G621</f>
        <v>0</v>
      </c>
      <c r="H333" s="640">
        <f t="shared" si="508"/>
        <v>0</v>
      </c>
      <c r="I333" s="640">
        <f t="shared" si="508"/>
        <v>0</v>
      </c>
      <c r="J333" s="640">
        <f t="shared" si="508"/>
        <v>0</v>
      </c>
      <c r="K333" s="640">
        <f t="shared" si="508"/>
        <v>0</v>
      </c>
      <c r="L333" s="640">
        <f t="shared" si="508"/>
        <v>0</v>
      </c>
      <c r="M333" s="640">
        <f t="shared" si="508"/>
        <v>0</v>
      </c>
      <c r="N333" s="640">
        <f t="shared" si="508"/>
        <v>0</v>
      </c>
      <c r="O333" s="640">
        <f t="shared" si="508"/>
        <v>0</v>
      </c>
      <c r="P333" s="640">
        <f t="shared" si="508"/>
        <v>0</v>
      </c>
      <c r="Q333" s="640">
        <f t="shared" si="508"/>
        <v>0</v>
      </c>
      <c r="R333" s="640">
        <f t="shared" si="508"/>
        <v>0</v>
      </c>
      <c r="S333" s="640">
        <f t="shared" si="508"/>
        <v>0</v>
      </c>
      <c r="T333" s="640">
        <f t="shared" si="508"/>
        <v>0</v>
      </c>
      <c r="U333" s="640">
        <f t="shared" si="508"/>
        <v>0</v>
      </c>
      <c r="V333" s="640">
        <f t="shared" si="508"/>
        <v>0</v>
      </c>
      <c r="W333" s="640">
        <f t="shared" si="508"/>
        <v>0</v>
      </c>
      <c r="X333" s="640">
        <f t="shared" si="508"/>
        <v>0</v>
      </c>
      <c r="Y333" s="640">
        <f t="shared" si="508"/>
        <v>0</v>
      </c>
      <c r="Z333" s="640">
        <f t="shared" si="508"/>
        <v>0</v>
      </c>
      <c r="AA333" s="640">
        <f t="shared" si="450"/>
        <v>0</v>
      </c>
      <c r="AB333" s="640">
        <f t="shared" ref="AB333:AU333" si="509">$E333*AB621</f>
        <v>0</v>
      </c>
      <c r="AC333" s="640">
        <f t="shared" si="509"/>
        <v>0</v>
      </c>
      <c r="AD333" s="640">
        <f t="shared" si="509"/>
        <v>0</v>
      </c>
      <c r="AE333" s="640">
        <f t="shared" si="509"/>
        <v>0</v>
      </c>
      <c r="AF333" s="640">
        <f t="shared" si="509"/>
        <v>0</v>
      </c>
      <c r="AG333" s="640">
        <f t="shared" si="509"/>
        <v>0</v>
      </c>
      <c r="AH333" s="640">
        <f t="shared" si="509"/>
        <v>0</v>
      </c>
      <c r="AI333" s="640">
        <f t="shared" si="509"/>
        <v>0</v>
      </c>
      <c r="AJ333" s="640">
        <f t="shared" si="509"/>
        <v>0</v>
      </c>
      <c r="AK333" s="640">
        <f t="shared" si="509"/>
        <v>0</v>
      </c>
      <c r="AL333" s="640">
        <f t="shared" si="509"/>
        <v>0</v>
      </c>
      <c r="AM333" s="640">
        <f t="shared" si="509"/>
        <v>0</v>
      </c>
      <c r="AN333" s="640">
        <f t="shared" si="509"/>
        <v>0</v>
      </c>
      <c r="AO333" s="640">
        <f t="shared" si="509"/>
        <v>0</v>
      </c>
      <c r="AP333" s="640">
        <f t="shared" si="509"/>
        <v>0</v>
      </c>
      <c r="AQ333" s="640">
        <f t="shared" si="509"/>
        <v>0</v>
      </c>
      <c r="AR333" s="640">
        <f t="shared" si="509"/>
        <v>0</v>
      </c>
      <c r="AS333" s="640">
        <f t="shared" si="509"/>
        <v>0</v>
      </c>
      <c r="AT333" s="640">
        <f t="shared" si="509"/>
        <v>0</v>
      </c>
      <c r="AU333" s="640">
        <f t="shared" si="509"/>
        <v>0</v>
      </c>
      <c r="AV333" s="640">
        <f t="shared" si="452"/>
        <v>0</v>
      </c>
      <c r="AW333" s="640"/>
      <c r="AX333" s="640"/>
      <c r="AY333" s="640"/>
      <c r="AZ333" s="640"/>
      <c r="BA333" s="640"/>
      <c r="BB333" s="640"/>
      <c r="BC333" s="640"/>
      <c r="BD333" s="640"/>
      <c r="BE333" s="640"/>
      <c r="BF333" s="640"/>
      <c r="BG333" s="640"/>
      <c r="BH333" s="640"/>
      <c r="BI333" s="640"/>
      <c r="BJ333" s="640"/>
      <c r="BK333" s="640"/>
      <c r="BL333" s="640"/>
      <c r="BM333" s="640"/>
      <c r="BN333" s="640"/>
      <c r="BO333" s="640"/>
      <c r="BP333" s="640"/>
      <c r="BQ333" s="640"/>
    </row>
    <row r="334" spans="1:69" s="352" customFormat="1" ht="12.75" x14ac:dyDescent="0.2">
      <c r="A334" s="1282" t="s">
        <v>831</v>
      </c>
      <c r="B334" s="376" t="s">
        <v>395</v>
      </c>
      <c r="C334" s="1259">
        <f>'I4 BO ASSETS'!L47</f>
        <v>0</v>
      </c>
      <c r="D334" s="640">
        <f t="shared" si="489"/>
        <v>0</v>
      </c>
      <c r="E334" s="640">
        <f t="shared" si="489"/>
        <v>0</v>
      </c>
      <c r="F334" s="640">
        <f t="shared" si="448"/>
        <v>0</v>
      </c>
      <c r="G334" s="640">
        <f t="shared" ref="G334:Z334" si="510">$D334*G622</f>
        <v>0</v>
      </c>
      <c r="H334" s="640">
        <f t="shared" si="510"/>
        <v>0</v>
      </c>
      <c r="I334" s="640">
        <f t="shared" si="510"/>
        <v>0</v>
      </c>
      <c r="J334" s="640">
        <f t="shared" si="510"/>
        <v>0</v>
      </c>
      <c r="K334" s="640">
        <f t="shared" si="510"/>
        <v>0</v>
      </c>
      <c r="L334" s="640">
        <f t="shared" si="510"/>
        <v>0</v>
      </c>
      <c r="M334" s="640">
        <f t="shared" si="510"/>
        <v>0</v>
      </c>
      <c r="N334" s="640">
        <f t="shared" si="510"/>
        <v>0</v>
      </c>
      <c r="O334" s="640">
        <f t="shared" si="510"/>
        <v>0</v>
      </c>
      <c r="P334" s="640">
        <f t="shared" si="510"/>
        <v>0</v>
      </c>
      <c r="Q334" s="640">
        <f t="shared" si="510"/>
        <v>0</v>
      </c>
      <c r="R334" s="640">
        <f t="shared" si="510"/>
        <v>0</v>
      </c>
      <c r="S334" s="640">
        <f t="shared" si="510"/>
        <v>0</v>
      </c>
      <c r="T334" s="640">
        <f t="shared" si="510"/>
        <v>0</v>
      </c>
      <c r="U334" s="640">
        <f t="shared" si="510"/>
        <v>0</v>
      </c>
      <c r="V334" s="640">
        <f t="shared" si="510"/>
        <v>0</v>
      </c>
      <c r="W334" s="640">
        <f t="shared" si="510"/>
        <v>0</v>
      </c>
      <c r="X334" s="640">
        <f t="shared" si="510"/>
        <v>0</v>
      </c>
      <c r="Y334" s="640">
        <f t="shared" si="510"/>
        <v>0</v>
      </c>
      <c r="Z334" s="640">
        <f t="shared" si="510"/>
        <v>0</v>
      </c>
      <c r="AA334" s="640">
        <f t="shared" si="450"/>
        <v>0</v>
      </c>
      <c r="AB334" s="640">
        <f t="shared" ref="AB334:AU334" si="511">$E334*AB622</f>
        <v>0</v>
      </c>
      <c r="AC334" s="640">
        <f t="shared" si="511"/>
        <v>0</v>
      </c>
      <c r="AD334" s="640">
        <f t="shared" si="511"/>
        <v>0</v>
      </c>
      <c r="AE334" s="640">
        <f t="shared" si="511"/>
        <v>0</v>
      </c>
      <c r="AF334" s="640">
        <f t="shared" si="511"/>
        <v>0</v>
      </c>
      <c r="AG334" s="640">
        <f t="shared" si="511"/>
        <v>0</v>
      </c>
      <c r="AH334" s="640">
        <f t="shared" si="511"/>
        <v>0</v>
      </c>
      <c r="AI334" s="640">
        <f t="shared" si="511"/>
        <v>0</v>
      </c>
      <c r="AJ334" s="640">
        <f t="shared" si="511"/>
        <v>0</v>
      </c>
      <c r="AK334" s="640">
        <f t="shared" si="511"/>
        <v>0</v>
      </c>
      <c r="AL334" s="640">
        <f t="shared" si="511"/>
        <v>0</v>
      </c>
      <c r="AM334" s="640">
        <f t="shared" si="511"/>
        <v>0</v>
      </c>
      <c r="AN334" s="640">
        <f t="shared" si="511"/>
        <v>0</v>
      </c>
      <c r="AO334" s="640">
        <f t="shared" si="511"/>
        <v>0</v>
      </c>
      <c r="AP334" s="640">
        <f t="shared" si="511"/>
        <v>0</v>
      </c>
      <c r="AQ334" s="640">
        <f t="shared" si="511"/>
        <v>0</v>
      </c>
      <c r="AR334" s="640">
        <f t="shared" si="511"/>
        <v>0</v>
      </c>
      <c r="AS334" s="640">
        <f t="shared" si="511"/>
        <v>0</v>
      </c>
      <c r="AT334" s="640">
        <f t="shared" si="511"/>
        <v>0</v>
      </c>
      <c r="AU334" s="640">
        <f t="shared" si="511"/>
        <v>0</v>
      </c>
      <c r="AV334" s="640">
        <f t="shared" si="452"/>
        <v>0</v>
      </c>
      <c r="AW334" s="640"/>
      <c r="AX334" s="640"/>
      <c r="AY334" s="640"/>
      <c r="AZ334" s="640"/>
      <c r="BA334" s="640"/>
      <c r="BB334" s="640"/>
      <c r="BC334" s="640"/>
      <c r="BD334" s="640"/>
      <c r="BE334" s="640"/>
      <c r="BF334" s="640"/>
      <c r="BG334" s="640"/>
      <c r="BH334" s="640"/>
      <c r="BI334" s="640"/>
      <c r="BJ334" s="640"/>
      <c r="BK334" s="640"/>
      <c r="BL334" s="640"/>
      <c r="BM334" s="640"/>
      <c r="BN334" s="640"/>
      <c r="BO334" s="640"/>
      <c r="BP334" s="640"/>
      <c r="BQ334" s="640"/>
    </row>
    <row r="335" spans="1:69" s="352" customFormat="1" ht="12.75" x14ac:dyDescent="0.2">
      <c r="A335" s="1282" t="s">
        <v>832</v>
      </c>
      <c r="B335" s="376" t="s">
        <v>396</v>
      </c>
      <c r="C335" s="1259">
        <f>'I4 BO ASSETS'!L48</f>
        <v>29823.398881053472</v>
      </c>
      <c r="D335" s="640">
        <f t="shared" si="489"/>
        <v>11929.359552421389</v>
      </c>
      <c r="E335" s="640">
        <f t="shared" si="489"/>
        <v>17894.039328632083</v>
      </c>
      <c r="F335" s="640">
        <f t="shared" si="448"/>
        <v>29823.398881053472</v>
      </c>
      <c r="G335" s="640">
        <f t="shared" ref="G335:Z335" si="512">$D335*G623</f>
        <v>2995.8767326434127</v>
      </c>
      <c r="H335" s="640">
        <f t="shared" si="512"/>
        <v>3423.4569871516892</v>
      </c>
      <c r="I335" s="640">
        <f t="shared" si="512"/>
        <v>3816.3128400842188</v>
      </c>
      <c r="J335" s="640">
        <f t="shared" si="512"/>
        <v>0</v>
      </c>
      <c r="K335" s="640">
        <f t="shared" si="512"/>
        <v>0</v>
      </c>
      <c r="L335" s="640">
        <f t="shared" si="512"/>
        <v>1647.2958707914304</v>
      </c>
      <c r="M335" s="640">
        <f t="shared" si="512"/>
        <v>41.173067283011413</v>
      </c>
      <c r="N335" s="640">
        <f t="shared" si="512"/>
        <v>0</v>
      </c>
      <c r="O335" s="640">
        <f t="shared" si="512"/>
        <v>5.2440544676250331</v>
      </c>
      <c r="P335" s="640">
        <f t="shared" si="512"/>
        <v>0</v>
      </c>
      <c r="Q335" s="640">
        <f t="shared" si="512"/>
        <v>0</v>
      </c>
      <c r="R335" s="640">
        <f t="shared" si="512"/>
        <v>0</v>
      </c>
      <c r="S335" s="640">
        <f t="shared" si="512"/>
        <v>0</v>
      </c>
      <c r="T335" s="640">
        <f t="shared" si="512"/>
        <v>0</v>
      </c>
      <c r="U335" s="640">
        <f t="shared" si="512"/>
        <v>0</v>
      </c>
      <c r="V335" s="640">
        <f t="shared" si="512"/>
        <v>0</v>
      </c>
      <c r="W335" s="640">
        <f t="shared" si="512"/>
        <v>0</v>
      </c>
      <c r="X335" s="640">
        <f t="shared" si="512"/>
        <v>0</v>
      </c>
      <c r="Y335" s="640">
        <f t="shared" si="512"/>
        <v>0</v>
      </c>
      <c r="Z335" s="640">
        <f t="shared" si="512"/>
        <v>0</v>
      </c>
      <c r="AA335" s="640">
        <f t="shared" si="450"/>
        <v>11929.359552421387</v>
      </c>
      <c r="AB335" s="640">
        <f t="shared" ref="AB335:AU335" si="513">$E335*AB623</f>
        <v>14940.362297128673</v>
      </c>
      <c r="AC335" s="640">
        <f t="shared" si="513"/>
        <v>2458.7909758789274</v>
      </c>
      <c r="AD335" s="640">
        <f t="shared" si="513"/>
        <v>240.07574000507293</v>
      </c>
      <c r="AE335" s="640">
        <f t="shared" si="513"/>
        <v>0</v>
      </c>
      <c r="AF335" s="640">
        <f t="shared" si="513"/>
        <v>0</v>
      </c>
      <c r="AG335" s="640">
        <f t="shared" si="513"/>
        <v>1.8326392366799458</v>
      </c>
      <c r="AH335" s="640">
        <f t="shared" si="513"/>
        <v>205.32905622905133</v>
      </c>
      <c r="AI335" s="640">
        <f t="shared" si="513"/>
        <v>0</v>
      </c>
      <c r="AJ335" s="640">
        <f t="shared" si="513"/>
        <v>47.648620153678593</v>
      </c>
      <c r="AK335" s="640">
        <f t="shared" si="513"/>
        <v>0</v>
      </c>
      <c r="AL335" s="640">
        <f t="shared" si="513"/>
        <v>0</v>
      </c>
      <c r="AM335" s="640">
        <f t="shared" si="513"/>
        <v>0</v>
      </c>
      <c r="AN335" s="640">
        <f t="shared" si="513"/>
        <v>0</v>
      </c>
      <c r="AO335" s="640">
        <f t="shared" si="513"/>
        <v>0</v>
      </c>
      <c r="AP335" s="640">
        <f t="shared" si="513"/>
        <v>0</v>
      </c>
      <c r="AQ335" s="640">
        <f t="shared" si="513"/>
        <v>0</v>
      </c>
      <c r="AR335" s="640">
        <f t="shared" si="513"/>
        <v>0</v>
      </c>
      <c r="AS335" s="640">
        <f t="shared" si="513"/>
        <v>0</v>
      </c>
      <c r="AT335" s="640">
        <f t="shared" si="513"/>
        <v>0</v>
      </c>
      <c r="AU335" s="640">
        <f t="shared" si="513"/>
        <v>0</v>
      </c>
      <c r="AV335" s="640">
        <f t="shared" si="452"/>
        <v>17894.039328632083</v>
      </c>
      <c r="AW335" s="640"/>
      <c r="AX335" s="640"/>
      <c r="AY335" s="640"/>
      <c r="AZ335" s="640"/>
      <c r="BA335" s="640"/>
      <c r="BB335" s="640"/>
      <c r="BC335" s="640"/>
      <c r="BD335" s="640"/>
      <c r="BE335" s="640"/>
      <c r="BF335" s="640"/>
      <c r="BG335" s="640"/>
      <c r="BH335" s="640"/>
      <c r="BI335" s="640"/>
      <c r="BJ335" s="640"/>
      <c r="BK335" s="640"/>
      <c r="BL335" s="640"/>
      <c r="BM335" s="640"/>
      <c r="BN335" s="640"/>
      <c r="BO335" s="640"/>
      <c r="BP335" s="640"/>
      <c r="BQ335" s="640"/>
    </row>
    <row r="336" spans="1:69" s="352" customFormat="1" ht="12.75" x14ac:dyDescent="0.2">
      <c r="A336" s="1282" t="s">
        <v>833</v>
      </c>
      <c r="B336" s="376" t="s">
        <v>397</v>
      </c>
      <c r="C336" s="1259">
        <f>'I4 BO ASSETS'!L49</f>
        <v>34106.194891571984</v>
      </c>
      <c r="D336" s="640">
        <f t="shared" si="489"/>
        <v>13642.477956628794</v>
      </c>
      <c r="E336" s="640">
        <f t="shared" si="489"/>
        <v>20463.71693494319</v>
      </c>
      <c r="F336" s="640">
        <f t="shared" si="448"/>
        <v>34106.194891571984</v>
      </c>
      <c r="G336" s="640">
        <f t="shared" ref="G336:Z336" si="514">$D336*G624</f>
        <v>4219.8639942651025</v>
      </c>
      <c r="H336" s="640">
        <f t="shared" si="514"/>
        <v>4822.1352763235391</v>
      </c>
      <c r="I336" s="640">
        <f t="shared" si="514"/>
        <v>4593.0921349211512</v>
      </c>
      <c r="J336" s="640">
        <f t="shared" si="514"/>
        <v>0</v>
      </c>
      <c r="K336" s="640">
        <f t="shared" si="514"/>
        <v>0</v>
      </c>
      <c r="L336" s="640">
        <f t="shared" si="514"/>
        <v>0</v>
      </c>
      <c r="M336" s="640">
        <f t="shared" si="514"/>
        <v>0</v>
      </c>
      <c r="N336" s="640">
        <f t="shared" si="514"/>
        <v>0</v>
      </c>
      <c r="O336" s="640">
        <f t="shared" si="514"/>
        <v>7.3865511190008899</v>
      </c>
      <c r="P336" s="640">
        <f t="shared" si="514"/>
        <v>0</v>
      </c>
      <c r="Q336" s="640">
        <f t="shared" si="514"/>
        <v>0</v>
      </c>
      <c r="R336" s="640">
        <f t="shared" si="514"/>
        <v>0</v>
      </c>
      <c r="S336" s="640">
        <f t="shared" si="514"/>
        <v>0</v>
      </c>
      <c r="T336" s="640">
        <f t="shared" si="514"/>
        <v>0</v>
      </c>
      <c r="U336" s="640">
        <f t="shared" si="514"/>
        <v>0</v>
      </c>
      <c r="V336" s="640">
        <f t="shared" si="514"/>
        <v>0</v>
      </c>
      <c r="W336" s="640">
        <f t="shared" si="514"/>
        <v>0</v>
      </c>
      <c r="X336" s="640">
        <f t="shared" si="514"/>
        <v>0</v>
      </c>
      <c r="Y336" s="640">
        <f t="shared" si="514"/>
        <v>0</v>
      </c>
      <c r="Z336" s="640">
        <f t="shared" si="514"/>
        <v>0</v>
      </c>
      <c r="AA336" s="640">
        <f t="shared" si="450"/>
        <v>13642.477956628794</v>
      </c>
      <c r="AB336" s="640">
        <f t="shared" ref="AB336:AU336" si="515">$E336*AB624</f>
        <v>14091.61262461389</v>
      </c>
      <c r="AC336" s="640">
        <f t="shared" si="515"/>
        <v>2319.1090863734353</v>
      </c>
      <c r="AD336" s="640">
        <f t="shared" si="515"/>
        <v>226.43723501733169</v>
      </c>
      <c r="AE336" s="640">
        <f t="shared" si="515"/>
        <v>0</v>
      </c>
      <c r="AF336" s="640">
        <f t="shared" si="515"/>
        <v>0</v>
      </c>
      <c r="AG336" s="640">
        <f t="shared" si="515"/>
        <v>1.7285285115826847</v>
      </c>
      <c r="AH336" s="640">
        <f t="shared" si="515"/>
        <v>3779.8877191258025</v>
      </c>
      <c r="AI336" s="640">
        <f t="shared" si="515"/>
        <v>0</v>
      </c>
      <c r="AJ336" s="640">
        <f t="shared" si="515"/>
        <v>44.941741301149797</v>
      </c>
      <c r="AK336" s="640">
        <f t="shared" si="515"/>
        <v>0</v>
      </c>
      <c r="AL336" s="640">
        <f t="shared" si="515"/>
        <v>0</v>
      </c>
      <c r="AM336" s="640">
        <f t="shared" si="515"/>
        <v>0</v>
      </c>
      <c r="AN336" s="640">
        <f t="shared" si="515"/>
        <v>0</v>
      </c>
      <c r="AO336" s="640">
        <f t="shared" si="515"/>
        <v>0</v>
      </c>
      <c r="AP336" s="640">
        <f t="shared" si="515"/>
        <v>0</v>
      </c>
      <c r="AQ336" s="640">
        <f t="shared" si="515"/>
        <v>0</v>
      </c>
      <c r="AR336" s="640">
        <f t="shared" si="515"/>
        <v>0</v>
      </c>
      <c r="AS336" s="640">
        <f t="shared" si="515"/>
        <v>0</v>
      </c>
      <c r="AT336" s="640">
        <f t="shared" si="515"/>
        <v>0</v>
      </c>
      <c r="AU336" s="640">
        <f t="shared" si="515"/>
        <v>0</v>
      </c>
      <c r="AV336" s="640">
        <f t="shared" si="452"/>
        <v>20463.716934943193</v>
      </c>
      <c r="AW336" s="640"/>
      <c r="AX336" s="640"/>
      <c r="AY336" s="640"/>
      <c r="AZ336" s="640"/>
      <c r="BA336" s="640"/>
      <c r="BB336" s="640"/>
      <c r="BC336" s="640"/>
      <c r="BD336" s="640"/>
      <c r="BE336" s="640"/>
      <c r="BF336" s="640"/>
      <c r="BG336" s="640"/>
      <c r="BH336" s="640"/>
      <c r="BI336" s="640"/>
      <c r="BJ336" s="640"/>
      <c r="BK336" s="640"/>
      <c r="BL336" s="640"/>
      <c r="BM336" s="640"/>
      <c r="BN336" s="640"/>
      <c r="BO336" s="640"/>
      <c r="BP336" s="640"/>
      <c r="BQ336" s="640"/>
    </row>
    <row r="337" spans="1:69" s="352" customFormat="1" ht="12.75" x14ac:dyDescent="0.2">
      <c r="A337" s="1282">
        <v>1845</v>
      </c>
      <c r="B337" s="376" t="s">
        <v>84</v>
      </c>
      <c r="C337" s="1259">
        <f>'I4 BO ASSETS'!L50</f>
        <v>0</v>
      </c>
      <c r="D337" s="640">
        <f t="shared" si="489"/>
        <v>0</v>
      </c>
      <c r="E337" s="640">
        <f t="shared" si="489"/>
        <v>0</v>
      </c>
      <c r="F337" s="640">
        <f t="shared" si="448"/>
        <v>0</v>
      </c>
      <c r="G337" s="640">
        <f t="shared" ref="G337:Z337" si="516">$D337*G625</f>
        <v>0</v>
      </c>
      <c r="H337" s="640">
        <f t="shared" si="516"/>
        <v>0</v>
      </c>
      <c r="I337" s="640">
        <f t="shared" si="516"/>
        <v>0</v>
      </c>
      <c r="J337" s="640">
        <f t="shared" si="516"/>
        <v>0</v>
      </c>
      <c r="K337" s="640">
        <f t="shared" si="516"/>
        <v>0</v>
      </c>
      <c r="L337" s="640">
        <f t="shared" si="516"/>
        <v>0</v>
      </c>
      <c r="M337" s="640">
        <f t="shared" si="516"/>
        <v>0</v>
      </c>
      <c r="N337" s="640">
        <f t="shared" si="516"/>
        <v>0</v>
      </c>
      <c r="O337" s="640">
        <f t="shared" si="516"/>
        <v>0</v>
      </c>
      <c r="P337" s="640">
        <f t="shared" si="516"/>
        <v>0</v>
      </c>
      <c r="Q337" s="640">
        <f t="shared" si="516"/>
        <v>0</v>
      </c>
      <c r="R337" s="640">
        <f t="shared" si="516"/>
        <v>0</v>
      </c>
      <c r="S337" s="640">
        <f t="shared" si="516"/>
        <v>0</v>
      </c>
      <c r="T337" s="640">
        <f t="shared" si="516"/>
        <v>0</v>
      </c>
      <c r="U337" s="640">
        <f t="shared" si="516"/>
        <v>0</v>
      </c>
      <c r="V337" s="640">
        <f t="shared" si="516"/>
        <v>0</v>
      </c>
      <c r="W337" s="640">
        <f t="shared" si="516"/>
        <v>0</v>
      </c>
      <c r="X337" s="640">
        <f t="shared" si="516"/>
        <v>0</v>
      </c>
      <c r="Y337" s="640">
        <f t="shared" si="516"/>
        <v>0</v>
      </c>
      <c r="Z337" s="640">
        <f t="shared" si="516"/>
        <v>0</v>
      </c>
      <c r="AA337" s="640">
        <f t="shared" si="450"/>
        <v>0</v>
      </c>
      <c r="AB337" s="640">
        <f t="shared" ref="AB337:AU337" si="517">$E337*AB625</f>
        <v>0</v>
      </c>
      <c r="AC337" s="640">
        <f t="shared" si="517"/>
        <v>0</v>
      </c>
      <c r="AD337" s="640">
        <f t="shared" si="517"/>
        <v>0</v>
      </c>
      <c r="AE337" s="640">
        <f t="shared" si="517"/>
        <v>0</v>
      </c>
      <c r="AF337" s="640">
        <f t="shared" si="517"/>
        <v>0</v>
      </c>
      <c r="AG337" s="640">
        <f t="shared" si="517"/>
        <v>0</v>
      </c>
      <c r="AH337" s="640">
        <f t="shared" si="517"/>
        <v>0</v>
      </c>
      <c r="AI337" s="640">
        <f t="shared" si="517"/>
        <v>0</v>
      </c>
      <c r="AJ337" s="640">
        <f t="shared" si="517"/>
        <v>0</v>
      </c>
      <c r="AK337" s="640">
        <f t="shared" si="517"/>
        <v>0</v>
      </c>
      <c r="AL337" s="640">
        <f t="shared" si="517"/>
        <v>0</v>
      </c>
      <c r="AM337" s="640">
        <f t="shared" si="517"/>
        <v>0</v>
      </c>
      <c r="AN337" s="640">
        <f t="shared" si="517"/>
        <v>0</v>
      </c>
      <c r="AO337" s="640">
        <f t="shared" si="517"/>
        <v>0</v>
      </c>
      <c r="AP337" s="640">
        <f t="shared" si="517"/>
        <v>0</v>
      </c>
      <c r="AQ337" s="640">
        <f t="shared" si="517"/>
        <v>0</v>
      </c>
      <c r="AR337" s="640">
        <f t="shared" si="517"/>
        <v>0</v>
      </c>
      <c r="AS337" s="640">
        <f t="shared" si="517"/>
        <v>0</v>
      </c>
      <c r="AT337" s="640">
        <f t="shared" si="517"/>
        <v>0</v>
      </c>
      <c r="AU337" s="640">
        <f t="shared" si="517"/>
        <v>0</v>
      </c>
      <c r="AV337" s="640">
        <f t="shared" si="452"/>
        <v>0</v>
      </c>
      <c r="AW337" s="640"/>
      <c r="AX337" s="640"/>
      <c r="AY337" s="640"/>
      <c r="AZ337" s="640"/>
      <c r="BA337" s="640"/>
      <c r="BB337" s="640"/>
      <c r="BC337" s="640"/>
      <c r="BD337" s="640"/>
      <c r="BE337" s="640"/>
      <c r="BF337" s="640"/>
      <c r="BG337" s="640"/>
      <c r="BH337" s="640"/>
      <c r="BI337" s="640"/>
      <c r="BJ337" s="640"/>
      <c r="BK337" s="640"/>
      <c r="BL337" s="640"/>
      <c r="BM337" s="640"/>
      <c r="BN337" s="640"/>
      <c r="BO337" s="640"/>
      <c r="BP337" s="640"/>
      <c r="BQ337" s="640"/>
    </row>
    <row r="338" spans="1:69" s="352" customFormat="1" ht="25.5" x14ac:dyDescent="0.2">
      <c r="A338" s="1282" t="s">
        <v>834</v>
      </c>
      <c r="B338" s="376" t="s">
        <v>398</v>
      </c>
      <c r="C338" s="1259">
        <f>'I4 BO ASSETS'!L51</f>
        <v>0</v>
      </c>
      <c r="D338" s="640">
        <f t="shared" si="489"/>
        <v>0</v>
      </c>
      <c r="E338" s="640">
        <f t="shared" si="489"/>
        <v>0</v>
      </c>
      <c r="F338" s="640">
        <f t="shared" si="448"/>
        <v>0</v>
      </c>
      <c r="G338" s="640">
        <f t="shared" ref="G338:Z338" si="518">$D338*G626</f>
        <v>0</v>
      </c>
      <c r="H338" s="640">
        <f t="shared" si="518"/>
        <v>0</v>
      </c>
      <c r="I338" s="640">
        <f t="shared" si="518"/>
        <v>0</v>
      </c>
      <c r="J338" s="640">
        <f t="shared" si="518"/>
        <v>0</v>
      </c>
      <c r="K338" s="640">
        <f t="shared" si="518"/>
        <v>0</v>
      </c>
      <c r="L338" s="640">
        <f t="shared" si="518"/>
        <v>0</v>
      </c>
      <c r="M338" s="640">
        <f t="shared" si="518"/>
        <v>0</v>
      </c>
      <c r="N338" s="640">
        <f t="shared" si="518"/>
        <v>0</v>
      </c>
      <c r="O338" s="640">
        <f t="shared" si="518"/>
        <v>0</v>
      </c>
      <c r="P338" s="640">
        <f t="shared" si="518"/>
        <v>0</v>
      </c>
      <c r="Q338" s="640">
        <f t="shared" si="518"/>
        <v>0</v>
      </c>
      <c r="R338" s="640">
        <f t="shared" si="518"/>
        <v>0</v>
      </c>
      <c r="S338" s="640">
        <f t="shared" si="518"/>
        <v>0</v>
      </c>
      <c r="T338" s="640">
        <f t="shared" si="518"/>
        <v>0</v>
      </c>
      <c r="U338" s="640">
        <f t="shared" si="518"/>
        <v>0</v>
      </c>
      <c r="V338" s="640">
        <f t="shared" si="518"/>
        <v>0</v>
      </c>
      <c r="W338" s="640">
        <f t="shared" si="518"/>
        <v>0</v>
      </c>
      <c r="X338" s="640">
        <f t="shared" si="518"/>
        <v>0</v>
      </c>
      <c r="Y338" s="640">
        <f t="shared" si="518"/>
        <v>0</v>
      </c>
      <c r="Z338" s="640">
        <f t="shared" si="518"/>
        <v>0</v>
      </c>
      <c r="AA338" s="640">
        <f t="shared" si="450"/>
        <v>0</v>
      </c>
      <c r="AB338" s="640">
        <f t="shared" ref="AB338:AU338" si="519">$E338*AB626</f>
        <v>0</v>
      </c>
      <c r="AC338" s="640">
        <f t="shared" si="519"/>
        <v>0</v>
      </c>
      <c r="AD338" s="640">
        <f t="shared" si="519"/>
        <v>0</v>
      </c>
      <c r="AE338" s="640">
        <f t="shared" si="519"/>
        <v>0</v>
      </c>
      <c r="AF338" s="640">
        <f t="shared" si="519"/>
        <v>0</v>
      </c>
      <c r="AG338" s="640">
        <f t="shared" si="519"/>
        <v>0</v>
      </c>
      <c r="AH338" s="640">
        <f t="shared" si="519"/>
        <v>0</v>
      </c>
      <c r="AI338" s="640">
        <f t="shared" si="519"/>
        <v>0</v>
      </c>
      <c r="AJ338" s="640">
        <f t="shared" si="519"/>
        <v>0</v>
      </c>
      <c r="AK338" s="640">
        <f t="shared" si="519"/>
        <v>0</v>
      </c>
      <c r="AL338" s="640">
        <f t="shared" si="519"/>
        <v>0</v>
      </c>
      <c r="AM338" s="640">
        <f t="shared" si="519"/>
        <v>0</v>
      </c>
      <c r="AN338" s="640">
        <f t="shared" si="519"/>
        <v>0</v>
      </c>
      <c r="AO338" s="640">
        <f t="shared" si="519"/>
        <v>0</v>
      </c>
      <c r="AP338" s="640">
        <f t="shared" si="519"/>
        <v>0</v>
      </c>
      <c r="AQ338" s="640">
        <f t="shared" si="519"/>
        <v>0</v>
      </c>
      <c r="AR338" s="640">
        <f t="shared" si="519"/>
        <v>0</v>
      </c>
      <c r="AS338" s="640">
        <f t="shared" si="519"/>
        <v>0</v>
      </c>
      <c r="AT338" s="640">
        <f t="shared" si="519"/>
        <v>0</v>
      </c>
      <c r="AU338" s="640">
        <f t="shared" si="519"/>
        <v>0</v>
      </c>
      <c r="AV338" s="640">
        <f t="shared" si="452"/>
        <v>0</v>
      </c>
      <c r="AW338" s="640"/>
      <c r="AX338" s="640"/>
      <c r="AY338" s="640"/>
      <c r="AZ338" s="640"/>
      <c r="BA338" s="640"/>
      <c r="BB338" s="640"/>
      <c r="BC338" s="640"/>
      <c r="BD338" s="640"/>
      <c r="BE338" s="640"/>
      <c r="BF338" s="640"/>
      <c r="BG338" s="640"/>
      <c r="BH338" s="640"/>
      <c r="BI338" s="640"/>
      <c r="BJ338" s="640"/>
      <c r="BK338" s="640"/>
      <c r="BL338" s="640"/>
      <c r="BM338" s="640"/>
      <c r="BN338" s="640"/>
      <c r="BO338" s="640"/>
      <c r="BP338" s="640"/>
      <c r="BQ338" s="640"/>
    </row>
    <row r="339" spans="1:69" s="352" customFormat="1" ht="25.5" x14ac:dyDescent="0.2">
      <c r="A339" s="1282" t="s">
        <v>835</v>
      </c>
      <c r="B339" s="376" t="s">
        <v>399</v>
      </c>
      <c r="C339" s="1259">
        <f>'I4 BO ASSETS'!L52</f>
        <v>64991.901693893458</v>
      </c>
      <c r="D339" s="640">
        <f t="shared" si="489"/>
        <v>25996.760677557384</v>
      </c>
      <c r="E339" s="640">
        <f t="shared" si="489"/>
        <v>38995.141016336071</v>
      </c>
      <c r="F339" s="640">
        <f t="shared" si="448"/>
        <v>64991.901693893451</v>
      </c>
      <c r="G339" s="640">
        <f t="shared" ref="G339:Z339" si="520">$D339*G627</f>
        <v>6528.6900018186525</v>
      </c>
      <c r="H339" s="640">
        <f t="shared" si="520"/>
        <v>7460.4836574675446</v>
      </c>
      <c r="I339" s="640">
        <f t="shared" si="520"/>
        <v>8316.6050229595967</v>
      </c>
      <c r="J339" s="640">
        <f t="shared" si="520"/>
        <v>0</v>
      </c>
      <c r="K339" s="640">
        <f t="shared" si="520"/>
        <v>0</v>
      </c>
      <c r="L339" s="640">
        <f t="shared" si="520"/>
        <v>3589.8286349664877</v>
      </c>
      <c r="M339" s="640">
        <f t="shared" si="520"/>
        <v>89.725384821698626</v>
      </c>
      <c r="N339" s="640">
        <f t="shared" si="520"/>
        <v>0</v>
      </c>
      <c r="O339" s="640">
        <f t="shared" si="520"/>
        <v>11.427975523401171</v>
      </c>
      <c r="P339" s="640">
        <f t="shared" si="520"/>
        <v>0</v>
      </c>
      <c r="Q339" s="640">
        <f t="shared" si="520"/>
        <v>0</v>
      </c>
      <c r="R339" s="640">
        <f t="shared" si="520"/>
        <v>0</v>
      </c>
      <c r="S339" s="640">
        <f t="shared" si="520"/>
        <v>0</v>
      </c>
      <c r="T339" s="640">
        <f t="shared" si="520"/>
        <v>0</v>
      </c>
      <c r="U339" s="640">
        <f t="shared" si="520"/>
        <v>0</v>
      </c>
      <c r="V339" s="640">
        <f t="shared" si="520"/>
        <v>0</v>
      </c>
      <c r="W339" s="640">
        <f t="shared" si="520"/>
        <v>0</v>
      </c>
      <c r="X339" s="640">
        <f t="shared" si="520"/>
        <v>0</v>
      </c>
      <c r="Y339" s="640">
        <f t="shared" si="520"/>
        <v>0</v>
      </c>
      <c r="Z339" s="640">
        <f t="shared" si="520"/>
        <v>0</v>
      </c>
      <c r="AA339" s="640">
        <f t="shared" si="450"/>
        <v>25996.76067755738</v>
      </c>
      <c r="AB339" s="640">
        <f t="shared" ref="AB339:AU339" si="521">$E339*AB627</f>
        <v>32558.41366568744</v>
      </c>
      <c r="AC339" s="640">
        <f t="shared" si="521"/>
        <v>5358.259198674903</v>
      </c>
      <c r="AD339" s="640">
        <f t="shared" si="521"/>
        <v>523.17909691409614</v>
      </c>
      <c r="AE339" s="640">
        <f t="shared" si="521"/>
        <v>0</v>
      </c>
      <c r="AF339" s="640">
        <f t="shared" si="521"/>
        <v>0</v>
      </c>
      <c r="AG339" s="640">
        <f t="shared" si="521"/>
        <v>3.9937335642297418</v>
      </c>
      <c r="AH339" s="640">
        <f t="shared" si="521"/>
        <v>447.45824882542831</v>
      </c>
      <c r="AI339" s="640">
        <f t="shared" si="521"/>
        <v>0</v>
      </c>
      <c r="AJ339" s="640">
        <f t="shared" si="521"/>
        <v>103.8370726699733</v>
      </c>
      <c r="AK339" s="640">
        <f t="shared" si="521"/>
        <v>0</v>
      </c>
      <c r="AL339" s="640">
        <f t="shared" si="521"/>
        <v>0</v>
      </c>
      <c r="AM339" s="640">
        <f t="shared" si="521"/>
        <v>0</v>
      </c>
      <c r="AN339" s="640">
        <f t="shared" si="521"/>
        <v>0</v>
      </c>
      <c r="AO339" s="640">
        <f t="shared" si="521"/>
        <v>0</v>
      </c>
      <c r="AP339" s="640">
        <f t="shared" si="521"/>
        <v>0</v>
      </c>
      <c r="AQ339" s="640">
        <f t="shared" si="521"/>
        <v>0</v>
      </c>
      <c r="AR339" s="640">
        <f t="shared" si="521"/>
        <v>0</v>
      </c>
      <c r="AS339" s="640">
        <f t="shared" si="521"/>
        <v>0</v>
      </c>
      <c r="AT339" s="640">
        <f t="shared" si="521"/>
        <v>0</v>
      </c>
      <c r="AU339" s="640">
        <f t="shared" si="521"/>
        <v>0</v>
      </c>
      <c r="AV339" s="640">
        <f t="shared" si="452"/>
        <v>38995.141016336071</v>
      </c>
      <c r="AW339" s="640"/>
      <c r="AX339" s="640"/>
      <c r="AY339" s="640"/>
      <c r="AZ339" s="640"/>
      <c r="BA339" s="640"/>
      <c r="BB339" s="640"/>
      <c r="BC339" s="640"/>
      <c r="BD339" s="640"/>
      <c r="BE339" s="640"/>
      <c r="BF339" s="640"/>
      <c r="BG339" s="640"/>
      <c r="BH339" s="640"/>
      <c r="BI339" s="640"/>
      <c r="BJ339" s="640"/>
      <c r="BK339" s="640"/>
      <c r="BL339" s="640"/>
      <c r="BM339" s="640"/>
      <c r="BN339" s="640"/>
      <c r="BO339" s="640"/>
      <c r="BP339" s="640"/>
      <c r="BQ339" s="640"/>
    </row>
    <row r="340" spans="1:69" s="352" customFormat="1" ht="25.5" x14ac:dyDescent="0.2">
      <c r="A340" s="1282" t="s">
        <v>836</v>
      </c>
      <c r="B340" s="376" t="s">
        <v>631</v>
      </c>
      <c r="C340" s="1259">
        <f>'I4 BO ASSETS'!L53</f>
        <v>94651.262168674235</v>
      </c>
      <c r="D340" s="640">
        <f t="shared" si="489"/>
        <v>37860.504867469695</v>
      </c>
      <c r="E340" s="640">
        <f t="shared" si="489"/>
        <v>56790.75730120454</v>
      </c>
      <c r="F340" s="640">
        <f t="shared" si="448"/>
        <v>94651.262168674235</v>
      </c>
      <c r="G340" s="640">
        <f t="shared" ref="G340:Z340" si="522">$D340*G628</f>
        <v>11710.935638148101</v>
      </c>
      <c r="H340" s="640">
        <f t="shared" si="522"/>
        <v>13382.354487304543</v>
      </c>
      <c r="I340" s="640">
        <f t="shared" si="522"/>
        <v>12746.715639472493</v>
      </c>
      <c r="J340" s="640">
        <f t="shared" si="522"/>
        <v>0</v>
      </c>
      <c r="K340" s="640">
        <f t="shared" si="522"/>
        <v>0</v>
      </c>
      <c r="L340" s="640">
        <f t="shared" si="522"/>
        <v>0</v>
      </c>
      <c r="M340" s="640">
        <f t="shared" si="522"/>
        <v>0</v>
      </c>
      <c r="N340" s="640">
        <f t="shared" si="522"/>
        <v>0</v>
      </c>
      <c r="O340" s="640">
        <f t="shared" si="522"/>
        <v>20.499102544553686</v>
      </c>
      <c r="P340" s="640">
        <f t="shared" si="522"/>
        <v>0</v>
      </c>
      <c r="Q340" s="640">
        <f t="shared" si="522"/>
        <v>0</v>
      </c>
      <c r="R340" s="640">
        <f t="shared" si="522"/>
        <v>0</v>
      </c>
      <c r="S340" s="640">
        <f t="shared" si="522"/>
        <v>0</v>
      </c>
      <c r="T340" s="640">
        <f t="shared" si="522"/>
        <v>0</v>
      </c>
      <c r="U340" s="640">
        <f t="shared" si="522"/>
        <v>0</v>
      </c>
      <c r="V340" s="640">
        <f t="shared" si="522"/>
        <v>0</v>
      </c>
      <c r="W340" s="640">
        <f t="shared" si="522"/>
        <v>0</v>
      </c>
      <c r="X340" s="640">
        <f t="shared" si="522"/>
        <v>0</v>
      </c>
      <c r="Y340" s="640">
        <f t="shared" si="522"/>
        <v>0</v>
      </c>
      <c r="Z340" s="640">
        <f t="shared" si="522"/>
        <v>0</v>
      </c>
      <c r="AA340" s="640">
        <f t="shared" si="450"/>
        <v>37860.504867469695</v>
      </c>
      <c r="AB340" s="640">
        <f t="shared" ref="AB340:AU340" si="523">$E340*AB628</f>
        <v>39106.940107274262</v>
      </c>
      <c r="AC340" s="640">
        <f t="shared" si="523"/>
        <v>6435.9745445050839</v>
      </c>
      <c r="AD340" s="640">
        <f t="shared" si="523"/>
        <v>628.40695552558952</v>
      </c>
      <c r="AE340" s="640">
        <f t="shared" si="523"/>
        <v>0</v>
      </c>
      <c r="AF340" s="640">
        <f t="shared" si="523"/>
        <v>0</v>
      </c>
      <c r="AG340" s="640">
        <f t="shared" si="523"/>
        <v>4.7969996605006839</v>
      </c>
      <c r="AH340" s="640">
        <f t="shared" si="523"/>
        <v>10489.916703066092</v>
      </c>
      <c r="AI340" s="640">
        <f t="shared" si="523"/>
        <v>0</v>
      </c>
      <c r="AJ340" s="640">
        <f t="shared" si="523"/>
        <v>124.72199117301776</v>
      </c>
      <c r="AK340" s="640">
        <f t="shared" si="523"/>
        <v>0</v>
      </c>
      <c r="AL340" s="640">
        <f t="shared" si="523"/>
        <v>0</v>
      </c>
      <c r="AM340" s="640">
        <f t="shared" si="523"/>
        <v>0</v>
      </c>
      <c r="AN340" s="640">
        <f t="shared" si="523"/>
        <v>0</v>
      </c>
      <c r="AO340" s="640">
        <f t="shared" si="523"/>
        <v>0</v>
      </c>
      <c r="AP340" s="640">
        <f t="shared" si="523"/>
        <v>0</v>
      </c>
      <c r="AQ340" s="640">
        <f t="shared" si="523"/>
        <v>0</v>
      </c>
      <c r="AR340" s="640">
        <f t="shared" si="523"/>
        <v>0</v>
      </c>
      <c r="AS340" s="640">
        <f t="shared" si="523"/>
        <v>0</v>
      </c>
      <c r="AT340" s="640">
        <f t="shared" si="523"/>
        <v>0</v>
      </c>
      <c r="AU340" s="640">
        <f t="shared" si="523"/>
        <v>0</v>
      </c>
      <c r="AV340" s="640">
        <f t="shared" si="452"/>
        <v>56790.757301204554</v>
      </c>
      <c r="AW340" s="640"/>
      <c r="AX340" s="640"/>
      <c r="AY340" s="640"/>
      <c r="AZ340" s="640"/>
      <c r="BA340" s="640"/>
      <c r="BB340" s="640"/>
      <c r="BC340" s="640"/>
      <c r="BD340" s="640"/>
      <c r="BE340" s="640"/>
      <c r="BF340" s="640"/>
      <c r="BG340" s="640"/>
      <c r="BH340" s="640"/>
      <c r="BI340" s="640"/>
      <c r="BJ340" s="640"/>
      <c r="BK340" s="640"/>
      <c r="BL340" s="640"/>
      <c r="BM340" s="640"/>
      <c r="BN340" s="640"/>
      <c r="BO340" s="640"/>
      <c r="BP340" s="640"/>
      <c r="BQ340" s="640"/>
    </row>
    <row r="341" spans="1:69" s="352" customFormat="1" ht="12.75" x14ac:dyDescent="0.2">
      <c r="A341" s="1282">
        <v>1850</v>
      </c>
      <c r="B341" s="376" t="s">
        <v>90</v>
      </c>
      <c r="C341" s="1259">
        <f>'I4 BO ASSETS'!L54</f>
        <v>119162.05062109335</v>
      </c>
      <c r="D341" s="640">
        <f t="shared" si="489"/>
        <v>47664.820248437347</v>
      </c>
      <c r="E341" s="640">
        <f t="shared" si="489"/>
        <v>71497.230372656006</v>
      </c>
      <c r="F341" s="640">
        <f t="shared" si="448"/>
        <v>119162.05062109335</v>
      </c>
      <c r="G341" s="640">
        <f t="shared" ref="G341:Z341" si="524">$D341*G629</f>
        <v>14681.176695053298</v>
      </c>
      <c r="H341" s="640">
        <f t="shared" si="524"/>
        <v>16776.517000397907</v>
      </c>
      <c r="I341" s="640">
        <f t="shared" si="524"/>
        <v>15979.661264220531</v>
      </c>
      <c r="J341" s="640">
        <f t="shared" si="524"/>
        <v>0</v>
      </c>
      <c r="K341" s="640">
        <f t="shared" si="524"/>
        <v>0</v>
      </c>
      <c r="L341" s="640">
        <f t="shared" si="524"/>
        <v>0</v>
      </c>
      <c r="M341" s="640">
        <f t="shared" si="524"/>
        <v>201.76700505492931</v>
      </c>
      <c r="N341" s="640">
        <f t="shared" si="524"/>
        <v>0</v>
      </c>
      <c r="O341" s="640">
        <f t="shared" si="524"/>
        <v>25.698283710677099</v>
      </c>
      <c r="P341" s="640">
        <f t="shared" si="524"/>
        <v>0</v>
      </c>
      <c r="Q341" s="640">
        <f t="shared" si="524"/>
        <v>0</v>
      </c>
      <c r="R341" s="640">
        <f t="shared" si="524"/>
        <v>0</v>
      </c>
      <c r="S341" s="640">
        <f t="shared" si="524"/>
        <v>0</v>
      </c>
      <c r="T341" s="640">
        <f t="shared" si="524"/>
        <v>0</v>
      </c>
      <c r="U341" s="640">
        <f t="shared" si="524"/>
        <v>0</v>
      </c>
      <c r="V341" s="640">
        <f t="shared" si="524"/>
        <v>0</v>
      </c>
      <c r="W341" s="640">
        <f t="shared" si="524"/>
        <v>0</v>
      </c>
      <c r="X341" s="640">
        <f t="shared" si="524"/>
        <v>0</v>
      </c>
      <c r="Y341" s="640">
        <f t="shared" si="524"/>
        <v>0</v>
      </c>
      <c r="Z341" s="640">
        <f t="shared" si="524"/>
        <v>0</v>
      </c>
      <c r="AA341" s="640">
        <f t="shared" si="450"/>
        <v>47664.82024843734</v>
      </c>
      <c r="AB341" s="640">
        <f t="shared" ref="AB341:AU341" si="525">$E341*AB629</f>
        <v>59695.550310965555</v>
      </c>
      <c r="AC341" s="640">
        <f t="shared" si="525"/>
        <v>9824.31868020613</v>
      </c>
      <c r="AD341" s="640">
        <f t="shared" si="525"/>
        <v>959.24403511080982</v>
      </c>
      <c r="AE341" s="640">
        <f t="shared" si="525"/>
        <v>0</v>
      </c>
      <c r="AF341" s="640">
        <f t="shared" si="525"/>
        <v>0</v>
      </c>
      <c r="AG341" s="640">
        <f t="shared" si="525"/>
        <v>7.3224735504641965</v>
      </c>
      <c r="AH341" s="640">
        <f t="shared" si="525"/>
        <v>820.41056051097746</v>
      </c>
      <c r="AI341" s="640">
        <f t="shared" si="525"/>
        <v>0</v>
      </c>
      <c r="AJ341" s="640">
        <f t="shared" si="525"/>
        <v>190.38431231206914</v>
      </c>
      <c r="AK341" s="640">
        <f t="shared" si="525"/>
        <v>0</v>
      </c>
      <c r="AL341" s="640">
        <f t="shared" si="525"/>
        <v>0</v>
      </c>
      <c r="AM341" s="640">
        <f t="shared" si="525"/>
        <v>0</v>
      </c>
      <c r="AN341" s="640">
        <f t="shared" si="525"/>
        <v>0</v>
      </c>
      <c r="AO341" s="640">
        <f t="shared" si="525"/>
        <v>0</v>
      </c>
      <c r="AP341" s="640">
        <f t="shared" si="525"/>
        <v>0</v>
      </c>
      <c r="AQ341" s="640">
        <f t="shared" si="525"/>
        <v>0</v>
      </c>
      <c r="AR341" s="640">
        <f t="shared" si="525"/>
        <v>0</v>
      </c>
      <c r="AS341" s="640">
        <f t="shared" si="525"/>
        <v>0</v>
      </c>
      <c r="AT341" s="640">
        <f t="shared" si="525"/>
        <v>0</v>
      </c>
      <c r="AU341" s="640">
        <f t="shared" si="525"/>
        <v>0</v>
      </c>
      <c r="AV341" s="640">
        <f t="shared" si="452"/>
        <v>71497.230372656006</v>
      </c>
      <c r="AW341" s="640"/>
      <c r="AX341" s="640"/>
      <c r="AY341" s="640"/>
      <c r="AZ341" s="640"/>
      <c r="BA341" s="640"/>
      <c r="BB341" s="640"/>
      <c r="BC341" s="640"/>
      <c r="BD341" s="640"/>
      <c r="BE341" s="640"/>
      <c r="BF341" s="640"/>
      <c r="BG341" s="640"/>
      <c r="BH341" s="640"/>
      <c r="BI341" s="640"/>
      <c r="BJ341" s="640"/>
      <c r="BK341" s="640"/>
      <c r="BL341" s="640"/>
      <c r="BM341" s="640"/>
      <c r="BN341" s="640"/>
      <c r="BO341" s="640"/>
      <c r="BP341" s="640"/>
      <c r="BQ341" s="640"/>
    </row>
    <row r="342" spans="1:69" s="352" customFormat="1" ht="12.75" x14ac:dyDescent="0.2">
      <c r="A342" s="1282">
        <v>1855</v>
      </c>
      <c r="B342" s="376" t="s">
        <v>92</v>
      </c>
      <c r="C342" s="1259">
        <f>'I4 BO ASSETS'!L55</f>
        <v>68830.221360950876</v>
      </c>
      <c r="D342" s="640">
        <f t="shared" si="489"/>
        <v>0</v>
      </c>
      <c r="E342" s="640">
        <f t="shared" si="489"/>
        <v>68830.221360950876</v>
      </c>
      <c r="F342" s="640">
        <f t="shared" si="448"/>
        <v>68830.221360950876</v>
      </c>
      <c r="G342" s="640">
        <f t="shared" ref="G342:Z342" si="526">$D342*G630</f>
        <v>0</v>
      </c>
      <c r="H342" s="640">
        <f t="shared" si="526"/>
        <v>0</v>
      </c>
      <c r="I342" s="640">
        <f t="shared" si="526"/>
        <v>0</v>
      </c>
      <c r="J342" s="640">
        <f t="shared" si="526"/>
        <v>0</v>
      </c>
      <c r="K342" s="640">
        <f t="shared" si="526"/>
        <v>0</v>
      </c>
      <c r="L342" s="640">
        <f t="shared" si="526"/>
        <v>0</v>
      </c>
      <c r="M342" s="640">
        <f t="shared" si="526"/>
        <v>0</v>
      </c>
      <c r="N342" s="640">
        <f t="shared" si="526"/>
        <v>0</v>
      </c>
      <c r="O342" s="640">
        <f t="shared" si="526"/>
        <v>0</v>
      </c>
      <c r="P342" s="640">
        <f t="shared" si="526"/>
        <v>0</v>
      </c>
      <c r="Q342" s="640">
        <f t="shared" si="526"/>
        <v>0</v>
      </c>
      <c r="R342" s="640">
        <f t="shared" si="526"/>
        <v>0</v>
      </c>
      <c r="S342" s="640">
        <f t="shared" si="526"/>
        <v>0</v>
      </c>
      <c r="T342" s="640">
        <f t="shared" si="526"/>
        <v>0</v>
      </c>
      <c r="U342" s="640">
        <f t="shared" si="526"/>
        <v>0</v>
      </c>
      <c r="V342" s="640">
        <f t="shared" si="526"/>
        <v>0</v>
      </c>
      <c r="W342" s="640">
        <f t="shared" si="526"/>
        <v>0</v>
      </c>
      <c r="X342" s="640">
        <f t="shared" si="526"/>
        <v>0</v>
      </c>
      <c r="Y342" s="640">
        <f t="shared" si="526"/>
        <v>0</v>
      </c>
      <c r="Z342" s="640">
        <f t="shared" si="526"/>
        <v>0</v>
      </c>
      <c r="AA342" s="640">
        <f t="shared" si="450"/>
        <v>0</v>
      </c>
      <c r="AB342" s="640">
        <f t="shared" ref="AB342:AU342" si="527">$E342*AB630</f>
        <v>63337.499634293228</v>
      </c>
      <c r="AC342" s="640">
        <f t="shared" si="527"/>
        <v>5492.7217266576436</v>
      </c>
      <c r="AD342" s="640">
        <f t="shared" si="527"/>
        <v>0</v>
      </c>
      <c r="AE342" s="640">
        <f t="shared" si="527"/>
        <v>0</v>
      </c>
      <c r="AF342" s="640">
        <f t="shared" si="527"/>
        <v>0</v>
      </c>
      <c r="AG342" s="640">
        <f t="shared" si="527"/>
        <v>0</v>
      </c>
      <c r="AH342" s="640">
        <f t="shared" si="527"/>
        <v>0</v>
      </c>
      <c r="AI342" s="640">
        <f t="shared" si="527"/>
        <v>0</v>
      </c>
      <c r="AJ342" s="640">
        <f t="shared" si="527"/>
        <v>0</v>
      </c>
      <c r="AK342" s="640">
        <f t="shared" si="527"/>
        <v>0</v>
      </c>
      <c r="AL342" s="640">
        <f t="shared" si="527"/>
        <v>0</v>
      </c>
      <c r="AM342" s="640">
        <f t="shared" si="527"/>
        <v>0</v>
      </c>
      <c r="AN342" s="640">
        <f t="shared" si="527"/>
        <v>0</v>
      </c>
      <c r="AO342" s="640">
        <f t="shared" si="527"/>
        <v>0</v>
      </c>
      <c r="AP342" s="640">
        <f t="shared" si="527"/>
        <v>0</v>
      </c>
      <c r="AQ342" s="640">
        <f t="shared" si="527"/>
        <v>0</v>
      </c>
      <c r="AR342" s="640">
        <f t="shared" si="527"/>
        <v>0</v>
      </c>
      <c r="AS342" s="640">
        <f t="shared" si="527"/>
        <v>0</v>
      </c>
      <c r="AT342" s="640">
        <f t="shared" si="527"/>
        <v>0</v>
      </c>
      <c r="AU342" s="640">
        <f t="shared" si="527"/>
        <v>0</v>
      </c>
      <c r="AV342" s="640">
        <f t="shared" si="452"/>
        <v>68830.221360950876</v>
      </c>
      <c r="AW342" s="640"/>
      <c r="AX342" s="640"/>
      <c r="AY342" s="640"/>
      <c r="AZ342" s="640"/>
      <c r="BA342" s="640"/>
      <c r="BB342" s="640"/>
      <c r="BC342" s="640"/>
      <c r="BD342" s="640"/>
      <c r="BE342" s="640"/>
      <c r="BF342" s="640"/>
      <c r="BG342" s="640"/>
      <c r="BH342" s="640"/>
      <c r="BI342" s="640"/>
      <c r="BJ342" s="640"/>
      <c r="BK342" s="640"/>
      <c r="BL342" s="640"/>
      <c r="BM342" s="640"/>
      <c r="BN342" s="640"/>
      <c r="BO342" s="640"/>
      <c r="BP342" s="640"/>
      <c r="BQ342" s="640"/>
    </row>
    <row r="343" spans="1:69" s="1284" customFormat="1" ht="12.75" x14ac:dyDescent="0.2">
      <c r="A343" s="1282">
        <v>1860</v>
      </c>
      <c r="B343" s="376" t="s">
        <v>93</v>
      </c>
      <c r="C343" s="1259">
        <f>'I4 BO ASSETS'!L56</f>
        <v>148165.88708423078</v>
      </c>
      <c r="D343" s="640">
        <f t="shared" si="489"/>
        <v>0</v>
      </c>
      <c r="E343" s="640">
        <f t="shared" si="489"/>
        <v>148165.88708423078</v>
      </c>
      <c r="F343" s="640">
        <f t="shared" si="448"/>
        <v>148165.88708423078</v>
      </c>
      <c r="G343" s="640">
        <f t="shared" ref="G343:Z343" si="528">$D343*G631</f>
        <v>0</v>
      </c>
      <c r="H343" s="640">
        <f t="shared" si="528"/>
        <v>0</v>
      </c>
      <c r="I343" s="640">
        <f t="shared" si="528"/>
        <v>0</v>
      </c>
      <c r="J343" s="640">
        <f t="shared" si="528"/>
        <v>0</v>
      </c>
      <c r="K343" s="640">
        <f t="shared" si="528"/>
        <v>0</v>
      </c>
      <c r="L343" s="640">
        <f t="shared" si="528"/>
        <v>0</v>
      </c>
      <c r="M343" s="640">
        <f t="shared" si="528"/>
        <v>0</v>
      </c>
      <c r="N343" s="640">
        <f t="shared" si="528"/>
        <v>0</v>
      </c>
      <c r="O343" s="640">
        <f t="shared" si="528"/>
        <v>0</v>
      </c>
      <c r="P343" s="640">
        <f t="shared" si="528"/>
        <v>0</v>
      </c>
      <c r="Q343" s="640">
        <f t="shared" si="528"/>
        <v>0</v>
      </c>
      <c r="R343" s="640">
        <f t="shared" si="528"/>
        <v>0</v>
      </c>
      <c r="S343" s="640">
        <f t="shared" si="528"/>
        <v>0</v>
      </c>
      <c r="T343" s="640">
        <f t="shared" si="528"/>
        <v>0</v>
      </c>
      <c r="U343" s="640">
        <f t="shared" si="528"/>
        <v>0</v>
      </c>
      <c r="V343" s="640">
        <f t="shared" si="528"/>
        <v>0</v>
      </c>
      <c r="W343" s="640">
        <f t="shared" si="528"/>
        <v>0</v>
      </c>
      <c r="X343" s="640">
        <f t="shared" si="528"/>
        <v>0</v>
      </c>
      <c r="Y343" s="640">
        <f t="shared" si="528"/>
        <v>0</v>
      </c>
      <c r="Z343" s="640">
        <f t="shared" si="528"/>
        <v>0</v>
      </c>
      <c r="AA343" s="640">
        <f t="shared" si="450"/>
        <v>0</v>
      </c>
      <c r="AB343" s="640">
        <f t="shared" ref="AB343:AU343" si="529">$E343*AB631</f>
        <v>97665.978613208252</v>
      </c>
      <c r="AC343" s="640">
        <f t="shared" si="529"/>
        <v>28233.56583739059</v>
      </c>
      <c r="AD343" s="640">
        <f t="shared" si="529"/>
        <v>22084.836201209131</v>
      </c>
      <c r="AE343" s="640">
        <f t="shared" si="529"/>
        <v>0</v>
      </c>
      <c r="AF343" s="640">
        <f t="shared" si="529"/>
        <v>0</v>
      </c>
      <c r="AG343" s="640">
        <f t="shared" si="529"/>
        <v>181.50643242280321</v>
      </c>
      <c r="AH343" s="640">
        <f t="shared" si="529"/>
        <v>0</v>
      </c>
      <c r="AI343" s="640">
        <f t="shared" si="529"/>
        <v>0</v>
      </c>
      <c r="AJ343" s="640">
        <f t="shared" si="529"/>
        <v>0</v>
      </c>
      <c r="AK343" s="640">
        <f t="shared" si="529"/>
        <v>0</v>
      </c>
      <c r="AL343" s="640">
        <f t="shared" si="529"/>
        <v>0</v>
      </c>
      <c r="AM343" s="640">
        <f t="shared" si="529"/>
        <v>0</v>
      </c>
      <c r="AN343" s="640">
        <f t="shared" si="529"/>
        <v>0</v>
      </c>
      <c r="AO343" s="640">
        <f t="shared" si="529"/>
        <v>0</v>
      </c>
      <c r="AP343" s="640">
        <f t="shared" si="529"/>
        <v>0</v>
      </c>
      <c r="AQ343" s="640">
        <f t="shared" si="529"/>
        <v>0</v>
      </c>
      <c r="AR343" s="640">
        <f t="shared" si="529"/>
        <v>0</v>
      </c>
      <c r="AS343" s="640">
        <f t="shared" si="529"/>
        <v>0</v>
      </c>
      <c r="AT343" s="640">
        <f t="shared" si="529"/>
        <v>0</v>
      </c>
      <c r="AU343" s="640">
        <f t="shared" si="529"/>
        <v>0</v>
      </c>
      <c r="AV343" s="640">
        <f t="shared" si="452"/>
        <v>148165.88708423078</v>
      </c>
      <c r="AW343" s="640"/>
      <c r="AX343" s="640"/>
      <c r="AY343" s="640"/>
      <c r="AZ343" s="640"/>
      <c r="BA343" s="640"/>
      <c r="BB343" s="640"/>
      <c r="BC343" s="640"/>
      <c r="BD343" s="640"/>
      <c r="BE343" s="640"/>
      <c r="BF343" s="640"/>
      <c r="BG343" s="640"/>
      <c r="BH343" s="640"/>
      <c r="BI343" s="640"/>
      <c r="BJ343" s="640"/>
      <c r="BK343" s="640"/>
      <c r="BL343" s="640"/>
      <c r="BM343" s="640"/>
      <c r="BN343" s="640"/>
      <c r="BO343" s="640"/>
      <c r="BP343" s="640"/>
      <c r="BQ343" s="640"/>
    </row>
    <row r="344" spans="1:69" s="1301" customFormat="1" ht="12.75" x14ac:dyDescent="0.2">
      <c r="A344" s="1296"/>
      <c r="B344" s="1297" t="s">
        <v>908</v>
      </c>
      <c r="C344" s="1298">
        <f>SUM(C304:C343)</f>
        <v>972524.07277220651</v>
      </c>
      <c r="D344" s="1299">
        <f>SUM(D304:D343)</f>
        <v>426890.63906414318</v>
      </c>
      <c r="E344" s="1299">
        <f>SUM(E304:E343)</f>
        <v>545633.43370806321</v>
      </c>
      <c r="F344" s="1300">
        <f>D344+E344</f>
        <v>972524.07277220639</v>
      </c>
      <c r="G344" s="1299">
        <f t="shared" ref="G344:AL344" si="530">SUM(G304:G343)</f>
        <v>127978.16988581832</v>
      </c>
      <c r="H344" s="1299">
        <f t="shared" si="530"/>
        <v>127256.86577625538</v>
      </c>
      <c r="I344" s="1299">
        <f t="shared" si="530"/>
        <v>138766.88288874665</v>
      </c>
      <c r="J344" s="1299">
        <f t="shared" si="530"/>
        <v>0</v>
      </c>
      <c r="K344" s="1299">
        <f t="shared" si="530"/>
        <v>0</v>
      </c>
      <c r="L344" s="1299">
        <f t="shared" si="530"/>
        <v>31646.933371198978</v>
      </c>
      <c r="M344" s="1299">
        <f t="shared" si="530"/>
        <v>965.84345257074006</v>
      </c>
      <c r="N344" s="1299">
        <f t="shared" si="530"/>
        <v>0</v>
      </c>
      <c r="O344" s="1299">
        <f t="shared" si="530"/>
        <v>275.94368955316571</v>
      </c>
      <c r="P344" s="1299">
        <f t="shared" si="530"/>
        <v>0</v>
      </c>
      <c r="Q344" s="1299">
        <f t="shared" si="530"/>
        <v>0</v>
      </c>
      <c r="R344" s="1299">
        <f t="shared" si="530"/>
        <v>0</v>
      </c>
      <c r="S344" s="1299">
        <f t="shared" si="530"/>
        <v>0</v>
      </c>
      <c r="T344" s="1299">
        <f t="shared" si="530"/>
        <v>0</v>
      </c>
      <c r="U344" s="1299">
        <f t="shared" si="530"/>
        <v>0</v>
      </c>
      <c r="V344" s="1299">
        <f t="shared" si="530"/>
        <v>0</v>
      </c>
      <c r="W344" s="1299">
        <f t="shared" si="530"/>
        <v>0</v>
      </c>
      <c r="X344" s="1299">
        <f t="shared" si="530"/>
        <v>0</v>
      </c>
      <c r="Y344" s="1299">
        <f t="shared" si="530"/>
        <v>0</v>
      </c>
      <c r="Z344" s="1299">
        <f t="shared" si="530"/>
        <v>0</v>
      </c>
      <c r="AA344" s="1299">
        <f t="shared" si="530"/>
        <v>426890.63906414324</v>
      </c>
      <c r="AB344" s="1299">
        <f t="shared" si="530"/>
        <v>417926.40847906249</v>
      </c>
      <c r="AC344" s="1299">
        <f t="shared" si="530"/>
        <v>76009.049506918978</v>
      </c>
      <c r="AD344" s="1299">
        <f t="shared" si="530"/>
        <v>26213.314572277006</v>
      </c>
      <c r="AE344" s="1299">
        <f t="shared" si="530"/>
        <v>0</v>
      </c>
      <c r="AF344" s="1299">
        <f t="shared" si="530"/>
        <v>0</v>
      </c>
      <c r="AG344" s="1299">
        <f t="shared" si="530"/>
        <v>213.02153449202365</v>
      </c>
      <c r="AH344" s="1299">
        <f t="shared" si="530"/>
        <v>24452.246961513018</v>
      </c>
      <c r="AI344" s="1299">
        <f t="shared" si="530"/>
        <v>0</v>
      </c>
      <c r="AJ344" s="1299">
        <f t="shared" si="530"/>
        <v>819.39265379973131</v>
      </c>
      <c r="AK344" s="1299">
        <f t="shared" si="530"/>
        <v>0</v>
      </c>
      <c r="AL344" s="1299">
        <f t="shared" si="530"/>
        <v>0</v>
      </c>
      <c r="AM344" s="1299">
        <f t="shared" ref="AM344:BQ344" si="531">SUM(AM304:AM343)</f>
        <v>0</v>
      </c>
      <c r="AN344" s="1299">
        <f t="shared" si="531"/>
        <v>0</v>
      </c>
      <c r="AO344" s="1299">
        <f t="shared" si="531"/>
        <v>0</v>
      </c>
      <c r="AP344" s="1299">
        <f t="shared" si="531"/>
        <v>0</v>
      </c>
      <c r="AQ344" s="1299">
        <f t="shared" si="531"/>
        <v>0</v>
      </c>
      <c r="AR344" s="1299">
        <f t="shared" si="531"/>
        <v>0</v>
      </c>
      <c r="AS344" s="1299">
        <f t="shared" si="531"/>
        <v>0</v>
      </c>
      <c r="AT344" s="1299">
        <f t="shared" si="531"/>
        <v>0</v>
      </c>
      <c r="AU344" s="1299">
        <f t="shared" si="531"/>
        <v>0</v>
      </c>
      <c r="AV344" s="1299">
        <f t="shared" si="531"/>
        <v>545633.43370806321</v>
      </c>
      <c r="AW344" s="1299">
        <f t="shared" si="531"/>
        <v>0</v>
      </c>
      <c r="AX344" s="1299">
        <f t="shared" si="531"/>
        <v>0</v>
      </c>
      <c r="AY344" s="1299">
        <f t="shared" si="531"/>
        <v>0</v>
      </c>
      <c r="AZ344" s="1299">
        <f t="shared" si="531"/>
        <v>0</v>
      </c>
      <c r="BA344" s="1299">
        <f t="shared" si="531"/>
        <v>0</v>
      </c>
      <c r="BB344" s="1299">
        <f t="shared" si="531"/>
        <v>0</v>
      </c>
      <c r="BC344" s="1299">
        <f t="shared" si="531"/>
        <v>0</v>
      </c>
      <c r="BD344" s="1299">
        <f t="shared" si="531"/>
        <v>0</v>
      </c>
      <c r="BE344" s="1299">
        <f t="shared" si="531"/>
        <v>0</v>
      </c>
      <c r="BF344" s="1299">
        <f t="shared" si="531"/>
        <v>0</v>
      </c>
      <c r="BG344" s="1299">
        <f t="shared" si="531"/>
        <v>0</v>
      </c>
      <c r="BH344" s="1299">
        <f t="shared" si="531"/>
        <v>0</v>
      </c>
      <c r="BI344" s="1299">
        <f t="shared" si="531"/>
        <v>0</v>
      </c>
      <c r="BJ344" s="1299">
        <f t="shared" si="531"/>
        <v>0</v>
      </c>
      <c r="BK344" s="1299">
        <f t="shared" si="531"/>
        <v>0</v>
      </c>
      <c r="BL344" s="1299">
        <f t="shared" si="531"/>
        <v>0</v>
      </c>
      <c r="BM344" s="1299">
        <f t="shared" si="531"/>
        <v>0</v>
      </c>
      <c r="BN344" s="1299">
        <f t="shared" si="531"/>
        <v>0</v>
      </c>
      <c r="BO344" s="1299">
        <f t="shared" si="531"/>
        <v>0</v>
      </c>
      <c r="BP344" s="1299">
        <f t="shared" si="531"/>
        <v>0</v>
      </c>
      <c r="BQ344" s="1299">
        <f t="shared" si="531"/>
        <v>0</v>
      </c>
    </row>
    <row r="345" spans="1:69" s="352" customFormat="1" ht="12.75" x14ac:dyDescent="0.2">
      <c r="A345" s="1302"/>
      <c r="B345" s="460"/>
      <c r="C345" s="1306"/>
      <c r="D345" s="1293"/>
      <c r="E345" s="1293"/>
      <c r="F345" s="640"/>
      <c r="G345" s="640"/>
      <c r="H345" s="640"/>
      <c r="I345" s="640"/>
      <c r="J345" s="640"/>
      <c r="K345" s="640"/>
      <c r="L345" s="640"/>
      <c r="M345" s="640"/>
      <c r="N345" s="640"/>
      <c r="O345" s="640"/>
      <c r="P345" s="640"/>
      <c r="Q345" s="640"/>
      <c r="R345" s="640"/>
      <c r="S345" s="640"/>
      <c r="T345" s="640"/>
      <c r="U345" s="640"/>
      <c r="V345" s="640"/>
      <c r="W345" s="640"/>
      <c r="X345" s="640"/>
      <c r="Y345" s="640"/>
      <c r="Z345" s="640"/>
      <c r="AA345" s="640"/>
      <c r="AB345" s="640"/>
      <c r="AC345" s="640"/>
      <c r="AD345" s="640"/>
      <c r="AE345" s="640"/>
      <c r="AF345" s="640"/>
      <c r="AG345" s="640"/>
      <c r="AH345" s="640"/>
      <c r="AI345" s="640"/>
      <c r="AJ345" s="640"/>
      <c r="AK345" s="640"/>
      <c r="AL345" s="640"/>
      <c r="AM345" s="640"/>
      <c r="AN345" s="640"/>
      <c r="AO345" s="640"/>
      <c r="AP345" s="640"/>
      <c r="AQ345" s="640"/>
      <c r="AR345" s="640"/>
      <c r="AS345" s="640"/>
      <c r="AT345" s="640"/>
      <c r="AU345" s="640"/>
      <c r="AV345" s="640"/>
      <c r="AW345" s="640"/>
      <c r="AX345" s="640"/>
      <c r="AY345" s="640"/>
      <c r="AZ345" s="640"/>
      <c r="BA345" s="640"/>
      <c r="BB345" s="640"/>
      <c r="BC345" s="640"/>
      <c r="BD345" s="640"/>
      <c r="BE345" s="640"/>
      <c r="BF345" s="640"/>
      <c r="BG345" s="640"/>
      <c r="BH345" s="640"/>
      <c r="BI345" s="640"/>
      <c r="BJ345" s="640"/>
      <c r="BK345" s="640"/>
      <c r="BL345" s="640"/>
      <c r="BM345" s="640"/>
      <c r="BN345" s="640"/>
      <c r="BO345" s="640"/>
      <c r="BP345" s="640"/>
      <c r="BQ345" s="640"/>
    </row>
    <row r="346" spans="1:69" s="352" customFormat="1" ht="12.75" x14ac:dyDescent="0.2">
      <c r="A346" s="1348" t="s">
        <v>534</v>
      </c>
      <c r="B346" s="1291"/>
      <c r="C346" s="1292"/>
      <c r="D346" s="1293"/>
      <c r="E346" s="1293"/>
      <c r="F346" s="640"/>
      <c r="G346" s="640"/>
      <c r="H346" s="640"/>
      <c r="I346" s="640"/>
      <c r="J346" s="640"/>
      <c r="K346" s="640"/>
      <c r="L346" s="640"/>
      <c r="M346" s="640"/>
      <c r="N346" s="640"/>
      <c r="O346" s="640"/>
      <c r="P346" s="640"/>
      <c r="Q346" s="640"/>
      <c r="R346" s="640"/>
      <c r="S346" s="640"/>
      <c r="T346" s="640"/>
      <c r="U346" s="640"/>
      <c r="V346" s="640"/>
      <c r="W346" s="640"/>
      <c r="X346" s="640"/>
      <c r="Y346" s="640"/>
      <c r="Z346" s="640"/>
      <c r="AA346" s="640"/>
      <c r="AB346" s="640"/>
      <c r="AC346" s="640"/>
      <c r="AD346" s="640"/>
      <c r="AE346" s="640"/>
      <c r="AF346" s="640"/>
      <c r="AG346" s="640"/>
      <c r="AH346" s="640"/>
      <c r="AI346" s="640"/>
      <c r="AJ346" s="640"/>
      <c r="AK346" s="640"/>
      <c r="AL346" s="640"/>
      <c r="AM346" s="640"/>
      <c r="AN346" s="640"/>
      <c r="AO346" s="640"/>
      <c r="AP346" s="640"/>
      <c r="AQ346" s="640"/>
      <c r="AR346" s="640"/>
      <c r="AS346" s="640"/>
      <c r="AT346" s="640"/>
      <c r="AU346" s="640"/>
      <c r="AV346" s="640"/>
      <c r="AW346" s="640"/>
      <c r="AX346" s="640"/>
      <c r="AY346" s="640"/>
      <c r="AZ346" s="640"/>
      <c r="BA346" s="640"/>
      <c r="BB346" s="640"/>
      <c r="BC346" s="640"/>
      <c r="BD346" s="640"/>
      <c r="BE346" s="640"/>
      <c r="BF346" s="640"/>
      <c r="BG346" s="640"/>
      <c r="BH346" s="640"/>
      <c r="BI346" s="640"/>
      <c r="BJ346" s="640"/>
      <c r="BK346" s="640"/>
      <c r="BL346" s="640"/>
      <c r="BM346" s="640"/>
      <c r="BN346" s="640"/>
      <c r="BO346" s="640"/>
      <c r="BP346" s="640"/>
      <c r="BQ346" s="640"/>
    </row>
    <row r="347" spans="1:69" s="352" customFormat="1" ht="12.75" x14ac:dyDescent="0.2">
      <c r="A347" s="680">
        <v>1905</v>
      </c>
      <c r="B347" s="376" t="s">
        <v>282</v>
      </c>
      <c r="C347" s="1294">
        <f>'I4 BO ASSETS'!L62</f>
        <v>0</v>
      </c>
      <c r="D347" s="640"/>
      <c r="E347" s="640"/>
      <c r="F347" s="640"/>
      <c r="G347" s="640"/>
      <c r="H347" s="640"/>
      <c r="I347" s="640"/>
      <c r="J347" s="640"/>
      <c r="K347" s="640"/>
      <c r="L347" s="640"/>
      <c r="M347" s="640"/>
      <c r="N347" s="640"/>
      <c r="O347" s="640"/>
      <c r="P347" s="640"/>
      <c r="Q347" s="640"/>
      <c r="R347" s="640"/>
      <c r="S347" s="640"/>
      <c r="T347" s="640"/>
      <c r="U347" s="640"/>
      <c r="V347" s="640"/>
      <c r="W347" s="640"/>
      <c r="X347" s="640"/>
      <c r="Y347" s="640"/>
      <c r="Z347" s="640"/>
      <c r="AA347" s="640"/>
      <c r="AB347" s="640"/>
      <c r="AC347" s="640"/>
      <c r="AD347" s="640"/>
      <c r="AE347" s="640"/>
      <c r="AF347" s="640"/>
      <c r="AG347" s="640"/>
      <c r="AH347" s="640"/>
      <c r="AI347" s="640"/>
      <c r="AJ347" s="640"/>
      <c r="AK347" s="640"/>
      <c r="AL347" s="640"/>
      <c r="AM347" s="640"/>
      <c r="AN347" s="640"/>
      <c r="AO347" s="640"/>
      <c r="AP347" s="640"/>
      <c r="AQ347" s="640"/>
      <c r="AR347" s="640"/>
      <c r="AS347" s="640"/>
      <c r="AT347" s="640"/>
      <c r="AU347" s="640"/>
      <c r="AV347" s="640"/>
      <c r="AW347" s="640">
        <f t="shared" ref="AW347:BP347" si="532">$C347*AW634</f>
        <v>0</v>
      </c>
      <c r="AX347" s="640">
        <f t="shared" si="532"/>
        <v>0</v>
      </c>
      <c r="AY347" s="640">
        <f t="shared" si="532"/>
        <v>0</v>
      </c>
      <c r="AZ347" s="640">
        <f t="shared" si="532"/>
        <v>0</v>
      </c>
      <c r="BA347" s="640">
        <f t="shared" si="532"/>
        <v>0</v>
      </c>
      <c r="BB347" s="640">
        <f t="shared" si="532"/>
        <v>0</v>
      </c>
      <c r="BC347" s="640">
        <f t="shared" si="532"/>
        <v>0</v>
      </c>
      <c r="BD347" s="640">
        <f t="shared" si="532"/>
        <v>0</v>
      </c>
      <c r="BE347" s="640">
        <f t="shared" si="532"/>
        <v>0</v>
      </c>
      <c r="BF347" s="640">
        <f t="shared" si="532"/>
        <v>0</v>
      </c>
      <c r="BG347" s="640">
        <f t="shared" si="532"/>
        <v>0</v>
      </c>
      <c r="BH347" s="640">
        <f t="shared" si="532"/>
        <v>0</v>
      </c>
      <c r="BI347" s="640">
        <f t="shared" si="532"/>
        <v>0</v>
      </c>
      <c r="BJ347" s="640">
        <f t="shared" si="532"/>
        <v>0</v>
      </c>
      <c r="BK347" s="640">
        <f t="shared" si="532"/>
        <v>0</v>
      </c>
      <c r="BL347" s="640">
        <f t="shared" si="532"/>
        <v>0</v>
      </c>
      <c r="BM347" s="640">
        <f t="shared" si="532"/>
        <v>0</v>
      </c>
      <c r="BN347" s="640">
        <f t="shared" si="532"/>
        <v>0</v>
      </c>
      <c r="BO347" s="640">
        <f t="shared" si="532"/>
        <v>0</v>
      </c>
      <c r="BP347" s="640">
        <f t="shared" si="532"/>
        <v>0</v>
      </c>
      <c r="BQ347" s="640">
        <f>SUM(AW347:BP347)</f>
        <v>0</v>
      </c>
    </row>
    <row r="348" spans="1:69" s="352" customFormat="1" ht="12.75" x14ac:dyDescent="0.2">
      <c r="A348" s="680">
        <v>1906</v>
      </c>
      <c r="B348" s="376" t="s">
        <v>283</v>
      </c>
      <c r="C348" s="1294">
        <f>'I4 BO ASSETS'!L63</f>
        <v>0</v>
      </c>
      <c r="D348" s="640"/>
      <c r="E348" s="640"/>
      <c r="F348" s="640"/>
      <c r="G348" s="640"/>
      <c r="H348" s="640"/>
      <c r="I348" s="640"/>
      <c r="J348" s="640"/>
      <c r="K348" s="640"/>
      <c r="L348" s="640"/>
      <c r="M348" s="640"/>
      <c r="N348" s="640"/>
      <c r="O348" s="640"/>
      <c r="P348" s="640"/>
      <c r="Q348" s="640"/>
      <c r="R348" s="640"/>
      <c r="S348" s="640"/>
      <c r="T348" s="640"/>
      <c r="U348" s="640"/>
      <c r="V348" s="640"/>
      <c r="W348" s="640"/>
      <c r="X348" s="640"/>
      <c r="Y348" s="640"/>
      <c r="Z348" s="640"/>
      <c r="AA348" s="640"/>
      <c r="AB348" s="640"/>
      <c r="AC348" s="640"/>
      <c r="AD348" s="640"/>
      <c r="AE348" s="640"/>
      <c r="AF348" s="640"/>
      <c r="AG348" s="640"/>
      <c r="AH348" s="640"/>
      <c r="AI348" s="640"/>
      <c r="AJ348" s="640"/>
      <c r="AK348" s="640"/>
      <c r="AL348" s="640"/>
      <c r="AM348" s="640"/>
      <c r="AN348" s="640"/>
      <c r="AO348" s="640"/>
      <c r="AP348" s="640"/>
      <c r="AQ348" s="640"/>
      <c r="AR348" s="640"/>
      <c r="AS348" s="640"/>
      <c r="AT348" s="640"/>
      <c r="AU348" s="640"/>
      <c r="AV348" s="640"/>
      <c r="AW348" s="640">
        <f t="shared" ref="AW348:BP348" si="533">$C348*AW635</f>
        <v>0</v>
      </c>
      <c r="AX348" s="640">
        <f t="shared" si="533"/>
        <v>0</v>
      </c>
      <c r="AY348" s="640">
        <f t="shared" si="533"/>
        <v>0</v>
      </c>
      <c r="AZ348" s="640">
        <f t="shared" si="533"/>
        <v>0</v>
      </c>
      <c r="BA348" s="640">
        <f t="shared" si="533"/>
        <v>0</v>
      </c>
      <c r="BB348" s="640">
        <f t="shared" si="533"/>
        <v>0</v>
      </c>
      <c r="BC348" s="640">
        <f t="shared" si="533"/>
        <v>0</v>
      </c>
      <c r="BD348" s="640">
        <f t="shared" si="533"/>
        <v>0</v>
      </c>
      <c r="BE348" s="640">
        <f t="shared" si="533"/>
        <v>0</v>
      </c>
      <c r="BF348" s="640">
        <f t="shared" si="533"/>
        <v>0</v>
      </c>
      <c r="BG348" s="640">
        <f t="shared" si="533"/>
        <v>0</v>
      </c>
      <c r="BH348" s="640">
        <f t="shared" si="533"/>
        <v>0</v>
      </c>
      <c r="BI348" s="640">
        <f t="shared" si="533"/>
        <v>0</v>
      </c>
      <c r="BJ348" s="640">
        <f t="shared" si="533"/>
        <v>0</v>
      </c>
      <c r="BK348" s="640">
        <f t="shared" si="533"/>
        <v>0</v>
      </c>
      <c r="BL348" s="640">
        <f t="shared" si="533"/>
        <v>0</v>
      </c>
      <c r="BM348" s="640">
        <f t="shared" si="533"/>
        <v>0</v>
      </c>
      <c r="BN348" s="640">
        <f t="shared" si="533"/>
        <v>0</v>
      </c>
      <c r="BO348" s="640">
        <f t="shared" si="533"/>
        <v>0</v>
      </c>
      <c r="BP348" s="640">
        <f t="shared" si="533"/>
        <v>0</v>
      </c>
      <c r="BQ348" s="640">
        <f t="shared" ref="BQ348:BQ366" si="534">SUM(AW348:BP348)</f>
        <v>0</v>
      </c>
    </row>
    <row r="349" spans="1:69" s="352" customFormat="1" ht="12.75" x14ac:dyDescent="0.2">
      <c r="A349" s="680">
        <v>1908</v>
      </c>
      <c r="B349" s="376" t="s">
        <v>284</v>
      </c>
      <c r="C349" s="1294">
        <f>'I4 BO ASSETS'!L64</f>
        <v>20505.697482269505</v>
      </c>
      <c r="D349" s="640"/>
      <c r="E349" s="640"/>
      <c r="F349" s="640"/>
      <c r="G349" s="640"/>
      <c r="H349" s="640"/>
      <c r="I349" s="640"/>
      <c r="J349" s="640"/>
      <c r="K349" s="640"/>
      <c r="L349" s="640"/>
      <c r="M349" s="640"/>
      <c r="N349" s="640"/>
      <c r="O349" s="640"/>
      <c r="P349" s="640"/>
      <c r="Q349" s="640"/>
      <c r="R349" s="640"/>
      <c r="S349" s="640"/>
      <c r="T349" s="640"/>
      <c r="U349" s="640"/>
      <c r="V349" s="640"/>
      <c r="W349" s="640"/>
      <c r="X349" s="640"/>
      <c r="Y349" s="640"/>
      <c r="Z349" s="640"/>
      <c r="AA349" s="640"/>
      <c r="AB349" s="640"/>
      <c r="AC349" s="640"/>
      <c r="AD349" s="640"/>
      <c r="AE349" s="640"/>
      <c r="AF349" s="640"/>
      <c r="AG349" s="640"/>
      <c r="AH349" s="640"/>
      <c r="AI349" s="640"/>
      <c r="AJ349" s="640"/>
      <c r="AK349" s="640"/>
      <c r="AL349" s="640"/>
      <c r="AM349" s="640"/>
      <c r="AN349" s="640"/>
      <c r="AO349" s="640"/>
      <c r="AP349" s="640"/>
      <c r="AQ349" s="640"/>
      <c r="AR349" s="640"/>
      <c r="AS349" s="640"/>
      <c r="AT349" s="640"/>
      <c r="AU349" s="640"/>
      <c r="AV349" s="640"/>
      <c r="AW349" s="640">
        <f t="shared" ref="AW349:BP349" si="535">$C349*AW636</f>
        <v>11504.198532530685</v>
      </c>
      <c r="AX349" s="640">
        <f t="shared" si="535"/>
        <v>4250.1013405428375</v>
      </c>
      <c r="AY349" s="640">
        <f t="shared" si="535"/>
        <v>3407.5066231560068</v>
      </c>
      <c r="AZ349" s="640">
        <f t="shared" si="535"/>
        <v>0</v>
      </c>
      <c r="BA349" s="640">
        <f t="shared" si="535"/>
        <v>0</v>
      </c>
      <c r="BB349" s="640">
        <f t="shared" si="535"/>
        <v>723.47312181188317</v>
      </c>
      <c r="BC349" s="640">
        <f t="shared" si="535"/>
        <v>594.84900240346099</v>
      </c>
      <c r="BD349" s="640">
        <f t="shared" si="535"/>
        <v>0</v>
      </c>
      <c r="BE349" s="640">
        <f t="shared" si="535"/>
        <v>25.568861824632435</v>
      </c>
      <c r="BF349" s="640">
        <f t="shared" si="535"/>
        <v>0</v>
      </c>
      <c r="BG349" s="640">
        <f t="shared" si="535"/>
        <v>0</v>
      </c>
      <c r="BH349" s="640">
        <f t="shared" si="535"/>
        <v>0</v>
      </c>
      <c r="BI349" s="640">
        <f t="shared" si="535"/>
        <v>0</v>
      </c>
      <c r="BJ349" s="640">
        <f t="shared" si="535"/>
        <v>0</v>
      </c>
      <c r="BK349" s="640">
        <f t="shared" si="535"/>
        <v>0</v>
      </c>
      <c r="BL349" s="640">
        <f t="shared" si="535"/>
        <v>0</v>
      </c>
      <c r="BM349" s="640">
        <f t="shared" si="535"/>
        <v>0</v>
      </c>
      <c r="BN349" s="640">
        <f t="shared" si="535"/>
        <v>0</v>
      </c>
      <c r="BO349" s="640">
        <f t="shared" si="535"/>
        <v>0</v>
      </c>
      <c r="BP349" s="640">
        <f t="shared" si="535"/>
        <v>0</v>
      </c>
      <c r="BQ349" s="640">
        <f t="shared" si="534"/>
        <v>20505.697482269508</v>
      </c>
    </row>
    <row r="350" spans="1:69" s="352" customFormat="1" ht="12.75" x14ac:dyDescent="0.2">
      <c r="A350" s="680">
        <v>1910</v>
      </c>
      <c r="B350" s="376" t="s">
        <v>285</v>
      </c>
      <c r="C350" s="1294">
        <f>'I4 BO ASSETS'!L65</f>
        <v>0</v>
      </c>
      <c r="D350" s="640"/>
      <c r="E350" s="640"/>
      <c r="F350" s="640"/>
      <c r="G350" s="640"/>
      <c r="H350" s="640"/>
      <c r="I350" s="640"/>
      <c r="J350" s="640"/>
      <c r="K350" s="640"/>
      <c r="L350" s="640"/>
      <c r="M350" s="640"/>
      <c r="N350" s="640"/>
      <c r="O350" s="640"/>
      <c r="P350" s="640"/>
      <c r="Q350" s="640"/>
      <c r="R350" s="640"/>
      <c r="S350" s="640"/>
      <c r="T350" s="640"/>
      <c r="U350" s="640"/>
      <c r="V350" s="640"/>
      <c r="W350" s="640"/>
      <c r="X350" s="640"/>
      <c r="Y350" s="640"/>
      <c r="Z350" s="640"/>
      <c r="AA350" s="640"/>
      <c r="AB350" s="640"/>
      <c r="AC350" s="640"/>
      <c r="AD350" s="640"/>
      <c r="AE350" s="640"/>
      <c r="AF350" s="640"/>
      <c r="AG350" s="640"/>
      <c r="AH350" s="640"/>
      <c r="AI350" s="640"/>
      <c r="AJ350" s="640"/>
      <c r="AK350" s="640"/>
      <c r="AL350" s="640"/>
      <c r="AM350" s="640"/>
      <c r="AN350" s="640"/>
      <c r="AO350" s="640"/>
      <c r="AP350" s="640"/>
      <c r="AQ350" s="640"/>
      <c r="AR350" s="640"/>
      <c r="AS350" s="640"/>
      <c r="AT350" s="640"/>
      <c r="AU350" s="640"/>
      <c r="AV350" s="640"/>
      <c r="AW350" s="640">
        <f t="shared" ref="AW350:BP350" si="536">$C350*AW637</f>
        <v>0</v>
      </c>
      <c r="AX350" s="640">
        <f t="shared" si="536"/>
        <v>0</v>
      </c>
      <c r="AY350" s="640">
        <f t="shared" si="536"/>
        <v>0</v>
      </c>
      <c r="AZ350" s="640">
        <f t="shared" si="536"/>
        <v>0</v>
      </c>
      <c r="BA350" s="640">
        <f t="shared" si="536"/>
        <v>0</v>
      </c>
      <c r="BB350" s="640">
        <f t="shared" si="536"/>
        <v>0</v>
      </c>
      <c r="BC350" s="640">
        <f t="shared" si="536"/>
        <v>0</v>
      </c>
      <c r="BD350" s="640">
        <f t="shared" si="536"/>
        <v>0</v>
      </c>
      <c r="BE350" s="640">
        <f t="shared" si="536"/>
        <v>0</v>
      </c>
      <c r="BF350" s="640">
        <f t="shared" si="536"/>
        <v>0</v>
      </c>
      <c r="BG350" s="640">
        <f t="shared" si="536"/>
        <v>0</v>
      </c>
      <c r="BH350" s="640">
        <f t="shared" si="536"/>
        <v>0</v>
      </c>
      <c r="BI350" s="640">
        <f t="shared" si="536"/>
        <v>0</v>
      </c>
      <c r="BJ350" s="640">
        <f t="shared" si="536"/>
        <v>0</v>
      </c>
      <c r="BK350" s="640">
        <f t="shared" si="536"/>
        <v>0</v>
      </c>
      <c r="BL350" s="640">
        <f t="shared" si="536"/>
        <v>0</v>
      </c>
      <c r="BM350" s="640">
        <f t="shared" si="536"/>
        <v>0</v>
      </c>
      <c r="BN350" s="640">
        <f t="shared" si="536"/>
        <v>0</v>
      </c>
      <c r="BO350" s="640">
        <f t="shared" si="536"/>
        <v>0</v>
      </c>
      <c r="BP350" s="640">
        <f t="shared" si="536"/>
        <v>0</v>
      </c>
      <c r="BQ350" s="640">
        <f t="shared" si="534"/>
        <v>0</v>
      </c>
    </row>
    <row r="351" spans="1:69" s="352" customFormat="1" ht="12.75" x14ac:dyDescent="0.2">
      <c r="A351" s="680">
        <v>1915</v>
      </c>
      <c r="B351" s="376" t="s">
        <v>509</v>
      </c>
      <c r="C351" s="1294">
        <f>'I4 BO ASSETS'!L66</f>
        <v>6185.6949999999997</v>
      </c>
      <c r="D351" s="640"/>
      <c r="E351" s="640"/>
      <c r="F351" s="640"/>
      <c r="G351" s="640"/>
      <c r="H351" s="640"/>
      <c r="I351" s="640"/>
      <c r="J351" s="640"/>
      <c r="K351" s="640"/>
      <c r="L351" s="640"/>
      <c r="M351" s="640"/>
      <c r="N351" s="640"/>
      <c r="O351" s="640"/>
      <c r="P351" s="640"/>
      <c r="Q351" s="640"/>
      <c r="R351" s="640"/>
      <c r="S351" s="640"/>
      <c r="T351" s="640"/>
      <c r="U351" s="640"/>
      <c r="V351" s="640"/>
      <c r="W351" s="640"/>
      <c r="X351" s="640"/>
      <c r="Y351" s="640"/>
      <c r="Z351" s="640"/>
      <c r="AA351" s="640"/>
      <c r="AB351" s="640"/>
      <c r="AC351" s="640"/>
      <c r="AD351" s="640"/>
      <c r="AE351" s="640"/>
      <c r="AF351" s="640"/>
      <c r="AG351" s="640"/>
      <c r="AH351" s="640"/>
      <c r="AI351" s="640"/>
      <c r="AJ351" s="640"/>
      <c r="AK351" s="640"/>
      <c r="AL351" s="640"/>
      <c r="AM351" s="640"/>
      <c r="AN351" s="640"/>
      <c r="AO351" s="640"/>
      <c r="AP351" s="640"/>
      <c r="AQ351" s="640"/>
      <c r="AR351" s="640"/>
      <c r="AS351" s="640"/>
      <c r="AT351" s="640"/>
      <c r="AU351" s="640"/>
      <c r="AV351" s="640"/>
      <c r="AW351" s="640">
        <f t="shared" ref="AW351:BP351" si="537">$C351*AW638</f>
        <v>3470.3264009045779</v>
      </c>
      <c r="AX351" s="640">
        <f t="shared" si="537"/>
        <v>1282.0744397707488</v>
      </c>
      <c r="AY351" s="640">
        <f t="shared" si="537"/>
        <v>1027.8995240004961</v>
      </c>
      <c r="AZ351" s="640">
        <f t="shared" si="537"/>
        <v>0</v>
      </c>
      <c r="BA351" s="640">
        <f t="shared" si="537"/>
        <v>0</v>
      </c>
      <c r="BB351" s="640">
        <f t="shared" si="537"/>
        <v>218.2410072174174</v>
      </c>
      <c r="BC351" s="640">
        <f t="shared" si="537"/>
        <v>179.44059221119628</v>
      </c>
      <c r="BD351" s="640">
        <f t="shared" si="537"/>
        <v>0</v>
      </c>
      <c r="BE351" s="640">
        <f t="shared" si="537"/>
        <v>7.7130358955639355</v>
      </c>
      <c r="BF351" s="640">
        <f t="shared" si="537"/>
        <v>0</v>
      </c>
      <c r="BG351" s="640">
        <f t="shared" si="537"/>
        <v>0</v>
      </c>
      <c r="BH351" s="640">
        <f t="shared" si="537"/>
        <v>0</v>
      </c>
      <c r="BI351" s="640">
        <f t="shared" si="537"/>
        <v>0</v>
      </c>
      <c r="BJ351" s="640">
        <f t="shared" si="537"/>
        <v>0</v>
      </c>
      <c r="BK351" s="640">
        <f t="shared" si="537"/>
        <v>0</v>
      </c>
      <c r="BL351" s="640">
        <f t="shared" si="537"/>
        <v>0</v>
      </c>
      <c r="BM351" s="640">
        <f t="shared" si="537"/>
        <v>0</v>
      </c>
      <c r="BN351" s="640">
        <f t="shared" si="537"/>
        <v>0</v>
      </c>
      <c r="BO351" s="640">
        <f t="shared" si="537"/>
        <v>0</v>
      </c>
      <c r="BP351" s="640">
        <f t="shared" si="537"/>
        <v>0</v>
      </c>
      <c r="BQ351" s="640">
        <f t="shared" si="534"/>
        <v>6185.6949999999997</v>
      </c>
    </row>
    <row r="352" spans="1:69" s="352" customFormat="1" ht="12.75" x14ac:dyDescent="0.2">
      <c r="A352" s="680">
        <v>1920</v>
      </c>
      <c r="B352" s="376" t="s">
        <v>510</v>
      </c>
      <c r="C352" s="1294">
        <f>'I4 BO ASSETS'!L67</f>
        <v>13407.073333333332</v>
      </c>
      <c r="D352" s="640"/>
      <c r="E352" s="640"/>
      <c r="F352" s="640"/>
      <c r="G352" s="640"/>
      <c r="H352" s="640"/>
      <c r="I352" s="640"/>
      <c r="J352" s="640"/>
      <c r="K352" s="640"/>
      <c r="L352" s="640"/>
      <c r="M352" s="640"/>
      <c r="N352" s="640"/>
      <c r="O352" s="640"/>
      <c r="P352" s="640"/>
      <c r="Q352" s="640"/>
      <c r="R352" s="640"/>
      <c r="S352" s="640"/>
      <c r="T352" s="640"/>
      <c r="U352" s="640"/>
      <c r="V352" s="640"/>
      <c r="W352" s="640"/>
      <c r="X352" s="640"/>
      <c r="Y352" s="640"/>
      <c r="Z352" s="640"/>
      <c r="AA352" s="640"/>
      <c r="AB352" s="640"/>
      <c r="AC352" s="640"/>
      <c r="AD352" s="640"/>
      <c r="AE352" s="640"/>
      <c r="AF352" s="640"/>
      <c r="AG352" s="640"/>
      <c r="AH352" s="640"/>
      <c r="AI352" s="640"/>
      <c r="AJ352" s="640"/>
      <c r="AK352" s="640"/>
      <c r="AL352" s="640"/>
      <c r="AM352" s="640"/>
      <c r="AN352" s="640"/>
      <c r="AO352" s="640"/>
      <c r="AP352" s="640"/>
      <c r="AQ352" s="640"/>
      <c r="AR352" s="640"/>
      <c r="AS352" s="640"/>
      <c r="AT352" s="640"/>
      <c r="AU352" s="640"/>
      <c r="AV352" s="640"/>
      <c r="AW352" s="640">
        <f t="shared" ref="AW352:BP352" si="538">$C352*AW639</f>
        <v>7521.6965187469486</v>
      </c>
      <c r="AX352" s="640">
        <f t="shared" si="538"/>
        <v>2778.8091771092299</v>
      </c>
      <c r="AY352" s="640">
        <f t="shared" si="538"/>
        <v>2227.9023290952878</v>
      </c>
      <c r="AZ352" s="640">
        <f t="shared" si="538"/>
        <v>0</v>
      </c>
      <c r="BA352" s="640">
        <f t="shared" si="538"/>
        <v>0</v>
      </c>
      <c r="BB352" s="640">
        <f t="shared" si="538"/>
        <v>473.0225444520695</v>
      </c>
      <c r="BC352" s="640">
        <f t="shared" si="538"/>
        <v>388.92528305263522</v>
      </c>
      <c r="BD352" s="640">
        <f t="shared" si="538"/>
        <v>0</v>
      </c>
      <c r="BE352" s="640">
        <f t="shared" si="538"/>
        <v>16.717480877162231</v>
      </c>
      <c r="BF352" s="640">
        <f t="shared" si="538"/>
        <v>0</v>
      </c>
      <c r="BG352" s="640">
        <f t="shared" si="538"/>
        <v>0</v>
      </c>
      <c r="BH352" s="640">
        <f t="shared" si="538"/>
        <v>0</v>
      </c>
      <c r="BI352" s="640">
        <f t="shared" si="538"/>
        <v>0</v>
      </c>
      <c r="BJ352" s="640">
        <f t="shared" si="538"/>
        <v>0</v>
      </c>
      <c r="BK352" s="640">
        <f t="shared" si="538"/>
        <v>0</v>
      </c>
      <c r="BL352" s="640">
        <f t="shared" si="538"/>
        <v>0</v>
      </c>
      <c r="BM352" s="640">
        <f t="shared" si="538"/>
        <v>0</v>
      </c>
      <c r="BN352" s="640">
        <f t="shared" si="538"/>
        <v>0</v>
      </c>
      <c r="BO352" s="640">
        <f t="shared" si="538"/>
        <v>0</v>
      </c>
      <c r="BP352" s="640">
        <f t="shared" si="538"/>
        <v>0</v>
      </c>
      <c r="BQ352" s="640">
        <f t="shared" si="534"/>
        <v>13407.073333333332</v>
      </c>
    </row>
    <row r="353" spans="1:69" s="352" customFormat="1" ht="12.75" x14ac:dyDescent="0.2">
      <c r="A353" s="680">
        <v>1925</v>
      </c>
      <c r="B353" s="376" t="s">
        <v>511</v>
      </c>
      <c r="C353" s="1294">
        <f>'I4 BO ASSETS'!L68</f>
        <v>67877.096666666665</v>
      </c>
      <c r="D353" s="640"/>
      <c r="E353" s="640"/>
      <c r="F353" s="640"/>
      <c r="G353" s="640"/>
      <c r="H353" s="640"/>
      <c r="I353" s="640"/>
      <c r="J353" s="640"/>
      <c r="K353" s="640"/>
      <c r="L353" s="640"/>
      <c r="M353" s="640"/>
      <c r="N353" s="640"/>
      <c r="O353" s="640"/>
      <c r="P353" s="640"/>
      <c r="Q353" s="640"/>
      <c r="R353" s="640"/>
      <c r="S353" s="640"/>
      <c r="T353" s="640"/>
      <c r="U353" s="640"/>
      <c r="V353" s="640"/>
      <c r="W353" s="640"/>
      <c r="X353" s="640"/>
      <c r="Y353" s="640"/>
      <c r="Z353" s="640"/>
      <c r="AA353" s="640"/>
      <c r="AB353" s="640"/>
      <c r="AC353" s="640"/>
      <c r="AD353" s="640"/>
      <c r="AE353" s="640"/>
      <c r="AF353" s="640"/>
      <c r="AG353" s="640"/>
      <c r="AH353" s="640"/>
      <c r="AI353" s="640"/>
      <c r="AJ353" s="640"/>
      <c r="AK353" s="640"/>
      <c r="AL353" s="640"/>
      <c r="AM353" s="640"/>
      <c r="AN353" s="640"/>
      <c r="AO353" s="640"/>
      <c r="AP353" s="640"/>
      <c r="AQ353" s="640"/>
      <c r="AR353" s="640"/>
      <c r="AS353" s="640"/>
      <c r="AT353" s="640"/>
      <c r="AU353" s="640"/>
      <c r="AV353" s="640"/>
      <c r="AW353" s="640">
        <f t="shared" ref="AW353:BP353" si="539">$C353*AW640</f>
        <v>38080.713740183674</v>
      </c>
      <c r="AX353" s="640">
        <f t="shared" si="539"/>
        <v>14068.506559437803</v>
      </c>
      <c r="AY353" s="640">
        <f t="shared" si="539"/>
        <v>11279.384992988229</v>
      </c>
      <c r="AZ353" s="640">
        <f t="shared" si="539"/>
        <v>0</v>
      </c>
      <c r="BA353" s="640">
        <f t="shared" si="539"/>
        <v>0</v>
      </c>
      <c r="BB353" s="640">
        <f t="shared" si="539"/>
        <v>2394.8102749209811</v>
      </c>
      <c r="BC353" s="640">
        <f t="shared" si="539"/>
        <v>1969.0441289852286</v>
      </c>
      <c r="BD353" s="640">
        <f t="shared" si="539"/>
        <v>0</v>
      </c>
      <c r="BE353" s="640">
        <f t="shared" si="539"/>
        <v>84.636970150753186</v>
      </c>
      <c r="BF353" s="640">
        <f t="shared" si="539"/>
        <v>0</v>
      </c>
      <c r="BG353" s="640">
        <f t="shared" si="539"/>
        <v>0</v>
      </c>
      <c r="BH353" s="640">
        <f t="shared" si="539"/>
        <v>0</v>
      </c>
      <c r="BI353" s="640">
        <f t="shared" si="539"/>
        <v>0</v>
      </c>
      <c r="BJ353" s="640">
        <f t="shared" si="539"/>
        <v>0</v>
      </c>
      <c r="BK353" s="640">
        <f t="shared" si="539"/>
        <v>0</v>
      </c>
      <c r="BL353" s="640">
        <f t="shared" si="539"/>
        <v>0</v>
      </c>
      <c r="BM353" s="640">
        <f t="shared" si="539"/>
        <v>0</v>
      </c>
      <c r="BN353" s="640">
        <f t="shared" si="539"/>
        <v>0</v>
      </c>
      <c r="BO353" s="640">
        <f t="shared" si="539"/>
        <v>0</v>
      </c>
      <c r="BP353" s="640">
        <f t="shared" si="539"/>
        <v>0</v>
      </c>
      <c r="BQ353" s="640">
        <f t="shared" si="534"/>
        <v>67877.096666666665</v>
      </c>
    </row>
    <row r="354" spans="1:69" s="352" customFormat="1" ht="12.75" x14ac:dyDescent="0.2">
      <c r="A354" s="680">
        <v>1930</v>
      </c>
      <c r="B354" s="376" t="s">
        <v>512</v>
      </c>
      <c r="C354" s="1294">
        <f>'I4 BO ASSETS'!L69</f>
        <v>0</v>
      </c>
      <c r="D354" s="640"/>
      <c r="E354" s="640"/>
      <c r="F354" s="640"/>
      <c r="G354" s="640"/>
      <c r="H354" s="640"/>
      <c r="I354" s="640"/>
      <c r="J354" s="640"/>
      <c r="K354" s="640"/>
      <c r="L354" s="640"/>
      <c r="M354" s="640"/>
      <c r="N354" s="640"/>
      <c r="O354" s="640"/>
      <c r="P354" s="640"/>
      <c r="Q354" s="640"/>
      <c r="R354" s="640"/>
      <c r="S354" s="640"/>
      <c r="T354" s="640"/>
      <c r="U354" s="640"/>
      <c r="V354" s="640"/>
      <c r="W354" s="640"/>
      <c r="X354" s="640"/>
      <c r="Y354" s="640"/>
      <c r="Z354" s="640"/>
      <c r="AA354" s="640"/>
      <c r="AB354" s="640"/>
      <c r="AC354" s="640"/>
      <c r="AD354" s="640"/>
      <c r="AE354" s="640"/>
      <c r="AF354" s="640"/>
      <c r="AG354" s="640"/>
      <c r="AH354" s="640"/>
      <c r="AI354" s="640"/>
      <c r="AJ354" s="640"/>
      <c r="AK354" s="640"/>
      <c r="AL354" s="640"/>
      <c r="AM354" s="640"/>
      <c r="AN354" s="640"/>
      <c r="AO354" s="640"/>
      <c r="AP354" s="640"/>
      <c r="AQ354" s="640"/>
      <c r="AR354" s="640"/>
      <c r="AS354" s="640"/>
      <c r="AT354" s="640"/>
      <c r="AU354" s="640"/>
      <c r="AV354" s="640"/>
      <c r="AW354" s="640">
        <f t="shared" ref="AW354:BP354" si="540">$C354*AW641</f>
        <v>0</v>
      </c>
      <c r="AX354" s="640">
        <f t="shared" si="540"/>
        <v>0</v>
      </c>
      <c r="AY354" s="640">
        <f t="shared" si="540"/>
        <v>0</v>
      </c>
      <c r="AZ354" s="640">
        <f t="shared" si="540"/>
        <v>0</v>
      </c>
      <c r="BA354" s="640">
        <f t="shared" si="540"/>
        <v>0</v>
      </c>
      <c r="BB354" s="640">
        <f t="shared" si="540"/>
        <v>0</v>
      </c>
      <c r="BC354" s="640">
        <f t="shared" si="540"/>
        <v>0</v>
      </c>
      <c r="BD354" s="640">
        <f t="shared" si="540"/>
        <v>0</v>
      </c>
      <c r="BE354" s="640">
        <f t="shared" si="540"/>
        <v>0</v>
      </c>
      <c r="BF354" s="640">
        <f t="shared" si="540"/>
        <v>0</v>
      </c>
      <c r="BG354" s="640">
        <f t="shared" si="540"/>
        <v>0</v>
      </c>
      <c r="BH354" s="640">
        <f t="shared" si="540"/>
        <v>0</v>
      </c>
      <c r="BI354" s="640">
        <f t="shared" si="540"/>
        <v>0</v>
      </c>
      <c r="BJ354" s="640">
        <f t="shared" si="540"/>
        <v>0</v>
      </c>
      <c r="BK354" s="640">
        <f t="shared" si="540"/>
        <v>0</v>
      </c>
      <c r="BL354" s="640">
        <f t="shared" si="540"/>
        <v>0</v>
      </c>
      <c r="BM354" s="640">
        <f t="shared" si="540"/>
        <v>0</v>
      </c>
      <c r="BN354" s="640">
        <f t="shared" si="540"/>
        <v>0</v>
      </c>
      <c r="BO354" s="640">
        <f t="shared" si="540"/>
        <v>0</v>
      </c>
      <c r="BP354" s="640">
        <f t="shared" si="540"/>
        <v>0</v>
      </c>
      <c r="BQ354" s="640">
        <f t="shared" si="534"/>
        <v>0</v>
      </c>
    </row>
    <row r="355" spans="1:69" s="352" customFormat="1" ht="12.75" x14ac:dyDescent="0.2">
      <c r="A355" s="680">
        <v>1935</v>
      </c>
      <c r="B355" s="376" t="s">
        <v>513</v>
      </c>
      <c r="C355" s="1294">
        <f>'I4 BO ASSETS'!L70</f>
        <v>0</v>
      </c>
      <c r="D355" s="640"/>
      <c r="E355" s="640"/>
      <c r="F355" s="640"/>
      <c r="G355" s="640"/>
      <c r="H355" s="640"/>
      <c r="I355" s="640"/>
      <c r="J355" s="640"/>
      <c r="K355" s="640"/>
      <c r="L355" s="640"/>
      <c r="M355" s="640"/>
      <c r="N355" s="640"/>
      <c r="O355" s="640"/>
      <c r="P355" s="640"/>
      <c r="Q355" s="640"/>
      <c r="R355" s="640"/>
      <c r="S355" s="640"/>
      <c r="T355" s="640"/>
      <c r="U355" s="640"/>
      <c r="V355" s="640"/>
      <c r="W355" s="640"/>
      <c r="X355" s="640"/>
      <c r="Y355" s="640"/>
      <c r="Z355" s="640"/>
      <c r="AA355" s="640"/>
      <c r="AB355" s="640"/>
      <c r="AC355" s="640"/>
      <c r="AD355" s="640"/>
      <c r="AE355" s="640"/>
      <c r="AF355" s="640"/>
      <c r="AG355" s="640"/>
      <c r="AH355" s="640"/>
      <c r="AI355" s="640"/>
      <c r="AJ355" s="640"/>
      <c r="AK355" s="640"/>
      <c r="AL355" s="640"/>
      <c r="AM355" s="640"/>
      <c r="AN355" s="640"/>
      <c r="AO355" s="640"/>
      <c r="AP355" s="640"/>
      <c r="AQ355" s="640"/>
      <c r="AR355" s="640"/>
      <c r="AS355" s="640"/>
      <c r="AT355" s="640"/>
      <c r="AU355" s="640"/>
      <c r="AV355" s="640"/>
      <c r="AW355" s="640">
        <f t="shared" ref="AW355:BP355" si="541">$C355*AW642</f>
        <v>0</v>
      </c>
      <c r="AX355" s="640">
        <f t="shared" si="541"/>
        <v>0</v>
      </c>
      <c r="AY355" s="640">
        <f t="shared" si="541"/>
        <v>0</v>
      </c>
      <c r="AZ355" s="640">
        <f t="shared" si="541"/>
        <v>0</v>
      </c>
      <c r="BA355" s="640">
        <f t="shared" si="541"/>
        <v>0</v>
      </c>
      <c r="BB355" s="640">
        <f t="shared" si="541"/>
        <v>0</v>
      </c>
      <c r="BC355" s="640">
        <f t="shared" si="541"/>
        <v>0</v>
      </c>
      <c r="BD355" s="640">
        <f t="shared" si="541"/>
        <v>0</v>
      </c>
      <c r="BE355" s="640">
        <f t="shared" si="541"/>
        <v>0</v>
      </c>
      <c r="BF355" s="640">
        <f t="shared" si="541"/>
        <v>0</v>
      </c>
      <c r="BG355" s="640">
        <f t="shared" si="541"/>
        <v>0</v>
      </c>
      <c r="BH355" s="640">
        <f t="shared" si="541"/>
        <v>0</v>
      </c>
      <c r="BI355" s="640">
        <f t="shared" si="541"/>
        <v>0</v>
      </c>
      <c r="BJ355" s="640">
        <f t="shared" si="541"/>
        <v>0</v>
      </c>
      <c r="BK355" s="640">
        <f t="shared" si="541"/>
        <v>0</v>
      </c>
      <c r="BL355" s="640">
        <f t="shared" si="541"/>
        <v>0</v>
      </c>
      <c r="BM355" s="640">
        <f t="shared" si="541"/>
        <v>0</v>
      </c>
      <c r="BN355" s="640">
        <f t="shared" si="541"/>
        <v>0</v>
      </c>
      <c r="BO355" s="640">
        <f t="shared" si="541"/>
        <v>0</v>
      </c>
      <c r="BP355" s="640">
        <f t="shared" si="541"/>
        <v>0</v>
      </c>
      <c r="BQ355" s="640">
        <f t="shared" si="534"/>
        <v>0</v>
      </c>
    </row>
    <row r="356" spans="1:69" s="352" customFormat="1" ht="12.75" x14ac:dyDescent="0.2">
      <c r="A356" s="680">
        <v>1940</v>
      </c>
      <c r="B356" s="376" t="s">
        <v>514</v>
      </c>
      <c r="C356" s="1294">
        <f>'I4 BO ASSETS'!L71</f>
        <v>12121.1675</v>
      </c>
      <c r="D356" s="640"/>
      <c r="E356" s="640"/>
      <c r="F356" s="640"/>
      <c r="G356" s="640"/>
      <c r="H356" s="640"/>
      <c r="I356" s="640"/>
      <c r="J356" s="640"/>
      <c r="K356" s="640"/>
      <c r="L356" s="640"/>
      <c r="M356" s="640"/>
      <c r="N356" s="640"/>
      <c r="O356" s="640"/>
      <c r="P356" s="640"/>
      <c r="Q356" s="640"/>
      <c r="R356" s="640"/>
      <c r="S356" s="640"/>
      <c r="T356" s="640"/>
      <c r="U356" s="640"/>
      <c r="V356" s="640"/>
      <c r="W356" s="640"/>
      <c r="X356" s="640"/>
      <c r="Y356" s="640"/>
      <c r="Z356" s="640"/>
      <c r="AA356" s="640"/>
      <c r="AB356" s="640"/>
      <c r="AC356" s="640"/>
      <c r="AD356" s="640"/>
      <c r="AE356" s="640"/>
      <c r="AF356" s="640"/>
      <c r="AG356" s="640"/>
      <c r="AH356" s="640"/>
      <c r="AI356" s="640"/>
      <c r="AJ356" s="640"/>
      <c r="AK356" s="640"/>
      <c r="AL356" s="640"/>
      <c r="AM356" s="640"/>
      <c r="AN356" s="640"/>
      <c r="AO356" s="640"/>
      <c r="AP356" s="640"/>
      <c r="AQ356" s="640"/>
      <c r="AR356" s="640"/>
      <c r="AS356" s="640"/>
      <c r="AT356" s="640"/>
      <c r="AU356" s="640"/>
      <c r="AV356" s="640"/>
      <c r="AW356" s="640">
        <f t="shared" ref="AW356:BP356" si="542">$C356*AW643</f>
        <v>6800.2718506225319</v>
      </c>
      <c r="AX356" s="640">
        <f t="shared" si="542"/>
        <v>2512.2866600971929</v>
      </c>
      <c r="AY356" s="640">
        <f t="shared" si="542"/>
        <v>2014.2186615376741</v>
      </c>
      <c r="AZ356" s="640">
        <f t="shared" si="542"/>
        <v>0</v>
      </c>
      <c r="BA356" s="640">
        <f t="shared" si="542"/>
        <v>0</v>
      </c>
      <c r="BB356" s="640">
        <f t="shared" si="542"/>
        <v>427.65377275326784</v>
      </c>
      <c r="BC356" s="640">
        <f t="shared" si="542"/>
        <v>351.62248938738583</v>
      </c>
      <c r="BD356" s="640">
        <f t="shared" si="542"/>
        <v>0</v>
      </c>
      <c r="BE356" s="640">
        <f t="shared" si="542"/>
        <v>15.114065601948202</v>
      </c>
      <c r="BF356" s="640">
        <f t="shared" si="542"/>
        <v>0</v>
      </c>
      <c r="BG356" s="640">
        <f t="shared" si="542"/>
        <v>0</v>
      </c>
      <c r="BH356" s="640">
        <f t="shared" si="542"/>
        <v>0</v>
      </c>
      <c r="BI356" s="640">
        <f t="shared" si="542"/>
        <v>0</v>
      </c>
      <c r="BJ356" s="640">
        <f t="shared" si="542"/>
        <v>0</v>
      </c>
      <c r="BK356" s="640">
        <f t="shared" si="542"/>
        <v>0</v>
      </c>
      <c r="BL356" s="640">
        <f t="shared" si="542"/>
        <v>0</v>
      </c>
      <c r="BM356" s="640">
        <f t="shared" si="542"/>
        <v>0</v>
      </c>
      <c r="BN356" s="640">
        <f t="shared" si="542"/>
        <v>0</v>
      </c>
      <c r="BO356" s="640">
        <f t="shared" si="542"/>
        <v>0</v>
      </c>
      <c r="BP356" s="640">
        <f t="shared" si="542"/>
        <v>0</v>
      </c>
      <c r="BQ356" s="640">
        <f t="shared" si="534"/>
        <v>12121.167500000003</v>
      </c>
    </row>
    <row r="357" spans="1:69" s="352" customFormat="1" ht="12.75" x14ac:dyDescent="0.2">
      <c r="A357" s="680">
        <v>1945</v>
      </c>
      <c r="B357" s="376" t="s">
        <v>515</v>
      </c>
      <c r="C357" s="1294">
        <f>'I4 BO ASSETS'!L72</f>
        <v>0</v>
      </c>
      <c r="D357" s="640"/>
      <c r="E357" s="640"/>
      <c r="F357" s="640"/>
      <c r="G357" s="640"/>
      <c r="H357" s="640"/>
      <c r="I357" s="640"/>
      <c r="J357" s="640"/>
      <c r="K357" s="640"/>
      <c r="L357" s="640"/>
      <c r="M357" s="640"/>
      <c r="N357" s="640"/>
      <c r="O357" s="640"/>
      <c r="P357" s="640"/>
      <c r="Q357" s="640"/>
      <c r="R357" s="640"/>
      <c r="S357" s="640"/>
      <c r="T357" s="640"/>
      <c r="U357" s="640"/>
      <c r="V357" s="640"/>
      <c r="W357" s="640"/>
      <c r="X357" s="640"/>
      <c r="Y357" s="640"/>
      <c r="Z357" s="640"/>
      <c r="AA357" s="640"/>
      <c r="AB357" s="640"/>
      <c r="AC357" s="640"/>
      <c r="AD357" s="640"/>
      <c r="AE357" s="640"/>
      <c r="AF357" s="640"/>
      <c r="AG357" s="640"/>
      <c r="AH357" s="640"/>
      <c r="AI357" s="640"/>
      <c r="AJ357" s="640"/>
      <c r="AK357" s="640"/>
      <c r="AL357" s="640"/>
      <c r="AM357" s="640"/>
      <c r="AN357" s="640"/>
      <c r="AO357" s="640"/>
      <c r="AP357" s="640"/>
      <c r="AQ357" s="640"/>
      <c r="AR357" s="640"/>
      <c r="AS357" s="640"/>
      <c r="AT357" s="640"/>
      <c r="AU357" s="640"/>
      <c r="AV357" s="640"/>
      <c r="AW357" s="640">
        <f t="shared" ref="AW357:BP357" si="543">$C357*AW644</f>
        <v>0</v>
      </c>
      <c r="AX357" s="640">
        <f t="shared" si="543"/>
        <v>0</v>
      </c>
      <c r="AY357" s="640">
        <f t="shared" si="543"/>
        <v>0</v>
      </c>
      <c r="AZ357" s="640">
        <f t="shared" si="543"/>
        <v>0</v>
      </c>
      <c r="BA357" s="640">
        <f t="shared" si="543"/>
        <v>0</v>
      </c>
      <c r="BB357" s="640">
        <f t="shared" si="543"/>
        <v>0</v>
      </c>
      <c r="BC357" s="640">
        <f t="shared" si="543"/>
        <v>0</v>
      </c>
      <c r="BD357" s="640">
        <f t="shared" si="543"/>
        <v>0</v>
      </c>
      <c r="BE357" s="640">
        <f t="shared" si="543"/>
        <v>0</v>
      </c>
      <c r="BF357" s="640">
        <f t="shared" si="543"/>
        <v>0</v>
      </c>
      <c r="BG357" s="640">
        <f t="shared" si="543"/>
        <v>0</v>
      </c>
      <c r="BH357" s="640">
        <f t="shared" si="543"/>
        <v>0</v>
      </c>
      <c r="BI357" s="640">
        <f t="shared" si="543"/>
        <v>0</v>
      </c>
      <c r="BJ357" s="640">
        <f t="shared" si="543"/>
        <v>0</v>
      </c>
      <c r="BK357" s="640">
        <f t="shared" si="543"/>
        <v>0</v>
      </c>
      <c r="BL357" s="640">
        <f t="shared" si="543"/>
        <v>0</v>
      </c>
      <c r="BM357" s="640">
        <f t="shared" si="543"/>
        <v>0</v>
      </c>
      <c r="BN357" s="640">
        <f t="shared" si="543"/>
        <v>0</v>
      </c>
      <c r="BO357" s="640">
        <f t="shared" si="543"/>
        <v>0</v>
      </c>
      <c r="BP357" s="640">
        <f t="shared" si="543"/>
        <v>0</v>
      </c>
      <c r="BQ357" s="640">
        <f t="shared" si="534"/>
        <v>0</v>
      </c>
    </row>
    <row r="358" spans="1:69" s="352" customFormat="1" ht="12.75" x14ac:dyDescent="0.2">
      <c r="A358" s="680">
        <v>1950</v>
      </c>
      <c r="B358" s="376" t="s">
        <v>516</v>
      </c>
      <c r="C358" s="1294">
        <f>'I4 BO ASSETS'!L73</f>
        <v>0</v>
      </c>
      <c r="D358" s="640"/>
      <c r="E358" s="640"/>
      <c r="F358" s="640"/>
      <c r="G358" s="640"/>
      <c r="H358" s="640"/>
      <c r="I358" s="640"/>
      <c r="J358" s="640"/>
      <c r="K358" s="640"/>
      <c r="L358" s="640"/>
      <c r="M358" s="640"/>
      <c r="N358" s="640"/>
      <c r="O358" s="640"/>
      <c r="P358" s="640"/>
      <c r="Q358" s="640"/>
      <c r="R358" s="640"/>
      <c r="S358" s="640"/>
      <c r="T358" s="640"/>
      <c r="U358" s="640"/>
      <c r="V358" s="640"/>
      <c r="W358" s="640"/>
      <c r="X358" s="640"/>
      <c r="Y358" s="640"/>
      <c r="Z358" s="640"/>
      <c r="AA358" s="640"/>
      <c r="AB358" s="640"/>
      <c r="AC358" s="640"/>
      <c r="AD358" s="640"/>
      <c r="AE358" s="640"/>
      <c r="AF358" s="640"/>
      <c r="AG358" s="640"/>
      <c r="AH358" s="640"/>
      <c r="AI358" s="640"/>
      <c r="AJ358" s="640"/>
      <c r="AK358" s="640"/>
      <c r="AL358" s="640"/>
      <c r="AM358" s="640"/>
      <c r="AN358" s="640"/>
      <c r="AO358" s="640"/>
      <c r="AP358" s="640"/>
      <c r="AQ358" s="640"/>
      <c r="AR358" s="640"/>
      <c r="AS358" s="640"/>
      <c r="AT358" s="640"/>
      <c r="AU358" s="640"/>
      <c r="AV358" s="640"/>
      <c r="AW358" s="640">
        <f t="shared" ref="AW358:BP358" si="544">$C358*AW645</f>
        <v>0</v>
      </c>
      <c r="AX358" s="640">
        <f t="shared" si="544"/>
        <v>0</v>
      </c>
      <c r="AY358" s="640">
        <f t="shared" si="544"/>
        <v>0</v>
      </c>
      <c r="AZ358" s="640">
        <f t="shared" si="544"/>
        <v>0</v>
      </c>
      <c r="BA358" s="640">
        <f t="shared" si="544"/>
        <v>0</v>
      </c>
      <c r="BB358" s="640">
        <f t="shared" si="544"/>
        <v>0</v>
      </c>
      <c r="BC358" s="640">
        <f t="shared" si="544"/>
        <v>0</v>
      </c>
      <c r="BD358" s="640">
        <f t="shared" si="544"/>
        <v>0</v>
      </c>
      <c r="BE358" s="640">
        <f t="shared" si="544"/>
        <v>0</v>
      </c>
      <c r="BF358" s="640">
        <f t="shared" si="544"/>
        <v>0</v>
      </c>
      <c r="BG358" s="640">
        <f t="shared" si="544"/>
        <v>0</v>
      </c>
      <c r="BH358" s="640">
        <f t="shared" si="544"/>
        <v>0</v>
      </c>
      <c r="BI358" s="640">
        <f t="shared" si="544"/>
        <v>0</v>
      </c>
      <c r="BJ358" s="640">
        <f t="shared" si="544"/>
        <v>0</v>
      </c>
      <c r="BK358" s="640">
        <f t="shared" si="544"/>
        <v>0</v>
      </c>
      <c r="BL358" s="640">
        <f t="shared" si="544"/>
        <v>0</v>
      </c>
      <c r="BM358" s="640">
        <f t="shared" si="544"/>
        <v>0</v>
      </c>
      <c r="BN358" s="640">
        <f t="shared" si="544"/>
        <v>0</v>
      </c>
      <c r="BO358" s="640">
        <f t="shared" si="544"/>
        <v>0</v>
      </c>
      <c r="BP358" s="640">
        <f t="shared" si="544"/>
        <v>0</v>
      </c>
      <c r="BQ358" s="640">
        <f t="shared" si="534"/>
        <v>0</v>
      </c>
    </row>
    <row r="359" spans="1:69" s="352" customFormat="1" ht="12.75" x14ac:dyDescent="0.2">
      <c r="A359" s="680">
        <v>1955</v>
      </c>
      <c r="B359" s="376" t="s">
        <v>273</v>
      </c>
      <c r="C359" s="1294">
        <f>'I4 BO ASSETS'!L74</f>
        <v>336.23</v>
      </c>
      <c r="D359" s="640"/>
      <c r="E359" s="640"/>
      <c r="F359" s="640"/>
      <c r="G359" s="640"/>
      <c r="H359" s="640"/>
      <c r="I359" s="640"/>
      <c r="J359" s="640"/>
      <c r="K359" s="640"/>
      <c r="L359" s="640"/>
      <c r="M359" s="640"/>
      <c r="N359" s="640"/>
      <c r="O359" s="640"/>
      <c r="P359" s="640"/>
      <c r="Q359" s="640"/>
      <c r="R359" s="640"/>
      <c r="S359" s="640"/>
      <c r="T359" s="640"/>
      <c r="U359" s="640"/>
      <c r="V359" s="640"/>
      <c r="W359" s="640"/>
      <c r="X359" s="640"/>
      <c r="Y359" s="640"/>
      <c r="Z359" s="640"/>
      <c r="AA359" s="640"/>
      <c r="AB359" s="640"/>
      <c r="AC359" s="640"/>
      <c r="AD359" s="640"/>
      <c r="AE359" s="640"/>
      <c r="AF359" s="640"/>
      <c r="AG359" s="640"/>
      <c r="AH359" s="640"/>
      <c r="AI359" s="640"/>
      <c r="AJ359" s="640"/>
      <c r="AK359" s="640"/>
      <c r="AL359" s="640"/>
      <c r="AM359" s="640"/>
      <c r="AN359" s="640"/>
      <c r="AO359" s="640"/>
      <c r="AP359" s="640"/>
      <c r="AQ359" s="640"/>
      <c r="AR359" s="640"/>
      <c r="AS359" s="640"/>
      <c r="AT359" s="640"/>
      <c r="AU359" s="640"/>
      <c r="AV359" s="640"/>
      <c r="AW359" s="640">
        <f t="shared" ref="AW359:BP359" si="545">$C359*AW646</f>
        <v>188.63326526382991</v>
      </c>
      <c r="AX359" s="640">
        <f t="shared" si="545"/>
        <v>69.688513398109492</v>
      </c>
      <c r="AY359" s="640">
        <f t="shared" si="545"/>
        <v>55.872566777813461</v>
      </c>
      <c r="AZ359" s="640">
        <f t="shared" si="545"/>
        <v>0</v>
      </c>
      <c r="BA359" s="640">
        <f t="shared" si="545"/>
        <v>0</v>
      </c>
      <c r="BB359" s="640">
        <f t="shared" si="545"/>
        <v>11.862720980700189</v>
      </c>
      <c r="BC359" s="640">
        <f t="shared" si="545"/>
        <v>9.753683348301287</v>
      </c>
      <c r="BD359" s="640">
        <f t="shared" si="545"/>
        <v>0</v>
      </c>
      <c r="BE359" s="640">
        <f t="shared" si="545"/>
        <v>0.41925023124571492</v>
      </c>
      <c r="BF359" s="640">
        <f t="shared" si="545"/>
        <v>0</v>
      </c>
      <c r="BG359" s="640">
        <f t="shared" si="545"/>
        <v>0</v>
      </c>
      <c r="BH359" s="640">
        <f t="shared" si="545"/>
        <v>0</v>
      </c>
      <c r="BI359" s="640">
        <f t="shared" si="545"/>
        <v>0</v>
      </c>
      <c r="BJ359" s="640">
        <f t="shared" si="545"/>
        <v>0</v>
      </c>
      <c r="BK359" s="640">
        <f t="shared" si="545"/>
        <v>0</v>
      </c>
      <c r="BL359" s="640">
        <f t="shared" si="545"/>
        <v>0</v>
      </c>
      <c r="BM359" s="640">
        <f t="shared" si="545"/>
        <v>0</v>
      </c>
      <c r="BN359" s="640">
        <f t="shared" si="545"/>
        <v>0</v>
      </c>
      <c r="BO359" s="640">
        <f t="shared" si="545"/>
        <v>0</v>
      </c>
      <c r="BP359" s="640">
        <f t="shared" si="545"/>
        <v>0</v>
      </c>
      <c r="BQ359" s="640">
        <f t="shared" si="534"/>
        <v>336.23000000000008</v>
      </c>
    </row>
    <row r="360" spans="1:69" s="352" customFormat="1" ht="12.75" x14ac:dyDescent="0.2">
      <c r="A360" s="680">
        <v>1960</v>
      </c>
      <c r="B360" s="376" t="s">
        <v>274</v>
      </c>
      <c r="C360" s="1294">
        <f>'I4 BO ASSETS'!L75</f>
        <v>0</v>
      </c>
      <c r="D360" s="640"/>
      <c r="E360" s="640"/>
      <c r="F360" s="640"/>
      <c r="G360" s="640"/>
      <c r="H360" s="640"/>
      <c r="I360" s="640"/>
      <c r="J360" s="640"/>
      <c r="K360" s="640"/>
      <c r="L360" s="640"/>
      <c r="M360" s="640"/>
      <c r="N360" s="640"/>
      <c r="O360" s="640"/>
      <c r="P360" s="640"/>
      <c r="Q360" s="640"/>
      <c r="R360" s="640"/>
      <c r="S360" s="640"/>
      <c r="T360" s="640"/>
      <c r="U360" s="640"/>
      <c r="V360" s="640"/>
      <c r="W360" s="640"/>
      <c r="X360" s="640"/>
      <c r="Y360" s="640"/>
      <c r="Z360" s="640"/>
      <c r="AA360" s="640"/>
      <c r="AB360" s="640"/>
      <c r="AC360" s="640"/>
      <c r="AD360" s="640"/>
      <c r="AE360" s="640"/>
      <c r="AF360" s="640"/>
      <c r="AG360" s="640"/>
      <c r="AH360" s="640"/>
      <c r="AI360" s="640"/>
      <c r="AJ360" s="640"/>
      <c r="AK360" s="640"/>
      <c r="AL360" s="640"/>
      <c r="AM360" s="640"/>
      <c r="AN360" s="640"/>
      <c r="AO360" s="640"/>
      <c r="AP360" s="640"/>
      <c r="AQ360" s="640"/>
      <c r="AR360" s="640"/>
      <c r="AS360" s="640"/>
      <c r="AT360" s="640"/>
      <c r="AU360" s="640"/>
      <c r="AV360" s="640"/>
      <c r="AW360" s="640">
        <f t="shared" ref="AW360:BP360" si="546">$C360*AW647</f>
        <v>0</v>
      </c>
      <c r="AX360" s="640">
        <f t="shared" si="546"/>
        <v>0</v>
      </c>
      <c r="AY360" s="640">
        <f t="shared" si="546"/>
        <v>0</v>
      </c>
      <c r="AZ360" s="640">
        <f t="shared" si="546"/>
        <v>0</v>
      </c>
      <c r="BA360" s="640">
        <f t="shared" si="546"/>
        <v>0</v>
      </c>
      <c r="BB360" s="640">
        <f t="shared" si="546"/>
        <v>0</v>
      </c>
      <c r="BC360" s="640">
        <f t="shared" si="546"/>
        <v>0</v>
      </c>
      <c r="BD360" s="640">
        <f t="shared" si="546"/>
        <v>0</v>
      </c>
      <c r="BE360" s="640">
        <f t="shared" si="546"/>
        <v>0</v>
      </c>
      <c r="BF360" s="640">
        <f t="shared" si="546"/>
        <v>0</v>
      </c>
      <c r="BG360" s="640">
        <f t="shared" si="546"/>
        <v>0</v>
      </c>
      <c r="BH360" s="640">
        <f t="shared" si="546"/>
        <v>0</v>
      </c>
      <c r="BI360" s="640">
        <f t="shared" si="546"/>
        <v>0</v>
      </c>
      <c r="BJ360" s="640">
        <f t="shared" si="546"/>
        <v>0</v>
      </c>
      <c r="BK360" s="640">
        <f t="shared" si="546"/>
        <v>0</v>
      </c>
      <c r="BL360" s="640">
        <f t="shared" si="546"/>
        <v>0</v>
      </c>
      <c r="BM360" s="640">
        <f t="shared" si="546"/>
        <v>0</v>
      </c>
      <c r="BN360" s="640">
        <f t="shared" si="546"/>
        <v>0</v>
      </c>
      <c r="BO360" s="640">
        <f t="shared" si="546"/>
        <v>0</v>
      </c>
      <c r="BP360" s="640">
        <f t="shared" si="546"/>
        <v>0</v>
      </c>
      <c r="BQ360" s="640">
        <f t="shared" si="534"/>
        <v>0</v>
      </c>
    </row>
    <row r="361" spans="1:69" s="352" customFormat="1" ht="25.5" x14ac:dyDescent="0.2">
      <c r="A361" s="680">
        <v>1970</v>
      </c>
      <c r="B361" s="376" t="s">
        <v>276</v>
      </c>
      <c r="C361" s="1294">
        <f>'I4 BO ASSETS'!L76</f>
        <v>0</v>
      </c>
      <c r="D361" s="640"/>
      <c r="E361" s="640"/>
      <c r="F361" s="640"/>
      <c r="G361" s="640"/>
      <c r="H361" s="640"/>
      <c r="I361" s="640"/>
      <c r="J361" s="640"/>
      <c r="K361" s="640"/>
      <c r="L361" s="640"/>
      <c r="M361" s="640"/>
      <c r="N361" s="640"/>
      <c r="O361" s="640"/>
      <c r="P361" s="640"/>
      <c r="Q361" s="640"/>
      <c r="R361" s="640"/>
      <c r="S361" s="640"/>
      <c r="T361" s="640"/>
      <c r="U361" s="640"/>
      <c r="V361" s="640"/>
      <c r="W361" s="640"/>
      <c r="X361" s="640"/>
      <c r="Y361" s="640"/>
      <c r="Z361" s="640"/>
      <c r="AA361" s="640"/>
      <c r="AB361" s="640"/>
      <c r="AC361" s="640"/>
      <c r="AD361" s="640"/>
      <c r="AE361" s="640"/>
      <c r="AF361" s="640"/>
      <c r="AG361" s="640"/>
      <c r="AH361" s="640"/>
      <c r="AI361" s="640"/>
      <c r="AJ361" s="640"/>
      <c r="AK361" s="640"/>
      <c r="AL361" s="640"/>
      <c r="AM361" s="640"/>
      <c r="AN361" s="640"/>
      <c r="AO361" s="640"/>
      <c r="AP361" s="640"/>
      <c r="AQ361" s="640"/>
      <c r="AR361" s="640"/>
      <c r="AS361" s="640"/>
      <c r="AT361" s="640"/>
      <c r="AU361" s="640"/>
      <c r="AV361" s="640"/>
      <c r="AW361" s="640">
        <f t="shared" ref="AW361:BP361" si="547">$C361*AW648</f>
        <v>0</v>
      </c>
      <c r="AX361" s="640">
        <f t="shared" si="547"/>
        <v>0</v>
      </c>
      <c r="AY361" s="640">
        <f t="shared" si="547"/>
        <v>0</v>
      </c>
      <c r="AZ361" s="640">
        <f t="shared" si="547"/>
        <v>0</v>
      </c>
      <c r="BA361" s="640">
        <f t="shared" si="547"/>
        <v>0</v>
      </c>
      <c r="BB361" s="640">
        <f t="shared" si="547"/>
        <v>0</v>
      </c>
      <c r="BC361" s="640">
        <f t="shared" si="547"/>
        <v>0</v>
      </c>
      <c r="BD361" s="640">
        <f t="shared" si="547"/>
        <v>0</v>
      </c>
      <c r="BE361" s="640">
        <f t="shared" si="547"/>
        <v>0</v>
      </c>
      <c r="BF361" s="640">
        <f t="shared" si="547"/>
        <v>0</v>
      </c>
      <c r="BG361" s="640">
        <f t="shared" si="547"/>
        <v>0</v>
      </c>
      <c r="BH361" s="640">
        <f t="shared" si="547"/>
        <v>0</v>
      </c>
      <c r="BI361" s="640">
        <f t="shared" si="547"/>
        <v>0</v>
      </c>
      <c r="BJ361" s="640">
        <f t="shared" si="547"/>
        <v>0</v>
      </c>
      <c r="BK361" s="640">
        <f t="shared" si="547"/>
        <v>0</v>
      </c>
      <c r="BL361" s="640">
        <f t="shared" si="547"/>
        <v>0</v>
      </c>
      <c r="BM361" s="640">
        <f t="shared" si="547"/>
        <v>0</v>
      </c>
      <c r="BN361" s="640">
        <f t="shared" si="547"/>
        <v>0</v>
      </c>
      <c r="BO361" s="640">
        <f t="shared" si="547"/>
        <v>0</v>
      </c>
      <c r="BP361" s="640">
        <f t="shared" si="547"/>
        <v>0</v>
      </c>
      <c r="BQ361" s="640">
        <f t="shared" si="534"/>
        <v>0</v>
      </c>
    </row>
    <row r="362" spans="1:69" s="352" customFormat="1" ht="25.5" x14ac:dyDescent="0.2">
      <c r="A362" s="680">
        <v>1975</v>
      </c>
      <c r="B362" s="376" t="s">
        <v>1546</v>
      </c>
      <c r="C362" s="1294">
        <f>'I4 BO ASSETS'!L77</f>
        <v>0</v>
      </c>
      <c r="D362" s="640"/>
      <c r="E362" s="640"/>
      <c r="F362" s="640"/>
      <c r="G362" s="640"/>
      <c r="H362" s="640"/>
      <c r="I362" s="640"/>
      <c r="J362" s="640"/>
      <c r="K362" s="640"/>
      <c r="L362" s="640"/>
      <c r="M362" s="640"/>
      <c r="N362" s="640"/>
      <c r="O362" s="640"/>
      <c r="P362" s="640"/>
      <c r="Q362" s="640"/>
      <c r="R362" s="640"/>
      <c r="S362" s="640"/>
      <c r="T362" s="640"/>
      <c r="U362" s="640"/>
      <c r="V362" s="640"/>
      <c r="W362" s="640"/>
      <c r="X362" s="640"/>
      <c r="Y362" s="640"/>
      <c r="Z362" s="640"/>
      <c r="AA362" s="640"/>
      <c r="AB362" s="640"/>
      <c r="AC362" s="640"/>
      <c r="AD362" s="640"/>
      <c r="AE362" s="640"/>
      <c r="AF362" s="640"/>
      <c r="AG362" s="640"/>
      <c r="AH362" s="640"/>
      <c r="AI362" s="640"/>
      <c r="AJ362" s="640"/>
      <c r="AK362" s="640"/>
      <c r="AL362" s="640"/>
      <c r="AM362" s="640"/>
      <c r="AN362" s="640"/>
      <c r="AO362" s="640"/>
      <c r="AP362" s="640"/>
      <c r="AQ362" s="640"/>
      <c r="AR362" s="640"/>
      <c r="AS362" s="640"/>
      <c r="AT362" s="640"/>
      <c r="AU362" s="640"/>
      <c r="AV362" s="640"/>
      <c r="AW362" s="640">
        <f t="shared" ref="AW362:BP362" si="548">$C362*AW649</f>
        <v>0</v>
      </c>
      <c r="AX362" s="640">
        <f t="shared" si="548"/>
        <v>0</v>
      </c>
      <c r="AY362" s="640">
        <f t="shared" si="548"/>
        <v>0</v>
      </c>
      <c r="AZ362" s="640">
        <f t="shared" si="548"/>
        <v>0</v>
      </c>
      <c r="BA362" s="640">
        <f t="shared" si="548"/>
        <v>0</v>
      </c>
      <c r="BB362" s="640">
        <f t="shared" si="548"/>
        <v>0</v>
      </c>
      <c r="BC362" s="640">
        <f t="shared" si="548"/>
        <v>0</v>
      </c>
      <c r="BD362" s="640">
        <f t="shared" si="548"/>
        <v>0</v>
      </c>
      <c r="BE362" s="640">
        <f t="shared" si="548"/>
        <v>0</v>
      </c>
      <c r="BF362" s="640">
        <f t="shared" si="548"/>
        <v>0</v>
      </c>
      <c r="BG362" s="640">
        <f t="shared" si="548"/>
        <v>0</v>
      </c>
      <c r="BH362" s="640">
        <f t="shared" si="548"/>
        <v>0</v>
      </c>
      <c r="BI362" s="640">
        <f t="shared" si="548"/>
        <v>0</v>
      </c>
      <c r="BJ362" s="640">
        <f t="shared" si="548"/>
        <v>0</v>
      </c>
      <c r="BK362" s="640">
        <f t="shared" si="548"/>
        <v>0</v>
      </c>
      <c r="BL362" s="640">
        <f t="shared" si="548"/>
        <v>0</v>
      </c>
      <c r="BM362" s="640">
        <f t="shared" si="548"/>
        <v>0</v>
      </c>
      <c r="BN362" s="640">
        <f t="shared" si="548"/>
        <v>0</v>
      </c>
      <c r="BO362" s="640">
        <f t="shared" si="548"/>
        <v>0</v>
      </c>
      <c r="BP362" s="640">
        <f t="shared" si="548"/>
        <v>0</v>
      </c>
      <c r="BQ362" s="640">
        <f t="shared" si="534"/>
        <v>0</v>
      </c>
    </row>
    <row r="363" spans="1:69" s="352" customFormat="1" ht="12.75" x14ac:dyDescent="0.2">
      <c r="A363" s="680">
        <v>1980</v>
      </c>
      <c r="B363" s="376" t="s">
        <v>1040</v>
      </c>
      <c r="C363" s="1294">
        <f>'I4 BO ASSETS'!L78</f>
        <v>35808.542999999998</v>
      </c>
      <c r="D363" s="640"/>
      <c r="E363" s="640"/>
      <c r="F363" s="640"/>
      <c r="G363" s="640"/>
      <c r="H363" s="640"/>
      <c r="I363" s="640"/>
      <c r="J363" s="640"/>
      <c r="K363" s="640"/>
      <c r="L363" s="640"/>
      <c r="M363" s="640"/>
      <c r="N363" s="640"/>
      <c r="O363" s="640"/>
      <c r="P363" s="640"/>
      <c r="Q363" s="640"/>
      <c r="R363" s="640"/>
      <c r="S363" s="640"/>
      <c r="T363" s="640"/>
      <c r="U363" s="640"/>
      <c r="V363" s="640"/>
      <c r="W363" s="640"/>
      <c r="X363" s="640"/>
      <c r="Y363" s="640"/>
      <c r="Z363" s="640"/>
      <c r="AA363" s="640"/>
      <c r="AB363" s="640"/>
      <c r="AC363" s="640"/>
      <c r="AD363" s="640"/>
      <c r="AE363" s="640"/>
      <c r="AF363" s="640"/>
      <c r="AG363" s="640"/>
      <c r="AH363" s="640"/>
      <c r="AI363" s="640"/>
      <c r="AJ363" s="640"/>
      <c r="AK363" s="640"/>
      <c r="AL363" s="640"/>
      <c r="AM363" s="640"/>
      <c r="AN363" s="640"/>
      <c r="AO363" s="640"/>
      <c r="AP363" s="640"/>
      <c r="AQ363" s="640"/>
      <c r="AR363" s="640"/>
      <c r="AS363" s="640"/>
      <c r="AT363" s="640"/>
      <c r="AU363" s="640"/>
      <c r="AV363" s="640"/>
      <c r="AW363" s="640">
        <f t="shared" ref="AW363:BP363" si="549">$C363*AW650</f>
        <v>20089.469679773545</v>
      </c>
      <c r="AX363" s="640">
        <f t="shared" si="549"/>
        <v>7421.8366255904575</v>
      </c>
      <c r="AY363" s="640">
        <f t="shared" si="549"/>
        <v>5950.4363381723952</v>
      </c>
      <c r="AZ363" s="640">
        <f t="shared" si="549"/>
        <v>0</v>
      </c>
      <c r="BA363" s="640">
        <f t="shared" si="549"/>
        <v>0</v>
      </c>
      <c r="BB363" s="640">
        <f t="shared" si="549"/>
        <v>1263.3814779597444</v>
      </c>
      <c r="BC363" s="640">
        <f t="shared" si="549"/>
        <v>1038.7686690242708</v>
      </c>
      <c r="BD363" s="640">
        <f t="shared" si="549"/>
        <v>0</v>
      </c>
      <c r="BE363" s="640">
        <f t="shared" si="549"/>
        <v>44.650209479588746</v>
      </c>
      <c r="BF363" s="640">
        <f t="shared" si="549"/>
        <v>0</v>
      </c>
      <c r="BG363" s="640">
        <f t="shared" si="549"/>
        <v>0</v>
      </c>
      <c r="BH363" s="640">
        <f t="shared" si="549"/>
        <v>0</v>
      </c>
      <c r="BI363" s="640">
        <f t="shared" si="549"/>
        <v>0</v>
      </c>
      <c r="BJ363" s="640">
        <f t="shared" si="549"/>
        <v>0</v>
      </c>
      <c r="BK363" s="640">
        <f t="shared" si="549"/>
        <v>0</v>
      </c>
      <c r="BL363" s="640">
        <f t="shared" si="549"/>
        <v>0</v>
      </c>
      <c r="BM363" s="640">
        <f t="shared" si="549"/>
        <v>0</v>
      </c>
      <c r="BN363" s="640">
        <f t="shared" si="549"/>
        <v>0</v>
      </c>
      <c r="BO363" s="640">
        <f t="shared" si="549"/>
        <v>0</v>
      </c>
      <c r="BP363" s="640">
        <f t="shared" si="549"/>
        <v>0</v>
      </c>
      <c r="BQ363" s="640">
        <f t="shared" si="534"/>
        <v>35808.542999999998</v>
      </c>
    </row>
    <row r="364" spans="1:69" s="352" customFormat="1" ht="12.75" x14ac:dyDescent="0.2">
      <c r="A364" s="680">
        <v>1990</v>
      </c>
      <c r="B364" s="376" t="s">
        <v>1042</v>
      </c>
      <c r="C364" s="1294">
        <f>'I4 BO ASSETS'!L79</f>
        <v>0</v>
      </c>
      <c r="D364" s="640"/>
      <c r="E364" s="640"/>
      <c r="F364" s="640"/>
      <c r="G364" s="640"/>
      <c r="H364" s="640"/>
      <c r="I364" s="640"/>
      <c r="J364" s="640"/>
      <c r="K364" s="640"/>
      <c r="L364" s="640"/>
      <c r="M364" s="640"/>
      <c r="N364" s="640"/>
      <c r="O364" s="640"/>
      <c r="P364" s="640"/>
      <c r="Q364" s="640"/>
      <c r="R364" s="640"/>
      <c r="S364" s="640"/>
      <c r="T364" s="640"/>
      <c r="U364" s="640"/>
      <c r="V364" s="640"/>
      <c r="W364" s="640"/>
      <c r="X364" s="640"/>
      <c r="Y364" s="640"/>
      <c r="Z364" s="640"/>
      <c r="AA364" s="640"/>
      <c r="AB364" s="640"/>
      <c r="AC364" s="640"/>
      <c r="AD364" s="640"/>
      <c r="AE364" s="640"/>
      <c r="AF364" s="640"/>
      <c r="AG364" s="640"/>
      <c r="AH364" s="640"/>
      <c r="AI364" s="640"/>
      <c r="AJ364" s="640"/>
      <c r="AK364" s="640"/>
      <c r="AL364" s="640"/>
      <c r="AM364" s="640"/>
      <c r="AN364" s="640"/>
      <c r="AO364" s="640"/>
      <c r="AP364" s="640"/>
      <c r="AQ364" s="640"/>
      <c r="AR364" s="640"/>
      <c r="AS364" s="640"/>
      <c r="AT364" s="640"/>
      <c r="AU364" s="640"/>
      <c r="AV364" s="640"/>
      <c r="AW364" s="640">
        <f t="shared" ref="AW364:BP364" si="550">$C364*AW651</f>
        <v>0</v>
      </c>
      <c r="AX364" s="640">
        <f t="shared" si="550"/>
        <v>0</v>
      </c>
      <c r="AY364" s="640">
        <f t="shared" si="550"/>
        <v>0</v>
      </c>
      <c r="AZ364" s="640">
        <f t="shared" si="550"/>
        <v>0</v>
      </c>
      <c r="BA364" s="640">
        <f t="shared" si="550"/>
        <v>0</v>
      </c>
      <c r="BB364" s="640">
        <f t="shared" si="550"/>
        <v>0</v>
      </c>
      <c r="BC364" s="640">
        <f t="shared" si="550"/>
        <v>0</v>
      </c>
      <c r="BD364" s="640">
        <f t="shared" si="550"/>
        <v>0</v>
      </c>
      <c r="BE364" s="640">
        <f t="shared" si="550"/>
        <v>0</v>
      </c>
      <c r="BF364" s="640">
        <f t="shared" si="550"/>
        <v>0</v>
      </c>
      <c r="BG364" s="640">
        <f t="shared" si="550"/>
        <v>0</v>
      </c>
      <c r="BH364" s="640">
        <f t="shared" si="550"/>
        <v>0</v>
      </c>
      <c r="BI364" s="640">
        <f t="shared" si="550"/>
        <v>0</v>
      </c>
      <c r="BJ364" s="640">
        <f t="shared" si="550"/>
        <v>0</v>
      </c>
      <c r="BK364" s="640">
        <f t="shared" si="550"/>
        <v>0</v>
      </c>
      <c r="BL364" s="640">
        <f t="shared" si="550"/>
        <v>0</v>
      </c>
      <c r="BM364" s="640">
        <f t="shared" si="550"/>
        <v>0</v>
      </c>
      <c r="BN364" s="640">
        <f t="shared" si="550"/>
        <v>0</v>
      </c>
      <c r="BO364" s="640">
        <f t="shared" si="550"/>
        <v>0</v>
      </c>
      <c r="BP364" s="640">
        <f t="shared" si="550"/>
        <v>0</v>
      </c>
      <c r="BQ364" s="640">
        <f t="shared" si="534"/>
        <v>0</v>
      </c>
    </row>
    <row r="365" spans="1:69" s="352" customFormat="1" ht="12.75" x14ac:dyDescent="0.2">
      <c r="A365" s="680">
        <v>2005</v>
      </c>
      <c r="B365" s="376" t="s">
        <v>1044</v>
      </c>
      <c r="C365" s="1294">
        <f>'I4 BO ASSETS'!L80</f>
        <v>0</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40"/>
      <c r="AO365" s="640"/>
      <c r="AP365" s="640"/>
      <c r="AQ365" s="640"/>
      <c r="AR365" s="640"/>
      <c r="AS365" s="640"/>
      <c r="AT365" s="640"/>
      <c r="AU365" s="640"/>
      <c r="AV365" s="640"/>
      <c r="AW365" s="640">
        <f t="shared" ref="AW365:BP365" si="551">$C365*AW652</f>
        <v>0</v>
      </c>
      <c r="AX365" s="640">
        <f t="shared" si="551"/>
        <v>0</v>
      </c>
      <c r="AY365" s="640">
        <f t="shared" si="551"/>
        <v>0</v>
      </c>
      <c r="AZ365" s="640">
        <f t="shared" si="551"/>
        <v>0</v>
      </c>
      <c r="BA365" s="640">
        <f t="shared" si="551"/>
        <v>0</v>
      </c>
      <c r="BB365" s="640">
        <f t="shared" si="551"/>
        <v>0</v>
      </c>
      <c r="BC365" s="640">
        <f t="shared" si="551"/>
        <v>0</v>
      </c>
      <c r="BD365" s="640">
        <f t="shared" si="551"/>
        <v>0</v>
      </c>
      <c r="BE365" s="640">
        <f t="shared" si="551"/>
        <v>0</v>
      </c>
      <c r="BF365" s="640">
        <f t="shared" si="551"/>
        <v>0</v>
      </c>
      <c r="BG365" s="640">
        <f t="shared" si="551"/>
        <v>0</v>
      </c>
      <c r="BH365" s="640">
        <f t="shared" si="551"/>
        <v>0</v>
      </c>
      <c r="BI365" s="640">
        <f t="shared" si="551"/>
        <v>0</v>
      </c>
      <c r="BJ365" s="640">
        <f t="shared" si="551"/>
        <v>0</v>
      </c>
      <c r="BK365" s="640">
        <f t="shared" si="551"/>
        <v>0</v>
      </c>
      <c r="BL365" s="640">
        <f t="shared" si="551"/>
        <v>0</v>
      </c>
      <c r="BM365" s="640">
        <f t="shared" si="551"/>
        <v>0</v>
      </c>
      <c r="BN365" s="640">
        <f t="shared" si="551"/>
        <v>0</v>
      </c>
      <c r="BO365" s="640">
        <f t="shared" si="551"/>
        <v>0</v>
      </c>
      <c r="BP365" s="640">
        <f t="shared" si="551"/>
        <v>0</v>
      </c>
      <c r="BQ365" s="640">
        <f t="shared" si="534"/>
        <v>0</v>
      </c>
    </row>
    <row r="366" spans="1:69" s="1284" customFormat="1" ht="12.75" x14ac:dyDescent="0.2">
      <c r="A366" s="684">
        <v>2010</v>
      </c>
      <c r="B366" s="683" t="s">
        <v>1045</v>
      </c>
      <c r="C366" s="1294">
        <f>'I4 BO ASSETS'!L81</f>
        <v>0</v>
      </c>
      <c r="D366" s="640"/>
      <c r="E366" s="640"/>
      <c r="F366" s="640"/>
      <c r="G366" s="640"/>
      <c r="H366" s="640"/>
      <c r="I366" s="640"/>
      <c r="J366" s="640"/>
      <c r="K366" s="640"/>
      <c r="L366" s="640"/>
      <c r="M366" s="640"/>
      <c r="N366" s="640"/>
      <c r="O366" s="640"/>
      <c r="P366" s="640"/>
      <c r="Q366" s="640"/>
      <c r="R366" s="640"/>
      <c r="S366" s="640"/>
      <c r="T366" s="640"/>
      <c r="U366" s="640"/>
      <c r="V366" s="640"/>
      <c r="W366" s="640"/>
      <c r="X366" s="640"/>
      <c r="Y366" s="640"/>
      <c r="Z366" s="640"/>
      <c r="AA366" s="640"/>
      <c r="AB366" s="640"/>
      <c r="AC366" s="640"/>
      <c r="AD366" s="640"/>
      <c r="AE366" s="640"/>
      <c r="AF366" s="640"/>
      <c r="AG366" s="640"/>
      <c r="AH366" s="640"/>
      <c r="AI366" s="640"/>
      <c r="AJ366" s="640"/>
      <c r="AK366" s="640"/>
      <c r="AL366" s="640"/>
      <c r="AM366" s="640"/>
      <c r="AN366" s="640"/>
      <c r="AO366" s="640"/>
      <c r="AP366" s="640"/>
      <c r="AQ366" s="640"/>
      <c r="AR366" s="640"/>
      <c r="AS366" s="640"/>
      <c r="AT366" s="640"/>
      <c r="AU366" s="640"/>
      <c r="AV366" s="640"/>
      <c r="AW366" s="640">
        <f t="shared" ref="AW366:BP366" si="552">$C366*AW653</f>
        <v>0</v>
      </c>
      <c r="AX366" s="640">
        <f t="shared" si="552"/>
        <v>0</v>
      </c>
      <c r="AY366" s="640">
        <f t="shared" si="552"/>
        <v>0</v>
      </c>
      <c r="AZ366" s="640">
        <f t="shared" si="552"/>
        <v>0</v>
      </c>
      <c r="BA366" s="640">
        <f t="shared" si="552"/>
        <v>0</v>
      </c>
      <c r="BB366" s="640">
        <f t="shared" si="552"/>
        <v>0</v>
      </c>
      <c r="BC366" s="640">
        <f t="shared" si="552"/>
        <v>0</v>
      </c>
      <c r="BD366" s="640">
        <f t="shared" si="552"/>
        <v>0</v>
      </c>
      <c r="BE366" s="640">
        <f t="shared" si="552"/>
        <v>0</v>
      </c>
      <c r="BF366" s="640">
        <f t="shared" si="552"/>
        <v>0</v>
      </c>
      <c r="BG366" s="640">
        <f t="shared" si="552"/>
        <v>0</v>
      </c>
      <c r="BH366" s="640">
        <f t="shared" si="552"/>
        <v>0</v>
      </c>
      <c r="BI366" s="640">
        <f t="shared" si="552"/>
        <v>0</v>
      </c>
      <c r="BJ366" s="640">
        <f t="shared" si="552"/>
        <v>0</v>
      </c>
      <c r="BK366" s="640">
        <f t="shared" si="552"/>
        <v>0</v>
      </c>
      <c r="BL366" s="640">
        <f t="shared" si="552"/>
        <v>0</v>
      </c>
      <c r="BM366" s="640">
        <f t="shared" si="552"/>
        <v>0</v>
      </c>
      <c r="BN366" s="640">
        <f t="shared" si="552"/>
        <v>0</v>
      </c>
      <c r="BO366" s="640">
        <f t="shared" si="552"/>
        <v>0</v>
      </c>
      <c r="BP366" s="640">
        <f t="shared" si="552"/>
        <v>0</v>
      </c>
      <c r="BQ366" s="640">
        <f t="shared" si="534"/>
        <v>0</v>
      </c>
    </row>
    <row r="367" spans="1:69" s="1290" customFormat="1" ht="12.75" x14ac:dyDescent="0.2">
      <c r="A367" s="1285"/>
      <c r="B367" s="1297" t="s">
        <v>908</v>
      </c>
      <c r="C367" s="1298">
        <f>SUM(C347:C366)</f>
        <v>156241.50298226951</v>
      </c>
      <c r="D367" s="1288"/>
      <c r="E367" s="1288"/>
      <c r="F367" s="1289"/>
      <c r="G367" s="1288">
        <f t="shared" ref="G367:AB367" si="553">SUM(G347:G366)</f>
        <v>0</v>
      </c>
      <c r="H367" s="1288">
        <f t="shared" si="553"/>
        <v>0</v>
      </c>
      <c r="I367" s="1288">
        <f t="shared" si="553"/>
        <v>0</v>
      </c>
      <c r="J367" s="1288">
        <f t="shared" si="553"/>
        <v>0</v>
      </c>
      <c r="K367" s="1288">
        <f t="shared" si="553"/>
        <v>0</v>
      </c>
      <c r="L367" s="1288">
        <f t="shared" si="553"/>
        <v>0</v>
      </c>
      <c r="M367" s="1288">
        <f t="shared" si="553"/>
        <v>0</v>
      </c>
      <c r="N367" s="1288">
        <f t="shared" si="553"/>
        <v>0</v>
      </c>
      <c r="O367" s="1288">
        <f t="shared" si="553"/>
        <v>0</v>
      </c>
      <c r="P367" s="1288">
        <f t="shared" si="553"/>
        <v>0</v>
      </c>
      <c r="Q367" s="1288">
        <f t="shared" si="553"/>
        <v>0</v>
      </c>
      <c r="R367" s="1288">
        <f t="shared" si="553"/>
        <v>0</v>
      </c>
      <c r="S367" s="1288">
        <f t="shared" si="553"/>
        <v>0</v>
      </c>
      <c r="T367" s="1288">
        <f t="shared" si="553"/>
        <v>0</v>
      </c>
      <c r="U367" s="1288">
        <f t="shared" si="553"/>
        <v>0</v>
      </c>
      <c r="V367" s="1288">
        <f t="shared" si="553"/>
        <v>0</v>
      </c>
      <c r="W367" s="1288">
        <f t="shared" si="553"/>
        <v>0</v>
      </c>
      <c r="X367" s="1288">
        <f t="shared" si="553"/>
        <v>0</v>
      </c>
      <c r="Y367" s="1288">
        <f t="shared" si="553"/>
        <v>0</v>
      </c>
      <c r="Z367" s="1288">
        <f t="shared" si="553"/>
        <v>0</v>
      </c>
      <c r="AA367" s="1288">
        <f t="shared" si="553"/>
        <v>0</v>
      </c>
      <c r="AB367" s="1288">
        <f t="shared" si="553"/>
        <v>0</v>
      </c>
      <c r="AC367" s="1288">
        <f t="shared" ref="AC367:AX367" si="554">SUM(AC347:AC366)</f>
        <v>0</v>
      </c>
      <c r="AD367" s="1288">
        <f t="shared" si="554"/>
        <v>0</v>
      </c>
      <c r="AE367" s="1288">
        <f t="shared" si="554"/>
        <v>0</v>
      </c>
      <c r="AF367" s="1288">
        <f t="shared" si="554"/>
        <v>0</v>
      </c>
      <c r="AG367" s="1288">
        <f t="shared" si="554"/>
        <v>0</v>
      </c>
      <c r="AH367" s="1288">
        <f t="shared" si="554"/>
        <v>0</v>
      </c>
      <c r="AI367" s="1288">
        <f t="shared" si="554"/>
        <v>0</v>
      </c>
      <c r="AJ367" s="1288">
        <f t="shared" si="554"/>
        <v>0</v>
      </c>
      <c r="AK367" s="1288">
        <f t="shared" si="554"/>
        <v>0</v>
      </c>
      <c r="AL367" s="1288">
        <f t="shared" si="554"/>
        <v>0</v>
      </c>
      <c r="AM367" s="1288">
        <f t="shared" si="554"/>
        <v>0</v>
      </c>
      <c r="AN367" s="1288">
        <f t="shared" si="554"/>
        <v>0</v>
      </c>
      <c r="AO367" s="1288">
        <f t="shared" si="554"/>
        <v>0</v>
      </c>
      <c r="AP367" s="1288">
        <f t="shared" si="554"/>
        <v>0</v>
      </c>
      <c r="AQ367" s="1288">
        <f t="shared" si="554"/>
        <v>0</v>
      </c>
      <c r="AR367" s="1288">
        <f t="shared" si="554"/>
        <v>0</v>
      </c>
      <c r="AS367" s="1288">
        <f t="shared" si="554"/>
        <v>0</v>
      </c>
      <c r="AT367" s="1288">
        <f t="shared" si="554"/>
        <v>0</v>
      </c>
      <c r="AU367" s="1288">
        <f t="shared" si="554"/>
        <v>0</v>
      </c>
      <c r="AV367" s="1288">
        <f t="shared" si="554"/>
        <v>0</v>
      </c>
      <c r="AW367" s="1288">
        <f t="shared" si="554"/>
        <v>87655.30998802578</v>
      </c>
      <c r="AX367" s="1288">
        <f t="shared" si="554"/>
        <v>32383.303315946378</v>
      </c>
      <c r="AY367" s="1288">
        <f t="shared" ref="AY367:BQ367" si="555">SUM(AY347:AY366)</f>
        <v>25963.2210357279</v>
      </c>
      <c r="AZ367" s="1288">
        <f t="shared" si="555"/>
        <v>0</v>
      </c>
      <c r="BA367" s="1288">
        <f t="shared" si="555"/>
        <v>0</v>
      </c>
      <c r="BB367" s="1288">
        <f t="shared" si="555"/>
        <v>5512.4449200960635</v>
      </c>
      <c r="BC367" s="1288">
        <f t="shared" si="555"/>
        <v>4532.4038484124794</v>
      </c>
      <c r="BD367" s="1288">
        <f t="shared" si="555"/>
        <v>0</v>
      </c>
      <c r="BE367" s="1288">
        <f t="shared" si="555"/>
        <v>194.81987406089445</v>
      </c>
      <c r="BF367" s="1288">
        <f t="shared" si="555"/>
        <v>0</v>
      </c>
      <c r="BG367" s="1288">
        <f t="shared" si="555"/>
        <v>0</v>
      </c>
      <c r="BH367" s="1288">
        <f t="shared" si="555"/>
        <v>0</v>
      </c>
      <c r="BI367" s="1288">
        <f t="shared" si="555"/>
        <v>0</v>
      </c>
      <c r="BJ367" s="1288">
        <f t="shared" si="555"/>
        <v>0</v>
      </c>
      <c r="BK367" s="1288">
        <f t="shared" si="555"/>
        <v>0</v>
      </c>
      <c r="BL367" s="1288">
        <f t="shared" si="555"/>
        <v>0</v>
      </c>
      <c r="BM367" s="1288">
        <f t="shared" si="555"/>
        <v>0</v>
      </c>
      <c r="BN367" s="1288">
        <f t="shared" si="555"/>
        <v>0</v>
      </c>
      <c r="BO367" s="1288">
        <f t="shared" si="555"/>
        <v>0</v>
      </c>
      <c r="BP367" s="1288">
        <f t="shared" si="555"/>
        <v>0</v>
      </c>
      <c r="BQ367" s="1288">
        <f t="shared" si="555"/>
        <v>156241.50298226951</v>
      </c>
    </row>
    <row r="368" spans="1:69" s="352" customFormat="1" ht="12.75" x14ac:dyDescent="0.2">
      <c r="A368" s="1302"/>
      <c r="B368" s="460"/>
      <c r="C368" s="1303"/>
      <c r="D368" s="640"/>
      <c r="E368" s="640"/>
      <c r="F368" s="640"/>
      <c r="AV368" s="461"/>
      <c r="BQ368" s="461"/>
    </row>
    <row r="369" spans="1:69" s="1214" customFormat="1" ht="13.5" thickBot="1" x14ac:dyDescent="0.25">
      <c r="A369" s="1215"/>
      <c r="B369" s="1212" t="s">
        <v>785</v>
      </c>
      <c r="C369" s="1216">
        <f>C344+C367</f>
        <v>1128765.575754476</v>
      </c>
      <c r="D369" s="1216">
        <f t="shared" ref="D369:AU369" si="556">D344+D367</f>
        <v>426890.63906414318</v>
      </c>
      <c r="E369" s="1216">
        <f t="shared" si="556"/>
        <v>545633.43370806321</v>
      </c>
      <c r="F369" s="1216">
        <f t="shared" si="556"/>
        <v>972524.07277220639</v>
      </c>
      <c r="G369" s="1216">
        <f t="shared" si="556"/>
        <v>127978.16988581832</v>
      </c>
      <c r="H369" s="1216">
        <f t="shared" si="556"/>
        <v>127256.86577625538</v>
      </c>
      <c r="I369" s="1216">
        <f t="shared" si="556"/>
        <v>138766.88288874665</v>
      </c>
      <c r="J369" s="1216">
        <f t="shared" si="556"/>
        <v>0</v>
      </c>
      <c r="K369" s="1216">
        <f t="shared" si="556"/>
        <v>0</v>
      </c>
      <c r="L369" s="1216">
        <f t="shared" si="556"/>
        <v>31646.933371198978</v>
      </c>
      <c r="M369" s="1216">
        <f t="shared" si="556"/>
        <v>965.84345257074006</v>
      </c>
      <c r="N369" s="1216">
        <f t="shared" si="556"/>
        <v>0</v>
      </c>
      <c r="O369" s="1216">
        <f t="shared" si="556"/>
        <v>275.94368955316571</v>
      </c>
      <c r="P369" s="1216">
        <f t="shared" si="556"/>
        <v>0</v>
      </c>
      <c r="Q369" s="1216">
        <f t="shared" si="556"/>
        <v>0</v>
      </c>
      <c r="R369" s="1216">
        <f t="shared" si="556"/>
        <v>0</v>
      </c>
      <c r="S369" s="1216">
        <f t="shared" si="556"/>
        <v>0</v>
      </c>
      <c r="T369" s="1216">
        <f t="shared" si="556"/>
        <v>0</v>
      </c>
      <c r="U369" s="1216">
        <f t="shared" si="556"/>
        <v>0</v>
      </c>
      <c r="V369" s="1216">
        <f t="shared" si="556"/>
        <v>0</v>
      </c>
      <c r="W369" s="1216">
        <f t="shared" si="556"/>
        <v>0</v>
      </c>
      <c r="X369" s="1216">
        <f t="shared" si="556"/>
        <v>0</v>
      </c>
      <c r="Y369" s="1216">
        <f t="shared" si="556"/>
        <v>0</v>
      </c>
      <c r="Z369" s="1216">
        <f t="shared" si="556"/>
        <v>0</v>
      </c>
      <c r="AA369" s="1216">
        <f t="shared" si="556"/>
        <v>426890.63906414324</v>
      </c>
      <c r="AB369" s="1216">
        <f t="shared" si="556"/>
        <v>417926.40847906249</v>
      </c>
      <c r="AC369" s="1216">
        <f t="shared" si="556"/>
        <v>76009.049506918978</v>
      </c>
      <c r="AD369" s="1216">
        <f t="shared" si="556"/>
        <v>26213.314572277006</v>
      </c>
      <c r="AE369" s="1216">
        <f t="shared" si="556"/>
        <v>0</v>
      </c>
      <c r="AF369" s="1216">
        <f t="shared" si="556"/>
        <v>0</v>
      </c>
      <c r="AG369" s="1216">
        <f t="shared" si="556"/>
        <v>213.02153449202365</v>
      </c>
      <c r="AH369" s="1216">
        <f t="shared" si="556"/>
        <v>24452.246961513018</v>
      </c>
      <c r="AI369" s="1216">
        <f t="shared" si="556"/>
        <v>0</v>
      </c>
      <c r="AJ369" s="1216">
        <f t="shared" si="556"/>
        <v>819.39265379973131</v>
      </c>
      <c r="AK369" s="1216">
        <f t="shared" si="556"/>
        <v>0</v>
      </c>
      <c r="AL369" s="1216">
        <f t="shared" si="556"/>
        <v>0</v>
      </c>
      <c r="AM369" s="1216">
        <f t="shared" si="556"/>
        <v>0</v>
      </c>
      <c r="AN369" s="1216">
        <f t="shared" si="556"/>
        <v>0</v>
      </c>
      <c r="AO369" s="1216">
        <f t="shared" si="556"/>
        <v>0</v>
      </c>
      <c r="AP369" s="1216">
        <f t="shared" si="556"/>
        <v>0</v>
      </c>
      <c r="AQ369" s="1216">
        <f t="shared" si="556"/>
        <v>0</v>
      </c>
      <c r="AR369" s="1216">
        <f t="shared" si="556"/>
        <v>0</v>
      </c>
      <c r="AS369" s="1216">
        <f t="shared" si="556"/>
        <v>0</v>
      </c>
      <c r="AT369" s="1216">
        <f t="shared" si="556"/>
        <v>0</v>
      </c>
      <c r="AU369" s="1216">
        <f t="shared" si="556"/>
        <v>0</v>
      </c>
      <c r="AV369" s="1216">
        <f t="shared" ref="AV369:BQ369" si="557">AV344+AV367</f>
        <v>545633.43370806321</v>
      </c>
      <c r="AW369" s="1216">
        <f t="shared" si="557"/>
        <v>87655.30998802578</v>
      </c>
      <c r="AX369" s="1216">
        <f t="shared" si="557"/>
        <v>32383.303315946378</v>
      </c>
      <c r="AY369" s="1216">
        <f t="shared" si="557"/>
        <v>25963.2210357279</v>
      </c>
      <c r="AZ369" s="1216">
        <f t="shared" si="557"/>
        <v>0</v>
      </c>
      <c r="BA369" s="1216">
        <f t="shared" si="557"/>
        <v>0</v>
      </c>
      <c r="BB369" s="1216">
        <f t="shared" si="557"/>
        <v>5512.4449200960635</v>
      </c>
      <c r="BC369" s="1216">
        <f t="shared" si="557"/>
        <v>4532.4038484124794</v>
      </c>
      <c r="BD369" s="1216">
        <f t="shared" si="557"/>
        <v>0</v>
      </c>
      <c r="BE369" s="1216">
        <f t="shared" si="557"/>
        <v>194.81987406089445</v>
      </c>
      <c r="BF369" s="1216">
        <f t="shared" si="557"/>
        <v>0</v>
      </c>
      <c r="BG369" s="1216">
        <f t="shared" si="557"/>
        <v>0</v>
      </c>
      <c r="BH369" s="1216">
        <f t="shared" si="557"/>
        <v>0</v>
      </c>
      <c r="BI369" s="1216">
        <f t="shared" si="557"/>
        <v>0</v>
      </c>
      <c r="BJ369" s="1216">
        <f t="shared" si="557"/>
        <v>0</v>
      </c>
      <c r="BK369" s="1216">
        <f t="shared" si="557"/>
        <v>0</v>
      </c>
      <c r="BL369" s="1216">
        <f t="shared" si="557"/>
        <v>0</v>
      </c>
      <c r="BM369" s="1216">
        <f t="shared" si="557"/>
        <v>0</v>
      </c>
      <c r="BN369" s="1216">
        <f t="shared" si="557"/>
        <v>0</v>
      </c>
      <c r="BO369" s="1216">
        <f t="shared" si="557"/>
        <v>0</v>
      </c>
      <c r="BP369" s="1216">
        <f t="shared" si="557"/>
        <v>0</v>
      </c>
      <c r="BQ369" s="1216">
        <f t="shared" si="557"/>
        <v>156241.50298226951</v>
      </c>
    </row>
    <row r="370" spans="1:69" s="352" customFormat="1" ht="13.5" thickTop="1" x14ac:dyDescent="0.2">
      <c r="A370" s="1302"/>
      <c r="B370" s="460"/>
      <c r="C370" s="1303"/>
      <c r="D370" s="640"/>
      <c r="E370" s="640"/>
      <c r="F370" s="640"/>
      <c r="AV370" s="461"/>
      <c r="BQ370" s="461"/>
    </row>
    <row r="371" spans="1:69" s="352" customFormat="1" ht="15.75" x14ac:dyDescent="0.25">
      <c r="A371" s="1744" t="s">
        <v>947</v>
      </c>
      <c r="C371" s="1257"/>
      <c r="K371" s="680"/>
      <c r="AV371" s="461"/>
    </row>
    <row r="372" spans="1:69" s="352" customFormat="1" ht="12.75" x14ac:dyDescent="0.2">
      <c r="C372" s="1257"/>
      <c r="AV372" s="461"/>
    </row>
    <row r="373" spans="1:69" s="352" customFormat="1" ht="12.75" x14ac:dyDescent="0.2">
      <c r="A373" s="591"/>
      <c r="B373" s="1258"/>
      <c r="C373" s="1259"/>
      <c r="AV373" s="461"/>
    </row>
    <row r="374" spans="1:69" s="1260" customFormat="1" ht="25.5" x14ac:dyDescent="0.2">
      <c r="C374" s="1261"/>
      <c r="D374" s="1262"/>
      <c r="E374" s="1263"/>
      <c r="F374" s="1264"/>
      <c r="G374" s="1265" t="s">
        <v>1129</v>
      </c>
      <c r="H374" s="1265"/>
      <c r="I374" s="1265"/>
      <c r="J374" s="1265"/>
      <c r="K374" s="1265"/>
      <c r="L374" s="1265"/>
      <c r="M374" s="1265"/>
      <c r="N374" s="1265"/>
      <c r="O374" s="1265"/>
      <c r="P374" s="1265"/>
      <c r="Q374" s="1265"/>
      <c r="R374" s="1265"/>
      <c r="S374" s="1265"/>
      <c r="T374" s="1265"/>
      <c r="U374" s="1265"/>
      <c r="V374" s="1265"/>
      <c r="W374" s="1265"/>
      <c r="X374" s="1265"/>
      <c r="Y374" s="1265"/>
      <c r="Z374" s="1265"/>
      <c r="AA374" s="1266"/>
      <c r="AB374" s="1265" t="s">
        <v>1130</v>
      </c>
      <c r="AC374" s="1265"/>
      <c r="AD374" s="1265"/>
      <c r="AE374" s="1265"/>
      <c r="AF374" s="1265"/>
      <c r="AG374" s="1265"/>
      <c r="AH374" s="1265"/>
      <c r="AI374" s="1265"/>
      <c r="AJ374" s="1265"/>
      <c r="AK374" s="1265"/>
      <c r="AL374" s="1265"/>
      <c r="AM374" s="1265"/>
      <c r="AN374" s="1265"/>
      <c r="AO374" s="1265"/>
      <c r="AP374" s="1265"/>
      <c r="AQ374" s="1265"/>
      <c r="AR374" s="1265"/>
      <c r="AS374" s="1265"/>
      <c r="AT374" s="1265"/>
      <c r="AU374" s="1265"/>
      <c r="AV374" s="1266"/>
      <c r="AW374" s="1267" t="s">
        <v>1131</v>
      </c>
      <c r="AX374" s="1265"/>
      <c r="AY374" s="1265"/>
      <c r="AZ374" s="1265"/>
      <c r="BA374" s="1265"/>
      <c r="BB374" s="1265"/>
      <c r="BC374" s="1265"/>
      <c r="BD374" s="1265"/>
      <c r="BE374" s="1265"/>
      <c r="BF374" s="1265"/>
      <c r="BG374" s="1265"/>
      <c r="BH374" s="1265"/>
      <c r="BI374" s="1265"/>
      <c r="BJ374" s="1265"/>
      <c r="BK374" s="1265"/>
      <c r="BL374" s="1265"/>
      <c r="BM374" s="1265"/>
      <c r="BN374" s="1265"/>
      <c r="BO374" s="1265"/>
      <c r="BP374" s="1265"/>
      <c r="BQ374" s="1266"/>
    </row>
    <row r="375" spans="1:69" s="1078" customFormat="1" ht="12.75" x14ac:dyDescent="0.2">
      <c r="A375" s="1268"/>
      <c r="B375" s="1268"/>
      <c r="C375" s="1269"/>
      <c r="D375" s="1270"/>
      <c r="E375" s="1271"/>
      <c r="F375" s="1272"/>
      <c r="G375" s="1273">
        <v>1</v>
      </c>
      <c r="H375" s="1273">
        <v>2</v>
      </c>
      <c r="I375" s="1273">
        <v>3</v>
      </c>
      <c r="J375" s="1273">
        <v>4</v>
      </c>
      <c r="K375" s="1273">
        <v>5</v>
      </c>
      <c r="L375" s="1273">
        <v>6</v>
      </c>
      <c r="M375" s="1273">
        <v>7</v>
      </c>
      <c r="N375" s="1273">
        <v>8</v>
      </c>
      <c r="O375" s="1273">
        <v>9</v>
      </c>
      <c r="P375" s="1273">
        <v>10</v>
      </c>
      <c r="Q375" s="1273">
        <v>11</v>
      </c>
      <c r="R375" s="1273">
        <v>12</v>
      </c>
      <c r="S375" s="1273">
        <v>13</v>
      </c>
      <c r="T375" s="1273">
        <v>14</v>
      </c>
      <c r="U375" s="1273">
        <v>15</v>
      </c>
      <c r="V375" s="1273">
        <v>16</v>
      </c>
      <c r="W375" s="1273">
        <v>17</v>
      </c>
      <c r="X375" s="1273">
        <v>18</v>
      </c>
      <c r="Y375" s="1273">
        <v>19</v>
      </c>
      <c r="Z375" s="1273">
        <v>20</v>
      </c>
      <c r="AA375" s="1274" t="s">
        <v>707</v>
      </c>
      <c r="AB375" s="1273">
        <v>1</v>
      </c>
      <c r="AC375" s="1273">
        <v>2</v>
      </c>
      <c r="AD375" s="1273">
        <v>3</v>
      </c>
      <c r="AE375" s="1273">
        <v>4</v>
      </c>
      <c r="AF375" s="1273">
        <v>5</v>
      </c>
      <c r="AG375" s="1273">
        <v>6</v>
      </c>
      <c r="AH375" s="1273">
        <v>7</v>
      </c>
      <c r="AI375" s="1273">
        <v>8</v>
      </c>
      <c r="AJ375" s="1273">
        <v>9</v>
      </c>
      <c r="AK375" s="1273">
        <v>10</v>
      </c>
      <c r="AL375" s="1273">
        <v>11</v>
      </c>
      <c r="AM375" s="1273">
        <v>12</v>
      </c>
      <c r="AN375" s="1273">
        <v>13</v>
      </c>
      <c r="AO375" s="1273">
        <v>14</v>
      </c>
      <c r="AP375" s="1273">
        <v>15</v>
      </c>
      <c r="AQ375" s="1273">
        <v>16</v>
      </c>
      <c r="AR375" s="1273">
        <v>17</v>
      </c>
      <c r="AS375" s="1273">
        <v>18</v>
      </c>
      <c r="AT375" s="1273">
        <v>19</v>
      </c>
      <c r="AU375" s="1273">
        <v>20</v>
      </c>
      <c r="AV375" s="1274" t="s">
        <v>707</v>
      </c>
      <c r="AW375" s="1275">
        <v>1</v>
      </c>
      <c r="AX375" s="1273">
        <v>2</v>
      </c>
      <c r="AY375" s="1273">
        <v>3</v>
      </c>
      <c r="AZ375" s="1273">
        <v>4</v>
      </c>
      <c r="BA375" s="1273">
        <v>5</v>
      </c>
      <c r="BB375" s="1273">
        <v>6</v>
      </c>
      <c r="BC375" s="1273">
        <v>7</v>
      </c>
      <c r="BD375" s="1273">
        <v>8</v>
      </c>
      <c r="BE375" s="1273">
        <v>9</v>
      </c>
      <c r="BF375" s="1273">
        <v>10</v>
      </c>
      <c r="BG375" s="1273">
        <v>11</v>
      </c>
      <c r="BH375" s="1273">
        <v>12</v>
      </c>
      <c r="BI375" s="1273">
        <v>13</v>
      </c>
      <c r="BJ375" s="1273">
        <v>14</v>
      </c>
      <c r="BK375" s="1273">
        <v>15</v>
      </c>
      <c r="BL375" s="1273">
        <v>16</v>
      </c>
      <c r="BM375" s="1273">
        <v>17</v>
      </c>
      <c r="BN375" s="1273">
        <v>18</v>
      </c>
      <c r="BO375" s="1273">
        <v>19</v>
      </c>
      <c r="BP375" s="1273">
        <v>20</v>
      </c>
      <c r="BQ375" s="1274" t="s">
        <v>707</v>
      </c>
    </row>
    <row r="376" spans="1:69" s="448" customFormat="1" ht="38.25" x14ac:dyDescent="0.2">
      <c r="A376" s="88" t="s">
        <v>1179</v>
      </c>
      <c r="B376" s="88" t="s">
        <v>637</v>
      </c>
      <c r="C376" s="1318" t="s">
        <v>1361</v>
      </c>
      <c r="D376" s="1277" t="s">
        <v>308</v>
      </c>
      <c r="E376" s="1278" t="s">
        <v>309</v>
      </c>
      <c r="F376" s="1279" t="s">
        <v>763</v>
      </c>
      <c r="G376" s="854" t="str">
        <f>IF('I2 LDC class'!$D$20="",'I2 LDC class'!$C$20,'I2 LDC class'!$D$20)</f>
        <v>Residential</v>
      </c>
      <c r="H376" s="854" t="str">
        <f>IF('I2 LDC class'!$D$21="",'I2 LDC class'!$C$21,'I2 LDC class'!$D$21)</f>
        <v>GS &lt;50</v>
      </c>
      <c r="I376" s="854" t="str">
        <f>IF('I2 LDC class'!$D$22="",'I2 LDC class'!$C$22,'I2 LDC class'!$D$22)</f>
        <v>GS &gt;50kW</v>
      </c>
      <c r="J376" s="854" t="str">
        <f>IF('I2 LDC class'!$D$23="",'I2 LDC class'!$C$23,'I2 LDC class'!$D$23)</f>
        <v>GS&gt; 50-TOU</v>
      </c>
      <c r="K376" s="854" t="str">
        <f>IF('I2 LDC class'!$D$24="",'I2 LDC class'!$C$24,'I2 LDC class'!$D$24)</f>
        <v>GS &gt;50-Intermediate</v>
      </c>
      <c r="L376" s="854" t="str">
        <f>IF('I2 LDC class'!$D$25="",'I2 LDC class'!$C$25,'I2 LDC class'!$D$25)</f>
        <v>Large User</v>
      </c>
      <c r="M376" s="854" t="str">
        <f>IF('I2 LDC class'!$D$26="",'I2 LDC class'!$C$26,'I2 LDC class'!$D$26)</f>
        <v>Street Light</v>
      </c>
      <c r="N376" s="854" t="str">
        <f>IF('I2 LDC class'!$D$27="",'I2 LDC class'!$C$27,'I2 LDC class'!$D$27)</f>
        <v>Sentinel</v>
      </c>
      <c r="O376" s="854" t="str">
        <f>IF('I2 LDC class'!$D$28="",'I2 LDC class'!$C$28,'I2 LDC class'!$D$28)</f>
        <v>Unmetered Scattered Load</v>
      </c>
      <c r="P376" s="854" t="str">
        <f>IF('I2 LDC class'!$D$29="",'I2 LDC class'!$C$29,'I2 LDC class'!$D$29)</f>
        <v>Embedded Distributor</v>
      </c>
      <c r="Q376" s="854" t="str">
        <f>IF('I2 LDC class'!$D$30="",'I2 LDC class'!$C$30,'I2 LDC class'!$D$30)</f>
        <v>Back-up/Standby Power</v>
      </c>
      <c r="R376" s="854" t="str">
        <f>IF('I2 LDC class'!$D$31="",'I2 LDC class'!$C$31,'I2 LDC class'!$D$31)</f>
        <v>Rate Class 1</v>
      </c>
      <c r="S376" s="854" t="str">
        <f>IF('I2 LDC class'!$D$32="",'I2 LDC class'!$C$32,'I2 LDC class'!$D$32)</f>
        <v>Rate class 2</v>
      </c>
      <c r="T376" s="854" t="str">
        <f>IF('I2 LDC class'!$D$33="",'I2 LDC class'!$C$33,'I2 LDC class'!$D$33)</f>
        <v>Rate class 3</v>
      </c>
      <c r="U376" s="854" t="str">
        <f>IF('I2 LDC class'!$D$34="",'I2 LDC class'!$C$34,'I2 LDC class'!$D$34)</f>
        <v>Rate class 4</v>
      </c>
      <c r="V376" s="854" t="str">
        <f>IF('I2 LDC class'!$D$35="",'I2 LDC class'!$C$35,'I2 LDC class'!$D$35)</f>
        <v>Rate class 5</v>
      </c>
      <c r="W376" s="854" t="str">
        <f>IF('I2 LDC class'!$D$36="",'I2 LDC class'!$C$36,'I2 LDC class'!$D$36)</f>
        <v>Rate class 6</v>
      </c>
      <c r="X376" s="854" t="str">
        <f>IF('I2 LDC class'!$D$37="",'I2 LDC class'!$C$37,'I2 LDC class'!$D$37)</f>
        <v>Rate class 7</v>
      </c>
      <c r="Y376" s="854" t="str">
        <f>IF('I2 LDC class'!$D$38="",'I2 LDC class'!$C$38,'I2 LDC class'!$D$38)</f>
        <v>Rate class 8</v>
      </c>
      <c r="Z376" s="854" t="str">
        <f>IF('I2 LDC class'!$D$39="",'I2 LDC class'!$C$39,'I2 LDC class'!$D$39)</f>
        <v>Rate class 9</v>
      </c>
      <c r="AA376" s="1281" t="s">
        <v>707</v>
      </c>
      <c r="AB376" s="854" t="str">
        <f>IF('I2 LDC class'!$D$20="",'I2 LDC class'!$C$20,'I2 LDC class'!$D$20)</f>
        <v>Residential</v>
      </c>
      <c r="AC376" s="854" t="str">
        <f>IF('I2 LDC class'!$D$21="",'I2 LDC class'!$C$21,'I2 LDC class'!$D$21)</f>
        <v>GS &lt;50</v>
      </c>
      <c r="AD376" s="854" t="str">
        <f>IF('I2 LDC class'!$D$22="",'I2 LDC class'!$C$22,'I2 LDC class'!$D$22)</f>
        <v>GS &gt;50kW</v>
      </c>
      <c r="AE376" s="854" t="str">
        <f>IF('I2 LDC class'!$D$23="",'I2 LDC class'!$C$23,'I2 LDC class'!$D$23)</f>
        <v>GS&gt; 50-TOU</v>
      </c>
      <c r="AF376" s="854" t="str">
        <f>IF('I2 LDC class'!$D$24="",'I2 LDC class'!$C$24,'I2 LDC class'!$D$24)</f>
        <v>GS &gt;50-Intermediate</v>
      </c>
      <c r="AG376" s="854" t="str">
        <f>IF('I2 LDC class'!$D$25="",'I2 LDC class'!$C$25,'I2 LDC class'!$D$25)</f>
        <v>Large User</v>
      </c>
      <c r="AH376" s="854" t="str">
        <f>IF('I2 LDC class'!$D$26="",'I2 LDC class'!$C$26,'I2 LDC class'!$D$26)</f>
        <v>Street Light</v>
      </c>
      <c r="AI376" s="854" t="str">
        <f>IF('I2 LDC class'!$D$27="",'I2 LDC class'!$C$27,'I2 LDC class'!$D$27)</f>
        <v>Sentinel</v>
      </c>
      <c r="AJ376" s="854" t="str">
        <f>IF('I2 LDC class'!$D$28="",'I2 LDC class'!$C$28,'I2 LDC class'!$D$28)</f>
        <v>Unmetered Scattered Load</v>
      </c>
      <c r="AK376" s="854" t="str">
        <f>IF('I2 LDC class'!$D$29="",'I2 LDC class'!$C$29,'I2 LDC class'!$D$29)</f>
        <v>Embedded Distributor</v>
      </c>
      <c r="AL376" s="854" t="str">
        <f>IF('I2 LDC class'!$D$30="",'I2 LDC class'!$C$30,'I2 LDC class'!$D$30)</f>
        <v>Back-up/Standby Power</v>
      </c>
      <c r="AM376" s="854" t="str">
        <f>IF('I2 LDC class'!$D$31="",'I2 LDC class'!$C$31,'I2 LDC class'!$D$31)</f>
        <v>Rate Class 1</v>
      </c>
      <c r="AN376" s="854" t="str">
        <f>IF('I2 LDC class'!$D$32="",'I2 LDC class'!$C$32,'I2 LDC class'!$D$32)</f>
        <v>Rate class 2</v>
      </c>
      <c r="AO376" s="854" t="str">
        <f>IF('I2 LDC class'!$D$33="",'I2 LDC class'!$C$33,'I2 LDC class'!$D$33)</f>
        <v>Rate class 3</v>
      </c>
      <c r="AP376" s="854" t="str">
        <f>IF('I2 LDC class'!$D$34="",'I2 LDC class'!$C$34,'I2 LDC class'!$D$34)</f>
        <v>Rate class 4</v>
      </c>
      <c r="AQ376" s="854" t="str">
        <f>IF('I2 LDC class'!$D$35="",'I2 LDC class'!$C$35,'I2 LDC class'!$D$35)</f>
        <v>Rate class 5</v>
      </c>
      <c r="AR376" s="854" t="str">
        <f>IF('I2 LDC class'!$D$36="",'I2 LDC class'!$C$36,'I2 LDC class'!$D$36)</f>
        <v>Rate class 6</v>
      </c>
      <c r="AS376" s="854" t="str">
        <f>IF('I2 LDC class'!$D$37="",'I2 LDC class'!$C$37,'I2 LDC class'!$D$37)</f>
        <v>Rate class 7</v>
      </c>
      <c r="AT376" s="854" t="str">
        <f>IF('I2 LDC class'!$D$38="",'I2 LDC class'!$C$38,'I2 LDC class'!$D$38)</f>
        <v>Rate class 8</v>
      </c>
      <c r="AU376" s="854" t="str">
        <f>IF('I2 LDC class'!$D$39="",'I2 LDC class'!$C$39,'I2 LDC class'!$D$39)</f>
        <v>Rate class 9</v>
      </c>
      <c r="AV376" s="1281" t="s">
        <v>707</v>
      </c>
      <c r="AW376" s="854" t="str">
        <f>IF('I2 LDC class'!$D$20="",'I2 LDC class'!$C$20,'I2 LDC class'!$D$20)</f>
        <v>Residential</v>
      </c>
      <c r="AX376" s="854" t="str">
        <f>IF('I2 LDC class'!$D$21="",'I2 LDC class'!$C$21,'I2 LDC class'!$D$21)</f>
        <v>GS &lt;50</v>
      </c>
      <c r="AY376" s="854" t="str">
        <f>IF('I2 LDC class'!$D$22="",'I2 LDC class'!$C$22,'I2 LDC class'!$D$22)</f>
        <v>GS &gt;50kW</v>
      </c>
      <c r="AZ376" s="854" t="str">
        <f>IF('I2 LDC class'!$D$23="",'I2 LDC class'!$C$23,'I2 LDC class'!$D$23)</f>
        <v>GS&gt; 50-TOU</v>
      </c>
      <c r="BA376" s="854" t="str">
        <f>IF('I2 LDC class'!$D$24="",'I2 LDC class'!$C$24,'I2 LDC class'!$D$24)</f>
        <v>GS &gt;50-Intermediate</v>
      </c>
      <c r="BB376" s="854" t="str">
        <f>IF('I2 LDC class'!$D$25="",'I2 LDC class'!$C$25,'I2 LDC class'!$D$25)</f>
        <v>Large User</v>
      </c>
      <c r="BC376" s="854" t="str">
        <f>IF('I2 LDC class'!$D$26="",'I2 LDC class'!$C$26,'I2 LDC class'!$D$26)</f>
        <v>Street Light</v>
      </c>
      <c r="BD376" s="854" t="str">
        <f>IF('I2 LDC class'!$D$27="",'I2 LDC class'!$C$27,'I2 LDC class'!$D$27)</f>
        <v>Sentinel</v>
      </c>
      <c r="BE376" s="854" t="str">
        <f>IF('I2 LDC class'!$D$28="",'I2 LDC class'!$C$28,'I2 LDC class'!$D$28)</f>
        <v>Unmetered Scattered Load</v>
      </c>
      <c r="BF376" s="854" t="str">
        <f>IF('I2 LDC class'!$D$29="",'I2 LDC class'!$C$29,'I2 LDC class'!$D$29)</f>
        <v>Embedded Distributor</v>
      </c>
      <c r="BG376" s="854" t="str">
        <f>IF('I2 LDC class'!$D$30="",'I2 LDC class'!$C$30,'I2 LDC class'!$D$30)</f>
        <v>Back-up/Standby Power</v>
      </c>
      <c r="BH376" s="854" t="str">
        <f>IF('I2 LDC class'!$D$31="",'I2 LDC class'!$C$31,'I2 LDC class'!$D$31)</f>
        <v>Rate Class 1</v>
      </c>
      <c r="BI376" s="854" t="str">
        <f>IF('I2 LDC class'!$D$32="",'I2 LDC class'!$C$32,'I2 LDC class'!$D$32)</f>
        <v>Rate class 2</v>
      </c>
      <c r="BJ376" s="854" t="str">
        <f>IF('I2 LDC class'!$D$33="",'I2 LDC class'!$C$33,'I2 LDC class'!$D$33)</f>
        <v>Rate class 3</v>
      </c>
      <c r="BK376" s="854" t="str">
        <f>IF('I2 LDC class'!$D$34="",'I2 LDC class'!$C$34,'I2 LDC class'!$D$34)</f>
        <v>Rate class 4</v>
      </c>
      <c r="BL376" s="854" t="str">
        <f>IF('I2 LDC class'!$D$35="",'I2 LDC class'!$C$35,'I2 LDC class'!$D$35)</f>
        <v>Rate class 5</v>
      </c>
      <c r="BM376" s="854" t="str">
        <f>IF('I2 LDC class'!$D$36="",'I2 LDC class'!$C$36,'I2 LDC class'!$D$36)</f>
        <v>Rate class 6</v>
      </c>
      <c r="BN376" s="854" t="str">
        <f>IF('I2 LDC class'!$D$37="",'I2 LDC class'!$C$37,'I2 LDC class'!$D$37)</f>
        <v>Rate class 7</v>
      </c>
      <c r="BO376" s="854" t="str">
        <f>IF('I2 LDC class'!$D$38="",'I2 LDC class'!$C$38,'I2 LDC class'!$D$38)</f>
        <v>Rate class 8</v>
      </c>
      <c r="BP376" s="854" t="str">
        <f>IF('I2 LDC class'!$D$39="",'I2 LDC class'!$C$39,'I2 LDC class'!$D$39)</f>
        <v>Rate class 9</v>
      </c>
      <c r="BQ376" s="1281" t="s">
        <v>707</v>
      </c>
    </row>
    <row r="377" spans="1:69" s="352" customFormat="1" ht="12.75" x14ac:dyDescent="0.2">
      <c r="A377" s="219">
        <v>1565</v>
      </c>
      <c r="B377" s="376" t="s">
        <v>649</v>
      </c>
      <c r="C377" s="1259">
        <f>'I4 BO ASSETS'!M17</f>
        <v>0</v>
      </c>
      <c r="D377" s="640">
        <f t="shared" ref="D377:E396" si="558">$C377*D592</f>
        <v>0</v>
      </c>
      <c r="E377" s="640">
        <f t="shared" si="558"/>
        <v>0</v>
      </c>
      <c r="F377" s="640">
        <f>D377+E377</f>
        <v>0</v>
      </c>
      <c r="G377" s="640">
        <f t="shared" ref="G377:Z377" si="559">$D377*G592</f>
        <v>0</v>
      </c>
      <c r="H377" s="640">
        <f t="shared" si="559"/>
        <v>0</v>
      </c>
      <c r="I377" s="640">
        <f t="shared" si="559"/>
        <v>0</v>
      </c>
      <c r="J377" s="640">
        <f t="shared" si="559"/>
        <v>0</v>
      </c>
      <c r="K377" s="640">
        <f t="shared" si="559"/>
        <v>0</v>
      </c>
      <c r="L377" s="640">
        <f t="shared" si="559"/>
        <v>0</v>
      </c>
      <c r="M377" s="640">
        <f t="shared" si="559"/>
        <v>0</v>
      </c>
      <c r="N377" s="640">
        <f t="shared" si="559"/>
        <v>0</v>
      </c>
      <c r="O377" s="640">
        <f t="shared" si="559"/>
        <v>0</v>
      </c>
      <c r="P377" s="640">
        <f t="shared" si="559"/>
        <v>0</v>
      </c>
      <c r="Q377" s="640">
        <f t="shared" si="559"/>
        <v>0</v>
      </c>
      <c r="R377" s="640">
        <f t="shared" si="559"/>
        <v>0</v>
      </c>
      <c r="S377" s="640">
        <f t="shared" si="559"/>
        <v>0</v>
      </c>
      <c r="T377" s="640">
        <f t="shared" si="559"/>
        <v>0</v>
      </c>
      <c r="U377" s="640">
        <f t="shared" si="559"/>
        <v>0</v>
      </c>
      <c r="V377" s="640">
        <f t="shared" si="559"/>
        <v>0</v>
      </c>
      <c r="W377" s="640">
        <f t="shared" si="559"/>
        <v>0</v>
      </c>
      <c r="X377" s="640">
        <f t="shared" si="559"/>
        <v>0</v>
      </c>
      <c r="Y377" s="640">
        <f t="shared" si="559"/>
        <v>0</v>
      </c>
      <c r="Z377" s="640">
        <f t="shared" si="559"/>
        <v>0</v>
      </c>
      <c r="AA377" s="640">
        <f>SUM(G377:Z377)</f>
        <v>0</v>
      </c>
      <c r="AB377" s="640">
        <f t="shared" ref="AB377:AU377" si="560">$E377*AB592</f>
        <v>0</v>
      </c>
      <c r="AC377" s="640">
        <f t="shared" si="560"/>
        <v>0</v>
      </c>
      <c r="AD377" s="640">
        <f t="shared" si="560"/>
        <v>0</v>
      </c>
      <c r="AE377" s="640">
        <f t="shared" si="560"/>
        <v>0</v>
      </c>
      <c r="AF377" s="640">
        <f t="shared" si="560"/>
        <v>0</v>
      </c>
      <c r="AG377" s="640">
        <f t="shared" si="560"/>
        <v>0</v>
      </c>
      <c r="AH377" s="640">
        <f t="shared" si="560"/>
        <v>0</v>
      </c>
      <c r="AI377" s="640">
        <f t="shared" si="560"/>
        <v>0</v>
      </c>
      <c r="AJ377" s="640">
        <f t="shared" si="560"/>
        <v>0</v>
      </c>
      <c r="AK377" s="640">
        <f t="shared" si="560"/>
        <v>0</v>
      </c>
      <c r="AL377" s="640">
        <f t="shared" si="560"/>
        <v>0</v>
      </c>
      <c r="AM377" s="640">
        <f t="shared" si="560"/>
        <v>0</v>
      </c>
      <c r="AN377" s="640">
        <f t="shared" si="560"/>
        <v>0</v>
      </c>
      <c r="AO377" s="640">
        <f t="shared" si="560"/>
        <v>0</v>
      </c>
      <c r="AP377" s="640">
        <f t="shared" si="560"/>
        <v>0</v>
      </c>
      <c r="AQ377" s="640">
        <f t="shared" si="560"/>
        <v>0</v>
      </c>
      <c r="AR377" s="640">
        <f t="shared" si="560"/>
        <v>0</v>
      </c>
      <c r="AS377" s="640">
        <f t="shared" si="560"/>
        <v>0</v>
      </c>
      <c r="AT377" s="640">
        <f t="shared" si="560"/>
        <v>0</v>
      </c>
      <c r="AU377" s="640">
        <f t="shared" si="560"/>
        <v>0</v>
      </c>
      <c r="AV377" s="640">
        <f>SUM(AB377:AU377)</f>
        <v>0</v>
      </c>
      <c r="AW377" s="640"/>
      <c r="AX377" s="640"/>
      <c r="AY377" s="640"/>
      <c r="AZ377" s="640"/>
      <c r="BA377" s="640"/>
      <c r="BB377" s="640"/>
      <c r="BC377" s="640"/>
      <c r="BD377" s="640"/>
      <c r="BE377" s="640"/>
      <c r="BF377" s="640"/>
      <c r="BG377" s="640"/>
      <c r="BH377" s="640"/>
      <c r="BI377" s="640"/>
      <c r="BJ377" s="640"/>
      <c r="BK377" s="640"/>
      <c r="BL377" s="640"/>
      <c r="BM377" s="640"/>
      <c r="BN377" s="640"/>
      <c r="BO377" s="640"/>
      <c r="BP377" s="640"/>
      <c r="BQ377" s="640"/>
    </row>
    <row r="378" spans="1:69" s="352" customFormat="1" ht="12.75" x14ac:dyDescent="0.2">
      <c r="A378" s="1282">
        <v>1805</v>
      </c>
      <c r="B378" s="376" t="s">
        <v>282</v>
      </c>
      <c r="C378" s="1259">
        <f>'I4 BO ASSETS'!M18</f>
        <v>0</v>
      </c>
      <c r="D378" s="640">
        <f t="shared" si="558"/>
        <v>0</v>
      </c>
      <c r="E378" s="640">
        <f t="shared" si="558"/>
        <v>0</v>
      </c>
      <c r="F378" s="640">
        <f t="shared" ref="F378:F416" si="561">D378+E378</f>
        <v>0</v>
      </c>
      <c r="G378" s="640">
        <f t="shared" ref="G378:Z378" si="562">$D378*G593</f>
        <v>0</v>
      </c>
      <c r="H378" s="640">
        <f t="shared" si="562"/>
        <v>0</v>
      </c>
      <c r="I378" s="640">
        <f t="shared" si="562"/>
        <v>0</v>
      </c>
      <c r="J378" s="640">
        <f t="shared" si="562"/>
        <v>0</v>
      </c>
      <c r="K378" s="640">
        <f t="shared" si="562"/>
        <v>0</v>
      </c>
      <c r="L378" s="640">
        <f t="shared" si="562"/>
        <v>0</v>
      </c>
      <c r="M378" s="640">
        <f t="shared" si="562"/>
        <v>0</v>
      </c>
      <c r="N378" s="640">
        <f t="shared" si="562"/>
        <v>0</v>
      </c>
      <c r="O378" s="640">
        <f t="shared" si="562"/>
        <v>0</v>
      </c>
      <c r="P378" s="640">
        <f t="shared" si="562"/>
        <v>0</v>
      </c>
      <c r="Q378" s="640">
        <f t="shared" si="562"/>
        <v>0</v>
      </c>
      <c r="R378" s="640">
        <f t="shared" si="562"/>
        <v>0</v>
      </c>
      <c r="S378" s="640">
        <f t="shared" si="562"/>
        <v>0</v>
      </c>
      <c r="T378" s="640">
        <f t="shared" si="562"/>
        <v>0</v>
      </c>
      <c r="U378" s="640">
        <f t="shared" si="562"/>
        <v>0</v>
      </c>
      <c r="V378" s="640">
        <f t="shared" si="562"/>
        <v>0</v>
      </c>
      <c r="W378" s="640">
        <f t="shared" si="562"/>
        <v>0</v>
      </c>
      <c r="X378" s="640">
        <f t="shared" si="562"/>
        <v>0</v>
      </c>
      <c r="Y378" s="640">
        <f t="shared" si="562"/>
        <v>0</v>
      </c>
      <c r="Z378" s="640">
        <f t="shared" si="562"/>
        <v>0</v>
      </c>
      <c r="AA378" s="640">
        <f t="shared" ref="AA378:AA416" si="563">SUM(G378:Z378)</f>
        <v>0</v>
      </c>
      <c r="AB378" s="640">
        <f t="shared" ref="AB378:AU378" si="564">$E378*AB593</f>
        <v>0</v>
      </c>
      <c r="AC378" s="640">
        <f t="shared" si="564"/>
        <v>0</v>
      </c>
      <c r="AD378" s="640">
        <f t="shared" si="564"/>
        <v>0</v>
      </c>
      <c r="AE378" s="640">
        <f t="shared" si="564"/>
        <v>0</v>
      </c>
      <c r="AF378" s="640">
        <f t="shared" si="564"/>
        <v>0</v>
      </c>
      <c r="AG378" s="640">
        <f t="shared" si="564"/>
        <v>0</v>
      </c>
      <c r="AH378" s="640">
        <f t="shared" si="564"/>
        <v>0</v>
      </c>
      <c r="AI378" s="640">
        <f t="shared" si="564"/>
        <v>0</v>
      </c>
      <c r="AJ378" s="640">
        <f t="shared" si="564"/>
        <v>0</v>
      </c>
      <c r="AK378" s="640">
        <f t="shared" si="564"/>
        <v>0</v>
      </c>
      <c r="AL378" s="640">
        <f t="shared" si="564"/>
        <v>0</v>
      </c>
      <c r="AM378" s="640">
        <f t="shared" si="564"/>
        <v>0</v>
      </c>
      <c r="AN378" s="640">
        <f t="shared" si="564"/>
        <v>0</v>
      </c>
      <c r="AO378" s="640">
        <f t="shared" si="564"/>
        <v>0</v>
      </c>
      <c r="AP378" s="640">
        <f t="shared" si="564"/>
        <v>0</v>
      </c>
      <c r="AQ378" s="640">
        <f t="shared" si="564"/>
        <v>0</v>
      </c>
      <c r="AR378" s="640">
        <f t="shared" si="564"/>
        <v>0</v>
      </c>
      <c r="AS378" s="640">
        <f t="shared" si="564"/>
        <v>0</v>
      </c>
      <c r="AT378" s="640">
        <f t="shared" si="564"/>
        <v>0</v>
      </c>
      <c r="AU378" s="640">
        <f t="shared" si="564"/>
        <v>0</v>
      </c>
      <c r="AV378" s="640">
        <f t="shared" ref="AV378:AV416" si="565">SUM(AB378:AU378)</f>
        <v>0</v>
      </c>
      <c r="AW378" s="640"/>
      <c r="AX378" s="640"/>
      <c r="AY378" s="640"/>
      <c r="AZ378" s="640"/>
      <c r="BA378" s="640"/>
      <c r="BB378" s="640"/>
      <c r="BC378" s="640"/>
      <c r="BD378" s="640"/>
      <c r="BE378" s="640"/>
      <c r="BF378" s="640"/>
      <c r="BG378" s="640"/>
      <c r="BH378" s="640"/>
      <c r="BI378" s="640"/>
      <c r="BJ378" s="640"/>
      <c r="BK378" s="640"/>
      <c r="BL378" s="640"/>
      <c r="BM378" s="640"/>
      <c r="BN378" s="640"/>
      <c r="BO378" s="640"/>
      <c r="BP378" s="640"/>
      <c r="BQ378" s="640"/>
    </row>
    <row r="379" spans="1:69" s="352" customFormat="1" ht="12.75" x14ac:dyDescent="0.2">
      <c r="A379" s="1282" t="s">
        <v>815</v>
      </c>
      <c r="B379" s="376" t="s">
        <v>340</v>
      </c>
      <c r="C379" s="1259">
        <f>'I4 BO ASSETS'!M19</f>
        <v>0</v>
      </c>
      <c r="D379" s="640">
        <f t="shared" si="558"/>
        <v>0</v>
      </c>
      <c r="E379" s="640">
        <f t="shared" si="558"/>
        <v>0</v>
      </c>
      <c r="F379" s="640">
        <f t="shared" si="561"/>
        <v>0</v>
      </c>
      <c r="G379" s="640">
        <f t="shared" ref="G379:Z379" si="566">$D379*G594</f>
        <v>0</v>
      </c>
      <c r="H379" s="640">
        <f t="shared" si="566"/>
        <v>0</v>
      </c>
      <c r="I379" s="640">
        <f t="shared" si="566"/>
        <v>0</v>
      </c>
      <c r="J379" s="640">
        <f t="shared" si="566"/>
        <v>0</v>
      </c>
      <c r="K379" s="640">
        <f t="shared" si="566"/>
        <v>0</v>
      </c>
      <c r="L379" s="640">
        <f t="shared" si="566"/>
        <v>0</v>
      </c>
      <c r="M379" s="640">
        <f t="shared" si="566"/>
        <v>0</v>
      </c>
      <c r="N379" s="640">
        <f t="shared" si="566"/>
        <v>0</v>
      </c>
      <c r="O379" s="640">
        <f t="shared" si="566"/>
        <v>0</v>
      </c>
      <c r="P379" s="640">
        <f t="shared" si="566"/>
        <v>0</v>
      </c>
      <c r="Q379" s="640">
        <f t="shared" si="566"/>
        <v>0</v>
      </c>
      <c r="R379" s="640">
        <f t="shared" si="566"/>
        <v>0</v>
      </c>
      <c r="S379" s="640">
        <f t="shared" si="566"/>
        <v>0</v>
      </c>
      <c r="T379" s="640">
        <f t="shared" si="566"/>
        <v>0</v>
      </c>
      <c r="U379" s="640">
        <f t="shared" si="566"/>
        <v>0</v>
      </c>
      <c r="V379" s="640">
        <f t="shared" si="566"/>
        <v>0</v>
      </c>
      <c r="W379" s="640">
        <f t="shared" si="566"/>
        <v>0</v>
      </c>
      <c r="X379" s="640">
        <f t="shared" si="566"/>
        <v>0</v>
      </c>
      <c r="Y379" s="640">
        <f t="shared" si="566"/>
        <v>0</v>
      </c>
      <c r="Z379" s="640">
        <f t="shared" si="566"/>
        <v>0</v>
      </c>
      <c r="AA379" s="640">
        <f t="shared" si="563"/>
        <v>0</v>
      </c>
      <c r="AB379" s="640">
        <f t="shared" ref="AB379:AU379" si="567">$E379*AB594</f>
        <v>0</v>
      </c>
      <c r="AC379" s="640">
        <f t="shared" si="567"/>
        <v>0</v>
      </c>
      <c r="AD379" s="640">
        <f t="shared" si="567"/>
        <v>0</v>
      </c>
      <c r="AE379" s="640">
        <f t="shared" si="567"/>
        <v>0</v>
      </c>
      <c r="AF379" s="640">
        <f t="shared" si="567"/>
        <v>0</v>
      </c>
      <c r="AG379" s="640">
        <f t="shared" si="567"/>
        <v>0</v>
      </c>
      <c r="AH379" s="640">
        <f t="shared" si="567"/>
        <v>0</v>
      </c>
      <c r="AI379" s="640">
        <f t="shared" si="567"/>
        <v>0</v>
      </c>
      <c r="AJ379" s="640">
        <f t="shared" si="567"/>
        <v>0</v>
      </c>
      <c r="AK379" s="640">
        <f t="shared" si="567"/>
        <v>0</v>
      </c>
      <c r="AL379" s="640">
        <f t="shared" si="567"/>
        <v>0</v>
      </c>
      <c r="AM379" s="640">
        <f t="shared" si="567"/>
        <v>0</v>
      </c>
      <c r="AN379" s="640">
        <f t="shared" si="567"/>
        <v>0</v>
      </c>
      <c r="AO379" s="640">
        <f t="shared" si="567"/>
        <v>0</v>
      </c>
      <c r="AP379" s="640">
        <f t="shared" si="567"/>
        <v>0</v>
      </c>
      <c r="AQ379" s="640">
        <f t="shared" si="567"/>
        <v>0</v>
      </c>
      <c r="AR379" s="640">
        <f t="shared" si="567"/>
        <v>0</v>
      </c>
      <c r="AS379" s="640">
        <f t="shared" si="567"/>
        <v>0</v>
      </c>
      <c r="AT379" s="640">
        <f t="shared" si="567"/>
        <v>0</v>
      </c>
      <c r="AU379" s="640">
        <f t="shared" si="567"/>
        <v>0</v>
      </c>
      <c r="AV379" s="640">
        <f t="shared" si="565"/>
        <v>0</v>
      </c>
      <c r="AW379" s="640"/>
      <c r="AX379" s="640"/>
      <c r="AY379" s="640"/>
      <c r="AZ379" s="640"/>
      <c r="BA379" s="640"/>
      <c r="BB379" s="640"/>
      <c r="BC379" s="640"/>
      <c r="BD379" s="640"/>
      <c r="BE379" s="640"/>
      <c r="BF379" s="640"/>
      <c r="BG379" s="640"/>
      <c r="BH379" s="640"/>
      <c r="BI379" s="640"/>
      <c r="BJ379" s="640"/>
      <c r="BK379" s="640"/>
      <c r="BL379" s="640"/>
      <c r="BM379" s="640"/>
      <c r="BN379" s="640"/>
      <c r="BO379" s="640"/>
      <c r="BP379" s="640"/>
      <c r="BQ379" s="640"/>
    </row>
    <row r="380" spans="1:69" s="352" customFormat="1" ht="12.75" x14ac:dyDescent="0.2">
      <c r="A380" s="1282" t="s">
        <v>816</v>
      </c>
      <c r="B380" s="376" t="s">
        <v>342</v>
      </c>
      <c r="C380" s="1259">
        <f>'I4 BO ASSETS'!M20</f>
        <v>0</v>
      </c>
      <c r="D380" s="640">
        <f t="shared" si="558"/>
        <v>0</v>
      </c>
      <c r="E380" s="640">
        <f t="shared" si="558"/>
        <v>0</v>
      </c>
      <c r="F380" s="640">
        <f t="shared" si="561"/>
        <v>0</v>
      </c>
      <c r="G380" s="640">
        <f t="shared" ref="G380:Z380" si="568">$D380*G595</f>
        <v>0</v>
      </c>
      <c r="H380" s="640">
        <f t="shared" si="568"/>
        <v>0</v>
      </c>
      <c r="I380" s="640">
        <f t="shared" si="568"/>
        <v>0</v>
      </c>
      <c r="J380" s="640">
        <f t="shared" si="568"/>
        <v>0</v>
      </c>
      <c r="K380" s="640">
        <f t="shared" si="568"/>
        <v>0</v>
      </c>
      <c r="L380" s="640">
        <f t="shared" si="568"/>
        <v>0</v>
      </c>
      <c r="M380" s="640">
        <f t="shared" si="568"/>
        <v>0</v>
      </c>
      <c r="N380" s="640">
        <f t="shared" si="568"/>
        <v>0</v>
      </c>
      <c r="O380" s="640">
        <f t="shared" si="568"/>
        <v>0</v>
      </c>
      <c r="P380" s="640">
        <f t="shared" si="568"/>
        <v>0</v>
      </c>
      <c r="Q380" s="640">
        <f t="shared" si="568"/>
        <v>0</v>
      </c>
      <c r="R380" s="640">
        <f t="shared" si="568"/>
        <v>0</v>
      </c>
      <c r="S380" s="640">
        <f t="shared" si="568"/>
        <v>0</v>
      </c>
      <c r="T380" s="640">
        <f t="shared" si="568"/>
        <v>0</v>
      </c>
      <c r="U380" s="640">
        <f t="shared" si="568"/>
        <v>0</v>
      </c>
      <c r="V380" s="640">
        <f t="shared" si="568"/>
        <v>0</v>
      </c>
      <c r="W380" s="640">
        <f t="shared" si="568"/>
        <v>0</v>
      </c>
      <c r="X380" s="640">
        <f t="shared" si="568"/>
        <v>0</v>
      </c>
      <c r="Y380" s="640">
        <f t="shared" si="568"/>
        <v>0</v>
      </c>
      <c r="Z380" s="640">
        <f t="shared" si="568"/>
        <v>0</v>
      </c>
      <c r="AA380" s="640">
        <f t="shared" si="563"/>
        <v>0</v>
      </c>
      <c r="AB380" s="640">
        <f t="shared" ref="AB380:AU380" si="569">$E380*AB595</f>
        <v>0</v>
      </c>
      <c r="AC380" s="640">
        <f t="shared" si="569"/>
        <v>0</v>
      </c>
      <c r="AD380" s="640">
        <f t="shared" si="569"/>
        <v>0</v>
      </c>
      <c r="AE380" s="640">
        <f t="shared" si="569"/>
        <v>0</v>
      </c>
      <c r="AF380" s="640">
        <f t="shared" si="569"/>
        <v>0</v>
      </c>
      <c r="AG380" s="640">
        <f t="shared" si="569"/>
        <v>0</v>
      </c>
      <c r="AH380" s="640">
        <f t="shared" si="569"/>
        <v>0</v>
      </c>
      <c r="AI380" s="640">
        <f t="shared" si="569"/>
        <v>0</v>
      </c>
      <c r="AJ380" s="640">
        <f t="shared" si="569"/>
        <v>0</v>
      </c>
      <c r="AK380" s="640">
        <f t="shared" si="569"/>
        <v>0</v>
      </c>
      <c r="AL380" s="640">
        <f t="shared" si="569"/>
        <v>0</v>
      </c>
      <c r="AM380" s="640">
        <f t="shared" si="569"/>
        <v>0</v>
      </c>
      <c r="AN380" s="640">
        <f t="shared" si="569"/>
        <v>0</v>
      </c>
      <c r="AO380" s="640">
        <f t="shared" si="569"/>
        <v>0</v>
      </c>
      <c r="AP380" s="640">
        <f t="shared" si="569"/>
        <v>0</v>
      </c>
      <c r="AQ380" s="640">
        <f t="shared" si="569"/>
        <v>0</v>
      </c>
      <c r="AR380" s="640">
        <f t="shared" si="569"/>
        <v>0</v>
      </c>
      <c r="AS380" s="640">
        <f t="shared" si="569"/>
        <v>0</v>
      </c>
      <c r="AT380" s="640">
        <f t="shared" si="569"/>
        <v>0</v>
      </c>
      <c r="AU380" s="640">
        <f t="shared" si="569"/>
        <v>0</v>
      </c>
      <c r="AV380" s="640">
        <f t="shared" si="565"/>
        <v>0</v>
      </c>
      <c r="AW380" s="640"/>
      <c r="AX380" s="640"/>
      <c r="AY380" s="640"/>
      <c r="AZ380" s="640"/>
      <c r="BA380" s="640"/>
      <c r="BB380" s="640"/>
      <c r="BC380" s="640"/>
      <c r="BD380" s="640"/>
      <c r="BE380" s="640"/>
      <c r="BF380" s="640"/>
      <c r="BG380" s="640"/>
      <c r="BH380" s="640"/>
      <c r="BI380" s="640"/>
      <c r="BJ380" s="640"/>
      <c r="BK380" s="640"/>
      <c r="BL380" s="640"/>
      <c r="BM380" s="640"/>
      <c r="BN380" s="640"/>
      <c r="BO380" s="640"/>
      <c r="BP380" s="640"/>
      <c r="BQ380" s="640"/>
    </row>
    <row r="381" spans="1:69" s="352" customFormat="1" ht="12.75" x14ac:dyDescent="0.2">
      <c r="A381" s="1282">
        <v>1806</v>
      </c>
      <c r="B381" s="376" t="s">
        <v>283</v>
      </c>
      <c r="C381" s="1259">
        <f>'I4 BO ASSETS'!M21</f>
        <v>0</v>
      </c>
      <c r="D381" s="640">
        <f t="shared" si="558"/>
        <v>0</v>
      </c>
      <c r="E381" s="640">
        <f t="shared" si="558"/>
        <v>0</v>
      </c>
      <c r="F381" s="640">
        <f t="shared" si="561"/>
        <v>0</v>
      </c>
      <c r="G381" s="640">
        <f t="shared" ref="G381:Z381" si="570">$D381*G596</f>
        <v>0</v>
      </c>
      <c r="H381" s="640">
        <f t="shared" si="570"/>
        <v>0</v>
      </c>
      <c r="I381" s="640">
        <f t="shared" si="570"/>
        <v>0</v>
      </c>
      <c r="J381" s="640">
        <f t="shared" si="570"/>
        <v>0</v>
      </c>
      <c r="K381" s="640">
        <f t="shared" si="570"/>
        <v>0</v>
      </c>
      <c r="L381" s="640">
        <f t="shared" si="570"/>
        <v>0</v>
      </c>
      <c r="M381" s="640">
        <f t="shared" si="570"/>
        <v>0</v>
      </c>
      <c r="N381" s="640">
        <f t="shared" si="570"/>
        <v>0</v>
      </c>
      <c r="O381" s="640">
        <f t="shared" si="570"/>
        <v>0</v>
      </c>
      <c r="P381" s="640">
        <f t="shared" si="570"/>
        <v>0</v>
      </c>
      <c r="Q381" s="640">
        <f t="shared" si="570"/>
        <v>0</v>
      </c>
      <c r="R381" s="640">
        <f t="shared" si="570"/>
        <v>0</v>
      </c>
      <c r="S381" s="640">
        <f t="shared" si="570"/>
        <v>0</v>
      </c>
      <c r="T381" s="640">
        <f t="shared" si="570"/>
        <v>0</v>
      </c>
      <c r="U381" s="640">
        <f t="shared" si="570"/>
        <v>0</v>
      </c>
      <c r="V381" s="640">
        <f t="shared" si="570"/>
        <v>0</v>
      </c>
      <c r="W381" s="640">
        <f t="shared" si="570"/>
        <v>0</v>
      </c>
      <c r="X381" s="640">
        <f t="shared" si="570"/>
        <v>0</v>
      </c>
      <c r="Y381" s="640">
        <f t="shared" si="570"/>
        <v>0</v>
      </c>
      <c r="Z381" s="640">
        <f t="shared" si="570"/>
        <v>0</v>
      </c>
      <c r="AA381" s="640">
        <f t="shared" si="563"/>
        <v>0</v>
      </c>
      <c r="AB381" s="640">
        <f t="shared" ref="AB381:AU381" si="571">$E381*AB596</f>
        <v>0</v>
      </c>
      <c r="AC381" s="640">
        <f t="shared" si="571"/>
        <v>0</v>
      </c>
      <c r="AD381" s="640">
        <f t="shared" si="571"/>
        <v>0</v>
      </c>
      <c r="AE381" s="640">
        <f t="shared" si="571"/>
        <v>0</v>
      </c>
      <c r="AF381" s="640">
        <f t="shared" si="571"/>
        <v>0</v>
      </c>
      <c r="AG381" s="640">
        <f t="shared" si="571"/>
        <v>0</v>
      </c>
      <c r="AH381" s="640">
        <f t="shared" si="571"/>
        <v>0</v>
      </c>
      <c r="AI381" s="640">
        <f t="shared" si="571"/>
        <v>0</v>
      </c>
      <c r="AJ381" s="640">
        <f t="shared" si="571"/>
        <v>0</v>
      </c>
      <c r="AK381" s="640">
        <f t="shared" si="571"/>
        <v>0</v>
      </c>
      <c r="AL381" s="640">
        <f t="shared" si="571"/>
        <v>0</v>
      </c>
      <c r="AM381" s="640">
        <f t="shared" si="571"/>
        <v>0</v>
      </c>
      <c r="AN381" s="640">
        <f t="shared" si="571"/>
        <v>0</v>
      </c>
      <c r="AO381" s="640">
        <f t="shared" si="571"/>
        <v>0</v>
      </c>
      <c r="AP381" s="640">
        <f t="shared" si="571"/>
        <v>0</v>
      </c>
      <c r="AQ381" s="640">
        <f t="shared" si="571"/>
        <v>0</v>
      </c>
      <c r="AR381" s="640">
        <f t="shared" si="571"/>
        <v>0</v>
      </c>
      <c r="AS381" s="640">
        <f t="shared" si="571"/>
        <v>0</v>
      </c>
      <c r="AT381" s="640">
        <f t="shared" si="571"/>
        <v>0</v>
      </c>
      <c r="AU381" s="640">
        <f t="shared" si="571"/>
        <v>0</v>
      </c>
      <c r="AV381" s="640">
        <f t="shared" si="565"/>
        <v>0</v>
      </c>
      <c r="AW381" s="640"/>
      <c r="AX381" s="640"/>
      <c r="AY381" s="640"/>
      <c r="AZ381" s="640"/>
      <c r="BA381" s="640"/>
      <c r="BB381" s="640"/>
      <c r="BC381" s="640"/>
      <c r="BD381" s="640"/>
      <c r="BE381" s="640"/>
      <c r="BF381" s="640"/>
      <c r="BG381" s="640"/>
      <c r="BH381" s="640"/>
      <c r="BI381" s="640"/>
      <c r="BJ381" s="640"/>
      <c r="BK381" s="640"/>
      <c r="BL381" s="640"/>
      <c r="BM381" s="640"/>
      <c r="BN381" s="640"/>
      <c r="BO381" s="640"/>
      <c r="BP381" s="640"/>
      <c r="BQ381" s="640"/>
    </row>
    <row r="382" spans="1:69" s="352" customFormat="1" ht="12.75" x14ac:dyDescent="0.2">
      <c r="A382" s="1282" t="s">
        <v>817</v>
      </c>
      <c r="B382" s="376" t="s">
        <v>341</v>
      </c>
      <c r="C382" s="1259">
        <f>'I4 BO ASSETS'!M22</f>
        <v>0</v>
      </c>
      <c r="D382" s="640">
        <f t="shared" si="558"/>
        <v>0</v>
      </c>
      <c r="E382" s="640">
        <f t="shared" si="558"/>
        <v>0</v>
      </c>
      <c r="F382" s="640">
        <f t="shared" si="561"/>
        <v>0</v>
      </c>
      <c r="G382" s="640">
        <f t="shared" ref="G382:Z382" si="572">$D382*G597</f>
        <v>0</v>
      </c>
      <c r="H382" s="640">
        <f t="shared" si="572"/>
        <v>0</v>
      </c>
      <c r="I382" s="640">
        <f t="shared" si="572"/>
        <v>0</v>
      </c>
      <c r="J382" s="640">
        <f t="shared" si="572"/>
        <v>0</v>
      </c>
      <c r="K382" s="640">
        <f t="shared" si="572"/>
        <v>0</v>
      </c>
      <c r="L382" s="640">
        <f t="shared" si="572"/>
        <v>0</v>
      </c>
      <c r="M382" s="640">
        <f t="shared" si="572"/>
        <v>0</v>
      </c>
      <c r="N382" s="640">
        <f t="shared" si="572"/>
        <v>0</v>
      </c>
      <c r="O382" s="640">
        <f t="shared" si="572"/>
        <v>0</v>
      </c>
      <c r="P382" s="640">
        <f t="shared" si="572"/>
        <v>0</v>
      </c>
      <c r="Q382" s="640">
        <f t="shared" si="572"/>
        <v>0</v>
      </c>
      <c r="R382" s="640">
        <f t="shared" si="572"/>
        <v>0</v>
      </c>
      <c r="S382" s="640">
        <f t="shared" si="572"/>
        <v>0</v>
      </c>
      <c r="T382" s="640">
        <f t="shared" si="572"/>
        <v>0</v>
      </c>
      <c r="U382" s="640">
        <f t="shared" si="572"/>
        <v>0</v>
      </c>
      <c r="V382" s="640">
        <f t="shared" si="572"/>
        <v>0</v>
      </c>
      <c r="W382" s="640">
        <f t="shared" si="572"/>
        <v>0</v>
      </c>
      <c r="X382" s="640">
        <f t="shared" si="572"/>
        <v>0</v>
      </c>
      <c r="Y382" s="640">
        <f t="shared" si="572"/>
        <v>0</v>
      </c>
      <c r="Z382" s="640">
        <f t="shared" si="572"/>
        <v>0</v>
      </c>
      <c r="AA382" s="640">
        <f t="shared" si="563"/>
        <v>0</v>
      </c>
      <c r="AB382" s="640">
        <f t="shared" ref="AB382:AU382" si="573">$E382*AB597</f>
        <v>0</v>
      </c>
      <c r="AC382" s="640">
        <f t="shared" si="573"/>
        <v>0</v>
      </c>
      <c r="AD382" s="640">
        <f t="shared" si="573"/>
        <v>0</v>
      </c>
      <c r="AE382" s="640">
        <f t="shared" si="573"/>
        <v>0</v>
      </c>
      <c r="AF382" s="640">
        <f t="shared" si="573"/>
        <v>0</v>
      </c>
      <c r="AG382" s="640">
        <f t="shared" si="573"/>
        <v>0</v>
      </c>
      <c r="AH382" s="640">
        <f t="shared" si="573"/>
        <v>0</v>
      </c>
      <c r="AI382" s="640">
        <f t="shared" si="573"/>
        <v>0</v>
      </c>
      <c r="AJ382" s="640">
        <f t="shared" si="573"/>
        <v>0</v>
      </c>
      <c r="AK382" s="640">
        <f t="shared" si="573"/>
        <v>0</v>
      </c>
      <c r="AL382" s="640">
        <f t="shared" si="573"/>
        <v>0</v>
      </c>
      <c r="AM382" s="640">
        <f t="shared" si="573"/>
        <v>0</v>
      </c>
      <c r="AN382" s="640">
        <f t="shared" si="573"/>
        <v>0</v>
      </c>
      <c r="AO382" s="640">
        <f t="shared" si="573"/>
        <v>0</v>
      </c>
      <c r="AP382" s="640">
        <f t="shared" si="573"/>
        <v>0</v>
      </c>
      <c r="AQ382" s="640">
        <f t="shared" si="573"/>
        <v>0</v>
      </c>
      <c r="AR382" s="640">
        <f t="shared" si="573"/>
        <v>0</v>
      </c>
      <c r="AS382" s="640">
        <f t="shared" si="573"/>
        <v>0</v>
      </c>
      <c r="AT382" s="640">
        <f t="shared" si="573"/>
        <v>0</v>
      </c>
      <c r="AU382" s="640">
        <f t="shared" si="573"/>
        <v>0</v>
      </c>
      <c r="AV382" s="640">
        <f t="shared" si="565"/>
        <v>0</v>
      </c>
      <c r="AW382" s="640"/>
      <c r="AX382" s="640"/>
      <c r="AY382" s="640"/>
      <c r="AZ382" s="640"/>
      <c r="BA382" s="640"/>
      <c r="BB382" s="640"/>
      <c r="BC382" s="640"/>
      <c r="BD382" s="640"/>
      <c r="BE382" s="640"/>
      <c r="BF382" s="640"/>
      <c r="BG382" s="640"/>
      <c r="BH382" s="640"/>
      <c r="BI382" s="640"/>
      <c r="BJ382" s="640"/>
      <c r="BK382" s="640"/>
      <c r="BL382" s="640"/>
      <c r="BM382" s="640"/>
      <c r="BN382" s="640"/>
      <c r="BO382" s="640"/>
      <c r="BP382" s="640"/>
      <c r="BQ382" s="640"/>
    </row>
    <row r="383" spans="1:69" s="352" customFormat="1" ht="12.75" x14ac:dyDescent="0.2">
      <c r="A383" s="1282" t="s">
        <v>818</v>
      </c>
      <c r="B383" s="376" t="s">
        <v>343</v>
      </c>
      <c r="C383" s="1259">
        <f>'I4 BO ASSETS'!M23</f>
        <v>0</v>
      </c>
      <c r="D383" s="640">
        <f t="shared" si="558"/>
        <v>0</v>
      </c>
      <c r="E383" s="640">
        <f t="shared" si="558"/>
        <v>0</v>
      </c>
      <c r="F383" s="640">
        <f t="shared" si="561"/>
        <v>0</v>
      </c>
      <c r="G383" s="640">
        <f t="shared" ref="G383:Z383" si="574">$D383*G598</f>
        <v>0</v>
      </c>
      <c r="H383" s="640">
        <f t="shared" si="574"/>
        <v>0</v>
      </c>
      <c r="I383" s="640">
        <f t="shared" si="574"/>
        <v>0</v>
      </c>
      <c r="J383" s="640">
        <f t="shared" si="574"/>
        <v>0</v>
      </c>
      <c r="K383" s="640">
        <f t="shared" si="574"/>
        <v>0</v>
      </c>
      <c r="L383" s="640">
        <f t="shared" si="574"/>
        <v>0</v>
      </c>
      <c r="M383" s="640">
        <f t="shared" si="574"/>
        <v>0</v>
      </c>
      <c r="N383" s="640">
        <f t="shared" si="574"/>
        <v>0</v>
      </c>
      <c r="O383" s="640">
        <f t="shared" si="574"/>
        <v>0</v>
      </c>
      <c r="P383" s="640">
        <f t="shared" si="574"/>
        <v>0</v>
      </c>
      <c r="Q383" s="640">
        <f t="shared" si="574"/>
        <v>0</v>
      </c>
      <c r="R383" s="640">
        <f t="shared" si="574"/>
        <v>0</v>
      </c>
      <c r="S383" s="640">
        <f t="shared" si="574"/>
        <v>0</v>
      </c>
      <c r="T383" s="640">
        <f t="shared" si="574"/>
        <v>0</v>
      </c>
      <c r="U383" s="640">
        <f t="shared" si="574"/>
        <v>0</v>
      </c>
      <c r="V383" s="640">
        <f t="shared" si="574"/>
        <v>0</v>
      </c>
      <c r="W383" s="640">
        <f t="shared" si="574"/>
        <v>0</v>
      </c>
      <c r="X383" s="640">
        <f t="shared" si="574"/>
        <v>0</v>
      </c>
      <c r="Y383" s="640">
        <f t="shared" si="574"/>
        <v>0</v>
      </c>
      <c r="Z383" s="640">
        <f t="shared" si="574"/>
        <v>0</v>
      </c>
      <c r="AA383" s="640">
        <f t="shared" si="563"/>
        <v>0</v>
      </c>
      <c r="AB383" s="640">
        <f t="shared" ref="AB383:AU383" si="575">$E383*AB598</f>
        <v>0</v>
      </c>
      <c r="AC383" s="640">
        <f t="shared" si="575"/>
        <v>0</v>
      </c>
      <c r="AD383" s="640">
        <f t="shared" si="575"/>
        <v>0</v>
      </c>
      <c r="AE383" s="640">
        <f t="shared" si="575"/>
        <v>0</v>
      </c>
      <c r="AF383" s="640">
        <f t="shared" si="575"/>
        <v>0</v>
      </c>
      <c r="AG383" s="640">
        <f t="shared" si="575"/>
        <v>0</v>
      </c>
      <c r="AH383" s="640">
        <f t="shared" si="575"/>
        <v>0</v>
      </c>
      <c r="AI383" s="640">
        <f t="shared" si="575"/>
        <v>0</v>
      </c>
      <c r="AJ383" s="640">
        <f t="shared" si="575"/>
        <v>0</v>
      </c>
      <c r="AK383" s="640">
        <f t="shared" si="575"/>
        <v>0</v>
      </c>
      <c r="AL383" s="640">
        <f t="shared" si="575"/>
        <v>0</v>
      </c>
      <c r="AM383" s="640">
        <f t="shared" si="575"/>
        <v>0</v>
      </c>
      <c r="AN383" s="640">
        <f t="shared" si="575"/>
        <v>0</v>
      </c>
      <c r="AO383" s="640">
        <f t="shared" si="575"/>
        <v>0</v>
      </c>
      <c r="AP383" s="640">
        <f t="shared" si="575"/>
        <v>0</v>
      </c>
      <c r="AQ383" s="640">
        <f t="shared" si="575"/>
        <v>0</v>
      </c>
      <c r="AR383" s="640">
        <f t="shared" si="575"/>
        <v>0</v>
      </c>
      <c r="AS383" s="640">
        <f t="shared" si="575"/>
        <v>0</v>
      </c>
      <c r="AT383" s="640">
        <f t="shared" si="575"/>
        <v>0</v>
      </c>
      <c r="AU383" s="640">
        <f t="shared" si="575"/>
        <v>0</v>
      </c>
      <c r="AV383" s="640">
        <f t="shared" si="565"/>
        <v>0</v>
      </c>
      <c r="AW383" s="640"/>
      <c r="AX383" s="640"/>
      <c r="AY383" s="640"/>
      <c r="AZ383" s="640"/>
      <c r="BA383" s="640"/>
      <c r="BB383" s="640"/>
      <c r="BC383" s="640"/>
      <c r="BD383" s="640"/>
      <c r="BE383" s="640"/>
      <c r="BF383" s="640"/>
      <c r="BG383" s="640"/>
      <c r="BH383" s="640"/>
      <c r="BI383" s="640"/>
      <c r="BJ383" s="640"/>
      <c r="BK383" s="640"/>
      <c r="BL383" s="640"/>
      <c r="BM383" s="640"/>
      <c r="BN383" s="640"/>
      <c r="BO383" s="640"/>
      <c r="BP383" s="640"/>
      <c r="BQ383" s="640"/>
    </row>
    <row r="384" spans="1:69" s="352" customFormat="1" ht="12.75" x14ac:dyDescent="0.2">
      <c r="A384" s="1282">
        <v>1808</v>
      </c>
      <c r="B384" s="376" t="s">
        <v>284</v>
      </c>
      <c r="C384" s="1259">
        <f>'I4 BO ASSETS'!M24</f>
        <v>0</v>
      </c>
      <c r="D384" s="640">
        <f t="shared" si="558"/>
        <v>0</v>
      </c>
      <c r="E384" s="640">
        <f t="shared" si="558"/>
        <v>0</v>
      </c>
      <c r="F384" s="640">
        <f t="shared" si="561"/>
        <v>0</v>
      </c>
      <c r="G384" s="640">
        <f t="shared" ref="G384:Z384" si="576">$D384*G599</f>
        <v>0</v>
      </c>
      <c r="H384" s="640">
        <f t="shared" si="576"/>
        <v>0</v>
      </c>
      <c r="I384" s="640">
        <f t="shared" si="576"/>
        <v>0</v>
      </c>
      <c r="J384" s="640">
        <f t="shared" si="576"/>
        <v>0</v>
      </c>
      <c r="K384" s="640">
        <f t="shared" si="576"/>
        <v>0</v>
      </c>
      <c r="L384" s="640">
        <f t="shared" si="576"/>
        <v>0</v>
      </c>
      <c r="M384" s="640">
        <f t="shared" si="576"/>
        <v>0</v>
      </c>
      <c r="N384" s="640">
        <f t="shared" si="576"/>
        <v>0</v>
      </c>
      <c r="O384" s="640">
        <f t="shared" si="576"/>
        <v>0</v>
      </c>
      <c r="P384" s="640">
        <f t="shared" si="576"/>
        <v>0</v>
      </c>
      <c r="Q384" s="640">
        <f t="shared" si="576"/>
        <v>0</v>
      </c>
      <c r="R384" s="640">
        <f t="shared" si="576"/>
        <v>0</v>
      </c>
      <c r="S384" s="640">
        <f t="shared" si="576"/>
        <v>0</v>
      </c>
      <c r="T384" s="640">
        <f t="shared" si="576"/>
        <v>0</v>
      </c>
      <c r="U384" s="640">
        <f t="shared" si="576"/>
        <v>0</v>
      </c>
      <c r="V384" s="640">
        <f t="shared" si="576"/>
        <v>0</v>
      </c>
      <c r="W384" s="640">
        <f t="shared" si="576"/>
        <v>0</v>
      </c>
      <c r="X384" s="640">
        <f t="shared" si="576"/>
        <v>0</v>
      </c>
      <c r="Y384" s="640">
        <f t="shared" si="576"/>
        <v>0</v>
      </c>
      <c r="Z384" s="640">
        <f t="shared" si="576"/>
        <v>0</v>
      </c>
      <c r="AA384" s="640">
        <f t="shared" si="563"/>
        <v>0</v>
      </c>
      <c r="AB384" s="640">
        <f t="shared" ref="AB384:AU384" si="577">$E384*AB599</f>
        <v>0</v>
      </c>
      <c r="AC384" s="640">
        <f t="shared" si="577"/>
        <v>0</v>
      </c>
      <c r="AD384" s="640">
        <f t="shared" si="577"/>
        <v>0</v>
      </c>
      <c r="AE384" s="640">
        <f t="shared" si="577"/>
        <v>0</v>
      </c>
      <c r="AF384" s="640">
        <f t="shared" si="577"/>
        <v>0</v>
      </c>
      <c r="AG384" s="640">
        <f t="shared" si="577"/>
        <v>0</v>
      </c>
      <c r="AH384" s="640">
        <f t="shared" si="577"/>
        <v>0</v>
      </c>
      <c r="AI384" s="640">
        <f t="shared" si="577"/>
        <v>0</v>
      </c>
      <c r="AJ384" s="640">
        <f t="shared" si="577"/>
        <v>0</v>
      </c>
      <c r="AK384" s="640">
        <f t="shared" si="577"/>
        <v>0</v>
      </c>
      <c r="AL384" s="640">
        <f t="shared" si="577"/>
        <v>0</v>
      </c>
      <c r="AM384" s="640">
        <f t="shared" si="577"/>
        <v>0</v>
      </c>
      <c r="AN384" s="640">
        <f t="shared" si="577"/>
        <v>0</v>
      </c>
      <c r="AO384" s="640">
        <f t="shared" si="577"/>
        <v>0</v>
      </c>
      <c r="AP384" s="640">
        <f t="shared" si="577"/>
        <v>0</v>
      </c>
      <c r="AQ384" s="640">
        <f t="shared" si="577"/>
        <v>0</v>
      </c>
      <c r="AR384" s="640">
        <f t="shared" si="577"/>
        <v>0</v>
      </c>
      <c r="AS384" s="640">
        <f t="shared" si="577"/>
        <v>0</v>
      </c>
      <c r="AT384" s="640">
        <f t="shared" si="577"/>
        <v>0</v>
      </c>
      <c r="AU384" s="640">
        <f t="shared" si="577"/>
        <v>0</v>
      </c>
      <c r="AV384" s="640">
        <f t="shared" si="565"/>
        <v>0</v>
      </c>
      <c r="AW384" s="640"/>
      <c r="AX384" s="640"/>
      <c r="AY384" s="640"/>
      <c r="AZ384" s="640"/>
      <c r="BA384" s="640"/>
      <c r="BB384" s="640"/>
      <c r="BC384" s="640"/>
      <c r="BD384" s="640"/>
      <c r="BE384" s="640"/>
      <c r="BF384" s="640"/>
      <c r="BG384" s="640"/>
      <c r="BH384" s="640"/>
      <c r="BI384" s="640"/>
      <c r="BJ384" s="640"/>
      <c r="BK384" s="640"/>
      <c r="BL384" s="640"/>
      <c r="BM384" s="640"/>
      <c r="BN384" s="640"/>
      <c r="BO384" s="640"/>
      <c r="BP384" s="640"/>
      <c r="BQ384" s="640"/>
    </row>
    <row r="385" spans="1:69" s="352" customFormat="1" ht="12.75" x14ac:dyDescent="0.2">
      <c r="A385" s="1282" t="s">
        <v>819</v>
      </c>
      <c r="B385" s="376" t="s">
        <v>344</v>
      </c>
      <c r="C385" s="1259">
        <f>'I4 BO ASSETS'!M25</f>
        <v>0</v>
      </c>
      <c r="D385" s="640">
        <f t="shared" si="558"/>
        <v>0</v>
      </c>
      <c r="E385" s="640">
        <f t="shared" si="558"/>
        <v>0</v>
      </c>
      <c r="F385" s="640">
        <f t="shared" si="561"/>
        <v>0</v>
      </c>
      <c r="G385" s="640">
        <f t="shared" ref="G385:Z385" si="578">$D385*G600</f>
        <v>0</v>
      </c>
      <c r="H385" s="640">
        <f t="shared" si="578"/>
        <v>0</v>
      </c>
      <c r="I385" s="640">
        <f t="shared" si="578"/>
        <v>0</v>
      </c>
      <c r="J385" s="640">
        <f t="shared" si="578"/>
        <v>0</v>
      </c>
      <c r="K385" s="640">
        <f t="shared" si="578"/>
        <v>0</v>
      </c>
      <c r="L385" s="640">
        <f t="shared" si="578"/>
        <v>0</v>
      </c>
      <c r="M385" s="640">
        <f t="shared" si="578"/>
        <v>0</v>
      </c>
      <c r="N385" s="640">
        <f t="shared" si="578"/>
        <v>0</v>
      </c>
      <c r="O385" s="640">
        <f t="shared" si="578"/>
        <v>0</v>
      </c>
      <c r="P385" s="640">
        <f t="shared" si="578"/>
        <v>0</v>
      </c>
      <c r="Q385" s="640">
        <f t="shared" si="578"/>
        <v>0</v>
      </c>
      <c r="R385" s="640">
        <f t="shared" si="578"/>
        <v>0</v>
      </c>
      <c r="S385" s="640">
        <f t="shared" si="578"/>
        <v>0</v>
      </c>
      <c r="T385" s="640">
        <f t="shared" si="578"/>
        <v>0</v>
      </c>
      <c r="U385" s="640">
        <f t="shared" si="578"/>
        <v>0</v>
      </c>
      <c r="V385" s="640">
        <f t="shared" si="578"/>
        <v>0</v>
      </c>
      <c r="W385" s="640">
        <f t="shared" si="578"/>
        <v>0</v>
      </c>
      <c r="X385" s="640">
        <f t="shared" si="578"/>
        <v>0</v>
      </c>
      <c r="Y385" s="640">
        <f t="shared" si="578"/>
        <v>0</v>
      </c>
      <c r="Z385" s="640">
        <f t="shared" si="578"/>
        <v>0</v>
      </c>
      <c r="AA385" s="640">
        <f t="shared" si="563"/>
        <v>0</v>
      </c>
      <c r="AB385" s="640">
        <f t="shared" ref="AB385:AU385" si="579">$E385*AB600</f>
        <v>0</v>
      </c>
      <c r="AC385" s="640">
        <f t="shared" si="579"/>
        <v>0</v>
      </c>
      <c r="AD385" s="640">
        <f t="shared" si="579"/>
        <v>0</v>
      </c>
      <c r="AE385" s="640">
        <f t="shared" si="579"/>
        <v>0</v>
      </c>
      <c r="AF385" s="640">
        <f t="shared" si="579"/>
        <v>0</v>
      </c>
      <c r="AG385" s="640">
        <f t="shared" si="579"/>
        <v>0</v>
      </c>
      <c r="AH385" s="640">
        <f t="shared" si="579"/>
        <v>0</v>
      </c>
      <c r="AI385" s="640">
        <f t="shared" si="579"/>
        <v>0</v>
      </c>
      <c r="AJ385" s="640">
        <f t="shared" si="579"/>
        <v>0</v>
      </c>
      <c r="AK385" s="640">
        <f t="shared" si="579"/>
        <v>0</v>
      </c>
      <c r="AL385" s="640">
        <f t="shared" si="579"/>
        <v>0</v>
      </c>
      <c r="AM385" s="640">
        <f t="shared" si="579"/>
        <v>0</v>
      </c>
      <c r="AN385" s="640">
        <f t="shared" si="579"/>
        <v>0</v>
      </c>
      <c r="AO385" s="640">
        <f t="shared" si="579"/>
        <v>0</v>
      </c>
      <c r="AP385" s="640">
        <f t="shared" si="579"/>
        <v>0</v>
      </c>
      <c r="AQ385" s="640">
        <f t="shared" si="579"/>
        <v>0</v>
      </c>
      <c r="AR385" s="640">
        <f t="shared" si="579"/>
        <v>0</v>
      </c>
      <c r="AS385" s="640">
        <f t="shared" si="579"/>
        <v>0</v>
      </c>
      <c r="AT385" s="640">
        <f t="shared" si="579"/>
        <v>0</v>
      </c>
      <c r="AU385" s="640">
        <f t="shared" si="579"/>
        <v>0</v>
      </c>
      <c r="AV385" s="640">
        <f t="shared" si="565"/>
        <v>0</v>
      </c>
      <c r="AW385" s="640"/>
      <c r="AX385" s="640"/>
      <c r="AY385" s="640"/>
      <c r="AZ385" s="640"/>
      <c r="BA385" s="640"/>
      <c r="BB385" s="640"/>
      <c r="BC385" s="640"/>
      <c r="BD385" s="640"/>
      <c r="BE385" s="640"/>
      <c r="BF385" s="640"/>
      <c r="BG385" s="640"/>
      <c r="BH385" s="640"/>
      <c r="BI385" s="640"/>
      <c r="BJ385" s="640"/>
      <c r="BK385" s="640"/>
      <c r="BL385" s="640"/>
      <c r="BM385" s="640"/>
      <c r="BN385" s="640"/>
      <c r="BO385" s="640"/>
      <c r="BP385" s="640"/>
      <c r="BQ385" s="640"/>
    </row>
    <row r="386" spans="1:69" s="352" customFormat="1" ht="12.75" x14ac:dyDescent="0.2">
      <c r="A386" s="1282" t="s">
        <v>820</v>
      </c>
      <c r="B386" s="376" t="s">
        <v>345</v>
      </c>
      <c r="C386" s="1259">
        <f>'I4 BO ASSETS'!M26</f>
        <v>0</v>
      </c>
      <c r="D386" s="640">
        <f t="shared" si="558"/>
        <v>0</v>
      </c>
      <c r="E386" s="640">
        <f t="shared" si="558"/>
        <v>0</v>
      </c>
      <c r="F386" s="640">
        <f t="shared" si="561"/>
        <v>0</v>
      </c>
      <c r="G386" s="640">
        <f t="shared" ref="G386:Z386" si="580">$D386*G601</f>
        <v>0</v>
      </c>
      <c r="H386" s="640">
        <f t="shared" si="580"/>
        <v>0</v>
      </c>
      <c r="I386" s="640">
        <f t="shared" si="580"/>
        <v>0</v>
      </c>
      <c r="J386" s="640">
        <f t="shared" si="580"/>
        <v>0</v>
      </c>
      <c r="K386" s="640">
        <f t="shared" si="580"/>
        <v>0</v>
      </c>
      <c r="L386" s="640">
        <f t="shared" si="580"/>
        <v>0</v>
      </c>
      <c r="M386" s="640">
        <f t="shared" si="580"/>
        <v>0</v>
      </c>
      <c r="N386" s="640">
        <f t="shared" si="580"/>
        <v>0</v>
      </c>
      <c r="O386" s="640">
        <f t="shared" si="580"/>
        <v>0</v>
      </c>
      <c r="P386" s="640">
        <f t="shared" si="580"/>
        <v>0</v>
      </c>
      <c r="Q386" s="640">
        <f t="shared" si="580"/>
        <v>0</v>
      </c>
      <c r="R386" s="640">
        <f t="shared" si="580"/>
        <v>0</v>
      </c>
      <c r="S386" s="640">
        <f t="shared" si="580"/>
        <v>0</v>
      </c>
      <c r="T386" s="640">
        <f t="shared" si="580"/>
        <v>0</v>
      </c>
      <c r="U386" s="640">
        <f t="shared" si="580"/>
        <v>0</v>
      </c>
      <c r="V386" s="640">
        <f t="shared" si="580"/>
        <v>0</v>
      </c>
      <c r="W386" s="640">
        <f t="shared" si="580"/>
        <v>0</v>
      </c>
      <c r="X386" s="640">
        <f t="shared" si="580"/>
        <v>0</v>
      </c>
      <c r="Y386" s="640">
        <f t="shared" si="580"/>
        <v>0</v>
      </c>
      <c r="Z386" s="640">
        <f t="shared" si="580"/>
        <v>0</v>
      </c>
      <c r="AA386" s="640">
        <f t="shared" si="563"/>
        <v>0</v>
      </c>
      <c r="AB386" s="640">
        <f t="shared" ref="AB386:AU386" si="581">$E386*AB601</f>
        <v>0</v>
      </c>
      <c r="AC386" s="640">
        <f t="shared" si="581"/>
        <v>0</v>
      </c>
      <c r="AD386" s="640">
        <f t="shared" si="581"/>
        <v>0</v>
      </c>
      <c r="AE386" s="640">
        <f t="shared" si="581"/>
        <v>0</v>
      </c>
      <c r="AF386" s="640">
        <f t="shared" si="581"/>
        <v>0</v>
      </c>
      <c r="AG386" s="640">
        <f t="shared" si="581"/>
        <v>0</v>
      </c>
      <c r="AH386" s="640">
        <f t="shared" si="581"/>
        <v>0</v>
      </c>
      <c r="AI386" s="640">
        <f t="shared" si="581"/>
        <v>0</v>
      </c>
      <c r="AJ386" s="640">
        <f t="shared" si="581"/>
        <v>0</v>
      </c>
      <c r="AK386" s="640">
        <f t="shared" si="581"/>
        <v>0</v>
      </c>
      <c r="AL386" s="640">
        <f t="shared" si="581"/>
        <v>0</v>
      </c>
      <c r="AM386" s="640">
        <f t="shared" si="581"/>
        <v>0</v>
      </c>
      <c r="AN386" s="640">
        <f t="shared" si="581"/>
        <v>0</v>
      </c>
      <c r="AO386" s="640">
        <f t="shared" si="581"/>
        <v>0</v>
      </c>
      <c r="AP386" s="640">
        <f t="shared" si="581"/>
        <v>0</v>
      </c>
      <c r="AQ386" s="640">
        <f t="shared" si="581"/>
        <v>0</v>
      </c>
      <c r="AR386" s="640">
        <f t="shared" si="581"/>
        <v>0</v>
      </c>
      <c r="AS386" s="640">
        <f t="shared" si="581"/>
        <v>0</v>
      </c>
      <c r="AT386" s="640">
        <f t="shared" si="581"/>
        <v>0</v>
      </c>
      <c r="AU386" s="640">
        <f t="shared" si="581"/>
        <v>0</v>
      </c>
      <c r="AV386" s="640">
        <f t="shared" si="565"/>
        <v>0</v>
      </c>
      <c r="AW386" s="640"/>
      <c r="AX386" s="640"/>
      <c r="AY386" s="640"/>
      <c r="AZ386" s="640"/>
      <c r="BA386" s="640"/>
      <c r="BB386" s="640"/>
      <c r="BC386" s="640"/>
      <c r="BD386" s="640"/>
      <c r="BE386" s="640"/>
      <c r="BF386" s="640"/>
      <c r="BG386" s="640"/>
      <c r="BH386" s="640"/>
      <c r="BI386" s="640"/>
      <c r="BJ386" s="640"/>
      <c r="BK386" s="640"/>
      <c r="BL386" s="640"/>
      <c r="BM386" s="640"/>
      <c r="BN386" s="640"/>
      <c r="BO386" s="640"/>
      <c r="BP386" s="640"/>
      <c r="BQ386" s="640"/>
    </row>
    <row r="387" spans="1:69" s="352" customFormat="1" ht="12.75" x14ac:dyDescent="0.2">
      <c r="A387" s="1282">
        <v>1810</v>
      </c>
      <c r="B387" s="376" t="s">
        <v>285</v>
      </c>
      <c r="C387" s="1259">
        <f>'I4 BO ASSETS'!M27</f>
        <v>0</v>
      </c>
      <c r="D387" s="640">
        <f t="shared" si="558"/>
        <v>0</v>
      </c>
      <c r="E387" s="640">
        <f t="shared" si="558"/>
        <v>0</v>
      </c>
      <c r="F387" s="640">
        <f t="shared" si="561"/>
        <v>0</v>
      </c>
      <c r="G387" s="640">
        <f t="shared" ref="G387:Z387" si="582">$D387*G602</f>
        <v>0</v>
      </c>
      <c r="H387" s="640">
        <f t="shared" si="582"/>
        <v>0</v>
      </c>
      <c r="I387" s="640">
        <f t="shared" si="582"/>
        <v>0</v>
      </c>
      <c r="J387" s="640">
        <f t="shared" si="582"/>
        <v>0</v>
      </c>
      <c r="K387" s="640">
        <f t="shared" si="582"/>
        <v>0</v>
      </c>
      <c r="L387" s="640">
        <f t="shared" si="582"/>
        <v>0</v>
      </c>
      <c r="M387" s="640">
        <f t="shared" si="582"/>
        <v>0</v>
      </c>
      <c r="N387" s="640">
        <f t="shared" si="582"/>
        <v>0</v>
      </c>
      <c r="O387" s="640">
        <f t="shared" si="582"/>
        <v>0</v>
      </c>
      <c r="P387" s="640">
        <f t="shared" si="582"/>
        <v>0</v>
      </c>
      <c r="Q387" s="640">
        <f t="shared" si="582"/>
        <v>0</v>
      </c>
      <c r="R387" s="640">
        <f t="shared" si="582"/>
        <v>0</v>
      </c>
      <c r="S387" s="640">
        <f t="shared" si="582"/>
        <v>0</v>
      </c>
      <c r="T387" s="640">
        <f t="shared" si="582"/>
        <v>0</v>
      </c>
      <c r="U387" s="640">
        <f t="shared" si="582"/>
        <v>0</v>
      </c>
      <c r="V387" s="640">
        <f t="shared" si="582"/>
        <v>0</v>
      </c>
      <c r="W387" s="640">
        <f t="shared" si="582"/>
        <v>0</v>
      </c>
      <c r="X387" s="640">
        <f t="shared" si="582"/>
        <v>0</v>
      </c>
      <c r="Y387" s="640">
        <f t="shared" si="582"/>
        <v>0</v>
      </c>
      <c r="Z387" s="640">
        <f t="shared" si="582"/>
        <v>0</v>
      </c>
      <c r="AA387" s="640">
        <f t="shared" si="563"/>
        <v>0</v>
      </c>
      <c r="AB387" s="640">
        <f t="shared" ref="AB387:AU387" si="583">$E387*AB602</f>
        <v>0</v>
      </c>
      <c r="AC387" s="640">
        <f t="shared" si="583"/>
        <v>0</v>
      </c>
      <c r="AD387" s="640">
        <f t="shared" si="583"/>
        <v>0</v>
      </c>
      <c r="AE387" s="640">
        <f t="shared" si="583"/>
        <v>0</v>
      </c>
      <c r="AF387" s="640">
        <f t="shared" si="583"/>
        <v>0</v>
      </c>
      <c r="AG387" s="640">
        <f t="shared" si="583"/>
        <v>0</v>
      </c>
      <c r="AH387" s="640">
        <f t="shared" si="583"/>
        <v>0</v>
      </c>
      <c r="AI387" s="640">
        <f t="shared" si="583"/>
        <v>0</v>
      </c>
      <c r="AJ387" s="640">
        <f t="shared" si="583"/>
        <v>0</v>
      </c>
      <c r="AK387" s="640">
        <f t="shared" si="583"/>
        <v>0</v>
      </c>
      <c r="AL387" s="640">
        <f t="shared" si="583"/>
        <v>0</v>
      </c>
      <c r="AM387" s="640">
        <f t="shared" si="583"/>
        <v>0</v>
      </c>
      <c r="AN387" s="640">
        <f t="shared" si="583"/>
        <v>0</v>
      </c>
      <c r="AO387" s="640">
        <f t="shared" si="583"/>
        <v>0</v>
      </c>
      <c r="AP387" s="640">
        <f t="shared" si="583"/>
        <v>0</v>
      </c>
      <c r="AQ387" s="640">
        <f t="shared" si="583"/>
        <v>0</v>
      </c>
      <c r="AR387" s="640">
        <f t="shared" si="583"/>
        <v>0</v>
      </c>
      <c r="AS387" s="640">
        <f t="shared" si="583"/>
        <v>0</v>
      </c>
      <c r="AT387" s="640">
        <f t="shared" si="583"/>
        <v>0</v>
      </c>
      <c r="AU387" s="640">
        <f t="shared" si="583"/>
        <v>0</v>
      </c>
      <c r="AV387" s="640">
        <f t="shared" si="565"/>
        <v>0</v>
      </c>
      <c r="AW387" s="640"/>
      <c r="AX387" s="640"/>
      <c r="AY387" s="640"/>
      <c r="AZ387" s="640"/>
      <c r="BA387" s="640"/>
      <c r="BB387" s="640"/>
      <c r="BC387" s="640"/>
      <c r="BD387" s="640"/>
      <c r="BE387" s="640"/>
      <c r="BF387" s="640"/>
      <c r="BG387" s="640"/>
      <c r="BH387" s="640"/>
      <c r="BI387" s="640"/>
      <c r="BJ387" s="640"/>
      <c r="BK387" s="640"/>
      <c r="BL387" s="640"/>
      <c r="BM387" s="640"/>
      <c r="BN387" s="640"/>
      <c r="BO387" s="640"/>
      <c r="BP387" s="640"/>
      <c r="BQ387" s="640"/>
    </row>
    <row r="388" spans="1:69" s="352" customFormat="1" ht="12.75" x14ac:dyDescent="0.2">
      <c r="A388" s="1282" t="s">
        <v>821</v>
      </c>
      <c r="B388" s="376" t="s">
        <v>363</v>
      </c>
      <c r="C388" s="1259">
        <f>'I4 BO ASSETS'!M28</f>
        <v>0</v>
      </c>
      <c r="D388" s="640">
        <f t="shared" si="558"/>
        <v>0</v>
      </c>
      <c r="E388" s="640">
        <f t="shared" si="558"/>
        <v>0</v>
      </c>
      <c r="F388" s="640">
        <f t="shared" si="561"/>
        <v>0</v>
      </c>
      <c r="G388" s="640">
        <f t="shared" ref="G388:Z388" si="584">$D388*G603</f>
        <v>0</v>
      </c>
      <c r="H388" s="640">
        <f t="shared" si="584"/>
        <v>0</v>
      </c>
      <c r="I388" s="640">
        <f t="shared" si="584"/>
        <v>0</v>
      </c>
      <c r="J388" s="640">
        <f t="shared" si="584"/>
        <v>0</v>
      </c>
      <c r="K388" s="640">
        <f t="shared" si="584"/>
        <v>0</v>
      </c>
      <c r="L388" s="640">
        <f t="shared" si="584"/>
        <v>0</v>
      </c>
      <c r="M388" s="640">
        <f t="shared" si="584"/>
        <v>0</v>
      </c>
      <c r="N388" s="640">
        <f t="shared" si="584"/>
        <v>0</v>
      </c>
      <c r="O388" s="640">
        <f t="shared" si="584"/>
        <v>0</v>
      </c>
      <c r="P388" s="640">
        <f t="shared" si="584"/>
        <v>0</v>
      </c>
      <c r="Q388" s="640">
        <f t="shared" si="584"/>
        <v>0</v>
      </c>
      <c r="R388" s="640">
        <f t="shared" si="584"/>
        <v>0</v>
      </c>
      <c r="S388" s="640">
        <f t="shared" si="584"/>
        <v>0</v>
      </c>
      <c r="T388" s="640">
        <f t="shared" si="584"/>
        <v>0</v>
      </c>
      <c r="U388" s="640">
        <f t="shared" si="584"/>
        <v>0</v>
      </c>
      <c r="V388" s="640">
        <f t="shared" si="584"/>
        <v>0</v>
      </c>
      <c r="W388" s="640">
        <f t="shared" si="584"/>
        <v>0</v>
      </c>
      <c r="X388" s="640">
        <f t="shared" si="584"/>
        <v>0</v>
      </c>
      <c r="Y388" s="640">
        <f t="shared" si="584"/>
        <v>0</v>
      </c>
      <c r="Z388" s="640">
        <f t="shared" si="584"/>
        <v>0</v>
      </c>
      <c r="AA388" s="640">
        <f t="shared" si="563"/>
        <v>0</v>
      </c>
      <c r="AB388" s="640">
        <f t="shared" ref="AB388:AU388" si="585">$E388*AB603</f>
        <v>0</v>
      </c>
      <c r="AC388" s="640">
        <f t="shared" si="585"/>
        <v>0</v>
      </c>
      <c r="AD388" s="640">
        <f t="shared" si="585"/>
        <v>0</v>
      </c>
      <c r="AE388" s="640">
        <f t="shared" si="585"/>
        <v>0</v>
      </c>
      <c r="AF388" s="640">
        <f t="shared" si="585"/>
        <v>0</v>
      </c>
      <c r="AG388" s="640">
        <f t="shared" si="585"/>
        <v>0</v>
      </c>
      <c r="AH388" s="640">
        <f t="shared" si="585"/>
        <v>0</v>
      </c>
      <c r="AI388" s="640">
        <f t="shared" si="585"/>
        <v>0</v>
      </c>
      <c r="AJ388" s="640">
        <f t="shared" si="585"/>
        <v>0</v>
      </c>
      <c r="AK388" s="640">
        <f t="shared" si="585"/>
        <v>0</v>
      </c>
      <c r="AL388" s="640">
        <f t="shared" si="585"/>
        <v>0</v>
      </c>
      <c r="AM388" s="640">
        <f t="shared" si="585"/>
        <v>0</v>
      </c>
      <c r="AN388" s="640">
        <f t="shared" si="585"/>
        <v>0</v>
      </c>
      <c r="AO388" s="640">
        <f t="shared" si="585"/>
        <v>0</v>
      </c>
      <c r="AP388" s="640">
        <f t="shared" si="585"/>
        <v>0</v>
      </c>
      <c r="AQ388" s="640">
        <f t="shared" si="585"/>
        <v>0</v>
      </c>
      <c r="AR388" s="640">
        <f t="shared" si="585"/>
        <v>0</v>
      </c>
      <c r="AS388" s="640">
        <f t="shared" si="585"/>
        <v>0</v>
      </c>
      <c r="AT388" s="640">
        <f t="shared" si="585"/>
        <v>0</v>
      </c>
      <c r="AU388" s="640">
        <f t="shared" si="585"/>
        <v>0</v>
      </c>
      <c r="AV388" s="640">
        <f t="shared" si="565"/>
        <v>0</v>
      </c>
      <c r="AW388" s="640"/>
      <c r="AX388" s="640"/>
      <c r="AY388" s="640"/>
      <c r="AZ388" s="640"/>
      <c r="BA388" s="640"/>
      <c r="BB388" s="640"/>
      <c r="BC388" s="640"/>
      <c r="BD388" s="640"/>
      <c r="BE388" s="640"/>
      <c r="BF388" s="640"/>
      <c r="BG388" s="640"/>
      <c r="BH388" s="640"/>
      <c r="BI388" s="640"/>
      <c r="BJ388" s="640"/>
      <c r="BK388" s="640"/>
      <c r="BL388" s="640"/>
      <c r="BM388" s="640"/>
      <c r="BN388" s="640"/>
      <c r="BO388" s="640"/>
      <c r="BP388" s="640"/>
      <c r="BQ388" s="640"/>
    </row>
    <row r="389" spans="1:69" s="352" customFormat="1" ht="12.75" x14ac:dyDescent="0.2">
      <c r="A389" s="1282" t="s">
        <v>822</v>
      </c>
      <c r="B389" s="376" t="s">
        <v>364</v>
      </c>
      <c r="C389" s="1259">
        <f>'I4 BO ASSETS'!M29</f>
        <v>0</v>
      </c>
      <c r="D389" s="640">
        <f t="shared" si="558"/>
        <v>0</v>
      </c>
      <c r="E389" s="640">
        <f t="shared" si="558"/>
        <v>0</v>
      </c>
      <c r="F389" s="640">
        <f t="shared" si="561"/>
        <v>0</v>
      </c>
      <c r="G389" s="640">
        <f t="shared" ref="G389:Z389" si="586">$D389*G604</f>
        <v>0</v>
      </c>
      <c r="H389" s="640">
        <f t="shared" si="586"/>
        <v>0</v>
      </c>
      <c r="I389" s="640">
        <f t="shared" si="586"/>
        <v>0</v>
      </c>
      <c r="J389" s="640">
        <f t="shared" si="586"/>
        <v>0</v>
      </c>
      <c r="K389" s="640">
        <f t="shared" si="586"/>
        <v>0</v>
      </c>
      <c r="L389" s="640">
        <f t="shared" si="586"/>
        <v>0</v>
      </c>
      <c r="M389" s="640">
        <f t="shared" si="586"/>
        <v>0</v>
      </c>
      <c r="N389" s="640">
        <f t="shared" si="586"/>
        <v>0</v>
      </c>
      <c r="O389" s="640">
        <f t="shared" si="586"/>
        <v>0</v>
      </c>
      <c r="P389" s="640">
        <f t="shared" si="586"/>
        <v>0</v>
      </c>
      <c r="Q389" s="640">
        <f t="shared" si="586"/>
        <v>0</v>
      </c>
      <c r="R389" s="640">
        <f t="shared" si="586"/>
        <v>0</v>
      </c>
      <c r="S389" s="640">
        <f t="shared" si="586"/>
        <v>0</v>
      </c>
      <c r="T389" s="640">
        <f t="shared" si="586"/>
        <v>0</v>
      </c>
      <c r="U389" s="640">
        <f t="shared" si="586"/>
        <v>0</v>
      </c>
      <c r="V389" s="640">
        <f t="shared" si="586"/>
        <v>0</v>
      </c>
      <c r="W389" s="640">
        <f t="shared" si="586"/>
        <v>0</v>
      </c>
      <c r="X389" s="640">
        <f t="shared" si="586"/>
        <v>0</v>
      </c>
      <c r="Y389" s="640">
        <f t="shared" si="586"/>
        <v>0</v>
      </c>
      <c r="Z389" s="640">
        <f t="shared" si="586"/>
        <v>0</v>
      </c>
      <c r="AA389" s="640">
        <f t="shared" si="563"/>
        <v>0</v>
      </c>
      <c r="AB389" s="640">
        <f t="shared" ref="AB389:AU389" si="587">$E389*AB604</f>
        <v>0</v>
      </c>
      <c r="AC389" s="640">
        <f t="shared" si="587"/>
        <v>0</v>
      </c>
      <c r="AD389" s="640">
        <f t="shared" si="587"/>
        <v>0</v>
      </c>
      <c r="AE389" s="640">
        <f t="shared" si="587"/>
        <v>0</v>
      </c>
      <c r="AF389" s="640">
        <f t="shared" si="587"/>
        <v>0</v>
      </c>
      <c r="AG389" s="640">
        <f t="shared" si="587"/>
        <v>0</v>
      </c>
      <c r="AH389" s="640">
        <f t="shared" si="587"/>
        <v>0</v>
      </c>
      <c r="AI389" s="640">
        <f t="shared" si="587"/>
        <v>0</v>
      </c>
      <c r="AJ389" s="640">
        <f t="shared" si="587"/>
        <v>0</v>
      </c>
      <c r="AK389" s="640">
        <f t="shared" si="587"/>
        <v>0</v>
      </c>
      <c r="AL389" s="640">
        <f t="shared" si="587"/>
        <v>0</v>
      </c>
      <c r="AM389" s="640">
        <f t="shared" si="587"/>
        <v>0</v>
      </c>
      <c r="AN389" s="640">
        <f t="shared" si="587"/>
        <v>0</v>
      </c>
      <c r="AO389" s="640">
        <f t="shared" si="587"/>
        <v>0</v>
      </c>
      <c r="AP389" s="640">
        <f t="shared" si="587"/>
        <v>0</v>
      </c>
      <c r="AQ389" s="640">
        <f t="shared" si="587"/>
        <v>0</v>
      </c>
      <c r="AR389" s="640">
        <f t="shared" si="587"/>
        <v>0</v>
      </c>
      <c r="AS389" s="640">
        <f t="shared" si="587"/>
        <v>0</v>
      </c>
      <c r="AT389" s="640">
        <f t="shared" si="587"/>
        <v>0</v>
      </c>
      <c r="AU389" s="640">
        <f t="shared" si="587"/>
        <v>0</v>
      </c>
      <c r="AV389" s="640">
        <f t="shared" si="565"/>
        <v>0</v>
      </c>
      <c r="AW389" s="640"/>
      <c r="AX389" s="640"/>
      <c r="AY389" s="640"/>
      <c r="AZ389" s="640"/>
      <c r="BA389" s="640"/>
      <c r="BB389" s="640"/>
      <c r="BC389" s="640"/>
      <c r="BD389" s="640"/>
      <c r="BE389" s="640"/>
      <c r="BF389" s="640"/>
      <c r="BG389" s="640"/>
      <c r="BH389" s="640"/>
      <c r="BI389" s="640"/>
      <c r="BJ389" s="640"/>
      <c r="BK389" s="640"/>
      <c r="BL389" s="640"/>
      <c r="BM389" s="640"/>
      <c r="BN389" s="640"/>
      <c r="BO389" s="640"/>
      <c r="BP389" s="640"/>
      <c r="BQ389" s="640"/>
    </row>
    <row r="390" spans="1:69" s="352" customFormat="1" ht="25.5" x14ac:dyDescent="0.2">
      <c r="A390" s="1282">
        <v>1815</v>
      </c>
      <c r="B390" s="376" t="s">
        <v>86</v>
      </c>
      <c r="C390" s="1259">
        <f>'I4 BO ASSETS'!M30</f>
        <v>0</v>
      </c>
      <c r="D390" s="640">
        <f t="shared" si="558"/>
        <v>0</v>
      </c>
      <c r="E390" s="640">
        <f t="shared" si="558"/>
        <v>0</v>
      </c>
      <c r="F390" s="640">
        <f t="shared" si="561"/>
        <v>0</v>
      </c>
      <c r="G390" s="640">
        <f t="shared" ref="G390:Z390" si="588">$D390*G605</f>
        <v>0</v>
      </c>
      <c r="H390" s="640">
        <f t="shared" si="588"/>
        <v>0</v>
      </c>
      <c r="I390" s="640">
        <f t="shared" si="588"/>
        <v>0</v>
      </c>
      <c r="J390" s="640">
        <f t="shared" si="588"/>
        <v>0</v>
      </c>
      <c r="K390" s="640">
        <f t="shared" si="588"/>
        <v>0</v>
      </c>
      <c r="L390" s="640">
        <f t="shared" si="588"/>
        <v>0</v>
      </c>
      <c r="M390" s="640">
        <f t="shared" si="588"/>
        <v>0</v>
      </c>
      <c r="N390" s="640">
        <f t="shared" si="588"/>
        <v>0</v>
      </c>
      <c r="O390" s="640">
        <f t="shared" si="588"/>
        <v>0</v>
      </c>
      <c r="P390" s="640">
        <f t="shared" si="588"/>
        <v>0</v>
      </c>
      <c r="Q390" s="640">
        <f t="shared" si="588"/>
        <v>0</v>
      </c>
      <c r="R390" s="640">
        <f t="shared" si="588"/>
        <v>0</v>
      </c>
      <c r="S390" s="640">
        <f t="shared" si="588"/>
        <v>0</v>
      </c>
      <c r="T390" s="640">
        <f t="shared" si="588"/>
        <v>0</v>
      </c>
      <c r="U390" s="640">
        <f t="shared" si="588"/>
        <v>0</v>
      </c>
      <c r="V390" s="640">
        <f t="shared" si="588"/>
        <v>0</v>
      </c>
      <c r="W390" s="640">
        <f t="shared" si="588"/>
        <v>0</v>
      </c>
      <c r="X390" s="640">
        <f t="shared" si="588"/>
        <v>0</v>
      </c>
      <c r="Y390" s="640">
        <f t="shared" si="588"/>
        <v>0</v>
      </c>
      <c r="Z390" s="640">
        <f t="shared" si="588"/>
        <v>0</v>
      </c>
      <c r="AA390" s="640">
        <f t="shared" si="563"/>
        <v>0</v>
      </c>
      <c r="AB390" s="640">
        <f t="shared" ref="AB390:AU390" si="589">$E390*AB605</f>
        <v>0</v>
      </c>
      <c r="AC390" s="640">
        <f t="shared" si="589"/>
        <v>0</v>
      </c>
      <c r="AD390" s="640">
        <f t="shared" si="589"/>
        <v>0</v>
      </c>
      <c r="AE390" s="640">
        <f t="shared" si="589"/>
        <v>0</v>
      </c>
      <c r="AF390" s="640">
        <f t="shared" si="589"/>
        <v>0</v>
      </c>
      <c r="AG390" s="640">
        <f t="shared" si="589"/>
        <v>0</v>
      </c>
      <c r="AH390" s="640">
        <f t="shared" si="589"/>
        <v>0</v>
      </c>
      <c r="AI390" s="640">
        <f t="shared" si="589"/>
        <v>0</v>
      </c>
      <c r="AJ390" s="640">
        <f t="shared" si="589"/>
        <v>0</v>
      </c>
      <c r="AK390" s="640">
        <f t="shared" si="589"/>
        <v>0</v>
      </c>
      <c r="AL390" s="640">
        <f t="shared" si="589"/>
        <v>0</v>
      </c>
      <c r="AM390" s="640">
        <f t="shared" si="589"/>
        <v>0</v>
      </c>
      <c r="AN390" s="640">
        <f t="shared" si="589"/>
        <v>0</v>
      </c>
      <c r="AO390" s="640">
        <f t="shared" si="589"/>
        <v>0</v>
      </c>
      <c r="AP390" s="640">
        <f t="shared" si="589"/>
        <v>0</v>
      </c>
      <c r="AQ390" s="640">
        <f t="shared" si="589"/>
        <v>0</v>
      </c>
      <c r="AR390" s="640">
        <f t="shared" si="589"/>
        <v>0</v>
      </c>
      <c r="AS390" s="640">
        <f t="shared" si="589"/>
        <v>0</v>
      </c>
      <c r="AT390" s="640">
        <f t="shared" si="589"/>
        <v>0</v>
      </c>
      <c r="AU390" s="640">
        <f t="shared" si="589"/>
        <v>0</v>
      </c>
      <c r="AV390" s="640">
        <f t="shared" si="565"/>
        <v>0</v>
      </c>
      <c r="AW390" s="640"/>
      <c r="AX390" s="640"/>
      <c r="AY390" s="640"/>
      <c r="AZ390" s="640"/>
      <c r="BA390" s="640"/>
      <c r="BB390" s="640"/>
      <c r="BC390" s="640"/>
      <c r="BD390" s="640"/>
      <c r="BE390" s="640"/>
      <c r="BF390" s="640"/>
      <c r="BG390" s="640"/>
      <c r="BH390" s="640"/>
      <c r="BI390" s="640"/>
      <c r="BJ390" s="640"/>
      <c r="BK390" s="640"/>
      <c r="BL390" s="640"/>
      <c r="BM390" s="640"/>
      <c r="BN390" s="640"/>
      <c r="BO390" s="640"/>
      <c r="BP390" s="640"/>
      <c r="BQ390" s="640"/>
    </row>
    <row r="391" spans="1:69" s="352" customFormat="1" ht="25.5" x14ac:dyDescent="0.2">
      <c r="A391" s="1282">
        <v>1820</v>
      </c>
      <c r="B391" s="376" t="s">
        <v>87</v>
      </c>
      <c r="C391" s="1259">
        <f>'I4 BO ASSETS'!M31</f>
        <v>0</v>
      </c>
      <c r="D391" s="640">
        <f t="shared" si="558"/>
        <v>0</v>
      </c>
      <c r="E391" s="640">
        <f t="shared" si="558"/>
        <v>0</v>
      </c>
      <c r="F391" s="640">
        <f t="shared" si="561"/>
        <v>0</v>
      </c>
      <c r="G391" s="640">
        <f t="shared" ref="G391:Z391" si="590">$D391*G606</f>
        <v>0</v>
      </c>
      <c r="H391" s="640">
        <f t="shared" si="590"/>
        <v>0</v>
      </c>
      <c r="I391" s="640">
        <f t="shared" si="590"/>
        <v>0</v>
      </c>
      <c r="J391" s="640">
        <f t="shared" si="590"/>
        <v>0</v>
      </c>
      <c r="K391" s="640">
        <f t="shared" si="590"/>
        <v>0</v>
      </c>
      <c r="L391" s="640">
        <f t="shared" si="590"/>
        <v>0</v>
      </c>
      <c r="M391" s="640">
        <f t="shared" si="590"/>
        <v>0</v>
      </c>
      <c r="N391" s="640">
        <f t="shared" si="590"/>
        <v>0</v>
      </c>
      <c r="O391" s="640">
        <f t="shared" si="590"/>
        <v>0</v>
      </c>
      <c r="P391" s="640">
        <f t="shared" si="590"/>
        <v>0</v>
      </c>
      <c r="Q391" s="640">
        <f t="shared" si="590"/>
        <v>0</v>
      </c>
      <c r="R391" s="640">
        <f t="shared" si="590"/>
        <v>0</v>
      </c>
      <c r="S391" s="640">
        <f t="shared" si="590"/>
        <v>0</v>
      </c>
      <c r="T391" s="640">
        <f t="shared" si="590"/>
        <v>0</v>
      </c>
      <c r="U391" s="640">
        <f t="shared" si="590"/>
        <v>0</v>
      </c>
      <c r="V391" s="640">
        <f t="shared" si="590"/>
        <v>0</v>
      </c>
      <c r="W391" s="640">
        <f t="shared" si="590"/>
        <v>0</v>
      </c>
      <c r="X391" s="640">
        <f t="shared" si="590"/>
        <v>0</v>
      </c>
      <c r="Y391" s="640">
        <f t="shared" si="590"/>
        <v>0</v>
      </c>
      <c r="Z391" s="640">
        <f t="shared" si="590"/>
        <v>0</v>
      </c>
      <c r="AA391" s="640">
        <f t="shared" si="563"/>
        <v>0</v>
      </c>
      <c r="AB391" s="640">
        <f t="shared" ref="AB391:AU391" si="591">$E391*AB606</f>
        <v>0</v>
      </c>
      <c r="AC391" s="640">
        <f t="shared" si="591"/>
        <v>0</v>
      </c>
      <c r="AD391" s="640">
        <f t="shared" si="591"/>
        <v>0</v>
      </c>
      <c r="AE391" s="640">
        <f t="shared" si="591"/>
        <v>0</v>
      </c>
      <c r="AF391" s="640">
        <f t="shared" si="591"/>
        <v>0</v>
      </c>
      <c r="AG391" s="640">
        <f t="shared" si="591"/>
        <v>0</v>
      </c>
      <c r="AH391" s="640">
        <f t="shared" si="591"/>
        <v>0</v>
      </c>
      <c r="AI391" s="640">
        <f t="shared" si="591"/>
        <v>0</v>
      </c>
      <c r="AJ391" s="640">
        <f t="shared" si="591"/>
        <v>0</v>
      </c>
      <c r="AK391" s="640">
        <f t="shared" si="591"/>
        <v>0</v>
      </c>
      <c r="AL391" s="640">
        <f t="shared" si="591"/>
        <v>0</v>
      </c>
      <c r="AM391" s="640">
        <f t="shared" si="591"/>
        <v>0</v>
      </c>
      <c r="AN391" s="640">
        <f t="shared" si="591"/>
        <v>0</v>
      </c>
      <c r="AO391" s="640">
        <f t="shared" si="591"/>
        <v>0</v>
      </c>
      <c r="AP391" s="640">
        <f t="shared" si="591"/>
        <v>0</v>
      </c>
      <c r="AQ391" s="640">
        <f t="shared" si="591"/>
        <v>0</v>
      </c>
      <c r="AR391" s="640">
        <f t="shared" si="591"/>
        <v>0</v>
      </c>
      <c r="AS391" s="640">
        <f t="shared" si="591"/>
        <v>0</v>
      </c>
      <c r="AT391" s="640">
        <f t="shared" si="591"/>
        <v>0</v>
      </c>
      <c r="AU391" s="640">
        <f t="shared" si="591"/>
        <v>0</v>
      </c>
      <c r="AV391" s="640">
        <f t="shared" si="565"/>
        <v>0</v>
      </c>
      <c r="AW391" s="640"/>
      <c r="AX391" s="640"/>
      <c r="AY391" s="640"/>
      <c r="AZ391" s="640"/>
      <c r="BA391" s="640"/>
      <c r="BB391" s="640"/>
      <c r="BC391" s="640"/>
      <c r="BD391" s="640"/>
      <c r="BE391" s="640"/>
      <c r="BF391" s="640"/>
      <c r="BG391" s="640"/>
      <c r="BH391" s="640"/>
      <c r="BI391" s="640"/>
      <c r="BJ391" s="640"/>
      <c r="BK391" s="640"/>
      <c r="BL391" s="640"/>
      <c r="BM391" s="640"/>
      <c r="BN391" s="640"/>
      <c r="BO391" s="640"/>
      <c r="BP391" s="640"/>
      <c r="BQ391" s="640"/>
    </row>
    <row r="392" spans="1:69" s="352" customFormat="1" ht="25.5" x14ac:dyDescent="0.2">
      <c r="A392" s="1282" t="s">
        <v>490</v>
      </c>
      <c r="B392" s="376" t="s">
        <v>1275</v>
      </c>
      <c r="C392" s="1259">
        <f>'I4 BO ASSETS'!M32</f>
        <v>0</v>
      </c>
      <c r="D392" s="640">
        <f t="shared" si="558"/>
        <v>0</v>
      </c>
      <c r="E392" s="640">
        <f t="shared" si="558"/>
        <v>0</v>
      </c>
      <c r="F392" s="640">
        <f>D392+E392</f>
        <v>0</v>
      </c>
      <c r="G392" s="640">
        <f t="shared" ref="G392:Z392" si="592">$D392*G607</f>
        <v>0</v>
      </c>
      <c r="H392" s="640">
        <f t="shared" si="592"/>
        <v>0</v>
      </c>
      <c r="I392" s="640">
        <f t="shared" si="592"/>
        <v>0</v>
      </c>
      <c r="J392" s="640">
        <f t="shared" si="592"/>
        <v>0</v>
      </c>
      <c r="K392" s="640">
        <f t="shared" si="592"/>
        <v>0</v>
      </c>
      <c r="L392" s="640">
        <f t="shared" si="592"/>
        <v>0</v>
      </c>
      <c r="M392" s="640">
        <f t="shared" si="592"/>
        <v>0</v>
      </c>
      <c r="N392" s="640">
        <f t="shared" si="592"/>
        <v>0</v>
      </c>
      <c r="O392" s="640">
        <f t="shared" si="592"/>
        <v>0</v>
      </c>
      <c r="P392" s="640">
        <f t="shared" si="592"/>
        <v>0</v>
      </c>
      <c r="Q392" s="640">
        <f t="shared" si="592"/>
        <v>0</v>
      </c>
      <c r="R392" s="640">
        <f t="shared" si="592"/>
        <v>0</v>
      </c>
      <c r="S392" s="640">
        <f t="shared" si="592"/>
        <v>0</v>
      </c>
      <c r="T392" s="640">
        <f t="shared" si="592"/>
        <v>0</v>
      </c>
      <c r="U392" s="640">
        <f t="shared" si="592"/>
        <v>0</v>
      </c>
      <c r="V392" s="640">
        <f t="shared" si="592"/>
        <v>0</v>
      </c>
      <c r="W392" s="640">
        <f t="shared" si="592"/>
        <v>0</v>
      </c>
      <c r="X392" s="640">
        <f t="shared" si="592"/>
        <v>0</v>
      </c>
      <c r="Y392" s="640">
        <f t="shared" si="592"/>
        <v>0</v>
      </c>
      <c r="Z392" s="640">
        <f t="shared" si="592"/>
        <v>0</v>
      </c>
      <c r="AA392" s="640">
        <f>SUM(G392:Z392)</f>
        <v>0</v>
      </c>
      <c r="AB392" s="640">
        <f t="shared" ref="AB392:AU392" si="593">$E392*AB607</f>
        <v>0</v>
      </c>
      <c r="AC392" s="640">
        <f t="shared" si="593"/>
        <v>0</v>
      </c>
      <c r="AD392" s="640">
        <f t="shared" si="593"/>
        <v>0</v>
      </c>
      <c r="AE392" s="640">
        <f t="shared" si="593"/>
        <v>0</v>
      </c>
      <c r="AF392" s="640">
        <f t="shared" si="593"/>
        <v>0</v>
      </c>
      <c r="AG392" s="640">
        <f t="shared" si="593"/>
        <v>0</v>
      </c>
      <c r="AH392" s="640">
        <f t="shared" si="593"/>
        <v>0</v>
      </c>
      <c r="AI392" s="640">
        <f t="shared" si="593"/>
        <v>0</v>
      </c>
      <c r="AJ392" s="640">
        <f t="shared" si="593"/>
        <v>0</v>
      </c>
      <c r="AK392" s="640">
        <f t="shared" si="593"/>
        <v>0</v>
      </c>
      <c r="AL392" s="640">
        <f t="shared" si="593"/>
        <v>0</v>
      </c>
      <c r="AM392" s="640">
        <f t="shared" si="593"/>
        <v>0</v>
      </c>
      <c r="AN392" s="640">
        <f t="shared" si="593"/>
        <v>0</v>
      </c>
      <c r="AO392" s="640">
        <f t="shared" si="593"/>
        <v>0</v>
      </c>
      <c r="AP392" s="640">
        <f t="shared" si="593"/>
        <v>0</v>
      </c>
      <c r="AQ392" s="640">
        <f t="shared" si="593"/>
        <v>0</v>
      </c>
      <c r="AR392" s="640">
        <f t="shared" si="593"/>
        <v>0</v>
      </c>
      <c r="AS392" s="640">
        <f t="shared" si="593"/>
        <v>0</v>
      </c>
      <c r="AT392" s="640">
        <f t="shared" si="593"/>
        <v>0</v>
      </c>
      <c r="AU392" s="640">
        <f t="shared" si="593"/>
        <v>0</v>
      </c>
      <c r="AV392" s="640">
        <f>SUM(AB392:AU392)</f>
        <v>0</v>
      </c>
      <c r="AW392" s="640"/>
      <c r="AX392" s="640"/>
      <c r="AY392" s="640"/>
      <c r="AZ392" s="640"/>
      <c r="BA392" s="640"/>
      <c r="BB392" s="640"/>
      <c r="BC392" s="640"/>
      <c r="BD392" s="640"/>
      <c r="BE392" s="640"/>
      <c r="BF392" s="640"/>
      <c r="BG392" s="640"/>
      <c r="BH392" s="640"/>
      <c r="BI392" s="640"/>
      <c r="BJ392" s="640"/>
      <c r="BK392" s="640"/>
      <c r="BL392" s="640"/>
      <c r="BM392" s="640"/>
      <c r="BN392" s="640"/>
      <c r="BO392" s="640"/>
      <c r="BP392" s="640"/>
      <c r="BQ392" s="640"/>
    </row>
    <row r="393" spans="1:69" s="352" customFormat="1" ht="25.5" x14ac:dyDescent="0.2">
      <c r="A393" s="1282" t="s">
        <v>491</v>
      </c>
      <c r="B393" s="376" t="s">
        <v>1277</v>
      </c>
      <c r="C393" s="1259">
        <f>'I4 BO ASSETS'!M33</f>
        <v>0</v>
      </c>
      <c r="D393" s="640">
        <f t="shared" si="558"/>
        <v>0</v>
      </c>
      <c r="E393" s="640">
        <f t="shared" si="558"/>
        <v>0</v>
      </c>
      <c r="F393" s="640">
        <f>D393+E393</f>
        <v>0</v>
      </c>
      <c r="G393" s="640">
        <f t="shared" ref="G393:Z393" si="594">$D393*G608</f>
        <v>0</v>
      </c>
      <c r="H393" s="640">
        <f t="shared" si="594"/>
        <v>0</v>
      </c>
      <c r="I393" s="640">
        <f t="shared" si="594"/>
        <v>0</v>
      </c>
      <c r="J393" s="640">
        <f t="shared" si="594"/>
        <v>0</v>
      </c>
      <c r="K393" s="640">
        <f t="shared" si="594"/>
        <v>0</v>
      </c>
      <c r="L393" s="640">
        <f t="shared" si="594"/>
        <v>0</v>
      </c>
      <c r="M393" s="640">
        <f t="shared" si="594"/>
        <v>0</v>
      </c>
      <c r="N393" s="640">
        <f t="shared" si="594"/>
        <v>0</v>
      </c>
      <c r="O393" s="640">
        <f t="shared" si="594"/>
        <v>0</v>
      </c>
      <c r="P393" s="640">
        <f t="shared" si="594"/>
        <v>0</v>
      </c>
      <c r="Q393" s="640">
        <f t="shared" si="594"/>
        <v>0</v>
      </c>
      <c r="R393" s="640">
        <f t="shared" si="594"/>
        <v>0</v>
      </c>
      <c r="S393" s="640">
        <f t="shared" si="594"/>
        <v>0</v>
      </c>
      <c r="T393" s="640">
        <f t="shared" si="594"/>
        <v>0</v>
      </c>
      <c r="U393" s="640">
        <f t="shared" si="594"/>
        <v>0</v>
      </c>
      <c r="V393" s="640">
        <f t="shared" si="594"/>
        <v>0</v>
      </c>
      <c r="W393" s="640">
        <f t="shared" si="594"/>
        <v>0</v>
      </c>
      <c r="X393" s="640">
        <f t="shared" si="594"/>
        <v>0</v>
      </c>
      <c r="Y393" s="640">
        <f t="shared" si="594"/>
        <v>0</v>
      </c>
      <c r="Z393" s="640">
        <f t="shared" si="594"/>
        <v>0</v>
      </c>
      <c r="AA393" s="640">
        <f>SUM(G393:Z393)</f>
        <v>0</v>
      </c>
      <c r="AB393" s="640">
        <f t="shared" ref="AB393:AU393" si="595">$E393*AB608</f>
        <v>0</v>
      </c>
      <c r="AC393" s="640">
        <f t="shared" si="595"/>
        <v>0</v>
      </c>
      <c r="AD393" s="640">
        <f t="shared" si="595"/>
        <v>0</v>
      </c>
      <c r="AE393" s="640">
        <f t="shared" si="595"/>
        <v>0</v>
      </c>
      <c r="AF393" s="640">
        <f t="shared" si="595"/>
        <v>0</v>
      </c>
      <c r="AG393" s="640">
        <f t="shared" si="595"/>
        <v>0</v>
      </c>
      <c r="AH393" s="640">
        <f t="shared" si="595"/>
        <v>0</v>
      </c>
      <c r="AI393" s="640">
        <f t="shared" si="595"/>
        <v>0</v>
      </c>
      <c r="AJ393" s="640">
        <f t="shared" si="595"/>
        <v>0</v>
      </c>
      <c r="AK393" s="640">
        <f t="shared" si="595"/>
        <v>0</v>
      </c>
      <c r="AL393" s="640">
        <f t="shared" si="595"/>
        <v>0</v>
      </c>
      <c r="AM393" s="640">
        <f t="shared" si="595"/>
        <v>0</v>
      </c>
      <c r="AN393" s="640">
        <f t="shared" si="595"/>
        <v>0</v>
      </c>
      <c r="AO393" s="640">
        <f t="shared" si="595"/>
        <v>0</v>
      </c>
      <c r="AP393" s="640">
        <f t="shared" si="595"/>
        <v>0</v>
      </c>
      <c r="AQ393" s="640">
        <f t="shared" si="595"/>
        <v>0</v>
      </c>
      <c r="AR393" s="640">
        <f t="shared" si="595"/>
        <v>0</v>
      </c>
      <c r="AS393" s="640">
        <f t="shared" si="595"/>
        <v>0</v>
      </c>
      <c r="AT393" s="640">
        <f t="shared" si="595"/>
        <v>0</v>
      </c>
      <c r="AU393" s="640">
        <f t="shared" si="595"/>
        <v>0</v>
      </c>
      <c r="AV393" s="640">
        <f>SUM(AB393:AU393)</f>
        <v>0</v>
      </c>
      <c r="AW393" s="640"/>
      <c r="AX393" s="640"/>
      <c r="AY393" s="640"/>
      <c r="AZ393" s="640"/>
      <c r="BA393" s="640"/>
      <c r="BB393" s="640"/>
      <c r="BC393" s="640"/>
      <c r="BD393" s="640"/>
      <c r="BE393" s="640"/>
      <c r="BF393" s="640"/>
      <c r="BG393" s="640"/>
      <c r="BH393" s="640"/>
      <c r="BI393" s="640"/>
      <c r="BJ393" s="640"/>
      <c r="BK393" s="640"/>
      <c r="BL393" s="640"/>
      <c r="BM393" s="640"/>
      <c r="BN393" s="640"/>
      <c r="BO393" s="640"/>
      <c r="BP393" s="640"/>
      <c r="BQ393" s="640"/>
    </row>
    <row r="394" spans="1:69" s="352" customFormat="1" ht="25.5" x14ac:dyDescent="0.2">
      <c r="A394" s="1282" t="s">
        <v>1267</v>
      </c>
      <c r="B394" s="376" t="s">
        <v>1268</v>
      </c>
      <c r="C394" s="1259">
        <f>'I4 BO ASSETS'!M34</f>
        <v>0</v>
      </c>
      <c r="D394" s="640">
        <f t="shared" si="558"/>
        <v>0</v>
      </c>
      <c r="E394" s="640">
        <f t="shared" si="558"/>
        <v>0</v>
      </c>
      <c r="F394" s="640">
        <f>D394+E394</f>
        <v>0</v>
      </c>
      <c r="G394" s="640">
        <f t="shared" ref="G394:Z394" si="596">$D394*G609</f>
        <v>0</v>
      </c>
      <c r="H394" s="640">
        <f t="shared" si="596"/>
        <v>0</v>
      </c>
      <c r="I394" s="640">
        <f t="shared" si="596"/>
        <v>0</v>
      </c>
      <c r="J394" s="640">
        <f t="shared" si="596"/>
        <v>0</v>
      </c>
      <c r="K394" s="640">
        <f t="shared" si="596"/>
        <v>0</v>
      </c>
      <c r="L394" s="640">
        <f t="shared" si="596"/>
        <v>0</v>
      </c>
      <c r="M394" s="640">
        <f t="shared" si="596"/>
        <v>0</v>
      </c>
      <c r="N394" s="640">
        <f t="shared" si="596"/>
        <v>0</v>
      </c>
      <c r="O394" s="640">
        <f t="shared" si="596"/>
        <v>0</v>
      </c>
      <c r="P394" s="640">
        <f t="shared" si="596"/>
        <v>0</v>
      </c>
      <c r="Q394" s="640">
        <f t="shared" si="596"/>
        <v>0</v>
      </c>
      <c r="R394" s="640">
        <f t="shared" si="596"/>
        <v>0</v>
      </c>
      <c r="S394" s="640">
        <f t="shared" si="596"/>
        <v>0</v>
      </c>
      <c r="T394" s="640">
        <f t="shared" si="596"/>
        <v>0</v>
      </c>
      <c r="U394" s="640">
        <f t="shared" si="596"/>
        <v>0</v>
      </c>
      <c r="V394" s="640">
        <f t="shared" si="596"/>
        <v>0</v>
      </c>
      <c r="W394" s="640">
        <f t="shared" si="596"/>
        <v>0</v>
      </c>
      <c r="X394" s="640">
        <f t="shared" si="596"/>
        <v>0</v>
      </c>
      <c r="Y394" s="640">
        <f t="shared" si="596"/>
        <v>0</v>
      </c>
      <c r="Z394" s="640">
        <f t="shared" si="596"/>
        <v>0</v>
      </c>
      <c r="AA394" s="640">
        <f>SUM(G394:Z394)</f>
        <v>0</v>
      </c>
      <c r="AB394" s="640">
        <f t="shared" ref="AB394:AU394" si="597">$E394*AB609</f>
        <v>0</v>
      </c>
      <c r="AC394" s="640">
        <f t="shared" si="597"/>
        <v>0</v>
      </c>
      <c r="AD394" s="640">
        <f t="shared" si="597"/>
        <v>0</v>
      </c>
      <c r="AE394" s="640">
        <f t="shared" si="597"/>
        <v>0</v>
      </c>
      <c r="AF394" s="640">
        <f t="shared" si="597"/>
        <v>0</v>
      </c>
      <c r="AG394" s="640">
        <f t="shared" si="597"/>
        <v>0</v>
      </c>
      <c r="AH394" s="640">
        <f t="shared" si="597"/>
        <v>0</v>
      </c>
      <c r="AI394" s="640">
        <f t="shared" si="597"/>
        <v>0</v>
      </c>
      <c r="AJ394" s="640">
        <f t="shared" si="597"/>
        <v>0</v>
      </c>
      <c r="AK394" s="640">
        <f t="shared" si="597"/>
        <v>0</v>
      </c>
      <c r="AL394" s="640">
        <f t="shared" si="597"/>
        <v>0</v>
      </c>
      <c r="AM394" s="640">
        <f t="shared" si="597"/>
        <v>0</v>
      </c>
      <c r="AN394" s="640">
        <f t="shared" si="597"/>
        <v>0</v>
      </c>
      <c r="AO394" s="640">
        <f t="shared" si="597"/>
        <v>0</v>
      </c>
      <c r="AP394" s="640">
        <f t="shared" si="597"/>
        <v>0</v>
      </c>
      <c r="AQ394" s="640">
        <f t="shared" si="597"/>
        <v>0</v>
      </c>
      <c r="AR394" s="640">
        <f t="shared" si="597"/>
        <v>0</v>
      </c>
      <c r="AS394" s="640">
        <f t="shared" si="597"/>
        <v>0</v>
      </c>
      <c r="AT394" s="640">
        <f t="shared" si="597"/>
        <v>0</v>
      </c>
      <c r="AU394" s="640">
        <f t="shared" si="597"/>
        <v>0</v>
      </c>
      <c r="AV394" s="640">
        <f>SUM(AB394:AU394)</f>
        <v>0</v>
      </c>
      <c r="AW394" s="640"/>
      <c r="AX394" s="640"/>
      <c r="AY394" s="640"/>
      <c r="AZ394" s="640"/>
      <c r="BA394" s="640"/>
      <c r="BB394" s="640"/>
      <c r="BC394" s="640"/>
      <c r="BD394" s="640"/>
      <c r="BE394" s="640"/>
      <c r="BF394" s="640"/>
      <c r="BG394" s="640"/>
      <c r="BH394" s="640"/>
      <c r="BI394" s="640"/>
      <c r="BJ394" s="640"/>
      <c r="BK394" s="640"/>
      <c r="BL394" s="640"/>
      <c r="BM394" s="640"/>
      <c r="BN394" s="640"/>
      <c r="BO394" s="640"/>
      <c r="BP394" s="640"/>
      <c r="BQ394" s="640"/>
    </row>
    <row r="395" spans="1:69" s="352" customFormat="1" ht="12.75" x14ac:dyDescent="0.2">
      <c r="A395" s="1282">
        <v>1825</v>
      </c>
      <c r="B395" s="376" t="s">
        <v>88</v>
      </c>
      <c r="C395" s="1259">
        <f>'I4 BO ASSETS'!M35</f>
        <v>0</v>
      </c>
      <c r="D395" s="640">
        <f t="shared" si="558"/>
        <v>0</v>
      </c>
      <c r="E395" s="640">
        <f t="shared" si="558"/>
        <v>0</v>
      </c>
      <c r="F395" s="640">
        <f t="shared" si="561"/>
        <v>0</v>
      </c>
      <c r="G395" s="640">
        <f t="shared" ref="G395:Z395" si="598">$D395*G610</f>
        <v>0</v>
      </c>
      <c r="H395" s="640">
        <f t="shared" si="598"/>
        <v>0</v>
      </c>
      <c r="I395" s="640">
        <f t="shared" si="598"/>
        <v>0</v>
      </c>
      <c r="J395" s="640">
        <f t="shared" si="598"/>
        <v>0</v>
      </c>
      <c r="K395" s="640">
        <f t="shared" si="598"/>
        <v>0</v>
      </c>
      <c r="L395" s="640">
        <f t="shared" si="598"/>
        <v>0</v>
      </c>
      <c r="M395" s="640">
        <f t="shared" si="598"/>
        <v>0</v>
      </c>
      <c r="N395" s="640">
        <f t="shared" si="598"/>
        <v>0</v>
      </c>
      <c r="O395" s="640">
        <f t="shared" si="598"/>
        <v>0</v>
      </c>
      <c r="P395" s="640">
        <f t="shared" si="598"/>
        <v>0</v>
      </c>
      <c r="Q395" s="640">
        <f t="shared" si="598"/>
        <v>0</v>
      </c>
      <c r="R395" s="640">
        <f t="shared" si="598"/>
        <v>0</v>
      </c>
      <c r="S395" s="640">
        <f t="shared" si="598"/>
        <v>0</v>
      </c>
      <c r="T395" s="640">
        <f t="shared" si="598"/>
        <v>0</v>
      </c>
      <c r="U395" s="640">
        <f t="shared" si="598"/>
        <v>0</v>
      </c>
      <c r="V395" s="640">
        <f t="shared" si="598"/>
        <v>0</v>
      </c>
      <c r="W395" s="640">
        <f t="shared" si="598"/>
        <v>0</v>
      </c>
      <c r="X395" s="640">
        <f t="shared" si="598"/>
        <v>0</v>
      </c>
      <c r="Y395" s="640">
        <f t="shared" si="598"/>
        <v>0</v>
      </c>
      <c r="Z395" s="640">
        <f t="shared" si="598"/>
        <v>0</v>
      </c>
      <c r="AA395" s="640">
        <f t="shared" si="563"/>
        <v>0</v>
      </c>
      <c r="AB395" s="640">
        <f t="shared" ref="AB395:AU395" si="599">$E395*AB610</f>
        <v>0</v>
      </c>
      <c r="AC395" s="640">
        <f t="shared" si="599"/>
        <v>0</v>
      </c>
      <c r="AD395" s="640">
        <f t="shared" si="599"/>
        <v>0</v>
      </c>
      <c r="AE395" s="640">
        <f t="shared" si="599"/>
        <v>0</v>
      </c>
      <c r="AF395" s="640">
        <f t="shared" si="599"/>
        <v>0</v>
      </c>
      <c r="AG395" s="640">
        <f t="shared" si="599"/>
        <v>0</v>
      </c>
      <c r="AH395" s="640">
        <f t="shared" si="599"/>
        <v>0</v>
      </c>
      <c r="AI395" s="640">
        <f t="shared" si="599"/>
        <v>0</v>
      </c>
      <c r="AJ395" s="640">
        <f t="shared" si="599"/>
        <v>0</v>
      </c>
      <c r="AK395" s="640">
        <f t="shared" si="599"/>
        <v>0</v>
      </c>
      <c r="AL395" s="640">
        <f t="shared" si="599"/>
        <v>0</v>
      </c>
      <c r="AM395" s="640">
        <f t="shared" si="599"/>
        <v>0</v>
      </c>
      <c r="AN395" s="640">
        <f t="shared" si="599"/>
        <v>0</v>
      </c>
      <c r="AO395" s="640">
        <f t="shared" si="599"/>
        <v>0</v>
      </c>
      <c r="AP395" s="640">
        <f t="shared" si="599"/>
        <v>0</v>
      </c>
      <c r="AQ395" s="640">
        <f t="shared" si="599"/>
        <v>0</v>
      </c>
      <c r="AR395" s="640">
        <f t="shared" si="599"/>
        <v>0</v>
      </c>
      <c r="AS395" s="640">
        <f t="shared" si="599"/>
        <v>0</v>
      </c>
      <c r="AT395" s="640">
        <f t="shared" si="599"/>
        <v>0</v>
      </c>
      <c r="AU395" s="640">
        <f t="shared" si="599"/>
        <v>0</v>
      </c>
      <c r="AV395" s="640">
        <f t="shared" si="565"/>
        <v>0</v>
      </c>
      <c r="AW395" s="640"/>
      <c r="AX395" s="640"/>
      <c r="AY395" s="640"/>
      <c r="AZ395" s="640"/>
      <c r="BA395" s="640"/>
      <c r="BB395" s="640"/>
      <c r="BC395" s="640"/>
      <c r="BD395" s="640"/>
      <c r="BE395" s="640"/>
      <c r="BF395" s="640"/>
      <c r="BG395" s="640"/>
      <c r="BH395" s="640"/>
      <c r="BI395" s="640"/>
      <c r="BJ395" s="640"/>
      <c r="BK395" s="640"/>
      <c r="BL395" s="640"/>
      <c r="BM395" s="640"/>
      <c r="BN395" s="640"/>
      <c r="BO395" s="640"/>
      <c r="BP395" s="640"/>
      <c r="BQ395" s="640"/>
    </row>
    <row r="396" spans="1:69" s="352" customFormat="1" ht="12.75" x14ac:dyDescent="0.2">
      <c r="A396" s="1282" t="s">
        <v>823</v>
      </c>
      <c r="B396" s="376" t="s">
        <v>365</v>
      </c>
      <c r="C396" s="1259">
        <f>'I4 BO ASSETS'!M36</f>
        <v>0</v>
      </c>
      <c r="D396" s="640">
        <f t="shared" si="558"/>
        <v>0</v>
      </c>
      <c r="E396" s="640">
        <f t="shared" si="558"/>
        <v>0</v>
      </c>
      <c r="F396" s="640">
        <f t="shared" si="561"/>
        <v>0</v>
      </c>
      <c r="G396" s="640">
        <f t="shared" ref="G396:Z396" si="600">$D396*G611</f>
        <v>0</v>
      </c>
      <c r="H396" s="640">
        <f t="shared" si="600"/>
        <v>0</v>
      </c>
      <c r="I396" s="640">
        <f t="shared" si="600"/>
        <v>0</v>
      </c>
      <c r="J396" s="640">
        <f t="shared" si="600"/>
        <v>0</v>
      </c>
      <c r="K396" s="640">
        <f t="shared" si="600"/>
        <v>0</v>
      </c>
      <c r="L396" s="640">
        <f t="shared" si="600"/>
        <v>0</v>
      </c>
      <c r="M396" s="640">
        <f t="shared" si="600"/>
        <v>0</v>
      </c>
      <c r="N396" s="640">
        <f t="shared" si="600"/>
        <v>0</v>
      </c>
      <c r="O396" s="640">
        <f t="shared" si="600"/>
        <v>0</v>
      </c>
      <c r="P396" s="640">
        <f t="shared" si="600"/>
        <v>0</v>
      </c>
      <c r="Q396" s="640">
        <f t="shared" si="600"/>
        <v>0</v>
      </c>
      <c r="R396" s="640">
        <f t="shared" si="600"/>
        <v>0</v>
      </c>
      <c r="S396" s="640">
        <f t="shared" si="600"/>
        <v>0</v>
      </c>
      <c r="T396" s="640">
        <f t="shared" si="600"/>
        <v>0</v>
      </c>
      <c r="U396" s="640">
        <f t="shared" si="600"/>
        <v>0</v>
      </c>
      <c r="V396" s="640">
        <f t="shared" si="600"/>
        <v>0</v>
      </c>
      <c r="W396" s="640">
        <f t="shared" si="600"/>
        <v>0</v>
      </c>
      <c r="X396" s="640">
        <f t="shared" si="600"/>
        <v>0</v>
      </c>
      <c r="Y396" s="640">
        <f t="shared" si="600"/>
        <v>0</v>
      </c>
      <c r="Z396" s="640">
        <f t="shared" si="600"/>
        <v>0</v>
      </c>
      <c r="AA396" s="640">
        <f t="shared" si="563"/>
        <v>0</v>
      </c>
      <c r="AB396" s="640">
        <f t="shared" ref="AB396:AU396" si="601">$E396*AB611</f>
        <v>0</v>
      </c>
      <c r="AC396" s="640">
        <f t="shared" si="601"/>
        <v>0</v>
      </c>
      <c r="AD396" s="640">
        <f t="shared" si="601"/>
        <v>0</v>
      </c>
      <c r="AE396" s="640">
        <f t="shared" si="601"/>
        <v>0</v>
      </c>
      <c r="AF396" s="640">
        <f t="shared" si="601"/>
        <v>0</v>
      </c>
      <c r="AG396" s="640">
        <f t="shared" si="601"/>
        <v>0</v>
      </c>
      <c r="AH396" s="640">
        <f t="shared" si="601"/>
        <v>0</v>
      </c>
      <c r="AI396" s="640">
        <f t="shared" si="601"/>
        <v>0</v>
      </c>
      <c r="AJ396" s="640">
        <f t="shared" si="601"/>
        <v>0</v>
      </c>
      <c r="AK396" s="640">
        <f t="shared" si="601"/>
        <v>0</v>
      </c>
      <c r="AL396" s="640">
        <f t="shared" si="601"/>
        <v>0</v>
      </c>
      <c r="AM396" s="640">
        <f t="shared" si="601"/>
        <v>0</v>
      </c>
      <c r="AN396" s="640">
        <f t="shared" si="601"/>
        <v>0</v>
      </c>
      <c r="AO396" s="640">
        <f t="shared" si="601"/>
        <v>0</v>
      </c>
      <c r="AP396" s="640">
        <f t="shared" si="601"/>
        <v>0</v>
      </c>
      <c r="AQ396" s="640">
        <f t="shared" si="601"/>
        <v>0</v>
      </c>
      <c r="AR396" s="640">
        <f t="shared" si="601"/>
        <v>0</v>
      </c>
      <c r="AS396" s="640">
        <f t="shared" si="601"/>
        <v>0</v>
      </c>
      <c r="AT396" s="640">
        <f t="shared" si="601"/>
        <v>0</v>
      </c>
      <c r="AU396" s="640">
        <f t="shared" si="601"/>
        <v>0</v>
      </c>
      <c r="AV396" s="640">
        <f t="shared" si="565"/>
        <v>0</v>
      </c>
      <c r="AW396" s="640"/>
      <c r="AX396" s="640"/>
      <c r="AY396" s="640"/>
      <c r="AZ396" s="640"/>
      <c r="BA396" s="640"/>
      <c r="BB396" s="640"/>
      <c r="BC396" s="640"/>
      <c r="BD396" s="640"/>
      <c r="BE396" s="640"/>
      <c r="BF396" s="640"/>
      <c r="BG396" s="640"/>
      <c r="BH396" s="640"/>
      <c r="BI396" s="640"/>
      <c r="BJ396" s="640"/>
      <c r="BK396" s="640"/>
      <c r="BL396" s="640"/>
      <c r="BM396" s="640"/>
      <c r="BN396" s="640"/>
      <c r="BO396" s="640"/>
      <c r="BP396" s="640"/>
      <c r="BQ396" s="640"/>
    </row>
    <row r="397" spans="1:69" s="352" customFormat="1" ht="12.75" x14ac:dyDescent="0.2">
      <c r="A397" s="1282" t="s">
        <v>824</v>
      </c>
      <c r="B397" s="376" t="s">
        <v>366</v>
      </c>
      <c r="C397" s="1259">
        <f>'I4 BO ASSETS'!M37</f>
        <v>0</v>
      </c>
      <c r="D397" s="640">
        <f t="shared" ref="D397:E416" si="602">$C397*D612</f>
        <v>0</v>
      </c>
      <c r="E397" s="640">
        <f t="shared" si="602"/>
        <v>0</v>
      </c>
      <c r="F397" s="640">
        <f t="shared" si="561"/>
        <v>0</v>
      </c>
      <c r="G397" s="640">
        <f t="shared" ref="G397:Z397" si="603">$D397*G612</f>
        <v>0</v>
      </c>
      <c r="H397" s="640">
        <f t="shared" si="603"/>
        <v>0</v>
      </c>
      <c r="I397" s="640">
        <f t="shared" si="603"/>
        <v>0</v>
      </c>
      <c r="J397" s="640">
        <f t="shared" si="603"/>
        <v>0</v>
      </c>
      <c r="K397" s="640">
        <f t="shared" si="603"/>
        <v>0</v>
      </c>
      <c r="L397" s="640">
        <f t="shared" si="603"/>
        <v>0</v>
      </c>
      <c r="M397" s="640">
        <f t="shared" si="603"/>
        <v>0</v>
      </c>
      <c r="N397" s="640">
        <f t="shared" si="603"/>
        <v>0</v>
      </c>
      <c r="O397" s="640">
        <f t="shared" si="603"/>
        <v>0</v>
      </c>
      <c r="P397" s="640">
        <f t="shared" si="603"/>
        <v>0</v>
      </c>
      <c r="Q397" s="640">
        <f t="shared" si="603"/>
        <v>0</v>
      </c>
      <c r="R397" s="640">
        <f t="shared" si="603"/>
        <v>0</v>
      </c>
      <c r="S397" s="640">
        <f t="shared" si="603"/>
        <v>0</v>
      </c>
      <c r="T397" s="640">
        <f t="shared" si="603"/>
        <v>0</v>
      </c>
      <c r="U397" s="640">
        <f t="shared" si="603"/>
        <v>0</v>
      </c>
      <c r="V397" s="640">
        <f t="shared" si="603"/>
        <v>0</v>
      </c>
      <c r="W397" s="640">
        <f t="shared" si="603"/>
        <v>0</v>
      </c>
      <c r="X397" s="640">
        <f t="shared" si="603"/>
        <v>0</v>
      </c>
      <c r="Y397" s="640">
        <f t="shared" si="603"/>
        <v>0</v>
      </c>
      <c r="Z397" s="640">
        <f t="shared" si="603"/>
        <v>0</v>
      </c>
      <c r="AA397" s="640">
        <f t="shared" si="563"/>
        <v>0</v>
      </c>
      <c r="AB397" s="640">
        <f t="shared" ref="AB397:AU397" si="604">$E397*AB612</f>
        <v>0</v>
      </c>
      <c r="AC397" s="640">
        <f t="shared" si="604"/>
        <v>0</v>
      </c>
      <c r="AD397" s="640">
        <f t="shared" si="604"/>
        <v>0</v>
      </c>
      <c r="AE397" s="640">
        <f t="shared" si="604"/>
        <v>0</v>
      </c>
      <c r="AF397" s="640">
        <f t="shared" si="604"/>
        <v>0</v>
      </c>
      <c r="AG397" s="640">
        <f t="shared" si="604"/>
        <v>0</v>
      </c>
      <c r="AH397" s="640">
        <f t="shared" si="604"/>
        <v>0</v>
      </c>
      <c r="AI397" s="640">
        <f t="shared" si="604"/>
        <v>0</v>
      </c>
      <c r="AJ397" s="640">
        <f t="shared" si="604"/>
        <v>0</v>
      </c>
      <c r="AK397" s="640">
        <f t="shared" si="604"/>
        <v>0</v>
      </c>
      <c r="AL397" s="640">
        <f t="shared" si="604"/>
        <v>0</v>
      </c>
      <c r="AM397" s="640">
        <f t="shared" si="604"/>
        <v>0</v>
      </c>
      <c r="AN397" s="640">
        <f t="shared" si="604"/>
        <v>0</v>
      </c>
      <c r="AO397" s="640">
        <f t="shared" si="604"/>
        <v>0</v>
      </c>
      <c r="AP397" s="640">
        <f t="shared" si="604"/>
        <v>0</v>
      </c>
      <c r="AQ397" s="640">
        <f t="shared" si="604"/>
        <v>0</v>
      </c>
      <c r="AR397" s="640">
        <f t="shared" si="604"/>
        <v>0</v>
      </c>
      <c r="AS397" s="640">
        <f t="shared" si="604"/>
        <v>0</v>
      </c>
      <c r="AT397" s="640">
        <f t="shared" si="604"/>
        <v>0</v>
      </c>
      <c r="AU397" s="640">
        <f t="shared" si="604"/>
        <v>0</v>
      </c>
      <c r="AV397" s="640">
        <f t="shared" si="565"/>
        <v>0</v>
      </c>
      <c r="AW397" s="640"/>
      <c r="AX397" s="640"/>
      <c r="AY397" s="640"/>
      <c r="AZ397" s="640"/>
      <c r="BA397" s="640"/>
      <c r="BB397" s="640"/>
      <c r="BC397" s="640"/>
      <c r="BD397" s="640"/>
      <c r="BE397" s="640"/>
      <c r="BF397" s="640"/>
      <c r="BG397" s="640"/>
      <c r="BH397" s="640"/>
      <c r="BI397" s="640"/>
      <c r="BJ397" s="640"/>
      <c r="BK397" s="640"/>
      <c r="BL397" s="640"/>
      <c r="BM397" s="640"/>
      <c r="BN397" s="640"/>
      <c r="BO397" s="640"/>
      <c r="BP397" s="640"/>
      <c r="BQ397" s="640"/>
    </row>
    <row r="398" spans="1:69" s="352" customFormat="1" ht="12.75" x14ac:dyDescent="0.2">
      <c r="A398" s="1282">
        <v>1830</v>
      </c>
      <c r="B398" s="376" t="s">
        <v>89</v>
      </c>
      <c r="C398" s="1259">
        <f>'I4 BO ASSETS'!M38</f>
        <v>0</v>
      </c>
      <c r="D398" s="640">
        <f t="shared" si="602"/>
        <v>0</v>
      </c>
      <c r="E398" s="640">
        <f t="shared" si="602"/>
        <v>0</v>
      </c>
      <c r="F398" s="640">
        <f t="shared" si="561"/>
        <v>0</v>
      </c>
      <c r="G398" s="640">
        <f t="shared" ref="G398:Z398" si="605">$D398*G613</f>
        <v>0</v>
      </c>
      <c r="H398" s="640">
        <f t="shared" si="605"/>
        <v>0</v>
      </c>
      <c r="I398" s="640">
        <f t="shared" si="605"/>
        <v>0</v>
      </c>
      <c r="J398" s="640">
        <f t="shared" si="605"/>
        <v>0</v>
      </c>
      <c r="K398" s="640">
        <f t="shared" si="605"/>
        <v>0</v>
      </c>
      <c r="L398" s="640">
        <f t="shared" si="605"/>
        <v>0</v>
      </c>
      <c r="M398" s="640">
        <f t="shared" si="605"/>
        <v>0</v>
      </c>
      <c r="N398" s="640">
        <f t="shared" si="605"/>
        <v>0</v>
      </c>
      <c r="O398" s="640">
        <f t="shared" si="605"/>
        <v>0</v>
      </c>
      <c r="P398" s="640">
        <f t="shared" si="605"/>
        <v>0</v>
      </c>
      <c r="Q398" s="640">
        <f t="shared" si="605"/>
        <v>0</v>
      </c>
      <c r="R398" s="640">
        <f t="shared" si="605"/>
        <v>0</v>
      </c>
      <c r="S398" s="640">
        <f t="shared" si="605"/>
        <v>0</v>
      </c>
      <c r="T398" s="640">
        <f t="shared" si="605"/>
        <v>0</v>
      </c>
      <c r="U398" s="640">
        <f t="shared" si="605"/>
        <v>0</v>
      </c>
      <c r="V398" s="640">
        <f t="shared" si="605"/>
        <v>0</v>
      </c>
      <c r="W398" s="640">
        <f t="shared" si="605"/>
        <v>0</v>
      </c>
      <c r="X398" s="640">
        <f t="shared" si="605"/>
        <v>0</v>
      </c>
      <c r="Y398" s="640">
        <f t="shared" si="605"/>
        <v>0</v>
      </c>
      <c r="Z398" s="640">
        <f t="shared" si="605"/>
        <v>0</v>
      </c>
      <c r="AA398" s="640">
        <f t="shared" si="563"/>
        <v>0</v>
      </c>
      <c r="AB398" s="640">
        <f t="shared" ref="AB398:AU398" si="606">$E398*AB613</f>
        <v>0</v>
      </c>
      <c r="AC398" s="640">
        <f t="shared" si="606"/>
        <v>0</v>
      </c>
      <c r="AD398" s="640">
        <f t="shared" si="606"/>
        <v>0</v>
      </c>
      <c r="AE398" s="640">
        <f t="shared" si="606"/>
        <v>0</v>
      </c>
      <c r="AF398" s="640">
        <f t="shared" si="606"/>
        <v>0</v>
      </c>
      <c r="AG398" s="640">
        <f t="shared" si="606"/>
        <v>0</v>
      </c>
      <c r="AH398" s="640">
        <f t="shared" si="606"/>
        <v>0</v>
      </c>
      <c r="AI398" s="640">
        <f t="shared" si="606"/>
        <v>0</v>
      </c>
      <c r="AJ398" s="640">
        <f t="shared" si="606"/>
        <v>0</v>
      </c>
      <c r="AK398" s="640">
        <f t="shared" si="606"/>
        <v>0</v>
      </c>
      <c r="AL398" s="640">
        <f t="shared" si="606"/>
        <v>0</v>
      </c>
      <c r="AM398" s="640">
        <f t="shared" si="606"/>
        <v>0</v>
      </c>
      <c r="AN398" s="640">
        <f t="shared" si="606"/>
        <v>0</v>
      </c>
      <c r="AO398" s="640">
        <f t="shared" si="606"/>
        <v>0</v>
      </c>
      <c r="AP398" s="640">
        <f t="shared" si="606"/>
        <v>0</v>
      </c>
      <c r="AQ398" s="640">
        <f t="shared" si="606"/>
        <v>0</v>
      </c>
      <c r="AR398" s="640">
        <f t="shared" si="606"/>
        <v>0</v>
      </c>
      <c r="AS398" s="640">
        <f t="shared" si="606"/>
        <v>0</v>
      </c>
      <c r="AT398" s="640">
        <f t="shared" si="606"/>
        <v>0</v>
      </c>
      <c r="AU398" s="640">
        <f t="shared" si="606"/>
        <v>0</v>
      </c>
      <c r="AV398" s="640">
        <f t="shared" si="565"/>
        <v>0</v>
      </c>
      <c r="AW398" s="640"/>
      <c r="AX398" s="640"/>
      <c r="AY398" s="640"/>
      <c r="AZ398" s="640"/>
      <c r="BA398" s="640"/>
      <c r="BB398" s="640"/>
      <c r="BC398" s="640"/>
      <c r="BD398" s="640"/>
      <c r="BE398" s="640"/>
      <c r="BF398" s="640"/>
      <c r="BG398" s="640"/>
      <c r="BH398" s="640"/>
      <c r="BI398" s="640"/>
      <c r="BJ398" s="640"/>
      <c r="BK398" s="640"/>
      <c r="BL398" s="640"/>
      <c r="BM398" s="640"/>
      <c r="BN398" s="640"/>
      <c r="BO398" s="640"/>
      <c r="BP398" s="640"/>
      <c r="BQ398" s="640"/>
    </row>
    <row r="399" spans="1:69" s="352" customFormat="1" ht="25.5" x14ac:dyDescent="0.2">
      <c r="A399" s="1282" t="s">
        <v>825</v>
      </c>
      <c r="B399" s="376" t="s">
        <v>367</v>
      </c>
      <c r="C399" s="1259">
        <f>'I4 BO ASSETS'!M39</f>
        <v>0</v>
      </c>
      <c r="D399" s="640">
        <f t="shared" si="602"/>
        <v>0</v>
      </c>
      <c r="E399" s="640">
        <f t="shared" si="602"/>
        <v>0</v>
      </c>
      <c r="F399" s="640">
        <f t="shared" si="561"/>
        <v>0</v>
      </c>
      <c r="G399" s="640">
        <f t="shared" ref="G399:Z399" si="607">$D399*G614</f>
        <v>0</v>
      </c>
      <c r="H399" s="640">
        <f t="shared" si="607"/>
        <v>0</v>
      </c>
      <c r="I399" s="640">
        <f t="shared" si="607"/>
        <v>0</v>
      </c>
      <c r="J399" s="640">
        <f t="shared" si="607"/>
        <v>0</v>
      </c>
      <c r="K399" s="640">
        <f t="shared" si="607"/>
        <v>0</v>
      </c>
      <c r="L399" s="640">
        <f t="shared" si="607"/>
        <v>0</v>
      </c>
      <c r="M399" s="640">
        <f t="shared" si="607"/>
        <v>0</v>
      </c>
      <c r="N399" s="640">
        <f t="shared" si="607"/>
        <v>0</v>
      </c>
      <c r="O399" s="640">
        <f t="shared" si="607"/>
        <v>0</v>
      </c>
      <c r="P399" s="640">
        <f t="shared" si="607"/>
        <v>0</v>
      </c>
      <c r="Q399" s="640">
        <f t="shared" si="607"/>
        <v>0</v>
      </c>
      <c r="R399" s="640">
        <f t="shared" si="607"/>
        <v>0</v>
      </c>
      <c r="S399" s="640">
        <f t="shared" si="607"/>
        <v>0</v>
      </c>
      <c r="T399" s="640">
        <f t="shared" si="607"/>
        <v>0</v>
      </c>
      <c r="U399" s="640">
        <f t="shared" si="607"/>
        <v>0</v>
      </c>
      <c r="V399" s="640">
        <f t="shared" si="607"/>
        <v>0</v>
      </c>
      <c r="W399" s="640">
        <f t="shared" si="607"/>
        <v>0</v>
      </c>
      <c r="X399" s="640">
        <f t="shared" si="607"/>
        <v>0</v>
      </c>
      <c r="Y399" s="640">
        <f t="shared" si="607"/>
        <v>0</v>
      </c>
      <c r="Z399" s="640">
        <f t="shared" si="607"/>
        <v>0</v>
      </c>
      <c r="AA399" s="640">
        <f t="shared" si="563"/>
        <v>0</v>
      </c>
      <c r="AB399" s="640">
        <f t="shared" ref="AB399:AU399" si="608">$E399*AB614</f>
        <v>0</v>
      </c>
      <c r="AC399" s="640">
        <f t="shared" si="608"/>
        <v>0</v>
      </c>
      <c r="AD399" s="640">
        <f t="shared" si="608"/>
        <v>0</v>
      </c>
      <c r="AE399" s="640">
        <f t="shared" si="608"/>
        <v>0</v>
      </c>
      <c r="AF399" s="640">
        <f t="shared" si="608"/>
        <v>0</v>
      </c>
      <c r="AG399" s="640">
        <f t="shared" si="608"/>
        <v>0</v>
      </c>
      <c r="AH399" s="640">
        <f t="shared" si="608"/>
        <v>0</v>
      </c>
      <c r="AI399" s="640">
        <f t="shared" si="608"/>
        <v>0</v>
      </c>
      <c r="AJ399" s="640">
        <f t="shared" si="608"/>
        <v>0</v>
      </c>
      <c r="AK399" s="640">
        <f t="shared" si="608"/>
        <v>0</v>
      </c>
      <c r="AL399" s="640">
        <f t="shared" si="608"/>
        <v>0</v>
      </c>
      <c r="AM399" s="640">
        <f t="shared" si="608"/>
        <v>0</v>
      </c>
      <c r="AN399" s="640">
        <f t="shared" si="608"/>
        <v>0</v>
      </c>
      <c r="AO399" s="640">
        <f t="shared" si="608"/>
        <v>0</v>
      </c>
      <c r="AP399" s="640">
        <f t="shared" si="608"/>
        <v>0</v>
      </c>
      <c r="AQ399" s="640">
        <f t="shared" si="608"/>
        <v>0</v>
      </c>
      <c r="AR399" s="640">
        <f t="shared" si="608"/>
        <v>0</v>
      </c>
      <c r="AS399" s="640">
        <f t="shared" si="608"/>
        <v>0</v>
      </c>
      <c r="AT399" s="640">
        <f t="shared" si="608"/>
        <v>0</v>
      </c>
      <c r="AU399" s="640">
        <f t="shared" si="608"/>
        <v>0</v>
      </c>
      <c r="AV399" s="640">
        <f t="shared" si="565"/>
        <v>0</v>
      </c>
      <c r="AW399" s="640"/>
      <c r="AX399" s="640"/>
      <c r="AY399" s="640"/>
      <c r="AZ399" s="640"/>
      <c r="BA399" s="640"/>
      <c r="BB399" s="640"/>
      <c r="BC399" s="640"/>
      <c r="BD399" s="640"/>
      <c r="BE399" s="640"/>
      <c r="BF399" s="640"/>
      <c r="BG399" s="640"/>
      <c r="BH399" s="640"/>
      <c r="BI399" s="640"/>
      <c r="BJ399" s="640"/>
      <c r="BK399" s="640"/>
      <c r="BL399" s="640"/>
      <c r="BM399" s="640"/>
      <c r="BN399" s="640"/>
      <c r="BO399" s="640"/>
      <c r="BP399" s="640"/>
      <c r="BQ399" s="640"/>
    </row>
    <row r="400" spans="1:69" s="352" customFormat="1" ht="12.75" x14ac:dyDescent="0.2">
      <c r="A400" s="1282" t="s">
        <v>826</v>
      </c>
      <c r="B400" s="376" t="s">
        <v>368</v>
      </c>
      <c r="C400" s="1259">
        <f>'I4 BO ASSETS'!M40</f>
        <v>0</v>
      </c>
      <c r="D400" s="640">
        <f t="shared" si="602"/>
        <v>0</v>
      </c>
      <c r="E400" s="640">
        <f t="shared" si="602"/>
        <v>0</v>
      </c>
      <c r="F400" s="640">
        <f t="shared" si="561"/>
        <v>0</v>
      </c>
      <c r="G400" s="640">
        <f t="shared" ref="G400:Z400" si="609">$D400*G615</f>
        <v>0</v>
      </c>
      <c r="H400" s="640">
        <f t="shared" si="609"/>
        <v>0</v>
      </c>
      <c r="I400" s="640">
        <f t="shared" si="609"/>
        <v>0</v>
      </c>
      <c r="J400" s="640">
        <f t="shared" si="609"/>
        <v>0</v>
      </c>
      <c r="K400" s="640">
        <f t="shared" si="609"/>
        <v>0</v>
      </c>
      <c r="L400" s="640">
        <f t="shared" si="609"/>
        <v>0</v>
      </c>
      <c r="M400" s="640">
        <f t="shared" si="609"/>
        <v>0</v>
      </c>
      <c r="N400" s="640">
        <f t="shared" si="609"/>
        <v>0</v>
      </c>
      <c r="O400" s="640">
        <f t="shared" si="609"/>
        <v>0</v>
      </c>
      <c r="P400" s="640">
        <f t="shared" si="609"/>
        <v>0</v>
      </c>
      <c r="Q400" s="640">
        <f t="shared" si="609"/>
        <v>0</v>
      </c>
      <c r="R400" s="640">
        <f t="shared" si="609"/>
        <v>0</v>
      </c>
      <c r="S400" s="640">
        <f t="shared" si="609"/>
        <v>0</v>
      </c>
      <c r="T400" s="640">
        <f t="shared" si="609"/>
        <v>0</v>
      </c>
      <c r="U400" s="640">
        <f t="shared" si="609"/>
        <v>0</v>
      </c>
      <c r="V400" s="640">
        <f t="shared" si="609"/>
        <v>0</v>
      </c>
      <c r="W400" s="640">
        <f t="shared" si="609"/>
        <v>0</v>
      </c>
      <c r="X400" s="640">
        <f t="shared" si="609"/>
        <v>0</v>
      </c>
      <c r="Y400" s="640">
        <f t="shared" si="609"/>
        <v>0</v>
      </c>
      <c r="Z400" s="640">
        <f t="shared" si="609"/>
        <v>0</v>
      </c>
      <c r="AA400" s="640">
        <f t="shared" si="563"/>
        <v>0</v>
      </c>
      <c r="AB400" s="640">
        <f t="shared" ref="AB400:AU400" si="610">$E400*AB615</f>
        <v>0</v>
      </c>
      <c r="AC400" s="640">
        <f t="shared" si="610"/>
        <v>0</v>
      </c>
      <c r="AD400" s="640">
        <f t="shared" si="610"/>
        <v>0</v>
      </c>
      <c r="AE400" s="640">
        <f t="shared" si="610"/>
        <v>0</v>
      </c>
      <c r="AF400" s="640">
        <f t="shared" si="610"/>
        <v>0</v>
      </c>
      <c r="AG400" s="640">
        <f t="shared" si="610"/>
        <v>0</v>
      </c>
      <c r="AH400" s="640">
        <f t="shared" si="610"/>
        <v>0</v>
      </c>
      <c r="AI400" s="640">
        <f t="shared" si="610"/>
        <v>0</v>
      </c>
      <c r="AJ400" s="640">
        <f t="shared" si="610"/>
        <v>0</v>
      </c>
      <c r="AK400" s="640">
        <f t="shared" si="610"/>
        <v>0</v>
      </c>
      <c r="AL400" s="640">
        <f t="shared" si="610"/>
        <v>0</v>
      </c>
      <c r="AM400" s="640">
        <f t="shared" si="610"/>
        <v>0</v>
      </c>
      <c r="AN400" s="640">
        <f t="shared" si="610"/>
        <v>0</v>
      </c>
      <c r="AO400" s="640">
        <f t="shared" si="610"/>
        <v>0</v>
      </c>
      <c r="AP400" s="640">
        <f t="shared" si="610"/>
        <v>0</v>
      </c>
      <c r="AQ400" s="640">
        <f t="shared" si="610"/>
        <v>0</v>
      </c>
      <c r="AR400" s="640">
        <f t="shared" si="610"/>
        <v>0</v>
      </c>
      <c r="AS400" s="640">
        <f t="shared" si="610"/>
        <v>0</v>
      </c>
      <c r="AT400" s="640">
        <f t="shared" si="610"/>
        <v>0</v>
      </c>
      <c r="AU400" s="640">
        <f t="shared" si="610"/>
        <v>0</v>
      </c>
      <c r="AV400" s="640">
        <f t="shared" si="565"/>
        <v>0</v>
      </c>
      <c r="AW400" s="640"/>
      <c r="AX400" s="640"/>
      <c r="AY400" s="640"/>
      <c r="AZ400" s="640"/>
      <c r="BA400" s="640"/>
      <c r="BB400" s="640"/>
      <c r="BC400" s="640"/>
      <c r="BD400" s="640"/>
      <c r="BE400" s="640"/>
      <c r="BF400" s="640"/>
      <c r="BG400" s="640"/>
      <c r="BH400" s="640"/>
      <c r="BI400" s="640"/>
      <c r="BJ400" s="640"/>
      <c r="BK400" s="640"/>
      <c r="BL400" s="640"/>
      <c r="BM400" s="640"/>
      <c r="BN400" s="640"/>
      <c r="BO400" s="640"/>
      <c r="BP400" s="640"/>
      <c r="BQ400" s="640"/>
    </row>
    <row r="401" spans="1:69" s="352" customFormat="1" ht="12.75" x14ac:dyDescent="0.2">
      <c r="A401" s="1282" t="s">
        <v>827</v>
      </c>
      <c r="B401" s="376" t="s">
        <v>391</v>
      </c>
      <c r="C401" s="1259">
        <f>'I4 BO ASSETS'!M41</f>
        <v>0</v>
      </c>
      <c r="D401" s="640">
        <f t="shared" si="602"/>
        <v>0</v>
      </c>
      <c r="E401" s="640">
        <f t="shared" si="602"/>
        <v>0</v>
      </c>
      <c r="F401" s="640">
        <f t="shared" si="561"/>
        <v>0</v>
      </c>
      <c r="G401" s="640">
        <f t="shared" ref="G401:Z401" si="611">$D401*G616</f>
        <v>0</v>
      </c>
      <c r="H401" s="640">
        <f t="shared" si="611"/>
        <v>0</v>
      </c>
      <c r="I401" s="640">
        <f t="shared" si="611"/>
        <v>0</v>
      </c>
      <c r="J401" s="640">
        <f t="shared" si="611"/>
        <v>0</v>
      </c>
      <c r="K401" s="640">
        <f t="shared" si="611"/>
        <v>0</v>
      </c>
      <c r="L401" s="640">
        <f t="shared" si="611"/>
        <v>0</v>
      </c>
      <c r="M401" s="640">
        <f t="shared" si="611"/>
        <v>0</v>
      </c>
      <c r="N401" s="640">
        <f t="shared" si="611"/>
        <v>0</v>
      </c>
      <c r="O401" s="640">
        <f t="shared" si="611"/>
        <v>0</v>
      </c>
      <c r="P401" s="640">
        <f t="shared" si="611"/>
        <v>0</v>
      </c>
      <c r="Q401" s="640">
        <f t="shared" si="611"/>
        <v>0</v>
      </c>
      <c r="R401" s="640">
        <f t="shared" si="611"/>
        <v>0</v>
      </c>
      <c r="S401" s="640">
        <f t="shared" si="611"/>
        <v>0</v>
      </c>
      <c r="T401" s="640">
        <f t="shared" si="611"/>
        <v>0</v>
      </c>
      <c r="U401" s="640">
        <f t="shared" si="611"/>
        <v>0</v>
      </c>
      <c r="V401" s="640">
        <f t="shared" si="611"/>
        <v>0</v>
      </c>
      <c r="W401" s="640">
        <f t="shared" si="611"/>
        <v>0</v>
      </c>
      <c r="X401" s="640">
        <f t="shared" si="611"/>
        <v>0</v>
      </c>
      <c r="Y401" s="640">
        <f t="shared" si="611"/>
        <v>0</v>
      </c>
      <c r="Z401" s="640">
        <f t="shared" si="611"/>
        <v>0</v>
      </c>
      <c r="AA401" s="640">
        <f t="shared" si="563"/>
        <v>0</v>
      </c>
      <c r="AB401" s="640">
        <f t="shared" ref="AB401:AU401" si="612">$E401*AB616</f>
        <v>0</v>
      </c>
      <c r="AC401" s="640">
        <f t="shared" si="612"/>
        <v>0</v>
      </c>
      <c r="AD401" s="640">
        <f t="shared" si="612"/>
        <v>0</v>
      </c>
      <c r="AE401" s="640">
        <f t="shared" si="612"/>
        <v>0</v>
      </c>
      <c r="AF401" s="640">
        <f t="shared" si="612"/>
        <v>0</v>
      </c>
      <c r="AG401" s="640">
        <f t="shared" si="612"/>
        <v>0</v>
      </c>
      <c r="AH401" s="640">
        <f t="shared" si="612"/>
        <v>0</v>
      </c>
      <c r="AI401" s="640">
        <f t="shared" si="612"/>
        <v>0</v>
      </c>
      <c r="AJ401" s="640">
        <f t="shared" si="612"/>
        <v>0</v>
      </c>
      <c r="AK401" s="640">
        <f t="shared" si="612"/>
        <v>0</v>
      </c>
      <c r="AL401" s="640">
        <f t="shared" si="612"/>
        <v>0</v>
      </c>
      <c r="AM401" s="640">
        <f t="shared" si="612"/>
        <v>0</v>
      </c>
      <c r="AN401" s="640">
        <f t="shared" si="612"/>
        <v>0</v>
      </c>
      <c r="AO401" s="640">
        <f t="shared" si="612"/>
        <v>0</v>
      </c>
      <c r="AP401" s="640">
        <f t="shared" si="612"/>
        <v>0</v>
      </c>
      <c r="AQ401" s="640">
        <f t="shared" si="612"/>
        <v>0</v>
      </c>
      <c r="AR401" s="640">
        <f t="shared" si="612"/>
        <v>0</v>
      </c>
      <c r="AS401" s="640">
        <f t="shared" si="612"/>
        <v>0</v>
      </c>
      <c r="AT401" s="640">
        <f t="shared" si="612"/>
        <v>0</v>
      </c>
      <c r="AU401" s="640">
        <f t="shared" si="612"/>
        <v>0</v>
      </c>
      <c r="AV401" s="640">
        <f t="shared" si="565"/>
        <v>0</v>
      </c>
      <c r="AW401" s="640"/>
      <c r="AX401" s="640"/>
      <c r="AY401" s="640"/>
      <c r="AZ401" s="640"/>
      <c r="BA401" s="640"/>
      <c r="BB401" s="640"/>
      <c r="BC401" s="640"/>
      <c r="BD401" s="640"/>
      <c r="BE401" s="640"/>
      <c r="BF401" s="640"/>
      <c r="BG401" s="640"/>
      <c r="BH401" s="640"/>
      <c r="BI401" s="640"/>
      <c r="BJ401" s="640"/>
      <c r="BK401" s="640"/>
      <c r="BL401" s="640"/>
      <c r="BM401" s="640"/>
      <c r="BN401" s="640"/>
      <c r="BO401" s="640"/>
      <c r="BP401" s="640"/>
      <c r="BQ401" s="640"/>
    </row>
    <row r="402" spans="1:69" s="352" customFormat="1" ht="12.75" x14ac:dyDescent="0.2">
      <c r="A402" s="1282">
        <v>1835</v>
      </c>
      <c r="B402" s="376" t="s">
        <v>75</v>
      </c>
      <c r="C402" s="1259">
        <f>'I4 BO ASSETS'!M42</f>
        <v>0</v>
      </c>
      <c r="D402" s="640">
        <f t="shared" si="602"/>
        <v>0</v>
      </c>
      <c r="E402" s="640">
        <f t="shared" si="602"/>
        <v>0</v>
      </c>
      <c r="F402" s="640">
        <f t="shared" si="561"/>
        <v>0</v>
      </c>
      <c r="G402" s="640">
        <f t="shared" ref="G402:Z402" si="613">$D402*G617</f>
        <v>0</v>
      </c>
      <c r="H402" s="640">
        <f t="shared" si="613"/>
        <v>0</v>
      </c>
      <c r="I402" s="640">
        <f t="shared" si="613"/>
        <v>0</v>
      </c>
      <c r="J402" s="640">
        <f t="shared" si="613"/>
        <v>0</v>
      </c>
      <c r="K402" s="640">
        <f t="shared" si="613"/>
        <v>0</v>
      </c>
      <c r="L402" s="640">
        <f t="shared" si="613"/>
        <v>0</v>
      </c>
      <c r="M402" s="640">
        <f t="shared" si="613"/>
        <v>0</v>
      </c>
      <c r="N402" s="640">
        <f t="shared" si="613"/>
        <v>0</v>
      </c>
      <c r="O402" s="640">
        <f t="shared" si="613"/>
        <v>0</v>
      </c>
      <c r="P402" s="640">
        <f t="shared" si="613"/>
        <v>0</v>
      </c>
      <c r="Q402" s="640">
        <f t="shared" si="613"/>
        <v>0</v>
      </c>
      <c r="R402" s="640">
        <f t="shared" si="613"/>
        <v>0</v>
      </c>
      <c r="S402" s="640">
        <f t="shared" si="613"/>
        <v>0</v>
      </c>
      <c r="T402" s="640">
        <f t="shared" si="613"/>
        <v>0</v>
      </c>
      <c r="U402" s="640">
        <f t="shared" si="613"/>
        <v>0</v>
      </c>
      <c r="V402" s="640">
        <f t="shared" si="613"/>
        <v>0</v>
      </c>
      <c r="W402" s="640">
        <f t="shared" si="613"/>
        <v>0</v>
      </c>
      <c r="X402" s="640">
        <f t="shared" si="613"/>
        <v>0</v>
      </c>
      <c r="Y402" s="640">
        <f t="shared" si="613"/>
        <v>0</v>
      </c>
      <c r="Z402" s="640">
        <f t="shared" si="613"/>
        <v>0</v>
      </c>
      <c r="AA402" s="640">
        <f t="shared" si="563"/>
        <v>0</v>
      </c>
      <c r="AB402" s="640">
        <f t="shared" ref="AB402:AU402" si="614">$E402*AB617</f>
        <v>0</v>
      </c>
      <c r="AC402" s="640">
        <f t="shared" si="614"/>
        <v>0</v>
      </c>
      <c r="AD402" s="640">
        <f t="shared" si="614"/>
        <v>0</v>
      </c>
      <c r="AE402" s="640">
        <f t="shared" si="614"/>
        <v>0</v>
      </c>
      <c r="AF402" s="640">
        <f t="shared" si="614"/>
        <v>0</v>
      </c>
      <c r="AG402" s="640">
        <f t="shared" si="614"/>
        <v>0</v>
      </c>
      <c r="AH402" s="640">
        <f t="shared" si="614"/>
        <v>0</v>
      </c>
      <c r="AI402" s="640">
        <f t="shared" si="614"/>
        <v>0</v>
      </c>
      <c r="AJ402" s="640">
        <f t="shared" si="614"/>
        <v>0</v>
      </c>
      <c r="AK402" s="640">
        <f t="shared" si="614"/>
        <v>0</v>
      </c>
      <c r="AL402" s="640">
        <f t="shared" si="614"/>
        <v>0</v>
      </c>
      <c r="AM402" s="640">
        <f t="shared" si="614"/>
        <v>0</v>
      </c>
      <c r="AN402" s="640">
        <f t="shared" si="614"/>
        <v>0</v>
      </c>
      <c r="AO402" s="640">
        <f t="shared" si="614"/>
        <v>0</v>
      </c>
      <c r="AP402" s="640">
        <f t="shared" si="614"/>
        <v>0</v>
      </c>
      <c r="AQ402" s="640">
        <f t="shared" si="614"/>
        <v>0</v>
      </c>
      <c r="AR402" s="640">
        <f t="shared" si="614"/>
        <v>0</v>
      </c>
      <c r="AS402" s="640">
        <f t="shared" si="614"/>
        <v>0</v>
      </c>
      <c r="AT402" s="640">
        <f t="shared" si="614"/>
        <v>0</v>
      </c>
      <c r="AU402" s="640">
        <f t="shared" si="614"/>
        <v>0</v>
      </c>
      <c r="AV402" s="640">
        <f t="shared" si="565"/>
        <v>0</v>
      </c>
      <c r="AW402" s="640"/>
      <c r="AX402" s="640"/>
      <c r="AY402" s="640"/>
      <c r="AZ402" s="640"/>
      <c r="BA402" s="640"/>
      <c r="BB402" s="640"/>
      <c r="BC402" s="640"/>
      <c r="BD402" s="640"/>
      <c r="BE402" s="640"/>
      <c r="BF402" s="640"/>
      <c r="BG402" s="640"/>
      <c r="BH402" s="640"/>
      <c r="BI402" s="640"/>
      <c r="BJ402" s="640"/>
      <c r="BK402" s="640"/>
      <c r="BL402" s="640"/>
      <c r="BM402" s="640"/>
      <c r="BN402" s="640"/>
      <c r="BO402" s="640"/>
      <c r="BP402" s="640"/>
      <c r="BQ402" s="640"/>
    </row>
    <row r="403" spans="1:69" s="352" customFormat="1" ht="25.5" x14ac:dyDescent="0.2">
      <c r="A403" s="1282" t="s">
        <v>828</v>
      </c>
      <c r="B403" s="376" t="s">
        <v>392</v>
      </c>
      <c r="C403" s="1259">
        <f>'I4 BO ASSETS'!M43</f>
        <v>0</v>
      </c>
      <c r="D403" s="640">
        <f t="shared" si="602"/>
        <v>0</v>
      </c>
      <c r="E403" s="640">
        <f t="shared" si="602"/>
        <v>0</v>
      </c>
      <c r="F403" s="640">
        <f t="shared" si="561"/>
        <v>0</v>
      </c>
      <c r="G403" s="640">
        <f t="shared" ref="G403:Z403" si="615">$D403*G618</f>
        <v>0</v>
      </c>
      <c r="H403" s="640">
        <f t="shared" si="615"/>
        <v>0</v>
      </c>
      <c r="I403" s="640">
        <f t="shared" si="615"/>
        <v>0</v>
      </c>
      <c r="J403" s="640">
        <f t="shared" si="615"/>
        <v>0</v>
      </c>
      <c r="K403" s="640">
        <f t="shared" si="615"/>
        <v>0</v>
      </c>
      <c r="L403" s="640">
        <f t="shared" si="615"/>
        <v>0</v>
      </c>
      <c r="M403" s="640">
        <f t="shared" si="615"/>
        <v>0</v>
      </c>
      <c r="N403" s="640">
        <f t="shared" si="615"/>
        <v>0</v>
      </c>
      <c r="O403" s="640">
        <f t="shared" si="615"/>
        <v>0</v>
      </c>
      <c r="P403" s="640">
        <f t="shared" si="615"/>
        <v>0</v>
      </c>
      <c r="Q403" s="640">
        <f t="shared" si="615"/>
        <v>0</v>
      </c>
      <c r="R403" s="640">
        <f t="shared" si="615"/>
        <v>0</v>
      </c>
      <c r="S403" s="640">
        <f t="shared" si="615"/>
        <v>0</v>
      </c>
      <c r="T403" s="640">
        <f t="shared" si="615"/>
        <v>0</v>
      </c>
      <c r="U403" s="640">
        <f t="shared" si="615"/>
        <v>0</v>
      </c>
      <c r="V403" s="640">
        <f t="shared" si="615"/>
        <v>0</v>
      </c>
      <c r="W403" s="640">
        <f t="shared" si="615"/>
        <v>0</v>
      </c>
      <c r="X403" s="640">
        <f t="shared" si="615"/>
        <v>0</v>
      </c>
      <c r="Y403" s="640">
        <f t="shared" si="615"/>
        <v>0</v>
      </c>
      <c r="Z403" s="640">
        <f t="shared" si="615"/>
        <v>0</v>
      </c>
      <c r="AA403" s="640">
        <f t="shared" si="563"/>
        <v>0</v>
      </c>
      <c r="AB403" s="640">
        <f t="shared" ref="AB403:AU403" si="616">$E403*AB618</f>
        <v>0</v>
      </c>
      <c r="AC403" s="640">
        <f t="shared" si="616"/>
        <v>0</v>
      </c>
      <c r="AD403" s="640">
        <f t="shared" si="616"/>
        <v>0</v>
      </c>
      <c r="AE403" s="640">
        <f t="shared" si="616"/>
        <v>0</v>
      </c>
      <c r="AF403" s="640">
        <f t="shared" si="616"/>
        <v>0</v>
      </c>
      <c r="AG403" s="640">
        <f t="shared" si="616"/>
        <v>0</v>
      </c>
      <c r="AH403" s="640">
        <f t="shared" si="616"/>
        <v>0</v>
      </c>
      <c r="AI403" s="640">
        <f t="shared" si="616"/>
        <v>0</v>
      </c>
      <c r="AJ403" s="640">
        <f t="shared" si="616"/>
        <v>0</v>
      </c>
      <c r="AK403" s="640">
        <f t="shared" si="616"/>
        <v>0</v>
      </c>
      <c r="AL403" s="640">
        <f t="shared" si="616"/>
        <v>0</v>
      </c>
      <c r="AM403" s="640">
        <f t="shared" si="616"/>
        <v>0</v>
      </c>
      <c r="AN403" s="640">
        <f t="shared" si="616"/>
        <v>0</v>
      </c>
      <c r="AO403" s="640">
        <f t="shared" si="616"/>
        <v>0</v>
      </c>
      <c r="AP403" s="640">
        <f t="shared" si="616"/>
        <v>0</v>
      </c>
      <c r="AQ403" s="640">
        <f t="shared" si="616"/>
        <v>0</v>
      </c>
      <c r="AR403" s="640">
        <f t="shared" si="616"/>
        <v>0</v>
      </c>
      <c r="AS403" s="640">
        <f t="shared" si="616"/>
        <v>0</v>
      </c>
      <c r="AT403" s="640">
        <f t="shared" si="616"/>
        <v>0</v>
      </c>
      <c r="AU403" s="640">
        <f t="shared" si="616"/>
        <v>0</v>
      </c>
      <c r="AV403" s="640">
        <f t="shared" si="565"/>
        <v>0</v>
      </c>
      <c r="AW403" s="640"/>
      <c r="AX403" s="640"/>
      <c r="AY403" s="640"/>
      <c r="AZ403" s="640"/>
      <c r="BA403" s="640"/>
      <c r="BB403" s="640"/>
      <c r="BC403" s="640"/>
      <c r="BD403" s="640"/>
      <c r="BE403" s="640"/>
      <c r="BF403" s="640"/>
      <c r="BG403" s="640"/>
      <c r="BH403" s="640"/>
      <c r="BI403" s="640"/>
      <c r="BJ403" s="640"/>
      <c r="BK403" s="640"/>
      <c r="BL403" s="640"/>
      <c r="BM403" s="640"/>
      <c r="BN403" s="640"/>
      <c r="BO403" s="640"/>
      <c r="BP403" s="640"/>
      <c r="BQ403" s="640"/>
    </row>
    <row r="404" spans="1:69" s="352" customFormat="1" ht="25.5" x14ac:dyDescent="0.2">
      <c r="A404" s="1282" t="s">
        <v>829</v>
      </c>
      <c r="B404" s="376" t="s">
        <v>393</v>
      </c>
      <c r="C404" s="1259">
        <f>'I4 BO ASSETS'!M44</f>
        <v>0</v>
      </c>
      <c r="D404" s="640">
        <f t="shared" si="602"/>
        <v>0</v>
      </c>
      <c r="E404" s="640">
        <f t="shared" si="602"/>
        <v>0</v>
      </c>
      <c r="F404" s="640">
        <f t="shared" si="561"/>
        <v>0</v>
      </c>
      <c r="G404" s="640">
        <f t="shared" ref="G404:Z404" si="617">$D404*G619</f>
        <v>0</v>
      </c>
      <c r="H404" s="640">
        <f t="shared" si="617"/>
        <v>0</v>
      </c>
      <c r="I404" s="640">
        <f t="shared" si="617"/>
        <v>0</v>
      </c>
      <c r="J404" s="640">
        <f t="shared" si="617"/>
        <v>0</v>
      </c>
      <c r="K404" s="640">
        <f t="shared" si="617"/>
        <v>0</v>
      </c>
      <c r="L404" s="640">
        <f t="shared" si="617"/>
        <v>0</v>
      </c>
      <c r="M404" s="640">
        <f t="shared" si="617"/>
        <v>0</v>
      </c>
      <c r="N404" s="640">
        <f t="shared" si="617"/>
        <v>0</v>
      </c>
      <c r="O404" s="640">
        <f t="shared" si="617"/>
        <v>0</v>
      </c>
      <c r="P404" s="640">
        <f t="shared" si="617"/>
        <v>0</v>
      </c>
      <c r="Q404" s="640">
        <f t="shared" si="617"/>
        <v>0</v>
      </c>
      <c r="R404" s="640">
        <f t="shared" si="617"/>
        <v>0</v>
      </c>
      <c r="S404" s="640">
        <f t="shared" si="617"/>
        <v>0</v>
      </c>
      <c r="T404" s="640">
        <f t="shared" si="617"/>
        <v>0</v>
      </c>
      <c r="U404" s="640">
        <f t="shared" si="617"/>
        <v>0</v>
      </c>
      <c r="V404" s="640">
        <f t="shared" si="617"/>
        <v>0</v>
      </c>
      <c r="W404" s="640">
        <f t="shared" si="617"/>
        <v>0</v>
      </c>
      <c r="X404" s="640">
        <f t="shared" si="617"/>
        <v>0</v>
      </c>
      <c r="Y404" s="640">
        <f t="shared" si="617"/>
        <v>0</v>
      </c>
      <c r="Z404" s="640">
        <f t="shared" si="617"/>
        <v>0</v>
      </c>
      <c r="AA404" s="640">
        <f t="shared" si="563"/>
        <v>0</v>
      </c>
      <c r="AB404" s="640">
        <f t="shared" ref="AB404:AU404" si="618">$E404*AB619</f>
        <v>0</v>
      </c>
      <c r="AC404" s="640">
        <f t="shared" si="618"/>
        <v>0</v>
      </c>
      <c r="AD404" s="640">
        <f t="shared" si="618"/>
        <v>0</v>
      </c>
      <c r="AE404" s="640">
        <f t="shared" si="618"/>
        <v>0</v>
      </c>
      <c r="AF404" s="640">
        <f t="shared" si="618"/>
        <v>0</v>
      </c>
      <c r="AG404" s="640">
        <f t="shared" si="618"/>
        <v>0</v>
      </c>
      <c r="AH404" s="640">
        <f t="shared" si="618"/>
        <v>0</v>
      </c>
      <c r="AI404" s="640">
        <f t="shared" si="618"/>
        <v>0</v>
      </c>
      <c r="AJ404" s="640">
        <f t="shared" si="618"/>
        <v>0</v>
      </c>
      <c r="AK404" s="640">
        <f t="shared" si="618"/>
        <v>0</v>
      </c>
      <c r="AL404" s="640">
        <f t="shared" si="618"/>
        <v>0</v>
      </c>
      <c r="AM404" s="640">
        <f t="shared" si="618"/>
        <v>0</v>
      </c>
      <c r="AN404" s="640">
        <f t="shared" si="618"/>
        <v>0</v>
      </c>
      <c r="AO404" s="640">
        <f t="shared" si="618"/>
        <v>0</v>
      </c>
      <c r="AP404" s="640">
        <f t="shared" si="618"/>
        <v>0</v>
      </c>
      <c r="AQ404" s="640">
        <f t="shared" si="618"/>
        <v>0</v>
      </c>
      <c r="AR404" s="640">
        <f t="shared" si="618"/>
        <v>0</v>
      </c>
      <c r="AS404" s="640">
        <f t="shared" si="618"/>
        <v>0</v>
      </c>
      <c r="AT404" s="640">
        <f t="shared" si="618"/>
        <v>0</v>
      </c>
      <c r="AU404" s="640">
        <f t="shared" si="618"/>
        <v>0</v>
      </c>
      <c r="AV404" s="640">
        <f t="shared" si="565"/>
        <v>0</v>
      </c>
      <c r="AW404" s="640"/>
      <c r="AX404" s="640"/>
      <c r="AY404" s="640"/>
      <c r="AZ404" s="640"/>
      <c r="BA404" s="640"/>
      <c r="BB404" s="640"/>
      <c r="BC404" s="640"/>
      <c r="BD404" s="640"/>
      <c r="BE404" s="640"/>
      <c r="BF404" s="640"/>
      <c r="BG404" s="640"/>
      <c r="BH404" s="640"/>
      <c r="BI404" s="640"/>
      <c r="BJ404" s="640"/>
      <c r="BK404" s="640"/>
      <c r="BL404" s="640"/>
      <c r="BM404" s="640"/>
      <c r="BN404" s="640"/>
      <c r="BO404" s="640"/>
      <c r="BP404" s="640"/>
      <c r="BQ404" s="640"/>
    </row>
    <row r="405" spans="1:69" s="352" customFormat="1" ht="25.5" x14ac:dyDescent="0.2">
      <c r="A405" s="1282" t="s">
        <v>830</v>
      </c>
      <c r="B405" s="376" t="s">
        <v>394</v>
      </c>
      <c r="C405" s="1259">
        <f>'I4 BO ASSETS'!M45</f>
        <v>0</v>
      </c>
      <c r="D405" s="640">
        <f t="shared" si="602"/>
        <v>0</v>
      </c>
      <c r="E405" s="640">
        <f t="shared" si="602"/>
        <v>0</v>
      </c>
      <c r="F405" s="640">
        <f t="shared" si="561"/>
        <v>0</v>
      </c>
      <c r="G405" s="640">
        <f t="shared" ref="G405:Z405" si="619">$D405*G620</f>
        <v>0</v>
      </c>
      <c r="H405" s="640">
        <f t="shared" si="619"/>
        <v>0</v>
      </c>
      <c r="I405" s="640">
        <f t="shared" si="619"/>
        <v>0</v>
      </c>
      <c r="J405" s="640">
        <f t="shared" si="619"/>
        <v>0</v>
      </c>
      <c r="K405" s="640">
        <f t="shared" si="619"/>
        <v>0</v>
      </c>
      <c r="L405" s="640">
        <f t="shared" si="619"/>
        <v>0</v>
      </c>
      <c r="M405" s="640">
        <f t="shared" si="619"/>
        <v>0</v>
      </c>
      <c r="N405" s="640">
        <f t="shared" si="619"/>
        <v>0</v>
      </c>
      <c r="O405" s="640">
        <f t="shared" si="619"/>
        <v>0</v>
      </c>
      <c r="P405" s="640">
        <f t="shared" si="619"/>
        <v>0</v>
      </c>
      <c r="Q405" s="640">
        <f t="shared" si="619"/>
        <v>0</v>
      </c>
      <c r="R405" s="640">
        <f t="shared" si="619"/>
        <v>0</v>
      </c>
      <c r="S405" s="640">
        <f t="shared" si="619"/>
        <v>0</v>
      </c>
      <c r="T405" s="640">
        <f t="shared" si="619"/>
        <v>0</v>
      </c>
      <c r="U405" s="640">
        <f t="shared" si="619"/>
        <v>0</v>
      </c>
      <c r="V405" s="640">
        <f t="shared" si="619"/>
        <v>0</v>
      </c>
      <c r="W405" s="640">
        <f t="shared" si="619"/>
        <v>0</v>
      </c>
      <c r="X405" s="640">
        <f t="shared" si="619"/>
        <v>0</v>
      </c>
      <c r="Y405" s="640">
        <f t="shared" si="619"/>
        <v>0</v>
      </c>
      <c r="Z405" s="640">
        <f t="shared" si="619"/>
        <v>0</v>
      </c>
      <c r="AA405" s="640">
        <f t="shared" si="563"/>
        <v>0</v>
      </c>
      <c r="AB405" s="640">
        <f t="shared" ref="AB405:AU405" si="620">$E405*AB620</f>
        <v>0</v>
      </c>
      <c r="AC405" s="640">
        <f t="shared" si="620"/>
        <v>0</v>
      </c>
      <c r="AD405" s="640">
        <f t="shared" si="620"/>
        <v>0</v>
      </c>
      <c r="AE405" s="640">
        <f t="shared" si="620"/>
        <v>0</v>
      </c>
      <c r="AF405" s="640">
        <f t="shared" si="620"/>
        <v>0</v>
      </c>
      <c r="AG405" s="640">
        <f t="shared" si="620"/>
        <v>0</v>
      </c>
      <c r="AH405" s="640">
        <f t="shared" si="620"/>
        <v>0</v>
      </c>
      <c r="AI405" s="640">
        <f t="shared" si="620"/>
        <v>0</v>
      </c>
      <c r="AJ405" s="640">
        <f t="shared" si="620"/>
        <v>0</v>
      </c>
      <c r="AK405" s="640">
        <f t="shared" si="620"/>
        <v>0</v>
      </c>
      <c r="AL405" s="640">
        <f t="shared" si="620"/>
        <v>0</v>
      </c>
      <c r="AM405" s="640">
        <f t="shared" si="620"/>
        <v>0</v>
      </c>
      <c r="AN405" s="640">
        <f t="shared" si="620"/>
        <v>0</v>
      </c>
      <c r="AO405" s="640">
        <f t="shared" si="620"/>
        <v>0</v>
      </c>
      <c r="AP405" s="640">
        <f t="shared" si="620"/>
        <v>0</v>
      </c>
      <c r="AQ405" s="640">
        <f t="shared" si="620"/>
        <v>0</v>
      </c>
      <c r="AR405" s="640">
        <f t="shared" si="620"/>
        <v>0</v>
      </c>
      <c r="AS405" s="640">
        <f t="shared" si="620"/>
        <v>0</v>
      </c>
      <c r="AT405" s="640">
        <f t="shared" si="620"/>
        <v>0</v>
      </c>
      <c r="AU405" s="640">
        <f t="shared" si="620"/>
        <v>0</v>
      </c>
      <c r="AV405" s="640">
        <f t="shared" si="565"/>
        <v>0</v>
      </c>
      <c r="AW405" s="640"/>
      <c r="AX405" s="640"/>
      <c r="AY405" s="640"/>
      <c r="AZ405" s="640"/>
      <c r="BA405" s="640"/>
      <c r="BB405" s="640"/>
      <c r="BC405" s="640"/>
      <c r="BD405" s="640"/>
      <c r="BE405" s="640"/>
      <c r="BF405" s="640"/>
      <c r="BG405" s="640"/>
      <c r="BH405" s="640"/>
      <c r="BI405" s="640"/>
      <c r="BJ405" s="640"/>
      <c r="BK405" s="640"/>
      <c r="BL405" s="640"/>
      <c r="BM405" s="640"/>
      <c r="BN405" s="640"/>
      <c r="BO405" s="640"/>
      <c r="BP405" s="640"/>
      <c r="BQ405" s="640"/>
    </row>
    <row r="406" spans="1:69" s="352" customFormat="1" ht="12.75" x14ac:dyDescent="0.2">
      <c r="A406" s="1282">
        <v>1840</v>
      </c>
      <c r="B406" s="376" t="s">
        <v>76</v>
      </c>
      <c r="C406" s="1259">
        <f>'I4 BO ASSETS'!M46</f>
        <v>0</v>
      </c>
      <c r="D406" s="640">
        <f t="shared" si="602"/>
        <v>0</v>
      </c>
      <c r="E406" s="640">
        <f t="shared" si="602"/>
        <v>0</v>
      </c>
      <c r="F406" s="640">
        <f t="shared" si="561"/>
        <v>0</v>
      </c>
      <c r="G406" s="640">
        <f t="shared" ref="G406:Z406" si="621">$D406*G621</f>
        <v>0</v>
      </c>
      <c r="H406" s="640">
        <f t="shared" si="621"/>
        <v>0</v>
      </c>
      <c r="I406" s="640">
        <f t="shared" si="621"/>
        <v>0</v>
      </c>
      <c r="J406" s="640">
        <f t="shared" si="621"/>
        <v>0</v>
      </c>
      <c r="K406" s="640">
        <f t="shared" si="621"/>
        <v>0</v>
      </c>
      <c r="L406" s="640">
        <f t="shared" si="621"/>
        <v>0</v>
      </c>
      <c r="M406" s="640">
        <f t="shared" si="621"/>
        <v>0</v>
      </c>
      <c r="N406" s="640">
        <f t="shared" si="621"/>
        <v>0</v>
      </c>
      <c r="O406" s="640">
        <f t="shared" si="621"/>
        <v>0</v>
      </c>
      <c r="P406" s="640">
        <f t="shared" si="621"/>
        <v>0</v>
      </c>
      <c r="Q406" s="640">
        <f t="shared" si="621"/>
        <v>0</v>
      </c>
      <c r="R406" s="640">
        <f t="shared" si="621"/>
        <v>0</v>
      </c>
      <c r="S406" s="640">
        <f t="shared" si="621"/>
        <v>0</v>
      </c>
      <c r="T406" s="640">
        <f t="shared" si="621"/>
        <v>0</v>
      </c>
      <c r="U406" s="640">
        <f t="shared" si="621"/>
        <v>0</v>
      </c>
      <c r="V406" s="640">
        <f t="shared" si="621"/>
        <v>0</v>
      </c>
      <c r="W406" s="640">
        <f t="shared" si="621"/>
        <v>0</v>
      </c>
      <c r="X406" s="640">
        <f t="shared" si="621"/>
        <v>0</v>
      </c>
      <c r="Y406" s="640">
        <f t="shared" si="621"/>
        <v>0</v>
      </c>
      <c r="Z406" s="640">
        <f t="shared" si="621"/>
        <v>0</v>
      </c>
      <c r="AA406" s="640">
        <f t="shared" si="563"/>
        <v>0</v>
      </c>
      <c r="AB406" s="640">
        <f t="shared" ref="AB406:AU406" si="622">$E406*AB621</f>
        <v>0</v>
      </c>
      <c r="AC406" s="640">
        <f t="shared" si="622"/>
        <v>0</v>
      </c>
      <c r="AD406" s="640">
        <f t="shared" si="622"/>
        <v>0</v>
      </c>
      <c r="AE406" s="640">
        <f t="shared" si="622"/>
        <v>0</v>
      </c>
      <c r="AF406" s="640">
        <f t="shared" si="622"/>
        <v>0</v>
      </c>
      <c r="AG406" s="640">
        <f t="shared" si="622"/>
        <v>0</v>
      </c>
      <c r="AH406" s="640">
        <f t="shared" si="622"/>
        <v>0</v>
      </c>
      <c r="AI406" s="640">
        <f t="shared" si="622"/>
        <v>0</v>
      </c>
      <c r="AJ406" s="640">
        <f t="shared" si="622"/>
        <v>0</v>
      </c>
      <c r="AK406" s="640">
        <f t="shared" si="622"/>
        <v>0</v>
      </c>
      <c r="AL406" s="640">
        <f t="shared" si="622"/>
        <v>0</v>
      </c>
      <c r="AM406" s="640">
        <f t="shared" si="622"/>
        <v>0</v>
      </c>
      <c r="AN406" s="640">
        <f t="shared" si="622"/>
        <v>0</v>
      </c>
      <c r="AO406" s="640">
        <f t="shared" si="622"/>
        <v>0</v>
      </c>
      <c r="AP406" s="640">
        <f t="shared" si="622"/>
        <v>0</v>
      </c>
      <c r="AQ406" s="640">
        <f t="shared" si="622"/>
        <v>0</v>
      </c>
      <c r="AR406" s="640">
        <f t="shared" si="622"/>
        <v>0</v>
      </c>
      <c r="AS406" s="640">
        <f t="shared" si="622"/>
        <v>0</v>
      </c>
      <c r="AT406" s="640">
        <f t="shared" si="622"/>
        <v>0</v>
      </c>
      <c r="AU406" s="640">
        <f t="shared" si="622"/>
        <v>0</v>
      </c>
      <c r="AV406" s="640">
        <f t="shared" si="565"/>
        <v>0</v>
      </c>
      <c r="AW406" s="640"/>
      <c r="AX406" s="640"/>
      <c r="AY406" s="640"/>
      <c r="AZ406" s="640"/>
      <c r="BA406" s="640"/>
      <c r="BB406" s="640"/>
      <c r="BC406" s="640"/>
      <c r="BD406" s="640"/>
      <c r="BE406" s="640"/>
      <c r="BF406" s="640"/>
      <c r="BG406" s="640"/>
      <c r="BH406" s="640"/>
      <c r="BI406" s="640"/>
      <c r="BJ406" s="640"/>
      <c r="BK406" s="640"/>
      <c r="BL406" s="640"/>
      <c r="BM406" s="640"/>
      <c r="BN406" s="640"/>
      <c r="BO406" s="640"/>
      <c r="BP406" s="640"/>
      <c r="BQ406" s="640"/>
    </row>
    <row r="407" spans="1:69" s="352" customFormat="1" ht="12.75" x14ac:dyDescent="0.2">
      <c r="A407" s="1282" t="s">
        <v>831</v>
      </c>
      <c r="B407" s="376" t="s">
        <v>395</v>
      </c>
      <c r="C407" s="1259">
        <f>'I4 BO ASSETS'!M47</f>
        <v>0</v>
      </c>
      <c r="D407" s="640">
        <f t="shared" si="602"/>
        <v>0</v>
      </c>
      <c r="E407" s="640">
        <f t="shared" si="602"/>
        <v>0</v>
      </c>
      <c r="F407" s="640">
        <f t="shared" si="561"/>
        <v>0</v>
      </c>
      <c r="G407" s="640">
        <f t="shared" ref="G407:Z407" si="623">$D407*G622</f>
        <v>0</v>
      </c>
      <c r="H407" s="640">
        <f t="shared" si="623"/>
        <v>0</v>
      </c>
      <c r="I407" s="640">
        <f t="shared" si="623"/>
        <v>0</v>
      </c>
      <c r="J407" s="640">
        <f t="shared" si="623"/>
        <v>0</v>
      </c>
      <c r="K407" s="640">
        <f t="shared" si="623"/>
        <v>0</v>
      </c>
      <c r="L407" s="640">
        <f t="shared" si="623"/>
        <v>0</v>
      </c>
      <c r="M407" s="640">
        <f t="shared" si="623"/>
        <v>0</v>
      </c>
      <c r="N407" s="640">
        <f t="shared" si="623"/>
        <v>0</v>
      </c>
      <c r="O407" s="640">
        <f t="shared" si="623"/>
        <v>0</v>
      </c>
      <c r="P407" s="640">
        <f t="shared" si="623"/>
        <v>0</v>
      </c>
      <c r="Q407" s="640">
        <f t="shared" si="623"/>
        <v>0</v>
      </c>
      <c r="R407" s="640">
        <f t="shared" si="623"/>
        <v>0</v>
      </c>
      <c r="S407" s="640">
        <f t="shared" si="623"/>
        <v>0</v>
      </c>
      <c r="T407" s="640">
        <f t="shared" si="623"/>
        <v>0</v>
      </c>
      <c r="U407" s="640">
        <f t="shared" si="623"/>
        <v>0</v>
      </c>
      <c r="V407" s="640">
        <f t="shared" si="623"/>
        <v>0</v>
      </c>
      <c r="W407" s="640">
        <f t="shared" si="623"/>
        <v>0</v>
      </c>
      <c r="X407" s="640">
        <f t="shared" si="623"/>
        <v>0</v>
      </c>
      <c r="Y407" s="640">
        <f t="shared" si="623"/>
        <v>0</v>
      </c>
      <c r="Z407" s="640">
        <f t="shared" si="623"/>
        <v>0</v>
      </c>
      <c r="AA407" s="640">
        <f t="shared" si="563"/>
        <v>0</v>
      </c>
      <c r="AB407" s="640">
        <f t="shared" ref="AB407:AU407" si="624">$E407*AB622</f>
        <v>0</v>
      </c>
      <c r="AC407" s="640">
        <f t="shared" si="624"/>
        <v>0</v>
      </c>
      <c r="AD407" s="640">
        <f t="shared" si="624"/>
        <v>0</v>
      </c>
      <c r="AE407" s="640">
        <f t="shared" si="624"/>
        <v>0</v>
      </c>
      <c r="AF407" s="640">
        <f t="shared" si="624"/>
        <v>0</v>
      </c>
      <c r="AG407" s="640">
        <f t="shared" si="624"/>
        <v>0</v>
      </c>
      <c r="AH407" s="640">
        <f t="shared" si="624"/>
        <v>0</v>
      </c>
      <c r="AI407" s="640">
        <f t="shared" si="624"/>
        <v>0</v>
      </c>
      <c r="AJ407" s="640">
        <f t="shared" si="624"/>
        <v>0</v>
      </c>
      <c r="AK407" s="640">
        <f t="shared" si="624"/>
        <v>0</v>
      </c>
      <c r="AL407" s="640">
        <f t="shared" si="624"/>
        <v>0</v>
      </c>
      <c r="AM407" s="640">
        <f t="shared" si="624"/>
        <v>0</v>
      </c>
      <c r="AN407" s="640">
        <f t="shared" si="624"/>
        <v>0</v>
      </c>
      <c r="AO407" s="640">
        <f t="shared" si="624"/>
        <v>0</v>
      </c>
      <c r="AP407" s="640">
        <f t="shared" si="624"/>
        <v>0</v>
      </c>
      <c r="AQ407" s="640">
        <f t="shared" si="624"/>
        <v>0</v>
      </c>
      <c r="AR407" s="640">
        <f t="shared" si="624"/>
        <v>0</v>
      </c>
      <c r="AS407" s="640">
        <f t="shared" si="624"/>
        <v>0</v>
      </c>
      <c r="AT407" s="640">
        <f t="shared" si="624"/>
        <v>0</v>
      </c>
      <c r="AU407" s="640">
        <f t="shared" si="624"/>
        <v>0</v>
      </c>
      <c r="AV407" s="640">
        <f t="shared" si="565"/>
        <v>0</v>
      </c>
      <c r="AW407" s="640"/>
      <c r="AX407" s="640"/>
      <c r="AY407" s="640"/>
      <c r="AZ407" s="640"/>
      <c r="BA407" s="640"/>
      <c r="BB407" s="640"/>
      <c r="BC407" s="640"/>
      <c r="BD407" s="640"/>
      <c r="BE407" s="640"/>
      <c r="BF407" s="640"/>
      <c r="BG407" s="640"/>
      <c r="BH407" s="640"/>
      <c r="BI407" s="640"/>
      <c r="BJ407" s="640"/>
      <c r="BK407" s="640"/>
      <c r="BL407" s="640"/>
      <c r="BM407" s="640"/>
      <c r="BN407" s="640"/>
      <c r="BO407" s="640"/>
      <c r="BP407" s="640"/>
      <c r="BQ407" s="640"/>
    </row>
    <row r="408" spans="1:69" s="352" customFormat="1" ht="12.75" x14ac:dyDescent="0.2">
      <c r="A408" s="1282" t="s">
        <v>832</v>
      </c>
      <c r="B408" s="376" t="s">
        <v>396</v>
      </c>
      <c r="C408" s="1259">
        <f>'I4 BO ASSETS'!M48</f>
        <v>0</v>
      </c>
      <c r="D408" s="640">
        <f t="shared" si="602"/>
        <v>0</v>
      </c>
      <c r="E408" s="640">
        <f t="shared" si="602"/>
        <v>0</v>
      </c>
      <c r="F408" s="640">
        <f t="shared" si="561"/>
        <v>0</v>
      </c>
      <c r="G408" s="640">
        <f t="shared" ref="G408:Z408" si="625">$D408*G623</f>
        <v>0</v>
      </c>
      <c r="H408" s="640">
        <f t="shared" si="625"/>
        <v>0</v>
      </c>
      <c r="I408" s="640">
        <f t="shared" si="625"/>
        <v>0</v>
      </c>
      <c r="J408" s="640">
        <f t="shared" si="625"/>
        <v>0</v>
      </c>
      <c r="K408" s="640">
        <f t="shared" si="625"/>
        <v>0</v>
      </c>
      <c r="L408" s="640">
        <f t="shared" si="625"/>
        <v>0</v>
      </c>
      <c r="M408" s="640">
        <f t="shared" si="625"/>
        <v>0</v>
      </c>
      <c r="N408" s="640">
        <f t="shared" si="625"/>
        <v>0</v>
      </c>
      <c r="O408" s="640">
        <f t="shared" si="625"/>
        <v>0</v>
      </c>
      <c r="P408" s="640">
        <f t="shared" si="625"/>
        <v>0</v>
      </c>
      <c r="Q408" s="640">
        <f t="shared" si="625"/>
        <v>0</v>
      </c>
      <c r="R408" s="640">
        <f t="shared" si="625"/>
        <v>0</v>
      </c>
      <c r="S408" s="640">
        <f t="shared" si="625"/>
        <v>0</v>
      </c>
      <c r="T408" s="640">
        <f t="shared" si="625"/>
        <v>0</v>
      </c>
      <c r="U408" s="640">
        <f t="shared" si="625"/>
        <v>0</v>
      </c>
      <c r="V408" s="640">
        <f t="shared" si="625"/>
        <v>0</v>
      </c>
      <c r="W408" s="640">
        <f t="shared" si="625"/>
        <v>0</v>
      </c>
      <c r="X408" s="640">
        <f t="shared" si="625"/>
        <v>0</v>
      </c>
      <c r="Y408" s="640">
        <f t="shared" si="625"/>
        <v>0</v>
      </c>
      <c r="Z408" s="640">
        <f t="shared" si="625"/>
        <v>0</v>
      </c>
      <c r="AA408" s="640">
        <f t="shared" si="563"/>
        <v>0</v>
      </c>
      <c r="AB408" s="640">
        <f t="shared" ref="AB408:AU408" si="626">$E408*AB623</f>
        <v>0</v>
      </c>
      <c r="AC408" s="640">
        <f t="shared" si="626"/>
        <v>0</v>
      </c>
      <c r="AD408" s="640">
        <f t="shared" si="626"/>
        <v>0</v>
      </c>
      <c r="AE408" s="640">
        <f t="shared" si="626"/>
        <v>0</v>
      </c>
      <c r="AF408" s="640">
        <f t="shared" si="626"/>
        <v>0</v>
      </c>
      <c r="AG408" s="640">
        <f t="shared" si="626"/>
        <v>0</v>
      </c>
      <c r="AH408" s="640">
        <f t="shared" si="626"/>
        <v>0</v>
      </c>
      <c r="AI408" s="640">
        <f t="shared" si="626"/>
        <v>0</v>
      </c>
      <c r="AJ408" s="640">
        <f t="shared" si="626"/>
        <v>0</v>
      </c>
      <c r="AK408" s="640">
        <f t="shared" si="626"/>
        <v>0</v>
      </c>
      <c r="AL408" s="640">
        <f t="shared" si="626"/>
        <v>0</v>
      </c>
      <c r="AM408" s="640">
        <f t="shared" si="626"/>
        <v>0</v>
      </c>
      <c r="AN408" s="640">
        <f t="shared" si="626"/>
        <v>0</v>
      </c>
      <c r="AO408" s="640">
        <f t="shared" si="626"/>
        <v>0</v>
      </c>
      <c r="AP408" s="640">
        <f t="shared" si="626"/>
        <v>0</v>
      </c>
      <c r="AQ408" s="640">
        <f t="shared" si="626"/>
        <v>0</v>
      </c>
      <c r="AR408" s="640">
        <f t="shared" si="626"/>
        <v>0</v>
      </c>
      <c r="AS408" s="640">
        <f t="shared" si="626"/>
        <v>0</v>
      </c>
      <c r="AT408" s="640">
        <f t="shared" si="626"/>
        <v>0</v>
      </c>
      <c r="AU408" s="640">
        <f t="shared" si="626"/>
        <v>0</v>
      </c>
      <c r="AV408" s="640">
        <f t="shared" si="565"/>
        <v>0</v>
      </c>
      <c r="AW408" s="640"/>
      <c r="AX408" s="640"/>
      <c r="AY408" s="640"/>
      <c r="AZ408" s="640"/>
      <c r="BA408" s="640"/>
      <c r="BB408" s="640"/>
      <c r="BC408" s="640"/>
      <c r="BD408" s="640"/>
      <c r="BE408" s="640"/>
      <c r="BF408" s="640"/>
      <c r="BG408" s="640"/>
      <c r="BH408" s="640"/>
      <c r="BI408" s="640"/>
      <c r="BJ408" s="640"/>
      <c r="BK408" s="640"/>
      <c r="BL408" s="640"/>
      <c r="BM408" s="640"/>
      <c r="BN408" s="640"/>
      <c r="BO408" s="640"/>
      <c r="BP408" s="640"/>
      <c r="BQ408" s="640"/>
    </row>
    <row r="409" spans="1:69" s="352" customFormat="1" ht="12.75" x14ac:dyDescent="0.2">
      <c r="A409" s="1282" t="s">
        <v>833</v>
      </c>
      <c r="B409" s="376" t="s">
        <v>397</v>
      </c>
      <c r="C409" s="1259">
        <f>'I4 BO ASSETS'!M49</f>
        <v>0</v>
      </c>
      <c r="D409" s="640">
        <f t="shared" si="602"/>
        <v>0</v>
      </c>
      <c r="E409" s="640">
        <f t="shared" si="602"/>
        <v>0</v>
      </c>
      <c r="F409" s="640">
        <f t="shared" si="561"/>
        <v>0</v>
      </c>
      <c r="G409" s="640">
        <f t="shared" ref="G409:Z409" si="627">$D409*G624</f>
        <v>0</v>
      </c>
      <c r="H409" s="640">
        <f t="shared" si="627"/>
        <v>0</v>
      </c>
      <c r="I409" s="640">
        <f t="shared" si="627"/>
        <v>0</v>
      </c>
      <c r="J409" s="640">
        <f t="shared" si="627"/>
        <v>0</v>
      </c>
      <c r="K409" s="640">
        <f t="shared" si="627"/>
        <v>0</v>
      </c>
      <c r="L409" s="640">
        <f t="shared" si="627"/>
        <v>0</v>
      </c>
      <c r="M409" s="640">
        <f t="shared" si="627"/>
        <v>0</v>
      </c>
      <c r="N409" s="640">
        <f t="shared" si="627"/>
        <v>0</v>
      </c>
      <c r="O409" s="640">
        <f t="shared" si="627"/>
        <v>0</v>
      </c>
      <c r="P409" s="640">
        <f t="shared" si="627"/>
        <v>0</v>
      </c>
      <c r="Q409" s="640">
        <f t="shared" si="627"/>
        <v>0</v>
      </c>
      <c r="R409" s="640">
        <f t="shared" si="627"/>
        <v>0</v>
      </c>
      <c r="S409" s="640">
        <f t="shared" si="627"/>
        <v>0</v>
      </c>
      <c r="T409" s="640">
        <f t="shared" si="627"/>
        <v>0</v>
      </c>
      <c r="U409" s="640">
        <f t="shared" si="627"/>
        <v>0</v>
      </c>
      <c r="V409" s="640">
        <f t="shared" si="627"/>
        <v>0</v>
      </c>
      <c r="W409" s="640">
        <f t="shared" si="627"/>
        <v>0</v>
      </c>
      <c r="X409" s="640">
        <f t="shared" si="627"/>
        <v>0</v>
      </c>
      <c r="Y409" s="640">
        <f t="shared" si="627"/>
        <v>0</v>
      </c>
      <c r="Z409" s="640">
        <f t="shared" si="627"/>
        <v>0</v>
      </c>
      <c r="AA409" s="640">
        <f t="shared" si="563"/>
        <v>0</v>
      </c>
      <c r="AB409" s="640">
        <f t="shared" ref="AB409:AU409" si="628">$E409*AB624</f>
        <v>0</v>
      </c>
      <c r="AC409" s="640">
        <f t="shared" si="628"/>
        <v>0</v>
      </c>
      <c r="AD409" s="640">
        <f t="shared" si="628"/>
        <v>0</v>
      </c>
      <c r="AE409" s="640">
        <f t="shared" si="628"/>
        <v>0</v>
      </c>
      <c r="AF409" s="640">
        <f t="shared" si="628"/>
        <v>0</v>
      </c>
      <c r="AG409" s="640">
        <f t="shared" si="628"/>
        <v>0</v>
      </c>
      <c r="AH409" s="640">
        <f t="shared" si="628"/>
        <v>0</v>
      </c>
      <c r="AI409" s="640">
        <f t="shared" si="628"/>
        <v>0</v>
      </c>
      <c r="AJ409" s="640">
        <f t="shared" si="628"/>
        <v>0</v>
      </c>
      <c r="AK409" s="640">
        <f t="shared" si="628"/>
        <v>0</v>
      </c>
      <c r="AL409" s="640">
        <f t="shared" si="628"/>
        <v>0</v>
      </c>
      <c r="AM409" s="640">
        <f t="shared" si="628"/>
        <v>0</v>
      </c>
      <c r="AN409" s="640">
        <f t="shared" si="628"/>
        <v>0</v>
      </c>
      <c r="AO409" s="640">
        <f t="shared" si="628"/>
        <v>0</v>
      </c>
      <c r="AP409" s="640">
        <f t="shared" si="628"/>
        <v>0</v>
      </c>
      <c r="AQ409" s="640">
        <f t="shared" si="628"/>
        <v>0</v>
      </c>
      <c r="AR409" s="640">
        <f t="shared" si="628"/>
        <v>0</v>
      </c>
      <c r="AS409" s="640">
        <f t="shared" si="628"/>
        <v>0</v>
      </c>
      <c r="AT409" s="640">
        <f t="shared" si="628"/>
        <v>0</v>
      </c>
      <c r="AU409" s="640">
        <f t="shared" si="628"/>
        <v>0</v>
      </c>
      <c r="AV409" s="640">
        <f t="shared" si="565"/>
        <v>0</v>
      </c>
      <c r="AW409" s="640"/>
      <c r="AX409" s="640"/>
      <c r="AY409" s="640"/>
      <c r="AZ409" s="640"/>
      <c r="BA409" s="640"/>
      <c r="BB409" s="640"/>
      <c r="BC409" s="640"/>
      <c r="BD409" s="640"/>
      <c r="BE409" s="640"/>
      <c r="BF409" s="640"/>
      <c r="BG409" s="640"/>
      <c r="BH409" s="640"/>
      <c r="BI409" s="640"/>
      <c r="BJ409" s="640"/>
      <c r="BK409" s="640"/>
      <c r="BL409" s="640"/>
      <c r="BM409" s="640"/>
      <c r="BN409" s="640"/>
      <c r="BO409" s="640"/>
      <c r="BP409" s="640"/>
      <c r="BQ409" s="640"/>
    </row>
    <row r="410" spans="1:69" s="352" customFormat="1" ht="12.75" x14ac:dyDescent="0.2">
      <c r="A410" s="1282">
        <v>1845</v>
      </c>
      <c r="B410" s="376" t="s">
        <v>84</v>
      </c>
      <c r="C410" s="1259">
        <f>'I4 BO ASSETS'!M50</f>
        <v>0</v>
      </c>
      <c r="D410" s="640">
        <f t="shared" si="602"/>
        <v>0</v>
      </c>
      <c r="E410" s="640">
        <f t="shared" si="602"/>
        <v>0</v>
      </c>
      <c r="F410" s="640">
        <f t="shared" si="561"/>
        <v>0</v>
      </c>
      <c r="G410" s="640">
        <f t="shared" ref="G410:Z410" si="629">$D410*G625</f>
        <v>0</v>
      </c>
      <c r="H410" s="640">
        <f t="shared" si="629"/>
        <v>0</v>
      </c>
      <c r="I410" s="640">
        <f t="shared" si="629"/>
        <v>0</v>
      </c>
      <c r="J410" s="640">
        <f t="shared" si="629"/>
        <v>0</v>
      </c>
      <c r="K410" s="640">
        <f t="shared" si="629"/>
        <v>0</v>
      </c>
      <c r="L410" s="640">
        <f t="shared" si="629"/>
        <v>0</v>
      </c>
      <c r="M410" s="640">
        <f t="shared" si="629"/>
        <v>0</v>
      </c>
      <c r="N410" s="640">
        <f t="shared" si="629"/>
        <v>0</v>
      </c>
      <c r="O410" s="640">
        <f t="shared" si="629"/>
        <v>0</v>
      </c>
      <c r="P410" s="640">
        <f t="shared" si="629"/>
        <v>0</v>
      </c>
      <c r="Q410" s="640">
        <f t="shared" si="629"/>
        <v>0</v>
      </c>
      <c r="R410" s="640">
        <f t="shared" si="629"/>
        <v>0</v>
      </c>
      <c r="S410" s="640">
        <f t="shared" si="629"/>
        <v>0</v>
      </c>
      <c r="T410" s="640">
        <f t="shared" si="629"/>
        <v>0</v>
      </c>
      <c r="U410" s="640">
        <f t="shared" si="629"/>
        <v>0</v>
      </c>
      <c r="V410" s="640">
        <f t="shared" si="629"/>
        <v>0</v>
      </c>
      <c r="W410" s="640">
        <f t="shared" si="629"/>
        <v>0</v>
      </c>
      <c r="X410" s="640">
        <f t="shared" si="629"/>
        <v>0</v>
      </c>
      <c r="Y410" s="640">
        <f t="shared" si="629"/>
        <v>0</v>
      </c>
      <c r="Z410" s="640">
        <f t="shared" si="629"/>
        <v>0</v>
      </c>
      <c r="AA410" s="640">
        <f t="shared" si="563"/>
        <v>0</v>
      </c>
      <c r="AB410" s="640">
        <f t="shared" ref="AB410:AU410" si="630">$E410*AB625</f>
        <v>0</v>
      </c>
      <c r="AC410" s="640">
        <f t="shared" si="630"/>
        <v>0</v>
      </c>
      <c r="AD410" s="640">
        <f t="shared" si="630"/>
        <v>0</v>
      </c>
      <c r="AE410" s="640">
        <f t="shared" si="630"/>
        <v>0</v>
      </c>
      <c r="AF410" s="640">
        <f t="shared" si="630"/>
        <v>0</v>
      </c>
      <c r="AG410" s="640">
        <f t="shared" si="630"/>
        <v>0</v>
      </c>
      <c r="AH410" s="640">
        <f t="shared" si="630"/>
        <v>0</v>
      </c>
      <c r="AI410" s="640">
        <f t="shared" si="630"/>
        <v>0</v>
      </c>
      <c r="AJ410" s="640">
        <f t="shared" si="630"/>
        <v>0</v>
      </c>
      <c r="AK410" s="640">
        <f t="shared" si="630"/>
        <v>0</v>
      </c>
      <c r="AL410" s="640">
        <f t="shared" si="630"/>
        <v>0</v>
      </c>
      <c r="AM410" s="640">
        <f t="shared" si="630"/>
        <v>0</v>
      </c>
      <c r="AN410" s="640">
        <f t="shared" si="630"/>
        <v>0</v>
      </c>
      <c r="AO410" s="640">
        <f t="shared" si="630"/>
        <v>0</v>
      </c>
      <c r="AP410" s="640">
        <f t="shared" si="630"/>
        <v>0</v>
      </c>
      <c r="AQ410" s="640">
        <f t="shared" si="630"/>
        <v>0</v>
      </c>
      <c r="AR410" s="640">
        <f t="shared" si="630"/>
        <v>0</v>
      </c>
      <c r="AS410" s="640">
        <f t="shared" si="630"/>
        <v>0</v>
      </c>
      <c r="AT410" s="640">
        <f t="shared" si="630"/>
        <v>0</v>
      </c>
      <c r="AU410" s="640">
        <f t="shared" si="630"/>
        <v>0</v>
      </c>
      <c r="AV410" s="640">
        <f t="shared" si="565"/>
        <v>0</v>
      </c>
      <c r="AW410" s="640"/>
      <c r="AX410" s="640"/>
      <c r="AY410" s="640"/>
      <c r="AZ410" s="640"/>
      <c r="BA410" s="640"/>
      <c r="BB410" s="640"/>
      <c r="BC410" s="640"/>
      <c r="BD410" s="640"/>
      <c r="BE410" s="640"/>
      <c r="BF410" s="640"/>
      <c r="BG410" s="640"/>
      <c r="BH410" s="640"/>
      <c r="BI410" s="640"/>
      <c r="BJ410" s="640"/>
      <c r="BK410" s="640"/>
      <c r="BL410" s="640"/>
      <c r="BM410" s="640"/>
      <c r="BN410" s="640"/>
      <c r="BO410" s="640"/>
      <c r="BP410" s="640"/>
      <c r="BQ410" s="640"/>
    </row>
    <row r="411" spans="1:69" s="352" customFormat="1" ht="25.5" x14ac:dyDescent="0.2">
      <c r="A411" s="1282" t="s">
        <v>834</v>
      </c>
      <c r="B411" s="376" t="s">
        <v>398</v>
      </c>
      <c r="C411" s="1259">
        <f>'I4 BO ASSETS'!M51</f>
        <v>0</v>
      </c>
      <c r="D411" s="640">
        <f t="shared" si="602"/>
        <v>0</v>
      </c>
      <c r="E411" s="640">
        <f t="shared" si="602"/>
        <v>0</v>
      </c>
      <c r="F411" s="640">
        <f t="shared" si="561"/>
        <v>0</v>
      </c>
      <c r="G411" s="640">
        <f t="shared" ref="G411:Z411" si="631">$D411*G626</f>
        <v>0</v>
      </c>
      <c r="H411" s="640">
        <f t="shared" si="631"/>
        <v>0</v>
      </c>
      <c r="I411" s="640">
        <f t="shared" si="631"/>
        <v>0</v>
      </c>
      <c r="J411" s="640">
        <f t="shared" si="631"/>
        <v>0</v>
      </c>
      <c r="K411" s="640">
        <f t="shared" si="631"/>
        <v>0</v>
      </c>
      <c r="L411" s="640">
        <f t="shared" si="631"/>
        <v>0</v>
      </c>
      <c r="M411" s="640">
        <f t="shared" si="631"/>
        <v>0</v>
      </c>
      <c r="N411" s="640">
        <f t="shared" si="631"/>
        <v>0</v>
      </c>
      <c r="O411" s="640">
        <f t="shared" si="631"/>
        <v>0</v>
      </c>
      <c r="P411" s="640">
        <f t="shared" si="631"/>
        <v>0</v>
      </c>
      <c r="Q411" s="640">
        <f t="shared" si="631"/>
        <v>0</v>
      </c>
      <c r="R411" s="640">
        <f t="shared" si="631"/>
        <v>0</v>
      </c>
      <c r="S411" s="640">
        <f t="shared" si="631"/>
        <v>0</v>
      </c>
      <c r="T411" s="640">
        <f t="shared" si="631"/>
        <v>0</v>
      </c>
      <c r="U411" s="640">
        <f t="shared" si="631"/>
        <v>0</v>
      </c>
      <c r="V411" s="640">
        <f t="shared" si="631"/>
        <v>0</v>
      </c>
      <c r="W411" s="640">
        <f t="shared" si="631"/>
        <v>0</v>
      </c>
      <c r="X411" s="640">
        <f t="shared" si="631"/>
        <v>0</v>
      </c>
      <c r="Y411" s="640">
        <f t="shared" si="631"/>
        <v>0</v>
      </c>
      <c r="Z411" s="640">
        <f t="shared" si="631"/>
        <v>0</v>
      </c>
      <c r="AA411" s="640">
        <f t="shared" si="563"/>
        <v>0</v>
      </c>
      <c r="AB411" s="640">
        <f t="shared" ref="AB411:AU411" si="632">$E411*AB626</f>
        <v>0</v>
      </c>
      <c r="AC411" s="640">
        <f t="shared" si="632"/>
        <v>0</v>
      </c>
      <c r="AD411" s="640">
        <f t="shared" si="632"/>
        <v>0</v>
      </c>
      <c r="AE411" s="640">
        <f t="shared" si="632"/>
        <v>0</v>
      </c>
      <c r="AF411" s="640">
        <f t="shared" si="632"/>
        <v>0</v>
      </c>
      <c r="AG411" s="640">
        <f t="shared" si="632"/>
        <v>0</v>
      </c>
      <c r="AH411" s="640">
        <f t="shared" si="632"/>
        <v>0</v>
      </c>
      <c r="AI411" s="640">
        <f t="shared" si="632"/>
        <v>0</v>
      </c>
      <c r="AJ411" s="640">
        <f t="shared" si="632"/>
        <v>0</v>
      </c>
      <c r="AK411" s="640">
        <f t="shared" si="632"/>
        <v>0</v>
      </c>
      <c r="AL411" s="640">
        <f t="shared" si="632"/>
        <v>0</v>
      </c>
      <c r="AM411" s="640">
        <f t="shared" si="632"/>
        <v>0</v>
      </c>
      <c r="AN411" s="640">
        <f t="shared" si="632"/>
        <v>0</v>
      </c>
      <c r="AO411" s="640">
        <f t="shared" si="632"/>
        <v>0</v>
      </c>
      <c r="AP411" s="640">
        <f t="shared" si="632"/>
        <v>0</v>
      </c>
      <c r="AQ411" s="640">
        <f t="shared" si="632"/>
        <v>0</v>
      </c>
      <c r="AR411" s="640">
        <f t="shared" si="632"/>
        <v>0</v>
      </c>
      <c r="AS411" s="640">
        <f t="shared" si="632"/>
        <v>0</v>
      </c>
      <c r="AT411" s="640">
        <f t="shared" si="632"/>
        <v>0</v>
      </c>
      <c r="AU411" s="640">
        <f t="shared" si="632"/>
        <v>0</v>
      </c>
      <c r="AV411" s="640">
        <f t="shared" si="565"/>
        <v>0</v>
      </c>
      <c r="AW411" s="640"/>
      <c r="AX411" s="640"/>
      <c r="AY411" s="640"/>
      <c r="AZ411" s="640"/>
      <c r="BA411" s="640"/>
      <c r="BB411" s="640"/>
      <c r="BC411" s="640"/>
      <c r="BD411" s="640"/>
      <c r="BE411" s="640"/>
      <c r="BF411" s="640"/>
      <c r="BG411" s="640"/>
      <c r="BH411" s="640"/>
      <c r="BI411" s="640"/>
      <c r="BJ411" s="640"/>
      <c r="BK411" s="640"/>
      <c r="BL411" s="640"/>
      <c r="BM411" s="640"/>
      <c r="BN411" s="640"/>
      <c r="BO411" s="640"/>
      <c r="BP411" s="640"/>
      <c r="BQ411" s="640"/>
    </row>
    <row r="412" spans="1:69" s="352" customFormat="1" ht="25.5" x14ac:dyDescent="0.2">
      <c r="A412" s="1282" t="s">
        <v>835</v>
      </c>
      <c r="B412" s="376" t="s">
        <v>399</v>
      </c>
      <c r="C412" s="1259">
        <f>'I4 BO ASSETS'!M52</f>
        <v>0</v>
      </c>
      <c r="D412" s="640">
        <f t="shared" si="602"/>
        <v>0</v>
      </c>
      <c r="E412" s="640">
        <f t="shared" si="602"/>
        <v>0</v>
      </c>
      <c r="F412" s="640">
        <f t="shared" si="561"/>
        <v>0</v>
      </c>
      <c r="G412" s="640">
        <f t="shared" ref="G412:Z412" si="633">$D412*G627</f>
        <v>0</v>
      </c>
      <c r="H412" s="640">
        <f t="shared" si="633"/>
        <v>0</v>
      </c>
      <c r="I412" s="640">
        <f t="shared" si="633"/>
        <v>0</v>
      </c>
      <c r="J412" s="640">
        <f t="shared" si="633"/>
        <v>0</v>
      </c>
      <c r="K412" s="640">
        <f t="shared" si="633"/>
        <v>0</v>
      </c>
      <c r="L412" s="640">
        <f t="shared" si="633"/>
        <v>0</v>
      </c>
      <c r="M412" s="640">
        <f t="shared" si="633"/>
        <v>0</v>
      </c>
      <c r="N412" s="640">
        <f t="shared" si="633"/>
        <v>0</v>
      </c>
      <c r="O412" s="640">
        <f t="shared" si="633"/>
        <v>0</v>
      </c>
      <c r="P412" s="640">
        <f t="shared" si="633"/>
        <v>0</v>
      </c>
      <c r="Q412" s="640">
        <f t="shared" si="633"/>
        <v>0</v>
      </c>
      <c r="R412" s="640">
        <f t="shared" si="633"/>
        <v>0</v>
      </c>
      <c r="S412" s="640">
        <f t="shared" si="633"/>
        <v>0</v>
      </c>
      <c r="T412" s="640">
        <f t="shared" si="633"/>
        <v>0</v>
      </c>
      <c r="U412" s="640">
        <f t="shared" si="633"/>
        <v>0</v>
      </c>
      <c r="V412" s="640">
        <f t="shared" si="633"/>
        <v>0</v>
      </c>
      <c r="W412" s="640">
        <f t="shared" si="633"/>
        <v>0</v>
      </c>
      <c r="X412" s="640">
        <f t="shared" si="633"/>
        <v>0</v>
      </c>
      <c r="Y412" s="640">
        <f t="shared" si="633"/>
        <v>0</v>
      </c>
      <c r="Z412" s="640">
        <f t="shared" si="633"/>
        <v>0</v>
      </c>
      <c r="AA412" s="640">
        <f t="shared" si="563"/>
        <v>0</v>
      </c>
      <c r="AB412" s="640">
        <f t="shared" ref="AB412:AU412" si="634">$E412*AB627</f>
        <v>0</v>
      </c>
      <c r="AC412" s="640">
        <f t="shared" si="634"/>
        <v>0</v>
      </c>
      <c r="AD412" s="640">
        <f t="shared" si="634"/>
        <v>0</v>
      </c>
      <c r="AE412" s="640">
        <f t="shared" si="634"/>
        <v>0</v>
      </c>
      <c r="AF412" s="640">
        <f t="shared" si="634"/>
        <v>0</v>
      </c>
      <c r="AG412" s="640">
        <f t="shared" si="634"/>
        <v>0</v>
      </c>
      <c r="AH412" s="640">
        <f t="shared" si="634"/>
        <v>0</v>
      </c>
      <c r="AI412" s="640">
        <f t="shared" si="634"/>
        <v>0</v>
      </c>
      <c r="AJ412" s="640">
        <f t="shared" si="634"/>
        <v>0</v>
      </c>
      <c r="AK412" s="640">
        <f t="shared" si="634"/>
        <v>0</v>
      </c>
      <c r="AL412" s="640">
        <f t="shared" si="634"/>
        <v>0</v>
      </c>
      <c r="AM412" s="640">
        <f t="shared" si="634"/>
        <v>0</v>
      </c>
      <c r="AN412" s="640">
        <f t="shared" si="634"/>
        <v>0</v>
      </c>
      <c r="AO412" s="640">
        <f t="shared" si="634"/>
        <v>0</v>
      </c>
      <c r="AP412" s="640">
        <f t="shared" si="634"/>
        <v>0</v>
      </c>
      <c r="AQ412" s="640">
        <f t="shared" si="634"/>
        <v>0</v>
      </c>
      <c r="AR412" s="640">
        <f t="shared" si="634"/>
        <v>0</v>
      </c>
      <c r="AS412" s="640">
        <f t="shared" si="634"/>
        <v>0</v>
      </c>
      <c r="AT412" s="640">
        <f t="shared" si="634"/>
        <v>0</v>
      </c>
      <c r="AU412" s="640">
        <f t="shared" si="634"/>
        <v>0</v>
      </c>
      <c r="AV412" s="640">
        <f t="shared" si="565"/>
        <v>0</v>
      </c>
      <c r="AW412" s="640"/>
      <c r="AX412" s="640"/>
      <c r="AY412" s="640"/>
      <c r="AZ412" s="640"/>
      <c r="BA412" s="640"/>
      <c r="BB412" s="640"/>
      <c r="BC412" s="640"/>
      <c r="BD412" s="640"/>
      <c r="BE412" s="640"/>
      <c r="BF412" s="640"/>
      <c r="BG412" s="640"/>
      <c r="BH412" s="640"/>
      <c r="BI412" s="640"/>
      <c r="BJ412" s="640"/>
      <c r="BK412" s="640"/>
      <c r="BL412" s="640"/>
      <c r="BM412" s="640"/>
      <c r="BN412" s="640"/>
      <c r="BO412" s="640"/>
      <c r="BP412" s="640"/>
      <c r="BQ412" s="640"/>
    </row>
    <row r="413" spans="1:69" s="352" customFormat="1" ht="25.5" x14ac:dyDescent="0.2">
      <c r="A413" s="1282" t="s">
        <v>836</v>
      </c>
      <c r="B413" s="376" t="s">
        <v>631</v>
      </c>
      <c r="C413" s="1259">
        <f>'I4 BO ASSETS'!M53</f>
        <v>0</v>
      </c>
      <c r="D413" s="640">
        <f t="shared" si="602"/>
        <v>0</v>
      </c>
      <c r="E413" s="640">
        <f t="shared" si="602"/>
        <v>0</v>
      </c>
      <c r="F413" s="640">
        <f t="shared" si="561"/>
        <v>0</v>
      </c>
      <c r="G413" s="640">
        <f t="shared" ref="G413:Z413" si="635">$D413*G628</f>
        <v>0</v>
      </c>
      <c r="H413" s="640">
        <f t="shared" si="635"/>
        <v>0</v>
      </c>
      <c r="I413" s="640">
        <f t="shared" si="635"/>
        <v>0</v>
      </c>
      <c r="J413" s="640">
        <f t="shared" si="635"/>
        <v>0</v>
      </c>
      <c r="K413" s="640">
        <f t="shared" si="635"/>
        <v>0</v>
      </c>
      <c r="L413" s="640">
        <f t="shared" si="635"/>
        <v>0</v>
      </c>
      <c r="M413" s="640">
        <f t="shared" si="635"/>
        <v>0</v>
      </c>
      <c r="N413" s="640">
        <f t="shared" si="635"/>
        <v>0</v>
      </c>
      <c r="O413" s="640">
        <f t="shared" si="635"/>
        <v>0</v>
      </c>
      <c r="P413" s="640">
        <f t="shared" si="635"/>
        <v>0</v>
      </c>
      <c r="Q413" s="640">
        <f t="shared" si="635"/>
        <v>0</v>
      </c>
      <c r="R413" s="640">
        <f t="shared" si="635"/>
        <v>0</v>
      </c>
      <c r="S413" s="640">
        <f t="shared" si="635"/>
        <v>0</v>
      </c>
      <c r="T413" s="640">
        <f t="shared" si="635"/>
        <v>0</v>
      </c>
      <c r="U413" s="640">
        <f t="shared" si="635"/>
        <v>0</v>
      </c>
      <c r="V413" s="640">
        <f t="shared" si="635"/>
        <v>0</v>
      </c>
      <c r="W413" s="640">
        <f t="shared" si="635"/>
        <v>0</v>
      </c>
      <c r="X413" s="640">
        <f t="shared" si="635"/>
        <v>0</v>
      </c>
      <c r="Y413" s="640">
        <f t="shared" si="635"/>
        <v>0</v>
      </c>
      <c r="Z413" s="640">
        <f t="shared" si="635"/>
        <v>0</v>
      </c>
      <c r="AA413" s="640">
        <f t="shared" si="563"/>
        <v>0</v>
      </c>
      <c r="AB413" s="640">
        <f t="shared" ref="AB413:AU413" si="636">$E413*AB628</f>
        <v>0</v>
      </c>
      <c r="AC413" s="640">
        <f t="shared" si="636"/>
        <v>0</v>
      </c>
      <c r="AD413" s="640">
        <f t="shared" si="636"/>
        <v>0</v>
      </c>
      <c r="AE413" s="640">
        <f t="shared" si="636"/>
        <v>0</v>
      </c>
      <c r="AF413" s="640">
        <f t="shared" si="636"/>
        <v>0</v>
      </c>
      <c r="AG413" s="640">
        <f t="shared" si="636"/>
        <v>0</v>
      </c>
      <c r="AH413" s="640">
        <f t="shared" si="636"/>
        <v>0</v>
      </c>
      <c r="AI413" s="640">
        <f t="shared" si="636"/>
        <v>0</v>
      </c>
      <c r="AJ413" s="640">
        <f t="shared" si="636"/>
        <v>0</v>
      </c>
      <c r="AK413" s="640">
        <f t="shared" si="636"/>
        <v>0</v>
      </c>
      <c r="AL413" s="640">
        <f t="shared" si="636"/>
        <v>0</v>
      </c>
      <c r="AM413" s="640">
        <f t="shared" si="636"/>
        <v>0</v>
      </c>
      <c r="AN413" s="640">
        <f t="shared" si="636"/>
        <v>0</v>
      </c>
      <c r="AO413" s="640">
        <f t="shared" si="636"/>
        <v>0</v>
      </c>
      <c r="AP413" s="640">
        <f t="shared" si="636"/>
        <v>0</v>
      </c>
      <c r="AQ413" s="640">
        <f t="shared" si="636"/>
        <v>0</v>
      </c>
      <c r="AR413" s="640">
        <f t="shared" si="636"/>
        <v>0</v>
      </c>
      <c r="AS413" s="640">
        <f t="shared" si="636"/>
        <v>0</v>
      </c>
      <c r="AT413" s="640">
        <f t="shared" si="636"/>
        <v>0</v>
      </c>
      <c r="AU413" s="640">
        <f t="shared" si="636"/>
        <v>0</v>
      </c>
      <c r="AV413" s="640">
        <f t="shared" si="565"/>
        <v>0</v>
      </c>
      <c r="AW413" s="640"/>
      <c r="AX413" s="640"/>
      <c r="AY413" s="640"/>
      <c r="AZ413" s="640"/>
      <c r="BA413" s="640"/>
      <c r="BB413" s="640"/>
      <c r="BC413" s="640"/>
      <c r="BD413" s="640"/>
      <c r="BE413" s="640"/>
      <c r="BF413" s="640"/>
      <c r="BG413" s="640"/>
      <c r="BH413" s="640"/>
      <c r="BI413" s="640"/>
      <c r="BJ413" s="640"/>
      <c r="BK413" s="640"/>
      <c r="BL413" s="640"/>
      <c r="BM413" s="640"/>
      <c r="BN413" s="640"/>
      <c r="BO413" s="640"/>
      <c r="BP413" s="640"/>
      <c r="BQ413" s="640"/>
    </row>
    <row r="414" spans="1:69" s="352" customFormat="1" ht="12.75" x14ac:dyDescent="0.2">
      <c r="A414" s="1282">
        <v>1850</v>
      </c>
      <c r="B414" s="376" t="s">
        <v>90</v>
      </c>
      <c r="C414" s="1259">
        <f>'I4 BO ASSETS'!M54</f>
        <v>0</v>
      </c>
      <c r="D414" s="640">
        <f t="shared" si="602"/>
        <v>0</v>
      </c>
      <c r="E414" s="640">
        <f t="shared" si="602"/>
        <v>0</v>
      </c>
      <c r="F414" s="640">
        <f t="shared" si="561"/>
        <v>0</v>
      </c>
      <c r="G414" s="640">
        <f t="shared" ref="G414:Z414" si="637">$D414*G629</f>
        <v>0</v>
      </c>
      <c r="H414" s="640">
        <f t="shared" si="637"/>
        <v>0</v>
      </c>
      <c r="I414" s="640">
        <f t="shared" si="637"/>
        <v>0</v>
      </c>
      <c r="J414" s="640">
        <f t="shared" si="637"/>
        <v>0</v>
      </c>
      <c r="K414" s="640">
        <f t="shared" si="637"/>
        <v>0</v>
      </c>
      <c r="L414" s="640">
        <f t="shared" si="637"/>
        <v>0</v>
      </c>
      <c r="M414" s="640">
        <f t="shared" si="637"/>
        <v>0</v>
      </c>
      <c r="N414" s="640">
        <f t="shared" si="637"/>
        <v>0</v>
      </c>
      <c r="O414" s="640">
        <f t="shared" si="637"/>
        <v>0</v>
      </c>
      <c r="P414" s="640">
        <f t="shared" si="637"/>
        <v>0</v>
      </c>
      <c r="Q414" s="640">
        <f t="shared" si="637"/>
        <v>0</v>
      </c>
      <c r="R414" s="640">
        <f t="shared" si="637"/>
        <v>0</v>
      </c>
      <c r="S414" s="640">
        <f t="shared" si="637"/>
        <v>0</v>
      </c>
      <c r="T414" s="640">
        <f t="shared" si="637"/>
        <v>0</v>
      </c>
      <c r="U414" s="640">
        <f t="shared" si="637"/>
        <v>0</v>
      </c>
      <c r="V414" s="640">
        <f t="shared" si="637"/>
        <v>0</v>
      </c>
      <c r="W414" s="640">
        <f t="shared" si="637"/>
        <v>0</v>
      </c>
      <c r="X414" s="640">
        <f t="shared" si="637"/>
        <v>0</v>
      </c>
      <c r="Y414" s="640">
        <f t="shared" si="637"/>
        <v>0</v>
      </c>
      <c r="Z414" s="640">
        <f t="shared" si="637"/>
        <v>0</v>
      </c>
      <c r="AA414" s="640">
        <f t="shared" si="563"/>
        <v>0</v>
      </c>
      <c r="AB414" s="640">
        <f t="shared" ref="AB414:AU414" si="638">$E414*AB629</f>
        <v>0</v>
      </c>
      <c r="AC414" s="640">
        <f t="shared" si="638"/>
        <v>0</v>
      </c>
      <c r="AD414" s="640">
        <f t="shared" si="638"/>
        <v>0</v>
      </c>
      <c r="AE414" s="640">
        <f t="shared" si="638"/>
        <v>0</v>
      </c>
      <c r="AF414" s="640">
        <f t="shared" si="638"/>
        <v>0</v>
      </c>
      <c r="AG414" s="640">
        <f t="shared" si="638"/>
        <v>0</v>
      </c>
      <c r="AH414" s="640">
        <f t="shared" si="638"/>
        <v>0</v>
      </c>
      <c r="AI414" s="640">
        <f t="shared" si="638"/>
        <v>0</v>
      </c>
      <c r="AJ414" s="640">
        <f t="shared" si="638"/>
        <v>0</v>
      </c>
      <c r="AK414" s="640">
        <f t="shared" si="638"/>
        <v>0</v>
      </c>
      <c r="AL414" s="640">
        <f t="shared" si="638"/>
        <v>0</v>
      </c>
      <c r="AM414" s="640">
        <f t="shared" si="638"/>
        <v>0</v>
      </c>
      <c r="AN414" s="640">
        <f t="shared" si="638"/>
        <v>0</v>
      </c>
      <c r="AO414" s="640">
        <f t="shared" si="638"/>
        <v>0</v>
      </c>
      <c r="AP414" s="640">
        <f t="shared" si="638"/>
        <v>0</v>
      </c>
      <c r="AQ414" s="640">
        <f t="shared" si="638"/>
        <v>0</v>
      </c>
      <c r="AR414" s="640">
        <f t="shared" si="638"/>
        <v>0</v>
      </c>
      <c r="AS414" s="640">
        <f t="shared" si="638"/>
        <v>0</v>
      </c>
      <c r="AT414" s="640">
        <f t="shared" si="638"/>
        <v>0</v>
      </c>
      <c r="AU414" s="640">
        <f t="shared" si="638"/>
        <v>0</v>
      </c>
      <c r="AV414" s="640">
        <f t="shared" si="565"/>
        <v>0</v>
      </c>
      <c r="AW414" s="640"/>
      <c r="AX414" s="640"/>
      <c r="AY414" s="640"/>
      <c r="AZ414" s="640"/>
      <c r="BA414" s="640"/>
      <c r="BB414" s="640"/>
      <c r="BC414" s="640"/>
      <c r="BD414" s="640"/>
      <c r="BE414" s="640"/>
      <c r="BF414" s="640"/>
      <c r="BG414" s="640"/>
      <c r="BH414" s="640"/>
      <c r="BI414" s="640"/>
      <c r="BJ414" s="640"/>
      <c r="BK414" s="640"/>
      <c r="BL414" s="640"/>
      <c r="BM414" s="640"/>
      <c r="BN414" s="640"/>
      <c r="BO414" s="640"/>
      <c r="BP414" s="640"/>
      <c r="BQ414" s="640"/>
    </row>
    <row r="415" spans="1:69" s="352" customFormat="1" ht="12.75" x14ac:dyDescent="0.2">
      <c r="A415" s="1282">
        <v>1855</v>
      </c>
      <c r="B415" s="376" t="s">
        <v>92</v>
      </c>
      <c r="C415" s="1259">
        <f>'I4 BO ASSETS'!M55</f>
        <v>0</v>
      </c>
      <c r="D415" s="640">
        <f t="shared" si="602"/>
        <v>0</v>
      </c>
      <c r="E415" s="640">
        <f t="shared" si="602"/>
        <v>0</v>
      </c>
      <c r="F415" s="640">
        <f t="shared" si="561"/>
        <v>0</v>
      </c>
      <c r="G415" s="640">
        <f t="shared" ref="G415:Z415" si="639">$D415*G630</f>
        <v>0</v>
      </c>
      <c r="H415" s="640">
        <f t="shared" si="639"/>
        <v>0</v>
      </c>
      <c r="I415" s="640">
        <f t="shared" si="639"/>
        <v>0</v>
      </c>
      <c r="J415" s="640">
        <f t="shared" si="639"/>
        <v>0</v>
      </c>
      <c r="K415" s="640">
        <f t="shared" si="639"/>
        <v>0</v>
      </c>
      <c r="L415" s="640">
        <f t="shared" si="639"/>
        <v>0</v>
      </c>
      <c r="M415" s="640">
        <f t="shared" si="639"/>
        <v>0</v>
      </c>
      <c r="N415" s="640">
        <f t="shared" si="639"/>
        <v>0</v>
      </c>
      <c r="O415" s="640">
        <f t="shared" si="639"/>
        <v>0</v>
      </c>
      <c r="P415" s="640">
        <f t="shared" si="639"/>
        <v>0</v>
      </c>
      <c r="Q415" s="640">
        <f t="shared" si="639"/>
        <v>0</v>
      </c>
      <c r="R415" s="640">
        <f t="shared" si="639"/>
        <v>0</v>
      </c>
      <c r="S415" s="640">
        <f t="shared" si="639"/>
        <v>0</v>
      </c>
      <c r="T415" s="640">
        <f t="shared" si="639"/>
        <v>0</v>
      </c>
      <c r="U415" s="640">
        <f t="shared" si="639"/>
        <v>0</v>
      </c>
      <c r="V415" s="640">
        <f t="shared" si="639"/>
        <v>0</v>
      </c>
      <c r="W415" s="640">
        <f t="shared" si="639"/>
        <v>0</v>
      </c>
      <c r="X415" s="640">
        <f t="shared" si="639"/>
        <v>0</v>
      </c>
      <c r="Y415" s="640">
        <f t="shared" si="639"/>
        <v>0</v>
      </c>
      <c r="Z415" s="640">
        <f t="shared" si="639"/>
        <v>0</v>
      </c>
      <c r="AA415" s="640">
        <f t="shared" si="563"/>
        <v>0</v>
      </c>
      <c r="AB415" s="640">
        <f t="shared" ref="AB415:AU415" si="640">$E415*AB630</f>
        <v>0</v>
      </c>
      <c r="AC415" s="640">
        <f t="shared" si="640"/>
        <v>0</v>
      </c>
      <c r="AD415" s="640">
        <f t="shared" si="640"/>
        <v>0</v>
      </c>
      <c r="AE415" s="640">
        <f t="shared" si="640"/>
        <v>0</v>
      </c>
      <c r="AF415" s="640">
        <f t="shared" si="640"/>
        <v>0</v>
      </c>
      <c r="AG415" s="640">
        <f t="shared" si="640"/>
        <v>0</v>
      </c>
      <c r="AH415" s="640">
        <f t="shared" si="640"/>
        <v>0</v>
      </c>
      <c r="AI415" s="640">
        <f t="shared" si="640"/>
        <v>0</v>
      </c>
      <c r="AJ415" s="640">
        <f t="shared" si="640"/>
        <v>0</v>
      </c>
      <c r="AK415" s="640">
        <f t="shared" si="640"/>
        <v>0</v>
      </c>
      <c r="AL415" s="640">
        <f t="shared" si="640"/>
        <v>0</v>
      </c>
      <c r="AM415" s="640">
        <f t="shared" si="640"/>
        <v>0</v>
      </c>
      <c r="AN415" s="640">
        <f t="shared" si="640"/>
        <v>0</v>
      </c>
      <c r="AO415" s="640">
        <f t="shared" si="640"/>
        <v>0</v>
      </c>
      <c r="AP415" s="640">
        <f t="shared" si="640"/>
        <v>0</v>
      </c>
      <c r="AQ415" s="640">
        <f t="shared" si="640"/>
        <v>0</v>
      </c>
      <c r="AR415" s="640">
        <f t="shared" si="640"/>
        <v>0</v>
      </c>
      <c r="AS415" s="640">
        <f t="shared" si="640"/>
        <v>0</v>
      </c>
      <c r="AT415" s="640">
        <f t="shared" si="640"/>
        <v>0</v>
      </c>
      <c r="AU415" s="640">
        <f t="shared" si="640"/>
        <v>0</v>
      </c>
      <c r="AV415" s="640">
        <f t="shared" si="565"/>
        <v>0</v>
      </c>
      <c r="AW415" s="640"/>
      <c r="AX415" s="640"/>
      <c r="AY415" s="640"/>
      <c r="AZ415" s="640"/>
      <c r="BA415" s="640"/>
      <c r="BB415" s="640"/>
      <c r="BC415" s="640"/>
      <c r="BD415" s="640"/>
      <c r="BE415" s="640"/>
      <c r="BF415" s="640"/>
      <c r="BG415" s="640"/>
      <c r="BH415" s="640"/>
      <c r="BI415" s="640"/>
      <c r="BJ415" s="640"/>
      <c r="BK415" s="640"/>
      <c r="BL415" s="640"/>
      <c r="BM415" s="640"/>
      <c r="BN415" s="640"/>
      <c r="BO415" s="640"/>
      <c r="BP415" s="640"/>
      <c r="BQ415" s="640"/>
    </row>
    <row r="416" spans="1:69" s="1284" customFormat="1" ht="12.75" x14ac:dyDescent="0.2">
      <c r="A416" s="1282">
        <v>1860</v>
      </c>
      <c r="B416" s="376" t="s">
        <v>93</v>
      </c>
      <c r="C416" s="1259">
        <f>'I4 BO ASSETS'!M56</f>
        <v>0</v>
      </c>
      <c r="D416" s="640">
        <f t="shared" si="602"/>
        <v>0</v>
      </c>
      <c r="E416" s="640">
        <f t="shared" si="602"/>
        <v>0</v>
      </c>
      <c r="F416" s="640">
        <f t="shared" si="561"/>
        <v>0</v>
      </c>
      <c r="G416" s="640">
        <f t="shared" ref="G416:Z416" si="641">$D416*G631</f>
        <v>0</v>
      </c>
      <c r="H416" s="640">
        <f t="shared" si="641"/>
        <v>0</v>
      </c>
      <c r="I416" s="640">
        <f t="shared" si="641"/>
        <v>0</v>
      </c>
      <c r="J416" s="640">
        <f t="shared" si="641"/>
        <v>0</v>
      </c>
      <c r="K416" s="640">
        <f t="shared" si="641"/>
        <v>0</v>
      </c>
      <c r="L416" s="640">
        <f t="shared" si="641"/>
        <v>0</v>
      </c>
      <c r="M416" s="640">
        <f t="shared" si="641"/>
        <v>0</v>
      </c>
      <c r="N416" s="640">
        <f t="shared" si="641"/>
        <v>0</v>
      </c>
      <c r="O416" s="640">
        <f t="shared" si="641"/>
        <v>0</v>
      </c>
      <c r="P416" s="640">
        <f t="shared" si="641"/>
        <v>0</v>
      </c>
      <c r="Q416" s="640">
        <f t="shared" si="641"/>
        <v>0</v>
      </c>
      <c r="R416" s="640">
        <f t="shared" si="641"/>
        <v>0</v>
      </c>
      <c r="S416" s="640">
        <f t="shared" si="641"/>
        <v>0</v>
      </c>
      <c r="T416" s="640">
        <f t="shared" si="641"/>
        <v>0</v>
      </c>
      <c r="U416" s="640">
        <f t="shared" si="641"/>
        <v>0</v>
      </c>
      <c r="V416" s="640">
        <f t="shared" si="641"/>
        <v>0</v>
      </c>
      <c r="W416" s="640">
        <f t="shared" si="641"/>
        <v>0</v>
      </c>
      <c r="X416" s="640">
        <f t="shared" si="641"/>
        <v>0</v>
      </c>
      <c r="Y416" s="640">
        <f t="shared" si="641"/>
        <v>0</v>
      </c>
      <c r="Z416" s="640">
        <f t="shared" si="641"/>
        <v>0</v>
      </c>
      <c r="AA416" s="1099">
        <f t="shared" si="563"/>
        <v>0</v>
      </c>
      <c r="AB416" s="640">
        <f t="shared" ref="AB416:AU416" si="642">$E416*AB631</f>
        <v>0</v>
      </c>
      <c r="AC416" s="640">
        <f t="shared" si="642"/>
        <v>0</v>
      </c>
      <c r="AD416" s="640">
        <f t="shared" si="642"/>
        <v>0</v>
      </c>
      <c r="AE416" s="640">
        <f t="shared" si="642"/>
        <v>0</v>
      </c>
      <c r="AF416" s="640">
        <f t="shared" si="642"/>
        <v>0</v>
      </c>
      <c r="AG416" s="640">
        <f t="shared" si="642"/>
        <v>0</v>
      </c>
      <c r="AH416" s="640">
        <f t="shared" si="642"/>
        <v>0</v>
      </c>
      <c r="AI416" s="640">
        <f t="shared" si="642"/>
        <v>0</v>
      </c>
      <c r="AJ416" s="640">
        <f t="shared" si="642"/>
        <v>0</v>
      </c>
      <c r="AK416" s="640">
        <f t="shared" si="642"/>
        <v>0</v>
      </c>
      <c r="AL416" s="640">
        <f t="shared" si="642"/>
        <v>0</v>
      </c>
      <c r="AM416" s="640">
        <f t="shared" si="642"/>
        <v>0</v>
      </c>
      <c r="AN416" s="640">
        <f t="shared" si="642"/>
        <v>0</v>
      </c>
      <c r="AO416" s="640">
        <f t="shared" si="642"/>
        <v>0</v>
      </c>
      <c r="AP416" s="640">
        <f t="shared" si="642"/>
        <v>0</v>
      </c>
      <c r="AQ416" s="640">
        <f t="shared" si="642"/>
        <v>0</v>
      </c>
      <c r="AR416" s="640">
        <f t="shared" si="642"/>
        <v>0</v>
      </c>
      <c r="AS416" s="640">
        <f t="shared" si="642"/>
        <v>0</v>
      </c>
      <c r="AT416" s="640">
        <f t="shared" si="642"/>
        <v>0</v>
      </c>
      <c r="AU416" s="640">
        <f t="shared" si="642"/>
        <v>0</v>
      </c>
      <c r="AV416" s="640">
        <f t="shared" si="565"/>
        <v>0</v>
      </c>
      <c r="AW416" s="640"/>
      <c r="AX416" s="640"/>
      <c r="AY416" s="640"/>
      <c r="AZ416" s="640"/>
      <c r="BA416" s="640"/>
      <c r="BB416" s="640"/>
      <c r="BC416" s="640"/>
      <c r="BD416" s="640"/>
      <c r="BE416" s="640"/>
      <c r="BF416" s="640"/>
      <c r="BG416" s="640"/>
      <c r="BH416" s="640"/>
      <c r="BI416" s="640"/>
      <c r="BJ416" s="640"/>
      <c r="BK416" s="640"/>
      <c r="BL416" s="640"/>
      <c r="BM416" s="640"/>
      <c r="BN416" s="640"/>
      <c r="BO416" s="640"/>
      <c r="BP416" s="640"/>
      <c r="BQ416" s="640"/>
    </row>
    <row r="417" spans="1:69" s="1301" customFormat="1" ht="12.75" x14ac:dyDescent="0.2">
      <c r="A417" s="1296"/>
      <c r="B417" s="1297" t="s">
        <v>908</v>
      </c>
      <c r="C417" s="1298">
        <f>SUM(C377:C416)</f>
        <v>0</v>
      </c>
      <c r="D417" s="1299">
        <f>SUM(D377:D416)</f>
        <v>0</v>
      </c>
      <c r="E417" s="1299">
        <f>SUM(E377:E416)</f>
        <v>0</v>
      </c>
      <c r="F417" s="1300">
        <f>D417+E417</f>
        <v>0</v>
      </c>
      <c r="G417" s="1299">
        <f t="shared" ref="G417:AL417" si="643">SUM(G377:G416)</f>
        <v>0</v>
      </c>
      <c r="H417" s="1299">
        <f t="shared" si="643"/>
        <v>0</v>
      </c>
      <c r="I417" s="1299">
        <f t="shared" si="643"/>
        <v>0</v>
      </c>
      <c r="J417" s="1299">
        <f t="shared" si="643"/>
        <v>0</v>
      </c>
      <c r="K417" s="1299">
        <f t="shared" si="643"/>
        <v>0</v>
      </c>
      <c r="L417" s="1299">
        <f t="shared" si="643"/>
        <v>0</v>
      </c>
      <c r="M417" s="1299">
        <f t="shared" si="643"/>
        <v>0</v>
      </c>
      <c r="N417" s="1299">
        <f t="shared" si="643"/>
        <v>0</v>
      </c>
      <c r="O417" s="1299">
        <f t="shared" si="643"/>
        <v>0</v>
      </c>
      <c r="P417" s="1299">
        <f t="shared" si="643"/>
        <v>0</v>
      </c>
      <c r="Q417" s="1299">
        <f t="shared" si="643"/>
        <v>0</v>
      </c>
      <c r="R417" s="1299">
        <f t="shared" si="643"/>
        <v>0</v>
      </c>
      <c r="S417" s="1299">
        <f t="shared" si="643"/>
        <v>0</v>
      </c>
      <c r="T417" s="1299">
        <f t="shared" si="643"/>
        <v>0</v>
      </c>
      <c r="U417" s="1299">
        <f t="shared" si="643"/>
        <v>0</v>
      </c>
      <c r="V417" s="1299">
        <f t="shared" si="643"/>
        <v>0</v>
      </c>
      <c r="W417" s="1299">
        <f t="shared" si="643"/>
        <v>0</v>
      </c>
      <c r="X417" s="1299">
        <f t="shared" si="643"/>
        <v>0</v>
      </c>
      <c r="Y417" s="1299">
        <f t="shared" si="643"/>
        <v>0</v>
      </c>
      <c r="Z417" s="1299">
        <f t="shared" si="643"/>
        <v>0</v>
      </c>
      <c r="AA417" s="1299">
        <f t="shared" si="643"/>
        <v>0</v>
      </c>
      <c r="AB417" s="1299">
        <f t="shared" si="643"/>
        <v>0</v>
      </c>
      <c r="AC417" s="1299">
        <f t="shared" si="643"/>
        <v>0</v>
      </c>
      <c r="AD417" s="1299">
        <f t="shared" si="643"/>
        <v>0</v>
      </c>
      <c r="AE417" s="1299">
        <f t="shared" si="643"/>
        <v>0</v>
      </c>
      <c r="AF417" s="1299">
        <f t="shared" si="643"/>
        <v>0</v>
      </c>
      <c r="AG417" s="1299">
        <f t="shared" si="643"/>
        <v>0</v>
      </c>
      <c r="AH417" s="1299">
        <f t="shared" si="643"/>
        <v>0</v>
      </c>
      <c r="AI417" s="1299">
        <f t="shared" si="643"/>
        <v>0</v>
      </c>
      <c r="AJ417" s="1299">
        <f t="shared" si="643"/>
        <v>0</v>
      </c>
      <c r="AK417" s="1299">
        <f t="shared" si="643"/>
        <v>0</v>
      </c>
      <c r="AL417" s="1299">
        <f t="shared" si="643"/>
        <v>0</v>
      </c>
      <c r="AM417" s="1299">
        <f t="shared" ref="AM417:BQ417" si="644">SUM(AM377:AM416)</f>
        <v>0</v>
      </c>
      <c r="AN417" s="1299">
        <f t="shared" si="644"/>
        <v>0</v>
      </c>
      <c r="AO417" s="1299">
        <f t="shared" si="644"/>
        <v>0</v>
      </c>
      <c r="AP417" s="1299">
        <f t="shared" si="644"/>
        <v>0</v>
      </c>
      <c r="AQ417" s="1299">
        <f t="shared" si="644"/>
        <v>0</v>
      </c>
      <c r="AR417" s="1299">
        <f t="shared" si="644"/>
        <v>0</v>
      </c>
      <c r="AS417" s="1299">
        <f t="shared" si="644"/>
        <v>0</v>
      </c>
      <c r="AT417" s="1299">
        <f t="shared" si="644"/>
        <v>0</v>
      </c>
      <c r="AU417" s="1299">
        <f t="shared" si="644"/>
        <v>0</v>
      </c>
      <c r="AV417" s="1299">
        <f t="shared" si="644"/>
        <v>0</v>
      </c>
      <c r="AW417" s="1299">
        <f t="shared" si="644"/>
        <v>0</v>
      </c>
      <c r="AX417" s="1299">
        <f t="shared" si="644"/>
        <v>0</v>
      </c>
      <c r="AY417" s="1299">
        <f t="shared" si="644"/>
        <v>0</v>
      </c>
      <c r="AZ417" s="1299">
        <f t="shared" si="644"/>
        <v>0</v>
      </c>
      <c r="BA417" s="1299">
        <f t="shared" si="644"/>
        <v>0</v>
      </c>
      <c r="BB417" s="1299">
        <f t="shared" si="644"/>
        <v>0</v>
      </c>
      <c r="BC417" s="1299">
        <f t="shared" si="644"/>
        <v>0</v>
      </c>
      <c r="BD417" s="1299">
        <f t="shared" si="644"/>
        <v>0</v>
      </c>
      <c r="BE417" s="1299">
        <f t="shared" si="644"/>
        <v>0</v>
      </c>
      <c r="BF417" s="1299">
        <f t="shared" si="644"/>
        <v>0</v>
      </c>
      <c r="BG417" s="1299">
        <f t="shared" si="644"/>
        <v>0</v>
      </c>
      <c r="BH417" s="1299">
        <f t="shared" si="644"/>
        <v>0</v>
      </c>
      <c r="BI417" s="1299">
        <f t="shared" si="644"/>
        <v>0</v>
      </c>
      <c r="BJ417" s="1299">
        <f t="shared" si="644"/>
        <v>0</v>
      </c>
      <c r="BK417" s="1299">
        <f t="shared" si="644"/>
        <v>0</v>
      </c>
      <c r="BL417" s="1299">
        <f t="shared" si="644"/>
        <v>0</v>
      </c>
      <c r="BM417" s="1299">
        <f t="shared" si="644"/>
        <v>0</v>
      </c>
      <c r="BN417" s="1299">
        <f t="shared" si="644"/>
        <v>0</v>
      </c>
      <c r="BO417" s="1299">
        <f t="shared" si="644"/>
        <v>0</v>
      </c>
      <c r="BP417" s="1299">
        <f t="shared" si="644"/>
        <v>0</v>
      </c>
      <c r="BQ417" s="1299">
        <f t="shared" si="644"/>
        <v>0</v>
      </c>
    </row>
    <row r="418" spans="1:69" s="352" customFormat="1" ht="12.75" x14ac:dyDescent="0.2">
      <c r="A418" s="1291" t="s">
        <v>534</v>
      </c>
      <c r="B418" s="1291"/>
      <c r="C418" s="1292"/>
      <c r="D418" s="1293"/>
      <c r="E418" s="1293"/>
      <c r="F418" s="640"/>
      <c r="G418" s="640"/>
      <c r="H418" s="640"/>
      <c r="I418" s="640"/>
      <c r="J418" s="640"/>
      <c r="K418" s="640"/>
      <c r="L418" s="640"/>
      <c r="M418" s="640"/>
      <c r="N418" s="640"/>
      <c r="O418" s="640"/>
      <c r="P418" s="640"/>
      <c r="Q418" s="640"/>
      <c r="R418" s="640"/>
      <c r="S418" s="640"/>
      <c r="T418" s="640"/>
      <c r="U418" s="640"/>
      <c r="V418" s="640"/>
      <c r="W418" s="640"/>
      <c r="X418" s="640"/>
      <c r="Y418" s="640"/>
      <c r="Z418" s="640"/>
      <c r="AA418" s="640"/>
      <c r="AB418" s="640"/>
      <c r="AC418" s="640"/>
      <c r="AD418" s="640"/>
      <c r="AE418" s="640"/>
      <c r="AF418" s="640"/>
      <c r="AG418" s="640"/>
      <c r="AH418" s="640"/>
      <c r="AI418" s="640"/>
      <c r="AJ418" s="640"/>
      <c r="AK418" s="640"/>
      <c r="AL418" s="640"/>
      <c r="AM418" s="640"/>
      <c r="AN418" s="640"/>
      <c r="AO418" s="640"/>
      <c r="AP418" s="640"/>
      <c r="AQ418" s="640"/>
      <c r="AR418" s="640"/>
      <c r="AS418" s="640"/>
      <c r="AT418" s="640"/>
      <c r="AU418" s="640"/>
      <c r="AV418" s="640"/>
      <c r="AW418" s="640"/>
      <c r="AX418" s="640"/>
      <c r="AY418" s="640"/>
      <c r="AZ418" s="640"/>
      <c r="BA418" s="640"/>
      <c r="BB418" s="640"/>
      <c r="BC418" s="640"/>
      <c r="BD418" s="640"/>
      <c r="BE418" s="640"/>
      <c r="BF418" s="640"/>
      <c r="BG418" s="640"/>
      <c r="BH418" s="640"/>
      <c r="BI418" s="640"/>
      <c r="BJ418" s="640"/>
      <c r="BK418" s="640"/>
      <c r="BL418" s="640"/>
      <c r="BM418" s="640"/>
      <c r="BN418" s="640"/>
      <c r="BO418" s="640"/>
      <c r="BP418" s="640"/>
      <c r="BQ418" s="640"/>
    </row>
    <row r="419" spans="1:69" s="352" customFormat="1" ht="12.75" x14ac:dyDescent="0.2">
      <c r="A419" s="680">
        <v>1905</v>
      </c>
      <c r="B419" s="376" t="s">
        <v>282</v>
      </c>
      <c r="C419" s="1294">
        <f>'I4 BO ASSETS'!M62</f>
        <v>0</v>
      </c>
      <c r="D419" s="640"/>
      <c r="E419" s="640"/>
      <c r="F419" s="640"/>
      <c r="G419" s="640"/>
      <c r="H419" s="640"/>
      <c r="I419" s="640"/>
      <c r="J419" s="640"/>
      <c r="K419" s="640"/>
      <c r="L419" s="640"/>
      <c r="M419" s="640"/>
      <c r="N419" s="640"/>
      <c r="O419" s="640"/>
      <c r="P419" s="640"/>
      <c r="Q419" s="640"/>
      <c r="R419" s="640"/>
      <c r="S419" s="640"/>
      <c r="T419" s="640"/>
      <c r="U419" s="640"/>
      <c r="V419" s="640"/>
      <c r="W419" s="640"/>
      <c r="X419" s="640"/>
      <c r="Y419" s="640"/>
      <c r="Z419" s="640"/>
      <c r="AA419" s="640"/>
      <c r="AB419" s="640"/>
      <c r="AC419" s="640"/>
      <c r="AD419" s="640"/>
      <c r="AE419" s="640"/>
      <c r="AF419" s="640"/>
      <c r="AG419" s="640"/>
      <c r="AH419" s="640"/>
      <c r="AI419" s="640"/>
      <c r="AJ419" s="640"/>
      <c r="AK419" s="640"/>
      <c r="AL419" s="640"/>
      <c r="AM419" s="640"/>
      <c r="AN419" s="640"/>
      <c r="AO419" s="640"/>
      <c r="AP419" s="640"/>
      <c r="AQ419" s="640"/>
      <c r="AR419" s="640"/>
      <c r="AS419" s="640"/>
      <c r="AT419" s="640"/>
      <c r="AU419" s="640"/>
      <c r="AV419" s="640"/>
      <c r="AW419" s="640">
        <f t="shared" ref="AW419:BP419" si="645">$C419*AW634</f>
        <v>0</v>
      </c>
      <c r="AX419" s="640">
        <f t="shared" si="645"/>
        <v>0</v>
      </c>
      <c r="AY419" s="640">
        <f t="shared" si="645"/>
        <v>0</v>
      </c>
      <c r="AZ419" s="640">
        <f t="shared" si="645"/>
        <v>0</v>
      </c>
      <c r="BA419" s="640">
        <f t="shared" si="645"/>
        <v>0</v>
      </c>
      <c r="BB419" s="640">
        <f t="shared" si="645"/>
        <v>0</v>
      </c>
      <c r="BC419" s="640">
        <f t="shared" si="645"/>
        <v>0</v>
      </c>
      <c r="BD419" s="640">
        <f t="shared" si="645"/>
        <v>0</v>
      </c>
      <c r="BE419" s="640">
        <f t="shared" si="645"/>
        <v>0</v>
      </c>
      <c r="BF419" s="640">
        <f t="shared" si="645"/>
        <v>0</v>
      </c>
      <c r="BG419" s="640">
        <f t="shared" si="645"/>
        <v>0</v>
      </c>
      <c r="BH419" s="640">
        <f t="shared" si="645"/>
        <v>0</v>
      </c>
      <c r="BI419" s="640">
        <f t="shared" si="645"/>
        <v>0</v>
      </c>
      <c r="BJ419" s="640">
        <f t="shared" si="645"/>
        <v>0</v>
      </c>
      <c r="BK419" s="640">
        <f t="shared" si="645"/>
        <v>0</v>
      </c>
      <c r="BL419" s="640">
        <f t="shared" si="645"/>
        <v>0</v>
      </c>
      <c r="BM419" s="640">
        <f t="shared" si="645"/>
        <v>0</v>
      </c>
      <c r="BN419" s="640">
        <f t="shared" si="645"/>
        <v>0</v>
      </c>
      <c r="BO419" s="640">
        <f t="shared" si="645"/>
        <v>0</v>
      </c>
      <c r="BP419" s="640">
        <f t="shared" si="645"/>
        <v>0</v>
      </c>
      <c r="BQ419" s="640">
        <f>SUM(AW419:BP419)</f>
        <v>0</v>
      </c>
    </row>
    <row r="420" spans="1:69" s="352" customFormat="1" ht="12.75" x14ac:dyDescent="0.2">
      <c r="A420" s="680">
        <v>1906</v>
      </c>
      <c r="B420" s="376" t="s">
        <v>283</v>
      </c>
      <c r="C420" s="1294">
        <f>'I4 BO ASSETS'!M63</f>
        <v>0</v>
      </c>
      <c r="D420" s="640"/>
      <c r="E420" s="640"/>
      <c r="F420" s="640"/>
      <c r="G420" s="640"/>
      <c r="H420" s="640"/>
      <c r="I420" s="640"/>
      <c r="J420" s="640"/>
      <c r="K420" s="640"/>
      <c r="L420" s="640"/>
      <c r="M420" s="640"/>
      <c r="N420" s="640"/>
      <c r="O420" s="640"/>
      <c r="P420" s="640"/>
      <c r="Q420" s="640"/>
      <c r="R420" s="640"/>
      <c r="S420" s="640"/>
      <c r="T420" s="640"/>
      <c r="U420" s="640"/>
      <c r="V420" s="640"/>
      <c r="W420" s="640"/>
      <c r="X420" s="640"/>
      <c r="Y420" s="640"/>
      <c r="Z420" s="640"/>
      <c r="AA420" s="640"/>
      <c r="AB420" s="640"/>
      <c r="AC420" s="640"/>
      <c r="AD420" s="640"/>
      <c r="AE420" s="640"/>
      <c r="AF420" s="640"/>
      <c r="AG420" s="640"/>
      <c r="AH420" s="640"/>
      <c r="AI420" s="640"/>
      <c r="AJ420" s="640"/>
      <c r="AK420" s="640"/>
      <c r="AL420" s="640"/>
      <c r="AM420" s="640"/>
      <c r="AN420" s="640"/>
      <c r="AO420" s="640"/>
      <c r="AP420" s="640"/>
      <c r="AQ420" s="640"/>
      <c r="AR420" s="640"/>
      <c r="AS420" s="640"/>
      <c r="AT420" s="640"/>
      <c r="AU420" s="640"/>
      <c r="AV420" s="640"/>
      <c r="AW420" s="640">
        <f t="shared" ref="AW420:BP420" si="646">$C420*AW635</f>
        <v>0</v>
      </c>
      <c r="AX420" s="640">
        <f t="shared" si="646"/>
        <v>0</v>
      </c>
      <c r="AY420" s="640">
        <f t="shared" si="646"/>
        <v>0</v>
      </c>
      <c r="AZ420" s="640">
        <f t="shared" si="646"/>
        <v>0</v>
      </c>
      <c r="BA420" s="640">
        <f t="shared" si="646"/>
        <v>0</v>
      </c>
      <c r="BB420" s="640">
        <f t="shared" si="646"/>
        <v>0</v>
      </c>
      <c r="BC420" s="640">
        <f t="shared" si="646"/>
        <v>0</v>
      </c>
      <c r="BD420" s="640">
        <f t="shared" si="646"/>
        <v>0</v>
      </c>
      <c r="BE420" s="640">
        <f t="shared" si="646"/>
        <v>0</v>
      </c>
      <c r="BF420" s="640">
        <f t="shared" si="646"/>
        <v>0</v>
      </c>
      <c r="BG420" s="640">
        <f t="shared" si="646"/>
        <v>0</v>
      </c>
      <c r="BH420" s="640">
        <f t="shared" si="646"/>
        <v>0</v>
      </c>
      <c r="BI420" s="640">
        <f t="shared" si="646"/>
        <v>0</v>
      </c>
      <c r="BJ420" s="640">
        <f t="shared" si="646"/>
        <v>0</v>
      </c>
      <c r="BK420" s="640">
        <f t="shared" si="646"/>
        <v>0</v>
      </c>
      <c r="BL420" s="640">
        <f t="shared" si="646"/>
        <v>0</v>
      </c>
      <c r="BM420" s="640">
        <f t="shared" si="646"/>
        <v>0</v>
      </c>
      <c r="BN420" s="640">
        <f t="shared" si="646"/>
        <v>0</v>
      </c>
      <c r="BO420" s="640">
        <f t="shared" si="646"/>
        <v>0</v>
      </c>
      <c r="BP420" s="640">
        <f t="shared" si="646"/>
        <v>0</v>
      </c>
      <c r="BQ420" s="640">
        <f t="shared" ref="BQ420:BQ438" si="647">SUM(AW420:BP420)</f>
        <v>0</v>
      </c>
    </row>
    <row r="421" spans="1:69" s="352" customFormat="1" ht="12.75" x14ac:dyDescent="0.2">
      <c r="A421" s="680">
        <v>1908</v>
      </c>
      <c r="B421" s="376" t="s">
        <v>284</v>
      </c>
      <c r="C421" s="1294">
        <f>'I4 BO ASSETS'!M64</f>
        <v>0</v>
      </c>
      <c r="D421" s="640"/>
      <c r="E421" s="640"/>
      <c r="F421" s="640"/>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640"/>
      <c r="AF421" s="640"/>
      <c r="AG421" s="640"/>
      <c r="AH421" s="640"/>
      <c r="AI421" s="640"/>
      <c r="AJ421" s="640"/>
      <c r="AK421" s="640"/>
      <c r="AL421" s="640"/>
      <c r="AM421" s="640"/>
      <c r="AN421" s="640"/>
      <c r="AO421" s="640"/>
      <c r="AP421" s="640"/>
      <c r="AQ421" s="640"/>
      <c r="AR421" s="640"/>
      <c r="AS421" s="640"/>
      <c r="AT421" s="640"/>
      <c r="AU421" s="640"/>
      <c r="AV421" s="640"/>
      <c r="AW421" s="640">
        <f t="shared" ref="AW421:BP421" si="648">$C421*AW636</f>
        <v>0</v>
      </c>
      <c r="AX421" s="640">
        <f t="shared" si="648"/>
        <v>0</v>
      </c>
      <c r="AY421" s="640">
        <f t="shared" si="648"/>
        <v>0</v>
      </c>
      <c r="AZ421" s="640">
        <f t="shared" si="648"/>
        <v>0</v>
      </c>
      <c r="BA421" s="640">
        <f t="shared" si="648"/>
        <v>0</v>
      </c>
      <c r="BB421" s="640">
        <f t="shared" si="648"/>
        <v>0</v>
      </c>
      <c r="BC421" s="640">
        <f t="shared" si="648"/>
        <v>0</v>
      </c>
      <c r="BD421" s="640">
        <f t="shared" si="648"/>
        <v>0</v>
      </c>
      <c r="BE421" s="640">
        <f t="shared" si="648"/>
        <v>0</v>
      </c>
      <c r="BF421" s="640">
        <f t="shared" si="648"/>
        <v>0</v>
      </c>
      <c r="BG421" s="640">
        <f t="shared" si="648"/>
        <v>0</v>
      </c>
      <c r="BH421" s="640">
        <f t="shared" si="648"/>
        <v>0</v>
      </c>
      <c r="BI421" s="640">
        <f t="shared" si="648"/>
        <v>0</v>
      </c>
      <c r="BJ421" s="640">
        <f t="shared" si="648"/>
        <v>0</v>
      </c>
      <c r="BK421" s="640">
        <f t="shared" si="648"/>
        <v>0</v>
      </c>
      <c r="BL421" s="640">
        <f t="shared" si="648"/>
        <v>0</v>
      </c>
      <c r="BM421" s="640">
        <f t="shared" si="648"/>
        <v>0</v>
      </c>
      <c r="BN421" s="640">
        <f t="shared" si="648"/>
        <v>0</v>
      </c>
      <c r="BO421" s="640">
        <f t="shared" si="648"/>
        <v>0</v>
      </c>
      <c r="BP421" s="640">
        <f t="shared" si="648"/>
        <v>0</v>
      </c>
      <c r="BQ421" s="640">
        <f t="shared" si="647"/>
        <v>0</v>
      </c>
    </row>
    <row r="422" spans="1:69" s="352" customFormat="1" ht="12.75" x14ac:dyDescent="0.2">
      <c r="A422" s="680">
        <v>1910</v>
      </c>
      <c r="B422" s="376" t="s">
        <v>285</v>
      </c>
      <c r="C422" s="1294">
        <f>'I4 BO ASSETS'!M65</f>
        <v>0</v>
      </c>
      <c r="D422" s="640"/>
      <c r="E422" s="640"/>
      <c r="F422" s="640"/>
      <c r="G422" s="640"/>
      <c r="H422" s="640"/>
      <c r="I422" s="640"/>
      <c r="J422" s="640"/>
      <c r="K422" s="640"/>
      <c r="L422" s="640"/>
      <c r="M422" s="640"/>
      <c r="N422" s="640"/>
      <c r="O422" s="640"/>
      <c r="P422" s="640"/>
      <c r="Q422" s="640"/>
      <c r="R422" s="640"/>
      <c r="S422" s="640"/>
      <c r="T422" s="640"/>
      <c r="U422" s="640"/>
      <c r="V422" s="640"/>
      <c r="W422" s="640"/>
      <c r="X422" s="640"/>
      <c r="Y422" s="640"/>
      <c r="Z422" s="640"/>
      <c r="AA422" s="640"/>
      <c r="AB422" s="640"/>
      <c r="AC422" s="640"/>
      <c r="AD422" s="640"/>
      <c r="AE422" s="640"/>
      <c r="AF422" s="640"/>
      <c r="AG422" s="640"/>
      <c r="AH422" s="640"/>
      <c r="AI422" s="640"/>
      <c r="AJ422" s="640"/>
      <c r="AK422" s="640"/>
      <c r="AL422" s="640"/>
      <c r="AM422" s="640"/>
      <c r="AN422" s="640"/>
      <c r="AO422" s="640"/>
      <c r="AP422" s="640"/>
      <c r="AQ422" s="640"/>
      <c r="AR422" s="640"/>
      <c r="AS422" s="640"/>
      <c r="AT422" s="640"/>
      <c r="AU422" s="640"/>
      <c r="AV422" s="640"/>
      <c r="AW422" s="640">
        <f t="shared" ref="AW422:BP422" si="649">$C422*AW637</f>
        <v>0</v>
      </c>
      <c r="AX422" s="640">
        <f t="shared" si="649"/>
        <v>0</v>
      </c>
      <c r="AY422" s="640">
        <f t="shared" si="649"/>
        <v>0</v>
      </c>
      <c r="AZ422" s="640">
        <f t="shared" si="649"/>
        <v>0</v>
      </c>
      <c r="BA422" s="640">
        <f t="shared" si="649"/>
        <v>0</v>
      </c>
      <c r="BB422" s="640">
        <f t="shared" si="649"/>
        <v>0</v>
      </c>
      <c r="BC422" s="640">
        <f t="shared" si="649"/>
        <v>0</v>
      </c>
      <c r="BD422" s="640">
        <f t="shared" si="649"/>
        <v>0</v>
      </c>
      <c r="BE422" s="640">
        <f t="shared" si="649"/>
        <v>0</v>
      </c>
      <c r="BF422" s="640">
        <f t="shared" si="649"/>
        <v>0</v>
      </c>
      <c r="BG422" s="640">
        <f t="shared" si="649"/>
        <v>0</v>
      </c>
      <c r="BH422" s="640">
        <f t="shared" si="649"/>
        <v>0</v>
      </c>
      <c r="BI422" s="640">
        <f t="shared" si="649"/>
        <v>0</v>
      </c>
      <c r="BJ422" s="640">
        <f t="shared" si="649"/>
        <v>0</v>
      </c>
      <c r="BK422" s="640">
        <f t="shared" si="649"/>
        <v>0</v>
      </c>
      <c r="BL422" s="640">
        <f t="shared" si="649"/>
        <v>0</v>
      </c>
      <c r="BM422" s="640">
        <f t="shared" si="649"/>
        <v>0</v>
      </c>
      <c r="BN422" s="640">
        <f t="shared" si="649"/>
        <v>0</v>
      </c>
      <c r="BO422" s="640">
        <f t="shared" si="649"/>
        <v>0</v>
      </c>
      <c r="BP422" s="640">
        <f t="shared" si="649"/>
        <v>0</v>
      </c>
      <c r="BQ422" s="640">
        <f t="shared" si="647"/>
        <v>0</v>
      </c>
    </row>
    <row r="423" spans="1:69" s="352" customFormat="1" ht="12.75" x14ac:dyDescent="0.2">
      <c r="A423" s="680">
        <v>1915</v>
      </c>
      <c r="B423" s="376" t="s">
        <v>509</v>
      </c>
      <c r="C423" s="1294">
        <f>'I4 BO ASSETS'!M66</f>
        <v>0</v>
      </c>
      <c r="D423" s="640"/>
      <c r="E423" s="640"/>
      <c r="F423" s="640"/>
      <c r="G423" s="640"/>
      <c r="H423" s="640"/>
      <c r="I423" s="640"/>
      <c r="J423" s="640"/>
      <c r="K423" s="640"/>
      <c r="L423" s="640"/>
      <c r="M423" s="640"/>
      <c r="N423" s="640"/>
      <c r="O423" s="640"/>
      <c r="P423" s="640"/>
      <c r="Q423" s="640"/>
      <c r="R423" s="640"/>
      <c r="S423" s="640"/>
      <c r="T423" s="640"/>
      <c r="U423" s="640"/>
      <c r="V423" s="640"/>
      <c r="W423" s="640"/>
      <c r="X423" s="640"/>
      <c r="Y423" s="640"/>
      <c r="Z423" s="640"/>
      <c r="AA423" s="640"/>
      <c r="AB423" s="640"/>
      <c r="AC423" s="640"/>
      <c r="AD423" s="640"/>
      <c r="AE423" s="640"/>
      <c r="AF423" s="640"/>
      <c r="AG423" s="640"/>
      <c r="AH423" s="640"/>
      <c r="AI423" s="640"/>
      <c r="AJ423" s="640"/>
      <c r="AK423" s="640"/>
      <c r="AL423" s="640"/>
      <c r="AM423" s="640"/>
      <c r="AN423" s="640"/>
      <c r="AO423" s="640"/>
      <c r="AP423" s="640"/>
      <c r="AQ423" s="640"/>
      <c r="AR423" s="640"/>
      <c r="AS423" s="640"/>
      <c r="AT423" s="640"/>
      <c r="AU423" s="640"/>
      <c r="AV423" s="640"/>
      <c r="AW423" s="640">
        <f t="shared" ref="AW423:BP423" si="650">$C423*AW638</f>
        <v>0</v>
      </c>
      <c r="AX423" s="640">
        <f t="shared" si="650"/>
        <v>0</v>
      </c>
      <c r="AY423" s="640">
        <f t="shared" si="650"/>
        <v>0</v>
      </c>
      <c r="AZ423" s="640">
        <f t="shared" si="650"/>
        <v>0</v>
      </c>
      <c r="BA423" s="640">
        <f t="shared" si="650"/>
        <v>0</v>
      </c>
      <c r="BB423" s="640">
        <f t="shared" si="650"/>
        <v>0</v>
      </c>
      <c r="BC423" s="640">
        <f t="shared" si="650"/>
        <v>0</v>
      </c>
      <c r="BD423" s="640">
        <f t="shared" si="650"/>
        <v>0</v>
      </c>
      <c r="BE423" s="640">
        <f t="shared" si="650"/>
        <v>0</v>
      </c>
      <c r="BF423" s="640">
        <f t="shared" si="650"/>
        <v>0</v>
      </c>
      <c r="BG423" s="640">
        <f t="shared" si="650"/>
        <v>0</v>
      </c>
      <c r="BH423" s="640">
        <f t="shared" si="650"/>
        <v>0</v>
      </c>
      <c r="BI423" s="640">
        <f t="shared" si="650"/>
        <v>0</v>
      </c>
      <c r="BJ423" s="640">
        <f t="shared" si="650"/>
        <v>0</v>
      </c>
      <c r="BK423" s="640">
        <f t="shared" si="650"/>
        <v>0</v>
      </c>
      <c r="BL423" s="640">
        <f t="shared" si="650"/>
        <v>0</v>
      </c>
      <c r="BM423" s="640">
        <f t="shared" si="650"/>
        <v>0</v>
      </c>
      <c r="BN423" s="640">
        <f t="shared" si="650"/>
        <v>0</v>
      </c>
      <c r="BO423" s="640">
        <f t="shared" si="650"/>
        <v>0</v>
      </c>
      <c r="BP423" s="640">
        <f t="shared" si="650"/>
        <v>0</v>
      </c>
      <c r="BQ423" s="640">
        <f t="shared" si="647"/>
        <v>0</v>
      </c>
    </row>
    <row r="424" spans="1:69" s="352" customFormat="1" ht="12.75" x14ac:dyDescent="0.2">
      <c r="A424" s="680">
        <v>1920</v>
      </c>
      <c r="B424" s="376" t="s">
        <v>510</v>
      </c>
      <c r="C424" s="1294">
        <f>'I4 BO ASSETS'!M67</f>
        <v>0</v>
      </c>
      <c r="D424" s="640"/>
      <c r="E424" s="640"/>
      <c r="F424" s="640"/>
      <c r="G424" s="640"/>
      <c r="H424" s="640"/>
      <c r="I424" s="640"/>
      <c r="J424" s="640"/>
      <c r="K424" s="640"/>
      <c r="L424" s="640"/>
      <c r="M424" s="640"/>
      <c r="N424" s="640"/>
      <c r="O424" s="640"/>
      <c r="P424" s="640"/>
      <c r="Q424" s="640"/>
      <c r="R424" s="640"/>
      <c r="S424" s="640"/>
      <c r="T424" s="640"/>
      <c r="U424" s="640"/>
      <c r="V424" s="640"/>
      <c r="W424" s="640"/>
      <c r="X424" s="640"/>
      <c r="Y424" s="640"/>
      <c r="Z424" s="640"/>
      <c r="AA424" s="640"/>
      <c r="AB424" s="640"/>
      <c r="AC424" s="640"/>
      <c r="AD424" s="640"/>
      <c r="AE424" s="640"/>
      <c r="AF424" s="640"/>
      <c r="AG424" s="640"/>
      <c r="AH424" s="640"/>
      <c r="AI424" s="640"/>
      <c r="AJ424" s="640"/>
      <c r="AK424" s="640"/>
      <c r="AL424" s="640"/>
      <c r="AM424" s="640"/>
      <c r="AN424" s="640"/>
      <c r="AO424" s="640"/>
      <c r="AP424" s="640"/>
      <c r="AQ424" s="640"/>
      <c r="AR424" s="640"/>
      <c r="AS424" s="640"/>
      <c r="AT424" s="640"/>
      <c r="AU424" s="640"/>
      <c r="AV424" s="640"/>
      <c r="AW424" s="640">
        <f t="shared" ref="AW424:BP424" si="651">$C424*AW639</f>
        <v>0</v>
      </c>
      <c r="AX424" s="640">
        <f t="shared" si="651"/>
        <v>0</v>
      </c>
      <c r="AY424" s="640">
        <f t="shared" si="651"/>
        <v>0</v>
      </c>
      <c r="AZ424" s="640">
        <f t="shared" si="651"/>
        <v>0</v>
      </c>
      <c r="BA424" s="640">
        <f t="shared" si="651"/>
        <v>0</v>
      </c>
      <c r="BB424" s="640">
        <f t="shared" si="651"/>
        <v>0</v>
      </c>
      <c r="BC424" s="640">
        <f t="shared" si="651"/>
        <v>0</v>
      </c>
      <c r="BD424" s="640">
        <f t="shared" si="651"/>
        <v>0</v>
      </c>
      <c r="BE424" s="640">
        <f t="shared" si="651"/>
        <v>0</v>
      </c>
      <c r="BF424" s="640">
        <f t="shared" si="651"/>
        <v>0</v>
      </c>
      <c r="BG424" s="640">
        <f t="shared" si="651"/>
        <v>0</v>
      </c>
      <c r="BH424" s="640">
        <f t="shared" si="651"/>
        <v>0</v>
      </c>
      <c r="BI424" s="640">
        <f t="shared" si="651"/>
        <v>0</v>
      </c>
      <c r="BJ424" s="640">
        <f t="shared" si="651"/>
        <v>0</v>
      </c>
      <c r="BK424" s="640">
        <f t="shared" si="651"/>
        <v>0</v>
      </c>
      <c r="BL424" s="640">
        <f t="shared" si="651"/>
        <v>0</v>
      </c>
      <c r="BM424" s="640">
        <f t="shared" si="651"/>
        <v>0</v>
      </c>
      <c r="BN424" s="640">
        <f t="shared" si="651"/>
        <v>0</v>
      </c>
      <c r="BO424" s="640">
        <f t="shared" si="651"/>
        <v>0</v>
      </c>
      <c r="BP424" s="640">
        <f t="shared" si="651"/>
        <v>0</v>
      </c>
      <c r="BQ424" s="640">
        <f t="shared" si="647"/>
        <v>0</v>
      </c>
    </row>
    <row r="425" spans="1:69" s="352" customFormat="1" ht="12.75" x14ac:dyDescent="0.2">
      <c r="A425" s="680">
        <v>1925</v>
      </c>
      <c r="B425" s="376" t="s">
        <v>511</v>
      </c>
      <c r="C425" s="1294">
        <f>'I4 BO ASSETS'!M68</f>
        <v>0</v>
      </c>
      <c r="D425" s="640"/>
      <c r="E425" s="640"/>
      <c r="F425" s="640"/>
      <c r="G425" s="640"/>
      <c r="H425" s="640"/>
      <c r="I425" s="640"/>
      <c r="J425" s="640"/>
      <c r="K425" s="640"/>
      <c r="L425" s="640"/>
      <c r="M425" s="640"/>
      <c r="N425" s="640"/>
      <c r="O425" s="640"/>
      <c r="P425" s="640"/>
      <c r="Q425" s="640"/>
      <c r="R425" s="640"/>
      <c r="S425" s="640"/>
      <c r="T425" s="640"/>
      <c r="U425" s="640"/>
      <c r="V425" s="640"/>
      <c r="W425" s="640"/>
      <c r="X425" s="640"/>
      <c r="Y425" s="640"/>
      <c r="Z425" s="640"/>
      <c r="AA425" s="640"/>
      <c r="AB425" s="640"/>
      <c r="AC425" s="640"/>
      <c r="AD425" s="640"/>
      <c r="AE425" s="640"/>
      <c r="AF425" s="640"/>
      <c r="AG425" s="640"/>
      <c r="AH425" s="640"/>
      <c r="AI425" s="640"/>
      <c r="AJ425" s="640"/>
      <c r="AK425" s="640"/>
      <c r="AL425" s="640"/>
      <c r="AM425" s="640"/>
      <c r="AN425" s="640"/>
      <c r="AO425" s="640"/>
      <c r="AP425" s="640"/>
      <c r="AQ425" s="640"/>
      <c r="AR425" s="640"/>
      <c r="AS425" s="640"/>
      <c r="AT425" s="640"/>
      <c r="AU425" s="640"/>
      <c r="AV425" s="640"/>
      <c r="AW425" s="640">
        <f t="shared" ref="AW425:BP425" si="652">$C425*AW640</f>
        <v>0</v>
      </c>
      <c r="AX425" s="640">
        <f t="shared" si="652"/>
        <v>0</v>
      </c>
      <c r="AY425" s="640">
        <f t="shared" si="652"/>
        <v>0</v>
      </c>
      <c r="AZ425" s="640">
        <f t="shared" si="652"/>
        <v>0</v>
      </c>
      <c r="BA425" s="640">
        <f t="shared" si="652"/>
        <v>0</v>
      </c>
      <c r="BB425" s="640">
        <f t="shared" si="652"/>
        <v>0</v>
      </c>
      <c r="BC425" s="640">
        <f t="shared" si="652"/>
        <v>0</v>
      </c>
      <c r="BD425" s="640">
        <f t="shared" si="652"/>
        <v>0</v>
      </c>
      <c r="BE425" s="640">
        <f t="shared" si="652"/>
        <v>0</v>
      </c>
      <c r="BF425" s="640">
        <f t="shared" si="652"/>
        <v>0</v>
      </c>
      <c r="BG425" s="640">
        <f t="shared" si="652"/>
        <v>0</v>
      </c>
      <c r="BH425" s="640">
        <f t="shared" si="652"/>
        <v>0</v>
      </c>
      <c r="BI425" s="640">
        <f t="shared" si="652"/>
        <v>0</v>
      </c>
      <c r="BJ425" s="640">
        <f t="shared" si="652"/>
        <v>0</v>
      </c>
      <c r="BK425" s="640">
        <f t="shared" si="652"/>
        <v>0</v>
      </c>
      <c r="BL425" s="640">
        <f t="shared" si="652"/>
        <v>0</v>
      </c>
      <c r="BM425" s="640">
        <f t="shared" si="652"/>
        <v>0</v>
      </c>
      <c r="BN425" s="640">
        <f t="shared" si="652"/>
        <v>0</v>
      </c>
      <c r="BO425" s="640">
        <f t="shared" si="652"/>
        <v>0</v>
      </c>
      <c r="BP425" s="640">
        <f t="shared" si="652"/>
        <v>0</v>
      </c>
      <c r="BQ425" s="640">
        <f t="shared" si="647"/>
        <v>0</v>
      </c>
    </row>
    <row r="426" spans="1:69" s="352" customFormat="1" ht="12.75" x14ac:dyDescent="0.2">
      <c r="A426" s="680">
        <v>1930</v>
      </c>
      <c r="B426" s="376" t="s">
        <v>512</v>
      </c>
      <c r="C426" s="1294">
        <f>'I4 BO ASSETS'!M69</f>
        <v>0</v>
      </c>
      <c r="D426" s="640"/>
      <c r="E426" s="640"/>
      <c r="F426" s="640"/>
      <c r="G426" s="640"/>
      <c r="H426" s="640"/>
      <c r="I426" s="640"/>
      <c r="J426" s="640"/>
      <c r="K426" s="640"/>
      <c r="L426" s="640"/>
      <c r="M426" s="640"/>
      <c r="N426" s="640"/>
      <c r="O426" s="640"/>
      <c r="P426" s="640"/>
      <c r="Q426" s="640"/>
      <c r="R426" s="640"/>
      <c r="S426" s="640"/>
      <c r="T426" s="640"/>
      <c r="U426" s="640"/>
      <c r="V426" s="640"/>
      <c r="W426" s="640"/>
      <c r="X426" s="640"/>
      <c r="Y426" s="640"/>
      <c r="Z426" s="640"/>
      <c r="AA426" s="640"/>
      <c r="AB426" s="640"/>
      <c r="AC426" s="640"/>
      <c r="AD426" s="640"/>
      <c r="AE426" s="640"/>
      <c r="AF426" s="640"/>
      <c r="AG426" s="640"/>
      <c r="AH426" s="640"/>
      <c r="AI426" s="640"/>
      <c r="AJ426" s="640"/>
      <c r="AK426" s="640"/>
      <c r="AL426" s="640"/>
      <c r="AM426" s="640"/>
      <c r="AN426" s="640"/>
      <c r="AO426" s="640"/>
      <c r="AP426" s="640"/>
      <c r="AQ426" s="640"/>
      <c r="AR426" s="640"/>
      <c r="AS426" s="640"/>
      <c r="AT426" s="640"/>
      <c r="AU426" s="640"/>
      <c r="AV426" s="640"/>
      <c r="AW426" s="640">
        <f t="shared" ref="AW426:BP426" si="653">$C426*AW641</f>
        <v>0</v>
      </c>
      <c r="AX426" s="640">
        <f t="shared" si="653"/>
        <v>0</v>
      </c>
      <c r="AY426" s="640">
        <f t="shared" si="653"/>
        <v>0</v>
      </c>
      <c r="AZ426" s="640">
        <f t="shared" si="653"/>
        <v>0</v>
      </c>
      <c r="BA426" s="640">
        <f t="shared" si="653"/>
        <v>0</v>
      </c>
      <c r="BB426" s="640">
        <f t="shared" si="653"/>
        <v>0</v>
      </c>
      <c r="BC426" s="640">
        <f t="shared" si="653"/>
        <v>0</v>
      </c>
      <c r="BD426" s="640">
        <f t="shared" si="653"/>
        <v>0</v>
      </c>
      <c r="BE426" s="640">
        <f t="shared" si="653"/>
        <v>0</v>
      </c>
      <c r="BF426" s="640">
        <f t="shared" si="653"/>
        <v>0</v>
      </c>
      <c r="BG426" s="640">
        <f t="shared" si="653"/>
        <v>0</v>
      </c>
      <c r="BH426" s="640">
        <f t="shared" si="653"/>
        <v>0</v>
      </c>
      <c r="BI426" s="640">
        <f t="shared" si="653"/>
        <v>0</v>
      </c>
      <c r="BJ426" s="640">
        <f t="shared" si="653"/>
        <v>0</v>
      </c>
      <c r="BK426" s="640">
        <f t="shared" si="653"/>
        <v>0</v>
      </c>
      <c r="BL426" s="640">
        <f t="shared" si="653"/>
        <v>0</v>
      </c>
      <c r="BM426" s="640">
        <f t="shared" si="653"/>
        <v>0</v>
      </c>
      <c r="BN426" s="640">
        <f t="shared" si="653"/>
        <v>0</v>
      </c>
      <c r="BO426" s="640">
        <f t="shared" si="653"/>
        <v>0</v>
      </c>
      <c r="BP426" s="640">
        <f t="shared" si="653"/>
        <v>0</v>
      </c>
      <c r="BQ426" s="640">
        <f t="shared" si="647"/>
        <v>0</v>
      </c>
    </row>
    <row r="427" spans="1:69" s="352" customFormat="1" ht="12.75" x14ac:dyDescent="0.2">
      <c r="A427" s="680">
        <v>1935</v>
      </c>
      <c r="B427" s="376" t="s">
        <v>513</v>
      </c>
      <c r="C427" s="1294">
        <f>'I4 BO ASSETS'!M70</f>
        <v>0</v>
      </c>
      <c r="D427" s="640"/>
      <c r="E427" s="640"/>
      <c r="F427" s="640"/>
      <c r="G427" s="640"/>
      <c r="H427" s="640"/>
      <c r="I427" s="640"/>
      <c r="J427" s="640"/>
      <c r="K427" s="640"/>
      <c r="L427" s="640"/>
      <c r="M427" s="640"/>
      <c r="N427" s="640"/>
      <c r="O427" s="640"/>
      <c r="P427" s="640"/>
      <c r="Q427" s="640"/>
      <c r="R427" s="640"/>
      <c r="S427" s="640"/>
      <c r="T427" s="640"/>
      <c r="U427" s="640"/>
      <c r="V427" s="640"/>
      <c r="W427" s="640"/>
      <c r="X427" s="640"/>
      <c r="Y427" s="640"/>
      <c r="Z427" s="640"/>
      <c r="AA427" s="640"/>
      <c r="AB427" s="640"/>
      <c r="AC427" s="640"/>
      <c r="AD427" s="640"/>
      <c r="AE427" s="640"/>
      <c r="AF427" s="640"/>
      <c r="AG427" s="640"/>
      <c r="AH427" s="640"/>
      <c r="AI427" s="640"/>
      <c r="AJ427" s="640"/>
      <c r="AK427" s="640"/>
      <c r="AL427" s="640"/>
      <c r="AM427" s="640"/>
      <c r="AN427" s="640"/>
      <c r="AO427" s="640"/>
      <c r="AP427" s="640"/>
      <c r="AQ427" s="640"/>
      <c r="AR427" s="640"/>
      <c r="AS427" s="640"/>
      <c r="AT427" s="640"/>
      <c r="AU427" s="640"/>
      <c r="AV427" s="640"/>
      <c r="AW427" s="640">
        <f t="shared" ref="AW427:BP427" si="654">$C427*AW642</f>
        <v>0</v>
      </c>
      <c r="AX427" s="640">
        <f t="shared" si="654"/>
        <v>0</v>
      </c>
      <c r="AY427" s="640">
        <f t="shared" si="654"/>
        <v>0</v>
      </c>
      <c r="AZ427" s="640">
        <f t="shared" si="654"/>
        <v>0</v>
      </c>
      <c r="BA427" s="640">
        <f t="shared" si="654"/>
        <v>0</v>
      </c>
      <c r="BB427" s="640">
        <f t="shared" si="654"/>
        <v>0</v>
      </c>
      <c r="BC427" s="640">
        <f t="shared" si="654"/>
        <v>0</v>
      </c>
      <c r="BD427" s="640">
        <f t="shared" si="654"/>
        <v>0</v>
      </c>
      <c r="BE427" s="640">
        <f t="shared" si="654"/>
        <v>0</v>
      </c>
      <c r="BF427" s="640">
        <f t="shared" si="654"/>
        <v>0</v>
      </c>
      <c r="BG427" s="640">
        <f t="shared" si="654"/>
        <v>0</v>
      </c>
      <c r="BH427" s="640">
        <f t="shared" si="654"/>
        <v>0</v>
      </c>
      <c r="BI427" s="640">
        <f t="shared" si="654"/>
        <v>0</v>
      </c>
      <c r="BJ427" s="640">
        <f t="shared" si="654"/>
        <v>0</v>
      </c>
      <c r="BK427" s="640">
        <f t="shared" si="654"/>
        <v>0</v>
      </c>
      <c r="BL427" s="640">
        <f t="shared" si="654"/>
        <v>0</v>
      </c>
      <c r="BM427" s="640">
        <f t="shared" si="654"/>
        <v>0</v>
      </c>
      <c r="BN427" s="640">
        <f t="shared" si="654"/>
        <v>0</v>
      </c>
      <c r="BO427" s="640">
        <f t="shared" si="654"/>
        <v>0</v>
      </c>
      <c r="BP427" s="640">
        <f t="shared" si="654"/>
        <v>0</v>
      </c>
      <c r="BQ427" s="640">
        <f t="shared" si="647"/>
        <v>0</v>
      </c>
    </row>
    <row r="428" spans="1:69" s="352" customFormat="1" ht="12.75" x14ac:dyDescent="0.2">
      <c r="A428" s="680">
        <v>1940</v>
      </c>
      <c r="B428" s="376" t="s">
        <v>514</v>
      </c>
      <c r="C428" s="1294">
        <f>'I4 BO ASSETS'!M71</f>
        <v>0</v>
      </c>
      <c r="D428" s="640"/>
      <c r="E428" s="640"/>
      <c r="F428" s="640"/>
      <c r="G428" s="640"/>
      <c r="H428" s="640"/>
      <c r="I428" s="640"/>
      <c r="J428" s="640"/>
      <c r="K428" s="640"/>
      <c r="L428" s="640"/>
      <c r="M428" s="640"/>
      <c r="N428" s="640"/>
      <c r="O428" s="640"/>
      <c r="P428" s="640"/>
      <c r="Q428" s="640"/>
      <c r="R428" s="640"/>
      <c r="S428" s="640"/>
      <c r="T428" s="640"/>
      <c r="U428" s="640"/>
      <c r="V428" s="640"/>
      <c r="W428" s="640"/>
      <c r="X428" s="640"/>
      <c r="Y428" s="640"/>
      <c r="Z428" s="640"/>
      <c r="AA428" s="640"/>
      <c r="AB428" s="640"/>
      <c r="AC428" s="640"/>
      <c r="AD428" s="640"/>
      <c r="AE428" s="640"/>
      <c r="AF428" s="640"/>
      <c r="AG428" s="640"/>
      <c r="AH428" s="640"/>
      <c r="AI428" s="640"/>
      <c r="AJ428" s="640"/>
      <c r="AK428" s="640"/>
      <c r="AL428" s="640"/>
      <c r="AM428" s="640"/>
      <c r="AN428" s="640"/>
      <c r="AO428" s="640"/>
      <c r="AP428" s="640"/>
      <c r="AQ428" s="640"/>
      <c r="AR428" s="640"/>
      <c r="AS428" s="640"/>
      <c r="AT428" s="640"/>
      <c r="AU428" s="640"/>
      <c r="AV428" s="640"/>
      <c r="AW428" s="640">
        <f t="shared" ref="AW428:BP428" si="655">$C428*AW643</f>
        <v>0</v>
      </c>
      <c r="AX428" s="640">
        <f t="shared" si="655"/>
        <v>0</v>
      </c>
      <c r="AY428" s="640">
        <f t="shared" si="655"/>
        <v>0</v>
      </c>
      <c r="AZ428" s="640">
        <f t="shared" si="655"/>
        <v>0</v>
      </c>
      <c r="BA428" s="640">
        <f t="shared" si="655"/>
        <v>0</v>
      </c>
      <c r="BB428" s="640">
        <f t="shared" si="655"/>
        <v>0</v>
      </c>
      <c r="BC428" s="640">
        <f t="shared" si="655"/>
        <v>0</v>
      </c>
      <c r="BD428" s="640">
        <f t="shared" si="655"/>
        <v>0</v>
      </c>
      <c r="BE428" s="640">
        <f t="shared" si="655"/>
        <v>0</v>
      </c>
      <c r="BF428" s="640">
        <f t="shared" si="655"/>
        <v>0</v>
      </c>
      <c r="BG428" s="640">
        <f t="shared" si="655"/>
        <v>0</v>
      </c>
      <c r="BH428" s="640">
        <f t="shared" si="655"/>
        <v>0</v>
      </c>
      <c r="BI428" s="640">
        <f t="shared" si="655"/>
        <v>0</v>
      </c>
      <c r="BJ428" s="640">
        <f t="shared" si="655"/>
        <v>0</v>
      </c>
      <c r="BK428" s="640">
        <f t="shared" si="655"/>
        <v>0</v>
      </c>
      <c r="BL428" s="640">
        <f t="shared" si="655"/>
        <v>0</v>
      </c>
      <c r="BM428" s="640">
        <f t="shared" si="655"/>
        <v>0</v>
      </c>
      <c r="BN428" s="640">
        <f t="shared" si="655"/>
        <v>0</v>
      </c>
      <c r="BO428" s="640">
        <f t="shared" si="655"/>
        <v>0</v>
      </c>
      <c r="BP428" s="640">
        <f t="shared" si="655"/>
        <v>0</v>
      </c>
      <c r="BQ428" s="640">
        <f t="shared" si="647"/>
        <v>0</v>
      </c>
    </row>
    <row r="429" spans="1:69" s="352" customFormat="1" ht="12.75" x14ac:dyDescent="0.2">
      <c r="A429" s="680">
        <v>1945</v>
      </c>
      <c r="B429" s="376" t="s">
        <v>515</v>
      </c>
      <c r="C429" s="1294">
        <f>'I4 BO ASSETS'!M72</f>
        <v>0</v>
      </c>
      <c r="D429" s="640"/>
      <c r="E429" s="640"/>
      <c r="F429" s="640"/>
      <c r="G429" s="640"/>
      <c r="H429" s="640"/>
      <c r="I429" s="640"/>
      <c r="J429" s="640"/>
      <c r="K429" s="640"/>
      <c r="L429" s="640"/>
      <c r="M429" s="640"/>
      <c r="N429" s="640"/>
      <c r="O429" s="640"/>
      <c r="P429" s="640"/>
      <c r="Q429" s="640"/>
      <c r="R429" s="640"/>
      <c r="S429" s="640"/>
      <c r="T429" s="640"/>
      <c r="U429" s="640"/>
      <c r="V429" s="640"/>
      <c r="W429" s="640"/>
      <c r="X429" s="640"/>
      <c r="Y429" s="640"/>
      <c r="Z429" s="640"/>
      <c r="AA429" s="640"/>
      <c r="AB429" s="640"/>
      <c r="AC429" s="640"/>
      <c r="AD429" s="640"/>
      <c r="AE429" s="640"/>
      <c r="AF429" s="640"/>
      <c r="AG429" s="640"/>
      <c r="AH429" s="640"/>
      <c r="AI429" s="640"/>
      <c r="AJ429" s="640"/>
      <c r="AK429" s="640"/>
      <c r="AL429" s="640"/>
      <c r="AM429" s="640"/>
      <c r="AN429" s="640"/>
      <c r="AO429" s="640"/>
      <c r="AP429" s="640"/>
      <c r="AQ429" s="640"/>
      <c r="AR429" s="640"/>
      <c r="AS429" s="640"/>
      <c r="AT429" s="640"/>
      <c r="AU429" s="640"/>
      <c r="AV429" s="640"/>
      <c r="AW429" s="640">
        <f t="shared" ref="AW429:BP429" si="656">$C429*AW644</f>
        <v>0</v>
      </c>
      <c r="AX429" s="640">
        <f t="shared" si="656"/>
        <v>0</v>
      </c>
      <c r="AY429" s="640">
        <f t="shared" si="656"/>
        <v>0</v>
      </c>
      <c r="AZ429" s="640">
        <f t="shared" si="656"/>
        <v>0</v>
      </c>
      <c r="BA429" s="640">
        <f t="shared" si="656"/>
        <v>0</v>
      </c>
      <c r="BB429" s="640">
        <f t="shared" si="656"/>
        <v>0</v>
      </c>
      <c r="BC429" s="640">
        <f t="shared" si="656"/>
        <v>0</v>
      </c>
      <c r="BD429" s="640">
        <f t="shared" si="656"/>
        <v>0</v>
      </c>
      <c r="BE429" s="640">
        <f t="shared" si="656"/>
        <v>0</v>
      </c>
      <c r="BF429" s="640">
        <f t="shared" si="656"/>
        <v>0</v>
      </c>
      <c r="BG429" s="640">
        <f t="shared" si="656"/>
        <v>0</v>
      </c>
      <c r="BH429" s="640">
        <f t="shared" si="656"/>
        <v>0</v>
      </c>
      <c r="BI429" s="640">
        <f t="shared" si="656"/>
        <v>0</v>
      </c>
      <c r="BJ429" s="640">
        <f t="shared" si="656"/>
        <v>0</v>
      </c>
      <c r="BK429" s="640">
        <f t="shared" si="656"/>
        <v>0</v>
      </c>
      <c r="BL429" s="640">
        <f t="shared" si="656"/>
        <v>0</v>
      </c>
      <c r="BM429" s="640">
        <f t="shared" si="656"/>
        <v>0</v>
      </c>
      <c r="BN429" s="640">
        <f t="shared" si="656"/>
        <v>0</v>
      </c>
      <c r="BO429" s="640">
        <f t="shared" si="656"/>
        <v>0</v>
      </c>
      <c r="BP429" s="640">
        <f t="shared" si="656"/>
        <v>0</v>
      </c>
      <c r="BQ429" s="640">
        <f t="shared" si="647"/>
        <v>0</v>
      </c>
    </row>
    <row r="430" spans="1:69" s="352" customFormat="1" ht="12.75" x14ac:dyDescent="0.2">
      <c r="A430" s="680">
        <v>1950</v>
      </c>
      <c r="B430" s="376" t="s">
        <v>516</v>
      </c>
      <c r="C430" s="1294">
        <f>'I4 BO ASSETS'!M73</f>
        <v>0</v>
      </c>
      <c r="D430" s="640"/>
      <c r="E430" s="640"/>
      <c r="F430" s="640"/>
      <c r="G430" s="640"/>
      <c r="H430" s="640"/>
      <c r="I430" s="640"/>
      <c r="J430" s="640"/>
      <c r="K430" s="640"/>
      <c r="L430" s="640"/>
      <c r="M430" s="640"/>
      <c r="N430" s="640"/>
      <c r="O430" s="640"/>
      <c r="P430" s="640"/>
      <c r="Q430" s="640"/>
      <c r="R430" s="640"/>
      <c r="S430" s="640"/>
      <c r="T430" s="640"/>
      <c r="U430" s="640"/>
      <c r="V430" s="640"/>
      <c r="W430" s="640"/>
      <c r="X430" s="640"/>
      <c r="Y430" s="640"/>
      <c r="Z430" s="640"/>
      <c r="AA430" s="640"/>
      <c r="AB430" s="640"/>
      <c r="AC430" s="640"/>
      <c r="AD430" s="640"/>
      <c r="AE430" s="640"/>
      <c r="AF430" s="640"/>
      <c r="AG430" s="640"/>
      <c r="AH430" s="640"/>
      <c r="AI430" s="640"/>
      <c r="AJ430" s="640"/>
      <c r="AK430" s="640"/>
      <c r="AL430" s="640"/>
      <c r="AM430" s="640"/>
      <c r="AN430" s="640"/>
      <c r="AO430" s="640"/>
      <c r="AP430" s="640"/>
      <c r="AQ430" s="640"/>
      <c r="AR430" s="640"/>
      <c r="AS430" s="640"/>
      <c r="AT430" s="640"/>
      <c r="AU430" s="640"/>
      <c r="AV430" s="640"/>
      <c r="AW430" s="640">
        <f t="shared" ref="AW430:BP430" si="657">$C430*AW645</f>
        <v>0</v>
      </c>
      <c r="AX430" s="640">
        <f t="shared" si="657"/>
        <v>0</v>
      </c>
      <c r="AY430" s="640">
        <f t="shared" si="657"/>
        <v>0</v>
      </c>
      <c r="AZ430" s="640">
        <f t="shared" si="657"/>
        <v>0</v>
      </c>
      <c r="BA430" s="640">
        <f t="shared" si="657"/>
        <v>0</v>
      </c>
      <c r="BB430" s="640">
        <f t="shared" si="657"/>
        <v>0</v>
      </c>
      <c r="BC430" s="640">
        <f t="shared" si="657"/>
        <v>0</v>
      </c>
      <c r="BD430" s="640">
        <f t="shared" si="657"/>
        <v>0</v>
      </c>
      <c r="BE430" s="640">
        <f t="shared" si="657"/>
        <v>0</v>
      </c>
      <c r="BF430" s="640">
        <f t="shared" si="657"/>
        <v>0</v>
      </c>
      <c r="BG430" s="640">
        <f t="shared" si="657"/>
        <v>0</v>
      </c>
      <c r="BH430" s="640">
        <f t="shared" si="657"/>
        <v>0</v>
      </c>
      <c r="BI430" s="640">
        <f t="shared" si="657"/>
        <v>0</v>
      </c>
      <c r="BJ430" s="640">
        <f t="shared" si="657"/>
        <v>0</v>
      </c>
      <c r="BK430" s="640">
        <f t="shared" si="657"/>
        <v>0</v>
      </c>
      <c r="BL430" s="640">
        <f t="shared" si="657"/>
        <v>0</v>
      </c>
      <c r="BM430" s="640">
        <f t="shared" si="657"/>
        <v>0</v>
      </c>
      <c r="BN430" s="640">
        <f t="shared" si="657"/>
        <v>0</v>
      </c>
      <c r="BO430" s="640">
        <f t="shared" si="657"/>
        <v>0</v>
      </c>
      <c r="BP430" s="640">
        <f t="shared" si="657"/>
        <v>0</v>
      </c>
      <c r="BQ430" s="640">
        <f t="shared" si="647"/>
        <v>0</v>
      </c>
    </row>
    <row r="431" spans="1:69" s="352" customFormat="1" ht="12.75" x14ac:dyDescent="0.2">
      <c r="A431" s="680">
        <v>1955</v>
      </c>
      <c r="B431" s="376" t="s">
        <v>273</v>
      </c>
      <c r="C431" s="1294">
        <f>'I4 BO ASSETS'!M74</f>
        <v>0</v>
      </c>
      <c r="D431" s="640"/>
      <c r="E431" s="640"/>
      <c r="F431" s="640"/>
      <c r="G431" s="640"/>
      <c r="H431" s="640"/>
      <c r="I431" s="640"/>
      <c r="J431" s="640"/>
      <c r="K431" s="640"/>
      <c r="L431" s="640"/>
      <c r="M431" s="640"/>
      <c r="N431" s="640"/>
      <c r="O431" s="640"/>
      <c r="P431" s="640"/>
      <c r="Q431" s="640"/>
      <c r="R431" s="640"/>
      <c r="S431" s="640"/>
      <c r="T431" s="640"/>
      <c r="U431" s="640"/>
      <c r="V431" s="640"/>
      <c r="W431" s="640"/>
      <c r="X431" s="640"/>
      <c r="Y431" s="640"/>
      <c r="Z431" s="640"/>
      <c r="AA431" s="640"/>
      <c r="AB431" s="640"/>
      <c r="AC431" s="640"/>
      <c r="AD431" s="640"/>
      <c r="AE431" s="640"/>
      <c r="AF431" s="640"/>
      <c r="AG431" s="640"/>
      <c r="AH431" s="640"/>
      <c r="AI431" s="640"/>
      <c r="AJ431" s="640"/>
      <c r="AK431" s="640"/>
      <c r="AL431" s="640"/>
      <c r="AM431" s="640"/>
      <c r="AN431" s="640"/>
      <c r="AO431" s="640"/>
      <c r="AP431" s="640"/>
      <c r="AQ431" s="640"/>
      <c r="AR431" s="640"/>
      <c r="AS431" s="640"/>
      <c r="AT431" s="640"/>
      <c r="AU431" s="640"/>
      <c r="AV431" s="640"/>
      <c r="AW431" s="640">
        <f t="shared" ref="AW431:BP431" si="658">$C431*AW646</f>
        <v>0</v>
      </c>
      <c r="AX431" s="640">
        <f t="shared" si="658"/>
        <v>0</v>
      </c>
      <c r="AY431" s="640">
        <f t="shared" si="658"/>
        <v>0</v>
      </c>
      <c r="AZ431" s="640">
        <f t="shared" si="658"/>
        <v>0</v>
      </c>
      <c r="BA431" s="640">
        <f t="shared" si="658"/>
        <v>0</v>
      </c>
      <c r="BB431" s="640">
        <f t="shared" si="658"/>
        <v>0</v>
      </c>
      <c r="BC431" s="640">
        <f t="shared" si="658"/>
        <v>0</v>
      </c>
      <c r="BD431" s="640">
        <f t="shared" si="658"/>
        <v>0</v>
      </c>
      <c r="BE431" s="640">
        <f t="shared" si="658"/>
        <v>0</v>
      </c>
      <c r="BF431" s="640">
        <f t="shared" si="658"/>
        <v>0</v>
      </c>
      <c r="BG431" s="640">
        <f t="shared" si="658"/>
        <v>0</v>
      </c>
      <c r="BH431" s="640">
        <f t="shared" si="658"/>
        <v>0</v>
      </c>
      <c r="BI431" s="640">
        <f t="shared" si="658"/>
        <v>0</v>
      </c>
      <c r="BJ431" s="640">
        <f t="shared" si="658"/>
        <v>0</v>
      </c>
      <c r="BK431" s="640">
        <f t="shared" si="658"/>
        <v>0</v>
      </c>
      <c r="BL431" s="640">
        <f t="shared" si="658"/>
        <v>0</v>
      </c>
      <c r="BM431" s="640">
        <f t="shared" si="658"/>
        <v>0</v>
      </c>
      <c r="BN431" s="640">
        <f t="shared" si="658"/>
        <v>0</v>
      </c>
      <c r="BO431" s="640">
        <f t="shared" si="658"/>
        <v>0</v>
      </c>
      <c r="BP431" s="640">
        <f t="shared" si="658"/>
        <v>0</v>
      </c>
      <c r="BQ431" s="640">
        <f t="shared" si="647"/>
        <v>0</v>
      </c>
    </row>
    <row r="432" spans="1:69" s="352" customFormat="1" ht="12.75" x14ac:dyDescent="0.2">
      <c r="A432" s="680">
        <v>1960</v>
      </c>
      <c r="B432" s="376" t="s">
        <v>274</v>
      </c>
      <c r="C432" s="1294">
        <f>'I4 BO ASSETS'!M75</f>
        <v>0</v>
      </c>
      <c r="D432" s="640"/>
      <c r="E432" s="640"/>
      <c r="F432" s="640"/>
      <c r="G432" s="640"/>
      <c r="H432" s="640"/>
      <c r="I432" s="640"/>
      <c r="J432" s="640"/>
      <c r="K432" s="640"/>
      <c r="L432" s="640"/>
      <c r="M432" s="640"/>
      <c r="N432" s="640"/>
      <c r="O432" s="640"/>
      <c r="P432" s="640"/>
      <c r="Q432" s="640"/>
      <c r="R432" s="640"/>
      <c r="S432" s="640"/>
      <c r="T432" s="640"/>
      <c r="U432" s="640"/>
      <c r="V432" s="640"/>
      <c r="W432" s="640"/>
      <c r="X432" s="640"/>
      <c r="Y432" s="640"/>
      <c r="Z432" s="640"/>
      <c r="AA432" s="640"/>
      <c r="AB432" s="640"/>
      <c r="AC432" s="640"/>
      <c r="AD432" s="640"/>
      <c r="AE432" s="640"/>
      <c r="AF432" s="640"/>
      <c r="AG432" s="640"/>
      <c r="AH432" s="640"/>
      <c r="AI432" s="640"/>
      <c r="AJ432" s="640"/>
      <c r="AK432" s="640"/>
      <c r="AL432" s="640"/>
      <c r="AM432" s="640"/>
      <c r="AN432" s="640"/>
      <c r="AO432" s="640"/>
      <c r="AP432" s="640"/>
      <c r="AQ432" s="640"/>
      <c r="AR432" s="640"/>
      <c r="AS432" s="640"/>
      <c r="AT432" s="640"/>
      <c r="AU432" s="640"/>
      <c r="AV432" s="640"/>
      <c r="AW432" s="640">
        <f t="shared" ref="AW432:BP432" si="659">$C432*AW647</f>
        <v>0</v>
      </c>
      <c r="AX432" s="640">
        <f t="shared" si="659"/>
        <v>0</v>
      </c>
      <c r="AY432" s="640">
        <f t="shared" si="659"/>
        <v>0</v>
      </c>
      <c r="AZ432" s="640">
        <f t="shared" si="659"/>
        <v>0</v>
      </c>
      <c r="BA432" s="640">
        <f t="shared" si="659"/>
        <v>0</v>
      </c>
      <c r="BB432" s="640">
        <f t="shared" si="659"/>
        <v>0</v>
      </c>
      <c r="BC432" s="640">
        <f t="shared" si="659"/>
        <v>0</v>
      </c>
      <c r="BD432" s="640">
        <f t="shared" si="659"/>
        <v>0</v>
      </c>
      <c r="BE432" s="640">
        <f t="shared" si="659"/>
        <v>0</v>
      </c>
      <c r="BF432" s="640">
        <f t="shared" si="659"/>
        <v>0</v>
      </c>
      <c r="BG432" s="640">
        <f t="shared" si="659"/>
        <v>0</v>
      </c>
      <c r="BH432" s="640">
        <f t="shared" si="659"/>
        <v>0</v>
      </c>
      <c r="BI432" s="640">
        <f t="shared" si="659"/>
        <v>0</v>
      </c>
      <c r="BJ432" s="640">
        <f t="shared" si="659"/>
        <v>0</v>
      </c>
      <c r="BK432" s="640">
        <f t="shared" si="659"/>
        <v>0</v>
      </c>
      <c r="BL432" s="640">
        <f t="shared" si="659"/>
        <v>0</v>
      </c>
      <c r="BM432" s="640">
        <f t="shared" si="659"/>
        <v>0</v>
      </c>
      <c r="BN432" s="640">
        <f t="shared" si="659"/>
        <v>0</v>
      </c>
      <c r="BO432" s="640">
        <f t="shared" si="659"/>
        <v>0</v>
      </c>
      <c r="BP432" s="640">
        <f t="shared" si="659"/>
        <v>0</v>
      </c>
      <c r="BQ432" s="640">
        <f t="shared" si="647"/>
        <v>0</v>
      </c>
    </row>
    <row r="433" spans="1:69" s="352" customFormat="1" ht="25.5" x14ac:dyDescent="0.2">
      <c r="A433" s="680">
        <v>1970</v>
      </c>
      <c r="B433" s="376" t="s">
        <v>276</v>
      </c>
      <c r="C433" s="1294">
        <f>'I4 BO ASSETS'!M76</f>
        <v>0</v>
      </c>
      <c r="D433" s="640"/>
      <c r="E433" s="640"/>
      <c r="F433" s="640"/>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40"/>
      <c r="AF433" s="640"/>
      <c r="AG433" s="640"/>
      <c r="AH433" s="640"/>
      <c r="AI433" s="640"/>
      <c r="AJ433" s="640"/>
      <c r="AK433" s="640"/>
      <c r="AL433" s="640"/>
      <c r="AM433" s="640"/>
      <c r="AN433" s="640"/>
      <c r="AO433" s="640"/>
      <c r="AP433" s="640"/>
      <c r="AQ433" s="640"/>
      <c r="AR433" s="640"/>
      <c r="AS433" s="640"/>
      <c r="AT433" s="640"/>
      <c r="AU433" s="640"/>
      <c r="AV433" s="640"/>
      <c r="AW433" s="640">
        <f t="shared" ref="AW433:BP433" si="660">$C433*AW648</f>
        <v>0</v>
      </c>
      <c r="AX433" s="640">
        <f t="shared" si="660"/>
        <v>0</v>
      </c>
      <c r="AY433" s="640">
        <f t="shared" si="660"/>
        <v>0</v>
      </c>
      <c r="AZ433" s="640">
        <f t="shared" si="660"/>
        <v>0</v>
      </c>
      <c r="BA433" s="640">
        <f t="shared" si="660"/>
        <v>0</v>
      </c>
      <c r="BB433" s="640">
        <f t="shared" si="660"/>
        <v>0</v>
      </c>
      <c r="BC433" s="640">
        <f t="shared" si="660"/>
        <v>0</v>
      </c>
      <c r="BD433" s="640">
        <f t="shared" si="660"/>
        <v>0</v>
      </c>
      <c r="BE433" s="640">
        <f t="shared" si="660"/>
        <v>0</v>
      </c>
      <c r="BF433" s="640">
        <f t="shared" si="660"/>
        <v>0</v>
      </c>
      <c r="BG433" s="640">
        <f t="shared" si="660"/>
        <v>0</v>
      </c>
      <c r="BH433" s="640">
        <f t="shared" si="660"/>
        <v>0</v>
      </c>
      <c r="BI433" s="640">
        <f t="shared" si="660"/>
        <v>0</v>
      </c>
      <c r="BJ433" s="640">
        <f t="shared" si="660"/>
        <v>0</v>
      </c>
      <c r="BK433" s="640">
        <f t="shared" si="660"/>
        <v>0</v>
      </c>
      <c r="BL433" s="640">
        <f t="shared" si="660"/>
        <v>0</v>
      </c>
      <c r="BM433" s="640">
        <f t="shared" si="660"/>
        <v>0</v>
      </c>
      <c r="BN433" s="640">
        <f t="shared" si="660"/>
        <v>0</v>
      </c>
      <c r="BO433" s="640">
        <f t="shared" si="660"/>
        <v>0</v>
      </c>
      <c r="BP433" s="640">
        <f t="shared" si="660"/>
        <v>0</v>
      </c>
      <c r="BQ433" s="640">
        <f t="shared" si="647"/>
        <v>0</v>
      </c>
    </row>
    <row r="434" spans="1:69" s="352" customFormat="1" ht="25.5" x14ac:dyDescent="0.2">
      <c r="A434" s="680">
        <v>1975</v>
      </c>
      <c r="B434" s="376" t="s">
        <v>1546</v>
      </c>
      <c r="C434" s="1294">
        <f>'I4 BO ASSETS'!M77</f>
        <v>0</v>
      </c>
      <c r="D434" s="640"/>
      <c r="E434" s="640"/>
      <c r="F434" s="640"/>
      <c r="G434" s="640"/>
      <c r="H434" s="640"/>
      <c r="I434" s="640"/>
      <c r="J434" s="640"/>
      <c r="K434" s="640"/>
      <c r="L434" s="640"/>
      <c r="M434" s="640"/>
      <c r="N434" s="640"/>
      <c r="O434" s="640"/>
      <c r="P434" s="640"/>
      <c r="Q434" s="640"/>
      <c r="R434" s="640"/>
      <c r="S434" s="640"/>
      <c r="T434" s="640"/>
      <c r="U434" s="640"/>
      <c r="V434" s="640"/>
      <c r="W434" s="640"/>
      <c r="X434" s="640"/>
      <c r="Y434" s="640"/>
      <c r="Z434" s="640"/>
      <c r="AA434" s="640"/>
      <c r="AB434" s="640"/>
      <c r="AC434" s="640"/>
      <c r="AD434" s="640"/>
      <c r="AE434" s="640"/>
      <c r="AF434" s="640"/>
      <c r="AG434" s="640"/>
      <c r="AH434" s="640"/>
      <c r="AI434" s="640"/>
      <c r="AJ434" s="640"/>
      <c r="AK434" s="640"/>
      <c r="AL434" s="640"/>
      <c r="AM434" s="640"/>
      <c r="AN434" s="640"/>
      <c r="AO434" s="640"/>
      <c r="AP434" s="640"/>
      <c r="AQ434" s="640"/>
      <c r="AR434" s="640"/>
      <c r="AS434" s="640"/>
      <c r="AT434" s="640"/>
      <c r="AU434" s="640"/>
      <c r="AV434" s="640"/>
      <c r="AW434" s="640">
        <f t="shared" ref="AW434:BP434" si="661">$C434*AW649</f>
        <v>0</v>
      </c>
      <c r="AX434" s="640">
        <f t="shared" si="661"/>
        <v>0</v>
      </c>
      <c r="AY434" s="640">
        <f t="shared" si="661"/>
        <v>0</v>
      </c>
      <c r="AZ434" s="640">
        <f t="shared" si="661"/>
        <v>0</v>
      </c>
      <c r="BA434" s="640">
        <f t="shared" si="661"/>
        <v>0</v>
      </c>
      <c r="BB434" s="640">
        <f t="shared" si="661"/>
        <v>0</v>
      </c>
      <c r="BC434" s="640">
        <f t="shared" si="661"/>
        <v>0</v>
      </c>
      <c r="BD434" s="640">
        <f t="shared" si="661"/>
        <v>0</v>
      </c>
      <c r="BE434" s="640">
        <f t="shared" si="661"/>
        <v>0</v>
      </c>
      <c r="BF434" s="640">
        <f t="shared" si="661"/>
        <v>0</v>
      </c>
      <c r="BG434" s="640">
        <f t="shared" si="661"/>
        <v>0</v>
      </c>
      <c r="BH434" s="640">
        <f t="shared" si="661"/>
        <v>0</v>
      </c>
      <c r="BI434" s="640">
        <f t="shared" si="661"/>
        <v>0</v>
      </c>
      <c r="BJ434" s="640">
        <f t="shared" si="661"/>
        <v>0</v>
      </c>
      <c r="BK434" s="640">
        <f t="shared" si="661"/>
        <v>0</v>
      </c>
      <c r="BL434" s="640">
        <f t="shared" si="661"/>
        <v>0</v>
      </c>
      <c r="BM434" s="640">
        <f t="shared" si="661"/>
        <v>0</v>
      </c>
      <c r="BN434" s="640">
        <f t="shared" si="661"/>
        <v>0</v>
      </c>
      <c r="BO434" s="640">
        <f t="shared" si="661"/>
        <v>0</v>
      </c>
      <c r="BP434" s="640">
        <f t="shared" si="661"/>
        <v>0</v>
      </c>
      <c r="BQ434" s="640">
        <f t="shared" si="647"/>
        <v>0</v>
      </c>
    </row>
    <row r="435" spans="1:69" s="352" customFormat="1" ht="12.75" x14ac:dyDescent="0.2">
      <c r="A435" s="680">
        <v>1980</v>
      </c>
      <c r="B435" s="376" t="s">
        <v>1040</v>
      </c>
      <c r="C435" s="1294">
        <f>'I4 BO ASSETS'!M78</f>
        <v>0</v>
      </c>
      <c r="D435" s="640"/>
      <c r="E435" s="640"/>
      <c r="F435" s="640"/>
      <c r="G435" s="640"/>
      <c r="H435" s="640"/>
      <c r="I435" s="640"/>
      <c r="J435" s="640"/>
      <c r="K435" s="640"/>
      <c r="L435" s="640"/>
      <c r="M435" s="640"/>
      <c r="N435" s="640"/>
      <c r="O435" s="640"/>
      <c r="P435" s="640"/>
      <c r="Q435" s="640"/>
      <c r="R435" s="640"/>
      <c r="S435" s="640"/>
      <c r="T435" s="640"/>
      <c r="U435" s="640"/>
      <c r="V435" s="640"/>
      <c r="W435" s="640"/>
      <c r="X435" s="640"/>
      <c r="Y435" s="640"/>
      <c r="Z435" s="640"/>
      <c r="AA435" s="640"/>
      <c r="AB435" s="640"/>
      <c r="AC435" s="640"/>
      <c r="AD435" s="640"/>
      <c r="AE435" s="640"/>
      <c r="AF435" s="640"/>
      <c r="AG435" s="640"/>
      <c r="AH435" s="640"/>
      <c r="AI435" s="640"/>
      <c r="AJ435" s="640"/>
      <c r="AK435" s="640"/>
      <c r="AL435" s="640"/>
      <c r="AM435" s="640"/>
      <c r="AN435" s="640"/>
      <c r="AO435" s="640"/>
      <c r="AP435" s="640"/>
      <c r="AQ435" s="640"/>
      <c r="AR435" s="640"/>
      <c r="AS435" s="640"/>
      <c r="AT435" s="640"/>
      <c r="AU435" s="640"/>
      <c r="AV435" s="640"/>
      <c r="AW435" s="640">
        <f t="shared" ref="AW435:BP435" si="662">$C435*AW650</f>
        <v>0</v>
      </c>
      <c r="AX435" s="640">
        <f t="shared" si="662"/>
        <v>0</v>
      </c>
      <c r="AY435" s="640">
        <f t="shared" si="662"/>
        <v>0</v>
      </c>
      <c r="AZ435" s="640">
        <f t="shared" si="662"/>
        <v>0</v>
      </c>
      <c r="BA435" s="640">
        <f t="shared" si="662"/>
        <v>0</v>
      </c>
      <c r="BB435" s="640">
        <f t="shared" si="662"/>
        <v>0</v>
      </c>
      <c r="BC435" s="640">
        <f t="shared" si="662"/>
        <v>0</v>
      </c>
      <c r="BD435" s="640">
        <f t="shared" si="662"/>
        <v>0</v>
      </c>
      <c r="BE435" s="640">
        <f t="shared" si="662"/>
        <v>0</v>
      </c>
      <c r="BF435" s="640">
        <f t="shared" si="662"/>
        <v>0</v>
      </c>
      <c r="BG435" s="640">
        <f t="shared" si="662"/>
        <v>0</v>
      </c>
      <c r="BH435" s="640">
        <f t="shared" si="662"/>
        <v>0</v>
      </c>
      <c r="BI435" s="640">
        <f t="shared" si="662"/>
        <v>0</v>
      </c>
      <c r="BJ435" s="640">
        <f t="shared" si="662"/>
        <v>0</v>
      </c>
      <c r="BK435" s="640">
        <f t="shared" si="662"/>
        <v>0</v>
      </c>
      <c r="BL435" s="640">
        <f t="shared" si="662"/>
        <v>0</v>
      </c>
      <c r="BM435" s="640">
        <f t="shared" si="662"/>
        <v>0</v>
      </c>
      <c r="BN435" s="640">
        <f t="shared" si="662"/>
        <v>0</v>
      </c>
      <c r="BO435" s="640">
        <f t="shared" si="662"/>
        <v>0</v>
      </c>
      <c r="BP435" s="640">
        <f t="shared" si="662"/>
        <v>0</v>
      </c>
      <c r="BQ435" s="640">
        <f t="shared" si="647"/>
        <v>0</v>
      </c>
    </row>
    <row r="436" spans="1:69" s="352" customFormat="1" ht="12.75" x14ac:dyDescent="0.2">
      <c r="A436" s="680">
        <v>1990</v>
      </c>
      <c r="B436" s="376" t="s">
        <v>1042</v>
      </c>
      <c r="C436" s="1294">
        <f>'I4 BO ASSETS'!M79</f>
        <v>0</v>
      </c>
      <c r="D436" s="640"/>
      <c r="E436" s="640"/>
      <c r="F436" s="640"/>
      <c r="G436" s="640"/>
      <c r="H436" s="640"/>
      <c r="I436" s="640"/>
      <c r="J436" s="640"/>
      <c r="K436" s="640"/>
      <c r="L436" s="640"/>
      <c r="M436" s="640"/>
      <c r="N436" s="640"/>
      <c r="O436" s="640"/>
      <c r="P436" s="640"/>
      <c r="Q436" s="640"/>
      <c r="R436" s="640"/>
      <c r="S436" s="640"/>
      <c r="T436" s="640"/>
      <c r="U436" s="640"/>
      <c r="V436" s="640"/>
      <c r="W436" s="640"/>
      <c r="X436" s="640"/>
      <c r="Y436" s="640"/>
      <c r="Z436" s="640"/>
      <c r="AA436" s="640"/>
      <c r="AB436" s="640"/>
      <c r="AC436" s="640"/>
      <c r="AD436" s="640"/>
      <c r="AE436" s="640"/>
      <c r="AF436" s="640"/>
      <c r="AG436" s="640"/>
      <c r="AH436" s="640"/>
      <c r="AI436" s="640"/>
      <c r="AJ436" s="640"/>
      <c r="AK436" s="640"/>
      <c r="AL436" s="640"/>
      <c r="AM436" s="640"/>
      <c r="AN436" s="640"/>
      <c r="AO436" s="640"/>
      <c r="AP436" s="640"/>
      <c r="AQ436" s="640"/>
      <c r="AR436" s="640"/>
      <c r="AS436" s="640"/>
      <c r="AT436" s="640"/>
      <c r="AU436" s="640"/>
      <c r="AV436" s="640"/>
      <c r="AW436" s="640">
        <f t="shared" ref="AW436:BP436" si="663">$C436*AW651</f>
        <v>0</v>
      </c>
      <c r="AX436" s="640">
        <f t="shared" si="663"/>
        <v>0</v>
      </c>
      <c r="AY436" s="640">
        <f t="shared" si="663"/>
        <v>0</v>
      </c>
      <c r="AZ436" s="640">
        <f t="shared" si="663"/>
        <v>0</v>
      </c>
      <c r="BA436" s="640">
        <f t="shared" si="663"/>
        <v>0</v>
      </c>
      <c r="BB436" s="640">
        <f t="shared" si="663"/>
        <v>0</v>
      </c>
      <c r="BC436" s="640">
        <f t="shared" si="663"/>
        <v>0</v>
      </c>
      <c r="BD436" s="640">
        <f t="shared" si="663"/>
        <v>0</v>
      </c>
      <c r="BE436" s="640">
        <f t="shared" si="663"/>
        <v>0</v>
      </c>
      <c r="BF436" s="640">
        <f t="shared" si="663"/>
        <v>0</v>
      </c>
      <c r="BG436" s="640">
        <f t="shared" si="663"/>
        <v>0</v>
      </c>
      <c r="BH436" s="640">
        <f t="shared" si="663"/>
        <v>0</v>
      </c>
      <c r="BI436" s="640">
        <f t="shared" si="663"/>
        <v>0</v>
      </c>
      <c r="BJ436" s="640">
        <f t="shared" si="663"/>
        <v>0</v>
      </c>
      <c r="BK436" s="640">
        <f t="shared" si="663"/>
        <v>0</v>
      </c>
      <c r="BL436" s="640">
        <f t="shared" si="663"/>
        <v>0</v>
      </c>
      <c r="BM436" s="640">
        <f t="shared" si="663"/>
        <v>0</v>
      </c>
      <c r="BN436" s="640">
        <f t="shared" si="663"/>
        <v>0</v>
      </c>
      <c r="BO436" s="640">
        <f t="shared" si="663"/>
        <v>0</v>
      </c>
      <c r="BP436" s="640">
        <f t="shared" si="663"/>
        <v>0</v>
      </c>
      <c r="BQ436" s="640">
        <f t="shared" si="647"/>
        <v>0</v>
      </c>
    </row>
    <row r="437" spans="1:69" s="352" customFormat="1" ht="12.75" x14ac:dyDescent="0.2">
      <c r="A437" s="680">
        <v>2005</v>
      </c>
      <c r="B437" s="376" t="s">
        <v>1044</v>
      </c>
      <c r="C437" s="1294">
        <f>'I4 BO ASSETS'!M80</f>
        <v>0</v>
      </c>
      <c r="D437" s="640"/>
      <c r="E437" s="640"/>
      <c r="F437" s="640"/>
      <c r="G437" s="640"/>
      <c r="H437" s="640"/>
      <c r="I437" s="640"/>
      <c r="J437" s="640"/>
      <c r="K437" s="640"/>
      <c r="L437" s="640"/>
      <c r="M437" s="640"/>
      <c r="N437" s="640"/>
      <c r="O437" s="640"/>
      <c r="P437" s="640"/>
      <c r="Q437" s="640"/>
      <c r="R437" s="640"/>
      <c r="S437" s="640"/>
      <c r="T437" s="640"/>
      <c r="U437" s="640"/>
      <c r="V437" s="640"/>
      <c r="W437" s="640"/>
      <c r="X437" s="640"/>
      <c r="Y437" s="640"/>
      <c r="Z437" s="640"/>
      <c r="AA437" s="640"/>
      <c r="AB437" s="640"/>
      <c r="AC437" s="640"/>
      <c r="AD437" s="640"/>
      <c r="AE437" s="640"/>
      <c r="AF437" s="640"/>
      <c r="AG437" s="640"/>
      <c r="AH437" s="640"/>
      <c r="AI437" s="640"/>
      <c r="AJ437" s="640"/>
      <c r="AK437" s="640"/>
      <c r="AL437" s="640"/>
      <c r="AM437" s="640"/>
      <c r="AN437" s="640"/>
      <c r="AO437" s="640"/>
      <c r="AP437" s="640"/>
      <c r="AQ437" s="640"/>
      <c r="AR437" s="640"/>
      <c r="AS437" s="640"/>
      <c r="AT437" s="640"/>
      <c r="AU437" s="640"/>
      <c r="AV437" s="640"/>
      <c r="AW437" s="640">
        <f t="shared" ref="AW437:BP437" si="664">$C437*AW652</f>
        <v>0</v>
      </c>
      <c r="AX437" s="640">
        <f t="shared" si="664"/>
        <v>0</v>
      </c>
      <c r="AY437" s="640">
        <f t="shared" si="664"/>
        <v>0</v>
      </c>
      <c r="AZ437" s="640">
        <f t="shared" si="664"/>
        <v>0</v>
      </c>
      <c r="BA437" s="640">
        <f t="shared" si="664"/>
        <v>0</v>
      </c>
      <c r="BB437" s="640">
        <f t="shared" si="664"/>
        <v>0</v>
      </c>
      <c r="BC437" s="640">
        <f t="shared" si="664"/>
        <v>0</v>
      </c>
      <c r="BD437" s="640">
        <f t="shared" si="664"/>
        <v>0</v>
      </c>
      <c r="BE437" s="640">
        <f t="shared" si="664"/>
        <v>0</v>
      </c>
      <c r="BF437" s="640">
        <f t="shared" si="664"/>
        <v>0</v>
      </c>
      <c r="BG437" s="640">
        <f t="shared" si="664"/>
        <v>0</v>
      </c>
      <c r="BH437" s="640">
        <f t="shared" si="664"/>
        <v>0</v>
      </c>
      <c r="BI437" s="640">
        <f t="shared" si="664"/>
        <v>0</v>
      </c>
      <c r="BJ437" s="640">
        <f t="shared" si="664"/>
        <v>0</v>
      </c>
      <c r="BK437" s="640">
        <f t="shared" si="664"/>
        <v>0</v>
      </c>
      <c r="BL437" s="640">
        <f t="shared" si="664"/>
        <v>0</v>
      </c>
      <c r="BM437" s="640">
        <f t="shared" si="664"/>
        <v>0</v>
      </c>
      <c r="BN437" s="640">
        <f t="shared" si="664"/>
        <v>0</v>
      </c>
      <c r="BO437" s="640">
        <f t="shared" si="664"/>
        <v>0</v>
      </c>
      <c r="BP437" s="640">
        <f t="shared" si="664"/>
        <v>0</v>
      </c>
      <c r="BQ437" s="640">
        <f t="shared" si="647"/>
        <v>0</v>
      </c>
    </row>
    <row r="438" spans="1:69" s="1284" customFormat="1" ht="12.75" x14ac:dyDescent="0.2">
      <c r="A438" s="684">
        <v>2010</v>
      </c>
      <c r="B438" s="683" t="s">
        <v>1045</v>
      </c>
      <c r="C438" s="1294">
        <f>'I4 BO ASSETS'!M81</f>
        <v>0</v>
      </c>
      <c r="D438" s="640"/>
      <c r="E438" s="640"/>
      <c r="F438" s="640"/>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E438" s="640"/>
      <c r="AF438" s="640"/>
      <c r="AG438" s="640"/>
      <c r="AH438" s="640"/>
      <c r="AI438" s="640"/>
      <c r="AJ438" s="640"/>
      <c r="AK438" s="640"/>
      <c r="AL438" s="640"/>
      <c r="AM438" s="640"/>
      <c r="AN438" s="640"/>
      <c r="AO438" s="640"/>
      <c r="AP438" s="640"/>
      <c r="AQ438" s="640"/>
      <c r="AR438" s="640"/>
      <c r="AS438" s="640"/>
      <c r="AT438" s="640"/>
      <c r="AU438" s="640"/>
      <c r="AV438" s="640"/>
      <c r="AW438" s="640">
        <f t="shared" ref="AW438:BP438" si="665">$C438*AW653</f>
        <v>0</v>
      </c>
      <c r="AX438" s="640">
        <f t="shared" si="665"/>
        <v>0</v>
      </c>
      <c r="AY438" s="640">
        <f t="shared" si="665"/>
        <v>0</v>
      </c>
      <c r="AZ438" s="640">
        <f t="shared" si="665"/>
        <v>0</v>
      </c>
      <c r="BA438" s="640">
        <f t="shared" si="665"/>
        <v>0</v>
      </c>
      <c r="BB438" s="640">
        <f t="shared" si="665"/>
        <v>0</v>
      </c>
      <c r="BC438" s="640">
        <f t="shared" si="665"/>
        <v>0</v>
      </c>
      <c r="BD438" s="640">
        <f t="shared" si="665"/>
        <v>0</v>
      </c>
      <c r="BE438" s="640">
        <f t="shared" si="665"/>
        <v>0</v>
      </c>
      <c r="BF438" s="640">
        <f t="shared" si="665"/>
        <v>0</v>
      </c>
      <c r="BG438" s="640">
        <f t="shared" si="665"/>
        <v>0</v>
      </c>
      <c r="BH438" s="640">
        <f t="shared" si="665"/>
        <v>0</v>
      </c>
      <c r="BI438" s="640">
        <f t="shared" si="665"/>
        <v>0</v>
      </c>
      <c r="BJ438" s="640">
        <f t="shared" si="665"/>
        <v>0</v>
      </c>
      <c r="BK438" s="640">
        <f t="shared" si="665"/>
        <v>0</v>
      </c>
      <c r="BL438" s="640">
        <f t="shared" si="665"/>
        <v>0</v>
      </c>
      <c r="BM438" s="640">
        <f t="shared" si="665"/>
        <v>0</v>
      </c>
      <c r="BN438" s="640">
        <f t="shared" si="665"/>
        <v>0</v>
      </c>
      <c r="BO438" s="640">
        <f t="shared" si="665"/>
        <v>0</v>
      </c>
      <c r="BP438" s="640">
        <f t="shared" si="665"/>
        <v>0</v>
      </c>
      <c r="BQ438" s="640">
        <f t="shared" si="647"/>
        <v>0</v>
      </c>
    </row>
    <row r="439" spans="1:69" s="1290" customFormat="1" ht="12.75" x14ac:dyDescent="0.2">
      <c r="A439" s="1285"/>
      <c r="B439" s="1297" t="s">
        <v>908</v>
      </c>
      <c r="C439" s="1298">
        <f>SUM(C419:C438)</f>
        <v>0</v>
      </c>
      <c r="D439" s="1288"/>
      <c r="E439" s="1288"/>
      <c r="F439" s="1289"/>
      <c r="G439" s="1288">
        <f t="shared" ref="G439:AB439" si="666">SUM(G419:G438)</f>
        <v>0</v>
      </c>
      <c r="H439" s="1288">
        <f t="shared" si="666"/>
        <v>0</v>
      </c>
      <c r="I439" s="1288">
        <f t="shared" si="666"/>
        <v>0</v>
      </c>
      <c r="J439" s="1288">
        <f t="shared" si="666"/>
        <v>0</v>
      </c>
      <c r="K439" s="1288">
        <f t="shared" si="666"/>
        <v>0</v>
      </c>
      <c r="L439" s="1288">
        <f t="shared" si="666"/>
        <v>0</v>
      </c>
      <c r="M439" s="1288">
        <f t="shared" si="666"/>
        <v>0</v>
      </c>
      <c r="N439" s="1288">
        <f t="shared" si="666"/>
        <v>0</v>
      </c>
      <c r="O439" s="1288">
        <f t="shared" si="666"/>
        <v>0</v>
      </c>
      <c r="P439" s="1288">
        <f t="shared" si="666"/>
        <v>0</v>
      </c>
      <c r="Q439" s="1288">
        <f t="shared" si="666"/>
        <v>0</v>
      </c>
      <c r="R439" s="1288">
        <f t="shared" si="666"/>
        <v>0</v>
      </c>
      <c r="S439" s="1288">
        <f t="shared" si="666"/>
        <v>0</v>
      </c>
      <c r="T439" s="1288">
        <f t="shared" si="666"/>
        <v>0</v>
      </c>
      <c r="U439" s="1288">
        <f t="shared" si="666"/>
        <v>0</v>
      </c>
      <c r="V439" s="1288">
        <f t="shared" si="666"/>
        <v>0</v>
      </c>
      <c r="W439" s="1288">
        <f t="shared" si="666"/>
        <v>0</v>
      </c>
      <c r="X439" s="1288">
        <f t="shared" si="666"/>
        <v>0</v>
      </c>
      <c r="Y439" s="1288">
        <f t="shared" si="666"/>
        <v>0</v>
      </c>
      <c r="Z439" s="1288">
        <f t="shared" si="666"/>
        <v>0</v>
      </c>
      <c r="AA439" s="1288">
        <f t="shared" si="666"/>
        <v>0</v>
      </c>
      <c r="AB439" s="1288">
        <f t="shared" si="666"/>
        <v>0</v>
      </c>
      <c r="AC439" s="1288">
        <f t="shared" ref="AC439:AX439" si="667">SUM(AC419:AC438)</f>
        <v>0</v>
      </c>
      <c r="AD439" s="1288">
        <f t="shared" si="667"/>
        <v>0</v>
      </c>
      <c r="AE439" s="1288">
        <f t="shared" si="667"/>
        <v>0</v>
      </c>
      <c r="AF439" s="1288">
        <f t="shared" si="667"/>
        <v>0</v>
      </c>
      <c r="AG439" s="1288">
        <f t="shared" si="667"/>
        <v>0</v>
      </c>
      <c r="AH439" s="1288">
        <f t="shared" si="667"/>
        <v>0</v>
      </c>
      <c r="AI439" s="1288">
        <f t="shared" si="667"/>
        <v>0</v>
      </c>
      <c r="AJ439" s="1288">
        <f t="shared" si="667"/>
        <v>0</v>
      </c>
      <c r="AK439" s="1288">
        <f t="shared" si="667"/>
        <v>0</v>
      </c>
      <c r="AL439" s="1288">
        <f t="shared" si="667"/>
        <v>0</v>
      </c>
      <c r="AM439" s="1288">
        <f t="shared" si="667"/>
        <v>0</v>
      </c>
      <c r="AN439" s="1288">
        <f t="shared" si="667"/>
        <v>0</v>
      </c>
      <c r="AO439" s="1288">
        <f t="shared" si="667"/>
        <v>0</v>
      </c>
      <c r="AP439" s="1288">
        <f t="shared" si="667"/>
        <v>0</v>
      </c>
      <c r="AQ439" s="1288">
        <f t="shared" si="667"/>
        <v>0</v>
      </c>
      <c r="AR439" s="1288">
        <f t="shared" si="667"/>
        <v>0</v>
      </c>
      <c r="AS439" s="1288">
        <f t="shared" si="667"/>
        <v>0</v>
      </c>
      <c r="AT439" s="1288">
        <f t="shared" si="667"/>
        <v>0</v>
      </c>
      <c r="AU439" s="1288">
        <f t="shared" si="667"/>
        <v>0</v>
      </c>
      <c r="AV439" s="1288">
        <f t="shared" si="667"/>
        <v>0</v>
      </c>
      <c r="AW439" s="1288">
        <f t="shared" si="667"/>
        <v>0</v>
      </c>
      <c r="AX439" s="1288">
        <f t="shared" si="667"/>
        <v>0</v>
      </c>
      <c r="AY439" s="1288">
        <f t="shared" ref="AY439:BQ439" si="668">SUM(AY419:AY438)</f>
        <v>0</v>
      </c>
      <c r="AZ439" s="1288">
        <f t="shared" si="668"/>
        <v>0</v>
      </c>
      <c r="BA439" s="1288">
        <f t="shared" si="668"/>
        <v>0</v>
      </c>
      <c r="BB439" s="1288">
        <f t="shared" si="668"/>
        <v>0</v>
      </c>
      <c r="BC439" s="1288">
        <f t="shared" si="668"/>
        <v>0</v>
      </c>
      <c r="BD439" s="1288">
        <f t="shared" si="668"/>
        <v>0</v>
      </c>
      <c r="BE439" s="1288">
        <f t="shared" si="668"/>
        <v>0</v>
      </c>
      <c r="BF439" s="1288">
        <f t="shared" si="668"/>
        <v>0</v>
      </c>
      <c r="BG439" s="1288">
        <f t="shared" si="668"/>
        <v>0</v>
      </c>
      <c r="BH439" s="1288">
        <f t="shared" si="668"/>
        <v>0</v>
      </c>
      <c r="BI439" s="1288">
        <f t="shared" si="668"/>
        <v>0</v>
      </c>
      <c r="BJ439" s="1288">
        <f t="shared" si="668"/>
        <v>0</v>
      </c>
      <c r="BK439" s="1288">
        <f t="shared" si="668"/>
        <v>0</v>
      </c>
      <c r="BL439" s="1288">
        <f t="shared" si="668"/>
        <v>0</v>
      </c>
      <c r="BM439" s="1288">
        <f t="shared" si="668"/>
        <v>0</v>
      </c>
      <c r="BN439" s="1288">
        <f t="shared" si="668"/>
        <v>0</v>
      </c>
      <c r="BO439" s="1288">
        <f t="shared" si="668"/>
        <v>0</v>
      </c>
      <c r="BP439" s="1288">
        <f t="shared" si="668"/>
        <v>0</v>
      </c>
      <c r="BQ439" s="1288">
        <f t="shared" si="668"/>
        <v>0</v>
      </c>
    </row>
    <row r="440" spans="1:69" s="352" customFormat="1" ht="12.75" x14ac:dyDescent="0.2">
      <c r="A440" s="1302"/>
      <c r="B440" s="460"/>
      <c r="C440" s="1303"/>
      <c r="D440" s="640"/>
      <c r="E440" s="640"/>
      <c r="F440" s="640"/>
      <c r="AV440" s="461"/>
      <c r="BQ440" s="461"/>
    </row>
    <row r="441" spans="1:69" s="1214" customFormat="1" ht="13.5" thickBot="1" x14ac:dyDescent="0.25">
      <c r="A441" s="1215"/>
      <c r="B441" s="1212" t="s">
        <v>786</v>
      </c>
      <c r="C441" s="1216">
        <f t="shared" ref="C441:AH441" si="669">C417+C439</f>
        <v>0</v>
      </c>
      <c r="D441" s="1216">
        <f t="shared" si="669"/>
        <v>0</v>
      </c>
      <c r="E441" s="1216">
        <f t="shared" si="669"/>
        <v>0</v>
      </c>
      <c r="F441" s="1216">
        <f t="shared" si="669"/>
        <v>0</v>
      </c>
      <c r="G441" s="1216">
        <f t="shared" si="669"/>
        <v>0</v>
      </c>
      <c r="H441" s="1216">
        <f t="shared" si="669"/>
        <v>0</v>
      </c>
      <c r="I441" s="1216">
        <f t="shared" si="669"/>
        <v>0</v>
      </c>
      <c r="J441" s="1216">
        <f t="shared" si="669"/>
        <v>0</v>
      </c>
      <c r="K441" s="1216">
        <f t="shared" si="669"/>
        <v>0</v>
      </c>
      <c r="L441" s="1216">
        <f t="shared" si="669"/>
        <v>0</v>
      </c>
      <c r="M441" s="1216">
        <f t="shared" si="669"/>
        <v>0</v>
      </c>
      <c r="N441" s="1216">
        <f t="shared" si="669"/>
        <v>0</v>
      </c>
      <c r="O441" s="1216">
        <f t="shared" si="669"/>
        <v>0</v>
      </c>
      <c r="P441" s="1216">
        <f t="shared" si="669"/>
        <v>0</v>
      </c>
      <c r="Q441" s="1216">
        <f t="shared" si="669"/>
        <v>0</v>
      </c>
      <c r="R441" s="1216">
        <f t="shared" si="669"/>
        <v>0</v>
      </c>
      <c r="S441" s="1216">
        <f t="shared" si="669"/>
        <v>0</v>
      </c>
      <c r="T441" s="1216">
        <f t="shared" si="669"/>
        <v>0</v>
      </c>
      <c r="U441" s="1216">
        <f t="shared" si="669"/>
        <v>0</v>
      </c>
      <c r="V441" s="1216">
        <f t="shared" si="669"/>
        <v>0</v>
      </c>
      <c r="W441" s="1216">
        <f t="shared" si="669"/>
        <v>0</v>
      </c>
      <c r="X441" s="1216">
        <f t="shared" si="669"/>
        <v>0</v>
      </c>
      <c r="Y441" s="1216">
        <f t="shared" si="669"/>
        <v>0</v>
      </c>
      <c r="Z441" s="1216">
        <f t="shared" si="669"/>
        <v>0</v>
      </c>
      <c r="AA441" s="1216">
        <f t="shared" si="669"/>
        <v>0</v>
      </c>
      <c r="AB441" s="1216">
        <f t="shared" si="669"/>
        <v>0</v>
      </c>
      <c r="AC441" s="1216">
        <f t="shared" si="669"/>
        <v>0</v>
      </c>
      <c r="AD441" s="1216">
        <f t="shared" si="669"/>
        <v>0</v>
      </c>
      <c r="AE441" s="1216">
        <f t="shared" si="669"/>
        <v>0</v>
      </c>
      <c r="AF441" s="1216">
        <f t="shared" si="669"/>
        <v>0</v>
      </c>
      <c r="AG441" s="1216">
        <f t="shared" si="669"/>
        <v>0</v>
      </c>
      <c r="AH441" s="1216">
        <f t="shared" si="669"/>
        <v>0</v>
      </c>
      <c r="AI441" s="1216">
        <f t="shared" ref="AI441:BQ441" si="670">AI417+AI439</f>
        <v>0</v>
      </c>
      <c r="AJ441" s="1216">
        <f t="shared" si="670"/>
        <v>0</v>
      </c>
      <c r="AK441" s="1216">
        <f t="shared" si="670"/>
        <v>0</v>
      </c>
      <c r="AL441" s="1216">
        <f t="shared" si="670"/>
        <v>0</v>
      </c>
      <c r="AM441" s="1216">
        <f t="shared" si="670"/>
        <v>0</v>
      </c>
      <c r="AN441" s="1216">
        <f t="shared" si="670"/>
        <v>0</v>
      </c>
      <c r="AO441" s="1216">
        <f t="shared" si="670"/>
        <v>0</v>
      </c>
      <c r="AP441" s="1216">
        <f t="shared" si="670"/>
        <v>0</v>
      </c>
      <c r="AQ441" s="1216">
        <f t="shared" si="670"/>
        <v>0</v>
      </c>
      <c r="AR441" s="1216">
        <f t="shared" si="670"/>
        <v>0</v>
      </c>
      <c r="AS441" s="1216">
        <f t="shared" si="670"/>
        <v>0</v>
      </c>
      <c r="AT441" s="1216">
        <f t="shared" si="670"/>
        <v>0</v>
      </c>
      <c r="AU441" s="1216">
        <f t="shared" si="670"/>
        <v>0</v>
      </c>
      <c r="AV441" s="1216">
        <f t="shared" si="670"/>
        <v>0</v>
      </c>
      <c r="AW441" s="1216">
        <f t="shared" si="670"/>
        <v>0</v>
      </c>
      <c r="AX441" s="1216">
        <f t="shared" si="670"/>
        <v>0</v>
      </c>
      <c r="AY441" s="1216">
        <f t="shared" si="670"/>
        <v>0</v>
      </c>
      <c r="AZ441" s="1216">
        <f t="shared" si="670"/>
        <v>0</v>
      </c>
      <c r="BA441" s="1216">
        <f t="shared" si="670"/>
        <v>0</v>
      </c>
      <c r="BB441" s="1216">
        <f t="shared" si="670"/>
        <v>0</v>
      </c>
      <c r="BC441" s="1216">
        <f t="shared" si="670"/>
        <v>0</v>
      </c>
      <c r="BD441" s="1216">
        <f t="shared" si="670"/>
        <v>0</v>
      </c>
      <c r="BE441" s="1216">
        <f t="shared" si="670"/>
        <v>0</v>
      </c>
      <c r="BF441" s="1216">
        <f t="shared" si="670"/>
        <v>0</v>
      </c>
      <c r="BG441" s="1216">
        <f t="shared" si="670"/>
        <v>0</v>
      </c>
      <c r="BH441" s="1216">
        <f t="shared" si="670"/>
        <v>0</v>
      </c>
      <c r="BI441" s="1216">
        <f t="shared" si="670"/>
        <v>0</v>
      </c>
      <c r="BJ441" s="1216">
        <f t="shared" si="670"/>
        <v>0</v>
      </c>
      <c r="BK441" s="1216">
        <f t="shared" si="670"/>
        <v>0</v>
      </c>
      <c r="BL441" s="1216">
        <f t="shared" si="670"/>
        <v>0</v>
      </c>
      <c r="BM441" s="1216">
        <f t="shared" si="670"/>
        <v>0</v>
      </c>
      <c r="BN441" s="1216">
        <f t="shared" si="670"/>
        <v>0</v>
      </c>
      <c r="BO441" s="1216">
        <f t="shared" si="670"/>
        <v>0</v>
      </c>
      <c r="BP441" s="1216">
        <f t="shared" si="670"/>
        <v>0</v>
      </c>
      <c r="BQ441" s="1216">
        <f t="shared" si="670"/>
        <v>0</v>
      </c>
    </row>
    <row r="442" spans="1:69" s="352" customFormat="1" ht="13.5" thickTop="1" x14ac:dyDescent="0.2">
      <c r="A442" s="1302"/>
      <c r="B442" s="460"/>
      <c r="C442" s="1303"/>
      <c r="D442" s="640"/>
      <c r="E442" s="640"/>
      <c r="F442" s="640"/>
      <c r="AV442" s="461"/>
      <c r="BQ442" s="461"/>
    </row>
    <row r="443" spans="1:69" s="352" customFormat="1" ht="12.75" x14ac:dyDescent="0.2">
      <c r="A443" s="1302"/>
      <c r="B443" s="460"/>
      <c r="C443" s="1303"/>
      <c r="D443" s="640"/>
      <c r="E443" s="640"/>
      <c r="F443" s="640"/>
      <c r="AV443" s="461"/>
      <c r="BQ443" s="461"/>
    </row>
    <row r="444" spans="1:69" s="352" customFormat="1" ht="15.75" x14ac:dyDescent="0.25">
      <c r="A444" s="1744" t="s">
        <v>948</v>
      </c>
      <c r="C444" s="1257"/>
      <c r="AV444" s="461"/>
    </row>
    <row r="445" spans="1:69" s="352" customFormat="1" ht="12.75" x14ac:dyDescent="0.2">
      <c r="C445" s="1257"/>
      <c r="AV445" s="461"/>
    </row>
    <row r="446" spans="1:69" s="352" customFormat="1" ht="12.75" x14ac:dyDescent="0.2">
      <c r="A446" s="591"/>
      <c r="B446" s="1258"/>
      <c r="C446" s="1259"/>
      <c r="AV446" s="461"/>
    </row>
    <row r="447" spans="1:69" s="1260" customFormat="1" ht="25.5" x14ac:dyDescent="0.2">
      <c r="C447" s="1261"/>
      <c r="D447" s="1262"/>
      <c r="E447" s="1263"/>
      <c r="F447" s="1264"/>
      <c r="G447" s="1265" t="s">
        <v>1129</v>
      </c>
      <c r="H447" s="1265"/>
      <c r="I447" s="1265"/>
      <c r="J447" s="1265"/>
      <c r="K447" s="1265"/>
      <c r="L447" s="1265"/>
      <c r="M447" s="1265"/>
      <c r="N447" s="1265"/>
      <c r="O447" s="1265"/>
      <c r="P447" s="1265"/>
      <c r="Q447" s="1265"/>
      <c r="R447" s="1265"/>
      <c r="S447" s="1265"/>
      <c r="T447" s="1265"/>
      <c r="U447" s="1265"/>
      <c r="V447" s="1265"/>
      <c r="W447" s="1265"/>
      <c r="X447" s="1265"/>
      <c r="Y447" s="1265"/>
      <c r="Z447" s="1265"/>
      <c r="AA447" s="1266"/>
      <c r="AB447" s="1265" t="s">
        <v>1130</v>
      </c>
      <c r="AC447" s="1265"/>
      <c r="AD447" s="1265"/>
      <c r="AE447" s="1265"/>
      <c r="AF447" s="1265"/>
      <c r="AG447" s="1265"/>
      <c r="AH447" s="1265"/>
      <c r="AI447" s="1265"/>
      <c r="AJ447" s="1265"/>
      <c r="AK447" s="1265"/>
      <c r="AL447" s="1265"/>
      <c r="AM447" s="1265"/>
      <c r="AN447" s="1265"/>
      <c r="AO447" s="1265"/>
      <c r="AP447" s="1265"/>
      <c r="AQ447" s="1265"/>
      <c r="AR447" s="1265"/>
      <c r="AS447" s="1265"/>
      <c r="AT447" s="1265"/>
      <c r="AU447" s="1265"/>
      <c r="AV447" s="1266"/>
      <c r="AW447" s="1267" t="s">
        <v>1131</v>
      </c>
      <c r="AX447" s="1265"/>
      <c r="AY447" s="1265"/>
      <c r="AZ447" s="1265"/>
      <c r="BA447" s="1265"/>
      <c r="BB447" s="1265"/>
      <c r="BC447" s="1265"/>
      <c r="BD447" s="1265"/>
      <c r="BE447" s="1265"/>
      <c r="BF447" s="1265"/>
      <c r="BG447" s="1265"/>
      <c r="BH447" s="1265"/>
      <c r="BI447" s="1265"/>
      <c r="BJ447" s="1265"/>
      <c r="BK447" s="1265"/>
      <c r="BL447" s="1265"/>
      <c r="BM447" s="1265"/>
      <c r="BN447" s="1265"/>
      <c r="BO447" s="1265"/>
      <c r="BP447" s="1265"/>
      <c r="BQ447" s="1266"/>
    </row>
    <row r="448" spans="1:69" s="1078" customFormat="1" ht="12.75" x14ac:dyDescent="0.2">
      <c r="A448" s="1268"/>
      <c r="B448" s="1268"/>
      <c r="C448" s="1269"/>
      <c r="D448" s="1270"/>
      <c r="E448" s="1271"/>
      <c r="F448" s="1272"/>
      <c r="G448" s="1273">
        <v>1</v>
      </c>
      <c r="H448" s="1273">
        <v>2</v>
      </c>
      <c r="I448" s="1273">
        <v>3</v>
      </c>
      <c r="J448" s="1273">
        <v>4</v>
      </c>
      <c r="K448" s="1273">
        <v>5</v>
      </c>
      <c r="L448" s="1273">
        <v>6</v>
      </c>
      <c r="M448" s="1273">
        <v>7</v>
      </c>
      <c r="N448" s="1273">
        <v>8</v>
      </c>
      <c r="O448" s="1273">
        <v>9</v>
      </c>
      <c r="P448" s="1273">
        <v>10</v>
      </c>
      <c r="Q448" s="1273">
        <v>11</v>
      </c>
      <c r="R448" s="1273">
        <v>12</v>
      </c>
      <c r="S448" s="1273">
        <v>13</v>
      </c>
      <c r="T448" s="1273">
        <v>14</v>
      </c>
      <c r="U448" s="1273">
        <v>15</v>
      </c>
      <c r="V448" s="1273">
        <v>16</v>
      </c>
      <c r="W448" s="1273">
        <v>17</v>
      </c>
      <c r="X448" s="1273">
        <v>18</v>
      </c>
      <c r="Y448" s="1273">
        <v>19</v>
      </c>
      <c r="Z448" s="1273">
        <v>20</v>
      </c>
      <c r="AA448" s="1274" t="s">
        <v>707</v>
      </c>
      <c r="AB448" s="1273">
        <v>1</v>
      </c>
      <c r="AC448" s="1273">
        <v>2</v>
      </c>
      <c r="AD448" s="1273">
        <v>3</v>
      </c>
      <c r="AE448" s="1273">
        <v>4</v>
      </c>
      <c r="AF448" s="1273">
        <v>5</v>
      </c>
      <c r="AG448" s="1273">
        <v>6</v>
      </c>
      <c r="AH448" s="1273">
        <v>7</v>
      </c>
      <c r="AI448" s="1273">
        <v>8</v>
      </c>
      <c r="AJ448" s="1273">
        <v>9</v>
      </c>
      <c r="AK448" s="1273">
        <v>10</v>
      </c>
      <c r="AL448" s="1273">
        <v>11</v>
      </c>
      <c r="AM448" s="1273">
        <v>12</v>
      </c>
      <c r="AN448" s="1273">
        <v>13</v>
      </c>
      <c r="AO448" s="1273">
        <v>14</v>
      </c>
      <c r="AP448" s="1273">
        <v>15</v>
      </c>
      <c r="AQ448" s="1273">
        <v>16</v>
      </c>
      <c r="AR448" s="1273">
        <v>17</v>
      </c>
      <c r="AS448" s="1273">
        <v>18</v>
      </c>
      <c r="AT448" s="1273">
        <v>19</v>
      </c>
      <c r="AU448" s="1273">
        <v>20</v>
      </c>
      <c r="AV448" s="1274" t="s">
        <v>707</v>
      </c>
      <c r="AW448" s="1275">
        <v>1</v>
      </c>
      <c r="AX448" s="1273">
        <v>2</v>
      </c>
      <c r="AY448" s="1273">
        <v>3</v>
      </c>
      <c r="AZ448" s="1273">
        <v>4</v>
      </c>
      <c r="BA448" s="1273">
        <v>5</v>
      </c>
      <c r="BB448" s="1273">
        <v>6</v>
      </c>
      <c r="BC448" s="1273">
        <v>7</v>
      </c>
      <c r="BD448" s="1273">
        <v>8</v>
      </c>
      <c r="BE448" s="1273">
        <v>9</v>
      </c>
      <c r="BF448" s="1273">
        <v>10</v>
      </c>
      <c r="BG448" s="1273">
        <v>11</v>
      </c>
      <c r="BH448" s="1273">
        <v>12</v>
      </c>
      <c r="BI448" s="1273">
        <v>13</v>
      </c>
      <c r="BJ448" s="1273">
        <v>14</v>
      </c>
      <c r="BK448" s="1273">
        <v>15</v>
      </c>
      <c r="BL448" s="1273">
        <v>16</v>
      </c>
      <c r="BM448" s="1273">
        <v>17</v>
      </c>
      <c r="BN448" s="1273">
        <v>18</v>
      </c>
      <c r="BO448" s="1273">
        <v>19</v>
      </c>
      <c r="BP448" s="1273">
        <v>20</v>
      </c>
      <c r="BQ448" s="1274" t="s">
        <v>707</v>
      </c>
    </row>
    <row r="449" spans="1:69" s="448" customFormat="1" ht="38.25" x14ac:dyDescent="0.2">
      <c r="A449" s="88" t="s">
        <v>1179</v>
      </c>
      <c r="B449" s="88" t="s">
        <v>637</v>
      </c>
      <c r="C449" s="1318" t="s">
        <v>1361</v>
      </c>
      <c r="D449" s="1277" t="s">
        <v>308</v>
      </c>
      <c r="E449" s="1278" t="s">
        <v>309</v>
      </c>
      <c r="F449" s="1279" t="s">
        <v>763</v>
      </c>
      <c r="G449" s="854" t="str">
        <f>IF('I2 LDC class'!$D$20="",'I2 LDC class'!$C$20,'I2 LDC class'!$D$20)</f>
        <v>Residential</v>
      </c>
      <c r="H449" s="854" t="str">
        <f>IF('I2 LDC class'!$D$21="",'I2 LDC class'!$C$21,'I2 LDC class'!$D$21)</f>
        <v>GS &lt;50</v>
      </c>
      <c r="I449" s="854" t="str">
        <f>IF('I2 LDC class'!$D$22="",'I2 LDC class'!$C$22,'I2 LDC class'!$D$22)</f>
        <v>GS &gt;50kW</v>
      </c>
      <c r="J449" s="854" t="str">
        <f>IF('I2 LDC class'!$D$23="",'I2 LDC class'!$C$23,'I2 LDC class'!$D$23)</f>
        <v>GS&gt; 50-TOU</v>
      </c>
      <c r="K449" s="854" t="str">
        <f>IF('I2 LDC class'!$D$24="",'I2 LDC class'!$C$24,'I2 LDC class'!$D$24)</f>
        <v>GS &gt;50-Intermediate</v>
      </c>
      <c r="L449" s="854" t="str">
        <f>IF('I2 LDC class'!$D$25="",'I2 LDC class'!$C$25,'I2 LDC class'!$D$25)</f>
        <v>Large User</v>
      </c>
      <c r="M449" s="854" t="str">
        <f>IF('I2 LDC class'!$D$26="",'I2 LDC class'!$C$26,'I2 LDC class'!$D$26)</f>
        <v>Street Light</v>
      </c>
      <c r="N449" s="854" t="str">
        <f>IF('I2 LDC class'!$D$27="",'I2 LDC class'!$C$27,'I2 LDC class'!$D$27)</f>
        <v>Sentinel</v>
      </c>
      <c r="O449" s="854" t="str">
        <f>IF('I2 LDC class'!$D$28="",'I2 LDC class'!$C$28,'I2 LDC class'!$D$28)</f>
        <v>Unmetered Scattered Load</v>
      </c>
      <c r="P449" s="854" t="str">
        <f>IF('I2 LDC class'!$D$29="",'I2 LDC class'!$C$29,'I2 LDC class'!$D$29)</f>
        <v>Embedded Distributor</v>
      </c>
      <c r="Q449" s="854" t="str">
        <f>IF('I2 LDC class'!$D$30="",'I2 LDC class'!$C$30,'I2 LDC class'!$D$30)</f>
        <v>Back-up/Standby Power</v>
      </c>
      <c r="R449" s="854" t="str">
        <f>IF('I2 LDC class'!$D$31="",'I2 LDC class'!$C$31,'I2 LDC class'!$D$31)</f>
        <v>Rate Class 1</v>
      </c>
      <c r="S449" s="854" t="str">
        <f>IF('I2 LDC class'!$D$32="",'I2 LDC class'!$C$32,'I2 LDC class'!$D$32)</f>
        <v>Rate class 2</v>
      </c>
      <c r="T449" s="854" t="str">
        <f>IF('I2 LDC class'!$D$33="",'I2 LDC class'!$C$33,'I2 LDC class'!$D$33)</f>
        <v>Rate class 3</v>
      </c>
      <c r="U449" s="854" t="str">
        <f>IF('I2 LDC class'!$D$34="",'I2 LDC class'!$C$34,'I2 LDC class'!$D$34)</f>
        <v>Rate class 4</v>
      </c>
      <c r="V449" s="854" t="str">
        <f>IF('I2 LDC class'!$D$35="",'I2 LDC class'!$C$35,'I2 LDC class'!$D$35)</f>
        <v>Rate class 5</v>
      </c>
      <c r="W449" s="854" t="str">
        <f>IF('I2 LDC class'!$D$36="",'I2 LDC class'!$C$36,'I2 LDC class'!$D$36)</f>
        <v>Rate class 6</v>
      </c>
      <c r="X449" s="854" t="str">
        <f>IF('I2 LDC class'!$D$37="",'I2 LDC class'!$C$37,'I2 LDC class'!$D$37)</f>
        <v>Rate class 7</v>
      </c>
      <c r="Y449" s="854" t="str">
        <f>IF('I2 LDC class'!$D$38="",'I2 LDC class'!$C$38,'I2 LDC class'!$D$38)</f>
        <v>Rate class 8</v>
      </c>
      <c r="Z449" s="854" t="str">
        <f>IF('I2 LDC class'!$D$39="",'I2 LDC class'!$C$39,'I2 LDC class'!$D$39)</f>
        <v>Rate class 9</v>
      </c>
      <c r="AA449" s="1281" t="s">
        <v>707</v>
      </c>
      <c r="AB449" s="854" t="str">
        <f>IF('I2 LDC class'!$D$20="",'I2 LDC class'!$C$20,'I2 LDC class'!$D$20)</f>
        <v>Residential</v>
      </c>
      <c r="AC449" s="854" t="str">
        <f>IF('I2 LDC class'!$D$21="",'I2 LDC class'!$C$21,'I2 LDC class'!$D$21)</f>
        <v>GS &lt;50</v>
      </c>
      <c r="AD449" s="854" t="str">
        <f>IF('I2 LDC class'!$D$22="",'I2 LDC class'!$C$22,'I2 LDC class'!$D$22)</f>
        <v>GS &gt;50kW</v>
      </c>
      <c r="AE449" s="854" t="str">
        <f>IF('I2 LDC class'!$D$23="",'I2 LDC class'!$C$23,'I2 LDC class'!$D$23)</f>
        <v>GS&gt; 50-TOU</v>
      </c>
      <c r="AF449" s="854" t="str">
        <f>IF('I2 LDC class'!$D$24="",'I2 LDC class'!$C$24,'I2 LDC class'!$D$24)</f>
        <v>GS &gt;50-Intermediate</v>
      </c>
      <c r="AG449" s="854" t="str">
        <f>IF('I2 LDC class'!$D$25="",'I2 LDC class'!$C$25,'I2 LDC class'!$D$25)</f>
        <v>Large User</v>
      </c>
      <c r="AH449" s="854" t="str">
        <f>IF('I2 LDC class'!$D$26="",'I2 LDC class'!$C$26,'I2 LDC class'!$D$26)</f>
        <v>Street Light</v>
      </c>
      <c r="AI449" s="854" t="str">
        <f>IF('I2 LDC class'!$D$27="",'I2 LDC class'!$C$27,'I2 LDC class'!$D$27)</f>
        <v>Sentinel</v>
      </c>
      <c r="AJ449" s="854" t="str">
        <f>IF('I2 LDC class'!$D$28="",'I2 LDC class'!$C$28,'I2 LDC class'!$D$28)</f>
        <v>Unmetered Scattered Load</v>
      </c>
      <c r="AK449" s="854" t="str">
        <f>IF('I2 LDC class'!$D$29="",'I2 LDC class'!$C$29,'I2 LDC class'!$D$29)</f>
        <v>Embedded Distributor</v>
      </c>
      <c r="AL449" s="854" t="str">
        <f>IF('I2 LDC class'!$D$30="",'I2 LDC class'!$C$30,'I2 LDC class'!$D$30)</f>
        <v>Back-up/Standby Power</v>
      </c>
      <c r="AM449" s="854" t="str">
        <f>IF('I2 LDC class'!$D$31="",'I2 LDC class'!$C$31,'I2 LDC class'!$D$31)</f>
        <v>Rate Class 1</v>
      </c>
      <c r="AN449" s="854" t="str">
        <f>IF('I2 LDC class'!$D$32="",'I2 LDC class'!$C$32,'I2 LDC class'!$D$32)</f>
        <v>Rate class 2</v>
      </c>
      <c r="AO449" s="854" t="str">
        <f>IF('I2 LDC class'!$D$33="",'I2 LDC class'!$C$33,'I2 LDC class'!$D$33)</f>
        <v>Rate class 3</v>
      </c>
      <c r="AP449" s="854" t="str">
        <f>IF('I2 LDC class'!$D$34="",'I2 LDC class'!$C$34,'I2 LDC class'!$D$34)</f>
        <v>Rate class 4</v>
      </c>
      <c r="AQ449" s="854" t="str">
        <f>IF('I2 LDC class'!$D$35="",'I2 LDC class'!$C$35,'I2 LDC class'!$D$35)</f>
        <v>Rate class 5</v>
      </c>
      <c r="AR449" s="854" t="str">
        <f>IF('I2 LDC class'!$D$36="",'I2 LDC class'!$C$36,'I2 LDC class'!$D$36)</f>
        <v>Rate class 6</v>
      </c>
      <c r="AS449" s="854" t="str">
        <f>IF('I2 LDC class'!$D$37="",'I2 LDC class'!$C$37,'I2 LDC class'!$D$37)</f>
        <v>Rate class 7</v>
      </c>
      <c r="AT449" s="854" t="str">
        <f>IF('I2 LDC class'!$D$38="",'I2 LDC class'!$C$38,'I2 LDC class'!$D$38)</f>
        <v>Rate class 8</v>
      </c>
      <c r="AU449" s="854" t="str">
        <f>IF('I2 LDC class'!$D$39="",'I2 LDC class'!$C$39,'I2 LDC class'!$D$39)</f>
        <v>Rate class 9</v>
      </c>
      <c r="AV449" s="1281" t="s">
        <v>707</v>
      </c>
      <c r="AW449" s="854" t="str">
        <f>IF('I2 LDC class'!$D$20="",'I2 LDC class'!$C$20,'I2 LDC class'!$D$20)</f>
        <v>Residential</v>
      </c>
      <c r="AX449" s="854" t="str">
        <f>IF('I2 LDC class'!$D$21="",'I2 LDC class'!$C$21,'I2 LDC class'!$D$21)</f>
        <v>GS &lt;50</v>
      </c>
      <c r="AY449" s="854" t="str">
        <f>IF('I2 LDC class'!$D$22="",'I2 LDC class'!$C$22,'I2 LDC class'!$D$22)</f>
        <v>GS &gt;50kW</v>
      </c>
      <c r="AZ449" s="854" t="str">
        <f>IF('I2 LDC class'!$D$23="",'I2 LDC class'!$C$23,'I2 LDC class'!$D$23)</f>
        <v>GS&gt; 50-TOU</v>
      </c>
      <c r="BA449" s="854" t="str">
        <f>IF('I2 LDC class'!$D$24="",'I2 LDC class'!$C$24,'I2 LDC class'!$D$24)</f>
        <v>GS &gt;50-Intermediate</v>
      </c>
      <c r="BB449" s="854" t="str">
        <f>IF('I2 LDC class'!$D$25="",'I2 LDC class'!$C$25,'I2 LDC class'!$D$25)</f>
        <v>Large User</v>
      </c>
      <c r="BC449" s="854" t="str">
        <f>IF('I2 LDC class'!$D$26="",'I2 LDC class'!$C$26,'I2 LDC class'!$D$26)</f>
        <v>Street Light</v>
      </c>
      <c r="BD449" s="854" t="str">
        <f>IF('I2 LDC class'!$D$27="",'I2 LDC class'!$C$27,'I2 LDC class'!$D$27)</f>
        <v>Sentinel</v>
      </c>
      <c r="BE449" s="854" t="str">
        <f>IF('I2 LDC class'!$D$28="",'I2 LDC class'!$C$28,'I2 LDC class'!$D$28)</f>
        <v>Unmetered Scattered Load</v>
      </c>
      <c r="BF449" s="854" t="str">
        <f>IF('I2 LDC class'!$D$29="",'I2 LDC class'!$C$29,'I2 LDC class'!$D$29)</f>
        <v>Embedded Distributor</v>
      </c>
      <c r="BG449" s="854" t="str">
        <f>IF('I2 LDC class'!$D$30="",'I2 LDC class'!$C$30,'I2 LDC class'!$D$30)</f>
        <v>Back-up/Standby Power</v>
      </c>
      <c r="BH449" s="854" t="str">
        <f>IF('I2 LDC class'!$D$31="",'I2 LDC class'!$C$31,'I2 LDC class'!$D$31)</f>
        <v>Rate Class 1</v>
      </c>
      <c r="BI449" s="854" t="str">
        <f>IF('I2 LDC class'!$D$32="",'I2 LDC class'!$C$32,'I2 LDC class'!$D$32)</f>
        <v>Rate class 2</v>
      </c>
      <c r="BJ449" s="854" t="str">
        <f>IF('I2 LDC class'!$D$33="",'I2 LDC class'!$C$33,'I2 LDC class'!$D$33)</f>
        <v>Rate class 3</v>
      </c>
      <c r="BK449" s="854" t="str">
        <f>IF('I2 LDC class'!$D$34="",'I2 LDC class'!$C$34,'I2 LDC class'!$D$34)</f>
        <v>Rate class 4</v>
      </c>
      <c r="BL449" s="854" t="str">
        <f>IF('I2 LDC class'!$D$35="",'I2 LDC class'!$C$35,'I2 LDC class'!$D$35)</f>
        <v>Rate class 5</v>
      </c>
      <c r="BM449" s="854" t="str">
        <f>IF('I2 LDC class'!$D$36="",'I2 LDC class'!$C$36,'I2 LDC class'!$D$36)</f>
        <v>Rate class 6</v>
      </c>
      <c r="BN449" s="854" t="str">
        <f>IF('I2 LDC class'!$D$37="",'I2 LDC class'!$C$37,'I2 LDC class'!$D$37)</f>
        <v>Rate class 7</v>
      </c>
      <c r="BO449" s="854" t="str">
        <f>IF('I2 LDC class'!$D$38="",'I2 LDC class'!$C$38,'I2 LDC class'!$D$38)</f>
        <v>Rate class 8</v>
      </c>
      <c r="BP449" s="854" t="str">
        <f>IF('I2 LDC class'!$D$39="",'I2 LDC class'!$C$39,'I2 LDC class'!$D$39)</f>
        <v>Rate class 9</v>
      </c>
      <c r="BQ449" s="1281" t="s">
        <v>707</v>
      </c>
    </row>
    <row r="450" spans="1:69" s="352" customFormat="1" ht="12.75" x14ac:dyDescent="0.2">
      <c r="A450" s="219">
        <v>1565</v>
      </c>
      <c r="B450" s="376" t="s">
        <v>649</v>
      </c>
      <c r="C450" s="1259">
        <f>'I4 BO ASSETS'!N17</f>
        <v>0</v>
      </c>
      <c r="D450" s="640">
        <f t="shared" ref="D450:E469" si="671">$C450*D592</f>
        <v>0</v>
      </c>
      <c r="E450" s="640">
        <f t="shared" si="671"/>
        <v>0</v>
      </c>
      <c r="F450" s="640">
        <f>D450+E450</f>
        <v>0</v>
      </c>
      <c r="G450" s="640">
        <f t="shared" ref="G450:Z450" si="672">$D450*G592</f>
        <v>0</v>
      </c>
      <c r="H450" s="640">
        <f t="shared" si="672"/>
        <v>0</v>
      </c>
      <c r="I450" s="640">
        <f t="shared" si="672"/>
        <v>0</v>
      </c>
      <c r="J450" s="640">
        <f t="shared" si="672"/>
        <v>0</v>
      </c>
      <c r="K450" s="640">
        <f t="shared" si="672"/>
        <v>0</v>
      </c>
      <c r="L450" s="640">
        <f t="shared" si="672"/>
        <v>0</v>
      </c>
      <c r="M450" s="640">
        <f t="shared" si="672"/>
        <v>0</v>
      </c>
      <c r="N450" s="640">
        <f t="shared" si="672"/>
        <v>0</v>
      </c>
      <c r="O450" s="640">
        <f t="shared" si="672"/>
        <v>0</v>
      </c>
      <c r="P450" s="640">
        <f t="shared" si="672"/>
        <v>0</v>
      </c>
      <c r="Q450" s="640">
        <f t="shared" si="672"/>
        <v>0</v>
      </c>
      <c r="R450" s="640">
        <f t="shared" si="672"/>
        <v>0</v>
      </c>
      <c r="S450" s="640">
        <f t="shared" si="672"/>
        <v>0</v>
      </c>
      <c r="T450" s="640">
        <f t="shared" si="672"/>
        <v>0</v>
      </c>
      <c r="U450" s="640">
        <f t="shared" si="672"/>
        <v>0</v>
      </c>
      <c r="V450" s="640">
        <f t="shared" si="672"/>
        <v>0</v>
      </c>
      <c r="W450" s="640">
        <f t="shared" si="672"/>
        <v>0</v>
      </c>
      <c r="X450" s="640">
        <f t="shared" si="672"/>
        <v>0</v>
      </c>
      <c r="Y450" s="640">
        <f t="shared" si="672"/>
        <v>0</v>
      </c>
      <c r="Z450" s="640">
        <f t="shared" si="672"/>
        <v>0</v>
      </c>
      <c r="AA450" s="640">
        <f>SUM(G450:Z450)</f>
        <v>0</v>
      </c>
      <c r="AB450" s="640">
        <f t="shared" ref="AB450:AU450" si="673">$E450*AB592</f>
        <v>0</v>
      </c>
      <c r="AC450" s="640">
        <f t="shared" si="673"/>
        <v>0</v>
      </c>
      <c r="AD450" s="640">
        <f t="shared" si="673"/>
        <v>0</v>
      </c>
      <c r="AE450" s="640">
        <f t="shared" si="673"/>
        <v>0</v>
      </c>
      <c r="AF450" s="640">
        <f t="shared" si="673"/>
        <v>0</v>
      </c>
      <c r="AG450" s="640">
        <f t="shared" si="673"/>
        <v>0</v>
      </c>
      <c r="AH450" s="640">
        <f t="shared" si="673"/>
        <v>0</v>
      </c>
      <c r="AI450" s="640">
        <f t="shared" si="673"/>
        <v>0</v>
      </c>
      <c r="AJ450" s="640">
        <f t="shared" si="673"/>
        <v>0</v>
      </c>
      <c r="AK450" s="640">
        <f t="shared" si="673"/>
        <v>0</v>
      </c>
      <c r="AL450" s="640">
        <f t="shared" si="673"/>
        <v>0</v>
      </c>
      <c r="AM450" s="640">
        <f t="shared" si="673"/>
        <v>0</v>
      </c>
      <c r="AN450" s="640">
        <f t="shared" si="673"/>
        <v>0</v>
      </c>
      <c r="AO450" s="640">
        <f t="shared" si="673"/>
        <v>0</v>
      </c>
      <c r="AP450" s="640">
        <f t="shared" si="673"/>
        <v>0</v>
      </c>
      <c r="AQ450" s="640">
        <f t="shared" si="673"/>
        <v>0</v>
      </c>
      <c r="AR450" s="640">
        <f t="shared" si="673"/>
        <v>0</v>
      </c>
      <c r="AS450" s="640">
        <f t="shared" si="673"/>
        <v>0</v>
      </c>
      <c r="AT450" s="640">
        <f t="shared" si="673"/>
        <v>0</v>
      </c>
      <c r="AU450" s="640">
        <f t="shared" si="673"/>
        <v>0</v>
      </c>
      <c r="AV450" s="640">
        <f>SUM(AB450:AU450)</f>
        <v>0</v>
      </c>
      <c r="AW450" s="640"/>
      <c r="AX450" s="640"/>
      <c r="AY450" s="640"/>
      <c r="AZ450" s="640"/>
      <c r="BA450" s="640"/>
      <c r="BB450" s="640"/>
      <c r="BC450" s="640"/>
      <c r="BD450" s="640"/>
      <c r="BE450" s="640"/>
      <c r="BF450" s="640"/>
      <c r="BG450" s="640"/>
      <c r="BH450" s="640"/>
      <c r="BI450" s="640"/>
      <c r="BJ450" s="640"/>
      <c r="BK450" s="640"/>
      <c r="BL450" s="640"/>
      <c r="BM450" s="640"/>
      <c r="BN450" s="640"/>
      <c r="BO450" s="640"/>
      <c r="BP450" s="640"/>
      <c r="BQ450" s="640"/>
    </row>
    <row r="451" spans="1:69" s="352" customFormat="1" ht="12.75" x14ac:dyDescent="0.2">
      <c r="A451" s="1282">
        <v>1805</v>
      </c>
      <c r="B451" s="376" t="s">
        <v>282</v>
      </c>
      <c r="C451" s="1259">
        <f>'I4 BO ASSETS'!N18</f>
        <v>0</v>
      </c>
      <c r="D451" s="640">
        <f t="shared" si="671"/>
        <v>0</v>
      </c>
      <c r="E451" s="640">
        <f t="shared" si="671"/>
        <v>0</v>
      </c>
      <c r="F451" s="640">
        <f t="shared" ref="F451:F489" si="674">D451+E451</f>
        <v>0</v>
      </c>
      <c r="G451" s="640">
        <f t="shared" ref="G451:Z451" si="675">$D451*G593</f>
        <v>0</v>
      </c>
      <c r="H451" s="640">
        <f t="shared" si="675"/>
        <v>0</v>
      </c>
      <c r="I451" s="640">
        <f t="shared" si="675"/>
        <v>0</v>
      </c>
      <c r="J451" s="640">
        <f t="shared" si="675"/>
        <v>0</v>
      </c>
      <c r="K451" s="640">
        <f t="shared" si="675"/>
        <v>0</v>
      </c>
      <c r="L451" s="640">
        <f t="shared" si="675"/>
        <v>0</v>
      </c>
      <c r="M451" s="640">
        <f t="shared" si="675"/>
        <v>0</v>
      </c>
      <c r="N451" s="640">
        <f t="shared" si="675"/>
        <v>0</v>
      </c>
      <c r="O451" s="640">
        <f t="shared" si="675"/>
        <v>0</v>
      </c>
      <c r="P451" s="640">
        <f t="shared" si="675"/>
        <v>0</v>
      </c>
      <c r="Q451" s="640">
        <f t="shared" si="675"/>
        <v>0</v>
      </c>
      <c r="R451" s="640">
        <f t="shared" si="675"/>
        <v>0</v>
      </c>
      <c r="S451" s="640">
        <f t="shared" si="675"/>
        <v>0</v>
      </c>
      <c r="T451" s="640">
        <f t="shared" si="675"/>
        <v>0</v>
      </c>
      <c r="U451" s="640">
        <f t="shared" si="675"/>
        <v>0</v>
      </c>
      <c r="V451" s="640">
        <f t="shared" si="675"/>
        <v>0</v>
      </c>
      <c r="W451" s="640">
        <f t="shared" si="675"/>
        <v>0</v>
      </c>
      <c r="X451" s="640">
        <f t="shared" si="675"/>
        <v>0</v>
      </c>
      <c r="Y451" s="640">
        <f t="shared" si="675"/>
        <v>0</v>
      </c>
      <c r="Z451" s="640">
        <f t="shared" si="675"/>
        <v>0</v>
      </c>
      <c r="AA451" s="640">
        <f t="shared" ref="AA451:AA489" si="676">SUM(G451:Z451)</f>
        <v>0</v>
      </c>
      <c r="AB451" s="640">
        <f t="shared" ref="AB451:AU451" si="677">$E451*AB593</f>
        <v>0</v>
      </c>
      <c r="AC451" s="640">
        <f t="shared" si="677"/>
        <v>0</v>
      </c>
      <c r="AD451" s="640">
        <f t="shared" si="677"/>
        <v>0</v>
      </c>
      <c r="AE451" s="640">
        <f t="shared" si="677"/>
        <v>0</v>
      </c>
      <c r="AF451" s="640">
        <f t="shared" si="677"/>
        <v>0</v>
      </c>
      <c r="AG451" s="640">
        <f t="shared" si="677"/>
        <v>0</v>
      </c>
      <c r="AH451" s="640">
        <f t="shared" si="677"/>
        <v>0</v>
      </c>
      <c r="AI451" s="640">
        <f t="shared" si="677"/>
        <v>0</v>
      </c>
      <c r="AJ451" s="640">
        <f t="shared" si="677"/>
        <v>0</v>
      </c>
      <c r="AK451" s="640">
        <f t="shared" si="677"/>
        <v>0</v>
      </c>
      <c r="AL451" s="640">
        <f t="shared" si="677"/>
        <v>0</v>
      </c>
      <c r="AM451" s="640">
        <f t="shared" si="677"/>
        <v>0</v>
      </c>
      <c r="AN451" s="640">
        <f t="shared" si="677"/>
        <v>0</v>
      </c>
      <c r="AO451" s="640">
        <f t="shared" si="677"/>
        <v>0</v>
      </c>
      <c r="AP451" s="640">
        <f t="shared" si="677"/>
        <v>0</v>
      </c>
      <c r="AQ451" s="640">
        <f t="shared" si="677"/>
        <v>0</v>
      </c>
      <c r="AR451" s="640">
        <f t="shared" si="677"/>
        <v>0</v>
      </c>
      <c r="AS451" s="640">
        <f t="shared" si="677"/>
        <v>0</v>
      </c>
      <c r="AT451" s="640">
        <f t="shared" si="677"/>
        <v>0</v>
      </c>
      <c r="AU451" s="640">
        <f t="shared" si="677"/>
        <v>0</v>
      </c>
      <c r="AV451" s="640">
        <f t="shared" ref="AV451:AV489" si="678">SUM(AB451:AU451)</f>
        <v>0</v>
      </c>
      <c r="AW451" s="640"/>
      <c r="AX451" s="640"/>
      <c r="AY451" s="640"/>
      <c r="AZ451" s="640"/>
      <c r="BA451" s="640"/>
      <c r="BB451" s="640"/>
      <c r="BC451" s="640"/>
      <c r="BD451" s="640"/>
      <c r="BE451" s="640"/>
      <c r="BF451" s="640"/>
      <c r="BG451" s="640"/>
      <c r="BH451" s="640"/>
      <c r="BI451" s="640"/>
      <c r="BJ451" s="640"/>
      <c r="BK451" s="640"/>
      <c r="BL451" s="640"/>
      <c r="BM451" s="640"/>
      <c r="BN451" s="640"/>
      <c r="BO451" s="640"/>
      <c r="BP451" s="640"/>
      <c r="BQ451" s="640"/>
    </row>
    <row r="452" spans="1:69" s="352" customFormat="1" ht="12.75" x14ac:dyDescent="0.2">
      <c r="A452" s="1282" t="s">
        <v>815</v>
      </c>
      <c r="B452" s="376" t="s">
        <v>340</v>
      </c>
      <c r="C452" s="1259">
        <f>'I4 BO ASSETS'!N19</f>
        <v>0</v>
      </c>
      <c r="D452" s="640">
        <f t="shared" si="671"/>
        <v>0</v>
      </c>
      <c r="E452" s="640">
        <f t="shared" si="671"/>
        <v>0</v>
      </c>
      <c r="F452" s="640">
        <f t="shared" si="674"/>
        <v>0</v>
      </c>
      <c r="G452" s="640">
        <f t="shared" ref="G452:Z452" si="679">$D452*G594</f>
        <v>0</v>
      </c>
      <c r="H452" s="640">
        <f t="shared" si="679"/>
        <v>0</v>
      </c>
      <c r="I452" s="640">
        <f t="shared" si="679"/>
        <v>0</v>
      </c>
      <c r="J452" s="640">
        <f t="shared" si="679"/>
        <v>0</v>
      </c>
      <c r="K452" s="640">
        <f t="shared" si="679"/>
        <v>0</v>
      </c>
      <c r="L452" s="640">
        <f t="shared" si="679"/>
        <v>0</v>
      </c>
      <c r="M452" s="640">
        <f t="shared" si="679"/>
        <v>0</v>
      </c>
      <c r="N452" s="640">
        <f t="shared" si="679"/>
        <v>0</v>
      </c>
      <c r="O452" s="640">
        <f t="shared" si="679"/>
        <v>0</v>
      </c>
      <c r="P452" s="640">
        <f t="shared" si="679"/>
        <v>0</v>
      </c>
      <c r="Q452" s="640">
        <f t="shared" si="679"/>
        <v>0</v>
      </c>
      <c r="R452" s="640">
        <f t="shared" si="679"/>
        <v>0</v>
      </c>
      <c r="S452" s="640">
        <f t="shared" si="679"/>
        <v>0</v>
      </c>
      <c r="T452" s="640">
        <f t="shared" si="679"/>
        <v>0</v>
      </c>
      <c r="U452" s="640">
        <f t="shared" si="679"/>
        <v>0</v>
      </c>
      <c r="V452" s="640">
        <f t="shared" si="679"/>
        <v>0</v>
      </c>
      <c r="W452" s="640">
        <f t="shared" si="679"/>
        <v>0</v>
      </c>
      <c r="X452" s="640">
        <f t="shared" si="679"/>
        <v>0</v>
      </c>
      <c r="Y452" s="640">
        <f t="shared" si="679"/>
        <v>0</v>
      </c>
      <c r="Z452" s="640">
        <f t="shared" si="679"/>
        <v>0</v>
      </c>
      <c r="AA452" s="640">
        <f t="shared" si="676"/>
        <v>0</v>
      </c>
      <c r="AB452" s="640">
        <f t="shared" ref="AB452:AU452" si="680">$E452*AB594</f>
        <v>0</v>
      </c>
      <c r="AC452" s="640">
        <f t="shared" si="680"/>
        <v>0</v>
      </c>
      <c r="AD452" s="640">
        <f t="shared" si="680"/>
        <v>0</v>
      </c>
      <c r="AE452" s="640">
        <f t="shared" si="680"/>
        <v>0</v>
      </c>
      <c r="AF452" s="640">
        <f t="shared" si="680"/>
        <v>0</v>
      </c>
      <c r="AG452" s="640">
        <f t="shared" si="680"/>
        <v>0</v>
      </c>
      <c r="AH452" s="640">
        <f t="shared" si="680"/>
        <v>0</v>
      </c>
      <c r="AI452" s="640">
        <f t="shared" si="680"/>
        <v>0</v>
      </c>
      <c r="AJ452" s="640">
        <f t="shared" si="680"/>
        <v>0</v>
      </c>
      <c r="AK452" s="640">
        <f t="shared" si="680"/>
        <v>0</v>
      </c>
      <c r="AL452" s="640">
        <f t="shared" si="680"/>
        <v>0</v>
      </c>
      <c r="AM452" s="640">
        <f t="shared" si="680"/>
        <v>0</v>
      </c>
      <c r="AN452" s="640">
        <f t="shared" si="680"/>
        <v>0</v>
      </c>
      <c r="AO452" s="640">
        <f t="shared" si="680"/>
        <v>0</v>
      </c>
      <c r="AP452" s="640">
        <f t="shared" si="680"/>
        <v>0</v>
      </c>
      <c r="AQ452" s="640">
        <f t="shared" si="680"/>
        <v>0</v>
      </c>
      <c r="AR452" s="640">
        <f t="shared" si="680"/>
        <v>0</v>
      </c>
      <c r="AS452" s="640">
        <f t="shared" si="680"/>
        <v>0</v>
      </c>
      <c r="AT452" s="640">
        <f t="shared" si="680"/>
        <v>0</v>
      </c>
      <c r="AU452" s="640">
        <f t="shared" si="680"/>
        <v>0</v>
      </c>
      <c r="AV452" s="640">
        <f t="shared" si="678"/>
        <v>0</v>
      </c>
      <c r="AW452" s="640"/>
      <c r="AX452" s="640"/>
      <c r="AY452" s="640"/>
      <c r="AZ452" s="640"/>
      <c r="BA452" s="640"/>
      <c r="BB452" s="640"/>
      <c r="BC452" s="640"/>
      <c r="BD452" s="640"/>
      <c r="BE452" s="640"/>
      <c r="BF452" s="640"/>
      <c r="BG452" s="640"/>
      <c r="BH452" s="640"/>
      <c r="BI452" s="640"/>
      <c r="BJ452" s="640"/>
      <c r="BK452" s="640"/>
      <c r="BL452" s="640"/>
      <c r="BM452" s="640"/>
      <c r="BN452" s="640"/>
      <c r="BO452" s="640"/>
      <c r="BP452" s="640"/>
      <c r="BQ452" s="640"/>
    </row>
    <row r="453" spans="1:69" s="352" customFormat="1" ht="12.75" x14ac:dyDescent="0.2">
      <c r="A453" s="1282" t="s">
        <v>816</v>
      </c>
      <c r="B453" s="376" t="s">
        <v>342</v>
      </c>
      <c r="C453" s="1259">
        <f>'I4 BO ASSETS'!N20</f>
        <v>0</v>
      </c>
      <c r="D453" s="640">
        <f t="shared" si="671"/>
        <v>0</v>
      </c>
      <c r="E453" s="640">
        <f t="shared" si="671"/>
        <v>0</v>
      </c>
      <c r="F453" s="640">
        <f t="shared" si="674"/>
        <v>0</v>
      </c>
      <c r="G453" s="640">
        <f t="shared" ref="G453:Z453" si="681">$D453*G595</f>
        <v>0</v>
      </c>
      <c r="H453" s="640">
        <f t="shared" si="681"/>
        <v>0</v>
      </c>
      <c r="I453" s="640">
        <f t="shared" si="681"/>
        <v>0</v>
      </c>
      <c r="J453" s="640">
        <f t="shared" si="681"/>
        <v>0</v>
      </c>
      <c r="K453" s="640">
        <f t="shared" si="681"/>
        <v>0</v>
      </c>
      <c r="L453" s="640">
        <f t="shared" si="681"/>
        <v>0</v>
      </c>
      <c r="M453" s="640">
        <f t="shared" si="681"/>
        <v>0</v>
      </c>
      <c r="N453" s="640">
        <f t="shared" si="681"/>
        <v>0</v>
      </c>
      <c r="O453" s="640">
        <f t="shared" si="681"/>
        <v>0</v>
      </c>
      <c r="P453" s="640">
        <f t="shared" si="681"/>
        <v>0</v>
      </c>
      <c r="Q453" s="640">
        <f t="shared" si="681"/>
        <v>0</v>
      </c>
      <c r="R453" s="640">
        <f t="shared" si="681"/>
        <v>0</v>
      </c>
      <c r="S453" s="640">
        <f t="shared" si="681"/>
        <v>0</v>
      </c>
      <c r="T453" s="640">
        <f t="shared" si="681"/>
        <v>0</v>
      </c>
      <c r="U453" s="640">
        <f t="shared" si="681"/>
        <v>0</v>
      </c>
      <c r="V453" s="640">
        <f t="shared" si="681"/>
        <v>0</v>
      </c>
      <c r="W453" s="640">
        <f t="shared" si="681"/>
        <v>0</v>
      </c>
      <c r="X453" s="640">
        <f t="shared" si="681"/>
        <v>0</v>
      </c>
      <c r="Y453" s="640">
        <f t="shared" si="681"/>
        <v>0</v>
      </c>
      <c r="Z453" s="640">
        <f t="shared" si="681"/>
        <v>0</v>
      </c>
      <c r="AA453" s="640">
        <f t="shared" si="676"/>
        <v>0</v>
      </c>
      <c r="AB453" s="640">
        <f t="shared" ref="AB453:AU453" si="682">$E453*AB595</f>
        <v>0</v>
      </c>
      <c r="AC453" s="640">
        <f t="shared" si="682"/>
        <v>0</v>
      </c>
      <c r="AD453" s="640">
        <f t="shared" si="682"/>
        <v>0</v>
      </c>
      <c r="AE453" s="640">
        <f t="shared" si="682"/>
        <v>0</v>
      </c>
      <c r="AF453" s="640">
        <f t="shared" si="682"/>
        <v>0</v>
      </c>
      <c r="AG453" s="640">
        <f t="shared" si="682"/>
        <v>0</v>
      </c>
      <c r="AH453" s="640">
        <f t="shared" si="682"/>
        <v>0</v>
      </c>
      <c r="AI453" s="640">
        <f t="shared" si="682"/>
        <v>0</v>
      </c>
      <c r="AJ453" s="640">
        <f t="shared" si="682"/>
        <v>0</v>
      </c>
      <c r="AK453" s="640">
        <f t="shared" si="682"/>
        <v>0</v>
      </c>
      <c r="AL453" s="640">
        <f t="shared" si="682"/>
        <v>0</v>
      </c>
      <c r="AM453" s="640">
        <f t="shared" si="682"/>
        <v>0</v>
      </c>
      <c r="AN453" s="640">
        <f t="shared" si="682"/>
        <v>0</v>
      </c>
      <c r="AO453" s="640">
        <f t="shared" si="682"/>
        <v>0</v>
      </c>
      <c r="AP453" s="640">
        <f t="shared" si="682"/>
        <v>0</v>
      </c>
      <c r="AQ453" s="640">
        <f t="shared" si="682"/>
        <v>0</v>
      </c>
      <c r="AR453" s="640">
        <f t="shared" si="682"/>
        <v>0</v>
      </c>
      <c r="AS453" s="640">
        <f t="shared" si="682"/>
        <v>0</v>
      </c>
      <c r="AT453" s="640">
        <f t="shared" si="682"/>
        <v>0</v>
      </c>
      <c r="AU453" s="640">
        <f t="shared" si="682"/>
        <v>0</v>
      </c>
      <c r="AV453" s="640">
        <f t="shared" si="678"/>
        <v>0</v>
      </c>
      <c r="AW453" s="640"/>
      <c r="AX453" s="640"/>
      <c r="AY453" s="640"/>
      <c r="AZ453" s="640"/>
      <c r="BA453" s="640"/>
      <c r="BB453" s="640"/>
      <c r="BC453" s="640"/>
      <c r="BD453" s="640"/>
      <c r="BE453" s="640"/>
      <c r="BF453" s="640"/>
      <c r="BG453" s="640"/>
      <c r="BH453" s="640"/>
      <c r="BI453" s="640"/>
      <c r="BJ453" s="640"/>
      <c r="BK453" s="640"/>
      <c r="BL453" s="640"/>
      <c r="BM453" s="640"/>
      <c r="BN453" s="640"/>
      <c r="BO453" s="640"/>
      <c r="BP453" s="640"/>
      <c r="BQ453" s="640"/>
    </row>
    <row r="454" spans="1:69" s="352" customFormat="1" ht="12.75" x14ac:dyDescent="0.2">
      <c r="A454" s="1282">
        <v>1806</v>
      </c>
      <c r="B454" s="376" t="s">
        <v>283</v>
      </c>
      <c r="C454" s="1259">
        <f>'I4 BO ASSETS'!N21</f>
        <v>0</v>
      </c>
      <c r="D454" s="640">
        <f t="shared" si="671"/>
        <v>0</v>
      </c>
      <c r="E454" s="640">
        <f t="shared" si="671"/>
        <v>0</v>
      </c>
      <c r="F454" s="640">
        <f t="shared" si="674"/>
        <v>0</v>
      </c>
      <c r="G454" s="640">
        <f t="shared" ref="G454:Z454" si="683">$D454*G596</f>
        <v>0</v>
      </c>
      <c r="H454" s="640">
        <f t="shared" si="683"/>
        <v>0</v>
      </c>
      <c r="I454" s="640">
        <f t="shared" si="683"/>
        <v>0</v>
      </c>
      <c r="J454" s="640">
        <f t="shared" si="683"/>
        <v>0</v>
      </c>
      <c r="K454" s="640">
        <f t="shared" si="683"/>
        <v>0</v>
      </c>
      <c r="L454" s="640">
        <f t="shared" si="683"/>
        <v>0</v>
      </c>
      <c r="M454" s="640">
        <f t="shared" si="683"/>
        <v>0</v>
      </c>
      <c r="N454" s="640">
        <f t="shared" si="683"/>
        <v>0</v>
      </c>
      <c r="O454" s="640">
        <f t="shared" si="683"/>
        <v>0</v>
      </c>
      <c r="P454" s="640">
        <f t="shared" si="683"/>
        <v>0</v>
      </c>
      <c r="Q454" s="640">
        <f t="shared" si="683"/>
        <v>0</v>
      </c>
      <c r="R454" s="640">
        <f t="shared" si="683"/>
        <v>0</v>
      </c>
      <c r="S454" s="640">
        <f t="shared" si="683"/>
        <v>0</v>
      </c>
      <c r="T454" s="640">
        <f t="shared" si="683"/>
        <v>0</v>
      </c>
      <c r="U454" s="640">
        <f t="shared" si="683"/>
        <v>0</v>
      </c>
      <c r="V454" s="640">
        <f t="shared" si="683"/>
        <v>0</v>
      </c>
      <c r="W454" s="640">
        <f t="shared" si="683"/>
        <v>0</v>
      </c>
      <c r="X454" s="640">
        <f t="shared" si="683"/>
        <v>0</v>
      </c>
      <c r="Y454" s="640">
        <f t="shared" si="683"/>
        <v>0</v>
      </c>
      <c r="Z454" s="640">
        <f t="shared" si="683"/>
        <v>0</v>
      </c>
      <c r="AA454" s="640">
        <f t="shared" si="676"/>
        <v>0</v>
      </c>
      <c r="AB454" s="640">
        <f t="shared" ref="AB454:AU454" si="684">$E454*AB596</f>
        <v>0</v>
      </c>
      <c r="AC454" s="640">
        <f t="shared" si="684"/>
        <v>0</v>
      </c>
      <c r="AD454" s="640">
        <f t="shared" si="684"/>
        <v>0</v>
      </c>
      <c r="AE454" s="640">
        <f t="shared" si="684"/>
        <v>0</v>
      </c>
      <c r="AF454" s="640">
        <f t="shared" si="684"/>
        <v>0</v>
      </c>
      <c r="AG454" s="640">
        <f t="shared" si="684"/>
        <v>0</v>
      </c>
      <c r="AH454" s="640">
        <f t="shared" si="684"/>
        <v>0</v>
      </c>
      <c r="AI454" s="640">
        <f t="shared" si="684"/>
        <v>0</v>
      </c>
      <c r="AJ454" s="640">
        <f t="shared" si="684"/>
        <v>0</v>
      </c>
      <c r="AK454" s="640">
        <f t="shared" si="684"/>
        <v>0</v>
      </c>
      <c r="AL454" s="640">
        <f t="shared" si="684"/>
        <v>0</v>
      </c>
      <c r="AM454" s="640">
        <f t="shared" si="684"/>
        <v>0</v>
      </c>
      <c r="AN454" s="640">
        <f t="shared" si="684"/>
        <v>0</v>
      </c>
      <c r="AO454" s="640">
        <f t="shared" si="684"/>
        <v>0</v>
      </c>
      <c r="AP454" s="640">
        <f t="shared" si="684"/>
        <v>0</v>
      </c>
      <c r="AQ454" s="640">
        <f t="shared" si="684"/>
        <v>0</v>
      </c>
      <c r="AR454" s="640">
        <f t="shared" si="684"/>
        <v>0</v>
      </c>
      <c r="AS454" s="640">
        <f t="shared" si="684"/>
        <v>0</v>
      </c>
      <c r="AT454" s="640">
        <f t="shared" si="684"/>
        <v>0</v>
      </c>
      <c r="AU454" s="640">
        <f t="shared" si="684"/>
        <v>0</v>
      </c>
      <c r="AV454" s="640">
        <f t="shared" si="678"/>
        <v>0</v>
      </c>
      <c r="AW454" s="640"/>
      <c r="AX454" s="640"/>
      <c r="AY454" s="640"/>
      <c r="AZ454" s="640"/>
      <c r="BA454" s="640"/>
      <c r="BB454" s="640"/>
      <c r="BC454" s="640"/>
      <c r="BD454" s="640"/>
      <c r="BE454" s="640"/>
      <c r="BF454" s="640"/>
      <c r="BG454" s="640"/>
      <c r="BH454" s="640"/>
      <c r="BI454" s="640"/>
      <c r="BJ454" s="640"/>
      <c r="BK454" s="640"/>
      <c r="BL454" s="640"/>
      <c r="BM454" s="640"/>
      <c r="BN454" s="640"/>
      <c r="BO454" s="640"/>
      <c r="BP454" s="640"/>
      <c r="BQ454" s="640"/>
    </row>
    <row r="455" spans="1:69" s="352" customFormat="1" ht="12.75" x14ac:dyDescent="0.2">
      <c r="A455" s="1282" t="s">
        <v>817</v>
      </c>
      <c r="B455" s="376" t="s">
        <v>341</v>
      </c>
      <c r="C455" s="1259">
        <f>'I4 BO ASSETS'!N22</f>
        <v>0</v>
      </c>
      <c r="D455" s="640">
        <f t="shared" si="671"/>
        <v>0</v>
      </c>
      <c r="E455" s="640">
        <f t="shared" si="671"/>
        <v>0</v>
      </c>
      <c r="F455" s="640">
        <f t="shared" si="674"/>
        <v>0</v>
      </c>
      <c r="G455" s="640">
        <f t="shared" ref="G455:Z455" si="685">$D455*G597</f>
        <v>0</v>
      </c>
      <c r="H455" s="640">
        <f t="shared" si="685"/>
        <v>0</v>
      </c>
      <c r="I455" s="640">
        <f t="shared" si="685"/>
        <v>0</v>
      </c>
      <c r="J455" s="640">
        <f t="shared" si="685"/>
        <v>0</v>
      </c>
      <c r="K455" s="640">
        <f t="shared" si="685"/>
        <v>0</v>
      </c>
      <c r="L455" s="640">
        <f t="shared" si="685"/>
        <v>0</v>
      </c>
      <c r="M455" s="640">
        <f t="shared" si="685"/>
        <v>0</v>
      </c>
      <c r="N455" s="640">
        <f t="shared" si="685"/>
        <v>0</v>
      </c>
      <c r="O455" s="640">
        <f t="shared" si="685"/>
        <v>0</v>
      </c>
      <c r="P455" s="640">
        <f t="shared" si="685"/>
        <v>0</v>
      </c>
      <c r="Q455" s="640">
        <f t="shared" si="685"/>
        <v>0</v>
      </c>
      <c r="R455" s="640">
        <f t="shared" si="685"/>
        <v>0</v>
      </c>
      <c r="S455" s="640">
        <f t="shared" si="685"/>
        <v>0</v>
      </c>
      <c r="T455" s="640">
        <f t="shared" si="685"/>
        <v>0</v>
      </c>
      <c r="U455" s="640">
        <f t="shared" si="685"/>
        <v>0</v>
      </c>
      <c r="V455" s="640">
        <f t="shared" si="685"/>
        <v>0</v>
      </c>
      <c r="W455" s="640">
        <f t="shared" si="685"/>
        <v>0</v>
      </c>
      <c r="X455" s="640">
        <f t="shared" si="685"/>
        <v>0</v>
      </c>
      <c r="Y455" s="640">
        <f t="shared" si="685"/>
        <v>0</v>
      </c>
      <c r="Z455" s="640">
        <f t="shared" si="685"/>
        <v>0</v>
      </c>
      <c r="AA455" s="640">
        <f t="shared" si="676"/>
        <v>0</v>
      </c>
      <c r="AB455" s="640">
        <f t="shared" ref="AB455:AU455" si="686">$E455*AB597</f>
        <v>0</v>
      </c>
      <c r="AC455" s="640">
        <f t="shared" si="686"/>
        <v>0</v>
      </c>
      <c r="AD455" s="640">
        <f t="shared" si="686"/>
        <v>0</v>
      </c>
      <c r="AE455" s="640">
        <f t="shared" si="686"/>
        <v>0</v>
      </c>
      <c r="AF455" s="640">
        <f t="shared" si="686"/>
        <v>0</v>
      </c>
      <c r="AG455" s="640">
        <f t="shared" si="686"/>
        <v>0</v>
      </c>
      <c r="AH455" s="640">
        <f t="shared" si="686"/>
        <v>0</v>
      </c>
      <c r="AI455" s="640">
        <f t="shared" si="686"/>
        <v>0</v>
      </c>
      <c r="AJ455" s="640">
        <f t="shared" si="686"/>
        <v>0</v>
      </c>
      <c r="AK455" s="640">
        <f t="shared" si="686"/>
        <v>0</v>
      </c>
      <c r="AL455" s="640">
        <f t="shared" si="686"/>
        <v>0</v>
      </c>
      <c r="AM455" s="640">
        <f t="shared" si="686"/>
        <v>0</v>
      </c>
      <c r="AN455" s="640">
        <f t="shared" si="686"/>
        <v>0</v>
      </c>
      <c r="AO455" s="640">
        <f t="shared" si="686"/>
        <v>0</v>
      </c>
      <c r="AP455" s="640">
        <f t="shared" si="686"/>
        <v>0</v>
      </c>
      <c r="AQ455" s="640">
        <f t="shared" si="686"/>
        <v>0</v>
      </c>
      <c r="AR455" s="640">
        <f t="shared" si="686"/>
        <v>0</v>
      </c>
      <c r="AS455" s="640">
        <f t="shared" si="686"/>
        <v>0</v>
      </c>
      <c r="AT455" s="640">
        <f t="shared" si="686"/>
        <v>0</v>
      </c>
      <c r="AU455" s="640">
        <f t="shared" si="686"/>
        <v>0</v>
      </c>
      <c r="AV455" s="640">
        <f t="shared" si="678"/>
        <v>0</v>
      </c>
      <c r="AW455" s="640"/>
      <c r="AX455" s="640"/>
      <c r="AY455" s="640"/>
      <c r="AZ455" s="640"/>
      <c r="BA455" s="640"/>
      <c r="BB455" s="640"/>
      <c r="BC455" s="640"/>
      <c r="BD455" s="640"/>
      <c r="BE455" s="640"/>
      <c r="BF455" s="640"/>
      <c r="BG455" s="640"/>
      <c r="BH455" s="640"/>
      <c r="BI455" s="640"/>
      <c r="BJ455" s="640"/>
      <c r="BK455" s="640"/>
      <c r="BL455" s="640"/>
      <c r="BM455" s="640"/>
      <c r="BN455" s="640"/>
      <c r="BO455" s="640"/>
      <c r="BP455" s="640"/>
      <c r="BQ455" s="640"/>
    </row>
    <row r="456" spans="1:69" s="352" customFormat="1" ht="12.75" x14ac:dyDescent="0.2">
      <c r="A456" s="1282" t="s">
        <v>818</v>
      </c>
      <c r="B456" s="376" t="s">
        <v>343</v>
      </c>
      <c r="C456" s="1259">
        <f>'I4 BO ASSETS'!N23</f>
        <v>0</v>
      </c>
      <c r="D456" s="640">
        <f t="shared" si="671"/>
        <v>0</v>
      </c>
      <c r="E456" s="640">
        <f t="shared" si="671"/>
        <v>0</v>
      </c>
      <c r="F456" s="640">
        <f t="shared" si="674"/>
        <v>0</v>
      </c>
      <c r="G456" s="640">
        <f t="shared" ref="G456:Z456" si="687">$D456*G598</f>
        <v>0</v>
      </c>
      <c r="H456" s="640">
        <f t="shared" si="687"/>
        <v>0</v>
      </c>
      <c r="I456" s="640">
        <f t="shared" si="687"/>
        <v>0</v>
      </c>
      <c r="J456" s="640">
        <f t="shared" si="687"/>
        <v>0</v>
      </c>
      <c r="K456" s="640">
        <f t="shared" si="687"/>
        <v>0</v>
      </c>
      <c r="L456" s="640">
        <f t="shared" si="687"/>
        <v>0</v>
      </c>
      <c r="M456" s="640">
        <f t="shared" si="687"/>
        <v>0</v>
      </c>
      <c r="N456" s="640">
        <f t="shared" si="687"/>
        <v>0</v>
      </c>
      <c r="O456" s="640">
        <f t="shared" si="687"/>
        <v>0</v>
      </c>
      <c r="P456" s="640">
        <f t="shared" si="687"/>
        <v>0</v>
      </c>
      <c r="Q456" s="640">
        <f t="shared" si="687"/>
        <v>0</v>
      </c>
      <c r="R456" s="640">
        <f t="shared" si="687"/>
        <v>0</v>
      </c>
      <c r="S456" s="640">
        <f t="shared" si="687"/>
        <v>0</v>
      </c>
      <c r="T456" s="640">
        <f t="shared" si="687"/>
        <v>0</v>
      </c>
      <c r="U456" s="640">
        <f t="shared" si="687"/>
        <v>0</v>
      </c>
      <c r="V456" s="640">
        <f t="shared" si="687"/>
        <v>0</v>
      </c>
      <c r="W456" s="640">
        <f t="shared" si="687"/>
        <v>0</v>
      </c>
      <c r="X456" s="640">
        <f t="shared" si="687"/>
        <v>0</v>
      </c>
      <c r="Y456" s="640">
        <f t="shared" si="687"/>
        <v>0</v>
      </c>
      <c r="Z456" s="640">
        <f t="shared" si="687"/>
        <v>0</v>
      </c>
      <c r="AA456" s="640">
        <f t="shared" si="676"/>
        <v>0</v>
      </c>
      <c r="AB456" s="640">
        <f t="shared" ref="AB456:AU456" si="688">$E456*AB598</f>
        <v>0</v>
      </c>
      <c r="AC456" s="640">
        <f t="shared" si="688"/>
        <v>0</v>
      </c>
      <c r="AD456" s="640">
        <f t="shared" si="688"/>
        <v>0</v>
      </c>
      <c r="AE456" s="640">
        <f t="shared" si="688"/>
        <v>0</v>
      </c>
      <c r="AF456" s="640">
        <f t="shared" si="688"/>
        <v>0</v>
      </c>
      <c r="AG456" s="640">
        <f t="shared" si="688"/>
        <v>0</v>
      </c>
      <c r="AH456" s="640">
        <f t="shared" si="688"/>
        <v>0</v>
      </c>
      <c r="AI456" s="640">
        <f t="shared" si="688"/>
        <v>0</v>
      </c>
      <c r="AJ456" s="640">
        <f t="shared" si="688"/>
        <v>0</v>
      </c>
      <c r="AK456" s="640">
        <f t="shared" si="688"/>
        <v>0</v>
      </c>
      <c r="AL456" s="640">
        <f t="shared" si="688"/>
        <v>0</v>
      </c>
      <c r="AM456" s="640">
        <f t="shared" si="688"/>
        <v>0</v>
      </c>
      <c r="AN456" s="640">
        <f t="shared" si="688"/>
        <v>0</v>
      </c>
      <c r="AO456" s="640">
        <f t="shared" si="688"/>
        <v>0</v>
      </c>
      <c r="AP456" s="640">
        <f t="shared" si="688"/>
        <v>0</v>
      </c>
      <c r="AQ456" s="640">
        <f t="shared" si="688"/>
        <v>0</v>
      </c>
      <c r="AR456" s="640">
        <f t="shared" si="688"/>
        <v>0</v>
      </c>
      <c r="AS456" s="640">
        <f t="shared" si="688"/>
        <v>0</v>
      </c>
      <c r="AT456" s="640">
        <f t="shared" si="688"/>
        <v>0</v>
      </c>
      <c r="AU456" s="640">
        <f t="shared" si="688"/>
        <v>0</v>
      </c>
      <c r="AV456" s="640">
        <f t="shared" si="678"/>
        <v>0</v>
      </c>
      <c r="AW456" s="640"/>
      <c r="AX456" s="640"/>
      <c r="AY456" s="640"/>
      <c r="AZ456" s="640"/>
      <c r="BA456" s="640"/>
      <c r="BB456" s="640"/>
      <c r="BC456" s="640"/>
      <c r="BD456" s="640"/>
      <c r="BE456" s="640"/>
      <c r="BF456" s="640"/>
      <c r="BG456" s="640"/>
      <c r="BH456" s="640"/>
      <c r="BI456" s="640"/>
      <c r="BJ456" s="640"/>
      <c r="BK456" s="640"/>
      <c r="BL456" s="640"/>
      <c r="BM456" s="640"/>
      <c r="BN456" s="640"/>
      <c r="BO456" s="640"/>
      <c r="BP456" s="640"/>
      <c r="BQ456" s="640"/>
    </row>
    <row r="457" spans="1:69" s="352" customFormat="1" ht="12.75" x14ac:dyDescent="0.2">
      <c r="A457" s="1282">
        <v>1808</v>
      </c>
      <c r="B457" s="376" t="s">
        <v>284</v>
      </c>
      <c r="C457" s="1259">
        <f>'I4 BO ASSETS'!N24</f>
        <v>0</v>
      </c>
      <c r="D457" s="640">
        <f t="shared" si="671"/>
        <v>0</v>
      </c>
      <c r="E457" s="640">
        <f t="shared" si="671"/>
        <v>0</v>
      </c>
      <c r="F457" s="640">
        <f t="shared" si="674"/>
        <v>0</v>
      </c>
      <c r="G457" s="640">
        <f t="shared" ref="G457:Z457" si="689">$D457*G599</f>
        <v>0</v>
      </c>
      <c r="H457" s="640">
        <f t="shared" si="689"/>
        <v>0</v>
      </c>
      <c r="I457" s="640">
        <f t="shared" si="689"/>
        <v>0</v>
      </c>
      <c r="J457" s="640">
        <f t="shared" si="689"/>
        <v>0</v>
      </c>
      <c r="K457" s="640">
        <f t="shared" si="689"/>
        <v>0</v>
      </c>
      <c r="L457" s="640">
        <f t="shared" si="689"/>
        <v>0</v>
      </c>
      <c r="M457" s="640">
        <f t="shared" si="689"/>
        <v>0</v>
      </c>
      <c r="N457" s="640">
        <f t="shared" si="689"/>
        <v>0</v>
      </c>
      <c r="O457" s="640">
        <f t="shared" si="689"/>
        <v>0</v>
      </c>
      <c r="P457" s="640">
        <f t="shared" si="689"/>
        <v>0</v>
      </c>
      <c r="Q457" s="640">
        <f t="shared" si="689"/>
        <v>0</v>
      </c>
      <c r="R457" s="640">
        <f t="shared" si="689"/>
        <v>0</v>
      </c>
      <c r="S457" s="640">
        <f t="shared" si="689"/>
        <v>0</v>
      </c>
      <c r="T457" s="640">
        <f t="shared" si="689"/>
        <v>0</v>
      </c>
      <c r="U457" s="640">
        <f t="shared" si="689"/>
        <v>0</v>
      </c>
      <c r="V457" s="640">
        <f t="shared" si="689"/>
        <v>0</v>
      </c>
      <c r="W457" s="640">
        <f t="shared" si="689"/>
        <v>0</v>
      </c>
      <c r="X457" s="640">
        <f t="shared" si="689"/>
        <v>0</v>
      </c>
      <c r="Y457" s="640">
        <f t="shared" si="689"/>
        <v>0</v>
      </c>
      <c r="Z457" s="640">
        <f t="shared" si="689"/>
        <v>0</v>
      </c>
      <c r="AA457" s="640">
        <f t="shared" si="676"/>
        <v>0</v>
      </c>
      <c r="AB457" s="640">
        <f t="shared" ref="AB457:AU457" si="690">$E457*AB599</f>
        <v>0</v>
      </c>
      <c r="AC457" s="640">
        <f t="shared" si="690"/>
        <v>0</v>
      </c>
      <c r="AD457" s="640">
        <f t="shared" si="690"/>
        <v>0</v>
      </c>
      <c r="AE457" s="640">
        <f t="shared" si="690"/>
        <v>0</v>
      </c>
      <c r="AF457" s="640">
        <f t="shared" si="690"/>
        <v>0</v>
      </c>
      <c r="AG457" s="640">
        <f t="shared" si="690"/>
        <v>0</v>
      </c>
      <c r="AH457" s="640">
        <f t="shared" si="690"/>
        <v>0</v>
      </c>
      <c r="AI457" s="640">
        <f t="shared" si="690"/>
        <v>0</v>
      </c>
      <c r="AJ457" s="640">
        <f t="shared" si="690"/>
        <v>0</v>
      </c>
      <c r="AK457" s="640">
        <f t="shared" si="690"/>
        <v>0</v>
      </c>
      <c r="AL457" s="640">
        <f t="shared" si="690"/>
        <v>0</v>
      </c>
      <c r="AM457" s="640">
        <f t="shared" si="690"/>
        <v>0</v>
      </c>
      <c r="AN457" s="640">
        <f t="shared" si="690"/>
        <v>0</v>
      </c>
      <c r="AO457" s="640">
        <f t="shared" si="690"/>
        <v>0</v>
      </c>
      <c r="AP457" s="640">
        <f t="shared" si="690"/>
        <v>0</v>
      </c>
      <c r="AQ457" s="640">
        <f t="shared" si="690"/>
        <v>0</v>
      </c>
      <c r="AR457" s="640">
        <f t="shared" si="690"/>
        <v>0</v>
      </c>
      <c r="AS457" s="640">
        <f t="shared" si="690"/>
        <v>0</v>
      </c>
      <c r="AT457" s="640">
        <f t="shared" si="690"/>
        <v>0</v>
      </c>
      <c r="AU457" s="640">
        <f t="shared" si="690"/>
        <v>0</v>
      </c>
      <c r="AV457" s="640">
        <f t="shared" si="678"/>
        <v>0</v>
      </c>
      <c r="AW457" s="640"/>
      <c r="AX457" s="640"/>
      <c r="AY457" s="640"/>
      <c r="AZ457" s="640"/>
      <c r="BA457" s="640"/>
      <c r="BB457" s="640"/>
      <c r="BC457" s="640"/>
      <c r="BD457" s="640"/>
      <c r="BE457" s="640"/>
      <c r="BF457" s="640"/>
      <c r="BG457" s="640"/>
      <c r="BH457" s="640"/>
      <c r="BI457" s="640"/>
      <c r="BJ457" s="640"/>
      <c r="BK457" s="640"/>
      <c r="BL457" s="640"/>
      <c r="BM457" s="640"/>
      <c r="BN457" s="640"/>
      <c r="BO457" s="640"/>
      <c r="BP457" s="640"/>
      <c r="BQ457" s="640"/>
    </row>
    <row r="458" spans="1:69" s="352" customFormat="1" ht="12.75" x14ac:dyDescent="0.2">
      <c r="A458" s="1282" t="s">
        <v>819</v>
      </c>
      <c r="B458" s="376" t="s">
        <v>344</v>
      </c>
      <c r="C458" s="1259">
        <f>'I4 BO ASSETS'!N25</f>
        <v>0</v>
      </c>
      <c r="D458" s="640">
        <f t="shared" si="671"/>
        <v>0</v>
      </c>
      <c r="E458" s="640">
        <f t="shared" si="671"/>
        <v>0</v>
      </c>
      <c r="F458" s="640">
        <f t="shared" si="674"/>
        <v>0</v>
      </c>
      <c r="G458" s="640">
        <f t="shared" ref="G458:Z458" si="691">$D458*G600</f>
        <v>0</v>
      </c>
      <c r="H458" s="640">
        <f t="shared" si="691"/>
        <v>0</v>
      </c>
      <c r="I458" s="640">
        <f t="shared" si="691"/>
        <v>0</v>
      </c>
      <c r="J458" s="640">
        <f t="shared" si="691"/>
        <v>0</v>
      </c>
      <c r="K458" s="640">
        <f t="shared" si="691"/>
        <v>0</v>
      </c>
      <c r="L458" s="640">
        <f t="shared" si="691"/>
        <v>0</v>
      </c>
      <c r="M458" s="640">
        <f t="shared" si="691"/>
        <v>0</v>
      </c>
      <c r="N458" s="640">
        <f t="shared" si="691"/>
        <v>0</v>
      </c>
      <c r="O458" s="640">
        <f t="shared" si="691"/>
        <v>0</v>
      </c>
      <c r="P458" s="640">
        <f t="shared" si="691"/>
        <v>0</v>
      </c>
      <c r="Q458" s="640">
        <f t="shared" si="691"/>
        <v>0</v>
      </c>
      <c r="R458" s="640">
        <f t="shared" si="691"/>
        <v>0</v>
      </c>
      <c r="S458" s="640">
        <f t="shared" si="691"/>
        <v>0</v>
      </c>
      <c r="T458" s="640">
        <f t="shared" si="691"/>
        <v>0</v>
      </c>
      <c r="U458" s="640">
        <f t="shared" si="691"/>
        <v>0</v>
      </c>
      <c r="V458" s="640">
        <f t="shared" si="691"/>
        <v>0</v>
      </c>
      <c r="W458" s="640">
        <f t="shared" si="691"/>
        <v>0</v>
      </c>
      <c r="X458" s="640">
        <f t="shared" si="691"/>
        <v>0</v>
      </c>
      <c r="Y458" s="640">
        <f t="shared" si="691"/>
        <v>0</v>
      </c>
      <c r="Z458" s="640">
        <f t="shared" si="691"/>
        <v>0</v>
      </c>
      <c r="AA458" s="640">
        <f t="shared" si="676"/>
        <v>0</v>
      </c>
      <c r="AB458" s="640">
        <f t="shared" ref="AB458:AU458" si="692">$E458*AB600</f>
        <v>0</v>
      </c>
      <c r="AC458" s="640">
        <f t="shared" si="692"/>
        <v>0</v>
      </c>
      <c r="AD458" s="640">
        <f t="shared" si="692"/>
        <v>0</v>
      </c>
      <c r="AE458" s="640">
        <f t="shared" si="692"/>
        <v>0</v>
      </c>
      <c r="AF458" s="640">
        <f t="shared" si="692"/>
        <v>0</v>
      </c>
      <c r="AG458" s="640">
        <f t="shared" si="692"/>
        <v>0</v>
      </c>
      <c r="AH458" s="640">
        <f t="shared" si="692"/>
        <v>0</v>
      </c>
      <c r="AI458" s="640">
        <f t="shared" si="692"/>
        <v>0</v>
      </c>
      <c r="AJ458" s="640">
        <f t="shared" si="692"/>
        <v>0</v>
      </c>
      <c r="AK458" s="640">
        <f t="shared" si="692"/>
        <v>0</v>
      </c>
      <c r="AL458" s="640">
        <f t="shared" si="692"/>
        <v>0</v>
      </c>
      <c r="AM458" s="640">
        <f t="shared" si="692"/>
        <v>0</v>
      </c>
      <c r="AN458" s="640">
        <f t="shared" si="692"/>
        <v>0</v>
      </c>
      <c r="AO458" s="640">
        <f t="shared" si="692"/>
        <v>0</v>
      </c>
      <c r="AP458" s="640">
        <f t="shared" si="692"/>
        <v>0</v>
      </c>
      <c r="AQ458" s="640">
        <f t="shared" si="692"/>
        <v>0</v>
      </c>
      <c r="AR458" s="640">
        <f t="shared" si="692"/>
        <v>0</v>
      </c>
      <c r="AS458" s="640">
        <f t="shared" si="692"/>
        <v>0</v>
      </c>
      <c r="AT458" s="640">
        <f t="shared" si="692"/>
        <v>0</v>
      </c>
      <c r="AU458" s="640">
        <f t="shared" si="692"/>
        <v>0</v>
      </c>
      <c r="AV458" s="640">
        <f t="shared" si="678"/>
        <v>0</v>
      </c>
      <c r="AW458" s="640"/>
      <c r="AX458" s="640"/>
      <c r="AY458" s="640"/>
      <c r="AZ458" s="640"/>
      <c r="BA458" s="640"/>
      <c r="BB458" s="640"/>
      <c r="BC458" s="640"/>
      <c r="BD458" s="640"/>
      <c r="BE458" s="640"/>
      <c r="BF458" s="640"/>
      <c r="BG458" s="640"/>
      <c r="BH458" s="640"/>
      <c r="BI458" s="640"/>
      <c r="BJ458" s="640"/>
      <c r="BK458" s="640"/>
      <c r="BL458" s="640"/>
      <c r="BM458" s="640"/>
      <c r="BN458" s="640"/>
      <c r="BO458" s="640"/>
      <c r="BP458" s="640"/>
      <c r="BQ458" s="640"/>
    </row>
    <row r="459" spans="1:69" s="352" customFormat="1" ht="12.75" x14ac:dyDescent="0.2">
      <c r="A459" s="1282" t="s">
        <v>820</v>
      </c>
      <c r="B459" s="376" t="s">
        <v>345</v>
      </c>
      <c r="C459" s="1259">
        <f>'I4 BO ASSETS'!N26</f>
        <v>0</v>
      </c>
      <c r="D459" s="640">
        <f t="shared" si="671"/>
        <v>0</v>
      </c>
      <c r="E459" s="640">
        <f t="shared" si="671"/>
        <v>0</v>
      </c>
      <c r="F459" s="640">
        <f t="shared" si="674"/>
        <v>0</v>
      </c>
      <c r="G459" s="640">
        <f t="shared" ref="G459:Z459" si="693">$D459*G601</f>
        <v>0</v>
      </c>
      <c r="H459" s="640">
        <f t="shared" si="693"/>
        <v>0</v>
      </c>
      <c r="I459" s="640">
        <f t="shared" si="693"/>
        <v>0</v>
      </c>
      <c r="J459" s="640">
        <f t="shared" si="693"/>
        <v>0</v>
      </c>
      <c r="K459" s="640">
        <f t="shared" si="693"/>
        <v>0</v>
      </c>
      <c r="L459" s="640">
        <f t="shared" si="693"/>
        <v>0</v>
      </c>
      <c r="M459" s="640">
        <f t="shared" si="693"/>
        <v>0</v>
      </c>
      <c r="N459" s="640">
        <f t="shared" si="693"/>
        <v>0</v>
      </c>
      <c r="O459" s="640">
        <f t="shared" si="693"/>
        <v>0</v>
      </c>
      <c r="P459" s="640">
        <f t="shared" si="693"/>
        <v>0</v>
      </c>
      <c r="Q459" s="640">
        <f t="shared" si="693"/>
        <v>0</v>
      </c>
      <c r="R459" s="640">
        <f t="shared" si="693"/>
        <v>0</v>
      </c>
      <c r="S459" s="640">
        <f t="shared" si="693"/>
        <v>0</v>
      </c>
      <c r="T459" s="640">
        <f t="shared" si="693"/>
        <v>0</v>
      </c>
      <c r="U459" s="640">
        <f t="shared" si="693"/>
        <v>0</v>
      </c>
      <c r="V459" s="640">
        <f t="shared" si="693"/>
        <v>0</v>
      </c>
      <c r="W459" s="640">
        <f t="shared" si="693"/>
        <v>0</v>
      </c>
      <c r="X459" s="640">
        <f t="shared" si="693"/>
        <v>0</v>
      </c>
      <c r="Y459" s="640">
        <f t="shared" si="693"/>
        <v>0</v>
      </c>
      <c r="Z459" s="640">
        <f t="shared" si="693"/>
        <v>0</v>
      </c>
      <c r="AA459" s="640">
        <f t="shared" si="676"/>
        <v>0</v>
      </c>
      <c r="AB459" s="640">
        <f t="shared" ref="AB459:AU459" si="694">$E459*AB601</f>
        <v>0</v>
      </c>
      <c r="AC459" s="640">
        <f t="shared" si="694"/>
        <v>0</v>
      </c>
      <c r="AD459" s="640">
        <f t="shared" si="694"/>
        <v>0</v>
      </c>
      <c r="AE459" s="640">
        <f t="shared" si="694"/>
        <v>0</v>
      </c>
      <c r="AF459" s="640">
        <f t="shared" si="694"/>
        <v>0</v>
      </c>
      <c r="AG459" s="640">
        <f t="shared" si="694"/>
        <v>0</v>
      </c>
      <c r="AH459" s="640">
        <f t="shared" si="694"/>
        <v>0</v>
      </c>
      <c r="AI459" s="640">
        <f t="shared" si="694"/>
        <v>0</v>
      </c>
      <c r="AJ459" s="640">
        <f t="shared" si="694"/>
        <v>0</v>
      </c>
      <c r="AK459" s="640">
        <f t="shared" si="694"/>
        <v>0</v>
      </c>
      <c r="AL459" s="640">
        <f t="shared" si="694"/>
        <v>0</v>
      </c>
      <c r="AM459" s="640">
        <f t="shared" si="694"/>
        <v>0</v>
      </c>
      <c r="AN459" s="640">
        <f t="shared" si="694"/>
        <v>0</v>
      </c>
      <c r="AO459" s="640">
        <f t="shared" si="694"/>
        <v>0</v>
      </c>
      <c r="AP459" s="640">
        <f t="shared" si="694"/>
        <v>0</v>
      </c>
      <c r="AQ459" s="640">
        <f t="shared" si="694"/>
        <v>0</v>
      </c>
      <c r="AR459" s="640">
        <f t="shared" si="694"/>
        <v>0</v>
      </c>
      <c r="AS459" s="640">
        <f t="shared" si="694"/>
        <v>0</v>
      </c>
      <c r="AT459" s="640">
        <f t="shared" si="694"/>
        <v>0</v>
      </c>
      <c r="AU459" s="640">
        <f t="shared" si="694"/>
        <v>0</v>
      </c>
      <c r="AV459" s="640">
        <f t="shared" si="678"/>
        <v>0</v>
      </c>
      <c r="AW459" s="640"/>
      <c r="AX459" s="640"/>
      <c r="AY459" s="640"/>
      <c r="AZ459" s="640"/>
      <c r="BA459" s="640"/>
      <c r="BB459" s="640"/>
      <c r="BC459" s="640"/>
      <c r="BD459" s="640"/>
      <c r="BE459" s="640"/>
      <c r="BF459" s="640"/>
      <c r="BG459" s="640"/>
      <c r="BH459" s="640"/>
      <c r="BI459" s="640"/>
      <c r="BJ459" s="640"/>
      <c r="BK459" s="640"/>
      <c r="BL459" s="640"/>
      <c r="BM459" s="640"/>
      <c r="BN459" s="640"/>
      <c r="BO459" s="640"/>
      <c r="BP459" s="640"/>
      <c r="BQ459" s="640"/>
    </row>
    <row r="460" spans="1:69" s="352" customFormat="1" ht="12.75" x14ac:dyDescent="0.2">
      <c r="A460" s="1282">
        <v>1810</v>
      </c>
      <c r="B460" s="376" t="s">
        <v>285</v>
      </c>
      <c r="C460" s="1259">
        <f>'I4 BO ASSETS'!N27</f>
        <v>0</v>
      </c>
      <c r="D460" s="640">
        <f t="shared" si="671"/>
        <v>0</v>
      </c>
      <c r="E460" s="640">
        <f t="shared" si="671"/>
        <v>0</v>
      </c>
      <c r="F460" s="640">
        <f t="shared" si="674"/>
        <v>0</v>
      </c>
      <c r="G460" s="640">
        <f t="shared" ref="G460:Z460" si="695">$D460*G602</f>
        <v>0</v>
      </c>
      <c r="H460" s="640">
        <f t="shared" si="695"/>
        <v>0</v>
      </c>
      <c r="I460" s="640">
        <f t="shared" si="695"/>
        <v>0</v>
      </c>
      <c r="J460" s="640">
        <f t="shared" si="695"/>
        <v>0</v>
      </c>
      <c r="K460" s="640">
        <f t="shared" si="695"/>
        <v>0</v>
      </c>
      <c r="L460" s="640">
        <f t="shared" si="695"/>
        <v>0</v>
      </c>
      <c r="M460" s="640">
        <f t="shared" si="695"/>
        <v>0</v>
      </c>
      <c r="N460" s="640">
        <f t="shared" si="695"/>
        <v>0</v>
      </c>
      <c r="O460" s="640">
        <f t="shared" si="695"/>
        <v>0</v>
      </c>
      <c r="P460" s="640">
        <f t="shared" si="695"/>
        <v>0</v>
      </c>
      <c r="Q460" s="640">
        <f t="shared" si="695"/>
        <v>0</v>
      </c>
      <c r="R460" s="640">
        <f t="shared" si="695"/>
        <v>0</v>
      </c>
      <c r="S460" s="640">
        <f t="shared" si="695"/>
        <v>0</v>
      </c>
      <c r="T460" s="640">
        <f t="shared" si="695"/>
        <v>0</v>
      </c>
      <c r="U460" s="640">
        <f t="shared" si="695"/>
        <v>0</v>
      </c>
      <c r="V460" s="640">
        <f t="shared" si="695"/>
        <v>0</v>
      </c>
      <c r="W460" s="640">
        <f t="shared" si="695"/>
        <v>0</v>
      </c>
      <c r="X460" s="640">
        <f t="shared" si="695"/>
        <v>0</v>
      </c>
      <c r="Y460" s="640">
        <f t="shared" si="695"/>
        <v>0</v>
      </c>
      <c r="Z460" s="640">
        <f t="shared" si="695"/>
        <v>0</v>
      </c>
      <c r="AA460" s="640">
        <f t="shared" si="676"/>
        <v>0</v>
      </c>
      <c r="AB460" s="640">
        <f t="shared" ref="AB460:AU460" si="696">$E460*AB602</f>
        <v>0</v>
      </c>
      <c r="AC460" s="640">
        <f t="shared" si="696"/>
        <v>0</v>
      </c>
      <c r="AD460" s="640">
        <f t="shared" si="696"/>
        <v>0</v>
      </c>
      <c r="AE460" s="640">
        <f t="shared" si="696"/>
        <v>0</v>
      </c>
      <c r="AF460" s="640">
        <f t="shared" si="696"/>
        <v>0</v>
      </c>
      <c r="AG460" s="640">
        <f t="shared" si="696"/>
        <v>0</v>
      </c>
      <c r="AH460" s="640">
        <f t="shared" si="696"/>
        <v>0</v>
      </c>
      <c r="AI460" s="640">
        <f t="shared" si="696"/>
        <v>0</v>
      </c>
      <c r="AJ460" s="640">
        <f t="shared" si="696"/>
        <v>0</v>
      </c>
      <c r="AK460" s="640">
        <f t="shared" si="696"/>
        <v>0</v>
      </c>
      <c r="AL460" s="640">
        <f t="shared" si="696"/>
        <v>0</v>
      </c>
      <c r="AM460" s="640">
        <f t="shared" si="696"/>
        <v>0</v>
      </c>
      <c r="AN460" s="640">
        <f t="shared" si="696"/>
        <v>0</v>
      </c>
      <c r="AO460" s="640">
        <f t="shared" si="696"/>
        <v>0</v>
      </c>
      <c r="AP460" s="640">
        <f t="shared" si="696"/>
        <v>0</v>
      </c>
      <c r="AQ460" s="640">
        <f t="shared" si="696"/>
        <v>0</v>
      </c>
      <c r="AR460" s="640">
        <f t="shared" si="696"/>
        <v>0</v>
      </c>
      <c r="AS460" s="640">
        <f t="shared" si="696"/>
        <v>0</v>
      </c>
      <c r="AT460" s="640">
        <f t="shared" si="696"/>
        <v>0</v>
      </c>
      <c r="AU460" s="640">
        <f t="shared" si="696"/>
        <v>0</v>
      </c>
      <c r="AV460" s="640">
        <f t="shared" si="678"/>
        <v>0</v>
      </c>
      <c r="AW460" s="640"/>
      <c r="AX460" s="640"/>
      <c r="AY460" s="640"/>
      <c r="AZ460" s="640"/>
      <c r="BA460" s="640"/>
      <c r="BB460" s="640"/>
      <c r="BC460" s="640"/>
      <c r="BD460" s="640"/>
      <c r="BE460" s="640"/>
      <c r="BF460" s="640"/>
      <c r="BG460" s="640"/>
      <c r="BH460" s="640"/>
      <c r="BI460" s="640"/>
      <c r="BJ460" s="640"/>
      <c r="BK460" s="640"/>
      <c r="BL460" s="640"/>
      <c r="BM460" s="640"/>
      <c r="BN460" s="640"/>
      <c r="BO460" s="640"/>
      <c r="BP460" s="640"/>
      <c r="BQ460" s="640"/>
    </row>
    <row r="461" spans="1:69" s="352" customFormat="1" ht="12.75" x14ac:dyDescent="0.2">
      <c r="A461" s="1282" t="s">
        <v>821</v>
      </c>
      <c r="B461" s="376" t="s">
        <v>363</v>
      </c>
      <c r="C461" s="1259">
        <f>'I4 BO ASSETS'!N28</f>
        <v>0</v>
      </c>
      <c r="D461" s="640">
        <f t="shared" si="671"/>
        <v>0</v>
      </c>
      <c r="E461" s="640">
        <f t="shared" si="671"/>
        <v>0</v>
      </c>
      <c r="F461" s="640">
        <f t="shared" si="674"/>
        <v>0</v>
      </c>
      <c r="G461" s="640">
        <f t="shared" ref="G461:Z461" si="697">$D461*G603</f>
        <v>0</v>
      </c>
      <c r="H461" s="640">
        <f t="shared" si="697"/>
        <v>0</v>
      </c>
      <c r="I461" s="640">
        <f t="shared" si="697"/>
        <v>0</v>
      </c>
      <c r="J461" s="640">
        <f t="shared" si="697"/>
        <v>0</v>
      </c>
      <c r="K461" s="640">
        <f t="shared" si="697"/>
        <v>0</v>
      </c>
      <c r="L461" s="640">
        <f t="shared" si="697"/>
        <v>0</v>
      </c>
      <c r="M461" s="640">
        <f t="shared" si="697"/>
        <v>0</v>
      </c>
      <c r="N461" s="640">
        <f t="shared" si="697"/>
        <v>0</v>
      </c>
      <c r="O461" s="640">
        <f t="shared" si="697"/>
        <v>0</v>
      </c>
      <c r="P461" s="640">
        <f t="shared" si="697"/>
        <v>0</v>
      </c>
      <c r="Q461" s="640">
        <f t="shared" si="697"/>
        <v>0</v>
      </c>
      <c r="R461" s="640">
        <f t="shared" si="697"/>
        <v>0</v>
      </c>
      <c r="S461" s="640">
        <f t="shared" si="697"/>
        <v>0</v>
      </c>
      <c r="T461" s="640">
        <f t="shared" si="697"/>
        <v>0</v>
      </c>
      <c r="U461" s="640">
        <f t="shared" si="697"/>
        <v>0</v>
      </c>
      <c r="V461" s="640">
        <f t="shared" si="697"/>
        <v>0</v>
      </c>
      <c r="W461" s="640">
        <f t="shared" si="697"/>
        <v>0</v>
      </c>
      <c r="X461" s="640">
        <f t="shared" si="697"/>
        <v>0</v>
      </c>
      <c r="Y461" s="640">
        <f t="shared" si="697"/>
        <v>0</v>
      </c>
      <c r="Z461" s="640">
        <f t="shared" si="697"/>
        <v>0</v>
      </c>
      <c r="AA461" s="640">
        <f t="shared" si="676"/>
        <v>0</v>
      </c>
      <c r="AB461" s="640">
        <f t="shared" ref="AB461:AU461" si="698">$E461*AB603</f>
        <v>0</v>
      </c>
      <c r="AC461" s="640">
        <f t="shared" si="698"/>
        <v>0</v>
      </c>
      <c r="AD461" s="640">
        <f t="shared" si="698"/>
        <v>0</v>
      </c>
      <c r="AE461" s="640">
        <f t="shared" si="698"/>
        <v>0</v>
      </c>
      <c r="AF461" s="640">
        <f t="shared" si="698"/>
        <v>0</v>
      </c>
      <c r="AG461" s="640">
        <f t="shared" si="698"/>
        <v>0</v>
      </c>
      <c r="AH461" s="640">
        <f t="shared" si="698"/>
        <v>0</v>
      </c>
      <c r="AI461" s="640">
        <f t="shared" si="698"/>
        <v>0</v>
      </c>
      <c r="AJ461" s="640">
        <f t="shared" si="698"/>
        <v>0</v>
      </c>
      <c r="AK461" s="640">
        <f t="shared" si="698"/>
        <v>0</v>
      </c>
      <c r="AL461" s="640">
        <f t="shared" si="698"/>
        <v>0</v>
      </c>
      <c r="AM461" s="640">
        <f t="shared" si="698"/>
        <v>0</v>
      </c>
      <c r="AN461" s="640">
        <f t="shared" si="698"/>
        <v>0</v>
      </c>
      <c r="AO461" s="640">
        <f t="shared" si="698"/>
        <v>0</v>
      </c>
      <c r="AP461" s="640">
        <f t="shared" si="698"/>
        <v>0</v>
      </c>
      <c r="AQ461" s="640">
        <f t="shared" si="698"/>
        <v>0</v>
      </c>
      <c r="AR461" s="640">
        <f t="shared" si="698"/>
        <v>0</v>
      </c>
      <c r="AS461" s="640">
        <f t="shared" si="698"/>
        <v>0</v>
      </c>
      <c r="AT461" s="640">
        <f t="shared" si="698"/>
        <v>0</v>
      </c>
      <c r="AU461" s="640">
        <f t="shared" si="698"/>
        <v>0</v>
      </c>
      <c r="AV461" s="640">
        <f t="shared" si="678"/>
        <v>0</v>
      </c>
      <c r="AW461" s="640"/>
      <c r="AX461" s="640"/>
      <c r="AY461" s="640"/>
      <c r="AZ461" s="640"/>
      <c r="BA461" s="640"/>
      <c r="BB461" s="640"/>
      <c r="BC461" s="640"/>
      <c r="BD461" s="640"/>
      <c r="BE461" s="640"/>
      <c r="BF461" s="640"/>
      <c r="BG461" s="640"/>
      <c r="BH461" s="640"/>
      <c r="BI461" s="640"/>
      <c r="BJ461" s="640"/>
      <c r="BK461" s="640"/>
      <c r="BL461" s="640"/>
      <c r="BM461" s="640"/>
      <c r="BN461" s="640"/>
      <c r="BO461" s="640"/>
      <c r="BP461" s="640"/>
      <c r="BQ461" s="640"/>
    </row>
    <row r="462" spans="1:69" s="352" customFormat="1" ht="12.75" x14ac:dyDescent="0.2">
      <c r="A462" s="1282" t="s">
        <v>822</v>
      </c>
      <c r="B462" s="376" t="s">
        <v>364</v>
      </c>
      <c r="C462" s="1259">
        <f>'I4 BO ASSETS'!N29</f>
        <v>0</v>
      </c>
      <c r="D462" s="640">
        <f t="shared" si="671"/>
        <v>0</v>
      </c>
      <c r="E462" s="640">
        <f t="shared" si="671"/>
        <v>0</v>
      </c>
      <c r="F462" s="640">
        <f t="shared" si="674"/>
        <v>0</v>
      </c>
      <c r="G462" s="640">
        <f t="shared" ref="G462:Z462" si="699">$D462*G604</f>
        <v>0</v>
      </c>
      <c r="H462" s="640">
        <f t="shared" si="699"/>
        <v>0</v>
      </c>
      <c r="I462" s="640">
        <f t="shared" si="699"/>
        <v>0</v>
      </c>
      <c r="J462" s="640">
        <f t="shared" si="699"/>
        <v>0</v>
      </c>
      <c r="K462" s="640">
        <f t="shared" si="699"/>
        <v>0</v>
      </c>
      <c r="L462" s="640">
        <f t="shared" si="699"/>
        <v>0</v>
      </c>
      <c r="M462" s="640">
        <f t="shared" si="699"/>
        <v>0</v>
      </c>
      <c r="N462" s="640">
        <f t="shared" si="699"/>
        <v>0</v>
      </c>
      <c r="O462" s="640">
        <f t="shared" si="699"/>
        <v>0</v>
      </c>
      <c r="P462" s="640">
        <f t="shared" si="699"/>
        <v>0</v>
      </c>
      <c r="Q462" s="640">
        <f t="shared" si="699"/>
        <v>0</v>
      </c>
      <c r="R462" s="640">
        <f t="shared" si="699"/>
        <v>0</v>
      </c>
      <c r="S462" s="640">
        <f t="shared" si="699"/>
        <v>0</v>
      </c>
      <c r="T462" s="640">
        <f t="shared" si="699"/>
        <v>0</v>
      </c>
      <c r="U462" s="640">
        <f t="shared" si="699"/>
        <v>0</v>
      </c>
      <c r="V462" s="640">
        <f t="shared" si="699"/>
        <v>0</v>
      </c>
      <c r="W462" s="640">
        <f t="shared" si="699"/>
        <v>0</v>
      </c>
      <c r="X462" s="640">
        <f t="shared" si="699"/>
        <v>0</v>
      </c>
      <c r="Y462" s="640">
        <f t="shared" si="699"/>
        <v>0</v>
      </c>
      <c r="Z462" s="640">
        <f t="shared" si="699"/>
        <v>0</v>
      </c>
      <c r="AA462" s="640">
        <f t="shared" si="676"/>
        <v>0</v>
      </c>
      <c r="AB462" s="640">
        <f t="shared" ref="AB462:AU462" si="700">$E462*AB604</f>
        <v>0</v>
      </c>
      <c r="AC462" s="640">
        <f t="shared" si="700"/>
        <v>0</v>
      </c>
      <c r="AD462" s="640">
        <f t="shared" si="700"/>
        <v>0</v>
      </c>
      <c r="AE462" s="640">
        <f t="shared" si="700"/>
        <v>0</v>
      </c>
      <c r="AF462" s="640">
        <f t="shared" si="700"/>
        <v>0</v>
      </c>
      <c r="AG462" s="640">
        <f t="shared" si="700"/>
        <v>0</v>
      </c>
      <c r="AH462" s="640">
        <f t="shared" si="700"/>
        <v>0</v>
      </c>
      <c r="AI462" s="640">
        <f t="shared" si="700"/>
        <v>0</v>
      </c>
      <c r="AJ462" s="640">
        <f t="shared" si="700"/>
        <v>0</v>
      </c>
      <c r="AK462" s="640">
        <f t="shared" si="700"/>
        <v>0</v>
      </c>
      <c r="AL462" s="640">
        <f t="shared" si="700"/>
        <v>0</v>
      </c>
      <c r="AM462" s="640">
        <f t="shared" si="700"/>
        <v>0</v>
      </c>
      <c r="AN462" s="640">
        <f t="shared" si="700"/>
        <v>0</v>
      </c>
      <c r="AO462" s="640">
        <f t="shared" si="700"/>
        <v>0</v>
      </c>
      <c r="AP462" s="640">
        <f t="shared" si="700"/>
        <v>0</v>
      </c>
      <c r="AQ462" s="640">
        <f t="shared" si="700"/>
        <v>0</v>
      </c>
      <c r="AR462" s="640">
        <f t="shared" si="700"/>
        <v>0</v>
      </c>
      <c r="AS462" s="640">
        <f t="shared" si="700"/>
        <v>0</v>
      </c>
      <c r="AT462" s="640">
        <f t="shared" si="700"/>
        <v>0</v>
      </c>
      <c r="AU462" s="640">
        <f t="shared" si="700"/>
        <v>0</v>
      </c>
      <c r="AV462" s="640">
        <f t="shared" si="678"/>
        <v>0</v>
      </c>
      <c r="AW462" s="640"/>
      <c r="AX462" s="640"/>
      <c r="AY462" s="640"/>
      <c r="AZ462" s="640"/>
      <c r="BA462" s="640"/>
      <c r="BB462" s="640"/>
      <c r="BC462" s="640"/>
      <c r="BD462" s="640"/>
      <c r="BE462" s="640"/>
      <c r="BF462" s="640"/>
      <c r="BG462" s="640"/>
      <c r="BH462" s="640"/>
      <c r="BI462" s="640"/>
      <c r="BJ462" s="640"/>
      <c r="BK462" s="640"/>
      <c r="BL462" s="640"/>
      <c r="BM462" s="640"/>
      <c r="BN462" s="640"/>
      <c r="BO462" s="640"/>
      <c r="BP462" s="640"/>
      <c r="BQ462" s="640"/>
    </row>
    <row r="463" spans="1:69" s="352" customFormat="1" ht="25.5" x14ac:dyDescent="0.2">
      <c r="A463" s="1282">
        <v>1815</v>
      </c>
      <c r="B463" s="376" t="s">
        <v>86</v>
      </c>
      <c r="C463" s="1259">
        <f>'I4 BO ASSETS'!N30</f>
        <v>0</v>
      </c>
      <c r="D463" s="640">
        <f t="shared" si="671"/>
        <v>0</v>
      </c>
      <c r="E463" s="640">
        <f t="shared" si="671"/>
        <v>0</v>
      </c>
      <c r="F463" s="640">
        <f t="shared" si="674"/>
        <v>0</v>
      </c>
      <c r="G463" s="640">
        <f t="shared" ref="G463:Z463" si="701">$D463*G605</f>
        <v>0</v>
      </c>
      <c r="H463" s="640">
        <f t="shared" si="701"/>
        <v>0</v>
      </c>
      <c r="I463" s="640">
        <f t="shared" si="701"/>
        <v>0</v>
      </c>
      <c r="J463" s="640">
        <f t="shared" si="701"/>
        <v>0</v>
      </c>
      <c r="K463" s="640">
        <f t="shared" si="701"/>
        <v>0</v>
      </c>
      <c r="L463" s="640">
        <f t="shared" si="701"/>
        <v>0</v>
      </c>
      <c r="M463" s="640">
        <f t="shared" si="701"/>
        <v>0</v>
      </c>
      <c r="N463" s="640">
        <f t="shared" si="701"/>
        <v>0</v>
      </c>
      <c r="O463" s="640">
        <f t="shared" si="701"/>
        <v>0</v>
      </c>
      <c r="P463" s="640">
        <f t="shared" si="701"/>
        <v>0</v>
      </c>
      <c r="Q463" s="640">
        <f t="shared" si="701"/>
        <v>0</v>
      </c>
      <c r="R463" s="640">
        <f t="shared" si="701"/>
        <v>0</v>
      </c>
      <c r="S463" s="640">
        <f t="shared" si="701"/>
        <v>0</v>
      </c>
      <c r="T463" s="640">
        <f t="shared" si="701"/>
        <v>0</v>
      </c>
      <c r="U463" s="640">
        <f t="shared" si="701"/>
        <v>0</v>
      </c>
      <c r="V463" s="640">
        <f t="shared" si="701"/>
        <v>0</v>
      </c>
      <c r="W463" s="640">
        <f t="shared" si="701"/>
        <v>0</v>
      </c>
      <c r="X463" s="640">
        <f t="shared" si="701"/>
        <v>0</v>
      </c>
      <c r="Y463" s="640">
        <f t="shared" si="701"/>
        <v>0</v>
      </c>
      <c r="Z463" s="640">
        <f t="shared" si="701"/>
        <v>0</v>
      </c>
      <c r="AA463" s="640">
        <f t="shared" si="676"/>
        <v>0</v>
      </c>
      <c r="AB463" s="640">
        <f t="shared" ref="AB463:AU463" si="702">$E463*AB605</f>
        <v>0</v>
      </c>
      <c r="AC463" s="640">
        <f t="shared" si="702"/>
        <v>0</v>
      </c>
      <c r="AD463" s="640">
        <f t="shared" si="702"/>
        <v>0</v>
      </c>
      <c r="AE463" s="640">
        <f t="shared" si="702"/>
        <v>0</v>
      </c>
      <c r="AF463" s="640">
        <f t="shared" si="702"/>
        <v>0</v>
      </c>
      <c r="AG463" s="640">
        <f t="shared" si="702"/>
        <v>0</v>
      </c>
      <c r="AH463" s="640">
        <f t="shared" si="702"/>
        <v>0</v>
      </c>
      <c r="AI463" s="640">
        <f t="shared" si="702"/>
        <v>0</v>
      </c>
      <c r="AJ463" s="640">
        <f t="shared" si="702"/>
        <v>0</v>
      </c>
      <c r="AK463" s="640">
        <f t="shared" si="702"/>
        <v>0</v>
      </c>
      <c r="AL463" s="640">
        <f t="shared" si="702"/>
        <v>0</v>
      </c>
      <c r="AM463" s="640">
        <f t="shared" si="702"/>
        <v>0</v>
      </c>
      <c r="AN463" s="640">
        <f t="shared" si="702"/>
        <v>0</v>
      </c>
      <c r="AO463" s="640">
        <f t="shared" si="702"/>
        <v>0</v>
      </c>
      <c r="AP463" s="640">
        <f t="shared" si="702"/>
        <v>0</v>
      </c>
      <c r="AQ463" s="640">
        <f t="shared" si="702"/>
        <v>0</v>
      </c>
      <c r="AR463" s="640">
        <f t="shared" si="702"/>
        <v>0</v>
      </c>
      <c r="AS463" s="640">
        <f t="shared" si="702"/>
        <v>0</v>
      </c>
      <c r="AT463" s="640">
        <f t="shared" si="702"/>
        <v>0</v>
      </c>
      <c r="AU463" s="640">
        <f t="shared" si="702"/>
        <v>0</v>
      </c>
      <c r="AV463" s="640">
        <f t="shared" si="678"/>
        <v>0</v>
      </c>
      <c r="AW463" s="640"/>
      <c r="AX463" s="640"/>
      <c r="AY463" s="640"/>
      <c r="AZ463" s="640"/>
      <c r="BA463" s="640"/>
      <c r="BB463" s="640"/>
      <c r="BC463" s="640"/>
      <c r="BD463" s="640"/>
      <c r="BE463" s="640"/>
      <c r="BF463" s="640"/>
      <c r="BG463" s="640"/>
      <c r="BH463" s="640"/>
      <c r="BI463" s="640"/>
      <c r="BJ463" s="640"/>
      <c r="BK463" s="640"/>
      <c r="BL463" s="640"/>
      <c r="BM463" s="640"/>
      <c r="BN463" s="640"/>
      <c r="BO463" s="640"/>
      <c r="BP463" s="640"/>
      <c r="BQ463" s="640"/>
    </row>
    <row r="464" spans="1:69" s="352" customFormat="1" ht="25.5" x14ac:dyDescent="0.2">
      <c r="A464" s="1282">
        <v>1820</v>
      </c>
      <c r="B464" s="376" t="s">
        <v>87</v>
      </c>
      <c r="C464" s="1259">
        <f>'I4 BO ASSETS'!N31</f>
        <v>0</v>
      </c>
      <c r="D464" s="640">
        <f t="shared" si="671"/>
        <v>0</v>
      </c>
      <c r="E464" s="640">
        <f t="shared" si="671"/>
        <v>0</v>
      </c>
      <c r="F464" s="640">
        <f t="shared" si="674"/>
        <v>0</v>
      </c>
      <c r="G464" s="640">
        <f t="shared" ref="G464:Z464" si="703">$D464*G606</f>
        <v>0</v>
      </c>
      <c r="H464" s="640">
        <f t="shared" si="703"/>
        <v>0</v>
      </c>
      <c r="I464" s="640">
        <f t="shared" si="703"/>
        <v>0</v>
      </c>
      <c r="J464" s="640">
        <f t="shared" si="703"/>
        <v>0</v>
      </c>
      <c r="K464" s="640">
        <f t="shared" si="703"/>
        <v>0</v>
      </c>
      <c r="L464" s="640">
        <f t="shared" si="703"/>
        <v>0</v>
      </c>
      <c r="M464" s="640">
        <f t="shared" si="703"/>
        <v>0</v>
      </c>
      <c r="N464" s="640">
        <f t="shared" si="703"/>
        <v>0</v>
      </c>
      <c r="O464" s="640">
        <f t="shared" si="703"/>
        <v>0</v>
      </c>
      <c r="P464" s="640">
        <f t="shared" si="703"/>
        <v>0</v>
      </c>
      <c r="Q464" s="640">
        <f t="shared" si="703"/>
        <v>0</v>
      </c>
      <c r="R464" s="640">
        <f t="shared" si="703"/>
        <v>0</v>
      </c>
      <c r="S464" s="640">
        <f t="shared" si="703"/>
        <v>0</v>
      </c>
      <c r="T464" s="640">
        <f t="shared" si="703"/>
        <v>0</v>
      </c>
      <c r="U464" s="640">
        <f t="shared" si="703"/>
        <v>0</v>
      </c>
      <c r="V464" s="640">
        <f t="shared" si="703"/>
        <v>0</v>
      </c>
      <c r="W464" s="640">
        <f t="shared" si="703"/>
        <v>0</v>
      </c>
      <c r="X464" s="640">
        <f t="shared" si="703"/>
        <v>0</v>
      </c>
      <c r="Y464" s="640">
        <f t="shared" si="703"/>
        <v>0</v>
      </c>
      <c r="Z464" s="640">
        <f t="shared" si="703"/>
        <v>0</v>
      </c>
      <c r="AA464" s="640">
        <f t="shared" si="676"/>
        <v>0</v>
      </c>
      <c r="AB464" s="640">
        <f t="shared" ref="AB464:AU464" si="704">$E464*AB606</f>
        <v>0</v>
      </c>
      <c r="AC464" s="640">
        <f t="shared" si="704"/>
        <v>0</v>
      </c>
      <c r="AD464" s="640">
        <f t="shared" si="704"/>
        <v>0</v>
      </c>
      <c r="AE464" s="640">
        <f t="shared" si="704"/>
        <v>0</v>
      </c>
      <c r="AF464" s="640">
        <f t="shared" si="704"/>
        <v>0</v>
      </c>
      <c r="AG464" s="640">
        <f t="shared" si="704"/>
        <v>0</v>
      </c>
      <c r="AH464" s="640">
        <f t="shared" si="704"/>
        <v>0</v>
      </c>
      <c r="AI464" s="640">
        <f t="shared" si="704"/>
        <v>0</v>
      </c>
      <c r="AJ464" s="640">
        <f t="shared" si="704"/>
        <v>0</v>
      </c>
      <c r="AK464" s="640">
        <f t="shared" si="704"/>
        <v>0</v>
      </c>
      <c r="AL464" s="640">
        <f t="shared" si="704"/>
        <v>0</v>
      </c>
      <c r="AM464" s="640">
        <f t="shared" si="704"/>
        <v>0</v>
      </c>
      <c r="AN464" s="640">
        <f t="shared" si="704"/>
        <v>0</v>
      </c>
      <c r="AO464" s="640">
        <f t="shared" si="704"/>
        <v>0</v>
      </c>
      <c r="AP464" s="640">
        <f t="shared" si="704"/>
        <v>0</v>
      </c>
      <c r="AQ464" s="640">
        <f t="shared" si="704"/>
        <v>0</v>
      </c>
      <c r="AR464" s="640">
        <f t="shared" si="704"/>
        <v>0</v>
      </c>
      <c r="AS464" s="640">
        <f t="shared" si="704"/>
        <v>0</v>
      </c>
      <c r="AT464" s="640">
        <f t="shared" si="704"/>
        <v>0</v>
      </c>
      <c r="AU464" s="640">
        <f t="shared" si="704"/>
        <v>0</v>
      </c>
      <c r="AV464" s="640">
        <f t="shared" si="678"/>
        <v>0</v>
      </c>
      <c r="AW464" s="640"/>
      <c r="AX464" s="640"/>
      <c r="AY464" s="640"/>
      <c r="AZ464" s="640"/>
      <c r="BA464" s="640"/>
      <c r="BB464" s="640"/>
      <c r="BC464" s="640"/>
      <c r="BD464" s="640"/>
      <c r="BE464" s="640"/>
      <c r="BF464" s="640"/>
      <c r="BG464" s="640"/>
      <c r="BH464" s="640"/>
      <c r="BI464" s="640"/>
      <c r="BJ464" s="640"/>
      <c r="BK464" s="640"/>
      <c r="BL464" s="640"/>
      <c r="BM464" s="640"/>
      <c r="BN464" s="640"/>
      <c r="BO464" s="640"/>
      <c r="BP464" s="640"/>
      <c r="BQ464" s="640"/>
    </row>
    <row r="465" spans="1:69" s="352" customFormat="1" ht="25.5" x14ac:dyDescent="0.2">
      <c r="A465" s="1282" t="s">
        <v>490</v>
      </c>
      <c r="B465" s="376" t="s">
        <v>1275</v>
      </c>
      <c r="C465" s="1259">
        <f>'I4 BO ASSETS'!N32</f>
        <v>0</v>
      </c>
      <c r="D465" s="640">
        <f t="shared" si="671"/>
        <v>0</v>
      </c>
      <c r="E465" s="640">
        <f t="shared" si="671"/>
        <v>0</v>
      </c>
      <c r="F465" s="640">
        <f>D465+E465</f>
        <v>0</v>
      </c>
      <c r="G465" s="640">
        <f t="shared" ref="G465:Z465" si="705">$D465*G607</f>
        <v>0</v>
      </c>
      <c r="H465" s="640">
        <f t="shared" si="705"/>
        <v>0</v>
      </c>
      <c r="I465" s="640">
        <f t="shared" si="705"/>
        <v>0</v>
      </c>
      <c r="J465" s="640">
        <f t="shared" si="705"/>
        <v>0</v>
      </c>
      <c r="K465" s="640">
        <f t="shared" si="705"/>
        <v>0</v>
      </c>
      <c r="L465" s="640">
        <f t="shared" si="705"/>
        <v>0</v>
      </c>
      <c r="M465" s="640">
        <f t="shared" si="705"/>
        <v>0</v>
      </c>
      <c r="N465" s="640">
        <f t="shared" si="705"/>
        <v>0</v>
      </c>
      <c r="O465" s="640">
        <f t="shared" si="705"/>
        <v>0</v>
      </c>
      <c r="P465" s="640">
        <f t="shared" si="705"/>
        <v>0</v>
      </c>
      <c r="Q465" s="640">
        <f t="shared" si="705"/>
        <v>0</v>
      </c>
      <c r="R465" s="640">
        <f t="shared" si="705"/>
        <v>0</v>
      </c>
      <c r="S465" s="640">
        <f t="shared" si="705"/>
        <v>0</v>
      </c>
      <c r="T465" s="640">
        <f t="shared" si="705"/>
        <v>0</v>
      </c>
      <c r="U465" s="640">
        <f t="shared" si="705"/>
        <v>0</v>
      </c>
      <c r="V465" s="640">
        <f t="shared" si="705"/>
        <v>0</v>
      </c>
      <c r="W465" s="640">
        <f t="shared" si="705"/>
        <v>0</v>
      </c>
      <c r="X465" s="640">
        <f t="shared" si="705"/>
        <v>0</v>
      </c>
      <c r="Y465" s="640">
        <f t="shared" si="705"/>
        <v>0</v>
      </c>
      <c r="Z465" s="640">
        <f t="shared" si="705"/>
        <v>0</v>
      </c>
      <c r="AA465" s="640">
        <f>SUM(G465:Z465)</f>
        <v>0</v>
      </c>
      <c r="AB465" s="640">
        <f t="shared" ref="AB465:AU465" si="706">$E465*AB607</f>
        <v>0</v>
      </c>
      <c r="AC465" s="640">
        <f t="shared" si="706"/>
        <v>0</v>
      </c>
      <c r="AD465" s="640">
        <f t="shared" si="706"/>
        <v>0</v>
      </c>
      <c r="AE465" s="640">
        <f t="shared" si="706"/>
        <v>0</v>
      </c>
      <c r="AF465" s="640">
        <f t="shared" si="706"/>
        <v>0</v>
      </c>
      <c r="AG465" s="640">
        <f t="shared" si="706"/>
        <v>0</v>
      </c>
      <c r="AH465" s="640">
        <f t="shared" si="706"/>
        <v>0</v>
      </c>
      <c r="AI465" s="640">
        <f t="shared" si="706"/>
        <v>0</v>
      </c>
      <c r="AJ465" s="640">
        <f t="shared" si="706"/>
        <v>0</v>
      </c>
      <c r="AK465" s="640">
        <f t="shared" si="706"/>
        <v>0</v>
      </c>
      <c r="AL465" s="640">
        <f t="shared" si="706"/>
        <v>0</v>
      </c>
      <c r="AM465" s="640">
        <f t="shared" si="706"/>
        <v>0</v>
      </c>
      <c r="AN465" s="640">
        <f t="shared" si="706"/>
        <v>0</v>
      </c>
      <c r="AO465" s="640">
        <f t="shared" si="706"/>
        <v>0</v>
      </c>
      <c r="AP465" s="640">
        <f t="shared" si="706"/>
        <v>0</v>
      </c>
      <c r="AQ465" s="640">
        <f t="shared" si="706"/>
        <v>0</v>
      </c>
      <c r="AR465" s="640">
        <f t="shared" si="706"/>
        <v>0</v>
      </c>
      <c r="AS465" s="640">
        <f t="shared" si="706"/>
        <v>0</v>
      </c>
      <c r="AT465" s="640">
        <f t="shared" si="706"/>
        <v>0</v>
      </c>
      <c r="AU465" s="640">
        <f t="shared" si="706"/>
        <v>0</v>
      </c>
      <c r="AV465" s="640">
        <f>SUM(AB465:AU465)</f>
        <v>0</v>
      </c>
      <c r="AW465" s="640"/>
      <c r="AX465" s="640"/>
      <c r="AY465" s="640"/>
      <c r="AZ465" s="640"/>
      <c r="BA465" s="640"/>
      <c r="BB465" s="640"/>
      <c r="BC465" s="640"/>
      <c r="BD465" s="640"/>
      <c r="BE465" s="640"/>
      <c r="BF465" s="640"/>
      <c r="BG465" s="640"/>
      <c r="BH465" s="640"/>
      <c r="BI465" s="640"/>
      <c r="BJ465" s="640"/>
      <c r="BK465" s="640"/>
      <c r="BL465" s="640"/>
      <c r="BM465" s="640"/>
      <c r="BN465" s="640"/>
      <c r="BO465" s="640"/>
      <c r="BP465" s="640"/>
      <c r="BQ465" s="640"/>
    </row>
    <row r="466" spans="1:69" s="352" customFormat="1" ht="25.5" x14ac:dyDescent="0.2">
      <c r="A466" s="1282" t="s">
        <v>491</v>
      </c>
      <c r="B466" s="376" t="s">
        <v>1277</v>
      </c>
      <c r="C466" s="1259">
        <f>'I4 BO ASSETS'!N33</f>
        <v>0</v>
      </c>
      <c r="D466" s="640">
        <f t="shared" si="671"/>
        <v>0</v>
      </c>
      <c r="E466" s="640">
        <f t="shared" si="671"/>
        <v>0</v>
      </c>
      <c r="F466" s="640">
        <f>D466+E466</f>
        <v>0</v>
      </c>
      <c r="G466" s="640">
        <f t="shared" ref="G466:Z466" si="707">$D466*G608</f>
        <v>0</v>
      </c>
      <c r="H466" s="640">
        <f t="shared" si="707"/>
        <v>0</v>
      </c>
      <c r="I466" s="640">
        <f t="shared" si="707"/>
        <v>0</v>
      </c>
      <c r="J466" s="640">
        <f t="shared" si="707"/>
        <v>0</v>
      </c>
      <c r="K466" s="640">
        <f t="shared" si="707"/>
        <v>0</v>
      </c>
      <c r="L466" s="640">
        <f t="shared" si="707"/>
        <v>0</v>
      </c>
      <c r="M466" s="640">
        <f t="shared" si="707"/>
        <v>0</v>
      </c>
      <c r="N466" s="640">
        <f t="shared" si="707"/>
        <v>0</v>
      </c>
      <c r="O466" s="640">
        <f t="shared" si="707"/>
        <v>0</v>
      </c>
      <c r="P466" s="640">
        <f t="shared" si="707"/>
        <v>0</v>
      </c>
      <c r="Q466" s="640">
        <f t="shared" si="707"/>
        <v>0</v>
      </c>
      <c r="R466" s="640">
        <f t="shared" si="707"/>
        <v>0</v>
      </c>
      <c r="S466" s="640">
        <f t="shared" si="707"/>
        <v>0</v>
      </c>
      <c r="T466" s="640">
        <f t="shared" si="707"/>
        <v>0</v>
      </c>
      <c r="U466" s="640">
        <f t="shared" si="707"/>
        <v>0</v>
      </c>
      <c r="V466" s="640">
        <f t="shared" si="707"/>
        <v>0</v>
      </c>
      <c r="W466" s="640">
        <f t="shared" si="707"/>
        <v>0</v>
      </c>
      <c r="X466" s="640">
        <f t="shared" si="707"/>
        <v>0</v>
      </c>
      <c r="Y466" s="640">
        <f t="shared" si="707"/>
        <v>0</v>
      </c>
      <c r="Z466" s="640">
        <f t="shared" si="707"/>
        <v>0</v>
      </c>
      <c r="AA466" s="640">
        <f>SUM(G466:Z466)</f>
        <v>0</v>
      </c>
      <c r="AB466" s="640">
        <f t="shared" ref="AB466:AU466" si="708">$E466*AB608</f>
        <v>0</v>
      </c>
      <c r="AC466" s="640">
        <f t="shared" si="708"/>
        <v>0</v>
      </c>
      <c r="AD466" s="640">
        <f t="shared" si="708"/>
        <v>0</v>
      </c>
      <c r="AE466" s="640">
        <f t="shared" si="708"/>
        <v>0</v>
      </c>
      <c r="AF466" s="640">
        <f t="shared" si="708"/>
        <v>0</v>
      </c>
      <c r="AG466" s="640">
        <f t="shared" si="708"/>
        <v>0</v>
      </c>
      <c r="AH466" s="640">
        <f t="shared" si="708"/>
        <v>0</v>
      </c>
      <c r="AI466" s="640">
        <f t="shared" si="708"/>
        <v>0</v>
      </c>
      <c r="AJ466" s="640">
        <f t="shared" si="708"/>
        <v>0</v>
      </c>
      <c r="AK466" s="640">
        <f t="shared" si="708"/>
        <v>0</v>
      </c>
      <c r="AL466" s="640">
        <f t="shared" si="708"/>
        <v>0</v>
      </c>
      <c r="AM466" s="640">
        <f t="shared" si="708"/>
        <v>0</v>
      </c>
      <c r="AN466" s="640">
        <f t="shared" si="708"/>
        <v>0</v>
      </c>
      <c r="AO466" s="640">
        <f t="shared" si="708"/>
        <v>0</v>
      </c>
      <c r="AP466" s="640">
        <f t="shared" si="708"/>
        <v>0</v>
      </c>
      <c r="AQ466" s="640">
        <f t="shared" si="708"/>
        <v>0</v>
      </c>
      <c r="AR466" s="640">
        <f t="shared" si="708"/>
        <v>0</v>
      </c>
      <c r="AS466" s="640">
        <f t="shared" si="708"/>
        <v>0</v>
      </c>
      <c r="AT466" s="640">
        <f t="shared" si="708"/>
        <v>0</v>
      </c>
      <c r="AU466" s="640">
        <f t="shared" si="708"/>
        <v>0</v>
      </c>
      <c r="AV466" s="640">
        <f>SUM(AB466:AU466)</f>
        <v>0</v>
      </c>
      <c r="AW466" s="640"/>
      <c r="AX466" s="640"/>
      <c r="AY466" s="640"/>
      <c r="AZ466" s="640"/>
      <c r="BA466" s="640"/>
      <c r="BB466" s="640"/>
      <c r="BC466" s="640"/>
      <c r="BD466" s="640"/>
      <c r="BE466" s="640"/>
      <c r="BF466" s="640"/>
      <c r="BG466" s="640"/>
      <c r="BH466" s="640"/>
      <c r="BI466" s="640"/>
      <c r="BJ466" s="640"/>
      <c r="BK466" s="640"/>
      <c r="BL466" s="640"/>
      <c r="BM466" s="640"/>
      <c r="BN466" s="640"/>
      <c r="BO466" s="640"/>
      <c r="BP466" s="640"/>
      <c r="BQ466" s="640"/>
    </row>
    <row r="467" spans="1:69" s="352" customFormat="1" ht="25.5" x14ac:dyDescent="0.2">
      <c r="A467" s="1282" t="s">
        <v>1267</v>
      </c>
      <c r="B467" s="376" t="s">
        <v>1268</v>
      </c>
      <c r="C467" s="1259">
        <f>'I4 BO ASSETS'!N34</f>
        <v>0</v>
      </c>
      <c r="D467" s="640">
        <f t="shared" si="671"/>
        <v>0</v>
      </c>
      <c r="E467" s="640">
        <f t="shared" si="671"/>
        <v>0</v>
      </c>
      <c r="F467" s="640">
        <f>D467+E467</f>
        <v>0</v>
      </c>
      <c r="G467" s="640">
        <f t="shared" ref="G467:Z467" si="709">$D467*G609</f>
        <v>0</v>
      </c>
      <c r="H467" s="640">
        <f t="shared" si="709"/>
        <v>0</v>
      </c>
      <c r="I467" s="640">
        <f t="shared" si="709"/>
        <v>0</v>
      </c>
      <c r="J467" s="640">
        <f t="shared" si="709"/>
        <v>0</v>
      </c>
      <c r="K467" s="640">
        <f t="shared" si="709"/>
        <v>0</v>
      </c>
      <c r="L467" s="640">
        <f t="shared" si="709"/>
        <v>0</v>
      </c>
      <c r="M467" s="640">
        <f t="shared" si="709"/>
        <v>0</v>
      </c>
      <c r="N467" s="640">
        <f t="shared" si="709"/>
        <v>0</v>
      </c>
      <c r="O467" s="640">
        <f t="shared" si="709"/>
        <v>0</v>
      </c>
      <c r="P467" s="640">
        <f t="shared" si="709"/>
        <v>0</v>
      </c>
      <c r="Q467" s="640">
        <f t="shared" si="709"/>
        <v>0</v>
      </c>
      <c r="R467" s="640">
        <f t="shared" si="709"/>
        <v>0</v>
      </c>
      <c r="S467" s="640">
        <f t="shared" si="709"/>
        <v>0</v>
      </c>
      <c r="T467" s="640">
        <f t="shared" si="709"/>
        <v>0</v>
      </c>
      <c r="U467" s="640">
        <f t="shared" si="709"/>
        <v>0</v>
      </c>
      <c r="V467" s="640">
        <f t="shared" si="709"/>
        <v>0</v>
      </c>
      <c r="W467" s="640">
        <f t="shared" si="709"/>
        <v>0</v>
      </c>
      <c r="X467" s="640">
        <f t="shared" si="709"/>
        <v>0</v>
      </c>
      <c r="Y467" s="640">
        <f t="shared" si="709"/>
        <v>0</v>
      </c>
      <c r="Z467" s="640">
        <f t="shared" si="709"/>
        <v>0</v>
      </c>
      <c r="AA467" s="640">
        <f>SUM(G467:Z467)</f>
        <v>0</v>
      </c>
      <c r="AB467" s="640">
        <f t="shared" ref="AB467:AU467" si="710">$E467*AB609</f>
        <v>0</v>
      </c>
      <c r="AC467" s="640">
        <f t="shared" si="710"/>
        <v>0</v>
      </c>
      <c r="AD467" s="640">
        <f t="shared" si="710"/>
        <v>0</v>
      </c>
      <c r="AE467" s="640">
        <f t="shared" si="710"/>
        <v>0</v>
      </c>
      <c r="AF467" s="640">
        <f t="shared" si="710"/>
        <v>0</v>
      </c>
      <c r="AG467" s="640">
        <f t="shared" si="710"/>
        <v>0</v>
      </c>
      <c r="AH467" s="640">
        <f t="shared" si="710"/>
        <v>0</v>
      </c>
      <c r="AI467" s="640">
        <f t="shared" si="710"/>
        <v>0</v>
      </c>
      <c r="AJ467" s="640">
        <f t="shared" si="710"/>
        <v>0</v>
      </c>
      <c r="AK467" s="640">
        <f t="shared" si="710"/>
        <v>0</v>
      </c>
      <c r="AL467" s="640">
        <f t="shared" si="710"/>
        <v>0</v>
      </c>
      <c r="AM467" s="640">
        <f t="shared" si="710"/>
        <v>0</v>
      </c>
      <c r="AN467" s="640">
        <f t="shared" si="710"/>
        <v>0</v>
      </c>
      <c r="AO467" s="640">
        <f t="shared" si="710"/>
        <v>0</v>
      </c>
      <c r="AP467" s="640">
        <f t="shared" si="710"/>
        <v>0</v>
      </c>
      <c r="AQ467" s="640">
        <f t="shared" si="710"/>
        <v>0</v>
      </c>
      <c r="AR467" s="640">
        <f t="shared" si="710"/>
        <v>0</v>
      </c>
      <c r="AS467" s="640">
        <f t="shared" si="710"/>
        <v>0</v>
      </c>
      <c r="AT467" s="640">
        <f t="shared" si="710"/>
        <v>0</v>
      </c>
      <c r="AU467" s="640">
        <f t="shared" si="710"/>
        <v>0</v>
      </c>
      <c r="AV467" s="640">
        <f>SUM(AB467:AU467)</f>
        <v>0</v>
      </c>
      <c r="AW467" s="640"/>
      <c r="AX467" s="640"/>
      <c r="AY467" s="640"/>
      <c r="AZ467" s="640"/>
      <c r="BA467" s="640"/>
      <c r="BB467" s="640"/>
      <c r="BC467" s="640"/>
      <c r="BD467" s="640"/>
      <c r="BE467" s="640"/>
      <c r="BF467" s="640"/>
      <c r="BG467" s="640"/>
      <c r="BH467" s="640"/>
      <c r="BI467" s="640"/>
      <c r="BJ467" s="640"/>
      <c r="BK467" s="640"/>
      <c r="BL467" s="640"/>
      <c r="BM467" s="640"/>
      <c r="BN467" s="640"/>
      <c r="BO467" s="640"/>
      <c r="BP467" s="640"/>
      <c r="BQ467" s="640"/>
    </row>
    <row r="468" spans="1:69" s="352" customFormat="1" ht="12.75" x14ac:dyDescent="0.2">
      <c r="A468" s="1282">
        <v>1825</v>
      </c>
      <c r="B468" s="376" t="s">
        <v>88</v>
      </c>
      <c r="C468" s="1259">
        <f>'I4 BO ASSETS'!N35</f>
        <v>0</v>
      </c>
      <c r="D468" s="640">
        <f t="shared" si="671"/>
        <v>0</v>
      </c>
      <c r="E468" s="640">
        <f t="shared" si="671"/>
        <v>0</v>
      </c>
      <c r="F468" s="640">
        <f t="shared" si="674"/>
        <v>0</v>
      </c>
      <c r="G468" s="640">
        <f t="shared" ref="G468:Z468" si="711">$D468*G610</f>
        <v>0</v>
      </c>
      <c r="H468" s="640">
        <f t="shared" si="711"/>
        <v>0</v>
      </c>
      <c r="I468" s="640">
        <f t="shared" si="711"/>
        <v>0</v>
      </c>
      <c r="J468" s="640">
        <f t="shared" si="711"/>
        <v>0</v>
      </c>
      <c r="K468" s="640">
        <f t="shared" si="711"/>
        <v>0</v>
      </c>
      <c r="L468" s="640">
        <f t="shared" si="711"/>
        <v>0</v>
      </c>
      <c r="M468" s="640">
        <f t="shared" si="711"/>
        <v>0</v>
      </c>
      <c r="N468" s="640">
        <f t="shared" si="711"/>
        <v>0</v>
      </c>
      <c r="O468" s="640">
        <f t="shared" si="711"/>
        <v>0</v>
      </c>
      <c r="P468" s="640">
        <f t="shared" si="711"/>
        <v>0</v>
      </c>
      <c r="Q468" s="640">
        <f t="shared" si="711"/>
        <v>0</v>
      </c>
      <c r="R468" s="640">
        <f t="shared" si="711"/>
        <v>0</v>
      </c>
      <c r="S468" s="640">
        <f t="shared" si="711"/>
        <v>0</v>
      </c>
      <c r="T468" s="640">
        <f t="shared" si="711"/>
        <v>0</v>
      </c>
      <c r="U468" s="640">
        <f t="shared" si="711"/>
        <v>0</v>
      </c>
      <c r="V468" s="640">
        <f t="shared" si="711"/>
        <v>0</v>
      </c>
      <c r="W468" s="640">
        <f t="shared" si="711"/>
        <v>0</v>
      </c>
      <c r="X468" s="640">
        <f t="shared" si="711"/>
        <v>0</v>
      </c>
      <c r="Y468" s="640">
        <f t="shared" si="711"/>
        <v>0</v>
      </c>
      <c r="Z468" s="640">
        <f t="shared" si="711"/>
        <v>0</v>
      </c>
      <c r="AA468" s="640">
        <f t="shared" si="676"/>
        <v>0</v>
      </c>
      <c r="AB468" s="640">
        <f t="shared" ref="AB468:AU468" si="712">$E468*AB610</f>
        <v>0</v>
      </c>
      <c r="AC468" s="640">
        <f t="shared" si="712"/>
        <v>0</v>
      </c>
      <c r="AD468" s="640">
        <f t="shared" si="712"/>
        <v>0</v>
      </c>
      <c r="AE468" s="640">
        <f t="shared" si="712"/>
        <v>0</v>
      </c>
      <c r="AF468" s="640">
        <f t="shared" si="712"/>
        <v>0</v>
      </c>
      <c r="AG468" s="640">
        <f t="shared" si="712"/>
        <v>0</v>
      </c>
      <c r="AH468" s="640">
        <f t="shared" si="712"/>
        <v>0</v>
      </c>
      <c r="AI468" s="640">
        <f t="shared" si="712"/>
        <v>0</v>
      </c>
      <c r="AJ468" s="640">
        <f t="shared" si="712"/>
        <v>0</v>
      </c>
      <c r="AK468" s="640">
        <f t="shared" si="712"/>
        <v>0</v>
      </c>
      <c r="AL468" s="640">
        <f t="shared" si="712"/>
        <v>0</v>
      </c>
      <c r="AM468" s="640">
        <f t="shared" si="712"/>
        <v>0</v>
      </c>
      <c r="AN468" s="640">
        <f t="shared" si="712"/>
        <v>0</v>
      </c>
      <c r="AO468" s="640">
        <f t="shared" si="712"/>
        <v>0</v>
      </c>
      <c r="AP468" s="640">
        <f t="shared" si="712"/>
        <v>0</v>
      </c>
      <c r="AQ468" s="640">
        <f t="shared" si="712"/>
        <v>0</v>
      </c>
      <c r="AR468" s="640">
        <f t="shared" si="712"/>
        <v>0</v>
      </c>
      <c r="AS468" s="640">
        <f t="shared" si="712"/>
        <v>0</v>
      </c>
      <c r="AT468" s="640">
        <f t="shared" si="712"/>
        <v>0</v>
      </c>
      <c r="AU468" s="640">
        <f t="shared" si="712"/>
        <v>0</v>
      </c>
      <c r="AV468" s="640">
        <f t="shared" si="678"/>
        <v>0</v>
      </c>
      <c r="AW468" s="640"/>
      <c r="AX468" s="640"/>
      <c r="AY468" s="640"/>
      <c r="AZ468" s="640"/>
      <c r="BA468" s="640"/>
      <c r="BB468" s="640"/>
      <c r="BC468" s="640"/>
      <c r="BD468" s="640"/>
      <c r="BE468" s="640"/>
      <c r="BF468" s="640"/>
      <c r="BG468" s="640"/>
      <c r="BH468" s="640"/>
      <c r="BI468" s="640"/>
      <c r="BJ468" s="640"/>
      <c r="BK468" s="640"/>
      <c r="BL468" s="640"/>
      <c r="BM468" s="640"/>
      <c r="BN468" s="640"/>
      <c r="BO468" s="640"/>
      <c r="BP468" s="640"/>
      <c r="BQ468" s="640"/>
    </row>
    <row r="469" spans="1:69" s="352" customFormat="1" ht="12.75" x14ac:dyDescent="0.2">
      <c r="A469" s="1282" t="s">
        <v>823</v>
      </c>
      <c r="B469" s="376" t="s">
        <v>365</v>
      </c>
      <c r="C469" s="1259">
        <f>'I4 BO ASSETS'!N36</f>
        <v>0</v>
      </c>
      <c r="D469" s="640">
        <f t="shared" si="671"/>
        <v>0</v>
      </c>
      <c r="E469" s="640">
        <f t="shared" si="671"/>
        <v>0</v>
      </c>
      <c r="F469" s="640">
        <f t="shared" si="674"/>
        <v>0</v>
      </c>
      <c r="G469" s="640">
        <f t="shared" ref="G469:Z469" si="713">$D469*G611</f>
        <v>0</v>
      </c>
      <c r="H469" s="640">
        <f t="shared" si="713"/>
        <v>0</v>
      </c>
      <c r="I469" s="640">
        <f t="shared" si="713"/>
        <v>0</v>
      </c>
      <c r="J469" s="640">
        <f t="shared" si="713"/>
        <v>0</v>
      </c>
      <c r="K469" s="640">
        <f t="shared" si="713"/>
        <v>0</v>
      </c>
      <c r="L469" s="640">
        <f t="shared" si="713"/>
        <v>0</v>
      </c>
      <c r="M469" s="640">
        <f t="shared" si="713"/>
        <v>0</v>
      </c>
      <c r="N469" s="640">
        <f t="shared" si="713"/>
        <v>0</v>
      </c>
      <c r="O469" s="640">
        <f t="shared" si="713"/>
        <v>0</v>
      </c>
      <c r="P469" s="640">
        <f t="shared" si="713"/>
        <v>0</v>
      </c>
      <c r="Q469" s="640">
        <f t="shared" si="713"/>
        <v>0</v>
      </c>
      <c r="R469" s="640">
        <f t="shared" si="713"/>
        <v>0</v>
      </c>
      <c r="S469" s="640">
        <f t="shared" si="713"/>
        <v>0</v>
      </c>
      <c r="T469" s="640">
        <f t="shared" si="713"/>
        <v>0</v>
      </c>
      <c r="U469" s="640">
        <f t="shared" si="713"/>
        <v>0</v>
      </c>
      <c r="V469" s="640">
        <f t="shared" si="713"/>
        <v>0</v>
      </c>
      <c r="W469" s="640">
        <f t="shared" si="713"/>
        <v>0</v>
      </c>
      <c r="X469" s="640">
        <f t="shared" si="713"/>
        <v>0</v>
      </c>
      <c r="Y469" s="640">
        <f t="shared" si="713"/>
        <v>0</v>
      </c>
      <c r="Z469" s="640">
        <f t="shared" si="713"/>
        <v>0</v>
      </c>
      <c r="AA469" s="640">
        <f t="shared" si="676"/>
        <v>0</v>
      </c>
      <c r="AB469" s="640">
        <f t="shared" ref="AB469:AU469" si="714">$E469*AB611</f>
        <v>0</v>
      </c>
      <c r="AC469" s="640">
        <f t="shared" si="714"/>
        <v>0</v>
      </c>
      <c r="AD469" s="640">
        <f t="shared" si="714"/>
        <v>0</v>
      </c>
      <c r="AE469" s="640">
        <f t="shared" si="714"/>
        <v>0</v>
      </c>
      <c r="AF469" s="640">
        <f t="shared" si="714"/>
        <v>0</v>
      </c>
      <c r="AG469" s="640">
        <f t="shared" si="714"/>
        <v>0</v>
      </c>
      <c r="AH469" s="640">
        <f t="shared" si="714"/>
        <v>0</v>
      </c>
      <c r="AI469" s="640">
        <f t="shared" si="714"/>
        <v>0</v>
      </c>
      <c r="AJ469" s="640">
        <f t="shared" si="714"/>
        <v>0</v>
      </c>
      <c r="AK469" s="640">
        <f t="shared" si="714"/>
        <v>0</v>
      </c>
      <c r="AL469" s="640">
        <f t="shared" si="714"/>
        <v>0</v>
      </c>
      <c r="AM469" s="640">
        <f t="shared" si="714"/>
        <v>0</v>
      </c>
      <c r="AN469" s="640">
        <f t="shared" si="714"/>
        <v>0</v>
      </c>
      <c r="AO469" s="640">
        <f t="shared" si="714"/>
        <v>0</v>
      </c>
      <c r="AP469" s="640">
        <f t="shared" si="714"/>
        <v>0</v>
      </c>
      <c r="AQ469" s="640">
        <f t="shared" si="714"/>
        <v>0</v>
      </c>
      <c r="AR469" s="640">
        <f t="shared" si="714"/>
        <v>0</v>
      </c>
      <c r="AS469" s="640">
        <f t="shared" si="714"/>
        <v>0</v>
      </c>
      <c r="AT469" s="640">
        <f t="shared" si="714"/>
        <v>0</v>
      </c>
      <c r="AU469" s="640">
        <f t="shared" si="714"/>
        <v>0</v>
      </c>
      <c r="AV469" s="640">
        <f t="shared" si="678"/>
        <v>0</v>
      </c>
      <c r="AW469" s="640"/>
      <c r="AX469" s="640"/>
      <c r="AY469" s="640"/>
      <c r="AZ469" s="640"/>
      <c r="BA469" s="640"/>
      <c r="BB469" s="640"/>
      <c r="BC469" s="640"/>
      <c r="BD469" s="640"/>
      <c r="BE469" s="640"/>
      <c r="BF469" s="640"/>
      <c r="BG469" s="640"/>
      <c r="BH469" s="640"/>
      <c r="BI469" s="640"/>
      <c r="BJ469" s="640"/>
      <c r="BK469" s="640"/>
      <c r="BL469" s="640"/>
      <c r="BM469" s="640"/>
      <c r="BN469" s="640"/>
      <c r="BO469" s="640"/>
      <c r="BP469" s="640"/>
      <c r="BQ469" s="640"/>
    </row>
    <row r="470" spans="1:69" s="352" customFormat="1" ht="12.75" x14ac:dyDescent="0.2">
      <c r="A470" s="1282" t="s">
        <v>824</v>
      </c>
      <c r="B470" s="376" t="s">
        <v>366</v>
      </c>
      <c r="C470" s="1259">
        <f>'I4 BO ASSETS'!N37</f>
        <v>0</v>
      </c>
      <c r="D470" s="640">
        <f t="shared" ref="D470:E489" si="715">$C470*D612</f>
        <v>0</v>
      </c>
      <c r="E470" s="640">
        <f t="shared" si="715"/>
        <v>0</v>
      </c>
      <c r="F470" s="640">
        <f t="shared" si="674"/>
        <v>0</v>
      </c>
      <c r="G470" s="640">
        <f t="shared" ref="G470:Z470" si="716">$D470*G612</f>
        <v>0</v>
      </c>
      <c r="H470" s="640">
        <f t="shared" si="716"/>
        <v>0</v>
      </c>
      <c r="I470" s="640">
        <f t="shared" si="716"/>
        <v>0</v>
      </c>
      <c r="J470" s="640">
        <f t="shared" si="716"/>
        <v>0</v>
      </c>
      <c r="K470" s="640">
        <f t="shared" si="716"/>
        <v>0</v>
      </c>
      <c r="L470" s="640">
        <f t="shared" si="716"/>
        <v>0</v>
      </c>
      <c r="M470" s="640">
        <f t="shared" si="716"/>
        <v>0</v>
      </c>
      <c r="N470" s="640">
        <f t="shared" si="716"/>
        <v>0</v>
      </c>
      <c r="O470" s="640">
        <f t="shared" si="716"/>
        <v>0</v>
      </c>
      <c r="P470" s="640">
        <f t="shared" si="716"/>
        <v>0</v>
      </c>
      <c r="Q470" s="640">
        <f t="shared" si="716"/>
        <v>0</v>
      </c>
      <c r="R470" s="640">
        <f t="shared" si="716"/>
        <v>0</v>
      </c>
      <c r="S470" s="640">
        <f t="shared" si="716"/>
        <v>0</v>
      </c>
      <c r="T470" s="640">
        <f t="shared" si="716"/>
        <v>0</v>
      </c>
      <c r="U470" s="640">
        <f t="shared" si="716"/>
        <v>0</v>
      </c>
      <c r="V470" s="640">
        <f t="shared" si="716"/>
        <v>0</v>
      </c>
      <c r="W470" s="640">
        <f t="shared" si="716"/>
        <v>0</v>
      </c>
      <c r="X470" s="640">
        <f t="shared" si="716"/>
        <v>0</v>
      </c>
      <c r="Y470" s="640">
        <f t="shared" si="716"/>
        <v>0</v>
      </c>
      <c r="Z470" s="640">
        <f t="shared" si="716"/>
        <v>0</v>
      </c>
      <c r="AA470" s="640">
        <f t="shared" si="676"/>
        <v>0</v>
      </c>
      <c r="AB470" s="640">
        <f t="shared" ref="AB470:AU470" si="717">$E470*AB612</f>
        <v>0</v>
      </c>
      <c r="AC470" s="640">
        <f t="shared" si="717"/>
        <v>0</v>
      </c>
      <c r="AD470" s="640">
        <f t="shared" si="717"/>
        <v>0</v>
      </c>
      <c r="AE470" s="640">
        <f t="shared" si="717"/>
        <v>0</v>
      </c>
      <c r="AF470" s="640">
        <f t="shared" si="717"/>
        <v>0</v>
      </c>
      <c r="AG470" s="640">
        <f t="shared" si="717"/>
        <v>0</v>
      </c>
      <c r="AH470" s="640">
        <f t="shared" si="717"/>
        <v>0</v>
      </c>
      <c r="AI470" s="640">
        <f t="shared" si="717"/>
        <v>0</v>
      </c>
      <c r="AJ470" s="640">
        <f t="shared" si="717"/>
        <v>0</v>
      </c>
      <c r="AK470" s="640">
        <f t="shared" si="717"/>
        <v>0</v>
      </c>
      <c r="AL470" s="640">
        <f t="shared" si="717"/>
        <v>0</v>
      </c>
      <c r="AM470" s="640">
        <f t="shared" si="717"/>
        <v>0</v>
      </c>
      <c r="AN470" s="640">
        <f t="shared" si="717"/>
        <v>0</v>
      </c>
      <c r="AO470" s="640">
        <f t="shared" si="717"/>
        <v>0</v>
      </c>
      <c r="AP470" s="640">
        <f t="shared" si="717"/>
        <v>0</v>
      </c>
      <c r="AQ470" s="640">
        <f t="shared" si="717"/>
        <v>0</v>
      </c>
      <c r="AR470" s="640">
        <f t="shared" si="717"/>
        <v>0</v>
      </c>
      <c r="AS470" s="640">
        <f t="shared" si="717"/>
        <v>0</v>
      </c>
      <c r="AT470" s="640">
        <f t="shared" si="717"/>
        <v>0</v>
      </c>
      <c r="AU470" s="640">
        <f t="shared" si="717"/>
        <v>0</v>
      </c>
      <c r="AV470" s="640">
        <f t="shared" si="678"/>
        <v>0</v>
      </c>
      <c r="AW470" s="640"/>
      <c r="AX470" s="640"/>
      <c r="AY470" s="640"/>
      <c r="AZ470" s="640"/>
      <c r="BA470" s="640"/>
      <c r="BB470" s="640"/>
      <c r="BC470" s="640"/>
      <c r="BD470" s="640"/>
      <c r="BE470" s="640"/>
      <c r="BF470" s="640"/>
      <c r="BG470" s="640"/>
      <c r="BH470" s="640"/>
      <c r="BI470" s="640"/>
      <c r="BJ470" s="640"/>
      <c r="BK470" s="640"/>
      <c r="BL470" s="640"/>
      <c r="BM470" s="640"/>
      <c r="BN470" s="640"/>
      <c r="BO470" s="640"/>
      <c r="BP470" s="640"/>
      <c r="BQ470" s="640"/>
    </row>
    <row r="471" spans="1:69" s="352" customFormat="1" ht="12.75" x14ac:dyDescent="0.2">
      <c r="A471" s="1282">
        <v>1830</v>
      </c>
      <c r="B471" s="376" t="s">
        <v>89</v>
      </c>
      <c r="C471" s="1259">
        <f>'I4 BO ASSETS'!N38</f>
        <v>0</v>
      </c>
      <c r="D471" s="640">
        <f t="shared" si="715"/>
        <v>0</v>
      </c>
      <c r="E471" s="640">
        <f t="shared" si="715"/>
        <v>0</v>
      </c>
      <c r="F471" s="640">
        <f t="shared" si="674"/>
        <v>0</v>
      </c>
      <c r="G471" s="640">
        <f t="shared" ref="G471:Z471" si="718">$D471*G613</f>
        <v>0</v>
      </c>
      <c r="H471" s="640">
        <f t="shared" si="718"/>
        <v>0</v>
      </c>
      <c r="I471" s="640">
        <f t="shared" si="718"/>
        <v>0</v>
      </c>
      <c r="J471" s="640">
        <f t="shared" si="718"/>
        <v>0</v>
      </c>
      <c r="K471" s="640">
        <f t="shared" si="718"/>
        <v>0</v>
      </c>
      <c r="L471" s="640">
        <f t="shared" si="718"/>
        <v>0</v>
      </c>
      <c r="M471" s="640">
        <f t="shared" si="718"/>
        <v>0</v>
      </c>
      <c r="N471" s="640">
        <f t="shared" si="718"/>
        <v>0</v>
      </c>
      <c r="O471" s="640">
        <f t="shared" si="718"/>
        <v>0</v>
      </c>
      <c r="P471" s="640">
        <f t="shared" si="718"/>
        <v>0</v>
      </c>
      <c r="Q471" s="640">
        <f t="shared" si="718"/>
        <v>0</v>
      </c>
      <c r="R471" s="640">
        <f t="shared" si="718"/>
        <v>0</v>
      </c>
      <c r="S471" s="640">
        <f t="shared" si="718"/>
        <v>0</v>
      </c>
      <c r="T471" s="640">
        <f t="shared" si="718"/>
        <v>0</v>
      </c>
      <c r="U471" s="640">
        <f t="shared" si="718"/>
        <v>0</v>
      </c>
      <c r="V471" s="640">
        <f t="shared" si="718"/>
        <v>0</v>
      </c>
      <c r="W471" s="640">
        <f t="shared" si="718"/>
        <v>0</v>
      </c>
      <c r="X471" s="640">
        <f t="shared" si="718"/>
        <v>0</v>
      </c>
      <c r="Y471" s="640">
        <f t="shared" si="718"/>
        <v>0</v>
      </c>
      <c r="Z471" s="640">
        <f t="shared" si="718"/>
        <v>0</v>
      </c>
      <c r="AA471" s="640">
        <f t="shared" si="676"/>
        <v>0</v>
      </c>
      <c r="AB471" s="640">
        <f t="shared" ref="AB471:AU471" si="719">$E471*AB613</f>
        <v>0</v>
      </c>
      <c r="AC471" s="640">
        <f t="shared" si="719"/>
        <v>0</v>
      </c>
      <c r="AD471" s="640">
        <f t="shared" si="719"/>
        <v>0</v>
      </c>
      <c r="AE471" s="640">
        <f t="shared" si="719"/>
        <v>0</v>
      </c>
      <c r="AF471" s="640">
        <f t="shared" si="719"/>
        <v>0</v>
      </c>
      <c r="AG471" s="640">
        <f t="shared" si="719"/>
        <v>0</v>
      </c>
      <c r="AH471" s="640">
        <f t="shared" si="719"/>
        <v>0</v>
      </c>
      <c r="AI471" s="640">
        <f t="shared" si="719"/>
        <v>0</v>
      </c>
      <c r="AJ471" s="640">
        <f t="shared" si="719"/>
        <v>0</v>
      </c>
      <c r="AK471" s="640">
        <f t="shared" si="719"/>
        <v>0</v>
      </c>
      <c r="AL471" s="640">
        <f t="shared" si="719"/>
        <v>0</v>
      </c>
      <c r="AM471" s="640">
        <f t="shared" si="719"/>
        <v>0</v>
      </c>
      <c r="AN471" s="640">
        <f t="shared" si="719"/>
        <v>0</v>
      </c>
      <c r="AO471" s="640">
        <f t="shared" si="719"/>
        <v>0</v>
      </c>
      <c r="AP471" s="640">
        <f t="shared" si="719"/>
        <v>0</v>
      </c>
      <c r="AQ471" s="640">
        <f t="shared" si="719"/>
        <v>0</v>
      </c>
      <c r="AR471" s="640">
        <f t="shared" si="719"/>
        <v>0</v>
      </c>
      <c r="AS471" s="640">
        <f t="shared" si="719"/>
        <v>0</v>
      </c>
      <c r="AT471" s="640">
        <f t="shared" si="719"/>
        <v>0</v>
      </c>
      <c r="AU471" s="640">
        <f t="shared" si="719"/>
        <v>0</v>
      </c>
      <c r="AV471" s="640">
        <f t="shared" si="678"/>
        <v>0</v>
      </c>
      <c r="AW471" s="640"/>
      <c r="AX471" s="640"/>
      <c r="AY471" s="640"/>
      <c r="AZ471" s="640"/>
      <c r="BA471" s="640"/>
      <c r="BB471" s="640"/>
      <c r="BC471" s="640"/>
      <c r="BD471" s="640"/>
      <c r="BE471" s="640"/>
      <c r="BF471" s="640"/>
      <c r="BG471" s="640"/>
      <c r="BH471" s="640"/>
      <c r="BI471" s="640"/>
      <c r="BJ471" s="640"/>
      <c r="BK471" s="640"/>
      <c r="BL471" s="640"/>
      <c r="BM471" s="640"/>
      <c r="BN471" s="640"/>
      <c r="BO471" s="640"/>
      <c r="BP471" s="640"/>
      <c r="BQ471" s="640"/>
    </row>
    <row r="472" spans="1:69" s="352" customFormat="1" ht="25.5" x14ac:dyDescent="0.2">
      <c r="A472" s="1282" t="s">
        <v>825</v>
      </c>
      <c r="B472" s="376" t="s">
        <v>367</v>
      </c>
      <c r="C472" s="1259">
        <f>'I4 BO ASSETS'!N39</f>
        <v>0</v>
      </c>
      <c r="D472" s="640">
        <f t="shared" si="715"/>
        <v>0</v>
      </c>
      <c r="E472" s="640">
        <f t="shared" si="715"/>
        <v>0</v>
      </c>
      <c r="F472" s="640">
        <f t="shared" si="674"/>
        <v>0</v>
      </c>
      <c r="G472" s="640">
        <f t="shared" ref="G472:Z472" si="720">$D472*G614</f>
        <v>0</v>
      </c>
      <c r="H472" s="640">
        <f t="shared" si="720"/>
        <v>0</v>
      </c>
      <c r="I472" s="640">
        <f t="shared" si="720"/>
        <v>0</v>
      </c>
      <c r="J472" s="640">
        <f t="shared" si="720"/>
        <v>0</v>
      </c>
      <c r="K472" s="640">
        <f t="shared" si="720"/>
        <v>0</v>
      </c>
      <c r="L472" s="640">
        <f t="shared" si="720"/>
        <v>0</v>
      </c>
      <c r="M472" s="640">
        <f t="shared" si="720"/>
        <v>0</v>
      </c>
      <c r="N472" s="640">
        <f t="shared" si="720"/>
        <v>0</v>
      </c>
      <c r="O472" s="640">
        <f t="shared" si="720"/>
        <v>0</v>
      </c>
      <c r="P472" s="640">
        <f t="shared" si="720"/>
        <v>0</v>
      </c>
      <c r="Q472" s="640">
        <f t="shared" si="720"/>
        <v>0</v>
      </c>
      <c r="R472" s="640">
        <f t="shared" si="720"/>
        <v>0</v>
      </c>
      <c r="S472" s="640">
        <f t="shared" si="720"/>
        <v>0</v>
      </c>
      <c r="T472" s="640">
        <f t="shared" si="720"/>
        <v>0</v>
      </c>
      <c r="U472" s="640">
        <f t="shared" si="720"/>
        <v>0</v>
      </c>
      <c r="V472" s="640">
        <f t="shared" si="720"/>
        <v>0</v>
      </c>
      <c r="W472" s="640">
        <f t="shared" si="720"/>
        <v>0</v>
      </c>
      <c r="X472" s="640">
        <f t="shared" si="720"/>
        <v>0</v>
      </c>
      <c r="Y472" s="640">
        <f t="shared" si="720"/>
        <v>0</v>
      </c>
      <c r="Z472" s="640">
        <f t="shared" si="720"/>
        <v>0</v>
      </c>
      <c r="AA472" s="640">
        <f t="shared" si="676"/>
        <v>0</v>
      </c>
      <c r="AB472" s="640">
        <f t="shared" ref="AB472:AU472" si="721">$E472*AB614</f>
        <v>0</v>
      </c>
      <c r="AC472" s="640">
        <f t="shared" si="721"/>
        <v>0</v>
      </c>
      <c r="AD472" s="640">
        <f t="shared" si="721"/>
        <v>0</v>
      </c>
      <c r="AE472" s="640">
        <f t="shared" si="721"/>
        <v>0</v>
      </c>
      <c r="AF472" s="640">
        <f t="shared" si="721"/>
        <v>0</v>
      </c>
      <c r="AG472" s="640">
        <f t="shared" si="721"/>
        <v>0</v>
      </c>
      <c r="AH472" s="640">
        <f t="shared" si="721"/>
        <v>0</v>
      </c>
      <c r="AI472" s="640">
        <f t="shared" si="721"/>
        <v>0</v>
      </c>
      <c r="AJ472" s="640">
        <f t="shared" si="721"/>
        <v>0</v>
      </c>
      <c r="AK472" s="640">
        <f t="shared" si="721"/>
        <v>0</v>
      </c>
      <c r="AL472" s="640">
        <f t="shared" si="721"/>
        <v>0</v>
      </c>
      <c r="AM472" s="640">
        <f t="shared" si="721"/>
        <v>0</v>
      </c>
      <c r="AN472" s="640">
        <f t="shared" si="721"/>
        <v>0</v>
      </c>
      <c r="AO472" s="640">
        <f t="shared" si="721"/>
        <v>0</v>
      </c>
      <c r="AP472" s="640">
        <f t="shared" si="721"/>
        <v>0</v>
      </c>
      <c r="AQ472" s="640">
        <f t="shared" si="721"/>
        <v>0</v>
      </c>
      <c r="AR472" s="640">
        <f t="shared" si="721"/>
        <v>0</v>
      </c>
      <c r="AS472" s="640">
        <f t="shared" si="721"/>
        <v>0</v>
      </c>
      <c r="AT472" s="640">
        <f t="shared" si="721"/>
        <v>0</v>
      </c>
      <c r="AU472" s="640">
        <f t="shared" si="721"/>
        <v>0</v>
      </c>
      <c r="AV472" s="640">
        <f t="shared" si="678"/>
        <v>0</v>
      </c>
      <c r="AW472" s="640"/>
      <c r="AX472" s="640"/>
      <c r="AY472" s="640"/>
      <c r="AZ472" s="640"/>
      <c r="BA472" s="640"/>
      <c r="BB472" s="640"/>
      <c r="BC472" s="640"/>
      <c r="BD472" s="640"/>
      <c r="BE472" s="640"/>
      <c r="BF472" s="640"/>
      <c r="BG472" s="640"/>
      <c r="BH472" s="640"/>
      <c r="BI472" s="640"/>
      <c r="BJ472" s="640"/>
      <c r="BK472" s="640"/>
      <c r="BL472" s="640"/>
      <c r="BM472" s="640"/>
      <c r="BN472" s="640"/>
      <c r="BO472" s="640"/>
      <c r="BP472" s="640"/>
      <c r="BQ472" s="640"/>
    </row>
    <row r="473" spans="1:69" s="352" customFormat="1" ht="12.75" x14ac:dyDescent="0.2">
      <c r="A473" s="1282" t="s">
        <v>826</v>
      </c>
      <c r="B473" s="376" t="s">
        <v>368</v>
      </c>
      <c r="C473" s="1259">
        <f>'I4 BO ASSETS'!N40</f>
        <v>0</v>
      </c>
      <c r="D473" s="640">
        <f t="shared" si="715"/>
        <v>0</v>
      </c>
      <c r="E473" s="640">
        <f t="shared" si="715"/>
        <v>0</v>
      </c>
      <c r="F473" s="640">
        <f t="shared" si="674"/>
        <v>0</v>
      </c>
      <c r="G473" s="640">
        <f t="shared" ref="G473:Z473" si="722">$D473*G615</f>
        <v>0</v>
      </c>
      <c r="H473" s="640">
        <f t="shared" si="722"/>
        <v>0</v>
      </c>
      <c r="I473" s="640">
        <f t="shared" si="722"/>
        <v>0</v>
      </c>
      <c r="J473" s="640">
        <f t="shared" si="722"/>
        <v>0</v>
      </c>
      <c r="K473" s="640">
        <f t="shared" si="722"/>
        <v>0</v>
      </c>
      <c r="L473" s="640">
        <f t="shared" si="722"/>
        <v>0</v>
      </c>
      <c r="M473" s="640">
        <f t="shared" si="722"/>
        <v>0</v>
      </c>
      <c r="N473" s="640">
        <f t="shared" si="722"/>
        <v>0</v>
      </c>
      <c r="O473" s="640">
        <f t="shared" si="722"/>
        <v>0</v>
      </c>
      <c r="P473" s="640">
        <f t="shared" si="722"/>
        <v>0</v>
      </c>
      <c r="Q473" s="640">
        <f t="shared" si="722"/>
        <v>0</v>
      </c>
      <c r="R473" s="640">
        <f t="shared" si="722"/>
        <v>0</v>
      </c>
      <c r="S473" s="640">
        <f t="shared" si="722"/>
        <v>0</v>
      </c>
      <c r="T473" s="640">
        <f t="shared" si="722"/>
        <v>0</v>
      </c>
      <c r="U473" s="640">
        <f t="shared" si="722"/>
        <v>0</v>
      </c>
      <c r="V473" s="640">
        <f t="shared" si="722"/>
        <v>0</v>
      </c>
      <c r="W473" s="640">
        <f t="shared" si="722"/>
        <v>0</v>
      </c>
      <c r="X473" s="640">
        <f t="shared" si="722"/>
        <v>0</v>
      </c>
      <c r="Y473" s="640">
        <f t="shared" si="722"/>
        <v>0</v>
      </c>
      <c r="Z473" s="640">
        <f t="shared" si="722"/>
        <v>0</v>
      </c>
      <c r="AA473" s="640">
        <f t="shared" si="676"/>
        <v>0</v>
      </c>
      <c r="AB473" s="640">
        <f t="shared" ref="AB473:AU473" si="723">$E473*AB615</f>
        <v>0</v>
      </c>
      <c r="AC473" s="640">
        <f t="shared" si="723"/>
        <v>0</v>
      </c>
      <c r="AD473" s="640">
        <f t="shared" si="723"/>
        <v>0</v>
      </c>
      <c r="AE473" s="640">
        <f t="shared" si="723"/>
        <v>0</v>
      </c>
      <c r="AF473" s="640">
        <f t="shared" si="723"/>
        <v>0</v>
      </c>
      <c r="AG473" s="640">
        <f t="shared" si="723"/>
        <v>0</v>
      </c>
      <c r="AH473" s="640">
        <f t="shared" si="723"/>
        <v>0</v>
      </c>
      <c r="AI473" s="640">
        <f t="shared" si="723"/>
        <v>0</v>
      </c>
      <c r="AJ473" s="640">
        <f t="shared" si="723"/>
        <v>0</v>
      </c>
      <c r="AK473" s="640">
        <f t="shared" si="723"/>
        <v>0</v>
      </c>
      <c r="AL473" s="640">
        <f t="shared" si="723"/>
        <v>0</v>
      </c>
      <c r="AM473" s="640">
        <f t="shared" si="723"/>
        <v>0</v>
      </c>
      <c r="AN473" s="640">
        <f t="shared" si="723"/>
        <v>0</v>
      </c>
      <c r="AO473" s="640">
        <f t="shared" si="723"/>
        <v>0</v>
      </c>
      <c r="AP473" s="640">
        <f t="shared" si="723"/>
        <v>0</v>
      </c>
      <c r="AQ473" s="640">
        <f t="shared" si="723"/>
        <v>0</v>
      </c>
      <c r="AR473" s="640">
        <f t="shared" si="723"/>
        <v>0</v>
      </c>
      <c r="AS473" s="640">
        <f t="shared" si="723"/>
        <v>0</v>
      </c>
      <c r="AT473" s="640">
        <f t="shared" si="723"/>
        <v>0</v>
      </c>
      <c r="AU473" s="640">
        <f t="shared" si="723"/>
        <v>0</v>
      </c>
      <c r="AV473" s="640">
        <f t="shared" si="678"/>
        <v>0</v>
      </c>
      <c r="AW473" s="640"/>
      <c r="AX473" s="640"/>
      <c r="AY473" s="640"/>
      <c r="AZ473" s="640"/>
      <c r="BA473" s="640"/>
      <c r="BB473" s="640"/>
      <c r="BC473" s="640"/>
      <c r="BD473" s="640"/>
      <c r="BE473" s="640"/>
      <c r="BF473" s="640"/>
      <c r="BG473" s="640"/>
      <c r="BH473" s="640"/>
      <c r="BI473" s="640"/>
      <c r="BJ473" s="640"/>
      <c r="BK473" s="640"/>
      <c r="BL473" s="640"/>
      <c r="BM473" s="640"/>
      <c r="BN473" s="640"/>
      <c r="BO473" s="640"/>
      <c r="BP473" s="640"/>
      <c r="BQ473" s="640"/>
    </row>
    <row r="474" spans="1:69" s="352" customFormat="1" ht="12.75" x14ac:dyDescent="0.2">
      <c r="A474" s="1282" t="s">
        <v>827</v>
      </c>
      <c r="B474" s="376" t="s">
        <v>391</v>
      </c>
      <c r="C474" s="1259">
        <f>'I4 BO ASSETS'!N41</f>
        <v>0</v>
      </c>
      <c r="D474" s="640">
        <f t="shared" si="715"/>
        <v>0</v>
      </c>
      <c r="E474" s="640">
        <f t="shared" si="715"/>
        <v>0</v>
      </c>
      <c r="F474" s="640">
        <f t="shared" si="674"/>
        <v>0</v>
      </c>
      <c r="G474" s="640">
        <f t="shared" ref="G474:Z474" si="724">$D474*G616</f>
        <v>0</v>
      </c>
      <c r="H474" s="640">
        <f t="shared" si="724"/>
        <v>0</v>
      </c>
      <c r="I474" s="640">
        <f t="shared" si="724"/>
        <v>0</v>
      </c>
      <c r="J474" s="640">
        <f t="shared" si="724"/>
        <v>0</v>
      </c>
      <c r="K474" s="640">
        <f t="shared" si="724"/>
        <v>0</v>
      </c>
      <c r="L474" s="640">
        <f t="shared" si="724"/>
        <v>0</v>
      </c>
      <c r="M474" s="640">
        <f t="shared" si="724"/>
        <v>0</v>
      </c>
      <c r="N474" s="640">
        <f t="shared" si="724"/>
        <v>0</v>
      </c>
      <c r="O474" s="640">
        <f t="shared" si="724"/>
        <v>0</v>
      </c>
      <c r="P474" s="640">
        <f t="shared" si="724"/>
        <v>0</v>
      </c>
      <c r="Q474" s="640">
        <f t="shared" si="724"/>
        <v>0</v>
      </c>
      <c r="R474" s="640">
        <f t="shared" si="724"/>
        <v>0</v>
      </c>
      <c r="S474" s="640">
        <f t="shared" si="724"/>
        <v>0</v>
      </c>
      <c r="T474" s="640">
        <f t="shared" si="724"/>
        <v>0</v>
      </c>
      <c r="U474" s="640">
        <f t="shared" si="724"/>
        <v>0</v>
      </c>
      <c r="V474" s="640">
        <f t="shared" si="724"/>
        <v>0</v>
      </c>
      <c r="W474" s="640">
        <f t="shared" si="724"/>
        <v>0</v>
      </c>
      <c r="X474" s="640">
        <f t="shared" si="724"/>
        <v>0</v>
      </c>
      <c r="Y474" s="640">
        <f t="shared" si="724"/>
        <v>0</v>
      </c>
      <c r="Z474" s="640">
        <f t="shared" si="724"/>
        <v>0</v>
      </c>
      <c r="AA474" s="640">
        <f t="shared" si="676"/>
        <v>0</v>
      </c>
      <c r="AB474" s="640">
        <f t="shared" ref="AB474:AU474" si="725">$E474*AB616</f>
        <v>0</v>
      </c>
      <c r="AC474" s="640">
        <f t="shared" si="725"/>
        <v>0</v>
      </c>
      <c r="AD474" s="640">
        <f t="shared" si="725"/>
        <v>0</v>
      </c>
      <c r="AE474" s="640">
        <f t="shared" si="725"/>
        <v>0</v>
      </c>
      <c r="AF474" s="640">
        <f t="shared" si="725"/>
        <v>0</v>
      </c>
      <c r="AG474" s="640">
        <f t="shared" si="725"/>
        <v>0</v>
      </c>
      <c r="AH474" s="640">
        <f t="shared" si="725"/>
        <v>0</v>
      </c>
      <c r="AI474" s="640">
        <f t="shared" si="725"/>
        <v>0</v>
      </c>
      <c r="AJ474" s="640">
        <f t="shared" si="725"/>
        <v>0</v>
      </c>
      <c r="AK474" s="640">
        <f t="shared" si="725"/>
        <v>0</v>
      </c>
      <c r="AL474" s="640">
        <f t="shared" si="725"/>
        <v>0</v>
      </c>
      <c r="AM474" s="640">
        <f t="shared" si="725"/>
        <v>0</v>
      </c>
      <c r="AN474" s="640">
        <f t="shared" si="725"/>
        <v>0</v>
      </c>
      <c r="AO474" s="640">
        <f t="shared" si="725"/>
        <v>0</v>
      </c>
      <c r="AP474" s="640">
        <f t="shared" si="725"/>
        <v>0</v>
      </c>
      <c r="AQ474" s="640">
        <f t="shared" si="725"/>
        <v>0</v>
      </c>
      <c r="AR474" s="640">
        <f t="shared" si="725"/>
        <v>0</v>
      </c>
      <c r="AS474" s="640">
        <f t="shared" si="725"/>
        <v>0</v>
      </c>
      <c r="AT474" s="640">
        <f t="shared" si="725"/>
        <v>0</v>
      </c>
      <c r="AU474" s="640">
        <f t="shared" si="725"/>
        <v>0</v>
      </c>
      <c r="AV474" s="640">
        <f t="shared" si="678"/>
        <v>0</v>
      </c>
      <c r="AW474" s="640"/>
      <c r="AX474" s="640"/>
      <c r="AY474" s="640"/>
      <c r="AZ474" s="640"/>
      <c r="BA474" s="640"/>
      <c r="BB474" s="640"/>
      <c r="BC474" s="640"/>
      <c r="BD474" s="640"/>
      <c r="BE474" s="640"/>
      <c r="BF474" s="640"/>
      <c r="BG474" s="640"/>
      <c r="BH474" s="640"/>
      <c r="BI474" s="640"/>
      <c r="BJ474" s="640"/>
      <c r="BK474" s="640"/>
      <c r="BL474" s="640"/>
      <c r="BM474" s="640"/>
      <c r="BN474" s="640"/>
      <c r="BO474" s="640"/>
      <c r="BP474" s="640"/>
      <c r="BQ474" s="640"/>
    </row>
    <row r="475" spans="1:69" s="352" customFormat="1" ht="12.75" x14ac:dyDescent="0.2">
      <c r="A475" s="1282">
        <v>1835</v>
      </c>
      <c r="B475" s="376" t="s">
        <v>75</v>
      </c>
      <c r="C475" s="1259">
        <f>'I4 BO ASSETS'!N42</f>
        <v>0</v>
      </c>
      <c r="D475" s="640">
        <f t="shared" si="715"/>
        <v>0</v>
      </c>
      <c r="E475" s="640">
        <f t="shared" si="715"/>
        <v>0</v>
      </c>
      <c r="F475" s="640">
        <f t="shared" si="674"/>
        <v>0</v>
      </c>
      <c r="G475" s="640">
        <f t="shared" ref="G475:Z475" si="726">$D475*G617</f>
        <v>0</v>
      </c>
      <c r="H475" s="640">
        <f t="shared" si="726"/>
        <v>0</v>
      </c>
      <c r="I475" s="640">
        <f t="shared" si="726"/>
        <v>0</v>
      </c>
      <c r="J475" s="640">
        <f t="shared" si="726"/>
        <v>0</v>
      </c>
      <c r="K475" s="640">
        <f t="shared" si="726"/>
        <v>0</v>
      </c>
      <c r="L475" s="640">
        <f t="shared" si="726"/>
        <v>0</v>
      </c>
      <c r="M475" s="640">
        <f t="shared" si="726"/>
        <v>0</v>
      </c>
      <c r="N475" s="640">
        <f t="shared" si="726"/>
        <v>0</v>
      </c>
      <c r="O475" s="640">
        <f t="shared" si="726"/>
        <v>0</v>
      </c>
      <c r="P475" s="640">
        <f t="shared" si="726"/>
        <v>0</v>
      </c>
      <c r="Q475" s="640">
        <f t="shared" si="726"/>
        <v>0</v>
      </c>
      <c r="R475" s="640">
        <f t="shared" si="726"/>
        <v>0</v>
      </c>
      <c r="S475" s="640">
        <f t="shared" si="726"/>
        <v>0</v>
      </c>
      <c r="T475" s="640">
        <f t="shared" si="726"/>
        <v>0</v>
      </c>
      <c r="U475" s="640">
        <f t="shared" si="726"/>
        <v>0</v>
      </c>
      <c r="V475" s="640">
        <f t="shared" si="726"/>
        <v>0</v>
      </c>
      <c r="W475" s="640">
        <f t="shared" si="726"/>
        <v>0</v>
      </c>
      <c r="X475" s="640">
        <f t="shared" si="726"/>
        <v>0</v>
      </c>
      <c r="Y475" s="640">
        <f t="shared" si="726"/>
        <v>0</v>
      </c>
      <c r="Z475" s="640">
        <f t="shared" si="726"/>
        <v>0</v>
      </c>
      <c r="AA475" s="640">
        <f t="shared" si="676"/>
        <v>0</v>
      </c>
      <c r="AB475" s="640">
        <f t="shared" ref="AB475:AU475" si="727">$E475*AB617</f>
        <v>0</v>
      </c>
      <c r="AC475" s="640">
        <f t="shared" si="727"/>
        <v>0</v>
      </c>
      <c r="AD475" s="640">
        <f t="shared" si="727"/>
        <v>0</v>
      </c>
      <c r="AE475" s="640">
        <f t="shared" si="727"/>
        <v>0</v>
      </c>
      <c r="AF475" s="640">
        <f t="shared" si="727"/>
        <v>0</v>
      </c>
      <c r="AG475" s="640">
        <f t="shared" si="727"/>
        <v>0</v>
      </c>
      <c r="AH475" s="640">
        <f t="shared" si="727"/>
        <v>0</v>
      </c>
      <c r="AI475" s="640">
        <f t="shared" si="727"/>
        <v>0</v>
      </c>
      <c r="AJ475" s="640">
        <f t="shared" si="727"/>
        <v>0</v>
      </c>
      <c r="AK475" s="640">
        <f t="shared" si="727"/>
        <v>0</v>
      </c>
      <c r="AL475" s="640">
        <f t="shared" si="727"/>
        <v>0</v>
      </c>
      <c r="AM475" s="640">
        <f t="shared" si="727"/>
        <v>0</v>
      </c>
      <c r="AN475" s="640">
        <f t="shared" si="727"/>
        <v>0</v>
      </c>
      <c r="AO475" s="640">
        <f t="shared" si="727"/>
        <v>0</v>
      </c>
      <c r="AP475" s="640">
        <f t="shared" si="727"/>
        <v>0</v>
      </c>
      <c r="AQ475" s="640">
        <f t="shared" si="727"/>
        <v>0</v>
      </c>
      <c r="AR475" s="640">
        <f t="shared" si="727"/>
        <v>0</v>
      </c>
      <c r="AS475" s="640">
        <f t="shared" si="727"/>
        <v>0</v>
      </c>
      <c r="AT475" s="640">
        <f t="shared" si="727"/>
        <v>0</v>
      </c>
      <c r="AU475" s="640">
        <f t="shared" si="727"/>
        <v>0</v>
      </c>
      <c r="AV475" s="640">
        <f t="shared" si="678"/>
        <v>0</v>
      </c>
      <c r="AW475" s="640"/>
      <c r="AX475" s="640"/>
      <c r="AY475" s="640"/>
      <c r="AZ475" s="640"/>
      <c r="BA475" s="640"/>
      <c r="BB475" s="640"/>
      <c r="BC475" s="640"/>
      <c r="BD475" s="640"/>
      <c r="BE475" s="640"/>
      <c r="BF475" s="640"/>
      <c r="BG475" s="640"/>
      <c r="BH475" s="640"/>
      <c r="BI475" s="640"/>
      <c r="BJ475" s="640"/>
      <c r="BK475" s="640"/>
      <c r="BL475" s="640"/>
      <c r="BM475" s="640"/>
      <c r="BN475" s="640"/>
      <c r="BO475" s="640"/>
      <c r="BP475" s="640"/>
      <c r="BQ475" s="640"/>
    </row>
    <row r="476" spans="1:69" s="352" customFormat="1" ht="25.5" x14ac:dyDescent="0.2">
      <c r="A476" s="1282" t="s">
        <v>828</v>
      </c>
      <c r="B476" s="376" t="s">
        <v>392</v>
      </c>
      <c r="C476" s="1259">
        <f>'I4 BO ASSETS'!N43</f>
        <v>0</v>
      </c>
      <c r="D476" s="640">
        <f t="shared" si="715"/>
        <v>0</v>
      </c>
      <c r="E476" s="640">
        <f t="shared" si="715"/>
        <v>0</v>
      </c>
      <c r="F476" s="640">
        <f t="shared" si="674"/>
        <v>0</v>
      </c>
      <c r="G476" s="640">
        <f t="shared" ref="G476:Z476" si="728">$D476*G618</f>
        <v>0</v>
      </c>
      <c r="H476" s="640">
        <f t="shared" si="728"/>
        <v>0</v>
      </c>
      <c r="I476" s="640">
        <f t="shared" si="728"/>
        <v>0</v>
      </c>
      <c r="J476" s="640">
        <f t="shared" si="728"/>
        <v>0</v>
      </c>
      <c r="K476" s="640">
        <f t="shared" si="728"/>
        <v>0</v>
      </c>
      <c r="L476" s="640">
        <f t="shared" si="728"/>
        <v>0</v>
      </c>
      <c r="M476" s="640">
        <f t="shared" si="728"/>
        <v>0</v>
      </c>
      <c r="N476" s="640">
        <f t="shared" si="728"/>
        <v>0</v>
      </c>
      <c r="O476" s="640">
        <f t="shared" si="728"/>
        <v>0</v>
      </c>
      <c r="P476" s="640">
        <f t="shared" si="728"/>
        <v>0</v>
      </c>
      <c r="Q476" s="640">
        <f t="shared" si="728"/>
        <v>0</v>
      </c>
      <c r="R476" s="640">
        <f t="shared" si="728"/>
        <v>0</v>
      </c>
      <c r="S476" s="640">
        <f t="shared" si="728"/>
        <v>0</v>
      </c>
      <c r="T476" s="640">
        <f t="shared" si="728"/>
        <v>0</v>
      </c>
      <c r="U476" s="640">
        <f t="shared" si="728"/>
        <v>0</v>
      </c>
      <c r="V476" s="640">
        <f t="shared" si="728"/>
        <v>0</v>
      </c>
      <c r="W476" s="640">
        <f t="shared" si="728"/>
        <v>0</v>
      </c>
      <c r="X476" s="640">
        <f t="shared" si="728"/>
        <v>0</v>
      </c>
      <c r="Y476" s="640">
        <f t="shared" si="728"/>
        <v>0</v>
      </c>
      <c r="Z476" s="640">
        <f t="shared" si="728"/>
        <v>0</v>
      </c>
      <c r="AA476" s="640">
        <f t="shared" si="676"/>
        <v>0</v>
      </c>
      <c r="AB476" s="640">
        <f t="shared" ref="AB476:AU476" si="729">$E476*AB618</f>
        <v>0</v>
      </c>
      <c r="AC476" s="640">
        <f t="shared" si="729"/>
        <v>0</v>
      </c>
      <c r="AD476" s="640">
        <f t="shared" si="729"/>
        <v>0</v>
      </c>
      <c r="AE476" s="640">
        <f t="shared" si="729"/>
        <v>0</v>
      </c>
      <c r="AF476" s="640">
        <f t="shared" si="729"/>
        <v>0</v>
      </c>
      <c r="AG476" s="640">
        <f t="shared" si="729"/>
        <v>0</v>
      </c>
      <c r="AH476" s="640">
        <f t="shared" si="729"/>
        <v>0</v>
      </c>
      <c r="AI476" s="640">
        <f t="shared" si="729"/>
        <v>0</v>
      </c>
      <c r="AJ476" s="640">
        <f t="shared" si="729"/>
        <v>0</v>
      </c>
      <c r="AK476" s="640">
        <f t="shared" si="729"/>
        <v>0</v>
      </c>
      <c r="AL476" s="640">
        <f t="shared" si="729"/>
        <v>0</v>
      </c>
      <c r="AM476" s="640">
        <f t="shared" si="729"/>
        <v>0</v>
      </c>
      <c r="AN476" s="640">
        <f t="shared" si="729"/>
        <v>0</v>
      </c>
      <c r="AO476" s="640">
        <f t="shared" si="729"/>
        <v>0</v>
      </c>
      <c r="AP476" s="640">
        <f t="shared" si="729"/>
        <v>0</v>
      </c>
      <c r="AQ476" s="640">
        <f t="shared" si="729"/>
        <v>0</v>
      </c>
      <c r="AR476" s="640">
        <f t="shared" si="729"/>
        <v>0</v>
      </c>
      <c r="AS476" s="640">
        <f t="shared" si="729"/>
        <v>0</v>
      </c>
      <c r="AT476" s="640">
        <f t="shared" si="729"/>
        <v>0</v>
      </c>
      <c r="AU476" s="640">
        <f t="shared" si="729"/>
        <v>0</v>
      </c>
      <c r="AV476" s="640">
        <f t="shared" si="678"/>
        <v>0</v>
      </c>
      <c r="AW476" s="640"/>
      <c r="AX476" s="640"/>
      <c r="AY476" s="640"/>
      <c r="AZ476" s="640"/>
      <c r="BA476" s="640"/>
      <c r="BB476" s="640"/>
      <c r="BC476" s="640"/>
      <c r="BD476" s="640"/>
      <c r="BE476" s="640"/>
      <c r="BF476" s="640"/>
      <c r="BG476" s="640"/>
      <c r="BH476" s="640"/>
      <c r="BI476" s="640"/>
      <c r="BJ476" s="640"/>
      <c r="BK476" s="640"/>
      <c r="BL476" s="640"/>
      <c r="BM476" s="640"/>
      <c r="BN476" s="640"/>
      <c r="BO476" s="640"/>
      <c r="BP476" s="640"/>
      <c r="BQ476" s="640"/>
    </row>
    <row r="477" spans="1:69" s="352" customFormat="1" ht="25.5" x14ac:dyDescent="0.2">
      <c r="A477" s="1282" t="s">
        <v>829</v>
      </c>
      <c r="B477" s="376" t="s">
        <v>393</v>
      </c>
      <c r="C477" s="1259">
        <f>'I4 BO ASSETS'!N44</f>
        <v>0</v>
      </c>
      <c r="D477" s="640">
        <f t="shared" si="715"/>
        <v>0</v>
      </c>
      <c r="E477" s="640">
        <f t="shared" si="715"/>
        <v>0</v>
      </c>
      <c r="F477" s="640">
        <f t="shared" si="674"/>
        <v>0</v>
      </c>
      <c r="G477" s="640">
        <f t="shared" ref="G477:Z477" si="730">$D477*G619</f>
        <v>0</v>
      </c>
      <c r="H477" s="640">
        <f t="shared" si="730"/>
        <v>0</v>
      </c>
      <c r="I477" s="640">
        <f t="shared" si="730"/>
        <v>0</v>
      </c>
      <c r="J477" s="640">
        <f t="shared" si="730"/>
        <v>0</v>
      </c>
      <c r="K477" s="640">
        <f t="shared" si="730"/>
        <v>0</v>
      </c>
      <c r="L477" s="640">
        <f t="shared" si="730"/>
        <v>0</v>
      </c>
      <c r="M477" s="640">
        <f t="shared" si="730"/>
        <v>0</v>
      </c>
      <c r="N477" s="640">
        <f t="shared" si="730"/>
        <v>0</v>
      </c>
      <c r="O477" s="640">
        <f t="shared" si="730"/>
        <v>0</v>
      </c>
      <c r="P477" s="640">
        <f t="shared" si="730"/>
        <v>0</v>
      </c>
      <c r="Q477" s="640">
        <f t="shared" si="730"/>
        <v>0</v>
      </c>
      <c r="R477" s="640">
        <f t="shared" si="730"/>
        <v>0</v>
      </c>
      <c r="S477" s="640">
        <f t="shared" si="730"/>
        <v>0</v>
      </c>
      <c r="T477" s="640">
        <f t="shared" si="730"/>
        <v>0</v>
      </c>
      <c r="U477" s="640">
        <f t="shared" si="730"/>
        <v>0</v>
      </c>
      <c r="V477" s="640">
        <f t="shared" si="730"/>
        <v>0</v>
      </c>
      <c r="W477" s="640">
        <f t="shared" si="730"/>
        <v>0</v>
      </c>
      <c r="X477" s="640">
        <f t="shared" si="730"/>
        <v>0</v>
      </c>
      <c r="Y477" s="640">
        <f t="shared" si="730"/>
        <v>0</v>
      </c>
      <c r="Z477" s="640">
        <f t="shared" si="730"/>
        <v>0</v>
      </c>
      <c r="AA477" s="640">
        <f t="shared" si="676"/>
        <v>0</v>
      </c>
      <c r="AB477" s="640">
        <f t="shared" ref="AB477:AU477" si="731">$E477*AB619</f>
        <v>0</v>
      </c>
      <c r="AC477" s="640">
        <f t="shared" si="731"/>
        <v>0</v>
      </c>
      <c r="AD477" s="640">
        <f t="shared" si="731"/>
        <v>0</v>
      </c>
      <c r="AE477" s="640">
        <f t="shared" si="731"/>
        <v>0</v>
      </c>
      <c r="AF477" s="640">
        <f t="shared" si="731"/>
        <v>0</v>
      </c>
      <c r="AG477" s="640">
        <f t="shared" si="731"/>
        <v>0</v>
      </c>
      <c r="AH477" s="640">
        <f t="shared" si="731"/>
        <v>0</v>
      </c>
      <c r="AI477" s="640">
        <f t="shared" si="731"/>
        <v>0</v>
      </c>
      <c r="AJ477" s="640">
        <f t="shared" si="731"/>
        <v>0</v>
      </c>
      <c r="AK477" s="640">
        <f t="shared" si="731"/>
        <v>0</v>
      </c>
      <c r="AL477" s="640">
        <f t="shared" si="731"/>
        <v>0</v>
      </c>
      <c r="AM477" s="640">
        <f t="shared" si="731"/>
        <v>0</v>
      </c>
      <c r="AN477" s="640">
        <f t="shared" si="731"/>
        <v>0</v>
      </c>
      <c r="AO477" s="640">
        <f t="shared" si="731"/>
        <v>0</v>
      </c>
      <c r="AP477" s="640">
        <f t="shared" si="731"/>
        <v>0</v>
      </c>
      <c r="AQ477" s="640">
        <f t="shared" si="731"/>
        <v>0</v>
      </c>
      <c r="AR477" s="640">
        <f t="shared" si="731"/>
        <v>0</v>
      </c>
      <c r="AS477" s="640">
        <f t="shared" si="731"/>
        <v>0</v>
      </c>
      <c r="AT477" s="640">
        <f t="shared" si="731"/>
        <v>0</v>
      </c>
      <c r="AU477" s="640">
        <f t="shared" si="731"/>
        <v>0</v>
      </c>
      <c r="AV477" s="640">
        <f t="shared" si="678"/>
        <v>0</v>
      </c>
      <c r="AW477" s="640"/>
      <c r="AX477" s="640"/>
      <c r="AY477" s="640"/>
      <c r="AZ477" s="640"/>
      <c r="BA477" s="640"/>
      <c r="BB477" s="640"/>
      <c r="BC477" s="640"/>
      <c r="BD477" s="640"/>
      <c r="BE477" s="640"/>
      <c r="BF477" s="640"/>
      <c r="BG477" s="640"/>
      <c r="BH477" s="640"/>
      <c r="BI477" s="640"/>
      <c r="BJ477" s="640"/>
      <c r="BK477" s="640"/>
      <c r="BL477" s="640"/>
      <c r="BM477" s="640"/>
      <c r="BN477" s="640"/>
      <c r="BO477" s="640"/>
      <c r="BP477" s="640"/>
      <c r="BQ477" s="640"/>
    </row>
    <row r="478" spans="1:69" s="352" customFormat="1" ht="25.5" x14ac:dyDescent="0.2">
      <c r="A478" s="1282" t="s">
        <v>830</v>
      </c>
      <c r="B478" s="376" t="s">
        <v>394</v>
      </c>
      <c r="C478" s="1259">
        <f>'I4 BO ASSETS'!N45</f>
        <v>0</v>
      </c>
      <c r="D478" s="640">
        <f t="shared" si="715"/>
        <v>0</v>
      </c>
      <c r="E478" s="640">
        <f t="shared" si="715"/>
        <v>0</v>
      </c>
      <c r="F478" s="640">
        <f t="shared" si="674"/>
        <v>0</v>
      </c>
      <c r="G478" s="640">
        <f t="shared" ref="G478:Z478" si="732">$D478*G620</f>
        <v>0</v>
      </c>
      <c r="H478" s="640">
        <f t="shared" si="732"/>
        <v>0</v>
      </c>
      <c r="I478" s="640">
        <f t="shared" si="732"/>
        <v>0</v>
      </c>
      <c r="J478" s="640">
        <f t="shared" si="732"/>
        <v>0</v>
      </c>
      <c r="K478" s="640">
        <f t="shared" si="732"/>
        <v>0</v>
      </c>
      <c r="L478" s="640">
        <f t="shared" si="732"/>
        <v>0</v>
      </c>
      <c r="M478" s="640">
        <f t="shared" si="732"/>
        <v>0</v>
      </c>
      <c r="N478" s="640">
        <f t="shared" si="732"/>
        <v>0</v>
      </c>
      <c r="O478" s="640">
        <f t="shared" si="732"/>
        <v>0</v>
      </c>
      <c r="P478" s="640">
        <f t="shared" si="732"/>
        <v>0</v>
      </c>
      <c r="Q478" s="640">
        <f t="shared" si="732"/>
        <v>0</v>
      </c>
      <c r="R478" s="640">
        <f t="shared" si="732"/>
        <v>0</v>
      </c>
      <c r="S478" s="640">
        <f t="shared" si="732"/>
        <v>0</v>
      </c>
      <c r="T478" s="640">
        <f t="shared" si="732"/>
        <v>0</v>
      </c>
      <c r="U478" s="640">
        <f t="shared" si="732"/>
        <v>0</v>
      </c>
      <c r="V478" s="640">
        <f t="shared" si="732"/>
        <v>0</v>
      </c>
      <c r="W478" s="640">
        <f t="shared" si="732"/>
        <v>0</v>
      </c>
      <c r="X478" s="640">
        <f t="shared" si="732"/>
        <v>0</v>
      </c>
      <c r="Y478" s="640">
        <f t="shared" si="732"/>
        <v>0</v>
      </c>
      <c r="Z478" s="640">
        <f t="shared" si="732"/>
        <v>0</v>
      </c>
      <c r="AA478" s="640">
        <f t="shared" si="676"/>
        <v>0</v>
      </c>
      <c r="AB478" s="640">
        <f t="shared" ref="AB478:AU478" si="733">$E478*AB620</f>
        <v>0</v>
      </c>
      <c r="AC478" s="640">
        <f t="shared" si="733"/>
        <v>0</v>
      </c>
      <c r="AD478" s="640">
        <f t="shared" si="733"/>
        <v>0</v>
      </c>
      <c r="AE478" s="640">
        <f t="shared" si="733"/>
        <v>0</v>
      </c>
      <c r="AF478" s="640">
        <f t="shared" si="733"/>
        <v>0</v>
      </c>
      <c r="AG478" s="640">
        <f t="shared" si="733"/>
        <v>0</v>
      </c>
      <c r="AH478" s="640">
        <f t="shared" si="733"/>
        <v>0</v>
      </c>
      <c r="AI478" s="640">
        <f t="shared" si="733"/>
        <v>0</v>
      </c>
      <c r="AJ478" s="640">
        <f t="shared" si="733"/>
        <v>0</v>
      </c>
      <c r="AK478" s="640">
        <f t="shared" si="733"/>
        <v>0</v>
      </c>
      <c r="AL478" s="640">
        <f t="shared" si="733"/>
        <v>0</v>
      </c>
      <c r="AM478" s="640">
        <f t="shared" si="733"/>
        <v>0</v>
      </c>
      <c r="AN478" s="640">
        <f t="shared" si="733"/>
        <v>0</v>
      </c>
      <c r="AO478" s="640">
        <f t="shared" si="733"/>
        <v>0</v>
      </c>
      <c r="AP478" s="640">
        <f t="shared" si="733"/>
        <v>0</v>
      </c>
      <c r="AQ478" s="640">
        <f t="shared" si="733"/>
        <v>0</v>
      </c>
      <c r="AR478" s="640">
        <f t="shared" si="733"/>
        <v>0</v>
      </c>
      <c r="AS478" s="640">
        <f t="shared" si="733"/>
        <v>0</v>
      </c>
      <c r="AT478" s="640">
        <f t="shared" si="733"/>
        <v>0</v>
      </c>
      <c r="AU478" s="640">
        <f t="shared" si="733"/>
        <v>0</v>
      </c>
      <c r="AV478" s="640">
        <f t="shared" si="678"/>
        <v>0</v>
      </c>
      <c r="AW478" s="640"/>
      <c r="AX478" s="640"/>
      <c r="AY478" s="640"/>
      <c r="AZ478" s="640"/>
      <c r="BA478" s="640"/>
      <c r="BB478" s="640"/>
      <c r="BC478" s="640"/>
      <c r="BD478" s="640"/>
      <c r="BE478" s="640"/>
      <c r="BF478" s="640"/>
      <c r="BG478" s="640"/>
      <c r="BH478" s="640"/>
      <c r="BI478" s="640"/>
      <c r="BJ478" s="640"/>
      <c r="BK478" s="640"/>
      <c r="BL478" s="640"/>
      <c r="BM478" s="640"/>
      <c r="BN478" s="640"/>
      <c r="BO478" s="640"/>
      <c r="BP478" s="640"/>
      <c r="BQ478" s="640"/>
    </row>
    <row r="479" spans="1:69" s="352" customFormat="1" ht="12.75" x14ac:dyDescent="0.2">
      <c r="A479" s="1282">
        <v>1840</v>
      </c>
      <c r="B479" s="376" t="s">
        <v>76</v>
      </c>
      <c r="C479" s="1259">
        <f>'I4 BO ASSETS'!N46</f>
        <v>0</v>
      </c>
      <c r="D479" s="640">
        <f t="shared" si="715"/>
        <v>0</v>
      </c>
      <c r="E479" s="640">
        <f t="shared" si="715"/>
        <v>0</v>
      </c>
      <c r="F479" s="640">
        <f t="shared" si="674"/>
        <v>0</v>
      </c>
      <c r="G479" s="640">
        <f t="shared" ref="G479:Z479" si="734">$D479*G621</f>
        <v>0</v>
      </c>
      <c r="H479" s="640">
        <f t="shared" si="734"/>
        <v>0</v>
      </c>
      <c r="I479" s="640">
        <f t="shared" si="734"/>
        <v>0</v>
      </c>
      <c r="J479" s="640">
        <f t="shared" si="734"/>
        <v>0</v>
      </c>
      <c r="K479" s="640">
        <f t="shared" si="734"/>
        <v>0</v>
      </c>
      <c r="L479" s="640">
        <f t="shared" si="734"/>
        <v>0</v>
      </c>
      <c r="M479" s="640">
        <f t="shared" si="734"/>
        <v>0</v>
      </c>
      <c r="N479" s="640">
        <f t="shared" si="734"/>
        <v>0</v>
      </c>
      <c r="O479" s="640">
        <f t="shared" si="734"/>
        <v>0</v>
      </c>
      <c r="P479" s="640">
        <f t="shared" si="734"/>
        <v>0</v>
      </c>
      <c r="Q479" s="640">
        <f t="shared" si="734"/>
        <v>0</v>
      </c>
      <c r="R479" s="640">
        <f t="shared" si="734"/>
        <v>0</v>
      </c>
      <c r="S479" s="640">
        <f t="shared" si="734"/>
        <v>0</v>
      </c>
      <c r="T479" s="640">
        <f t="shared" si="734"/>
        <v>0</v>
      </c>
      <c r="U479" s="640">
        <f t="shared" si="734"/>
        <v>0</v>
      </c>
      <c r="V479" s="640">
        <f t="shared" si="734"/>
        <v>0</v>
      </c>
      <c r="W479" s="640">
        <f t="shared" si="734"/>
        <v>0</v>
      </c>
      <c r="X479" s="640">
        <f t="shared" si="734"/>
        <v>0</v>
      </c>
      <c r="Y479" s="640">
        <f t="shared" si="734"/>
        <v>0</v>
      </c>
      <c r="Z479" s="640">
        <f t="shared" si="734"/>
        <v>0</v>
      </c>
      <c r="AA479" s="640">
        <f t="shared" si="676"/>
        <v>0</v>
      </c>
      <c r="AB479" s="640">
        <f t="shared" ref="AB479:AU479" si="735">$E479*AB621</f>
        <v>0</v>
      </c>
      <c r="AC479" s="640">
        <f t="shared" si="735"/>
        <v>0</v>
      </c>
      <c r="AD479" s="640">
        <f t="shared" si="735"/>
        <v>0</v>
      </c>
      <c r="AE479" s="640">
        <f t="shared" si="735"/>
        <v>0</v>
      </c>
      <c r="AF479" s="640">
        <f t="shared" si="735"/>
        <v>0</v>
      </c>
      <c r="AG479" s="640">
        <f t="shared" si="735"/>
        <v>0</v>
      </c>
      <c r="AH479" s="640">
        <f t="shared" si="735"/>
        <v>0</v>
      </c>
      <c r="AI479" s="640">
        <f t="shared" si="735"/>
        <v>0</v>
      </c>
      <c r="AJ479" s="640">
        <f t="shared" si="735"/>
        <v>0</v>
      </c>
      <c r="AK479" s="640">
        <f t="shared" si="735"/>
        <v>0</v>
      </c>
      <c r="AL479" s="640">
        <f t="shared" si="735"/>
        <v>0</v>
      </c>
      <c r="AM479" s="640">
        <f t="shared" si="735"/>
        <v>0</v>
      </c>
      <c r="AN479" s="640">
        <f t="shared" si="735"/>
        <v>0</v>
      </c>
      <c r="AO479" s="640">
        <f t="shared" si="735"/>
        <v>0</v>
      </c>
      <c r="AP479" s="640">
        <f t="shared" si="735"/>
        <v>0</v>
      </c>
      <c r="AQ479" s="640">
        <f t="shared" si="735"/>
        <v>0</v>
      </c>
      <c r="AR479" s="640">
        <f t="shared" si="735"/>
        <v>0</v>
      </c>
      <c r="AS479" s="640">
        <f t="shared" si="735"/>
        <v>0</v>
      </c>
      <c r="AT479" s="640">
        <f t="shared" si="735"/>
        <v>0</v>
      </c>
      <c r="AU479" s="640">
        <f t="shared" si="735"/>
        <v>0</v>
      </c>
      <c r="AV479" s="640">
        <f t="shared" si="678"/>
        <v>0</v>
      </c>
      <c r="AW479" s="640"/>
      <c r="AX479" s="640"/>
      <c r="AY479" s="640"/>
      <c r="AZ479" s="640"/>
      <c r="BA479" s="640"/>
      <c r="BB479" s="640"/>
      <c r="BC479" s="640"/>
      <c r="BD479" s="640"/>
      <c r="BE479" s="640"/>
      <c r="BF479" s="640"/>
      <c r="BG479" s="640"/>
      <c r="BH479" s="640"/>
      <c r="BI479" s="640"/>
      <c r="BJ479" s="640"/>
      <c r="BK479" s="640"/>
      <c r="BL479" s="640"/>
      <c r="BM479" s="640"/>
      <c r="BN479" s="640"/>
      <c r="BO479" s="640"/>
      <c r="BP479" s="640"/>
      <c r="BQ479" s="640"/>
    </row>
    <row r="480" spans="1:69" s="352" customFormat="1" ht="12.75" x14ac:dyDescent="0.2">
      <c r="A480" s="1282" t="s">
        <v>831</v>
      </c>
      <c r="B480" s="376" t="s">
        <v>395</v>
      </c>
      <c r="C480" s="1259">
        <f>'I4 BO ASSETS'!N47</f>
        <v>0</v>
      </c>
      <c r="D480" s="640">
        <f t="shared" si="715"/>
        <v>0</v>
      </c>
      <c r="E480" s="640">
        <f t="shared" si="715"/>
        <v>0</v>
      </c>
      <c r="F480" s="640">
        <f t="shared" si="674"/>
        <v>0</v>
      </c>
      <c r="G480" s="640">
        <f t="shared" ref="G480:Z480" si="736">$D480*G622</f>
        <v>0</v>
      </c>
      <c r="H480" s="640">
        <f t="shared" si="736"/>
        <v>0</v>
      </c>
      <c r="I480" s="640">
        <f t="shared" si="736"/>
        <v>0</v>
      </c>
      <c r="J480" s="640">
        <f t="shared" si="736"/>
        <v>0</v>
      </c>
      <c r="K480" s="640">
        <f t="shared" si="736"/>
        <v>0</v>
      </c>
      <c r="L480" s="640">
        <f t="shared" si="736"/>
        <v>0</v>
      </c>
      <c r="M480" s="640">
        <f t="shared" si="736"/>
        <v>0</v>
      </c>
      <c r="N480" s="640">
        <f t="shared" si="736"/>
        <v>0</v>
      </c>
      <c r="O480" s="640">
        <f t="shared" si="736"/>
        <v>0</v>
      </c>
      <c r="P480" s="640">
        <f t="shared" si="736"/>
        <v>0</v>
      </c>
      <c r="Q480" s="640">
        <f t="shared" si="736"/>
        <v>0</v>
      </c>
      <c r="R480" s="640">
        <f t="shared" si="736"/>
        <v>0</v>
      </c>
      <c r="S480" s="640">
        <f t="shared" si="736"/>
        <v>0</v>
      </c>
      <c r="T480" s="640">
        <f t="shared" si="736"/>
        <v>0</v>
      </c>
      <c r="U480" s="640">
        <f t="shared" si="736"/>
        <v>0</v>
      </c>
      <c r="V480" s="640">
        <f t="shared" si="736"/>
        <v>0</v>
      </c>
      <c r="W480" s="640">
        <f t="shared" si="736"/>
        <v>0</v>
      </c>
      <c r="X480" s="640">
        <f t="shared" si="736"/>
        <v>0</v>
      </c>
      <c r="Y480" s="640">
        <f t="shared" si="736"/>
        <v>0</v>
      </c>
      <c r="Z480" s="640">
        <f t="shared" si="736"/>
        <v>0</v>
      </c>
      <c r="AA480" s="640">
        <f t="shared" si="676"/>
        <v>0</v>
      </c>
      <c r="AB480" s="640">
        <f t="shared" ref="AB480:AU480" si="737">$E480*AB622</f>
        <v>0</v>
      </c>
      <c r="AC480" s="640">
        <f t="shared" si="737"/>
        <v>0</v>
      </c>
      <c r="AD480" s="640">
        <f t="shared" si="737"/>
        <v>0</v>
      </c>
      <c r="AE480" s="640">
        <f t="shared" si="737"/>
        <v>0</v>
      </c>
      <c r="AF480" s="640">
        <f t="shared" si="737"/>
        <v>0</v>
      </c>
      <c r="AG480" s="640">
        <f t="shared" si="737"/>
        <v>0</v>
      </c>
      <c r="AH480" s="640">
        <f t="shared" si="737"/>
        <v>0</v>
      </c>
      <c r="AI480" s="640">
        <f t="shared" si="737"/>
        <v>0</v>
      </c>
      <c r="AJ480" s="640">
        <f t="shared" si="737"/>
        <v>0</v>
      </c>
      <c r="AK480" s="640">
        <f t="shared" si="737"/>
        <v>0</v>
      </c>
      <c r="AL480" s="640">
        <f t="shared" si="737"/>
        <v>0</v>
      </c>
      <c r="AM480" s="640">
        <f t="shared" si="737"/>
        <v>0</v>
      </c>
      <c r="AN480" s="640">
        <f t="shared" si="737"/>
        <v>0</v>
      </c>
      <c r="AO480" s="640">
        <f t="shared" si="737"/>
        <v>0</v>
      </c>
      <c r="AP480" s="640">
        <f t="shared" si="737"/>
        <v>0</v>
      </c>
      <c r="AQ480" s="640">
        <f t="shared" si="737"/>
        <v>0</v>
      </c>
      <c r="AR480" s="640">
        <f t="shared" si="737"/>
        <v>0</v>
      </c>
      <c r="AS480" s="640">
        <f t="shared" si="737"/>
        <v>0</v>
      </c>
      <c r="AT480" s="640">
        <f t="shared" si="737"/>
        <v>0</v>
      </c>
      <c r="AU480" s="640">
        <f t="shared" si="737"/>
        <v>0</v>
      </c>
      <c r="AV480" s="640">
        <f t="shared" si="678"/>
        <v>0</v>
      </c>
      <c r="AW480" s="640"/>
      <c r="AX480" s="640"/>
      <c r="AY480" s="640"/>
      <c r="AZ480" s="640"/>
      <c r="BA480" s="640"/>
      <c r="BB480" s="640"/>
      <c r="BC480" s="640"/>
      <c r="BD480" s="640"/>
      <c r="BE480" s="640"/>
      <c r="BF480" s="640"/>
      <c r="BG480" s="640"/>
      <c r="BH480" s="640"/>
      <c r="BI480" s="640"/>
      <c r="BJ480" s="640"/>
      <c r="BK480" s="640"/>
      <c r="BL480" s="640"/>
      <c r="BM480" s="640"/>
      <c r="BN480" s="640"/>
      <c r="BO480" s="640"/>
      <c r="BP480" s="640"/>
      <c r="BQ480" s="640"/>
    </row>
    <row r="481" spans="1:69" s="352" customFormat="1" ht="12.75" x14ac:dyDescent="0.2">
      <c r="A481" s="1282" t="s">
        <v>832</v>
      </c>
      <c r="B481" s="376" t="s">
        <v>396</v>
      </c>
      <c r="C481" s="1259">
        <f>'I4 BO ASSETS'!N48</f>
        <v>0</v>
      </c>
      <c r="D481" s="640">
        <f t="shared" si="715"/>
        <v>0</v>
      </c>
      <c r="E481" s="640">
        <f t="shared" si="715"/>
        <v>0</v>
      </c>
      <c r="F481" s="640">
        <f t="shared" si="674"/>
        <v>0</v>
      </c>
      <c r="G481" s="640">
        <f t="shared" ref="G481:Z481" si="738">$D481*G623</f>
        <v>0</v>
      </c>
      <c r="H481" s="640">
        <f t="shared" si="738"/>
        <v>0</v>
      </c>
      <c r="I481" s="640">
        <f t="shared" si="738"/>
        <v>0</v>
      </c>
      <c r="J481" s="640">
        <f t="shared" si="738"/>
        <v>0</v>
      </c>
      <c r="K481" s="640">
        <f t="shared" si="738"/>
        <v>0</v>
      </c>
      <c r="L481" s="640">
        <f t="shared" si="738"/>
        <v>0</v>
      </c>
      <c r="M481" s="640">
        <f t="shared" si="738"/>
        <v>0</v>
      </c>
      <c r="N481" s="640">
        <f t="shared" si="738"/>
        <v>0</v>
      </c>
      <c r="O481" s="640">
        <f t="shared" si="738"/>
        <v>0</v>
      </c>
      <c r="P481" s="640">
        <f t="shared" si="738"/>
        <v>0</v>
      </c>
      <c r="Q481" s="640">
        <f t="shared" si="738"/>
        <v>0</v>
      </c>
      <c r="R481" s="640">
        <f t="shared" si="738"/>
        <v>0</v>
      </c>
      <c r="S481" s="640">
        <f t="shared" si="738"/>
        <v>0</v>
      </c>
      <c r="T481" s="640">
        <f t="shared" si="738"/>
        <v>0</v>
      </c>
      <c r="U481" s="640">
        <f t="shared" si="738"/>
        <v>0</v>
      </c>
      <c r="V481" s="640">
        <f t="shared" si="738"/>
        <v>0</v>
      </c>
      <c r="W481" s="640">
        <f t="shared" si="738"/>
        <v>0</v>
      </c>
      <c r="X481" s="640">
        <f t="shared" si="738"/>
        <v>0</v>
      </c>
      <c r="Y481" s="640">
        <f t="shared" si="738"/>
        <v>0</v>
      </c>
      <c r="Z481" s="640">
        <f t="shared" si="738"/>
        <v>0</v>
      </c>
      <c r="AA481" s="640">
        <f t="shared" si="676"/>
        <v>0</v>
      </c>
      <c r="AB481" s="640">
        <f t="shared" ref="AB481:AU481" si="739">$E481*AB623</f>
        <v>0</v>
      </c>
      <c r="AC481" s="640">
        <f t="shared" si="739"/>
        <v>0</v>
      </c>
      <c r="AD481" s="640">
        <f t="shared" si="739"/>
        <v>0</v>
      </c>
      <c r="AE481" s="640">
        <f t="shared" si="739"/>
        <v>0</v>
      </c>
      <c r="AF481" s="640">
        <f t="shared" si="739"/>
        <v>0</v>
      </c>
      <c r="AG481" s="640">
        <f t="shared" si="739"/>
        <v>0</v>
      </c>
      <c r="AH481" s="640">
        <f t="shared" si="739"/>
        <v>0</v>
      </c>
      <c r="AI481" s="640">
        <f t="shared" si="739"/>
        <v>0</v>
      </c>
      <c r="AJ481" s="640">
        <f t="shared" si="739"/>
        <v>0</v>
      </c>
      <c r="AK481" s="640">
        <f t="shared" si="739"/>
        <v>0</v>
      </c>
      <c r="AL481" s="640">
        <f t="shared" si="739"/>
        <v>0</v>
      </c>
      <c r="AM481" s="640">
        <f t="shared" si="739"/>
        <v>0</v>
      </c>
      <c r="AN481" s="640">
        <f t="shared" si="739"/>
        <v>0</v>
      </c>
      <c r="AO481" s="640">
        <f t="shared" si="739"/>
        <v>0</v>
      </c>
      <c r="AP481" s="640">
        <f t="shared" si="739"/>
        <v>0</v>
      </c>
      <c r="AQ481" s="640">
        <f t="shared" si="739"/>
        <v>0</v>
      </c>
      <c r="AR481" s="640">
        <f t="shared" si="739"/>
        <v>0</v>
      </c>
      <c r="AS481" s="640">
        <f t="shared" si="739"/>
        <v>0</v>
      </c>
      <c r="AT481" s="640">
        <f t="shared" si="739"/>
        <v>0</v>
      </c>
      <c r="AU481" s="640">
        <f t="shared" si="739"/>
        <v>0</v>
      </c>
      <c r="AV481" s="640">
        <f t="shared" si="678"/>
        <v>0</v>
      </c>
      <c r="AW481" s="640"/>
      <c r="AX481" s="640"/>
      <c r="AY481" s="640"/>
      <c r="AZ481" s="640"/>
      <c r="BA481" s="640"/>
      <c r="BB481" s="640"/>
      <c r="BC481" s="640"/>
      <c r="BD481" s="640"/>
      <c r="BE481" s="640"/>
      <c r="BF481" s="640"/>
      <c r="BG481" s="640"/>
      <c r="BH481" s="640"/>
      <c r="BI481" s="640"/>
      <c r="BJ481" s="640"/>
      <c r="BK481" s="640"/>
      <c r="BL481" s="640"/>
      <c r="BM481" s="640"/>
      <c r="BN481" s="640"/>
      <c r="BO481" s="640"/>
      <c r="BP481" s="640"/>
      <c r="BQ481" s="640"/>
    </row>
    <row r="482" spans="1:69" s="352" customFormat="1" ht="12.75" x14ac:dyDescent="0.2">
      <c r="A482" s="1282" t="s">
        <v>833</v>
      </c>
      <c r="B482" s="376" t="s">
        <v>397</v>
      </c>
      <c r="C482" s="1259">
        <f>'I4 BO ASSETS'!N49</f>
        <v>0</v>
      </c>
      <c r="D482" s="640">
        <f t="shared" si="715"/>
        <v>0</v>
      </c>
      <c r="E482" s="640">
        <f t="shared" si="715"/>
        <v>0</v>
      </c>
      <c r="F482" s="640">
        <f t="shared" si="674"/>
        <v>0</v>
      </c>
      <c r="G482" s="640">
        <f t="shared" ref="G482:Z482" si="740">$D482*G624</f>
        <v>0</v>
      </c>
      <c r="H482" s="640">
        <f t="shared" si="740"/>
        <v>0</v>
      </c>
      <c r="I482" s="640">
        <f t="shared" si="740"/>
        <v>0</v>
      </c>
      <c r="J482" s="640">
        <f t="shared" si="740"/>
        <v>0</v>
      </c>
      <c r="K482" s="640">
        <f t="shared" si="740"/>
        <v>0</v>
      </c>
      <c r="L482" s="640">
        <f t="shared" si="740"/>
        <v>0</v>
      </c>
      <c r="M482" s="640">
        <f t="shared" si="740"/>
        <v>0</v>
      </c>
      <c r="N482" s="640">
        <f t="shared" si="740"/>
        <v>0</v>
      </c>
      <c r="O482" s="640">
        <f t="shared" si="740"/>
        <v>0</v>
      </c>
      <c r="P482" s="640">
        <f t="shared" si="740"/>
        <v>0</v>
      </c>
      <c r="Q482" s="640">
        <f t="shared" si="740"/>
        <v>0</v>
      </c>
      <c r="R482" s="640">
        <f t="shared" si="740"/>
        <v>0</v>
      </c>
      <c r="S482" s="640">
        <f t="shared" si="740"/>
        <v>0</v>
      </c>
      <c r="T482" s="640">
        <f t="shared" si="740"/>
        <v>0</v>
      </c>
      <c r="U482" s="640">
        <f t="shared" si="740"/>
        <v>0</v>
      </c>
      <c r="V482" s="640">
        <f t="shared" si="740"/>
        <v>0</v>
      </c>
      <c r="W482" s="640">
        <f t="shared" si="740"/>
        <v>0</v>
      </c>
      <c r="X482" s="640">
        <f t="shared" si="740"/>
        <v>0</v>
      </c>
      <c r="Y482" s="640">
        <f t="shared" si="740"/>
        <v>0</v>
      </c>
      <c r="Z482" s="640">
        <f t="shared" si="740"/>
        <v>0</v>
      </c>
      <c r="AA482" s="640">
        <f t="shared" si="676"/>
        <v>0</v>
      </c>
      <c r="AB482" s="640">
        <f t="shared" ref="AB482:AU482" si="741">$E482*AB624</f>
        <v>0</v>
      </c>
      <c r="AC482" s="640">
        <f t="shared" si="741"/>
        <v>0</v>
      </c>
      <c r="AD482" s="640">
        <f t="shared" si="741"/>
        <v>0</v>
      </c>
      <c r="AE482" s="640">
        <f t="shared" si="741"/>
        <v>0</v>
      </c>
      <c r="AF482" s="640">
        <f t="shared" si="741"/>
        <v>0</v>
      </c>
      <c r="AG482" s="640">
        <f t="shared" si="741"/>
        <v>0</v>
      </c>
      <c r="AH482" s="640">
        <f t="shared" si="741"/>
        <v>0</v>
      </c>
      <c r="AI482" s="640">
        <f t="shared" si="741"/>
        <v>0</v>
      </c>
      <c r="AJ482" s="640">
        <f t="shared" si="741"/>
        <v>0</v>
      </c>
      <c r="AK482" s="640">
        <f t="shared" si="741"/>
        <v>0</v>
      </c>
      <c r="AL482" s="640">
        <f t="shared" si="741"/>
        <v>0</v>
      </c>
      <c r="AM482" s="640">
        <f t="shared" si="741"/>
        <v>0</v>
      </c>
      <c r="AN482" s="640">
        <f t="shared" si="741"/>
        <v>0</v>
      </c>
      <c r="AO482" s="640">
        <f t="shared" si="741"/>
        <v>0</v>
      </c>
      <c r="AP482" s="640">
        <f t="shared" si="741"/>
        <v>0</v>
      </c>
      <c r="AQ482" s="640">
        <f t="shared" si="741"/>
        <v>0</v>
      </c>
      <c r="AR482" s="640">
        <f t="shared" si="741"/>
        <v>0</v>
      </c>
      <c r="AS482" s="640">
        <f t="shared" si="741"/>
        <v>0</v>
      </c>
      <c r="AT482" s="640">
        <f t="shared" si="741"/>
        <v>0</v>
      </c>
      <c r="AU482" s="640">
        <f t="shared" si="741"/>
        <v>0</v>
      </c>
      <c r="AV482" s="640">
        <f t="shared" si="678"/>
        <v>0</v>
      </c>
      <c r="AW482" s="640"/>
      <c r="AX482" s="640"/>
      <c r="AY482" s="640"/>
      <c r="AZ482" s="640"/>
      <c r="BA482" s="640"/>
      <c r="BB482" s="640"/>
      <c r="BC482" s="640"/>
      <c r="BD482" s="640"/>
      <c r="BE482" s="640"/>
      <c r="BF482" s="640"/>
      <c r="BG482" s="640"/>
      <c r="BH482" s="640"/>
      <c r="BI482" s="640"/>
      <c r="BJ482" s="640"/>
      <c r="BK482" s="640"/>
      <c r="BL482" s="640"/>
      <c r="BM482" s="640"/>
      <c r="BN482" s="640"/>
      <c r="BO482" s="640"/>
      <c r="BP482" s="640"/>
      <c r="BQ482" s="640"/>
    </row>
    <row r="483" spans="1:69" s="352" customFormat="1" ht="12.75" x14ac:dyDescent="0.2">
      <c r="A483" s="1282">
        <v>1845</v>
      </c>
      <c r="B483" s="376" t="s">
        <v>84</v>
      </c>
      <c r="C483" s="1259">
        <f>'I4 BO ASSETS'!N50</f>
        <v>0</v>
      </c>
      <c r="D483" s="640">
        <f t="shared" si="715"/>
        <v>0</v>
      </c>
      <c r="E483" s="640">
        <f t="shared" si="715"/>
        <v>0</v>
      </c>
      <c r="F483" s="640">
        <f t="shared" si="674"/>
        <v>0</v>
      </c>
      <c r="G483" s="640">
        <f t="shared" ref="G483:Z483" si="742">$D483*G625</f>
        <v>0</v>
      </c>
      <c r="H483" s="640">
        <f t="shared" si="742"/>
        <v>0</v>
      </c>
      <c r="I483" s="640">
        <f t="shared" si="742"/>
        <v>0</v>
      </c>
      <c r="J483" s="640">
        <f t="shared" si="742"/>
        <v>0</v>
      </c>
      <c r="K483" s="640">
        <f t="shared" si="742"/>
        <v>0</v>
      </c>
      <c r="L483" s="640">
        <f t="shared" si="742"/>
        <v>0</v>
      </c>
      <c r="M483" s="640">
        <f t="shared" si="742"/>
        <v>0</v>
      </c>
      <c r="N483" s="640">
        <f t="shared" si="742"/>
        <v>0</v>
      </c>
      <c r="O483" s="640">
        <f t="shared" si="742"/>
        <v>0</v>
      </c>
      <c r="P483" s="640">
        <f t="shared" si="742"/>
        <v>0</v>
      </c>
      <c r="Q483" s="640">
        <f t="shared" si="742"/>
        <v>0</v>
      </c>
      <c r="R483" s="640">
        <f t="shared" si="742"/>
        <v>0</v>
      </c>
      <c r="S483" s="640">
        <f t="shared" si="742"/>
        <v>0</v>
      </c>
      <c r="T483" s="640">
        <f t="shared" si="742"/>
        <v>0</v>
      </c>
      <c r="U483" s="640">
        <f t="shared" si="742"/>
        <v>0</v>
      </c>
      <c r="V483" s="640">
        <f t="shared" si="742"/>
        <v>0</v>
      </c>
      <c r="W483" s="640">
        <f t="shared" si="742"/>
        <v>0</v>
      </c>
      <c r="X483" s="640">
        <f t="shared" si="742"/>
        <v>0</v>
      </c>
      <c r="Y483" s="640">
        <f t="shared" si="742"/>
        <v>0</v>
      </c>
      <c r="Z483" s="640">
        <f t="shared" si="742"/>
        <v>0</v>
      </c>
      <c r="AA483" s="640">
        <f t="shared" si="676"/>
        <v>0</v>
      </c>
      <c r="AB483" s="640">
        <f t="shared" ref="AB483:AU483" si="743">$E483*AB625</f>
        <v>0</v>
      </c>
      <c r="AC483" s="640">
        <f t="shared" si="743"/>
        <v>0</v>
      </c>
      <c r="AD483" s="640">
        <f t="shared" si="743"/>
        <v>0</v>
      </c>
      <c r="AE483" s="640">
        <f t="shared" si="743"/>
        <v>0</v>
      </c>
      <c r="AF483" s="640">
        <f t="shared" si="743"/>
        <v>0</v>
      </c>
      <c r="AG483" s="640">
        <f t="shared" si="743"/>
        <v>0</v>
      </c>
      <c r="AH483" s="640">
        <f t="shared" si="743"/>
        <v>0</v>
      </c>
      <c r="AI483" s="640">
        <f t="shared" si="743"/>
        <v>0</v>
      </c>
      <c r="AJ483" s="640">
        <f t="shared" si="743"/>
        <v>0</v>
      </c>
      <c r="AK483" s="640">
        <f t="shared" si="743"/>
        <v>0</v>
      </c>
      <c r="AL483" s="640">
        <f t="shared" si="743"/>
        <v>0</v>
      </c>
      <c r="AM483" s="640">
        <f t="shared" si="743"/>
        <v>0</v>
      </c>
      <c r="AN483" s="640">
        <f t="shared" si="743"/>
        <v>0</v>
      </c>
      <c r="AO483" s="640">
        <f t="shared" si="743"/>
        <v>0</v>
      </c>
      <c r="AP483" s="640">
        <f t="shared" si="743"/>
        <v>0</v>
      </c>
      <c r="AQ483" s="640">
        <f t="shared" si="743"/>
        <v>0</v>
      </c>
      <c r="AR483" s="640">
        <f t="shared" si="743"/>
        <v>0</v>
      </c>
      <c r="AS483" s="640">
        <f t="shared" si="743"/>
        <v>0</v>
      </c>
      <c r="AT483" s="640">
        <f t="shared" si="743"/>
        <v>0</v>
      </c>
      <c r="AU483" s="640">
        <f t="shared" si="743"/>
        <v>0</v>
      </c>
      <c r="AV483" s="640">
        <f t="shared" si="678"/>
        <v>0</v>
      </c>
      <c r="AW483" s="640"/>
      <c r="AX483" s="640"/>
      <c r="AY483" s="640"/>
      <c r="AZ483" s="640"/>
      <c r="BA483" s="640"/>
      <c r="BB483" s="640"/>
      <c r="BC483" s="640"/>
      <c r="BD483" s="640"/>
      <c r="BE483" s="640"/>
      <c r="BF483" s="640"/>
      <c r="BG483" s="640"/>
      <c r="BH483" s="640"/>
      <c r="BI483" s="640"/>
      <c r="BJ483" s="640"/>
      <c r="BK483" s="640"/>
      <c r="BL483" s="640"/>
      <c r="BM483" s="640"/>
      <c r="BN483" s="640"/>
      <c r="BO483" s="640"/>
      <c r="BP483" s="640"/>
      <c r="BQ483" s="640"/>
    </row>
    <row r="484" spans="1:69" s="352" customFormat="1" ht="25.5" x14ac:dyDescent="0.2">
      <c r="A484" s="1282" t="s">
        <v>834</v>
      </c>
      <c r="B484" s="376" t="s">
        <v>398</v>
      </c>
      <c r="C484" s="1259">
        <f>'I4 BO ASSETS'!N51</f>
        <v>0</v>
      </c>
      <c r="D484" s="640">
        <f t="shared" si="715"/>
        <v>0</v>
      </c>
      <c r="E484" s="640">
        <f t="shared" si="715"/>
        <v>0</v>
      </c>
      <c r="F484" s="640">
        <f t="shared" si="674"/>
        <v>0</v>
      </c>
      <c r="G484" s="640">
        <f t="shared" ref="G484:Z484" si="744">$D484*G626</f>
        <v>0</v>
      </c>
      <c r="H484" s="640">
        <f t="shared" si="744"/>
        <v>0</v>
      </c>
      <c r="I484" s="640">
        <f t="shared" si="744"/>
        <v>0</v>
      </c>
      <c r="J484" s="640">
        <f t="shared" si="744"/>
        <v>0</v>
      </c>
      <c r="K484" s="640">
        <f t="shared" si="744"/>
        <v>0</v>
      </c>
      <c r="L484" s="640">
        <f t="shared" si="744"/>
        <v>0</v>
      </c>
      <c r="M484" s="640">
        <f t="shared" si="744"/>
        <v>0</v>
      </c>
      <c r="N484" s="640">
        <f t="shared" si="744"/>
        <v>0</v>
      </c>
      <c r="O484" s="640">
        <f t="shared" si="744"/>
        <v>0</v>
      </c>
      <c r="P484" s="640">
        <f t="shared" si="744"/>
        <v>0</v>
      </c>
      <c r="Q484" s="640">
        <f t="shared" si="744"/>
        <v>0</v>
      </c>
      <c r="R484" s="640">
        <f t="shared" si="744"/>
        <v>0</v>
      </c>
      <c r="S484" s="640">
        <f t="shared" si="744"/>
        <v>0</v>
      </c>
      <c r="T484" s="640">
        <f t="shared" si="744"/>
        <v>0</v>
      </c>
      <c r="U484" s="640">
        <f t="shared" si="744"/>
        <v>0</v>
      </c>
      <c r="V484" s="640">
        <f t="shared" si="744"/>
        <v>0</v>
      </c>
      <c r="W484" s="640">
        <f t="shared" si="744"/>
        <v>0</v>
      </c>
      <c r="X484" s="640">
        <f t="shared" si="744"/>
        <v>0</v>
      </c>
      <c r="Y484" s="640">
        <f t="shared" si="744"/>
        <v>0</v>
      </c>
      <c r="Z484" s="640">
        <f t="shared" si="744"/>
        <v>0</v>
      </c>
      <c r="AA484" s="640">
        <f t="shared" si="676"/>
        <v>0</v>
      </c>
      <c r="AB484" s="640">
        <f t="shared" ref="AB484:AU484" si="745">$E484*AB626</f>
        <v>0</v>
      </c>
      <c r="AC484" s="640">
        <f t="shared" si="745"/>
        <v>0</v>
      </c>
      <c r="AD484" s="640">
        <f t="shared" si="745"/>
        <v>0</v>
      </c>
      <c r="AE484" s="640">
        <f t="shared" si="745"/>
        <v>0</v>
      </c>
      <c r="AF484" s="640">
        <f t="shared" si="745"/>
        <v>0</v>
      </c>
      <c r="AG484" s="640">
        <f t="shared" si="745"/>
        <v>0</v>
      </c>
      <c r="AH484" s="640">
        <f t="shared" si="745"/>
        <v>0</v>
      </c>
      <c r="AI484" s="640">
        <f t="shared" si="745"/>
        <v>0</v>
      </c>
      <c r="AJ484" s="640">
        <f t="shared" si="745"/>
        <v>0</v>
      </c>
      <c r="AK484" s="640">
        <f t="shared" si="745"/>
        <v>0</v>
      </c>
      <c r="AL484" s="640">
        <f t="shared" si="745"/>
        <v>0</v>
      </c>
      <c r="AM484" s="640">
        <f t="shared" si="745"/>
        <v>0</v>
      </c>
      <c r="AN484" s="640">
        <f t="shared" si="745"/>
        <v>0</v>
      </c>
      <c r="AO484" s="640">
        <f t="shared" si="745"/>
        <v>0</v>
      </c>
      <c r="AP484" s="640">
        <f t="shared" si="745"/>
        <v>0</v>
      </c>
      <c r="AQ484" s="640">
        <f t="shared" si="745"/>
        <v>0</v>
      </c>
      <c r="AR484" s="640">
        <f t="shared" si="745"/>
        <v>0</v>
      </c>
      <c r="AS484" s="640">
        <f t="shared" si="745"/>
        <v>0</v>
      </c>
      <c r="AT484" s="640">
        <f t="shared" si="745"/>
        <v>0</v>
      </c>
      <c r="AU484" s="640">
        <f t="shared" si="745"/>
        <v>0</v>
      </c>
      <c r="AV484" s="640">
        <f t="shared" si="678"/>
        <v>0</v>
      </c>
      <c r="AW484" s="640"/>
      <c r="AX484" s="640"/>
      <c r="AY484" s="640"/>
      <c r="AZ484" s="640"/>
      <c r="BA484" s="640"/>
      <c r="BB484" s="640"/>
      <c r="BC484" s="640"/>
      <c r="BD484" s="640"/>
      <c r="BE484" s="640"/>
      <c r="BF484" s="640"/>
      <c r="BG484" s="640"/>
      <c r="BH484" s="640"/>
      <c r="BI484" s="640"/>
      <c r="BJ484" s="640"/>
      <c r="BK484" s="640"/>
      <c r="BL484" s="640"/>
      <c r="BM484" s="640"/>
      <c r="BN484" s="640"/>
      <c r="BO484" s="640"/>
      <c r="BP484" s="640"/>
      <c r="BQ484" s="640"/>
    </row>
    <row r="485" spans="1:69" s="352" customFormat="1" ht="25.5" x14ac:dyDescent="0.2">
      <c r="A485" s="1282" t="s">
        <v>835</v>
      </c>
      <c r="B485" s="376" t="s">
        <v>399</v>
      </c>
      <c r="C485" s="1259">
        <f>'I4 BO ASSETS'!N52</f>
        <v>0</v>
      </c>
      <c r="D485" s="640">
        <f t="shared" si="715"/>
        <v>0</v>
      </c>
      <c r="E485" s="640">
        <f t="shared" si="715"/>
        <v>0</v>
      </c>
      <c r="F485" s="640">
        <f t="shared" si="674"/>
        <v>0</v>
      </c>
      <c r="G485" s="640">
        <f t="shared" ref="G485:Z485" si="746">$D485*G627</f>
        <v>0</v>
      </c>
      <c r="H485" s="640">
        <f t="shared" si="746"/>
        <v>0</v>
      </c>
      <c r="I485" s="640">
        <f t="shared" si="746"/>
        <v>0</v>
      </c>
      <c r="J485" s="640">
        <f t="shared" si="746"/>
        <v>0</v>
      </c>
      <c r="K485" s="640">
        <f t="shared" si="746"/>
        <v>0</v>
      </c>
      <c r="L485" s="640">
        <f t="shared" si="746"/>
        <v>0</v>
      </c>
      <c r="M485" s="640">
        <f t="shared" si="746"/>
        <v>0</v>
      </c>
      <c r="N485" s="640">
        <f t="shared" si="746"/>
        <v>0</v>
      </c>
      <c r="O485" s="640">
        <f t="shared" si="746"/>
        <v>0</v>
      </c>
      <c r="P485" s="640">
        <f t="shared" si="746"/>
        <v>0</v>
      </c>
      <c r="Q485" s="640">
        <f t="shared" si="746"/>
        <v>0</v>
      </c>
      <c r="R485" s="640">
        <f t="shared" si="746"/>
        <v>0</v>
      </c>
      <c r="S485" s="640">
        <f t="shared" si="746"/>
        <v>0</v>
      </c>
      <c r="T485" s="640">
        <f t="shared" si="746"/>
        <v>0</v>
      </c>
      <c r="U485" s="640">
        <f t="shared" si="746"/>
        <v>0</v>
      </c>
      <c r="V485" s="640">
        <f t="shared" si="746"/>
        <v>0</v>
      </c>
      <c r="W485" s="640">
        <f t="shared" si="746"/>
        <v>0</v>
      </c>
      <c r="X485" s="640">
        <f t="shared" si="746"/>
        <v>0</v>
      </c>
      <c r="Y485" s="640">
        <f t="shared" si="746"/>
        <v>0</v>
      </c>
      <c r="Z485" s="640">
        <f t="shared" si="746"/>
        <v>0</v>
      </c>
      <c r="AA485" s="640">
        <f t="shared" si="676"/>
        <v>0</v>
      </c>
      <c r="AB485" s="640">
        <f t="shared" ref="AB485:AU485" si="747">$E485*AB627</f>
        <v>0</v>
      </c>
      <c r="AC485" s="640">
        <f t="shared" si="747"/>
        <v>0</v>
      </c>
      <c r="AD485" s="640">
        <f t="shared" si="747"/>
        <v>0</v>
      </c>
      <c r="AE485" s="640">
        <f t="shared" si="747"/>
        <v>0</v>
      </c>
      <c r="AF485" s="640">
        <f t="shared" si="747"/>
        <v>0</v>
      </c>
      <c r="AG485" s="640">
        <f t="shared" si="747"/>
        <v>0</v>
      </c>
      <c r="AH485" s="640">
        <f t="shared" si="747"/>
        <v>0</v>
      </c>
      <c r="AI485" s="640">
        <f t="shared" si="747"/>
        <v>0</v>
      </c>
      <c r="AJ485" s="640">
        <f t="shared" si="747"/>
        <v>0</v>
      </c>
      <c r="AK485" s="640">
        <f t="shared" si="747"/>
        <v>0</v>
      </c>
      <c r="AL485" s="640">
        <f t="shared" si="747"/>
        <v>0</v>
      </c>
      <c r="AM485" s="640">
        <f t="shared" si="747"/>
        <v>0</v>
      </c>
      <c r="AN485" s="640">
        <f t="shared" si="747"/>
        <v>0</v>
      </c>
      <c r="AO485" s="640">
        <f t="shared" si="747"/>
        <v>0</v>
      </c>
      <c r="AP485" s="640">
        <f t="shared" si="747"/>
        <v>0</v>
      </c>
      <c r="AQ485" s="640">
        <f t="shared" si="747"/>
        <v>0</v>
      </c>
      <c r="AR485" s="640">
        <f t="shared" si="747"/>
        <v>0</v>
      </c>
      <c r="AS485" s="640">
        <f t="shared" si="747"/>
        <v>0</v>
      </c>
      <c r="AT485" s="640">
        <f t="shared" si="747"/>
        <v>0</v>
      </c>
      <c r="AU485" s="640">
        <f t="shared" si="747"/>
        <v>0</v>
      </c>
      <c r="AV485" s="640">
        <f t="shared" si="678"/>
        <v>0</v>
      </c>
      <c r="AW485" s="640"/>
      <c r="AX485" s="640"/>
      <c r="AY485" s="640"/>
      <c r="AZ485" s="640"/>
      <c r="BA485" s="640"/>
      <c r="BB485" s="640"/>
      <c r="BC485" s="640"/>
      <c r="BD485" s="640"/>
      <c r="BE485" s="640"/>
      <c r="BF485" s="640"/>
      <c r="BG485" s="640"/>
      <c r="BH485" s="640"/>
      <c r="BI485" s="640"/>
      <c r="BJ485" s="640"/>
      <c r="BK485" s="640"/>
      <c r="BL485" s="640"/>
      <c r="BM485" s="640"/>
      <c r="BN485" s="640"/>
      <c r="BO485" s="640"/>
      <c r="BP485" s="640"/>
      <c r="BQ485" s="640"/>
    </row>
    <row r="486" spans="1:69" s="352" customFormat="1" ht="25.5" x14ac:dyDescent="0.2">
      <c r="A486" s="1282" t="s">
        <v>836</v>
      </c>
      <c r="B486" s="376" t="s">
        <v>631</v>
      </c>
      <c r="C486" s="1259">
        <f>'I4 BO ASSETS'!N53</f>
        <v>0</v>
      </c>
      <c r="D486" s="640">
        <f t="shared" si="715"/>
        <v>0</v>
      </c>
      <c r="E486" s="640">
        <f t="shared" si="715"/>
        <v>0</v>
      </c>
      <c r="F486" s="640">
        <f t="shared" si="674"/>
        <v>0</v>
      </c>
      <c r="G486" s="640">
        <f t="shared" ref="G486:Z486" si="748">$D486*G628</f>
        <v>0</v>
      </c>
      <c r="H486" s="640">
        <f t="shared" si="748"/>
        <v>0</v>
      </c>
      <c r="I486" s="640">
        <f t="shared" si="748"/>
        <v>0</v>
      </c>
      <c r="J486" s="640">
        <f t="shared" si="748"/>
        <v>0</v>
      </c>
      <c r="K486" s="640">
        <f t="shared" si="748"/>
        <v>0</v>
      </c>
      <c r="L486" s="640">
        <f t="shared" si="748"/>
        <v>0</v>
      </c>
      <c r="M486" s="640">
        <f t="shared" si="748"/>
        <v>0</v>
      </c>
      <c r="N486" s="640">
        <f t="shared" si="748"/>
        <v>0</v>
      </c>
      <c r="O486" s="640">
        <f t="shared" si="748"/>
        <v>0</v>
      </c>
      <c r="P486" s="640">
        <f t="shared" si="748"/>
        <v>0</v>
      </c>
      <c r="Q486" s="640">
        <f t="shared" si="748"/>
        <v>0</v>
      </c>
      <c r="R486" s="640">
        <f t="shared" si="748"/>
        <v>0</v>
      </c>
      <c r="S486" s="640">
        <f t="shared" si="748"/>
        <v>0</v>
      </c>
      <c r="T486" s="640">
        <f t="shared" si="748"/>
        <v>0</v>
      </c>
      <c r="U486" s="640">
        <f t="shared" si="748"/>
        <v>0</v>
      </c>
      <c r="V486" s="640">
        <f t="shared" si="748"/>
        <v>0</v>
      </c>
      <c r="W486" s="640">
        <f t="shared" si="748"/>
        <v>0</v>
      </c>
      <c r="X486" s="640">
        <f t="shared" si="748"/>
        <v>0</v>
      </c>
      <c r="Y486" s="640">
        <f t="shared" si="748"/>
        <v>0</v>
      </c>
      <c r="Z486" s="640">
        <f t="shared" si="748"/>
        <v>0</v>
      </c>
      <c r="AA486" s="640">
        <f t="shared" si="676"/>
        <v>0</v>
      </c>
      <c r="AB486" s="640">
        <f t="shared" ref="AB486:AU486" si="749">$E486*AB628</f>
        <v>0</v>
      </c>
      <c r="AC486" s="640">
        <f t="shared" si="749"/>
        <v>0</v>
      </c>
      <c r="AD486" s="640">
        <f t="shared" si="749"/>
        <v>0</v>
      </c>
      <c r="AE486" s="640">
        <f t="shared" si="749"/>
        <v>0</v>
      </c>
      <c r="AF486" s="640">
        <f t="shared" si="749"/>
        <v>0</v>
      </c>
      <c r="AG486" s="640">
        <f t="shared" si="749"/>
        <v>0</v>
      </c>
      <c r="AH486" s="640">
        <f t="shared" si="749"/>
        <v>0</v>
      </c>
      <c r="AI486" s="640">
        <f t="shared" si="749"/>
        <v>0</v>
      </c>
      <c r="AJ486" s="640">
        <f t="shared" si="749"/>
        <v>0</v>
      </c>
      <c r="AK486" s="640">
        <f t="shared" si="749"/>
        <v>0</v>
      </c>
      <c r="AL486" s="640">
        <f t="shared" si="749"/>
        <v>0</v>
      </c>
      <c r="AM486" s="640">
        <f t="shared" si="749"/>
        <v>0</v>
      </c>
      <c r="AN486" s="640">
        <f t="shared" si="749"/>
        <v>0</v>
      </c>
      <c r="AO486" s="640">
        <f t="shared" si="749"/>
        <v>0</v>
      </c>
      <c r="AP486" s="640">
        <f t="shared" si="749"/>
        <v>0</v>
      </c>
      <c r="AQ486" s="640">
        <f t="shared" si="749"/>
        <v>0</v>
      </c>
      <c r="AR486" s="640">
        <f t="shared" si="749"/>
        <v>0</v>
      </c>
      <c r="AS486" s="640">
        <f t="shared" si="749"/>
        <v>0</v>
      </c>
      <c r="AT486" s="640">
        <f t="shared" si="749"/>
        <v>0</v>
      </c>
      <c r="AU486" s="640">
        <f t="shared" si="749"/>
        <v>0</v>
      </c>
      <c r="AV486" s="640">
        <f t="shared" si="678"/>
        <v>0</v>
      </c>
      <c r="AW486" s="640"/>
      <c r="AX486" s="640"/>
      <c r="AY486" s="640"/>
      <c r="AZ486" s="640"/>
      <c r="BA486" s="640"/>
      <c r="BB486" s="640"/>
      <c r="BC486" s="640"/>
      <c r="BD486" s="640"/>
      <c r="BE486" s="640"/>
      <c r="BF486" s="640"/>
      <c r="BG486" s="640"/>
      <c r="BH486" s="640"/>
      <c r="BI486" s="640"/>
      <c r="BJ486" s="640"/>
      <c r="BK486" s="640"/>
      <c r="BL486" s="640"/>
      <c r="BM486" s="640"/>
      <c r="BN486" s="640"/>
      <c r="BO486" s="640"/>
      <c r="BP486" s="640"/>
      <c r="BQ486" s="640"/>
    </row>
    <row r="487" spans="1:69" s="352" customFormat="1" ht="12.75" x14ac:dyDescent="0.2">
      <c r="A487" s="1282">
        <v>1850</v>
      </c>
      <c r="B487" s="376" t="s">
        <v>90</v>
      </c>
      <c r="C487" s="1259">
        <f>'I4 BO ASSETS'!N54</f>
        <v>0</v>
      </c>
      <c r="D487" s="640">
        <f t="shared" si="715"/>
        <v>0</v>
      </c>
      <c r="E487" s="640">
        <f t="shared" si="715"/>
        <v>0</v>
      </c>
      <c r="F487" s="640">
        <f t="shared" si="674"/>
        <v>0</v>
      </c>
      <c r="G487" s="640">
        <f t="shared" ref="G487:Z487" si="750">$D487*G629</f>
        <v>0</v>
      </c>
      <c r="H487" s="640">
        <f t="shared" si="750"/>
        <v>0</v>
      </c>
      <c r="I487" s="640">
        <f t="shared" si="750"/>
        <v>0</v>
      </c>
      <c r="J487" s="640">
        <f t="shared" si="750"/>
        <v>0</v>
      </c>
      <c r="K487" s="640">
        <f t="shared" si="750"/>
        <v>0</v>
      </c>
      <c r="L487" s="640">
        <f t="shared" si="750"/>
        <v>0</v>
      </c>
      <c r="M487" s="640">
        <f t="shared" si="750"/>
        <v>0</v>
      </c>
      <c r="N487" s="640">
        <f t="shared" si="750"/>
        <v>0</v>
      </c>
      <c r="O487" s="640">
        <f t="shared" si="750"/>
        <v>0</v>
      </c>
      <c r="P487" s="640">
        <f t="shared" si="750"/>
        <v>0</v>
      </c>
      <c r="Q487" s="640">
        <f t="shared" si="750"/>
        <v>0</v>
      </c>
      <c r="R487" s="640">
        <f t="shared" si="750"/>
        <v>0</v>
      </c>
      <c r="S487" s="640">
        <f t="shared" si="750"/>
        <v>0</v>
      </c>
      <c r="T487" s="640">
        <f t="shared" si="750"/>
        <v>0</v>
      </c>
      <c r="U487" s="640">
        <f t="shared" si="750"/>
        <v>0</v>
      </c>
      <c r="V487" s="640">
        <f t="shared" si="750"/>
        <v>0</v>
      </c>
      <c r="W487" s="640">
        <f t="shared" si="750"/>
        <v>0</v>
      </c>
      <c r="X487" s="640">
        <f t="shared" si="750"/>
        <v>0</v>
      </c>
      <c r="Y487" s="640">
        <f t="shared" si="750"/>
        <v>0</v>
      </c>
      <c r="Z487" s="640">
        <f t="shared" si="750"/>
        <v>0</v>
      </c>
      <c r="AA487" s="640">
        <f t="shared" si="676"/>
        <v>0</v>
      </c>
      <c r="AB487" s="640">
        <f t="shared" ref="AB487:AU487" si="751">$E487*AB629</f>
        <v>0</v>
      </c>
      <c r="AC487" s="640">
        <f t="shared" si="751"/>
        <v>0</v>
      </c>
      <c r="AD487" s="640">
        <f t="shared" si="751"/>
        <v>0</v>
      </c>
      <c r="AE487" s="640">
        <f t="shared" si="751"/>
        <v>0</v>
      </c>
      <c r="AF487" s="640">
        <f t="shared" si="751"/>
        <v>0</v>
      </c>
      <c r="AG487" s="640">
        <f t="shared" si="751"/>
        <v>0</v>
      </c>
      <c r="AH487" s="640">
        <f t="shared" si="751"/>
        <v>0</v>
      </c>
      <c r="AI487" s="640">
        <f t="shared" si="751"/>
        <v>0</v>
      </c>
      <c r="AJ487" s="640">
        <f t="shared" si="751"/>
        <v>0</v>
      </c>
      <c r="AK487" s="640">
        <f t="shared" si="751"/>
        <v>0</v>
      </c>
      <c r="AL487" s="640">
        <f t="shared" si="751"/>
        <v>0</v>
      </c>
      <c r="AM487" s="640">
        <f t="shared" si="751"/>
        <v>0</v>
      </c>
      <c r="AN487" s="640">
        <f t="shared" si="751"/>
        <v>0</v>
      </c>
      <c r="AO487" s="640">
        <f t="shared" si="751"/>
        <v>0</v>
      </c>
      <c r="AP487" s="640">
        <f t="shared" si="751"/>
        <v>0</v>
      </c>
      <c r="AQ487" s="640">
        <f t="shared" si="751"/>
        <v>0</v>
      </c>
      <c r="AR487" s="640">
        <f t="shared" si="751"/>
        <v>0</v>
      </c>
      <c r="AS487" s="640">
        <f t="shared" si="751"/>
        <v>0</v>
      </c>
      <c r="AT487" s="640">
        <f t="shared" si="751"/>
        <v>0</v>
      </c>
      <c r="AU487" s="640">
        <f t="shared" si="751"/>
        <v>0</v>
      </c>
      <c r="AV487" s="640">
        <f t="shared" si="678"/>
        <v>0</v>
      </c>
      <c r="AW487" s="640"/>
      <c r="AX487" s="640"/>
      <c r="AY487" s="640"/>
      <c r="AZ487" s="640"/>
      <c r="BA487" s="640"/>
      <c r="BB487" s="640"/>
      <c r="BC487" s="640"/>
      <c r="BD487" s="640"/>
      <c r="BE487" s="640"/>
      <c r="BF487" s="640"/>
      <c r="BG487" s="640"/>
      <c r="BH487" s="640"/>
      <c r="BI487" s="640"/>
      <c r="BJ487" s="640"/>
      <c r="BK487" s="640"/>
      <c r="BL487" s="640"/>
      <c r="BM487" s="640"/>
      <c r="BN487" s="640"/>
      <c r="BO487" s="640"/>
      <c r="BP487" s="640"/>
      <c r="BQ487" s="640"/>
    </row>
    <row r="488" spans="1:69" s="352" customFormat="1" ht="12.75" x14ac:dyDescent="0.2">
      <c r="A488" s="1282">
        <v>1855</v>
      </c>
      <c r="B488" s="376" t="s">
        <v>92</v>
      </c>
      <c r="C488" s="1259">
        <f>'I4 BO ASSETS'!N55</f>
        <v>0</v>
      </c>
      <c r="D488" s="640">
        <f t="shared" si="715"/>
        <v>0</v>
      </c>
      <c r="E488" s="640">
        <f t="shared" si="715"/>
        <v>0</v>
      </c>
      <c r="F488" s="640">
        <f t="shared" si="674"/>
        <v>0</v>
      </c>
      <c r="G488" s="640">
        <f t="shared" ref="G488:Z488" si="752">$D488*G630</f>
        <v>0</v>
      </c>
      <c r="H488" s="640">
        <f t="shared" si="752"/>
        <v>0</v>
      </c>
      <c r="I488" s="640">
        <f t="shared" si="752"/>
        <v>0</v>
      </c>
      <c r="J488" s="640">
        <f t="shared" si="752"/>
        <v>0</v>
      </c>
      <c r="K488" s="640">
        <f t="shared" si="752"/>
        <v>0</v>
      </c>
      <c r="L488" s="640">
        <f t="shared" si="752"/>
        <v>0</v>
      </c>
      <c r="M488" s="640">
        <f t="shared" si="752"/>
        <v>0</v>
      </c>
      <c r="N488" s="640">
        <f t="shared" si="752"/>
        <v>0</v>
      </c>
      <c r="O488" s="640">
        <f t="shared" si="752"/>
        <v>0</v>
      </c>
      <c r="P488" s="640">
        <f t="shared" si="752"/>
        <v>0</v>
      </c>
      <c r="Q488" s="640">
        <f t="shared" si="752"/>
        <v>0</v>
      </c>
      <c r="R488" s="640">
        <f t="shared" si="752"/>
        <v>0</v>
      </c>
      <c r="S488" s="640">
        <f t="shared" si="752"/>
        <v>0</v>
      </c>
      <c r="T488" s="640">
        <f t="shared" si="752"/>
        <v>0</v>
      </c>
      <c r="U488" s="640">
        <f t="shared" si="752"/>
        <v>0</v>
      </c>
      <c r="V488" s="640">
        <f t="shared" si="752"/>
        <v>0</v>
      </c>
      <c r="W488" s="640">
        <f t="shared" si="752"/>
        <v>0</v>
      </c>
      <c r="X488" s="640">
        <f t="shared" si="752"/>
        <v>0</v>
      </c>
      <c r="Y488" s="640">
        <f t="shared" si="752"/>
        <v>0</v>
      </c>
      <c r="Z488" s="640">
        <f t="shared" si="752"/>
        <v>0</v>
      </c>
      <c r="AA488" s="640">
        <f t="shared" si="676"/>
        <v>0</v>
      </c>
      <c r="AB488" s="640">
        <f t="shared" ref="AB488:AU488" si="753">$E488*AB630</f>
        <v>0</v>
      </c>
      <c r="AC488" s="640">
        <f t="shared" si="753"/>
        <v>0</v>
      </c>
      <c r="AD488" s="640">
        <f t="shared" si="753"/>
        <v>0</v>
      </c>
      <c r="AE488" s="640">
        <f t="shared" si="753"/>
        <v>0</v>
      </c>
      <c r="AF488" s="640">
        <f t="shared" si="753"/>
        <v>0</v>
      </c>
      <c r="AG488" s="640">
        <f t="shared" si="753"/>
        <v>0</v>
      </c>
      <c r="AH488" s="640">
        <f t="shared" si="753"/>
        <v>0</v>
      </c>
      <c r="AI488" s="640">
        <f t="shared" si="753"/>
        <v>0</v>
      </c>
      <c r="AJ488" s="640">
        <f t="shared" si="753"/>
        <v>0</v>
      </c>
      <c r="AK488" s="640">
        <f t="shared" si="753"/>
        <v>0</v>
      </c>
      <c r="AL488" s="640">
        <f t="shared" si="753"/>
        <v>0</v>
      </c>
      <c r="AM488" s="640">
        <f t="shared" si="753"/>
        <v>0</v>
      </c>
      <c r="AN488" s="640">
        <f t="shared" si="753"/>
        <v>0</v>
      </c>
      <c r="AO488" s="640">
        <f t="shared" si="753"/>
        <v>0</v>
      </c>
      <c r="AP488" s="640">
        <f t="shared" si="753"/>
        <v>0</v>
      </c>
      <c r="AQ488" s="640">
        <f t="shared" si="753"/>
        <v>0</v>
      </c>
      <c r="AR488" s="640">
        <f t="shared" si="753"/>
        <v>0</v>
      </c>
      <c r="AS488" s="640">
        <f t="shared" si="753"/>
        <v>0</v>
      </c>
      <c r="AT488" s="640">
        <f t="shared" si="753"/>
        <v>0</v>
      </c>
      <c r="AU488" s="640">
        <f t="shared" si="753"/>
        <v>0</v>
      </c>
      <c r="AV488" s="640">
        <f t="shared" si="678"/>
        <v>0</v>
      </c>
      <c r="AW488" s="640"/>
      <c r="AX488" s="640"/>
      <c r="AY488" s="640"/>
      <c r="AZ488" s="640"/>
      <c r="BA488" s="640"/>
      <c r="BB488" s="640"/>
      <c r="BC488" s="640"/>
      <c r="BD488" s="640"/>
      <c r="BE488" s="640"/>
      <c r="BF488" s="640"/>
      <c r="BG488" s="640"/>
      <c r="BH488" s="640"/>
      <c r="BI488" s="640"/>
      <c r="BJ488" s="640"/>
      <c r="BK488" s="640"/>
      <c r="BL488" s="640"/>
      <c r="BM488" s="640"/>
      <c r="BN488" s="640"/>
      <c r="BO488" s="640"/>
      <c r="BP488" s="640"/>
      <c r="BQ488" s="640"/>
    </row>
    <row r="489" spans="1:69" s="1284" customFormat="1" ht="12.75" x14ac:dyDescent="0.2">
      <c r="A489" s="1282">
        <v>1860</v>
      </c>
      <c r="B489" s="376" t="s">
        <v>93</v>
      </c>
      <c r="C489" s="1259">
        <f>'I4 BO ASSETS'!N56</f>
        <v>0</v>
      </c>
      <c r="D489" s="640">
        <f t="shared" si="715"/>
        <v>0</v>
      </c>
      <c r="E489" s="640">
        <f t="shared" si="715"/>
        <v>0</v>
      </c>
      <c r="F489" s="640">
        <f t="shared" si="674"/>
        <v>0</v>
      </c>
      <c r="G489" s="640">
        <f t="shared" ref="G489:Z489" si="754">$D489*G631</f>
        <v>0</v>
      </c>
      <c r="H489" s="640">
        <f t="shared" si="754"/>
        <v>0</v>
      </c>
      <c r="I489" s="640">
        <f t="shared" si="754"/>
        <v>0</v>
      </c>
      <c r="J489" s="640">
        <f t="shared" si="754"/>
        <v>0</v>
      </c>
      <c r="K489" s="640">
        <f t="shared" si="754"/>
        <v>0</v>
      </c>
      <c r="L489" s="640">
        <f t="shared" si="754"/>
        <v>0</v>
      </c>
      <c r="M489" s="640">
        <f t="shared" si="754"/>
        <v>0</v>
      </c>
      <c r="N489" s="640">
        <f t="shared" si="754"/>
        <v>0</v>
      </c>
      <c r="O489" s="640">
        <f t="shared" si="754"/>
        <v>0</v>
      </c>
      <c r="P489" s="640">
        <f t="shared" si="754"/>
        <v>0</v>
      </c>
      <c r="Q489" s="640">
        <f t="shared" si="754"/>
        <v>0</v>
      </c>
      <c r="R489" s="640">
        <f t="shared" si="754"/>
        <v>0</v>
      </c>
      <c r="S489" s="640">
        <f t="shared" si="754"/>
        <v>0</v>
      </c>
      <c r="T489" s="640">
        <f t="shared" si="754"/>
        <v>0</v>
      </c>
      <c r="U489" s="640">
        <f t="shared" si="754"/>
        <v>0</v>
      </c>
      <c r="V489" s="640">
        <f t="shared" si="754"/>
        <v>0</v>
      </c>
      <c r="W489" s="640">
        <f t="shared" si="754"/>
        <v>0</v>
      </c>
      <c r="X489" s="640">
        <f t="shared" si="754"/>
        <v>0</v>
      </c>
      <c r="Y489" s="640">
        <f t="shared" si="754"/>
        <v>0</v>
      </c>
      <c r="Z489" s="640">
        <f t="shared" si="754"/>
        <v>0</v>
      </c>
      <c r="AA489" s="640">
        <f t="shared" si="676"/>
        <v>0</v>
      </c>
      <c r="AB489" s="640">
        <f t="shared" ref="AB489:AU489" si="755">$E489*AB631</f>
        <v>0</v>
      </c>
      <c r="AC489" s="640">
        <f t="shared" si="755"/>
        <v>0</v>
      </c>
      <c r="AD489" s="640">
        <f t="shared" si="755"/>
        <v>0</v>
      </c>
      <c r="AE489" s="640">
        <f t="shared" si="755"/>
        <v>0</v>
      </c>
      <c r="AF489" s="640">
        <f t="shared" si="755"/>
        <v>0</v>
      </c>
      <c r="AG489" s="640">
        <f t="shared" si="755"/>
        <v>0</v>
      </c>
      <c r="AH489" s="640">
        <f t="shared" si="755"/>
        <v>0</v>
      </c>
      <c r="AI489" s="640">
        <f t="shared" si="755"/>
        <v>0</v>
      </c>
      <c r="AJ489" s="640">
        <f t="shared" si="755"/>
        <v>0</v>
      </c>
      <c r="AK489" s="640">
        <f t="shared" si="755"/>
        <v>0</v>
      </c>
      <c r="AL489" s="640">
        <f t="shared" si="755"/>
        <v>0</v>
      </c>
      <c r="AM489" s="640">
        <f t="shared" si="755"/>
        <v>0</v>
      </c>
      <c r="AN489" s="640">
        <f t="shared" si="755"/>
        <v>0</v>
      </c>
      <c r="AO489" s="640">
        <f t="shared" si="755"/>
        <v>0</v>
      </c>
      <c r="AP489" s="640">
        <f t="shared" si="755"/>
        <v>0</v>
      </c>
      <c r="AQ489" s="640">
        <f t="shared" si="755"/>
        <v>0</v>
      </c>
      <c r="AR489" s="640">
        <f t="shared" si="755"/>
        <v>0</v>
      </c>
      <c r="AS489" s="640">
        <f t="shared" si="755"/>
        <v>0</v>
      </c>
      <c r="AT489" s="640">
        <f t="shared" si="755"/>
        <v>0</v>
      </c>
      <c r="AU489" s="640">
        <f t="shared" si="755"/>
        <v>0</v>
      </c>
      <c r="AV489" s="640">
        <f t="shared" si="678"/>
        <v>0</v>
      </c>
      <c r="AW489" s="640"/>
      <c r="AX489" s="640"/>
      <c r="AY489" s="640"/>
      <c r="AZ489" s="640"/>
      <c r="BA489" s="640"/>
      <c r="BB489" s="640"/>
      <c r="BC489" s="640"/>
      <c r="BD489" s="640"/>
      <c r="BE489" s="640"/>
      <c r="BF489" s="640"/>
      <c r="BG489" s="640"/>
      <c r="BH489" s="640"/>
      <c r="BI489" s="640"/>
      <c r="BJ489" s="640"/>
      <c r="BK489" s="640"/>
      <c r="BL489" s="640"/>
      <c r="BM489" s="640"/>
      <c r="BN489" s="640"/>
      <c r="BO489" s="640"/>
      <c r="BP489" s="640"/>
      <c r="BQ489" s="640"/>
    </row>
    <row r="490" spans="1:69" s="1301" customFormat="1" ht="12.75" x14ac:dyDescent="0.2">
      <c r="A490" s="1296"/>
      <c r="B490" s="1297" t="s">
        <v>908</v>
      </c>
      <c r="C490" s="1298">
        <f>SUM(C450:C489)</f>
        <v>0</v>
      </c>
      <c r="D490" s="1299">
        <f>SUM(D450:D489)</f>
        <v>0</v>
      </c>
      <c r="E490" s="1299">
        <f>SUM(E450:E489)</f>
        <v>0</v>
      </c>
      <c r="F490" s="1300">
        <f>D490+E490</f>
        <v>0</v>
      </c>
      <c r="G490" s="1299">
        <f t="shared" ref="G490:AL490" si="756">SUM(G450:G489)</f>
        <v>0</v>
      </c>
      <c r="H490" s="1299">
        <f t="shared" si="756"/>
        <v>0</v>
      </c>
      <c r="I490" s="1299">
        <f t="shared" si="756"/>
        <v>0</v>
      </c>
      <c r="J490" s="1299">
        <f t="shared" si="756"/>
        <v>0</v>
      </c>
      <c r="K490" s="1299">
        <f t="shared" si="756"/>
        <v>0</v>
      </c>
      <c r="L490" s="1299">
        <f t="shared" si="756"/>
        <v>0</v>
      </c>
      <c r="M490" s="1299">
        <f t="shared" si="756"/>
        <v>0</v>
      </c>
      <c r="N490" s="1299">
        <f t="shared" si="756"/>
        <v>0</v>
      </c>
      <c r="O490" s="1299">
        <f t="shared" si="756"/>
        <v>0</v>
      </c>
      <c r="P490" s="1299">
        <f t="shared" si="756"/>
        <v>0</v>
      </c>
      <c r="Q490" s="1299">
        <f t="shared" si="756"/>
        <v>0</v>
      </c>
      <c r="R490" s="1299">
        <f t="shared" si="756"/>
        <v>0</v>
      </c>
      <c r="S490" s="1299">
        <f t="shared" si="756"/>
        <v>0</v>
      </c>
      <c r="T490" s="1299">
        <f t="shared" si="756"/>
        <v>0</v>
      </c>
      <c r="U490" s="1299">
        <f t="shared" si="756"/>
        <v>0</v>
      </c>
      <c r="V490" s="1299">
        <f t="shared" si="756"/>
        <v>0</v>
      </c>
      <c r="W490" s="1299">
        <f t="shared" si="756"/>
        <v>0</v>
      </c>
      <c r="X490" s="1299">
        <f t="shared" si="756"/>
        <v>0</v>
      </c>
      <c r="Y490" s="1299">
        <f t="shared" si="756"/>
        <v>0</v>
      </c>
      <c r="Z490" s="1299">
        <f t="shared" si="756"/>
        <v>0</v>
      </c>
      <c r="AA490" s="1299">
        <f t="shared" si="756"/>
        <v>0</v>
      </c>
      <c r="AB490" s="1299">
        <f t="shared" si="756"/>
        <v>0</v>
      </c>
      <c r="AC490" s="1299">
        <f t="shared" si="756"/>
        <v>0</v>
      </c>
      <c r="AD490" s="1299">
        <f t="shared" si="756"/>
        <v>0</v>
      </c>
      <c r="AE490" s="1299">
        <f t="shared" si="756"/>
        <v>0</v>
      </c>
      <c r="AF490" s="1299">
        <f t="shared" si="756"/>
        <v>0</v>
      </c>
      <c r="AG490" s="1299">
        <f t="shared" si="756"/>
        <v>0</v>
      </c>
      <c r="AH490" s="1299">
        <f t="shared" si="756"/>
        <v>0</v>
      </c>
      <c r="AI490" s="1299">
        <f t="shared" si="756"/>
        <v>0</v>
      </c>
      <c r="AJ490" s="1299">
        <f t="shared" si="756"/>
        <v>0</v>
      </c>
      <c r="AK490" s="1299">
        <f t="shared" si="756"/>
        <v>0</v>
      </c>
      <c r="AL490" s="1299">
        <f t="shared" si="756"/>
        <v>0</v>
      </c>
      <c r="AM490" s="1299">
        <f t="shared" ref="AM490:BQ490" si="757">SUM(AM450:AM489)</f>
        <v>0</v>
      </c>
      <c r="AN490" s="1299">
        <f t="shared" si="757"/>
        <v>0</v>
      </c>
      <c r="AO490" s="1299">
        <f t="shared" si="757"/>
        <v>0</v>
      </c>
      <c r="AP490" s="1299">
        <f t="shared" si="757"/>
        <v>0</v>
      </c>
      <c r="AQ490" s="1299">
        <f t="shared" si="757"/>
        <v>0</v>
      </c>
      <c r="AR490" s="1299">
        <f t="shared" si="757"/>
        <v>0</v>
      </c>
      <c r="AS490" s="1299">
        <f t="shared" si="757"/>
        <v>0</v>
      </c>
      <c r="AT490" s="1299">
        <f t="shared" si="757"/>
        <v>0</v>
      </c>
      <c r="AU490" s="1299">
        <f t="shared" si="757"/>
        <v>0</v>
      </c>
      <c r="AV490" s="1299">
        <f t="shared" si="757"/>
        <v>0</v>
      </c>
      <c r="AW490" s="1299">
        <f t="shared" si="757"/>
        <v>0</v>
      </c>
      <c r="AX490" s="1299">
        <f t="shared" si="757"/>
        <v>0</v>
      </c>
      <c r="AY490" s="1299">
        <f t="shared" si="757"/>
        <v>0</v>
      </c>
      <c r="AZ490" s="1299">
        <f t="shared" si="757"/>
        <v>0</v>
      </c>
      <c r="BA490" s="1299">
        <f t="shared" si="757"/>
        <v>0</v>
      </c>
      <c r="BB490" s="1299">
        <f t="shared" si="757"/>
        <v>0</v>
      </c>
      <c r="BC490" s="1299">
        <f t="shared" si="757"/>
        <v>0</v>
      </c>
      <c r="BD490" s="1299">
        <f t="shared" si="757"/>
        <v>0</v>
      </c>
      <c r="BE490" s="1299">
        <f t="shared" si="757"/>
        <v>0</v>
      </c>
      <c r="BF490" s="1299">
        <f t="shared" si="757"/>
        <v>0</v>
      </c>
      <c r="BG490" s="1299">
        <f t="shared" si="757"/>
        <v>0</v>
      </c>
      <c r="BH490" s="1299">
        <f t="shared" si="757"/>
        <v>0</v>
      </c>
      <c r="BI490" s="1299">
        <f t="shared" si="757"/>
        <v>0</v>
      </c>
      <c r="BJ490" s="1299">
        <f t="shared" si="757"/>
        <v>0</v>
      </c>
      <c r="BK490" s="1299">
        <f t="shared" si="757"/>
        <v>0</v>
      </c>
      <c r="BL490" s="1299">
        <f t="shared" si="757"/>
        <v>0</v>
      </c>
      <c r="BM490" s="1299">
        <f t="shared" si="757"/>
        <v>0</v>
      </c>
      <c r="BN490" s="1299">
        <f t="shared" si="757"/>
        <v>0</v>
      </c>
      <c r="BO490" s="1299">
        <f t="shared" si="757"/>
        <v>0</v>
      </c>
      <c r="BP490" s="1299">
        <f t="shared" si="757"/>
        <v>0</v>
      </c>
      <c r="BQ490" s="1299">
        <f t="shared" si="757"/>
        <v>0</v>
      </c>
    </row>
    <row r="491" spans="1:69" s="352" customFormat="1" ht="12.75" x14ac:dyDescent="0.2">
      <c r="A491" s="1291" t="s">
        <v>534</v>
      </c>
      <c r="B491" s="1291"/>
      <c r="C491" s="1292"/>
      <c r="D491" s="1293"/>
      <c r="E491" s="1293"/>
      <c r="F491" s="640"/>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0"/>
      <c r="AD491" s="640"/>
      <c r="AE491" s="640"/>
      <c r="AF491" s="640"/>
      <c r="AG491" s="640"/>
      <c r="AH491" s="640"/>
      <c r="AI491" s="640"/>
      <c r="AJ491" s="640"/>
      <c r="AK491" s="640"/>
      <c r="AL491" s="640"/>
      <c r="AM491" s="640"/>
      <c r="AN491" s="640"/>
      <c r="AO491" s="640"/>
      <c r="AP491" s="640"/>
      <c r="AQ491" s="640"/>
      <c r="AR491" s="640"/>
      <c r="AS491" s="640"/>
      <c r="AT491" s="640"/>
      <c r="AU491" s="640"/>
      <c r="AV491" s="640"/>
      <c r="AW491" s="640"/>
      <c r="AX491" s="640"/>
      <c r="AY491" s="640"/>
      <c r="AZ491" s="640"/>
      <c r="BA491" s="640"/>
      <c r="BB491" s="640"/>
      <c r="BC491" s="640"/>
      <c r="BD491" s="640"/>
      <c r="BE491" s="640"/>
      <c r="BF491" s="640"/>
      <c r="BG491" s="640"/>
      <c r="BH491" s="640"/>
      <c r="BI491" s="640"/>
      <c r="BJ491" s="640"/>
      <c r="BK491" s="640"/>
      <c r="BL491" s="640"/>
      <c r="BM491" s="640"/>
      <c r="BN491" s="640"/>
      <c r="BO491" s="640"/>
      <c r="BP491" s="640"/>
      <c r="BQ491" s="640"/>
    </row>
    <row r="492" spans="1:69" s="352" customFormat="1" ht="12.75" x14ac:dyDescent="0.2">
      <c r="A492" s="680">
        <v>1905</v>
      </c>
      <c r="B492" s="376" t="s">
        <v>282</v>
      </c>
      <c r="C492" s="1294">
        <f>'I4 BO ASSETS'!N62</f>
        <v>0</v>
      </c>
      <c r="D492" s="640"/>
      <c r="E492" s="640"/>
      <c r="F492" s="640"/>
      <c r="G492" s="640"/>
      <c r="H492" s="640"/>
      <c r="I492" s="640"/>
      <c r="J492" s="640"/>
      <c r="K492" s="640"/>
      <c r="L492" s="640"/>
      <c r="M492" s="640"/>
      <c r="N492" s="640"/>
      <c r="O492" s="640"/>
      <c r="P492" s="640"/>
      <c r="Q492" s="640"/>
      <c r="R492" s="640"/>
      <c r="S492" s="640"/>
      <c r="T492" s="640"/>
      <c r="U492" s="640"/>
      <c r="V492" s="640"/>
      <c r="W492" s="640"/>
      <c r="X492" s="640"/>
      <c r="Y492" s="640"/>
      <c r="Z492" s="640"/>
      <c r="AA492" s="640"/>
      <c r="AB492" s="640"/>
      <c r="AC492" s="640"/>
      <c r="AD492" s="640"/>
      <c r="AE492" s="640"/>
      <c r="AF492" s="640"/>
      <c r="AG492" s="640"/>
      <c r="AH492" s="640"/>
      <c r="AI492" s="640"/>
      <c r="AJ492" s="640"/>
      <c r="AK492" s="640"/>
      <c r="AL492" s="640"/>
      <c r="AM492" s="640"/>
      <c r="AN492" s="640"/>
      <c r="AO492" s="640"/>
      <c r="AP492" s="640"/>
      <c r="AQ492" s="640"/>
      <c r="AR492" s="640"/>
      <c r="AS492" s="640"/>
      <c r="AT492" s="640"/>
      <c r="AU492" s="640"/>
      <c r="AV492" s="640"/>
      <c r="AW492" s="640">
        <f t="shared" ref="AW492:BP492" si="758">$C492*AW634</f>
        <v>0</v>
      </c>
      <c r="AX492" s="640">
        <f t="shared" si="758"/>
        <v>0</v>
      </c>
      <c r="AY492" s="640">
        <f t="shared" si="758"/>
        <v>0</v>
      </c>
      <c r="AZ492" s="640">
        <f t="shared" si="758"/>
        <v>0</v>
      </c>
      <c r="BA492" s="640">
        <f t="shared" si="758"/>
        <v>0</v>
      </c>
      <c r="BB492" s="640">
        <f t="shared" si="758"/>
        <v>0</v>
      </c>
      <c r="BC492" s="640">
        <f t="shared" si="758"/>
        <v>0</v>
      </c>
      <c r="BD492" s="640">
        <f t="shared" si="758"/>
        <v>0</v>
      </c>
      <c r="BE492" s="640">
        <f t="shared" si="758"/>
        <v>0</v>
      </c>
      <c r="BF492" s="640">
        <f t="shared" si="758"/>
        <v>0</v>
      </c>
      <c r="BG492" s="640">
        <f t="shared" si="758"/>
        <v>0</v>
      </c>
      <c r="BH492" s="640">
        <f t="shared" si="758"/>
        <v>0</v>
      </c>
      <c r="BI492" s="640">
        <f t="shared" si="758"/>
        <v>0</v>
      </c>
      <c r="BJ492" s="640">
        <f t="shared" si="758"/>
        <v>0</v>
      </c>
      <c r="BK492" s="640">
        <f t="shared" si="758"/>
        <v>0</v>
      </c>
      <c r="BL492" s="640">
        <f t="shared" si="758"/>
        <v>0</v>
      </c>
      <c r="BM492" s="640">
        <f t="shared" si="758"/>
        <v>0</v>
      </c>
      <c r="BN492" s="640">
        <f t="shared" si="758"/>
        <v>0</v>
      </c>
      <c r="BO492" s="640">
        <f t="shared" si="758"/>
        <v>0</v>
      </c>
      <c r="BP492" s="640">
        <f t="shared" si="758"/>
        <v>0</v>
      </c>
      <c r="BQ492" s="640">
        <f>SUM(AW492:BP492)</f>
        <v>0</v>
      </c>
    </row>
    <row r="493" spans="1:69" s="352" customFormat="1" ht="12.75" x14ac:dyDescent="0.2">
      <c r="A493" s="680">
        <v>1906</v>
      </c>
      <c r="B493" s="376" t="s">
        <v>283</v>
      </c>
      <c r="C493" s="1294">
        <f>'I4 BO ASSETS'!N63</f>
        <v>0</v>
      </c>
      <c r="D493" s="640"/>
      <c r="E493" s="640"/>
      <c r="F493" s="640"/>
      <c r="G493" s="640"/>
      <c r="H493" s="640"/>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640"/>
      <c r="AE493" s="640"/>
      <c r="AF493" s="640"/>
      <c r="AG493" s="640"/>
      <c r="AH493" s="640"/>
      <c r="AI493" s="640"/>
      <c r="AJ493" s="640"/>
      <c r="AK493" s="640"/>
      <c r="AL493" s="640"/>
      <c r="AM493" s="640"/>
      <c r="AN493" s="640"/>
      <c r="AO493" s="640"/>
      <c r="AP493" s="640"/>
      <c r="AQ493" s="640"/>
      <c r="AR493" s="640"/>
      <c r="AS493" s="640"/>
      <c r="AT493" s="640"/>
      <c r="AU493" s="640"/>
      <c r="AV493" s="640"/>
      <c r="AW493" s="640">
        <f t="shared" ref="AW493:BP493" si="759">$C493*AW635</f>
        <v>0</v>
      </c>
      <c r="AX493" s="640">
        <f t="shared" si="759"/>
        <v>0</v>
      </c>
      <c r="AY493" s="640">
        <f t="shared" si="759"/>
        <v>0</v>
      </c>
      <c r="AZ493" s="640">
        <f t="shared" si="759"/>
        <v>0</v>
      </c>
      <c r="BA493" s="640">
        <f t="shared" si="759"/>
        <v>0</v>
      </c>
      <c r="BB493" s="640">
        <f t="shared" si="759"/>
        <v>0</v>
      </c>
      <c r="BC493" s="640">
        <f t="shared" si="759"/>
        <v>0</v>
      </c>
      <c r="BD493" s="640">
        <f t="shared" si="759"/>
        <v>0</v>
      </c>
      <c r="BE493" s="640">
        <f t="shared" si="759"/>
        <v>0</v>
      </c>
      <c r="BF493" s="640">
        <f t="shared" si="759"/>
        <v>0</v>
      </c>
      <c r="BG493" s="640">
        <f t="shared" si="759"/>
        <v>0</v>
      </c>
      <c r="BH493" s="640">
        <f t="shared" si="759"/>
        <v>0</v>
      </c>
      <c r="BI493" s="640">
        <f t="shared" si="759"/>
        <v>0</v>
      </c>
      <c r="BJ493" s="640">
        <f t="shared" si="759"/>
        <v>0</v>
      </c>
      <c r="BK493" s="640">
        <f t="shared" si="759"/>
        <v>0</v>
      </c>
      <c r="BL493" s="640">
        <f t="shared" si="759"/>
        <v>0</v>
      </c>
      <c r="BM493" s="640">
        <f t="shared" si="759"/>
        <v>0</v>
      </c>
      <c r="BN493" s="640">
        <f t="shared" si="759"/>
        <v>0</v>
      </c>
      <c r="BO493" s="640">
        <f t="shared" si="759"/>
        <v>0</v>
      </c>
      <c r="BP493" s="640">
        <f t="shared" si="759"/>
        <v>0</v>
      </c>
      <c r="BQ493" s="640">
        <f t="shared" ref="BQ493:BQ511" si="760">SUM(AW493:BP493)</f>
        <v>0</v>
      </c>
    </row>
    <row r="494" spans="1:69" s="352" customFormat="1" ht="12.75" x14ac:dyDescent="0.2">
      <c r="A494" s="680">
        <v>1908</v>
      </c>
      <c r="B494" s="376" t="s">
        <v>284</v>
      </c>
      <c r="C494" s="1294">
        <f>'I4 BO ASSETS'!N64</f>
        <v>0</v>
      </c>
      <c r="D494" s="640"/>
      <c r="E494" s="640"/>
      <c r="F494" s="640"/>
      <c r="G494" s="640"/>
      <c r="H494" s="640"/>
      <c r="I494" s="640"/>
      <c r="J494" s="640"/>
      <c r="K494" s="640"/>
      <c r="L494" s="640"/>
      <c r="M494" s="640"/>
      <c r="N494" s="640"/>
      <c r="O494" s="640"/>
      <c r="P494" s="640"/>
      <c r="Q494" s="640"/>
      <c r="R494" s="640"/>
      <c r="S494" s="640"/>
      <c r="T494" s="640"/>
      <c r="U494" s="640"/>
      <c r="V494" s="640"/>
      <c r="W494" s="640"/>
      <c r="X494" s="640"/>
      <c r="Y494" s="640"/>
      <c r="Z494" s="640"/>
      <c r="AA494" s="640"/>
      <c r="AB494" s="640"/>
      <c r="AC494" s="640"/>
      <c r="AD494" s="640"/>
      <c r="AE494" s="640"/>
      <c r="AF494" s="640"/>
      <c r="AG494" s="640"/>
      <c r="AH494" s="640"/>
      <c r="AI494" s="640"/>
      <c r="AJ494" s="640"/>
      <c r="AK494" s="640"/>
      <c r="AL494" s="640"/>
      <c r="AM494" s="640"/>
      <c r="AN494" s="640"/>
      <c r="AO494" s="640"/>
      <c r="AP494" s="640"/>
      <c r="AQ494" s="640"/>
      <c r="AR494" s="640"/>
      <c r="AS494" s="640"/>
      <c r="AT494" s="640"/>
      <c r="AU494" s="640"/>
      <c r="AV494" s="640"/>
      <c r="AW494" s="640">
        <f t="shared" ref="AW494:BP494" si="761">$C494*AW636</f>
        <v>0</v>
      </c>
      <c r="AX494" s="640">
        <f t="shared" si="761"/>
        <v>0</v>
      </c>
      <c r="AY494" s="640">
        <f t="shared" si="761"/>
        <v>0</v>
      </c>
      <c r="AZ494" s="640">
        <f t="shared" si="761"/>
        <v>0</v>
      </c>
      <c r="BA494" s="640">
        <f t="shared" si="761"/>
        <v>0</v>
      </c>
      <c r="BB494" s="640">
        <f t="shared" si="761"/>
        <v>0</v>
      </c>
      <c r="BC494" s="640">
        <f t="shared" si="761"/>
        <v>0</v>
      </c>
      <c r="BD494" s="640">
        <f t="shared" si="761"/>
        <v>0</v>
      </c>
      <c r="BE494" s="640">
        <f t="shared" si="761"/>
        <v>0</v>
      </c>
      <c r="BF494" s="640">
        <f t="shared" si="761"/>
        <v>0</v>
      </c>
      <c r="BG494" s="640">
        <f t="shared" si="761"/>
        <v>0</v>
      </c>
      <c r="BH494" s="640">
        <f t="shared" si="761"/>
        <v>0</v>
      </c>
      <c r="BI494" s="640">
        <f t="shared" si="761"/>
        <v>0</v>
      </c>
      <c r="BJ494" s="640">
        <f t="shared" si="761"/>
        <v>0</v>
      </c>
      <c r="BK494" s="640">
        <f t="shared" si="761"/>
        <v>0</v>
      </c>
      <c r="BL494" s="640">
        <f t="shared" si="761"/>
        <v>0</v>
      </c>
      <c r="BM494" s="640">
        <f t="shared" si="761"/>
        <v>0</v>
      </c>
      <c r="BN494" s="640">
        <f t="shared" si="761"/>
        <v>0</v>
      </c>
      <c r="BO494" s="640">
        <f t="shared" si="761"/>
        <v>0</v>
      </c>
      <c r="BP494" s="640">
        <f t="shared" si="761"/>
        <v>0</v>
      </c>
      <c r="BQ494" s="640">
        <f t="shared" si="760"/>
        <v>0</v>
      </c>
    </row>
    <row r="495" spans="1:69" s="352" customFormat="1" ht="12.75" x14ac:dyDescent="0.2">
      <c r="A495" s="680">
        <v>1910</v>
      </c>
      <c r="B495" s="376" t="s">
        <v>285</v>
      </c>
      <c r="C495" s="1294">
        <f>'I4 BO ASSETS'!N65</f>
        <v>0</v>
      </c>
      <c r="D495" s="640"/>
      <c r="E495" s="640"/>
      <c r="F495" s="640"/>
      <c r="G495" s="640"/>
      <c r="H495" s="640"/>
      <c r="I495" s="640"/>
      <c r="J495" s="640"/>
      <c r="K495" s="640"/>
      <c r="L495" s="640"/>
      <c r="M495" s="640"/>
      <c r="N495" s="640"/>
      <c r="O495" s="640"/>
      <c r="P495" s="640"/>
      <c r="Q495" s="640"/>
      <c r="R495" s="640"/>
      <c r="S495" s="640"/>
      <c r="T495" s="640"/>
      <c r="U495" s="640"/>
      <c r="V495" s="640"/>
      <c r="W495" s="640"/>
      <c r="X495" s="640"/>
      <c r="Y495" s="640"/>
      <c r="Z495" s="640"/>
      <c r="AA495" s="640"/>
      <c r="AB495" s="640"/>
      <c r="AC495" s="640"/>
      <c r="AD495" s="640"/>
      <c r="AE495" s="640"/>
      <c r="AF495" s="640"/>
      <c r="AG495" s="640"/>
      <c r="AH495" s="640"/>
      <c r="AI495" s="640"/>
      <c r="AJ495" s="640"/>
      <c r="AK495" s="640"/>
      <c r="AL495" s="640"/>
      <c r="AM495" s="640"/>
      <c r="AN495" s="640"/>
      <c r="AO495" s="640"/>
      <c r="AP495" s="640"/>
      <c r="AQ495" s="640"/>
      <c r="AR495" s="640"/>
      <c r="AS495" s="640"/>
      <c r="AT495" s="640"/>
      <c r="AU495" s="640"/>
      <c r="AV495" s="640"/>
      <c r="AW495" s="640">
        <f t="shared" ref="AW495:BP495" si="762">$C495*AW637</f>
        <v>0</v>
      </c>
      <c r="AX495" s="640">
        <f t="shared" si="762"/>
        <v>0</v>
      </c>
      <c r="AY495" s="640">
        <f t="shared" si="762"/>
        <v>0</v>
      </c>
      <c r="AZ495" s="640">
        <f t="shared" si="762"/>
        <v>0</v>
      </c>
      <c r="BA495" s="640">
        <f t="shared" si="762"/>
        <v>0</v>
      </c>
      <c r="BB495" s="640">
        <f t="shared" si="762"/>
        <v>0</v>
      </c>
      <c r="BC495" s="640">
        <f t="shared" si="762"/>
        <v>0</v>
      </c>
      <c r="BD495" s="640">
        <f t="shared" si="762"/>
        <v>0</v>
      </c>
      <c r="BE495" s="640">
        <f t="shared" si="762"/>
        <v>0</v>
      </c>
      <c r="BF495" s="640">
        <f t="shared" si="762"/>
        <v>0</v>
      </c>
      <c r="BG495" s="640">
        <f t="shared" si="762"/>
        <v>0</v>
      </c>
      <c r="BH495" s="640">
        <f t="shared" si="762"/>
        <v>0</v>
      </c>
      <c r="BI495" s="640">
        <f t="shared" si="762"/>
        <v>0</v>
      </c>
      <c r="BJ495" s="640">
        <f t="shared" si="762"/>
        <v>0</v>
      </c>
      <c r="BK495" s="640">
        <f t="shared" si="762"/>
        <v>0</v>
      </c>
      <c r="BL495" s="640">
        <f t="shared" si="762"/>
        <v>0</v>
      </c>
      <c r="BM495" s="640">
        <f t="shared" si="762"/>
        <v>0</v>
      </c>
      <c r="BN495" s="640">
        <f t="shared" si="762"/>
        <v>0</v>
      </c>
      <c r="BO495" s="640">
        <f t="shared" si="762"/>
        <v>0</v>
      </c>
      <c r="BP495" s="640">
        <f t="shared" si="762"/>
        <v>0</v>
      </c>
      <c r="BQ495" s="640">
        <f t="shared" si="760"/>
        <v>0</v>
      </c>
    </row>
    <row r="496" spans="1:69" s="352" customFormat="1" ht="12.75" x14ac:dyDescent="0.2">
      <c r="A496" s="680">
        <v>1915</v>
      </c>
      <c r="B496" s="376" t="s">
        <v>509</v>
      </c>
      <c r="C496" s="1294">
        <f>'I4 BO ASSETS'!N66</f>
        <v>0</v>
      </c>
      <c r="D496" s="640"/>
      <c r="E496" s="640"/>
      <c r="F496" s="640"/>
      <c r="G496" s="640"/>
      <c r="H496" s="640"/>
      <c r="I496" s="640"/>
      <c r="J496" s="640"/>
      <c r="K496" s="640"/>
      <c r="L496" s="640"/>
      <c r="M496" s="640"/>
      <c r="N496" s="640"/>
      <c r="O496" s="640"/>
      <c r="P496" s="640"/>
      <c r="Q496" s="640"/>
      <c r="R496" s="640"/>
      <c r="S496" s="640"/>
      <c r="T496" s="640"/>
      <c r="U496" s="640"/>
      <c r="V496" s="640"/>
      <c r="W496" s="640"/>
      <c r="X496" s="640"/>
      <c r="Y496" s="640"/>
      <c r="Z496" s="640"/>
      <c r="AA496" s="640"/>
      <c r="AB496" s="640"/>
      <c r="AC496" s="640"/>
      <c r="AD496" s="640"/>
      <c r="AE496" s="640"/>
      <c r="AF496" s="640"/>
      <c r="AG496" s="640"/>
      <c r="AH496" s="640"/>
      <c r="AI496" s="640"/>
      <c r="AJ496" s="640"/>
      <c r="AK496" s="640"/>
      <c r="AL496" s="640"/>
      <c r="AM496" s="640"/>
      <c r="AN496" s="640"/>
      <c r="AO496" s="640"/>
      <c r="AP496" s="640"/>
      <c r="AQ496" s="640"/>
      <c r="AR496" s="640"/>
      <c r="AS496" s="640"/>
      <c r="AT496" s="640"/>
      <c r="AU496" s="640"/>
      <c r="AV496" s="640"/>
      <c r="AW496" s="640">
        <f t="shared" ref="AW496:BP496" si="763">$C496*AW638</f>
        <v>0</v>
      </c>
      <c r="AX496" s="640">
        <f t="shared" si="763"/>
        <v>0</v>
      </c>
      <c r="AY496" s="640">
        <f t="shared" si="763"/>
        <v>0</v>
      </c>
      <c r="AZ496" s="640">
        <f t="shared" si="763"/>
        <v>0</v>
      </c>
      <c r="BA496" s="640">
        <f t="shared" si="763"/>
        <v>0</v>
      </c>
      <c r="BB496" s="640">
        <f t="shared" si="763"/>
        <v>0</v>
      </c>
      <c r="BC496" s="640">
        <f t="shared" si="763"/>
        <v>0</v>
      </c>
      <c r="BD496" s="640">
        <f t="shared" si="763"/>
        <v>0</v>
      </c>
      <c r="BE496" s="640">
        <f t="shared" si="763"/>
        <v>0</v>
      </c>
      <c r="BF496" s="640">
        <f t="shared" si="763"/>
        <v>0</v>
      </c>
      <c r="BG496" s="640">
        <f t="shared" si="763"/>
        <v>0</v>
      </c>
      <c r="BH496" s="640">
        <f t="shared" si="763"/>
        <v>0</v>
      </c>
      <c r="BI496" s="640">
        <f t="shared" si="763"/>
        <v>0</v>
      </c>
      <c r="BJ496" s="640">
        <f t="shared" si="763"/>
        <v>0</v>
      </c>
      <c r="BK496" s="640">
        <f t="shared" si="763"/>
        <v>0</v>
      </c>
      <c r="BL496" s="640">
        <f t="shared" si="763"/>
        <v>0</v>
      </c>
      <c r="BM496" s="640">
        <f t="shared" si="763"/>
        <v>0</v>
      </c>
      <c r="BN496" s="640">
        <f t="shared" si="763"/>
        <v>0</v>
      </c>
      <c r="BO496" s="640">
        <f t="shared" si="763"/>
        <v>0</v>
      </c>
      <c r="BP496" s="640">
        <f t="shared" si="763"/>
        <v>0</v>
      </c>
      <c r="BQ496" s="640">
        <f t="shared" si="760"/>
        <v>0</v>
      </c>
    </row>
    <row r="497" spans="1:69" s="352" customFormat="1" ht="12.75" x14ac:dyDescent="0.2">
      <c r="A497" s="680">
        <v>1920</v>
      </c>
      <c r="B497" s="376" t="s">
        <v>510</v>
      </c>
      <c r="C497" s="1294">
        <f>'I4 BO ASSETS'!N67</f>
        <v>0</v>
      </c>
      <c r="D497" s="640"/>
      <c r="E497" s="640"/>
      <c r="F497" s="640"/>
      <c r="G497" s="640"/>
      <c r="H497" s="640"/>
      <c r="I497" s="640"/>
      <c r="J497" s="640"/>
      <c r="K497" s="640"/>
      <c r="L497" s="640"/>
      <c r="M497" s="640"/>
      <c r="N497" s="640"/>
      <c r="O497" s="640"/>
      <c r="P497" s="640"/>
      <c r="Q497" s="640"/>
      <c r="R497" s="640"/>
      <c r="S497" s="640"/>
      <c r="T497" s="640"/>
      <c r="U497" s="640"/>
      <c r="V497" s="640"/>
      <c r="W497" s="640"/>
      <c r="X497" s="640"/>
      <c r="Y497" s="640"/>
      <c r="Z497" s="640"/>
      <c r="AA497" s="640"/>
      <c r="AB497" s="640"/>
      <c r="AC497" s="640"/>
      <c r="AD497" s="640"/>
      <c r="AE497" s="640"/>
      <c r="AF497" s="640"/>
      <c r="AG497" s="640"/>
      <c r="AH497" s="640"/>
      <c r="AI497" s="640"/>
      <c r="AJ497" s="640"/>
      <c r="AK497" s="640"/>
      <c r="AL497" s="640"/>
      <c r="AM497" s="640"/>
      <c r="AN497" s="640"/>
      <c r="AO497" s="640"/>
      <c r="AP497" s="640"/>
      <c r="AQ497" s="640"/>
      <c r="AR497" s="640"/>
      <c r="AS497" s="640"/>
      <c r="AT497" s="640"/>
      <c r="AU497" s="640"/>
      <c r="AV497" s="640"/>
      <c r="AW497" s="640">
        <f t="shared" ref="AW497:BP497" si="764">$C497*AW639</f>
        <v>0</v>
      </c>
      <c r="AX497" s="640">
        <f t="shared" si="764"/>
        <v>0</v>
      </c>
      <c r="AY497" s="640">
        <f t="shared" si="764"/>
        <v>0</v>
      </c>
      <c r="AZ497" s="640">
        <f t="shared" si="764"/>
        <v>0</v>
      </c>
      <c r="BA497" s="640">
        <f t="shared" si="764"/>
        <v>0</v>
      </c>
      <c r="BB497" s="640">
        <f t="shared" si="764"/>
        <v>0</v>
      </c>
      <c r="BC497" s="640">
        <f t="shared" si="764"/>
        <v>0</v>
      </c>
      <c r="BD497" s="640">
        <f t="shared" si="764"/>
        <v>0</v>
      </c>
      <c r="BE497" s="640">
        <f t="shared" si="764"/>
        <v>0</v>
      </c>
      <c r="BF497" s="640">
        <f t="shared" si="764"/>
        <v>0</v>
      </c>
      <c r="BG497" s="640">
        <f t="shared" si="764"/>
        <v>0</v>
      </c>
      <c r="BH497" s="640">
        <f t="shared" si="764"/>
        <v>0</v>
      </c>
      <c r="BI497" s="640">
        <f t="shared" si="764"/>
        <v>0</v>
      </c>
      <c r="BJ497" s="640">
        <f t="shared" si="764"/>
        <v>0</v>
      </c>
      <c r="BK497" s="640">
        <f t="shared" si="764"/>
        <v>0</v>
      </c>
      <c r="BL497" s="640">
        <f t="shared" si="764"/>
        <v>0</v>
      </c>
      <c r="BM497" s="640">
        <f t="shared" si="764"/>
        <v>0</v>
      </c>
      <c r="BN497" s="640">
        <f t="shared" si="764"/>
        <v>0</v>
      </c>
      <c r="BO497" s="640">
        <f t="shared" si="764"/>
        <v>0</v>
      </c>
      <c r="BP497" s="640">
        <f t="shared" si="764"/>
        <v>0</v>
      </c>
      <c r="BQ497" s="640">
        <f t="shared" si="760"/>
        <v>0</v>
      </c>
    </row>
    <row r="498" spans="1:69" s="352" customFormat="1" ht="12.75" x14ac:dyDescent="0.2">
      <c r="A498" s="680">
        <v>1925</v>
      </c>
      <c r="B498" s="376" t="s">
        <v>511</v>
      </c>
      <c r="C498" s="1294">
        <f>'I4 BO ASSETS'!N68</f>
        <v>0</v>
      </c>
      <c r="D498" s="640"/>
      <c r="E498" s="640"/>
      <c r="F498" s="640"/>
      <c r="G498" s="640"/>
      <c r="H498" s="640"/>
      <c r="I498" s="640"/>
      <c r="J498" s="640"/>
      <c r="K498" s="640"/>
      <c r="L498" s="640"/>
      <c r="M498" s="640"/>
      <c r="N498" s="640"/>
      <c r="O498" s="640"/>
      <c r="P498" s="640"/>
      <c r="Q498" s="640"/>
      <c r="R498" s="640"/>
      <c r="S498" s="640"/>
      <c r="T498" s="640"/>
      <c r="U498" s="640"/>
      <c r="V498" s="640"/>
      <c r="W498" s="640"/>
      <c r="X498" s="640"/>
      <c r="Y498" s="640"/>
      <c r="Z498" s="640"/>
      <c r="AA498" s="640"/>
      <c r="AB498" s="640"/>
      <c r="AC498" s="640"/>
      <c r="AD498" s="640"/>
      <c r="AE498" s="640"/>
      <c r="AF498" s="640"/>
      <c r="AG498" s="640"/>
      <c r="AH498" s="640"/>
      <c r="AI498" s="640"/>
      <c r="AJ498" s="640"/>
      <c r="AK498" s="640"/>
      <c r="AL498" s="640"/>
      <c r="AM498" s="640"/>
      <c r="AN498" s="640"/>
      <c r="AO498" s="640"/>
      <c r="AP498" s="640"/>
      <c r="AQ498" s="640"/>
      <c r="AR498" s="640"/>
      <c r="AS498" s="640"/>
      <c r="AT498" s="640"/>
      <c r="AU498" s="640"/>
      <c r="AV498" s="640"/>
      <c r="AW498" s="640">
        <f t="shared" ref="AW498:BP498" si="765">$C498*AW640</f>
        <v>0</v>
      </c>
      <c r="AX498" s="640">
        <f t="shared" si="765"/>
        <v>0</v>
      </c>
      <c r="AY498" s="640">
        <f t="shared" si="765"/>
        <v>0</v>
      </c>
      <c r="AZ498" s="640">
        <f t="shared" si="765"/>
        <v>0</v>
      </c>
      <c r="BA498" s="640">
        <f t="shared" si="765"/>
        <v>0</v>
      </c>
      <c r="BB498" s="640">
        <f t="shared" si="765"/>
        <v>0</v>
      </c>
      <c r="BC498" s="640">
        <f t="shared" si="765"/>
        <v>0</v>
      </c>
      <c r="BD498" s="640">
        <f t="shared" si="765"/>
        <v>0</v>
      </c>
      <c r="BE498" s="640">
        <f t="shared" si="765"/>
        <v>0</v>
      </c>
      <c r="BF498" s="640">
        <f t="shared" si="765"/>
        <v>0</v>
      </c>
      <c r="BG498" s="640">
        <f t="shared" si="765"/>
        <v>0</v>
      </c>
      <c r="BH498" s="640">
        <f t="shared" si="765"/>
        <v>0</v>
      </c>
      <c r="BI498" s="640">
        <f t="shared" si="765"/>
        <v>0</v>
      </c>
      <c r="BJ498" s="640">
        <f t="shared" si="765"/>
        <v>0</v>
      </c>
      <c r="BK498" s="640">
        <f t="shared" si="765"/>
        <v>0</v>
      </c>
      <c r="BL498" s="640">
        <f t="shared" si="765"/>
        <v>0</v>
      </c>
      <c r="BM498" s="640">
        <f t="shared" si="765"/>
        <v>0</v>
      </c>
      <c r="BN498" s="640">
        <f t="shared" si="765"/>
        <v>0</v>
      </c>
      <c r="BO498" s="640">
        <f t="shared" si="765"/>
        <v>0</v>
      </c>
      <c r="BP498" s="640">
        <f t="shared" si="765"/>
        <v>0</v>
      </c>
      <c r="BQ498" s="640">
        <f t="shared" si="760"/>
        <v>0</v>
      </c>
    </row>
    <row r="499" spans="1:69" s="352" customFormat="1" ht="12.75" x14ac:dyDescent="0.2">
      <c r="A499" s="680">
        <v>1930</v>
      </c>
      <c r="B499" s="376" t="s">
        <v>512</v>
      </c>
      <c r="C499" s="1294">
        <f>'I4 BO ASSETS'!N69</f>
        <v>0</v>
      </c>
      <c r="D499" s="640"/>
      <c r="E499" s="640"/>
      <c r="F499" s="640"/>
      <c r="G499" s="640"/>
      <c r="H499" s="640"/>
      <c r="I499" s="640"/>
      <c r="J499" s="640"/>
      <c r="K499" s="640"/>
      <c r="L499" s="640"/>
      <c r="M499" s="640"/>
      <c r="N499" s="640"/>
      <c r="O499" s="640"/>
      <c r="P499" s="640"/>
      <c r="Q499" s="640"/>
      <c r="R499" s="640"/>
      <c r="S499" s="640"/>
      <c r="T499" s="640"/>
      <c r="U499" s="640"/>
      <c r="V499" s="640"/>
      <c r="W499" s="640"/>
      <c r="X499" s="640"/>
      <c r="Y499" s="640"/>
      <c r="Z499" s="640"/>
      <c r="AA499" s="640"/>
      <c r="AB499" s="640"/>
      <c r="AC499" s="640"/>
      <c r="AD499" s="640"/>
      <c r="AE499" s="640"/>
      <c r="AF499" s="640"/>
      <c r="AG499" s="640"/>
      <c r="AH499" s="640"/>
      <c r="AI499" s="640"/>
      <c r="AJ499" s="640"/>
      <c r="AK499" s="640"/>
      <c r="AL499" s="640"/>
      <c r="AM499" s="640"/>
      <c r="AN499" s="640"/>
      <c r="AO499" s="640"/>
      <c r="AP499" s="640"/>
      <c r="AQ499" s="640"/>
      <c r="AR499" s="640"/>
      <c r="AS499" s="640"/>
      <c r="AT499" s="640"/>
      <c r="AU499" s="640"/>
      <c r="AV499" s="640"/>
      <c r="AW499" s="640">
        <f t="shared" ref="AW499:BP499" si="766">$C499*AW641</f>
        <v>0</v>
      </c>
      <c r="AX499" s="640">
        <f t="shared" si="766"/>
        <v>0</v>
      </c>
      <c r="AY499" s="640">
        <f t="shared" si="766"/>
        <v>0</v>
      </c>
      <c r="AZ499" s="640">
        <f t="shared" si="766"/>
        <v>0</v>
      </c>
      <c r="BA499" s="640">
        <f t="shared" si="766"/>
        <v>0</v>
      </c>
      <c r="BB499" s="640">
        <f t="shared" si="766"/>
        <v>0</v>
      </c>
      <c r="BC499" s="640">
        <f t="shared" si="766"/>
        <v>0</v>
      </c>
      <c r="BD499" s="640">
        <f t="shared" si="766"/>
        <v>0</v>
      </c>
      <c r="BE499" s="640">
        <f t="shared" si="766"/>
        <v>0</v>
      </c>
      <c r="BF499" s="640">
        <f t="shared" si="766"/>
        <v>0</v>
      </c>
      <c r="BG499" s="640">
        <f t="shared" si="766"/>
        <v>0</v>
      </c>
      <c r="BH499" s="640">
        <f t="shared" si="766"/>
        <v>0</v>
      </c>
      <c r="BI499" s="640">
        <f t="shared" si="766"/>
        <v>0</v>
      </c>
      <c r="BJ499" s="640">
        <f t="shared" si="766"/>
        <v>0</v>
      </c>
      <c r="BK499" s="640">
        <f t="shared" si="766"/>
        <v>0</v>
      </c>
      <c r="BL499" s="640">
        <f t="shared" si="766"/>
        <v>0</v>
      </c>
      <c r="BM499" s="640">
        <f t="shared" si="766"/>
        <v>0</v>
      </c>
      <c r="BN499" s="640">
        <f t="shared" si="766"/>
        <v>0</v>
      </c>
      <c r="BO499" s="640">
        <f t="shared" si="766"/>
        <v>0</v>
      </c>
      <c r="BP499" s="640">
        <f t="shared" si="766"/>
        <v>0</v>
      </c>
      <c r="BQ499" s="640">
        <f t="shared" si="760"/>
        <v>0</v>
      </c>
    </row>
    <row r="500" spans="1:69" s="352" customFormat="1" ht="12.75" x14ac:dyDescent="0.2">
      <c r="A500" s="680">
        <v>1935</v>
      </c>
      <c r="B500" s="376" t="s">
        <v>513</v>
      </c>
      <c r="C500" s="1294">
        <f>'I4 BO ASSETS'!N70</f>
        <v>0</v>
      </c>
      <c r="D500" s="640"/>
      <c r="E500" s="640"/>
      <c r="F500" s="640"/>
      <c r="G500" s="640"/>
      <c r="H500" s="640"/>
      <c r="I500" s="640"/>
      <c r="J500" s="640"/>
      <c r="K500" s="640"/>
      <c r="L500" s="640"/>
      <c r="M500" s="640"/>
      <c r="N500" s="640"/>
      <c r="O500" s="640"/>
      <c r="P500" s="640"/>
      <c r="Q500" s="640"/>
      <c r="R500" s="640"/>
      <c r="S500" s="640"/>
      <c r="T500" s="640"/>
      <c r="U500" s="640"/>
      <c r="V500" s="640"/>
      <c r="W500" s="640"/>
      <c r="X500" s="640"/>
      <c r="Y500" s="640"/>
      <c r="Z500" s="640"/>
      <c r="AA500" s="640"/>
      <c r="AB500" s="640"/>
      <c r="AC500" s="640"/>
      <c r="AD500" s="640"/>
      <c r="AE500" s="640"/>
      <c r="AF500" s="640"/>
      <c r="AG500" s="640"/>
      <c r="AH500" s="640"/>
      <c r="AI500" s="640"/>
      <c r="AJ500" s="640"/>
      <c r="AK500" s="640"/>
      <c r="AL500" s="640"/>
      <c r="AM500" s="640"/>
      <c r="AN500" s="640"/>
      <c r="AO500" s="640"/>
      <c r="AP500" s="640"/>
      <c r="AQ500" s="640"/>
      <c r="AR500" s="640"/>
      <c r="AS500" s="640"/>
      <c r="AT500" s="640"/>
      <c r="AU500" s="640"/>
      <c r="AV500" s="640"/>
      <c r="AW500" s="640">
        <f t="shared" ref="AW500:BP500" si="767">$C500*AW642</f>
        <v>0</v>
      </c>
      <c r="AX500" s="640">
        <f t="shared" si="767"/>
        <v>0</v>
      </c>
      <c r="AY500" s="640">
        <f t="shared" si="767"/>
        <v>0</v>
      </c>
      <c r="AZ500" s="640">
        <f t="shared" si="767"/>
        <v>0</v>
      </c>
      <c r="BA500" s="640">
        <f t="shared" si="767"/>
        <v>0</v>
      </c>
      <c r="BB500" s="640">
        <f t="shared" si="767"/>
        <v>0</v>
      </c>
      <c r="BC500" s="640">
        <f t="shared" si="767"/>
        <v>0</v>
      </c>
      <c r="BD500" s="640">
        <f t="shared" si="767"/>
        <v>0</v>
      </c>
      <c r="BE500" s="640">
        <f t="shared" si="767"/>
        <v>0</v>
      </c>
      <c r="BF500" s="640">
        <f t="shared" si="767"/>
        <v>0</v>
      </c>
      <c r="BG500" s="640">
        <f t="shared" si="767"/>
        <v>0</v>
      </c>
      <c r="BH500" s="640">
        <f t="shared" si="767"/>
        <v>0</v>
      </c>
      <c r="BI500" s="640">
        <f t="shared" si="767"/>
        <v>0</v>
      </c>
      <c r="BJ500" s="640">
        <f t="shared" si="767"/>
        <v>0</v>
      </c>
      <c r="BK500" s="640">
        <f t="shared" si="767"/>
        <v>0</v>
      </c>
      <c r="BL500" s="640">
        <f t="shared" si="767"/>
        <v>0</v>
      </c>
      <c r="BM500" s="640">
        <f t="shared" si="767"/>
        <v>0</v>
      </c>
      <c r="BN500" s="640">
        <f t="shared" si="767"/>
        <v>0</v>
      </c>
      <c r="BO500" s="640">
        <f t="shared" si="767"/>
        <v>0</v>
      </c>
      <c r="BP500" s="640">
        <f t="shared" si="767"/>
        <v>0</v>
      </c>
      <c r="BQ500" s="640">
        <f t="shared" si="760"/>
        <v>0</v>
      </c>
    </row>
    <row r="501" spans="1:69" s="352" customFormat="1" ht="12.75" x14ac:dyDescent="0.2">
      <c r="A501" s="680">
        <v>1940</v>
      </c>
      <c r="B501" s="376" t="s">
        <v>514</v>
      </c>
      <c r="C501" s="1294">
        <f>'I4 BO ASSETS'!N71</f>
        <v>0</v>
      </c>
      <c r="D501" s="640"/>
      <c r="E501" s="640"/>
      <c r="F501" s="640"/>
      <c r="G501" s="640"/>
      <c r="H501" s="640"/>
      <c r="I501" s="640"/>
      <c r="J501" s="640"/>
      <c r="K501" s="640"/>
      <c r="L501" s="640"/>
      <c r="M501" s="640"/>
      <c r="N501" s="640"/>
      <c r="O501" s="640"/>
      <c r="P501" s="640"/>
      <c r="Q501" s="640"/>
      <c r="R501" s="640"/>
      <c r="S501" s="640"/>
      <c r="T501" s="640"/>
      <c r="U501" s="640"/>
      <c r="V501" s="640"/>
      <c r="W501" s="640"/>
      <c r="X501" s="640"/>
      <c r="Y501" s="640"/>
      <c r="Z501" s="640"/>
      <c r="AA501" s="640"/>
      <c r="AB501" s="640"/>
      <c r="AC501" s="640"/>
      <c r="AD501" s="640"/>
      <c r="AE501" s="640"/>
      <c r="AF501" s="640"/>
      <c r="AG501" s="640"/>
      <c r="AH501" s="640"/>
      <c r="AI501" s="640"/>
      <c r="AJ501" s="640"/>
      <c r="AK501" s="640"/>
      <c r="AL501" s="640"/>
      <c r="AM501" s="640"/>
      <c r="AN501" s="640"/>
      <c r="AO501" s="640"/>
      <c r="AP501" s="640"/>
      <c r="AQ501" s="640"/>
      <c r="AR501" s="640"/>
      <c r="AS501" s="640"/>
      <c r="AT501" s="640"/>
      <c r="AU501" s="640"/>
      <c r="AV501" s="640"/>
      <c r="AW501" s="640">
        <f t="shared" ref="AW501:BP501" si="768">$C501*AW643</f>
        <v>0</v>
      </c>
      <c r="AX501" s="640">
        <f t="shared" si="768"/>
        <v>0</v>
      </c>
      <c r="AY501" s="640">
        <f t="shared" si="768"/>
        <v>0</v>
      </c>
      <c r="AZ501" s="640">
        <f t="shared" si="768"/>
        <v>0</v>
      </c>
      <c r="BA501" s="640">
        <f t="shared" si="768"/>
        <v>0</v>
      </c>
      <c r="BB501" s="640">
        <f t="shared" si="768"/>
        <v>0</v>
      </c>
      <c r="BC501" s="640">
        <f t="shared" si="768"/>
        <v>0</v>
      </c>
      <c r="BD501" s="640">
        <f t="shared" si="768"/>
        <v>0</v>
      </c>
      <c r="BE501" s="640">
        <f t="shared" si="768"/>
        <v>0</v>
      </c>
      <c r="BF501" s="640">
        <f t="shared" si="768"/>
        <v>0</v>
      </c>
      <c r="BG501" s="640">
        <f t="shared" si="768"/>
        <v>0</v>
      </c>
      <c r="BH501" s="640">
        <f t="shared" si="768"/>
        <v>0</v>
      </c>
      <c r="BI501" s="640">
        <f t="shared" si="768"/>
        <v>0</v>
      </c>
      <c r="BJ501" s="640">
        <f t="shared" si="768"/>
        <v>0</v>
      </c>
      <c r="BK501" s="640">
        <f t="shared" si="768"/>
        <v>0</v>
      </c>
      <c r="BL501" s="640">
        <f t="shared" si="768"/>
        <v>0</v>
      </c>
      <c r="BM501" s="640">
        <f t="shared" si="768"/>
        <v>0</v>
      </c>
      <c r="BN501" s="640">
        <f t="shared" si="768"/>
        <v>0</v>
      </c>
      <c r="BO501" s="640">
        <f t="shared" si="768"/>
        <v>0</v>
      </c>
      <c r="BP501" s="640">
        <f t="shared" si="768"/>
        <v>0</v>
      </c>
      <c r="BQ501" s="640">
        <f t="shared" si="760"/>
        <v>0</v>
      </c>
    </row>
    <row r="502" spans="1:69" s="352" customFormat="1" ht="12.75" x14ac:dyDescent="0.2">
      <c r="A502" s="680">
        <v>1945</v>
      </c>
      <c r="B502" s="376" t="s">
        <v>515</v>
      </c>
      <c r="C502" s="1294">
        <f>'I4 BO ASSETS'!N72</f>
        <v>0</v>
      </c>
      <c r="D502" s="640"/>
      <c r="E502" s="640"/>
      <c r="F502" s="640"/>
      <c r="G502" s="640"/>
      <c r="H502" s="640"/>
      <c r="I502" s="640"/>
      <c r="J502" s="640"/>
      <c r="K502" s="640"/>
      <c r="L502" s="640"/>
      <c r="M502" s="640"/>
      <c r="N502" s="640"/>
      <c r="O502" s="640"/>
      <c r="P502" s="640"/>
      <c r="Q502" s="640"/>
      <c r="R502" s="640"/>
      <c r="S502" s="640"/>
      <c r="T502" s="640"/>
      <c r="U502" s="640"/>
      <c r="V502" s="640"/>
      <c r="W502" s="640"/>
      <c r="X502" s="640"/>
      <c r="Y502" s="640"/>
      <c r="Z502" s="640"/>
      <c r="AA502" s="640"/>
      <c r="AB502" s="640"/>
      <c r="AC502" s="640"/>
      <c r="AD502" s="640"/>
      <c r="AE502" s="640"/>
      <c r="AF502" s="640"/>
      <c r="AG502" s="640"/>
      <c r="AH502" s="640"/>
      <c r="AI502" s="640"/>
      <c r="AJ502" s="640"/>
      <c r="AK502" s="640"/>
      <c r="AL502" s="640"/>
      <c r="AM502" s="640"/>
      <c r="AN502" s="640"/>
      <c r="AO502" s="640"/>
      <c r="AP502" s="640"/>
      <c r="AQ502" s="640"/>
      <c r="AR502" s="640"/>
      <c r="AS502" s="640"/>
      <c r="AT502" s="640"/>
      <c r="AU502" s="640"/>
      <c r="AV502" s="640"/>
      <c r="AW502" s="640">
        <f t="shared" ref="AW502:BP502" si="769">$C502*AW644</f>
        <v>0</v>
      </c>
      <c r="AX502" s="640">
        <f t="shared" si="769"/>
        <v>0</v>
      </c>
      <c r="AY502" s="640">
        <f t="shared" si="769"/>
        <v>0</v>
      </c>
      <c r="AZ502" s="640">
        <f t="shared" si="769"/>
        <v>0</v>
      </c>
      <c r="BA502" s="640">
        <f t="shared" si="769"/>
        <v>0</v>
      </c>
      <c r="BB502" s="640">
        <f t="shared" si="769"/>
        <v>0</v>
      </c>
      <c r="BC502" s="640">
        <f t="shared" si="769"/>
        <v>0</v>
      </c>
      <c r="BD502" s="640">
        <f t="shared" si="769"/>
        <v>0</v>
      </c>
      <c r="BE502" s="640">
        <f t="shared" si="769"/>
        <v>0</v>
      </c>
      <c r="BF502" s="640">
        <f t="shared" si="769"/>
        <v>0</v>
      </c>
      <c r="BG502" s="640">
        <f t="shared" si="769"/>
        <v>0</v>
      </c>
      <c r="BH502" s="640">
        <f t="shared" si="769"/>
        <v>0</v>
      </c>
      <c r="BI502" s="640">
        <f t="shared" si="769"/>
        <v>0</v>
      </c>
      <c r="BJ502" s="640">
        <f t="shared" si="769"/>
        <v>0</v>
      </c>
      <c r="BK502" s="640">
        <f t="shared" si="769"/>
        <v>0</v>
      </c>
      <c r="BL502" s="640">
        <f t="shared" si="769"/>
        <v>0</v>
      </c>
      <c r="BM502" s="640">
        <f t="shared" si="769"/>
        <v>0</v>
      </c>
      <c r="BN502" s="640">
        <f t="shared" si="769"/>
        <v>0</v>
      </c>
      <c r="BO502" s="640">
        <f t="shared" si="769"/>
        <v>0</v>
      </c>
      <c r="BP502" s="640">
        <f t="shared" si="769"/>
        <v>0</v>
      </c>
      <c r="BQ502" s="640">
        <f t="shared" si="760"/>
        <v>0</v>
      </c>
    </row>
    <row r="503" spans="1:69" s="352" customFormat="1" ht="12.75" x14ac:dyDescent="0.2">
      <c r="A503" s="680">
        <v>1950</v>
      </c>
      <c r="B503" s="376" t="s">
        <v>516</v>
      </c>
      <c r="C503" s="1294">
        <f>'I4 BO ASSETS'!N73</f>
        <v>0</v>
      </c>
      <c r="D503" s="640"/>
      <c r="E503" s="640"/>
      <c r="F503" s="640"/>
      <c r="G503" s="640"/>
      <c r="H503" s="640"/>
      <c r="I503" s="640"/>
      <c r="J503" s="640"/>
      <c r="K503" s="640"/>
      <c r="L503" s="640"/>
      <c r="M503" s="640"/>
      <c r="N503" s="640"/>
      <c r="O503" s="640"/>
      <c r="P503" s="640"/>
      <c r="Q503" s="640"/>
      <c r="R503" s="640"/>
      <c r="S503" s="640"/>
      <c r="T503" s="640"/>
      <c r="U503" s="640"/>
      <c r="V503" s="640"/>
      <c r="W503" s="640"/>
      <c r="X503" s="640"/>
      <c r="Y503" s="640"/>
      <c r="Z503" s="640"/>
      <c r="AA503" s="640"/>
      <c r="AB503" s="640"/>
      <c r="AC503" s="640"/>
      <c r="AD503" s="640"/>
      <c r="AE503" s="640"/>
      <c r="AF503" s="640"/>
      <c r="AG503" s="640"/>
      <c r="AH503" s="640"/>
      <c r="AI503" s="640"/>
      <c r="AJ503" s="640"/>
      <c r="AK503" s="640"/>
      <c r="AL503" s="640"/>
      <c r="AM503" s="640"/>
      <c r="AN503" s="640"/>
      <c r="AO503" s="640"/>
      <c r="AP503" s="640"/>
      <c r="AQ503" s="640"/>
      <c r="AR503" s="640"/>
      <c r="AS503" s="640"/>
      <c r="AT503" s="640"/>
      <c r="AU503" s="640"/>
      <c r="AV503" s="640"/>
      <c r="AW503" s="640">
        <f t="shared" ref="AW503:BP503" si="770">$C503*AW645</f>
        <v>0</v>
      </c>
      <c r="AX503" s="640">
        <f t="shared" si="770"/>
        <v>0</v>
      </c>
      <c r="AY503" s="640">
        <f t="shared" si="770"/>
        <v>0</v>
      </c>
      <c r="AZ503" s="640">
        <f t="shared" si="770"/>
        <v>0</v>
      </c>
      <c r="BA503" s="640">
        <f t="shared" si="770"/>
        <v>0</v>
      </c>
      <c r="BB503" s="640">
        <f t="shared" si="770"/>
        <v>0</v>
      </c>
      <c r="BC503" s="640">
        <f t="shared" si="770"/>
        <v>0</v>
      </c>
      <c r="BD503" s="640">
        <f t="shared" si="770"/>
        <v>0</v>
      </c>
      <c r="BE503" s="640">
        <f t="shared" si="770"/>
        <v>0</v>
      </c>
      <c r="BF503" s="640">
        <f t="shared" si="770"/>
        <v>0</v>
      </c>
      <c r="BG503" s="640">
        <f t="shared" si="770"/>
        <v>0</v>
      </c>
      <c r="BH503" s="640">
        <f t="shared" si="770"/>
        <v>0</v>
      </c>
      <c r="BI503" s="640">
        <f t="shared" si="770"/>
        <v>0</v>
      </c>
      <c r="BJ503" s="640">
        <f t="shared" si="770"/>
        <v>0</v>
      </c>
      <c r="BK503" s="640">
        <f t="shared" si="770"/>
        <v>0</v>
      </c>
      <c r="BL503" s="640">
        <f t="shared" si="770"/>
        <v>0</v>
      </c>
      <c r="BM503" s="640">
        <f t="shared" si="770"/>
        <v>0</v>
      </c>
      <c r="BN503" s="640">
        <f t="shared" si="770"/>
        <v>0</v>
      </c>
      <c r="BO503" s="640">
        <f t="shared" si="770"/>
        <v>0</v>
      </c>
      <c r="BP503" s="640">
        <f t="shared" si="770"/>
        <v>0</v>
      </c>
      <c r="BQ503" s="640">
        <f t="shared" si="760"/>
        <v>0</v>
      </c>
    </row>
    <row r="504" spans="1:69" s="352" customFormat="1" ht="12.75" x14ac:dyDescent="0.2">
      <c r="A504" s="680">
        <v>1955</v>
      </c>
      <c r="B504" s="376" t="s">
        <v>273</v>
      </c>
      <c r="C504" s="1294">
        <f>'I4 BO ASSETS'!N74</f>
        <v>0</v>
      </c>
      <c r="D504" s="640"/>
      <c r="E504" s="640"/>
      <c r="F504" s="640"/>
      <c r="G504" s="640"/>
      <c r="H504" s="640"/>
      <c r="I504" s="640"/>
      <c r="J504" s="640"/>
      <c r="K504" s="640"/>
      <c r="L504" s="640"/>
      <c r="M504" s="640"/>
      <c r="N504" s="640"/>
      <c r="O504" s="640"/>
      <c r="P504" s="640"/>
      <c r="Q504" s="640"/>
      <c r="R504" s="640"/>
      <c r="S504" s="640"/>
      <c r="T504" s="640"/>
      <c r="U504" s="640"/>
      <c r="V504" s="640"/>
      <c r="W504" s="640"/>
      <c r="X504" s="640"/>
      <c r="Y504" s="640"/>
      <c r="Z504" s="640"/>
      <c r="AA504" s="640"/>
      <c r="AB504" s="640"/>
      <c r="AC504" s="640"/>
      <c r="AD504" s="640"/>
      <c r="AE504" s="640"/>
      <c r="AF504" s="640"/>
      <c r="AG504" s="640"/>
      <c r="AH504" s="640"/>
      <c r="AI504" s="640"/>
      <c r="AJ504" s="640"/>
      <c r="AK504" s="640"/>
      <c r="AL504" s="640"/>
      <c r="AM504" s="640"/>
      <c r="AN504" s="640"/>
      <c r="AO504" s="640"/>
      <c r="AP504" s="640"/>
      <c r="AQ504" s="640"/>
      <c r="AR504" s="640"/>
      <c r="AS504" s="640"/>
      <c r="AT504" s="640"/>
      <c r="AU504" s="640"/>
      <c r="AV504" s="640"/>
      <c r="AW504" s="640">
        <f t="shared" ref="AW504:BP504" si="771">$C504*AW646</f>
        <v>0</v>
      </c>
      <c r="AX504" s="640">
        <f t="shared" si="771"/>
        <v>0</v>
      </c>
      <c r="AY504" s="640">
        <f t="shared" si="771"/>
        <v>0</v>
      </c>
      <c r="AZ504" s="640">
        <f t="shared" si="771"/>
        <v>0</v>
      </c>
      <c r="BA504" s="640">
        <f t="shared" si="771"/>
        <v>0</v>
      </c>
      <c r="BB504" s="640">
        <f t="shared" si="771"/>
        <v>0</v>
      </c>
      <c r="BC504" s="640">
        <f t="shared" si="771"/>
        <v>0</v>
      </c>
      <c r="BD504" s="640">
        <f t="shared" si="771"/>
        <v>0</v>
      </c>
      <c r="BE504" s="640">
        <f t="shared" si="771"/>
        <v>0</v>
      </c>
      <c r="BF504" s="640">
        <f t="shared" si="771"/>
        <v>0</v>
      </c>
      <c r="BG504" s="640">
        <f t="shared" si="771"/>
        <v>0</v>
      </c>
      <c r="BH504" s="640">
        <f t="shared" si="771"/>
        <v>0</v>
      </c>
      <c r="BI504" s="640">
        <f t="shared" si="771"/>
        <v>0</v>
      </c>
      <c r="BJ504" s="640">
        <f t="shared" si="771"/>
        <v>0</v>
      </c>
      <c r="BK504" s="640">
        <f t="shared" si="771"/>
        <v>0</v>
      </c>
      <c r="BL504" s="640">
        <f t="shared" si="771"/>
        <v>0</v>
      </c>
      <c r="BM504" s="640">
        <f t="shared" si="771"/>
        <v>0</v>
      </c>
      <c r="BN504" s="640">
        <f t="shared" si="771"/>
        <v>0</v>
      </c>
      <c r="BO504" s="640">
        <f t="shared" si="771"/>
        <v>0</v>
      </c>
      <c r="BP504" s="640">
        <f t="shared" si="771"/>
        <v>0</v>
      </c>
      <c r="BQ504" s="640">
        <f t="shared" si="760"/>
        <v>0</v>
      </c>
    </row>
    <row r="505" spans="1:69" s="352" customFormat="1" ht="12.75" x14ac:dyDescent="0.2">
      <c r="A505" s="680">
        <v>1960</v>
      </c>
      <c r="B505" s="376" t="s">
        <v>274</v>
      </c>
      <c r="C505" s="1294">
        <f>'I4 BO ASSETS'!N75</f>
        <v>0</v>
      </c>
      <c r="D505" s="640"/>
      <c r="E505" s="640"/>
      <c r="F505" s="640"/>
      <c r="G505" s="640"/>
      <c r="H505" s="640"/>
      <c r="I505" s="640"/>
      <c r="J505" s="640"/>
      <c r="K505" s="640"/>
      <c r="L505" s="640"/>
      <c r="M505" s="640"/>
      <c r="N505" s="640"/>
      <c r="O505" s="640"/>
      <c r="P505" s="640"/>
      <c r="Q505" s="640"/>
      <c r="R505" s="640"/>
      <c r="S505" s="640"/>
      <c r="T505" s="640"/>
      <c r="U505" s="640"/>
      <c r="V505" s="640"/>
      <c r="W505" s="640"/>
      <c r="X505" s="640"/>
      <c r="Y505" s="640"/>
      <c r="Z505" s="640"/>
      <c r="AA505" s="640"/>
      <c r="AB505" s="640"/>
      <c r="AC505" s="640"/>
      <c r="AD505" s="640"/>
      <c r="AE505" s="640"/>
      <c r="AF505" s="640"/>
      <c r="AG505" s="640"/>
      <c r="AH505" s="640"/>
      <c r="AI505" s="640"/>
      <c r="AJ505" s="640"/>
      <c r="AK505" s="640"/>
      <c r="AL505" s="640"/>
      <c r="AM505" s="640"/>
      <c r="AN505" s="640"/>
      <c r="AO505" s="640"/>
      <c r="AP505" s="640"/>
      <c r="AQ505" s="640"/>
      <c r="AR505" s="640"/>
      <c r="AS505" s="640"/>
      <c r="AT505" s="640"/>
      <c r="AU505" s="640"/>
      <c r="AV505" s="640"/>
      <c r="AW505" s="640">
        <f t="shared" ref="AW505:BP505" si="772">$C505*AW647</f>
        <v>0</v>
      </c>
      <c r="AX505" s="640">
        <f t="shared" si="772"/>
        <v>0</v>
      </c>
      <c r="AY505" s="640">
        <f t="shared" si="772"/>
        <v>0</v>
      </c>
      <c r="AZ505" s="640">
        <f t="shared" si="772"/>
        <v>0</v>
      </c>
      <c r="BA505" s="640">
        <f t="shared" si="772"/>
        <v>0</v>
      </c>
      <c r="BB505" s="640">
        <f t="shared" si="772"/>
        <v>0</v>
      </c>
      <c r="BC505" s="640">
        <f t="shared" si="772"/>
        <v>0</v>
      </c>
      <c r="BD505" s="640">
        <f t="shared" si="772"/>
        <v>0</v>
      </c>
      <c r="BE505" s="640">
        <f t="shared" si="772"/>
        <v>0</v>
      </c>
      <c r="BF505" s="640">
        <f t="shared" si="772"/>
        <v>0</v>
      </c>
      <c r="BG505" s="640">
        <f t="shared" si="772"/>
        <v>0</v>
      </c>
      <c r="BH505" s="640">
        <f t="shared" si="772"/>
        <v>0</v>
      </c>
      <c r="BI505" s="640">
        <f t="shared" si="772"/>
        <v>0</v>
      </c>
      <c r="BJ505" s="640">
        <f t="shared" si="772"/>
        <v>0</v>
      </c>
      <c r="BK505" s="640">
        <f t="shared" si="772"/>
        <v>0</v>
      </c>
      <c r="BL505" s="640">
        <f t="shared" si="772"/>
        <v>0</v>
      </c>
      <c r="BM505" s="640">
        <f t="shared" si="772"/>
        <v>0</v>
      </c>
      <c r="BN505" s="640">
        <f t="shared" si="772"/>
        <v>0</v>
      </c>
      <c r="BO505" s="640">
        <f t="shared" si="772"/>
        <v>0</v>
      </c>
      <c r="BP505" s="640">
        <f t="shared" si="772"/>
        <v>0</v>
      </c>
      <c r="BQ505" s="640">
        <f t="shared" si="760"/>
        <v>0</v>
      </c>
    </row>
    <row r="506" spans="1:69" s="352" customFormat="1" ht="25.5" x14ac:dyDescent="0.2">
      <c r="A506" s="680">
        <v>1970</v>
      </c>
      <c r="B506" s="376" t="s">
        <v>276</v>
      </c>
      <c r="C506" s="1294">
        <f>'I4 BO ASSETS'!N76</f>
        <v>0</v>
      </c>
      <c r="D506" s="640"/>
      <c r="E506" s="640"/>
      <c r="F506" s="640"/>
      <c r="G506" s="640"/>
      <c r="H506" s="640"/>
      <c r="I506" s="640"/>
      <c r="J506" s="640"/>
      <c r="K506" s="640"/>
      <c r="L506" s="640"/>
      <c r="M506" s="640"/>
      <c r="N506" s="640"/>
      <c r="O506" s="640"/>
      <c r="P506" s="640"/>
      <c r="Q506" s="640"/>
      <c r="R506" s="640"/>
      <c r="S506" s="640"/>
      <c r="T506" s="640"/>
      <c r="U506" s="640"/>
      <c r="V506" s="640"/>
      <c r="W506" s="640"/>
      <c r="X506" s="640"/>
      <c r="Y506" s="640"/>
      <c r="Z506" s="640"/>
      <c r="AA506" s="640"/>
      <c r="AB506" s="640"/>
      <c r="AC506" s="640"/>
      <c r="AD506" s="640"/>
      <c r="AE506" s="640"/>
      <c r="AF506" s="640"/>
      <c r="AG506" s="640"/>
      <c r="AH506" s="640"/>
      <c r="AI506" s="640"/>
      <c r="AJ506" s="640"/>
      <c r="AK506" s="640"/>
      <c r="AL506" s="640"/>
      <c r="AM506" s="640"/>
      <c r="AN506" s="640"/>
      <c r="AO506" s="640"/>
      <c r="AP506" s="640"/>
      <c r="AQ506" s="640"/>
      <c r="AR506" s="640"/>
      <c r="AS506" s="640"/>
      <c r="AT506" s="640"/>
      <c r="AU506" s="640"/>
      <c r="AV506" s="640"/>
      <c r="AW506" s="640">
        <f t="shared" ref="AW506:BP506" si="773">$C506*AW648</f>
        <v>0</v>
      </c>
      <c r="AX506" s="640">
        <f t="shared" si="773"/>
        <v>0</v>
      </c>
      <c r="AY506" s="640">
        <f t="shared" si="773"/>
        <v>0</v>
      </c>
      <c r="AZ506" s="640">
        <f t="shared" si="773"/>
        <v>0</v>
      </c>
      <c r="BA506" s="640">
        <f t="shared" si="773"/>
        <v>0</v>
      </c>
      <c r="BB506" s="640">
        <f t="shared" si="773"/>
        <v>0</v>
      </c>
      <c r="BC506" s="640">
        <f t="shared" si="773"/>
        <v>0</v>
      </c>
      <c r="BD506" s="640">
        <f t="shared" si="773"/>
        <v>0</v>
      </c>
      <c r="BE506" s="640">
        <f t="shared" si="773"/>
        <v>0</v>
      </c>
      <c r="BF506" s="640">
        <f t="shared" si="773"/>
        <v>0</v>
      </c>
      <c r="BG506" s="640">
        <f t="shared" si="773"/>
        <v>0</v>
      </c>
      <c r="BH506" s="640">
        <f t="shared" si="773"/>
        <v>0</v>
      </c>
      <c r="BI506" s="640">
        <f t="shared" si="773"/>
        <v>0</v>
      </c>
      <c r="BJ506" s="640">
        <f t="shared" si="773"/>
        <v>0</v>
      </c>
      <c r="BK506" s="640">
        <f t="shared" si="773"/>
        <v>0</v>
      </c>
      <c r="BL506" s="640">
        <f t="shared" si="773"/>
        <v>0</v>
      </c>
      <c r="BM506" s="640">
        <f t="shared" si="773"/>
        <v>0</v>
      </c>
      <c r="BN506" s="640">
        <f t="shared" si="773"/>
        <v>0</v>
      </c>
      <c r="BO506" s="640">
        <f t="shared" si="773"/>
        <v>0</v>
      </c>
      <c r="BP506" s="640">
        <f t="shared" si="773"/>
        <v>0</v>
      </c>
      <c r="BQ506" s="640">
        <f t="shared" si="760"/>
        <v>0</v>
      </c>
    </row>
    <row r="507" spans="1:69" s="352" customFormat="1" ht="25.5" x14ac:dyDescent="0.2">
      <c r="A507" s="680">
        <v>1975</v>
      </c>
      <c r="B507" s="376" t="s">
        <v>1546</v>
      </c>
      <c r="C507" s="1294">
        <f>'I4 BO ASSETS'!N77</f>
        <v>0</v>
      </c>
      <c r="D507" s="640"/>
      <c r="E507" s="640"/>
      <c r="F507" s="640"/>
      <c r="G507" s="640"/>
      <c r="H507" s="640"/>
      <c r="I507" s="640"/>
      <c r="J507" s="640"/>
      <c r="K507" s="640"/>
      <c r="L507" s="640"/>
      <c r="M507" s="640"/>
      <c r="N507" s="640"/>
      <c r="O507" s="640"/>
      <c r="P507" s="640"/>
      <c r="Q507" s="640"/>
      <c r="R507" s="640"/>
      <c r="S507" s="640"/>
      <c r="T507" s="640"/>
      <c r="U507" s="640"/>
      <c r="V507" s="640"/>
      <c r="W507" s="640"/>
      <c r="X507" s="640"/>
      <c r="Y507" s="640"/>
      <c r="Z507" s="640"/>
      <c r="AA507" s="640"/>
      <c r="AB507" s="640"/>
      <c r="AC507" s="640"/>
      <c r="AD507" s="640"/>
      <c r="AE507" s="640"/>
      <c r="AF507" s="640"/>
      <c r="AG507" s="640"/>
      <c r="AH507" s="640"/>
      <c r="AI507" s="640"/>
      <c r="AJ507" s="640"/>
      <c r="AK507" s="640"/>
      <c r="AL507" s="640"/>
      <c r="AM507" s="640"/>
      <c r="AN507" s="640"/>
      <c r="AO507" s="640"/>
      <c r="AP507" s="640"/>
      <c r="AQ507" s="640"/>
      <c r="AR507" s="640"/>
      <c r="AS507" s="640"/>
      <c r="AT507" s="640"/>
      <c r="AU507" s="640"/>
      <c r="AV507" s="640"/>
      <c r="AW507" s="640">
        <f t="shared" ref="AW507:BP507" si="774">$C507*AW649</f>
        <v>0</v>
      </c>
      <c r="AX507" s="640">
        <f t="shared" si="774"/>
        <v>0</v>
      </c>
      <c r="AY507" s="640">
        <f t="shared" si="774"/>
        <v>0</v>
      </c>
      <c r="AZ507" s="640">
        <f t="shared" si="774"/>
        <v>0</v>
      </c>
      <c r="BA507" s="640">
        <f t="shared" si="774"/>
        <v>0</v>
      </c>
      <c r="BB507" s="640">
        <f t="shared" si="774"/>
        <v>0</v>
      </c>
      <c r="BC507" s="640">
        <f t="shared" si="774"/>
        <v>0</v>
      </c>
      <c r="BD507" s="640">
        <f t="shared" si="774"/>
        <v>0</v>
      </c>
      <c r="BE507" s="640">
        <f t="shared" si="774"/>
        <v>0</v>
      </c>
      <c r="BF507" s="640">
        <f t="shared" si="774"/>
        <v>0</v>
      </c>
      <c r="BG507" s="640">
        <f t="shared" si="774"/>
        <v>0</v>
      </c>
      <c r="BH507" s="640">
        <f t="shared" si="774"/>
        <v>0</v>
      </c>
      <c r="BI507" s="640">
        <f t="shared" si="774"/>
        <v>0</v>
      </c>
      <c r="BJ507" s="640">
        <f t="shared" si="774"/>
        <v>0</v>
      </c>
      <c r="BK507" s="640">
        <f t="shared" si="774"/>
        <v>0</v>
      </c>
      <c r="BL507" s="640">
        <f t="shared" si="774"/>
        <v>0</v>
      </c>
      <c r="BM507" s="640">
        <f t="shared" si="774"/>
        <v>0</v>
      </c>
      <c r="BN507" s="640">
        <f t="shared" si="774"/>
        <v>0</v>
      </c>
      <c r="BO507" s="640">
        <f t="shared" si="774"/>
        <v>0</v>
      </c>
      <c r="BP507" s="640">
        <f t="shared" si="774"/>
        <v>0</v>
      </c>
      <c r="BQ507" s="640">
        <f t="shared" si="760"/>
        <v>0</v>
      </c>
    </row>
    <row r="508" spans="1:69" s="352" customFormat="1" ht="12.75" x14ac:dyDescent="0.2">
      <c r="A508" s="680">
        <v>1980</v>
      </c>
      <c r="B508" s="376" t="s">
        <v>1040</v>
      </c>
      <c r="C508" s="1294">
        <f>'I4 BO ASSETS'!N78</f>
        <v>0</v>
      </c>
      <c r="D508" s="640"/>
      <c r="E508" s="640"/>
      <c r="F508" s="640"/>
      <c r="G508" s="640"/>
      <c r="H508" s="640"/>
      <c r="I508" s="640"/>
      <c r="J508" s="640"/>
      <c r="K508" s="640"/>
      <c r="L508" s="640"/>
      <c r="M508" s="640"/>
      <c r="N508" s="640"/>
      <c r="O508" s="640"/>
      <c r="P508" s="640"/>
      <c r="Q508" s="640"/>
      <c r="R508" s="640"/>
      <c r="S508" s="640"/>
      <c r="T508" s="640"/>
      <c r="U508" s="640"/>
      <c r="V508" s="640"/>
      <c r="W508" s="640"/>
      <c r="X508" s="640"/>
      <c r="Y508" s="640"/>
      <c r="Z508" s="640"/>
      <c r="AA508" s="640"/>
      <c r="AB508" s="640"/>
      <c r="AC508" s="640"/>
      <c r="AD508" s="640"/>
      <c r="AE508" s="640"/>
      <c r="AF508" s="640"/>
      <c r="AG508" s="640"/>
      <c r="AH508" s="640"/>
      <c r="AI508" s="640"/>
      <c r="AJ508" s="640"/>
      <c r="AK508" s="640"/>
      <c r="AL508" s="640"/>
      <c r="AM508" s="640"/>
      <c r="AN508" s="640"/>
      <c r="AO508" s="640"/>
      <c r="AP508" s="640"/>
      <c r="AQ508" s="640"/>
      <c r="AR508" s="640"/>
      <c r="AS508" s="640"/>
      <c r="AT508" s="640"/>
      <c r="AU508" s="640"/>
      <c r="AV508" s="640"/>
      <c r="AW508" s="640">
        <f t="shared" ref="AW508:BP508" si="775">$C508*AW650</f>
        <v>0</v>
      </c>
      <c r="AX508" s="640">
        <f t="shared" si="775"/>
        <v>0</v>
      </c>
      <c r="AY508" s="640">
        <f t="shared" si="775"/>
        <v>0</v>
      </c>
      <c r="AZ508" s="640">
        <f t="shared" si="775"/>
        <v>0</v>
      </c>
      <c r="BA508" s="640">
        <f t="shared" si="775"/>
        <v>0</v>
      </c>
      <c r="BB508" s="640">
        <f t="shared" si="775"/>
        <v>0</v>
      </c>
      <c r="BC508" s="640">
        <f t="shared" si="775"/>
        <v>0</v>
      </c>
      <c r="BD508" s="640">
        <f t="shared" si="775"/>
        <v>0</v>
      </c>
      <c r="BE508" s="640">
        <f t="shared" si="775"/>
        <v>0</v>
      </c>
      <c r="BF508" s="640">
        <f t="shared" si="775"/>
        <v>0</v>
      </c>
      <c r="BG508" s="640">
        <f t="shared" si="775"/>
        <v>0</v>
      </c>
      <c r="BH508" s="640">
        <f t="shared" si="775"/>
        <v>0</v>
      </c>
      <c r="BI508" s="640">
        <f t="shared" si="775"/>
        <v>0</v>
      </c>
      <c r="BJ508" s="640">
        <f t="shared" si="775"/>
        <v>0</v>
      </c>
      <c r="BK508" s="640">
        <f t="shared" si="775"/>
        <v>0</v>
      </c>
      <c r="BL508" s="640">
        <f t="shared" si="775"/>
        <v>0</v>
      </c>
      <c r="BM508" s="640">
        <f t="shared" si="775"/>
        <v>0</v>
      </c>
      <c r="BN508" s="640">
        <f t="shared" si="775"/>
        <v>0</v>
      </c>
      <c r="BO508" s="640">
        <f t="shared" si="775"/>
        <v>0</v>
      </c>
      <c r="BP508" s="640">
        <f t="shared" si="775"/>
        <v>0</v>
      </c>
      <c r="BQ508" s="640">
        <f t="shared" si="760"/>
        <v>0</v>
      </c>
    </row>
    <row r="509" spans="1:69" s="352" customFormat="1" ht="12.75" x14ac:dyDescent="0.2">
      <c r="A509" s="680">
        <v>1990</v>
      </c>
      <c r="B509" s="376" t="s">
        <v>1042</v>
      </c>
      <c r="C509" s="1294">
        <f>'I4 BO ASSETS'!N79</f>
        <v>0</v>
      </c>
      <c r="D509" s="640"/>
      <c r="E509" s="640"/>
      <c r="F509" s="640"/>
      <c r="G509" s="640"/>
      <c r="H509" s="640"/>
      <c r="I509" s="640"/>
      <c r="J509" s="640"/>
      <c r="K509" s="640"/>
      <c r="L509" s="640"/>
      <c r="M509" s="640"/>
      <c r="N509" s="640"/>
      <c r="O509" s="640"/>
      <c r="P509" s="640"/>
      <c r="Q509" s="640"/>
      <c r="R509" s="640"/>
      <c r="S509" s="640"/>
      <c r="T509" s="640"/>
      <c r="U509" s="640"/>
      <c r="V509" s="640"/>
      <c r="W509" s="640"/>
      <c r="X509" s="640"/>
      <c r="Y509" s="640"/>
      <c r="Z509" s="640"/>
      <c r="AA509" s="640"/>
      <c r="AB509" s="640"/>
      <c r="AC509" s="640"/>
      <c r="AD509" s="640"/>
      <c r="AE509" s="640"/>
      <c r="AF509" s="640"/>
      <c r="AG509" s="640"/>
      <c r="AH509" s="640"/>
      <c r="AI509" s="640"/>
      <c r="AJ509" s="640"/>
      <c r="AK509" s="640"/>
      <c r="AL509" s="640"/>
      <c r="AM509" s="640"/>
      <c r="AN509" s="640"/>
      <c r="AO509" s="640"/>
      <c r="AP509" s="640"/>
      <c r="AQ509" s="640"/>
      <c r="AR509" s="640"/>
      <c r="AS509" s="640"/>
      <c r="AT509" s="640"/>
      <c r="AU509" s="640"/>
      <c r="AV509" s="640"/>
      <c r="AW509" s="640">
        <f t="shared" ref="AW509:BP509" si="776">$C509*AW651</f>
        <v>0</v>
      </c>
      <c r="AX509" s="640">
        <f t="shared" si="776"/>
        <v>0</v>
      </c>
      <c r="AY509" s="640">
        <f t="shared" si="776"/>
        <v>0</v>
      </c>
      <c r="AZ509" s="640">
        <f t="shared" si="776"/>
        <v>0</v>
      </c>
      <c r="BA509" s="640">
        <f t="shared" si="776"/>
        <v>0</v>
      </c>
      <c r="BB509" s="640">
        <f t="shared" si="776"/>
        <v>0</v>
      </c>
      <c r="BC509" s="640">
        <f t="shared" si="776"/>
        <v>0</v>
      </c>
      <c r="BD509" s="640">
        <f t="shared" si="776"/>
        <v>0</v>
      </c>
      <c r="BE509" s="640">
        <f t="shared" si="776"/>
        <v>0</v>
      </c>
      <c r="BF509" s="640">
        <f t="shared" si="776"/>
        <v>0</v>
      </c>
      <c r="BG509" s="640">
        <f t="shared" si="776"/>
        <v>0</v>
      </c>
      <c r="BH509" s="640">
        <f t="shared" si="776"/>
        <v>0</v>
      </c>
      <c r="BI509" s="640">
        <f t="shared" si="776"/>
        <v>0</v>
      </c>
      <c r="BJ509" s="640">
        <f t="shared" si="776"/>
        <v>0</v>
      </c>
      <c r="BK509" s="640">
        <f t="shared" si="776"/>
        <v>0</v>
      </c>
      <c r="BL509" s="640">
        <f t="shared" si="776"/>
        <v>0</v>
      </c>
      <c r="BM509" s="640">
        <f t="shared" si="776"/>
        <v>0</v>
      </c>
      <c r="BN509" s="640">
        <f t="shared" si="776"/>
        <v>0</v>
      </c>
      <c r="BO509" s="640">
        <f t="shared" si="776"/>
        <v>0</v>
      </c>
      <c r="BP509" s="640">
        <f t="shared" si="776"/>
        <v>0</v>
      </c>
      <c r="BQ509" s="640">
        <f t="shared" si="760"/>
        <v>0</v>
      </c>
    </row>
    <row r="510" spans="1:69" s="352" customFormat="1" ht="12.75" x14ac:dyDescent="0.2">
      <c r="A510" s="680">
        <v>2005</v>
      </c>
      <c r="B510" s="376" t="s">
        <v>1044</v>
      </c>
      <c r="C510" s="1294">
        <f>'I4 BO ASSETS'!N80</f>
        <v>0</v>
      </c>
      <c r="D510" s="640"/>
      <c r="E510" s="640"/>
      <c r="F510" s="640"/>
      <c r="G510" s="640"/>
      <c r="H510" s="640"/>
      <c r="I510" s="640"/>
      <c r="J510" s="640"/>
      <c r="K510" s="640"/>
      <c r="L510" s="640"/>
      <c r="M510" s="640"/>
      <c r="N510" s="640"/>
      <c r="O510" s="640"/>
      <c r="P510" s="640"/>
      <c r="Q510" s="640"/>
      <c r="R510" s="640"/>
      <c r="S510" s="640"/>
      <c r="T510" s="640"/>
      <c r="U510" s="640"/>
      <c r="V510" s="640"/>
      <c r="W510" s="640"/>
      <c r="X510" s="640"/>
      <c r="Y510" s="640"/>
      <c r="Z510" s="640"/>
      <c r="AA510" s="640"/>
      <c r="AB510" s="640"/>
      <c r="AC510" s="640"/>
      <c r="AD510" s="640"/>
      <c r="AE510" s="640"/>
      <c r="AF510" s="640"/>
      <c r="AG510" s="640"/>
      <c r="AH510" s="640"/>
      <c r="AI510" s="640"/>
      <c r="AJ510" s="640"/>
      <c r="AK510" s="640"/>
      <c r="AL510" s="640"/>
      <c r="AM510" s="640"/>
      <c r="AN510" s="640"/>
      <c r="AO510" s="640"/>
      <c r="AP510" s="640"/>
      <c r="AQ510" s="640"/>
      <c r="AR510" s="640"/>
      <c r="AS510" s="640"/>
      <c r="AT510" s="640"/>
      <c r="AU510" s="640"/>
      <c r="AV510" s="640"/>
      <c r="AW510" s="640">
        <f t="shared" ref="AW510:BP510" si="777">$C510*AW652</f>
        <v>0</v>
      </c>
      <c r="AX510" s="640">
        <f t="shared" si="777"/>
        <v>0</v>
      </c>
      <c r="AY510" s="640">
        <f t="shared" si="777"/>
        <v>0</v>
      </c>
      <c r="AZ510" s="640">
        <f t="shared" si="777"/>
        <v>0</v>
      </c>
      <c r="BA510" s="640">
        <f t="shared" si="777"/>
        <v>0</v>
      </c>
      <c r="BB510" s="640">
        <f t="shared" si="777"/>
        <v>0</v>
      </c>
      <c r="BC510" s="640">
        <f t="shared" si="777"/>
        <v>0</v>
      </c>
      <c r="BD510" s="640">
        <f t="shared" si="777"/>
        <v>0</v>
      </c>
      <c r="BE510" s="640">
        <f t="shared" si="777"/>
        <v>0</v>
      </c>
      <c r="BF510" s="640">
        <f t="shared" si="777"/>
        <v>0</v>
      </c>
      <c r="BG510" s="640">
        <f t="shared" si="777"/>
        <v>0</v>
      </c>
      <c r="BH510" s="640">
        <f t="shared" si="777"/>
        <v>0</v>
      </c>
      <c r="BI510" s="640">
        <f t="shared" si="777"/>
        <v>0</v>
      </c>
      <c r="BJ510" s="640">
        <f t="shared" si="777"/>
        <v>0</v>
      </c>
      <c r="BK510" s="640">
        <f t="shared" si="777"/>
        <v>0</v>
      </c>
      <c r="BL510" s="640">
        <f t="shared" si="777"/>
        <v>0</v>
      </c>
      <c r="BM510" s="640">
        <f t="shared" si="777"/>
        <v>0</v>
      </c>
      <c r="BN510" s="640">
        <f t="shared" si="777"/>
        <v>0</v>
      </c>
      <c r="BO510" s="640">
        <f t="shared" si="777"/>
        <v>0</v>
      </c>
      <c r="BP510" s="640">
        <f t="shared" si="777"/>
        <v>0</v>
      </c>
      <c r="BQ510" s="640">
        <f t="shared" si="760"/>
        <v>0</v>
      </c>
    </row>
    <row r="511" spans="1:69" s="1284" customFormat="1" ht="12.75" x14ac:dyDescent="0.2">
      <c r="A511" s="684">
        <v>2010</v>
      </c>
      <c r="B511" s="683" t="s">
        <v>1045</v>
      </c>
      <c r="C511" s="1294">
        <f>'I4 BO ASSETS'!N81</f>
        <v>0</v>
      </c>
      <c r="D511" s="640"/>
      <c r="E511" s="640"/>
      <c r="F511" s="640"/>
      <c r="G511" s="640"/>
      <c r="H511" s="640"/>
      <c r="I511" s="640"/>
      <c r="J511" s="640"/>
      <c r="K511" s="640"/>
      <c r="L511" s="640"/>
      <c r="M511" s="640"/>
      <c r="N511" s="640"/>
      <c r="O511" s="640"/>
      <c r="P511" s="640"/>
      <c r="Q511" s="640"/>
      <c r="R511" s="640"/>
      <c r="S511" s="640"/>
      <c r="T511" s="640"/>
      <c r="U511" s="640"/>
      <c r="V511" s="640"/>
      <c r="W511" s="640"/>
      <c r="X511" s="640"/>
      <c r="Y511" s="640"/>
      <c r="Z511" s="640"/>
      <c r="AA511" s="640"/>
      <c r="AB511" s="640"/>
      <c r="AC511" s="640"/>
      <c r="AD511" s="640"/>
      <c r="AE511" s="640"/>
      <c r="AF511" s="640"/>
      <c r="AG511" s="640"/>
      <c r="AH511" s="640"/>
      <c r="AI511" s="640"/>
      <c r="AJ511" s="640"/>
      <c r="AK511" s="640"/>
      <c r="AL511" s="640"/>
      <c r="AM511" s="640"/>
      <c r="AN511" s="640"/>
      <c r="AO511" s="640"/>
      <c r="AP511" s="640"/>
      <c r="AQ511" s="640"/>
      <c r="AR511" s="640"/>
      <c r="AS511" s="640"/>
      <c r="AT511" s="640"/>
      <c r="AU511" s="640"/>
      <c r="AV511" s="640"/>
      <c r="AW511" s="640">
        <f t="shared" ref="AW511:BP511" si="778">$C511*AW653</f>
        <v>0</v>
      </c>
      <c r="AX511" s="640">
        <f t="shared" si="778"/>
        <v>0</v>
      </c>
      <c r="AY511" s="640">
        <f t="shared" si="778"/>
        <v>0</v>
      </c>
      <c r="AZ511" s="640">
        <f t="shared" si="778"/>
        <v>0</v>
      </c>
      <c r="BA511" s="640">
        <f t="shared" si="778"/>
        <v>0</v>
      </c>
      <c r="BB511" s="640">
        <f t="shared" si="778"/>
        <v>0</v>
      </c>
      <c r="BC511" s="640">
        <f t="shared" si="778"/>
        <v>0</v>
      </c>
      <c r="BD511" s="640">
        <f t="shared" si="778"/>
        <v>0</v>
      </c>
      <c r="BE511" s="640">
        <f t="shared" si="778"/>
        <v>0</v>
      </c>
      <c r="BF511" s="640">
        <f t="shared" si="778"/>
        <v>0</v>
      </c>
      <c r="BG511" s="640">
        <f t="shared" si="778"/>
        <v>0</v>
      </c>
      <c r="BH511" s="640">
        <f t="shared" si="778"/>
        <v>0</v>
      </c>
      <c r="BI511" s="640">
        <f t="shared" si="778"/>
        <v>0</v>
      </c>
      <c r="BJ511" s="640">
        <f t="shared" si="778"/>
        <v>0</v>
      </c>
      <c r="BK511" s="640">
        <f t="shared" si="778"/>
        <v>0</v>
      </c>
      <c r="BL511" s="640">
        <f t="shared" si="778"/>
        <v>0</v>
      </c>
      <c r="BM511" s="640">
        <f t="shared" si="778"/>
        <v>0</v>
      </c>
      <c r="BN511" s="640">
        <f t="shared" si="778"/>
        <v>0</v>
      </c>
      <c r="BO511" s="640">
        <f t="shared" si="778"/>
        <v>0</v>
      </c>
      <c r="BP511" s="640">
        <f t="shared" si="778"/>
        <v>0</v>
      </c>
      <c r="BQ511" s="640">
        <f t="shared" si="760"/>
        <v>0</v>
      </c>
    </row>
    <row r="512" spans="1:69" s="1290" customFormat="1" ht="12.75" x14ac:dyDescent="0.2">
      <c r="A512" s="1285"/>
      <c r="B512" s="1297" t="s">
        <v>908</v>
      </c>
      <c r="C512" s="1298">
        <f>SUM(C492:C511)</f>
        <v>0</v>
      </c>
      <c r="D512" s="1288"/>
      <c r="E512" s="1288"/>
      <c r="F512" s="1289"/>
      <c r="G512" s="1288">
        <f t="shared" ref="G512:AB512" si="779">SUM(G492:G511)</f>
        <v>0</v>
      </c>
      <c r="H512" s="1288">
        <f t="shared" si="779"/>
        <v>0</v>
      </c>
      <c r="I512" s="1288">
        <f t="shared" si="779"/>
        <v>0</v>
      </c>
      <c r="J512" s="1288">
        <f t="shared" si="779"/>
        <v>0</v>
      </c>
      <c r="K512" s="1288">
        <f t="shared" si="779"/>
        <v>0</v>
      </c>
      <c r="L512" s="1288">
        <f t="shared" si="779"/>
        <v>0</v>
      </c>
      <c r="M512" s="1288">
        <f t="shared" si="779"/>
        <v>0</v>
      </c>
      <c r="N512" s="1288">
        <f t="shared" si="779"/>
        <v>0</v>
      </c>
      <c r="O512" s="1288">
        <f t="shared" si="779"/>
        <v>0</v>
      </c>
      <c r="P512" s="1288">
        <f t="shared" si="779"/>
        <v>0</v>
      </c>
      <c r="Q512" s="1288">
        <f t="shared" si="779"/>
        <v>0</v>
      </c>
      <c r="R512" s="1288">
        <f t="shared" ref="R512:AA512" si="780">SUM(R492:R511)</f>
        <v>0</v>
      </c>
      <c r="S512" s="1288">
        <f t="shared" si="780"/>
        <v>0</v>
      </c>
      <c r="T512" s="1288">
        <f t="shared" si="780"/>
        <v>0</v>
      </c>
      <c r="U512" s="1288">
        <f t="shared" si="780"/>
        <v>0</v>
      </c>
      <c r="V512" s="1288">
        <f t="shared" si="780"/>
        <v>0</v>
      </c>
      <c r="W512" s="1288">
        <f t="shared" si="780"/>
        <v>0</v>
      </c>
      <c r="X512" s="1288">
        <f t="shared" si="780"/>
        <v>0</v>
      </c>
      <c r="Y512" s="1288">
        <f t="shared" si="780"/>
        <v>0</v>
      </c>
      <c r="Z512" s="1288">
        <f t="shared" si="780"/>
        <v>0</v>
      </c>
      <c r="AA512" s="1288">
        <f t="shared" si="780"/>
        <v>0</v>
      </c>
      <c r="AB512" s="1288">
        <f t="shared" si="779"/>
        <v>0</v>
      </c>
      <c r="AC512" s="1288">
        <f t="shared" ref="AC512:AX512" si="781">SUM(AC492:AC511)</f>
        <v>0</v>
      </c>
      <c r="AD512" s="1288">
        <f t="shared" si="781"/>
        <v>0</v>
      </c>
      <c r="AE512" s="1288">
        <f t="shared" si="781"/>
        <v>0</v>
      </c>
      <c r="AF512" s="1288">
        <f t="shared" si="781"/>
        <v>0</v>
      </c>
      <c r="AG512" s="1288">
        <f t="shared" si="781"/>
        <v>0</v>
      </c>
      <c r="AH512" s="1288">
        <f t="shared" si="781"/>
        <v>0</v>
      </c>
      <c r="AI512" s="1288">
        <f t="shared" si="781"/>
        <v>0</v>
      </c>
      <c r="AJ512" s="1288">
        <f t="shared" si="781"/>
        <v>0</v>
      </c>
      <c r="AK512" s="1288">
        <f t="shared" si="781"/>
        <v>0</v>
      </c>
      <c r="AL512" s="1288">
        <f t="shared" si="781"/>
        <v>0</v>
      </c>
      <c r="AM512" s="1288">
        <f t="shared" si="781"/>
        <v>0</v>
      </c>
      <c r="AN512" s="1288">
        <f t="shared" si="781"/>
        <v>0</v>
      </c>
      <c r="AO512" s="1288">
        <f t="shared" si="781"/>
        <v>0</v>
      </c>
      <c r="AP512" s="1288">
        <f t="shared" si="781"/>
        <v>0</v>
      </c>
      <c r="AQ512" s="1288">
        <f t="shared" si="781"/>
        <v>0</v>
      </c>
      <c r="AR512" s="1288">
        <f t="shared" si="781"/>
        <v>0</v>
      </c>
      <c r="AS512" s="1288">
        <f t="shared" si="781"/>
        <v>0</v>
      </c>
      <c r="AT512" s="1288">
        <f t="shared" si="781"/>
        <v>0</v>
      </c>
      <c r="AU512" s="1288">
        <f t="shared" si="781"/>
        <v>0</v>
      </c>
      <c r="AV512" s="1288">
        <f t="shared" si="781"/>
        <v>0</v>
      </c>
      <c r="AW512" s="1288">
        <f t="shared" si="781"/>
        <v>0</v>
      </c>
      <c r="AX512" s="1288">
        <f t="shared" si="781"/>
        <v>0</v>
      </c>
      <c r="AY512" s="1288">
        <f t="shared" ref="AY512:BQ512" si="782">SUM(AY492:AY511)</f>
        <v>0</v>
      </c>
      <c r="AZ512" s="1288">
        <f t="shared" si="782"/>
        <v>0</v>
      </c>
      <c r="BA512" s="1288">
        <f t="shared" si="782"/>
        <v>0</v>
      </c>
      <c r="BB512" s="1288">
        <f t="shared" si="782"/>
        <v>0</v>
      </c>
      <c r="BC512" s="1288">
        <f t="shared" si="782"/>
        <v>0</v>
      </c>
      <c r="BD512" s="1288">
        <f t="shared" si="782"/>
        <v>0</v>
      </c>
      <c r="BE512" s="1288">
        <f t="shared" si="782"/>
        <v>0</v>
      </c>
      <c r="BF512" s="1288">
        <f t="shared" si="782"/>
        <v>0</v>
      </c>
      <c r="BG512" s="1288">
        <f t="shared" si="782"/>
        <v>0</v>
      </c>
      <c r="BH512" s="1288">
        <f t="shared" si="782"/>
        <v>0</v>
      </c>
      <c r="BI512" s="1288">
        <f t="shared" si="782"/>
        <v>0</v>
      </c>
      <c r="BJ512" s="1288">
        <f t="shared" si="782"/>
        <v>0</v>
      </c>
      <c r="BK512" s="1288">
        <f t="shared" si="782"/>
        <v>0</v>
      </c>
      <c r="BL512" s="1288">
        <f t="shared" si="782"/>
        <v>0</v>
      </c>
      <c r="BM512" s="1288">
        <f t="shared" si="782"/>
        <v>0</v>
      </c>
      <c r="BN512" s="1288">
        <f t="shared" si="782"/>
        <v>0</v>
      </c>
      <c r="BO512" s="1288">
        <f t="shared" si="782"/>
        <v>0</v>
      </c>
      <c r="BP512" s="1288">
        <f t="shared" si="782"/>
        <v>0</v>
      </c>
      <c r="BQ512" s="1288">
        <f t="shared" si="782"/>
        <v>0</v>
      </c>
    </row>
    <row r="513" spans="1:69" s="352" customFormat="1" ht="12.75" x14ac:dyDescent="0.2">
      <c r="A513" s="1302"/>
      <c r="B513" s="460"/>
      <c r="C513" s="1303"/>
      <c r="D513" s="640"/>
      <c r="E513" s="640"/>
      <c r="F513" s="640"/>
      <c r="AV513" s="461"/>
      <c r="BQ513" s="461"/>
    </row>
    <row r="514" spans="1:69" s="1214" customFormat="1" ht="13.5" thickBot="1" x14ac:dyDescent="0.25">
      <c r="A514" s="1215"/>
      <c r="B514" s="1212" t="s">
        <v>787</v>
      </c>
      <c r="C514" s="1216">
        <f t="shared" ref="C514:AH514" si="783">C490+C512</f>
        <v>0</v>
      </c>
      <c r="D514" s="1216">
        <f t="shared" si="783"/>
        <v>0</v>
      </c>
      <c r="E514" s="1216">
        <f t="shared" si="783"/>
        <v>0</v>
      </c>
      <c r="F514" s="1216">
        <f t="shared" si="783"/>
        <v>0</v>
      </c>
      <c r="G514" s="1216">
        <f t="shared" si="783"/>
        <v>0</v>
      </c>
      <c r="H514" s="1216">
        <f t="shared" si="783"/>
        <v>0</v>
      </c>
      <c r="I514" s="1216">
        <f t="shared" si="783"/>
        <v>0</v>
      </c>
      <c r="J514" s="1216">
        <f t="shared" si="783"/>
        <v>0</v>
      </c>
      <c r="K514" s="1216">
        <f t="shared" si="783"/>
        <v>0</v>
      </c>
      <c r="L514" s="1216">
        <f t="shared" si="783"/>
        <v>0</v>
      </c>
      <c r="M514" s="1216">
        <f t="shared" si="783"/>
        <v>0</v>
      </c>
      <c r="N514" s="1216">
        <f t="shared" si="783"/>
        <v>0</v>
      </c>
      <c r="O514" s="1216">
        <f t="shared" si="783"/>
        <v>0</v>
      </c>
      <c r="P514" s="1216">
        <f t="shared" si="783"/>
        <v>0</v>
      </c>
      <c r="Q514" s="1216">
        <f t="shared" si="783"/>
        <v>0</v>
      </c>
      <c r="R514" s="1216">
        <f t="shared" si="783"/>
        <v>0</v>
      </c>
      <c r="S514" s="1216">
        <f t="shared" si="783"/>
        <v>0</v>
      </c>
      <c r="T514" s="1216">
        <f t="shared" si="783"/>
        <v>0</v>
      </c>
      <c r="U514" s="1216">
        <f t="shared" si="783"/>
        <v>0</v>
      </c>
      <c r="V514" s="1216">
        <f t="shared" si="783"/>
        <v>0</v>
      </c>
      <c r="W514" s="1216">
        <f t="shared" si="783"/>
        <v>0</v>
      </c>
      <c r="X514" s="1216">
        <f t="shared" si="783"/>
        <v>0</v>
      </c>
      <c r="Y514" s="1216">
        <f t="shared" si="783"/>
        <v>0</v>
      </c>
      <c r="Z514" s="1216">
        <f t="shared" si="783"/>
        <v>0</v>
      </c>
      <c r="AA514" s="1216">
        <f t="shared" si="783"/>
        <v>0</v>
      </c>
      <c r="AB514" s="1216">
        <f t="shared" si="783"/>
        <v>0</v>
      </c>
      <c r="AC514" s="1216">
        <f t="shared" si="783"/>
        <v>0</v>
      </c>
      <c r="AD514" s="1216">
        <f t="shared" si="783"/>
        <v>0</v>
      </c>
      <c r="AE514" s="1216">
        <f t="shared" si="783"/>
        <v>0</v>
      </c>
      <c r="AF514" s="1216">
        <f t="shared" si="783"/>
        <v>0</v>
      </c>
      <c r="AG514" s="1216">
        <f t="shared" si="783"/>
        <v>0</v>
      </c>
      <c r="AH514" s="1216">
        <f t="shared" si="783"/>
        <v>0</v>
      </c>
      <c r="AI514" s="1216">
        <f t="shared" ref="AI514:BQ514" si="784">AI490+AI512</f>
        <v>0</v>
      </c>
      <c r="AJ514" s="1216">
        <f t="shared" si="784"/>
        <v>0</v>
      </c>
      <c r="AK514" s="1216">
        <f t="shared" si="784"/>
        <v>0</v>
      </c>
      <c r="AL514" s="1216">
        <f t="shared" si="784"/>
        <v>0</v>
      </c>
      <c r="AM514" s="1216">
        <f t="shared" si="784"/>
        <v>0</v>
      </c>
      <c r="AN514" s="1216">
        <f t="shared" si="784"/>
        <v>0</v>
      </c>
      <c r="AO514" s="1216">
        <f t="shared" si="784"/>
        <v>0</v>
      </c>
      <c r="AP514" s="1216">
        <f t="shared" si="784"/>
        <v>0</v>
      </c>
      <c r="AQ514" s="1216">
        <f t="shared" si="784"/>
        <v>0</v>
      </c>
      <c r="AR514" s="1216">
        <f t="shared" si="784"/>
        <v>0</v>
      </c>
      <c r="AS514" s="1216">
        <f t="shared" si="784"/>
        <v>0</v>
      </c>
      <c r="AT514" s="1216">
        <f t="shared" si="784"/>
        <v>0</v>
      </c>
      <c r="AU514" s="1216">
        <f t="shared" si="784"/>
        <v>0</v>
      </c>
      <c r="AV514" s="1216">
        <f t="shared" si="784"/>
        <v>0</v>
      </c>
      <c r="AW514" s="1216">
        <f t="shared" si="784"/>
        <v>0</v>
      </c>
      <c r="AX514" s="1216">
        <f t="shared" si="784"/>
        <v>0</v>
      </c>
      <c r="AY514" s="1216">
        <f t="shared" si="784"/>
        <v>0</v>
      </c>
      <c r="AZ514" s="1216">
        <f t="shared" si="784"/>
        <v>0</v>
      </c>
      <c r="BA514" s="1216">
        <f t="shared" si="784"/>
        <v>0</v>
      </c>
      <c r="BB514" s="1216">
        <f t="shared" si="784"/>
        <v>0</v>
      </c>
      <c r="BC514" s="1216">
        <f t="shared" si="784"/>
        <v>0</v>
      </c>
      <c r="BD514" s="1216">
        <f t="shared" si="784"/>
        <v>0</v>
      </c>
      <c r="BE514" s="1216">
        <f t="shared" si="784"/>
        <v>0</v>
      </c>
      <c r="BF514" s="1216">
        <f t="shared" si="784"/>
        <v>0</v>
      </c>
      <c r="BG514" s="1216">
        <f t="shared" si="784"/>
        <v>0</v>
      </c>
      <c r="BH514" s="1216">
        <f t="shared" si="784"/>
        <v>0</v>
      </c>
      <c r="BI514" s="1216">
        <f t="shared" si="784"/>
        <v>0</v>
      </c>
      <c r="BJ514" s="1216">
        <f t="shared" si="784"/>
        <v>0</v>
      </c>
      <c r="BK514" s="1216">
        <f t="shared" si="784"/>
        <v>0</v>
      </c>
      <c r="BL514" s="1216">
        <f t="shared" si="784"/>
        <v>0</v>
      </c>
      <c r="BM514" s="1216">
        <f t="shared" si="784"/>
        <v>0</v>
      </c>
      <c r="BN514" s="1216">
        <f t="shared" si="784"/>
        <v>0</v>
      </c>
      <c r="BO514" s="1216">
        <f t="shared" si="784"/>
        <v>0</v>
      </c>
      <c r="BP514" s="1216">
        <f t="shared" si="784"/>
        <v>0</v>
      </c>
      <c r="BQ514" s="1216">
        <f t="shared" si="784"/>
        <v>0</v>
      </c>
    </row>
    <row r="515" spans="1:69" s="352" customFormat="1" ht="13.5" thickTop="1" x14ac:dyDescent="0.2">
      <c r="A515" s="1302"/>
      <c r="B515" s="460"/>
      <c r="C515" s="1303"/>
      <c r="D515" s="640"/>
      <c r="E515" s="640"/>
      <c r="F515" s="640"/>
      <c r="AV515" s="461"/>
      <c r="BQ515" s="461"/>
    </row>
    <row r="516" spans="1:69" s="352" customFormat="1" ht="12.75" x14ac:dyDescent="0.2">
      <c r="A516" s="1302"/>
      <c r="B516" s="460"/>
      <c r="C516" s="1303"/>
      <c r="D516" s="640"/>
      <c r="E516" s="640"/>
      <c r="F516" s="640"/>
      <c r="AV516" s="461"/>
      <c r="BQ516" s="461"/>
    </row>
    <row r="517" spans="1:69" s="352" customFormat="1" ht="15.75" x14ac:dyDescent="0.25">
      <c r="A517" s="1744" t="s">
        <v>949</v>
      </c>
      <c r="B517" s="1258"/>
      <c r="C517" s="1305"/>
      <c r="D517" s="1258"/>
      <c r="E517" s="1258"/>
      <c r="F517" s="1258"/>
      <c r="G517" s="1258"/>
      <c r="H517" s="1258"/>
      <c r="I517" s="1258"/>
      <c r="AV517" s="461"/>
    </row>
    <row r="518" spans="1:69" s="352" customFormat="1" ht="12.75" x14ac:dyDescent="0.2">
      <c r="C518" s="1257"/>
      <c r="AV518" s="461"/>
    </row>
    <row r="519" spans="1:69" s="352" customFormat="1" ht="12.75" x14ac:dyDescent="0.2">
      <c r="A519" s="591"/>
      <c r="B519" s="1258"/>
      <c r="C519" s="1259"/>
      <c r="AV519" s="461"/>
    </row>
    <row r="520" spans="1:69" s="1260" customFormat="1" ht="25.5" x14ac:dyDescent="0.2">
      <c r="C520" s="1261"/>
      <c r="D520" s="1262"/>
      <c r="E520" s="1263"/>
      <c r="F520" s="1264"/>
      <c r="G520" s="1265" t="s">
        <v>1129</v>
      </c>
      <c r="H520" s="1265"/>
      <c r="I520" s="1265"/>
      <c r="J520" s="1265"/>
      <c r="K520" s="1265"/>
      <c r="L520" s="1265"/>
      <c r="M520" s="1265"/>
      <c r="N520" s="1265"/>
      <c r="O520" s="1265"/>
      <c r="P520" s="1265"/>
      <c r="Q520" s="1265"/>
      <c r="R520" s="1265"/>
      <c r="S520" s="1265"/>
      <c r="T520" s="1265"/>
      <c r="U520" s="1265"/>
      <c r="V520" s="1265"/>
      <c r="W520" s="1265"/>
      <c r="X520" s="1265"/>
      <c r="Y520" s="1265"/>
      <c r="Z520" s="1265"/>
      <c r="AA520" s="1266"/>
      <c r="AB520" s="1265" t="s">
        <v>1130</v>
      </c>
      <c r="AC520" s="1265"/>
      <c r="AD520" s="1265"/>
      <c r="AE520" s="1265"/>
      <c r="AF520" s="1265"/>
      <c r="AG520" s="1265"/>
      <c r="AH520" s="1265"/>
      <c r="AI520" s="1265"/>
      <c r="AJ520" s="1265"/>
      <c r="AK520" s="1265"/>
      <c r="AL520" s="1265"/>
      <c r="AM520" s="1265"/>
      <c r="AN520" s="1265"/>
      <c r="AO520" s="1265"/>
      <c r="AP520" s="1265"/>
      <c r="AQ520" s="1265"/>
      <c r="AR520" s="1265"/>
      <c r="AS520" s="1265"/>
      <c r="AT520" s="1265"/>
      <c r="AU520" s="1265"/>
      <c r="AV520" s="1266"/>
      <c r="AW520" s="1267" t="s">
        <v>1131</v>
      </c>
      <c r="AX520" s="1265"/>
      <c r="AY520" s="1265"/>
      <c r="AZ520" s="1265"/>
      <c r="BA520" s="1265"/>
      <c r="BB520" s="1265"/>
      <c r="BC520" s="1265"/>
      <c r="BD520" s="1265"/>
      <c r="BE520" s="1265"/>
      <c r="BF520" s="1265"/>
      <c r="BG520" s="1265"/>
      <c r="BH520" s="1265"/>
      <c r="BI520" s="1265"/>
      <c r="BJ520" s="1265"/>
      <c r="BK520" s="1265"/>
      <c r="BL520" s="1265"/>
      <c r="BM520" s="1265"/>
      <c r="BN520" s="1265"/>
      <c r="BO520" s="1265"/>
      <c r="BP520" s="1265"/>
      <c r="BQ520" s="1266"/>
    </row>
    <row r="521" spans="1:69" s="1078" customFormat="1" ht="12.75" x14ac:dyDescent="0.2">
      <c r="A521" s="1268"/>
      <c r="B521" s="1268"/>
      <c r="C521" s="1269"/>
      <c r="D521" s="1270"/>
      <c r="E521" s="1271"/>
      <c r="F521" s="1272"/>
      <c r="G521" s="1273">
        <v>1</v>
      </c>
      <c r="H521" s="1273">
        <v>2</v>
      </c>
      <c r="I521" s="1273">
        <v>3</v>
      </c>
      <c r="J521" s="1273">
        <v>4</v>
      </c>
      <c r="K521" s="1273">
        <v>5</v>
      </c>
      <c r="L521" s="1273">
        <v>6</v>
      </c>
      <c r="M521" s="1273">
        <v>7</v>
      </c>
      <c r="N521" s="1273">
        <v>8</v>
      </c>
      <c r="O521" s="1273">
        <v>9</v>
      </c>
      <c r="P521" s="1273">
        <v>10</v>
      </c>
      <c r="Q521" s="1273">
        <v>11</v>
      </c>
      <c r="R521" s="1273">
        <v>12</v>
      </c>
      <c r="S521" s="1273">
        <v>13</v>
      </c>
      <c r="T521" s="1273">
        <v>14</v>
      </c>
      <c r="U521" s="1273">
        <v>15</v>
      </c>
      <c r="V521" s="1273">
        <v>16</v>
      </c>
      <c r="W521" s="1273">
        <v>17</v>
      </c>
      <c r="X521" s="1273">
        <v>18</v>
      </c>
      <c r="Y521" s="1273">
        <v>19</v>
      </c>
      <c r="Z521" s="1273">
        <v>20</v>
      </c>
      <c r="AA521" s="1274" t="s">
        <v>707</v>
      </c>
      <c r="AB521" s="1273">
        <v>1</v>
      </c>
      <c r="AC521" s="1273">
        <v>2</v>
      </c>
      <c r="AD521" s="1273">
        <v>3</v>
      </c>
      <c r="AE521" s="1273">
        <v>4</v>
      </c>
      <c r="AF521" s="1273">
        <v>5</v>
      </c>
      <c r="AG521" s="1273">
        <v>6</v>
      </c>
      <c r="AH521" s="1273">
        <v>7</v>
      </c>
      <c r="AI521" s="1273">
        <v>8</v>
      </c>
      <c r="AJ521" s="1273">
        <v>9</v>
      </c>
      <c r="AK521" s="1273">
        <v>10</v>
      </c>
      <c r="AL521" s="1273">
        <v>11</v>
      </c>
      <c r="AM521" s="1273">
        <v>12</v>
      </c>
      <c r="AN521" s="1273">
        <v>13</v>
      </c>
      <c r="AO521" s="1273">
        <v>14</v>
      </c>
      <c r="AP521" s="1273">
        <v>15</v>
      </c>
      <c r="AQ521" s="1273">
        <v>16</v>
      </c>
      <c r="AR521" s="1273">
        <v>17</v>
      </c>
      <c r="AS521" s="1273">
        <v>18</v>
      </c>
      <c r="AT521" s="1273">
        <v>19</v>
      </c>
      <c r="AU521" s="1273">
        <v>20</v>
      </c>
      <c r="AV521" s="1274" t="s">
        <v>707</v>
      </c>
      <c r="AW521" s="1275">
        <v>1</v>
      </c>
      <c r="AX521" s="1273">
        <v>2</v>
      </c>
      <c r="AY521" s="1273">
        <v>3</v>
      </c>
      <c r="AZ521" s="1273">
        <v>4</v>
      </c>
      <c r="BA521" s="1273">
        <v>5</v>
      </c>
      <c r="BB521" s="1273">
        <v>6</v>
      </c>
      <c r="BC521" s="1273">
        <v>7</v>
      </c>
      <c r="BD521" s="1273">
        <v>8</v>
      </c>
      <c r="BE521" s="1273">
        <v>9</v>
      </c>
      <c r="BF521" s="1273">
        <v>10</v>
      </c>
      <c r="BG521" s="1273">
        <v>11</v>
      </c>
      <c r="BH521" s="1273">
        <v>12</v>
      </c>
      <c r="BI521" s="1273">
        <v>13</v>
      </c>
      <c r="BJ521" s="1273">
        <v>14</v>
      </c>
      <c r="BK521" s="1273">
        <v>15</v>
      </c>
      <c r="BL521" s="1273">
        <v>16</v>
      </c>
      <c r="BM521" s="1273">
        <v>17</v>
      </c>
      <c r="BN521" s="1273">
        <v>18</v>
      </c>
      <c r="BO521" s="1273">
        <v>19</v>
      </c>
      <c r="BP521" s="1273">
        <v>20</v>
      </c>
      <c r="BQ521" s="1274" t="s">
        <v>707</v>
      </c>
    </row>
    <row r="522" spans="1:69" s="448" customFormat="1" ht="38.25" x14ac:dyDescent="0.2">
      <c r="A522" s="88" t="s">
        <v>1179</v>
      </c>
      <c r="B522" s="88" t="s">
        <v>637</v>
      </c>
      <c r="C522" s="1318" t="s">
        <v>1361</v>
      </c>
      <c r="D522" s="1277" t="s">
        <v>308</v>
      </c>
      <c r="E522" s="1278" t="s">
        <v>309</v>
      </c>
      <c r="F522" s="1279" t="s">
        <v>763</v>
      </c>
      <c r="G522" s="854" t="str">
        <f>IF('I2 LDC class'!$D$20="",'I2 LDC class'!$C$20,'I2 LDC class'!$D$20)</f>
        <v>Residential</v>
      </c>
      <c r="H522" s="854" t="str">
        <f>IF('I2 LDC class'!$D$21="",'I2 LDC class'!$C$21,'I2 LDC class'!$D$21)</f>
        <v>GS &lt;50</v>
      </c>
      <c r="I522" s="854" t="str">
        <f>IF('I2 LDC class'!$D$22="",'I2 LDC class'!$C$22,'I2 LDC class'!$D$22)</f>
        <v>GS &gt;50kW</v>
      </c>
      <c r="J522" s="854" t="str">
        <f>IF('I2 LDC class'!$D$23="",'I2 LDC class'!$C$23,'I2 LDC class'!$D$23)</f>
        <v>GS&gt; 50-TOU</v>
      </c>
      <c r="K522" s="854" t="str">
        <f>IF('I2 LDC class'!$D$24="",'I2 LDC class'!$C$24,'I2 LDC class'!$D$24)</f>
        <v>GS &gt;50-Intermediate</v>
      </c>
      <c r="L522" s="854" t="str">
        <f>IF('I2 LDC class'!$D$25="",'I2 LDC class'!$C$25,'I2 LDC class'!$D$25)</f>
        <v>Large User</v>
      </c>
      <c r="M522" s="854" t="str">
        <f>IF('I2 LDC class'!$D$26="",'I2 LDC class'!$C$26,'I2 LDC class'!$D$26)</f>
        <v>Street Light</v>
      </c>
      <c r="N522" s="854" t="str">
        <f>IF('I2 LDC class'!$D$27="",'I2 LDC class'!$C$27,'I2 LDC class'!$D$27)</f>
        <v>Sentinel</v>
      </c>
      <c r="O522" s="854" t="str">
        <f>IF('I2 LDC class'!$D$28="",'I2 LDC class'!$C$28,'I2 LDC class'!$D$28)</f>
        <v>Unmetered Scattered Load</v>
      </c>
      <c r="P522" s="854" t="str">
        <f>IF('I2 LDC class'!$D$29="",'I2 LDC class'!$C$29,'I2 LDC class'!$D$29)</f>
        <v>Embedded Distributor</v>
      </c>
      <c r="Q522" s="854" t="str">
        <f>IF('I2 LDC class'!$D$30="",'I2 LDC class'!$C$30,'I2 LDC class'!$D$30)</f>
        <v>Back-up/Standby Power</v>
      </c>
      <c r="R522" s="854" t="str">
        <f>IF('I2 LDC class'!$D$31="",'I2 LDC class'!$C$31,'I2 LDC class'!$D$31)</f>
        <v>Rate Class 1</v>
      </c>
      <c r="S522" s="854" t="str">
        <f>IF('I2 LDC class'!$D$32="",'I2 LDC class'!$C$32,'I2 LDC class'!$D$32)</f>
        <v>Rate class 2</v>
      </c>
      <c r="T522" s="854" t="str">
        <f>IF('I2 LDC class'!$D$33="",'I2 LDC class'!$C$33,'I2 LDC class'!$D$33)</f>
        <v>Rate class 3</v>
      </c>
      <c r="U522" s="854" t="str">
        <f>IF('I2 LDC class'!$D$34="",'I2 LDC class'!$C$34,'I2 LDC class'!$D$34)</f>
        <v>Rate class 4</v>
      </c>
      <c r="V522" s="854" t="str">
        <f>IF('I2 LDC class'!$D$35="",'I2 LDC class'!$C$35,'I2 LDC class'!$D$35)</f>
        <v>Rate class 5</v>
      </c>
      <c r="W522" s="854" t="str">
        <f>IF('I2 LDC class'!$D$36="",'I2 LDC class'!$C$36,'I2 LDC class'!$D$36)</f>
        <v>Rate class 6</v>
      </c>
      <c r="X522" s="854" t="str">
        <f>IF('I2 LDC class'!$D$37="",'I2 LDC class'!$C$37,'I2 LDC class'!$D$37)</f>
        <v>Rate class 7</v>
      </c>
      <c r="Y522" s="854" t="str">
        <f>IF('I2 LDC class'!$D$38="",'I2 LDC class'!$C$38,'I2 LDC class'!$D$38)</f>
        <v>Rate class 8</v>
      </c>
      <c r="Z522" s="854" t="str">
        <f>IF('I2 LDC class'!$D$39="",'I2 LDC class'!$C$39,'I2 LDC class'!$D$39)</f>
        <v>Rate class 9</v>
      </c>
      <c r="AA522" s="1281" t="s">
        <v>707</v>
      </c>
      <c r="AB522" s="854" t="str">
        <f>IF('I2 LDC class'!$D$20="",'I2 LDC class'!$C$20,'I2 LDC class'!$D$20)</f>
        <v>Residential</v>
      </c>
      <c r="AC522" s="854" t="str">
        <f>IF('I2 LDC class'!$D$21="",'I2 LDC class'!$C$21,'I2 LDC class'!$D$21)</f>
        <v>GS &lt;50</v>
      </c>
      <c r="AD522" s="854" t="str">
        <f>IF('I2 LDC class'!$D$22="",'I2 LDC class'!$C$22,'I2 LDC class'!$D$22)</f>
        <v>GS &gt;50kW</v>
      </c>
      <c r="AE522" s="854" t="str">
        <f>IF('I2 LDC class'!$D$23="",'I2 LDC class'!$C$23,'I2 LDC class'!$D$23)</f>
        <v>GS&gt; 50-TOU</v>
      </c>
      <c r="AF522" s="854" t="str">
        <f>IF('I2 LDC class'!$D$24="",'I2 LDC class'!$C$24,'I2 LDC class'!$D$24)</f>
        <v>GS &gt;50-Intermediate</v>
      </c>
      <c r="AG522" s="854" t="str">
        <f>IF('I2 LDC class'!$D$25="",'I2 LDC class'!$C$25,'I2 LDC class'!$D$25)</f>
        <v>Large User</v>
      </c>
      <c r="AH522" s="854" t="str">
        <f>IF('I2 LDC class'!$D$26="",'I2 LDC class'!$C$26,'I2 LDC class'!$D$26)</f>
        <v>Street Light</v>
      </c>
      <c r="AI522" s="854" t="str">
        <f>IF('I2 LDC class'!$D$27="",'I2 LDC class'!$C$27,'I2 LDC class'!$D$27)</f>
        <v>Sentinel</v>
      </c>
      <c r="AJ522" s="854" t="str">
        <f>IF('I2 LDC class'!$D$28="",'I2 LDC class'!$C$28,'I2 LDC class'!$D$28)</f>
        <v>Unmetered Scattered Load</v>
      </c>
      <c r="AK522" s="854" t="str">
        <f>IF('I2 LDC class'!$D$29="",'I2 LDC class'!$C$29,'I2 LDC class'!$D$29)</f>
        <v>Embedded Distributor</v>
      </c>
      <c r="AL522" s="854" t="str">
        <f>IF('I2 LDC class'!$D$30="",'I2 LDC class'!$C$30,'I2 LDC class'!$D$30)</f>
        <v>Back-up/Standby Power</v>
      </c>
      <c r="AM522" s="854" t="str">
        <f>IF('I2 LDC class'!$D$31="",'I2 LDC class'!$C$31,'I2 LDC class'!$D$31)</f>
        <v>Rate Class 1</v>
      </c>
      <c r="AN522" s="854" t="str">
        <f>IF('I2 LDC class'!$D$32="",'I2 LDC class'!$C$32,'I2 LDC class'!$D$32)</f>
        <v>Rate class 2</v>
      </c>
      <c r="AO522" s="854" t="str">
        <f>IF('I2 LDC class'!$D$33="",'I2 LDC class'!$C$33,'I2 LDC class'!$D$33)</f>
        <v>Rate class 3</v>
      </c>
      <c r="AP522" s="854" t="str">
        <f>IF('I2 LDC class'!$D$34="",'I2 LDC class'!$C$34,'I2 LDC class'!$D$34)</f>
        <v>Rate class 4</v>
      </c>
      <c r="AQ522" s="854" t="str">
        <f>IF('I2 LDC class'!$D$35="",'I2 LDC class'!$C$35,'I2 LDC class'!$D$35)</f>
        <v>Rate class 5</v>
      </c>
      <c r="AR522" s="854" t="str">
        <f>IF('I2 LDC class'!$D$36="",'I2 LDC class'!$C$36,'I2 LDC class'!$D$36)</f>
        <v>Rate class 6</v>
      </c>
      <c r="AS522" s="854" t="str">
        <f>IF('I2 LDC class'!$D$37="",'I2 LDC class'!$C$37,'I2 LDC class'!$D$37)</f>
        <v>Rate class 7</v>
      </c>
      <c r="AT522" s="854" t="str">
        <f>IF('I2 LDC class'!$D$38="",'I2 LDC class'!$C$38,'I2 LDC class'!$D$38)</f>
        <v>Rate class 8</v>
      </c>
      <c r="AU522" s="854" t="str">
        <f>IF('I2 LDC class'!$D$39="",'I2 LDC class'!$C$39,'I2 LDC class'!$D$39)</f>
        <v>Rate class 9</v>
      </c>
      <c r="AV522" s="1281" t="s">
        <v>707</v>
      </c>
      <c r="AW522" s="854" t="str">
        <f>IF('I2 LDC class'!$D$20="",'I2 LDC class'!$C$20,'I2 LDC class'!$D$20)</f>
        <v>Residential</v>
      </c>
      <c r="AX522" s="854" t="str">
        <f>IF('I2 LDC class'!$D$21="",'I2 LDC class'!$C$21,'I2 LDC class'!$D$21)</f>
        <v>GS &lt;50</v>
      </c>
      <c r="AY522" s="854" t="str">
        <f>IF('I2 LDC class'!$D$22="",'I2 LDC class'!$C$22,'I2 LDC class'!$D$22)</f>
        <v>GS &gt;50kW</v>
      </c>
      <c r="AZ522" s="854" t="str">
        <f>IF('I2 LDC class'!$D$23="",'I2 LDC class'!$C$23,'I2 LDC class'!$D$23)</f>
        <v>GS&gt; 50-TOU</v>
      </c>
      <c r="BA522" s="854" t="str">
        <f>IF('I2 LDC class'!$D$24="",'I2 LDC class'!$C$24,'I2 LDC class'!$D$24)</f>
        <v>GS &gt;50-Intermediate</v>
      </c>
      <c r="BB522" s="854" t="str">
        <f>IF('I2 LDC class'!$D$25="",'I2 LDC class'!$C$25,'I2 LDC class'!$D$25)</f>
        <v>Large User</v>
      </c>
      <c r="BC522" s="854" t="str">
        <f>IF('I2 LDC class'!$D$26="",'I2 LDC class'!$C$26,'I2 LDC class'!$D$26)</f>
        <v>Street Light</v>
      </c>
      <c r="BD522" s="854" t="str">
        <f>IF('I2 LDC class'!$D$27="",'I2 LDC class'!$C$27,'I2 LDC class'!$D$27)</f>
        <v>Sentinel</v>
      </c>
      <c r="BE522" s="854" t="str">
        <f>IF('I2 LDC class'!$D$28="",'I2 LDC class'!$C$28,'I2 LDC class'!$D$28)</f>
        <v>Unmetered Scattered Load</v>
      </c>
      <c r="BF522" s="854" t="str">
        <f>IF('I2 LDC class'!$D$29="",'I2 LDC class'!$C$29,'I2 LDC class'!$D$29)</f>
        <v>Embedded Distributor</v>
      </c>
      <c r="BG522" s="854" t="str">
        <f>IF('I2 LDC class'!$D$30="",'I2 LDC class'!$C$30,'I2 LDC class'!$D$30)</f>
        <v>Back-up/Standby Power</v>
      </c>
      <c r="BH522" s="854" t="str">
        <f>IF('I2 LDC class'!$D$31="",'I2 LDC class'!$C$31,'I2 LDC class'!$D$31)</f>
        <v>Rate Class 1</v>
      </c>
      <c r="BI522" s="854" t="str">
        <f>IF('I2 LDC class'!$D$32="",'I2 LDC class'!$C$32,'I2 LDC class'!$D$32)</f>
        <v>Rate class 2</v>
      </c>
      <c r="BJ522" s="854" t="str">
        <f>IF('I2 LDC class'!$D$33="",'I2 LDC class'!$C$33,'I2 LDC class'!$D$33)</f>
        <v>Rate class 3</v>
      </c>
      <c r="BK522" s="854" t="str">
        <f>IF('I2 LDC class'!$D$34="",'I2 LDC class'!$C$34,'I2 LDC class'!$D$34)</f>
        <v>Rate class 4</v>
      </c>
      <c r="BL522" s="854" t="str">
        <f>IF('I2 LDC class'!$D$35="",'I2 LDC class'!$C$35,'I2 LDC class'!$D$35)</f>
        <v>Rate class 5</v>
      </c>
      <c r="BM522" s="854" t="str">
        <f>IF('I2 LDC class'!$D$36="",'I2 LDC class'!$C$36,'I2 LDC class'!$D$36)</f>
        <v>Rate class 6</v>
      </c>
      <c r="BN522" s="854" t="str">
        <f>IF('I2 LDC class'!$D$37="",'I2 LDC class'!$C$37,'I2 LDC class'!$D$37)</f>
        <v>Rate class 7</v>
      </c>
      <c r="BO522" s="854" t="str">
        <f>IF('I2 LDC class'!$D$38="",'I2 LDC class'!$C$38,'I2 LDC class'!$D$38)</f>
        <v>Rate class 8</v>
      </c>
      <c r="BP522" s="854" t="str">
        <f>IF('I2 LDC class'!$D$39="",'I2 LDC class'!$C$39,'I2 LDC class'!$D$39)</f>
        <v>Rate class 9</v>
      </c>
      <c r="BQ522" s="1281" t="s">
        <v>707</v>
      </c>
    </row>
    <row r="523" spans="1:69" s="352" customFormat="1" ht="12.75" x14ac:dyDescent="0.2">
      <c r="A523" s="219">
        <v>1565</v>
      </c>
      <c r="B523" s="376" t="s">
        <v>649</v>
      </c>
      <c r="C523" s="1259">
        <f>'I4 BO ASSETS'!O17</f>
        <v>0</v>
      </c>
      <c r="D523" s="640">
        <f t="shared" ref="D523:E542" si="785">$C523*D592</f>
        <v>0</v>
      </c>
      <c r="E523" s="640">
        <f t="shared" si="785"/>
        <v>0</v>
      </c>
      <c r="F523" s="640">
        <f>D523+E523</f>
        <v>0</v>
      </c>
      <c r="G523" s="640">
        <f t="shared" ref="G523:Z523" si="786">$D523*G592</f>
        <v>0</v>
      </c>
      <c r="H523" s="640">
        <f t="shared" si="786"/>
        <v>0</v>
      </c>
      <c r="I523" s="640">
        <f t="shared" si="786"/>
        <v>0</v>
      </c>
      <c r="J523" s="640">
        <f t="shared" si="786"/>
        <v>0</v>
      </c>
      <c r="K523" s="640">
        <f t="shared" si="786"/>
        <v>0</v>
      </c>
      <c r="L523" s="640">
        <f t="shared" si="786"/>
        <v>0</v>
      </c>
      <c r="M523" s="640">
        <f t="shared" si="786"/>
        <v>0</v>
      </c>
      <c r="N523" s="640">
        <f t="shared" si="786"/>
        <v>0</v>
      </c>
      <c r="O523" s="640">
        <f t="shared" si="786"/>
        <v>0</v>
      </c>
      <c r="P523" s="640">
        <f t="shared" si="786"/>
        <v>0</v>
      </c>
      <c r="Q523" s="640">
        <f t="shared" si="786"/>
        <v>0</v>
      </c>
      <c r="R523" s="640">
        <f t="shared" si="786"/>
        <v>0</v>
      </c>
      <c r="S523" s="640">
        <f t="shared" si="786"/>
        <v>0</v>
      </c>
      <c r="T523" s="640">
        <f t="shared" si="786"/>
        <v>0</v>
      </c>
      <c r="U523" s="640">
        <f t="shared" si="786"/>
        <v>0</v>
      </c>
      <c r="V523" s="640">
        <f t="shared" si="786"/>
        <v>0</v>
      </c>
      <c r="W523" s="640">
        <f t="shared" si="786"/>
        <v>0</v>
      </c>
      <c r="X523" s="640">
        <f t="shared" si="786"/>
        <v>0</v>
      </c>
      <c r="Y523" s="640">
        <f t="shared" si="786"/>
        <v>0</v>
      </c>
      <c r="Z523" s="640">
        <f t="shared" si="786"/>
        <v>0</v>
      </c>
      <c r="AA523" s="640">
        <f>SUM(G523:Z523)</f>
        <v>0</v>
      </c>
      <c r="AB523" s="640">
        <f t="shared" ref="AB523:AU523" si="787">$E523*AB592</f>
        <v>0</v>
      </c>
      <c r="AC523" s="640">
        <f t="shared" si="787"/>
        <v>0</v>
      </c>
      <c r="AD523" s="640">
        <f t="shared" si="787"/>
        <v>0</v>
      </c>
      <c r="AE523" s="640">
        <f t="shared" si="787"/>
        <v>0</v>
      </c>
      <c r="AF523" s="640">
        <f t="shared" si="787"/>
        <v>0</v>
      </c>
      <c r="AG523" s="640">
        <f t="shared" si="787"/>
        <v>0</v>
      </c>
      <c r="AH523" s="640">
        <f t="shared" si="787"/>
        <v>0</v>
      </c>
      <c r="AI523" s="640">
        <f t="shared" si="787"/>
        <v>0</v>
      </c>
      <c r="AJ523" s="640">
        <f t="shared" si="787"/>
        <v>0</v>
      </c>
      <c r="AK523" s="640">
        <f t="shared" si="787"/>
        <v>0</v>
      </c>
      <c r="AL523" s="640">
        <f t="shared" si="787"/>
        <v>0</v>
      </c>
      <c r="AM523" s="640">
        <f t="shared" si="787"/>
        <v>0</v>
      </c>
      <c r="AN523" s="640">
        <f t="shared" si="787"/>
        <v>0</v>
      </c>
      <c r="AO523" s="640">
        <f t="shared" si="787"/>
        <v>0</v>
      </c>
      <c r="AP523" s="640">
        <f t="shared" si="787"/>
        <v>0</v>
      </c>
      <c r="AQ523" s="640">
        <f t="shared" si="787"/>
        <v>0</v>
      </c>
      <c r="AR523" s="640">
        <f t="shared" si="787"/>
        <v>0</v>
      </c>
      <c r="AS523" s="640">
        <f t="shared" si="787"/>
        <v>0</v>
      </c>
      <c r="AT523" s="640">
        <f t="shared" si="787"/>
        <v>0</v>
      </c>
      <c r="AU523" s="640">
        <f t="shared" si="787"/>
        <v>0</v>
      </c>
      <c r="AV523" s="640">
        <f>SUM(AB523:AU523)</f>
        <v>0</v>
      </c>
      <c r="AW523" s="640"/>
      <c r="AX523" s="640"/>
      <c r="AY523" s="640"/>
      <c r="AZ523" s="640"/>
      <c r="BA523" s="640"/>
      <c r="BB523" s="640"/>
      <c r="BC523" s="640"/>
      <c r="BD523" s="640"/>
      <c r="BE523" s="640"/>
      <c r="BF523" s="640"/>
      <c r="BG523" s="640"/>
      <c r="BH523" s="640"/>
      <c r="BI523" s="640"/>
      <c r="BJ523" s="640"/>
      <c r="BK523" s="640"/>
      <c r="BL523" s="640"/>
      <c r="BM523" s="640"/>
      <c r="BN523" s="640"/>
      <c r="BO523" s="640"/>
      <c r="BP523" s="640"/>
      <c r="BQ523" s="640"/>
    </row>
    <row r="524" spans="1:69" s="352" customFormat="1" ht="12.75" x14ac:dyDescent="0.2">
      <c r="A524" s="1282">
        <v>1805</v>
      </c>
      <c r="B524" s="376" t="s">
        <v>282</v>
      </c>
      <c r="C524" s="1259">
        <f>'I4 BO ASSETS'!O18</f>
        <v>0</v>
      </c>
      <c r="D524" s="640">
        <f t="shared" si="785"/>
        <v>0</v>
      </c>
      <c r="E524" s="640">
        <f t="shared" si="785"/>
        <v>0</v>
      </c>
      <c r="F524" s="640">
        <f t="shared" ref="F524:F562" si="788">D524+E524</f>
        <v>0</v>
      </c>
      <c r="G524" s="640">
        <f t="shared" ref="G524:Z524" si="789">$D524*G593</f>
        <v>0</v>
      </c>
      <c r="H524" s="640">
        <f t="shared" si="789"/>
        <v>0</v>
      </c>
      <c r="I524" s="640">
        <f t="shared" si="789"/>
        <v>0</v>
      </c>
      <c r="J524" s="640">
        <f t="shared" si="789"/>
        <v>0</v>
      </c>
      <c r="K524" s="640">
        <f t="shared" si="789"/>
        <v>0</v>
      </c>
      <c r="L524" s="640">
        <f t="shared" si="789"/>
        <v>0</v>
      </c>
      <c r="M524" s="640">
        <f t="shared" si="789"/>
        <v>0</v>
      </c>
      <c r="N524" s="640">
        <f t="shared" si="789"/>
        <v>0</v>
      </c>
      <c r="O524" s="640">
        <f t="shared" si="789"/>
        <v>0</v>
      </c>
      <c r="P524" s="640">
        <f t="shared" si="789"/>
        <v>0</v>
      </c>
      <c r="Q524" s="640">
        <f t="shared" si="789"/>
        <v>0</v>
      </c>
      <c r="R524" s="640">
        <f t="shared" si="789"/>
        <v>0</v>
      </c>
      <c r="S524" s="640">
        <f t="shared" si="789"/>
        <v>0</v>
      </c>
      <c r="T524" s="640">
        <f t="shared" si="789"/>
        <v>0</v>
      </c>
      <c r="U524" s="640">
        <f t="shared" si="789"/>
        <v>0</v>
      </c>
      <c r="V524" s="640">
        <f t="shared" si="789"/>
        <v>0</v>
      </c>
      <c r="W524" s="640">
        <f t="shared" si="789"/>
        <v>0</v>
      </c>
      <c r="X524" s="640">
        <f t="shared" si="789"/>
        <v>0</v>
      </c>
      <c r="Y524" s="640">
        <f t="shared" si="789"/>
        <v>0</v>
      </c>
      <c r="Z524" s="640">
        <f t="shared" si="789"/>
        <v>0</v>
      </c>
      <c r="AA524" s="640">
        <f t="shared" ref="AA524:AA562" si="790">SUM(G524:Z524)</f>
        <v>0</v>
      </c>
      <c r="AB524" s="640">
        <f t="shared" ref="AB524:AU524" si="791">$E524*AB593</f>
        <v>0</v>
      </c>
      <c r="AC524" s="640">
        <f t="shared" si="791"/>
        <v>0</v>
      </c>
      <c r="AD524" s="640">
        <f t="shared" si="791"/>
        <v>0</v>
      </c>
      <c r="AE524" s="640">
        <f t="shared" si="791"/>
        <v>0</v>
      </c>
      <c r="AF524" s="640">
        <f t="shared" si="791"/>
        <v>0</v>
      </c>
      <c r="AG524" s="640">
        <f t="shared" si="791"/>
        <v>0</v>
      </c>
      <c r="AH524" s="640">
        <f t="shared" si="791"/>
        <v>0</v>
      </c>
      <c r="AI524" s="640">
        <f t="shared" si="791"/>
        <v>0</v>
      </c>
      <c r="AJ524" s="640">
        <f t="shared" si="791"/>
        <v>0</v>
      </c>
      <c r="AK524" s="640">
        <f t="shared" si="791"/>
        <v>0</v>
      </c>
      <c r="AL524" s="640">
        <f t="shared" si="791"/>
        <v>0</v>
      </c>
      <c r="AM524" s="640">
        <f t="shared" si="791"/>
        <v>0</v>
      </c>
      <c r="AN524" s="640">
        <f t="shared" si="791"/>
        <v>0</v>
      </c>
      <c r="AO524" s="640">
        <f t="shared" si="791"/>
        <v>0</v>
      </c>
      <c r="AP524" s="640">
        <f t="shared" si="791"/>
        <v>0</v>
      </c>
      <c r="AQ524" s="640">
        <f t="shared" si="791"/>
        <v>0</v>
      </c>
      <c r="AR524" s="640">
        <f t="shared" si="791"/>
        <v>0</v>
      </c>
      <c r="AS524" s="640">
        <f t="shared" si="791"/>
        <v>0</v>
      </c>
      <c r="AT524" s="640">
        <f t="shared" si="791"/>
        <v>0</v>
      </c>
      <c r="AU524" s="640">
        <f t="shared" si="791"/>
        <v>0</v>
      </c>
      <c r="AV524" s="640">
        <f t="shared" ref="AV524:AV562" si="792">SUM(AB524:AU524)</f>
        <v>0</v>
      </c>
      <c r="AW524" s="640"/>
      <c r="AX524" s="640"/>
      <c r="AY524" s="640"/>
      <c r="AZ524" s="640"/>
      <c r="BA524" s="640"/>
      <c r="BB524" s="640"/>
      <c r="BC524" s="640"/>
      <c r="BD524" s="640"/>
      <c r="BE524" s="640"/>
      <c r="BF524" s="640"/>
      <c r="BG524" s="640"/>
      <c r="BH524" s="640"/>
      <c r="BI524" s="640"/>
      <c r="BJ524" s="640"/>
      <c r="BK524" s="640"/>
      <c r="BL524" s="640"/>
      <c r="BM524" s="640"/>
      <c r="BN524" s="640"/>
      <c r="BO524" s="640"/>
      <c r="BP524" s="640"/>
      <c r="BQ524" s="640"/>
    </row>
    <row r="525" spans="1:69" s="352" customFormat="1" ht="12.75" x14ac:dyDescent="0.2">
      <c r="A525" s="1282" t="s">
        <v>815</v>
      </c>
      <c r="B525" s="376" t="s">
        <v>340</v>
      </c>
      <c r="C525" s="1259">
        <f>'I4 BO ASSETS'!O19</f>
        <v>0</v>
      </c>
      <c r="D525" s="640">
        <f t="shared" si="785"/>
        <v>0</v>
      </c>
      <c r="E525" s="640">
        <f t="shared" si="785"/>
        <v>0</v>
      </c>
      <c r="F525" s="640">
        <f t="shared" si="788"/>
        <v>0</v>
      </c>
      <c r="G525" s="640">
        <f t="shared" ref="G525:Z525" si="793">$D525*G594</f>
        <v>0</v>
      </c>
      <c r="H525" s="640">
        <f t="shared" si="793"/>
        <v>0</v>
      </c>
      <c r="I525" s="640">
        <f t="shared" si="793"/>
        <v>0</v>
      </c>
      <c r="J525" s="640">
        <f t="shared" si="793"/>
        <v>0</v>
      </c>
      <c r="K525" s="640">
        <f t="shared" si="793"/>
        <v>0</v>
      </c>
      <c r="L525" s="640">
        <f t="shared" si="793"/>
        <v>0</v>
      </c>
      <c r="M525" s="640">
        <f t="shared" si="793"/>
        <v>0</v>
      </c>
      <c r="N525" s="640">
        <f t="shared" si="793"/>
        <v>0</v>
      </c>
      <c r="O525" s="640">
        <f t="shared" si="793"/>
        <v>0</v>
      </c>
      <c r="P525" s="640">
        <f t="shared" si="793"/>
        <v>0</v>
      </c>
      <c r="Q525" s="640">
        <f t="shared" si="793"/>
        <v>0</v>
      </c>
      <c r="R525" s="640">
        <f t="shared" si="793"/>
        <v>0</v>
      </c>
      <c r="S525" s="640">
        <f t="shared" si="793"/>
        <v>0</v>
      </c>
      <c r="T525" s="640">
        <f t="shared" si="793"/>
        <v>0</v>
      </c>
      <c r="U525" s="640">
        <f t="shared" si="793"/>
        <v>0</v>
      </c>
      <c r="V525" s="640">
        <f t="shared" si="793"/>
        <v>0</v>
      </c>
      <c r="W525" s="640">
        <f t="shared" si="793"/>
        <v>0</v>
      </c>
      <c r="X525" s="640">
        <f t="shared" si="793"/>
        <v>0</v>
      </c>
      <c r="Y525" s="640">
        <f t="shared" si="793"/>
        <v>0</v>
      </c>
      <c r="Z525" s="640">
        <f t="shared" si="793"/>
        <v>0</v>
      </c>
      <c r="AA525" s="640">
        <f t="shared" si="790"/>
        <v>0</v>
      </c>
      <c r="AB525" s="640">
        <f t="shared" ref="AB525:AU525" si="794">$E525*AB594</f>
        <v>0</v>
      </c>
      <c r="AC525" s="640">
        <f t="shared" si="794"/>
        <v>0</v>
      </c>
      <c r="AD525" s="640">
        <f t="shared" si="794"/>
        <v>0</v>
      </c>
      <c r="AE525" s="640">
        <f t="shared" si="794"/>
        <v>0</v>
      </c>
      <c r="AF525" s="640">
        <f t="shared" si="794"/>
        <v>0</v>
      </c>
      <c r="AG525" s="640">
        <f t="shared" si="794"/>
        <v>0</v>
      </c>
      <c r="AH525" s="640">
        <f t="shared" si="794"/>
        <v>0</v>
      </c>
      <c r="AI525" s="640">
        <f t="shared" si="794"/>
        <v>0</v>
      </c>
      <c r="AJ525" s="640">
        <f t="shared" si="794"/>
        <v>0</v>
      </c>
      <c r="AK525" s="640">
        <f t="shared" si="794"/>
        <v>0</v>
      </c>
      <c r="AL525" s="640">
        <f t="shared" si="794"/>
        <v>0</v>
      </c>
      <c r="AM525" s="640">
        <f t="shared" si="794"/>
        <v>0</v>
      </c>
      <c r="AN525" s="640">
        <f t="shared" si="794"/>
        <v>0</v>
      </c>
      <c r="AO525" s="640">
        <f t="shared" si="794"/>
        <v>0</v>
      </c>
      <c r="AP525" s="640">
        <f t="shared" si="794"/>
        <v>0</v>
      </c>
      <c r="AQ525" s="640">
        <f t="shared" si="794"/>
        <v>0</v>
      </c>
      <c r="AR525" s="640">
        <f t="shared" si="794"/>
        <v>0</v>
      </c>
      <c r="AS525" s="640">
        <f t="shared" si="794"/>
        <v>0</v>
      </c>
      <c r="AT525" s="640">
        <f t="shared" si="794"/>
        <v>0</v>
      </c>
      <c r="AU525" s="640">
        <f t="shared" si="794"/>
        <v>0</v>
      </c>
      <c r="AV525" s="640">
        <f t="shared" si="792"/>
        <v>0</v>
      </c>
      <c r="AW525" s="640"/>
      <c r="AX525" s="640"/>
      <c r="AY525" s="640"/>
      <c r="AZ525" s="640"/>
      <c r="BA525" s="640"/>
      <c r="BB525" s="640"/>
      <c r="BC525" s="640"/>
      <c r="BD525" s="640"/>
      <c r="BE525" s="640"/>
      <c r="BF525" s="640"/>
      <c r="BG525" s="640"/>
      <c r="BH525" s="640"/>
      <c r="BI525" s="640"/>
      <c r="BJ525" s="640"/>
      <c r="BK525" s="640"/>
      <c r="BL525" s="640"/>
      <c r="BM525" s="640"/>
      <c r="BN525" s="640"/>
      <c r="BO525" s="640"/>
      <c r="BP525" s="640"/>
      <c r="BQ525" s="640"/>
    </row>
    <row r="526" spans="1:69" s="352" customFormat="1" ht="12.75" x14ac:dyDescent="0.2">
      <c r="A526" s="1282" t="s">
        <v>816</v>
      </c>
      <c r="B526" s="376" t="s">
        <v>342</v>
      </c>
      <c r="C526" s="1259">
        <f>'I4 BO ASSETS'!O20</f>
        <v>0</v>
      </c>
      <c r="D526" s="640">
        <f t="shared" si="785"/>
        <v>0</v>
      </c>
      <c r="E526" s="640">
        <f t="shared" si="785"/>
        <v>0</v>
      </c>
      <c r="F526" s="640">
        <f t="shared" si="788"/>
        <v>0</v>
      </c>
      <c r="G526" s="640">
        <f t="shared" ref="G526:Z526" si="795">$D526*G595</f>
        <v>0</v>
      </c>
      <c r="H526" s="640">
        <f t="shared" si="795"/>
        <v>0</v>
      </c>
      <c r="I526" s="640">
        <f t="shared" si="795"/>
        <v>0</v>
      </c>
      <c r="J526" s="640">
        <f t="shared" si="795"/>
        <v>0</v>
      </c>
      <c r="K526" s="640">
        <f t="shared" si="795"/>
        <v>0</v>
      </c>
      <c r="L526" s="640">
        <f t="shared" si="795"/>
        <v>0</v>
      </c>
      <c r="M526" s="640">
        <f t="shared" si="795"/>
        <v>0</v>
      </c>
      <c r="N526" s="640">
        <f t="shared" si="795"/>
        <v>0</v>
      </c>
      <c r="O526" s="640">
        <f t="shared" si="795"/>
        <v>0</v>
      </c>
      <c r="P526" s="640">
        <f t="shared" si="795"/>
        <v>0</v>
      </c>
      <c r="Q526" s="640">
        <f t="shared" si="795"/>
        <v>0</v>
      </c>
      <c r="R526" s="640">
        <f t="shared" si="795"/>
        <v>0</v>
      </c>
      <c r="S526" s="640">
        <f t="shared" si="795"/>
        <v>0</v>
      </c>
      <c r="T526" s="640">
        <f t="shared" si="795"/>
        <v>0</v>
      </c>
      <c r="U526" s="640">
        <f t="shared" si="795"/>
        <v>0</v>
      </c>
      <c r="V526" s="640">
        <f t="shared" si="795"/>
        <v>0</v>
      </c>
      <c r="W526" s="640">
        <f t="shared" si="795"/>
        <v>0</v>
      </c>
      <c r="X526" s="640">
        <f t="shared" si="795"/>
        <v>0</v>
      </c>
      <c r="Y526" s="640">
        <f t="shared" si="795"/>
        <v>0</v>
      </c>
      <c r="Z526" s="640">
        <f t="shared" si="795"/>
        <v>0</v>
      </c>
      <c r="AA526" s="640">
        <f t="shared" si="790"/>
        <v>0</v>
      </c>
      <c r="AB526" s="640">
        <f t="shared" ref="AB526:AU526" si="796">$E526*AB595</f>
        <v>0</v>
      </c>
      <c r="AC526" s="640">
        <f t="shared" si="796"/>
        <v>0</v>
      </c>
      <c r="AD526" s="640">
        <f t="shared" si="796"/>
        <v>0</v>
      </c>
      <c r="AE526" s="640">
        <f t="shared" si="796"/>
        <v>0</v>
      </c>
      <c r="AF526" s="640">
        <f t="shared" si="796"/>
        <v>0</v>
      </c>
      <c r="AG526" s="640">
        <f t="shared" si="796"/>
        <v>0</v>
      </c>
      <c r="AH526" s="640">
        <f t="shared" si="796"/>
        <v>0</v>
      </c>
      <c r="AI526" s="640">
        <f t="shared" si="796"/>
        <v>0</v>
      </c>
      <c r="AJ526" s="640">
        <f t="shared" si="796"/>
        <v>0</v>
      </c>
      <c r="AK526" s="640">
        <f t="shared" si="796"/>
        <v>0</v>
      </c>
      <c r="AL526" s="640">
        <f t="shared" si="796"/>
        <v>0</v>
      </c>
      <c r="AM526" s="640">
        <f t="shared" si="796"/>
        <v>0</v>
      </c>
      <c r="AN526" s="640">
        <f t="shared" si="796"/>
        <v>0</v>
      </c>
      <c r="AO526" s="640">
        <f t="shared" si="796"/>
        <v>0</v>
      </c>
      <c r="AP526" s="640">
        <f t="shared" si="796"/>
        <v>0</v>
      </c>
      <c r="AQ526" s="640">
        <f t="shared" si="796"/>
        <v>0</v>
      </c>
      <c r="AR526" s="640">
        <f t="shared" si="796"/>
        <v>0</v>
      </c>
      <c r="AS526" s="640">
        <f t="shared" si="796"/>
        <v>0</v>
      </c>
      <c r="AT526" s="640">
        <f t="shared" si="796"/>
        <v>0</v>
      </c>
      <c r="AU526" s="640">
        <f t="shared" si="796"/>
        <v>0</v>
      </c>
      <c r="AV526" s="640">
        <f t="shared" si="792"/>
        <v>0</v>
      </c>
      <c r="AW526" s="640"/>
      <c r="AX526" s="640"/>
      <c r="AY526" s="640"/>
      <c r="AZ526" s="640"/>
      <c r="BA526" s="640"/>
      <c r="BB526" s="640"/>
      <c r="BC526" s="640"/>
      <c r="BD526" s="640"/>
      <c r="BE526" s="640"/>
      <c r="BF526" s="640"/>
      <c r="BG526" s="640"/>
      <c r="BH526" s="640"/>
      <c r="BI526" s="640"/>
      <c r="BJ526" s="640"/>
      <c r="BK526" s="640"/>
      <c r="BL526" s="640"/>
      <c r="BM526" s="640"/>
      <c r="BN526" s="640"/>
      <c r="BO526" s="640"/>
      <c r="BP526" s="640"/>
      <c r="BQ526" s="640"/>
    </row>
    <row r="527" spans="1:69" s="352" customFormat="1" ht="12.75" x14ac:dyDescent="0.2">
      <c r="A527" s="1282">
        <v>1806</v>
      </c>
      <c r="B527" s="376" t="s">
        <v>283</v>
      </c>
      <c r="C527" s="1259">
        <f>'I4 BO ASSETS'!O21</f>
        <v>0</v>
      </c>
      <c r="D527" s="640">
        <f t="shared" si="785"/>
        <v>0</v>
      </c>
      <c r="E527" s="640">
        <f t="shared" si="785"/>
        <v>0</v>
      </c>
      <c r="F527" s="640">
        <f t="shared" si="788"/>
        <v>0</v>
      </c>
      <c r="G527" s="640">
        <f t="shared" ref="G527:Z527" si="797">$D527*G596</f>
        <v>0</v>
      </c>
      <c r="H527" s="640">
        <f t="shared" si="797"/>
        <v>0</v>
      </c>
      <c r="I527" s="640">
        <f t="shared" si="797"/>
        <v>0</v>
      </c>
      <c r="J527" s="640">
        <f t="shared" si="797"/>
        <v>0</v>
      </c>
      <c r="K527" s="640">
        <f t="shared" si="797"/>
        <v>0</v>
      </c>
      <c r="L527" s="640">
        <f t="shared" si="797"/>
        <v>0</v>
      </c>
      <c r="M527" s="640">
        <f t="shared" si="797"/>
        <v>0</v>
      </c>
      <c r="N527" s="640">
        <f t="shared" si="797"/>
        <v>0</v>
      </c>
      <c r="O527" s="640">
        <f t="shared" si="797"/>
        <v>0</v>
      </c>
      <c r="P527" s="640">
        <f t="shared" si="797"/>
        <v>0</v>
      </c>
      <c r="Q527" s="640">
        <f t="shared" si="797"/>
        <v>0</v>
      </c>
      <c r="R527" s="640">
        <f t="shared" si="797"/>
        <v>0</v>
      </c>
      <c r="S527" s="640">
        <f t="shared" si="797"/>
        <v>0</v>
      </c>
      <c r="T527" s="640">
        <f t="shared" si="797"/>
        <v>0</v>
      </c>
      <c r="U527" s="640">
        <f t="shared" si="797"/>
        <v>0</v>
      </c>
      <c r="V527" s="640">
        <f t="shared" si="797"/>
        <v>0</v>
      </c>
      <c r="W527" s="640">
        <f t="shared" si="797"/>
        <v>0</v>
      </c>
      <c r="X527" s="640">
        <f t="shared" si="797"/>
        <v>0</v>
      </c>
      <c r="Y527" s="640">
        <f t="shared" si="797"/>
        <v>0</v>
      </c>
      <c r="Z527" s="640">
        <f t="shared" si="797"/>
        <v>0</v>
      </c>
      <c r="AA527" s="640">
        <f t="shared" si="790"/>
        <v>0</v>
      </c>
      <c r="AB527" s="640">
        <f t="shared" ref="AB527:AU527" si="798">$E527*AB596</f>
        <v>0</v>
      </c>
      <c r="AC527" s="640">
        <f t="shared" si="798"/>
        <v>0</v>
      </c>
      <c r="AD527" s="640">
        <f t="shared" si="798"/>
        <v>0</v>
      </c>
      <c r="AE527" s="640">
        <f t="shared" si="798"/>
        <v>0</v>
      </c>
      <c r="AF527" s="640">
        <f t="shared" si="798"/>
        <v>0</v>
      </c>
      <c r="AG527" s="640">
        <f t="shared" si="798"/>
        <v>0</v>
      </c>
      <c r="AH527" s="640">
        <f t="shared" si="798"/>
        <v>0</v>
      </c>
      <c r="AI527" s="640">
        <f t="shared" si="798"/>
        <v>0</v>
      </c>
      <c r="AJ527" s="640">
        <f t="shared" si="798"/>
        <v>0</v>
      </c>
      <c r="AK527" s="640">
        <f t="shared" si="798"/>
        <v>0</v>
      </c>
      <c r="AL527" s="640">
        <f t="shared" si="798"/>
        <v>0</v>
      </c>
      <c r="AM527" s="640">
        <f t="shared" si="798"/>
        <v>0</v>
      </c>
      <c r="AN527" s="640">
        <f t="shared" si="798"/>
        <v>0</v>
      </c>
      <c r="AO527" s="640">
        <f t="shared" si="798"/>
        <v>0</v>
      </c>
      <c r="AP527" s="640">
        <f t="shared" si="798"/>
        <v>0</v>
      </c>
      <c r="AQ527" s="640">
        <f t="shared" si="798"/>
        <v>0</v>
      </c>
      <c r="AR527" s="640">
        <f t="shared" si="798"/>
        <v>0</v>
      </c>
      <c r="AS527" s="640">
        <f t="shared" si="798"/>
        <v>0</v>
      </c>
      <c r="AT527" s="640">
        <f t="shared" si="798"/>
        <v>0</v>
      </c>
      <c r="AU527" s="640">
        <f t="shared" si="798"/>
        <v>0</v>
      </c>
      <c r="AV527" s="640">
        <f t="shared" si="792"/>
        <v>0</v>
      </c>
      <c r="AW527" s="640"/>
      <c r="AX527" s="640"/>
      <c r="AY527" s="640"/>
      <c r="AZ527" s="640"/>
      <c r="BA527" s="640"/>
      <c r="BB527" s="640"/>
      <c r="BC527" s="640"/>
      <c r="BD527" s="640"/>
      <c r="BE527" s="640"/>
      <c r="BF527" s="640"/>
      <c r="BG527" s="640"/>
      <c r="BH527" s="640"/>
      <c r="BI527" s="640"/>
      <c r="BJ527" s="640"/>
      <c r="BK527" s="640"/>
      <c r="BL527" s="640"/>
      <c r="BM527" s="640"/>
      <c r="BN527" s="640"/>
      <c r="BO527" s="640"/>
      <c r="BP527" s="640"/>
      <c r="BQ527" s="640"/>
    </row>
    <row r="528" spans="1:69" s="352" customFormat="1" ht="12.75" x14ac:dyDescent="0.2">
      <c r="A528" s="1282" t="s">
        <v>817</v>
      </c>
      <c r="B528" s="376" t="s">
        <v>341</v>
      </c>
      <c r="C528" s="1259">
        <f>'I4 BO ASSETS'!O22</f>
        <v>0</v>
      </c>
      <c r="D528" s="640">
        <f t="shared" si="785"/>
        <v>0</v>
      </c>
      <c r="E528" s="640">
        <f t="shared" si="785"/>
        <v>0</v>
      </c>
      <c r="F528" s="640">
        <f t="shared" si="788"/>
        <v>0</v>
      </c>
      <c r="G528" s="640">
        <f t="shared" ref="G528:Z528" si="799">$D528*G597</f>
        <v>0</v>
      </c>
      <c r="H528" s="640">
        <f t="shared" si="799"/>
        <v>0</v>
      </c>
      <c r="I528" s="640">
        <f t="shared" si="799"/>
        <v>0</v>
      </c>
      <c r="J528" s="640">
        <f t="shared" si="799"/>
        <v>0</v>
      </c>
      <c r="K528" s="640">
        <f t="shared" si="799"/>
        <v>0</v>
      </c>
      <c r="L528" s="640">
        <f t="shared" si="799"/>
        <v>0</v>
      </c>
      <c r="M528" s="640">
        <f t="shared" si="799"/>
        <v>0</v>
      </c>
      <c r="N528" s="640">
        <f t="shared" si="799"/>
        <v>0</v>
      </c>
      <c r="O528" s="640">
        <f t="shared" si="799"/>
        <v>0</v>
      </c>
      <c r="P528" s="640">
        <f t="shared" si="799"/>
        <v>0</v>
      </c>
      <c r="Q528" s="640">
        <f t="shared" si="799"/>
        <v>0</v>
      </c>
      <c r="R528" s="640">
        <f t="shared" si="799"/>
        <v>0</v>
      </c>
      <c r="S528" s="640">
        <f t="shared" si="799"/>
        <v>0</v>
      </c>
      <c r="T528" s="640">
        <f t="shared" si="799"/>
        <v>0</v>
      </c>
      <c r="U528" s="640">
        <f t="shared" si="799"/>
        <v>0</v>
      </c>
      <c r="V528" s="640">
        <f t="shared" si="799"/>
        <v>0</v>
      </c>
      <c r="W528" s="640">
        <f t="shared" si="799"/>
        <v>0</v>
      </c>
      <c r="X528" s="640">
        <f t="shared" si="799"/>
        <v>0</v>
      </c>
      <c r="Y528" s="640">
        <f t="shared" si="799"/>
        <v>0</v>
      </c>
      <c r="Z528" s="640">
        <f t="shared" si="799"/>
        <v>0</v>
      </c>
      <c r="AA528" s="640">
        <f t="shared" si="790"/>
        <v>0</v>
      </c>
      <c r="AB528" s="640">
        <f t="shared" ref="AB528:AU528" si="800">$E528*AB597</f>
        <v>0</v>
      </c>
      <c r="AC528" s="640">
        <f t="shared" si="800"/>
        <v>0</v>
      </c>
      <c r="AD528" s="640">
        <f t="shared" si="800"/>
        <v>0</v>
      </c>
      <c r="AE528" s="640">
        <f t="shared" si="800"/>
        <v>0</v>
      </c>
      <c r="AF528" s="640">
        <f t="shared" si="800"/>
        <v>0</v>
      </c>
      <c r="AG528" s="640">
        <f t="shared" si="800"/>
        <v>0</v>
      </c>
      <c r="AH528" s="640">
        <f t="shared" si="800"/>
        <v>0</v>
      </c>
      <c r="AI528" s="640">
        <f t="shared" si="800"/>
        <v>0</v>
      </c>
      <c r="AJ528" s="640">
        <f t="shared" si="800"/>
        <v>0</v>
      </c>
      <c r="AK528" s="640">
        <f t="shared" si="800"/>
        <v>0</v>
      </c>
      <c r="AL528" s="640">
        <f t="shared" si="800"/>
        <v>0</v>
      </c>
      <c r="AM528" s="640">
        <f t="shared" si="800"/>
        <v>0</v>
      </c>
      <c r="AN528" s="640">
        <f t="shared" si="800"/>
        <v>0</v>
      </c>
      <c r="AO528" s="640">
        <f t="shared" si="800"/>
        <v>0</v>
      </c>
      <c r="AP528" s="640">
        <f t="shared" si="800"/>
        <v>0</v>
      </c>
      <c r="AQ528" s="640">
        <f t="shared" si="800"/>
        <v>0</v>
      </c>
      <c r="AR528" s="640">
        <f t="shared" si="800"/>
        <v>0</v>
      </c>
      <c r="AS528" s="640">
        <f t="shared" si="800"/>
        <v>0</v>
      </c>
      <c r="AT528" s="640">
        <f t="shared" si="800"/>
        <v>0</v>
      </c>
      <c r="AU528" s="640">
        <f t="shared" si="800"/>
        <v>0</v>
      </c>
      <c r="AV528" s="640">
        <f t="shared" si="792"/>
        <v>0</v>
      </c>
      <c r="AW528" s="640"/>
      <c r="AX528" s="640"/>
      <c r="AY528" s="640"/>
      <c r="AZ528" s="640"/>
      <c r="BA528" s="640"/>
      <c r="BB528" s="640"/>
      <c r="BC528" s="640"/>
      <c r="BD528" s="640"/>
      <c r="BE528" s="640"/>
      <c r="BF528" s="640"/>
      <c r="BG528" s="640"/>
      <c r="BH528" s="640"/>
      <c r="BI528" s="640"/>
      <c r="BJ528" s="640"/>
      <c r="BK528" s="640"/>
      <c r="BL528" s="640"/>
      <c r="BM528" s="640"/>
      <c r="BN528" s="640"/>
      <c r="BO528" s="640"/>
      <c r="BP528" s="640"/>
      <c r="BQ528" s="640"/>
    </row>
    <row r="529" spans="1:69" s="352" customFormat="1" ht="12.75" x14ac:dyDescent="0.2">
      <c r="A529" s="1282" t="s">
        <v>818</v>
      </c>
      <c r="B529" s="376" t="s">
        <v>343</v>
      </c>
      <c r="C529" s="1259">
        <f>'I4 BO ASSETS'!O23</f>
        <v>0</v>
      </c>
      <c r="D529" s="640">
        <f t="shared" si="785"/>
        <v>0</v>
      </c>
      <c r="E529" s="640">
        <f t="shared" si="785"/>
        <v>0</v>
      </c>
      <c r="F529" s="640">
        <f t="shared" si="788"/>
        <v>0</v>
      </c>
      <c r="G529" s="640">
        <f t="shared" ref="G529:Z529" si="801">$D529*G598</f>
        <v>0</v>
      </c>
      <c r="H529" s="640">
        <f t="shared" si="801"/>
        <v>0</v>
      </c>
      <c r="I529" s="640">
        <f t="shared" si="801"/>
        <v>0</v>
      </c>
      <c r="J529" s="640">
        <f t="shared" si="801"/>
        <v>0</v>
      </c>
      <c r="K529" s="640">
        <f t="shared" si="801"/>
        <v>0</v>
      </c>
      <c r="L529" s="640">
        <f t="shared" si="801"/>
        <v>0</v>
      </c>
      <c r="M529" s="640">
        <f t="shared" si="801"/>
        <v>0</v>
      </c>
      <c r="N529" s="640">
        <f t="shared" si="801"/>
        <v>0</v>
      </c>
      <c r="O529" s="640">
        <f t="shared" si="801"/>
        <v>0</v>
      </c>
      <c r="P529" s="640">
        <f t="shared" si="801"/>
        <v>0</v>
      </c>
      <c r="Q529" s="640">
        <f t="shared" si="801"/>
        <v>0</v>
      </c>
      <c r="R529" s="640">
        <f t="shared" si="801"/>
        <v>0</v>
      </c>
      <c r="S529" s="640">
        <f t="shared" si="801"/>
        <v>0</v>
      </c>
      <c r="T529" s="640">
        <f t="shared" si="801"/>
        <v>0</v>
      </c>
      <c r="U529" s="640">
        <f t="shared" si="801"/>
        <v>0</v>
      </c>
      <c r="V529" s="640">
        <f t="shared" si="801"/>
        <v>0</v>
      </c>
      <c r="W529" s="640">
        <f t="shared" si="801"/>
        <v>0</v>
      </c>
      <c r="X529" s="640">
        <f t="shared" si="801"/>
        <v>0</v>
      </c>
      <c r="Y529" s="640">
        <f t="shared" si="801"/>
        <v>0</v>
      </c>
      <c r="Z529" s="640">
        <f t="shared" si="801"/>
        <v>0</v>
      </c>
      <c r="AA529" s="640">
        <f t="shared" si="790"/>
        <v>0</v>
      </c>
      <c r="AB529" s="640">
        <f t="shared" ref="AB529:AU529" si="802">$E529*AB598</f>
        <v>0</v>
      </c>
      <c r="AC529" s="640">
        <f t="shared" si="802"/>
        <v>0</v>
      </c>
      <c r="AD529" s="640">
        <f t="shared" si="802"/>
        <v>0</v>
      </c>
      <c r="AE529" s="640">
        <f t="shared" si="802"/>
        <v>0</v>
      </c>
      <c r="AF529" s="640">
        <f t="shared" si="802"/>
        <v>0</v>
      </c>
      <c r="AG529" s="640">
        <f t="shared" si="802"/>
        <v>0</v>
      </c>
      <c r="AH529" s="640">
        <f t="shared" si="802"/>
        <v>0</v>
      </c>
      <c r="AI529" s="640">
        <f t="shared" si="802"/>
        <v>0</v>
      </c>
      <c r="AJ529" s="640">
        <f t="shared" si="802"/>
        <v>0</v>
      </c>
      <c r="AK529" s="640">
        <f t="shared" si="802"/>
        <v>0</v>
      </c>
      <c r="AL529" s="640">
        <f t="shared" si="802"/>
        <v>0</v>
      </c>
      <c r="AM529" s="640">
        <f t="shared" si="802"/>
        <v>0</v>
      </c>
      <c r="AN529" s="640">
        <f t="shared" si="802"/>
        <v>0</v>
      </c>
      <c r="AO529" s="640">
        <f t="shared" si="802"/>
        <v>0</v>
      </c>
      <c r="AP529" s="640">
        <f t="shared" si="802"/>
        <v>0</v>
      </c>
      <c r="AQ529" s="640">
        <f t="shared" si="802"/>
        <v>0</v>
      </c>
      <c r="AR529" s="640">
        <f t="shared" si="802"/>
        <v>0</v>
      </c>
      <c r="AS529" s="640">
        <f t="shared" si="802"/>
        <v>0</v>
      </c>
      <c r="AT529" s="640">
        <f t="shared" si="802"/>
        <v>0</v>
      </c>
      <c r="AU529" s="640">
        <f t="shared" si="802"/>
        <v>0</v>
      </c>
      <c r="AV529" s="640">
        <f t="shared" si="792"/>
        <v>0</v>
      </c>
      <c r="AW529" s="640"/>
      <c r="AX529" s="640"/>
      <c r="AY529" s="640"/>
      <c r="AZ529" s="640"/>
      <c r="BA529" s="640"/>
      <c r="BB529" s="640"/>
      <c r="BC529" s="640"/>
      <c r="BD529" s="640"/>
      <c r="BE529" s="640"/>
      <c r="BF529" s="640"/>
      <c r="BG529" s="640"/>
      <c r="BH529" s="640"/>
      <c r="BI529" s="640"/>
      <c r="BJ529" s="640"/>
      <c r="BK529" s="640"/>
      <c r="BL529" s="640"/>
      <c r="BM529" s="640"/>
      <c r="BN529" s="640"/>
      <c r="BO529" s="640"/>
      <c r="BP529" s="640"/>
      <c r="BQ529" s="640"/>
    </row>
    <row r="530" spans="1:69" s="352" customFormat="1" ht="12.75" x14ac:dyDescent="0.2">
      <c r="A530" s="1282">
        <v>1808</v>
      </c>
      <c r="B530" s="376" t="s">
        <v>284</v>
      </c>
      <c r="C530" s="1259">
        <f>'I4 BO ASSETS'!O24</f>
        <v>0</v>
      </c>
      <c r="D530" s="640">
        <f t="shared" si="785"/>
        <v>0</v>
      </c>
      <c r="E530" s="640">
        <f t="shared" si="785"/>
        <v>0</v>
      </c>
      <c r="F530" s="640">
        <f t="shared" si="788"/>
        <v>0</v>
      </c>
      <c r="G530" s="640">
        <f t="shared" ref="G530:Z530" si="803">$D530*G599</f>
        <v>0</v>
      </c>
      <c r="H530" s="640">
        <f t="shared" si="803"/>
        <v>0</v>
      </c>
      <c r="I530" s="640">
        <f t="shared" si="803"/>
        <v>0</v>
      </c>
      <c r="J530" s="640">
        <f t="shared" si="803"/>
        <v>0</v>
      </c>
      <c r="K530" s="640">
        <f t="shared" si="803"/>
        <v>0</v>
      </c>
      <c r="L530" s="640">
        <f t="shared" si="803"/>
        <v>0</v>
      </c>
      <c r="M530" s="640">
        <f t="shared" si="803"/>
        <v>0</v>
      </c>
      <c r="N530" s="640">
        <f t="shared" si="803"/>
        <v>0</v>
      </c>
      <c r="O530" s="640">
        <f t="shared" si="803"/>
        <v>0</v>
      </c>
      <c r="P530" s="640">
        <f t="shared" si="803"/>
        <v>0</v>
      </c>
      <c r="Q530" s="640">
        <f t="shared" si="803"/>
        <v>0</v>
      </c>
      <c r="R530" s="640">
        <f t="shared" si="803"/>
        <v>0</v>
      </c>
      <c r="S530" s="640">
        <f t="shared" si="803"/>
        <v>0</v>
      </c>
      <c r="T530" s="640">
        <f t="shared" si="803"/>
        <v>0</v>
      </c>
      <c r="U530" s="640">
        <f t="shared" si="803"/>
        <v>0</v>
      </c>
      <c r="V530" s="640">
        <f t="shared" si="803"/>
        <v>0</v>
      </c>
      <c r="W530" s="640">
        <f t="shared" si="803"/>
        <v>0</v>
      </c>
      <c r="X530" s="640">
        <f t="shared" si="803"/>
        <v>0</v>
      </c>
      <c r="Y530" s="640">
        <f t="shared" si="803"/>
        <v>0</v>
      </c>
      <c r="Z530" s="640">
        <f t="shared" si="803"/>
        <v>0</v>
      </c>
      <c r="AA530" s="640">
        <f t="shared" si="790"/>
        <v>0</v>
      </c>
      <c r="AB530" s="640">
        <f t="shared" ref="AB530:AU530" si="804">$E530*AB599</f>
        <v>0</v>
      </c>
      <c r="AC530" s="640">
        <f t="shared" si="804"/>
        <v>0</v>
      </c>
      <c r="AD530" s="640">
        <f t="shared" si="804"/>
        <v>0</v>
      </c>
      <c r="AE530" s="640">
        <f t="shared" si="804"/>
        <v>0</v>
      </c>
      <c r="AF530" s="640">
        <f t="shared" si="804"/>
        <v>0</v>
      </c>
      <c r="AG530" s="640">
        <f t="shared" si="804"/>
        <v>0</v>
      </c>
      <c r="AH530" s="640">
        <f t="shared" si="804"/>
        <v>0</v>
      </c>
      <c r="AI530" s="640">
        <f t="shared" si="804"/>
        <v>0</v>
      </c>
      <c r="AJ530" s="640">
        <f t="shared" si="804"/>
        <v>0</v>
      </c>
      <c r="AK530" s="640">
        <f t="shared" si="804"/>
        <v>0</v>
      </c>
      <c r="AL530" s="640">
        <f t="shared" si="804"/>
        <v>0</v>
      </c>
      <c r="AM530" s="640">
        <f t="shared" si="804"/>
        <v>0</v>
      </c>
      <c r="AN530" s="640">
        <f t="shared" si="804"/>
        <v>0</v>
      </c>
      <c r="AO530" s="640">
        <f t="shared" si="804"/>
        <v>0</v>
      </c>
      <c r="AP530" s="640">
        <f t="shared" si="804"/>
        <v>0</v>
      </c>
      <c r="AQ530" s="640">
        <f t="shared" si="804"/>
        <v>0</v>
      </c>
      <c r="AR530" s="640">
        <f t="shared" si="804"/>
        <v>0</v>
      </c>
      <c r="AS530" s="640">
        <f t="shared" si="804"/>
        <v>0</v>
      </c>
      <c r="AT530" s="640">
        <f t="shared" si="804"/>
        <v>0</v>
      </c>
      <c r="AU530" s="640">
        <f t="shared" si="804"/>
        <v>0</v>
      </c>
      <c r="AV530" s="640">
        <f t="shared" si="792"/>
        <v>0</v>
      </c>
      <c r="AW530" s="640"/>
      <c r="AX530" s="640"/>
      <c r="AY530" s="640"/>
      <c r="AZ530" s="640"/>
      <c r="BA530" s="640"/>
      <c r="BB530" s="640"/>
      <c r="BC530" s="640"/>
      <c r="BD530" s="640"/>
      <c r="BE530" s="640"/>
      <c r="BF530" s="640"/>
      <c r="BG530" s="640"/>
      <c r="BH530" s="640"/>
      <c r="BI530" s="640"/>
      <c r="BJ530" s="640"/>
      <c r="BK530" s="640"/>
      <c r="BL530" s="640"/>
      <c r="BM530" s="640"/>
      <c r="BN530" s="640"/>
      <c r="BO530" s="640"/>
      <c r="BP530" s="640"/>
      <c r="BQ530" s="640"/>
    </row>
    <row r="531" spans="1:69" s="352" customFormat="1" ht="12.75" x14ac:dyDescent="0.2">
      <c r="A531" s="1282" t="s">
        <v>819</v>
      </c>
      <c r="B531" s="376" t="s">
        <v>344</v>
      </c>
      <c r="C531" s="1259">
        <f>'I4 BO ASSETS'!O25</f>
        <v>0</v>
      </c>
      <c r="D531" s="640">
        <f t="shared" si="785"/>
        <v>0</v>
      </c>
      <c r="E531" s="640">
        <f t="shared" si="785"/>
        <v>0</v>
      </c>
      <c r="F531" s="640">
        <f t="shared" si="788"/>
        <v>0</v>
      </c>
      <c r="G531" s="640">
        <f t="shared" ref="G531:Z531" si="805">$D531*G600</f>
        <v>0</v>
      </c>
      <c r="H531" s="640">
        <f t="shared" si="805"/>
        <v>0</v>
      </c>
      <c r="I531" s="640">
        <f t="shared" si="805"/>
        <v>0</v>
      </c>
      <c r="J531" s="640">
        <f t="shared" si="805"/>
        <v>0</v>
      </c>
      <c r="K531" s="640">
        <f t="shared" si="805"/>
        <v>0</v>
      </c>
      <c r="L531" s="640">
        <f t="shared" si="805"/>
        <v>0</v>
      </c>
      <c r="M531" s="640">
        <f t="shared" si="805"/>
        <v>0</v>
      </c>
      <c r="N531" s="640">
        <f t="shared" si="805"/>
        <v>0</v>
      </c>
      <c r="O531" s="640">
        <f t="shared" si="805"/>
        <v>0</v>
      </c>
      <c r="P531" s="640">
        <f t="shared" si="805"/>
        <v>0</v>
      </c>
      <c r="Q531" s="640">
        <f t="shared" si="805"/>
        <v>0</v>
      </c>
      <c r="R531" s="640">
        <f t="shared" si="805"/>
        <v>0</v>
      </c>
      <c r="S531" s="640">
        <f t="shared" si="805"/>
        <v>0</v>
      </c>
      <c r="T531" s="640">
        <f t="shared" si="805"/>
        <v>0</v>
      </c>
      <c r="U531" s="640">
        <f t="shared" si="805"/>
        <v>0</v>
      </c>
      <c r="V531" s="640">
        <f t="shared" si="805"/>
        <v>0</v>
      </c>
      <c r="W531" s="640">
        <f t="shared" si="805"/>
        <v>0</v>
      </c>
      <c r="X531" s="640">
        <f t="shared" si="805"/>
        <v>0</v>
      </c>
      <c r="Y531" s="640">
        <f t="shared" si="805"/>
        <v>0</v>
      </c>
      <c r="Z531" s="640">
        <f t="shared" si="805"/>
        <v>0</v>
      </c>
      <c r="AA531" s="640">
        <f t="shared" si="790"/>
        <v>0</v>
      </c>
      <c r="AB531" s="640">
        <f t="shared" ref="AB531:AU531" si="806">$E531*AB600</f>
        <v>0</v>
      </c>
      <c r="AC531" s="640">
        <f t="shared" si="806"/>
        <v>0</v>
      </c>
      <c r="AD531" s="640">
        <f t="shared" si="806"/>
        <v>0</v>
      </c>
      <c r="AE531" s="640">
        <f t="shared" si="806"/>
        <v>0</v>
      </c>
      <c r="AF531" s="640">
        <f t="shared" si="806"/>
        <v>0</v>
      </c>
      <c r="AG531" s="640">
        <f t="shared" si="806"/>
        <v>0</v>
      </c>
      <c r="AH531" s="640">
        <f t="shared" si="806"/>
        <v>0</v>
      </c>
      <c r="AI531" s="640">
        <f t="shared" si="806"/>
        <v>0</v>
      </c>
      <c r="AJ531" s="640">
        <f t="shared" si="806"/>
        <v>0</v>
      </c>
      <c r="AK531" s="640">
        <f t="shared" si="806"/>
        <v>0</v>
      </c>
      <c r="AL531" s="640">
        <f t="shared" si="806"/>
        <v>0</v>
      </c>
      <c r="AM531" s="640">
        <f t="shared" si="806"/>
        <v>0</v>
      </c>
      <c r="AN531" s="640">
        <f t="shared" si="806"/>
        <v>0</v>
      </c>
      <c r="AO531" s="640">
        <f t="shared" si="806"/>
        <v>0</v>
      </c>
      <c r="AP531" s="640">
        <f t="shared" si="806"/>
        <v>0</v>
      </c>
      <c r="AQ531" s="640">
        <f t="shared" si="806"/>
        <v>0</v>
      </c>
      <c r="AR531" s="640">
        <f t="shared" si="806"/>
        <v>0</v>
      </c>
      <c r="AS531" s="640">
        <f t="shared" si="806"/>
        <v>0</v>
      </c>
      <c r="AT531" s="640">
        <f t="shared" si="806"/>
        <v>0</v>
      </c>
      <c r="AU531" s="640">
        <f t="shared" si="806"/>
        <v>0</v>
      </c>
      <c r="AV531" s="640">
        <f t="shared" si="792"/>
        <v>0</v>
      </c>
      <c r="AW531" s="640"/>
      <c r="AX531" s="640"/>
      <c r="AY531" s="640"/>
      <c r="AZ531" s="640"/>
      <c r="BA531" s="640"/>
      <c r="BB531" s="640"/>
      <c r="BC531" s="640"/>
      <c r="BD531" s="640"/>
      <c r="BE531" s="640"/>
      <c r="BF531" s="640"/>
      <c r="BG531" s="640"/>
      <c r="BH531" s="640"/>
      <c r="BI531" s="640"/>
      <c r="BJ531" s="640"/>
      <c r="BK531" s="640"/>
      <c r="BL531" s="640"/>
      <c r="BM531" s="640"/>
      <c r="BN531" s="640"/>
      <c r="BO531" s="640"/>
      <c r="BP531" s="640"/>
      <c r="BQ531" s="640"/>
    </row>
    <row r="532" spans="1:69" s="352" customFormat="1" ht="12.75" x14ac:dyDescent="0.2">
      <c r="A532" s="1282" t="s">
        <v>820</v>
      </c>
      <c r="B532" s="376" t="s">
        <v>345</v>
      </c>
      <c r="C532" s="1259">
        <f>'I4 BO ASSETS'!O26</f>
        <v>0</v>
      </c>
      <c r="D532" s="640">
        <f t="shared" si="785"/>
        <v>0</v>
      </c>
      <c r="E532" s="640">
        <f t="shared" si="785"/>
        <v>0</v>
      </c>
      <c r="F532" s="640">
        <f t="shared" si="788"/>
        <v>0</v>
      </c>
      <c r="G532" s="640">
        <f t="shared" ref="G532:Z532" si="807">$D532*G601</f>
        <v>0</v>
      </c>
      <c r="H532" s="640">
        <f t="shared" si="807"/>
        <v>0</v>
      </c>
      <c r="I532" s="640">
        <f t="shared" si="807"/>
        <v>0</v>
      </c>
      <c r="J532" s="640">
        <f t="shared" si="807"/>
        <v>0</v>
      </c>
      <c r="K532" s="640">
        <f t="shared" si="807"/>
        <v>0</v>
      </c>
      <c r="L532" s="640">
        <f t="shared" si="807"/>
        <v>0</v>
      </c>
      <c r="M532" s="640">
        <f t="shared" si="807"/>
        <v>0</v>
      </c>
      <c r="N532" s="640">
        <f t="shared" si="807"/>
        <v>0</v>
      </c>
      <c r="O532" s="640">
        <f t="shared" si="807"/>
        <v>0</v>
      </c>
      <c r="P532" s="640">
        <f t="shared" si="807"/>
        <v>0</v>
      </c>
      <c r="Q532" s="640">
        <f t="shared" si="807"/>
        <v>0</v>
      </c>
      <c r="R532" s="640">
        <f t="shared" si="807"/>
        <v>0</v>
      </c>
      <c r="S532" s="640">
        <f t="shared" si="807"/>
        <v>0</v>
      </c>
      <c r="T532" s="640">
        <f t="shared" si="807"/>
        <v>0</v>
      </c>
      <c r="U532" s="640">
        <f t="shared" si="807"/>
        <v>0</v>
      </c>
      <c r="V532" s="640">
        <f t="shared" si="807"/>
        <v>0</v>
      </c>
      <c r="W532" s="640">
        <f t="shared" si="807"/>
        <v>0</v>
      </c>
      <c r="X532" s="640">
        <f t="shared" si="807"/>
        <v>0</v>
      </c>
      <c r="Y532" s="640">
        <f t="shared" si="807"/>
        <v>0</v>
      </c>
      <c r="Z532" s="640">
        <f t="shared" si="807"/>
        <v>0</v>
      </c>
      <c r="AA532" s="640">
        <f t="shared" si="790"/>
        <v>0</v>
      </c>
      <c r="AB532" s="640">
        <f t="shared" ref="AB532:AU532" si="808">$E532*AB601</f>
        <v>0</v>
      </c>
      <c r="AC532" s="640">
        <f t="shared" si="808"/>
        <v>0</v>
      </c>
      <c r="AD532" s="640">
        <f t="shared" si="808"/>
        <v>0</v>
      </c>
      <c r="AE532" s="640">
        <f t="shared" si="808"/>
        <v>0</v>
      </c>
      <c r="AF532" s="640">
        <f t="shared" si="808"/>
        <v>0</v>
      </c>
      <c r="AG532" s="640">
        <f t="shared" si="808"/>
        <v>0</v>
      </c>
      <c r="AH532" s="640">
        <f t="shared" si="808"/>
        <v>0</v>
      </c>
      <c r="AI532" s="640">
        <f t="shared" si="808"/>
        <v>0</v>
      </c>
      <c r="AJ532" s="640">
        <f t="shared" si="808"/>
        <v>0</v>
      </c>
      <c r="AK532" s="640">
        <f t="shared" si="808"/>
        <v>0</v>
      </c>
      <c r="AL532" s="640">
        <f t="shared" si="808"/>
        <v>0</v>
      </c>
      <c r="AM532" s="640">
        <f t="shared" si="808"/>
        <v>0</v>
      </c>
      <c r="AN532" s="640">
        <f t="shared" si="808"/>
        <v>0</v>
      </c>
      <c r="AO532" s="640">
        <f t="shared" si="808"/>
        <v>0</v>
      </c>
      <c r="AP532" s="640">
        <f t="shared" si="808"/>
        <v>0</v>
      </c>
      <c r="AQ532" s="640">
        <f t="shared" si="808"/>
        <v>0</v>
      </c>
      <c r="AR532" s="640">
        <f t="shared" si="808"/>
        <v>0</v>
      </c>
      <c r="AS532" s="640">
        <f t="shared" si="808"/>
        <v>0</v>
      </c>
      <c r="AT532" s="640">
        <f t="shared" si="808"/>
        <v>0</v>
      </c>
      <c r="AU532" s="640">
        <f t="shared" si="808"/>
        <v>0</v>
      </c>
      <c r="AV532" s="640">
        <f t="shared" si="792"/>
        <v>0</v>
      </c>
      <c r="AW532" s="640"/>
      <c r="AX532" s="640"/>
      <c r="AY532" s="640"/>
      <c r="AZ532" s="640"/>
      <c r="BA532" s="640"/>
      <c r="BB532" s="640"/>
      <c r="BC532" s="640"/>
      <c r="BD532" s="640"/>
      <c r="BE532" s="640"/>
      <c r="BF532" s="640"/>
      <c r="BG532" s="640"/>
      <c r="BH532" s="640"/>
      <c r="BI532" s="640"/>
      <c r="BJ532" s="640"/>
      <c r="BK532" s="640"/>
      <c r="BL532" s="640"/>
      <c r="BM532" s="640"/>
      <c r="BN532" s="640"/>
      <c r="BO532" s="640"/>
      <c r="BP532" s="640"/>
      <c r="BQ532" s="640"/>
    </row>
    <row r="533" spans="1:69" s="352" customFormat="1" ht="12.75" x14ac:dyDescent="0.2">
      <c r="A533" s="1282">
        <v>1810</v>
      </c>
      <c r="B533" s="376" t="s">
        <v>285</v>
      </c>
      <c r="C533" s="1259">
        <f>'I4 BO ASSETS'!O27</f>
        <v>0</v>
      </c>
      <c r="D533" s="640">
        <f t="shared" si="785"/>
        <v>0</v>
      </c>
      <c r="E533" s="640">
        <f t="shared" si="785"/>
        <v>0</v>
      </c>
      <c r="F533" s="640">
        <f t="shared" si="788"/>
        <v>0</v>
      </c>
      <c r="G533" s="640">
        <f t="shared" ref="G533:Z533" si="809">$D533*G602</f>
        <v>0</v>
      </c>
      <c r="H533" s="640">
        <f t="shared" si="809"/>
        <v>0</v>
      </c>
      <c r="I533" s="640">
        <f t="shared" si="809"/>
        <v>0</v>
      </c>
      <c r="J533" s="640">
        <f t="shared" si="809"/>
        <v>0</v>
      </c>
      <c r="K533" s="640">
        <f t="shared" si="809"/>
        <v>0</v>
      </c>
      <c r="L533" s="640">
        <f t="shared" si="809"/>
        <v>0</v>
      </c>
      <c r="M533" s="640">
        <f t="shared" si="809"/>
        <v>0</v>
      </c>
      <c r="N533" s="640">
        <f t="shared" si="809"/>
        <v>0</v>
      </c>
      <c r="O533" s="640">
        <f t="shared" si="809"/>
        <v>0</v>
      </c>
      <c r="P533" s="640">
        <f t="shared" si="809"/>
        <v>0</v>
      </c>
      <c r="Q533" s="640">
        <f t="shared" si="809"/>
        <v>0</v>
      </c>
      <c r="R533" s="640">
        <f t="shared" si="809"/>
        <v>0</v>
      </c>
      <c r="S533" s="640">
        <f t="shared" si="809"/>
        <v>0</v>
      </c>
      <c r="T533" s="640">
        <f t="shared" si="809"/>
        <v>0</v>
      </c>
      <c r="U533" s="640">
        <f t="shared" si="809"/>
        <v>0</v>
      </c>
      <c r="V533" s="640">
        <f t="shared" si="809"/>
        <v>0</v>
      </c>
      <c r="W533" s="640">
        <f t="shared" si="809"/>
        <v>0</v>
      </c>
      <c r="X533" s="640">
        <f t="shared" si="809"/>
        <v>0</v>
      </c>
      <c r="Y533" s="640">
        <f t="shared" si="809"/>
        <v>0</v>
      </c>
      <c r="Z533" s="640">
        <f t="shared" si="809"/>
        <v>0</v>
      </c>
      <c r="AA533" s="640">
        <f t="shared" si="790"/>
        <v>0</v>
      </c>
      <c r="AB533" s="640">
        <f t="shared" ref="AB533:AU533" si="810">$E533*AB602</f>
        <v>0</v>
      </c>
      <c r="AC533" s="640">
        <f t="shared" si="810"/>
        <v>0</v>
      </c>
      <c r="AD533" s="640">
        <f t="shared" si="810"/>
        <v>0</v>
      </c>
      <c r="AE533" s="640">
        <f t="shared" si="810"/>
        <v>0</v>
      </c>
      <c r="AF533" s="640">
        <f t="shared" si="810"/>
        <v>0</v>
      </c>
      <c r="AG533" s="640">
        <f t="shared" si="810"/>
        <v>0</v>
      </c>
      <c r="AH533" s="640">
        <f t="shared" si="810"/>
        <v>0</v>
      </c>
      <c r="AI533" s="640">
        <f t="shared" si="810"/>
        <v>0</v>
      </c>
      <c r="AJ533" s="640">
        <f t="shared" si="810"/>
        <v>0</v>
      </c>
      <c r="AK533" s="640">
        <f t="shared" si="810"/>
        <v>0</v>
      </c>
      <c r="AL533" s="640">
        <f t="shared" si="810"/>
        <v>0</v>
      </c>
      <c r="AM533" s="640">
        <f t="shared" si="810"/>
        <v>0</v>
      </c>
      <c r="AN533" s="640">
        <f t="shared" si="810"/>
        <v>0</v>
      </c>
      <c r="AO533" s="640">
        <f t="shared" si="810"/>
        <v>0</v>
      </c>
      <c r="AP533" s="640">
        <f t="shared" si="810"/>
        <v>0</v>
      </c>
      <c r="AQ533" s="640">
        <f t="shared" si="810"/>
        <v>0</v>
      </c>
      <c r="AR533" s="640">
        <f t="shared" si="810"/>
        <v>0</v>
      </c>
      <c r="AS533" s="640">
        <f t="shared" si="810"/>
        <v>0</v>
      </c>
      <c r="AT533" s="640">
        <f t="shared" si="810"/>
        <v>0</v>
      </c>
      <c r="AU533" s="640">
        <f t="shared" si="810"/>
        <v>0</v>
      </c>
      <c r="AV533" s="640">
        <f t="shared" si="792"/>
        <v>0</v>
      </c>
      <c r="AW533" s="640"/>
      <c r="AX533" s="640"/>
      <c r="AY533" s="640"/>
      <c r="AZ533" s="640"/>
      <c r="BA533" s="640"/>
      <c r="BB533" s="640"/>
      <c r="BC533" s="640"/>
      <c r="BD533" s="640"/>
      <c r="BE533" s="640"/>
      <c r="BF533" s="640"/>
      <c r="BG533" s="640"/>
      <c r="BH533" s="640"/>
      <c r="BI533" s="640"/>
      <c r="BJ533" s="640"/>
      <c r="BK533" s="640"/>
      <c r="BL533" s="640"/>
      <c r="BM533" s="640"/>
      <c r="BN533" s="640"/>
      <c r="BO533" s="640"/>
      <c r="BP533" s="640"/>
      <c r="BQ533" s="640"/>
    </row>
    <row r="534" spans="1:69" s="352" customFormat="1" ht="12.75" x14ac:dyDescent="0.2">
      <c r="A534" s="1282" t="s">
        <v>821</v>
      </c>
      <c r="B534" s="376" t="s">
        <v>363</v>
      </c>
      <c r="C534" s="1259">
        <f>'I4 BO ASSETS'!O28</f>
        <v>0</v>
      </c>
      <c r="D534" s="640">
        <f t="shared" si="785"/>
        <v>0</v>
      </c>
      <c r="E534" s="640">
        <f t="shared" si="785"/>
        <v>0</v>
      </c>
      <c r="F534" s="640">
        <f t="shared" si="788"/>
        <v>0</v>
      </c>
      <c r="G534" s="640">
        <f t="shared" ref="G534:Z534" si="811">$D534*G603</f>
        <v>0</v>
      </c>
      <c r="H534" s="640">
        <f t="shared" si="811"/>
        <v>0</v>
      </c>
      <c r="I534" s="640">
        <f t="shared" si="811"/>
        <v>0</v>
      </c>
      <c r="J534" s="640">
        <f t="shared" si="811"/>
        <v>0</v>
      </c>
      <c r="K534" s="640">
        <f t="shared" si="811"/>
        <v>0</v>
      </c>
      <c r="L534" s="640">
        <f t="shared" si="811"/>
        <v>0</v>
      </c>
      <c r="M534" s="640">
        <f t="shared" si="811"/>
        <v>0</v>
      </c>
      <c r="N534" s="640">
        <f t="shared" si="811"/>
        <v>0</v>
      </c>
      <c r="O534" s="640">
        <f t="shared" si="811"/>
        <v>0</v>
      </c>
      <c r="P534" s="640">
        <f t="shared" si="811"/>
        <v>0</v>
      </c>
      <c r="Q534" s="640">
        <f t="shared" si="811"/>
        <v>0</v>
      </c>
      <c r="R534" s="640">
        <f t="shared" si="811"/>
        <v>0</v>
      </c>
      <c r="S534" s="640">
        <f t="shared" si="811"/>
        <v>0</v>
      </c>
      <c r="T534" s="640">
        <f t="shared" si="811"/>
        <v>0</v>
      </c>
      <c r="U534" s="640">
        <f t="shared" si="811"/>
        <v>0</v>
      </c>
      <c r="V534" s="640">
        <f t="shared" si="811"/>
        <v>0</v>
      </c>
      <c r="W534" s="640">
        <f t="shared" si="811"/>
        <v>0</v>
      </c>
      <c r="X534" s="640">
        <f t="shared" si="811"/>
        <v>0</v>
      </c>
      <c r="Y534" s="640">
        <f t="shared" si="811"/>
        <v>0</v>
      </c>
      <c r="Z534" s="640">
        <f t="shared" si="811"/>
        <v>0</v>
      </c>
      <c r="AA534" s="640">
        <f t="shared" si="790"/>
        <v>0</v>
      </c>
      <c r="AB534" s="640">
        <f t="shared" ref="AB534:AU534" si="812">$E534*AB603</f>
        <v>0</v>
      </c>
      <c r="AC534" s="640">
        <f t="shared" si="812"/>
        <v>0</v>
      </c>
      <c r="AD534" s="640">
        <f t="shared" si="812"/>
        <v>0</v>
      </c>
      <c r="AE534" s="640">
        <f t="shared" si="812"/>
        <v>0</v>
      </c>
      <c r="AF534" s="640">
        <f t="shared" si="812"/>
        <v>0</v>
      </c>
      <c r="AG534" s="640">
        <f t="shared" si="812"/>
        <v>0</v>
      </c>
      <c r="AH534" s="640">
        <f t="shared" si="812"/>
        <v>0</v>
      </c>
      <c r="AI534" s="640">
        <f t="shared" si="812"/>
        <v>0</v>
      </c>
      <c r="AJ534" s="640">
        <f t="shared" si="812"/>
        <v>0</v>
      </c>
      <c r="AK534" s="640">
        <f t="shared" si="812"/>
        <v>0</v>
      </c>
      <c r="AL534" s="640">
        <f t="shared" si="812"/>
        <v>0</v>
      </c>
      <c r="AM534" s="640">
        <f t="shared" si="812"/>
        <v>0</v>
      </c>
      <c r="AN534" s="640">
        <f t="shared" si="812"/>
        <v>0</v>
      </c>
      <c r="AO534" s="640">
        <f t="shared" si="812"/>
        <v>0</v>
      </c>
      <c r="AP534" s="640">
        <f t="shared" si="812"/>
        <v>0</v>
      </c>
      <c r="AQ534" s="640">
        <f t="shared" si="812"/>
        <v>0</v>
      </c>
      <c r="AR534" s="640">
        <f t="shared" si="812"/>
        <v>0</v>
      </c>
      <c r="AS534" s="640">
        <f t="shared" si="812"/>
        <v>0</v>
      </c>
      <c r="AT534" s="640">
        <f t="shared" si="812"/>
        <v>0</v>
      </c>
      <c r="AU534" s="640">
        <f t="shared" si="812"/>
        <v>0</v>
      </c>
      <c r="AV534" s="640">
        <f t="shared" si="792"/>
        <v>0</v>
      </c>
      <c r="AW534" s="640"/>
      <c r="AX534" s="640"/>
      <c r="AY534" s="640"/>
      <c r="AZ534" s="640"/>
      <c r="BA534" s="640"/>
      <c r="BB534" s="640"/>
      <c r="BC534" s="640"/>
      <c r="BD534" s="640"/>
      <c r="BE534" s="640"/>
      <c r="BF534" s="640"/>
      <c r="BG534" s="640"/>
      <c r="BH534" s="640"/>
      <c r="BI534" s="640"/>
      <c r="BJ534" s="640"/>
      <c r="BK534" s="640"/>
      <c r="BL534" s="640"/>
      <c r="BM534" s="640"/>
      <c r="BN534" s="640"/>
      <c r="BO534" s="640"/>
      <c r="BP534" s="640"/>
      <c r="BQ534" s="640"/>
    </row>
    <row r="535" spans="1:69" s="352" customFormat="1" ht="12.75" x14ac:dyDescent="0.2">
      <c r="A535" s="1282" t="s">
        <v>822</v>
      </c>
      <c r="B535" s="376" t="s">
        <v>364</v>
      </c>
      <c r="C535" s="1259">
        <f>'I4 BO ASSETS'!O29</f>
        <v>0</v>
      </c>
      <c r="D535" s="640">
        <f t="shared" si="785"/>
        <v>0</v>
      </c>
      <c r="E535" s="640">
        <f t="shared" si="785"/>
        <v>0</v>
      </c>
      <c r="F535" s="640">
        <f t="shared" si="788"/>
        <v>0</v>
      </c>
      <c r="G535" s="640">
        <f t="shared" ref="G535:Z535" si="813">$D535*G604</f>
        <v>0</v>
      </c>
      <c r="H535" s="640">
        <f t="shared" si="813"/>
        <v>0</v>
      </c>
      <c r="I535" s="640">
        <f t="shared" si="813"/>
        <v>0</v>
      </c>
      <c r="J535" s="640">
        <f t="shared" si="813"/>
        <v>0</v>
      </c>
      <c r="K535" s="640">
        <f t="shared" si="813"/>
        <v>0</v>
      </c>
      <c r="L535" s="640">
        <f t="shared" si="813"/>
        <v>0</v>
      </c>
      <c r="M535" s="640">
        <f t="shared" si="813"/>
        <v>0</v>
      </c>
      <c r="N535" s="640">
        <f t="shared" si="813"/>
        <v>0</v>
      </c>
      <c r="O535" s="640">
        <f t="shared" si="813"/>
        <v>0</v>
      </c>
      <c r="P535" s="640">
        <f t="shared" si="813"/>
        <v>0</v>
      </c>
      <c r="Q535" s="640">
        <f t="shared" si="813"/>
        <v>0</v>
      </c>
      <c r="R535" s="640">
        <f t="shared" si="813"/>
        <v>0</v>
      </c>
      <c r="S535" s="640">
        <f t="shared" si="813"/>
        <v>0</v>
      </c>
      <c r="T535" s="640">
        <f t="shared" si="813"/>
        <v>0</v>
      </c>
      <c r="U535" s="640">
        <f t="shared" si="813"/>
        <v>0</v>
      </c>
      <c r="V535" s="640">
        <f t="shared" si="813"/>
        <v>0</v>
      </c>
      <c r="W535" s="640">
        <f t="shared" si="813"/>
        <v>0</v>
      </c>
      <c r="X535" s="640">
        <f t="shared" si="813"/>
        <v>0</v>
      </c>
      <c r="Y535" s="640">
        <f t="shared" si="813"/>
        <v>0</v>
      </c>
      <c r="Z535" s="640">
        <f t="shared" si="813"/>
        <v>0</v>
      </c>
      <c r="AA535" s="640">
        <f t="shared" si="790"/>
        <v>0</v>
      </c>
      <c r="AB535" s="640">
        <f t="shared" ref="AB535:AU535" si="814">$E535*AB604</f>
        <v>0</v>
      </c>
      <c r="AC535" s="640">
        <f t="shared" si="814"/>
        <v>0</v>
      </c>
      <c r="AD535" s="640">
        <f t="shared" si="814"/>
        <v>0</v>
      </c>
      <c r="AE535" s="640">
        <f t="shared" si="814"/>
        <v>0</v>
      </c>
      <c r="AF535" s="640">
        <f t="shared" si="814"/>
        <v>0</v>
      </c>
      <c r="AG535" s="640">
        <f t="shared" si="814"/>
        <v>0</v>
      </c>
      <c r="AH535" s="640">
        <f t="shared" si="814"/>
        <v>0</v>
      </c>
      <c r="AI535" s="640">
        <f t="shared" si="814"/>
        <v>0</v>
      </c>
      <c r="AJ535" s="640">
        <f t="shared" si="814"/>
        <v>0</v>
      </c>
      <c r="AK535" s="640">
        <f t="shared" si="814"/>
        <v>0</v>
      </c>
      <c r="AL535" s="640">
        <f t="shared" si="814"/>
        <v>0</v>
      </c>
      <c r="AM535" s="640">
        <f t="shared" si="814"/>
        <v>0</v>
      </c>
      <c r="AN535" s="640">
        <f t="shared" si="814"/>
        <v>0</v>
      </c>
      <c r="AO535" s="640">
        <f t="shared" si="814"/>
        <v>0</v>
      </c>
      <c r="AP535" s="640">
        <f t="shared" si="814"/>
        <v>0</v>
      </c>
      <c r="AQ535" s="640">
        <f t="shared" si="814"/>
        <v>0</v>
      </c>
      <c r="AR535" s="640">
        <f t="shared" si="814"/>
        <v>0</v>
      </c>
      <c r="AS535" s="640">
        <f t="shared" si="814"/>
        <v>0</v>
      </c>
      <c r="AT535" s="640">
        <f t="shared" si="814"/>
        <v>0</v>
      </c>
      <c r="AU535" s="640">
        <f t="shared" si="814"/>
        <v>0</v>
      </c>
      <c r="AV535" s="640">
        <f t="shared" si="792"/>
        <v>0</v>
      </c>
      <c r="AW535" s="640"/>
      <c r="AX535" s="640"/>
      <c r="AY535" s="640"/>
      <c r="AZ535" s="640"/>
      <c r="BA535" s="640"/>
      <c r="BB535" s="640"/>
      <c r="BC535" s="640"/>
      <c r="BD535" s="640"/>
      <c r="BE535" s="640"/>
      <c r="BF535" s="640"/>
      <c r="BG535" s="640"/>
      <c r="BH535" s="640"/>
      <c r="BI535" s="640"/>
      <c r="BJ535" s="640"/>
      <c r="BK535" s="640"/>
      <c r="BL535" s="640"/>
      <c r="BM535" s="640"/>
      <c r="BN535" s="640"/>
      <c r="BO535" s="640"/>
      <c r="BP535" s="640"/>
      <c r="BQ535" s="640"/>
    </row>
    <row r="536" spans="1:69" s="352" customFormat="1" ht="25.5" x14ac:dyDescent="0.2">
      <c r="A536" s="1282">
        <v>1815</v>
      </c>
      <c r="B536" s="376" t="s">
        <v>86</v>
      </c>
      <c r="C536" s="1259">
        <f>'I4 BO ASSETS'!O30</f>
        <v>0</v>
      </c>
      <c r="D536" s="640">
        <f t="shared" si="785"/>
        <v>0</v>
      </c>
      <c r="E536" s="640">
        <f t="shared" si="785"/>
        <v>0</v>
      </c>
      <c r="F536" s="640">
        <f t="shared" si="788"/>
        <v>0</v>
      </c>
      <c r="G536" s="640">
        <f t="shared" ref="G536:Z536" si="815">$D536*G605</f>
        <v>0</v>
      </c>
      <c r="H536" s="640">
        <f t="shared" si="815"/>
        <v>0</v>
      </c>
      <c r="I536" s="640">
        <f t="shared" si="815"/>
        <v>0</v>
      </c>
      <c r="J536" s="640">
        <f t="shared" si="815"/>
        <v>0</v>
      </c>
      <c r="K536" s="640">
        <f t="shared" si="815"/>
        <v>0</v>
      </c>
      <c r="L536" s="640">
        <f t="shared" si="815"/>
        <v>0</v>
      </c>
      <c r="M536" s="640">
        <f t="shared" si="815"/>
        <v>0</v>
      </c>
      <c r="N536" s="640">
        <f t="shared" si="815"/>
        <v>0</v>
      </c>
      <c r="O536" s="640">
        <f t="shared" si="815"/>
        <v>0</v>
      </c>
      <c r="P536" s="640">
        <f t="shared" si="815"/>
        <v>0</v>
      </c>
      <c r="Q536" s="640">
        <f t="shared" si="815"/>
        <v>0</v>
      </c>
      <c r="R536" s="640">
        <f t="shared" si="815"/>
        <v>0</v>
      </c>
      <c r="S536" s="640">
        <f t="shared" si="815"/>
        <v>0</v>
      </c>
      <c r="T536" s="640">
        <f t="shared" si="815"/>
        <v>0</v>
      </c>
      <c r="U536" s="640">
        <f t="shared" si="815"/>
        <v>0</v>
      </c>
      <c r="V536" s="640">
        <f t="shared" si="815"/>
        <v>0</v>
      </c>
      <c r="W536" s="640">
        <f t="shared" si="815"/>
        <v>0</v>
      </c>
      <c r="X536" s="640">
        <f t="shared" si="815"/>
        <v>0</v>
      </c>
      <c r="Y536" s="640">
        <f t="shared" si="815"/>
        <v>0</v>
      </c>
      <c r="Z536" s="640">
        <f t="shared" si="815"/>
        <v>0</v>
      </c>
      <c r="AA536" s="640">
        <f t="shared" si="790"/>
        <v>0</v>
      </c>
      <c r="AB536" s="640">
        <f t="shared" ref="AB536:AU536" si="816">$E536*AB605</f>
        <v>0</v>
      </c>
      <c r="AC536" s="640">
        <f t="shared" si="816"/>
        <v>0</v>
      </c>
      <c r="AD536" s="640">
        <f t="shared" si="816"/>
        <v>0</v>
      </c>
      <c r="AE536" s="640">
        <f t="shared" si="816"/>
        <v>0</v>
      </c>
      <c r="AF536" s="640">
        <f t="shared" si="816"/>
        <v>0</v>
      </c>
      <c r="AG536" s="640">
        <f t="shared" si="816"/>
        <v>0</v>
      </c>
      <c r="AH536" s="640">
        <f t="shared" si="816"/>
        <v>0</v>
      </c>
      <c r="AI536" s="640">
        <f t="shared" si="816"/>
        <v>0</v>
      </c>
      <c r="AJ536" s="640">
        <f t="shared" si="816"/>
        <v>0</v>
      </c>
      <c r="AK536" s="640">
        <f t="shared" si="816"/>
        <v>0</v>
      </c>
      <c r="AL536" s="640">
        <f t="shared" si="816"/>
        <v>0</v>
      </c>
      <c r="AM536" s="640">
        <f t="shared" si="816"/>
        <v>0</v>
      </c>
      <c r="AN536" s="640">
        <f t="shared" si="816"/>
        <v>0</v>
      </c>
      <c r="AO536" s="640">
        <f t="shared" si="816"/>
        <v>0</v>
      </c>
      <c r="AP536" s="640">
        <f t="shared" si="816"/>
        <v>0</v>
      </c>
      <c r="AQ536" s="640">
        <f t="shared" si="816"/>
        <v>0</v>
      </c>
      <c r="AR536" s="640">
        <f t="shared" si="816"/>
        <v>0</v>
      </c>
      <c r="AS536" s="640">
        <f t="shared" si="816"/>
        <v>0</v>
      </c>
      <c r="AT536" s="640">
        <f t="shared" si="816"/>
        <v>0</v>
      </c>
      <c r="AU536" s="640">
        <f t="shared" si="816"/>
        <v>0</v>
      </c>
      <c r="AV536" s="640">
        <f t="shared" si="792"/>
        <v>0</v>
      </c>
      <c r="AW536" s="640"/>
      <c r="AX536" s="640"/>
      <c r="AY536" s="640"/>
      <c r="AZ536" s="640"/>
      <c r="BA536" s="640"/>
      <c r="BB536" s="640"/>
      <c r="BC536" s="640"/>
      <c r="BD536" s="640"/>
      <c r="BE536" s="640"/>
      <c r="BF536" s="640"/>
      <c r="BG536" s="640"/>
      <c r="BH536" s="640"/>
      <c r="BI536" s="640"/>
      <c r="BJ536" s="640"/>
      <c r="BK536" s="640"/>
      <c r="BL536" s="640"/>
      <c r="BM536" s="640"/>
      <c r="BN536" s="640"/>
      <c r="BO536" s="640"/>
      <c r="BP536" s="640"/>
      <c r="BQ536" s="640"/>
    </row>
    <row r="537" spans="1:69" s="352" customFormat="1" ht="25.5" x14ac:dyDescent="0.2">
      <c r="A537" s="1282">
        <v>1820</v>
      </c>
      <c r="B537" s="376" t="s">
        <v>87</v>
      </c>
      <c r="C537" s="1259">
        <f>'I4 BO ASSETS'!O31</f>
        <v>0</v>
      </c>
      <c r="D537" s="640">
        <f t="shared" si="785"/>
        <v>0</v>
      </c>
      <c r="E537" s="640">
        <f t="shared" si="785"/>
        <v>0</v>
      </c>
      <c r="F537" s="640">
        <f t="shared" si="788"/>
        <v>0</v>
      </c>
      <c r="G537" s="640">
        <f t="shared" ref="G537:Z537" si="817">$D537*G606</f>
        <v>0</v>
      </c>
      <c r="H537" s="640">
        <f t="shared" si="817"/>
        <v>0</v>
      </c>
      <c r="I537" s="640">
        <f t="shared" si="817"/>
        <v>0</v>
      </c>
      <c r="J537" s="640">
        <f t="shared" si="817"/>
        <v>0</v>
      </c>
      <c r="K537" s="640">
        <f t="shared" si="817"/>
        <v>0</v>
      </c>
      <c r="L537" s="640">
        <f t="shared" si="817"/>
        <v>0</v>
      </c>
      <c r="M537" s="640">
        <f t="shared" si="817"/>
        <v>0</v>
      </c>
      <c r="N537" s="640">
        <f t="shared" si="817"/>
        <v>0</v>
      </c>
      <c r="O537" s="640">
        <f t="shared" si="817"/>
        <v>0</v>
      </c>
      <c r="P537" s="640">
        <f t="shared" si="817"/>
        <v>0</v>
      </c>
      <c r="Q537" s="640">
        <f t="shared" si="817"/>
        <v>0</v>
      </c>
      <c r="R537" s="640">
        <f t="shared" si="817"/>
        <v>0</v>
      </c>
      <c r="S537" s="640">
        <f t="shared" si="817"/>
        <v>0</v>
      </c>
      <c r="T537" s="640">
        <f t="shared" si="817"/>
        <v>0</v>
      </c>
      <c r="U537" s="640">
        <f t="shared" si="817"/>
        <v>0</v>
      </c>
      <c r="V537" s="640">
        <f t="shared" si="817"/>
        <v>0</v>
      </c>
      <c r="W537" s="640">
        <f t="shared" si="817"/>
        <v>0</v>
      </c>
      <c r="X537" s="640">
        <f t="shared" si="817"/>
        <v>0</v>
      </c>
      <c r="Y537" s="640">
        <f t="shared" si="817"/>
        <v>0</v>
      </c>
      <c r="Z537" s="640">
        <f t="shared" si="817"/>
        <v>0</v>
      </c>
      <c r="AA537" s="640">
        <f t="shared" si="790"/>
        <v>0</v>
      </c>
      <c r="AB537" s="640">
        <f t="shared" ref="AB537:AU537" si="818">$E537*AB606</f>
        <v>0</v>
      </c>
      <c r="AC537" s="640">
        <f t="shared" si="818"/>
        <v>0</v>
      </c>
      <c r="AD537" s="640">
        <f t="shared" si="818"/>
        <v>0</v>
      </c>
      <c r="AE537" s="640">
        <f t="shared" si="818"/>
        <v>0</v>
      </c>
      <c r="AF537" s="640">
        <f t="shared" si="818"/>
        <v>0</v>
      </c>
      <c r="AG537" s="640">
        <f t="shared" si="818"/>
        <v>0</v>
      </c>
      <c r="AH537" s="640">
        <f t="shared" si="818"/>
        <v>0</v>
      </c>
      <c r="AI537" s="640">
        <f t="shared" si="818"/>
        <v>0</v>
      </c>
      <c r="AJ537" s="640">
        <f t="shared" si="818"/>
        <v>0</v>
      </c>
      <c r="AK537" s="640">
        <f t="shared" si="818"/>
        <v>0</v>
      </c>
      <c r="AL537" s="640">
        <f t="shared" si="818"/>
        <v>0</v>
      </c>
      <c r="AM537" s="640">
        <f t="shared" si="818"/>
        <v>0</v>
      </c>
      <c r="AN537" s="640">
        <f t="shared" si="818"/>
        <v>0</v>
      </c>
      <c r="AO537" s="640">
        <f t="shared" si="818"/>
        <v>0</v>
      </c>
      <c r="AP537" s="640">
        <f t="shared" si="818"/>
        <v>0</v>
      </c>
      <c r="AQ537" s="640">
        <f t="shared" si="818"/>
        <v>0</v>
      </c>
      <c r="AR537" s="640">
        <f t="shared" si="818"/>
        <v>0</v>
      </c>
      <c r="AS537" s="640">
        <f t="shared" si="818"/>
        <v>0</v>
      </c>
      <c r="AT537" s="640">
        <f t="shared" si="818"/>
        <v>0</v>
      </c>
      <c r="AU537" s="640">
        <f t="shared" si="818"/>
        <v>0</v>
      </c>
      <c r="AV537" s="640">
        <f t="shared" si="792"/>
        <v>0</v>
      </c>
      <c r="AW537" s="640"/>
      <c r="AX537" s="640"/>
      <c r="AY537" s="640"/>
      <c r="AZ537" s="640"/>
      <c r="BA537" s="640"/>
      <c r="BB537" s="640"/>
      <c r="BC537" s="640"/>
      <c r="BD537" s="640"/>
      <c r="BE537" s="640"/>
      <c r="BF537" s="640"/>
      <c r="BG537" s="640"/>
      <c r="BH537" s="640"/>
      <c r="BI537" s="640"/>
      <c r="BJ537" s="640"/>
      <c r="BK537" s="640"/>
      <c r="BL537" s="640"/>
      <c r="BM537" s="640"/>
      <c r="BN537" s="640"/>
      <c r="BO537" s="640"/>
      <c r="BP537" s="640"/>
      <c r="BQ537" s="640"/>
    </row>
    <row r="538" spans="1:69" s="352" customFormat="1" ht="25.5" x14ac:dyDescent="0.2">
      <c r="A538" s="1282" t="s">
        <v>490</v>
      </c>
      <c r="B538" s="376" t="s">
        <v>1275</v>
      </c>
      <c r="C538" s="1259">
        <f>'I4 BO ASSETS'!O32</f>
        <v>0</v>
      </c>
      <c r="D538" s="640">
        <f t="shared" si="785"/>
        <v>0</v>
      </c>
      <c r="E538" s="640">
        <f t="shared" si="785"/>
        <v>0</v>
      </c>
      <c r="F538" s="640">
        <f>D538+E538</f>
        <v>0</v>
      </c>
      <c r="G538" s="640">
        <f t="shared" ref="G538:Z538" si="819">$D538*G607</f>
        <v>0</v>
      </c>
      <c r="H538" s="640">
        <f t="shared" si="819"/>
        <v>0</v>
      </c>
      <c r="I538" s="640">
        <f t="shared" si="819"/>
        <v>0</v>
      </c>
      <c r="J538" s="640">
        <f t="shared" si="819"/>
        <v>0</v>
      </c>
      <c r="K538" s="640">
        <f t="shared" si="819"/>
        <v>0</v>
      </c>
      <c r="L538" s="640">
        <f t="shared" si="819"/>
        <v>0</v>
      </c>
      <c r="M538" s="640">
        <f t="shared" si="819"/>
        <v>0</v>
      </c>
      <c r="N538" s="640">
        <f t="shared" si="819"/>
        <v>0</v>
      </c>
      <c r="O538" s="640">
        <f t="shared" si="819"/>
        <v>0</v>
      </c>
      <c r="P538" s="640">
        <f t="shared" si="819"/>
        <v>0</v>
      </c>
      <c r="Q538" s="640">
        <f t="shared" si="819"/>
        <v>0</v>
      </c>
      <c r="R538" s="640">
        <f t="shared" si="819"/>
        <v>0</v>
      </c>
      <c r="S538" s="640">
        <f t="shared" si="819"/>
        <v>0</v>
      </c>
      <c r="T538" s="640">
        <f t="shared" si="819"/>
        <v>0</v>
      </c>
      <c r="U538" s="640">
        <f t="shared" si="819"/>
        <v>0</v>
      </c>
      <c r="V538" s="640">
        <f t="shared" si="819"/>
        <v>0</v>
      </c>
      <c r="W538" s="640">
        <f t="shared" si="819"/>
        <v>0</v>
      </c>
      <c r="X538" s="640">
        <f t="shared" si="819"/>
        <v>0</v>
      </c>
      <c r="Y538" s="640">
        <f t="shared" si="819"/>
        <v>0</v>
      </c>
      <c r="Z538" s="640">
        <f t="shared" si="819"/>
        <v>0</v>
      </c>
      <c r="AA538" s="640">
        <f>SUM(G538:Z538)</f>
        <v>0</v>
      </c>
      <c r="AB538" s="640">
        <f t="shared" ref="AB538:AU538" si="820">$E538*AB607</f>
        <v>0</v>
      </c>
      <c r="AC538" s="640">
        <f t="shared" si="820"/>
        <v>0</v>
      </c>
      <c r="AD538" s="640">
        <f t="shared" si="820"/>
        <v>0</v>
      </c>
      <c r="AE538" s="640">
        <f t="shared" si="820"/>
        <v>0</v>
      </c>
      <c r="AF538" s="640">
        <f t="shared" si="820"/>
        <v>0</v>
      </c>
      <c r="AG538" s="640">
        <f t="shared" si="820"/>
        <v>0</v>
      </c>
      <c r="AH538" s="640">
        <f t="shared" si="820"/>
        <v>0</v>
      </c>
      <c r="AI538" s="640">
        <f t="shared" si="820"/>
        <v>0</v>
      </c>
      <c r="AJ538" s="640">
        <f t="shared" si="820"/>
        <v>0</v>
      </c>
      <c r="AK538" s="640">
        <f t="shared" si="820"/>
        <v>0</v>
      </c>
      <c r="AL538" s="640">
        <f t="shared" si="820"/>
        <v>0</v>
      </c>
      <c r="AM538" s="640">
        <f t="shared" si="820"/>
        <v>0</v>
      </c>
      <c r="AN538" s="640">
        <f t="shared" si="820"/>
        <v>0</v>
      </c>
      <c r="AO538" s="640">
        <f t="shared" si="820"/>
        <v>0</v>
      </c>
      <c r="AP538" s="640">
        <f t="shared" si="820"/>
        <v>0</v>
      </c>
      <c r="AQ538" s="640">
        <f t="shared" si="820"/>
        <v>0</v>
      </c>
      <c r="AR538" s="640">
        <f t="shared" si="820"/>
        <v>0</v>
      </c>
      <c r="AS538" s="640">
        <f t="shared" si="820"/>
        <v>0</v>
      </c>
      <c r="AT538" s="640">
        <f t="shared" si="820"/>
        <v>0</v>
      </c>
      <c r="AU538" s="640">
        <f t="shared" si="820"/>
        <v>0</v>
      </c>
      <c r="AV538" s="640">
        <f>SUM(AB538:AU538)</f>
        <v>0</v>
      </c>
      <c r="AW538" s="640"/>
      <c r="AX538" s="640"/>
      <c r="AY538" s="640"/>
      <c r="AZ538" s="640"/>
      <c r="BA538" s="640"/>
      <c r="BB538" s="640"/>
      <c r="BC538" s="640"/>
      <c r="BD538" s="640"/>
      <c r="BE538" s="640"/>
      <c r="BF538" s="640"/>
      <c r="BG538" s="640"/>
      <c r="BH538" s="640"/>
      <c r="BI538" s="640"/>
      <c r="BJ538" s="640"/>
      <c r="BK538" s="640"/>
      <c r="BL538" s="640"/>
      <c r="BM538" s="640"/>
      <c r="BN538" s="640"/>
      <c r="BO538" s="640"/>
      <c r="BP538" s="640"/>
      <c r="BQ538" s="640"/>
    </row>
    <row r="539" spans="1:69" s="352" customFormat="1" ht="25.5" x14ac:dyDescent="0.2">
      <c r="A539" s="1282" t="s">
        <v>491</v>
      </c>
      <c r="B539" s="376" t="s">
        <v>1277</v>
      </c>
      <c r="C539" s="1259">
        <f>'I4 BO ASSETS'!O33</f>
        <v>0</v>
      </c>
      <c r="D539" s="640">
        <f t="shared" si="785"/>
        <v>0</v>
      </c>
      <c r="E539" s="640">
        <f t="shared" si="785"/>
        <v>0</v>
      </c>
      <c r="F539" s="640">
        <f>D539+E539</f>
        <v>0</v>
      </c>
      <c r="G539" s="640">
        <f t="shared" ref="G539:Z539" si="821">$D539*G608</f>
        <v>0</v>
      </c>
      <c r="H539" s="640">
        <f t="shared" si="821"/>
        <v>0</v>
      </c>
      <c r="I539" s="640">
        <f t="shared" si="821"/>
        <v>0</v>
      </c>
      <c r="J539" s="640">
        <f t="shared" si="821"/>
        <v>0</v>
      </c>
      <c r="K539" s="640">
        <f t="shared" si="821"/>
        <v>0</v>
      </c>
      <c r="L539" s="640">
        <f t="shared" si="821"/>
        <v>0</v>
      </c>
      <c r="M539" s="640">
        <f t="shared" si="821"/>
        <v>0</v>
      </c>
      <c r="N539" s="640">
        <f t="shared" si="821"/>
        <v>0</v>
      </c>
      <c r="O539" s="640">
        <f t="shared" si="821"/>
        <v>0</v>
      </c>
      <c r="P539" s="640">
        <f t="shared" si="821"/>
        <v>0</v>
      </c>
      <c r="Q539" s="640">
        <f t="shared" si="821"/>
        <v>0</v>
      </c>
      <c r="R539" s="640">
        <f t="shared" si="821"/>
        <v>0</v>
      </c>
      <c r="S539" s="640">
        <f t="shared" si="821"/>
        <v>0</v>
      </c>
      <c r="T539" s="640">
        <f t="shared" si="821"/>
        <v>0</v>
      </c>
      <c r="U539" s="640">
        <f t="shared" si="821"/>
        <v>0</v>
      </c>
      <c r="V539" s="640">
        <f t="shared" si="821"/>
        <v>0</v>
      </c>
      <c r="W539" s="640">
        <f t="shared" si="821"/>
        <v>0</v>
      </c>
      <c r="X539" s="640">
        <f t="shared" si="821"/>
        <v>0</v>
      </c>
      <c r="Y539" s="640">
        <f t="shared" si="821"/>
        <v>0</v>
      </c>
      <c r="Z539" s="640">
        <f t="shared" si="821"/>
        <v>0</v>
      </c>
      <c r="AA539" s="640">
        <f>SUM(G539:Z539)</f>
        <v>0</v>
      </c>
      <c r="AB539" s="640">
        <f t="shared" ref="AB539:AU539" si="822">$E539*AB608</f>
        <v>0</v>
      </c>
      <c r="AC539" s="640">
        <f t="shared" si="822"/>
        <v>0</v>
      </c>
      <c r="AD539" s="640">
        <f t="shared" si="822"/>
        <v>0</v>
      </c>
      <c r="AE539" s="640">
        <f t="shared" si="822"/>
        <v>0</v>
      </c>
      <c r="AF539" s="640">
        <f t="shared" si="822"/>
        <v>0</v>
      </c>
      <c r="AG539" s="640">
        <f t="shared" si="822"/>
        <v>0</v>
      </c>
      <c r="AH539" s="640">
        <f t="shared" si="822"/>
        <v>0</v>
      </c>
      <c r="AI539" s="640">
        <f t="shared" si="822"/>
        <v>0</v>
      </c>
      <c r="AJ539" s="640">
        <f t="shared" si="822"/>
        <v>0</v>
      </c>
      <c r="AK539" s="640">
        <f t="shared" si="822"/>
        <v>0</v>
      </c>
      <c r="AL539" s="640">
        <f t="shared" si="822"/>
        <v>0</v>
      </c>
      <c r="AM539" s="640">
        <f t="shared" si="822"/>
        <v>0</v>
      </c>
      <c r="AN539" s="640">
        <f t="shared" si="822"/>
        <v>0</v>
      </c>
      <c r="AO539" s="640">
        <f t="shared" si="822"/>
        <v>0</v>
      </c>
      <c r="AP539" s="640">
        <f t="shared" si="822"/>
        <v>0</v>
      </c>
      <c r="AQ539" s="640">
        <f t="shared" si="822"/>
        <v>0</v>
      </c>
      <c r="AR539" s="640">
        <f t="shared" si="822"/>
        <v>0</v>
      </c>
      <c r="AS539" s="640">
        <f t="shared" si="822"/>
        <v>0</v>
      </c>
      <c r="AT539" s="640">
        <f t="shared" si="822"/>
        <v>0</v>
      </c>
      <c r="AU539" s="640">
        <f t="shared" si="822"/>
        <v>0</v>
      </c>
      <c r="AV539" s="640">
        <f>SUM(AB539:AU539)</f>
        <v>0</v>
      </c>
      <c r="AW539" s="640"/>
      <c r="AX539" s="640"/>
      <c r="AY539" s="640"/>
      <c r="AZ539" s="640"/>
      <c r="BA539" s="640"/>
      <c r="BB539" s="640"/>
      <c r="BC539" s="640"/>
      <c r="BD539" s="640"/>
      <c r="BE539" s="640"/>
      <c r="BF539" s="640"/>
      <c r="BG539" s="640"/>
      <c r="BH539" s="640"/>
      <c r="BI539" s="640"/>
      <c r="BJ539" s="640"/>
      <c r="BK539" s="640"/>
      <c r="BL539" s="640"/>
      <c r="BM539" s="640"/>
      <c r="BN539" s="640"/>
      <c r="BO539" s="640"/>
      <c r="BP539" s="640"/>
      <c r="BQ539" s="640"/>
    </row>
    <row r="540" spans="1:69" s="352" customFormat="1" ht="25.5" x14ac:dyDescent="0.2">
      <c r="A540" s="1282" t="s">
        <v>1267</v>
      </c>
      <c r="B540" s="376" t="s">
        <v>1268</v>
      </c>
      <c r="C540" s="1259">
        <f>'I4 BO ASSETS'!O34</f>
        <v>0</v>
      </c>
      <c r="D540" s="640">
        <f t="shared" si="785"/>
        <v>0</v>
      </c>
      <c r="E540" s="640">
        <f t="shared" si="785"/>
        <v>0</v>
      </c>
      <c r="F540" s="640">
        <f>D540+E540</f>
        <v>0</v>
      </c>
      <c r="G540" s="640">
        <f t="shared" ref="G540:Z540" si="823">$D540*G609</f>
        <v>0</v>
      </c>
      <c r="H540" s="640">
        <f t="shared" si="823"/>
        <v>0</v>
      </c>
      <c r="I540" s="640">
        <f t="shared" si="823"/>
        <v>0</v>
      </c>
      <c r="J540" s="640">
        <f t="shared" si="823"/>
        <v>0</v>
      </c>
      <c r="K540" s="640">
        <f t="shared" si="823"/>
        <v>0</v>
      </c>
      <c r="L540" s="640">
        <f t="shared" si="823"/>
        <v>0</v>
      </c>
      <c r="M540" s="640">
        <f t="shared" si="823"/>
        <v>0</v>
      </c>
      <c r="N540" s="640">
        <f t="shared" si="823"/>
        <v>0</v>
      </c>
      <c r="O540" s="640">
        <f t="shared" si="823"/>
        <v>0</v>
      </c>
      <c r="P540" s="640">
        <f t="shared" si="823"/>
        <v>0</v>
      </c>
      <c r="Q540" s="640">
        <f t="shared" si="823"/>
        <v>0</v>
      </c>
      <c r="R540" s="640">
        <f t="shared" si="823"/>
        <v>0</v>
      </c>
      <c r="S540" s="640">
        <f t="shared" si="823"/>
        <v>0</v>
      </c>
      <c r="T540" s="640">
        <f t="shared" si="823"/>
        <v>0</v>
      </c>
      <c r="U540" s="640">
        <f t="shared" si="823"/>
        <v>0</v>
      </c>
      <c r="V540" s="640">
        <f t="shared" si="823"/>
        <v>0</v>
      </c>
      <c r="W540" s="640">
        <f t="shared" si="823"/>
        <v>0</v>
      </c>
      <c r="X540" s="640">
        <f t="shared" si="823"/>
        <v>0</v>
      </c>
      <c r="Y540" s="640">
        <f t="shared" si="823"/>
        <v>0</v>
      </c>
      <c r="Z540" s="640">
        <f t="shared" si="823"/>
        <v>0</v>
      </c>
      <c r="AA540" s="640">
        <f>SUM(G540:Z540)</f>
        <v>0</v>
      </c>
      <c r="AB540" s="640">
        <f t="shared" ref="AB540:AU540" si="824">$E540*AB609</f>
        <v>0</v>
      </c>
      <c r="AC540" s="640">
        <f t="shared" si="824"/>
        <v>0</v>
      </c>
      <c r="AD540" s="640">
        <f t="shared" si="824"/>
        <v>0</v>
      </c>
      <c r="AE540" s="640">
        <f t="shared" si="824"/>
        <v>0</v>
      </c>
      <c r="AF540" s="640">
        <f t="shared" si="824"/>
        <v>0</v>
      </c>
      <c r="AG540" s="640">
        <f t="shared" si="824"/>
        <v>0</v>
      </c>
      <c r="AH540" s="640">
        <f t="shared" si="824"/>
        <v>0</v>
      </c>
      <c r="AI540" s="640">
        <f t="shared" si="824"/>
        <v>0</v>
      </c>
      <c r="AJ540" s="640">
        <f t="shared" si="824"/>
        <v>0</v>
      </c>
      <c r="AK540" s="640">
        <f t="shared" si="824"/>
        <v>0</v>
      </c>
      <c r="AL540" s="640">
        <f t="shared" si="824"/>
        <v>0</v>
      </c>
      <c r="AM540" s="640">
        <f t="shared" si="824"/>
        <v>0</v>
      </c>
      <c r="AN540" s="640">
        <f t="shared" si="824"/>
        <v>0</v>
      </c>
      <c r="AO540" s="640">
        <f t="shared" si="824"/>
        <v>0</v>
      </c>
      <c r="AP540" s="640">
        <f t="shared" si="824"/>
        <v>0</v>
      </c>
      <c r="AQ540" s="640">
        <f t="shared" si="824"/>
        <v>0</v>
      </c>
      <c r="AR540" s="640">
        <f t="shared" si="824"/>
        <v>0</v>
      </c>
      <c r="AS540" s="640">
        <f t="shared" si="824"/>
        <v>0</v>
      </c>
      <c r="AT540" s="640">
        <f t="shared" si="824"/>
        <v>0</v>
      </c>
      <c r="AU540" s="640">
        <f t="shared" si="824"/>
        <v>0</v>
      </c>
      <c r="AV540" s="640">
        <f>SUM(AB540:AU540)</f>
        <v>0</v>
      </c>
      <c r="AW540" s="640"/>
      <c r="AX540" s="640"/>
      <c r="AY540" s="640"/>
      <c r="AZ540" s="640"/>
      <c r="BA540" s="640"/>
      <c r="BB540" s="640"/>
      <c r="BC540" s="640"/>
      <c r="BD540" s="640"/>
      <c r="BE540" s="640"/>
      <c r="BF540" s="640"/>
      <c r="BG540" s="640"/>
      <c r="BH540" s="640"/>
      <c r="BI540" s="640"/>
      <c r="BJ540" s="640"/>
      <c r="BK540" s="640"/>
      <c r="BL540" s="640"/>
      <c r="BM540" s="640"/>
      <c r="BN540" s="640"/>
      <c r="BO540" s="640"/>
      <c r="BP540" s="640"/>
      <c r="BQ540" s="640"/>
    </row>
    <row r="541" spans="1:69" s="352" customFormat="1" ht="12.75" x14ac:dyDescent="0.2">
      <c r="A541" s="1282">
        <v>1825</v>
      </c>
      <c r="B541" s="376" t="s">
        <v>88</v>
      </c>
      <c r="C541" s="1259">
        <f>'I4 BO ASSETS'!O35</f>
        <v>0</v>
      </c>
      <c r="D541" s="640">
        <f t="shared" si="785"/>
        <v>0</v>
      </c>
      <c r="E541" s="640">
        <f t="shared" si="785"/>
        <v>0</v>
      </c>
      <c r="F541" s="640">
        <f t="shared" si="788"/>
        <v>0</v>
      </c>
      <c r="G541" s="640">
        <f t="shared" ref="G541:Z541" si="825">$D541*G610</f>
        <v>0</v>
      </c>
      <c r="H541" s="640">
        <f t="shared" si="825"/>
        <v>0</v>
      </c>
      <c r="I541" s="640">
        <f t="shared" si="825"/>
        <v>0</v>
      </c>
      <c r="J541" s="640">
        <f t="shared" si="825"/>
        <v>0</v>
      </c>
      <c r="K541" s="640">
        <f t="shared" si="825"/>
        <v>0</v>
      </c>
      <c r="L541" s="640">
        <f t="shared" si="825"/>
        <v>0</v>
      </c>
      <c r="M541" s="640">
        <f t="shared" si="825"/>
        <v>0</v>
      </c>
      <c r="N541" s="640">
        <f t="shared" si="825"/>
        <v>0</v>
      </c>
      <c r="O541" s="640">
        <f t="shared" si="825"/>
        <v>0</v>
      </c>
      <c r="P541" s="640">
        <f t="shared" si="825"/>
        <v>0</v>
      </c>
      <c r="Q541" s="640">
        <f t="shared" si="825"/>
        <v>0</v>
      </c>
      <c r="R541" s="640">
        <f t="shared" si="825"/>
        <v>0</v>
      </c>
      <c r="S541" s="640">
        <f t="shared" si="825"/>
        <v>0</v>
      </c>
      <c r="T541" s="640">
        <f t="shared" si="825"/>
        <v>0</v>
      </c>
      <c r="U541" s="640">
        <f t="shared" si="825"/>
        <v>0</v>
      </c>
      <c r="V541" s="640">
        <f t="shared" si="825"/>
        <v>0</v>
      </c>
      <c r="W541" s="640">
        <f t="shared" si="825"/>
        <v>0</v>
      </c>
      <c r="X541" s="640">
        <f t="shared" si="825"/>
        <v>0</v>
      </c>
      <c r="Y541" s="640">
        <f t="shared" si="825"/>
        <v>0</v>
      </c>
      <c r="Z541" s="640">
        <f t="shared" si="825"/>
        <v>0</v>
      </c>
      <c r="AA541" s="640">
        <f t="shared" si="790"/>
        <v>0</v>
      </c>
      <c r="AB541" s="640">
        <f t="shared" ref="AB541:AU541" si="826">$E541*AB610</f>
        <v>0</v>
      </c>
      <c r="AC541" s="640">
        <f t="shared" si="826"/>
        <v>0</v>
      </c>
      <c r="AD541" s="640">
        <f t="shared" si="826"/>
        <v>0</v>
      </c>
      <c r="AE541" s="640">
        <f t="shared" si="826"/>
        <v>0</v>
      </c>
      <c r="AF541" s="640">
        <f t="shared" si="826"/>
        <v>0</v>
      </c>
      <c r="AG541" s="640">
        <f t="shared" si="826"/>
        <v>0</v>
      </c>
      <c r="AH541" s="640">
        <f t="shared" si="826"/>
        <v>0</v>
      </c>
      <c r="AI541" s="640">
        <f t="shared" si="826"/>
        <v>0</v>
      </c>
      <c r="AJ541" s="640">
        <f t="shared" si="826"/>
        <v>0</v>
      </c>
      <c r="AK541" s="640">
        <f t="shared" si="826"/>
        <v>0</v>
      </c>
      <c r="AL541" s="640">
        <f t="shared" si="826"/>
        <v>0</v>
      </c>
      <c r="AM541" s="640">
        <f t="shared" si="826"/>
        <v>0</v>
      </c>
      <c r="AN541" s="640">
        <f t="shared" si="826"/>
        <v>0</v>
      </c>
      <c r="AO541" s="640">
        <f t="shared" si="826"/>
        <v>0</v>
      </c>
      <c r="AP541" s="640">
        <f t="shared" si="826"/>
        <v>0</v>
      </c>
      <c r="AQ541" s="640">
        <f t="shared" si="826"/>
        <v>0</v>
      </c>
      <c r="AR541" s="640">
        <f t="shared" si="826"/>
        <v>0</v>
      </c>
      <c r="AS541" s="640">
        <f t="shared" si="826"/>
        <v>0</v>
      </c>
      <c r="AT541" s="640">
        <f t="shared" si="826"/>
        <v>0</v>
      </c>
      <c r="AU541" s="640">
        <f t="shared" si="826"/>
        <v>0</v>
      </c>
      <c r="AV541" s="640">
        <f t="shared" si="792"/>
        <v>0</v>
      </c>
      <c r="AW541" s="640"/>
      <c r="AX541" s="640"/>
      <c r="AY541" s="640"/>
      <c r="AZ541" s="640"/>
      <c r="BA541" s="640"/>
      <c r="BB541" s="640"/>
      <c r="BC541" s="640"/>
      <c r="BD541" s="640"/>
      <c r="BE541" s="640"/>
      <c r="BF541" s="640"/>
      <c r="BG541" s="640"/>
      <c r="BH541" s="640"/>
      <c r="BI541" s="640"/>
      <c r="BJ541" s="640"/>
      <c r="BK541" s="640"/>
      <c r="BL541" s="640"/>
      <c r="BM541" s="640"/>
      <c r="BN541" s="640"/>
      <c r="BO541" s="640"/>
      <c r="BP541" s="640"/>
      <c r="BQ541" s="640"/>
    </row>
    <row r="542" spans="1:69" s="352" customFormat="1" ht="12.75" x14ac:dyDescent="0.2">
      <c r="A542" s="1282" t="s">
        <v>823</v>
      </c>
      <c r="B542" s="376" t="s">
        <v>365</v>
      </c>
      <c r="C542" s="1259">
        <f>'I4 BO ASSETS'!O36</f>
        <v>0</v>
      </c>
      <c r="D542" s="640">
        <f t="shared" si="785"/>
        <v>0</v>
      </c>
      <c r="E542" s="640">
        <f t="shared" si="785"/>
        <v>0</v>
      </c>
      <c r="F542" s="640">
        <f t="shared" si="788"/>
        <v>0</v>
      </c>
      <c r="G542" s="640">
        <f t="shared" ref="G542:Z542" si="827">$D542*G611</f>
        <v>0</v>
      </c>
      <c r="H542" s="640">
        <f t="shared" si="827"/>
        <v>0</v>
      </c>
      <c r="I542" s="640">
        <f t="shared" si="827"/>
        <v>0</v>
      </c>
      <c r="J542" s="640">
        <f t="shared" si="827"/>
        <v>0</v>
      </c>
      <c r="K542" s="640">
        <f t="shared" si="827"/>
        <v>0</v>
      </c>
      <c r="L542" s="640">
        <f t="shared" si="827"/>
        <v>0</v>
      </c>
      <c r="M542" s="640">
        <f t="shared" si="827"/>
        <v>0</v>
      </c>
      <c r="N542" s="640">
        <f t="shared" si="827"/>
        <v>0</v>
      </c>
      <c r="O542" s="640">
        <f t="shared" si="827"/>
        <v>0</v>
      </c>
      <c r="P542" s="640">
        <f t="shared" si="827"/>
        <v>0</v>
      </c>
      <c r="Q542" s="640">
        <f t="shared" si="827"/>
        <v>0</v>
      </c>
      <c r="R542" s="640">
        <f t="shared" si="827"/>
        <v>0</v>
      </c>
      <c r="S542" s="640">
        <f t="shared" si="827"/>
        <v>0</v>
      </c>
      <c r="T542" s="640">
        <f t="shared" si="827"/>
        <v>0</v>
      </c>
      <c r="U542" s="640">
        <f t="shared" si="827"/>
        <v>0</v>
      </c>
      <c r="V542" s="640">
        <f t="shared" si="827"/>
        <v>0</v>
      </c>
      <c r="W542" s="640">
        <f t="shared" si="827"/>
        <v>0</v>
      </c>
      <c r="X542" s="640">
        <f t="shared" si="827"/>
        <v>0</v>
      </c>
      <c r="Y542" s="640">
        <f t="shared" si="827"/>
        <v>0</v>
      </c>
      <c r="Z542" s="640">
        <f t="shared" si="827"/>
        <v>0</v>
      </c>
      <c r="AA542" s="640">
        <f t="shared" si="790"/>
        <v>0</v>
      </c>
      <c r="AB542" s="640">
        <f t="shared" ref="AB542:AU542" si="828">$E542*AB611</f>
        <v>0</v>
      </c>
      <c r="AC542" s="640">
        <f t="shared" si="828"/>
        <v>0</v>
      </c>
      <c r="AD542" s="640">
        <f t="shared" si="828"/>
        <v>0</v>
      </c>
      <c r="AE542" s="640">
        <f t="shared" si="828"/>
        <v>0</v>
      </c>
      <c r="AF542" s="640">
        <f t="shared" si="828"/>
        <v>0</v>
      </c>
      <c r="AG542" s="640">
        <f t="shared" si="828"/>
        <v>0</v>
      </c>
      <c r="AH542" s="640">
        <f t="shared" si="828"/>
        <v>0</v>
      </c>
      <c r="AI542" s="640">
        <f t="shared" si="828"/>
        <v>0</v>
      </c>
      <c r="AJ542" s="640">
        <f t="shared" si="828"/>
        <v>0</v>
      </c>
      <c r="AK542" s="640">
        <f t="shared" si="828"/>
        <v>0</v>
      </c>
      <c r="AL542" s="640">
        <f t="shared" si="828"/>
        <v>0</v>
      </c>
      <c r="AM542" s="640">
        <f t="shared" si="828"/>
        <v>0</v>
      </c>
      <c r="AN542" s="640">
        <f t="shared" si="828"/>
        <v>0</v>
      </c>
      <c r="AO542" s="640">
        <f t="shared" si="828"/>
        <v>0</v>
      </c>
      <c r="AP542" s="640">
        <f t="shared" si="828"/>
        <v>0</v>
      </c>
      <c r="AQ542" s="640">
        <f t="shared" si="828"/>
        <v>0</v>
      </c>
      <c r="AR542" s="640">
        <f t="shared" si="828"/>
        <v>0</v>
      </c>
      <c r="AS542" s="640">
        <f t="shared" si="828"/>
        <v>0</v>
      </c>
      <c r="AT542" s="640">
        <f t="shared" si="828"/>
        <v>0</v>
      </c>
      <c r="AU542" s="640">
        <f t="shared" si="828"/>
        <v>0</v>
      </c>
      <c r="AV542" s="640">
        <f t="shared" si="792"/>
        <v>0</v>
      </c>
      <c r="AW542" s="640"/>
      <c r="AX542" s="640"/>
      <c r="AY542" s="640"/>
      <c r="AZ542" s="640"/>
      <c r="BA542" s="640"/>
      <c r="BB542" s="640"/>
      <c r="BC542" s="640"/>
      <c r="BD542" s="640"/>
      <c r="BE542" s="640"/>
      <c r="BF542" s="640"/>
      <c r="BG542" s="640"/>
      <c r="BH542" s="640"/>
      <c r="BI542" s="640"/>
      <c r="BJ542" s="640"/>
      <c r="BK542" s="640"/>
      <c r="BL542" s="640"/>
      <c r="BM542" s="640"/>
      <c r="BN542" s="640"/>
      <c r="BO542" s="640"/>
      <c r="BP542" s="640"/>
      <c r="BQ542" s="640"/>
    </row>
    <row r="543" spans="1:69" s="352" customFormat="1" ht="12.75" x14ac:dyDescent="0.2">
      <c r="A543" s="1282" t="s">
        <v>824</v>
      </c>
      <c r="B543" s="376" t="s">
        <v>366</v>
      </c>
      <c r="C543" s="1259">
        <f>'I4 BO ASSETS'!O37</f>
        <v>0</v>
      </c>
      <c r="D543" s="640">
        <f t="shared" ref="D543:E562" si="829">$C543*D612</f>
        <v>0</v>
      </c>
      <c r="E543" s="640">
        <f t="shared" si="829"/>
        <v>0</v>
      </c>
      <c r="F543" s="640">
        <f t="shared" si="788"/>
        <v>0</v>
      </c>
      <c r="G543" s="640">
        <f t="shared" ref="G543:Z543" si="830">$D543*G612</f>
        <v>0</v>
      </c>
      <c r="H543" s="640">
        <f t="shared" si="830"/>
        <v>0</v>
      </c>
      <c r="I543" s="640">
        <f t="shared" si="830"/>
        <v>0</v>
      </c>
      <c r="J543" s="640">
        <f t="shared" si="830"/>
        <v>0</v>
      </c>
      <c r="K543" s="640">
        <f t="shared" si="830"/>
        <v>0</v>
      </c>
      <c r="L543" s="640">
        <f t="shared" si="830"/>
        <v>0</v>
      </c>
      <c r="M543" s="640">
        <f t="shared" si="830"/>
        <v>0</v>
      </c>
      <c r="N543" s="640">
        <f t="shared" si="830"/>
        <v>0</v>
      </c>
      <c r="O543" s="640">
        <f t="shared" si="830"/>
        <v>0</v>
      </c>
      <c r="P543" s="640">
        <f t="shared" si="830"/>
        <v>0</v>
      </c>
      <c r="Q543" s="640">
        <f t="shared" si="830"/>
        <v>0</v>
      </c>
      <c r="R543" s="640">
        <f t="shared" si="830"/>
        <v>0</v>
      </c>
      <c r="S543" s="640">
        <f t="shared" si="830"/>
        <v>0</v>
      </c>
      <c r="T543" s="640">
        <f t="shared" si="830"/>
        <v>0</v>
      </c>
      <c r="U543" s="640">
        <f t="shared" si="830"/>
        <v>0</v>
      </c>
      <c r="V543" s="640">
        <f t="shared" si="830"/>
        <v>0</v>
      </c>
      <c r="W543" s="640">
        <f t="shared" si="830"/>
        <v>0</v>
      </c>
      <c r="X543" s="640">
        <f t="shared" si="830"/>
        <v>0</v>
      </c>
      <c r="Y543" s="640">
        <f t="shared" si="830"/>
        <v>0</v>
      </c>
      <c r="Z543" s="640">
        <f t="shared" si="830"/>
        <v>0</v>
      </c>
      <c r="AA543" s="640">
        <f t="shared" si="790"/>
        <v>0</v>
      </c>
      <c r="AB543" s="640">
        <f t="shared" ref="AB543:AU543" si="831">$E543*AB612</f>
        <v>0</v>
      </c>
      <c r="AC543" s="640">
        <f t="shared" si="831"/>
        <v>0</v>
      </c>
      <c r="AD543" s="640">
        <f t="shared" si="831"/>
        <v>0</v>
      </c>
      <c r="AE543" s="640">
        <f t="shared" si="831"/>
        <v>0</v>
      </c>
      <c r="AF543" s="640">
        <f t="shared" si="831"/>
        <v>0</v>
      </c>
      <c r="AG543" s="640">
        <f t="shared" si="831"/>
        <v>0</v>
      </c>
      <c r="AH543" s="640">
        <f t="shared" si="831"/>
        <v>0</v>
      </c>
      <c r="AI543" s="640">
        <f t="shared" si="831"/>
        <v>0</v>
      </c>
      <c r="AJ543" s="640">
        <f t="shared" si="831"/>
        <v>0</v>
      </c>
      <c r="AK543" s="640">
        <f t="shared" si="831"/>
        <v>0</v>
      </c>
      <c r="AL543" s="640">
        <f t="shared" si="831"/>
        <v>0</v>
      </c>
      <c r="AM543" s="640">
        <f t="shared" si="831"/>
        <v>0</v>
      </c>
      <c r="AN543" s="640">
        <f t="shared" si="831"/>
        <v>0</v>
      </c>
      <c r="AO543" s="640">
        <f t="shared" si="831"/>
        <v>0</v>
      </c>
      <c r="AP543" s="640">
        <f t="shared" si="831"/>
        <v>0</v>
      </c>
      <c r="AQ543" s="640">
        <f t="shared" si="831"/>
        <v>0</v>
      </c>
      <c r="AR543" s="640">
        <f t="shared" si="831"/>
        <v>0</v>
      </c>
      <c r="AS543" s="640">
        <f t="shared" si="831"/>
        <v>0</v>
      </c>
      <c r="AT543" s="640">
        <f t="shared" si="831"/>
        <v>0</v>
      </c>
      <c r="AU543" s="640">
        <f t="shared" si="831"/>
        <v>0</v>
      </c>
      <c r="AV543" s="640">
        <f t="shared" si="792"/>
        <v>0</v>
      </c>
      <c r="AW543" s="640"/>
      <c r="AX543" s="640"/>
      <c r="AY543" s="640"/>
      <c r="AZ543" s="640"/>
      <c r="BA543" s="640"/>
      <c r="BB543" s="640"/>
      <c r="BC543" s="640"/>
      <c r="BD543" s="640"/>
      <c r="BE543" s="640"/>
      <c r="BF543" s="640"/>
      <c r="BG543" s="640"/>
      <c r="BH543" s="640"/>
      <c r="BI543" s="640"/>
      <c r="BJ543" s="640"/>
      <c r="BK543" s="640"/>
      <c r="BL543" s="640"/>
      <c r="BM543" s="640"/>
      <c r="BN543" s="640"/>
      <c r="BO543" s="640"/>
      <c r="BP543" s="640"/>
      <c r="BQ543" s="640"/>
    </row>
    <row r="544" spans="1:69" s="352" customFormat="1" ht="12.75" x14ac:dyDescent="0.2">
      <c r="A544" s="1282">
        <v>1830</v>
      </c>
      <c r="B544" s="376" t="s">
        <v>89</v>
      </c>
      <c r="C544" s="1259">
        <f>'I4 BO ASSETS'!O38</f>
        <v>0</v>
      </c>
      <c r="D544" s="640">
        <f t="shared" si="829"/>
        <v>0</v>
      </c>
      <c r="E544" s="640">
        <f t="shared" si="829"/>
        <v>0</v>
      </c>
      <c r="F544" s="640">
        <f t="shared" si="788"/>
        <v>0</v>
      </c>
      <c r="G544" s="640">
        <f t="shared" ref="G544:Z544" si="832">$D544*G613</f>
        <v>0</v>
      </c>
      <c r="H544" s="640">
        <f t="shared" si="832"/>
        <v>0</v>
      </c>
      <c r="I544" s="640">
        <f t="shared" si="832"/>
        <v>0</v>
      </c>
      <c r="J544" s="640">
        <f t="shared" si="832"/>
        <v>0</v>
      </c>
      <c r="K544" s="640">
        <f t="shared" si="832"/>
        <v>0</v>
      </c>
      <c r="L544" s="640">
        <f t="shared" si="832"/>
        <v>0</v>
      </c>
      <c r="M544" s="640">
        <f t="shared" si="832"/>
        <v>0</v>
      </c>
      <c r="N544" s="640">
        <f t="shared" si="832"/>
        <v>0</v>
      </c>
      <c r="O544" s="640">
        <f t="shared" si="832"/>
        <v>0</v>
      </c>
      <c r="P544" s="640">
        <f t="shared" si="832"/>
        <v>0</v>
      </c>
      <c r="Q544" s="640">
        <f t="shared" si="832"/>
        <v>0</v>
      </c>
      <c r="R544" s="640">
        <f t="shared" si="832"/>
        <v>0</v>
      </c>
      <c r="S544" s="640">
        <f t="shared" si="832"/>
        <v>0</v>
      </c>
      <c r="T544" s="640">
        <f t="shared" si="832"/>
        <v>0</v>
      </c>
      <c r="U544" s="640">
        <f t="shared" si="832"/>
        <v>0</v>
      </c>
      <c r="V544" s="640">
        <f t="shared" si="832"/>
        <v>0</v>
      </c>
      <c r="W544" s="640">
        <f t="shared" si="832"/>
        <v>0</v>
      </c>
      <c r="X544" s="640">
        <f t="shared" si="832"/>
        <v>0</v>
      </c>
      <c r="Y544" s="640">
        <f t="shared" si="832"/>
        <v>0</v>
      </c>
      <c r="Z544" s="640">
        <f t="shared" si="832"/>
        <v>0</v>
      </c>
      <c r="AA544" s="640">
        <f t="shared" si="790"/>
        <v>0</v>
      </c>
      <c r="AB544" s="640">
        <f t="shared" ref="AB544:AU544" si="833">$E544*AB613</f>
        <v>0</v>
      </c>
      <c r="AC544" s="640">
        <f t="shared" si="833"/>
        <v>0</v>
      </c>
      <c r="AD544" s="640">
        <f t="shared" si="833"/>
        <v>0</v>
      </c>
      <c r="AE544" s="640">
        <f t="shared" si="833"/>
        <v>0</v>
      </c>
      <c r="AF544" s="640">
        <f t="shared" si="833"/>
        <v>0</v>
      </c>
      <c r="AG544" s="640">
        <f t="shared" si="833"/>
        <v>0</v>
      </c>
      <c r="AH544" s="640">
        <f t="shared" si="833"/>
        <v>0</v>
      </c>
      <c r="AI544" s="640">
        <f t="shared" si="833"/>
        <v>0</v>
      </c>
      <c r="AJ544" s="640">
        <f t="shared" si="833"/>
        <v>0</v>
      </c>
      <c r="AK544" s="640">
        <f t="shared" si="833"/>
        <v>0</v>
      </c>
      <c r="AL544" s="640">
        <f t="shared" si="833"/>
        <v>0</v>
      </c>
      <c r="AM544" s="640">
        <f t="shared" si="833"/>
        <v>0</v>
      </c>
      <c r="AN544" s="640">
        <f t="shared" si="833"/>
        <v>0</v>
      </c>
      <c r="AO544" s="640">
        <f t="shared" si="833"/>
        <v>0</v>
      </c>
      <c r="AP544" s="640">
        <f t="shared" si="833"/>
        <v>0</v>
      </c>
      <c r="AQ544" s="640">
        <f t="shared" si="833"/>
        <v>0</v>
      </c>
      <c r="AR544" s="640">
        <f t="shared" si="833"/>
        <v>0</v>
      </c>
      <c r="AS544" s="640">
        <f t="shared" si="833"/>
        <v>0</v>
      </c>
      <c r="AT544" s="640">
        <f t="shared" si="833"/>
        <v>0</v>
      </c>
      <c r="AU544" s="640">
        <f t="shared" si="833"/>
        <v>0</v>
      </c>
      <c r="AV544" s="640">
        <f t="shared" si="792"/>
        <v>0</v>
      </c>
      <c r="AW544" s="640"/>
      <c r="AX544" s="640"/>
      <c r="AY544" s="640"/>
      <c r="AZ544" s="640"/>
      <c r="BA544" s="640"/>
      <c r="BB544" s="640"/>
      <c r="BC544" s="640"/>
      <c r="BD544" s="640"/>
      <c r="BE544" s="640"/>
      <c r="BF544" s="640"/>
      <c r="BG544" s="640"/>
      <c r="BH544" s="640"/>
      <c r="BI544" s="640"/>
      <c r="BJ544" s="640"/>
      <c r="BK544" s="640"/>
      <c r="BL544" s="640"/>
      <c r="BM544" s="640"/>
      <c r="BN544" s="640"/>
      <c r="BO544" s="640"/>
      <c r="BP544" s="640"/>
      <c r="BQ544" s="640"/>
    </row>
    <row r="545" spans="1:69" s="352" customFormat="1" ht="25.5" x14ac:dyDescent="0.2">
      <c r="A545" s="1282" t="s">
        <v>825</v>
      </c>
      <c r="B545" s="376" t="s">
        <v>367</v>
      </c>
      <c r="C545" s="1259">
        <f>'I4 BO ASSETS'!O39</f>
        <v>0</v>
      </c>
      <c r="D545" s="640">
        <f t="shared" si="829"/>
        <v>0</v>
      </c>
      <c r="E545" s="640">
        <f t="shared" si="829"/>
        <v>0</v>
      </c>
      <c r="F545" s="640">
        <f t="shared" si="788"/>
        <v>0</v>
      </c>
      <c r="G545" s="640">
        <f t="shared" ref="G545:Z545" si="834">$D545*G614</f>
        <v>0</v>
      </c>
      <c r="H545" s="640">
        <f t="shared" si="834"/>
        <v>0</v>
      </c>
      <c r="I545" s="640">
        <f t="shared" si="834"/>
        <v>0</v>
      </c>
      <c r="J545" s="640">
        <f t="shared" si="834"/>
        <v>0</v>
      </c>
      <c r="K545" s="640">
        <f t="shared" si="834"/>
        <v>0</v>
      </c>
      <c r="L545" s="640">
        <f t="shared" si="834"/>
        <v>0</v>
      </c>
      <c r="M545" s="640">
        <f t="shared" si="834"/>
        <v>0</v>
      </c>
      <c r="N545" s="640">
        <f t="shared" si="834"/>
        <v>0</v>
      </c>
      <c r="O545" s="640">
        <f t="shared" si="834"/>
        <v>0</v>
      </c>
      <c r="P545" s="640">
        <f t="shared" si="834"/>
        <v>0</v>
      </c>
      <c r="Q545" s="640">
        <f t="shared" si="834"/>
        <v>0</v>
      </c>
      <c r="R545" s="640">
        <f t="shared" si="834"/>
        <v>0</v>
      </c>
      <c r="S545" s="640">
        <f t="shared" si="834"/>
        <v>0</v>
      </c>
      <c r="T545" s="640">
        <f t="shared" si="834"/>
        <v>0</v>
      </c>
      <c r="U545" s="640">
        <f t="shared" si="834"/>
        <v>0</v>
      </c>
      <c r="V545" s="640">
        <f t="shared" si="834"/>
        <v>0</v>
      </c>
      <c r="W545" s="640">
        <f t="shared" si="834"/>
        <v>0</v>
      </c>
      <c r="X545" s="640">
        <f t="shared" si="834"/>
        <v>0</v>
      </c>
      <c r="Y545" s="640">
        <f t="shared" si="834"/>
        <v>0</v>
      </c>
      <c r="Z545" s="640">
        <f t="shared" si="834"/>
        <v>0</v>
      </c>
      <c r="AA545" s="640">
        <f t="shared" si="790"/>
        <v>0</v>
      </c>
      <c r="AB545" s="640">
        <f t="shared" ref="AB545:AU545" si="835">$E545*AB614</f>
        <v>0</v>
      </c>
      <c r="AC545" s="640">
        <f t="shared" si="835"/>
        <v>0</v>
      </c>
      <c r="AD545" s="640">
        <f t="shared" si="835"/>
        <v>0</v>
      </c>
      <c r="AE545" s="640">
        <f t="shared" si="835"/>
        <v>0</v>
      </c>
      <c r="AF545" s="640">
        <f t="shared" si="835"/>
        <v>0</v>
      </c>
      <c r="AG545" s="640">
        <f t="shared" si="835"/>
        <v>0</v>
      </c>
      <c r="AH545" s="640">
        <f t="shared" si="835"/>
        <v>0</v>
      </c>
      <c r="AI545" s="640">
        <f t="shared" si="835"/>
        <v>0</v>
      </c>
      <c r="AJ545" s="640">
        <f t="shared" si="835"/>
        <v>0</v>
      </c>
      <c r="AK545" s="640">
        <f t="shared" si="835"/>
        <v>0</v>
      </c>
      <c r="AL545" s="640">
        <f t="shared" si="835"/>
        <v>0</v>
      </c>
      <c r="AM545" s="640">
        <f t="shared" si="835"/>
        <v>0</v>
      </c>
      <c r="AN545" s="640">
        <f t="shared" si="835"/>
        <v>0</v>
      </c>
      <c r="AO545" s="640">
        <f t="shared" si="835"/>
        <v>0</v>
      </c>
      <c r="AP545" s="640">
        <f t="shared" si="835"/>
        <v>0</v>
      </c>
      <c r="AQ545" s="640">
        <f t="shared" si="835"/>
        <v>0</v>
      </c>
      <c r="AR545" s="640">
        <f t="shared" si="835"/>
        <v>0</v>
      </c>
      <c r="AS545" s="640">
        <f t="shared" si="835"/>
        <v>0</v>
      </c>
      <c r="AT545" s="640">
        <f t="shared" si="835"/>
        <v>0</v>
      </c>
      <c r="AU545" s="640">
        <f t="shared" si="835"/>
        <v>0</v>
      </c>
      <c r="AV545" s="640">
        <f t="shared" si="792"/>
        <v>0</v>
      </c>
      <c r="AW545" s="640"/>
      <c r="AX545" s="640"/>
      <c r="AY545" s="640"/>
      <c r="AZ545" s="640"/>
      <c r="BA545" s="640"/>
      <c r="BB545" s="640"/>
      <c r="BC545" s="640"/>
      <c r="BD545" s="640"/>
      <c r="BE545" s="640"/>
      <c r="BF545" s="640"/>
      <c r="BG545" s="640"/>
      <c r="BH545" s="640"/>
      <c r="BI545" s="640"/>
      <c r="BJ545" s="640"/>
      <c r="BK545" s="640"/>
      <c r="BL545" s="640"/>
      <c r="BM545" s="640"/>
      <c r="BN545" s="640"/>
      <c r="BO545" s="640"/>
      <c r="BP545" s="640"/>
      <c r="BQ545" s="640"/>
    </row>
    <row r="546" spans="1:69" s="352" customFormat="1" ht="12.75" x14ac:dyDescent="0.2">
      <c r="A546" s="1282" t="s">
        <v>826</v>
      </c>
      <c r="B546" s="376" t="s">
        <v>368</v>
      </c>
      <c r="C546" s="1259">
        <f>'I4 BO ASSETS'!O40</f>
        <v>0</v>
      </c>
      <c r="D546" s="640">
        <f t="shared" si="829"/>
        <v>0</v>
      </c>
      <c r="E546" s="640">
        <f t="shared" si="829"/>
        <v>0</v>
      </c>
      <c r="F546" s="640">
        <f t="shared" si="788"/>
        <v>0</v>
      </c>
      <c r="G546" s="640">
        <f t="shared" ref="G546:Z546" si="836">$D546*G615</f>
        <v>0</v>
      </c>
      <c r="H546" s="640">
        <f t="shared" si="836"/>
        <v>0</v>
      </c>
      <c r="I546" s="640">
        <f t="shared" si="836"/>
        <v>0</v>
      </c>
      <c r="J546" s="640">
        <f t="shared" si="836"/>
        <v>0</v>
      </c>
      <c r="K546" s="640">
        <f t="shared" si="836"/>
        <v>0</v>
      </c>
      <c r="L546" s="640">
        <f t="shared" si="836"/>
        <v>0</v>
      </c>
      <c r="M546" s="640">
        <f t="shared" si="836"/>
        <v>0</v>
      </c>
      <c r="N546" s="640">
        <f t="shared" si="836"/>
        <v>0</v>
      </c>
      <c r="O546" s="640">
        <f t="shared" si="836"/>
        <v>0</v>
      </c>
      <c r="P546" s="640">
        <f t="shared" si="836"/>
        <v>0</v>
      </c>
      <c r="Q546" s="640">
        <f t="shared" si="836"/>
        <v>0</v>
      </c>
      <c r="R546" s="640">
        <f t="shared" si="836"/>
        <v>0</v>
      </c>
      <c r="S546" s="640">
        <f t="shared" si="836"/>
        <v>0</v>
      </c>
      <c r="T546" s="640">
        <f t="shared" si="836"/>
        <v>0</v>
      </c>
      <c r="U546" s="640">
        <f t="shared" si="836"/>
        <v>0</v>
      </c>
      <c r="V546" s="640">
        <f t="shared" si="836"/>
        <v>0</v>
      </c>
      <c r="W546" s="640">
        <f t="shared" si="836"/>
        <v>0</v>
      </c>
      <c r="X546" s="640">
        <f t="shared" si="836"/>
        <v>0</v>
      </c>
      <c r="Y546" s="640">
        <f t="shared" si="836"/>
        <v>0</v>
      </c>
      <c r="Z546" s="640">
        <f t="shared" si="836"/>
        <v>0</v>
      </c>
      <c r="AA546" s="640">
        <f t="shared" si="790"/>
        <v>0</v>
      </c>
      <c r="AB546" s="640">
        <f t="shared" ref="AB546:AU546" si="837">$E546*AB615</f>
        <v>0</v>
      </c>
      <c r="AC546" s="640">
        <f t="shared" si="837"/>
        <v>0</v>
      </c>
      <c r="AD546" s="640">
        <f t="shared" si="837"/>
        <v>0</v>
      </c>
      <c r="AE546" s="640">
        <f t="shared" si="837"/>
        <v>0</v>
      </c>
      <c r="AF546" s="640">
        <f t="shared" si="837"/>
        <v>0</v>
      </c>
      <c r="AG546" s="640">
        <f t="shared" si="837"/>
        <v>0</v>
      </c>
      <c r="AH546" s="640">
        <f t="shared" si="837"/>
        <v>0</v>
      </c>
      <c r="AI546" s="640">
        <f t="shared" si="837"/>
        <v>0</v>
      </c>
      <c r="AJ546" s="640">
        <f t="shared" si="837"/>
        <v>0</v>
      </c>
      <c r="AK546" s="640">
        <f t="shared" si="837"/>
        <v>0</v>
      </c>
      <c r="AL546" s="640">
        <f t="shared" si="837"/>
        <v>0</v>
      </c>
      <c r="AM546" s="640">
        <f t="shared" si="837"/>
        <v>0</v>
      </c>
      <c r="AN546" s="640">
        <f t="shared" si="837"/>
        <v>0</v>
      </c>
      <c r="AO546" s="640">
        <f t="shared" si="837"/>
        <v>0</v>
      </c>
      <c r="AP546" s="640">
        <f t="shared" si="837"/>
        <v>0</v>
      </c>
      <c r="AQ546" s="640">
        <f t="shared" si="837"/>
        <v>0</v>
      </c>
      <c r="AR546" s="640">
        <f t="shared" si="837"/>
        <v>0</v>
      </c>
      <c r="AS546" s="640">
        <f t="shared" si="837"/>
        <v>0</v>
      </c>
      <c r="AT546" s="640">
        <f t="shared" si="837"/>
        <v>0</v>
      </c>
      <c r="AU546" s="640">
        <f t="shared" si="837"/>
        <v>0</v>
      </c>
      <c r="AV546" s="640">
        <f t="shared" si="792"/>
        <v>0</v>
      </c>
      <c r="AW546" s="640"/>
      <c r="AX546" s="640"/>
      <c r="AY546" s="640"/>
      <c r="AZ546" s="640"/>
      <c r="BA546" s="640"/>
      <c r="BB546" s="640"/>
      <c r="BC546" s="640"/>
      <c r="BD546" s="640"/>
      <c r="BE546" s="640"/>
      <c r="BF546" s="640"/>
      <c r="BG546" s="640"/>
      <c r="BH546" s="640"/>
      <c r="BI546" s="640"/>
      <c r="BJ546" s="640"/>
      <c r="BK546" s="640"/>
      <c r="BL546" s="640"/>
      <c r="BM546" s="640"/>
      <c r="BN546" s="640"/>
      <c r="BO546" s="640"/>
      <c r="BP546" s="640"/>
      <c r="BQ546" s="640"/>
    </row>
    <row r="547" spans="1:69" s="352" customFormat="1" ht="12.75" x14ac:dyDescent="0.2">
      <c r="A547" s="1282" t="s">
        <v>827</v>
      </c>
      <c r="B547" s="376" t="s">
        <v>391</v>
      </c>
      <c r="C547" s="1259">
        <f>'I4 BO ASSETS'!O41</f>
        <v>0</v>
      </c>
      <c r="D547" s="640">
        <f t="shared" si="829"/>
        <v>0</v>
      </c>
      <c r="E547" s="640">
        <f t="shared" si="829"/>
        <v>0</v>
      </c>
      <c r="F547" s="640">
        <f t="shared" si="788"/>
        <v>0</v>
      </c>
      <c r="G547" s="640">
        <f t="shared" ref="G547:Z547" si="838">$D547*G616</f>
        <v>0</v>
      </c>
      <c r="H547" s="640">
        <f t="shared" si="838"/>
        <v>0</v>
      </c>
      <c r="I547" s="640">
        <f t="shared" si="838"/>
        <v>0</v>
      </c>
      <c r="J547" s="640">
        <f t="shared" si="838"/>
        <v>0</v>
      </c>
      <c r="K547" s="640">
        <f t="shared" si="838"/>
        <v>0</v>
      </c>
      <c r="L547" s="640">
        <f t="shared" si="838"/>
        <v>0</v>
      </c>
      <c r="M547" s="640">
        <f t="shared" si="838"/>
        <v>0</v>
      </c>
      <c r="N547" s="640">
        <f t="shared" si="838"/>
        <v>0</v>
      </c>
      <c r="O547" s="640">
        <f t="shared" si="838"/>
        <v>0</v>
      </c>
      <c r="P547" s="640">
        <f t="shared" si="838"/>
        <v>0</v>
      </c>
      <c r="Q547" s="640">
        <f t="shared" si="838"/>
        <v>0</v>
      </c>
      <c r="R547" s="640">
        <f t="shared" si="838"/>
        <v>0</v>
      </c>
      <c r="S547" s="640">
        <f t="shared" si="838"/>
        <v>0</v>
      </c>
      <c r="T547" s="640">
        <f t="shared" si="838"/>
        <v>0</v>
      </c>
      <c r="U547" s="640">
        <f t="shared" si="838"/>
        <v>0</v>
      </c>
      <c r="V547" s="640">
        <f t="shared" si="838"/>
        <v>0</v>
      </c>
      <c r="W547" s="640">
        <f t="shared" si="838"/>
        <v>0</v>
      </c>
      <c r="X547" s="640">
        <f t="shared" si="838"/>
        <v>0</v>
      </c>
      <c r="Y547" s="640">
        <f t="shared" si="838"/>
        <v>0</v>
      </c>
      <c r="Z547" s="640">
        <f t="shared" si="838"/>
        <v>0</v>
      </c>
      <c r="AA547" s="640">
        <f t="shared" si="790"/>
        <v>0</v>
      </c>
      <c r="AB547" s="640">
        <f t="shared" ref="AB547:AU547" si="839">$E547*AB616</f>
        <v>0</v>
      </c>
      <c r="AC547" s="640">
        <f t="shared" si="839"/>
        <v>0</v>
      </c>
      <c r="AD547" s="640">
        <f t="shared" si="839"/>
        <v>0</v>
      </c>
      <c r="AE547" s="640">
        <f t="shared" si="839"/>
        <v>0</v>
      </c>
      <c r="AF547" s="640">
        <f t="shared" si="839"/>
        <v>0</v>
      </c>
      <c r="AG547" s="640">
        <f t="shared" si="839"/>
        <v>0</v>
      </c>
      <c r="AH547" s="640">
        <f t="shared" si="839"/>
        <v>0</v>
      </c>
      <c r="AI547" s="640">
        <f t="shared" si="839"/>
        <v>0</v>
      </c>
      <c r="AJ547" s="640">
        <f t="shared" si="839"/>
        <v>0</v>
      </c>
      <c r="AK547" s="640">
        <f t="shared" si="839"/>
        <v>0</v>
      </c>
      <c r="AL547" s="640">
        <f t="shared" si="839"/>
        <v>0</v>
      </c>
      <c r="AM547" s="640">
        <f t="shared" si="839"/>
        <v>0</v>
      </c>
      <c r="AN547" s="640">
        <f t="shared" si="839"/>
        <v>0</v>
      </c>
      <c r="AO547" s="640">
        <f t="shared" si="839"/>
        <v>0</v>
      </c>
      <c r="AP547" s="640">
        <f t="shared" si="839"/>
        <v>0</v>
      </c>
      <c r="AQ547" s="640">
        <f t="shared" si="839"/>
        <v>0</v>
      </c>
      <c r="AR547" s="640">
        <f t="shared" si="839"/>
        <v>0</v>
      </c>
      <c r="AS547" s="640">
        <f t="shared" si="839"/>
        <v>0</v>
      </c>
      <c r="AT547" s="640">
        <f t="shared" si="839"/>
        <v>0</v>
      </c>
      <c r="AU547" s="640">
        <f t="shared" si="839"/>
        <v>0</v>
      </c>
      <c r="AV547" s="640">
        <f t="shared" si="792"/>
        <v>0</v>
      </c>
      <c r="AW547" s="640"/>
      <c r="AX547" s="640"/>
      <c r="AY547" s="640"/>
      <c r="AZ547" s="640"/>
      <c r="BA547" s="640"/>
      <c r="BB547" s="640"/>
      <c r="BC547" s="640"/>
      <c r="BD547" s="640"/>
      <c r="BE547" s="640"/>
      <c r="BF547" s="640"/>
      <c r="BG547" s="640"/>
      <c r="BH547" s="640"/>
      <c r="BI547" s="640"/>
      <c r="BJ547" s="640"/>
      <c r="BK547" s="640"/>
      <c r="BL547" s="640"/>
      <c r="BM547" s="640"/>
      <c r="BN547" s="640"/>
      <c r="BO547" s="640"/>
      <c r="BP547" s="640"/>
      <c r="BQ547" s="640"/>
    </row>
    <row r="548" spans="1:69" s="352" customFormat="1" ht="12.75" x14ac:dyDescent="0.2">
      <c r="A548" s="1282">
        <v>1835</v>
      </c>
      <c r="B548" s="376" t="s">
        <v>75</v>
      </c>
      <c r="C548" s="1259">
        <f>'I4 BO ASSETS'!O42</f>
        <v>0</v>
      </c>
      <c r="D548" s="640">
        <f t="shared" si="829"/>
        <v>0</v>
      </c>
      <c r="E548" s="640">
        <f t="shared" si="829"/>
        <v>0</v>
      </c>
      <c r="F548" s="640">
        <f t="shared" si="788"/>
        <v>0</v>
      </c>
      <c r="G548" s="640">
        <f t="shared" ref="G548:Z548" si="840">$D548*G617</f>
        <v>0</v>
      </c>
      <c r="H548" s="640">
        <f t="shared" si="840"/>
        <v>0</v>
      </c>
      <c r="I548" s="640">
        <f t="shared" si="840"/>
        <v>0</v>
      </c>
      <c r="J548" s="640">
        <f t="shared" si="840"/>
        <v>0</v>
      </c>
      <c r="K548" s="640">
        <f t="shared" si="840"/>
        <v>0</v>
      </c>
      <c r="L548" s="640">
        <f t="shared" si="840"/>
        <v>0</v>
      </c>
      <c r="M548" s="640">
        <f t="shared" si="840"/>
        <v>0</v>
      </c>
      <c r="N548" s="640">
        <f t="shared" si="840"/>
        <v>0</v>
      </c>
      <c r="O548" s="640">
        <f t="shared" si="840"/>
        <v>0</v>
      </c>
      <c r="P548" s="640">
        <f t="shared" si="840"/>
        <v>0</v>
      </c>
      <c r="Q548" s="640">
        <f t="shared" si="840"/>
        <v>0</v>
      </c>
      <c r="R548" s="640">
        <f t="shared" si="840"/>
        <v>0</v>
      </c>
      <c r="S548" s="640">
        <f t="shared" si="840"/>
        <v>0</v>
      </c>
      <c r="T548" s="640">
        <f t="shared" si="840"/>
        <v>0</v>
      </c>
      <c r="U548" s="640">
        <f t="shared" si="840"/>
        <v>0</v>
      </c>
      <c r="V548" s="640">
        <f t="shared" si="840"/>
        <v>0</v>
      </c>
      <c r="W548" s="640">
        <f t="shared" si="840"/>
        <v>0</v>
      </c>
      <c r="X548" s="640">
        <f t="shared" si="840"/>
        <v>0</v>
      </c>
      <c r="Y548" s="640">
        <f t="shared" si="840"/>
        <v>0</v>
      </c>
      <c r="Z548" s="640">
        <f t="shared" si="840"/>
        <v>0</v>
      </c>
      <c r="AA548" s="640">
        <f t="shared" si="790"/>
        <v>0</v>
      </c>
      <c r="AB548" s="640">
        <f t="shared" ref="AB548:AU548" si="841">$E548*AB617</f>
        <v>0</v>
      </c>
      <c r="AC548" s="640">
        <f t="shared" si="841"/>
        <v>0</v>
      </c>
      <c r="AD548" s="640">
        <f t="shared" si="841"/>
        <v>0</v>
      </c>
      <c r="AE548" s="640">
        <f t="shared" si="841"/>
        <v>0</v>
      </c>
      <c r="AF548" s="640">
        <f t="shared" si="841"/>
        <v>0</v>
      </c>
      <c r="AG548" s="640">
        <f t="shared" si="841"/>
        <v>0</v>
      </c>
      <c r="AH548" s="640">
        <f t="shared" si="841"/>
        <v>0</v>
      </c>
      <c r="AI548" s="640">
        <f t="shared" si="841"/>
        <v>0</v>
      </c>
      <c r="AJ548" s="640">
        <f t="shared" si="841"/>
        <v>0</v>
      </c>
      <c r="AK548" s="640">
        <f t="shared" si="841"/>
        <v>0</v>
      </c>
      <c r="AL548" s="640">
        <f t="shared" si="841"/>
        <v>0</v>
      </c>
      <c r="AM548" s="640">
        <f t="shared" si="841"/>
        <v>0</v>
      </c>
      <c r="AN548" s="640">
        <f t="shared" si="841"/>
        <v>0</v>
      </c>
      <c r="AO548" s="640">
        <f t="shared" si="841"/>
        <v>0</v>
      </c>
      <c r="AP548" s="640">
        <f t="shared" si="841"/>
        <v>0</v>
      </c>
      <c r="AQ548" s="640">
        <f t="shared" si="841"/>
        <v>0</v>
      </c>
      <c r="AR548" s="640">
        <f t="shared" si="841"/>
        <v>0</v>
      </c>
      <c r="AS548" s="640">
        <f t="shared" si="841"/>
        <v>0</v>
      </c>
      <c r="AT548" s="640">
        <f t="shared" si="841"/>
        <v>0</v>
      </c>
      <c r="AU548" s="640">
        <f t="shared" si="841"/>
        <v>0</v>
      </c>
      <c r="AV548" s="640">
        <f t="shared" si="792"/>
        <v>0</v>
      </c>
      <c r="AW548" s="640"/>
      <c r="AX548" s="640"/>
      <c r="AY548" s="640"/>
      <c r="AZ548" s="640"/>
      <c r="BA548" s="640"/>
      <c r="BB548" s="640"/>
      <c r="BC548" s="640"/>
      <c r="BD548" s="640"/>
      <c r="BE548" s="640"/>
      <c r="BF548" s="640"/>
      <c r="BG548" s="640"/>
      <c r="BH548" s="640"/>
      <c r="BI548" s="640"/>
      <c r="BJ548" s="640"/>
      <c r="BK548" s="640"/>
      <c r="BL548" s="640"/>
      <c r="BM548" s="640"/>
      <c r="BN548" s="640"/>
      <c r="BO548" s="640"/>
      <c r="BP548" s="640"/>
      <c r="BQ548" s="640"/>
    </row>
    <row r="549" spans="1:69" s="352" customFormat="1" ht="25.5" x14ac:dyDescent="0.2">
      <c r="A549" s="1282" t="s">
        <v>828</v>
      </c>
      <c r="B549" s="376" t="s">
        <v>392</v>
      </c>
      <c r="C549" s="1259">
        <f>'I4 BO ASSETS'!O43</f>
        <v>0</v>
      </c>
      <c r="D549" s="640">
        <f t="shared" si="829"/>
        <v>0</v>
      </c>
      <c r="E549" s="640">
        <f t="shared" si="829"/>
        <v>0</v>
      </c>
      <c r="F549" s="640">
        <f t="shared" si="788"/>
        <v>0</v>
      </c>
      <c r="G549" s="640">
        <f t="shared" ref="G549:Z549" si="842">$D549*G618</f>
        <v>0</v>
      </c>
      <c r="H549" s="640">
        <f t="shared" si="842"/>
        <v>0</v>
      </c>
      <c r="I549" s="640">
        <f t="shared" si="842"/>
        <v>0</v>
      </c>
      <c r="J549" s="640">
        <f t="shared" si="842"/>
        <v>0</v>
      </c>
      <c r="K549" s="640">
        <f t="shared" si="842"/>
        <v>0</v>
      </c>
      <c r="L549" s="640">
        <f t="shared" si="842"/>
        <v>0</v>
      </c>
      <c r="M549" s="640">
        <f t="shared" si="842"/>
        <v>0</v>
      </c>
      <c r="N549" s="640">
        <f t="shared" si="842"/>
        <v>0</v>
      </c>
      <c r="O549" s="640">
        <f t="shared" si="842"/>
        <v>0</v>
      </c>
      <c r="P549" s="640">
        <f t="shared" si="842"/>
        <v>0</v>
      </c>
      <c r="Q549" s="640">
        <f t="shared" si="842"/>
        <v>0</v>
      </c>
      <c r="R549" s="640">
        <f t="shared" si="842"/>
        <v>0</v>
      </c>
      <c r="S549" s="640">
        <f t="shared" si="842"/>
        <v>0</v>
      </c>
      <c r="T549" s="640">
        <f t="shared" si="842"/>
        <v>0</v>
      </c>
      <c r="U549" s="640">
        <f t="shared" si="842"/>
        <v>0</v>
      </c>
      <c r="V549" s="640">
        <f t="shared" si="842"/>
        <v>0</v>
      </c>
      <c r="W549" s="640">
        <f t="shared" si="842"/>
        <v>0</v>
      </c>
      <c r="X549" s="640">
        <f t="shared" si="842"/>
        <v>0</v>
      </c>
      <c r="Y549" s="640">
        <f t="shared" si="842"/>
        <v>0</v>
      </c>
      <c r="Z549" s="640">
        <f t="shared" si="842"/>
        <v>0</v>
      </c>
      <c r="AA549" s="640">
        <f t="shared" si="790"/>
        <v>0</v>
      </c>
      <c r="AB549" s="640">
        <f t="shared" ref="AB549:AU549" si="843">$E549*AB618</f>
        <v>0</v>
      </c>
      <c r="AC549" s="640">
        <f t="shared" si="843"/>
        <v>0</v>
      </c>
      <c r="AD549" s="640">
        <f t="shared" si="843"/>
        <v>0</v>
      </c>
      <c r="AE549" s="640">
        <f t="shared" si="843"/>
        <v>0</v>
      </c>
      <c r="AF549" s="640">
        <f t="shared" si="843"/>
        <v>0</v>
      </c>
      <c r="AG549" s="640">
        <f t="shared" si="843"/>
        <v>0</v>
      </c>
      <c r="AH549" s="640">
        <f t="shared" si="843"/>
        <v>0</v>
      </c>
      <c r="AI549" s="640">
        <f t="shared" si="843"/>
        <v>0</v>
      </c>
      <c r="AJ549" s="640">
        <f t="shared" si="843"/>
        <v>0</v>
      </c>
      <c r="AK549" s="640">
        <f t="shared" si="843"/>
        <v>0</v>
      </c>
      <c r="AL549" s="640">
        <f t="shared" si="843"/>
        <v>0</v>
      </c>
      <c r="AM549" s="640">
        <f t="shared" si="843"/>
        <v>0</v>
      </c>
      <c r="AN549" s="640">
        <f t="shared" si="843"/>
        <v>0</v>
      </c>
      <c r="AO549" s="640">
        <f t="shared" si="843"/>
        <v>0</v>
      </c>
      <c r="AP549" s="640">
        <f t="shared" si="843"/>
        <v>0</v>
      </c>
      <c r="AQ549" s="640">
        <f t="shared" si="843"/>
        <v>0</v>
      </c>
      <c r="AR549" s="640">
        <f t="shared" si="843"/>
        <v>0</v>
      </c>
      <c r="AS549" s="640">
        <f t="shared" si="843"/>
        <v>0</v>
      </c>
      <c r="AT549" s="640">
        <f t="shared" si="843"/>
        <v>0</v>
      </c>
      <c r="AU549" s="640">
        <f t="shared" si="843"/>
        <v>0</v>
      </c>
      <c r="AV549" s="640">
        <f t="shared" si="792"/>
        <v>0</v>
      </c>
      <c r="AW549" s="640"/>
      <c r="AX549" s="640"/>
      <c r="AY549" s="640"/>
      <c r="AZ549" s="640"/>
      <c r="BA549" s="640"/>
      <c r="BB549" s="640"/>
      <c r="BC549" s="640"/>
      <c r="BD549" s="640"/>
      <c r="BE549" s="640"/>
      <c r="BF549" s="640"/>
      <c r="BG549" s="640"/>
      <c r="BH549" s="640"/>
      <c r="BI549" s="640"/>
      <c r="BJ549" s="640"/>
      <c r="BK549" s="640"/>
      <c r="BL549" s="640"/>
      <c r="BM549" s="640"/>
      <c r="BN549" s="640"/>
      <c r="BO549" s="640"/>
      <c r="BP549" s="640"/>
      <c r="BQ549" s="640"/>
    </row>
    <row r="550" spans="1:69" s="352" customFormat="1" ht="25.5" x14ac:dyDescent="0.2">
      <c r="A550" s="1282" t="s">
        <v>829</v>
      </c>
      <c r="B550" s="376" t="s">
        <v>393</v>
      </c>
      <c r="C550" s="1259">
        <f>'I4 BO ASSETS'!O44</f>
        <v>0</v>
      </c>
      <c r="D550" s="640">
        <f t="shared" si="829"/>
        <v>0</v>
      </c>
      <c r="E550" s="640">
        <f t="shared" si="829"/>
        <v>0</v>
      </c>
      <c r="F550" s="640">
        <f t="shared" si="788"/>
        <v>0</v>
      </c>
      <c r="G550" s="640">
        <f t="shared" ref="G550:Z550" si="844">$D550*G619</f>
        <v>0</v>
      </c>
      <c r="H550" s="640">
        <f t="shared" si="844"/>
        <v>0</v>
      </c>
      <c r="I550" s="640">
        <f t="shared" si="844"/>
        <v>0</v>
      </c>
      <c r="J550" s="640">
        <f t="shared" si="844"/>
        <v>0</v>
      </c>
      <c r="K550" s="640">
        <f t="shared" si="844"/>
        <v>0</v>
      </c>
      <c r="L550" s="640">
        <f t="shared" si="844"/>
        <v>0</v>
      </c>
      <c r="M550" s="640">
        <f t="shared" si="844"/>
        <v>0</v>
      </c>
      <c r="N550" s="640">
        <f t="shared" si="844"/>
        <v>0</v>
      </c>
      <c r="O550" s="640">
        <f t="shared" si="844"/>
        <v>0</v>
      </c>
      <c r="P550" s="640">
        <f t="shared" si="844"/>
        <v>0</v>
      </c>
      <c r="Q550" s="640">
        <f t="shared" si="844"/>
        <v>0</v>
      </c>
      <c r="R550" s="640">
        <f t="shared" si="844"/>
        <v>0</v>
      </c>
      <c r="S550" s="640">
        <f t="shared" si="844"/>
        <v>0</v>
      </c>
      <c r="T550" s="640">
        <f t="shared" si="844"/>
        <v>0</v>
      </c>
      <c r="U550" s="640">
        <f t="shared" si="844"/>
        <v>0</v>
      </c>
      <c r="V550" s="640">
        <f t="shared" si="844"/>
        <v>0</v>
      </c>
      <c r="W550" s="640">
        <f t="shared" si="844"/>
        <v>0</v>
      </c>
      <c r="X550" s="640">
        <f t="shared" si="844"/>
        <v>0</v>
      </c>
      <c r="Y550" s="640">
        <f t="shared" si="844"/>
        <v>0</v>
      </c>
      <c r="Z550" s="640">
        <f t="shared" si="844"/>
        <v>0</v>
      </c>
      <c r="AA550" s="640">
        <f t="shared" si="790"/>
        <v>0</v>
      </c>
      <c r="AB550" s="640">
        <f t="shared" ref="AB550:AU550" si="845">$E550*AB619</f>
        <v>0</v>
      </c>
      <c r="AC550" s="640">
        <f t="shared" si="845"/>
        <v>0</v>
      </c>
      <c r="AD550" s="640">
        <f t="shared" si="845"/>
        <v>0</v>
      </c>
      <c r="AE550" s="640">
        <f t="shared" si="845"/>
        <v>0</v>
      </c>
      <c r="AF550" s="640">
        <f t="shared" si="845"/>
        <v>0</v>
      </c>
      <c r="AG550" s="640">
        <f t="shared" si="845"/>
        <v>0</v>
      </c>
      <c r="AH550" s="640">
        <f t="shared" si="845"/>
        <v>0</v>
      </c>
      <c r="AI550" s="640">
        <f t="shared" si="845"/>
        <v>0</v>
      </c>
      <c r="AJ550" s="640">
        <f t="shared" si="845"/>
        <v>0</v>
      </c>
      <c r="AK550" s="640">
        <f t="shared" si="845"/>
        <v>0</v>
      </c>
      <c r="AL550" s="640">
        <f t="shared" si="845"/>
        <v>0</v>
      </c>
      <c r="AM550" s="640">
        <f t="shared" si="845"/>
        <v>0</v>
      </c>
      <c r="AN550" s="640">
        <f t="shared" si="845"/>
        <v>0</v>
      </c>
      <c r="AO550" s="640">
        <f t="shared" si="845"/>
        <v>0</v>
      </c>
      <c r="AP550" s="640">
        <f t="shared" si="845"/>
        <v>0</v>
      </c>
      <c r="AQ550" s="640">
        <f t="shared" si="845"/>
        <v>0</v>
      </c>
      <c r="AR550" s="640">
        <f t="shared" si="845"/>
        <v>0</v>
      </c>
      <c r="AS550" s="640">
        <f t="shared" si="845"/>
        <v>0</v>
      </c>
      <c r="AT550" s="640">
        <f t="shared" si="845"/>
        <v>0</v>
      </c>
      <c r="AU550" s="640">
        <f t="shared" si="845"/>
        <v>0</v>
      </c>
      <c r="AV550" s="640">
        <f t="shared" si="792"/>
        <v>0</v>
      </c>
      <c r="AW550" s="640"/>
      <c r="AX550" s="640"/>
      <c r="AY550" s="640"/>
      <c r="AZ550" s="640"/>
      <c r="BA550" s="640"/>
      <c r="BB550" s="640"/>
      <c r="BC550" s="640"/>
      <c r="BD550" s="640"/>
      <c r="BE550" s="640"/>
      <c r="BF550" s="640"/>
      <c r="BG550" s="640"/>
      <c r="BH550" s="640"/>
      <c r="BI550" s="640"/>
      <c r="BJ550" s="640"/>
      <c r="BK550" s="640"/>
      <c r="BL550" s="640"/>
      <c r="BM550" s="640"/>
      <c r="BN550" s="640"/>
      <c r="BO550" s="640"/>
      <c r="BP550" s="640"/>
      <c r="BQ550" s="640"/>
    </row>
    <row r="551" spans="1:69" s="352" customFormat="1" ht="25.5" x14ac:dyDescent="0.2">
      <c r="A551" s="1282" t="s">
        <v>830</v>
      </c>
      <c r="B551" s="376" t="s">
        <v>394</v>
      </c>
      <c r="C551" s="1259">
        <f>'I4 BO ASSETS'!O45</f>
        <v>0</v>
      </c>
      <c r="D551" s="640">
        <f t="shared" si="829"/>
        <v>0</v>
      </c>
      <c r="E551" s="640">
        <f t="shared" si="829"/>
        <v>0</v>
      </c>
      <c r="F551" s="640">
        <f t="shared" si="788"/>
        <v>0</v>
      </c>
      <c r="G551" s="640">
        <f t="shared" ref="G551:Z551" si="846">$D551*G620</f>
        <v>0</v>
      </c>
      <c r="H551" s="640">
        <f t="shared" si="846"/>
        <v>0</v>
      </c>
      <c r="I551" s="640">
        <f t="shared" si="846"/>
        <v>0</v>
      </c>
      <c r="J551" s="640">
        <f t="shared" si="846"/>
        <v>0</v>
      </c>
      <c r="K551" s="640">
        <f t="shared" si="846"/>
        <v>0</v>
      </c>
      <c r="L551" s="640">
        <f t="shared" si="846"/>
        <v>0</v>
      </c>
      <c r="M551" s="640">
        <f t="shared" si="846"/>
        <v>0</v>
      </c>
      <c r="N551" s="640">
        <f t="shared" si="846"/>
        <v>0</v>
      </c>
      <c r="O551" s="640">
        <f t="shared" si="846"/>
        <v>0</v>
      </c>
      <c r="P551" s="640">
        <f t="shared" si="846"/>
        <v>0</v>
      </c>
      <c r="Q551" s="640">
        <f t="shared" si="846"/>
        <v>0</v>
      </c>
      <c r="R551" s="640">
        <f t="shared" si="846"/>
        <v>0</v>
      </c>
      <c r="S551" s="640">
        <f t="shared" si="846"/>
        <v>0</v>
      </c>
      <c r="T551" s="640">
        <f t="shared" si="846"/>
        <v>0</v>
      </c>
      <c r="U551" s="640">
        <f t="shared" si="846"/>
        <v>0</v>
      </c>
      <c r="V551" s="640">
        <f t="shared" si="846"/>
        <v>0</v>
      </c>
      <c r="W551" s="640">
        <f t="shared" si="846"/>
        <v>0</v>
      </c>
      <c r="X551" s="640">
        <f t="shared" si="846"/>
        <v>0</v>
      </c>
      <c r="Y551" s="640">
        <f t="shared" si="846"/>
        <v>0</v>
      </c>
      <c r="Z551" s="640">
        <f t="shared" si="846"/>
        <v>0</v>
      </c>
      <c r="AA551" s="640">
        <f t="shared" si="790"/>
        <v>0</v>
      </c>
      <c r="AB551" s="640">
        <f t="shared" ref="AB551:AU551" si="847">$E551*AB620</f>
        <v>0</v>
      </c>
      <c r="AC551" s="640">
        <f t="shared" si="847"/>
        <v>0</v>
      </c>
      <c r="AD551" s="640">
        <f t="shared" si="847"/>
        <v>0</v>
      </c>
      <c r="AE551" s="640">
        <f t="shared" si="847"/>
        <v>0</v>
      </c>
      <c r="AF551" s="640">
        <f t="shared" si="847"/>
        <v>0</v>
      </c>
      <c r="AG551" s="640">
        <f t="shared" si="847"/>
        <v>0</v>
      </c>
      <c r="AH551" s="640">
        <f t="shared" si="847"/>
        <v>0</v>
      </c>
      <c r="AI551" s="640">
        <f t="shared" si="847"/>
        <v>0</v>
      </c>
      <c r="AJ551" s="640">
        <f t="shared" si="847"/>
        <v>0</v>
      </c>
      <c r="AK551" s="640">
        <f t="shared" si="847"/>
        <v>0</v>
      </c>
      <c r="AL551" s="640">
        <f t="shared" si="847"/>
        <v>0</v>
      </c>
      <c r="AM551" s="640">
        <f t="shared" si="847"/>
        <v>0</v>
      </c>
      <c r="AN551" s="640">
        <f t="shared" si="847"/>
        <v>0</v>
      </c>
      <c r="AO551" s="640">
        <f t="shared" si="847"/>
        <v>0</v>
      </c>
      <c r="AP551" s="640">
        <f t="shared" si="847"/>
        <v>0</v>
      </c>
      <c r="AQ551" s="640">
        <f t="shared" si="847"/>
        <v>0</v>
      </c>
      <c r="AR551" s="640">
        <f t="shared" si="847"/>
        <v>0</v>
      </c>
      <c r="AS551" s="640">
        <f t="shared" si="847"/>
        <v>0</v>
      </c>
      <c r="AT551" s="640">
        <f t="shared" si="847"/>
        <v>0</v>
      </c>
      <c r="AU551" s="640">
        <f t="shared" si="847"/>
        <v>0</v>
      </c>
      <c r="AV551" s="640">
        <f t="shared" si="792"/>
        <v>0</v>
      </c>
      <c r="AW551" s="640"/>
      <c r="AX551" s="640"/>
      <c r="AY551" s="640"/>
      <c r="AZ551" s="640"/>
      <c r="BA551" s="640"/>
      <c r="BB551" s="640"/>
      <c r="BC551" s="640"/>
      <c r="BD551" s="640"/>
      <c r="BE551" s="640"/>
      <c r="BF551" s="640"/>
      <c r="BG551" s="640"/>
      <c r="BH551" s="640"/>
      <c r="BI551" s="640"/>
      <c r="BJ551" s="640"/>
      <c r="BK551" s="640"/>
      <c r="BL551" s="640"/>
      <c r="BM551" s="640"/>
      <c r="BN551" s="640"/>
      <c r="BO551" s="640"/>
      <c r="BP551" s="640"/>
      <c r="BQ551" s="640"/>
    </row>
    <row r="552" spans="1:69" s="352" customFormat="1" ht="12.75" x14ac:dyDescent="0.2">
      <c r="A552" s="1282">
        <v>1840</v>
      </c>
      <c r="B552" s="376" t="s">
        <v>76</v>
      </c>
      <c r="C552" s="1259">
        <f>'I4 BO ASSETS'!O46</f>
        <v>0</v>
      </c>
      <c r="D552" s="640">
        <f t="shared" si="829"/>
        <v>0</v>
      </c>
      <c r="E552" s="640">
        <f t="shared" si="829"/>
        <v>0</v>
      </c>
      <c r="F552" s="640">
        <f t="shared" si="788"/>
        <v>0</v>
      </c>
      <c r="G552" s="640">
        <f t="shared" ref="G552:Z552" si="848">$D552*G621</f>
        <v>0</v>
      </c>
      <c r="H552" s="640">
        <f t="shared" si="848"/>
        <v>0</v>
      </c>
      <c r="I552" s="640">
        <f t="shared" si="848"/>
        <v>0</v>
      </c>
      <c r="J552" s="640">
        <f t="shared" si="848"/>
        <v>0</v>
      </c>
      <c r="K552" s="640">
        <f t="shared" si="848"/>
        <v>0</v>
      </c>
      <c r="L552" s="640">
        <f t="shared" si="848"/>
        <v>0</v>
      </c>
      <c r="M552" s="640">
        <f t="shared" si="848"/>
        <v>0</v>
      </c>
      <c r="N552" s="640">
        <f t="shared" si="848"/>
        <v>0</v>
      </c>
      <c r="O552" s="640">
        <f t="shared" si="848"/>
        <v>0</v>
      </c>
      <c r="P552" s="640">
        <f t="shared" si="848"/>
        <v>0</v>
      </c>
      <c r="Q552" s="640">
        <f t="shared" si="848"/>
        <v>0</v>
      </c>
      <c r="R552" s="640">
        <f t="shared" si="848"/>
        <v>0</v>
      </c>
      <c r="S552" s="640">
        <f t="shared" si="848"/>
        <v>0</v>
      </c>
      <c r="T552" s="640">
        <f t="shared" si="848"/>
        <v>0</v>
      </c>
      <c r="U552" s="640">
        <f t="shared" si="848"/>
        <v>0</v>
      </c>
      <c r="V552" s="640">
        <f t="shared" si="848"/>
        <v>0</v>
      </c>
      <c r="W552" s="640">
        <f t="shared" si="848"/>
        <v>0</v>
      </c>
      <c r="X552" s="640">
        <f t="shared" si="848"/>
        <v>0</v>
      </c>
      <c r="Y552" s="640">
        <f t="shared" si="848"/>
        <v>0</v>
      </c>
      <c r="Z552" s="640">
        <f t="shared" si="848"/>
        <v>0</v>
      </c>
      <c r="AA552" s="640">
        <f t="shared" si="790"/>
        <v>0</v>
      </c>
      <c r="AB552" s="640">
        <f t="shared" ref="AB552:AU552" si="849">$E552*AB621</f>
        <v>0</v>
      </c>
      <c r="AC552" s="640">
        <f t="shared" si="849"/>
        <v>0</v>
      </c>
      <c r="AD552" s="640">
        <f t="shared" si="849"/>
        <v>0</v>
      </c>
      <c r="AE552" s="640">
        <f t="shared" si="849"/>
        <v>0</v>
      </c>
      <c r="AF552" s="640">
        <f t="shared" si="849"/>
        <v>0</v>
      </c>
      <c r="AG552" s="640">
        <f t="shared" si="849"/>
        <v>0</v>
      </c>
      <c r="AH552" s="640">
        <f t="shared" si="849"/>
        <v>0</v>
      </c>
      <c r="AI552" s="640">
        <f t="shared" si="849"/>
        <v>0</v>
      </c>
      <c r="AJ552" s="640">
        <f t="shared" si="849"/>
        <v>0</v>
      </c>
      <c r="AK552" s="640">
        <f t="shared" si="849"/>
        <v>0</v>
      </c>
      <c r="AL552" s="640">
        <f t="shared" si="849"/>
        <v>0</v>
      </c>
      <c r="AM552" s="640">
        <f t="shared" si="849"/>
        <v>0</v>
      </c>
      <c r="AN552" s="640">
        <f t="shared" si="849"/>
        <v>0</v>
      </c>
      <c r="AO552" s="640">
        <f t="shared" si="849"/>
        <v>0</v>
      </c>
      <c r="AP552" s="640">
        <f t="shared" si="849"/>
        <v>0</v>
      </c>
      <c r="AQ552" s="640">
        <f t="shared" si="849"/>
        <v>0</v>
      </c>
      <c r="AR552" s="640">
        <f t="shared" si="849"/>
        <v>0</v>
      </c>
      <c r="AS552" s="640">
        <f t="shared" si="849"/>
        <v>0</v>
      </c>
      <c r="AT552" s="640">
        <f t="shared" si="849"/>
        <v>0</v>
      </c>
      <c r="AU552" s="640">
        <f t="shared" si="849"/>
        <v>0</v>
      </c>
      <c r="AV552" s="640">
        <f t="shared" si="792"/>
        <v>0</v>
      </c>
      <c r="AW552" s="640"/>
      <c r="AX552" s="640"/>
      <c r="AY552" s="640"/>
      <c r="AZ552" s="640"/>
      <c r="BA552" s="640"/>
      <c r="BB552" s="640"/>
      <c r="BC552" s="640"/>
      <c r="BD552" s="640"/>
      <c r="BE552" s="640"/>
      <c r="BF552" s="640"/>
      <c r="BG552" s="640"/>
      <c r="BH552" s="640"/>
      <c r="BI552" s="640"/>
      <c r="BJ552" s="640"/>
      <c r="BK552" s="640"/>
      <c r="BL552" s="640"/>
      <c r="BM552" s="640"/>
      <c r="BN552" s="640"/>
      <c r="BO552" s="640"/>
      <c r="BP552" s="640"/>
      <c r="BQ552" s="640"/>
    </row>
    <row r="553" spans="1:69" s="352" customFormat="1" ht="12.75" x14ac:dyDescent="0.2">
      <c r="A553" s="1282" t="s">
        <v>831</v>
      </c>
      <c r="B553" s="376" t="s">
        <v>395</v>
      </c>
      <c r="C553" s="1259">
        <f>'I4 BO ASSETS'!O47</f>
        <v>0</v>
      </c>
      <c r="D553" s="640">
        <f t="shared" si="829"/>
        <v>0</v>
      </c>
      <c r="E553" s="640">
        <f t="shared" si="829"/>
        <v>0</v>
      </c>
      <c r="F553" s="640">
        <f t="shared" si="788"/>
        <v>0</v>
      </c>
      <c r="G553" s="640">
        <f t="shared" ref="G553:Z553" si="850">$D553*G622</f>
        <v>0</v>
      </c>
      <c r="H553" s="640">
        <f t="shared" si="850"/>
        <v>0</v>
      </c>
      <c r="I553" s="640">
        <f t="shared" si="850"/>
        <v>0</v>
      </c>
      <c r="J553" s="640">
        <f t="shared" si="850"/>
        <v>0</v>
      </c>
      <c r="K553" s="640">
        <f t="shared" si="850"/>
        <v>0</v>
      </c>
      <c r="L553" s="640">
        <f t="shared" si="850"/>
        <v>0</v>
      </c>
      <c r="M553" s="640">
        <f t="shared" si="850"/>
        <v>0</v>
      </c>
      <c r="N553" s="640">
        <f t="shared" si="850"/>
        <v>0</v>
      </c>
      <c r="O553" s="640">
        <f t="shared" si="850"/>
        <v>0</v>
      </c>
      <c r="P553" s="640">
        <f t="shared" si="850"/>
        <v>0</v>
      </c>
      <c r="Q553" s="640">
        <f t="shared" si="850"/>
        <v>0</v>
      </c>
      <c r="R553" s="640">
        <f t="shared" si="850"/>
        <v>0</v>
      </c>
      <c r="S553" s="640">
        <f t="shared" si="850"/>
        <v>0</v>
      </c>
      <c r="T553" s="640">
        <f t="shared" si="850"/>
        <v>0</v>
      </c>
      <c r="U553" s="640">
        <f t="shared" si="850"/>
        <v>0</v>
      </c>
      <c r="V553" s="640">
        <f t="shared" si="850"/>
        <v>0</v>
      </c>
      <c r="W553" s="640">
        <f t="shared" si="850"/>
        <v>0</v>
      </c>
      <c r="X553" s="640">
        <f t="shared" si="850"/>
        <v>0</v>
      </c>
      <c r="Y553" s="640">
        <f t="shared" si="850"/>
        <v>0</v>
      </c>
      <c r="Z553" s="640">
        <f t="shared" si="850"/>
        <v>0</v>
      </c>
      <c r="AA553" s="640">
        <f t="shared" si="790"/>
        <v>0</v>
      </c>
      <c r="AB553" s="640">
        <f t="shared" ref="AB553:AU553" si="851">$E553*AB622</f>
        <v>0</v>
      </c>
      <c r="AC553" s="640">
        <f t="shared" si="851"/>
        <v>0</v>
      </c>
      <c r="AD553" s="640">
        <f t="shared" si="851"/>
        <v>0</v>
      </c>
      <c r="AE553" s="640">
        <f t="shared" si="851"/>
        <v>0</v>
      </c>
      <c r="AF553" s="640">
        <f t="shared" si="851"/>
        <v>0</v>
      </c>
      <c r="AG553" s="640">
        <f t="shared" si="851"/>
        <v>0</v>
      </c>
      <c r="AH553" s="640">
        <f t="shared" si="851"/>
        <v>0</v>
      </c>
      <c r="AI553" s="640">
        <f t="shared" si="851"/>
        <v>0</v>
      </c>
      <c r="AJ553" s="640">
        <f t="shared" si="851"/>
        <v>0</v>
      </c>
      <c r="AK553" s="640">
        <f t="shared" si="851"/>
        <v>0</v>
      </c>
      <c r="AL553" s="640">
        <f t="shared" si="851"/>
        <v>0</v>
      </c>
      <c r="AM553" s="640">
        <f t="shared" si="851"/>
        <v>0</v>
      </c>
      <c r="AN553" s="640">
        <f t="shared" si="851"/>
        <v>0</v>
      </c>
      <c r="AO553" s="640">
        <f t="shared" si="851"/>
        <v>0</v>
      </c>
      <c r="AP553" s="640">
        <f t="shared" si="851"/>
        <v>0</v>
      </c>
      <c r="AQ553" s="640">
        <f t="shared" si="851"/>
        <v>0</v>
      </c>
      <c r="AR553" s="640">
        <f t="shared" si="851"/>
        <v>0</v>
      </c>
      <c r="AS553" s="640">
        <f t="shared" si="851"/>
        <v>0</v>
      </c>
      <c r="AT553" s="640">
        <f t="shared" si="851"/>
        <v>0</v>
      </c>
      <c r="AU553" s="640">
        <f t="shared" si="851"/>
        <v>0</v>
      </c>
      <c r="AV553" s="640">
        <f t="shared" si="792"/>
        <v>0</v>
      </c>
      <c r="AW553" s="640"/>
      <c r="AX553" s="640"/>
      <c r="AY553" s="640"/>
      <c r="AZ553" s="640"/>
      <c r="BA553" s="640"/>
      <c r="BB553" s="640"/>
      <c r="BC553" s="640"/>
      <c r="BD553" s="640"/>
      <c r="BE553" s="640"/>
      <c r="BF553" s="640"/>
      <c r="BG553" s="640"/>
      <c r="BH553" s="640"/>
      <c r="BI553" s="640"/>
      <c r="BJ553" s="640"/>
      <c r="BK553" s="640"/>
      <c r="BL553" s="640"/>
      <c r="BM553" s="640"/>
      <c r="BN553" s="640"/>
      <c r="BO553" s="640"/>
      <c r="BP553" s="640"/>
      <c r="BQ553" s="640"/>
    </row>
    <row r="554" spans="1:69" s="352" customFormat="1" ht="12.75" x14ac:dyDescent="0.2">
      <c r="A554" s="1282" t="s">
        <v>832</v>
      </c>
      <c r="B554" s="376" t="s">
        <v>396</v>
      </c>
      <c r="C554" s="1259">
        <f>'I4 BO ASSETS'!O48</f>
        <v>0</v>
      </c>
      <c r="D554" s="640">
        <f t="shared" si="829"/>
        <v>0</v>
      </c>
      <c r="E554" s="640">
        <f t="shared" si="829"/>
        <v>0</v>
      </c>
      <c r="F554" s="640">
        <f t="shared" si="788"/>
        <v>0</v>
      </c>
      <c r="G554" s="640">
        <f t="shared" ref="G554:Z554" si="852">$D554*G623</f>
        <v>0</v>
      </c>
      <c r="H554" s="640">
        <f t="shared" si="852"/>
        <v>0</v>
      </c>
      <c r="I554" s="640">
        <f t="shared" si="852"/>
        <v>0</v>
      </c>
      <c r="J554" s="640">
        <f t="shared" si="852"/>
        <v>0</v>
      </c>
      <c r="K554" s="640">
        <f t="shared" si="852"/>
        <v>0</v>
      </c>
      <c r="L554" s="640">
        <f t="shared" si="852"/>
        <v>0</v>
      </c>
      <c r="M554" s="640">
        <f t="shared" si="852"/>
        <v>0</v>
      </c>
      <c r="N554" s="640">
        <f t="shared" si="852"/>
        <v>0</v>
      </c>
      <c r="O554" s="640">
        <f t="shared" si="852"/>
        <v>0</v>
      </c>
      <c r="P554" s="640">
        <f t="shared" si="852"/>
        <v>0</v>
      </c>
      <c r="Q554" s="640">
        <f t="shared" si="852"/>
        <v>0</v>
      </c>
      <c r="R554" s="640">
        <f t="shared" si="852"/>
        <v>0</v>
      </c>
      <c r="S554" s="640">
        <f t="shared" si="852"/>
        <v>0</v>
      </c>
      <c r="T554" s="640">
        <f t="shared" si="852"/>
        <v>0</v>
      </c>
      <c r="U554" s="640">
        <f t="shared" si="852"/>
        <v>0</v>
      </c>
      <c r="V554" s="640">
        <f t="shared" si="852"/>
        <v>0</v>
      </c>
      <c r="W554" s="640">
        <f t="shared" si="852"/>
        <v>0</v>
      </c>
      <c r="X554" s="640">
        <f t="shared" si="852"/>
        <v>0</v>
      </c>
      <c r="Y554" s="640">
        <f t="shared" si="852"/>
        <v>0</v>
      </c>
      <c r="Z554" s="640">
        <f t="shared" si="852"/>
        <v>0</v>
      </c>
      <c r="AA554" s="640">
        <f t="shared" si="790"/>
        <v>0</v>
      </c>
      <c r="AB554" s="640">
        <f t="shared" ref="AB554:AU554" si="853">$E554*AB623</f>
        <v>0</v>
      </c>
      <c r="AC554" s="640">
        <f t="shared" si="853"/>
        <v>0</v>
      </c>
      <c r="AD554" s="640">
        <f t="shared" si="853"/>
        <v>0</v>
      </c>
      <c r="AE554" s="640">
        <f t="shared" si="853"/>
        <v>0</v>
      </c>
      <c r="AF554" s="640">
        <f t="shared" si="853"/>
        <v>0</v>
      </c>
      <c r="AG554" s="640">
        <f t="shared" si="853"/>
        <v>0</v>
      </c>
      <c r="AH554" s="640">
        <f t="shared" si="853"/>
        <v>0</v>
      </c>
      <c r="AI554" s="640">
        <f t="shared" si="853"/>
        <v>0</v>
      </c>
      <c r="AJ554" s="640">
        <f t="shared" si="853"/>
        <v>0</v>
      </c>
      <c r="AK554" s="640">
        <f t="shared" si="853"/>
        <v>0</v>
      </c>
      <c r="AL554" s="640">
        <f t="shared" si="853"/>
        <v>0</v>
      </c>
      <c r="AM554" s="640">
        <f t="shared" si="853"/>
        <v>0</v>
      </c>
      <c r="AN554" s="640">
        <f t="shared" si="853"/>
        <v>0</v>
      </c>
      <c r="AO554" s="640">
        <f t="shared" si="853"/>
        <v>0</v>
      </c>
      <c r="AP554" s="640">
        <f t="shared" si="853"/>
        <v>0</v>
      </c>
      <c r="AQ554" s="640">
        <f t="shared" si="853"/>
        <v>0</v>
      </c>
      <c r="AR554" s="640">
        <f t="shared" si="853"/>
        <v>0</v>
      </c>
      <c r="AS554" s="640">
        <f t="shared" si="853"/>
        <v>0</v>
      </c>
      <c r="AT554" s="640">
        <f t="shared" si="853"/>
        <v>0</v>
      </c>
      <c r="AU554" s="640">
        <f t="shared" si="853"/>
        <v>0</v>
      </c>
      <c r="AV554" s="640">
        <f t="shared" si="792"/>
        <v>0</v>
      </c>
      <c r="AW554" s="640"/>
      <c r="AX554" s="640"/>
      <c r="AY554" s="640"/>
      <c r="AZ554" s="640"/>
      <c r="BA554" s="640"/>
      <c r="BB554" s="640"/>
      <c r="BC554" s="640"/>
      <c r="BD554" s="640"/>
      <c r="BE554" s="640"/>
      <c r="BF554" s="640"/>
      <c r="BG554" s="640"/>
      <c r="BH554" s="640"/>
      <c r="BI554" s="640"/>
      <c r="BJ554" s="640"/>
      <c r="BK554" s="640"/>
      <c r="BL554" s="640"/>
      <c r="BM554" s="640"/>
      <c r="BN554" s="640"/>
      <c r="BO554" s="640"/>
      <c r="BP554" s="640"/>
      <c r="BQ554" s="640"/>
    </row>
    <row r="555" spans="1:69" s="352" customFormat="1" ht="12.75" x14ac:dyDescent="0.2">
      <c r="A555" s="1282" t="s">
        <v>833</v>
      </c>
      <c r="B555" s="376" t="s">
        <v>397</v>
      </c>
      <c r="C555" s="1259">
        <f>'I4 BO ASSETS'!O49</f>
        <v>0</v>
      </c>
      <c r="D555" s="640">
        <f t="shared" si="829"/>
        <v>0</v>
      </c>
      <c r="E555" s="640">
        <f t="shared" si="829"/>
        <v>0</v>
      </c>
      <c r="F555" s="640">
        <f t="shared" si="788"/>
        <v>0</v>
      </c>
      <c r="G555" s="640">
        <f t="shared" ref="G555:Z555" si="854">$D555*G624</f>
        <v>0</v>
      </c>
      <c r="H555" s="640">
        <f t="shared" si="854"/>
        <v>0</v>
      </c>
      <c r="I555" s="640">
        <f t="shared" si="854"/>
        <v>0</v>
      </c>
      <c r="J555" s="640">
        <f t="shared" si="854"/>
        <v>0</v>
      </c>
      <c r="K555" s="640">
        <f t="shared" si="854"/>
        <v>0</v>
      </c>
      <c r="L555" s="640">
        <f t="shared" si="854"/>
        <v>0</v>
      </c>
      <c r="M555" s="640">
        <f t="shared" si="854"/>
        <v>0</v>
      </c>
      <c r="N555" s="640">
        <f t="shared" si="854"/>
        <v>0</v>
      </c>
      <c r="O555" s="640">
        <f t="shared" si="854"/>
        <v>0</v>
      </c>
      <c r="P555" s="640">
        <f t="shared" si="854"/>
        <v>0</v>
      </c>
      <c r="Q555" s="640">
        <f t="shared" si="854"/>
        <v>0</v>
      </c>
      <c r="R555" s="640">
        <f t="shared" si="854"/>
        <v>0</v>
      </c>
      <c r="S555" s="640">
        <f t="shared" si="854"/>
        <v>0</v>
      </c>
      <c r="T555" s="640">
        <f t="shared" si="854"/>
        <v>0</v>
      </c>
      <c r="U555" s="640">
        <f t="shared" si="854"/>
        <v>0</v>
      </c>
      <c r="V555" s="640">
        <f t="shared" si="854"/>
        <v>0</v>
      </c>
      <c r="W555" s="640">
        <f t="shared" si="854"/>
        <v>0</v>
      </c>
      <c r="X555" s="640">
        <f t="shared" si="854"/>
        <v>0</v>
      </c>
      <c r="Y555" s="640">
        <f t="shared" si="854"/>
        <v>0</v>
      </c>
      <c r="Z555" s="640">
        <f t="shared" si="854"/>
        <v>0</v>
      </c>
      <c r="AA555" s="640">
        <f t="shared" si="790"/>
        <v>0</v>
      </c>
      <c r="AB555" s="640">
        <f t="shared" ref="AB555:AU555" si="855">$E555*AB624</f>
        <v>0</v>
      </c>
      <c r="AC555" s="640">
        <f t="shared" si="855"/>
        <v>0</v>
      </c>
      <c r="AD555" s="640">
        <f t="shared" si="855"/>
        <v>0</v>
      </c>
      <c r="AE555" s="640">
        <f t="shared" si="855"/>
        <v>0</v>
      </c>
      <c r="AF555" s="640">
        <f t="shared" si="855"/>
        <v>0</v>
      </c>
      <c r="AG555" s="640">
        <f t="shared" si="855"/>
        <v>0</v>
      </c>
      <c r="AH555" s="640">
        <f t="shared" si="855"/>
        <v>0</v>
      </c>
      <c r="AI555" s="640">
        <f t="shared" si="855"/>
        <v>0</v>
      </c>
      <c r="AJ555" s="640">
        <f t="shared" si="855"/>
        <v>0</v>
      </c>
      <c r="AK555" s="640">
        <f t="shared" si="855"/>
        <v>0</v>
      </c>
      <c r="AL555" s="640">
        <f t="shared" si="855"/>
        <v>0</v>
      </c>
      <c r="AM555" s="640">
        <f t="shared" si="855"/>
        <v>0</v>
      </c>
      <c r="AN555" s="640">
        <f t="shared" si="855"/>
        <v>0</v>
      </c>
      <c r="AO555" s="640">
        <f t="shared" si="855"/>
        <v>0</v>
      </c>
      <c r="AP555" s="640">
        <f t="shared" si="855"/>
        <v>0</v>
      </c>
      <c r="AQ555" s="640">
        <f t="shared" si="855"/>
        <v>0</v>
      </c>
      <c r="AR555" s="640">
        <f t="shared" si="855"/>
        <v>0</v>
      </c>
      <c r="AS555" s="640">
        <f t="shared" si="855"/>
        <v>0</v>
      </c>
      <c r="AT555" s="640">
        <f t="shared" si="855"/>
        <v>0</v>
      </c>
      <c r="AU555" s="640">
        <f t="shared" si="855"/>
        <v>0</v>
      </c>
      <c r="AV555" s="640">
        <f t="shared" si="792"/>
        <v>0</v>
      </c>
      <c r="AW555" s="640"/>
      <c r="AX555" s="640"/>
      <c r="AY555" s="640"/>
      <c r="AZ555" s="640"/>
      <c r="BA555" s="640"/>
      <c r="BB555" s="640"/>
      <c r="BC555" s="640"/>
      <c r="BD555" s="640"/>
      <c r="BE555" s="640"/>
      <c r="BF555" s="640"/>
      <c r="BG555" s="640"/>
      <c r="BH555" s="640"/>
      <c r="BI555" s="640"/>
      <c r="BJ555" s="640"/>
      <c r="BK555" s="640"/>
      <c r="BL555" s="640"/>
      <c r="BM555" s="640"/>
      <c r="BN555" s="640"/>
      <c r="BO555" s="640"/>
      <c r="BP555" s="640"/>
      <c r="BQ555" s="640"/>
    </row>
    <row r="556" spans="1:69" s="352" customFormat="1" ht="12.75" x14ac:dyDescent="0.2">
      <c r="A556" s="1282">
        <v>1845</v>
      </c>
      <c r="B556" s="376" t="s">
        <v>84</v>
      </c>
      <c r="C556" s="1259">
        <f>'I4 BO ASSETS'!O50</f>
        <v>0</v>
      </c>
      <c r="D556" s="640">
        <f t="shared" si="829"/>
        <v>0</v>
      </c>
      <c r="E556" s="640">
        <f t="shared" si="829"/>
        <v>0</v>
      </c>
      <c r="F556" s="640">
        <f t="shared" si="788"/>
        <v>0</v>
      </c>
      <c r="G556" s="640">
        <f t="shared" ref="G556:Z556" si="856">$D556*G625</f>
        <v>0</v>
      </c>
      <c r="H556" s="640">
        <f t="shared" si="856"/>
        <v>0</v>
      </c>
      <c r="I556" s="640">
        <f t="shared" si="856"/>
        <v>0</v>
      </c>
      <c r="J556" s="640">
        <f t="shared" si="856"/>
        <v>0</v>
      </c>
      <c r="K556" s="640">
        <f t="shared" si="856"/>
        <v>0</v>
      </c>
      <c r="L556" s="640">
        <f t="shared" si="856"/>
        <v>0</v>
      </c>
      <c r="M556" s="640">
        <f t="shared" si="856"/>
        <v>0</v>
      </c>
      <c r="N556" s="640">
        <f t="shared" si="856"/>
        <v>0</v>
      </c>
      <c r="O556" s="640">
        <f t="shared" si="856"/>
        <v>0</v>
      </c>
      <c r="P556" s="640">
        <f t="shared" si="856"/>
        <v>0</v>
      </c>
      <c r="Q556" s="640">
        <f t="shared" si="856"/>
        <v>0</v>
      </c>
      <c r="R556" s="640">
        <f t="shared" si="856"/>
        <v>0</v>
      </c>
      <c r="S556" s="640">
        <f t="shared" si="856"/>
        <v>0</v>
      </c>
      <c r="T556" s="640">
        <f t="shared" si="856"/>
        <v>0</v>
      </c>
      <c r="U556" s="640">
        <f t="shared" si="856"/>
        <v>0</v>
      </c>
      <c r="V556" s="640">
        <f t="shared" si="856"/>
        <v>0</v>
      </c>
      <c r="W556" s="640">
        <f t="shared" si="856"/>
        <v>0</v>
      </c>
      <c r="X556" s="640">
        <f t="shared" si="856"/>
        <v>0</v>
      </c>
      <c r="Y556" s="640">
        <f t="shared" si="856"/>
        <v>0</v>
      </c>
      <c r="Z556" s="640">
        <f t="shared" si="856"/>
        <v>0</v>
      </c>
      <c r="AA556" s="640">
        <f t="shared" si="790"/>
        <v>0</v>
      </c>
      <c r="AB556" s="640">
        <f t="shared" ref="AB556:AU556" si="857">$E556*AB625</f>
        <v>0</v>
      </c>
      <c r="AC556" s="640">
        <f t="shared" si="857"/>
        <v>0</v>
      </c>
      <c r="AD556" s="640">
        <f t="shared" si="857"/>
        <v>0</v>
      </c>
      <c r="AE556" s="640">
        <f t="shared" si="857"/>
        <v>0</v>
      </c>
      <c r="AF556" s="640">
        <f t="shared" si="857"/>
        <v>0</v>
      </c>
      <c r="AG556" s="640">
        <f t="shared" si="857"/>
        <v>0</v>
      </c>
      <c r="AH556" s="640">
        <f t="shared" si="857"/>
        <v>0</v>
      </c>
      <c r="AI556" s="640">
        <f t="shared" si="857"/>
        <v>0</v>
      </c>
      <c r="AJ556" s="640">
        <f t="shared" si="857"/>
        <v>0</v>
      </c>
      <c r="AK556" s="640">
        <f t="shared" si="857"/>
        <v>0</v>
      </c>
      <c r="AL556" s="640">
        <f t="shared" si="857"/>
        <v>0</v>
      </c>
      <c r="AM556" s="640">
        <f t="shared" si="857"/>
        <v>0</v>
      </c>
      <c r="AN556" s="640">
        <f t="shared" si="857"/>
        <v>0</v>
      </c>
      <c r="AO556" s="640">
        <f t="shared" si="857"/>
        <v>0</v>
      </c>
      <c r="AP556" s="640">
        <f t="shared" si="857"/>
        <v>0</v>
      </c>
      <c r="AQ556" s="640">
        <f t="shared" si="857"/>
        <v>0</v>
      </c>
      <c r="AR556" s="640">
        <f t="shared" si="857"/>
        <v>0</v>
      </c>
      <c r="AS556" s="640">
        <f t="shared" si="857"/>
        <v>0</v>
      </c>
      <c r="AT556" s="640">
        <f t="shared" si="857"/>
        <v>0</v>
      </c>
      <c r="AU556" s="640">
        <f t="shared" si="857"/>
        <v>0</v>
      </c>
      <c r="AV556" s="640">
        <f t="shared" si="792"/>
        <v>0</v>
      </c>
      <c r="AW556" s="640"/>
      <c r="AX556" s="640"/>
      <c r="AY556" s="640"/>
      <c r="AZ556" s="640"/>
      <c r="BA556" s="640"/>
      <c r="BB556" s="640"/>
      <c r="BC556" s="640"/>
      <c r="BD556" s="640"/>
      <c r="BE556" s="640"/>
      <c r="BF556" s="640"/>
      <c r="BG556" s="640"/>
      <c r="BH556" s="640"/>
      <c r="BI556" s="640"/>
      <c r="BJ556" s="640"/>
      <c r="BK556" s="640"/>
      <c r="BL556" s="640"/>
      <c r="BM556" s="640"/>
      <c r="BN556" s="640"/>
      <c r="BO556" s="640"/>
      <c r="BP556" s="640"/>
      <c r="BQ556" s="640"/>
    </row>
    <row r="557" spans="1:69" s="352" customFormat="1" ht="25.5" x14ac:dyDescent="0.2">
      <c r="A557" s="1282" t="s">
        <v>834</v>
      </c>
      <c r="B557" s="376" t="s">
        <v>398</v>
      </c>
      <c r="C557" s="1259">
        <f>'I4 BO ASSETS'!O51</f>
        <v>0</v>
      </c>
      <c r="D557" s="640">
        <f t="shared" si="829"/>
        <v>0</v>
      </c>
      <c r="E557" s="640">
        <f t="shared" si="829"/>
        <v>0</v>
      </c>
      <c r="F557" s="640">
        <f t="shared" si="788"/>
        <v>0</v>
      </c>
      <c r="G557" s="640">
        <f t="shared" ref="G557:Z557" si="858">$D557*G626</f>
        <v>0</v>
      </c>
      <c r="H557" s="640">
        <f t="shared" si="858"/>
        <v>0</v>
      </c>
      <c r="I557" s="640">
        <f t="shared" si="858"/>
        <v>0</v>
      </c>
      <c r="J557" s="640">
        <f t="shared" si="858"/>
        <v>0</v>
      </c>
      <c r="K557" s="640">
        <f t="shared" si="858"/>
        <v>0</v>
      </c>
      <c r="L557" s="640">
        <f t="shared" si="858"/>
        <v>0</v>
      </c>
      <c r="M557" s="640">
        <f t="shared" si="858"/>
        <v>0</v>
      </c>
      <c r="N557" s="640">
        <f t="shared" si="858"/>
        <v>0</v>
      </c>
      <c r="O557" s="640">
        <f t="shared" si="858"/>
        <v>0</v>
      </c>
      <c r="P557" s="640">
        <f t="shared" si="858"/>
        <v>0</v>
      </c>
      <c r="Q557" s="640">
        <f t="shared" si="858"/>
        <v>0</v>
      </c>
      <c r="R557" s="640">
        <f t="shared" si="858"/>
        <v>0</v>
      </c>
      <c r="S557" s="640">
        <f t="shared" si="858"/>
        <v>0</v>
      </c>
      <c r="T557" s="640">
        <f t="shared" si="858"/>
        <v>0</v>
      </c>
      <c r="U557" s="640">
        <f t="shared" si="858"/>
        <v>0</v>
      </c>
      <c r="V557" s="640">
        <f t="shared" si="858"/>
        <v>0</v>
      </c>
      <c r="W557" s="640">
        <f t="shared" si="858"/>
        <v>0</v>
      </c>
      <c r="X557" s="640">
        <f t="shared" si="858"/>
        <v>0</v>
      </c>
      <c r="Y557" s="640">
        <f t="shared" si="858"/>
        <v>0</v>
      </c>
      <c r="Z557" s="640">
        <f t="shared" si="858"/>
        <v>0</v>
      </c>
      <c r="AA557" s="640">
        <f t="shared" si="790"/>
        <v>0</v>
      </c>
      <c r="AB557" s="640">
        <f t="shared" ref="AB557:AU557" si="859">$E557*AB626</f>
        <v>0</v>
      </c>
      <c r="AC557" s="640">
        <f t="shared" si="859"/>
        <v>0</v>
      </c>
      <c r="AD557" s="640">
        <f t="shared" si="859"/>
        <v>0</v>
      </c>
      <c r="AE557" s="640">
        <f t="shared" si="859"/>
        <v>0</v>
      </c>
      <c r="AF557" s="640">
        <f t="shared" si="859"/>
        <v>0</v>
      </c>
      <c r="AG557" s="640">
        <f t="shared" si="859"/>
        <v>0</v>
      </c>
      <c r="AH557" s="640">
        <f t="shared" si="859"/>
        <v>0</v>
      </c>
      <c r="AI557" s="640">
        <f t="shared" si="859"/>
        <v>0</v>
      </c>
      <c r="AJ557" s="640">
        <f t="shared" si="859"/>
        <v>0</v>
      </c>
      <c r="AK557" s="640">
        <f t="shared" si="859"/>
        <v>0</v>
      </c>
      <c r="AL557" s="640">
        <f t="shared" si="859"/>
        <v>0</v>
      </c>
      <c r="AM557" s="640">
        <f t="shared" si="859"/>
        <v>0</v>
      </c>
      <c r="AN557" s="640">
        <f t="shared" si="859"/>
        <v>0</v>
      </c>
      <c r="AO557" s="640">
        <f t="shared" si="859"/>
        <v>0</v>
      </c>
      <c r="AP557" s="640">
        <f t="shared" si="859"/>
        <v>0</v>
      </c>
      <c r="AQ557" s="640">
        <f t="shared" si="859"/>
        <v>0</v>
      </c>
      <c r="AR557" s="640">
        <f t="shared" si="859"/>
        <v>0</v>
      </c>
      <c r="AS557" s="640">
        <f t="shared" si="859"/>
        <v>0</v>
      </c>
      <c r="AT557" s="640">
        <f t="shared" si="859"/>
        <v>0</v>
      </c>
      <c r="AU557" s="640">
        <f t="shared" si="859"/>
        <v>0</v>
      </c>
      <c r="AV557" s="640">
        <f t="shared" si="792"/>
        <v>0</v>
      </c>
      <c r="AW557" s="640"/>
      <c r="AX557" s="640"/>
      <c r="AY557" s="640"/>
      <c r="AZ557" s="640"/>
      <c r="BA557" s="640"/>
      <c r="BB557" s="640"/>
      <c r="BC557" s="640"/>
      <c r="BD557" s="640"/>
      <c r="BE557" s="640"/>
      <c r="BF557" s="640"/>
      <c r="BG557" s="640"/>
      <c r="BH557" s="640"/>
      <c r="BI557" s="640"/>
      <c r="BJ557" s="640"/>
      <c r="BK557" s="640"/>
      <c r="BL557" s="640"/>
      <c r="BM557" s="640"/>
      <c r="BN557" s="640"/>
      <c r="BO557" s="640"/>
      <c r="BP557" s="640"/>
      <c r="BQ557" s="640"/>
    </row>
    <row r="558" spans="1:69" s="352" customFormat="1" ht="25.5" x14ac:dyDescent="0.2">
      <c r="A558" s="1282" t="s">
        <v>835</v>
      </c>
      <c r="B558" s="376" t="s">
        <v>399</v>
      </c>
      <c r="C558" s="1259">
        <f>'I4 BO ASSETS'!O52</f>
        <v>0</v>
      </c>
      <c r="D558" s="640">
        <f t="shared" si="829"/>
        <v>0</v>
      </c>
      <c r="E558" s="640">
        <f t="shared" si="829"/>
        <v>0</v>
      </c>
      <c r="F558" s="640">
        <f t="shared" si="788"/>
        <v>0</v>
      </c>
      <c r="G558" s="640">
        <f t="shared" ref="G558:Z558" si="860">$D558*G627</f>
        <v>0</v>
      </c>
      <c r="H558" s="640">
        <f t="shared" si="860"/>
        <v>0</v>
      </c>
      <c r="I558" s="640">
        <f t="shared" si="860"/>
        <v>0</v>
      </c>
      <c r="J558" s="640">
        <f t="shared" si="860"/>
        <v>0</v>
      </c>
      <c r="K558" s="640">
        <f t="shared" si="860"/>
        <v>0</v>
      </c>
      <c r="L558" s="640">
        <f t="shared" si="860"/>
        <v>0</v>
      </c>
      <c r="M558" s="640">
        <f t="shared" si="860"/>
        <v>0</v>
      </c>
      <c r="N558" s="640">
        <f t="shared" si="860"/>
        <v>0</v>
      </c>
      <c r="O558" s="640">
        <f t="shared" si="860"/>
        <v>0</v>
      </c>
      <c r="P558" s="640">
        <f t="shared" si="860"/>
        <v>0</v>
      </c>
      <c r="Q558" s="640">
        <f t="shared" si="860"/>
        <v>0</v>
      </c>
      <c r="R558" s="640">
        <f t="shared" si="860"/>
        <v>0</v>
      </c>
      <c r="S558" s="640">
        <f t="shared" si="860"/>
        <v>0</v>
      </c>
      <c r="T558" s="640">
        <f t="shared" si="860"/>
        <v>0</v>
      </c>
      <c r="U558" s="640">
        <f t="shared" si="860"/>
        <v>0</v>
      </c>
      <c r="V558" s="640">
        <f t="shared" si="860"/>
        <v>0</v>
      </c>
      <c r="W558" s="640">
        <f t="shared" si="860"/>
        <v>0</v>
      </c>
      <c r="X558" s="640">
        <f t="shared" si="860"/>
        <v>0</v>
      </c>
      <c r="Y558" s="640">
        <f t="shared" si="860"/>
        <v>0</v>
      </c>
      <c r="Z558" s="640">
        <f t="shared" si="860"/>
        <v>0</v>
      </c>
      <c r="AA558" s="640">
        <f t="shared" si="790"/>
        <v>0</v>
      </c>
      <c r="AB558" s="640">
        <f t="shared" ref="AB558:AU558" si="861">$E558*AB627</f>
        <v>0</v>
      </c>
      <c r="AC558" s="640">
        <f t="shared" si="861"/>
        <v>0</v>
      </c>
      <c r="AD558" s="640">
        <f t="shared" si="861"/>
        <v>0</v>
      </c>
      <c r="AE558" s="640">
        <f t="shared" si="861"/>
        <v>0</v>
      </c>
      <c r="AF558" s="640">
        <f t="shared" si="861"/>
        <v>0</v>
      </c>
      <c r="AG558" s="640">
        <f t="shared" si="861"/>
        <v>0</v>
      </c>
      <c r="AH558" s="640">
        <f t="shared" si="861"/>
        <v>0</v>
      </c>
      <c r="AI558" s="640">
        <f t="shared" si="861"/>
        <v>0</v>
      </c>
      <c r="AJ558" s="640">
        <f t="shared" si="861"/>
        <v>0</v>
      </c>
      <c r="AK558" s="640">
        <f t="shared" si="861"/>
        <v>0</v>
      </c>
      <c r="AL558" s="640">
        <f t="shared" si="861"/>
        <v>0</v>
      </c>
      <c r="AM558" s="640">
        <f t="shared" si="861"/>
        <v>0</v>
      </c>
      <c r="AN558" s="640">
        <f t="shared" si="861"/>
        <v>0</v>
      </c>
      <c r="AO558" s="640">
        <f t="shared" si="861"/>
        <v>0</v>
      </c>
      <c r="AP558" s="640">
        <f t="shared" si="861"/>
        <v>0</v>
      </c>
      <c r="AQ558" s="640">
        <f t="shared" si="861"/>
        <v>0</v>
      </c>
      <c r="AR558" s="640">
        <f t="shared" si="861"/>
        <v>0</v>
      </c>
      <c r="AS558" s="640">
        <f t="shared" si="861"/>
        <v>0</v>
      </c>
      <c r="AT558" s="640">
        <f t="shared" si="861"/>
        <v>0</v>
      </c>
      <c r="AU558" s="640">
        <f t="shared" si="861"/>
        <v>0</v>
      </c>
      <c r="AV558" s="640">
        <f t="shared" si="792"/>
        <v>0</v>
      </c>
      <c r="AW558" s="640"/>
      <c r="AX558" s="640"/>
      <c r="AY558" s="640"/>
      <c r="AZ558" s="640"/>
      <c r="BA558" s="640"/>
      <c r="BB558" s="640"/>
      <c r="BC558" s="640"/>
      <c r="BD558" s="640"/>
      <c r="BE558" s="640"/>
      <c r="BF558" s="640"/>
      <c r="BG558" s="640"/>
      <c r="BH558" s="640"/>
      <c r="BI558" s="640"/>
      <c r="BJ558" s="640"/>
      <c r="BK558" s="640"/>
      <c r="BL558" s="640"/>
      <c r="BM558" s="640"/>
      <c r="BN558" s="640"/>
      <c r="BO558" s="640"/>
      <c r="BP558" s="640"/>
      <c r="BQ558" s="640"/>
    </row>
    <row r="559" spans="1:69" s="352" customFormat="1" ht="25.5" x14ac:dyDescent="0.2">
      <c r="A559" s="1282" t="s">
        <v>836</v>
      </c>
      <c r="B559" s="376" t="s">
        <v>631</v>
      </c>
      <c r="C559" s="1259">
        <f>'I4 BO ASSETS'!O53</f>
        <v>0</v>
      </c>
      <c r="D559" s="640">
        <f t="shared" si="829"/>
        <v>0</v>
      </c>
      <c r="E559" s="640">
        <f t="shared" si="829"/>
        <v>0</v>
      </c>
      <c r="F559" s="640">
        <f t="shared" si="788"/>
        <v>0</v>
      </c>
      <c r="G559" s="640">
        <f t="shared" ref="G559:Z559" si="862">$D559*G628</f>
        <v>0</v>
      </c>
      <c r="H559" s="640">
        <f t="shared" si="862"/>
        <v>0</v>
      </c>
      <c r="I559" s="640">
        <f t="shared" si="862"/>
        <v>0</v>
      </c>
      <c r="J559" s="640">
        <f t="shared" si="862"/>
        <v>0</v>
      </c>
      <c r="K559" s="640">
        <f t="shared" si="862"/>
        <v>0</v>
      </c>
      <c r="L559" s="640">
        <f t="shared" si="862"/>
        <v>0</v>
      </c>
      <c r="M559" s="640">
        <f t="shared" si="862"/>
        <v>0</v>
      </c>
      <c r="N559" s="640">
        <f t="shared" si="862"/>
        <v>0</v>
      </c>
      <c r="O559" s="640">
        <f t="shared" si="862"/>
        <v>0</v>
      </c>
      <c r="P559" s="640">
        <f t="shared" si="862"/>
        <v>0</v>
      </c>
      <c r="Q559" s="640">
        <f t="shared" si="862"/>
        <v>0</v>
      </c>
      <c r="R559" s="640">
        <f t="shared" si="862"/>
        <v>0</v>
      </c>
      <c r="S559" s="640">
        <f t="shared" si="862"/>
        <v>0</v>
      </c>
      <c r="T559" s="640">
        <f t="shared" si="862"/>
        <v>0</v>
      </c>
      <c r="U559" s="640">
        <f t="shared" si="862"/>
        <v>0</v>
      </c>
      <c r="V559" s="640">
        <f t="shared" si="862"/>
        <v>0</v>
      </c>
      <c r="W559" s="640">
        <f t="shared" si="862"/>
        <v>0</v>
      </c>
      <c r="X559" s="640">
        <f t="shared" si="862"/>
        <v>0</v>
      </c>
      <c r="Y559" s="640">
        <f t="shared" si="862"/>
        <v>0</v>
      </c>
      <c r="Z559" s="640">
        <f t="shared" si="862"/>
        <v>0</v>
      </c>
      <c r="AA559" s="640">
        <f t="shared" si="790"/>
        <v>0</v>
      </c>
      <c r="AB559" s="640">
        <f t="shared" ref="AB559:AU559" si="863">$E559*AB628</f>
        <v>0</v>
      </c>
      <c r="AC559" s="640">
        <f t="shared" si="863"/>
        <v>0</v>
      </c>
      <c r="AD559" s="640">
        <f t="shared" si="863"/>
        <v>0</v>
      </c>
      <c r="AE559" s="640">
        <f t="shared" si="863"/>
        <v>0</v>
      </c>
      <c r="AF559" s="640">
        <f t="shared" si="863"/>
        <v>0</v>
      </c>
      <c r="AG559" s="640">
        <f t="shared" si="863"/>
        <v>0</v>
      </c>
      <c r="AH559" s="640">
        <f t="shared" si="863"/>
        <v>0</v>
      </c>
      <c r="AI559" s="640">
        <f t="shared" si="863"/>
        <v>0</v>
      </c>
      <c r="AJ559" s="640">
        <f t="shared" si="863"/>
        <v>0</v>
      </c>
      <c r="AK559" s="640">
        <f t="shared" si="863"/>
        <v>0</v>
      </c>
      <c r="AL559" s="640">
        <f t="shared" si="863"/>
        <v>0</v>
      </c>
      <c r="AM559" s="640">
        <f t="shared" si="863"/>
        <v>0</v>
      </c>
      <c r="AN559" s="640">
        <f t="shared" si="863"/>
        <v>0</v>
      </c>
      <c r="AO559" s="640">
        <f t="shared" si="863"/>
        <v>0</v>
      </c>
      <c r="AP559" s="640">
        <f t="shared" si="863"/>
        <v>0</v>
      </c>
      <c r="AQ559" s="640">
        <f t="shared" si="863"/>
        <v>0</v>
      </c>
      <c r="AR559" s="640">
        <f t="shared" si="863"/>
        <v>0</v>
      </c>
      <c r="AS559" s="640">
        <f t="shared" si="863"/>
        <v>0</v>
      </c>
      <c r="AT559" s="640">
        <f t="shared" si="863"/>
        <v>0</v>
      </c>
      <c r="AU559" s="640">
        <f t="shared" si="863"/>
        <v>0</v>
      </c>
      <c r="AV559" s="640">
        <f t="shared" si="792"/>
        <v>0</v>
      </c>
      <c r="AW559" s="640"/>
      <c r="AX559" s="640"/>
      <c r="AY559" s="640"/>
      <c r="AZ559" s="640"/>
      <c r="BA559" s="640"/>
      <c r="BB559" s="640"/>
      <c r="BC559" s="640"/>
      <c r="BD559" s="640"/>
      <c r="BE559" s="640"/>
      <c r="BF559" s="640"/>
      <c r="BG559" s="640"/>
      <c r="BH559" s="640"/>
      <c r="BI559" s="640"/>
      <c r="BJ559" s="640"/>
      <c r="BK559" s="640"/>
      <c r="BL559" s="640"/>
      <c r="BM559" s="640"/>
      <c r="BN559" s="640"/>
      <c r="BO559" s="640"/>
      <c r="BP559" s="640"/>
      <c r="BQ559" s="640"/>
    </row>
    <row r="560" spans="1:69" s="352" customFormat="1" ht="12.75" x14ac:dyDescent="0.2">
      <c r="A560" s="1282">
        <v>1850</v>
      </c>
      <c r="B560" s="376" t="s">
        <v>90</v>
      </c>
      <c r="C560" s="1259">
        <f>'I4 BO ASSETS'!O54</f>
        <v>0</v>
      </c>
      <c r="D560" s="640">
        <f t="shared" si="829"/>
        <v>0</v>
      </c>
      <c r="E560" s="640">
        <f t="shared" si="829"/>
        <v>0</v>
      </c>
      <c r="F560" s="640">
        <f t="shared" si="788"/>
        <v>0</v>
      </c>
      <c r="G560" s="640">
        <f t="shared" ref="G560:Z560" si="864">$D560*G629</f>
        <v>0</v>
      </c>
      <c r="H560" s="640">
        <f t="shared" si="864"/>
        <v>0</v>
      </c>
      <c r="I560" s="640">
        <f t="shared" si="864"/>
        <v>0</v>
      </c>
      <c r="J560" s="640">
        <f t="shared" si="864"/>
        <v>0</v>
      </c>
      <c r="K560" s="640">
        <f t="shared" si="864"/>
        <v>0</v>
      </c>
      <c r="L560" s="640">
        <f t="shared" si="864"/>
        <v>0</v>
      </c>
      <c r="M560" s="640">
        <f t="shared" si="864"/>
        <v>0</v>
      </c>
      <c r="N560" s="640">
        <f t="shared" si="864"/>
        <v>0</v>
      </c>
      <c r="O560" s="640">
        <f t="shared" si="864"/>
        <v>0</v>
      </c>
      <c r="P560" s="640">
        <f t="shared" si="864"/>
        <v>0</v>
      </c>
      <c r="Q560" s="640">
        <f t="shared" si="864"/>
        <v>0</v>
      </c>
      <c r="R560" s="640">
        <f t="shared" si="864"/>
        <v>0</v>
      </c>
      <c r="S560" s="640">
        <f t="shared" si="864"/>
        <v>0</v>
      </c>
      <c r="T560" s="640">
        <f t="shared" si="864"/>
        <v>0</v>
      </c>
      <c r="U560" s="640">
        <f t="shared" si="864"/>
        <v>0</v>
      </c>
      <c r="V560" s="640">
        <f t="shared" si="864"/>
        <v>0</v>
      </c>
      <c r="W560" s="640">
        <f t="shared" si="864"/>
        <v>0</v>
      </c>
      <c r="X560" s="640">
        <f t="shared" si="864"/>
        <v>0</v>
      </c>
      <c r="Y560" s="640">
        <f t="shared" si="864"/>
        <v>0</v>
      </c>
      <c r="Z560" s="640">
        <f t="shared" si="864"/>
        <v>0</v>
      </c>
      <c r="AA560" s="640">
        <f t="shared" si="790"/>
        <v>0</v>
      </c>
      <c r="AB560" s="640">
        <f t="shared" ref="AB560:AU560" si="865">$E560*AB629</f>
        <v>0</v>
      </c>
      <c r="AC560" s="640">
        <f t="shared" si="865"/>
        <v>0</v>
      </c>
      <c r="AD560" s="640">
        <f t="shared" si="865"/>
        <v>0</v>
      </c>
      <c r="AE560" s="640">
        <f t="shared" si="865"/>
        <v>0</v>
      </c>
      <c r="AF560" s="640">
        <f t="shared" si="865"/>
        <v>0</v>
      </c>
      <c r="AG560" s="640">
        <f t="shared" si="865"/>
        <v>0</v>
      </c>
      <c r="AH560" s="640">
        <f t="shared" si="865"/>
        <v>0</v>
      </c>
      <c r="AI560" s="640">
        <f t="shared" si="865"/>
        <v>0</v>
      </c>
      <c r="AJ560" s="640">
        <f t="shared" si="865"/>
        <v>0</v>
      </c>
      <c r="AK560" s="640">
        <f t="shared" si="865"/>
        <v>0</v>
      </c>
      <c r="AL560" s="640">
        <f t="shared" si="865"/>
        <v>0</v>
      </c>
      <c r="AM560" s="640">
        <f t="shared" si="865"/>
        <v>0</v>
      </c>
      <c r="AN560" s="640">
        <f t="shared" si="865"/>
        <v>0</v>
      </c>
      <c r="AO560" s="640">
        <f t="shared" si="865"/>
        <v>0</v>
      </c>
      <c r="AP560" s="640">
        <f t="shared" si="865"/>
        <v>0</v>
      </c>
      <c r="AQ560" s="640">
        <f t="shared" si="865"/>
        <v>0</v>
      </c>
      <c r="AR560" s="640">
        <f t="shared" si="865"/>
        <v>0</v>
      </c>
      <c r="AS560" s="640">
        <f t="shared" si="865"/>
        <v>0</v>
      </c>
      <c r="AT560" s="640">
        <f t="shared" si="865"/>
        <v>0</v>
      </c>
      <c r="AU560" s="640">
        <f t="shared" si="865"/>
        <v>0</v>
      </c>
      <c r="AV560" s="640">
        <f t="shared" si="792"/>
        <v>0</v>
      </c>
      <c r="AW560" s="640"/>
      <c r="AX560" s="640"/>
      <c r="AY560" s="640"/>
      <c r="AZ560" s="640"/>
      <c r="BA560" s="640"/>
      <c r="BB560" s="640"/>
      <c r="BC560" s="640"/>
      <c r="BD560" s="640"/>
      <c r="BE560" s="640"/>
      <c r="BF560" s="640"/>
      <c r="BG560" s="640"/>
      <c r="BH560" s="640"/>
      <c r="BI560" s="640"/>
      <c r="BJ560" s="640"/>
      <c r="BK560" s="640"/>
      <c r="BL560" s="640"/>
      <c r="BM560" s="640"/>
      <c r="BN560" s="640"/>
      <c r="BO560" s="640"/>
      <c r="BP560" s="640"/>
      <c r="BQ560" s="640"/>
    </row>
    <row r="561" spans="1:69" s="352" customFormat="1" ht="12.75" x14ac:dyDescent="0.2">
      <c r="A561" s="1282">
        <v>1855</v>
      </c>
      <c r="B561" s="376" t="s">
        <v>92</v>
      </c>
      <c r="C561" s="1259">
        <f>'I4 BO ASSETS'!O55</f>
        <v>0</v>
      </c>
      <c r="D561" s="640">
        <f t="shared" si="829"/>
        <v>0</v>
      </c>
      <c r="E561" s="640">
        <f t="shared" si="829"/>
        <v>0</v>
      </c>
      <c r="F561" s="640">
        <f t="shared" si="788"/>
        <v>0</v>
      </c>
      <c r="G561" s="640">
        <f t="shared" ref="G561:Z561" si="866">$D561*G630</f>
        <v>0</v>
      </c>
      <c r="H561" s="640">
        <f t="shared" si="866"/>
        <v>0</v>
      </c>
      <c r="I561" s="640">
        <f t="shared" si="866"/>
        <v>0</v>
      </c>
      <c r="J561" s="640">
        <f t="shared" si="866"/>
        <v>0</v>
      </c>
      <c r="K561" s="640">
        <f t="shared" si="866"/>
        <v>0</v>
      </c>
      <c r="L561" s="640">
        <f t="shared" si="866"/>
        <v>0</v>
      </c>
      <c r="M561" s="640">
        <f t="shared" si="866"/>
        <v>0</v>
      </c>
      <c r="N561" s="640">
        <f t="shared" si="866"/>
        <v>0</v>
      </c>
      <c r="O561" s="640">
        <f t="shared" si="866"/>
        <v>0</v>
      </c>
      <c r="P561" s="640">
        <f t="shared" si="866"/>
        <v>0</v>
      </c>
      <c r="Q561" s="640">
        <f t="shared" si="866"/>
        <v>0</v>
      </c>
      <c r="R561" s="640">
        <f t="shared" si="866"/>
        <v>0</v>
      </c>
      <c r="S561" s="640">
        <f t="shared" si="866"/>
        <v>0</v>
      </c>
      <c r="T561" s="640">
        <f t="shared" si="866"/>
        <v>0</v>
      </c>
      <c r="U561" s="640">
        <f t="shared" si="866"/>
        <v>0</v>
      </c>
      <c r="V561" s="640">
        <f t="shared" si="866"/>
        <v>0</v>
      </c>
      <c r="W561" s="640">
        <f t="shared" si="866"/>
        <v>0</v>
      </c>
      <c r="X561" s="640">
        <f t="shared" si="866"/>
        <v>0</v>
      </c>
      <c r="Y561" s="640">
        <f t="shared" si="866"/>
        <v>0</v>
      </c>
      <c r="Z561" s="640">
        <f t="shared" si="866"/>
        <v>0</v>
      </c>
      <c r="AA561" s="640">
        <f t="shared" si="790"/>
        <v>0</v>
      </c>
      <c r="AB561" s="640">
        <f t="shared" ref="AB561:AU561" si="867">$E561*AB630</f>
        <v>0</v>
      </c>
      <c r="AC561" s="640">
        <f t="shared" si="867"/>
        <v>0</v>
      </c>
      <c r="AD561" s="640">
        <f t="shared" si="867"/>
        <v>0</v>
      </c>
      <c r="AE561" s="640">
        <f t="shared" si="867"/>
        <v>0</v>
      </c>
      <c r="AF561" s="640">
        <f t="shared" si="867"/>
        <v>0</v>
      </c>
      <c r="AG561" s="640">
        <f t="shared" si="867"/>
        <v>0</v>
      </c>
      <c r="AH561" s="640">
        <f t="shared" si="867"/>
        <v>0</v>
      </c>
      <c r="AI561" s="640">
        <f t="shared" si="867"/>
        <v>0</v>
      </c>
      <c r="AJ561" s="640">
        <f t="shared" si="867"/>
        <v>0</v>
      </c>
      <c r="AK561" s="640">
        <f t="shared" si="867"/>
        <v>0</v>
      </c>
      <c r="AL561" s="640">
        <f t="shared" si="867"/>
        <v>0</v>
      </c>
      <c r="AM561" s="640">
        <f t="shared" si="867"/>
        <v>0</v>
      </c>
      <c r="AN561" s="640">
        <f t="shared" si="867"/>
        <v>0</v>
      </c>
      <c r="AO561" s="640">
        <f t="shared" si="867"/>
        <v>0</v>
      </c>
      <c r="AP561" s="640">
        <f t="shared" si="867"/>
        <v>0</v>
      </c>
      <c r="AQ561" s="640">
        <f t="shared" si="867"/>
        <v>0</v>
      </c>
      <c r="AR561" s="640">
        <f t="shared" si="867"/>
        <v>0</v>
      </c>
      <c r="AS561" s="640">
        <f t="shared" si="867"/>
        <v>0</v>
      </c>
      <c r="AT561" s="640">
        <f t="shared" si="867"/>
        <v>0</v>
      </c>
      <c r="AU561" s="640">
        <f t="shared" si="867"/>
        <v>0</v>
      </c>
      <c r="AV561" s="640">
        <f t="shared" si="792"/>
        <v>0</v>
      </c>
      <c r="AW561" s="640"/>
      <c r="AX561" s="640"/>
      <c r="AY561" s="640"/>
      <c r="AZ561" s="640"/>
      <c r="BA561" s="640"/>
      <c r="BB561" s="640"/>
      <c r="BC561" s="640"/>
      <c r="BD561" s="640"/>
      <c r="BE561" s="640"/>
      <c r="BF561" s="640"/>
      <c r="BG561" s="640"/>
      <c r="BH561" s="640"/>
      <c r="BI561" s="640"/>
      <c r="BJ561" s="640"/>
      <c r="BK561" s="640"/>
      <c r="BL561" s="640"/>
      <c r="BM561" s="640"/>
      <c r="BN561" s="640"/>
      <c r="BO561" s="640"/>
      <c r="BP561" s="640"/>
      <c r="BQ561" s="640"/>
    </row>
    <row r="562" spans="1:69" s="1284" customFormat="1" ht="12.75" x14ac:dyDescent="0.2">
      <c r="A562" s="1282">
        <v>1860</v>
      </c>
      <c r="B562" s="376" t="s">
        <v>93</v>
      </c>
      <c r="C562" s="1259">
        <f>'I4 BO ASSETS'!O56</f>
        <v>0</v>
      </c>
      <c r="D562" s="640">
        <f t="shared" si="829"/>
        <v>0</v>
      </c>
      <c r="E562" s="640">
        <f t="shared" si="829"/>
        <v>0</v>
      </c>
      <c r="F562" s="640">
        <f t="shared" si="788"/>
        <v>0</v>
      </c>
      <c r="G562" s="640">
        <f t="shared" ref="G562:Z562" si="868">$D562*G631</f>
        <v>0</v>
      </c>
      <c r="H562" s="640">
        <f t="shared" si="868"/>
        <v>0</v>
      </c>
      <c r="I562" s="640">
        <f t="shared" si="868"/>
        <v>0</v>
      </c>
      <c r="J562" s="640">
        <f t="shared" si="868"/>
        <v>0</v>
      </c>
      <c r="K562" s="640">
        <f t="shared" si="868"/>
        <v>0</v>
      </c>
      <c r="L562" s="640">
        <f t="shared" si="868"/>
        <v>0</v>
      </c>
      <c r="M562" s="640">
        <f t="shared" si="868"/>
        <v>0</v>
      </c>
      <c r="N562" s="640">
        <f t="shared" si="868"/>
        <v>0</v>
      </c>
      <c r="O562" s="640">
        <f t="shared" si="868"/>
        <v>0</v>
      </c>
      <c r="P562" s="640">
        <f t="shared" si="868"/>
        <v>0</v>
      </c>
      <c r="Q562" s="640">
        <f t="shared" si="868"/>
        <v>0</v>
      </c>
      <c r="R562" s="640">
        <f t="shared" si="868"/>
        <v>0</v>
      </c>
      <c r="S562" s="640">
        <f t="shared" si="868"/>
        <v>0</v>
      </c>
      <c r="T562" s="640">
        <f t="shared" si="868"/>
        <v>0</v>
      </c>
      <c r="U562" s="640">
        <f t="shared" si="868"/>
        <v>0</v>
      </c>
      <c r="V562" s="640">
        <f t="shared" si="868"/>
        <v>0</v>
      </c>
      <c r="W562" s="640">
        <f t="shared" si="868"/>
        <v>0</v>
      </c>
      <c r="X562" s="640">
        <f t="shared" si="868"/>
        <v>0</v>
      </c>
      <c r="Y562" s="640">
        <f t="shared" si="868"/>
        <v>0</v>
      </c>
      <c r="Z562" s="640">
        <f t="shared" si="868"/>
        <v>0</v>
      </c>
      <c r="AA562" s="640">
        <f t="shared" si="790"/>
        <v>0</v>
      </c>
      <c r="AB562" s="640">
        <f t="shared" ref="AB562:AU562" si="869">$E562*AB631</f>
        <v>0</v>
      </c>
      <c r="AC562" s="640">
        <f t="shared" si="869"/>
        <v>0</v>
      </c>
      <c r="AD562" s="640">
        <f t="shared" si="869"/>
        <v>0</v>
      </c>
      <c r="AE562" s="640">
        <f t="shared" si="869"/>
        <v>0</v>
      </c>
      <c r="AF562" s="640">
        <f t="shared" si="869"/>
        <v>0</v>
      </c>
      <c r="AG562" s="640">
        <f t="shared" si="869"/>
        <v>0</v>
      </c>
      <c r="AH562" s="640">
        <f t="shared" si="869"/>
        <v>0</v>
      </c>
      <c r="AI562" s="640">
        <f t="shared" si="869"/>
        <v>0</v>
      </c>
      <c r="AJ562" s="640">
        <f t="shared" si="869"/>
        <v>0</v>
      </c>
      <c r="AK562" s="640">
        <f t="shared" si="869"/>
        <v>0</v>
      </c>
      <c r="AL562" s="640">
        <f t="shared" si="869"/>
        <v>0</v>
      </c>
      <c r="AM562" s="640">
        <f t="shared" si="869"/>
        <v>0</v>
      </c>
      <c r="AN562" s="640">
        <f t="shared" si="869"/>
        <v>0</v>
      </c>
      <c r="AO562" s="640">
        <f t="shared" si="869"/>
        <v>0</v>
      </c>
      <c r="AP562" s="640">
        <f t="shared" si="869"/>
        <v>0</v>
      </c>
      <c r="AQ562" s="640">
        <f t="shared" si="869"/>
        <v>0</v>
      </c>
      <c r="AR562" s="640">
        <f t="shared" si="869"/>
        <v>0</v>
      </c>
      <c r="AS562" s="640">
        <f t="shared" si="869"/>
        <v>0</v>
      </c>
      <c r="AT562" s="640">
        <f t="shared" si="869"/>
        <v>0</v>
      </c>
      <c r="AU562" s="640">
        <f t="shared" si="869"/>
        <v>0</v>
      </c>
      <c r="AV562" s="640">
        <f t="shared" si="792"/>
        <v>0</v>
      </c>
      <c r="AW562" s="640"/>
      <c r="AX562" s="640"/>
      <c r="AY562" s="640"/>
      <c r="AZ562" s="640"/>
      <c r="BA562" s="640"/>
      <c r="BB562" s="640"/>
      <c r="BC562" s="640"/>
      <c r="BD562" s="640"/>
      <c r="BE562" s="640"/>
      <c r="BF562" s="640"/>
      <c r="BG562" s="640"/>
      <c r="BH562" s="640"/>
      <c r="BI562" s="640"/>
      <c r="BJ562" s="640"/>
      <c r="BK562" s="640"/>
      <c r="BL562" s="640"/>
      <c r="BM562" s="640"/>
      <c r="BN562" s="640"/>
      <c r="BO562" s="640"/>
      <c r="BP562" s="640"/>
      <c r="BQ562" s="640"/>
    </row>
    <row r="563" spans="1:69" s="1301" customFormat="1" ht="12.75" x14ac:dyDescent="0.2">
      <c r="A563" s="1296"/>
      <c r="B563" s="1297" t="s">
        <v>908</v>
      </c>
      <c r="C563" s="1298">
        <f>SUM(C523:C562)</f>
        <v>0</v>
      </c>
      <c r="D563" s="1299">
        <f>SUM(D523:D562)</f>
        <v>0</v>
      </c>
      <c r="E563" s="1299">
        <f>SUM(E523:E562)</f>
        <v>0</v>
      </c>
      <c r="F563" s="1300">
        <f>D563+E563</f>
        <v>0</v>
      </c>
      <c r="G563" s="1299">
        <f t="shared" ref="G563:AL563" si="870">SUM(G523:G562)</f>
        <v>0</v>
      </c>
      <c r="H563" s="1299">
        <f t="shared" si="870"/>
        <v>0</v>
      </c>
      <c r="I563" s="1299">
        <f t="shared" si="870"/>
        <v>0</v>
      </c>
      <c r="J563" s="1299">
        <f t="shared" si="870"/>
        <v>0</v>
      </c>
      <c r="K563" s="1299">
        <f t="shared" si="870"/>
        <v>0</v>
      </c>
      <c r="L563" s="1299">
        <f t="shared" si="870"/>
        <v>0</v>
      </c>
      <c r="M563" s="1299">
        <f t="shared" si="870"/>
        <v>0</v>
      </c>
      <c r="N563" s="1299">
        <f t="shared" si="870"/>
        <v>0</v>
      </c>
      <c r="O563" s="1299">
        <f t="shared" si="870"/>
        <v>0</v>
      </c>
      <c r="P563" s="1299">
        <f t="shared" si="870"/>
        <v>0</v>
      </c>
      <c r="Q563" s="1299">
        <f t="shared" si="870"/>
        <v>0</v>
      </c>
      <c r="R563" s="1299">
        <f t="shared" si="870"/>
        <v>0</v>
      </c>
      <c r="S563" s="1299">
        <f t="shared" si="870"/>
        <v>0</v>
      </c>
      <c r="T563" s="1299">
        <f t="shared" si="870"/>
        <v>0</v>
      </c>
      <c r="U563" s="1299">
        <f t="shared" si="870"/>
        <v>0</v>
      </c>
      <c r="V563" s="1299">
        <f t="shared" si="870"/>
        <v>0</v>
      </c>
      <c r="W563" s="1299">
        <f t="shared" si="870"/>
        <v>0</v>
      </c>
      <c r="X563" s="1299">
        <f t="shared" si="870"/>
        <v>0</v>
      </c>
      <c r="Y563" s="1299">
        <f t="shared" si="870"/>
        <v>0</v>
      </c>
      <c r="Z563" s="1299">
        <f t="shared" si="870"/>
        <v>0</v>
      </c>
      <c r="AA563" s="1299">
        <f t="shared" si="870"/>
        <v>0</v>
      </c>
      <c r="AB563" s="1299">
        <f t="shared" si="870"/>
        <v>0</v>
      </c>
      <c r="AC563" s="1299">
        <f t="shared" si="870"/>
        <v>0</v>
      </c>
      <c r="AD563" s="1299">
        <f t="shared" si="870"/>
        <v>0</v>
      </c>
      <c r="AE563" s="1299">
        <f t="shared" si="870"/>
        <v>0</v>
      </c>
      <c r="AF563" s="1299">
        <f t="shared" si="870"/>
        <v>0</v>
      </c>
      <c r="AG563" s="1299">
        <f t="shared" si="870"/>
        <v>0</v>
      </c>
      <c r="AH563" s="1299">
        <f t="shared" si="870"/>
        <v>0</v>
      </c>
      <c r="AI563" s="1299">
        <f t="shared" si="870"/>
        <v>0</v>
      </c>
      <c r="AJ563" s="1299">
        <f t="shared" si="870"/>
        <v>0</v>
      </c>
      <c r="AK563" s="1299">
        <f t="shared" si="870"/>
        <v>0</v>
      </c>
      <c r="AL563" s="1299">
        <f t="shared" si="870"/>
        <v>0</v>
      </c>
      <c r="AM563" s="1299">
        <f t="shared" ref="AM563:BQ563" si="871">SUM(AM523:AM562)</f>
        <v>0</v>
      </c>
      <c r="AN563" s="1299">
        <f t="shared" si="871"/>
        <v>0</v>
      </c>
      <c r="AO563" s="1299">
        <f t="shared" si="871"/>
        <v>0</v>
      </c>
      <c r="AP563" s="1299">
        <f t="shared" si="871"/>
        <v>0</v>
      </c>
      <c r="AQ563" s="1299">
        <f t="shared" si="871"/>
        <v>0</v>
      </c>
      <c r="AR563" s="1299">
        <f t="shared" si="871"/>
        <v>0</v>
      </c>
      <c r="AS563" s="1299">
        <f t="shared" si="871"/>
        <v>0</v>
      </c>
      <c r="AT563" s="1299">
        <f t="shared" si="871"/>
        <v>0</v>
      </c>
      <c r="AU563" s="1299">
        <f t="shared" si="871"/>
        <v>0</v>
      </c>
      <c r="AV563" s="1299">
        <f t="shared" si="871"/>
        <v>0</v>
      </c>
      <c r="AW563" s="1299">
        <f t="shared" si="871"/>
        <v>0</v>
      </c>
      <c r="AX563" s="1299">
        <f t="shared" si="871"/>
        <v>0</v>
      </c>
      <c r="AY563" s="1299">
        <f t="shared" si="871"/>
        <v>0</v>
      </c>
      <c r="AZ563" s="1299">
        <f t="shared" si="871"/>
        <v>0</v>
      </c>
      <c r="BA563" s="1299">
        <f t="shared" si="871"/>
        <v>0</v>
      </c>
      <c r="BB563" s="1299">
        <f t="shared" si="871"/>
        <v>0</v>
      </c>
      <c r="BC563" s="1299">
        <f t="shared" si="871"/>
        <v>0</v>
      </c>
      <c r="BD563" s="1299">
        <f t="shared" si="871"/>
        <v>0</v>
      </c>
      <c r="BE563" s="1299">
        <f t="shared" si="871"/>
        <v>0</v>
      </c>
      <c r="BF563" s="1299">
        <f t="shared" si="871"/>
        <v>0</v>
      </c>
      <c r="BG563" s="1299">
        <f t="shared" si="871"/>
        <v>0</v>
      </c>
      <c r="BH563" s="1299">
        <f t="shared" si="871"/>
        <v>0</v>
      </c>
      <c r="BI563" s="1299">
        <f t="shared" si="871"/>
        <v>0</v>
      </c>
      <c r="BJ563" s="1299">
        <f t="shared" si="871"/>
        <v>0</v>
      </c>
      <c r="BK563" s="1299">
        <f t="shared" si="871"/>
        <v>0</v>
      </c>
      <c r="BL563" s="1299">
        <f t="shared" si="871"/>
        <v>0</v>
      </c>
      <c r="BM563" s="1299">
        <f t="shared" si="871"/>
        <v>0</v>
      </c>
      <c r="BN563" s="1299">
        <f t="shared" si="871"/>
        <v>0</v>
      </c>
      <c r="BO563" s="1299">
        <f t="shared" si="871"/>
        <v>0</v>
      </c>
      <c r="BP563" s="1299">
        <f t="shared" si="871"/>
        <v>0</v>
      </c>
      <c r="BQ563" s="1299">
        <f t="shared" si="871"/>
        <v>0</v>
      </c>
    </row>
    <row r="564" spans="1:69" s="352" customFormat="1" ht="12.75" x14ac:dyDescent="0.2">
      <c r="A564" s="1348" t="s">
        <v>534</v>
      </c>
      <c r="B564" s="1291"/>
      <c r="C564" s="1292"/>
      <c r="D564" s="1293"/>
      <c r="E564" s="1293"/>
      <c r="F564" s="640"/>
      <c r="G564" s="640"/>
      <c r="H564" s="640"/>
      <c r="I564" s="640"/>
      <c r="J564" s="640"/>
      <c r="K564" s="640"/>
      <c r="L564" s="640"/>
      <c r="M564" s="640"/>
      <c r="N564" s="640"/>
      <c r="O564" s="640"/>
      <c r="P564" s="640"/>
      <c r="Q564" s="640"/>
      <c r="R564" s="640"/>
      <c r="S564" s="640"/>
      <c r="T564" s="640"/>
      <c r="U564" s="640"/>
      <c r="V564" s="640"/>
      <c r="W564" s="640"/>
      <c r="X564" s="640"/>
      <c r="Y564" s="640"/>
      <c r="Z564" s="640"/>
      <c r="AA564" s="640"/>
      <c r="AB564" s="640"/>
      <c r="AC564" s="640"/>
      <c r="AD564" s="640"/>
      <c r="AE564" s="640"/>
      <c r="AF564" s="640"/>
      <c r="AG564" s="640"/>
      <c r="AH564" s="640"/>
      <c r="AI564" s="640"/>
      <c r="AJ564" s="640"/>
      <c r="AK564" s="640"/>
      <c r="AL564" s="640"/>
      <c r="AM564" s="640"/>
      <c r="AN564" s="640"/>
      <c r="AO564" s="640"/>
      <c r="AP564" s="640"/>
      <c r="AQ564" s="640"/>
      <c r="AR564" s="640"/>
      <c r="AS564" s="640"/>
      <c r="AT564" s="640"/>
      <c r="AU564" s="640"/>
      <c r="AV564" s="640"/>
      <c r="AW564" s="640"/>
      <c r="AX564" s="640"/>
      <c r="AY564" s="640"/>
      <c r="AZ564" s="640"/>
      <c r="BA564" s="640"/>
      <c r="BB564" s="640"/>
      <c r="BC564" s="640"/>
      <c r="BD564" s="640"/>
      <c r="BE564" s="640"/>
      <c r="BF564" s="640"/>
      <c r="BG564" s="640"/>
      <c r="BH564" s="640"/>
      <c r="BI564" s="640"/>
      <c r="BJ564" s="640"/>
      <c r="BK564" s="640"/>
      <c r="BL564" s="640"/>
      <c r="BM564" s="640"/>
      <c r="BN564" s="640"/>
      <c r="BO564" s="640"/>
      <c r="BP564" s="640"/>
      <c r="BQ564" s="640"/>
    </row>
    <row r="565" spans="1:69" s="352" customFormat="1" ht="12.75" x14ac:dyDescent="0.2">
      <c r="A565" s="680">
        <v>1905</v>
      </c>
      <c r="B565" s="376" t="s">
        <v>282</v>
      </c>
      <c r="C565" s="1294">
        <f>'I4 BO ASSETS'!O62</f>
        <v>0</v>
      </c>
      <c r="D565" s="640"/>
      <c r="E565" s="640"/>
      <c r="F565" s="640"/>
      <c r="G565" s="640"/>
      <c r="H565" s="640"/>
      <c r="I565" s="640"/>
      <c r="J565" s="640"/>
      <c r="K565" s="640"/>
      <c r="L565" s="640"/>
      <c r="M565" s="640"/>
      <c r="N565" s="640"/>
      <c r="O565" s="640"/>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0"/>
      <c r="AR565" s="640"/>
      <c r="AS565" s="640"/>
      <c r="AT565" s="640"/>
      <c r="AU565" s="640"/>
      <c r="AV565" s="640"/>
      <c r="AW565" s="640">
        <f t="shared" ref="AW565:BP565" si="872">$C565*AW634</f>
        <v>0</v>
      </c>
      <c r="AX565" s="640">
        <f t="shared" si="872"/>
        <v>0</v>
      </c>
      <c r="AY565" s="640">
        <f t="shared" si="872"/>
        <v>0</v>
      </c>
      <c r="AZ565" s="640">
        <f t="shared" si="872"/>
        <v>0</v>
      </c>
      <c r="BA565" s="640">
        <f t="shared" si="872"/>
        <v>0</v>
      </c>
      <c r="BB565" s="640">
        <f t="shared" si="872"/>
        <v>0</v>
      </c>
      <c r="BC565" s="640">
        <f t="shared" si="872"/>
        <v>0</v>
      </c>
      <c r="BD565" s="640">
        <f t="shared" si="872"/>
        <v>0</v>
      </c>
      <c r="BE565" s="640">
        <f t="shared" si="872"/>
        <v>0</v>
      </c>
      <c r="BF565" s="640">
        <f t="shared" si="872"/>
        <v>0</v>
      </c>
      <c r="BG565" s="640">
        <f t="shared" si="872"/>
        <v>0</v>
      </c>
      <c r="BH565" s="640">
        <f t="shared" si="872"/>
        <v>0</v>
      </c>
      <c r="BI565" s="640">
        <f t="shared" si="872"/>
        <v>0</v>
      </c>
      <c r="BJ565" s="640">
        <f t="shared" si="872"/>
        <v>0</v>
      </c>
      <c r="BK565" s="640">
        <f t="shared" si="872"/>
        <v>0</v>
      </c>
      <c r="BL565" s="640">
        <f t="shared" si="872"/>
        <v>0</v>
      </c>
      <c r="BM565" s="640">
        <f t="shared" si="872"/>
        <v>0</v>
      </c>
      <c r="BN565" s="640">
        <f t="shared" si="872"/>
        <v>0</v>
      </c>
      <c r="BO565" s="640">
        <f t="shared" si="872"/>
        <v>0</v>
      </c>
      <c r="BP565" s="640">
        <f t="shared" si="872"/>
        <v>0</v>
      </c>
      <c r="BQ565" s="640">
        <f>SUM(AW565:BP565)</f>
        <v>0</v>
      </c>
    </row>
    <row r="566" spans="1:69" s="352" customFormat="1" ht="12.75" x14ac:dyDescent="0.2">
      <c r="A566" s="680">
        <v>1906</v>
      </c>
      <c r="B566" s="376" t="s">
        <v>283</v>
      </c>
      <c r="C566" s="1294">
        <f>'I4 BO ASSETS'!O63</f>
        <v>0</v>
      </c>
      <c r="D566" s="640"/>
      <c r="E566" s="640"/>
      <c r="F566" s="640"/>
      <c r="G566" s="640"/>
      <c r="H566" s="640"/>
      <c r="I566" s="640"/>
      <c r="J566" s="640"/>
      <c r="K566" s="640"/>
      <c r="L566" s="640"/>
      <c r="M566" s="640"/>
      <c r="N566" s="640"/>
      <c r="O566" s="640"/>
      <c r="P566" s="640"/>
      <c r="Q566" s="640"/>
      <c r="R566" s="640"/>
      <c r="S566" s="640"/>
      <c r="T566" s="640"/>
      <c r="U566" s="640"/>
      <c r="V566" s="640"/>
      <c r="W566" s="640"/>
      <c r="X566" s="640"/>
      <c r="Y566" s="640"/>
      <c r="Z566" s="640"/>
      <c r="AA566" s="640"/>
      <c r="AB566" s="640"/>
      <c r="AC566" s="640"/>
      <c r="AD566" s="640"/>
      <c r="AE566" s="640"/>
      <c r="AF566" s="640"/>
      <c r="AG566" s="640"/>
      <c r="AH566" s="640"/>
      <c r="AI566" s="640"/>
      <c r="AJ566" s="640"/>
      <c r="AK566" s="640"/>
      <c r="AL566" s="640"/>
      <c r="AM566" s="640"/>
      <c r="AN566" s="640"/>
      <c r="AO566" s="640"/>
      <c r="AP566" s="640"/>
      <c r="AQ566" s="640"/>
      <c r="AR566" s="640"/>
      <c r="AS566" s="640"/>
      <c r="AT566" s="640"/>
      <c r="AU566" s="640"/>
      <c r="AV566" s="640"/>
      <c r="AW566" s="640">
        <f t="shared" ref="AW566:BP566" si="873">$C566*AW635</f>
        <v>0</v>
      </c>
      <c r="AX566" s="640">
        <f t="shared" si="873"/>
        <v>0</v>
      </c>
      <c r="AY566" s="640">
        <f t="shared" si="873"/>
        <v>0</v>
      </c>
      <c r="AZ566" s="640">
        <f t="shared" si="873"/>
        <v>0</v>
      </c>
      <c r="BA566" s="640">
        <f t="shared" si="873"/>
        <v>0</v>
      </c>
      <c r="BB566" s="640">
        <f t="shared" si="873"/>
        <v>0</v>
      </c>
      <c r="BC566" s="640">
        <f t="shared" si="873"/>
        <v>0</v>
      </c>
      <c r="BD566" s="640">
        <f t="shared" si="873"/>
        <v>0</v>
      </c>
      <c r="BE566" s="640">
        <f t="shared" si="873"/>
        <v>0</v>
      </c>
      <c r="BF566" s="640">
        <f t="shared" si="873"/>
        <v>0</v>
      </c>
      <c r="BG566" s="640">
        <f t="shared" si="873"/>
        <v>0</v>
      </c>
      <c r="BH566" s="640">
        <f t="shared" si="873"/>
        <v>0</v>
      </c>
      <c r="BI566" s="640">
        <f t="shared" si="873"/>
        <v>0</v>
      </c>
      <c r="BJ566" s="640">
        <f t="shared" si="873"/>
        <v>0</v>
      </c>
      <c r="BK566" s="640">
        <f t="shared" si="873"/>
        <v>0</v>
      </c>
      <c r="BL566" s="640">
        <f t="shared" si="873"/>
        <v>0</v>
      </c>
      <c r="BM566" s="640">
        <f t="shared" si="873"/>
        <v>0</v>
      </c>
      <c r="BN566" s="640">
        <f t="shared" si="873"/>
        <v>0</v>
      </c>
      <c r="BO566" s="640">
        <f t="shared" si="873"/>
        <v>0</v>
      </c>
      <c r="BP566" s="640">
        <f t="shared" si="873"/>
        <v>0</v>
      </c>
      <c r="BQ566" s="640">
        <f t="shared" ref="BQ566:BQ584" si="874">SUM(AW566:BP566)</f>
        <v>0</v>
      </c>
    </row>
    <row r="567" spans="1:69" s="352" customFormat="1" ht="12.75" x14ac:dyDescent="0.2">
      <c r="A567" s="680">
        <v>1908</v>
      </c>
      <c r="B567" s="376" t="s">
        <v>284</v>
      </c>
      <c r="C567" s="1294">
        <f>'I4 BO ASSETS'!O64</f>
        <v>0</v>
      </c>
      <c r="D567" s="640"/>
      <c r="E567" s="640"/>
      <c r="F567" s="640"/>
      <c r="G567" s="640"/>
      <c r="H567" s="640"/>
      <c r="I567" s="640"/>
      <c r="J567" s="640"/>
      <c r="K567" s="640"/>
      <c r="L567" s="640"/>
      <c r="M567" s="640"/>
      <c r="N567" s="640"/>
      <c r="O567" s="640"/>
      <c r="P567" s="640"/>
      <c r="Q567" s="640"/>
      <c r="R567" s="640"/>
      <c r="S567" s="640"/>
      <c r="T567" s="640"/>
      <c r="U567" s="640"/>
      <c r="V567" s="640"/>
      <c r="W567" s="640"/>
      <c r="X567" s="640"/>
      <c r="Y567" s="640"/>
      <c r="Z567" s="640"/>
      <c r="AA567" s="640"/>
      <c r="AB567" s="640"/>
      <c r="AC567" s="640"/>
      <c r="AD567" s="640"/>
      <c r="AE567" s="640"/>
      <c r="AF567" s="640"/>
      <c r="AG567" s="640"/>
      <c r="AH567" s="640"/>
      <c r="AI567" s="640"/>
      <c r="AJ567" s="640"/>
      <c r="AK567" s="640"/>
      <c r="AL567" s="640"/>
      <c r="AM567" s="640"/>
      <c r="AN567" s="640"/>
      <c r="AO567" s="640"/>
      <c r="AP567" s="640"/>
      <c r="AQ567" s="640"/>
      <c r="AR567" s="640"/>
      <c r="AS567" s="640"/>
      <c r="AT567" s="640"/>
      <c r="AU567" s="640"/>
      <c r="AV567" s="640"/>
      <c r="AW567" s="640">
        <f t="shared" ref="AW567:BP567" si="875">$C567*AW636</f>
        <v>0</v>
      </c>
      <c r="AX567" s="640">
        <f t="shared" si="875"/>
        <v>0</v>
      </c>
      <c r="AY567" s="640">
        <f t="shared" si="875"/>
        <v>0</v>
      </c>
      <c r="AZ567" s="640">
        <f t="shared" si="875"/>
        <v>0</v>
      </c>
      <c r="BA567" s="640">
        <f t="shared" si="875"/>
        <v>0</v>
      </c>
      <c r="BB567" s="640">
        <f t="shared" si="875"/>
        <v>0</v>
      </c>
      <c r="BC567" s="640">
        <f t="shared" si="875"/>
        <v>0</v>
      </c>
      <c r="BD567" s="640">
        <f t="shared" si="875"/>
        <v>0</v>
      </c>
      <c r="BE567" s="640">
        <f t="shared" si="875"/>
        <v>0</v>
      </c>
      <c r="BF567" s="640">
        <f t="shared" si="875"/>
        <v>0</v>
      </c>
      <c r="BG567" s="640">
        <f t="shared" si="875"/>
        <v>0</v>
      </c>
      <c r="BH567" s="640">
        <f t="shared" si="875"/>
        <v>0</v>
      </c>
      <c r="BI567" s="640">
        <f t="shared" si="875"/>
        <v>0</v>
      </c>
      <c r="BJ567" s="640">
        <f t="shared" si="875"/>
        <v>0</v>
      </c>
      <c r="BK567" s="640">
        <f t="shared" si="875"/>
        <v>0</v>
      </c>
      <c r="BL567" s="640">
        <f t="shared" si="875"/>
        <v>0</v>
      </c>
      <c r="BM567" s="640">
        <f t="shared" si="875"/>
        <v>0</v>
      </c>
      <c r="BN567" s="640">
        <f t="shared" si="875"/>
        <v>0</v>
      </c>
      <c r="BO567" s="640">
        <f t="shared" si="875"/>
        <v>0</v>
      </c>
      <c r="BP567" s="640">
        <f t="shared" si="875"/>
        <v>0</v>
      </c>
      <c r="BQ567" s="640">
        <f t="shared" si="874"/>
        <v>0</v>
      </c>
    </row>
    <row r="568" spans="1:69" s="352" customFormat="1" ht="12.75" x14ac:dyDescent="0.2">
      <c r="A568" s="680">
        <v>1910</v>
      </c>
      <c r="B568" s="376" t="s">
        <v>285</v>
      </c>
      <c r="C568" s="1294">
        <f>'I4 BO ASSETS'!O65</f>
        <v>0</v>
      </c>
      <c r="D568" s="640"/>
      <c r="E568" s="640"/>
      <c r="F568" s="640"/>
      <c r="G568" s="640"/>
      <c r="H568" s="640"/>
      <c r="I568" s="640"/>
      <c r="J568" s="640"/>
      <c r="K568" s="640"/>
      <c r="L568" s="640"/>
      <c r="M568" s="640"/>
      <c r="N568" s="640"/>
      <c r="O568" s="640"/>
      <c r="P568" s="640"/>
      <c r="Q568" s="640"/>
      <c r="R568" s="640"/>
      <c r="S568" s="640"/>
      <c r="T568" s="640"/>
      <c r="U568" s="640"/>
      <c r="V568" s="640"/>
      <c r="W568" s="640"/>
      <c r="X568" s="640"/>
      <c r="Y568" s="640"/>
      <c r="Z568" s="640"/>
      <c r="AA568" s="640"/>
      <c r="AB568" s="640"/>
      <c r="AC568" s="640"/>
      <c r="AD568" s="640"/>
      <c r="AE568" s="640"/>
      <c r="AF568" s="640"/>
      <c r="AG568" s="640"/>
      <c r="AH568" s="640"/>
      <c r="AI568" s="640"/>
      <c r="AJ568" s="640"/>
      <c r="AK568" s="640"/>
      <c r="AL568" s="640"/>
      <c r="AM568" s="640"/>
      <c r="AN568" s="640"/>
      <c r="AO568" s="640"/>
      <c r="AP568" s="640"/>
      <c r="AQ568" s="640"/>
      <c r="AR568" s="640"/>
      <c r="AS568" s="640"/>
      <c r="AT568" s="640"/>
      <c r="AU568" s="640"/>
      <c r="AV568" s="640"/>
      <c r="AW568" s="640">
        <f t="shared" ref="AW568:BP568" si="876">$C568*AW637</f>
        <v>0</v>
      </c>
      <c r="AX568" s="640">
        <f t="shared" si="876"/>
        <v>0</v>
      </c>
      <c r="AY568" s="640">
        <f t="shared" si="876"/>
        <v>0</v>
      </c>
      <c r="AZ568" s="640">
        <f t="shared" si="876"/>
        <v>0</v>
      </c>
      <c r="BA568" s="640">
        <f t="shared" si="876"/>
        <v>0</v>
      </c>
      <c r="BB568" s="640">
        <f t="shared" si="876"/>
        <v>0</v>
      </c>
      <c r="BC568" s="640">
        <f t="shared" si="876"/>
        <v>0</v>
      </c>
      <c r="BD568" s="640">
        <f t="shared" si="876"/>
        <v>0</v>
      </c>
      <c r="BE568" s="640">
        <f t="shared" si="876"/>
        <v>0</v>
      </c>
      <c r="BF568" s="640">
        <f t="shared" si="876"/>
        <v>0</v>
      </c>
      <c r="BG568" s="640">
        <f t="shared" si="876"/>
        <v>0</v>
      </c>
      <c r="BH568" s="640">
        <f t="shared" si="876"/>
        <v>0</v>
      </c>
      <c r="BI568" s="640">
        <f t="shared" si="876"/>
        <v>0</v>
      </c>
      <c r="BJ568" s="640">
        <f t="shared" si="876"/>
        <v>0</v>
      </c>
      <c r="BK568" s="640">
        <f t="shared" si="876"/>
        <v>0</v>
      </c>
      <c r="BL568" s="640">
        <f t="shared" si="876"/>
        <v>0</v>
      </c>
      <c r="BM568" s="640">
        <f t="shared" si="876"/>
        <v>0</v>
      </c>
      <c r="BN568" s="640">
        <f t="shared" si="876"/>
        <v>0</v>
      </c>
      <c r="BO568" s="640">
        <f t="shared" si="876"/>
        <v>0</v>
      </c>
      <c r="BP568" s="640">
        <f t="shared" si="876"/>
        <v>0</v>
      </c>
      <c r="BQ568" s="640">
        <f t="shared" si="874"/>
        <v>0</v>
      </c>
    </row>
    <row r="569" spans="1:69" s="352" customFormat="1" ht="12.75" x14ac:dyDescent="0.2">
      <c r="A569" s="680">
        <v>1915</v>
      </c>
      <c r="B569" s="376" t="s">
        <v>509</v>
      </c>
      <c r="C569" s="1294">
        <f>'I4 BO ASSETS'!O66</f>
        <v>0</v>
      </c>
      <c r="D569" s="640"/>
      <c r="E569" s="640"/>
      <c r="F569" s="640"/>
      <c r="G569" s="640"/>
      <c r="H569" s="640"/>
      <c r="I569" s="640"/>
      <c r="J569" s="640"/>
      <c r="K569" s="640"/>
      <c r="L569" s="640"/>
      <c r="M569" s="640"/>
      <c r="N569" s="640"/>
      <c r="O569" s="640"/>
      <c r="P569" s="640"/>
      <c r="Q569" s="640"/>
      <c r="R569" s="640"/>
      <c r="S569" s="640"/>
      <c r="T569" s="640"/>
      <c r="U569" s="640"/>
      <c r="V569" s="640"/>
      <c r="W569" s="640"/>
      <c r="X569" s="640"/>
      <c r="Y569" s="640"/>
      <c r="Z569" s="640"/>
      <c r="AA569" s="640"/>
      <c r="AB569" s="640"/>
      <c r="AC569" s="640"/>
      <c r="AD569" s="640"/>
      <c r="AE569" s="640"/>
      <c r="AF569" s="640"/>
      <c r="AG569" s="640"/>
      <c r="AH569" s="640"/>
      <c r="AI569" s="640"/>
      <c r="AJ569" s="640"/>
      <c r="AK569" s="640"/>
      <c r="AL569" s="640"/>
      <c r="AM569" s="640"/>
      <c r="AN569" s="640"/>
      <c r="AO569" s="640"/>
      <c r="AP569" s="640"/>
      <c r="AQ569" s="640"/>
      <c r="AR569" s="640"/>
      <c r="AS569" s="640"/>
      <c r="AT569" s="640"/>
      <c r="AU569" s="640"/>
      <c r="AV569" s="640"/>
      <c r="AW569" s="640">
        <f t="shared" ref="AW569:BP569" si="877">$C569*AW638</f>
        <v>0</v>
      </c>
      <c r="AX569" s="640">
        <f t="shared" si="877"/>
        <v>0</v>
      </c>
      <c r="AY569" s="640">
        <f t="shared" si="877"/>
        <v>0</v>
      </c>
      <c r="AZ569" s="640">
        <f t="shared" si="877"/>
        <v>0</v>
      </c>
      <c r="BA569" s="640">
        <f t="shared" si="877"/>
        <v>0</v>
      </c>
      <c r="BB569" s="640">
        <f t="shared" si="877"/>
        <v>0</v>
      </c>
      <c r="BC569" s="640">
        <f t="shared" si="877"/>
        <v>0</v>
      </c>
      <c r="BD569" s="640">
        <f t="shared" si="877"/>
        <v>0</v>
      </c>
      <c r="BE569" s="640">
        <f t="shared" si="877"/>
        <v>0</v>
      </c>
      <c r="BF569" s="640">
        <f t="shared" si="877"/>
        <v>0</v>
      </c>
      <c r="BG569" s="640">
        <f t="shared" si="877"/>
        <v>0</v>
      </c>
      <c r="BH569" s="640">
        <f t="shared" si="877"/>
        <v>0</v>
      </c>
      <c r="BI569" s="640">
        <f t="shared" si="877"/>
        <v>0</v>
      </c>
      <c r="BJ569" s="640">
        <f t="shared" si="877"/>
        <v>0</v>
      </c>
      <c r="BK569" s="640">
        <f t="shared" si="877"/>
        <v>0</v>
      </c>
      <c r="BL569" s="640">
        <f t="shared" si="877"/>
        <v>0</v>
      </c>
      <c r="BM569" s="640">
        <f t="shared" si="877"/>
        <v>0</v>
      </c>
      <c r="BN569" s="640">
        <f t="shared" si="877"/>
        <v>0</v>
      </c>
      <c r="BO569" s="640">
        <f t="shared" si="877"/>
        <v>0</v>
      </c>
      <c r="BP569" s="640">
        <f t="shared" si="877"/>
        <v>0</v>
      </c>
      <c r="BQ569" s="640">
        <f t="shared" si="874"/>
        <v>0</v>
      </c>
    </row>
    <row r="570" spans="1:69" s="352" customFormat="1" ht="12.75" x14ac:dyDescent="0.2">
      <c r="A570" s="680">
        <v>1920</v>
      </c>
      <c r="B570" s="376" t="s">
        <v>510</v>
      </c>
      <c r="C570" s="1294">
        <f>'I4 BO ASSETS'!O67</f>
        <v>0</v>
      </c>
      <c r="D570" s="640"/>
      <c r="E570" s="640"/>
      <c r="F570" s="640"/>
      <c r="G570" s="640"/>
      <c r="H570" s="640"/>
      <c r="I570" s="640"/>
      <c r="J570" s="640"/>
      <c r="K570" s="640"/>
      <c r="L570" s="640"/>
      <c r="M570" s="640"/>
      <c r="N570" s="640"/>
      <c r="O570" s="640"/>
      <c r="P570" s="640"/>
      <c r="Q570" s="640"/>
      <c r="R570" s="640"/>
      <c r="S570" s="640"/>
      <c r="T570" s="640"/>
      <c r="U570" s="640"/>
      <c r="V570" s="640"/>
      <c r="W570" s="640"/>
      <c r="X570" s="640"/>
      <c r="Y570" s="640"/>
      <c r="Z570" s="640"/>
      <c r="AA570" s="640"/>
      <c r="AB570" s="640"/>
      <c r="AC570" s="640"/>
      <c r="AD570" s="640"/>
      <c r="AE570" s="640"/>
      <c r="AF570" s="640"/>
      <c r="AG570" s="640"/>
      <c r="AH570" s="640"/>
      <c r="AI570" s="640"/>
      <c r="AJ570" s="640"/>
      <c r="AK570" s="640"/>
      <c r="AL570" s="640"/>
      <c r="AM570" s="640"/>
      <c r="AN570" s="640"/>
      <c r="AO570" s="640"/>
      <c r="AP570" s="640"/>
      <c r="AQ570" s="640"/>
      <c r="AR570" s="640"/>
      <c r="AS570" s="640"/>
      <c r="AT570" s="640"/>
      <c r="AU570" s="640"/>
      <c r="AV570" s="640"/>
      <c r="AW570" s="640">
        <f t="shared" ref="AW570:BP570" si="878">$C570*AW639</f>
        <v>0</v>
      </c>
      <c r="AX570" s="640">
        <f t="shared" si="878"/>
        <v>0</v>
      </c>
      <c r="AY570" s="640">
        <f t="shared" si="878"/>
        <v>0</v>
      </c>
      <c r="AZ570" s="640">
        <f t="shared" si="878"/>
        <v>0</v>
      </c>
      <c r="BA570" s="640">
        <f t="shared" si="878"/>
        <v>0</v>
      </c>
      <c r="BB570" s="640">
        <f t="shared" si="878"/>
        <v>0</v>
      </c>
      <c r="BC570" s="640">
        <f t="shared" si="878"/>
        <v>0</v>
      </c>
      <c r="BD570" s="640">
        <f t="shared" si="878"/>
        <v>0</v>
      </c>
      <c r="BE570" s="640">
        <f t="shared" si="878"/>
        <v>0</v>
      </c>
      <c r="BF570" s="640">
        <f t="shared" si="878"/>
        <v>0</v>
      </c>
      <c r="BG570" s="640">
        <f t="shared" si="878"/>
        <v>0</v>
      </c>
      <c r="BH570" s="640">
        <f t="shared" si="878"/>
        <v>0</v>
      </c>
      <c r="BI570" s="640">
        <f t="shared" si="878"/>
        <v>0</v>
      </c>
      <c r="BJ570" s="640">
        <f t="shared" si="878"/>
        <v>0</v>
      </c>
      <c r="BK570" s="640">
        <f t="shared" si="878"/>
        <v>0</v>
      </c>
      <c r="BL570" s="640">
        <f t="shared" si="878"/>
        <v>0</v>
      </c>
      <c r="BM570" s="640">
        <f t="shared" si="878"/>
        <v>0</v>
      </c>
      <c r="BN570" s="640">
        <f t="shared" si="878"/>
        <v>0</v>
      </c>
      <c r="BO570" s="640">
        <f t="shared" si="878"/>
        <v>0</v>
      </c>
      <c r="BP570" s="640">
        <f t="shared" si="878"/>
        <v>0</v>
      </c>
      <c r="BQ570" s="640">
        <f t="shared" si="874"/>
        <v>0</v>
      </c>
    </row>
    <row r="571" spans="1:69" s="352" customFormat="1" ht="12.75" x14ac:dyDescent="0.2">
      <c r="A571" s="680">
        <v>1925</v>
      </c>
      <c r="B571" s="376" t="s">
        <v>511</v>
      </c>
      <c r="C571" s="1294">
        <f>'I4 BO ASSETS'!O68</f>
        <v>0</v>
      </c>
      <c r="D571" s="640"/>
      <c r="E571" s="640"/>
      <c r="F571" s="640"/>
      <c r="G571" s="640"/>
      <c r="H571" s="640"/>
      <c r="I571" s="640"/>
      <c r="J571" s="640"/>
      <c r="K571" s="640"/>
      <c r="L571" s="640"/>
      <c r="M571" s="640"/>
      <c r="N571" s="640"/>
      <c r="O571" s="640"/>
      <c r="P571" s="640"/>
      <c r="Q571" s="640"/>
      <c r="R571" s="640"/>
      <c r="S571" s="640"/>
      <c r="T571" s="640"/>
      <c r="U571" s="640"/>
      <c r="V571" s="640"/>
      <c r="W571" s="640"/>
      <c r="X571" s="640"/>
      <c r="Y571" s="640"/>
      <c r="Z571" s="640"/>
      <c r="AA571" s="640"/>
      <c r="AB571" s="640"/>
      <c r="AC571" s="640"/>
      <c r="AD571" s="640"/>
      <c r="AE571" s="640"/>
      <c r="AF571" s="640"/>
      <c r="AG571" s="640"/>
      <c r="AH571" s="640"/>
      <c r="AI571" s="640"/>
      <c r="AJ571" s="640"/>
      <c r="AK571" s="640"/>
      <c r="AL571" s="640"/>
      <c r="AM571" s="640"/>
      <c r="AN571" s="640"/>
      <c r="AO571" s="640"/>
      <c r="AP571" s="640"/>
      <c r="AQ571" s="640"/>
      <c r="AR571" s="640"/>
      <c r="AS571" s="640"/>
      <c r="AT571" s="640"/>
      <c r="AU571" s="640"/>
      <c r="AV571" s="640"/>
      <c r="AW571" s="640">
        <f t="shared" ref="AW571:BP571" si="879">$C571*AW640</f>
        <v>0</v>
      </c>
      <c r="AX571" s="640">
        <f t="shared" si="879"/>
        <v>0</v>
      </c>
      <c r="AY571" s="640">
        <f t="shared" si="879"/>
        <v>0</v>
      </c>
      <c r="AZ571" s="640">
        <f t="shared" si="879"/>
        <v>0</v>
      </c>
      <c r="BA571" s="640">
        <f t="shared" si="879"/>
        <v>0</v>
      </c>
      <c r="BB571" s="640">
        <f t="shared" si="879"/>
        <v>0</v>
      </c>
      <c r="BC571" s="640">
        <f t="shared" si="879"/>
        <v>0</v>
      </c>
      <c r="BD571" s="640">
        <f t="shared" si="879"/>
        <v>0</v>
      </c>
      <c r="BE571" s="640">
        <f t="shared" si="879"/>
        <v>0</v>
      </c>
      <c r="BF571" s="640">
        <f t="shared" si="879"/>
        <v>0</v>
      </c>
      <c r="BG571" s="640">
        <f t="shared" si="879"/>
        <v>0</v>
      </c>
      <c r="BH571" s="640">
        <f t="shared" si="879"/>
        <v>0</v>
      </c>
      <c r="BI571" s="640">
        <f t="shared" si="879"/>
        <v>0</v>
      </c>
      <c r="BJ571" s="640">
        <f t="shared" si="879"/>
        <v>0</v>
      </c>
      <c r="BK571" s="640">
        <f t="shared" si="879"/>
        <v>0</v>
      </c>
      <c r="BL571" s="640">
        <f t="shared" si="879"/>
        <v>0</v>
      </c>
      <c r="BM571" s="640">
        <f t="shared" si="879"/>
        <v>0</v>
      </c>
      <c r="BN571" s="640">
        <f t="shared" si="879"/>
        <v>0</v>
      </c>
      <c r="BO571" s="640">
        <f t="shared" si="879"/>
        <v>0</v>
      </c>
      <c r="BP571" s="640">
        <f t="shared" si="879"/>
        <v>0</v>
      </c>
      <c r="BQ571" s="640">
        <f t="shared" si="874"/>
        <v>0</v>
      </c>
    </row>
    <row r="572" spans="1:69" s="352" customFormat="1" ht="12.75" x14ac:dyDescent="0.2">
      <c r="A572" s="680">
        <v>1930</v>
      </c>
      <c r="B572" s="376" t="s">
        <v>512</v>
      </c>
      <c r="C572" s="1294">
        <f>'I4 BO ASSETS'!O69</f>
        <v>0</v>
      </c>
      <c r="D572" s="640"/>
      <c r="E572" s="640"/>
      <c r="F572" s="640"/>
      <c r="G572" s="640"/>
      <c r="H572" s="640"/>
      <c r="I572" s="640"/>
      <c r="J572" s="640"/>
      <c r="K572" s="640"/>
      <c r="L572" s="640"/>
      <c r="M572" s="640"/>
      <c r="N572" s="640"/>
      <c r="O572" s="640"/>
      <c r="P572" s="640"/>
      <c r="Q572" s="640"/>
      <c r="R572" s="640"/>
      <c r="S572" s="640"/>
      <c r="T572" s="640"/>
      <c r="U572" s="640"/>
      <c r="V572" s="640"/>
      <c r="W572" s="640"/>
      <c r="X572" s="640"/>
      <c r="Y572" s="640"/>
      <c r="Z572" s="640"/>
      <c r="AA572" s="640"/>
      <c r="AB572" s="640"/>
      <c r="AC572" s="640"/>
      <c r="AD572" s="640"/>
      <c r="AE572" s="640"/>
      <c r="AF572" s="640"/>
      <c r="AG572" s="640"/>
      <c r="AH572" s="640"/>
      <c r="AI572" s="640"/>
      <c r="AJ572" s="640"/>
      <c r="AK572" s="640"/>
      <c r="AL572" s="640"/>
      <c r="AM572" s="640"/>
      <c r="AN572" s="640"/>
      <c r="AO572" s="640"/>
      <c r="AP572" s="640"/>
      <c r="AQ572" s="640"/>
      <c r="AR572" s="640"/>
      <c r="AS572" s="640"/>
      <c r="AT572" s="640"/>
      <c r="AU572" s="640"/>
      <c r="AV572" s="640"/>
      <c r="AW572" s="640">
        <f t="shared" ref="AW572:BP572" si="880">$C572*AW641</f>
        <v>0</v>
      </c>
      <c r="AX572" s="640">
        <f t="shared" si="880"/>
        <v>0</v>
      </c>
      <c r="AY572" s="640">
        <f t="shared" si="880"/>
        <v>0</v>
      </c>
      <c r="AZ572" s="640">
        <f t="shared" si="880"/>
        <v>0</v>
      </c>
      <c r="BA572" s="640">
        <f t="shared" si="880"/>
        <v>0</v>
      </c>
      <c r="BB572" s="640">
        <f t="shared" si="880"/>
        <v>0</v>
      </c>
      <c r="BC572" s="640">
        <f t="shared" si="880"/>
        <v>0</v>
      </c>
      <c r="BD572" s="640">
        <f t="shared" si="880"/>
        <v>0</v>
      </c>
      <c r="BE572" s="640">
        <f t="shared" si="880"/>
        <v>0</v>
      </c>
      <c r="BF572" s="640">
        <f t="shared" si="880"/>
        <v>0</v>
      </c>
      <c r="BG572" s="640">
        <f t="shared" si="880"/>
        <v>0</v>
      </c>
      <c r="BH572" s="640">
        <f t="shared" si="880"/>
        <v>0</v>
      </c>
      <c r="BI572" s="640">
        <f t="shared" si="880"/>
        <v>0</v>
      </c>
      <c r="BJ572" s="640">
        <f t="shared" si="880"/>
        <v>0</v>
      </c>
      <c r="BK572" s="640">
        <f t="shared" si="880"/>
        <v>0</v>
      </c>
      <c r="BL572" s="640">
        <f t="shared" si="880"/>
        <v>0</v>
      </c>
      <c r="BM572" s="640">
        <f t="shared" si="880"/>
        <v>0</v>
      </c>
      <c r="BN572" s="640">
        <f t="shared" si="880"/>
        <v>0</v>
      </c>
      <c r="BO572" s="640">
        <f t="shared" si="880"/>
        <v>0</v>
      </c>
      <c r="BP572" s="640">
        <f t="shared" si="880"/>
        <v>0</v>
      </c>
      <c r="BQ572" s="640">
        <f t="shared" si="874"/>
        <v>0</v>
      </c>
    </row>
    <row r="573" spans="1:69" s="352" customFormat="1" ht="12.75" x14ac:dyDescent="0.2">
      <c r="A573" s="680">
        <v>1935</v>
      </c>
      <c r="B573" s="376" t="s">
        <v>513</v>
      </c>
      <c r="C573" s="1294">
        <f>'I4 BO ASSETS'!O70</f>
        <v>0</v>
      </c>
      <c r="D573" s="640"/>
      <c r="E573" s="640"/>
      <c r="F573" s="640"/>
      <c r="G573" s="640"/>
      <c r="H573" s="640"/>
      <c r="I573" s="640"/>
      <c r="J573" s="640"/>
      <c r="K573" s="640"/>
      <c r="L573" s="640"/>
      <c r="M573" s="640"/>
      <c r="N573" s="640"/>
      <c r="O573" s="640"/>
      <c r="P573" s="640"/>
      <c r="Q573" s="640"/>
      <c r="R573" s="640"/>
      <c r="S573" s="640"/>
      <c r="T573" s="640"/>
      <c r="U573" s="640"/>
      <c r="V573" s="640"/>
      <c r="W573" s="640"/>
      <c r="X573" s="640"/>
      <c r="Y573" s="640"/>
      <c r="Z573" s="640"/>
      <c r="AA573" s="640"/>
      <c r="AB573" s="640"/>
      <c r="AC573" s="640"/>
      <c r="AD573" s="640"/>
      <c r="AE573" s="640"/>
      <c r="AF573" s="640"/>
      <c r="AG573" s="640"/>
      <c r="AH573" s="640"/>
      <c r="AI573" s="640"/>
      <c r="AJ573" s="640"/>
      <c r="AK573" s="640"/>
      <c r="AL573" s="640"/>
      <c r="AM573" s="640"/>
      <c r="AN573" s="640"/>
      <c r="AO573" s="640"/>
      <c r="AP573" s="640"/>
      <c r="AQ573" s="640"/>
      <c r="AR573" s="640"/>
      <c r="AS573" s="640"/>
      <c r="AT573" s="640"/>
      <c r="AU573" s="640"/>
      <c r="AV573" s="640"/>
      <c r="AW573" s="640">
        <f t="shared" ref="AW573:BP573" si="881">$C573*AW642</f>
        <v>0</v>
      </c>
      <c r="AX573" s="640">
        <f t="shared" si="881"/>
        <v>0</v>
      </c>
      <c r="AY573" s="640">
        <f t="shared" si="881"/>
        <v>0</v>
      </c>
      <c r="AZ573" s="640">
        <f t="shared" si="881"/>
        <v>0</v>
      </c>
      <c r="BA573" s="640">
        <f t="shared" si="881"/>
        <v>0</v>
      </c>
      <c r="BB573" s="640">
        <f t="shared" si="881"/>
        <v>0</v>
      </c>
      <c r="BC573" s="640">
        <f t="shared" si="881"/>
        <v>0</v>
      </c>
      <c r="BD573" s="640">
        <f t="shared" si="881"/>
        <v>0</v>
      </c>
      <c r="BE573" s="640">
        <f t="shared" si="881"/>
        <v>0</v>
      </c>
      <c r="BF573" s="640">
        <f t="shared" si="881"/>
        <v>0</v>
      </c>
      <c r="BG573" s="640">
        <f t="shared" si="881"/>
        <v>0</v>
      </c>
      <c r="BH573" s="640">
        <f t="shared" si="881"/>
        <v>0</v>
      </c>
      <c r="BI573" s="640">
        <f t="shared" si="881"/>
        <v>0</v>
      </c>
      <c r="BJ573" s="640">
        <f t="shared" si="881"/>
        <v>0</v>
      </c>
      <c r="BK573" s="640">
        <f t="shared" si="881"/>
        <v>0</v>
      </c>
      <c r="BL573" s="640">
        <f t="shared" si="881"/>
        <v>0</v>
      </c>
      <c r="BM573" s="640">
        <f t="shared" si="881"/>
        <v>0</v>
      </c>
      <c r="BN573" s="640">
        <f t="shared" si="881"/>
        <v>0</v>
      </c>
      <c r="BO573" s="640">
        <f t="shared" si="881"/>
        <v>0</v>
      </c>
      <c r="BP573" s="640">
        <f t="shared" si="881"/>
        <v>0</v>
      </c>
      <c r="BQ573" s="640">
        <f t="shared" si="874"/>
        <v>0</v>
      </c>
    </row>
    <row r="574" spans="1:69" s="352" customFormat="1" ht="12.75" x14ac:dyDescent="0.2">
      <c r="A574" s="680">
        <v>1940</v>
      </c>
      <c r="B574" s="376" t="s">
        <v>514</v>
      </c>
      <c r="C574" s="1294">
        <f>'I4 BO ASSETS'!O71</f>
        <v>0</v>
      </c>
      <c r="D574" s="640"/>
      <c r="E574" s="640"/>
      <c r="F574" s="640"/>
      <c r="G574" s="640"/>
      <c r="H574" s="640"/>
      <c r="I574" s="640"/>
      <c r="J574" s="640"/>
      <c r="K574" s="640"/>
      <c r="L574" s="640"/>
      <c r="M574" s="640"/>
      <c r="N574" s="640"/>
      <c r="O574" s="640"/>
      <c r="P574" s="640"/>
      <c r="Q574" s="640"/>
      <c r="R574" s="640"/>
      <c r="S574" s="640"/>
      <c r="T574" s="640"/>
      <c r="U574" s="640"/>
      <c r="V574" s="640"/>
      <c r="W574" s="640"/>
      <c r="X574" s="640"/>
      <c r="Y574" s="640"/>
      <c r="Z574" s="640"/>
      <c r="AA574" s="640"/>
      <c r="AB574" s="640"/>
      <c r="AC574" s="640"/>
      <c r="AD574" s="640"/>
      <c r="AE574" s="640"/>
      <c r="AF574" s="640"/>
      <c r="AG574" s="640"/>
      <c r="AH574" s="640"/>
      <c r="AI574" s="640"/>
      <c r="AJ574" s="640"/>
      <c r="AK574" s="640"/>
      <c r="AL574" s="640"/>
      <c r="AM574" s="640"/>
      <c r="AN574" s="640"/>
      <c r="AO574" s="640"/>
      <c r="AP574" s="640"/>
      <c r="AQ574" s="640"/>
      <c r="AR574" s="640"/>
      <c r="AS574" s="640"/>
      <c r="AT574" s="640"/>
      <c r="AU574" s="640"/>
      <c r="AV574" s="640"/>
      <c r="AW574" s="640">
        <f t="shared" ref="AW574:BP574" si="882">$C574*AW643</f>
        <v>0</v>
      </c>
      <c r="AX574" s="640">
        <f t="shared" si="882"/>
        <v>0</v>
      </c>
      <c r="AY574" s="640">
        <f t="shared" si="882"/>
        <v>0</v>
      </c>
      <c r="AZ574" s="640">
        <f t="shared" si="882"/>
        <v>0</v>
      </c>
      <c r="BA574" s="640">
        <f t="shared" si="882"/>
        <v>0</v>
      </c>
      <c r="BB574" s="640">
        <f t="shared" si="882"/>
        <v>0</v>
      </c>
      <c r="BC574" s="640">
        <f t="shared" si="882"/>
        <v>0</v>
      </c>
      <c r="BD574" s="640">
        <f t="shared" si="882"/>
        <v>0</v>
      </c>
      <c r="BE574" s="640">
        <f t="shared" si="882"/>
        <v>0</v>
      </c>
      <c r="BF574" s="640">
        <f t="shared" si="882"/>
        <v>0</v>
      </c>
      <c r="BG574" s="640">
        <f t="shared" si="882"/>
        <v>0</v>
      </c>
      <c r="BH574" s="640">
        <f t="shared" si="882"/>
        <v>0</v>
      </c>
      <c r="BI574" s="640">
        <f t="shared" si="882"/>
        <v>0</v>
      </c>
      <c r="BJ574" s="640">
        <f t="shared" si="882"/>
        <v>0</v>
      </c>
      <c r="BK574" s="640">
        <f t="shared" si="882"/>
        <v>0</v>
      </c>
      <c r="BL574" s="640">
        <f t="shared" si="882"/>
        <v>0</v>
      </c>
      <c r="BM574" s="640">
        <f t="shared" si="882"/>
        <v>0</v>
      </c>
      <c r="BN574" s="640">
        <f t="shared" si="882"/>
        <v>0</v>
      </c>
      <c r="BO574" s="640">
        <f t="shared" si="882"/>
        <v>0</v>
      </c>
      <c r="BP574" s="640">
        <f t="shared" si="882"/>
        <v>0</v>
      </c>
      <c r="BQ574" s="640">
        <f t="shared" si="874"/>
        <v>0</v>
      </c>
    </row>
    <row r="575" spans="1:69" s="352" customFormat="1" ht="12.75" x14ac:dyDescent="0.2">
      <c r="A575" s="680">
        <v>1945</v>
      </c>
      <c r="B575" s="376" t="s">
        <v>515</v>
      </c>
      <c r="C575" s="1294">
        <f>'I4 BO ASSETS'!O72</f>
        <v>0</v>
      </c>
      <c r="D575" s="640"/>
      <c r="E575" s="640"/>
      <c r="F575" s="640"/>
      <c r="G575" s="640"/>
      <c r="H575" s="640"/>
      <c r="I575" s="640"/>
      <c r="J575" s="640"/>
      <c r="K575" s="640"/>
      <c r="L575" s="640"/>
      <c r="M575" s="640"/>
      <c r="N575" s="640"/>
      <c r="O575" s="640"/>
      <c r="P575" s="640"/>
      <c r="Q575" s="640"/>
      <c r="R575" s="640"/>
      <c r="S575" s="640"/>
      <c r="T575" s="640"/>
      <c r="U575" s="640"/>
      <c r="V575" s="640"/>
      <c r="W575" s="640"/>
      <c r="X575" s="640"/>
      <c r="Y575" s="640"/>
      <c r="Z575" s="640"/>
      <c r="AA575" s="640"/>
      <c r="AB575" s="640"/>
      <c r="AC575" s="640"/>
      <c r="AD575" s="640"/>
      <c r="AE575" s="640"/>
      <c r="AF575" s="640"/>
      <c r="AG575" s="640"/>
      <c r="AH575" s="640"/>
      <c r="AI575" s="640"/>
      <c r="AJ575" s="640"/>
      <c r="AK575" s="640"/>
      <c r="AL575" s="640"/>
      <c r="AM575" s="640"/>
      <c r="AN575" s="640"/>
      <c r="AO575" s="640"/>
      <c r="AP575" s="640"/>
      <c r="AQ575" s="640"/>
      <c r="AR575" s="640"/>
      <c r="AS575" s="640"/>
      <c r="AT575" s="640"/>
      <c r="AU575" s="640"/>
      <c r="AV575" s="640"/>
      <c r="AW575" s="640">
        <f t="shared" ref="AW575:BP575" si="883">$C575*AW644</f>
        <v>0</v>
      </c>
      <c r="AX575" s="640">
        <f t="shared" si="883"/>
        <v>0</v>
      </c>
      <c r="AY575" s="640">
        <f t="shared" si="883"/>
        <v>0</v>
      </c>
      <c r="AZ575" s="640">
        <f t="shared" si="883"/>
        <v>0</v>
      </c>
      <c r="BA575" s="640">
        <f t="shared" si="883"/>
        <v>0</v>
      </c>
      <c r="BB575" s="640">
        <f t="shared" si="883"/>
        <v>0</v>
      </c>
      <c r="BC575" s="640">
        <f t="shared" si="883"/>
        <v>0</v>
      </c>
      <c r="BD575" s="640">
        <f t="shared" si="883"/>
        <v>0</v>
      </c>
      <c r="BE575" s="640">
        <f t="shared" si="883"/>
        <v>0</v>
      </c>
      <c r="BF575" s="640">
        <f t="shared" si="883"/>
        <v>0</v>
      </c>
      <c r="BG575" s="640">
        <f t="shared" si="883"/>
        <v>0</v>
      </c>
      <c r="BH575" s="640">
        <f t="shared" si="883"/>
        <v>0</v>
      </c>
      <c r="BI575" s="640">
        <f t="shared" si="883"/>
        <v>0</v>
      </c>
      <c r="BJ575" s="640">
        <f t="shared" si="883"/>
        <v>0</v>
      </c>
      <c r="BK575" s="640">
        <f t="shared" si="883"/>
        <v>0</v>
      </c>
      <c r="BL575" s="640">
        <f t="shared" si="883"/>
        <v>0</v>
      </c>
      <c r="BM575" s="640">
        <f t="shared" si="883"/>
        <v>0</v>
      </c>
      <c r="BN575" s="640">
        <f t="shared" si="883"/>
        <v>0</v>
      </c>
      <c r="BO575" s="640">
        <f t="shared" si="883"/>
        <v>0</v>
      </c>
      <c r="BP575" s="640">
        <f t="shared" si="883"/>
        <v>0</v>
      </c>
      <c r="BQ575" s="640">
        <f t="shared" si="874"/>
        <v>0</v>
      </c>
    </row>
    <row r="576" spans="1:69" s="352" customFormat="1" ht="12.75" x14ac:dyDescent="0.2">
      <c r="A576" s="680">
        <v>1950</v>
      </c>
      <c r="B576" s="376" t="s">
        <v>516</v>
      </c>
      <c r="C576" s="1294">
        <f>'I4 BO ASSETS'!O73</f>
        <v>0</v>
      </c>
      <c r="D576" s="640"/>
      <c r="E576" s="640"/>
      <c r="F576" s="640"/>
      <c r="G576" s="640"/>
      <c r="H576" s="640"/>
      <c r="I576" s="640"/>
      <c r="J576" s="640"/>
      <c r="K576" s="640"/>
      <c r="L576" s="640"/>
      <c r="M576" s="640"/>
      <c r="N576" s="640"/>
      <c r="O576" s="640"/>
      <c r="P576" s="640"/>
      <c r="Q576" s="640"/>
      <c r="R576" s="640"/>
      <c r="S576" s="640"/>
      <c r="T576" s="640"/>
      <c r="U576" s="640"/>
      <c r="V576" s="640"/>
      <c r="W576" s="640"/>
      <c r="X576" s="640"/>
      <c r="Y576" s="640"/>
      <c r="Z576" s="640"/>
      <c r="AA576" s="640"/>
      <c r="AB576" s="640"/>
      <c r="AC576" s="640"/>
      <c r="AD576" s="640"/>
      <c r="AE576" s="640"/>
      <c r="AF576" s="640"/>
      <c r="AG576" s="640"/>
      <c r="AH576" s="640"/>
      <c r="AI576" s="640"/>
      <c r="AJ576" s="640"/>
      <c r="AK576" s="640"/>
      <c r="AL576" s="640"/>
      <c r="AM576" s="640"/>
      <c r="AN576" s="640"/>
      <c r="AO576" s="640"/>
      <c r="AP576" s="640"/>
      <c r="AQ576" s="640"/>
      <c r="AR576" s="640"/>
      <c r="AS576" s="640"/>
      <c r="AT576" s="640"/>
      <c r="AU576" s="640"/>
      <c r="AV576" s="640"/>
      <c r="AW576" s="640">
        <f t="shared" ref="AW576:BP576" si="884">$C576*AW645</f>
        <v>0</v>
      </c>
      <c r="AX576" s="640">
        <f t="shared" si="884"/>
        <v>0</v>
      </c>
      <c r="AY576" s="640">
        <f t="shared" si="884"/>
        <v>0</v>
      </c>
      <c r="AZ576" s="640">
        <f t="shared" si="884"/>
        <v>0</v>
      </c>
      <c r="BA576" s="640">
        <f t="shared" si="884"/>
        <v>0</v>
      </c>
      <c r="BB576" s="640">
        <f t="shared" si="884"/>
        <v>0</v>
      </c>
      <c r="BC576" s="640">
        <f t="shared" si="884"/>
        <v>0</v>
      </c>
      <c r="BD576" s="640">
        <f t="shared" si="884"/>
        <v>0</v>
      </c>
      <c r="BE576" s="640">
        <f t="shared" si="884"/>
        <v>0</v>
      </c>
      <c r="BF576" s="640">
        <f t="shared" si="884"/>
        <v>0</v>
      </c>
      <c r="BG576" s="640">
        <f t="shared" si="884"/>
        <v>0</v>
      </c>
      <c r="BH576" s="640">
        <f t="shared" si="884"/>
        <v>0</v>
      </c>
      <c r="BI576" s="640">
        <f t="shared" si="884"/>
        <v>0</v>
      </c>
      <c r="BJ576" s="640">
        <f t="shared" si="884"/>
        <v>0</v>
      </c>
      <c r="BK576" s="640">
        <f t="shared" si="884"/>
        <v>0</v>
      </c>
      <c r="BL576" s="640">
        <f t="shared" si="884"/>
        <v>0</v>
      </c>
      <c r="BM576" s="640">
        <f t="shared" si="884"/>
        <v>0</v>
      </c>
      <c r="BN576" s="640">
        <f t="shared" si="884"/>
        <v>0</v>
      </c>
      <c r="BO576" s="640">
        <f t="shared" si="884"/>
        <v>0</v>
      </c>
      <c r="BP576" s="640">
        <f t="shared" si="884"/>
        <v>0</v>
      </c>
      <c r="BQ576" s="640">
        <f t="shared" si="874"/>
        <v>0</v>
      </c>
    </row>
    <row r="577" spans="1:69" s="352" customFormat="1" ht="12.75" x14ac:dyDescent="0.2">
      <c r="A577" s="680">
        <v>1955</v>
      </c>
      <c r="B577" s="376" t="s">
        <v>273</v>
      </c>
      <c r="C577" s="1294">
        <f>'I4 BO ASSETS'!O74</f>
        <v>0</v>
      </c>
      <c r="D577" s="640"/>
      <c r="E577" s="640"/>
      <c r="F577" s="640"/>
      <c r="G577" s="640"/>
      <c r="H577" s="640"/>
      <c r="I577" s="640"/>
      <c r="J577" s="640"/>
      <c r="K577" s="640"/>
      <c r="L577" s="640"/>
      <c r="M577" s="640"/>
      <c r="N577" s="640"/>
      <c r="O577" s="640"/>
      <c r="P577" s="640"/>
      <c r="Q577" s="640"/>
      <c r="R577" s="640"/>
      <c r="S577" s="640"/>
      <c r="T577" s="640"/>
      <c r="U577" s="640"/>
      <c r="V577" s="640"/>
      <c r="W577" s="640"/>
      <c r="X577" s="640"/>
      <c r="Y577" s="640"/>
      <c r="Z577" s="640"/>
      <c r="AA577" s="640"/>
      <c r="AB577" s="640"/>
      <c r="AC577" s="640"/>
      <c r="AD577" s="640"/>
      <c r="AE577" s="640"/>
      <c r="AF577" s="640"/>
      <c r="AG577" s="640"/>
      <c r="AH577" s="640"/>
      <c r="AI577" s="640"/>
      <c r="AJ577" s="640"/>
      <c r="AK577" s="640"/>
      <c r="AL577" s="640"/>
      <c r="AM577" s="640"/>
      <c r="AN577" s="640"/>
      <c r="AO577" s="640"/>
      <c r="AP577" s="640"/>
      <c r="AQ577" s="640"/>
      <c r="AR577" s="640"/>
      <c r="AS577" s="640"/>
      <c r="AT577" s="640"/>
      <c r="AU577" s="640"/>
      <c r="AV577" s="640"/>
      <c r="AW577" s="640">
        <f t="shared" ref="AW577:BP577" si="885">$C577*AW646</f>
        <v>0</v>
      </c>
      <c r="AX577" s="640">
        <f t="shared" si="885"/>
        <v>0</v>
      </c>
      <c r="AY577" s="640">
        <f t="shared" si="885"/>
        <v>0</v>
      </c>
      <c r="AZ577" s="640">
        <f t="shared" si="885"/>
        <v>0</v>
      </c>
      <c r="BA577" s="640">
        <f t="shared" si="885"/>
        <v>0</v>
      </c>
      <c r="BB577" s="640">
        <f t="shared" si="885"/>
        <v>0</v>
      </c>
      <c r="BC577" s="640">
        <f t="shared" si="885"/>
        <v>0</v>
      </c>
      <c r="BD577" s="640">
        <f t="shared" si="885"/>
        <v>0</v>
      </c>
      <c r="BE577" s="640">
        <f t="shared" si="885"/>
        <v>0</v>
      </c>
      <c r="BF577" s="640">
        <f t="shared" si="885"/>
        <v>0</v>
      </c>
      <c r="BG577" s="640">
        <f t="shared" si="885"/>
        <v>0</v>
      </c>
      <c r="BH577" s="640">
        <f t="shared" si="885"/>
        <v>0</v>
      </c>
      <c r="BI577" s="640">
        <f t="shared" si="885"/>
        <v>0</v>
      </c>
      <c r="BJ577" s="640">
        <f t="shared" si="885"/>
        <v>0</v>
      </c>
      <c r="BK577" s="640">
        <f t="shared" si="885"/>
        <v>0</v>
      </c>
      <c r="BL577" s="640">
        <f t="shared" si="885"/>
        <v>0</v>
      </c>
      <c r="BM577" s="640">
        <f t="shared" si="885"/>
        <v>0</v>
      </c>
      <c r="BN577" s="640">
        <f t="shared" si="885"/>
        <v>0</v>
      </c>
      <c r="BO577" s="640">
        <f t="shared" si="885"/>
        <v>0</v>
      </c>
      <c r="BP577" s="640">
        <f t="shared" si="885"/>
        <v>0</v>
      </c>
      <c r="BQ577" s="640">
        <f t="shared" si="874"/>
        <v>0</v>
      </c>
    </row>
    <row r="578" spans="1:69" s="352" customFormat="1" ht="12.75" x14ac:dyDescent="0.2">
      <c r="A578" s="680">
        <v>1960</v>
      </c>
      <c r="B578" s="376" t="s">
        <v>274</v>
      </c>
      <c r="C578" s="1294">
        <f>'I4 BO ASSETS'!O75</f>
        <v>0</v>
      </c>
      <c r="D578" s="640"/>
      <c r="E578" s="640"/>
      <c r="F578" s="640"/>
      <c r="G578" s="640"/>
      <c r="H578" s="640"/>
      <c r="I578" s="640"/>
      <c r="J578" s="640"/>
      <c r="K578" s="640"/>
      <c r="L578" s="640"/>
      <c r="M578" s="640"/>
      <c r="N578" s="640"/>
      <c r="O578" s="640"/>
      <c r="P578" s="640"/>
      <c r="Q578" s="640"/>
      <c r="R578" s="640"/>
      <c r="S578" s="640"/>
      <c r="T578" s="640"/>
      <c r="U578" s="640"/>
      <c r="V578" s="640"/>
      <c r="W578" s="640"/>
      <c r="X578" s="640"/>
      <c r="Y578" s="640"/>
      <c r="Z578" s="640"/>
      <c r="AA578" s="640"/>
      <c r="AB578" s="640"/>
      <c r="AC578" s="640"/>
      <c r="AD578" s="640"/>
      <c r="AE578" s="640"/>
      <c r="AF578" s="640"/>
      <c r="AG578" s="640"/>
      <c r="AH578" s="640"/>
      <c r="AI578" s="640"/>
      <c r="AJ578" s="640"/>
      <c r="AK578" s="640"/>
      <c r="AL578" s="640"/>
      <c r="AM578" s="640"/>
      <c r="AN578" s="640"/>
      <c r="AO578" s="640"/>
      <c r="AP578" s="640"/>
      <c r="AQ578" s="640"/>
      <c r="AR578" s="640"/>
      <c r="AS578" s="640"/>
      <c r="AT578" s="640"/>
      <c r="AU578" s="640"/>
      <c r="AV578" s="640"/>
      <c r="AW578" s="640">
        <f t="shared" ref="AW578:BP578" si="886">$C578*AW647</f>
        <v>0</v>
      </c>
      <c r="AX578" s="640">
        <f t="shared" si="886"/>
        <v>0</v>
      </c>
      <c r="AY578" s="640">
        <f t="shared" si="886"/>
        <v>0</v>
      </c>
      <c r="AZ578" s="640">
        <f t="shared" si="886"/>
        <v>0</v>
      </c>
      <c r="BA578" s="640">
        <f t="shared" si="886"/>
        <v>0</v>
      </c>
      <c r="BB578" s="640">
        <f t="shared" si="886"/>
        <v>0</v>
      </c>
      <c r="BC578" s="640">
        <f t="shared" si="886"/>
        <v>0</v>
      </c>
      <c r="BD578" s="640">
        <f t="shared" si="886"/>
        <v>0</v>
      </c>
      <c r="BE578" s="640">
        <f t="shared" si="886"/>
        <v>0</v>
      </c>
      <c r="BF578" s="640">
        <f t="shared" si="886"/>
        <v>0</v>
      </c>
      <c r="BG578" s="640">
        <f t="shared" si="886"/>
        <v>0</v>
      </c>
      <c r="BH578" s="640">
        <f t="shared" si="886"/>
        <v>0</v>
      </c>
      <c r="BI578" s="640">
        <f t="shared" si="886"/>
        <v>0</v>
      </c>
      <c r="BJ578" s="640">
        <f t="shared" si="886"/>
        <v>0</v>
      </c>
      <c r="BK578" s="640">
        <f t="shared" si="886"/>
        <v>0</v>
      </c>
      <c r="BL578" s="640">
        <f t="shared" si="886"/>
        <v>0</v>
      </c>
      <c r="BM578" s="640">
        <f t="shared" si="886"/>
        <v>0</v>
      </c>
      <c r="BN578" s="640">
        <f t="shared" si="886"/>
        <v>0</v>
      </c>
      <c r="BO578" s="640">
        <f t="shared" si="886"/>
        <v>0</v>
      </c>
      <c r="BP578" s="640">
        <f t="shared" si="886"/>
        <v>0</v>
      </c>
      <c r="BQ578" s="640">
        <f t="shared" si="874"/>
        <v>0</v>
      </c>
    </row>
    <row r="579" spans="1:69" s="352" customFormat="1" ht="25.5" x14ac:dyDescent="0.2">
      <c r="A579" s="680">
        <v>1970</v>
      </c>
      <c r="B579" s="376" t="s">
        <v>276</v>
      </c>
      <c r="C579" s="1294">
        <f>'I4 BO ASSETS'!O76</f>
        <v>0</v>
      </c>
      <c r="D579" s="640"/>
      <c r="E579" s="640"/>
      <c r="F579" s="640"/>
      <c r="G579" s="640"/>
      <c r="H579" s="640"/>
      <c r="I579" s="640"/>
      <c r="J579" s="640"/>
      <c r="K579" s="640"/>
      <c r="L579" s="640"/>
      <c r="M579" s="640"/>
      <c r="N579" s="640"/>
      <c r="O579" s="640"/>
      <c r="P579" s="640"/>
      <c r="Q579" s="640"/>
      <c r="R579" s="640"/>
      <c r="S579" s="640"/>
      <c r="T579" s="640"/>
      <c r="U579" s="640"/>
      <c r="V579" s="640"/>
      <c r="W579" s="640"/>
      <c r="X579" s="640"/>
      <c r="Y579" s="640"/>
      <c r="Z579" s="640"/>
      <c r="AA579" s="640"/>
      <c r="AB579" s="640"/>
      <c r="AC579" s="640"/>
      <c r="AD579" s="640"/>
      <c r="AE579" s="640"/>
      <c r="AF579" s="640"/>
      <c r="AG579" s="640"/>
      <c r="AH579" s="640"/>
      <c r="AI579" s="640"/>
      <c r="AJ579" s="640"/>
      <c r="AK579" s="640"/>
      <c r="AL579" s="640"/>
      <c r="AM579" s="640"/>
      <c r="AN579" s="640"/>
      <c r="AO579" s="640"/>
      <c r="AP579" s="640"/>
      <c r="AQ579" s="640"/>
      <c r="AR579" s="640"/>
      <c r="AS579" s="640"/>
      <c r="AT579" s="640"/>
      <c r="AU579" s="640"/>
      <c r="AV579" s="640"/>
      <c r="AW579" s="640">
        <f t="shared" ref="AW579:BP579" si="887">$C579*AW648</f>
        <v>0</v>
      </c>
      <c r="AX579" s="640">
        <f t="shared" si="887"/>
        <v>0</v>
      </c>
      <c r="AY579" s="640">
        <f t="shared" si="887"/>
        <v>0</v>
      </c>
      <c r="AZ579" s="640">
        <f t="shared" si="887"/>
        <v>0</v>
      </c>
      <c r="BA579" s="640">
        <f t="shared" si="887"/>
        <v>0</v>
      </c>
      <c r="BB579" s="640">
        <f t="shared" si="887"/>
        <v>0</v>
      </c>
      <c r="BC579" s="640">
        <f t="shared" si="887"/>
        <v>0</v>
      </c>
      <c r="BD579" s="640">
        <f t="shared" si="887"/>
        <v>0</v>
      </c>
      <c r="BE579" s="640">
        <f t="shared" si="887"/>
        <v>0</v>
      </c>
      <c r="BF579" s="640">
        <f t="shared" si="887"/>
        <v>0</v>
      </c>
      <c r="BG579" s="640">
        <f t="shared" si="887"/>
        <v>0</v>
      </c>
      <c r="BH579" s="640">
        <f t="shared" si="887"/>
        <v>0</v>
      </c>
      <c r="BI579" s="640">
        <f t="shared" si="887"/>
        <v>0</v>
      </c>
      <c r="BJ579" s="640">
        <f t="shared" si="887"/>
        <v>0</v>
      </c>
      <c r="BK579" s="640">
        <f t="shared" si="887"/>
        <v>0</v>
      </c>
      <c r="BL579" s="640">
        <f t="shared" si="887"/>
        <v>0</v>
      </c>
      <c r="BM579" s="640">
        <f t="shared" si="887"/>
        <v>0</v>
      </c>
      <c r="BN579" s="640">
        <f t="shared" si="887"/>
        <v>0</v>
      </c>
      <c r="BO579" s="640">
        <f t="shared" si="887"/>
        <v>0</v>
      </c>
      <c r="BP579" s="640">
        <f t="shared" si="887"/>
        <v>0</v>
      </c>
      <c r="BQ579" s="640">
        <f t="shared" si="874"/>
        <v>0</v>
      </c>
    </row>
    <row r="580" spans="1:69" s="352" customFormat="1" ht="25.5" x14ac:dyDescent="0.2">
      <c r="A580" s="680">
        <v>1975</v>
      </c>
      <c r="B580" s="376" t="s">
        <v>1546</v>
      </c>
      <c r="C580" s="1294">
        <f>'I4 BO ASSETS'!O77</f>
        <v>0</v>
      </c>
      <c r="D580" s="640"/>
      <c r="E580" s="640"/>
      <c r="F580" s="640"/>
      <c r="G580" s="640"/>
      <c r="H580" s="640"/>
      <c r="I580" s="640"/>
      <c r="J580" s="640"/>
      <c r="K580" s="640"/>
      <c r="L580" s="640"/>
      <c r="M580" s="640"/>
      <c r="N580" s="640"/>
      <c r="O580" s="640"/>
      <c r="P580" s="640"/>
      <c r="Q580" s="640"/>
      <c r="R580" s="640"/>
      <c r="S580" s="640"/>
      <c r="T580" s="640"/>
      <c r="U580" s="640"/>
      <c r="V580" s="640"/>
      <c r="W580" s="640"/>
      <c r="X580" s="640"/>
      <c r="Y580" s="640"/>
      <c r="Z580" s="640"/>
      <c r="AA580" s="640"/>
      <c r="AB580" s="640"/>
      <c r="AC580" s="640"/>
      <c r="AD580" s="640"/>
      <c r="AE580" s="640"/>
      <c r="AF580" s="640"/>
      <c r="AG580" s="640"/>
      <c r="AH580" s="640"/>
      <c r="AI580" s="640"/>
      <c r="AJ580" s="640"/>
      <c r="AK580" s="640"/>
      <c r="AL580" s="640"/>
      <c r="AM580" s="640"/>
      <c r="AN580" s="640"/>
      <c r="AO580" s="640"/>
      <c r="AP580" s="640"/>
      <c r="AQ580" s="640"/>
      <c r="AR580" s="640"/>
      <c r="AS580" s="640"/>
      <c r="AT580" s="640"/>
      <c r="AU580" s="640"/>
      <c r="AV580" s="640"/>
      <c r="AW580" s="640">
        <f t="shared" ref="AW580:BP580" si="888">$C580*AW649</f>
        <v>0</v>
      </c>
      <c r="AX580" s="640">
        <f t="shared" si="888"/>
        <v>0</v>
      </c>
      <c r="AY580" s="640">
        <f t="shared" si="888"/>
        <v>0</v>
      </c>
      <c r="AZ580" s="640">
        <f t="shared" si="888"/>
        <v>0</v>
      </c>
      <c r="BA580" s="640">
        <f t="shared" si="888"/>
        <v>0</v>
      </c>
      <c r="BB580" s="640">
        <f t="shared" si="888"/>
        <v>0</v>
      </c>
      <c r="BC580" s="640">
        <f t="shared" si="888"/>
        <v>0</v>
      </c>
      <c r="BD580" s="640">
        <f t="shared" si="888"/>
        <v>0</v>
      </c>
      <c r="BE580" s="640">
        <f t="shared" si="888"/>
        <v>0</v>
      </c>
      <c r="BF580" s="640">
        <f t="shared" si="888"/>
        <v>0</v>
      </c>
      <c r="BG580" s="640">
        <f t="shared" si="888"/>
        <v>0</v>
      </c>
      <c r="BH580" s="640">
        <f t="shared" si="888"/>
        <v>0</v>
      </c>
      <c r="BI580" s="640">
        <f t="shared" si="888"/>
        <v>0</v>
      </c>
      <c r="BJ580" s="640">
        <f t="shared" si="888"/>
        <v>0</v>
      </c>
      <c r="BK580" s="640">
        <f t="shared" si="888"/>
        <v>0</v>
      </c>
      <c r="BL580" s="640">
        <f t="shared" si="888"/>
        <v>0</v>
      </c>
      <c r="BM580" s="640">
        <f t="shared" si="888"/>
        <v>0</v>
      </c>
      <c r="BN580" s="640">
        <f t="shared" si="888"/>
        <v>0</v>
      </c>
      <c r="BO580" s="640">
        <f t="shared" si="888"/>
        <v>0</v>
      </c>
      <c r="BP580" s="640">
        <f t="shared" si="888"/>
        <v>0</v>
      </c>
      <c r="BQ580" s="640">
        <f t="shared" si="874"/>
        <v>0</v>
      </c>
    </row>
    <row r="581" spans="1:69" s="352" customFormat="1" ht="12.75" x14ac:dyDescent="0.2">
      <c r="A581" s="680">
        <v>1980</v>
      </c>
      <c r="B581" s="376" t="s">
        <v>1040</v>
      </c>
      <c r="C581" s="1294">
        <f>'I4 BO ASSETS'!O78</f>
        <v>0</v>
      </c>
      <c r="D581" s="640"/>
      <c r="E581" s="640"/>
      <c r="F581" s="640"/>
      <c r="G581" s="640"/>
      <c r="H581" s="640"/>
      <c r="I581" s="640"/>
      <c r="J581" s="640"/>
      <c r="K581" s="640"/>
      <c r="L581" s="640"/>
      <c r="M581" s="640"/>
      <c r="N581" s="640"/>
      <c r="O581" s="640"/>
      <c r="P581" s="640"/>
      <c r="Q581" s="640"/>
      <c r="R581" s="640"/>
      <c r="S581" s="640"/>
      <c r="T581" s="640"/>
      <c r="U581" s="640"/>
      <c r="V581" s="640"/>
      <c r="W581" s="640"/>
      <c r="X581" s="640"/>
      <c r="Y581" s="640"/>
      <c r="Z581" s="640"/>
      <c r="AA581" s="640"/>
      <c r="AB581" s="640"/>
      <c r="AC581" s="640"/>
      <c r="AD581" s="640"/>
      <c r="AE581" s="640"/>
      <c r="AF581" s="640"/>
      <c r="AG581" s="640"/>
      <c r="AH581" s="640"/>
      <c r="AI581" s="640"/>
      <c r="AJ581" s="640"/>
      <c r="AK581" s="640"/>
      <c r="AL581" s="640"/>
      <c r="AM581" s="640"/>
      <c r="AN581" s="640"/>
      <c r="AO581" s="640"/>
      <c r="AP581" s="640"/>
      <c r="AQ581" s="640"/>
      <c r="AR581" s="640"/>
      <c r="AS581" s="640"/>
      <c r="AT581" s="640"/>
      <c r="AU581" s="640"/>
      <c r="AV581" s="640"/>
      <c r="AW581" s="640">
        <f t="shared" ref="AW581:BP581" si="889">$C581*AW650</f>
        <v>0</v>
      </c>
      <c r="AX581" s="640">
        <f t="shared" si="889"/>
        <v>0</v>
      </c>
      <c r="AY581" s="640">
        <f t="shared" si="889"/>
        <v>0</v>
      </c>
      <c r="AZ581" s="640">
        <f t="shared" si="889"/>
        <v>0</v>
      </c>
      <c r="BA581" s="640">
        <f t="shared" si="889"/>
        <v>0</v>
      </c>
      <c r="BB581" s="640">
        <f t="shared" si="889"/>
        <v>0</v>
      </c>
      <c r="BC581" s="640">
        <f t="shared" si="889"/>
        <v>0</v>
      </c>
      <c r="BD581" s="640">
        <f t="shared" si="889"/>
        <v>0</v>
      </c>
      <c r="BE581" s="640">
        <f t="shared" si="889"/>
        <v>0</v>
      </c>
      <c r="BF581" s="640">
        <f t="shared" si="889"/>
        <v>0</v>
      </c>
      <c r="BG581" s="640">
        <f t="shared" si="889"/>
        <v>0</v>
      </c>
      <c r="BH581" s="640">
        <f t="shared" si="889"/>
        <v>0</v>
      </c>
      <c r="BI581" s="640">
        <f t="shared" si="889"/>
        <v>0</v>
      </c>
      <c r="BJ581" s="640">
        <f t="shared" si="889"/>
        <v>0</v>
      </c>
      <c r="BK581" s="640">
        <f t="shared" si="889"/>
        <v>0</v>
      </c>
      <c r="BL581" s="640">
        <f t="shared" si="889"/>
        <v>0</v>
      </c>
      <c r="BM581" s="640">
        <f t="shared" si="889"/>
        <v>0</v>
      </c>
      <c r="BN581" s="640">
        <f t="shared" si="889"/>
        <v>0</v>
      </c>
      <c r="BO581" s="640">
        <f t="shared" si="889"/>
        <v>0</v>
      </c>
      <c r="BP581" s="640">
        <f t="shared" si="889"/>
        <v>0</v>
      </c>
      <c r="BQ581" s="640">
        <f t="shared" si="874"/>
        <v>0</v>
      </c>
    </row>
    <row r="582" spans="1:69" s="352" customFormat="1" ht="12.75" x14ac:dyDescent="0.2">
      <c r="A582" s="680">
        <v>1990</v>
      </c>
      <c r="B582" s="376" t="s">
        <v>1042</v>
      </c>
      <c r="C582" s="1294">
        <f>'I4 BO ASSETS'!O79</f>
        <v>0</v>
      </c>
      <c r="D582" s="640"/>
      <c r="E582" s="640"/>
      <c r="F582" s="640"/>
      <c r="G582" s="640"/>
      <c r="H582" s="640"/>
      <c r="I582" s="640"/>
      <c r="J582" s="640"/>
      <c r="K582" s="640"/>
      <c r="L582" s="640"/>
      <c r="M582" s="640"/>
      <c r="N582" s="640"/>
      <c r="O582" s="640"/>
      <c r="P582" s="640"/>
      <c r="Q582" s="640"/>
      <c r="R582" s="640"/>
      <c r="S582" s="640"/>
      <c r="T582" s="640"/>
      <c r="U582" s="640"/>
      <c r="V582" s="640"/>
      <c r="W582" s="640"/>
      <c r="X582" s="640"/>
      <c r="Y582" s="640"/>
      <c r="Z582" s="640"/>
      <c r="AA582" s="640"/>
      <c r="AB582" s="640"/>
      <c r="AC582" s="640"/>
      <c r="AD582" s="640"/>
      <c r="AE582" s="640"/>
      <c r="AF582" s="640"/>
      <c r="AG582" s="640"/>
      <c r="AH582" s="640"/>
      <c r="AI582" s="640"/>
      <c r="AJ582" s="640"/>
      <c r="AK582" s="640"/>
      <c r="AL582" s="640"/>
      <c r="AM582" s="640"/>
      <c r="AN582" s="640"/>
      <c r="AO582" s="640"/>
      <c r="AP582" s="640"/>
      <c r="AQ582" s="640"/>
      <c r="AR582" s="640"/>
      <c r="AS582" s="640"/>
      <c r="AT582" s="640"/>
      <c r="AU582" s="640"/>
      <c r="AV582" s="640"/>
      <c r="AW582" s="640">
        <f t="shared" ref="AW582:BP582" si="890">$C582*AW651</f>
        <v>0</v>
      </c>
      <c r="AX582" s="640">
        <f t="shared" si="890"/>
        <v>0</v>
      </c>
      <c r="AY582" s="640">
        <f t="shared" si="890"/>
        <v>0</v>
      </c>
      <c r="AZ582" s="640">
        <f t="shared" si="890"/>
        <v>0</v>
      </c>
      <c r="BA582" s="640">
        <f t="shared" si="890"/>
        <v>0</v>
      </c>
      <c r="BB582" s="640">
        <f t="shared" si="890"/>
        <v>0</v>
      </c>
      <c r="BC582" s="640">
        <f t="shared" si="890"/>
        <v>0</v>
      </c>
      <c r="BD582" s="640">
        <f t="shared" si="890"/>
        <v>0</v>
      </c>
      <c r="BE582" s="640">
        <f t="shared" si="890"/>
        <v>0</v>
      </c>
      <c r="BF582" s="640">
        <f t="shared" si="890"/>
        <v>0</v>
      </c>
      <c r="BG582" s="640">
        <f t="shared" si="890"/>
        <v>0</v>
      </c>
      <c r="BH582" s="640">
        <f t="shared" si="890"/>
        <v>0</v>
      </c>
      <c r="BI582" s="640">
        <f t="shared" si="890"/>
        <v>0</v>
      </c>
      <c r="BJ582" s="640">
        <f t="shared" si="890"/>
        <v>0</v>
      </c>
      <c r="BK582" s="640">
        <f t="shared" si="890"/>
        <v>0</v>
      </c>
      <c r="BL582" s="640">
        <f t="shared" si="890"/>
        <v>0</v>
      </c>
      <c r="BM582" s="640">
        <f t="shared" si="890"/>
        <v>0</v>
      </c>
      <c r="BN582" s="640">
        <f t="shared" si="890"/>
        <v>0</v>
      </c>
      <c r="BO582" s="640">
        <f t="shared" si="890"/>
        <v>0</v>
      </c>
      <c r="BP582" s="640">
        <f t="shared" si="890"/>
        <v>0</v>
      </c>
      <c r="BQ582" s="640">
        <f t="shared" si="874"/>
        <v>0</v>
      </c>
    </row>
    <row r="583" spans="1:69" s="352" customFormat="1" ht="12.75" x14ac:dyDescent="0.2">
      <c r="A583" s="680">
        <v>2005</v>
      </c>
      <c r="B583" s="376" t="s">
        <v>1044</v>
      </c>
      <c r="C583" s="1294">
        <f>'I4 BO ASSETS'!O80</f>
        <v>0</v>
      </c>
      <c r="D583" s="640"/>
      <c r="E583" s="640"/>
      <c r="F583" s="640"/>
      <c r="G583" s="640"/>
      <c r="H583" s="640"/>
      <c r="I583" s="640"/>
      <c r="J583" s="640"/>
      <c r="K583" s="640"/>
      <c r="L583" s="640"/>
      <c r="M583" s="640"/>
      <c r="N583" s="640"/>
      <c r="O583" s="640"/>
      <c r="P583" s="640"/>
      <c r="Q583" s="640"/>
      <c r="R583" s="640"/>
      <c r="S583" s="640"/>
      <c r="T583" s="640"/>
      <c r="U583" s="640"/>
      <c r="V583" s="640"/>
      <c r="W583" s="640"/>
      <c r="X583" s="640"/>
      <c r="Y583" s="640"/>
      <c r="Z583" s="640"/>
      <c r="AA583" s="640"/>
      <c r="AB583" s="640"/>
      <c r="AC583" s="640"/>
      <c r="AD583" s="640"/>
      <c r="AE583" s="640"/>
      <c r="AF583" s="640"/>
      <c r="AG583" s="640"/>
      <c r="AH583" s="640"/>
      <c r="AI583" s="640"/>
      <c r="AJ583" s="640"/>
      <c r="AK583" s="640"/>
      <c r="AL583" s="640"/>
      <c r="AM583" s="640"/>
      <c r="AN583" s="640"/>
      <c r="AO583" s="640"/>
      <c r="AP583" s="640"/>
      <c r="AQ583" s="640"/>
      <c r="AR583" s="640"/>
      <c r="AS583" s="640"/>
      <c r="AT583" s="640"/>
      <c r="AU583" s="640"/>
      <c r="AV583" s="640"/>
      <c r="AW583" s="640">
        <f t="shared" ref="AW583:BP583" si="891">$C583*AW652</f>
        <v>0</v>
      </c>
      <c r="AX583" s="640">
        <f t="shared" si="891"/>
        <v>0</v>
      </c>
      <c r="AY583" s="640">
        <f t="shared" si="891"/>
        <v>0</v>
      </c>
      <c r="AZ583" s="640">
        <f t="shared" si="891"/>
        <v>0</v>
      </c>
      <c r="BA583" s="640">
        <f t="shared" si="891"/>
        <v>0</v>
      </c>
      <c r="BB583" s="640">
        <f t="shared" si="891"/>
        <v>0</v>
      </c>
      <c r="BC583" s="640">
        <f t="shared" si="891"/>
        <v>0</v>
      </c>
      <c r="BD583" s="640">
        <f t="shared" si="891"/>
        <v>0</v>
      </c>
      <c r="BE583" s="640">
        <f t="shared" si="891"/>
        <v>0</v>
      </c>
      <c r="BF583" s="640">
        <f t="shared" si="891"/>
        <v>0</v>
      </c>
      <c r="BG583" s="640">
        <f t="shared" si="891"/>
        <v>0</v>
      </c>
      <c r="BH583" s="640">
        <f t="shared" si="891"/>
        <v>0</v>
      </c>
      <c r="BI583" s="640">
        <f t="shared" si="891"/>
        <v>0</v>
      </c>
      <c r="BJ583" s="640">
        <f t="shared" si="891"/>
        <v>0</v>
      </c>
      <c r="BK583" s="640">
        <f t="shared" si="891"/>
        <v>0</v>
      </c>
      <c r="BL583" s="640">
        <f t="shared" si="891"/>
        <v>0</v>
      </c>
      <c r="BM583" s="640">
        <f t="shared" si="891"/>
        <v>0</v>
      </c>
      <c r="BN583" s="640">
        <f t="shared" si="891"/>
        <v>0</v>
      </c>
      <c r="BO583" s="640">
        <f t="shared" si="891"/>
        <v>0</v>
      </c>
      <c r="BP583" s="640">
        <f t="shared" si="891"/>
        <v>0</v>
      </c>
      <c r="BQ583" s="640">
        <f t="shared" si="874"/>
        <v>0</v>
      </c>
    </row>
    <row r="584" spans="1:69" s="1284" customFormat="1" ht="12.75" x14ac:dyDescent="0.2">
      <c r="A584" s="684">
        <v>2010</v>
      </c>
      <c r="B584" s="683" t="s">
        <v>1045</v>
      </c>
      <c r="C584" s="1294">
        <f>'I4 BO ASSETS'!O81</f>
        <v>0</v>
      </c>
      <c r="D584" s="640"/>
      <c r="E584" s="640"/>
      <c r="F584" s="640"/>
      <c r="G584" s="640"/>
      <c r="H584" s="640"/>
      <c r="I584" s="640"/>
      <c r="J584" s="640"/>
      <c r="K584" s="640"/>
      <c r="L584" s="640"/>
      <c r="M584" s="640"/>
      <c r="N584" s="640"/>
      <c r="O584" s="640"/>
      <c r="P584" s="640"/>
      <c r="Q584" s="640"/>
      <c r="R584" s="640"/>
      <c r="S584" s="640"/>
      <c r="T584" s="640"/>
      <c r="U584" s="640"/>
      <c r="V584" s="640"/>
      <c r="W584" s="640"/>
      <c r="X584" s="640"/>
      <c r="Y584" s="640"/>
      <c r="Z584" s="640"/>
      <c r="AA584" s="640"/>
      <c r="AB584" s="640"/>
      <c r="AC584" s="640"/>
      <c r="AD584" s="640"/>
      <c r="AE584" s="640"/>
      <c r="AF584" s="640"/>
      <c r="AG584" s="640"/>
      <c r="AH584" s="640"/>
      <c r="AI584" s="640"/>
      <c r="AJ584" s="640"/>
      <c r="AK584" s="640"/>
      <c r="AL584" s="640"/>
      <c r="AM584" s="640"/>
      <c r="AN584" s="640"/>
      <c r="AO584" s="640"/>
      <c r="AP584" s="640"/>
      <c r="AQ584" s="640"/>
      <c r="AR584" s="640"/>
      <c r="AS584" s="640"/>
      <c r="AT584" s="640"/>
      <c r="AU584" s="640"/>
      <c r="AV584" s="640"/>
      <c r="AW584" s="640">
        <f t="shared" ref="AW584:BP584" si="892">$C584*AW653</f>
        <v>0</v>
      </c>
      <c r="AX584" s="640">
        <f t="shared" si="892"/>
        <v>0</v>
      </c>
      <c r="AY584" s="640">
        <f t="shared" si="892"/>
        <v>0</v>
      </c>
      <c r="AZ584" s="640">
        <f t="shared" si="892"/>
        <v>0</v>
      </c>
      <c r="BA584" s="640">
        <f t="shared" si="892"/>
        <v>0</v>
      </c>
      <c r="BB584" s="640">
        <f t="shared" si="892"/>
        <v>0</v>
      </c>
      <c r="BC584" s="640">
        <f t="shared" si="892"/>
        <v>0</v>
      </c>
      <c r="BD584" s="640">
        <f t="shared" si="892"/>
        <v>0</v>
      </c>
      <c r="BE584" s="640">
        <f t="shared" si="892"/>
        <v>0</v>
      </c>
      <c r="BF584" s="640">
        <f t="shared" si="892"/>
        <v>0</v>
      </c>
      <c r="BG584" s="640">
        <f t="shared" si="892"/>
        <v>0</v>
      </c>
      <c r="BH584" s="640">
        <f t="shared" si="892"/>
        <v>0</v>
      </c>
      <c r="BI584" s="640">
        <f t="shared" si="892"/>
        <v>0</v>
      </c>
      <c r="BJ584" s="640">
        <f t="shared" si="892"/>
        <v>0</v>
      </c>
      <c r="BK584" s="640">
        <f t="shared" si="892"/>
        <v>0</v>
      </c>
      <c r="BL584" s="640">
        <f t="shared" si="892"/>
        <v>0</v>
      </c>
      <c r="BM584" s="640">
        <f t="shared" si="892"/>
        <v>0</v>
      </c>
      <c r="BN584" s="640">
        <f t="shared" si="892"/>
        <v>0</v>
      </c>
      <c r="BO584" s="640">
        <f t="shared" si="892"/>
        <v>0</v>
      </c>
      <c r="BP584" s="640">
        <f t="shared" si="892"/>
        <v>0</v>
      </c>
      <c r="BQ584" s="640">
        <f t="shared" si="874"/>
        <v>0</v>
      </c>
    </row>
    <row r="585" spans="1:69" s="1301" customFormat="1" ht="12.75" x14ac:dyDescent="0.2">
      <c r="A585" s="1296"/>
      <c r="B585" s="1297" t="s">
        <v>908</v>
      </c>
      <c r="C585" s="1298">
        <f>SUM(C565:C584)</f>
        <v>0</v>
      </c>
      <c r="D585" s="1299"/>
      <c r="E585" s="1299"/>
      <c r="F585" s="1300"/>
      <c r="G585" s="1299">
        <f t="shared" ref="G585:AB585" si="893">SUM(G565:G584)</f>
        <v>0</v>
      </c>
      <c r="H585" s="1299">
        <f t="shared" si="893"/>
        <v>0</v>
      </c>
      <c r="I585" s="1299">
        <f t="shared" si="893"/>
        <v>0</v>
      </c>
      <c r="J585" s="1299">
        <f t="shared" si="893"/>
        <v>0</v>
      </c>
      <c r="K585" s="1299">
        <f t="shared" si="893"/>
        <v>0</v>
      </c>
      <c r="L585" s="1299">
        <f t="shared" si="893"/>
        <v>0</v>
      </c>
      <c r="M585" s="1299">
        <f t="shared" si="893"/>
        <v>0</v>
      </c>
      <c r="N585" s="1299">
        <f t="shared" si="893"/>
        <v>0</v>
      </c>
      <c r="O585" s="1299">
        <f t="shared" si="893"/>
        <v>0</v>
      </c>
      <c r="P585" s="1299">
        <f t="shared" si="893"/>
        <v>0</v>
      </c>
      <c r="Q585" s="1299">
        <f t="shared" si="893"/>
        <v>0</v>
      </c>
      <c r="R585" s="1299">
        <f t="shared" ref="R585:AA585" si="894">SUM(R565:R584)</f>
        <v>0</v>
      </c>
      <c r="S585" s="1299">
        <f t="shared" si="894"/>
        <v>0</v>
      </c>
      <c r="T585" s="1299">
        <f t="shared" si="894"/>
        <v>0</v>
      </c>
      <c r="U585" s="1299">
        <f t="shared" si="894"/>
        <v>0</v>
      </c>
      <c r="V585" s="1299">
        <f t="shared" si="894"/>
        <v>0</v>
      </c>
      <c r="W585" s="1299">
        <f t="shared" si="894"/>
        <v>0</v>
      </c>
      <c r="X585" s="1299">
        <f t="shared" si="894"/>
        <v>0</v>
      </c>
      <c r="Y585" s="1299">
        <f t="shared" si="894"/>
        <v>0</v>
      </c>
      <c r="Z585" s="1299">
        <f t="shared" si="894"/>
        <v>0</v>
      </c>
      <c r="AA585" s="1299">
        <f t="shared" si="894"/>
        <v>0</v>
      </c>
      <c r="AB585" s="1299">
        <f t="shared" si="893"/>
        <v>0</v>
      </c>
      <c r="AC585" s="1299">
        <f t="shared" ref="AC585:AX585" si="895">SUM(AC565:AC584)</f>
        <v>0</v>
      </c>
      <c r="AD585" s="1299">
        <f t="shared" si="895"/>
        <v>0</v>
      </c>
      <c r="AE585" s="1299">
        <f t="shared" si="895"/>
        <v>0</v>
      </c>
      <c r="AF585" s="1299">
        <f t="shared" si="895"/>
        <v>0</v>
      </c>
      <c r="AG585" s="1299">
        <f t="shared" si="895"/>
        <v>0</v>
      </c>
      <c r="AH585" s="1299">
        <f t="shared" si="895"/>
        <v>0</v>
      </c>
      <c r="AI585" s="1299">
        <f t="shared" si="895"/>
        <v>0</v>
      </c>
      <c r="AJ585" s="1299">
        <f t="shared" si="895"/>
        <v>0</v>
      </c>
      <c r="AK585" s="1299">
        <f t="shared" si="895"/>
        <v>0</v>
      </c>
      <c r="AL585" s="1299">
        <f t="shared" si="895"/>
        <v>0</v>
      </c>
      <c r="AM585" s="1299">
        <f t="shared" si="895"/>
        <v>0</v>
      </c>
      <c r="AN585" s="1299">
        <f t="shared" si="895"/>
        <v>0</v>
      </c>
      <c r="AO585" s="1299">
        <f t="shared" si="895"/>
        <v>0</v>
      </c>
      <c r="AP585" s="1299">
        <f t="shared" si="895"/>
        <v>0</v>
      </c>
      <c r="AQ585" s="1299">
        <f t="shared" si="895"/>
        <v>0</v>
      </c>
      <c r="AR585" s="1299">
        <f t="shared" si="895"/>
        <v>0</v>
      </c>
      <c r="AS585" s="1299">
        <f t="shared" si="895"/>
        <v>0</v>
      </c>
      <c r="AT585" s="1299">
        <f t="shared" si="895"/>
        <v>0</v>
      </c>
      <c r="AU585" s="1299">
        <f t="shared" si="895"/>
        <v>0</v>
      </c>
      <c r="AV585" s="1299">
        <f t="shared" si="895"/>
        <v>0</v>
      </c>
      <c r="AW585" s="1299">
        <f t="shared" si="895"/>
        <v>0</v>
      </c>
      <c r="AX585" s="1299">
        <f t="shared" si="895"/>
        <v>0</v>
      </c>
      <c r="AY585" s="1299">
        <f t="shared" ref="AY585:BQ585" si="896">SUM(AY565:AY584)</f>
        <v>0</v>
      </c>
      <c r="AZ585" s="1299">
        <f t="shared" si="896"/>
        <v>0</v>
      </c>
      <c r="BA585" s="1299">
        <f t="shared" si="896"/>
        <v>0</v>
      </c>
      <c r="BB585" s="1299">
        <f t="shared" si="896"/>
        <v>0</v>
      </c>
      <c r="BC585" s="1299">
        <f t="shared" si="896"/>
        <v>0</v>
      </c>
      <c r="BD585" s="1299">
        <f t="shared" si="896"/>
        <v>0</v>
      </c>
      <c r="BE585" s="1299">
        <f t="shared" si="896"/>
        <v>0</v>
      </c>
      <c r="BF585" s="1299">
        <f t="shared" si="896"/>
        <v>0</v>
      </c>
      <c r="BG585" s="1299">
        <f t="shared" si="896"/>
        <v>0</v>
      </c>
      <c r="BH585" s="1299">
        <f t="shared" si="896"/>
        <v>0</v>
      </c>
      <c r="BI585" s="1299">
        <f t="shared" si="896"/>
        <v>0</v>
      </c>
      <c r="BJ585" s="1299">
        <f t="shared" si="896"/>
        <v>0</v>
      </c>
      <c r="BK585" s="1299">
        <f t="shared" si="896"/>
        <v>0</v>
      </c>
      <c r="BL585" s="1299">
        <f t="shared" si="896"/>
        <v>0</v>
      </c>
      <c r="BM585" s="1299">
        <f t="shared" si="896"/>
        <v>0</v>
      </c>
      <c r="BN585" s="1299">
        <f t="shared" si="896"/>
        <v>0</v>
      </c>
      <c r="BO585" s="1299">
        <f t="shared" si="896"/>
        <v>0</v>
      </c>
      <c r="BP585" s="1299">
        <f t="shared" si="896"/>
        <v>0</v>
      </c>
      <c r="BQ585" s="1299">
        <f t="shared" si="896"/>
        <v>0</v>
      </c>
    </row>
    <row r="586" spans="1:69" s="352" customFormat="1" ht="12.75" x14ac:dyDescent="0.2">
      <c r="A586" s="1302"/>
      <c r="B586" s="460"/>
      <c r="C586" s="1303"/>
      <c r="D586" s="640"/>
      <c r="E586" s="640"/>
      <c r="F586" s="640"/>
      <c r="AV586" s="461"/>
      <c r="BQ586" s="461"/>
    </row>
    <row r="587" spans="1:69" s="1214" customFormat="1" ht="13.5" thickBot="1" x14ac:dyDescent="0.25">
      <c r="A587" s="1215"/>
      <c r="B587" s="1212" t="s">
        <v>788</v>
      </c>
      <c r="C587" s="1216">
        <f t="shared" ref="C587:AH587" si="897">C563+C585</f>
        <v>0</v>
      </c>
      <c r="D587" s="1216">
        <f t="shared" si="897"/>
        <v>0</v>
      </c>
      <c r="E587" s="1216">
        <f t="shared" si="897"/>
        <v>0</v>
      </c>
      <c r="F587" s="1216">
        <f t="shared" si="897"/>
        <v>0</v>
      </c>
      <c r="G587" s="1216">
        <f t="shared" si="897"/>
        <v>0</v>
      </c>
      <c r="H587" s="1216">
        <f t="shared" si="897"/>
        <v>0</v>
      </c>
      <c r="I587" s="1216">
        <f t="shared" si="897"/>
        <v>0</v>
      </c>
      <c r="J587" s="1216">
        <f t="shared" si="897"/>
        <v>0</v>
      </c>
      <c r="K587" s="1216">
        <f t="shared" si="897"/>
        <v>0</v>
      </c>
      <c r="L587" s="1216">
        <f t="shared" si="897"/>
        <v>0</v>
      </c>
      <c r="M587" s="1216">
        <f t="shared" si="897"/>
        <v>0</v>
      </c>
      <c r="N587" s="1216">
        <f t="shared" si="897"/>
        <v>0</v>
      </c>
      <c r="O587" s="1216">
        <f t="shared" si="897"/>
        <v>0</v>
      </c>
      <c r="P587" s="1216">
        <f t="shared" si="897"/>
        <v>0</v>
      </c>
      <c r="Q587" s="1216">
        <f t="shared" si="897"/>
        <v>0</v>
      </c>
      <c r="R587" s="1216">
        <f t="shared" si="897"/>
        <v>0</v>
      </c>
      <c r="S587" s="1216">
        <f t="shared" si="897"/>
        <v>0</v>
      </c>
      <c r="T587" s="1216">
        <f t="shared" si="897"/>
        <v>0</v>
      </c>
      <c r="U587" s="1216">
        <f t="shared" si="897"/>
        <v>0</v>
      </c>
      <c r="V587" s="1216">
        <f t="shared" si="897"/>
        <v>0</v>
      </c>
      <c r="W587" s="1216">
        <f t="shared" si="897"/>
        <v>0</v>
      </c>
      <c r="X587" s="1216">
        <f t="shared" si="897"/>
        <v>0</v>
      </c>
      <c r="Y587" s="1216">
        <f t="shared" si="897"/>
        <v>0</v>
      </c>
      <c r="Z587" s="1216">
        <f t="shared" si="897"/>
        <v>0</v>
      </c>
      <c r="AA587" s="1216">
        <f t="shared" si="897"/>
        <v>0</v>
      </c>
      <c r="AB587" s="1216">
        <f t="shared" si="897"/>
        <v>0</v>
      </c>
      <c r="AC587" s="1216">
        <f t="shared" si="897"/>
        <v>0</v>
      </c>
      <c r="AD587" s="1216">
        <f t="shared" si="897"/>
        <v>0</v>
      </c>
      <c r="AE587" s="1216">
        <f t="shared" si="897"/>
        <v>0</v>
      </c>
      <c r="AF587" s="1216">
        <f t="shared" si="897"/>
        <v>0</v>
      </c>
      <c r="AG587" s="1216">
        <f t="shared" si="897"/>
        <v>0</v>
      </c>
      <c r="AH587" s="1216">
        <f t="shared" si="897"/>
        <v>0</v>
      </c>
      <c r="AI587" s="1216">
        <f t="shared" ref="AI587:BQ587" si="898">AI563+AI585</f>
        <v>0</v>
      </c>
      <c r="AJ587" s="1216">
        <f t="shared" si="898"/>
        <v>0</v>
      </c>
      <c r="AK587" s="1216">
        <f t="shared" si="898"/>
        <v>0</v>
      </c>
      <c r="AL587" s="1216">
        <f t="shared" si="898"/>
        <v>0</v>
      </c>
      <c r="AM587" s="1216">
        <f t="shared" si="898"/>
        <v>0</v>
      </c>
      <c r="AN587" s="1216">
        <f t="shared" si="898"/>
        <v>0</v>
      </c>
      <c r="AO587" s="1216">
        <f t="shared" si="898"/>
        <v>0</v>
      </c>
      <c r="AP587" s="1216">
        <f t="shared" si="898"/>
        <v>0</v>
      </c>
      <c r="AQ587" s="1216">
        <f t="shared" si="898"/>
        <v>0</v>
      </c>
      <c r="AR587" s="1216">
        <f t="shared" si="898"/>
        <v>0</v>
      </c>
      <c r="AS587" s="1216">
        <f t="shared" si="898"/>
        <v>0</v>
      </c>
      <c r="AT587" s="1216">
        <f t="shared" si="898"/>
        <v>0</v>
      </c>
      <c r="AU587" s="1216">
        <f t="shared" si="898"/>
        <v>0</v>
      </c>
      <c r="AV587" s="1216">
        <f t="shared" si="898"/>
        <v>0</v>
      </c>
      <c r="AW587" s="1216">
        <f t="shared" si="898"/>
        <v>0</v>
      </c>
      <c r="AX587" s="1216">
        <f t="shared" si="898"/>
        <v>0</v>
      </c>
      <c r="AY587" s="1216">
        <f t="shared" si="898"/>
        <v>0</v>
      </c>
      <c r="AZ587" s="1216">
        <f t="shared" si="898"/>
        <v>0</v>
      </c>
      <c r="BA587" s="1216">
        <f t="shared" si="898"/>
        <v>0</v>
      </c>
      <c r="BB587" s="1216">
        <f t="shared" si="898"/>
        <v>0</v>
      </c>
      <c r="BC587" s="1216">
        <f t="shared" si="898"/>
        <v>0</v>
      </c>
      <c r="BD587" s="1216">
        <f t="shared" si="898"/>
        <v>0</v>
      </c>
      <c r="BE587" s="1216">
        <f t="shared" si="898"/>
        <v>0</v>
      </c>
      <c r="BF587" s="1216">
        <f t="shared" si="898"/>
        <v>0</v>
      </c>
      <c r="BG587" s="1216">
        <f t="shared" si="898"/>
        <v>0</v>
      </c>
      <c r="BH587" s="1216">
        <f t="shared" si="898"/>
        <v>0</v>
      </c>
      <c r="BI587" s="1216">
        <f t="shared" si="898"/>
        <v>0</v>
      </c>
      <c r="BJ587" s="1216">
        <f t="shared" si="898"/>
        <v>0</v>
      </c>
      <c r="BK587" s="1216">
        <f t="shared" si="898"/>
        <v>0</v>
      </c>
      <c r="BL587" s="1216">
        <f t="shared" si="898"/>
        <v>0</v>
      </c>
      <c r="BM587" s="1216">
        <f t="shared" si="898"/>
        <v>0</v>
      </c>
      <c r="BN587" s="1216">
        <f t="shared" si="898"/>
        <v>0</v>
      </c>
      <c r="BO587" s="1216">
        <f t="shared" si="898"/>
        <v>0</v>
      </c>
      <c r="BP587" s="1216">
        <f t="shared" si="898"/>
        <v>0</v>
      </c>
      <c r="BQ587" s="1216">
        <f t="shared" si="898"/>
        <v>0</v>
      </c>
    </row>
    <row r="588" spans="1:69" s="352" customFormat="1" ht="13.5" thickTop="1" x14ac:dyDescent="0.2">
      <c r="A588" s="1302"/>
      <c r="B588" s="1307"/>
      <c r="C588" s="1308"/>
      <c r="D588" s="1308"/>
      <c r="E588" s="1308"/>
      <c r="F588" s="1308"/>
      <c r="G588" s="1308"/>
      <c r="H588" s="1308"/>
      <c r="I588" s="1308"/>
      <c r="J588" s="1308"/>
      <c r="K588" s="1308"/>
      <c r="L588" s="1308"/>
      <c r="M588" s="1308"/>
      <c r="N588" s="1308"/>
      <c r="O588" s="1308"/>
      <c r="P588" s="1308"/>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8"/>
      <c r="AM588" s="1308"/>
      <c r="AN588" s="1308"/>
      <c r="AO588" s="1308"/>
      <c r="AP588" s="1308"/>
      <c r="AQ588" s="1308"/>
      <c r="AR588" s="1308"/>
      <c r="AS588" s="1308"/>
      <c r="AT588" s="1308"/>
      <c r="AU588" s="1308"/>
      <c r="AV588" s="1308"/>
      <c r="AW588" s="1308"/>
      <c r="AX588" s="1308"/>
      <c r="AY588" s="1308"/>
      <c r="AZ588" s="1308"/>
      <c r="BA588" s="1308"/>
      <c r="BB588" s="1308"/>
      <c r="BC588" s="1308"/>
      <c r="BD588" s="1308"/>
      <c r="BE588" s="1308"/>
      <c r="BF588" s="1308"/>
      <c r="BG588" s="1308"/>
      <c r="BH588" s="1308"/>
      <c r="BI588" s="1308"/>
      <c r="BJ588" s="1308"/>
      <c r="BK588" s="1308"/>
      <c r="BL588" s="1308"/>
      <c r="BM588" s="1308"/>
      <c r="BN588" s="1308"/>
      <c r="BO588" s="1308"/>
      <c r="BP588" s="1308"/>
      <c r="BQ588" s="1308"/>
    </row>
    <row r="589" spans="1:69" s="1208" customFormat="1" ht="25.5" x14ac:dyDescent="0.2">
      <c r="A589" s="1217"/>
      <c r="B589" s="1217"/>
      <c r="C589" s="1218"/>
      <c r="D589" s="1219"/>
      <c r="E589" s="1220"/>
      <c r="F589" s="1221"/>
      <c r="G589" s="1222" t="s">
        <v>1129</v>
      </c>
      <c r="H589" s="1222"/>
      <c r="I589" s="1222"/>
      <c r="J589" s="1222"/>
      <c r="K589" s="1222"/>
      <c r="L589" s="1222"/>
      <c r="M589" s="1222"/>
      <c r="N589" s="1222"/>
      <c r="O589" s="1222"/>
      <c r="P589" s="1222"/>
      <c r="Q589" s="1222"/>
      <c r="R589" s="1222"/>
      <c r="S589" s="1222"/>
      <c r="T589" s="1222"/>
      <c r="U589" s="1222"/>
      <c r="V589" s="1222"/>
      <c r="W589" s="1222"/>
      <c r="X589" s="1222"/>
      <c r="Y589" s="1222"/>
      <c r="Z589" s="1222"/>
      <c r="AA589" s="1222"/>
      <c r="AB589" s="1222" t="s">
        <v>1130</v>
      </c>
      <c r="AC589" s="1222"/>
      <c r="AD589" s="1222"/>
      <c r="AE589" s="1222"/>
      <c r="AF589" s="1222"/>
      <c r="AG589" s="1222"/>
      <c r="AH589" s="1222"/>
      <c r="AI589" s="1222"/>
      <c r="AJ589" s="1222"/>
      <c r="AK589" s="1222"/>
      <c r="AL589" s="1222"/>
      <c r="AM589" s="1222"/>
      <c r="AN589" s="1222"/>
      <c r="AO589" s="1222"/>
      <c r="AP589" s="1222"/>
      <c r="AQ589" s="1222"/>
      <c r="AR589" s="1222"/>
      <c r="AS589" s="1222"/>
      <c r="AT589" s="1222"/>
      <c r="AU589" s="1222"/>
      <c r="AV589" s="1223"/>
      <c r="AW589" s="1224" t="s">
        <v>1131</v>
      </c>
      <c r="AX589" s="1222"/>
      <c r="AY589" s="1222"/>
      <c r="AZ589" s="1222"/>
      <c r="BA589" s="1222"/>
      <c r="BB589" s="1222"/>
      <c r="BC589" s="1222"/>
      <c r="BD589" s="1222"/>
      <c r="BE589" s="1222"/>
      <c r="BF589" s="1222"/>
      <c r="BG589" s="1222"/>
      <c r="BH589" s="1222"/>
      <c r="BI589" s="1222"/>
      <c r="BJ589" s="1222"/>
      <c r="BK589" s="1222"/>
      <c r="BL589" s="1222"/>
      <c r="BM589" s="1222"/>
      <c r="BN589" s="1222"/>
      <c r="BO589" s="1222"/>
      <c r="BP589" s="1222"/>
      <c r="BQ589" s="1223"/>
    </row>
    <row r="590" spans="1:69" s="1209" customFormat="1" ht="13.5" thickBot="1" x14ac:dyDescent="0.25">
      <c r="A590" s="1225"/>
      <c r="B590" s="1225"/>
      <c r="C590" s="1226"/>
      <c r="D590" s="1227"/>
      <c r="E590" s="1228"/>
      <c r="F590" s="1229"/>
      <c r="G590" s="1230">
        <v>1</v>
      </c>
      <c r="H590" s="1230">
        <v>2</v>
      </c>
      <c r="I590" s="1230">
        <v>3</v>
      </c>
      <c r="J590" s="1230">
        <v>4</v>
      </c>
      <c r="K590" s="1230">
        <v>5</v>
      </c>
      <c r="L590" s="1230">
        <v>6</v>
      </c>
      <c r="M590" s="1230">
        <v>7</v>
      </c>
      <c r="N590" s="1230">
        <v>8</v>
      </c>
      <c r="O590" s="1230">
        <v>9</v>
      </c>
      <c r="P590" s="1230">
        <v>10</v>
      </c>
      <c r="Q590" s="1230">
        <v>11</v>
      </c>
      <c r="R590" s="1230">
        <v>12</v>
      </c>
      <c r="S590" s="1230">
        <v>13</v>
      </c>
      <c r="T590" s="1230">
        <v>14</v>
      </c>
      <c r="U590" s="1230">
        <v>15</v>
      </c>
      <c r="V590" s="1230">
        <v>16</v>
      </c>
      <c r="W590" s="1230">
        <v>17</v>
      </c>
      <c r="X590" s="1230">
        <v>18</v>
      </c>
      <c r="Y590" s="1230">
        <v>19</v>
      </c>
      <c r="Z590" s="1230">
        <v>20</v>
      </c>
      <c r="AA590" s="1230" t="s">
        <v>707</v>
      </c>
      <c r="AB590" s="1230">
        <v>1</v>
      </c>
      <c r="AC590" s="1230">
        <v>2</v>
      </c>
      <c r="AD590" s="1230">
        <v>3</v>
      </c>
      <c r="AE590" s="1230">
        <v>4</v>
      </c>
      <c r="AF590" s="1230">
        <v>5</v>
      </c>
      <c r="AG590" s="1230">
        <v>6</v>
      </c>
      <c r="AH590" s="1230">
        <v>7</v>
      </c>
      <c r="AI590" s="1230">
        <v>8</v>
      </c>
      <c r="AJ590" s="1230">
        <v>9</v>
      </c>
      <c r="AK590" s="1230">
        <v>10</v>
      </c>
      <c r="AL590" s="1230">
        <v>11</v>
      </c>
      <c r="AM590" s="1230">
        <v>12</v>
      </c>
      <c r="AN590" s="1230">
        <v>13</v>
      </c>
      <c r="AO590" s="1230">
        <v>14</v>
      </c>
      <c r="AP590" s="1230">
        <v>15</v>
      </c>
      <c r="AQ590" s="1230">
        <v>16</v>
      </c>
      <c r="AR590" s="1230">
        <v>17</v>
      </c>
      <c r="AS590" s="1230">
        <v>18</v>
      </c>
      <c r="AT590" s="1230">
        <v>19</v>
      </c>
      <c r="AU590" s="1230">
        <v>20</v>
      </c>
      <c r="AV590" s="1231" t="s">
        <v>707</v>
      </c>
      <c r="AW590" s="1232">
        <v>1</v>
      </c>
      <c r="AX590" s="1230">
        <v>2</v>
      </c>
      <c r="AY590" s="1230">
        <v>3</v>
      </c>
      <c r="AZ590" s="1230">
        <v>4</v>
      </c>
      <c r="BA590" s="1230">
        <v>5</v>
      </c>
      <c r="BB590" s="1230">
        <v>6</v>
      </c>
      <c r="BC590" s="1230">
        <v>7</v>
      </c>
      <c r="BD590" s="1230">
        <v>8</v>
      </c>
      <c r="BE590" s="1230">
        <v>9</v>
      </c>
      <c r="BF590" s="1230">
        <v>10</v>
      </c>
      <c r="BG590" s="1230">
        <v>11</v>
      </c>
      <c r="BH590" s="1230">
        <v>12</v>
      </c>
      <c r="BI590" s="1230">
        <v>13</v>
      </c>
      <c r="BJ590" s="1230">
        <v>14</v>
      </c>
      <c r="BK590" s="1230">
        <v>15</v>
      </c>
      <c r="BL590" s="1230">
        <v>16</v>
      </c>
      <c r="BM590" s="1230">
        <v>17</v>
      </c>
      <c r="BN590" s="1230">
        <v>18</v>
      </c>
      <c r="BO590" s="1230">
        <v>19</v>
      </c>
      <c r="BP590" s="1230">
        <v>20</v>
      </c>
      <c r="BQ590" s="1233" t="s">
        <v>707</v>
      </c>
    </row>
    <row r="591" spans="1:69" s="1210" customFormat="1" ht="39" thickBot="1" x14ac:dyDescent="0.25">
      <c r="A591" s="1349" t="s">
        <v>1179</v>
      </c>
      <c r="B591" s="1349" t="s">
        <v>637</v>
      </c>
      <c r="C591" s="1350"/>
      <c r="D591" s="1234" t="s">
        <v>308</v>
      </c>
      <c r="E591" s="1235" t="s">
        <v>309</v>
      </c>
      <c r="F591" s="1236" t="s">
        <v>763</v>
      </c>
      <c r="G591" s="1237" t="str">
        <f>IF('I2 LDC class'!$D$20="",'I2 LDC class'!$C$20,'I2 LDC class'!$D$20)</f>
        <v>Residential</v>
      </c>
      <c r="H591" s="1237" t="str">
        <f>IF('I2 LDC class'!$D$21="",'I2 LDC class'!$C$21,'I2 LDC class'!$D$21)</f>
        <v>GS &lt;50</v>
      </c>
      <c r="I591" s="1237" t="str">
        <f>IF('I2 LDC class'!$D$22="",'I2 LDC class'!$C$22,'I2 LDC class'!$D$22)</f>
        <v>GS &gt;50kW</v>
      </c>
      <c r="J591" s="1237" t="str">
        <f>IF('I2 LDC class'!$D$23="",'I2 LDC class'!$C$23,'I2 LDC class'!$D$23)</f>
        <v>GS&gt; 50-TOU</v>
      </c>
      <c r="K591" s="1237" t="str">
        <f>IF('I2 LDC class'!$D$24="",'I2 LDC class'!$C$24,'I2 LDC class'!$D$24)</f>
        <v>GS &gt;50-Intermediate</v>
      </c>
      <c r="L591" s="1237" t="str">
        <f>IF('I2 LDC class'!$D$25="",'I2 LDC class'!$C$25,'I2 LDC class'!$D$25)</f>
        <v>Large User</v>
      </c>
      <c r="M591" s="1237" t="str">
        <f>IF('I2 LDC class'!$D$26="",'I2 LDC class'!$C$26,'I2 LDC class'!$D$26)</f>
        <v>Street Light</v>
      </c>
      <c r="N591" s="1237" t="str">
        <f>IF('I2 LDC class'!$D$27="",'I2 LDC class'!$C$27,'I2 LDC class'!$D$27)</f>
        <v>Sentinel</v>
      </c>
      <c r="O591" s="1237" t="str">
        <f>IF('I2 LDC class'!$D$28="",'I2 LDC class'!$C$28,'I2 LDC class'!$D$28)</f>
        <v>Unmetered Scattered Load</v>
      </c>
      <c r="P591" s="1237" t="str">
        <f>IF('I2 LDC class'!$D$29="",'I2 LDC class'!$C$29,'I2 LDC class'!$D$29)</f>
        <v>Embedded Distributor</v>
      </c>
      <c r="Q591" s="1237" t="str">
        <f>IF('I2 LDC class'!$D$30="",'I2 LDC class'!$C$30,'I2 LDC class'!$D$30)</f>
        <v>Back-up/Standby Power</v>
      </c>
      <c r="R591" s="1237" t="str">
        <f>IF('I2 LDC class'!$D$31="",'I2 LDC class'!$C$31,'I2 LDC class'!$D$31)</f>
        <v>Rate Class 1</v>
      </c>
      <c r="S591" s="1237" t="str">
        <f>IF('I2 LDC class'!$D$32="",'I2 LDC class'!$C$32,'I2 LDC class'!$D$32)</f>
        <v>Rate class 2</v>
      </c>
      <c r="T591" s="1237" t="str">
        <f>IF('I2 LDC class'!$D$33="",'I2 LDC class'!$C$33,'I2 LDC class'!$D$33)</f>
        <v>Rate class 3</v>
      </c>
      <c r="U591" s="1237" t="str">
        <f>IF('I2 LDC class'!$D$34="",'I2 LDC class'!$C$34,'I2 LDC class'!$D$34)</f>
        <v>Rate class 4</v>
      </c>
      <c r="V591" s="1237" t="str">
        <f>IF('I2 LDC class'!$D$35="",'I2 LDC class'!$C$35,'I2 LDC class'!$D$35)</f>
        <v>Rate class 5</v>
      </c>
      <c r="W591" s="1237" t="str">
        <f>IF('I2 LDC class'!$D$36="",'I2 LDC class'!$C$36,'I2 LDC class'!$D$36)</f>
        <v>Rate class 6</v>
      </c>
      <c r="X591" s="1237" t="str">
        <f>IF('I2 LDC class'!$D$37="",'I2 LDC class'!$C$37,'I2 LDC class'!$D$37)</f>
        <v>Rate class 7</v>
      </c>
      <c r="Y591" s="1237" t="str">
        <f>IF('I2 LDC class'!$D$38="",'I2 LDC class'!$C$38,'I2 LDC class'!$D$38)</f>
        <v>Rate class 8</v>
      </c>
      <c r="Z591" s="1237" t="str">
        <f>IF('I2 LDC class'!$D$39="",'I2 LDC class'!$C$39,'I2 LDC class'!$D$39)</f>
        <v>Rate class 9</v>
      </c>
      <c r="AA591" s="1238" t="s">
        <v>707</v>
      </c>
      <c r="AB591" s="1237" t="str">
        <f>IF('I2 LDC class'!$D$20="",'I2 LDC class'!$C$20,'I2 LDC class'!$D$20)</f>
        <v>Residential</v>
      </c>
      <c r="AC591" s="1237" t="str">
        <f>IF('I2 LDC class'!$D$21="",'I2 LDC class'!$C$21,'I2 LDC class'!$D$21)</f>
        <v>GS &lt;50</v>
      </c>
      <c r="AD591" s="1237" t="str">
        <f>IF('I2 LDC class'!$D$22="",'I2 LDC class'!$C$22,'I2 LDC class'!$D$22)</f>
        <v>GS &gt;50kW</v>
      </c>
      <c r="AE591" s="1237" t="str">
        <f>IF('I2 LDC class'!$D$23="",'I2 LDC class'!$C$23,'I2 LDC class'!$D$23)</f>
        <v>GS&gt; 50-TOU</v>
      </c>
      <c r="AF591" s="1237" t="str">
        <f>IF('I2 LDC class'!$D$24="",'I2 LDC class'!$C$24,'I2 LDC class'!$D$24)</f>
        <v>GS &gt;50-Intermediate</v>
      </c>
      <c r="AG591" s="1237" t="str">
        <f>IF('I2 LDC class'!$D$25="",'I2 LDC class'!$C$25,'I2 LDC class'!$D$25)</f>
        <v>Large User</v>
      </c>
      <c r="AH591" s="1237" t="str">
        <f>IF('I2 LDC class'!$D$26="",'I2 LDC class'!$C$26,'I2 LDC class'!$D$26)</f>
        <v>Street Light</v>
      </c>
      <c r="AI591" s="1237" t="str">
        <f>IF('I2 LDC class'!$D$27="",'I2 LDC class'!$C$27,'I2 LDC class'!$D$27)</f>
        <v>Sentinel</v>
      </c>
      <c r="AJ591" s="1237" t="str">
        <f>IF('I2 LDC class'!$D$28="",'I2 LDC class'!$C$28,'I2 LDC class'!$D$28)</f>
        <v>Unmetered Scattered Load</v>
      </c>
      <c r="AK591" s="1237" t="str">
        <f>IF('I2 LDC class'!$D$29="",'I2 LDC class'!$C$29,'I2 LDC class'!$D$29)</f>
        <v>Embedded Distributor</v>
      </c>
      <c r="AL591" s="1237" t="str">
        <f>IF('I2 LDC class'!$D$30="",'I2 LDC class'!$C$30,'I2 LDC class'!$D$30)</f>
        <v>Back-up/Standby Power</v>
      </c>
      <c r="AM591" s="1237" t="str">
        <f>IF('I2 LDC class'!$D$31="",'I2 LDC class'!$C$31,'I2 LDC class'!$D$31)</f>
        <v>Rate Class 1</v>
      </c>
      <c r="AN591" s="1237" t="str">
        <f>IF('I2 LDC class'!$D$32="",'I2 LDC class'!$C$32,'I2 LDC class'!$D$32)</f>
        <v>Rate class 2</v>
      </c>
      <c r="AO591" s="1237" t="str">
        <f>IF('I2 LDC class'!$D$33="",'I2 LDC class'!$C$33,'I2 LDC class'!$D$33)</f>
        <v>Rate class 3</v>
      </c>
      <c r="AP591" s="1237" t="str">
        <f>IF('I2 LDC class'!$D$34="",'I2 LDC class'!$C$34,'I2 LDC class'!$D$34)</f>
        <v>Rate class 4</v>
      </c>
      <c r="AQ591" s="1237" t="str">
        <f>IF('I2 LDC class'!$D$35="",'I2 LDC class'!$C$35,'I2 LDC class'!$D$35)</f>
        <v>Rate class 5</v>
      </c>
      <c r="AR591" s="1237" t="str">
        <f>IF('I2 LDC class'!$D$36="",'I2 LDC class'!$C$36,'I2 LDC class'!$D$36)</f>
        <v>Rate class 6</v>
      </c>
      <c r="AS591" s="1237" t="str">
        <f>IF('I2 LDC class'!$D$37="",'I2 LDC class'!$C$37,'I2 LDC class'!$D$37)</f>
        <v>Rate class 7</v>
      </c>
      <c r="AT591" s="1237" t="str">
        <f>IF('I2 LDC class'!$D$38="",'I2 LDC class'!$C$38,'I2 LDC class'!$D$38)</f>
        <v>Rate class 8</v>
      </c>
      <c r="AU591" s="1237" t="str">
        <f>IF('I2 LDC class'!$D$39="",'I2 LDC class'!$C$39,'I2 LDC class'!$D$39)</f>
        <v>Rate class 9</v>
      </c>
      <c r="AV591" s="1239" t="s">
        <v>707</v>
      </c>
      <c r="AW591" s="1237" t="str">
        <f>IF('I2 LDC class'!$D$20="",'I2 LDC class'!$C$20,'I2 LDC class'!$D$20)</f>
        <v>Residential</v>
      </c>
      <c r="AX591" s="1237" t="str">
        <f>IF('I2 LDC class'!$D$21="",'I2 LDC class'!$C$21,'I2 LDC class'!$D$21)</f>
        <v>GS &lt;50</v>
      </c>
      <c r="AY591" s="1237" t="str">
        <f>IF('I2 LDC class'!$D$22="",'I2 LDC class'!$C$22,'I2 LDC class'!$D$22)</f>
        <v>GS &gt;50kW</v>
      </c>
      <c r="AZ591" s="1237" t="str">
        <f>IF('I2 LDC class'!$D$23="",'I2 LDC class'!$C$23,'I2 LDC class'!$D$23)</f>
        <v>GS&gt; 50-TOU</v>
      </c>
      <c r="BA591" s="1237" t="str">
        <f>IF('I2 LDC class'!$D$24="",'I2 LDC class'!$C$24,'I2 LDC class'!$D$24)</f>
        <v>GS &gt;50-Intermediate</v>
      </c>
      <c r="BB591" s="1237" t="str">
        <f>IF('I2 LDC class'!$D$25="",'I2 LDC class'!$C$25,'I2 LDC class'!$D$25)</f>
        <v>Large User</v>
      </c>
      <c r="BC591" s="1237" t="str">
        <f>IF('I2 LDC class'!$D$26="",'I2 LDC class'!$C$26,'I2 LDC class'!$D$26)</f>
        <v>Street Light</v>
      </c>
      <c r="BD591" s="1237" t="str">
        <f>IF('I2 LDC class'!$D$27="",'I2 LDC class'!$C$27,'I2 LDC class'!$D$27)</f>
        <v>Sentinel</v>
      </c>
      <c r="BE591" s="1237" t="str">
        <f>IF('I2 LDC class'!$D$28="",'I2 LDC class'!$C$28,'I2 LDC class'!$D$28)</f>
        <v>Unmetered Scattered Load</v>
      </c>
      <c r="BF591" s="1237" t="str">
        <f>IF('I2 LDC class'!$D$29="",'I2 LDC class'!$C$29,'I2 LDC class'!$D$29)</f>
        <v>Embedded Distributor</v>
      </c>
      <c r="BG591" s="1237" t="str">
        <f>IF('I2 LDC class'!$D$30="",'I2 LDC class'!$C$30,'I2 LDC class'!$D$30)</f>
        <v>Back-up/Standby Power</v>
      </c>
      <c r="BH591" s="1237" t="str">
        <f>IF('I2 LDC class'!$D$31="",'I2 LDC class'!$C$31,'I2 LDC class'!$D$31)</f>
        <v>Rate Class 1</v>
      </c>
      <c r="BI591" s="1237" t="str">
        <f>IF('I2 LDC class'!$D$32="",'I2 LDC class'!$C$32,'I2 LDC class'!$D$32)</f>
        <v>Rate class 2</v>
      </c>
      <c r="BJ591" s="1237" t="str">
        <f>IF('I2 LDC class'!$D$33="",'I2 LDC class'!$C$33,'I2 LDC class'!$D$33)</f>
        <v>Rate class 3</v>
      </c>
      <c r="BK591" s="1237" t="str">
        <f>IF('I2 LDC class'!$D$34="",'I2 LDC class'!$C$34,'I2 LDC class'!$D$34)</f>
        <v>Rate class 4</v>
      </c>
      <c r="BL591" s="1237" t="str">
        <f>IF('I2 LDC class'!$D$35="",'I2 LDC class'!$C$35,'I2 LDC class'!$D$35)</f>
        <v>Rate class 5</v>
      </c>
      <c r="BM591" s="1237" t="str">
        <f>IF('I2 LDC class'!$D$36="",'I2 LDC class'!$C$36,'I2 LDC class'!$D$36)</f>
        <v>Rate class 6</v>
      </c>
      <c r="BN591" s="1237" t="str">
        <f>IF('I2 LDC class'!$D$37="",'I2 LDC class'!$C$37,'I2 LDC class'!$D$37)</f>
        <v>Rate class 7</v>
      </c>
      <c r="BO591" s="1237" t="str">
        <f>IF('I2 LDC class'!$D$38="",'I2 LDC class'!$C$38,'I2 LDC class'!$D$38)</f>
        <v>Rate class 8</v>
      </c>
      <c r="BP591" s="1237" t="str">
        <f>IF('I2 LDC class'!$D$39="",'I2 LDC class'!$C$39,'I2 LDC class'!$D$39)</f>
        <v>Rate class 9</v>
      </c>
      <c r="BQ591" s="1240" t="s">
        <v>707</v>
      </c>
    </row>
    <row r="592" spans="1:69" s="229" customFormat="1" ht="12.75" x14ac:dyDescent="0.2">
      <c r="A592" s="1241">
        <v>1565</v>
      </c>
      <c r="B592" s="1242" t="s">
        <v>649</v>
      </c>
      <c r="C592" s="1243">
        <v>1</v>
      </c>
      <c r="D592" s="1244">
        <f t="shared" ref="D592:D628" si="899">C592-E592</f>
        <v>0</v>
      </c>
      <c r="E592" s="1244">
        <f>VLOOKUP($A592,'E1 Categorization'!$A$35:$E$116,5,FALSE)</f>
        <v>1</v>
      </c>
      <c r="F592" s="1244">
        <f t="shared" ref="F592:F628" si="900">D592+E592</f>
        <v>1</v>
      </c>
      <c r="G592" s="1245">
        <f>IF(ISERROR(VLOOKUP(VLOOKUP($A592, 'E4 TB Allocation Details'!$A$18:$L$214, MATCH("Demand ID", 'E4 TB Allocation Details'!$A$18:$L$18, 0),FALSE), 'E2 Allocators'!$B$15:$W$358, MATCH(G$17, 'E2 Allocators'!$B$15:$W$15, 0),FALSE)), 0, VLOOKUP(VLOOKUP($A592, 'E4 TB Allocation Details'!$A$18:$L$214, MATCH("Demand ID", 'E4 TB Allocation Details'!$A$18:$L$18, 0),FALSE), 'E2 Allocators'!$B$15:$W$358, MATCH(G$17, 'E2 Allocators'!$B$15:$W$15, 0),FALSE))</f>
        <v>0</v>
      </c>
      <c r="H592" s="1245">
        <f>IF(ISERROR(VLOOKUP(VLOOKUP($A592, 'E4 TB Allocation Details'!$A$18:$L$214, MATCH("Demand ID", 'E4 TB Allocation Details'!$A$18:$L$18, 0),FALSE), 'E2 Allocators'!$B$15:$W$358, MATCH(H$17, 'E2 Allocators'!$B$15:$W$15, 0),FALSE)), 0, VLOOKUP(VLOOKUP($A592, 'E4 TB Allocation Details'!$A$18:$L$214, MATCH("Demand ID", 'E4 TB Allocation Details'!$A$18:$L$18, 0),FALSE), 'E2 Allocators'!$B$15:$W$358, MATCH(H$17, 'E2 Allocators'!$B$15:$W$15, 0),FALSE))</f>
        <v>0</v>
      </c>
      <c r="I592" s="1245">
        <f>IF(ISERROR(VLOOKUP(VLOOKUP($A592, 'E4 TB Allocation Details'!$A$18:$L$214, MATCH("Demand ID", 'E4 TB Allocation Details'!$A$18:$L$18, 0),FALSE), 'E2 Allocators'!$B$15:$W$358, MATCH(I$17, 'E2 Allocators'!$B$15:$W$15, 0),FALSE)), 0, VLOOKUP(VLOOKUP($A592, 'E4 TB Allocation Details'!$A$18:$L$214, MATCH("Demand ID", 'E4 TB Allocation Details'!$A$18:$L$18, 0),FALSE), 'E2 Allocators'!$B$15:$W$358, MATCH(I$17, 'E2 Allocators'!$B$15:$W$15, 0),FALSE))</f>
        <v>0</v>
      </c>
      <c r="J592" s="1245">
        <f>IF(ISERROR(VLOOKUP(VLOOKUP($A592, 'E4 TB Allocation Details'!$A$18:$L$214, MATCH("Demand ID", 'E4 TB Allocation Details'!$A$18:$L$18, 0),FALSE), 'E2 Allocators'!$B$15:$W$358, MATCH(J$17, 'E2 Allocators'!$B$15:$W$15, 0),FALSE)), 0, VLOOKUP(VLOOKUP($A592, 'E4 TB Allocation Details'!$A$18:$L$214, MATCH("Demand ID", 'E4 TB Allocation Details'!$A$18:$L$18, 0),FALSE), 'E2 Allocators'!$B$15:$W$358, MATCH(J$17, 'E2 Allocators'!$B$15:$W$15, 0),FALSE))</f>
        <v>0</v>
      </c>
      <c r="K592" s="1245">
        <f>IF(ISERROR(VLOOKUP(VLOOKUP($A592, 'E4 TB Allocation Details'!$A$18:$L$214, MATCH("Demand ID", 'E4 TB Allocation Details'!$A$18:$L$18, 0),FALSE), 'E2 Allocators'!$B$15:$W$358, MATCH(K$17, 'E2 Allocators'!$B$15:$W$15, 0),FALSE)), 0, VLOOKUP(VLOOKUP($A592, 'E4 TB Allocation Details'!$A$18:$L$214, MATCH("Demand ID", 'E4 TB Allocation Details'!$A$18:$L$18, 0),FALSE), 'E2 Allocators'!$B$15:$W$358, MATCH(K$17, 'E2 Allocators'!$B$15:$W$15, 0),FALSE))</f>
        <v>0</v>
      </c>
      <c r="L592" s="1245">
        <f>IF(ISERROR(VLOOKUP(VLOOKUP($A592, 'E4 TB Allocation Details'!$A$18:$L$214, MATCH("Demand ID", 'E4 TB Allocation Details'!$A$18:$L$18, 0),FALSE), 'E2 Allocators'!$B$15:$W$358, MATCH(L$17, 'E2 Allocators'!$B$15:$W$15, 0),FALSE)), 0, VLOOKUP(VLOOKUP($A592, 'E4 TB Allocation Details'!$A$18:$L$214, MATCH("Demand ID", 'E4 TB Allocation Details'!$A$18:$L$18, 0),FALSE), 'E2 Allocators'!$B$15:$W$358, MATCH(L$17, 'E2 Allocators'!$B$15:$W$15, 0),FALSE))</f>
        <v>0</v>
      </c>
      <c r="M592" s="1245">
        <f>IF(ISERROR(VLOOKUP(VLOOKUP($A592, 'E4 TB Allocation Details'!$A$18:$L$214, MATCH("Demand ID", 'E4 TB Allocation Details'!$A$18:$L$18, 0),FALSE), 'E2 Allocators'!$B$15:$W$358, MATCH(M$17, 'E2 Allocators'!$B$15:$W$15, 0),FALSE)), 0, VLOOKUP(VLOOKUP($A592, 'E4 TB Allocation Details'!$A$18:$L$214, MATCH("Demand ID", 'E4 TB Allocation Details'!$A$18:$L$18, 0),FALSE), 'E2 Allocators'!$B$15:$W$358, MATCH(M$17, 'E2 Allocators'!$B$15:$W$15, 0),FALSE))</f>
        <v>0</v>
      </c>
      <c r="N592" s="1245">
        <f>IF(ISERROR(VLOOKUP(VLOOKUP($A592, 'E4 TB Allocation Details'!$A$18:$L$214, MATCH("Demand ID", 'E4 TB Allocation Details'!$A$18:$L$18, 0),FALSE), 'E2 Allocators'!$B$15:$W$358, MATCH(N$17, 'E2 Allocators'!$B$15:$W$15, 0),FALSE)), 0, VLOOKUP(VLOOKUP($A592, 'E4 TB Allocation Details'!$A$18:$L$214, MATCH("Demand ID", 'E4 TB Allocation Details'!$A$18:$L$18, 0),FALSE), 'E2 Allocators'!$B$15:$W$358, MATCH(N$17, 'E2 Allocators'!$B$15:$W$15, 0),FALSE))</f>
        <v>0</v>
      </c>
      <c r="O592" s="1245">
        <f>IF(ISERROR(VLOOKUP(VLOOKUP($A592, 'E4 TB Allocation Details'!$A$18:$L$214, MATCH("Demand ID", 'E4 TB Allocation Details'!$A$18:$L$18, 0),FALSE), 'E2 Allocators'!$B$15:$W$358, MATCH(O$17, 'E2 Allocators'!$B$15:$W$15, 0),FALSE)), 0, VLOOKUP(VLOOKUP($A592, 'E4 TB Allocation Details'!$A$18:$L$214, MATCH("Demand ID", 'E4 TB Allocation Details'!$A$18:$L$18, 0),FALSE), 'E2 Allocators'!$B$15:$W$358, MATCH(O$17, 'E2 Allocators'!$B$15:$W$15, 0),FALSE))</f>
        <v>0</v>
      </c>
      <c r="P592" s="1245">
        <f>IF(ISERROR(VLOOKUP(VLOOKUP($A592, 'E4 TB Allocation Details'!$A$18:$L$214, MATCH("Demand ID", 'E4 TB Allocation Details'!$A$18:$L$18, 0),FALSE), 'E2 Allocators'!$B$15:$W$358, MATCH(P$17, 'E2 Allocators'!$B$15:$W$15, 0),FALSE)), 0, VLOOKUP(VLOOKUP($A592, 'E4 TB Allocation Details'!$A$18:$L$214, MATCH("Demand ID", 'E4 TB Allocation Details'!$A$18:$L$18, 0),FALSE), 'E2 Allocators'!$B$15:$W$358, MATCH(P$17, 'E2 Allocators'!$B$15:$W$15, 0),FALSE))</f>
        <v>0</v>
      </c>
      <c r="Q592" s="1245">
        <f>IF(ISERROR(VLOOKUP(VLOOKUP($A592, 'E4 TB Allocation Details'!$A$18:$L$214, MATCH("Demand ID", 'E4 TB Allocation Details'!$A$18:$L$18, 0),FALSE), 'E2 Allocators'!$B$15:$W$358, MATCH(Q$17, 'E2 Allocators'!$B$15:$W$15, 0),FALSE)), 0, VLOOKUP(VLOOKUP($A592, 'E4 TB Allocation Details'!$A$18:$L$214, MATCH("Demand ID", 'E4 TB Allocation Details'!$A$18:$L$18, 0),FALSE), 'E2 Allocators'!$B$15:$W$358, MATCH(Q$17, 'E2 Allocators'!$B$15:$W$15, 0),FALSE))</f>
        <v>0</v>
      </c>
      <c r="R592" s="1245">
        <f>IF(ISERROR(VLOOKUP(VLOOKUP($A592, 'E4 TB Allocation Details'!$A$18:$L$214, MATCH("Demand ID", 'E4 TB Allocation Details'!$A$18:$L$18, 0),FALSE), 'E2 Allocators'!$B$15:$W$358, MATCH(R$17, 'E2 Allocators'!$B$15:$W$15, 0),FALSE)), 0, VLOOKUP(VLOOKUP($A592, 'E4 TB Allocation Details'!$A$18:$L$214, MATCH("Demand ID", 'E4 TB Allocation Details'!$A$18:$L$18, 0),FALSE), 'E2 Allocators'!$B$15:$W$358, MATCH(R$17, 'E2 Allocators'!$B$15:$W$15, 0),FALSE))</f>
        <v>0</v>
      </c>
      <c r="S592" s="1245">
        <f>IF(ISERROR(VLOOKUP(VLOOKUP($A592, 'E4 TB Allocation Details'!$A$18:$L$214, MATCH("Demand ID", 'E4 TB Allocation Details'!$A$18:$L$18, 0),FALSE), 'E2 Allocators'!$B$15:$W$358, MATCH(S$17, 'E2 Allocators'!$B$15:$W$15, 0),FALSE)), 0, VLOOKUP(VLOOKUP($A592, 'E4 TB Allocation Details'!$A$18:$L$214, MATCH("Demand ID", 'E4 TB Allocation Details'!$A$18:$L$18, 0),FALSE), 'E2 Allocators'!$B$15:$W$358, MATCH(S$17, 'E2 Allocators'!$B$15:$W$15, 0),FALSE))</f>
        <v>0</v>
      </c>
      <c r="T592" s="1245">
        <f>IF(ISERROR(VLOOKUP(VLOOKUP($A592, 'E4 TB Allocation Details'!$A$18:$L$214, MATCH("Demand ID", 'E4 TB Allocation Details'!$A$18:$L$18, 0),FALSE), 'E2 Allocators'!$B$15:$W$358, MATCH(T$17, 'E2 Allocators'!$B$15:$W$15, 0),FALSE)), 0, VLOOKUP(VLOOKUP($A592, 'E4 TB Allocation Details'!$A$18:$L$214, MATCH("Demand ID", 'E4 TB Allocation Details'!$A$18:$L$18, 0),FALSE), 'E2 Allocators'!$B$15:$W$358, MATCH(T$17, 'E2 Allocators'!$B$15:$W$15, 0),FALSE))</f>
        <v>0</v>
      </c>
      <c r="U592" s="1245">
        <f>IF(ISERROR(VLOOKUP(VLOOKUP($A592, 'E4 TB Allocation Details'!$A$18:$L$214, MATCH("Demand ID", 'E4 TB Allocation Details'!$A$18:$L$18, 0),FALSE), 'E2 Allocators'!$B$15:$W$358, MATCH(U$17, 'E2 Allocators'!$B$15:$W$15, 0),FALSE)), 0, VLOOKUP(VLOOKUP($A592, 'E4 TB Allocation Details'!$A$18:$L$214, MATCH("Demand ID", 'E4 TB Allocation Details'!$A$18:$L$18, 0),FALSE), 'E2 Allocators'!$B$15:$W$358, MATCH(U$17, 'E2 Allocators'!$B$15:$W$15, 0),FALSE))</f>
        <v>0</v>
      </c>
      <c r="V592" s="1245">
        <f>IF(ISERROR(VLOOKUP(VLOOKUP($A592, 'E4 TB Allocation Details'!$A$18:$L$214, MATCH("Demand ID", 'E4 TB Allocation Details'!$A$18:$L$18, 0),FALSE), 'E2 Allocators'!$B$15:$W$358, MATCH(V$17, 'E2 Allocators'!$B$15:$W$15, 0),FALSE)), 0, VLOOKUP(VLOOKUP($A592, 'E4 TB Allocation Details'!$A$18:$L$214, MATCH("Demand ID", 'E4 TB Allocation Details'!$A$18:$L$18, 0),FALSE), 'E2 Allocators'!$B$15:$W$358, MATCH(V$17, 'E2 Allocators'!$B$15:$W$15, 0),FALSE))</f>
        <v>0</v>
      </c>
      <c r="W592" s="1245">
        <f>IF(ISERROR(VLOOKUP(VLOOKUP($A592, 'E4 TB Allocation Details'!$A$18:$L$214, MATCH("Demand ID", 'E4 TB Allocation Details'!$A$18:$L$18, 0),FALSE), 'E2 Allocators'!$B$15:$W$358, MATCH(W$17, 'E2 Allocators'!$B$15:$W$15, 0),FALSE)), 0, VLOOKUP(VLOOKUP($A592, 'E4 TB Allocation Details'!$A$18:$L$214, MATCH("Demand ID", 'E4 TB Allocation Details'!$A$18:$L$18, 0),FALSE), 'E2 Allocators'!$B$15:$W$358, MATCH(W$17, 'E2 Allocators'!$B$15:$W$15, 0),FALSE))</f>
        <v>0</v>
      </c>
      <c r="X592" s="1245">
        <f>IF(ISERROR(VLOOKUP(VLOOKUP($A592, 'E4 TB Allocation Details'!$A$18:$L$214, MATCH("Demand ID", 'E4 TB Allocation Details'!$A$18:$L$18, 0),FALSE), 'E2 Allocators'!$B$15:$W$358, MATCH(X$17, 'E2 Allocators'!$B$15:$W$15, 0),FALSE)), 0, VLOOKUP(VLOOKUP($A592, 'E4 TB Allocation Details'!$A$18:$L$214, MATCH("Demand ID", 'E4 TB Allocation Details'!$A$18:$L$18, 0),FALSE), 'E2 Allocators'!$B$15:$W$358, MATCH(X$17, 'E2 Allocators'!$B$15:$W$15, 0),FALSE))</f>
        <v>0</v>
      </c>
      <c r="Y592" s="1245">
        <f>IF(ISERROR(VLOOKUP(VLOOKUP($A592, 'E4 TB Allocation Details'!$A$18:$L$214, MATCH("Demand ID", 'E4 TB Allocation Details'!$A$18:$L$18, 0),FALSE), 'E2 Allocators'!$B$15:$W$358, MATCH(Y$17, 'E2 Allocators'!$B$15:$W$15, 0),FALSE)), 0, VLOOKUP(VLOOKUP($A592, 'E4 TB Allocation Details'!$A$18:$L$214, MATCH("Demand ID", 'E4 TB Allocation Details'!$A$18:$L$18, 0),FALSE), 'E2 Allocators'!$B$15:$W$358, MATCH(Y$17, 'E2 Allocators'!$B$15:$W$15, 0),FALSE))</f>
        <v>0</v>
      </c>
      <c r="Z592" s="1245">
        <f>IF(ISERROR(VLOOKUP(VLOOKUP($A592, 'E4 TB Allocation Details'!$A$18:$L$214, MATCH("Demand ID", 'E4 TB Allocation Details'!$A$18:$L$18, 0),FALSE), 'E2 Allocators'!$B$15:$W$358, MATCH(Z$17, 'E2 Allocators'!$B$15:$W$15, 0),FALSE)), 0, VLOOKUP(VLOOKUP($A592, 'E4 TB Allocation Details'!$A$18:$L$214, MATCH("Demand ID", 'E4 TB Allocation Details'!$A$18:$L$18, 0),FALSE), 'E2 Allocators'!$B$15:$W$358, MATCH(Z$17, 'E2 Allocators'!$B$15:$W$15, 0),FALSE))</f>
        <v>0</v>
      </c>
      <c r="AA592" s="1246">
        <f>SUM(G592:Z592)</f>
        <v>0</v>
      </c>
      <c r="AB592" s="1245">
        <f>IF(ISERROR(VLOOKUP(VLOOKUP($A592, 'E4 TB Allocation Details'!$A$18:$L$214, MATCH("Customer ID", 'E4 TB Allocation Details'!$A$18:$L$18, 0),FALSE), 'E2 Allocators'!$B$15:$W$358, MATCH(AB$17, 'E2 Allocators'!$B$15:$W$15, 0),FALSE)), 0, VLOOKUP(VLOOKUP($A592, 'E4 TB Allocation Details'!$A$18:$L$214, MATCH("Customer ID", 'E4 TB Allocation Details'!$A$18:$L$18, 0),FALSE), 'E2 Allocators'!$B$15:$W$358, MATCH(AB$17, 'E2 Allocators'!$B$15:$W$15, 0),FALSE))</f>
        <v>0.66641512914091461</v>
      </c>
      <c r="AC592" s="1245">
        <f>IF(ISERROR(VLOOKUP(VLOOKUP($A592, 'E4 TB Allocation Details'!$A$18:$L$214, MATCH("Customer ID", 'E4 TB Allocation Details'!$A$18:$L$18, 0),FALSE), 'E2 Allocators'!$B$15:$W$358, MATCH(AC$17, 'E2 Allocators'!$B$15:$W$15, 0),FALSE)), 0, VLOOKUP(VLOOKUP($A592, 'E4 TB Allocation Details'!$A$18:$L$214, MATCH("Customer ID", 'E4 TB Allocation Details'!$A$18:$L$18, 0),FALSE), 'E2 Allocators'!$B$15:$W$358, MATCH(AC$17, 'E2 Allocators'!$B$15:$W$15, 0),FALSE))</f>
        <v>0.16821563114636745</v>
      </c>
      <c r="AD592" s="1245">
        <f>IF(ISERROR(VLOOKUP(VLOOKUP($A592, 'E4 TB Allocation Details'!$A$18:$L$214, MATCH("Customer ID", 'E4 TB Allocation Details'!$A$18:$L$18, 0),FALSE), 'E2 Allocators'!$B$15:$W$358, MATCH(AD$17, 'E2 Allocators'!$B$15:$W$15, 0),FALSE)), 0, VLOOKUP(VLOOKUP($A592, 'E4 TB Allocation Details'!$A$18:$L$214, MATCH("Customer ID", 'E4 TB Allocation Details'!$A$18:$L$18, 0),FALSE), 'E2 Allocators'!$B$15:$W$358, MATCH(AD$17, 'E2 Allocators'!$B$15:$W$15, 0),FALSE))</f>
        <v>0.11385041423806253</v>
      </c>
      <c r="AE592" s="1245">
        <f>IF(ISERROR(VLOOKUP(VLOOKUP($A592, 'E4 TB Allocation Details'!$A$18:$L$214, MATCH("Customer ID", 'E4 TB Allocation Details'!$A$18:$L$18, 0),FALSE), 'E2 Allocators'!$B$15:$W$358, MATCH(AE$17, 'E2 Allocators'!$B$15:$W$15, 0),FALSE)), 0, VLOOKUP(VLOOKUP($A592, 'E4 TB Allocation Details'!$A$18:$L$214, MATCH("Customer ID", 'E4 TB Allocation Details'!$A$18:$L$18, 0),FALSE), 'E2 Allocators'!$B$15:$W$358, MATCH(AE$17, 'E2 Allocators'!$B$15:$W$15, 0),FALSE))</f>
        <v>0</v>
      </c>
      <c r="AF592" s="1245">
        <f>IF(ISERROR(VLOOKUP(VLOOKUP($A592, 'E4 TB Allocation Details'!$A$18:$L$214, MATCH("Customer ID", 'E4 TB Allocation Details'!$A$18:$L$18, 0),FALSE), 'E2 Allocators'!$B$15:$W$358, MATCH(AF$17, 'E2 Allocators'!$B$15:$W$15, 0),FALSE)), 0, VLOOKUP(VLOOKUP($A592, 'E4 TB Allocation Details'!$A$18:$L$214, MATCH("Customer ID", 'E4 TB Allocation Details'!$A$18:$L$18, 0),FALSE), 'E2 Allocators'!$B$15:$W$358, MATCH(AF$17, 'E2 Allocators'!$B$15:$W$15, 0),FALSE))</f>
        <v>0</v>
      </c>
      <c r="AG592" s="1245">
        <f>IF(ISERROR(VLOOKUP(VLOOKUP($A592, 'E4 TB Allocation Details'!$A$18:$L$214, MATCH("Customer ID", 'E4 TB Allocation Details'!$A$18:$L$18, 0),FALSE), 'E2 Allocators'!$B$15:$W$358, MATCH(AG$17, 'E2 Allocators'!$B$15:$W$15, 0),FALSE)), 0, VLOOKUP(VLOOKUP($A592, 'E4 TB Allocation Details'!$A$18:$L$214, MATCH("Customer ID", 'E4 TB Allocation Details'!$A$18:$L$18, 0),FALSE), 'E2 Allocators'!$B$15:$W$358, MATCH(AG$17, 'E2 Allocators'!$B$15:$W$15, 0),FALSE))</f>
        <v>1.6106934664883835E-2</v>
      </c>
      <c r="AH592" s="1245">
        <f>IF(ISERROR(VLOOKUP(VLOOKUP($A592, 'E4 TB Allocation Details'!$A$18:$L$214, MATCH("Customer ID", 'E4 TB Allocation Details'!$A$18:$L$18, 0),FALSE), 'E2 Allocators'!$B$15:$W$358, MATCH(AH$17, 'E2 Allocators'!$B$15:$W$15, 0),FALSE)), 0, VLOOKUP(VLOOKUP($A592, 'E4 TB Allocation Details'!$A$18:$L$214, MATCH("Customer ID", 'E4 TB Allocation Details'!$A$18:$L$18, 0),FALSE), 'E2 Allocators'!$B$15:$W$358, MATCH(AH$17, 'E2 Allocators'!$B$15:$W$15, 0),FALSE))</f>
        <v>3.3934546252871442E-2</v>
      </c>
      <c r="AI592" s="1245">
        <f>IF(ISERROR(VLOOKUP(VLOOKUP($A592, 'E4 TB Allocation Details'!$A$18:$L$214, MATCH("Customer ID", 'E4 TB Allocation Details'!$A$18:$L$18, 0),FALSE), 'E2 Allocators'!$B$15:$W$358, MATCH(AI$17, 'E2 Allocators'!$B$15:$W$15, 0),FALSE)), 0, VLOOKUP(VLOOKUP($A592, 'E4 TB Allocation Details'!$A$18:$L$214, MATCH("Customer ID", 'E4 TB Allocation Details'!$A$18:$L$18, 0),FALSE), 'E2 Allocators'!$B$15:$W$358, MATCH(AI$17, 'E2 Allocators'!$B$15:$W$15, 0),FALSE))</f>
        <v>0</v>
      </c>
      <c r="AJ592" s="1245">
        <f>IF(ISERROR(VLOOKUP(VLOOKUP($A592, 'E4 TB Allocation Details'!$A$18:$L$214, MATCH("Customer ID", 'E4 TB Allocation Details'!$A$18:$L$18, 0),FALSE), 'E2 Allocators'!$B$15:$W$358, MATCH(AJ$17, 'E2 Allocators'!$B$15:$W$15, 0),FALSE)), 0, VLOOKUP(VLOOKUP($A592, 'E4 TB Allocation Details'!$A$18:$L$214, MATCH("Customer ID", 'E4 TB Allocation Details'!$A$18:$L$18, 0),FALSE), 'E2 Allocators'!$B$15:$W$358, MATCH(AJ$17, 'E2 Allocators'!$B$15:$W$15, 0),FALSE))</f>
        <v>1.4773445568999656E-3</v>
      </c>
      <c r="AK592" s="1245">
        <f>IF(ISERROR(VLOOKUP(VLOOKUP($A592, 'E4 TB Allocation Details'!$A$18:$L$214, MATCH("Customer ID", 'E4 TB Allocation Details'!$A$18:$L$18, 0),FALSE), 'E2 Allocators'!$B$15:$W$358, MATCH(AK$17, 'E2 Allocators'!$B$15:$W$15, 0),FALSE)), 0, VLOOKUP(VLOOKUP($A592, 'E4 TB Allocation Details'!$A$18:$L$214, MATCH("Customer ID", 'E4 TB Allocation Details'!$A$18:$L$18, 0),FALSE), 'E2 Allocators'!$B$15:$W$358, MATCH(AK$17, 'E2 Allocators'!$B$15:$W$15, 0),FALSE))</f>
        <v>0</v>
      </c>
      <c r="AL592" s="1245">
        <f>IF(ISERROR(VLOOKUP(VLOOKUP($A592, 'E4 TB Allocation Details'!$A$18:$L$214, MATCH("Customer ID", 'E4 TB Allocation Details'!$A$18:$L$18, 0),FALSE), 'E2 Allocators'!$B$15:$W$358, MATCH(AL$17, 'E2 Allocators'!$B$15:$W$15, 0),FALSE)), 0, VLOOKUP(VLOOKUP($A592, 'E4 TB Allocation Details'!$A$18:$L$214, MATCH("Customer ID", 'E4 TB Allocation Details'!$A$18:$L$18, 0),FALSE), 'E2 Allocators'!$B$15:$W$358, MATCH(AL$17, 'E2 Allocators'!$B$15:$W$15, 0),FALSE))</f>
        <v>0</v>
      </c>
      <c r="AM592" s="1245">
        <f>IF(ISERROR(VLOOKUP(VLOOKUP($A592, 'E4 TB Allocation Details'!$A$18:$L$214, MATCH("Customer ID", 'E4 TB Allocation Details'!$A$18:$L$18, 0),FALSE), 'E2 Allocators'!$B$15:$W$358, MATCH(AM$17, 'E2 Allocators'!$B$15:$W$15, 0),FALSE)), 0, VLOOKUP(VLOOKUP($A592, 'E4 TB Allocation Details'!$A$18:$L$214, MATCH("Customer ID", 'E4 TB Allocation Details'!$A$18:$L$18, 0),FALSE), 'E2 Allocators'!$B$15:$W$358, MATCH(AM$17, 'E2 Allocators'!$B$15:$W$15, 0),FALSE))</f>
        <v>0</v>
      </c>
      <c r="AN592" s="1245">
        <f>IF(ISERROR(VLOOKUP(VLOOKUP($A592, 'E4 TB Allocation Details'!$A$18:$L$214, MATCH("Customer ID", 'E4 TB Allocation Details'!$A$18:$L$18, 0),FALSE), 'E2 Allocators'!$B$15:$W$358, MATCH(AN$17, 'E2 Allocators'!$B$15:$W$15, 0),FALSE)), 0, VLOOKUP(VLOOKUP($A592, 'E4 TB Allocation Details'!$A$18:$L$214, MATCH("Customer ID", 'E4 TB Allocation Details'!$A$18:$L$18, 0),FALSE), 'E2 Allocators'!$B$15:$W$358, MATCH(AN$17, 'E2 Allocators'!$B$15:$W$15, 0),FALSE))</f>
        <v>0</v>
      </c>
      <c r="AO592" s="1245">
        <f>IF(ISERROR(VLOOKUP(VLOOKUP($A592, 'E4 TB Allocation Details'!$A$18:$L$214, MATCH("Customer ID", 'E4 TB Allocation Details'!$A$18:$L$18, 0),FALSE), 'E2 Allocators'!$B$15:$W$358, MATCH(AO$17, 'E2 Allocators'!$B$15:$W$15, 0),FALSE)), 0, VLOOKUP(VLOOKUP($A592, 'E4 TB Allocation Details'!$A$18:$L$214, MATCH("Customer ID", 'E4 TB Allocation Details'!$A$18:$L$18, 0),FALSE), 'E2 Allocators'!$B$15:$W$358, MATCH(AO$17, 'E2 Allocators'!$B$15:$W$15, 0),FALSE))</f>
        <v>0</v>
      </c>
      <c r="AP592" s="1245">
        <f>IF(ISERROR(VLOOKUP(VLOOKUP($A592, 'E4 TB Allocation Details'!$A$18:$L$214, MATCH("Customer ID", 'E4 TB Allocation Details'!$A$18:$L$18, 0),FALSE), 'E2 Allocators'!$B$15:$W$358, MATCH(AP$17, 'E2 Allocators'!$B$15:$W$15, 0),FALSE)), 0, VLOOKUP(VLOOKUP($A592, 'E4 TB Allocation Details'!$A$18:$L$214, MATCH("Customer ID", 'E4 TB Allocation Details'!$A$18:$L$18, 0),FALSE), 'E2 Allocators'!$B$15:$W$358, MATCH(AP$17, 'E2 Allocators'!$B$15:$W$15, 0),FALSE))</f>
        <v>0</v>
      </c>
      <c r="AQ592" s="1245">
        <f>IF(ISERROR(VLOOKUP(VLOOKUP($A592, 'E4 TB Allocation Details'!$A$18:$L$214, MATCH("Customer ID", 'E4 TB Allocation Details'!$A$18:$L$18, 0),FALSE), 'E2 Allocators'!$B$15:$W$358, MATCH(AQ$17, 'E2 Allocators'!$B$15:$W$15, 0),FALSE)), 0, VLOOKUP(VLOOKUP($A592, 'E4 TB Allocation Details'!$A$18:$L$214, MATCH("Customer ID", 'E4 TB Allocation Details'!$A$18:$L$18, 0),FALSE), 'E2 Allocators'!$B$15:$W$358, MATCH(AQ$17, 'E2 Allocators'!$B$15:$W$15, 0),FALSE))</f>
        <v>0</v>
      </c>
      <c r="AR592" s="1245">
        <f>IF(ISERROR(VLOOKUP(VLOOKUP($A592, 'E4 TB Allocation Details'!$A$18:$L$214, MATCH("Customer ID", 'E4 TB Allocation Details'!$A$18:$L$18, 0),FALSE), 'E2 Allocators'!$B$15:$W$358, MATCH(AR$17, 'E2 Allocators'!$B$15:$W$15, 0),FALSE)), 0, VLOOKUP(VLOOKUP($A592, 'E4 TB Allocation Details'!$A$18:$L$214, MATCH("Customer ID", 'E4 TB Allocation Details'!$A$18:$L$18, 0),FALSE), 'E2 Allocators'!$B$15:$W$358, MATCH(AR$17, 'E2 Allocators'!$B$15:$W$15, 0),FALSE))</f>
        <v>0</v>
      </c>
      <c r="AS592" s="1245">
        <f>IF(ISERROR(VLOOKUP(VLOOKUP($A592, 'E4 TB Allocation Details'!$A$18:$L$214, MATCH("Customer ID", 'E4 TB Allocation Details'!$A$18:$L$18, 0),FALSE), 'E2 Allocators'!$B$15:$W$358, MATCH(AS$17, 'E2 Allocators'!$B$15:$W$15, 0),FALSE)), 0, VLOOKUP(VLOOKUP($A592, 'E4 TB Allocation Details'!$A$18:$L$214, MATCH("Customer ID", 'E4 TB Allocation Details'!$A$18:$L$18, 0),FALSE), 'E2 Allocators'!$B$15:$W$358, MATCH(AS$17, 'E2 Allocators'!$B$15:$W$15, 0),FALSE))</f>
        <v>0</v>
      </c>
      <c r="AT592" s="1245">
        <f>IF(ISERROR(VLOOKUP(VLOOKUP($A592, 'E4 TB Allocation Details'!$A$18:$L$214, MATCH("Customer ID", 'E4 TB Allocation Details'!$A$18:$L$18, 0),FALSE), 'E2 Allocators'!$B$15:$W$358, MATCH(AT$17, 'E2 Allocators'!$B$15:$W$15, 0),FALSE)), 0, VLOOKUP(VLOOKUP($A592, 'E4 TB Allocation Details'!$A$18:$L$214, MATCH("Customer ID", 'E4 TB Allocation Details'!$A$18:$L$18, 0),FALSE), 'E2 Allocators'!$B$15:$W$358, MATCH(AT$17, 'E2 Allocators'!$B$15:$W$15, 0),FALSE))</f>
        <v>0</v>
      </c>
      <c r="AU592" s="1245">
        <f>IF(ISERROR(VLOOKUP(VLOOKUP($A592, 'E4 TB Allocation Details'!$A$18:$L$214, MATCH("Customer ID", 'E4 TB Allocation Details'!$A$18:$L$18, 0),FALSE), 'E2 Allocators'!$B$15:$W$358, MATCH(AU$17, 'E2 Allocators'!$B$15:$W$15, 0),FALSE)), 0, VLOOKUP(VLOOKUP($A592, 'E4 TB Allocation Details'!$A$18:$L$214, MATCH("Customer ID", 'E4 TB Allocation Details'!$A$18:$L$18, 0),FALSE), 'E2 Allocators'!$B$15:$W$358, MATCH(AU$17, 'E2 Allocators'!$B$15:$W$15, 0),FALSE))</f>
        <v>0</v>
      </c>
      <c r="AV592" s="1246">
        <f>SUM(AB592:AU592)</f>
        <v>0.99999999999999978</v>
      </c>
      <c r="AW592" s="1247"/>
      <c r="AX592" s="1247"/>
      <c r="AY592" s="1247"/>
      <c r="AZ592" s="1247"/>
      <c r="BA592" s="1247"/>
      <c r="BB592" s="1247"/>
      <c r="BC592" s="1247"/>
      <c r="BD592" s="1247"/>
      <c r="BE592" s="1247"/>
      <c r="BF592" s="1247"/>
      <c r="BG592" s="1247"/>
      <c r="BH592" s="1247"/>
      <c r="BI592" s="1247"/>
      <c r="BJ592" s="1247"/>
      <c r="BK592" s="1247"/>
      <c r="BL592" s="1247"/>
      <c r="BM592" s="1247"/>
      <c r="BN592" s="1247"/>
      <c r="BO592" s="1247"/>
      <c r="BP592" s="1247"/>
      <c r="BQ592" s="1248"/>
    </row>
    <row r="593" spans="1:69" s="229" customFormat="1" ht="12.75" x14ac:dyDescent="0.2">
      <c r="A593" s="1249">
        <v>1805</v>
      </c>
      <c r="B593" s="1242" t="s">
        <v>282</v>
      </c>
      <c r="C593" s="1243"/>
      <c r="D593" s="1244"/>
      <c r="E593" s="1244"/>
      <c r="F593" s="1244"/>
      <c r="G593" s="1245">
        <f>IF(ISERROR(VLOOKUP(VLOOKUP($A593, 'E4 TB Allocation Details'!$A$18:$L$214, MATCH("Demand ID", 'E4 TB Allocation Details'!$A$18:$L$18, 0),FALSE), 'E2 Allocators'!$B$15:$W$358, MATCH(G$17, 'E2 Allocators'!$B$15:$W$15, 0),FALSE)), 0, VLOOKUP(VLOOKUP($A593, 'E4 TB Allocation Details'!$A$18:$L$214, MATCH("Demand ID", 'E4 TB Allocation Details'!$A$18:$L$18, 0),FALSE), 'E2 Allocators'!$B$15:$W$358, MATCH(G$17, 'E2 Allocators'!$B$15:$W$15, 0),FALSE))</f>
        <v>0</v>
      </c>
      <c r="H593" s="1245">
        <f>IF(ISERROR(VLOOKUP(VLOOKUP($A593, 'E4 TB Allocation Details'!$A$18:$L$214, MATCH("Demand ID", 'E4 TB Allocation Details'!$A$18:$L$18, 0),FALSE), 'E2 Allocators'!$B$15:$W$358, MATCH(H$17, 'E2 Allocators'!$B$15:$W$15, 0),FALSE)), 0, VLOOKUP(VLOOKUP($A593, 'E4 TB Allocation Details'!$A$18:$L$214, MATCH("Demand ID", 'E4 TB Allocation Details'!$A$18:$L$18, 0),FALSE), 'E2 Allocators'!$B$15:$W$358, MATCH(H$17, 'E2 Allocators'!$B$15:$W$15, 0),FALSE))</f>
        <v>0</v>
      </c>
      <c r="I593" s="1245">
        <f>IF(ISERROR(VLOOKUP(VLOOKUP($A593, 'E4 TB Allocation Details'!$A$18:$L$214, MATCH("Demand ID", 'E4 TB Allocation Details'!$A$18:$L$18, 0),FALSE), 'E2 Allocators'!$B$15:$W$358, MATCH(I$17, 'E2 Allocators'!$B$15:$W$15, 0),FALSE)), 0, VLOOKUP(VLOOKUP($A593, 'E4 TB Allocation Details'!$A$18:$L$214, MATCH("Demand ID", 'E4 TB Allocation Details'!$A$18:$L$18, 0),FALSE), 'E2 Allocators'!$B$15:$W$358, MATCH(I$17, 'E2 Allocators'!$B$15:$W$15, 0),FALSE))</f>
        <v>0</v>
      </c>
      <c r="J593" s="1245">
        <f>IF(ISERROR(VLOOKUP(VLOOKUP($A593, 'E4 TB Allocation Details'!$A$18:$L$214, MATCH("Demand ID", 'E4 TB Allocation Details'!$A$18:$L$18, 0),FALSE), 'E2 Allocators'!$B$15:$W$358, MATCH(J$17, 'E2 Allocators'!$B$15:$W$15, 0),FALSE)), 0, VLOOKUP(VLOOKUP($A593, 'E4 TB Allocation Details'!$A$18:$L$214, MATCH("Demand ID", 'E4 TB Allocation Details'!$A$18:$L$18, 0),FALSE), 'E2 Allocators'!$B$15:$W$358, MATCH(J$17, 'E2 Allocators'!$B$15:$W$15, 0),FALSE))</f>
        <v>0</v>
      </c>
      <c r="K593" s="1245">
        <f>IF(ISERROR(VLOOKUP(VLOOKUP($A593, 'E4 TB Allocation Details'!$A$18:$L$214, MATCH("Demand ID", 'E4 TB Allocation Details'!$A$18:$L$18, 0),FALSE), 'E2 Allocators'!$B$15:$W$358, MATCH(K$17, 'E2 Allocators'!$B$15:$W$15, 0),FALSE)), 0, VLOOKUP(VLOOKUP($A593, 'E4 TB Allocation Details'!$A$18:$L$214, MATCH("Demand ID", 'E4 TB Allocation Details'!$A$18:$L$18, 0),FALSE), 'E2 Allocators'!$B$15:$W$358, MATCH(K$17, 'E2 Allocators'!$B$15:$W$15, 0),FALSE))</f>
        <v>0</v>
      </c>
      <c r="L593" s="1245">
        <f>IF(ISERROR(VLOOKUP(VLOOKUP($A593, 'E4 TB Allocation Details'!$A$18:$L$214, MATCH("Demand ID", 'E4 TB Allocation Details'!$A$18:$L$18, 0),FALSE), 'E2 Allocators'!$B$15:$W$358, MATCH(L$17, 'E2 Allocators'!$B$15:$W$15, 0),FALSE)), 0, VLOOKUP(VLOOKUP($A593, 'E4 TB Allocation Details'!$A$18:$L$214, MATCH("Demand ID", 'E4 TB Allocation Details'!$A$18:$L$18, 0),FALSE), 'E2 Allocators'!$B$15:$W$358, MATCH(L$17, 'E2 Allocators'!$B$15:$W$15, 0),FALSE))</f>
        <v>0</v>
      </c>
      <c r="M593" s="1245">
        <f>IF(ISERROR(VLOOKUP(VLOOKUP($A593, 'E4 TB Allocation Details'!$A$18:$L$214, MATCH("Demand ID", 'E4 TB Allocation Details'!$A$18:$L$18, 0),FALSE), 'E2 Allocators'!$B$15:$W$358, MATCH(M$17, 'E2 Allocators'!$B$15:$W$15, 0),FALSE)), 0, VLOOKUP(VLOOKUP($A593, 'E4 TB Allocation Details'!$A$18:$L$214, MATCH("Demand ID", 'E4 TB Allocation Details'!$A$18:$L$18, 0),FALSE), 'E2 Allocators'!$B$15:$W$358, MATCH(M$17, 'E2 Allocators'!$B$15:$W$15, 0),FALSE))</f>
        <v>0</v>
      </c>
      <c r="N593" s="1245">
        <f>IF(ISERROR(VLOOKUP(VLOOKUP($A593, 'E4 TB Allocation Details'!$A$18:$L$214, MATCH("Demand ID", 'E4 TB Allocation Details'!$A$18:$L$18, 0),FALSE), 'E2 Allocators'!$B$15:$W$358, MATCH(N$17, 'E2 Allocators'!$B$15:$W$15, 0),FALSE)), 0, VLOOKUP(VLOOKUP($A593, 'E4 TB Allocation Details'!$A$18:$L$214, MATCH("Demand ID", 'E4 TB Allocation Details'!$A$18:$L$18, 0),FALSE), 'E2 Allocators'!$B$15:$W$358, MATCH(N$17, 'E2 Allocators'!$B$15:$W$15, 0),FALSE))</f>
        <v>0</v>
      </c>
      <c r="O593" s="1245">
        <f>IF(ISERROR(VLOOKUP(VLOOKUP($A593, 'E4 TB Allocation Details'!$A$18:$L$214, MATCH("Demand ID", 'E4 TB Allocation Details'!$A$18:$L$18, 0),FALSE), 'E2 Allocators'!$B$15:$W$358, MATCH(O$17, 'E2 Allocators'!$B$15:$W$15, 0),FALSE)), 0, VLOOKUP(VLOOKUP($A593, 'E4 TB Allocation Details'!$A$18:$L$214, MATCH("Demand ID", 'E4 TB Allocation Details'!$A$18:$L$18, 0),FALSE), 'E2 Allocators'!$B$15:$W$358, MATCH(O$17, 'E2 Allocators'!$B$15:$W$15, 0),FALSE))</f>
        <v>0</v>
      </c>
      <c r="P593" s="1245">
        <f>IF(ISERROR(VLOOKUP(VLOOKUP($A593, 'E4 TB Allocation Details'!$A$18:$L$214, MATCH("Demand ID", 'E4 TB Allocation Details'!$A$18:$L$18, 0),FALSE), 'E2 Allocators'!$B$15:$W$358, MATCH(P$17, 'E2 Allocators'!$B$15:$W$15, 0),FALSE)), 0, VLOOKUP(VLOOKUP($A593, 'E4 TB Allocation Details'!$A$18:$L$214, MATCH("Demand ID", 'E4 TB Allocation Details'!$A$18:$L$18, 0),FALSE), 'E2 Allocators'!$B$15:$W$358, MATCH(P$17, 'E2 Allocators'!$B$15:$W$15, 0),FALSE))</f>
        <v>0</v>
      </c>
      <c r="Q593" s="1245">
        <f>IF(ISERROR(VLOOKUP(VLOOKUP($A593, 'E4 TB Allocation Details'!$A$18:$L$214, MATCH("Demand ID", 'E4 TB Allocation Details'!$A$18:$L$18, 0),FALSE), 'E2 Allocators'!$B$15:$W$358, MATCH(Q$17, 'E2 Allocators'!$B$15:$W$15, 0),FALSE)), 0, VLOOKUP(VLOOKUP($A593, 'E4 TB Allocation Details'!$A$18:$L$214, MATCH("Demand ID", 'E4 TB Allocation Details'!$A$18:$L$18, 0),FALSE), 'E2 Allocators'!$B$15:$W$358, MATCH(Q$17, 'E2 Allocators'!$B$15:$W$15, 0),FALSE))</f>
        <v>0</v>
      </c>
      <c r="R593" s="1245">
        <f>IF(ISERROR(VLOOKUP(VLOOKUP($A593, 'E4 TB Allocation Details'!$A$18:$L$214, MATCH("Demand ID", 'E4 TB Allocation Details'!$A$18:$L$18, 0),FALSE), 'E2 Allocators'!$B$15:$W$358, MATCH(R$17, 'E2 Allocators'!$B$15:$W$15, 0),FALSE)), 0, VLOOKUP(VLOOKUP($A593, 'E4 TB Allocation Details'!$A$18:$L$214, MATCH("Demand ID", 'E4 TB Allocation Details'!$A$18:$L$18, 0),FALSE), 'E2 Allocators'!$B$15:$W$358, MATCH(R$17, 'E2 Allocators'!$B$15:$W$15, 0),FALSE))</f>
        <v>0</v>
      </c>
      <c r="S593" s="1245">
        <f>IF(ISERROR(VLOOKUP(VLOOKUP($A593, 'E4 TB Allocation Details'!$A$18:$L$214, MATCH("Demand ID", 'E4 TB Allocation Details'!$A$18:$L$18, 0),FALSE), 'E2 Allocators'!$B$15:$W$358, MATCH(S$17, 'E2 Allocators'!$B$15:$W$15, 0),FALSE)), 0, VLOOKUP(VLOOKUP($A593, 'E4 TB Allocation Details'!$A$18:$L$214, MATCH("Demand ID", 'E4 TB Allocation Details'!$A$18:$L$18, 0),FALSE), 'E2 Allocators'!$B$15:$W$358, MATCH(S$17, 'E2 Allocators'!$B$15:$W$15, 0),FALSE))</f>
        <v>0</v>
      </c>
      <c r="T593" s="1245">
        <f>IF(ISERROR(VLOOKUP(VLOOKUP($A593, 'E4 TB Allocation Details'!$A$18:$L$214, MATCH("Demand ID", 'E4 TB Allocation Details'!$A$18:$L$18, 0),FALSE), 'E2 Allocators'!$B$15:$W$358, MATCH(T$17, 'E2 Allocators'!$B$15:$W$15, 0),FALSE)), 0, VLOOKUP(VLOOKUP($A593, 'E4 TB Allocation Details'!$A$18:$L$214, MATCH("Demand ID", 'E4 TB Allocation Details'!$A$18:$L$18, 0),FALSE), 'E2 Allocators'!$B$15:$W$358, MATCH(T$17, 'E2 Allocators'!$B$15:$W$15, 0),FALSE))</f>
        <v>0</v>
      </c>
      <c r="U593" s="1245">
        <f>IF(ISERROR(VLOOKUP(VLOOKUP($A593, 'E4 TB Allocation Details'!$A$18:$L$214, MATCH("Demand ID", 'E4 TB Allocation Details'!$A$18:$L$18, 0),FALSE), 'E2 Allocators'!$B$15:$W$358, MATCH(U$17, 'E2 Allocators'!$B$15:$W$15, 0),FALSE)), 0, VLOOKUP(VLOOKUP($A593, 'E4 TB Allocation Details'!$A$18:$L$214, MATCH("Demand ID", 'E4 TB Allocation Details'!$A$18:$L$18, 0),FALSE), 'E2 Allocators'!$B$15:$W$358, MATCH(U$17, 'E2 Allocators'!$B$15:$W$15, 0),FALSE))</f>
        <v>0</v>
      </c>
      <c r="V593" s="1245">
        <f>IF(ISERROR(VLOOKUP(VLOOKUP($A593, 'E4 TB Allocation Details'!$A$18:$L$214, MATCH("Demand ID", 'E4 TB Allocation Details'!$A$18:$L$18, 0),FALSE), 'E2 Allocators'!$B$15:$W$358, MATCH(V$17, 'E2 Allocators'!$B$15:$W$15, 0),FALSE)), 0, VLOOKUP(VLOOKUP($A593, 'E4 TB Allocation Details'!$A$18:$L$214, MATCH("Demand ID", 'E4 TB Allocation Details'!$A$18:$L$18, 0),FALSE), 'E2 Allocators'!$B$15:$W$358, MATCH(V$17, 'E2 Allocators'!$B$15:$W$15, 0),FALSE))</f>
        <v>0</v>
      </c>
      <c r="W593" s="1245">
        <f>IF(ISERROR(VLOOKUP(VLOOKUP($A593, 'E4 TB Allocation Details'!$A$18:$L$214, MATCH("Demand ID", 'E4 TB Allocation Details'!$A$18:$L$18, 0),FALSE), 'E2 Allocators'!$B$15:$W$358, MATCH(W$17, 'E2 Allocators'!$B$15:$W$15, 0),FALSE)), 0, VLOOKUP(VLOOKUP($A593, 'E4 TB Allocation Details'!$A$18:$L$214, MATCH("Demand ID", 'E4 TB Allocation Details'!$A$18:$L$18, 0),FALSE), 'E2 Allocators'!$B$15:$W$358, MATCH(W$17, 'E2 Allocators'!$B$15:$W$15, 0),FALSE))</f>
        <v>0</v>
      </c>
      <c r="X593" s="1245">
        <f>IF(ISERROR(VLOOKUP(VLOOKUP($A593, 'E4 TB Allocation Details'!$A$18:$L$214, MATCH("Demand ID", 'E4 TB Allocation Details'!$A$18:$L$18, 0),FALSE), 'E2 Allocators'!$B$15:$W$358, MATCH(X$17, 'E2 Allocators'!$B$15:$W$15, 0),FALSE)), 0, VLOOKUP(VLOOKUP($A593, 'E4 TB Allocation Details'!$A$18:$L$214, MATCH("Demand ID", 'E4 TB Allocation Details'!$A$18:$L$18, 0),FALSE), 'E2 Allocators'!$B$15:$W$358, MATCH(X$17, 'E2 Allocators'!$B$15:$W$15, 0),FALSE))</f>
        <v>0</v>
      </c>
      <c r="Y593" s="1245">
        <f>IF(ISERROR(VLOOKUP(VLOOKUP($A593, 'E4 TB Allocation Details'!$A$18:$L$214, MATCH("Demand ID", 'E4 TB Allocation Details'!$A$18:$L$18, 0),FALSE), 'E2 Allocators'!$B$15:$W$358, MATCH(Y$17, 'E2 Allocators'!$B$15:$W$15, 0),FALSE)), 0, VLOOKUP(VLOOKUP($A593, 'E4 TB Allocation Details'!$A$18:$L$214, MATCH("Demand ID", 'E4 TB Allocation Details'!$A$18:$L$18, 0),FALSE), 'E2 Allocators'!$B$15:$W$358, MATCH(Y$17, 'E2 Allocators'!$B$15:$W$15, 0),FALSE))</f>
        <v>0</v>
      </c>
      <c r="Z593" s="1245">
        <f>IF(ISERROR(VLOOKUP(VLOOKUP($A593, 'E4 TB Allocation Details'!$A$18:$L$214, MATCH("Demand ID", 'E4 TB Allocation Details'!$A$18:$L$18, 0),FALSE), 'E2 Allocators'!$B$15:$W$358, MATCH(Z$17, 'E2 Allocators'!$B$15:$W$15, 0),FALSE)), 0, VLOOKUP(VLOOKUP($A593, 'E4 TB Allocation Details'!$A$18:$L$214, MATCH("Demand ID", 'E4 TB Allocation Details'!$A$18:$L$18, 0),FALSE), 'E2 Allocators'!$B$15:$W$358, MATCH(Z$17, 'E2 Allocators'!$B$15:$W$15, 0),FALSE))</f>
        <v>0</v>
      </c>
      <c r="AA593" s="1250">
        <f t="shared" ref="AA593:AA631" si="901">SUM(G593:Z593)</f>
        <v>0</v>
      </c>
      <c r="AB593" s="1245">
        <f>IF(ISERROR(VLOOKUP(VLOOKUP($A593, 'E4 TB Allocation Details'!$A$18:$L$214, MATCH("Customer ID", 'E4 TB Allocation Details'!$A$18:$L$18, 0),FALSE), 'E2 Allocators'!$B$15:$W$358, MATCH(AB$17, 'E2 Allocators'!$B$15:$W$15, 0),FALSE)), 0, VLOOKUP(VLOOKUP($A593, 'E4 TB Allocation Details'!$A$18:$L$214, MATCH("Customer ID", 'E4 TB Allocation Details'!$A$18:$L$18, 0),FALSE), 'E2 Allocators'!$B$15:$W$358, MATCH(AB$17, 'E2 Allocators'!$B$15:$W$15, 0),FALSE))</f>
        <v>0</v>
      </c>
      <c r="AC593" s="1245">
        <f>IF(ISERROR(VLOOKUP(VLOOKUP($A593, 'E4 TB Allocation Details'!$A$18:$L$214, MATCH("Customer ID", 'E4 TB Allocation Details'!$A$18:$L$18, 0),FALSE), 'E2 Allocators'!$B$15:$W$358, MATCH(AC$17, 'E2 Allocators'!$B$15:$W$15, 0),FALSE)), 0, VLOOKUP(VLOOKUP($A593, 'E4 TB Allocation Details'!$A$18:$L$214, MATCH("Customer ID", 'E4 TB Allocation Details'!$A$18:$L$18, 0),FALSE), 'E2 Allocators'!$B$15:$W$358, MATCH(AC$17, 'E2 Allocators'!$B$15:$W$15, 0),FALSE))</f>
        <v>0</v>
      </c>
      <c r="AD593" s="1245">
        <f>IF(ISERROR(VLOOKUP(VLOOKUP($A593, 'E4 TB Allocation Details'!$A$18:$L$214, MATCH("Customer ID", 'E4 TB Allocation Details'!$A$18:$L$18, 0),FALSE), 'E2 Allocators'!$B$15:$W$358, MATCH(AD$17, 'E2 Allocators'!$B$15:$W$15, 0),FALSE)), 0, VLOOKUP(VLOOKUP($A593, 'E4 TB Allocation Details'!$A$18:$L$214, MATCH("Customer ID", 'E4 TB Allocation Details'!$A$18:$L$18, 0),FALSE), 'E2 Allocators'!$B$15:$W$358, MATCH(AD$17, 'E2 Allocators'!$B$15:$W$15, 0),FALSE))</f>
        <v>0</v>
      </c>
      <c r="AE593" s="1245">
        <f>IF(ISERROR(VLOOKUP(VLOOKUP($A593, 'E4 TB Allocation Details'!$A$18:$L$214, MATCH("Customer ID", 'E4 TB Allocation Details'!$A$18:$L$18, 0),FALSE), 'E2 Allocators'!$B$15:$W$358, MATCH(AE$17, 'E2 Allocators'!$B$15:$W$15, 0),FALSE)), 0, VLOOKUP(VLOOKUP($A593, 'E4 TB Allocation Details'!$A$18:$L$214, MATCH("Customer ID", 'E4 TB Allocation Details'!$A$18:$L$18, 0),FALSE), 'E2 Allocators'!$B$15:$W$358, MATCH(AE$17, 'E2 Allocators'!$B$15:$W$15, 0),FALSE))</f>
        <v>0</v>
      </c>
      <c r="AF593" s="1245">
        <f>IF(ISERROR(VLOOKUP(VLOOKUP($A593, 'E4 TB Allocation Details'!$A$18:$L$214, MATCH("Customer ID", 'E4 TB Allocation Details'!$A$18:$L$18, 0),FALSE), 'E2 Allocators'!$B$15:$W$358, MATCH(AF$17, 'E2 Allocators'!$B$15:$W$15, 0),FALSE)), 0, VLOOKUP(VLOOKUP($A593, 'E4 TB Allocation Details'!$A$18:$L$214, MATCH("Customer ID", 'E4 TB Allocation Details'!$A$18:$L$18, 0),FALSE), 'E2 Allocators'!$B$15:$W$358, MATCH(AF$17, 'E2 Allocators'!$B$15:$W$15, 0),FALSE))</f>
        <v>0</v>
      </c>
      <c r="AG593" s="1245">
        <f>IF(ISERROR(VLOOKUP(VLOOKUP($A593, 'E4 TB Allocation Details'!$A$18:$L$214, MATCH("Customer ID", 'E4 TB Allocation Details'!$A$18:$L$18, 0),FALSE), 'E2 Allocators'!$B$15:$W$358, MATCH(AG$17, 'E2 Allocators'!$B$15:$W$15, 0),FALSE)), 0, VLOOKUP(VLOOKUP($A593, 'E4 TB Allocation Details'!$A$18:$L$214, MATCH("Customer ID", 'E4 TB Allocation Details'!$A$18:$L$18, 0),FALSE), 'E2 Allocators'!$B$15:$W$358, MATCH(AG$17, 'E2 Allocators'!$B$15:$W$15, 0),FALSE))</f>
        <v>0</v>
      </c>
      <c r="AH593" s="1245">
        <f>IF(ISERROR(VLOOKUP(VLOOKUP($A593, 'E4 TB Allocation Details'!$A$18:$L$214, MATCH("Customer ID", 'E4 TB Allocation Details'!$A$18:$L$18, 0),FALSE), 'E2 Allocators'!$B$15:$W$358, MATCH(AH$17, 'E2 Allocators'!$B$15:$W$15, 0),FALSE)), 0, VLOOKUP(VLOOKUP($A593, 'E4 TB Allocation Details'!$A$18:$L$214, MATCH("Customer ID", 'E4 TB Allocation Details'!$A$18:$L$18, 0),FALSE), 'E2 Allocators'!$B$15:$W$358, MATCH(AH$17, 'E2 Allocators'!$B$15:$W$15, 0),FALSE))</f>
        <v>0</v>
      </c>
      <c r="AI593" s="1245">
        <f>IF(ISERROR(VLOOKUP(VLOOKUP($A593, 'E4 TB Allocation Details'!$A$18:$L$214, MATCH("Customer ID", 'E4 TB Allocation Details'!$A$18:$L$18, 0),FALSE), 'E2 Allocators'!$B$15:$W$358, MATCH(AI$17, 'E2 Allocators'!$B$15:$W$15, 0),FALSE)), 0, VLOOKUP(VLOOKUP($A593, 'E4 TB Allocation Details'!$A$18:$L$214, MATCH("Customer ID", 'E4 TB Allocation Details'!$A$18:$L$18, 0),FALSE), 'E2 Allocators'!$B$15:$W$358, MATCH(AI$17, 'E2 Allocators'!$B$15:$W$15, 0),FALSE))</f>
        <v>0</v>
      </c>
      <c r="AJ593" s="1245">
        <f>IF(ISERROR(VLOOKUP(VLOOKUP($A593, 'E4 TB Allocation Details'!$A$18:$L$214, MATCH("Customer ID", 'E4 TB Allocation Details'!$A$18:$L$18, 0),FALSE), 'E2 Allocators'!$B$15:$W$358, MATCH(AJ$17, 'E2 Allocators'!$B$15:$W$15, 0),FALSE)), 0, VLOOKUP(VLOOKUP($A593, 'E4 TB Allocation Details'!$A$18:$L$214, MATCH("Customer ID", 'E4 TB Allocation Details'!$A$18:$L$18, 0),FALSE), 'E2 Allocators'!$B$15:$W$358, MATCH(AJ$17, 'E2 Allocators'!$B$15:$W$15, 0),FALSE))</f>
        <v>0</v>
      </c>
      <c r="AK593" s="1245">
        <f>IF(ISERROR(VLOOKUP(VLOOKUP($A593, 'E4 TB Allocation Details'!$A$18:$L$214, MATCH("Customer ID", 'E4 TB Allocation Details'!$A$18:$L$18, 0),FALSE), 'E2 Allocators'!$B$15:$W$358, MATCH(AK$17, 'E2 Allocators'!$B$15:$W$15, 0),FALSE)), 0, VLOOKUP(VLOOKUP($A593, 'E4 TB Allocation Details'!$A$18:$L$214, MATCH("Customer ID", 'E4 TB Allocation Details'!$A$18:$L$18, 0),FALSE), 'E2 Allocators'!$B$15:$W$358, MATCH(AK$17, 'E2 Allocators'!$B$15:$W$15, 0),FALSE))</f>
        <v>0</v>
      </c>
      <c r="AL593" s="1245">
        <f>IF(ISERROR(VLOOKUP(VLOOKUP($A593, 'E4 TB Allocation Details'!$A$18:$L$214, MATCH("Customer ID", 'E4 TB Allocation Details'!$A$18:$L$18, 0),FALSE), 'E2 Allocators'!$B$15:$W$358, MATCH(AL$17, 'E2 Allocators'!$B$15:$W$15, 0),FALSE)), 0, VLOOKUP(VLOOKUP($A593, 'E4 TB Allocation Details'!$A$18:$L$214, MATCH("Customer ID", 'E4 TB Allocation Details'!$A$18:$L$18, 0),FALSE), 'E2 Allocators'!$B$15:$W$358, MATCH(AL$17, 'E2 Allocators'!$B$15:$W$15, 0),FALSE))</f>
        <v>0</v>
      </c>
      <c r="AM593" s="1245">
        <f>IF(ISERROR(VLOOKUP(VLOOKUP($A593, 'E4 TB Allocation Details'!$A$18:$L$214, MATCH("Customer ID", 'E4 TB Allocation Details'!$A$18:$L$18, 0),FALSE), 'E2 Allocators'!$B$15:$W$358, MATCH(AM$17, 'E2 Allocators'!$B$15:$W$15, 0),FALSE)), 0, VLOOKUP(VLOOKUP($A593, 'E4 TB Allocation Details'!$A$18:$L$214, MATCH("Customer ID", 'E4 TB Allocation Details'!$A$18:$L$18, 0),FALSE), 'E2 Allocators'!$B$15:$W$358, MATCH(AM$17, 'E2 Allocators'!$B$15:$W$15, 0),FALSE))</f>
        <v>0</v>
      </c>
      <c r="AN593" s="1245">
        <f>IF(ISERROR(VLOOKUP(VLOOKUP($A593, 'E4 TB Allocation Details'!$A$18:$L$214, MATCH("Customer ID", 'E4 TB Allocation Details'!$A$18:$L$18, 0),FALSE), 'E2 Allocators'!$B$15:$W$358, MATCH(AN$17, 'E2 Allocators'!$B$15:$W$15, 0),FALSE)), 0, VLOOKUP(VLOOKUP($A593, 'E4 TB Allocation Details'!$A$18:$L$214, MATCH("Customer ID", 'E4 TB Allocation Details'!$A$18:$L$18, 0),FALSE), 'E2 Allocators'!$B$15:$W$358, MATCH(AN$17, 'E2 Allocators'!$B$15:$W$15, 0),FALSE))</f>
        <v>0</v>
      </c>
      <c r="AO593" s="1245">
        <f>IF(ISERROR(VLOOKUP(VLOOKUP($A593, 'E4 TB Allocation Details'!$A$18:$L$214, MATCH("Customer ID", 'E4 TB Allocation Details'!$A$18:$L$18, 0),FALSE), 'E2 Allocators'!$B$15:$W$358, MATCH(AO$17, 'E2 Allocators'!$B$15:$W$15, 0),FALSE)), 0, VLOOKUP(VLOOKUP($A593, 'E4 TB Allocation Details'!$A$18:$L$214, MATCH("Customer ID", 'E4 TB Allocation Details'!$A$18:$L$18, 0),FALSE), 'E2 Allocators'!$B$15:$W$358, MATCH(AO$17, 'E2 Allocators'!$B$15:$W$15, 0),FALSE))</f>
        <v>0</v>
      </c>
      <c r="AP593" s="1245">
        <f>IF(ISERROR(VLOOKUP(VLOOKUP($A593, 'E4 TB Allocation Details'!$A$18:$L$214, MATCH("Customer ID", 'E4 TB Allocation Details'!$A$18:$L$18, 0),FALSE), 'E2 Allocators'!$B$15:$W$358, MATCH(AP$17, 'E2 Allocators'!$B$15:$W$15, 0),FALSE)), 0, VLOOKUP(VLOOKUP($A593, 'E4 TB Allocation Details'!$A$18:$L$214, MATCH("Customer ID", 'E4 TB Allocation Details'!$A$18:$L$18, 0),FALSE), 'E2 Allocators'!$B$15:$W$358, MATCH(AP$17, 'E2 Allocators'!$B$15:$W$15, 0),FALSE))</f>
        <v>0</v>
      </c>
      <c r="AQ593" s="1245">
        <f>IF(ISERROR(VLOOKUP(VLOOKUP($A593, 'E4 TB Allocation Details'!$A$18:$L$214, MATCH("Customer ID", 'E4 TB Allocation Details'!$A$18:$L$18, 0),FALSE), 'E2 Allocators'!$B$15:$W$358, MATCH(AQ$17, 'E2 Allocators'!$B$15:$W$15, 0),FALSE)), 0, VLOOKUP(VLOOKUP($A593, 'E4 TB Allocation Details'!$A$18:$L$214, MATCH("Customer ID", 'E4 TB Allocation Details'!$A$18:$L$18, 0),FALSE), 'E2 Allocators'!$B$15:$W$358, MATCH(AQ$17, 'E2 Allocators'!$B$15:$W$15, 0),FALSE))</f>
        <v>0</v>
      </c>
      <c r="AR593" s="1245">
        <f>IF(ISERROR(VLOOKUP(VLOOKUP($A593, 'E4 TB Allocation Details'!$A$18:$L$214, MATCH("Customer ID", 'E4 TB Allocation Details'!$A$18:$L$18, 0),FALSE), 'E2 Allocators'!$B$15:$W$358, MATCH(AR$17, 'E2 Allocators'!$B$15:$W$15, 0),FALSE)), 0, VLOOKUP(VLOOKUP($A593, 'E4 TB Allocation Details'!$A$18:$L$214, MATCH("Customer ID", 'E4 TB Allocation Details'!$A$18:$L$18, 0),FALSE), 'E2 Allocators'!$B$15:$W$358, MATCH(AR$17, 'E2 Allocators'!$B$15:$W$15, 0),FALSE))</f>
        <v>0</v>
      </c>
      <c r="AS593" s="1245">
        <f>IF(ISERROR(VLOOKUP(VLOOKUP($A593, 'E4 TB Allocation Details'!$A$18:$L$214, MATCH("Customer ID", 'E4 TB Allocation Details'!$A$18:$L$18, 0),FALSE), 'E2 Allocators'!$B$15:$W$358, MATCH(AS$17, 'E2 Allocators'!$B$15:$W$15, 0),FALSE)), 0, VLOOKUP(VLOOKUP($A593, 'E4 TB Allocation Details'!$A$18:$L$214, MATCH("Customer ID", 'E4 TB Allocation Details'!$A$18:$L$18, 0),FALSE), 'E2 Allocators'!$B$15:$W$358, MATCH(AS$17, 'E2 Allocators'!$B$15:$W$15, 0),FALSE))</f>
        <v>0</v>
      </c>
      <c r="AT593" s="1245">
        <f>IF(ISERROR(VLOOKUP(VLOOKUP($A593, 'E4 TB Allocation Details'!$A$18:$L$214, MATCH("Customer ID", 'E4 TB Allocation Details'!$A$18:$L$18, 0),FALSE), 'E2 Allocators'!$B$15:$W$358, MATCH(AT$17, 'E2 Allocators'!$B$15:$W$15, 0),FALSE)), 0, VLOOKUP(VLOOKUP($A593, 'E4 TB Allocation Details'!$A$18:$L$214, MATCH("Customer ID", 'E4 TB Allocation Details'!$A$18:$L$18, 0),FALSE), 'E2 Allocators'!$B$15:$W$358, MATCH(AT$17, 'E2 Allocators'!$B$15:$W$15, 0),FALSE))</f>
        <v>0</v>
      </c>
      <c r="AU593" s="1245">
        <f>IF(ISERROR(VLOOKUP(VLOOKUP($A593, 'E4 TB Allocation Details'!$A$18:$L$214, MATCH("Customer ID", 'E4 TB Allocation Details'!$A$18:$L$18, 0),FALSE), 'E2 Allocators'!$B$15:$W$358, MATCH(AU$17, 'E2 Allocators'!$B$15:$W$15, 0),FALSE)), 0, VLOOKUP(VLOOKUP($A593, 'E4 TB Allocation Details'!$A$18:$L$214, MATCH("Customer ID", 'E4 TB Allocation Details'!$A$18:$L$18, 0),FALSE), 'E2 Allocators'!$B$15:$W$358, MATCH(AU$17, 'E2 Allocators'!$B$15:$W$15, 0),FALSE))</f>
        <v>0</v>
      </c>
      <c r="AV593" s="1250">
        <f t="shared" ref="AV593:AV631" si="902">SUM(AB593:AU593)</f>
        <v>0</v>
      </c>
      <c r="AW593" s="1247"/>
      <c r="AX593" s="1247"/>
      <c r="AY593" s="1247"/>
      <c r="AZ593" s="1247"/>
      <c r="BA593" s="1247"/>
      <c r="BB593" s="1247"/>
      <c r="BC593" s="1247"/>
      <c r="BD593" s="1247"/>
      <c r="BE593" s="1247"/>
      <c r="BF593" s="1247"/>
      <c r="BG593" s="1247"/>
      <c r="BH593" s="1247"/>
      <c r="BI593" s="1247"/>
      <c r="BJ593" s="1247"/>
      <c r="BK593" s="1247"/>
      <c r="BL593" s="1247"/>
      <c r="BM593" s="1247"/>
      <c r="BN593" s="1247"/>
      <c r="BO593" s="1247"/>
      <c r="BP593" s="1247"/>
      <c r="BQ593" s="1248"/>
    </row>
    <row r="594" spans="1:69" s="229" customFormat="1" ht="12.75" x14ac:dyDescent="0.2">
      <c r="A594" s="1249" t="s">
        <v>815</v>
      </c>
      <c r="B594" s="1242" t="s">
        <v>340</v>
      </c>
      <c r="C594" s="1243">
        <v>1</v>
      </c>
      <c r="D594" s="1244">
        <f t="shared" si="899"/>
        <v>1</v>
      </c>
      <c r="E594" s="1244">
        <f>VLOOKUP($A594,'E1 Categorization'!$A$35:$E$116,5,FALSE)</f>
        <v>0</v>
      </c>
      <c r="F594" s="1244">
        <f t="shared" si="900"/>
        <v>1</v>
      </c>
      <c r="G594" s="1245">
        <f>IF(ISERROR(VLOOKUP(VLOOKUP($A594, 'E4 TB Allocation Details'!$A$18:$L$214, MATCH("Demand ID", 'E4 TB Allocation Details'!$A$18:$L$18, 0),FALSE), 'E2 Allocators'!$B$15:$W$358, MATCH(G$17, 'E2 Allocators'!$B$15:$W$15, 0),FALSE)), 0, VLOOKUP(VLOOKUP($A594, 'E4 TB Allocation Details'!$A$18:$L$214, MATCH("Demand ID", 'E4 TB Allocation Details'!$A$18:$L$18, 0),FALSE), 'E2 Allocators'!$B$15:$W$358, MATCH(G$17, 'E2 Allocators'!$B$15:$W$15, 0),FALSE))</f>
        <v>0.3157623529226346</v>
      </c>
      <c r="H594" s="1245">
        <f>IF(ISERROR(VLOOKUP(VLOOKUP($A594, 'E4 TB Allocation Details'!$A$18:$L$214, MATCH("Demand ID", 'E4 TB Allocation Details'!$A$18:$L$18, 0),FALSE), 'E2 Allocators'!$B$15:$W$358, MATCH(H$17, 'E2 Allocators'!$B$15:$W$15, 0),FALSE)), 0, VLOOKUP(VLOOKUP($A594, 'E4 TB Allocation Details'!$A$18:$L$214, MATCH("Demand ID", 'E4 TB Allocation Details'!$A$18:$L$18, 0),FALSE), 'E2 Allocators'!$B$15:$W$358, MATCH(H$17, 'E2 Allocators'!$B$15:$W$15, 0),FALSE))</f>
        <v>0.26945830515200747</v>
      </c>
      <c r="I594" s="1245">
        <f>IF(ISERROR(VLOOKUP(VLOOKUP($A594, 'E4 TB Allocation Details'!$A$18:$L$214, MATCH("Demand ID", 'E4 TB Allocation Details'!$A$18:$L$18, 0),FALSE), 'E2 Allocators'!$B$15:$W$358, MATCH(I$17, 'E2 Allocators'!$B$15:$W$15, 0),FALSE)), 0, VLOOKUP(VLOOKUP($A594, 'E4 TB Allocation Details'!$A$18:$L$214, MATCH("Demand ID", 'E4 TB Allocation Details'!$A$18:$L$18, 0),FALSE), 'E2 Allocators'!$B$15:$W$358, MATCH(I$17, 'E2 Allocators'!$B$15:$W$15, 0),FALSE))</f>
        <v>0.32055874862254585</v>
      </c>
      <c r="J594" s="1245">
        <f>IF(ISERROR(VLOOKUP(VLOOKUP($A594, 'E4 TB Allocation Details'!$A$18:$L$214, MATCH("Demand ID", 'E4 TB Allocation Details'!$A$18:$L$18, 0),FALSE), 'E2 Allocators'!$B$15:$W$358, MATCH(J$17, 'E2 Allocators'!$B$15:$W$15, 0),FALSE)), 0, VLOOKUP(VLOOKUP($A594, 'E4 TB Allocation Details'!$A$18:$L$214, MATCH("Demand ID", 'E4 TB Allocation Details'!$A$18:$L$18, 0),FALSE), 'E2 Allocators'!$B$15:$W$358, MATCH(J$17, 'E2 Allocators'!$B$15:$W$15, 0),FALSE))</f>
        <v>0</v>
      </c>
      <c r="K594" s="1245">
        <f>IF(ISERROR(VLOOKUP(VLOOKUP($A594, 'E4 TB Allocation Details'!$A$18:$L$214, MATCH("Demand ID", 'E4 TB Allocation Details'!$A$18:$L$18, 0),FALSE), 'E2 Allocators'!$B$15:$W$358, MATCH(K$17, 'E2 Allocators'!$B$15:$W$15, 0),FALSE)), 0, VLOOKUP(VLOOKUP($A594, 'E4 TB Allocation Details'!$A$18:$L$214, MATCH("Demand ID", 'E4 TB Allocation Details'!$A$18:$L$18, 0),FALSE), 'E2 Allocators'!$B$15:$W$358, MATCH(K$17, 'E2 Allocators'!$B$15:$W$15, 0),FALSE))</f>
        <v>0</v>
      </c>
      <c r="L594" s="1245">
        <f>IF(ISERROR(VLOOKUP(VLOOKUP($A594, 'E4 TB Allocation Details'!$A$18:$L$214, MATCH("Demand ID", 'E4 TB Allocation Details'!$A$18:$L$18, 0),FALSE), 'E2 Allocators'!$B$15:$W$358, MATCH(L$17, 'E2 Allocators'!$B$15:$W$15, 0),FALSE)), 0, VLOOKUP(VLOOKUP($A594, 'E4 TB Allocation Details'!$A$18:$L$214, MATCH("Demand ID", 'E4 TB Allocation Details'!$A$18:$L$18, 0),FALSE), 'E2 Allocators'!$B$15:$W$358, MATCH(L$17, 'E2 Allocators'!$B$15:$W$15, 0),FALSE))</f>
        <v>9.1266376255299209E-2</v>
      </c>
      <c r="M594" s="1245">
        <f>IF(ISERROR(VLOOKUP(VLOOKUP($A594, 'E4 TB Allocation Details'!$A$18:$L$214, MATCH("Demand ID", 'E4 TB Allocation Details'!$A$18:$L$18, 0),FALSE), 'E2 Allocators'!$B$15:$W$358, MATCH(M$17, 'E2 Allocators'!$B$15:$W$15, 0),FALSE)), 0, VLOOKUP(VLOOKUP($A594, 'E4 TB Allocation Details'!$A$18:$L$214, MATCH("Demand ID", 'E4 TB Allocation Details'!$A$18:$L$18, 0),FALSE), 'E2 Allocators'!$B$15:$W$358, MATCH(M$17, 'E2 Allocators'!$B$15:$W$15, 0),FALSE))</f>
        <v>2.1516055983044307E-3</v>
      </c>
      <c r="N594" s="1245">
        <f>IF(ISERROR(VLOOKUP(VLOOKUP($A594, 'E4 TB Allocation Details'!$A$18:$L$214, MATCH("Demand ID", 'E4 TB Allocation Details'!$A$18:$L$18, 0),FALSE), 'E2 Allocators'!$B$15:$W$358, MATCH(N$17, 'E2 Allocators'!$B$15:$W$15, 0),FALSE)), 0, VLOOKUP(VLOOKUP($A594, 'E4 TB Allocation Details'!$A$18:$L$214, MATCH("Demand ID", 'E4 TB Allocation Details'!$A$18:$L$18, 0),FALSE), 'E2 Allocators'!$B$15:$W$358, MATCH(N$17, 'E2 Allocators'!$B$15:$W$15, 0),FALSE))</f>
        <v>0</v>
      </c>
      <c r="O594" s="1245">
        <f>IF(ISERROR(VLOOKUP(VLOOKUP($A594, 'E4 TB Allocation Details'!$A$18:$L$214, MATCH("Demand ID", 'E4 TB Allocation Details'!$A$18:$L$18, 0),FALSE), 'E2 Allocators'!$B$15:$W$358, MATCH(O$17, 'E2 Allocators'!$B$15:$W$15, 0),FALSE)), 0, VLOOKUP(VLOOKUP($A594, 'E4 TB Allocation Details'!$A$18:$L$214, MATCH("Demand ID", 'E4 TB Allocation Details'!$A$18:$L$18, 0),FALSE), 'E2 Allocators'!$B$15:$W$358, MATCH(O$17, 'E2 Allocators'!$B$15:$W$15, 0),FALSE))</f>
        <v>8.0261144920849902E-4</v>
      </c>
      <c r="P594" s="1245">
        <f>IF(ISERROR(VLOOKUP(VLOOKUP($A594, 'E4 TB Allocation Details'!$A$18:$L$214, MATCH("Demand ID", 'E4 TB Allocation Details'!$A$18:$L$18, 0),FALSE), 'E2 Allocators'!$B$15:$W$358, MATCH(P$17, 'E2 Allocators'!$B$15:$W$15, 0),FALSE)), 0, VLOOKUP(VLOOKUP($A594, 'E4 TB Allocation Details'!$A$18:$L$214, MATCH("Demand ID", 'E4 TB Allocation Details'!$A$18:$L$18, 0),FALSE), 'E2 Allocators'!$B$15:$W$358, MATCH(P$17, 'E2 Allocators'!$B$15:$W$15, 0),FALSE))</f>
        <v>0</v>
      </c>
      <c r="Q594" s="1245">
        <f>IF(ISERROR(VLOOKUP(VLOOKUP($A594, 'E4 TB Allocation Details'!$A$18:$L$214, MATCH("Demand ID", 'E4 TB Allocation Details'!$A$18:$L$18, 0),FALSE), 'E2 Allocators'!$B$15:$W$358, MATCH(Q$17, 'E2 Allocators'!$B$15:$W$15, 0),FALSE)), 0, VLOOKUP(VLOOKUP($A594, 'E4 TB Allocation Details'!$A$18:$L$214, MATCH("Demand ID", 'E4 TB Allocation Details'!$A$18:$L$18, 0),FALSE), 'E2 Allocators'!$B$15:$W$358, MATCH(Q$17, 'E2 Allocators'!$B$15:$W$15, 0),FALSE))</f>
        <v>0</v>
      </c>
      <c r="R594" s="1245">
        <f>IF(ISERROR(VLOOKUP(VLOOKUP($A594, 'E4 TB Allocation Details'!$A$18:$L$214, MATCH("Demand ID", 'E4 TB Allocation Details'!$A$18:$L$18, 0),FALSE), 'E2 Allocators'!$B$15:$W$358, MATCH(R$17, 'E2 Allocators'!$B$15:$W$15, 0),FALSE)), 0, VLOOKUP(VLOOKUP($A594, 'E4 TB Allocation Details'!$A$18:$L$214, MATCH("Demand ID", 'E4 TB Allocation Details'!$A$18:$L$18, 0),FALSE), 'E2 Allocators'!$B$15:$W$358, MATCH(R$17, 'E2 Allocators'!$B$15:$W$15, 0),FALSE))</f>
        <v>0</v>
      </c>
      <c r="S594" s="1245">
        <f>IF(ISERROR(VLOOKUP(VLOOKUP($A594, 'E4 TB Allocation Details'!$A$18:$L$214, MATCH("Demand ID", 'E4 TB Allocation Details'!$A$18:$L$18, 0),FALSE), 'E2 Allocators'!$B$15:$W$358, MATCH(S$17, 'E2 Allocators'!$B$15:$W$15, 0),FALSE)), 0, VLOOKUP(VLOOKUP($A594, 'E4 TB Allocation Details'!$A$18:$L$214, MATCH("Demand ID", 'E4 TB Allocation Details'!$A$18:$L$18, 0),FALSE), 'E2 Allocators'!$B$15:$W$358, MATCH(S$17, 'E2 Allocators'!$B$15:$W$15, 0),FALSE))</f>
        <v>0</v>
      </c>
      <c r="T594" s="1245">
        <f>IF(ISERROR(VLOOKUP(VLOOKUP($A594, 'E4 TB Allocation Details'!$A$18:$L$214, MATCH("Demand ID", 'E4 TB Allocation Details'!$A$18:$L$18, 0),FALSE), 'E2 Allocators'!$B$15:$W$358, MATCH(T$17, 'E2 Allocators'!$B$15:$W$15, 0),FALSE)), 0, VLOOKUP(VLOOKUP($A594, 'E4 TB Allocation Details'!$A$18:$L$214, MATCH("Demand ID", 'E4 TB Allocation Details'!$A$18:$L$18, 0),FALSE), 'E2 Allocators'!$B$15:$W$358, MATCH(T$17, 'E2 Allocators'!$B$15:$W$15, 0),FALSE))</f>
        <v>0</v>
      </c>
      <c r="U594" s="1245">
        <f>IF(ISERROR(VLOOKUP(VLOOKUP($A594, 'E4 TB Allocation Details'!$A$18:$L$214, MATCH("Demand ID", 'E4 TB Allocation Details'!$A$18:$L$18, 0),FALSE), 'E2 Allocators'!$B$15:$W$358, MATCH(U$17, 'E2 Allocators'!$B$15:$W$15, 0),FALSE)), 0, VLOOKUP(VLOOKUP($A594, 'E4 TB Allocation Details'!$A$18:$L$214, MATCH("Demand ID", 'E4 TB Allocation Details'!$A$18:$L$18, 0),FALSE), 'E2 Allocators'!$B$15:$W$358, MATCH(U$17, 'E2 Allocators'!$B$15:$W$15, 0),FALSE))</f>
        <v>0</v>
      </c>
      <c r="V594" s="1245">
        <f>IF(ISERROR(VLOOKUP(VLOOKUP($A594, 'E4 TB Allocation Details'!$A$18:$L$214, MATCH("Demand ID", 'E4 TB Allocation Details'!$A$18:$L$18, 0),FALSE), 'E2 Allocators'!$B$15:$W$358, MATCH(V$17, 'E2 Allocators'!$B$15:$W$15, 0),FALSE)), 0, VLOOKUP(VLOOKUP($A594, 'E4 TB Allocation Details'!$A$18:$L$214, MATCH("Demand ID", 'E4 TB Allocation Details'!$A$18:$L$18, 0),FALSE), 'E2 Allocators'!$B$15:$W$358, MATCH(V$17, 'E2 Allocators'!$B$15:$W$15, 0),FALSE))</f>
        <v>0</v>
      </c>
      <c r="W594" s="1245">
        <f>IF(ISERROR(VLOOKUP(VLOOKUP($A594, 'E4 TB Allocation Details'!$A$18:$L$214, MATCH("Demand ID", 'E4 TB Allocation Details'!$A$18:$L$18, 0),FALSE), 'E2 Allocators'!$B$15:$W$358, MATCH(W$17, 'E2 Allocators'!$B$15:$W$15, 0),FALSE)), 0, VLOOKUP(VLOOKUP($A594, 'E4 TB Allocation Details'!$A$18:$L$214, MATCH("Demand ID", 'E4 TB Allocation Details'!$A$18:$L$18, 0),FALSE), 'E2 Allocators'!$B$15:$W$358, MATCH(W$17, 'E2 Allocators'!$B$15:$W$15, 0),FALSE))</f>
        <v>0</v>
      </c>
      <c r="X594" s="1245">
        <f>IF(ISERROR(VLOOKUP(VLOOKUP($A594, 'E4 TB Allocation Details'!$A$18:$L$214, MATCH("Demand ID", 'E4 TB Allocation Details'!$A$18:$L$18, 0),FALSE), 'E2 Allocators'!$B$15:$W$358, MATCH(X$17, 'E2 Allocators'!$B$15:$W$15, 0),FALSE)), 0, VLOOKUP(VLOOKUP($A594, 'E4 TB Allocation Details'!$A$18:$L$214, MATCH("Demand ID", 'E4 TB Allocation Details'!$A$18:$L$18, 0),FALSE), 'E2 Allocators'!$B$15:$W$358, MATCH(X$17, 'E2 Allocators'!$B$15:$W$15, 0),FALSE))</f>
        <v>0</v>
      </c>
      <c r="Y594" s="1245">
        <f>IF(ISERROR(VLOOKUP(VLOOKUP($A594, 'E4 TB Allocation Details'!$A$18:$L$214, MATCH("Demand ID", 'E4 TB Allocation Details'!$A$18:$L$18, 0),FALSE), 'E2 Allocators'!$B$15:$W$358, MATCH(Y$17, 'E2 Allocators'!$B$15:$W$15, 0),FALSE)), 0, VLOOKUP(VLOOKUP($A594, 'E4 TB Allocation Details'!$A$18:$L$214, MATCH("Demand ID", 'E4 TB Allocation Details'!$A$18:$L$18, 0),FALSE), 'E2 Allocators'!$B$15:$W$358, MATCH(Y$17, 'E2 Allocators'!$B$15:$W$15, 0),FALSE))</f>
        <v>0</v>
      </c>
      <c r="Z594" s="1245">
        <f>IF(ISERROR(VLOOKUP(VLOOKUP($A594, 'E4 TB Allocation Details'!$A$18:$L$214, MATCH("Demand ID", 'E4 TB Allocation Details'!$A$18:$L$18, 0),FALSE), 'E2 Allocators'!$B$15:$W$358, MATCH(Z$17, 'E2 Allocators'!$B$15:$W$15, 0),FALSE)), 0, VLOOKUP(VLOOKUP($A594, 'E4 TB Allocation Details'!$A$18:$L$214, MATCH("Demand ID", 'E4 TB Allocation Details'!$A$18:$L$18, 0),FALSE), 'E2 Allocators'!$B$15:$W$358, MATCH(Z$17, 'E2 Allocators'!$B$15:$W$15, 0),FALSE))</f>
        <v>0</v>
      </c>
      <c r="AA594" s="1250">
        <f t="shared" si="901"/>
        <v>1</v>
      </c>
      <c r="AB594" s="1245">
        <f>IF(ISERROR(VLOOKUP(VLOOKUP($A594, 'E4 TB Allocation Details'!$A$18:$L$214, MATCH("Customer ID", 'E4 TB Allocation Details'!$A$18:$L$18, 0),FALSE), 'E2 Allocators'!$B$15:$W$358, MATCH(AB$17, 'E2 Allocators'!$B$15:$W$15, 0),FALSE)), 0, VLOOKUP(VLOOKUP($A594, 'E4 TB Allocation Details'!$A$18:$L$214, MATCH("Customer ID", 'E4 TB Allocation Details'!$A$18:$L$18, 0),FALSE), 'E2 Allocators'!$B$15:$W$358, MATCH(AB$17, 'E2 Allocators'!$B$15:$W$15, 0),FALSE))</f>
        <v>0</v>
      </c>
      <c r="AC594" s="1245">
        <f>IF(ISERROR(VLOOKUP(VLOOKUP($A594, 'E4 TB Allocation Details'!$A$18:$L$214, MATCH("Customer ID", 'E4 TB Allocation Details'!$A$18:$L$18, 0),FALSE), 'E2 Allocators'!$B$15:$W$358, MATCH(AC$17, 'E2 Allocators'!$B$15:$W$15, 0),FALSE)), 0, VLOOKUP(VLOOKUP($A594, 'E4 TB Allocation Details'!$A$18:$L$214, MATCH("Customer ID", 'E4 TB Allocation Details'!$A$18:$L$18, 0),FALSE), 'E2 Allocators'!$B$15:$W$358, MATCH(AC$17, 'E2 Allocators'!$B$15:$W$15, 0),FALSE))</f>
        <v>0</v>
      </c>
      <c r="AD594" s="1245">
        <f>IF(ISERROR(VLOOKUP(VLOOKUP($A594, 'E4 TB Allocation Details'!$A$18:$L$214, MATCH("Customer ID", 'E4 TB Allocation Details'!$A$18:$L$18, 0),FALSE), 'E2 Allocators'!$B$15:$W$358, MATCH(AD$17, 'E2 Allocators'!$B$15:$W$15, 0),FALSE)), 0, VLOOKUP(VLOOKUP($A594, 'E4 TB Allocation Details'!$A$18:$L$214, MATCH("Customer ID", 'E4 TB Allocation Details'!$A$18:$L$18, 0),FALSE), 'E2 Allocators'!$B$15:$W$358, MATCH(AD$17, 'E2 Allocators'!$B$15:$W$15, 0),FALSE))</f>
        <v>0</v>
      </c>
      <c r="AE594" s="1245">
        <f>IF(ISERROR(VLOOKUP(VLOOKUP($A594, 'E4 TB Allocation Details'!$A$18:$L$214, MATCH("Customer ID", 'E4 TB Allocation Details'!$A$18:$L$18, 0),FALSE), 'E2 Allocators'!$B$15:$W$358, MATCH(AE$17, 'E2 Allocators'!$B$15:$W$15, 0),FALSE)), 0, VLOOKUP(VLOOKUP($A594, 'E4 TB Allocation Details'!$A$18:$L$214, MATCH("Customer ID", 'E4 TB Allocation Details'!$A$18:$L$18, 0),FALSE), 'E2 Allocators'!$B$15:$W$358, MATCH(AE$17, 'E2 Allocators'!$B$15:$W$15, 0),FALSE))</f>
        <v>0</v>
      </c>
      <c r="AF594" s="1245">
        <f>IF(ISERROR(VLOOKUP(VLOOKUP($A594, 'E4 TB Allocation Details'!$A$18:$L$214, MATCH("Customer ID", 'E4 TB Allocation Details'!$A$18:$L$18, 0),FALSE), 'E2 Allocators'!$B$15:$W$358, MATCH(AF$17, 'E2 Allocators'!$B$15:$W$15, 0),FALSE)), 0, VLOOKUP(VLOOKUP($A594, 'E4 TB Allocation Details'!$A$18:$L$214, MATCH("Customer ID", 'E4 TB Allocation Details'!$A$18:$L$18, 0),FALSE), 'E2 Allocators'!$B$15:$W$358, MATCH(AF$17, 'E2 Allocators'!$B$15:$W$15, 0),FALSE))</f>
        <v>0</v>
      </c>
      <c r="AG594" s="1245">
        <f>IF(ISERROR(VLOOKUP(VLOOKUP($A594, 'E4 TB Allocation Details'!$A$18:$L$214, MATCH("Customer ID", 'E4 TB Allocation Details'!$A$18:$L$18, 0),FALSE), 'E2 Allocators'!$B$15:$W$358, MATCH(AG$17, 'E2 Allocators'!$B$15:$W$15, 0),FALSE)), 0, VLOOKUP(VLOOKUP($A594, 'E4 TB Allocation Details'!$A$18:$L$214, MATCH("Customer ID", 'E4 TB Allocation Details'!$A$18:$L$18, 0),FALSE), 'E2 Allocators'!$B$15:$W$358, MATCH(AG$17, 'E2 Allocators'!$B$15:$W$15, 0),FALSE))</f>
        <v>0</v>
      </c>
      <c r="AH594" s="1245">
        <f>IF(ISERROR(VLOOKUP(VLOOKUP($A594, 'E4 TB Allocation Details'!$A$18:$L$214, MATCH("Customer ID", 'E4 TB Allocation Details'!$A$18:$L$18, 0),FALSE), 'E2 Allocators'!$B$15:$W$358, MATCH(AH$17, 'E2 Allocators'!$B$15:$W$15, 0),FALSE)), 0, VLOOKUP(VLOOKUP($A594, 'E4 TB Allocation Details'!$A$18:$L$214, MATCH("Customer ID", 'E4 TB Allocation Details'!$A$18:$L$18, 0),FALSE), 'E2 Allocators'!$B$15:$W$358, MATCH(AH$17, 'E2 Allocators'!$B$15:$W$15, 0),FALSE))</f>
        <v>0</v>
      </c>
      <c r="AI594" s="1245">
        <f>IF(ISERROR(VLOOKUP(VLOOKUP($A594, 'E4 TB Allocation Details'!$A$18:$L$214, MATCH("Customer ID", 'E4 TB Allocation Details'!$A$18:$L$18, 0),FALSE), 'E2 Allocators'!$B$15:$W$358, MATCH(AI$17, 'E2 Allocators'!$B$15:$W$15, 0),FALSE)), 0, VLOOKUP(VLOOKUP($A594, 'E4 TB Allocation Details'!$A$18:$L$214, MATCH("Customer ID", 'E4 TB Allocation Details'!$A$18:$L$18, 0),FALSE), 'E2 Allocators'!$B$15:$W$358, MATCH(AI$17, 'E2 Allocators'!$B$15:$W$15, 0),FALSE))</f>
        <v>0</v>
      </c>
      <c r="AJ594" s="1245">
        <f>IF(ISERROR(VLOOKUP(VLOOKUP($A594, 'E4 TB Allocation Details'!$A$18:$L$214, MATCH("Customer ID", 'E4 TB Allocation Details'!$A$18:$L$18, 0),FALSE), 'E2 Allocators'!$B$15:$W$358, MATCH(AJ$17, 'E2 Allocators'!$B$15:$W$15, 0),FALSE)), 0, VLOOKUP(VLOOKUP($A594, 'E4 TB Allocation Details'!$A$18:$L$214, MATCH("Customer ID", 'E4 TB Allocation Details'!$A$18:$L$18, 0),FALSE), 'E2 Allocators'!$B$15:$W$358, MATCH(AJ$17, 'E2 Allocators'!$B$15:$W$15, 0),FALSE))</f>
        <v>0</v>
      </c>
      <c r="AK594" s="1245">
        <f>IF(ISERROR(VLOOKUP(VLOOKUP($A594, 'E4 TB Allocation Details'!$A$18:$L$214, MATCH("Customer ID", 'E4 TB Allocation Details'!$A$18:$L$18, 0),FALSE), 'E2 Allocators'!$B$15:$W$358, MATCH(AK$17, 'E2 Allocators'!$B$15:$W$15, 0),FALSE)), 0, VLOOKUP(VLOOKUP($A594, 'E4 TB Allocation Details'!$A$18:$L$214, MATCH("Customer ID", 'E4 TB Allocation Details'!$A$18:$L$18, 0),FALSE), 'E2 Allocators'!$B$15:$W$358, MATCH(AK$17, 'E2 Allocators'!$B$15:$W$15, 0),FALSE))</f>
        <v>0</v>
      </c>
      <c r="AL594" s="1245">
        <f>IF(ISERROR(VLOOKUP(VLOOKUP($A594, 'E4 TB Allocation Details'!$A$18:$L$214, MATCH("Customer ID", 'E4 TB Allocation Details'!$A$18:$L$18, 0),FALSE), 'E2 Allocators'!$B$15:$W$358, MATCH(AL$17, 'E2 Allocators'!$B$15:$W$15, 0),FALSE)), 0, VLOOKUP(VLOOKUP($A594, 'E4 TB Allocation Details'!$A$18:$L$214, MATCH("Customer ID", 'E4 TB Allocation Details'!$A$18:$L$18, 0),FALSE), 'E2 Allocators'!$B$15:$W$358, MATCH(AL$17, 'E2 Allocators'!$B$15:$W$15, 0),FALSE))</f>
        <v>0</v>
      </c>
      <c r="AM594" s="1245">
        <f>IF(ISERROR(VLOOKUP(VLOOKUP($A594, 'E4 TB Allocation Details'!$A$18:$L$214, MATCH("Customer ID", 'E4 TB Allocation Details'!$A$18:$L$18, 0),FALSE), 'E2 Allocators'!$B$15:$W$358, MATCH(AM$17, 'E2 Allocators'!$B$15:$W$15, 0),FALSE)), 0, VLOOKUP(VLOOKUP($A594, 'E4 TB Allocation Details'!$A$18:$L$214, MATCH("Customer ID", 'E4 TB Allocation Details'!$A$18:$L$18, 0),FALSE), 'E2 Allocators'!$B$15:$W$358, MATCH(AM$17, 'E2 Allocators'!$B$15:$W$15, 0),FALSE))</f>
        <v>0</v>
      </c>
      <c r="AN594" s="1245">
        <f>IF(ISERROR(VLOOKUP(VLOOKUP($A594, 'E4 TB Allocation Details'!$A$18:$L$214, MATCH("Customer ID", 'E4 TB Allocation Details'!$A$18:$L$18, 0),FALSE), 'E2 Allocators'!$B$15:$W$358, MATCH(AN$17, 'E2 Allocators'!$B$15:$W$15, 0),FALSE)), 0, VLOOKUP(VLOOKUP($A594, 'E4 TB Allocation Details'!$A$18:$L$214, MATCH("Customer ID", 'E4 TB Allocation Details'!$A$18:$L$18, 0),FALSE), 'E2 Allocators'!$B$15:$W$358, MATCH(AN$17, 'E2 Allocators'!$B$15:$W$15, 0),FALSE))</f>
        <v>0</v>
      </c>
      <c r="AO594" s="1245">
        <f>IF(ISERROR(VLOOKUP(VLOOKUP($A594, 'E4 TB Allocation Details'!$A$18:$L$214, MATCH("Customer ID", 'E4 TB Allocation Details'!$A$18:$L$18, 0),FALSE), 'E2 Allocators'!$B$15:$W$358, MATCH(AO$17, 'E2 Allocators'!$B$15:$W$15, 0),FALSE)), 0, VLOOKUP(VLOOKUP($A594, 'E4 TB Allocation Details'!$A$18:$L$214, MATCH("Customer ID", 'E4 TB Allocation Details'!$A$18:$L$18, 0),FALSE), 'E2 Allocators'!$B$15:$W$358, MATCH(AO$17, 'E2 Allocators'!$B$15:$W$15, 0),FALSE))</f>
        <v>0</v>
      </c>
      <c r="AP594" s="1245">
        <f>IF(ISERROR(VLOOKUP(VLOOKUP($A594, 'E4 TB Allocation Details'!$A$18:$L$214, MATCH("Customer ID", 'E4 TB Allocation Details'!$A$18:$L$18, 0),FALSE), 'E2 Allocators'!$B$15:$W$358, MATCH(AP$17, 'E2 Allocators'!$B$15:$W$15, 0),FALSE)), 0, VLOOKUP(VLOOKUP($A594, 'E4 TB Allocation Details'!$A$18:$L$214, MATCH("Customer ID", 'E4 TB Allocation Details'!$A$18:$L$18, 0),FALSE), 'E2 Allocators'!$B$15:$W$358, MATCH(AP$17, 'E2 Allocators'!$B$15:$W$15, 0),FALSE))</f>
        <v>0</v>
      </c>
      <c r="AQ594" s="1245">
        <f>IF(ISERROR(VLOOKUP(VLOOKUP($A594, 'E4 TB Allocation Details'!$A$18:$L$214, MATCH("Customer ID", 'E4 TB Allocation Details'!$A$18:$L$18, 0),FALSE), 'E2 Allocators'!$B$15:$W$358, MATCH(AQ$17, 'E2 Allocators'!$B$15:$W$15, 0),FALSE)), 0, VLOOKUP(VLOOKUP($A594, 'E4 TB Allocation Details'!$A$18:$L$214, MATCH("Customer ID", 'E4 TB Allocation Details'!$A$18:$L$18, 0),FALSE), 'E2 Allocators'!$B$15:$W$358, MATCH(AQ$17, 'E2 Allocators'!$B$15:$W$15, 0),FALSE))</f>
        <v>0</v>
      </c>
      <c r="AR594" s="1245">
        <f>IF(ISERROR(VLOOKUP(VLOOKUP($A594, 'E4 TB Allocation Details'!$A$18:$L$214, MATCH("Customer ID", 'E4 TB Allocation Details'!$A$18:$L$18, 0),FALSE), 'E2 Allocators'!$B$15:$W$358, MATCH(AR$17, 'E2 Allocators'!$B$15:$W$15, 0),FALSE)), 0, VLOOKUP(VLOOKUP($A594, 'E4 TB Allocation Details'!$A$18:$L$214, MATCH("Customer ID", 'E4 TB Allocation Details'!$A$18:$L$18, 0),FALSE), 'E2 Allocators'!$B$15:$W$358, MATCH(AR$17, 'E2 Allocators'!$B$15:$W$15, 0),FALSE))</f>
        <v>0</v>
      </c>
      <c r="AS594" s="1245">
        <f>IF(ISERROR(VLOOKUP(VLOOKUP($A594, 'E4 TB Allocation Details'!$A$18:$L$214, MATCH("Customer ID", 'E4 TB Allocation Details'!$A$18:$L$18, 0),FALSE), 'E2 Allocators'!$B$15:$W$358, MATCH(AS$17, 'E2 Allocators'!$B$15:$W$15, 0),FALSE)), 0, VLOOKUP(VLOOKUP($A594, 'E4 TB Allocation Details'!$A$18:$L$214, MATCH("Customer ID", 'E4 TB Allocation Details'!$A$18:$L$18, 0),FALSE), 'E2 Allocators'!$B$15:$W$358, MATCH(AS$17, 'E2 Allocators'!$B$15:$W$15, 0),FALSE))</f>
        <v>0</v>
      </c>
      <c r="AT594" s="1245">
        <f>IF(ISERROR(VLOOKUP(VLOOKUP($A594, 'E4 TB Allocation Details'!$A$18:$L$214, MATCH("Customer ID", 'E4 TB Allocation Details'!$A$18:$L$18, 0),FALSE), 'E2 Allocators'!$B$15:$W$358, MATCH(AT$17, 'E2 Allocators'!$B$15:$W$15, 0),FALSE)), 0, VLOOKUP(VLOOKUP($A594, 'E4 TB Allocation Details'!$A$18:$L$214, MATCH("Customer ID", 'E4 TB Allocation Details'!$A$18:$L$18, 0),FALSE), 'E2 Allocators'!$B$15:$W$358, MATCH(AT$17, 'E2 Allocators'!$B$15:$W$15, 0),FALSE))</f>
        <v>0</v>
      </c>
      <c r="AU594" s="1245">
        <f>IF(ISERROR(VLOOKUP(VLOOKUP($A594, 'E4 TB Allocation Details'!$A$18:$L$214, MATCH("Customer ID", 'E4 TB Allocation Details'!$A$18:$L$18, 0),FALSE), 'E2 Allocators'!$B$15:$W$358, MATCH(AU$17, 'E2 Allocators'!$B$15:$W$15, 0),FALSE)), 0, VLOOKUP(VLOOKUP($A594, 'E4 TB Allocation Details'!$A$18:$L$214, MATCH("Customer ID", 'E4 TB Allocation Details'!$A$18:$L$18, 0),FALSE), 'E2 Allocators'!$B$15:$W$358, MATCH(AU$17, 'E2 Allocators'!$B$15:$W$15, 0),FALSE))</f>
        <v>0</v>
      </c>
      <c r="AV594" s="1250">
        <f t="shared" si="902"/>
        <v>0</v>
      </c>
      <c r="AW594" s="1247"/>
      <c r="AX594" s="1247"/>
      <c r="AY594" s="1247"/>
      <c r="AZ594" s="1247"/>
      <c r="BA594" s="1247"/>
      <c r="BB594" s="1247"/>
      <c r="BC594" s="1247"/>
      <c r="BD594" s="1247"/>
      <c r="BE594" s="1247"/>
      <c r="BF594" s="1247"/>
      <c r="BG594" s="1247"/>
      <c r="BH594" s="1247"/>
      <c r="BI594" s="1247"/>
      <c r="BJ594" s="1247"/>
      <c r="BK594" s="1247"/>
      <c r="BL594" s="1247"/>
      <c r="BM594" s="1247"/>
      <c r="BN594" s="1247"/>
      <c r="BO594" s="1247"/>
      <c r="BP594" s="1247"/>
      <c r="BQ594" s="1248"/>
    </row>
    <row r="595" spans="1:69" s="229" customFormat="1" ht="12.75" x14ac:dyDescent="0.2">
      <c r="A595" s="1249" t="s">
        <v>816</v>
      </c>
      <c r="B595" s="1242" t="s">
        <v>342</v>
      </c>
      <c r="C595" s="1243">
        <v>1</v>
      </c>
      <c r="D595" s="1244">
        <f t="shared" si="899"/>
        <v>1</v>
      </c>
      <c r="E595" s="1244">
        <f>VLOOKUP($A595,'E1 Categorization'!$A$35:$E$116,5,FALSE)</f>
        <v>0</v>
      </c>
      <c r="F595" s="1244">
        <f t="shared" si="900"/>
        <v>1</v>
      </c>
      <c r="G595" s="1245">
        <f>IF(ISERROR(VLOOKUP(VLOOKUP($A595, 'E4 TB Allocation Details'!$A$18:$L$214, MATCH("Demand ID", 'E4 TB Allocation Details'!$A$18:$L$18, 0),FALSE), 'E2 Allocators'!$B$15:$W$358, MATCH(G$17, 'E2 Allocators'!$B$15:$W$15, 0),FALSE)), 0, VLOOKUP(VLOOKUP($A595, 'E4 TB Allocation Details'!$A$18:$L$214, MATCH("Demand ID", 'E4 TB Allocation Details'!$A$18:$L$18, 0),FALSE), 'E2 Allocators'!$B$15:$W$358, MATCH(G$17, 'E2 Allocators'!$B$15:$W$15, 0),FALSE))</f>
        <v>0.3157623529226346</v>
      </c>
      <c r="H595" s="1245">
        <f>IF(ISERROR(VLOOKUP(VLOOKUP($A595, 'E4 TB Allocation Details'!$A$18:$L$214, MATCH("Demand ID", 'E4 TB Allocation Details'!$A$18:$L$18, 0),FALSE), 'E2 Allocators'!$B$15:$W$358, MATCH(H$17, 'E2 Allocators'!$B$15:$W$15, 0),FALSE)), 0, VLOOKUP(VLOOKUP($A595, 'E4 TB Allocation Details'!$A$18:$L$214, MATCH("Demand ID", 'E4 TB Allocation Details'!$A$18:$L$18, 0),FALSE), 'E2 Allocators'!$B$15:$W$358, MATCH(H$17, 'E2 Allocators'!$B$15:$W$15, 0),FALSE))</f>
        <v>0.26945830515200747</v>
      </c>
      <c r="I595" s="1245">
        <f>IF(ISERROR(VLOOKUP(VLOOKUP($A595, 'E4 TB Allocation Details'!$A$18:$L$214, MATCH("Demand ID", 'E4 TB Allocation Details'!$A$18:$L$18, 0),FALSE), 'E2 Allocators'!$B$15:$W$358, MATCH(I$17, 'E2 Allocators'!$B$15:$W$15, 0),FALSE)), 0, VLOOKUP(VLOOKUP($A595, 'E4 TB Allocation Details'!$A$18:$L$214, MATCH("Demand ID", 'E4 TB Allocation Details'!$A$18:$L$18, 0),FALSE), 'E2 Allocators'!$B$15:$W$358, MATCH(I$17, 'E2 Allocators'!$B$15:$W$15, 0),FALSE))</f>
        <v>0.32055874862254585</v>
      </c>
      <c r="J595" s="1245">
        <f>IF(ISERROR(VLOOKUP(VLOOKUP($A595, 'E4 TB Allocation Details'!$A$18:$L$214, MATCH("Demand ID", 'E4 TB Allocation Details'!$A$18:$L$18, 0),FALSE), 'E2 Allocators'!$B$15:$W$358, MATCH(J$17, 'E2 Allocators'!$B$15:$W$15, 0),FALSE)), 0, VLOOKUP(VLOOKUP($A595, 'E4 TB Allocation Details'!$A$18:$L$214, MATCH("Demand ID", 'E4 TB Allocation Details'!$A$18:$L$18, 0),FALSE), 'E2 Allocators'!$B$15:$W$358, MATCH(J$17, 'E2 Allocators'!$B$15:$W$15, 0),FALSE))</f>
        <v>0</v>
      </c>
      <c r="K595" s="1245">
        <f>IF(ISERROR(VLOOKUP(VLOOKUP($A595, 'E4 TB Allocation Details'!$A$18:$L$214, MATCH("Demand ID", 'E4 TB Allocation Details'!$A$18:$L$18, 0),FALSE), 'E2 Allocators'!$B$15:$W$358, MATCH(K$17, 'E2 Allocators'!$B$15:$W$15, 0),FALSE)), 0, VLOOKUP(VLOOKUP($A595, 'E4 TB Allocation Details'!$A$18:$L$214, MATCH("Demand ID", 'E4 TB Allocation Details'!$A$18:$L$18, 0),FALSE), 'E2 Allocators'!$B$15:$W$358, MATCH(K$17, 'E2 Allocators'!$B$15:$W$15, 0),FALSE))</f>
        <v>0</v>
      </c>
      <c r="L595" s="1245">
        <f>IF(ISERROR(VLOOKUP(VLOOKUP($A595, 'E4 TB Allocation Details'!$A$18:$L$214, MATCH("Demand ID", 'E4 TB Allocation Details'!$A$18:$L$18, 0),FALSE), 'E2 Allocators'!$B$15:$W$358, MATCH(L$17, 'E2 Allocators'!$B$15:$W$15, 0),FALSE)), 0, VLOOKUP(VLOOKUP($A595, 'E4 TB Allocation Details'!$A$18:$L$214, MATCH("Demand ID", 'E4 TB Allocation Details'!$A$18:$L$18, 0),FALSE), 'E2 Allocators'!$B$15:$W$358, MATCH(L$17, 'E2 Allocators'!$B$15:$W$15, 0),FALSE))</f>
        <v>9.1266376255299209E-2</v>
      </c>
      <c r="M595" s="1245">
        <f>IF(ISERROR(VLOOKUP(VLOOKUP($A595, 'E4 TB Allocation Details'!$A$18:$L$214, MATCH("Demand ID", 'E4 TB Allocation Details'!$A$18:$L$18, 0),FALSE), 'E2 Allocators'!$B$15:$W$358, MATCH(M$17, 'E2 Allocators'!$B$15:$W$15, 0),FALSE)), 0, VLOOKUP(VLOOKUP($A595, 'E4 TB Allocation Details'!$A$18:$L$214, MATCH("Demand ID", 'E4 TB Allocation Details'!$A$18:$L$18, 0),FALSE), 'E2 Allocators'!$B$15:$W$358, MATCH(M$17, 'E2 Allocators'!$B$15:$W$15, 0),FALSE))</f>
        <v>2.1516055983044307E-3</v>
      </c>
      <c r="N595" s="1245">
        <f>IF(ISERROR(VLOOKUP(VLOOKUP($A595, 'E4 TB Allocation Details'!$A$18:$L$214, MATCH("Demand ID", 'E4 TB Allocation Details'!$A$18:$L$18, 0),FALSE), 'E2 Allocators'!$B$15:$W$358, MATCH(N$17, 'E2 Allocators'!$B$15:$W$15, 0),FALSE)), 0, VLOOKUP(VLOOKUP($A595, 'E4 TB Allocation Details'!$A$18:$L$214, MATCH("Demand ID", 'E4 TB Allocation Details'!$A$18:$L$18, 0),FALSE), 'E2 Allocators'!$B$15:$W$358, MATCH(N$17, 'E2 Allocators'!$B$15:$W$15, 0),FALSE))</f>
        <v>0</v>
      </c>
      <c r="O595" s="1245">
        <f>IF(ISERROR(VLOOKUP(VLOOKUP($A595, 'E4 TB Allocation Details'!$A$18:$L$214, MATCH("Demand ID", 'E4 TB Allocation Details'!$A$18:$L$18, 0),FALSE), 'E2 Allocators'!$B$15:$W$358, MATCH(O$17, 'E2 Allocators'!$B$15:$W$15, 0),FALSE)), 0, VLOOKUP(VLOOKUP($A595, 'E4 TB Allocation Details'!$A$18:$L$214, MATCH("Demand ID", 'E4 TB Allocation Details'!$A$18:$L$18, 0),FALSE), 'E2 Allocators'!$B$15:$W$358, MATCH(O$17, 'E2 Allocators'!$B$15:$W$15, 0),FALSE))</f>
        <v>8.0261144920849902E-4</v>
      </c>
      <c r="P595" s="1245">
        <f>IF(ISERROR(VLOOKUP(VLOOKUP($A595, 'E4 TB Allocation Details'!$A$18:$L$214, MATCH("Demand ID", 'E4 TB Allocation Details'!$A$18:$L$18, 0),FALSE), 'E2 Allocators'!$B$15:$W$358, MATCH(P$17, 'E2 Allocators'!$B$15:$W$15, 0),FALSE)), 0, VLOOKUP(VLOOKUP($A595, 'E4 TB Allocation Details'!$A$18:$L$214, MATCH("Demand ID", 'E4 TB Allocation Details'!$A$18:$L$18, 0),FALSE), 'E2 Allocators'!$B$15:$W$358, MATCH(P$17, 'E2 Allocators'!$B$15:$W$15, 0),FALSE))</f>
        <v>0</v>
      </c>
      <c r="Q595" s="1245">
        <f>IF(ISERROR(VLOOKUP(VLOOKUP($A595, 'E4 TB Allocation Details'!$A$18:$L$214, MATCH("Demand ID", 'E4 TB Allocation Details'!$A$18:$L$18, 0),FALSE), 'E2 Allocators'!$B$15:$W$358, MATCH(Q$17, 'E2 Allocators'!$B$15:$W$15, 0),FALSE)), 0, VLOOKUP(VLOOKUP($A595, 'E4 TB Allocation Details'!$A$18:$L$214, MATCH("Demand ID", 'E4 TB Allocation Details'!$A$18:$L$18, 0),FALSE), 'E2 Allocators'!$B$15:$W$358, MATCH(Q$17, 'E2 Allocators'!$B$15:$W$15, 0),FALSE))</f>
        <v>0</v>
      </c>
      <c r="R595" s="1245">
        <f>IF(ISERROR(VLOOKUP(VLOOKUP($A595, 'E4 TB Allocation Details'!$A$18:$L$214, MATCH("Demand ID", 'E4 TB Allocation Details'!$A$18:$L$18, 0),FALSE), 'E2 Allocators'!$B$15:$W$358, MATCH(R$17, 'E2 Allocators'!$B$15:$W$15, 0),FALSE)), 0, VLOOKUP(VLOOKUP($A595, 'E4 TB Allocation Details'!$A$18:$L$214, MATCH("Demand ID", 'E4 TB Allocation Details'!$A$18:$L$18, 0),FALSE), 'E2 Allocators'!$B$15:$W$358, MATCH(R$17, 'E2 Allocators'!$B$15:$W$15, 0),FALSE))</f>
        <v>0</v>
      </c>
      <c r="S595" s="1245">
        <f>IF(ISERROR(VLOOKUP(VLOOKUP($A595, 'E4 TB Allocation Details'!$A$18:$L$214, MATCH("Demand ID", 'E4 TB Allocation Details'!$A$18:$L$18, 0),FALSE), 'E2 Allocators'!$B$15:$W$358, MATCH(S$17, 'E2 Allocators'!$B$15:$W$15, 0),FALSE)), 0, VLOOKUP(VLOOKUP($A595, 'E4 TB Allocation Details'!$A$18:$L$214, MATCH("Demand ID", 'E4 TB Allocation Details'!$A$18:$L$18, 0),FALSE), 'E2 Allocators'!$B$15:$W$358, MATCH(S$17, 'E2 Allocators'!$B$15:$W$15, 0),FALSE))</f>
        <v>0</v>
      </c>
      <c r="T595" s="1245">
        <f>IF(ISERROR(VLOOKUP(VLOOKUP($A595, 'E4 TB Allocation Details'!$A$18:$L$214, MATCH("Demand ID", 'E4 TB Allocation Details'!$A$18:$L$18, 0),FALSE), 'E2 Allocators'!$B$15:$W$358, MATCH(T$17, 'E2 Allocators'!$B$15:$W$15, 0),FALSE)), 0, VLOOKUP(VLOOKUP($A595, 'E4 TB Allocation Details'!$A$18:$L$214, MATCH("Demand ID", 'E4 TB Allocation Details'!$A$18:$L$18, 0),FALSE), 'E2 Allocators'!$B$15:$W$358, MATCH(T$17, 'E2 Allocators'!$B$15:$W$15, 0),FALSE))</f>
        <v>0</v>
      </c>
      <c r="U595" s="1245">
        <f>IF(ISERROR(VLOOKUP(VLOOKUP($A595, 'E4 TB Allocation Details'!$A$18:$L$214, MATCH("Demand ID", 'E4 TB Allocation Details'!$A$18:$L$18, 0),FALSE), 'E2 Allocators'!$B$15:$W$358, MATCH(U$17, 'E2 Allocators'!$B$15:$W$15, 0),FALSE)), 0, VLOOKUP(VLOOKUP($A595, 'E4 TB Allocation Details'!$A$18:$L$214, MATCH("Demand ID", 'E4 TB Allocation Details'!$A$18:$L$18, 0),FALSE), 'E2 Allocators'!$B$15:$W$358, MATCH(U$17, 'E2 Allocators'!$B$15:$W$15, 0),FALSE))</f>
        <v>0</v>
      </c>
      <c r="V595" s="1245">
        <f>IF(ISERROR(VLOOKUP(VLOOKUP($A595, 'E4 TB Allocation Details'!$A$18:$L$214, MATCH("Demand ID", 'E4 TB Allocation Details'!$A$18:$L$18, 0),FALSE), 'E2 Allocators'!$B$15:$W$358, MATCH(V$17, 'E2 Allocators'!$B$15:$W$15, 0),FALSE)), 0, VLOOKUP(VLOOKUP($A595, 'E4 TB Allocation Details'!$A$18:$L$214, MATCH("Demand ID", 'E4 TB Allocation Details'!$A$18:$L$18, 0),FALSE), 'E2 Allocators'!$B$15:$W$358, MATCH(V$17, 'E2 Allocators'!$B$15:$W$15, 0),FALSE))</f>
        <v>0</v>
      </c>
      <c r="W595" s="1245">
        <f>IF(ISERROR(VLOOKUP(VLOOKUP($A595, 'E4 TB Allocation Details'!$A$18:$L$214, MATCH("Demand ID", 'E4 TB Allocation Details'!$A$18:$L$18, 0),FALSE), 'E2 Allocators'!$B$15:$W$358, MATCH(W$17, 'E2 Allocators'!$B$15:$W$15, 0),FALSE)), 0, VLOOKUP(VLOOKUP($A595, 'E4 TB Allocation Details'!$A$18:$L$214, MATCH("Demand ID", 'E4 TB Allocation Details'!$A$18:$L$18, 0),FALSE), 'E2 Allocators'!$B$15:$W$358, MATCH(W$17, 'E2 Allocators'!$B$15:$W$15, 0),FALSE))</f>
        <v>0</v>
      </c>
      <c r="X595" s="1245">
        <f>IF(ISERROR(VLOOKUP(VLOOKUP($A595, 'E4 TB Allocation Details'!$A$18:$L$214, MATCH("Demand ID", 'E4 TB Allocation Details'!$A$18:$L$18, 0),FALSE), 'E2 Allocators'!$B$15:$W$358, MATCH(X$17, 'E2 Allocators'!$B$15:$W$15, 0),FALSE)), 0, VLOOKUP(VLOOKUP($A595, 'E4 TB Allocation Details'!$A$18:$L$214, MATCH("Demand ID", 'E4 TB Allocation Details'!$A$18:$L$18, 0),FALSE), 'E2 Allocators'!$B$15:$W$358, MATCH(X$17, 'E2 Allocators'!$B$15:$W$15, 0),FALSE))</f>
        <v>0</v>
      </c>
      <c r="Y595" s="1245">
        <f>IF(ISERROR(VLOOKUP(VLOOKUP($A595, 'E4 TB Allocation Details'!$A$18:$L$214, MATCH("Demand ID", 'E4 TB Allocation Details'!$A$18:$L$18, 0),FALSE), 'E2 Allocators'!$B$15:$W$358, MATCH(Y$17, 'E2 Allocators'!$B$15:$W$15, 0),FALSE)), 0, VLOOKUP(VLOOKUP($A595, 'E4 TB Allocation Details'!$A$18:$L$214, MATCH("Demand ID", 'E4 TB Allocation Details'!$A$18:$L$18, 0),FALSE), 'E2 Allocators'!$B$15:$W$358, MATCH(Y$17, 'E2 Allocators'!$B$15:$W$15, 0),FALSE))</f>
        <v>0</v>
      </c>
      <c r="Z595" s="1245">
        <f>IF(ISERROR(VLOOKUP(VLOOKUP($A595, 'E4 TB Allocation Details'!$A$18:$L$214, MATCH("Demand ID", 'E4 TB Allocation Details'!$A$18:$L$18, 0),FALSE), 'E2 Allocators'!$B$15:$W$358, MATCH(Z$17, 'E2 Allocators'!$B$15:$W$15, 0),FALSE)), 0, VLOOKUP(VLOOKUP($A595, 'E4 TB Allocation Details'!$A$18:$L$214, MATCH("Demand ID", 'E4 TB Allocation Details'!$A$18:$L$18, 0),FALSE), 'E2 Allocators'!$B$15:$W$358, MATCH(Z$17, 'E2 Allocators'!$B$15:$W$15, 0),FALSE))</f>
        <v>0</v>
      </c>
      <c r="AA595" s="1250">
        <f t="shared" si="901"/>
        <v>1</v>
      </c>
      <c r="AB595" s="1245">
        <f>IF(ISERROR(VLOOKUP(VLOOKUP($A595, 'E4 TB Allocation Details'!$A$18:$L$214, MATCH("Customer ID", 'E4 TB Allocation Details'!$A$18:$L$18, 0),FALSE), 'E2 Allocators'!$B$15:$W$358, MATCH(AB$17, 'E2 Allocators'!$B$15:$W$15, 0),FALSE)), 0, VLOOKUP(VLOOKUP($A595, 'E4 TB Allocation Details'!$A$18:$L$214, MATCH("Customer ID", 'E4 TB Allocation Details'!$A$18:$L$18, 0),FALSE), 'E2 Allocators'!$B$15:$W$358, MATCH(AB$17, 'E2 Allocators'!$B$15:$W$15, 0),FALSE))</f>
        <v>0</v>
      </c>
      <c r="AC595" s="1245">
        <f>IF(ISERROR(VLOOKUP(VLOOKUP($A595, 'E4 TB Allocation Details'!$A$18:$L$214, MATCH("Customer ID", 'E4 TB Allocation Details'!$A$18:$L$18, 0),FALSE), 'E2 Allocators'!$B$15:$W$358, MATCH(AC$17, 'E2 Allocators'!$B$15:$W$15, 0),FALSE)), 0, VLOOKUP(VLOOKUP($A595, 'E4 TB Allocation Details'!$A$18:$L$214, MATCH("Customer ID", 'E4 TB Allocation Details'!$A$18:$L$18, 0),FALSE), 'E2 Allocators'!$B$15:$W$358, MATCH(AC$17, 'E2 Allocators'!$B$15:$W$15, 0),FALSE))</f>
        <v>0</v>
      </c>
      <c r="AD595" s="1245">
        <f>IF(ISERROR(VLOOKUP(VLOOKUP($A595, 'E4 TB Allocation Details'!$A$18:$L$214, MATCH("Customer ID", 'E4 TB Allocation Details'!$A$18:$L$18, 0),FALSE), 'E2 Allocators'!$B$15:$W$358, MATCH(AD$17, 'E2 Allocators'!$B$15:$W$15, 0),FALSE)), 0, VLOOKUP(VLOOKUP($A595, 'E4 TB Allocation Details'!$A$18:$L$214, MATCH("Customer ID", 'E4 TB Allocation Details'!$A$18:$L$18, 0),FALSE), 'E2 Allocators'!$B$15:$W$358, MATCH(AD$17, 'E2 Allocators'!$B$15:$W$15, 0),FALSE))</f>
        <v>0</v>
      </c>
      <c r="AE595" s="1245">
        <f>IF(ISERROR(VLOOKUP(VLOOKUP($A595, 'E4 TB Allocation Details'!$A$18:$L$214, MATCH("Customer ID", 'E4 TB Allocation Details'!$A$18:$L$18, 0),FALSE), 'E2 Allocators'!$B$15:$W$358, MATCH(AE$17, 'E2 Allocators'!$B$15:$W$15, 0),FALSE)), 0, VLOOKUP(VLOOKUP($A595, 'E4 TB Allocation Details'!$A$18:$L$214, MATCH("Customer ID", 'E4 TB Allocation Details'!$A$18:$L$18, 0),FALSE), 'E2 Allocators'!$B$15:$W$358, MATCH(AE$17, 'E2 Allocators'!$B$15:$W$15, 0),FALSE))</f>
        <v>0</v>
      </c>
      <c r="AF595" s="1245">
        <f>IF(ISERROR(VLOOKUP(VLOOKUP($A595, 'E4 TB Allocation Details'!$A$18:$L$214, MATCH("Customer ID", 'E4 TB Allocation Details'!$A$18:$L$18, 0),FALSE), 'E2 Allocators'!$B$15:$W$358, MATCH(AF$17, 'E2 Allocators'!$B$15:$W$15, 0),FALSE)), 0, VLOOKUP(VLOOKUP($A595, 'E4 TB Allocation Details'!$A$18:$L$214, MATCH("Customer ID", 'E4 TB Allocation Details'!$A$18:$L$18, 0),FALSE), 'E2 Allocators'!$B$15:$W$358, MATCH(AF$17, 'E2 Allocators'!$B$15:$W$15, 0),FALSE))</f>
        <v>0</v>
      </c>
      <c r="AG595" s="1245">
        <f>IF(ISERROR(VLOOKUP(VLOOKUP($A595, 'E4 TB Allocation Details'!$A$18:$L$214, MATCH("Customer ID", 'E4 TB Allocation Details'!$A$18:$L$18, 0),FALSE), 'E2 Allocators'!$B$15:$W$358, MATCH(AG$17, 'E2 Allocators'!$B$15:$W$15, 0),FALSE)), 0, VLOOKUP(VLOOKUP($A595, 'E4 TB Allocation Details'!$A$18:$L$214, MATCH("Customer ID", 'E4 TB Allocation Details'!$A$18:$L$18, 0),FALSE), 'E2 Allocators'!$B$15:$W$358, MATCH(AG$17, 'E2 Allocators'!$B$15:$W$15, 0),FALSE))</f>
        <v>0</v>
      </c>
      <c r="AH595" s="1245">
        <f>IF(ISERROR(VLOOKUP(VLOOKUP($A595, 'E4 TB Allocation Details'!$A$18:$L$214, MATCH("Customer ID", 'E4 TB Allocation Details'!$A$18:$L$18, 0),FALSE), 'E2 Allocators'!$B$15:$W$358, MATCH(AH$17, 'E2 Allocators'!$B$15:$W$15, 0),FALSE)), 0, VLOOKUP(VLOOKUP($A595, 'E4 TB Allocation Details'!$A$18:$L$214, MATCH("Customer ID", 'E4 TB Allocation Details'!$A$18:$L$18, 0),FALSE), 'E2 Allocators'!$B$15:$W$358, MATCH(AH$17, 'E2 Allocators'!$B$15:$W$15, 0),FALSE))</f>
        <v>0</v>
      </c>
      <c r="AI595" s="1245">
        <f>IF(ISERROR(VLOOKUP(VLOOKUP($A595, 'E4 TB Allocation Details'!$A$18:$L$214, MATCH("Customer ID", 'E4 TB Allocation Details'!$A$18:$L$18, 0),FALSE), 'E2 Allocators'!$B$15:$W$358, MATCH(AI$17, 'E2 Allocators'!$B$15:$W$15, 0),FALSE)), 0, VLOOKUP(VLOOKUP($A595, 'E4 TB Allocation Details'!$A$18:$L$214, MATCH("Customer ID", 'E4 TB Allocation Details'!$A$18:$L$18, 0),FALSE), 'E2 Allocators'!$B$15:$W$358, MATCH(AI$17, 'E2 Allocators'!$B$15:$W$15, 0),FALSE))</f>
        <v>0</v>
      </c>
      <c r="AJ595" s="1245">
        <f>IF(ISERROR(VLOOKUP(VLOOKUP($A595, 'E4 TB Allocation Details'!$A$18:$L$214, MATCH("Customer ID", 'E4 TB Allocation Details'!$A$18:$L$18, 0),FALSE), 'E2 Allocators'!$B$15:$W$358, MATCH(AJ$17, 'E2 Allocators'!$B$15:$W$15, 0),FALSE)), 0, VLOOKUP(VLOOKUP($A595, 'E4 TB Allocation Details'!$A$18:$L$214, MATCH("Customer ID", 'E4 TB Allocation Details'!$A$18:$L$18, 0),FALSE), 'E2 Allocators'!$B$15:$W$358, MATCH(AJ$17, 'E2 Allocators'!$B$15:$W$15, 0),FALSE))</f>
        <v>0</v>
      </c>
      <c r="AK595" s="1245">
        <f>IF(ISERROR(VLOOKUP(VLOOKUP($A595, 'E4 TB Allocation Details'!$A$18:$L$214, MATCH("Customer ID", 'E4 TB Allocation Details'!$A$18:$L$18, 0),FALSE), 'E2 Allocators'!$B$15:$W$358, MATCH(AK$17, 'E2 Allocators'!$B$15:$W$15, 0),FALSE)), 0, VLOOKUP(VLOOKUP($A595, 'E4 TB Allocation Details'!$A$18:$L$214, MATCH("Customer ID", 'E4 TB Allocation Details'!$A$18:$L$18, 0),FALSE), 'E2 Allocators'!$B$15:$W$358, MATCH(AK$17, 'E2 Allocators'!$B$15:$W$15, 0),FALSE))</f>
        <v>0</v>
      </c>
      <c r="AL595" s="1245">
        <f>IF(ISERROR(VLOOKUP(VLOOKUP($A595, 'E4 TB Allocation Details'!$A$18:$L$214, MATCH("Customer ID", 'E4 TB Allocation Details'!$A$18:$L$18, 0),FALSE), 'E2 Allocators'!$B$15:$W$358, MATCH(AL$17, 'E2 Allocators'!$B$15:$W$15, 0),FALSE)), 0, VLOOKUP(VLOOKUP($A595, 'E4 TB Allocation Details'!$A$18:$L$214, MATCH("Customer ID", 'E4 TB Allocation Details'!$A$18:$L$18, 0),FALSE), 'E2 Allocators'!$B$15:$W$358, MATCH(AL$17, 'E2 Allocators'!$B$15:$W$15, 0),FALSE))</f>
        <v>0</v>
      </c>
      <c r="AM595" s="1245">
        <f>IF(ISERROR(VLOOKUP(VLOOKUP($A595, 'E4 TB Allocation Details'!$A$18:$L$214, MATCH("Customer ID", 'E4 TB Allocation Details'!$A$18:$L$18, 0),FALSE), 'E2 Allocators'!$B$15:$W$358, MATCH(AM$17, 'E2 Allocators'!$B$15:$W$15, 0),FALSE)), 0, VLOOKUP(VLOOKUP($A595, 'E4 TB Allocation Details'!$A$18:$L$214, MATCH("Customer ID", 'E4 TB Allocation Details'!$A$18:$L$18, 0),FALSE), 'E2 Allocators'!$B$15:$W$358, MATCH(AM$17, 'E2 Allocators'!$B$15:$W$15, 0),FALSE))</f>
        <v>0</v>
      </c>
      <c r="AN595" s="1245">
        <f>IF(ISERROR(VLOOKUP(VLOOKUP($A595, 'E4 TB Allocation Details'!$A$18:$L$214, MATCH("Customer ID", 'E4 TB Allocation Details'!$A$18:$L$18, 0),FALSE), 'E2 Allocators'!$B$15:$W$358, MATCH(AN$17, 'E2 Allocators'!$B$15:$W$15, 0),FALSE)), 0, VLOOKUP(VLOOKUP($A595, 'E4 TB Allocation Details'!$A$18:$L$214, MATCH("Customer ID", 'E4 TB Allocation Details'!$A$18:$L$18, 0),FALSE), 'E2 Allocators'!$B$15:$W$358, MATCH(AN$17, 'E2 Allocators'!$B$15:$W$15, 0),FALSE))</f>
        <v>0</v>
      </c>
      <c r="AO595" s="1245">
        <f>IF(ISERROR(VLOOKUP(VLOOKUP($A595, 'E4 TB Allocation Details'!$A$18:$L$214, MATCH("Customer ID", 'E4 TB Allocation Details'!$A$18:$L$18, 0),FALSE), 'E2 Allocators'!$B$15:$W$358, MATCH(AO$17, 'E2 Allocators'!$B$15:$W$15, 0),FALSE)), 0, VLOOKUP(VLOOKUP($A595, 'E4 TB Allocation Details'!$A$18:$L$214, MATCH("Customer ID", 'E4 TB Allocation Details'!$A$18:$L$18, 0),FALSE), 'E2 Allocators'!$B$15:$W$358, MATCH(AO$17, 'E2 Allocators'!$B$15:$W$15, 0),FALSE))</f>
        <v>0</v>
      </c>
      <c r="AP595" s="1245">
        <f>IF(ISERROR(VLOOKUP(VLOOKUP($A595, 'E4 TB Allocation Details'!$A$18:$L$214, MATCH("Customer ID", 'E4 TB Allocation Details'!$A$18:$L$18, 0),FALSE), 'E2 Allocators'!$B$15:$W$358, MATCH(AP$17, 'E2 Allocators'!$B$15:$W$15, 0),FALSE)), 0, VLOOKUP(VLOOKUP($A595, 'E4 TB Allocation Details'!$A$18:$L$214, MATCH("Customer ID", 'E4 TB Allocation Details'!$A$18:$L$18, 0),FALSE), 'E2 Allocators'!$B$15:$W$358, MATCH(AP$17, 'E2 Allocators'!$B$15:$W$15, 0),FALSE))</f>
        <v>0</v>
      </c>
      <c r="AQ595" s="1245">
        <f>IF(ISERROR(VLOOKUP(VLOOKUP($A595, 'E4 TB Allocation Details'!$A$18:$L$214, MATCH("Customer ID", 'E4 TB Allocation Details'!$A$18:$L$18, 0),FALSE), 'E2 Allocators'!$B$15:$W$358, MATCH(AQ$17, 'E2 Allocators'!$B$15:$W$15, 0),FALSE)), 0, VLOOKUP(VLOOKUP($A595, 'E4 TB Allocation Details'!$A$18:$L$214, MATCH("Customer ID", 'E4 TB Allocation Details'!$A$18:$L$18, 0),FALSE), 'E2 Allocators'!$B$15:$W$358, MATCH(AQ$17, 'E2 Allocators'!$B$15:$W$15, 0),FALSE))</f>
        <v>0</v>
      </c>
      <c r="AR595" s="1245">
        <f>IF(ISERROR(VLOOKUP(VLOOKUP($A595, 'E4 TB Allocation Details'!$A$18:$L$214, MATCH("Customer ID", 'E4 TB Allocation Details'!$A$18:$L$18, 0),FALSE), 'E2 Allocators'!$B$15:$W$358, MATCH(AR$17, 'E2 Allocators'!$B$15:$W$15, 0),FALSE)), 0, VLOOKUP(VLOOKUP($A595, 'E4 TB Allocation Details'!$A$18:$L$214, MATCH("Customer ID", 'E4 TB Allocation Details'!$A$18:$L$18, 0),FALSE), 'E2 Allocators'!$B$15:$W$358, MATCH(AR$17, 'E2 Allocators'!$B$15:$W$15, 0),FALSE))</f>
        <v>0</v>
      </c>
      <c r="AS595" s="1245">
        <f>IF(ISERROR(VLOOKUP(VLOOKUP($A595, 'E4 TB Allocation Details'!$A$18:$L$214, MATCH("Customer ID", 'E4 TB Allocation Details'!$A$18:$L$18, 0),FALSE), 'E2 Allocators'!$B$15:$W$358, MATCH(AS$17, 'E2 Allocators'!$B$15:$W$15, 0),FALSE)), 0, VLOOKUP(VLOOKUP($A595, 'E4 TB Allocation Details'!$A$18:$L$214, MATCH("Customer ID", 'E4 TB Allocation Details'!$A$18:$L$18, 0),FALSE), 'E2 Allocators'!$B$15:$W$358, MATCH(AS$17, 'E2 Allocators'!$B$15:$W$15, 0),FALSE))</f>
        <v>0</v>
      </c>
      <c r="AT595" s="1245">
        <f>IF(ISERROR(VLOOKUP(VLOOKUP($A595, 'E4 TB Allocation Details'!$A$18:$L$214, MATCH("Customer ID", 'E4 TB Allocation Details'!$A$18:$L$18, 0),FALSE), 'E2 Allocators'!$B$15:$W$358, MATCH(AT$17, 'E2 Allocators'!$B$15:$W$15, 0),FALSE)), 0, VLOOKUP(VLOOKUP($A595, 'E4 TB Allocation Details'!$A$18:$L$214, MATCH("Customer ID", 'E4 TB Allocation Details'!$A$18:$L$18, 0),FALSE), 'E2 Allocators'!$B$15:$W$358, MATCH(AT$17, 'E2 Allocators'!$B$15:$W$15, 0),FALSE))</f>
        <v>0</v>
      </c>
      <c r="AU595" s="1245">
        <f>IF(ISERROR(VLOOKUP(VLOOKUP($A595, 'E4 TB Allocation Details'!$A$18:$L$214, MATCH("Customer ID", 'E4 TB Allocation Details'!$A$18:$L$18, 0),FALSE), 'E2 Allocators'!$B$15:$W$358, MATCH(AU$17, 'E2 Allocators'!$B$15:$W$15, 0),FALSE)), 0, VLOOKUP(VLOOKUP($A595, 'E4 TB Allocation Details'!$A$18:$L$214, MATCH("Customer ID", 'E4 TB Allocation Details'!$A$18:$L$18, 0),FALSE), 'E2 Allocators'!$B$15:$W$358, MATCH(AU$17, 'E2 Allocators'!$B$15:$W$15, 0),FALSE))</f>
        <v>0</v>
      </c>
      <c r="AV595" s="1250">
        <f t="shared" si="902"/>
        <v>0</v>
      </c>
      <c r="AW595" s="1247"/>
      <c r="AX595" s="1247"/>
      <c r="AY595" s="1247"/>
      <c r="AZ595" s="1247"/>
      <c r="BA595" s="1247"/>
      <c r="BB595" s="1247"/>
      <c r="BC595" s="1247"/>
      <c r="BD595" s="1247"/>
      <c r="BE595" s="1247"/>
      <c r="BF595" s="1247"/>
      <c r="BG595" s="1247"/>
      <c r="BH595" s="1247"/>
      <c r="BI595" s="1247"/>
      <c r="BJ595" s="1247"/>
      <c r="BK595" s="1247"/>
      <c r="BL595" s="1247"/>
      <c r="BM595" s="1247"/>
      <c r="BN595" s="1247"/>
      <c r="BO595" s="1247"/>
      <c r="BP595" s="1247"/>
      <c r="BQ595" s="1248"/>
    </row>
    <row r="596" spans="1:69" s="229" customFormat="1" ht="12.75" x14ac:dyDescent="0.2">
      <c r="A596" s="1249">
        <v>1806</v>
      </c>
      <c r="B596" s="1242" t="s">
        <v>283</v>
      </c>
      <c r="C596" s="1243"/>
      <c r="D596" s="1244"/>
      <c r="E596" s="1244"/>
      <c r="F596" s="1244"/>
      <c r="G596" s="1245">
        <f>IF(ISERROR(VLOOKUP(VLOOKUP($A596, 'E4 TB Allocation Details'!$A$18:$L$214, MATCH("Demand ID", 'E4 TB Allocation Details'!$A$18:$L$18, 0),FALSE), 'E2 Allocators'!$B$15:$W$358, MATCH(G$17, 'E2 Allocators'!$B$15:$W$15, 0),FALSE)), 0, VLOOKUP(VLOOKUP($A596, 'E4 TB Allocation Details'!$A$18:$L$214, MATCH("Demand ID", 'E4 TB Allocation Details'!$A$18:$L$18, 0),FALSE), 'E2 Allocators'!$B$15:$W$358, MATCH(G$17, 'E2 Allocators'!$B$15:$W$15, 0),FALSE))</f>
        <v>0</v>
      </c>
      <c r="H596" s="1245">
        <f>IF(ISERROR(VLOOKUP(VLOOKUP($A596, 'E4 TB Allocation Details'!$A$18:$L$214, MATCH("Demand ID", 'E4 TB Allocation Details'!$A$18:$L$18, 0),FALSE), 'E2 Allocators'!$B$15:$W$358, MATCH(H$17, 'E2 Allocators'!$B$15:$W$15, 0),FALSE)), 0, VLOOKUP(VLOOKUP($A596, 'E4 TB Allocation Details'!$A$18:$L$214, MATCH("Demand ID", 'E4 TB Allocation Details'!$A$18:$L$18, 0),FALSE), 'E2 Allocators'!$B$15:$W$358, MATCH(H$17, 'E2 Allocators'!$B$15:$W$15, 0),FALSE))</f>
        <v>0</v>
      </c>
      <c r="I596" s="1245">
        <f>IF(ISERROR(VLOOKUP(VLOOKUP($A596, 'E4 TB Allocation Details'!$A$18:$L$214, MATCH("Demand ID", 'E4 TB Allocation Details'!$A$18:$L$18, 0),FALSE), 'E2 Allocators'!$B$15:$W$358, MATCH(I$17, 'E2 Allocators'!$B$15:$W$15, 0),FALSE)), 0, VLOOKUP(VLOOKUP($A596, 'E4 TB Allocation Details'!$A$18:$L$214, MATCH("Demand ID", 'E4 TB Allocation Details'!$A$18:$L$18, 0),FALSE), 'E2 Allocators'!$B$15:$W$358, MATCH(I$17, 'E2 Allocators'!$B$15:$W$15, 0),FALSE))</f>
        <v>0</v>
      </c>
      <c r="J596" s="1245">
        <f>IF(ISERROR(VLOOKUP(VLOOKUP($A596, 'E4 TB Allocation Details'!$A$18:$L$214, MATCH("Demand ID", 'E4 TB Allocation Details'!$A$18:$L$18, 0),FALSE), 'E2 Allocators'!$B$15:$W$358, MATCH(J$17, 'E2 Allocators'!$B$15:$W$15, 0),FALSE)), 0, VLOOKUP(VLOOKUP($A596, 'E4 TB Allocation Details'!$A$18:$L$214, MATCH("Demand ID", 'E4 TB Allocation Details'!$A$18:$L$18, 0),FALSE), 'E2 Allocators'!$B$15:$W$358, MATCH(J$17, 'E2 Allocators'!$B$15:$W$15, 0),FALSE))</f>
        <v>0</v>
      </c>
      <c r="K596" s="1245">
        <f>IF(ISERROR(VLOOKUP(VLOOKUP($A596, 'E4 TB Allocation Details'!$A$18:$L$214, MATCH("Demand ID", 'E4 TB Allocation Details'!$A$18:$L$18, 0),FALSE), 'E2 Allocators'!$B$15:$W$358, MATCH(K$17, 'E2 Allocators'!$B$15:$W$15, 0),FALSE)), 0, VLOOKUP(VLOOKUP($A596, 'E4 TB Allocation Details'!$A$18:$L$214, MATCH("Demand ID", 'E4 TB Allocation Details'!$A$18:$L$18, 0),FALSE), 'E2 Allocators'!$B$15:$W$358, MATCH(K$17, 'E2 Allocators'!$B$15:$W$15, 0),FALSE))</f>
        <v>0</v>
      </c>
      <c r="L596" s="1245">
        <f>IF(ISERROR(VLOOKUP(VLOOKUP($A596, 'E4 TB Allocation Details'!$A$18:$L$214, MATCH("Demand ID", 'E4 TB Allocation Details'!$A$18:$L$18, 0),FALSE), 'E2 Allocators'!$B$15:$W$358, MATCH(L$17, 'E2 Allocators'!$B$15:$W$15, 0),FALSE)), 0, VLOOKUP(VLOOKUP($A596, 'E4 TB Allocation Details'!$A$18:$L$214, MATCH("Demand ID", 'E4 TB Allocation Details'!$A$18:$L$18, 0),FALSE), 'E2 Allocators'!$B$15:$W$358, MATCH(L$17, 'E2 Allocators'!$B$15:$W$15, 0),FALSE))</f>
        <v>0</v>
      </c>
      <c r="M596" s="1245">
        <f>IF(ISERROR(VLOOKUP(VLOOKUP($A596, 'E4 TB Allocation Details'!$A$18:$L$214, MATCH("Demand ID", 'E4 TB Allocation Details'!$A$18:$L$18, 0),FALSE), 'E2 Allocators'!$B$15:$W$358, MATCH(M$17, 'E2 Allocators'!$B$15:$W$15, 0),FALSE)), 0, VLOOKUP(VLOOKUP($A596, 'E4 TB Allocation Details'!$A$18:$L$214, MATCH("Demand ID", 'E4 TB Allocation Details'!$A$18:$L$18, 0),FALSE), 'E2 Allocators'!$B$15:$W$358, MATCH(M$17, 'E2 Allocators'!$B$15:$W$15, 0),FALSE))</f>
        <v>0</v>
      </c>
      <c r="N596" s="1245">
        <f>IF(ISERROR(VLOOKUP(VLOOKUP($A596, 'E4 TB Allocation Details'!$A$18:$L$214, MATCH("Demand ID", 'E4 TB Allocation Details'!$A$18:$L$18, 0),FALSE), 'E2 Allocators'!$B$15:$W$358, MATCH(N$17, 'E2 Allocators'!$B$15:$W$15, 0),FALSE)), 0, VLOOKUP(VLOOKUP($A596, 'E4 TB Allocation Details'!$A$18:$L$214, MATCH("Demand ID", 'E4 TB Allocation Details'!$A$18:$L$18, 0),FALSE), 'E2 Allocators'!$B$15:$W$358, MATCH(N$17, 'E2 Allocators'!$B$15:$W$15, 0),FALSE))</f>
        <v>0</v>
      </c>
      <c r="O596" s="1245">
        <f>IF(ISERROR(VLOOKUP(VLOOKUP($A596, 'E4 TB Allocation Details'!$A$18:$L$214, MATCH("Demand ID", 'E4 TB Allocation Details'!$A$18:$L$18, 0),FALSE), 'E2 Allocators'!$B$15:$W$358, MATCH(O$17, 'E2 Allocators'!$B$15:$W$15, 0),FALSE)), 0, VLOOKUP(VLOOKUP($A596, 'E4 TB Allocation Details'!$A$18:$L$214, MATCH("Demand ID", 'E4 TB Allocation Details'!$A$18:$L$18, 0),FALSE), 'E2 Allocators'!$B$15:$W$358, MATCH(O$17, 'E2 Allocators'!$B$15:$W$15, 0),FALSE))</f>
        <v>0</v>
      </c>
      <c r="P596" s="1245">
        <f>IF(ISERROR(VLOOKUP(VLOOKUP($A596, 'E4 TB Allocation Details'!$A$18:$L$214, MATCH("Demand ID", 'E4 TB Allocation Details'!$A$18:$L$18, 0),FALSE), 'E2 Allocators'!$B$15:$W$358, MATCH(P$17, 'E2 Allocators'!$B$15:$W$15, 0),FALSE)), 0, VLOOKUP(VLOOKUP($A596, 'E4 TB Allocation Details'!$A$18:$L$214, MATCH("Demand ID", 'E4 TB Allocation Details'!$A$18:$L$18, 0),FALSE), 'E2 Allocators'!$B$15:$W$358, MATCH(P$17, 'E2 Allocators'!$B$15:$W$15, 0),FALSE))</f>
        <v>0</v>
      </c>
      <c r="Q596" s="1245">
        <f>IF(ISERROR(VLOOKUP(VLOOKUP($A596, 'E4 TB Allocation Details'!$A$18:$L$214, MATCH("Demand ID", 'E4 TB Allocation Details'!$A$18:$L$18, 0),FALSE), 'E2 Allocators'!$B$15:$W$358, MATCH(Q$17, 'E2 Allocators'!$B$15:$W$15, 0),FALSE)), 0, VLOOKUP(VLOOKUP($A596, 'E4 TB Allocation Details'!$A$18:$L$214, MATCH("Demand ID", 'E4 TB Allocation Details'!$A$18:$L$18, 0),FALSE), 'E2 Allocators'!$B$15:$W$358, MATCH(Q$17, 'E2 Allocators'!$B$15:$W$15, 0),FALSE))</f>
        <v>0</v>
      </c>
      <c r="R596" s="1245">
        <f>IF(ISERROR(VLOOKUP(VLOOKUP($A596, 'E4 TB Allocation Details'!$A$18:$L$214, MATCH("Demand ID", 'E4 TB Allocation Details'!$A$18:$L$18, 0),FALSE), 'E2 Allocators'!$B$15:$W$358, MATCH(R$17, 'E2 Allocators'!$B$15:$W$15, 0),FALSE)), 0, VLOOKUP(VLOOKUP($A596, 'E4 TB Allocation Details'!$A$18:$L$214, MATCH("Demand ID", 'E4 TB Allocation Details'!$A$18:$L$18, 0),FALSE), 'E2 Allocators'!$B$15:$W$358, MATCH(R$17, 'E2 Allocators'!$B$15:$W$15, 0),FALSE))</f>
        <v>0</v>
      </c>
      <c r="S596" s="1245">
        <f>IF(ISERROR(VLOOKUP(VLOOKUP($A596, 'E4 TB Allocation Details'!$A$18:$L$214, MATCH("Demand ID", 'E4 TB Allocation Details'!$A$18:$L$18, 0),FALSE), 'E2 Allocators'!$B$15:$W$358, MATCH(S$17, 'E2 Allocators'!$B$15:$W$15, 0),FALSE)), 0, VLOOKUP(VLOOKUP($A596, 'E4 TB Allocation Details'!$A$18:$L$214, MATCH("Demand ID", 'E4 TB Allocation Details'!$A$18:$L$18, 0),FALSE), 'E2 Allocators'!$B$15:$W$358, MATCH(S$17, 'E2 Allocators'!$B$15:$W$15, 0),FALSE))</f>
        <v>0</v>
      </c>
      <c r="T596" s="1245">
        <f>IF(ISERROR(VLOOKUP(VLOOKUP($A596, 'E4 TB Allocation Details'!$A$18:$L$214, MATCH("Demand ID", 'E4 TB Allocation Details'!$A$18:$L$18, 0),FALSE), 'E2 Allocators'!$B$15:$W$358, MATCH(T$17, 'E2 Allocators'!$B$15:$W$15, 0),FALSE)), 0, VLOOKUP(VLOOKUP($A596, 'E4 TB Allocation Details'!$A$18:$L$214, MATCH("Demand ID", 'E4 TB Allocation Details'!$A$18:$L$18, 0),FALSE), 'E2 Allocators'!$B$15:$W$358, MATCH(T$17, 'E2 Allocators'!$B$15:$W$15, 0),FALSE))</f>
        <v>0</v>
      </c>
      <c r="U596" s="1245">
        <f>IF(ISERROR(VLOOKUP(VLOOKUP($A596, 'E4 TB Allocation Details'!$A$18:$L$214, MATCH("Demand ID", 'E4 TB Allocation Details'!$A$18:$L$18, 0),FALSE), 'E2 Allocators'!$B$15:$W$358, MATCH(U$17, 'E2 Allocators'!$B$15:$W$15, 0),FALSE)), 0, VLOOKUP(VLOOKUP($A596, 'E4 TB Allocation Details'!$A$18:$L$214, MATCH("Demand ID", 'E4 TB Allocation Details'!$A$18:$L$18, 0),FALSE), 'E2 Allocators'!$B$15:$W$358, MATCH(U$17, 'E2 Allocators'!$B$15:$W$15, 0),FALSE))</f>
        <v>0</v>
      </c>
      <c r="V596" s="1245">
        <f>IF(ISERROR(VLOOKUP(VLOOKUP($A596, 'E4 TB Allocation Details'!$A$18:$L$214, MATCH("Demand ID", 'E4 TB Allocation Details'!$A$18:$L$18, 0),FALSE), 'E2 Allocators'!$B$15:$W$358, MATCH(V$17, 'E2 Allocators'!$B$15:$W$15, 0),FALSE)), 0, VLOOKUP(VLOOKUP($A596, 'E4 TB Allocation Details'!$A$18:$L$214, MATCH("Demand ID", 'E4 TB Allocation Details'!$A$18:$L$18, 0),FALSE), 'E2 Allocators'!$B$15:$W$358, MATCH(V$17, 'E2 Allocators'!$B$15:$W$15, 0),FALSE))</f>
        <v>0</v>
      </c>
      <c r="W596" s="1245">
        <f>IF(ISERROR(VLOOKUP(VLOOKUP($A596, 'E4 TB Allocation Details'!$A$18:$L$214, MATCH("Demand ID", 'E4 TB Allocation Details'!$A$18:$L$18, 0),FALSE), 'E2 Allocators'!$B$15:$W$358, MATCH(W$17, 'E2 Allocators'!$B$15:$W$15, 0),FALSE)), 0, VLOOKUP(VLOOKUP($A596, 'E4 TB Allocation Details'!$A$18:$L$214, MATCH("Demand ID", 'E4 TB Allocation Details'!$A$18:$L$18, 0),FALSE), 'E2 Allocators'!$B$15:$W$358, MATCH(W$17, 'E2 Allocators'!$B$15:$W$15, 0),FALSE))</f>
        <v>0</v>
      </c>
      <c r="X596" s="1245">
        <f>IF(ISERROR(VLOOKUP(VLOOKUP($A596, 'E4 TB Allocation Details'!$A$18:$L$214, MATCH("Demand ID", 'E4 TB Allocation Details'!$A$18:$L$18, 0),FALSE), 'E2 Allocators'!$B$15:$W$358, MATCH(X$17, 'E2 Allocators'!$B$15:$W$15, 0),FALSE)), 0, VLOOKUP(VLOOKUP($A596, 'E4 TB Allocation Details'!$A$18:$L$214, MATCH("Demand ID", 'E4 TB Allocation Details'!$A$18:$L$18, 0),FALSE), 'E2 Allocators'!$B$15:$W$358, MATCH(X$17, 'E2 Allocators'!$B$15:$W$15, 0),FALSE))</f>
        <v>0</v>
      </c>
      <c r="Y596" s="1245">
        <f>IF(ISERROR(VLOOKUP(VLOOKUP($A596, 'E4 TB Allocation Details'!$A$18:$L$214, MATCH("Demand ID", 'E4 TB Allocation Details'!$A$18:$L$18, 0),FALSE), 'E2 Allocators'!$B$15:$W$358, MATCH(Y$17, 'E2 Allocators'!$B$15:$W$15, 0),FALSE)), 0, VLOOKUP(VLOOKUP($A596, 'E4 TB Allocation Details'!$A$18:$L$214, MATCH("Demand ID", 'E4 TB Allocation Details'!$A$18:$L$18, 0),FALSE), 'E2 Allocators'!$B$15:$W$358, MATCH(Y$17, 'E2 Allocators'!$B$15:$W$15, 0),FALSE))</f>
        <v>0</v>
      </c>
      <c r="Z596" s="1245">
        <f>IF(ISERROR(VLOOKUP(VLOOKUP($A596, 'E4 TB Allocation Details'!$A$18:$L$214, MATCH("Demand ID", 'E4 TB Allocation Details'!$A$18:$L$18, 0),FALSE), 'E2 Allocators'!$B$15:$W$358, MATCH(Z$17, 'E2 Allocators'!$B$15:$W$15, 0),FALSE)), 0, VLOOKUP(VLOOKUP($A596, 'E4 TB Allocation Details'!$A$18:$L$214, MATCH("Demand ID", 'E4 TB Allocation Details'!$A$18:$L$18, 0),FALSE), 'E2 Allocators'!$B$15:$W$358, MATCH(Z$17, 'E2 Allocators'!$B$15:$W$15, 0),FALSE))</f>
        <v>0</v>
      </c>
      <c r="AA596" s="1250">
        <f t="shared" si="901"/>
        <v>0</v>
      </c>
      <c r="AB596" s="1245">
        <f>IF(ISERROR(VLOOKUP(VLOOKUP($A596, 'E4 TB Allocation Details'!$A$18:$L$214, MATCH("Customer ID", 'E4 TB Allocation Details'!$A$18:$L$18, 0),FALSE), 'E2 Allocators'!$B$15:$W$358, MATCH(AB$17, 'E2 Allocators'!$B$15:$W$15, 0),FALSE)), 0, VLOOKUP(VLOOKUP($A596, 'E4 TB Allocation Details'!$A$18:$L$214, MATCH("Customer ID", 'E4 TB Allocation Details'!$A$18:$L$18, 0),FALSE), 'E2 Allocators'!$B$15:$W$358, MATCH(AB$17, 'E2 Allocators'!$B$15:$W$15, 0),FALSE))</f>
        <v>0</v>
      </c>
      <c r="AC596" s="1245">
        <f>IF(ISERROR(VLOOKUP(VLOOKUP($A596, 'E4 TB Allocation Details'!$A$18:$L$214, MATCH("Customer ID", 'E4 TB Allocation Details'!$A$18:$L$18, 0),FALSE), 'E2 Allocators'!$B$15:$W$358, MATCH(AC$17, 'E2 Allocators'!$B$15:$W$15, 0),FALSE)), 0, VLOOKUP(VLOOKUP($A596, 'E4 TB Allocation Details'!$A$18:$L$214, MATCH("Customer ID", 'E4 TB Allocation Details'!$A$18:$L$18, 0),FALSE), 'E2 Allocators'!$B$15:$W$358, MATCH(AC$17, 'E2 Allocators'!$B$15:$W$15, 0),FALSE))</f>
        <v>0</v>
      </c>
      <c r="AD596" s="1245">
        <f>IF(ISERROR(VLOOKUP(VLOOKUP($A596, 'E4 TB Allocation Details'!$A$18:$L$214, MATCH("Customer ID", 'E4 TB Allocation Details'!$A$18:$L$18, 0),FALSE), 'E2 Allocators'!$B$15:$W$358, MATCH(AD$17, 'E2 Allocators'!$B$15:$W$15, 0),FALSE)), 0, VLOOKUP(VLOOKUP($A596, 'E4 TB Allocation Details'!$A$18:$L$214, MATCH("Customer ID", 'E4 TB Allocation Details'!$A$18:$L$18, 0),FALSE), 'E2 Allocators'!$B$15:$W$358, MATCH(AD$17, 'E2 Allocators'!$B$15:$W$15, 0),FALSE))</f>
        <v>0</v>
      </c>
      <c r="AE596" s="1245">
        <f>IF(ISERROR(VLOOKUP(VLOOKUP($A596, 'E4 TB Allocation Details'!$A$18:$L$214, MATCH("Customer ID", 'E4 TB Allocation Details'!$A$18:$L$18, 0),FALSE), 'E2 Allocators'!$B$15:$W$358, MATCH(AE$17, 'E2 Allocators'!$B$15:$W$15, 0),FALSE)), 0, VLOOKUP(VLOOKUP($A596, 'E4 TB Allocation Details'!$A$18:$L$214, MATCH("Customer ID", 'E4 TB Allocation Details'!$A$18:$L$18, 0),FALSE), 'E2 Allocators'!$B$15:$W$358, MATCH(AE$17, 'E2 Allocators'!$B$15:$W$15, 0),FALSE))</f>
        <v>0</v>
      </c>
      <c r="AF596" s="1245">
        <f>IF(ISERROR(VLOOKUP(VLOOKUP($A596, 'E4 TB Allocation Details'!$A$18:$L$214, MATCH("Customer ID", 'E4 TB Allocation Details'!$A$18:$L$18, 0),FALSE), 'E2 Allocators'!$B$15:$W$358, MATCH(AF$17, 'E2 Allocators'!$B$15:$W$15, 0),FALSE)), 0, VLOOKUP(VLOOKUP($A596, 'E4 TB Allocation Details'!$A$18:$L$214, MATCH("Customer ID", 'E4 TB Allocation Details'!$A$18:$L$18, 0),FALSE), 'E2 Allocators'!$B$15:$W$358, MATCH(AF$17, 'E2 Allocators'!$B$15:$W$15, 0),FALSE))</f>
        <v>0</v>
      </c>
      <c r="AG596" s="1245">
        <f>IF(ISERROR(VLOOKUP(VLOOKUP($A596, 'E4 TB Allocation Details'!$A$18:$L$214, MATCH("Customer ID", 'E4 TB Allocation Details'!$A$18:$L$18, 0),FALSE), 'E2 Allocators'!$B$15:$W$358, MATCH(AG$17, 'E2 Allocators'!$B$15:$W$15, 0),FALSE)), 0, VLOOKUP(VLOOKUP($A596, 'E4 TB Allocation Details'!$A$18:$L$214, MATCH("Customer ID", 'E4 TB Allocation Details'!$A$18:$L$18, 0),FALSE), 'E2 Allocators'!$B$15:$W$358, MATCH(AG$17, 'E2 Allocators'!$B$15:$W$15, 0),FALSE))</f>
        <v>0</v>
      </c>
      <c r="AH596" s="1245">
        <f>IF(ISERROR(VLOOKUP(VLOOKUP($A596, 'E4 TB Allocation Details'!$A$18:$L$214, MATCH("Customer ID", 'E4 TB Allocation Details'!$A$18:$L$18, 0),FALSE), 'E2 Allocators'!$B$15:$W$358, MATCH(AH$17, 'E2 Allocators'!$B$15:$W$15, 0),FALSE)), 0, VLOOKUP(VLOOKUP($A596, 'E4 TB Allocation Details'!$A$18:$L$214, MATCH("Customer ID", 'E4 TB Allocation Details'!$A$18:$L$18, 0),FALSE), 'E2 Allocators'!$B$15:$W$358, MATCH(AH$17, 'E2 Allocators'!$B$15:$W$15, 0),FALSE))</f>
        <v>0</v>
      </c>
      <c r="AI596" s="1245">
        <f>IF(ISERROR(VLOOKUP(VLOOKUP($A596, 'E4 TB Allocation Details'!$A$18:$L$214, MATCH("Customer ID", 'E4 TB Allocation Details'!$A$18:$L$18, 0),FALSE), 'E2 Allocators'!$B$15:$W$358, MATCH(AI$17, 'E2 Allocators'!$B$15:$W$15, 0),FALSE)), 0, VLOOKUP(VLOOKUP($A596, 'E4 TB Allocation Details'!$A$18:$L$214, MATCH("Customer ID", 'E4 TB Allocation Details'!$A$18:$L$18, 0),FALSE), 'E2 Allocators'!$B$15:$W$358, MATCH(AI$17, 'E2 Allocators'!$B$15:$W$15, 0),FALSE))</f>
        <v>0</v>
      </c>
      <c r="AJ596" s="1245">
        <f>IF(ISERROR(VLOOKUP(VLOOKUP($A596, 'E4 TB Allocation Details'!$A$18:$L$214, MATCH("Customer ID", 'E4 TB Allocation Details'!$A$18:$L$18, 0),FALSE), 'E2 Allocators'!$B$15:$W$358, MATCH(AJ$17, 'E2 Allocators'!$B$15:$W$15, 0),FALSE)), 0, VLOOKUP(VLOOKUP($A596, 'E4 TB Allocation Details'!$A$18:$L$214, MATCH("Customer ID", 'E4 TB Allocation Details'!$A$18:$L$18, 0),FALSE), 'E2 Allocators'!$B$15:$W$358, MATCH(AJ$17, 'E2 Allocators'!$B$15:$W$15, 0),FALSE))</f>
        <v>0</v>
      </c>
      <c r="AK596" s="1245">
        <f>IF(ISERROR(VLOOKUP(VLOOKUP($A596, 'E4 TB Allocation Details'!$A$18:$L$214, MATCH("Customer ID", 'E4 TB Allocation Details'!$A$18:$L$18, 0),FALSE), 'E2 Allocators'!$B$15:$W$358, MATCH(AK$17, 'E2 Allocators'!$B$15:$W$15, 0),FALSE)), 0, VLOOKUP(VLOOKUP($A596, 'E4 TB Allocation Details'!$A$18:$L$214, MATCH("Customer ID", 'E4 TB Allocation Details'!$A$18:$L$18, 0),FALSE), 'E2 Allocators'!$B$15:$W$358, MATCH(AK$17, 'E2 Allocators'!$B$15:$W$15, 0),FALSE))</f>
        <v>0</v>
      </c>
      <c r="AL596" s="1245">
        <f>IF(ISERROR(VLOOKUP(VLOOKUP($A596, 'E4 TB Allocation Details'!$A$18:$L$214, MATCH("Customer ID", 'E4 TB Allocation Details'!$A$18:$L$18, 0),FALSE), 'E2 Allocators'!$B$15:$W$358, MATCH(AL$17, 'E2 Allocators'!$B$15:$W$15, 0),FALSE)), 0, VLOOKUP(VLOOKUP($A596, 'E4 TB Allocation Details'!$A$18:$L$214, MATCH("Customer ID", 'E4 TB Allocation Details'!$A$18:$L$18, 0),FALSE), 'E2 Allocators'!$B$15:$W$358, MATCH(AL$17, 'E2 Allocators'!$B$15:$W$15, 0),FALSE))</f>
        <v>0</v>
      </c>
      <c r="AM596" s="1245">
        <f>IF(ISERROR(VLOOKUP(VLOOKUP($A596, 'E4 TB Allocation Details'!$A$18:$L$214, MATCH("Customer ID", 'E4 TB Allocation Details'!$A$18:$L$18, 0),FALSE), 'E2 Allocators'!$B$15:$W$358, MATCH(AM$17, 'E2 Allocators'!$B$15:$W$15, 0),FALSE)), 0, VLOOKUP(VLOOKUP($A596, 'E4 TB Allocation Details'!$A$18:$L$214, MATCH("Customer ID", 'E4 TB Allocation Details'!$A$18:$L$18, 0),FALSE), 'E2 Allocators'!$B$15:$W$358, MATCH(AM$17, 'E2 Allocators'!$B$15:$W$15, 0),FALSE))</f>
        <v>0</v>
      </c>
      <c r="AN596" s="1245">
        <f>IF(ISERROR(VLOOKUP(VLOOKUP($A596, 'E4 TB Allocation Details'!$A$18:$L$214, MATCH("Customer ID", 'E4 TB Allocation Details'!$A$18:$L$18, 0),FALSE), 'E2 Allocators'!$B$15:$W$358, MATCH(AN$17, 'E2 Allocators'!$B$15:$W$15, 0),FALSE)), 0, VLOOKUP(VLOOKUP($A596, 'E4 TB Allocation Details'!$A$18:$L$214, MATCH("Customer ID", 'E4 TB Allocation Details'!$A$18:$L$18, 0),FALSE), 'E2 Allocators'!$B$15:$W$358, MATCH(AN$17, 'E2 Allocators'!$B$15:$W$15, 0),FALSE))</f>
        <v>0</v>
      </c>
      <c r="AO596" s="1245">
        <f>IF(ISERROR(VLOOKUP(VLOOKUP($A596, 'E4 TB Allocation Details'!$A$18:$L$214, MATCH("Customer ID", 'E4 TB Allocation Details'!$A$18:$L$18, 0),FALSE), 'E2 Allocators'!$B$15:$W$358, MATCH(AO$17, 'E2 Allocators'!$B$15:$W$15, 0),FALSE)), 0, VLOOKUP(VLOOKUP($A596, 'E4 TB Allocation Details'!$A$18:$L$214, MATCH("Customer ID", 'E4 TB Allocation Details'!$A$18:$L$18, 0),FALSE), 'E2 Allocators'!$B$15:$W$358, MATCH(AO$17, 'E2 Allocators'!$B$15:$W$15, 0),FALSE))</f>
        <v>0</v>
      </c>
      <c r="AP596" s="1245">
        <f>IF(ISERROR(VLOOKUP(VLOOKUP($A596, 'E4 TB Allocation Details'!$A$18:$L$214, MATCH("Customer ID", 'E4 TB Allocation Details'!$A$18:$L$18, 0),FALSE), 'E2 Allocators'!$B$15:$W$358, MATCH(AP$17, 'E2 Allocators'!$B$15:$W$15, 0),FALSE)), 0, VLOOKUP(VLOOKUP($A596, 'E4 TB Allocation Details'!$A$18:$L$214, MATCH("Customer ID", 'E4 TB Allocation Details'!$A$18:$L$18, 0),FALSE), 'E2 Allocators'!$B$15:$W$358, MATCH(AP$17, 'E2 Allocators'!$B$15:$W$15, 0),FALSE))</f>
        <v>0</v>
      </c>
      <c r="AQ596" s="1245">
        <f>IF(ISERROR(VLOOKUP(VLOOKUP($A596, 'E4 TB Allocation Details'!$A$18:$L$214, MATCH("Customer ID", 'E4 TB Allocation Details'!$A$18:$L$18, 0),FALSE), 'E2 Allocators'!$B$15:$W$358, MATCH(AQ$17, 'E2 Allocators'!$B$15:$W$15, 0),FALSE)), 0, VLOOKUP(VLOOKUP($A596, 'E4 TB Allocation Details'!$A$18:$L$214, MATCH("Customer ID", 'E4 TB Allocation Details'!$A$18:$L$18, 0),FALSE), 'E2 Allocators'!$B$15:$W$358, MATCH(AQ$17, 'E2 Allocators'!$B$15:$W$15, 0),FALSE))</f>
        <v>0</v>
      </c>
      <c r="AR596" s="1245">
        <f>IF(ISERROR(VLOOKUP(VLOOKUP($A596, 'E4 TB Allocation Details'!$A$18:$L$214, MATCH("Customer ID", 'E4 TB Allocation Details'!$A$18:$L$18, 0),FALSE), 'E2 Allocators'!$B$15:$W$358, MATCH(AR$17, 'E2 Allocators'!$B$15:$W$15, 0),FALSE)), 0, VLOOKUP(VLOOKUP($A596, 'E4 TB Allocation Details'!$A$18:$L$214, MATCH("Customer ID", 'E4 TB Allocation Details'!$A$18:$L$18, 0),FALSE), 'E2 Allocators'!$B$15:$W$358, MATCH(AR$17, 'E2 Allocators'!$B$15:$W$15, 0),FALSE))</f>
        <v>0</v>
      </c>
      <c r="AS596" s="1245">
        <f>IF(ISERROR(VLOOKUP(VLOOKUP($A596, 'E4 TB Allocation Details'!$A$18:$L$214, MATCH("Customer ID", 'E4 TB Allocation Details'!$A$18:$L$18, 0),FALSE), 'E2 Allocators'!$B$15:$W$358, MATCH(AS$17, 'E2 Allocators'!$B$15:$W$15, 0),FALSE)), 0, VLOOKUP(VLOOKUP($A596, 'E4 TB Allocation Details'!$A$18:$L$214, MATCH("Customer ID", 'E4 TB Allocation Details'!$A$18:$L$18, 0),FALSE), 'E2 Allocators'!$B$15:$W$358, MATCH(AS$17, 'E2 Allocators'!$B$15:$W$15, 0),FALSE))</f>
        <v>0</v>
      </c>
      <c r="AT596" s="1245">
        <f>IF(ISERROR(VLOOKUP(VLOOKUP($A596, 'E4 TB Allocation Details'!$A$18:$L$214, MATCH("Customer ID", 'E4 TB Allocation Details'!$A$18:$L$18, 0),FALSE), 'E2 Allocators'!$B$15:$W$358, MATCH(AT$17, 'E2 Allocators'!$B$15:$W$15, 0),FALSE)), 0, VLOOKUP(VLOOKUP($A596, 'E4 TB Allocation Details'!$A$18:$L$214, MATCH("Customer ID", 'E4 TB Allocation Details'!$A$18:$L$18, 0),FALSE), 'E2 Allocators'!$B$15:$W$358, MATCH(AT$17, 'E2 Allocators'!$B$15:$W$15, 0),FALSE))</f>
        <v>0</v>
      </c>
      <c r="AU596" s="1245">
        <f>IF(ISERROR(VLOOKUP(VLOOKUP($A596, 'E4 TB Allocation Details'!$A$18:$L$214, MATCH("Customer ID", 'E4 TB Allocation Details'!$A$18:$L$18, 0),FALSE), 'E2 Allocators'!$B$15:$W$358, MATCH(AU$17, 'E2 Allocators'!$B$15:$W$15, 0),FALSE)), 0, VLOOKUP(VLOOKUP($A596, 'E4 TB Allocation Details'!$A$18:$L$214, MATCH("Customer ID", 'E4 TB Allocation Details'!$A$18:$L$18, 0),FALSE), 'E2 Allocators'!$B$15:$W$358, MATCH(AU$17, 'E2 Allocators'!$B$15:$W$15, 0),FALSE))</f>
        <v>0</v>
      </c>
      <c r="AV596" s="1250">
        <f t="shared" si="902"/>
        <v>0</v>
      </c>
      <c r="AW596" s="1247"/>
      <c r="AX596" s="1247"/>
      <c r="AY596" s="1247"/>
      <c r="AZ596" s="1247"/>
      <c r="BA596" s="1247"/>
      <c r="BB596" s="1247"/>
      <c r="BC596" s="1247"/>
      <c r="BD596" s="1247"/>
      <c r="BE596" s="1247"/>
      <c r="BF596" s="1247"/>
      <c r="BG596" s="1247"/>
      <c r="BH596" s="1247"/>
      <c r="BI596" s="1247"/>
      <c r="BJ596" s="1247"/>
      <c r="BK596" s="1247"/>
      <c r="BL596" s="1247"/>
      <c r="BM596" s="1247"/>
      <c r="BN596" s="1247"/>
      <c r="BO596" s="1247"/>
      <c r="BP596" s="1247"/>
      <c r="BQ596" s="1248"/>
    </row>
    <row r="597" spans="1:69" s="229" customFormat="1" ht="12.75" x14ac:dyDescent="0.2">
      <c r="A597" s="1249" t="s">
        <v>817</v>
      </c>
      <c r="B597" s="1242" t="s">
        <v>341</v>
      </c>
      <c r="C597" s="1243">
        <v>1</v>
      </c>
      <c r="D597" s="1244">
        <f t="shared" si="899"/>
        <v>1</v>
      </c>
      <c r="E597" s="1244">
        <f>VLOOKUP($A597,'E1 Categorization'!$A$35:$E$116,5,FALSE)</f>
        <v>0</v>
      </c>
      <c r="F597" s="1244">
        <f t="shared" si="900"/>
        <v>1</v>
      </c>
      <c r="G597" s="1245">
        <f>IF(ISERROR(VLOOKUP(VLOOKUP($A597, 'E4 TB Allocation Details'!$A$18:$L$214, MATCH("Demand ID", 'E4 TB Allocation Details'!$A$18:$L$18, 0),FALSE), 'E2 Allocators'!$B$15:$W$358, MATCH(G$17, 'E2 Allocators'!$B$15:$W$15, 0),FALSE)), 0, VLOOKUP(VLOOKUP($A597, 'E4 TB Allocation Details'!$A$18:$L$214, MATCH("Demand ID", 'E4 TB Allocation Details'!$A$18:$L$18, 0),FALSE), 'E2 Allocators'!$B$15:$W$358, MATCH(G$17, 'E2 Allocators'!$B$15:$W$15, 0),FALSE))</f>
        <v>0.3157623529226346</v>
      </c>
      <c r="H597" s="1245">
        <f>IF(ISERROR(VLOOKUP(VLOOKUP($A597, 'E4 TB Allocation Details'!$A$18:$L$214, MATCH("Demand ID", 'E4 TB Allocation Details'!$A$18:$L$18, 0),FALSE), 'E2 Allocators'!$B$15:$W$358, MATCH(H$17, 'E2 Allocators'!$B$15:$W$15, 0),FALSE)), 0, VLOOKUP(VLOOKUP($A597, 'E4 TB Allocation Details'!$A$18:$L$214, MATCH("Demand ID", 'E4 TB Allocation Details'!$A$18:$L$18, 0),FALSE), 'E2 Allocators'!$B$15:$W$358, MATCH(H$17, 'E2 Allocators'!$B$15:$W$15, 0),FALSE))</f>
        <v>0.26945830515200747</v>
      </c>
      <c r="I597" s="1245">
        <f>IF(ISERROR(VLOOKUP(VLOOKUP($A597, 'E4 TB Allocation Details'!$A$18:$L$214, MATCH("Demand ID", 'E4 TB Allocation Details'!$A$18:$L$18, 0),FALSE), 'E2 Allocators'!$B$15:$W$358, MATCH(I$17, 'E2 Allocators'!$B$15:$W$15, 0),FALSE)), 0, VLOOKUP(VLOOKUP($A597, 'E4 TB Allocation Details'!$A$18:$L$214, MATCH("Demand ID", 'E4 TB Allocation Details'!$A$18:$L$18, 0),FALSE), 'E2 Allocators'!$B$15:$W$358, MATCH(I$17, 'E2 Allocators'!$B$15:$W$15, 0),FALSE))</f>
        <v>0.32055874862254585</v>
      </c>
      <c r="J597" s="1245">
        <f>IF(ISERROR(VLOOKUP(VLOOKUP($A597, 'E4 TB Allocation Details'!$A$18:$L$214, MATCH("Demand ID", 'E4 TB Allocation Details'!$A$18:$L$18, 0),FALSE), 'E2 Allocators'!$B$15:$W$358, MATCH(J$17, 'E2 Allocators'!$B$15:$W$15, 0),FALSE)), 0, VLOOKUP(VLOOKUP($A597, 'E4 TB Allocation Details'!$A$18:$L$214, MATCH("Demand ID", 'E4 TB Allocation Details'!$A$18:$L$18, 0),FALSE), 'E2 Allocators'!$B$15:$W$358, MATCH(J$17, 'E2 Allocators'!$B$15:$W$15, 0),FALSE))</f>
        <v>0</v>
      </c>
      <c r="K597" s="1245">
        <f>IF(ISERROR(VLOOKUP(VLOOKUP($A597, 'E4 TB Allocation Details'!$A$18:$L$214, MATCH("Demand ID", 'E4 TB Allocation Details'!$A$18:$L$18, 0),FALSE), 'E2 Allocators'!$B$15:$W$358, MATCH(K$17, 'E2 Allocators'!$B$15:$W$15, 0),FALSE)), 0, VLOOKUP(VLOOKUP($A597, 'E4 TB Allocation Details'!$A$18:$L$214, MATCH("Demand ID", 'E4 TB Allocation Details'!$A$18:$L$18, 0),FALSE), 'E2 Allocators'!$B$15:$W$358, MATCH(K$17, 'E2 Allocators'!$B$15:$W$15, 0),FALSE))</f>
        <v>0</v>
      </c>
      <c r="L597" s="1245">
        <f>IF(ISERROR(VLOOKUP(VLOOKUP($A597, 'E4 TB Allocation Details'!$A$18:$L$214, MATCH("Demand ID", 'E4 TB Allocation Details'!$A$18:$L$18, 0),FALSE), 'E2 Allocators'!$B$15:$W$358, MATCH(L$17, 'E2 Allocators'!$B$15:$W$15, 0),FALSE)), 0, VLOOKUP(VLOOKUP($A597, 'E4 TB Allocation Details'!$A$18:$L$214, MATCH("Demand ID", 'E4 TB Allocation Details'!$A$18:$L$18, 0),FALSE), 'E2 Allocators'!$B$15:$W$358, MATCH(L$17, 'E2 Allocators'!$B$15:$W$15, 0),FALSE))</f>
        <v>9.1266376255299209E-2</v>
      </c>
      <c r="M597" s="1245">
        <f>IF(ISERROR(VLOOKUP(VLOOKUP($A597, 'E4 TB Allocation Details'!$A$18:$L$214, MATCH("Demand ID", 'E4 TB Allocation Details'!$A$18:$L$18, 0),FALSE), 'E2 Allocators'!$B$15:$W$358, MATCH(M$17, 'E2 Allocators'!$B$15:$W$15, 0),FALSE)), 0, VLOOKUP(VLOOKUP($A597, 'E4 TB Allocation Details'!$A$18:$L$214, MATCH("Demand ID", 'E4 TB Allocation Details'!$A$18:$L$18, 0),FALSE), 'E2 Allocators'!$B$15:$W$358, MATCH(M$17, 'E2 Allocators'!$B$15:$W$15, 0),FALSE))</f>
        <v>2.1516055983044307E-3</v>
      </c>
      <c r="N597" s="1245">
        <f>IF(ISERROR(VLOOKUP(VLOOKUP($A597, 'E4 TB Allocation Details'!$A$18:$L$214, MATCH("Demand ID", 'E4 TB Allocation Details'!$A$18:$L$18, 0),FALSE), 'E2 Allocators'!$B$15:$W$358, MATCH(N$17, 'E2 Allocators'!$B$15:$W$15, 0),FALSE)), 0, VLOOKUP(VLOOKUP($A597, 'E4 TB Allocation Details'!$A$18:$L$214, MATCH("Demand ID", 'E4 TB Allocation Details'!$A$18:$L$18, 0),FALSE), 'E2 Allocators'!$B$15:$W$358, MATCH(N$17, 'E2 Allocators'!$B$15:$W$15, 0),FALSE))</f>
        <v>0</v>
      </c>
      <c r="O597" s="1245">
        <f>IF(ISERROR(VLOOKUP(VLOOKUP($A597, 'E4 TB Allocation Details'!$A$18:$L$214, MATCH("Demand ID", 'E4 TB Allocation Details'!$A$18:$L$18, 0),FALSE), 'E2 Allocators'!$B$15:$W$358, MATCH(O$17, 'E2 Allocators'!$B$15:$W$15, 0),FALSE)), 0, VLOOKUP(VLOOKUP($A597, 'E4 TB Allocation Details'!$A$18:$L$214, MATCH("Demand ID", 'E4 TB Allocation Details'!$A$18:$L$18, 0),FALSE), 'E2 Allocators'!$B$15:$W$358, MATCH(O$17, 'E2 Allocators'!$B$15:$W$15, 0),FALSE))</f>
        <v>8.0261144920849902E-4</v>
      </c>
      <c r="P597" s="1245">
        <f>IF(ISERROR(VLOOKUP(VLOOKUP($A597, 'E4 TB Allocation Details'!$A$18:$L$214, MATCH("Demand ID", 'E4 TB Allocation Details'!$A$18:$L$18, 0),FALSE), 'E2 Allocators'!$B$15:$W$358, MATCH(P$17, 'E2 Allocators'!$B$15:$W$15, 0),FALSE)), 0, VLOOKUP(VLOOKUP($A597, 'E4 TB Allocation Details'!$A$18:$L$214, MATCH("Demand ID", 'E4 TB Allocation Details'!$A$18:$L$18, 0),FALSE), 'E2 Allocators'!$B$15:$W$358, MATCH(P$17, 'E2 Allocators'!$B$15:$W$15, 0),FALSE))</f>
        <v>0</v>
      </c>
      <c r="Q597" s="1245">
        <f>IF(ISERROR(VLOOKUP(VLOOKUP($A597, 'E4 TB Allocation Details'!$A$18:$L$214, MATCH("Demand ID", 'E4 TB Allocation Details'!$A$18:$L$18, 0),FALSE), 'E2 Allocators'!$B$15:$W$358, MATCH(Q$17, 'E2 Allocators'!$B$15:$W$15, 0),FALSE)), 0, VLOOKUP(VLOOKUP($A597, 'E4 TB Allocation Details'!$A$18:$L$214, MATCH("Demand ID", 'E4 TB Allocation Details'!$A$18:$L$18, 0),FALSE), 'E2 Allocators'!$B$15:$W$358, MATCH(Q$17, 'E2 Allocators'!$B$15:$W$15, 0),FALSE))</f>
        <v>0</v>
      </c>
      <c r="R597" s="1245">
        <f>IF(ISERROR(VLOOKUP(VLOOKUP($A597, 'E4 TB Allocation Details'!$A$18:$L$214, MATCH("Demand ID", 'E4 TB Allocation Details'!$A$18:$L$18, 0),FALSE), 'E2 Allocators'!$B$15:$W$358, MATCH(R$17, 'E2 Allocators'!$B$15:$W$15, 0),FALSE)), 0, VLOOKUP(VLOOKUP($A597, 'E4 TB Allocation Details'!$A$18:$L$214, MATCH("Demand ID", 'E4 TB Allocation Details'!$A$18:$L$18, 0),FALSE), 'E2 Allocators'!$B$15:$W$358, MATCH(R$17, 'E2 Allocators'!$B$15:$W$15, 0),FALSE))</f>
        <v>0</v>
      </c>
      <c r="S597" s="1245">
        <f>IF(ISERROR(VLOOKUP(VLOOKUP($A597, 'E4 TB Allocation Details'!$A$18:$L$214, MATCH("Demand ID", 'E4 TB Allocation Details'!$A$18:$L$18, 0),FALSE), 'E2 Allocators'!$B$15:$W$358, MATCH(S$17, 'E2 Allocators'!$B$15:$W$15, 0),FALSE)), 0, VLOOKUP(VLOOKUP($A597, 'E4 TB Allocation Details'!$A$18:$L$214, MATCH("Demand ID", 'E4 TB Allocation Details'!$A$18:$L$18, 0),FALSE), 'E2 Allocators'!$B$15:$W$358, MATCH(S$17, 'E2 Allocators'!$B$15:$W$15, 0),FALSE))</f>
        <v>0</v>
      </c>
      <c r="T597" s="1245">
        <f>IF(ISERROR(VLOOKUP(VLOOKUP($A597, 'E4 TB Allocation Details'!$A$18:$L$214, MATCH("Demand ID", 'E4 TB Allocation Details'!$A$18:$L$18, 0),FALSE), 'E2 Allocators'!$B$15:$W$358, MATCH(T$17, 'E2 Allocators'!$B$15:$W$15, 0),FALSE)), 0, VLOOKUP(VLOOKUP($A597, 'E4 TB Allocation Details'!$A$18:$L$214, MATCH("Demand ID", 'E4 TB Allocation Details'!$A$18:$L$18, 0),FALSE), 'E2 Allocators'!$B$15:$W$358, MATCH(T$17, 'E2 Allocators'!$B$15:$W$15, 0),FALSE))</f>
        <v>0</v>
      </c>
      <c r="U597" s="1245">
        <f>IF(ISERROR(VLOOKUP(VLOOKUP($A597, 'E4 TB Allocation Details'!$A$18:$L$214, MATCH("Demand ID", 'E4 TB Allocation Details'!$A$18:$L$18, 0),FALSE), 'E2 Allocators'!$B$15:$W$358, MATCH(U$17, 'E2 Allocators'!$B$15:$W$15, 0),FALSE)), 0, VLOOKUP(VLOOKUP($A597, 'E4 TB Allocation Details'!$A$18:$L$214, MATCH("Demand ID", 'E4 TB Allocation Details'!$A$18:$L$18, 0),FALSE), 'E2 Allocators'!$B$15:$W$358, MATCH(U$17, 'E2 Allocators'!$B$15:$W$15, 0),FALSE))</f>
        <v>0</v>
      </c>
      <c r="V597" s="1245">
        <f>IF(ISERROR(VLOOKUP(VLOOKUP($A597, 'E4 TB Allocation Details'!$A$18:$L$214, MATCH("Demand ID", 'E4 TB Allocation Details'!$A$18:$L$18, 0),FALSE), 'E2 Allocators'!$B$15:$W$358, MATCH(V$17, 'E2 Allocators'!$B$15:$W$15, 0),FALSE)), 0, VLOOKUP(VLOOKUP($A597, 'E4 TB Allocation Details'!$A$18:$L$214, MATCH("Demand ID", 'E4 TB Allocation Details'!$A$18:$L$18, 0),FALSE), 'E2 Allocators'!$B$15:$W$358, MATCH(V$17, 'E2 Allocators'!$B$15:$W$15, 0),FALSE))</f>
        <v>0</v>
      </c>
      <c r="W597" s="1245">
        <f>IF(ISERROR(VLOOKUP(VLOOKUP($A597, 'E4 TB Allocation Details'!$A$18:$L$214, MATCH("Demand ID", 'E4 TB Allocation Details'!$A$18:$L$18, 0),FALSE), 'E2 Allocators'!$B$15:$W$358, MATCH(W$17, 'E2 Allocators'!$B$15:$W$15, 0),FALSE)), 0, VLOOKUP(VLOOKUP($A597, 'E4 TB Allocation Details'!$A$18:$L$214, MATCH("Demand ID", 'E4 TB Allocation Details'!$A$18:$L$18, 0),FALSE), 'E2 Allocators'!$B$15:$W$358, MATCH(W$17, 'E2 Allocators'!$B$15:$W$15, 0),FALSE))</f>
        <v>0</v>
      </c>
      <c r="X597" s="1245">
        <f>IF(ISERROR(VLOOKUP(VLOOKUP($A597, 'E4 TB Allocation Details'!$A$18:$L$214, MATCH("Demand ID", 'E4 TB Allocation Details'!$A$18:$L$18, 0),FALSE), 'E2 Allocators'!$B$15:$W$358, MATCH(X$17, 'E2 Allocators'!$B$15:$W$15, 0),FALSE)), 0, VLOOKUP(VLOOKUP($A597, 'E4 TB Allocation Details'!$A$18:$L$214, MATCH("Demand ID", 'E4 TB Allocation Details'!$A$18:$L$18, 0),FALSE), 'E2 Allocators'!$B$15:$W$358, MATCH(X$17, 'E2 Allocators'!$B$15:$W$15, 0),FALSE))</f>
        <v>0</v>
      </c>
      <c r="Y597" s="1245">
        <f>IF(ISERROR(VLOOKUP(VLOOKUP($A597, 'E4 TB Allocation Details'!$A$18:$L$214, MATCH("Demand ID", 'E4 TB Allocation Details'!$A$18:$L$18, 0),FALSE), 'E2 Allocators'!$B$15:$W$358, MATCH(Y$17, 'E2 Allocators'!$B$15:$W$15, 0),FALSE)), 0, VLOOKUP(VLOOKUP($A597, 'E4 TB Allocation Details'!$A$18:$L$214, MATCH("Demand ID", 'E4 TB Allocation Details'!$A$18:$L$18, 0),FALSE), 'E2 Allocators'!$B$15:$W$358, MATCH(Y$17, 'E2 Allocators'!$B$15:$W$15, 0),FALSE))</f>
        <v>0</v>
      </c>
      <c r="Z597" s="1245">
        <f>IF(ISERROR(VLOOKUP(VLOOKUP($A597, 'E4 TB Allocation Details'!$A$18:$L$214, MATCH("Demand ID", 'E4 TB Allocation Details'!$A$18:$L$18, 0),FALSE), 'E2 Allocators'!$B$15:$W$358, MATCH(Z$17, 'E2 Allocators'!$B$15:$W$15, 0),FALSE)), 0, VLOOKUP(VLOOKUP($A597, 'E4 TB Allocation Details'!$A$18:$L$214, MATCH("Demand ID", 'E4 TB Allocation Details'!$A$18:$L$18, 0),FALSE), 'E2 Allocators'!$B$15:$W$358, MATCH(Z$17, 'E2 Allocators'!$B$15:$W$15, 0),FALSE))</f>
        <v>0</v>
      </c>
      <c r="AA597" s="1250">
        <f t="shared" si="901"/>
        <v>1</v>
      </c>
      <c r="AB597" s="1245">
        <f>IF(ISERROR(VLOOKUP(VLOOKUP($A597, 'E4 TB Allocation Details'!$A$18:$L$214, MATCH("Customer ID", 'E4 TB Allocation Details'!$A$18:$L$18, 0),FALSE), 'E2 Allocators'!$B$15:$W$358, MATCH(AB$17, 'E2 Allocators'!$B$15:$W$15, 0),FALSE)), 0, VLOOKUP(VLOOKUP($A597, 'E4 TB Allocation Details'!$A$18:$L$214, MATCH("Customer ID", 'E4 TB Allocation Details'!$A$18:$L$18, 0),FALSE), 'E2 Allocators'!$B$15:$W$358, MATCH(AB$17, 'E2 Allocators'!$B$15:$W$15, 0),FALSE))</f>
        <v>0</v>
      </c>
      <c r="AC597" s="1245">
        <f>IF(ISERROR(VLOOKUP(VLOOKUP($A597, 'E4 TB Allocation Details'!$A$18:$L$214, MATCH("Customer ID", 'E4 TB Allocation Details'!$A$18:$L$18, 0),FALSE), 'E2 Allocators'!$B$15:$W$358, MATCH(AC$17, 'E2 Allocators'!$B$15:$W$15, 0),FALSE)), 0, VLOOKUP(VLOOKUP($A597, 'E4 TB Allocation Details'!$A$18:$L$214, MATCH("Customer ID", 'E4 TB Allocation Details'!$A$18:$L$18, 0),FALSE), 'E2 Allocators'!$B$15:$W$358, MATCH(AC$17, 'E2 Allocators'!$B$15:$W$15, 0),FALSE))</f>
        <v>0</v>
      </c>
      <c r="AD597" s="1245">
        <f>IF(ISERROR(VLOOKUP(VLOOKUP($A597, 'E4 TB Allocation Details'!$A$18:$L$214, MATCH("Customer ID", 'E4 TB Allocation Details'!$A$18:$L$18, 0),FALSE), 'E2 Allocators'!$B$15:$W$358, MATCH(AD$17, 'E2 Allocators'!$B$15:$W$15, 0),FALSE)), 0, VLOOKUP(VLOOKUP($A597, 'E4 TB Allocation Details'!$A$18:$L$214, MATCH("Customer ID", 'E4 TB Allocation Details'!$A$18:$L$18, 0),FALSE), 'E2 Allocators'!$B$15:$W$358, MATCH(AD$17, 'E2 Allocators'!$B$15:$W$15, 0),FALSE))</f>
        <v>0</v>
      </c>
      <c r="AE597" s="1245">
        <f>IF(ISERROR(VLOOKUP(VLOOKUP($A597, 'E4 TB Allocation Details'!$A$18:$L$214, MATCH("Customer ID", 'E4 TB Allocation Details'!$A$18:$L$18, 0),FALSE), 'E2 Allocators'!$B$15:$W$358, MATCH(AE$17, 'E2 Allocators'!$B$15:$W$15, 0),FALSE)), 0, VLOOKUP(VLOOKUP($A597, 'E4 TB Allocation Details'!$A$18:$L$214, MATCH("Customer ID", 'E4 TB Allocation Details'!$A$18:$L$18, 0),FALSE), 'E2 Allocators'!$B$15:$W$358, MATCH(AE$17, 'E2 Allocators'!$B$15:$W$15, 0),FALSE))</f>
        <v>0</v>
      </c>
      <c r="AF597" s="1245">
        <f>IF(ISERROR(VLOOKUP(VLOOKUP($A597, 'E4 TB Allocation Details'!$A$18:$L$214, MATCH("Customer ID", 'E4 TB Allocation Details'!$A$18:$L$18, 0),FALSE), 'E2 Allocators'!$B$15:$W$358, MATCH(AF$17, 'E2 Allocators'!$B$15:$W$15, 0),FALSE)), 0, VLOOKUP(VLOOKUP($A597, 'E4 TB Allocation Details'!$A$18:$L$214, MATCH("Customer ID", 'E4 TB Allocation Details'!$A$18:$L$18, 0),FALSE), 'E2 Allocators'!$B$15:$W$358, MATCH(AF$17, 'E2 Allocators'!$B$15:$W$15, 0),FALSE))</f>
        <v>0</v>
      </c>
      <c r="AG597" s="1245">
        <f>IF(ISERROR(VLOOKUP(VLOOKUP($A597, 'E4 TB Allocation Details'!$A$18:$L$214, MATCH("Customer ID", 'E4 TB Allocation Details'!$A$18:$L$18, 0),FALSE), 'E2 Allocators'!$B$15:$W$358, MATCH(AG$17, 'E2 Allocators'!$B$15:$W$15, 0),FALSE)), 0, VLOOKUP(VLOOKUP($A597, 'E4 TB Allocation Details'!$A$18:$L$214, MATCH("Customer ID", 'E4 TB Allocation Details'!$A$18:$L$18, 0),FALSE), 'E2 Allocators'!$B$15:$W$358, MATCH(AG$17, 'E2 Allocators'!$B$15:$W$15, 0),FALSE))</f>
        <v>0</v>
      </c>
      <c r="AH597" s="1245">
        <f>IF(ISERROR(VLOOKUP(VLOOKUP($A597, 'E4 TB Allocation Details'!$A$18:$L$214, MATCH("Customer ID", 'E4 TB Allocation Details'!$A$18:$L$18, 0),FALSE), 'E2 Allocators'!$B$15:$W$358, MATCH(AH$17, 'E2 Allocators'!$B$15:$W$15, 0),FALSE)), 0, VLOOKUP(VLOOKUP($A597, 'E4 TB Allocation Details'!$A$18:$L$214, MATCH("Customer ID", 'E4 TB Allocation Details'!$A$18:$L$18, 0),FALSE), 'E2 Allocators'!$B$15:$W$358, MATCH(AH$17, 'E2 Allocators'!$B$15:$W$15, 0),FALSE))</f>
        <v>0</v>
      </c>
      <c r="AI597" s="1245">
        <f>IF(ISERROR(VLOOKUP(VLOOKUP($A597, 'E4 TB Allocation Details'!$A$18:$L$214, MATCH("Customer ID", 'E4 TB Allocation Details'!$A$18:$L$18, 0),FALSE), 'E2 Allocators'!$B$15:$W$358, MATCH(AI$17, 'E2 Allocators'!$B$15:$W$15, 0),FALSE)), 0, VLOOKUP(VLOOKUP($A597, 'E4 TB Allocation Details'!$A$18:$L$214, MATCH("Customer ID", 'E4 TB Allocation Details'!$A$18:$L$18, 0),FALSE), 'E2 Allocators'!$B$15:$W$358, MATCH(AI$17, 'E2 Allocators'!$B$15:$W$15, 0),FALSE))</f>
        <v>0</v>
      </c>
      <c r="AJ597" s="1245">
        <f>IF(ISERROR(VLOOKUP(VLOOKUP($A597, 'E4 TB Allocation Details'!$A$18:$L$214, MATCH("Customer ID", 'E4 TB Allocation Details'!$A$18:$L$18, 0),FALSE), 'E2 Allocators'!$B$15:$W$358, MATCH(AJ$17, 'E2 Allocators'!$B$15:$W$15, 0),FALSE)), 0, VLOOKUP(VLOOKUP($A597, 'E4 TB Allocation Details'!$A$18:$L$214, MATCH("Customer ID", 'E4 TB Allocation Details'!$A$18:$L$18, 0),FALSE), 'E2 Allocators'!$B$15:$W$358, MATCH(AJ$17, 'E2 Allocators'!$B$15:$W$15, 0),FALSE))</f>
        <v>0</v>
      </c>
      <c r="AK597" s="1245">
        <f>IF(ISERROR(VLOOKUP(VLOOKUP($A597, 'E4 TB Allocation Details'!$A$18:$L$214, MATCH("Customer ID", 'E4 TB Allocation Details'!$A$18:$L$18, 0),FALSE), 'E2 Allocators'!$B$15:$W$358, MATCH(AK$17, 'E2 Allocators'!$B$15:$W$15, 0),FALSE)), 0, VLOOKUP(VLOOKUP($A597, 'E4 TB Allocation Details'!$A$18:$L$214, MATCH("Customer ID", 'E4 TB Allocation Details'!$A$18:$L$18, 0),FALSE), 'E2 Allocators'!$B$15:$W$358, MATCH(AK$17, 'E2 Allocators'!$B$15:$W$15, 0),FALSE))</f>
        <v>0</v>
      </c>
      <c r="AL597" s="1245">
        <f>IF(ISERROR(VLOOKUP(VLOOKUP($A597, 'E4 TB Allocation Details'!$A$18:$L$214, MATCH("Customer ID", 'E4 TB Allocation Details'!$A$18:$L$18, 0),FALSE), 'E2 Allocators'!$B$15:$W$358, MATCH(AL$17, 'E2 Allocators'!$B$15:$W$15, 0),FALSE)), 0, VLOOKUP(VLOOKUP($A597, 'E4 TB Allocation Details'!$A$18:$L$214, MATCH("Customer ID", 'E4 TB Allocation Details'!$A$18:$L$18, 0),FALSE), 'E2 Allocators'!$B$15:$W$358, MATCH(AL$17, 'E2 Allocators'!$B$15:$W$15, 0),FALSE))</f>
        <v>0</v>
      </c>
      <c r="AM597" s="1245">
        <f>IF(ISERROR(VLOOKUP(VLOOKUP($A597, 'E4 TB Allocation Details'!$A$18:$L$214, MATCH("Customer ID", 'E4 TB Allocation Details'!$A$18:$L$18, 0),FALSE), 'E2 Allocators'!$B$15:$W$358, MATCH(AM$17, 'E2 Allocators'!$B$15:$W$15, 0),FALSE)), 0, VLOOKUP(VLOOKUP($A597, 'E4 TB Allocation Details'!$A$18:$L$214, MATCH("Customer ID", 'E4 TB Allocation Details'!$A$18:$L$18, 0),FALSE), 'E2 Allocators'!$B$15:$W$358, MATCH(AM$17, 'E2 Allocators'!$B$15:$W$15, 0),FALSE))</f>
        <v>0</v>
      </c>
      <c r="AN597" s="1245">
        <f>IF(ISERROR(VLOOKUP(VLOOKUP($A597, 'E4 TB Allocation Details'!$A$18:$L$214, MATCH("Customer ID", 'E4 TB Allocation Details'!$A$18:$L$18, 0),FALSE), 'E2 Allocators'!$B$15:$W$358, MATCH(AN$17, 'E2 Allocators'!$B$15:$W$15, 0),FALSE)), 0, VLOOKUP(VLOOKUP($A597, 'E4 TB Allocation Details'!$A$18:$L$214, MATCH("Customer ID", 'E4 TB Allocation Details'!$A$18:$L$18, 0),FALSE), 'E2 Allocators'!$B$15:$W$358, MATCH(AN$17, 'E2 Allocators'!$B$15:$W$15, 0),FALSE))</f>
        <v>0</v>
      </c>
      <c r="AO597" s="1245">
        <f>IF(ISERROR(VLOOKUP(VLOOKUP($A597, 'E4 TB Allocation Details'!$A$18:$L$214, MATCH("Customer ID", 'E4 TB Allocation Details'!$A$18:$L$18, 0),FALSE), 'E2 Allocators'!$B$15:$W$358, MATCH(AO$17, 'E2 Allocators'!$B$15:$W$15, 0),FALSE)), 0, VLOOKUP(VLOOKUP($A597, 'E4 TB Allocation Details'!$A$18:$L$214, MATCH("Customer ID", 'E4 TB Allocation Details'!$A$18:$L$18, 0),FALSE), 'E2 Allocators'!$B$15:$W$358, MATCH(AO$17, 'E2 Allocators'!$B$15:$W$15, 0),FALSE))</f>
        <v>0</v>
      </c>
      <c r="AP597" s="1245">
        <f>IF(ISERROR(VLOOKUP(VLOOKUP($A597, 'E4 TB Allocation Details'!$A$18:$L$214, MATCH("Customer ID", 'E4 TB Allocation Details'!$A$18:$L$18, 0),FALSE), 'E2 Allocators'!$B$15:$W$358, MATCH(AP$17, 'E2 Allocators'!$B$15:$W$15, 0),FALSE)), 0, VLOOKUP(VLOOKUP($A597, 'E4 TB Allocation Details'!$A$18:$L$214, MATCH("Customer ID", 'E4 TB Allocation Details'!$A$18:$L$18, 0),FALSE), 'E2 Allocators'!$B$15:$W$358, MATCH(AP$17, 'E2 Allocators'!$B$15:$W$15, 0),FALSE))</f>
        <v>0</v>
      </c>
      <c r="AQ597" s="1245">
        <f>IF(ISERROR(VLOOKUP(VLOOKUP($A597, 'E4 TB Allocation Details'!$A$18:$L$214, MATCH("Customer ID", 'E4 TB Allocation Details'!$A$18:$L$18, 0),FALSE), 'E2 Allocators'!$B$15:$W$358, MATCH(AQ$17, 'E2 Allocators'!$B$15:$W$15, 0),FALSE)), 0, VLOOKUP(VLOOKUP($A597, 'E4 TB Allocation Details'!$A$18:$L$214, MATCH("Customer ID", 'E4 TB Allocation Details'!$A$18:$L$18, 0),FALSE), 'E2 Allocators'!$B$15:$W$358, MATCH(AQ$17, 'E2 Allocators'!$B$15:$W$15, 0),FALSE))</f>
        <v>0</v>
      </c>
      <c r="AR597" s="1245">
        <f>IF(ISERROR(VLOOKUP(VLOOKUP($A597, 'E4 TB Allocation Details'!$A$18:$L$214, MATCH("Customer ID", 'E4 TB Allocation Details'!$A$18:$L$18, 0),FALSE), 'E2 Allocators'!$B$15:$W$358, MATCH(AR$17, 'E2 Allocators'!$B$15:$W$15, 0),FALSE)), 0, VLOOKUP(VLOOKUP($A597, 'E4 TB Allocation Details'!$A$18:$L$214, MATCH("Customer ID", 'E4 TB Allocation Details'!$A$18:$L$18, 0),FALSE), 'E2 Allocators'!$B$15:$W$358, MATCH(AR$17, 'E2 Allocators'!$B$15:$W$15, 0),FALSE))</f>
        <v>0</v>
      </c>
      <c r="AS597" s="1245">
        <f>IF(ISERROR(VLOOKUP(VLOOKUP($A597, 'E4 TB Allocation Details'!$A$18:$L$214, MATCH("Customer ID", 'E4 TB Allocation Details'!$A$18:$L$18, 0),FALSE), 'E2 Allocators'!$B$15:$W$358, MATCH(AS$17, 'E2 Allocators'!$B$15:$W$15, 0),FALSE)), 0, VLOOKUP(VLOOKUP($A597, 'E4 TB Allocation Details'!$A$18:$L$214, MATCH("Customer ID", 'E4 TB Allocation Details'!$A$18:$L$18, 0),FALSE), 'E2 Allocators'!$B$15:$W$358, MATCH(AS$17, 'E2 Allocators'!$B$15:$W$15, 0),FALSE))</f>
        <v>0</v>
      </c>
      <c r="AT597" s="1245">
        <f>IF(ISERROR(VLOOKUP(VLOOKUP($A597, 'E4 TB Allocation Details'!$A$18:$L$214, MATCH("Customer ID", 'E4 TB Allocation Details'!$A$18:$L$18, 0),FALSE), 'E2 Allocators'!$B$15:$W$358, MATCH(AT$17, 'E2 Allocators'!$B$15:$W$15, 0),FALSE)), 0, VLOOKUP(VLOOKUP($A597, 'E4 TB Allocation Details'!$A$18:$L$214, MATCH("Customer ID", 'E4 TB Allocation Details'!$A$18:$L$18, 0),FALSE), 'E2 Allocators'!$B$15:$W$358, MATCH(AT$17, 'E2 Allocators'!$B$15:$W$15, 0),FALSE))</f>
        <v>0</v>
      </c>
      <c r="AU597" s="1245">
        <f>IF(ISERROR(VLOOKUP(VLOOKUP($A597, 'E4 TB Allocation Details'!$A$18:$L$214, MATCH("Customer ID", 'E4 TB Allocation Details'!$A$18:$L$18, 0),FALSE), 'E2 Allocators'!$B$15:$W$358, MATCH(AU$17, 'E2 Allocators'!$B$15:$W$15, 0),FALSE)), 0, VLOOKUP(VLOOKUP($A597, 'E4 TB Allocation Details'!$A$18:$L$214, MATCH("Customer ID", 'E4 TB Allocation Details'!$A$18:$L$18, 0),FALSE), 'E2 Allocators'!$B$15:$W$358, MATCH(AU$17, 'E2 Allocators'!$B$15:$W$15, 0),FALSE))</f>
        <v>0</v>
      </c>
      <c r="AV597" s="1250">
        <f t="shared" si="902"/>
        <v>0</v>
      </c>
      <c r="AW597" s="1247"/>
      <c r="AX597" s="1247"/>
      <c r="AY597" s="1247"/>
      <c r="AZ597" s="1247"/>
      <c r="BA597" s="1247"/>
      <c r="BB597" s="1247"/>
      <c r="BC597" s="1247"/>
      <c r="BD597" s="1247"/>
      <c r="BE597" s="1247"/>
      <c r="BF597" s="1247"/>
      <c r="BG597" s="1247"/>
      <c r="BH597" s="1247"/>
      <c r="BI597" s="1247"/>
      <c r="BJ597" s="1247"/>
      <c r="BK597" s="1247"/>
      <c r="BL597" s="1247"/>
      <c r="BM597" s="1247"/>
      <c r="BN597" s="1247"/>
      <c r="BO597" s="1247"/>
      <c r="BP597" s="1247"/>
      <c r="BQ597" s="1248"/>
    </row>
    <row r="598" spans="1:69" s="229" customFormat="1" ht="12.75" x14ac:dyDescent="0.2">
      <c r="A598" s="1249" t="s">
        <v>818</v>
      </c>
      <c r="B598" s="1242" t="s">
        <v>343</v>
      </c>
      <c r="C598" s="1243">
        <v>1</v>
      </c>
      <c r="D598" s="1244">
        <f t="shared" si="899"/>
        <v>1</v>
      </c>
      <c r="E598" s="1244">
        <f>VLOOKUP($A598,'E1 Categorization'!$A$35:$E$116,5,FALSE)</f>
        <v>0</v>
      </c>
      <c r="F598" s="1244">
        <f t="shared" si="900"/>
        <v>1</v>
      </c>
      <c r="G598" s="1245">
        <f>IF(ISERROR(VLOOKUP(VLOOKUP($A598, 'E4 TB Allocation Details'!$A$18:$L$214, MATCH("Demand ID", 'E4 TB Allocation Details'!$A$18:$L$18, 0),FALSE), 'E2 Allocators'!$B$15:$W$358, MATCH(G$17, 'E2 Allocators'!$B$15:$W$15, 0),FALSE)), 0, VLOOKUP(VLOOKUP($A598, 'E4 TB Allocation Details'!$A$18:$L$214, MATCH("Demand ID", 'E4 TB Allocation Details'!$A$18:$L$18, 0),FALSE), 'E2 Allocators'!$B$15:$W$358, MATCH(G$17, 'E2 Allocators'!$B$15:$W$15, 0),FALSE))</f>
        <v>0.3157623529226346</v>
      </c>
      <c r="H598" s="1245">
        <f>IF(ISERROR(VLOOKUP(VLOOKUP($A598, 'E4 TB Allocation Details'!$A$18:$L$214, MATCH("Demand ID", 'E4 TB Allocation Details'!$A$18:$L$18, 0),FALSE), 'E2 Allocators'!$B$15:$W$358, MATCH(H$17, 'E2 Allocators'!$B$15:$W$15, 0),FALSE)), 0, VLOOKUP(VLOOKUP($A598, 'E4 TB Allocation Details'!$A$18:$L$214, MATCH("Demand ID", 'E4 TB Allocation Details'!$A$18:$L$18, 0),FALSE), 'E2 Allocators'!$B$15:$W$358, MATCH(H$17, 'E2 Allocators'!$B$15:$W$15, 0),FALSE))</f>
        <v>0.26945830515200747</v>
      </c>
      <c r="I598" s="1245">
        <f>IF(ISERROR(VLOOKUP(VLOOKUP($A598, 'E4 TB Allocation Details'!$A$18:$L$214, MATCH("Demand ID", 'E4 TB Allocation Details'!$A$18:$L$18, 0),FALSE), 'E2 Allocators'!$B$15:$W$358, MATCH(I$17, 'E2 Allocators'!$B$15:$W$15, 0),FALSE)), 0, VLOOKUP(VLOOKUP($A598, 'E4 TB Allocation Details'!$A$18:$L$214, MATCH("Demand ID", 'E4 TB Allocation Details'!$A$18:$L$18, 0),FALSE), 'E2 Allocators'!$B$15:$W$358, MATCH(I$17, 'E2 Allocators'!$B$15:$W$15, 0),FALSE))</f>
        <v>0.32055874862254585</v>
      </c>
      <c r="J598" s="1245">
        <f>IF(ISERROR(VLOOKUP(VLOOKUP($A598, 'E4 TB Allocation Details'!$A$18:$L$214, MATCH("Demand ID", 'E4 TB Allocation Details'!$A$18:$L$18, 0),FALSE), 'E2 Allocators'!$B$15:$W$358, MATCH(J$17, 'E2 Allocators'!$B$15:$W$15, 0),FALSE)), 0, VLOOKUP(VLOOKUP($A598, 'E4 TB Allocation Details'!$A$18:$L$214, MATCH("Demand ID", 'E4 TB Allocation Details'!$A$18:$L$18, 0),FALSE), 'E2 Allocators'!$B$15:$W$358, MATCH(J$17, 'E2 Allocators'!$B$15:$W$15, 0),FALSE))</f>
        <v>0</v>
      </c>
      <c r="K598" s="1245">
        <f>IF(ISERROR(VLOOKUP(VLOOKUP($A598, 'E4 TB Allocation Details'!$A$18:$L$214, MATCH("Demand ID", 'E4 TB Allocation Details'!$A$18:$L$18, 0),FALSE), 'E2 Allocators'!$B$15:$W$358, MATCH(K$17, 'E2 Allocators'!$B$15:$W$15, 0),FALSE)), 0, VLOOKUP(VLOOKUP($A598, 'E4 TB Allocation Details'!$A$18:$L$214, MATCH("Demand ID", 'E4 TB Allocation Details'!$A$18:$L$18, 0),FALSE), 'E2 Allocators'!$B$15:$W$358, MATCH(K$17, 'E2 Allocators'!$B$15:$W$15, 0),FALSE))</f>
        <v>0</v>
      </c>
      <c r="L598" s="1245">
        <f>IF(ISERROR(VLOOKUP(VLOOKUP($A598, 'E4 TB Allocation Details'!$A$18:$L$214, MATCH("Demand ID", 'E4 TB Allocation Details'!$A$18:$L$18, 0),FALSE), 'E2 Allocators'!$B$15:$W$358, MATCH(L$17, 'E2 Allocators'!$B$15:$W$15, 0),FALSE)), 0, VLOOKUP(VLOOKUP($A598, 'E4 TB Allocation Details'!$A$18:$L$214, MATCH("Demand ID", 'E4 TB Allocation Details'!$A$18:$L$18, 0),FALSE), 'E2 Allocators'!$B$15:$W$358, MATCH(L$17, 'E2 Allocators'!$B$15:$W$15, 0),FALSE))</f>
        <v>9.1266376255299209E-2</v>
      </c>
      <c r="M598" s="1245">
        <f>IF(ISERROR(VLOOKUP(VLOOKUP($A598, 'E4 TB Allocation Details'!$A$18:$L$214, MATCH("Demand ID", 'E4 TB Allocation Details'!$A$18:$L$18, 0),FALSE), 'E2 Allocators'!$B$15:$W$358, MATCH(M$17, 'E2 Allocators'!$B$15:$W$15, 0),FALSE)), 0, VLOOKUP(VLOOKUP($A598, 'E4 TB Allocation Details'!$A$18:$L$214, MATCH("Demand ID", 'E4 TB Allocation Details'!$A$18:$L$18, 0),FALSE), 'E2 Allocators'!$B$15:$W$358, MATCH(M$17, 'E2 Allocators'!$B$15:$W$15, 0),FALSE))</f>
        <v>2.1516055983044307E-3</v>
      </c>
      <c r="N598" s="1245">
        <f>IF(ISERROR(VLOOKUP(VLOOKUP($A598, 'E4 TB Allocation Details'!$A$18:$L$214, MATCH("Demand ID", 'E4 TB Allocation Details'!$A$18:$L$18, 0),FALSE), 'E2 Allocators'!$B$15:$W$358, MATCH(N$17, 'E2 Allocators'!$B$15:$W$15, 0),FALSE)), 0, VLOOKUP(VLOOKUP($A598, 'E4 TB Allocation Details'!$A$18:$L$214, MATCH("Demand ID", 'E4 TB Allocation Details'!$A$18:$L$18, 0),FALSE), 'E2 Allocators'!$B$15:$W$358, MATCH(N$17, 'E2 Allocators'!$B$15:$W$15, 0),FALSE))</f>
        <v>0</v>
      </c>
      <c r="O598" s="1245">
        <f>IF(ISERROR(VLOOKUP(VLOOKUP($A598, 'E4 TB Allocation Details'!$A$18:$L$214, MATCH("Demand ID", 'E4 TB Allocation Details'!$A$18:$L$18, 0),FALSE), 'E2 Allocators'!$B$15:$W$358, MATCH(O$17, 'E2 Allocators'!$B$15:$W$15, 0),FALSE)), 0, VLOOKUP(VLOOKUP($A598, 'E4 TB Allocation Details'!$A$18:$L$214, MATCH("Demand ID", 'E4 TB Allocation Details'!$A$18:$L$18, 0),FALSE), 'E2 Allocators'!$B$15:$W$358, MATCH(O$17, 'E2 Allocators'!$B$15:$W$15, 0),FALSE))</f>
        <v>8.0261144920849902E-4</v>
      </c>
      <c r="P598" s="1245">
        <f>IF(ISERROR(VLOOKUP(VLOOKUP($A598, 'E4 TB Allocation Details'!$A$18:$L$214, MATCH("Demand ID", 'E4 TB Allocation Details'!$A$18:$L$18, 0),FALSE), 'E2 Allocators'!$B$15:$W$358, MATCH(P$17, 'E2 Allocators'!$B$15:$W$15, 0),FALSE)), 0, VLOOKUP(VLOOKUP($A598, 'E4 TB Allocation Details'!$A$18:$L$214, MATCH("Demand ID", 'E4 TB Allocation Details'!$A$18:$L$18, 0),FALSE), 'E2 Allocators'!$B$15:$W$358, MATCH(P$17, 'E2 Allocators'!$B$15:$W$15, 0),FALSE))</f>
        <v>0</v>
      </c>
      <c r="Q598" s="1245">
        <f>IF(ISERROR(VLOOKUP(VLOOKUP($A598, 'E4 TB Allocation Details'!$A$18:$L$214, MATCH("Demand ID", 'E4 TB Allocation Details'!$A$18:$L$18, 0),FALSE), 'E2 Allocators'!$B$15:$W$358, MATCH(Q$17, 'E2 Allocators'!$B$15:$W$15, 0),FALSE)), 0, VLOOKUP(VLOOKUP($A598, 'E4 TB Allocation Details'!$A$18:$L$214, MATCH("Demand ID", 'E4 TB Allocation Details'!$A$18:$L$18, 0),FALSE), 'E2 Allocators'!$B$15:$W$358, MATCH(Q$17, 'E2 Allocators'!$B$15:$W$15, 0),FALSE))</f>
        <v>0</v>
      </c>
      <c r="R598" s="1245">
        <f>IF(ISERROR(VLOOKUP(VLOOKUP($A598, 'E4 TB Allocation Details'!$A$18:$L$214, MATCH("Demand ID", 'E4 TB Allocation Details'!$A$18:$L$18, 0),FALSE), 'E2 Allocators'!$B$15:$W$358, MATCH(R$17, 'E2 Allocators'!$B$15:$W$15, 0),FALSE)), 0, VLOOKUP(VLOOKUP($A598, 'E4 TB Allocation Details'!$A$18:$L$214, MATCH("Demand ID", 'E4 TB Allocation Details'!$A$18:$L$18, 0),FALSE), 'E2 Allocators'!$B$15:$W$358, MATCH(R$17, 'E2 Allocators'!$B$15:$W$15, 0),FALSE))</f>
        <v>0</v>
      </c>
      <c r="S598" s="1245">
        <f>IF(ISERROR(VLOOKUP(VLOOKUP($A598, 'E4 TB Allocation Details'!$A$18:$L$214, MATCH("Demand ID", 'E4 TB Allocation Details'!$A$18:$L$18, 0),FALSE), 'E2 Allocators'!$B$15:$W$358, MATCH(S$17, 'E2 Allocators'!$B$15:$W$15, 0),FALSE)), 0, VLOOKUP(VLOOKUP($A598, 'E4 TB Allocation Details'!$A$18:$L$214, MATCH("Demand ID", 'E4 TB Allocation Details'!$A$18:$L$18, 0),FALSE), 'E2 Allocators'!$B$15:$W$358, MATCH(S$17, 'E2 Allocators'!$B$15:$W$15, 0),FALSE))</f>
        <v>0</v>
      </c>
      <c r="T598" s="1245">
        <f>IF(ISERROR(VLOOKUP(VLOOKUP($A598, 'E4 TB Allocation Details'!$A$18:$L$214, MATCH("Demand ID", 'E4 TB Allocation Details'!$A$18:$L$18, 0),FALSE), 'E2 Allocators'!$B$15:$W$358, MATCH(T$17, 'E2 Allocators'!$B$15:$W$15, 0),FALSE)), 0, VLOOKUP(VLOOKUP($A598, 'E4 TB Allocation Details'!$A$18:$L$214, MATCH("Demand ID", 'E4 TB Allocation Details'!$A$18:$L$18, 0),FALSE), 'E2 Allocators'!$B$15:$W$358, MATCH(T$17, 'E2 Allocators'!$B$15:$W$15, 0),FALSE))</f>
        <v>0</v>
      </c>
      <c r="U598" s="1245">
        <f>IF(ISERROR(VLOOKUP(VLOOKUP($A598, 'E4 TB Allocation Details'!$A$18:$L$214, MATCH("Demand ID", 'E4 TB Allocation Details'!$A$18:$L$18, 0),FALSE), 'E2 Allocators'!$B$15:$W$358, MATCH(U$17, 'E2 Allocators'!$B$15:$W$15, 0),FALSE)), 0, VLOOKUP(VLOOKUP($A598, 'E4 TB Allocation Details'!$A$18:$L$214, MATCH("Demand ID", 'E4 TB Allocation Details'!$A$18:$L$18, 0),FALSE), 'E2 Allocators'!$B$15:$W$358, MATCH(U$17, 'E2 Allocators'!$B$15:$W$15, 0),FALSE))</f>
        <v>0</v>
      </c>
      <c r="V598" s="1245">
        <f>IF(ISERROR(VLOOKUP(VLOOKUP($A598, 'E4 TB Allocation Details'!$A$18:$L$214, MATCH("Demand ID", 'E4 TB Allocation Details'!$A$18:$L$18, 0),FALSE), 'E2 Allocators'!$B$15:$W$358, MATCH(V$17, 'E2 Allocators'!$B$15:$W$15, 0),FALSE)), 0, VLOOKUP(VLOOKUP($A598, 'E4 TB Allocation Details'!$A$18:$L$214, MATCH("Demand ID", 'E4 TB Allocation Details'!$A$18:$L$18, 0),FALSE), 'E2 Allocators'!$B$15:$W$358, MATCH(V$17, 'E2 Allocators'!$B$15:$W$15, 0),FALSE))</f>
        <v>0</v>
      </c>
      <c r="W598" s="1245">
        <f>IF(ISERROR(VLOOKUP(VLOOKUP($A598, 'E4 TB Allocation Details'!$A$18:$L$214, MATCH("Demand ID", 'E4 TB Allocation Details'!$A$18:$L$18, 0),FALSE), 'E2 Allocators'!$B$15:$W$358, MATCH(W$17, 'E2 Allocators'!$B$15:$W$15, 0),FALSE)), 0, VLOOKUP(VLOOKUP($A598, 'E4 TB Allocation Details'!$A$18:$L$214, MATCH("Demand ID", 'E4 TB Allocation Details'!$A$18:$L$18, 0),FALSE), 'E2 Allocators'!$B$15:$W$358, MATCH(W$17, 'E2 Allocators'!$B$15:$W$15, 0),FALSE))</f>
        <v>0</v>
      </c>
      <c r="X598" s="1245">
        <f>IF(ISERROR(VLOOKUP(VLOOKUP($A598, 'E4 TB Allocation Details'!$A$18:$L$214, MATCH("Demand ID", 'E4 TB Allocation Details'!$A$18:$L$18, 0),FALSE), 'E2 Allocators'!$B$15:$W$358, MATCH(X$17, 'E2 Allocators'!$B$15:$W$15, 0),FALSE)), 0, VLOOKUP(VLOOKUP($A598, 'E4 TB Allocation Details'!$A$18:$L$214, MATCH("Demand ID", 'E4 TB Allocation Details'!$A$18:$L$18, 0),FALSE), 'E2 Allocators'!$B$15:$W$358, MATCH(X$17, 'E2 Allocators'!$B$15:$W$15, 0),FALSE))</f>
        <v>0</v>
      </c>
      <c r="Y598" s="1245">
        <f>IF(ISERROR(VLOOKUP(VLOOKUP($A598, 'E4 TB Allocation Details'!$A$18:$L$214, MATCH("Demand ID", 'E4 TB Allocation Details'!$A$18:$L$18, 0),FALSE), 'E2 Allocators'!$B$15:$W$358, MATCH(Y$17, 'E2 Allocators'!$B$15:$W$15, 0),FALSE)), 0, VLOOKUP(VLOOKUP($A598, 'E4 TB Allocation Details'!$A$18:$L$214, MATCH("Demand ID", 'E4 TB Allocation Details'!$A$18:$L$18, 0),FALSE), 'E2 Allocators'!$B$15:$W$358, MATCH(Y$17, 'E2 Allocators'!$B$15:$W$15, 0),FALSE))</f>
        <v>0</v>
      </c>
      <c r="Z598" s="1245">
        <f>IF(ISERROR(VLOOKUP(VLOOKUP($A598, 'E4 TB Allocation Details'!$A$18:$L$214, MATCH("Demand ID", 'E4 TB Allocation Details'!$A$18:$L$18, 0),FALSE), 'E2 Allocators'!$B$15:$W$358, MATCH(Z$17, 'E2 Allocators'!$B$15:$W$15, 0),FALSE)), 0, VLOOKUP(VLOOKUP($A598, 'E4 TB Allocation Details'!$A$18:$L$214, MATCH("Demand ID", 'E4 TB Allocation Details'!$A$18:$L$18, 0),FALSE), 'E2 Allocators'!$B$15:$W$358, MATCH(Z$17, 'E2 Allocators'!$B$15:$W$15, 0),FALSE))</f>
        <v>0</v>
      </c>
      <c r="AA598" s="1250">
        <f t="shared" si="901"/>
        <v>1</v>
      </c>
      <c r="AB598" s="1245">
        <f>IF(ISERROR(VLOOKUP(VLOOKUP($A598, 'E4 TB Allocation Details'!$A$18:$L$214, MATCH("Customer ID", 'E4 TB Allocation Details'!$A$18:$L$18, 0),FALSE), 'E2 Allocators'!$B$15:$W$358, MATCH(AB$17, 'E2 Allocators'!$B$15:$W$15, 0),FALSE)), 0, VLOOKUP(VLOOKUP($A598, 'E4 TB Allocation Details'!$A$18:$L$214, MATCH("Customer ID", 'E4 TB Allocation Details'!$A$18:$L$18, 0),FALSE), 'E2 Allocators'!$B$15:$W$358, MATCH(AB$17, 'E2 Allocators'!$B$15:$W$15, 0),FALSE))</f>
        <v>0</v>
      </c>
      <c r="AC598" s="1245">
        <f>IF(ISERROR(VLOOKUP(VLOOKUP($A598, 'E4 TB Allocation Details'!$A$18:$L$214, MATCH("Customer ID", 'E4 TB Allocation Details'!$A$18:$L$18, 0),FALSE), 'E2 Allocators'!$B$15:$W$358, MATCH(AC$17, 'E2 Allocators'!$B$15:$W$15, 0),FALSE)), 0, VLOOKUP(VLOOKUP($A598, 'E4 TB Allocation Details'!$A$18:$L$214, MATCH("Customer ID", 'E4 TB Allocation Details'!$A$18:$L$18, 0),FALSE), 'E2 Allocators'!$B$15:$W$358, MATCH(AC$17, 'E2 Allocators'!$B$15:$W$15, 0),FALSE))</f>
        <v>0</v>
      </c>
      <c r="AD598" s="1245">
        <f>IF(ISERROR(VLOOKUP(VLOOKUP($A598, 'E4 TB Allocation Details'!$A$18:$L$214, MATCH("Customer ID", 'E4 TB Allocation Details'!$A$18:$L$18, 0),FALSE), 'E2 Allocators'!$B$15:$W$358, MATCH(AD$17, 'E2 Allocators'!$B$15:$W$15, 0),FALSE)), 0, VLOOKUP(VLOOKUP($A598, 'E4 TB Allocation Details'!$A$18:$L$214, MATCH("Customer ID", 'E4 TB Allocation Details'!$A$18:$L$18, 0),FALSE), 'E2 Allocators'!$B$15:$W$358, MATCH(AD$17, 'E2 Allocators'!$B$15:$W$15, 0),FALSE))</f>
        <v>0</v>
      </c>
      <c r="AE598" s="1245">
        <f>IF(ISERROR(VLOOKUP(VLOOKUP($A598, 'E4 TB Allocation Details'!$A$18:$L$214, MATCH("Customer ID", 'E4 TB Allocation Details'!$A$18:$L$18, 0),FALSE), 'E2 Allocators'!$B$15:$W$358, MATCH(AE$17, 'E2 Allocators'!$B$15:$W$15, 0),FALSE)), 0, VLOOKUP(VLOOKUP($A598, 'E4 TB Allocation Details'!$A$18:$L$214, MATCH("Customer ID", 'E4 TB Allocation Details'!$A$18:$L$18, 0),FALSE), 'E2 Allocators'!$B$15:$W$358, MATCH(AE$17, 'E2 Allocators'!$B$15:$W$15, 0),FALSE))</f>
        <v>0</v>
      </c>
      <c r="AF598" s="1245">
        <f>IF(ISERROR(VLOOKUP(VLOOKUP($A598, 'E4 TB Allocation Details'!$A$18:$L$214, MATCH("Customer ID", 'E4 TB Allocation Details'!$A$18:$L$18, 0),FALSE), 'E2 Allocators'!$B$15:$W$358, MATCH(AF$17, 'E2 Allocators'!$B$15:$W$15, 0),FALSE)), 0, VLOOKUP(VLOOKUP($A598, 'E4 TB Allocation Details'!$A$18:$L$214, MATCH("Customer ID", 'E4 TB Allocation Details'!$A$18:$L$18, 0),FALSE), 'E2 Allocators'!$B$15:$W$358, MATCH(AF$17, 'E2 Allocators'!$B$15:$W$15, 0),FALSE))</f>
        <v>0</v>
      </c>
      <c r="AG598" s="1245">
        <f>IF(ISERROR(VLOOKUP(VLOOKUP($A598, 'E4 TB Allocation Details'!$A$18:$L$214, MATCH("Customer ID", 'E4 TB Allocation Details'!$A$18:$L$18, 0),FALSE), 'E2 Allocators'!$B$15:$W$358, MATCH(AG$17, 'E2 Allocators'!$B$15:$W$15, 0),FALSE)), 0, VLOOKUP(VLOOKUP($A598, 'E4 TB Allocation Details'!$A$18:$L$214, MATCH("Customer ID", 'E4 TB Allocation Details'!$A$18:$L$18, 0),FALSE), 'E2 Allocators'!$B$15:$W$358, MATCH(AG$17, 'E2 Allocators'!$B$15:$W$15, 0),FALSE))</f>
        <v>0</v>
      </c>
      <c r="AH598" s="1245">
        <f>IF(ISERROR(VLOOKUP(VLOOKUP($A598, 'E4 TB Allocation Details'!$A$18:$L$214, MATCH("Customer ID", 'E4 TB Allocation Details'!$A$18:$L$18, 0),FALSE), 'E2 Allocators'!$B$15:$W$358, MATCH(AH$17, 'E2 Allocators'!$B$15:$W$15, 0),FALSE)), 0, VLOOKUP(VLOOKUP($A598, 'E4 TB Allocation Details'!$A$18:$L$214, MATCH("Customer ID", 'E4 TB Allocation Details'!$A$18:$L$18, 0),FALSE), 'E2 Allocators'!$B$15:$W$358, MATCH(AH$17, 'E2 Allocators'!$B$15:$W$15, 0),FALSE))</f>
        <v>0</v>
      </c>
      <c r="AI598" s="1245">
        <f>IF(ISERROR(VLOOKUP(VLOOKUP($A598, 'E4 TB Allocation Details'!$A$18:$L$214, MATCH("Customer ID", 'E4 TB Allocation Details'!$A$18:$L$18, 0),FALSE), 'E2 Allocators'!$B$15:$W$358, MATCH(AI$17, 'E2 Allocators'!$B$15:$W$15, 0),FALSE)), 0, VLOOKUP(VLOOKUP($A598, 'E4 TB Allocation Details'!$A$18:$L$214, MATCH("Customer ID", 'E4 TB Allocation Details'!$A$18:$L$18, 0),FALSE), 'E2 Allocators'!$B$15:$W$358, MATCH(AI$17, 'E2 Allocators'!$B$15:$W$15, 0),FALSE))</f>
        <v>0</v>
      </c>
      <c r="AJ598" s="1245">
        <f>IF(ISERROR(VLOOKUP(VLOOKUP($A598, 'E4 TB Allocation Details'!$A$18:$L$214, MATCH("Customer ID", 'E4 TB Allocation Details'!$A$18:$L$18, 0),FALSE), 'E2 Allocators'!$B$15:$W$358, MATCH(AJ$17, 'E2 Allocators'!$B$15:$W$15, 0),FALSE)), 0, VLOOKUP(VLOOKUP($A598, 'E4 TB Allocation Details'!$A$18:$L$214, MATCH("Customer ID", 'E4 TB Allocation Details'!$A$18:$L$18, 0),FALSE), 'E2 Allocators'!$B$15:$W$358, MATCH(AJ$17, 'E2 Allocators'!$B$15:$W$15, 0),FALSE))</f>
        <v>0</v>
      </c>
      <c r="AK598" s="1245">
        <f>IF(ISERROR(VLOOKUP(VLOOKUP($A598, 'E4 TB Allocation Details'!$A$18:$L$214, MATCH("Customer ID", 'E4 TB Allocation Details'!$A$18:$L$18, 0),FALSE), 'E2 Allocators'!$B$15:$W$358, MATCH(AK$17, 'E2 Allocators'!$B$15:$W$15, 0),FALSE)), 0, VLOOKUP(VLOOKUP($A598, 'E4 TB Allocation Details'!$A$18:$L$214, MATCH("Customer ID", 'E4 TB Allocation Details'!$A$18:$L$18, 0),FALSE), 'E2 Allocators'!$B$15:$W$358, MATCH(AK$17, 'E2 Allocators'!$B$15:$W$15, 0),FALSE))</f>
        <v>0</v>
      </c>
      <c r="AL598" s="1245">
        <f>IF(ISERROR(VLOOKUP(VLOOKUP($A598, 'E4 TB Allocation Details'!$A$18:$L$214, MATCH("Customer ID", 'E4 TB Allocation Details'!$A$18:$L$18, 0),FALSE), 'E2 Allocators'!$B$15:$W$358, MATCH(AL$17, 'E2 Allocators'!$B$15:$W$15, 0),FALSE)), 0, VLOOKUP(VLOOKUP($A598, 'E4 TB Allocation Details'!$A$18:$L$214, MATCH("Customer ID", 'E4 TB Allocation Details'!$A$18:$L$18, 0),FALSE), 'E2 Allocators'!$B$15:$W$358, MATCH(AL$17, 'E2 Allocators'!$B$15:$W$15, 0),FALSE))</f>
        <v>0</v>
      </c>
      <c r="AM598" s="1245">
        <f>IF(ISERROR(VLOOKUP(VLOOKUP($A598, 'E4 TB Allocation Details'!$A$18:$L$214, MATCH("Customer ID", 'E4 TB Allocation Details'!$A$18:$L$18, 0),FALSE), 'E2 Allocators'!$B$15:$W$358, MATCH(AM$17, 'E2 Allocators'!$B$15:$W$15, 0),FALSE)), 0, VLOOKUP(VLOOKUP($A598, 'E4 TB Allocation Details'!$A$18:$L$214, MATCH("Customer ID", 'E4 TB Allocation Details'!$A$18:$L$18, 0),FALSE), 'E2 Allocators'!$B$15:$W$358, MATCH(AM$17, 'E2 Allocators'!$B$15:$W$15, 0),FALSE))</f>
        <v>0</v>
      </c>
      <c r="AN598" s="1245">
        <f>IF(ISERROR(VLOOKUP(VLOOKUP($A598, 'E4 TB Allocation Details'!$A$18:$L$214, MATCH("Customer ID", 'E4 TB Allocation Details'!$A$18:$L$18, 0),FALSE), 'E2 Allocators'!$B$15:$W$358, MATCH(AN$17, 'E2 Allocators'!$B$15:$W$15, 0),FALSE)), 0, VLOOKUP(VLOOKUP($A598, 'E4 TB Allocation Details'!$A$18:$L$214, MATCH("Customer ID", 'E4 TB Allocation Details'!$A$18:$L$18, 0),FALSE), 'E2 Allocators'!$B$15:$W$358, MATCH(AN$17, 'E2 Allocators'!$B$15:$W$15, 0),FALSE))</f>
        <v>0</v>
      </c>
      <c r="AO598" s="1245">
        <f>IF(ISERROR(VLOOKUP(VLOOKUP($A598, 'E4 TB Allocation Details'!$A$18:$L$214, MATCH("Customer ID", 'E4 TB Allocation Details'!$A$18:$L$18, 0),FALSE), 'E2 Allocators'!$B$15:$W$358, MATCH(AO$17, 'E2 Allocators'!$B$15:$W$15, 0),FALSE)), 0, VLOOKUP(VLOOKUP($A598, 'E4 TB Allocation Details'!$A$18:$L$214, MATCH("Customer ID", 'E4 TB Allocation Details'!$A$18:$L$18, 0),FALSE), 'E2 Allocators'!$B$15:$W$358, MATCH(AO$17, 'E2 Allocators'!$B$15:$W$15, 0),FALSE))</f>
        <v>0</v>
      </c>
      <c r="AP598" s="1245">
        <f>IF(ISERROR(VLOOKUP(VLOOKUP($A598, 'E4 TB Allocation Details'!$A$18:$L$214, MATCH("Customer ID", 'E4 TB Allocation Details'!$A$18:$L$18, 0),FALSE), 'E2 Allocators'!$B$15:$W$358, MATCH(AP$17, 'E2 Allocators'!$B$15:$W$15, 0),FALSE)), 0, VLOOKUP(VLOOKUP($A598, 'E4 TB Allocation Details'!$A$18:$L$214, MATCH("Customer ID", 'E4 TB Allocation Details'!$A$18:$L$18, 0),FALSE), 'E2 Allocators'!$B$15:$W$358, MATCH(AP$17, 'E2 Allocators'!$B$15:$W$15, 0),FALSE))</f>
        <v>0</v>
      </c>
      <c r="AQ598" s="1245">
        <f>IF(ISERROR(VLOOKUP(VLOOKUP($A598, 'E4 TB Allocation Details'!$A$18:$L$214, MATCH("Customer ID", 'E4 TB Allocation Details'!$A$18:$L$18, 0),FALSE), 'E2 Allocators'!$B$15:$W$358, MATCH(AQ$17, 'E2 Allocators'!$B$15:$W$15, 0),FALSE)), 0, VLOOKUP(VLOOKUP($A598, 'E4 TB Allocation Details'!$A$18:$L$214, MATCH("Customer ID", 'E4 TB Allocation Details'!$A$18:$L$18, 0),FALSE), 'E2 Allocators'!$B$15:$W$358, MATCH(AQ$17, 'E2 Allocators'!$B$15:$W$15, 0),FALSE))</f>
        <v>0</v>
      </c>
      <c r="AR598" s="1245">
        <f>IF(ISERROR(VLOOKUP(VLOOKUP($A598, 'E4 TB Allocation Details'!$A$18:$L$214, MATCH("Customer ID", 'E4 TB Allocation Details'!$A$18:$L$18, 0),FALSE), 'E2 Allocators'!$B$15:$W$358, MATCH(AR$17, 'E2 Allocators'!$B$15:$W$15, 0),FALSE)), 0, VLOOKUP(VLOOKUP($A598, 'E4 TB Allocation Details'!$A$18:$L$214, MATCH("Customer ID", 'E4 TB Allocation Details'!$A$18:$L$18, 0),FALSE), 'E2 Allocators'!$B$15:$W$358, MATCH(AR$17, 'E2 Allocators'!$B$15:$W$15, 0),FALSE))</f>
        <v>0</v>
      </c>
      <c r="AS598" s="1245">
        <f>IF(ISERROR(VLOOKUP(VLOOKUP($A598, 'E4 TB Allocation Details'!$A$18:$L$214, MATCH("Customer ID", 'E4 TB Allocation Details'!$A$18:$L$18, 0),FALSE), 'E2 Allocators'!$B$15:$W$358, MATCH(AS$17, 'E2 Allocators'!$B$15:$W$15, 0),FALSE)), 0, VLOOKUP(VLOOKUP($A598, 'E4 TB Allocation Details'!$A$18:$L$214, MATCH("Customer ID", 'E4 TB Allocation Details'!$A$18:$L$18, 0),FALSE), 'E2 Allocators'!$B$15:$W$358, MATCH(AS$17, 'E2 Allocators'!$B$15:$W$15, 0),FALSE))</f>
        <v>0</v>
      </c>
      <c r="AT598" s="1245">
        <f>IF(ISERROR(VLOOKUP(VLOOKUP($A598, 'E4 TB Allocation Details'!$A$18:$L$214, MATCH("Customer ID", 'E4 TB Allocation Details'!$A$18:$L$18, 0),FALSE), 'E2 Allocators'!$B$15:$W$358, MATCH(AT$17, 'E2 Allocators'!$B$15:$W$15, 0),FALSE)), 0, VLOOKUP(VLOOKUP($A598, 'E4 TB Allocation Details'!$A$18:$L$214, MATCH("Customer ID", 'E4 TB Allocation Details'!$A$18:$L$18, 0),FALSE), 'E2 Allocators'!$B$15:$W$358, MATCH(AT$17, 'E2 Allocators'!$B$15:$W$15, 0),FALSE))</f>
        <v>0</v>
      </c>
      <c r="AU598" s="1245">
        <f>IF(ISERROR(VLOOKUP(VLOOKUP($A598, 'E4 TB Allocation Details'!$A$18:$L$214, MATCH("Customer ID", 'E4 TB Allocation Details'!$A$18:$L$18, 0),FALSE), 'E2 Allocators'!$B$15:$W$358, MATCH(AU$17, 'E2 Allocators'!$B$15:$W$15, 0),FALSE)), 0, VLOOKUP(VLOOKUP($A598, 'E4 TB Allocation Details'!$A$18:$L$214, MATCH("Customer ID", 'E4 TB Allocation Details'!$A$18:$L$18, 0),FALSE), 'E2 Allocators'!$B$15:$W$358, MATCH(AU$17, 'E2 Allocators'!$B$15:$W$15, 0),FALSE))</f>
        <v>0</v>
      </c>
      <c r="AV598" s="1250">
        <f t="shared" si="902"/>
        <v>0</v>
      </c>
      <c r="AW598" s="1247"/>
      <c r="AX598" s="1247"/>
      <c r="AY598" s="1247"/>
      <c r="AZ598" s="1247"/>
      <c r="BA598" s="1247"/>
      <c r="BB598" s="1247"/>
      <c r="BC598" s="1247"/>
      <c r="BD598" s="1247"/>
      <c r="BE598" s="1247"/>
      <c r="BF598" s="1247"/>
      <c r="BG598" s="1247"/>
      <c r="BH598" s="1247"/>
      <c r="BI598" s="1247"/>
      <c r="BJ598" s="1247"/>
      <c r="BK598" s="1247"/>
      <c r="BL598" s="1247"/>
      <c r="BM598" s="1247"/>
      <c r="BN598" s="1247"/>
      <c r="BO598" s="1247"/>
      <c r="BP598" s="1247"/>
      <c r="BQ598" s="1248"/>
    </row>
    <row r="599" spans="1:69" s="229" customFormat="1" ht="12.75" x14ac:dyDescent="0.2">
      <c r="A599" s="1249">
        <v>1808</v>
      </c>
      <c r="B599" s="1242" t="s">
        <v>284</v>
      </c>
      <c r="C599" s="1243"/>
      <c r="D599" s="1244"/>
      <c r="E599" s="1244"/>
      <c r="F599" s="1244"/>
      <c r="G599" s="1245">
        <f>IF(ISERROR(VLOOKUP(VLOOKUP($A599, 'E4 TB Allocation Details'!$A$18:$L$214, MATCH("Demand ID", 'E4 TB Allocation Details'!$A$18:$L$18, 0),FALSE), 'E2 Allocators'!$B$15:$W$358, MATCH(G$17, 'E2 Allocators'!$B$15:$W$15, 0),FALSE)), 0, VLOOKUP(VLOOKUP($A599, 'E4 TB Allocation Details'!$A$18:$L$214, MATCH("Demand ID", 'E4 TB Allocation Details'!$A$18:$L$18, 0),FALSE), 'E2 Allocators'!$B$15:$W$358, MATCH(G$17, 'E2 Allocators'!$B$15:$W$15, 0),FALSE))</f>
        <v>0</v>
      </c>
      <c r="H599" s="1245">
        <f>IF(ISERROR(VLOOKUP(VLOOKUP($A599, 'E4 TB Allocation Details'!$A$18:$L$214, MATCH("Demand ID", 'E4 TB Allocation Details'!$A$18:$L$18, 0),FALSE), 'E2 Allocators'!$B$15:$W$358, MATCH(H$17, 'E2 Allocators'!$B$15:$W$15, 0),FALSE)), 0, VLOOKUP(VLOOKUP($A599, 'E4 TB Allocation Details'!$A$18:$L$214, MATCH("Demand ID", 'E4 TB Allocation Details'!$A$18:$L$18, 0),FALSE), 'E2 Allocators'!$B$15:$W$358, MATCH(H$17, 'E2 Allocators'!$B$15:$W$15, 0),FALSE))</f>
        <v>0</v>
      </c>
      <c r="I599" s="1245">
        <f>IF(ISERROR(VLOOKUP(VLOOKUP($A599, 'E4 TB Allocation Details'!$A$18:$L$214, MATCH("Demand ID", 'E4 TB Allocation Details'!$A$18:$L$18, 0),FALSE), 'E2 Allocators'!$B$15:$W$358, MATCH(I$17, 'E2 Allocators'!$B$15:$W$15, 0),FALSE)), 0, VLOOKUP(VLOOKUP($A599, 'E4 TB Allocation Details'!$A$18:$L$214, MATCH("Demand ID", 'E4 TB Allocation Details'!$A$18:$L$18, 0),FALSE), 'E2 Allocators'!$B$15:$W$358, MATCH(I$17, 'E2 Allocators'!$B$15:$W$15, 0),FALSE))</f>
        <v>0</v>
      </c>
      <c r="J599" s="1245">
        <f>IF(ISERROR(VLOOKUP(VLOOKUP($A599, 'E4 TB Allocation Details'!$A$18:$L$214, MATCH("Demand ID", 'E4 TB Allocation Details'!$A$18:$L$18, 0),FALSE), 'E2 Allocators'!$B$15:$W$358, MATCH(J$17, 'E2 Allocators'!$B$15:$W$15, 0),FALSE)), 0, VLOOKUP(VLOOKUP($A599, 'E4 TB Allocation Details'!$A$18:$L$214, MATCH("Demand ID", 'E4 TB Allocation Details'!$A$18:$L$18, 0),FALSE), 'E2 Allocators'!$B$15:$W$358, MATCH(J$17, 'E2 Allocators'!$B$15:$W$15, 0),FALSE))</f>
        <v>0</v>
      </c>
      <c r="K599" s="1245">
        <f>IF(ISERROR(VLOOKUP(VLOOKUP($A599, 'E4 TB Allocation Details'!$A$18:$L$214, MATCH("Demand ID", 'E4 TB Allocation Details'!$A$18:$L$18, 0),FALSE), 'E2 Allocators'!$B$15:$W$358, MATCH(K$17, 'E2 Allocators'!$B$15:$W$15, 0),FALSE)), 0, VLOOKUP(VLOOKUP($A599, 'E4 TB Allocation Details'!$A$18:$L$214, MATCH("Demand ID", 'E4 TB Allocation Details'!$A$18:$L$18, 0),FALSE), 'E2 Allocators'!$B$15:$W$358, MATCH(K$17, 'E2 Allocators'!$B$15:$W$15, 0),FALSE))</f>
        <v>0</v>
      </c>
      <c r="L599" s="1245">
        <f>IF(ISERROR(VLOOKUP(VLOOKUP($A599, 'E4 TB Allocation Details'!$A$18:$L$214, MATCH("Demand ID", 'E4 TB Allocation Details'!$A$18:$L$18, 0),FALSE), 'E2 Allocators'!$B$15:$W$358, MATCH(L$17, 'E2 Allocators'!$B$15:$W$15, 0),FALSE)), 0, VLOOKUP(VLOOKUP($A599, 'E4 TB Allocation Details'!$A$18:$L$214, MATCH("Demand ID", 'E4 TB Allocation Details'!$A$18:$L$18, 0),FALSE), 'E2 Allocators'!$B$15:$W$358, MATCH(L$17, 'E2 Allocators'!$B$15:$W$15, 0),FALSE))</f>
        <v>0</v>
      </c>
      <c r="M599" s="1245">
        <f>IF(ISERROR(VLOOKUP(VLOOKUP($A599, 'E4 TB Allocation Details'!$A$18:$L$214, MATCH("Demand ID", 'E4 TB Allocation Details'!$A$18:$L$18, 0),FALSE), 'E2 Allocators'!$B$15:$W$358, MATCH(M$17, 'E2 Allocators'!$B$15:$W$15, 0),FALSE)), 0, VLOOKUP(VLOOKUP($A599, 'E4 TB Allocation Details'!$A$18:$L$214, MATCH("Demand ID", 'E4 TB Allocation Details'!$A$18:$L$18, 0),FALSE), 'E2 Allocators'!$B$15:$W$358, MATCH(M$17, 'E2 Allocators'!$B$15:$W$15, 0),FALSE))</f>
        <v>0</v>
      </c>
      <c r="N599" s="1245">
        <f>IF(ISERROR(VLOOKUP(VLOOKUP($A599, 'E4 TB Allocation Details'!$A$18:$L$214, MATCH("Demand ID", 'E4 TB Allocation Details'!$A$18:$L$18, 0),FALSE), 'E2 Allocators'!$B$15:$W$358, MATCH(N$17, 'E2 Allocators'!$B$15:$W$15, 0),FALSE)), 0, VLOOKUP(VLOOKUP($A599, 'E4 TB Allocation Details'!$A$18:$L$214, MATCH("Demand ID", 'E4 TB Allocation Details'!$A$18:$L$18, 0),FALSE), 'E2 Allocators'!$B$15:$W$358, MATCH(N$17, 'E2 Allocators'!$B$15:$W$15, 0),FALSE))</f>
        <v>0</v>
      </c>
      <c r="O599" s="1245">
        <f>IF(ISERROR(VLOOKUP(VLOOKUP($A599, 'E4 TB Allocation Details'!$A$18:$L$214, MATCH("Demand ID", 'E4 TB Allocation Details'!$A$18:$L$18, 0),FALSE), 'E2 Allocators'!$B$15:$W$358, MATCH(O$17, 'E2 Allocators'!$B$15:$W$15, 0),FALSE)), 0, VLOOKUP(VLOOKUP($A599, 'E4 TB Allocation Details'!$A$18:$L$214, MATCH("Demand ID", 'E4 TB Allocation Details'!$A$18:$L$18, 0),FALSE), 'E2 Allocators'!$B$15:$W$358, MATCH(O$17, 'E2 Allocators'!$B$15:$W$15, 0),FALSE))</f>
        <v>0</v>
      </c>
      <c r="P599" s="1245">
        <f>IF(ISERROR(VLOOKUP(VLOOKUP($A599, 'E4 TB Allocation Details'!$A$18:$L$214, MATCH("Demand ID", 'E4 TB Allocation Details'!$A$18:$L$18, 0),FALSE), 'E2 Allocators'!$B$15:$W$358, MATCH(P$17, 'E2 Allocators'!$B$15:$W$15, 0),FALSE)), 0, VLOOKUP(VLOOKUP($A599, 'E4 TB Allocation Details'!$A$18:$L$214, MATCH("Demand ID", 'E4 TB Allocation Details'!$A$18:$L$18, 0),FALSE), 'E2 Allocators'!$B$15:$W$358, MATCH(P$17, 'E2 Allocators'!$B$15:$W$15, 0),FALSE))</f>
        <v>0</v>
      </c>
      <c r="Q599" s="1245">
        <f>IF(ISERROR(VLOOKUP(VLOOKUP($A599, 'E4 TB Allocation Details'!$A$18:$L$214, MATCH("Demand ID", 'E4 TB Allocation Details'!$A$18:$L$18, 0),FALSE), 'E2 Allocators'!$B$15:$W$358, MATCH(Q$17, 'E2 Allocators'!$B$15:$W$15, 0),FALSE)), 0, VLOOKUP(VLOOKUP($A599, 'E4 TB Allocation Details'!$A$18:$L$214, MATCH("Demand ID", 'E4 TB Allocation Details'!$A$18:$L$18, 0),FALSE), 'E2 Allocators'!$B$15:$W$358, MATCH(Q$17, 'E2 Allocators'!$B$15:$W$15, 0),FALSE))</f>
        <v>0</v>
      </c>
      <c r="R599" s="1245">
        <f>IF(ISERROR(VLOOKUP(VLOOKUP($A599, 'E4 TB Allocation Details'!$A$18:$L$214, MATCH("Demand ID", 'E4 TB Allocation Details'!$A$18:$L$18, 0),FALSE), 'E2 Allocators'!$B$15:$W$358, MATCH(R$17, 'E2 Allocators'!$B$15:$W$15, 0),FALSE)), 0, VLOOKUP(VLOOKUP($A599, 'E4 TB Allocation Details'!$A$18:$L$214, MATCH("Demand ID", 'E4 TB Allocation Details'!$A$18:$L$18, 0),FALSE), 'E2 Allocators'!$B$15:$W$358, MATCH(R$17, 'E2 Allocators'!$B$15:$W$15, 0),FALSE))</f>
        <v>0</v>
      </c>
      <c r="S599" s="1245">
        <f>IF(ISERROR(VLOOKUP(VLOOKUP($A599, 'E4 TB Allocation Details'!$A$18:$L$214, MATCH("Demand ID", 'E4 TB Allocation Details'!$A$18:$L$18, 0),FALSE), 'E2 Allocators'!$B$15:$W$358, MATCH(S$17, 'E2 Allocators'!$B$15:$W$15, 0),FALSE)), 0, VLOOKUP(VLOOKUP($A599, 'E4 TB Allocation Details'!$A$18:$L$214, MATCH("Demand ID", 'E4 TB Allocation Details'!$A$18:$L$18, 0),FALSE), 'E2 Allocators'!$B$15:$W$358, MATCH(S$17, 'E2 Allocators'!$B$15:$W$15, 0),FALSE))</f>
        <v>0</v>
      </c>
      <c r="T599" s="1245">
        <f>IF(ISERROR(VLOOKUP(VLOOKUP($A599, 'E4 TB Allocation Details'!$A$18:$L$214, MATCH("Demand ID", 'E4 TB Allocation Details'!$A$18:$L$18, 0),FALSE), 'E2 Allocators'!$B$15:$W$358, MATCH(T$17, 'E2 Allocators'!$B$15:$W$15, 0),FALSE)), 0, VLOOKUP(VLOOKUP($A599, 'E4 TB Allocation Details'!$A$18:$L$214, MATCH("Demand ID", 'E4 TB Allocation Details'!$A$18:$L$18, 0),FALSE), 'E2 Allocators'!$B$15:$W$358, MATCH(T$17, 'E2 Allocators'!$B$15:$W$15, 0),FALSE))</f>
        <v>0</v>
      </c>
      <c r="U599" s="1245">
        <f>IF(ISERROR(VLOOKUP(VLOOKUP($A599, 'E4 TB Allocation Details'!$A$18:$L$214, MATCH("Demand ID", 'E4 TB Allocation Details'!$A$18:$L$18, 0),FALSE), 'E2 Allocators'!$B$15:$W$358, MATCH(U$17, 'E2 Allocators'!$B$15:$W$15, 0),FALSE)), 0, VLOOKUP(VLOOKUP($A599, 'E4 TB Allocation Details'!$A$18:$L$214, MATCH("Demand ID", 'E4 TB Allocation Details'!$A$18:$L$18, 0),FALSE), 'E2 Allocators'!$B$15:$W$358, MATCH(U$17, 'E2 Allocators'!$B$15:$W$15, 0),FALSE))</f>
        <v>0</v>
      </c>
      <c r="V599" s="1245">
        <f>IF(ISERROR(VLOOKUP(VLOOKUP($A599, 'E4 TB Allocation Details'!$A$18:$L$214, MATCH("Demand ID", 'E4 TB Allocation Details'!$A$18:$L$18, 0),FALSE), 'E2 Allocators'!$B$15:$W$358, MATCH(V$17, 'E2 Allocators'!$B$15:$W$15, 0),FALSE)), 0, VLOOKUP(VLOOKUP($A599, 'E4 TB Allocation Details'!$A$18:$L$214, MATCH("Demand ID", 'E4 TB Allocation Details'!$A$18:$L$18, 0),FALSE), 'E2 Allocators'!$B$15:$W$358, MATCH(V$17, 'E2 Allocators'!$B$15:$W$15, 0),FALSE))</f>
        <v>0</v>
      </c>
      <c r="W599" s="1245">
        <f>IF(ISERROR(VLOOKUP(VLOOKUP($A599, 'E4 TB Allocation Details'!$A$18:$L$214, MATCH("Demand ID", 'E4 TB Allocation Details'!$A$18:$L$18, 0),FALSE), 'E2 Allocators'!$B$15:$W$358, MATCH(W$17, 'E2 Allocators'!$B$15:$W$15, 0),FALSE)), 0, VLOOKUP(VLOOKUP($A599, 'E4 TB Allocation Details'!$A$18:$L$214, MATCH("Demand ID", 'E4 TB Allocation Details'!$A$18:$L$18, 0),FALSE), 'E2 Allocators'!$B$15:$W$358, MATCH(W$17, 'E2 Allocators'!$B$15:$W$15, 0),FALSE))</f>
        <v>0</v>
      </c>
      <c r="X599" s="1245">
        <f>IF(ISERROR(VLOOKUP(VLOOKUP($A599, 'E4 TB Allocation Details'!$A$18:$L$214, MATCH("Demand ID", 'E4 TB Allocation Details'!$A$18:$L$18, 0),FALSE), 'E2 Allocators'!$B$15:$W$358, MATCH(X$17, 'E2 Allocators'!$B$15:$W$15, 0),FALSE)), 0, VLOOKUP(VLOOKUP($A599, 'E4 TB Allocation Details'!$A$18:$L$214, MATCH("Demand ID", 'E4 TB Allocation Details'!$A$18:$L$18, 0),FALSE), 'E2 Allocators'!$B$15:$W$358, MATCH(X$17, 'E2 Allocators'!$B$15:$W$15, 0),FALSE))</f>
        <v>0</v>
      </c>
      <c r="Y599" s="1245">
        <f>IF(ISERROR(VLOOKUP(VLOOKUP($A599, 'E4 TB Allocation Details'!$A$18:$L$214, MATCH("Demand ID", 'E4 TB Allocation Details'!$A$18:$L$18, 0),FALSE), 'E2 Allocators'!$B$15:$W$358, MATCH(Y$17, 'E2 Allocators'!$B$15:$W$15, 0),FALSE)), 0, VLOOKUP(VLOOKUP($A599, 'E4 TB Allocation Details'!$A$18:$L$214, MATCH("Demand ID", 'E4 TB Allocation Details'!$A$18:$L$18, 0),FALSE), 'E2 Allocators'!$B$15:$W$358, MATCH(Y$17, 'E2 Allocators'!$B$15:$W$15, 0),FALSE))</f>
        <v>0</v>
      </c>
      <c r="Z599" s="1245">
        <f>IF(ISERROR(VLOOKUP(VLOOKUP($A599, 'E4 TB Allocation Details'!$A$18:$L$214, MATCH("Demand ID", 'E4 TB Allocation Details'!$A$18:$L$18, 0),FALSE), 'E2 Allocators'!$B$15:$W$358, MATCH(Z$17, 'E2 Allocators'!$B$15:$W$15, 0),FALSE)), 0, VLOOKUP(VLOOKUP($A599, 'E4 TB Allocation Details'!$A$18:$L$214, MATCH("Demand ID", 'E4 TB Allocation Details'!$A$18:$L$18, 0),FALSE), 'E2 Allocators'!$B$15:$W$358, MATCH(Z$17, 'E2 Allocators'!$B$15:$W$15, 0),FALSE))</f>
        <v>0</v>
      </c>
      <c r="AA599" s="1250">
        <f t="shared" si="901"/>
        <v>0</v>
      </c>
      <c r="AB599" s="1245">
        <f>IF(ISERROR(VLOOKUP(VLOOKUP($A599, 'E4 TB Allocation Details'!$A$18:$L$214, MATCH("Customer ID", 'E4 TB Allocation Details'!$A$18:$L$18, 0),FALSE), 'E2 Allocators'!$B$15:$W$358, MATCH(AB$17, 'E2 Allocators'!$B$15:$W$15, 0),FALSE)), 0, VLOOKUP(VLOOKUP($A599, 'E4 TB Allocation Details'!$A$18:$L$214, MATCH("Customer ID", 'E4 TB Allocation Details'!$A$18:$L$18, 0),FALSE), 'E2 Allocators'!$B$15:$W$358, MATCH(AB$17, 'E2 Allocators'!$B$15:$W$15, 0),FALSE))</f>
        <v>0</v>
      </c>
      <c r="AC599" s="1245">
        <f>IF(ISERROR(VLOOKUP(VLOOKUP($A599, 'E4 TB Allocation Details'!$A$18:$L$214, MATCH("Customer ID", 'E4 TB Allocation Details'!$A$18:$L$18, 0),FALSE), 'E2 Allocators'!$B$15:$W$358, MATCH(AC$17, 'E2 Allocators'!$B$15:$W$15, 0),FALSE)), 0, VLOOKUP(VLOOKUP($A599, 'E4 TB Allocation Details'!$A$18:$L$214, MATCH("Customer ID", 'E4 TB Allocation Details'!$A$18:$L$18, 0),FALSE), 'E2 Allocators'!$B$15:$W$358, MATCH(AC$17, 'E2 Allocators'!$B$15:$W$15, 0),FALSE))</f>
        <v>0</v>
      </c>
      <c r="AD599" s="1245">
        <f>IF(ISERROR(VLOOKUP(VLOOKUP($A599, 'E4 TB Allocation Details'!$A$18:$L$214, MATCH("Customer ID", 'E4 TB Allocation Details'!$A$18:$L$18, 0),FALSE), 'E2 Allocators'!$B$15:$W$358, MATCH(AD$17, 'E2 Allocators'!$B$15:$W$15, 0),FALSE)), 0, VLOOKUP(VLOOKUP($A599, 'E4 TB Allocation Details'!$A$18:$L$214, MATCH("Customer ID", 'E4 TB Allocation Details'!$A$18:$L$18, 0),FALSE), 'E2 Allocators'!$B$15:$W$358, MATCH(AD$17, 'E2 Allocators'!$B$15:$W$15, 0),FALSE))</f>
        <v>0</v>
      </c>
      <c r="AE599" s="1245">
        <f>IF(ISERROR(VLOOKUP(VLOOKUP($A599, 'E4 TB Allocation Details'!$A$18:$L$214, MATCH("Customer ID", 'E4 TB Allocation Details'!$A$18:$L$18, 0),FALSE), 'E2 Allocators'!$B$15:$W$358, MATCH(AE$17, 'E2 Allocators'!$B$15:$W$15, 0),FALSE)), 0, VLOOKUP(VLOOKUP($A599, 'E4 TB Allocation Details'!$A$18:$L$214, MATCH("Customer ID", 'E4 TB Allocation Details'!$A$18:$L$18, 0),FALSE), 'E2 Allocators'!$B$15:$W$358, MATCH(AE$17, 'E2 Allocators'!$B$15:$W$15, 0),FALSE))</f>
        <v>0</v>
      </c>
      <c r="AF599" s="1245">
        <f>IF(ISERROR(VLOOKUP(VLOOKUP($A599, 'E4 TB Allocation Details'!$A$18:$L$214, MATCH("Customer ID", 'E4 TB Allocation Details'!$A$18:$L$18, 0),FALSE), 'E2 Allocators'!$B$15:$W$358, MATCH(AF$17, 'E2 Allocators'!$B$15:$W$15, 0),FALSE)), 0, VLOOKUP(VLOOKUP($A599, 'E4 TB Allocation Details'!$A$18:$L$214, MATCH("Customer ID", 'E4 TB Allocation Details'!$A$18:$L$18, 0),FALSE), 'E2 Allocators'!$B$15:$W$358, MATCH(AF$17, 'E2 Allocators'!$B$15:$W$15, 0),FALSE))</f>
        <v>0</v>
      </c>
      <c r="AG599" s="1245">
        <f>IF(ISERROR(VLOOKUP(VLOOKUP($A599, 'E4 TB Allocation Details'!$A$18:$L$214, MATCH("Customer ID", 'E4 TB Allocation Details'!$A$18:$L$18, 0),FALSE), 'E2 Allocators'!$B$15:$W$358, MATCH(AG$17, 'E2 Allocators'!$B$15:$W$15, 0),FALSE)), 0, VLOOKUP(VLOOKUP($A599, 'E4 TB Allocation Details'!$A$18:$L$214, MATCH("Customer ID", 'E4 TB Allocation Details'!$A$18:$L$18, 0),FALSE), 'E2 Allocators'!$B$15:$W$358, MATCH(AG$17, 'E2 Allocators'!$B$15:$W$15, 0),FALSE))</f>
        <v>0</v>
      </c>
      <c r="AH599" s="1245">
        <f>IF(ISERROR(VLOOKUP(VLOOKUP($A599, 'E4 TB Allocation Details'!$A$18:$L$214, MATCH("Customer ID", 'E4 TB Allocation Details'!$A$18:$L$18, 0),FALSE), 'E2 Allocators'!$B$15:$W$358, MATCH(AH$17, 'E2 Allocators'!$B$15:$W$15, 0),FALSE)), 0, VLOOKUP(VLOOKUP($A599, 'E4 TB Allocation Details'!$A$18:$L$214, MATCH("Customer ID", 'E4 TB Allocation Details'!$A$18:$L$18, 0),FALSE), 'E2 Allocators'!$B$15:$W$358, MATCH(AH$17, 'E2 Allocators'!$B$15:$W$15, 0),FALSE))</f>
        <v>0</v>
      </c>
      <c r="AI599" s="1245">
        <f>IF(ISERROR(VLOOKUP(VLOOKUP($A599, 'E4 TB Allocation Details'!$A$18:$L$214, MATCH("Customer ID", 'E4 TB Allocation Details'!$A$18:$L$18, 0),FALSE), 'E2 Allocators'!$B$15:$W$358, MATCH(AI$17, 'E2 Allocators'!$B$15:$W$15, 0),FALSE)), 0, VLOOKUP(VLOOKUP($A599, 'E4 TB Allocation Details'!$A$18:$L$214, MATCH("Customer ID", 'E4 TB Allocation Details'!$A$18:$L$18, 0),FALSE), 'E2 Allocators'!$B$15:$W$358, MATCH(AI$17, 'E2 Allocators'!$B$15:$W$15, 0),FALSE))</f>
        <v>0</v>
      </c>
      <c r="AJ599" s="1245">
        <f>IF(ISERROR(VLOOKUP(VLOOKUP($A599, 'E4 TB Allocation Details'!$A$18:$L$214, MATCH("Customer ID", 'E4 TB Allocation Details'!$A$18:$L$18, 0),FALSE), 'E2 Allocators'!$B$15:$W$358, MATCH(AJ$17, 'E2 Allocators'!$B$15:$W$15, 0),FALSE)), 0, VLOOKUP(VLOOKUP($A599, 'E4 TB Allocation Details'!$A$18:$L$214, MATCH("Customer ID", 'E4 TB Allocation Details'!$A$18:$L$18, 0),FALSE), 'E2 Allocators'!$B$15:$W$358, MATCH(AJ$17, 'E2 Allocators'!$B$15:$W$15, 0),FALSE))</f>
        <v>0</v>
      </c>
      <c r="AK599" s="1245">
        <f>IF(ISERROR(VLOOKUP(VLOOKUP($A599, 'E4 TB Allocation Details'!$A$18:$L$214, MATCH("Customer ID", 'E4 TB Allocation Details'!$A$18:$L$18, 0),FALSE), 'E2 Allocators'!$B$15:$W$358, MATCH(AK$17, 'E2 Allocators'!$B$15:$W$15, 0),FALSE)), 0, VLOOKUP(VLOOKUP($A599, 'E4 TB Allocation Details'!$A$18:$L$214, MATCH("Customer ID", 'E4 TB Allocation Details'!$A$18:$L$18, 0),FALSE), 'E2 Allocators'!$B$15:$W$358, MATCH(AK$17, 'E2 Allocators'!$B$15:$W$15, 0),FALSE))</f>
        <v>0</v>
      </c>
      <c r="AL599" s="1245">
        <f>IF(ISERROR(VLOOKUP(VLOOKUP($A599, 'E4 TB Allocation Details'!$A$18:$L$214, MATCH("Customer ID", 'E4 TB Allocation Details'!$A$18:$L$18, 0),FALSE), 'E2 Allocators'!$B$15:$W$358, MATCH(AL$17, 'E2 Allocators'!$B$15:$W$15, 0),FALSE)), 0, VLOOKUP(VLOOKUP($A599, 'E4 TB Allocation Details'!$A$18:$L$214, MATCH("Customer ID", 'E4 TB Allocation Details'!$A$18:$L$18, 0),FALSE), 'E2 Allocators'!$B$15:$W$358, MATCH(AL$17, 'E2 Allocators'!$B$15:$W$15, 0),FALSE))</f>
        <v>0</v>
      </c>
      <c r="AM599" s="1245">
        <f>IF(ISERROR(VLOOKUP(VLOOKUP($A599, 'E4 TB Allocation Details'!$A$18:$L$214, MATCH("Customer ID", 'E4 TB Allocation Details'!$A$18:$L$18, 0),FALSE), 'E2 Allocators'!$B$15:$W$358, MATCH(AM$17, 'E2 Allocators'!$B$15:$W$15, 0),FALSE)), 0, VLOOKUP(VLOOKUP($A599, 'E4 TB Allocation Details'!$A$18:$L$214, MATCH("Customer ID", 'E4 TB Allocation Details'!$A$18:$L$18, 0),FALSE), 'E2 Allocators'!$B$15:$W$358, MATCH(AM$17, 'E2 Allocators'!$B$15:$W$15, 0),FALSE))</f>
        <v>0</v>
      </c>
      <c r="AN599" s="1245">
        <f>IF(ISERROR(VLOOKUP(VLOOKUP($A599, 'E4 TB Allocation Details'!$A$18:$L$214, MATCH("Customer ID", 'E4 TB Allocation Details'!$A$18:$L$18, 0),FALSE), 'E2 Allocators'!$B$15:$W$358, MATCH(AN$17, 'E2 Allocators'!$B$15:$W$15, 0),FALSE)), 0, VLOOKUP(VLOOKUP($A599, 'E4 TB Allocation Details'!$A$18:$L$214, MATCH("Customer ID", 'E4 TB Allocation Details'!$A$18:$L$18, 0),FALSE), 'E2 Allocators'!$B$15:$W$358, MATCH(AN$17, 'E2 Allocators'!$B$15:$W$15, 0),FALSE))</f>
        <v>0</v>
      </c>
      <c r="AO599" s="1245">
        <f>IF(ISERROR(VLOOKUP(VLOOKUP($A599, 'E4 TB Allocation Details'!$A$18:$L$214, MATCH("Customer ID", 'E4 TB Allocation Details'!$A$18:$L$18, 0),FALSE), 'E2 Allocators'!$B$15:$W$358, MATCH(AO$17, 'E2 Allocators'!$B$15:$W$15, 0),FALSE)), 0, VLOOKUP(VLOOKUP($A599, 'E4 TB Allocation Details'!$A$18:$L$214, MATCH("Customer ID", 'E4 TB Allocation Details'!$A$18:$L$18, 0),FALSE), 'E2 Allocators'!$B$15:$W$358, MATCH(AO$17, 'E2 Allocators'!$B$15:$W$15, 0),FALSE))</f>
        <v>0</v>
      </c>
      <c r="AP599" s="1245">
        <f>IF(ISERROR(VLOOKUP(VLOOKUP($A599, 'E4 TB Allocation Details'!$A$18:$L$214, MATCH("Customer ID", 'E4 TB Allocation Details'!$A$18:$L$18, 0),FALSE), 'E2 Allocators'!$B$15:$W$358, MATCH(AP$17, 'E2 Allocators'!$B$15:$W$15, 0),FALSE)), 0, VLOOKUP(VLOOKUP($A599, 'E4 TB Allocation Details'!$A$18:$L$214, MATCH("Customer ID", 'E4 TB Allocation Details'!$A$18:$L$18, 0),FALSE), 'E2 Allocators'!$B$15:$W$358, MATCH(AP$17, 'E2 Allocators'!$B$15:$W$15, 0),FALSE))</f>
        <v>0</v>
      </c>
      <c r="AQ599" s="1245">
        <f>IF(ISERROR(VLOOKUP(VLOOKUP($A599, 'E4 TB Allocation Details'!$A$18:$L$214, MATCH("Customer ID", 'E4 TB Allocation Details'!$A$18:$L$18, 0),FALSE), 'E2 Allocators'!$B$15:$W$358, MATCH(AQ$17, 'E2 Allocators'!$B$15:$W$15, 0),FALSE)), 0, VLOOKUP(VLOOKUP($A599, 'E4 TB Allocation Details'!$A$18:$L$214, MATCH("Customer ID", 'E4 TB Allocation Details'!$A$18:$L$18, 0),FALSE), 'E2 Allocators'!$B$15:$W$358, MATCH(AQ$17, 'E2 Allocators'!$B$15:$W$15, 0),FALSE))</f>
        <v>0</v>
      </c>
      <c r="AR599" s="1245">
        <f>IF(ISERROR(VLOOKUP(VLOOKUP($A599, 'E4 TB Allocation Details'!$A$18:$L$214, MATCH("Customer ID", 'E4 TB Allocation Details'!$A$18:$L$18, 0),FALSE), 'E2 Allocators'!$B$15:$W$358, MATCH(AR$17, 'E2 Allocators'!$B$15:$W$15, 0),FALSE)), 0, VLOOKUP(VLOOKUP($A599, 'E4 TB Allocation Details'!$A$18:$L$214, MATCH("Customer ID", 'E4 TB Allocation Details'!$A$18:$L$18, 0),FALSE), 'E2 Allocators'!$B$15:$W$358, MATCH(AR$17, 'E2 Allocators'!$B$15:$W$15, 0),FALSE))</f>
        <v>0</v>
      </c>
      <c r="AS599" s="1245">
        <f>IF(ISERROR(VLOOKUP(VLOOKUP($A599, 'E4 TB Allocation Details'!$A$18:$L$214, MATCH("Customer ID", 'E4 TB Allocation Details'!$A$18:$L$18, 0),FALSE), 'E2 Allocators'!$B$15:$W$358, MATCH(AS$17, 'E2 Allocators'!$B$15:$W$15, 0),FALSE)), 0, VLOOKUP(VLOOKUP($A599, 'E4 TB Allocation Details'!$A$18:$L$214, MATCH("Customer ID", 'E4 TB Allocation Details'!$A$18:$L$18, 0),FALSE), 'E2 Allocators'!$B$15:$W$358, MATCH(AS$17, 'E2 Allocators'!$B$15:$W$15, 0),FALSE))</f>
        <v>0</v>
      </c>
      <c r="AT599" s="1245">
        <f>IF(ISERROR(VLOOKUP(VLOOKUP($A599, 'E4 TB Allocation Details'!$A$18:$L$214, MATCH("Customer ID", 'E4 TB Allocation Details'!$A$18:$L$18, 0),FALSE), 'E2 Allocators'!$B$15:$W$358, MATCH(AT$17, 'E2 Allocators'!$B$15:$W$15, 0),FALSE)), 0, VLOOKUP(VLOOKUP($A599, 'E4 TB Allocation Details'!$A$18:$L$214, MATCH("Customer ID", 'E4 TB Allocation Details'!$A$18:$L$18, 0),FALSE), 'E2 Allocators'!$B$15:$W$358, MATCH(AT$17, 'E2 Allocators'!$B$15:$W$15, 0),FALSE))</f>
        <v>0</v>
      </c>
      <c r="AU599" s="1245">
        <f>IF(ISERROR(VLOOKUP(VLOOKUP($A599, 'E4 TB Allocation Details'!$A$18:$L$214, MATCH("Customer ID", 'E4 TB Allocation Details'!$A$18:$L$18, 0),FALSE), 'E2 Allocators'!$B$15:$W$358, MATCH(AU$17, 'E2 Allocators'!$B$15:$W$15, 0),FALSE)), 0, VLOOKUP(VLOOKUP($A599, 'E4 TB Allocation Details'!$A$18:$L$214, MATCH("Customer ID", 'E4 TB Allocation Details'!$A$18:$L$18, 0),FALSE), 'E2 Allocators'!$B$15:$W$358, MATCH(AU$17, 'E2 Allocators'!$B$15:$W$15, 0),FALSE))</f>
        <v>0</v>
      </c>
      <c r="AV599" s="1250">
        <f t="shared" si="902"/>
        <v>0</v>
      </c>
      <c r="AW599" s="1247"/>
      <c r="AX599" s="1247"/>
      <c r="AY599" s="1247"/>
      <c r="AZ599" s="1247"/>
      <c r="BA599" s="1247"/>
      <c r="BB599" s="1247"/>
      <c r="BC599" s="1247"/>
      <c r="BD599" s="1247"/>
      <c r="BE599" s="1247"/>
      <c r="BF599" s="1247"/>
      <c r="BG599" s="1247"/>
      <c r="BH599" s="1247"/>
      <c r="BI599" s="1247"/>
      <c r="BJ599" s="1247"/>
      <c r="BK599" s="1247"/>
      <c r="BL599" s="1247"/>
      <c r="BM599" s="1247"/>
      <c r="BN599" s="1247"/>
      <c r="BO599" s="1247"/>
      <c r="BP599" s="1247"/>
      <c r="BQ599" s="1248"/>
    </row>
    <row r="600" spans="1:69" s="229" customFormat="1" ht="12.75" x14ac:dyDescent="0.2">
      <c r="A600" s="1249" t="s">
        <v>819</v>
      </c>
      <c r="B600" s="1242" t="s">
        <v>344</v>
      </c>
      <c r="C600" s="1243">
        <v>1</v>
      </c>
      <c r="D600" s="1244">
        <f t="shared" si="899"/>
        <v>1</v>
      </c>
      <c r="E600" s="1244">
        <f>VLOOKUP($A600,'E1 Categorization'!$A$35:$E$116,5,FALSE)</f>
        <v>0</v>
      </c>
      <c r="F600" s="1244">
        <f t="shared" si="900"/>
        <v>1</v>
      </c>
      <c r="G600" s="1245">
        <f>IF(ISERROR(VLOOKUP(VLOOKUP($A600, 'E4 TB Allocation Details'!$A$18:$L$214, MATCH("Demand ID", 'E4 TB Allocation Details'!$A$18:$L$18, 0),FALSE), 'E2 Allocators'!$B$15:$W$358, MATCH(G$17, 'E2 Allocators'!$B$15:$W$15, 0),FALSE)), 0, VLOOKUP(VLOOKUP($A600, 'E4 TB Allocation Details'!$A$18:$L$214, MATCH("Demand ID", 'E4 TB Allocation Details'!$A$18:$L$18, 0),FALSE), 'E2 Allocators'!$B$15:$W$358, MATCH(G$17, 'E2 Allocators'!$B$15:$W$15, 0),FALSE))</f>
        <v>0.3157623529226346</v>
      </c>
      <c r="H600" s="1245">
        <f>IF(ISERROR(VLOOKUP(VLOOKUP($A600, 'E4 TB Allocation Details'!$A$18:$L$214, MATCH("Demand ID", 'E4 TB Allocation Details'!$A$18:$L$18, 0),FALSE), 'E2 Allocators'!$B$15:$W$358, MATCH(H$17, 'E2 Allocators'!$B$15:$W$15, 0),FALSE)), 0, VLOOKUP(VLOOKUP($A600, 'E4 TB Allocation Details'!$A$18:$L$214, MATCH("Demand ID", 'E4 TB Allocation Details'!$A$18:$L$18, 0),FALSE), 'E2 Allocators'!$B$15:$W$358, MATCH(H$17, 'E2 Allocators'!$B$15:$W$15, 0),FALSE))</f>
        <v>0.26945830515200747</v>
      </c>
      <c r="I600" s="1245">
        <f>IF(ISERROR(VLOOKUP(VLOOKUP($A600, 'E4 TB Allocation Details'!$A$18:$L$214, MATCH("Demand ID", 'E4 TB Allocation Details'!$A$18:$L$18, 0),FALSE), 'E2 Allocators'!$B$15:$W$358, MATCH(I$17, 'E2 Allocators'!$B$15:$W$15, 0),FALSE)), 0, VLOOKUP(VLOOKUP($A600, 'E4 TB Allocation Details'!$A$18:$L$214, MATCH("Demand ID", 'E4 TB Allocation Details'!$A$18:$L$18, 0),FALSE), 'E2 Allocators'!$B$15:$W$358, MATCH(I$17, 'E2 Allocators'!$B$15:$W$15, 0),FALSE))</f>
        <v>0.32055874862254585</v>
      </c>
      <c r="J600" s="1245">
        <f>IF(ISERROR(VLOOKUP(VLOOKUP($A600, 'E4 TB Allocation Details'!$A$18:$L$214, MATCH("Demand ID", 'E4 TB Allocation Details'!$A$18:$L$18, 0),FALSE), 'E2 Allocators'!$B$15:$W$358, MATCH(J$17, 'E2 Allocators'!$B$15:$W$15, 0),FALSE)), 0, VLOOKUP(VLOOKUP($A600, 'E4 TB Allocation Details'!$A$18:$L$214, MATCH("Demand ID", 'E4 TB Allocation Details'!$A$18:$L$18, 0),FALSE), 'E2 Allocators'!$B$15:$W$358, MATCH(J$17, 'E2 Allocators'!$B$15:$W$15, 0),FALSE))</f>
        <v>0</v>
      </c>
      <c r="K600" s="1245">
        <f>IF(ISERROR(VLOOKUP(VLOOKUP($A600, 'E4 TB Allocation Details'!$A$18:$L$214, MATCH("Demand ID", 'E4 TB Allocation Details'!$A$18:$L$18, 0),FALSE), 'E2 Allocators'!$B$15:$W$358, MATCH(K$17, 'E2 Allocators'!$B$15:$W$15, 0),FALSE)), 0, VLOOKUP(VLOOKUP($A600, 'E4 TB Allocation Details'!$A$18:$L$214, MATCH("Demand ID", 'E4 TB Allocation Details'!$A$18:$L$18, 0),FALSE), 'E2 Allocators'!$B$15:$W$358, MATCH(K$17, 'E2 Allocators'!$B$15:$W$15, 0),FALSE))</f>
        <v>0</v>
      </c>
      <c r="L600" s="1245">
        <f>IF(ISERROR(VLOOKUP(VLOOKUP($A600, 'E4 TB Allocation Details'!$A$18:$L$214, MATCH("Demand ID", 'E4 TB Allocation Details'!$A$18:$L$18, 0),FALSE), 'E2 Allocators'!$B$15:$W$358, MATCH(L$17, 'E2 Allocators'!$B$15:$W$15, 0),FALSE)), 0, VLOOKUP(VLOOKUP($A600, 'E4 TB Allocation Details'!$A$18:$L$214, MATCH("Demand ID", 'E4 TB Allocation Details'!$A$18:$L$18, 0),FALSE), 'E2 Allocators'!$B$15:$W$358, MATCH(L$17, 'E2 Allocators'!$B$15:$W$15, 0),FALSE))</f>
        <v>9.1266376255299209E-2</v>
      </c>
      <c r="M600" s="1245">
        <f>IF(ISERROR(VLOOKUP(VLOOKUP($A600, 'E4 TB Allocation Details'!$A$18:$L$214, MATCH("Demand ID", 'E4 TB Allocation Details'!$A$18:$L$18, 0),FALSE), 'E2 Allocators'!$B$15:$W$358, MATCH(M$17, 'E2 Allocators'!$B$15:$W$15, 0),FALSE)), 0, VLOOKUP(VLOOKUP($A600, 'E4 TB Allocation Details'!$A$18:$L$214, MATCH("Demand ID", 'E4 TB Allocation Details'!$A$18:$L$18, 0),FALSE), 'E2 Allocators'!$B$15:$W$358, MATCH(M$17, 'E2 Allocators'!$B$15:$W$15, 0),FALSE))</f>
        <v>2.1516055983044307E-3</v>
      </c>
      <c r="N600" s="1245">
        <f>IF(ISERROR(VLOOKUP(VLOOKUP($A600, 'E4 TB Allocation Details'!$A$18:$L$214, MATCH("Demand ID", 'E4 TB Allocation Details'!$A$18:$L$18, 0),FALSE), 'E2 Allocators'!$B$15:$W$358, MATCH(N$17, 'E2 Allocators'!$B$15:$W$15, 0),FALSE)), 0, VLOOKUP(VLOOKUP($A600, 'E4 TB Allocation Details'!$A$18:$L$214, MATCH("Demand ID", 'E4 TB Allocation Details'!$A$18:$L$18, 0),FALSE), 'E2 Allocators'!$B$15:$W$358, MATCH(N$17, 'E2 Allocators'!$B$15:$W$15, 0),FALSE))</f>
        <v>0</v>
      </c>
      <c r="O600" s="1245">
        <f>IF(ISERROR(VLOOKUP(VLOOKUP($A600, 'E4 TB Allocation Details'!$A$18:$L$214, MATCH("Demand ID", 'E4 TB Allocation Details'!$A$18:$L$18, 0),FALSE), 'E2 Allocators'!$B$15:$W$358, MATCH(O$17, 'E2 Allocators'!$B$15:$W$15, 0),FALSE)), 0, VLOOKUP(VLOOKUP($A600, 'E4 TB Allocation Details'!$A$18:$L$214, MATCH("Demand ID", 'E4 TB Allocation Details'!$A$18:$L$18, 0),FALSE), 'E2 Allocators'!$B$15:$W$358, MATCH(O$17, 'E2 Allocators'!$B$15:$W$15, 0),FALSE))</f>
        <v>8.0261144920849902E-4</v>
      </c>
      <c r="P600" s="1245">
        <f>IF(ISERROR(VLOOKUP(VLOOKUP($A600, 'E4 TB Allocation Details'!$A$18:$L$214, MATCH("Demand ID", 'E4 TB Allocation Details'!$A$18:$L$18, 0),FALSE), 'E2 Allocators'!$B$15:$W$358, MATCH(P$17, 'E2 Allocators'!$B$15:$W$15, 0),FALSE)), 0, VLOOKUP(VLOOKUP($A600, 'E4 TB Allocation Details'!$A$18:$L$214, MATCH("Demand ID", 'E4 TB Allocation Details'!$A$18:$L$18, 0),FALSE), 'E2 Allocators'!$B$15:$W$358, MATCH(P$17, 'E2 Allocators'!$B$15:$W$15, 0),FALSE))</f>
        <v>0</v>
      </c>
      <c r="Q600" s="1245">
        <f>IF(ISERROR(VLOOKUP(VLOOKUP($A600, 'E4 TB Allocation Details'!$A$18:$L$214, MATCH("Demand ID", 'E4 TB Allocation Details'!$A$18:$L$18, 0),FALSE), 'E2 Allocators'!$B$15:$W$358, MATCH(Q$17, 'E2 Allocators'!$B$15:$W$15, 0),FALSE)), 0, VLOOKUP(VLOOKUP($A600, 'E4 TB Allocation Details'!$A$18:$L$214, MATCH("Demand ID", 'E4 TB Allocation Details'!$A$18:$L$18, 0),FALSE), 'E2 Allocators'!$B$15:$W$358, MATCH(Q$17, 'E2 Allocators'!$B$15:$W$15, 0),FALSE))</f>
        <v>0</v>
      </c>
      <c r="R600" s="1245">
        <f>IF(ISERROR(VLOOKUP(VLOOKUP($A600, 'E4 TB Allocation Details'!$A$18:$L$214, MATCH("Demand ID", 'E4 TB Allocation Details'!$A$18:$L$18, 0),FALSE), 'E2 Allocators'!$B$15:$W$358, MATCH(R$17, 'E2 Allocators'!$B$15:$W$15, 0),FALSE)), 0, VLOOKUP(VLOOKUP($A600, 'E4 TB Allocation Details'!$A$18:$L$214, MATCH("Demand ID", 'E4 TB Allocation Details'!$A$18:$L$18, 0),FALSE), 'E2 Allocators'!$B$15:$W$358, MATCH(R$17, 'E2 Allocators'!$B$15:$W$15, 0),FALSE))</f>
        <v>0</v>
      </c>
      <c r="S600" s="1245">
        <f>IF(ISERROR(VLOOKUP(VLOOKUP($A600, 'E4 TB Allocation Details'!$A$18:$L$214, MATCH("Demand ID", 'E4 TB Allocation Details'!$A$18:$L$18, 0),FALSE), 'E2 Allocators'!$B$15:$W$358, MATCH(S$17, 'E2 Allocators'!$B$15:$W$15, 0),FALSE)), 0, VLOOKUP(VLOOKUP($A600, 'E4 TB Allocation Details'!$A$18:$L$214, MATCH("Demand ID", 'E4 TB Allocation Details'!$A$18:$L$18, 0),FALSE), 'E2 Allocators'!$B$15:$W$358, MATCH(S$17, 'E2 Allocators'!$B$15:$W$15, 0),FALSE))</f>
        <v>0</v>
      </c>
      <c r="T600" s="1245">
        <f>IF(ISERROR(VLOOKUP(VLOOKUP($A600, 'E4 TB Allocation Details'!$A$18:$L$214, MATCH("Demand ID", 'E4 TB Allocation Details'!$A$18:$L$18, 0),FALSE), 'E2 Allocators'!$B$15:$W$358, MATCH(T$17, 'E2 Allocators'!$B$15:$W$15, 0),FALSE)), 0, VLOOKUP(VLOOKUP($A600, 'E4 TB Allocation Details'!$A$18:$L$214, MATCH("Demand ID", 'E4 TB Allocation Details'!$A$18:$L$18, 0),FALSE), 'E2 Allocators'!$B$15:$W$358, MATCH(T$17, 'E2 Allocators'!$B$15:$W$15, 0),FALSE))</f>
        <v>0</v>
      </c>
      <c r="U600" s="1245">
        <f>IF(ISERROR(VLOOKUP(VLOOKUP($A600, 'E4 TB Allocation Details'!$A$18:$L$214, MATCH("Demand ID", 'E4 TB Allocation Details'!$A$18:$L$18, 0),FALSE), 'E2 Allocators'!$B$15:$W$358, MATCH(U$17, 'E2 Allocators'!$B$15:$W$15, 0),FALSE)), 0, VLOOKUP(VLOOKUP($A600, 'E4 TB Allocation Details'!$A$18:$L$214, MATCH("Demand ID", 'E4 TB Allocation Details'!$A$18:$L$18, 0),FALSE), 'E2 Allocators'!$B$15:$W$358, MATCH(U$17, 'E2 Allocators'!$B$15:$W$15, 0),FALSE))</f>
        <v>0</v>
      </c>
      <c r="V600" s="1245">
        <f>IF(ISERROR(VLOOKUP(VLOOKUP($A600, 'E4 TB Allocation Details'!$A$18:$L$214, MATCH("Demand ID", 'E4 TB Allocation Details'!$A$18:$L$18, 0),FALSE), 'E2 Allocators'!$B$15:$W$358, MATCH(V$17, 'E2 Allocators'!$B$15:$W$15, 0),FALSE)), 0, VLOOKUP(VLOOKUP($A600, 'E4 TB Allocation Details'!$A$18:$L$214, MATCH("Demand ID", 'E4 TB Allocation Details'!$A$18:$L$18, 0),FALSE), 'E2 Allocators'!$B$15:$W$358, MATCH(V$17, 'E2 Allocators'!$B$15:$W$15, 0),FALSE))</f>
        <v>0</v>
      </c>
      <c r="W600" s="1245">
        <f>IF(ISERROR(VLOOKUP(VLOOKUP($A600, 'E4 TB Allocation Details'!$A$18:$L$214, MATCH("Demand ID", 'E4 TB Allocation Details'!$A$18:$L$18, 0),FALSE), 'E2 Allocators'!$B$15:$W$358, MATCH(W$17, 'E2 Allocators'!$B$15:$W$15, 0),FALSE)), 0, VLOOKUP(VLOOKUP($A600, 'E4 TB Allocation Details'!$A$18:$L$214, MATCH("Demand ID", 'E4 TB Allocation Details'!$A$18:$L$18, 0),FALSE), 'E2 Allocators'!$B$15:$W$358, MATCH(W$17, 'E2 Allocators'!$B$15:$W$15, 0),FALSE))</f>
        <v>0</v>
      </c>
      <c r="X600" s="1245">
        <f>IF(ISERROR(VLOOKUP(VLOOKUP($A600, 'E4 TB Allocation Details'!$A$18:$L$214, MATCH("Demand ID", 'E4 TB Allocation Details'!$A$18:$L$18, 0),FALSE), 'E2 Allocators'!$B$15:$W$358, MATCH(X$17, 'E2 Allocators'!$B$15:$W$15, 0),FALSE)), 0, VLOOKUP(VLOOKUP($A600, 'E4 TB Allocation Details'!$A$18:$L$214, MATCH("Demand ID", 'E4 TB Allocation Details'!$A$18:$L$18, 0),FALSE), 'E2 Allocators'!$B$15:$W$358, MATCH(X$17, 'E2 Allocators'!$B$15:$W$15, 0),FALSE))</f>
        <v>0</v>
      </c>
      <c r="Y600" s="1245">
        <f>IF(ISERROR(VLOOKUP(VLOOKUP($A600, 'E4 TB Allocation Details'!$A$18:$L$214, MATCH("Demand ID", 'E4 TB Allocation Details'!$A$18:$L$18, 0),FALSE), 'E2 Allocators'!$B$15:$W$358, MATCH(Y$17, 'E2 Allocators'!$B$15:$W$15, 0),FALSE)), 0, VLOOKUP(VLOOKUP($A600, 'E4 TB Allocation Details'!$A$18:$L$214, MATCH("Demand ID", 'E4 TB Allocation Details'!$A$18:$L$18, 0),FALSE), 'E2 Allocators'!$B$15:$W$358, MATCH(Y$17, 'E2 Allocators'!$B$15:$W$15, 0),FALSE))</f>
        <v>0</v>
      </c>
      <c r="Z600" s="1245">
        <f>IF(ISERROR(VLOOKUP(VLOOKUP($A600, 'E4 TB Allocation Details'!$A$18:$L$214, MATCH("Demand ID", 'E4 TB Allocation Details'!$A$18:$L$18, 0),FALSE), 'E2 Allocators'!$B$15:$W$358, MATCH(Z$17, 'E2 Allocators'!$B$15:$W$15, 0),FALSE)), 0, VLOOKUP(VLOOKUP($A600, 'E4 TB Allocation Details'!$A$18:$L$214, MATCH("Demand ID", 'E4 TB Allocation Details'!$A$18:$L$18, 0),FALSE), 'E2 Allocators'!$B$15:$W$358, MATCH(Z$17, 'E2 Allocators'!$B$15:$W$15, 0),FALSE))</f>
        <v>0</v>
      </c>
      <c r="AA600" s="1250">
        <f t="shared" si="901"/>
        <v>1</v>
      </c>
      <c r="AB600" s="1245">
        <f>IF(ISERROR(VLOOKUP(VLOOKUP($A600, 'E4 TB Allocation Details'!$A$18:$L$214, MATCH("Customer ID", 'E4 TB Allocation Details'!$A$18:$L$18, 0),FALSE), 'E2 Allocators'!$B$15:$W$358, MATCH(AB$17, 'E2 Allocators'!$B$15:$W$15, 0),FALSE)), 0, VLOOKUP(VLOOKUP($A600, 'E4 TB Allocation Details'!$A$18:$L$214, MATCH("Customer ID", 'E4 TB Allocation Details'!$A$18:$L$18, 0),FALSE), 'E2 Allocators'!$B$15:$W$358, MATCH(AB$17, 'E2 Allocators'!$B$15:$W$15, 0),FALSE))</f>
        <v>0</v>
      </c>
      <c r="AC600" s="1245">
        <f>IF(ISERROR(VLOOKUP(VLOOKUP($A600, 'E4 TB Allocation Details'!$A$18:$L$214, MATCH("Customer ID", 'E4 TB Allocation Details'!$A$18:$L$18, 0),FALSE), 'E2 Allocators'!$B$15:$W$358, MATCH(AC$17, 'E2 Allocators'!$B$15:$W$15, 0),FALSE)), 0, VLOOKUP(VLOOKUP($A600, 'E4 TB Allocation Details'!$A$18:$L$214, MATCH("Customer ID", 'E4 TB Allocation Details'!$A$18:$L$18, 0),FALSE), 'E2 Allocators'!$B$15:$W$358, MATCH(AC$17, 'E2 Allocators'!$B$15:$W$15, 0),FALSE))</f>
        <v>0</v>
      </c>
      <c r="AD600" s="1245">
        <f>IF(ISERROR(VLOOKUP(VLOOKUP($A600, 'E4 TB Allocation Details'!$A$18:$L$214, MATCH("Customer ID", 'E4 TB Allocation Details'!$A$18:$L$18, 0),FALSE), 'E2 Allocators'!$B$15:$W$358, MATCH(AD$17, 'E2 Allocators'!$B$15:$W$15, 0),FALSE)), 0, VLOOKUP(VLOOKUP($A600, 'E4 TB Allocation Details'!$A$18:$L$214, MATCH("Customer ID", 'E4 TB Allocation Details'!$A$18:$L$18, 0),FALSE), 'E2 Allocators'!$B$15:$W$358, MATCH(AD$17, 'E2 Allocators'!$B$15:$W$15, 0),FALSE))</f>
        <v>0</v>
      </c>
      <c r="AE600" s="1245">
        <f>IF(ISERROR(VLOOKUP(VLOOKUP($A600, 'E4 TB Allocation Details'!$A$18:$L$214, MATCH("Customer ID", 'E4 TB Allocation Details'!$A$18:$L$18, 0),FALSE), 'E2 Allocators'!$B$15:$W$358, MATCH(AE$17, 'E2 Allocators'!$B$15:$W$15, 0),FALSE)), 0, VLOOKUP(VLOOKUP($A600, 'E4 TB Allocation Details'!$A$18:$L$214, MATCH("Customer ID", 'E4 TB Allocation Details'!$A$18:$L$18, 0),FALSE), 'E2 Allocators'!$B$15:$W$358, MATCH(AE$17, 'E2 Allocators'!$B$15:$W$15, 0),FALSE))</f>
        <v>0</v>
      </c>
      <c r="AF600" s="1245">
        <f>IF(ISERROR(VLOOKUP(VLOOKUP($A600, 'E4 TB Allocation Details'!$A$18:$L$214, MATCH("Customer ID", 'E4 TB Allocation Details'!$A$18:$L$18, 0),FALSE), 'E2 Allocators'!$B$15:$W$358, MATCH(AF$17, 'E2 Allocators'!$B$15:$W$15, 0),FALSE)), 0, VLOOKUP(VLOOKUP($A600, 'E4 TB Allocation Details'!$A$18:$L$214, MATCH("Customer ID", 'E4 TB Allocation Details'!$A$18:$L$18, 0),FALSE), 'E2 Allocators'!$B$15:$W$358, MATCH(AF$17, 'E2 Allocators'!$B$15:$W$15, 0),FALSE))</f>
        <v>0</v>
      </c>
      <c r="AG600" s="1245">
        <f>IF(ISERROR(VLOOKUP(VLOOKUP($A600, 'E4 TB Allocation Details'!$A$18:$L$214, MATCH("Customer ID", 'E4 TB Allocation Details'!$A$18:$L$18, 0),FALSE), 'E2 Allocators'!$B$15:$W$358, MATCH(AG$17, 'E2 Allocators'!$B$15:$W$15, 0),FALSE)), 0, VLOOKUP(VLOOKUP($A600, 'E4 TB Allocation Details'!$A$18:$L$214, MATCH("Customer ID", 'E4 TB Allocation Details'!$A$18:$L$18, 0),FALSE), 'E2 Allocators'!$B$15:$W$358, MATCH(AG$17, 'E2 Allocators'!$B$15:$W$15, 0),FALSE))</f>
        <v>0</v>
      </c>
      <c r="AH600" s="1245">
        <f>IF(ISERROR(VLOOKUP(VLOOKUP($A600, 'E4 TB Allocation Details'!$A$18:$L$214, MATCH("Customer ID", 'E4 TB Allocation Details'!$A$18:$L$18, 0),FALSE), 'E2 Allocators'!$B$15:$W$358, MATCH(AH$17, 'E2 Allocators'!$B$15:$W$15, 0),FALSE)), 0, VLOOKUP(VLOOKUP($A600, 'E4 TB Allocation Details'!$A$18:$L$214, MATCH("Customer ID", 'E4 TB Allocation Details'!$A$18:$L$18, 0),FALSE), 'E2 Allocators'!$B$15:$W$358, MATCH(AH$17, 'E2 Allocators'!$B$15:$W$15, 0),FALSE))</f>
        <v>0</v>
      </c>
      <c r="AI600" s="1245">
        <f>IF(ISERROR(VLOOKUP(VLOOKUP($A600, 'E4 TB Allocation Details'!$A$18:$L$214, MATCH("Customer ID", 'E4 TB Allocation Details'!$A$18:$L$18, 0),FALSE), 'E2 Allocators'!$B$15:$W$358, MATCH(AI$17, 'E2 Allocators'!$B$15:$W$15, 0),FALSE)), 0, VLOOKUP(VLOOKUP($A600, 'E4 TB Allocation Details'!$A$18:$L$214, MATCH("Customer ID", 'E4 TB Allocation Details'!$A$18:$L$18, 0),FALSE), 'E2 Allocators'!$B$15:$W$358, MATCH(AI$17, 'E2 Allocators'!$B$15:$W$15, 0),FALSE))</f>
        <v>0</v>
      </c>
      <c r="AJ600" s="1245">
        <f>IF(ISERROR(VLOOKUP(VLOOKUP($A600, 'E4 TB Allocation Details'!$A$18:$L$214, MATCH("Customer ID", 'E4 TB Allocation Details'!$A$18:$L$18, 0),FALSE), 'E2 Allocators'!$B$15:$W$358, MATCH(AJ$17, 'E2 Allocators'!$B$15:$W$15, 0),FALSE)), 0, VLOOKUP(VLOOKUP($A600, 'E4 TB Allocation Details'!$A$18:$L$214, MATCH("Customer ID", 'E4 TB Allocation Details'!$A$18:$L$18, 0),FALSE), 'E2 Allocators'!$B$15:$W$358, MATCH(AJ$17, 'E2 Allocators'!$B$15:$W$15, 0),FALSE))</f>
        <v>0</v>
      </c>
      <c r="AK600" s="1245">
        <f>IF(ISERROR(VLOOKUP(VLOOKUP($A600, 'E4 TB Allocation Details'!$A$18:$L$214, MATCH("Customer ID", 'E4 TB Allocation Details'!$A$18:$L$18, 0),FALSE), 'E2 Allocators'!$B$15:$W$358, MATCH(AK$17, 'E2 Allocators'!$B$15:$W$15, 0),FALSE)), 0, VLOOKUP(VLOOKUP($A600, 'E4 TB Allocation Details'!$A$18:$L$214, MATCH("Customer ID", 'E4 TB Allocation Details'!$A$18:$L$18, 0),FALSE), 'E2 Allocators'!$B$15:$W$358, MATCH(AK$17, 'E2 Allocators'!$B$15:$W$15, 0),FALSE))</f>
        <v>0</v>
      </c>
      <c r="AL600" s="1245">
        <f>IF(ISERROR(VLOOKUP(VLOOKUP($A600, 'E4 TB Allocation Details'!$A$18:$L$214, MATCH("Customer ID", 'E4 TB Allocation Details'!$A$18:$L$18, 0),FALSE), 'E2 Allocators'!$B$15:$W$358, MATCH(AL$17, 'E2 Allocators'!$B$15:$W$15, 0),FALSE)), 0, VLOOKUP(VLOOKUP($A600, 'E4 TB Allocation Details'!$A$18:$L$214, MATCH("Customer ID", 'E4 TB Allocation Details'!$A$18:$L$18, 0),FALSE), 'E2 Allocators'!$B$15:$W$358, MATCH(AL$17, 'E2 Allocators'!$B$15:$W$15, 0),FALSE))</f>
        <v>0</v>
      </c>
      <c r="AM600" s="1245">
        <f>IF(ISERROR(VLOOKUP(VLOOKUP($A600, 'E4 TB Allocation Details'!$A$18:$L$214, MATCH("Customer ID", 'E4 TB Allocation Details'!$A$18:$L$18, 0),FALSE), 'E2 Allocators'!$B$15:$W$358, MATCH(AM$17, 'E2 Allocators'!$B$15:$W$15, 0),FALSE)), 0, VLOOKUP(VLOOKUP($A600, 'E4 TB Allocation Details'!$A$18:$L$214, MATCH("Customer ID", 'E4 TB Allocation Details'!$A$18:$L$18, 0),FALSE), 'E2 Allocators'!$B$15:$W$358, MATCH(AM$17, 'E2 Allocators'!$B$15:$W$15, 0),FALSE))</f>
        <v>0</v>
      </c>
      <c r="AN600" s="1245">
        <f>IF(ISERROR(VLOOKUP(VLOOKUP($A600, 'E4 TB Allocation Details'!$A$18:$L$214, MATCH("Customer ID", 'E4 TB Allocation Details'!$A$18:$L$18, 0),FALSE), 'E2 Allocators'!$B$15:$W$358, MATCH(AN$17, 'E2 Allocators'!$B$15:$W$15, 0),FALSE)), 0, VLOOKUP(VLOOKUP($A600, 'E4 TB Allocation Details'!$A$18:$L$214, MATCH("Customer ID", 'E4 TB Allocation Details'!$A$18:$L$18, 0),FALSE), 'E2 Allocators'!$B$15:$W$358, MATCH(AN$17, 'E2 Allocators'!$B$15:$W$15, 0),FALSE))</f>
        <v>0</v>
      </c>
      <c r="AO600" s="1245">
        <f>IF(ISERROR(VLOOKUP(VLOOKUP($A600, 'E4 TB Allocation Details'!$A$18:$L$214, MATCH("Customer ID", 'E4 TB Allocation Details'!$A$18:$L$18, 0),FALSE), 'E2 Allocators'!$B$15:$W$358, MATCH(AO$17, 'E2 Allocators'!$B$15:$W$15, 0),FALSE)), 0, VLOOKUP(VLOOKUP($A600, 'E4 TB Allocation Details'!$A$18:$L$214, MATCH("Customer ID", 'E4 TB Allocation Details'!$A$18:$L$18, 0),FALSE), 'E2 Allocators'!$B$15:$W$358, MATCH(AO$17, 'E2 Allocators'!$B$15:$W$15, 0),FALSE))</f>
        <v>0</v>
      </c>
      <c r="AP600" s="1245">
        <f>IF(ISERROR(VLOOKUP(VLOOKUP($A600, 'E4 TB Allocation Details'!$A$18:$L$214, MATCH("Customer ID", 'E4 TB Allocation Details'!$A$18:$L$18, 0),FALSE), 'E2 Allocators'!$B$15:$W$358, MATCH(AP$17, 'E2 Allocators'!$B$15:$W$15, 0),FALSE)), 0, VLOOKUP(VLOOKUP($A600, 'E4 TB Allocation Details'!$A$18:$L$214, MATCH("Customer ID", 'E4 TB Allocation Details'!$A$18:$L$18, 0),FALSE), 'E2 Allocators'!$B$15:$W$358, MATCH(AP$17, 'E2 Allocators'!$B$15:$W$15, 0),FALSE))</f>
        <v>0</v>
      </c>
      <c r="AQ600" s="1245">
        <f>IF(ISERROR(VLOOKUP(VLOOKUP($A600, 'E4 TB Allocation Details'!$A$18:$L$214, MATCH("Customer ID", 'E4 TB Allocation Details'!$A$18:$L$18, 0),FALSE), 'E2 Allocators'!$B$15:$W$358, MATCH(AQ$17, 'E2 Allocators'!$B$15:$W$15, 0),FALSE)), 0, VLOOKUP(VLOOKUP($A600, 'E4 TB Allocation Details'!$A$18:$L$214, MATCH("Customer ID", 'E4 TB Allocation Details'!$A$18:$L$18, 0),FALSE), 'E2 Allocators'!$B$15:$W$358, MATCH(AQ$17, 'E2 Allocators'!$B$15:$W$15, 0),FALSE))</f>
        <v>0</v>
      </c>
      <c r="AR600" s="1245">
        <f>IF(ISERROR(VLOOKUP(VLOOKUP($A600, 'E4 TB Allocation Details'!$A$18:$L$214, MATCH("Customer ID", 'E4 TB Allocation Details'!$A$18:$L$18, 0),FALSE), 'E2 Allocators'!$B$15:$W$358, MATCH(AR$17, 'E2 Allocators'!$B$15:$W$15, 0),FALSE)), 0, VLOOKUP(VLOOKUP($A600, 'E4 TB Allocation Details'!$A$18:$L$214, MATCH("Customer ID", 'E4 TB Allocation Details'!$A$18:$L$18, 0),FALSE), 'E2 Allocators'!$B$15:$W$358, MATCH(AR$17, 'E2 Allocators'!$B$15:$W$15, 0),FALSE))</f>
        <v>0</v>
      </c>
      <c r="AS600" s="1245">
        <f>IF(ISERROR(VLOOKUP(VLOOKUP($A600, 'E4 TB Allocation Details'!$A$18:$L$214, MATCH("Customer ID", 'E4 TB Allocation Details'!$A$18:$L$18, 0),FALSE), 'E2 Allocators'!$B$15:$W$358, MATCH(AS$17, 'E2 Allocators'!$B$15:$W$15, 0),FALSE)), 0, VLOOKUP(VLOOKUP($A600, 'E4 TB Allocation Details'!$A$18:$L$214, MATCH("Customer ID", 'E4 TB Allocation Details'!$A$18:$L$18, 0),FALSE), 'E2 Allocators'!$B$15:$W$358, MATCH(AS$17, 'E2 Allocators'!$B$15:$W$15, 0),FALSE))</f>
        <v>0</v>
      </c>
      <c r="AT600" s="1245">
        <f>IF(ISERROR(VLOOKUP(VLOOKUP($A600, 'E4 TB Allocation Details'!$A$18:$L$214, MATCH("Customer ID", 'E4 TB Allocation Details'!$A$18:$L$18, 0),FALSE), 'E2 Allocators'!$B$15:$W$358, MATCH(AT$17, 'E2 Allocators'!$B$15:$W$15, 0),FALSE)), 0, VLOOKUP(VLOOKUP($A600, 'E4 TB Allocation Details'!$A$18:$L$214, MATCH("Customer ID", 'E4 TB Allocation Details'!$A$18:$L$18, 0),FALSE), 'E2 Allocators'!$B$15:$W$358, MATCH(AT$17, 'E2 Allocators'!$B$15:$W$15, 0),FALSE))</f>
        <v>0</v>
      </c>
      <c r="AU600" s="1245">
        <f>IF(ISERROR(VLOOKUP(VLOOKUP($A600, 'E4 TB Allocation Details'!$A$18:$L$214, MATCH("Customer ID", 'E4 TB Allocation Details'!$A$18:$L$18, 0),FALSE), 'E2 Allocators'!$B$15:$W$358, MATCH(AU$17, 'E2 Allocators'!$B$15:$W$15, 0),FALSE)), 0, VLOOKUP(VLOOKUP($A600, 'E4 TB Allocation Details'!$A$18:$L$214, MATCH("Customer ID", 'E4 TB Allocation Details'!$A$18:$L$18, 0),FALSE), 'E2 Allocators'!$B$15:$W$358, MATCH(AU$17, 'E2 Allocators'!$B$15:$W$15, 0),FALSE))</f>
        <v>0</v>
      </c>
      <c r="AV600" s="1250">
        <f t="shared" si="902"/>
        <v>0</v>
      </c>
      <c r="AW600" s="1247"/>
      <c r="AX600" s="1247"/>
      <c r="AY600" s="1247"/>
      <c r="AZ600" s="1247"/>
      <c r="BA600" s="1247"/>
      <c r="BB600" s="1247"/>
      <c r="BC600" s="1247"/>
      <c r="BD600" s="1247"/>
      <c r="BE600" s="1247"/>
      <c r="BF600" s="1247"/>
      <c r="BG600" s="1247"/>
      <c r="BH600" s="1247"/>
      <c r="BI600" s="1247"/>
      <c r="BJ600" s="1247"/>
      <c r="BK600" s="1247"/>
      <c r="BL600" s="1247"/>
      <c r="BM600" s="1247"/>
      <c r="BN600" s="1247"/>
      <c r="BO600" s="1247"/>
      <c r="BP600" s="1247"/>
      <c r="BQ600" s="1248"/>
    </row>
    <row r="601" spans="1:69" s="229" customFormat="1" ht="12.75" x14ac:dyDescent="0.2">
      <c r="A601" s="1249" t="s">
        <v>820</v>
      </c>
      <c r="B601" s="1242" t="s">
        <v>345</v>
      </c>
      <c r="C601" s="1243">
        <v>1</v>
      </c>
      <c r="D601" s="1244">
        <f t="shared" si="899"/>
        <v>1</v>
      </c>
      <c r="E601" s="1244">
        <f>VLOOKUP($A601,'E1 Categorization'!$A$35:$E$116,5,FALSE)</f>
        <v>0</v>
      </c>
      <c r="F601" s="1244">
        <f t="shared" si="900"/>
        <v>1</v>
      </c>
      <c r="G601" s="1245">
        <f>IF(ISERROR(VLOOKUP(VLOOKUP($A601, 'E4 TB Allocation Details'!$A$18:$L$214, MATCH("Demand ID", 'E4 TB Allocation Details'!$A$18:$L$18, 0),FALSE), 'E2 Allocators'!$B$15:$W$358, MATCH(G$17, 'E2 Allocators'!$B$15:$W$15, 0),FALSE)), 0, VLOOKUP(VLOOKUP($A601, 'E4 TB Allocation Details'!$A$18:$L$214, MATCH("Demand ID", 'E4 TB Allocation Details'!$A$18:$L$18, 0),FALSE), 'E2 Allocators'!$B$15:$W$358, MATCH(G$17, 'E2 Allocators'!$B$15:$W$15, 0),FALSE))</f>
        <v>0.3157623529226346</v>
      </c>
      <c r="H601" s="1245">
        <f>IF(ISERROR(VLOOKUP(VLOOKUP($A601, 'E4 TB Allocation Details'!$A$18:$L$214, MATCH("Demand ID", 'E4 TB Allocation Details'!$A$18:$L$18, 0),FALSE), 'E2 Allocators'!$B$15:$W$358, MATCH(H$17, 'E2 Allocators'!$B$15:$W$15, 0),FALSE)), 0, VLOOKUP(VLOOKUP($A601, 'E4 TB Allocation Details'!$A$18:$L$214, MATCH("Demand ID", 'E4 TB Allocation Details'!$A$18:$L$18, 0),FALSE), 'E2 Allocators'!$B$15:$W$358, MATCH(H$17, 'E2 Allocators'!$B$15:$W$15, 0),FALSE))</f>
        <v>0.26945830515200747</v>
      </c>
      <c r="I601" s="1245">
        <f>IF(ISERROR(VLOOKUP(VLOOKUP($A601, 'E4 TB Allocation Details'!$A$18:$L$214, MATCH("Demand ID", 'E4 TB Allocation Details'!$A$18:$L$18, 0),FALSE), 'E2 Allocators'!$B$15:$W$358, MATCH(I$17, 'E2 Allocators'!$B$15:$W$15, 0),FALSE)), 0, VLOOKUP(VLOOKUP($A601, 'E4 TB Allocation Details'!$A$18:$L$214, MATCH("Demand ID", 'E4 TB Allocation Details'!$A$18:$L$18, 0),FALSE), 'E2 Allocators'!$B$15:$W$358, MATCH(I$17, 'E2 Allocators'!$B$15:$W$15, 0),FALSE))</f>
        <v>0.32055874862254585</v>
      </c>
      <c r="J601" s="1245">
        <f>IF(ISERROR(VLOOKUP(VLOOKUP($A601, 'E4 TB Allocation Details'!$A$18:$L$214, MATCH("Demand ID", 'E4 TB Allocation Details'!$A$18:$L$18, 0),FALSE), 'E2 Allocators'!$B$15:$W$358, MATCH(J$17, 'E2 Allocators'!$B$15:$W$15, 0),FALSE)), 0, VLOOKUP(VLOOKUP($A601, 'E4 TB Allocation Details'!$A$18:$L$214, MATCH("Demand ID", 'E4 TB Allocation Details'!$A$18:$L$18, 0),FALSE), 'E2 Allocators'!$B$15:$W$358, MATCH(J$17, 'E2 Allocators'!$B$15:$W$15, 0),FALSE))</f>
        <v>0</v>
      </c>
      <c r="K601" s="1245">
        <f>IF(ISERROR(VLOOKUP(VLOOKUP($A601, 'E4 TB Allocation Details'!$A$18:$L$214, MATCH("Demand ID", 'E4 TB Allocation Details'!$A$18:$L$18, 0),FALSE), 'E2 Allocators'!$B$15:$W$358, MATCH(K$17, 'E2 Allocators'!$B$15:$W$15, 0),FALSE)), 0, VLOOKUP(VLOOKUP($A601, 'E4 TB Allocation Details'!$A$18:$L$214, MATCH("Demand ID", 'E4 TB Allocation Details'!$A$18:$L$18, 0),FALSE), 'E2 Allocators'!$B$15:$W$358, MATCH(K$17, 'E2 Allocators'!$B$15:$W$15, 0),FALSE))</f>
        <v>0</v>
      </c>
      <c r="L601" s="1245">
        <f>IF(ISERROR(VLOOKUP(VLOOKUP($A601, 'E4 TB Allocation Details'!$A$18:$L$214, MATCH("Demand ID", 'E4 TB Allocation Details'!$A$18:$L$18, 0),FALSE), 'E2 Allocators'!$B$15:$W$358, MATCH(L$17, 'E2 Allocators'!$B$15:$W$15, 0),FALSE)), 0, VLOOKUP(VLOOKUP($A601, 'E4 TB Allocation Details'!$A$18:$L$214, MATCH("Demand ID", 'E4 TB Allocation Details'!$A$18:$L$18, 0),FALSE), 'E2 Allocators'!$B$15:$W$358, MATCH(L$17, 'E2 Allocators'!$B$15:$W$15, 0),FALSE))</f>
        <v>9.1266376255299209E-2</v>
      </c>
      <c r="M601" s="1245">
        <f>IF(ISERROR(VLOOKUP(VLOOKUP($A601, 'E4 TB Allocation Details'!$A$18:$L$214, MATCH("Demand ID", 'E4 TB Allocation Details'!$A$18:$L$18, 0),FALSE), 'E2 Allocators'!$B$15:$W$358, MATCH(M$17, 'E2 Allocators'!$B$15:$W$15, 0),FALSE)), 0, VLOOKUP(VLOOKUP($A601, 'E4 TB Allocation Details'!$A$18:$L$214, MATCH("Demand ID", 'E4 TB Allocation Details'!$A$18:$L$18, 0),FALSE), 'E2 Allocators'!$B$15:$W$358, MATCH(M$17, 'E2 Allocators'!$B$15:$W$15, 0),FALSE))</f>
        <v>2.1516055983044307E-3</v>
      </c>
      <c r="N601" s="1245">
        <f>IF(ISERROR(VLOOKUP(VLOOKUP($A601, 'E4 TB Allocation Details'!$A$18:$L$214, MATCH("Demand ID", 'E4 TB Allocation Details'!$A$18:$L$18, 0),FALSE), 'E2 Allocators'!$B$15:$W$358, MATCH(N$17, 'E2 Allocators'!$B$15:$W$15, 0),FALSE)), 0, VLOOKUP(VLOOKUP($A601, 'E4 TB Allocation Details'!$A$18:$L$214, MATCH("Demand ID", 'E4 TB Allocation Details'!$A$18:$L$18, 0),FALSE), 'E2 Allocators'!$B$15:$W$358, MATCH(N$17, 'E2 Allocators'!$B$15:$W$15, 0),FALSE))</f>
        <v>0</v>
      </c>
      <c r="O601" s="1245">
        <f>IF(ISERROR(VLOOKUP(VLOOKUP($A601, 'E4 TB Allocation Details'!$A$18:$L$214, MATCH("Demand ID", 'E4 TB Allocation Details'!$A$18:$L$18, 0),FALSE), 'E2 Allocators'!$B$15:$W$358, MATCH(O$17, 'E2 Allocators'!$B$15:$W$15, 0),FALSE)), 0, VLOOKUP(VLOOKUP($A601, 'E4 TB Allocation Details'!$A$18:$L$214, MATCH("Demand ID", 'E4 TB Allocation Details'!$A$18:$L$18, 0),FALSE), 'E2 Allocators'!$B$15:$W$358, MATCH(O$17, 'E2 Allocators'!$B$15:$W$15, 0),FALSE))</f>
        <v>8.0261144920849902E-4</v>
      </c>
      <c r="P601" s="1245">
        <f>IF(ISERROR(VLOOKUP(VLOOKUP($A601, 'E4 TB Allocation Details'!$A$18:$L$214, MATCH("Demand ID", 'E4 TB Allocation Details'!$A$18:$L$18, 0),FALSE), 'E2 Allocators'!$B$15:$W$358, MATCH(P$17, 'E2 Allocators'!$B$15:$W$15, 0),FALSE)), 0, VLOOKUP(VLOOKUP($A601, 'E4 TB Allocation Details'!$A$18:$L$214, MATCH("Demand ID", 'E4 TB Allocation Details'!$A$18:$L$18, 0),FALSE), 'E2 Allocators'!$B$15:$W$358, MATCH(P$17, 'E2 Allocators'!$B$15:$W$15, 0),FALSE))</f>
        <v>0</v>
      </c>
      <c r="Q601" s="1245">
        <f>IF(ISERROR(VLOOKUP(VLOOKUP($A601, 'E4 TB Allocation Details'!$A$18:$L$214, MATCH("Demand ID", 'E4 TB Allocation Details'!$A$18:$L$18, 0),FALSE), 'E2 Allocators'!$B$15:$W$358, MATCH(Q$17, 'E2 Allocators'!$B$15:$W$15, 0),FALSE)), 0, VLOOKUP(VLOOKUP($A601, 'E4 TB Allocation Details'!$A$18:$L$214, MATCH("Demand ID", 'E4 TB Allocation Details'!$A$18:$L$18, 0),FALSE), 'E2 Allocators'!$B$15:$W$358, MATCH(Q$17, 'E2 Allocators'!$B$15:$W$15, 0),FALSE))</f>
        <v>0</v>
      </c>
      <c r="R601" s="1245">
        <f>IF(ISERROR(VLOOKUP(VLOOKUP($A601, 'E4 TB Allocation Details'!$A$18:$L$214, MATCH("Demand ID", 'E4 TB Allocation Details'!$A$18:$L$18, 0),FALSE), 'E2 Allocators'!$B$15:$W$358, MATCH(R$17, 'E2 Allocators'!$B$15:$W$15, 0),FALSE)), 0, VLOOKUP(VLOOKUP($A601, 'E4 TB Allocation Details'!$A$18:$L$214, MATCH("Demand ID", 'E4 TB Allocation Details'!$A$18:$L$18, 0),FALSE), 'E2 Allocators'!$B$15:$W$358, MATCH(R$17, 'E2 Allocators'!$B$15:$W$15, 0),FALSE))</f>
        <v>0</v>
      </c>
      <c r="S601" s="1245">
        <f>IF(ISERROR(VLOOKUP(VLOOKUP($A601, 'E4 TB Allocation Details'!$A$18:$L$214, MATCH("Demand ID", 'E4 TB Allocation Details'!$A$18:$L$18, 0),FALSE), 'E2 Allocators'!$B$15:$W$358, MATCH(S$17, 'E2 Allocators'!$B$15:$W$15, 0),FALSE)), 0, VLOOKUP(VLOOKUP($A601, 'E4 TB Allocation Details'!$A$18:$L$214, MATCH("Demand ID", 'E4 TB Allocation Details'!$A$18:$L$18, 0),FALSE), 'E2 Allocators'!$B$15:$W$358, MATCH(S$17, 'E2 Allocators'!$B$15:$W$15, 0),FALSE))</f>
        <v>0</v>
      </c>
      <c r="T601" s="1245">
        <f>IF(ISERROR(VLOOKUP(VLOOKUP($A601, 'E4 TB Allocation Details'!$A$18:$L$214, MATCH("Demand ID", 'E4 TB Allocation Details'!$A$18:$L$18, 0),FALSE), 'E2 Allocators'!$B$15:$W$358, MATCH(T$17, 'E2 Allocators'!$B$15:$W$15, 0),FALSE)), 0, VLOOKUP(VLOOKUP($A601, 'E4 TB Allocation Details'!$A$18:$L$214, MATCH("Demand ID", 'E4 TB Allocation Details'!$A$18:$L$18, 0),FALSE), 'E2 Allocators'!$B$15:$W$358, MATCH(T$17, 'E2 Allocators'!$B$15:$W$15, 0),FALSE))</f>
        <v>0</v>
      </c>
      <c r="U601" s="1245">
        <f>IF(ISERROR(VLOOKUP(VLOOKUP($A601, 'E4 TB Allocation Details'!$A$18:$L$214, MATCH("Demand ID", 'E4 TB Allocation Details'!$A$18:$L$18, 0),FALSE), 'E2 Allocators'!$B$15:$W$358, MATCH(U$17, 'E2 Allocators'!$B$15:$W$15, 0),FALSE)), 0, VLOOKUP(VLOOKUP($A601, 'E4 TB Allocation Details'!$A$18:$L$214, MATCH("Demand ID", 'E4 TB Allocation Details'!$A$18:$L$18, 0),FALSE), 'E2 Allocators'!$B$15:$W$358, MATCH(U$17, 'E2 Allocators'!$B$15:$W$15, 0),FALSE))</f>
        <v>0</v>
      </c>
      <c r="V601" s="1245">
        <f>IF(ISERROR(VLOOKUP(VLOOKUP($A601, 'E4 TB Allocation Details'!$A$18:$L$214, MATCH("Demand ID", 'E4 TB Allocation Details'!$A$18:$L$18, 0),FALSE), 'E2 Allocators'!$B$15:$W$358, MATCH(V$17, 'E2 Allocators'!$B$15:$W$15, 0),FALSE)), 0, VLOOKUP(VLOOKUP($A601, 'E4 TB Allocation Details'!$A$18:$L$214, MATCH("Demand ID", 'E4 TB Allocation Details'!$A$18:$L$18, 0),FALSE), 'E2 Allocators'!$B$15:$W$358, MATCH(V$17, 'E2 Allocators'!$B$15:$W$15, 0),FALSE))</f>
        <v>0</v>
      </c>
      <c r="W601" s="1245">
        <f>IF(ISERROR(VLOOKUP(VLOOKUP($A601, 'E4 TB Allocation Details'!$A$18:$L$214, MATCH("Demand ID", 'E4 TB Allocation Details'!$A$18:$L$18, 0),FALSE), 'E2 Allocators'!$B$15:$W$358, MATCH(W$17, 'E2 Allocators'!$B$15:$W$15, 0),FALSE)), 0, VLOOKUP(VLOOKUP($A601, 'E4 TB Allocation Details'!$A$18:$L$214, MATCH("Demand ID", 'E4 TB Allocation Details'!$A$18:$L$18, 0),FALSE), 'E2 Allocators'!$B$15:$W$358, MATCH(W$17, 'E2 Allocators'!$B$15:$W$15, 0),FALSE))</f>
        <v>0</v>
      </c>
      <c r="X601" s="1245">
        <f>IF(ISERROR(VLOOKUP(VLOOKUP($A601, 'E4 TB Allocation Details'!$A$18:$L$214, MATCH("Demand ID", 'E4 TB Allocation Details'!$A$18:$L$18, 0),FALSE), 'E2 Allocators'!$B$15:$W$358, MATCH(X$17, 'E2 Allocators'!$B$15:$W$15, 0),FALSE)), 0, VLOOKUP(VLOOKUP($A601, 'E4 TB Allocation Details'!$A$18:$L$214, MATCH("Demand ID", 'E4 TB Allocation Details'!$A$18:$L$18, 0),FALSE), 'E2 Allocators'!$B$15:$W$358, MATCH(X$17, 'E2 Allocators'!$B$15:$W$15, 0),FALSE))</f>
        <v>0</v>
      </c>
      <c r="Y601" s="1245">
        <f>IF(ISERROR(VLOOKUP(VLOOKUP($A601, 'E4 TB Allocation Details'!$A$18:$L$214, MATCH("Demand ID", 'E4 TB Allocation Details'!$A$18:$L$18, 0),FALSE), 'E2 Allocators'!$B$15:$W$358, MATCH(Y$17, 'E2 Allocators'!$B$15:$W$15, 0),FALSE)), 0, VLOOKUP(VLOOKUP($A601, 'E4 TB Allocation Details'!$A$18:$L$214, MATCH("Demand ID", 'E4 TB Allocation Details'!$A$18:$L$18, 0),FALSE), 'E2 Allocators'!$B$15:$W$358, MATCH(Y$17, 'E2 Allocators'!$B$15:$W$15, 0),FALSE))</f>
        <v>0</v>
      </c>
      <c r="Z601" s="1245">
        <f>IF(ISERROR(VLOOKUP(VLOOKUP($A601, 'E4 TB Allocation Details'!$A$18:$L$214, MATCH("Demand ID", 'E4 TB Allocation Details'!$A$18:$L$18, 0),FALSE), 'E2 Allocators'!$B$15:$W$358, MATCH(Z$17, 'E2 Allocators'!$B$15:$W$15, 0),FALSE)), 0, VLOOKUP(VLOOKUP($A601, 'E4 TB Allocation Details'!$A$18:$L$214, MATCH("Demand ID", 'E4 TB Allocation Details'!$A$18:$L$18, 0),FALSE), 'E2 Allocators'!$B$15:$W$358, MATCH(Z$17, 'E2 Allocators'!$B$15:$W$15, 0),FALSE))</f>
        <v>0</v>
      </c>
      <c r="AA601" s="1250">
        <f t="shared" si="901"/>
        <v>1</v>
      </c>
      <c r="AB601" s="1245">
        <f>IF(ISERROR(VLOOKUP(VLOOKUP($A601, 'E4 TB Allocation Details'!$A$18:$L$214, MATCH("Customer ID", 'E4 TB Allocation Details'!$A$18:$L$18, 0),FALSE), 'E2 Allocators'!$B$15:$W$358, MATCH(AB$17, 'E2 Allocators'!$B$15:$W$15, 0),FALSE)), 0, VLOOKUP(VLOOKUP($A601, 'E4 TB Allocation Details'!$A$18:$L$214, MATCH("Customer ID", 'E4 TB Allocation Details'!$A$18:$L$18, 0),FALSE), 'E2 Allocators'!$B$15:$W$358, MATCH(AB$17, 'E2 Allocators'!$B$15:$W$15, 0),FALSE))</f>
        <v>0</v>
      </c>
      <c r="AC601" s="1245">
        <f>IF(ISERROR(VLOOKUP(VLOOKUP($A601, 'E4 TB Allocation Details'!$A$18:$L$214, MATCH("Customer ID", 'E4 TB Allocation Details'!$A$18:$L$18, 0),FALSE), 'E2 Allocators'!$B$15:$W$358, MATCH(AC$17, 'E2 Allocators'!$B$15:$W$15, 0),FALSE)), 0, VLOOKUP(VLOOKUP($A601, 'E4 TB Allocation Details'!$A$18:$L$214, MATCH("Customer ID", 'E4 TB Allocation Details'!$A$18:$L$18, 0),FALSE), 'E2 Allocators'!$B$15:$W$358, MATCH(AC$17, 'E2 Allocators'!$B$15:$W$15, 0),FALSE))</f>
        <v>0</v>
      </c>
      <c r="AD601" s="1245">
        <f>IF(ISERROR(VLOOKUP(VLOOKUP($A601, 'E4 TB Allocation Details'!$A$18:$L$214, MATCH("Customer ID", 'E4 TB Allocation Details'!$A$18:$L$18, 0),FALSE), 'E2 Allocators'!$B$15:$W$358, MATCH(AD$17, 'E2 Allocators'!$B$15:$W$15, 0),FALSE)), 0, VLOOKUP(VLOOKUP($A601, 'E4 TB Allocation Details'!$A$18:$L$214, MATCH("Customer ID", 'E4 TB Allocation Details'!$A$18:$L$18, 0),FALSE), 'E2 Allocators'!$B$15:$W$358, MATCH(AD$17, 'E2 Allocators'!$B$15:$W$15, 0),FALSE))</f>
        <v>0</v>
      </c>
      <c r="AE601" s="1245">
        <f>IF(ISERROR(VLOOKUP(VLOOKUP($A601, 'E4 TB Allocation Details'!$A$18:$L$214, MATCH("Customer ID", 'E4 TB Allocation Details'!$A$18:$L$18, 0),FALSE), 'E2 Allocators'!$B$15:$W$358, MATCH(AE$17, 'E2 Allocators'!$B$15:$W$15, 0),FALSE)), 0, VLOOKUP(VLOOKUP($A601, 'E4 TB Allocation Details'!$A$18:$L$214, MATCH("Customer ID", 'E4 TB Allocation Details'!$A$18:$L$18, 0),FALSE), 'E2 Allocators'!$B$15:$W$358, MATCH(AE$17, 'E2 Allocators'!$B$15:$W$15, 0),FALSE))</f>
        <v>0</v>
      </c>
      <c r="AF601" s="1245">
        <f>IF(ISERROR(VLOOKUP(VLOOKUP($A601, 'E4 TB Allocation Details'!$A$18:$L$214, MATCH("Customer ID", 'E4 TB Allocation Details'!$A$18:$L$18, 0),FALSE), 'E2 Allocators'!$B$15:$W$358, MATCH(AF$17, 'E2 Allocators'!$B$15:$W$15, 0),FALSE)), 0, VLOOKUP(VLOOKUP($A601, 'E4 TB Allocation Details'!$A$18:$L$214, MATCH("Customer ID", 'E4 TB Allocation Details'!$A$18:$L$18, 0),FALSE), 'E2 Allocators'!$B$15:$W$358, MATCH(AF$17, 'E2 Allocators'!$B$15:$W$15, 0),FALSE))</f>
        <v>0</v>
      </c>
      <c r="AG601" s="1245">
        <f>IF(ISERROR(VLOOKUP(VLOOKUP($A601, 'E4 TB Allocation Details'!$A$18:$L$214, MATCH("Customer ID", 'E4 TB Allocation Details'!$A$18:$L$18, 0),FALSE), 'E2 Allocators'!$B$15:$W$358, MATCH(AG$17, 'E2 Allocators'!$B$15:$W$15, 0),FALSE)), 0, VLOOKUP(VLOOKUP($A601, 'E4 TB Allocation Details'!$A$18:$L$214, MATCH("Customer ID", 'E4 TB Allocation Details'!$A$18:$L$18, 0),FALSE), 'E2 Allocators'!$B$15:$W$358, MATCH(AG$17, 'E2 Allocators'!$B$15:$W$15, 0),FALSE))</f>
        <v>0</v>
      </c>
      <c r="AH601" s="1245">
        <f>IF(ISERROR(VLOOKUP(VLOOKUP($A601, 'E4 TB Allocation Details'!$A$18:$L$214, MATCH("Customer ID", 'E4 TB Allocation Details'!$A$18:$L$18, 0),FALSE), 'E2 Allocators'!$B$15:$W$358, MATCH(AH$17, 'E2 Allocators'!$B$15:$W$15, 0),FALSE)), 0, VLOOKUP(VLOOKUP($A601, 'E4 TB Allocation Details'!$A$18:$L$214, MATCH("Customer ID", 'E4 TB Allocation Details'!$A$18:$L$18, 0),FALSE), 'E2 Allocators'!$B$15:$W$358, MATCH(AH$17, 'E2 Allocators'!$B$15:$W$15, 0),FALSE))</f>
        <v>0</v>
      </c>
      <c r="AI601" s="1245">
        <f>IF(ISERROR(VLOOKUP(VLOOKUP($A601, 'E4 TB Allocation Details'!$A$18:$L$214, MATCH("Customer ID", 'E4 TB Allocation Details'!$A$18:$L$18, 0),FALSE), 'E2 Allocators'!$B$15:$W$358, MATCH(AI$17, 'E2 Allocators'!$B$15:$W$15, 0),FALSE)), 0, VLOOKUP(VLOOKUP($A601, 'E4 TB Allocation Details'!$A$18:$L$214, MATCH("Customer ID", 'E4 TB Allocation Details'!$A$18:$L$18, 0),FALSE), 'E2 Allocators'!$B$15:$W$358, MATCH(AI$17, 'E2 Allocators'!$B$15:$W$15, 0),FALSE))</f>
        <v>0</v>
      </c>
      <c r="AJ601" s="1245">
        <f>IF(ISERROR(VLOOKUP(VLOOKUP($A601, 'E4 TB Allocation Details'!$A$18:$L$214, MATCH("Customer ID", 'E4 TB Allocation Details'!$A$18:$L$18, 0),FALSE), 'E2 Allocators'!$B$15:$W$358, MATCH(AJ$17, 'E2 Allocators'!$B$15:$W$15, 0),FALSE)), 0, VLOOKUP(VLOOKUP($A601, 'E4 TB Allocation Details'!$A$18:$L$214, MATCH("Customer ID", 'E4 TB Allocation Details'!$A$18:$L$18, 0),FALSE), 'E2 Allocators'!$B$15:$W$358, MATCH(AJ$17, 'E2 Allocators'!$B$15:$W$15, 0),FALSE))</f>
        <v>0</v>
      </c>
      <c r="AK601" s="1245">
        <f>IF(ISERROR(VLOOKUP(VLOOKUP($A601, 'E4 TB Allocation Details'!$A$18:$L$214, MATCH("Customer ID", 'E4 TB Allocation Details'!$A$18:$L$18, 0),FALSE), 'E2 Allocators'!$B$15:$W$358, MATCH(AK$17, 'E2 Allocators'!$B$15:$W$15, 0),FALSE)), 0, VLOOKUP(VLOOKUP($A601, 'E4 TB Allocation Details'!$A$18:$L$214, MATCH("Customer ID", 'E4 TB Allocation Details'!$A$18:$L$18, 0),FALSE), 'E2 Allocators'!$B$15:$W$358, MATCH(AK$17, 'E2 Allocators'!$B$15:$W$15, 0),FALSE))</f>
        <v>0</v>
      </c>
      <c r="AL601" s="1245">
        <f>IF(ISERROR(VLOOKUP(VLOOKUP($A601, 'E4 TB Allocation Details'!$A$18:$L$214, MATCH("Customer ID", 'E4 TB Allocation Details'!$A$18:$L$18, 0),FALSE), 'E2 Allocators'!$B$15:$W$358, MATCH(AL$17, 'E2 Allocators'!$B$15:$W$15, 0),FALSE)), 0, VLOOKUP(VLOOKUP($A601, 'E4 TB Allocation Details'!$A$18:$L$214, MATCH("Customer ID", 'E4 TB Allocation Details'!$A$18:$L$18, 0),FALSE), 'E2 Allocators'!$B$15:$W$358, MATCH(AL$17, 'E2 Allocators'!$B$15:$W$15, 0),FALSE))</f>
        <v>0</v>
      </c>
      <c r="AM601" s="1245">
        <f>IF(ISERROR(VLOOKUP(VLOOKUP($A601, 'E4 TB Allocation Details'!$A$18:$L$214, MATCH("Customer ID", 'E4 TB Allocation Details'!$A$18:$L$18, 0),FALSE), 'E2 Allocators'!$B$15:$W$358, MATCH(AM$17, 'E2 Allocators'!$B$15:$W$15, 0),FALSE)), 0, VLOOKUP(VLOOKUP($A601, 'E4 TB Allocation Details'!$A$18:$L$214, MATCH("Customer ID", 'E4 TB Allocation Details'!$A$18:$L$18, 0),FALSE), 'E2 Allocators'!$B$15:$W$358, MATCH(AM$17, 'E2 Allocators'!$B$15:$W$15, 0),FALSE))</f>
        <v>0</v>
      </c>
      <c r="AN601" s="1245">
        <f>IF(ISERROR(VLOOKUP(VLOOKUP($A601, 'E4 TB Allocation Details'!$A$18:$L$214, MATCH("Customer ID", 'E4 TB Allocation Details'!$A$18:$L$18, 0),FALSE), 'E2 Allocators'!$B$15:$W$358, MATCH(AN$17, 'E2 Allocators'!$B$15:$W$15, 0),FALSE)), 0, VLOOKUP(VLOOKUP($A601, 'E4 TB Allocation Details'!$A$18:$L$214, MATCH("Customer ID", 'E4 TB Allocation Details'!$A$18:$L$18, 0),FALSE), 'E2 Allocators'!$B$15:$W$358, MATCH(AN$17, 'E2 Allocators'!$B$15:$W$15, 0),FALSE))</f>
        <v>0</v>
      </c>
      <c r="AO601" s="1245">
        <f>IF(ISERROR(VLOOKUP(VLOOKUP($A601, 'E4 TB Allocation Details'!$A$18:$L$214, MATCH("Customer ID", 'E4 TB Allocation Details'!$A$18:$L$18, 0),FALSE), 'E2 Allocators'!$B$15:$W$358, MATCH(AO$17, 'E2 Allocators'!$B$15:$W$15, 0),FALSE)), 0, VLOOKUP(VLOOKUP($A601, 'E4 TB Allocation Details'!$A$18:$L$214, MATCH("Customer ID", 'E4 TB Allocation Details'!$A$18:$L$18, 0),FALSE), 'E2 Allocators'!$B$15:$W$358, MATCH(AO$17, 'E2 Allocators'!$B$15:$W$15, 0),FALSE))</f>
        <v>0</v>
      </c>
      <c r="AP601" s="1245">
        <f>IF(ISERROR(VLOOKUP(VLOOKUP($A601, 'E4 TB Allocation Details'!$A$18:$L$214, MATCH("Customer ID", 'E4 TB Allocation Details'!$A$18:$L$18, 0),FALSE), 'E2 Allocators'!$B$15:$W$358, MATCH(AP$17, 'E2 Allocators'!$B$15:$W$15, 0),FALSE)), 0, VLOOKUP(VLOOKUP($A601, 'E4 TB Allocation Details'!$A$18:$L$214, MATCH("Customer ID", 'E4 TB Allocation Details'!$A$18:$L$18, 0),FALSE), 'E2 Allocators'!$B$15:$W$358, MATCH(AP$17, 'E2 Allocators'!$B$15:$W$15, 0),FALSE))</f>
        <v>0</v>
      </c>
      <c r="AQ601" s="1245">
        <f>IF(ISERROR(VLOOKUP(VLOOKUP($A601, 'E4 TB Allocation Details'!$A$18:$L$214, MATCH("Customer ID", 'E4 TB Allocation Details'!$A$18:$L$18, 0),FALSE), 'E2 Allocators'!$B$15:$W$358, MATCH(AQ$17, 'E2 Allocators'!$B$15:$W$15, 0),FALSE)), 0, VLOOKUP(VLOOKUP($A601, 'E4 TB Allocation Details'!$A$18:$L$214, MATCH("Customer ID", 'E4 TB Allocation Details'!$A$18:$L$18, 0),FALSE), 'E2 Allocators'!$B$15:$W$358, MATCH(AQ$17, 'E2 Allocators'!$B$15:$W$15, 0),FALSE))</f>
        <v>0</v>
      </c>
      <c r="AR601" s="1245">
        <f>IF(ISERROR(VLOOKUP(VLOOKUP($A601, 'E4 TB Allocation Details'!$A$18:$L$214, MATCH("Customer ID", 'E4 TB Allocation Details'!$A$18:$L$18, 0),FALSE), 'E2 Allocators'!$B$15:$W$358, MATCH(AR$17, 'E2 Allocators'!$B$15:$W$15, 0),FALSE)), 0, VLOOKUP(VLOOKUP($A601, 'E4 TB Allocation Details'!$A$18:$L$214, MATCH("Customer ID", 'E4 TB Allocation Details'!$A$18:$L$18, 0),FALSE), 'E2 Allocators'!$B$15:$W$358, MATCH(AR$17, 'E2 Allocators'!$B$15:$W$15, 0),FALSE))</f>
        <v>0</v>
      </c>
      <c r="AS601" s="1245">
        <f>IF(ISERROR(VLOOKUP(VLOOKUP($A601, 'E4 TB Allocation Details'!$A$18:$L$214, MATCH("Customer ID", 'E4 TB Allocation Details'!$A$18:$L$18, 0),FALSE), 'E2 Allocators'!$B$15:$W$358, MATCH(AS$17, 'E2 Allocators'!$B$15:$W$15, 0),FALSE)), 0, VLOOKUP(VLOOKUP($A601, 'E4 TB Allocation Details'!$A$18:$L$214, MATCH("Customer ID", 'E4 TB Allocation Details'!$A$18:$L$18, 0),FALSE), 'E2 Allocators'!$B$15:$W$358, MATCH(AS$17, 'E2 Allocators'!$B$15:$W$15, 0),FALSE))</f>
        <v>0</v>
      </c>
      <c r="AT601" s="1245">
        <f>IF(ISERROR(VLOOKUP(VLOOKUP($A601, 'E4 TB Allocation Details'!$A$18:$L$214, MATCH("Customer ID", 'E4 TB Allocation Details'!$A$18:$L$18, 0),FALSE), 'E2 Allocators'!$B$15:$W$358, MATCH(AT$17, 'E2 Allocators'!$B$15:$W$15, 0),FALSE)), 0, VLOOKUP(VLOOKUP($A601, 'E4 TB Allocation Details'!$A$18:$L$214, MATCH("Customer ID", 'E4 TB Allocation Details'!$A$18:$L$18, 0),FALSE), 'E2 Allocators'!$B$15:$W$358, MATCH(AT$17, 'E2 Allocators'!$B$15:$W$15, 0),FALSE))</f>
        <v>0</v>
      </c>
      <c r="AU601" s="1245">
        <f>IF(ISERROR(VLOOKUP(VLOOKUP($A601, 'E4 TB Allocation Details'!$A$18:$L$214, MATCH("Customer ID", 'E4 TB Allocation Details'!$A$18:$L$18, 0),FALSE), 'E2 Allocators'!$B$15:$W$358, MATCH(AU$17, 'E2 Allocators'!$B$15:$W$15, 0),FALSE)), 0, VLOOKUP(VLOOKUP($A601, 'E4 TB Allocation Details'!$A$18:$L$214, MATCH("Customer ID", 'E4 TB Allocation Details'!$A$18:$L$18, 0),FALSE), 'E2 Allocators'!$B$15:$W$358, MATCH(AU$17, 'E2 Allocators'!$B$15:$W$15, 0),FALSE))</f>
        <v>0</v>
      </c>
      <c r="AV601" s="1250">
        <f t="shared" si="902"/>
        <v>0</v>
      </c>
      <c r="AW601" s="1247"/>
      <c r="AX601" s="1247"/>
      <c r="AY601" s="1247"/>
      <c r="AZ601" s="1247"/>
      <c r="BA601" s="1247"/>
      <c r="BB601" s="1247"/>
      <c r="BC601" s="1247"/>
      <c r="BD601" s="1247"/>
      <c r="BE601" s="1247"/>
      <c r="BF601" s="1247"/>
      <c r="BG601" s="1247"/>
      <c r="BH601" s="1247"/>
      <c r="BI601" s="1247"/>
      <c r="BJ601" s="1247"/>
      <c r="BK601" s="1247"/>
      <c r="BL601" s="1247"/>
      <c r="BM601" s="1247"/>
      <c r="BN601" s="1247"/>
      <c r="BO601" s="1247"/>
      <c r="BP601" s="1247"/>
      <c r="BQ601" s="1248"/>
    </row>
    <row r="602" spans="1:69" s="229" customFormat="1" ht="12.75" x14ac:dyDescent="0.2">
      <c r="A602" s="1249">
        <v>1810</v>
      </c>
      <c r="B602" s="1242" t="s">
        <v>285</v>
      </c>
      <c r="C602" s="1243"/>
      <c r="D602" s="1244"/>
      <c r="E602" s="1244"/>
      <c r="F602" s="1244"/>
      <c r="G602" s="1245">
        <f>IF(ISERROR(VLOOKUP(VLOOKUP($A602, 'E4 TB Allocation Details'!$A$18:$L$214, MATCH("Demand ID", 'E4 TB Allocation Details'!$A$18:$L$18, 0),FALSE), 'E2 Allocators'!$B$15:$W$358, MATCH(G$17, 'E2 Allocators'!$B$15:$W$15, 0),FALSE)), 0, VLOOKUP(VLOOKUP($A602, 'E4 TB Allocation Details'!$A$18:$L$214, MATCH("Demand ID", 'E4 TB Allocation Details'!$A$18:$L$18, 0),FALSE), 'E2 Allocators'!$B$15:$W$358, MATCH(G$17, 'E2 Allocators'!$B$15:$W$15, 0),FALSE))</f>
        <v>0</v>
      </c>
      <c r="H602" s="1245">
        <f>IF(ISERROR(VLOOKUP(VLOOKUP($A602, 'E4 TB Allocation Details'!$A$18:$L$214, MATCH("Demand ID", 'E4 TB Allocation Details'!$A$18:$L$18, 0),FALSE), 'E2 Allocators'!$B$15:$W$358, MATCH(H$17, 'E2 Allocators'!$B$15:$W$15, 0),FALSE)), 0, VLOOKUP(VLOOKUP($A602, 'E4 TB Allocation Details'!$A$18:$L$214, MATCH("Demand ID", 'E4 TB Allocation Details'!$A$18:$L$18, 0),FALSE), 'E2 Allocators'!$B$15:$W$358, MATCH(H$17, 'E2 Allocators'!$B$15:$W$15, 0),FALSE))</f>
        <v>0</v>
      </c>
      <c r="I602" s="1245">
        <f>IF(ISERROR(VLOOKUP(VLOOKUP($A602, 'E4 TB Allocation Details'!$A$18:$L$214, MATCH("Demand ID", 'E4 TB Allocation Details'!$A$18:$L$18, 0),FALSE), 'E2 Allocators'!$B$15:$W$358, MATCH(I$17, 'E2 Allocators'!$B$15:$W$15, 0),FALSE)), 0, VLOOKUP(VLOOKUP($A602, 'E4 TB Allocation Details'!$A$18:$L$214, MATCH("Demand ID", 'E4 TB Allocation Details'!$A$18:$L$18, 0),FALSE), 'E2 Allocators'!$B$15:$W$358, MATCH(I$17, 'E2 Allocators'!$B$15:$W$15, 0),FALSE))</f>
        <v>0</v>
      </c>
      <c r="J602" s="1245">
        <f>IF(ISERROR(VLOOKUP(VLOOKUP($A602, 'E4 TB Allocation Details'!$A$18:$L$214, MATCH("Demand ID", 'E4 TB Allocation Details'!$A$18:$L$18, 0),FALSE), 'E2 Allocators'!$B$15:$W$358, MATCH(J$17, 'E2 Allocators'!$B$15:$W$15, 0),FALSE)), 0, VLOOKUP(VLOOKUP($A602, 'E4 TB Allocation Details'!$A$18:$L$214, MATCH("Demand ID", 'E4 TB Allocation Details'!$A$18:$L$18, 0),FALSE), 'E2 Allocators'!$B$15:$W$358, MATCH(J$17, 'E2 Allocators'!$B$15:$W$15, 0),FALSE))</f>
        <v>0</v>
      </c>
      <c r="K602" s="1245">
        <f>IF(ISERROR(VLOOKUP(VLOOKUP($A602, 'E4 TB Allocation Details'!$A$18:$L$214, MATCH("Demand ID", 'E4 TB Allocation Details'!$A$18:$L$18, 0),FALSE), 'E2 Allocators'!$B$15:$W$358, MATCH(K$17, 'E2 Allocators'!$B$15:$W$15, 0),FALSE)), 0, VLOOKUP(VLOOKUP($A602, 'E4 TB Allocation Details'!$A$18:$L$214, MATCH("Demand ID", 'E4 TB Allocation Details'!$A$18:$L$18, 0),FALSE), 'E2 Allocators'!$B$15:$W$358, MATCH(K$17, 'E2 Allocators'!$B$15:$W$15, 0),FALSE))</f>
        <v>0</v>
      </c>
      <c r="L602" s="1245">
        <f>IF(ISERROR(VLOOKUP(VLOOKUP($A602, 'E4 TB Allocation Details'!$A$18:$L$214, MATCH("Demand ID", 'E4 TB Allocation Details'!$A$18:$L$18, 0),FALSE), 'E2 Allocators'!$B$15:$W$358, MATCH(L$17, 'E2 Allocators'!$B$15:$W$15, 0),FALSE)), 0, VLOOKUP(VLOOKUP($A602, 'E4 TB Allocation Details'!$A$18:$L$214, MATCH("Demand ID", 'E4 TB Allocation Details'!$A$18:$L$18, 0),FALSE), 'E2 Allocators'!$B$15:$W$358, MATCH(L$17, 'E2 Allocators'!$B$15:$W$15, 0),FALSE))</f>
        <v>0</v>
      </c>
      <c r="M602" s="1245">
        <f>IF(ISERROR(VLOOKUP(VLOOKUP($A602, 'E4 TB Allocation Details'!$A$18:$L$214, MATCH("Demand ID", 'E4 TB Allocation Details'!$A$18:$L$18, 0),FALSE), 'E2 Allocators'!$B$15:$W$358, MATCH(M$17, 'E2 Allocators'!$B$15:$W$15, 0),FALSE)), 0, VLOOKUP(VLOOKUP($A602, 'E4 TB Allocation Details'!$A$18:$L$214, MATCH("Demand ID", 'E4 TB Allocation Details'!$A$18:$L$18, 0),FALSE), 'E2 Allocators'!$B$15:$W$358, MATCH(M$17, 'E2 Allocators'!$B$15:$W$15, 0),FALSE))</f>
        <v>0</v>
      </c>
      <c r="N602" s="1245">
        <f>IF(ISERROR(VLOOKUP(VLOOKUP($A602, 'E4 TB Allocation Details'!$A$18:$L$214, MATCH("Demand ID", 'E4 TB Allocation Details'!$A$18:$L$18, 0),FALSE), 'E2 Allocators'!$B$15:$W$358, MATCH(N$17, 'E2 Allocators'!$B$15:$W$15, 0),FALSE)), 0, VLOOKUP(VLOOKUP($A602, 'E4 TB Allocation Details'!$A$18:$L$214, MATCH("Demand ID", 'E4 TB Allocation Details'!$A$18:$L$18, 0),FALSE), 'E2 Allocators'!$B$15:$W$358, MATCH(N$17, 'E2 Allocators'!$B$15:$W$15, 0),FALSE))</f>
        <v>0</v>
      </c>
      <c r="O602" s="1245">
        <f>IF(ISERROR(VLOOKUP(VLOOKUP($A602, 'E4 TB Allocation Details'!$A$18:$L$214, MATCH("Demand ID", 'E4 TB Allocation Details'!$A$18:$L$18, 0),FALSE), 'E2 Allocators'!$B$15:$W$358, MATCH(O$17, 'E2 Allocators'!$B$15:$W$15, 0),FALSE)), 0, VLOOKUP(VLOOKUP($A602, 'E4 TB Allocation Details'!$A$18:$L$214, MATCH("Demand ID", 'E4 TB Allocation Details'!$A$18:$L$18, 0),FALSE), 'E2 Allocators'!$B$15:$W$358, MATCH(O$17, 'E2 Allocators'!$B$15:$W$15, 0),FALSE))</f>
        <v>0</v>
      </c>
      <c r="P602" s="1245">
        <f>IF(ISERROR(VLOOKUP(VLOOKUP($A602, 'E4 TB Allocation Details'!$A$18:$L$214, MATCH("Demand ID", 'E4 TB Allocation Details'!$A$18:$L$18, 0),FALSE), 'E2 Allocators'!$B$15:$W$358, MATCH(P$17, 'E2 Allocators'!$B$15:$W$15, 0),FALSE)), 0, VLOOKUP(VLOOKUP($A602, 'E4 TB Allocation Details'!$A$18:$L$214, MATCH("Demand ID", 'E4 TB Allocation Details'!$A$18:$L$18, 0),FALSE), 'E2 Allocators'!$B$15:$W$358, MATCH(P$17, 'E2 Allocators'!$B$15:$W$15, 0),FALSE))</f>
        <v>0</v>
      </c>
      <c r="Q602" s="1245">
        <f>IF(ISERROR(VLOOKUP(VLOOKUP($A602, 'E4 TB Allocation Details'!$A$18:$L$214, MATCH("Demand ID", 'E4 TB Allocation Details'!$A$18:$L$18, 0),FALSE), 'E2 Allocators'!$B$15:$W$358, MATCH(Q$17, 'E2 Allocators'!$B$15:$W$15, 0),FALSE)), 0, VLOOKUP(VLOOKUP($A602, 'E4 TB Allocation Details'!$A$18:$L$214, MATCH("Demand ID", 'E4 TB Allocation Details'!$A$18:$L$18, 0),FALSE), 'E2 Allocators'!$B$15:$W$358, MATCH(Q$17, 'E2 Allocators'!$B$15:$W$15, 0),FALSE))</f>
        <v>0</v>
      </c>
      <c r="R602" s="1245">
        <f>IF(ISERROR(VLOOKUP(VLOOKUP($A602, 'E4 TB Allocation Details'!$A$18:$L$214, MATCH("Demand ID", 'E4 TB Allocation Details'!$A$18:$L$18, 0),FALSE), 'E2 Allocators'!$B$15:$W$358, MATCH(R$17, 'E2 Allocators'!$B$15:$W$15, 0),FALSE)), 0, VLOOKUP(VLOOKUP($A602, 'E4 TB Allocation Details'!$A$18:$L$214, MATCH("Demand ID", 'E4 TB Allocation Details'!$A$18:$L$18, 0),FALSE), 'E2 Allocators'!$B$15:$W$358, MATCH(R$17, 'E2 Allocators'!$B$15:$W$15, 0),FALSE))</f>
        <v>0</v>
      </c>
      <c r="S602" s="1245">
        <f>IF(ISERROR(VLOOKUP(VLOOKUP($A602, 'E4 TB Allocation Details'!$A$18:$L$214, MATCH("Demand ID", 'E4 TB Allocation Details'!$A$18:$L$18, 0),FALSE), 'E2 Allocators'!$B$15:$W$358, MATCH(S$17, 'E2 Allocators'!$B$15:$W$15, 0),FALSE)), 0, VLOOKUP(VLOOKUP($A602, 'E4 TB Allocation Details'!$A$18:$L$214, MATCH("Demand ID", 'E4 TB Allocation Details'!$A$18:$L$18, 0),FALSE), 'E2 Allocators'!$B$15:$W$358, MATCH(S$17, 'E2 Allocators'!$B$15:$W$15, 0),FALSE))</f>
        <v>0</v>
      </c>
      <c r="T602" s="1245">
        <f>IF(ISERROR(VLOOKUP(VLOOKUP($A602, 'E4 TB Allocation Details'!$A$18:$L$214, MATCH("Demand ID", 'E4 TB Allocation Details'!$A$18:$L$18, 0),FALSE), 'E2 Allocators'!$B$15:$W$358, MATCH(T$17, 'E2 Allocators'!$B$15:$W$15, 0),FALSE)), 0, VLOOKUP(VLOOKUP($A602, 'E4 TB Allocation Details'!$A$18:$L$214, MATCH("Demand ID", 'E4 TB Allocation Details'!$A$18:$L$18, 0),FALSE), 'E2 Allocators'!$B$15:$W$358, MATCH(T$17, 'E2 Allocators'!$B$15:$W$15, 0),FALSE))</f>
        <v>0</v>
      </c>
      <c r="U602" s="1245">
        <f>IF(ISERROR(VLOOKUP(VLOOKUP($A602, 'E4 TB Allocation Details'!$A$18:$L$214, MATCH("Demand ID", 'E4 TB Allocation Details'!$A$18:$L$18, 0),FALSE), 'E2 Allocators'!$B$15:$W$358, MATCH(U$17, 'E2 Allocators'!$B$15:$W$15, 0),FALSE)), 0, VLOOKUP(VLOOKUP($A602, 'E4 TB Allocation Details'!$A$18:$L$214, MATCH("Demand ID", 'E4 TB Allocation Details'!$A$18:$L$18, 0),FALSE), 'E2 Allocators'!$B$15:$W$358, MATCH(U$17, 'E2 Allocators'!$B$15:$W$15, 0),FALSE))</f>
        <v>0</v>
      </c>
      <c r="V602" s="1245">
        <f>IF(ISERROR(VLOOKUP(VLOOKUP($A602, 'E4 TB Allocation Details'!$A$18:$L$214, MATCH("Demand ID", 'E4 TB Allocation Details'!$A$18:$L$18, 0),FALSE), 'E2 Allocators'!$B$15:$W$358, MATCH(V$17, 'E2 Allocators'!$B$15:$W$15, 0),FALSE)), 0, VLOOKUP(VLOOKUP($A602, 'E4 TB Allocation Details'!$A$18:$L$214, MATCH("Demand ID", 'E4 TB Allocation Details'!$A$18:$L$18, 0),FALSE), 'E2 Allocators'!$B$15:$W$358, MATCH(V$17, 'E2 Allocators'!$B$15:$W$15, 0),FALSE))</f>
        <v>0</v>
      </c>
      <c r="W602" s="1245">
        <f>IF(ISERROR(VLOOKUP(VLOOKUP($A602, 'E4 TB Allocation Details'!$A$18:$L$214, MATCH("Demand ID", 'E4 TB Allocation Details'!$A$18:$L$18, 0),FALSE), 'E2 Allocators'!$B$15:$W$358, MATCH(W$17, 'E2 Allocators'!$B$15:$W$15, 0),FALSE)), 0, VLOOKUP(VLOOKUP($A602, 'E4 TB Allocation Details'!$A$18:$L$214, MATCH("Demand ID", 'E4 TB Allocation Details'!$A$18:$L$18, 0),FALSE), 'E2 Allocators'!$B$15:$W$358, MATCH(W$17, 'E2 Allocators'!$B$15:$W$15, 0),FALSE))</f>
        <v>0</v>
      </c>
      <c r="X602" s="1245">
        <f>IF(ISERROR(VLOOKUP(VLOOKUP($A602, 'E4 TB Allocation Details'!$A$18:$L$214, MATCH("Demand ID", 'E4 TB Allocation Details'!$A$18:$L$18, 0),FALSE), 'E2 Allocators'!$B$15:$W$358, MATCH(X$17, 'E2 Allocators'!$B$15:$W$15, 0),FALSE)), 0, VLOOKUP(VLOOKUP($A602, 'E4 TB Allocation Details'!$A$18:$L$214, MATCH("Demand ID", 'E4 TB Allocation Details'!$A$18:$L$18, 0),FALSE), 'E2 Allocators'!$B$15:$W$358, MATCH(X$17, 'E2 Allocators'!$B$15:$W$15, 0),FALSE))</f>
        <v>0</v>
      </c>
      <c r="Y602" s="1245">
        <f>IF(ISERROR(VLOOKUP(VLOOKUP($A602, 'E4 TB Allocation Details'!$A$18:$L$214, MATCH("Demand ID", 'E4 TB Allocation Details'!$A$18:$L$18, 0),FALSE), 'E2 Allocators'!$B$15:$W$358, MATCH(Y$17, 'E2 Allocators'!$B$15:$W$15, 0),FALSE)), 0, VLOOKUP(VLOOKUP($A602, 'E4 TB Allocation Details'!$A$18:$L$214, MATCH("Demand ID", 'E4 TB Allocation Details'!$A$18:$L$18, 0),FALSE), 'E2 Allocators'!$B$15:$W$358, MATCH(Y$17, 'E2 Allocators'!$B$15:$W$15, 0),FALSE))</f>
        <v>0</v>
      </c>
      <c r="Z602" s="1245">
        <f>IF(ISERROR(VLOOKUP(VLOOKUP($A602, 'E4 TB Allocation Details'!$A$18:$L$214, MATCH("Demand ID", 'E4 TB Allocation Details'!$A$18:$L$18, 0),FALSE), 'E2 Allocators'!$B$15:$W$358, MATCH(Z$17, 'E2 Allocators'!$B$15:$W$15, 0),FALSE)), 0, VLOOKUP(VLOOKUP($A602, 'E4 TB Allocation Details'!$A$18:$L$214, MATCH("Demand ID", 'E4 TB Allocation Details'!$A$18:$L$18, 0),FALSE), 'E2 Allocators'!$B$15:$W$358, MATCH(Z$17, 'E2 Allocators'!$B$15:$W$15, 0),FALSE))</f>
        <v>0</v>
      </c>
      <c r="AA602" s="1250">
        <f t="shared" si="901"/>
        <v>0</v>
      </c>
      <c r="AB602" s="1245">
        <f>IF(ISERROR(VLOOKUP(VLOOKUP($A602, 'E4 TB Allocation Details'!$A$18:$L$214, MATCH("Customer ID", 'E4 TB Allocation Details'!$A$18:$L$18, 0),FALSE), 'E2 Allocators'!$B$15:$W$358, MATCH(AB$17, 'E2 Allocators'!$B$15:$W$15, 0),FALSE)), 0, VLOOKUP(VLOOKUP($A602, 'E4 TB Allocation Details'!$A$18:$L$214, MATCH("Customer ID", 'E4 TB Allocation Details'!$A$18:$L$18, 0),FALSE), 'E2 Allocators'!$B$15:$W$358, MATCH(AB$17, 'E2 Allocators'!$B$15:$W$15, 0),FALSE))</f>
        <v>0</v>
      </c>
      <c r="AC602" s="1245">
        <f>IF(ISERROR(VLOOKUP(VLOOKUP($A602, 'E4 TB Allocation Details'!$A$18:$L$214, MATCH("Customer ID", 'E4 TB Allocation Details'!$A$18:$L$18, 0),FALSE), 'E2 Allocators'!$B$15:$W$358, MATCH(AC$17, 'E2 Allocators'!$B$15:$W$15, 0),FALSE)), 0, VLOOKUP(VLOOKUP($A602, 'E4 TB Allocation Details'!$A$18:$L$214, MATCH("Customer ID", 'E4 TB Allocation Details'!$A$18:$L$18, 0),FALSE), 'E2 Allocators'!$B$15:$W$358, MATCH(AC$17, 'E2 Allocators'!$B$15:$W$15, 0),FALSE))</f>
        <v>0</v>
      </c>
      <c r="AD602" s="1245">
        <f>IF(ISERROR(VLOOKUP(VLOOKUP($A602, 'E4 TB Allocation Details'!$A$18:$L$214, MATCH("Customer ID", 'E4 TB Allocation Details'!$A$18:$L$18, 0),FALSE), 'E2 Allocators'!$B$15:$W$358, MATCH(AD$17, 'E2 Allocators'!$B$15:$W$15, 0),FALSE)), 0, VLOOKUP(VLOOKUP($A602, 'E4 TB Allocation Details'!$A$18:$L$214, MATCH("Customer ID", 'E4 TB Allocation Details'!$A$18:$L$18, 0),FALSE), 'E2 Allocators'!$B$15:$W$358, MATCH(AD$17, 'E2 Allocators'!$B$15:$W$15, 0),FALSE))</f>
        <v>0</v>
      </c>
      <c r="AE602" s="1245">
        <f>IF(ISERROR(VLOOKUP(VLOOKUP($A602, 'E4 TB Allocation Details'!$A$18:$L$214, MATCH("Customer ID", 'E4 TB Allocation Details'!$A$18:$L$18, 0),FALSE), 'E2 Allocators'!$B$15:$W$358, MATCH(AE$17, 'E2 Allocators'!$B$15:$W$15, 0),FALSE)), 0, VLOOKUP(VLOOKUP($A602, 'E4 TB Allocation Details'!$A$18:$L$214, MATCH("Customer ID", 'E4 TB Allocation Details'!$A$18:$L$18, 0),FALSE), 'E2 Allocators'!$B$15:$W$358, MATCH(AE$17, 'E2 Allocators'!$B$15:$W$15, 0),FALSE))</f>
        <v>0</v>
      </c>
      <c r="AF602" s="1245">
        <f>IF(ISERROR(VLOOKUP(VLOOKUP($A602, 'E4 TB Allocation Details'!$A$18:$L$214, MATCH("Customer ID", 'E4 TB Allocation Details'!$A$18:$L$18, 0),FALSE), 'E2 Allocators'!$B$15:$W$358, MATCH(AF$17, 'E2 Allocators'!$B$15:$W$15, 0),FALSE)), 0, VLOOKUP(VLOOKUP($A602, 'E4 TB Allocation Details'!$A$18:$L$214, MATCH("Customer ID", 'E4 TB Allocation Details'!$A$18:$L$18, 0),FALSE), 'E2 Allocators'!$B$15:$W$358, MATCH(AF$17, 'E2 Allocators'!$B$15:$W$15, 0),FALSE))</f>
        <v>0</v>
      </c>
      <c r="AG602" s="1245">
        <f>IF(ISERROR(VLOOKUP(VLOOKUP($A602, 'E4 TB Allocation Details'!$A$18:$L$214, MATCH("Customer ID", 'E4 TB Allocation Details'!$A$18:$L$18, 0),FALSE), 'E2 Allocators'!$B$15:$W$358, MATCH(AG$17, 'E2 Allocators'!$B$15:$W$15, 0),FALSE)), 0, VLOOKUP(VLOOKUP($A602, 'E4 TB Allocation Details'!$A$18:$L$214, MATCH("Customer ID", 'E4 TB Allocation Details'!$A$18:$L$18, 0),FALSE), 'E2 Allocators'!$B$15:$W$358, MATCH(AG$17, 'E2 Allocators'!$B$15:$W$15, 0),FALSE))</f>
        <v>0</v>
      </c>
      <c r="AH602" s="1245">
        <f>IF(ISERROR(VLOOKUP(VLOOKUP($A602, 'E4 TB Allocation Details'!$A$18:$L$214, MATCH("Customer ID", 'E4 TB Allocation Details'!$A$18:$L$18, 0),FALSE), 'E2 Allocators'!$B$15:$W$358, MATCH(AH$17, 'E2 Allocators'!$B$15:$W$15, 0),FALSE)), 0, VLOOKUP(VLOOKUP($A602, 'E4 TB Allocation Details'!$A$18:$L$214, MATCH("Customer ID", 'E4 TB Allocation Details'!$A$18:$L$18, 0),FALSE), 'E2 Allocators'!$B$15:$W$358, MATCH(AH$17, 'E2 Allocators'!$B$15:$W$15, 0),FALSE))</f>
        <v>0</v>
      </c>
      <c r="AI602" s="1245">
        <f>IF(ISERROR(VLOOKUP(VLOOKUP($A602, 'E4 TB Allocation Details'!$A$18:$L$214, MATCH("Customer ID", 'E4 TB Allocation Details'!$A$18:$L$18, 0),FALSE), 'E2 Allocators'!$B$15:$W$358, MATCH(AI$17, 'E2 Allocators'!$B$15:$W$15, 0),FALSE)), 0, VLOOKUP(VLOOKUP($A602, 'E4 TB Allocation Details'!$A$18:$L$214, MATCH("Customer ID", 'E4 TB Allocation Details'!$A$18:$L$18, 0),FALSE), 'E2 Allocators'!$B$15:$W$358, MATCH(AI$17, 'E2 Allocators'!$B$15:$W$15, 0),FALSE))</f>
        <v>0</v>
      </c>
      <c r="AJ602" s="1245">
        <f>IF(ISERROR(VLOOKUP(VLOOKUP($A602, 'E4 TB Allocation Details'!$A$18:$L$214, MATCH("Customer ID", 'E4 TB Allocation Details'!$A$18:$L$18, 0),FALSE), 'E2 Allocators'!$B$15:$W$358, MATCH(AJ$17, 'E2 Allocators'!$B$15:$W$15, 0),FALSE)), 0, VLOOKUP(VLOOKUP($A602, 'E4 TB Allocation Details'!$A$18:$L$214, MATCH("Customer ID", 'E4 TB Allocation Details'!$A$18:$L$18, 0),FALSE), 'E2 Allocators'!$B$15:$W$358, MATCH(AJ$17, 'E2 Allocators'!$B$15:$W$15, 0),FALSE))</f>
        <v>0</v>
      </c>
      <c r="AK602" s="1245">
        <f>IF(ISERROR(VLOOKUP(VLOOKUP($A602, 'E4 TB Allocation Details'!$A$18:$L$214, MATCH("Customer ID", 'E4 TB Allocation Details'!$A$18:$L$18, 0),FALSE), 'E2 Allocators'!$B$15:$W$358, MATCH(AK$17, 'E2 Allocators'!$B$15:$W$15, 0),FALSE)), 0, VLOOKUP(VLOOKUP($A602, 'E4 TB Allocation Details'!$A$18:$L$214, MATCH("Customer ID", 'E4 TB Allocation Details'!$A$18:$L$18, 0),FALSE), 'E2 Allocators'!$B$15:$W$358, MATCH(AK$17, 'E2 Allocators'!$B$15:$W$15, 0),FALSE))</f>
        <v>0</v>
      </c>
      <c r="AL602" s="1245">
        <f>IF(ISERROR(VLOOKUP(VLOOKUP($A602, 'E4 TB Allocation Details'!$A$18:$L$214, MATCH("Customer ID", 'E4 TB Allocation Details'!$A$18:$L$18, 0),FALSE), 'E2 Allocators'!$B$15:$W$358, MATCH(AL$17, 'E2 Allocators'!$B$15:$W$15, 0),FALSE)), 0, VLOOKUP(VLOOKUP($A602, 'E4 TB Allocation Details'!$A$18:$L$214, MATCH("Customer ID", 'E4 TB Allocation Details'!$A$18:$L$18, 0),FALSE), 'E2 Allocators'!$B$15:$W$358, MATCH(AL$17, 'E2 Allocators'!$B$15:$W$15, 0),FALSE))</f>
        <v>0</v>
      </c>
      <c r="AM602" s="1245">
        <f>IF(ISERROR(VLOOKUP(VLOOKUP($A602, 'E4 TB Allocation Details'!$A$18:$L$214, MATCH("Customer ID", 'E4 TB Allocation Details'!$A$18:$L$18, 0),FALSE), 'E2 Allocators'!$B$15:$W$358, MATCH(AM$17, 'E2 Allocators'!$B$15:$W$15, 0),FALSE)), 0, VLOOKUP(VLOOKUP($A602, 'E4 TB Allocation Details'!$A$18:$L$214, MATCH("Customer ID", 'E4 TB Allocation Details'!$A$18:$L$18, 0),FALSE), 'E2 Allocators'!$B$15:$W$358, MATCH(AM$17, 'E2 Allocators'!$B$15:$W$15, 0),FALSE))</f>
        <v>0</v>
      </c>
      <c r="AN602" s="1245">
        <f>IF(ISERROR(VLOOKUP(VLOOKUP($A602, 'E4 TB Allocation Details'!$A$18:$L$214, MATCH("Customer ID", 'E4 TB Allocation Details'!$A$18:$L$18, 0),FALSE), 'E2 Allocators'!$B$15:$W$358, MATCH(AN$17, 'E2 Allocators'!$B$15:$W$15, 0),FALSE)), 0, VLOOKUP(VLOOKUP($A602, 'E4 TB Allocation Details'!$A$18:$L$214, MATCH("Customer ID", 'E4 TB Allocation Details'!$A$18:$L$18, 0),FALSE), 'E2 Allocators'!$B$15:$W$358, MATCH(AN$17, 'E2 Allocators'!$B$15:$W$15, 0),FALSE))</f>
        <v>0</v>
      </c>
      <c r="AO602" s="1245">
        <f>IF(ISERROR(VLOOKUP(VLOOKUP($A602, 'E4 TB Allocation Details'!$A$18:$L$214, MATCH("Customer ID", 'E4 TB Allocation Details'!$A$18:$L$18, 0),FALSE), 'E2 Allocators'!$B$15:$W$358, MATCH(AO$17, 'E2 Allocators'!$B$15:$W$15, 0),FALSE)), 0, VLOOKUP(VLOOKUP($A602, 'E4 TB Allocation Details'!$A$18:$L$214, MATCH("Customer ID", 'E4 TB Allocation Details'!$A$18:$L$18, 0),FALSE), 'E2 Allocators'!$B$15:$W$358, MATCH(AO$17, 'E2 Allocators'!$B$15:$W$15, 0),FALSE))</f>
        <v>0</v>
      </c>
      <c r="AP602" s="1245">
        <f>IF(ISERROR(VLOOKUP(VLOOKUP($A602, 'E4 TB Allocation Details'!$A$18:$L$214, MATCH("Customer ID", 'E4 TB Allocation Details'!$A$18:$L$18, 0),FALSE), 'E2 Allocators'!$B$15:$W$358, MATCH(AP$17, 'E2 Allocators'!$B$15:$W$15, 0),FALSE)), 0, VLOOKUP(VLOOKUP($A602, 'E4 TB Allocation Details'!$A$18:$L$214, MATCH("Customer ID", 'E4 TB Allocation Details'!$A$18:$L$18, 0),FALSE), 'E2 Allocators'!$B$15:$W$358, MATCH(AP$17, 'E2 Allocators'!$B$15:$W$15, 0),FALSE))</f>
        <v>0</v>
      </c>
      <c r="AQ602" s="1245">
        <f>IF(ISERROR(VLOOKUP(VLOOKUP($A602, 'E4 TB Allocation Details'!$A$18:$L$214, MATCH("Customer ID", 'E4 TB Allocation Details'!$A$18:$L$18, 0),FALSE), 'E2 Allocators'!$B$15:$W$358, MATCH(AQ$17, 'E2 Allocators'!$B$15:$W$15, 0),FALSE)), 0, VLOOKUP(VLOOKUP($A602, 'E4 TB Allocation Details'!$A$18:$L$214, MATCH("Customer ID", 'E4 TB Allocation Details'!$A$18:$L$18, 0),FALSE), 'E2 Allocators'!$B$15:$W$358, MATCH(AQ$17, 'E2 Allocators'!$B$15:$W$15, 0),FALSE))</f>
        <v>0</v>
      </c>
      <c r="AR602" s="1245">
        <f>IF(ISERROR(VLOOKUP(VLOOKUP($A602, 'E4 TB Allocation Details'!$A$18:$L$214, MATCH("Customer ID", 'E4 TB Allocation Details'!$A$18:$L$18, 0),FALSE), 'E2 Allocators'!$B$15:$W$358, MATCH(AR$17, 'E2 Allocators'!$B$15:$W$15, 0),FALSE)), 0, VLOOKUP(VLOOKUP($A602, 'E4 TB Allocation Details'!$A$18:$L$214, MATCH("Customer ID", 'E4 TB Allocation Details'!$A$18:$L$18, 0),FALSE), 'E2 Allocators'!$B$15:$W$358, MATCH(AR$17, 'E2 Allocators'!$B$15:$W$15, 0),FALSE))</f>
        <v>0</v>
      </c>
      <c r="AS602" s="1245">
        <f>IF(ISERROR(VLOOKUP(VLOOKUP($A602, 'E4 TB Allocation Details'!$A$18:$L$214, MATCH("Customer ID", 'E4 TB Allocation Details'!$A$18:$L$18, 0),FALSE), 'E2 Allocators'!$B$15:$W$358, MATCH(AS$17, 'E2 Allocators'!$B$15:$W$15, 0),FALSE)), 0, VLOOKUP(VLOOKUP($A602, 'E4 TB Allocation Details'!$A$18:$L$214, MATCH("Customer ID", 'E4 TB Allocation Details'!$A$18:$L$18, 0),FALSE), 'E2 Allocators'!$B$15:$W$358, MATCH(AS$17, 'E2 Allocators'!$B$15:$W$15, 0),FALSE))</f>
        <v>0</v>
      </c>
      <c r="AT602" s="1245">
        <f>IF(ISERROR(VLOOKUP(VLOOKUP($A602, 'E4 TB Allocation Details'!$A$18:$L$214, MATCH("Customer ID", 'E4 TB Allocation Details'!$A$18:$L$18, 0),FALSE), 'E2 Allocators'!$B$15:$W$358, MATCH(AT$17, 'E2 Allocators'!$B$15:$W$15, 0),FALSE)), 0, VLOOKUP(VLOOKUP($A602, 'E4 TB Allocation Details'!$A$18:$L$214, MATCH("Customer ID", 'E4 TB Allocation Details'!$A$18:$L$18, 0),FALSE), 'E2 Allocators'!$B$15:$W$358, MATCH(AT$17, 'E2 Allocators'!$B$15:$W$15, 0),FALSE))</f>
        <v>0</v>
      </c>
      <c r="AU602" s="1245">
        <f>IF(ISERROR(VLOOKUP(VLOOKUP($A602, 'E4 TB Allocation Details'!$A$18:$L$214, MATCH("Customer ID", 'E4 TB Allocation Details'!$A$18:$L$18, 0),FALSE), 'E2 Allocators'!$B$15:$W$358, MATCH(AU$17, 'E2 Allocators'!$B$15:$W$15, 0),FALSE)), 0, VLOOKUP(VLOOKUP($A602, 'E4 TB Allocation Details'!$A$18:$L$214, MATCH("Customer ID", 'E4 TB Allocation Details'!$A$18:$L$18, 0),FALSE), 'E2 Allocators'!$B$15:$W$358, MATCH(AU$17, 'E2 Allocators'!$B$15:$W$15, 0),FALSE))</f>
        <v>0</v>
      </c>
      <c r="AV602" s="1250">
        <f t="shared" si="902"/>
        <v>0</v>
      </c>
      <c r="AW602" s="1247"/>
      <c r="AX602" s="1247"/>
      <c r="AY602" s="1247"/>
      <c r="AZ602" s="1247"/>
      <c r="BA602" s="1247"/>
      <c r="BB602" s="1247"/>
      <c r="BC602" s="1247"/>
      <c r="BD602" s="1247"/>
      <c r="BE602" s="1247"/>
      <c r="BF602" s="1247"/>
      <c r="BG602" s="1247"/>
      <c r="BH602" s="1247"/>
      <c r="BI602" s="1247"/>
      <c r="BJ602" s="1247"/>
      <c r="BK602" s="1247"/>
      <c r="BL602" s="1247"/>
      <c r="BM602" s="1247"/>
      <c r="BN602" s="1247"/>
      <c r="BO602" s="1247"/>
      <c r="BP602" s="1247"/>
      <c r="BQ602" s="1248"/>
    </row>
    <row r="603" spans="1:69" s="229" customFormat="1" ht="12.75" x14ac:dyDescent="0.2">
      <c r="A603" s="1249" t="s">
        <v>821</v>
      </c>
      <c r="B603" s="1242" t="s">
        <v>363</v>
      </c>
      <c r="C603" s="1243">
        <v>1</v>
      </c>
      <c r="D603" s="1244">
        <f t="shared" si="899"/>
        <v>1</v>
      </c>
      <c r="E603" s="1244">
        <f>VLOOKUP($A603,'E1 Categorization'!$A$35:$E$116,5,FALSE)</f>
        <v>0</v>
      </c>
      <c r="F603" s="1244">
        <f t="shared" si="900"/>
        <v>1</v>
      </c>
      <c r="G603" s="1245">
        <f>IF(ISERROR(VLOOKUP(VLOOKUP($A603, 'E4 TB Allocation Details'!$A$18:$L$214, MATCH("Demand ID", 'E4 TB Allocation Details'!$A$18:$L$18, 0),FALSE), 'E2 Allocators'!$B$15:$W$358, MATCH(G$17, 'E2 Allocators'!$B$15:$W$15, 0),FALSE)), 0, VLOOKUP(VLOOKUP($A603, 'E4 TB Allocation Details'!$A$18:$L$214, MATCH("Demand ID", 'E4 TB Allocation Details'!$A$18:$L$18, 0),FALSE), 'E2 Allocators'!$B$15:$W$358, MATCH(G$17, 'E2 Allocators'!$B$15:$W$15, 0),FALSE))</f>
        <v>0.3157623529226346</v>
      </c>
      <c r="H603" s="1245">
        <f>IF(ISERROR(VLOOKUP(VLOOKUP($A603, 'E4 TB Allocation Details'!$A$18:$L$214, MATCH("Demand ID", 'E4 TB Allocation Details'!$A$18:$L$18, 0),FALSE), 'E2 Allocators'!$B$15:$W$358, MATCH(H$17, 'E2 Allocators'!$B$15:$W$15, 0),FALSE)), 0, VLOOKUP(VLOOKUP($A603, 'E4 TB Allocation Details'!$A$18:$L$214, MATCH("Demand ID", 'E4 TB Allocation Details'!$A$18:$L$18, 0),FALSE), 'E2 Allocators'!$B$15:$W$358, MATCH(H$17, 'E2 Allocators'!$B$15:$W$15, 0),FALSE))</f>
        <v>0.26945830515200747</v>
      </c>
      <c r="I603" s="1245">
        <f>IF(ISERROR(VLOOKUP(VLOOKUP($A603, 'E4 TB Allocation Details'!$A$18:$L$214, MATCH("Demand ID", 'E4 TB Allocation Details'!$A$18:$L$18, 0),FALSE), 'E2 Allocators'!$B$15:$W$358, MATCH(I$17, 'E2 Allocators'!$B$15:$W$15, 0),FALSE)), 0, VLOOKUP(VLOOKUP($A603, 'E4 TB Allocation Details'!$A$18:$L$214, MATCH("Demand ID", 'E4 TB Allocation Details'!$A$18:$L$18, 0),FALSE), 'E2 Allocators'!$B$15:$W$358, MATCH(I$17, 'E2 Allocators'!$B$15:$W$15, 0),FALSE))</f>
        <v>0.32055874862254585</v>
      </c>
      <c r="J603" s="1245">
        <f>IF(ISERROR(VLOOKUP(VLOOKUP($A603, 'E4 TB Allocation Details'!$A$18:$L$214, MATCH("Demand ID", 'E4 TB Allocation Details'!$A$18:$L$18, 0),FALSE), 'E2 Allocators'!$B$15:$W$358, MATCH(J$17, 'E2 Allocators'!$B$15:$W$15, 0),FALSE)), 0, VLOOKUP(VLOOKUP($A603, 'E4 TB Allocation Details'!$A$18:$L$214, MATCH("Demand ID", 'E4 TB Allocation Details'!$A$18:$L$18, 0),FALSE), 'E2 Allocators'!$B$15:$W$358, MATCH(J$17, 'E2 Allocators'!$B$15:$W$15, 0),FALSE))</f>
        <v>0</v>
      </c>
      <c r="K603" s="1245">
        <f>IF(ISERROR(VLOOKUP(VLOOKUP($A603, 'E4 TB Allocation Details'!$A$18:$L$214, MATCH("Demand ID", 'E4 TB Allocation Details'!$A$18:$L$18, 0),FALSE), 'E2 Allocators'!$B$15:$W$358, MATCH(K$17, 'E2 Allocators'!$B$15:$W$15, 0),FALSE)), 0, VLOOKUP(VLOOKUP($A603, 'E4 TB Allocation Details'!$A$18:$L$214, MATCH("Demand ID", 'E4 TB Allocation Details'!$A$18:$L$18, 0),FALSE), 'E2 Allocators'!$B$15:$W$358, MATCH(K$17, 'E2 Allocators'!$B$15:$W$15, 0),FALSE))</f>
        <v>0</v>
      </c>
      <c r="L603" s="1245">
        <f>IF(ISERROR(VLOOKUP(VLOOKUP($A603, 'E4 TB Allocation Details'!$A$18:$L$214, MATCH("Demand ID", 'E4 TB Allocation Details'!$A$18:$L$18, 0),FALSE), 'E2 Allocators'!$B$15:$W$358, MATCH(L$17, 'E2 Allocators'!$B$15:$W$15, 0),FALSE)), 0, VLOOKUP(VLOOKUP($A603, 'E4 TB Allocation Details'!$A$18:$L$214, MATCH("Demand ID", 'E4 TB Allocation Details'!$A$18:$L$18, 0),FALSE), 'E2 Allocators'!$B$15:$W$358, MATCH(L$17, 'E2 Allocators'!$B$15:$W$15, 0),FALSE))</f>
        <v>9.1266376255299209E-2</v>
      </c>
      <c r="M603" s="1245">
        <f>IF(ISERROR(VLOOKUP(VLOOKUP($A603, 'E4 TB Allocation Details'!$A$18:$L$214, MATCH("Demand ID", 'E4 TB Allocation Details'!$A$18:$L$18, 0),FALSE), 'E2 Allocators'!$B$15:$W$358, MATCH(M$17, 'E2 Allocators'!$B$15:$W$15, 0),FALSE)), 0, VLOOKUP(VLOOKUP($A603, 'E4 TB Allocation Details'!$A$18:$L$214, MATCH("Demand ID", 'E4 TB Allocation Details'!$A$18:$L$18, 0),FALSE), 'E2 Allocators'!$B$15:$W$358, MATCH(M$17, 'E2 Allocators'!$B$15:$W$15, 0),FALSE))</f>
        <v>2.1516055983044307E-3</v>
      </c>
      <c r="N603" s="1245">
        <f>IF(ISERROR(VLOOKUP(VLOOKUP($A603, 'E4 TB Allocation Details'!$A$18:$L$214, MATCH("Demand ID", 'E4 TB Allocation Details'!$A$18:$L$18, 0),FALSE), 'E2 Allocators'!$B$15:$W$358, MATCH(N$17, 'E2 Allocators'!$B$15:$W$15, 0),FALSE)), 0, VLOOKUP(VLOOKUP($A603, 'E4 TB Allocation Details'!$A$18:$L$214, MATCH("Demand ID", 'E4 TB Allocation Details'!$A$18:$L$18, 0),FALSE), 'E2 Allocators'!$B$15:$W$358, MATCH(N$17, 'E2 Allocators'!$B$15:$W$15, 0),FALSE))</f>
        <v>0</v>
      </c>
      <c r="O603" s="1245">
        <f>IF(ISERROR(VLOOKUP(VLOOKUP($A603, 'E4 TB Allocation Details'!$A$18:$L$214, MATCH("Demand ID", 'E4 TB Allocation Details'!$A$18:$L$18, 0),FALSE), 'E2 Allocators'!$B$15:$W$358, MATCH(O$17, 'E2 Allocators'!$B$15:$W$15, 0),FALSE)), 0, VLOOKUP(VLOOKUP($A603, 'E4 TB Allocation Details'!$A$18:$L$214, MATCH("Demand ID", 'E4 TB Allocation Details'!$A$18:$L$18, 0),FALSE), 'E2 Allocators'!$B$15:$W$358, MATCH(O$17, 'E2 Allocators'!$B$15:$W$15, 0),FALSE))</f>
        <v>8.0261144920849902E-4</v>
      </c>
      <c r="P603" s="1245">
        <f>IF(ISERROR(VLOOKUP(VLOOKUP($A603, 'E4 TB Allocation Details'!$A$18:$L$214, MATCH("Demand ID", 'E4 TB Allocation Details'!$A$18:$L$18, 0),FALSE), 'E2 Allocators'!$B$15:$W$358, MATCH(P$17, 'E2 Allocators'!$B$15:$W$15, 0),FALSE)), 0, VLOOKUP(VLOOKUP($A603, 'E4 TB Allocation Details'!$A$18:$L$214, MATCH("Demand ID", 'E4 TB Allocation Details'!$A$18:$L$18, 0),FALSE), 'E2 Allocators'!$B$15:$W$358, MATCH(P$17, 'E2 Allocators'!$B$15:$W$15, 0),FALSE))</f>
        <v>0</v>
      </c>
      <c r="Q603" s="1245">
        <f>IF(ISERROR(VLOOKUP(VLOOKUP($A603, 'E4 TB Allocation Details'!$A$18:$L$214, MATCH("Demand ID", 'E4 TB Allocation Details'!$A$18:$L$18, 0),FALSE), 'E2 Allocators'!$B$15:$W$358, MATCH(Q$17, 'E2 Allocators'!$B$15:$W$15, 0),FALSE)), 0, VLOOKUP(VLOOKUP($A603, 'E4 TB Allocation Details'!$A$18:$L$214, MATCH("Demand ID", 'E4 TB Allocation Details'!$A$18:$L$18, 0),FALSE), 'E2 Allocators'!$B$15:$W$358, MATCH(Q$17, 'E2 Allocators'!$B$15:$W$15, 0),FALSE))</f>
        <v>0</v>
      </c>
      <c r="R603" s="1245">
        <f>IF(ISERROR(VLOOKUP(VLOOKUP($A603, 'E4 TB Allocation Details'!$A$18:$L$214, MATCH("Demand ID", 'E4 TB Allocation Details'!$A$18:$L$18, 0),FALSE), 'E2 Allocators'!$B$15:$W$358, MATCH(R$17, 'E2 Allocators'!$B$15:$W$15, 0),FALSE)), 0, VLOOKUP(VLOOKUP($A603, 'E4 TB Allocation Details'!$A$18:$L$214, MATCH("Demand ID", 'E4 TB Allocation Details'!$A$18:$L$18, 0),FALSE), 'E2 Allocators'!$B$15:$W$358, MATCH(R$17, 'E2 Allocators'!$B$15:$W$15, 0),FALSE))</f>
        <v>0</v>
      </c>
      <c r="S603" s="1245">
        <f>IF(ISERROR(VLOOKUP(VLOOKUP($A603, 'E4 TB Allocation Details'!$A$18:$L$214, MATCH("Demand ID", 'E4 TB Allocation Details'!$A$18:$L$18, 0),FALSE), 'E2 Allocators'!$B$15:$W$358, MATCH(S$17, 'E2 Allocators'!$B$15:$W$15, 0),FALSE)), 0, VLOOKUP(VLOOKUP($A603, 'E4 TB Allocation Details'!$A$18:$L$214, MATCH("Demand ID", 'E4 TB Allocation Details'!$A$18:$L$18, 0),FALSE), 'E2 Allocators'!$B$15:$W$358, MATCH(S$17, 'E2 Allocators'!$B$15:$W$15, 0),FALSE))</f>
        <v>0</v>
      </c>
      <c r="T603" s="1245">
        <f>IF(ISERROR(VLOOKUP(VLOOKUP($A603, 'E4 TB Allocation Details'!$A$18:$L$214, MATCH("Demand ID", 'E4 TB Allocation Details'!$A$18:$L$18, 0),FALSE), 'E2 Allocators'!$B$15:$W$358, MATCH(T$17, 'E2 Allocators'!$B$15:$W$15, 0),FALSE)), 0, VLOOKUP(VLOOKUP($A603, 'E4 TB Allocation Details'!$A$18:$L$214, MATCH("Demand ID", 'E4 TB Allocation Details'!$A$18:$L$18, 0),FALSE), 'E2 Allocators'!$B$15:$W$358, MATCH(T$17, 'E2 Allocators'!$B$15:$W$15, 0),FALSE))</f>
        <v>0</v>
      </c>
      <c r="U603" s="1245">
        <f>IF(ISERROR(VLOOKUP(VLOOKUP($A603, 'E4 TB Allocation Details'!$A$18:$L$214, MATCH("Demand ID", 'E4 TB Allocation Details'!$A$18:$L$18, 0),FALSE), 'E2 Allocators'!$B$15:$W$358, MATCH(U$17, 'E2 Allocators'!$B$15:$W$15, 0),FALSE)), 0, VLOOKUP(VLOOKUP($A603, 'E4 TB Allocation Details'!$A$18:$L$214, MATCH("Demand ID", 'E4 TB Allocation Details'!$A$18:$L$18, 0),FALSE), 'E2 Allocators'!$B$15:$W$358, MATCH(U$17, 'E2 Allocators'!$B$15:$W$15, 0),FALSE))</f>
        <v>0</v>
      </c>
      <c r="V603" s="1245">
        <f>IF(ISERROR(VLOOKUP(VLOOKUP($A603, 'E4 TB Allocation Details'!$A$18:$L$214, MATCH("Demand ID", 'E4 TB Allocation Details'!$A$18:$L$18, 0),FALSE), 'E2 Allocators'!$B$15:$W$358, MATCH(V$17, 'E2 Allocators'!$B$15:$W$15, 0),FALSE)), 0, VLOOKUP(VLOOKUP($A603, 'E4 TB Allocation Details'!$A$18:$L$214, MATCH("Demand ID", 'E4 TB Allocation Details'!$A$18:$L$18, 0),FALSE), 'E2 Allocators'!$B$15:$W$358, MATCH(V$17, 'E2 Allocators'!$B$15:$W$15, 0),FALSE))</f>
        <v>0</v>
      </c>
      <c r="W603" s="1245">
        <f>IF(ISERROR(VLOOKUP(VLOOKUP($A603, 'E4 TB Allocation Details'!$A$18:$L$214, MATCH("Demand ID", 'E4 TB Allocation Details'!$A$18:$L$18, 0),FALSE), 'E2 Allocators'!$B$15:$W$358, MATCH(W$17, 'E2 Allocators'!$B$15:$W$15, 0),FALSE)), 0, VLOOKUP(VLOOKUP($A603, 'E4 TB Allocation Details'!$A$18:$L$214, MATCH("Demand ID", 'E4 TB Allocation Details'!$A$18:$L$18, 0),FALSE), 'E2 Allocators'!$B$15:$W$358, MATCH(W$17, 'E2 Allocators'!$B$15:$W$15, 0),FALSE))</f>
        <v>0</v>
      </c>
      <c r="X603" s="1245">
        <f>IF(ISERROR(VLOOKUP(VLOOKUP($A603, 'E4 TB Allocation Details'!$A$18:$L$214, MATCH("Demand ID", 'E4 TB Allocation Details'!$A$18:$L$18, 0),FALSE), 'E2 Allocators'!$B$15:$W$358, MATCH(X$17, 'E2 Allocators'!$B$15:$W$15, 0),FALSE)), 0, VLOOKUP(VLOOKUP($A603, 'E4 TB Allocation Details'!$A$18:$L$214, MATCH("Demand ID", 'E4 TB Allocation Details'!$A$18:$L$18, 0),FALSE), 'E2 Allocators'!$B$15:$W$358, MATCH(X$17, 'E2 Allocators'!$B$15:$W$15, 0),FALSE))</f>
        <v>0</v>
      </c>
      <c r="Y603" s="1245">
        <f>IF(ISERROR(VLOOKUP(VLOOKUP($A603, 'E4 TB Allocation Details'!$A$18:$L$214, MATCH("Demand ID", 'E4 TB Allocation Details'!$A$18:$L$18, 0),FALSE), 'E2 Allocators'!$B$15:$W$358, MATCH(Y$17, 'E2 Allocators'!$B$15:$W$15, 0),FALSE)), 0, VLOOKUP(VLOOKUP($A603, 'E4 TB Allocation Details'!$A$18:$L$214, MATCH("Demand ID", 'E4 TB Allocation Details'!$A$18:$L$18, 0),FALSE), 'E2 Allocators'!$B$15:$W$358, MATCH(Y$17, 'E2 Allocators'!$B$15:$W$15, 0),FALSE))</f>
        <v>0</v>
      </c>
      <c r="Z603" s="1245">
        <f>IF(ISERROR(VLOOKUP(VLOOKUP($A603, 'E4 TB Allocation Details'!$A$18:$L$214, MATCH("Demand ID", 'E4 TB Allocation Details'!$A$18:$L$18, 0),FALSE), 'E2 Allocators'!$B$15:$W$358, MATCH(Z$17, 'E2 Allocators'!$B$15:$W$15, 0),FALSE)), 0, VLOOKUP(VLOOKUP($A603, 'E4 TB Allocation Details'!$A$18:$L$214, MATCH("Demand ID", 'E4 TB Allocation Details'!$A$18:$L$18, 0),FALSE), 'E2 Allocators'!$B$15:$W$358, MATCH(Z$17, 'E2 Allocators'!$B$15:$W$15, 0),FALSE))</f>
        <v>0</v>
      </c>
      <c r="AA603" s="1250">
        <f t="shared" si="901"/>
        <v>1</v>
      </c>
      <c r="AB603" s="1245">
        <f>IF(ISERROR(VLOOKUP(VLOOKUP($A603, 'E4 TB Allocation Details'!$A$18:$L$214, MATCH("Customer ID", 'E4 TB Allocation Details'!$A$18:$L$18, 0),FALSE), 'E2 Allocators'!$B$15:$W$358, MATCH(AB$17, 'E2 Allocators'!$B$15:$W$15, 0),FALSE)), 0, VLOOKUP(VLOOKUP($A603, 'E4 TB Allocation Details'!$A$18:$L$214, MATCH("Customer ID", 'E4 TB Allocation Details'!$A$18:$L$18, 0),FALSE), 'E2 Allocators'!$B$15:$W$358, MATCH(AB$17, 'E2 Allocators'!$B$15:$W$15, 0),FALSE))</f>
        <v>0</v>
      </c>
      <c r="AC603" s="1245">
        <f>IF(ISERROR(VLOOKUP(VLOOKUP($A603, 'E4 TB Allocation Details'!$A$18:$L$214, MATCH("Customer ID", 'E4 TB Allocation Details'!$A$18:$L$18, 0),FALSE), 'E2 Allocators'!$B$15:$W$358, MATCH(AC$17, 'E2 Allocators'!$B$15:$W$15, 0),FALSE)), 0, VLOOKUP(VLOOKUP($A603, 'E4 TB Allocation Details'!$A$18:$L$214, MATCH("Customer ID", 'E4 TB Allocation Details'!$A$18:$L$18, 0),FALSE), 'E2 Allocators'!$B$15:$W$358, MATCH(AC$17, 'E2 Allocators'!$B$15:$W$15, 0),FALSE))</f>
        <v>0</v>
      </c>
      <c r="AD603" s="1245">
        <f>IF(ISERROR(VLOOKUP(VLOOKUP($A603, 'E4 TB Allocation Details'!$A$18:$L$214, MATCH("Customer ID", 'E4 TB Allocation Details'!$A$18:$L$18, 0),FALSE), 'E2 Allocators'!$B$15:$W$358, MATCH(AD$17, 'E2 Allocators'!$B$15:$W$15, 0),FALSE)), 0, VLOOKUP(VLOOKUP($A603, 'E4 TB Allocation Details'!$A$18:$L$214, MATCH("Customer ID", 'E4 TB Allocation Details'!$A$18:$L$18, 0),FALSE), 'E2 Allocators'!$B$15:$W$358, MATCH(AD$17, 'E2 Allocators'!$B$15:$W$15, 0),FALSE))</f>
        <v>0</v>
      </c>
      <c r="AE603" s="1245">
        <f>IF(ISERROR(VLOOKUP(VLOOKUP($A603, 'E4 TB Allocation Details'!$A$18:$L$214, MATCH("Customer ID", 'E4 TB Allocation Details'!$A$18:$L$18, 0),FALSE), 'E2 Allocators'!$B$15:$W$358, MATCH(AE$17, 'E2 Allocators'!$B$15:$W$15, 0),FALSE)), 0, VLOOKUP(VLOOKUP($A603, 'E4 TB Allocation Details'!$A$18:$L$214, MATCH("Customer ID", 'E4 TB Allocation Details'!$A$18:$L$18, 0),FALSE), 'E2 Allocators'!$B$15:$W$358, MATCH(AE$17, 'E2 Allocators'!$B$15:$W$15, 0),FALSE))</f>
        <v>0</v>
      </c>
      <c r="AF603" s="1245">
        <f>IF(ISERROR(VLOOKUP(VLOOKUP($A603, 'E4 TB Allocation Details'!$A$18:$L$214, MATCH("Customer ID", 'E4 TB Allocation Details'!$A$18:$L$18, 0),FALSE), 'E2 Allocators'!$B$15:$W$358, MATCH(AF$17, 'E2 Allocators'!$B$15:$W$15, 0),FALSE)), 0, VLOOKUP(VLOOKUP($A603, 'E4 TB Allocation Details'!$A$18:$L$214, MATCH("Customer ID", 'E4 TB Allocation Details'!$A$18:$L$18, 0),FALSE), 'E2 Allocators'!$B$15:$W$358, MATCH(AF$17, 'E2 Allocators'!$B$15:$W$15, 0),FALSE))</f>
        <v>0</v>
      </c>
      <c r="AG603" s="1245">
        <f>IF(ISERROR(VLOOKUP(VLOOKUP($A603, 'E4 TB Allocation Details'!$A$18:$L$214, MATCH("Customer ID", 'E4 TB Allocation Details'!$A$18:$L$18, 0),FALSE), 'E2 Allocators'!$B$15:$W$358, MATCH(AG$17, 'E2 Allocators'!$B$15:$W$15, 0),FALSE)), 0, VLOOKUP(VLOOKUP($A603, 'E4 TB Allocation Details'!$A$18:$L$214, MATCH("Customer ID", 'E4 TB Allocation Details'!$A$18:$L$18, 0),FALSE), 'E2 Allocators'!$B$15:$W$358, MATCH(AG$17, 'E2 Allocators'!$B$15:$W$15, 0),FALSE))</f>
        <v>0</v>
      </c>
      <c r="AH603" s="1245">
        <f>IF(ISERROR(VLOOKUP(VLOOKUP($A603, 'E4 TB Allocation Details'!$A$18:$L$214, MATCH("Customer ID", 'E4 TB Allocation Details'!$A$18:$L$18, 0),FALSE), 'E2 Allocators'!$B$15:$W$358, MATCH(AH$17, 'E2 Allocators'!$B$15:$W$15, 0),FALSE)), 0, VLOOKUP(VLOOKUP($A603, 'E4 TB Allocation Details'!$A$18:$L$214, MATCH("Customer ID", 'E4 TB Allocation Details'!$A$18:$L$18, 0),FALSE), 'E2 Allocators'!$B$15:$W$358, MATCH(AH$17, 'E2 Allocators'!$B$15:$W$15, 0),FALSE))</f>
        <v>0</v>
      </c>
      <c r="AI603" s="1245">
        <f>IF(ISERROR(VLOOKUP(VLOOKUP($A603, 'E4 TB Allocation Details'!$A$18:$L$214, MATCH("Customer ID", 'E4 TB Allocation Details'!$A$18:$L$18, 0),FALSE), 'E2 Allocators'!$B$15:$W$358, MATCH(AI$17, 'E2 Allocators'!$B$15:$W$15, 0),FALSE)), 0, VLOOKUP(VLOOKUP($A603, 'E4 TB Allocation Details'!$A$18:$L$214, MATCH("Customer ID", 'E4 TB Allocation Details'!$A$18:$L$18, 0),FALSE), 'E2 Allocators'!$B$15:$W$358, MATCH(AI$17, 'E2 Allocators'!$B$15:$W$15, 0),FALSE))</f>
        <v>0</v>
      </c>
      <c r="AJ603" s="1245">
        <f>IF(ISERROR(VLOOKUP(VLOOKUP($A603, 'E4 TB Allocation Details'!$A$18:$L$214, MATCH("Customer ID", 'E4 TB Allocation Details'!$A$18:$L$18, 0),FALSE), 'E2 Allocators'!$B$15:$W$358, MATCH(AJ$17, 'E2 Allocators'!$B$15:$W$15, 0),FALSE)), 0, VLOOKUP(VLOOKUP($A603, 'E4 TB Allocation Details'!$A$18:$L$214, MATCH("Customer ID", 'E4 TB Allocation Details'!$A$18:$L$18, 0),FALSE), 'E2 Allocators'!$B$15:$W$358, MATCH(AJ$17, 'E2 Allocators'!$B$15:$W$15, 0),FALSE))</f>
        <v>0</v>
      </c>
      <c r="AK603" s="1245">
        <f>IF(ISERROR(VLOOKUP(VLOOKUP($A603, 'E4 TB Allocation Details'!$A$18:$L$214, MATCH("Customer ID", 'E4 TB Allocation Details'!$A$18:$L$18, 0),FALSE), 'E2 Allocators'!$B$15:$W$358, MATCH(AK$17, 'E2 Allocators'!$B$15:$W$15, 0),FALSE)), 0, VLOOKUP(VLOOKUP($A603, 'E4 TB Allocation Details'!$A$18:$L$214, MATCH("Customer ID", 'E4 TB Allocation Details'!$A$18:$L$18, 0),FALSE), 'E2 Allocators'!$B$15:$W$358, MATCH(AK$17, 'E2 Allocators'!$B$15:$W$15, 0),FALSE))</f>
        <v>0</v>
      </c>
      <c r="AL603" s="1245">
        <f>IF(ISERROR(VLOOKUP(VLOOKUP($A603, 'E4 TB Allocation Details'!$A$18:$L$214, MATCH("Customer ID", 'E4 TB Allocation Details'!$A$18:$L$18, 0),FALSE), 'E2 Allocators'!$B$15:$W$358, MATCH(AL$17, 'E2 Allocators'!$B$15:$W$15, 0),FALSE)), 0, VLOOKUP(VLOOKUP($A603, 'E4 TB Allocation Details'!$A$18:$L$214, MATCH("Customer ID", 'E4 TB Allocation Details'!$A$18:$L$18, 0),FALSE), 'E2 Allocators'!$B$15:$W$358, MATCH(AL$17, 'E2 Allocators'!$B$15:$W$15, 0),FALSE))</f>
        <v>0</v>
      </c>
      <c r="AM603" s="1245">
        <f>IF(ISERROR(VLOOKUP(VLOOKUP($A603, 'E4 TB Allocation Details'!$A$18:$L$214, MATCH("Customer ID", 'E4 TB Allocation Details'!$A$18:$L$18, 0),FALSE), 'E2 Allocators'!$B$15:$W$358, MATCH(AM$17, 'E2 Allocators'!$B$15:$W$15, 0),FALSE)), 0, VLOOKUP(VLOOKUP($A603, 'E4 TB Allocation Details'!$A$18:$L$214, MATCH("Customer ID", 'E4 TB Allocation Details'!$A$18:$L$18, 0),FALSE), 'E2 Allocators'!$B$15:$W$358, MATCH(AM$17, 'E2 Allocators'!$B$15:$W$15, 0),FALSE))</f>
        <v>0</v>
      </c>
      <c r="AN603" s="1245">
        <f>IF(ISERROR(VLOOKUP(VLOOKUP($A603, 'E4 TB Allocation Details'!$A$18:$L$214, MATCH("Customer ID", 'E4 TB Allocation Details'!$A$18:$L$18, 0),FALSE), 'E2 Allocators'!$B$15:$W$358, MATCH(AN$17, 'E2 Allocators'!$B$15:$W$15, 0),FALSE)), 0, VLOOKUP(VLOOKUP($A603, 'E4 TB Allocation Details'!$A$18:$L$214, MATCH("Customer ID", 'E4 TB Allocation Details'!$A$18:$L$18, 0),FALSE), 'E2 Allocators'!$B$15:$W$358, MATCH(AN$17, 'E2 Allocators'!$B$15:$W$15, 0),FALSE))</f>
        <v>0</v>
      </c>
      <c r="AO603" s="1245">
        <f>IF(ISERROR(VLOOKUP(VLOOKUP($A603, 'E4 TB Allocation Details'!$A$18:$L$214, MATCH("Customer ID", 'E4 TB Allocation Details'!$A$18:$L$18, 0),FALSE), 'E2 Allocators'!$B$15:$W$358, MATCH(AO$17, 'E2 Allocators'!$B$15:$W$15, 0),FALSE)), 0, VLOOKUP(VLOOKUP($A603, 'E4 TB Allocation Details'!$A$18:$L$214, MATCH("Customer ID", 'E4 TB Allocation Details'!$A$18:$L$18, 0),FALSE), 'E2 Allocators'!$B$15:$W$358, MATCH(AO$17, 'E2 Allocators'!$B$15:$W$15, 0),FALSE))</f>
        <v>0</v>
      </c>
      <c r="AP603" s="1245">
        <f>IF(ISERROR(VLOOKUP(VLOOKUP($A603, 'E4 TB Allocation Details'!$A$18:$L$214, MATCH("Customer ID", 'E4 TB Allocation Details'!$A$18:$L$18, 0),FALSE), 'E2 Allocators'!$B$15:$W$358, MATCH(AP$17, 'E2 Allocators'!$B$15:$W$15, 0),FALSE)), 0, VLOOKUP(VLOOKUP($A603, 'E4 TB Allocation Details'!$A$18:$L$214, MATCH("Customer ID", 'E4 TB Allocation Details'!$A$18:$L$18, 0),FALSE), 'E2 Allocators'!$B$15:$W$358, MATCH(AP$17, 'E2 Allocators'!$B$15:$W$15, 0),FALSE))</f>
        <v>0</v>
      </c>
      <c r="AQ603" s="1245">
        <f>IF(ISERROR(VLOOKUP(VLOOKUP($A603, 'E4 TB Allocation Details'!$A$18:$L$214, MATCH("Customer ID", 'E4 TB Allocation Details'!$A$18:$L$18, 0),FALSE), 'E2 Allocators'!$B$15:$W$358, MATCH(AQ$17, 'E2 Allocators'!$B$15:$W$15, 0),FALSE)), 0, VLOOKUP(VLOOKUP($A603, 'E4 TB Allocation Details'!$A$18:$L$214, MATCH("Customer ID", 'E4 TB Allocation Details'!$A$18:$L$18, 0),FALSE), 'E2 Allocators'!$B$15:$W$358, MATCH(AQ$17, 'E2 Allocators'!$B$15:$W$15, 0),FALSE))</f>
        <v>0</v>
      </c>
      <c r="AR603" s="1245">
        <f>IF(ISERROR(VLOOKUP(VLOOKUP($A603, 'E4 TB Allocation Details'!$A$18:$L$214, MATCH("Customer ID", 'E4 TB Allocation Details'!$A$18:$L$18, 0),FALSE), 'E2 Allocators'!$B$15:$W$358, MATCH(AR$17, 'E2 Allocators'!$B$15:$W$15, 0),FALSE)), 0, VLOOKUP(VLOOKUP($A603, 'E4 TB Allocation Details'!$A$18:$L$214, MATCH("Customer ID", 'E4 TB Allocation Details'!$A$18:$L$18, 0),FALSE), 'E2 Allocators'!$B$15:$W$358, MATCH(AR$17, 'E2 Allocators'!$B$15:$W$15, 0),FALSE))</f>
        <v>0</v>
      </c>
      <c r="AS603" s="1245">
        <f>IF(ISERROR(VLOOKUP(VLOOKUP($A603, 'E4 TB Allocation Details'!$A$18:$L$214, MATCH("Customer ID", 'E4 TB Allocation Details'!$A$18:$L$18, 0),FALSE), 'E2 Allocators'!$B$15:$W$358, MATCH(AS$17, 'E2 Allocators'!$B$15:$W$15, 0),FALSE)), 0, VLOOKUP(VLOOKUP($A603, 'E4 TB Allocation Details'!$A$18:$L$214, MATCH("Customer ID", 'E4 TB Allocation Details'!$A$18:$L$18, 0),FALSE), 'E2 Allocators'!$B$15:$W$358, MATCH(AS$17, 'E2 Allocators'!$B$15:$W$15, 0),FALSE))</f>
        <v>0</v>
      </c>
      <c r="AT603" s="1245">
        <f>IF(ISERROR(VLOOKUP(VLOOKUP($A603, 'E4 TB Allocation Details'!$A$18:$L$214, MATCH("Customer ID", 'E4 TB Allocation Details'!$A$18:$L$18, 0),FALSE), 'E2 Allocators'!$B$15:$W$358, MATCH(AT$17, 'E2 Allocators'!$B$15:$W$15, 0),FALSE)), 0, VLOOKUP(VLOOKUP($A603, 'E4 TB Allocation Details'!$A$18:$L$214, MATCH("Customer ID", 'E4 TB Allocation Details'!$A$18:$L$18, 0),FALSE), 'E2 Allocators'!$B$15:$W$358, MATCH(AT$17, 'E2 Allocators'!$B$15:$W$15, 0),FALSE))</f>
        <v>0</v>
      </c>
      <c r="AU603" s="1245">
        <f>IF(ISERROR(VLOOKUP(VLOOKUP($A603, 'E4 TB Allocation Details'!$A$18:$L$214, MATCH("Customer ID", 'E4 TB Allocation Details'!$A$18:$L$18, 0),FALSE), 'E2 Allocators'!$B$15:$W$358, MATCH(AU$17, 'E2 Allocators'!$B$15:$W$15, 0),FALSE)), 0, VLOOKUP(VLOOKUP($A603, 'E4 TB Allocation Details'!$A$18:$L$214, MATCH("Customer ID", 'E4 TB Allocation Details'!$A$18:$L$18, 0),FALSE), 'E2 Allocators'!$B$15:$W$358, MATCH(AU$17, 'E2 Allocators'!$B$15:$W$15, 0),FALSE))</f>
        <v>0</v>
      </c>
      <c r="AV603" s="1250">
        <f t="shared" si="902"/>
        <v>0</v>
      </c>
      <c r="AW603" s="1247"/>
      <c r="AX603" s="1247"/>
      <c r="AY603" s="1247"/>
      <c r="AZ603" s="1247"/>
      <c r="BA603" s="1247"/>
      <c r="BB603" s="1247"/>
      <c r="BC603" s="1247"/>
      <c r="BD603" s="1247"/>
      <c r="BE603" s="1247"/>
      <c r="BF603" s="1247"/>
      <c r="BG603" s="1247"/>
      <c r="BH603" s="1247"/>
      <c r="BI603" s="1247"/>
      <c r="BJ603" s="1247"/>
      <c r="BK603" s="1247"/>
      <c r="BL603" s="1247"/>
      <c r="BM603" s="1247"/>
      <c r="BN603" s="1247"/>
      <c r="BO603" s="1247"/>
      <c r="BP603" s="1247"/>
      <c r="BQ603" s="1248"/>
    </row>
    <row r="604" spans="1:69" s="229" customFormat="1" ht="12.75" x14ac:dyDescent="0.2">
      <c r="A604" s="1249" t="s">
        <v>822</v>
      </c>
      <c r="B604" s="1242" t="s">
        <v>364</v>
      </c>
      <c r="C604" s="1243">
        <v>1</v>
      </c>
      <c r="D604" s="1244">
        <f t="shared" si="899"/>
        <v>1</v>
      </c>
      <c r="E604" s="1244">
        <f>VLOOKUP($A604,'E1 Categorization'!$A$35:$E$116,5,FALSE)</f>
        <v>0</v>
      </c>
      <c r="F604" s="1244">
        <f t="shared" si="900"/>
        <v>1</v>
      </c>
      <c r="G604" s="1245">
        <f>IF(ISERROR(VLOOKUP(VLOOKUP($A604, 'E4 TB Allocation Details'!$A$18:$L$214, MATCH("Demand ID", 'E4 TB Allocation Details'!$A$18:$L$18, 0),FALSE), 'E2 Allocators'!$B$15:$W$358, MATCH(G$17, 'E2 Allocators'!$B$15:$W$15, 0),FALSE)), 0, VLOOKUP(VLOOKUP($A604, 'E4 TB Allocation Details'!$A$18:$L$214, MATCH("Demand ID", 'E4 TB Allocation Details'!$A$18:$L$18, 0),FALSE), 'E2 Allocators'!$B$15:$W$358, MATCH(G$17, 'E2 Allocators'!$B$15:$W$15, 0),FALSE))</f>
        <v>0.3157623529226346</v>
      </c>
      <c r="H604" s="1245">
        <f>IF(ISERROR(VLOOKUP(VLOOKUP($A604, 'E4 TB Allocation Details'!$A$18:$L$214, MATCH("Demand ID", 'E4 TB Allocation Details'!$A$18:$L$18, 0),FALSE), 'E2 Allocators'!$B$15:$W$358, MATCH(H$17, 'E2 Allocators'!$B$15:$W$15, 0),FALSE)), 0, VLOOKUP(VLOOKUP($A604, 'E4 TB Allocation Details'!$A$18:$L$214, MATCH("Demand ID", 'E4 TB Allocation Details'!$A$18:$L$18, 0),FALSE), 'E2 Allocators'!$B$15:$W$358, MATCH(H$17, 'E2 Allocators'!$B$15:$W$15, 0),FALSE))</f>
        <v>0.26945830515200747</v>
      </c>
      <c r="I604" s="1245">
        <f>IF(ISERROR(VLOOKUP(VLOOKUP($A604, 'E4 TB Allocation Details'!$A$18:$L$214, MATCH("Demand ID", 'E4 TB Allocation Details'!$A$18:$L$18, 0),FALSE), 'E2 Allocators'!$B$15:$W$358, MATCH(I$17, 'E2 Allocators'!$B$15:$W$15, 0),FALSE)), 0, VLOOKUP(VLOOKUP($A604, 'E4 TB Allocation Details'!$A$18:$L$214, MATCH("Demand ID", 'E4 TB Allocation Details'!$A$18:$L$18, 0),FALSE), 'E2 Allocators'!$B$15:$W$358, MATCH(I$17, 'E2 Allocators'!$B$15:$W$15, 0),FALSE))</f>
        <v>0.32055874862254585</v>
      </c>
      <c r="J604" s="1245">
        <f>IF(ISERROR(VLOOKUP(VLOOKUP($A604, 'E4 TB Allocation Details'!$A$18:$L$214, MATCH("Demand ID", 'E4 TB Allocation Details'!$A$18:$L$18, 0),FALSE), 'E2 Allocators'!$B$15:$W$358, MATCH(J$17, 'E2 Allocators'!$B$15:$W$15, 0),FALSE)), 0, VLOOKUP(VLOOKUP($A604, 'E4 TB Allocation Details'!$A$18:$L$214, MATCH("Demand ID", 'E4 TB Allocation Details'!$A$18:$L$18, 0),FALSE), 'E2 Allocators'!$B$15:$W$358, MATCH(J$17, 'E2 Allocators'!$B$15:$W$15, 0),FALSE))</f>
        <v>0</v>
      </c>
      <c r="K604" s="1245">
        <f>IF(ISERROR(VLOOKUP(VLOOKUP($A604, 'E4 TB Allocation Details'!$A$18:$L$214, MATCH("Demand ID", 'E4 TB Allocation Details'!$A$18:$L$18, 0),FALSE), 'E2 Allocators'!$B$15:$W$358, MATCH(K$17, 'E2 Allocators'!$B$15:$W$15, 0),FALSE)), 0, VLOOKUP(VLOOKUP($A604, 'E4 TB Allocation Details'!$A$18:$L$214, MATCH("Demand ID", 'E4 TB Allocation Details'!$A$18:$L$18, 0),FALSE), 'E2 Allocators'!$B$15:$W$358, MATCH(K$17, 'E2 Allocators'!$B$15:$W$15, 0),FALSE))</f>
        <v>0</v>
      </c>
      <c r="L604" s="1245">
        <f>IF(ISERROR(VLOOKUP(VLOOKUP($A604, 'E4 TB Allocation Details'!$A$18:$L$214, MATCH("Demand ID", 'E4 TB Allocation Details'!$A$18:$L$18, 0),FALSE), 'E2 Allocators'!$B$15:$W$358, MATCH(L$17, 'E2 Allocators'!$B$15:$W$15, 0),FALSE)), 0, VLOOKUP(VLOOKUP($A604, 'E4 TB Allocation Details'!$A$18:$L$214, MATCH("Demand ID", 'E4 TB Allocation Details'!$A$18:$L$18, 0),FALSE), 'E2 Allocators'!$B$15:$W$358, MATCH(L$17, 'E2 Allocators'!$B$15:$W$15, 0),FALSE))</f>
        <v>9.1266376255299209E-2</v>
      </c>
      <c r="M604" s="1245">
        <f>IF(ISERROR(VLOOKUP(VLOOKUP($A604, 'E4 TB Allocation Details'!$A$18:$L$214, MATCH("Demand ID", 'E4 TB Allocation Details'!$A$18:$L$18, 0),FALSE), 'E2 Allocators'!$B$15:$W$358, MATCH(M$17, 'E2 Allocators'!$B$15:$W$15, 0),FALSE)), 0, VLOOKUP(VLOOKUP($A604, 'E4 TB Allocation Details'!$A$18:$L$214, MATCH("Demand ID", 'E4 TB Allocation Details'!$A$18:$L$18, 0),FALSE), 'E2 Allocators'!$B$15:$W$358, MATCH(M$17, 'E2 Allocators'!$B$15:$W$15, 0),FALSE))</f>
        <v>2.1516055983044307E-3</v>
      </c>
      <c r="N604" s="1245">
        <f>IF(ISERROR(VLOOKUP(VLOOKUP($A604, 'E4 TB Allocation Details'!$A$18:$L$214, MATCH("Demand ID", 'E4 TB Allocation Details'!$A$18:$L$18, 0),FALSE), 'E2 Allocators'!$B$15:$W$358, MATCH(N$17, 'E2 Allocators'!$B$15:$W$15, 0),FALSE)), 0, VLOOKUP(VLOOKUP($A604, 'E4 TB Allocation Details'!$A$18:$L$214, MATCH("Demand ID", 'E4 TB Allocation Details'!$A$18:$L$18, 0),FALSE), 'E2 Allocators'!$B$15:$W$358, MATCH(N$17, 'E2 Allocators'!$B$15:$W$15, 0),FALSE))</f>
        <v>0</v>
      </c>
      <c r="O604" s="1245">
        <f>IF(ISERROR(VLOOKUP(VLOOKUP($A604, 'E4 TB Allocation Details'!$A$18:$L$214, MATCH("Demand ID", 'E4 TB Allocation Details'!$A$18:$L$18, 0),FALSE), 'E2 Allocators'!$B$15:$W$358, MATCH(O$17, 'E2 Allocators'!$B$15:$W$15, 0),FALSE)), 0, VLOOKUP(VLOOKUP($A604, 'E4 TB Allocation Details'!$A$18:$L$214, MATCH("Demand ID", 'E4 TB Allocation Details'!$A$18:$L$18, 0),FALSE), 'E2 Allocators'!$B$15:$W$358, MATCH(O$17, 'E2 Allocators'!$B$15:$W$15, 0),FALSE))</f>
        <v>8.0261144920849902E-4</v>
      </c>
      <c r="P604" s="1245">
        <f>IF(ISERROR(VLOOKUP(VLOOKUP($A604, 'E4 TB Allocation Details'!$A$18:$L$214, MATCH("Demand ID", 'E4 TB Allocation Details'!$A$18:$L$18, 0),FALSE), 'E2 Allocators'!$B$15:$W$358, MATCH(P$17, 'E2 Allocators'!$B$15:$W$15, 0),FALSE)), 0, VLOOKUP(VLOOKUP($A604, 'E4 TB Allocation Details'!$A$18:$L$214, MATCH("Demand ID", 'E4 TB Allocation Details'!$A$18:$L$18, 0),FALSE), 'E2 Allocators'!$B$15:$W$358, MATCH(P$17, 'E2 Allocators'!$B$15:$W$15, 0),FALSE))</f>
        <v>0</v>
      </c>
      <c r="Q604" s="1245">
        <f>IF(ISERROR(VLOOKUP(VLOOKUP($A604, 'E4 TB Allocation Details'!$A$18:$L$214, MATCH("Demand ID", 'E4 TB Allocation Details'!$A$18:$L$18, 0),FALSE), 'E2 Allocators'!$B$15:$W$358, MATCH(Q$17, 'E2 Allocators'!$B$15:$W$15, 0),FALSE)), 0, VLOOKUP(VLOOKUP($A604, 'E4 TB Allocation Details'!$A$18:$L$214, MATCH("Demand ID", 'E4 TB Allocation Details'!$A$18:$L$18, 0),FALSE), 'E2 Allocators'!$B$15:$W$358, MATCH(Q$17, 'E2 Allocators'!$B$15:$W$15, 0),FALSE))</f>
        <v>0</v>
      </c>
      <c r="R604" s="1245">
        <f>IF(ISERROR(VLOOKUP(VLOOKUP($A604, 'E4 TB Allocation Details'!$A$18:$L$214, MATCH("Demand ID", 'E4 TB Allocation Details'!$A$18:$L$18, 0),FALSE), 'E2 Allocators'!$B$15:$W$358, MATCH(R$17, 'E2 Allocators'!$B$15:$W$15, 0),FALSE)), 0, VLOOKUP(VLOOKUP($A604, 'E4 TB Allocation Details'!$A$18:$L$214, MATCH("Demand ID", 'E4 TB Allocation Details'!$A$18:$L$18, 0),FALSE), 'E2 Allocators'!$B$15:$W$358, MATCH(R$17, 'E2 Allocators'!$B$15:$W$15, 0),FALSE))</f>
        <v>0</v>
      </c>
      <c r="S604" s="1245">
        <f>IF(ISERROR(VLOOKUP(VLOOKUP($A604, 'E4 TB Allocation Details'!$A$18:$L$214, MATCH("Demand ID", 'E4 TB Allocation Details'!$A$18:$L$18, 0),FALSE), 'E2 Allocators'!$B$15:$W$358, MATCH(S$17, 'E2 Allocators'!$B$15:$W$15, 0),FALSE)), 0, VLOOKUP(VLOOKUP($A604, 'E4 TB Allocation Details'!$A$18:$L$214, MATCH("Demand ID", 'E4 TB Allocation Details'!$A$18:$L$18, 0),FALSE), 'E2 Allocators'!$B$15:$W$358, MATCH(S$17, 'E2 Allocators'!$B$15:$W$15, 0),FALSE))</f>
        <v>0</v>
      </c>
      <c r="T604" s="1245">
        <f>IF(ISERROR(VLOOKUP(VLOOKUP($A604, 'E4 TB Allocation Details'!$A$18:$L$214, MATCH("Demand ID", 'E4 TB Allocation Details'!$A$18:$L$18, 0),FALSE), 'E2 Allocators'!$B$15:$W$358, MATCH(T$17, 'E2 Allocators'!$B$15:$W$15, 0),FALSE)), 0, VLOOKUP(VLOOKUP($A604, 'E4 TB Allocation Details'!$A$18:$L$214, MATCH("Demand ID", 'E4 TB Allocation Details'!$A$18:$L$18, 0),FALSE), 'E2 Allocators'!$B$15:$W$358, MATCH(T$17, 'E2 Allocators'!$B$15:$W$15, 0),FALSE))</f>
        <v>0</v>
      </c>
      <c r="U604" s="1245">
        <f>IF(ISERROR(VLOOKUP(VLOOKUP($A604, 'E4 TB Allocation Details'!$A$18:$L$214, MATCH("Demand ID", 'E4 TB Allocation Details'!$A$18:$L$18, 0),FALSE), 'E2 Allocators'!$B$15:$W$358, MATCH(U$17, 'E2 Allocators'!$B$15:$W$15, 0),FALSE)), 0, VLOOKUP(VLOOKUP($A604, 'E4 TB Allocation Details'!$A$18:$L$214, MATCH("Demand ID", 'E4 TB Allocation Details'!$A$18:$L$18, 0),FALSE), 'E2 Allocators'!$B$15:$W$358, MATCH(U$17, 'E2 Allocators'!$B$15:$W$15, 0),FALSE))</f>
        <v>0</v>
      </c>
      <c r="V604" s="1245">
        <f>IF(ISERROR(VLOOKUP(VLOOKUP($A604, 'E4 TB Allocation Details'!$A$18:$L$214, MATCH("Demand ID", 'E4 TB Allocation Details'!$A$18:$L$18, 0),FALSE), 'E2 Allocators'!$B$15:$W$358, MATCH(V$17, 'E2 Allocators'!$B$15:$W$15, 0),FALSE)), 0, VLOOKUP(VLOOKUP($A604, 'E4 TB Allocation Details'!$A$18:$L$214, MATCH("Demand ID", 'E4 TB Allocation Details'!$A$18:$L$18, 0),FALSE), 'E2 Allocators'!$B$15:$W$358, MATCH(V$17, 'E2 Allocators'!$B$15:$W$15, 0),FALSE))</f>
        <v>0</v>
      </c>
      <c r="W604" s="1245">
        <f>IF(ISERROR(VLOOKUP(VLOOKUP($A604, 'E4 TB Allocation Details'!$A$18:$L$214, MATCH("Demand ID", 'E4 TB Allocation Details'!$A$18:$L$18, 0),FALSE), 'E2 Allocators'!$B$15:$W$358, MATCH(W$17, 'E2 Allocators'!$B$15:$W$15, 0),FALSE)), 0, VLOOKUP(VLOOKUP($A604, 'E4 TB Allocation Details'!$A$18:$L$214, MATCH("Demand ID", 'E4 TB Allocation Details'!$A$18:$L$18, 0),FALSE), 'E2 Allocators'!$B$15:$W$358, MATCH(W$17, 'E2 Allocators'!$B$15:$W$15, 0),FALSE))</f>
        <v>0</v>
      </c>
      <c r="X604" s="1245">
        <f>IF(ISERROR(VLOOKUP(VLOOKUP($A604, 'E4 TB Allocation Details'!$A$18:$L$214, MATCH("Demand ID", 'E4 TB Allocation Details'!$A$18:$L$18, 0),FALSE), 'E2 Allocators'!$B$15:$W$358, MATCH(X$17, 'E2 Allocators'!$B$15:$W$15, 0),FALSE)), 0, VLOOKUP(VLOOKUP($A604, 'E4 TB Allocation Details'!$A$18:$L$214, MATCH("Demand ID", 'E4 TB Allocation Details'!$A$18:$L$18, 0),FALSE), 'E2 Allocators'!$B$15:$W$358, MATCH(X$17, 'E2 Allocators'!$B$15:$W$15, 0),FALSE))</f>
        <v>0</v>
      </c>
      <c r="Y604" s="1245">
        <f>IF(ISERROR(VLOOKUP(VLOOKUP($A604, 'E4 TB Allocation Details'!$A$18:$L$214, MATCH("Demand ID", 'E4 TB Allocation Details'!$A$18:$L$18, 0),FALSE), 'E2 Allocators'!$B$15:$W$358, MATCH(Y$17, 'E2 Allocators'!$B$15:$W$15, 0),FALSE)), 0, VLOOKUP(VLOOKUP($A604, 'E4 TB Allocation Details'!$A$18:$L$214, MATCH("Demand ID", 'E4 TB Allocation Details'!$A$18:$L$18, 0),FALSE), 'E2 Allocators'!$B$15:$W$358, MATCH(Y$17, 'E2 Allocators'!$B$15:$W$15, 0),FALSE))</f>
        <v>0</v>
      </c>
      <c r="Z604" s="1245">
        <f>IF(ISERROR(VLOOKUP(VLOOKUP($A604, 'E4 TB Allocation Details'!$A$18:$L$214, MATCH("Demand ID", 'E4 TB Allocation Details'!$A$18:$L$18, 0),FALSE), 'E2 Allocators'!$B$15:$W$358, MATCH(Z$17, 'E2 Allocators'!$B$15:$W$15, 0),FALSE)), 0, VLOOKUP(VLOOKUP($A604, 'E4 TB Allocation Details'!$A$18:$L$214, MATCH("Demand ID", 'E4 TB Allocation Details'!$A$18:$L$18, 0),FALSE), 'E2 Allocators'!$B$15:$W$358, MATCH(Z$17, 'E2 Allocators'!$B$15:$W$15, 0),FALSE))</f>
        <v>0</v>
      </c>
      <c r="AA604" s="1250">
        <f t="shared" si="901"/>
        <v>1</v>
      </c>
      <c r="AB604" s="1245">
        <f>IF(ISERROR(VLOOKUP(VLOOKUP($A604, 'E4 TB Allocation Details'!$A$18:$L$214, MATCH("Customer ID", 'E4 TB Allocation Details'!$A$18:$L$18, 0),FALSE), 'E2 Allocators'!$B$15:$W$358, MATCH(AB$17, 'E2 Allocators'!$B$15:$W$15, 0),FALSE)), 0, VLOOKUP(VLOOKUP($A604, 'E4 TB Allocation Details'!$A$18:$L$214, MATCH("Customer ID", 'E4 TB Allocation Details'!$A$18:$L$18, 0),FALSE), 'E2 Allocators'!$B$15:$W$358, MATCH(AB$17, 'E2 Allocators'!$B$15:$W$15, 0),FALSE))</f>
        <v>0</v>
      </c>
      <c r="AC604" s="1245">
        <f>IF(ISERROR(VLOOKUP(VLOOKUP($A604, 'E4 TB Allocation Details'!$A$18:$L$214, MATCH("Customer ID", 'E4 TB Allocation Details'!$A$18:$L$18, 0),FALSE), 'E2 Allocators'!$B$15:$W$358, MATCH(AC$17, 'E2 Allocators'!$B$15:$W$15, 0),FALSE)), 0, VLOOKUP(VLOOKUP($A604, 'E4 TB Allocation Details'!$A$18:$L$214, MATCH("Customer ID", 'E4 TB Allocation Details'!$A$18:$L$18, 0),FALSE), 'E2 Allocators'!$B$15:$W$358, MATCH(AC$17, 'E2 Allocators'!$B$15:$W$15, 0),FALSE))</f>
        <v>0</v>
      </c>
      <c r="AD604" s="1245">
        <f>IF(ISERROR(VLOOKUP(VLOOKUP($A604, 'E4 TB Allocation Details'!$A$18:$L$214, MATCH("Customer ID", 'E4 TB Allocation Details'!$A$18:$L$18, 0),FALSE), 'E2 Allocators'!$B$15:$W$358, MATCH(AD$17, 'E2 Allocators'!$B$15:$W$15, 0),FALSE)), 0, VLOOKUP(VLOOKUP($A604, 'E4 TB Allocation Details'!$A$18:$L$214, MATCH("Customer ID", 'E4 TB Allocation Details'!$A$18:$L$18, 0),FALSE), 'E2 Allocators'!$B$15:$W$358, MATCH(AD$17, 'E2 Allocators'!$B$15:$W$15, 0),FALSE))</f>
        <v>0</v>
      </c>
      <c r="AE604" s="1245">
        <f>IF(ISERROR(VLOOKUP(VLOOKUP($A604, 'E4 TB Allocation Details'!$A$18:$L$214, MATCH("Customer ID", 'E4 TB Allocation Details'!$A$18:$L$18, 0),FALSE), 'E2 Allocators'!$B$15:$W$358, MATCH(AE$17, 'E2 Allocators'!$B$15:$W$15, 0),FALSE)), 0, VLOOKUP(VLOOKUP($A604, 'E4 TB Allocation Details'!$A$18:$L$214, MATCH("Customer ID", 'E4 TB Allocation Details'!$A$18:$L$18, 0),FALSE), 'E2 Allocators'!$B$15:$W$358, MATCH(AE$17, 'E2 Allocators'!$B$15:$W$15, 0),FALSE))</f>
        <v>0</v>
      </c>
      <c r="AF604" s="1245">
        <f>IF(ISERROR(VLOOKUP(VLOOKUP($A604, 'E4 TB Allocation Details'!$A$18:$L$214, MATCH("Customer ID", 'E4 TB Allocation Details'!$A$18:$L$18, 0),FALSE), 'E2 Allocators'!$B$15:$W$358, MATCH(AF$17, 'E2 Allocators'!$B$15:$W$15, 0),FALSE)), 0, VLOOKUP(VLOOKUP($A604, 'E4 TB Allocation Details'!$A$18:$L$214, MATCH("Customer ID", 'E4 TB Allocation Details'!$A$18:$L$18, 0),FALSE), 'E2 Allocators'!$B$15:$W$358, MATCH(AF$17, 'E2 Allocators'!$B$15:$W$15, 0),FALSE))</f>
        <v>0</v>
      </c>
      <c r="AG604" s="1245">
        <f>IF(ISERROR(VLOOKUP(VLOOKUP($A604, 'E4 TB Allocation Details'!$A$18:$L$214, MATCH("Customer ID", 'E4 TB Allocation Details'!$A$18:$L$18, 0),FALSE), 'E2 Allocators'!$B$15:$W$358, MATCH(AG$17, 'E2 Allocators'!$B$15:$W$15, 0),FALSE)), 0, VLOOKUP(VLOOKUP($A604, 'E4 TB Allocation Details'!$A$18:$L$214, MATCH("Customer ID", 'E4 TB Allocation Details'!$A$18:$L$18, 0),FALSE), 'E2 Allocators'!$B$15:$W$358, MATCH(AG$17, 'E2 Allocators'!$B$15:$W$15, 0),FALSE))</f>
        <v>0</v>
      </c>
      <c r="AH604" s="1245">
        <f>IF(ISERROR(VLOOKUP(VLOOKUP($A604, 'E4 TB Allocation Details'!$A$18:$L$214, MATCH("Customer ID", 'E4 TB Allocation Details'!$A$18:$L$18, 0),FALSE), 'E2 Allocators'!$B$15:$W$358, MATCH(AH$17, 'E2 Allocators'!$B$15:$W$15, 0),FALSE)), 0, VLOOKUP(VLOOKUP($A604, 'E4 TB Allocation Details'!$A$18:$L$214, MATCH("Customer ID", 'E4 TB Allocation Details'!$A$18:$L$18, 0),FALSE), 'E2 Allocators'!$B$15:$W$358, MATCH(AH$17, 'E2 Allocators'!$B$15:$W$15, 0),FALSE))</f>
        <v>0</v>
      </c>
      <c r="AI604" s="1245">
        <f>IF(ISERROR(VLOOKUP(VLOOKUP($A604, 'E4 TB Allocation Details'!$A$18:$L$214, MATCH("Customer ID", 'E4 TB Allocation Details'!$A$18:$L$18, 0),FALSE), 'E2 Allocators'!$B$15:$W$358, MATCH(AI$17, 'E2 Allocators'!$B$15:$W$15, 0),FALSE)), 0, VLOOKUP(VLOOKUP($A604, 'E4 TB Allocation Details'!$A$18:$L$214, MATCH("Customer ID", 'E4 TB Allocation Details'!$A$18:$L$18, 0),FALSE), 'E2 Allocators'!$B$15:$W$358, MATCH(AI$17, 'E2 Allocators'!$B$15:$W$15, 0),FALSE))</f>
        <v>0</v>
      </c>
      <c r="AJ604" s="1245">
        <f>IF(ISERROR(VLOOKUP(VLOOKUP($A604, 'E4 TB Allocation Details'!$A$18:$L$214, MATCH("Customer ID", 'E4 TB Allocation Details'!$A$18:$L$18, 0),FALSE), 'E2 Allocators'!$B$15:$W$358, MATCH(AJ$17, 'E2 Allocators'!$B$15:$W$15, 0),FALSE)), 0, VLOOKUP(VLOOKUP($A604, 'E4 TB Allocation Details'!$A$18:$L$214, MATCH("Customer ID", 'E4 TB Allocation Details'!$A$18:$L$18, 0),FALSE), 'E2 Allocators'!$B$15:$W$358, MATCH(AJ$17, 'E2 Allocators'!$B$15:$W$15, 0),FALSE))</f>
        <v>0</v>
      </c>
      <c r="AK604" s="1245">
        <f>IF(ISERROR(VLOOKUP(VLOOKUP($A604, 'E4 TB Allocation Details'!$A$18:$L$214, MATCH("Customer ID", 'E4 TB Allocation Details'!$A$18:$L$18, 0),FALSE), 'E2 Allocators'!$B$15:$W$358, MATCH(AK$17, 'E2 Allocators'!$B$15:$W$15, 0),FALSE)), 0, VLOOKUP(VLOOKUP($A604, 'E4 TB Allocation Details'!$A$18:$L$214, MATCH("Customer ID", 'E4 TB Allocation Details'!$A$18:$L$18, 0),FALSE), 'E2 Allocators'!$B$15:$W$358, MATCH(AK$17, 'E2 Allocators'!$B$15:$W$15, 0),FALSE))</f>
        <v>0</v>
      </c>
      <c r="AL604" s="1245">
        <f>IF(ISERROR(VLOOKUP(VLOOKUP($A604, 'E4 TB Allocation Details'!$A$18:$L$214, MATCH("Customer ID", 'E4 TB Allocation Details'!$A$18:$L$18, 0),FALSE), 'E2 Allocators'!$B$15:$W$358, MATCH(AL$17, 'E2 Allocators'!$B$15:$W$15, 0),FALSE)), 0, VLOOKUP(VLOOKUP($A604, 'E4 TB Allocation Details'!$A$18:$L$214, MATCH("Customer ID", 'E4 TB Allocation Details'!$A$18:$L$18, 0),FALSE), 'E2 Allocators'!$B$15:$W$358, MATCH(AL$17, 'E2 Allocators'!$B$15:$W$15, 0),FALSE))</f>
        <v>0</v>
      </c>
      <c r="AM604" s="1245">
        <f>IF(ISERROR(VLOOKUP(VLOOKUP($A604, 'E4 TB Allocation Details'!$A$18:$L$214, MATCH("Customer ID", 'E4 TB Allocation Details'!$A$18:$L$18, 0),FALSE), 'E2 Allocators'!$B$15:$W$358, MATCH(AM$17, 'E2 Allocators'!$B$15:$W$15, 0),FALSE)), 0, VLOOKUP(VLOOKUP($A604, 'E4 TB Allocation Details'!$A$18:$L$214, MATCH("Customer ID", 'E4 TB Allocation Details'!$A$18:$L$18, 0),FALSE), 'E2 Allocators'!$B$15:$W$358, MATCH(AM$17, 'E2 Allocators'!$B$15:$W$15, 0),FALSE))</f>
        <v>0</v>
      </c>
      <c r="AN604" s="1245">
        <f>IF(ISERROR(VLOOKUP(VLOOKUP($A604, 'E4 TB Allocation Details'!$A$18:$L$214, MATCH("Customer ID", 'E4 TB Allocation Details'!$A$18:$L$18, 0),FALSE), 'E2 Allocators'!$B$15:$W$358, MATCH(AN$17, 'E2 Allocators'!$B$15:$W$15, 0),FALSE)), 0, VLOOKUP(VLOOKUP($A604, 'E4 TB Allocation Details'!$A$18:$L$214, MATCH("Customer ID", 'E4 TB Allocation Details'!$A$18:$L$18, 0),FALSE), 'E2 Allocators'!$B$15:$W$358, MATCH(AN$17, 'E2 Allocators'!$B$15:$W$15, 0),FALSE))</f>
        <v>0</v>
      </c>
      <c r="AO604" s="1245">
        <f>IF(ISERROR(VLOOKUP(VLOOKUP($A604, 'E4 TB Allocation Details'!$A$18:$L$214, MATCH("Customer ID", 'E4 TB Allocation Details'!$A$18:$L$18, 0),FALSE), 'E2 Allocators'!$B$15:$W$358, MATCH(AO$17, 'E2 Allocators'!$B$15:$W$15, 0),FALSE)), 0, VLOOKUP(VLOOKUP($A604, 'E4 TB Allocation Details'!$A$18:$L$214, MATCH("Customer ID", 'E4 TB Allocation Details'!$A$18:$L$18, 0),FALSE), 'E2 Allocators'!$B$15:$W$358, MATCH(AO$17, 'E2 Allocators'!$B$15:$W$15, 0),FALSE))</f>
        <v>0</v>
      </c>
      <c r="AP604" s="1245">
        <f>IF(ISERROR(VLOOKUP(VLOOKUP($A604, 'E4 TB Allocation Details'!$A$18:$L$214, MATCH("Customer ID", 'E4 TB Allocation Details'!$A$18:$L$18, 0),FALSE), 'E2 Allocators'!$B$15:$W$358, MATCH(AP$17, 'E2 Allocators'!$B$15:$W$15, 0),FALSE)), 0, VLOOKUP(VLOOKUP($A604, 'E4 TB Allocation Details'!$A$18:$L$214, MATCH("Customer ID", 'E4 TB Allocation Details'!$A$18:$L$18, 0),FALSE), 'E2 Allocators'!$B$15:$W$358, MATCH(AP$17, 'E2 Allocators'!$B$15:$W$15, 0),FALSE))</f>
        <v>0</v>
      </c>
      <c r="AQ604" s="1245">
        <f>IF(ISERROR(VLOOKUP(VLOOKUP($A604, 'E4 TB Allocation Details'!$A$18:$L$214, MATCH("Customer ID", 'E4 TB Allocation Details'!$A$18:$L$18, 0),FALSE), 'E2 Allocators'!$B$15:$W$358, MATCH(AQ$17, 'E2 Allocators'!$B$15:$W$15, 0),FALSE)), 0, VLOOKUP(VLOOKUP($A604, 'E4 TB Allocation Details'!$A$18:$L$214, MATCH("Customer ID", 'E4 TB Allocation Details'!$A$18:$L$18, 0),FALSE), 'E2 Allocators'!$B$15:$W$358, MATCH(AQ$17, 'E2 Allocators'!$B$15:$W$15, 0),FALSE))</f>
        <v>0</v>
      </c>
      <c r="AR604" s="1245">
        <f>IF(ISERROR(VLOOKUP(VLOOKUP($A604, 'E4 TB Allocation Details'!$A$18:$L$214, MATCH("Customer ID", 'E4 TB Allocation Details'!$A$18:$L$18, 0),FALSE), 'E2 Allocators'!$B$15:$W$358, MATCH(AR$17, 'E2 Allocators'!$B$15:$W$15, 0),FALSE)), 0, VLOOKUP(VLOOKUP($A604, 'E4 TB Allocation Details'!$A$18:$L$214, MATCH("Customer ID", 'E4 TB Allocation Details'!$A$18:$L$18, 0),FALSE), 'E2 Allocators'!$B$15:$W$358, MATCH(AR$17, 'E2 Allocators'!$B$15:$W$15, 0),FALSE))</f>
        <v>0</v>
      </c>
      <c r="AS604" s="1245">
        <f>IF(ISERROR(VLOOKUP(VLOOKUP($A604, 'E4 TB Allocation Details'!$A$18:$L$214, MATCH("Customer ID", 'E4 TB Allocation Details'!$A$18:$L$18, 0),FALSE), 'E2 Allocators'!$B$15:$W$358, MATCH(AS$17, 'E2 Allocators'!$B$15:$W$15, 0),FALSE)), 0, VLOOKUP(VLOOKUP($A604, 'E4 TB Allocation Details'!$A$18:$L$214, MATCH("Customer ID", 'E4 TB Allocation Details'!$A$18:$L$18, 0),FALSE), 'E2 Allocators'!$B$15:$W$358, MATCH(AS$17, 'E2 Allocators'!$B$15:$W$15, 0),FALSE))</f>
        <v>0</v>
      </c>
      <c r="AT604" s="1245">
        <f>IF(ISERROR(VLOOKUP(VLOOKUP($A604, 'E4 TB Allocation Details'!$A$18:$L$214, MATCH("Customer ID", 'E4 TB Allocation Details'!$A$18:$L$18, 0),FALSE), 'E2 Allocators'!$B$15:$W$358, MATCH(AT$17, 'E2 Allocators'!$B$15:$W$15, 0),FALSE)), 0, VLOOKUP(VLOOKUP($A604, 'E4 TB Allocation Details'!$A$18:$L$214, MATCH("Customer ID", 'E4 TB Allocation Details'!$A$18:$L$18, 0),FALSE), 'E2 Allocators'!$B$15:$W$358, MATCH(AT$17, 'E2 Allocators'!$B$15:$W$15, 0),FALSE))</f>
        <v>0</v>
      </c>
      <c r="AU604" s="1245">
        <f>IF(ISERROR(VLOOKUP(VLOOKUP($A604, 'E4 TB Allocation Details'!$A$18:$L$214, MATCH("Customer ID", 'E4 TB Allocation Details'!$A$18:$L$18, 0),FALSE), 'E2 Allocators'!$B$15:$W$358, MATCH(AU$17, 'E2 Allocators'!$B$15:$W$15, 0),FALSE)), 0, VLOOKUP(VLOOKUP($A604, 'E4 TB Allocation Details'!$A$18:$L$214, MATCH("Customer ID", 'E4 TB Allocation Details'!$A$18:$L$18, 0),FALSE), 'E2 Allocators'!$B$15:$W$358, MATCH(AU$17, 'E2 Allocators'!$B$15:$W$15, 0),FALSE))</f>
        <v>0</v>
      </c>
      <c r="AV604" s="1250">
        <f t="shared" si="902"/>
        <v>0</v>
      </c>
      <c r="AW604" s="1247"/>
      <c r="AX604" s="1247"/>
      <c r="AY604" s="1247"/>
      <c r="AZ604" s="1247"/>
      <c r="BA604" s="1247"/>
      <c r="BB604" s="1247"/>
      <c r="BC604" s="1247"/>
      <c r="BD604" s="1247"/>
      <c r="BE604" s="1247"/>
      <c r="BF604" s="1247"/>
      <c r="BG604" s="1247"/>
      <c r="BH604" s="1247"/>
      <c r="BI604" s="1247"/>
      <c r="BJ604" s="1247"/>
      <c r="BK604" s="1247"/>
      <c r="BL604" s="1247"/>
      <c r="BM604" s="1247"/>
      <c r="BN604" s="1247"/>
      <c r="BO604" s="1247"/>
      <c r="BP604" s="1247"/>
      <c r="BQ604" s="1248"/>
    </row>
    <row r="605" spans="1:69" s="229" customFormat="1" ht="25.5" x14ac:dyDescent="0.2">
      <c r="A605" s="1249">
        <v>1815</v>
      </c>
      <c r="B605" s="1242" t="s">
        <v>86</v>
      </c>
      <c r="C605" s="1243">
        <v>1</v>
      </c>
      <c r="D605" s="1244">
        <f t="shared" si="899"/>
        <v>1</v>
      </c>
      <c r="E605" s="1244">
        <f>VLOOKUP($A605,'E1 Categorization'!$A$35:$E$116,5,FALSE)</f>
        <v>0</v>
      </c>
      <c r="F605" s="1244">
        <f t="shared" si="900"/>
        <v>1</v>
      </c>
      <c r="G605" s="1245">
        <f>IF(ISERROR(VLOOKUP(VLOOKUP($A605, 'E4 TB Allocation Details'!$A$18:$L$214, MATCH("Demand ID", 'E4 TB Allocation Details'!$A$18:$L$18, 0),FALSE), 'E2 Allocators'!$B$15:$W$358, MATCH(G$17, 'E2 Allocators'!$B$15:$W$15, 0),FALSE)), 0, VLOOKUP(VLOOKUP($A605, 'E4 TB Allocation Details'!$A$18:$L$214, MATCH("Demand ID", 'E4 TB Allocation Details'!$A$18:$L$18, 0),FALSE), 'E2 Allocators'!$B$15:$W$358, MATCH(G$17, 'E2 Allocators'!$B$15:$W$15, 0),FALSE))</f>
        <v>0.3157623529226346</v>
      </c>
      <c r="H605" s="1245">
        <f>IF(ISERROR(VLOOKUP(VLOOKUP($A605, 'E4 TB Allocation Details'!$A$18:$L$214, MATCH("Demand ID", 'E4 TB Allocation Details'!$A$18:$L$18, 0),FALSE), 'E2 Allocators'!$B$15:$W$358, MATCH(H$17, 'E2 Allocators'!$B$15:$W$15, 0),FALSE)), 0, VLOOKUP(VLOOKUP($A605, 'E4 TB Allocation Details'!$A$18:$L$214, MATCH("Demand ID", 'E4 TB Allocation Details'!$A$18:$L$18, 0),FALSE), 'E2 Allocators'!$B$15:$W$358, MATCH(H$17, 'E2 Allocators'!$B$15:$W$15, 0),FALSE))</f>
        <v>0.26945830515200747</v>
      </c>
      <c r="I605" s="1245">
        <f>IF(ISERROR(VLOOKUP(VLOOKUP($A605, 'E4 TB Allocation Details'!$A$18:$L$214, MATCH("Demand ID", 'E4 TB Allocation Details'!$A$18:$L$18, 0),FALSE), 'E2 Allocators'!$B$15:$W$358, MATCH(I$17, 'E2 Allocators'!$B$15:$W$15, 0),FALSE)), 0, VLOOKUP(VLOOKUP($A605, 'E4 TB Allocation Details'!$A$18:$L$214, MATCH("Demand ID", 'E4 TB Allocation Details'!$A$18:$L$18, 0),FALSE), 'E2 Allocators'!$B$15:$W$358, MATCH(I$17, 'E2 Allocators'!$B$15:$W$15, 0),FALSE))</f>
        <v>0.32055874862254585</v>
      </c>
      <c r="J605" s="1245">
        <f>IF(ISERROR(VLOOKUP(VLOOKUP($A605, 'E4 TB Allocation Details'!$A$18:$L$214, MATCH("Demand ID", 'E4 TB Allocation Details'!$A$18:$L$18, 0),FALSE), 'E2 Allocators'!$B$15:$W$358, MATCH(J$17, 'E2 Allocators'!$B$15:$W$15, 0),FALSE)), 0, VLOOKUP(VLOOKUP($A605, 'E4 TB Allocation Details'!$A$18:$L$214, MATCH("Demand ID", 'E4 TB Allocation Details'!$A$18:$L$18, 0),FALSE), 'E2 Allocators'!$B$15:$W$358, MATCH(J$17, 'E2 Allocators'!$B$15:$W$15, 0),FALSE))</f>
        <v>0</v>
      </c>
      <c r="K605" s="1245">
        <f>IF(ISERROR(VLOOKUP(VLOOKUP($A605, 'E4 TB Allocation Details'!$A$18:$L$214, MATCH("Demand ID", 'E4 TB Allocation Details'!$A$18:$L$18, 0),FALSE), 'E2 Allocators'!$B$15:$W$358, MATCH(K$17, 'E2 Allocators'!$B$15:$W$15, 0),FALSE)), 0, VLOOKUP(VLOOKUP($A605, 'E4 TB Allocation Details'!$A$18:$L$214, MATCH("Demand ID", 'E4 TB Allocation Details'!$A$18:$L$18, 0),FALSE), 'E2 Allocators'!$B$15:$W$358, MATCH(K$17, 'E2 Allocators'!$B$15:$W$15, 0),FALSE))</f>
        <v>0</v>
      </c>
      <c r="L605" s="1245">
        <f>IF(ISERROR(VLOOKUP(VLOOKUP($A605, 'E4 TB Allocation Details'!$A$18:$L$214, MATCH("Demand ID", 'E4 TB Allocation Details'!$A$18:$L$18, 0),FALSE), 'E2 Allocators'!$B$15:$W$358, MATCH(L$17, 'E2 Allocators'!$B$15:$W$15, 0),FALSE)), 0, VLOOKUP(VLOOKUP($A605, 'E4 TB Allocation Details'!$A$18:$L$214, MATCH("Demand ID", 'E4 TB Allocation Details'!$A$18:$L$18, 0),FALSE), 'E2 Allocators'!$B$15:$W$358, MATCH(L$17, 'E2 Allocators'!$B$15:$W$15, 0),FALSE))</f>
        <v>9.1266376255299209E-2</v>
      </c>
      <c r="M605" s="1245">
        <f>IF(ISERROR(VLOOKUP(VLOOKUP($A605, 'E4 TB Allocation Details'!$A$18:$L$214, MATCH("Demand ID", 'E4 TB Allocation Details'!$A$18:$L$18, 0),FALSE), 'E2 Allocators'!$B$15:$W$358, MATCH(M$17, 'E2 Allocators'!$B$15:$W$15, 0),FALSE)), 0, VLOOKUP(VLOOKUP($A605, 'E4 TB Allocation Details'!$A$18:$L$214, MATCH("Demand ID", 'E4 TB Allocation Details'!$A$18:$L$18, 0),FALSE), 'E2 Allocators'!$B$15:$W$358, MATCH(M$17, 'E2 Allocators'!$B$15:$W$15, 0),FALSE))</f>
        <v>2.1516055983044307E-3</v>
      </c>
      <c r="N605" s="1245">
        <f>IF(ISERROR(VLOOKUP(VLOOKUP($A605, 'E4 TB Allocation Details'!$A$18:$L$214, MATCH("Demand ID", 'E4 TB Allocation Details'!$A$18:$L$18, 0),FALSE), 'E2 Allocators'!$B$15:$W$358, MATCH(N$17, 'E2 Allocators'!$B$15:$W$15, 0),FALSE)), 0, VLOOKUP(VLOOKUP($A605, 'E4 TB Allocation Details'!$A$18:$L$214, MATCH("Demand ID", 'E4 TB Allocation Details'!$A$18:$L$18, 0),FALSE), 'E2 Allocators'!$B$15:$W$358, MATCH(N$17, 'E2 Allocators'!$B$15:$W$15, 0),FALSE))</f>
        <v>0</v>
      </c>
      <c r="O605" s="1245">
        <f>IF(ISERROR(VLOOKUP(VLOOKUP($A605, 'E4 TB Allocation Details'!$A$18:$L$214, MATCH("Demand ID", 'E4 TB Allocation Details'!$A$18:$L$18, 0),FALSE), 'E2 Allocators'!$B$15:$W$358, MATCH(O$17, 'E2 Allocators'!$B$15:$W$15, 0),FALSE)), 0, VLOOKUP(VLOOKUP($A605, 'E4 TB Allocation Details'!$A$18:$L$214, MATCH("Demand ID", 'E4 TB Allocation Details'!$A$18:$L$18, 0),FALSE), 'E2 Allocators'!$B$15:$W$358, MATCH(O$17, 'E2 Allocators'!$B$15:$W$15, 0),FALSE))</f>
        <v>8.0261144920849902E-4</v>
      </c>
      <c r="P605" s="1245">
        <f>IF(ISERROR(VLOOKUP(VLOOKUP($A605, 'E4 TB Allocation Details'!$A$18:$L$214, MATCH("Demand ID", 'E4 TB Allocation Details'!$A$18:$L$18, 0),FALSE), 'E2 Allocators'!$B$15:$W$358, MATCH(P$17, 'E2 Allocators'!$B$15:$W$15, 0),FALSE)), 0, VLOOKUP(VLOOKUP($A605, 'E4 TB Allocation Details'!$A$18:$L$214, MATCH("Demand ID", 'E4 TB Allocation Details'!$A$18:$L$18, 0),FALSE), 'E2 Allocators'!$B$15:$W$358, MATCH(P$17, 'E2 Allocators'!$B$15:$W$15, 0),FALSE))</f>
        <v>0</v>
      </c>
      <c r="Q605" s="1245">
        <f>IF(ISERROR(VLOOKUP(VLOOKUP($A605, 'E4 TB Allocation Details'!$A$18:$L$214, MATCH("Demand ID", 'E4 TB Allocation Details'!$A$18:$L$18, 0),FALSE), 'E2 Allocators'!$B$15:$W$358, MATCH(Q$17, 'E2 Allocators'!$B$15:$W$15, 0),FALSE)), 0, VLOOKUP(VLOOKUP($A605, 'E4 TB Allocation Details'!$A$18:$L$214, MATCH("Demand ID", 'E4 TB Allocation Details'!$A$18:$L$18, 0),FALSE), 'E2 Allocators'!$B$15:$W$358, MATCH(Q$17, 'E2 Allocators'!$B$15:$W$15, 0),FALSE))</f>
        <v>0</v>
      </c>
      <c r="R605" s="1245">
        <f>IF(ISERROR(VLOOKUP(VLOOKUP($A605, 'E4 TB Allocation Details'!$A$18:$L$214, MATCH("Demand ID", 'E4 TB Allocation Details'!$A$18:$L$18, 0),FALSE), 'E2 Allocators'!$B$15:$W$358, MATCH(R$17, 'E2 Allocators'!$B$15:$W$15, 0),FALSE)), 0, VLOOKUP(VLOOKUP($A605, 'E4 TB Allocation Details'!$A$18:$L$214, MATCH("Demand ID", 'E4 TB Allocation Details'!$A$18:$L$18, 0),FALSE), 'E2 Allocators'!$B$15:$W$358, MATCH(R$17, 'E2 Allocators'!$B$15:$W$15, 0),FALSE))</f>
        <v>0</v>
      </c>
      <c r="S605" s="1245">
        <f>IF(ISERROR(VLOOKUP(VLOOKUP($A605, 'E4 TB Allocation Details'!$A$18:$L$214, MATCH("Demand ID", 'E4 TB Allocation Details'!$A$18:$L$18, 0),FALSE), 'E2 Allocators'!$B$15:$W$358, MATCH(S$17, 'E2 Allocators'!$B$15:$W$15, 0),FALSE)), 0, VLOOKUP(VLOOKUP($A605, 'E4 TB Allocation Details'!$A$18:$L$214, MATCH("Demand ID", 'E4 TB Allocation Details'!$A$18:$L$18, 0),FALSE), 'E2 Allocators'!$B$15:$W$358, MATCH(S$17, 'E2 Allocators'!$B$15:$W$15, 0),FALSE))</f>
        <v>0</v>
      </c>
      <c r="T605" s="1245">
        <f>IF(ISERROR(VLOOKUP(VLOOKUP($A605, 'E4 TB Allocation Details'!$A$18:$L$214, MATCH("Demand ID", 'E4 TB Allocation Details'!$A$18:$L$18, 0),FALSE), 'E2 Allocators'!$B$15:$W$358, MATCH(T$17, 'E2 Allocators'!$B$15:$W$15, 0),FALSE)), 0, VLOOKUP(VLOOKUP($A605, 'E4 TB Allocation Details'!$A$18:$L$214, MATCH("Demand ID", 'E4 TB Allocation Details'!$A$18:$L$18, 0),FALSE), 'E2 Allocators'!$B$15:$W$358, MATCH(T$17, 'E2 Allocators'!$B$15:$W$15, 0),FALSE))</f>
        <v>0</v>
      </c>
      <c r="U605" s="1245">
        <f>IF(ISERROR(VLOOKUP(VLOOKUP($A605, 'E4 TB Allocation Details'!$A$18:$L$214, MATCH("Demand ID", 'E4 TB Allocation Details'!$A$18:$L$18, 0),FALSE), 'E2 Allocators'!$B$15:$W$358, MATCH(U$17, 'E2 Allocators'!$B$15:$W$15, 0),FALSE)), 0, VLOOKUP(VLOOKUP($A605, 'E4 TB Allocation Details'!$A$18:$L$214, MATCH("Demand ID", 'E4 TB Allocation Details'!$A$18:$L$18, 0),FALSE), 'E2 Allocators'!$B$15:$W$358, MATCH(U$17, 'E2 Allocators'!$B$15:$W$15, 0),FALSE))</f>
        <v>0</v>
      </c>
      <c r="V605" s="1245">
        <f>IF(ISERROR(VLOOKUP(VLOOKUP($A605, 'E4 TB Allocation Details'!$A$18:$L$214, MATCH("Demand ID", 'E4 TB Allocation Details'!$A$18:$L$18, 0),FALSE), 'E2 Allocators'!$B$15:$W$358, MATCH(V$17, 'E2 Allocators'!$B$15:$W$15, 0),FALSE)), 0, VLOOKUP(VLOOKUP($A605, 'E4 TB Allocation Details'!$A$18:$L$214, MATCH("Demand ID", 'E4 TB Allocation Details'!$A$18:$L$18, 0),FALSE), 'E2 Allocators'!$B$15:$W$358, MATCH(V$17, 'E2 Allocators'!$B$15:$W$15, 0),FALSE))</f>
        <v>0</v>
      </c>
      <c r="W605" s="1245">
        <f>IF(ISERROR(VLOOKUP(VLOOKUP($A605, 'E4 TB Allocation Details'!$A$18:$L$214, MATCH("Demand ID", 'E4 TB Allocation Details'!$A$18:$L$18, 0),FALSE), 'E2 Allocators'!$B$15:$W$358, MATCH(W$17, 'E2 Allocators'!$B$15:$W$15, 0),FALSE)), 0, VLOOKUP(VLOOKUP($A605, 'E4 TB Allocation Details'!$A$18:$L$214, MATCH("Demand ID", 'E4 TB Allocation Details'!$A$18:$L$18, 0),FALSE), 'E2 Allocators'!$B$15:$W$358, MATCH(W$17, 'E2 Allocators'!$B$15:$W$15, 0),FALSE))</f>
        <v>0</v>
      </c>
      <c r="X605" s="1245">
        <f>IF(ISERROR(VLOOKUP(VLOOKUP($A605, 'E4 TB Allocation Details'!$A$18:$L$214, MATCH("Demand ID", 'E4 TB Allocation Details'!$A$18:$L$18, 0),FALSE), 'E2 Allocators'!$B$15:$W$358, MATCH(X$17, 'E2 Allocators'!$B$15:$W$15, 0),FALSE)), 0, VLOOKUP(VLOOKUP($A605, 'E4 TB Allocation Details'!$A$18:$L$214, MATCH("Demand ID", 'E4 TB Allocation Details'!$A$18:$L$18, 0),FALSE), 'E2 Allocators'!$B$15:$W$358, MATCH(X$17, 'E2 Allocators'!$B$15:$W$15, 0),FALSE))</f>
        <v>0</v>
      </c>
      <c r="Y605" s="1245">
        <f>IF(ISERROR(VLOOKUP(VLOOKUP($A605, 'E4 TB Allocation Details'!$A$18:$L$214, MATCH("Demand ID", 'E4 TB Allocation Details'!$A$18:$L$18, 0),FALSE), 'E2 Allocators'!$B$15:$W$358, MATCH(Y$17, 'E2 Allocators'!$B$15:$W$15, 0),FALSE)), 0, VLOOKUP(VLOOKUP($A605, 'E4 TB Allocation Details'!$A$18:$L$214, MATCH("Demand ID", 'E4 TB Allocation Details'!$A$18:$L$18, 0),FALSE), 'E2 Allocators'!$B$15:$W$358, MATCH(Y$17, 'E2 Allocators'!$B$15:$W$15, 0),FALSE))</f>
        <v>0</v>
      </c>
      <c r="Z605" s="1245">
        <f>IF(ISERROR(VLOOKUP(VLOOKUP($A605, 'E4 TB Allocation Details'!$A$18:$L$214, MATCH("Demand ID", 'E4 TB Allocation Details'!$A$18:$L$18, 0),FALSE), 'E2 Allocators'!$B$15:$W$358, MATCH(Z$17, 'E2 Allocators'!$B$15:$W$15, 0),FALSE)), 0, VLOOKUP(VLOOKUP($A605, 'E4 TB Allocation Details'!$A$18:$L$214, MATCH("Demand ID", 'E4 TB Allocation Details'!$A$18:$L$18, 0),FALSE), 'E2 Allocators'!$B$15:$W$358, MATCH(Z$17, 'E2 Allocators'!$B$15:$W$15, 0),FALSE))</f>
        <v>0</v>
      </c>
      <c r="AA605" s="1250">
        <f t="shared" si="901"/>
        <v>1</v>
      </c>
      <c r="AB605" s="1245">
        <f>IF(ISERROR(VLOOKUP(VLOOKUP($A605, 'E4 TB Allocation Details'!$A$18:$L$214, MATCH("Customer ID", 'E4 TB Allocation Details'!$A$18:$L$18, 0),FALSE), 'E2 Allocators'!$B$15:$W$358, MATCH(AB$17, 'E2 Allocators'!$B$15:$W$15, 0),FALSE)), 0, VLOOKUP(VLOOKUP($A605, 'E4 TB Allocation Details'!$A$18:$L$214, MATCH("Customer ID", 'E4 TB Allocation Details'!$A$18:$L$18, 0),FALSE), 'E2 Allocators'!$B$15:$W$358, MATCH(AB$17, 'E2 Allocators'!$B$15:$W$15, 0),FALSE))</f>
        <v>0</v>
      </c>
      <c r="AC605" s="1245">
        <f>IF(ISERROR(VLOOKUP(VLOOKUP($A605, 'E4 TB Allocation Details'!$A$18:$L$214, MATCH("Customer ID", 'E4 TB Allocation Details'!$A$18:$L$18, 0),FALSE), 'E2 Allocators'!$B$15:$W$358, MATCH(AC$17, 'E2 Allocators'!$B$15:$W$15, 0),FALSE)), 0, VLOOKUP(VLOOKUP($A605, 'E4 TB Allocation Details'!$A$18:$L$214, MATCH("Customer ID", 'E4 TB Allocation Details'!$A$18:$L$18, 0),FALSE), 'E2 Allocators'!$B$15:$W$358, MATCH(AC$17, 'E2 Allocators'!$B$15:$W$15, 0),FALSE))</f>
        <v>0</v>
      </c>
      <c r="AD605" s="1245">
        <f>IF(ISERROR(VLOOKUP(VLOOKUP($A605, 'E4 TB Allocation Details'!$A$18:$L$214, MATCH("Customer ID", 'E4 TB Allocation Details'!$A$18:$L$18, 0),FALSE), 'E2 Allocators'!$B$15:$W$358, MATCH(AD$17, 'E2 Allocators'!$B$15:$W$15, 0),FALSE)), 0, VLOOKUP(VLOOKUP($A605, 'E4 TB Allocation Details'!$A$18:$L$214, MATCH("Customer ID", 'E4 TB Allocation Details'!$A$18:$L$18, 0),FALSE), 'E2 Allocators'!$B$15:$W$358, MATCH(AD$17, 'E2 Allocators'!$B$15:$W$15, 0),FALSE))</f>
        <v>0</v>
      </c>
      <c r="AE605" s="1245">
        <f>IF(ISERROR(VLOOKUP(VLOOKUP($A605, 'E4 TB Allocation Details'!$A$18:$L$214, MATCH("Customer ID", 'E4 TB Allocation Details'!$A$18:$L$18, 0),FALSE), 'E2 Allocators'!$B$15:$W$358, MATCH(AE$17, 'E2 Allocators'!$B$15:$W$15, 0),FALSE)), 0, VLOOKUP(VLOOKUP($A605, 'E4 TB Allocation Details'!$A$18:$L$214, MATCH("Customer ID", 'E4 TB Allocation Details'!$A$18:$L$18, 0),FALSE), 'E2 Allocators'!$B$15:$W$358, MATCH(AE$17, 'E2 Allocators'!$B$15:$W$15, 0),FALSE))</f>
        <v>0</v>
      </c>
      <c r="AF605" s="1245">
        <f>IF(ISERROR(VLOOKUP(VLOOKUP($A605, 'E4 TB Allocation Details'!$A$18:$L$214, MATCH("Customer ID", 'E4 TB Allocation Details'!$A$18:$L$18, 0),FALSE), 'E2 Allocators'!$B$15:$W$358, MATCH(AF$17, 'E2 Allocators'!$B$15:$W$15, 0),FALSE)), 0, VLOOKUP(VLOOKUP($A605, 'E4 TB Allocation Details'!$A$18:$L$214, MATCH("Customer ID", 'E4 TB Allocation Details'!$A$18:$L$18, 0),FALSE), 'E2 Allocators'!$B$15:$W$358, MATCH(AF$17, 'E2 Allocators'!$B$15:$W$15, 0),FALSE))</f>
        <v>0</v>
      </c>
      <c r="AG605" s="1245">
        <f>IF(ISERROR(VLOOKUP(VLOOKUP($A605, 'E4 TB Allocation Details'!$A$18:$L$214, MATCH("Customer ID", 'E4 TB Allocation Details'!$A$18:$L$18, 0),FALSE), 'E2 Allocators'!$B$15:$W$358, MATCH(AG$17, 'E2 Allocators'!$B$15:$W$15, 0),FALSE)), 0, VLOOKUP(VLOOKUP($A605, 'E4 TB Allocation Details'!$A$18:$L$214, MATCH("Customer ID", 'E4 TB Allocation Details'!$A$18:$L$18, 0),FALSE), 'E2 Allocators'!$B$15:$W$358, MATCH(AG$17, 'E2 Allocators'!$B$15:$W$15, 0),FALSE))</f>
        <v>0</v>
      </c>
      <c r="AH605" s="1245">
        <f>IF(ISERROR(VLOOKUP(VLOOKUP($A605, 'E4 TB Allocation Details'!$A$18:$L$214, MATCH("Customer ID", 'E4 TB Allocation Details'!$A$18:$L$18, 0),FALSE), 'E2 Allocators'!$B$15:$W$358, MATCH(AH$17, 'E2 Allocators'!$B$15:$W$15, 0),FALSE)), 0, VLOOKUP(VLOOKUP($A605, 'E4 TB Allocation Details'!$A$18:$L$214, MATCH("Customer ID", 'E4 TB Allocation Details'!$A$18:$L$18, 0),FALSE), 'E2 Allocators'!$B$15:$W$358, MATCH(AH$17, 'E2 Allocators'!$B$15:$W$15, 0),FALSE))</f>
        <v>0</v>
      </c>
      <c r="AI605" s="1245">
        <f>IF(ISERROR(VLOOKUP(VLOOKUP($A605, 'E4 TB Allocation Details'!$A$18:$L$214, MATCH("Customer ID", 'E4 TB Allocation Details'!$A$18:$L$18, 0),FALSE), 'E2 Allocators'!$B$15:$W$358, MATCH(AI$17, 'E2 Allocators'!$B$15:$W$15, 0),FALSE)), 0, VLOOKUP(VLOOKUP($A605, 'E4 TB Allocation Details'!$A$18:$L$214, MATCH("Customer ID", 'E4 TB Allocation Details'!$A$18:$L$18, 0),FALSE), 'E2 Allocators'!$B$15:$W$358, MATCH(AI$17, 'E2 Allocators'!$B$15:$W$15, 0),FALSE))</f>
        <v>0</v>
      </c>
      <c r="AJ605" s="1245">
        <f>IF(ISERROR(VLOOKUP(VLOOKUP($A605, 'E4 TB Allocation Details'!$A$18:$L$214, MATCH("Customer ID", 'E4 TB Allocation Details'!$A$18:$L$18, 0),FALSE), 'E2 Allocators'!$B$15:$W$358, MATCH(AJ$17, 'E2 Allocators'!$B$15:$W$15, 0),FALSE)), 0, VLOOKUP(VLOOKUP($A605, 'E4 TB Allocation Details'!$A$18:$L$214, MATCH("Customer ID", 'E4 TB Allocation Details'!$A$18:$L$18, 0),FALSE), 'E2 Allocators'!$B$15:$W$358, MATCH(AJ$17, 'E2 Allocators'!$B$15:$W$15, 0),FALSE))</f>
        <v>0</v>
      </c>
      <c r="AK605" s="1245">
        <f>IF(ISERROR(VLOOKUP(VLOOKUP($A605, 'E4 TB Allocation Details'!$A$18:$L$214, MATCH("Customer ID", 'E4 TB Allocation Details'!$A$18:$L$18, 0),FALSE), 'E2 Allocators'!$B$15:$W$358, MATCH(AK$17, 'E2 Allocators'!$B$15:$W$15, 0),FALSE)), 0, VLOOKUP(VLOOKUP($A605, 'E4 TB Allocation Details'!$A$18:$L$214, MATCH("Customer ID", 'E4 TB Allocation Details'!$A$18:$L$18, 0),FALSE), 'E2 Allocators'!$B$15:$W$358, MATCH(AK$17, 'E2 Allocators'!$B$15:$W$15, 0),FALSE))</f>
        <v>0</v>
      </c>
      <c r="AL605" s="1245">
        <f>IF(ISERROR(VLOOKUP(VLOOKUP($A605, 'E4 TB Allocation Details'!$A$18:$L$214, MATCH("Customer ID", 'E4 TB Allocation Details'!$A$18:$L$18, 0),FALSE), 'E2 Allocators'!$B$15:$W$358, MATCH(AL$17, 'E2 Allocators'!$B$15:$W$15, 0),FALSE)), 0, VLOOKUP(VLOOKUP($A605, 'E4 TB Allocation Details'!$A$18:$L$214, MATCH("Customer ID", 'E4 TB Allocation Details'!$A$18:$L$18, 0),FALSE), 'E2 Allocators'!$B$15:$W$358, MATCH(AL$17, 'E2 Allocators'!$B$15:$W$15, 0),FALSE))</f>
        <v>0</v>
      </c>
      <c r="AM605" s="1245">
        <f>IF(ISERROR(VLOOKUP(VLOOKUP($A605, 'E4 TB Allocation Details'!$A$18:$L$214, MATCH("Customer ID", 'E4 TB Allocation Details'!$A$18:$L$18, 0),FALSE), 'E2 Allocators'!$B$15:$W$358, MATCH(AM$17, 'E2 Allocators'!$B$15:$W$15, 0),FALSE)), 0, VLOOKUP(VLOOKUP($A605, 'E4 TB Allocation Details'!$A$18:$L$214, MATCH("Customer ID", 'E4 TB Allocation Details'!$A$18:$L$18, 0),FALSE), 'E2 Allocators'!$B$15:$W$358, MATCH(AM$17, 'E2 Allocators'!$B$15:$W$15, 0),FALSE))</f>
        <v>0</v>
      </c>
      <c r="AN605" s="1245">
        <f>IF(ISERROR(VLOOKUP(VLOOKUP($A605, 'E4 TB Allocation Details'!$A$18:$L$214, MATCH("Customer ID", 'E4 TB Allocation Details'!$A$18:$L$18, 0),FALSE), 'E2 Allocators'!$B$15:$W$358, MATCH(AN$17, 'E2 Allocators'!$B$15:$W$15, 0),FALSE)), 0, VLOOKUP(VLOOKUP($A605, 'E4 TB Allocation Details'!$A$18:$L$214, MATCH("Customer ID", 'E4 TB Allocation Details'!$A$18:$L$18, 0),FALSE), 'E2 Allocators'!$B$15:$W$358, MATCH(AN$17, 'E2 Allocators'!$B$15:$W$15, 0),FALSE))</f>
        <v>0</v>
      </c>
      <c r="AO605" s="1245">
        <f>IF(ISERROR(VLOOKUP(VLOOKUP($A605, 'E4 TB Allocation Details'!$A$18:$L$214, MATCH("Customer ID", 'E4 TB Allocation Details'!$A$18:$L$18, 0),FALSE), 'E2 Allocators'!$B$15:$W$358, MATCH(AO$17, 'E2 Allocators'!$B$15:$W$15, 0),FALSE)), 0, VLOOKUP(VLOOKUP($A605, 'E4 TB Allocation Details'!$A$18:$L$214, MATCH("Customer ID", 'E4 TB Allocation Details'!$A$18:$L$18, 0),FALSE), 'E2 Allocators'!$B$15:$W$358, MATCH(AO$17, 'E2 Allocators'!$B$15:$W$15, 0),FALSE))</f>
        <v>0</v>
      </c>
      <c r="AP605" s="1245">
        <f>IF(ISERROR(VLOOKUP(VLOOKUP($A605, 'E4 TB Allocation Details'!$A$18:$L$214, MATCH("Customer ID", 'E4 TB Allocation Details'!$A$18:$L$18, 0),FALSE), 'E2 Allocators'!$B$15:$W$358, MATCH(AP$17, 'E2 Allocators'!$B$15:$W$15, 0),FALSE)), 0, VLOOKUP(VLOOKUP($A605, 'E4 TB Allocation Details'!$A$18:$L$214, MATCH("Customer ID", 'E4 TB Allocation Details'!$A$18:$L$18, 0),FALSE), 'E2 Allocators'!$B$15:$W$358, MATCH(AP$17, 'E2 Allocators'!$B$15:$W$15, 0),FALSE))</f>
        <v>0</v>
      </c>
      <c r="AQ605" s="1245">
        <f>IF(ISERROR(VLOOKUP(VLOOKUP($A605, 'E4 TB Allocation Details'!$A$18:$L$214, MATCH("Customer ID", 'E4 TB Allocation Details'!$A$18:$L$18, 0),FALSE), 'E2 Allocators'!$B$15:$W$358, MATCH(AQ$17, 'E2 Allocators'!$B$15:$W$15, 0),FALSE)), 0, VLOOKUP(VLOOKUP($A605, 'E4 TB Allocation Details'!$A$18:$L$214, MATCH("Customer ID", 'E4 TB Allocation Details'!$A$18:$L$18, 0),FALSE), 'E2 Allocators'!$B$15:$W$358, MATCH(AQ$17, 'E2 Allocators'!$B$15:$W$15, 0),FALSE))</f>
        <v>0</v>
      </c>
      <c r="AR605" s="1245">
        <f>IF(ISERROR(VLOOKUP(VLOOKUP($A605, 'E4 TB Allocation Details'!$A$18:$L$214, MATCH("Customer ID", 'E4 TB Allocation Details'!$A$18:$L$18, 0),FALSE), 'E2 Allocators'!$B$15:$W$358, MATCH(AR$17, 'E2 Allocators'!$B$15:$W$15, 0),FALSE)), 0, VLOOKUP(VLOOKUP($A605, 'E4 TB Allocation Details'!$A$18:$L$214, MATCH("Customer ID", 'E4 TB Allocation Details'!$A$18:$L$18, 0),FALSE), 'E2 Allocators'!$B$15:$W$358, MATCH(AR$17, 'E2 Allocators'!$B$15:$W$15, 0),FALSE))</f>
        <v>0</v>
      </c>
      <c r="AS605" s="1245">
        <f>IF(ISERROR(VLOOKUP(VLOOKUP($A605, 'E4 TB Allocation Details'!$A$18:$L$214, MATCH("Customer ID", 'E4 TB Allocation Details'!$A$18:$L$18, 0),FALSE), 'E2 Allocators'!$B$15:$W$358, MATCH(AS$17, 'E2 Allocators'!$B$15:$W$15, 0),FALSE)), 0, VLOOKUP(VLOOKUP($A605, 'E4 TB Allocation Details'!$A$18:$L$214, MATCH("Customer ID", 'E4 TB Allocation Details'!$A$18:$L$18, 0),FALSE), 'E2 Allocators'!$B$15:$W$358, MATCH(AS$17, 'E2 Allocators'!$B$15:$W$15, 0),FALSE))</f>
        <v>0</v>
      </c>
      <c r="AT605" s="1245">
        <f>IF(ISERROR(VLOOKUP(VLOOKUP($A605, 'E4 TB Allocation Details'!$A$18:$L$214, MATCH("Customer ID", 'E4 TB Allocation Details'!$A$18:$L$18, 0),FALSE), 'E2 Allocators'!$B$15:$W$358, MATCH(AT$17, 'E2 Allocators'!$B$15:$W$15, 0),FALSE)), 0, VLOOKUP(VLOOKUP($A605, 'E4 TB Allocation Details'!$A$18:$L$214, MATCH("Customer ID", 'E4 TB Allocation Details'!$A$18:$L$18, 0),FALSE), 'E2 Allocators'!$B$15:$W$358, MATCH(AT$17, 'E2 Allocators'!$B$15:$W$15, 0),FALSE))</f>
        <v>0</v>
      </c>
      <c r="AU605" s="1245">
        <f>IF(ISERROR(VLOOKUP(VLOOKUP($A605, 'E4 TB Allocation Details'!$A$18:$L$214, MATCH("Customer ID", 'E4 TB Allocation Details'!$A$18:$L$18, 0),FALSE), 'E2 Allocators'!$B$15:$W$358, MATCH(AU$17, 'E2 Allocators'!$B$15:$W$15, 0),FALSE)), 0, VLOOKUP(VLOOKUP($A605, 'E4 TB Allocation Details'!$A$18:$L$214, MATCH("Customer ID", 'E4 TB Allocation Details'!$A$18:$L$18, 0),FALSE), 'E2 Allocators'!$B$15:$W$358, MATCH(AU$17, 'E2 Allocators'!$B$15:$W$15, 0),FALSE))</f>
        <v>0</v>
      </c>
      <c r="AV605" s="1250">
        <f t="shared" si="902"/>
        <v>0</v>
      </c>
      <c r="AW605" s="1247"/>
      <c r="AX605" s="1247"/>
      <c r="AY605" s="1247"/>
      <c r="AZ605" s="1247"/>
      <c r="BA605" s="1247"/>
      <c r="BB605" s="1247"/>
      <c r="BC605" s="1247"/>
      <c r="BD605" s="1247"/>
      <c r="BE605" s="1247"/>
      <c r="BF605" s="1247"/>
      <c r="BG605" s="1247"/>
      <c r="BH605" s="1247"/>
      <c r="BI605" s="1247"/>
      <c r="BJ605" s="1247"/>
      <c r="BK605" s="1247"/>
      <c r="BL605" s="1247"/>
      <c r="BM605" s="1247"/>
      <c r="BN605" s="1247"/>
      <c r="BO605" s="1247"/>
      <c r="BP605" s="1247"/>
      <c r="BQ605" s="1248"/>
    </row>
    <row r="606" spans="1:69" s="229" customFormat="1" ht="25.5" x14ac:dyDescent="0.2">
      <c r="A606" s="1249">
        <v>1820</v>
      </c>
      <c r="B606" s="1242" t="s">
        <v>87</v>
      </c>
      <c r="C606" s="1243"/>
      <c r="D606" s="1244"/>
      <c r="E606" s="1244"/>
      <c r="F606" s="1244"/>
      <c r="G606" s="1245">
        <f>IF(ISERROR(VLOOKUP(VLOOKUP($A606, 'E4 TB Allocation Details'!$A$18:$L$214, MATCH("Demand ID", 'E4 TB Allocation Details'!$A$18:$L$18, 0),FALSE), 'E2 Allocators'!$B$15:$W$358, MATCH(G$17, 'E2 Allocators'!$B$15:$W$15, 0),FALSE)), 0, VLOOKUP(VLOOKUP($A606, 'E4 TB Allocation Details'!$A$18:$L$214, MATCH("Demand ID", 'E4 TB Allocation Details'!$A$18:$L$18, 0),FALSE), 'E2 Allocators'!$B$15:$W$358, MATCH(G$17, 'E2 Allocators'!$B$15:$W$15, 0),FALSE))</f>
        <v>0.3157623529226346</v>
      </c>
      <c r="H606" s="1245">
        <f>IF(ISERROR(VLOOKUP(VLOOKUP($A606, 'E4 TB Allocation Details'!$A$18:$L$214, MATCH("Demand ID", 'E4 TB Allocation Details'!$A$18:$L$18, 0),FALSE), 'E2 Allocators'!$B$15:$W$358, MATCH(H$17, 'E2 Allocators'!$B$15:$W$15, 0),FALSE)), 0, VLOOKUP(VLOOKUP($A606, 'E4 TB Allocation Details'!$A$18:$L$214, MATCH("Demand ID", 'E4 TB Allocation Details'!$A$18:$L$18, 0),FALSE), 'E2 Allocators'!$B$15:$W$358, MATCH(H$17, 'E2 Allocators'!$B$15:$W$15, 0),FALSE))</f>
        <v>0.26945830515200747</v>
      </c>
      <c r="I606" s="1245">
        <f>IF(ISERROR(VLOOKUP(VLOOKUP($A606, 'E4 TB Allocation Details'!$A$18:$L$214, MATCH("Demand ID", 'E4 TB Allocation Details'!$A$18:$L$18, 0),FALSE), 'E2 Allocators'!$B$15:$W$358, MATCH(I$17, 'E2 Allocators'!$B$15:$W$15, 0),FALSE)), 0, VLOOKUP(VLOOKUP($A606, 'E4 TB Allocation Details'!$A$18:$L$214, MATCH("Demand ID", 'E4 TB Allocation Details'!$A$18:$L$18, 0),FALSE), 'E2 Allocators'!$B$15:$W$358, MATCH(I$17, 'E2 Allocators'!$B$15:$W$15, 0),FALSE))</f>
        <v>0.32055874862254585</v>
      </c>
      <c r="J606" s="1245">
        <f>IF(ISERROR(VLOOKUP(VLOOKUP($A606, 'E4 TB Allocation Details'!$A$18:$L$214, MATCH("Demand ID", 'E4 TB Allocation Details'!$A$18:$L$18, 0),FALSE), 'E2 Allocators'!$B$15:$W$358, MATCH(J$17, 'E2 Allocators'!$B$15:$W$15, 0),FALSE)), 0, VLOOKUP(VLOOKUP($A606, 'E4 TB Allocation Details'!$A$18:$L$214, MATCH("Demand ID", 'E4 TB Allocation Details'!$A$18:$L$18, 0),FALSE), 'E2 Allocators'!$B$15:$W$358, MATCH(J$17, 'E2 Allocators'!$B$15:$W$15, 0),FALSE))</f>
        <v>0</v>
      </c>
      <c r="K606" s="1245">
        <f>IF(ISERROR(VLOOKUP(VLOOKUP($A606, 'E4 TB Allocation Details'!$A$18:$L$214, MATCH("Demand ID", 'E4 TB Allocation Details'!$A$18:$L$18, 0),FALSE), 'E2 Allocators'!$B$15:$W$358, MATCH(K$17, 'E2 Allocators'!$B$15:$W$15, 0),FALSE)), 0, VLOOKUP(VLOOKUP($A606, 'E4 TB Allocation Details'!$A$18:$L$214, MATCH("Demand ID", 'E4 TB Allocation Details'!$A$18:$L$18, 0),FALSE), 'E2 Allocators'!$B$15:$W$358, MATCH(K$17, 'E2 Allocators'!$B$15:$W$15, 0),FALSE))</f>
        <v>0</v>
      </c>
      <c r="L606" s="1245">
        <f>IF(ISERROR(VLOOKUP(VLOOKUP($A606, 'E4 TB Allocation Details'!$A$18:$L$214, MATCH("Demand ID", 'E4 TB Allocation Details'!$A$18:$L$18, 0),FALSE), 'E2 Allocators'!$B$15:$W$358, MATCH(L$17, 'E2 Allocators'!$B$15:$W$15, 0),FALSE)), 0, VLOOKUP(VLOOKUP($A606, 'E4 TB Allocation Details'!$A$18:$L$214, MATCH("Demand ID", 'E4 TB Allocation Details'!$A$18:$L$18, 0),FALSE), 'E2 Allocators'!$B$15:$W$358, MATCH(L$17, 'E2 Allocators'!$B$15:$W$15, 0),FALSE))</f>
        <v>9.1266376255299209E-2</v>
      </c>
      <c r="M606" s="1245">
        <f>IF(ISERROR(VLOOKUP(VLOOKUP($A606, 'E4 TB Allocation Details'!$A$18:$L$214, MATCH("Demand ID", 'E4 TB Allocation Details'!$A$18:$L$18, 0),FALSE), 'E2 Allocators'!$B$15:$W$358, MATCH(M$17, 'E2 Allocators'!$B$15:$W$15, 0),FALSE)), 0, VLOOKUP(VLOOKUP($A606, 'E4 TB Allocation Details'!$A$18:$L$214, MATCH("Demand ID", 'E4 TB Allocation Details'!$A$18:$L$18, 0),FALSE), 'E2 Allocators'!$B$15:$W$358, MATCH(M$17, 'E2 Allocators'!$B$15:$W$15, 0),FALSE))</f>
        <v>2.1516055983044307E-3</v>
      </c>
      <c r="N606" s="1245">
        <f>IF(ISERROR(VLOOKUP(VLOOKUP($A606, 'E4 TB Allocation Details'!$A$18:$L$214, MATCH("Demand ID", 'E4 TB Allocation Details'!$A$18:$L$18, 0),FALSE), 'E2 Allocators'!$B$15:$W$358, MATCH(N$17, 'E2 Allocators'!$B$15:$W$15, 0),FALSE)), 0, VLOOKUP(VLOOKUP($A606, 'E4 TB Allocation Details'!$A$18:$L$214, MATCH("Demand ID", 'E4 TB Allocation Details'!$A$18:$L$18, 0),FALSE), 'E2 Allocators'!$B$15:$W$358, MATCH(N$17, 'E2 Allocators'!$B$15:$W$15, 0),FALSE))</f>
        <v>0</v>
      </c>
      <c r="O606" s="1245">
        <f>IF(ISERROR(VLOOKUP(VLOOKUP($A606, 'E4 TB Allocation Details'!$A$18:$L$214, MATCH("Demand ID", 'E4 TB Allocation Details'!$A$18:$L$18, 0),FALSE), 'E2 Allocators'!$B$15:$W$358, MATCH(O$17, 'E2 Allocators'!$B$15:$W$15, 0),FALSE)), 0, VLOOKUP(VLOOKUP($A606, 'E4 TB Allocation Details'!$A$18:$L$214, MATCH("Demand ID", 'E4 TB Allocation Details'!$A$18:$L$18, 0),FALSE), 'E2 Allocators'!$B$15:$W$358, MATCH(O$17, 'E2 Allocators'!$B$15:$W$15, 0),FALSE))</f>
        <v>8.0261144920849902E-4</v>
      </c>
      <c r="P606" s="1245">
        <f>IF(ISERROR(VLOOKUP(VLOOKUP($A606, 'E4 TB Allocation Details'!$A$18:$L$214, MATCH("Demand ID", 'E4 TB Allocation Details'!$A$18:$L$18, 0),FALSE), 'E2 Allocators'!$B$15:$W$358, MATCH(P$17, 'E2 Allocators'!$B$15:$W$15, 0),FALSE)), 0, VLOOKUP(VLOOKUP($A606, 'E4 TB Allocation Details'!$A$18:$L$214, MATCH("Demand ID", 'E4 TB Allocation Details'!$A$18:$L$18, 0),FALSE), 'E2 Allocators'!$B$15:$W$358, MATCH(P$17, 'E2 Allocators'!$B$15:$W$15, 0),FALSE))</f>
        <v>0</v>
      </c>
      <c r="Q606" s="1245">
        <f>IF(ISERROR(VLOOKUP(VLOOKUP($A606, 'E4 TB Allocation Details'!$A$18:$L$214, MATCH("Demand ID", 'E4 TB Allocation Details'!$A$18:$L$18, 0),FALSE), 'E2 Allocators'!$B$15:$W$358, MATCH(Q$17, 'E2 Allocators'!$B$15:$W$15, 0),FALSE)), 0, VLOOKUP(VLOOKUP($A606, 'E4 TB Allocation Details'!$A$18:$L$214, MATCH("Demand ID", 'E4 TB Allocation Details'!$A$18:$L$18, 0),FALSE), 'E2 Allocators'!$B$15:$W$358, MATCH(Q$17, 'E2 Allocators'!$B$15:$W$15, 0),FALSE))</f>
        <v>0</v>
      </c>
      <c r="R606" s="1245">
        <f>IF(ISERROR(VLOOKUP(VLOOKUP($A606, 'E4 TB Allocation Details'!$A$18:$L$214, MATCH("Demand ID", 'E4 TB Allocation Details'!$A$18:$L$18, 0),FALSE), 'E2 Allocators'!$B$15:$W$358, MATCH(R$17, 'E2 Allocators'!$B$15:$W$15, 0),FALSE)), 0, VLOOKUP(VLOOKUP($A606, 'E4 TB Allocation Details'!$A$18:$L$214, MATCH("Demand ID", 'E4 TB Allocation Details'!$A$18:$L$18, 0),FALSE), 'E2 Allocators'!$B$15:$W$358, MATCH(R$17, 'E2 Allocators'!$B$15:$W$15, 0),FALSE))</f>
        <v>0</v>
      </c>
      <c r="S606" s="1245">
        <f>IF(ISERROR(VLOOKUP(VLOOKUP($A606, 'E4 TB Allocation Details'!$A$18:$L$214, MATCH("Demand ID", 'E4 TB Allocation Details'!$A$18:$L$18, 0),FALSE), 'E2 Allocators'!$B$15:$W$358, MATCH(S$17, 'E2 Allocators'!$B$15:$W$15, 0),FALSE)), 0, VLOOKUP(VLOOKUP($A606, 'E4 TB Allocation Details'!$A$18:$L$214, MATCH("Demand ID", 'E4 TB Allocation Details'!$A$18:$L$18, 0),FALSE), 'E2 Allocators'!$B$15:$W$358, MATCH(S$17, 'E2 Allocators'!$B$15:$W$15, 0),FALSE))</f>
        <v>0</v>
      </c>
      <c r="T606" s="1245">
        <f>IF(ISERROR(VLOOKUP(VLOOKUP($A606, 'E4 TB Allocation Details'!$A$18:$L$214, MATCH("Demand ID", 'E4 TB Allocation Details'!$A$18:$L$18, 0),FALSE), 'E2 Allocators'!$B$15:$W$358, MATCH(T$17, 'E2 Allocators'!$B$15:$W$15, 0),FALSE)), 0, VLOOKUP(VLOOKUP($A606, 'E4 TB Allocation Details'!$A$18:$L$214, MATCH("Demand ID", 'E4 TB Allocation Details'!$A$18:$L$18, 0),FALSE), 'E2 Allocators'!$B$15:$W$358, MATCH(T$17, 'E2 Allocators'!$B$15:$W$15, 0),FALSE))</f>
        <v>0</v>
      </c>
      <c r="U606" s="1245">
        <f>IF(ISERROR(VLOOKUP(VLOOKUP($A606, 'E4 TB Allocation Details'!$A$18:$L$214, MATCH("Demand ID", 'E4 TB Allocation Details'!$A$18:$L$18, 0),FALSE), 'E2 Allocators'!$B$15:$W$358, MATCH(U$17, 'E2 Allocators'!$B$15:$W$15, 0),FALSE)), 0, VLOOKUP(VLOOKUP($A606, 'E4 TB Allocation Details'!$A$18:$L$214, MATCH("Demand ID", 'E4 TB Allocation Details'!$A$18:$L$18, 0),FALSE), 'E2 Allocators'!$B$15:$W$358, MATCH(U$17, 'E2 Allocators'!$B$15:$W$15, 0),FALSE))</f>
        <v>0</v>
      </c>
      <c r="V606" s="1245">
        <f>IF(ISERROR(VLOOKUP(VLOOKUP($A606, 'E4 TB Allocation Details'!$A$18:$L$214, MATCH("Demand ID", 'E4 TB Allocation Details'!$A$18:$L$18, 0),FALSE), 'E2 Allocators'!$B$15:$W$358, MATCH(V$17, 'E2 Allocators'!$B$15:$W$15, 0),FALSE)), 0, VLOOKUP(VLOOKUP($A606, 'E4 TB Allocation Details'!$A$18:$L$214, MATCH("Demand ID", 'E4 TB Allocation Details'!$A$18:$L$18, 0),FALSE), 'E2 Allocators'!$B$15:$W$358, MATCH(V$17, 'E2 Allocators'!$B$15:$W$15, 0),FALSE))</f>
        <v>0</v>
      </c>
      <c r="W606" s="1245">
        <f>IF(ISERROR(VLOOKUP(VLOOKUP($A606, 'E4 TB Allocation Details'!$A$18:$L$214, MATCH("Demand ID", 'E4 TB Allocation Details'!$A$18:$L$18, 0),FALSE), 'E2 Allocators'!$B$15:$W$358, MATCH(W$17, 'E2 Allocators'!$B$15:$W$15, 0),FALSE)), 0, VLOOKUP(VLOOKUP($A606, 'E4 TB Allocation Details'!$A$18:$L$214, MATCH("Demand ID", 'E4 TB Allocation Details'!$A$18:$L$18, 0),FALSE), 'E2 Allocators'!$B$15:$W$358, MATCH(W$17, 'E2 Allocators'!$B$15:$W$15, 0),FALSE))</f>
        <v>0</v>
      </c>
      <c r="X606" s="1245">
        <f>IF(ISERROR(VLOOKUP(VLOOKUP($A606, 'E4 TB Allocation Details'!$A$18:$L$214, MATCH("Demand ID", 'E4 TB Allocation Details'!$A$18:$L$18, 0),FALSE), 'E2 Allocators'!$B$15:$W$358, MATCH(X$17, 'E2 Allocators'!$B$15:$W$15, 0),FALSE)), 0, VLOOKUP(VLOOKUP($A606, 'E4 TB Allocation Details'!$A$18:$L$214, MATCH("Demand ID", 'E4 TB Allocation Details'!$A$18:$L$18, 0),FALSE), 'E2 Allocators'!$B$15:$W$358, MATCH(X$17, 'E2 Allocators'!$B$15:$W$15, 0),FALSE))</f>
        <v>0</v>
      </c>
      <c r="Y606" s="1245">
        <f>IF(ISERROR(VLOOKUP(VLOOKUP($A606, 'E4 TB Allocation Details'!$A$18:$L$214, MATCH("Demand ID", 'E4 TB Allocation Details'!$A$18:$L$18, 0),FALSE), 'E2 Allocators'!$B$15:$W$358, MATCH(Y$17, 'E2 Allocators'!$B$15:$W$15, 0),FALSE)), 0, VLOOKUP(VLOOKUP($A606, 'E4 TB Allocation Details'!$A$18:$L$214, MATCH("Demand ID", 'E4 TB Allocation Details'!$A$18:$L$18, 0),FALSE), 'E2 Allocators'!$B$15:$W$358, MATCH(Y$17, 'E2 Allocators'!$B$15:$W$15, 0),FALSE))</f>
        <v>0</v>
      </c>
      <c r="Z606" s="1245">
        <f>IF(ISERROR(VLOOKUP(VLOOKUP($A606, 'E4 TB Allocation Details'!$A$18:$L$214, MATCH("Demand ID", 'E4 TB Allocation Details'!$A$18:$L$18, 0),FALSE), 'E2 Allocators'!$B$15:$W$358, MATCH(Z$17, 'E2 Allocators'!$B$15:$W$15, 0),FALSE)), 0, VLOOKUP(VLOOKUP($A606, 'E4 TB Allocation Details'!$A$18:$L$214, MATCH("Demand ID", 'E4 TB Allocation Details'!$A$18:$L$18, 0),FALSE), 'E2 Allocators'!$B$15:$W$358, MATCH(Z$17, 'E2 Allocators'!$B$15:$W$15, 0),FALSE))</f>
        <v>0</v>
      </c>
      <c r="AA606" s="1250">
        <f t="shared" si="901"/>
        <v>1</v>
      </c>
      <c r="AB606" s="1245">
        <f>IF(ISERROR(VLOOKUP(VLOOKUP($A606, 'E4 TB Allocation Details'!$A$18:$L$214, MATCH("Customer ID", 'E4 TB Allocation Details'!$A$18:$L$18, 0),FALSE), 'E2 Allocators'!$B$15:$W$358, MATCH(AB$17, 'E2 Allocators'!$B$15:$W$15, 0),FALSE)), 0, VLOOKUP(VLOOKUP($A606, 'E4 TB Allocation Details'!$A$18:$L$214, MATCH("Customer ID", 'E4 TB Allocation Details'!$A$18:$L$18, 0),FALSE), 'E2 Allocators'!$B$15:$W$358, MATCH(AB$17, 'E2 Allocators'!$B$15:$W$15, 0),FALSE))</f>
        <v>0</v>
      </c>
      <c r="AC606" s="1245">
        <f>IF(ISERROR(VLOOKUP(VLOOKUP($A606, 'E4 TB Allocation Details'!$A$18:$L$214, MATCH("Customer ID", 'E4 TB Allocation Details'!$A$18:$L$18, 0),FALSE), 'E2 Allocators'!$B$15:$W$358, MATCH(AC$17, 'E2 Allocators'!$B$15:$W$15, 0),FALSE)), 0, VLOOKUP(VLOOKUP($A606, 'E4 TB Allocation Details'!$A$18:$L$214, MATCH("Customer ID", 'E4 TB Allocation Details'!$A$18:$L$18, 0),FALSE), 'E2 Allocators'!$B$15:$W$358, MATCH(AC$17, 'E2 Allocators'!$B$15:$W$15, 0),FALSE))</f>
        <v>0</v>
      </c>
      <c r="AD606" s="1245">
        <f>IF(ISERROR(VLOOKUP(VLOOKUP($A606, 'E4 TB Allocation Details'!$A$18:$L$214, MATCH("Customer ID", 'E4 TB Allocation Details'!$A$18:$L$18, 0),FALSE), 'E2 Allocators'!$B$15:$W$358, MATCH(AD$17, 'E2 Allocators'!$B$15:$W$15, 0),FALSE)), 0, VLOOKUP(VLOOKUP($A606, 'E4 TB Allocation Details'!$A$18:$L$214, MATCH("Customer ID", 'E4 TB Allocation Details'!$A$18:$L$18, 0),FALSE), 'E2 Allocators'!$B$15:$W$358, MATCH(AD$17, 'E2 Allocators'!$B$15:$W$15, 0),FALSE))</f>
        <v>0</v>
      </c>
      <c r="AE606" s="1245">
        <f>IF(ISERROR(VLOOKUP(VLOOKUP($A606, 'E4 TB Allocation Details'!$A$18:$L$214, MATCH("Customer ID", 'E4 TB Allocation Details'!$A$18:$L$18, 0),FALSE), 'E2 Allocators'!$B$15:$W$358, MATCH(AE$17, 'E2 Allocators'!$B$15:$W$15, 0),FALSE)), 0, VLOOKUP(VLOOKUP($A606, 'E4 TB Allocation Details'!$A$18:$L$214, MATCH("Customer ID", 'E4 TB Allocation Details'!$A$18:$L$18, 0),FALSE), 'E2 Allocators'!$B$15:$W$358, MATCH(AE$17, 'E2 Allocators'!$B$15:$W$15, 0),FALSE))</f>
        <v>0</v>
      </c>
      <c r="AF606" s="1245">
        <f>IF(ISERROR(VLOOKUP(VLOOKUP($A606, 'E4 TB Allocation Details'!$A$18:$L$214, MATCH("Customer ID", 'E4 TB Allocation Details'!$A$18:$L$18, 0),FALSE), 'E2 Allocators'!$B$15:$W$358, MATCH(AF$17, 'E2 Allocators'!$B$15:$W$15, 0),FALSE)), 0, VLOOKUP(VLOOKUP($A606, 'E4 TB Allocation Details'!$A$18:$L$214, MATCH("Customer ID", 'E4 TB Allocation Details'!$A$18:$L$18, 0),FALSE), 'E2 Allocators'!$B$15:$W$358, MATCH(AF$17, 'E2 Allocators'!$B$15:$W$15, 0),FALSE))</f>
        <v>0</v>
      </c>
      <c r="AG606" s="1245">
        <f>IF(ISERROR(VLOOKUP(VLOOKUP($A606, 'E4 TB Allocation Details'!$A$18:$L$214, MATCH("Customer ID", 'E4 TB Allocation Details'!$A$18:$L$18, 0),FALSE), 'E2 Allocators'!$B$15:$W$358, MATCH(AG$17, 'E2 Allocators'!$B$15:$W$15, 0),FALSE)), 0, VLOOKUP(VLOOKUP($A606, 'E4 TB Allocation Details'!$A$18:$L$214, MATCH("Customer ID", 'E4 TB Allocation Details'!$A$18:$L$18, 0),FALSE), 'E2 Allocators'!$B$15:$W$358, MATCH(AG$17, 'E2 Allocators'!$B$15:$W$15, 0),FALSE))</f>
        <v>0</v>
      </c>
      <c r="AH606" s="1245">
        <f>IF(ISERROR(VLOOKUP(VLOOKUP($A606, 'E4 TB Allocation Details'!$A$18:$L$214, MATCH("Customer ID", 'E4 TB Allocation Details'!$A$18:$L$18, 0),FALSE), 'E2 Allocators'!$B$15:$W$358, MATCH(AH$17, 'E2 Allocators'!$B$15:$W$15, 0),FALSE)), 0, VLOOKUP(VLOOKUP($A606, 'E4 TB Allocation Details'!$A$18:$L$214, MATCH("Customer ID", 'E4 TB Allocation Details'!$A$18:$L$18, 0),FALSE), 'E2 Allocators'!$B$15:$W$358, MATCH(AH$17, 'E2 Allocators'!$B$15:$W$15, 0),FALSE))</f>
        <v>0</v>
      </c>
      <c r="AI606" s="1245">
        <f>IF(ISERROR(VLOOKUP(VLOOKUP($A606, 'E4 TB Allocation Details'!$A$18:$L$214, MATCH("Customer ID", 'E4 TB Allocation Details'!$A$18:$L$18, 0),FALSE), 'E2 Allocators'!$B$15:$W$358, MATCH(AI$17, 'E2 Allocators'!$B$15:$W$15, 0),FALSE)), 0, VLOOKUP(VLOOKUP($A606, 'E4 TB Allocation Details'!$A$18:$L$214, MATCH("Customer ID", 'E4 TB Allocation Details'!$A$18:$L$18, 0),FALSE), 'E2 Allocators'!$B$15:$W$358, MATCH(AI$17, 'E2 Allocators'!$B$15:$W$15, 0),FALSE))</f>
        <v>0</v>
      </c>
      <c r="AJ606" s="1245">
        <f>IF(ISERROR(VLOOKUP(VLOOKUP($A606, 'E4 TB Allocation Details'!$A$18:$L$214, MATCH("Customer ID", 'E4 TB Allocation Details'!$A$18:$L$18, 0),FALSE), 'E2 Allocators'!$B$15:$W$358, MATCH(AJ$17, 'E2 Allocators'!$B$15:$W$15, 0),FALSE)), 0, VLOOKUP(VLOOKUP($A606, 'E4 TB Allocation Details'!$A$18:$L$214, MATCH("Customer ID", 'E4 TB Allocation Details'!$A$18:$L$18, 0),FALSE), 'E2 Allocators'!$B$15:$W$358, MATCH(AJ$17, 'E2 Allocators'!$B$15:$W$15, 0),FALSE))</f>
        <v>0</v>
      </c>
      <c r="AK606" s="1245">
        <f>IF(ISERROR(VLOOKUP(VLOOKUP($A606, 'E4 TB Allocation Details'!$A$18:$L$214, MATCH("Customer ID", 'E4 TB Allocation Details'!$A$18:$L$18, 0),FALSE), 'E2 Allocators'!$B$15:$W$358, MATCH(AK$17, 'E2 Allocators'!$B$15:$W$15, 0),FALSE)), 0, VLOOKUP(VLOOKUP($A606, 'E4 TB Allocation Details'!$A$18:$L$214, MATCH("Customer ID", 'E4 TB Allocation Details'!$A$18:$L$18, 0),FALSE), 'E2 Allocators'!$B$15:$W$358, MATCH(AK$17, 'E2 Allocators'!$B$15:$W$15, 0),FALSE))</f>
        <v>0</v>
      </c>
      <c r="AL606" s="1245">
        <f>IF(ISERROR(VLOOKUP(VLOOKUP($A606, 'E4 TB Allocation Details'!$A$18:$L$214, MATCH("Customer ID", 'E4 TB Allocation Details'!$A$18:$L$18, 0),FALSE), 'E2 Allocators'!$B$15:$W$358, MATCH(AL$17, 'E2 Allocators'!$B$15:$W$15, 0),FALSE)), 0, VLOOKUP(VLOOKUP($A606, 'E4 TB Allocation Details'!$A$18:$L$214, MATCH("Customer ID", 'E4 TB Allocation Details'!$A$18:$L$18, 0),FALSE), 'E2 Allocators'!$B$15:$W$358, MATCH(AL$17, 'E2 Allocators'!$B$15:$W$15, 0),FALSE))</f>
        <v>0</v>
      </c>
      <c r="AM606" s="1245">
        <f>IF(ISERROR(VLOOKUP(VLOOKUP($A606, 'E4 TB Allocation Details'!$A$18:$L$214, MATCH("Customer ID", 'E4 TB Allocation Details'!$A$18:$L$18, 0),FALSE), 'E2 Allocators'!$B$15:$W$358, MATCH(AM$17, 'E2 Allocators'!$B$15:$W$15, 0),FALSE)), 0, VLOOKUP(VLOOKUP($A606, 'E4 TB Allocation Details'!$A$18:$L$214, MATCH("Customer ID", 'E4 TB Allocation Details'!$A$18:$L$18, 0),FALSE), 'E2 Allocators'!$B$15:$W$358, MATCH(AM$17, 'E2 Allocators'!$B$15:$W$15, 0),FALSE))</f>
        <v>0</v>
      </c>
      <c r="AN606" s="1245">
        <f>IF(ISERROR(VLOOKUP(VLOOKUP($A606, 'E4 TB Allocation Details'!$A$18:$L$214, MATCH("Customer ID", 'E4 TB Allocation Details'!$A$18:$L$18, 0),FALSE), 'E2 Allocators'!$B$15:$W$358, MATCH(AN$17, 'E2 Allocators'!$B$15:$W$15, 0),FALSE)), 0, VLOOKUP(VLOOKUP($A606, 'E4 TB Allocation Details'!$A$18:$L$214, MATCH("Customer ID", 'E4 TB Allocation Details'!$A$18:$L$18, 0),FALSE), 'E2 Allocators'!$B$15:$W$358, MATCH(AN$17, 'E2 Allocators'!$B$15:$W$15, 0),FALSE))</f>
        <v>0</v>
      </c>
      <c r="AO606" s="1245">
        <f>IF(ISERROR(VLOOKUP(VLOOKUP($A606, 'E4 TB Allocation Details'!$A$18:$L$214, MATCH("Customer ID", 'E4 TB Allocation Details'!$A$18:$L$18, 0),FALSE), 'E2 Allocators'!$B$15:$W$358, MATCH(AO$17, 'E2 Allocators'!$B$15:$W$15, 0),FALSE)), 0, VLOOKUP(VLOOKUP($A606, 'E4 TB Allocation Details'!$A$18:$L$214, MATCH("Customer ID", 'E4 TB Allocation Details'!$A$18:$L$18, 0),FALSE), 'E2 Allocators'!$B$15:$W$358, MATCH(AO$17, 'E2 Allocators'!$B$15:$W$15, 0),FALSE))</f>
        <v>0</v>
      </c>
      <c r="AP606" s="1245">
        <f>IF(ISERROR(VLOOKUP(VLOOKUP($A606, 'E4 TB Allocation Details'!$A$18:$L$214, MATCH("Customer ID", 'E4 TB Allocation Details'!$A$18:$L$18, 0),FALSE), 'E2 Allocators'!$B$15:$W$358, MATCH(AP$17, 'E2 Allocators'!$B$15:$W$15, 0),FALSE)), 0, VLOOKUP(VLOOKUP($A606, 'E4 TB Allocation Details'!$A$18:$L$214, MATCH("Customer ID", 'E4 TB Allocation Details'!$A$18:$L$18, 0),FALSE), 'E2 Allocators'!$B$15:$W$358, MATCH(AP$17, 'E2 Allocators'!$B$15:$W$15, 0),FALSE))</f>
        <v>0</v>
      </c>
      <c r="AQ606" s="1245">
        <f>IF(ISERROR(VLOOKUP(VLOOKUP($A606, 'E4 TB Allocation Details'!$A$18:$L$214, MATCH("Customer ID", 'E4 TB Allocation Details'!$A$18:$L$18, 0),FALSE), 'E2 Allocators'!$B$15:$W$358, MATCH(AQ$17, 'E2 Allocators'!$B$15:$W$15, 0),FALSE)), 0, VLOOKUP(VLOOKUP($A606, 'E4 TB Allocation Details'!$A$18:$L$214, MATCH("Customer ID", 'E4 TB Allocation Details'!$A$18:$L$18, 0),FALSE), 'E2 Allocators'!$B$15:$W$358, MATCH(AQ$17, 'E2 Allocators'!$B$15:$W$15, 0),FALSE))</f>
        <v>0</v>
      </c>
      <c r="AR606" s="1245">
        <f>IF(ISERROR(VLOOKUP(VLOOKUP($A606, 'E4 TB Allocation Details'!$A$18:$L$214, MATCH("Customer ID", 'E4 TB Allocation Details'!$A$18:$L$18, 0),FALSE), 'E2 Allocators'!$B$15:$W$358, MATCH(AR$17, 'E2 Allocators'!$B$15:$W$15, 0),FALSE)), 0, VLOOKUP(VLOOKUP($A606, 'E4 TB Allocation Details'!$A$18:$L$214, MATCH("Customer ID", 'E4 TB Allocation Details'!$A$18:$L$18, 0),FALSE), 'E2 Allocators'!$B$15:$W$358, MATCH(AR$17, 'E2 Allocators'!$B$15:$W$15, 0),FALSE))</f>
        <v>0</v>
      </c>
      <c r="AS606" s="1245">
        <f>IF(ISERROR(VLOOKUP(VLOOKUP($A606, 'E4 TB Allocation Details'!$A$18:$L$214, MATCH("Customer ID", 'E4 TB Allocation Details'!$A$18:$L$18, 0),FALSE), 'E2 Allocators'!$B$15:$W$358, MATCH(AS$17, 'E2 Allocators'!$B$15:$W$15, 0),FALSE)), 0, VLOOKUP(VLOOKUP($A606, 'E4 TB Allocation Details'!$A$18:$L$214, MATCH("Customer ID", 'E4 TB Allocation Details'!$A$18:$L$18, 0),FALSE), 'E2 Allocators'!$B$15:$W$358, MATCH(AS$17, 'E2 Allocators'!$B$15:$W$15, 0),FALSE))</f>
        <v>0</v>
      </c>
      <c r="AT606" s="1245">
        <f>IF(ISERROR(VLOOKUP(VLOOKUP($A606, 'E4 TB Allocation Details'!$A$18:$L$214, MATCH("Customer ID", 'E4 TB Allocation Details'!$A$18:$L$18, 0),FALSE), 'E2 Allocators'!$B$15:$W$358, MATCH(AT$17, 'E2 Allocators'!$B$15:$W$15, 0),FALSE)), 0, VLOOKUP(VLOOKUP($A606, 'E4 TB Allocation Details'!$A$18:$L$214, MATCH("Customer ID", 'E4 TB Allocation Details'!$A$18:$L$18, 0),FALSE), 'E2 Allocators'!$B$15:$W$358, MATCH(AT$17, 'E2 Allocators'!$B$15:$W$15, 0),FALSE))</f>
        <v>0</v>
      </c>
      <c r="AU606" s="1245">
        <f>IF(ISERROR(VLOOKUP(VLOOKUP($A606, 'E4 TB Allocation Details'!$A$18:$L$214, MATCH("Customer ID", 'E4 TB Allocation Details'!$A$18:$L$18, 0),FALSE), 'E2 Allocators'!$B$15:$W$358, MATCH(AU$17, 'E2 Allocators'!$B$15:$W$15, 0),FALSE)), 0, VLOOKUP(VLOOKUP($A606, 'E4 TB Allocation Details'!$A$18:$L$214, MATCH("Customer ID", 'E4 TB Allocation Details'!$A$18:$L$18, 0),FALSE), 'E2 Allocators'!$B$15:$W$358, MATCH(AU$17, 'E2 Allocators'!$B$15:$W$15, 0),FALSE))</f>
        <v>0</v>
      </c>
      <c r="AV606" s="1250">
        <f t="shared" si="902"/>
        <v>0</v>
      </c>
      <c r="AW606" s="1247"/>
      <c r="AX606" s="1247"/>
      <c r="AY606" s="1247"/>
      <c r="AZ606" s="1247"/>
      <c r="BA606" s="1247"/>
      <c r="BB606" s="1247"/>
      <c r="BC606" s="1247"/>
      <c r="BD606" s="1247"/>
      <c r="BE606" s="1247"/>
      <c r="BF606" s="1247"/>
      <c r="BG606" s="1247"/>
      <c r="BH606" s="1247"/>
      <c r="BI606" s="1247"/>
      <c r="BJ606" s="1247"/>
      <c r="BK606" s="1247"/>
      <c r="BL606" s="1247"/>
      <c r="BM606" s="1247"/>
      <c r="BN606" s="1247"/>
      <c r="BO606" s="1247"/>
      <c r="BP606" s="1247"/>
      <c r="BQ606" s="1248"/>
    </row>
    <row r="607" spans="1:69" s="229" customFormat="1" ht="25.5" x14ac:dyDescent="0.2">
      <c r="A607" s="1249" t="s">
        <v>490</v>
      </c>
      <c r="B607" s="1242" t="s">
        <v>1275</v>
      </c>
      <c r="C607" s="1243">
        <v>1</v>
      </c>
      <c r="D607" s="1244">
        <f>C607-E607</f>
        <v>1</v>
      </c>
      <c r="E607" s="1244">
        <f>VLOOKUP($A607,'E1 Categorization'!$A$35:$E$116,5,FALSE)</f>
        <v>0</v>
      </c>
      <c r="F607" s="1244">
        <f>D607+E607</f>
        <v>1</v>
      </c>
      <c r="G607" s="1245">
        <f>IF(ISERROR(VLOOKUP(VLOOKUP($A607, 'E4 TB Allocation Details'!$A$18:$L$214, MATCH("Demand ID", 'E4 TB Allocation Details'!$A$18:$L$18, 0),FALSE), 'E2 Allocators'!$B$15:$W$358, MATCH(G$17, 'E2 Allocators'!$B$15:$W$15, 0),FALSE)), 0, VLOOKUP(VLOOKUP($A607, 'E4 TB Allocation Details'!$A$18:$L$214, MATCH("Demand ID", 'E4 TB Allocation Details'!$A$18:$L$18, 0),FALSE), 'E2 Allocators'!$B$15:$W$358, MATCH(G$17, 'E2 Allocators'!$B$15:$W$15, 0),FALSE))</f>
        <v>0.3157623529226346</v>
      </c>
      <c r="H607" s="1245">
        <f>IF(ISERROR(VLOOKUP(VLOOKUP($A607, 'E4 TB Allocation Details'!$A$18:$L$214, MATCH("Demand ID", 'E4 TB Allocation Details'!$A$18:$L$18, 0),FALSE), 'E2 Allocators'!$B$15:$W$358, MATCH(H$17, 'E2 Allocators'!$B$15:$W$15, 0),FALSE)), 0, VLOOKUP(VLOOKUP($A607, 'E4 TB Allocation Details'!$A$18:$L$214, MATCH("Demand ID", 'E4 TB Allocation Details'!$A$18:$L$18, 0),FALSE), 'E2 Allocators'!$B$15:$W$358, MATCH(H$17, 'E2 Allocators'!$B$15:$W$15, 0),FALSE))</f>
        <v>0.26945830515200747</v>
      </c>
      <c r="I607" s="1245">
        <f>IF(ISERROR(VLOOKUP(VLOOKUP($A607, 'E4 TB Allocation Details'!$A$18:$L$214, MATCH("Demand ID", 'E4 TB Allocation Details'!$A$18:$L$18, 0),FALSE), 'E2 Allocators'!$B$15:$W$358, MATCH(I$17, 'E2 Allocators'!$B$15:$W$15, 0),FALSE)), 0, VLOOKUP(VLOOKUP($A607, 'E4 TB Allocation Details'!$A$18:$L$214, MATCH("Demand ID", 'E4 TB Allocation Details'!$A$18:$L$18, 0),FALSE), 'E2 Allocators'!$B$15:$W$358, MATCH(I$17, 'E2 Allocators'!$B$15:$W$15, 0),FALSE))</f>
        <v>0.32055874862254585</v>
      </c>
      <c r="J607" s="1245">
        <f>IF(ISERROR(VLOOKUP(VLOOKUP($A607, 'E4 TB Allocation Details'!$A$18:$L$214, MATCH("Demand ID", 'E4 TB Allocation Details'!$A$18:$L$18, 0),FALSE), 'E2 Allocators'!$B$15:$W$358, MATCH(J$17, 'E2 Allocators'!$B$15:$W$15, 0),FALSE)), 0, VLOOKUP(VLOOKUP($A607, 'E4 TB Allocation Details'!$A$18:$L$214, MATCH("Demand ID", 'E4 TB Allocation Details'!$A$18:$L$18, 0),FALSE), 'E2 Allocators'!$B$15:$W$358, MATCH(J$17, 'E2 Allocators'!$B$15:$W$15, 0),FALSE))</f>
        <v>0</v>
      </c>
      <c r="K607" s="1245">
        <f>IF(ISERROR(VLOOKUP(VLOOKUP($A607, 'E4 TB Allocation Details'!$A$18:$L$214, MATCH("Demand ID", 'E4 TB Allocation Details'!$A$18:$L$18, 0),FALSE), 'E2 Allocators'!$B$15:$W$358, MATCH(K$17, 'E2 Allocators'!$B$15:$W$15, 0),FALSE)), 0, VLOOKUP(VLOOKUP($A607, 'E4 TB Allocation Details'!$A$18:$L$214, MATCH("Demand ID", 'E4 TB Allocation Details'!$A$18:$L$18, 0),FALSE), 'E2 Allocators'!$B$15:$W$358, MATCH(K$17, 'E2 Allocators'!$B$15:$W$15, 0),FALSE))</f>
        <v>0</v>
      </c>
      <c r="L607" s="1245">
        <f>IF(ISERROR(VLOOKUP(VLOOKUP($A607, 'E4 TB Allocation Details'!$A$18:$L$214, MATCH("Demand ID", 'E4 TB Allocation Details'!$A$18:$L$18, 0),FALSE), 'E2 Allocators'!$B$15:$W$358, MATCH(L$17, 'E2 Allocators'!$B$15:$W$15, 0),FALSE)), 0, VLOOKUP(VLOOKUP($A607, 'E4 TB Allocation Details'!$A$18:$L$214, MATCH("Demand ID", 'E4 TB Allocation Details'!$A$18:$L$18, 0),FALSE), 'E2 Allocators'!$B$15:$W$358, MATCH(L$17, 'E2 Allocators'!$B$15:$W$15, 0),FALSE))</f>
        <v>9.1266376255299209E-2</v>
      </c>
      <c r="M607" s="1245">
        <f>IF(ISERROR(VLOOKUP(VLOOKUP($A607, 'E4 TB Allocation Details'!$A$18:$L$214, MATCH("Demand ID", 'E4 TB Allocation Details'!$A$18:$L$18, 0),FALSE), 'E2 Allocators'!$B$15:$W$358, MATCH(M$17, 'E2 Allocators'!$B$15:$W$15, 0),FALSE)), 0, VLOOKUP(VLOOKUP($A607, 'E4 TB Allocation Details'!$A$18:$L$214, MATCH("Demand ID", 'E4 TB Allocation Details'!$A$18:$L$18, 0),FALSE), 'E2 Allocators'!$B$15:$W$358, MATCH(M$17, 'E2 Allocators'!$B$15:$W$15, 0),FALSE))</f>
        <v>2.1516055983044307E-3</v>
      </c>
      <c r="N607" s="1245">
        <f>IF(ISERROR(VLOOKUP(VLOOKUP($A607, 'E4 TB Allocation Details'!$A$18:$L$214, MATCH("Demand ID", 'E4 TB Allocation Details'!$A$18:$L$18, 0),FALSE), 'E2 Allocators'!$B$15:$W$358, MATCH(N$17, 'E2 Allocators'!$B$15:$W$15, 0),FALSE)), 0, VLOOKUP(VLOOKUP($A607, 'E4 TB Allocation Details'!$A$18:$L$214, MATCH("Demand ID", 'E4 TB Allocation Details'!$A$18:$L$18, 0),FALSE), 'E2 Allocators'!$B$15:$W$358, MATCH(N$17, 'E2 Allocators'!$B$15:$W$15, 0),FALSE))</f>
        <v>0</v>
      </c>
      <c r="O607" s="1245">
        <f>IF(ISERROR(VLOOKUP(VLOOKUP($A607, 'E4 TB Allocation Details'!$A$18:$L$214, MATCH("Demand ID", 'E4 TB Allocation Details'!$A$18:$L$18, 0),FALSE), 'E2 Allocators'!$B$15:$W$358, MATCH(O$17, 'E2 Allocators'!$B$15:$W$15, 0),FALSE)), 0, VLOOKUP(VLOOKUP($A607, 'E4 TB Allocation Details'!$A$18:$L$214, MATCH("Demand ID", 'E4 TB Allocation Details'!$A$18:$L$18, 0),FALSE), 'E2 Allocators'!$B$15:$W$358, MATCH(O$17, 'E2 Allocators'!$B$15:$W$15, 0),FALSE))</f>
        <v>8.0261144920849902E-4</v>
      </c>
      <c r="P607" s="1245">
        <f>IF(ISERROR(VLOOKUP(VLOOKUP($A607, 'E4 TB Allocation Details'!$A$18:$L$214, MATCH("Demand ID", 'E4 TB Allocation Details'!$A$18:$L$18, 0),FALSE), 'E2 Allocators'!$B$15:$W$358, MATCH(P$17, 'E2 Allocators'!$B$15:$W$15, 0),FALSE)), 0, VLOOKUP(VLOOKUP($A607, 'E4 TB Allocation Details'!$A$18:$L$214, MATCH("Demand ID", 'E4 TB Allocation Details'!$A$18:$L$18, 0),FALSE), 'E2 Allocators'!$B$15:$W$358, MATCH(P$17, 'E2 Allocators'!$B$15:$W$15, 0),FALSE))</f>
        <v>0</v>
      </c>
      <c r="Q607" s="1245">
        <f>IF(ISERROR(VLOOKUP(VLOOKUP($A607, 'E4 TB Allocation Details'!$A$18:$L$214, MATCH("Demand ID", 'E4 TB Allocation Details'!$A$18:$L$18, 0),FALSE), 'E2 Allocators'!$B$15:$W$358, MATCH(Q$17, 'E2 Allocators'!$B$15:$W$15, 0),FALSE)), 0, VLOOKUP(VLOOKUP($A607, 'E4 TB Allocation Details'!$A$18:$L$214, MATCH("Demand ID", 'E4 TB Allocation Details'!$A$18:$L$18, 0),FALSE), 'E2 Allocators'!$B$15:$W$358, MATCH(Q$17, 'E2 Allocators'!$B$15:$W$15, 0),FALSE))</f>
        <v>0</v>
      </c>
      <c r="R607" s="1245">
        <f>IF(ISERROR(VLOOKUP(VLOOKUP($A607, 'E4 TB Allocation Details'!$A$18:$L$214, MATCH("Demand ID", 'E4 TB Allocation Details'!$A$18:$L$18, 0),FALSE), 'E2 Allocators'!$B$15:$W$358, MATCH(R$17, 'E2 Allocators'!$B$15:$W$15, 0),FALSE)), 0, VLOOKUP(VLOOKUP($A607, 'E4 TB Allocation Details'!$A$18:$L$214, MATCH("Demand ID", 'E4 TB Allocation Details'!$A$18:$L$18, 0),FALSE), 'E2 Allocators'!$B$15:$W$358, MATCH(R$17, 'E2 Allocators'!$B$15:$W$15, 0),FALSE))</f>
        <v>0</v>
      </c>
      <c r="S607" s="1245">
        <f>IF(ISERROR(VLOOKUP(VLOOKUP($A607, 'E4 TB Allocation Details'!$A$18:$L$214, MATCH("Demand ID", 'E4 TB Allocation Details'!$A$18:$L$18, 0),FALSE), 'E2 Allocators'!$B$15:$W$358, MATCH(S$17, 'E2 Allocators'!$B$15:$W$15, 0),FALSE)), 0, VLOOKUP(VLOOKUP($A607, 'E4 TB Allocation Details'!$A$18:$L$214, MATCH("Demand ID", 'E4 TB Allocation Details'!$A$18:$L$18, 0),FALSE), 'E2 Allocators'!$B$15:$W$358, MATCH(S$17, 'E2 Allocators'!$B$15:$W$15, 0),FALSE))</f>
        <v>0</v>
      </c>
      <c r="T607" s="1245">
        <f>IF(ISERROR(VLOOKUP(VLOOKUP($A607, 'E4 TB Allocation Details'!$A$18:$L$214, MATCH("Demand ID", 'E4 TB Allocation Details'!$A$18:$L$18, 0),FALSE), 'E2 Allocators'!$B$15:$W$358, MATCH(T$17, 'E2 Allocators'!$B$15:$W$15, 0),FALSE)), 0, VLOOKUP(VLOOKUP($A607, 'E4 TB Allocation Details'!$A$18:$L$214, MATCH("Demand ID", 'E4 TB Allocation Details'!$A$18:$L$18, 0),FALSE), 'E2 Allocators'!$B$15:$W$358, MATCH(T$17, 'E2 Allocators'!$B$15:$W$15, 0),FALSE))</f>
        <v>0</v>
      </c>
      <c r="U607" s="1245">
        <f>IF(ISERROR(VLOOKUP(VLOOKUP($A607, 'E4 TB Allocation Details'!$A$18:$L$214, MATCH("Demand ID", 'E4 TB Allocation Details'!$A$18:$L$18, 0),FALSE), 'E2 Allocators'!$B$15:$W$358, MATCH(U$17, 'E2 Allocators'!$B$15:$W$15, 0),FALSE)), 0, VLOOKUP(VLOOKUP($A607, 'E4 TB Allocation Details'!$A$18:$L$214, MATCH("Demand ID", 'E4 TB Allocation Details'!$A$18:$L$18, 0),FALSE), 'E2 Allocators'!$B$15:$W$358, MATCH(U$17, 'E2 Allocators'!$B$15:$W$15, 0),FALSE))</f>
        <v>0</v>
      </c>
      <c r="V607" s="1245">
        <f>IF(ISERROR(VLOOKUP(VLOOKUP($A607, 'E4 TB Allocation Details'!$A$18:$L$214, MATCH("Demand ID", 'E4 TB Allocation Details'!$A$18:$L$18, 0),FALSE), 'E2 Allocators'!$B$15:$W$358, MATCH(V$17, 'E2 Allocators'!$B$15:$W$15, 0),FALSE)), 0, VLOOKUP(VLOOKUP($A607, 'E4 TB Allocation Details'!$A$18:$L$214, MATCH("Demand ID", 'E4 TB Allocation Details'!$A$18:$L$18, 0),FALSE), 'E2 Allocators'!$B$15:$W$358, MATCH(V$17, 'E2 Allocators'!$B$15:$W$15, 0),FALSE))</f>
        <v>0</v>
      </c>
      <c r="W607" s="1245">
        <f>IF(ISERROR(VLOOKUP(VLOOKUP($A607, 'E4 TB Allocation Details'!$A$18:$L$214, MATCH("Demand ID", 'E4 TB Allocation Details'!$A$18:$L$18, 0),FALSE), 'E2 Allocators'!$B$15:$W$358, MATCH(W$17, 'E2 Allocators'!$B$15:$W$15, 0),FALSE)), 0, VLOOKUP(VLOOKUP($A607, 'E4 TB Allocation Details'!$A$18:$L$214, MATCH("Demand ID", 'E4 TB Allocation Details'!$A$18:$L$18, 0),FALSE), 'E2 Allocators'!$B$15:$W$358, MATCH(W$17, 'E2 Allocators'!$B$15:$W$15, 0),FALSE))</f>
        <v>0</v>
      </c>
      <c r="X607" s="1245">
        <f>IF(ISERROR(VLOOKUP(VLOOKUP($A607, 'E4 TB Allocation Details'!$A$18:$L$214, MATCH("Demand ID", 'E4 TB Allocation Details'!$A$18:$L$18, 0),FALSE), 'E2 Allocators'!$B$15:$W$358, MATCH(X$17, 'E2 Allocators'!$B$15:$W$15, 0),FALSE)), 0, VLOOKUP(VLOOKUP($A607, 'E4 TB Allocation Details'!$A$18:$L$214, MATCH("Demand ID", 'E4 TB Allocation Details'!$A$18:$L$18, 0),FALSE), 'E2 Allocators'!$B$15:$W$358, MATCH(X$17, 'E2 Allocators'!$B$15:$W$15, 0),FALSE))</f>
        <v>0</v>
      </c>
      <c r="Y607" s="1245">
        <f>IF(ISERROR(VLOOKUP(VLOOKUP($A607, 'E4 TB Allocation Details'!$A$18:$L$214, MATCH("Demand ID", 'E4 TB Allocation Details'!$A$18:$L$18, 0),FALSE), 'E2 Allocators'!$B$15:$W$358, MATCH(Y$17, 'E2 Allocators'!$B$15:$W$15, 0),FALSE)), 0, VLOOKUP(VLOOKUP($A607, 'E4 TB Allocation Details'!$A$18:$L$214, MATCH("Demand ID", 'E4 TB Allocation Details'!$A$18:$L$18, 0),FALSE), 'E2 Allocators'!$B$15:$W$358, MATCH(Y$17, 'E2 Allocators'!$B$15:$W$15, 0),FALSE))</f>
        <v>0</v>
      </c>
      <c r="Z607" s="1245">
        <f>IF(ISERROR(VLOOKUP(VLOOKUP($A607, 'E4 TB Allocation Details'!$A$18:$L$214, MATCH("Demand ID", 'E4 TB Allocation Details'!$A$18:$L$18, 0),FALSE), 'E2 Allocators'!$B$15:$W$358, MATCH(Z$17, 'E2 Allocators'!$B$15:$W$15, 0),FALSE)), 0, VLOOKUP(VLOOKUP($A607, 'E4 TB Allocation Details'!$A$18:$L$214, MATCH("Demand ID", 'E4 TB Allocation Details'!$A$18:$L$18, 0),FALSE), 'E2 Allocators'!$B$15:$W$358, MATCH(Z$17, 'E2 Allocators'!$B$15:$W$15, 0),FALSE))</f>
        <v>0</v>
      </c>
      <c r="AA607" s="1250">
        <f>SUM(G607:Z607)</f>
        <v>1</v>
      </c>
      <c r="AB607" s="1245">
        <f>IF(ISERROR(VLOOKUP(VLOOKUP($A607, 'E4 TB Allocation Details'!$A$18:$L$214, MATCH("Customer ID", 'E4 TB Allocation Details'!$A$18:$L$18, 0),FALSE), 'E2 Allocators'!$B$15:$W$358, MATCH(AB$17, 'E2 Allocators'!$B$15:$W$15, 0),FALSE)), 0, VLOOKUP(VLOOKUP($A607, 'E4 TB Allocation Details'!$A$18:$L$214, MATCH("Customer ID", 'E4 TB Allocation Details'!$A$18:$L$18, 0),FALSE), 'E2 Allocators'!$B$15:$W$358, MATCH(AB$17, 'E2 Allocators'!$B$15:$W$15, 0),FALSE))</f>
        <v>0</v>
      </c>
      <c r="AC607" s="1245">
        <f>IF(ISERROR(VLOOKUP(VLOOKUP($A607, 'E4 TB Allocation Details'!$A$18:$L$214, MATCH("Customer ID", 'E4 TB Allocation Details'!$A$18:$L$18, 0),FALSE), 'E2 Allocators'!$B$15:$W$358, MATCH(AC$17, 'E2 Allocators'!$B$15:$W$15, 0),FALSE)), 0, VLOOKUP(VLOOKUP($A607, 'E4 TB Allocation Details'!$A$18:$L$214, MATCH("Customer ID", 'E4 TB Allocation Details'!$A$18:$L$18, 0),FALSE), 'E2 Allocators'!$B$15:$W$358, MATCH(AC$17, 'E2 Allocators'!$B$15:$W$15, 0),FALSE))</f>
        <v>0</v>
      </c>
      <c r="AD607" s="1245">
        <f>IF(ISERROR(VLOOKUP(VLOOKUP($A607, 'E4 TB Allocation Details'!$A$18:$L$214, MATCH("Customer ID", 'E4 TB Allocation Details'!$A$18:$L$18, 0),FALSE), 'E2 Allocators'!$B$15:$W$358, MATCH(AD$17, 'E2 Allocators'!$B$15:$W$15, 0),FALSE)), 0, VLOOKUP(VLOOKUP($A607, 'E4 TB Allocation Details'!$A$18:$L$214, MATCH("Customer ID", 'E4 TB Allocation Details'!$A$18:$L$18, 0),FALSE), 'E2 Allocators'!$B$15:$W$358, MATCH(AD$17, 'E2 Allocators'!$B$15:$W$15, 0),FALSE))</f>
        <v>0</v>
      </c>
      <c r="AE607" s="1245">
        <f>IF(ISERROR(VLOOKUP(VLOOKUP($A607, 'E4 TB Allocation Details'!$A$18:$L$214, MATCH("Customer ID", 'E4 TB Allocation Details'!$A$18:$L$18, 0),FALSE), 'E2 Allocators'!$B$15:$W$358, MATCH(AE$17, 'E2 Allocators'!$B$15:$W$15, 0),FALSE)), 0, VLOOKUP(VLOOKUP($A607, 'E4 TB Allocation Details'!$A$18:$L$214, MATCH("Customer ID", 'E4 TB Allocation Details'!$A$18:$L$18, 0),FALSE), 'E2 Allocators'!$B$15:$W$358, MATCH(AE$17, 'E2 Allocators'!$B$15:$W$15, 0),FALSE))</f>
        <v>0</v>
      </c>
      <c r="AF607" s="1245">
        <f>IF(ISERROR(VLOOKUP(VLOOKUP($A607, 'E4 TB Allocation Details'!$A$18:$L$214, MATCH("Customer ID", 'E4 TB Allocation Details'!$A$18:$L$18, 0),FALSE), 'E2 Allocators'!$B$15:$W$358, MATCH(AF$17, 'E2 Allocators'!$B$15:$W$15, 0),FALSE)), 0, VLOOKUP(VLOOKUP($A607, 'E4 TB Allocation Details'!$A$18:$L$214, MATCH("Customer ID", 'E4 TB Allocation Details'!$A$18:$L$18, 0),FALSE), 'E2 Allocators'!$B$15:$W$358, MATCH(AF$17, 'E2 Allocators'!$B$15:$W$15, 0),FALSE))</f>
        <v>0</v>
      </c>
      <c r="AG607" s="1245">
        <f>IF(ISERROR(VLOOKUP(VLOOKUP($A607, 'E4 TB Allocation Details'!$A$18:$L$214, MATCH("Customer ID", 'E4 TB Allocation Details'!$A$18:$L$18, 0),FALSE), 'E2 Allocators'!$B$15:$W$358, MATCH(AG$17, 'E2 Allocators'!$B$15:$W$15, 0),FALSE)), 0, VLOOKUP(VLOOKUP($A607, 'E4 TB Allocation Details'!$A$18:$L$214, MATCH("Customer ID", 'E4 TB Allocation Details'!$A$18:$L$18, 0),FALSE), 'E2 Allocators'!$B$15:$W$358, MATCH(AG$17, 'E2 Allocators'!$B$15:$W$15, 0),FALSE))</f>
        <v>0</v>
      </c>
      <c r="AH607" s="1245">
        <f>IF(ISERROR(VLOOKUP(VLOOKUP($A607, 'E4 TB Allocation Details'!$A$18:$L$214, MATCH("Customer ID", 'E4 TB Allocation Details'!$A$18:$L$18, 0),FALSE), 'E2 Allocators'!$B$15:$W$358, MATCH(AH$17, 'E2 Allocators'!$B$15:$W$15, 0),FALSE)), 0, VLOOKUP(VLOOKUP($A607, 'E4 TB Allocation Details'!$A$18:$L$214, MATCH("Customer ID", 'E4 TB Allocation Details'!$A$18:$L$18, 0),FALSE), 'E2 Allocators'!$B$15:$W$358, MATCH(AH$17, 'E2 Allocators'!$B$15:$W$15, 0),FALSE))</f>
        <v>0</v>
      </c>
      <c r="AI607" s="1245">
        <f>IF(ISERROR(VLOOKUP(VLOOKUP($A607, 'E4 TB Allocation Details'!$A$18:$L$214, MATCH("Customer ID", 'E4 TB Allocation Details'!$A$18:$L$18, 0),FALSE), 'E2 Allocators'!$B$15:$W$358, MATCH(AI$17, 'E2 Allocators'!$B$15:$W$15, 0),FALSE)), 0, VLOOKUP(VLOOKUP($A607, 'E4 TB Allocation Details'!$A$18:$L$214, MATCH("Customer ID", 'E4 TB Allocation Details'!$A$18:$L$18, 0),FALSE), 'E2 Allocators'!$B$15:$W$358, MATCH(AI$17, 'E2 Allocators'!$B$15:$W$15, 0),FALSE))</f>
        <v>0</v>
      </c>
      <c r="AJ607" s="1245">
        <f>IF(ISERROR(VLOOKUP(VLOOKUP($A607, 'E4 TB Allocation Details'!$A$18:$L$214, MATCH("Customer ID", 'E4 TB Allocation Details'!$A$18:$L$18, 0),FALSE), 'E2 Allocators'!$B$15:$W$358, MATCH(AJ$17, 'E2 Allocators'!$B$15:$W$15, 0),FALSE)), 0, VLOOKUP(VLOOKUP($A607, 'E4 TB Allocation Details'!$A$18:$L$214, MATCH("Customer ID", 'E4 TB Allocation Details'!$A$18:$L$18, 0),FALSE), 'E2 Allocators'!$B$15:$W$358, MATCH(AJ$17, 'E2 Allocators'!$B$15:$W$15, 0),FALSE))</f>
        <v>0</v>
      </c>
      <c r="AK607" s="1245">
        <f>IF(ISERROR(VLOOKUP(VLOOKUP($A607, 'E4 TB Allocation Details'!$A$18:$L$214, MATCH("Customer ID", 'E4 TB Allocation Details'!$A$18:$L$18, 0),FALSE), 'E2 Allocators'!$B$15:$W$358, MATCH(AK$17, 'E2 Allocators'!$B$15:$W$15, 0),FALSE)), 0, VLOOKUP(VLOOKUP($A607, 'E4 TB Allocation Details'!$A$18:$L$214, MATCH("Customer ID", 'E4 TB Allocation Details'!$A$18:$L$18, 0),FALSE), 'E2 Allocators'!$B$15:$W$358, MATCH(AK$17, 'E2 Allocators'!$B$15:$W$15, 0),FALSE))</f>
        <v>0</v>
      </c>
      <c r="AL607" s="1245">
        <f>IF(ISERROR(VLOOKUP(VLOOKUP($A607, 'E4 TB Allocation Details'!$A$18:$L$214, MATCH("Customer ID", 'E4 TB Allocation Details'!$A$18:$L$18, 0),FALSE), 'E2 Allocators'!$B$15:$W$358, MATCH(AL$17, 'E2 Allocators'!$B$15:$W$15, 0),FALSE)), 0, VLOOKUP(VLOOKUP($A607, 'E4 TB Allocation Details'!$A$18:$L$214, MATCH("Customer ID", 'E4 TB Allocation Details'!$A$18:$L$18, 0),FALSE), 'E2 Allocators'!$B$15:$W$358, MATCH(AL$17, 'E2 Allocators'!$B$15:$W$15, 0),FALSE))</f>
        <v>0</v>
      </c>
      <c r="AM607" s="1245">
        <f>IF(ISERROR(VLOOKUP(VLOOKUP($A607, 'E4 TB Allocation Details'!$A$18:$L$214, MATCH("Customer ID", 'E4 TB Allocation Details'!$A$18:$L$18, 0),FALSE), 'E2 Allocators'!$B$15:$W$358, MATCH(AM$17, 'E2 Allocators'!$B$15:$W$15, 0),FALSE)), 0, VLOOKUP(VLOOKUP($A607, 'E4 TB Allocation Details'!$A$18:$L$214, MATCH("Customer ID", 'E4 TB Allocation Details'!$A$18:$L$18, 0),FALSE), 'E2 Allocators'!$B$15:$W$358, MATCH(AM$17, 'E2 Allocators'!$B$15:$W$15, 0),FALSE))</f>
        <v>0</v>
      </c>
      <c r="AN607" s="1245">
        <f>IF(ISERROR(VLOOKUP(VLOOKUP($A607, 'E4 TB Allocation Details'!$A$18:$L$214, MATCH("Customer ID", 'E4 TB Allocation Details'!$A$18:$L$18, 0),FALSE), 'E2 Allocators'!$B$15:$W$358, MATCH(AN$17, 'E2 Allocators'!$B$15:$W$15, 0),FALSE)), 0, VLOOKUP(VLOOKUP($A607, 'E4 TB Allocation Details'!$A$18:$L$214, MATCH("Customer ID", 'E4 TB Allocation Details'!$A$18:$L$18, 0),FALSE), 'E2 Allocators'!$B$15:$W$358, MATCH(AN$17, 'E2 Allocators'!$B$15:$W$15, 0),FALSE))</f>
        <v>0</v>
      </c>
      <c r="AO607" s="1245">
        <f>IF(ISERROR(VLOOKUP(VLOOKUP($A607, 'E4 TB Allocation Details'!$A$18:$L$214, MATCH("Customer ID", 'E4 TB Allocation Details'!$A$18:$L$18, 0),FALSE), 'E2 Allocators'!$B$15:$W$358, MATCH(AO$17, 'E2 Allocators'!$B$15:$W$15, 0),FALSE)), 0, VLOOKUP(VLOOKUP($A607, 'E4 TB Allocation Details'!$A$18:$L$214, MATCH("Customer ID", 'E4 TB Allocation Details'!$A$18:$L$18, 0),FALSE), 'E2 Allocators'!$B$15:$W$358, MATCH(AO$17, 'E2 Allocators'!$B$15:$W$15, 0),FALSE))</f>
        <v>0</v>
      </c>
      <c r="AP607" s="1245">
        <f>IF(ISERROR(VLOOKUP(VLOOKUP($A607, 'E4 TB Allocation Details'!$A$18:$L$214, MATCH("Customer ID", 'E4 TB Allocation Details'!$A$18:$L$18, 0),FALSE), 'E2 Allocators'!$B$15:$W$358, MATCH(AP$17, 'E2 Allocators'!$B$15:$W$15, 0),FALSE)), 0, VLOOKUP(VLOOKUP($A607, 'E4 TB Allocation Details'!$A$18:$L$214, MATCH("Customer ID", 'E4 TB Allocation Details'!$A$18:$L$18, 0),FALSE), 'E2 Allocators'!$B$15:$W$358, MATCH(AP$17, 'E2 Allocators'!$B$15:$W$15, 0),FALSE))</f>
        <v>0</v>
      </c>
      <c r="AQ607" s="1245">
        <f>IF(ISERROR(VLOOKUP(VLOOKUP($A607, 'E4 TB Allocation Details'!$A$18:$L$214, MATCH("Customer ID", 'E4 TB Allocation Details'!$A$18:$L$18, 0),FALSE), 'E2 Allocators'!$B$15:$W$358, MATCH(AQ$17, 'E2 Allocators'!$B$15:$W$15, 0),FALSE)), 0, VLOOKUP(VLOOKUP($A607, 'E4 TB Allocation Details'!$A$18:$L$214, MATCH("Customer ID", 'E4 TB Allocation Details'!$A$18:$L$18, 0),FALSE), 'E2 Allocators'!$B$15:$W$358, MATCH(AQ$17, 'E2 Allocators'!$B$15:$W$15, 0),FALSE))</f>
        <v>0</v>
      </c>
      <c r="AR607" s="1245">
        <f>IF(ISERROR(VLOOKUP(VLOOKUP($A607, 'E4 TB Allocation Details'!$A$18:$L$214, MATCH("Customer ID", 'E4 TB Allocation Details'!$A$18:$L$18, 0),FALSE), 'E2 Allocators'!$B$15:$W$358, MATCH(AR$17, 'E2 Allocators'!$B$15:$W$15, 0),FALSE)), 0, VLOOKUP(VLOOKUP($A607, 'E4 TB Allocation Details'!$A$18:$L$214, MATCH("Customer ID", 'E4 TB Allocation Details'!$A$18:$L$18, 0),FALSE), 'E2 Allocators'!$B$15:$W$358, MATCH(AR$17, 'E2 Allocators'!$B$15:$W$15, 0),FALSE))</f>
        <v>0</v>
      </c>
      <c r="AS607" s="1245">
        <f>IF(ISERROR(VLOOKUP(VLOOKUP($A607, 'E4 TB Allocation Details'!$A$18:$L$214, MATCH("Customer ID", 'E4 TB Allocation Details'!$A$18:$L$18, 0),FALSE), 'E2 Allocators'!$B$15:$W$358, MATCH(AS$17, 'E2 Allocators'!$B$15:$W$15, 0),FALSE)), 0, VLOOKUP(VLOOKUP($A607, 'E4 TB Allocation Details'!$A$18:$L$214, MATCH("Customer ID", 'E4 TB Allocation Details'!$A$18:$L$18, 0),FALSE), 'E2 Allocators'!$B$15:$W$358, MATCH(AS$17, 'E2 Allocators'!$B$15:$W$15, 0),FALSE))</f>
        <v>0</v>
      </c>
      <c r="AT607" s="1245">
        <f>IF(ISERROR(VLOOKUP(VLOOKUP($A607, 'E4 TB Allocation Details'!$A$18:$L$214, MATCH("Customer ID", 'E4 TB Allocation Details'!$A$18:$L$18, 0),FALSE), 'E2 Allocators'!$B$15:$W$358, MATCH(AT$17, 'E2 Allocators'!$B$15:$W$15, 0),FALSE)), 0, VLOOKUP(VLOOKUP($A607, 'E4 TB Allocation Details'!$A$18:$L$214, MATCH("Customer ID", 'E4 TB Allocation Details'!$A$18:$L$18, 0),FALSE), 'E2 Allocators'!$B$15:$W$358, MATCH(AT$17, 'E2 Allocators'!$B$15:$W$15, 0),FALSE))</f>
        <v>0</v>
      </c>
      <c r="AU607" s="1245">
        <f>IF(ISERROR(VLOOKUP(VLOOKUP($A607, 'E4 TB Allocation Details'!$A$18:$L$214, MATCH("Customer ID", 'E4 TB Allocation Details'!$A$18:$L$18, 0),FALSE), 'E2 Allocators'!$B$15:$W$358, MATCH(AU$17, 'E2 Allocators'!$B$15:$W$15, 0),FALSE)), 0, VLOOKUP(VLOOKUP($A607, 'E4 TB Allocation Details'!$A$18:$L$214, MATCH("Customer ID", 'E4 TB Allocation Details'!$A$18:$L$18, 0),FALSE), 'E2 Allocators'!$B$15:$W$358, MATCH(AU$17, 'E2 Allocators'!$B$15:$W$15, 0),FALSE))</f>
        <v>0</v>
      </c>
      <c r="AV607" s="1250">
        <f>SUM(AB607:AU607)</f>
        <v>0</v>
      </c>
      <c r="AW607" s="1247"/>
      <c r="AX607" s="1247"/>
      <c r="AY607" s="1247"/>
      <c r="AZ607" s="1247"/>
      <c r="BA607" s="1247"/>
      <c r="BB607" s="1247"/>
      <c r="BC607" s="1247"/>
      <c r="BD607" s="1247"/>
      <c r="BE607" s="1247"/>
      <c r="BF607" s="1247"/>
      <c r="BG607" s="1247"/>
      <c r="BH607" s="1247"/>
      <c r="BI607" s="1247"/>
      <c r="BJ607" s="1247"/>
      <c r="BK607" s="1247"/>
      <c r="BL607" s="1247"/>
      <c r="BM607" s="1247"/>
      <c r="BN607" s="1247"/>
      <c r="BO607" s="1247"/>
      <c r="BP607" s="1247"/>
      <c r="BQ607" s="1248"/>
    </row>
    <row r="608" spans="1:69" s="229" customFormat="1" ht="25.5" x14ac:dyDescent="0.2">
      <c r="A608" s="1249" t="s">
        <v>491</v>
      </c>
      <c r="B608" s="1242" t="s">
        <v>1277</v>
      </c>
      <c r="C608" s="1243">
        <v>1</v>
      </c>
      <c r="D608" s="1244">
        <f>C608-E608</f>
        <v>1</v>
      </c>
      <c r="E608" s="1244">
        <f>VLOOKUP($A608,'E1 Categorization'!$A$35:$E$116,5,FALSE)</f>
        <v>0</v>
      </c>
      <c r="F608" s="1244">
        <f>D608+E608</f>
        <v>1</v>
      </c>
      <c r="G608" s="1245">
        <f>IF(ISERROR(VLOOKUP(VLOOKUP($A608, 'E4 TB Allocation Details'!$A$18:$L$214, MATCH("Demand ID", 'E4 TB Allocation Details'!$A$18:$L$18, 0),FALSE), 'E2 Allocators'!$B$15:$W$358, MATCH(G$17, 'E2 Allocators'!$B$15:$W$15, 0),FALSE)), 0, VLOOKUP(VLOOKUP($A608, 'E4 TB Allocation Details'!$A$18:$L$214, MATCH("Demand ID", 'E4 TB Allocation Details'!$A$18:$L$18, 0),FALSE), 'E2 Allocators'!$B$15:$W$358, MATCH(G$17, 'E2 Allocators'!$B$15:$W$15, 0),FALSE))</f>
        <v>0.25113475031736449</v>
      </c>
      <c r="H608" s="1245">
        <f>IF(ISERROR(VLOOKUP(VLOOKUP($A608, 'E4 TB Allocation Details'!$A$18:$L$214, MATCH("Demand ID", 'E4 TB Allocation Details'!$A$18:$L$18, 0),FALSE), 'E2 Allocators'!$B$15:$W$358, MATCH(H$17, 'E2 Allocators'!$B$15:$W$15, 0),FALSE)), 0, VLOOKUP(VLOOKUP($A608, 'E4 TB Allocation Details'!$A$18:$L$214, MATCH("Demand ID", 'E4 TB Allocation Details'!$A$18:$L$18, 0),FALSE), 'E2 Allocators'!$B$15:$W$358, MATCH(H$17, 'E2 Allocators'!$B$15:$W$15, 0),FALSE))</f>
        <v>0.28697743345801036</v>
      </c>
      <c r="I608" s="1245">
        <f>IF(ISERROR(VLOOKUP(VLOOKUP($A608, 'E4 TB Allocation Details'!$A$18:$L$214, MATCH("Demand ID", 'E4 TB Allocation Details'!$A$18:$L$18, 0),FALSE), 'E2 Allocators'!$B$15:$W$358, MATCH(I$17, 'E2 Allocators'!$B$15:$W$15, 0),FALSE)), 0, VLOOKUP(VLOOKUP($A608, 'E4 TB Allocation Details'!$A$18:$L$214, MATCH("Demand ID", 'E4 TB Allocation Details'!$A$18:$L$18, 0),FALSE), 'E2 Allocators'!$B$15:$W$358, MATCH(I$17, 'E2 Allocators'!$B$15:$W$15, 0),FALSE))</f>
        <v>0.31990928124130469</v>
      </c>
      <c r="J608" s="1245">
        <f>IF(ISERROR(VLOOKUP(VLOOKUP($A608, 'E4 TB Allocation Details'!$A$18:$L$214, MATCH("Demand ID", 'E4 TB Allocation Details'!$A$18:$L$18, 0),FALSE), 'E2 Allocators'!$B$15:$W$358, MATCH(J$17, 'E2 Allocators'!$B$15:$W$15, 0),FALSE)), 0, VLOOKUP(VLOOKUP($A608, 'E4 TB Allocation Details'!$A$18:$L$214, MATCH("Demand ID", 'E4 TB Allocation Details'!$A$18:$L$18, 0),FALSE), 'E2 Allocators'!$B$15:$W$358, MATCH(J$17, 'E2 Allocators'!$B$15:$W$15, 0),FALSE))</f>
        <v>0</v>
      </c>
      <c r="K608" s="1245">
        <f>IF(ISERROR(VLOOKUP(VLOOKUP($A608, 'E4 TB Allocation Details'!$A$18:$L$214, MATCH("Demand ID", 'E4 TB Allocation Details'!$A$18:$L$18, 0),FALSE), 'E2 Allocators'!$B$15:$W$358, MATCH(K$17, 'E2 Allocators'!$B$15:$W$15, 0),FALSE)), 0, VLOOKUP(VLOOKUP($A608, 'E4 TB Allocation Details'!$A$18:$L$214, MATCH("Demand ID", 'E4 TB Allocation Details'!$A$18:$L$18, 0),FALSE), 'E2 Allocators'!$B$15:$W$358, MATCH(K$17, 'E2 Allocators'!$B$15:$W$15, 0),FALSE))</f>
        <v>0</v>
      </c>
      <c r="L608" s="1245">
        <f>IF(ISERROR(VLOOKUP(VLOOKUP($A608, 'E4 TB Allocation Details'!$A$18:$L$214, MATCH("Demand ID", 'E4 TB Allocation Details'!$A$18:$L$18, 0),FALSE), 'E2 Allocators'!$B$15:$W$358, MATCH(L$17, 'E2 Allocators'!$B$15:$W$15, 0),FALSE)), 0, VLOOKUP(VLOOKUP($A608, 'E4 TB Allocation Details'!$A$18:$L$214, MATCH("Demand ID", 'E4 TB Allocation Details'!$A$18:$L$18, 0),FALSE), 'E2 Allocators'!$B$15:$W$358, MATCH(L$17, 'E2 Allocators'!$B$15:$W$15, 0),FALSE))</f>
        <v>0.13808753634700086</v>
      </c>
      <c r="M608" s="1245">
        <f>IF(ISERROR(VLOOKUP(VLOOKUP($A608, 'E4 TB Allocation Details'!$A$18:$L$214, MATCH("Demand ID", 'E4 TB Allocation Details'!$A$18:$L$18, 0),FALSE), 'E2 Allocators'!$B$15:$W$358, MATCH(M$17, 'E2 Allocators'!$B$15:$W$15, 0),FALSE)), 0, VLOOKUP(VLOOKUP($A608, 'E4 TB Allocation Details'!$A$18:$L$214, MATCH("Demand ID", 'E4 TB Allocation Details'!$A$18:$L$18, 0),FALSE), 'E2 Allocators'!$B$15:$W$358, MATCH(M$17, 'E2 Allocators'!$B$15:$W$15, 0),FALSE))</f>
        <v>3.451406347682279E-3</v>
      </c>
      <c r="N608" s="1245">
        <f>IF(ISERROR(VLOOKUP(VLOOKUP($A608, 'E4 TB Allocation Details'!$A$18:$L$214, MATCH("Demand ID", 'E4 TB Allocation Details'!$A$18:$L$18, 0),FALSE), 'E2 Allocators'!$B$15:$W$358, MATCH(N$17, 'E2 Allocators'!$B$15:$W$15, 0),FALSE)), 0, VLOOKUP(VLOOKUP($A608, 'E4 TB Allocation Details'!$A$18:$L$214, MATCH("Demand ID", 'E4 TB Allocation Details'!$A$18:$L$18, 0),FALSE), 'E2 Allocators'!$B$15:$W$358, MATCH(N$17, 'E2 Allocators'!$B$15:$W$15, 0),FALSE))</f>
        <v>0</v>
      </c>
      <c r="O608" s="1245">
        <f>IF(ISERROR(VLOOKUP(VLOOKUP($A608, 'E4 TB Allocation Details'!$A$18:$L$214, MATCH("Demand ID", 'E4 TB Allocation Details'!$A$18:$L$18, 0),FALSE), 'E2 Allocators'!$B$15:$W$358, MATCH(O$17, 'E2 Allocators'!$B$15:$W$15, 0),FALSE)), 0, VLOOKUP(VLOOKUP($A608, 'E4 TB Allocation Details'!$A$18:$L$214, MATCH("Demand ID", 'E4 TB Allocation Details'!$A$18:$L$18, 0),FALSE), 'E2 Allocators'!$B$15:$W$358, MATCH(O$17, 'E2 Allocators'!$B$15:$W$15, 0),FALSE))</f>
        <v>4.3959228863720592E-4</v>
      </c>
      <c r="P608" s="1245">
        <f>IF(ISERROR(VLOOKUP(VLOOKUP($A608, 'E4 TB Allocation Details'!$A$18:$L$214, MATCH("Demand ID", 'E4 TB Allocation Details'!$A$18:$L$18, 0),FALSE), 'E2 Allocators'!$B$15:$W$358, MATCH(P$17, 'E2 Allocators'!$B$15:$W$15, 0),FALSE)), 0, VLOOKUP(VLOOKUP($A608, 'E4 TB Allocation Details'!$A$18:$L$214, MATCH("Demand ID", 'E4 TB Allocation Details'!$A$18:$L$18, 0),FALSE), 'E2 Allocators'!$B$15:$W$358, MATCH(P$17, 'E2 Allocators'!$B$15:$W$15, 0),FALSE))</f>
        <v>0</v>
      </c>
      <c r="Q608" s="1245">
        <f>IF(ISERROR(VLOOKUP(VLOOKUP($A608, 'E4 TB Allocation Details'!$A$18:$L$214, MATCH("Demand ID", 'E4 TB Allocation Details'!$A$18:$L$18, 0),FALSE), 'E2 Allocators'!$B$15:$W$358, MATCH(Q$17, 'E2 Allocators'!$B$15:$W$15, 0),FALSE)), 0, VLOOKUP(VLOOKUP($A608, 'E4 TB Allocation Details'!$A$18:$L$214, MATCH("Demand ID", 'E4 TB Allocation Details'!$A$18:$L$18, 0),FALSE), 'E2 Allocators'!$B$15:$W$358, MATCH(Q$17, 'E2 Allocators'!$B$15:$W$15, 0),FALSE))</f>
        <v>0</v>
      </c>
      <c r="R608" s="1245">
        <f>IF(ISERROR(VLOOKUP(VLOOKUP($A608, 'E4 TB Allocation Details'!$A$18:$L$214, MATCH("Demand ID", 'E4 TB Allocation Details'!$A$18:$L$18, 0),FALSE), 'E2 Allocators'!$B$15:$W$358, MATCH(R$17, 'E2 Allocators'!$B$15:$W$15, 0),FALSE)), 0, VLOOKUP(VLOOKUP($A608, 'E4 TB Allocation Details'!$A$18:$L$214, MATCH("Demand ID", 'E4 TB Allocation Details'!$A$18:$L$18, 0),FALSE), 'E2 Allocators'!$B$15:$W$358, MATCH(R$17, 'E2 Allocators'!$B$15:$W$15, 0),FALSE))</f>
        <v>0</v>
      </c>
      <c r="S608" s="1245">
        <f>IF(ISERROR(VLOOKUP(VLOOKUP($A608, 'E4 TB Allocation Details'!$A$18:$L$214, MATCH("Demand ID", 'E4 TB Allocation Details'!$A$18:$L$18, 0),FALSE), 'E2 Allocators'!$B$15:$W$358, MATCH(S$17, 'E2 Allocators'!$B$15:$W$15, 0),FALSE)), 0, VLOOKUP(VLOOKUP($A608, 'E4 TB Allocation Details'!$A$18:$L$214, MATCH("Demand ID", 'E4 TB Allocation Details'!$A$18:$L$18, 0),FALSE), 'E2 Allocators'!$B$15:$W$358, MATCH(S$17, 'E2 Allocators'!$B$15:$W$15, 0),FALSE))</f>
        <v>0</v>
      </c>
      <c r="T608" s="1245">
        <f>IF(ISERROR(VLOOKUP(VLOOKUP($A608, 'E4 TB Allocation Details'!$A$18:$L$214, MATCH("Demand ID", 'E4 TB Allocation Details'!$A$18:$L$18, 0),FALSE), 'E2 Allocators'!$B$15:$W$358, MATCH(T$17, 'E2 Allocators'!$B$15:$W$15, 0),FALSE)), 0, VLOOKUP(VLOOKUP($A608, 'E4 TB Allocation Details'!$A$18:$L$214, MATCH("Demand ID", 'E4 TB Allocation Details'!$A$18:$L$18, 0),FALSE), 'E2 Allocators'!$B$15:$W$358, MATCH(T$17, 'E2 Allocators'!$B$15:$W$15, 0),FALSE))</f>
        <v>0</v>
      </c>
      <c r="U608" s="1245">
        <f>IF(ISERROR(VLOOKUP(VLOOKUP($A608, 'E4 TB Allocation Details'!$A$18:$L$214, MATCH("Demand ID", 'E4 TB Allocation Details'!$A$18:$L$18, 0),FALSE), 'E2 Allocators'!$B$15:$W$358, MATCH(U$17, 'E2 Allocators'!$B$15:$W$15, 0),FALSE)), 0, VLOOKUP(VLOOKUP($A608, 'E4 TB Allocation Details'!$A$18:$L$214, MATCH("Demand ID", 'E4 TB Allocation Details'!$A$18:$L$18, 0),FALSE), 'E2 Allocators'!$B$15:$W$358, MATCH(U$17, 'E2 Allocators'!$B$15:$W$15, 0),FALSE))</f>
        <v>0</v>
      </c>
      <c r="V608" s="1245">
        <f>IF(ISERROR(VLOOKUP(VLOOKUP($A608, 'E4 TB Allocation Details'!$A$18:$L$214, MATCH("Demand ID", 'E4 TB Allocation Details'!$A$18:$L$18, 0),FALSE), 'E2 Allocators'!$B$15:$W$358, MATCH(V$17, 'E2 Allocators'!$B$15:$W$15, 0),FALSE)), 0, VLOOKUP(VLOOKUP($A608, 'E4 TB Allocation Details'!$A$18:$L$214, MATCH("Demand ID", 'E4 TB Allocation Details'!$A$18:$L$18, 0),FALSE), 'E2 Allocators'!$B$15:$W$358, MATCH(V$17, 'E2 Allocators'!$B$15:$W$15, 0),FALSE))</f>
        <v>0</v>
      </c>
      <c r="W608" s="1245">
        <f>IF(ISERROR(VLOOKUP(VLOOKUP($A608, 'E4 TB Allocation Details'!$A$18:$L$214, MATCH("Demand ID", 'E4 TB Allocation Details'!$A$18:$L$18, 0),FALSE), 'E2 Allocators'!$B$15:$W$358, MATCH(W$17, 'E2 Allocators'!$B$15:$W$15, 0),FALSE)), 0, VLOOKUP(VLOOKUP($A608, 'E4 TB Allocation Details'!$A$18:$L$214, MATCH("Demand ID", 'E4 TB Allocation Details'!$A$18:$L$18, 0),FALSE), 'E2 Allocators'!$B$15:$W$358, MATCH(W$17, 'E2 Allocators'!$B$15:$W$15, 0),FALSE))</f>
        <v>0</v>
      </c>
      <c r="X608" s="1245">
        <f>IF(ISERROR(VLOOKUP(VLOOKUP($A608, 'E4 TB Allocation Details'!$A$18:$L$214, MATCH("Demand ID", 'E4 TB Allocation Details'!$A$18:$L$18, 0),FALSE), 'E2 Allocators'!$B$15:$W$358, MATCH(X$17, 'E2 Allocators'!$B$15:$W$15, 0),FALSE)), 0, VLOOKUP(VLOOKUP($A608, 'E4 TB Allocation Details'!$A$18:$L$214, MATCH("Demand ID", 'E4 TB Allocation Details'!$A$18:$L$18, 0),FALSE), 'E2 Allocators'!$B$15:$W$358, MATCH(X$17, 'E2 Allocators'!$B$15:$W$15, 0),FALSE))</f>
        <v>0</v>
      </c>
      <c r="Y608" s="1245">
        <f>IF(ISERROR(VLOOKUP(VLOOKUP($A608, 'E4 TB Allocation Details'!$A$18:$L$214, MATCH("Demand ID", 'E4 TB Allocation Details'!$A$18:$L$18, 0),FALSE), 'E2 Allocators'!$B$15:$W$358, MATCH(Y$17, 'E2 Allocators'!$B$15:$W$15, 0),FALSE)), 0, VLOOKUP(VLOOKUP($A608, 'E4 TB Allocation Details'!$A$18:$L$214, MATCH("Demand ID", 'E4 TB Allocation Details'!$A$18:$L$18, 0),FALSE), 'E2 Allocators'!$B$15:$W$358, MATCH(Y$17, 'E2 Allocators'!$B$15:$W$15, 0),FALSE))</f>
        <v>0</v>
      </c>
      <c r="Z608" s="1245">
        <f>IF(ISERROR(VLOOKUP(VLOOKUP($A608, 'E4 TB Allocation Details'!$A$18:$L$214, MATCH("Demand ID", 'E4 TB Allocation Details'!$A$18:$L$18, 0),FALSE), 'E2 Allocators'!$B$15:$W$358, MATCH(Z$17, 'E2 Allocators'!$B$15:$W$15, 0),FALSE)), 0, VLOOKUP(VLOOKUP($A608, 'E4 TB Allocation Details'!$A$18:$L$214, MATCH("Demand ID", 'E4 TB Allocation Details'!$A$18:$L$18, 0),FALSE), 'E2 Allocators'!$B$15:$W$358, MATCH(Z$17, 'E2 Allocators'!$B$15:$W$15, 0),FALSE))</f>
        <v>0</v>
      </c>
      <c r="AA608" s="1250">
        <f>SUM(G608:Z608)</f>
        <v>0.99999999999999989</v>
      </c>
      <c r="AB608" s="2049">
        <f>IF(ISERROR(VLOOKUP(VLOOKUP($A608, 'E4 TB Allocation Details'!$A$18:$L$214, MATCH("Customer ID", 'E4 TB Allocation Details'!$A$18:$L$18, 0),FALSE), 'E2 Allocators'!$B$15:$W$358, MATCH(AB$17, 'E2 Allocators'!$B$15:$W$15, 0),FALSE)), 0, VLOOKUP(VLOOKUP($A608, 'E4 TB Allocation Details'!$A$18:$L$214, MATCH("Customer ID", 'E4 TB Allocation Details'!$A$18:$L$18, 0),FALSE), 'E2 Allocators'!$B$15:$W$358, MATCH(AB$17, 'E2 Allocators'!$B$15:$W$15, 0),FALSE))</f>
        <v>0</v>
      </c>
      <c r="AC608" s="1245">
        <f>IF(ISERROR(VLOOKUP(VLOOKUP($A608, 'E4 TB Allocation Details'!$A$18:$L$214, MATCH("Customer ID", 'E4 TB Allocation Details'!$A$18:$L$18, 0),FALSE), 'E2 Allocators'!$B$15:$W$358, MATCH(AC$17, 'E2 Allocators'!$B$15:$W$15, 0),FALSE)), 0, VLOOKUP(VLOOKUP($A608, 'E4 TB Allocation Details'!$A$18:$L$214, MATCH("Customer ID", 'E4 TB Allocation Details'!$A$18:$L$18, 0),FALSE), 'E2 Allocators'!$B$15:$W$358, MATCH(AC$17, 'E2 Allocators'!$B$15:$W$15, 0),FALSE))</f>
        <v>0</v>
      </c>
      <c r="AD608" s="1245">
        <f>IF(ISERROR(VLOOKUP(VLOOKUP($A608, 'E4 TB Allocation Details'!$A$18:$L$214, MATCH("Customer ID", 'E4 TB Allocation Details'!$A$18:$L$18, 0),FALSE), 'E2 Allocators'!$B$15:$W$358, MATCH(AD$17, 'E2 Allocators'!$B$15:$W$15, 0),FALSE)), 0, VLOOKUP(VLOOKUP($A608, 'E4 TB Allocation Details'!$A$18:$L$214, MATCH("Customer ID", 'E4 TB Allocation Details'!$A$18:$L$18, 0),FALSE), 'E2 Allocators'!$B$15:$W$358, MATCH(AD$17, 'E2 Allocators'!$B$15:$W$15, 0),FALSE))</f>
        <v>0</v>
      </c>
      <c r="AE608" s="1245">
        <f>IF(ISERROR(VLOOKUP(VLOOKUP($A608, 'E4 TB Allocation Details'!$A$18:$L$214, MATCH("Customer ID", 'E4 TB Allocation Details'!$A$18:$L$18, 0),FALSE), 'E2 Allocators'!$B$15:$W$358, MATCH(AE$17, 'E2 Allocators'!$B$15:$W$15, 0),FALSE)), 0, VLOOKUP(VLOOKUP($A608, 'E4 TB Allocation Details'!$A$18:$L$214, MATCH("Customer ID", 'E4 TB Allocation Details'!$A$18:$L$18, 0),FALSE), 'E2 Allocators'!$B$15:$W$358, MATCH(AE$17, 'E2 Allocators'!$B$15:$W$15, 0),FALSE))</f>
        <v>0</v>
      </c>
      <c r="AF608" s="1245">
        <f>IF(ISERROR(VLOOKUP(VLOOKUP($A608, 'E4 TB Allocation Details'!$A$18:$L$214, MATCH("Customer ID", 'E4 TB Allocation Details'!$A$18:$L$18, 0),FALSE), 'E2 Allocators'!$B$15:$W$358, MATCH(AF$17, 'E2 Allocators'!$B$15:$W$15, 0),FALSE)), 0, VLOOKUP(VLOOKUP($A608, 'E4 TB Allocation Details'!$A$18:$L$214, MATCH("Customer ID", 'E4 TB Allocation Details'!$A$18:$L$18, 0),FALSE), 'E2 Allocators'!$B$15:$W$358, MATCH(AF$17, 'E2 Allocators'!$B$15:$W$15, 0),FALSE))</f>
        <v>0</v>
      </c>
      <c r="AG608" s="1245">
        <f>IF(ISERROR(VLOOKUP(VLOOKUP($A608, 'E4 TB Allocation Details'!$A$18:$L$214, MATCH("Customer ID", 'E4 TB Allocation Details'!$A$18:$L$18, 0),FALSE), 'E2 Allocators'!$B$15:$W$358, MATCH(AG$17, 'E2 Allocators'!$B$15:$W$15, 0),FALSE)), 0, VLOOKUP(VLOOKUP($A608, 'E4 TB Allocation Details'!$A$18:$L$214, MATCH("Customer ID", 'E4 TB Allocation Details'!$A$18:$L$18, 0),FALSE), 'E2 Allocators'!$B$15:$W$358, MATCH(AG$17, 'E2 Allocators'!$B$15:$W$15, 0),FALSE))</f>
        <v>0</v>
      </c>
      <c r="AH608" s="1245">
        <f>IF(ISERROR(VLOOKUP(VLOOKUP($A608, 'E4 TB Allocation Details'!$A$18:$L$214, MATCH("Customer ID", 'E4 TB Allocation Details'!$A$18:$L$18, 0),FALSE), 'E2 Allocators'!$B$15:$W$358, MATCH(AH$17, 'E2 Allocators'!$B$15:$W$15, 0),FALSE)), 0, VLOOKUP(VLOOKUP($A608, 'E4 TB Allocation Details'!$A$18:$L$214, MATCH("Customer ID", 'E4 TB Allocation Details'!$A$18:$L$18, 0),FALSE), 'E2 Allocators'!$B$15:$W$358, MATCH(AH$17, 'E2 Allocators'!$B$15:$W$15, 0),FALSE))</f>
        <v>0</v>
      </c>
      <c r="AI608" s="1245">
        <f>IF(ISERROR(VLOOKUP(VLOOKUP($A608, 'E4 TB Allocation Details'!$A$18:$L$214, MATCH("Customer ID", 'E4 TB Allocation Details'!$A$18:$L$18, 0),FALSE), 'E2 Allocators'!$B$15:$W$358, MATCH(AI$17, 'E2 Allocators'!$B$15:$W$15, 0),FALSE)), 0, VLOOKUP(VLOOKUP($A608, 'E4 TB Allocation Details'!$A$18:$L$214, MATCH("Customer ID", 'E4 TB Allocation Details'!$A$18:$L$18, 0),FALSE), 'E2 Allocators'!$B$15:$W$358, MATCH(AI$17, 'E2 Allocators'!$B$15:$W$15, 0),FALSE))</f>
        <v>0</v>
      </c>
      <c r="AJ608" s="1245">
        <f>IF(ISERROR(VLOOKUP(VLOOKUP($A608, 'E4 TB Allocation Details'!$A$18:$L$214, MATCH("Customer ID", 'E4 TB Allocation Details'!$A$18:$L$18, 0),FALSE), 'E2 Allocators'!$B$15:$W$358, MATCH(AJ$17, 'E2 Allocators'!$B$15:$W$15, 0),FALSE)), 0, VLOOKUP(VLOOKUP($A608, 'E4 TB Allocation Details'!$A$18:$L$214, MATCH("Customer ID", 'E4 TB Allocation Details'!$A$18:$L$18, 0),FALSE), 'E2 Allocators'!$B$15:$W$358, MATCH(AJ$17, 'E2 Allocators'!$B$15:$W$15, 0),FALSE))</f>
        <v>0</v>
      </c>
      <c r="AK608" s="1245">
        <f>IF(ISERROR(VLOOKUP(VLOOKUP($A608, 'E4 TB Allocation Details'!$A$18:$L$214, MATCH("Customer ID", 'E4 TB Allocation Details'!$A$18:$L$18, 0),FALSE), 'E2 Allocators'!$B$15:$W$358, MATCH(AK$17, 'E2 Allocators'!$B$15:$W$15, 0),FALSE)), 0, VLOOKUP(VLOOKUP($A608, 'E4 TB Allocation Details'!$A$18:$L$214, MATCH("Customer ID", 'E4 TB Allocation Details'!$A$18:$L$18, 0),FALSE), 'E2 Allocators'!$B$15:$W$358, MATCH(AK$17, 'E2 Allocators'!$B$15:$W$15, 0),FALSE))</f>
        <v>0</v>
      </c>
      <c r="AL608" s="1245">
        <f>IF(ISERROR(VLOOKUP(VLOOKUP($A608, 'E4 TB Allocation Details'!$A$18:$L$214, MATCH("Customer ID", 'E4 TB Allocation Details'!$A$18:$L$18, 0),FALSE), 'E2 Allocators'!$B$15:$W$358, MATCH(AL$17, 'E2 Allocators'!$B$15:$W$15, 0),FALSE)), 0, VLOOKUP(VLOOKUP($A608, 'E4 TB Allocation Details'!$A$18:$L$214, MATCH("Customer ID", 'E4 TB Allocation Details'!$A$18:$L$18, 0),FALSE), 'E2 Allocators'!$B$15:$W$358, MATCH(AL$17, 'E2 Allocators'!$B$15:$W$15, 0),FALSE))</f>
        <v>0</v>
      </c>
      <c r="AM608" s="1245">
        <f>IF(ISERROR(VLOOKUP(VLOOKUP($A608, 'E4 TB Allocation Details'!$A$18:$L$214, MATCH("Customer ID", 'E4 TB Allocation Details'!$A$18:$L$18, 0),FALSE), 'E2 Allocators'!$B$15:$W$358, MATCH(AM$17, 'E2 Allocators'!$B$15:$W$15, 0),FALSE)), 0, VLOOKUP(VLOOKUP($A608, 'E4 TB Allocation Details'!$A$18:$L$214, MATCH("Customer ID", 'E4 TB Allocation Details'!$A$18:$L$18, 0),FALSE), 'E2 Allocators'!$B$15:$W$358, MATCH(AM$17, 'E2 Allocators'!$B$15:$W$15, 0),FALSE))</f>
        <v>0</v>
      </c>
      <c r="AN608" s="1245">
        <f>IF(ISERROR(VLOOKUP(VLOOKUP($A608, 'E4 TB Allocation Details'!$A$18:$L$214, MATCH("Customer ID", 'E4 TB Allocation Details'!$A$18:$L$18, 0),FALSE), 'E2 Allocators'!$B$15:$W$358, MATCH(AN$17, 'E2 Allocators'!$B$15:$W$15, 0),FALSE)), 0, VLOOKUP(VLOOKUP($A608, 'E4 TB Allocation Details'!$A$18:$L$214, MATCH("Customer ID", 'E4 TB Allocation Details'!$A$18:$L$18, 0),FALSE), 'E2 Allocators'!$B$15:$W$358, MATCH(AN$17, 'E2 Allocators'!$B$15:$W$15, 0),FALSE))</f>
        <v>0</v>
      </c>
      <c r="AO608" s="1245">
        <f>IF(ISERROR(VLOOKUP(VLOOKUP($A608, 'E4 TB Allocation Details'!$A$18:$L$214, MATCH("Customer ID", 'E4 TB Allocation Details'!$A$18:$L$18, 0),FALSE), 'E2 Allocators'!$B$15:$W$358, MATCH(AO$17, 'E2 Allocators'!$B$15:$W$15, 0),FALSE)), 0, VLOOKUP(VLOOKUP($A608, 'E4 TB Allocation Details'!$A$18:$L$214, MATCH("Customer ID", 'E4 TB Allocation Details'!$A$18:$L$18, 0),FALSE), 'E2 Allocators'!$B$15:$W$358, MATCH(AO$17, 'E2 Allocators'!$B$15:$W$15, 0),FALSE))</f>
        <v>0</v>
      </c>
      <c r="AP608" s="1245">
        <f>IF(ISERROR(VLOOKUP(VLOOKUP($A608, 'E4 TB Allocation Details'!$A$18:$L$214, MATCH("Customer ID", 'E4 TB Allocation Details'!$A$18:$L$18, 0),FALSE), 'E2 Allocators'!$B$15:$W$358, MATCH(AP$17, 'E2 Allocators'!$B$15:$W$15, 0),FALSE)), 0, VLOOKUP(VLOOKUP($A608, 'E4 TB Allocation Details'!$A$18:$L$214, MATCH("Customer ID", 'E4 TB Allocation Details'!$A$18:$L$18, 0),FALSE), 'E2 Allocators'!$B$15:$W$358, MATCH(AP$17, 'E2 Allocators'!$B$15:$W$15, 0),FALSE))</f>
        <v>0</v>
      </c>
      <c r="AQ608" s="1245">
        <f>IF(ISERROR(VLOOKUP(VLOOKUP($A608, 'E4 TB Allocation Details'!$A$18:$L$214, MATCH("Customer ID", 'E4 TB Allocation Details'!$A$18:$L$18, 0),FALSE), 'E2 Allocators'!$B$15:$W$358, MATCH(AQ$17, 'E2 Allocators'!$B$15:$W$15, 0),FALSE)), 0, VLOOKUP(VLOOKUP($A608, 'E4 TB Allocation Details'!$A$18:$L$214, MATCH("Customer ID", 'E4 TB Allocation Details'!$A$18:$L$18, 0),FALSE), 'E2 Allocators'!$B$15:$W$358, MATCH(AQ$17, 'E2 Allocators'!$B$15:$W$15, 0),FALSE))</f>
        <v>0</v>
      </c>
      <c r="AR608" s="1245">
        <f>IF(ISERROR(VLOOKUP(VLOOKUP($A608, 'E4 TB Allocation Details'!$A$18:$L$214, MATCH("Customer ID", 'E4 TB Allocation Details'!$A$18:$L$18, 0),FALSE), 'E2 Allocators'!$B$15:$W$358, MATCH(AR$17, 'E2 Allocators'!$B$15:$W$15, 0),FALSE)), 0, VLOOKUP(VLOOKUP($A608, 'E4 TB Allocation Details'!$A$18:$L$214, MATCH("Customer ID", 'E4 TB Allocation Details'!$A$18:$L$18, 0),FALSE), 'E2 Allocators'!$B$15:$W$358, MATCH(AR$17, 'E2 Allocators'!$B$15:$W$15, 0),FALSE))</f>
        <v>0</v>
      </c>
      <c r="AS608" s="1245">
        <f>IF(ISERROR(VLOOKUP(VLOOKUP($A608, 'E4 TB Allocation Details'!$A$18:$L$214, MATCH("Customer ID", 'E4 TB Allocation Details'!$A$18:$L$18, 0),FALSE), 'E2 Allocators'!$B$15:$W$358, MATCH(AS$17, 'E2 Allocators'!$B$15:$W$15, 0),FALSE)), 0, VLOOKUP(VLOOKUP($A608, 'E4 TB Allocation Details'!$A$18:$L$214, MATCH("Customer ID", 'E4 TB Allocation Details'!$A$18:$L$18, 0),FALSE), 'E2 Allocators'!$B$15:$W$358, MATCH(AS$17, 'E2 Allocators'!$B$15:$W$15, 0),FALSE))</f>
        <v>0</v>
      </c>
      <c r="AT608" s="1245">
        <f>IF(ISERROR(VLOOKUP(VLOOKUP($A608, 'E4 TB Allocation Details'!$A$18:$L$214, MATCH("Customer ID", 'E4 TB Allocation Details'!$A$18:$L$18, 0),FALSE), 'E2 Allocators'!$B$15:$W$358, MATCH(AT$17, 'E2 Allocators'!$B$15:$W$15, 0),FALSE)), 0, VLOOKUP(VLOOKUP($A608, 'E4 TB Allocation Details'!$A$18:$L$214, MATCH("Customer ID", 'E4 TB Allocation Details'!$A$18:$L$18, 0),FALSE), 'E2 Allocators'!$B$15:$W$358, MATCH(AT$17, 'E2 Allocators'!$B$15:$W$15, 0),FALSE))</f>
        <v>0</v>
      </c>
      <c r="AU608" s="1245">
        <f>IF(ISERROR(VLOOKUP(VLOOKUP($A608, 'E4 TB Allocation Details'!$A$18:$L$214, MATCH("Customer ID", 'E4 TB Allocation Details'!$A$18:$L$18, 0),FALSE), 'E2 Allocators'!$B$15:$W$358, MATCH(AU$17, 'E2 Allocators'!$B$15:$W$15, 0),FALSE)), 0, VLOOKUP(VLOOKUP($A608, 'E4 TB Allocation Details'!$A$18:$L$214, MATCH("Customer ID", 'E4 TB Allocation Details'!$A$18:$L$18, 0),FALSE), 'E2 Allocators'!$B$15:$W$358, MATCH(AU$17, 'E2 Allocators'!$B$15:$W$15, 0),FALSE))</f>
        <v>0</v>
      </c>
      <c r="AV608" s="1250">
        <f>SUM(AB608:AU608)</f>
        <v>0</v>
      </c>
      <c r="AW608" s="1247"/>
      <c r="AX608" s="1247"/>
      <c r="AY608" s="1247"/>
      <c r="AZ608" s="1247"/>
      <c r="BA608" s="1247"/>
      <c r="BB608" s="1247"/>
      <c r="BC608" s="1247"/>
      <c r="BD608" s="1247"/>
      <c r="BE608" s="1247"/>
      <c r="BF608" s="1247"/>
      <c r="BG608" s="1247"/>
      <c r="BH608" s="1247"/>
      <c r="BI608" s="1247"/>
      <c r="BJ608" s="1247"/>
      <c r="BK608" s="1247"/>
      <c r="BL608" s="1247"/>
      <c r="BM608" s="1247"/>
      <c r="BN608" s="1247"/>
      <c r="BO608" s="1247"/>
      <c r="BP608" s="1247"/>
      <c r="BQ608" s="1248"/>
    </row>
    <row r="609" spans="1:69" s="229" customFormat="1" ht="25.5" x14ac:dyDescent="0.2">
      <c r="A609" s="1249" t="s">
        <v>1267</v>
      </c>
      <c r="B609" s="1242" t="s">
        <v>1268</v>
      </c>
      <c r="C609" s="1243">
        <v>1</v>
      </c>
      <c r="D609" s="1244">
        <f>C609-E609</f>
        <v>0</v>
      </c>
      <c r="E609" s="1244">
        <f>VLOOKUP($A609,'E1 Categorization'!$A$35:$E$116,5,FALSE)</f>
        <v>1</v>
      </c>
      <c r="F609" s="1244">
        <f>D609+E609</f>
        <v>1</v>
      </c>
      <c r="G609" s="1245">
        <f>IF(ISERROR(VLOOKUP(VLOOKUP($A609, 'E4 TB Allocation Details'!$A$18:$L$214, MATCH("Demand ID", 'E4 TB Allocation Details'!$A$18:$L$18, 0),FALSE), 'E2 Allocators'!$B$15:$W$358, MATCH(G$17, 'E2 Allocators'!$B$15:$W$15, 0),FALSE)), 0, VLOOKUP(VLOOKUP($A609, 'E4 TB Allocation Details'!$A$18:$L$214, MATCH("Demand ID", 'E4 TB Allocation Details'!$A$18:$L$18, 0),FALSE), 'E2 Allocators'!$B$15:$W$358, MATCH(G$17, 'E2 Allocators'!$B$15:$W$15, 0),FALSE))</f>
        <v>0</v>
      </c>
      <c r="H609" s="1245">
        <f>IF(ISERROR(VLOOKUP(VLOOKUP($A609, 'E4 TB Allocation Details'!$A$18:$L$214, MATCH("Demand ID", 'E4 TB Allocation Details'!$A$18:$L$18, 0),FALSE), 'E2 Allocators'!$B$15:$W$358, MATCH(H$17, 'E2 Allocators'!$B$15:$W$15, 0),FALSE)), 0, VLOOKUP(VLOOKUP($A609, 'E4 TB Allocation Details'!$A$18:$L$214, MATCH("Demand ID", 'E4 TB Allocation Details'!$A$18:$L$18, 0),FALSE), 'E2 Allocators'!$B$15:$W$358, MATCH(H$17, 'E2 Allocators'!$B$15:$W$15, 0),FALSE))</f>
        <v>0</v>
      </c>
      <c r="I609" s="1245">
        <f>IF(ISERROR(VLOOKUP(VLOOKUP($A609, 'E4 TB Allocation Details'!$A$18:$L$214, MATCH("Demand ID", 'E4 TB Allocation Details'!$A$18:$L$18, 0),FALSE), 'E2 Allocators'!$B$15:$W$358, MATCH(I$17, 'E2 Allocators'!$B$15:$W$15, 0),FALSE)), 0, VLOOKUP(VLOOKUP($A609, 'E4 TB Allocation Details'!$A$18:$L$214, MATCH("Demand ID", 'E4 TB Allocation Details'!$A$18:$L$18, 0),FALSE), 'E2 Allocators'!$B$15:$W$358, MATCH(I$17, 'E2 Allocators'!$B$15:$W$15, 0),FALSE))</f>
        <v>0</v>
      </c>
      <c r="J609" s="1245">
        <f>IF(ISERROR(VLOOKUP(VLOOKUP($A609, 'E4 TB Allocation Details'!$A$18:$L$214, MATCH("Demand ID", 'E4 TB Allocation Details'!$A$18:$L$18, 0),FALSE), 'E2 Allocators'!$B$15:$W$358, MATCH(J$17, 'E2 Allocators'!$B$15:$W$15, 0),FALSE)), 0, VLOOKUP(VLOOKUP($A609, 'E4 TB Allocation Details'!$A$18:$L$214, MATCH("Demand ID", 'E4 TB Allocation Details'!$A$18:$L$18, 0),FALSE), 'E2 Allocators'!$B$15:$W$358, MATCH(J$17, 'E2 Allocators'!$B$15:$W$15, 0),FALSE))</f>
        <v>0</v>
      </c>
      <c r="K609" s="1245">
        <f>IF(ISERROR(VLOOKUP(VLOOKUP($A609, 'E4 TB Allocation Details'!$A$18:$L$214, MATCH("Demand ID", 'E4 TB Allocation Details'!$A$18:$L$18, 0),FALSE), 'E2 Allocators'!$B$15:$W$358, MATCH(K$17, 'E2 Allocators'!$B$15:$W$15, 0),FALSE)), 0, VLOOKUP(VLOOKUP($A609, 'E4 TB Allocation Details'!$A$18:$L$214, MATCH("Demand ID", 'E4 TB Allocation Details'!$A$18:$L$18, 0),FALSE), 'E2 Allocators'!$B$15:$W$358, MATCH(K$17, 'E2 Allocators'!$B$15:$W$15, 0),FALSE))</f>
        <v>0</v>
      </c>
      <c r="L609" s="1245">
        <f>IF(ISERROR(VLOOKUP(VLOOKUP($A609, 'E4 TB Allocation Details'!$A$18:$L$214, MATCH("Demand ID", 'E4 TB Allocation Details'!$A$18:$L$18, 0),FALSE), 'E2 Allocators'!$B$15:$W$358, MATCH(L$17, 'E2 Allocators'!$B$15:$W$15, 0),FALSE)), 0, VLOOKUP(VLOOKUP($A609, 'E4 TB Allocation Details'!$A$18:$L$214, MATCH("Demand ID", 'E4 TB Allocation Details'!$A$18:$L$18, 0),FALSE), 'E2 Allocators'!$B$15:$W$358, MATCH(L$17, 'E2 Allocators'!$B$15:$W$15, 0),FALSE))</f>
        <v>0</v>
      </c>
      <c r="M609" s="1245">
        <f>IF(ISERROR(VLOOKUP(VLOOKUP($A609, 'E4 TB Allocation Details'!$A$18:$L$214, MATCH("Demand ID", 'E4 TB Allocation Details'!$A$18:$L$18, 0),FALSE), 'E2 Allocators'!$B$15:$W$358, MATCH(M$17, 'E2 Allocators'!$B$15:$W$15, 0),FALSE)), 0, VLOOKUP(VLOOKUP($A609, 'E4 TB Allocation Details'!$A$18:$L$214, MATCH("Demand ID", 'E4 TB Allocation Details'!$A$18:$L$18, 0),FALSE), 'E2 Allocators'!$B$15:$W$358, MATCH(M$17, 'E2 Allocators'!$B$15:$W$15, 0),FALSE))</f>
        <v>0</v>
      </c>
      <c r="N609" s="1245">
        <f>IF(ISERROR(VLOOKUP(VLOOKUP($A609, 'E4 TB Allocation Details'!$A$18:$L$214, MATCH("Demand ID", 'E4 TB Allocation Details'!$A$18:$L$18, 0),FALSE), 'E2 Allocators'!$B$15:$W$358, MATCH(N$17, 'E2 Allocators'!$B$15:$W$15, 0),FALSE)), 0, VLOOKUP(VLOOKUP($A609, 'E4 TB Allocation Details'!$A$18:$L$214, MATCH("Demand ID", 'E4 TB Allocation Details'!$A$18:$L$18, 0),FALSE), 'E2 Allocators'!$B$15:$W$358, MATCH(N$17, 'E2 Allocators'!$B$15:$W$15, 0),FALSE))</f>
        <v>0</v>
      </c>
      <c r="O609" s="1245">
        <f>IF(ISERROR(VLOOKUP(VLOOKUP($A609, 'E4 TB Allocation Details'!$A$18:$L$214, MATCH("Demand ID", 'E4 TB Allocation Details'!$A$18:$L$18, 0),FALSE), 'E2 Allocators'!$B$15:$W$358, MATCH(O$17, 'E2 Allocators'!$B$15:$W$15, 0),FALSE)), 0, VLOOKUP(VLOOKUP($A609, 'E4 TB Allocation Details'!$A$18:$L$214, MATCH("Demand ID", 'E4 TB Allocation Details'!$A$18:$L$18, 0),FALSE), 'E2 Allocators'!$B$15:$W$358, MATCH(O$17, 'E2 Allocators'!$B$15:$W$15, 0),FALSE))</f>
        <v>0</v>
      </c>
      <c r="P609" s="1245">
        <f>IF(ISERROR(VLOOKUP(VLOOKUP($A609, 'E4 TB Allocation Details'!$A$18:$L$214, MATCH("Demand ID", 'E4 TB Allocation Details'!$A$18:$L$18, 0),FALSE), 'E2 Allocators'!$B$15:$W$358, MATCH(P$17, 'E2 Allocators'!$B$15:$W$15, 0),FALSE)), 0, VLOOKUP(VLOOKUP($A609, 'E4 TB Allocation Details'!$A$18:$L$214, MATCH("Demand ID", 'E4 TB Allocation Details'!$A$18:$L$18, 0),FALSE), 'E2 Allocators'!$B$15:$W$358, MATCH(P$17, 'E2 Allocators'!$B$15:$W$15, 0),FALSE))</f>
        <v>0</v>
      </c>
      <c r="Q609" s="1245">
        <f>IF(ISERROR(VLOOKUP(VLOOKUP($A609, 'E4 TB Allocation Details'!$A$18:$L$214, MATCH("Demand ID", 'E4 TB Allocation Details'!$A$18:$L$18, 0),FALSE), 'E2 Allocators'!$B$15:$W$358, MATCH(Q$17, 'E2 Allocators'!$B$15:$W$15, 0),FALSE)), 0, VLOOKUP(VLOOKUP($A609, 'E4 TB Allocation Details'!$A$18:$L$214, MATCH("Demand ID", 'E4 TB Allocation Details'!$A$18:$L$18, 0),FALSE), 'E2 Allocators'!$B$15:$W$358, MATCH(Q$17, 'E2 Allocators'!$B$15:$W$15, 0),FALSE))</f>
        <v>0</v>
      </c>
      <c r="R609" s="1245">
        <f>IF(ISERROR(VLOOKUP(VLOOKUP($A609, 'E4 TB Allocation Details'!$A$18:$L$214, MATCH("Demand ID", 'E4 TB Allocation Details'!$A$18:$L$18, 0),FALSE), 'E2 Allocators'!$B$15:$W$358, MATCH(R$17, 'E2 Allocators'!$B$15:$W$15, 0),FALSE)), 0, VLOOKUP(VLOOKUP($A609, 'E4 TB Allocation Details'!$A$18:$L$214, MATCH("Demand ID", 'E4 TB Allocation Details'!$A$18:$L$18, 0),FALSE), 'E2 Allocators'!$B$15:$W$358, MATCH(R$17, 'E2 Allocators'!$B$15:$W$15, 0),FALSE))</f>
        <v>0</v>
      </c>
      <c r="S609" s="1245">
        <f>IF(ISERROR(VLOOKUP(VLOOKUP($A609, 'E4 TB Allocation Details'!$A$18:$L$214, MATCH("Demand ID", 'E4 TB Allocation Details'!$A$18:$L$18, 0),FALSE), 'E2 Allocators'!$B$15:$W$358, MATCH(S$17, 'E2 Allocators'!$B$15:$W$15, 0),FALSE)), 0, VLOOKUP(VLOOKUP($A609, 'E4 TB Allocation Details'!$A$18:$L$214, MATCH("Demand ID", 'E4 TB Allocation Details'!$A$18:$L$18, 0),FALSE), 'E2 Allocators'!$B$15:$W$358, MATCH(S$17, 'E2 Allocators'!$B$15:$W$15, 0),FALSE))</f>
        <v>0</v>
      </c>
      <c r="T609" s="1245">
        <f>IF(ISERROR(VLOOKUP(VLOOKUP($A609, 'E4 TB Allocation Details'!$A$18:$L$214, MATCH("Demand ID", 'E4 TB Allocation Details'!$A$18:$L$18, 0),FALSE), 'E2 Allocators'!$B$15:$W$358, MATCH(T$17, 'E2 Allocators'!$B$15:$W$15, 0),FALSE)), 0, VLOOKUP(VLOOKUP($A609, 'E4 TB Allocation Details'!$A$18:$L$214, MATCH("Demand ID", 'E4 TB Allocation Details'!$A$18:$L$18, 0),FALSE), 'E2 Allocators'!$B$15:$W$358, MATCH(T$17, 'E2 Allocators'!$B$15:$W$15, 0),FALSE))</f>
        <v>0</v>
      </c>
      <c r="U609" s="1245">
        <f>IF(ISERROR(VLOOKUP(VLOOKUP($A609, 'E4 TB Allocation Details'!$A$18:$L$214, MATCH("Demand ID", 'E4 TB Allocation Details'!$A$18:$L$18, 0),FALSE), 'E2 Allocators'!$B$15:$W$358, MATCH(U$17, 'E2 Allocators'!$B$15:$W$15, 0),FALSE)), 0, VLOOKUP(VLOOKUP($A609, 'E4 TB Allocation Details'!$A$18:$L$214, MATCH("Demand ID", 'E4 TB Allocation Details'!$A$18:$L$18, 0),FALSE), 'E2 Allocators'!$B$15:$W$358, MATCH(U$17, 'E2 Allocators'!$B$15:$W$15, 0),FALSE))</f>
        <v>0</v>
      </c>
      <c r="V609" s="1245">
        <f>IF(ISERROR(VLOOKUP(VLOOKUP($A609, 'E4 TB Allocation Details'!$A$18:$L$214, MATCH("Demand ID", 'E4 TB Allocation Details'!$A$18:$L$18, 0),FALSE), 'E2 Allocators'!$B$15:$W$358, MATCH(V$17, 'E2 Allocators'!$B$15:$W$15, 0),FALSE)), 0, VLOOKUP(VLOOKUP($A609, 'E4 TB Allocation Details'!$A$18:$L$214, MATCH("Demand ID", 'E4 TB Allocation Details'!$A$18:$L$18, 0),FALSE), 'E2 Allocators'!$B$15:$W$358, MATCH(V$17, 'E2 Allocators'!$B$15:$W$15, 0),FALSE))</f>
        <v>0</v>
      </c>
      <c r="W609" s="1245">
        <f>IF(ISERROR(VLOOKUP(VLOOKUP($A609, 'E4 TB Allocation Details'!$A$18:$L$214, MATCH("Demand ID", 'E4 TB Allocation Details'!$A$18:$L$18, 0),FALSE), 'E2 Allocators'!$B$15:$W$358, MATCH(W$17, 'E2 Allocators'!$B$15:$W$15, 0),FALSE)), 0, VLOOKUP(VLOOKUP($A609, 'E4 TB Allocation Details'!$A$18:$L$214, MATCH("Demand ID", 'E4 TB Allocation Details'!$A$18:$L$18, 0),FALSE), 'E2 Allocators'!$B$15:$W$358, MATCH(W$17, 'E2 Allocators'!$B$15:$W$15, 0),FALSE))</f>
        <v>0</v>
      </c>
      <c r="X609" s="1245">
        <f>IF(ISERROR(VLOOKUP(VLOOKUP($A609, 'E4 TB Allocation Details'!$A$18:$L$214, MATCH("Demand ID", 'E4 TB Allocation Details'!$A$18:$L$18, 0),FALSE), 'E2 Allocators'!$B$15:$W$358, MATCH(X$17, 'E2 Allocators'!$B$15:$W$15, 0),FALSE)), 0, VLOOKUP(VLOOKUP($A609, 'E4 TB Allocation Details'!$A$18:$L$214, MATCH("Demand ID", 'E4 TB Allocation Details'!$A$18:$L$18, 0),FALSE), 'E2 Allocators'!$B$15:$W$358, MATCH(X$17, 'E2 Allocators'!$B$15:$W$15, 0),FALSE))</f>
        <v>0</v>
      </c>
      <c r="Y609" s="1245">
        <f>IF(ISERROR(VLOOKUP(VLOOKUP($A609, 'E4 TB Allocation Details'!$A$18:$L$214, MATCH("Demand ID", 'E4 TB Allocation Details'!$A$18:$L$18, 0),FALSE), 'E2 Allocators'!$B$15:$W$358, MATCH(Y$17, 'E2 Allocators'!$B$15:$W$15, 0),FALSE)), 0, VLOOKUP(VLOOKUP($A609, 'E4 TB Allocation Details'!$A$18:$L$214, MATCH("Demand ID", 'E4 TB Allocation Details'!$A$18:$L$18, 0),FALSE), 'E2 Allocators'!$B$15:$W$358, MATCH(Y$17, 'E2 Allocators'!$B$15:$W$15, 0),FALSE))</f>
        <v>0</v>
      </c>
      <c r="Z609" s="1245">
        <f>IF(ISERROR(VLOOKUP(VLOOKUP($A609, 'E4 TB Allocation Details'!$A$18:$L$214, MATCH("Demand ID", 'E4 TB Allocation Details'!$A$18:$L$18, 0),FALSE), 'E2 Allocators'!$B$15:$W$358, MATCH(Z$17, 'E2 Allocators'!$B$15:$W$15, 0),FALSE)), 0, VLOOKUP(VLOOKUP($A609, 'E4 TB Allocation Details'!$A$18:$L$214, MATCH("Demand ID", 'E4 TB Allocation Details'!$A$18:$L$18, 0),FALSE), 'E2 Allocators'!$B$15:$W$358, MATCH(Z$17, 'E2 Allocators'!$B$15:$W$15, 0),FALSE))</f>
        <v>0</v>
      </c>
      <c r="AA609" s="1250">
        <f>SUM(G609:Z609)</f>
        <v>0</v>
      </c>
      <c r="AB609" s="2049">
        <f>IF(ISERROR(VLOOKUP(VLOOKUP($A609, 'E4 TB Allocation Details'!$A$18:$L$214, MATCH("Customer ID", 'E4 TB Allocation Details'!$A$18:$L$18, 0),FALSE), 'E2 Allocators'!$B$15:$W$358, MATCH(AB$17, 'E2 Allocators'!$B$15:$W$15, 0),FALSE)), 0, VLOOKUP(VLOOKUP($A609, 'E4 TB Allocation Details'!$A$18:$L$214, MATCH("Customer ID", 'E4 TB Allocation Details'!$A$18:$L$18, 0),FALSE), 'E2 Allocators'!$B$15:$W$358, MATCH(AB$17, 'E2 Allocators'!$B$15:$W$15, 0),FALSE))</f>
        <v>0.33186144176411464</v>
      </c>
      <c r="AC609" s="2049">
        <f>IF(ISERROR(VLOOKUP(VLOOKUP($A609, 'E4 TB Allocation Details'!$A$18:$L$214, MATCH("Customer ID", 'E4 TB Allocation Details'!$A$18:$L$18, 0),FALSE), 'E2 Allocators'!$B$15:$W$358, MATCH(AC$17, 'E2 Allocators'!$B$15:$W$15, 0),FALSE)), 0, VLOOKUP(VLOOKUP($A609, 'E4 TB Allocation Details'!$A$18:$L$214, MATCH("Customer ID", 'E4 TB Allocation Details'!$A$18:$L$18, 0),FALSE), 'E2 Allocators'!$B$15:$W$358, MATCH(AC$17, 'E2 Allocators'!$B$15:$W$15, 0),FALSE))</f>
        <v>0.18800878173048413</v>
      </c>
      <c r="AD609" s="2049">
        <f>IF(ISERROR(VLOOKUP(VLOOKUP($A609, 'E4 TB Allocation Details'!$A$18:$L$214, MATCH("Customer ID", 'E4 TB Allocation Details'!$A$18:$L$18, 0),FALSE), 'E2 Allocators'!$B$15:$W$358, MATCH(AD$17, 'E2 Allocators'!$B$15:$W$15, 0),FALSE)), 0, VLOOKUP(VLOOKUP($A609, 'E4 TB Allocation Details'!$A$18:$L$214, MATCH("Customer ID", 'E4 TB Allocation Details'!$A$18:$L$18, 0),FALSE), 'E2 Allocators'!$B$15:$W$358, MATCH(AD$17, 'E2 Allocators'!$B$15:$W$15, 0),FALSE))</f>
        <v>0.37034435423479017</v>
      </c>
      <c r="AE609" s="2049">
        <f>IF(ISERROR(VLOOKUP(VLOOKUP($A609, 'E4 TB Allocation Details'!$A$18:$L$214, MATCH("Customer ID", 'E4 TB Allocation Details'!$A$18:$L$18, 0),FALSE), 'E2 Allocators'!$B$15:$W$358, MATCH(AE$17, 'E2 Allocators'!$B$15:$W$15, 0),FALSE)), 0, VLOOKUP(VLOOKUP($A609, 'E4 TB Allocation Details'!$A$18:$L$214, MATCH("Customer ID", 'E4 TB Allocation Details'!$A$18:$L$18, 0),FALSE), 'E2 Allocators'!$B$15:$W$358, MATCH(AE$17, 'E2 Allocators'!$B$15:$W$15, 0),FALSE))</f>
        <v>0</v>
      </c>
      <c r="AF609" s="2049">
        <f>IF(ISERROR(VLOOKUP(VLOOKUP($A609, 'E4 TB Allocation Details'!$A$18:$L$214, MATCH("Customer ID", 'E4 TB Allocation Details'!$A$18:$L$18, 0),FALSE), 'E2 Allocators'!$B$15:$W$358, MATCH(AF$17, 'E2 Allocators'!$B$15:$W$15, 0),FALSE)), 0, VLOOKUP(VLOOKUP($A609, 'E4 TB Allocation Details'!$A$18:$L$214, MATCH("Customer ID", 'E4 TB Allocation Details'!$A$18:$L$18, 0),FALSE), 'E2 Allocators'!$B$15:$W$358, MATCH(AF$17, 'E2 Allocators'!$B$15:$W$15, 0),FALSE))</f>
        <v>0</v>
      </c>
      <c r="AG609" s="2049">
        <f>IF(ISERROR(VLOOKUP(VLOOKUP($A609, 'E4 TB Allocation Details'!$A$18:$L$214, MATCH("Customer ID", 'E4 TB Allocation Details'!$A$18:$L$18, 0),FALSE), 'E2 Allocators'!$B$15:$W$358, MATCH(AG$17, 'E2 Allocators'!$B$15:$W$15, 0),FALSE)), 0, VLOOKUP(VLOOKUP($A609, 'E4 TB Allocation Details'!$A$18:$L$214, MATCH("Customer ID", 'E4 TB Allocation Details'!$A$18:$L$18, 0),FALSE), 'E2 Allocators'!$B$15:$W$358, MATCH(AG$17, 'E2 Allocators'!$B$15:$W$15, 0),FALSE))</f>
        <v>0.10467437963974555</v>
      </c>
      <c r="AH609" s="2049">
        <f>IF(ISERROR(VLOOKUP(VLOOKUP($A609, 'E4 TB Allocation Details'!$A$18:$L$214, MATCH("Customer ID", 'E4 TB Allocation Details'!$A$18:$L$18, 0),FALSE), 'E2 Allocators'!$B$15:$W$358, MATCH(AH$17, 'E2 Allocators'!$B$15:$W$15, 0),FALSE)), 0, VLOOKUP(VLOOKUP($A609, 'E4 TB Allocation Details'!$A$18:$L$214, MATCH("Customer ID", 'E4 TB Allocation Details'!$A$18:$L$18, 0),FALSE), 'E2 Allocators'!$B$15:$W$358, MATCH(AH$17, 'E2 Allocators'!$B$15:$W$15, 0),FALSE))</f>
        <v>3.9815801418119556E-3</v>
      </c>
      <c r="AI609" s="2049">
        <f>IF(ISERROR(VLOOKUP(VLOOKUP($A609, 'E4 TB Allocation Details'!$A$18:$L$214, MATCH("Customer ID", 'E4 TB Allocation Details'!$A$18:$L$18, 0),FALSE), 'E2 Allocators'!$B$15:$W$358, MATCH(AI$17, 'E2 Allocators'!$B$15:$W$15, 0),FALSE)), 0, VLOOKUP(VLOOKUP($A609, 'E4 TB Allocation Details'!$A$18:$L$214, MATCH("Customer ID", 'E4 TB Allocation Details'!$A$18:$L$18, 0),FALSE), 'E2 Allocators'!$B$15:$W$358, MATCH(AI$17, 'E2 Allocators'!$B$15:$W$15, 0),FALSE))</f>
        <v>0</v>
      </c>
      <c r="AJ609" s="2049">
        <f>IF(ISERROR(VLOOKUP(VLOOKUP($A609, 'E4 TB Allocation Details'!$A$18:$L$214, MATCH("Customer ID", 'E4 TB Allocation Details'!$A$18:$L$18, 0),FALSE), 'E2 Allocators'!$B$15:$W$358, MATCH(AJ$17, 'E2 Allocators'!$B$15:$W$15, 0),FALSE)), 0, VLOOKUP(VLOOKUP($A609, 'E4 TB Allocation Details'!$A$18:$L$214, MATCH("Customer ID", 'E4 TB Allocation Details'!$A$18:$L$18, 0),FALSE), 'E2 Allocators'!$B$15:$W$358, MATCH(AJ$17, 'E2 Allocators'!$B$15:$W$15, 0),FALSE))</f>
        <v>1.1294624890535805E-3</v>
      </c>
      <c r="AK609" s="2049">
        <f>IF(ISERROR(VLOOKUP(VLOOKUP($A609, 'E4 TB Allocation Details'!$A$18:$L$214, MATCH("Customer ID", 'E4 TB Allocation Details'!$A$18:$L$18, 0),FALSE), 'E2 Allocators'!$B$15:$W$358, MATCH(AK$17, 'E2 Allocators'!$B$15:$W$15, 0),FALSE)), 0, VLOOKUP(VLOOKUP($A609, 'E4 TB Allocation Details'!$A$18:$L$214, MATCH("Customer ID", 'E4 TB Allocation Details'!$A$18:$L$18, 0),FALSE), 'E2 Allocators'!$B$15:$W$358, MATCH(AK$17, 'E2 Allocators'!$B$15:$W$15, 0),FALSE))</f>
        <v>0</v>
      </c>
      <c r="AL609" s="2049">
        <f>IF(ISERROR(VLOOKUP(VLOOKUP($A609, 'E4 TB Allocation Details'!$A$18:$L$214, MATCH("Customer ID", 'E4 TB Allocation Details'!$A$18:$L$18, 0),FALSE), 'E2 Allocators'!$B$15:$W$358, MATCH(AL$17, 'E2 Allocators'!$B$15:$W$15, 0),FALSE)), 0, VLOOKUP(VLOOKUP($A609, 'E4 TB Allocation Details'!$A$18:$L$214, MATCH("Customer ID", 'E4 TB Allocation Details'!$A$18:$L$18, 0),FALSE), 'E2 Allocators'!$B$15:$W$358, MATCH(AL$17, 'E2 Allocators'!$B$15:$W$15, 0),FALSE))</f>
        <v>0</v>
      </c>
      <c r="AM609" s="2049">
        <f>IF(ISERROR(VLOOKUP(VLOOKUP($A609, 'E4 TB Allocation Details'!$A$18:$L$214, MATCH("Customer ID", 'E4 TB Allocation Details'!$A$18:$L$18, 0),FALSE), 'E2 Allocators'!$B$15:$W$358, MATCH(AM$17, 'E2 Allocators'!$B$15:$W$15, 0),FALSE)), 0, VLOOKUP(VLOOKUP($A609, 'E4 TB Allocation Details'!$A$18:$L$214, MATCH("Customer ID", 'E4 TB Allocation Details'!$A$18:$L$18, 0),FALSE), 'E2 Allocators'!$B$15:$W$358, MATCH(AM$17, 'E2 Allocators'!$B$15:$W$15, 0),FALSE))</f>
        <v>0</v>
      </c>
      <c r="AN609" s="2049">
        <f>IF(ISERROR(VLOOKUP(VLOOKUP($A609, 'E4 TB Allocation Details'!$A$18:$L$214, MATCH("Customer ID", 'E4 TB Allocation Details'!$A$18:$L$18, 0),FALSE), 'E2 Allocators'!$B$15:$W$358, MATCH(AN$17, 'E2 Allocators'!$B$15:$W$15, 0),FALSE)), 0, VLOOKUP(VLOOKUP($A609, 'E4 TB Allocation Details'!$A$18:$L$214, MATCH("Customer ID", 'E4 TB Allocation Details'!$A$18:$L$18, 0),FALSE), 'E2 Allocators'!$B$15:$W$358, MATCH(AN$17, 'E2 Allocators'!$B$15:$W$15, 0),FALSE))</f>
        <v>0</v>
      </c>
      <c r="AO609" s="2049">
        <f>IF(ISERROR(VLOOKUP(VLOOKUP($A609, 'E4 TB Allocation Details'!$A$18:$L$214, MATCH("Customer ID", 'E4 TB Allocation Details'!$A$18:$L$18, 0),FALSE), 'E2 Allocators'!$B$15:$W$358, MATCH(AO$17, 'E2 Allocators'!$B$15:$W$15, 0),FALSE)), 0, VLOOKUP(VLOOKUP($A609, 'E4 TB Allocation Details'!$A$18:$L$214, MATCH("Customer ID", 'E4 TB Allocation Details'!$A$18:$L$18, 0),FALSE), 'E2 Allocators'!$B$15:$W$358, MATCH(AO$17, 'E2 Allocators'!$B$15:$W$15, 0),FALSE))</f>
        <v>0</v>
      </c>
      <c r="AP609" s="2049">
        <f>IF(ISERROR(VLOOKUP(VLOOKUP($A609, 'E4 TB Allocation Details'!$A$18:$L$214, MATCH("Customer ID", 'E4 TB Allocation Details'!$A$18:$L$18, 0),FALSE), 'E2 Allocators'!$B$15:$W$358, MATCH(AP$17, 'E2 Allocators'!$B$15:$W$15, 0),FALSE)), 0, VLOOKUP(VLOOKUP($A609, 'E4 TB Allocation Details'!$A$18:$L$214, MATCH("Customer ID", 'E4 TB Allocation Details'!$A$18:$L$18, 0),FALSE), 'E2 Allocators'!$B$15:$W$358, MATCH(AP$17, 'E2 Allocators'!$B$15:$W$15, 0),FALSE))</f>
        <v>0</v>
      </c>
      <c r="AQ609" s="2049">
        <f>IF(ISERROR(VLOOKUP(VLOOKUP($A609, 'E4 TB Allocation Details'!$A$18:$L$214, MATCH("Customer ID", 'E4 TB Allocation Details'!$A$18:$L$18, 0),FALSE), 'E2 Allocators'!$B$15:$W$358, MATCH(AQ$17, 'E2 Allocators'!$B$15:$W$15, 0),FALSE)), 0, VLOOKUP(VLOOKUP($A609, 'E4 TB Allocation Details'!$A$18:$L$214, MATCH("Customer ID", 'E4 TB Allocation Details'!$A$18:$L$18, 0),FALSE), 'E2 Allocators'!$B$15:$W$358, MATCH(AQ$17, 'E2 Allocators'!$B$15:$W$15, 0),FALSE))</f>
        <v>0</v>
      </c>
      <c r="AR609" s="2049">
        <f>IF(ISERROR(VLOOKUP(VLOOKUP($A609, 'E4 TB Allocation Details'!$A$18:$L$214, MATCH("Customer ID", 'E4 TB Allocation Details'!$A$18:$L$18, 0),FALSE), 'E2 Allocators'!$B$15:$W$358, MATCH(AR$17, 'E2 Allocators'!$B$15:$W$15, 0),FALSE)), 0, VLOOKUP(VLOOKUP($A609, 'E4 TB Allocation Details'!$A$18:$L$214, MATCH("Customer ID", 'E4 TB Allocation Details'!$A$18:$L$18, 0),FALSE), 'E2 Allocators'!$B$15:$W$358, MATCH(AR$17, 'E2 Allocators'!$B$15:$W$15, 0),FALSE))</f>
        <v>0</v>
      </c>
      <c r="AS609" s="2049">
        <f>IF(ISERROR(VLOOKUP(VLOOKUP($A609, 'E4 TB Allocation Details'!$A$18:$L$214, MATCH("Customer ID", 'E4 TB Allocation Details'!$A$18:$L$18, 0),FALSE), 'E2 Allocators'!$B$15:$W$358, MATCH(AS$17, 'E2 Allocators'!$B$15:$W$15, 0),FALSE)), 0, VLOOKUP(VLOOKUP($A609, 'E4 TB Allocation Details'!$A$18:$L$214, MATCH("Customer ID", 'E4 TB Allocation Details'!$A$18:$L$18, 0),FALSE), 'E2 Allocators'!$B$15:$W$358, MATCH(AS$17, 'E2 Allocators'!$B$15:$W$15, 0),FALSE))</f>
        <v>0</v>
      </c>
      <c r="AT609" s="2049">
        <f>IF(ISERROR(VLOOKUP(VLOOKUP($A609, 'E4 TB Allocation Details'!$A$18:$L$214, MATCH("Customer ID", 'E4 TB Allocation Details'!$A$18:$L$18, 0),FALSE), 'E2 Allocators'!$B$15:$W$358, MATCH(AT$17, 'E2 Allocators'!$B$15:$W$15, 0),FALSE)), 0, VLOOKUP(VLOOKUP($A609, 'E4 TB Allocation Details'!$A$18:$L$214, MATCH("Customer ID", 'E4 TB Allocation Details'!$A$18:$L$18, 0),FALSE), 'E2 Allocators'!$B$15:$W$358, MATCH(AT$17, 'E2 Allocators'!$B$15:$W$15, 0),FALSE))</f>
        <v>0</v>
      </c>
      <c r="AU609" s="2049">
        <f>IF(ISERROR(VLOOKUP(VLOOKUP($A609, 'E4 TB Allocation Details'!$A$18:$L$214, MATCH("Customer ID", 'E4 TB Allocation Details'!$A$18:$L$18, 0),FALSE), 'E2 Allocators'!$B$15:$W$358, MATCH(AU$17, 'E2 Allocators'!$B$15:$W$15, 0),FALSE)), 0, VLOOKUP(VLOOKUP($A609, 'E4 TB Allocation Details'!$A$18:$L$214, MATCH("Customer ID", 'E4 TB Allocation Details'!$A$18:$L$18, 0),FALSE), 'E2 Allocators'!$B$15:$W$358, MATCH(AU$17, 'E2 Allocators'!$B$15:$W$15, 0),FALSE))</f>
        <v>0</v>
      </c>
      <c r="AV609" s="1250">
        <f>SUM(AB609:AU609)</f>
        <v>1</v>
      </c>
      <c r="AW609" s="1247"/>
      <c r="AX609" s="1247"/>
      <c r="AY609" s="1247"/>
      <c r="AZ609" s="1247"/>
      <c r="BA609" s="1247"/>
      <c r="BB609" s="1247"/>
      <c r="BC609" s="1247"/>
      <c r="BD609" s="1247"/>
      <c r="BE609" s="1247"/>
      <c r="BF609" s="1247"/>
      <c r="BG609" s="1247"/>
      <c r="BH609" s="1247"/>
      <c r="BI609" s="1247"/>
      <c r="BJ609" s="1247"/>
      <c r="BK609" s="1247"/>
      <c r="BL609" s="1247"/>
      <c r="BM609" s="1247"/>
      <c r="BN609" s="1247"/>
      <c r="BO609" s="1247"/>
      <c r="BP609" s="1247"/>
      <c r="BQ609" s="1248"/>
    </row>
    <row r="610" spans="1:69" s="229" customFormat="1" ht="12.75" x14ac:dyDescent="0.2">
      <c r="A610" s="1249">
        <v>1825</v>
      </c>
      <c r="B610" s="1242" t="s">
        <v>88</v>
      </c>
      <c r="C610" s="1243"/>
      <c r="D610" s="1244"/>
      <c r="E610" s="1244"/>
      <c r="F610" s="1244"/>
      <c r="G610" s="1245">
        <f>IF(ISERROR(VLOOKUP(VLOOKUP($A610, 'E4 TB Allocation Details'!$A$18:$L$214, MATCH("Demand ID", 'E4 TB Allocation Details'!$A$18:$L$18, 0),FALSE), 'E2 Allocators'!$B$15:$W$358, MATCH(G$17, 'E2 Allocators'!$B$15:$W$15, 0),FALSE)), 0, VLOOKUP(VLOOKUP($A610, 'E4 TB Allocation Details'!$A$18:$L$214, MATCH("Demand ID", 'E4 TB Allocation Details'!$A$18:$L$18, 0),FALSE), 'E2 Allocators'!$B$15:$W$358, MATCH(G$17, 'E2 Allocators'!$B$15:$W$15, 0),FALSE))</f>
        <v>0</v>
      </c>
      <c r="H610" s="1245">
        <f>IF(ISERROR(VLOOKUP(VLOOKUP($A610, 'E4 TB Allocation Details'!$A$18:$L$214, MATCH("Demand ID", 'E4 TB Allocation Details'!$A$18:$L$18, 0),FALSE), 'E2 Allocators'!$B$15:$W$358, MATCH(H$17, 'E2 Allocators'!$B$15:$W$15, 0),FALSE)), 0, VLOOKUP(VLOOKUP($A610, 'E4 TB Allocation Details'!$A$18:$L$214, MATCH("Demand ID", 'E4 TB Allocation Details'!$A$18:$L$18, 0),FALSE), 'E2 Allocators'!$B$15:$W$358, MATCH(H$17, 'E2 Allocators'!$B$15:$W$15, 0),FALSE))</f>
        <v>0</v>
      </c>
      <c r="I610" s="1245">
        <f>IF(ISERROR(VLOOKUP(VLOOKUP($A610, 'E4 TB Allocation Details'!$A$18:$L$214, MATCH("Demand ID", 'E4 TB Allocation Details'!$A$18:$L$18, 0),FALSE), 'E2 Allocators'!$B$15:$W$358, MATCH(I$17, 'E2 Allocators'!$B$15:$W$15, 0),FALSE)), 0, VLOOKUP(VLOOKUP($A610, 'E4 TB Allocation Details'!$A$18:$L$214, MATCH("Demand ID", 'E4 TB Allocation Details'!$A$18:$L$18, 0),FALSE), 'E2 Allocators'!$B$15:$W$358, MATCH(I$17, 'E2 Allocators'!$B$15:$W$15, 0),FALSE))</f>
        <v>0</v>
      </c>
      <c r="J610" s="1245">
        <f>IF(ISERROR(VLOOKUP(VLOOKUP($A610, 'E4 TB Allocation Details'!$A$18:$L$214, MATCH("Demand ID", 'E4 TB Allocation Details'!$A$18:$L$18, 0),FALSE), 'E2 Allocators'!$B$15:$W$358, MATCH(J$17, 'E2 Allocators'!$B$15:$W$15, 0),FALSE)), 0, VLOOKUP(VLOOKUP($A610, 'E4 TB Allocation Details'!$A$18:$L$214, MATCH("Demand ID", 'E4 TB Allocation Details'!$A$18:$L$18, 0),FALSE), 'E2 Allocators'!$B$15:$W$358, MATCH(J$17, 'E2 Allocators'!$B$15:$W$15, 0),FALSE))</f>
        <v>0</v>
      </c>
      <c r="K610" s="1245">
        <f>IF(ISERROR(VLOOKUP(VLOOKUP($A610, 'E4 TB Allocation Details'!$A$18:$L$214, MATCH("Demand ID", 'E4 TB Allocation Details'!$A$18:$L$18, 0),FALSE), 'E2 Allocators'!$B$15:$W$358, MATCH(K$17, 'E2 Allocators'!$B$15:$W$15, 0),FALSE)), 0, VLOOKUP(VLOOKUP($A610, 'E4 TB Allocation Details'!$A$18:$L$214, MATCH("Demand ID", 'E4 TB Allocation Details'!$A$18:$L$18, 0),FALSE), 'E2 Allocators'!$B$15:$W$358, MATCH(K$17, 'E2 Allocators'!$B$15:$W$15, 0),FALSE))</f>
        <v>0</v>
      </c>
      <c r="L610" s="1245">
        <f>IF(ISERROR(VLOOKUP(VLOOKUP($A610, 'E4 TB Allocation Details'!$A$18:$L$214, MATCH("Demand ID", 'E4 TB Allocation Details'!$A$18:$L$18, 0),FALSE), 'E2 Allocators'!$B$15:$W$358, MATCH(L$17, 'E2 Allocators'!$B$15:$W$15, 0),FALSE)), 0, VLOOKUP(VLOOKUP($A610, 'E4 TB Allocation Details'!$A$18:$L$214, MATCH("Demand ID", 'E4 TB Allocation Details'!$A$18:$L$18, 0),FALSE), 'E2 Allocators'!$B$15:$W$358, MATCH(L$17, 'E2 Allocators'!$B$15:$W$15, 0),FALSE))</f>
        <v>0</v>
      </c>
      <c r="M610" s="1245">
        <f>IF(ISERROR(VLOOKUP(VLOOKUP($A610, 'E4 TB Allocation Details'!$A$18:$L$214, MATCH("Demand ID", 'E4 TB Allocation Details'!$A$18:$L$18, 0),FALSE), 'E2 Allocators'!$B$15:$W$358, MATCH(M$17, 'E2 Allocators'!$B$15:$W$15, 0),FALSE)), 0, VLOOKUP(VLOOKUP($A610, 'E4 TB Allocation Details'!$A$18:$L$214, MATCH("Demand ID", 'E4 TB Allocation Details'!$A$18:$L$18, 0),FALSE), 'E2 Allocators'!$B$15:$W$358, MATCH(M$17, 'E2 Allocators'!$B$15:$W$15, 0),FALSE))</f>
        <v>0</v>
      </c>
      <c r="N610" s="1245">
        <f>IF(ISERROR(VLOOKUP(VLOOKUP($A610, 'E4 TB Allocation Details'!$A$18:$L$214, MATCH("Demand ID", 'E4 TB Allocation Details'!$A$18:$L$18, 0),FALSE), 'E2 Allocators'!$B$15:$W$358, MATCH(N$17, 'E2 Allocators'!$B$15:$W$15, 0),FALSE)), 0, VLOOKUP(VLOOKUP($A610, 'E4 TB Allocation Details'!$A$18:$L$214, MATCH("Demand ID", 'E4 TB Allocation Details'!$A$18:$L$18, 0),FALSE), 'E2 Allocators'!$B$15:$W$358, MATCH(N$17, 'E2 Allocators'!$B$15:$W$15, 0),FALSE))</f>
        <v>0</v>
      </c>
      <c r="O610" s="1245">
        <f>IF(ISERROR(VLOOKUP(VLOOKUP($A610, 'E4 TB Allocation Details'!$A$18:$L$214, MATCH("Demand ID", 'E4 TB Allocation Details'!$A$18:$L$18, 0),FALSE), 'E2 Allocators'!$B$15:$W$358, MATCH(O$17, 'E2 Allocators'!$B$15:$W$15, 0),FALSE)), 0, VLOOKUP(VLOOKUP($A610, 'E4 TB Allocation Details'!$A$18:$L$214, MATCH("Demand ID", 'E4 TB Allocation Details'!$A$18:$L$18, 0),FALSE), 'E2 Allocators'!$B$15:$W$358, MATCH(O$17, 'E2 Allocators'!$B$15:$W$15, 0),FALSE))</f>
        <v>0</v>
      </c>
      <c r="P610" s="1245">
        <f>IF(ISERROR(VLOOKUP(VLOOKUP($A610, 'E4 TB Allocation Details'!$A$18:$L$214, MATCH("Demand ID", 'E4 TB Allocation Details'!$A$18:$L$18, 0),FALSE), 'E2 Allocators'!$B$15:$W$358, MATCH(P$17, 'E2 Allocators'!$B$15:$W$15, 0),FALSE)), 0, VLOOKUP(VLOOKUP($A610, 'E4 TB Allocation Details'!$A$18:$L$214, MATCH("Demand ID", 'E4 TB Allocation Details'!$A$18:$L$18, 0),FALSE), 'E2 Allocators'!$B$15:$W$358, MATCH(P$17, 'E2 Allocators'!$B$15:$W$15, 0),FALSE))</f>
        <v>0</v>
      </c>
      <c r="Q610" s="1245">
        <f>IF(ISERROR(VLOOKUP(VLOOKUP($A610, 'E4 TB Allocation Details'!$A$18:$L$214, MATCH("Demand ID", 'E4 TB Allocation Details'!$A$18:$L$18, 0),FALSE), 'E2 Allocators'!$B$15:$W$358, MATCH(Q$17, 'E2 Allocators'!$B$15:$W$15, 0),FALSE)), 0, VLOOKUP(VLOOKUP($A610, 'E4 TB Allocation Details'!$A$18:$L$214, MATCH("Demand ID", 'E4 TB Allocation Details'!$A$18:$L$18, 0),FALSE), 'E2 Allocators'!$B$15:$W$358, MATCH(Q$17, 'E2 Allocators'!$B$15:$W$15, 0),FALSE))</f>
        <v>0</v>
      </c>
      <c r="R610" s="1245">
        <f>IF(ISERROR(VLOOKUP(VLOOKUP($A610, 'E4 TB Allocation Details'!$A$18:$L$214, MATCH("Demand ID", 'E4 TB Allocation Details'!$A$18:$L$18, 0),FALSE), 'E2 Allocators'!$B$15:$W$358, MATCH(R$17, 'E2 Allocators'!$B$15:$W$15, 0),FALSE)), 0, VLOOKUP(VLOOKUP($A610, 'E4 TB Allocation Details'!$A$18:$L$214, MATCH("Demand ID", 'E4 TB Allocation Details'!$A$18:$L$18, 0),FALSE), 'E2 Allocators'!$B$15:$W$358, MATCH(R$17, 'E2 Allocators'!$B$15:$W$15, 0),FALSE))</f>
        <v>0</v>
      </c>
      <c r="S610" s="1245">
        <f>IF(ISERROR(VLOOKUP(VLOOKUP($A610, 'E4 TB Allocation Details'!$A$18:$L$214, MATCH("Demand ID", 'E4 TB Allocation Details'!$A$18:$L$18, 0),FALSE), 'E2 Allocators'!$B$15:$W$358, MATCH(S$17, 'E2 Allocators'!$B$15:$W$15, 0),FALSE)), 0, VLOOKUP(VLOOKUP($A610, 'E4 TB Allocation Details'!$A$18:$L$214, MATCH("Demand ID", 'E4 TB Allocation Details'!$A$18:$L$18, 0),FALSE), 'E2 Allocators'!$B$15:$W$358, MATCH(S$17, 'E2 Allocators'!$B$15:$W$15, 0),FALSE))</f>
        <v>0</v>
      </c>
      <c r="T610" s="1245">
        <f>IF(ISERROR(VLOOKUP(VLOOKUP($A610, 'E4 TB Allocation Details'!$A$18:$L$214, MATCH("Demand ID", 'E4 TB Allocation Details'!$A$18:$L$18, 0),FALSE), 'E2 Allocators'!$B$15:$W$358, MATCH(T$17, 'E2 Allocators'!$B$15:$W$15, 0),FALSE)), 0, VLOOKUP(VLOOKUP($A610, 'E4 TB Allocation Details'!$A$18:$L$214, MATCH("Demand ID", 'E4 TB Allocation Details'!$A$18:$L$18, 0),FALSE), 'E2 Allocators'!$B$15:$W$358, MATCH(T$17, 'E2 Allocators'!$B$15:$W$15, 0),FALSE))</f>
        <v>0</v>
      </c>
      <c r="U610" s="1245">
        <f>IF(ISERROR(VLOOKUP(VLOOKUP($A610, 'E4 TB Allocation Details'!$A$18:$L$214, MATCH("Demand ID", 'E4 TB Allocation Details'!$A$18:$L$18, 0),FALSE), 'E2 Allocators'!$B$15:$W$358, MATCH(U$17, 'E2 Allocators'!$B$15:$W$15, 0),FALSE)), 0, VLOOKUP(VLOOKUP($A610, 'E4 TB Allocation Details'!$A$18:$L$214, MATCH("Demand ID", 'E4 TB Allocation Details'!$A$18:$L$18, 0),FALSE), 'E2 Allocators'!$B$15:$W$358, MATCH(U$17, 'E2 Allocators'!$B$15:$W$15, 0),FALSE))</f>
        <v>0</v>
      </c>
      <c r="V610" s="1245">
        <f>IF(ISERROR(VLOOKUP(VLOOKUP($A610, 'E4 TB Allocation Details'!$A$18:$L$214, MATCH("Demand ID", 'E4 TB Allocation Details'!$A$18:$L$18, 0),FALSE), 'E2 Allocators'!$B$15:$W$358, MATCH(V$17, 'E2 Allocators'!$B$15:$W$15, 0),FALSE)), 0, VLOOKUP(VLOOKUP($A610, 'E4 TB Allocation Details'!$A$18:$L$214, MATCH("Demand ID", 'E4 TB Allocation Details'!$A$18:$L$18, 0),FALSE), 'E2 Allocators'!$B$15:$W$358, MATCH(V$17, 'E2 Allocators'!$B$15:$W$15, 0),FALSE))</f>
        <v>0</v>
      </c>
      <c r="W610" s="1245">
        <f>IF(ISERROR(VLOOKUP(VLOOKUP($A610, 'E4 TB Allocation Details'!$A$18:$L$214, MATCH("Demand ID", 'E4 TB Allocation Details'!$A$18:$L$18, 0),FALSE), 'E2 Allocators'!$B$15:$W$358, MATCH(W$17, 'E2 Allocators'!$B$15:$W$15, 0),FALSE)), 0, VLOOKUP(VLOOKUP($A610, 'E4 TB Allocation Details'!$A$18:$L$214, MATCH("Demand ID", 'E4 TB Allocation Details'!$A$18:$L$18, 0),FALSE), 'E2 Allocators'!$B$15:$W$358, MATCH(W$17, 'E2 Allocators'!$B$15:$W$15, 0),FALSE))</f>
        <v>0</v>
      </c>
      <c r="X610" s="1245">
        <f>IF(ISERROR(VLOOKUP(VLOOKUP($A610, 'E4 TB Allocation Details'!$A$18:$L$214, MATCH("Demand ID", 'E4 TB Allocation Details'!$A$18:$L$18, 0),FALSE), 'E2 Allocators'!$B$15:$W$358, MATCH(X$17, 'E2 Allocators'!$B$15:$W$15, 0),FALSE)), 0, VLOOKUP(VLOOKUP($A610, 'E4 TB Allocation Details'!$A$18:$L$214, MATCH("Demand ID", 'E4 TB Allocation Details'!$A$18:$L$18, 0),FALSE), 'E2 Allocators'!$B$15:$W$358, MATCH(X$17, 'E2 Allocators'!$B$15:$W$15, 0),FALSE))</f>
        <v>0</v>
      </c>
      <c r="Y610" s="1245">
        <f>IF(ISERROR(VLOOKUP(VLOOKUP($A610, 'E4 TB Allocation Details'!$A$18:$L$214, MATCH("Demand ID", 'E4 TB Allocation Details'!$A$18:$L$18, 0),FALSE), 'E2 Allocators'!$B$15:$W$358, MATCH(Y$17, 'E2 Allocators'!$B$15:$W$15, 0),FALSE)), 0, VLOOKUP(VLOOKUP($A610, 'E4 TB Allocation Details'!$A$18:$L$214, MATCH("Demand ID", 'E4 TB Allocation Details'!$A$18:$L$18, 0),FALSE), 'E2 Allocators'!$B$15:$W$358, MATCH(Y$17, 'E2 Allocators'!$B$15:$W$15, 0),FALSE))</f>
        <v>0</v>
      </c>
      <c r="Z610" s="1245">
        <f>IF(ISERROR(VLOOKUP(VLOOKUP($A610, 'E4 TB Allocation Details'!$A$18:$L$214, MATCH("Demand ID", 'E4 TB Allocation Details'!$A$18:$L$18, 0),FALSE), 'E2 Allocators'!$B$15:$W$358, MATCH(Z$17, 'E2 Allocators'!$B$15:$W$15, 0),FALSE)), 0, VLOOKUP(VLOOKUP($A610, 'E4 TB Allocation Details'!$A$18:$L$214, MATCH("Demand ID", 'E4 TB Allocation Details'!$A$18:$L$18, 0),FALSE), 'E2 Allocators'!$B$15:$W$358, MATCH(Z$17, 'E2 Allocators'!$B$15:$W$15, 0),FALSE))</f>
        <v>0</v>
      </c>
      <c r="AA610" s="1250">
        <f t="shared" si="901"/>
        <v>0</v>
      </c>
      <c r="AB610" s="1245">
        <f>IF(ISERROR(VLOOKUP(VLOOKUP($A610, 'E4 TB Allocation Details'!$A$18:$L$214, MATCH("Customer ID", 'E4 TB Allocation Details'!$A$18:$L$18, 0),FALSE), 'E2 Allocators'!$B$15:$W$358, MATCH(AB$17, 'E2 Allocators'!$B$15:$W$15, 0),FALSE)), 0, VLOOKUP(VLOOKUP($A610, 'E4 TB Allocation Details'!$A$18:$L$214, MATCH("Customer ID", 'E4 TB Allocation Details'!$A$18:$L$18, 0),FALSE), 'E2 Allocators'!$B$15:$W$358, MATCH(AB$17, 'E2 Allocators'!$B$15:$W$15, 0),FALSE))</f>
        <v>0</v>
      </c>
      <c r="AC610" s="1245">
        <f>IF(ISERROR(VLOOKUP(VLOOKUP($A610, 'E4 TB Allocation Details'!$A$18:$L$214, MATCH("Customer ID", 'E4 TB Allocation Details'!$A$18:$L$18, 0),FALSE), 'E2 Allocators'!$B$15:$W$358, MATCH(AC$17, 'E2 Allocators'!$B$15:$W$15, 0),FALSE)), 0, VLOOKUP(VLOOKUP($A610, 'E4 TB Allocation Details'!$A$18:$L$214, MATCH("Customer ID", 'E4 TB Allocation Details'!$A$18:$L$18, 0),FALSE), 'E2 Allocators'!$B$15:$W$358, MATCH(AC$17, 'E2 Allocators'!$B$15:$W$15, 0),FALSE))</f>
        <v>0</v>
      </c>
      <c r="AD610" s="1245">
        <f>IF(ISERROR(VLOOKUP(VLOOKUP($A610, 'E4 TB Allocation Details'!$A$18:$L$214, MATCH("Customer ID", 'E4 TB Allocation Details'!$A$18:$L$18, 0),FALSE), 'E2 Allocators'!$B$15:$W$358, MATCH(AD$17, 'E2 Allocators'!$B$15:$W$15, 0),FALSE)), 0, VLOOKUP(VLOOKUP($A610, 'E4 TB Allocation Details'!$A$18:$L$214, MATCH("Customer ID", 'E4 TB Allocation Details'!$A$18:$L$18, 0),FALSE), 'E2 Allocators'!$B$15:$W$358, MATCH(AD$17, 'E2 Allocators'!$B$15:$W$15, 0),FALSE))</f>
        <v>0</v>
      </c>
      <c r="AE610" s="1245">
        <f>IF(ISERROR(VLOOKUP(VLOOKUP($A610, 'E4 TB Allocation Details'!$A$18:$L$214, MATCH("Customer ID", 'E4 TB Allocation Details'!$A$18:$L$18, 0),FALSE), 'E2 Allocators'!$B$15:$W$358, MATCH(AE$17, 'E2 Allocators'!$B$15:$W$15, 0),FALSE)), 0, VLOOKUP(VLOOKUP($A610, 'E4 TB Allocation Details'!$A$18:$L$214, MATCH("Customer ID", 'E4 TB Allocation Details'!$A$18:$L$18, 0),FALSE), 'E2 Allocators'!$B$15:$W$358, MATCH(AE$17, 'E2 Allocators'!$B$15:$W$15, 0),FALSE))</f>
        <v>0</v>
      </c>
      <c r="AF610" s="1245">
        <f>IF(ISERROR(VLOOKUP(VLOOKUP($A610, 'E4 TB Allocation Details'!$A$18:$L$214, MATCH("Customer ID", 'E4 TB Allocation Details'!$A$18:$L$18, 0),FALSE), 'E2 Allocators'!$B$15:$W$358, MATCH(AF$17, 'E2 Allocators'!$B$15:$W$15, 0),FALSE)), 0, VLOOKUP(VLOOKUP($A610, 'E4 TB Allocation Details'!$A$18:$L$214, MATCH("Customer ID", 'E4 TB Allocation Details'!$A$18:$L$18, 0),FALSE), 'E2 Allocators'!$B$15:$W$358, MATCH(AF$17, 'E2 Allocators'!$B$15:$W$15, 0),FALSE))</f>
        <v>0</v>
      </c>
      <c r="AG610" s="1245">
        <f>IF(ISERROR(VLOOKUP(VLOOKUP($A610, 'E4 TB Allocation Details'!$A$18:$L$214, MATCH("Customer ID", 'E4 TB Allocation Details'!$A$18:$L$18, 0),FALSE), 'E2 Allocators'!$B$15:$W$358, MATCH(AG$17, 'E2 Allocators'!$B$15:$W$15, 0),FALSE)), 0, VLOOKUP(VLOOKUP($A610, 'E4 TB Allocation Details'!$A$18:$L$214, MATCH("Customer ID", 'E4 TB Allocation Details'!$A$18:$L$18, 0),FALSE), 'E2 Allocators'!$B$15:$W$358, MATCH(AG$17, 'E2 Allocators'!$B$15:$W$15, 0),FALSE))</f>
        <v>0</v>
      </c>
      <c r="AH610" s="1245">
        <f>IF(ISERROR(VLOOKUP(VLOOKUP($A610, 'E4 TB Allocation Details'!$A$18:$L$214, MATCH("Customer ID", 'E4 TB Allocation Details'!$A$18:$L$18, 0),FALSE), 'E2 Allocators'!$B$15:$W$358, MATCH(AH$17, 'E2 Allocators'!$B$15:$W$15, 0),FALSE)), 0, VLOOKUP(VLOOKUP($A610, 'E4 TB Allocation Details'!$A$18:$L$214, MATCH("Customer ID", 'E4 TB Allocation Details'!$A$18:$L$18, 0),FALSE), 'E2 Allocators'!$B$15:$W$358, MATCH(AH$17, 'E2 Allocators'!$B$15:$W$15, 0),FALSE))</f>
        <v>0</v>
      </c>
      <c r="AI610" s="1245">
        <f>IF(ISERROR(VLOOKUP(VLOOKUP($A610, 'E4 TB Allocation Details'!$A$18:$L$214, MATCH("Customer ID", 'E4 TB Allocation Details'!$A$18:$L$18, 0),FALSE), 'E2 Allocators'!$B$15:$W$358, MATCH(AI$17, 'E2 Allocators'!$B$15:$W$15, 0),FALSE)), 0, VLOOKUP(VLOOKUP($A610, 'E4 TB Allocation Details'!$A$18:$L$214, MATCH("Customer ID", 'E4 TB Allocation Details'!$A$18:$L$18, 0),FALSE), 'E2 Allocators'!$B$15:$W$358, MATCH(AI$17, 'E2 Allocators'!$B$15:$W$15, 0),FALSE))</f>
        <v>0</v>
      </c>
      <c r="AJ610" s="1245">
        <f>IF(ISERROR(VLOOKUP(VLOOKUP($A610, 'E4 TB Allocation Details'!$A$18:$L$214, MATCH("Customer ID", 'E4 TB Allocation Details'!$A$18:$L$18, 0),FALSE), 'E2 Allocators'!$B$15:$W$358, MATCH(AJ$17, 'E2 Allocators'!$B$15:$W$15, 0),FALSE)), 0, VLOOKUP(VLOOKUP($A610, 'E4 TB Allocation Details'!$A$18:$L$214, MATCH("Customer ID", 'E4 TB Allocation Details'!$A$18:$L$18, 0),FALSE), 'E2 Allocators'!$B$15:$W$358, MATCH(AJ$17, 'E2 Allocators'!$B$15:$W$15, 0),FALSE))</f>
        <v>0</v>
      </c>
      <c r="AK610" s="1245">
        <f>IF(ISERROR(VLOOKUP(VLOOKUP($A610, 'E4 TB Allocation Details'!$A$18:$L$214, MATCH("Customer ID", 'E4 TB Allocation Details'!$A$18:$L$18, 0),FALSE), 'E2 Allocators'!$B$15:$W$358, MATCH(AK$17, 'E2 Allocators'!$B$15:$W$15, 0),FALSE)), 0, VLOOKUP(VLOOKUP($A610, 'E4 TB Allocation Details'!$A$18:$L$214, MATCH("Customer ID", 'E4 TB Allocation Details'!$A$18:$L$18, 0),FALSE), 'E2 Allocators'!$B$15:$W$358, MATCH(AK$17, 'E2 Allocators'!$B$15:$W$15, 0),FALSE))</f>
        <v>0</v>
      </c>
      <c r="AL610" s="1245">
        <f>IF(ISERROR(VLOOKUP(VLOOKUP($A610, 'E4 TB Allocation Details'!$A$18:$L$214, MATCH("Customer ID", 'E4 TB Allocation Details'!$A$18:$L$18, 0),FALSE), 'E2 Allocators'!$B$15:$W$358, MATCH(AL$17, 'E2 Allocators'!$B$15:$W$15, 0),FALSE)), 0, VLOOKUP(VLOOKUP($A610, 'E4 TB Allocation Details'!$A$18:$L$214, MATCH("Customer ID", 'E4 TB Allocation Details'!$A$18:$L$18, 0),FALSE), 'E2 Allocators'!$B$15:$W$358, MATCH(AL$17, 'E2 Allocators'!$B$15:$W$15, 0),FALSE))</f>
        <v>0</v>
      </c>
      <c r="AM610" s="1245">
        <f>IF(ISERROR(VLOOKUP(VLOOKUP($A610, 'E4 TB Allocation Details'!$A$18:$L$214, MATCH("Customer ID", 'E4 TB Allocation Details'!$A$18:$L$18, 0),FALSE), 'E2 Allocators'!$B$15:$W$358, MATCH(AM$17, 'E2 Allocators'!$B$15:$W$15, 0),FALSE)), 0, VLOOKUP(VLOOKUP($A610, 'E4 TB Allocation Details'!$A$18:$L$214, MATCH("Customer ID", 'E4 TB Allocation Details'!$A$18:$L$18, 0),FALSE), 'E2 Allocators'!$B$15:$W$358, MATCH(AM$17, 'E2 Allocators'!$B$15:$W$15, 0),FALSE))</f>
        <v>0</v>
      </c>
      <c r="AN610" s="1245">
        <f>IF(ISERROR(VLOOKUP(VLOOKUP($A610, 'E4 TB Allocation Details'!$A$18:$L$214, MATCH("Customer ID", 'E4 TB Allocation Details'!$A$18:$L$18, 0),FALSE), 'E2 Allocators'!$B$15:$W$358, MATCH(AN$17, 'E2 Allocators'!$B$15:$W$15, 0),FALSE)), 0, VLOOKUP(VLOOKUP($A610, 'E4 TB Allocation Details'!$A$18:$L$214, MATCH("Customer ID", 'E4 TB Allocation Details'!$A$18:$L$18, 0),FALSE), 'E2 Allocators'!$B$15:$W$358, MATCH(AN$17, 'E2 Allocators'!$B$15:$W$15, 0),FALSE))</f>
        <v>0</v>
      </c>
      <c r="AO610" s="1245">
        <f>IF(ISERROR(VLOOKUP(VLOOKUP($A610, 'E4 TB Allocation Details'!$A$18:$L$214, MATCH("Customer ID", 'E4 TB Allocation Details'!$A$18:$L$18, 0),FALSE), 'E2 Allocators'!$B$15:$W$358, MATCH(AO$17, 'E2 Allocators'!$B$15:$W$15, 0),FALSE)), 0, VLOOKUP(VLOOKUP($A610, 'E4 TB Allocation Details'!$A$18:$L$214, MATCH("Customer ID", 'E4 TB Allocation Details'!$A$18:$L$18, 0),FALSE), 'E2 Allocators'!$B$15:$W$358, MATCH(AO$17, 'E2 Allocators'!$B$15:$W$15, 0),FALSE))</f>
        <v>0</v>
      </c>
      <c r="AP610" s="1245">
        <f>IF(ISERROR(VLOOKUP(VLOOKUP($A610, 'E4 TB Allocation Details'!$A$18:$L$214, MATCH("Customer ID", 'E4 TB Allocation Details'!$A$18:$L$18, 0),FALSE), 'E2 Allocators'!$B$15:$W$358, MATCH(AP$17, 'E2 Allocators'!$B$15:$W$15, 0),FALSE)), 0, VLOOKUP(VLOOKUP($A610, 'E4 TB Allocation Details'!$A$18:$L$214, MATCH("Customer ID", 'E4 TB Allocation Details'!$A$18:$L$18, 0),FALSE), 'E2 Allocators'!$B$15:$W$358, MATCH(AP$17, 'E2 Allocators'!$B$15:$W$15, 0),FALSE))</f>
        <v>0</v>
      </c>
      <c r="AQ610" s="1245">
        <f>IF(ISERROR(VLOOKUP(VLOOKUP($A610, 'E4 TB Allocation Details'!$A$18:$L$214, MATCH("Customer ID", 'E4 TB Allocation Details'!$A$18:$L$18, 0),FALSE), 'E2 Allocators'!$B$15:$W$358, MATCH(AQ$17, 'E2 Allocators'!$B$15:$W$15, 0),FALSE)), 0, VLOOKUP(VLOOKUP($A610, 'E4 TB Allocation Details'!$A$18:$L$214, MATCH("Customer ID", 'E4 TB Allocation Details'!$A$18:$L$18, 0),FALSE), 'E2 Allocators'!$B$15:$W$358, MATCH(AQ$17, 'E2 Allocators'!$B$15:$W$15, 0),FALSE))</f>
        <v>0</v>
      </c>
      <c r="AR610" s="1245">
        <f>IF(ISERROR(VLOOKUP(VLOOKUP($A610, 'E4 TB Allocation Details'!$A$18:$L$214, MATCH("Customer ID", 'E4 TB Allocation Details'!$A$18:$L$18, 0),FALSE), 'E2 Allocators'!$B$15:$W$358, MATCH(AR$17, 'E2 Allocators'!$B$15:$W$15, 0),FALSE)), 0, VLOOKUP(VLOOKUP($A610, 'E4 TB Allocation Details'!$A$18:$L$214, MATCH("Customer ID", 'E4 TB Allocation Details'!$A$18:$L$18, 0),FALSE), 'E2 Allocators'!$B$15:$W$358, MATCH(AR$17, 'E2 Allocators'!$B$15:$W$15, 0),FALSE))</f>
        <v>0</v>
      </c>
      <c r="AS610" s="1245">
        <f>IF(ISERROR(VLOOKUP(VLOOKUP($A610, 'E4 TB Allocation Details'!$A$18:$L$214, MATCH("Customer ID", 'E4 TB Allocation Details'!$A$18:$L$18, 0),FALSE), 'E2 Allocators'!$B$15:$W$358, MATCH(AS$17, 'E2 Allocators'!$B$15:$W$15, 0),FALSE)), 0, VLOOKUP(VLOOKUP($A610, 'E4 TB Allocation Details'!$A$18:$L$214, MATCH("Customer ID", 'E4 TB Allocation Details'!$A$18:$L$18, 0),FALSE), 'E2 Allocators'!$B$15:$W$358, MATCH(AS$17, 'E2 Allocators'!$B$15:$W$15, 0),FALSE))</f>
        <v>0</v>
      </c>
      <c r="AT610" s="1245">
        <f>IF(ISERROR(VLOOKUP(VLOOKUP($A610, 'E4 TB Allocation Details'!$A$18:$L$214, MATCH("Customer ID", 'E4 TB Allocation Details'!$A$18:$L$18, 0),FALSE), 'E2 Allocators'!$B$15:$W$358, MATCH(AT$17, 'E2 Allocators'!$B$15:$W$15, 0),FALSE)), 0, VLOOKUP(VLOOKUP($A610, 'E4 TB Allocation Details'!$A$18:$L$214, MATCH("Customer ID", 'E4 TB Allocation Details'!$A$18:$L$18, 0),FALSE), 'E2 Allocators'!$B$15:$W$358, MATCH(AT$17, 'E2 Allocators'!$B$15:$W$15, 0),FALSE))</f>
        <v>0</v>
      </c>
      <c r="AU610" s="1245">
        <f>IF(ISERROR(VLOOKUP(VLOOKUP($A610, 'E4 TB Allocation Details'!$A$18:$L$214, MATCH("Customer ID", 'E4 TB Allocation Details'!$A$18:$L$18, 0),FALSE), 'E2 Allocators'!$B$15:$W$358, MATCH(AU$17, 'E2 Allocators'!$B$15:$W$15, 0),FALSE)), 0, VLOOKUP(VLOOKUP($A610, 'E4 TB Allocation Details'!$A$18:$L$214, MATCH("Customer ID", 'E4 TB Allocation Details'!$A$18:$L$18, 0),FALSE), 'E2 Allocators'!$B$15:$W$358, MATCH(AU$17, 'E2 Allocators'!$B$15:$W$15, 0),FALSE))</f>
        <v>0</v>
      </c>
      <c r="AV610" s="1250">
        <f t="shared" si="902"/>
        <v>0</v>
      </c>
      <c r="AW610" s="1247"/>
      <c r="AX610" s="1247"/>
      <c r="AY610" s="1247"/>
      <c r="AZ610" s="1247"/>
      <c r="BA610" s="1247"/>
      <c r="BB610" s="1247"/>
      <c r="BC610" s="1247"/>
      <c r="BD610" s="1247"/>
      <c r="BE610" s="1247"/>
      <c r="BF610" s="1247"/>
      <c r="BG610" s="1247"/>
      <c r="BH610" s="1247"/>
      <c r="BI610" s="1247"/>
      <c r="BJ610" s="1247"/>
      <c r="BK610" s="1247"/>
      <c r="BL610" s="1247"/>
      <c r="BM610" s="1247"/>
      <c r="BN610" s="1247"/>
      <c r="BO610" s="1247"/>
      <c r="BP610" s="1247"/>
      <c r="BQ610" s="1248"/>
    </row>
    <row r="611" spans="1:69" s="229" customFormat="1" ht="12.75" x14ac:dyDescent="0.2">
      <c r="A611" s="1249" t="s">
        <v>823</v>
      </c>
      <c r="B611" s="1242" t="s">
        <v>365</v>
      </c>
      <c r="C611" s="1243">
        <v>1</v>
      </c>
      <c r="D611" s="1244">
        <f t="shared" si="899"/>
        <v>1</v>
      </c>
      <c r="E611" s="1244">
        <f>VLOOKUP($A611,'E1 Categorization'!$A$35:$E$116,5,FALSE)</f>
        <v>0</v>
      </c>
      <c r="F611" s="1244">
        <f t="shared" si="900"/>
        <v>1</v>
      </c>
      <c r="G611" s="1245">
        <f>IF(ISERROR(VLOOKUP(VLOOKUP($A611, 'E4 TB Allocation Details'!$A$18:$L$214, MATCH("Demand ID", 'E4 TB Allocation Details'!$A$18:$L$18, 0),FALSE), 'E2 Allocators'!$B$15:$W$358, MATCH(G$17, 'E2 Allocators'!$B$15:$W$15, 0),FALSE)), 0, VLOOKUP(VLOOKUP($A611, 'E4 TB Allocation Details'!$A$18:$L$214, MATCH("Demand ID", 'E4 TB Allocation Details'!$A$18:$L$18, 0),FALSE), 'E2 Allocators'!$B$15:$W$358, MATCH(G$17, 'E2 Allocators'!$B$15:$W$15, 0),FALSE))</f>
        <v>0.3157623529226346</v>
      </c>
      <c r="H611" s="1245">
        <f>IF(ISERROR(VLOOKUP(VLOOKUP($A611, 'E4 TB Allocation Details'!$A$18:$L$214, MATCH("Demand ID", 'E4 TB Allocation Details'!$A$18:$L$18, 0),FALSE), 'E2 Allocators'!$B$15:$W$358, MATCH(H$17, 'E2 Allocators'!$B$15:$W$15, 0),FALSE)), 0, VLOOKUP(VLOOKUP($A611, 'E4 TB Allocation Details'!$A$18:$L$214, MATCH("Demand ID", 'E4 TB Allocation Details'!$A$18:$L$18, 0),FALSE), 'E2 Allocators'!$B$15:$W$358, MATCH(H$17, 'E2 Allocators'!$B$15:$W$15, 0),FALSE))</f>
        <v>0.26945830515200747</v>
      </c>
      <c r="I611" s="1245">
        <f>IF(ISERROR(VLOOKUP(VLOOKUP($A611, 'E4 TB Allocation Details'!$A$18:$L$214, MATCH("Demand ID", 'E4 TB Allocation Details'!$A$18:$L$18, 0),FALSE), 'E2 Allocators'!$B$15:$W$358, MATCH(I$17, 'E2 Allocators'!$B$15:$W$15, 0),FALSE)), 0, VLOOKUP(VLOOKUP($A611, 'E4 TB Allocation Details'!$A$18:$L$214, MATCH("Demand ID", 'E4 TB Allocation Details'!$A$18:$L$18, 0),FALSE), 'E2 Allocators'!$B$15:$W$358, MATCH(I$17, 'E2 Allocators'!$B$15:$W$15, 0),FALSE))</f>
        <v>0.32055874862254585</v>
      </c>
      <c r="J611" s="1245">
        <f>IF(ISERROR(VLOOKUP(VLOOKUP($A611, 'E4 TB Allocation Details'!$A$18:$L$214, MATCH("Demand ID", 'E4 TB Allocation Details'!$A$18:$L$18, 0),FALSE), 'E2 Allocators'!$B$15:$W$358, MATCH(J$17, 'E2 Allocators'!$B$15:$W$15, 0),FALSE)), 0, VLOOKUP(VLOOKUP($A611, 'E4 TB Allocation Details'!$A$18:$L$214, MATCH("Demand ID", 'E4 TB Allocation Details'!$A$18:$L$18, 0),FALSE), 'E2 Allocators'!$B$15:$W$358, MATCH(J$17, 'E2 Allocators'!$B$15:$W$15, 0),FALSE))</f>
        <v>0</v>
      </c>
      <c r="K611" s="1245">
        <f>IF(ISERROR(VLOOKUP(VLOOKUP($A611, 'E4 TB Allocation Details'!$A$18:$L$214, MATCH("Demand ID", 'E4 TB Allocation Details'!$A$18:$L$18, 0),FALSE), 'E2 Allocators'!$B$15:$W$358, MATCH(K$17, 'E2 Allocators'!$B$15:$W$15, 0),FALSE)), 0, VLOOKUP(VLOOKUP($A611, 'E4 TB Allocation Details'!$A$18:$L$214, MATCH("Demand ID", 'E4 TB Allocation Details'!$A$18:$L$18, 0),FALSE), 'E2 Allocators'!$B$15:$W$358, MATCH(K$17, 'E2 Allocators'!$B$15:$W$15, 0),FALSE))</f>
        <v>0</v>
      </c>
      <c r="L611" s="1245">
        <f>IF(ISERROR(VLOOKUP(VLOOKUP($A611, 'E4 TB Allocation Details'!$A$18:$L$214, MATCH("Demand ID", 'E4 TB Allocation Details'!$A$18:$L$18, 0),FALSE), 'E2 Allocators'!$B$15:$W$358, MATCH(L$17, 'E2 Allocators'!$B$15:$W$15, 0),FALSE)), 0, VLOOKUP(VLOOKUP($A611, 'E4 TB Allocation Details'!$A$18:$L$214, MATCH("Demand ID", 'E4 TB Allocation Details'!$A$18:$L$18, 0),FALSE), 'E2 Allocators'!$B$15:$W$358, MATCH(L$17, 'E2 Allocators'!$B$15:$W$15, 0),FALSE))</f>
        <v>9.1266376255299209E-2</v>
      </c>
      <c r="M611" s="1245">
        <f>IF(ISERROR(VLOOKUP(VLOOKUP($A611, 'E4 TB Allocation Details'!$A$18:$L$214, MATCH("Demand ID", 'E4 TB Allocation Details'!$A$18:$L$18, 0),FALSE), 'E2 Allocators'!$B$15:$W$358, MATCH(M$17, 'E2 Allocators'!$B$15:$W$15, 0),FALSE)), 0, VLOOKUP(VLOOKUP($A611, 'E4 TB Allocation Details'!$A$18:$L$214, MATCH("Demand ID", 'E4 TB Allocation Details'!$A$18:$L$18, 0),FALSE), 'E2 Allocators'!$B$15:$W$358, MATCH(M$17, 'E2 Allocators'!$B$15:$W$15, 0),FALSE))</f>
        <v>2.1516055983044307E-3</v>
      </c>
      <c r="N611" s="1245">
        <f>IF(ISERROR(VLOOKUP(VLOOKUP($A611, 'E4 TB Allocation Details'!$A$18:$L$214, MATCH("Demand ID", 'E4 TB Allocation Details'!$A$18:$L$18, 0),FALSE), 'E2 Allocators'!$B$15:$W$358, MATCH(N$17, 'E2 Allocators'!$B$15:$W$15, 0),FALSE)), 0, VLOOKUP(VLOOKUP($A611, 'E4 TB Allocation Details'!$A$18:$L$214, MATCH("Demand ID", 'E4 TB Allocation Details'!$A$18:$L$18, 0),FALSE), 'E2 Allocators'!$B$15:$W$358, MATCH(N$17, 'E2 Allocators'!$B$15:$W$15, 0),FALSE))</f>
        <v>0</v>
      </c>
      <c r="O611" s="1245">
        <f>IF(ISERROR(VLOOKUP(VLOOKUP($A611, 'E4 TB Allocation Details'!$A$18:$L$214, MATCH("Demand ID", 'E4 TB Allocation Details'!$A$18:$L$18, 0),FALSE), 'E2 Allocators'!$B$15:$W$358, MATCH(O$17, 'E2 Allocators'!$B$15:$W$15, 0),FALSE)), 0, VLOOKUP(VLOOKUP($A611, 'E4 TB Allocation Details'!$A$18:$L$214, MATCH("Demand ID", 'E4 TB Allocation Details'!$A$18:$L$18, 0),FALSE), 'E2 Allocators'!$B$15:$W$358, MATCH(O$17, 'E2 Allocators'!$B$15:$W$15, 0),FALSE))</f>
        <v>8.0261144920849902E-4</v>
      </c>
      <c r="P611" s="1245">
        <f>IF(ISERROR(VLOOKUP(VLOOKUP($A611, 'E4 TB Allocation Details'!$A$18:$L$214, MATCH("Demand ID", 'E4 TB Allocation Details'!$A$18:$L$18, 0),FALSE), 'E2 Allocators'!$B$15:$W$358, MATCH(P$17, 'E2 Allocators'!$B$15:$W$15, 0),FALSE)), 0, VLOOKUP(VLOOKUP($A611, 'E4 TB Allocation Details'!$A$18:$L$214, MATCH("Demand ID", 'E4 TB Allocation Details'!$A$18:$L$18, 0),FALSE), 'E2 Allocators'!$B$15:$W$358, MATCH(P$17, 'E2 Allocators'!$B$15:$W$15, 0),FALSE))</f>
        <v>0</v>
      </c>
      <c r="Q611" s="1245">
        <f>IF(ISERROR(VLOOKUP(VLOOKUP($A611, 'E4 TB Allocation Details'!$A$18:$L$214, MATCH("Demand ID", 'E4 TB Allocation Details'!$A$18:$L$18, 0),FALSE), 'E2 Allocators'!$B$15:$W$358, MATCH(Q$17, 'E2 Allocators'!$B$15:$W$15, 0),FALSE)), 0, VLOOKUP(VLOOKUP($A611, 'E4 TB Allocation Details'!$A$18:$L$214, MATCH("Demand ID", 'E4 TB Allocation Details'!$A$18:$L$18, 0),FALSE), 'E2 Allocators'!$B$15:$W$358, MATCH(Q$17, 'E2 Allocators'!$B$15:$W$15, 0),FALSE))</f>
        <v>0</v>
      </c>
      <c r="R611" s="1245">
        <f>IF(ISERROR(VLOOKUP(VLOOKUP($A611, 'E4 TB Allocation Details'!$A$18:$L$214, MATCH("Demand ID", 'E4 TB Allocation Details'!$A$18:$L$18, 0),FALSE), 'E2 Allocators'!$B$15:$W$358, MATCH(R$17, 'E2 Allocators'!$B$15:$W$15, 0),FALSE)), 0, VLOOKUP(VLOOKUP($A611, 'E4 TB Allocation Details'!$A$18:$L$214, MATCH("Demand ID", 'E4 TB Allocation Details'!$A$18:$L$18, 0),FALSE), 'E2 Allocators'!$B$15:$W$358, MATCH(R$17, 'E2 Allocators'!$B$15:$W$15, 0),FALSE))</f>
        <v>0</v>
      </c>
      <c r="S611" s="1245">
        <f>IF(ISERROR(VLOOKUP(VLOOKUP($A611, 'E4 TB Allocation Details'!$A$18:$L$214, MATCH("Demand ID", 'E4 TB Allocation Details'!$A$18:$L$18, 0),FALSE), 'E2 Allocators'!$B$15:$W$358, MATCH(S$17, 'E2 Allocators'!$B$15:$W$15, 0),FALSE)), 0, VLOOKUP(VLOOKUP($A611, 'E4 TB Allocation Details'!$A$18:$L$214, MATCH("Demand ID", 'E4 TB Allocation Details'!$A$18:$L$18, 0),FALSE), 'E2 Allocators'!$B$15:$W$358, MATCH(S$17, 'E2 Allocators'!$B$15:$W$15, 0),FALSE))</f>
        <v>0</v>
      </c>
      <c r="T611" s="1245">
        <f>IF(ISERROR(VLOOKUP(VLOOKUP($A611, 'E4 TB Allocation Details'!$A$18:$L$214, MATCH("Demand ID", 'E4 TB Allocation Details'!$A$18:$L$18, 0),FALSE), 'E2 Allocators'!$B$15:$W$358, MATCH(T$17, 'E2 Allocators'!$B$15:$W$15, 0),FALSE)), 0, VLOOKUP(VLOOKUP($A611, 'E4 TB Allocation Details'!$A$18:$L$214, MATCH("Demand ID", 'E4 TB Allocation Details'!$A$18:$L$18, 0),FALSE), 'E2 Allocators'!$B$15:$W$358, MATCH(T$17, 'E2 Allocators'!$B$15:$W$15, 0),FALSE))</f>
        <v>0</v>
      </c>
      <c r="U611" s="1245">
        <f>IF(ISERROR(VLOOKUP(VLOOKUP($A611, 'E4 TB Allocation Details'!$A$18:$L$214, MATCH("Demand ID", 'E4 TB Allocation Details'!$A$18:$L$18, 0),FALSE), 'E2 Allocators'!$B$15:$W$358, MATCH(U$17, 'E2 Allocators'!$B$15:$W$15, 0),FALSE)), 0, VLOOKUP(VLOOKUP($A611, 'E4 TB Allocation Details'!$A$18:$L$214, MATCH("Demand ID", 'E4 TB Allocation Details'!$A$18:$L$18, 0),FALSE), 'E2 Allocators'!$B$15:$W$358, MATCH(U$17, 'E2 Allocators'!$B$15:$W$15, 0),FALSE))</f>
        <v>0</v>
      </c>
      <c r="V611" s="1245">
        <f>IF(ISERROR(VLOOKUP(VLOOKUP($A611, 'E4 TB Allocation Details'!$A$18:$L$214, MATCH("Demand ID", 'E4 TB Allocation Details'!$A$18:$L$18, 0),FALSE), 'E2 Allocators'!$B$15:$W$358, MATCH(V$17, 'E2 Allocators'!$B$15:$W$15, 0),FALSE)), 0, VLOOKUP(VLOOKUP($A611, 'E4 TB Allocation Details'!$A$18:$L$214, MATCH("Demand ID", 'E4 TB Allocation Details'!$A$18:$L$18, 0),FALSE), 'E2 Allocators'!$B$15:$W$358, MATCH(V$17, 'E2 Allocators'!$B$15:$W$15, 0),FALSE))</f>
        <v>0</v>
      </c>
      <c r="W611" s="1245">
        <f>IF(ISERROR(VLOOKUP(VLOOKUP($A611, 'E4 TB Allocation Details'!$A$18:$L$214, MATCH("Demand ID", 'E4 TB Allocation Details'!$A$18:$L$18, 0),FALSE), 'E2 Allocators'!$B$15:$W$358, MATCH(W$17, 'E2 Allocators'!$B$15:$W$15, 0),FALSE)), 0, VLOOKUP(VLOOKUP($A611, 'E4 TB Allocation Details'!$A$18:$L$214, MATCH("Demand ID", 'E4 TB Allocation Details'!$A$18:$L$18, 0),FALSE), 'E2 Allocators'!$B$15:$W$358, MATCH(W$17, 'E2 Allocators'!$B$15:$W$15, 0),FALSE))</f>
        <v>0</v>
      </c>
      <c r="X611" s="1245">
        <f>IF(ISERROR(VLOOKUP(VLOOKUP($A611, 'E4 TB Allocation Details'!$A$18:$L$214, MATCH("Demand ID", 'E4 TB Allocation Details'!$A$18:$L$18, 0),FALSE), 'E2 Allocators'!$B$15:$W$358, MATCH(X$17, 'E2 Allocators'!$B$15:$W$15, 0),FALSE)), 0, VLOOKUP(VLOOKUP($A611, 'E4 TB Allocation Details'!$A$18:$L$214, MATCH("Demand ID", 'E4 TB Allocation Details'!$A$18:$L$18, 0),FALSE), 'E2 Allocators'!$B$15:$W$358, MATCH(X$17, 'E2 Allocators'!$B$15:$W$15, 0),FALSE))</f>
        <v>0</v>
      </c>
      <c r="Y611" s="1245">
        <f>IF(ISERROR(VLOOKUP(VLOOKUP($A611, 'E4 TB Allocation Details'!$A$18:$L$214, MATCH("Demand ID", 'E4 TB Allocation Details'!$A$18:$L$18, 0),FALSE), 'E2 Allocators'!$B$15:$W$358, MATCH(Y$17, 'E2 Allocators'!$B$15:$W$15, 0),FALSE)), 0, VLOOKUP(VLOOKUP($A611, 'E4 TB Allocation Details'!$A$18:$L$214, MATCH("Demand ID", 'E4 TB Allocation Details'!$A$18:$L$18, 0),FALSE), 'E2 Allocators'!$B$15:$W$358, MATCH(Y$17, 'E2 Allocators'!$B$15:$W$15, 0),FALSE))</f>
        <v>0</v>
      </c>
      <c r="Z611" s="1245">
        <f>IF(ISERROR(VLOOKUP(VLOOKUP($A611, 'E4 TB Allocation Details'!$A$18:$L$214, MATCH("Demand ID", 'E4 TB Allocation Details'!$A$18:$L$18, 0),FALSE), 'E2 Allocators'!$B$15:$W$358, MATCH(Z$17, 'E2 Allocators'!$B$15:$W$15, 0),FALSE)), 0, VLOOKUP(VLOOKUP($A611, 'E4 TB Allocation Details'!$A$18:$L$214, MATCH("Demand ID", 'E4 TB Allocation Details'!$A$18:$L$18, 0),FALSE), 'E2 Allocators'!$B$15:$W$358, MATCH(Z$17, 'E2 Allocators'!$B$15:$W$15, 0),FALSE))</f>
        <v>0</v>
      </c>
      <c r="AA611" s="1250">
        <f t="shared" si="901"/>
        <v>1</v>
      </c>
      <c r="AB611" s="1245">
        <f>IF(ISERROR(VLOOKUP(VLOOKUP($A611, 'E4 TB Allocation Details'!$A$18:$L$214, MATCH("Customer ID", 'E4 TB Allocation Details'!$A$18:$L$18, 0),FALSE), 'E2 Allocators'!$B$15:$W$358, MATCH(AB$17, 'E2 Allocators'!$B$15:$W$15, 0),FALSE)), 0, VLOOKUP(VLOOKUP($A611, 'E4 TB Allocation Details'!$A$18:$L$214, MATCH("Customer ID", 'E4 TB Allocation Details'!$A$18:$L$18, 0),FALSE), 'E2 Allocators'!$B$15:$W$358, MATCH(AB$17, 'E2 Allocators'!$B$15:$W$15, 0),FALSE))</f>
        <v>0</v>
      </c>
      <c r="AC611" s="1245">
        <f>IF(ISERROR(VLOOKUP(VLOOKUP($A611, 'E4 TB Allocation Details'!$A$18:$L$214, MATCH("Customer ID", 'E4 TB Allocation Details'!$A$18:$L$18, 0),FALSE), 'E2 Allocators'!$B$15:$W$358, MATCH(AC$17, 'E2 Allocators'!$B$15:$W$15, 0),FALSE)), 0, VLOOKUP(VLOOKUP($A611, 'E4 TB Allocation Details'!$A$18:$L$214, MATCH("Customer ID", 'E4 TB Allocation Details'!$A$18:$L$18, 0),FALSE), 'E2 Allocators'!$B$15:$W$358, MATCH(AC$17, 'E2 Allocators'!$B$15:$W$15, 0),FALSE))</f>
        <v>0</v>
      </c>
      <c r="AD611" s="1245">
        <f>IF(ISERROR(VLOOKUP(VLOOKUP($A611, 'E4 TB Allocation Details'!$A$18:$L$214, MATCH("Customer ID", 'E4 TB Allocation Details'!$A$18:$L$18, 0),FALSE), 'E2 Allocators'!$B$15:$W$358, MATCH(AD$17, 'E2 Allocators'!$B$15:$W$15, 0),FALSE)), 0, VLOOKUP(VLOOKUP($A611, 'E4 TB Allocation Details'!$A$18:$L$214, MATCH("Customer ID", 'E4 TB Allocation Details'!$A$18:$L$18, 0),FALSE), 'E2 Allocators'!$B$15:$W$358, MATCH(AD$17, 'E2 Allocators'!$B$15:$W$15, 0),FALSE))</f>
        <v>0</v>
      </c>
      <c r="AE611" s="1245">
        <f>IF(ISERROR(VLOOKUP(VLOOKUP($A611, 'E4 TB Allocation Details'!$A$18:$L$214, MATCH("Customer ID", 'E4 TB Allocation Details'!$A$18:$L$18, 0),FALSE), 'E2 Allocators'!$B$15:$W$358, MATCH(AE$17, 'E2 Allocators'!$B$15:$W$15, 0),FALSE)), 0, VLOOKUP(VLOOKUP($A611, 'E4 TB Allocation Details'!$A$18:$L$214, MATCH("Customer ID", 'E4 TB Allocation Details'!$A$18:$L$18, 0),FALSE), 'E2 Allocators'!$B$15:$W$358, MATCH(AE$17, 'E2 Allocators'!$B$15:$W$15, 0),FALSE))</f>
        <v>0</v>
      </c>
      <c r="AF611" s="1245">
        <f>IF(ISERROR(VLOOKUP(VLOOKUP($A611, 'E4 TB Allocation Details'!$A$18:$L$214, MATCH("Customer ID", 'E4 TB Allocation Details'!$A$18:$L$18, 0),FALSE), 'E2 Allocators'!$B$15:$W$358, MATCH(AF$17, 'E2 Allocators'!$B$15:$W$15, 0),FALSE)), 0, VLOOKUP(VLOOKUP($A611, 'E4 TB Allocation Details'!$A$18:$L$214, MATCH("Customer ID", 'E4 TB Allocation Details'!$A$18:$L$18, 0),FALSE), 'E2 Allocators'!$B$15:$W$358, MATCH(AF$17, 'E2 Allocators'!$B$15:$W$15, 0),FALSE))</f>
        <v>0</v>
      </c>
      <c r="AG611" s="1245">
        <f>IF(ISERROR(VLOOKUP(VLOOKUP($A611, 'E4 TB Allocation Details'!$A$18:$L$214, MATCH("Customer ID", 'E4 TB Allocation Details'!$A$18:$L$18, 0),FALSE), 'E2 Allocators'!$B$15:$W$358, MATCH(AG$17, 'E2 Allocators'!$B$15:$W$15, 0),FALSE)), 0, VLOOKUP(VLOOKUP($A611, 'E4 TB Allocation Details'!$A$18:$L$214, MATCH("Customer ID", 'E4 TB Allocation Details'!$A$18:$L$18, 0),FALSE), 'E2 Allocators'!$B$15:$W$358, MATCH(AG$17, 'E2 Allocators'!$B$15:$W$15, 0),FALSE))</f>
        <v>0</v>
      </c>
      <c r="AH611" s="1245">
        <f>IF(ISERROR(VLOOKUP(VLOOKUP($A611, 'E4 TB Allocation Details'!$A$18:$L$214, MATCH("Customer ID", 'E4 TB Allocation Details'!$A$18:$L$18, 0),FALSE), 'E2 Allocators'!$B$15:$W$358, MATCH(AH$17, 'E2 Allocators'!$B$15:$W$15, 0),FALSE)), 0, VLOOKUP(VLOOKUP($A611, 'E4 TB Allocation Details'!$A$18:$L$214, MATCH("Customer ID", 'E4 TB Allocation Details'!$A$18:$L$18, 0),FALSE), 'E2 Allocators'!$B$15:$W$358, MATCH(AH$17, 'E2 Allocators'!$B$15:$W$15, 0),FALSE))</f>
        <v>0</v>
      </c>
      <c r="AI611" s="1245">
        <f>IF(ISERROR(VLOOKUP(VLOOKUP($A611, 'E4 TB Allocation Details'!$A$18:$L$214, MATCH("Customer ID", 'E4 TB Allocation Details'!$A$18:$L$18, 0),FALSE), 'E2 Allocators'!$B$15:$W$358, MATCH(AI$17, 'E2 Allocators'!$B$15:$W$15, 0),FALSE)), 0, VLOOKUP(VLOOKUP($A611, 'E4 TB Allocation Details'!$A$18:$L$214, MATCH("Customer ID", 'E4 TB Allocation Details'!$A$18:$L$18, 0),FALSE), 'E2 Allocators'!$B$15:$W$358, MATCH(AI$17, 'E2 Allocators'!$B$15:$W$15, 0),FALSE))</f>
        <v>0</v>
      </c>
      <c r="AJ611" s="1245">
        <f>IF(ISERROR(VLOOKUP(VLOOKUP($A611, 'E4 TB Allocation Details'!$A$18:$L$214, MATCH("Customer ID", 'E4 TB Allocation Details'!$A$18:$L$18, 0),FALSE), 'E2 Allocators'!$B$15:$W$358, MATCH(AJ$17, 'E2 Allocators'!$B$15:$W$15, 0),FALSE)), 0, VLOOKUP(VLOOKUP($A611, 'E4 TB Allocation Details'!$A$18:$L$214, MATCH("Customer ID", 'E4 TB Allocation Details'!$A$18:$L$18, 0),FALSE), 'E2 Allocators'!$B$15:$W$358, MATCH(AJ$17, 'E2 Allocators'!$B$15:$W$15, 0),FALSE))</f>
        <v>0</v>
      </c>
      <c r="AK611" s="1245">
        <f>IF(ISERROR(VLOOKUP(VLOOKUP($A611, 'E4 TB Allocation Details'!$A$18:$L$214, MATCH("Customer ID", 'E4 TB Allocation Details'!$A$18:$L$18, 0),FALSE), 'E2 Allocators'!$B$15:$W$358, MATCH(AK$17, 'E2 Allocators'!$B$15:$W$15, 0),FALSE)), 0, VLOOKUP(VLOOKUP($A611, 'E4 TB Allocation Details'!$A$18:$L$214, MATCH("Customer ID", 'E4 TB Allocation Details'!$A$18:$L$18, 0),FALSE), 'E2 Allocators'!$B$15:$W$358, MATCH(AK$17, 'E2 Allocators'!$B$15:$W$15, 0),FALSE))</f>
        <v>0</v>
      </c>
      <c r="AL611" s="1245">
        <f>IF(ISERROR(VLOOKUP(VLOOKUP($A611, 'E4 TB Allocation Details'!$A$18:$L$214, MATCH("Customer ID", 'E4 TB Allocation Details'!$A$18:$L$18, 0),FALSE), 'E2 Allocators'!$B$15:$W$358, MATCH(AL$17, 'E2 Allocators'!$B$15:$W$15, 0),FALSE)), 0, VLOOKUP(VLOOKUP($A611, 'E4 TB Allocation Details'!$A$18:$L$214, MATCH("Customer ID", 'E4 TB Allocation Details'!$A$18:$L$18, 0),FALSE), 'E2 Allocators'!$B$15:$W$358, MATCH(AL$17, 'E2 Allocators'!$B$15:$W$15, 0),FALSE))</f>
        <v>0</v>
      </c>
      <c r="AM611" s="1245">
        <f>IF(ISERROR(VLOOKUP(VLOOKUP($A611, 'E4 TB Allocation Details'!$A$18:$L$214, MATCH("Customer ID", 'E4 TB Allocation Details'!$A$18:$L$18, 0),FALSE), 'E2 Allocators'!$B$15:$W$358, MATCH(AM$17, 'E2 Allocators'!$B$15:$W$15, 0),FALSE)), 0, VLOOKUP(VLOOKUP($A611, 'E4 TB Allocation Details'!$A$18:$L$214, MATCH("Customer ID", 'E4 TB Allocation Details'!$A$18:$L$18, 0),FALSE), 'E2 Allocators'!$B$15:$W$358, MATCH(AM$17, 'E2 Allocators'!$B$15:$W$15, 0),FALSE))</f>
        <v>0</v>
      </c>
      <c r="AN611" s="1245">
        <f>IF(ISERROR(VLOOKUP(VLOOKUP($A611, 'E4 TB Allocation Details'!$A$18:$L$214, MATCH("Customer ID", 'E4 TB Allocation Details'!$A$18:$L$18, 0),FALSE), 'E2 Allocators'!$B$15:$W$358, MATCH(AN$17, 'E2 Allocators'!$B$15:$W$15, 0),FALSE)), 0, VLOOKUP(VLOOKUP($A611, 'E4 TB Allocation Details'!$A$18:$L$214, MATCH("Customer ID", 'E4 TB Allocation Details'!$A$18:$L$18, 0),FALSE), 'E2 Allocators'!$B$15:$W$358, MATCH(AN$17, 'E2 Allocators'!$B$15:$W$15, 0),FALSE))</f>
        <v>0</v>
      </c>
      <c r="AO611" s="1245">
        <f>IF(ISERROR(VLOOKUP(VLOOKUP($A611, 'E4 TB Allocation Details'!$A$18:$L$214, MATCH("Customer ID", 'E4 TB Allocation Details'!$A$18:$L$18, 0),FALSE), 'E2 Allocators'!$B$15:$W$358, MATCH(AO$17, 'E2 Allocators'!$B$15:$W$15, 0),FALSE)), 0, VLOOKUP(VLOOKUP($A611, 'E4 TB Allocation Details'!$A$18:$L$214, MATCH("Customer ID", 'E4 TB Allocation Details'!$A$18:$L$18, 0),FALSE), 'E2 Allocators'!$B$15:$W$358, MATCH(AO$17, 'E2 Allocators'!$B$15:$W$15, 0),FALSE))</f>
        <v>0</v>
      </c>
      <c r="AP611" s="1245">
        <f>IF(ISERROR(VLOOKUP(VLOOKUP($A611, 'E4 TB Allocation Details'!$A$18:$L$214, MATCH("Customer ID", 'E4 TB Allocation Details'!$A$18:$L$18, 0),FALSE), 'E2 Allocators'!$B$15:$W$358, MATCH(AP$17, 'E2 Allocators'!$B$15:$W$15, 0),FALSE)), 0, VLOOKUP(VLOOKUP($A611, 'E4 TB Allocation Details'!$A$18:$L$214, MATCH("Customer ID", 'E4 TB Allocation Details'!$A$18:$L$18, 0),FALSE), 'E2 Allocators'!$B$15:$W$358, MATCH(AP$17, 'E2 Allocators'!$B$15:$W$15, 0),FALSE))</f>
        <v>0</v>
      </c>
      <c r="AQ611" s="1245">
        <f>IF(ISERROR(VLOOKUP(VLOOKUP($A611, 'E4 TB Allocation Details'!$A$18:$L$214, MATCH("Customer ID", 'E4 TB Allocation Details'!$A$18:$L$18, 0),FALSE), 'E2 Allocators'!$B$15:$W$358, MATCH(AQ$17, 'E2 Allocators'!$B$15:$W$15, 0),FALSE)), 0, VLOOKUP(VLOOKUP($A611, 'E4 TB Allocation Details'!$A$18:$L$214, MATCH("Customer ID", 'E4 TB Allocation Details'!$A$18:$L$18, 0),FALSE), 'E2 Allocators'!$B$15:$W$358, MATCH(AQ$17, 'E2 Allocators'!$B$15:$W$15, 0),FALSE))</f>
        <v>0</v>
      </c>
      <c r="AR611" s="1245">
        <f>IF(ISERROR(VLOOKUP(VLOOKUP($A611, 'E4 TB Allocation Details'!$A$18:$L$214, MATCH("Customer ID", 'E4 TB Allocation Details'!$A$18:$L$18, 0),FALSE), 'E2 Allocators'!$B$15:$W$358, MATCH(AR$17, 'E2 Allocators'!$B$15:$W$15, 0),FALSE)), 0, VLOOKUP(VLOOKUP($A611, 'E4 TB Allocation Details'!$A$18:$L$214, MATCH("Customer ID", 'E4 TB Allocation Details'!$A$18:$L$18, 0),FALSE), 'E2 Allocators'!$B$15:$W$358, MATCH(AR$17, 'E2 Allocators'!$B$15:$W$15, 0),FALSE))</f>
        <v>0</v>
      </c>
      <c r="AS611" s="1245">
        <f>IF(ISERROR(VLOOKUP(VLOOKUP($A611, 'E4 TB Allocation Details'!$A$18:$L$214, MATCH("Customer ID", 'E4 TB Allocation Details'!$A$18:$L$18, 0),FALSE), 'E2 Allocators'!$B$15:$W$358, MATCH(AS$17, 'E2 Allocators'!$B$15:$W$15, 0),FALSE)), 0, VLOOKUP(VLOOKUP($A611, 'E4 TB Allocation Details'!$A$18:$L$214, MATCH("Customer ID", 'E4 TB Allocation Details'!$A$18:$L$18, 0),FALSE), 'E2 Allocators'!$B$15:$W$358, MATCH(AS$17, 'E2 Allocators'!$B$15:$W$15, 0),FALSE))</f>
        <v>0</v>
      </c>
      <c r="AT611" s="1245">
        <f>IF(ISERROR(VLOOKUP(VLOOKUP($A611, 'E4 TB Allocation Details'!$A$18:$L$214, MATCH("Customer ID", 'E4 TB Allocation Details'!$A$18:$L$18, 0),FALSE), 'E2 Allocators'!$B$15:$W$358, MATCH(AT$17, 'E2 Allocators'!$B$15:$W$15, 0),FALSE)), 0, VLOOKUP(VLOOKUP($A611, 'E4 TB Allocation Details'!$A$18:$L$214, MATCH("Customer ID", 'E4 TB Allocation Details'!$A$18:$L$18, 0),FALSE), 'E2 Allocators'!$B$15:$W$358, MATCH(AT$17, 'E2 Allocators'!$B$15:$W$15, 0),FALSE))</f>
        <v>0</v>
      </c>
      <c r="AU611" s="1245">
        <f>IF(ISERROR(VLOOKUP(VLOOKUP($A611, 'E4 TB Allocation Details'!$A$18:$L$214, MATCH("Customer ID", 'E4 TB Allocation Details'!$A$18:$L$18, 0),FALSE), 'E2 Allocators'!$B$15:$W$358, MATCH(AU$17, 'E2 Allocators'!$B$15:$W$15, 0),FALSE)), 0, VLOOKUP(VLOOKUP($A611, 'E4 TB Allocation Details'!$A$18:$L$214, MATCH("Customer ID", 'E4 TB Allocation Details'!$A$18:$L$18, 0),FALSE), 'E2 Allocators'!$B$15:$W$358, MATCH(AU$17, 'E2 Allocators'!$B$15:$W$15, 0),FALSE))</f>
        <v>0</v>
      </c>
      <c r="AV611" s="1250">
        <f t="shared" si="902"/>
        <v>0</v>
      </c>
      <c r="AW611" s="1247"/>
      <c r="AX611" s="1247"/>
      <c r="AY611" s="1247"/>
      <c r="AZ611" s="1247"/>
      <c r="BA611" s="1247"/>
      <c r="BB611" s="1247"/>
      <c r="BC611" s="1247"/>
      <c r="BD611" s="1247"/>
      <c r="BE611" s="1247"/>
      <c r="BF611" s="1247"/>
      <c r="BG611" s="1247"/>
      <c r="BH611" s="1247"/>
      <c r="BI611" s="1247"/>
      <c r="BJ611" s="1247"/>
      <c r="BK611" s="1247"/>
      <c r="BL611" s="1247"/>
      <c r="BM611" s="1247"/>
      <c r="BN611" s="1247"/>
      <c r="BO611" s="1247"/>
      <c r="BP611" s="1247"/>
      <c r="BQ611" s="1248"/>
    </row>
    <row r="612" spans="1:69" s="229" customFormat="1" ht="12.75" x14ac:dyDescent="0.2">
      <c r="A612" s="1249" t="s">
        <v>824</v>
      </c>
      <c r="B612" s="1242" t="s">
        <v>366</v>
      </c>
      <c r="C612" s="1243">
        <v>1</v>
      </c>
      <c r="D612" s="1244">
        <f t="shared" si="899"/>
        <v>1</v>
      </c>
      <c r="E612" s="1244">
        <f>VLOOKUP($A612,'E1 Categorization'!$A$35:$E$116,5,FALSE)</f>
        <v>0</v>
      </c>
      <c r="F612" s="1244">
        <f t="shared" si="900"/>
        <v>1</v>
      </c>
      <c r="G612" s="1245">
        <f>IF(ISERROR(VLOOKUP(VLOOKUP($A612, 'E4 TB Allocation Details'!$A$18:$L$214, MATCH("Demand ID", 'E4 TB Allocation Details'!$A$18:$L$18, 0),FALSE), 'E2 Allocators'!$B$15:$W$358, MATCH(G$17, 'E2 Allocators'!$B$15:$W$15, 0),FALSE)), 0, VLOOKUP(VLOOKUP($A612, 'E4 TB Allocation Details'!$A$18:$L$214, MATCH("Demand ID", 'E4 TB Allocation Details'!$A$18:$L$18, 0),FALSE), 'E2 Allocators'!$B$15:$W$358, MATCH(G$17, 'E2 Allocators'!$B$15:$W$15, 0),FALSE))</f>
        <v>0.3157623529226346</v>
      </c>
      <c r="H612" s="1245">
        <f>IF(ISERROR(VLOOKUP(VLOOKUP($A612, 'E4 TB Allocation Details'!$A$18:$L$214, MATCH("Demand ID", 'E4 TB Allocation Details'!$A$18:$L$18, 0),FALSE), 'E2 Allocators'!$B$15:$W$358, MATCH(H$17, 'E2 Allocators'!$B$15:$W$15, 0),FALSE)), 0, VLOOKUP(VLOOKUP($A612, 'E4 TB Allocation Details'!$A$18:$L$214, MATCH("Demand ID", 'E4 TB Allocation Details'!$A$18:$L$18, 0),FALSE), 'E2 Allocators'!$B$15:$W$358, MATCH(H$17, 'E2 Allocators'!$B$15:$W$15, 0),FALSE))</f>
        <v>0.26945830515200747</v>
      </c>
      <c r="I612" s="1245">
        <f>IF(ISERROR(VLOOKUP(VLOOKUP($A612, 'E4 TB Allocation Details'!$A$18:$L$214, MATCH("Demand ID", 'E4 TB Allocation Details'!$A$18:$L$18, 0),FALSE), 'E2 Allocators'!$B$15:$W$358, MATCH(I$17, 'E2 Allocators'!$B$15:$W$15, 0),FALSE)), 0, VLOOKUP(VLOOKUP($A612, 'E4 TB Allocation Details'!$A$18:$L$214, MATCH("Demand ID", 'E4 TB Allocation Details'!$A$18:$L$18, 0),FALSE), 'E2 Allocators'!$B$15:$W$358, MATCH(I$17, 'E2 Allocators'!$B$15:$W$15, 0),FALSE))</f>
        <v>0.32055874862254585</v>
      </c>
      <c r="J612" s="1245">
        <f>IF(ISERROR(VLOOKUP(VLOOKUP($A612, 'E4 TB Allocation Details'!$A$18:$L$214, MATCH("Demand ID", 'E4 TB Allocation Details'!$A$18:$L$18, 0),FALSE), 'E2 Allocators'!$B$15:$W$358, MATCH(J$17, 'E2 Allocators'!$B$15:$W$15, 0),FALSE)), 0, VLOOKUP(VLOOKUP($A612, 'E4 TB Allocation Details'!$A$18:$L$214, MATCH("Demand ID", 'E4 TB Allocation Details'!$A$18:$L$18, 0),FALSE), 'E2 Allocators'!$B$15:$W$358, MATCH(J$17, 'E2 Allocators'!$B$15:$W$15, 0),FALSE))</f>
        <v>0</v>
      </c>
      <c r="K612" s="1245">
        <f>IF(ISERROR(VLOOKUP(VLOOKUP($A612, 'E4 TB Allocation Details'!$A$18:$L$214, MATCH("Demand ID", 'E4 TB Allocation Details'!$A$18:$L$18, 0),FALSE), 'E2 Allocators'!$B$15:$W$358, MATCH(K$17, 'E2 Allocators'!$B$15:$W$15, 0),FALSE)), 0, VLOOKUP(VLOOKUP($A612, 'E4 TB Allocation Details'!$A$18:$L$214, MATCH("Demand ID", 'E4 TB Allocation Details'!$A$18:$L$18, 0),FALSE), 'E2 Allocators'!$B$15:$W$358, MATCH(K$17, 'E2 Allocators'!$B$15:$W$15, 0),FALSE))</f>
        <v>0</v>
      </c>
      <c r="L612" s="1245">
        <f>IF(ISERROR(VLOOKUP(VLOOKUP($A612, 'E4 TB Allocation Details'!$A$18:$L$214, MATCH("Demand ID", 'E4 TB Allocation Details'!$A$18:$L$18, 0),FALSE), 'E2 Allocators'!$B$15:$W$358, MATCH(L$17, 'E2 Allocators'!$B$15:$W$15, 0),FALSE)), 0, VLOOKUP(VLOOKUP($A612, 'E4 TB Allocation Details'!$A$18:$L$214, MATCH("Demand ID", 'E4 TB Allocation Details'!$A$18:$L$18, 0),FALSE), 'E2 Allocators'!$B$15:$W$358, MATCH(L$17, 'E2 Allocators'!$B$15:$W$15, 0),FALSE))</f>
        <v>9.1266376255299209E-2</v>
      </c>
      <c r="M612" s="1245">
        <f>IF(ISERROR(VLOOKUP(VLOOKUP($A612, 'E4 TB Allocation Details'!$A$18:$L$214, MATCH("Demand ID", 'E4 TB Allocation Details'!$A$18:$L$18, 0),FALSE), 'E2 Allocators'!$B$15:$W$358, MATCH(M$17, 'E2 Allocators'!$B$15:$W$15, 0),FALSE)), 0, VLOOKUP(VLOOKUP($A612, 'E4 TB Allocation Details'!$A$18:$L$214, MATCH("Demand ID", 'E4 TB Allocation Details'!$A$18:$L$18, 0),FALSE), 'E2 Allocators'!$B$15:$W$358, MATCH(M$17, 'E2 Allocators'!$B$15:$W$15, 0),FALSE))</f>
        <v>2.1516055983044307E-3</v>
      </c>
      <c r="N612" s="1245">
        <f>IF(ISERROR(VLOOKUP(VLOOKUP($A612, 'E4 TB Allocation Details'!$A$18:$L$214, MATCH("Demand ID", 'E4 TB Allocation Details'!$A$18:$L$18, 0),FALSE), 'E2 Allocators'!$B$15:$W$358, MATCH(N$17, 'E2 Allocators'!$B$15:$W$15, 0),FALSE)), 0, VLOOKUP(VLOOKUP($A612, 'E4 TB Allocation Details'!$A$18:$L$214, MATCH("Demand ID", 'E4 TB Allocation Details'!$A$18:$L$18, 0),FALSE), 'E2 Allocators'!$B$15:$W$358, MATCH(N$17, 'E2 Allocators'!$B$15:$W$15, 0),FALSE))</f>
        <v>0</v>
      </c>
      <c r="O612" s="1245">
        <f>IF(ISERROR(VLOOKUP(VLOOKUP($A612, 'E4 TB Allocation Details'!$A$18:$L$214, MATCH("Demand ID", 'E4 TB Allocation Details'!$A$18:$L$18, 0),FALSE), 'E2 Allocators'!$B$15:$W$358, MATCH(O$17, 'E2 Allocators'!$B$15:$W$15, 0),FALSE)), 0, VLOOKUP(VLOOKUP($A612, 'E4 TB Allocation Details'!$A$18:$L$214, MATCH("Demand ID", 'E4 TB Allocation Details'!$A$18:$L$18, 0),FALSE), 'E2 Allocators'!$B$15:$W$358, MATCH(O$17, 'E2 Allocators'!$B$15:$W$15, 0),FALSE))</f>
        <v>8.0261144920849902E-4</v>
      </c>
      <c r="P612" s="1245">
        <f>IF(ISERROR(VLOOKUP(VLOOKUP($A612, 'E4 TB Allocation Details'!$A$18:$L$214, MATCH("Demand ID", 'E4 TB Allocation Details'!$A$18:$L$18, 0),FALSE), 'E2 Allocators'!$B$15:$W$358, MATCH(P$17, 'E2 Allocators'!$B$15:$W$15, 0),FALSE)), 0, VLOOKUP(VLOOKUP($A612, 'E4 TB Allocation Details'!$A$18:$L$214, MATCH("Demand ID", 'E4 TB Allocation Details'!$A$18:$L$18, 0),FALSE), 'E2 Allocators'!$B$15:$W$358, MATCH(P$17, 'E2 Allocators'!$B$15:$W$15, 0),FALSE))</f>
        <v>0</v>
      </c>
      <c r="Q612" s="1245">
        <f>IF(ISERROR(VLOOKUP(VLOOKUP($A612, 'E4 TB Allocation Details'!$A$18:$L$214, MATCH("Demand ID", 'E4 TB Allocation Details'!$A$18:$L$18, 0),FALSE), 'E2 Allocators'!$B$15:$W$358, MATCH(Q$17, 'E2 Allocators'!$B$15:$W$15, 0),FALSE)), 0, VLOOKUP(VLOOKUP($A612, 'E4 TB Allocation Details'!$A$18:$L$214, MATCH("Demand ID", 'E4 TB Allocation Details'!$A$18:$L$18, 0),FALSE), 'E2 Allocators'!$B$15:$W$358, MATCH(Q$17, 'E2 Allocators'!$B$15:$W$15, 0),FALSE))</f>
        <v>0</v>
      </c>
      <c r="R612" s="1245">
        <f>IF(ISERROR(VLOOKUP(VLOOKUP($A612, 'E4 TB Allocation Details'!$A$18:$L$214, MATCH("Demand ID", 'E4 TB Allocation Details'!$A$18:$L$18, 0),FALSE), 'E2 Allocators'!$B$15:$W$358, MATCH(R$17, 'E2 Allocators'!$B$15:$W$15, 0),FALSE)), 0, VLOOKUP(VLOOKUP($A612, 'E4 TB Allocation Details'!$A$18:$L$214, MATCH("Demand ID", 'E4 TB Allocation Details'!$A$18:$L$18, 0),FALSE), 'E2 Allocators'!$B$15:$W$358, MATCH(R$17, 'E2 Allocators'!$B$15:$W$15, 0),FALSE))</f>
        <v>0</v>
      </c>
      <c r="S612" s="1245">
        <f>IF(ISERROR(VLOOKUP(VLOOKUP($A612, 'E4 TB Allocation Details'!$A$18:$L$214, MATCH("Demand ID", 'E4 TB Allocation Details'!$A$18:$L$18, 0),FALSE), 'E2 Allocators'!$B$15:$W$358, MATCH(S$17, 'E2 Allocators'!$B$15:$W$15, 0),FALSE)), 0, VLOOKUP(VLOOKUP($A612, 'E4 TB Allocation Details'!$A$18:$L$214, MATCH("Demand ID", 'E4 TB Allocation Details'!$A$18:$L$18, 0),FALSE), 'E2 Allocators'!$B$15:$W$358, MATCH(S$17, 'E2 Allocators'!$B$15:$W$15, 0),FALSE))</f>
        <v>0</v>
      </c>
      <c r="T612" s="1245">
        <f>IF(ISERROR(VLOOKUP(VLOOKUP($A612, 'E4 TB Allocation Details'!$A$18:$L$214, MATCH("Demand ID", 'E4 TB Allocation Details'!$A$18:$L$18, 0),FALSE), 'E2 Allocators'!$B$15:$W$358, MATCH(T$17, 'E2 Allocators'!$B$15:$W$15, 0),FALSE)), 0, VLOOKUP(VLOOKUP($A612, 'E4 TB Allocation Details'!$A$18:$L$214, MATCH("Demand ID", 'E4 TB Allocation Details'!$A$18:$L$18, 0),FALSE), 'E2 Allocators'!$B$15:$W$358, MATCH(T$17, 'E2 Allocators'!$B$15:$W$15, 0),FALSE))</f>
        <v>0</v>
      </c>
      <c r="U612" s="1245">
        <f>IF(ISERROR(VLOOKUP(VLOOKUP($A612, 'E4 TB Allocation Details'!$A$18:$L$214, MATCH("Demand ID", 'E4 TB Allocation Details'!$A$18:$L$18, 0),FALSE), 'E2 Allocators'!$B$15:$W$358, MATCH(U$17, 'E2 Allocators'!$B$15:$W$15, 0),FALSE)), 0, VLOOKUP(VLOOKUP($A612, 'E4 TB Allocation Details'!$A$18:$L$214, MATCH("Demand ID", 'E4 TB Allocation Details'!$A$18:$L$18, 0),FALSE), 'E2 Allocators'!$B$15:$W$358, MATCH(U$17, 'E2 Allocators'!$B$15:$W$15, 0),FALSE))</f>
        <v>0</v>
      </c>
      <c r="V612" s="1245">
        <f>IF(ISERROR(VLOOKUP(VLOOKUP($A612, 'E4 TB Allocation Details'!$A$18:$L$214, MATCH("Demand ID", 'E4 TB Allocation Details'!$A$18:$L$18, 0),FALSE), 'E2 Allocators'!$B$15:$W$358, MATCH(V$17, 'E2 Allocators'!$B$15:$W$15, 0),FALSE)), 0, VLOOKUP(VLOOKUP($A612, 'E4 TB Allocation Details'!$A$18:$L$214, MATCH("Demand ID", 'E4 TB Allocation Details'!$A$18:$L$18, 0),FALSE), 'E2 Allocators'!$B$15:$W$358, MATCH(V$17, 'E2 Allocators'!$B$15:$W$15, 0),FALSE))</f>
        <v>0</v>
      </c>
      <c r="W612" s="1245">
        <f>IF(ISERROR(VLOOKUP(VLOOKUP($A612, 'E4 TB Allocation Details'!$A$18:$L$214, MATCH("Demand ID", 'E4 TB Allocation Details'!$A$18:$L$18, 0),FALSE), 'E2 Allocators'!$B$15:$W$358, MATCH(W$17, 'E2 Allocators'!$B$15:$W$15, 0),FALSE)), 0, VLOOKUP(VLOOKUP($A612, 'E4 TB Allocation Details'!$A$18:$L$214, MATCH("Demand ID", 'E4 TB Allocation Details'!$A$18:$L$18, 0),FALSE), 'E2 Allocators'!$B$15:$W$358, MATCH(W$17, 'E2 Allocators'!$B$15:$W$15, 0),FALSE))</f>
        <v>0</v>
      </c>
      <c r="X612" s="1245">
        <f>IF(ISERROR(VLOOKUP(VLOOKUP($A612, 'E4 TB Allocation Details'!$A$18:$L$214, MATCH("Demand ID", 'E4 TB Allocation Details'!$A$18:$L$18, 0),FALSE), 'E2 Allocators'!$B$15:$W$358, MATCH(X$17, 'E2 Allocators'!$B$15:$W$15, 0),FALSE)), 0, VLOOKUP(VLOOKUP($A612, 'E4 TB Allocation Details'!$A$18:$L$214, MATCH("Demand ID", 'E4 TB Allocation Details'!$A$18:$L$18, 0),FALSE), 'E2 Allocators'!$B$15:$W$358, MATCH(X$17, 'E2 Allocators'!$B$15:$W$15, 0),FALSE))</f>
        <v>0</v>
      </c>
      <c r="Y612" s="1245">
        <f>IF(ISERROR(VLOOKUP(VLOOKUP($A612, 'E4 TB Allocation Details'!$A$18:$L$214, MATCH("Demand ID", 'E4 TB Allocation Details'!$A$18:$L$18, 0),FALSE), 'E2 Allocators'!$B$15:$W$358, MATCH(Y$17, 'E2 Allocators'!$B$15:$W$15, 0),FALSE)), 0, VLOOKUP(VLOOKUP($A612, 'E4 TB Allocation Details'!$A$18:$L$214, MATCH("Demand ID", 'E4 TB Allocation Details'!$A$18:$L$18, 0),FALSE), 'E2 Allocators'!$B$15:$W$358, MATCH(Y$17, 'E2 Allocators'!$B$15:$W$15, 0),FALSE))</f>
        <v>0</v>
      </c>
      <c r="Z612" s="1245">
        <f>IF(ISERROR(VLOOKUP(VLOOKUP($A612, 'E4 TB Allocation Details'!$A$18:$L$214, MATCH("Demand ID", 'E4 TB Allocation Details'!$A$18:$L$18, 0),FALSE), 'E2 Allocators'!$B$15:$W$358, MATCH(Z$17, 'E2 Allocators'!$B$15:$W$15, 0),FALSE)), 0, VLOOKUP(VLOOKUP($A612, 'E4 TB Allocation Details'!$A$18:$L$214, MATCH("Demand ID", 'E4 TB Allocation Details'!$A$18:$L$18, 0),FALSE), 'E2 Allocators'!$B$15:$W$358, MATCH(Z$17, 'E2 Allocators'!$B$15:$W$15, 0),FALSE))</f>
        <v>0</v>
      </c>
      <c r="AA612" s="1250">
        <f t="shared" si="901"/>
        <v>1</v>
      </c>
      <c r="AB612" s="1245">
        <f>IF(ISERROR(VLOOKUP(VLOOKUP($A612, 'E4 TB Allocation Details'!$A$18:$L$214, MATCH("Customer ID", 'E4 TB Allocation Details'!$A$18:$L$18, 0),FALSE), 'E2 Allocators'!$B$15:$W$358, MATCH(AB$17, 'E2 Allocators'!$B$15:$W$15, 0),FALSE)), 0, VLOOKUP(VLOOKUP($A612, 'E4 TB Allocation Details'!$A$18:$L$214, MATCH("Customer ID", 'E4 TB Allocation Details'!$A$18:$L$18, 0),FALSE), 'E2 Allocators'!$B$15:$W$358, MATCH(AB$17, 'E2 Allocators'!$B$15:$W$15, 0),FALSE))</f>
        <v>0</v>
      </c>
      <c r="AC612" s="1245">
        <f>IF(ISERROR(VLOOKUP(VLOOKUP($A612, 'E4 TB Allocation Details'!$A$18:$L$214, MATCH("Customer ID", 'E4 TB Allocation Details'!$A$18:$L$18, 0),FALSE), 'E2 Allocators'!$B$15:$W$358, MATCH(AC$17, 'E2 Allocators'!$B$15:$W$15, 0),FALSE)), 0, VLOOKUP(VLOOKUP($A612, 'E4 TB Allocation Details'!$A$18:$L$214, MATCH("Customer ID", 'E4 TB Allocation Details'!$A$18:$L$18, 0),FALSE), 'E2 Allocators'!$B$15:$W$358, MATCH(AC$17, 'E2 Allocators'!$B$15:$W$15, 0),FALSE))</f>
        <v>0</v>
      </c>
      <c r="AD612" s="1245">
        <f>IF(ISERROR(VLOOKUP(VLOOKUP($A612, 'E4 TB Allocation Details'!$A$18:$L$214, MATCH("Customer ID", 'E4 TB Allocation Details'!$A$18:$L$18, 0),FALSE), 'E2 Allocators'!$B$15:$W$358, MATCH(AD$17, 'E2 Allocators'!$B$15:$W$15, 0),FALSE)), 0, VLOOKUP(VLOOKUP($A612, 'E4 TB Allocation Details'!$A$18:$L$214, MATCH("Customer ID", 'E4 TB Allocation Details'!$A$18:$L$18, 0),FALSE), 'E2 Allocators'!$B$15:$W$358, MATCH(AD$17, 'E2 Allocators'!$B$15:$W$15, 0),FALSE))</f>
        <v>0</v>
      </c>
      <c r="AE612" s="1245">
        <f>IF(ISERROR(VLOOKUP(VLOOKUP($A612, 'E4 TB Allocation Details'!$A$18:$L$214, MATCH("Customer ID", 'E4 TB Allocation Details'!$A$18:$L$18, 0),FALSE), 'E2 Allocators'!$B$15:$W$358, MATCH(AE$17, 'E2 Allocators'!$B$15:$W$15, 0),FALSE)), 0, VLOOKUP(VLOOKUP($A612, 'E4 TB Allocation Details'!$A$18:$L$214, MATCH("Customer ID", 'E4 TB Allocation Details'!$A$18:$L$18, 0),FALSE), 'E2 Allocators'!$B$15:$W$358, MATCH(AE$17, 'E2 Allocators'!$B$15:$W$15, 0),FALSE))</f>
        <v>0</v>
      </c>
      <c r="AF612" s="1245">
        <f>IF(ISERROR(VLOOKUP(VLOOKUP($A612, 'E4 TB Allocation Details'!$A$18:$L$214, MATCH("Customer ID", 'E4 TB Allocation Details'!$A$18:$L$18, 0),FALSE), 'E2 Allocators'!$B$15:$W$358, MATCH(AF$17, 'E2 Allocators'!$B$15:$W$15, 0),FALSE)), 0, VLOOKUP(VLOOKUP($A612, 'E4 TB Allocation Details'!$A$18:$L$214, MATCH("Customer ID", 'E4 TB Allocation Details'!$A$18:$L$18, 0),FALSE), 'E2 Allocators'!$B$15:$W$358, MATCH(AF$17, 'E2 Allocators'!$B$15:$W$15, 0),FALSE))</f>
        <v>0</v>
      </c>
      <c r="AG612" s="1245">
        <f>IF(ISERROR(VLOOKUP(VLOOKUP($A612, 'E4 TB Allocation Details'!$A$18:$L$214, MATCH("Customer ID", 'E4 TB Allocation Details'!$A$18:$L$18, 0),FALSE), 'E2 Allocators'!$B$15:$W$358, MATCH(AG$17, 'E2 Allocators'!$B$15:$W$15, 0),FALSE)), 0, VLOOKUP(VLOOKUP($A612, 'E4 TB Allocation Details'!$A$18:$L$214, MATCH("Customer ID", 'E4 TB Allocation Details'!$A$18:$L$18, 0),FALSE), 'E2 Allocators'!$B$15:$W$358, MATCH(AG$17, 'E2 Allocators'!$B$15:$W$15, 0),FALSE))</f>
        <v>0</v>
      </c>
      <c r="AH612" s="1245">
        <f>IF(ISERROR(VLOOKUP(VLOOKUP($A612, 'E4 TB Allocation Details'!$A$18:$L$214, MATCH("Customer ID", 'E4 TB Allocation Details'!$A$18:$L$18, 0),FALSE), 'E2 Allocators'!$B$15:$W$358, MATCH(AH$17, 'E2 Allocators'!$B$15:$W$15, 0),FALSE)), 0, VLOOKUP(VLOOKUP($A612, 'E4 TB Allocation Details'!$A$18:$L$214, MATCH("Customer ID", 'E4 TB Allocation Details'!$A$18:$L$18, 0),FALSE), 'E2 Allocators'!$B$15:$W$358, MATCH(AH$17, 'E2 Allocators'!$B$15:$W$15, 0),FALSE))</f>
        <v>0</v>
      </c>
      <c r="AI612" s="1245">
        <f>IF(ISERROR(VLOOKUP(VLOOKUP($A612, 'E4 TB Allocation Details'!$A$18:$L$214, MATCH("Customer ID", 'E4 TB Allocation Details'!$A$18:$L$18, 0),FALSE), 'E2 Allocators'!$B$15:$W$358, MATCH(AI$17, 'E2 Allocators'!$B$15:$W$15, 0),FALSE)), 0, VLOOKUP(VLOOKUP($A612, 'E4 TB Allocation Details'!$A$18:$L$214, MATCH("Customer ID", 'E4 TB Allocation Details'!$A$18:$L$18, 0),FALSE), 'E2 Allocators'!$B$15:$W$358, MATCH(AI$17, 'E2 Allocators'!$B$15:$W$15, 0),FALSE))</f>
        <v>0</v>
      </c>
      <c r="AJ612" s="1245">
        <f>IF(ISERROR(VLOOKUP(VLOOKUP($A612, 'E4 TB Allocation Details'!$A$18:$L$214, MATCH("Customer ID", 'E4 TB Allocation Details'!$A$18:$L$18, 0),FALSE), 'E2 Allocators'!$B$15:$W$358, MATCH(AJ$17, 'E2 Allocators'!$B$15:$W$15, 0),FALSE)), 0, VLOOKUP(VLOOKUP($A612, 'E4 TB Allocation Details'!$A$18:$L$214, MATCH("Customer ID", 'E4 TB Allocation Details'!$A$18:$L$18, 0),FALSE), 'E2 Allocators'!$B$15:$W$358, MATCH(AJ$17, 'E2 Allocators'!$B$15:$W$15, 0),FALSE))</f>
        <v>0</v>
      </c>
      <c r="AK612" s="1245">
        <f>IF(ISERROR(VLOOKUP(VLOOKUP($A612, 'E4 TB Allocation Details'!$A$18:$L$214, MATCH("Customer ID", 'E4 TB Allocation Details'!$A$18:$L$18, 0),FALSE), 'E2 Allocators'!$B$15:$W$358, MATCH(AK$17, 'E2 Allocators'!$B$15:$W$15, 0),FALSE)), 0, VLOOKUP(VLOOKUP($A612, 'E4 TB Allocation Details'!$A$18:$L$214, MATCH("Customer ID", 'E4 TB Allocation Details'!$A$18:$L$18, 0),FALSE), 'E2 Allocators'!$B$15:$W$358, MATCH(AK$17, 'E2 Allocators'!$B$15:$W$15, 0),FALSE))</f>
        <v>0</v>
      </c>
      <c r="AL612" s="1245">
        <f>IF(ISERROR(VLOOKUP(VLOOKUP($A612, 'E4 TB Allocation Details'!$A$18:$L$214, MATCH("Customer ID", 'E4 TB Allocation Details'!$A$18:$L$18, 0),FALSE), 'E2 Allocators'!$B$15:$W$358, MATCH(AL$17, 'E2 Allocators'!$B$15:$W$15, 0),FALSE)), 0, VLOOKUP(VLOOKUP($A612, 'E4 TB Allocation Details'!$A$18:$L$214, MATCH("Customer ID", 'E4 TB Allocation Details'!$A$18:$L$18, 0),FALSE), 'E2 Allocators'!$B$15:$W$358, MATCH(AL$17, 'E2 Allocators'!$B$15:$W$15, 0),FALSE))</f>
        <v>0</v>
      </c>
      <c r="AM612" s="1245">
        <f>IF(ISERROR(VLOOKUP(VLOOKUP($A612, 'E4 TB Allocation Details'!$A$18:$L$214, MATCH("Customer ID", 'E4 TB Allocation Details'!$A$18:$L$18, 0),FALSE), 'E2 Allocators'!$B$15:$W$358, MATCH(AM$17, 'E2 Allocators'!$B$15:$W$15, 0),FALSE)), 0, VLOOKUP(VLOOKUP($A612, 'E4 TB Allocation Details'!$A$18:$L$214, MATCH("Customer ID", 'E4 TB Allocation Details'!$A$18:$L$18, 0),FALSE), 'E2 Allocators'!$B$15:$W$358, MATCH(AM$17, 'E2 Allocators'!$B$15:$W$15, 0),FALSE))</f>
        <v>0</v>
      </c>
      <c r="AN612" s="1245">
        <f>IF(ISERROR(VLOOKUP(VLOOKUP($A612, 'E4 TB Allocation Details'!$A$18:$L$214, MATCH("Customer ID", 'E4 TB Allocation Details'!$A$18:$L$18, 0),FALSE), 'E2 Allocators'!$B$15:$W$358, MATCH(AN$17, 'E2 Allocators'!$B$15:$W$15, 0),FALSE)), 0, VLOOKUP(VLOOKUP($A612, 'E4 TB Allocation Details'!$A$18:$L$214, MATCH("Customer ID", 'E4 TB Allocation Details'!$A$18:$L$18, 0),FALSE), 'E2 Allocators'!$B$15:$W$358, MATCH(AN$17, 'E2 Allocators'!$B$15:$W$15, 0),FALSE))</f>
        <v>0</v>
      </c>
      <c r="AO612" s="1245">
        <f>IF(ISERROR(VLOOKUP(VLOOKUP($A612, 'E4 TB Allocation Details'!$A$18:$L$214, MATCH("Customer ID", 'E4 TB Allocation Details'!$A$18:$L$18, 0),FALSE), 'E2 Allocators'!$B$15:$W$358, MATCH(AO$17, 'E2 Allocators'!$B$15:$W$15, 0),FALSE)), 0, VLOOKUP(VLOOKUP($A612, 'E4 TB Allocation Details'!$A$18:$L$214, MATCH("Customer ID", 'E4 TB Allocation Details'!$A$18:$L$18, 0),FALSE), 'E2 Allocators'!$B$15:$W$358, MATCH(AO$17, 'E2 Allocators'!$B$15:$W$15, 0),FALSE))</f>
        <v>0</v>
      </c>
      <c r="AP612" s="1245">
        <f>IF(ISERROR(VLOOKUP(VLOOKUP($A612, 'E4 TB Allocation Details'!$A$18:$L$214, MATCH("Customer ID", 'E4 TB Allocation Details'!$A$18:$L$18, 0),FALSE), 'E2 Allocators'!$B$15:$W$358, MATCH(AP$17, 'E2 Allocators'!$B$15:$W$15, 0),FALSE)), 0, VLOOKUP(VLOOKUP($A612, 'E4 TB Allocation Details'!$A$18:$L$214, MATCH("Customer ID", 'E4 TB Allocation Details'!$A$18:$L$18, 0),FALSE), 'E2 Allocators'!$B$15:$W$358, MATCH(AP$17, 'E2 Allocators'!$B$15:$W$15, 0),FALSE))</f>
        <v>0</v>
      </c>
      <c r="AQ612" s="1245">
        <f>IF(ISERROR(VLOOKUP(VLOOKUP($A612, 'E4 TB Allocation Details'!$A$18:$L$214, MATCH("Customer ID", 'E4 TB Allocation Details'!$A$18:$L$18, 0),FALSE), 'E2 Allocators'!$B$15:$W$358, MATCH(AQ$17, 'E2 Allocators'!$B$15:$W$15, 0),FALSE)), 0, VLOOKUP(VLOOKUP($A612, 'E4 TB Allocation Details'!$A$18:$L$214, MATCH("Customer ID", 'E4 TB Allocation Details'!$A$18:$L$18, 0),FALSE), 'E2 Allocators'!$B$15:$W$358, MATCH(AQ$17, 'E2 Allocators'!$B$15:$W$15, 0),FALSE))</f>
        <v>0</v>
      </c>
      <c r="AR612" s="1245">
        <f>IF(ISERROR(VLOOKUP(VLOOKUP($A612, 'E4 TB Allocation Details'!$A$18:$L$214, MATCH("Customer ID", 'E4 TB Allocation Details'!$A$18:$L$18, 0),FALSE), 'E2 Allocators'!$B$15:$W$358, MATCH(AR$17, 'E2 Allocators'!$B$15:$W$15, 0),FALSE)), 0, VLOOKUP(VLOOKUP($A612, 'E4 TB Allocation Details'!$A$18:$L$214, MATCH("Customer ID", 'E4 TB Allocation Details'!$A$18:$L$18, 0),FALSE), 'E2 Allocators'!$B$15:$W$358, MATCH(AR$17, 'E2 Allocators'!$B$15:$W$15, 0),FALSE))</f>
        <v>0</v>
      </c>
      <c r="AS612" s="1245">
        <f>IF(ISERROR(VLOOKUP(VLOOKUP($A612, 'E4 TB Allocation Details'!$A$18:$L$214, MATCH("Customer ID", 'E4 TB Allocation Details'!$A$18:$L$18, 0),FALSE), 'E2 Allocators'!$B$15:$W$358, MATCH(AS$17, 'E2 Allocators'!$B$15:$W$15, 0),FALSE)), 0, VLOOKUP(VLOOKUP($A612, 'E4 TB Allocation Details'!$A$18:$L$214, MATCH("Customer ID", 'E4 TB Allocation Details'!$A$18:$L$18, 0),FALSE), 'E2 Allocators'!$B$15:$W$358, MATCH(AS$17, 'E2 Allocators'!$B$15:$W$15, 0),FALSE))</f>
        <v>0</v>
      </c>
      <c r="AT612" s="1245">
        <f>IF(ISERROR(VLOOKUP(VLOOKUP($A612, 'E4 TB Allocation Details'!$A$18:$L$214, MATCH("Customer ID", 'E4 TB Allocation Details'!$A$18:$L$18, 0),FALSE), 'E2 Allocators'!$B$15:$W$358, MATCH(AT$17, 'E2 Allocators'!$B$15:$W$15, 0),FALSE)), 0, VLOOKUP(VLOOKUP($A612, 'E4 TB Allocation Details'!$A$18:$L$214, MATCH("Customer ID", 'E4 TB Allocation Details'!$A$18:$L$18, 0),FALSE), 'E2 Allocators'!$B$15:$W$358, MATCH(AT$17, 'E2 Allocators'!$B$15:$W$15, 0),FALSE))</f>
        <v>0</v>
      </c>
      <c r="AU612" s="1245">
        <f>IF(ISERROR(VLOOKUP(VLOOKUP($A612, 'E4 TB Allocation Details'!$A$18:$L$214, MATCH("Customer ID", 'E4 TB Allocation Details'!$A$18:$L$18, 0),FALSE), 'E2 Allocators'!$B$15:$W$358, MATCH(AU$17, 'E2 Allocators'!$B$15:$W$15, 0),FALSE)), 0, VLOOKUP(VLOOKUP($A612, 'E4 TB Allocation Details'!$A$18:$L$214, MATCH("Customer ID", 'E4 TB Allocation Details'!$A$18:$L$18, 0),FALSE), 'E2 Allocators'!$B$15:$W$358, MATCH(AU$17, 'E2 Allocators'!$B$15:$W$15, 0),FALSE))</f>
        <v>0</v>
      </c>
      <c r="AV612" s="1250">
        <f t="shared" si="902"/>
        <v>0</v>
      </c>
      <c r="AW612" s="1247"/>
      <c r="AX612" s="1247"/>
      <c r="AY612" s="1247"/>
      <c r="AZ612" s="1247"/>
      <c r="BA612" s="1247"/>
      <c r="BB612" s="1247"/>
      <c r="BC612" s="1247"/>
      <c r="BD612" s="1247"/>
      <c r="BE612" s="1247"/>
      <c r="BF612" s="1247"/>
      <c r="BG612" s="1247"/>
      <c r="BH612" s="1247"/>
      <c r="BI612" s="1247"/>
      <c r="BJ612" s="1247"/>
      <c r="BK612" s="1247"/>
      <c r="BL612" s="1247"/>
      <c r="BM612" s="1247"/>
      <c r="BN612" s="1247"/>
      <c r="BO612" s="1247"/>
      <c r="BP612" s="1247"/>
      <c r="BQ612" s="1248"/>
    </row>
    <row r="613" spans="1:69" s="229" customFormat="1" ht="12.75" x14ac:dyDescent="0.2">
      <c r="A613" s="1249">
        <v>1830</v>
      </c>
      <c r="B613" s="1242" t="s">
        <v>89</v>
      </c>
      <c r="C613" s="1243"/>
      <c r="D613" s="1244"/>
      <c r="E613" s="1244"/>
      <c r="F613" s="1244"/>
      <c r="G613" s="1245">
        <f>IF(ISERROR(VLOOKUP(VLOOKUP($A613, 'E4 TB Allocation Details'!$A$18:$L$214, MATCH("Demand ID", 'E4 TB Allocation Details'!$A$18:$L$18, 0),FALSE), 'E2 Allocators'!$B$15:$W$358, MATCH(G$17, 'E2 Allocators'!$B$15:$W$15, 0),FALSE)), 0, VLOOKUP(VLOOKUP($A613, 'E4 TB Allocation Details'!$A$18:$L$214, MATCH("Demand ID", 'E4 TB Allocation Details'!$A$18:$L$18, 0),FALSE), 'E2 Allocators'!$B$15:$W$358, MATCH(G$17, 'E2 Allocators'!$B$15:$W$15, 0),FALSE))</f>
        <v>0</v>
      </c>
      <c r="H613" s="1245">
        <f>IF(ISERROR(VLOOKUP(VLOOKUP($A613, 'E4 TB Allocation Details'!$A$18:$L$214, MATCH("Demand ID", 'E4 TB Allocation Details'!$A$18:$L$18, 0),FALSE), 'E2 Allocators'!$B$15:$W$358, MATCH(H$17, 'E2 Allocators'!$B$15:$W$15, 0),FALSE)), 0, VLOOKUP(VLOOKUP($A613, 'E4 TB Allocation Details'!$A$18:$L$214, MATCH("Demand ID", 'E4 TB Allocation Details'!$A$18:$L$18, 0),FALSE), 'E2 Allocators'!$B$15:$W$358, MATCH(H$17, 'E2 Allocators'!$B$15:$W$15, 0),FALSE))</f>
        <v>0</v>
      </c>
      <c r="I613" s="1245">
        <f>IF(ISERROR(VLOOKUP(VLOOKUP($A613, 'E4 TB Allocation Details'!$A$18:$L$214, MATCH("Demand ID", 'E4 TB Allocation Details'!$A$18:$L$18, 0),FALSE), 'E2 Allocators'!$B$15:$W$358, MATCH(I$17, 'E2 Allocators'!$B$15:$W$15, 0),FALSE)), 0, VLOOKUP(VLOOKUP($A613, 'E4 TB Allocation Details'!$A$18:$L$214, MATCH("Demand ID", 'E4 TB Allocation Details'!$A$18:$L$18, 0),FALSE), 'E2 Allocators'!$B$15:$W$358, MATCH(I$17, 'E2 Allocators'!$B$15:$W$15, 0),FALSE))</f>
        <v>0</v>
      </c>
      <c r="J613" s="1245">
        <f>IF(ISERROR(VLOOKUP(VLOOKUP($A613, 'E4 TB Allocation Details'!$A$18:$L$214, MATCH("Demand ID", 'E4 TB Allocation Details'!$A$18:$L$18, 0),FALSE), 'E2 Allocators'!$B$15:$W$358, MATCH(J$17, 'E2 Allocators'!$B$15:$W$15, 0),FALSE)), 0, VLOOKUP(VLOOKUP($A613, 'E4 TB Allocation Details'!$A$18:$L$214, MATCH("Demand ID", 'E4 TB Allocation Details'!$A$18:$L$18, 0),FALSE), 'E2 Allocators'!$B$15:$W$358, MATCH(J$17, 'E2 Allocators'!$B$15:$W$15, 0),FALSE))</f>
        <v>0</v>
      </c>
      <c r="K613" s="1245">
        <f>IF(ISERROR(VLOOKUP(VLOOKUP($A613, 'E4 TB Allocation Details'!$A$18:$L$214, MATCH("Demand ID", 'E4 TB Allocation Details'!$A$18:$L$18, 0),FALSE), 'E2 Allocators'!$B$15:$W$358, MATCH(K$17, 'E2 Allocators'!$B$15:$W$15, 0),FALSE)), 0, VLOOKUP(VLOOKUP($A613, 'E4 TB Allocation Details'!$A$18:$L$214, MATCH("Demand ID", 'E4 TB Allocation Details'!$A$18:$L$18, 0),FALSE), 'E2 Allocators'!$B$15:$W$358, MATCH(K$17, 'E2 Allocators'!$B$15:$W$15, 0),FALSE))</f>
        <v>0</v>
      </c>
      <c r="L613" s="1245">
        <f>IF(ISERROR(VLOOKUP(VLOOKUP($A613, 'E4 TB Allocation Details'!$A$18:$L$214, MATCH("Demand ID", 'E4 TB Allocation Details'!$A$18:$L$18, 0),FALSE), 'E2 Allocators'!$B$15:$W$358, MATCH(L$17, 'E2 Allocators'!$B$15:$W$15, 0),FALSE)), 0, VLOOKUP(VLOOKUP($A613, 'E4 TB Allocation Details'!$A$18:$L$214, MATCH("Demand ID", 'E4 TB Allocation Details'!$A$18:$L$18, 0),FALSE), 'E2 Allocators'!$B$15:$W$358, MATCH(L$17, 'E2 Allocators'!$B$15:$W$15, 0),FALSE))</f>
        <v>0</v>
      </c>
      <c r="M613" s="1245">
        <f>IF(ISERROR(VLOOKUP(VLOOKUP($A613, 'E4 TB Allocation Details'!$A$18:$L$214, MATCH("Demand ID", 'E4 TB Allocation Details'!$A$18:$L$18, 0),FALSE), 'E2 Allocators'!$B$15:$W$358, MATCH(M$17, 'E2 Allocators'!$B$15:$W$15, 0),FALSE)), 0, VLOOKUP(VLOOKUP($A613, 'E4 TB Allocation Details'!$A$18:$L$214, MATCH("Demand ID", 'E4 TB Allocation Details'!$A$18:$L$18, 0),FALSE), 'E2 Allocators'!$B$15:$W$358, MATCH(M$17, 'E2 Allocators'!$B$15:$W$15, 0),FALSE))</f>
        <v>0</v>
      </c>
      <c r="N613" s="1245">
        <f>IF(ISERROR(VLOOKUP(VLOOKUP($A613, 'E4 TB Allocation Details'!$A$18:$L$214, MATCH("Demand ID", 'E4 TB Allocation Details'!$A$18:$L$18, 0),FALSE), 'E2 Allocators'!$B$15:$W$358, MATCH(N$17, 'E2 Allocators'!$B$15:$W$15, 0),FALSE)), 0, VLOOKUP(VLOOKUP($A613, 'E4 TB Allocation Details'!$A$18:$L$214, MATCH("Demand ID", 'E4 TB Allocation Details'!$A$18:$L$18, 0),FALSE), 'E2 Allocators'!$B$15:$W$358, MATCH(N$17, 'E2 Allocators'!$B$15:$W$15, 0),FALSE))</f>
        <v>0</v>
      </c>
      <c r="O613" s="1245">
        <f>IF(ISERROR(VLOOKUP(VLOOKUP($A613, 'E4 TB Allocation Details'!$A$18:$L$214, MATCH("Demand ID", 'E4 TB Allocation Details'!$A$18:$L$18, 0),FALSE), 'E2 Allocators'!$B$15:$W$358, MATCH(O$17, 'E2 Allocators'!$B$15:$W$15, 0),FALSE)), 0, VLOOKUP(VLOOKUP($A613, 'E4 TB Allocation Details'!$A$18:$L$214, MATCH("Demand ID", 'E4 TB Allocation Details'!$A$18:$L$18, 0),FALSE), 'E2 Allocators'!$B$15:$W$358, MATCH(O$17, 'E2 Allocators'!$B$15:$W$15, 0),FALSE))</f>
        <v>0</v>
      </c>
      <c r="P613" s="1245">
        <f>IF(ISERROR(VLOOKUP(VLOOKUP($A613, 'E4 TB Allocation Details'!$A$18:$L$214, MATCH("Demand ID", 'E4 TB Allocation Details'!$A$18:$L$18, 0),FALSE), 'E2 Allocators'!$B$15:$W$358, MATCH(P$17, 'E2 Allocators'!$B$15:$W$15, 0),FALSE)), 0, VLOOKUP(VLOOKUP($A613, 'E4 TB Allocation Details'!$A$18:$L$214, MATCH("Demand ID", 'E4 TB Allocation Details'!$A$18:$L$18, 0),FALSE), 'E2 Allocators'!$B$15:$W$358, MATCH(P$17, 'E2 Allocators'!$B$15:$W$15, 0),FALSE))</f>
        <v>0</v>
      </c>
      <c r="Q613" s="1245">
        <f>IF(ISERROR(VLOOKUP(VLOOKUP($A613, 'E4 TB Allocation Details'!$A$18:$L$214, MATCH("Demand ID", 'E4 TB Allocation Details'!$A$18:$L$18, 0),FALSE), 'E2 Allocators'!$B$15:$W$358, MATCH(Q$17, 'E2 Allocators'!$B$15:$W$15, 0),FALSE)), 0, VLOOKUP(VLOOKUP($A613, 'E4 TB Allocation Details'!$A$18:$L$214, MATCH("Demand ID", 'E4 TB Allocation Details'!$A$18:$L$18, 0),FALSE), 'E2 Allocators'!$B$15:$W$358, MATCH(Q$17, 'E2 Allocators'!$B$15:$W$15, 0),FALSE))</f>
        <v>0</v>
      </c>
      <c r="R613" s="1245">
        <f>IF(ISERROR(VLOOKUP(VLOOKUP($A613, 'E4 TB Allocation Details'!$A$18:$L$214, MATCH("Demand ID", 'E4 TB Allocation Details'!$A$18:$L$18, 0),FALSE), 'E2 Allocators'!$B$15:$W$358, MATCH(R$17, 'E2 Allocators'!$B$15:$W$15, 0),FALSE)), 0, VLOOKUP(VLOOKUP($A613, 'E4 TB Allocation Details'!$A$18:$L$214, MATCH("Demand ID", 'E4 TB Allocation Details'!$A$18:$L$18, 0),FALSE), 'E2 Allocators'!$B$15:$W$358, MATCH(R$17, 'E2 Allocators'!$B$15:$W$15, 0),FALSE))</f>
        <v>0</v>
      </c>
      <c r="S613" s="1245">
        <f>IF(ISERROR(VLOOKUP(VLOOKUP($A613, 'E4 TB Allocation Details'!$A$18:$L$214, MATCH("Demand ID", 'E4 TB Allocation Details'!$A$18:$L$18, 0),FALSE), 'E2 Allocators'!$B$15:$W$358, MATCH(S$17, 'E2 Allocators'!$B$15:$W$15, 0),FALSE)), 0, VLOOKUP(VLOOKUP($A613, 'E4 TB Allocation Details'!$A$18:$L$214, MATCH("Demand ID", 'E4 TB Allocation Details'!$A$18:$L$18, 0),FALSE), 'E2 Allocators'!$B$15:$W$358, MATCH(S$17, 'E2 Allocators'!$B$15:$W$15, 0),FALSE))</f>
        <v>0</v>
      </c>
      <c r="T613" s="1245">
        <f>IF(ISERROR(VLOOKUP(VLOOKUP($A613, 'E4 TB Allocation Details'!$A$18:$L$214, MATCH("Demand ID", 'E4 TB Allocation Details'!$A$18:$L$18, 0),FALSE), 'E2 Allocators'!$B$15:$W$358, MATCH(T$17, 'E2 Allocators'!$B$15:$W$15, 0),FALSE)), 0, VLOOKUP(VLOOKUP($A613, 'E4 TB Allocation Details'!$A$18:$L$214, MATCH("Demand ID", 'E4 TB Allocation Details'!$A$18:$L$18, 0),FALSE), 'E2 Allocators'!$B$15:$W$358, MATCH(T$17, 'E2 Allocators'!$B$15:$W$15, 0),FALSE))</f>
        <v>0</v>
      </c>
      <c r="U613" s="1245">
        <f>IF(ISERROR(VLOOKUP(VLOOKUP($A613, 'E4 TB Allocation Details'!$A$18:$L$214, MATCH("Demand ID", 'E4 TB Allocation Details'!$A$18:$L$18, 0),FALSE), 'E2 Allocators'!$B$15:$W$358, MATCH(U$17, 'E2 Allocators'!$B$15:$W$15, 0),FALSE)), 0, VLOOKUP(VLOOKUP($A613, 'E4 TB Allocation Details'!$A$18:$L$214, MATCH("Demand ID", 'E4 TB Allocation Details'!$A$18:$L$18, 0),FALSE), 'E2 Allocators'!$B$15:$W$358, MATCH(U$17, 'E2 Allocators'!$B$15:$W$15, 0),FALSE))</f>
        <v>0</v>
      </c>
      <c r="V613" s="1245">
        <f>IF(ISERROR(VLOOKUP(VLOOKUP($A613, 'E4 TB Allocation Details'!$A$18:$L$214, MATCH("Demand ID", 'E4 TB Allocation Details'!$A$18:$L$18, 0),FALSE), 'E2 Allocators'!$B$15:$W$358, MATCH(V$17, 'E2 Allocators'!$B$15:$W$15, 0),FALSE)), 0, VLOOKUP(VLOOKUP($A613, 'E4 TB Allocation Details'!$A$18:$L$214, MATCH("Demand ID", 'E4 TB Allocation Details'!$A$18:$L$18, 0),FALSE), 'E2 Allocators'!$B$15:$W$358, MATCH(V$17, 'E2 Allocators'!$B$15:$W$15, 0),FALSE))</f>
        <v>0</v>
      </c>
      <c r="W613" s="1245">
        <f>IF(ISERROR(VLOOKUP(VLOOKUP($A613, 'E4 TB Allocation Details'!$A$18:$L$214, MATCH("Demand ID", 'E4 TB Allocation Details'!$A$18:$L$18, 0),FALSE), 'E2 Allocators'!$B$15:$W$358, MATCH(W$17, 'E2 Allocators'!$B$15:$W$15, 0),FALSE)), 0, VLOOKUP(VLOOKUP($A613, 'E4 TB Allocation Details'!$A$18:$L$214, MATCH("Demand ID", 'E4 TB Allocation Details'!$A$18:$L$18, 0),FALSE), 'E2 Allocators'!$B$15:$W$358, MATCH(W$17, 'E2 Allocators'!$B$15:$W$15, 0),FALSE))</f>
        <v>0</v>
      </c>
      <c r="X613" s="1245">
        <f>IF(ISERROR(VLOOKUP(VLOOKUP($A613, 'E4 TB Allocation Details'!$A$18:$L$214, MATCH("Demand ID", 'E4 TB Allocation Details'!$A$18:$L$18, 0),FALSE), 'E2 Allocators'!$B$15:$W$358, MATCH(X$17, 'E2 Allocators'!$B$15:$W$15, 0),FALSE)), 0, VLOOKUP(VLOOKUP($A613, 'E4 TB Allocation Details'!$A$18:$L$214, MATCH("Demand ID", 'E4 TB Allocation Details'!$A$18:$L$18, 0),FALSE), 'E2 Allocators'!$B$15:$W$358, MATCH(X$17, 'E2 Allocators'!$B$15:$W$15, 0),FALSE))</f>
        <v>0</v>
      </c>
      <c r="Y613" s="1245">
        <f>IF(ISERROR(VLOOKUP(VLOOKUP($A613, 'E4 TB Allocation Details'!$A$18:$L$214, MATCH("Demand ID", 'E4 TB Allocation Details'!$A$18:$L$18, 0),FALSE), 'E2 Allocators'!$B$15:$W$358, MATCH(Y$17, 'E2 Allocators'!$B$15:$W$15, 0),FALSE)), 0, VLOOKUP(VLOOKUP($A613, 'E4 TB Allocation Details'!$A$18:$L$214, MATCH("Demand ID", 'E4 TB Allocation Details'!$A$18:$L$18, 0),FALSE), 'E2 Allocators'!$B$15:$W$358, MATCH(Y$17, 'E2 Allocators'!$B$15:$W$15, 0),FALSE))</f>
        <v>0</v>
      </c>
      <c r="Z613" s="1245">
        <f>IF(ISERROR(VLOOKUP(VLOOKUP($A613, 'E4 TB Allocation Details'!$A$18:$L$214, MATCH("Demand ID", 'E4 TB Allocation Details'!$A$18:$L$18, 0),FALSE), 'E2 Allocators'!$B$15:$W$358, MATCH(Z$17, 'E2 Allocators'!$B$15:$W$15, 0),FALSE)), 0, VLOOKUP(VLOOKUP($A613, 'E4 TB Allocation Details'!$A$18:$L$214, MATCH("Demand ID", 'E4 TB Allocation Details'!$A$18:$L$18, 0),FALSE), 'E2 Allocators'!$B$15:$W$358, MATCH(Z$17, 'E2 Allocators'!$B$15:$W$15, 0),FALSE))</f>
        <v>0</v>
      </c>
      <c r="AA613" s="1250">
        <f t="shared" si="901"/>
        <v>0</v>
      </c>
      <c r="AB613" s="1245">
        <f>IF(ISERROR(VLOOKUP(VLOOKUP($A613, 'E4 TB Allocation Details'!$A$18:$L$214, MATCH("Customer ID", 'E4 TB Allocation Details'!$A$18:$L$18, 0),FALSE), 'E2 Allocators'!$B$15:$W$358, MATCH(AB$17, 'E2 Allocators'!$B$15:$W$15, 0),FALSE)), 0, VLOOKUP(VLOOKUP($A613, 'E4 TB Allocation Details'!$A$18:$L$214, MATCH("Customer ID", 'E4 TB Allocation Details'!$A$18:$L$18, 0),FALSE), 'E2 Allocators'!$B$15:$W$358, MATCH(AB$17, 'E2 Allocators'!$B$15:$W$15, 0),FALSE))</f>
        <v>0</v>
      </c>
      <c r="AC613" s="1245">
        <f>IF(ISERROR(VLOOKUP(VLOOKUP($A613, 'E4 TB Allocation Details'!$A$18:$L$214, MATCH("Customer ID", 'E4 TB Allocation Details'!$A$18:$L$18, 0),FALSE), 'E2 Allocators'!$B$15:$W$358, MATCH(AC$17, 'E2 Allocators'!$B$15:$W$15, 0),FALSE)), 0, VLOOKUP(VLOOKUP($A613, 'E4 TB Allocation Details'!$A$18:$L$214, MATCH("Customer ID", 'E4 TB Allocation Details'!$A$18:$L$18, 0),FALSE), 'E2 Allocators'!$B$15:$W$358, MATCH(AC$17, 'E2 Allocators'!$B$15:$W$15, 0),FALSE))</f>
        <v>0</v>
      </c>
      <c r="AD613" s="1245">
        <f>IF(ISERROR(VLOOKUP(VLOOKUP($A613, 'E4 TB Allocation Details'!$A$18:$L$214, MATCH("Customer ID", 'E4 TB Allocation Details'!$A$18:$L$18, 0),FALSE), 'E2 Allocators'!$B$15:$W$358, MATCH(AD$17, 'E2 Allocators'!$B$15:$W$15, 0),FALSE)), 0, VLOOKUP(VLOOKUP($A613, 'E4 TB Allocation Details'!$A$18:$L$214, MATCH("Customer ID", 'E4 TB Allocation Details'!$A$18:$L$18, 0),FALSE), 'E2 Allocators'!$B$15:$W$358, MATCH(AD$17, 'E2 Allocators'!$B$15:$W$15, 0),FALSE))</f>
        <v>0</v>
      </c>
      <c r="AE613" s="1245">
        <f>IF(ISERROR(VLOOKUP(VLOOKUP($A613, 'E4 TB Allocation Details'!$A$18:$L$214, MATCH("Customer ID", 'E4 TB Allocation Details'!$A$18:$L$18, 0),FALSE), 'E2 Allocators'!$B$15:$W$358, MATCH(AE$17, 'E2 Allocators'!$B$15:$W$15, 0),FALSE)), 0, VLOOKUP(VLOOKUP($A613, 'E4 TB Allocation Details'!$A$18:$L$214, MATCH("Customer ID", 'E4 TB Allocation Details'!$A$18:$L$18, 0),FALSE), 'E2 Allocators'!$B$15:$W$358, MATCH(AE$17, 'E2 Allocators'!$B$15:$W$15, 0),FALSE))</f>
        <v>0</v>
      </c>
      <c r="AF613" s="1245">
        <f>IF(ISERROR(VLOOKUP(VLOOKUP($A613, 'E4 TB Allocation Details'!$A$18:$L$214, MATCH("Customer ID", 'E4 TB Allocation Details'!$A$18:$L$18, 0),FALSE), 'E2 Allocators'!$B$15:$W$358, MATCH(AF$17, 'E2 Allocators'!$B$15:$W$15, 0),FALSE)), 0, VLOOKUP(VLOOKUP($A613, 'E4 TB Allocation Details'!$A$18:$L$214, MATCH("Customer ID", 'E4 TB Allocation Details'!$A$18:$L$18, 0),FALSE), 'E2 Allocators'!$B$15:$W$358, MATCH(AF$17, 'E2 Allocators'!$B$15:$W$15, 0),FALSE))</f>
        <v>0</v>
      </c>
      <c r="AG613" s="1245">
        <f>IF(ISERROR(VLOOKUP(VLOOKUP($A613, 'E4 TB Allocation Details'!$A$18:$L$214, MATCH("Customer ID", 'E4 TB Allocation Details'!$A$18:$L$18, 0),FALSE), 'E2 Allocators'!$B$15:$W$358, MATCH(AG$17, 'E2 Allocators'!$B$15:$W$15, 0),FALSE)), 0, VLOOKUP(VLOOKUP($A613, 'E4 TB Allocation Details'!$A$18:$L$214, MATCH("Customer ID", 'E4 TB Allocation Details'!$A$18:$L$18, 0),FALSE), 'E2 Allocators'!$B$15:$W$358, MATCH(AG$17, 'E2 Allocators'!$B$15:$W$15, 0),FALSE))</f>
        <v>0</v>
      </c>
      <c r="AH613" s="1245">
        <f>IF(ISERROR(VLOOKUP(VLOOKUP($A613, 'E4 TB Allocation Details'!$A$18:$L$214, MATCH("Customer ID", 'E4 TB Allocation Details'!$A$18:$L$18, 0),FALSE), 'E2 Allocators'!$B$15:$W$358, MATCH(AH$17, 'E2 Allocators'!$B$15:$W$15, 0),FALSE)), 0, VLOOKUP(VLOOKUP($A613, 'E4 TB Allocation Details'!$A$18:$L$214, MATCH("Customer ID", 'E4 TB Allocation Details'!$A$18:$L$18, 0),FALSE), 'E2 Allocators'!$B$15:$W$358, MATCH(AH$17, 'E2 Allocators'!$B$15:$W$15, 0),FALSE))</f>
        <v>0</v>
      </c>
      <c r="AI613" s="1245">
        <f>IF(ISERROR(VLOOKUP(VLOOKUP($A613, 'E4 TB Allocation Details'!$A$18:$L$214, MATCH("Customer ID", 'E4 TB Allocation Details'!$A$18:$L$18, 0),FALSE), 'E2 Allocators'!$B$15:$W$358, MATCH(AI$17, 'E2 Allocators'!$B$15:$W$15, 0),FALSE)), 0, VLOOKUP(VLOOKUP($A613, 'E4 TB Allocation Details'!$A$18:$L$214, MATCH("Customer ID", 'E4 TB Allocation Details'!$A$18:$L$18, 0),FALSE), 'E2 Allocators'!$B$15:$W$358, MATCH(AI$17, 'E2 Allocators'!$B$15:$W$15, 0),FALSE))</f>
        <v>0</v>
      </c>
      <c r="AJ613" s="1245">
        <f>IF(ISERROR(VLOOKUP(VLOOKUP($A613, 'E4 TB Allocation Details'!$A$18:$L$214, MATCH("Customer ID", 'E4 TB Allocation Details'!$A$18:$L$18, 0),FALSE), 'E2 Allocators'!$B$15:$W$358, MATCH(AJ$17, 'E2 Allocators'!$B$15:$W$15, 0),FALSE)), 0, VLOOKUP(VLOOKUP($A613, 'E4 TB Allocation Details'!$A$18:$L$214, MATCH("Customer ID", 'E4 TB Allocation Details'!$A$18:$L$18, 0),FALSE), 'E2 Allocators'!$B$15:$W$358, MATCH(AJ$17, 'E2 Allocators'!$B$15:$W$15, 0),FALSE))</f>
        <v>0</v>
      </c>
      <c r="AK613" s="1245">
        <f>IF(ISERROR(VLOOKUP(VLOOKUP($A613, 'E4 TB Allocation Details'!$A$18:$L$214, MATCH("Customer ID", 'E4 TB Allocation Details'!$A$18:$L$18, 0),FALSE), 'E2 Allocators'!$B$15:$W$358, MATCH(AK$17, 'E2 Allocators'!$B$15:$W$15, 0),FALSE)), 0, VLOOKUP(VLOOKUP($A613, 'E4 TB Allocation Details'!$A$18:$L$214, MATCH("Customer ID", 'E4 TB Allocation Details'!$A$18:$L$18, 0),FALSE), 'E2 Allocators'!$B$15:$W$358, MATCH(AK$17, 'E2 Allocators'!$B$15:$W$15, 0),FALSE))</f>
        <v>0</v>
      </c>
      <c r="AL613" s="1245">
        <f>IF(ISERROR(VLOOKUP(VLOOKUP($A613, 'E4 TB Allocation Details'!$A$18:$L$214, MATCH("Customer ID", 'E4 TB Allocation Details'!$A$18:$L$18, 0),FALSE), 'E2 Allocators'!$B$15:$W$358, MATCH(AL$17, 'E2 Allocators'!$B$15:$W$15, 0),FALSE)), 0, VLOOKUP(VLOOKUP($A613, 'E4 TB Allocation Details'!$A$18:$L$214, MATCH("Customer ID", 'E4 TB Allocation Details'!$A$18:$L$18, 0),FALSE), 'E2 Allocators'!$B$15:$W$358, MATCH(AL$17, 'E2 Allocators'!$B$15:$W$15, 0),FALSE))</f>
        <v>0</v>
      </c>
      <c r="AM613" s="1245">
        <f>IF(ISERROR(VLOOKUP(VLOOKUP($A613, 'E4 TB Allocation Details'!$A$18:$L$214, MATCH("Customer ID", 'E4 TB Allocation Details'!$A$18:$L$18, 0),FALSE), 'E2 Allocators'!$B$15:$W$358, MATCH(AM$17, 'E2 Allocators'!$B$15:$W$15, 0),FALSE)), 0, VLOOKUP(VLOOKUP($A613, 'E4 TB Allocation Details'!$A$18:$L$214, MATCH("Customer ID", 'E4 TB Allocation Details'!$A$18:$L$18, 0),FALSE), 'E2 Allocators'!$B$15:$W$358, MATCH(AM$17, 'E2 Allocators'!$B$15:$W$15, 0),FALSE))</f>
        <v>0</v>
      </c>
      <c r="AN613" s="1245">
        <f>IF(ISERROR(VLOOKUP(VLOOKUP($A613, 'E4 TB Allocation Details'!$A$18:$L$214, MATCH("Customer ID", 'E4 TB Allocation Details'!$A$18:$L$18, 0),FALSE), 'E2 Allocators'!$B$15:$W$358, MATCH(AN$17, 'E2 Allocators'!$B$15:$W$15, 0),FALSE)), 0, VLOOKUP(VLOOKUP($A613, 'E4 TB Allocation Details'!$A$18:$L$214, MATCH("Customer ID", 'E4 TB Allocation Details'!$A$18:$L$18, 0),FALSE), 'E2 Allocators'!$B$15:$W$358, MATCH(AN$17, 'E2 Allocators'!$B$15:$W$15, 0),FALSE))</f>
        <v>0</v>
      </c>
      <c r="AO613" s="1245">
        <f>IF(ISERROR(VLOOKUP(VLOOKUP($A613, 'E4 TB Allocation Details'!$A$18:$L$214, MATCH("Customer ID", 'E4 TB Allocation Details'!$A$18:$L$18, 0),FALSE), 'E2 Allocators'!$B$15:$W$358, MATCH(AO$17, 'E2 Allocators'!$B$15:$W$15, 0),FALSE)), 0, VLOOKUP(VLOOKUP($A613, 'E4 TB Allocation Details'!$A$18:$L$214, MATCH("Customer ID", 'E4 TB Allocation Details'!$A$18:$L$18, 0),FALSE), 'E2 Allocators'!$B$15:$W$358, MATCH(AO$17, 'E2 Allocators'!$B$15:$W$15, 0),FALSE))</f>
        <v>0</v>
      </c>
      <c r="AP613" s="1245">
        <f>IF(ISERROR(VLOOKUP(VLOOKUP($A613, 'E4 TB Allocation Details'!$A$18:$L$214, MATCH("Customer ID", 'E4 TB Allocation Details'!$A$18:$L$18, 0),FALSE), 'E2 Allocators'!$B$15:$W$358, MATCH(AP$17, 'E2 Allocators'!$B$15:$W$15, 0),FALSE)), 0, VLOOKUP(VLOOKUP($A613, 'E4 TB Allocation Details'!$A$18:$L$214, MATCH("Customer ID", 'E4 TB Allocation Details'!$A$18:$L$18, 0),FALSE), 'E2 Allocators'!$B$15:$W$358, MATCH(AP$17, 'E2 Allocators'!$B$15:$W$15, 0),FALSE))</f>
        <v>0</v>
      </c>
      <c r="AQ613" s="1245">
        <f>IF(ISERROR(VLOOKUP(VLOOKUP($A613, 'E4 TB Allocation Details'!$A$18:$L$214, MATCH("Customer ID", 'E4 TB Allocation Details'!$A$18:$L$18, 0),FALSE), 'E2 Allocators'!$B$15:$W$358, MATCH(AQ$17, 'E2 Allocators'!$B$15:$W$15, 0),FALSE)), 0, VLOOKUP(VLOOKUP($A613, 'E4 TB Allocation Details'!$A$18:$L$214, MATCH("Customer ID", 'E4 TB Allocation Details'!$A$18:$L$18, 0),FALSE), 'E2 Allocators'!$B$15:$W$358, MATCH(AQ$17, 'E2 Allocators'!$B$15:$W$15, 0),FALSE))</f>
        <v>0</v>
      </c>
      <c r="AR613" s="1245">
        <f>IF(ISERROR(VLOOKUP(VLOOKUP($A613, 'E4 TB Allocation Details'!$A$18:$L$214, MATCH("Customer ID", 'E4 TB Allocation Details'!$A$18:$L$18, 0),FALSE), 'E2 Allocators'!$B$15:$W$358, MATCH(AR$17, 'E2 Allocators'!$B$15:$W$15, 0),FALSE)), 0, VLOOKUP(VLOOKUP($A613, 'E4 TB Allocation Details'!$A$18:$L$214, MATCH("Customer ID", 'E4 TB Allocation Details'!$A$18:$L$18, 0),FALSE), 'E2 Allocators'!$B$15:$W$358, MATCH(AR$17, 'E2 Allocators'!$B$15:$W$15, 0),FALSE))</f>
        <v>0</v>
      </c>
      <c r="AS613" s="1245">
        <f>IF(ISERROR(VLOOKUP(VLOOKUP($A613, 'E4 TB Allocation Details'!$A$18:$L$214, MATCH("Customer ID", 'E4 TB Allocation Details'!$A$18:$L$18, 0),FALSE), 'E2 Allocators'!$B$15:$W$358, MATCH(AS$17, 'E2 Allocators'!$B$15:$W$15, 0),FALSE)), 0, VLOOKUP(VLOOKUP($A613, 'E4 TB Allocation Details'!$A$18:$L$214, MATCH("Customer ID", 'E4 TB Allocation Details'!$A$18:$L$18, 0),FALSE), 'E2 Allocators'!$B$15:$W$358, MATCH(AS$17, 'E2 Allocators'!$B$15:$W$15, 0),FALSE))</f>
        <v>0</v>
      </c>
      <c r="AT613" s="1245">
        <f>IF(ISERROR(VLOOKUP(VLOOKUP($A613, 'E4 TB Allocation Details'!$A$18:$L$214, MATCH("Customer ID", 'E4 TB Allocation Details'!$A$18:$L$18, 0),FALSE), 'E2 Allocators'!$B$15:$W$358, MATCH(AT$17, 'E2 Allocators'!$B$15:$W$15, 0),FALSE)), 0, VLOOKUP(VLOOKUP($A613, 'E4 TB Allocation Details'!$A$18:$L$214, MATCH("Customer ID", 'E4 TB Allocation Details'!$A$18:$L$18, 0),FALSE), 'E2 Allocators'!$B$15:$W$358, MATCH(AT$17, 'E2 Allocators'!$B$15:$W$15, 0),FALSE))</f>
        <v>0</v>
      </c>
      <c r="AU613" s="1245">
        <f>IF(ISERROR(VLOOKUP(VLOOKUP($A613, 'E4 TB Allocation Details'!$A$18:$L$214, MATCH("Customer ID", 'E4 TB Allocation Details'!$A$18:$L$18, 0),FALSE), 'E2 Allocators'!$B$15:$W$358, MATCH(AU$17, 'E2 Allocators'!$B$15:$W$15, 0),FALSE)), 0, VLOOKUP(VLOOKUP($A613, 'E4 TB Allocation Details'!$A$18:$L$214, MATCH("Customer ID", 'E4 TB Allocation Details'!$A$18:$L$18, 0),FALSE), 'E2 Allocators'!$B$15:$W$358, MATCH(AU$17, 'E2 Allocators'!$B$15:$W$15, 0),FALSE))</f>
        <v>0</v>
      </c>
      <c r="AV613" s="1250">
        <f t="shared" si="902"/>
        <v>0</v>
      </c>
      <c r="AW613" s="1247"/>
      <c r="AX613" s="1247"/>
      <c r="AY613" s="1247"/>
      <c r="AZ613" s="1247"/>
      <c r="BA613" s="1247"/>
      <c r="BB613" s="1247"/>
      <c r="BC613" s="1247"/>
      <c r="BD613" s="1247"/>
      <c r="BE613" s="1247"/>
      <c r="BF613" s="1247"/>
      <c r="BG613" s="1247"/>
      <c r="BH613" s="1247"/>
      <c r="BI613" s="1247"/>
      <c r="BJ613" s="1247"/>
      <c r="BK613" s="1247"/>
      <c r="BL613" s="1247"/>
      <c r="BM613" s="1247"/>
      <c r="BN613" s="1247"/>
      <c r="BO613" s="1247"/>
      <c r="BP613" s="1247"/>
      <c r="BQ613" s="1248"/>
    </row>
    <row r="614" spans="1:69" s="229" customFormat="1" ht="25.5" x14ac:dyDescent="0.2">
      <c r="A614" s="1249" t="s">
        <v>825</v>
      </c>
      <c r="B614" s="1242" t="s">
        <v>367</v>
      </c>
      <c r="C614" s="1243">
        <v>1</v>
      </c>
      <c r="D614" s="1244">
        <f t="shared" si="899"/>
        <v>1</v>
      </c>
      <c r="E614" s="1244">
        <f>VLOOKUP($A614,'E1 Categorization'!$A$35:$E$116,5,FALSE)</f>
        <v>0</v>
      </c>
      <c r="F614" s="1244">
        <f t="shared" si="900"/>
        <v>1</v>
      </c>
      <c r="G614" s="1245">
        <f>IF(ISERROR(VLOOKUP(VLOOKUP($A614, 'E4 TB Allocation Details'!$A$18:$L$214, MATCH("Demand ID", 'E4 TB Allocation Details'!$A$18:$L$18, 0),FALSE), 'E2 Allocators'!$B$15:$W$358, MATCH(G$17, 'E2 Allocators'!$B$15:$W$15, 0),FALSE)), 0, VLOOKUP(VLOOKUP($A614, 'E4 TB Allocation Details'!$A$18:$L$214, MATCH("Demand ID", 'E4 TB Allocation Details'!$A$18:$L$18, 0),FALSE), 'E2 Allocators'!$B$15:$W$358, MATCH(G$17, 'E2 Allocators'!$B$15:$W$15, 0),FALSE))</f>
        <v>0.3157623529226346</v>
      </c>
      <c r="H614" s="1245">
        <f>IF(ISERROR(VLOOKUP(VLOOKUP($A614, 'E4 TB Allocation Details'!$A$18:$L$214, MATCH("Demand ID", 'E4 TB Allocation Details'!$A$18:$L$18, 0),FALSE), 'E2 Allocators'!$B$15:$W$358, MATCH(H$17, 'E2 Allocators'!$B$15:$W$15, 0),FALSE)), 0, VLOOKUP(VLOOKUP($A614, 'E4 TB Allocation Details'!$A$18:$L$214, MATCH("Demand ID", 'E4 TB Allocation Details'!$A$18:$L$18, 0),FALSE), 'E2 Allocators'!$B$15:$W$358, MATCH(H$17, 'E2 Allocators'!$B$15:$W$15, 0),FALSE))</f>
        <v>0.26945830515200747</v>
      </c>
      <c r="I614" s="1245">
        <f>IF(ISERROR(VLOOKUP(VLOOKUP($A614, 'E4 TB Allocation Details'!$A$18:$L$214, MATCH("Demand ID", 'E4 TB Allocation Details'!$A$18:$L$18, 0),FALSE), 'E2 Allocators'!$B$15:$W$358, MATCH(I$17, 'E2 Allocators'!$B$15:$W$15, 0),FALSE)), 0, VLOOKUP(VLOOKUP($A614, 'E4 TB Allocation Details'!$A$18:$L$214, MATCH("Demand ID", 'E4 TB Allocation Details'!$A$18:$L$18, 0),FALSE), 'E2 Allocators'!$B$15:$W$358, MATCH(I$17, 'E2 Allocators'!$B$15:$W$15, 0),FALSE))</f>
        <v>0.32055874862254585</v>
      </c>
      <c r="J614" s="1245">
        <f>IF(ISERROR(VLOOKUP(VLOOKUP($A614, 'E4 TB Allocation Details'!$A$18:$L$214, MATCH("Demand ID", 'E4 TB Allocation Details'!$A$18:$L$18, 0),FALSE), 'E2 Allocators'!$B$15:$W$358, MATCH(J$17, 'E2 Allocators'!$B$15:$W$15, 0),FALSE)), 0, VLOOKUP(VLOOKUP($A614, 'E4 TB Allocation Details'!$A$18:$L$214, MATCH("Demand ID", 'E4 TB Allocation Details'!$A$18:$L$18, 0),FALSE), 'E2 Allocators'!$B$15:$W$358, MATCH(J$17, 'E2 Allocators'!$B$15:$W$15, 0),FALSE))</f>
        <v>0</v>
      </c>
      <c r="K614" s="1245">
        <f>IF(ISERROR(VLOOKUP(VLOOKUP($A614, 'E4 TB Allocation Details'!$A$18:$L$214, MATCH("Demand ID", 'E4 TB Allocation Details'!$A$18:$L$18, 0),FALSE), 'E2 Allocators'!$B$15:$W$358, MATCH(K$17, 'E2 Allocators'!$B$15:$W$15, 0),FALSE)), 0, VLOOKUP(VLOOKUP($A614, 'E4 TB Allocation Details'!$A$18:$L$214, MATCH("Demand ID", 'E4 TB Allocation Details'!$A$18:$L$18, 0),FALSE), 'E2 Allocators'!$B$15:$W$358, MATCH(K$17, 'E2 Allocators'!$B$15:$W$15, 0),FALSE))</f>
        <v>0</v>
      </c>
      <c r="L614" s="1245">
        <f>IF(ISERROR(VLOOKUP(VLOOKUP($A614, 'E4 TB Allocation Details'!$A$18:$L$214, MATCH("Demand ID", 'E4 TB Allocation Details'!$A$18:$L$18, 0),FALSE), 'E2 Allocators'!$B$15:$W$358, MATCH(L$17, 'E2 Allocators'!$B$15:$W$15, 0),FALSE)), 0, VLOOKUP(VLOOKUP($A614, 'E4 TB Allocation Details'!$A$18:$L$214, MATCH("Demand ID", 'E4 TB Allocation Details'!$A$18:$L$18, 0),FALSE), 'E2 Allocators'!$B$15:$W$358, MATCH(L$17, 'E2 Allocators'!$B$15:$W$15, 0),FALSE))</f>
        <v>9.1266376255299209E-2</v>
      </c>
      <c r="M614" s="1245">
        <f>IF(ISERROR(VLOOKUP(VLOOKUP($A614, 'E4 TB Allocation Details'!$A$18:$L$214, MATCH("Demand ID", 'E4 TB Allocation Details'!$A$18:$L$18, 0),FALSE), 'E2 Allocators'!$B$15:$W$358, MATCH(M$17, 'E2 Allocators'!$B$15:$W$15, 0),FALSE)), 0, VLOOKUP(VLOOKUP($A614, 'E4 TB Allocation Details'!$A$18:$L$214, MATCH("Demand ID", 'E4 TB Allocation Details'!$A$18:$L$18, 0),FALSE), 'E2 Allocators'!$B$15:$W$358, MATCH(M$17, 'E2 Allocators'!$B$15:$W$15, 0),FALSE))</f>
        <v>2.1516055983044307E-3</v>
      </c>
      <c r="N614" s="1245">
        <f>IF(ISERROR(VLOOKUP(VLOOKUP($A614, 'E4 TB Allocation Details'!$A$18:$L$214, MATCH("Demand ID", 'E4 TB Allocation Details'!$A$18:$L$18, 0),FALSE), 'E2 Allocators'!$B$15:$W$358, MATCH(N$17, 'E2 Allocators'!$B$15:$W$15, 0),FALSE)), 0, VLOOKUP(VLOOKUP($A614, 'E4 TB Allocation Details'!$A$18:$L$214, MATCH("Demand ID", 'E4 TB Allocation Details'!$A$18:$L$18, 0),FALSE), 'E2 Allocators'!$B$15:$W$358, MATCH(N$17, 'E2 Allocators'!$B$15:$W$15, 0),FALSE))</f>
        <v>0</v>
      </c>
      <c r="O614" s="1245">
        <f>IF(ISERROR(VLOOKUP(VLOOKUP($A614, 'E4 TB Allocation Details'!$A$18:$L$214, MATCH("Demand ID", 'E4 TB Allocation Details'!$A$18:$L$18, 0),FALSE), 'E2 Allocators'!$B$15:$W$358, MATCH(O$17, 'E2 Allocators'!$B$15:$W$15, 0),FALSE)), 0, VLOOKUP(VLOOKUP($A614, 'E4 TB Allocation Details'!$A$18:$L$214, MATCH("Demand ID", 'E4 TB Allocation Details'!$A$18:$L$18, 0),FALSE), 'E2 Allocators'!$B$15:$W$358, MATCH(O$17, 'E2 Allocators'!$B$15:$W$15, 0),FALSE))</f>
        <v>8.0261144920849902E-4</v>
      </c>
      <c r="P614" s="1245">
        <f>IF(ISERROR(VLOOKUP(VLOOKUP($A614, 'E4 TB Allocation Details'!$A$18:$L$214, MATCH("Demand ID", 'E4 TB Allocation Details'!$A$18:$L$18, 0),FALSE), 'E2 Allocators'!$B$15:$W$358, MATCH(P$17, 'E2 Allocators'!$B$15:$W$15, 0),FALSE)), 0, VLOOKUP(VLOOKUP($A614, 'E4 TB Allocation Details'!$A$18:$L$214, MATCH("Demand ID", 'E4 TB Allocation Details'!$A$18:$L$18, 0),FALSE), 'E2 Allocators'!$B$15:$W$358, MATCH(P$17, 'E2 Allocators'!$B$15:$W$15, 0),FALSE))</f>
        <v>0</v>
      </c>
      <c r="Q614" s="1245">
        <f>IF(ISERROR(VLOOKUP(VLOOKUP($A614, 'E4 TB Allocation Details'!$A$18:$L$214, MATCH("Demand ID", 'E4 TB Allocation Details'!$A$18:$L$18, 0),FALSE), 'E2 Allocators'!$B$15:$W$358, MATCH(Q$17, 'E2 Allocators'!$B$15:$W$15, 0),FALSE)), 0, VLOOKUP(VLOOKUP($A614, 'E4 TB Allocation Details'!$A$18:$L$214, MATCH("Demand ID", 'E4 TB Allocation Details'!$A$18:$L$18, 0),FALSE), 'E2 Allocators'!$B$15:$W$358, MATCH(Q$17, 'E2 Allocators'!$B$15:$W$15, 0),FALSE))</f>
        <v>0</v>
      </c>
      <c r="R614" s="1245">
        <f>IF(ISERROR(VLOOKUP(VLOOKUP($A614, 'E4 TB Allocation Details'!$A$18:$L$214, MATCH("Demand ID", 'E4 TB Allocation Details'!$A$18:$L$18, 0),FALSE), 'E2 Allocators'!$B$15:$W$358, MATCH(R$17, 'E2 Allocators'!$B$15:$W$15, 0),FALSE)), 0, VLOOKUP(VLOOKUP($A614, 'E4 TB Allocation Details'!$A$18:$L$214, MATCH("Demand ID", 'E4 TB Allocation Details'!$A$18:$L$18, 0),FALSE), 'E2 Allocators'!$B$15:$W$358, MATCH(R$17, 'E2 Allocators'!$B$15:$W$15, 0),FALSE))</f>
        <v>0</v>
      </c>
      <c r="S614" s="1245">
        <f>IF(ISERROR(VLOOKUP(VLOOKUP($A614, 'E4 TB Allocation Details'!$A$18:$L$214, MATCH("Demand ID", 'E4 TB Allocation Details'!$A$18:$L$18, 0),FALSE), 'E2 Allocators'!$B$15:$W$358, MATCH(S$17, 'E2 Allocators'!$B$15:$W$15, 0),FALSE)), 0, VLOOKUP(VLOOKUP($A614, 'E4 TB Allocation Details'!$A$18:$L$214, MATCH("Demand ID", 'E4 TB Allocation Details'!$A$18:$L$18, 0),FALSE), 'E2 Allocators'!$B$15:$W$358, MATCH(S$17, 'E2 Allocators'!$B$15:$W$15, 0),FALSE))</f>
        <v>0</v>
      </c>
      <c r="T614" s="1245">
        <f>IF(ISERROR(VLOOKUP(VLOOKUP($A614, 'E4 TB Allocation Details'!$A$18:$L$214, MATCH("Demand ID", 'E4 TB Allocation Details'!$A$18:$L$18, 0),FALSE), 'E2 Allocators'!$B$15:$W$358, MATCH(T$17, 'E2 Allocators'!$B$15:$W$15, 0),FALSE)), 0, VLOOKUP(VLOOKUP($A614, 'E4 TB Allocation Details'!$A$18:$L$214, MATCH("Demand ID", 'E4 TB Allocation Details'!$A$18:$L$18, 0),FALSE), 'E2 Allocators'!$B$15:$W$358, MATCH(T$17, 'E2 Allocators'!$B$15:$W$15, 0),FALSE))</f>
        <v>0</v>
      </c>
      <c r="U614" s="1245">
        <f>IF(ISERROR(VLOOKUP(VLOOKUP($A614, 'E4 TB Allocation Details'!$A$18:$L$214, MATCH("Demand ID", 'E4 TB Allocation Details'!$A$18:$L$18, 0),FALSE), 'E2 Allocators'!$B$15:$W$358, MATCH(U$17, 'E2 Allocators'!$B$15:$W$15, 0),FALSE)), 0, VLOOKUP(VLOOKUP($A614, 'E4 TB Allocation Details'!$A$18:$L$214, MATCH("Demand ID", 'E4 TB Allocation Details'!$A$18:$L$18, 0),FALSE), 'E2 Allocators'!$B$15:$W$358, MATCH(U$17, 'E2 Allocators'!$B$15:$W$15, 0),FALSE))</f>
        <v>0</v>
      </c>
      <c r="V614" s="1245">
        <f>IF(ISERROR(VLOOKUP(VLOOKUP($A614, 'E4 TB Allocation Details'!$A$18:$L$214, MATCH("Demand ID", 'E4 TB Allocation Details'!$A$18:$L$18, 0),FALSE), 'E2 Allocators'!$B$15:$W$358, MATCH(V$17, 'E2 Allocators'!$B$15:$W$15, 0),FALSE)), 0, VLOOKUP(VLOOKUP($A614, 'E4 TB Allocation Details'!$A$18:$L$214, MATCH("Demand ID", 'E4 TB Allocation Details'!$A$18:$L$18, 0),FALSE), 'E2 Allocators'!$B$15:$W$358, MATCH(V$17, 'E2 Allocators'!$B$15:$W$15, 0),FALSE))</f>
        <v>0</v>
      </c>
      <c r="W614" s="1245">
        <f>IF(ISERROR(VLOOKUP(VLOOKUP($A614, 'E4 TB Allocation Details'!$A$18:$L$214, MATCH("Demand ID", 'E4 TB Allocation Details'!$A$18:$L$18, 0),FALSE), 'E2 Allocators'!$B$15:$W$358, MATCH(W$17, 'E2 Allocators'!$B$15:$W$15, 0),FALSE)), 0, VLOOKUP(VLOOKUP($A614, 'E4 TB Allocation Details'!$A$18:$L$214, MATCH("Demand ID", 'E4 TB Allocation Details'!$A$18:$L$18, 0),FALSE), 'E2 Allocators'!$B$15:$W$358, MATCH(W$17, 'E2 Allocators'!$B$15:$W$15, 0),FALSE))</f>
        <v>0</v>
      </c>
      <c r="X614" s="1245">
        <f>IF(ISERROR(VLOOKUP(VLOOKUP($A614, 'E4 TB Allocation Details'!$A$18:$L$214, MATCH("Demand ID", 'E4 TB Allocation Details'!$A$18:$L$18, 0),FALSE), 'E2 Allocators'!$B$15:$W$358, MATCH(X$17, 'E2 Allocators'!$B$15:$W$15, 0),FALSE)), 0, VLOOKUP(VLOOKUP($A614, 'E4 TB Allocation Details'!$A$18:$L$214, MATCH("Demand ID", 'E4 TB Allocation Details'!$A$18:$L$18, 0),FALSE), 'E2 Allocators'!$B$15:$W$358, MATCH(X$17, 'E2 Allocators'!$B$15:$W$15, 0),FALSE))</f>
        <v>0</v>
      </c>
      <c r="Y614" s="1245">
        <f>IF(ISERROR(VLOOKUP(VLOOKUP($A614, 'E4 TB Allocation Details'!$A$18:$L$214, MATCH("Demand ID", 'E4 TB Allocation Details'!$A$18:$L$18, 0),FALSE), 'E2 Allocators'!$B$15:$W$358, MATCH(Y$17, 'E2 Allocators'!$B$15:$W$15, 0),FALSE)), 0, VLOOKUP(VLOOKUP($A614, 'E4 TB Allocation Details'!$A$18:$L$214, MATCH("Demand ID", 'E4 TB Allocation Details'!$A$18:$L$18, 0),FALSE), 'E2 Allocators'!$B$15:$W$358, MATCH(Y$17, 'E2 Allocators'!$B$15:$W$15, 0),FALSE))</f>
        <v>0</v>
      </c>
      <c r="Z614" s="1245">
        <f>IF(ISERROR(VLOOKUP(VLOOKUP($A614, 'E4 TB Allocation Details'!$A$18:$L$214, MATCH("Demand ID", 'E4 TB Allocation Details'!$A$18:$L$18, 0),FALSE), 'E2 Allocators'!$B$15:$W$358, MATCH(Z$17, 'E2 Allocators'!$B$15:$W$15, 0),FALSE)), 0, VLOOKUP(VLOOKUP($A614, 'E4 TB Allocation Details'!$A$18:$L$214, MATCH("Demand ID", 'E4 TB Allocation Details'!$A$18:$L$18, 0),FALSE), 'E2 Allocators'!$B$15:$W$358, MATCH(Z$17, 'E2 Allocators'!$B$15:$W$15, 0),FALSE))</f>
        <v>0</v>
      </c>
      <c r="AA614" s="1250">
        <f t="shared" si="901"/>
        <v>1</v>
      </c>
      <c r="AB614" s="1245">
        <f>IF(ISERROR(VLOOKUP(VLOOKUP($A614, 'E4 TB Allocation Details'!$A$18:$L$214, MATCH("Customer ID", 'E4 TB Allocation Details'!$A$18:$L$18, 0),FALSE), 'E2 Allocators'!$B$15:$W$358, MATCH(AB$17, 'E2 Allocators'!$B$15:$W$15, 0),FALSE)), 0, VLOOKUP(VLOOKUP($A614, 'E4 TB Allocation Details'!$A$18:$L$214, MATCH("Customer ID", 'E4 TB Allocation Details'!$A$18:$L$18, 0),FALSE), 'E2 Allocators'!$B$15:$W$358, MATCH(AB$17, 'E2 Allocators'!$B$15:$W$15, 0),FALSE))</f>
        <v>0</v>
      </c>
      <c r="AC614" s="1245">
        <f>IF(ISERROR(VLOOKUP(VLOOKUP($A614, 'E4 TB Allocation Details'!$A$18:$L$214, MATCH("Customer ID", 'E4 TB Allocation Details'!$A$18:$L$18, 0),FALSE), 'E2 Allocators'!$B$15:$W$358, MATCH(AC$17, 'E2 Allocators'!$B$15:$W$15, 0),FALSE)), 0, VLOOKUP(VLOOKUP($A614, 'E4 TB Allocation Details'!$A$18:$L$214, MATCH("Customer ID", 'E4 TB Allocation Details'!$A$18:$L$18, 0),FALSE), 'E2 Allocators'!$B$15:$W$358, MATCH(AC$17, 'E2 Allocators'!$B$15:$W$15, 0),FALSE))</f>
        <v>0</v>
      </c>
      <c r="AD614" s="1245">
        <f>IF(ISERROR(VLOOKUP(VLOOKUP($A614, 'E4 TB Allocation Details'!$A$18:$L$214, MATCH("Customer ID", 'E4 TB Allocation Details'!$A$18:$L$18, 0),FALSE), 'E2 Allocators'!$B$15:$W$358, MATCH(AD$17, 'E2 Allocators'!$B$15:$W$15, 0),FALSE)), 0, VLOOKUP(VLOOKUP($A614, 'E4 TB Allocation Details'!$A$18:$L$214, MATCH("Customer ID", 'E4 TB Allocation Details'!$A$18:$L$18, 0),FALSE), 'E2 Allocators'!$B$15:$W$358, MATCH(AD$17, 'E2 Allocators'!$B$15:$W$15, 0),FALSE))</f>
        <v>0</v>
      </c>
      <c r="AE614" s="1245">
        <f>IF(ISERROR(VLOOKUP(VLOOKUP($A614, 'E4 TB Allocation Details'!$A$18:$L$214, MATCH("Customer ID", 'E4 TB Allocation Details'!$A$18:$L$18, 0),FALSE), 'E2 Allocators'!$B$15:$W$358, MATCH(AE$17, 'E2 Allocators'!$B$15:$W$15, 0),FALSE)), 0, VLOOKUP(VLOOKUP($A614, 'E4 TB Allocation Details'!$A$18:$L$214, MATCH("Customer ID", 'E4 TB Allocation Details'!$A$18:$L$18, 0),FALSE), 'E2 Allocators'!$B$15:$W$358, MATCH(AE$17, 'E2 Allocators'!$B$15:$W$15, 0),FALSE))</f>
        <v>0</v>
      </c>
      <c r="AF614" s="1245">
        <f>IF(ISERROR(VLOOKUP(VLOOKUP($A614, 'E4 TB Allocation Details'!$A$18:$L$214, MATCH("Customer ID", 'E4 TB Allocation Details'!$A$18:$L$18, 0),FALSE), 'E2 Allocators'!$B$15:$W$358, MATCH(AF$17, 'E2 Allocators'!$B$15:$W$15, 0),FALSE)), 0, VLOOKUP(VLOOKUP($A614, 'E4 TB Allocation Details'!$A$18:$L$214, MATCH("Customer ID", 'E4 TB Allocation Details'!$A$18:$L$18, 0),FALSE), 'E2 Allocators'!$B$15:$W$358, MATCH(AF$17, 'E2 Allocators'!$B$15:$W$15, 0),FALSE))</f>
        <v>0</v>
      </c>
      <c r="AG614" s="1245">
        <f>IF(ISERROR(VLOOKUP(VLOOKUP($A614, 'E4 TB Allocation Details'!$A$18:$L$214, MATCH("Customer ID", 'E4 TB Allocation Details'!$A$18:$L$18, 0),FALSE), 'E2 Allocators'!$B$15:$W$358, MATCH(AG$17, 'E2 Allocators'!$B$15:$W$15, 0),FALSE)), 0, VLOOKUP(VLOOKUP($A614, 'E4 TB Allocation Details'!$A$18:$L$214, MATCH("Customer ID", 'E4 TB Allocation Details'!$A$18:$L$18, 0),FALSE), 'E2 Allocators'!$B$15:$W$358, MATCH(AG$17, 'E2 Allocators'!$B$15:$W$15, 0),FALSE))</f>
        <v>0</v>
      </c>
      <c r="AH614" s="1245">
        <f>IF(ISERROR(VLOOKUP(VLOOKUP($A614, 'E4 TB Allocation Details'!$A$18:$L$214, MATCH("Customer ID", 'E4 TB Allocation Details'!$A$18:$L$18, 0),FALSE), 'E2 Allocators'!$B$15:$W$358, MATCH(AH$17, 'E2 Allocators'!$B$15:$W$15, 0),FALSE)), 0, VLOOKUP(VLOOKUP($A614, 'E4 TB Allocation Details'!$A$18:$L$214, MATCH("Customer ID", 'E4 TB Allocation Details'!$A$18:$L$18, 0),FALSE), 'E2 Allocators'!$B$15:$W$358, MATCH(AH$17, 'E2 Allocators'!$B$15:$W$15, 0),FALSE))</f>
        <v>0</v>
      </c>
      <c r="AI614" s="1245">
        <f>IF(ISERROR(VLOOKUP(VLOOKUP($A614, 'E4 TB Allocation Details'!$A$18:$L$214, MATCH("Customer ID", 'E4 TB Allocation Details'!$A$18:$L$18, 0),FALSE), 'E2 Allocators'!$B$15:$W$358, MATCH(AI$17, 'E2 Allocators'!$B$15:$W$15, 0),FALSE)), 0, VLOOKUP(VLOOKUP($A614, 'E4 TB Allocation Details'!$A$18:$L$214, MATCH("Customer ID", 'E4 TB Allocation Details'!$A$18:$L$18, 0),FALSE), 'E2 Allocators'!$B$15:$W$358, MATCH(AI$17, 'E2 Allocators'!$B$15:$W$15, 0),FALSE))</f>
        <v>0</v>
      </c>
      <c r="AJ614" s="1245">
        <f>IF(ISERROR(VLOOKUP(VLOOKUP($A614, 'E4 TB Allocation Details'!$A$18:$L$214, MATCH("Customer ID", 'E4 TB Allocation Details'!$A$18:$L$18, 0),FALSE), 'E2 Allocators'!$B$15:$W$358, MATCH(AJ$17, 'E2 Allocators'!$B$15:$W$15, 0),FALSE)), 0, VLOOKUP(VLOOKUP($A614, 'E4 TB Allocation Details'!$A$18:$L$214, MATCH("Customer ID", 'E4 TB Allocation Details'!$A$18:$L$18, 0),FALSE), 'E2 Allocators'!$B$15:$W$358, MATCH(AJ$17, 'E2 Allocators'!$B$15:$W$15, 0),FALSE))</f>
        <v>0</v>
      </c>
      <c r="AK614" s="1245">
        <f>IF(ISERROR(VLOOKUP(VLOOKUP($A614, 'E4 TB Allocation Details'!$A$18:$L$214, MATCH("Customer ID", 'E4 TB Allocation Details'!$A$18:$L$18, 0),FALSE), 'E2 Allocators'!$B$15:$W$358, MATCH(AK$17, 'E2 Allocators'!$B$15:$W$15, 0),FALSE)), 0, VLOOKUP(VLOOKUP($A614, 'E4 TB Allocation Details'!$A$18:$L$214, MATCH("Customer ID", 'E4 TB Allocation Details'!$A$18:$L$18, 0),FALSE), 'E2 Allocators'!$B$15:$W$358, MATCH(AK$17, 'E2 Allocators'!$B$15:$W$15, 0),FALSE))</f>
        <v>0</v>
      </c>
      <c r="AL614" s="1245">
        <f>IF(ISERROR(VLOOKUP(VLOOKUP($A614, 'E4 TB Allocation Details'!$A$18:$L$214, MATCH("Customer ID", 'E4 TB Allocation Details'!$A$18:$L$18, 0),FALSE), 'E2 Allocators'!$B$15:$W$358, MATCH(AL$17, 'E2 Allocators'!$B$15:$W$15, 0),FALSE)), 0, VLOOKUP(VLOOKUP($A614, 'E4 TB Allocation Details'!$A$18:$L$214, MATCH("Customer ID", 'E4 TB Allocation Details'!$A$18:$L$18, 0),FALSE), 'E2 Allocators'!$B$15:$W$358, MATCH(AL$17, 'E2 Allocators'!$B$15:$W$15, 0),FALSE))</f>
        <v>0</v>
      </c>
      <c r="AM614" s="1245">
        <f>IF(ISERROR(VLOOKUP(VLOOKUP($A614, 'E4 TB Allocation Details'!$A$18:$L$214, MATCH("Customer ID", 'E4 TB Allocation Details'!$A$18:$L$18, 0),FALSE), 'E2 Allocators'!$B$15:$W$358, MATCH(AM$17, 'E2 Allocators'!$B$15:$W$15, 0),FALSE)), 0, VLOOKUP(VLOOKUP($A614, 'E4 TB Allocation Details'!$A$18:$L$214, MATCH("Customer ID", 'E4 TB Allocation Details'!$A$18:$L$18, 0),FALSE), 'E2 Allocators'!$B$15:$W$358, MATCH(AM$17, 'E2 Allocators'!$B$15:$W$15, 0),FALSE))</f>
        <v>0</v>
      </c>
      <c r="AN614" s="1245">
        <f>IF(ISERROR(VLOOKUP(VLOOKUP($A614, 'E4 TB Allocation Details'!$A$18:$L$214, MATCH("Customer ID", 'E4 TB Allocation Details'!$A$18:$L$18, 0),FALSE), 'E2 Allocators'!$B$15:$W$358, MATCH(AN$17, 'E2 Allocators'!$B$15:$W$15, 0),FALSE)), 0, VLOOKUP(VLOOKUP($A614, 'E4 TB Allocation Details'!$A$18:$L$214, MATCH("Customer ID", 'E4 TB Allocation Details'!$A$18:$L$18, 0),FALSE), 'E2 Allocators'!$B$15:$W$358, MATCH(AN$17, 'E2 Allocators'!$B$15:$W$15, 0),FALSE))</f>
        <v>0</v>
      </c>
      <c r="AO614" s="1245">
        <f>IF(ISERROR(VLOOKUP(VLOOKUP($A614, 'E4 TB Allocation Details'!$A$18:$L$214, MATCH("Customer ID", 'E4 TB Allocation Details'!$A$18:$L$18, 0),FALSE), 'E2 Allocators'!$B$15:$W$358, MATCH(AO$17, 'E2 Allocators'!$B$15:$W$15, 0),FALSE)), 0, VLOOKUP(VLOOKUP($A614, 'E4 TB Allocation Details'!$A$18:$L$214, MATCH("Customer ID", 'E4 TB Allocation Details'!$A$18:$L$18, 0),FALSE), 'E2 Allocators'!$B$15:$W$358, MATCH(AO$17, 'E2 Allocators'!$B$15:$W$15, 0),FALSE))</f>
        <v>0</v>
      </c>
      <c r="AP614" s="1245">
        <f>IF(ISERROR(VLOOKUP(VLOOKUP($A614, 'E4 TB Allocation Details'!$A$18:$L$214, MATCH("Customer ID", 'E4 TB Allocation Details'!$A$18:$L$18, 0),FALSE), 'E2 Allocators'!$B$15:$W$358, MATCH(AP$17, 'E2 Allocators'!$B$15:$W$15, 0),FALSE)), 0, VLOOKUP(VLOOKUP($A614, 'E4 TB Allocation Details'!$A$18:$L$214, MATCH("Customer ID", 'E4 TB Allocation Details'!$A$18:$L$18, 0),FALSE), 'E2 Allocators'!$B$15:$W$358, MATCH(AP$17, 'E2 Allocators'!$B$15:$W$15, 0),FALSE))</f>
        <v>0</v>
      </c>
      <c r="AQ614" s="1245">
        <f>IF(ISERROR(VLOOKUP(VLOOKUP($A614, 'E4 TB Allocation Details'!$A$18:$L$214, MATCH("Customer ID", 'E4 TB Allocation Details'!$A$18:$L$18, 0),FALSE), 'E2 Allocators'!$B$15:$W$358, MATCH(AQ$17, 'E2 Allocators'!$B$15:$W$15, 0),FALSE)), 0, VLOOKUP(VLOOKUP($A614, 'E4 TB Allocation Details'!$A$18:$L$214, MATCH("Customer ID", 'E4 TB Allocation Details'!$A$18:$L$18, 0),FALSE), 'E2 Allocators'!$B$15:$W$358, MATCH(AQ$17, 'E2 Allocators'!$B$15:$W$15, 0),FALSE))</f>
        <v>0</v>
      </c>
      <c r="AR614" s="1245">
        <f>IF(ISERROR(VLOOKUP(VLOOKUP($A614, 'E4 TB Allocation Details'!$A$18:$L$214, MATCH("Customer ID", 'E4 TB Allocation Details'!$A$18:$L$18, 0),FALSE), 'E2 Allocators'!$B$15:$W$358, MATCH(AR$17, 'E2 Allocators'!$B$15:$W$15, 0),FALSE)), 0, VLOOKUP(VLOOKUP($A614, 'E4 TB Allocation Details'!$A$18:$L$214, MATCH("Customer ID", 'E4 TB Allocation Details'!$A$18:$L$18, 0),FALSE), 'E2 Allocators'!$B$15:$W$358, MATCH(AR$17, 'E2 Allocators'!$B$15:$W$15, 0),FALSE))</f>
        <v>0</v>
      </c>
      <c r="AS614" s="1245">
        <f>IF(ISERROR(VLOOKUP(VLOOKUP($A614, 'E4 TB Allocation Details'!$A$18:$L$214, MATCH("Customer ID", 'E4 TB Allocation Details'!$A$18:$L$18, 0),FALSE), 'E2 Allocators'!$B$15:$W$358, MATCH(AS$17, 'E2 Allocators'!$B$15:$W$15, 0),FALSE)), 0, VLOOKUP(VLOOKUP($A614, 'E4 TB Allocation Details'!$A$18:$L$214, MATCH("Customer ID", 'E4 TB Allocation Details'!$A$18:$L$18, 0),FALSE), 'E2 Allocators'!$B$15:$W$358, MATCH(AS$17, 'E2 Allocators'!$B$15:$W$15, 0),FALSE))</f>
        <v>0</v>
      </c>
      <c r="AT614" s="1245">
        <f>IF(ISERROR(VLOOKUP(VLOOKUP($A614, 'E4 TB Allocation Details'!$A$18:$L$214, MATCH("Customer ID", 'E4 TB Allocation Details'!$A$18:$L$18, 0),FALSE), 'E2 Allocators'!$B$15:$W$358, MATCH(AT$17, 'E2 Allocators'!$B$15:$W$15, 0),FALSE)), 0, VLOOKUP(VLOOKUP($A614, 'E4 TB Allocation Details'!$A$18:$L$214, MATCH("Customer ID", 'E4 TB Allocation Details'!$A$18:$L$18, 0),FALSE), 'E2 Allocators'!$B$15:$W$358, MATCH(AT$17, 'E2 Allocators'!$B$15:$W$15, 0),FALSE))</f>
        <v>0</v>
      </c>
      <c r="AU614" s="1245">
        <f>IF(ISERROR(VLOOKUP(VLOOKUP($A614, 'E4 TB Allocation Details'!$A$18:$L$214, MATCH("Customer ID", 'E4 TB Allocation Details'!$A$18:$L$18, 0),FALSE), 'E2 Allocators'!$B$15:$W$358, MATCH(AU$17, 'E2 Allocators'!$B$15:$W$15, 0),FALSE)), 0, VLOOKUP(VLOOKUP($A614, 'E4 TB Allocation Details'!$A$18:$L$214, MATCH("Customer ID", 'E4 TB Allocation Details'!$A$18:$L$18, 0),FALSE), 'E2 Allocators'!$B$15:$W$358, MATCH(AU$17, 'E2 Allocators'!$B$15:$W$15, 0),FALSE))</f>
        <v>0</v>
      </c>
      <c r="AV614" s="1250">
        <f t="shared" si="902"/>
        <v>0</v>
      </c>
      <c r="AW614" s="1247"/>
      <c r="AX614" s="1247"/>
      <c r="AY614" s="1247"/>
      <c r="AZ614" s="1247"/>
      <c r="BA614" s="1247"/>
      <c r="BB614" s="1247"/>
      <c r="BC614" s="1247"/>
      <c r="BD614" s="1247"/>
      <c r="BE614" s="1247"/>
      <c r="BF614" s="1247"/>
      <c r="BG614" s="1247"/>
      <c r="BH614" s="1247"/>
      <c r="BI614" s="1247"/>
      <c r="BJ614" s="1247"/>
      <c r="BK614" s="1247"/>
      <c r="BL614" s="1247"/>
      <c r="BM614" s="1247"/>
      <c r="BN614" s="1247"/>
      <c r="BO614" s="1247"/>
      <c r="BP614" s="1247"/>
      <c r="BQ614" s="1248"/>
    </row>
    <row r="615" spans="1:69" s="229" customFormat="1" ht="12.75" x14ac:dyDescent="0.2">
      <c r="A615" s="1249" t="s">
        <v>826</v>
      </c>
      <c r="B615" s="1242" t="s">
        <v>368</v>
      </c>
      <c r="C615" s="1243">
        <v>1</v>
      </c>
      <c r="D615" s="1244">
        <f t="shared" si="899"/>
        <v>0.4</v>
      </c>
      <c r="E615" s="1244">
        <f>VLOOKUP($A615,'E1 Categorization'!$A$35:$E$116,5,FALSE)</f>
        <v>0.6</v>
      </c>
      <c r="F615" s="1244">
        <f t="shared" si="900"/>
        <v>1</v>
      </c>
      <c r="G615" s="1245">
        <f>IF(ISERROR(VLOOKUP(VLOOKUP($A615, 'E4 TB Allocation Details'!$A$18:$L$214, MATCH("Demand ID", 'E4 TB Allocation Details'!$A$18:$L$18, 0),FALSE), 'E2 Allocators'!$B$15:$W$358, MATCH(G$17, 'E2 Allocators'!$B$15:$W$15, 0),FALSE)), 0, VLOOKUP(VLOOKUP($A615, 'E4 TB Allocation Details'!$A$18:$L$214, MATCH("Demand ID", 'E4 TB Allocation Details'!$A$18:$L$18, 0),FALSE), 'E2 Allocators'!$B$15:$W$358, MATCH(G$17, 'E2 Allocators'!$B$15:$W$15, 0),FALSE))</f>
        <v>0.25113475031736449</v>
      </c>
      <c r="H615" s="1245">
        <f>IF(ISERROR(VLOOKUP(VLOOKUP($A615, 'E4 TB Allocation Details'!$A$18:$L$214, MATCH("Demand ID", 'E4 TB Allocation Details'!$A$18:$L$18, 0),FALSE), 'E2 Allocators'!$B$15:$W$358, MATCH(H$17, 'E2 Allocators'!$B$15:$W$15, 0),FALSE)), 0, VLOOKUP(VLOOKUP($A615, 'E4 TB Allocation Details'!$A$18:$L$214, MATCH("Demand ID", 'E4 TB Allocation Details'!$A$18:$L$18, 0),FALSE), 'E2 Allocators'!$B$15:$W$358, MATCH(H$17, 'E2 Allocators'!$B$15:$W$15, 0),FALSE))</f>
        <v>0.28697743345801036</v>
      </c>
      <c r="I615" s="1245">
        <f>IF(ISERROR(VLOOKUP(VLOOKUP($A615, 'E4 TB Allocation Details'!$A$18:$L$214, MATCH("Demand ID", 'E4 TB Allocation Details'!$A$18:$L$18, 0),FALSE), 'E2 Allocators'!$B$15:$W$358, MATCH(I$17, 'E2 Allocators'!$B$15:$W$15, 0),FALSE)), 0, VLOOKUP(VLOOKUP($A615, 'E4 TB Allocation Details'!$A$18:$L$214, MATCH("Demand ID", 'E4 TB Allocation Details'!$A$18:$L$18, 0),FALSE), 'E2 Allocators'!$B$15:$W$358, MATCH(I$17, 'E2 Allocators'!$B$15:$W$15, 0),FALSE))</f>
        <v>0.31990928124130469</v>
      </c>
      <c r="J615" s="1245">
        <f>IF(ISERROR(VLOOKUP(VLOOKUP($A615, 'E4 TB Allocation Details'!$A$18:$L$214, MATCH("Demand ID", 'E4 TB Allocation Details'!$A$18:$L$18, 0),FALSE), 'E2 Allocators'!$B$15:$W$358, MATCH(J$17, 'E2 Allocators'!$B$15:$W$15, 0),FALSE)), 0, VLOOKUP(VLOOKUP($A615, 'E4 TB Allocation Details'!$A$18:$L$214, MATCH("Demand ID", 'E4 TB Allocation Details'!$A$18:$L$18, 0),FALSE), 'E2 Allocators'!$B$15:$W$358, MATCH(J$17, 'E2 Allocators'!$B$15:$W$15, 0),FALSE))</f>
        <v>0</v>
      </c>
      <c r="K615" s="1245">
        <f>IF(ISERROR(VLOOKUP(VLOOKUP($A615, 'E4 TB Allocation Details'!$A$18:$L$214, MATCH("Demand ID", 'E4 TB Allocation Details'!$A$18:$L$18, 0),FALSE), 'E2 Allocators'!$B$15:$W$358, MATCH(K$17, 'E2 Allocators'!$B$15:$W$15, 0),FALSE)), 0, VLOOKUP(VLOOKUP($A615, 'E4 TB Allocation Details'!$A$18:$L$214, MATCH("Demand ID", 'E4 TB Allocation Details'!$A$18:$L$18, 0),FALSE), 'E2 Allocators'!$B$15:$W$358, MATCH(K$17, 'E2 Allocators'!$B$15:$W$15, 0),FALSE))</f>
        <v>0</v>
      </c>
      <c r="L615" s="1245">
        <f>IF(ISERROR(VLOOKUP(VLOOKUP($A615, 'E4 TB Allocation Details'!$A$18:$L$214, MATCH("Demand ID", 'E4 TB Allocation Details'!$A$18:$L$18, 0),FALSE), 'E2 Allocators'!$B$15:$W$358, MATCH(L$17, 'E2 Allocators'!$B$15:$W$15, 0),FALSE)), 0, VLOOKUP(VLOOKUP($A615, 'E4 TB Allocation Details'!$A$18:$L$214, MATCH("Demand ID", 'E4 TB Allocation Details'!$A$18:$L$18, 0),FALSE), 'E2 Allocators'!$B$15:$W$358, MATCH(L$17, 'E2 Allocators'!$B$15:$W$15, 0),FALSE))</f>
        <v>0.13808753634700086</v>
      </c>
      <c r="M615" s="1245">
        <f>IF(ISERROR(VLOOKUP(VLOOKUP($A615, 'E4 TB Allocation Details'!$A$18:$L$214, MATCH("Demand ID", 'E4 TB Allocation Details'!$A$18:$L$18, 0),FALSE), 'E2 Allocators'!$B$15:$W$358, MATCH(M$17, 'E2 Allocators'!$B$15:$W$15, 0),FALSE)), 0, VLOOKUP(VLOOKUP($A615, 'E4 TB Allocation Details'!$A$18:$L$214, MATCH("Demand ID", 'E4 TB Allocation Details'!$A$18:$L$18, 0),FALSE), 'E2 Allocators'!$B$15:$W$358, MATCH(M$17, 'E2 Allocators'!$B$15:$W$15, 0),FALSE))</f>
        <v>3.451406347682279E-3</v>
      </c>
      <c r="N615" s="1245">
        <f>IF(ISERROR(VLOOKUP(VLOOKUP($A615, 'E4 TB Allocation Details'!$A$18:$L$214, MATCH("Demand ID", 'E4 TB Allocation Details'!$A$18:$L$18, 0),FALSE), 'E2 Allocators'!$B$15:$W$358, MATCH(N$17, 'E2 Allocators'!$B$15:$W$15, 0),FALSE)), 0, VLOOKUP(VLOOKUP($A615, 'E4 TB Allocation Details'!$A$18:$L$214, MATCH("Demand ID", 'E4 TB Allocation Details'!$A$18:$L$18, 0),FALSE), 'E2 Allocators'!$B$15:$W$358, MATCH(N$17, 'E2 Allocators'!$B$15:$W$15, 0),FALSE))</f>
        <v>0</v>
      </c>
      <c r="O615" s="1245">
        <f>IF(ISERROR(VLOOKUP(VLOOKUP($A615, 'E4 TB Allocation Details'!$A$18:$L$214, MATCH("Demand ID", 'E4 TB Allocation Details'!$A$18:$L$18, 0),FALSE), 'E2 Allocators'!$B$15:$W$358, MATCH(O$17, 'E2 Allocators'!$B$15:$W$15, 0),FALSE)), 0, VLOOKUP(VLOOKUP($A615, 'E4 TB Allocation Details'!$A$18:$L$214, MATCH("Demand ID", 'E4 TB Allocation Details'!$A$18:$L$18, 0),FALSE), 'E2 Allocators'!$B$15:$W$358, MATCH(O$17, 'E2 Allocators'!$B$15:$W$15, 0),FALSE))</f>
        <v>4.3959228863720592E-4</v>
      </c>
      <c r="P615" s="1245">
        <f>IF(ISERROR(VLOOKUP(VLOOKUP($A615, 'E4 TB Allocation Details'!$A$18:$L$214, MATCH("Demand ID", 'E4 TB Allocation Details'!$A$18:$L$18, 0),FALSE), 'E2 Allocators'!$B$15:$W$358, MATCH(P$17, 'E2 Allocators'!$B$15:$W$15, 0),FALSE)), 0, VLOOKUP(VLOOKUP($A615, 'E4 TB Allocation Details'!$A$18:$L$214, MATCH("Demand ID", 'E4 TB Allocation Details'!$A$18:$L$18, 0),FALSE), 'E2 Allocators'!$B$15:$W$358, MATCH(P$17, 'E2 Allocators'!$B$15:$W$15, 0),FALSE))</f>
        <v>0</v>
      </c>
      <c r="Q615" s="1245">
        <f>IF(ISERROR(VLOOKUP(VLOOKUP($A615, 'E4 TB Allocation Details'!$A$18:$L$214, MATCH("Demand ID", 'E4 TB Allocation Details'!$A$18:$L$18, 0),FALSE), 'E2 Allocators'!$B$15:$W$358, MATCH(Q$17, 'E2 Allocators'!$B$15:$W$15, 0),FALSE)), 0, VLOOKUP(VLOOKUP($A615, 'E4 TB Allocation Details'!$A$18:$L$214, MATCH("Demand ID", 'E4 TB Allocation Details'!$A$18:$L$18, 0),FALSE), 'E2 Allocators'!$B$15:$W$358, MATCH(Q$17, 'E2 Allocators'!$B$15:$W$15, 0),FALSE))</f>
        <v>0</v>
      </c>
      <c r="R615" s="1245">
        <f>IF(ISERROR(VLOOKUP(VLOOKUP($A615, 'E4 TB Allocation Details'!$A$18:$L$214, MATCH("Demand ID", 'E4 TB Allocation Details'!$A$18:$L$18, 0),FALSE), 'E2 Allocators'!$B$15:$W$358, MATCH(R$17, 'E2 Allocators'!$B$15:$W$15, 0),FALSE)), 0, VLOOKUP(VLOOKUP($A615, 'E4 TB Allocation Details'!$A$18:$L$214, MATCH("Demand ID", 'E4 TB Allocation Details'!$A$18:$L$18, 0),FALSE), 'E2 Allocators'!$B$15:$W$358, MATCH(R$17, 'E2 Allocators'!$B$15:$W$15, 0),FALSE))</f>
        <v>0</v>
      </c>
      <c r="S615" s="1245">
        <f>IF(ISERROR(VLOOKUP(VLOOKUP($A615, 'E4 TB Allocation Details'!$A$18:$L$214, MATCH("Demand ID", 'E4 TB Allocation Details'!$A$18:$L$18, 0),FALSE), 'E2 Allocators'!$B$15:$W$358, MATCH(S$17, 'E2 Allocators'!$B$15:$W$15, 0),FALSE)), 0, VLOOKUP(VLOOKUP($A615, 'E4 TB Allocation Details'!$A$18:$L$214, MATCH("Demand ID", 'E4 TB Allocation Details'!$A$18:$L$18, 0),FALSE), 'E2 Allocators'!$B$15:$W$358, MATCH(S$17, 'E2 Allocators'!$B$15:$W$15, 0),FALSE))</f>
        <v>0</v>
      </c>
      <c r="T615" s="1245">
        <f>IF(ISERROR(VLOOKUP(VLOOKUP($A615, 'E4 TB Allocation Details'!$A$18:$L$214, MATCH("Demand ID", 'E4 TB Allocation Details'!$A$18:$L$18, 0),FALSE), 'E2 Allocators'!$B$15:$W$358, MATCH(T$17, 'E2 Allocators'!$B$15:$W$15, 0),FALSE)), 0, VLOOKUP(VLOOKUP($A615, 'E4 TB Allocation Details'!$A$18:$L$214, MATCH("Demand ID", 'E4 TB Allocation Details'!$A$18:$L$18, 0),FALSE), 'E2 Allocators'!$B$15:$W$358, MATCH(T$17, 'E2 Allocators'!$B$15:$W$15, 0),FALSE))</f>
        <v>0</v>
      </c>
      <c r="U615" s="1245">
        <f>IF(ISERROR(VLOOKUP(VLOOKUP($A615, 'E4 TB Allocation Details'!$A$18:$L$214, MATCH("Demand ID", 'E4 TB Allocation Details'!$A$18:$L$18, 0),FALSE), 'E2 Allocators'!$B$15:$W$358, MATCH(U$17, 'E2 Allocators'!$B$15:$W$15, 0),FALSE)), 0, VLOOKUP(VLOOKUP($A615, 'E4 TB Allocation Details'!$A$18:$L$214, MATCH("Demand ID", 'E4 TB Allocation Details'!$A$18:$L$18, 0),FALSE), 'E2 Allocators'!$B$15:$W$358, MATCH(U$17, 'E2 Allocators'!$B$15:$W$15, 0),FALSE))</f>
        <v>0</v>
      </c>
      <c r="V615" s="1245">
        <f>IF(ISERROR(VLOOKUP(VLOOKUP($A615, 'E4 TB Allocation Details'!$A$18:$L$214, MATCH("Demand ID", 'E4 TB Allocation Details'!$A$18:$L$18, 0),FALSE), 'E2 Allocators'!$B$15:$W$358, MATCH(V$17, 'E2 Allocators'!$B$15:$W$15, 0),FALSE)), 0, VLOOKUP(VLOOKUP($A615, 'E4 TB Allocation Details'!$A$18:$L$214, MATCH("Demand ID", 'E4 TB Allocation Details'!$A$18:$L$18, 0),FALSE), 'E2 Allocators'!$B$15:$W$358, MATCH(V$17, 'E2 Allocators'!$B$15:$W$15, 0),FALSE))</f>
        <v>0</v>
      </c>
      <c r="W615" s="1245">
        <f>IF(ISERROR(VLOOKUP(VLOOKUP($A615, 'E4 TB Allocation Details'!$A$18:$L$214, MATCH("Demand ID", 'E4 TB Allocation Details'!$A$18:$L$18, 0),FALSE), 'E2 Allocators'!$B$15:$W$358, MATCH(W$17, 'E2 Allocators'!$B$15:$W$15, 0),FALSE)), 0, VLOOKUP(VLOOKUP($A615, 'E4 TB Allocation Details'!$A$18:$L$214, MATCH("Demand ID", 'E4 TB Allocation Details'!$A$18:$L$18, 0),FALSE), 'E2 Allocators'!$B$15:$W$358, MATCH(W$17, 'E2 Allocators'!$B$15:$W$15, 0),FALSE))</f>
        <v>0</v>
      </c>
      <c r="X615" s="1245">
        <f>IF(ISERROR(VLOOKUP(VLOOKUP($A615, 'E4 TB Allocation Details'!$A$18:$L$214, MATCH("Demand ID", 'E4 TB Allocation Details'!$A$18:$L$18, 0),FALSE), 'E2 Allocators'!$B$15:$W$358, MATCH(X$17, 'E2 Allocators'!$B$15:$W$15, 0),FALSE)), 0, VLOOKUP(VLOOKUP($A615, 'E4 TB Allocation Details'!$A$18:$L$214, MATCH("Demand ID", 'E4 TB Allocation Details'!$A$18:$L$18, 0),FALSE), 'E2 Allocators'!$B$15:$W$358, MATCH(X$17, 'E2 Allocators'!$B$15:$W$15, 0),FALSE))</f>
        <v>0</v>
      </c>
      <c r="Y615" s="1245">
        <f>IF(ISERROR(VLOOKUP(VLOOKUP($A615, 'E4 TB Allocation Details'!$A$18:$L$214, MATCH("Demand ID", 'E4 TB Allocation Details'!$A$18:$L$18, 0),FALSE), 'E2 Allocators'!$B$15:$W$358, MATCH(Y$17, 'E2 Allocators'!$B$15:$W$15, 0),FALSE)), 0, VLOOKUP(VLOOKUP($A615, 'E4 TB Allocation Details'!$A$18:$L$214, MATCH("Demand ID", 'E4 TB Allocation Details'!$A$18:$L$18, 0),FALSE), 'E2 Allocators'!$B$15:$W$358, MATCH(Y$17, 'E2 Allocators'!$B$15:$W$15, 0),FALSE))</f>
        <v>0</v>
      </c>
      <c r="Z615" s="1245">
        <f>IF(ISERROR(VLOOKUP(VLOOKUP($A615, 'E4 TB Allocation Details'!$A$18:$L$214, MATCH("Demand ID", 'E4 TB Allocation Details'!$A$18:$L$18, 0),FALSE), 'E2 Allocators'!$B$15:$W$358, MATCH(Z$17, 'E2 Allocators'!$B$15:$W$15, 0),FALSE)), 0, VLOOKUP(VLOOKUP($A615, 'E4 TB Allocation Details'!$A$18:$L$214, MATCH("Demand ID", 'E4 TB Allocation Details'!$A$18:$L$18, 0),FALSE), 'E2 Allocators'!$B$15:$W$358, MATCH(Z$17, 'E2 Allocators'!$B$15:$W$15, 0),FALSE))</f>
        <v>0</v>
      </c>
      <c r="AA615" s="1250">
        <f t="shared" si="901"/>
        <v>0.99999999999999989</v>
      </c>
      <c r="AB615" s="1245">
        <f>IF(ISERROR(VLOOKUP(VLOOKUP($A615, 'E4 TB Allocation Details'!$A$18:$L$214, MATCH("Customer ID", 'E4 TB Allocation Details'!$A$18:$L$18, 0),FALSE), 'E2 Allocators'!$B$15:$W$358, MATCH(AB$17, 'E2 Allocators'!$B$15:$W$15, 0),FALSE)), 0, VLOOKUP(VLOOKUP($A615, 'E4 TB Allocation Details'!$A$18:$L$214, MATCH("Customer ID", 'E4 TB Allocation Details'!$A$18:$L$18, 0),FALSE), 'E2 Allocators'!$B$15:$W$358, MATCH(AB$17, 'E2 Allocators'!$B$15:$W$15, 0),FALSE))</f>
        <v>0.834935143638739</v>
      </c>
      <c r="AC615" s="1245">
        <f>IF(ISERROR(VLOOKUP(VLOOKUP($A615, 'E4 TB Allocation Details'!$A$18:$L$214, MATCH("Customer ID", 'E4 TB Allocation Details'!$A$18:$L$18, 0),FALSE), 'E2 Allocators'!$B$15:$W$358, MATCH(AC$17, 'E2 Allocators'!$B$15:$W$15, 0),FALSE)), 0, VLOOKUP(VLOOKUP($A615, 'E4 TB Allocation Details'!$A$18:$L$214, MATCH("Customer ID", 'E4 TB Allocation Details'!$A$18:$L$18, 0),FALSE), 'E2 Allocators'!$B$15:$W$358, MATCH(AC$17, 'E2 Allocators'!$B$15:$W$15, 0),FALSE))</f>
        <v>0.13740838112189901</v>
      </c>
      <c r="AD615" s="1245">
        <f>IF(ISERROR(VLOOKUP(VLOOKUP($A615, 'E4 TB Allocation Details'!$A$18:$L$214, MATCH("Customer ID", 'E4 TB Allocation Details'!$A$18:$L$18, 0),FALSE), 'E2 Allocators'!$B$15:$W$358, MATCH(AD$17, 'E2 Allocators'!$B$15:$W$15, 0),FALSE)), 0, VLOOKUP(VLOOKUP($A615, 'E4 TB Allocation Details'!$A$18:$L$214, MATCH("Customer ID", 'E4 TB Allocation Details'!$A$18:$L$18, 0),FALSE), 'E2 Allocators'!$B$15:$W$358, MATCH(AD$17, 'E2 Allocators'!$B$15:$W$15, 0),FALSE))</f>
        <v>1.3416520194013992E-2</v>
      </c>
      <c r="AE615" s="1245">
        <f>IF(ISERROR(VLOOKUP(VLOOKUP($A615, 'E4 TB Allocation Details'!$A$18:$L$214, MATCH("Customer ID", 'E4 TB Allocation Details'!$A$18:$L$18, 0),FALSE), 'E2 Allocators'!$B$15:$W$358, MATCH(AE$17, 'E2 Allocators'!$B$15:$W$15, 0),FALSE)), 0, VLOOKUP(VLOOKUP($A615, 'E4 TB Allocation Details'!$A$18:$L$214, MATCH("Customer ID", 'E4 TB Allocation Details'!$A$18:$L$18, 0),FALSE), 'E2 Allocators'!$B$15:$W$358, MATCH(AE$17, 'E2 Allocators'!$B$15:$W$15, 0),FALSE))</f>
        <v>0</v>
      </c>
      <c r="AF615" s="1245">
        <f>IF(ISERROR(VLOOKUP(VLOOKUP($A615, 'E4 TB Allocation Details'!$A$18:$L$214, MATCH("Customer ID", 'E4 TB Allocation Details'!$A$18:$L$18, 0),FALSE), 'E2 Allocators'!$B$15:$W$358, MATCH(AF$17, 'E2 Allocators'!$B$15:$W$15, 0),FALSE)), 0, VLOOKUP(VLOOKUP($A615, 'E4 TB Allocation Details'!$A$18:$L$214, MATCH("Customer ID", 'E4 TB Allocation Details'!$A$18:$L$18, 0),FALSE), 'E2 Allocators'!$B$15:$W$358, MATCH(AF$17, 'E2 Allocators'!$B$15:$W$15, 0),FALSE))</f>
        <v>0</v>
      </c>
      <c r="AG615" s="1245">
        <f>IF(ISERROR(VLOOKUP(VLOOKUP($A615, 'E4 TB Allocation Details'!$A$18:$L$214, MATCH("Customer ID", 'E4 TB Allocation Details'!$A$18:$L$18, 0),FALSE), 'E2 Allocators'!$B$15:$W$358, MATCH(AG$17, 'E2 Allocators'!$B$15:$W$15, 0),FALSE)), 0, VLOOKUP(VLOOKUP($A615, 'E4 TB Allocation Details'!$A$18:$L$214, MATCH("Customer ID", 'E4 TB Allocation Details'!$A$18:$L$18, 0),FALSE), 'E2 Allocators'!$B$15:$W$358, MATCH(AG$17, 'E2 Allocators'!$B$15:$W$15, 0),FALSE))</f>
        <v>1.024161846871297E-4</v>
      </c>
      <c r="AH615" s="1245">
        <f>IF(ISERROR(VLOOKUP(VLOOKUP($A615, 'E4 TB Allocation Details'!$A$18:$L$214, MATCH("Customer ID", 'E4 TB Allocation Details'!$A$18:$L$18, 0),FALSE), 'E2 Allocators'!$B$15:$W$358, MATCH(AH$17, 'E2 Allocators'!$B$15:$W$15, 0),FALSE)), 0, VLOOKUP(VLOOKUP($A615, 'E4 TB Allocation Details'!$A$18:$L$214, MATCH("Customer ID", 'E4 TB Allocation Details'!$A$18:$L$18, 0),FALSE), 'E2 Allocators'!$B$15:$W$358, MATCH(AH$17, 'E2 Allocators'!$B$15:$W$15, 0),FALSE))</f>
        <v>1.1474718058795493E-2</v>
      </c>
      <c r="AI615" s="1245">
        <f>IF(ISERROR(VLOOKUP(VLOOKUP($A615, 'E4 TB Allocation Details'!$A$18:$L$214, MATCH("Customer ID", 'E4 TB Allocation Details'!$A$18:$L$18, 0),FALSE), 'E2 Allocators'!$B$15:$W$358, MATCH(AI$17, 'E2 Allocators'!$B$15:$W$15, 0),FALSE)), 0, VLOOKUP(VLOOKUP($A615, 'E4 TB Allocation Details'!$A$18:$L$214, MATCH("Customer ID", 'E4 TB Allocation Details'!$A$18:$L$18, 0),FALSE), 'E2 Allocators'!$B$15:$W$358, MATCH(AI$17, 'E2 Allocators'!$B$15:$W$15, 0),FALSE))</f>
        <v>0</v>
      </c>
      <c r="AJ615" s="1245">
        <f>IF(ISERROR(VLOOKUP(VLOOKUP($A615, 'E4 TB Allocation Details'!$A$18:$L$214, MATCH("Customer ID", 'E4 TB Allocation Details'!$A$18:$L$18, 0),FALSE), 'E2 Allocators'!$B$15:$W$358, MATCH(AJ$17, 'E2 Allocators'!$B$15:$W$15, 0),FALSE)), 0, VLOOKUP(VLOOKUP($A615, 'E4 TB Allocation Details'!$A$18:$L$214, MATCH("Customer ID", 'E4 TB Allocation Details'!$A$18:$L$18, 0),FALSE), 'E2 Allocators'!$B$15:$W$358, MATCH(AJ$17, 'E2 Allocators'!$B$15:$W$15, 0),FALSE))</f>
        <v>2.6628208018653725E-3</v>
      </c>
      <c r="AK615" s="1245">
        <f>IF(ISERROR(VLOOKUP(VLOOKUP($A615, 'E4 TB Allocation Details'!$A$18:$L$214, MATCH("Customer ID", 'E4 TB Allocation Details'!$A$18:$L$18, 0),FALSE), 'E2 Allocators'!$B$15:$W$358, MATCH(AK$17, 'E2 Allocators'!$B$15:$W$15, 0),FALSE)), 0, VLOOKUP(VLOOKUP($A615, 'E4 TB Allocation Details'!$A$18:$L$214, MATCH("Customer ID", 'E4 TB Allocation Details'!$A$18:$L$18, 0),FALSE), 'E2 Allocators'!$B$15:$W$358, MATCH(AK$17, 'E2 Allocators'!$B$15:$W$15, 0),FALSE))</f>
        <v>0</v>
      </c>
      <c r="AL615" s="1245">
        <f>IF(ISERROR(VLOOKUP(VLOOKUP($A615, 'E4 TB Allocation Details'!$A$18:$L$214, MATCH("Customer ID", 'E4 TB Allocation Details'!$A$18:$L$18, 0),FALSE), 'E2 Allocators'!$B$15:$W$358, MATCH(AL$17, 'E2 Allocators'!$B$15:$W$15, 0),FALSE)), 0, VLOOKUP(VLOOKUP($A615, 'E4 TB Allocation Details'!$A$18:$L$214, MATCH("Customer ID", 'E4 TB Allocation Details'!$A$18:$L$18, 0),FALSE), 'E2 Allocators'!$B$15:$W$358, MATCH(AL$17, 'E2 Allocators'!$B$15:$W$15, 0),FALSE))</f>
        <v>0</v>
      </c>
      <c r="AM615" s="1245">
        <f>IF(ISERROR(VLOOKUP(VLOOKUP($A615, 'E4 TB Allocation Details'!$A$18:$L$214, MATCH("Customer ID", 'E4 TB Allocation Details'!$A$18:$L$18, 0),FALSE), 'E2 Allocators'!$B$15:$W$358, MATCH(AM$17, 'E2 Allocators'!$B$15:$W$15, 0),FALSE)), 0, VLOOKUP(VLOOKUP($A615, 'E4 TB Allocation Details'!$A$18:$L$214, MATCH("Customer ID", 'E4 TB Allocation Details'!$A$18:$L$18, 0),FALSE), 'E2 Allocators'!$B$15:$W$358, MATCH(AM$17, 'E2 Allocators'!$B$15:$W$15, 0),FALSE))</f>
        <v>0</v>
      </c>
      <c r="AN615" s="1245">
        <f>IF(ISERROR(VLOOKUP(VLOOKUP($A615, 'E4 TB Allocation Details'!$A$18:$L$214, MATCH("Customer ID", 'E4 TB Allocation Details'!$A$18:$L$18, 0),FALSE), 'E2 Allocators'!$B$15:$W$358, MATCH(AN$17, 'E2 Allocators'!$B$15:$W$15, 0),FALSE)), 0, VLOOKUP(VLOOKUP($A615, 'E4 TB Allocation Details'!$A$18:$L$214, MATCH("Customer ID", 'E4 TB Allocation Details'!$A$18:$L$18, 0),FALSE), 'E2 Allocators'!$B$15:$W$358, MATCH(AN$17, 'E2 Allocators'!$B$15:$W$15, 0),FALSE))</f>
        <v>0</v>
      </c>
      <c r="AO615" s="1245">
        <f>IF(ISERROR(VLOOKUP(VLOOKUP($A615, 'E4 TB Allocation Details'!$A$18:$L$214, MATCH("Customer ID", 'E4 TB Allocation Details'!$A$18:$L$18, 0),FALSE), 'E2 Allocators'!$B$15:$W$358, MATCH(AO$17, 'E2 Allocators'!$B$15:$W$15, 0),FALSE)), 0, VLOOKUP(VLOOKUP($A615, 'E4 TB Allocation Details'!$A$18:$L$214, MATCH("Customer ID", 'E4 TB Allocation Details'!$A$18:$L$18, 0),FALSE), 'E2 Allocators'!$B$15:$W$358, MATCH(AO$17, 'E2 Allocators'!$B$15:$W$15, 0),FALSE))</f>
        <v>0</v>
      </c>
      <c r="AP615" s="1245">
        <f>IF(ISERROR(VLOOKUP(VLOOKUP($A615, 'E4 TB Allocation Details'!$A$18:$L$214, MATCH("Customer ID", 'E4 TB Allocation Details'!$A$18:$L$18, 0),FALSE), 'E2 Allocators'!$B$15:$W$358, MATCH(AP$17, 'E2 Allocators'!$B$15:$W$15, 0),FALSE)), 0, VLOOKUP(VLOOKUP($A615, 'E4 TB Allocation Details'!$A$18:$L$214, MATCH("Customer ID", 'E4 TB Allocation Details'!$A$18:$L$18, 0),FALSE), 'E2 Allocators'!$B$15:$W$358, MATCH(AP$17, 'E2 Allocators'!$B$15:$W$15, 0),FALSE))</f>
        <v>0</v>
      </c>
      <c r="AQ615" s="1245">
        <f>IF(ISERROR(VLOOKUP(VLOOKUP($A615, 'E4 TB Allocation Details'!$A$18:$L$214, MATCH("Customer ID", 'E4 TB Allocation Details'!$A$18:$L$18, 0),FALSE), 'E2 Allocators'!$B$15:$W$358, MATCH(AQ$17, 'E2 Allocators'!$B$15:$W$15, 0),FALSE)), 0, VLOOKUP(VLOOKUP($A615, 'E4 TB Allocation Details'!$A$18:$L$214, MATCH("Customer ID", 'E4 TB Allocation Details'!$A$18:$L$18, 0),FALSE), 'E2 Allocators'!$B$15:$W$358, MATCH(AQ$17, 'E2 Allocators'!$B$15:$W$15, 0),FALSE))</f>
        <v>0</v>
      </c>
      <c r="AR615" s="1245">
        <f>IF(ISERROR(VLOOKUP(VLOOKUP($A615, 'E4 TB Allocation Details'!$A$18:$L$214, MATCH("Customer ID", 'E4 TB Allocation Details'!$A$18:$L$18, 0),FALSE), 'E2 Allocators'!$B$15:$W$358, MATCH(AR$17, 'E2 Allocators'!$B$15:$W$15, 0),FALSE)), 0, VLOOKUP(VLOOKUP($A615, 'E4 TB Allocation Details'!$A$18:$L$214, MATCH("Customer ID", 'E4 TB Allocation Details'!$A$18:$L$18, 0),FALSE), 'E2 Allocators'!$B$15:$W$358, MATCH(AR$17, 'E2 Allocators'!$B$15:$W$15, 0),FALSE))</f>
        <v>0</v>
      </c>
      <c r="AS615" s="1245">
        <f>IF(ISERROR(VLOOKUP(VLOOKUP($A615, 'E4 TB Allocation Details'!$A$18:$L$214, MATCH("Customer ID", 'E4 TB Allocation Details'!$A$18:$L$18, 0),FALSE), 'E2 Allocators'!$B$15:$W$358, MATCH(AS$17, 'E2 Allocators'!$B$15:$W$15, 0),FALSE)), 0, VLOOKUP(VLOOKUP($A615, 'E4 TB Allocation Details'!$A$18:$L$214, MATCH("Customer ID", 'E4 TB Allocation Details'!$A$18:$L$18, 0),FALSE), 'E2 Allocators'!$B$15:$W$358, MATCH(AS$17, 'E2 Allocators'!$B$15:$W$15, 0),FALSE))</f>
        <v>0</v>
      </c>
      <c r="AT615" s="1245">
        <f>IF(ISERROR(VLOOKUP(VLOOKUP($A615, 'E4 TB Allocation Details'!$A$18:$L$214, MATCH("Customer ID", 'E4 TB Allocation Details'!$A$18:$L$18, 0),FALSE), 'E2 Allocators'!$B$15:$W$358, MATCH(AT$17, 'E2 Allocators'!$B$15:$W$15, 0),FALSE)), 0, VLOOKUP(VLOOKUP($A615, 'E4 TB Allocation Details'!$A$18:$L$214, MATCH("Customer ID", 'E4 TB Allocation Details'!$A$18:$L$18, 0),FALSE), 'E2 Allocators'!$B$15:$W$358, MATCH(AT$17, 'E2 Allocators'!$B$15:$W$15, 0),FALSE))</f>
        <v>0</v>
      </c>
      <c r="AU615" s="1245">
        <f>IF(ISERROR(VLOOKUP(VLOOKUP($A615, 'E4 TB Allocation Details'!$A$18:$L$214, MATCH("Customer ID", 'E4 TB Allocation Details'!$A$18:$L$18, 0),FALSE), 'E2 Allocators'!$B$15:$W$358, MATCH(AU$17, 'E2 Allocators'!$B$15:$W$15, 0),FALSE)), 0, VLOOKUP(VLOOKUP($A615, 'E4 TB Allocation Details'!$A$18:$L$214, MATCH("Customer ID", 'E4 TB Allocation Details'!$A$18:$L$18, 0),FALSE), 'E2 Allocators'!$B$15:$W$358, MATCH(AU$17, 'E2 Allocators'!$B$15:$W$15, 0),FALSE))</f>
        <v>0</v>
      </c>
      <c r="AV615" s="1250">
        <f t="shared" si="902"/>
        <v>1</v>
      </c>
      <c r="AW615" s="1247"/>
      <c r="AX615" s="1247"/>
      <c r="AY615" s="1247"/>
      <c r="AZ615" s="1247"/>
      <c r="BA615" s="1247"/>
      <c r="BB615" s="1247"/>
      <c r="BC615" s="1247"/>
      <c r="BD615" s="1247"/>
      <c r="BE615" s="1247"/>
      <c r="BF615" s="1247"/>
      <c r="BG615" s="1247"/>
      <c r="BH615" s="1247"/>
      <c r="BI615" s="1247"/>
      <c r="BJ615" s="1247"/>
      <c r="BK615" s="1247"/>
      <c r="BL615" s="1247"/>
      <c r="BM615" s="1247"/>
      <c r="BN615" s="1247"/>
      <c r="BO615" s="1247"/>
      <c r="BP615" s="1247"/>
      <c r="BQ615" s="1248"/>
    </row>
    <row r="616" spans="1:69" s="229" customFormat="1" ht="12.75" x14ac:dyDescent="0.2">
      <c r="A616" s="1249" t="s">
        <v>827</v>
      </c>
      <c r="B616" s="1242" t="s">
        <v>391</v>
      </c>
      <c r="C616" s="1243">
        <v>1</v>
      </c>
      <c r="D616" s="1244">
        <f t="shared" si="899"/>
        <v>0.4</v>
      </c>
      <c r="E616" s="1244">
        <f>VLOOKUP($A616,'E1 Categorization'!$A$35:$E$116,5,FALSE)</f>
        <v>0.6</v>
      </c>
      <c r="F616" s="1244">
        <f t="shared" si="900"/>
        <v>1</v>
      </c>
      <c r="G616" s="1245">
        <f>IF(ISERROR(VLOOKUP(VLOOKUP($A616, 'E4 TB Allocation Details'!$A$18:$L$214, MATCH("Demand ID", 'E4 TB Allocation Details'!$A$18:$L$18, 0),FALSE), 'E2 Allocators'!$B$15:$W$358, MATCH(G$17, 'E2 Allocators'!$B$15:$W$15, 0),FALSE)), 0, VLOOKUP(VLOOKUP($A616, 'E4 TB Allocation Details'!$A$18:$L$214, MATCH("Demand ID", 'E4 TB Allocation Details'!$A$18:$L$18, 0),FALSE), 'E2 Allocators'!$B$15:$W$358, MATCH(G$17, 'E2 Allocators'!$B$15:$W$15, 0),FALSE))</f>
        <v>0.30931799982969349</v>
      </c>
      <c r="H616" s="1245">
        <f>IF(ISERROR(VLOOKUP(VLOOKUP($A616, 'E4 TB Allocation Details'!$A$18:$L$214, MATCH("Demand ID", 'E4 TB Allocation Details'!$A$18:$L$18, 0),FALSE), 'E2 Allocators'!$B$15:$W$358, MATCH(H$17, 'E2 Allocators'!$B$15:$W$15, 0),FALSE)), 0, VLOOKUP(VLOOKUP($A616, 'E4 TB Allocation Details'!$A$18:$L$214, MATCH("Demand ID", 'E4 TB Allocation Details'!$A$18:$L$18, 0),FALSE), 'E2 Allocators'!$B$15:$W$358, MATCH(H$17, 'E2 Allocators'!$B$15:$W$15, 0),FALSE))</f>
        <v>0.35346476583313763</v>
      </c>
      <c r="I616" s="1245">
        <f>IF(ISERROR(VLOOKUP(VLOOKUP($A616, 'E4 TB Allocation Details'!$A$18:$L$214, MATCH("Demand ID", 'E4 TB Allocation Details'!$A$18:$L$18, 0),FALSE), 'E2 Allocators'!$B$15:$W$358, MATCH(I$17, 'E2 Allocators'!$B$15:$W$15, 0),FALSE)), 0, VLOOKUP(VLOOKUP($A616, 'E4 TB Allocation Details'!$A$18:$L$214, MATCH("Demand ID", 'E4 TB Allocation Details'!$A$18:$L$18, 0),FALSE), 'E2 Allocators'!$B$15:$W$358, MATCH(I$17, 'E2 Allocators'!$B$15:$W$15, 0),FALSE))</f>
        <v>0.33667579669347358</v>
      </c>
      <c r="J616" s="1245">
        <f>IF(ISERROR(VLOOKUP(VLOOKUP($A616, 'E4 TB Allocation Details'!$A$18:$L$214, MATCH("Demand ID", 'E4 TB Allocation Details'!$A$18:$L$18, 0),FALSE), 'E2 Allocators'!$B$15:$W$358, MATCH(J$17, 'E2 Allocators'!$B$15:$W$15, 0),FALSE)), 0, VLOOKUP(VLOOKUP($A616, 'E4 TB Allocation Details'!$A$18:$L$214, MATCH("Demand ID", 'E4 TB Allocation Details'!$A$18:$L$18, 0),FALSE), 'E2 Allocators'!$B$15:$W$358, MATCH(J$17, 'E2 Allocators'!$B$15:$W$15, 0),FALSE))</f>
        <v>0</v>
      </c>
      <c r="K616" s="1245">
        <f>IF(ISERROR(VLOOKUP(VLOOKUP($A616, 'E4 TB Allocation Details'!$A$18:$L$214, MATCH("Demand ID", 'E4 TB Allocation Details'!$A$18:$L$18, 0),FALSE), 'E2 Allocators'!$B$15:$W$358, MATCH(K$17, 'E2 Allocators'!$B$15:$W$15, 0),FALSE)), 0, VLOOKUP(VLOOKUP($A616, 'E4 TB Allocation Details'!$A$18:$L$214, MATCH("Demand ID", 'E4 TB Allocation Details'!$A$18:$L$18, 0),FALSE), 'E2 Allocators'!$B$15:$W$358, MATCH(K$17, 'E2 Allocators'!$B$15:$W$15, 0),FALSE))</f>
        <v>0</v>
      </c>
      <c r="L616" s="1245">
        <f>IF(ISERROR(VLOOKUP(VLOOKUP($A616, 'E4 TB Allocation Details'!$A$18:$L$214, MATCH("Demand ID", 'E4 TB Allocation Details'!$A$18:$L$18, 0),FALSE), 'E2 Allocators'!$B$15:$W$358, MATCH(L$17, 'E2 Allocators'!$B$15:$W$15, 0),FALSE)), 0, VLOOKUP(VLOOKUP($A616, 'E4 TB Allocation Details'!$A$18:$L$214, MATCH("Demand ID", 'E4 TB Allocation Details'!$A$18:$L$18, 0),FALSE), 'E2 Allocators'!$B$15:$W$358, MATCH(L$17, 'E2 Allocators'!$B$15:$W$15, 0),FALSE))</f>
        <v>0</v>
      </c>
      <c r="M616" s="1245">
        <f>IF(ISERROR(VLOOKUP(VLOOKUP($A616, 'E4 TB Allocation Details'!$A$18:$L$214, MATCH("Demand ID", 'E4 TB Allocation Details'!$A$18:$L$18, 0),FALSE), 'E2 Allocators'!$B$15:$W$358, MATCH(M$17, 'E2 Allocators'!$B$15:$W$15, 0),FALSE)), 0, VLOOKUP(VLOOKUP($A616, 'E4 TB Allocation Details'!$A$18:$L$214, MATCH("Demand ID", 'E4 TB Allocation Details'!$A$18:$L$18, 0),FALSE), 'E2 Allocators'!$B$15:$W$358, MATCH(M$17, 'E2 Allocators'!$B$15:$W$15, 0),FALSE))</f>
        <v>0</v>
      </c>
      <c r="N616" s="1245">
        <f>IF(ISERROR(VLOOKUP(VLOOKUP($A616, 'E4 TB Allocation Details'!$A$18:$L$214, MATCH("Demand ID", 'E4 TB Allocation Details'!$A$18:$L$18, 0),FALSE), 'E2 Allocators'!$B$15:$W$358, MATCH(N$17, 'E2 Allocators'!$B$15:$W$15, 0),FALSE)), 0, VLOOKUP(VLOOKUP($A616, 'E4 TB Allocation Details'!$A$18:$L$214, MATCH("Demand ID", 'E4 TB Allocation Details'!$A$18:$L$18, 0),FALSE), 'E2 Allocators'!$B$15:$W$358, MATCH(N$17, 'E2 Allocators'!$B$15:$W$15, 0),FALSE))</f>
        <v>0</v>
      </c>
      <c r="O616" s="1245">
        <f>IF(ISERROR(VLOOKUP(VLOOKUP($A616, 'E4 TB Allocation Details'!$A$18:$L$214, MATCH("Demand ID", 'E4 TB Allocation Details'!$A$18:$L$18, 0),FALSE), 'E2 Allocators'!$B$15:$W$358, MATCH(O$17, 'E2 Allocators'!$B$15:$W$15, 0),FALSE)), 0, VLOOKUP(VLOOKUP($A616, 'E4 TB Allocation Details'!$A$18:$L$214, MATCH("Demand ID", 'E4 TB Allocation Details'!$A$18:$L$18, 0),FALSE), 'E2 Allocators'!$B$15:$W$358, MATCH(O$17, 'E2 Allocators'!$B$15:$W$15, 0),FALSE))</f>
        <v>5.4143764369520648E-4</v>
      </c>
      <c r="P616" s="1245">
        <f>IF(ISERROR(VLOOKUP(VLOOKUP($A616, 'E4 TB Allocation Details'!$A$18:$L$214, MATCH("Demand ID", 'E4 TB Allocation Details'!$A$18:$L$18, 0),FALSE), 'E2 Allocators'!$B$15:$W$358, MATCH(P$17, 'E2 Allocators'!$B$15:$W$15, 0),FALSE)), 0, VLOOKUP(VLOOKUP($A616, 'E4 TB Allocation Details'!$A$18:$L$214, MATCH("Demand ID", 'E4 TB Allocation Details'!$A$18:$L$18, 0),FALSE), 'E2 Allocators'!$B$15:$W$358, MATCH(P$17, 'E2 Allocators'!$B$15:$W$15, 0),FALSE))</f>
        <v>0</v>
      </c>
      <c r="Q616" s="1245">
        <f>IF(ISERROR(VLOOKUP(VLOOKUP($A616, 'E4 TB Allocation Details'!$A$18:$L$214, MATCH("Demand ID", 'E4 TB Allocation Details'!$A$18:$L$18, 0),FALSE), 'E2 Allocators'!$B$15:$W$358, MATCH(Q$17, 'E2 Allocators'!$B$15:$W$15, 0),FALSE)), 0, VLOOKUP(VLOOKUP($A616, 'E4 TB Allocation Details'!$A$18:$L$214, MATCH("Demand ID", 'E4 TB Allocation Details'!$A$18:$L$18, 0),FALSE), 'E2 Allocators'!$B$15:$W$358, MATCH(Q$17, 'E2 Allocators'!$B$15:$W$15, 0),FALSE))</f>
        <v>0</v>
      </c>
      <c r="R616" s="1245">
        <f>IF(ISERROR(VLOOKUP(VLOOKUP($A616, 'E4 TB Allocation Details'!$A$18:$L$214, MATCH("Demand ID", 'E4 TB Allocation Details'!$A$18:$L$18, 0),FALSE), 'E2 Allocators'!$B$15:$W$358, MATCH(R$17, 'E2 Allocators'!$B$15:$W$15, 0),FALSE)), 0, VLOOKUP(VLOOKUP($A616, 'E4 TB Allocation Details'!$A$18:$L$214, MATCH("Demand ID", 'E4 TB Allocation Details'!$A$18:$L$18, 0),FALSE), 'E2 Allocators'!$B$15:$W$358, MATCH(R$17, 'E2 Allocators'!$B$15:$W$15, 0),FALSE))</f>
        <v>0</v>
      </c>
      <c r="S616" s="1245">
        <f>IF(ISERROR(VLOOKUP(VLOOKUP($A616, 'E4 TB Allocation Details'!$A$18:$L$214, MATCH("Demand ID", 'E4 TB Allocation Details'!$A$18:$L$18, 0),FALSE), 'E2 Allocators'!$B$15:$W$358, MATCH(S$17, 'E2 Allocators'!$B$15:$W$15, 0),FALSE)), 0, VLOOKUP(VLOOKUP($A616, 'E4 TB Allocation Details'!$A$18:$L$214, MATCH("Demand ID", 'E4 TB Allocation Details'!$A$18:$L$18, 0),FALSE), 'E2 Allocators'!$B$15:$W$358, MATCH(S$17, 'E2 Allocators'!$B$15:$W$15, 0),FALSE))</f>
        <v>0</v>
      </c>
      <c r="T616" s="1245">
        <f>IF(ISERROR(VLOOKUP(VLOOKUP($A616, 'E4 TB Allocation Details'!$A$18:$L$214, MATCH("Demand ID", 'E4 TB Allocation Details'!$A$18:$L$18, 0),FALSE), 'E2 Allocators'!$B$15:$W$358, MATCH(T$17, 'E2 Allocators'!$B$15:$W$15, 0),FALSE)), 0, VLOOKUP(VLOOKUP($A616, 'E4 TB Allocation Details'!$A$18:$L$214, MATCH("Demand ID", 'E4 TB Allocation Details'!$A$18:$L$18, 0),FALSE), 'E2 Allocators'!$B$15:$W$358, MATCH(T$17, 'E2 Allocators'!$B$15:$W$15, 0),FALSE))</f>
        <v>0</v>
      </c>
      <c r="U616" s="1245">
        <f>IF(ISERROR(VLOOKUP(VLOOKUP($A616, 'E4 TB Allocation Details'!$A$18:$L$214, MATCH("Demand ID", 'E4 TB Allocation Details'!$A$18:$L$18, 0),FALSE), 'E2 Allocators'!$B$15:$W$358, MATCH(U$17, 'E2 Allocators'!$B$15:$W$15, 0),FALSE)), 0, VLOOKUP(VLOOKUP($A616, 'E4 TB Allocation Details'!$A$18:$L$214, MATCH("Demand ID", 'E4 TB Allocation Details'!$A$18:$L$18, 0),FALSE), 'E2 Allocators'!$B$15:$W$358, MATCH(U$17, 'E2 Allocators'!$B$15:$W$15, 0),FALSE))</f>
        <v>0</v>
      </c>
      <c r="V616" s="1245">
        <f>IF(ISERROR(VLOOKUP(VLOOKUP($A616, 'E4 TB Allocation Details'!$A$18:$L$214, MATCH("Demand ID", 'E4 TB Allocation Details'!$A$18:$L$18, 0),FALSE), 'E2 Allocators'!$B$15:$W$358, MATCH(V$17, 'E2 Allocators'!$B$15:$W$15, 0),FALSE)), 0, VLOOKUP(VLOOKUP($A616, 'E4 TB Allocation Details'!$A$18:$L$214, MATCH("Demand ID", 'E4 TB Allocation Details'!$A$18:$L$18, 0),FALSE), 'E2 Allocators'!$B$15:$W$358, MATCH(V$17, 'E2 Allocators'!$B$15:$W$15, 0),FALSE))</f>
        <v>0</v>
      </c>
      <c r="W616" s="1245">
        <f>IF(ISERROR(VLOOKUP(VLOOKUP($A616, 'E4 TB Allocation Details'!$A$18:$L$214, MATCH("Demand ID", 'E4 TB Allocation Details'!$A$18:$L$18, 0),FALSE), 'E2 Allocators'!$B$15:$W$358, MATCH(W$17, 'E2 Allocators'!$B$15:$W$15, 0),FALSE)), 0, VLOOKUP(VLOOKUP($A616, 'E4 TB Allocation Details'!$A$18:$L$214, MATCH("Demand ID", 'E4 TB Allocation Details'!$A$18:$L$18, 0),FALSE), 'E2 Allocators'!$B$15:$W$358, MATCH(W$17, 'E2 Allocators'!$B$15:$W$15, 0),FALSE))</f>
        <v>0</v>
      </c>
      <c r="X616" s="1245">
        <f>IF(ISERROR(VLOOKUP(VLOOKUP($A616, 'E4 TB Allocation Details'!$A$18:$L$214, MATCH("Demand ID", 'E4 TB Allocation Details'!$A$18:$L$18, 0),FALSE), 'E2 Allocators'!$B$15:$W$358, MATCH(X$17, 'E2 Allocators'!$B$15:$W$15, 0),FALSE)), 0, VLOOKUP(VLOOKUP($A616, 'E4 TB Allocation Details'!$A$18:$L$214, MATCH("Demand ID", 'E4 TB Allocation Details'!$A$18:$L$18, 0),FALSE), 'E2 Allocators'!$B$15:$W$358, MATCH(X$17, 'E2 Allocators'!$B$15:$W$15, 0),FALSE))</f>
        <v>0</v>
      </c>
      <c r="Y616" s="1245">
        <f>IF(ISERROR(VLOOKUP(VLOOKUP($A616, 'E4 TB Allocation Details'!$A$18:$L$214, MATCH("Demand ID", 'E4 TB Allocation Details'!$A$18:$L$18, 0),FALSE), 'E2 Allocators'!$B$15:$W$358, MATCH(Y$17, 'E2 Allocators'!$B$15:$W$15, 0),FALSE)), 0, VLOOKUP(VLOOKUP($A616, 'E4 TB Allocation Details'!$A$18:$L$214, MATCH("Demand ID", 'E4 TB Allocation Details'!$A$18:$L$18, 0),FALSE), 'E2 Allocators'!$B$15:$W$358, MATCH(Y$17, 'E2 Allocators'!$B$15:$W$15, 0),FALSE))</f>
        <v>0</v>
      </c>
      <c r="Z616" s="1245">
        <f>IF(ISERROR(VLOOKUP(VLOOKUP($A616, 'E4 TB Allocation Details'!$A$18:$L$214, MATCH("Demand ID", 'E4 TB Allocation Details'!$A$18:$L$18, 0),FALSE), 'E2 Allocators'!$B$15:$W$358, MATCH(Z$17, 'E2 Allocators'!$B$15:$W$15, 0),FALSE)), 0, VLOOKUP(VLOOKUP($A616, 'E4 TB Allocation Details'!$A$18:$L$214, MATCH("Demand ID", 'E4 TB Allocation Details'!$A$18:$L$18, 0),FALSE), 'E2 Allocators'!$B$15:$W$358, MATCH(Z$17, 'E2 Allocators'!$B$15:$W$15, 0),FALSE))</f>
        <v>0</v>
      </c>
      <c r="AA616" s="1250">
        <f t="shared" si="901"/>
        <v>0.99999999999999989</v>
      </c>
      <c r="AB616" s="1245">
        <f>IF(ISERROR(VLOOKUP(VLOOKUP($A616, 'E4 TB Allocation Details'!$A$18:$L$214, MATCH("Customer ID", 'E4 TB Allocation Details'!$A$18:$L$18, 0),FALSE), 'E2 Allocators'!$B$15:$W$358, MATCH(AB$17, 'E2 Allocators'!$B$15:$W$15, 0),FALSE)), 0, VLOOKUP(VLOOKUP($A616, 'E4 TB Allocation Details'!$A$18:$L$214, MATCH("Customer ID", 'E4 TB Allocation Details'!$A$18:$L$18, 0),FALSE), 'E2 Allocators'!$B$15:$W$358, MATCH(AB$17, 'E2 Allocators'!$B$15:$W$15, 0),FALSE))</f>
        <v>0.6886145204907278</v>
      </c>
      <c r="AC616" s="1245">
        <f>IF(ISERROR(VLOOKUP(VLOOKUP($A616, 'E4 TB Allocation Details'!$A$18:$L$214, MATCH("Customer ID", 'E4 TB Allocation Details'!$A$18:$L$18, 0),FALSE), 'E2 Allocators'!$B$15:$W$358, MATCH(AC$17, 'E2 Allocators'!$B$15:$W$15, 0),FALSE)), 0, VLOOKUP(VLOOKUP($A616, 'E4 TB Allocation Details'!$A$18:$L$214, MATCH("Customer ID", 'E4 TB Allocation Details'!$A$18:$L$18, 0),FALSE), 'E2 Allocators'!$B$15:$W$358, MATCH(AC$17, 'E2 Allocators'!$B$15:$W$15, 0),FALSE))</f>
        <v>0.11332785210752201</v>
      </c>
      <c r="AD616" s="1245">
        <f>IF(ISERROR(VLOOKUP(VLOOKUP($A616, 'E4 TB Allocation Details'!$A$18:$L$214, MATCH("Customer ID", 'E4 TB Allocation Details'!$A$18:$L$18, 0),FALSE), 'E2 Allocators'!$B$15:$W$358, MATCH(AD$17, 'E2 Allocators'!$B$15:$W$15, 0),FALSE)), 0, VLOOKUP(VLOOKUP($A616, 'E4 TB Allocation Details'!$A$18:$L$214, MATCH("Customer ID", 'E4 TB Allocation Details'!$A$18:$L$18, 0),FALSE), 'E2 Allocators'!$B$15:$W$358, MATCH(AD$17, 'E2 Allocators'!$B$15:$W$15, 0),FALSE))</f>
        <v>1.1065303323790347E-2</v>
      </c>
      <c r="AE616" s="1245">
        <f>IF(ISERROR(VLOOKUP(VLOOKUP($A616, 'E4 TB Allocation Details'!$A$18:$L$214, MATCH("Customer ID", 'E4 TB Allocation Details'!$A$18:$L$18, 0),FALSE), 'E2 Allocators'!$B$15:$W$358, MATCH(AE$17, 'E2 Allocators'!$B$15:$W$15, 0),FALSE)), 0, VLOOKUP(VLOOKUP($A616, 'E4 TB Allocation Details'!$A$18:$L$214, MATCH("Customer ID", 'E4 TB Allocation Details'!$A$18:$L$18, 0),FALSE), 'E2 Allocators'!$B$15:$W$358, MATCH(AE$17, 'E2 Allocators'!$B$15:$W$15, 0),FALSE))</f>
        <v>0</v>
      </c>
      <c r="AF616" s="1245">
        <f>IF(ISERROR(VLOOKUP(VLOOKUP($A616, 'E4 TB Allocation Details'!$A$18:$L$214, MATCH("Customer ID", 'E4 TB Allocation Details'!$A$18:$L$18, 0),FALSE), 'E2 Allocators'!$B$15:$W$358, MATCH(AF$17, 'E2 Allocators'!$B$15:$W$15, 0),FALSE)), 0, VLOOKUP(VLOOKUP($A616, 'E4 TB Allocation Details'!$A$18:$L$214, MATCH("Customer ID", 'E4 TB Allocation Details'!$A$18:$L$18, 0),FALSE), 'E2 Allocators'!$B$15:$W$358, MATCH(AF$17, 'E2 Allocators'!$B$15:$W$15, 0),FALSE))</f>
        <v>0</v>
      </c>
      <c r="AG616" s="1245">
        <f>IF(ISERROR(VLOOKUP(VLOOKUP($A616, 'E4 TB Allocation Details'!$A$18:$L$214, MATCH("Customer ID", 'E4 TB Allocation Details'!$A$18:$L$18, 0),FALSE), 'E2 Allocators'!$B$15:$W$358, MATCH(AG$17, 'E2 Allocators'!$B$15:$W$15, 0),FALSE)), 0, VLOOKUP(VLOOKUP($A616, 'E4 TB Allocation Details'!$A$18:$L$214, MATCH("Customer ID", 'E4 TB Allocation Details'!$A$18:$L$18, 0),FALSE), 'E2 Allocators'!$B$15:$W$358, MATCH(AG$17, 'E2 Allocators'!$B$15:$W$15, 0),FALSE))</f>
        <v>8.4467964303743115E-5</v>
      </c>
      <c r="AH616" s="1245">
        <f>IF(ISERROR(VLOOKUP(VLOOKUP($A616, 'E4 TB Allocation Details'!$A$18:$L$214, MATCH("Customer ID", 'E4 TB Allocation Details'!$A$18:$L$18, 0),FALSE), 'E2 Allocators'!$B$15:$W$358, MATCH(AH$17, 'E2 Allocators'!$B$15:$W$15, 0),FALSE)), 0, VLOOKUP(VLOOKUP($A616, 'E4 TB Allocation Details'!$A$18:$L$214, MATCH("Customer ID", 'E4 TB Allocation Details'!$A$18:$L$18, 0),FALSE), 'E2 Allocators'!$B$15:$W$358, MATCH(AH$17, 'E2 Allocators'!$B$15:$W$15, 0),FALSE))</f>
        <v>0.18471168904175891</v>
      </c>
      <c r="AI616" s="1245">
        <f>IF(ISERROR(VLOOKUP(VLOOKUP($A616, 'E4 TB Allocation Details'!$A$18:$L$214, MATCH("Customer ID", 'E4 TB Allocation Details'!$A$18:$L$18, 0),FALSE), 'E2 Allocators'!$B$15:$W$358, MATCH(AI$17, 'E2 Allocators'!$B$15:$W$15, 0),FALSE)), 0, VLOOKUP(VLOOKUP($A616, 'E4 TB Allocation Details'!$A$18:$L$214, MATCH("Customer ID", 'E4 TB Allocation Details'!$A$18:$L$18, 0),FALSE), 'E2 Allocators'!$B$15:$W$358, MATCH(AI$17, 'E2 Allocators'!$B$15:$W$15, 0),FALSE))</f>
        <v>0</v>
      </c>
      <c r="AJ616" s="1245">
        <f>IF(ISERROR(VLOOKUP(VLOOKUP($A616, 'E4 TB Allocation Details'!$A$18:$L$214, MATCH("Customer ID", 'E4 TB Allocation Details'!$A$18:$L$18, 0),FALSE), 'E2 Allocators'!$B$15:$W$358, MATCH(AJ$17, 'E2 Allocators'!$B$15:$W$15, 0),FALSE)), 0, VLOOKUP(VLOOKUP($A616, 'E4 TB Allocation Details'!$A$18:$L$214, MATCH("Customer ID", 'E4 TB Allocation Details'!$A$18:$L$18, 0),FALSE), 'E2 Allocators'!$B$15:$W$358, MATCH(AJ$17, 'E2 Allocators'!$B$15:$W$15, 0),FALSE))</f>
        <v>2.1961670718973207E-3</v>
      </c>
      <c r="AK616" s="1245">
        <f>IF(ISERROR(VLOOKUP(VLOOKUP($A616, 'E4 TB Allocation Details'!$A$18:$L$214, MATCH("Customer ID", 'E4 TB Allocation Details'!$A$18:$L$18, 0),FALSE), 'E2 Allocators'!$B$15:$W$358, MATCH(AK$17, 'E2 Allocators'!$B$15:$W$15, 0),FALSE)), 0, VLOOKUP(VLOOKUP($A616, 'E4 TB Allocation Details'!$A$18:$L$214, MATCH("Customer ID", 'E4 TB Allocation Details'!$A$18:$L$18, 0),FALSE), 'E2 Allocators'!$B$15:$W$358, MATCH(AK$17, 'E2 Allocators'!$B$15:$W$15, 0),FALSE))</f>
        <v>0</v>
      </c>
      <c r="AL616" s="1245">
        <f>IF(ISERROR(VLOOKUP(VLOOKUP($A616, 'E4 TB Allocation Details'!$A$18:$L$214, MATCH("Customer ID", 'E4 TB Allocation Details'!$A$18:$L$18, 0),FALSE), 'E2 Allocators'!$B$15:$W$358, MATCH(AL$17, 'E2 Allocators'!$B$15:$W$15, 0),FALSE)), 0, VLOOKUP(VLOOKUP($A616, 'E4 TB Allocation Details'!$A$18:$L$214, MATCH("Customer ID", 'E4 TB Allocation Details'!$A$18:$L$18, 0),FALSE), 'E2 Allocators'!$B$15:$W$358, MATCH(AL$17, 'E2 Allocators'!$B$15:$W$15, 0),FALSE))</f>
        <v>0</v>
      </c>
      <c r="AM616" s="1245">
        <f>IF(ISERROR(VLOOKUP(VLOOKUP($A616, 'E4 TB Allocation Details'!$A$18:$L$214, MATCH("Customer ID", 'E4 TB Allocation Details'!$A$18:$L$18, 0),FALSE), 'E2 Allocators'!$B$15:$W$358, MATCH(AM$17, 'E2 Allocators'!$B$15:$W$15, 0),FALSE)), 0, VLOOKUP(VLOOKUP($A616, 'E4 TB Allocation Details'!$A$18:$L$214, MATCH("Customer ID", 'E4 TB Allocation Details'!$A$18:$L$18, 0),FALSE), 'E2 Allocators'!$B$15:$W$358, MATCH(AM$17, 'E2 Allocators'!$B$15:$W$15, 0),FALSE))</f>
        <v>0</v>
      </c>
      <c r="AN616" s="1245">
        <f>IF(ISERROR(VLOOKUP(VLOOKUP($A616, 'E4 TB Allocation Details'!$A$18:$L$214, MATCH("Customer ID", 'E4 TB Allocation Details'!$A$18:$L$18, 0),FALSE), 'E2 Allocators'!$B$15:$W$358, MATCH(AN$17, 'E2 Allocators'!$B$15:$W$15, 0),FALSE)), 0, VLOOKUP(VLOOKUP($A616, 'E4 TB Allocation Details'!$A$18:$L$214, MATCH("Customer ID", 'E4 TB Allocation Details'!$A$18:$L$18, 0),FALSE), 'E2 Allocators'!$B$15:$W$358, MATCH(AN$17, 'E2 Allocators'!$B$15:$W$15, 0),FALSE))</f>
        <v>0</v>
      </c>
      <c r="AO616" s="1245">
        <f>IF(ISERROR(VLOOKUP(VLOOKUP($A616, 'E4 TB Allocation Details'!$A$18:$L$214, MATCH("Customer ID", 'E4 TB Allocation Details'!$A$18:$L$18, 0),FALSE), 'E2 Allocators'!$B$15:$W$358, MATCH(AO$17, 'E2 Allocators'!$B$15:$W$15, 0),FALSE)), 0, VLOOKUP(VLOOKUP($A616, 'E4 TB Allocation Details'!$A$18:$L$214, MATCH("Customer ID", 'E4 TB Allocation Details'!$A$18:$L$18, 0),FALSE), 'E2 Allocators'!$B$15:$W$358, MATCH(AO$17, 'E2 Allocators'!$B$15:$W$15, 0),FALSE))</f>
        <v>0</v>
      </c>
      <c r="AP616" s="1245">
        <f>IF(ISERROR(VLOOKUP(VLOOKUP($A616, 'E4 TB Allocation Details'!$A$18:$L$214, MATCH("Customer ID", 'E4 TB Allocation Details'!$A$18:$L$18, 0),FALSE), 'E2 Allocators'!$B$15:$W$358, MATCH(AP$17, 'E2 Allocators'!$B$15:$W$15, 0),FALSE)), 0, VLOOKUP(VLOOKUP($A616, 'E4 TB Allocation Details'!$A$18:$L$214, MATCH("Customer ID", 'E4 TB Allocation Details'!$A$18:$L$18, 0),FALSE), 'E2 Allocators'!$B$15:$W$358, MATCH(AP$17, 'E2 Allocators'!$B$15:$W$15, 0),FALSE))</f>
        <v>0</v>
      </c>
      <c r="AQ616" s="1245">
        <f>IF(ISERROR(VLOOKUP(VLOOKUP($A616, 'E4 TB Allocation Details'!$A$18:$L$214, MATCH("Customer ID", 'E4 TB Allocation Details'!$A$18:$L$18, 0),FALSE), 'E2 Allocators'!$B$15:$W$358, MATCH(AQ$17, 'E2 Allocators'!$B$15:$W$15, 0),FALSE)), 0, VLOOKUP(VLOOKUP($A616, 'E4 TB Allocation Details'!$A$18:$L$214, MATCH("Customer ID", 'E4 TB Allocation Details'!$A$18:$L$18, 0),FALSE), 'E2 Allocators'!$B$15:$W$358, MATCH(AQ$17, 'E2 Allocators'!$B$15:$W$15, 0),FALSE))</f>
        <v>0</v>
      </c>
      <c r="AR616" s="1245">
        <f>IF(ISERROR(VLOOKUP(VLOOKUP($A616, 'E4 TB Allocation Details'!$A$18:$L$214, MATCH("Customer ID", 'E4 TB Allocation Details'!$A$18:$L$18, 0),FALSE), 'E2 Allocators'!$B$15:$W$358, MATCH(AR$17, 'E2 Allocators'!$B$15:$W$15, 0),FALSE)), 0, VLOOKUP(VLOOKUP($A616, 'E4 TB Allocation Details'!$A$18:$L$214, MATCH("Customer ID", 'E4 TB Allocation Details'!$A$18:$L$18, 0),FALSE), 'E2 Allocators'!$B$15:$W$358, MATCH(AR$17, 'E2 Allocators'!$B$15:$W$15, 0),FALSE))</f>
        <v>0</v>
      </c>
      <c r="AS616" s="1245">
        <f>IF(ISERROR(VLOOKUP(VLOOKUP($A616, 'E4 TB Allocation Details'!$A$18:$L$214, MATCH("Customer ID", 'E4 TB Allocation Details'!$A$18:$L$18, 0),FALSE), 'E2 Allocators'!$B$15:$W$358, MATCH(AS$17, 'E2 Allocators'!$B$15:$W$15, 0),FALSE)), 0, VLOOKUP(VLOOKUP($A616, 'E4 TB Allocation Details'!$A$18:$L$214, MATCH("Customer ID", 'E4 TB Allocation Details'!$A$18:$L$18, 0),FALSE), 'E2 Allocators'!$B$15:$W$358, MATCH(AS$17, 'E2 Allocators'!$B$15:$W$15, 0),FALSE))</f>
        <v>0</v>
      </c>
      <c r="AT616" s="1245">
        <f>IF(ISERROR(VLOOKUP(VLOOKUP($A616, 'E4 TB Allocation Details'!$A$18:$L$214, MATCH("Customer ID", 'E4 TB Allocation Details'!$A$18:$L$18, 0),FALSE), 'E2 Allocators'!$B$15:$W$358, MATCH(AT$17, 'E2 Allocators'!$B$15:$W$15, 0),FALSE)), 0, VLOOKUP(VLOOKUP($A616, 'E4 TB Allocation Details'!$A$18:$L$214, MATCH("Customer ID", 'E4 TB Allocation Details'!$A$18:$L$18, 0),FALSE), 'E2 Allocators'!$B$15:$W$358, MATCH(AT$17, 'E2 Allocators'!$B$15:$W$15, 0),FALSE))</f>
        <v>0</v>
      </c>
      <c r="AU616" s="1245">
        <f>IF(ISERROR(VLOOKUP(VLOOKUP($A616, 'E4 TB Allocation Details'!$A$18:$L$214, MATCH("Customer ID", 'E4 TB Allocation Details'!$A$18:$L$18, 0),FALSE), 'E2 Allocators'!$B$15:$W$358, MATCH(AU$17, 'E2 Allocators'!$B$15:$W$15, 0),FALSE)), 0, VLOOKUP(VLOOKUP($A616, 'E4 TB Allocation Details'!$A$18:$L$214, MATCH("Customer ID", 'E4 TB Allocation Details'!$A$18:$L$18, 0),FALSE), 'E2 Allocators'!$B$15:$W$358, MATCH(AU$17, 'E2 Allocators'!$B$15:$W$15, 0),FALSE))</f>
        <v>0</v>
      </c>
      <c r="AV616" s="1250">
        <f t="shared" si="902"/>
        <v>1.0000000000000002</v>
      </c>
      <c r="AW616" s="1247"/>
      <c r="AX616" s="1247"/>
      <c r="AY616" s="1247"/>
      <c r="AZ616" s="1247"/>
      <c r="BA616" s="1247"/>
      <c r="BB616" s="1247"/>
      <c r="BC616" s="1247"/>
      <c r="BD616" s="1247"/>
      <c r="BE616" s="1247"/>
      <c r="BF616" s="1247"/>
      <c r="BG616" s="1247"/>
      <c r="BH616" s="1247"/>
      <c r="BI616" s="1247"/>
      <c r="BJ616" s="1247"/>
      <c r="BK616" s="1247"/>
      <c r="BL616" s="1247"/>
      <c r="BM616" s="1247"/>
      <c r="BN616" s="1247"/>
      <c r="BO616" s="1247"/>
      <c r="BP616" s="1247"/>
      <c r="BQ616" s="1248"/>
    </row>
    <row r="617" spans="1:69" s="229" customFormat="1" ht="12.75" x14ac:dyDescent="0.2">
      <c r="A617" s="1249">
        <v>1835</v>
      </c>
      <c r="B617" s="1242" t="s">
        <v>75</v>
      </c>
      <c r="C617" s="1243"/>
      <c r="D617" s="1244"/>
      <c r="E617" s="1244"/>
      <c r="F617" s="1244"/>
      <c r="G617" s="1245">
        <f>IF(ISERROR(VLOOKUP(VLOOKUP($A617, 'E4 TB Allocation Details'!$A$18:$L$214, MATCH("Demand ID", 'E4 TB Allocation Details'!$A$18:$L$18, 0),FALSE), 'E2 Allocators'!$B$15:$W$358, MATCH(G$17, 'E2 Allocators'!$B$15:$W$15, 0),FALSE)), 0, VLOOKUP(VLOOKUP($A617, 'E4 TB Allocation Details'!$A$18:$L$214, MATCH("Demand ID", 'E4 TB Allocation Details'!$A$18:$L$18, 0),FALSE), 'E2 Allocators'!$B$15:$W$358, MATCH(G$17, 'E2 Allocators'!$B$15:$W$15, 0),FALSE))</f>
        <v>0</v>
      </c>
      <c r="H617" s="1245">
        <f>IF(ISERROR(VLOOKUP(VLOOKUP($A617, 'E4 TB Allocation Details'!$A$18:$L$214, MATCH("Demand ID", 'E4 TB Allocation Details'!$A$18:$L$18, 0),FALSE), 'E2 Allocators'!$B$15:$W$358, MATCH(H$17, 'E2 Allocators'!$B$15:$W$15, 0),FALSE)), 0, VLOOKUP(VLOOKUP($A617, 'E4 TB Allocation Details'!$A$18:$L$214, MATCH("Demand ID", 'E4 TB Allocation Details'!$A$18:$L$18, 0),FALSE), 'E2 Allocators'!$B$15:$W$358, MATCH(H$17, 'E2 Allocators'!$B$15:$W$15, 0),FALSE))</f>
        <v>0</v>
      </c>
      <c r="I617" s="1245">
        <f>IF(ISERROR(VLOOKUP(VLOOKUP($A617, 'E4 TB Allocation Details'!$A$18:$L$214, MATCH("Demand ID", 'E4 TB Allocation Details'!$A$18:$L$18, 0),FALSE), 'E2 Allocators'!$B$15:$W$358, MATCH(I$17, 'E2 Allocators'!$B$15:$W$15, 0),FALSE)), 0, VLOOKUP(VLOOKUP($A617, 'E4 TB Allocation Details'!$A$18:$L$214, MATCH("Demand ID", 'E4 TB Allocation Details'!$A$18:$L$18, 0),FALSE), 'E2 Allocators'!$B$15:$W$358, MATCH(I$17, 'E2 Allocators'!$B$15:$W$15, 0),FALSE))</f>
        <v>0</v>
      </c>
      <c r="J617" s="1245">
        <f>IF(ISERROR(VLOOKUP(VLOOKUP($A617, 'E4 TB Allocation Details'!$A$18:$L$214, MATCH("Demand ID", 'E4 TB Allocation Details'!$A$18:$L$18, 0),FALSE), 'E2 Allocators'!$B$15:$W$358, MATCH(J$17, 'E2 Allocators'!$B$15:$W$15, 0),FALSE)), 0, VLOOKUP(VLOOKUP($A617, 'E4 TB Allocation Details'!$A$18:$L$214, MATCH("Demand ID", 'E4 TB Allocation Details'!$A$18:$L$18, 0),FALSE), 'E2 Allocators'!$B$15:$W$358, MATCH(J$17, 'E2 Allocators'!$B$15:$W$15, 0),FALSE))</f>
        <v>0</v>
      </c>
      <c r="K617" s="1245">
        <f>IF(ISERROR(VLOOKUP(VLOOKUP($A617, 'E4 TB Allocation Details'!$A$18:$L$214, MATCH("Demand ID", 'E4 TB Allocation Details'!$A$18:$L$18, 0),FALSE), 'E2 Allocators'!$B$15:$W$358, MATCH(K$17, 'E2 Allocators'!$B$15:$W$15, 0),FALSE)), 0, VLOOKUP(VLOOKUP($A617, 'E4 TB Allocation Details'!$A$18:$L$214, MATCH("Demand ID", 'E4 TB Allocation Details'!$A$18:$L$18, 0),FALSE), 'E2 Allocators'!$B$15:$W$358, MATCH(K$17, 'E2 Allocators'!$B$15:$W$15, 0),FALSE))</f>
        <v>0</v>
      </c>
      <c r="L617" s="1245">
        <f>IF(ISERROR(VLOOKUP(VLOOKUP($A617, 'E4 TB Allocation Details'!$A$18:$L$214, MATCH("Demand ID", 'E4 TB Allocation Details'!$A$18:$L$18, 0),FALSE), 'E2 Allocators'!$B$15:$W$358, MATCH(L$17, 'E2 Allocators'!$B$15:$W$15, 0),FALSE)), 0, VLOOKUP(VLOOKUP($A617, 'E4 TB Allocation Details'!$A$18:$L$214, MATCH("Demand ID", 'E4 TB Allocation Details'!$A$18:$L$18, 0),FALSE), 'E2 Allocators'!$B$15:$W$358, MATCH(L$17, 'E2 Allocators'!$B$15:$W$15, 0),FALSE))</f>
        <v>0</v>
      </c>
      <c r="M617" s="1245">
        <f>IF(ISERROR(VLOOKUP(VLOOKUP($A617, 'E4 TB Allocation Details'!$A$18:$L$214, MATCH("Demand ID", 'E4 TB Allocation Details'!$A$18:$L$18, 0),FALSE), 'E2 Allocators'!$B$15:$W$358, MATCH(M$17, 'E2 Allocators'!$B$15:$W$15, 0),FALSE)), 0, VLOOKUP(VLOOKUP($A617, 'E4 TB Allocation Details'!$A$18:$L$214, MATCH("Demand ID", 'E4 TB Allocation Details'!$A$18:$L$18, 0),FALSE), 'E2 Allocators'!$B$15:$W$358, MATCH(M$17, 'E2 Allocators'!$B$15:$W$15, 0),FALSE))</f>
        <v>0</v>
      </c>
      <c r="N617" s="1245">
        <f>IF(ISERROR(VLOOKUP(VLOOKUP($A617, 'E4 TB Allocation Details'!$A$18:$L$214, MATCH("Demand ID", 'E4 TB Allocation Details'!$A$18:$L$18, 0),FALSE), 'E2 Allocators'!$B$15:$W$358, MATCH(N$17, 'E2 Allocators'!$B$15:$W$15, 0),FALSE)), 0, VLOOKUP(VLOOKUP($A617, 'E4 TB Allocation Details'!$A$18:$L$214, MATCH("Demand ID", 'E4 TB Allocation Details'!$A$18:$L$18, 0),FALSE), 'E2 Allocators'!$B$15:$W$358, MATCH(N$17, 'E2 Allocators'!$B$15:$W$15, 0),FALSE))</f>
        <v>0</v>
      </c>
      <c r="O617" s="1245">
        <f>IF(ISERROR(VLOOKUP(VLOOKUP($A617, 'E4 TB Allocation Details'!$A$18:$L$214, MATCH("Demand ID", 'E4 TB Allocation Details'!$A$18:$L$18, 0),FALSE), 'E2 Allocators'!$B$15:$W$358, MATCH(O$17, 'E2 Allocators'!$B$15:$W$15, 0),FALSE)), 0, VLOOKUP(VLOOKUP($A617, 'E4 TB Allocation Details'!$A$18:$L$214, MATCH("Demand ID", 'E4 TB Allocation Details'!$A$18:$L$18, 0),FALSE), 'E2 Allocators'!$B$15:$W$358, MATCH(O$17, 'E2 Allocators'!$B$15:$W$15, 0),FALSE))</f>
        <v>0</v>
      </c>
      <c r="P617" s="1245">
        <f>IF(ISERROR(VLOOKUP(VLOOKUP($A617, 'E4 TB Allocation Details'!$A$18:$L$214, MATCH("Demand ID", 'E4 TB Allocation Details'!$A$18:$L$18, 0),FALSE), 'E2 Allocators'!$B$15:$W$358, MATCH(P$17, 'E2 Allocators'!$B$15:$W$15, 0),FALSE)), 0, VLOOKUP(VLOOKUP($A617, 'E4 TB Allocation Details'!$A$18:$L$214, MATCH("Demand ID", 'E4 TB Allocation Details'!$A$18:$L$18, 0),FALSE), 'E2 Allocators'!$B$15:$W$358, MATCH(P$17, 'E2 Allocators'!$B$15:$W$15, 0),FALSE))</f>
        <v>0</v>
      </c>
      <c r="Q617" s="1245">
        <f>IF(ISERROR(VLOOKUP(VLOOKUP($A617, 'E4 TB Allocation Details'!$A$18:$L$214, MATCH("Demand ID", 'E4 TB Allocation Details'!$A$18:$L$18, 0),FALSE), 'E2 Allocators'!$B$15:$W$358, MATCH(Q$17, 'E2 Allocators'!$B$15:$W$15, 0),FALSE)), 0, VLOOKUP(VLOOKUP($A617, 'E4 TB Allocation Details'!$A$18:$L$214, MATCH("Demand ID", 'E4 TB Allocation Details'!$A$18:$L$18, 0),FALSE), 'E2 Allocators'!$B$15:$W$358, MATCH(Q$17, 'E2 Allocators'!$B$15:$W$15, 0),FALSE))</f>
        <v>0</v>
      </c>
      <c r="R617" s="1245">
        <f>IF(ISERROR(VLOOKUP(VLOOKUP($A617, 'E4 TB Allocation Details'!$A$18:$L$214, MATCH("Demand ID", 'E4 TB Allocation Details'!$A$18:$L$18, 0),FALSE), 'E2 Allocators'!$B$15:$W$358, MATCH(R$17, 'E2 Allocators'!$B$15:$W$15, 0),FALSE)), 0, VLOOKUP(VLOOKUP($A617, 'E4 TB Allocation Details'!$A$18:$L$214, MATCH("Demand ID", 'E4 TB Allocation Details'!$A$18:$L$18, 0),FALSE), 'E2 Allocators'!$B$15:$W$358, MATCH(R$17, 'E2 Allocators'!$B$15:$W$15, 0),FALSE))</f>
        <v>0</v>
      </c>
      <c r="S617" s="1245">
        <f>IF(ISERROR(VLOOKUP(VLOOKUP($A617, 'E4 TB Allocation Details'!$A$18:$L$214, MATCH("Demand ID", 'E4 TB Allocation Details'!$A$18:$L$18, 0),FALSE), 'E2 Allocators'!$B$15:$W$358, MATCH(S$17, 'E2 Allocators'!$B$15:$W$15, 0),FALSE)), 0, VLOOKUP(VLOOKUP($A617, 'E4 TB Allocation Details'!$A$18:$L$214, MATCH("Demand ID", 'E4 TB Allocation Details'!$A$18:$L$18, 0),FALSE), 'E2 Allocators'!$B$15:$W$358, MATCH(S$17, 'E2 Allocators'!$B$15:$W$15, 0),FALSE))</f>
        <v>0</v>
      </c>
      <c r="T617" s="1245">
        <f>IF(ISERROR(VLOOKUP(VLOOKUP($A617, 'E4 TB Allocation Details'!$A$18:$L$214, MATCH("Demand ID", 'E4 TB Allocation Details'!$A$18:$L$18, 0),FALSE), 'E2 Allocators'!$B$15:$W$358, MATCH(T$17, 'E2 Allocators'!$B$15:$W$15, 0),FALSE)), 0, VLOOKUP(VLOOKUP($A617, 'E4 TB Allocation Details'!$A$18:$L$214, MATCH("Demand ID", 'E4 TB Allocation Details'!$A$18:$L$18, 0),FALSE), 'E2 Allocators'!$B$15:$W$358, MATCH(T$17, 'E2 Allocators'!$B$15:$W$15, 0),FALSE))</f>
        <v>0</v>
      </c>
      <c r="U617" s="1245">
        <f>IF(ISERROR(VLOOKUP(VLOOKUP($A617, 'E4 TB Allocation Details'!$A$18:$L$214, MATCH("Demand ID", 'E4 TB Allocation Details'!$A$18:$L$18, 0),FALSE), 'E2 Allocators'!$B$15:$W$358, MATCH(U$17, 'E2 Allocators'!$B$15:$W$15, 0),FALSE)), 0, VLOOKUP(VLOOKUP($A617, 'E4 TB Allocation Details'!$A$18:$L$214, MATCH("Demand ID", 'E4 TB Allocation Details'!$A$18:$L$18, 0),FALSE), 'E2 Allocators'!$B$15:$W$358, MATCH(U$17, 'E2 Allocators'!$B$15:$W$15, 0),FALSE))</f>
        <v>0</v>
      </c>
      <c r="V617" s="1245">
        <f>IF(ISERROR(VLOOKUP(VLOOKUP($A617, 'E4 TB Allocation Details'!$A$18:$L$214, MATCH("Demand ID", 'E4 TB Allocation Details'!$A$18:$L$18, 0),FALSE), 'E2 Allocators'!$B$15:$W$358, MATCH(V$17, 'E2 Allocators'!$B$15:$W$15, 0),FALSE)), 0, VLOOKUP(VLOOKUP($A617, 'E4 TB Allocation Details'!$A$18:$L$214, MATCH("Demand ID", 'E4 TB Allocation Details'!$A$18:$L$18, 0),FALSE), 'E2 Allocators'!$B$15:$W$358, MATCH(V$17, 'E2 Allocators'!$B$15:$W$15, 0),FALSE))</f>
        <v>0</v>
      </c>
      <c r="W617" s="1245">
        <f>IF(ISERROR(VLOOKUP(VLOOKUP($A617, 'E4 TB Allocation Details'!$A$18:$L$214, MATCH("Demand ID", 'E4 TB Allocation Details'!$A$18:$L$18, 0),FALSE), 'E2 Allocators'!$B$15:$W$358, MATCH(W$17, 'E2 Allocators'!$B$15:$W$15, 0),FALSE)), 0, VLOOKUP(VLOOKUP($A617, 'E4 TB Allocation Details'!$A$18:$L$214, MATCH("Demand ID", 'E4 TB Allocation Details'!$A$18:$L$18, 0),FALSE), 'E2 Allocators'!$B$15:$W$358, MATCH(W$17, 'E2 Allocators'!$B$15:$W$15, 0),FALSE))</f>
        <v>0</v>
      </c>
      <c r="X617" s="1245">
        <f>IF(ISERROR(VLOOKUP(VLOOKUP($A617, 'E4 TB Allocation Details'!$A$18:$L$214, MATCH("Demand ID", 'E4 TB Allocation Details'!$A$18:$L$18, 0),FALSE), 'E2 Allocators'!$B$15:$W$358, MATCH(X$17, 'E2 Allocators'!$B$15:$W$15, 0),FALSE)), 0, VLOOKUP(VLOOKUP($A617, 'E4 TB Allocation Details'!$A$18:$L$214, MATCH("Demand ID", 'E4 TB Allocation Details'!$A$18:$L$18, 0),FALSE), 'E2 Allocators'!$B$15:$W$358, MATCH(X$17, 'E2 Allocators'!$B$15:$W$15, 0),FALSE))</f>
        <v>0</v>
      </c>
      <c r="Y617" s="1245">
        <f>IF(ISERROR(VLOOKUP(VLOOKUP($A617, 'E4 TB Allocation Details'!$A$18:$L$214, MATCH("Demand ID", 'E4 TB Allocation Details'!$A$18:$L$18, 0),FALSE), 'E2 Allocators'!$B$15:$W$358, MATCH(Y$17, 'E2 Allocators'!$B$15:$W$15, 0),FALSE)), 0, VLOOKUP(VLOOKUP($A617, 'E4 TB Allocation Details'!$A$18:$L$214, MATCH("Demand ID", 'E4 TB Allocation Details'!$A$18:$L$18, 0),FALSE), 'E2 Allocators'!$B$15:$W$358, MATCH(Y$17, 'E2 Allocators'!$B$15:$W$15, 0),FALSE))</f>
        <v>0</v>
      </c>
      <c r="Z617" s="1245">
        <f>IF(ISERROR(VLOOKUP(VLOOKUP($A617, 'E4 TB Allocation Details'!$A$18:$L$214, MATCH("Demand ID", 'E4 TB Allocation Details'!$A$18:$L$18, 0),FALSE), 'E2 Allocators'!$B$15:$W$358, MATCH(Z$17, 'E2 Allocators'!$B$15:$W$15, 0),FALSE)), 0, VLOOKUP(VLOOKUP($A617, 'E4 TB Allocation Details'!$A$18:$L$214, MATCH("Demand ID", 'E4 TB Allocation Details'!$A$18:$L$18, 0),FALSE), 'E2 Allocators'!$B$15:$W$358, MATCH(Z$17, 'E2 Allocators'!$B$15:$W$15, 0),FALSE))</f>
        <v>0</v>
      </c>
      <c r="AA617" s="1250">
        <f t="shared" si="901"/>
        <v>0</v>
      </c>
      <c r="AB617" s="1245">
        <f>IF(ISERROR(VLOOKUP(VLOOKUP($A617, 'E4 TB Allocation Details'!$A$18:$L$214, MATCH("Customer ID", 'E4 TB Allocation Details'!$A$18:$L$18, 0),FALSE), 'E2 Allocators'!$B$15:$W$358, MATCH(AB$17, 'E2 Allocators'!$B$15:$W$15, 0),FALSE)), 0, VLOOKUP(VLOOKUP($A617, 'E4 TB Allocation Details'!$A$18:$L$214, MATCH("Customer ID", 'E4 TB Allocation Details'!$A$18:$L$18, 0),FALSE), 'E2 Allocators'!$B$15:$W$358, MATCH(AB$17, 'E2 Allocators'!$B$15:$W$15, 0),FALSE))</f>
        <v>0</v>
      </c>
      <c r="AC617" s="1245">
        <f>IF(ISERROR(VLOOKUP(VLOOKUP($A617, 'E4 TB Allocation Details'!$A$18:$L$214, MATCH("Customer ID", 'E4 TB Allocation Details'!$A$18:$L$18, 0),FALSE), 'E2 Allocators'!$B$15:$W$358, MATCH(AC$17, 'E2 Allocators'!$B$15:$W$15, 0),FALSE)), 0, VLOOKUP(VLOOKUP($A617, 'E4 TB Allocation Details'!$A$18:$L$214, MATCH("Customer ID", 'E4 TB Allocation Details'!$A$18:$L$18, 0),FALSE), 'E2 Allocators'!$B$15:$W$358, MATCH(AC$17, 'E2 Allocators'!$B$15:$W$15, 0),FALSE))</f>
        <v>0</v>
      </c>
      <c r="AD617" s="1245">
        <f>IF(ISERROR(VLOOKUP(VLOOKUP($A617, 'E4 TB Allocation Details'!$A$18:$L$214, MATCH("Customer ID", 'E4 TB Allocation Details'!$A$18:$L$18, 0),FALSE), 'E2 Allocators'!$B$15:$W$358, MATCH(AD$17, 'E2 Allocators'!$B$15:$W$15, 0),FALSE)), 0, VLOOKUP(VLOOKUP($A617, 'E4 TB Allocation Details'!$A$18:$L$214, MATCH("Customer ID", 'E4 TB Allocation Details'!$A$18:$L$18, 0),FALSE), 'E2 Allocators'!$B$15:$W$358, MATCH(AD$17, 'E2 Allocators'!$B$15:$W$15, 0),FALSE))</f>
        <v>0</v>
      </c>
      <c r="AE617" s="1245">
        <f>IF(ISERROR(VLOOKUP(VLOOKUP($A617, 'E4 TB Allocation Details'!$A$18:$L$214, MATCH("Customer ID", 'E4 TB Allocation Details'!$A$18:$L$18, 0),FALSE), 'E2 Allocators'!$B$15:$W$358, MATCH(AE$17, 'E2 Allocators'!$B$15:$W$15, 0),FALSE)), 0, VLOOKUP(VLOOKUP($A617, 'E4 TB Allocation Details'!$A$18:$L$214, MATCH("Customer ID", 'E4 TB Allocation Details'!$A$18:$L$18, 0),FALSE), 'E2 Allocators'!$B$15:$W$358, MATCH(AE$17, 'E2 Allocators'!$B$15:$W$15, 0),FALSE))</f>
        <v>0</v>
      </c>
      <c r="AF617" s="1245">
        <f>IF(ISERROR(VLOOKUP(VLOOKUP($A617, 'E4 TB Allocation Details'!$A$18:$L$214, MATCH("Customer ID", 'E4 TB Allocation Details'!$A$18:$L$18, 0),FALSE), 'E2 Allocators'!$B$15:$W$358, MATCH(AF$17, 'E2 Allocators'!$B$15:$W$15, 0),FALSE)), 0, VLOOKUP(VLOOKUP($A617, 'E4 TB Allocation Details'!$A$18:$L$214, MATCH("Customer ID", 'E4 TB Allocation Details'!$A$18:$L$18, 0),FALSE), 'E2 Allocators'!$B$15:$W$358, MATCH(AF$17, 'E2 Allocators'!$B$15:$W$15, 0),FALSE))</f>
        <v>0</v>
      </c>
      <c r="AG617" s="1245">
        <f>IF(ISERROR(VLOOKUP(VLOOKUP($A617, 'E4 TB Allocation Details'!$A$18:$L$214, MATCH("Customer ID", 'E4 TB Allocation Details'!$A$18:$L$18, 0),FALSE), 'E2 Allocators'!$B$15:$W$358, MATCH(AG$17, 'E2 Allocators'!$B$15:$W$15, 0),FALSE)), 0, VLOOKUP(VLOOKUP($A617, 'E4 TB Allocation Details'!$A$18:$L$214, MATCH("Customer ID", 'E4 TB Allocation Details'!$A$18:$L$18, 0),FALSE), 'E2 Allocators'!$B$15:$W$358, MATCH(AG$17, 'E2 Allocators'!$B$15:$W$15, 0),FALSE))</f>
        <v>0</v>
      </c>
      <c r="AH617" s="1245">
        <f>IF(ISERROR(VLOOKUP(VLOOKUP($A617, 'E4 TB Allocation Details'!$A$18:$L$214, MATCH("Customer ID", 'E4 TB Allocation Details'!$A$18:$L$18, 0),FALSE), 'E2 Allocators'!$B$15:$W$358, MATCH(AH$17, 'E2 Allocators'!$B$15:$W$15, 0),FALSE)), 0, VLOOKUP(VLOOKUP($A617, 'E4 TB Allocation Details'!$A$18:$L$214, MATCH("Customer ID", 'E4 TB Allocation Details'!$A$18:$L$18, 0),FALSE), 'E2 Allocators'!$B$15:$W$358, MATCH(AH$17, 'E2 Allocators'!$B$15:$W$15, 0),FALSE))</f>
        <v>0</v>
      </c>
      <c r="AI617" s="1245">
        <f>IF(ISERROR(VLOOKUP(VLOOKUP($A617, 'E4 TB Allocation Details'!$A$18:$L$214, MATCH("Customer ID", 'E4 TB Allocation Details'!$A$18:$L$18, 0),FALSE), 'E2 Allocators'!$B$15:$W$358, MATCH(AI$17, 'E2 Allocators'!$B$15:$W$15, 0),FALSE)), 0, VLOOKUP(VLOOKUP($A617, 'E4 TB Allocation Details'!$A$18:$L$214, MATCH("Customer ID", 'E4 TB Allocation Details'!$A$18:$L$18, 0),FALSE), 'E2 Allocators'!$B$15:$W$358, MATCH(AI$17, 'E2 Allocators'!$B$15:$W$15, 0),FALSE))</f>
        <v>0</v>
      </c>
      <c r="AJ617" s="1245">
        <f>IF(ISERROR(VLOOKUP(VLOOKUP($A617, 'E4 TB Allocation Details'!$A$18:$L$214, MATCH("Customer ID", 'E4 TB Allocation Details'!$A$18:$L$18, 0),FALSE), 'E2 Allocators'!$B$15:$W$358, MATCH(AJ$17, 'E2 Allocators'!$B$15:$W$15, 0),FALSE)), 0, VLOOKUP(VLOOKUP($A617, 'E4 TB Allocation Details'!$A$18:$L$214, MATCH("Customer ID", 'E4 TB Allocation Details'!$A$18:$L$18, 0),FALSE), 'E2 Allocators'!$B$15:$W$358, MATCH(AJ$17, 'E2 Allocators'!$B$15:$W$15, 0),FALSE))</f>
        <v>0</v>
      </c>
      <c r="AK617" s="1245">
        <f>IF(ISERROR(VLOOKUP(VLOOKUP($A617, 'E4 TB Allocation Details'!$A$18:$L$214, MATCH("Customer ID", 'E4 TB Allocation Details'!$A$18:$L$18, 0),FALSE), 'E2 Allocators'!$B$15:$W$358, MATCH(AK$17, 'E2 Allocators'!$B$15:$W$15, 0),FALSE)), 0, VLOOKUP(VLOOKUP($A617, 'E4 TB Allocation Details'!$A$18:$L$214, MATCH("Customer ID", 'E4 TB Allocation Details'!$A$18:$L$18, 0),FALSE), 'E2 Allocators'!$B$15:$W$358, MATCH(AK$17, 'E2 Allocators'!$B$15:$W$15, 0),FALSE))</f>
        <v>0</v>
      </c>
      <c r="AL617" s="1245">
        <f>IF(ISERROR(VLOOKUP(VLOOKUP($A617, 'E4 TB Allocation Details'!$A$18:$L$214, MATCH("Customer ID", 'E4 TB Allocation Details'!$A$18:$L$18, 0),FALSE), 'E2 Allocators'!$B$15:$W$358, MATCH(AL$17, 'E2 Allocators'!$B$15:$W$15, 0),FALSE)), 0, VLOOKUP(VLOOKUP($A617, 'E4 TB Allocation Details'!$A$18:$L$214, MATCH("Customer ID", 'E4 TB Allocation Details'!$A$18:$L$18, 0),FALSE), 'E2 Allocators'!$B$15:$W$358, MATCH(AL$17, 'E2 Allocators'!$B$15:$W$15, 0),FALSE))</f>
        <v>0</v>
      </c>
      <c r="AM617" s="1245">
        <f>IF(ISERROR(VLOOKUP(VLOOKUP($A617, 'E4 TB Allocation Details'!$A$18:$L$214, MATCH("Customer ID", 'E4 TB Allocation Details'!$A$18:$L$18, 0),FALSE), 'E2 Allocators'!$B$15:$W$358, MATCH(AM$17, 'E2 Allocators'!$B$15:$W$15, 0),FALSE)), 0, VLOOKUP(VLOOKUP($A617, 'E4 TB Allocation Details'!$A$18:$L$214, MATCH("Customer ID", 'E4 TB Allocation Details'!$A$18:$L$18, 0),FALSE), 'E2 Allocators'!$B$15:$W$358, MATCH(AM$17, 'E2 Allocators'!$B$15:$W$15, 0),FALSE))</f>
        <v>0</v>
      </c>
      <c r="AN617" s="1245">
        <f>IF(ISERROR(VLOOKUP(VLOOKUP($A617, 'E4 TB Allocation Details'!$A$18:$L$214, MATCH("Customer ID", 'E4 TB Allocation Details'!$A$18:$L$18, 0),FALSE), 'E2 Allocators'!$B$15:$W$358, MATCH(AN$17, 'E2 Allocators'!$B$15:$W$15, 0),FALSE)), 0, VLOOKUP(VLOOKUP($A617, 'E4 TB Allocation Details'!$A$18:$L$214, MATCH("Customer ID", 'E4 TB Allocation Details'!$A$18:$L$18, 0),FALSE), 'E2 Allocators'!$B$15:$W$358, MATCH(AN$17, 'E2 Allocators'!$B$15:$W$15, 0),FALSE))</f>
        <v>0</v>
      </c>
      <c r="AO617" s="1245">
        <f>IF(ISERROR(VLOOKUP(VLOOKUP($A617, 'E4 TB Allocation Details'!$A$18:$L$214, MATCH("Customer ID", 'E4 TB Allocation Details'!$A$18:$L$18, 0),FALSE), 'E2 Allocators'!$B$15:$W$358, MATCH(AO$17, 'E2 Allocators'!$B$15:$W$15, 0),FALSE)), 0, VLOOKUP(VLOOKUP($A617, 'E4 TB Allocation Details'!$A$18:$L$214, MATCH("Customer ID", 'E4 TB Allocation Details'!$A$18:$L$18, 0),FALSE), 'E2 Allocators'!$B$15:$W$358, MATCH(AO$17, 'E2 Allocators'!$B$15:$W$15, 0),FALSE))</f>
        <v>0</v>
      </c>
      <c r="AP617" s="1245">
        <f>IF(ISERROR(VLOOKUP(VLOOKUP($A617, 'E4 TB Allocation Details'!$A$18:$L$214, MATCH("Customer ID", 'E4 TB Allocation Details'!$A$18:$L$18, 0),FALSE), 'E2 Allocators'!$B$15:$W$358, MATCH(AP$17, 'E2 Allocators'!$B$15:$W$15, 0),FALSE)), 0, VLOOKUP(VLOOKUP($A617, 'E4 TB Allocation Details'!$A$18:$L$214, MATCH("Customer ID", 'E4 TB Allocation Details'!$A$18:$L$18, 0),FALSE), 'E2 Allocators'!$B$15:$W$358, MATCH(AP$17, 'E2 Allocators'!$B$15:$W$15, 0),FALSE))</f>
        <v>0</v>
      </c>
      <c r="AQ617" s="1245">
        <f>IF(ISERROR(VLOOKUP(VLOOKUP($A617, 'E4 TB Allocation Details'!$A$18:$L$214, MATCH("Customer ID", 'E4 TB Allocation Details'!$A$18:$L$18, 0),FALSE), 'E2 Allocators'!$B$15:$W$358, MATCH(AQ$17, 'E2 Allocators'!$B$15:$W$15, 0),FALSE)), 0, VLOOKUP(VLOOKUP($A617, 'E4 TB Allocation Details'!$A$18:$L$214, MATCH("Customer ID", 'E4 TB Allocation Details'!$A$18:$L$18, 0),FALSE), 'E2 Allocators'!$B$15:$W$358, MATCH(AQ$17, 'E2 Allocators'!$B$15:$W$15, 0),FALSE))</f>
        <v>0</v>
      </c>
      <c r="AR617" s="1245">
        <f>IF(ISERROR(VLOOKUP(VLOOKUP($A617, 'E4 TB Allocation Details'!$A$18:$L$214, MATCH("Customer ID", 'E4 TB Allocation Details'!$A$18:$L$18, 0),FALSE), 'E2 Allocators'!$B$15:$W$358, MATCH(AR$17, 'E2 Allocators'!$B$15:$W$15, 0),FALSE)), 0, VLOOKUP(VLOOKUP($A617, 'E4 TB Allocation Details'!$A$18:$L$214, MATCH("Customer ID", 'E4 TB Allocation Details'!$A$18:$L$18, 0),FALSE), 'E2 Allocators'!$B$15:$W$358, MATCH(AR$17, 'E2 Allocators'!$B$15:$W$15, 0),FALSE))</f>
        <v>0</v>
      </c>
      <c r="AS617" s="1245">
        <f>IF(ISERROR(VLOOKUP(VLOOKUP($A617, 'E4 TB Allocation Details'!$A$18:$L$214, MATCH("Customer ID", 'E4 TB Allocation Details'!$A$18:$L$18, 0),FALSE), 'E2 Allocators'!$B$15:$W$358, MATCH(AS$17, 'E2 Allocators'!$B$15:$W$15, 0),FALSE)), 0, VLOOKUP(VLOOKUP($A617, 'E4 TB Allocation Details'!$A$18:$L$214, MATCH("Customer ID", 'E4 TB Allocation Details'!$A$18:$L$18, 0),FALSE), 'E2 Allocators'!$B$15:$W$358, MATCH(AS$17, 'E2 Allocators'!$B$15:$W$15, 0),FALSE))</f>
        <v>0</v>
      </c>
      <c r="AT617" s="1245">
        <f>IF(ISERROR(VLOOKUP(VLOOKUP($A617, 'E4 TB Allocation Details'!$A$18:$L$214, MATCH("Customer ID", 'E4 TB Allocation Details'!$A$18:$L$18, 0),FALSE), 'E2 Allocators'!$B$15:$W$358, MATCH(AT$17, 'E2 Allocators'!$B$15:$W$15, 0),FALSE)), 0, VLOOKUP(VLOOKUP($A617, 'E4 TB Allocation Details'!$A$18:$L$214, MATCH("Customer ID", 'E4 TB Allocation Details'!$A$18:$L$18, 0),FALSE), 'E2 Allocators'!$B$15:$W$358, MATCH(AT$17, 'E2 Allocators'!$B$15:$W$15, 0),FALSE))</f>
        <v>0</v>
      </c>
      <c r="AU617" s="1245">
        <f>IF(ISERROR(VLOOKUP(VLOOKUP($A617, 'E4 TB Allocation Details'!$A$18:$L$214, MATCH("Customer ID", 'E4 TB Allocation Details'!$A$18:$L$18, 0),FALSE), 'E2 Allocators'!$B$15:$W$358, MATCH(AU$17, 'E2 Allocators'!$B$15:$W$15, 0),FALSE)), 0, VLOOKUP(VLOOKUP($A617, 'E4 TB Allocation Details'!$A$18:$L$214, MATCH("Customer ID", 'E4 TB Allocation Details'!$A$18:$L$18, 0),FALSE), 'E2 Allocators'!$B$15:$W$358, MATCH(AU$17, 'E2 Allocators'!$B$15:$W$15, 0),FALSE))</f>
        <v>0</v>
      </c>
      <c r="AV617" s="1250">
        <f t="shared" si="902"/>
        <v>0</v>
      </c>
      <c r="AW617" s="1247"/>
      <c r="AX617" s="1247"/>
      <c r="AY617" s="1247"/>
      <c r="AZ617" s="1247"/>
      <c r="BA617" s="1247"/>
      <c r="BB617" s="1247"/>
      <c r="BC617" s="1247"/>
      <c r="BD617" s="1247"/>
      <c r="BE617" s="1247"/>
      <c r="BF617" s="1247"/>
      <c r="BG617" s="1247"/>
      <c r="BH617" s="1247"/>
      <c r="BI617" s="1247"/>
      <c r="BJ617" s="1247"/>
      <c r="BK617" s="1247"/>
      <c r="BL617" s="1247"/>
      <c r="BM617" s="1247"/>
      <c r="BN617" s="1247"/>
      <c r="BO617" s="1247"/>
      <c r="BP617" s="1247"/>
      <c r="BQ617" s="1248"/>
    </row>
    <row r="618" spans="1:69" s="229" customFormat="1" ht="25.5" x14ac:dyDescent="0.2">
      <c r="A618" s="1249" t="s">
        <v>828</v>
      </c>
      <c r="B618" s="1242" t="s">
        <v>392</v>
      </c>
      <c r="C618" s="1243">
        <v>1</v>
      </c>
      <c r="D618" s="1244">
        <f t="shared" si="899"/>
        <v>1</v>
      </c>
      <c r="E618" s="1244">
        <f>VLOOKUP($A618,'E1 Categorization'!$A$35:$E$116,5,FALSE)</f>
        <v>0</v>
      </c>
      <c r="F618" s="1244">
        <f t="shared" si="900"/>
        <v>1</v>
      </c>
      <c r="G618" s="1245">
        <f>IF(ISERROR(VLOOKUP(VLOOKUP($A618, 'E4 TB Allocation Details'!$A$18:$L$214, MATCH("Demand ID", 'E4 TB Allocation Details'!$A$18:$L$18, 0),FALSE), 'E2 Allocators'!$B$15:$W$358, MATCH(G$17, 'E2 Allocators'!$B$15:$W$15, 0),FALSE)), 0, VLOOKUP(VLOOKUP($A618, 'E4 TB Allocation Details'!$A$18:$L$214, MATCH("Demand ID", 'E4 TB Allocation Details'!$A$18:$L$18, 0),FALSE), 'E2 Allocators'!$B$15:$W$358, MATCH(G$17, 'E2 Allocators'!$B$15:$W$15, 0),FALSE))</f>
        <v>0.3157623529226346</v>
      </c>
      <c r="H618" s="1245">
        <f>IF(ISERROR(VLOOKUP(VLOOKUP($A618, 'E4 TB Allocation Details'!$A$18:$L$214, MATCH("Demand ID", 'E4 TB Allocation Details'!$A$18:$L$18, 0),FALSE), 'E2 Allocators'!$B$15:$W$358, MATCH(H$17, 'E2 Allocators'!$B$15:$W$15, 0),FALSE)), 0, VLOOKUP(VLOOKUP($A618, 'E4 TB Allocation Details'!$A$18:$L$214, MATCH("Demand ID", 'E4 TB Allocation Details'!$A$18:$L$18, 0),FALSE), 'E2 Allocators'!$B$15:$W$358, MATCH(H$17, 'E2 Allocators'!$B$15:$W$15, 0),FALSE))</f>
        <v>0.26945830515200747</v>
      </c>
      <c r="I618" s="1245">
        <f>IF(ISERROR(VLOOKUP(VLOOKUP($A618, 'E4 TB Allocation Details'!$A$18:$L$214, MATCH("Demand ID", 'E4 TB Allocation Details'!$A$18:$L$18, 0),FALSE), 'E2 Allocators'!$B$15:$W$358, MATCH(I$17, 'E2 Allocators'!$B$15:$W$15, 0),FALSE)), 0, VLOOKUP(VLOOKUP($A618, 'E4 TB Allocation Details'!$A$18:$L$214, MATCH("Demand ID", 'E4 TB Allocation Details'!$A$18:$L$18, 0),FALSE), 'E2 Allocators'!$B$15:$W$358, MATCH(I$17, 'E2 Allocators'!$B$15:$W$15, 0),FALSE))</f>
        <v>0.32055874862254585</v>
      </c>
      <c r="J618" s="1245">
        <f>IF(ISERROR(VLOOKUP(VLOOKUP($A618, 'E4 TB Allocation Details'!$A$18:$L$214, MATCH("Demand ID", 'E4 TB Allocation Details'!$A$18:$L$18, 0),FALSE), 'E2 Allocators'!$B$15:$W$358, MATCH(J$17, 'E2 Allocators'!$B$15:$W$15, 0),FALSE)), 0, VLOOKUP(VLOOKUP($A618, 'E4 TB Allocation Details'!$A$18:$L$214, MATCH("Demand ID", 'E4 TB Allocation Details'!$A$18:$L$18, 0),FALSE), 'E2 Allocators'!$B$15:$W$358, MATCH(J$17, 'E2 Allocators'!$B$15:$W$15, 0),FALSE))</f>
        <v>0</v>
      </c>
      <c r="K618" s="1245">
        <f>IF(ISERROR(VLOOKUP(VLOOKUP($A618, 'E4 TB Allocation Details'!$A$18:$L$214, MATCH("Demand ID", 'E4 TB Allocation Details'!$A$18:$L$18, 0),FALSE), 'E2 Allocators'!$B$15:$W$358, MATCH(K$17, 'E2 Allocators'!$B$15:$W$15, 0),FALSE)), 0, VLOOKUP(VLOOKUP($A618, 'E4 TB Allocation Details'!$A$18:$L$214, MATCH("Demand ID", 'E4 TB Allocation Details'!$A$18:$L$18, 0),FALSE), 'E2 Allocators'!$B$15:$W$358, MATCH(K$17, 'E2 Allocators'!$B$15:$W$15, 0),FALSE))</f>
        <v>0</v>
      </c>
      <c r="L618" s="1245">
        <f>IF(ISERROR(VLOOKUP(VLOOKUP($A618, 'E4 TB Allocation Details'!$A$18:$L$214, MATCH("Demand ID", 'E4 TB Allocation Details'!$A$18:$L$18, 0),FALSE), 'E2 Allocators'!$B$15:$W$358, MATCH(L$17, 'E2 Allocators'!$B$15:$W$15, 0),FALSE)), 0, VLOOKUP(VLOOKUP($A618, 'E4 TB Allocation Details'!$A$18:$L$214, MATCH("Demand ID", 'E4 TB Allocation Details'!$A$18:$L$18, 0),FALSE), 'E2 Allocators'!$B$15:$W$358, MATCH(L$17, 'E2 Allocators'!$B$15:$W$15, 0),FALSE))</f>
        <v>9.1266376255299209E-2</v>
      </c>
      <c r="M618" s="1245">
        <f>IF(ISERROR(VLOOKUP(VLOOKUP($A618, 'E4 TB Allocation Details'!$A$18:$L$214, MATCH("Demand ID", 'E4 TB Allocation Details'!$A$18:$L$18, 0),FALSE), 'E2 Allocators'!$B$15:$W$358, MATCH(M$17, 'E2 Allocators'!$B$15:$W$15, 0),FALSE)), 0, VLOOKUP(VLOOKUP($A618, 'E4 TB Allocation Details'!$A$18:$L$214, MATCH("Demand ID", 'E4 TB Allocation Details'!$A$18:$L$18, 0),FALSE), 'E2 Allocators'!$B$15:$W$358, MATCH(M$17, 'E2 Allocators'!$B$15:$W$15, 0),FALSE))</f>
        <v>2.1516055983044307E-3</v>
      </c>
      <c r="N618" s="1245">
        <f>IF(ISERROR(VLOOKUP(VLOOKUP($A618, 'E4 TB Allocation Details'!$A$18:$L$214, MATCH("Demand ID", 'E4 TB Allocation Details'!$A$18:$L$18, 0),FALSE), 'E2 Allocators'!$B$15:$W$358, MATCH(N$17, 'E2 Allocators'!$B$15:$W$15, 0),FALSE)), 0, VLOOKUP(VLOOKUP($A618, 'E4 TB Allocation Details'!$A$18:$L$214, MATCH("Demand ID", 'E4 TB Allocation Details'!$A$18:$L$18, 0),FALSE), 'E2 Allocators'!$B$15:$W$358, MATCH(N$17, 'E2 Allocators'!$B$15:$W$15, 0),FALSE))</f>
        <v>0</v>
      </c>
      <c r="O618" s="1245">
        <f>IF(ISERROR(VLOOKUP(VLOOKUP($A618, 'E4 TB Allocation Details'!$A$18:$L$214, MATCH("Demand ID", 'E4 TB Allocation Details'!$A$18:$L$18, 0),FALSE), 'E2 Allocators'!$B$15:$W$358, MATCH(O$17, 'E2 Allocators'!$B$15:$W$15, 0),FALSE)), 0, VLOOKUP(VLOOKUP($A618, 'E4 TB Allocation Details'!$A$18:$L$214, MATCH("Demand ID", 'E4 TB Allocation Details'!$A$18:$L$18, 0),FALSE), 'E2 Allocators'!$B$15:$W$358, MATCH(O$17, 'E2 Allocators'!$B$15:$W$15, 0),FALSE))</f>
        <v>8.0261144920849902E-4</v>
      </c>
      <c r="P618" s="1245">
        <f>IF(ISERROR(VLOOKUP(VLOOKUP($A618, 'E4 TB Allocation Details'!$A$18:$L$214, MATCH("Demand ID", 'E4 TB Allocation Details'!$A$18:$L$18, 0),FALSE), 'E2 Allocators'!$B$15:$W$358, MATCH(P$17, 'E2 Allocators'!$B$15:$W$15, 0),FALSE)), 0, VLOOKUP(VLOOKUP($A618, 'E4 TB Allocation Details'!$A$18:$L$214, MATCH("Demand ID", 'E4 TB Allocation Details'!$A$18:$L$18, 0),FALSE), 'E2 Allocators'!$B$15:$W$358, MATCH(P$17, 'E2 Allocators'!$B$15:$W$15, 0),FALSE))</f>
        <v>0</v>
      </c>
      <c r="Q618" s="1245">
        <f>IF(ISERROR(VLOOKUP(VLOOKUP($A618, 'E4 TB Allocation Details'!$A$18:$L$214, MATCH("Demand ID", 'E4 TB Allocation Details'!$A$18:$L$18, 0),FALSE), 'E2 Allocators'!$B$15:$W$358, MATCH(Q$17, 'E2 Allocators'!$B$15:$W$15, 0),FALSE)), 0, VLOOKUP(VLOOKUP($A618, 'E4 TB Allocation Details'!$A$18:$L$214, MATCH("Demand ID", 'E4 TB Allocation Details'!$A$18:$L$18, 0),FALSE), 'E2 Allocators'!$B$15:$W$358, MATCH(Q$17, 'E2 Allocators'!$B$15:$W$15, 0),FALSE))</f>
        <v>0</v>
      </c>
      <c r="R618" s="1245">
        <f>IF(ISERROR(VLOOKUP(VLOOKUP($A618, 'E4 TB Allocation Details'!$A$18:$L$214, MATCH("Demand ID", 'E4 TB Allocation Details'!$A$18:$L$18, 0),FALSE), 'E2 Allocators'!$B$15:$W$358, MATCH(R$17, 'E2 Allocators'!$B$15:$W$15, 0),FALSE)), 0, VLOOKUP(VLOOKUP($A618, 'E4 TB Allocation Details'!$A$18:$L$214, MATCH("Demand ID", 'E4 TB Allocation Details'!$A$18:$L$18, 0),FALSE), 'E2 Allocators'!$B$15:$W$358, MATCH(R$17, 'E2 Allocators'!$B$15:$W$15, 0),FALSE))</f>
        <v>0</v>
      </c>
      <c r="S618" s="1245">
        <f>IF(ISERROR(VLOOKUP(VLOOKUP($A618, 'E4 TB Allocation Details'!$A$18:$L$214, MATCH("Demand ID", 'E4 TB Allocation Details'!$A$18:$L$18, 0),FALSE), 'E2 Allocators'!$B$15:$W$358, MATCH(S$17, 'E2 Allocators'!$B$15:$W$15, 0),FALSE)), 0, VLOOKUP(VLOOKUP($A618, 'E4 TB Allocation Details'!$A$18:$L$214, MATCH("Demand ID", 'E4 TB Allocation Details'!$A$18:$L$18, 0),FALSE), 'E2 Allocators'!$B$15:$W$358, MATCH(S$17, 'E2 Allocators'!$B$15:$W$15, 0),FALSE))</f>
        <v>0</v>
      </c>
      <c r="T618" s="1245">
        <f>IF(ISERROR(VLOOKUP(VLOOKUP($A618, 'E4 TB Allocation Details'!$A$18:$L$214, MATCH("Demand ID", 'E4 TB Allocation Details'!$A$18:$L$18, 0),FALSE), 'E2 Allocators'!$B$15:$W$358, MATCH(T$17, 'E2 Allocators'!$B$15:$W$15, 0),FALSE)), 0, VLOOKUP(VLOOKUP($A618, 'E4 TB Allocation Details'!$A$18:$L$214, MATCH("Demand ID", 'E4 TB Allocation Details'!$A$18:$L$18, 0),FALSE), 'E2 Allocators'!$B$15:$W$358, MATCH(T$17, 'E2 Allocators'!$B$15:$W$15, 0),FALSE))</f>
        <v>0</v>
      </c>
      <c r="U618" s="1245">
        <f>IF(ISERROR(VLOOKUP(VLOOKUP($A618, 'E4 TB Allocation Details'!$A$18:$L$214, MATCH("Demand ID", 'E4 TB Allocation Details'!$A$18:$L$18, 0),FALSE), 'E2 Allocators'!$B$15:$W$358, MATCH(U$17, 'E2 Allocators'!$B$15:$W$15, 0),FALSE)), 0, VLOOKUP(VLOOKUP($A618, 'E4 TB Allocation Details'!$A$18:$L$214, MATCH("Demand ID", 'E4 TB Allocation Details'!$A$18:$L$18, 0),FALSE), 'E2 Allocators'!$B$15:$W$358, MATCH(U$17, 'E2 Allocators'!$B$15:$W$15, 0),FALSE))</f>
        <v>0</v>
      </c>
      <c r="V618" s="1245">
        <f>IF(ISERROR(VLOOKUP(VLOOKUP($A618, 'E4 TB Allocation Details'!$A$18:$L$214, MATCH("Demand ID", 'E4 TB Allocation Details'!$A$18:$L$18, 0),FALSE), 'E2 Allocators'!$B$15:$W$358, MATCH(V$17, 'E2 Allocators'!$B$15:$W$15, 0),FALSE)), 0, VLOOKUP(VLOOKUP($A618, 'E4 TB Allocation Details'!$A$18:$L$214, MATCH("Demand ID", 'E4 TB Allocation Details'!$A$18:$L$18, 0),FALSE), 'E2 Allocators'!$B$15:$W$358, MATCH(V$17, 'E2 Allocators'!$B$15:$W$15, 0),FALSE))</f>
        <v>0</v>
      </c>
      <c r="W618" s="1245">
        <f>IF(ISERROR(VLOOKUP(VLOOKUP($A618, 'E4 TB Allocation Details'!$A$18:$L$214, MATCH("Demand ID", 'E4 TB Allocation Details'!$A$18:$L$18, 0),FALSE), 'E2 Allocators'!$B$15:$W$358, MATCH(W$17, 'E2 Allocators'!$B$15:$W$15, 0),FALSE)), 0, VLOOKUP(VLOOKUP($A618, 'E4 TB Allocation Details'!$A$18:$L$214, MATCH("Demand ID", 'E4 TB Allocation Details'!$A$18:$L$18, 0),FALSE), 'E2 Allocators'!$B$15:$W$358, MATCH(W$17, 'E2 Allocators'!$B$15:$W$15, 0),FALSE))</f>
        <v>0</v>
      </c>
      <c r="X618" s="1245">
        <f>IF(ISERROR(VLOOKUP(VLOOKUP($A618, 'E4 TB Allocation Details'!$A$18:$L$214, MATCH("Demand ID", 'E4 TB Allocation Details'!$A$18:$L$18, 0),FALSE), 'E2 Allocators'!$B$15:$W$358, MATCH(X$17, 'E2 Allocators'!$B$15:$W$15, 0),FALSE)), 0, VLOOKUP(VLOOKUP($A618, 'E4 TB Allocation Details'!$A$18:$L$214, MATCH("Demand ID", 'E4 TB Allocation Details'!$A$18:$L$18, 0),FALSE), 'E2 Allocators'!$B$15:$W$358, MATCH(X$17, 'E2 Allocators'!$B$15:$W$15, 0),FALSE))</f>
        <v>0</v>
      </c>
      <c r="Y618" s="1245">
        <f>IF(ISERROR(VLOOKUP(VLOOKUP($A618, 'E4 TB Allocation Details'!$A$18:$L$214, MATCH("Demand ID", 'E4 TB Allocation Details'!$A$18:$L$18, 0),FALSE), 'E2 Allocators'!$B$15:$W$358, MATCH(Y$17, 'E2 Allocators'!$B$15:$W$15, 0),FALSE)), 0, VLOOKUP(VLOOKUP($A618, 'E4 TB Allocation Details'!$A$18:$L$214, MATCH("Demand ID", 'E4 TB Allocation Details'!$A$18:$L$18, 0),FALSE), 'E2 Allocators'!$B$15:$W$358, MATCH(Y$17, 'E2 Allocators'!$B$15:$W$15, 0),FALSE))</f>
        <v>0</v>
      </c>
      <c r="Z618" s="1245">
        <f>IF(ISERROR(VLOOKUP(VLOOKUP($A618, 'E4 TB Allocation Details'!$A$18:$L$214, MATCH("Demand ID", 'E4 TB Allocation Details'!$A$18:$L$18, 0),FALSE), 'E2 Allocators'!$B$15:$W$358, MATCH(Z$17, 'E2 Allocators'!$B$15:$W$15, 0),FALSE)), 0, VLOOKUP(VLOOKUP($A618, 'E4 TB Allocation Details'!$A$18:$L$214, MATCH("Demand ID", 'E4 TB Allocation Details'!$A$18:$L$18, 0),FALSE), 'E2 Allocators'!$B$15:$W$358, MATCH(Z$17, 'E2 Allocators'!$B$15:$W$15, 0),FALSE))</f>
        <v>0</v>
      </c>
      <c r="AA618" s="1250">
        <f t="shared" si="901"/>
        <v>1</v>
      </c>
      <c r="AB618" s="1245">
        <f>IF(ISERROR(VLOOKUP(VLOOKUP($A618, 'E4 TB Allocation Details'!$A$18:$L$214, MATCH("Customer ID", 'E4 TB Allocation Details'!$A$18:$L$18, 0),FALSE), 'E2 Allocators'!$B$15:$W$358, MATCH(AB$17, 'E2 Allocators'!$B$15:$W$15, 0),FALSE)), 0, VLOOKUP(VLOOKUP($A618, 'E4 TB Allocation Details'!$A$18:$L$214, MATCH("Customer ID", 'E4 TB Allocation Details'!$A$18:$L$18, 0),FALSE), 'E2 Allocators'!$B$15:$W$358, MATCH(AB$17, 'E2 Allocators'!$B$15:$W$15, 0),FALSE))</f>
        <v>0</v>
      </c>
      <c r="AC618" s="1245">
        <f>IF(ISERROR(VLOOKUP(VLOOKUP($A618, 'E4 TB Allocation Details'!$A$18:$L$214, MATCH("Customer ID", 'E4 TB Allocation Details'!$A$18:$L$18, 0),FALSE), 'E2 Allocators'!$B$15:$W$358, MATCH(AC$17, 'E2 Allocators'!$B$15:$W$15, 0),FALSE)), 0, VLOOKUP(VLOOKUP($A618, 'E4 TB Allocation Details'!$A$18:$L$214, MATCH("Customer ID", 'E4 TB Allocation Details'!$A$18:$L$18, 0),FALSE), 'E2 Allocators'!$B$15:$W$358, MATCH(AC$17, 'E2 Allocators'!$B$15:$W$15, 0),FALSE))</f>
        <v>0</v>
      </c>
      <c r="AD618" s="1245">
        <f>IF(ISERROR(VLOOKUP(VLOOKUP($A618, 'E4 TB Allocation Details'!$A$18:$L$214, MATCH("Customer ID", 'E4 TB Allocation Details'!$A$18:$L$18, 0),FALSE), 'E2 Allocators'!$B$15:$W$358, MATCH(AD$17, 'E2 Allocators'!$B$15:$W$15, 0),FALSE)), 0, VLOOKUP(VLOOKUP($A618, 'E4 TB Allocation Details'!$A$18:$L$214, MATCH("Customer ID", 'E4 TB Allocation Details'!$A$18:$L$18, 0),FALSE), 'E2 Allocators'!$B$15:$W$358, MATCH(AD$17, 'E2 Allocators'!$B$15:$W$15, 0),FALSE))</f>
        <v>0</v>
      </c>
      <c r="AE618" s="1245">
        <f>IF(ISERROR(VLOOKUP(VLOOKUP($A618, 'E4 TB Allocation Details'!$A$18:$L$214, MATCH("Customer ID", 'E4 TB Allocation Details'!$A$18:$L$18, 0),FALSE), 'E2 Allocators'!$B$15:$W$358, MATCH(AE$17, 'E2 Allocators'!$B$15:$W$15, 0),FALSE)), 0, VLOOKUP(VLOOKUP($A618, 'E4 TB Allocation Details'!$A$18:$L$214, MATCH("Customer ID", 'E4 TB Allocation Details'!$A$18:$L$18, 0),FALSE), 'E2 Allocators'!$B$15:$W$358, MATCH(AE$17, 'E2 Allocators'!$B$15:$W$15, 0),FALSE))</f>
        <v>0</v>
      </c>
      <c r="AF618" s="1245">
        <f>IF(ISERROR(VLOOKUP(VLOOKUP($A618, 'E4 TB Allocation Details'!$A$18:$L$214, MATCH("Customer ID", 'E4 TB Allocation Details'!$A$18:$L$18, 0),FALSE), 'E2 Allocators'!$B$15:$W$358, MATCH(AF$17, 'E2 Allocators'!$B$15:$W$15, 0),FALSE)), 0, VLOOKUP(VLOOKUP($A618, 'E4 TB Allocation Details'!$A$18:$L$214, MATCH("Customer ID", 'E4 TB Allocation Details'!$A$18:$L$18, 0),FALSE), 'E2 Allocators'!$B$15:$W$358, MATCH(AF$17, 'E2 Allocators'!$B$15:$W$15, 0),FALSE))</f>
        <v>0</v>
      </c>
      <c r="AG618" s="1245">
        <f>IF(ISERROR(VLOOKUP(VLOOKUP($A618, 'E4 TB Allocation Details'!$A$18:$L$214, MATCH("Customer ID", 'E4 TB Allocation Details'!$A$18:$L$18, 0),FALSE), 'E2 Allocators'!$B$15:$W$358, MATCH(AG$17, 'E2 Allocators'!$B$15:$W$15, 0),FALSE)), 0, VLOOKUP(VLOOKUP($A618, 'E4 TB Allocation Details'!$A$18:$L$214, MATCH("Customer ID", 'E4 TB Allocation Details'!$A$18:$L$18, 0),FALSE), 'E2 Allocators'!$B$15:$W$358, MATCH(AG$17, 'E2 Allocators'!$B$15:$W$15, 0),FALSE))</f>
        <v>0</v>
      </c>
      <c r="AH618" s="1245">
        <f>IF(ISERROR(VLOOKUP(VLOOKUP($A618, 'E4 TB Allocation Details'!$A$18:$L$214, MATCH("Customer ID", 'E4 TB Allocation Details'!$A$18:$L$18, 0),FALSE), 'E2 Allocators'!$B$15:$W$358, MATCH(AH$17, 'E2 Allocators'!$B$15:$W$15, 0),FALSE)), 0, VLOOKUP(VLOOKUP($A618, 'E4 TB Allocation Details'!$A$18:$L$214, MATCH("Customer ID", 'E4 TB Allocation Details'!$A$18:$L$18, 0),FALSE), 'E2 Allocators'!$B$15:$W$358, MATCH(AH$17, 'E2 Allocators'!$B$15:$W$15, 0),FALSE))</f>
        <v>0</v>
      </c>
      <c r="AI618" s="1245">
        <f>IF(ISERROR(VLOOKUP(VLOOKUP($A618, 'E4 TB Allocation Details'!$A$18:$L$214, MATCH("Customer ID", 'E4 TB Allocation Details'!$A$18:$L$18, 0),FALSE), 'E2 Allocators'!$B$15:$W$358, MATCH(AI$17, 'E2 Allocators'!$B$15:$W$15, 0),FALSE)), 0, VLOOKUP(VLOOKUP($A618, 'E4 TB Allocation Details'!$A$18:$L$214, MATCH("Customer ID", 'E4 TB Allocation Details'!$A$18:$L$18, 0),FALSE), 'E2 Allocators'!$B$15:$W$358, MATCH(AI$17, 'E2 Allocators'!$B$15:$W$15, 0),FALSE))</f>
        <v>0</v>
      </c>
      <c r="AJ618" s="1245">
        <f>IF(ISERROR(VLOOKUP(VLOOKUP($A618, 'E4 TB Allocation Details'!$A$18:$L$214, MATCH("Customer ID", 'E4 TB Allocation Details'!$A$18:$L$18, 0),FALSE), 'E2 Allocators'!$B$15:$W$358, MATCH(AJ$17, 'E2 Allocators'!$B$15:$W$15, 0),FALSE)), 0, VLOOKUP(VLOOKUP($A618, 'E4 TB Allocation Details'!$A$18:$L$214, MATCH("Customer ID", 'E4 TB Allocation Details'!$A$18:$L$18, 0),FALSE), 'E2 Allocators'!$B$15:$W$358, MATCH(AJ$17, 'E2 Allocators'!$B$15:$W$15, 0),FALSE))</f>
        <v>0</v>
      </c>
      <c r="AK618" s="1245">
        <f>IF(ISERROR(VLOOKUP(VLOOKUP($A618, 'E4 TB Allocation Details'!$A$18:$L$214, MATCH("Customer ID", 'E4 TB Allocation Details'!$A$18:$L$18, 0),FALSE), 'E2 Allocators'!$B$15:$W$358, MATCH(AK$17, 'E2 Allocators'!$B$15:$W$15, 0),FALSE)), 0, VLOOKUP(VLOOKUP($A618, 'E4 TB Allocation Details'!$A$18:$L$214, MATCH("Customer ID", 'E4 TB Allocation Details'!$A$18:$L$18, 0),FALSE), 'E2 Allocators'!$B$15:$W$358, MATCH(AK$17, 'E2 Allocators'!$B$15:$W$15, 0),FALSE))</f>
        <v>0</v>
      </c>
      <c r="AL618" s="1245">
        <f>IF(ISERROR(VLOOKUP(VLOOKUP($A618, 'E4 TB Allocation Details'!$A$18:$L$214, MATCH("Customer ID", 'E4 TB Allocation Details'!$A$18:$L$18, 0),FALSE), 'E2 Allocators'!$B$15:$W$358, MATCH(AL$17, 'E2 Allocators'!$B$15:$W$15, 0),FALSE)), 0, VLOOKUP(VLOOKUP($A618, 'E4 TB Allocation Details'!$A$18:$L$214, MATCH("Customer ID", 'E4 TB Allocation Details'!$A$18:$L$18, 0),FALSE), 'E2 Allocators'!$B$15:$W$358, MATCH(AL$17, 'E2 Allocators'!$B$15:$W$15, 0),FALSE))</f>
        <v>0</v>
      </c>
      <c r="AM618" s="1245">
        <f>IF(ISERROR(VLOOKUP(VLOOKUP($A618, 'E4 TB Allocation Details'!$A$18:$L$214, MATCH("Customer ID", 'E4 TB Allocation Details'!$A$18:$L$18, 0),FALSE), 'E2 Allocators'!$B$15:$W$358, MATCH(AM$17, 'E2 Allocators'!$B$15:$W$15, 0),FALSE)), 0, VLOOKUP(VLOOKUP($A618, 'E4 TB Allocation Details'!$A$18:$L$214, MATCH("Customer ID", 'E4 TB Allocation Details'!$A$18:$L$18, 0),FALSE), 'E2 Allocators'!$B$15:$W$358, MATCH(AM$17, 'E2 Allocators'!$B$15:$W$15, 0),FALSE))</f>
        <v>0</v>
      </c>
      <c r="AN618" s="1245">
        <f>IF(ISERROR(VLOOKUP(VLOOKUP($A618, 'E4 TB Allocation Details'!$A$18:$L$214, MATCH("Customer ID", 'E4 TB Allocation Details'!$A$18:$L$18, 0),FALSE), 'E2 Allocators'!$B$15:$W$358, MATCH(AN$17, 'E2 Allocators'!$B$15:$W$15, 0),FALSE)), 0, VLOOKUP(VLOOKUP($A618, 'E4 TB Allocation Details'!$A$18:$L$214, MATCH("Customer ID", 'E4 TB Allocation Details'!$A$18:$L$18, 0),FALSE), 'E2 Allocators'!$B$15:$W$358, MATCH(AN$17, 'E2 Allocators'!$B$15:$W$15, 0),FALSE))</f>
        <v>0</v>
      </c>
      <c r="AO618" s="1245">
        <f>IF(ISERROR(VLOOKUP(VLOOKUP($A618, 'E4 TB Allocation Details'!$A$18:$L$214, MATCH("Customer ID", 'E4 TB Allocation Details'!$A$18:$L$18, 0),FALSE), 'E2 Allocators'!$B$15:$W$358, MATCH(AO$17, 'E2 Allocators'!$B$15:$W$15, 0),FALSE)), 0, VLOOKUP(VLOOKUP($A618, 'E4 TB Allocation Details'!$A$18:$L$214, MATCH("Customer ID", 'E4 TB Allocation Details'!$A$18:$L$18, 0),FALSE), 'E2 Allocators'!$B$15:$W$358, MATCH(AO$17, 'E2 Allocators'!$B$15:$W$15, 0),FALSE))</f>
        <v>0</v>
      </c>
      <c r="AP618" s="1245">
        <f>IF(ISERROR(VLOOKUP(VLOOKUP($A618, 'E4 TB Allocation Details'!$A$18:$L$214, MATCH("Customer ID", 'E4 TB Allocation Details'!$A$18:$L$18, 0),FALSE), 'E2 Allocators'!$B$15:$W$358, MATCH(AP$17, 'E2 Allocators'!$B$15:$W$15, 0),FALSE)), 0, VLOOKUP(VLOOKUP($A618, 'E4 TB Allocation Details'!$A$18:$L$214, MATCH("Customer ID", 'E4 TB Allocation Details'!$A$18:$L$18, 0),FALSE), 'E2 Allocators'!$B$15:$W$358, MATCH(AP$17, 'E2 Allocators'!$B$15:$W$15, 0),FALSE))</f>
        <v>0</v>
      </c>
      <c r="AQ618" s="1245">
        <f>IF(ISERROR(VLOOKUP(VLOOKUP($A618, 'E4 TB Allocation Details'!$A$18:$L$214, MATCH("Customer ID", 'E4 TB Allocation Details'!$A$18:$L$18, 0),FALSE), 'E2 Allocators'!$B$15:$W$358, MATCH(AQ$17, 'E2 Allocators'!$B$15:$W$15, 0),FALSE)), 0, VLOOKUP(VLOOKUP($A618, 'E4 TB Allocation Details'!$A$18:$L$214, MATCH("Customer ID", 'E4 TB Allocation Details'!$A$18:$L$18, 0),FALSE), 'E2 Allocators'!$B$15:$W$358, MATCH(AQ$17, 'E2 Allocators'!$B$15:$W$15, 0),FALSE))</f>
        <v>0</v>
      </c>
      <c r="AR618" s="1245">
        <f>IF(ISERROR(VLOOKUP(VLOOKUP($A618, 'E4 TB Allocation Details'!$A$18:$L$214, MATCH("Customer ID", 'E4 TB Allocation Details'!$A$18:$L$18, 0),FALSE), 'E2 Allocators'!$B$15:$W$358, MATCH(AR$17, 'E2 Allocators'!$B$15:$W$15, 0),FALSE)), 0, VLOOKUP(VLOOKUP($A618, 'E4 TB Allocation Details'!$A$18:$L$214, MATCH("Customer ID", 'E4 TB Allocation Details'!$A$18:$L$18, 0),FALSE), 'E2 Allocators'!$B$15:$W$358, MATCH(AR$17, 'E2 Allocators'!$B$15:$W$15, 0),FALSE))</f>
        <v>0</v>
      </c>
      <c r="AS618" s="1245">
        <f>IF(ISERROR(VLOOKUP(VLOOKUP($A618, 'E4 TB Allocation Details'!$A$18:$L$214, MATCH("Customer ID", 'E4 TB Allocation Details'!$A$18:$L$18, 0),FALSE), 'E2 Allocators'!$B$15:$W$358, MATCH(AS$17, 'E2 Allocators'!$B$15:$W$15, 0),FALSE)), 0, VLOOKUP(VLOOKUP($A618, 'E4 TB Allocation Details'!$A$18:$L$214, MATCH("Customer ID", 'E4 TB Allocation Details'!$A$18:$L$18, 0),FALSE), 'E2 Allocators'!$B$15:$W$358, MATCH(AS$17, 'E2 Allocators'!$B$15:$W$15, 0),FALSE))</f>
        <v>0</v>
      </c>
      <c r="AT618" s="1245">
        <f>IF(ISERROR(VLOOKUP(VLOOKUP($A618, 'E4 TB Allocation Details'!$A$18:$L$214, MATCH("Customer ID", 'E4 TB Allocation Details'!$A$18:$L$18, 0),FALSE), 'E2 Allocators'!$B$15:$W$358, MATCH(AT$17, 'E2 Allocators'!$B$15:$W$15, 0),FALSE)), 0, VLOOKUP(VLOOKUP($A618, 'E4 TB Allocation Details'!$A$18:$L$214, MATCH("Customer ID", 'E4 TB Allocation Details'!$A$18:$L$18, 0),FALSE), 'E2 Allocators'!$B$15:$W$358, MATCH(AT$17, 'E2 Allocators'!$B$15:$W$15, 0),FALSE))</f>
        <v>0</v>
      </c>
      <c r="AU618" s="1245">
        <f>IF(ISERROR(VLOOKUP(VLOOKUP($A618, 'E4 TB Allocation Details'!$A$18:$L$214, MATCH("Customer ID", 'E4 TB Allocation Details'!$A$18:$L$18, 0),FALSE), 'E2 Allocators'!$B$15:$W$358, MATCH(AU$17, 'E2 Allocators'!$B$15:$W$15, 0),FALSE)), 0, VLOOKUP(VLOOKUP($A618, 'E4 TB Allocation Details'!$A$18:$L$214, MATCH("Customer ID", 'E4 TB Allocation Details'!$A$18:$L$18, 0),FALSE), 'E2 Allocators'!$B$15:$W$358, MATCH(AU$17, 'E2 Allocators'!$B$15:$W$15, 0),FALSE))</f>
        <v>0</v>
      </c>
      <c r="AV618" s="1250">
        <f t="shared" si="902"/>
        <v>0</v>
      </c>
      <c r="AW618" s="1247"/>
      <c r="AX618" s="1247"/>
      <c r="AY618" s="1247"/>
      <c r="AZ618" s="1247"/>
      <c r="BA618" s="1247"/>
      <c r="BB618" s="1247"/>
      <c r="BC618" s="1247"/>
      <c r="BD618" s="1247"/>
      <c r="BE618" s="1247"/>
      <c r="BF618" s="1247"/>
      <c r="BG618" s="1247"/>
      <c r="BH618" s="1247"/>
      <c r="BI618" s="1247"/>
      <c r="BJ618" s="1247"/>
      <c r="BK618" s="1247"/>
      <c r="BL618" s="1247"/>
      <c r="BM618" s="1247"/>
      <c r="BN618" s="1247"/>
      <c r="BO618" s="1247"/>
      <c r="BP618" s="1247"/>
      <c r="BQ618" s="1248"/>
    </row>
    <row r="619" spans="1:69" s="229" customFormat="1" ht="25.5" x14ac:dyDescent="0.2">
      <c r="A619" s="1249" t="s">
        <v>829</v>
      </c>
      <c r="B619" s="1242" t="s">
        <v>393</v>
      </c>
      <c r="C619" s="1243">
        <v>1</v>
      </c>
      <c r="D619" s="1244">
        <f t="shared" si="899"/>
        <v>0.4</v>
      </c>
      <c r="E619" s="1244">
        <f>VLOOKUP($A619,'E1 Categorization'!$A$35:$E$116,5,FALSE)</f>
        <v>0.6</v>
      </c>
      <c r="F619" s="1244">
        <f t="shared" si="900"/>
        <v>1</v>
      </c>
      <c r="G619" s="1245">
        <f>IF(ISERROR(VLOOKUP(VLOOKUP($A619, 'E4 TB Allocation Details'!$A$18:$L$214, MATCH("Demand ID", 'E4 TB Allocation Details'!$A$18:$L$18, 0),FALSE), 'E2 Allocators'!$B$15:$W$358, MATCH(G$17, 'E2 Allocators'!$B$15:$W$15, 0),FALSE)), 0, VLOOKUP(VLOOKUP($A619, 'E4 TB Allocation Details'!$A$18:$L$214, MATCH("Demand ID", 'E4 TB Allocation Details'!$A$18:$L$18, 0),FALSE), 'E2 Allocators'!$B$15:$W$358, MATCH(G$17, 'E2 Allocators'!$B$15:$W$15, 0),FALSE))</f>
        <v>0.25113475031736449</v>
      </c>
      <c r="H619" s="1245">
        <f>IF(ISERROR(VLOOKUP(VLOOKUP($A619, 'E4 TB Allocation Details'!$A$18:$L$214, MATCH("Demand ID", 'E4 TB Allocation Details'!$A$18:$L$18, 0),FALSE), 'E2 Allocators'!$B$15:$W$358, MATCH(H$17, 'E2 Allocators'!$B$15:$W$15, 0),FALSE)), 0, VLOOKUP(VLOOKUP($A619, 'E4 TB Allocation Details'!$A$18:$L$214, MATCH("Demand ID", 'E4 TB Allocation Details'!$A$18:$L$18, 0),FALSE), 'E2 Allocators'!$B$15:$W$358, MATCH(H$17, 'E2 Allocators'!$B$15:$W$15, 0),FALSE))</f>
        <v>0.28697743345801036</v>
      </c>
      <c r="I619" s="1245">
        <f>IF(ISERROR(VLOOKUP(VLOOKUP($A619, 'E4 TB Allocation Details'!$A$18:$L$214, MATCH("Demand ID", 'E4 TB Allocation Details'!$A$18:$L$18, 0),FALSE), 'E2 Allocators'!$B$15:$W$358, MATCH(I$17, 'E2 Allocators'!$B$15:$W$15, 0),FALSE)), 0, VLOOKUP(VLOOKUP($A619, 'E4 TB Allocation Details'!$A$18:$L$214, MATCH("Demand ID", 'E4 TB Allocation Details'!$A$18:$L$18, 0),FALSE), 'E2 Allocators'!$B$15:$W$358, MATCH(I$17, 'E2 Allocators'!$B$15:$W$15, 0),FALSE))</f>
        <v>0.31990928124130469</v>
      </c>
      <c r="J619" s="1245">
        <f>IF(ISERROR(VLOOKUP(VLOOKUP($A619, 'E4 TB Allocation Details'!$A$18:$L$214, MATCH("Demand ID", 'E4 TB Allocation Details'!$A$18:$L$18, 0),FALSE), 'E2 Allocators'!$B$15:$W$358, MATCH(J$17, 'E2 Allocators'!$B$15:$W$15, 0),FALSE)), 0, VLOOKUP(VLOOKUP($A619, 'E4 TB Allocation Details'!$A$18:$L$214, MATCH("Demand ID", 'E4 TB Allocation Details'!$A$18:$L$18, 0),FALSE), 'E2 Allocators'!$B$15:$W$358, MATCH(J$17, 'E2 Allocators'!$B$15:$W$15, 0),FALSE))</f>
        <v>0</v>
      </c>
      <c r="K619" s="1245">
        <f>IF(ISERROR(VLOOKUP(VLOOKUP($A619, 'E4 TB Allocation Details'!$A$18:$L$214, MATCH("Demand ID", 'E4 TB Allocation Details'!$A$18:$L$18, 0),FALSE), 'E2 Allocators'!$B$15:$W$358, MATCH(K$17, 'E2 Allocators'!$B$15:$W$15, 0),FALSE)), 0, VLOOKUP(VLOOKUP($A619, 'E4 TB Allocation Details'!$A$18:$L$214, MATCH("Demand ID", 'E4 TB Allocation Details'!$A$18:$L$18, 0),FALSE), 'E2 Allocators'!$B$15:$W$358, MATCH(K$17, 'E2 Allocators'!$B$15:$W$15, 0),FALSE))</f>
        <v>0</v>
      </c>
      <c r="L619" s="1245">
        <f>IF(ISERROR(VLOOKUP(VLOOKUP($A619, 'E4 TB Allocation Details'!$A$18:$L$214, MATCH("Demand ID", 'E4 TB Allocation Details'!$A$18:$L$18, 0),FALSE), 'E2 Allocators'!$B$15:$W$358, MATCH(L$17, 'E2 Allocators'!$B$15:$W$15, 0),FALSE)), 0, VLOOKUP(VLOOKUP($A619, 'E4 TB Allocation Details'!$A$18:$L$214, MATCH("Demand ID", 'E4 TB Allocation Details'!$A$18:$L$18, 0),FALSE), 'E2 Allocators'!$B$15:$W$358, MATCH(L$17, 'E2 Allocators'!$B$15:$W$15, 0),FALSE))</f>
        <v>0.13808753634700086</v>
      </c>
      <c r="M619" s="1245">
        <f>IF(ISERROR(VLOOKUP(VLOOKUP($A619, 'E4 TB Allocation Details'!$A$18:$L$214, MATCH("Demand ID", 'E4 TB Allocation Details'!$A$18:$L$18, 0),FALSE), 'E2 Allocators'!$B$15:$W$358, MATCH(M$17, 'E2 Allocators'!$B$15:$W$15, 0),FALSE)), 0, VLOOKUP(VLOOKUP($A619, 'E4 TB Allocation Details'!$A$18:$L$214, MATCH("Demand ID", 'E4 TB Allocation Details'!$A$18:$L$18, 0),FALSE), 'E2 Allocators'!$B$15:$W$358, MATCH(M$17, 'E2 Allocators'!$B$15:$W$15, 0),FALSE))</f>
        <v>3.451406347682279E-3</v>
      </c>
      <c r="N619" s="1245">
        <f>IF(ISERROR(VLOOKUP(VLOOKUP($A619, 'E4 TB Allocation Details'!$A$18:$L$214, MATCH("Demand ID", 'E4 TB Allocation Details'!$A$18:$L$18, 0),FALSE), 'E2 Allocators'!$B$15:$W$358, MATCH(N$17, 'E2 Allocators'!$B$15:$W$15, 0),FALSE)), 0, VLOOKUP(VLOOKUP($A619, 'E4 TB Allocation Details'!$A$18:$L$214, MATCH("Demand ID", 'E4 TB Allocation Details'!$A$18:$L$18, 0),FALSE), 'E2 Allocators'!$B$15:$W$358, MATCH(N$17, 'E2 Allocators'!$B$15:$W$15, 0),FALSE))</f>
        <v>0</v>
      </c>
      <c r="O619" s="1245">
        <f>IF(ISERROR(VLOOKUP(VLOOKUP($A619, 'E4 TB Allocation Details'!$A$18:$L$214, MATCH("Demand ID", 'E4 TB Allocation Details'!$A$18:$L$18, 0),FALSE), 'E2 Allocators'!$B$15:$W$358, MATCH(O$17, 'E2 Allocators'!$B$15:$W$15, 0),FALSE)), 0, VLOOKUP(VLOOKUP($A619, 'E4 TB Allocation Details'!$A$18:$L$214, MATCH("Demand ID", 'E4 TB Allocation Details'!$A$18:$L$18, 0),FALSE), 'E2 Allocators'!$B$15:$W$358, MATCH(O$17, 'E2 Allocators'!$B$15:$W$15, 0),FALSE))</f>
        <v>4.3959228863720592E-4</v>
      </c>
      <c r="P619" s="1245">
        <f>IF(ISERROR(VLOOKUP(VLOOKUP($A619, 'E4 TB Allocation Details'!$A$18:$L$214, MATCH("Demand ID", 'E4 TB Allocation Details'!$A$18:$L$18, 0),FALSE), 'E2 Allocators'!$B$15:$W$358, MATCH(P$17, 'E2 Allocators'!$B$15:$W$15, 0),FALSE)), 0, VLOOKUP(VLOOKUP($A619, 'E4 TB Allocation Details'!$A$18:$L$214, MATCH("Demand ID", 'E4 TB Allocation Details'!$A$18:$L$18, 0),FALSE), 'E2 Allocators'!$B$15:$W$358, MATCH(P$17, 'E2 Allocators'!$B$15:$W$15, 0),FALSE))</f>
        <v>0</v>
      </c>
      <c r="Q619" s="1245">
        <f>IF(ISERROR(VLOOKUP(VLOOKUP($A619, 'E4 TB Allocation Details'!$A$18:$L$214, MATCH("Demand ID", 'E4 TB Allocation Details'!$A$18:$L$18, 0),FALSE), 'E2 Allocators'!$B$15:$W$358, MATCH(Q$17, 'E2 Allocators'!$B$15:$W$15, 0),FALSE)), 0, VLOOKUP(VLOOKUP($A619, 'E4 TB Allocation Details'!$A$18:$L$214, MATCH("Demand ID", 'E4 TB Allocation Details'!$A$18:$L$18, 0),FALSE), 'E2 Allocators'!$B$15:$W$358, MATCH(Q$17, 'E2 Allocators'!$B$15:$W$15, 0),FALSE))</f>
        <v>0</v>
      </c>
      <c r="R619" s="1245">
        <f>IF(ISERROR(VLOOKUP(VLOOKUP($A619, 'E4 TB Allocation Details'!$A$18:$L$214, MATCH("Demand ID", 'E4 TB Allocation Details'!$A$18:$L$18, 0),FALSE), 'E2 Allocators'!$B$15:$W$358, MATCH(R$17, 'E2 Allocators'!$B$15:$W$15, 0),FALSE)), 0, VLOOKUP(VLOOKUP($A619, 'E4 TB Allocation Details'!$A$18:$L$214, MATCH("Demand ID", 'E4 TB Allocation Details'!$A$18:$L$18, 0),FALSE), 'E2 Allocators'!$B$15:$W$358, MATCH(R$17, 'E2 Allocators'!$B$15:$W$15, 0),FALSE))</f>
        <v>0</v>
      </c>
      <c r="S619" s="1245">
        <f>IF(ISERROR(VLOOKUP(VLOOKUP($A619, 'E4 TB Allocation Details'!$A$18:$L$214, MATCH("Demand ID", 'E4 TB Allocation Details'!$A$18:$L$18, 0),FALSE), 'E2 Allocators'!$B$15:$W$358, MATCH(S$17, 'E2 Allocators'!$B$15:$W$15, 0),FALSE)), 0, VLOOKUP(VLOOKUP($A619, 'E4 TB Allocation Details'!$A$18:$L$214, MATCH("Demand ID", 'E4 TB Allocation Details'!$A$18:$L$18, 0),FALSE), 'E2 Allocators'!$B$15:$W$358, MATCH(S$17, 'E2 Allocators'!$B$15:$W$15, 0),FALSE))</f>
        <v>0</v>
      </c>
      <c r="T619" s="1245">
        <f>IF(ISERROR(VLOOKUP(VLOOKUP($A619, 'E4 TB Allocation Details'!$A$18:$L$214, MATCH("Demand ID", 'E4 TB Allocation Details'!$A$18:$L$18, 0),FALSE), 'E2 Allocators'!$B$15:$W$358, MATCH(T$17, 'E2 Allocators'!$B$15:$W$15, 0),FALSE)), 0, VLOOKUP(VLOOKUP($A619, 'E4 TB Allocation Details'!$A$18:$L$214, MATCH("Demand ID", 'E4 TB Allocation Details'!$A$18:$L$18, 0),FALSE), 'E2 Allocators'!$B$15:$W$358, MATCH(T$17, 'E2 Allocators'!$B$15:$W$15, 0),FALSE))</f>
        <v>0</v>
      </c>
      <c r="U619" s="1245">
        <f>IF(ISERROR(VLOOKUP(VLOOKUP($A619, 'E4 TB Allocation Details'!$A$18:$L$214, MATCH("Demand ID", 'E4 TB Allocation Details'!$A$18:$L$18, 0),FALSE), 'E2 Allocators'!$B$15:$W$358, MATCH(U$17, 'E2 Allocators'!$B$15:$W$15, 0),FALSE)), 0, VLOOKUP(VLOOKUP($A619, 'E4 TB Allocation Details'!$A$18:$L$214, MATCH("Demand ID", 'E4 TB Allocation Details'!$A$18:$L$18, 0),FALSE), 'E2 Allocators'!$B$15:$W$358, MATCH(U$17, 'E2 Allocators'!$B$15:$W$15, 0),FALSE))</f>
        <v>0</v>
      </c>
      <c r="V619" s="1245">
        <f>IF(ISERROR(VLOOKUP(VLOOKUP($A619, 'E4 TB Allocation Details'!$A$18:$L$214, MATCH("Demand ID", 'E4 TB Allocation Details'!$A$18:$L$18, 0),FALSE), 'E2 Allocators'!$B$15:$W$358, MATCH(V$17, 'E2 Allocators'!$B$15:$W$15, 0),FALSE)), 0, VLOOKUP(VLOOKUP($A619, 'E4 TB Allocation Details'!$A$18:$L$214, MATCH("Demand ID", 'E4 TB Allocation Details'!$A$18:$L$18, 0),FALSE), 'E2 Allocators'!$B$15:$W$358, MATCH(V$17, 'E2 Allocators'!$B$15:$W$15, 0),FALSE))</f>
        <v>0</v>
      </c>
      <c r="W619" s="1245">
        <f>IF(ISERROR(VLOOKUP(VLOOKUP($A619, 'E4 TB Allocation Details'!$A$18:$L$214, MATCH("Demand ID", 'E4 TB Allocation Details'!$A$18:$L$18, 0),FALSE), 'E2 Allocators'!$B$15:$W$358, MATCH(W$17, 'E2 Allocators'!$B$15:$W$15, 0),FALSE)), 0, VLOOKUP(VLOOKUP($A619, 'E4 TB Allocation Details'!$A$18:$L$214, MATCH("Demand ID", 'E4 TB Allocation Details'!$A$18:$L$18, 0),FALSE), 'E2 Allocators'!$B$15:$W$358, MATCH(W$17, 'E2 Allocators'!$B$15:$W$15, 0),FALSE))</f>
        <v>0</v>
      </c>
      <c r="X619" s="1245">
        <f>IF(ISERROR(VLOOKUP(VLOOKUP($A619, 'E4 TB Allocation Details'!$A$18:$L$214, MATCH("Demand ID", 'E4 TB Allocation Details'!$A$18:$L$18, 0),FALSE), 'E2 Allocators'!$B$15:$W$358, MATCH(X$17, 'E2 Allocators'!$B$15:$W$15, 0),FALSE)), 0, VLOOKUP(VLOOKUP($A619, 'E4 TB Allocation Details'!$A$18:$L$214, MATCH("Demand ID", 'E4 TB Allocation Details'!$A$18:$L$18, 0),FALSE), 'E2 Allocators'!$B$15:$W$358, MATCH(X$17, 'E2 Allocators'!$B$15:$W$15, 0),FALSE))</f>
        <v>0</v>
      </c>
      <c r="Y619" s="1245">
        <f>IF(ISERROR(VLOOKUP(VLOOKUP($A619, 'E4 TB Allocation Details'!$A$18:$L$214, MATCH("Demand ID", 'E4 TB Allocation Details'!$A$18:$L$18, 0),FALSE), 'E2 Allocators'!$B$15:$W$358, MATCH(Y$17, 'E2 Allocators'!$B$15:$W$15, 0),FALSE)), 0, VLOOKUP(VLOOKUP($A619, 'E4 TB Allocation Details'!$A$18:$L$214, MATCH("Demand ID", 'E4 TB Allocation Details'!$A$18:$L$18, 0),FALSE), 'E2 Allocators'!$B$15:$W$358, MATCH(Y$17, 'E2 Allocators'!$B$15:$W$15, 0),FALSE))</f>
        <v>0</v>
      </c>
      <c r="Z619" s="1245">
        <f>IF(ISERROR(VLOOKUP(VLOOKUP($A619, 'E4 TB Allocation Details'!$A$18:$L$214, MATCH("Demand ID", 'E4 TB Allocation Details'!$A$18:$L$18, 0),FALSE), 'E2 Allocators'!$B$15:$W$358, MATCH(Z$17, 'E2 Allocators'!$B$15:$W$15, 0),FALSE)), 0, VLOOKUP(VLOOKUP($A619, 'E4 TB Allocation Details'!$A$18:$L$214, MATCH("Demand ID", 'E4 TB Allocation Details'!$A$18:$L$18, 0),FALSE), 'E2 Allocators'!$B$15:$W$358, MATCH(Z$17, 'E2 Allocators'!$B$15:$W$15, 0),FALSE))</f>
        <v>0</v>
      </c>
      <c r="AA619" s="1250">
        <f t="shared" si="901"/>
        <v>0.99999999999999989</v>
      </c>
      <c r="AB619" s="1245">
        <f>IF(ISERROR(VLOOKUP(VLOOKUP($A619, 'E4 TB Allocation Details'!$A$18:$L$214, MATCH("Customer ID", 'E4 TB Allocation Details'!$A$18:$L$18, 0),FALSE), 'E2 Allocators'!$B$15:$W$358, MATCH(AB$17, 'E2 Allocators'!$B$15:$W$15, 0),FALSE)), 0, VLOOKUP(VLOOKUP($A619, 'E4 TB Allocation Details'!$A$18:$L$214, MATCH("Customer ID", 'E4 TB Allocation Details'!$A$18:$L$18, 0),FALSE), 'E2 Allocators'!$B$15:$W$358, MATCH(AB$17, 'E2 Allocators'!$B$15:$W$15, 0),FALSE))</f>
        <v>0.834935143638739</v>
      </c>
      <c r="AC619" s="1245">
        <f>IF(ISERROR(VLOOKUP(VLOOKUP($A619, 'E4 TB Allocation Details'!$A$18:$L$214, MATCH("Customer ID", 'E4 TB Allocation Details'!$A$18:$L$18, 0),FALSE), 'E2 Allocators'!$B$15:$W$358, MATCH(AC$17, 'E2 Allocators'!$B$15:$W$15, 0),FALSE)), 0, VLOOKUP(VLOOKUP($A619, 'E4 TB Allocation Details'!$A$18:$L$214, MATCH("Customer ID", 'E4 TB Allocation Details'!$A$18:$L$18, 0),FALSE), 'E2 Allocators'!$B$15:$W$358, MATCH(AC$17, 'E2 Allocators'!$B$15:$W$15, 0),FALSE))</f>
        <v>0.13740838112189901</v>
      </c>
      <c r="AD619" s="1245">
        <f>IF(ISERROR(VLOOKUP(VLOOKUP($A619, 'E4 TB Allocation Details'!$A$18:$L$214, MATCH("Customer ID", 'E4 TB Allocation Details'!$A$18:$L$18, 0),FALSE), 'E2 Allocators'!$B$15:$W$358, MATCH(AD$17, 'E2 Allocators'!$B$15:$W$15, 0),FALSE)), 0, VLOOKUP(VLOOKUP($A619, 'E4 TB Allocation Details'!$A$18:$L$214, MATCH("Customer ID", 'E4 TB Allocation Details'!$A$18:$L$18, 0),FALSE), 'E2 Allocators'!$B$15:$W$358, MATCH(AD$17, 'E2 Allocators'!$B$15:$W$15, 0),FALSE))</f>
        <v>1.3416520194013992E-2</v>
      </c>
      <c r="AE619" s="1245">
        <f>IF(ISERROR(VLOOKUP(VLOOKUP($A619, 'E4 TB Allocation Details'!$A$18:$L$214, MATCH("Customer ID", 'E4 TB Allocation Details'!$A$18:$L$18, 0),FALSE), 'E2 Allocators'!$B$15:$W$358, MATCH(AE$17, 'E2 Allocators'!$B$15:$W$15, 0),FALSE)), 0, VLOOKUP(VLOOKUP($A619, 'E4 TB Allocation Details'!$A$18:$L$214, MATCH("Customer ID", 'E4 TB Allocation Details'!$A$18:$L$18, 0),FALSE), 'E2 Allocators'!$B$15:$W$358, MATCH(AE$17, 'E2 Allocators'!$B$15:$W$15, 0),FALSE))</f>
        <v>0</v>
      </c>
      <c r="AF619" s="1245">
        <f>IF(ISERROR(VLOOKUP(VLOOKUP($A619, 'E4 TB Allocation Details'!$A$18:$L$214, MATCH("Customer ID", 'E4 TB Allocation Details'!$A$18:$L$18, 0),FALSE), 'E2 Allocators'!$B$15:$W$358, MATCH(AF$17, 'E2 Allocators'!$B$15:$W$15, 0),FALSE)), 0, VLOOKUP(VLOOKUP($A619, 'E4 TB Allocation Details'!$A$18:$L$214, MATCH("Customer ID", 'E4 TB Allocation Details'!$A$18:$L$18, 0),FALSE), 'E2 Allocators'!$B$15:$W$358, MATCH(AF$17, 'E2 Allocators'!$B$15:$W$15, 0),FALSE))</f>
        <v>0</v>
      </c>
      <c r="AG619" s="1245">
        <f>IF(ISERROR(VLOOKUP(VLOOKUP($A619, 'E4 TB Allocation Details'!$A$18:$L$214, MATCH("Customer ID", 'E4 TB Allocation Details'!$A$18:$L$18, 0),FALSE), 'E2 Allocators'!$B$15:$W$358, MATCH(AG$17, 'E2 Allocators'!$B$15:$W$15, 0),FALSE)), 0, VLOOKUP(VLOOKUP($A619, 'E4 TB Allocation Details'!$A$18:$L$214, MATCH("Customer ID", 'E4 TB Allocation Details'!$A$18:$L$18, 0),FALSE), 'E2 Allocators'!$B$15:$W$358, MATCH(AG$17, 'E2 Allocators'!$B$15:$W$15, 0),FALSE))</f>
        <v>1.024161846871297E-4</v>
      </c>
      <c r="AH619" s="1245">
        <f>IF(ISERROR(VLOOKUP(VLOOKUP($A619, 'E4 TB Allocation Details'!$A$18:$L$214, MATCH("Customer ID", 'E4 TB Allocation Details'!$A$18:$L$18, 0),FALSE), 'E2 Allocators'!$B$15:$W$358, MATCH(AH$17, 'E2 Allocators'!$B$15:$W$15, 0),FALSE)), 0, VLOOKUP(VLOOKUP($A619, 'E4 TB Allocation Details'!$A$18:$L$214, MATCH("Customer ID", 'E4 TB Allocation Details'!$A$18:$L$18, 0),FALSE), 'E2 Allocators'!$B$15:$W$358, MATCH(AH$17, 'E2 Allocators'!$B$15:$W$15, 0),FALSE))</f>
        <v>1.1474718058795493E-2</v>
      </c>
      <c r="AI619" s="1245">
        <f>IF(ISERROR(VLOOKUP(VLOOKUP($A619, 'E4 TB Allocation Details'!$A$18:$L$214, MATCH("Customer ID", 'E4 TB Allocation Details'!$A$18:$L$18, 0),FALSE), 'E2 Allocators'!$B$15:$W$358, MATCH(AI$17, 'E2 Allocators'!$B$15:$W$15, 0),FALSE)), 0, VLOOKUP(VLOOKUP($A619, 'E4 TB Allocation Details'!$A$18:$L$214, MATCH("Customer ID", 'E4 TB Allocation Details'!$A$18:$L$18, 0),FALSE), 'E2 Allocators'!$B$15:$W$358, MATCH(AI$17, 'E2 Allocators'!$B$15:$W$15, 0),FALSE))</f>
        <v>0</v>
      </c>
      <c r="AJ619" s="1245">
        <f>IF(ISERROR(VLOOKUP(VLOOKUP($A619, 'E4 TB Allocation Details'!$A$18:$L$214, MATCH("Customer ID", 'E4 TB Allocation Details'!$A$18:$L$18, 0),FALSE), 'E2 Allocators'!$B$15:$W$358, MATCH(AJ$17, 'E2 Allocators'!$B$15:$W$15, 0),FALSE)), 0, VLOOKUP(VLOOKUP($A619, 'E4 TB Allocation Details'!$A$18:$L$214, MATCH("Customer ID", 'E4 TB Allocation Details'!$A$18:$L$18, 0),FALSE), 'E2 Allocators'!$B$15:$W$358, MATCH(AJ$17, 'E2 Allocators'!$B$15:$W$15, 0),FALSE))</f>
        <v>2.6628208018653725E-3</v>
      </c>
      <c r="AK619" s="1245">
        <f>IF(ISERROR(VLOOKUP(VLOOKUP($A619, 'E4 TB Allocation Details'!$A$18:$L$214, MATCH("Customer ID", 'E4 TB Allocation Details'!$A$18:$L$18, 0),FALSE), 'E2 Allocators'!$B$15:$W$358, MATCH(AK$17, 'E2 Allocators'!$B$15:$W$15, 0),FALSE)), 0, VLOOKUP(VLOOKUP($A619, 'E4 TB Allocation Details'!$A$18:$L$214, MATCH("Customer ID", 'E4 TB Allocation Details'!$A$18:$L$18, 0),FALSE), 'E2 Allocators'!$B$15:$W$358, MATCH(AK$17, 'E2 Allocators'!$B$15:$W$15, 0),FALSE))</f>
        <v>0</v>
      </c>
      <c r="AL619" s="1245">
        <f>IF(ISERROR(VLOOKUP(VLOOKUP($A619, 'E4 TB Allocation Details'!$A$18:$L$214, MATCH("Customer ID", 'E4 TB Allocation Details'!$A$18:$L$18, 0),FALSE), 'E2 Allocators'!$B$15:$W$358, MATCH(AL$17, 'E2 Allocators'!$B$15:$W$15, 0),FALSE)), 0, VLOOKUP(VLOOKUP($A619, 'E4 TB Allocation Details'!$A$18:$L$214, MATCH("Customer ID", 'E4 TB Allocation Details'!$A$18:$L$18, 0),FALSE), 'E2 Allocators'!$B$15:$W$358, MATCH(AL$17, 'E2 Allocators'!$B$15:$W$15, 0),FALSE))</f>
        <v>0</v>
      </c>
      <c r="AM619" s="1245">
        <f>IF(ISERROR(VLOOKUP(VLOOKUP($A619, 'E4 TB Allocation Details'!$A$18:$L$214, MATCH("Customer ID", 'E4 TB Allocation Details'!$A$18:$L$18, 0),FALSE), 'E2 Allocators'!$B$15:$W$358, MATCH(AM$17, 'E2 Allocators'!$B$15:$W$15, 0),FALSE)), 0, VLOOKUP(VLOOKUP($A619, 'E4 TB Allocation Details'!$A$18:$L$214, MATCH("Customer ID", 'E4 TB Allocation Details'!$A$18:$L$18, 0),FALSE), 'E2 Allocators'!$B$15:$W$358, MATCH(AM$17, 'E2 Allocators'!$B$15:$W$15, 0),FALSE))</f>
        <v>0</v>
      </c>
      <c r="AN619" s="1245">
        <f>IF(ISERROR(VLOOKUP(VLOOKUP($A619, 'E4 TB Allocation Details'!$A$18:$L$214, MATCH("Customer ID", 'E4 TB Allocation Details'!$A$18:$L$18, 0),FALSE), 'E2 Allocators'!$B$15:$W$358, MATCH(AN$17, 'E2 Allocators'!$B$15:$W$15, 0),FALSE)), 0, VLOOKUP(VLOOKUP($A619, 'E4 TB Allocation Details'!$A$18:$L$214, MATCH("Customer ID", 'E4 TB Allocation Details'!$A$18:$L$18, 0),FALSE), 'E2 Allocators'!$B$15:$W$358, MATCH(AN$17, 'E2 Allocators'!$B$15:$W$15, 0),FALSE))</f>
        <v>0</v>
      </c>
      <c r="AO619" s="1245">
        <f>IF(ISERROR(VLOOKUP(VLOOKUP($A619, 'E4 TB Allocation Details'!$A$18:$L$214, MATCH("Customer ID", 'E4 TB Allocation Details'!$A$18:$L$18, 0),FALSE), 'E2 Allocators'!$B$15:$W$358, MATCH(AO$17, 'E2 Allocators'!$B$15:$W$15, 0),FALSE)), 0, VLOOKUP(VLOOKUP($A619, 'E4 TB Allocation Details'!$A$18:$L$214, MATCH("Customer ID", 'E4 TB Allocation Details'!$A$18:$L$18, 0),FALSE), 'E2 Allocators'!$B$15:$W$358, MATCH(AO$17, 'E2 Allocators'!$B$15:$W$15, 0),FALSE))</f>
        <v>0</v>
      </c>
      <c r="AP619" s="1245">
        <f>IF(ISERROR(VLOOKUP(VLOOKUP($A619, 'E4 TB Allocation Details'!$A$18:$L$214, MATCH("Customer ID", 'E4 TB Allocation Details'!$A$18:$L$18, 0),FALSE), 'E2 Allocators'!$B$15:$W$358, MATCH(AP$17, 'E2 Allocators'!$B$15:$W$15, 0),FALSE)), 0, VLOOKUP(VLOOKUP($A619, 'E4 TB Allocation Details'!$A$18:$L$214, MATCH("Customer ID", 'E4 TB Allocation Details'!$A$18:$L$18, 0),FALSE), 'E2 Allocators'!$B$15:$W$358, MATCH(AP$17, 'E2 Allocators'!$B$15:$W$15, 0),FALSE))</f>
        <v>0</v>
      </c>
      <c r="AQ619" s="1245">
        <f>IF(ISERROR(VLOOKUP(VLOOKUP($A619, 'E4 TB Allocation Details'!$A$18:$L$214, MATCH("Customer ID", 'E4 TB Allocation Details'!$A$18:$L$18, 0),FALSE), 'E2 Allocators'!$B$15:$W$358, MATCH(AQ$17, 'E2 Allocators'!$B$15:$W$15, 0),FALSE)), 0, VLOOKUP(VLOOKUP($A619, 'E4 TB Allocation Details'!$A$18:$L$214, MATCH("Customer ID", 'E4 TB Allocation Details'!$A$18:$L$18, 0),FALSE), 'E2 Allocators'!$B$15:$W$358, MATCH(AQ$17, 'E2 Allocators'!$B$15:$W$15, 0),FALSE))</f>
        <v>0</v>
      </c>
      <c r="AR619" s="1245">
        <f>IF(ISERROR(VLOOKUP(VLOOKUP($A619, 'E4 TB Allocation Details'!$A$18:$L$214, MATCH("Customer ID", 'E4 TB Allocation Details'!$A$18:$L$18, 0),FALSE), 'E2 Allocators'!$B$15:$W$358, MATCH(AR$17, 'E2 Allocators'!$B$15:$W$15, 0),FALSE)), 0, VLOOKUP(VLOOKUP($A619, 'E4 TB Allocation Details'!$A$18:$L$214, MATCH("Customer ID", 'E4 TB Allocation Details'!$A$18:$L$18, 0),FALSE), 'E2 Allocators'!$B$15:$W$358, MATCH(AR$17, 'E2 Allocators'!$B$15:$W$15, 0),FALSE))</f>
        <v>0</v>
      </c>
      <c r="AS619" s="1245">
        <f>IF(ISERROR(VLOOKUP(VLOOKUP($A619, 'E4 TB Allocation Details'!$A$18:$L$214, MATCH("Customer ID", 'E4 TB Allocation Details'!$A$18:$L$18, 0),FALSE), 'E2 Allocators'!$B$15:$W$358, MATCH(AS$17, 'E2 Allocators'!$B$15:$W$15, 0),FALSE)), 0, VLOOKUP(VLOOKUP($A619, 'E4 TB Allocation Details'!$A$18:$L$214, MATCH("Customer ID", 'E4 TB Allocation Details'!$A$18:$L$18, 0),FALSE), 'E2 Allocators'!$B$15:$W$358, MATCH(AS$17, 'E2 Allocators'!$B$15:$W$15, 0),FALSE))</f>
        <v>0</v>
      </c>
      <c r="AT619" s="1245">
        <f>IF(ISERROR(VLOOKUP(VLOOKUP($A619, 'E4 TB Allocation Details'!$A$18:$L$214, MATCH("Customer ID", 'E4 TB Allocation Details'!$A$18:$L$18, 0),FALSE), 'E2 Allocators'!$B$15:$W$358, MATCH(AT$17, 'E2 Allocators'!$B$15:$W$15, 0),FALSE)), 0, VLOOKUP(VLOOKUP($A619, 'E4 TB Allocation Details'!$A$18:$L$214, MATCH("Customer ID", 'E4 TB Allocation Details'!$A$18:$L$18, 0),FALSE), 'E2 Allocators'!$B$15:$W$358, MATCH(AT$17, 'E2 Allocators'!$B$15:$W$15, 0),FALSE))</f>
        <v>0</v>
      </c>
      <c r="AU619" s="1245">
        <f>IF(ISERROR(VLOOKUP(VLOOKUP($A619, 'E4 TB Allocation Details'!$A$18:$L$214, MATCH("Customer ID", 'E4 TB Allocation Details'!$A$18:$L$18, 0),FALSE), 'E2 Allocators'!$B$15:$W$358, MATCH(AU$17, 'E2 Allocators'!$B$15:$W$15, 0),FALSE)), 0, VLOOKUP(VLOOKUP($A619, 'E4 TB Allocation Details'!$A$18:$L$214, MATCH("Customer ID", 'E4 TB Allocation Details'!$A$18:$L$18, 0),FALSE), 'E2 Allocators'!$B$15:$W$358, MATCH(AU$17, 'E2 Allocators'!$B$15:$W$15, 0),FALSE))</f>
        <v>0</v>
      </c>
      <c r="AV619" s="1250">
        <f t="shared" si="902"/>
        <v>1</v>
      </c>
      <c r="AW619" s="1247"/>
      <c r="AX619" s="1247"/>
      <c r="AY619" s="1247"/>
      <c r="AZ619" s="1247"/>
      <c r="BA619" s="1247"/>
      <c r="BB619" s="1247"/>
      <c r="BC619" s="1247"/>
      <c r="BD619" s="1247"/>
      <c r="BE619" s="1247"/>
      <c r="BF619" s="1247"/>
      <c r="BG619" s="1247"/>
      <c r="BH619" s="1247"/>
      <c r="BI619" s="1247"/>
      <c r="BJ619" s="1247"/>
      <c r="BK619" s="1247"/>
      <c r="BL619" s="1247"/>
      <c r="BM619" s="1247"/>
      <c r="BN619" s="1247"/>
      <c r="BO619" s="1247"/>
      <c r="BP619" s="1247"/>
      <c r="BQ619" s="1248"/>
    </row>
    <row r="620" spans="1:69" s="229" customFormat="1" ht="25.5" x14ac:dyDescent="0.2">
      <c r="A620" s="1249" t="s">
        <v>830</v>
      </c>
      <c r="B620" s="1242" t="s">
        <v>394</v>
      </c>
      <c r="C620" s="1243">
        <v>1</v>
      </c>
      <c r="D620" s="1244">
        <f t="shared" si="899"/>
        <v>0.4</v>
      </c>
      <c r="E620" s="1244">
        <f>VLOOKUP($A620,'E1 Categorization'!$A$35:$E$116,5,FALSE)</f>
        <v>0.6</v>
      </c>
      <c r="F620" s="1244">
        <f t="shared" si="900"/>
        <v>1</v>
      </c>
      <c r="G620" s="1245">
        <f>IF(ISERROR(VLOOKUP(VLOOKUP($A620, 'E4 TB Allocation Details'!$A$18:$L$214, MATCH("Demand ID", 'E4 TB Allocation Details'!$A$18:$L$18, 0),FALSE), 'E2 Allocators'!$B$15:$W$358, MATCH(G$17, 'E2 Allocators'!$B$15:$W$15, 0),FALSE)), 0, VLOOKUP(VLOOKUP($A620, 'E4 TB Allocation Details'!$A$18:$L$214, MATCH("Demand ID", 'E4 TB Allocation Details'!$A$18:$L$18, 0),FALSE), 'E2 Allocators'!$B$15:$W$358, MATCH(G$17, 'E2 Allocators'!$B$15:$W$15, 0),FALSE))</f>
        <v>0.30931799982969349</v>
      </c>
      <c r="H620" s="1245">
        <f>IF(ISERROR(VLOOKUP(VLOOKUP($A620, 'E4 TB Allocation Details'!$A$18:$L$214, MATCH("Demand ID", 'E4 TB Allocation Details'!$A$18:$L$18, 0),FALSE), 'E2 Allocators'!$B$15:$W$358, MATCH(H$17, 'E2 Allocators'!$B$15:$W$15, 0),FALSE)), 0, VLOOKUP(VLOOKUP($A620, 'E4 TB Allocation Details'!$A$18:$L$214, MATCH("Demand ID", 'E4 TB Allocation Details'!$A$18:$L$18, 0),FALSE), 'E2 Allocators'!$B$15:$W$358, MATCH(H$17, 'E2 Allocators'!$B$15:$W$15, 0),FALSE))</f>
        <v>0.35346476583313763</v>
      </c>
      <c r="I620" s="1245">
        <f>IF(ISERROR(VLOOKUP(VLOOKUP($A620, 'E4 TB Allocation Details'!$A$18:$L$214, MATCH("Demand ID", 'E4 TB Allocation Details'!$A$18:$L$18, 0),FALSE), 'E2 Allocators'!$B$15:$W$358, MATCH(I$17, 'E2 Allocators'!$B$15:$W$15, 0),FALSE)), 0, VLOOKUP(VLOOKUP($A620, 'E4 TB Allocation Details'!$A$18:$L$214, MATCH("Demand ID", 'E4 TB Allocation Details'!$A$18:$L$18, 0),FALSE), 'E2 Allocators'!$B$15:$W$358, MATCH(I$17, 'E2 Allocators'!$B$15:$W$15, 0),FALSE))</f>
        <v>0.33667579669347358</v>
      </c>
      <c r="J620" s="1245">
        <f>IF(ISERROR(VLOOKUP(VLOOKUP($A620, 'E4 TB Allocation Details'!$A$18:$L$214, MATCH("Demand ID", 'E4 TB Allocation Details'!$A$18:$L$18, 0),FALSE), 'E2 Allocators'!$B$15:$W$358, MATCH(J$17, 'E2 Allocators'!$B$15:$W$15, 0),FALSE)), 0, VLOOKUP(VLOOKUP($A620, 'E4 TB Allocation Details'!$A$18:$L$214, MATCH("Demand ID", 'E4 TB Allocation Details'!$A$18:$L$18, 0),FALSE), 'E2 Allocators'!$B$15:$W$358, MATCH(J$17, 'E2 Allocators'!$B$15:$W$15, 0),FALSE))</f>
        <v>0</v>
      </c>
      <c r="K620" s="1245">
        <f>IF(ISERROR(VLOOKUP(VLOOKUP($A620, 'E4 TB Allocation Details'!$A$18:$L$214, MATCH("Demand ID", 'E4 TB Allocation Details'!$A$18:$L$18, 0),FALSE), 'E2 Allocators'!$B$15:$W$358, MATCH(K$17, 'E2 Allocators'!$B$15:$W$15, 0),FALSE)), 0, VLOOKUP(VLOOKUP($A620, 'E4 TB Allocation Details'!$A$18:$L$214, MATCH("Demand ID", 'E4 TB Allocation Details'!$A$18:$L$18, 0),FALSE), 'E2 Allocators'!$B$15:$W$358, MATCH(K$17, 'E2 Allocators'!$B$15:$W$15, 0),FALSE))</f>
        <v>0</v>
      </c>
      <c r="L620" s="1245">
        <f>IF(ISERROR(VLOOKUP(VLOOKUP($A620, 'E4 TB Allocation Details'!$A$18:$L$214, MATCH("Demand ID", 'E4 TB Allocation Details'!$A$18:$L$18, 0),FALSE), 'E2 Allocators'!$B$15:$W$358, MATCH(L$17, 'E2 Allocators'!$B$15:$W$15, 0),FALSE)), 0, VLOOKUP(VLOOKUP($A620, 'E4 TB Allocation Details'!$A$18:$L$214, MATCH("Demand ID", 'E4 TB Allocation Details'!$A$18:$L$18, 0),FALSE), 'E2 Allocators'!$B$15:$W$358, MATCH(L$17, 'E2 Allocators'!$B$15:$W$15, 0),FALSE))</f>
        <v>0</v>
      </c>
      <c r="M620" s="1245">
        <f>IF(ISERROR(VLOOKUP(VLOOKUP($A620, 'E4 TB Allocation Details'!$A$18:$L$214, MATCH("Demand ID", 'E4 TB Allocation Details'!$A$18:$L$18, 0),FALSE), 'E2 Allocators'!$B$15:$W$358, MATCH(M$17, 'E2 Allocators'!$B$15:$W$15, 0),FALSE)), 0, VLOOKUP(VLOOKUP($A620, 'E4 TB Allocation Details'!$A$18:$L$214, MATCH("Demand ID", 'E4 TB Allocation Details'!$A$18:$L$18, 0),FALSE), 'E2 Allocators'!$B$15:$W$358, MATCH(M$17, 'E2 Allocators'!$B$15:$W$15, 0),FALSE))</f>
        <v>0</v>
      </c>
      <c r="N620" s="1245">
        <f>IF(ISERROR(VLOOKUP(VLOOKUP($A620, 'E4 TB Allocation Details'!$A$18:$L$214, MATCH("Demand ID", 'E4 TB Allocation Details'!$A$18:$L$18, 0),FALSE), 'E2 Allocators'!$B$15:$W$358, MATCH(N$17, 'E2 Allocators'!$B$15:$W$15, 0),FALSE)), 0, VLOOKUP(VLOOKUP($A620, 'E4 TB Allocation Details'!$A$18:$L$214, MATCH("Demand ID", 'E4 TB Allocation Details'!$A$18:$L$18, 0),FALSE), 'E2 Allocators'!$B$15:$W$358, MATCH(N$17, 'E2 Allocators'!$B$15:$W$15, 0),FALSE))</f>
        <v>0</v>
      </c>
      <c r="O620" s="1245">
        <f>IF(ISERROR(VLOOKUP(VLOOKUP($A620, 'E4 TB Allocation Details'!$A$18:$L$214, MATCH("Demand ID", 'E4 TB Allocation Details'!$A$18:$L$18, 0),FALSE), 'E2 Allocators'!$B$15:$W$358, MATCH(O$17, 'E2 Allocators'!$B$15:$W$15, 0),FALSE)), 0, VLOOKUP(VLOOKUP($A620, 'E4 TB Allocation Details'!$A$18:$L$214, MATCH("Demand ID", 'E4 TB Allocation Details'!$A$18:$L$18, 0),FALSE), 'E2 Allocators'!$B$15:$W$358, MATCH(O$17, 'E2 Allocators'!$B$15:$W$15, 0),FALSE))</f>
        <v>5.4143764369520648E-4</v>
      </c>
      <c r="P620" s="1245">
        <f>IF(ISERROR(VLOOKUP(VLOOKUP($A620, 'E4 TB Allocation Details'!$A$18:$L$214, MATCH("Demand ID", 'E4 TB Allocation Details'!$A$18:$L$18, 0),FALSE), 'E2 Allocators'!$B$15:$W$358, MATCH(P$17, 'E2 Allocators'!$B$15:$W$15, 0),FALSE)), 0, VLOOKUP(VLOOKUP($A620, 'E4 TB Allocation Details'!$A$18:$L$214, MATCH("Demand ID", 'E4 TB Allocation Details'!$A$18:$L$18, 0),FALSE), 'E2 Allocators'!$B$15:$W$358, MATCH(P$17, 'E2 Allocators'!$B$15:$W$15, 0),FALSE))</f>
        <v>0</v>
      </c>
      <c r="Q620" s="1245">
        <f>IF(ISERROR(VLOOKUP(VLOOKUP($A620, 'E4 TB Allocation Details'!$A$18:$L$214, MATCH("Demand ID", 'E4 TB Allocation Details'!$A$18:$L$18, 0),FALSE), 'E2 Allocators'!$B$15:$W$358, MATCH(Q$17, 'E2 Allocators'!$B$15:$W$15, 0),FALSE)), 0, VLOOKUP(VLOOKUP($A620, 'E4 TB Allocation Details'!$A$18:$L$214, MATCH("Demand ID", 'E4 TB Allocation Details'!$A$18:$L$18, 0),FALSE), 'E2 Allocators'!$B$15:$W$358, MATCH(Q$17, 'E2 Allocators'!$B$15:$W$15, 0),FALSE))</f>
        <v>0</v>
      </c>
      <c r="R620" s="1245">
        <f>IF(ISERROR(VLOOKUP(VLOOKUP($A620, 'E4 TB Allocation Details'!$A$18:$L$214, MATCH("Demand ID", 'E4 TB Allocation Details'!$A$18:$L$18, 0),FALSE), 'E2 Allocators'!$B$15:$W$358, MATCH(R$17, 'E2 Allocators'!$B$15:$W$15, 0),FALSE)), 0, VLOOKUP(VLOOKUP($A620, 'E4 TB Allocation Details'!$A$18:$L$214, MATCH("Demand ID", 'E4 TB Allocation Details'!$A$18:$L$18, 0),FALSE), 'E2 Allocators'!$B$15:$W$358, MATCH(R$17, 'E2 Allocators'!$B$15:$W$15, 0),FALSE))</f>
        <v>0</v>
      </c>
      <c r="S620" s="1245">
        <f>IF(ISERROR(VLOOKUP(VLOOKUP($A620, 'E4 TB Allocation Details'!$A$18:$L$214, MATCH("Demand ID", 'E4 TB Allocation Details'!$A$18:$L$18, 0),FALSE), 'E2 Allocators'!$B$15:$W$358, MATCH(S$17, 'E2 Allocators'!$B$15:$W$15, 0),FALSE)), 0, VLOOKUP(VLOOKUP($A620, 'E4 TB Allocation Details'!$A$18:$L$214, MATCH("Demand ID", 'E4 TB Allocation Details'!$A$18:$L$18, 0),FALSE), 'E2 Allocators'!$B$15:$W$358, MATCH(S$17, 'E2 Allocators'!$B$15:$W$15, 0),FALSE))</f>
        <v>0</v>
      </c>
      <c r="T620" s="1245">
        <f>IF(ISERROR(VLOOKUP(VLOOKUP($A620, 'E4 TB Allocation Details'!$A$18:$L$214, MATCH("Demand ID", 'E4 TB Allocation Details'!$A$18:$L$18, 0),FALSE), 'E2 Allocators'!$B$15:$W$358, MATCH(T$17, 'E2 Allocators'!$B$15:$W$15, 0),FALSE)), 0, VLOOKUP(VLOOKUP($A620, 'E4 TB Allocation Details'!$A$18:$L$214, MATCH("Demand ID", 'E4 TB Allocation Details'!$A$18:$L$18, 0),FALSE), 'E2 Allocators'!$B$15:$W$358, MATCH(T$17, 'E2 Allocators'!$B$15:$W$15, 0),FALSE))</f>
        <v>0</v>
      </c>
      <c r="U620" s="1245">
        <f>IF(ISERROR(VLOOKUP(VLOOKUP($A620, 'E4 TB Allocation Details'!$A$18:$L$214, MATCH("Demand ID", 'E4 TB Allocation Details'!$A$18:$L$18, 0),FALSE), 'E2 Allocators'!$B$15:$W$358, MATCH(U$17, 'E2 Allocators'!$B$15:$W$15, 0),FALSE)), 0, VLOOKUP(VLOOKUP($A620, 'E4 TB Allocation Details'!$A$18:$L$214, MATCH("Demand ID", 'E4 TB Allocation Details'!$A$18:$L$18, 0),FALSE), 'E2 Allocators'!$B$15:$W$358, MATCH(U$17, 'E2 Allocators'!$B$15:$W$15, 0),FALSE))</f>
        <v>0</v>
      </c>
      <c r="V620" s="1245">
        <f>IF(ISERROR(VLOOKUP(VLOOKUP($A620, 'E4 TB Allocation Details'!$A$18:$L$214, MATCH("Demand ID", 'E4 TB Allocation Details'!$A$18:$L$18, 0),FALSE), 'E2 Allocators'!$B$15:$W$358, MATCH(V$17, 'E2 Allocators'!$B$15:$W$15, 0),FALSE)), 0, VLOOKUP(VLOOKUP($A620, 'E4 TB Allocation Details'!$A$18:$L$214, MATCH("Demand ID", 'E4 TB Allocation Details'!$A$18:$L$18, 0),FALSE), 'E2 Allocators'!$B$15:$W$358, MATCH(V$17, 'E2 Allocators'!$B$15:$W$15, 0),FALSE))</f>
        <v>0</v>
      </c>
      <c r="W620" s="1245">
        <f>IF(ISERROR(VLOOKUP(VLOOKUP($A620, 'E4 TB Allocation Details'!$A$18:$L$214, MATCH("Demand ID", 'E4 TB Allocation Details'!$A$18:$L$18, 0),FALSE), 'E2 Allocators'!$B$15:$W$358, MATCH(W$17, 'E2 Allocators'!$B$15:$W$15, 0),FALSE)), 0, VLOOKUP(VLOOKUP($A620, 'E4 TB Allocation Details'!$A$18:$L$214, MATCH("Demand ID", 'E4 TB Allocation Details'!$A$18:$L$18, 0),FALSE), 'E2 Allocators'!$B$15:$W$358, MATCH(W$17, 'E2 Allocators'!$B$15:$W$15, 0),FALSE))</f>
        <v>0</v>
      </c>
      <c r="X620" s="1245">
        <f>IF(ISERROR(VLOOKUP(VLOOKUP($A620, 'E4 TB Allocation Details'!$A$18:$L$214, MATCH("Demand ID", 'E4 TB Allocation Details'!$A$18:$L$18, 0),FALSE), 'E2 Allocators'!$B$15:$W$358, MATCH(X$17, 'E2 Allocators'!$B$15:$W$15, 0),FALSE)), 0, VLOOKUP(VLOOKUP($A620, 'E4 TB Allocation Details'!$A$18:$L$214, MATCH("Demand ID", 'E4 TB Allocation Details'!$A$18:$L$18, 0),FALSE), 'E2 Allocators'!$B$15:$W$358, MATCH(X$17, 'E2 Allocators'!$B$15:$W$15, 0),FALSE))</f>
        <v>0</v>
      </c>
      <c r="Y620" s="1245">
        <f>IF(ISERROR(VLOOKUP(VLOOKUP($A620, 'E4 TB Allocation Details'!$A$18:$L$214, MATCH("Demand ID", 'E4 TB Allocation Details'!$A$18:$L$18, 0),FALSE), 'E2 Allocators'!$B$15:$W$358, MATCH(Y$17, 'E2 Allocators'!$B$15:$W$15, 0),FALSE)), 0, VLOOKUP(VLOOKUP($A620, 'E4 TB Allocation Details'!$A$18:$L$214, MATCH("Demand ID", 'E4 TB Allocation Details'!$A$18:$L$18, 0),FALSE), 'E2 Allocators'!$B$15:$W$358, MATCH(Y$17, 'E2 Allocators'!$B$15:$W$15, 0),FALSE))</f>
        <v>0</v>
      </c>
      <c r="Z620" s="1245">
        <f>IF(ISERROR(VLOOKUP(VLOOKUP($A620, 'E4 TB Allocation Details'!$A$18:$L$214, MATCH("Demand ID", 'E4 TB Allocation Details'!$A$18:$L$18, 0),FALSE), 'E2 Allocators'!$B$15:$W$358, MATCH(Z$17, 'E2 Allocators'!$B$15:$W$15, 0),FALSE)), 0, VLOOKUP(VLOOKUP($A620, 'E4 TB Allocation Details'!$A$18:$L$214, MATCH("Demand ID", 'E4 TB Allocation Details'!$A$18:$L$18, 0),FALSE), 'E2 Allocators'!$B$15:$W$358, MATCH(Z$17, 'E2 Allocators'!$B$15:$W$15, 0),FALSE))</f>
        <v>0</v>
      </c>
      <c r="AA620" s="1250">
        <f t="shared" si="901"/>
        <v>0.99999999999999989</v>
      </c>
      <c r="AB620" s="1245">
        <f>IF(ISERROR(VLOOKUP(VLOOKUP($A620, 'E4 TB Allocation Details'!$A$18:$L$214, MATCH("Customer ID", 'E4 TB Allocation Details'!$A$18:$L$18, 0),FALSE), 'E2 Allocators'!$B$15:$W$358, MATCH(AB$17, 'E2 Allocators'!$B$15:$W$15, 0),FALSE)), 0, VLOOKUP(VLOOKUP($A620, 'E4 TB Allocation Details'!$A$18:$L$214, MATCH("Customer ID", 'E4 TB Allocation Details'!$A$18:$L$18, 0),FALSE), 'E2 Allocators'!$B$15:$W$358, MATCH(AB$17, 'E2 Allocators'!$B$15:$W$15, 0),FALSE))</f>
        <v>0.6886145204907278</v>
      </c>
      <c r="AC620" s="1245">
        <f>IF(ISERROR(VLOOKUP(VLOOKUP($A620, 'E4 TB Allocation Details'!$A$18:$L$214, MATCH("Customer ID", 'E4 TB Allocation Details'!$A$18:$L$18, 0),FALSE), 'E2 Allocators'!$B$15:$W$358, MATCH(AC$17, 'E2 Allocators'!$B$15:$W$15, 0),FALSE)), 0, VLOOKUP(VLOOKUP($A620, 'E4 TB Allocation Details'!$A$18:$L$214, MATCH("Customer ID", 'E4 TB Allocation Details'!$A$18:$L$18, 0),FALSE), 'E2 Allocators'!$B$15:$W$358, MATCH(AC$17, 'E2 Allocators'!$B$15:$W$15, 0),FALSE))</f>
        <v>0.11332785210752201</v>
      </c>
      <c r="AD620" s="1245">
        <f>IF(ISERROR(VLOOKUP(VLOOKUP($A620, 'E4 TB Allocation Details'!$A$18:$L$214, MATCH("Customer ID", 'E4 TB Allocation Details'!$A$18:$L$18, 0),FALSE), 'E2 Allocators'!$B$15:$W$358, MATCH(AD$17, 'E2 Allocators'!$B$15:$W$15, 0),FALSE)), 0, VLOOKUP(VLOOKUP($A620, 'E4 TB Allocation Details'!$A$18:$L$214, MATCH("Customer ID", 'E4 TB Allocation Details'!$A$18:$L$18, 0),FALSE), 'E2 Allocators'!$B$15:$W$358, MATCH(AD$17, 'E2 Allocators'!$B$15:$W$15, 0),FALSE))</f>
        <v>1.1065303323790347E-2</v>
      </c>
      <c r="AE620" s="1245">
        <f>IF(ISERROR(VLOOKUP(VLOOKUP($A620, 'E4 TB Allocation Details'!$A$18:$L$214, MATCH("Customer ID", 'E4 TB Allocation Details'!$A$18:$L$18, 0),FALSE), 'E2 Allocators'!$B$15:$W$358, MATCH(AE$17, 'E2 Allocators'!$B$15:$W$15, 0),FALSE)), 0, VLOOKUP(VLOOKUP($A620, 'E4 TB Allocation Details'!$A$18:$L$214, MATCH("Customer ID", 'E4 TB Allocation Details'!$A$18:$L$18, 0),FALSE), 'E2 Allocators'!$B$15:$W$358, MATCH(AE$17, 'E2 Allocators'!$B$15:$W$15, 0),FALSE))</f>
        <v>0</v>
      </c>
      <c r="AF620" s="1245">
        <f>IF(ISERROR(VLOOKUP(VLOOKUP($A620, 'E4 TB Allocation Details'!$A$18:$L$214, MATCH("Customer ID", 'E4 TB Allocation Details'!$A$18:$L$18, 0),FALSE), 'E2 Allocators'!$B$15:$W$358, MATCH(AF$17, 'E2 Allocators'!$B$15:$W$15, 0),FALSE)), 0, VLOOKUP(VLOOKUP($A620, 'E4 TB Allocation Details'!$A$18:$L$214, MATCH("Customer ID", 'E4 TB Allocation Details'!$A$18:$L$18, 0),FALSE), 'E2 Allocators'!$B$15:$W$358, MATCH(AF$17, 'E2 Allocators'!$B$15:$W$15, 0),FALSE))</f>
        <v>0</v>
      </c>
      <c r="AG620" s="1245">
        <f>IF(ISERROR(VLOOKUP(VLOOKUP($A620, 'E4 TB Allocation Details'!$A$18:$L$214, MATCH("Customer ID", 'E4 TB Allocation Details'!$A$18:$L$18, 0),FALSE), 'E2 Allocators'!$B$15:$W$358, MATCH(AG$17, 'E2 Allocators'!$B$15:$W$15, 0),FALSE)), 0, VLOOKUP(VLOOKUP($A620, 'E4 TB Allocation Details'!$A$18:$L$214, MATCH("Customer ID", 'E4 TB Allocation Details'!$A$18:$L$18, 0),FALSE), 'E2 Allocators'!$B$15:$W$358, MATCH(AG$17, 'E2 Allocators'!$B$15:$W$15, 0),FALSE))</f>
        <v>8.4467964303743115E-5</v>
      </c>
      <c r="AH620" s="1245">
        <f>IF(ISERROR(VLOOKUP(VLOOKUP($A620, 'E4 TB Allocation Details'!$A$18:$L$214, MATCH("Customer ID", 'E4 TB Allocation Details'!$A$18:$L$18, 0),FALSE), 'E2 Allocators'!$B$15:$W$358, MATCH(AH$17, 'E2 Allocators'!$B$15:$W$15, 0),FALSE)), 0, VLOOKUP(VLOOKUP($A620, 'E4 TB Allocation Details'!$A$18:$L$214, MATCH("Customer ID", 'E4 TB Allocation Details'!$A$18:$L$18, 0),FALSE), 'E2 Allocators'!$B$15:$W$358, MATCH(AH$17, 'E2 Allocators'!$B$15:$W$15, 0),FALSE))</f>
        <v>0.18471168904175891</v>
      </c>
      <c r="AI620" s="1245">
        <f>IF(ISERROR(VLOOKUP(VLOOKUP($A620, 'E4 TB Allocation Details'!$A$18:$L$214, MATCH("Customer ID", 'E4 TB Allocation Details'!$A$18:$L$18, 0),FALSE), 'E2 Allocators'!$B$15:$W$358, MATCH(AI$17, 'E2 Allocators'!$B$15:$W$15, 0),FALSE)), 0, VLOOKUP(VLOOKUP($A620, 'E4 TB Allocation Details'!$A$18:$L$214, MATCH("Customer ID", 'E4 TB Allocation Details'!$A$18:$L$18, 0),FALSE), 'E2 Allocators'!$B$15:$W$358, MATCH(AI$17, 'E2 Allocators'!$B$15:$W$15, 0),FALSE))</f>
        <v>0</v>
      </c>
      <c r="AJ620" s="1245">
        <f>IF(ISERROR(VLOOKUP(VLOOKUP($A620, 'E4 TB Allocation Details'!$A$18:$L$214, MATCH("Customer ID", 'E4 TB Allocation Details'!$A$18:$L$18, 0),FALSE), 'E2 Allocators'!$B$15:$W$358, MATCH(AJ$17, 'E2 Allocators'!$B$15:$W$15, 0),FALSE)), 0, VLOOKUP(VLOOKUP($A620, 'E4 TB Allocation Details'!$A$18:$L$214, MATCH("Customer ID", 'E4 TB Allocation Details'!$A$18:$L$18, 0),FALSE), 'E2 Allocators'!$B$15:$W$358, MATCH(AJ$17, 'E2 Allocators'!$B$15:$W$15, 0),FALSE))</f>
        <v>2.1961670718973207E-3</v>
      </c>
      <c r="AK620" s="1245">
        <f>IF(ISERROR(VLOOKUP(VLOOKUP($A620, 'E4 TB Allocation Details'!$A$18:$L$214, MATCH("Customer ID", 'E4 TB Allocation Details'!$A$18:$L$18, 0),FALSE), 'E2 Allocators'!$B$15:$W$358, MATCH(AK$17, 'E2 Allocators'!$B$15:$W$15, 0),FALSE)), 0, VLOOKUP(VLOOKUP($A620, 'E4 TB Allocation Details'!$A$18:$L$214, MATCH("Customer ID", 'E4 TB Allocation Details'!$A$18:$L$18, 0),FALSE), 'E2 Allocators'!$B$15:$W$358, MATCH(AK$17, 'E2 Allocators'!$B$15:$W$15, 0),FALSE))</f>
        <v>0</v>
      </c>
      <c r="AL620" s="1245">
        <f>IF(ISERROR(VLOOKUP(VLOOKUP($A620, 'E4 TB Allocation Details'!$A$18:$L$214, MATCH("Customer ID", 'E4 TB Allocation Details'!$A$18:$L$18, 0),FALSE), 'E2 Allocators'!$B$15:$W$358, MATCH(AL$17, 'E2 Allocators'!$B$15:$W$15, 0),FALSE)), 0, VLOOKUP(VLOOKUP($A620, 'E4 TB Allocation Details'!$A$18:$L$214, MATCH("Customer ID", 'E4 TB Allocation Details'!$A$18:$L$18, 0),FALSE), 'E2 Allocators'!$B$15:$W$358, MATCH(AL$17, 'E2 Allocators'!$B$15:$W$15, 0),FALSE))</f>
        <v>0</v>
      </c>
      <c r="AM620" s="1245">
        <f>IF(ISERROR(VLOOKUP(VLOOKUP($A620, 'E4 TB Allocation Details'!$A$18:$L$214, MATCH("Customer ID", 'E4 TB Allocation Details'!$A$18:$L$18, 0),FALSE), 'E2 Allocators'!$B$15:$W$358, MATCH(AM$17, 'E2 Allocators'!$B$15:$W$15, 0),FALSE)), 0, VLOOKUP(VLOOKUP($A620, 'E4 TB Allocation Details'!$A$18:$L$214, MATCH("Customer ID", 'E4 TB Allocation Details'!$A$18:$L$18, 0),FALSE), 'E2 Allocators'!$B$15:$W$358, MATCH(AM$17, 'E2 Allocators'!$B$15:$W$15, 0),FALSE))</f>
        <v>0</v>
      </c>
      <c r="AN620" s="1245">
        <f>IF(ISERROR(VLOOKUP(VLOOKUP($A620, 'E4 TB Allocation Details'!$A$18:$L$214, MATCH("Customer ID", 'E4 TB Allocation Details'!$A$18:$L$18, 0),FALSE), 'E2 Allocators'!$B$15:$W$358, MATCH(AN$17, 'E2 Allocators'!$B$15:$W$15, 0),FALSE)), 0, VLOOKUP(VLOOKUP($A620, 'E4 TB Allocation Details'!$A$18:$L$214, MATCH("Customer ID", 'E4 TB Allocation Details'!$A$18:$L$18, 0),FALSE), 'E2 Allocators'!$B$15:$W$358, MATCH(AN$17, 'E2 Allocators'!$B$15:$W$15, 0),FALSE))</f>
        <v>0</v>
      </c>
      <c r="AO620" s="1245">
        <f>IF(ISERROR(VLOOKUP(VLOOKUP($A620, 'E4 TB Allocation Details'!$A$18:$L$214, MATCH("Customer ID", 'E4 TB Allocation Details'!$A$18:$L$18, 0),FALSE), 'E2 Allocators'!$B$15:$W$358, MATCH(AO$17, 'E2 Allocators'!$B$15:$W$15, 0),FALSE)), 0, VLOOKUP(VLOOKUP($A620, 'E4 TB Allocation Details'!$A$18:$L$214, MATCH("Customer ID", 'E4 TB Allocation Details'!$A$18:$L$18, 0),FALSE), 'E2 Allocators'!$B$15:$W$358, MATCH(AO$17, 'E2 Allocators'!$B$15:$W$15, 0),FALSE))</f>
        <v>0</v>
      </c>
      <c r="AP620" s="1245">
        <f>IF(ISERROR(VLOOKUP(VLOOKUP($A620, 'E4 TB Allocation Details'!$A$18:$L$214, MATCH("Customer ID", 'E4 TB Allocation Details'!$A$18:$L$18, 0),FALSE), 'E2 Allocators'!$B$15:$W$358, MATCH(AP$17, 'E2 Allocators'!$B$15:$W$15, 0),FALSE)), 0, VLOOKUP(VLOOKUP($A620, 'E4 TB Allocation Details'!$A$18:$L$214, MATCH("Customer ID", 'E4 TB Allocation Details'!$A$18:$L$18, 0),FALSE), 'E2 Allocators'!$B$15:$W$358, MATCH(AP$17, 'E2 Allocators'!$B$15:$W$15, 0),FALSE))</f>
        <v>0</v>
      </c>
      <c r="AQ620" s="1245">
        <f>IF(ISERROR(VLOOKUP(VLOOKUP($A620, 'E4 TB Allocation Details'!$A$18:$L$214, MATCH("Customer ID", 'E4 TB Allocation Details'!$A$18:$L$18, 0),FALSE), 'E2 Allocators'!$B$15:$W$358, MATCH(AQ$17, 'E2 Allocators'!$B$15:$W$15, 0),FALSE)), 0, VLOOKUP(VLOOKUP($A620, 'E4 TB Allocation Details'!$A$18:$L$214, MATCH("Customer ID", 'E4 TB Allocation Details'!$A$18:$L$18, 0),FALSE), 'E2 Allocators'!$B$15:$W$358, MATCH(AQ$17, 'E2 Allocators'!$B$15:$W$15, 0),FALSE))</f>
        <v>0</v>
      </c>
      <c r="AR620" s="1245">
        <f>IF(ISERROR(VLOOKUP(VLOOKUP($A620, 'E4 TB Allocation Details'!$A$18:$L$214, MATCH("Customer ID", 'E4 TB Allocation Details'!$A$18:$L$18, 0),FALSE), 'E2 Allocators'!$B$15:$W$358, MATCH(AR$17, 'E2 Allocators'!$B$15:$W$15, 0),FALSE)), 0, VLOOKUP(VLOOKUP($A620, 'E4 TB Allocation Details'!$A$18:$L$214, MATCH("Customer ID", 'E4 TB Allocation Details'!$A$18:$L$18, 0),FALSE), 'E2 Allocators'!$B$15:$W$358, MATCH(AR$17, 'E2 Allocators'!$B$15:$W$15, 0),FALSE))</f>
        <v>0</v>
      </c>
      <c r="AS620" s="1245">
        <f>IF(ISERROR(VLOOKUP(VLOOKUP($A620, 'E4 TB Allocation Details'!$A$18:$L$214, MATCH("Customer ID", 'E4 TB Allocation Details'!$A$18:$L$18, 0),FALSE), 'E2 Allocators'!$B$15:$W$358, MATCH(AS$17, 'E2 Allocators'!$B$15:$W$15, 0),FALSE)), 0, VLOOKUP(VLOOKUP($A620, 'E4 TB Allocation Details'!$A$18:$L$214, MATCH("Customer ID", 'E4 TB Allocation Details'!$A$18:$L$18, 0),FALSE), 'E2 Allocators'!$B$15:$W$358, MATCH(AS$17, 'E2 Allocators'!$B$15:$W$15, 0),FALSE))</f>
        <v>0</v>
      </c>
      <c r="AT620" s="1245">
        <f>IF(ISERROR(VLOOKUP(VLOOKUP($A620, 'E4 TB Allocation Details'!$A$18:$L$214, MATCH("Customer ID", 'E4 TB Allocation Details'!$A$18:$L$18, 0),FALSE), 'E2 Allocators'!$B$15:$W$358, MATCH(AT$17, 'E2 Allocators'!$B$15:$W$15, 0),FALSE)), 0, VLOOKUP(VLOOKUP($A620, 'E4 TB Allocation Details'!$A$18:$L$214, MATCH("Customer ID", 'E4 TB Allocation Details'!$A$18:$L$18, 0),FALSE), 'E2 Allocators'!$B$15:$W$358, MATCH(AT$17, 'E2 Allocators'!$B$15:$W$15, 0),FALSE))</f>
        <v>0</v>
      </c>
      <c r="AU620" s="1245">
        <f>IF(ISERROR(VLOOKUP(VLOOKUP($A620, 'E4 TB Allocation Details'!$A$18:$L$214, MATCH("Customer ID", 'E4 TB Allocation Details'!$A$18:$L$18, 0),FALSE), 'E2 Allocators'!$B$15:$W$358, MATCH(AU$17, 'E2 Allocators'!$B$15:$W$15, 0),FALSE)), 0, VLOOKUP(VLOOKUP($A620, 'E4 TB Allocation Details'!$A$18:$L$214, MATCH("Customer ID", 'E4 TB Allocation Details'!$A$18:$L$18, 0),FALSE), 'E2 Allocators'!$B$15:$W$358, MATCH(AU$17, 'E2 Allocators'!$B$15:$W$15, 0),FALSE))</f>
        <v>0</v>
      </c>
      <c r="AV620" s="1250">
        <f t="shared" si="902"/>
        <v>1.0000000000000002</v>
      </c>
      <c r="AW620" s="1247"/>
      <c r="AX620" s="1247"/>
      <c r="AY620" s="1247"/>
      <c r="AZ620" s="1247"/>
      <c r="BA620" s="1247"/>
      <c r="BB620" s="1247"/>
      <c r="BC620" s="1247"/>
      <c r="BD620" s="1247"/>
      <c r="BE620" s="1247"/>
      <c r="BF620" s="1247"/>
      <c r="BG620" s="1247"/>
      <c r="BH620" s="1247"/>
      <c r="BI620" s="1247"/>
      <c r="BJ620" s="1247"/>
      <c r="BK620" s="1247"/>
      <c r="BL620" s="1247"/>
      <c r="BM620" s="1247"/>
      <c r="BN620" s="1247"/>
      <c r="BO620" s="1247"/>
      <c r="BP620" s="1247"/>
      <c r="BQ620" s="1248"/>
    </row>
    <row r="621" spans="1:69" s="229" customFormat="1" ht="12.75" x14ac:dyDescent="0.2">
      <c r="A621" s="1249">
        <v>1840</v>
      </c>
      <c r="B621" s="1242" t="s">
        <v>76</v>
      </c>
      <c r="C621" s="1243"/>
      <c r="D621" s="1244"/>
      <c r="E621" s="1244"/>
      <c r="F621" s="1244"/>
      <c r="G621" s="1245">
        <f>IF(ISERROR(VLOOKUP(VLOOKUP($A621, 'E4 TB Allocation Details'!$A$18:$L$214, MATCH("Demand ID", 'E4 TB Allocation Details'!$A$18:$L$18, 0),FALSE), 'E2 Allocators'!$B$15:$W$358, MATCH(G$17, 'E2 Allocators'!$B$15:$W$15, 0),FALSE)), 0, VLOOKUP(VLOOKUP($A621, 'E4 TB Allocation Details'!$A$18:$L$214, MATCH("Demand ID", 'E4 TB Allocation Details'!$A$18:$L$18, 0),FALSE), 'E2 Allocators'!$B$15:$W$358, MATCH(G$17, 'E2 Allocators'!$B$15:$W$15, 0),FALSE))</f>
        <v>0</v>
      </c>
      <c r="H621" s="1245">
        <f>IF(ISERROR(VLOOKUP(VLOOKUP($A621, 'E4 TB Allocation Details'!$A$18:$L$214, MATCH("Demand ID", 'E4 TB Allocation Details'!$A$18:$L$18, 0),FALSE), 'E2 Allocators'!$B$15:$W$358, MATCH(H$17, 'E2 Allocators'!$B$15:$W$15, 0),FALSE)), 0, VLOOKUP(VLOOKUP($A621, 'E4 TB Allocation Details'!$A$18:$L$214, MATCH("Demand ID", 'E4 TB Allocation Details'!$A$18:$L$18, 0),FALSE), 'E2 Allocators'!$B$15:$W$358, MATCH(H$17, 'E2 Allocators'!$B$15:$W$15, 0),FALSE))</f>
        <v>0</v>
      </c>
      <c r="I621" s="1245">
        <f>IF(ISERROR(VLOOKUP(VLOOKUP($A621, 'E4 TB Allocation Details'!$A$18:$L$214, MATCH("Demand ID", 'E4 TB Allocation Details'!$A$18:$L$18, 0),FALSE), 'E2 Allocators'!$B$15:$W$358, MATCH(I$17, 'E2 Allocators'!$B$15:$W$15, 0),FALSE)), 0, VLOOKUP(VLOOKUP($A621, 'E4 TB Allocation Details'!$A$18:$L$214, MATCH("Demand ID", 'E4 TB Allocation Details'!$A$18:$L$18, 0),FALSE), 'E2 Allocators'!$B$15:$W$358, MATCH(I$17, 'E2 Allocators'!$B$15:$W$15, 0),FALSE))</f>
        <v>0</v>
      </c>
      <c r="J621" s="1245">
        <f>IF(ISERROR(VLOOKUP(VLOOKUP($A621, 'E4 TB Allocation Details'!$A$18:$L$214, MATCH("Demand ID", 'E4 TB Allocation Details'!$A$18:$L$18, 0),FALSE), 'E2 Allocators'!$B$15:$W$358, MATCH(J$17, 'E2 Allocators'!$B$15:$W$15, 0),FALSE)), 0, VLOOKUP(VLOOKUP($A621, 'E4 TB Allocation Details'!$A$18:$L$214, MATCH("Demand ID", 'E4 TB Allocation Details'!$A$18:$L$18, 0),FALSE), 'E2 Allocators'!$B$15:$W$358, MATCH(J$17, 'E2 Allocators'!$B$15:$W$15, 0),FALSE))</f>
        <v>0</v>
      </c>
      <c r="K621" s="1245">
        <f>IF(ISERROR(VLOOKUP(VLOOKUP($A621, 'E4 TB Allocation Details'!$A$18:$L$214, MATCH("Demand ID", 'E4 TB Allocation Details'!$A$18:$L$18, 0),FALSE), 'E2 Allocators'!$B$15:$W$358, MATCH(K$17, 'E2 Allocators'!$B$15:$W$15, 0),FALSE)), 0, VLOOKUP(VLOOKUP($A621, 'E4 TB Allocation Details'!$A$18:$L$214, MATCH("Demand ID", 'E4 TB Allocation Details'!$A$18:$L$18, 0),FALSE), 'E2 Allocators'!$B$15:$W$358, MATCH(K$17, 'E2 Allocators'!$B$15:$W$15, 0),FALSE))</f>
        <v>0</v>
      </c>
      <c r="L621" s="1245">
        <f>IF(ISERROR(VLOOKUP(VLOOKUP($A621, 'E4 TB Allocation Details'!$A$18:$L$214, MATCH("Demand ID", 'E4 TB Allocation Details'!$A$18:$L$18, 0),FALSE), 'E2 Allocators'!$B$15:$W$358, MATCH(L$17, 'E2 Allocators'!$B$15:$W$15, 0),FALSE)), 0, VLOOKUP(VLOOKUP($A621, 'E4 TB Allocation Details'!$A$18:$L$214, MATCH("Demand ID", 'E4 TB Allocation Details'!$A$18:$L$18, 0),FALSE), 'E2 Allocators'!$B$15:$W$358, MATCH(L$17, 'E2 Allocators'!$B$15:$W$15, 0),FALSE))</f>
        <v>0</v>
      </c>
      <c r="M621" s="1245">
        <f>IF(ISERROR(VLOOKUP(VLOOKUP($A621, 'E4 TB Allocation Details'!$A$18:$L$214, MATCH("Demand ID", 'E4 TB Allocation Details'!$A$18:$L$18, 0),FALSE), 'E2 Allocators'!$B$15:$W$358, MATCH(M$17, 'E2 Allocators'!$B$15:$W$15, 0),FALSE)), 0, VLOOKUP(VLOOKUP($A621, 'E4 TB Allocation Details'!$A$18:$L$214, MATCH("Demand ID", 'E4 TB Allocation Details'!$A$18:$L$18, 0),FALSE), 'E2 Allocators'!$B$15:$W$358, MATCH(M$17, 'E2 Allocators'!$B$15:$W$15, 0),FALSE))</f>
        <v>0</v>
      </c>
      <c r="N621" s="1245">
        <f>IF(ISERROR(VLOOKUP(VLOOKUP($A621, 'E4 TB Allocation Details'!$A$18:$L$214, MATCH("Demand ID", 'E4 TB Allocation Details'!$A$18:$L$18, 0),FALSE), 'E2 Allocators'!$B$15:$W$358, MATCH(N$17, 'E2 Allocators'!$B$15:$W$15, 0),FALSE)), 0, VLOOKUP(VLOOKUP($A621, 'E4 TB Allocation Details'!$A$18:$L$214, MATCH("Demand ID", 'E4 TB Allocation Details'!$A$18:$L$18, 0),FALSE), 'E2 Allocators'!$B$15:$W$358, MATCH(N$17, 'E2 Allocators'!$B$15:$W$15, 0),FALSE))</f>
        <v>0</v>
      </c>
      <c r="O621" s="1245">
        <f>IF(ISERROR(VLOOKUP(VLOOKUP($A621, 'E4 TB Allocation Details'!$A$18:$L$214, MATCH("Demand ID", 'E4 TB Allocation Details'!$A$18:$L$18, 0),FALSE), 'E2 Allocators'!$B$15:$W$358, MATCH(O$17, 'E2 Allocators'!$B$15:$W$15, 0),FALSE)), 0, VLOOKUP(VLOOKUP($A621, 'E4 TB Allocation Details'!$A$18:$L$214, MATCH("Demand ID", 'E4 TB Allocation Details'!$A$18:$L$18, 0),FALSE), 'E2 Allocators'!$B$15:$W$358, MATCH(O$17, 'E2 Allocators'!$B$15:$W$15, 0),FALSE))</f>
        <v>0</v>
      </c>
      <c r="P621" s="1245">
        <f>IF(ISERROR(VLOOKUP(VLOOKUP($A621, 'E4 TB Allocation Details'!$A$18:$L$214, MATCH("Demand ID", 'E4 TB Allocation Details'!$A$18:$L$18, 0),FALSE), 'E2 Allocators'!$B$15:$W$358, MATCH(P$17, 'E2 Allocators'!$B$15:$W$15, 0),FALSE)), 0, VLOOKUP(VLOOKUP($A621, 'E4 TB Allocation Details'!$A$18:$L$214, MATCH("Demand ID", 'E4 TB Allocation Details'!$A$18:$L$18, 0),FALSE), 'E2 Allocators'!$B$15:$W$358, MATCH(P$17, 'E2 Allocators'!$B$15:$W$15, 0),FALSE))</f>
        <v>0</v>
      </c>
      <c r="Q621" s="1245">
        <f>IF(ISERROR(VLOOKUP(VLOOKUP($A621, 'E4 TB Allocation Details'!$A$18:$L$214, MATCH("Demand ID", 'E4 TB Allocation Details'!$A$18:$L$18, 0),FALSE), 'E2 Allocators'!$B$15:$W$358, MATCH(Q$17, 'E2 Allocators'!$B$15:$W$15, 0),FALSE)), 0, VLOOKUP(VLOOKUP($A621, 'E4 TB Allocation Details'!$A$18:$L$214, MATCH("Demand ID", 'E4 TB Allocation Details'!$A$18:$L$18, 0),FALSE), 'E2 Allocators'!$B$15:$W$358, MATCH(Q$17, 'E2 Allocators'!$B$15:$W$15, 0),FALSE))</f>
        <v>0</v>
      </c>
      <c r="R621" s="1245">
        <f>IF(ISERROR(VLOOKUP(VLOOKUP($A621, 'E4 TB Allocation Details'!$A$18:$L$214, MATCH("Demand ID", 'E4 TB Allocation Details'!$A$18:$L$18, 0),FALSE), 'E2 Allocators'!$B$15:$W$358, MATCH(R$17, 'E2 Allocators'!$B$15:$W$15, 0),FALSE)), 0, VLOOKUP(VLOOKUP($A621, 'E4 TB Allocation Details'!$A$18:$L$214, MATCH("Demand ID", 'E4 TB Allocation Details'!$A$18:$L$18, 0),FALSE), 'E2 Allocators'!$B$15:$W$358, MATCH(R$17, 'E2 Allocators'!$B$15:$W$15, 0),FALSE))</f>
        <v>0</v>
      </c>
      <c r="S621" s="1245">
        <f>IF(ISERROR(VLOOKUP(VLOOKUP($A621, 'E4 TB Allocation Details'!$A$18:$L$214, MATCH("Demand ID", 'E4 TB Allocation Details'!$A$18:$L$18, 0),FALSE), 'E2 Allocators'!$B$15:$W$358, MATCH(S$17, 'E2 Allocators'!$B$15:$W$15, 0),FALSE)), 0, VLOOKUP(VLOOKUP($A621, 'E4 TB Allocation Details'!$A$18:$L$214, MATCH("Demand ID", 'E4 TB Allocation Details'!$A$18:$L$18, 0),FALSE), 'E2 Allocators'!$B$15:$W$358, MATCH(S$17, 'E2 Allocators'!$B$15:$W$15, 0),FALSE))</f>
        <v>0</v>
      </c>
      <c r="T621" s="1245">
        <f>IF(ISERROR(VLOOKUP(VLOOKUP($A621, 'E4 TB Allocation Details'!$A$18:$L$214, MATCH("Demand ID", 'E4 TB Allocation Details'!$A$18:$L$18, 0),FALSE), 'E2 Allocators'!$B$15:$W$358, MATCH(T$17, 'E2 Allocators'!$B$15:$W$15, 0),FALSE)), 0, VLOOKUP(VLOOKUP($A621, 'E4 TB Allocation Details'!$A$18:$L$214, MATCH("Demand ID", 'E4 TB Allocation Details'!$A$18:$L$18, 0),FALSE), 'E2 Allocators'!$B$15:$W$358, MATCH(T$17, 'E2 Allocators'!$B$15:$W$15, 0),FALSE))</f>
        <v>0</v>
      </c>
      <c r="U621" s="1245">
        <f>IF(ISERROR(VLOOKUP(VLOOKUP($A621, 'E4 TB Allocation Details'!$A$18:$L$214, MATCH("Demand ID", 'E4 TB Allocation Details'!$A$18:$L$18, 0),FALSE), 'E2 Allocators'!$B$15:$W$358, MATCH(U$17, 'E2 Allocators'!$B$15:$W$15, 0),FALSE)), 0, VLOOKUP(VLOOKUP($A621, 'E4 TB Allocation Details'!$A$18:$L$214, MATCH("Demand ID", 'E4 TB Allocation Details'!$A$18:$L$18, 0),FALSE), 'E2 Allocators'!$B$15:$W$358, MATCH(U$17, 'E2 Allocators'!$B$15:$W$15, 0),FALSE))</f>
        <v>0</v>
      </c>
      <c r="V621" s="1245">
        <f>IF(ISERROR(VLOOKUP(VLOOKUP($A621, 'E4 TB Allocation Details'!$A$18:$L$214, MATCH("Demand ID", 'E4 TB Allocation Details'!$A$18:$L$18, 0),FALSE), 'E2 Allocators'!$B$15:$W$358, MATCH(V$17, 'E2 Allocators'!$B$15:$W$15, 0),FALSE)), 0, VLOOKUP(VLOOKUP($A621, 'E4 TB Allocation Details'!$A$18:$L$214, MATCH("Demand ID", 'E4 TB Allocation Details'!$A$18:$L$18, 0),FALSE), 'E2 Allocators'!$B$15:$W$358, MATCH(V$17, 'E2 Allocators'!$B$15:$W$15, 0),FALSE))</f>
        <v>0</v>
      </c>
      <c r="W621" s="1245">
        <f>IF(ISERROR(VLOOKUP(VLOOKUP($A621, 'E4 TB Allocation Details'!$A$18:$L$214, MATCH("Demand ID", 'E4 TB Allocation Details'!$A$18:$L$18, 0),FALSE), 'E2 Allocators'!$B$15:$W$358, MATCH(W$17, 'E2 Allocators'!$B$15:$W$15, 0),FALSE)), 0, VLOOKUP(VLOOKUP($A621, 'E4 TB Allocation Details'!$A$18:$L$214, MATCH("Demand ID", 'E4 TB Allocation Details'!$A$18:$L$18, 0),FALSE), 'E2 Allocators'!$B$15:$W$358, MATCH(W$17, 'E2 Allocators'!$B$15:$W$15, 0),FALSE))</f>
        <v>0</v>
      </c>
      <c r="X621" s="1245">
        <f>IF(ISERROR(VLOOKUP(VLOOKUP($A621, 'E4 TB Allocation Details'!$A$18:$L$214, MATCH("Demand ID", 'E4 TB Allocation Details'!$A$18:$L$18, 0),FALSE), 'E2 Allocators'!$B$15:$W$358, MATCH(X$17, 'E2 Allocators'!$B$15:$W$15, 0),FALSE)), 0, VLOOKUP(VLOOKUP($A621, 'E4 TB Allocation Details'!$A$18:$L$214, MATCH("Demand ID", 'E4 TB Allocation Details'!$A$18:$L$18, 0),FALSE), 'E2 Allocators'!$B$15:$W$358, MATCH(X$17, 'E2 Allocators'!$B$15:$W$15, 0),FALSE))</f>
        <v>0</v>
      </c>
      <c r="Y621" s="1245">
        <f>IF(ISERROR(VLOOKUP(VLOOKUP($A621, 'E4 TB Allocation Details'!$A$18:$L$214, MATCH("Demand ID", 'E4 TB Allocation Details'!$A$18:$L$18, 0),FALSE), 'E2 Allocators'!$B$15:$W$358, MATCH(Y$17, 'E2 Allocators'!$B$15:$W$15, 0),FALSE)), 0, VLOOKUP(VLOOKUP($A621, 'E4 TB Allocation Details'!$A$18:$L$214, MATCH("Demand ID", 'E4 TB Allocation Details'!$A$18:$L$18, 0),FALSE), 'E2 Allocators'!$B$15:$W$358, MATCH(Y$17, 'E2 Allocators'!$B$15:$W$15, 0),FALSE))</f>
        <v>0</v>
      </c>
      <c r="Z621" s="1245">
        <f>IF(ISERROR(VLOOKUP(VLOOKUP($A621, 'E4 TB Allocation Details'!$A$18:$L$214, MATCH("Demand ID", 'E4 TB Allocation Details'!$A$18:$L$18, 0),FALSE), 'E2 Allocators'!$B$15:$W$358, MATCH(Z$17, 'E2 Allocators'!$B$15:$W$15, 0),FALSE)), 0, VLOOKUP(VLOOKUP($A621, 'E4 TB Allocation Details'!$A$18:$L$214, MATCH("Demand ID", 'E4 TB Allocation Details'!$A$18:$L$18, 0),FALSE), 'E2 Allocators'!$B$15:$W$358, MATCH(Z$17, 'E2 Allocators'!$B$15:$W$15, 0),FALSE))</f>
        <v>0</v>
      </c>
      <c r="AA621" s="1250">
        <f t="shared" si="901"/>
        <v>0</v>
      </c>
      <c r="AB621" s="1245">
        <f>IF(ISERROR(VLOOKUP(VLOOKUP($A621, 'E4 TB Allocation Details'!$A$18:$L$214, MATCH("Customer ID", 'E4 TB Allocation Details'!$A$18:$L$18, 0),FALSE), 'E2 Allocators'!$B$15:$W$358, MATCH(AB$17, 'E2 Allocators'!$B$15:$W$15, 0),FALSE)), 0, VLOOKUP(VLOOKUP($A621, 'E4 TB Allocation Details'!$A$18:$L$214, MATCH("Customer ID", 'E4 TB Allocation Details'!$A$18:$L$18, 0),FALSE), 'E2 Allocators'!$B$15:$W$358, MATCH(AB$17, 'E2 Allocators'!$B$15:$W$15, 0),FALSE))</f>
        <v>0</v>
      </c>
      <c r="AC621" s="1245">
        <f>IF(ISERROR(VLOOKUP(VLOOKUP($A621, 'E4 TB Allocation Details'!$A$18:$L$214, MATCH("Customer ID", 'E4 TB Allocation Details'!$A$18:$L$18, 0),FALSE), 'E2 Allocators'!$B$15:$W$358, MATCH(AC$17, 'E2 Allocators'!$B$15:$W$15, 0),FALSE)), 0, VLOOKUP(VLOOKUP($A621, 'E4 TB Allocation Details'!$A$18:$L$214, MATCH("Customer ID", 'E4 TB Allocation Details'!$A$18:$L$18, 0),FALSE), 'E2 Allocators'!$B$15:$W$358, MATCH(AC$17, 'E2 Allocators'!$B$15:$W$15, 0),FALSE))</f>
        <v>0</v>
      </c>
      <c r="AD621" s="1245">
        <f>IF(ISERROR(VLOOKUP(VLOOKUP($A621, 'E4 TB Allocation Details'!$A$18:$L$214, MATCH("Customer ID", 'E4 TB Allocation Details'!$A$18:$L$18, 0),FALSE), 'E2 Allocators'!$B$15:$W$358, MATCH(AD$17, 'E2 Allocators'!$B$15:$W$15, 0),FALSE)), 0, VLOOKUP(VLOOKUP($A621, 'E4 TB Allocation Details'!$A$18:$L$214, MATCH("Customer ID", 'E4 TB Allocation Details'!$A$18:$L$18, 0),FALSE), 'E2 Allocators'!$B$15:$W$358, MATCH(AD$17, 'E2 Allocators'!$B$15:$W$15, 0),FALSE))</f>
        <v>0</v>
      </c>
      <c r="AE621" s="1245">
        <f>IF(ISERROR(VLOOKUP(VLOOKUP($A621, 'E4 TB Allocation Details'!$A$18:$L$214, MATCH("Customer ID", 'E4 TB Allocation Details'!$A$18:$L$18, 0),FALSE), 'E2 Allocators'!$B$15:$W$358, MATCH(AE$17, 'E2 Allocators'!$B$15:$W$15, 0),FALSE)), 0, VLOOKUP(VLOOKUP($A621, 'E4 TB Allocation Details'!$A$18:$L$214, MATCH("Customer ID", 'E4 TB Allocation Details'!$A$18:$L$18, 0),FALSE), 'E2 Allocators'!$B$15:$W$358, MATCH(AE$17, 'E2 Allocators'!$B$15:$W$15, 0),FALSE))</f>
        <v>0</v>
      </c>
      <c r="AF621" s="1245">
        <f>IF(ISERROR(VLOOKUP(VLOOKUP($A621, 'E4 TB Allocation Details'!$A$18:$L$214, MATCH("Customer ID", 'E4 TB Allocation Details'!$A$18:$L$18, 0),FALSE), 'E2 Allocators'!$B$15:$W$358, MATCH(AF$17, 'E2 Allocators'!$B$15:$W$15, 0),FALSE)), 0, VLOOKUP(VLOOKUP($A621, 'E4 TB Allocation Details'!$A$18:$L$214, MATCH("Customer ID", 'E4 TB Allocation Details'!$A$18:$L$18, 0),FALSE), 'E2 Allocators'!$B$15:$W$358, MATCH(AF$17, 'E2 Allocators'!$B$15:$W$15, 0),FALSE))</f>
        <v>0</v>
      </c>
      <c r="AG621" s="1245">
        <f>IF(ISERROR(VLOOKUP(VLOOKUP($A621, 'E4 TB Allocation Details'!$A$18:$L$214, MATCH("Customer ID", 'E4 TB Allocation Details'!$A$18:$L$18, 0),FALSE), 'E2 Allocators'!$B$15:$W$358, MATCH(AG$17, 'E2 Allocators'!$B$15:$W$15, 0),FALSE)), 0, VLOOKUP(VLOOKUP($A621, 'E4 TB Allocation Details'!$A$18:$L$214, MATCH("Customer ID", 'E4 TB Allocation Details'!$A$18:$L$18, 0),FALSE), 'E2 Allocators'!$B$15:$W$358, MATCH(AG$17, 'E2 Allocators'!$B$15:$W$15, 0),FALSE))</f>
        <v>0</v>
      </c>
      <c r="AH621" s="1245">
        <f>IF(ISERROR(VLOOKUP(VLOOKUP($A621, 'E4 TB Allocation Details'!$A$18:$L$214, MATCH("Customer ID", 'E4 TB Allocation Details'!$A$18:$L$18, 0),FALSE), 'E2 Allocators'!$B$15:$W$358, MATCH(AH$17, 'E2 Allocators'!$B$15:$W$15, 0),FALSE)), 0, VLOOKUP(VLOOKUP($A621, 'E4 TB Allocation Details'!$A$18:$L$214, MATCH("Customer ID", 'E4 TB Allocation Details'!$A$18:$L$18, 0),FALSE), 'E2 Allocators'!$B$15:$W$358, MATCH(AH$17, 'E2 Allocators'!$B$15:$W$15, 0),FALSE))</f>
        <v>0</v>
      </c>
      <c r="AI621" s="1245">
        <f>IF(ISERROR(VLOOKUP(VLOOKUP($A621, 'E4 TB Allocation Details'!$A$18:$L$214, MATCH("Customer ID", 'E4 TB Allocation Details'!$A$18:$L$18, 0),FALSE), 'E2 Allocators'!$B$15:$W$358, MATCH(AI$17, 'E2 Allocators'!$B$15:$W$15, 0),FALSE)), 0, VLOOKUP(VLOOKUP($A621, 'E4 TB Allocation Details'!$A$18:$L$214, MATCH("Customer ID", 'E4 TB Allocation Details'!$A$18:$L$18, 0),FALSE), 'E2 Allocators'!$B$15:$W$358, MATCH(AI$17, 'E2 Allocators'!$B$15:$W$15, 0),FALSE))</f>
        <v>0</v>
      </c>
      <c r="AJ621" s="1245">
        <f>IF(ISERROR(VLOOKUP(VLOOKUP($A621, 'E4 TB Allocation Details'!$A$18:$L$214, MATCH("Customer ID", 'E4 TB Allocation Details'!$A$18:$L$18, 0),FALSE), 'E2 Allocators'!$B$15:$W$358, MATCH(AJ$17, 'E2 Allocators'!$B$15:$W$15, 0),FALSE)), 0, VLOOKUP(VLOOKUP($A621, 'E4 TB Allocation Details'!$A$18:$L$214, MATCH("Customer ID", 'E4 TB Allocation Details'!$A$18:$L$18, 0),FALSE), 'E2 Allocators'!$B$15:$W$358, MATCH(AJ$17, 'E2 Allocators'!$B$15:$W$15, 0),FALSE))</f>
        <v>0</v>
      </c>
      <c r="AK621" s="1245">
        <f>IF(ISERROR(VLOOKUP(VLOOKUP($A621, 'E4 TB Allocation Details'!$A$18:$L$214, MATCH("Customer ID", 'E4 TB Allocation Details'!$A$18:$L$18, 0),FALSE), 'E2 Allocators'!$B$15:$W$358, MATCH(AK$17, 'E2 Allocators'!$B$15:$W$15, 0),FALSE)), 0, VLOOKUP(VLOOKUP($A621, 'E4 TB Allocation Details'!$A$18:$L$214, MATCH("Customer ID", 'E4 TB Allocation Details'!$A$18:$L$18, 0),FALSE), 'E2 Allocators'!$B$15:$W$358, MATCH(AK$17, 'E2 Allocators'!$B$15:$W$15, 0),FALSE))</f>
        <v>0</v>
      </c>
      <c r="AL621" s="1245">
        <f>IF(ISERROR(VLOOKUP(VLOOKUP($A621, 'E4 TB Allocation Details'!$A$18:$L$214, MATCH("Customer ID", 'E4 TB Allocation Details'!$A$18:$L$18, 0),FALSE), 'E2 Allocators'!$B$15:$W$358, MATCH(AL$17, 'E2 Allocators'!$B$15:$W$15, 0),FALSE)), 0, VLOOKUP(VLOOKUP($A621, 'E4 TB Allocation Details'!$A$18:$L$214, MATCH("Customer ID", 'E4 TB Allocation Details'!$A$18:$L$18, 0),FALSE), 'E2 Allocators'!$B$15:$W$358, MATCH(AL$17, 'E2 Allocators'!$B$15:$W$15, 0),FALSE))</f>
        <v>0</v>
      </c>
      <c r="AM621" s="1245">
        <f>IF(ISERROR(VLOOKUP(VLOOKUP($A621, 'E4 TB Allocation Details'!$A$18:$L$214, MATCH("Customer ID", 'E4 TB Allocation Details'!$A$18:$L$18, 0),FALSE), 'E2 Allocators'!$B$15:$W$358, MATCH(AM$17, 'E2 Allocators'!$B$15:$W$15, 0),FALSE)), 0, VLOOKUP(VLOOKUP($A621, 'E4 TB Allocation Details'!$A$18:$L$214, MATCH("Customer ID", 'E4 TB Allocation Details'!$A$18:$L$18, 0),FALSE), 'E2 Allocators'!$B$15:$W$358, MATCH(AM$17, 'E2 Allocators'!$B$15:$W$15, 0),FALSE))</f>
        <v>0</v>
      </c>
      <c r="AN621" s="1245">
        <f>IF(ISERROR(VLOOKUP(VLOOKUP($A621, 'E4 TB Allocation Details'!$A$18:$L$214, MATCH("Customer ID", 'E4 TB Allocation Details'!$A$18:$L$18, 0),FALSE), 'E2 Allocators'!$B$15:$W$358, MATCH(AN$17, 'E2 Allocators'!$B$15:$W$15, 0),FALSE)), 0, VLOOKUP(VLOOKUP($A621, 'E4 TB Allocation Details'!$A$18:$L$214, MATCH("Customer ID", 'E4 TB Allocation Details'!$A$18:$L$18, 0),FALSE), 'E2 Allocators'!$B$15:$W$358, MATCH(AN$17, 'E2 Allocators'!$B$15:$W$15, 0),FALSE))</f>
        <v>0</v>
      </c>
      <c r="AO621" s="1245">
        <f>IF(ISERROR(VLOOKUP(VLOOKUP($A621, 'E4 TB Allocation Details'!$A$18:$L$214, MATCH("Customer ID", 'E4 TB Allocation Details'!$A$18:$L$18, 0),FALSE), 'E2 Allocators'!$B$15:$W$358, MATCH(AO$17, 'E2 Allocators'!$B$15:$W$15, 0),FALSE)), 0, VLOOKUP(VLOOKUP($A621, 'E4 TB Allocation Details'!$A$18:$L$214, MATCH("Customer ID", 'E4 TB Allocation Details'!$A$18:$L$18, 0),FALSE), 'E2 Allocators'!$B$15:$W$358, MATCH(AO$17, 'E2 Allocators'!$B$15:$W$15, 0),FALSE))</f>
        <v>0</v>
      </c>
      <c r="AP621" s="1245">
        <f>IF(ISERROR(VLOOKUP(VLOOKUP($A621, 'E4 TB Allocation Details'!$A$18:$L$214, MATCH("Customer ID", 'E4 TB Allocation Details'!$A$18:$L$18, 0),FALSE), 'E2 Allocators'!$B$15:$W$358, MATCH(AP$17, 'E2 Allocators'!$B$15:$W$15, 0),FALSE)), 0, VLOOKUP(VLOOKUP($A621, 'E4 TB Allocation Details'!$A$18:$L$214, MATCH("Customer ID", 'E4 TB Allocation Details'!$A$18:$L$18, 0),FALSE), 'E2 Allocators'!$B$15:$W$358, MATCH(AP$17, 'E2 Allocators'!$B$15:$W$15, 0),FALSE))</f>
        <v>0</v>
      </c>
      <c r="AQ621" s="1245">
        <f>IF(ISERROR(VLOOKUP(VLOOKUP($A621, 'E4 TB Allocation Details'!$A$18:$L$214, MATCH("Customer ID", 'E4 TB Allocation Details'!$A$18:$L$18, 0),FALSE), 'E2 Allocators'!$B$15:$W$358, MATCH(AQ$17, 'E2 Allocators'!$B$15:$W$15, 0),FALSE)), 0, VLOOKUP(VLOOKUP($A621, 'E4 TB Allocation Details'!$A$18:$L$214, MATCH("Customer ID", 'E4 TB Allocation Details'!$A$18:$L$18, 0),FALSE), 'E2 Allocators'!$B$15:$W$358, MATCH(AQ$17, 'E2 Allocators'!$B$15:$W$15, 0),FALSE))</f>
        <v>0</v>
      </c>
      <c r="AR621" s="1245">
        <f>IF(ISERROR(VLOOKUP(VLOOKUP($A621, 'E4 TB Allocation Details'!$A$18:$L$214, MATCH("Customer ID", 'E4 TB Allocation Details'!$A$18:$L$18, 0),FALSE), 'E2 Allocators'!$B$15:$W$358, MATCH(AR$17, 'E2 Allocators'!$B$15:$W$15, 0),FALSE)), 0, VLOOKUP(VLOOKUP($A621, 'E4 TB Allocation Details'!$A$18:$L$214, MATCH("Customer ID", 'E4 TB Allocation Details'!$A$18:$L$18, 0),FALSE), 'E2 Allocators'!$B$15:$W$358, MATCH(AR$17, 'E2 Allocators'!$B$15:$W$15, 0),FALSE))</f>
        <v>0</v>
      </c>
      <c r="AS621" s="1245">
        <f>IF(ISERROR(VLOOKUP(VLOOKUP($A621, 'E4 TB Allocation Details'!$A$18:$L$214, MATCH("Customer ID", 'E4 TB Allocation Details'!$A$18:$L$18, 0),FALSE), 'E2 Allocators'!$B$15:$W$358, MATCH(AS$17, 'E2 Allocators'!$B$15:$W$15, 0),FALSE)), 0, VLOOKUP(VLOOKUP($A621, 'E4 TB Allocation Details'!$A$18:$L$214, MATCH("Customer ID", 'E4 TB Allocation Details'!$A$18:$L$18, 0),FALSE), 'E2 Allocators'!$B$15:$W$358, MATCH(AS$17, 'E2 Allocators'!$B$15:$W$15, 0),FALSE))</f>
        <v>0</v>
      </c>
      <c r="AT621" s="1245">
        <f>IF(ISERROR(VLOOKUP(VLOOKUP($A621, 'E4 TB Allocation Details'!$A$18:$L$214, MATCH("Customer ID", 'E4 TB Allocation Details'!$A$18:$L$18, 0),FALSE), 'E2 Allocators'!$B$15:$W$358, MATCH(AT$17, 'E2 Allocators'!$B$15:$W$15, 0),FALSE)), 0, VLOOKUP(VLOOKUP($A621, 'E4 TB Allocation Details'!$A$18:$L$214, MATCH("Customer ID", 'E4 TB Allocation Details'!$A$18:$L$18, 0),FALSE), 'E2 Allocators'!$B$15:$W$358, MATCH(AT$17, 'E2 Allocators'!$B$15:$W$15, 0),FALSE))</f>
        <v>0</v>
      </c>
      <c r="AU621" s="1245">
        <f>IF(ISERROR(VLOOKUP(VLOOKUP($A621, 'E4 TB Allocation Details'!$A$18:$L$214, MATCH("Customer ID", 'E4 TB Allocation Details'!$A$18:$L$18, 0),FALSE), 'E2 Allocators'!$B$15:$W$358, MATCH(AU$17, 'E2 Allocators'!$B$15:$W$15, 0),FALSE)), 0, VLOOKUP(VLOOKUP($A621, 'E4 TB Allocation Details'!$A$18:$L$214, MATCH("Customer ID", 'E4 TB Allocation Details'!$A$18:$L$18, 0),FALSE), 'E2 Allocators'!$B$15:$W$358, MATCH(AU$17, 'E2 Allocators'!$B$15:$W$15, 0),FALSE))</f>
        <v>0</v>
      </c>
      <c r="AV621" s="1250">
        <f t="shared" si="902"/>
        <v>0</v>
      </c>
      <c r="AW621" s="1247"/>
      <c r="AX621" s="1247"/>
      <c r="AY621" s="1247"/>
      <c r="AZ621" s="1247"/>
      <c r="BA621" s="1247"/>
      <c r="BB621" s="1247"/>
      <c r="BC621" s="1247"/>
      <c r="BD621" s="1247"/>
      <c r="BE621" s="1247"/>
      <c r="BF621" s="1247"/>
      <c r="BG621" s="1247"/>
      <c r="BH621" s="1247"/>
      <c r="BI621" s="1247"/>
      <c r="BJ621" s="1247"/>
      <c r="BK621" s="1247"/>
      <c r="BL621" s="1247"/>
      <c r="BM621" s="1247"/>
      <c r="BN621" s="1247"/>
      <c r="BO621" s="1247"/>
      <c r="BP621" s="1247"/>
      <c r="BQ621" s="1248"/>
    </row>
    <row r="622" spans="1:69" s="229" customFormat="1" ht="12.75" x14ac:dyDescent="0.2">
      <c r="A622" s="1249" t="s">
        <v>831</v>
      </c>
      <c r="B622" s="1242" t="s">
        <v>395</v>
      </c>
      <c r="C622" s="1243">
        <v>1</v>
      </c>
      <c r="D622" s="1244">
        <f t="shared" si="899"/>
        <v>1</v>
      </c>
      <c r="E622" s="1244">
        <f>VLOOKUP($A622,'E1 Categorization'!$A$35:$E$116,5,FALSE)</f>
        <v>0</v>
      </c>
      <c r="F622" s="1244">
        <f t="shared" si="900"/>
        <v>1</v>
      </c>
      <c r="G622" s="1245">
        <f>IF(ISERROR(VLOOKUP(VLOOKUP($A622, 'E4 TB Allocation Details'!$A$18:$L$214, MATCH("Demand ID", 'E4 TB Allocation Details'!$A$18:$L$18, 0),FALSE), 'E2 Allocators'!$B$15:$W$358, MATCH(G$17, 'E2 Allocators'!$B$15:$W$15, 0),FALSE)), 0, VLOOKUP(VLOOKUP($A622, 'E4 TB Allocation Details'!$A$18:$L$214, MATCH("Demand ID", 'E4 TB Allocation Details'!$A$18:$L$18, 0),FALSE), 'E2 Allocators'!$B$15:$W$358, MATCH(G$17, 'E2 Allocators'!$B$15:$W$15, 0),FALSE))</f>
        <v>0.3157623529226346</v>
      </c>
      <c r="H622" s="1245">
        <f>IF(ISERROR(VLOOKUP(VLOOKUP($A622, 'E4 TB Allocation Details'!$A$18:$L$214, MATCH("Demand ID", 'E4 TB Allocation Details'!$A$18:$L$18, 0),FALSE), 'E2 Allocators'!$B$15:$W$358, MATCH(H$17, 'E2 Allocators'!$B$15:$W$15, 0),FALSE)), 0, VLOOKUP(VLOOKUP($A622, 'E4 TB Allocation Details'!$A$18:$L$214, MATCH("Demand ID", 'E4 TB Allocation Details'!$A$18:$L$18, 0),FALSE), 'E2 Allocators'!$B$15:$W$358, MATCH(H$17, 'E2 Allocators'!$B$15:$W$15, 0),FALSE))</f>
        <v>0.26945830515200747</v>
      </c>
      <c r="I622" s="1245">
        <f>IF(ISERROR(VLOOKUP(VLOOKUP($A622, 'E4 TB Allocation Details'!$A$18:$L$214, MATCH("Demand ID", 'E4 TB Allocation Details'!$A$18:$L$18, 0),FALSE), 'E2 Allocators'!$B$15:$W$358, MATCH(I$17, 'E2 Allocators'!$B$15:$W$15, 0),FALSE)), 0, VLOOKUP(VLOOKUP($A622, 'E4 TB Allocation Details'!$A$18:$L$214, MATCH("Demand ID", 'E4 TB Allocation Details'!$A$18:$L$18, 0),FALSE), 'E2 Allocators'!$B$15:$W$358, MATCH(I$17, 'E2 Allocators'!$B$15:$W$15, 0),FALSE))</f>
        <v>0.32055874862254585</v>
      </c>
      <c r="J622" s="1245">
        <f>IF(ISERROR(VLOOKUP(VLOOKUP($A622, 'E4 TB Allocation Details'!$A$18:$L$214, MATCH("Demand ID", 'E4 TB Allocation Details'!$A$18:$L$18, 0),FALSE), 'E2 Allocators'!$B$15:$W$358, MATCH(J$17, 'E2 Allocators'!$B$15:$W$15, 0),FALSE)), 0, VLOOKUP(VLOOKUP($A622, 'E4 TB Allocation Details'!$A$18:$L$214, MATCH("Demand ID", 'E4 TB Allocation Details'!$A$18:$L$18, 0),FALSE), 'E2 Allocators'!$B$15:$W$358, MATCH(J$17, 'E2 Allocators'!$B$15:$W$15, 0),FALSE))</f>
        <v>0</v>
      </c>
      <c r="K622" s="1245">
        <f>IF(ISERROR(VLOOKUP(VLOOKUP($A622, 'E4 TB Allocation Details'!$A$18:$L$214, MATCH("Demand ID", 'E4 TB Allocation Details'!$A$18:$L$18, 0),FALSE), 'E2 Allocators'!$B$15:$W$358, MATCH(K$17, 'E2 Allocators'!$B$15:$W$15, 0),FALSE)), 0, VLOOKUP(VLOOKUP($A622, 'E4 TB Allocation Details'!$A$18:$L$214, MATCH("Demand ID", 'E4 TB Allocation Details'!$A$18:$L$18, 0),FALSE), 'E2 Allocators'!$B$15:$W$358, MATCH(K$17, 'E2 Allocators'!$B$15:$W$15, 0),FALSE))</f>
        <v>0</v>
      </c>
      <c r="L622" s="1245">
        <f>IF(ISERROR(VLOOKUP(VLOOKUP($A622, 'E4 TB Allocation Details'!$A$18:$L$214, MATCH("Demand ID", 'E4 TB Allocation Details'!$A$18:$L$18, 0),FALSE), 'E2 Allocators'!$B$15:$W$358, MATCH(L$17, 'E2 Allocators'!$B$15:$W$15, 0),FALSE)), 0, VLOOKUP(VLOOKUP($A622, 'E4 TB Allocation Details'!$A$18:$L$214, MATCH("Demand ID", 'E4 TB Allocation Details'!$A$18:$L$18, 0),FALSE), 'E2 Allocators'!$B$15:$W$358, MATCH(L$17, 'E2 Allocators'!$B$15:$W$15, 0),FALSE))</f>
        <v>9.1266376255299209E-2</v>
      </c>
      <c r="M622" s="1245">
        <f>IF(ISERROR(VLOOKUP(VLOOKUP($A622, 'E4 TB Allocation Details'!$A$18:$L$214, MATCH("Demand ID", 'E4 TB Allocation Details'!$A$18:$L$18, 0),FALSE), 'E2 Allocators'!$B$15:$W$358, MATCH(M$17, 'E2 Allocators'!$B$15:$W$15, 0),FALSE)), 0, VLOOKUP(VLOOKUP($A622, 'E4 TB Allocation Details'!$A$18:$L$214, MATCH("Demand ID", 'E4 TB Allocation Details'!$A$18:$L$18, 0),FALSE), 'E2 Allocators'!$B$15:$W$358, MATCH(M$17, 'E2 Allocators'!$B$15:$W$15, 0),FALSE))</f>
        <v>2.1516055983044307E-3</v>
      </c>
      <c r="N622" s="1245">
        <f>IF(ISERROR(VLOOKUP(VLOOKUP($A622, 'E4 TB Allocation Details'!$A$18:$L$214, MATCH("Demand ID", 'E4 TB Allocation Details'!$A$18:$L$18, 0),FALSE), 'E2 Allocators'!$B$15:$W$358, MATCH(N$17, 'E2 Allocators'!$B$15:$W$15, 0),FALSE)), 0, VLOOKUP(VLOOKUP($A622, 'E4 TB Allocation Details'!$A$18:$L$214, MATCH("Demand ID", 'E4 TB Allocation Details'!$A$18:$L$18, 0),FALSE), 'E2 Allocators'!$B$15:$W$358, MATCH(N$17, 'E2 Allocators'!$B$15:$W$15, 0),FALSE))</f>
        <v>0</v>
      </c>
      <c r="O622" s="1245">
        <f>IF(ISERROR(VLOOKUP(VLOOKUP($A622, 'E4 TB Allocation Details'!$A$18:$L$214, MATCH("Demand ID", 'E4 TB Allocation Details'!$A$18:$L$18, 0),FALSE), 'E2 Allocators'!$B$15:$W$358, MATCH(O$17, 'E2 Allocators'!$B$15:$W$15, 0),FALSE)), 0, VLOOKUP(VLOOKUP($A622, 'E4 TB Allocation Details'!$A$18:$L$214, MATCH("Demand ID", 'E4 TB Allocation Details'!$A$18:$L$18, 0),FALSE), 'E2 Allocators'!$B$15:$W$358, MATCH(O$17, 'E2 Allocators'!$B$15:$W$15, 0),FALSE))</f>
        <v>8.0261144920849902E-4</v>
      </c>
      <c r="P622" s="1245">
        <f>IF(ISERROR(VLOOKUP(VLOOKUP($A622, 'E4 TB Allocation Details'!$A$18:$L$214, MATCH("Demand ID", 'E4 TB Allocation Details'!$A$18:$L$18, 0),FALSE), 'E2 Allocators'!$B$15:$W$358, MATCH(P$17, 'E2 Allocators'!$B$15:$W$15, 0),FALSE)), 0, VLOOKUP(VLOOKUP($A622, 'E4 TB Allocation Details'!$A$18:$L$214, MATCH("Demand ID", 'E4 TB Allocation Details'!$A$18:$L$18, 0),FALSE), 'E2 Allocators'!$B$15:$W$358, MATCH(P$17, 'E2 Allocators'!$B$15:$W$15, 0),FALSE))</f>
        <v>0</v>
      </c>
      <c r="Q622" s="1245">
        <f>IF(ISERROR(VLOOKUP(VLOOKUP($A622, 'E4 TB Allocation Details'!$A$18:$L$214, MATCH("Demand ID", 'E4 TB Allocation Details'!$A$18:$L$18, 0),FALSE), 'E2 Allocators'!$B$15:$W$358, MATCH(Q$17, 'E2 Allocators'!$B$15:$W$15, 0),FALSE)), 0, VLOOKUP(VLOOKUP($A622, 'E4 TB Allocation Details'!$A$18:$L$214, MATCH("Demand ID", 'E4 TB Allocation Details'!$A$18:$L$18, 0),FALSE), 'E2 Allocators'!$B$15:$W$358, MATCH(Q$17, 'E2 Allocators'!$B$15:$W$15, 0),FALSE))</f>
        <v>0</v>
      </c>
      <c r="R622" s="1245">
        <f>IF(ISERROR(VLOOKUP(VLOOKUP($A622, 'E4 TB Allocation Details'!$A$18:$L$214, MATCH("Demand ID", 'E4 TB Allocation Details'!$A$18:$L$18, 0),FALSE), 'E2 Allocators'!$B$15:$W$358, MATCH(R$17, 'E2 Allocators'!$B$15:$W$15, 0),FALSE)), 0, VLOOKUP(VLOOKUP($A622, 'E4 TB Allocation Details'!$A$18:$L$214, MATCH("Demand ID", 'E4 TB Allocation Details'!$A$18:$L$18, 0),FALSE), 'E2 Allocators'!$B$15:$W$358, MATCH(R$17, 'E2 Allocators'!$B$15:$W$15, 0),FALSE))</f>
        <v>0</v>
      </c>
      <c r="S622" s="1245">
        <f>IF(ISERROR(VLOOKUP(VLOOKUP($A622, 'E4 TB Allocation Details'!$A$18:$L$214, MATCH("Demand ID", 'E4 TB Allocation Details'!$A$18:$L$18, 0),FALSE), 'E2 Allocators'!$B$15:$W$358, MATCH(S$17, 'E2 Allocators'!$B$15:$W$15, 0),FALSE)), 0, VLOOKUP(VLOOKUP($A622, 'E4 TB Allocation Details'!$A$18:$L$214, MATCH("Demand ID", 'E4 TB Allocation Details'!$A$18:$L$18, 0),FALSE), 'E2 Allocators'!$B$15:$W$358, MATCH(S$17, 'E2 Allocators'!$B$15:$W$15, 0),FALSE))</f>
        <v>0</v>
      </c>
      <c r="T622" s="1245">
        <f>IF(ISERROR(VLOOKUP(VLOOKUP($A622, 'E4 TB Allocation Details'!$A$18:$L$214, MATCH("Demand ID", 'E4 TB Allocation Details'!$A$18:$L$18, 0),FALSE), 'E2 Allocators'!$B$15:$W$358, MATCH(T$17, 'E2 Allocators'!$B$15:$W$15, 0),FALSE)), 0, VLOOKUP(VLOOKUP($A622, 'E4 TB Allocation Details'!$A$18:$L$214, MATCH("Demand ID", 'E4 TB Allocation Details'!$A$18:$L$18, 0),FALSE), 'E2 Allocators'!$B$15:$W$358, MATCH(T$17, 'E2 Allocators'!$B$15:$W$15, 0),FALSE))</f>
        <v>0</v>
      </c>
      <c r="U622" s="1245">
        <f>IF(ISERROR(VLOOKUP(VLOOKUP($A622, 'E4 TB Allocation Details'!$A$18:$L$214, MATCH("Demand ID", 'E4 TB Allocation Details'!$A$18:$L$18, 0),FALSE), 'E2 Allocators'!$B$15:$W$358, MATCH(U$17, 'E2 Allocators'!$B$15:$W$15, 0),FALSE)), 0, VLOOKUP(VLOOKUP($A622, 'E4 TB Allocation Details'!$A$18:$L$214, MATCH("Demand ID", 'E4 TB Allocation Details'!$A$18:$L$18, 0),FALSE), 'E2 Allocators'!$B$15:$W$358, MATCH(U$17, 'E2 Allocators'!$B$15:$W$15, 0),FALSE))</f>
        <v>0</v>
      </c>
      <c r="V622" s="1245">
        <f>IF(ISERROR(VLOOKUP(VLOOKUP($A622, 'E4 TB Allocation Details'!$A$18:$L$214, MATCH("Demand ID", 'E4 TB Allocation Details'!$A$18:$L$18, 0),FALSE), 'E2 Allocators'!$B$15:$W$358, MATCH(V$17, 'E2 Allocators'!$B$15:$W$15, 0),FALSE)), 0, VLOOKUP(VLOOKUP($A622, 'E4 TB Allocation Details'!$A$18:$L$214, MATCH("Demand ID", 'E4 TB Allocation Details'!$A$18:$L$18, 0),FALSE), 'E2 Allocators'!$B$15:$W$358, MATCH(V$17, 'E2 Allocators'!$B$15:$W$15, 0),FALSE))</f>
        <v>0</v>
      </c>
      <c r="W622" s="1245">
        <f>IF(ISERROR(VLOOKUP(VLOOKUP($A622, 'E4 TB Allocation Details'!$A$18:$L$214, MATCH("Demand ID", 'E4 TB Allocation Details'!$A$18:$L$18, 0),FALSE), 'E2 Allocators'!$B$15:$W$358, MATCH(W$17, 'E2 Allocators'!$B$15:$W$15, 0),FALSE)), 0, VLOOKUP(VLOOKUP($A622, 'E4 TB Allocation Details'!$A$18:$L$214, MATCH("Demand ID", 'E4 TB Allocation Details'!$A$18:$L$18, 0),FALSE), 'E2 Allocators'!$B$15:$W$358, MATCH(W$17, 'E2 Allocators'!$B$15:$W$15, 0),FALSE))</f>
        <v>0</v>
      </c>
      <c r="X622" s="1245">
        <f>IF(ISERROR(VLOOKUP(VLOOKUP($A622, 'E4 TB Allocation Details'!$A$18:$L$214, MATCH("Demand ID", 'E4 TB Allocation Details'!$A$18:$L$18, 0),FALSE), 'E2 Allocators'!$B$15:$W$358, MATCH(X$17, 'E2 Allocators'!$B$15:$W$15, 0),FALSE)), 0, VLOOKUP(VLOOKUP($A622, 'E4 TB Allocation Details'!$A$18:$L$214, MATCH("Demand ID", 'E4 TB Allocation Details'!$A$18:$L$18, 0),FALSE), 'E2 Allocators'!$B$15:$W$358, MATCH(X$17, 'E2 Allocators'!$B$15:$W$15, 0),FALSE))</f>
        <v>0</v>
      </c>
      <c r="Y622" s="1245">
        <f>IF(ISERROR(VLOOKUP(VLOOKUP($A622, 'E4 TB Allocation Details'!$A$18:$L$214, MATCH("Demand ID", 'E4 TB Allocation Details'!$A$18:$L$18, 0),FALSE), 'E2 Allocators'!$B$15:$W$358, MATCH(Y$17, 'E2 Allocators'!$B$15:$W$15, 0),FALSE)), 0, VLOOKUP(VLOOKUP($A622, 'E4 TB Allocation Details'!$A$18:$L$214, MATCH("Demand ID", 'E4 TB Allocation Details'!$A$18:$L$18, 0),FALSE), 'E2 Allocators'!$B$15:$W$358, MATCH(Y$17, 'E2 Allocators'!$B$15:$W$15, 0),FALSE))</f>
        <v>0</v>
      </c>
      <c r="Z622" s="1245">
        <f>IF(ISERROR(VLOOKUP(VLOOKUP($A622, 'E4 TB Allocation Details'!$A$18:$L$214, MATCH("Demand ID", 'E4 TB Allocation Details'!$A$18:$L$18, 0),FALSE), 'E2 Allocators'!$B$15:$W$358, MATCH(Z$17, 'E2 Allocators'!$B$15:$W$15, 0),FALSE)), 0, VLOOKUP(VLOOKUP($A622, 'E4 TB Allocation Details'!$A$18:$L$214, MATCH("Demand ID", 'E4 TB Allocation Details'!$A$18:$L$18, 0),FALSE), 'E2 Allocators'!$B$15:$W$358, MATCH(Z$17, 'E2 Allocators'!$B$15:$W$15, 0),FALSE))</f>
        <v>0</v>
      </c>
      <c r="AA622" s="1250">
        <f t="shared" si="901"/>
        <v>1</v>
      </c>
      <c r="AB622" s="1245">
        <f>IF(ISERROR(VLOOKUP(VLOOKUP($A622, 'E4 TB Allocation Details'!$A$18:$L$214, MATCH("Customer ID", 'E4 TB Allocation Details'!$A$18:$L$18, 0),FALSE), 'E2 Allocators'!$B$15:$W$358, MATCH(AB$17, 'E2 Allocators'!$B$15:$W$15, 0),FALSE)), 0, VLOOKUP(VLOOKUP($A622, 'E4 TB Allocation Details'!$A$18:$L$214, MATCH("Customer ID", 'E4 TB Allocation Details'!$A$18:$L$18, 0),FALSE), 'E2 Allocators'!$B$15:$W$358, MATCH(AB$17, 'E2 Allocators'!$B$15:$W$15, 0),FALSE))</f>
        <v>0</v>
      </c>
      <c r="AC622" s="1245">
        <f>IF(ISERROR(VLOOKUP(VLOOKUP($A622, 'E4 TB Allocation Details'!$A$18:$L$214, MATCH("Customer ID", 'E4 TB Allocation Details'!$A$18:$L$18, 0),FALSE), 'E2 Allocators'!$B$15:$W$358, MATCH(AC$17, 'E2 Allocators'!$B$15:$W$15, 0),FALSE)), 0, VLOOKUP(VLOOKUP($A622, 'E4 TB Allocation Details'!$A$18:$L$214, MATCH("Customer ID", 'E4 TB Allocation Details'!$A$18:$L$18, 0),FALSE), 'E2 Allocators'!$B$15:$W$358, MATCH(AC$17, 'E2 Allocators'!$B$15:$W$15, 0),FALSE))</f>
        <v>0</v>
      </c>
      <c r="AD622" s="1245">
        <f>IF(ISERROR(VLOOKUP(VLOOKUP($A622, 'E4 TB Allocation Details'!$A$18:$L$214, MATCH("Customer ID", 'E4 TB Allocation Details'!$A$18:$L$18, 0),FALSE), 'E2 Allocators'!$B$15:$W$358, MATCH(AD$17, 'E2 Allocators'!$B$15:$W$15, 0),FALSE)), 0, VLOOKUP(VLOOKUP($A622, 'E4 TB Allocation Details'!$A$18:$L$214, MATCH("Customer ID", 'E4 TB Allocation Details'!$A$18:$L$18, 0),FALSE), 'E2 Allocators'!$B$15:$W$358, MATCH(AD$17, 'E2 Allocators'!$B$15:$W$15, 0),FALSE))</f>
        <v>0</v>
      </c>
      <c r="AE622" s="1245">
        <f>IF(ISERROR(VLOOKUP(VLOOKUP($A622, 'E4 TB Allocation Details'!$A$18:$L$214, MATCH("Customer ID", 'E4 TB Allocation Details'!$A$18:$L$18, 0),FALSE), 'E2 Allocators'!$B$15:$W$358, MATCH(AE$17, 'E2 Allocators'!$B$15:$W$15, 0),FALSE)), 0, VLOOKUP(VLOOKUP($A622, 'E4 TB Allocation Details'!$A$18:$L$214, MATCH("Customer ID", 'E4 TB Allocation Details'!$A$18:$L$18, 0),FALSE), 'E2 Allocators'!$B$15:$W$358, MATCH(AE$17, 'E2 Allocators'!$B$15:$W$15, 0),FALSE))</f>
        <v>0</v>
      </c>
      <c r="AF622" s="1245">
        <f>IF(ISERROR(VLOOKUP(VLOOKUP($A622, 'E4 TB Allocation Details'!$A$18:$L$214, MATCH("Customer ID", 'E4 TB Allocation Details'!$A$18:$L$18, 0),FALSE), 'E2 Allocators'!$B$15:$W$358, MATCH(AF$17, 'E2 Allocators'!$B$15:$W$15, 0),FALSE)), 0, VLOOKUP(VLOOKUP($A622, 'E4 TB Allocation Details'!$A$18:$L$214, MATCH("Customer ID", 'E4 TB Allocation Details'!$A$18:$L$18, 0),FALSE), 'E2 Allocators'!$B$15:$W$358, MATCH(AF$17, 'E2 Allocators'!$B$15:$W$15, 0),FALSE))</f>
        <v>0</v>
      </c>
      <c r="AG622" s="1245">
        <f>IF(ISERROR(VLOOKUP(VLOOKUP($A622, 'E4 TB Allocation Details'!$A$18:$L$214, MATCH("Customer ID", 'E4 TB Allocation Details'!$A$18:$L$18, 0),FALSE), 'E2 Allocators'!$B$15:$W$358, MATCH(AG$17, 'E2 Allocators'!$B$15:$W$15, 0),FALSE)), 0, VLOOKUP(VLOOKUP($A622, 'E4 TB Allocation Details'!$A$18:$L$214, MATCH("Customer ID", 'E4 TB Allocation Details'!$A$18:$L$18, 0),FALSE), 'E2 Allocators'!$B$15:$W$358, MATCH(AG$17, 'E2 Allocators'!$B$15:$W$15, 0),FALSE))</f>
        <v>0</v>
      </c>
      <c r="AH622" s="1245">
        <f>IF(ISERROR(VLOOKUP(VLOOKUP($A622, 'E4 TB Allocation Details'!$A$18:$L$214, MATCH("Customer ID", 'E4 TB Allocation Details'!$A$18:$L$18, 0),FALSE), 'E2 Allocators'!$B$15:$W$358, MATCH(AH$17, 'E2 Allocators'!$B$15:$W$15, 0),FALSE)), 0, VLOOKUP(VLOOKUP($A622, 'E4 TB Allocation Details'!$A$18:$L$214, MATCH("Customer ID", 'E4 TB Allocation Details'!$A$18:$L$18, 0),FALSE), 'E2 Allocators'!$B$15:$W$358, MATCH(AH$17, 'E2 Allocators'!$B$15:$W$15, 0),FALSE))</f>
        <v>0</v>
      </c>
      <c r="AI622" s="1245">
        <f>IF(ISERROR(VLOOKUP(VLOOKUP($A622, 'E4 TB Allocation Details'!$A$18:$L$214, MATCH("Customer ID", 'E4 TB Allocation Details'!$A$18:$L$18, 0),FALSE), 'E2 Allocators'!$B$15:$W$358, MATCH(AI$17, 'E2 Allocators'!$B$15:$W$15, 0),FALSE)), 0, VLOOKUP(VLOOKUP($A622, 'E4 TB Allocation Details'!$A$18:$L$214, MATCH("Customer ID", 'E4 TB Allocation Details'!$A$18:$L$18, 0),FALSE), 'E2 Allocators'!$B$15:$W$358, MATCH(AI$17, 'E2 Allocators'!$B$15:$W$15, 0),FALSE))</f>
        <v>0</v>
      </c>
      <c r="AJ622" s="1245">
        <f>IF(ISERROR(VLOOKUP(VLOOKUP($A622, 'E4 TB Allocation Details'!$A$18:$L$214, MATCH("Customer ID", 'E4 TB Allocation Details'!$A$18:$L$18, 0),FALSE), 'E2 Allocators'!$B$15:$W$358, MATCH(AJ$17, 'E2 Allocators'!$B$15:$W$15, 0),FALSE)), 0, VLOOKUP(VLOOKUP($A622, 'E4 TB Allocation Details'!$A$18:$L$214, MATCH("Customer ID", 'E4 TB Allocation Details'!$A$18:$L$18, 0),FALSE), 'E2 Allocators'!$B$15:$W$358, MATCH(AJ$17, 'E2 Allocators'!$B$15:$W$15, 0),FALSE))</f>
        <v>0</v>
      </c>
      <c r="AK622" s="1245">
        <f>IF(ISERROR(VLOOKUP(VLOOKUP($A622, 'E4 TB Allocation Details'!$A$18:$L$214, MATCH("Customer ID", 'E4 TB Allocation Details'!$A$18:$L$18, 0),FALSE), 'E2 Allocators'!$B$15:$W$358, MATCH(AK$17, 'E2 Allocators'!$B$15:$W$15, 0),FALSE)), 0, VLOOKUP(VLOOKUP($A622, 'E4 TB Allocation Details'!$A$18:$L$214, MATCH("Customer ID", 'E4 TB Allocation Details'!$A$18:$L$18, 0),FALSE), 'E2 Allocators'!$B$15:$W$358, MATCH(AK$17, 'E2 Allocators'!$B$15:$W$15, 0),FALSE))</f>
        <v>0</v>
      </c>
      <c r="AL622" s="1245">
        <f>IF(ISERROR(VLOOKUP(VLOOKUP($A622, 'E4 TB Allocation Details'!$A$18:$L$214, MATCH("Customer ID", 'E4 TB Allocation Details'!$A$18:$L$18, 0),FALSE), 'E2 Allocators'!$B$15:$W$358, MATCH(AL$17, 'E2 Allocators'!$B$15:$W$15, 0),FALSE)), 0, VLOOKUP(VLOOKUP($A622, 'E4 TB Allocation Details'!$A$18:$L$214, MATCH("Customer ID", 'E4 TB Allocation Details'!$A$18:$L$18, 0),FALSE), 'E2 Allocators'!$B$15:$W$358, MATCH(AL$17, 'E2 Allocators'!$B$15:$W$15, 0),FALSE))</f>
        <v>0</v>
      </c>
      <c r="AM622" s="1245">
        <f>IF(ISERROR(VLOOKUP(VLOOKUP($A622, 'E4 TB Allocation Details'!$A$18:$L$214, MATCH("Customer ID", 'E4 TB Allocation Details'!$A$18:$L$18, 0),FALSE), 'E2 Allocators'!$B$15:$W$358, MATCH(AM$17, 'E2 Allocators'!$B$15:$W$15, 0),FALSE)), 0, VLOOKUP(VLOOKUP($A622, 'E4 TB Allocation Details'!$A$18:$L$214, MATCH("Customer ID", 'E4 TB Allocation Details'!$A$18:$L$18, 0),FALSE), 'E2 Allocators'!$B$15:$W$358, MATCH(AM$17, 'E2 Allocators'!$B$15:$W$15, 0),FALSE))</f>
        <v>0</v>
      </c>
      <c r="AN622" s="1245">
        <f>IF(ISERROR(VLOOKUP(VLOOKUP($A622, 'E4 TB Allocation Details'!$A$18:$L$214, MATCH("Customer ID", 'E4 TB Allocation Details'!$A$18:$L$18, 0),FALSE), 'E2 Allocators'!$B$15:$W$358, MATCH(AN$17, 'E2 Allocators'!$B$15:$W$15, 0),FALSE)), 0, VLOOKUP(VLOOKUP($A622, 'E4 TB Allocation Details'!$A$18:$L$214, MATCH("Customer ID", 'E4 TB Allocation Details'!$A$18:$L$18, 0),FALSE), 'E2 Allocators'!$B$15:$W$358, MATCH(AN$17, 'E2 Allocators'!$B$15:$W$15, 0),FALSE))</f>
        <v>0</v>
      </c>
      <c r="AO622" s="1245">
        <f>IF(ISERROR(VLOOKUP(VLOOKUP($A622, 'E4 TB Allocation Details'!$A$18:$L$214, MATCH("Customer ID", 'E4 TB Allocation Details'!$A$18:$L$18, 0),FALSE), 'E2 Allocators'!$B$15:$W$358, MATCH(AO$17, 'E2 Allocators'!$B$15:$W$15, 0),FALSE)), 0, VLOOKUP(VLOOKUP($A622, 'E4 TB Allocation Details'!$A$18:$L$214, MATCH("Customer ID", 'E4 TB Allocation Details'!$A$18:$L$18, 0),FALSE), 'E2 Allocators'!$B$15:$W$358, MATCH(AO$17, 'E2 Allocators'!$B$15:$W$15, 0),FALSE))</f>
        <v>0</v>
      </c>
      <c r="AP622" s="1245">
        <f>IF(ISERROR(VLOOKUP(VLOOKUP($A622, 'E4 TB Allocation Details'!$A$18:$L$214, MATCH("Customer ID", 'E4 TB Allocation Details'!$A$18:$L$18, 0),FALSE), 'E2 Allocators'!$B$15:$W$358, MATCH(AP$17, 'E2 Allocators'!$B$15:$W$15, 0),FALSE)), 0, VLOOKUP(VLOOKUP($A622, 'E4 TB Allocation Details'!$A$18:$L$214, MATCH("Customer ID", 'E4 TB Allocation Details'!$A$18:$L$18, 0),FALSE), 'E2 Allocators'!$B$15:$W$358, MATCH(AP$17, 'E2 Allocators'!$B$15:$W$15, 0),FALSE))</f>
        <v>0</v>
      </c>
      <c r="AQ622" s="1245">
        <f>IF(ISERROR(VLOOKUP(VLOOKUP($A622, 'E4 TB Allocation Details'!$A$18:$L$214, MATCH("Customer ID", 'E4 TB Allocation Details'!$A$18:$L$18, 0),FALSE), 'E2 Allocators'!$B$15:$W$358, MATCH(AQ$17, 'E2 Allocators'!$B$15:$W$15, 0),FALSE)), 0, VLOOKUP(VLOOKUP($A622, 'E4 TB Allocation Details'!$A$18:$L$214, MATCH("Customer ID", 'E4 TB Allocation Details'!$A$18:$L$18, 0),FALSE), 'E2 Allocators'!$B$15:$W$358, MATCH(AQ$17, 'E2 Allocators'!$B$15:$W$15, 0),FALSE))</f>
        <v>0</v>
      </c>
      <c r="AR622" s="1245">
        <f>IF(ISERROR(VLOOKUP(VLOOKUP($A622, 'E4 TB Allocation Details'!$A$18:$L$214, MATCH("Customer ID", 'E4 TB Allocation Details'!$A$18:$L$18, 0),FALSE), 'E2 Allocators'!$B$15:$W$358, MATCH(AR$17, 'E2 Allocators'!$B$15:$W$15, 0),FALSE)), 0, VLOOKUP(VLOOKUP($A622, 'E4 TB Allocation Details'!$A$18:$L$214, MATCH("Customer ID", 'E4 TB Allocation Details'!$A$18:$L$18, 0),FALSE), 'E2 Allocators'!$B$15:$W$358, MATCH(AR$17, 'E2 Allocators'!$B$15:$W$15, 0),FALSE))</f>
        <v>0</v>
      </c>
      <c r="AS622" s="1245">
        <f>IF(ISERROR(VLOOKUP(VLOOKUP($A622, 'E4 TB Allocation Details'!$A$18:$L$214, MATCH("Customer ID", 'E4 TB Allocation Details'!$A$18:$L$18, 0),FALSE), 'E2 Allocators'!$B$15:$W$358, MATCH(AS$17, 'E2 Allocators'!$B$15:$W$15, 0),FALSE)), 0, VLOOKUP(VLOOKUP($A622, 'E4 TB Allocation Details'!$A$18:$L$214, MATCH("Customer ID", 'E4 TB Allocation Details'!$A$18:$L$18, 0),FALSE), 'E2 Allocators'!$B$15:$W$358, MATCH(AS$17, 'E2 Allocators'!$B$15:$W$15, 0),FALSE))</f>
        <v>0</v>
      </c>
      <c r="AT622" s="1245">
        <f>IF(ISERROR(VLOOKUP(VLOOKUP($A622, 'E4 TB Allocation Details'!$A$18:$L$214, MATCH("Customer ID", 'E4 TB Allocation Details'!$A$18:$L$18, 0),FALSE), 'E2 Allocators'!$B$15:$W$358, MATCH(AT$17, 'E2 Allocators'!$B$15:$W$15, 0),FALSE)), 0, VLOOKUP(VLOOKUP($A622, 'E4 TB Allocation Details'!$A$18:$L$214, MATCH("Customer ID", 'E4 TB Allocation Details'!$A$18:$L$18, 0),FALSE), 'E2 Allocators'!$B$15:$W$358, MATCH(AT$17, 'E2 Allocators'!$B$15:$W$15, 0),FALSE))</f>
        <v>0</v>
      </c>
      <c r="AU622" s="1245">
        <f>IF(ISERROR(VLOOKUP(VLOOKUP($A622, 'E4 TB Allocation Details'!$A$18:$L$214, MATCH("Customer ID", 'E4 TB Allocation Details'!$A$18:$L$18, 0),FALSE), 'E2 Allocators'!$B$15:$W$358, MATCH(AU$17, 'E2 Allocators'!$B$15:$W$15, 0),FALSE)), 0, VLOOKUP(VLOOKUP($A622, 'E4 TB Allocation Details'!$A$18:$L$214, MATCH("Customer ID", 'E4 TB Allocation Details'!$A$18:$L$18, 0),FALSE), 'E2 Allocators'!$B$15:$W$358, MATCH(AU$17, 'E2 Allocators'!$B$15:$W$15, 0),FALSE))</f>
        <v>0</v>
      </c>
      <c r="AV622" s="1250">
        <f t="shared" si="902"/>
        <v>0</v>
      </c>
      <c r="AW622" s="1247"/>
      <c r="AX622" s="1247"/>
      <c r="AY622" s="1247"/>
      <c r="AZ622" s="1247"/>
      <c r="BA622" s="1247"/>
      <c r="BB622" s="1247"/>
      <c r="BC622" s="1247"/>
      <c r="BD622" s="1247"/>
      <c r="BE622" s="1247"/>
      <c r="BF622" s="1247"/>
      <c r="BG622" s="1247"/>
      <c r="BH622" s="1247"/>
      <c r="BI622" s="1247"/>
      <c r="BJ622" s="1247"/>
      <c r="BK622" s="1247"/>
      <c r="BL622" s="1247"/>
      <c r="BM622" s="1247"/>
      <c r="BN622" s="1247"/>
      <c r="BO622" s="1247"/>
      <c r="BP622" s="1247"/>
      <c r="BQ622" s="1248"/>
    </row>
    <row r="623" spans="1:69" s="229" customFormat="1" ht="12.75" x14ac:dyDescent="0.2">
      <c r="A623" s="1249" t="s">
        <v>832</v>
      </c>
      <c r="B623" s="1242" t="s">
        <v>396</v>
      </c>
      <c r="C623" s="1243">
        <v>1</v>
      </c>
      <c r="D623" s="1244">
        <f t="shared" si="899"/>
        <v>0.4</v>
      </c>
      <c r="E623" s="1244">
        <f>VLOOKUP($A623,'E1 Categorization'!$A$35:$E$116,5,FALSE)</f>
        <v>0.6</v>
      </c>
      <c r="F623" s="1244">
        <f t="shared" si="900"/>
        <v>1</v>
      </c>
      <c r="G623" s="1245">
        <f>IF(ISERROR(VLOOKUP(VLOOKUP($A623, 'E4 TB Allocation Details'!$A$18:$L$214, MATCH("Demand ID", 'E4 TB Allocation Details'!$A$18:$L$18, 0),FALSE), 'E2 Allocators'!$B$15:$W$358, MATCH(G$17, 'E2 Allocators'!$B$15:$W$15, 0),FALSE)), 0, VLOOKUP(VLOOKUP($A623, 'E4 TB Allocation Details'!$A$18:$L$214, MATCH("Demand ID", 'E4 TB Allocation Details'!$A$18:$L$18, 0),FALSE), 'E2 Allocators'!$B$15:$W$358, MATCH(G$17, 'E2 Allocators'!$B$15:$W$15, 0),FALSE))</f>
        <v>0.25113475031736449</v>
      </c>
      <c r="H623" s="1245">
        <f>IF(ISERROR(VLOOKUP(VLOOKUP($A623, 'E4 TB Allocation Details'!$A$18:$L$214, MATCH("Demand ID", 'E4 TB Allocation Details'!$A$18:$L$18, 0),FALSE), 'E2 Allocators'!$B$15:$W$358, MATCH(H$17, 'E2 Allocators'!$B$15:$W$15, 0),FALSE)), 0, VLOOKUP(VLOOKUP($A623, 'E4 TB Allocation Details'!$A$18:$L$214, MATCH("Demand ID", 'E4 TB Allocation Details'!$A$18:$L$18, 0),FALSE), 'E2 Allocators'!$B$15:$W$358, MATCH(H$17, 'E2 Allocators'!$B$15:$W$15, 0),FALSE))</f>
        <v>0.28697743345801036</v>
      </c>
      <c r="I623" s="1245">
        <f>IF(ISERROR(VLOOKUP(VLOOKUP($A623, 'E4 TB Allocation Details'!$A$18:$L$214, MATCH("Demand ID", 'E4 TB Allocation Details'!$A$18:$L$18, 0),FALSE), 'E2 Allocators'!$B$15:$W$358, MATCH(I$17, 'E2 Allocators'!$B$15:$W$15, 0),FALSE)), 0, VLOOKUP(VLOOKUP($A623, 'E4 TB Allocation Details'!$A$18:$L$214, MATCH("Demand ID", 'E4 TB Allocation Details'!$A$18:$L$18, 0),FALSE), 'E2 Allocators'!$B$15:$W$358, MATCH(I$17, 'E2 Allocators'!$B$15:$W$15, 0),FALSE))</f>
        <v>0.31990928124130469</v>
      </c>
      <c r="J623" s="1245">
        <f>IF(ISERROR(VLOOKUP(VLOOKUP($A623, 'E4 TB Allocation Details'!$A$18:$L$214, MATCH("Demand ID", 'E4 TB Allocation Details'!$A$18:$L$18, 0),FALSE), 'E2 Allocators'!$B$15:$W$358, MATCH(J$17, 'E2 Allocators'!$B$15:$W$15, 0),FALSE)), 0, VLOOKUP(VLOOKUP($A623, 'E4 TB Allocation Details'!$A$18:$L$214, MATCH("Demand ID", 'E4 TB Allocation Details'!$A$18:$L$18, 0),FALSE), 'E2 Allocators'!$B$15:$W$358, MATCH(J$17, 'E2 Allocators'!$B$15:$W$15, 0),FALSE))</f>
        <v>0</v>
      </c>
      <c r="K623" s="1245">
        <f>IF(ISERROR(VLOOKUP(VLOOKUP($A623, 'E4 TB Allocation Details'!$A$18:$L$214, MATCH("Demand ID", 'E4 TB Allocation Details'!$A$18:$L$18, 0),FALSE), 'E2 Allocators'!$B$15:$W$358, MATCH(K$17, 'E2 Allocators'!$B$15:$W$15, 0),FALSE)), 0, VLOOKUP(VLOOKUP($A623, 'E4 TB Allocation Details'!$A$18:$L$214, MATCH("Demand ID", 'E4 TB Allocation Details'!$A$18:$L$18, 0),FALSE), 'E2 Allocators'!$B$15:$W$358, MATCH(K$17, 'E2 Allocators'!$B$15:$W$15, 0),FALSE))</f>
        <v>0</v>
      </c>
      <c r="L623" s="1245">
        <f>IF(ISERROR(VLOOKUP(VLOOKUP($A623, 'E4 TB Allocation Details'!$A$18:$L$214, MATCH("Demand ID", 'E4 TB Allocation Details'!$A$18:$L$18, 0),FALSE), 'E2 Allocators'!$B$15:$W$358, MATCH(L$17, 'E2 Allocators'!$B$15:$W$15, 0),FALSE)), 0, VLOOKUP(VLOOKUP($A623, 'E4 TB Allocation Details'!$A$18:$L$214, MATCH("Demand ID", 'E4 TB Allocation Details'!$A$18:$L$18, 0),FALSE), 'E2 Allocators'!$B$15:$W$358, MATCH(L$17, 'E2 Allocators'!$B$15:$W$15, 0),FALSE))</f>
        <v>0.13808753634700086</v>
      </c>
      <c r="M623" s="1245">
        <f>IF(ISERROR(VLOOKUP(VLOOKUP($A623, 'E4 TB Allocation Details'!$A$18:$L$214, MATCH("Demand ID", 'E4 TB Allocation Details'!$A$18:$L$18, 0),FALSE), 'E2 Allocators'!$B$15:$W$358, MATCH(M$17, 'E2 Allocators'!$B$15:$W$15, 0),FALSE)), 0, VLOOKUP(VLOOKUP($A623, 'E4 TB Allocation Details'!$A$18:$L$214, MATCH("Demand ID", 'E4 TB Allocation Details'!$A$18:$L$18, 0),FALSE), 'E2 Allocators'!$B$15:$W$358, MATCH(M$17, 'E2 Allocators'!$B$15:$W$15, 0),FALSE))</f>
        <v>3.451406347682279E-3</v>
      </c>
      <c r="N623" s="1245">
        <f>IF(ISERROR(VLOOKUP(VLOOKUP($A623, 'E4 TB Allocation Details'!$A$18:$L$214, MATCH("Demand ID", 'E4 TB Allocation Details'!$A$18:$L$18, 0),FALSE), 'E2 Allocators'!$B$15:$W$358, MATCH(N$17, 'E2 Allocators'!$B$15:$W$15, 0),FALSE)), 0, VLOOKUP(VLOOKUP($A623, 'E4 TB Allocation Details'!$A$18:$L$214, MATCH("Demand ID", 'E4 TB Allocation Details'!$A$18:$L$18, 0),FALSE), 'E2 Allocators'!$B$15:$W$358, MATCH(N$17, 'E2 Allocators'!$B$15:$W$15, 0),FALSE))</f>
        <v>0</v>
      </c>
      <c r="O623" s="1245">
        <f>IF(ISERROR(VLOOKUP(VLOOKUP($A623, 'E4 TB Allocation Details'!$A$18:$L$214, MATCH("Demand ID", 'E4 TB Allocation Details'!$A$18:$L$18, 0),FALSE), 'E2 Allocators'!$B$15:$W$358, MATCH(O$17, 'E2 Allocators'!$B$15:$W$15, 0),FALSE)), 0, VLOOKUP(VLOOKUP($A623, 'E4 TB Allocation Details'!$A$18:$L$214, MATCH("Demand ID", 'E4 TB Allocation Details'!$A$18:$L$18, 0),FALSE), 'E2 Allocators'!$B$15:$W$358, MATCH(O$17, 'E2 Allocators'!$B$15:$W$15, 0),FALSE))</f>
        <v>4.3959228863720592E-4</v>
      </c>
      <c r="P623" s="1245">
        <f>IF(ISERROR(VLOOKUP(VLOOKUP($A623, 'E4 TB Allocation Details'!$A$18:$L$214, MATCH("Demand ID", 'E4 TB Allocation Details'!$A$18:$L$18, 0),FALSE), 'E2 Allocators'!$B$15:$W$358, MATCH(P$17, 'E2 Allocators'!$B$15:$W$15, 0),FALSE)), 0, VLOOKUP(VLOOKUP($A623, 'E4 TB Allocation Details'!$A$18:$L$214, MATCH("Demand ID", 'E4 TB Allocation Details'!$A$18:$L$18, 0),FALSE), 'E2 Allocators'!$B$15:$W$358, MATCH(P$17, 'E2 Allocators'!$B$15:$W$15, 0),FALSE))</f>
        <v>0</v>
      </c>
      <c r="Q623" s="1245">
        <f>IF(ISERROR(VLOOKUP(VLOOKUP($A623, 'E4 TB Allocation Details'!$A$18:$L$214, MATCH("Demand ID", 'E4 TB Allocation Details'!$A$18:$L$18, 0),FALSE), 'E2 Allocators'!$B$15:$W$358, MATCH(Q$17, 'E2 Allocators'!$B$15:$W$15, 0),FALSE)), 0, VLOOKUP(VLOOKUP($A623, 'E4 TB Allocation Details'!$A$18:$L$214, MATCH("Demand ID", 'E4 TB Allocation Details'!$A$18:$L$18, 0),FALSE), 'E2 Allocators'!$B$15:$W$358, MATCH(Q$17, 'E2 Allocators'!$B$15:$W$15, 0),FALSE))</f>
        <v>0</v>
      </c>
      <c r="R623" s="1245">
        <f>IF(ISERROR(VLOOKUP(VLOOKUP($A623, 'E4 TB Allocation Details'!$A$18:$L$214, MATCH("Demand ID", 'E4 TB Allocation Details'!$A$18:$L$18, 0),FALSE), 'E2 Allocators'!$B$15:$W$358, MATCH(R$17, 'E2 Allocators'!$B$15:$W$15, 0),FALSE)), 0, VLOOKUP(VLOOKUP($A623, 'E4 TB Allocation Details'!$A$18:$L$214, MATCH("Demand ID", 'E4 TB Allocation Details'!$A$18:$L$18, 0),FALSE), 'E2 Allocators'!$B$15:$W$358, MATCH(R$17, 'E2 Allocators'!$B$15:$W$15, 0),FALSE))</f>
        <v>0</v>
      </c>
      <c r="S623" s="1245">
        <f>IF(ISERROR(VLOOKUP(VLOOKUP($A623, 'E4 TB Allocation Details'!$A$18:$L$214, MATCH("Demand ID", 'E4 TB Allocation Details'!$A$18:$L$18, 0),FALSE), 'E2 Allocators'!$B$15:$W$358, MATCH(S$17, 'E2 Allocators'!$B$15:$W$15, 0),FALSE)), 0, VLOOKUP(VLOOKUP($A623, 'E4 TB Allocation Details'!$A$18:$L$214, MATCH("Demand ID", 'E4 TB Allocation Details'!$A$18:$L$18, 0),FALSE), 'E2 Allocators'!$B$15:$W$358, MATCH(S$17, 'E2 Allocators'!$B$15:$W$15, 0),FALSE))</f>
        <v>0</v>
      </c>
      <c r="T623" s="1245">
        <f>IF(ISERROR(VLOOKUP(VLOOKUP($A623, 'E4 TB Allocation Details'!$A$18:$L$214, MATCH("Demand ID", 'E4 TB Allocation Details'!$A$18:$L$18, 0),FALSE), 'E2 Allocators'!$B$15:$W$358, MATCH(T$17, 'E2 Allocators'!$B$15:$W$15, 0),FALSE)), 0, VLOOKUP(VLOOKUP($A623, 'E4 TB Allocation Details'!$A$18:$L$214, MATCH("Demand ID", 'E4 TB Allocation Details'!$A$18:$L$18, 0),FALSE), 'E2 Allocators'!$B$15:$W$358, MATCH(T$17, 'E2 Allocators'!$B$15:$W$15, 0),FALSE))</f>
        <v>0</v>
      </c>
      <c r="U623" s="1245">
        <f>IF(ISERROR(VLOOKUP(VLOOKUP($A623, 'E4 TB Allocation Details'!$A$18:$L$214, MATCH("Demand ID", 'E4 TB Allocation Details'!$A$18:$L$18, 0),FALSE), 'E2 Allocators'!$B$15:$W$358, MATCH(U$17, 'E2 Allocators'!$B$15:$W$15, 0),FALSE)), 0, VLOOKUP(VLOOKUP($A623, 'E4 TB Allocation Details'!$A$18:$L$214, MATCH("Demand ID", 'E4 TB Allocation Details'!$A$18:$L$18, 0),FALSE), 'E2 Allocators'!$B$15:$W$358, MATCH(U$17, 'E2 Allocators'!$B$15:$W$15, 0),FALSE))</f>
        <v>0</v>
      </c>
      <c r="V623" s="1245">
        <f>IF(ISERROR(VLOOKUP(VLOOKUP($A623, 'E4 TB Allocation Details'!$A$18:$L$214, MATCH("Demand ID", 'E4 TB Allocation Details'!$A$18:$L$18, 0),FALSE), 'E2 Allocators'!$B$15:$W$358, MATCH(V$17, 'E2 Allocators'!$B$15:$W$15, 0),FALSE)), 0, VLOOKUP(VLOOKUP($A623, 'E4 TB Allocation Details'!$A$18:$L$214, MATCH("Demand ID", 'E4 TB Allocation Details'!$A$18:$L$18, 0),FALSE), 'E2 Allocators'!$B$15:$W$358, MATCH(V$17, 'E2 Allocators'!$B$15:$W$15, 0),FALSE))</f>
        <v>0</v>
      </c>
      <c r="W623" s="1245">
        <f>IF(ISERROR(VLOOKUP(VLOOKUP($A623, 'E4 TB Allocation Details'!$A$18:$L$214, MATCH("Demand ID", 'E4 TB Allocation Details'!$A$18:$L$18, 0),FALSE), 'E2 Allocators'!$B$15:$W$358, MATCH(W$17, 'E2 Allocators'!$B$15:$W$15, 0),FALSE)), 0, VLOOKUP(VLOOKUP($A623, 'E4 TB Allocation Details'!$A$18:$L$214, MATCH("Demand ID", 'E4 TB Allocation Details'!$A$18:$L$18, 0),FALSE), 'E2 Allocators'!$B$15:$W$358, MATCH(W$17, 'E2 Allocators'!$B$15:$W$15, 0),FALSE))</f>
        <v>0</v>
      </c>
      <c r="X623" s="1245">
        <f>IF(ISERROR(VLOOKUP(VLOOKUP($A623, 'E4 TB Allocation Details'!$A$18:$L$214, MATCH("Demand ID", 'E4 TB Allocation Details'!$A$18:$L$18, 0),FALSE), 'E2 Allocators'!$B$15:$W$358, MATCH(X$17, 'E2 Allocators'!$B$15:$W$15, 0),FALSE)), 0, VLOOKUP(VLOOKUP($A623, 'E4 TB Allocation Details'!$A$18:$L$214, MATCH("Demand ID", 'E4 TB Allocation Details'!$A$18:$L$18, 0),FALSE), 'E2 Allocators'!$B$15:$W$358, MATCH(X$17, 'E2 Allocators'!$B$15:$W$15, 0),FALSE))</f>
        <v>0</v>
      </c>
      <c r="Y623" s="1245">
        <f>IF(ISERROR(VLOOKUP(VLOOKUP($A623, 'E4 TB Allocation Details'!$A$18:$L$214, MATCH("Demand ID", 'E4 TB Allocation Details'!$A$18:$L$18, 0),FALSE), 'E2 Allocators'!$B$15:$W$358, MATCH(Y$17, 'E2 Allocators'!$B$15:$W$15, 0),FALSE)), 0, VLOOKUP(VLOOKUP($A623, 'E4 TB Allocation Details'!$A$18:$L$214, MATCH("Demand ID", 'E4 TB Allocation Details'!$A$18:$L$18, 0),FALSE), 'E2 Allocators'!$B$15:$W$358, MATCH(Y$17, 'E2 Allocators'!$B$15:$W$15, 0),FALSE))</f>
        <v>0</v>
      </c>
      <c r="Z623" s="1245">
        <f>IF(ISERROR(VLOOKUP(VLOOKUP($A623, 'E4 TB Allocation Details'!$A$18:$L$214, MATCH("Demand ID", 'E4 TB Allocation Details'!$A$18:$L$18, 0),FALSE), 'E2 Allocators'!$B$15:$W$358, MATCH(Z$17, 'E2 Allocators'!$B$15:$W$15, 0),FALSE)), 0, VLOOKUP(VLOOKUP($A623, 'E4 TB Allocation Details'!$A$18:$L$214, MATCH("Demand ID", 'E4 TB Allocation Details'!$A$18:$L$18, 0),FALSE), 'E2 Allocators'!$B$15:$W$358, MATCH(Z$17, 'E2 Allocators'!$B$15:$W$15, 0),FALSE))</f>
        <v>0</v>
      </c>
      <c r="AA623" s="1250">
        <f t="shared" si="901"/>
        <v>0.99999999999999989</v>
      </c>
      <c r="AB623" s="1245">
        <f>IF(ISERROR(VLOOKUP(VLOOKUP($A623, 'E4 TB Allocation Details'!$A$18:$L$214, MATCH("Customer ID", 'E4 TB Allocation Details'!$A$18:$L$18, 0),FALSE), 'E2 Allocators'!$B$15:$W$358, MATCH(AB$17, 'E2 Allocators'!$B$15:$W$15, 0),FALSE)), 0, VLOOKUP(VLOOKUP($A623, 'E4 TB Allocation Details'!$A$18:$L$214, MATCH("Customer ID", 'E4 TB Allocation Details'!$A$18:$L$18, 0),FALSE), 'E2 Allocators'!$B$15:$W$358, MATCH(AB$17, 'E2 Allocators'!$B$15:$W$15, 0),FALSE))</f>
        <v>0.834935143638739</v>
      </c>
      <c r="AC623" s="1245">
        <f>IF(ISERROR(VLOOKUP(VLOOKUP($A623, 'E4 TB Allocation Details'!$A$18:$L$214, MATCH("Customer ID", 'E4 TB Allocation Details'!$A$18:$L$18, 0),FALSE), 'E2 Allocators'!$B$15:$W$358, MATCH(AC$17, 'E2 Allocators'!$B$15:$W$15, 0),FALSE)), 0, VLOOKUP(VLOOKUP($A623, 'E4 TB Allocation Details'!$A$18:$L$214, MATCH("Customer ID", 'E4 TB Allocation Details'!$A$18:$L$18, 0),FALSE), 'E2 Allocators'!$B$15:$W$358, MATCH(AC$17, 'E2 Allocators'!$B$15:$W$15, 0),FALSE))</f>
        <v>0.13740838112189901</v>
      </c>
      <c r="AD623" s="1245">
        <f>IF(ISERROR(VLOOKUP(VLOOKUP($A623, 'E4 TB Allocation Details'!$A$18:$L$214, MATCH("Customer ID", 'E4 TB Allocation Details'!$A$18:$L$18, 0),FALSE), 'E2 Allocators'!$B$15:$W$358, MATCH(AD$17, 'E2 Allocators'!$B$15:$W$15, 0),FALSE)), 0, VLOOKUP(VLOOKUP($A623, 'E4 TB Allocation Details'!$A$18:$L$214, MATCH("Customer ID", 'E4 TB Allocation Details'!$A$18:$L$18, 0),FALSE), 'E2 Allocators'!$B$15:$W$358, MATCH(AD$17, 'E2 Allocators'!$B$15:$W$15, 0),FALSE))</f>
        <v>1.3416520194013992E-2</v>
      </c>
      <c r="AE623" s="1245">
        <f>IF(ISERROR(VLOOKUP(VLOOKUP($A623, 'E4 TB Allocation Details'!$A$18:$L$214, MATCH("Customer ID", 'E4 TB Allocation Details'!$A$18:$L$18, 0),FALSE), 'E2 Allocators'!$B$15:$W$358, MATCH(AE$17, 'E2 Allocators'!$B$15:$W$15, 0),FALSE)), 0, VLOOKUP(VLOOKUP($A623, 'E4 TB Allocation Details'!$A$18:$L$214, MATCH("Customer ID", 'E4 TB Allocation Details'!$A$18:$L$18, 0),FALSE), 'E2 Allocators'!$B$15:$W$358, MATCH(AE$17, 'E2 Allocators'!$B$15:$W$15, 0),FALSE))</f>
        <v>0</v>
      </c>
      <c r="AF623" s="1245">
        <f>IF(ISERROR(VLOOKUP(VLOOKUP($A623, 'E4 TB Allocation Details'!$A$18:$L$214, MATCH("Customer ID", 'E4 TB Allocation Details'!$A$18:$L$18, 0),FALSE), 'E2 Allocators'!$B$15:$W$358, MATCH(AF$17, 'E2 Allocators'!$B$15:$W$15, 0),FALSE)), 0, VLOOKUP(VLOOKUP($A623, 'E4 TB Allocation Details'!$A$18:$L$214, MATCH("Customer ID", 'E4 TB Allocation Details'!$A$18:$L$18, 0),FALSE), 'E2 Allocators'!$B$15:$W$358, MATCH(AF$17, 'E2 Allocators'!$B$15:$W$15, 0),FALSE))</f>
        <v>0</v>
      </c>
      <c r="AG623" s="1245">
        <f>IF(ISERROR(VLOOKUP(VLOOKUP($A623, 'E4 TB Allocation Details'!$A$18:$L$214, MATCH("Customer ID", 'E4 TB Allocation Details'!$A$18:$L$18, 0),FALSE), 'E2 Allocators'!$B$15:$W$358, MATCH(AG$17, 'E2 Allocators'!$B$15:$W$15, 0),FALSE)), 0, VLOOKUP(VLOOKUP($A623, 'E4 TB Allocation Details'!$A$18:$L$214, MATCH("Customer ID", 'E4 TB Allocation Details'!$A$18:$L$18, 0),FALSE), 'E2 Allocators'!$B$15:$W$358, MATCH(AG$17, 'E2 Allocators'!$B$15:$W$15, 0),FALSE))</f>
        <v>1.024161846871297E-4</v>
      </c>
      <c r="AH623" s="1245">
        <f>IF(ISERROR(VLOOKUP(VLOOKUP($A623, 'E4 TB Allocation Details'!$A$18:$L$214, MATCH("Customer ID", 'E4 TB Allocation Details'!$A$18:$L$18, 0),FALSE), 'E2 Allocators'!$B$15:$W$358, MATCH(AH$17, 'E2 Allocators'!$B$15:$W$15, 0),FALSE)), 0, VLOOKUP(VLOOKUP($A623, 'E4 TB Allocation Details'!$A$18:$L$214, MATCH("Customer ID", 'E4 TB Allocation Details'!$A$18:$L$18, 0),FALSE), 'E2 Allocators'!$B$15:$W$358, MATCH(AH$17, 'E2 Allocators'!$B$15:$W$15, 0),FALSE))</f>
        <v>1.1474718058795493E-2</v>
      </c>
      <c r="AI623" s="1245">
        <f>IF(ISERROR(VLOOKUP(VLOOKUP($A623, 'E4 TB Allocation Details'!$A$18:$L$214, MATCH("Customer ID", 'E4 TB Allocation Details'!$A$18:$L$18, 0),FALSE), 'E2 Allocators'!$B$15:$W$358, MATCH(AI$17, 'E2 Allocators'!$B$15:$W$15, 0),FALSE)), 0, VLOOKUP(VLOOKUP($A623, 'E4 TB Allocation Details'!$A$18:$L$214, MATCH("Customer ID", 'E4 TB Allocation Details'!$A$18:$L$18, 0),FALSE), 'E2 Allocators'!$B$15:$W$358, MATCH(AI$17, 'E2 Allocators'!$B$15:$W$15, 0),FALSE))</f>
        <v>0</v>
      </c>
      <c r="AJ623" s="1245">
        <f>IF(ISERROR(VLOOKUP(VLOOKUP($A623, 'E4 TB Allocation Details'!$A$18:$L$214, MATCH("Customer ID", 'E4 TB Allocation Details'!$A$18:$L$18, 0),FALSE), 'E2 Allocators'!$B$15:$W$358, MATCH(AJ$17, 'E2 Allocators'!$B$15:$W$15, 0),FALSE)), 0, VLOOKUP(VLOOKUP($A623, 'E4 TB Allocation Details'!$A$18:$L$214, MATCH("Customer ID", 'E4 TB Allocation Details'!$A$18:$L$18, 0),FALSE), 'E2 Allocators'!$B$15:$W$358, MATCH(AJ$17, 'E2 Allocators'!$B$15:$W$15, 0),FALSE))</f>
        <v>2.6628208018653725E-3</v>
      </c>
      <c r="AK623" s="1245">
        <f>IF(ISERROR(VLOOKUP(VLOOKUP($A623, 'E4 TB Allocation Details'!$A$18:$L$214, MATCH("Customer ID", 'E4 TB Allocation Details'!$A$18:$L$18, 0),FALSE), 'E2 Allocators'!$B$15:$W$358, MATCH(AK$17, 'E2 Allocators'!$B$15:$W$15, 0),FALSE)), 0, VLOOKUP(VLOOKUP($A623, 'E4 TB Allocation Details'!$A$18:$L$214, MATCH("Customer ID", 'E4 TB Allocation Details'!$A$18:$L$18, 0),FALSE), 'E2 Allocators'!$B$15:$W$358, MATCH(AK$17, 'E2 Allocators'!$B$15:$W$15, 0),FALSE))</f>
        <v>0</v>
      </c>
      <c r="AL623" s="1245">
        <f>IF(ISERROR(VLOOKUP(VLOOKUP($A623, 'E4 TB Allocation Details'!$A$18:$L$214, MATCH("Customer ID", 'E4 TB Allocation Details'!$A$18:$L$18, 0),FALSE), 'E2 Allocators'!$B$15:$W$358, MATCH(AL$17, 'E2 Allocators'!$B$15:$W$15, 0),FALSE)), 0, VLOOKUP(VLOOKUP($A623, 'E4 TB Allocation Details'!$A$18:$L$214, MATCH("Customer ID", 'E4 TB Allocation Details'!$A$18:$L$18, 0),FALSE), 'E2 Allocators'!$B$15:$W$358, MATCH(AL$17, 'E2 Allocators'!$B$15:$W$15, 0),FALSE))</f>
        <v>0</v>
      </c>
      <c r="AM623" s="1245">
        <f>IF(ISERROR(VLOOKUP(VLOOKUP($A623, 'E4 TB Allocation Details'!$A$18:$L$214, MATCH("Customer ID", 'E4 TB Allocation Details'!$A$18:$L$18, 0),FALSE), 'E2 Allocators'!$B$15:$W$358, MATCH(AM$17, 'E2 Allocators'!$B$15:$W$15, 0),FALSE)), 0, VLOOKUP(VLOOKUP($A623, 'E4 TB Allocation Details'!$A$18:$L$214, MATCH("Customer ID", 'E4 TB Allocation Details'!$A$18:$L$18, 0),FALSE), 'E2 Allocators'!$B$15:$W$358, MATCH(AM$17, 'E2 Allocators'!$B$15:$W$15, 0),FALSE))</f>
        <v>0</v>
      </c>
      <c r="AN623" s="1245">
        <f>IF(ISERROR(VLOOKUP(VLOOKUP($A623, 'E4 TB Allocation Details'!$A$18:$L$214, MATCH("Customer ID", 'E4 TB Allocation Details'!$A$18:$L$18, 0),FALSE), 'E2 Allocators'!$B$15:$W$358, MATCH(AN$17, 'E2 Allocators'!$B$15:$W$15, 0),FALSE)), 0, VLOOKUP(VLOOKUP($A623, 'E4 TB Allocation Details'!$A$18:$L$214, MATCH("Customer ID", 'E4 TB Allocation Details'!$A$18:$L$18, 0),FALSE), 'E2 Allocators'!$B$15:$W$358, MATCH(AN$17, 'E2 Allocators'!$B$15:$W$15, 0),FALSE))</f>
        <v>0</v>
      </c>
      <c r="AO623" s="1245">
        <f>IF(ISERROR(VLOOKUP(VLOOKUP($A623, 'E4 TB Allocation Details'!$A$18:$L$214, MATCH("Customer ID", 'E4 TB Allocation Details'!$A$18:$L$18, 0),FALSE), 'E2 Allocators'!$B$15:$W$358, MATCH(AO$17, 'E2 Allocators'!$B$15:$W$15, 0),FALSE)), 0, VLOOKUP(VLOOKUP($A623, 'E4 TB Allocation Details'!$A$18:$L$214, MATCH("Customer ID", 'E4 TB Allocation Details'!$A$18:$L$18, 0),FALSE), 'E2 Allocators'!$B$15:$W$358, MATCH(AO$17, 'E2 Allocators'!$B$15:$W$15, 0),FALSE))</f>
        <v>0</v>
      </c>
      <c r="AP623" s="1245">
        <f>IF(ISERROR(VLOOKUP(VLOOKUP($A623, 'E4 TB Allocation Details'!$A$18:$L$214, MATCH("Customer ID", 'E4 TB Allocation Details'!$A$18:$L$18, 0),FALSE), 'E2 Allocators'!$B$15:$W$358, MATCH(AP$17, 'E2 Allocators'!$B$15:$W$15, 0),FALSE)), 0, VLOOKUP(VLOOKUP($A623, 'E4 TB Allocation Details'!$A$18:$L$214, MATCH("Customer ID", 'E4 TB Allocation Details'!$A$18:$L$18, 0),FALSE), 'E2 Allocators'!$B$15:$W$358, MATCH(AP$17, 'E2 Allocators'!$B$15:$W$15, 0),FALSE))</f>
        <v>0</v>
      </c>
      <c r="AQ623" s="1245">
        <f>IF(ISERROR(VLOOKUP(VLOOKUP($A623, 'E4 TB Allocation Details'!$A$18:$L$214, MATCH("Customer ID", 'E4 TB Allocation Details'!$A$18:$L$18, 0),FALSE), 'E2 Allocators'!$B$15:$W$358, MATCH(AQ$17, 'E2 Allocators'!$B$15:$W$15, 0),FALSE)), 0, VLOOKUP(VLOOKUP($A623, 'E4 TB Allocation Details'!$A$18:$L$214, MATCH("Customer ID", 'E4 TB Allocation Details'!$A$18:$L$18, 0),FALSE), 'E2 Allocators'!$B$15:$W$358, MATCH(AQ$17, 'E2 Allocators'!$B$15:$W$15, 0),FALSE))</f>
        <v>0</v>
      </c>
      <c r="AR623" s="1245">
        <f>IF(ISERROR(VLOOKUP(VLOOKUP($A623, 'E4 TB Allocation Details'!$A$18:$L$214, MATCH("Customer ID", 'E4 TB Allocation Details'!$A$18:$L$18, 0),FALSE), 'E2 Allocators'!$B$15:$W$358, MATCH(AR$17, 'E2 Allocators'!$B$15:$W$15, 0),FALSE)), 0, VLOOKUP(VLOOKUP($A623, 'E4 TB Allocation Details'!$A$18:$L$214, MATCH("Customer ID", 'E4 TB Allocation Details'!$A$18:$L$18, 0),FALSE), 'E2 Allocators'!$B$15:$W$358, MATCH(AR$17, 'E2 Allocators'!$B$15:$W$15, 0),FALSE))</f>
        <v>0</v>
      </c>
      <c r="AS623" s="1245">
        <f>IF(ISERROR(VLOOKUP(VLOOKUP($A623, 'E4 TB Allocation Details'!$A$18:$L$214, MATCH("Customer ID", 'E4 TB Allocation Details'!$A$18:$L$18, 0),FALSE), 'E2 Allocators'!$B$15:$W$358, MATCH(AS$17, 'E2 Allocators'!$B$15:$W$15, 0),FALSE)), 0, VLOOKUP(VLOOKUP($A623, 'E4 TB Allocation Details'!$A$18:$L$214, MATCH("Customer ID", 'E4 TB Allocation Details'!$A$18:$L$18, 0),FALSE), 'E2 Allocators'!$B$15:$W$358, MATCH(AS$17, 'E2 Allocators'!$B$15:$W$15, 0),FALSE))</f>
        <v>0</v>
      </c>
      <c r="AT623" s="1245">
        <f>IF(ISERROR(VLOOKUP(VLOOKUP($A623, 'E4 TB Allocation Details'!$A$18:$L$214, MATCH("Customer ID", 'E4 TB Allocation Details'!$A$18:$L$18, 0),FALSE), 'E2 Allocators'!$B$15:$W$358, MATCH(AT$17, 'E2 Allocators'!$B$15:$W$15, 0),FALSE)), 0, VLOOKUP(VLOOKUP($A623, 'E4 TB Allocation Details'!$A$18:$L$214, MATCH("Customer ID", 'E4 TB Allocation Details'!$A$18:$L$18, 0),FALSE), 'E2 Allocators'!$B$15:$W$358, MATCH(AT$17, 'E2 Allocators'!$B$15:$W$15, 0),FALSE))</f>
        <v>0</v>
      </c>
      <c r="AU623" s="1245">
        <f>IF(ISERROR(VLOOKUP(VLOOKUP($A623, 'E4 TB Allocation Details'!$A$18:$L$214, MATCH("Customer ID", 'E4 TB Allocation Details'!$A$18:$L$18, 0),FALSE), 'E2 Allocators'!$B$15:$W$358, MATCH(AU$17, 'E2 Allocators'!$B$15:$W$15, 0),FALSE)), 0, VLOOKUP(VLOOKUP($A623, 'E4 TB Allocation Details'!$A$18:$L$214, MATCH("Customer ID", 'E4 TB Allocation Details'!$A$18:$L$18, 0),FALSE), 'E2 Allocators'!$B$15:$W$358, MATCH(AU$17, 'E2 Allocators'!$B$15:$W$15, 0),FALSE))</f>
        <v>0</v>
      </c>
      <c r="AV623" s="1250">
        <f t="shared" si="902"/>
        <v>1</v>
      </c>
      <c r="AW623" s="1247"/>
      <c r="AX623" s="1247"/>
      <c r="AY623" s="1247"/>
      <c r="AZ623" s="1247"/>
      <c r="BA623" s="1247"/>
      <c r="BB623" s="1247"/>
      <c r="BC623" s="1247"/>
      <c r="BD623" s="1247"/>
      <c r="BE623" s="1247"/>
      <c r="BF623" s="1247"/>
      <c r="BG623" s="1247"/>
      <c r="BH623" s="1247"/>
      <c r="BI623" s="1247"/>
      <c r="BJ623" s="1247"/>
      <c r="BK623" s="1247"/>
      <c r="BL623" s="1247"/>
      <c r="BM623" s="1247"/>
      <c r="BN623" s="1247"/>
      <c r="BO623" s="1247"/>
      <c r="BP623" s="1247"/>
      <c r="BQ623" s="1248"/>
    </row>
    <row r="624" spans="1:69" s="229" customFormat="1" ht="12.75" x14ac:dyDescent="0.2">
      <c r="A624" s="1249" t="s">
        <v>833</v>
      </c>
      <c r="B624" s="1242" t="s">
        <v>397</v>
      </c>
      <c r="C624" s="1243">
        <v>1</v>
      </c>
      <c r="D624" s="1244">
        <f t="shared" si="899"/>
        <v>0.4</v>
      </c>
      <c r="E624" s="1244">
        <f>VLOOKUP($A624,'E1 Categorization'!$A$35:$E$116,5,FALSE)</f>
        <v>0.6</v>
      </c>
      <c r="F624" s="1244">
        <f t="shared" si="900"/>
        <v>1</v>
      </c>
      <c r="G624" s="1245">
        <f>IF(ISERROR(VLOOKUP(VLOOKUP($A624, 'E4 TB Allocation Details'!$A$18:$L$214, MATCH("Demand ID", 'E4 TB Allocation Details'!$A$18:$L$18, 0),FALSE), 'E2 Allocators'!$B$15:$W$358, MATCH(G$17, 'E2 Allocators'!$B$15:$W$15, 0),FALSE)), 0, VLOOKUP(VLOOKUP($A624, 'E4 TB Allocation Details'!$A$18:$L$214, MATCH("Demand ID", 'E4 TB Allocation Details'!$A$18:$L$18, 0),FALSE), 'E2 Allocators'!$B$15:$W$358, MATCH(G$17, 'E2 Allocators'!$B$15:$W$15, 0),FALSE))</f>
        <v>0.30931799982969349</v>
      </c>
      <c r="H624" s="1245">
        <f>IF(ISERROR(VLOOKUP(VLOOKUP($A624, 'E4 TB Allocation Details'!$A$18:$L$214, MATCH("Demand ID", 'E4 TB Allocation Details'!$A$18:$L$18, 0),FALSE), 'E2 Allocators'!$B$15:$W$358, MATCH(H$17, 'E2 Allocators'!$B$15:$W$15, 0),FALSE)), 0, VLOOKUP(VLOOKUP($A624, 'E4 TB Allocation Details'!$A$18:$L$214, MATCH("Demand ID", 'E4 TB Allocation Details'!$A$18:$L$18, 0),FALSE), 'E2 Allocators'!$B$15:$W$358, MATCH(H$17, 'E2 Allocators'!$B$15:$W$15, 0),FALSE))</f>
        <v>0.35346476583313763</v>
      </c>
      <c r="I624" s="1245">
        <f>IF(ISERROR(VLOOKUP(VLOOKUP($A624, 'E4 TB Allocation Details'!$A$18:$L$214, MATCH("Demand ID", 'E4 TB Allocation Details'!$A$18:$L$18, 0),FALSE), 'E2 Allocators'!$B$15:$W$358, MATCH(I$17, 'E2 Allocators'!$B$15:$W$15, 0),FALSE)), 0, VLOOKUP(VLOOKUP($A624, 'E4 TB Allocation Details'!$A$18:$L$214, MATCH("Demand ID", 'E4 TB Allocation Details'!$A$18:$L$18, 0),FALSE), 'E2 Allocators'!$B$15:$W$358, MATCH(I$17, 'E2 Allocators'!$B$15:$W$15, 0),FALSE))</f>
        <v>0.33667579669347358</v>
      </c>
      <c r="J624" s="1245">
        <f>IF(ISERROR(VLOOKUP(VLOOKUP($A624, 'E4 TB Allocation Details'!$A$18:$L$214, MATCH("Demand ID", 'E4 TB Allocation Details'!$A$18:$L$18, 0),FALSE), 'E2 Allocators'!$B$15:$W$358, MATCH(J$17, 'E2 Allocators'!$B$15:$W$15, 0),FALSE)), 0, VLOOKUP(VLOOKUP($A624, 'E4 TB Allocation Details'!$A$18:$L$214, MATCH("Demand ID", 'E4 TB Allocation Details'!$A$18:$L$18, 0),FALSE), 'E2 Allocators'!$B$15:$W$358, MATCH(J$17, 'E2 Allocators'!$B$15:$W$15, 0),FALSE))</f>
        <v>0</v>
      </c>
      <c r="K624" s="1245">
        <f>IF(ISERROR(VLOOKUP(VLOOKUP($A624, 'E4 TB Allocation Details'!$A$18:$L$214, MATCH("Demand ID", 'E4 TB Allocation Details'!$A$18:$L$18, 0),FALSE), 'E2 Allocators'!$B$15:$W$358, MATCH(K$17, 'E2 Allocators'!$B$15:$W$15, 0),FALSE)), 0, VLOOKUP(VLOOKUP($A624, 'E4 TB Allocation Details'!$A$18:$L$214, MATCH("Demand ID", 'E4 TB Allocation Details'!$A$18:$L$18, 0),FALSE), 'E2 Allocators'!$B$15:$W$358, MATCH(K$17, 'E2 Allocators'!$B$15:$W$15, 0),FALSE))</f>
        <v>0</v>
      </c>
      <c r="L624" s="1245">
        <f>IF(ISERROR(VLOOKUP(VLOOKUP($A624, 'E4 TB Allocation Details'!$A$18:$L$214, MATCH("Demand ID", 'E4 TB Allocation Details'!$A$18:$L$18, 0),FALSE), 'E2 Allocators'!$B$15:$W$358, MATCH(L$17, 'E2 Allocators'!$B$15:$W$15, 0),FALSE)), 0, VLOOKUP(VLOOKUP($A624, 'E4 TB Allocation Details'!$A$18:$L$214, MATCH("Demand ID", 'E4 TB Allocation Details'!$A$18:$L$18, 0),FALSE), 'E2 Allocators'!$B$15:$W$358, MATCH(L$17, 'E2 Allocators'!$B$15:$W$15, 0),FALSE))</f>
        <v>0</v>
      </c>
      <c r="M624" s="1245">
        <f>IF(ISERROR(VLOOKUP(VLOOKUP($A624, 'E4 TB Allocation Details'!$A$18:$L$214, MATCH("Demand ID", 'E4 TB Allocation Details'!$A$18:$L$18, 0),FALSE), 'E2 Allocators'!$B$15:$W$358, MATCH(M$17, 'E2 Allocators'!$B$15:$W$15, 0),FALSE)), 0, VLOOKUP(VLOOKUP($A624, 'E4 TB Allocation Details'!$A$18:$L$214, MATCH("Demand ID", 'E4 TB Allocation Details'!$A$18:$L$18, 0),FALSE), 'E2 Allocators'!$B$15:$W$358, MATCH(M$17, 'E2 Allocators'!$B$15:$W$15, 0),FALSE))</f>
        <v>0</v>
      </c>
      <c r="N624" s="1245">
        <f>IF(ISERROR(VLOOKUP(VLOOKUP($A624, 'E4 TB Allocation Details'!$A$18:$L$214, MATCH("Demand ID", 'E4 TB Allocation Details'!$A$18:$L$18, 0),FALSE), 'E2 Allocators'!$B$15:$W$358, MATCH(N$17, 'E2 Allocators'!$B$15:$W$15, 0),FALSE)), 0, VLOOKUP(VLOOKUP($A624, 'E4 TB Allocation Details'!$A$18:$L$214, MATCH("Demand ID", 'E4 TB Allocation Details'!$A$18:$L$18, 0),FALSE), 'E2 Allocators'!$B$15:$W$358, MATCH(N$17, 'E2 Allocators'!$B$15:$W$15, 0),FALSE))</f>
        <v>0</v>
      </c>
      <c r="O624" s="1245">
        <f>IF(ISERROR(VLOOKUP(VLOOKUP($A624, 'E4 TB Allocation Details'!$A$18:$L$214, MATCH("Demand ID", 'E4 TB Allocation Details'!$A$18:$L$18, 0),FALSE), 'E2 Allocators'!$B$15:$W$358, MATCH(O$17, 'E2 Allocators'!$B$15:$W$15, 0),FALSE)), 0, VLOOKUP(VLOOKUP($A624, 'E4 TB Allocation Details'!$A$18:$L$214, MATCH("Demand ID", 'E4 TB Allocation Details'!$A$18:$L$18, 0),FALSE), 'E2 Allocators'!$B$15:$W$358, MATCH(O$17, 'E2 Allocators'!$B$15:$W$15, 0),FALSE))</f>
        <v>5.4143764369520648E-4</v>
      </c>
      <c r="P624" s="1245">
        <f>IF(ISERROR(VLOOKUP(VLOOKUP($A624, 'E4 TB Allocation Details'!$A$18:$L$214, MATCH("Demand ID", 'E4 TB Allocation Details'!$A$18:$L$18, 0),FALSE), 'E2 Allocators'!$B$15:$W$358, MATCH(P$17, 'E2 Allocators'!$B$15:$W$15, 0),FALSE)), 0, VLOOKUP(VLOOKUP($A624, 'E4 TB Allocation Details'!$A$18:$L$214, MATCH("Demand ID", 'E4 TB Allocation Details'!$A$18:$L$18, 0),FALSE), 'E2 Allocators'!$B$15:$W$358, MATCH(P$17, 'E2 Allocators'!$B$15:$W$15, 0),FALSE))</f>
        <v>0</v>
      </c>
      <c r="Q624" s="1245">
        <f>IF(ISERROR(VLOOKUP(VLOOKUP($A624, 'E4 TB Allocation Details'!$A$18:$L$214, MATCH("Demand ID", 'E4 TB Allocation Details'!$A$18:$L$18, 0),FALSE), 'E2 Allocators'!$B$15:$W$358, MATCH(Q$17, 'E2 Allocators'!$B$15:$W$15, 0),FALSE)), 0, VLOOKUP(VLOOKUP($A624, 'E4 TB Allocation Details'!$A$18:$L$214, MATCH("Demand ID", 'E4 TB Allocation Details'!$A$18:$L$18, 0),FALSE), 'E2 Allocators'!$B$15:$W$358, MATCH(Q$17, 'E2 Allocators'!$B$15:$W$15, 0),FALSE))</f>
        <v>0</v>
      </c>
      <c r="R624" s="1245">
        <f>IF(ISERROR(VLOOKUP(VLOOKUP($A624, 'E4 TB Allocation Details'!$A$18:$L$214, MATCH("Demand ID", 'E4 TB Allocation Details'!$A$18:$L$18, 0),FALSE), 'E2 Allocators'!$B$15:$W$358, MATCH(R$17, 'E2 Allocators'!$B$15:$W$15, 0),FALSE)), 0, VLOOKUP(VLOOKUP($A624, 'E4 TB Allocation Details'!$A$18:$L$214, MATCH("Demand ID", 'E4 TB Allocation Details'!$A$18:$L$18, 0),FALSE), 'E2 Allocators'!$B$15:$W$358, MATCH(R$17, 'E2 Allocators'!$B$15:$W$15, 0),FALSE))</f>
        <v>0</v>
      </c>
      <c r="S624" s="1245">
        <f>IF(ISERROR(VLOOKUP(VLOOKUP($A624, 'E4 TB Allocation Details'!$A$18:$L$214, MATCH("Demand ID", 'E4 TB Allocation Details'!$A$18:$L$18, 0),FALSE), 'E2 Allocators'!$B$15:$W$358, MATCH(S$17, 'E2 Allocators'!$B$15:$W$15, 0),FALSE)), 0, VLOOKUP(VLOOKUP($A624, 'E4 TB Allocation Details'!$A$18:$L$214, MATCH("Demand ID", 'E4 TB Allocation Details'!$A$18:$L$18, 0),FALSE), 'E2 Allocators'!$B$15:$W$358, MATCH(S$17, 'E2 Allocators'!$B$15:$W$15, 0),FALSE))</f>
        <v>0</v>
      </c>
      <c r="T624" s="1245">
        <f>IF(ISERROR(VLOOKUP(VLOOKUP($A624, 'E4 TB Allocation Details'!$A$18:$L$214, MATCH("Demand ID", 'E4 TB Allocation Details'!$A$18:$L$18, 0),FALSE), 'E2 Allocators'!$B$15:$W$358, MATCH(T$17, 'E2 Allocators'!$B$15:$W$15, 0),FALSE)), 0, VLOOKUP(VLOOKUP($A624, 'E4 TB Allocation Details'!$A$18:$L$214, MATCH("Demand ID", 'E4 TB Allocation Details'!$A$18:$L$18, 0),FALSE), 'E2 Allocators'!$B$15:$W$358, MATCH(T$17, 'E2 Allocators'!$B$15:$W$15, 0),FALSE))</f>
        <v>0</v>
      </c>
      <c r="U624" s="1245">
        <f>IF(ISERROR(VLOOKUP(VLOOKUP($A624, 'E4 TB Allocation Details'!$A$18:$L$214, MATCH("Demand ID", 'E4 TB Allocation Details'!$A$18:$L$18, 0),FALSE), 'E2 Allocators'!$B$15:$W$358, MATCH(U$17, 'E2 Allocators'!$B$15:$W$15, 0),FALSE)), 0, VLOOKUP(VLOOKUP($A624, 'E4 TB Allocation Details'!$A$18:$L$214, MATCH("Demand ID", 'E4 TB Allocation Details'!$A$18:$L$18, 0),FALSE), 'E2 Allocators'!$B$15:$W$358, MATCH(U$17, 'E2 Allocators'!$B$15:$W$15, 0),FALSE))</f>
        <v>0</v>
      </c>
      <c r="V624" s="1245">
        <f>IF(ISERROR(VLOOKUP(VLOOKUP($A624, 'E4 TB Allocation Details'!$A$18:$L$214, MATCH("Demand ID", 'E4 TB Allocation Details'!$A$18:$L$18, 0),FALSE), 'E2 Allocators'!$B$15:$W$358, MATCH(V$17, 'E2 Allocators'!$B$15:$W$15, 0),FALSE)), 0, VLOOKUP(VLOOKUP($A624, 'E4 TB Allocation Details'!$A$18:$L$214, MATCH("Demand ID", 'E4 TB Allocation Details'!$A$18:$L$18, 0),FALSE), 'E2 Allocators'!$B$15:$W$358, MATCH(V$17, 'E2 Allocators'!$B$15:$W$15, 0),FALSE))</f>
        <v>0</v>
      </c>
      <c r="W624" s="1245">
        <f>IF(ISERROR(VLOOKUP(VLOOKUP($A624, 'E4 TB Allocation Details'!$A$18:$L$214, MATCH("Demand ID", 'E4 TB Allocation Details'!$A$18:$L$18, 0),FALSE), 'E2 Allocators'!$B$15:$W$358, MATCH(W$17, 'E2 Allocators'!$B$15:$W$15, 0),FALSE)), 0, VLOOKUP(VLOOKUP($A624, 'E4 TB Allocation Details'!$A$18:$L$214, MATCH("Demand ID", 'E4 TB Allocation Details'!$A$18:$L$18, 0),FALSE), 'E2 Allocators'!$B$15:$W$358, MATCH(W$17, 'E2 Allocators'!$B$15:$W$15, 0),FALSE))</f>
        <v>0</v>
      </c>
      <c r="X624" s="1245">
        <f>IF(ISERROR(VLOOKUP(VLOOKUP($A624, 'E4 TB Allocation Details'!$A$18:$L$214, MATCH("Demand ID", 'E4 TB Allocation Details'!$A$18:$L$18, 0),FALSE), 'E2 Allocators'!$B$15:$W$358, MATCH(X$17, 'E2 Allocators'!$B$15:$W$15, 0),FALSE)), 0, VLOOKUP(VLOOKUP($A624, 'E4 TB Allocation Details'!$A$18:$L$214, MATCH("Demand ID", 'E4 TB Allocation Details'!$A$18:$L$18, 0),FALSE), 'E2 Allocators'!$B$15:$W$358, MATCH(X$17, 'E2 Allocators'!$B$15:$W$15, 0),FALSE))</f>
        <v>0</v>
      </c>
      <c r="Y624" s="1245">
        <f>IF(ISERROR(VLOOKUP(VLOOKUP($A624, 'E4 TB Allocation Details'!$A$18:$L$214, MATCH("Demand ID", 'E4 TB Allocation Details'!$A$18:$L$18, 0),FALSE), 'E2 Allocators'!$B$15:$W$358, MATCH(Y$17, 'E2 Allocators'!$B$15:$W$15, 0),FALSE)), 0, VLOOKUP(VLOOKUP($A624, 'E4 TB Allocation Details'!$A$18:$L$214, MATCH("Demand ID", 'E4 TB Allocation Details'!$A$18:$L$18, 0),FALSE), 'E2 Allocators'!$B$15:$W$358, MATCH(Y$17, 'E2 Allocators'!$B$15:$W$15, 0),FALSE))</f>
        <v>0</v>
      </c>
      <c r="Z624" s="1245">
        <f>IF(ISERROR(VLOOKUP(VLOOKUP($A624, 'E4 TB Allocation Details'!$A$18:$L$214, MATCH("Demand ID", 'E4 TB Allocation Details'!$A$18:$L$18, 0),FALSE), 'E2 Allocators'!$B$15:$W$358, MATCH(Z$17, 'E2 Allocators'!$B$15:$W$15, 0),FALSE)), 0, VLOOKUP(VLOOKUP($A624, 'E4 TB Allocation Details'!$A$18:$L$214, MATCH("Demand ID", 'E4 TB Allocation Details'!$A$18:$L$18, 0),FALSE), 'E2 Allocators'!$B$15:$W$358, MATCH(Z$17, 'E2 Allocators'!$B$15:$W$15, 0),FALSE))</f>
        <v>0</v>
      </c>
      <c r="AA624" s="1250">
        <f t="shared" si="901"/>
        <v>0.99999999999999989</v>
      </c>
      <c r="AB624" s="1245">
        <f>IF(ISERROR(VLOOKUP(VLOOKUP($A624, 'E4 TB Allocation Details'!$A$18:$L$214, MATCH("Customer ID", 'E4 TB Allocation Details'!$A$18:$L$18, 0),FALSE), 'E2 Allocators'!$B$15:$W$358, MATCH(AB$17, 'E2 Allocators'!$B$15:$W$15, 0),FALSE)), 0, VLOOKUP(VLOOKUP($A624, 'E4 TB Allocation Details'!$A$18:$L$214, MATCH("Customer ID", 'E4 TB Allocation Details'!$A$18:$L$18, 0),FALSE), 'E2 Allocators'!$B$15:$W$358, MATCH(AB$17, 'E2 Allocators'!$B$15:$W$15, 0),FALSE))</f>
        <v>0.6886145204907278</v>
      </c>
      <c r="AC624" s="1245">
        <f>IF(ISERROR(VLOOKUP(VLOOKUP($A624, 'E4 TB Allocation Details'!$A$18:$L$214, MATCH("Customer ID", 'E4 TB Allocation Details'!$A$18:$L$18, 0),FALSE), 'E2 Allocators'!$B$15:$W$358, MATCH(AC$17, 'E2 Allocators'!$B$15:$W$15, 0),FALSE)), 0, VLOOKUP(VLOOKUP($A624, 'E4 TB Allocation Details'!$A$18:$L$214, MATCH("Customer ID", 'E4 TB Allocation Details'!$A$18:$L$18, 0),FALSE), 'E2 Allocators'!$B$15:$W$358, MATCH(AC$17, 'E2 Allocators'!$B$15:$W$15, 0),FALSE))</f>
        <v>0.11332785210752201</v>
      </c>
      <c r="AD624" s="1245">
        <f>IF(ISERROR(VLOOKUP(VLOOKUP($A624, 'E4 TB Allocation Details'!$A$18:$L$214, MATCH("Customer ID", 'E4 TB Allocation Details'!$A$18:$L$18, 0),FALSE), 'E2 Allocators'!$B$15:$W$358, MATCH(AD$17, 'E2 Allocators'!$B$15:$W$15, 0),FALSE)), 0, VLOOKUP(VLOOKUP($A624, 'E4 TB Allocation Details'!$A$18:$L$214, MATCH("Customer ID", 'E4 TB Allocation Details'!$A$18:$L$18, 0),FALSE), 'E2 Allocators'!$B$15:$W$358, MATCH(AD$17, 'E2 Allocators'!$B$15:$W$15, 0),FALSE))</f>
        <v>1.1065303323790347E-2</v>
      </c>
      <c r="AE624" s="1245">
        <f>IF(ISERROR(VLOOKUP(VLOOKUP($A624, 'E4 TB Allocation Details'!$A$18:$L$214, MATCH("Customer ID", 'E4 TB Allocation Details'!$A$18:$L$18, 0),FALSE), 'E2 Allocators'!$B$15:$W$358, MATCH(AE$17, 'E2 Allocators'!$B$15:$W$15, 0),FALSE)), 0, VLOOKUP(VLOOKUP($A624, 'E4 TB Allocation Details'!$A$18:$L$214, MATCH("Customer ID", 'E4 TB Allocation Details'!$A$18:$L$18, 0),FALSE), 'E2 Allocators'!$B$15:$W$358, MATCH(AE$17, 'E2 Allocators'!$B$15:$W$15, 0),FALSE))</f>
        <v>0</v>
      </c>
      <c r="AF624" s="1245">
        <f>IF(ISERROR(VLOOKUP(VLOOKUP($A624, 'E4 TB Allocation Details'!$A$18:$L$214, MATCH("Customer ID", 'E4 TB Allocation Details'!$A$18:$L$18, 0),FALSE), 'E2 Allocators'!$B$15:$W$358, MATCH(AF$17, 'E2 Allocators'!$B$15:$W$15, 0),FALSE)), 0, VLOOKUP(VLOOKUP($A624, 'E4 TB Allocation Details'!$A$18:$L$214, MATCH("Customer ID", 'E4 TB Allocation Details'!$A$18:$L$18, 0),FALSE), 'E2 Allocators'!$B$15:$W$358, MATCH(AF$17, 'E2 Allocators'!$B$15:$W$15, 0),FALSE))</f>
        <v>0</v>
      </c>
      <c r="AG624" s="1245">
        <f>IF(ISERROR(VLOOKUP(VLOOKUP($A624, 'E4 TB Allocation Details'!$A$18:$L$214, MATCH("Customer ID", 'E4 TB Allocation Details'!$A$18:$L$18, 0),FALSE), 'E2 Allocators'!$B$15:$W$358, MATCH(AG$17, 'E2 Allocators'!$B$15:$W$15, 0),FALSE)), 0, VLOOKUP(VLOOKUP($A624, 'E4 TB Allocation Details'!$A$18:$L$214, MATCH("Customer ID", 'E4 TB Allocation Details'!$A$18:$L$18, 0),FALSE), 'E2 Allocators'!$B$15:$W$358, MATCH(AG$17, 'E2 Allocators'!$B$15:$W$15, 0),FALSE))</f>
        <v>8.4467964303743115E-5</v>
      </c>
      <c r="AH624" s="1245">
        <f>IF(ISERROR(VLOOKUP(VLOOKUP($A624, 'E4 TB Allocation Details'!$A$18:$L$214, MATCH("Customer ID", 'E4 TB Allocation Details'!$A$18:$L$18, 0),FALSE), 'E2 Allocators'!$B$15:$W$358, MATCH(AH$17, 'E2 Allocators'!$B$15:$W$15, 0),FALSE)), 0, VLOOKUP(VLOOKUP($A624, 'E4 TB Allocation Details'!$A$18:$L$214, MATCH("Customer ID", 'E4 TB Allocation Details'!$A$18:$L$18, 0),FALSE), 'E2 Allocators'!$B$15:$W$358, MATCH(AH$17, 'E2 Allocators'!$B$15:$W$15, 0),FALSE))</f>
        <v>0.18471168904175891</v>
      </c>
      <c r="AI624" s="1245">
        <f>IF(ISERROR(VLOOKUP(VLOOKUP($A624, 'E4 TB Allocation Details'!$A$18:$L$214, MATCH("Customer ID", 'E4 TB Allocation Details'!$A$18:$L$18, 0),FALSE), 'E2 Allocators'!$B$15:$W$358, MATCH(AI$17, 'E2 Allocators'!$B$15:$W$15, 0),FALSE)), 0, VLOOKUP(VLOOKUP($A624, 'E4 TB Allocation Details'!$A$18:$L$214, MATCH("Customer ID", 'E4 TB Allocation Details'!$A$18:$L$18, 0),FALSE), 'E2 Allocators'!$B$15:$W$358, MATCH(AI$17, 'E2 Allocators'!$B$15:$W$15, 0),FALSE))</f>
        <v>0</v>
      </c>
      <c r="AJ624" s="1245">
        <f>IF(ISERROR(VLOOKUP(VLOOKUP($A624, 'E4 TB Allocation Details'!$A$18:$L$214, MATCH("Customer ID", 'E4 TB Allocation Details'!$A$18:$L$18, 0),FALSE), 'E2 Allocators'!$B$15:$W$358, MATCH(AJ$17, 'E2 Allocators'!$B$15:$W$15, 0),FALSE)), 0, VLOOKUP(VLOOKUP($A624, 'E4 TB Allocation Details'!$A$18:$L$214, MATCH("Customer ID", 'E4 TB Allocation Details'!$A$18:$L$18, 0),FALSE), 'E2 Allocators'!$B$15:$W$358, MATCH(AJ$17, 'E2 Allocators'!$B$15:$W$15, 0),FALSE))</f>
        <v>2.1961670718973207E-3</v>
      </c>
      <c r="AK624" s="1245">
        <f>IF(ISERROR(VLOOKUP(VLOOKUP($A624, 'E4 TB Allocation Details'!$A$18:$L$214, MATCH("Customer ID", 'E4 TB Allocation Details'!$A$18:$L$18, 0),FALSE), 'E2 Allocators'!$B$15:$W$358, MATCH(AK$17, 'E2 Allocators'!$B$15:$W$15, 0),FALSE)), 0, VLOOKUP(VLOOKUP($A624, 'E4 TB Allocation Details'!$A$18:$L$214, MATCH("Customer ID", 'E4 TB Allocation Details'!$A$18:$L$18, 0),FALSE), 'E2 Allocators'!$B$15:$W$358, MATCH(AK$17, 'E2 Allocators'!$B$15:$W$15, 0),FALSE))</f>
        <v>0</v>
      </c>
      <c r="AL624" s="1245">
        <f>IF(ISERROR(VLOOKUP(VLOOKUP($A624, 'E4 TB Allocation Details'!$A$18:$L$214, MATCH("Customer ID", 'E4 TB Allocation Details'!$A$18:$L$18, 0),FALSE), 'E2 Allocators'!$B$15:$W$358, MATCH(AL$17, 'E2 Allocators'!$B$15:$W$15, 0),FALSE)), 0, VLOOKUP(VLOOKUP($A624, 'E4 TB Allocation Details'!$A$18:$L$214, MATCH("Customer ID", 'E4 TB Allocation Details'!$A$18:$L$18, 0),FALSE), 'E2 Allocators'!$B$15:$W$358, MATCH(AL$17, 'E2 Allocators'!$B$15:$W$15, 0),FALSE))</f>
        <v>0</v>
      </c>
      <c r="AM624" s="1245">
        <f>IF(ISERROR(VLOOKUP(VLOOKUP($A624, 'E4 TB Allocation Details'!$A$18:$L$214, MATCH("Customer ID", 'E4 TB Allocation Details'!$A$18:$L$18, 0),FALSE), 'E2 Allocators'!$B$15:$W$358, MATCH(AM$17, 'E2 Allocators'!$B$15:$W$15, 0),FALSE)), 0, VLOOKUP(VLOOKUP($A624, 'E4 TB Allocation Details'!$A$18:$L$214, MATCH("Customer ID", 'E4 TB Allocation Details'!$A$18:$L$18, 0),FALSE), 'E2 Allocators'!$B$15:$W$358, MATCH(AM$17, 'E2 Allocators'!$B$15:$W$15, 0),FALSE))</f>
        <v>0</v>
      </c>
      <c r="AN624" s="1245">
        <f>IF(ISERROR(VLOOKUP(VLOOKUP($A624, 'E4 TB Allocation Details'!$A$18:$L$214, MATCH("Customer ID", 'E4 TB Allocation Details'!$A$18:$L$18, 0),FALSE), 'E2 Allocators'!$B$15:$W$358, MATCH(AN$17, 'E2 Allocators'!$B$15:$W$15, 0),FALSE)), 0, VLOOKUP(VLOOKUP($A624, 'E4 TB Allocation Details'!$A$18:$L$214, MATCH("Customer ID", 'E4 TB Allocation Details'!$A$18:$L$18, 0),FALSE), 'E2 Allocators'!$B$15:$W$358, MATCH(AN$17, 'E2 Allocators'!$B$15:$W$15, 0),FALSE))</f>
        <v>0</v>
      </c>
      <c r="AO624" s="1245">
        <f>IF(ISERROR(VLOOKUP(VLOOKUP($A624, 'E4 TB Allocation Details'!$A$18:$L$214, MATCH("Customer ID", 'E4 TB Allocation Details'!$A$18:$L$18, 0),FALSE), 'E2 Allocators'!$B$15:$W$358, MATCH(AO$17, 'E2 Allocators'!$B$15:$W$15, 0),FALSE)), 0, VLOOKUP(VLOOKUP($A624, 'E4 TB Allocation Details'!$A$18:$L$214, MATCH("Customer ID", 'E4 TB Allocation Details'!$A$18:$L$18, 0),FALSE), 'E2 Allocators'!$B$15:$W$358, MATCH(AO$17, 'E2 Allocators'!$B$15:$W$15, 0),FALSE))</f>
        <v>0</v>
      </c>
      <c r="AP624" s="1245">
        <f>IF(ISERROR(VLOOKUP(VLOOKUP($A624, 'E4 TB Allocation Details'!$A$18:$L$214, MATCH("Customer ID", 'E4 TB Allocation Details'!$A$18:$L$18, 0),FALSE), 'E2 Allocators'!$B$15:$W$358, MATCH(AP$17, 'E2 Allocators'!$B$15:$W$15, 0),FALSE)), 0, VLOOKUP(VLOOKUP($A624, 'E4 TB Allocation Details'!$A$18:$L$214, MATCH("Customer ID", 'E4 TB Allocation Details'!$A$18:$L$18, 0),FALSE), 'E2 Allocators'!$B$15:$W$358, MATCH(AP$17, 'E2 Allocators'!$B$15:$W$15, 0),FALSE))</f>
        <v>0</v>
      </c>
      <c r="AQ624" s="1245">
        <f>IF(ISERROR(VLOOKUP(VLOOKUP($A624, 'E4 TB Allocation Details'!$A$18:$L$214, MATCH("Customer ID", 'E4 TB Allocation Details'!$A$18:$L$18, 0),FALSE), 'E2 Allocators'!$B$15:$W$358, MATCH(AQ$17, 'E2 Allocators'!$B$15:$W$15, 0),FALSE)), 0, VLOOKUP(VLOOKUP($A624, 'E4 TB Allocation Details'!$A$18:$L$214, MATCH("Customer ID", 'E4 TB Allocation Details'!$A$18:$L$18, 0),FALSE), 'E2 Allocators'!$B$15:$W$358, MATCH(AQ$17, 'E2 Allocators'!$B$15:$W$15, 0),FALSE))</f>
        <v>0</v>
      </c>
      <c r="AR624" s="1245">
        <f>IF(ISERROR(VLOOKUP(VLOOKUP($A624, 'E4 TB Allocation Details'!$A$18:$L$214, MATCH("Customer ID", 'E4 TB Allocation Details'!$A$18:$L$18, 0),FALSE), 'E2 Allocators'!$B$15:$W$358, MATCH(AR$17, 'E2 Allocators'!$B$15:$W$15, 0),FALSE)), 0, VLOOKUP(VLOOKUP($A624, 'E4 TB Allocation Details'!$A$18:$L$214, MATCH("Customer ID", 'E4 TB Allocation Details'!$A$18:$L$18, 0),FALSE), 'E2 Allocators'!$B$15:$W$358, MATCH(AR$17, 'E2 Allocators'!$B$15:$W$15, 0),FALSE))</f>
        <v>0</v>
      </c>
      <c r="AS624" s="1245">
        <f>IF(ISERROR(VLOOKUP(VLOOKUP($A624, 'E4 TB Allocation Details'!$A$18:$L$214, MATCH("Customer ID", 'E4 TB Allocation Details'!$A$18:$L$18, 0),FALSE), 'E2 Allocators'!$B$15:$W$358, MATCH(AS$17, 'E2 Allocators'!$B$15:$W$15, 0),FALSE)), 0, VLOOKUP(VLOOKUP($A624, 'E4 TB Allocation Details'!$A$18:$L$214, MATCH("Customer ID", 'E4 TB Allocation Details'!$A$18:$L$18, 0),FALSE), 'E2 Allocators'!$B$15:$W$358, MATCH(AS$17, 'E2 Allocators'!$B$15:$W$15, 0),FALSE))</f>
        <v>0</v>
      </c>
      <c r="AT624" s="1245">
        <f>IF(ISERROR(VLOOKUP(VLOOKUP($A624, 'E4 TB Allocation Details'!$A$18:$L$214, MATCH("Customer ID", 'E4 TB Allocation Details'!$A$18:$L$18, 0),FALSE), 'E2 Allocators'!$B$15:$W$358, MATCH(AT$17, 'E2 Allocators'!$B$15:$W$15, 0),FALSE)), 0, VLOOKUP(VLOOKUP($A624, 'E4 TB Allocation Details'!$A$18:$L$214, MATCH("Customer ID", 'E4 TB Allocation Details'!$A$18:$L$18, 0),FALSE), 'E2 Allocators'!$B$15:$W$358, MATCH(AT$17, 'E2 Allocators'!$B$15:$W$15, 0),FALSE))</f>
        <v>0</v>
      </c>
      <c r="AU624" s="1245">
        <f>IF(ISERROR(VLOOKUP(VLOOKUP($A624, 'E4 TB Allocation Details'!$A$18:$L$214, MATCH("Customer ID", 'E4 TB Allocation Details'!$A$18:$L$18, 0),FALSE), 'E2 Allocators'!$B$15:$W$358, MATCH(AU$17, 'E2 Allocators'!$B$15:$W$15, 0),FALSE)), 0, VLOOKUP(VLOOKUP($A624, 'E4 TB Allocation Details'!$A$18:$L$214, MATCH("Customer ID", 'E4 TB Allocation Details'!$A$18:$L$18, 0),FALSE), 'E2 Allocators'!$B$15:$W$358, MATCH(AU$17, 'E2 Allocators'!$B$15:$W$15, 0),FALSE))</f>
        <v>0</v>
      </c>
      <c r="AV624" s="1250">
        <f t="shared" si="902"/>
        <v>1.0000000000000002</v>
      </c>
      <c r="AW624" s="1247"/>
      <c r="AX624" s="1247"/>
      <c r="AY624" s="1247"/>
      <c r="AZ624" s="1247"/>
      <c r="BA624" s="1247"/>
      <c r="BB624" s="1247"/>
      <c r="BC624" s="1247"/>
      <c r="BD624" s="1247"/>
      <c r="BE624" s="1247"/>
      <c r="BF624" s="1247"/>
      <c r="BG624" s="1247"/>
      <c r="BH624" s="1247"/>
      <c r="BI624" s="1247"/>
      <c r="BJ624" s="1247"/>
      <c r="BK624" s="1247"/>
      <c r="BL624" s="1247"/>
      <c r="BM624" s="1247"/>
      <c r="BN624" s="1247"/>
      <c r="BO624" s="1247"/>
      <c r="BP624" s="1247"/>
      <c r="BQ624" s="1248"/>
    </row>
    <row r="625" spans="1:69" s="229" customFormat="1" ht="12.75" x14ac:dyDescent="0.2">
      <c r="A625" s="1249">
        <v>1845</v>
      </c>
      <c r="B625" s="1242" t="s">
        <v>84</v>
      </c>
      <c r="C625" s="1243"/>
      <c r="D625" s="1244"/>
      <c r="E625" s="1244"/>
      <c r="F625" s="1244"/>
      <c r="G625" s="1245">
        <f>IF(ISERROR(VLOOKUP(VLOOKUP($A625, 'E4 TB Allocation Details'!$A$18:$L$214, MATCH("Demand ID", 'E4 TB Allocation Details'!$A$18:$L$18, 0),FALSE), 'E2 Allocators'!$B$15:$W$358, MATCH(G$17, 'E2 Allocators'!$B$15:$W$15, 0),FALSE)), 0, VLOOKUP(VLOOKUP($A625, 'E4 TB Allocation Details'!$A$18:$L$214, MATCH("Demand ID", 'E4 TB Allocation Details'!$A$18:$L$18, 0),FALSE), 'E2 Allocators'!$B$15:$W$358, MATCH(G$17, 'E2 Allocators'!$B$15:$W$15, 0),FALSE))</f>
        <v>0</v>
      </c>
      <c r="H625" s="1245">
        <f>IF(ISERROR(VLOOKUP(VLOOKUP($A625, 'E4 TB Allocation Details'!$A$18:$L$214, MATCH("Demand ID", 'E4 TB Allocation Details'!$A$18:$L$18, 0),FALSE), 'E2 Allocators'!$B$15:$W$358, MATCH(H$17, 'E2 Allocators'!$B$15:$W$15, 0),FALSE)), 0, VLOOKUP(VLOOKUP($A625, 'E4 TB Allocation Details'!$A$18:$L$214, MATCH("Demand ID", 'E4 TB Allocation Details'!$A$18:$L$18, 0),FALSE), 'E2 Allocators'!$B$15:$W$358, MATCH(H$17, 'E2 Allocators'!$B$15:$W$15, 0),FALSE))</f>
        <v>0</v>
      </c>
      <c r="I625" s="1245">
        <f>IF(ISERROR(VLOOKUP(VLOOKUP($A625, 'E4 TB Allocation Details'!$A$18:$L$214, MATCH("Demand ID", 'E4 TB Allocation Details'!$A$18:$L$18, 0),FALSE), 'E2 Allocators'!$B$15:$W$358, MATCH(I$17, 'E2 Allocators'!$B$15:$W$15, 0),FALSE)), 0, VLOOKUP(VLOOKUP($A625, 'E4 TB Allocation Details'!$A$18:$L$214, MATCH("Demand ID", 'E4 TB Allocation Details'!$A$18:$L$18, 0),FALSE), 'E2 Allocators'!$B$15:$W$358, MATCH(I$17, 'E2 Allocators'!$B$15:$W$15, 0),FALSE))</f>
        <v>0</v>
      </c>
      <c r="J625" s="1245">
        <f>IF(ISERROR(VLOOKUP(VLOOKUP($A625, 'E4 TB Allocation Details'!$A$18:$L$214, MATCH("Demand ID", 'E4 TB Allocation Details'!$A$18:$L$18, 0),FALSE), 'E2 Allocators'!$B$15:$W$358, MATCH(J$17, 'E2 Allocators'!$B$15:$W$15, 0),FALSE)), 0, VLOOKUP(VLOOKUP($A625, 'E4 TB Allocation Details'!$A$18:$L$214, MATCH("Demand ID", 'E4 TB Allocation Details'!$A$18:$L$18, 0),FALSE), 'E2 Allocators'!$B$15:$W$358, MATCH(J$17, 'E2 Allocators'!$B$15:$W$15, 0),FALSE))</f>
        <v>0</v>
      </c>
      <c r="K625" s="1245">
        <f>IF(ISERROR(VLOOKUP(VLOOKUP($A625, 'E4 TB Allocation Details'!$A$18:$L$214, MATCH("Demand ID", 'E4 TB Allocation Details'!$A$18:$L$18, 0),FALSE), 'E2 Allocators'!$B$15:$W$358, MATCH(K$17, 'E2 Allocators'!$B$15:$W$15, 0),FALSE)), 0, VLOOKUP(VLOOKUP($A625, 'E4 TB Allocation Details'!$A$18:$L$214, MATCH("Demand ID", 'E4 TB Allocation Details'!$A$18:$L$18, 0),FALSE), 'E2 Allocators'!$B$15:$W$358, MATCH(K$17, 'E2 Allocators'!$B$15:$W$15, 0),FALSE))</f>
        <v>0</v>
      </c>
      <c r="L625" s="1245">
        <f>IF(ISERROR(VLOOKUP(VLOOKUP($A625, 'E4 TB Allocation Details'!$A$18:$L$214, MATCH("Demand ID", 'E4 TB Allocation Details'!$A$18:$L$18, 0),FALSE), 'E2 Allocators'!$B$15:$W$358, MATCH(L$17, 'E2 Allocators'!$B$15:$W$15, 0),FALSE)), 0, VLOOKUP(VLOOKUP($A625, 'E4 TB Allocation Details'!$A$18:$L$214, MATCH("Demand ID", 'E4 TB Allocation Details'!$A$18:$L$18, 0),FALSE), 'E2 Allocators'!$B$15:$W$358, MATCH(L$17, 'E2 Allocators'!$B$15:$W$15, 0),FALSE))</f>
        <v>0</v>
      </c>
      <c r="M625" s="1245">
        <f>IF(ISERROR(VLOOKUP(VLOOKUP($A625, 'E4 TB Allocation Details'!$A$18:$L$214, MATCH("Demand ID", 'E4 TB Allocation Details'!$A$18:$L$18, 0),FALSE), 'E2 Allocators'!$B$15:$W$358, MATCH(M$17, 'E2 Allocators'!$B$15:$W$15, 0),FALSE)), 0, VLOOKUP(VLOOKUP($A625, 'E4 TB Allocation Details'!$A$18:$L$214, MATCH("Demand ID", 'E4 TB Allocation Details'!$A$18:$L$18, 0),FALSE), 'E2 Allocators'!$B$15:$W$358, MATCH(M$17, 'E2 Allocators'!$B$15:$W$15, 0),FALSE))</f>
        <v>0</v>
      </c>
      <c r="N625" s="1245">
        <f>IF(ISERROR(VLOOKUP(VLOOKUP($A625, 'E4 TB Allocation Details'!$A$18:$L$214, MATCH("Demand ID", 'E4 TB Allocation Details'!$A$18:$L$18, 0),FALSE), 'E2 Allocators'!$B$15:$W$358, MATCH(N$17, 'E2 Allocators'!$B$15:$W$15, 0),FALSE)), 0, VLOOKUP(VLOOKUP($A625, 'E4 TB Allocation Details'!$A$18:$L$214, MATCH("Demand ID", 'E4 TB Allocation Details'!$A$18:$L$18, 0),FALSE), 'E2 Allocators'!$B$15:$W$358, MATCH(N$17, 'E2 Allocators'!$B$15:$W$15, 0),FALSE))</f>
        <v>0</v>
      </c>
      <c r="O625" s="1245">
        <f>IF(ISERROR(VLOOKUP(VLOOKUP($A625, 'E4 TB Allocation Details'!$A$18:$L$214, MATCH("Demand ID", 'E4 TB Allocation Details'!$A$18:$L$18, 0),FALSE), 'E2 Allocators'!$B$15:$W$358, MATCH(O$17, 'E2 Allocators'!$B$15:$W$15, 0),FALSE)), 0, VLOOKUP(VLOOKUP($A625, 'E4 TB Allocation Details'!$A$18:$L$214, MATCH("Demand ID", 'E4 TB Allocation Details'!$A$18:$L$18, 0),FALSE), 'E2 Allocators'!$B$15:$W$358, MATCH(O$17, 'E2 Allocators'!$B$15:$W$15, 0),FALSE))</f>
        <v>0</v>
      </c>
      <c r="P625" s="1245">
        <f>IF(ISERROR(VLOOKUP(VLOOKUP($A625, 'E4 TB Allocation Details'!$A$18:$L$214, MATCH("Demand ID", 'E4 TB Allocation Details'!$A$18:$L$18, 0),FALSE), 'E2 Allocators'!$B$15:$W$358, MATCH(P$17, 'E2 Allocators'!$B$15:$W$15, 0),FALSE)), 0, VLOOKUP(VLOOKUP($A625, 'E4 TB Allocation Details'!$A$18:$L$214, MATCH("Demand ID", 'E4 TB Allocation Details'!$A$18:$L$18, 0),FALSE), 'E2 Allocators'!$B$15:$W$358, MATCH(P$17, 'E2 Allocators'!$B$15:$W$15, 0),FALSE))</f>
        <v>0</v>
      </c>
      <c r="Q625" s="1245">
        <f>IF(ISERROR(VLOOKUP(VLOOKUP($A625, 'E4 TB Allocation Details'!$A$18:$L$214, MATCH("Demand ID", 'E4 TB Allocation Details'!$A$18:$L$18, 0),FALSE), 'E2 Allocators'!$B$15:$W$358, MATCH(Q$17, 'E2 Allocators'!$B$15:$W$15, 0),FALSE)), 0, VLOOKUP(VLOOKUP($A625, 'E4 TB Allocation Details'!$A$18:$L$214, MATCH("Demand ID", 'E4 TB Allocation Details'!$A$18:$L$18, 0),FALSE), 'E2 Allocators'!$B$15:$W$358, MATCH(Q$17, 'E2 Allocators'!$B$15:$W$15, 0),FALSE))</f>
        <v>0</v>
      </c>
      <c r="R625" s="1245">
        <f>IF(ISERROR(VLOOKUP(VLOOKUP($A625, 'E4 TB Allocation Details'!$A$18:$L$214, MATCH("Demand ID", 'E4 TB Allocation Details'!$A$18:$L$18, 0),FALSE), 'E2 Allocators'!$B$15:$W$358, MATCH(R$17, 'E2 Allocators'!$B$15:$W$15, 0),FALSE)), 0, VLOOKUP(VLOOKUP($A625, 'E4 TB Allocation Details'!$A$18:$L$214, MATCH("Demand ID", 'E4 TB Allocation Details'!$A$18:$L$18, 0),FALSE), 'E2 Allocators'!$B$15:$W$358, MATCH(R$17, 'E2 Allocators'!$B$15:$W$15, 0),FALSE))</f>
        <v>0</v>
      </c>
      <c r="S625" s="1245">
        <f>IF(ISERROR(VLOOKUP(VLOOKUP($A625, 'E4 TB Allocation Details'!$A$18:$L$214, MATCH("Demand ID", 'E4 TB Allocation Details'!$A$18:$L$18, 0),FALSE), 'E2 Allocators'!$B$15:$W$358, MATCH(S$17, 'E2 Allocators'!$B$15:$W$15, 0),FALSE)), 0, VLOOKUP(VLOOKUP($A625, 'E4 TB Allocation Details'!$A$18:$L$214, MATCH("Demand ID", 'E4 TB Allocation Details'!$A$18:$L$18, 0),FALSE), 'E2 Allocators'!$B$15:$W$358, MATCH(S$17, 'E2 Allocators'!$B$15:$W$15, 0),FALSE))</f>
        <v>0</v>
      </c>
      <c r="T625" s="1245">
        <f>IF(ISERROR(VLOOKUP(VLOOKUP($A625, 'E4 TB Allocation Details'!$A$18:$L$214, MATCH("Demand ID", 'E4 TB Allocation Details'!$A$18:$L$18, 0),FALSE), 'E2 Allocators'!$B$15:$W$358, MATCH(T$17, 'E2 Allocators'!$B$15:$W$15, 0),FALSE)), 0, VLOOKUP(VLOOKUP($A625, 'E4 TB Allocation Details'!$A$18:$L$214, MATCH("Demand ID", 'E4 TB Allocation Details'!$A$18:$L$18, 0),FALSE), 'E2 Allocators'!$B$15:$W$358, MATCH(T$17, 'E2 Allocators'!$B$15:$W$15, 0),FALSE))</f>
        <v>0</v>
      </c>
      <c r="U625" s="1245">
        <f>IF(ISERROR(VLOOKUP(VLOOKUP($A625, 'E4 TB Allocation Details'!$A$18:$L$214, MATCH("Demand ID", 'E4 TB Allocation Details'!$A$18:$L$18, 0),FALSE), 'E2 Allocators'!$B$15:$W$358, MATCH(U$17, 'E2 Allocators'!$B$15:$W$15, 0),FALSE)), 0, VLOOKUP(VLOOKUP($A625, 'E4 TB Allocation Details'!$A$18:$L$214, MATCH("Demand ID", 'E4 TB Allocation Details'!$A$18:$L$18, 0),FALSE), 'E2 Allocators'!$B$15:$W$358, MATCH(U$17, 'E2 Allocators'!$B$15:$W$15, 0),FALSE))</f>
        <v>0</v>
      </c>
      <c r="V625" s="1245">
        <f>IF(ISERROR(VLOOKUP(VLOOKUP($A625, 'E4 TB Allocation Details'!$A$18:$L$214, MATCH("Demand ID", 'E4 TB Allocation Details'!$A$18:$L$18, 0),FALSE), 'E2 Allocators'!$B$15:$W$358, MATCH(V$17, 'E2 Allocators'!$B$15:$W$15, 0),FALSE)), 0, VLOOKUP(VLOOKUP($A625, 'E4 TB Allocation Details'!$A$18:$L$214, MATCH("Demand ID", 'E4 TB Allocation Details'!$A$18:$L$18, 0),FALSE), 'E2 Allocators'!$B$15:$W$358, MATCH(V$17, 'E2 Allocators'!$B$15:$W$15, 0),FALSE))</f>
        <v>0</v>
      </c>
      <c r="W625" s="1245">
        <f>IF(ISERROR(VLOOKUP(VLOOKUP($A625, 'E4 TB Allocation Details'!$A$18:$L$214, MATCH("Demand ID", 'E4 TB Allocation Details'!$A$18:$L$18, 0),FALSE), 'E2 Allocators'!$B$15:$W$358, MATCH(W$17, 'E2 Allocators'!$B$15:$W$15, 0),FALSE)), 0, VLOOKUP(VLOOKUP($A625, 'E4 TB Allocation Details'!$A$18:$L$214, MATCH("Demand ID", 'E4 TB Allocation Details'!$A$18:$L$18, 0),FALSE), 'E2 Allocators'!$B$15:$W$358, MATCH(W$17, 'E2 Allocators'!$B$15:$W$15, 0),FALSE))</f>
        <v>0</v>
      </c>
      <c r="X625" s="1245">
        <f>IF(ISERROR(VLOOKUP(VLOOKUP($A625, 'E4 TB Allocation Details'!$A$18:$L$214, MATCH("Demand ID", 'E4 TB Allocation Details'!$A$18:$L$18, 0),FALSE), 'E2 Allocators'!$B$15:$W$358, MATCH(X$17, 'E2 Allocators'!$B$15:$W$15, 0),FALSE)), 0, VLOOKUP(VLOOKUP($A625, 'E4 TB Allocation Details'!$A$18:$L$214, MATCH("Demand ID", 'E4 TB Allocation Details'!$A$18:$L$18, 0),FALSE), 'E2 Allocators'!$B$15:$W$358, MATCH(X$17, 'E2 Allocators'!$B$15:$W$15, 0),FALSE))</f>
        <v>0</v>
      </c>
      <c r="Y625" s="1245">
        <f>IF(ISERROR(VLOOKUP(VLOOKUP($A625, 'E4 TB Allocation Details'!$A$18:$L$214, MATCH("Demand ID", 'E4 TB Allocation Details'!$A$18:$L$18, 0),FALSE), 'E2 Allocators'!$B$15:$W$358, MATCH(Y$17, 'E2 Allocators'!$B$15:$W$15, 0),FALSE)), 0, VLOOKUP(VLOOKUP($A625, 'E4 TB Allocation Details'!$A$18:$L$214, MATCH("Demand ID", 'E4 TB Allocation Details'!$A$18:$L$18, 0),FALSE), 'E2 Allocators'!$B$15:$W$358, MATCH(Y$17, 'E2 Allocators'!$B$15:$W$15, 0),FALSE))</f>
        <v>0</v>
      </c>
      <c r="Z625" s="1245">
        <f>IF(ISERROR(VLOOKUP(VLOOKUP($A625, 'E4 TB Allocation Details'!$A$18:$L$214, MATCH("Demand ID", 'E4 TB Allocation Details'!$A$18:$L$18, 0),FALSE), 'E2 Allocators'!$B$15:$W$358, MATCH(Z$17, 'E2 Allocators'!$B$15:$W$15, 0),FALSE)), 0, VLOOKUP(VLOOKUP($A625, 'E4 TB Allocation Details'!$A$18:$L$214, MATCH("Demand ID", 'E4 TB Allocation Details'!$A$18:$L$18, 0),FALSE), 'E2 Allocators'!$B$15:$W$358, MATCH(Z$17, 'E2 Allocators'!$B$15:$W$15, 0),FALSE))</f>
        <v>0</v>
      </c>
      <c r="AA625" s="1250">
        <f t="shared" si="901"/>
        <v>0</v>
      </c>
      <c r="AB625" s="1245">
        <f>IF(ISERROR(VLOOKUP(VLOOKUP($A625, 'E4 TB Allocation Details'!$A$18:$L$214, MATCH("Customer ID", 'E4 TB Allocation Details'!$A$18:$L$18, 0),FALSE), 'E2 Allocators'!$B$15:$W$358, MATCH(AB$17, 'E2 Allocators'!$B$15:$W$15, 0),FALSE)), 0, VLOOKUP(VLOOKUP($A625, 'E4 TB Allocation Details'!$A$18:$L$214, MATCH("Customer ID", 'E4 TB Allocation Details'!$A$18:$L$18, 0),FALSE), 'E2 Allocators'!$B$15:$W$358, MATCH(AB$17, 'E2 Allocators'!$B$15:$W$15, 0),FALSE))</f>
        <v>0</v>
      </c>
      <c r="AC625" s="1245">
        <f>IF(ISERROR(VLOOKUP(VLOOKUP($A625, 'E4 TB Allocation Details'!$A$18:$L$214, MATCH("Customer ID", 'E4 TB Allocation Details'!$A$18:$L$18, 0),FALSE), 'E2 Allocators'!$B$15:$W$358, MATCH(AC$17, 'E2 Allocators'!$B$15:$W$15, 0),FALSE)), 0, VLOOKUP(VLOOKUP($A625, 'E4 TB Allocation Details'!$A$18:$L$214, MATCH("Customer ID", 'E4 TB Allocation Details'!$A$18:$L$18, 0),FALSE), 'E2 Allocators'!$B$15:$W$358, MATCH(AC$17, 'E2 Allocators'!$B$15:$W$15, 0),FALSE))</f>
        <v>0</v>
      </c>
      <c r="AD625" s="1245">
        <f>IF(ISERROR(VLOOKUP(VLOOKUP($A625, 'E4 TB Allocation Details'!$A$18:$L$214, MATCH("Customer ID", 'E4 TB Allocation Details'!$A$18:$L$18, 0),FALSE), 'E2 Allocators'!$B$15:$W$358, MATCH(AD$17, 'E2 Allocators'!$B$15:$W$15, 0),FALSE)), 0, VLOOKUP(VLOOKUP($A625, 'E4 TB Allocation Details'!$A$18:$L$214, MATCH("Customer ID", 'E4 TB Allocation Details'!$A$18:$L$18, 0),FALSE), 'E2 Allocators'!$B$15:$W$358, MATCH(AD$17, 'E2 Allocators'!$B$15:$W$15, 0),FALSE))</f>
        <v>0</v>
      </c>
      <c r="AE625" s="1245">
        <f>IF(ISERROR(VLOOKUP(VLOOKUP($A625, 'E4 TB Allocation Details'!$A$18:$L$214, MATCH("Customer ID", 'E4 TB Allocation Details'!$A$18:$L$18, 0),FALSE), 'E2 Allocators'!$B$15:$W$358, MATCH(AE$17, 'E2 Allocators'!$B$15:$W$15, 0),FALSE)), 0, VLOOKUP(VLOOKUP($A625, 'E4 TB Allocation Details'!$A$18:$L$214, MATCH("Customer ID", 'E4 TB Allocation Details'!$A$18:$L$18, 0),FALSE), 'E2 Allocators'!$B$15:$W$358, MATCH(AE$17, 'E2 Allocators'!$B$15:$W$15, 0),FALSE))</f>
        <v>0</v>
      </c>
      <c r="AF625" s="1245">
        <f>IF(ISERROR(VLOOKUP(VLOOKUP($A625, 'E4 TB Allocation Details'!$A$18:$L$214, MATCH("Customer ID", 'E4 TB Allocation Details'!$A$18:$L$18, 0),FALSE), 'E2 Allocators'!$B$15:$W$358, MATCH(AF$17, 'E2 Allocators'!$B$15:$W$15, 0),FALSE)), 0, VLOOKUP(VLOOKUP($A625, 'E4 TB Allocation Details'!$A$18:$L$214, MATCH("Customer ID", 'E4 TB Allocation Details'!$A$18:$L$18, 0),FALSE), 'E2 Allocators'!$B$15:$W$358, MATCH(AF$17, 'E2 Allocators'!$B$15:$W$15, 0),FALSE))</f>
        <v>0</v>
      </c>
      <c r="AG625" s="1245">
        <f>IF(ISERROR(VLOOKUP(VLOOKUP($A625, 'E4 TB Allocation Details'!$A$18:$L$214, MATCH("Customer ID", 'E4 TB Allocation Details'!$A$18:$L$18, 0),FALSE), 'E2 Allocators'!$B$15:$W$358, MATCH(AG$17, 'E2 Allocators'!$B$15:$W$15, 0),FALSE)), 0, VLOOKUP(VLOOKUP($A625, 'E4 TB Allocation Details'!$A$18:$L$214, MATCH("Customer ID", 'E4 TB Allocation Details'!$A$18:$L$18, 0),FALSE), 'E2 Allocators'!$B$15:$W$358, MATCH(AG$17, 'E2 Allocators'!$B$15:$W$15, 0),FALSE))</f>
        <v>0</v>
      </c>
      <c r="AH625" s="1245">
        <f>IF(ISERROR(VLOOKUP(VLOOKUP($A625, 'E4 TB Allocation Details'!$A$18:$L$214, MATCH("Customer ID", 'E4 TB Allocation Details'!$A$18:$L$18, 0),FALSE), 'E2 Allocators'!$B$15:$W$358, MATCH(AH$17, 'E2 Allocators'!$B$15:$W$15, 0),FALSE)), 0, VLOOKUP(VLOOKUP($A625, 'E4 TB Allocation Details'!$A$18:$L$214, MATCH("Customer ID", 'E4 TB Allocation Details'!$A$18:$L$18, 0),FALSE), 'E2 Allocators'!$B$15:$W$358, MATCH(AH$17, 'E2 Allocators'!$B$15:$W$15, 0),FALSE))</f>
        <v>0</v>
      </c>
      <c r="AI625" s="1245">
        <f>IF(ISERROR(VLOOKUP(VLOOKUP($A625, 'E4 TB Allocation Details'!$A$18:$L$214, MATCH("Customer ID", 'E4 TB Allocation Details'!$A$18:$L$18, 0),FALSE), 'E2 Allocators'!$B$15:$W$358, MATCH(AI$17, 'E2 Allocators'!$B$15:$W$15, 0),FALSE)), 0, VLOOKUP(VLOOKUP($A625, 'E4 TB Allocation Details'!$A$18:$L$214, MATCH("Customer ID", 'E4 TB Allocation Details'!$A$18:$L$18, 0),FALSE), 'E2 Allocators'!$B$15:$W$358, MATCH(AI$17, 'E2 Allocators'!$B$15:$W$15, 0),FALSE))</f>
        <v>0</v>
      </c>
      <c r="AJ625" s="1245">
        <f>IF(ISERROR(VLOOKUP(VLOOKUP($A625, 'E4 TB Allocation Details'!$A$18:$L$214, MATCH("Customer ID", 'E4 TB Allocation Details'!$A$18:$L$18, 0),FALSE), 'E2 Allocators'!$B$15:$W$358, MATCH(AJ$17, 'E2 Allocators'!$B$15:$W$15, 0),FALSE)), 0, VLOOKUP(VLOOKUP($A625, 'E4 TB Allocation Details'!$A$18:$L$214, MATCH("Customer ID", 'E4 TB Allocation Details'!$A$18:$L$18, 0),FALSE), 'E2 Allocators'!$B$15:$W$358, MATCH(AJ$17, 'E2 Allocators'!$B$15:$W$15, 0),FALSE))</f>
        <v>0</v>
      </c>
      <c r="AK625" s="1245">
        <f>IF(ISERROR(VLOOKUP(VLOOKUP($A625, 'E4 TB Allocation Details'!$A$18:$L$214, MATCH("Customer ID", 'E4 TB Allocation Details'!$A$18:$L$18, 0),FALSE), 'E2 Allocators'!$B$15:$W$358, MATCH(AK$17, 'E2 Allocators'!$B$15:$W$15, 0),FALSE)), 0, VLOOKUP(VLOOKUP($A625, 'E4 TB Allocation Details'!$A$18:$L$214, MATCH("Customer ID", 'E4 TB Allocation Details'!$A$18:$L$18, 0),FALSE), 'E2 Allocators'!$B$15:$W$358, MATCH(AK$17, 'E2 Allocators'!$B$15:$W$15, 0),FALSE))</f>
        <v>0</v>
      </c>
      <c r="AL625" s="1245">
        <f>IF(ISERROR(VLOOKUP(VLOOKUP($A625, 'E4 TB Allocation Details'!$A$18:$L$214, MATCH("Customer ID", 'E4 TB Allocation Details'!$A$18:$L$18, 0),FALSE), 'E2 Allocators'!$B$15:$W$358, MATCH(AL$17, 'E2 Allocators'!$B$15:$W$15, 0),FALSE)), 0, VLOOKUP(VLOOKUP($A625, 'E4 TB Allocation Details'!$A$18:$L$214, MATCH("Customer ID", 'E4 TB Allocation Details'!$A$18:$L$18, 0),FALSE), 'E2 Allocators'!$B$15:$W$358, MATCH(AL$17, 'E2 Allocators'!$B$15:$W$15, 0),FALSE))</f>
        <v>0</v>
      </c>
      <c r="AM625" s="1245">
        <f>IF(ISERROR(VLOOKUP(VLOOKUP($A625, 'E4 TB Allocation Details'!$A$18:$L$214, MATCH("Customer ID", 'E4 TB Allocation Details'!$A$18:$L$18, 0),FALSE), 'E2 Allocators'!$B$15:$W$358, MATCH(AM$17, 'E2 Allocators'!$B$15:$W$15, 0),FALSE)), 0, VLOOKUP(VLOOKUP($A625, 'E4 TB Allocation Details'!$A$18:$L$214, MATCH("Customer ID", 'E4 TB Allocation Details'!$A$18:$L$18, 0),FALSE), 'E2 Allocators'!$B$15:$W$358, MATCH(AM$17, 'E2 Allocators'!$B$15:$W$15, 0),FALSE))</f>
        <v>0</v>
      </c>
      <c r="AN625" s="1245">
        <f>IF(ISERROR(VLOOKUP(VLOOKUP($A625, 'E4 TB Allocation Details'!$A$18:$L$214, MATCH("Customer ID", 'E4 TB Allocation Details'!$A$18:$L$18, 0),FALSE), 'E2 Allocators'!$B$15:$W$358, MATCH(AN$17, 'E2 Allocators'!$B$15:$W$15, 0),FALSE)), 0, VLOOKUP(VLOOKUP($A625, 'E4 TB Allocation Details'!$A$18:$L$214, MATCH("Customer ID", 'E4 TB Allocation Details'!$A$18:$L$18, 0),FALSE), 'E2 Allocators'!$B$15:$W$358, MATCH(AN$17, 'E2 Allocators'!$B$15:$W$15, 0),FALSE))</f>
        <v>0</v>
      </c>
      <c r="AO625" s="1245">
        <f>IF(ISERROR(VLOOKUP(VLOOKUP($A625, 'E4 TB Allocation Details'!$A$18:$L$214, MATCH("Customer ID", 'E4 TB Allocation Details'!$A$18:$L$18, 0),FALSE), 'E2 Allocators'!$B$15:$W$358, MATCH(AO$17, 'E2 Allocators'!$B$15:$W$15, 0),FALSE)), 0, VLOOKUP(VLOOKUP($A625, 'E4 TB Allocation Details'!$A$18:$L$214, MATCH("Customer ID", 'E4 TB Allocation Details'!$A$18:$L$18, 0),FALSE), 'E2 Allocators'!$B$15:$W$358, MATCH(AO$17, 'E2 Allocators'!$B$15:$W$15, 0),FALSE))</f>
        <v>0</v>
      </c>
      <c r="AP625" s="1245">
        <f>IF(ISERROR(VLOOKUP(VLOOKUP($A625, 'E4 TB Allocation Details'!$A$18:$L$214, MATCH("Customer ID", 'E4 TB Allocation Details'!$A$18:$L$18, 0),FALSE), 'E2 Allocators'!$B$15:$W$358, MATCH(AP$17, 'E2 Allocators'!$B$15:$W$15, 0),FALSE)), 0, VLOOKUP(VLOOKUP($A625, 'E4 TB Allocation Details'!$A$18:$L$214, MATCH("Customer ID", 'E4 TB Allocation Details'!$A$18:$L$18, 0),FALSE), 'E2 Allocators'!$B$15:$W$358, MATCH(AP$17, 'E2 Allocators'!$B$15:$W$15, 0),FALSE))</f>
        <v>0</v>
      </c>
      <c r="AQ625" s="1245">
        <f>IF(ISERROR(VLOOKUP(VLOOKUP($A625, 'E4 TB Allocation Details'!$A$18:$L$214, MATCH("Customer ID", 'E4 TB Allocation Details'!$A$18:$L$18, 0),FALSE), 'E2 Allocators'!$B$15:$W$358, MATCH(AQ$17, 'E2 Allocators'!$B$15:$W$15, 0),FALSE)), 0, VLOOKUP(VLOOKUP($A625, 'E4 TB Allocation Details'!$A$18:$L$214, MATCH("Customer ID", 'E4 TB Allocation Details'!$A$18:$L$18, 0),FALSE), 'E2 Allocators'!$B$15:$W$358, MATCH(AQ$17, 'E2 Allocators'!$B$15:$W$15, 0),FALSE))</f>
        <v>0</v>
      </c>
      <c r="AR625" s="1245">
        <f>IF(ISERROR(VLOOKUP(VLOOKUP($A625, 'E4 TB Allocation Details'!$A$18:$L$214, MATCH("Customer ID", 'E4 TB Allocation Details'!$A$18:$L$18, 0),FALSE), 'E2 Allocators'!$B$15:$W$358, MATCH(AR$17, 'E2 Allocators'!$B$15:$W$15, 0),FALSE)), 0, VLOOKUP(VLOOKUP($A625, 'E4 TB Allocation Details'!$A$18:$L$214, MATCH("Customer ID", 'E4 TB Allocation Details'!$A$18:$L$18, 0),FALSE), 'E2 Allocators'!$B$15:$W$358, MATCH(AR$17, 'E2 Allocators'!$B$15:$W$15, 0),FALSE))</f>
        <v>0</v>
      </c>
      <c r="AS625" s="1245">
        <f>IF(ISERROR(VLOOKUP(VLOOKUP($A625, 'E4 TB Allocation Details'!$A$18:$L$214, MATCH("Customer ID", 'E4 TB Allocation Details'!$A$18:$L$18, 0),FALSE), 'E2 Allocators'!$B$15:$W$358, MATCH(AS$17, 'E2 Allocators'!$B$15:$W$15, 0),FALSE)), 0, VLOOKUP(VLOOKUP($A625, 'E4 TB Allocation Details'!$A$18:$L$214, MATCH("Customer ID", 'E4 TB Allocation Details'!$A$18:$L$18, 0),FALSE), 'E2 Allocators'!$B$15:$W$358, MATCH(AS$17, 'E2 Allocators'!$B$15:$W$15, 0),FALSE))</f>
        <v>0</v>
      </c>
      <c r="AT625" s="1245">
        <f>IF(ISERROR(VLOOKUP(VLOOKUP($A625, 'E4 TB Allocation Details'!$A$18:$L$214, MATCH("Customer ID", 'E4 TB Allocation Details'!$A$18:$L$18, 0),FALSE), 'E2 Allocators'!$B$15:$W$358, MATCH(AT$17, 'E2 Allocators'!$B$15:$W$15, 0),FALSE)), 0, VLOOKUP(VLOOKUP($A625, 'E4 TB Allocation Details'!$A$18:$L$214, MATCH("Customer ID", 'E4 TB Allocation Details'!$A$18:$L$18, 0),FALSE), 'E2 Allocators'!$B$15:$W$358, MATCH(AT$17, 'E2 Allocators'!$B$15:$W$15, 0),FALSE))</f>
        <v>0</v>
      </c>
      <c r="AU625" s="1245">
        <f>IF(ISERROR(VLOOKUP(VLOOKUP($A625, 'E4 TB Allocation Details'!$A$18:$L$214, MATCH("Customer ID", 'E4 TB Allocation Details'!$A$18:$L$18, 0),FALSE), 'E2 Allocators'!$B$15:$W$358, MATCH(AU$17, 'E2 Allocators'!$B$15:$W$15, 0),FALSE)), 0, VLOOKUP(VLOOKUP($A625, 'E4 TB Allocation Details'!$A$18:$L$214, MATCH("Customer ID", 'E4 TB Allocation Details'!$A$18:$L$18, 0),FALSE), 'E2 Allocators'!$B$15:$W$358, MATCH(AU$17, 'E2 Allocators'!$B$15:$W$15, 0),FALSE))</f>
        <v>0</v>
      </c>
      <c r="AV625" s="1250">
        <f t="shared" si="902"/>
        <v>0</v>
      </c>
      <c r="AW625" s="1247"/>
      <c r="AX625" s="1247"/>
      <c r="AY625" s="1247"/>
      <c r="AZ625" s="1247"/>
      <c r="BA625" s="1247"/>
      <c r="BB625" s="1247"/>
      <c r="BC625" s="1247"/>
      <c r="BD625" s="1247"/>
      <c r="BE625" s="1247"/>
      <c r="BF625" s="1247"/>
      <c r="BG625" s="1247"/>
      <c r="BH625" s="1247"/>
      <c r="BI625" s="1247"/>
      <c r="BJ625" s="1247"/>
      <c r="BK625" s="1247"/>
      <c r="BL625" s="1247"/>
      <c r="BM625" s="1247"/>
      <c r="BN625" s="1247"/>
      <c r="BO625" s="1247"/>
      <c r="BP625" s="1247"/>
      <c r="BQ625" s="1248"/>
    </row>
    <row r="626" spans="1:69" s="229" customFormat="1" ht="25.5" x14ac:dyDescent="0.2">
      <c r="A626" s="1249" t="s">
        <v>834</v>
      </c>
      <c r="B626" s="1242" t="s">
        <v>398</v>
      </c>
      <c r="C626" s="1243">
        <v>1</v>
      </c>
      <c r="D626" s="1244">
        <f t="shared" si="899"/>
        <v>1</v>
      </c>
      <c r="E626" s="1244">
        <f>VLOOKUP($A626,'E1 Categorization'!$A$35:$E$116,5,FALSE)</f>
        <v>0</v>
      </c>
      <c r="F626" s="1244">
        <f t="shared" si="900"/>
        <v>1</v>
      </c>
      <c r="G626" s="1245">
        <f>IF(ISERROR(VLOOKUP(VLOOKUP($A626, 'E4 TB Allocation Details'!$A$18:$L$214, MATCH("Demand ID", 'E4 TB Allocation Details'!$A$18:$L$18, 0),FALSE), 'E2 Allocators'!$B$15:$W$358, MATCH(G$17, 'E2 Allocators'!$B$15:$W$15, 0),FALSE)), 0, VLOOKUP(VLOOKUP($A626, 'E4 TB Allocation Details'!$A$18:$L$214, MATCH("Demand ID", 'E4 TB Allocation Details'!$A$18:$L$18, 0),FALSE), 'E2 Allocators'!$B$15:$W$358, MATCH(G$17, 'E2 Allocators'!$B$15:$W$15, 0),FALSE))</f>
        <v>0.3157623529226346</v>
      </c>
      <c r="H626" s="1245">
        <f>IF(ISERROR(VLOOKUP(VLOOKUP($A626, 'E4 TB Allocation Details'!$A$18:$L$214, MATCH("Demand ID", 'E4 TB Allocation Details'!$A$18:$L$18, 0),FALSE), 'E2 Allocators'!$B$15:$W$358, MATCH(H$17, 'E2 Allocators'!$B$15:$W$15, 0),FALSE)), 0, VLOOKUP(VLOOKUP($A626, 'E4 TB Allocation Details'!$A$18:$L$214, MATCH("Demand ID", 'E4 TB Allocation Details'!$A$18:$L$18, 0),FALSE), 'E2 Allocators'!$B$15:$W$358, MATCH(H$17, 'E2 Allocators'!$B$15:$W$15, 0),FALSE))</f>
        <v>0.26945830515200747</v>
      </c>
      <c r="I626" s="1245">
        <f>IF(ISERROR(VLOOKUP(VLOOKUP($A626, 'E4 TB Allocation Details'!$A$18:$L$214, MATCH("Demand ID", 'E4 TB Allocation Details'!$A$18:$L$18, 0),FALSE), 'E2 Allocators'!$B$15:$W$358, MATCH(I$17, 'E2 Allocators'!$B$15:$W$15, 0),FALSE)), 0, VLOOKUP(VLOOKUP($A626, 'E4 TB Allocation Details'!$A$18:$L$214, MATCH("Demand ID", 'E4 TB Allocation Details'!$A$18:$L$18, 0),FALSE), 'E2 Allocators'!$B$15:$W$358, MATCH(I$17, 'E2 Allocators'!$B$15:$W$15, 0),FALSE))</f>
        <v>0.32055874862254585</v>
      </c>
      <c r="J626" s="1245">
        <f>IF(ISERROR(VLOOKUP(VLOOKUP($A626, 'E4 TB Allocation Details'!$A$18:$L$214, MATCH("Demand ID", 'E4 TB Allocation Details'!$A$18:$L$18, 0),FALSE), 'E2 Allocators'!$B$15:$W$358, MATCH(J$17, 'E2 Allocators'!$B$15:$W$15, 0),FALSE)), 0, VLOOKUP(VLOOKUP($A626, 'E4 TB Allocation Details'!$A$18:$L$214, MATCH("Demand ID", 'E4 TB Allocation Details'!$A$18:$L$18, 0),FALSE), 'E2 Allocators'!$B$15:$W$358, MATCH(J$17, 'E2 Allocators'!$B$15:$W$15, 0),FALSE))</f>
        <v>0</v>
      </c>
      <c r="K626" s="1245">
        <f>IF(ISERROR(VLOOKUP(VLOOKUP($A626, 'E4 TB Allocation Details'!$A$18:$L$214, MATCH("Demand ID", 'E4 TB Allocation Details'!$A$18:$L$18, 0),FALSE), 'E2 Allocators'!$B$15:$W$358, MATCH(K$17, 'E2 Allocators'!$B$15:$W$15, 0),FALSE)), 0, VLOOKUP(VLOOKUP($A626, 'E4 TB Allocation Details'!$A$18:$L$214, MATCH("Demand ID", 'E4 TB Allocation Details'!$A$18:$L$18, 0),FALSE), 'E2 Allocators'!$B$15:$W$358, MATCH(K$17, 'E2 Allocators'!$B$15:$W$15, 0),FALSE))</f>
        <v>0</v>
      </c>
      <c r="L626" s="1245">
        <f>IF(ISERROR(VLOOKUP(VLOOKUP($A626, 'E4 TB Allocation Details'!$A$18:$L$214, MATCH("Demand ID", 'E4 TB Allocation Details'!$A$18:$L$18, 0),FALSE), 'E2 Allocators'!$B$15:$W$358, MATCH(L$17, 'E2 Allocators'!$B$15:$W$15, 0),FALSE)), 0, VLOOKUP(VLOOKUP($A626, 'E4 TB Allocation Details'!$A$18:$L$214, MATCH("Demand ID", 'E4 TB Allocation Details'!$A$18:$L$18, 0),FALSE), 'E2 Allocators'!$B$15:$W$358, MATCH(L$17, 'E2 Allocators'!$B$15:$W$15, 0),FALSE))</f>
        <v>9.1266376255299209E-2</v>
      </c>
      <c r="M626" s="1245">
        <f>IF(ISERROR(VLOOKUP(VLOOKUP($A626, 'E4 TB Allocation Details'!$A$18:$L$214, MATCH("Demand ID", 'E4 TB Allocation Details'!$A$18:$L$18, 0),FALSE), 'E2 Allocators'!$B$15:$W$358, MATCH(M$17, 'E2 Allocators'!$B$15:$W$15, 0),FALSE)), 0, VLOOKUP(VLOOKUP($A626, 'E4 TB Allocation Details'!$A$18:$L$214, MATCH("Demand ID", 'E4 TB Allocation Details'!$A$18:$L$18, 0),FALSE), 'E2 Allocators'!$B$15:$W$358, MATCH(M$17, 'E2 Allocators'!$B$15:$W$15, 0),FALSE))</f>
        <v>2.1516055983044307E-3</v>
      </c>
      <c r="N626" s="1245">
        <f>IF(ISERROR(VLOOKUP(VLOOKUP($A626, 'E4 TB Allocation Details'!$A$18:$L$214, MATCH("Demand ID", 'E4 TB Allocation Details'!$A$18:$L$18, 0),FALSE), 'E2 Allocators'!$B$15:$W$358, MATCH(N$17, 'E2 Allocators'!$B$15:$W$15, 0),FALSE)), 0, VLOOKUP(VLOOKUP($A626, 'E4 TB Allocation Details'!$A$18:$L$214, MATCH("Demand ID", 'E4 TB Allocation Details'!$A$18:$L$18, 0),FALSE), 'E2 Allocators'!$B$15:$W$358, MATCH(N$17, 'E2 Allocators'!$B$15:$W$15, 0),FALSE))</f>
        <v>0</v>
      </c>
      <c r="O626" s="1245">
        <f>IF(ISERROR(VLOOKUP(VLOOKUP($A626, 'E4 TB Allocation Details'!$A$18:$L$214, MATCH("Demand ID", 'E4 TB Allocation Details'!$A$18:$L$18, 0),FALSE), 'E2 Allocators'!$B$15:$W$358, MATCH(O$17, 'E2 Allocators'!$B$15:$W$15, 0),FALSE)), 0, VLOOKUP(VLOOKUP($A626, 'E4 TB Allocation Details'!$A$18:$L$214, MATCH("Demand ID", 'E4 TB Allocation Details'!$A$18:$L$18, 0),FALSE), 'E2 Allocators'!$B$15:$W$358, MATCH(O$17, 'E2 Allocators'!$B$15:$W$15, 0),FALSE))</f>
        <v>8.0261144920849902E-4</v>
      </c>
      <c r="P626" s="1245">
        <f>IF(ISERROR(VLOOKUP(VLOOKUP($A626, 'E4 TB Allocation Details'!$A$18:$L$214, MATCH("Demand ID", 'E4 TB Allocation Details'!$A$18:$L$18, 0),FALSE), 'E2 Allocators'!$B$15:$W$358, MATCH(P$17, 'E2 Allocators'!$B$15:$W$15, 0),FALSE)), 0, VLOOKUP(VLOOKUP($A626, 'E4 TB Allocation Details'!$A$18:$L$214, MATCH("Demand ID", 'E4 TB Allocation Details'!$A$18:$L$18, 0),FALSE), 'E2 Allocators'!$B$15:$W$358, MATCH(P$17, 'E2 Allocators'!$B$15:$W$15, 0),FALSE))</f>
        <v>0</v>
      </c>
      <c r="Q626" s="1245">
        <f>IF(ISERROR(VLOOKUP(VLOOKUP($A626, 'E4 TB Allocation Details'!$A$18:$L$214, MATCH("Demand ID", 'E4 TB Allocation Details'!$A$18:$L$18, 0),FALSE), 'E2 Allocators'!$B$15:$W$358, MATCH(Q$17, 'E2 Allocators'!$B$15:$W$15, 0),FALSE)), 0, VLOOKUP(VLOOKUP($A626, 'E4 TB Allocation Details'!$A$18:$L$214, MATCH("Demand ID", 'E4 TB Allocation Details'!$A$18:$L$18, 0),FALSE), 'E2 Allocators'!$B$15:$W$358, MATCH(Q$17, 'E2 Allocators'!$B$15:$W$15, 0),FALSE))</f>
        <v>0</v>
      </c>
      <c r="R626" s="1245">
        <f>IF(ISERROR(VLOOKUP(VLOOKUP($A626, 'E4 TB Allocation Details'!$A$18:$L$214, MATCH("Demand ID", 'E4 TB Allocation Details'!$A$18:$L$18, 0),FALSE), 'E2 Allocators'!$B$15:$W$358, MATCH(R$17, 'E2 Allocators'!$B$15:$W$15, 0),FALSE)), 0, VLOOKUP(VLOOKUP($A626, 'E4 TB Allocation Details'!$A$18:$L$214, MATCH("Demand ID", 'E4 TB Allocation Details'!$A$18:$L$18, 0),FALSE), 'E2 Allocators'!$B$15:$W$358, MATCH(R$17, 'E2 Allocators'!$B$15:$W$15, 0),FALSE))</f>
        <v>0</v>
      </c>
      <c r="S626" s="1245">
        <f>IF(ISERROR(VLOOKUP(VLOOKUP($A626, 'E4 TB Allocation Details'!$A$18:$L$214, MATCH("Demand ID", 'E4 TB Allocation Details'!$A$18:$L$18, 0),FALSE), 'E2 Allocators'!$B$15:$W$358, MATCH(S$17, 'E2 Allocators'!$B$15:$W$15, 0),FALSE)), 0, VLOOKUP(VLOOKUP($A626, 'E4 TB Allocation Details'!$A$18:$L$214, MATCH("Demand ID", 'E4 TB Allocation Details'!$A$18:$L$18, 0),FALSE), 'E2 Allocators'!$B$15:$W$358, MATCH(S$17, 'E2 Allocators'!$B$15:$W$15, 0),FALSE))</f>
        <v>0</v>
      </c>
      <c r="T626" s="1245">
        <f>IF(ISERROR(VLOOKUP(VLOOKUP($A626, 'E4 TB Allocation Details'!$A$18:$L$214, MATCH("Demand ID", 'E4 TB Allocation Details'!$A$18:$L$18, 0),FALSE), 'E2 Allocators'!$B$15:$W$358, MATCH(T$17, 'E2 Allocators'!$B$15:$W$15, 0),FALSE)), 0, VLOOKUP(VLOOKUP($A626, 'E4 TB Allocation Details'!$A$18:$L$214, MATCH("Demand ID", 'E4 TB Allocation Details'!$A$18:$L$18, 0),FALSE), 'E2 Allocators'!$B$15:$W$358, MATCH(T$17, 'E2 Allocators'!$B$15:$W$15, 0),FALSE))</f>
        <v>0</v>
      </c>
      <c r="U626" s="1245">
        <f>IF(ISERROR(VLOOKUP(VLOOKUP($A626, 'E4 TB Allocation Details'!$A$18:$L$214, MATCH("Demand ID", 'E4 TB Allocation Details'!$A$18:$L$18, 0),FALSE), 'E2 Allocators'!$B$15:$W$358, MATCH(U$17, 'E2 Allocators'!$B$15:$W$15, 0),FALSE)), 0, VLOOKUP(VLOOKUP($A626, 'E4 TB Allocation Details'!$A$18:$L$214, MATCH("Demand ID", 'E4 TB Allocation Details'!$A$18:$L$18, 0),FALSE), 'E2 Allocators'!$B$15:$W$358, MATCH(U$17, 'E2 Allocators'!$B$15:$W$15, 0),FALSE))</f>
        <v>0</v>
      </c>
      <c r="V626" s="1245">
        <f>IF(ISERROR(VLOOKUP(VLOOKUP($A626, 'E4 TB Allocation Details'!$A$18:$L$214, MATCH("Demand ID", 'E4 TB Allocation Details'!$A$18:$L$18, 0),FALSE), 'E2 Allocators'!$B$15:$W$358, MATCH(V$17, 'E2 Allocators'!$B$15:$W$15, 0),FALSE)), 0, VLOOKUP(VLOOKUP($A626, 'E4 TB Allocation Details'!$A$18:$L$214, MATCH("Demand ID", 'E4 TB Allocation Details'!$A$18:$L$18, 0),FALSE), 'E2 Allocators'!$B$15:$W$358, MATCH(V$17, 'E2 Allocators'!$B$15:$W$15, 0),FALSE))</f>
        <v>0</v>
      </c>
      <c r="W626" s="1245">
        <f>IF(ISERROR(VLOOKUP(VLOOKUP($A626, 'E4 TB Allocation Details'!$A$18:$L$214, MATCH("Demand ID", 'E4 TB Allocation Details'!$A$18:$L$18, 0),FALSE), 'E2 Allocators'!$B$15:$W$358, MATCH(W$17, 'E2 Allocators'!$B$15:$W$15, 0),FALSE)), 0, VLOOKUP(VLOOKUP($A626, 'E4 TB Allocation Details'!$A$18:$L$214, MATCH("Demand ID", 'E4 TB Allocation Details'!$A$18:$L$18, 0),FALSE), 'E2 Allocators'!$B$15:$W$358, MATCH(W$17, 'E2 Allocators'!$B$15:$W$15, 0),FALSE))</f>
        <v>0</v>
      </c>
      <c r="X626" s="1245">
        <f>IF(ISERROR(VLOOKUP(VLOOKUP($A626, 'E4 TB Allocation Details'!$A$18:$L$214, MATCH("Demand ID", 'E4 TB Allocation Details'!$A$18:$L$18, 0),FALSE), 'E2 Allocators'!$B$15:$W$358, MATCH(X$17, 'E2 Allocators'!$B$15:$W$15, 0),FALSE)), 0, VLOOKUP(VLOOKUP($A626, 'E4 TB Allocation Details'!$A$18:$L$214, MATCH("Demand ID", 'E4 TB Allocation Details'!$A$18:$L$18, 0),FALSE), 'E2 Allocators'!$B$15:$W$358, MATCH(X$17, 'E2 Allocators'!$B$15:$W$15, 0),FALSE))</f>
        <v>0</v>
      </c>
      <c r="Y626" s="1245">
        <f>IF(ISERROR(VLOOKUP(VLOOKUP($A626, 'E4 TB Allocation Details'!$A$18:$L$214, MATCH("Demand ID", 'E4 TB Allocation Details'!$A$18:$L$18, 0),FALSE), 'E2 Allocators'!$B$15:$W$358, MATCH(Y$17, 'E2 Allocators'!$B$15:$W$15, 0),FALSE)), 0, VLOOKUP(VLOOKUP($A626, 'E4 TB Allocation Details'!$A$18:$L$214, MATCH("Demand ID", 'E4 TB Allocation Details'!$A$18:$L$18, 0),FALSE), 'E2 Allocators'!$B$15:$W$358, MATCH(Y$17, 'E2 Allocators'!$B$15:$W$15, 0),FALSE))</f>
        <v>0</v>
      </c>
      <c r="Z626" s="1245">
        <f>IF(ISERROR(VLOOKUP(VLOOKUP($A626, 'E4 TB Allocation Details'!$A$18:$L$214, MATCH("Demand ID", 'E4 TB Allocation Details'!$A$18:$L$18, 0),FALSE), 'E2 Allocators'!$B$15:$W$358, MATCH(Z$17, 'E2 Allocators'!$B$15:$W$15, 0),FALSE)), 0, VLOOKUP(VLOOKUP($A626, 'E4 TB Allocation Details'!$A$18:$L$214, MATCH("Demand ID", 'E4 TB Allocation Details'!$A$18:$L$18, 0),FALSE), 'E2 Allocators'!$B$15:$W$358, MATCH(Z$17, 'E2 Allocators'!$B$15:$W$15, 0),FALSE))</f>
        <v>0</v>
      </c>
      <c r="AA626" s="1250">
        <f t="shared" si="901"/>
        <v>1</v>
      </c>
      <c r="AB626" s="1245">
        <f>IF(ISERROR(VLOOKUP(VLOOKUP($A626, 'E4 TB Allocation Details'!$A$18:$L$214, MATCH("Customer ID", 'E4 TB Allocation Details'!$A$18:$L$18, 0),FALSE), 'E2 Allocators'!$B$15:$W$358, MATCH(AB$17, 'E2 Allocators'!$B$15:$W$15, 0),FALSE)), 0, VLOOKUP(VLOOKUP($A626, 'E4 TB Allocation Details'!$A$18:$L$214, MATCH("Customer ID", 'E4 TB Allocation Details'!$A$18:$L$18, 0),FALSE), 'E2 Allocators'!$B$15:$W$358, MATCH(AB$17, 'E2 Allocators'!$B$15:$W$15, 0),FALSE))</f>
        <v>0</v>
      </c>
      <c r="AC626" s="1245">
        <f>IF(ISERROR(VLOOKUP(VLOOKUP($A626, 'E4 TB Allocation Details'!$A$18:$L$214, MATCH("Customer ID", 'E4 TB Allocation Details'!$A$18:$L$18, 0),FALSE), 'E2 Allocators'!$B$15:$W$358, MATCH(AC$17, 'E2 Allocators'!$B$15:$W$15, 0),FALSE)), 0, VLOOKUP(VLOOKUP($A626, 'E4 TB Allocation Details'!$A$18:$L$214, MATCH("Customer ID", 'E4 TB Allocation Details'!$A$18:$L$18, 0),FALSE), 'E2 Allocators'!$B$15:$W$358, MATCH(AC$17, 'E2 Allocators'!$B$15:$W$15, 0),FALSE))</f>
        <v>0</v>
      </c>
      <c r="AD626" s="1245">
        <f>IF(ISERROR(VLOOKUP(VLOOKUP($A626, 'E4 TB Allocation Details'!$A$18:$L$214, MATCH("Customer ID", 'E4 TB Allocation Details'!$A$18:$L$18, 0),FALSE), 'E2 Allocators'!$B$15:$W$358, MATCH(AD$17, 'E2 Allocators'!$B$15:$W$15, 0),FALSE)), 0, VLOOKUP(VLOOKUP($A626, 'E4 TB Allocation Details'!$A$18:$L$214, MATCH("Customer ID", 'E4 TB Allocation Details'!$A$18:$L$18, 0),FALSE), 'E2 Allocators'!$B$15:$W$358, MATCH(AD$17, 'E2 Allocators'!$B$15:$W$15, 0),FALSE))</f>
        <v>0</v>
      </c>
      <c r="AE626" s="1245">
        <f>IF(ISERROR(VLOOKUP(VLOOKUP($A626, 'E4 TB Allocation Details'!$A$18:$L$214, MATCH("Customer ID", 'E4 TB Allocation Details'!$A$18:$L$18, 0),FALSE), 'E2 Allocators'!$B$15:$W$358, MATCH(AE$17, 'E2 Allocators'!$B$15:$W$15, 0),FALSE)), 0, VLOOKUP(VLOOKUP($A626, 'E4 TB Allocation Details'!$A$18:$L$214, MATCH("Customer ID", 'E4 TB Allocation Details'!$A$18:$L$18, 0),FALSE), 'E2 Allocators'!$B$15:$W$358, MATCH(AE$17, 'E2 Allocators'!$B$15:$W$15, 0),FALSE))</f>
        <v>0</v>
      </c>
      <c r="AF626" s="1245">
        <f>IF(ISERROR(VLOOKUP(VLOOKUP($A626, 'E4 TB Allocation Details'!$A$18:$L$214, MATCH("Customer ID", 'E4 TB Allocation Details'!$A$18:$L$18, 0),FALSE), 'E2 Allocators'!$B$15:$W$358, MATCH(AF$17, 'E2 Allocators'!$B$15:$W$15, 0),FALSE)), 0, VLOOKUP(VLOOKUP($A626, 'E4 TB Allocation Details'!$A$18:$L$214, MATCH("Customer ID", 'E4 TB Allocation Details'!$A$18:$L$18, 0),FALSE), 'E2 Allocators'!$B$15:$W$358, MATCH(AF$17, 'E2 Allocators'!$B$15:$W$15, 0),FALSE))</f>
        <v>0</v>
      </c>
      <c r="AG626" s="1245">
        <f>IF(ISERROR(VLOOKUP(VLOOKUP($A626, 'E4 TB Allocation Details'!$A$18:$L$214, MATCH("Customer ID", 'E4 TB Allocation Details'!$A$18:$L$18, 0),FALSE), 'E2 Allocators'!$B$15:$W$358, MATCH(AG$17, 'E2 Allocators'!$B$15:$W$15, 0),FALSE)), 0, VLOOKUP(VLOOKUP($A626, 'E4 TB Allocation Details'!$A$18:$L$214, MATCH("Customer ID", 'E4 TB Allocation Details'!$A$18:$L$18, 0),FALSE), 'E2 Allocators'!$B$15:$W$358, MATCH(AG$17, 'E2 Allocators'!$B$15:$W$15, 0),FALSE))</f>
        <v>0</v>
      </c>
      <c r="AH626" s="1245">
        <f>IF(ISERROR(VLOOKUP(VLOOKUP($A626, 'E4 TB Allocation Details'!$A$18:$L$214, MATCH("Customer ID", 'E4 TB Allocation Details'!$A$18:$L$18, 0),FALSE), 'E2 Allocators'!$B$15:$W$358, MATCH(AH$17, 'E2 Allocators'!$B$15:$W$15, 0),FALSE)), 0, VLOOKUP(VLOOKUP($A626, 'E4 TB Allocation Details'!$A$18:$L$214, MATCH("Customer ID", 'E4 TB Allocation Details'!$A$18:$L$18, 0),FALSE), 'E2 Allocators'!$B$15:$W$358, MATCH(AH$17, 'E2 Allocators'!$B$15:$W$15, 0),FALSE))</f>
        <v>0</v>
      </c>
      <c r="AI626" s="1245">
        <f>IF(ISERROR(VLOOKUP(VLOOKUP($A626, 'E4 TB Allocation Details'!$A$18:$L$214, MATCH("Customer ID", 'E4 TB Allocation Details'!$A$18:$L$18, 0),FALSE), 'E2 Allocators'!$B$15:$W$358, MATCH(AI$17, 'E2 Allocators'!$B$15:$W$15, 0),FALSE)), 0, VLOOKUP(VLOOKUP($A626, 'E4 TB Allocation Details'!$A$18:$L$214, MATCH("Customer ID", 'E4 TB Allocation Details'!$A$18:$L$18, 0),FALSE), 'E2 Allocators'!$B$15:$W$358, MATCH(AI$17, 'E2 Allocators'!$B$15:$W$15, 0),FALSE))</f>
        <v>0</v>
      </c>
      <c r="AJ626" s="1245">
        <f>IF(ISERROR(VLOOKUP(VLOOKUP($A626, 'E4 TB Allocation Details'!$A$18:$L$214, MATCH("Customer ID", 'E4 TB Allocation Details'!$A$18:$L$18, 0),FALSE), 'E2 Allocators'!$B$15:$W$358, MATCH(AJ$17, 'E2 Allocators'!$B$15:$W$15, 0),FALSE)), 0, VLOOKUP(VLOOKUP($A626, 'E4 TB Allocation Details'!$A$18:$L$214, MATCH("Customer ID", 'E4 TB Allocation Details'!$A$18:$L$18, 0),FALSE), 'E2 Allocators'!$B$15:$W$358, MATCH(AJ$17, 'E2 Allocators'!$B$15:$W$15, 0),FALSE))</f>
        <v>0</v>
      </c>
      <c r="AK626" s="1245">
        <f>IF(ISERROR(VLOOKUP(VLOOKUP($A626, 'E4 TB Allocation Details'!$A$18:$L$214, MATCH("Customer ID", 'E4 TB Allocation Details'!$A$18:$L$18, 0),FALSE), 'E2 Allocators'!$B$15:$W$358, MATCH(AK$17, 'E2 Allocators'!$B$15:$W$15, 0),FALSE)), 0, VLOOKUP(VLOOKUP($A626, 'E4 TB Allocation Details'!$A$18:$L$214, MATCH("Customer ID", 'E4 TB Allocation Details'!$A$18:$L$18, 0),FALSE), 'E2 Allocators'!$B$15:$W$358, MATCH(AK$17, 'E2 Allocators'!$B$15:$W$15, 0),FALSE))</f>
        <v>0</v>
      </c>
      <c r="AL626" s="1245">
        <f>IF(ISERROR(VLOOKUP(VLOOKUP($A626, 'E4 TB Allocation Details'!$A$18:$L$214, MATCH("Customer ID", 'E4 TB Allocation Details'!$A$18:$L$18, 0),FALSE), 'E2 Allocators'!$B$15:$W$358, MATCH(AL$17, 'E2 Allocators'!$B$15:$W$15, 0),FALSE)), 0, VLOOKUP(VLOOKUP($A626, 'E4 TB Allocation Details'!$A$18:$L$214, MATCH("Customer ID", 'E4 TB Allocation Details'!$A$18:$L$18, 0),FALSE), 'E2 Allocators'!$B$15:$W$358, MATCH(AL$17, 'E2 Allocators'!$B$15:$W$15, 0),FALSE))</f>
        <v>0</v>
      </c>
      <c r="AM626" s="1245">
        <f>IF(ISERROR(VLOOKUP(VLOOKUP($A626, 'E4 TB Allocation Details'!$A$18:$L$214, MATCH("Customer ID", 'E4 TB Allocation Details'!$A$18:$L$18, 0),FALSE), 'E2 Allocators'!$B$15:$W$358, MATCH(AM$17, 'E2 Allocators'!$B$15:$W$15, 0),FALSE)), 0, VLOOKUP(VLOOKUP($A626, 'E4 TB Allocation Details'!$A$18:$L$214, MATCH("Customer ID", 'E4 TB Allocation Details'!$A$18:$L$18, 0),FALSE), 'E2 Allocators'!$B$15:$W$358, MATCH(AM$17, 'E2 Allocators'!$B$15:$W$15, 0),FALSE))</f>
        <v>0</v>
      </c>
      <c r="AN626" s="1245">
        <f>IF(ISERROR(VLOOKUP(VLOOKUP($A626, 'E4 TB Allocation Details'!$A$18:$L$214, MATCH("Customer ID", 'E4 TB Allocation Details'!$A$18:$L$18, 0),FALSE), 'E2 Allocators'!$B$15:$W$358, MATCH(AN$17, 'E2 Allocators'!$B$15:$W$15, 0),FALSE)), 0, VLOOKUP(VLOOKUP($A626, 'E4 TB Allocation Details'!$A$18:$L$214, MATCH("Customer ID", 'E4 TB Allocation Details'!$A$18:$L$18, 0),FALSE), 'E2 Allocators'!$B$15:$W$358, MATCH(AN$17, 'E2 Allocators'!$B$15:$W$15, 0),FALSE))</f>
        <v>0</v>
      </c>
      <c r="AO626" s="1245">
        <f>IF(ISERROR(VLOOKUP(VLOOKUP($A626, 'E4 TB Allocation Details'!$A$18:$L$214, MATCH("Customer ID", 'E4 TB Allocation Details'!$A$18:$L$18, 0),FALSE), 'E2 Allocators'!$B$15:$W$358, MATCH(AO$17, 'E2 Allocators'!$B$15:$W$15, 0),FALSE)), 0, VLOOKUP(VLOOKUP($A626, 'E4 TB Allocation Details'!$A$18:$L$214, MATCH("Customer ID", 'E4 TB Allocation Details'!$A$18:$L$18, 0),FALSE), 'E2 Allocators'!$B$15:$W$358, MATCH(AO$17, 'E2 Allocators'!$B$15:$W$15, 0),FALSE))</f>
        <v>0</v>
      </c>
      <c r="AP626" s="1245">
        <f>IF(ISERROR(VLOOKUP(VLOOKUP($A626, 'E4 TB Allocation Details'!$A$18:$L$214, MATCH("Customer ID", 'E4 TB Allocation Details'!$A$18:$L$18, 0),FALSE), 'E2 Allocators'!$B$15:$W$358, MATCH(AP$17, 'E2 Allocators'!$B$15:$W$15, 0),FALSE)), 0, VLOOKUP(VLOOKUP($A626, 'E4 TB Allocation Details'!$A$18:$L$214, MATCH("Customer ID", 'E4 TB Allocation Details'!$A$18:$L$18, 0),FALSE), 'E2 Allocators'!$B$15:$W$358, MATCH(AP$17, 'E2 Allocators'!$B$15:$W$15, 0),FALSE))</f>
        <v>0</v>
      </c>
      <c r="AQ626" s="1245">
        <f>IF(ISERROR(VLOOKUP(VLOOKUP($A626, 'E4 TB Allocation Details'!$A$18:$L$214, MATCH("Customer ID", 'E4 TB Allocation Details'!$A$18:$L$18, 0),FALSE), 'E2 Allocators'!$B$15:$W$358, MATCH(AQ$17, 'E2 Allocators'!$B$15:$W$15, 0),FALSE)), 0, VLOOKUP(VLOOKUP($A626, 'E4 TB Allocation Details'!$A$18:$L$214, MATCH("Customer ID", 'E4 TB Allocation Details'!$A$18:$L$18, 0),FALSE), 'E2 Allocators'!$B$15:$W$358, MATCH(AQ$17, 'E2 Allocators'!$B$15:$W$15, 0),FALSE))</f>
        <v>0</v>
      </c>
      <c r="AR626" s="1245">
        <f>IF(ISERROR(VLOOKUP(VLOOKUP($A626, 'E4 TB Allocation Details'!$A$18:$L$214, MATCH("Customer ID", 'E4 TB Allocation Details'!$A$18:$L$18, 0),FALSE), 'E2 Allocators'!$B$15:$W$358, MATCH(AR$17, 'E2 Allocators'!$B$15:$W$15, 0),FALSE)), 0, VLOOKUP(VLOOKUP($A626, 'E4 TB Allocation Details'!$A$18:$L$214, MATCH("Customer ID", 'E4 TB Allocation Details'!$A$18:$L$18, 0),FALSE), 'E2 Allocators'!$B$15:$W$358, MATCH(AR$17, 'E2 Allocators'!$B$15:$W$15, 0),FALSE))</f>
        <v>0</v>
      </c>
      <c r="AS626" s="1245">
        <f>IF(ISERROR(VLOOKUP(VLOOKUP($A626, 'E4 TB Allocation Details'!$A$18:$L$214, MATCH("Customer ID", 'E4 TB Allocation Details'!$A$18:$L$18, 0),FALSE), 'E2 Allocators'!$B$15:$W$358, MATCH(AS$17, 'E2 Allocators'!$B$15:$W$15, 0),FALSE)), 0, VLOOKUP(VLOOKUP($A626, 'E4 TB Allocation Details'!$A$18:$L$214, MATCH("Customer ID", 'E4 TB Allocation Details'!$A$18:$L$18, 0),FALSE), 'E2 Allocators'!$B$15:$W$358, MATCH(AS$17, 'E2 Allocators'!$B$15:$W$15, 0),FALSE))</f>
        <v>0</v>
      </c>
      <c r="AT626" s="1245">
        <f>IF(ISERROR(VLOOKUP(VLOOKUP($A626, 'E4 TB Allocation Details'!$A$18:$L$214, MATCH("Customer ID", 'E4 TB Allocation Details'!$A$18:$L$18, 0),FALSE), 'E2 Allocators'!$B$15:$W$358, MATCH(AT$17, 'E2 Allocators'!$B$15:$W$15, 0),FALSE)), 0, VLOOKUP(VLOOKUP($A626, 'E4 TB Allocation Details'!$A$18:$L$214, MATCH("Customer ID", 'E4 TB Allocation Details'!$A$18:$L$18, 0),FALSE), 'E2 Allocators'!$B$15:$W$358, MATCH(AT$17, 'E2 Allocators'!$B$15:$W$15, 0),FALSE))</f>
        <v>0</v>
      </c>
      <c r="AU626" s="1245">
        <f>IF(ISERROR(VLOOKUP(VLOOKUP($A626, 'E4 TB Allocation Details'!$A$18:$L$214, MATCH("Customer ID", 'E4 TB Allocation Details'!$A$18:$L$18, 0),FALSE), 'E2 Allocators'!$B$15:$W$358, MATCH(AU$17, 'E2 Allocators'!$B$15:$W$15, 0),FALSE)), 0, VLOOKUP(VLOOKUP($A626, 'E4 TB Allocation Details'!$A$18:$L$214, MATCH("Customer ID", 'E4 TB Allocation Details'!$A$18:$L$18, 0),FALSE), 'E2 Allocators'!$B$15:$W$358, MATCH(AU$17, 'E2 Allocators'!$B$15:$W$15, 0),FALSE))</f>
        <v>0</v>
      </c>
      <c r="AV626" s="1250">
        <f t="shared" si="902"/>
        <v>0</v>
      </c>
      <c r="AW626" s="1247"/>
      <c r="AX626" s="1247"/>
      <c r="AY626" s="1247"/>
      <c r="AZ626" s="1247"/>
      <c r="BA626" s="1247"/>
      <c r="BB626" s="1247"/>
      <c r="BC626" s="1247"/>
      <c r="BD626" s="1247"/>
      <c r="BE626" s="1247"/>
      <c r="BF626" s="1247"/>
      <c r="BG626" s="1247"/>
      <c r="BH626" s="1247"/>
      <c r="BI626" s="1247"/>
      <c r="BJ626" s="1247"/>
      <c r="BK626" s="1247"/>
      <c r="BL626" s="1247"/>
      <c r="BM626" s="1247"/>
      <c r="BN626" s="1247"/>
      <c r="BO626" s="1247"/>
      <c r="BP626" s="1247"/>
      <c r="BQ626" s="1248"/>
    </row>
    <row r="627" spans="1:69" s="229" customFormat="1" ht="25.5" x14ac:dyDescent="0.2">
      <c r="A627" s="1249" t="s">
        <v>835</v>
      </c>
      <c r="B627" s="1242" t="s">
        <v>399</v>
      </c>
      <c r="C627" s="1243">
        <v>1</v>
      </c>
      <c r="D627" s="1244">
        <f t="shared" si="899"/>
        <v>0.4</v>
      </c>
      <c r="E627" s="1244">
        <f>VLOOKUP($A627,'E1 Categorization'!$A$35:$E$116,5,FALSE)</f>
        <v>0.6</v>
      </c>
      <c r="F627" s="1244">
        <f t="shared" si="900"/>
        <v>1</v>
      </c>
      <c r="G627" s="1245">
        <f>IF(ISERROR(VLOOKUP(VLOOKUP($A627, 'E4 TB Allocation Details'!$A$18:$L$214, MATCH("Demand ID", 'E4 TB Allocation Details'!$A$18:$L$18, 0),FALSE), 'E2 Allocators'!$B$15:$W$358, MATCH(G$17, 'E2 Allocators'!$B$15:$W$15, 0),FALSE)), 0, VLOOKUP(VLOOKUP($A627, 'E4 TB Allocation Details'!$A$18:$L$214, MATCH("Demand ID", 'E4 TB Allocation Details'!$A$18:$L$18, 0),FALSE), 'E2 Allocators'!$B$15:$W$358, MATCH(G$17, 'E2 Allocators'!$B$15:$W$15, 0),FALSE))</f>
        <v>0.25113475031736449</v>
      </c>
      <c r="H627" s="1245">
        <f>IF(ISERROR(VLOOKUP(VLOOKUP($A627, 'E4 TB Allocation Details'!$A$18:$L$214, MATCH("Demand ID", 'E4 TB Allocation Details'!$A$18:$L$18, 0),FALSE), 'E2 Allocators'!$B$15:$W$358, MATCH(H$17, 'E2 Allocators'!$B$15:$W$15, 0),FALSE)), 0, VLOOKUP(VLOOKUP($A627, 'E4 TB Allocation Details'!$A$18:$L$214, MATCH("Demand ID", 'E4 TB Allocation Details'!$A$18:$L$18, 0),FALSE), 'E2 Allocators'!$B$15:$W$358, MATCH(H$17, 'E2 Allocators'!$B$15:$W$15, 0),FALSE))</f>
        <v>0.28697743345801036</v>
      </c>
      <c r="I627" s="1245">
        <f>IF(ISERROR(VLOOKUP(VLOOKUP($A627, 'E4 TB Allocation Details'!$A$18:$L$214, MATCH("Demand ID", 'E4 TB Allocation Details'!$A$18:$L$18, 0),FALSE), 'E2 Allocators'!$B$15:$W$358, MATCH(I$17, 'E2 Allocators'!$B$15:$W$15, 0),FALSE)), 0, VLOOKUP(VLOOKUP($A627, 'E4 TB Allocation Details'!$A$18:$L$214, MATCH("Demand ID", 'E4 TB Allocation Details'!$A$18:$L$18, 0),FALSE), 'E2 Allocators'!$B$15:$W$358, MATCH(I$17, 'E2 Allocators'!$B$15:$W$15, 0),FALSE))</f>
        <v>0.31990928124130469</v>
      </c>
      <c r="J627" s="1245">
        <f>IF(ISERROR(VLOOKUP(VLOOKUP($A627, 'E4 TB Allocation Details'!$A$18:$L$214, MATCH("Demand ID", 'E4 TB Allocation Details'!$A$18:$L$18, 0),FALSE), 'E2 Allocators'!$B$15:$W$358, MATCH(J$17, 'E2 Allocators'!$B$15:$W$15, 0),FALSE)), 0, VLOOKUP(VLOOKUP($A627, 'E4 TB Allocation Details'!$A$18:$L$214, MATCH("Demand ID", 'E4 TB Allocation Details'!$A$18:$L$18, 0),FALSE), 'E2 Allocators'!$B$15:$W$358, MATCH(J$17, 'E2 Allocators'!$B$15:$W$15, 0),FALSE))</f>
        <v>0</v>
      </c>
      <c r="K627" s="1245">
        <f>IF(ISERROR(VLOOKUP(VLOOKUP($A627, 'E4 TB Allocation Details'!$A$18:$L$214, MATCH("Demand ID", 'E4 TB Allocation Details'!$A$18:$L$18, 0),FALSE), 'E2 Allocators'!$B$15:$W$358, MATCH(K$17, 'E2 Allocators'!$B$15:$W$15, 0),FALSE)), 0, VLOOKUP(VLOOKUP($A627, 'E4 TB Allocation Details'!$A$18:$L$214, MATCH("Demand ID", 'E4 TB Allocation Details'!$A$18:$L$18, 0),FALSE), 'E2 Allocators'!$B$15:$W$358, MATCH(K$17, 'E2 Allocators'!$B$15:$W$15, 0),FALSE))</f>
        <v>0</v>
      </c>
      <c r="L627" s="1245">
        <f>IF(ISERROR(VLOOKUP(VLOOKUP($A627, 'E4 TB Allocation Details'!$A$18:$L$214, MATCH("Demand ID", 'E4 TB Allocation Details'!$A$18:$L$18, 0),FALSE), 'E2 Allocators'!$B$15:$W$358, MATCH(L$17, 'E2 Allocators'!$B$15:$W$15, 0),FALSE)), 0, VLOOKUP(VLOOKUP($A627, 'E4 TB Allocation Details'!$A$18:$L$214, MATCH("Demand ID", 'E4 TB Allocation Details'!$A$18:$L$18, 0),FALSE), 'E2 Allocators'!$B$15:$W$358, MATCH(L$17, 'E2 Allocators'!$B$15:$W$15, 0),FALSE))</f>
        <v>0.13808753634700086</v>
      </c>
      <c r="M627" s="1245">
        <f>IF(ISERROR(VLOOKUP(VLOOKUP($A627, 'E4 TB Allocation Details'!$A$18:$L$214, MATCH("Demand ID", 'E4 TB Allocation Details'!$A$18:$L$18, 0),FALSE), 'E2 Allocators'!$B$15:$W$358, MATCH(M$17, 'E2 Allocators'!$B$15:$W$15, 0),FALSE)), 0, VLOOKUP(VLOOKUP($A627, 'E4 TB Allocation Details'!$A$18:$L$214, MATCH("Demand ID", 'E4 TB Allocation Details'!$A$18:$L$18, 0),FALSE), 'E2 Allocators'!$B$15:$W$358, MATCH(M$17, 'E2 Allocators'!$B$15:$W$15, 0),FALSE))</f>
        <v>3.451406347682279E-3</v>
      </c>
      <c r="N627" s="1245">
        <f>IF(ISERROR(VLOOKUP(VLOOKUP($A627, 'E4 TB Allocation Details'!$A$18:$L$214, MATCH("Demand ID", 'E4 TB Allocation Details'!$A$18:$L$18, 0),FALSE), 'E2 Allocators'!$B$15:$W$358, MATCH(N$17, 'E2 Allocators'!$B$15:$W$15, 0),FALSE)), 0, VLOOKUP(VLOOKUP($A627, 'E4 TB Allocation Details'!$A$18:$L$214, MATCH("Demand ID", 'E4 TB Allocation Details'!$A$18:$L$18, 0),FALSE), 'E2 Allocators'!$B$15:$W$358, MATCH(N$17, 'E2 Allocators'!$B$15:$W$15, 0),FALSE))</f>
        <v>0</v>
      </c>
      <c r="O627" s="1245">
        <f>IF(ISERROR(VLOOKUP(VLOOKUP($A627, 'E4 TB Allocation Details'!$A$18:$L$214, MATCH("Demand ID", 'E4 TB Allocation Details'!$A$18:$L$18, 0),FALSE), 'E2 Allocators'!$B$15:$W$358, MATCH(O$17, 'E2 Allocators'!$B$15:$W$15, 0),FALSE)), 0, VLOOKUP(VLOOKUP($A627, 'E4 TB Allocation Details'!$A$18:$L$214, MATCH("Demand ID", 'E4 TB Allocation Details'!$A$18:$L$18, 0),FALSE), 'E2 Allocators'!$B$15:$W$358, MATCH(O$17, 'E2 Allocators'!$B$15:$W$15, 0),FALSE))</f>
        <v>4.3959228863720592E-4</v>
      </c>
      <c r="P627" s="1245">
        <f>IF(ISERROR(VLOOKUP(VLOOKUP($A627, 'E4 TB Allocation Details'!$A$18:$L$214, MATCH("Demand ID", 'E4 TB Allocation Details'!$A$18:$L$18, 0),FALSE), 'E2 Allocators'!$B$15:$W$358, MATCH(P$17, 'E2 Allocators'!$B$15:$W$15, 0),FALSE)), 0, VLOOKUP(VLOOKUP($A627, 'E4 TB Allocation Details'!$A$18:$L$214, MATCH("Demand ID", 'E4 TB Allocation Details'!$A$18:$L$18, 0),FALSE), 'E2 Allocators'!$B$15:$W$358, MATCH(P$17, 'E2 Allocators'!$B$15:$W$15, 0),FALSE))</f>
        <v>0</v>
      </c>
      <c r="Q627" s="1245">
        <f>IF(ISERROR(VLOOKUP(VLOOKUP($A627, 'E4 TB Allocation Details'!$A$18:$L$214, MATCH("Demand ID", 'E4 TB Allocation Details'!$A$18:$L$18, 0),FALSE), 'E2 Allocators'!$B$15:$W$358, MATCH(Q$17, 'E2 Allocators'!$B$15:$W$15, 0),FALSE)), 0, VLOOKUP(VLOOKUP($A627, 'E4 TB Allocation Details'!$A$18:$L$214, MATCH("Demand ID", 'E4 TB Allocation Details'!$A$18:$L$18, 0),FALSE), 'E2 Allocators'!$B$15:$W$358, MATCH(Q$17, 'E2 Allocators'!$B$15:$W$15, 0),FALSE))</f>
        <v>0</v>
      </c>
      <c r="R627" s="1245">
        <f>IF(ISERROR(VLOOKUP(VLOOKUP($A627, 'E4 TB Allocation Details'!$A$18:$L$214, MATCH("Demand ID", 'E4 TB Allocation Details'!$A$18:$L$18, 0),FALSE), 'E2 Allocators'!$B$15:$W$358, MATCH(R$17, 'E2 Allocators'!$B$15:$W$15, 0),FALSE)), 0, VLOOKUP(VLOOKUP($A627, 'E4 TB Allocation Details'!$A$18:$L$214, MATCH("Demand ID", 'E4 TB Allocation Details'!$A$18:$L$18, 0),FALSE), 'E2 Allocators'!$B$15:$W$358, MATCH(R$17, 'E2 Allocators'!$B$15:$W$15, 0),FALSE))</f>
        <v>0</v>
      </c>
      <c r="S627" s="1245">
        <f>IF(ISERROR(VLOOKUP(VLOOKUP($A627, 'E4 TB Allocation Details'!$A$18:$L$214, MATCH("Demand ID", 'E4 TB Allocation Details'!$A$18:$L$18, 0),FALSE), 'E2 Allocators'!$B$15:$W$358, MATCH(S$17, 'E2 Allocators'!$B$15:$W$15, 0),FALSE)), 0, VLOOKUP(VLOOKUP($A627, 'E4 TB Allocation Details'!$A$18:$L$214, MATCH("Demand ID", 'E4 TB Allocation Details'!$A$18:$L$18, 0),FALSE), 'E2 Allocators'!$B$15:$W$358, MATCH(S$17, 'E2 Allocators'!$B$15:$W$15, 0),FALSE))</f>
        <v>0</v>
      </c>
      <c r="T627" s="1245">
        <f>IF(ISERROR(VLOOKUP(VLOOKUP($A627, 'E4 TB Allocation Details'!$A$18:$L$214, MATCH("Demand ID", 'E4 TB Allocation Details'!$A$18:$L$18, 0),FALSE), 'E2 Allocators'!$B$15:$W$358, MATCH(T$17, 'E2 Allocators'!$B$15:$W$15, 0),FALSE)), 0, VLOOKUP(VLOOKUP($A627, 'E4 TB Allocation Details'!$A$18:$L$214, MATCH("Demand ID", 'E4 TB Allocation Details'!$A$18:$L$18, 0),FALSE), 'E2 Allocators'!$B$15:$W$358, MATCH(T$17, 'E2 Allocators'!$B$15:$W$15, 0),FALSE))</f>
        <v>0</v>
      </c>
      <c r="U627" s="1245">
        <f>IF(ISERROR(VLOOKUP(VLOOKUP($A627, 'E4 TB Allocation Details'!$A$18:$L$214, MATCH("Demand ID", 'E4 TB Allocation Details'!$A$18:$L$18, 0),FALSE), 'E2 Allocators'!$B$15:$W$358, MATCH(U$17, 'E2 Allocators'!$B$15:$W$15, 0),FALSE)), 0, VLOOKUP(VLOOKUP($A627, 'E4 TB Allocation Details'!$A$18:$L$214, MATCH("Demand ID", 'E4 TB Allocation Details'!$A$18:$L$18, 0),FALSE), 'E2 Allocators'!$B$15:$W$358, MATCH(U$17, 'E2 Allocators'!$B$15:$W$15, 0),FALSE))</f>
        <v>0</v>
      </c>
      <c r="V627" s="1245">
        <f>IF(ISERROR(VLOOKUP(VLOOKUP($A627, 'E4 TB Allocation Details'!$A$18:$L$214, MATCH("Demand ID", 'E4 TB Allocation Details'!$A$18:$L$18, 0),FALSE), 'E2 Allocators'!$B$15:$W$358, MATCH(V$17, 'E2 Allocators'!$B$15:$W$15, 0),FALSE)), 0, VLOOKUP(VLOOKUP($A627, 'E4 TB Allocation Details'!$A$18:$L$214, MATCH("Demand ID", 'E4 TB Allocation Details'!$A$18:$L$18, 0),FALSE), 'E2 Allocators'!$B$15:$W$358, MATCH(V$17, 'E2 Allocators'!$B$15:$W$15, 0),FALSE))</f>
        <v>0</v>
      </c>
      <c r="W627" s="1245">
        <f>IF(ISERROR(VLOOKUP(VLOOKUP($A627, 'E4 TB Allocation Details'!$A$18:$L$214, MATCH("Demand ID", 'E4 TB Allocation Details'!$A$18:$L$18, 0),FALSE), 'E2 Allocators'!$B$15:$W$358, MATCH(W$17, 'E2 Allocators'!$B$15:$W$15, 0),FALSE)), 0, VLOOKUP(VLOOKUP($A627, 'E4 TB Allocation Details'!$A$18:$L$214, MATCH("Demand ID", 'E4 TB Allocation Details'!$A$18:$L$18, 0),FALSE), 'E2 Allocators'!$B$15:$W$358, MATCH(W$17, 'E2 Allocators'!$B$15:$W$15, 0),FALSE))</f>
        <v>0</v>
      </c>
      <c r="X627" s="1245">
        <f>IF(ISERROR(VLOOKUP(VLOOKUP($A627, 'E4 TB Allocation Details'!$A$18:$L$214, MATCH("Demand ID", 'E4 TB Allocation Details'!$A$18:$L$18, 0),FALSE), 'E2 Allocators'!$B$15:$W$358, MATCH(X$17, 'E2 Allocators'!$B$15:$W$15, 0),FALSE)), 0, VLOOKUP(VLOOKUP($A627, 'E4 TB Allocation Details'!$A$18:$L$214, MATCH("Demand ID", 'E4 TB Allocation Details'!$A$18:$L$18, 0),FALSE), 'E2 Allocators'!$B$15:$W$358, MATCH(X$17, 'E2 Allocators'!$B$15:$W$15, 0),FALSE))</f>
        <v>0</v>
      </c>
      <c r="Y627" s="1245">
        <f>IF(ISERROR(VLOOKUP(VLOOKUP($A627, 'E4 TB Allocation Details'!$A$18:$L$214, MATCH("Demand ID", 'E4 TB Allocation Details'!$A$18:$L$18, 0),FALSE), 'E2 Allocators'!$B$15:$W$358, MATCH(Y$17, 'E2 Allocators'!$B$15:$W$15, 0),FALSE)), 0, VLOOKUP(VLOOKUP($A627, 'E4 TB Allocation Details'!$A$18:$L$214, MATCH("Demand ID", 'E4 TB Allocation Details'!$A$18:$L$18, 0),FALSE), 'E2 Allocators'!$B$15:$W$358, MATCH(Y$17, 'E2 Allocators'!$B$15:$W$15, 0),FALSE))</f>
        <v>0</v>
      </c>
      <c r="Z627" s="1245">
        <f>IF(ISERROR(VLOOKUP(VLOOKUP($A627, 'E4 TB Allocation Details'!$A$18:$L$214, MATCH("Demand ID", 'E4 TB Allocation Details'!$A$18:$L$18, 0),FALSE), 'E2 Allocators'!$B$15:$W$358, MATCH(Z$17, 'E2 Allocators'!$B$15:$W$15, 0),FALSE)), 0, VLOOKUP(VLOOKUP($A627, 'E4 TB Allocation Details'!$A$18:$L$214, MATCH("Demand ID", 'E4 TB Allocation Details'!$A$18:$L$18, 0),FALSE), 'E2 Allocators'!$B$15:$W$358, MATCH(Z$17, 'E2 Allocators'!$B$15:$W$15, 0),FALSE))</f>
        <v>0</v>
      </c>
      <c r="AA627" s="1250">
        <f t="shared" si="901"/>
        <v>0.99999999999999989</v>
      </c>
      <c r="AB627" s="1245">
        <f>IF(ISERROR(VLOOKUP(VLOOKUP($A627, 'E4 TB Allocation Details'!$A$18:$L$214, MATCH("Customer ID", 'E4 TB Allocation Details'!$A$18:$L$18, 0),FALSE), 'E2 Allocators'!$B$15:$W$358, MATCH(AB$17, 'E2 Allocators'!$B$15:$W$15, 0),FALSE)), 0, VLOOKUP(VLOOKUP($A627, 'E4 TB Allocation Details'!$A$18:$L$214, MATCH("Customer ID", 'E4 TB Allocation Details'!$A$18:$L$18, 0),FALSE), 'E2 Allocators'!$B$15:$W$358, MATCH(AB$17, 'E2 Allocators'!$B$15:$W$15, 0),FALSE))</f>
        <v>0.834935143638739</v>
      </c>
      <c r="AC627" s="1245">
        <f>IF(ISERROR(VLOOKUP(VLOOKUP($A627, 'E4 TB Allocation Details'!$A$18:$L$214, MATCH("Customer ID", 'E4 TB Allocation Details'!$A$18:$L$18, 0),FALSE), 'E2 Allocators'!$B$15:$W$358, MATCH(AC$17, 'E2 Allocators'!$B$15:$W$15, 0),FALSE)), 0, VLOOKUP(VLOOKUP($A627, 'E4 TB Allocation Details'!$A$18:$L$214, MATCH("Customer ID", 'E4 TB Allocation Details'!$A$18:$L$18, 0),FALSE), 'E2 Allocators'!$B$15:$W$358, MATCH(AC$17, 'E2 Allocators'!$B$15:$W$15, 0),FALSE))</f>
        <v>0.13740838112189901</v>
      </c>
      <c r="AD627" s="1245">
        <f>IF(ISERROR(VLOOKUP(VLOOKUP($A627, 'E4 TB Allocation Details'!$A$18:$L$214, MATCH("Customer ID", 'E4 TB Allocation Details'!$A$18:$L$18, 0),FALSE), 'E2 Allocators'!$B$15:$W$358, MATCH(AD$17, 'E2 Allocators'!$B$15:$W$15, 0),FALSE)), 0, VLOOKUP(VLOOKUP($A627, 'E4 TB Allocation Details'!$A$18:$L$214, MATCH("Customer ID", 'E4 TB Allocation Details'!$A$18:$L$18, 0),FALSE), 'E2 Allocators'!$B$15:$W$358, MATCH(AD$17, 'E2 Allocators'!$B$15:$W$15, 0),FALSE))</f>
        <v>1.3416520194013992E-2</v>
      </c>
      <c r="AE627" s="1245">
        <f>IF(ISERROR(VLOOKUP(VLOOKUP($A627, 'E4 TB Allocation Details'!$A$18:$L$214, MATCH("Customer ID", 'E4 TB Allocation Details'!$A$18:$L$18, 0),FALSE), 'E2 Allocators'!$B$15:$W$358, MATCH(AE$17, 'E2 Allocators'!$B$15:$W$15, 0),FALSE)), 0, VLOOKUP(VLOOKUP($A627, 'E4 TB Allocation Details'!$A$18:$L$214, MATCH("Customer ID", 'E4 TB Allocation Details'!$A$18:$L$18, 0),FALSE), 'E2 Allocators'!$B$15:$W$358, MATCH(AE$17, 'E2 Allocators'!$B$15:$W$15, 0),FALSE))</f>
        <v>0</v>
      </c>
      <c r="AF627" s="1245">
        <f>IF(ISERROR(VLOOKUP(VLOOKUP($A627, 'E4 TB Allocation Details'!$A$18:$L$214, MATCH("Customer ID", 'E4 TB Allocation Details'!$A$18:$L$18, 0),FALSE), 'E2 Allocators'!$B$15:$W$358, MATCH(AF$17, 'E2 Allocators'!$B$15:$W$15, 0),FALSE)), 0, VLOOKUP(VLOOKUP($A627, 'E4 TB Allocation Details'!$A$18:$L$214, MATCH("Customer ID", 'E4 TB Allocation Details'!$A$18:$L$18, 0),FALSE), 'E2 Allocators'!$B$15:$W$358, MATCH(AF$17, 'E2 Allocators'!$B$15:$W$15, 0),FALSE))</f>
        <v>0</v>
      </c>
      <c r="AG627" s="1245">
        <f>IF(ISERROR(VLOOKUP(VLOOKUP($A627, 'E4 TB Allocation Details'!$A$18:$L$214, MATCH("Customer ID", 'E4 TB Allocation Details'!$A$18:$L$18, 0),FALSE), 'E2 Allocators'!$B$15:$W$358, MATCH(AG$17, 'E2 Allocators'!$B$15:$W$15, 0),FALSE)), 0, VLOOKUP(VLOOKUP($A627, 'E4 TB Allocation Details'!$A$18:$L$214, MATCH("Customer ID", 'E4 TB Allocation Details'!$A$18:$L$18, 0),FALSE), 'E2 Allocators'!$B$15:$W$358, MATCH(AG$17, 'E2 Allocators'!$B$15:$W$15, 0),FALSE))</f>
        <v>1.024161846871297E-4</v>
      </c>
      <c r="AH627" s="1245">
        <f>IF(ISERROR(VLOOKUP(VLOOKUP($A627, 'E4 TB Allocation Details'!$A$18:$L$214, MATCH("Customer ID", 'E4 TB Allocation Details'!$A$18:$L$18, 0),FALSE), 'E2 Allocators'!$B$15:$W$358, MATCH(AH$17, 'E2 Allocators'!$B$15:$W$15, 0),FALSE)), 0, VLOOKUP(VLOOKUP($A627, 'E4 TB Allocation Details'!$A$18:$L$214, MATCH("Customer ID", 'E4 TB Allocation Details'!$A$18:$L$18, 0),FALSE), 'E2 Allocators'!$B$15:$W$358, MATCH(AH$17, 'E2 Allocators'!$B$15:$W$15, 0),FALSE))</f>
        <v>1.1474718058795493E-2</v>
      </c>
      <c r="AI627" s="1245">
        <f>IF(ISERROR(VLOOKUP(VLOOKUP($A627, 'E4 TB Allocation Details'!$A$18:$L$214, MATCH("Customer ID", 'E4 TB Allocation Details'!$A$18:$L$18, 0),FALSE), 'E2 Allocators'!$B$15:$W$358, MATCH(AI$17, 'E2 Allocators'!$B$15:$W$15, 0),FALSE)), 0, VLOOKUP(VLOOKUP($A627, 'E4 TB Allocation Details'!$A$18:$L$214, MATCH("Customer ID", 'E4 TB Allocation Details'!$A$18:$L$18, 0),FALSE), 'E2 Allocators'!$B$15:$W$358, MATCH(AI$17, 'E2 Allocators'!$B$15:$W$15, 0),FALSE))</f>
        <v>0</v>
      </c>
      <c r="AJ627" s="1245">
        <f>IF(ISERROR(VLOOKUP(VLOOKUP($A627, 'E4 TB Allocation Details'!$A$18:$L$214, MATCH("Customer ID", 'E4 TB Allocation Details'!$A$18:$L$18, 0),FALSE), 'E2 Allocators'!$B$15:$W$358, MATCH(AJ$17, 'E2 Allocators'!$B$15:$W$15, 0),FALSE)), 0, VLOOKUP(VLOOKUP($A627, 'E4 TB Allocation Details'!$A$18:$L$214, MATCH("Customer ID", 'E4 TB Allocation Details'!$A$18:$L$18, 0),FALSE), 'E2 Allocators'!$B$15:$W$358, MATCH(AJ$17, 'E2 Allocators'!$B$15:$W$15, 0),FALSE))</f>
        <v>2.6628208018653725E-3</v>
      </c>
      <c r="AK627" s="1245">
        <f>IF(ISERROR(VLOOKUP(VLOOKUP($A627, 'E4 TB Allocation Details'!$A$18:$L$214, MATCH("Customer ID", 'E4 TB Allocation Details'!$A$18:$L$18, 0),FALSE), 'E2 Allocators'!$B$15:$W$358, MATCH(AK$17, 'E2 Allocators'!$B$15:$W$15, 0),FALSE)), 0, VLOOKUP(VLOOKUP($A627, 'E4 TB Allocation Details'!$A$18:$L$214, MATCH("Customer ID", 'E4 TB Allocation Details'!$A$18:$L$18, 0),FALSE), 'E2 Allocators'!$B$15:$W$358, MATCH(AK$17, 'E2 Allocators'!$B$15:$W$15, 0),FALSE))</f>
        <v>0</v>
      </c>
      <c r="AL627" s="1245">
        <f>IF(ISERROR(VLOOKUP(VLOOKUP($A627, 'E4 TB Allocation Details'!$A$18:$L$214, MATCH("Customer ID", 'E4 TB Allocation Details'!$A$18:$L$18, 0),FALSE), 'E2 Allocators'!$B$15:$W$358, MATCH(AL$17, 'E2 Allocators'!$B$15:$W$15, 0),FALSE)), 0, VLOOKUP(VLOOKUP($A627, 'E4 TB Allocation Details'!$A$18:$L$214, MATCH("Customer ID", 'E4 TB Allocation Details'!$A$18:$L$18, 0),FALSE), 'E2 Allocators'!$B$15:$W$358, MATCH(AL$17, 'E2 Allocators'!$B$15:$W$15, 0),FALSE))</f>
        <v>0</v>
      </c>
      <c r="AM627" s="1245">
        <f>IF(ISERROR(VLOOKUP(VLOOKUP($A627, 'E4 TB Allocation Details'!$A$18:$L$214, MATCH("Customer ID", 'E4 TB Allocation Details'!$A$18:$L$18, 0),FALSE), 'E2 Allocators'!$B$15:$W$358, MATCH(AM$17, 'E2 Allocators'!$B$15:$W$15, 0),FALSE)), 0, VLOOKUP(VLOOKUP($A627, 'E4 TB Allocation Details'!$A$18:$L$214, MATCH("Customer ID", 'E4 TB Allocation Details'!$A$18:$L$18, 0),FALSE), 'E2 Allocators'!$B$15:$W$358, MATCH(AM$17, 'E2 Allocators'!$B$15:$W$15, 0),FALSE))</f>
        <v>0</v>
      </c>
      <c r="AN627" s="1245">
        <f>IF(ISERROR(VLOOKUP(VLOOKUP($A627, 'E4 TB Allocation Details'!$A$18:$L$214, MATCH("Customer ID", 'E4 TB Allocation Details'!$A$18:$L$18, 0),FALSE), 'E2 Allocators'!$B$15:$W$358, MATCH(AN$17, 'E2 Allocators'!$B$15:$W$15, 0),FALSE)), 0, VLOOKUP(VLOOKUP($A627, 'E4 TB Allocation Details'!$A$18:$L$214, MATCH("Customer ID", 'E4 TB Allocation Details'!$A$18:$L$18, 0),FALSE), 'E2 Allocators'!$B$15:$W$358, MATCH(AN$17, 'E2 Allocators'!$B$15:$W$15, 0),FALSE))</f>
        <v>0</v>
      </c>
      <c r="AO627" s="1245">
        <f>IF(ISERROR(VLOOKUP(VLOOKUP($A627, 'E4 TB Allocation Details'!$A$18:$L$214, MATCH("Customer ID", 'E4 TB Allocation Details'!$A$18:$L$18, 0),FALSE), 'E2 Allocators'!$B$15:$W$358, MATCH(AO$17, 'E2 Allocators'!$B$15:$W$15, 0),FALSE)), 0, VLOOKUP(VLOOKUP($A627, 'E4 TB Allocation Details'!$A$18:$L$214, MATCH("Customer ID", 'E4 TB Allocation Details'!$A$18:$L$18, 0),FALSE), 'E2 Allocators'!$B$15:$W$358, MATCH(AO$17, 'E2 Allocators'!$B$15:$W$15, 0),FALSE))</f>
        <v>0</v>
      </c>
      <c r="AP627" s="1245">
        <f>IF(ISERROR(VLOOKUP(VLOOKUP($A627, 'E4 TB Allocation Details'!$A$18:$L$214, MATCH("Customer ID", 'E4 TB Allocation Details'!$A$18:$L$18, 0),FALSE), 'E2 Allocators'!$B$15:$W$358, MATCH(AP$17, 'E2 Allocators'!$B$15:$W$15, 0),FALSE)), 0, VLOOKUP(VLOOKUP($A627, 'E4 TB Allocation Details'!$A$18:$L$214, MATCH("Customer ID", 'E4 TB Allocation Details'!$A$18:$L$18, 0),FALSE), 'E2 Allocators'!$B$15:$W$358, MATCH(AP$17, 'E2 Allocators'!$B$15:$W$15, 0),FALSE))</f>
        <v>0</v>
      </c>
      <c r="AQ627" s="1245">
        <f>IF(ISERROR(VLOOKUP(VLOOKUP($A627, 'E4 TB Allocation Details'!$A$18:$L$214, MATCH("Customer ID", 'E4 TB Allocation Details'!$A$18:$L$18, 0),FALSE), 'E2 Allocators'!$B$15:$W$358, MATCH(AQ$17, 'E2 Allocators'!$B$15:$W$15, 0),FALSE)), 0, VLOOKUP(VLOOKUP($A627, 'E4 TB Allocation Details'!$A$18:$L$214, MATCH("Customer ID", 'E4 TB Allocation Details'!$A$18:$L$18, 0),FALSE), 'E2 Allocators'!$B$15:$W$358, MATCH(AQ$17, 'E2 Allocators'!$B$15:$W$15, 0),FALSE))</f>
        <v>0</v>
      </c>
      <c r="AR627" s="1245">
        <f>IF(ISERROR(VLOOKUP(VLOOKUP($A627, 'E4 TB Allocation Details'!$A$18:$L$214, MATCH("Customer ID", 'E4 TB Allocation Details'!$A$18:$L$18, 0),FALSE), 'E2 Allocators'!$B$15:$W$358, MATCH(AR$17, 'E2 Allocators'!$B$15:$W$15, 0),FALSE)), 0, VLOOKUP(VLOOKUP($A627, 'E4 TB Allocation Details'!$A$18:$L$214, MATCH("Customer ID", 'E4 TB Allocation Details'!$A$18:$L$18, 0),FALSE), 'E2 Allocators'!$B$15:$W$358, MATCH(AR$17, 'E2 Allocators'!$B$15:$W$15, 0),FALSE))</f>
        <v>0</v>
      </c>
      <c r="AS627" s="1245">
        <f>IF(ISERROR(VLOOKUP(VLOOKUP($A627, 'E4 TB Allocation Details'!$A$18:$L$214, MATCH("Customer ID", 'E4 TB Allocation Details'!$A$18:$L$18, 0),FALSE), 'E2 Allocators'!$B$15:$W$358, MATCH(AS$17, 'E2 Allocators'!$B$15:$W$15, 0),FALSE)), 0, VLOOKUP(VLOOKUP($A627, 'E4 TB Allocation Details'!$A$18:$L$214, MATCH("Customer ID", 'E4 TB Allocation Details'!$A$18:$L$18, 0),FALSE), 'E2 Allocators'!$B$15:$W$358, MATCH(AS$17, 'E2 Allocators'!$B$15:$W$15, 0),FALSE))</f>
        <v>0</v>
      </c>
      <c r="AT627" s="1245">
        <f>IF(ISERROR(VLOOKUP(VLOOKUP($A627, 'E4 TB Allocation Details'!$A$18:$L$214, MATCH("Customer ID", 'E4 TB Allocation Details'!$A$18:$L$18, 0),FALSE), 'E2 Allocators'!$B$15:$W$358, MATCH(AT$17, 'E2 Allocators'!$B$15:$W$15, 0),FALSE)), 0, VLOOKUP(VLOOKUP($A627, 'E4 TB Allocation Details'!$A$18:$L$214, MATCH("Customer ID", 'E4 TB Allocation Details'!$A$18:$L$18, 0),FALSE), 'E2 Allocators'!$B$15:$W$358, MATCH(AT$17, 'E2 Allocators'!$B$15:$W$15, 0),FALSE))</f>
        <v>0</v>
      </c>
      <c r="AU627" s="1245">
        <f>IF(ISERROR(VLOOKUP(VLOOKUP($A627, 'E4 TB Allocation Details'!$A$18:$L$214, MATCH("Customer ID", 'E4 TB Allocation Details'!$A$18:$L$18, 0),FALSE), 'E2 Allocators'!$B$15:$W$358, MATCH(AU$17, 'E2 Allocators'!$B$15:$W$15, 0),FALSE)), 0, VLOOKUP(VLOOKUP($A627, 'E4 TB Allocation Details'!$A$18:$L$214, MATCH("Customer ID", 'E4 TB Allocation Details'!$A$18:$L$18, 0),FALSE), 'E2 Allocators'!$B$15:$W$358, MATCH(AU$17, 'E2 Allocators'!$B$15:$W$15, 0),FALSE))</f>
        <v>0</v>
      </c>
      <c r="AV627" s="1250">
        <f t="shared" si="902"/>
        <v>1</v>
      </c>
      <c r="AW627" s="1247"/>
      <c r="AX627" s="1247"/>
      <c r="AY627" s="1247"/>
      <c r="AZ627" s="1247"/>
      <c r="BA627" s="1247"/>
      <c r="BB627" s="1247"/>
      <c r="BC627" s="1247"/>
      <c r="BD627" s="1247"/>
      <c r="BE627" s="1247"/>
      <c r="BF627" s="1247"/>
      <c r="BG627" s="1247"/>
      <c r="BH627" s="1247"/>
      <c r="BI627" s="1247"/>
      <c r="BJ627" s="1247"/>
      <c r="BK627" s="1247"/>
      <c r="BL627" s="1247"/>
      <c r="BM627" s="1247"/>
      <c r="BN627" s="1247"/>
      <c r="BO627" s="1247"/>
      <c r="BP627" s="1247"/>
      <c r="BQ627" s="1248"/>
    </row>
    <row r="628" spans="1:69" s="229" customFormat="1" ht="25.5" x14ac:dyDescent="0.2">
      <c r="A628" s="1249" t="s">
        <v>836</v>
      </c>
      <c r="B628" s="1242" t="s">
        <v>631</v>
      </c>
      <c r="C628" s="1243">
        <v>1</v>
      </c>
      <c r="D628" s="1244">
        <f t="shared" si="899"/>
        <v>0.4</v>
      </c>
      <c r="E628" s="1244">
        <f>VLOOKUP($A628,'E1 Categorization'!$A$35:$E$116,5,FALSE)</f>
        <v>0.6</v>
      </c>
      <c r="F628" s="1244">
        <f t="shared" si="900"/>
        <v>1</v>
      </c>
      <c r="G628" s="1245">
        <f>IF(ISERROR(VLOOKUP(VLOOKUP($A628, 'E4 TB Allocation Details'!$A$18:$L$214, MATCH("Demand ID", 'E4 TB Allocation Details'!$A$18:$L$18, 0),FALSE), 'E2 Allocators'!$B$15:$W$358, MATCH(G$17, 'E2 Allocators'!$B$15:$W$15, 0),FALSE)), 0, VLOOKUP(VLOOKUP($A628, 'E4 TB Allocation Details'!$A$18:$L$214, MATCH("Demand ID", 'E4 TB Allocation Details'!$A$18:$L$18, 0),FALSE), 'E2 Allocators'!$B$15:$W$358, MATCH(G$17, 'E2 Allocators'!$B$15:$W$15, 0),FALSE))</f>
        <v>0.30931799982969349</v>
      </c>
      <c r="H628" s="1245">
        <f>IF(ISERROR(VLOOKUP(VLOOKUP($A628, 'E4 TB Allocation Details'!$A$18:$L$214, MATCH("Demand ID", 'E4 TB Allocation Details'!$A$18:$L$18, 0),FALSE), 'E2 Allocators'!$B$15:$W$358, MATCH(H$17, 'E2 Allocators'!$B$15:$W$15, 0),FALSE)), 0, VLOOKUP(VLOOKUP($A628, 'E4 TB Allocation Details'!$A$18:$L$214, MATCH("Demand ID", 'E4 TB Allocation Details'!$A$18:$L$18, 0),FALSE), 'E2 Allocators'!$B$15:$W$358, MATCH(H$17, 'E2 Allocators'!$B$15:$W$15, 0),FALSE))</f>
        <v>0.35346476583313763</v>
      </c>
      <c r="I628" s="1245">
        <f>IF(ISERROR(VLOOKUP(VLOOKUP($A628, 'E4 TB Allocation Details'!$A$18:$L$214, MATCH("Demand ID", 'E4 TB Allocation Details'!$A$18:$L$18, 0),FALSE), 'E2 Allocators'!$B$15:$W$358, MATCH(I$17, 'E2 Allocators'!$B$15:$W$15, 0),FALSE)), 0, VLOOKUP(VLOOKUP($A628, 'E4 TB Allocation Details'!$A$18:$L$214, MATCH("Demand ID", 'E4 TB Allocation Details'!$A$18:$L$18, 0),FALSE), 'E2 Allocators'!$B$15:$W$358, MATCH(I$17, 'E2 Allocators'!$B$15:$W$15, 0),FALSE))</f>
        <v>0.33667579669347358</v>
      </c>
      <c r="J628" s="1245">
        <f>IF(ISERROR(VLOOKUP(VLOOKUP($A628, 'E4 TB Allocation Details'!$A$18:$L$214, MATCH("Demand ID", 'E4 TB Allocation Details'!$A$18:$L$18, 0),FALSE), 'E2 Allocators'!$B$15:$W$358, MATCH(J$17, 'E2 Allocators'!$B$15:$W$15, 0),FALSE)), 0, VLOOKUP(VLOOKUP($A628, 'E4 TB Allocation Details'!$A$18:$L$214, MATCH("Demand ID", 'E4 TB Allocation Details'!$A$18:$L$18, 0),FALSE), 'E2 Allocators'!$B$15:$W$358, MATCH(J$17, 'E2 Allocators'!$B$15:$W$15, 0),FALSE))</f>
        <v>0</v>
      </c>
      <c r="K628" s="1245">
        <f>IF(ISERROR(VLOOKUP(VLOOKUP($A628, 'E4 TB Allocation Details'!$A$18:$L$214, MATCH("Demand ID", 'E4 TB Allocation Details'!$A$18:$L$18, 0),FALSE), 'E2 Allocators'!$B$15:$W$358, MATCH(K$17, 'E2 Allocators'!$B$15:$W$15, 0),FALSE)), 0, VLOOKUP(VLOOKUP($A628, 'E4 TB Allocation Details'!$A$18:$L$214, MATCH("Demand ID", 'E4 TB Allocation Details'!$A$18:$L$18, 0),FALSE), 'E2 Allocators'!$B$15:$W$358, MATCH(K$17, 'E2 Allocators'!$B$15:$W$15, 0),FALSE))</f>
        <v>0</v>
      </c>
      <c r="L628" s="1245">
        <f>IF(ISERROR(VLOOKUP(VLOOKUP($A628, 'E4 TB Allocation Details'!$A$18:$L$214, MATCH("Demand ID", 'E4 TB Allocation Details'!$A$18:$L$18, 0),FALSE), 'E2 Allocators'!$B$15:$W$358, MATCH(L$17, 'E2 Allocators'!$B$15:$W$15, 0),FALSE)), 0, VLOOKUP(VLOOKUP($A628, 'E4 TB Allocation Details'!$A$18:$L$214, MATCH("Demand ID", 'E4 TB Allocation Details'!$A$18:$L$18, 0),FALSE), 'E2 Allocators'!$B$15:$W$358, MATCH(L$17, 'E2 Allocators'!$B$15:$W$15, 0),FALSE))</f>
        <v>0</v>
      </c>
      <c r="M628" s="1245">
        <f>IF(ISERROR(VLOOKUP(VLOOKUP($A628, 'E4 TB Allocation Details'!$A$18:$L$214, MATCH("Demand ID", 'E4 TB Allocation Details'!$A$18:$L$18, 0),FALSE), 'E2 Allocators'!$B$15:$W$358, MATCH(M$17, 'E2 Allocators'!$B$15:$W$15, 0),FALSE)), 0, VLOOKUP(VLOOKUP($A628, 'E4 TB Allocation Details'!$A$18:$L$214, MATCH("Demand ID", 'E4 TB Allocation Details'!$A$18:$L$18, 0),FALSE), 'E2 Allocators'!$B$15:$W$358, MATCH(M$17, 'E2 Allocators'!$B$15:$W$15, 0),FALSE))</f>
        <v>0</v>
      </c>
      <c r="N628" s="1245">
        <f>IF(ISERROR(VLOOKUP(VLOOKUP($A628, 'E4 TB Allocation Details'!$A$18:$L$214, MATCH("Demand ID", 'E4 TB Allocation Details'!$A$18:$L$18, 0),FALSE), 'E2 Allocators'!$B$15:$W$358, MATCH(N$17, 'E2 Allocators'!$B$15:$W$15, 0),FALSE)), 0, VLOOKUP(VLOOKUP($A628, 'E4 TB Allocation Details'!$A$18:$L$214, MATCH("Demand ID", 'E4 TB Allocation Details'!$A$18:$L$18, 0),FALSE), 'E2 Allocators'!$B$15:$W$358, MATCH(N$17, 'E2 Allocators'!$B$15:$W$15, 0),FALSE))</f>
        <v>0</v>
      </c>
      <c r="O628" s="1245">
        <f>IF(ISERROR(VLOOKUP(VLOOKUP($A628, 'E4 TB Allocation Details'!$A$18:$L$214, MATCH("Demand ID", 'E4 TB Allocation Details'!$A$18:$L$18, 0),FALSE), 'E2 Allocators'!$B$15:$W$358, MATCH(O$17, 'E2 Allocators'!$B$15:$W$15, 0),FALSE)), 0, VLOOKUP(VLOOKUP($A628, 'E4 TB Allocation Details'!$A$18:$L$214, MATCH("Demand ID", 'E4 TB Allocation Details'!$A$18:$L$18, 0),FALSE), 'E2 Allocators'!$B$15:$W$358, MATCH(O$17, 'E2 Allocators'!$B$15:$W$15, 0),FALSE))</f>
        <v>5.4143764369520648E-4</v>
      </c>
      <c r="P628" s="1245">
        <f>IF(ISERROR(VLOOKUP(VLOOKUP($A628, 'E4 TB Allocation Details'!$A$18:$L$214, MATCH("Demand ID", 'E4 TB Allocation Details'!$A$18:$L$18, 0),FALSE), 'E2 Allocators'!$B$15:$W$358, MATCH(P$17, 'E2 Allocators'!$B$15:$W$15, 0),FALSE)), 0, VLOOKUP(VLOOKUP($A628, 'E4 TB Allocation Details'!$A$18:$L$214, MATCH("Demand ID", 'E4 TB Allocation Details'!$A$18:$L$18, 0),FALSE), 'E2 Allocators'!$B$15:$W$358, MATCH(P$17, 'E2 Allocators'!$B$15:$W$15, 0),FALSE))</f>
        <v>0</v>
      </c>
      <c r="Q628" s="1245">
        <f>IF(ISERROR(VLOOKUP(VLOOKUP($A628, 'E4 TB Allocation Details'!$A$18:$L$214, MATCH("Demand ID", 'E4 TB Allocation Details'!$A$18:$L$18, 0),FALSE), 'E2 Allocators'!$B$15:$W$358, MATCH(Q$17, 'E2 Allocators'!$B$15:$W$15, 0),FALSE)), 0, VLOOKUP(VLOOKUP($A628, 'E4 TB Allocation Details'!$A$18:$L$214, MATCH("Demand ID", 'E4 TB Allocation Details'!$A$18:$L$18, 0),FALSE), 'E2 Allocators'!$B$15:$W$358, MATCH(Q$17, 'E2 Allocators'!$B$15:$W$15, 0),FALSE))</f>
        <v>0</v>
      </c>
      <c r="R628" s="1245">
        <f>IF(ISERROR(VLOOKUP(VLOOKUP($A628, 'E4 TB Allocation Details'!$A$18:$L$214, MATCH("Demand ID", 'E4 TB Allocation Details'!$A$18:$L$18, 0),FALSE), 'E2 Allocators'!$B$15:$W$358, MATCH(R$17, 'E2 Allocators'!$B$15:$W$15, 0),FALSE)), 0, VLOOKUP(VLOOKUP($A628, 'E4 TB Allocation Details'!$A$18:$L$214, MATCH("Demand ID", 'E4 TB Allocation Details'!$A$18:$L$18, 0),FALSE), 'E2 Allocators'!$B$15:$W$358, MATCH(R$17, 'E2 Allocators'!$B$15:$W$15, 0),FALSE))</f>
        <v>0</v>
      </c>
      <c r="S628" s="1245">
        <f>IF(ISERROR(VLOOKUP(VLOOKUP($A628, 'E4 TB Allocation Details'!$A$18:$L$214, MATCH("Demand ID", 'E4 TB Allocation Details'!$A$18:$L$18, 0),FALSE), 'E2 Allocators'!$B$15:$W$358, MATCH(S$17, 'E2 Allocators'!$B$15:$W$15, 0),FALSE)), 0, VLOOKUP(VLOOKUP($A628, 'E4 TB Allocation Details'!$A$18:$L$214, MATCH("Demand ID", 'E4 TB Allocation Details'!$A$18:$L$18, 0),FALSE), 'E2 Allocators'!$B$15:$W$358, MATCH(S$17, 'E2 Allocators'!$B$15:$W$15, 0),FALSE))</f>
        <v>0</v>
      </c>
      <c r="T628" s="1245">
        <f>IF(ISERROR(VLOOKUP(VLOOKUP($A628, 'E4 TB Allocation Details'!$A$18:$L$214, MATCH("Demand ID", 'E4 TB Allocation Details'!$A$18:$L$18, 0),FALSE), 'E2 Allocators'!$B$15:$W$358, MATCH(T$17, 'E2 Allocators'!$B$15:$W$15, 0),FALSE)), 0, VLOOKUP(VLOOKUP($A628, 'E4 TB Allocation Details'!$A$18:$L$214, MATCH("Demand ID", 'E4 TB Allocation Details'!$A$18:$L$18, 0),FALSE), 'E2 Allocators'!$B$15:$W$358, MATCH(T$17, 'E2 Allocators'!$B$15:$W$15, 0),FALSE))</f>
        <v>0</v>
      </c>
      <c r="U628" s="1245">
        <f>IF(ISERROR(VLOOKUP(VLOOKUP($A628, 'E4 TB Allocation Details'!$A$18:$L$214, MATCH("Demand ID", 'E4 TB Allocation Details'!$A$18:$L$18, 0),FALSE), 'E2 Allocators'!$B$15:$W$358, MATCH(U$17, 'E2 Allocators'!$B$15:$W$15, 0),FALSE)), 0, VLOOKUP(VLOOKUP($A628, 'E4 TB Allocation Details'!$A$18:$L$214, MATCH("Demand ID", 'E4 TB Allocation Details'!$A$18:$L$18, 0),FALSE), 'E2 Allocators'!$B$15:$W$358, MATCH(U$17, 'E2 Allocators'!$B$15:$W$15, 0),FALSE))</f>
        <v>0</v>
      </c>
      <c r="V628" s="1245">
        <f>IF(ISERROR(VLOOKUP(VLOOKUP($A628, 'E4 TB Allocation Details'!$A$18:$L$214, MATCH("Demand ID", 'E4 TB Allocation Details'!$A$18:$L$18, 0),FALSE), 'E2 Allocators'!$B$15:$W$358, MATCH(V$17, 'E2 Allocators'!$B$15:$W$15, 0),FALSE)), 0, VLOOKUP(VLOOKUP($A628, 'E4 TB Allocation Details'!$A$18:$L$214, MATCH("Demand ID", 'E4 TB Allocation Details'!$A$18:$L$18, 0),FALSE), 'E2 Allocators'!$B$15:$W$358, MATCH(V$17, 'E2 Allocators'!$B$15:$W$15, 0),FALSE))</f>
        <v>0</v>
      </c>
      <c r="W628" s="1245">
        <f>IF(ISERROR(VLOOKUP(VLOOKUP($A628, 'E4 TB Allocation Details'!$A$18:$L$214, MATCH("Demand ID", 'E4 TB Allocation Details'!$A$18:$L$18, 0),FALSE), 'E2 Allocators'!$B$15:$W$358, MATCH(W$17, 'E2 Allocators'!$B$15:$W$15, 0),FALSE)), 0, VLOOKUP(VLOOKUP($A628, 'E4 TB Allocation Details'!$A$18:$L$214, MATCH("Demand ID", 'E4 TB Allocation Details'!$A$18:$L$18, 0),FALSE), 'E2 Allocators'!$B$15:$W$358, MATCH(W$17, 'E2 Allocators'!$B$15:$W$15, 0),FALSE))</f>
        <v>0</v>
      </c>
      <c r="X628" s="1245">
        <f>IF(ISERROR(VLOOKUP(VLOOKUP($A628, 'E4 TB Allocation Details'!$A$18:$L$214, MATCH("Demand ID", 'E4 TB Allocation Details'!$A$18:$L$18, 0),FALSE), 'E2 Allocators'!$B$15:$W$358, MATCH(X$17, 'E2 Allocators'!$B$15:$W$15, 0),FALSE)), 0, VLOOKUP(VLOOKUP($A628, 'E4 TB Allocation Details'!$A$18:$L$214, MATCH("Demand ID", 'E4 TB Allocation Details'!$A$18:$L$18, 0),FALSE), 'E2 Allocators'!$B$15:$W$358, MATCH(X$17, 'E2 Allocators'!$B$15:$W$15, 0),FALSE))</f>
        <v>0</v>
      </c>
      <c r="Y628" s="1245">
        <f>IF(ISERROR(VLOOKUP(VLOOKUP($A628, 'E4 TB Allocation Details'!$A$18:$L$214, MATCH("Demand ID", 'E4 TB Allocation Details'!$A$18:$L$18, 0),FALSE), 'E2 Allocators'!$B$15:$W$358, MATCH(Y$17, 'E2 Allocators'!$B$15:$W$15, 0),FALSE)), 0, VLOOKUP(VLOOKUP($A628, 'E4 TB Allocation Details'!$A$18:$L$214, MATCH("Demand ID", 'E4 TB Allocation Details'!$A$18:$L$18, 0),FALSE), 'E2 Allocators'!$B$15:$W$358, MATCH(Y$17, 'E2 Allocators'!$B$15:$W$15, 0),FALSE))</f>
        <v>0</v>
      </c>
      <c r="Z628" s="1245">
        <f>IF(ISERROR(VLOOKUP(VLOOKUP($A628, 'E4 TB Allocation Details'!$A$18:$L$214, MATCH("Demand ID", 'E4 TB Allocation Details'!$A$18:$L$18, 0),FALSE), 'E2 Allocators'!$B$15:$W$358, MATCH(Z$17, 'E2 Allocators'!$B$15:$W$15, 0),FALSE)), 0, VLOOKUP(VLOOKUP($A628, 'E4 TB Allocation Details'!$A$18:$L$214, MATCH("Demand ID", 'E4 TB Allocation Details'!$A$18:$L$18, 0),FALSE), 'E2 Allocators'!$B$15:$W$358, MATCH(Z$17, 'E2 Allocators'!$B$15:$W$15, 0),FALSE))</f>
        <v>0</v>
      </c>
      <c r="AA628" s="1250">
        <f t="shared" si="901"/>
        <v>0.99999999999999989</v>
      </c>
      <c r="AB628" s="1245">
        <f>IF(ISERROR(VLOOKUP(VLOOKUP($A628, 'E4 TB Allocation Details'!$A$18:$L$214, MATCH("Customer ID", 'E4 TB Allocation Details'!$A$18:$L$18, 0),FALSE), 'E2 Allocators'!$B$15:$W$358, MATCH(AB$17, 'E2 Allocators'!$B$15:$W$15, 0),FALSE)), 0, VLOOKUP(VLOOKUP($A628, 'E4 TB Allocation Details'!$A$18:$L$214, MATCH("Customer ID", 'E4 TB Allocation Details'!$A$18:$L$18, 0),FALSE), 'E2 Allocators'!$B$15:$W$358, MATCH(AB$17, 'E2 Allocators'!$B$15:$W$15, 0),FALSE))</f>
        <v>0.6886145204907278</v>
      </c>
      <c r="AC628" s="1245">
        <f>IF(ISERROR(VLOOKUP(VLOOKUP($A628, 'E4 TB Allocation Details'!$A$18:$L$214, MATCH("Customer ID", 'E4 TB Allocation Details'!$A$18:$L$18, 0),FALSE), 'E2 Allocators'!$B$15:$W$358, MATCH(AC$17, 'E2 Allocators'!$B$15:$W$15, 0),FALSE)), 0, VLOOKUP(VLOOKUP($A628, 'E4 TB Allocation Details'!$A$18:$L$214, MATCH("Customer ID", 'E4 TB Allocation Details'!$A$18:$L$18, 0),FALSE), 'E2 Allocators'!$B$15:$W$358, MATCH(AC$17, 'E2 Allocators'!$B$15:$W$15, 0),FALSE))</f>
        <v>0.11332785210752201</v>
      </c>
      <c r="AD628" s="1245">
        <f>IF(ISERROR(VLOOKUP(VLOOKUP($A628, 'E4 TB Allocation Details'!$A$18:$L$214, MATCH("Customer ID", 'E4 TB Allocation Details'!$A$18:$L$18, 0),FALSE), 'E2 Allocators'!$B$15:$W$358, MATCH(AD$17, 'E2 Allocators'!$B$15:$W$15, 0),FALSE)), 0, VLOOKUP(VLOOKUP($A628, 'E4 TB Allocation Details'!$A$18:$L$214, MATCH("Customer ID", 'E4 TB Allocation Details'!$A$18:$L$18, 0),FALSE), 'E2 Allocators'!$B$15:$W$358, MATCH(AD$17, 'E2 Allocators'!$B$15:$W$15, 0),FALSE))</f>
        <v>1.1065303323790347E-2</v>
      </c>
      <c r="AE628" s="1245">
        <f>IF(ISERROR(VLOOKUP(VLOOKUP($A628, 'E4 TB Allocation Details'!$A$18:$L$214, MATCH("Customer ID", 'E4 TB Allocation Details'!$A$18:$L$18, 0),FALSE), 'E2 Allocators'!$B$15:$W$358, MATCH(AE$17, 'E2 Allocators'!$B$15:$W$15, 0),FALSE)), 0, VLOOKUP(VLOOKUP($A628, 'E4 TB Allocation Details'!$A$18:$L$214, MATCH("Customer ID", 'E4 TB Allocation Details'!$A$18:$L$18, 0),FALSE), 'E2 Allocators'!$B$15:$W$358, MATCH(AE$17, 'E2 Allocators'!$B$15:$W$15, 0),FALSE))</f>
        <v>0</v>
      </c>
      <c r="AF628" s="1245">
        <f>IF(ISERROR(VLOOKUP(VLOOKUP($A628, 'E4 TB Allocation Details'!$A$18:$L$214, MATCH("Customer ID", 'E4 TB Allocation Details'!$A$18:$L$18, 0),FALSE), 'E2 Allocators'!$B$15:$W$358, MATCH(AF$17, 'E2 Allocators'!$B$15:$W$15, 0),FALSE)), 0, VLOOKUP(VLOOKUP($A628, 'E4 TB Allocation Details'!$A$18:$L$214, MATCH("Customer ID", 'E4 TB Allocation Details'!$A$18:$L$18, 0),FALSE), 'E2 Allocators'!$B$15:$W$358, MATCH(AF$17, 'E2 Allocators'!$B$15:$W$15, 0),FALSE))</f>
        <v>0</v>
      </c>
      <c r="AG628" s="1245">
        <f>IF(ISERROR(VLOOKUP(VLOOKUP($A628, 'E4 TB Allocation Details'!$A$18:$L$214, MATCH("Customer ID", 'E4 TB Allocation Details'!$A$18:$L$18, 0),FALSE), 'E2 Allocators'!$B$15:$W$358, MATCH(AG$17, 'E2 Allocators'!$B$15:$W$15, 0),FALSE)), 0, VLOOKUP(VLOOKUP($A628, 'E4 TB Allocation Details'!$A$18:$L$214, MATCH("Customer ID", 'E4 TB Allocation Details'!$A$18:$L$18, 0),FALSE), 'E2 Allocators'!$B$15:$W$358, MATCH(AG$17, 'E2 Allocators'!$B$15:$W$15, 0),FALSE))</f>
        <v>8.4467964303743115E-5</v>
      </c>
      <c r="AH628" s="1245">
        <f>IF(ISERROR(VLOOKUP(VLOOKUP($A628, 'E4 TB Allocation Details'!$A$18:$L$214, MATCH("Customer ID", 'E4 TB Allocation Details'!$A$18:$L$18, 0),FALSE), 'E2 Allocators'!$B$15:$W$358, MATCH(AH$17, 'E2 Allocators'!$B$15:$W$15, 0),FALSE)), 0, VLOOKUP(VLOOKUP($A628, 'E4 TB Allocation Details'!$A$18:$L$214, MATCH("Customer ID", 'E4 TB Allocation Details'!$A$18:$L$18, 0),FALSE), 'E2 Allocators'!$B$15:$W$358, MATCH(AH$17, 'E2 Allocators'!$B$15:$W$15, 0),FALSE))</f>
        <v>0.18471168904175891</v>
      </c>
      <c r="AI628" s="1245">
        <f>IF(ISERROR(VLOOKUP(VLOOKUP($A628, 'E4 TB Allocation Details'!$A$18:$L$214, MATCH("Customer ID", 'E4 TB Allocation Details'!$A$18:$L$18, 0),FALSE), 'E2 Allocators'!$B$15:$W$358, MATCH(AI$17, 'E2 Allocators'!$B$15:$W$15, 0),FALSE)), 0, VLOOKUP(VLOOKUP($A628, 'E4 TB Allocation Details'!$A$18:$L$214, MATCH("Customer ID", 'E4 TB Allocation Details'!$A$18:$L$18, 0),FALSE), 'E2 Allocators'!$B$15:$W$358, MATCH(AI$17, 'E2 Allocators'!$B$15:$W$15, 0),FALSE))</f>
        <v>0</v>
      </c>
      <c r="AJ628" s="1245">
        <f>IF(ISERROR(VLOOKUP(VLOOKUP($A628, 'E4 TB Allocation Details'!$A$18:$L$214, MATCH("Customer ID", 'E4 TB Allocation Details'!$A$18:$L$18, 0),FALSE), 'E2 Allocators'!$B$15:$W$358, MATCH(AJ$17, 'E2 Allocators'!$B$15:$W$15, 0),FALSE)), 0, VLOOKUP(VLOOKUP($A628, 'E4 TB Allocation Details'!$A$18:$L$214, MATCH("Customer ID", 'E4 TB Allocation Details'!$A$18:$L$18, 0),FALSE), 'E2 Allocators'!$B$15:$W$358, MATCH(AJ$17, 'E2 Allocators'!$B$15:$W$15, 0),FALSE))</f>
        <v>2.1961670718973207E-3</v>
      </c>
      <c r="AK628" s="1245">
        <f>IF(ISERROR(VLOOKUP(VLOOKUP($A628, 'E4 TB Allocation Details'!$A$18:$L$214, MATCH("Customer ID", 'E4 TB Allocation Details'!$A$18:$L$18, 0),FALSE), 'E2 Allocators'!$B$15:$W$358, MATCH(AK$17, 'E2 Allocators'!$B$15:$W$15, 0),FALSE)), 0, VLOOKUP(VLOOKUP($A628, 'E4 TB Allocation Details'!$A$18:$L$214, MATCH("Customer ID", 'E4 TB Allocation Details'!$A$18:$L$18, 0),FALSE), 'E2 Allocators'!$B$15:$W$358, MATCH(AK$17, 'E2 Allocators'!$B$15:$W$15, 0),FALSE))</f>
        <v>0</v>
      </c>
      <c r="AL628" s="1245">
        <f>IF(ISERROR(VLOOKUP(VLOOKUP($A628, 'E4 TB Allocation Details'!$A$18:$L$214, MATCH("Customer ID", 'E4 TB Allocation Details'!$A$18:$L$18, 0),FALSE), 'E2 Allocators'!$B$15:$W$358, MATCH(AL$17, 'E2 Allocators'!$B$15:$W$15, 0),FALSE)), 0, VLOOKUP(VLOOKUP($A628, 'E4 TB Allocation Details'!$A$18:$L$214, MATCH("Customer ID", 'E4 TB Allocation Details'!$A$18:$L$18, 0),FALSE), 'E2 Allocators'!$B$15:$W$358, MATCH(AL$17, 'E2 Allocators'!$B$15:$W$15, 0),FALSE))</f>
        <v>0</v>
      </c>
      <c r="AM628" s="1245">
        <f>IF(ISERROR(VLOOKUP(VLOOKUP($A628, 'E4 TB Allocation Details'!$A$18:$L$214, MATCH("Customer ID", 'E4 TB Allocation Details'!$A$18:$L$18, 0),FALSE), 'E2 Allocators'!$B$15:$W$358, MATCH(AM$17, 'E2 Allocators'!$B$15:$W$15, 0),FALSE)), 0, VLOOKUP(VLOOKUP($A628, 'E4 TB Allocation Details'!$A$18:$L$214, MATCH("Customer ID", 'E4 TB Allocation Details'!$A$18:$L$18, 0),FALSE), 'E2 Allocators'!$B$15:$W$358, MATCH(AM$17, 'E2 Allocators'!$B$15:$W$15, 0),FALSE))</f>
        <v>0</v>
      </c>
      <c r="AN628" s="1245">
        <f>IF(ISERROR(VLOOKUP(VLOOKUP($A628, 'E4 TB Allocation Details'!$A$18:$L$214, MATCH("Customer ID", 'E4 TB Allocation Details'!$A$18:$L$18, 0),FALSE), 'E2 Allocators'!$B$15:$W$358, MATCH(AN$17, 'E2 Allocators'!$B$15:$W$15, 0),FALSE)), 0, VLOOKUP(VLOOKUP($A628, 'E4 TB Allocation Details'!$A$18:$L$214, MATCH("Customer ID", 'E4 TB Allocation Details'!$A$18:$L$18, 0),FALSE), 'E2 Allocators'!$B$15:$W$358, MATCH(AN$17, 'E2 Allocators'!$B$15:$W$15, 0),FALSE))</f>
        <v>0</v>
      </c>
      <c r="AO628" s="1245">
        <f>IF(ISERROR(VLOOKUP(VLOOKUP($A628, 'E4 TB Allocation Details'!$A$18:$L$214, MATCH("Customer ID", 'E4 TB Allocation Details'!$A$18:$L$18, 0),FALSE), 'E2 Allocators'!$B$15:$W$358, MATCH(AO$17, 'E2 Allocators'!$B$15:$W$15, 0),FALSE)), 0, VLOOKUP(VLOOKUP($A628, 'E4 TB Allocation Details'!$A$18:$L$214, MATCH("Customer ID", 'E4 TB Allocation Details'!$A$18:$L$18, 0),FALSE), 'E2 Allocators'!$B$15:$W$358, MATCH(AO$17, 'E2 Allocators'!$B$15:$W$15, 0),FALSE))</f>
        <v>0</v>
      </c>
      <c r="AP628" s="1245">
        <f>IF(ISERROR(VLOOKUP(VLOOKUP($A628, 'E4 TB Allocation Details'!$A$18:$L$214, MATCH("Customer ID", 'E4 TB Allocation Details'!$A$18:$L$18, 0),FALSE), 'E2 Allocators'!$B$15:$W$358, MATCH(AP$17, 'E2 Allocators'!$B$15:$W$15, 0),FALSE)), 0, VLOOKUP(VLOOKUP($A628, 'E4 TB Allocation Details'!$A$18:$L$214, MATCH("Customer ID", 'E4 TB Allocation Details'!$A$18:$L$18, 0),FALSE), 'E2 Allocators'!$B$15:$W$358, MATCH(AP$17, 'E2 Allocators'!$B$15:$W$15, 0),FALSE))</f>
        <v>0</v>
      </c>
      <c r="AQ628" s="1245">
        <f>IF(ISERROR(VLOOKUP(VLOOKUP($A628, 'E4 TB Allocation Details'!$A$18:$L$214, MATCH("Customer ID", 'E4 TB Allocation Details'!$A$18:$L$18, 0),FALSE), 'E2 Allocators'!$B$15:$W$358, MATCH(AQ$17, 'E2 Allocators'!$B$15:$W$15, 0),FALSE)), 0, VLOOKUP(VLOOKUP($A628, 'E4 TB Allocation Details'!$A$18:$L$214, MATCH("Customer ID", 'E4 TB Allocation Details'!$A$18:$L$18, 0),FALSE), 'E2 Allocators'!$B$15:$W$358, MATCH(AQ$17, 'E2 Allocators'!$B$15:$W$15, 0),FALSE))</f>
        <v>0</v>
      </c>
      <c r="AR628" s="1245">
        <f>IF(ISERROR(VLOOKUP(VLOOKUP($A628, 'E4 TB Allocation Details'!$A$18:$L$214, MATCH("Customer ID", 'E4 TB Allocation Details'!$A$18:$L$18, 0),FALSE), 'E2 Allocators'!$B$15:$W$358, MATCH(AR$17, 'E2 Allocators'!$B$15:$W$15, 0),FALSE)), 0, VLOOKUP(VLOOKUP($A628, 'E4 TB Allocation Details'!$A$18:$L$214, MATCH("Customer ID", 'E4 TB Allocation Details'!$A$18:$L$18, 0),FALSE), 'E2 Allocators'!$B$15:$W$358, MATCH(AR$17, 'E2 Allocators'!$B$15:$W$15, 0),FALSE))</f>
        <v>0</v>
      </c>
      <c r="AS628" s="1245">
        <f>IF(ISERROR(VLOOKUP(VLOOKUP($A628, 'E4 TB Allocation Details'!$A$18:$L$214, MATCH("Customer ID", 'E4 TB Allocation Details'!$A$18:$L$18, 0),FALSE), 'E2 Allocators'!$B$15:$W$358, MATCH(AS$17, 'E2 Allocators'!$B$15:$W$15, 0),FALSE)), 0, VLOOKUP(VLOOKUP($A628, 'E4 TB Allocation Details'!$A$18:$L$214, MATCH("Customer ID", 'E4 TB Allocation Details'!$A$18:$L$18, 0),FALSE), 'E2 Allocators'!$B$15:$W$358, MATCH(AS$17, 'E2 Allocators'!$B$15:$W$15, 0),FALSE))</f>
        <v>0</v>
      </c>
      <c r="AT628" s="1245">
        <f>IF(ISERROR(VLOOKUP(VLOOKUP($A628, 'E4 TB Allocation Details'!$A$18:$L$214, MATCH("Customer ID", 'E4 TB Allocation Details'!$A$18:$L$18, 0),FALSE), 'E2 Allocators'!$B$15:$W$358, MATCH(AT$17, 'E2 Allocators'!$B$15:$W$15, 0),FALSE)), 0, VLOOKUP(VLOOKUP($A628, 'E4 TB Allocation Details'!$A$18:$L$214, MATCH("Customer ID", 'E4 TB Allocation Details'!$A$18:$L$18, 0),FALSE), 'E2 Allocators'!$B$15:$W$358, MATCH(AT$17, 'E2 Allocators'!$B$15:$W$15, 0),FALSE))</f>
        <v>0</v>
      </c>
      <c r="AU628" s="1245">
        <f>IF(ISERROR(VLOOKUP(VLOOKUP($A628, 'E4 TB Allocation Details'!$A$18:$L$214, MATCH("Customer ID", 'E4 TB Allocation Details'!$A$18:$L$18, 0),FALSE), 'E2 Allocators'!$B$15:$W$358, MATCH(AU$17, 'E2 Allocators'!$B$15:$W$15, 0),FALSE)), 0, VLOOKUP(VLOOKUP($A628, 'E4 TB Allocation Details'!$A$18:$L$214, MATCH("Customer ID", 'E4 TB Allocation Details'!$A$18:$L$18, 0),FALSE), 'E2 Allocators'!$B$15:$W$358, MATCH(AU$17, 'E2 Allocators'!$B$15:$W$15, 0),FALSE))</f>
        <v>0</v>
      </c>
      <c r="AV628" s="1250">
        <f t="shared" si="902"/>
        <v>1.0000000000000002</v>
      </c>
      <c r="AW628" s="1247"/>
      <c r="AX628" s="1247"/>
      <c r="AY628" s="1247"/>
      <c r="AZ628" s="1247"/>
      <c r="BA628" s="1247"/>
      <c r="BB628" s="1247"/>
      <c r="BC628" s="1247"/>
      <c r="BD628" s="1247"/>
      <c r="BE628" s="1247"/>
      <c r="BF628" s="1247"/>
      <c r="BG628" s="1247"/>
      <c r="BH628" s="1247"/>
      <c r="BI628" s="1247"/>
      <c r="BJ628" s="1247"/>
      <c r="BK628" s="1247"/>
      <c r="BL628" s="1247"/>
      <c r="BM628" s="1247"/>
      <c r="BN628" s="1247"/>
      <c r="BO628" s="1247"/>
      <c r="BP628" s="1247"/>
      <c r="BQ628" s="1248"/>
    </row>
    <row r="629" spans="1:69" s="229" customFormat="1" ht="12.75" x14ac:dyDescent="0.2">
      <c r="A629" s="1249">
        <v>1850</v>
      </c>
      <c r="B629" s="1242" t="s">
        <v>90</v>
      </c>
      <c r="C629" s="1243">
        <v>1</v>
      </c>
      <c r="D629" s="1244">
        <f>C629-E629</f>
        <v>0.4</v>
      </c>
      <c r="E629" s="1244">
        <f>VLOOKUP($A629,'E1 Categorization'!$A$35:$E$116,5,FALSE)</f>
        <v>0.6</v>
      </c>
      <c r="F629" s="1244">
        <f>D629+E629</f>
        <v>1</v>
      </c>
      <c r="G629" s="1245">
        <f>IF(ISERROR(VLOOKUP(VLOOKUP($A629, 'E4 TB Allocation Details'!$A$18:$L$214, MATCH("Demand ID", 'E4 TB Allocation Details'!$A$18:$L$18, 0),FALSE), 'E2 Allocators'!$B$15:$W$358, MATCH(G$17, 'E2 Allocators'!$B$15:$W$15, 0),FALSE)), 0, VLOOKUP(VLOOKUP($A629, 'E4 TB Allocation Details'!$A$18:$L$214, MATCH("Demand ID", 'E4 TB Allocation Details'!$A$18:$L$18, 0),FALSE), 'E2 Allocators'!$B$15:$W$358, MATCH(G$17, 'E2 Allocators'!$B$15:$W$15, 0),FALSE))</f>
        <v>0.30800864491951185</v>
      </c>
      <c r="H629" s="1245">
        <f>IF(ISERROR(VLOOKUP(VLOOKUP($A629, 'E4 TB Allocation Details'!$A$18:$L$214, MATCH("Demand ID", 'E4 TB Allocation Details'!$A$18:$L$18, 0),FALSE), 'E2 Allocators'!$B$15:$W$358, MATCH(H$17, 'E2 Allocators'!$B$15:$W$15, 0),FALSE)), 0, VLOOKUP(VLOOKUP($A629, 'E4 TB Allocation Details'!$A$18:$L$214, MATCH("Demand ID", 'E4 TB Allocation Details'!$A$18:$L$18, 0),FALSE), 'E2 Allocators'!$B$15:$W$358, MATCH(H$17, 'E2 Allocators'!$B$15:$W$15, 0),FALSE))</f>
        <v>0.35196853597592059</v>
      </c>
      <c r="I629" s="1245">
        <f>IF(ISERROR(VLOOKUP(VLOOKUP($A629, 'E4 TB Allocation Details'!$A$18:$L$214, MATCH("Demand ID", 'E4 TB Allocation Details'!$A$18:$L$18, 0),FALSE), 'E2 Allocators'!$B$15:$W$358, MATCH(I$17, 'E2 Allocators'!$B$15:$W$15, 0),FALSE)), 0, VLOOKUP(VLOOKUP($A629, 'E4 TB Allocation Details'!$A$18:$L$214, MATCH("Demand ID", 'E4 TB Allocation Details'!$A$18:$L$18, 0),FALSE), 'E2 Allocators'!$B$15:$W$358, MATCH(I$17, 'E2 Allocators'!$B$15:$W$15, 0),FALSE))</f>
        <v>0.33525063518401521</v>
      </c>
      <c r="J629" s="1245">
        <f>IF(ISERROR(VLOOKUP(VLOOKUP($A629, 'E4 TB Allocation Details'!$A$18:$L$214, MATCH("Demand ID", 'E4 TB Allocation Details'!$A$18:$L$18, 0),FALSE), 'E2 Allocators'!$B$15:$W$358, MATCH(J$17, 'E2 Allocators'!$B$15:$W$15, 0),FALSE)), 0, VLOOKUP(VLOOKUP($A629, 'E4 TB Allocation Details'!$A$18:$L$214, MATCH("Demand ID", 'E4 TB Allocation Details'!$A$18:$L$18, 0),FALSE), 'E2 Allocators'!$B$15:$W$358, MATCH(J$17, 'E2 Allocators'!$B$15:$W$15, 0),FALSE))</f>
        <v>0</v>
      </c>
      <c r="K629" s="1245">
        <f>IF(ISERROR(VLOOKUP(VLOOKUP($A629, 'E4 TB Allocation Details'!$A$18:$L$214, MATCH("Demand ID", 'E4 TB Allocation Details'!$A$18:$L$18, 0),FALSE), 'E2 Allocators'!$B$15:$W$358, MATCH(K$17, 'E2 Allocators'!$B$15:$W$15, 0),FALSE)), 0, VLOOKUP(VLOOKUP($A629, 'E4 TB Allocation Details'!$A$18:$L$214, MATCH("Demand ID", 'E4 TB Allocation Details'!$A$18:$L$18, 0),FALSE), 'E2 Allocators'!$B$15:$W$358, MATCH(K$17, 'E2 Allocators'!$B$15:$W$15, 0),FALSE))</f>
        <v>0</v>
      </c>
      <c r="L629" s="1245">
        <f>IF(ISERROR(VLOOKUP(VLOOKUP($A629, 'E4 TB Allocation Details'!$A$18:$L$214, MATCH("Demand ID", 'E4 TB Allocation Details'!$A$18:$L$18, 0),FALSE), 'E2 Allocators'!$B$15:$W$358, MATCH(L$17, 'E2 Allocators'!$B$15:$W$15, 0),FALSE)), 0, VLOOKUP(VLOOKUP($A629, 'E4 TB Allocation Details'!$A$18:$L$214, MATCH("Demand ID", 'E4 TB Allocation Details'!$A$18:$L$18, 0),FALSE), 'E2 Allocators'!$B$15:$W$358, MATCH(L$17, 'E2 Allocators'!$B$15:$W$15, 0),FALSE))</f>
        <v>0</v>
      </c>
      <c r="M629" s="1245">
        <f>IF(ISERROR(VLOOKUP(VLOOKUP($A629, 'E4 TB Allocation Details'!$A$18:$L$214, MATCH("Demand ID", 'E4 TB Allocation Details'!$A$18:$L$18, 0),FALSE), 'E2 Allocators'!$B$15:$W$358, MATCH(M$17, 'E2 Allocators'!$B$15:$W$15, 0),FALSE)), 0, VLOOKUP(VLOOKUP($A629, 'E4 TB Allocation Details'!$A$18:$L$214, MATCH("Demand ID", 'E4 TB Allocation Details'!$A$18:$L$18, 0),FALSE), 'E2 Allocators'!$B$15:$W$358, MATCH(M$17, 'E2 Allocators'!$B$15:$W$15, 0),FALSE))</f>
        <v>4.2330382030874034E-3</v>
      </c>
      <c r="N629" s="1245">
        <f>IF(ISERROR(VLOOKUP(VLOOKUP($A629, 'E4 TB Allocation Details'!$A$18:$L$214, MATCH("Demand ID", 'E4 TB Allocation Details'!$A$18:$L$18, 0),FALSE), 'E2 Allocators'!$B$15:$W$358, MATCH(N$17, 'E2 Allocators'!$B$15:$W$15, 0),FALSE)), 0, VLOOKUP(VLOOKUP($A629, 'E4 TB Allocation Details'!$A$18:$L$214, MATCH("Demand ID", 'E4 TB Allocation Details'!$A$18:$L$18, 0),FALSE), 'E2 Allocators'!$B$15:$W$358, MATCH(N$17, 'E2 Allocators'!$B$15:$W$15, 0),FALSE))</f>
        <v>0</v>
      </c>
      <c r="O629" s="1245">
        <f>IF(ISERROR(VLOOKUP(VLOOKUP($A629, 'E4 TB Allocation Details'!$A$18:$L$214, MATCH("Demand ID", 'E4 TB Allocation Details'!$A$18:$L$18, 0),FALSE), 'E2 Allocators'!$B$15:$W$358, MATCH(O$17, 'E2 Allocators'!$B$15:$W$15, 0),FALSE)), 0, VLOOKUP(VLOOKUP($A629, 'E4 TB Allocation Details'!$A$18:$L$214, MATCH("Demand ID", 'E4 TB Allocation Details'!$A$18:$L$18, 0),FALSE), 'E2 Allocators'!$B$15:$W$358, MATCH(O$17, 'E2 Allocators'!$B$15:$W$15, 0),FALSE))</f>
        <v>5.3914571746485499E-4</v>
      </c>
      <c r="P629" s="1245">
        <f>IF(ISERROR(VLOOKUP(VLOOKUP($A629, 'E4 TB Allocation Details'!$A$18:$L$214, MATCH("Demand ID", 'E4 TB Allocation Details'!$A$18:$L$18, 0),FALSE), 'E2 Allocators'!$B$15:$W$358, MATCH(P$17, 'E2 Allocators'!$B$15:$W$15, 0),FALSE)), 0, VLOOKUP(VLOOKUP($A629, 'E4 TB Allocation Details'!$A$18:$L$214, MATCH("Demand ID", 'E4 TB Allocation Details'!$A$18:$L$18, 0),FALSE), 'E2 Allocators'!$B$15:$W$358, MATCH(P$17, 'E2 Allocators'!$B$15:$W$15, 0),FALSE))</f>
        <v>0</v>
      </c>
      <c r="Q629" s="1245">
        <f>IF(ISERROR(VLOOKUP(VLOOKUP($A629, 'E4 TB Allocation Details'!$A$18:$L$214, MATCH("Demand ID", 'E4 TB Allocation Details'!$A$18:$L$18, 0),FALSE), 'E2 Allocators'!$B$15:$W$358, MATCH(Q$17, 'E2 Allocators'!$B$15:$W$15, 0),FALSE)), 0, VLOOKUP(VLOOKUP($A629, 'E4 TB Allocation Details'!$A$18:$L$214, MATCH("Demand ID", 'E4 TB Allocation Details'!$A$18:$L$18, 0),FALSE), 'E2 Allocators'!$B$15:$W$358, MATCH(Q$17, 'E2 Allocators'!$B$15:$W$15, 0),FALSE))</f>
        <v>0</v>
      </c>
      <c r="R629" s="1245">
        <f>IF(ISERROR(VLOOKUP(VLOOKUP($A629, 'E4 TB Allocation Details'!$A$18:$L$214, MATCH("Demand ID", 'E4 TB Allocation Details'!$A$18:$L$18, 0),FALSE), 'E2 Allocators'!$B$15:$W$358, MATCH(R$17, 'E2 Allocators'!$B$15:$W$15, 0),FALSE)), 0, VLOOKUP(VLOOKUP($A629, 'E4 TB Allocation Details'!$A$18:$L$214, MATCH("Demand ID", 'E4 TB Allocation Details'!$A$18:$L$18, 0),FALSE), 'E2 Allocators'!$B$15:$W$358, MATCH(R$17, 'E2 Allocators'!$B$15:$W$15, 0),FALSE))</f>
        <v>0</v>
      </c>
      <c r="S629" s="1245">
        <f>IF(ISERROR(VLOOKUP(VLOOKUP($A629, 'E4 TB Allocation Details'!$A$18:$L$214, MATCH("Demand ID", 'E4 TB Allocation Details'!$A$18:$L$18, 0),FALSE), 'E2 Allocators'!$B$15:$W$358, MATCH(S$17, 'E2 Allocators'!$B$15:$W$15, 0),FALSE)), 0, VLOOKUP(VLOOKUP($A629, 'E4 TB Allocation Details'!$A$18:$L$214, MATCH("Demand ID", 'E4 TB Allocation Details'!$A$18:$L$18, 0),FALSE), 'E2 Allocators'!$B$15:$W$358, MATCH(S$17, 'E2 Allocators'!$B$15:$W$15, 0),FALSE))</f>
        <v>0</v>
      </c>
      <c r="T629" s="1245">
        <f>IF(ISERROR(VLOOKUP(VLOOKUP($A629, 'E4 TB Allocation Details'!$A$18:$L$214, MATCH("Demand ID", 'E4 TB Allocation Details'!$A$18:$L$18, 0),FALSE), 'E2 Allocators'!$B$15:$W$358, MATCH(T$17, 'E2 Allocators'!$B$15:$W$15, 0),FALSE)), 0, VLOOKUP(VLOOKUP($A629, 'E4 TB Allocation Details'!$A$18:$L$214, MATCH("Demand ID", 'E4 TB Allocation Details'!$A$18:$L$18, 0),FALSE), 'E2 Allocators'!$B$15:$W$358, MATCH(T$17, 'E2 Allocators'!$B$15:$W$15, 0),FALSE))</f>
        <v>0</v>
      </c>
      <c r="U629" s="1245">
        <f>IF(ISERROR(VLOOKUP(VLOOKUP($A629, 'E4 TB Allocation Details'!$A$18:$L$214, MATCH("Demand ID", 'E4 TB Allocation Details'!$A$18:$L$18, 0),FALSE), 'E2 Allocators'!$B$15:$W$358, MATCH(U$17, 'E2 Allocators'!$B$15:$W$15, 0),FALSE)), 0, VLOOKUP(VLOOKUP($A629, 'E4 TB Allocation Details'!$A$18:$L$214, MATCH("Demand ID", 'E4 TB Allocation Details'!$A$18:$L$18, 0),FALSE), 'E2 Allocators'!$B$15:$W$358, MATCH(U$17, 'E2 Allocators'!$B$15:$W$15, 0),FALSE))</f>
        <v>0</v>
      </c>
      <c r="V629" s="1245">
        <f>IF(ISERROR(VLOOKUP(VLOOKUP($A629, 'E4 TB Allocation Details'!$A$18:$L$214, MATCH("Demand ID", 'E4 TB Allocation Details'!$A$18:$L$18, 0),FALSE), 'E2 Allocators'!$B$15:$W$358, MATCH(V$17, 'E2 Allocators'!$B$15:$W$15, 0),FALSE)), 0, VLOOKUP(VLOOKUP($A629, 'E4 TB Allocation Details'!$A$18:$L$214, MATCH("Demand ID", 'E4 TB Allocation Details'!$A$18:$L$18, 0),FALSE), 'E2 Allocators'!$B$15:$W$358, MATCH(V$17, 'E2 Allocators'!$B$15:$W$15, 0),FALSE))</f>
        <v>0</v>
      </c>
      <c r="W629" s="1245">
        <f>IF(ISERROR(VLOOKUP(VLOOKUP($A629, 'E4 TB Allocation Details'!$A$18:$L$214, MATCH("Demand ID", 'E4 TB Allocation Details'!$A$18:$L$18, 0),FALSE), 'E2 Allocators'!$B$15:$W$358, MATCH(W$17, 'E2 Allocators'!$B$15:$W$15, 0),FALSE)), 0, VLOOKUP(VLOOKUP($A629, 'E4 TB Allocation Details'!$A$18:$L$214, MATCH("Demand ID", 'E4 TB Allocation Details'!$A$18:$L$18, 0),FALSE), 'E2 Allocators'!$B$15:$W$358, MATCH(W$17, 'E2 Allocators'!$B$15:$W$15, 0),FALSE))</f>
        <v>0</v>
      </c>
      <c r="X629" s="1245">
        <f>IF(ISERROR(VLOOKUP(VLOOKUP($A629, 'E4 TB Allocation Details'!$A$18:$L$214, MATCH("Demand ID", 'E4 TB Allocation Details'!$A$18:$L$18, 0),FALSE), 'E2 Allocators'!$B$15:$W$358, MATCH(X$17, 'E2 Allocators'!$B$15:$W$15, 0),FALSE)), 0, VLOOKUP(VLOOKUP($A629, 'E4 TB Allocation Details'!$A$18:$L$214, MATCH("Demand ID", 'E4 TB Allocation Details'!$A$18:$L$18, 0),FALSE), 'E2 Allocators'!$B$15:$W$358, MATCH(X$17, 'E2 Allocators'!$B$15:$W$15, 0),FALSE))</f>
        <v>0</v>
      </c>
      <c r="Y629" s="1245">
        <f>IF(ISERROR(VLOOKUP(VLOOKUP($A629, 'E4 TB Allocation Details'!$A$18:$L$214, MATCH("Demand ID", 'E4 TB Allocation Details'!$A$18:$L$18, 0),FALSE), 'E2 Allocators'!$B$15:$W$358, MATCH(Y$17, 'E2 Allocators'!$B$15:$W$15, 0),FALSE)), 0, VLOOKUP(VLOOKUP($A629, 'E4 TB Allocation Details'!$A$18:$L$214, MATCH("Demand ID", 'E4 TB Allocation Details'!$A$18:$L$18, 0),FALSE), 'E2 Allocators'!$B$15:$W$358, MATCH(Y$17, 'E2 Allocators'!$B$15:$W$15, 0),FALSE))</f>
        <v>0</v>
      </c>
      <c r="Z629" s="1245">
        <f>IF(ISERROR(VLOOKUP(VLOOKUP($A629, 'E4 TB Allocation Details'!$A$18:$L$214, MATCH("Demand ID", 'E4 TB Allocation Details'!$A$18:$L$18, 0),FALSE), 'E2 Allocators'!$B$15:$W$358, MATCH(Z$17, 'E2 Allocators'!$B$15:$W$15, 0),FALSE)), 0, VLOOKUP(VLOOKUP($A629, 'E4 TB Allocation Details'!$A$18:$L$214, MATCH("Demand ID", 'E4 TB Allocation Details'!$A$18:$L$18, 0),FALSE), 'E2 Allocators'!$B$15:$W$358, MATCH(Z$17, 'E2 Allocators'!$B$15:$W$15, 0),FALSE))</f>
        <v>0</v>
      </c>
      <c r="AA629" s="1250">
        <f t="shared" si="901"/>
        <v>0.99999999999999989</v>
      </c>
      <c r="AB629" s="1245">
        <f>IF(ISERROR(VLOOKUP(VLOOKUP($A629, 'E4 TB Allocation Details'!$A$18:$L$214, MATCH("Customer ID", 'E4 TB Allocation Details'!$A$18:$L$18, 0),FALSE), 'E2 Allocators'!$B$15:$W$358, MATCH(AB$17, 'E2 Allocators'!$B$15:$W$15, 0),FALSE)), 0, VLOOKUP(VLOOKUP($A629, 'E4 TB Allocation Details'!$A$18:$L$214, MATCH("Customer ID", 'E4 TB Allocation Details'!$A$18:$L$18, 0),FALSE), 'E2 Allocators'!$B$15:$W$358, MATCH(AB$17, 'E2 Allocators'!$B$15:$W$15, 0),FALSE))</f>
        <v>0.834935143638739</v>
      </c>
      <c r="AC629" s="1245">
        <f>IF(ISERROR(VLOOKUP(VLOOKUP($A629, 'E4 TB Allocation Details'!$A$18:$L$214, MATCH("Customer ID", 'E4 TB Allocation Details'!$A$18:$L$18, 0),FALSE), 'E2 Allocators'!$B$15:$W$358, MATCH(AC$17, 'E2 Allocators'!$B$15:$W$15, 0),FALSE)), 0, VLOOKUP(VLOOKUP($A629, 'E4 TB Allocation Details'!$A$18:$L$214, MATCH("Customer ID", 'E4 TB Allocation Details'!$A$18:$L$18, 0),FALSE), 'E2 Allocators'!$B$15:$W$358, MATCH(AC$17, 'E2 Allocators'!$B$15:$W$15, 0),FALSE))</f>
        <v>0.13740838112189901</v>
      </c>
      <c r="AD629" s="1245">
        <f>IF(ISERROR(VLOOKUP(VLOOKUP($A629, 'E4 TB Allocation Details'!$A$18:$L$214, MATCH("Customer ID", 'E4 TB Allocation Details'!$A$18:$L$18, 0),FALSE), 'E2 Allocators'!$B$15:$W$358, MATCH(AD$17, 'E2 Allocators'!$B$15:$W$15, 0),FALSE)), 0, VLOOKUP(VLOOKUP($A629, 'E4 TB Allocation Details'!$A$18:$L$214, MATCH("Customer ID", 'E4 TB Allocation Details'!$A$18:$L$18, 0),FALSE), 'E2 Allocators'!$B$15:$W$358, MATCH(AD$17, 'E2 Allocators'!$B$15:$W$15, 0),FALSE))</f>
        <v>1.3416520194013992E-2</v>
      </c>
      <c r="AE629" s="1245">
        <f>IF(ISERROR(VLOOKUP(VLOOKUP($A629, 'E4 TB Allocation Details'!$A$18:$L$214, MATCH("Customer ID", 'E4 TB Allocation Details'!$A$18:$L$18, 0),FALSE), 'E2 Allocators'!$B$15:$W$358, MATCH(AE$17, 'E2 Allocators'!$B$15:$W$15, 0),FALSE)), 0, VLOOKUP(VLOOKUP($A629, 'E4 TB Allocation Details'!$A$18:$L$214, MATCH("Customer ID", 'E4 TB Allocation Details'!$A$18:$L$18, 0),FALSE), 'E2 Allocators'!$B$15:$W$358, MATCH(AE$17, 'E2 Allocators'!$B$15:$W$15, 0),FALSE))</f>
        <v>0</v>
      </c>
      <c r="AF629" s="1245">
        <f>IF(ISERROR(VLOOKUP(VLOOKUP($A629, 'E4 TB Allocation Details'!$A$18:$L$214, MATCH("Customer ID", 'E4 TB Allocation Details'!$A$18:$L$18, 0),FALSE), 'E2 Allocators'!$B$15:$W$358, MATCH(AF$17, 'E2 Allocators'!$B$15:$W$15, 0),FALSE)), 0, VLOOKUP(VLOOKUP($A629, 'E4 TB Allocation Details'!$A$18:$L$214, MATCH("Customer ID", 'E4 TB Allocation Details'!$A$18:$L$18, 0),FALSE), 'E2 Allocators'!$B$15:$W$358, MATCH(AF$17, 'E2 Allocators'!$B$15:$W$15, 0),FALSE))</f>
        <v>0</v>
      </c>
      <c r="AG629" s="1245">
        <f>IF(ISERROR(VLOOKUP(VLOOKUP($A629, 'E4 TB Allocation Details'!$A$18:$L$214, MATCH("Customer ID", 'E4 TB Allocation Details'!$A$18:$L$18, 0),FALSE), 'E2 Allocators'!$B$15:$W$358, MATCH(AG$17, 'E2 Allocators'!$B$15:$W$15, 0),FALSE)), 0, VLOOKUP(VLOOKUP($A629, 'E4 TB Allocation Details'!$A$18:$L$214, MATCH("Customer ID", 'E4 TB Allocation Details'!$A$18:$L$18, 0),FALSE), 'E2 Allocators'!$B$15:$W$358, MATCH(AG$17, 'E2 Allocators'!$B$15:$W$15, 0),FALSE))</f>
        <v>1.024161846871297E-4</v>
      </c>
      <c r="AH629" s="1245">
        <f>IF(ISERROR(VLOOKUP(VLOOKUP($A629, 'E4 TB Allocation Details'!$A$18:$L$214, MATCH("Customer ID", 'E4 TB Allocation Details'!$A$18:$L$18, 0),FALSE), 'E2 Allocators'!$B$15:$W$358, MATCH(AH$17, 'E2 Allocators'!$B$15:$W$15, 0),FALSE)), 0, VLOOKUP(VLOOKUP($A629, 'E4 TB Allocation Details'!$A$18:$L$214, MATCH("Customer ID", 'E4 TB Allocation Details'!$A$18:$L$18, 0),FALSE), 'E2 Allocators'!$B$15:$W$358, MATCH(AH$17, 'E2 Allocators'!$B$15:$W$15, 0),FALSE))</f>
        <v>1.1474718058795493E-2</v>
      </c>
      <c r="AI629" s="1245">
        <f>IF(ISERROR(VLOOKUP(VLOOKUP($A629, 'E4 TB Allocation Details'!$A$18:$L$214, MATCH("Customer ID", 'E4 TB Allocation Details'!$A$18:$L$18, 0),FALSE), 'E2 Allocators'!$B$15:$W$358, MATCH(AI$17, 'E2 Allocators'!$B$15:$W$15, 0),FALSE)), 0, VLOOKUP(VLOOKUP($A629, 'E4 TB Allocation Details'!$A$18:$L$214, MATCH("Customer ID", 'E4 TB Allocation Details'!$A$18:$L$18, 0),FALSE), 'E2 Allocators'!$B$15:$W$358, MATCH(AI$17, 'E2 Allocators'!$B$15:$W$15, 0),FALSE))</f>
        <v>0</v>
      </c>
      <c r="AJ629" s="1245">
        <f>IF(ISERROR(VLOOKUP(VLOOKUP($A629, 'E4 TB Allocation Details'!$A$18:$L$214, MATCH("Customer ID", 'E4 TB Allocation Details'!$A$18:$L$18, 0),FALSE), 'E2 Allocators'!$B$15:$W$358, MATCH(AJ$17, 'E2 Allocators'!$B$15:$W$15, 0),FALSE)), 0, VLOOKUP(VLOOKUP($A629, 'E4 TB Allocation Details'!$A$18:$L$214, MATCH("Customer ID", 'E4 TB Allocation Details'!$A$18:$L$18, 0),FALSE), 'E2 Allocators'!$B$15:$W$358, MATCH(AJ$17, 'E2 Allocators'!$B$15:$W$15, 0),FALSE))</f>
        <v>2.6628208018653725E-3</v>
      </c>
      <c r="AK629" s="1245">
        <f>IF(ISERROR(VLOOKUP(VLOOKUP($A629, 'E4 TB Allocation Details'!$A$18:$L$214, MATCH("Customer ID", 'E4 TB Allocation Details'!$A$18:$L$18, 0),FALSE), 'E2 Allocators'!$B$15:$W$358, MATCH(AK$17, 'E2 Allocators'!$B$15:$W$15, 0),FALSE)), 0, VLOOKUP(VLOOKUP($A629, 'E4 TB Allocation Details'!$A$18:$L$214, MATCH("Customer ID", 'E4 TB Allocation Details'!$A$18:$L$18, 0),FALSE), 'E2 Allocators'!$B$15:$W$358, MATCH(AK$17, 'E2 Allocators'!$B$15:$W$15, 0),FALSE))</f>
        <v>0</v>
      </c>
      <c r="AL629" s="1245">
        <f>IF(ISERROR(VLOOKUP(VLOOKUP($A629, 'E4 TB Allocation Details'!$A$18:$L$214, MATCH("Customer ID", 'E4 TB Allocation Details'!$A$18:$L$18, 0),FALSE), 'E2 Allocators'!$B$15:$W$358, MATCH(AL$17, 'E2 Allocators'!$B$15:$W$15, 0),FALSE)), 0, VLOOKUP(VLOOKUP($A629, 'E4 TB Allocation Details'!$A$18:$L$214, MATCH("Customer ID", 'E4 TB Allocation Details'!$A$18:$L$18, 0),FALSE), 'E2 Allocators'!$B$15:$W$358, MATCH(AL$17, 'E2 Allocators'!$B$15:$W$15, 0),FALSE))</f>
        <v>0</v>
      </c>
      <c r="AM629" s="1245">
        <f>IF(ISERROR(VLOOKUP(VLOOKUP($A629, 'E4 TB Allocation Details'!$A$18:$L$214, MATCH("Customer ID", 'E4 TB Allocation Details'!$A$18:$L$18, 0),FALSE), 'E2 Allocators'!$B$15:$W$358, MATCH(AM$17, 'E2 Allocators'!$B$15:$W$15, 0),FALSE)), 0, VLOOKUP(VLOOKUP($A629, 'E4 TB Allocation Details'!$A$18:$L$214, MATCH("Customer ID", 'E4 TB Allocation Details'!$A$18:$L$18, 0),FALSE), 'E2 Allocators'!$B$15:$W$358, MATCH(AM$17, 'E2 Allocators'!$B$15:$W$15, 0),FALSE))</f>
        <v>0</v>
      </c>
      <c r="AN629" s="1245">
        <f>IF(ISERROR(VLOOKUP(VLOOKUP($A629, 'E4 TB Allocation Details'!$A$18:$L$214, MATCH("Customer ID", 'E4 TB Allocation Details'!$A$18:$L$18, 0),FALSE), 'E2 Allocators'!$B$15:$W$358, MATCH(AN$17, 'E2 Allocators'!$B$15:$W$15, 0),FALSE)), 0, VLOOKUP(VLOOKUP($A629, 'E4 TB Allocation Details'!$A$18:$L$214, MATCH("Customer ID", 'E4 TB Allocation Details'!$A$18:$L$18, 0),FALSE), 'E2 Allocators'!$B$15:$W$358, MATCH(AN$17, 'E2 Allocators'!$B$15:$W$15, 0),FALSE))</f>
        <v>0</v>
      </c>
      <c r="AO629" s="1245">
        <f>IF(ISERROR(VLOOKUP(VLOOKUP($A629, 'E4 TB Allocation Details'!$A$18:$L$214, MATCH("Customer ID", 'E4 TB Allocation Details'!$A$18:$L$18, 0),FALSE), 'E2 Allocators'!$B$15:$W$358, MATCH(AO$17, 'E2 Allocators'!$B$15:$W$15, 0),FALSE)), 0, VLOOKUP(VLOOKUP($A629, 'E4 TB Allocation Details'!$A$18:$L$214, MATCH("Customer ID", 'E4 TB Allocation Details'!$A$18:$L$18, 0),FALSE), 'E2 Allocators'!$B$15:$W$358, MATCH(AO$17, 'E2 Allocators'!$B$15:$W$15, 0),FALSE))</f>
        <v>0</v>
      </c>
      <c r="AP629" s="1245">
        <f>IF(ISERROR(VLOOKUP(VLOOKUP($A629, 'E4 TB Allocation Details'!$A$18:$L$214, MATCH("Customer ID", 'E4 TB Allocation Details'!$A$18:$L$18, 0),FALSE), 'E2 Allocators'!$B$15:$W$358, MATCH(AP$17, 'E2 Allocators'!$B$15:$W$15, 0),FALSE)), 0, VLOOKUP(VLOOKUP($A629, 'E4 TB Allocation Details'!$A$18:$L$214, MATCH("Customer ID", 'E4 TB Allocation Details'!$A$18:$L$18, 0),FALSE), 'E2 Allocators'!$B$15:$W$358, MATCH(AP$17, 'E2 Allocators'!$B$15:$W$15, 0),FALSE))</f>
        <v>0</v>
      </c>
      <c r="AQ629" s="1245">
        <f>IF(ISERROR(VLOOKUP(VLOOKUP($A629, 'E4 TB Allocation Details'!$A$18:$L$214, MATCH("Customer ID", 'E4 TB Allocation Details'!$A$18:$L$18, 0),FALSE), 'E2 Allocators'!$B$15:$W$358, MATCH(AQ$17, 'E2 Allocators'!$B$15:$W$15, 0),FALSE)), 0, VLOOKUP(VLOOKUP($A629, 'E4 TB Allocation Details'!$A$18:$L$214, MATCH("Customer ID", 'E4 TB Allocation Details'!$A$18:$L$18, 0),FALSE), 'E2 Allocators'!$B$15:$W$358, MATCH(AQ$17, 'E2 Allocators'!$B$15:$W$15, 0),FALSE))</f>
        <v>0</v>
      </c>
      <c r="AR629" s="1245">
        <f>IF(ISERROR(VLOOKUP(VLOOKUP($A629, 'E4 TB Allocation Details'!$A$18:$L$214, MATCH("Customer ID", 'E4 TB Allocation Details'!$A$18:$L$18, 0),FALSE), 'E2 Allocators'!$B$15:$W$358, MATCH(AR$17, 'E2 Allocators'!$B$15:$W$15, 0),FALSE)), 0, VLOOKUP(VLOOKUP($A629, 'E4 TB Allocation Details'!$A$18:$L$214, MATCH("Customer ID", 'E4 TB Allocation Details'!$A$18:$L$18, 0),FALSE), 'E2 Allocators'!$B$15:$W$358, MATCH(AR$17, 'E2 Allocators'!$B$15:$W$15, 0),FALSE))</f>
        <v>0</v>
      </c>
      <c r="AS629" s="1245">
        <f>IF(ISERROR(VLOOKUP(VLOOKUP($A629, 'E4 TB Allocation Details'!$A$18:$L$214, MATCH("Customer ID", 'E4 TB Allocation Details'!$A$18:$L$18, 0),FALSE), 'E2 Allocators'!$B$15:$W$358, MATCH(AS$17, 'E2 Allocators'!$B$15:$W$15, 0),FALSE)), 0, VLOOKUP(VLOOKUP($A629, 'E4 TB Allocation Details'!$A$18:$L$214, MATCH("Customer ID", 'E4 TB Allocation Details'!$A$18:$L$18, 0),FALSE), 'E2 Allocators'!$B$15:$W$358, MATCH(AS$17, 'E2 Allocators'!$B$15:$W$15, 0),FALSE))</f>
        <v>0</v>
      </c>
      <c r="AT629" s="1245">
        <f>IF(ISERROR(VLOOKUP(VLOOKUP($A629, 'E4 TB Allocation Details'!$A$18:$L$214, MATCH("Customer ID", 'E4 TB Allocation Details'!$A$18:$L$18, 0),FALSE), 'E2 Allocators'!$B$15:$W$358, MATCH(AT$17, 'E2 Allocators'!$B$15:$W$15, 0),FALSE)), 0, VLOOKUP(VLOOKUP($A629, 'E4 TB Allocation Details'!$A$18:$L$214, MATCH("Customer ID", 'E4 TB Allocation Details'!$A$18:$L$18, 0),FALSE), 'E2 Allocators'!$B$15:$W$358, MATCH(AT$17, 'E2 Allocators'!$B$15:$W$15, 0),FALSE))</f>
        <v>0</v>
      </c>
      <c r="AU629" s="1245">
        <f>IF(ISERROR(VLOOKUP(VLOOKUP($A629, 'E4 TB Allocation Details'!$A$18:$L$214, MATCH("Customer ID", 'E4 TB Allocation Details'!$A$18:$L$18, 0),FALSE), 'E2 Allocators'!$B$15:$W$358, MATCH(AU$17, 'E2 Allocators'!$B$15:$W$15, 0),FALSE)), 0, VLOOKUP(VLOOKUP($A629, 'E4 TB Allocation Details'!$A$18:$L$214, MATCH("Customer ID", 'E4 TB Allocation Details'!$A$18:$L$18, 0),FALSE), 'E2 Allocators'!$B$15:$W$358, MATCH(AU$17, 'E2 Allocators'!$B$15:$W$15, 0),FALSE))</f>
        <v>0</v>
      </c>
      <c r="AV629" s="1250">
        <f t="shared" si="902"/>
        <v>1</v>
      </c>
      <c r="AW629" s="1247"/>
      <c r="AX629" s="1247"/>
      <c r="AY629" s="1247"/>
      <c r="AZ629" s="1247"/>
      <c r="BA629" s="1247"/>
      <c r="BB629" s="1247"/>
      <c r="BC629" s="1247"/>
      <c r="BD629" s="1247"/>
      <c r="BE629" s="1247"/>
      <c r="BF629" s="1247"/>
      <c r="BG629" s="1247"/>
      <c r="BH629" s="1247"/>
      <c r="BI629" s="1247"/>
      <c r="BJ629" s="1247"/>
      <c r="BK629" s="1247"/>
      <c r="BL629" s="1247"/>
      <c r="BM629" s="1247"/>
      <c r="BN629" s="1247"/>
      <c r="BO629" s="1247"/>
      <c r="BP629" s="1247"/>
      <c r="BQ629" s="1248"/>
    </row>
    <row r="630" spans="1:69" s="229" customFormat="1" ht="12.75" x14ac:dyDescent="0.2">
      <c r="A630" s="1249">
        <v>1855</v>
      </c>
      <c r="B630" s="1242" t="s">
        <v>92</v>
      </c>
      <c r="C630" s="1243">
        <v>1</v>
      </c>
      <c r="D630" s="1244">
        <f>C630-E630</f>
        <v>0</v>
      </c>
      <c r="E630" s="1244">
        <f>VLOOKUP($A630,'E1 Categorization'!$A$35:$E$116,5,FALSE)</f>
        <v>1</v>
      </c>
      <c r="F630" s="1244">
        <f>D630+E630</f>
        <v>1</v>
      </c>
      <c r="G630" s="1245">
        <f>IF(ISERROR(VLOOKUP(VLOOKUP($A630, 'E4 TB Allocation Details'!$A$18:$L$214, MATCH("Demand ID", 'E4 TB Allocation Details'!$A$18:$L$18, 0),FALSE), 'E2 Allocators'!$B$15:$W$358, MATCH(G$17, 'E2 Allocators'!$B$15:$W$15, 0),FALSE)), 0, VLOOKUP(VLOOKUP($A630, 'E4 TB Allocation Details'!$A$18:$L$214, MATCH("Demand ID", 'E4 TB Allocation Details'!$A$18:$L$18, 0),FALSE), 'E2 Allocators'!$B$15:$W$358, MATCH(G$17, 'E2 Allocators'!$B$15:$W$15, 0),FALSE))</f>
        <v>0</v>
      </c>
      <c r="H630" s="1245">
        <f>IF(ISERROR(VLOOKUP(VLOOKUP($A630, 'E4 TB Allocation Details'!$A$18:$L$214, MATCH("Demand ID", 'E4 TB Allocation Details'!$A$18:$L$18, 0),FALSE), 'E2 Allocators'!$B$15:$W$358, MATCH(H$17, 'E2 Allocators'!$B$15:$W$15, 0),FALSE)), 0, VLOOKUP(VLOOKUP($A630, 'E4 TB Allocation Details'!$A$18:$L$214, MATCH("Demand ID", 'E4 TB Allocation Details'!$A$18:$L$18, 0),FALSE), 'E2 Allocators'!$B$15:$W$358, MATCH(H$17, 'E2 Allocators'!$B$15:$W$15, 0),FALSE))</f>
        <v>0</v>
      </c>
      <c r="I630" s="1245">
        <f>IF(ISERROR(VLOOKUP(VLOOKUP($A630, 'E4 TB Allocation Details'!$A$18:$L$214, MATCH("Demand ID", 'E4 TB Allocation Details'!$A$18:$L$18, 0),FALSE), 'E2 Allocators'!$B$15:$W$358, MATCH(I$17, 'E2 Allocators'!$B$15:$W$15, 0),FALSE)), 0, VLOOKUP(VLOOKUP($A630, 'E4 TB Allocation Details'!$A$18:$L$214, MATCH("Demand ID", 'E4 TB Allocation Details'!$A$18:$L$18, 0),FALSE), 'E2 Allocators'!$B$15:$W$358, MATCH(I$17, 'E2 Allocators'!$B$15:$W$15, 0),FALSE))</f>
        <v>0</v>
      </c>
      <c r="J630" s="1245">
        <f>IF(ISERROR(VLOOKUP(VLOOKUP($A630, 'E4 TB Allocation Details'!$A$18:$L$214, MATCH("Demand ID", 'E4 TB Allocation Details'!$A$18:$L$18, 0),FALSE), 'E2 Allocators'!$B$15:$W$358, MATCH(J$17, 'E2 Allocators'!$B$15:$W$15, 0),FALSE)), 0, VLOOKUP(VLOOKUP($A630, 'E4 TB Allocation Details'!$A$18:$L$214, MATCH("Demand ID", 'E4 TB Allocation Details'!$A$18:$L$18, 0),FALSE), 'E2 Allocators'!$B$15:$W$358, MATCH(J$17, 'E2 Allocators'!$B$15:$W$15, 0),FALSE))</f>
        <v>0</v>
      </c>
      <c r="K630" s="1245">
        <f>IF(ISERROR(VLOOKUP(VLOOKUP($A630, 'E4 TB Allocation Details'!$A$18:$L$214, MATCH("Demand ID", 'E4 TB Allocation Details'!$A$18:$L$18, 0),FALSE), 'E2 Allocators'!$B$15:$W$358, MATCH(K$17, 'E2 Allocators'!$B$15:$W$15, 0),FALSE)), 0, VLOOKUP(VLOOKUP($A630, 'E4 TB Allocation Details'!$A$18:$L$214, MATCH("Demand ID", 'E4 TB Allocation Details'!$A$18:$L$18, 0),FALSE), 'E2 Allocators'!$B$15:$W$358, MATCH(K$17, 'E2 Allocators'!$B$15:$W$15, 0),FALSE))</f>
        <v>0</v>
      </c>
      <c r="L630" s="1245">
        <f>IF(ISERROR(VLOOKUP(VLOOKUP($A630, 'E4 TB Allocation Details'!$A$18:$L$214, MATCH("Demand ID", 'E4 TB Allocation Details'!$A$18:$L$18, 0),FALSE), 'E2 Allocators'!$B$15:$W$358, MATCH(L$17, 'E2 Allocators'!$B$15:$W$15, 0),FALSE)), 0, VLOOKUP(VLOOKUP($A630, 'E4 TB Allocation Details'!$A$18:$L$214, MATCH("Demand ID", 'E4 TB Allocation Details'!$A$18:$L$18, 0),FALSE), 'E2 Allocators'!$B$15:$W$358, MATCH(L$17, 'E2 Allocators'!$B$15:$W$15, 0),FALSE))</f>
        <v>0</v>
      </c>
      <c r="M630" s="1245">
        <f>IF(ISERROR(VLOOKUP(VLOOKUP($A630, 'E4 TB Allocation Details'!$A$18:$L$214, MATCH("Demand ID", 'E4 TB Allocation Details'!$A$18:$L$18, 0),FALSE), 'E2 Allocators'!$B$15:$W$358, MATCH(M$17, 'E2 Allocators'!$B$15:$W$15, 0),FALSE)), 0, VLOOKUP(VLOOKUP($A630, 'E4 TB Allocation Details'!$A$18:$L$214, MATCH("Demand ID", 'E4 TB Allocation Details'!$A$18:$L$18, 0),FALSE), 'E2 Allocators'!$B$15:$W$358, MATCH(M$17, 'E2 Allocators'!$B$15:$W$15, 0),FALSE))</f>
        <v>0</v>
      </c>
      <c r="N630" s="1245">
        <f>IF(ISERROR(VLOOKUP(VLOOKUP($A630, 'E4 TB Allocation Details'!$A$18:$L$214, MATCH("Demand ID", 'E4 TB Allocation Details'!$A$18:$L$18, 0),FALSE), 'E2 Allocators'!$B$15:$W$358, MATCH(N$17, 'E2 Allocators'!$B$15:$W$15, 0),FALSE)), 0, VLOOKUP(VLOOKUP($A630, 'E4 TB Allocation Details'!$A$18:$L$214, MATCH("Demand ID", 'E4 TB Allocation Details'!$A$18:$L$18, 0),FALSE), 'E2 Allocators'!$B$15:$W$358, MATCH(N$17, 'E2 Allocators'!$B$15:$W$15, 0),FALSE))</f>
        <v>0</v>
      </c>
      <c r="O630" s="1245">
        <f>IF(ISERROR(VLOOKUP(VLOOKUP($A630, 'E4 TB Allocation Details'!$A$18:$L$214, MATCH("Demand ID", 'E4 TB Allocation Details'!$A$18:$L$18, 0),FALSE), 'E2 Allocators'!$B$15:$W$358, MATCH(O$17, 'E2 Allocators'!$B$15:$W$15, 0),FALSE)), 0, VLOOKUP(VLOOKUP($A630, 'E4 TB Allocation Details'!$A$18:$L$214, MATCH("Demand ID", 'E4 TB Allocation Details'!$A$18:$L$18, 0),FALSE), 'E2 Allocators'!$B$15:$W$358, MATCH(O$17, 'E2 Allocators'!$B$15:$W$15, 0),FALSE))</f>
        <v>0</v>
      </c>
      <c r="P630" s="1245">
        <f>IF(ISERROR(VLOOKUP(VLOOKUP($A630, 'E4 TB Allocation Details'!$A$18:$L$214, MATCH("Demand ID", 'E4 TB Allocation Details'!$A$18:$L$18, 0),FALSE), 'E2 Allocators'!$B$15:$W$358, MATCH(P$17, 'E2 Allocators'!$B$15:$W$15, 0),FALSE)), 0, VLOOKUP(VLOOKUP($A630, 'E4 TB Allocation Details'!$A$18:$L$214, MATCH("Demand ID", 'E4 TB Allocation Details'!$A$18:$L$18, 0),FALSE), 'E2 Allocators'!$B$15:$W$358, MATCH(P$17, 'E2 Allocators'!$B$15:$W$15, 0),FALSE))</f>
        <v>0</v>
      </c>
      <c r="Q630" s="1245">
        <f>IF(ISERROR(VLOOKUP(VLOOKUP($A630, 'E4 TB Allocation Details'!$A$18:$L$214, MATCH("Demand ID", 'E4 TB Allocation Details'!$A$18:$L$18, 0),FALSE), 'E2 Allocators'!$B$15:$W$358, MATCH(Q$17, 'E2 Allocators'!$B$15:$W$15, 0),FALSE)), 0, VLOOKUP(VLOOKUP($A630, 'E4 TB Allocation Details'!$A$18:$L$214, MATCH("Demand ID", 'E4 TB Allocation Details'!$A$18:$L$18, 0),FALSE), 'E2 Allocators'!$B$15:$W$358, MATCH(Q$17, 'E2 Allocators'!$B$15:$W$15, 0),FALSE))</f>
        <v>0</v>
      </c>
      <c r="R630" s="1245">
        <f>IF(ISERROR(VLOOKUP(VLOOKUP($A630, 'E4 TB Allocation Details'!$A$18:$L$214, MATCH("Demand ID", 'E4 TB Allocation Details'!$A$18:$L$18, 0),FALSE), 'E2 Allocators'!$B$15:$W$358, MATCH(R$17, 'E2 Allocators'!$B$15:$W$15, 0),FALSE)), 0, VLOOKUP(VLOOKUP($A630, 'E4 TB Allocation Details'!$A$18:$L$214, MATCH("Demand ID", 'E4 TB Allocation Details'!$A$18:$L$18, 0),FALSE), 'E2 Allocators'!$B$15:$W$358, MATCH(R$17, 'E2 Allocators'!$B$15:$W$15, 0),FALSE))</f>
        <v>0</v>
      </c>
      <c r="S630" s="1245">
        <f>IF(ISERROR(VLOOKUP(VLOOKUP($A630, 'E4 TB Allocation Details'!$A$18:$L$214, MATCH("Demand ID", 'E4 TB Allocation Details'!$A$18:$L$18, 0),FALSE), 'E2 Allocators'!$B$15:$W$358, MATCH(S$17, 'E2 Allocators'!$B$15:$W$15, 0),FALSE)), 0, VLOOKUP(VLOOKUP($A630, 'E4 TB Allocation Details'!$A$18:$L$214, MATCH("Demand ID", 'E4 TB Allocation Details'!$A$18:$L$18, 0),FALSE), 'E2 Allocators'!$B$15:$W$358, MATCH(S$17, 'E2 Allocators'!$B$15:$W$15, 0),FALSE))</f>
        <v>0</v>
      </c>
      <c r="T630" s="1245">
        <f>IF(ISERROR(VLOOKUP(VLOOKUP($A630, 'E4 TB Allocation Details'!$A$18:$L$214, MATCH("Demand ID", 'E4 TB Allocation Details'!$A$18:$L$18, 0),FALSE), 'E2 Allocators'!$B$15:$W$358, MATCH(T$17, 'E2 Allocators'!$B$15:$W$15, 0),FALSE)), 0, VLOOKUP(VLOOKUP($A630, 'E4 TB Allocation Details'!$A$18:$L$214, MATCH("Demand ID", 'E4 TB Allocation Details'!$A$18:$L$18, 0),FALSE), 'E2 Allocators'!$B$15:$W$358, MATCH(T$17, 'E2 Allocators'!$B$15:$W$15, 0),FALSE))</f>
        <v>0</v>
      </c>
      <c r="U630" s="1245">
        <f>IF(ISERROR(VLOOKUP(VLOOKUP($A630, 'E4 TB Allocation Details'!$A$18:$L$214, MATCH("Demand ID", 'E4 TB Allocation Details'!$A$18:$L$18, 0),FALSE), 'E2 Allocators'!$B$15:$W$358, MATCH(U$17, 'E2 Allocators'!$B$15:$W$15, 0),FALSE)), 0, VLOOKUP(VLOOKUP($A630, 'E4 TB Allocation Details'!$A$18:$L$214, MATCH("Demand ID", 'E4 TB Allocation Details'!$A$18:$L$18, 0),FALSE), 'E2 Allocators'!$B$15:$W$358, MATCH(U$17, 'E2 Allocators'!$B$15:$W$15, 0),FALSE))</f>
        <v>0</v>
      </c>
      <c r="V630" s="1245">
        <f>IF(ISERROR(VLOOKUP(VLOOKUP($A630, 'E4 TB Allocation Details'!$A$18:$L$214, MATCH("Demand ID", 'E4 TB Allocation Details'!$A$18:$L$18, 0),FALSE), 'E2 Allocators'!$B$15:$W$358, MATCH(V$17, 'E2 Allocators'!$B$15:$W$15, 0),FALSE)), 0, VLOOKUP(VLOOKUP($A630, 'E4 TB Allocation Details'!$A$18:$L$214, MATCH("Demand ID", 'E4 TB Allocation Details'!$A$18:$L$18, 0),FALSE), 'E2 Allocators'!$B$15:$W$358, MATCH(V$17, 'E2 Allocators'!$B$15:$W$15, 0),FALSE))</f>
        <v>0</v>
      </c>
      <c r="W630" s="1245">
        <f>IF(ISERROR(VLOOKUP(VLOOKUP($A630, 'E4 TB Allocation Details'!$A$18:$L$214, MATCH("Demand ID", 'E4 TB Allocation Details'!$A$18:$L$18, 0),FALSE), 'E2 Allocators'!$B$15:$W$358, MATCH(W$17, 'E2 Allocators'!$B$15:$W$15, 0),FALSE)), 0, VLOOKUP(VLOOKUP($A630, 'E4 TB Allocation Details'!$A$18:$L$214, MATCH("Demand ID", 'E4 TB Allocation Details'!$A$18:$L$18, 0),FALSE), 'E2 Allocators'!$B$15:$W$358, MATCH(W$17, 'E2 Allocators'!$B$15:$W$15, 0),FALSE))</f>
        <v>0</v>
      </c>
      <c r="X630" s="1245">
        <f>IF(ISERROR(VLOOKUP(VLOOKUP($A630, 'E4 TB Allocation Details'!$A$18:$L$214, MATCH("Demand ID", 'E4 TB Allocation Details'!$A$18:$L$18, 0),FALSE), 'E2 Allocators'!$B$15:$W$358, MATCH(X$17, 'E2 Allocators'!$B$15:$W$15, 0),FALSE)), 0, VLOOKUP(VLOOKUP($A630, 'E4 TB Allocation Details'!$A$18:$L$214, MATCH("Demand ID", 'E4 TB Allocation Details'!$A$18:$L$18, 0),FALSE), 'E2 Allocators'!$B$15:$W$358, MATCH(X$17, 'E2 Allocators'!$B$15:$W$15, 0),FALSE))</f>
        <v>0</v>
      </c>
      <c r="Y630" s="1245">
        <f>IF(ISERROR(VLOOKUP(VLOOKUP($A630, 'E4 TB Allocation Details'!$A$18:$L$214, MATCH("Demand ID", 'E4 TB Allocation Details'!$A$18:$L$18, 0),FALSE), 'E2 Allocators'!$B$15:$W$358, MATCH(Y$17, 'E2 Allocators'!$B$15:$W$15, 0),FALSE)), 0, VLOOKUP(VLOOKUP($A630, 'E4 TB Allocation Details'!$A$18:$L$214, MATCH("Demand ID", 'E4 TB Allocation Details'!$A$18:$L$18, 0),FALSE), 'E2 Allocators'!$B$15:$W$358, MATCH(Y$17, 'E2 Allocators'!$B$15:$W$15, 0),FALSE))</f>
        <v>0</v>
      </c>
      <c r="Z630" s="1245">
        <f>IF(ISERROR(VLOOKUP(VLOOKUP($A630, 'E4 TB Allocation Details'!$A$18:$L$214, MATCH("Demand ID", 'E4 TB Allocation Details'!$A$18:$L$18, 0),FALSE), 'E2 Allocators'!$B$15:$W$358, MATCH(Z$17, 'E2 Allocators'!$B$15:$W$15, 0),FALSE)), 0, VLOOKUP(VLOOKUP($A630, 'E4 TB Allocation Details'!$A$18:$L$214, MATCH("Demand ID", 'E4 TB Allocation Details'!$A$18:$L$18, 0),FALSE), 'E2 Allocators'!$B$15:$W$358, MATCH(Z$17, 'E2 Allocators'!$B$15:$W$15, 0),FALSE))</f>
        <v>0</v>
      </c>
      <c r="AA630" s="1250">
        <f t="shared" si="901"/>
        <v>0</v>
      </c>
      <c r="AB630" s="1245">
        <f>IF(ISERROR(VLOOKUP(VLOOKUP($A630, 'E4 TB Allocation Details'!$A$18:$L$214, MATCH("Customer ID", 'E4 TB Allocation Details'!$A$18:$L$18, 0),FALSE), 'E2 Allocators'!$B$15:$W$358, MATCH(AB$17, 'E2 Allocators'!$B$15:$W$15, 0),FALSE)), 0, VLOOKUP(VLOOKUP($A630, 'E4 TB Allocation Details'!$A$18:$L$214, MATCH("Customer ID", 'E4 TB Allocation Details'!$A$18:$L$18, 0),FALSE), 'E2 Allocators'!$B$15:$W$358, MATCH(AB$17, 'E2 Allocators'!$B$15:$W$15, 0),FALSE))</f>
        <v>0.92019898210332052</v>
      </c>
      <c r="AC630" s="1245">
        <f>IF(ISERROR(VLOOKUP(VLOOKUP($A630, 'E4 TB Allocation Details'!$A$18:$L$214, MATCH("Customer ID", 'E4 TB Allocation Details'!$A$18:$L$18, 0),FALSE), 'E2 Allocators'!$B$15:$W$358, MATCH(AC$17, 'E2 Allocators'!$B$15:$W$15, 0),FALSE)), 0, VLOOKUP(VLOOKUP($A630, 'E4 TB Allocation Details'!$A$18:$L$214, MATCH("Customer ID", 'E4 TB Allocation Details'!$A$18:$L$18, 0),FALSE), 'E2 Allocators'!$B$15:$W$358, MATCH(AC$17, 'E2 Allocators'!$B$15:$W$15, 0),FALSE))</f>
        <v>7.9801017896679372E-2</v>
      </c>
      <c r="AD630" s="1245">
        <f>IF(ISERROR(VLOOKUP(VLOOKUP($A630, 'E4 TB Allocation Details'!$A$18:$L$214, MATCH("Customer ID", 'E4 TB Allocation Details'!$A$18:$L$18, 0),FALSE), 'E2 Allocators'!$B$15:$W$358, MATCH(AD$17, 'E2 Allocators'!$B$15:$W$15, 0),FALSE)), 0, VLOOKUP(VLOOKUP($A630, 'E4 TB Allocation Details'!$A$18:$L$214, MATCH("Customer ID", 'E4 TB Allocation Details'!$A$18:$L$18, 0),FALSE), 'E2 Allocators'!$B$15:$W$358, MATCH(AD$17, 'E2 Allocators'!$B$15:$W$15, 0),FALSE))</f>
        <v>0</v>
      </c>
      <c r="AE630" s="1245">
        <f>IF(ISERROR(VLOOKUP(VLOOKUP($A630, 'E4 TB Allocation Details'!$A$18:$L$214, MATCH("Customer ID", 'E4 TB Allocation Details'!$A$18:$L$18, 0),FALSE), 'E2 Allocators'!$B$15:$W$358, MATCH(AE$17, 'E2 Allocators'!$B$15:$W$15, 0),FALSE)), 0, VLOOKUP(VLOOKUP($A630, 'E4 TB Allocation Details'!$A$18:$L$214, MATCH("Customer ID", 'E4 TB Allocation Details'!$A$18:$L$18, 0),FALSE), 'E2 Allocators'!$B$15:$W$358, MATCH(AE$17, 'E2 Allocators'!$B$15:$W$15, 0),FALSE))</f>
        <v>0</v>
      </c>
      <c r="AF630" s="1245">
        <f>IF(ISERROR(VLOOKUP(VLOOKUP($A630, 'E4 TB Allocation Details'!$A$18:$L$214, MATCH("Customer ID", 'E4 TB Allocation Details'!$A$18:$L$18, 0),FALSE), 'E2 Allocators'!$B$15:$W$358, MATCH(AF$17, 'E2 Allocators'!$B$15:$W$15, 0),FALSE)), 0, VLOOKUP(VLOOKUP($A630, 'E4 TB Allocation Details'!$A$18:$L$214, MATCH("Customer ID", 'E4 TB Allocation Details'!$A$18:$L$18, 0),FALSE), 'E2 Allocators'!$B$15:$W$358, MATCH(AF$17, 'E2 Allocators'!$B$15:$W$15, 0),FALSE))</f>
        <v>0</v>
      </c>
      <c r="AG630" s="1245">
        <f>IF(ISERROR(VLOOKUP(VLOOKUP($A630, 'E4 TB Allocation Details'!$A$18:$L$214, MATCH("Customer ID", 'E4 TB Allocation Details'!$A$18:$L$18, 0),FALSE), 'E2 Allocators'!$B$15:$W$358, MATCH(AG$17, 'E2 Allocators'!$B$15:$W$15, 0),FALSE)), 0, VLOOKUP(VLOOKUP($A630, 'E4 TB Allocation Details'!$A$18:$L$214, MATCH("Customer ID", 'E4 TB Allocation Details'!$A$18:$L$18, 0),FALSE), 'E2 Allocators'!$B$15:$W$358, MATCH(AG$17, 'E2 Allocators'!$B$15:$W$15, 0),FALSE))</f>
        <v>0</v>
      </c>
      <c r="AH630" s="1245">
        <f>IF(ISERROR(VLOOKUP(VLOOKUP($A630, 'E4 TB Allocation Details'!$A$18:$L$214, MATCH("Customer ID", 'E4 TB Allocation Details'!$A$18:$L$18, 0),FALSE), 'E2 Allocators'!$B$15:$W$358, MATCH(AH$17, 'E2 Allocators'!$B$15:$W$15, 0),FALSE)), 0, VLOOKUP(VLOOKUP($A630, 'E4 TB Allocation Details'!$A$18:$L$214, MATCH("Customer ID", 'E4 TB Allocation Details'!$A$18:$L$18, 0),FALSE), 'E2 Allocators'!$B$15:$W$358, MATCH(AH$17, 'E2 Allocators'!$B$15:$W$15, 0),FALSE))</f>
        <v>0</v>
      </c>
      <c r="AI630" s="1245">
        <f>IF(ISERROR(VLOOKUP(VLOOKUP($A630, 'E4 TB Allocation Details'!$A$18:$L$214, MATCH("Customer ID", 'E4 TB Allocation Details'!$A$18:$L$18, 0),FALSE), 'E2 Allocators'!$B$15:$W$358, MATCH(AI$17, 'E2 Allocators'!$B$15:$W$15, 0),FALSE)), 0, VLOOKUP(VLOOKUP($A630, 'E4 TB Allocation Details'!$A$18:$L$214, MATCH("Customer ID", 'E4 TB Allocation Details'!$A$18:$L$18, 0),FALSE), 'E2 Allocators'!$B$15:$W$358, MATCH(AI$17, 'E2 Allocators'!$B$15:$W$15, 0),FALSE))</f>
        <v>0</v>
      </c>
      <c r="AJ630" s="1245">
        <f>IF(ISERROR(VLOOKUP(VLOOKUP($A630, 'E4 TB Allocation Details'!$A$18:$L$214, MATCH("Customer ID", 'E4 TB Allocation Details'!$A$18:$L$18, 0),FALSE), 'E2 Allocators'!$B$15:$W$358, MATCH(AJ$17, 'E2 Allocators'!$B$15:$W$15, 0),FALSE)), 0, VLOOKUP(VLOOKUP($A630, 'E4 TB Allocation Details'!$A$18:$L$214, MATCH("Customer ID", 'E4 TB Allocation Details'!$A$18:$L$18, 0),FALSE), 'E2 Allocators'!$B$15:$W$358, MATCH(AJ$17, 'E2 Allocators'!$B$15:$W$15, 0),FALSE))</f>
        <v>0</v>
      </c>
      <c r="AK630" s="1245">
        <f>IF(ISERROR(VLOOKUP(VLOOKUP($A630, 'E4 TB Allocation Details'!$A$18:$L$214, MATCH("Customer ID", 'E4 TB Allocation Details'!$A$18:$L$18, 0),FALSE), 'E2 Allocators'!$B$15:$W$358, MATCH(AK$17, 'E2 Allocators'!$B$15:$W$15, 0),FALSE)), 0, VLOOKUP(VLOOKUP($A630, 'E4 TB Allocation Details'!$A$18:$L$214, MATCH("Customer ID", 'E4 TB Allocation Details'!$A$18:$L$18, 0),FALSE), 'E2 Allocators'!$B$15:$W$358, MATCH(AK$17, 'E2 Allocators'!$B$15:$W$15, 0),FALSE))</f>
        <v>0</v>
      </c>
      <c r="AL630" s="1245">
        <f>IF(ISERROR(VLOOKUP(VLOOKUP($A630, 'E4 TB Allocation Details'!$A$18:$L$214, MATCH("Customer ID", 'E4 TB Allocation Details'!$A$18:$L$18, 0),FALSE), 'E2 Allocators'!$B$15:$W$358, MATCH(AL$17, 'E2 Allocators'!$B$15:$W$15, 0),FALSE)), 0, VLOOKUP(VLOOKUP($A630, 'E4 TB Allocation Details'!$A$18:$L$214, MATCH("Customer ID", 'E4 TB Allocation Details'!$A$18:$L$18, 0),FALSE), 'E2 Allocators'!$B$15:$W$358, MATCH(AL$17, 'E2 Allocators'!$B$15:$W$15, 0),FALSE))</f>
        <v>0</v>
      </c>
      <c r="AM630" s="1245">
        <f>IF(ISERROR(VLOOKUP(VLOOKUP($A630, 'E4 TB Allocation Details'!$A$18:$L$214, MATCH("Customer ID", 'E4 TB Allocation Details'!$A$18:$L$18, 0),FALSE), 'E2 Allocators'!$B$15:$W$358, MATCH(AM$17, 'E2 Allocators'!$B$15:$W$15, 0),FALSE)), 0, VLOOKUP(VLOOKUP($A630, 'E4 TB Allocation Details'!$A$18:$L$214, MATCH("Customer ID", 'E4 TB Allocation Details'!$A$18:$L$18, 0),FALSE), 'E2 Allocators'!$B$15:$W$358, MATCH(AM$17, 'E2 Allocators'!$B$15:$W$15, 0),FALSE))</f>
        <v>0</v>
      </c>
      <c r="AN630" s="1245">
        <f>IF(ISERROR(VLOOKUP(VLOOKUP($A630, 'E4 TB Allocation Details'!$A$18:$L$214, MATCH("Customer ID", 'E4 TB Allocation Details'!$A$18:$L$18, 0),FALSE), 'E2 Allocators'!$B$15:$W$358, MATCH(AN$17, 'E2 Allocators'!$B$15:$W$15, 0),FALSE)), 0, VLOOKUP(VLOOKUP($A630, 'E4 TB Allocation Details'!$A$18:$L$214, MATCH("Customer ID", 'E4 TB Allocation Details'!$A$18:$L$18, 0),FALSE), 'E2 Allocators'!$B$15:$W$358, MATCH(AN$17, 'E2 Allocators'!$B$15:$W$15, 0),FALSE))</f>
        <v>0</v>
      </c>
      <c r="AO630" s="1245">
        <f>IF(ISERROR(VLOOKUP(VLOOKUP($A630, 'E4 TB Allocation Details'!$A$18:$L$214, MATCH("Customer ID", 'E4 TB Allocation Details'!$A$18:$L$18, 0),FALSE), 'E2 Allocators'!$B$15:$W$358, MATCH(AO$17, 'E2 Allocators'!$B$15:$W$15, 0),FALSE)), 0, VLOOKUP(VLOOKUP($A630, 'E4 TB Allocation Details'!$A$18:$L$214, MATCH("Customer ID", 'E4 TB Allocation Details'!$A$18:$L$18, 0),FALSE), 'E2 Allocators'!$B$15:$W$358, MATCH(AO$17, 'E2 Allocators'!$B$15:$W$15, 0),FALSE))</f>
        <v>0</v>
      </c>
      <c r="AP630" s="1245">
        <f>IF(ISERROR(VLOOKUP(VLOOKUP($A630, 'E4 TB Allocation Details'!$A$18:$L$214, MATCH("Customer ID", 'E4 TB Allocation Details'!$A$18:$L$18, 0),FALSE), 'E2 Allocators'!$B$15:$W$358, MATCH(AP$17, 'E2 Allocators'!$B$15:$W$15, 0),FALSE)), 0, VLOOKUP(VLOOKUP($A630, 'E4 TB Allocation Details'!$A$18:$L$214, MATCH("Customer ID", 'E4 TB Allocation Details'!$A$18:$L$18, 0),FALSE), 'E2 Allocators'!$B$15:$W$358, MATCH(AP$17, 'E2 Allocators'!$B$15:$W$15, 0),FALSE))</f>
        <v>0</v>
      </c>
      <c r="AQ630" s="1245">
        <f>IF(ISERROR(VLOOKUP(VLOOKUP($A630, 'E4 TB Allocation Details'!$A$18:$L$214, MATCH("Customer ID", 'E4 TB Allocation Details'!$A$18:$L$18, 0),FALSE), 'E2 Allocators'!$B$15:$W$358, MATCH(AQ$17, 'E2 Allocators'!$B$15:$W$15, 0),FALSE)), 0, VLOOKUP(VLOOKUP($A630, 'E4 TB Allocation Details'!$A$18:$L$214, MATCH("Customer ID", 'E4 TB Allocation Details'!$A$18:$L$18, 0),FALSE), 'E2 Allocators'!$B$15:$W$358, MATCH(AQ$17, 'E2 Allocators'!$B$15:$W$15, 0),FALSE))</f>
        <v>0</v>
      </c>
      <c r="AR630" s="1245">
        <f>IF(ISERROR(VLOOKUP(VLOOKUP($A630, 'E4 TB Allocation Details'!$A$18:$L$214, MATCH("Customer ID", 'E4 TB Allocation Details'!$A$18:$L$18, 0),FALSE), 'E2 Allocators'!$B$15:$W$358, MATCH(AR$17, 'E2 Allocators'!$B$15:$W$15, 0),FALSE)), 0, VLOOKUP(VLOOKUP($A630, 'E4 TB Allocation Details'!$A$18:$L$214, MATCH("Customer ID", 'E4 TB Allocation Details'!$A$18:$L$18, 0),FALSE), 'E2 Allocators'!$B$15:$W$358, MATCH(AR$17, 'E2 Allocators'!$B$15:$W$15, 0),FALSE))</f>
        <v>0</v>
      </c>
      <c r="AS630" s="1245">
        <f>IF(ISERROR(VLOOKUP(VLOOKUP($A630, 'E4 TB Allocation Details'!$A$18:$L$214, MATCH("Customer ID", 'E4 TB Allocation Details'!$A$18:$L$18, 0),FALSE), 'E2 Allocators'!$B$15:$W$358, MATCH(AS$17, 'E2 Allocators'!$B$15:$W$15, 0),FALSE)), 0, VLOOKUP(VLOOKUP($A630, 'E4 TB Allocation Details'!$A$18:$L$214, MATCH("Customer ID", 'E4 TB Allocation Details'!$A$18:$L$18, 0),FALSE), 'E2 Allocators'!$B$15:$W$358, MATCH(AS$17, 'E2 Allocators'!$B$15:$W$15, 0),FALSE))</f>
        <v>0</v>
      </c>
      <c r="AT630" s="1245">
        <f>IF(ISERROR(VLOOKUP(VLOOKUP($A630, 'E4 TB Allocation Details'!$A$18:$L$214, MATCH("Customer ID", 'E4 TB Allocation Details'!$A$18:$L$18, 0),FALSE), 'E2 Allocators'!$B$15:$W$358, MATCH(AT$17, 'E2 Allocators'!$B$15:$W$15, 0),FALSE)), 0, VLOOKUP(VLOOKUP($A630, 'E4 TB Allocation Details'!$A$18:$L$214, MATCH("Customer ID", 'E4 TB Allocation Details'!$A$18:$L$18, 0),FALSE), 'E2 Allocators'!$B$15:$W$358, MATCH(AT$17, 'E2 Allocators'!$B$15:$W$15, 0),FALSE))</f>
        <v>0</v>
      </c>
      <c r="AU630" s="1245">
        <f>IF(ISERROR(VLOOKUP(VLOOKUP($A630, 'E4 TB Allocation Details'!$A$18:$L$214, MATCH("Customer ID", 'E4 TB Allocation Details'!$A$18:$L$18, 0),FALSE), 'E2 Allocators'!$B$15:$W$358, MATCH(AU$17, 'E2 Allocators'!$B$15:$W$15, 0),FALSE)), 0, VLOOKUP(VLOOKUP($A630, 'E4 TB Allocation Details'!$A$18:$L$214, MATCH("Customer ID", 'E4 TB Allocation Details'!$A$18:$L$18, 0),FALSE), 'E2 Allocators'!$B$15:$W$358, MATCH(AU$17, 'E2 Allocators'!$B$15:$W$15, 0),FALSE))</f>
        <v>0</v>
      </c>
      <c r="AV630" s="1250">
        <f t="shared" si="902"/>
        <v>0.99999999999999989</v>
      </c>
      <c r="AW630" s="1247"/>
      <c r="AX630" s="1247"/>
      <c r="AY630" s="1247"/>
      <c r="AZ630" s="1247"/>
      <c r="BA630" s="1247"/>
      <c r="BB630" s="1247"/>
      <c r="BC630" s="1247"/>
      <c r="BD630" s="1247"/>
      <c r="BE630" s="1247"/>
      <c r="BF630" s="1247"/>
      <c r="BG630" s="1247"/>
      <c r="BH630" s="1247"/>
      <c r="BI630" s="1247"/>
      <c r="BJ630" s="1247"/>
      <c r="BK630" s="1247"/>
      <c r="BL630" s="1247"/>
      <c r="BM630" s="1247"/>
      <c r="BN630" s="1247"/>
      <c r="BO630" s="1247"/>
      <c r="BP630" s="1247"/>
      <c r="BQ630" s="1248"/>
    </row>
    <row r="631" spans="1:69" s="229" customFormat="1" ht="13.5" thickBot="1" x14ac:dyDescent="0.25">
      <c r="A631" s="1249">
        <v>1860</v>
      </c>
      <c r="B631" s="1242" t="s">
        <v>93</v>
      </c>
      <c r="C631" s="1243">
        <v>1</v>
      </c>
      <c r="D631" s="1244">
        <f>C631-E631</f>
        <v>0</v>
      </c>
      <c r="E631" s="1244">
        <f>VLOOKUP($A631,'E1 Categorization'!$A$35:$E$116,5,FALSE)</f>
        <v>1</v>
      </c>
      <c r="F631" s="1244">
        <f>D631+E631</f>
        <v>1</v>
      </c>
      <c r="G631" s="1245">
        <f>IF(ISERROR(VLOOKUP(VLOOKUP($A631, 'E4 TB Allocation Details'!$A$18:$L$214, MATCH("Demand ID", 'E4 TB Allocation Details'!$A$18:$L$18, 0),FALSE), 'E2 Allocators'!$B$15:$W$358, MATCH(G$17, 'E2 Allocators'!$B$15:$W$15, 0),FALSE)), 0, VLOOKUP(VLOOKUP($A631, 'E4 TB Allocation Details'!$A$18:$L$214, MATCH("Demand ID", 'E4 TB Allocation Details'!$A$18:$L$18, 0),FALSE), 'E2 Allocators'!$B$15:$W$358, MATCH(G$17, 'E2 Allocators'!$B$15:$W$15, 0),FALSE))</f>
        <v>0</v>
      </c>
      <c r="H631" s="1245">
        <f>IF(ISERROR(VLOOKUP(VLOOKUP($A631, 'E4 TB Allocation Details'!$A$18:$L$214, MATCH("Demand ID", 'E4 TB Allocation Details'!$A$18:$L$18, 0),FALSE), 'E2 Allocators'!$B$15:$W$358, MATCH(H$17, 'E2 Allocators'!$B$15:$W$15, 0),FALSE)), 0, VLOOKUP(VLOOKUP($A631, 'E4 TB Allocation Details'!$A$18:$L$214, MATCH("Demand ID", 'E4 TB Allocation Details'!$A$18:$L$18, 0),FALSE), 'E2 Allocators'!$B$15:$W$358, MATCH(H$17, 'E2 Allocators'!$B$15:$W$15, 0),FALSE))</f>
        <v>0</v>
      </c>
      <c r="I631" s="1245">
        <f>IF(ISERROR(VLOOKUP(VLOOKUP($A631, 'E4 TB Allocation Details'!$A$18:$L$214, MATCH("Demand ID", 'E4 TB Allocation Details'!$A$18:$L$18, 0),FALSE), 'E2 Allocators'!$B$15:$W$358, MATCH(I$17, 'E2 Allocators'!$B$15:$W$15, 0),FALSE)), 0, VLOOKUP(VLOOKUP($A631, 'E4 TB Allocation Details'!$A$18:$L$214, MATCH("Demand ID", 'E4 TB Allocation Details'!$A$18:$L$18, 0),FALSE), 'E2 Allocators'!$B$15:$W$358, MATCH(I$17, 'E2 Allocators'!$B$15:$W$15, 0),FALSE))</f>
        <v>0</v>
      </c>
      <c r="J631" s="1245">
        <f>IF(ISERROR(VLOOKUP(VLOOKUP($A631, 'E4 TB Allocation Details'!$A$18:$L$214, MATCH("Demand ID", 'E4 TB Allocation Details'!$A$18:$L$18, 0),FALSE), 'E2 Allocators'!$B$15:$W$358, MATCH(J$17, 'E2 Allocators'!$B$15:$W$15, 0),FALSE)), 0, VLOOKUP(VLOOKUP($A631, 'E4 TB Allocation Details'!$A$18:$L$214, MATCH("Demand ID", 'E4 TB Allocation Details'!$A$18:$L$18, 0),FALSE), 'E2 Allocators'!$B$15:$W$358, MATCH(J$17, 'E2 Allocators'!$B$15:$W$15, 0),FALSE))</f>
        <v>0</v>
      </c>
      <c r="K631" s="1245">
        <f>IF(ISERROR(VLOOKUP(VLOOKUP($A631, 'E4 TB Allocation Details'!$A$18:$L$214, MATCH("Demand ID", 'E4 TB Allocation Details'!$A$18:$L$18, 0),FALSE), 'E2 Allocators'!$B$15:$W$358, MATCH(K$17, 'E2 Allocators'!$B$15:$W$15, 0),FALSE)), 0, VLOOKUP(VLOOKUP($A631, 'E4 TB Allocation Details'!$A$18:$L$214, MATCH("Demand ID", 'E4 TB Allocation Details'!$A$18:$L$18, 0),FALSE), 'E2 Allocators'!$B$15:$W$358, MATCH(K$17, 'E2 Allocators'!$B$15:$W$15, 0),FALSE))</f>
        <v>0</v>
      </c>
      <c r="L631" s="1245">
        <f>IF(ISERROR(VLOOKUP(VLOOKUP($A631, 'E4 TB Allocation Details'!$A$18:$L$214, MATCH("Demand ID", 'E4 TB Allocation Details'!$A$18:$L$18, 0),FALSE), 'E2 Allocators'!$B$15:$W$358, MATCH(L$17, 'E2 Allocators'!$B$15:$W$15, 0),FALSE)), 0, VLOOKUP(VLOOKUP($A631, 'E4 TB Allocation Details'!$A$18:$L$214, MATCH("Demand ID", 'E4 TB Allocation Details'!$A$18:$L$18, 0),FALSE), 'E2 Allocators'!$B$15:$W$358, MATCH(L$17, 'E2 Allocators'!$B$15:$W$15, 0),FALSE))</f>
        <v>0</v>
      </c>
      <c r="M631" s="1245">
        <f>IF(ISERROR(VLOOKUP(VLOOKUP($A631, 'E4 TB Allocation Details'!$A$18:$L$214, MATCH("Demand ID", 'E4 TB Allocation Details'!$A$18:$L$18, 0),FALSE), 'E2 Allocators'!$B$15:$W$358, MATCH(M$17, 'E2 Allocators'!$B$15:$W$15, 0),FALSE)), 0, VLOOKUP(VLOOKUP($A631, 'E4 TB Allocation Details'!$A$18:$L$214, MATCH("Demand ID", 'E4 TB Allocation Details'!$A$18:$L$18, 0),FALSE), 'E2 Allocators'!$B$15:$W$358, MATCH(M$17, 'E2 Allocators'!$B$15:$W$15, 0),FALSE))</f>
        <v>0</v>
      </c>
      <c r="N631" s="1245">
        <f>IF(ISERROR(VLOOKUP(VLOOKUP($A631, 'E4 TB Allocation Details'!$A$18:$L$214, MATCH("Demand ID", 'E4 TB Allocation Details'!$A$18:$L$18, 0),FALSE), 'E2 Allocators'!$B$15:$W$358, MATCH(N$17, 'E2 Allocators'!$B$15:$W$15, 0),FALSE)), 0, VLOOKUP(VLOOKUP($A631, 'E4 TB Allocation Details'!$A$18:$L$214, MATCH("Demand ID", 'E4 TB Allocation Details'!$A$18:$L$18, 0),FALSE), 'E2 Allocators'!$B$15:$W$358, MATCH(N$17, 'E2 Allocators'!$B$15:$W$15, 0),FALSE))</f>
        <v>0</v>
      </c>
      <c r="O631" s="1245">
        <f>IF(ISERROR(VLOOKUP(VLOOKUP($A631, 'E4 TB Allocation Details'!$A$18:$L$214, MATCH("Demand ID", 'E4 TB Allocation Details'!$A$18:$L$18, 0),FALSE), 'E2 Allocators'!$B$15:$W$358, MATCH(O$17, 'E2 Allocators'!$B$15:$W$15, 0),FALSE)), 0, VLOOKUP(VLOOKUP($A631, 'E4 TB Allocation Details'!$A$18:$L$214, MATCH("Demand ID", 'E4 TB Allocation Details'!$A$18:$L$18, 0),FALSE), 'E2 Allocators'!$B$15:$W$358, MATCH(O$17, 'E2 Allocators'!$B$15:$W$15, 0),FALSE))</f>
        <v>0</v>
      </c>
      <c r="P631" s="1245">
        <f>IF(ISERROR(VLOOKUP(VLOOKUP($A631, 'E4 TB Allocation Details'!$A$18:$L$214, MATCH("Demand ID", 'E4 TB Allocation Details'!$A$18:$L$18, 0),FALSE), 'E2 Allocators'!$B$15:$W$358, MATCH(P$17, 'E2 Allocators'!$B$15:$W$15, 0),FALSE)), 0, VLOOKUP(VLOOKUP($A631, 'E4 TB Allocation Details'!$A$18:$L$214, MATCH("Demand ID", 'E4 TB Allocation Details'!$A$18:$L$18, 0),FALSE), 'E2 Allocators'!$B$15:$W$358, MATCH(P$17, 'E2 Allocators'!$B$15:$W$15, 0),FALSE))</f>
        <v>0</v>
      </c>
      <c r="Q631" s="1245">
        <f>IF(ISERROR(VLOOKUP(VLOOKUP($A631, 'E4 TB Allocation Details'!$A$18:$L$214, MATCH("Demand ID", 'E4 TB Allocation Details'!$A$18:$L$18, 0),FALSE), 'E2 Allocators'!$B$15:$W$358, MATCH(Q$17, 'E2 Allocators'!$B$15:$W$15, 0),FALSE)), 0, VLOOKUP(VLOOKUP($A631, 'E4 TB Allocation Details'!$A$18:$L$214, MATCH("Demand ID", 'E4 TB Allocation Details'!$A$18:$L$18, 0),FALSE), 'E2 Allocators'!$B$15:$W$358, MATCH(Q$17, 'E2 Allocators'!$B$15:$W$15, 0),FALSE))</f>
        <v>0</v>
      </c>
      <c r="R631" s="1245">
        <f>IF(ISERROR(VLOOKUP(VLOOKUP($A631, 'E4 TB Allocation Details'!$A$18:$L$214, MATCH("Demand ID", 'E4 TB Allocation Details'!$A$18:$L$18, 0),FALSE), 'E2 Allocators'!$B$15:$W$358, MATCH(R$17, 'E2 Allocators'!$B$15:$W$15, 0),FALSE)), 0, VLOOKUP(VLOOKUP($A631, 'E4 TB Allocation Details'!$A$18:$L$214, MATCH("Demand ID", 'E4 TB Allocation Details'!$A$18:$L$18, 0),FALSE), 'E2 Allocators'!$B$15:$W$358, MATCH(R$17, 'E2 Allocators'!$B$15:$W$15, 0),FALSE))</f>
        <v>0</v>
      </c>
      <c r="S631" s="1245">
        <f>IF(ISERROR(VLOOKUP(VLOOKUP($A631, 'E4 TB Allocation Details'!$A$18:$L$214, MATCH("Demand ID", 'E4 TB Allocation Details'!$A$18:$L$18, 0),FALSE), 'E2 Allocators'!$B$15:$W$358, MATCH(S$17, 'E2 Allocators'!$B$15:$W$15, 0),FALSE)), 0, VLOOKUP(VLOOKUP($A631, 'E4 TB Allocation Details'!$A$18:$L$214, MATCH("Demand ID", 'E4 TB Allocation Details'!$A$18:$L$18, 0),FALSE), 'E2 Allocators'!$B$15:$W$358, MATCH(S$17, 'E2 Allocators'!$B$15:$W$15, 0),FALSE))</f>
        <v>0</v>
      </c>
      <c r="T631" s="1245">
        <f>IF(ISERROR(VLOOKUP(VLOOKUP($A631, 'E4 TB Allocation Details'!$A$18:$L$214, MATCH("Demand ID", 'E4 TB Allocation Details'!$A$18:$L$18, 0),FALSE), 'E2 Allocators'!$B$15:$W$358, MATCH(T$17, 'E2 Allocators'!$B$15:$W$15, 0),FALSE)), 0, VLOOKUP(VLOOKUP($A631, 'E4 TB Allocation Details'!$A$18:$L$214, MATCH("Demand ID", 'E4 TB Allocation Details'!$A$18:$L$18, 0),FALSE), 'E2 Allocators'!$B$15:$W$358, MATCH(T$17, 'E2 Allocators'!$B$15:$W$15, 0),FALSE))</f>
        <v>0</v>
      </c>
      <c r="U631" s="1245">
        <f>IF(ISERROR(VLOOKUP(VLOOKUP($A631, 'E4 TB Allocation Details'!$A$18:$L$214, MATCH("Demand ID", 'E4 TB Allocation Details'!$A$18:$L$18, 0),FALSE), 'E2 Allocators'!$B$15:$W$358, MATCH(U$17, 'E2 Allocators'!$B$15:$W$15, 0),FALSE)), 0, VLOOKUP(VLOOKUP($A631, 'E4 TB Allocation Details'!$A$18:$L$214, MATCH("Demand ID", 'E4 TB Allocation Details'!$A$18:$L$18, 0),FALSE), 'E2 Allocators'!$B$15:$W$358, MATCH(U$17, 'E2 Allocators'!$B$15:$W$15, 0),FALSE))</f>
        <v>0</v>
      </c>
      <c r="V631" s="1245">
        <f>IF(ISERROR(VLOOKUP(VLOOKUP($A631, 'E4 TB Allocation Details'!$A$18:$L$214, MATCH("Demand ID", 'E4 TB Allocation Details'!$A$18:$L$18, 0),FALSE), 'E2 Allocators'!$B$15:$W$358, MATCH(V$17, 'E2 Allocators'!$B$15:$W$15, 0),FALSE)), 0, VLOOKUP(VLOOKUP($A631, 'E4 TB Allocation Details'!$A$18:$L$214, MATCH("Demand ID", 'E4 TB Allocation Details'!$A$18:$L$18, 0),FALSE), 'E2 Allocators'!$B$15:$W$358, MATCH(V$17, 'E2 Allocators'!$B$15:$W$15, 0),FALSE))</f>
        <v>0</v>
      </c>
      <c r="W631" s="1245">
        <f>IF(ISERROR(VLOOKUP(VLOOKUP($A631, 'E4 TB Allocation Details'!$A$18:$L$214, MATCH("Demand ID", 'E4 TB Allocation Details'!$A$18:$L$18, 0),FALSE), 'E2 Allocators'!$B$15:$W$358, MATCH(W$17, 'E2 Allocators'!$B$15:$W$15, 0),FALSE)), 0, VLOOKUP(VLOOKUP($A631, 'E4 TB Allocation Details'!$A$18:$L$214, MATCH("Demand ID", 'E4 TB Allocation Details'!$A$18:$L$18, 0),FALSE), 'E2 Allocators'!$B$15:$W$358, MATCH(W$17, 'E2 Allocators'!$B$15:$W$15, 0),FALSE))</f>
        <v>0</v>
      </c>
      <c r="X631" s="1245">
        <f>IF(ISERROR(VLOOKUP(VLOOKUP($A631, 'E4 TB Allocation Details'!$A$18:$L$214, MATCH("Demand ID", 'E4 TB Allocation Details'!$A$18:$L$18, 0),FALSE), 'E2 Allocators'!$B$15:$W$358, MATCH(X$17, 'E2 Allocators'!$B$15:$W$15, 0),FALSE)), 0, VLOOKUP(VLOOKUP($A631, 'E4 TB Allocation Details'!$A$18:$L$214, MATCH("Demand ID", 'E4 TB Allocation Details'!$A$18:$L$18, 0),FALSE), 'E2 Allocators'!$B$15:$W$358, MATCH(X$17, 'E2 Allocators'!$B$15:$W$15, 0),FALSE))</f>
        <v>0</v>
      </c>
      <c r="Y631" s="1245">
        <f>IF(ISERROR(VLOOKUP(VLOOKUP($A631, 'E4 TB Allocation Details'!$A$18:$L$214, MATCH("Demand ID", 'E4 TB Allocation Details'!$A$18:$L$18, 0),FALSE), 'E2 Allocators'!$B$15:$W$358, MATCH(Y$17, 'E2 Allocators'!$B$15:$W$15, 0),FALSE)), 0, VLOOKUP(VLOOKUP($A631, 'E4 TB Allocation Details'!$A$18:$L$214, MATCH("Demand ID", 'E4 TB Allocation Details'!$A$18:$L$18, 0),FALSE), 'E2 Allocators'!$B$15:$W$358, MATCH(Y$17, 'E2 Allocators'!$B$15:$W$15, 0),FALSE))</f>
        <v>0</v>
      </c>
      <c r="Z631" s="1245">
        <f>IF(ISERROR(VLOOKUP(VLOOKUP($A631, 'E4 TB Allocation Details'!$A$18:$L$214, MATCH("Demand ID", 'E4 TB Allocation Details'!$A$18:$L$18, 0),FALSE), 'E2 Allocators'!$B$15:$W$358, MATCH(Z$17, 'E2 Allocators'!$B$15:$W$15, 0),FALSE)), 0, VLOOKUP(VLOOKUP($A631, 'E4 TB Allocation Details'!$A$18:$L$214, MATCH("Demand ID", 'E4 TB Allocation Details'!$A$18:$L$18, 0),FALSE), 'E2 Allocators'!$B$15:$W$358, MATCH(Z$17, 'E2 Allocators'!$B$15:$W$15, 0),FALSE))</f>
        <v>0</v>
      </c>
      <c r="AA631" s="1251">
        <f t="shared" si="901"/>
        <v>0</v>
      </c>
      <c r="AB631" s="1245">
        <f>IF(ISERROR(VLOOKUP(VLOOKUP($A631, 'E4 TB Allocation Details'!$A$18:$L$214, MATCH("Customer ID", 'E4 TB Allocation Details'!$A$18:$L$18, 0),FALSE), 'E2 Allocators'!$B$15:$W$358, MATCH(AB$17, 'E2 Allocators'!$B$15:$W$15, 0),FALSE)), 0, VLOOKUP(VLOOKUP($A631, 'E4 TB Allocation Details'!$A$18:$L$214, MATCH("Customer ID", 'E4 TB Allocation Details'!$A$18:$L$18, 0),FALSE), 'E2 Allocators'!$B$15:$W$358, MATCH(AB$17, 'E2 Allocators'!$B$15:$W$15, 0),FALSE))</f>
        <v>0.65916642848894191</v>
      </c>
      <c r="AC631" s="1245">
        <f>IF(ISERROR(VLOOKUP(VLOOKUP($A631, 'E4 TB Allocation Details'!$A$18:$L$214, MATCH("Customer ID", 'E4 TB Allocation Details'!$A$18:$L$18, 0),FALSE), 'E2 Allocators'!$B$15:$W$358, MATCH(AC$17, 'E2 Allocators'!$B$15:$W$15, 0),FALSE)), 0, VLOOKUP(VLOOKUP($A631, 'E4 TB Allocation Details'!$A$18:$L$214, MATCH("Customer ID", 'E4 TB Allocation Details'!$A$18:$L$18, 0),FALSE), 'E2 Allocators'!$B$15:$W$358, MATCH(AC$17, 'E2 Allocators'!$B$15:$W$15, 0),FALSE))</f>
        <v>0.19055375291169485</v>
      </c>
      <c r="AD631" s="1245">
        <f>IF(ISERROR(VLOOKUP(VLOOKUP($A631, 'E4 TB Allocation Details'!$A$18:$L$214, MATCH("Customer ID", 'E4 TB Allocation Details'!$A$18:$L$18, 0),FALSE), 'E2 Allocators'!$B$15:$W$358, MATCH(AD$17, 'E2 Allocators'!$B$15:$W$15, 0),FALSE)), 0, VLOOKUP(VLOOKUP($A631, 'E4 TB Allocation Details'!$A$18:$L$214, MATCH("Customer ID", 'E4 TB Allocation Details'!$A$18:$L$18, 0),FALSE), 'E2 Allocators'!$B$15:$W$358, MATCH(AD$17, 'E2 Allocators'!$B$15:$W$15, 0),FALSE))</f>
        <v>0.14905479686193981</v>
      </c>
      <c r="AE631" s="1245">
        <f>IF(ISERROR(VLOOKUP(VLOOKUP($A631, 'E4 TB Allocation Details'!$A$18:$L$214, MATCH("Customer ID", 'E4 TB Allocation Details'!$A$18:$L$18, 0),FALSE), 'E2 Allocators'!$B$15:$W$358, MATCH(AE$17, 'E2 Allocators'!$B$15:$W$15, 0),FALSE)), 0, VLOOKUP(VLOOKUP($A631, 'E4 TB Allocation Details'!$A$18:$L$214, MATCH("Customer ID", 'E4 TB Allocation Details'!$A$18:$L$18, 0),FALSE), 'E2 Allocators'!$B$15:$W$358, MATCH(AE$17, 'E2 Allocators'!$B$15:$W$15, 0),FALSE))</f>
        <v>0</v>
      </c>
      <c r="AF631" s="1245">
        <f>IF(ISERROR(VLOOKUP(VLOOKUP($A631, 'E4 TB Allocation Details'!$A$18:$L$214, MATCH("Customer ID", 'E4 TB Allocation Details'!$A$18:$L$18, 0),FALSE), 'E2 Allocators'!$B$15:$W$358, MATCH(AF$17, 'E2 Allocators'!$B$15:$W$15, 0),FALSE)), 0, VLOOKUP(VLOOKUP($A631, 'E4 TB Allocation Details'!$A$18:$L$214, MATCH("Customer ID", 'E4 TB Allocation Details'!$A$18:$L$18, 0),FALSE), 'E2 Allocators'!$B$15:$W$358, MATCH(AF$17, 'E2 Allocators'!$B$15:$W$15, 0),FALSE))</f>
        <v>0</v>
      </c>
      <c r="AG631" s="1245">
        <f>IF(ISERROR(VLOOKUP(VLOOKUP($A631, 'E4 TB Allocation Details'!$A$18:$L$214, MATCH("Customer ID", 'E4 TB Allocation Details'!$A$18:$L$18, 0),FALSE), 'E2 Allocators'!$B$15:$W$358, MATCH(AG$17, 'E2 Allocators'!$B$15:$W$15, 0),FALSE)), 0, VLOOKUP(VLOOKUP($A631, 'E4 TB Allocation Details'!$A$18:$L$214, MATCH("Customer ID", 'E4 TB Allocation Details'!$A$18:$L$18, 0),FALSE), 'E2 Allocators'!$B$15:$W$358, MATCH(AG$17, 'E2 Allocators'!$B$15:$W$15, 0),FALSE))</f>
        <v>1.2250217374233968E-3</v>
      </c>
      <c r="AH631" s="1245">
        <f>IF(ISERROR(VLOOKUP(VLOOKUP($A631, 'E4 TB Allocation Details'!$A$18:$L$214, MATCH("Customer ID", 'E4 TB Allocation Details'!$A$18:$L$18, 0),FALSE), 'E2 Allocators'!$B$15:$W$358, MATCH(AH$17, 'E2 Allocators'!$B$15:$W$15, 0),FALSE)), 0, VLOOKUP(VLOOKUP($A631, 'E4 TB Allocation Details'!$A$18:$L$214, MATCH("Customer ID", 'E4 TB Allocation Details'!$A$18:$L$18, 0),FALSE), 'E2 Allocators'!$B$15:$W$358, MATCH(AH$17, 'E2 Allocators'!$B$15:$W$15, 0),FALSE))</f>
        <v>0</v>
      </c>
      <c r="AI631" s="1245">
        <f>IF(ISERROR(VLOOKUP(VLOOKUP($A631, 'E4 TB Allocation Details'!$A$18:$L$214, MATCH("Customer ID", 'E4 TB Allocation Details'!$A$18:$L$18, 0),FALSE), 'E2 Allocators'!$B$15:$W$358, MATCH(AI$17, 'E2 Allocators'!$B$15:$W$15, 0),FALSE)), 0, VLOOKUP(VLOOKUP($A631, 'E4 TB Allocation Details'!$A$18:$L$214, MATCH("Customer ID", 'E4 TB Allocation Details'!$A$18:$L$18, 0),FALSE), 'E2 Allocators'!$B$15:$W$358, MATCH(AI$17, 'E2 Allocators'!$B$15:$W$15, 0),FALSE))</f>
        <v>0</v>
      </c>
      <c r="AJ631" s="1245">
        <f>IF(ISERROR(VLOOKUP(VLOOKUP($A631, 'E4 TB Allocation Details'!$A$18:$L$214, MATCH("Customer ID", 'E4 TB Allocation Details'!$A$18:$L$18, 0),FALSE), 'E2 Allocators'!$B$15:$W$358, MATCH(AJ$17, 'E2 Allocators'!$B$15:$W$15, 0),FALSE)), 0, VLOOKUP(VLOOKUP($A631, 'E4 TB Allocation Details'!$A$18:$L$214, MATCH("Customer ID", 'E4 TB Allocation Details'!$A$18:$L$18, 0),FALSE), 'E2 Allocators'!$B$15:$W$358, MATCH(AJ$17, 'E2 Allocators'!$B$15:$W$15, 0),FALSE))</f>
        <v>0</v>
      </c>
      <c r="AK631" s="1245">
        <f>IF(ISERROR(VLOOKUP(VLOOKUP($A631, 'E4 TB Allocation Details'!$A$18:$L$214, MATCH("Customer ID", 'E4 TB Allocation Details'!$A$18:$L$18, 0),FALSE), 'E2 Allocators'!$B$15:$W$358, MATCH(AK$17, 'E2 Allocators'!$B$15:$W$15, 0),FALSE)), 0, VLOOKUP(VLOOKUP($A631, 'E4 TB Allocation Details'!$A$18:$L$214, MATCH("Customer ID", 'E4 TB Allocation Details'!$A$18:$L$18, 0),FALSE), 'E2 Allocators'!$B$15:$W$358, MATCH(AK$17, 'E2 Allocators'!$B$15:$W$15, 0),FALSE))</f>
        <v>0</v>
      </c>
      <c r="AL631" s="1245">
        <f>IF(ISERROR(VLOOKUP(VLOOKUP($A631, 'E4 TB Allocation Details'!$A$18:$L$214, MATCH("Customer ID", 'E4 TB Allocation Details'!$A$18:$L$18, 0),FALSE), 'E2 Allocators'!$B$15:$W$358, MATCH(AL$17, 'E2 Allocators'!$B$15:$W$15, 0),FALSE)), 0, VLOOKUP(VLOOKUP($A631, 'E4 TB Allocation Details'!$A$18:$L$214, MATCH("Customer ID", 'E4 TB Allocation Details'!$A$18:$L$18, 0),FALSE), 'E2 Allocators'!$B$15:$W$358, MATCH(AL$17, 'E2 Allocators'!$B$15:$W$15, 0),FALSE))</f>
        <v>0</v>
      </c>
      <c r="AM631" s="1245">
        <f>IF(ISERROR(VLOOKUP(VLOOKUP($A631, 'E4 TB Allocation Details'!$A$18:$L$214, MATCH("Customer ID", 'E4 TB Allocation Details'!$A$18:$L$18, 0),FALSE), 'E2 Allocators'!$B$15:$W$358, MATCH(AM$17, 'E2 Allocators'!$B$15:$W$15, 0),FALSE)), 0, VLOOKUP(VLOOKUP($A631, 'E4 TB Allocation Details'!$A$18:$L$214, MATCH("Customer ID", 'E4 TB Allocation Details'!$A$18:$L$18, 0),FALSE), 'E2 Allocators'!$B$15:$W$358, MATCH(AM$17, 'E2 Allocators'!$B$15:$W$15, 0),FALSE))</f>
        <v>0</v>
      </c>
      <c r="AN631" s="1245">
        <f>IF(ISERROR(VLOOKUP(VLOOKUP($A631, 'E4 TB Allocation Details'!$A$18:$L$214, MATCH("Customer ID", 'E4 TB Allocation Details'!$A$18:$L$18, 0),FALSE), 'E2 Allocators'!$B$15:$W$358, MATCH(AN$17, 'E2 Allocators'!$B$15:$W$15, 0),FALSE)), 0, VLOOKUP(VLOOKUP($A631, 'E4 TB Allocation Details'!$A$18:$L$214, MATCH("Customer ID", 'E4 TB Allocation Details'!$A$18:$L$18, 0),FALSE), 'E2 Allocators'!$B$15:$W$358, MATCH(AN$17, 'E2 Allocators'!$B$15:$W$15, 0),FALSE))</f>
        <v>0</v>
      </c>
      <c r="AO631" s="1245">
        <f>IF(ISERROR(VLOOKUP(VLOOKUP($A631, 'E4 TB Allocation Details'!$A$18:$L$214, MATCH("Customer ID", 'E4 TB Allocation Details'!$A$18:$L$18, 0),FALSE), 'E2 Allocators'!$B$15:$W$358, MATCH(AO$17, 'E2 Allocators'!$B$15:$W$15, 0),FALSE)), 0, VLOOKUP(VLOOKUP($A631, 'E4 TB Allocation Details'!$A$18:$L$214, MATCH("Customer ID", 'E4 TB Allocation Details'!$A$18:$L$18, 0),FALSE), 'E2 Allocators'!$B$15:$W$358, MATCH(AO$17, 'E2 Allocators'!$B$15:$W$15, 0),FALSE))</f>
        <v>0</v>
      </c>
      <c r="AP631" s="1245">
        <f>IF(ISERROR(VLOOKUP(VLOOKUP($A631, 'E4 TB Allocation Details'!$A$18:$L$214, MATCH("Customer ID", 'E4 TB Allocation Details'!$A$18:$L$18, 0),FALSE), 'E2 Allocators'!$B$15:$W$358, MATCH(AP$17, 'E2 Allocators'!$B$15:$W$15, 0),FALSE)), 0, VLOOKUP(VLOOKUP($A631, 'E4 TB Allocation Details'!$A$18:$L$214, MATCH("Customer ID", 'E4 TB Allocation Details'!$A$18:$L$18, 0),FALSE), 'E2 Allocators'!$B$15:$W$358, MATCH(AP$17, 'E2 Allocators'!$B$15:$W$15, 0),FALSE))</f>
        <v>0</v>
      </c>
      <c r="AQ631" s="1245">
        <f>IF(ISERROR(VLOOKUP(VLOOKUP($A631, 'E4 TB Allocation Details'!$A$18:$L$214, MATCH("Customer ID", 'E4 TB Allocation Details'!$A$18:$L$18, 0),FALSE), 'E2 Allocators'!$B$15:$W$358, MATCH(AQ$17, 'E2 Allocators'!$B$15:$W$15, 0),FALSE)), 0, VLOOKUP(VLOOKUP($A631, 'E4 TB Allocation Details'!$A$18:$L$214, MATCH("Customer ID", 'E4 TB Allocation Details'!$A$18:$L$18, 0),FALSE), 'E2 Allocators'!$B$15:$W$358, MATCH(AQ$17, 'E2 Allocators'!$B$15:$W$15, 0),FALSE))</f>
        <v>0</v>
      </c>
      <c r="AR631" s="1245">
        <f>IF(ISERROR(VLOOKUP(VLOOKUP($A631, 'E4 TB Allocation Details'!$A$18:$L$214, MATCH("Customer ID", 'E4 TB Allocation Details'!$A$18:$L$18, 0),FALSE), 'E2 Allocators'!$B$15:$W$358, MATCH(AR$17, 'E2 Allocators'!$B$15:$W$15, 0),FALSE)), 0, VLOOKUP(VLOOKUP($A631, 'E4 TB Allocation Details'!$A$18:$L$214, MATCH("Customer ID", 'E4 TB Allocation Details'!$A$18:$L$18, 0),FALSE), 'E2 Allocators'!$B$15:$W$358, MATCH(AR$17, 'E2 Allocators'!$B$15:$W$15, 0),FALSE))</f>
        <v>0</v>
      </c>
      <c r="AS631" s="1245">
        <f>IF(ISERROR(VLOOKUP(VLOOKUP($A631, 'E4 TB Allocation Details'!$A$18:$L$214, MATCH("Customer ID", 'E4 TB Allocation Details'!$A$18:$L$18, 0),FALSE), 'E2 Allocators'!$B$15:$W$358, MATCH(AS$17, 'E2 Allocators'!$B$15:$W$15, 0),FALSE)), 0, VLOOKUP(VLOOKUP($A631, 'E4 TB Allocation Details'!$A$18:$L$214, MATCH("Customer ID", 'E4 TB Allocation Details'!$A$18:$L$18, 0),FALSE), 'E2 Allocators'!$B$15:$W$358, MATCH(AS$17, 'E2 Allocators'!$B$15:$W$15, 0),FALSE))</f>
        <v>0</v>
      </c>
      <c r="AT631" s="1245">
        <f>IF(ISERROR(VLOOKUP(VLOOKUP($A631, 'E4 TB Allocation Details'!$A$18:$L$214, MATCH("Customer ID", 'E4 TB Allocation Details'!$A$18:$L$18, 0),FALSE), 'E2 Allocators'!$B$15:$W$358, MATCH(AT$17, 'E2 Allocators'!$B$15:$W$15, 0),FALSE)), 0, VLOOKUP(VLOOKUP($A631, 'E4 TB Allocation Details'!$A$18:$L$214, MATCH("Customer ID", 'E4 TB Allocation Details'!$A$18:$L$18, 0),FALSE), 'E2 Allocators'!$B$15:$W$358, MATCH(AT$17, 'E2 Allocators'!$B$15:$W$15, 0),FALSE))</f>
        <v>0</v>
      </c>
      <c r="AU631" s="1245">
        <f>IF(ISERROR(VLOOKUP(VLOOKUP($A631, 'E4 TB Allocation Details'!$A$18:$L$214, MATCH("Customer ID", 'E4 TB Allocation Details'!$A$18:$L$18, 0),FALSE), 'E2 Allocators'!$B$15:$W$358, MATCH(AU$17, 'E2 Allocators'!$B$15:$W$15, 0),FALSE)), 0, VLOOKUP(VLOOKUP($A631, 'E4 TB Allocation Details'!$A$18:$L$214, MATCH("Customer ID", 'E4 TB Allocation Details'!$A$18:$L$18, 0),FALSE), 'E2 Allocators'!$B$15:$W$358, MATCH(AU$17, 'E2 Allocators'!$B$15:$W$15, 0),FALSE))</f>
        <v>0</v>
      </c>
      <c r="AV631" s="1251">
        <f t="shared" si="902"/>
        <v>1</v>
      </c>
      <c r="AW631" s="1247"/>
      <c r="AX631" s="1247"/>
      <c r="AY631" s="1247"/>
      <c r="AZ631" s="1247"/>
      <c r="BA631" s="1247"/>
      <c r="BB631" s="1247"/>
      <c r="BC631" s="1247"/>
      <c r="BD631" s="1247"/>
      <c r="BE631" s="1247"/>
      <c r="BF631" s="1247"/>
      <c r="BG631" s="1247"/>
      <c r="BH631" s="1247"/>
      <c r="BI631" s="1247"/>
      <c r="BJ631" s="1247"/>
      <c r="BK631" s="1247"/>
      <c r="BL631" s="1247"/>
      <c r="BM631" s="1247"/>
      <c r="BN631" s="1247"/>
      <c r="BO631" s="1247"/>
      <c r="BP631" s="1247"/>
      <c r="BQ631" s="1248"/>
    </row>
    <row r="632" spans="1:69" s="229" customFormat="1" ht="12.75" x14ac:dyDescent="0.2">
      <c r="A632" s="1249"/>
      <c r="B632" s="1242"/>
      <c r="C632" s="1243"/>
      <c r="D632" s="1244"/>
      <c r="E632" s="1244"/>
      <c r="F632" s="1244"/>
      <c r="G632" s="1245"/>
      <c r="H632" s="1245"/>
      <c r="I632" s="1245"/>
      <c r="J632" s="1245"/>
      <c r="K632" s="1245"/>
      <c r="L632" s="1245"/>
      <c r="M632" s="1245"/>
      <c r="N632" s="1245"/>
      <c r="O632" s="1245"/>
      <c r="P632" s="1245"/>
      <c r="Q632" s="1245"/>
      <c r="R632" s="1245"/>
      <c r="S632" s="1245"/>
      <c r="T632" s="1245"/>
      <c r="U632" s="1245"/>
      <c r="V632" s="1245"/>
      <c r="W632" s="1245"/>
      <c r="X632" s="1245"/>
      <c r="Y632" s="1245"/>
      <c r="Z632" s="1245"/>
      <c r="AA632" s="1245"/>
      <c r="AB632" s="1245"/>
      <c r="AC632" s="1245"/>
      <c r="AD632" s="1245"/>
      <c r="AE632" s="1245"/>
      <c r="AF632" s="1245"/>
      <c r="AG632" s="1245"/>
      <c r="AH632" s="1245"/>
      <c r="AI632" s="1245"/>
      <c r="AJ632" s="1245"/>
      <c r="AK632" s="1245"/>
      <c r="AL632" s="1245"/>
      <c r="AM632" s="1245"/>
      <c r="AN632" s="1245"/>
      <c r="AO632" s="1245"/>
      <c r="AP632" s="1245"/>
      <c r="AQ632" s="1245"/>
      <c r="AR632" s="1245"/>
      <c r="AS632" s="1245"/>
      <c r="AT632" s="1245"/>
      <c r="AU632" s="1245"/>
      <c r="AV632" s="1245"/>
      <c r="AW632" s="1247"/>
      <c r="AX632" s="1247"/>
      <c r="AY632" s="1247"/>
      <c r="AZ632" s="1247"/>
      <c r="BA632" s="1247"/>
      <c r="BB632" s="1247"/>
      <c r="BC632" s="1247"/>
      <c r="BD632" s="1247"/>
      <c r="BE632" s="1247"/>
      <c r="BF632" s="1247"/>
      <c r="BG632" s="1247"/>
      <c r="BH632" s="1247"/>
      <c r="BI632" s="1247"/>
      <c r="BJ632" s="1247"/>
      <c r="BK632" s="1247"/>
      <c r="BL632" s="1247"/>
      <c r="BM632" s="1247"/>
      <c r="BN632" s="1247"/>
      <c r="BO632" s="1247"/>
      <c r="BP632" s="1247"/>
      <c r="BQ632" s="1248"/>
    </row>
    <row r="633" spans="1:69" s="229" customFormat="1" ht="12.75" x14ac:dyDescent="0.2">
      <c r="A633" s="1252" t="s">
        <v>534</v>
      </c>
      <c r="B633" s="1252"/>
      <c r="C633" s="1253"/>
      <c r="D633" s="1254"/>
      <c r="E633" s="1254"/>
      <c r="F633" s="1247"/>
      <c r="G633" s="1247"/>
      <c r="H633" s="1247"/>
      <c r="I633" s="1247"/>
      <c r="J633" s="1247"/>
      <c r="K633" s="1247"/>
      <c r="L633" s="1247"/>
      <c r="M633" s="1247"/>
      <c r="N633" s="1247"/>
      <c r="O633" s="1247"/>
      <c r="P633" s="1247"/>
      <c r="Q633" s="1247"/>
      <c r="R633" s="1247"/>
      <c r="S633" s="1247"/>
      <c r="T633" s="1247"/>
      <c r="U633" s="1247"/>
      <c r="V633" s="1247"/>
      <c r="W633" s="1247"/>
      <c r="X633" s="1247"/>
      <c r="Y633" s="1247"/>
      <c r="Z633" s="1247"/>
      <c r="AA633" s="1247"/>
      <c r="AB633" s="1247"/>
      <c r="AC633" s="1247"/>
      <c r="AD633" s="1247"/>
      <c r="AE633" s="1247"/>
      <c r="AF633" s="1247"/>
      <c r="AG633" s="1247"/>
      <c r="AH633" s="1247"/>
      <c r="AI633" s="1247"/>
      <c r="AJ633" s="1247"/>
      <c r="AK633" s="1247"/>
      <c r="AL633" s="1247"/>
      <c r="AM633" s="1247"/>
      <c r="AN633" s="1247"/>
      <c r="AO633" s="1247"/>
      <c r="AP633" s="1247"/>
      <c r="AQ633" s="1247"/>
      <c r="AR633" s="1247"/>
      <c r="AS633" s="1247"/>
      <c r="AT633" s="1247"/>
      <c r="AU633" s="1247"/>
      <c r="AV633" s="1247"/>
      <c r="AW633" s="1247"/>
      <c r="AX633" s="1247"/>
      <c r="AY633" s="1247"/>
      <c r="AZ633" s="1247"/>
      <c r="BA633" s="1247"/>
      <c r="BB633" s="1247"/>
      <c r="BC633" s="1247"/>
      <c r="BD633" s="1247"/>
      <c r="BE633" s="1247"/>
      <c r="BF633" s="1247"/>
      <c r="BG633" s="1247"/>
      <c r="BH633" s="1247"/>
      <c r="BI633" s="1247"/>
      <c r="BJ633" s="1247"/>
      <c r="BK633" s="1247"/>
      <c r="BL633" s="1247"/>
      <c r="BM633" s="1247"/>
      <c r="BN633" s="1247"/>
      <c r="BO633" s="1247"/>
      <c r="BP633" s="1247"/>
      <c r="BQ633" s="1248"/>
    </row>
    <row r="634" spans="1:69" s="229" customFormat="1" ht="12.75" x14ac:dyDescent="0.2">
      <c r="A634" s="1255">
        <v>1905</v>
      </c>
      <c r="B634" s="1242" t="s">
        <v>282</v>
      </c>
      <c r="C634" s="1243">
        <v>1</v>
      </c>
      <c r="D634" s="1247"/>
      <c r="E634" s="1247"/>
      <c r="F634" s="1247"/>
      <c r="G634" s="1247"/>
      <c r="H634" s="1247"/>
      <c r="I634" s="1247"/>
      <c r="J634" s="1247"/>
      <c r="K634" s="1247"/>
      <c r="L634" s="1247"/>
      <c r="M634" s="1247"/>
      <c r="N634" s="1247"/>
      <c r="O634" s="1247"/>
      <c r="P634" s="1247"/>
      <c r="Q634" s="1247"/>
      <c r="R634" s="1247"/>
      <c r="S634" s="1247"/>
      <c r="T634" s="1247"/>
      <c r="U634" s="1247"/>
      <c r="V634" s="1247"/>
      <c r="W634" s="1247"/>
      <c r="X634" s="1247"/>
      <c r="Y634" s="1247"/>
      <c r="Z634" s="1247"/>
      <c r="AA634" s="1247"/>
      <c r="AB634" s="1247"/>
      <c r="AC634" s="1247"/>
      <c r="AD634" s="1247"/>
      <c r="AE634" s="1247"/>
      <c r="AF634" s="1247"/>
      <c r="AG634" s="1247"/>
      <c r="AH634" s="1247"/>
      <c r="AI634" s="1247"/>
      <c r="AJ634" s="1247"/>
      <c r="AK634" s="1247"/>
      <c r="AL634" s="1247"/>
      <c r="AM634" s="1247"/>
      <c r="AN634" s="1247"/>
      <c r="AO634" s="1247"/>
      <c r="AP634" s="1247"/>
      <c r="AQ634" s="1247"/>
      <c r="AR634" s="1247"/>
      <c r="AS634" s="1247"/>
      <c r="AT634" s="1247"/>
      <c r="AU634" s="1247"/>
      <c r="AV634" s="1247"/>
      <c r="AW634" s="1244">
        <f>IF(ISERROR(VLOOKUP(VLOOKUP($A634, 'E4 TB Allocation Details'!$A$18:$L$214, MATCH("A &amp; G ID", 'E4 TB Allocation Details'!$A$18:$L$18, 0),FALSE), 'E2 Allocators'!$B$15:$W$358, MATCH(AW$17, 'E2 Allocators'!$B$15:$W$15, 0),FALSE)), 0, VLOOKUP(VLOOKUP($A634, 'E4 TB Allocation Details'!$A$18:$L$214, MATCH("A &amp; G ID", 'E4 TB Allocation Details'!$A$18:$L$18, 0),FALSE), 'E2 Allocators'!$B$15:$W$358, MATCH(AW$17, 'E2 Allocators'!$B$15:$W$15, 0),FALSE))</f>
        <v>0.56102449294777357</v>
      </c>
      <c r="AX634" s="1244">
        <f>IF(ISERROR(VLOOKUP(VLOOKUP($A634, 'E4 TB Allocation Details'!$A$18:$L$214, MATCH("A &amp; G ID", 'E4 TB Allocation Details'!$A$18:$L$18, 0),FALSE), 'E2 Allocators'!$B$15:$W$358, MATCH(AX$17, 'E2 Allocators'!$B$15:$W$15, 0),FALSE)), 0, VLOOKUP(VLOOKUP($A634, 'E4 TB Allocation Details'!$A$18:$L$214, MATCH("A &amp; G ID", 'E4 TB Allocation Details'!$A$18:$L$18, 0),FALSE), 'E2 Allocators'!$B$15:$W$358, MATCH(AX$17, 'E2 Allocators'!$B$15:$W$15, 0),FALSE))</f>
        <v>0.20726441245013677</v>
      </c>
      <c r="AY634" s="1244">
        <f>IF(ISERROR(VLOOKUP(VLOOKUP($A634, 'E4 TB Allocation Details'!$A$18:$L$214, MATCH("A &amp; G ID", 'E4 TB Allocation Details'!$A$18:$L$18, 0),FALSE), 'E2 Allocators'!$B$15:$W$358, MATCH(AY$17, 'E2 Allocators'!$B$15:$W$15, 0),FALSE)), 0, VLOOKUP(VLOOKUP($A634, 'E4 TB Allocation Details'!$A$18:$L$214, MATCH("A &amp; G ID", 'E4 TB Allocation Details'!$A$18:$L$18, 0),FALSE), 'E2 Allocators'!$B$15:$W$358, MATCH(AY$17, 'E2 Allocators'!$B$15:$W$15, 0),FALSE))</f>
        <v>0.16617365130361197</v>
      </c>
      <c r="AZ634" s="1244">
        <f>IF(ISERROR(VLOOKUP(VLOOKUP($A634, 'E4 TB Allocation Details'!$A$18:$L$214, MATCH("A &amp; G ID", 'E4 TB Allocation Details'!$A$18:$L$18, 0),FALSE), 'E2 Allocators'!$B$15:$W$358, MATCH(AZ$17, 'E2 Allocators'!$B$15:$W$15, 0),FALSE)), 0, VLOOKUP(VLOOKUP($A634, 'E4 TB Allocation Details'!$A$18:$L$214, MATCH("A &amp; G ID", 'E4 TB Allocation Details'!$A$18:$L$18, 0),FALSE), 'E2 Allocators'!$B$15:$W$358, MATCH(AZ$17, 'E2 Allocators'!$B$15:$W$15, 0),FALSE))</f>
        <v>0</v>
      </c>
      <c r="BA634" s="1244">
        <f>IF(ISERROR(VLOOKUP(VLOOKUP($A634, 'E4 TB Allocation Details'!$A$18:$L$214, MATCH("A &amp; G ID", 'E4 TB Allocation Details'!$A$18:$L$18, 0),FALSE), 'E2 Allocators'!$B$15:$W$358, MATCH(BA$17, 'E2 Allocators'!$B$15:$W$15, 0),FALSE)), 0, VLOOKUP(VLOOKUP($A634, 'E4 TB Allocation Details'!$A$18:$L$214, MATCH("A &amp; G ID", 'E4 TB Allocation Details'!$A$18:$L$18, 0),FALSE), 'E2 Allocators'!$B$15:$W$358, MATCH(BA$17, 'E2 Allocators'!$B$15:$W$15, 0),FALSE))</f>
        <v>0</v>
      </c>
      <c r="BB634" s="1244">
        <f>IF(ISERROR(VLOOKUP(VLOOKUP($A634, 'E4 TB Allocation Details'!$A$18:$L$214, MATCH("A &amp; G ID", 'E4 TB Allocation Details'!$A$18:$L$18, 0),FALSE), 'E2 Allocators'!$B$15:$W$358, MATCH(BB$17, 'E2 Allocators'!$B$15:$W$15, 0),FALSE)), 0, VLOOKUP(VLOOKUP($A634, 'E4 TB Allocation Details'!$A$18:$L$214, MATCH("A &amp; G ID", 'E4 TB Allocation Details'!$A$18:$L$18, 0),FALSE), 'E2 Allocators'!$B$15:$W$358, MATCH(BB$17, 'E2 Allocators'!$B$15:$W$15, 0),FALSE))</f>
        <v>3.5281566132409924E-2</v>
      </c>
      <c r="BC634" s="1244">
        <f>IF(ISERROR(VLOOKUP(VLOOKUP($A634, 'E4 TB Allocation Details'!$A$18:$L$214, MATCH("A &amp; G ID", 'E4 TB Allocation Details'!$A$18:$L$18, 0),FALSE), 'E2 Allocators'!$B$15:$W$358, MATCH(BC$17, 'E2 Allocators'!$B$15:$W$15, 0),FALSE)), 0, VLOOKUP(VLOOKUP($A634, 'E4 TB Allocation Details'!$A$18:$L$214, MATCH("A &amp; G ID", 'E4 TB Allocation Details'!$A$18:$L$18, 0),FALSE), 'E2 Allocators'!$B$15:$W$358, MATCH(BC$17, 'E2 Allocators'!$B$15:$W$15, 0),FALSE))</f>
        <v>2.9008962163701295E-2</v>
      </c>
      <c r="BD634" s="1244">
        <f>IF(ISERROR(VLOOKUP(VLOOKUP($A634, 'E4 TB Allocation Details'!$A$18:$L$214, MATCH("A &amp; G ID", 'E4 TB Allocation Details'!$A$18:$L$18, 0),FALSE), 'E2 Allocators'!$B$15:$W$358, MATCH(BD$17, 'E2 Allocators'!$B$15:$W$15, 0),FALSE)), 0, VLOOKUP(VLOOKUP($A634, 'E4 TB Allocation Details'!$A$18:$L$214, MATCH("A &amp; G ID", 'E4 TB Allocation Details'!$A$18:$L$18, 0),FALSE), 'E2 Allocators'!$B$15:$W$358, MATCH(BD$17, 'E2 Allocators'!$B$15:$W$15, 0),FALSE))</f>
        <v>0</v>
      </c>
      <c r="BE634" s="1244">
        <f>IF(ISERROR(VLOOKUP(VLOOKUP($A634, 'E4 TB Allocation Details'!$A$18:$L$214, MATCH("A &amp; G ID", 'E4 TB Allocation Details'!$A$18:$L$18, 0),FALSE), 'E2 Allocators'!$B$15:$W$358, MATCH(BE$17, 'E2 Allocators'!$B$15:$W$15, 0),FALSE)), 0, VLOOKUP(VLOOKUP($A634, 'E4 TB Allocation Details'!$A$18:$L$214, MATCH("A &amp; G ID", 'E4 TB Allocation Details'!$A$18:$L$18, 0),FALSE), 'E2 Allocators'!$B$15:$W$358, MATCH(BE$17, 'E2 Allocators'!$B$15:$W$15, 0),FALSE))</f>
        <v>1.2469150023665791E-3</v>
      </c>
      <c r="BF634" s="1244">
        <f>IF(ISERROR(VLOOKUP(VLOOKUP($A634, 'E4 TB Allocation Details'!$A$18:$L$214, MATCH("A &amp; G ID", 'E4 TB Allocation Details'!$A$18:$L$18, 0),FALSE), 'E2 Allocators'!$B$15:$W$358, MATCH(BF$17, 'E2 Allocators'!$B$15:$W$15, 0),FALSE)), 0, VLOOKUP(VLOOKUP($A634, 'E4 TB Allocation Details'!$A$18:$L$214, MATCH("A &amp; G ID", 'E4 TB Allocation Details'!$A$18:$L$18, 0),FALSE), 'E2 Allocators'!$B$15:$W$358, MATCH(BF$17, 'E2 Allocators'!$B$15:$W$15, 0),FALSE))</f>
        <v>0</v>
      </c>
      <c r="BG634" s="1244">
        <f>IF(ISERROR(VLOOKUP(VLOOKUP($A634, 'E4 TB Allocation Details'!$A$18:$L$214, MATCH("A &amp; G ID", 'E4 TB Allocation Details'!$A$18:$L$18, 0),FALSE), 'E2 Allocators'!$B$15:$W$358, MATCH(BG$17, 'E2 Allocators'!$B$15:$W$15, 0),FALSE)), 0, VLOOKUP(VLOOKUP($A634, 'E4 TB Allocation Details'!$A$18:$L$214, MATCH("A &amp; G ID", 'E4 TB Allocation Details'!$A$18:$L$18, 0),FALSE), 'E2 Allocators'!$B$15:$W$358, MATCH(BG$17, 'E2 Allocators'!$B$15:$W$15, 0),FALSE))</f>
        <v>0</v>
      </c>
      <c r="BH634" s="1244">
        <f>IF(ISERROR(VLOOKUP(VLOOKUP($A634, 'E4 TB Allocation Details'!$A$18:$L$214, MATCH("A &amp; G ID", 'E4 TB Allocation Details'!$A$18:$L$18, 0),FALSE), 'E2 Allocators'!$B$15:$W$358, MATCH(BH$17, 'E2 Allocators'!$B$15:$W$15, 0),FALSE)), 0, VLOOKUP(VLOOKUP($A634, 'E4 TB Allocation Details'!$A$18:$L$214, MATCH("A &amp; G ID", 'E4 TB Allocation Details'!$A$18:$L$18, 0),FALSE), 'E2 Allocators'!$B$15:$W$358, MATCH(BH$17, 'E2 Allocators'!$B$15:$W$15, 0),FALSE))</f>
        <v>0</v>
      </c>
      <c r="BI634" s="1244">
        <f>IF(ISERROR(VLOOKUP(VLOOKUP($A634, 'E4 TB Allocation Details'!$A$18:$L$214, MATCH("A &amp; G ID", 'E4 TB Allocation Details'!$A$18:$L$18, 0),FALSE), 'E2 Allocators'!$B$15:$W$358, MATCH(BI$17, 'E2 Allocators'!$B$15:$W$15, 0),FALSE)), 0, VLOOKUP(VLOOKUP($A634, 'E4 TB Allocation Details'!$A$18:$L$214, MATCH("A &amp; G ID", 'E4 TB Allocation Details'!$A$18:$L$18, 0),FALSE), 'E2 Allocators'!$B$15:$W$358, MATCH(BI$17, 'E2 Allocators'!$B$15:$W$15, 0),FALSE))</f>
        <v>0</v>
      </c>
      <c r="BJ634" s="1244">
        <f>IF(ISERROR(VLOOKUP(VLOOKUP($A634, 'E4 TB Allocation Details'!$A$18:$L$214, MATCH("A &amp; G ID", 'E4 TB Allocation Details'!$A$18:$L$18, 0),FALSE), 'E2 Allocators'!$B$15:$W$358, MATCH(BJ$17, 'E2 Allocators'!$B$15:$W$15, 0),FALSE)), 0, VLOOKUP(VLOOKUP($A634, 'E4 TB Allocation Details'!$A$18:$L$214, MATCH("A &amp; G ID", 'E4 TB Allocation Details'!$A$18:$L$18, 0),FALSE), 'E2 Allocators'!$B$15:$W$358, MATCH(BJ$17, 'E2 Allocators'!$B$15:$W$15, 0),FALSE))</f>
        <v>0</v>
      </c>
      <c r="BK634" s="1244">
        <f>IF(ISERROR(VLOOKUP(VLOOKUP($A634, 'E4 TB Allocation Details'!$A$18:$L$214, MATCH("A &amp; G ID", 'E4 TB Allocation Details'!$A$18:$L$18, 0),FALSE), 'E2 Allocators'!$B$15:$W$358, MATCH(BK$17, 'E2 Allocators'!$B$15:$W$15, 0),FALSE)), 0, VLOOKUP(VLOOKUP($A634, 'E4 TB Allocation Details'!$A$18:$L$214, MATCH("A &amp; G ID", 'E4 TB Allocation Details'!$A$18:$L$18, 0),FALSE), 'E2 Allocators'!$B$15:$W$358, MATCH(BK$17, 'E2 Allocators'!$B$15:$W$15, 0),FALSE))</f>
        <v>0</v>
      </c>
      <c r="BL634" s="1244">
        <f>IF(ISERROR(VLOOKUP(VLOOKUP($A634, 'E4 TB Allocation Details'!$A$18:$L$214, MATCH("A &amp; G ID", 'E4 TB Allocation Details'!$A$18:$L$18, 0),FALSE), 'E2 Allocators'!$B$15:$W$358, MATCH(BL$17, 'E2 Allocators'!$B$15:$W$15, 0),FALSE)), 0, VLOOKUP(VLOOKUP($A634, 'E4 TB Allocation Details'!$A$18:$L$214, MATCH("A &amp; G ID", 'E4 TB Allocation Details'!$A$18:$L$18, 0),FALSE), 'E2 Allocators'!$B$15:$W$358, MATCH(BL$17, 'E2 Allocators'!$B$15:$W$15, 0),FALSE))</f>
        <v>0</v>
      </c>
      <c r="BM634" s="1244">
        <f>IF(ISERROR(VLOOKUP(VLOOKUP($A634, 'E4 TB Allocation Details'!$A$18:$L$214, MATCH("A &amp; G ID", 'E4 TB Allocation Details'!$A$18:$L$18, 0),FALSE), 'E2 Allocators'!$B$15:$W$358, MATCH(BM$17, 'E2 Allocators'!$B$15:$W$15, 0),FALSE)), 0, VLOOKUP(VLOOKUP($A634, 'E4 TB Allocation Details'!$A$18:$L$214, MATCH("A &amp; G ID", 'E4 TB Allocation Details'!$A$18:$L$18, 0),FALSE), 'E2 Allocators'!$B$15:$W$358, MATCH(BM$17, 'E2 Allocators'!$B$15:$W$15, 0),FALSE))</f>
        <v>0</v>
      </c>
      <c r="BN634" s="1244">
        <f>IF(ISERROR(VLOOKUP(VLOOKUP($A634, 'E4 TB Allocation Details'!$A$18:$L$214, MATCH("A &amp; G ID", 'E4 TB Allocation Details'!$A$18:$L$18, 0),FALSE), 'E2 Allocators'!$B$15:$W$358, MATCH(BN$17, 'E2 Allocators'!$B$15:$W$15, 0),FALSE)), 0, VLOOKUP(VLOOKUP($A634, 'E4 TB Allocation Details'!$A$18:$L$214, MATCH("A &amp; G ID", 'E4 TB Allocation Details'!$A$18:$L$18, 0),FALSE), 'E2 Allocators'!$B$15:$W$358, MATCH(BN$17, 'E2 Allocators'!$B$15:$W$15, 0),FALSE))</f>
        <v>0</v>
      </c>
      <c r="BO634" s="1244">
        <f>IF(ISERROR(VLOOKUP(VLOOKUP($A634, 'E4 TB Allocation Details'!$A$18:$L$214, MATCH("A &amp; G ID", 'E4 TB Allocation Details'!$A$18:$L$18, 0),FALSE), 'E2 Allocators'!$B$15:$W$358, MATCH(BO$17, 'E2 Allocators'!$B$15:$W$15, 0),FALSE)), 0, VLOOKUP(VLOOKUP($A634, 'E4 TB Allocation Details'!$A$18:$L$214, MATCH("A &amp; G ID", 'E4 TB Allocation Details'!$A$18:$L$18, 0),FALSE), 'E2 Allocators'!$B$15:$W$358, MATCH(BO$17, 'E2 Allocators'!$B$15:$W$15, 0),FALSE))</f>
        <v>0</v>
      </c>
      <c r="BP634" s="1244">
        <f>IF(ISERROR(VLOOKUP(VLOOKUP($A634, 'E4 TB Allocation Details'!$A$18:$L$214, MATCH("A &amp; G ID", 'E4 TB Allocation Details'!$A$18:$L$18, 0),FALSE), 'E2 Allocators'!$B$15:$W$358, MATCH(BP$17, 'E2 Allocators'!$B$15:$W$15, 0),FALSE)), 0, VLOOKUP(VLOOKUP($A634, 'E4 TB Allocation Details'!$A$18:$L$214, MATCH("A &amp; G ID", 'E4 TB Allocation Details'!$A$18:$L$18, 0),FALSE), 'E2 Allocators'!$B$15:$W$358, MATCH(BP$17, 'E2 Allocators'!$B$15:$W$15, 0),FALSE))</f>
        <v>0</v>
      </c>
      <c r="BQ634" s="1248">
        <f>SUM(AW634:BP634)</f>
        <v>1</v>
      </c>
    </row>
    <row r="635" spans="1:69" s="229" customFormat="1" ht="12.75" x14ac:dyDescent="0.2">
      <c r="A635" s="1255">
        <v>1906</v>
      </c>
      <c r="B635" s="1242" t="s">
        <v>283</v>
      </c>
      <c r="C635" s="1243">
        <v>1</v>
      </c>
      <c r="D635" s="1247"/>
      <c r="E635" s="1247"/>
      <c r="F635" s="1247"/>
      <c r="G635" s="1247"/>
      <c r="H635" s="1247"/>
      <c r="I635" s="1247"/>
      <c r="J635" s="1247"/>
      <c r="K635" s="1247"/>
      <c r="L635" s="1247"/>
      <c r="M635" s="1247"/>
      <c r="N635" s="1247"/>
      <c r="O635" s="1247"/>
      <c r="P635" s="1247"/>
      <c r="Q635" s="1247"/>
      <c r="R635" s="1247"/>
      <c r="S635" s="1247"/>
      <c r="T635" s="1247"/>
      <c r="U635" s="1247"/>
      <c r="V635" s="1247"/>
      <c r="W635" s="1247"/>
      <c r="X635" s="1247"/>
      <c r="Y635" s="1247"/>
      <c r="Z635" s="1247"/>
      <c r="AA635" s="1247"/>
      <c r="AB635" s="2192"/>
      <c r="AC635" s="2192"/>
      <c r="AD635" s="2192"/>
      <c r="AE635" s="2192"/>
      <c r="AF635" s="2192"/>
      <c r="AG635" s="2192"/>
      <c r="AH635" s="2192"/>
      <c r="AI635" s="2192"/>
      <c r="AJ635" s="2192"/>
      <c r="AK635" s="2192"/>
      <c r="AL635" s="2192"/>
      <c r="AM635" s="2192"/>
      <c r="AN635" s="2192"/>
      <c r="AO635" s="2192"/>
      <c r="AP635" s="2192"/>
      <c r="AQ635" s="2192"/>
      <c r="AR635" s="2192"/>
      <c r="AS635" s="2192"/>
      <c r="AT635" s="2192"/>
      <c r="AU635" s="2192"/>
      <c r="AV635" s="1247"/>
      <c r="AW635" s="1244">
        <f>IF(ISERROR(VLOOKUP(VLOOKUP($A635, 'E4 TB Allocation Details'!$A$18:$L$214, MATCH("A &amp; G ID", 'E4 TB Allocation Details'!$A$18:$L$18, 0),FALSE), 'E2 Allocators'!$B$15:$W$358, MATCH(AW$17, 'E2 Allocators'!$B$15:$W$15, 0),FALSE)), 0, VLOOKUP(VLOOKUP($A635, 'E4 TB Allocation Details'!$A$18:$L$214, MATCH("A &amp; G ID", 'E4 TB Allocation Details'!$A$18:$L$18, 0),FALSE), 'E2 Allocators'!$B$15:$W$358, MATCH(AW$17, 'E2 Allocators'!$B$15:$W$15, 0),FALSE))</f>
        <v>0.56102449294777357</v>
      </c>
      <c r="AX635" s="1244">
        <f>IF(ISERROR(VLOOKUP(VLOOKUP($A635, 'E4 TB Allocation Details'!$A$18:$L$214, MATCH("A &amp; G ID", 'E4 TB Allocation Details'!$A$18:$L$18, 0),FALSE), 'E2 Allocators'!$B$15:$W$358, MATCH(AX$17, 'E2 Allocators'!$B$15:$W$15, 0),FALSE)), 0, VLOOKUP(VLOOKUP($A635, 'E4 TB Allocation Details'!$A$18:$L$214, MATCH("A &amp; G ID", 'E4 TB Allocation Details'!$A$18:$L$18, 0),FALSE), 'E2 Allocators'!$B$15:$W$358, MATCH(AX$17, 'E2 Allocators'!$B$15:$W$15, 0),FALSE))</f>
        <v>0.20726441245013677</v>
      </c>
      <c r="AY635" s="1244">
        <f>IF(ISERROR(VLOOKUP(VLOOKUP($A635, 'E4 TB Allocation Details'!$A$18:$L$214, MATCH("A &amp; G ID", 'E4 TB Allocation Details'!$A$18:$L$18, 0),FALSE), 'E2 Allocators'!$B$15:$W$358, MATCH(AY$17, 'E2 Allocators'!$B$15:$W$15, 0),FALSE)), 0, VLOOKUP(VLOOKUP($A635, 'E4 TB Allocation Details'!$A$18:$L$214, MATCH("A &amp; G ID", 'E4 TB Allocation Details'!$A$18:$L$18, 0),FALSE), 'E2 Allocators'!$B$15:$W$358, MATCH(AY$17, 'E2 Allocators'!$B$15:$W$15, 0),FALSE))</f>
        <v>0.16617365130361197</v>
      </c>
      <c r="AZ635" s="1244">
        <f>IF(ISERROR(VLOOKUP(VLOOKUP($A635, 'E4 TB Allocation Details'!$A$18:$L$214, MATCH("A &amp; G ID", 'E4 TB Allocation Details'!$A$18:$L$18, 0),FALSE), 'E2 Allocators'!$B$15:$W$358, MATCH(AZ$17, 'E2 Allocators'!$B$15:$W$15, 0),FALSE)), 0, VLOOKUP(VLOOKUP($A635, 'E4 TB Allocation Details'!$A$18:$L$214, MATCH("A &amp; G ID", 'E4 TB Allocation Details'!$A$18:$L$18, 0),FALSE), 'E2 Allocators'!$B$15:$W$358, MATCH(AZ$17, 'E2 Allocators'!$B$15:$W$15, 0),FALSE))</f>
        <v>0</v>
      </c>
      <c r="BA635" s="1244">
        <f>IF(ISERROR(VLOOKUP(VLOOKUP($A635, 'E4 TB Allocation Details'!$A$18:$L$214, MATCH("A &amp; G ID", 'E4 TB Allocation Details'!$A$18:$L$18, 0),FALSE), 'E2 Allocators'!$B$15:$W$358, MATCH(BA$17, 'E2 Allocators'!$B$15:$W$15, 0),FALSE)), 0, VLOOKUP(VLOOKUP($A635, 'E4 TB Allocation Details'!$A$18:$L$214, MATCH("A &amp; G ID", 'E4 TB Allocation Details'!$A$18:$L$18, 0),FALSE), 'E2 Allocators'!$B$15:$W$358, MATCH(BA$17, 'E2 Allocators'!$B$15:$W$15, 0),FALSE))</f>
        <v>0</v>
      </c>
      <c r="BB635" s="1244">
        <f>IF(ISERROR(VLOOKUP(VLOOKUP($A635, 'E4 TB Allocation Details'!$A$18:$L$214, MATCH("A &amp; G ID", 'E4 TB Allocation Details'!$A$18:$L$18, 0),FALSE), 'E2 Allocators'!$B$15:$W$358, MATCH(BB$17, 'E2 Allocators'!$B$15:$W$15, 0),FALSE)), 0, VLOOKUP(VLOOKUP($A635, 'E4 TB Allocation Details'!$A$18:$L$214, MATCH("A &amp; G ID", 'E4 TB Allocation Details'!$A$18:$L$18, 0),FALSE), 'E2 Allocators'!$B$15:$W$358, MATCH(BB$17, 'E2 Allocators'!$B$15:$W$15, 0),FALSE))</f>
        <v>3.5281566132409924E-2</v>
      </c>
      <c r="BC635" s="1244">
        <f>IF(ISERROR(VLOOKUP(VLOOKUP($A635, 'E4 TB Allocation Details'!$A$18:$L$214, MATCH("A &amp; G ID", 'E4 TB Allocation Details'!$A$18:$L$18, 0),FALSE), 'E2 Allocators'!$B$15:$W$358, MATCH(BC$17, 'E2 Allocators'!$B$15:$W$15, 0),FALSE)), 0, VLOOKUP(VLOOKUP($A635, 'E4 TB Allocation Details'!$A$18:$L$214, MATCH("A &amp; G ID", 'E4 TB Allocation Details'!$A$18:$L$18, 0),FALSE), 'E2 Allocators'!$B$15:$W$358, MATCH(BC$17, 'E2 Allocators'!$B$15:$W$15, 0),FALSE))</f>
        <v>2.9008962163701295E-2</v>
      </c>
      <c r="BD635" s="1244">
        <f>IF(ISERROR(VLOOKUP(VLOOKUP($A635, 'E4 TB Allocation Details'!$A$18:$L$214, MATCH("A &amp; G ID", 'E4 TB Allocation Details'!$A$18:$L$18, 0),FALSE), 'E2 Allocators'!$B$15:$W$358, MATCH(BD$17, 'E2 Allocators'!$B$15:$W$15, 0),FALSE)), 0, VLOOKUP(VLOOKUP($A635, 'E4 TB Allocation Details'!$A$18:$L$214, MATCH("A &amp; G ID", 'E4 TB Allocation Details'!$A$18:$L$18, 0),FALSE), 'E2 Allocators'!$B$15:$W$358, MATCH(BD$17, 'E2 Allocators'!$B$15:$W$15, 0),FALSE))</f>
        <v>0</v>
      </c>
      <c r="BE635" s="1244">
        <f>IF(ISERROR(VLOOKUP(VLOOKUP($A635, 'E4 TB Allocation Details'!$A$18:$L$214, MATCH("A &amp; G ID", 'E4 TB Allocation Details'!$A$18:$L$18, 0),FALSE), 'E2 Allocators'!$B$15:$W$358, MATCH(BE$17, 'E2 Allocators'!$B$15:$W$15, 0),FALSE)), 0, VLOOKUP(VLOOKUP($A635, 'E4 TB Allocation Details'!$A$18:$L$214, MATCH("A &amp; G ID", 'E4 TB Allocation Details'!$A$18:$L$18, 0),FALSE), 'E2 Allocators'!$B$15:$W$358, MATCH(BE$17, 'E2 Allocators'!$B$15:$W$15, 0),FALSE))</f>
        <v>1.2469150023665791E-3</v>
      </c>
      <c r="BF635" s="1244">
        <f>IF(ISERROR(VLOOKUP(VLOOKUP($A635, 'E4 TB Allocation Details'!$A$18:$L$214, MATCH("A &amp; G ID", 'E4 TB Allocation Details'!$A$18:$L$18, 0),FALSE), 'E2 Allocators'!$B$15:$W$358, MATCH(BF$17, 'E2 Allocators'!$B$15:$W$15, 0),FALSE)), 0, VLOOKUP(VLOOKUP($A635, 'E4 TB Allocation Details'!$A$18:$L$214, MATCH("A &amp; G ID", 'E4 TB Allocation Details'!$A$18:$L$18, 0),FALSE), 'E2 Allocators'!$B$15:$W$358, MATCH(BF$17, 'E2 Allocators'!$B$15:$W$15, 0),FALSE))</f>
        <v>0</v>
      </c>
      <c r="BG635" s="1244">
        <f>IF(ISERROR(VLOOKUP(VLOOKUP($A635, 'E4 TB Allocation Details'!$A$18:$L$214, MATCH("A &amp; G ID", 'E4 TB Allocation Details'!$A$18:$L$18, 0),FALSE), 'E2 Allocators'!$B$15:$W$358, MATCH(BG$17, 'E2 Allocators'!$B$15:$W$15, 0),FALSE)), 0, VLOOKUP(VLOOKUP($A635, 'E4 TB Allocation Details'!$A$18:$L$214, MATCH("A &amp; G ID", 'E4 TB Allocation Details'!$A$18:$L$18, 0),FALSE), 'E2 Allocators'!$B$15:$W$358, MATCH(BG$17, 'E2 Allocators'!$B$15:$W$15, 0),FALSE))</f>
        <v>0</v>
      </c>
      <c r="BH635" s="1244">
        <f>IF(ISERROR(VLOOKUP(VLOOKUP($A635, 'E4 TB Allocation Details'!$A$18:$L$214, MATCH("A &amp; G ID", 'E4 TB Allocation Details'!$A$18:$L$18, 0),FALSE), 'E2 Allocators'!$B$15:$W$358, MATCH(BH$17, 'E2 Allocators'!$B$15:$W$15, 0),FALSE)), 0, VLOOKUP(VLOOKUP($A635, 'E4 TB Allocation Details'!$A$18:$L$214, MATCH("A &amp; G ID", 'E4 TB Allocation Details'!$A$18:$L$18, 0),FALSE), 'E2 Allocators'!$B$15:$W$358, MATCH(BH$17, 'E2 Allocators'!$B$15:$W$15, 0),FALSE))</f>
        <v>0</v>
      </c>
      <c r="BI635" s="1244">
        <f>IF(ISERROR(VLOOKUP(VLOOKUP($A635, 'E4 TB Allocation Details'!$A$18:$L$214, MATCH("A &amp; G ID", 'E4 TB Allocation Details'!$A$18:$L$18, 0),FALSE), 'E2 Allocators'!$B$15:$W$358, MATCH(BI$17, 'E2 Allocators'!$B$15:$W$15, 0),FALSE)), 0, VLOOKUP(VLOOKUP($A635, 'E4 TB Allocation Details'!$A$18:$L$214, MATCH("A &amp; G ID", 'E4 TB Allocation Details'!$A$18:$L$18, 0),FALSE), 'E2 Allocators'!$B$15:$W$358, MATCH(BI$17, 'E2 Allocators'!$B$15:$W$15, 0),FALSE))</f>
        <v>0</v>
      </c>
      <c r="BJ635" s="1244">
        <f>IF(ISERROR(VLOOKUP(VLOOKUP($A635, 'E4 TB Allocation Details'!$A$18:$L$214, MATCH("A &amp; G ID", 'E4 TB Allocation Details'!$A$18:$L$18, 0),FALSE), 'E2 Allocators'!$B$15:$W$358, MATCH(BJ$17, 'E2 Allocators'!$B$15:$W$15, 0),FALSE)), 0, VLOOKUP(VLOOKUP($A635, 'E4 TB Allocation Details'!$A$18:$L$214, MATCH("A &amp; G ID", 'E4 TB Allocation Details'!$A$18:$L$18, 0),FALSE), 'E2 Allocators'!$B$15:$W$358, MATCH(BJ$17, 'E2 Allocators'!$B$15:$W$15, 0),FALSE))</f>
        <v>0</v>
      </c>
      <c r="BK635" s="1244">
        <f>IF(ISERROR(VLOOKUP(VLOOKUP($A635, 'E4 TB Allocation Details'!$A$18:$L$214, MATCH("A &amp; G ID", 'E4 TB Allocation Details'!$A$18:$L$18, 0),FALSE), 'E2 Allocators'!$B$15:$W$358, MATCH(BK$17, 'E2 Allocators'!$B$15:$W$15, 0),FALSE)), 0, VLOOKUP(VLOOKUP($A635, 'E4 TB Allocation Details'!$A$18:$L$214, MATCH("A &amp; G ID", 'E4 TB Allocation Details'!$A$18:$L$18, 0),FALSE), 'E2 Allocators'!$B$15:$W$358, MATCH(BK$17, 'E2 Allocators'!$B$15:$W$15, 0),FALSE))</f>
        <v>0</v>
      </c>
      <c r="BL635" s="1244">
        <f>IF(ISERROR(VLOOKUP(VLOOKUP($A635, 'E4 TB Allocation Details'!$A$18:$L$214, MATCH("A &amp; G ID", 'E4 TB Allocation Details'!$A$18:$L$18, 0),FALSE), 'E2 Allocators'!$B$15:$W$358, MATCH(BL$17, 'E2 Allocators'!$B$15:$W$15, 0),FALSE)), 0, VLOOKUP(VLOOKUP($A635, 'E4 TB Allocation Details'!$A$18:$L$214, MATCH("A &amp; G ID", 'E4 TB Allocation Details'!$A$18:$L$18, 0),FALSE), 'E2 Allocators'!$B$15:$W$358, MATCH(BL$17, 'E2 Allocators'!$B$15:$W$15, 0),FALSE))</f>
        <v>0</v>
      </c>
      <c r="BM635" s="1244">
        <f>IF(ISERROR(VLOOKUP(VLOOKUP($A635, 'E4 TB Allocation Details'!$A$18:$L$214, MATCH("A &amp; G ID", 'E4 TB Allocation Details'!$A$18:$L$18, 0),FALSE), 'E2 Allocators'!$B$15:$W$358, MATCH(BM$17, 'E2 Allocators'!$B$15:$W$15, 0),FALSE)), 0, VLOOKUP(VLOOKUP($A635, 'E4 TB Allocation Details'!$A$18:$L$214, MATCH("A &amp; G ID", 'E4 TB Allocation Details'!$A$18:$L$18, 0),FALSE), 'E2 Allocators'!$B$15:$W$358, MATCH(BM$17, 'E2 Allocators'!$B$15:$W$15, 0),FALSE))</f>
        <v>0</v>
      </c>
      <c r="BN635" s="1244">
        <f>IF(ISERROR(VLOOKUP(VLOOKUP($A635, 'E4 TB Allocation Details'!$A$18:$L$214, MATCH("A &amp; G ID", 'E4 TB Allocation Details'!$A$18:$L$18, 0),FALSE), 'E2 Allocators'!$B$15:$W$358, MATCH(BN$17, 'E2 Allocators'!$B$15:$W$15, 0),FALSE)), 0, VLOOKUP(VLOOKUP($A635, 'E4 TB Allocation Details'!$A$18:$L$214, MATCH("A &amp; G ID", 'E4 TB Allocation Details'!$A$18:$L$18, 0),FALSE), 'E2 Allocators'!$B$15:$W$358, MATCH(BN$17, 'E2 Allocators'!$B$15:$W$15, 0),FALSE))</f>
        <v>0</v>
      </c>
      <c r="BO635" s="1244">
        <f>IF(ISERROR(VLOOKUP(VLOOKUP($A635, 'E4 TB Allocation Details'!$A$18:$L$214, MATCH("A &amp; G ID", 'E4 TB Allocation Details'!$A$18:$L$18, 0),FALSE), 'E2 Allocators'!$B$15:$W$358, MATCH(BO$17, 'E2 Allocators'!$B$15:$W$15, 0),FALSE)), 0, VLOOKUP(VLOOKUP($A635, 'E4 TB Allocation Details'!$A$18:$L$214, MATCH("A &amp; G ID", 'E4 TB Allocation Details'!$A$18:$L$18, 0),FALSE), 'E2 Allocators'!$B$15:$W$358, MATCH(BO$17, 'E2 Allocators'!$B$15:$W$15, 0),FALSE))</f>
        <v>0</v>
      </c>
      <c r="BP635" s="1244">
        <f>IF(ISERROR(VLOOKUP(VLOOKUP($A635, 'E4 TB Allocation Details'!$A$18:$L$214, MATCH("A &amp; G ID", 'E4 TB Allocation Details'!$A$18:$L$18, 0),FALSE), 'E2 Allocators'!$B$15:$W$358, MATCH(BP$17, 'E2 Allocators'!$B$15:$W$15, 0),FALSE)), 0, VLOOKUP(VLOOKUP($A635, 'E4 TB Allocation Details'!$A$18:$L$214, MATCH("A &amp; G ID", 'E4 TB Allocation Details'!$A$18:$L$18, 0),FALSE), 'E2 Allocators'!$B$15:$W$358, MATCH(BP$17, 'E2 Allocators'!$B$15:$W$15, 0),FALSE))</f>
        <v>0</v>
      </c>
      <c r="BQ635" s="1248">
        <f t="shared" ref="BQ635:BQ653" si="903">SUM(AW635:BP635)</f>
        <v>1</v>
      </c>
    </row>
    <row r="636" spans="1:69" s="229" customFormat="1" ht="12.75" x14ac:dyDescent="0.2">
      <c r="A636" s="1255">
        <v>1908</v>
      </c>
      <c r="B636" s="1242" t="s">
        <v>284</v>
      </c>
      <c r="C636" s="1243">
        <v>1</v>
      </c>
      <c r="D636" s="1247"/>
      <c r="E636" s="1247"/>
      <c r="F636" s="1247"/>
      <c r="G636" s="1247"/>
      <c r="H636" s="1247"/>
      <c r="I636" s="1247"/>
      <c r="J636" s="1247"/>
      <c r="K636" s="1247"/>
      <c r="L636" s="1247"/>
      <c r="M636" s="1247"/>
      <c r="N636" s="1247"/>
      <c r="O636" s="1247"/>
      <c r="P636" s="1247"/>
      <c r="Q636" s="1247"/>
      <c r="R636" s="1247"/>
      <c r="S636" s="1247"/>
      <c r="T636" s="1247"/>
      <c r="U636" s="1247"/>
      <c r="V636" s="1247"/>
      <c r="W636" s="1247"/>
      <c r="X636" s="1247"/>
      <c r="Y636" s="1247"/>
      <c r="Z636" s="1247"/>
      <c r="AA636" s="1247"/>
      <c r="AB636" s="1247"/>
      <c r="AC636" s="1247"/>
      <c r="AD636" s="1247"/>
      <c r="AE636" s="1247"/>
      <c r="AF636" s="1247"/>
      <c r="AG636" s="1247"/>
      <c r="AH636" s="1247"/>
      <c r="AI636" s="1247"/>
      <c r="AJ636" s="1247"/>
      <c r="AK636" s="1247"/>
      <c r="AL636" s="1247"/>
      <c r="AM636" s="1247"/>
      <c r="AN636" s="1247"/>
      <c r="AO636" s="1247"/>
      <c r="AP636" s="1247"/>
      <c r="AQ636" s="1247"/>
      <c r="AR636" s="1247"/>
      <c r="AS636" s="1247"/>
      <c r="AT636" s="1247"/>
      <c r="AU636" s="1247"/>
      <c r="AV636" s="1247"/>
      <c r="AW636" s="1244">
        <f>IF(ISERROR(VLOOKUP(VLOOKUP($A636, 'E4 TB Allocation Details'!$A$18:$L$214, MATCH("A &amp; G ID", 'E4 TB Allocation Details'!$A$18:$L$18, 0),FALSE), 'E2 Allocators'!$B$15:$W$358, MATCH(AW$17, 'E2 Allocators'!$B$15:$W$15, 0),FALSE)), 0, VLOOKUP(VLOOKUP($A636, 'E4 TB Allocation Details'!$A$18:$L$214, MATCH("A &amp; G ID", 'E4 TB Allocation Details'!$A$18:$L$18, 0),FALSE), 'E2 Allocators'!$B$15:$W$358, MATCH(AW$17, 'E2 Allocators'!$B$15:$W$15, 0),FALSE))</f>
        <v>0.56102449294777357</v>
      </c>
      <c r="AX636" s="1244">
        <f>IF(ISERROR(VLOOKUP(VLOOKUP($A636, 'E4 TB Allocation Details'!$A$18:$L$214, MATCH("A &amp; G ID", 'E4 TB Allocation Details'!$A$18:$L$18, 0),FALSE), 'E2 Allocators'!$B$15:$W$358, MATCH(AX$17, 'E2 Allocators'!$B$15:$W$15, 0),FALSE)), 0, VLOOKUP(VLOOKUP($A636, 'E4 TB Allocation Details'!$A$18:$L$214, MATCH("A &amp; G ID", 'E4 TB Allocation Details'!$A$18:$L$18, 0),FALSE), 'E2 Allocators'!$B$15:$W$358, MATCH(AX$17, 'E2 Allocators'!$B$15:$W$15, 0),FALSE))</f>
        <v>0.20726441245013677</v>
      </c>
      <c r="AY636" s="1244">
        <f>IF(ISERROR(VLOOKUP(VLOOKUP($A636, 'E4 TB Allocation Details'!$A$18:$L$214, MATCH("A &amp; G ID", 'E4 TB Allocation Details'!$A$18:$L$18, 0),FALSE), 'E2 Allocators'!$B$15:$W$358, MATCH(AY$17, 'E2 Allocators'!$B$15:$W$15, 0),FALSE)), 0, VLOOKUP(VLOOKUP($A636, 'E4 TB Allocation Details'!$A$18:$L$214, MATCH("A &amp; G ID", 'E4 TB Allocation Details'!$A$18:$L$18, 0),FALSE), 'E2 Allocators'!$B$15:$W$358, MATCH(AY$17, 'E2 Allocators'!$B$15:$W$15, 0),FALSE))</f>
        <v>0.16617365130361197</v>
      </c>
      <c r="AZ636" s="1244">
        <f>IF(ISERROR(VLOOKUP(VLOOKUP($A636, 'E4 TB Allocation Details'!$A$18:$L$214, MATCH("A &amp; G ID", 'E4 TB Allocation Details'!$A$18:$L$18, 0),FALSE), 'E2 Allocators'!$B$15:$W$358, MATCH(AZ$17, 'E2 Allocators'!$B$15:$W$15, 0),FALSE)), 0, VLOOKUP(VLOOKUP($A636, 'E4 TB Allocation Details'!$A$18:$L$214, MATCH("A &amp; G ID", 'E4 TB Allocation Details'!$A$18:$L$18, 0),FALSE), 'E2 Allocators'!$B$15:$W$358, MATCH(AZ$17, 'E2 Allocators'!$B$15:$W$15, 0),FALSE))</f>
        <v>0</v>
      </c>
      <c r="BA636" s="1244">
        <f>IF(ISERROR(VLOOKUP(VLOOKUP($A636, 'E4 TB Allocation Details'!$A$18:$L$214, MATCH("A &amp; G ID", 'E4 TB Allocation Details'!$A$18:$L$18, 0),FALSE), 'E2 Allocators'!$B$15:$W$358, MATCH(BA$17, 'E2 Allocators'!$B$15:$W$15, 0),FALSE)), 0, VLOOKUP(VLOOKUP($A636, 'E4 TB Allocation Details'!$A$18:$L$214, MATCH("A &amp; G ID", 'E4 TB Allocation Details'!$A$18:$L$18, 0),FALSE), 'E2 Allocators'!$B$15:$W$358, MATCH(BA$17, 'E2 Allocators'!$B$15:$W$15, 0),FALSE))</f>
        <v>0</v>
      </c>
      <c r="BB636" s="1244">
        <f>IF(ISERROR(VLOOKUP(VLOOKUP($A636, 'E4 TB Allocation Details'!$A$18:$L$214, MATCH("A &amp; G ID", 'E4 TB Allocation Details'!$A$18:$L$18, 0),FALSE), 'E2 Allocators'!$B$15:$W$358, MATCH(BB$17, 'E2 Allocators'!$B$15:$W$15, 0),FALSE)), 0, VLOOKUP(VLOOKUP($A636, 'E4 TB Allocation Details'!$A$18:$L$214, MATCH("A &amp; G ID", 'E4 TB Allocation Details'!$A$18:$L$18, 0),FALSE), 'E2 Allocators'!$B$15:$W$358, MATCH(BB$17, 'E2 Allocators'!$B$15:$W$15, 0),FALSE))</f>
        <v>3.5281566132409924E-2</v>
      </c>
      <c r="BC636" s="1244">
        <f>IF(ISERROR(VLOOKUP(VLOOKUP($A636, 'E4 TB Allocation Details'!$A$18:$L$214, MATCH("A &amp; G ID", 'E4 TB Allocation Details'!$A$18:$L$18, 0),FALSE), 'E2 Allocators'!$B$15:$W$358, MATCH(BC$17, 'E2 Allocators'!$B$15:$W$15, 0),FALSE)), 0, VLOOKUP(VLOOKUP($A636, 'E4 TB Allocation Details'!$A$18:$L$214, MATCH("A &amp; G ID", 'E4 TB Allocation Details'!$A$18:$L$18, 0),FALSE), 'E2 Allocators'!$B$15:$W$358, MATCH(BC$17, 'E2 Allocators'!$B$15:$W$15, 0),FALSE))</f>
        <v>2.9008962163701295E-2</v>
      </c>
      <c r="BD636" s="1244">
        <f>IF(ISERROR(VLOOKUP(VLOOKUP($A636, 'E4 TB Allocation Details'!$A$18:$L$214, MATCH("A &amp; G ID", 'E4 TB Allocation Details'!$A$18:$L$18, 0),FALSE), 'E2 Allocators'!$B$15:$W$358, MATCH(BD$17, 'E2 Allocators'!$B$15:$W$15, 0),FALSE)), 0, VLOOKUP(VLOOKUP($A636, 'E4 TB Allocation Details'!$A$18:$L$214, MATCH("A &amp; G ID", 'E4 TB Allocation Details'!$A$18:$L$18, 0),FALSE), 'E2 Allocators'!$B$15:$W$358, MATCH(BD$17, 'E2 Allocators'!$B$15:$W$15, 0),FALSE))</f>
        <v>0</v>
      </c>
      <c r="BE636" s="1244">
        <f>IF(ISERROR(VLOOKUP(VLOOKUP($A636, 'E4 TB Allocation Details'!$A$18:$L$214, MATCH("A &amp; G ID", 'E4 TB Allocation Details'!$A$18:$L$18, 0),FALSE), 'E2 Allocators'!$B$15:$W$358, MATCH(BE$17, 'E2 Allocators'!$B$15:$W$15, 0),FALSE)), 0, VLOOKUP(VLOOKUP($A636, 'E4 TB Allocation Details'!$A$18:$L$214, MATCH("A &amp; G ID", 'E4 TB Allocation Details'!$A$18:$L$18, 0),FALSE), 'E2 Allocators'!$B$15:$W$358, MATCH(BE$17, 'E2 Allocators'!$B$15:$W$15, 0),FALSE))</f>
        <v>1.2469150023665791E-3</v>
      </c>
      <c r="BF636" s="1244">
        <f>IF(ISERROR(VLOOKUP(VLOOKUP($A636, 'E4 TB Allocation Details'!$A$18:$L$214, MATCH("A &amp; G ID", 'E4 TB Allocation Details'!$A$18:$L$18, 0),FALSE), 'E2 Allocators'!$B$15:$W$358, MATCH(BF$17, 'E2 Allocators'!$B$15:$W$15, 0),FALSE)), 0, VLOOKUP(VLOOKUP($A636, 'E4 TB Allocation Details'!$A$18:$L$214, MATCH("A &amp; G ID", 'E4 TB Allocation Details'!$A$18:$L$18, 0),FALSE), 'E2 Allocators'!$B$15:$W$358, MATCH(BF$17, 'E2 Allocators'!$B$15:$W$15, 0),FALSE))</f>
        <v>0</v>
      </c>
      <c r="BG636" s="1244">
        <f>IF(ISERROR(VLOOKUP(VLOOKUP($A636, 'E4 TB Allocation Details'!$A$18:$L$214, MATCH("A &amp; G ID", 'E4 TB Allocation Details'!$A$18:$L$18, 0),FALSE), 'E2 Allocators'!$B$15:$W$358, MATCH(BG$17, 'E2 Allocators'!$B$15:$W$15, 0),FALSE)), 0, VLOOKUP(VLOOKUP($A636, 'E4 TB Allocation Details'!$A$18:$L$214, MATCH("A &amp; G ID", 'E4 TB Allocation Details'!$A$18:$L$18, 0),FALSE), 'E2 Allocators'!$B$15:$W$358, MATCH(BG$17, 'E2 Allocators'!$B$15:$W$15, 0),FALSE))</f>
        <v>0</v>
      </c>
      <c r="BH636" s="1244">
        <f>IF(ISERROR(VLOOKUP(VLOOKUP($A636, 'E4 TB Allocation Details'!$A$18:$L$214, MATCH("A &amp; G ID", 'E4 TB Allocation Details'!$A$18:$L$18, 0),FALSE), 'E2 Allocators'!$B$15:$W$358, MATCH(BH$17, 'E2 Allocators'!$B$15:$W$15, 0),FALSE)), 0, VLOOKUP(VLOOKUP($A636, 'E4 TB Allocation Details'!$A$18:$L$214, MATCH("A &amp; G ID", 'E4 TB Allocation Details'!$A$18:$L$18, 0),FALSE), 'E2 Allocators'!$B$15:$W$358, MATCH(BH$17, 'E2 Allocators'!$B$15:$W$15, 0),FALSE))</f>
        <v>0</v>
      </c>
      <c r="BI636" s="1244">
        <f>IF(ISERROR(VLOOKUP(VLOOKUP($A636, 'E4 TB Allocation Details'!$A$18:$L$214, MATCH("A &amp; G ID", 'E4 TB Allocation Details'!$A$18:$L$18, 0),FALSE), 'E2 Allocators'!$B$15:$W$358, MATCH(BI$17, 'E2 Allocators'!$B$15:$W$15, 0),FALSE)), 0, VLOOKUP(VLOOKUP($A636, 'E4 TB Allocation Details'!$A$18:$L$214, MATCH("A &amp; G ID", 'E4 TB Allocation Details'!$A$18:$L$18, 0),FALSE), 'E2 Allocators'!$B$15:$W$358, MATCH(BI$17, 'E2 Allocators'!$B$15:$W$15, 0),FALSE))</f>
        <v>0</v>
      </c>
      <c r="BJ636" s="1244">
        <f>IF(ISERROR(VLOOKUP(VLOOKUP($A636, 'E4 TB Allocation Details'!$A$18:$L$214, MATCH("A &amp; G ID", 'E4 TB Allocation Details'!$A$18:$L$18, 0),FALSE), 'E2 Allocators'!$B$15:$W$358, MATCH(BJ$17, 'E2 Allocators'!$B$15:$W$15, 0),FALSE)), 0, VLOOKUP(VLOOKUP($A636, 'E4 TB Allocation Details'!$A$18:$L$214, MATCH("A &amp; G ID", 'E4 TB Allocation Details'!$A$18:$L$18, 0),FALSE), 'E2 Allocators'!$B$15:$W$358, MATCH(BJ$17, 'E2 Allocators'!$B$15:$W$15, 0),FALSE))</f>
        <v>0</v>
      </c>
      <c r="BK636" s="1244">
        <f>IF(ISERROR(VLOOKUP(VLOOKUP($A636, 'E4 TB Allocation Details'!$A$18:$L$214, MATCH("A &amp; G ID", 'E4 TB Allocation Details'!$A$18:$L$18, 0),FALSE), 'E2 Allocators'!$B$15:$W$358, MATCH(BK$17, 'E2 Allocators'!$B$15:$W$15, 0),FALSE)), 0, VLOOKUP(VLOOKUP($A636, 'E4 TB Allocation Details'!$A$18:$L$214, MATCH("A &amp; G ID", 'E4 TB Allocation Details'!$A$18:$L$18, 0),FALSE), 'E2 Allocators'!$B$15:$W$358, MATCH(BK$17, 'E2 Allocators'!$B$15:$W$15, 0),FALSE))</f>
        <v>0</v>
      </c>
      <c r="BL636" s="1244">
        <f>IF(ISERROR(VLOOKUP(VLOOKUP($A636, 'E4 TB Allocation Details'!$A$18:$L$214, MATCH("A &amp; G ID", 'E4 TB Allocation Details'!$A$18:$L$18, 0),FALSE), 'E2 Allocators'!$B$15:$W$358, MATCH(BL$17, 'E2 Allocators'!$B$15:$W$15, 0),FALSE)), 0, VLOOKUP(VLOOKUP($A636, 'E4 TB Allocation Details'!$A$18:$L$214, MATCH("A &amp; G ID", 'E4 TB Allocation Details'!$A$18:$L$18, 0),FALSE), 'E2 Allocators'!$B$15:$W$358, MATCH(BL$17, 'E2 Allocators'!$B$15:$W$15, 0),FALSE))</f>
        <v>0</v>
      </c>
      <c r="BM636" s="1244">
        <f>IF(ISERROR(VLOOKUP(VLOOKUP($A636, 'E4 TB Allocation Details'!$A$18:$L$214, MATCH("A &amp; G ID", 'E4 TB Allocation Details'!$A$18:$L$18, 0),FALSE), 'E2 Allocators'!$B$15:$W$358, MATCH(BM$17, 'E2 Allocators'!$B$15:$W$15, 0),FALSE)), 0, VLOOKUP(VLOOKUP($A636, 'E4 TB Allocation Details'!$A$18:$L$214, MATCH("A &amp; G ID", 'E4 TB Allocation Details'!$A$18:$L$18, 0),FALSE), 'E2 Allocators'!$B$15:$W$358, MATCH(BM$17, 'E2 Allocators'!$B$15:$W$15, 0),FALSE))</f>
        <v>0</v>
      </c>
      <c r="BN636" s="1244">
        <f>IF(ISERROR(VLOOKUP(VLOOKUP($A636, 'E4 TB Allocation Details'!$A$18:$L$214, MATCH("A &amp; G ID", 'E4 TB Allocation Details'!$A$18:$L$18, 0),FALSE), 'E2 Allocators'!$B$15:$W$358, MATCH(BN$17, 'E2 Allocators'!$B$15:$W$15, 0),FALSE)), 0, VLOOKUP(VLOOKUP($A636, 'E4 TB Allocation Details'!$A$18:$L$214, MATCH("A &amp; G ID", 'E4 TB Allocation Details'!$A$18:$L$18, 0),FALSE), 'E2 Allocators'!$B$15:$W$358, MATCH(BN$17, 'E2 Allocators'!$B$15:$W$15, 0),FALSE))</f>
        <v>0</v>
      </c>
      <c r="BO636" s="1244">
        <f>IF(ISERROR(VLOOKUP(VLOOKUP($A636, 'E4 TB Allocation Details'!$A$18:$L$214, MATCH("A &amp; G ID", 'E4 TB Allocation Details'!$A$18:$L$18, 0),FALSE), 'E2 Allocators'!$B$15:$W$358, MATCH(BO$17, 'E2 Allocators'!$B$15:$W$15, 0),FALSE)), 0, VLOOKUP(VLOOKUP($A636, 'E4 TB Allocation Details'!$A$18:$L$214, MATCH("A &amp; G ID", 'E4 TB Allocation Details'!$A$18:$L$18, 0),FALSE), 'E2 Allocators'!$B$15:$W$358, MATCH(BO$17, 'E2 Allocators'!$B$15:$W$15, 0),FALSE))</f>
        <v>0</v>
      </c>
      <c r="BP636" s="1244">
        <f>IF(ISERROR(VLOOKUP(VLOOKUP($A636, 'E4 TB Allocation Details'!$A$18:$L$214, MATCH("A &amp; G ID", 'E4 TB Allocation Details'!$A$18:$L$18, 0),FALSE), 'E2 Allocators'!$B$15:$W$358, MATCH(BP$17, 'E2 Allocators'!$B$15:$W$15, 0),FALSE)), 0, VLOOKUP(VLOOKUP($A636, 'E4 TB Allocation Details'!$A$18:$L$214, MATCH("A &amp; G ID", 'E4 TB Allocation Details'!$A$18:$L$18, 0),FALSE), 'E2 Allocators'!$B$15:$W$358, MATCH(BP$17, 'E2 Allocators'!$B$15:$W$15, 0),FALSE))</f>
        <v>0</v>
      </c>
      <c r="BQ636" s="1248">
        <f t="shared" si="903"/>
        <v>1</v>
      </c>
    </row>
    <row r="637" spans="1:69" s="229" customFormat="1" ht="12.75" x14ac:dyDescent="0.2">
      <c r="A637" s="1255">
        <v>1910</v>
      </c>
      <c r="B637" s="1242" t="s">
        <v>285</v>
      </c>
      <c r="C637" s="1243">
        <v>1</v>
      </c>
      <c r="D637" s="1247"/>
      <c r="E637" s="1247"/>
      <c r="F637" s="1247"/>
      <c r="G637" s="1247"/>
      <c r="H637" s="1247"/>
      <c r="I637" s="1247"/>
      <c r="J637" s="1247"/>
      <c r="K637" s="1247"/>
      <c r="L637" s="1247"/>
      <c r="M637" s="1247"/>
      <c r="N637" s="1247"/>
      <c r="O637" s="1247"/>
      <c r="P637" s="1247"/>
      <c r="Q637" s="1247"/>
      <c r="R637" s="1247"/>
      <c r="S637" s="1247"/>
      <c r="T637" s="1247"/>
      <c r="U637" s="1247"/>
      <c r="V637" s="1247"/>
      <c r="W637" s="1247"/>
      <c r="X637" s="1247"/>
      <c r="Y637" s="1247"/>
      <c r="Z637" s="1247"/>
      <c r="AA637" s="1247"/>
      <c r="AB637" s="1247"/>
      <c r="AC637" s="1247"/>
      <c r="AD637" s="1247"/>
      <c r="AE637" s="1247"/>
      <c r="AF637" s="1247"/>
      <c r="AG637" s="1247"/>
      <c r="AH637" s="1247"/>
      <c r="AI637" s="1247"/>
      <c r="AJ637" s="1247"/>
      <c r="AK637" s="1247"/>
      <c r="AL637" s="1247"/>
      <c r="AM637" s="1247"/>
      <c r="AN637" s="1247"/>
      <c r="AO637" s="1247"/>
      <c r="AP637" s="1247"/>
      <c r="AQ637" s="1247"/>
      <c r="AR637" s="1247"/>
      <c r="AS637" s="1247"/>
      <c r="AT637" s="1247"/>
      <c r="AU637" s="1247"/>
      <c r="AV637" s="1247"/>
      <c r="AW637" s="1244">
        <f>IF(ISERROR(VLOOKUP(VLOOKUP($A637, 'E4 TB Allocation Details'!$A$18:$L$214, MATCH("A &amp; G ID", 'E4 TB Allocation Details'!$A$18:$L$18, 0),FALSE), 'E2 Allocators'!$B$15:$W$358, MATCH(AW$17, 'E2 Allocators'!$B$15:$W$15, 0),FALSE)), 0, VLOOKUP(VLOOKUP($A637, 'E4 TB Allocation Details'!$A$18:$L$214, MATCH("A &amp; G ID", 'E4 TB Allocation Details'!$A$18:$L$18, 0),FALSE), 'E2 Allocators'!$B$15:$W$358, MATCH(AW$17, 'E2 Allocators'!$B$15:$W$15, 0),FALSE))</f>
        <v>0.56102449294777357</v>
      </c>
      <c r="AX637" s="1244">
        <f>IF(ISERROR(VLOOKUP(VLOOKUP($A637, 'E4 TB Allocation Details'!$A$18:$L$214, MATCH("A &amp; G ID", 'E4 TB Allocation Details'!$A$18:$L$18, 0),FALSE), 'E2 Allocators'!$B$15:$W$358, MATCH(AX$17, 'E2 Allocators'!$B$15:$W$15, 0),FALSE)), 0, VLOOKUP(VLOOKUP($A637, 'E4 TB Allocation Details'!$A$18:$L$214, MATCH("A &amp; G ID", 'E4 TB Allocation Details'!$A$18:$L$18, 0),FALSE), 'E2 Allocators'!$B$15:$W$358, MATCH(AX$17, 'E2 Allocators'!$B$15:$W$15, 0),FALSE))</f>
        <v>0.20726441245013677</v>
      </c>
      <c r="AY637" s="1244">
        <f>IF(ISERROR(VLOOKUP(VLOOKUP($A637, 'E4 TB Allocation Details'!$A$18:$L$214, MATCH("A &amp; G ID", 'E4 TB Allocation Details'!$A$18:$L$18, 0),FALSE), 'E2 Allocators'!$B$15:$W$358, MATCH(AY$17, 'E2 Allocators'!$B$15:$W$15, 0),FALSE)), 0, VLOOKUP(VLOOKUP($A637, 'E4 TB Allocation Details'!$A$18:$L$214, MATCH("A &amp; G ID", 'E4 TB Allocation Details'!$A$18:$L$18, 0),FALSE), 'E2 Allocators'!$B$15:$W$358, MATCH(AY$17, 'E2 Allocators'!$B$15:$W$15, 0),FALSE))</f>
        <v>0.16617365130361197</v>
      </c>
      <c r="AZ637" s="1244">
        <f>IF(ISERROR(VLOOKUP(VLOOKUP($A637, 'E4 TB Allocation Details'!$A$18:$L$214, MATCH("A &amp; G ID", 'E4 TB Allocation Details'!$A$18:$L$18, 0),FALSE), 'E2 Allocators'!$B$15:$W$358, MATCH(AZ$17, 'E2 Allocators'!$B$15:$W$15, 0),FALSE)), 0, VLOOKUP(VLOOKUP($A637, 'E4 TB Allocation Details'!$A$18:$L$214, MATCH("A &amp; G ID", 'E4 TB Allocation Details'!$A$18:$L$18, 0),FALSE), 'E2 Allocators'!$B$15:$W$358, MATCH(AZ$17, 'E2 Allocators'!$B$15:$W$15, 0),FALSE))</f>
        <v>0</v>
      </c>
      <c r="BA637" s="1244">
        <f>IF(ISERROR(VLOOKUP(VLOOKUP($A637, 'E4 TB Allocation Details'!$A$18:$L$214, MATCH("A &amp; G ID", 'E4 TB Allocation Details'!$A$18:$L$18, 0),FALSE), 'E2 Allocators'!$B$15:$W$358, MATCH(BA$17, 'E2 Allocators'!$B$15:$W$15, 0),FALSE)), 0, VLOOKUP(VLOOKUP($A637, 'E4 TB Allocation Details'!$A$18:$L$214, MATCH("A &amp; G ID", 'E4 TB Allocation Details'!$A$18:$L$18, 0),FALSE), 'E2 Allocators'!$B$15:$W$358, MATCH(BA$17, 'E2 Allocators'!$B$15:$W$15, 0),FALSE))</f>
        <v>0</v>
      </c>
      <c r="BB637" s="1244">
        <f>IF(ISERROR(VLOOKUP(VLOOKUP($A637, 'E4 TB Allocation Details'!$A$18:$L$214, MATCH("A &amp; G ID", 'E4 TB Allocation Details'!$A$18:$L$18, 0),FALSE), 'E2 Allocators'!$B$15:$W$358, MATCH(BB$17, 'E2 Allocators'!$B$15:$W$15, 0),FALSE)), 0, VLOOKUP(VLOOKUP($A637, 'E4 TB Allocation Details'!$A$18:$L$214, MATCH("A &amp; G ID", 'E4 TB Allocation Details'!$A$18:$L$18, 0),FALSE), 'E2 Allocators'!$B$15:$W$358, MATCH(BB$17, 'E2 Allocators'!$B$15:$W$15, 0),FALSE))</f>
        <v>3.5281566132409924E-2</v>
      </c>
      <c r="BC637" s="1244">
        <f>IF(ISERROR(VLOOKUP(VLOOKUP($A637, 'E4 TB Allocation Details'!$A$18:$L$214, MATCH("A &amp; G ID", 'E4 TB Allocation Details'!$A$18:$L$18, 0),FALSE), 'E2 Allocators'!$B$15:$W$358, MATCH(BC$17, 'E2 Allocators'!$B$15:$W$15, 0),FALSE)), 0, VLOOKUP(VLOOKUP($A637, 'E4 TB Allocation Details'!$A$18:$L$214, MATCH("A &amp; G ID", 'E4 TB Allocation Details'!$A$18:$L$18, 0),FALSE), 'E2 Allocators'!$B$15:$W$358, MATCH(BC$17, 'E2 Allocators'!$B$15:$W$15, 0),FALSE))</f>
        <v>2.9008962163701295E-2</v>
      </c>
      <c r="BD637" s="1244">
        <f>IF(ISERROR(VLOOKUP(VLOOKUP($A637, 'E4 TB Allocation Details'!$A$18:$L$214, MATCH("A &amp; G ID", 'E4 TB Allocation Details'!$A$18:$L$18, 0),FALSE), 'E2 Allocators'!$B$15:$W$358, MATCH(BD$17, 'E2 Allocators'!$B$15:$W$15, 0),FALSE)), 0, VLOOKUP(VLOOKUP($A637, 'E4 TB Allocation Details'!$A$18:$L$214, MATCH("A &amp; G ID", 'E4 TB Allocation Details'!$A$18:$L$18, 0),FALSE), 'E2 Allocators'!$B$15:$W$358, MATCH(BD$17, 'E2 Allocators'!$B$15:$W$15, 0),FALSE))</f>
        <v>0</v>
      </c>
      <c r="BE637" s="1244">
        <f>IF(ISERROR(VLOOKUP(VLOOKUP($A637, 'E4 TB Allocation Details'!$A$18:$L$214, MATCH("A &amp; G ID", 'E4 TB Allocation Details'!$A$18:$L$18, 0),FALSE), 'E2 Allocators'!$B$15:$W$358, MATCH(BE$17, 'E2 Allocators'!$B$15:$W$15, 0),FALSE)), 0, VLOOKUP(VLOOKUP($A637, 'E4 TB Allocation Details'!$A$18:$L$214, MATCH("A &amp; G ID", 'E4 TB Allocation Details'!$A$18:$L$18, 0),FALSE), 'E2 Allocators'!$B$15:$W$358, MATCH(BE$17, 'E2 Allocators'!$B$15:$W$15, 0),FALSE))</f>
        <v>1.2469150023665791E-3</v>
      </c>
      <c r="BF637" s="1244">
        <f>IF(ISERROR(VLOOKUP(VLOOKUP($A637, 'E4 TB Allocation Details'!$A$18:$L$214, MATCH("A &amp; G ID", 'E4 TB Allocation Details'!$A$18:$L$18, 0),FALSE), 'E2 Allocators'!$B$15:$W$358, MATCH(BF$17, 'E2 Allocators'!$B$15:$W$15, 0),FALSE)), 0, VLOOKUP(VLOOKUP($A637, 'E4 TB Allocation Details'!$A$18:$L$214, MATCH("A &amp; G ID", 'E4 TB Allocation Details'!$A$18:$L$18, 0),FALSE), 'E2 Allocators'!$B$15:$W$358, MATCH(BF$17, 'E2 Allocators'!$B$15:$W$15, 0),FALSE))</f>
        <v>0</v>
      </c>
      <c r="BG637" s="1244">
        <f>IF(ISERROR(VLOOKUP(VLOOKUP($A637, 'E4 TB Allocation Details'!$A$18:$L$214, MATCH("A &amp; G ID", 'E4 TB Allocation Details'!$A$18:$L$18, 0),FALSE), 'E2 Allocators'!$B$15:$W$358, MATCH(BG$17, 'E2 Allocators'!$B$15:$W$15, 0),FALSE)), 0, VLOOKUP(VLOOKUP($A637, 'E4 TB Allocation Details'!$A$18:$L$214, MATCH("A &amp; G ID", 'E4 TB Allocation Details'!$A$18:$L$18, 0),FALSE), 'E2 Allocators'!$B$15:$W$358, MATCH(BG$17, 'E2 Allocators'!$B$15:$W$15, 0),FALSE))</f>
        <v>0</v>
      </c>
      <c r="BH637" s="1244">
        <f>IF(ISERROR(VLOOKUP(VLOOKUP($A637, 'E4 TB Allocation Details'!$A$18:$L$214, MATCH("A &amp; G ID", 'E4 TB Allocation Details'!$A$18:$L$18, 0),FALSE), 'E2 Allocators'!$B$15:$W$358, MATCH(BH$17, 'E2 Allocators'!$B$15:$W$15, 0),FALSE)), 0, VLOOKUP(VLOOKUP($A637, 'E4 TB Allocation Details'!$A$18:$L$214, MATCH("A &amp; G ID", 'E4 TB Allocation Details'!$A$18:$L$18, 0),FALSE), 'E2 Allocators'!$B$15:$W$358, MATCH(BH$17, 'E2 Allocators'!$B$15:$W$15, 0),FALSE))</f>
        <v>0</v>
      </c>
      <c r="BI637" s="1244">
        <f>IF(ISERROR(VLOOKUP(VLOOKUP($A637, 'E4 TB Allocation Details'!$A$18:$L$214, MATCH("A &amp; G ID", 'E4 TB Allocation Details'!$A$18:$L$18, 0),FALSE), 'E2 Allocators'!$B$15:$W$358, MATCH(BI$17, 'E2 Allocators'!$B$15:$W$15, 0),FALSE)), 0, VLOOKUP(VLOOKUP($A637, 'E4 TB Allocation Details'!$A$18:$L$214, MATCH("A &amp; G ID", 'E4 TB Allocation Details'!$A$18:$L$18, 0),FALSE), 'E2 Allocators'!$B$15:$W$358, MATCH(BI$17, 'E2 Allocators'!$B$15:$W$15, 0),FALSE))</f>
        <v>0</v>
      </c>
      <c r="BJ637" s="1244">
        <f>IF(ISERROR(VLOOKUP(VLOOKUP($A637, 'E4 TB Allocation Details'!$A$18:$L$214, MATCH("A &amp; G ID", 'E4 TB Allocation Details'!$A$18:$L$18, 0),FALSE), 'E2 Allocators'!$B$15:$W$358, MATCH(BJ$17, 'E2 Allocators'!$B$15:$W$15, 0),FALSE)), 0, VLOOKUP(VLOOKUP($A637, 'E4 TB Allocation Details'!$A$18:$L$214, MATCH("A &amp; G ID", 'E4 TB Allocation Details'!$A$18:$L$18, 0),FALSE), 'E2 Allocators'!$B$15:$W$358, MATCH(BJ$17, 'E2 Allocators'!$B$15:$W$15, 0),FALSE))</f>
        <v>0</v>
      </c>
      <c r="BK637" s="1244">
        <f>IF(ISERROR(VLOOKUP(VLOOKUP($A637, 'E4 TB Allocation Details'!$A$18:$L$214, MATCH("A &amp; G ID", 'E4 TB Allocation Details'!$A$18:$L$18, 0),FALSE), 'E2 Allocators'!$B$15:$W$358, MATCH(BK$17, 'E2 Allocators'!$B$15:$W$15, 0),FALSE)), 0, VLOOKUP(VLOOKUP($A637, 'E4 TB Allocation Details'!$A$18:$L$214, MATCH("A &amp; G ID", 'E4 TB Allocation Details'!$A$18:$L$18, 0),FALSE), 'E2 Allocators'!$B$15:$W$358, MATCH(BK$17, 'E2 Allocators'!$B$15:$W$15, 0),FALSE))</f>
        <v>0</v>
      </c>
      <c r="BL637" s="1244">
        <f>IF(ISERROR(VLOOKUP(VLOOKUP($A637, 'E4 TB Allocation Details'!$A$18:$L$214, MATCH("A &amp; G ID", 'E4 TB Allocation Details'!$A$18:$L$18, 0),FALSE), 'E2 Allocators'!$B$15:$W$358, MATCH(BL$17, 'E2 Allocators'!$B$15:$W$15, 0),FALSE)), 0, VLOOKUP(VLOOKUP($A637, 'E4 TB Allocation Details'!$A$18:$L$214, MATCH("A &amp; G ID", 'E4 TB Allocation Details'!$A$18:$L$18, 0),FALSE), 'E2 Allocators'!$B$15:$W$358, MATCH(BL$17, 'E2 Allocators'!$B$15:$W$15, 0),FALSE))</f>
        <v>0</v>
      </c>
      <c r="BM637" s="1244">
        <f>IF(ISERROR(VLOOKUP(VLOOKUP($A637, 'E4 TB Allocation Details'!$A$18:$L$214, MATCH("A &amp; G ID", 'E4 TB Allocation Details'!$A$18:$L$18, 0),FALSE), 'E2 Allocators'!$B$15:$W$358, MATCH(BM$17, 'E2 Allocators'!$B$15:$W$15, 0),FALSE)), 0, VLOOKUP(VLOOKUP($A637, 'E4 TB Allocation Details'!$A$18:$L$214, MATCH("A &amp; G ID", 'E4 TB Allocation Details'!$A$18:$L$18, 0),FALSE), 'E2 Allocators'!$B$15:$W$358, MATCH(BM$17, 'E2 Allocators'!$B$15:$W$15, 0),FALSE))</f>
        <v>0</v>
      </c>
      <c r="BN637" s="1244">
        <f>IF(ISERROR(VLOOKUP(VLOOKUP($A637, 'E4 TB Allocation Details'!$A$18:$L$214, MATCH("A &amp; G ID", 'E4 TB Allocation Details'!$A$18:$L$18, 0),FALSE), 'E2 Allocators'!$B$15:$W$358, MATCH(BN$17, 'E2 Allocators'!$B$15:$W$15, 0),FALSE)), 0, VLOOKUP(VLOOKUP($A637, 'E4 TB Allocation Details'!$A$18:$L$214, MATCH("A &amp; G ID", 'E4 TB Allocation Details'!$A$18:$L$18, 0),FALSE), 'E2 Allocators'!$B$15:$W$358, MATCH(BN$17, 'E2 Allocators'!$B$15:$W$15, 0),FALSE))</f>
        <v>0</v>
      </c>
      <c r="BO637" s="1244">
        <f>IF(ISERROR(VLOOKUP(VLOOKUP($A637, 'E4 TB Allocation Details'!$A$18:$L$214, MATCH("A &amp; G ID", 'E4 TB Allocation Details'!$A$18:$L$18, 0),FALSE), 'E2 Allocators'!$B$15:$W$358, MATCH(BO$17, 'E2 Allocators'!$B$15:$W$15, 0),FALSE)), 0, VLOOKUP(VLOOKUP($A637, 'E4 TB Allocation Details'!$A$18:$L$214, MATCH("A &amp; G ID", 'E4 TB Allocation Details'!$A$18:$L$18, 0),FALSE), 'E2 Allocators'!$B$15:$W$358, MATCH(BO$17, 'E2 Allocators'!$B$15:$W$15, 0),FALSE))</f>
        <v>0</v>
      </c>
      <c r="BP637" s="1244">
        <f>IF(ISERROR(VLOOKUP(VLOOKUP($A637, 'E4 TB Allocation Details'!$A$18:$L$214, MATCH("A &amp; G ID", 'E4 TB Allocation Details'!$A$18:$L$18, 0),FALSE), 'E2 Allocators'!$B$15:$W$358, MATCH(BP$17, 'E2 Allocators'!$B$15:$W$15, 0),FALSE)), 0, VLOOKUP(VLOOKUP($A637, 'E4 TB Allocation Details'!$A$18:$L$214, MATCH("A &amp; G ID", 'E4 TB Allocation Details'!$A$18:$L$18, 0),FALSE), 'E2 Allocators'!$B$15:$W$358, MATCH(BP$17, 'E2 Allocators'!$B$15:$W$15, 0),FALSE))</f>
        <v>0</v>
      </c>
      <c r="BQ637" s="1248">
        <f t="shared" si="903"/>
        <v>1</v>
      </c>
    </row>
    <row r="638" spans="1:69" s="229" customFormat="1" ht="12.75" x14ac:dyDescent="0.2">
      <c r="A638" s="1255">
        <v>1915</v>
      </c>
      <c r="B638" s="1242" t="s">
        <v>509</v>
      </c>
      <c r="C638" s="1243">
        <v>1</v>
      </c>
      <c r="D638" s="1247"/>
      <c r="E638" s="1247"/>
      <c r="F638" s="1247"/>
      <c r="G638" s="1247"/>
      <c r="H638" s="1247"/>
      <c r="I638" s="1247"/>
      <c r="J638" s="1247"/>
      <c r="K638" s="1247"/>
      <c r="L638" s="1247"/>
      <c r="M638" s="1247"/>
      <c r="N638" s="1247"/>
      <c r="O638" s="1247"/>
      <c r="P638" s="1247"/>
      <c r="Q638" s="1247"/>
      <c r="R638" s="1247"/>
      <c r="S638" s="1247"/>
      <c r="T638" s="1247"/>
      <c r="U638" s="1247"/>
      <c r="V638" s="1247"/>
      <c r="W638" s="1247"/>
      <c r="X638" s="1247"/>
      <c r="Y638" s="1247"/>
      <c r="Z638" s="1247"/>
      <c r="AA638" s="1247"/>
      <c r="AB638" s="1247"/>
      <c r="AC638" s="1247"/>
      <c r="AD638" s="1247"/>
      <c r="AE638" s="1247"/>
      <c r="AF638" s="1247"/>
      <c r="AG638" s="1247"/>
      <c r="AH638" s="1247"/>
      <c r="AI638" s="1247"/>
      <c r="AJ638" s="1247"/>
      <c r="AK638" s="1247"/>
      <c r="AL638" s="1247"/>
      <c r="AM638" s="1247"/>
      <c r="AN638" s="1247"/>
      <c r="AO638" s="1247"/>
      <c r="AP638" s="1247"/>
      <c r="AQ638" s="1247"/>
      <c r="AR638" s="1247"/>
      <c r="AS638" s="1247"/>
      <c r="AT638" s="1247"/>
      <c r="AU638" s="1247"/>
      <c r="AV638" s="1247"/>
      <c r="AW638" s="1244">
        <f>IF(ISERROR(VLOOKUP(VLOOKUP($A638, 'E4 TB Allocation Details'!$A$18:$L$214, MATCH("A &amp; G ID", 'E4 TB Allocation Details'!$A$18:$L$18, 0),FALSE), 'E2 Allocators'!$B$15:$W$358, MATCH(AW$17, 'E2 Allocators'!$B$15:$W$15, 0),FALSE)), 0, VLOOKUP(VLOOKUP($A638, 'E4 TB Allocation Details'!$A$18:$L$214, MATCH("A &amp; G ID", 'E4 TB Allocation Details'!$A$18:$L$18, 0),FALSE), 'E2 Allocators'!$B$15:$W$358, MATCH(AW$17, 'E2 Allocators'!$B$15:$W$15, 0),FALSE))</f>
        <v>0.56102449294777357</v>
      </c>
      <c r="AX638" s="1244">
        <f>IF(ISERROR(VLOOKUP(VLOOKUP($A638, 'E4 TB Allocation Details'!$A$18:$L$214, MATCH("A &amp; G ID", 'E4 TB Allocation Details'!$A$18:$L$18, 0),FALSE), 'E2 Allocators'!$B$15:$W$358, MATCH(AX$17, 'E2 Allocators'!$B$15:$W$15, 0),FALSE)), 0, VLOOKUP(VLOOKUP($A638, 'E4 TB Allocation Details'!$A$18:$L$214, MATCH("A &amp; G ID", 'E4 TB Allocation Details'!$A$18:$L$18, 0),FALSE), 'E2 Allocators'!$B$15:$W$358, MATCH(AX$17, 'E2 Allocators'!$B$15:$W$15, 0),FALSE))</f>
        <v>0.20726441245013677</v>
      </c>
      <c r="AY638" s="1244">
        <f>IF(ISERROR(VLOOKUP(VLOOKUP($A638, 'E4 TB Allocation Details'!$A$18:$L$214, MATCH("A &amp; G ID", 'E4 TB Allocation Details'!$A$18:$L$18, 0),FALSE), 'E2 Allocators'!$B$15:$W$358, MATCH(AY$17, 'E2 Allocators'!$B$15:$W$15, 0),FALSE)), 0, VLOOKUP(VLOOKUP($A638, 'E4 TB Allocation Details'!$A$18:$L$214, MATCH("A &amp; G ID", 'E4 TB Allocation Details'!$A$18:$L$18, 0),FALSE), 'E2 Allocators'!$B$15:$W$358, MATCH(AY$17, 'E2 Allocators'!$B$15:$W$15, 0),FALSE))</f>
        <v>0.16617365130361197</v>
      </c>
      <c r="AZ638" s="1244">
        <f>IF(ISERROR(VLOOKUP(VLOOKUP($A638, 'E4 TB Allocation Details'!$A$18:$L$214, MATCH("A &amp; G ID", 'E4 TB Allocation Details'!$A$18:$L$18, 0),FALSE), 'E2 Allocators'!$B$15:$W$358, MATCH(AZ$17, 'E2 Allocators'!$B$15:$W$15, 0),FALSE)), 0, VLOOKUP(VLOOKUP($A638, 'E4 TB Allocation Details'!$A$18:$L$214, MATCH("A &amp; G ID", 'E4 TB Allocation Details'!$A$18:$L$18, 0),FALSE), 'E2 Allocators'!$B$15:$W$358, MATCH(AZ$17, 'E2 Allocators'!$B$15:$W$15, 0),FALSE))</f>
        <v>0</v>
      </c>
      <c r="BA638" s="1244">
        <f>IF(ISERROR(VLOOKUP(VLOOKUP($A638, 'E4 TB Allocation Details'!$A$18:$L$214, MATCH("A &amp; G ID", 'E4 TB Allocation Details'!$A$18:$L$18, 0),FALSE), 'E2 Allocators'!$B$15:$W$358, MATCH(BA$17, 'E2 Allocators'!$B$15:$W$15, 0),FALSE)), 0, VLOOKUP(VLOOKUP($A638, 'E4 TB Allocation Details'!$A$18:$L$214, MATCH("A &amp; G ID", 'E4 TB Allocation Details'!$A$18:$L$18, 0),FALSE), 'E2 Allocators'!$B$15:$W$358, MATCH(BA$17, 'E2 Allocators'!$B$15:$W$15, 0),FALSE))</f>
        <v>0</v>
      </c>
      <c r="BB638" s="1244">
        <f>IF(ISERROR(VLOOKUP(VLOOKUP($A638, 'E4 TB Allocation Details'!$A$18:$L$214, MATCH("A &amp; G ID", 'E4 TB Allocation Details'!$A$18:$L$18, 0),FALSE), 'E2 Allocators'!$B$15:$W$358, MATCH(BB$17, 'E2 Allocators'!$B$15:$W$15, 0),FALSE)), 0, VLOOKUP(VLOOKUP($A638, 'E4 TB Allocation Details'!$A$18:$L$214, MATCH("A &amp; G ID", 'E4 TB Allocation Details'!$A$18:$L$18, 0),FALSE), 'E2 Allocators'!$B$15:$W$358, MATCH(BB$17, 'E2 Allocators'!$B$15:$W$15, 0),FALSE))</f>
        <v>3.5281566132409924E-2</v>
      </c>
      <c r="BC638" s="1244">
        <f>IF(ISERROR(VLOOKUP(VLOOKUP($A638, 'E4 TB Allocation Details'!$A$18:$L$214, MATCH("A &amp; G ID", 'E4 TB Allocation Details'!$A$18:$L$18, 0),FALSE), 'E2 Allocators'!$B$15:$W$358, MATCH(BC$17, 'E2 Allocators'!$B$15:$W$15, 0),FALSE)), 0, VLOOKUP(VLOOKUP($A638, 'E4 TB Allocation Details'!$A$18:$L$214, MATCH("A &amp; G ID", 'E4 TB Allocation Details'!$A$18:$L$18, 0),FALSE), 'E2 Allocators'!$B$15:$W$358, MATCH(BC$17, 'E2 Allocators'!$B$15:$W$15, 0),FALSE))</f>
        <v>2.9008962163701295E-2</v>
      </c>
      <c r="BD638" s="1244">
        <f>IF(ISERROR(VLOOKUP(VLOOKUP($A638, 'E4 TB Allocation Details'!$A$18:$L$214, MATCH("A &amp; G ID", 'E4 TB Allocation Details'!$A$18:$L$18, 0),FALSE), 'E2 Allocators'!$B$15:$W$358, MATCH(BD$17, 'E2 Allocators'!$B$15:$W$15, 0),FALSE)), 0, VLOOKUP(VLOOKUP($A638, 'E4 TB Allocation Details'!$A$18:$L$214, MATCH("A &amp; G ID", 'E4 TB Allocation Details'!$A$18:$L$18, 0),FALSE), 'E2 Allocators'!$B$15:$W$358, MATCH(BD$17, 'E2 Allocators'!$B$15:$W$15, 0),FALSE))</f>
        <v>0</v>
      </c>
      <c r="BE638" s="1244">
        <f>IF(ISERROR(VLOOKUP(VLOOKUP($A638, 'E4 TB Allocation Details'!$A$18:$L$214, MATCH("A &amp; G ID", 'E4 TB Allocation Details'!$A$18:$L$18, 0),FALSE), 'E2 Allocators'!$B$15:$W$358, MATCH(BE$17, 'E2 Allocators'!$B$15:$W$15, 0),FALSE)), 0, VLOOKUP(VLOOKUP($A638, 'E4 TB Allocation Details'!$A$18:$L$214, MATCH("A &amp; G ID", 'E4 TB Allocation Details'!$A$18:$L$18, 0),FALSE), 'E2 Allocators'!$B$15:$W$358, MATCH(BE$17, 'E2 Allocators'!$B$15:$W$15, 0),FALSE))</f>
        <v>1.2469150023665791E-3</v>
      </c>
      <c r="BF638" s="1244">
        <f>IF(ISERROR(VLOOKUP(VLOOKUP($A638, 'E4 TB Allocation Details'!$A$18:$L$214, MATCH("A &amp; G ID", 'E4 TB Allocation Details'!$A$18:$L$18, 0),FALSE), 'E2 Allocators'!$B$15:$W$358, MATCH(BF$17, 'E2 Allocators'!$B$15:$W$15, 0),FALSE)), 0, VLOOKUP(VLOOKUP($A638, 'E4 TB Allocation Details'!$A$18:$L$214, MATCH("A &amp; G ID", 'E4 TB Allocation Details'!$A$18:$L$18, 0),FALSE), 'E2 Allocators'!$B$15:$W$358, MATCH(BF$17, 'E2 Allocators'!$B$15:$W$15, 0),FALSE))</f>
        <v>0</v>
      </c>
      <c r="BG638" s="1244">
        <f>IF(ISERROR(VLOOKUP(VLOOKUP($A638, 'E4 TB Allocation Details'!$A$18:$L$214, MATCH("A &amp; G ID", 'E4 TB Allocation Details'!$A$18:$L$18, 0),FALSE), 'E2 Allocators'!$B$15:$W$358, MATCH(BG$17, 'E2 Allocators'!$B$15:$W$15, 0),FALSE)), 0, VLOOKUP(VLOOKUP($A638, 'E4 TB Allocation Details'!$A$18:$L$214, MATCH("A &amp; G ID", 'E4 TB Allocation Details'!$A$18:$L$18, 0),FALSE), 'E2 Allocators'!$B$15:$W$358, MATCH(BG$17, 'E2 Allocators'!$B$15:$W$15, 0),FALSE))</f>
        <v>0</v>
      </c>
      <c r="BH638" s="1244">
        <f>IF(ISERROR(VLOOKUP(VLOOKUP($A638, 'E4 TB Allocation Details'!$A$18:$L$214, MATCH("A &amp; G ID", 'E4 TB Allocation Details'!$A$18:$L$18, 0),FALSE), 'E2 Allocators'!$B$15:$W$358, MATCH(BH$17, 'E2 Allocators'!$B$15:$W$15, 0),FALSE)), 0, VLOOKUP(VLOOKUP($A638, 'E4 TB Allocation Details'!$A$18:$L$214, MATCH("A &amp; G ID", 'E4 TB Allocation Details'!$A$18:$L$18, 0),FALSE), 'E2 Allocators'!$B$15:$W$358, MATCH(BH$17, 'E2 Allocators'!$B$15:$W$15, 0),FALSE))</f>
        <v>0</v>
      </c>
      <c r="BI638" s="1244">
        <f>IF(ISERROR(VLOOKUP(VLOOKUP($A638, 'E4 TB Allocation Details'!$A$18:$L$214, MATCH("A &amp; G ID", 'E4 TB Allocation Details'!$A$18:$L$18, 0),FALSE), 'E2 Allocators'!$B$15:$W$358, MATCH(BI$17, 'E2 Allocators'!$B$15:$W$15, 0),FALSE)), 0, VLOOKUP(VLOOKUP($A638, 'E4 TB Allocation Details'!$A$18:$L$214, MATCH("A &amp; G ID", 'E4 TB Allocation Details'!$A$18:$L$18, 0),FALSE), 'E2 Allocators'!$B$15:$W$358, MATCH(BI$17, 'E2 Allocators'!$B$15:$W$15, 0),FALSE))</f>
        <v>0</v>
      </c>
      <c r="BJ638" s="1244">
        <f>IF(ISERROR(VLOOKUP(VLOOKUP($A638, 'E4 TB Allocation Details'!$A$18:$L$214, MATCH("A &amp; G ID", 'E4 TB Allocation Details'!$A$18:$L$18, 0),FALSE), 'E2 Allocators'!$B$15:$W$358, MATCH(BJ$17, 'E2 Allocators'!$B$15:$W$15, 0),FALSE)), 0, VLOOKUP(VLOOKUP($A638, 'E4 TB Allocation Details'!$A$18:$L$214, MATCH("A &amp; G ID", 'E4 TB Allocation Details'!$A$18:$L$18, 0),FALSE), 'E2 Allocators'!$B$15:$W$358, MATCH(BJ$17, 'E2 Allocators'!$B$15:$W$15, 0),FALSE))</f>
        <v>0</v>
      </c>
      <c r="BK638" s="1244">
        <f>IF(ISERROR(VLOOKUP(VLOOKUP($A638, 'E4 TB Allocation Details'!$A$18:$L$214, MATCH("A &amp; G ID", 'E4 TB Allocation Details'!$A$18:$L$18, 0),FALSE), 'E2 Allocators'!$B$15:$W$358, MATCH(BK$17, 'E2 Allocators'!$B$15:$W$15, 0),FALSE)), 0, VLOOKUP(VLOOKUP($A638, 'E4 TB Allocation Details'!$A$18:$L$214, MATCH("A &amp; G ID", 'E4 TB Allocation Details'!$A$18:$L$18, 0),FALSE), 'E2 Allocators'!$B$15:$W$358, MATCH(BK$17, 'E2 Allocators'!$B$15:$W$15, 0),FALSE))</f>
        <v>0</v>
      </c>
      <c r="BL638" s="1244">
        <f>IF(ISERROR(VLOOKUP(VLOOKUP($A638, 'E4 TB Allocation Details'!$A$18:$L$214, MATCH("A &amp; G ID", 'E4 TB Allocation Details'!$A$18:$L$18, 0),FALSE), 'E2 Allocators'!$B$15:$W$358, MATCH(BL$17, 'E2 Allocators'!$B$15:$W$15, 0),FALSE)), 0, VLOOKUP(VLOOKUP($A638, 'E4 TB Allocation Details'!$A$18:$L$214, MATCH("A &amp; G ID", 'E4 TB Allocation Details'!$A$18:$L$18, 0),FALSE), 'E2 Allocators'!$B$15:$W$358, MATCH(BL$17, 'E2 Allocators'!$B$15:$W$15, 0),FALSE))</f>
        <v>0</v>
      </c>
      <c r="BM638" s="1244">
        <f>IF(ISERROR(VLOOKUP(VLOOKUP($A638, 'E4 TB Allocation Details'!$A$18:$L$214, MATCH("A &amp; G ID", 'E4 TB Allocation Details'!$A$18:$L$18, 0),FALSE), 'E2 Allocators'!$B$15:$W$358, MATCH(BM$17, 'E2 Allocators'!$B$15:$W$15, 0),FALSE)), 0, VLOOKUP(VLOOKUP($A638, 'E4 TB Allocation Details'!$A$18:$L$214, MATCH("A &amp; G ID", 'E4 TB Allocation Details'!$A$18:$L$18, 0),FALSE), 'E2 Allocators'!$B$15:$W$358, MATCH(BM$17, 'E2 Allocators'!$B$15:$W$15, 0),FALSE))</f>
        <v>0</v>
      </c>
      <c r="BN638" s="1244">
        <f>IF(ISERROR(VLOOKUP(VLOOKUP($A638, 'E4 TB Allocation Details'!$A$18:$L$214, MATCH("A &amp; G ID", 'E4 TB Allocation Details'!$A$18:$L$18, 0),FALSE), 'E2 Allocators'!$B$15:$W$358, MATCH(BN$17, 'E2 Allocators'!$B$15:$W$15, 0),FALSE)), 0, VLOOKUP(VLOOKUP($A638, 'E4 TB Allocation Details'!$A$18:$L$214, MATCH("A &amp; G ID", 'E4 TB Allocation Details'!$A$18:$L$18, 0),FALSE), 'E2 Allocators'!$B$15:$W$358, MATCH(BN$17, 'E2 Allocators'!$B$15:$W$15, 0),FALSE))</f>
        <v>0</v>
      </c>
      <c r="BO638" s="1244">
        <f>IF(ISERROR(VLOOKUP(VLOOKUP($A638, 'E4 TB Allocation Details'!$A$18:$L$214, MATCH("A &amp; G ID", 'E4 TB Allocation Details'!$A$18:$L$18, 0),FALSE), 'E2 Allocators'!$B$15:$W$358, MATCH(BO$17, 'E2 Allocators'!$B$15:$W$15, 0),FALSE)), 0, VLOOKUP(VLOOKUP($A638, 'E4 TB Allocation Details'!$A$18:$L$214, MATCH("A &amp; G ID", 'E4 TB Allocation Details'!$A$18:$L$18, 0),FALSE), 'E2 Allocators'!$B$15:$W$358, MATCH(BO$17, 'E2 Allocators'!$B$15:$W$15, 0),FALSE))</f>
        <v>0</v>
      </c>
      <c r="BP638" s="1244">
        <f>IF(ISERROR(VLOOKUP(VLOOKUP($A638, 'E4 TB Allocation Details'!$A$18:$L$214, MATCH("A &amp; G ID", 'E4 TB Allocation Details'!$A$18:$L$18, 0),FALSE), 'E2 Allocators'!$B$15:$W$358, MATCH(BP$17, 'E2 Allocators'!$B$15:$W$15, 0),FALSE)), 0, VLOOKUP(VLOOKUP($A638, 'E4 TB Allocation Details'!$A$18:$L$214, MATCH("A &amp; G ID", 'E4 TB Allocation Details'!$A$18:$L$18, 0),FALSE), 'E2 Allocators'!$B$15:$W$358, MATCH(BP$17, 'E2 Allocators'!$B$15:$W$15, 0),FALSE))</f>
        <v>0</v>
      </c>
      <c r="BQ638" s="1248">
        <f t="shared" si="903"/>
        <v>1</v>
      </c>
    </row>
    <row r="639" spans="1:69" s="229" customFormat="1" ht="12.75" x14ac:dyDescent="0.2">
      <c r="A639" s="1255">
        <v>1920</v>
      </c>
      <c r="B639" s="1242" t="s">
        <v>510</v>
      </c>
      <c r="C639" s="1243">
        <v>1</v>
      </c>
      <c r="D639" s="1247"/>
      <c r="E639" s="1247"/>
      <c r="F639" s="1247"/>
      <c r="G639" s="1247"/>
      <c r="H639" s="1247"/>
      <c r="I639" s="1247"/>
      <c r="J639" s="1247"/>
      <c r="K639" s="1247"/>
      <c r="L639" s="1247"/>
      <c r="M639" s="1247"/>
      <c r="N639" s="1247"/>
      <c r="O639" s="1247"/>
      <c r="P639" s="1247"/>
      <c r="Q639" s="1247"/>
      <c r="R639" s="1247"/>
      <c r="S639" s="1247"/>
      <c r="T639" s="1247"/>
      <c r="U639" s="1247"/>
      <c r="V639" s="1247"/>
      <c r="W639" s="1247"/>
      <c r="X639" s="1247"/>
      <c r="Y639" s="1247"/>
      <c r="Z639" s="1247"/>
      <c r="AA639" s="1247"/>
      <c r="AB639" s="1247"/>
      <c r="AC639" s="1247"/>
      <c r="AD639" s="1247"/>
      <c r="AE639" s="1247"/>
      <c r="AF639" s="1247"/>
      <c r="AG639" s="1247"/>
      <c r="AH639" s="1247"/>
      <c r="AI639" s="1247"/>
      <c r="AJ639" s="1247"/>
      <c r="AK639" s="1247"/>
      <c r="AL639" s="1247"/>
      <c r="AM639" s="1247"/>
      <c r="AN639" s="1247"/>
      <c r="AO639" s="1247"/>
      <c r="AP639" s="1247"/>
      <c r="AQ639" s="1247"/>
      <c r="AR639" s="1247"/>
      <c r="AS639" s="1247"/>
      <c r="AT639" s="1247"/>
      <c r="AU639" s="1247"/>
      <c r="AV639" s="1247"/>
      <c r="AW639" s="1244">
        <f>IF(ISERROR(VLOOKUP(VLOOKUP($A639, 'E4 TB Allocation Details'!$A$18:$L$214, MATCH("A &amp; G ID", 'E4 TB Allocation Details'!$A$18:$L$18, 0),FALSE), 'E2 Allocators'!$B$15:$W$358, MATCH(AW$17, 'E2 Allocators'!$B$15:$W$15, 0),FALSE)), 0, VLOOKUP(VLOOKUP($A639, 'E4 TB Allocation Details'!$A$18:$L$214, MATCH("A &amp; G ID", 'E4 TB Allocation Details'!$A$18:$L$18, 0),FALSE), 'E2 Allocators'!$B$15:$W$358, MATCH(AW$17, 'E2 Allocators'!$B$15:$W$15, 0),FALSE))</f>
        <v>0.56102449294777357</v>
      </c>
      <c r="AX639" s="1244">
        <f>IF(ISERROR(VLOOKUP(VLOOKUP($A639, 'E4 TB Allocation Details'!$A$18:$L$214, MATCH("A &amp; G ID", 'E4 TB Allocation Details'!$A$18:$L$18, 0),FALSE), 'E2 Allocators'!$B$15:$W$358, MATCH(AX$17, 'E2 Allocators'!$B$15:$W$15, 0),FALSE)), 0, VLOOKUP(VLOOKUP($A639, 'E4 TB Allocation Details'!$A$18:$L$214, MATCH("A &amp; G ID", 'E4 TB Allocation Details'!$A$18:$L$18, 0),FALSE), 'E2 Allocators'!$B$15:$W$358, MATCH(AX$17, 'E2 Allocators'!$B$15:$W$15, 0),FALSE))</f>
        <v>0.20726441245013677</v>
      </c>
      <c r="AY639" s="1244">
        <f>IF(ISERROR(VLOOKUP(VLOOKUP($A639, 'E4 TB Allocation Details'!$A$18:$L$214, MATCH("A &amp; G ID", 'E4 TB Allocation Details'!$A$18:$L$18, 0),FALSE), 'E2 Allocators'!$B$15:$W$358, MATCH(AY$17, 'E2 Allocators'!$B$15:$W$15, 0),FALSE)), 0, VLOOKUP(VLOOKUP($A639, 'E4 TB Allocation Details'!$A$18:$L$214, MATCH("A &amp; G ID", 'E4 TB Allocation Details'!$A$18:$L$18, 0),FALSE), 'E2 Allocators'!$B$15:$W$358, MATCH(AY$17, 'E2 Allocators'!$B$15:$W$15, 0),FALSE))</f>
        <v>0.16617365130361197</v>
      </c>
      <c r="AZ639" s="1244">
        <f>IF(ISERROR(VLOOKUP(VLOOKUP($A639, 'E4 TB Allocation Details'!$A$18:$L$214, MATCH("A &amp; G ID", 'E4 TB Allocation Details'!$A$18:$L$18, 0),FALSE), 'E2 Allocators'!$B$15:$W$358, MATCH(AZ$17, 'E2 Allocators'!$B$15:$W$15, 0),FALSE)), 0, VLOOKUP(VLOOKUP($A639, 'E4 TB Allocation Details'!$A$18:$L$214, MATCH("A &amp; G ID", 'E4 TB Allocation Details'!$A$18:$L$18, 0),FALSE), 'E2 Allocators'!$B$15:$W$358, MATCH(AZ$17, 'E2 Allocators'!$B$15:$W$15, 0),FALSE))</f>
        <v>0</v>
      </c>
      <c r="BA639" s="1244">
        <f>IF(ISERROR(VLOOKUP(VLOOKUP($A639, 'E4 TB Allocation Details'!$A$18:$L$214, MATCH("A &amp; G ID", 'E4 TB Allocation Details'!$A$18:$L$18, 0),FALSE), 'E2 Allocators'!$B$15:$W$358, MATCH(BA$17, 'E2 Allocators'!$B$15:$W$15, 0),FALSE)), 0, VLOOKUP(VLOOKUP($A639, 'E4 TB Allocation Details'!$A$18:$L$214, MATCH("A &amp; G ID", 'E4 TB Allocation Details'!$A$18:$L$18, 0),FALSE), 'E2 Allocators'!$B$15:$W$358, MATCH(BA$17, 'E2 Allocators'!$B$15:$W$15, 0),FALSE))</f>
        <v>0</v>
      </c>
      <c r="BB639" s="1244">
        <f>IF(ISERROR(VLOOKUP(VLOOKUP($A639, 'E4 TB Allocation Details'!$A$18:$L$214, MATCH("A &amp; G ID", 'E4 TB Allocation Details'!$A$18:$L$18, 0),FALSE), 'E2 Allocators'!$B$15:$W$358, MATCH(BB$17, 'E2 Allocators'!$B$15:$W$15, 0),FALSE)), 0, VLOOKUP(VLOOKUP($A639, 'E4 TB Allocation Details'!$A$18:$L$214, MATCH("A &amp; G ID", 'E4 TB Allocation Details'!$A$18:$L$18, 0),FALSE), 'E2 Allocators'!$B$15:$W$358, MATCH(BB$17, 'E2 Allocators'!$B$15:$W$15, 0),FALSE))</f>
        <v>3.5281566132409924E-2</v>
      </c>
      <c r="BC639" s="1244">
        <f>IF(ISERROR(VLOOKUP(VLOOKUP($A639, 'E4 TB Allocation Details'!$A$18:$L$214, MATCH("A &amp; G ID", 'E4 TB Allocation Details'!$A$18:$L$18, 0),FALSE), 'E2 Allocators'!$B$15:$W$358, MATCH(BC$17, 'E2 Allocators'!$B$15:$W$15, 0),FALSE)), 0, VLOOKUP(VLOOKUP($A639, 'E4 TB Allocation Details'!$A$18:$L$214, MATCH("A &amp; G ID", 'E4 TB Allocation Details'!$A$18:$L$18, 0),FALSE), 'E2 Allocators'!$B$15:$W$358, MATCH(BC$17, 'E2 Allocators'!$B$15:$W$15, 0),FALSE))</f>
        <v>2.9008962163701295E-2</v>
      </c>
      <c r="BD639" s="1244">
        <f>IF(ISERROR(VLOOKUP(VLOOKUP($A639, 'E4 TB Allocation Details'!$A$18:$L$214, MATCH("A &amp; G ID", 'E4 TB Allocation Details'!$A$18:$L$18, 0),FALSE), 'E2 Allocators'!$B$15:$W$358, MATCH(BD$17, 'E2 Allocators'!$B$15:$W$15, 0),FALSE)), 0, VLOOKUP(VLOOKUP($A639, 'E4 TB Allocation Details'!$A$18:$L$214, MATCH("A &amp; G ID", 'E4 TB Allocation Details'!$A$18:$L$18, 0),FALSE), 'E2 Allocators'!$B$15:$W$358, MATCH(BD$17, 'E2 Allocators'!$B$15:$W$15, 0),FALSE))</f>
        <v>0</v>
      </c>
      <c r="BE639" s="1244">
        <f>IF(ISERROR(VLOOKUP(VLOOKUP($A639, 'E4 TB Allocation Details'!$A$18:$L$214, MATCH("A &amp; G ID", 'E4 TB Allocation Details'!$A$18:$L$18, 0),FALSE), 'E2 Allocators'!$B$15:$W$358, MATCH(BE$17, 'E2 Allocators'!$B$15:$W$15, 0),FALSE)), 0, VLOOKUP(VLOOKUP($A639, 'E4 TB Allocation Details'!$A$18:$L$214, MATCH("A &amp; G ID", 'E4 TB Allocation Details'!$A$18:$L$18, 0),FALSE), 'E2 Allocators'!$B$15:$W$358, MATCH(BE$17, 'E2 Allocators'!$B$15:$W$15, 0),FALSE))</f>
        <v>1.2469150023665791E-3</v>
      </c>
      <c r="BF639" s="1244">
        <f>IF(ISERROR(VLOOKUP(VLOOKUP($A639, 'E4 TB Allocation Details'!$A$18:$L$214, MATCH("A &amp; G ID", 'E4 TB Allocation Details'!$A$18:$L$18, 0),FALSE), 'E2 Allocators'!$B$15:$W$358, MATCH(BF$17, 'E2 Allocators'!$B$15:$W$15, 0),FALSE)), 0, VLOOKUP(VLOOKUP($A639, 'E4 TB Allocation Details'!$A$18:$L$214, MATCH("A &amp; G ID", 'E4 TB Allocation Details'!$A$18:$L$18, 0),FALSE), 'E2 Allocators'!$B$15:$W$358, MATCH(BF$17, 'E2 Allocators'!$B$15:$W$15, 0),FALSE))</f>
        <v>0</v>
      </c>
      <c r="BG639" s="1244">
        <f>IF(ISERROR(VLOOKUP(VLOOKUP($A639, 'E4 TB Allocation Details'!$A$18:$L$214, MATCH("A &amp; G ID", 'E4 TB Allocation Details'!$A$18:$L$18, 0),FALSE), 'E2 Allocators'!$B$15:$W$358, MATCH(BG$17, 'E2 Allocators'!$B$15:$W$15, 0),FALSE)), 0, VLOOKUP(VLOOKUP($A639, 'E4 TB Allocation Details'!$A$18:$L$214, MATCH("A &amp; G ID", 'E4 TB Allocation Details'!$A$18:$L$18, 0),FALSE), 'E2 Allocators'!$B$15:$W$358, MATCH(BG$17, 'E2 Allocators'!$B$15:$W$15, 0),FALSE))</f>
        <v>0</v>
      </c>
      <c r="BH639" s="1244">
        <f>IF(ISERROR(VLOOKUP(VLOOKUP($A639, 'E4 TB Allocation Details'!$A$18:$L$214, MATCH("A &amp; G ID", 'E4 TB Allocation Details'!$A$18:$L$18, 0),FALSE), 'E2 Allocators'!$B$15:$W$358, MATCH(BH$17, 'E2 Allocators'!$B$15:$W$15, 0),FALSE)), 0, VLOOKUP(VLOOKUP($A639, 'E4 TB Allocation Details'!$A$18:$L$214, MATCH("A &amp; G ID", 'E4 TB Allocation Details'!$A$18:$L$18, 0),FALSE), 'E2 Allocators'!$B$15:$W$358, MATCH(BH$17, 'E2 Allocators'!$B$15:$W$15, 0),FALSE))</f>
        <v>0</v>
      </c>
      <c r="BI639" s="1244">
        <f>IF(ISERROR(VLOOKUP(VLOOKUP($A639, 'E4 TB Allocation Details'!$A$18:$L$214, MATCH("A &amp; G ID", 'E4 TB Allocation Details'!$A$18:$L$18, 0),FALSE), 'E2 Allocators'!$B$15:$W$358, MATCH(BI$17, 'E2 Allocators'!$B$15:$W$15, 0),FALSE)), 0, VLOOKUP(VLOOKUP($A639, 'E4 TB Allocation Details'!$A$18:$L$214, MATCH("A &amp; G ID", 'E4 TB Allocation Details'!$A$18:$L$18, 0),FALSE), 'E2 Allocators'!$B$15:$W$358, MATCH(BI$17, 'E2 Allocators'!$B$15:$W$15, 0),FALSE))</f>
        <v>0</v>
      </c>
      <c r="BJ639" s="1244">
        <f>IF(ISERROR(VLOOKUP(VLOOKUP($A639, 'E4 TB Allocation Details'!$A$18:$L$214, MATCH("A &amp; G ID", 'E4 TB Allocation Details'!$A$18:$L$18, 0),FALSE), 'E2 Allocators'!$B$15:$W$358, MATCH(BJ$17, 'E2 Allocators'!$B$15:$W$15, 0),FALSE)), 0, VLOOKUP(VLOOKUP($A639, 'E4 TB Allocation Details'!$A$18:$L$214, MATCH("A &amp; G ID", 'E4 TB Allocation Details'!$A$18:$L$18, 0),FALSE), 'E2 Allocators'!$B$15:$W$358, MATCH(BJ$17, 'E2 Allocators'!$B$15:$W$15, 0),FALSE))</f>
        <v>0</v>
      </c>
      <c r="BK639" s="1244">
        <f>IF(ISERROR(VLOOKUP(VLOOKUP($A639, 'E4 TB Allocation Details'!$A$18:$L$214, MATCH("A &amp; G ID", 'E4 TB Allocation Details'!$A$18:$L$18, 0),FALSE), 'E2 Allocators'!$B$15:$W$358, MATCH(BK$17, 'E2 Allocators'!$B$15:$W$15, 0),FALSE)), 0, VLOOKUP(VLOOKUP($A639, 'E4 TB Allocation Details'!$A$18:$L$214, MATCH("A &amp; G ID", 'E4 TB Allocation Details'!$A$18:$L$18, 0),FALSE), 'E2 Allocators'!$B$15:$W$358, MATCH(BK$17, 'E2 Allocators'!$B$15:$W$15, 0),FALSE))</f>
        <v>0</v>
      </c>
      <c r="BL639" s="1244">
        <f>IF(ISERROR(VLOOKUP(VLOOKUP($A639, 'E4 TB Allocation Details'!$A$18:$L$214, MATCH("A &amp; G ID", 'E4 TB Allocation Details'!$A$18:$L$18, 0),FALSE), 'E2 Allocators'!$B$15:$W$358, MATCH(BL$17, 'E2 Allocators'!$B$15:$W$15, 0),FALSE)), 0, VLOOKUP(VLOOKUP($A639, 'E4 TB Allocation Details'!$A$18:$L$214, MATCH("A &amp; G ID", 'E4 TB Allocation Details'!$A$18:$L$18, 0),FALSE), 'E2 Allocators'!$B$15:$W$358, MATCH(BL$17, 'E2 Allocators'!$B$15:$W$15, 0),FALSE))</f>
        <v>0</v>
      </c>
      <c r="BM639" s="1244">
        <f>IF(ISERROR(VLOOKUP(VLOOKUP($A639, 'E4 TB Allocation Details'!$A$18:$L$214, MATCH("A &amp; G ID", 'E4 TB Allocation Details'!$A$18:$L$18, 0),FALSE), 'E2 Allocators'!$B$15:$W$358, MATCH(BM$17, 'E2 Allocators'!$B$15:$W$15, 0),FALSE)), 0, VLOOKUP(VLOOKUP($A639, 'E4 TB Allocation Details'!$A$18:$L$214, MATCH("A &amp; G ID", 'E4 TB Allocation Details'!$A$18:$L$18, 0),FALSE), 'E2 Allocators'!$B$15:$W$358, MATCH(BM$17, 'E2 Allocators'!$B$15:$W$15, 0),FALSE))</f>
        <v>0</v>
      </c>
      <c r="BN639" s="1244">
        <f>IF(ISERROR(VLOOKUP(VLOOKUP($A639, 'E4 TB Allocation Details'!$A$18:$L$214, MATCH("A &amp; G ID", 'E4 TB Allocation Details'!$A$18:$L$18, 0),FALSE), 'E2 Allocators'!$B$15:$W$358, MATCH(BN$17, 'E2 Allocators'!$B$15:$W$15, 0),FALSE)), 0, VLOOKUP(VLOOKUP($A639, 'E4 TB Allocation Details'!$A$18:$L$214, MATCH("A &amp; G ID", 'E4 TB Allocation Details'!$A$18:$L$18, 0),FALSE), 'E2 Allocators'!$B$15:$W$358, MATCH(BN$17, 'E2 Allocators'!$B$15:$W$15, 0),FALSE))</f>
        <v>0</v>
      </c>
      <c r="BO639" s="1244">
        <f>IF(ISERROR(VLOOKUP(VLOOKUP($A639, 'E4 TB Allocation Details'!$A$18:$L$214, MATCH("A &amp; G ID", 'E4 TB Allocation Details'!$A$18:$L$18, 0),FALSE), 'E2 Allocators'!$B$15:$W$358, MATCH(BO$17, 'E2 Allocators'!$B$15:$W$15, 0),FALSE)), 0, VLOOKUP(VLOOKUP($A639, 'E4 TB Allocation Details'!$A$18:$L$214, MATCH("A &amp; G ID", 'E4 TB Allocation Details'!$A$18:$L$18, 0),FALSE), 'E2 Allocators'!$B$15:$W$358, MATCH(BO$17, 'E2 Allocators'!$B$15:$W$15, 0),FALSE))</f>
        <v>0</v>
      </c>
      <c r="BP639" s="1244">
        <f>IF(ISERROR(VLOOKUP(VLOOKUP($A639, 'E4 TB Allocation Details'!$A$18:$L$214, MATCH("A &amp; G ID", 'E4 TB Allocation Details'!$A$18:$L$18, 0),FALSE), 'E2 Allocators'!$B$15:$W$358, MATCH(BP$17, 'E2 Allocators'!$B$15:$W$15, 0),FALSE)), 0, VLOOKUP(VLOOKUP($A639, 'E4 TB Allocation Details'!$A$18:$L$214, MATCH("A &amp; G ID", 'E4 TB Allocation Details'!$A$18:$L$18, 0),FALSE), 'E2 Allocators'!$B$15:$W$358, MATCH(BP$17, 'E2 Allocators'!$B$15:$W$15, 0),FALSE))</f>
        <v>0</v>
      </c>
      <c r="BQ639" s="1248">
        <f t="shared" si="903"/>
        <v>1</v>
      </c>
    </row>
    <row r="640" spans="1:69" s="229" customFormat="1" ht="12.75" x14ac:dyDescent="0.2">
      <c r="A640" s="1255">
        <v>1925</v>
      </c>
      <c r="B640" s="1242" t="s">
        <v>511</v>
      </c>
      <c r="C640" s="1243">
        <v>1</v>
      </c>
      <c r="D640" s="1247"/>
      <c r="E640" s="1247"/>
      <c r="F640" s="1247"/>
      <c r="G640" s="1247"/>
      <c r="H640" s="1247"/>
      <c r="I640" s="1247"/>
      <c r="J640" s="1247"/>
      <c r="K640" s="1247"/>
      <c r="L640" s="1247"/>
      <c r="M640" s="1247"/>
      <c r="N640" s="1247"/>
      <c r="O640" s="1247"/>
      <c r="P640" s="1247"/>
      <c r="Q640" s="1247"/>
      <c r="R640" s="1247"/>
      <c r="S640" s="1247"/>
      <c r="T640" s="1247"/>
      <c r="U640" s="1247"/>
      <c r="V640" s="1247"/>
      <c r="W640" s="1247"/>
      <c r="X640" s="1247"/>
      <c r="Y640" s="1247"/>
      <c r="Z640" s="1247"/>
      <c r="AA640" s="1247"/>
      <c r="AB640" s="1247"/>
      <c r="AC640" s="1247"/>
      <c r="AD640" s="1247"/>
      <c r="AE640" s="1247"/>
      <c r="AF640" s="1247"/>
      <c r="AG640" s="1247"/>
      <c r="AH640" s="1247"/>
      <c r="AI640" s="1247"/>
      <c r="AJ640" s="1247"/>
      <c r="AK640" s="1247"/>
      <c r="AL640" s="1247"/>
      <c r="AM640" s="1247"/>
      <c r="AN640" s="1247"/>
      <c r="AO640" s="1247"/>
      <c r="AP640" s="1247"/>
      <c r="AQ640" s="1247"/>
      <c r="AR640" s="1247"/>
      <c r="AS640" s="1247"/>
      <c r="AT640" s="1247"/>
      <c r="AU640" s="1247"/>
      <c r="AV640" s="1247"/>
      <c r="AW640" s="1244">
        <f>IF(ISERROR(VLOOKUP(VLOOKUP($A640, 'E4 TB Allocation Details'!$A$18:$L$214, MATCH("A &amp; G ID", 'E4 TB Allocation Details'!$A$18:$L$18, 0),FALSE), 'E2 Allocators'!$B$15:$W$358, MATCH(AW$17, 'E2 Allocators'!$B$15:$W$15, 0),FALSE)), 0, VLOOKUP(VLOOKUP($A640, 'E4 TB Allocation Details'!$A$18:$L$214, MATCH("A &amp; G ID", 'E4 TB Allocation Details'!$A$18:$L$18, 0),FALSE), 'E2 Allocators'!$B$15:$W$358, MATCH(AW$17, 'E2 Allocators'!$B$15:$W$15, 0),FALSE))</f>
        <v>0.56102449294777357</v>
      </c>
      <c r="AX640" s="1244">
        <f>IF(ISERROR(VLOOKUP(VLOOKUP($A640, 'E4 TB Allocation Details'!$A$18:$L$214, MATCH("A &amp; G ID", 'E4 TB Allocation Details'!$A$18:$L$18, 0),FALSE), 'E2 Allocators'!$B$15:$W$358, MATCH(AX$17, 'E2 Allocators'!$B$15:$W$15, 0),FALSE)), 0, VLOOKUP(VLOOKUP($A640, 'E4 TB Allocation Details'!$A$18:$L$214, MATCH("A &amp; G ID", 'E4 TB Allocation Details'!$A$18:$L$18, 0),FALSE), 'E2 Allocators'!$B$15:$W$358, MATCH(AX$17, 'E2 Allocators'!$B$15:$W$15, 0),FALSE))</f>
        <v>0.20726441245013677</v>
      </c>
      <c r="AY640" s="1244">
        <f>IF(ISERROR(VLOOKUP(VLOOKUP($A640, 'E4 TB Allocation Details'!$A$18:$L$214, MATCH("A &amp; G ID", 'E4 TB Allocation Details'!$A$18:$L$18, 0),FALSE), 'E2 Allocators'!$B$15:$W$358, MATCH(AY$17, 'E2 Allocators'!$B$15:$W$15, 0),FALSE)), 0, VLOOKUP(VLOOKUP($A640, 'E4 TB Allocation Details'!$A$18:$L$214, MATCH("A &amp; G ID", 'E4 TB Allocation Details'!$A$18:$L$18, 0),FALSE), 'E2 Allocators'!$B$15:$W$358, MATCH(AY$17, 'E2 Allocators'!$B$15:$W$15, 0),FALSE))</f>
        <v>0.16617365130361197</v>
      </c>
      <c r="AZ640" s="1244">
        <f>IF(ISERROR(VLOOKUP(VLOOKUP($A640, 'E4 TB Allocation Details'!$A$18:$L$214, MATCH("A &amp; G ID", 'E4 TB Allocation Details'!$A$18:$L$18, 0),FALSE), 'E2 Allocators'!$B$15:$W$358, MATCH(AZ$17, 'E2 Allocators'!$B$15:$W$15, 0),FALSE)), 0, VLOOKUP(VLOOKUP($A640, 'E4 TB Allocation Details'!$A$18:$L$214, MATCH("A &amp; G ID", 'E4 TB Allocation Details'!$A$18:$L$18, 0),FALSE), 'E2 Allocators'!$B$15:$W$358, MATCH(AZ$17, 'E2 Allocators'!$B$15:$W$15, 0),FALSE))</f>
        <v>0</v>
      </c>
      <c r="BA640" s="1244">
        <f>IF(ISERROR(VLOOKUP(VLOOKUP($A640, 'E4 TB Allocation Details'!$A$18:$L$214, MATCH("A &amp; G ID", 'E4 TB Allocation Details'!$A$18:$L$18, 0),FALSE), 'E2 Allocators'!$B$15:$W$358, MATCH(BA$17, 'E2 Allocators'!$B$15:$W$15, 0),FALSE)), 0, VLOOKUP(VLOOKUP($A640, 'E4 TB Allocation Details'!$A$18:$L$214, MATCH("A &amp; G ID", 'E4 TB Allocation Details'!$A$18:$L$18, 0),FALSE), 'E2 Allocators'!$B$15:$W$358, MATCH(BA$17, 'E2 Allocators'!$B$15:$W$15, 0),FALSE))</f>
        <v>0</v>
      </c>
      <c r="BB640" s="1244">
        <f>IF(ISERROR(VLOOKUP(VLOOKUP($A640, 'E4 TB Allocation Details'!$A$18:$L$214, MATCH("A &amp; G ID", 'E4 TB Allocation Details'!$A$18:$L$18, 0),FALSE), 'E2 Allocators'!$B$15:$W$358, MATCH(BB$17, 'E2 Allocators'!$B$15:$W$15, 0),FALSE)), 0, VLOOKUP(VLOOKUP($A640, 'E4 TB Allocation Details'!$A$18:$L$214, MATCH("A &amp; G ID", 'E4 TB Allocation Details'!$A$18:$L$18, 0),FALSE), 'E2 Allocators'!$B$15:$W$358, MATCH(BB$17, 'E2 Allocators'!$B$15:$W$15, 0),FALSE))</f>
        <v>3.5281566132409924E-2</v>
      </c>
      <c r="BC640" s="1244">
        <f>IF(ISERROR(VLOOKUP(VLOOKUP($A640, 'E4 TB Allocation Details'!$A$18:$L$214, MATCH("A &amp; G ID", 'E4 TB Allocation Details'!$A$18:$L$18, 0),FALSE), 'E2 Allocators'!$B$15:$W$358, MATCH(BC$17, 'E2 Allocators'!$B$15:$W$15, 0),FALSE)), 0, VLOOKUP(VLOOKUP($A640, 'E4 TB Allocation Details'!$A$18:$L$214, MATCH("A &amp; G ID", 'E4 TB Allocation Details'!$A$18:$L$18, 0),FALSE), 'E2 Allocators'!$B$15:$W$358, MATCH(BC$17, 'E2 Allocators'!$B$15:$W$15, 0),FALSE))</f>
        <v>2.9008962163701295E-2</v>
      </c>
      <c r="BD640" s="1244">
        <f>IF(ISERROR(VLOOKUP(VLOOKUP($A640, 'E4 TB Allocation Details'!$A$18:$L$214, MATCH("A &amp; G ID", 'E4 TB Allocation Details'!$A$18:$L$18, 0),FALSE), 'E2 Allocators'!$B$15:$W$358, MATCH(BD$17, 'E2 Allocators'!$B$15:$W$15, 0),FALSE)), 0, VLOOKUP(VLOOKUP($A640, 'E4 TB Allocation Details'!$A$18:$L$214, MATCH("A &amp; G ID", 'E4 TB Allocation Details'!$A$18:$L$18, 0),FALSE), 'E2 Allocators'!$B$15:$W$358, MATCH(BD$17, 'E2 Allocators'!$B$15:$W$15, 0),FALSE))</f>
        <v>0</v>
      </c>
      <c r="BE640" s="1244">
        <f>IF(ISERROR(VLOOKUP(VLOOKUP($A640, 'E4 TB Allocation Details'!$A$18:$L$214, MATCH("A &amp; G ID", 'E4 TB Allocation Details'!$A$18:$L$18, 0),FALSE), 'E2 Allocators'!$B$15:$W$358, MATCH(BE$17, 'E2 Allocators'!$B$15:$W$15, 0),FALSE)), 0, VLOOKUP(VLOOKUP($A640, 'E4 TB Allocation Details'!$A$18:$L$214, MATCH("A &amp; G ID", 'E4 TB Allocation Details'!$A$18:$L$18, 0),FALSE), 'E2 Allocators'!$B$15:$W$358, MATCH(BE$17, 'E2 Allocators'!$B$15:$W$15, 0),FALSE))</f>
        <v>1.2469150023665791E-3</v>
      </c>
      <c r="BF640" s="1244">
        <f>IF(ISERROR(VLOOKUP(VLOOKUP($A640, 'E4 TB Allocation Details'!$A$18:$L$214, MATCH("A &amp; G ID", 'E4 TB Allocation Details'!$A$18:$L$18, 0),FALSE), 'E2 Allocators'!$B$15:$W$358, MATCH(BF$17, 'E2 Allocators'!$B$15:$W$15, 0),FALSE)), 0, VLOOKUP(VLOOKUP($A640, 'E4 TB Allocation Details'!$A$18:$L$214, MATCH("A &amp; G ID", 'E4 TB Allocation Details'!$A$18:$L$18, 0),FALSE), 'E2 Allocators'!$B$15:$W$358, MATCH(BF$17, 'E2 Allocators'!$B$15:$W$15, 0),FALSE))</f>
        <v>0</v>
      </c>
      <c r="BG640" s="1244">
        <f>IF(ISERROR(VLOOKUP(VLOOKUP($A640, 'E4 TB Allocation Details'!$A$18:$L$214, MATCH("A &amp; G ID", 'E4 TB Allocation Details'!$A$18:$L$18, 0),FALSE), 'E2 Allocators'!$B$15:$W$358, MATCH(BG$17, 'E2 Allocators'!$B$15:$W$15, 0),FALSE)), 0, VLOOKUP(VLOOKUP($A640, 'E4 TB Allocation Details'!$A$18:$L$214, MATCH("A &amp; G ID", 'E4 TB Allocation Details'!$A$18:$L$18, 0),FALSE), 'E2 Allocators'!$B$15:$W$358, MATCH(BG$17, 'E2 Allocators'!$B$15:$W$15, 0),FALSE))</f>
        <v>0</v>
      </c>
      <c r="BH640" s="1244">
        <f>IF(ISERROR(VLOOKUP(VLOOKUP($A640, 'E4 TB Allocation Details'!$A$18:$L$214, MATCH("A &amp; G ID", 'E4 TB Allocation Details'!$A$18:$L$18, 0),FALSE), 'E2 Allocators'!$B$15:$W$358, MATCH(BH$17, 'E2 Allocators'!$B$15:$W$15, 0),FALSE)), 0, VLOOKUP(VLOOKUP($A640, 'E4 TB Allocation Details'!$A$18:$L$214, MATCH("A &amp; G ID", 'E4 TB Allocation Details'!$A$18:$L$18, 0),FALSE), 'E2 Allocators'!$B$15:$W$358, MATCH(BH$17, 'E2 Allocators'!$B$15:$W$15, 0),FALSE))</f>
        <v>0</v>
      </c>
      <c r="BI640" s="1244">
        <f>IF(ISERROR(VLOOKUP(VLOOKUP($A640, 'E4 TB Allocation Details'!$A$18:$L$214, MATCH("A &amp; G ID", 'E4 TB Allocation Details'!$A$18:$L$18, 0),FALSE), 'E2 Allocators'!$B$15:$W$358, MATCH(BI$17, 'E2 Allocators'!$B$15:$W$15, 0),FALSE)), 0, VLOOKUP(VLOOKUP($A640, 'E4 TB Allocation Details'!$A$18:$L$214, MATCH("A &amp; G ID", 'E4 TB Allocation Details'!$A$18:$L$18, 0),FALSE), 'E2 Allocators'!$B$15:$W$358, MATCH(BI$17, 'E2 Allocators'!$B$15:$W$15, 0),FALSE))</f>
        <v>0</v>
      </c>
      <c r="BJ640" s="1244">
        <f>IF(ISERROR(VLOOKUP(VLOOKUP($A640, 'E4 TB Allocation Details'!$A$18:$L$214, MATCH("A &amp; G ID", 'E4 TB Allocation Details'!$A$18:$L$18, 0),FALSE), 'E2 Allocators'!$B$15:$W$358, MATCH(BJ$17, 'E2 Allocators'!$B$15:$W$15, 0),FALSE)), 0, VLOOKUP(VLOOKUP($A640, 'E4 TB Allocation Details'!$A$18:$L$214, MATCH("A &amp; G ID", 'E4 TB Allocation Details'!$A$18:$L$18, 0),FALSE), 'E2 Allocators'!$B$15:$W$358, MATCH(BJ$17, 'E2 Allocators'!$B$15:$W$15, 0),FALSE))</f>
        <v>0</v>
      </c>
      <c r="BK640" s="1244">
        <f>IF(ISERROR(VLOOKUP(VLOOKUP($A640, 'E4 TB Allocation Details'!$A$18:$L$214, MATCH("A &amp; G ID", 'E4 TB Allocation Details'!$A$18:$L$18, 0),FALSE), 'E2 Allocators'!$B$15:$W$358, MATCH(BK$17, 'E2 Allocators'!$B$15:$W$15, 0),FALSE)), 0, VLOOKUP(VLOOKUP($A640, 'E4 TB Allocation Details'!$A$18:$L$214, MATCH("A &amp; G ID", 'E4 TB Allocation Details'!$A$18:$L$18, 0),FALSE), 'E2 Allocators'!$B$15:$W$358, MATCH(BK$17, 'E2 Allocators'!$B$15:$W$15, 0),FALSE))</f>
        <v>0</v>
      </c>
      <c r="BL640" s="1244">
        <f>IF(ISERROR(VLOOKUP(VLOOKUP($A640, 'E4 TB Allocation Details'!$A$18:$L$214, MATCH("A &amp; G ID", 'E4 TB Allocation Details'!$A$18:$L$18, 0),FALSE), 'E2 Allocators'!$B$15:$W$358, MATCH(BL$17, 'E2 Allocators'!$B$15:$W$15, 0),FALSE)), 0, VLOOKUP(VLOOKUP($A640, 'E4 TB Allocation Details'!$A$18:$L$214, MATCH("A &amp; G ID", 'E4 TB Allocation Details'!$A$18:$L$18, 0),FALSE), 'E2 Allocators'!$B$15:$W$358, MATCH(BL$17, 'E2 Allocators'!$B$15:$W$15, 0),FALSE))</f>
        <v>0</v>
      </c>
      <c r="BM640" s="1244">
        <f>IF(ISERROR(VLOOKUP(VLOOKUP($A640, 'E4 TB Allocation Details'!$A$18:$L$214, MATCH("A &amp; G ID", 'E4 TB Allocation Details'!$A$18:$L$18, 0),FALSE), 'E2 Allocators'!$B$15:$W$358, MATCH(BM$17, 'E2 Allocators'!$B$15:$W$15, 0),FALSE)), 0, VLOOKUP(VLOOKUP($A640, 'E4 TB Allocation Details'!$A$18:$L$214, MATCH("A &amp; G ID", 'E4 TB Allocation Details'!$A$18:$L$18, 0),FALSE), 'E2 Allocators'!$B$15:$W$358, MATCH(BM$17, 'E2 Allocators'!$B$15:$W$15, 0),FALSE))</f>
        <v>0</v>
      </c>
      <c r="BN640" s="1244">
        <f>IF(ISERROR(VLOOKUP(VLOOKUP($A640, 'E4 TB Allocation Details'!$A$18:$L$214, MATCH("A &amp; G ID", 'E4 TB Allocation Details'!$A$18:$L$18, 0),FALSE), 'E2 Allocators'!$B$15:$W$358, MATCH(BN$17, 'E2 Allocators'!$B$15:$W$15, 0),FALSE)), 0, VLOOKUP(VLOOKUP($A640, 'E4 TB Allocation Details'!$A$18:$L$214, MATCH("A &amp; G ID", 'E4 TB Allocation Details'!$A$18:$L$18, 0),FALSE), 'E2 Allocators'!$B$15:$W$358, MATCH(BN$17, 'E2 Allocators'!$B$15:$W$15, 0),FALSE))</f>
        <v>0</v>
      </c>
      <c r="BO640" s="1244">
        <f>IF(ISERROR(VLOOKUP(VLOOKUP($A640, 'E4 TB Allocation Details'!$A$18:$L$214, MATCH("A &amp; G ID", 'E4 TB Allocation Details'!$A$18:$L$18, 0),FALSE), 'E2 Allocators'!$B$15:$W$358, MATCH(BO$17, 'E2 Allocators'!$B$15:$W$15, 0),FALSE)), 0, VLOOKUP(VLOOKUP($A640, 'E4 TB Allocation Details'!$A$18:$L$214, MATCH("A &amp; G ID", 'E4 TB Allocation Details'!$A$18:$L$18, 0),FALSE), 'E2 Allocators'!$B$15:$W$358, MATCH(BO$17, 'E2 Allocators'!$B$15:$W$15, 0),FALSE))</f>
        <v>0</v>
      </c>
      <c r="BP640" s="1244">
        <f>IF(ISERROR(VLOOKUP(VLOOKUP($A640, 'E4 TB Allocation Details'!$A$18:$L$214, MATCH("A &amp; G ID", 'E4 TB Allocation Details'!$A$18:$L$18, 0),FALSE), 'E2 Allocators'!$B$15:$W$358, MATCH(BP$17, 'E2 Allocators'!$B$15:$W$15, 0),FALSE)), 0, VLOOKUP(VLOOKUP($A640, 'E4 TB Allocation Details'!$A$18:$L$214, MATCH("A &amp; G ID", 'E4 TB Allocation Details'!$A$18:$L$18, 0),FALSE), 'E2 Allocators'!$B$15:$W$358, MATCH(BP$17, 'E2 Allocators'!$B$15:$W$15, 0),FALSE))</f>
        <v>0</v>
      </c>
      <c r="BQ640" s="1248">
        <f t="shared" si="903"/>
        <v>1</v>
      </c>
    </row>
    <row r="641" spans="1:69" s="229" customFormat="1" ht="12.75" x14ac:dyDescent="0.2">
      <c r="A641" s="1255">
        <v>1930</v>
      </c>
      <c r="B641" s="1242" t="s">
        <v>512</v>
      </c>
      <c r="C641" s="1243">
        <v>1</v>
      </c>
      <c r="D641" s="1247"/>
      <c r="E641" s="1247"/>
      <c r="F641" s="1247"/>
      <c r="G641" s="1247"/>
      <c r="H641" s="1247"/>
      <c r="I641" s="1247"/>
      <c r="J641" s="1247"/>
      <c r="K641" s="1247"/>
      <c r="L641" s="1247"/>
      <c r="M641" s="1247"/>
      <c r="N641" s="1247"/>
      <c r="O641" s="1247"/>
      <c r="P641" s="1247"/>
      <c r="Q641" s="1247"/>
      <c r="R641" s="1247"/>
      <c r="S641" s="1247"/>
      <c r="T641" s="1247"/>
      <c r="U641" s="1247"/>
      <c r="V641" s="1247"/>
      <c r="W641" s="1247"/>
      <c r="X641" s="1247"/>
      <c r="Y641" s="1247"/>
      <c r="Z641" s="1247"/>
      <c r="AA641" s="1247"/>
      <c r="AB641" s="1247"/>
      <c r="AC641" s="1247"/>
      <c r="AD641" s="1247"/>
      <c r="AE641" s="1247"/>
      <c r="AF641" s="1247"/>
      <c r="AG641" s="1247"/>
      <c r="AH641" s="1247"/>
      <c r="AI641" s="1247"/>
      <c r="AJ641" s="1247"/>
      <c r="AK641" s="1247"/>
      <c r="AL641" s="1247"/>
      <c r="AM641" s="1247"/>
      <c r="AN641" s="1247"/>
      <c r="AO641" s="1247"/>
      <c r="AP641" s="1247"/>
      <c r="AQ641" s="1247"/>
      <c r="AR641" s="1247"/>
      <c r="AS641" s="1247"/>
      <c r="AT641" s="1247"/>
      <c r="AU641" s="1247"/>
      <c r="AV641" s="1247"/>
      <c r="AW641" s="1244">
        <f>IF(ISERROR(VLOOKUP(VLOOKUP($A641, 'E4 TB Allocation Details'!$A$18:$L$214, MATCH("A &amp; G ID", 'E4 TB Allocation Details'!$A$18:$L$18, 0),FALSE), 'E2 Allocators'!$B$15:$W$358, MATCH(AW$17, 'E2 Allocators'!$B$15:$W$15, 0),FALSE)), 0, VLOOKUP(VLOOKUP($A641, 'E4 TB Allocation Details'!$A$18:$L$214, MATCH("A &amp; G ID", 'E4 TB Allocation Details'!$A$18:$L$18, 0),FALSE), 'E2 Allocators'!$B$15:$W$358, MATCH(AW$17, 'E2 Allocators'!$B$15:$W$15, 0),FALSE))</f>
        <v>0.56102449294777357</v>
      </c>
      <c r="AX641" s="1244">
        <f>IF(ISERROR(VLOOKUP(VLOOKUP($A641, 'E4 TB Allocation Details'!$A$18:$L$214, MATCH("A &amp; G ID", 'E4 TB Allocation Details'!$A$18:$L$18, 0),FALSE), 'E2 Allocators'!$B$15:$W$358, MATCH(AX$17, 'E2 Allocators'!$B$15:$W$15, 0),FALSE)), 0, VLOOKUP(VLOOKUP($A641, 'E4 TB Allocation Details'!$A$18:$L$214, MATCH("A &amp; G ID", 'E4 TB Allocation Details'!$A$18:$L$18, 0),FALSE), 'E2 Allocators'!$B$15:$W$358, MATCH(AX$17, 'E2 Allocators'!$B$15:$W$15, 0),FALSE))</f>
        <v>0.20726441245013677</v>
      </c>
      <c r="AY641" s="1244">
        <f>IF(ISERROR(VLOOKUP(VLOOKUP($A641, 'E4 TB Allocation Details'!$A$18:$L$214, MATCH("A &amp; G ID", 'E4 TB Allocation Details'!$A$18:$L$18, 0),FALSE), 'E2 Allocators'!$B$15:$W$358, MATCH(AY$17, 'E2 Allocators'!$B$15:$W$15, 0),FALSE)), 0, VLOOKUP(VLOOKUP($A641, 'E4 TB Allocation Details'!$A$18:$L$214, MATCH("A &amp; G ID", 'E4 TB Allocation Details'!$A$18:$L$18, 0),FALSE), 'E2 Allocators'!$B$15:$W$358, MATCH(AY$17, 'E2 Allocators'!$B$15:$W$15, 0),FALSE))</f>
        <v>0.16617365130361197</v>
      </c>
      <c r="AZ641" s="1244">
        <f>IF(ISERROR(VLOOKUP(VLOOKUP($A641, 'E4 TB Allocation Details'!$A$18:$L$214, MATCH("A &amp; G ID", 'E4 TB Allocation Details'!$A$18:$L$18, 0),FALSE), 'E2 Allocators'!$B$15:$W$358, MATCH(AZ$17, 'E2 Allocators'!$B$15:$W$15, 0),FALSE)), 0, VLOOKUP(VLOOKUP($A641, 'E4 TB Allocation Details'!$A$18:$L$214, MATCH("A &amp; G ID", 'E4 TB Allocation Details'!$A$18:$L$18, 0),FALSE), 'E2 Allocators'!$B$15:$W$358, MATCH(AZ$17, 'E2 Allocators'!$B$15:$W$15, 0),FALSE))</f>
        <v>0</v>
      </c>
      <c r="BA641" s="1244">
        <f>IF(ISERROR(VLOOKUP(VLOOKUP($A641, 'E4 TB Allocation Details'!$A$18:$L$214, MATCH("A &amp; G ID", 'E4 TB Allocation Details'!$A$18:$L$18, 0),FALSE), 'E2 Allocators'!$B$15:$W$358, MATCH(BA$17, 'E2 Allocators'!$B$15:$W$15, 0),FALSE)), 0, VLOOKUP(VLOOKUP($A641, 'E4 TB Allocation Details'!$A$18:$L$214, MATCH("A &amp; G ID", 'E4 TB Allocation Details'!$A$18:$L$18, 0),FALSE), 'E2 Allocators'!$B$15:$W$358, MATCH(BA$17, 'E2 Allocators'!$B$15:$W$15, 0),FALSE))</f>
        <v>0</v>
      </c>
      <c r="BB641" s="1244">
        <f>IF(ISERROR(VLOOKUP(VLOOKUP($A641, 'E4 TB Allocation Details'!$A$18:$L$214, MATCH("A &amp; G ID", 'E4 TB Allocation Details'!$A$18:$L$18, 0),FALSE), 'E2 Allocators'!$B$15:$W$358, MATCH(BB$17, 'E2 Allocators'!$B$15:$W$15, 0),FALSE)), 0, VLOOKUP(VLOOKUP($A641, 'E4 TB Allocation Details'!$A$18:$L$214, MATCH("A &amp; G ID", 'E4 TB Allocation Details'!$A$18:$L$18, 0),FALSE), 'E2 Allocators'!$B$15:$W$358, MATCH(BB$17, 'E2 Allocators'!$B$15:$W$15, 0),FALSE))</f>
        <v>3.5281566132409924E-2</v>
      </c>
      <c r="BC641" s="1244">
        <f>IF(ISERROR(VLOOKUP(VLOOKUP($A641, 'E4 TB Allocation Details'!$A$18:$L$214, MATCH("A &amp; G ID", 'E4 TB Allocation Details'!$A$18:$L$18, 0),FALSE), 'E2 Allocators'!$B$15:$W$358, MATCH(BC$17, 'E2 Allocators'!$B$15:$W$15, 0),FALSE)), 0, VLOOKUP(VLOOKUP($A641, 'E4 TB Allocation Details'!$A$18:$L$214, MATCH("A &amp; G ID", 'E4 TB Allocation Details'!$A$18:$L$18, 0),FALSE), 'E2 Allocators'!$B$15:$W$358, MATCH(BC$17, 'E2 Allocators'!$B$15:$W$15, 0),FALSE))</f>
        <v>2.9008962163701295E-2</v>
      </c>
      <c r="BD641" s="1244">
        <f>IF(ISERROR(VLOOKUP(VLOOKUP($A641, 'E4 TB Allocation Details'!$A$18:$L$214, MATCH("A &amp; G ID", 'E4 TB Allocation Details'!$A$18:$L$18, 0),FALSE), 'E2 Allocators'!$B$15:$W$358, MATCH(BD$17, 'E2 Allocators'!$B$15:$W$15, 0),FALSE)), 0, VLOOKUP(VLOOKUP($A641, 'E4 TB Allocation Details'!$A$18:$L$214, MATCH("A &amp; G ID", 'E4 TB Allocation Details'!$A$18:$L$18, 0),FALSE), 'E2 Allocators'!$B$15:$W$358, MATCH(BD$17, 'E2 Allocators'!$B$15:$W$15, 0),FALSE))</f>
        <v>0</v>
      </c>
      <c r="BE641" s="1244">
        <f>IF(ISERROR(VLOOKUP(VLOOKUP($A641, 'E4 TB Allocation Details'!$A$18:$L$214, MATCH("A &amp; G ID", 'E4 TB Allocation Details'!$A$18:$L$18, 0),FALSE), 'E2 Allocators'!$B$15:$W$358, MATCH(BE$17, 'E2 Allocators'!$B$15:$W$15, 0),FALSE)), 0, VLOOKUP(VLOOKUP($A641, 'E4 TB Allocation Details'!$A$18:$L$214, MATCH("A &amp; G ID", 'E4 TB Allocation Details'!$A$18:$L$18, 0),FALSE), 'E2 Allocators'!$B$15:$W$358, MATCH(BE$17, 'E2 Allocators'!$B$15:$W$15, 0),FALSE))</f>
        <v>1.2469150023665791E-3</v>
      </c>
      <c r="BF641" s="1244">
        <f>IF(ISERROR(VLOOKUP(VLOOKUP($A641, 'E4 TB Allocation Details'!$A$18:$L$214, MATCH("A &amp; G ID", 'E4 TB Allocation Details'!$A$18:$L$18, 0),FALSE), 'E2 Allocators'!$B$15:$W$358, MATCH(BF$17, 'E2 Allocators'!$B$15:$W$15, 0),FALSE)), 0, VLOOKUP(VLOOKUP($A641, 'E4 TB Allocation Details'!$A$18:$L$214, MATCH("A &amp; G ID", 'E4 TB Allocation Details'!$A$18:$L$18, 0),FALSE), 'E2 Allocators'!$B$15:$W$358, MATCH(BF$17, 'E2 Allocators'!$B$15:$W$15, 0),FALSE))</f>
        <v>0</v>
      </c>
      <c r="BG641" s="1244">
        <f>IF(ISERROR(VLOOKUP(VLOOKUP($A641, 'E4 TB Allocation Details'!$A$18:$L$214, MATCH("A &amp; G ID", 'E4 TB Allocation Details'!$A$18:$L$18, 0),FALSE), 'E2 Allocators'!$B$15:$W$358, MATCH(BG$17, 'E2 Allocators'!$B$15:$W$15, 0),FALSE)), 0, VLOOKUP(VLOOKUP($A641, 'E4 TB Allocation Details'!$A$18:$L$214, MATCH("A &amp; G ID", 'E4 TB Allocation Details'!$A$18:$L$18, 0),FALSE), 'E2 Allocators'!$B$15:$W$358, MATCH(BG$17, 'E2 Allocators'!$B$15:$W$15, 0),FALSE))</f>
        <v>0</v>
      </c>
      <c r="BH641" s="1244">
        <f>IF(ISERROR(VLOOKUP(VLOOKUP($A641, 'E4 TB Allocation Details'!$A$18:$L$214, MATCH("A &amp; G ID", 'E4 TB Allocation Details'!$A$18:$L$18, 0),FALSE), 'E2 Allocators'!$B$15:$W$358, MATCH(BH$17, 'E2 Allocators'!$B$15:$W$15, 0),FALSE)), 0, VLOOKUP(VLOOKUP($A641, 'E4 TB Allocation Details'!$A$18:$L$214, MATCH("A &amp; G ID", 'E4 TB Allocation Details'!$A$18:$L$18, 0),FALSE), 'E2 Allocators'!$B$15:$W$358, MATCH(BH$17, 'E2 Allocators'!$B$15:$W$15, 0),FALSE))</f>
        <v>0</v>
      </c>
      <c r="BI641" s="1244">
        <f>IF(ISERROR(VLOOKUP(VLOOKUP($A641, 'E4 TB Allocation Details'!$A$18:$L$214, MATCH("A &amp; G ID", 'E4 TB Allocation Details'!$A$18:$L$18, 0),FALSE), 'E2 Allocators'!$B$15:$W$358, MATCH(BI$17, 'E2 Allocators'!$B$15:$W$15, 0),FALSE)), 0, VLOOKUP(VLOOKUP($A641, 'E4 TB Allocation Details'!$A$18:$L$214, MATCH("A &amp; G ID", 'E4 TB Allocation Details'!$A$18:$L$18, 0),FALSE), 'E2 Allocators'!$B$15:$W$358, MATCH(BI$17, 'E2 Allocators'!$B$15:$W$15, 0),FALSE))</f>
        <v>0</v>
      </c>
      <c r="BJ641" s="1244">
        <f>IF(ISERROR(VLOOKUP(VLOOKUP($A641, 'E4 TB Allocation Details'!$A$18:$L$214, MATCH("A &amp; G ID", 'E4 TB Allocation Details'!$A$18:$L$18, 0),FALSE), 'E2 Allocators'!$B$15:$W$358, MATCH(BJ$17, 'E2 Allocators'!$B$15:$W$15, 0),FALSE)), 0, VLOOKUP(VLOOKUP($A641, 'E4 TB Allocation Details'!$A$18:$L$214, MATCH("A &amp; G ID", 'E4 TB Allocation Details'!$A$18:$L$18, 0),FALSE), 'E2 Allocators'!$B$15:$W$358, MATCH(BJ$17, 'E2 Allocators'!$B$15:$W$15, 0),FALSE))</f>
        <v>0</v>
      </c>
      <c r="BK641" s="1244">
        <f>IF(ISERROR(VLOOKUP(VLOOKUP($A641, 'E4 TB Allocation Details'!$A$18:$L$214, MATCH("A &amp; G ID", 'E4 TB Allocation Details'!$A$18:$L$18, 0),FALSE), 'E2 Allocators'!$B$15:$W$358, MATCH(BK$17, 'E2 Allocators'!$B$15:$W$15, 0),FALSE)), 0, VLOOKUP(VLOOKUP($A641, 'E4 TB Allocation Details'!$A$18:$L$214, MATCH("A &amp; G ID", 'E4 TB Allocation Details'!$A$18:$L$18, 0),FALSE), 'E2 Allocators'!$B$15:$W$358, MATCH(BK$17, 'E2 Allocators'!$B$15:$W$15, 0),FALSE))</f>
        <v>0</v>
      </c>
      <c r="BL641" s="1244">
        <f>IF(ISERROR(VLOOKUP(VLOOKUP($A641, 'E4 TB Allocation Details'!$A$18:$L$214, MATCH("A &amp; G ID", 'E4 TB Allocation Details'!$A$18:$L$18, 0),FALSE), 'E2 Allocators'!$B$15:$W$358, MATCH(BL$17, 'E2 Allocators'!$B$15:$W$15, 0),FALSE)), 0, VLOOKUP(VLOOKUP($A641, 'E4 TB Allocation Details'!$A$18:$L$214, MATCH("A &amp; G ID", 'E4 TB Allocation Details'!$A$18:$L$18, 0),FALSE), 'E2 Allocators'!$B$15:$W$358, MATCH(BL$17, 'E2 Allocators'!$B$15:$W$15, 0),FALSE))</f>
        <v>0</v>
      </c>
      <c r="BM641" s="1244">
        <f>IF(ISERROR(VLOOKUP(VLOOKUP($A641, 'E4 TB Allocation Details'!$A$18:$L$214, MATCH("A &amp; G ID", 'E4 TB Allocation Details'!$A$18:$L$18, 0),FALSE), 'E2 Allocators'!$B$15:$W$358, MATCH(BM$17, 'E2 Allocators'!$B$15:$W$15, 0),FALSE)), 0, VLOOKUP(VLOOKUP($A641, 'E4 TB Allocation Details'!$A$18:$L$214, MATCH("A &amp; G ID", 'E4 TB Allocation Details'!$A$18:$L$18, 0),FALSE), 'E2 Allocators'!$B$15:$W$358, MATCH(BM$17, 'E2 Allocators'!$B$15:$W$15, 0),FALSE))</f>
        <v>0</v>
      </c>
      <c r="BN641" s="1244">
        <f>IF(ISERROR(VLOOKUP(VLOOKUP($A641, 'E4 TB Allocation Details'!$A$18:$L$214, MATCH("A &amp; G ID", 'E4 TB Allocation Details'!$A$18:$L$18, 0),FALSE), 'E2 Allocators'!$B$15:$W$358, MATCH(BN$17, 'E2 Allocators'!$B$15:$W$15, 0),FALSE)), 0, VLOOKUP(VLOOKUP($A641, 'E4 TB Allocation Details'!$A$18:$L$214, MATCH("A &amp; G ID", 'E4 TB Allocation Details'!$A$18:$L$18, 0),FALSE), 'E2 Allocators'!$B$15:$W$358, MATCH(BN$17, 'E2 Allocators'!$B$15:$W$15, 0),FALSE))</f>
        <v>0</v>
      </c>
      <c r="BO641" s="1244">
        <f>IF(ISERROR(VLOOKUP(VLOOKUP($A641, 'E4 TB Allocation Details'!$A$18:$L$214, MATCH("A &amp; G ID", 'E4 TB Allocation Details'!$A$18:$L$18, 0),FALSE), 'E2 Allocators'!$B$15:$W$358, MATCH(BO$17, 'E2 Allocators'!$B$15:$W$15, 0),FALSE)), 0, VLOOKUP(VLOOKUP($A641, 'E4 TB Allocation Details'!$A$18:$L$214, MATCH("A &amp; G ID", 'E4 TB Allocation Details'!$A$18:$L$18, 0),FALSE), 'E2 Allocators'!$B$15:$W$358, MATCH(BO$17, 'E2 Allocators'!$B$15:$W$15, 0),FALSE))</f>
        <v>0</v>
      </c>
      <c r="BP641" s="1244">
        <f>IF(ISERROR(VLOOKUP(VLOOKUP($A641, 'E4 TB Allocation Details'!$A$18:$L$214, MATCH("A &amp; G ID", 'E4 TB Allocation Details'!$A$18:$L$18, 0),FALSE), 'E2 Allocators'!$B$15:$W$358, MATCH(BP$17, 'E2 Allocators'!$B$15:$W$15, 0),FALSE)), 0, VLOOKUP(VLOOKUP($A641, 'E4 TB Allocation Details'!$A$18:$L$214, MATCH("A &amp; G ID", 'E4 TB Allocation Details'!$A$18:$L$18, 0),FALSE), 'E2 Allocators'!$B$15:$W$358, MATCH(BP$17, 'E2 Allocators'!$B$15:$W$15, 0),FALSE))</f>
        <v>0</v>
      </c>
      <c r="BQ641" s="1248">
        <f t="shared" si="903"/>
        <v>1</v>
      </c>
    </row>
    <row r="642" spans="1:69" s="229" customFormat="1" ht="12.75" x14ac:dyDescent="0.2">
      <c r="A642" s="1255">
        <v>1935</v>
      </c>
      <c r="B642" s="1242" t="s">
        <v>513</v>
      </c>
      <c r="C642" s="1243">
        <v>1</v>
      </c>
      <c r="D642" s="1247"/>
      <c r="E642" s="1247"/>
      <c r="F642" s="1247"/>
      <c r="G642" s="1247"/>
      <c r="H642" s="1247"/>
      <c r="I642" s="1247"/>
      <c r="J642" s="1247"/>
      <c r="K642" s="1247"/>
      <c r="L642" s="1247"/>
      <c r="M642" s="1247"/>
      <c r="N642" s="1247"/>
      <c r="O642" s="1247"/>
      <c r="P642" s="1247"/>
      <c r="Q642" s="1247"/>
      <c r="R642" s="1247"/>
      <c r="S642" s="1247"/>
      <c r="T642" s="1247"/>
      <c r="U642" s="1247"/>
      <c r="V642" s="1247"/>
      <c r="W642" s="1247"/>
      <c r="X642" s="1247"/>
      <c r="Y642" s="1247"/>
      <c r="Z642" s="1247"/>
      <c r="AA642" s="1247"/>
      <c r="AB642" s="1247"/>
      <c r="AC642" s="1247"/>
      <c r="AD642" s="1247"/>
      <c r="AE642" s="1247"/>
      <c r="AF642" s="1247"/>
      <c r="AG642" s="1247"/>
      <c r="AH642" s="1247"/>
      <c r="AI642" s="1247"/>
      <c r="AJ642" s="1247"/>
      <c r="AK642" s="1247"/>
      <c r="AL642" s="1247"/>
      <c r="AM642" s="1247"/>
      <c r="AN642" s="1247"/>
      <c r="AO642" s="1247"/>
      <c r="AP642" s="1247"/>
      <c r="AQ642" s="1247"/>
      <c r="AR642" s="1247"/>
      <c r="AS642" s="1247"/>
      <c r="AT642" s="1247"/>
      <c r="AU642" s="1247"/>
      <c r="AV642" s="1247"/>
      <c r="AW642" s="1244">
        <f>IF(ISERROR(VLOOKUP(VLOOKUP($A642, 'E4 TB Allocation Details'!$A$18:$L$214, MATCH("A &amp; G ID", 'E4 TB Allocation Details'!$A$18:$L$18, 0),FALSE), 'E2 Allocators'!$B$15:$W$358, MATCH(AW$17, 'E2 Allocators'!$B$15:$W$15, 0),FALSE)), 0, VLOOKUP(VLOOKUP($A642, 'E4 TB Allocation Details'!$A$18:$L$214, MATCH("A &amp; G ID", 'E4 TB Allocation Details'!$A$18:$L$18, 0),FALSE), 'E2 Allocators'!$B$15:$W$358, MATCH(AW$17, 'E2 Allocators'!$B$15:$W$15, 0),FALSE))</f>
        <v>0.56102449294777357</v>
      </c>
      <c r="AX642" s="1244">
        <f>IF(ISERROR(VLOOKUP(VLOOKUP($A642, 'E4 TB Allocation Details'!$A$18:$L$214, MATCH("A &amp; G ID", 'E4 TB Allocation Details'!$A$18:$L$18, 0),FALSE), 'E2 Allocators'!$B$15:$W$358, MATCH(AX$17, 'E2 Allocators'!$B$15:$W$15, 0),FALSE)), 0, VLOOKUP(VLOOKUP($A642, 'E4 TB Allocation Details'!$A$18:$L$214, MATCH("A &amp; G ID", 'E4 TB Allocation Details'!$A$18:$L$18, 0),FALSE), 'E2 Allocators'!$B$15:$W$358, MATCH(AX$17, 'E2 Allocators'!$B$15:$W$15, 0),FALSE))</f>
        <v>0.20726441245013677</v>
      </c>
      <c r="AY642" s="1244">
        <f>IF(ISERROR(VLOOKUP(VLOOKUP($A642, 'E4 TB Allocation Details'!$A$18:$L$214, MATCH("A &amp; G ID", 'E4 TB Allocation Details'!$A$18:$L$18, 0),FALSE), 'E2 Allocators'!$B$15:$W$358, MATCH(AY$17, 'E2 Allocators'!$B$15:$W$15, 0),FALSE)), 0, VLOOKUP(VLOOKUP($A642, 'E4 TB Allocation Details'!$A$18:$L$214, MATCH("A &amp; G ID", 'E4 TB Allocation Details'!$A$18:$L$18, 0),FALSE), 'E2 Allocators'!$B$15:$W$358, MATCH(AY$17, 'E2 Allocators'!$B$15:$W$15, 0),FALSE))</f>
        <v>0.16617365130361197</v>
      </c>
      <c r="AZ642" s="1244">
        <f>IF(ISERROR(VLOOKUP(VLOOKUP($A642, 'E4 TB Allocation Details'!$A$18:$L$214, MATCH("A &amp; G ID", 'E4 TB Allocation Details'!$A$18:$L$18, 0),FALSE), 'E2 Allocators'!$B$15:$W$358, MATCH(AZ$17, 'E2 Allocators'!$B$15:$W$15, 0),FALSE)), 0, VLOOKUP(VLOOKUP($A642, 'E4 TB Allocation Details'!$A$18:$L$214, MATCH("A &amp; G ID", 'E4 TB Allocation Details'!$A$18:$L$18, 0),FALSE), 'E2 Allocators'!$B$15:$W$358, MATCH(AZ$17, 'E2 Allocators'!$B$15:$W$15, 0),FALSE))</f>
        <v>0</v>
      </c>
      <c r="BA642" s="1244">
        <f>IF(ISERROR(VLOOKUP(VLOOKUP($A642, 'E4 TB Allocation Details'!$A$18:$L$214, MATCH("A &amp; G ID", 'E4 TB Allocation Details'!$A$18:$L$18, 0),FALSE), 'E2 Allocators'!$B$15:$W$358, MATCH(BA$17, 'E2 Allocators'!$B$15:$W$15, 0),FALSE)), 0, VLOOKUP(VLOOKUP($A642, 'E4 TB Allocation Details'!$A$18:$L$214, MATCH("A &amp; G ID", 'E4 TB Allocation Details'!$A$18:$L$18, 0),FALSE), 'E2 Allocators'!$B$15:$W$358, MATCH(BA$17, 'E2 Allocators'!$B$15:$W$15, 0),FALSE))</f>
        <v>0</v>
      </c>
      <c r="BB642" s="1244">
        <f>IF(ISERROR(VLOOKUP(VLOOKUP($A642, 'E4 TB Allocation Details'!$A$18:$L$214, MATCH("A &amp; G ID", 'E4 TB Allocation Details'!$A$18:$L$18, 0),FALSE), 'E2 Allocators'!$B$15:$W$358, MATCH(BB$17, 'E2 Allocators'!$B$15:$W$15, 0),FALSE)), 0, VLOOKUP(VLOOKUP($A642, 'E4 TB Allocation Details'!$A$18:$L$214, MATCH("A &amp; G ID", 'E4 TB Allocation Details'!$A$18:$L$18, 0),FALSE), 'E2 Allocators'!$B$15:$W$358, MATCH(BB$17, 'E2 Allocators'!$B$15:$W$15, 0),FALSE))</f>
        <v>3.5281566132409924E-2</v>
      </c>
      <c r="BC642" s="1244">
        <f>IF(ISERROR(VLOOKUP(VLOOKUP($A642, 'E4 TB Allocation Details'!$A$18:$L$214, MATCH("A &amp; G ID", 'E4 TB Allocation Details'!$A$18:$L$18, 0),FALSE), 'E2 Allocators'!$B$15:$W$358, MATCH(BC$17, 'E2 Allocators'!$B$15:$W$15, 0),FALSE)), 0, VLOOKUP(VLOOKUP($A642, 'E4 TB Allocation Details'!$A$18:$L$214, MATCH("A &amp; G ID", 'E4 TB Allocation Details'!$A$18:$L$18, 0),FALSE), 'E2 Allocators'!$B$15:$W$358, MATCH(BC$17, 'E2 Allocators'!$B$15:$W$15, 0),FALSE))</f>
        <v>2.9008962163701295E-2</v>
      </c>
      <c r="BD642" s="1244">
        <f>IF(ISERROR(VLOOKUP(VLOOKUP($A642, 'E4 TB Allocation Details'!$A$18:$L$214, MATCH("A &amp; G ID", 'E4 TB Allocation Details'!$A$18:$L$18, 0),FALSE), 'E2 Allocators'!$B$15:$W$358, MATCH(BD$17, 'E2 Allocators'!$B$15:$W$15, 0),FALSE)), 0, VLOOKUP(VLOOKUP($A642, 'E4 TB Allocation Details'!$A$18:$L$214, MATCH("A &amp; G ID", 'E4 TB Allocation Details'!$A$18:$L$18, 0),FALSE), 'E2 Allocators'!$B$15:$W$358, MATCH(BD$17, 'E2 Allocators'!$B$15:$W$15, 0),FALSE))</f>
        <v>0</v>
      </c>
      <c r="BE642" s="1244">
        <f>IF(ISERROR(VLOOKUP(VLOOKUP($A642, 'E4 TB Allocation Details'!$A$18:$L$214, MATCH("A &amp; G ID", 'E4 TB Allocation Details'!$A$18:$L$18, 0),FALSE), 'E2 Allocators'!$B$15:$W$358, MATCH(BE$17, 'E2 Allocators'!$B$15:$W$15, 0),FALSE)), 0, VLOOKUP(VLOOKUP($A642, 'E4 TB Allocation Details'!$A$18:$L$214, MATCH("A &amp; G ID", 'E4 TB Allocation Details'!$A$18:$L$18, 0),FALSE), 'E2 Allocators'!$B$15:$W$358, MATCH(BE$17, 'E2 Allocators'!$B$15:$W$15, 0),FALSE))</f>
        <v>1.2469150023665791E-3</v>
      </c>
      <c r="BF642" s="1244">
        <f>IF(ISERROR(VLOOKUP(VLOOKUP($A642, 'E4 TB Allocation Details'!$A$18:$L$214, MATCH("A &amp; G ID", 'E4 TB Allocation Details'!$A$18:$L$18, 0),FALSE), 'E2 Allocators'!$B$15:$W$358, MATCH(BF$17, 'E2 Allocators'!$B$15:$W$15, 0),FALSE)), 0, VLOOKUP(VLOOKUP($A642, 'E4 TB Allocation Details'!$A$18:$L$214, MATCH("A &amp; G ID", 'E4 TB Allocation Details'!$A$18:$L$18, 0),FALSE), 'E2 Allocators'!$B$15:$W$358, MATCH(BF$17, 'E2 Allocators'!$B$15:$W$15, 0),FALSE))</f>
        <v>0</v>
      </c>
      <c r="BG642" s="1244">
        <f>IF(ISERROR(VLOOKUP(VLOOKUP($A642, 'E4 TB Allocation Details'!$A$18:$L$214, MATCH("A &amp; G ID", 'E4 TB Allocation Details'!$A$18:$L$18, 0),FALSE), 'E2 Allocators'!$B$15:$W$358, MATCH(BG$17, 'E2 Allocators'!$B$15:$W$15, 0),FALSE)), 0, VLOOKUP(VLOOKUP($A642, 'E4 TB Allocation Details'!$A$18:$L$214, MATCH("A &amp; G ID", 'E4 TB Allocation Details'!$A$18:$L$18, 0),FALSE), 'E2 Allocators'!$B$15:$W$358, MATCH(BG$17, 'E2 Allocators'!$B$15:$W$15, 0),FALSE))</f>
        <v>0</v>
      </c>
      <c r="BH642" s="1244">
        <f>IF(ISERROR(VLOOKUP(VLOOKUP($A642, 'E4 TB Allocation Details'!$A$18:$L$214, MATCH("A &amp; G ID", 'E4 TB Allocation Details'!$A$18:$L$18, 0),FALSE), 'E2 Allocators'!$B$15:$W$358, MATCH(BH$17, 'E2 Allocators'!$B$15:$W$15, 0),FALSE)), 0, VLOOKUP(VLOOKUP($A642, 'E4 TB Allocation Details'!$A$18:$L$214, MATCH("A &amp; G ID", 'E4 TB Allocation Details'!$A$18:$L$18, 0),FALSE), 'E2 Allocators'!$B$15:$W$358, MATCH(BH$17, 'E2 Allocators'!$B$15:$W$15, 0),FALSE))</f>
        <v>0</v>
      </c>
      <c r="BI642" s="1244">
        <f>IF(ISERROR(VLOOKUP(VLOOKUP($A642, 'E4 TB Allocation Details'!$A$18:$L$214, MATCH("A &amp; G ID", 'E4 TB Allocation Details'!$A$18:$L$18, 0),FALSE), 'E2 Allocators'!$B$15:$W$358, MATCH(BI$17, 'E2 Allocators'!$B$15:$W$15, 0),FALSE)), 0, VLOOKUP(VLOOKUP($A642, 'E4 TB Allocation Details'!$A$18:$L$214, MATCH("A &amp; G ID", 'E4 TB Allocation Details'!$A$18:$L$18, 0),FALSE), 'E2 Allocators'!$B$15:$W$358, MATCH(BI$17, 'E2 Allocators'!$B$15:$W$15, 0),FALSE))</f>
        <v>0</v>
      </c>
      <c r="BJ642" s="1244">
        <f>IF(ISERROR(VLOOKUP(VLOOKUP($A642, 'E4 TB Allocation Details'!$A$18:$L$214, MATCH("A &amp; G ID", 'E4 TB Allocation Details'!$A$18:$L$18, 0),FALSE), 'E2 Allocators'!$B$15:$W$358, MATCH(BJ$17, 'E2 Allocators'!$B$15:$W$15, 0),FALSE)), 0, VLOOKUP(VLOOKUP($A642, 'E4 TB Allocation Details'!$A$18:$L$214, MATCH("A &amp; G ID", 'E4 TB Allocation Details'!$A$18:$L$18, 0),FALSE), 'E2 Allocators'!$B$15:$W$358, MATCH(BJ$17, 'E2 Allocators'!$B$15:$W$15, 0),FALSE))</f>
        <v>0</v>
      </c>
      <c r="BK642" s="1244">
        <f>IF(ISERROR(VLOOKUP(VLOOKUP($A642, 'E4 TB Allocation Details'!$A$18:$L$214, MATCH("A &amp; G ID", 'E4 TB Allocation Details'!$A$18:$L$18, 0),FALSE), 'E2 Allocators'!$B$15:$W$358, MATCH(BK$17, 'E2 Allocators'!$B$15:$W$15, 0),FALSE)), 0, VLOOKUP(VLOOKUP($A642, 'E4 TB Allocation Details'!$A$18:$L$214, MATCH("A &amp; G ID", 'E4 TB Allocation Details'!$A$18:$L$18, 0),FALSE), 'E2 Allocators'!$B$15:$W$358, MATCH(BK$17, 'E2 Allocators'!$B$15:$W$15, 0),FALSE))</f>
        <v>0</v>
      </c>
      <c r="BL642" s="1244">
        <f>IF(ISERROR(VLOOKUP(VLOOKUP($A642, 'E4 TB Allocation Details'!$A$18:$L$214, MATCH("A &amp; G ID", 'E4 TB Allocation Details'!$A$18:$L$18, 0),FALSE), 'E2 Allocators'!$B$15:$W$358, MATCH(BL$17, 'E2 Allocators'!$B$15:$W$15, 0),FALSE)), 0, VLOOKUP(VLOOKUP($A642, 'E4 TB Allocation Details'!$A$18:$L$214, MATCH("A &amp; G ID", 'E4 TB Allocation Details'!$A$18:$L$18, 0),FALSE), 'E2 Allocators'!$B$15:$W$358, MATCH(BL$17, 'E2 Allocators'!$B$15:$W$15, 0),FALSE))</f>
        <v>0</v>
      </c>
      <c r="BM642" s="1244">
        <f>IF(ISERROR(VLOOKUP(VLOOKUP($A642, 'E4 TB Allocation Details'!$A$18:$L$214, MATCH("A &amp; G ID", 'E4 TB Allocation Details'!$A$18:$L$18, 0),FALSE), 'E2 Allocators'!$B$15:$W$358, MATCH(BM$17, 'E2 Allocators'!$B$15:$W$15, 0),FALSE)), 0, VLOOKUP(VLOOKUP($A642, 'E4 TB Allocation Details'!$A$18:$L$214, MATCH("A &amp; G ID", 'E4 TB Allocation Details'!$A$18:$L$18, 0),FALSE), 'E2 Allocators'!$B$15:$W$358, MATCH(BM$17, 'E2 Allocators'!$B$15:$W$15, 0),FALSE))</f>
        <v>0</v>
      </c>
      <c r="BN642" s="1244">
        <f>IF(ISERROR(VLOOKUP(VLOOKUP($A642, 'E4 TB Allocation Details'!$A$18:$L$214, MATCH("A &amp; G ID", 'E4 TB Allocation Details'!$A$18:$L$18, 0),FALSE), 'E2 Allocators'!$B$15:$W$358, MATCH(BN$17, 'E2 Allocators'!$B$15:$W$15, 0),FALSE)), 0, VLOOKUP(VLOOKUP($A642, 'E4 TB Allocation Details'!$A$18:$L$214, MATCH("A &amp; G ID", 'E4 TB Allocation Details'!$A$18:$L$18, 0),FALSE), 'E2 Allocators'!$B$15:$W$358, MATCH(BN$17, 'E2 Allocators'!$B$15:$W$15, 0),FALSE))</f>
        <v>0</v>
      </c>
      <c r="BO642" s="1244">
        <f>IF(ISERROR(VLOOKUP(VLOOKUP($A642, 'E4 TB Allocation Details'!$A$18:$L$214, MATCH("A &amp; G ID", 'E4 TB Allocation Details'!$A$18:$L$18, 0),FALSE), 'E2 Allocators'!$B$15:$W$358, MATCH(BO$17, 'E2 Allocators'!$B$15:$W$15, 0),FALSE)), 0, VLOOKUP(VLOOKUP($A642, 'E4 TB Allocation Details'!$A$18:$L$214, MATCH("A &amp; G ID", 'E4 TB Allocation Details'!$A$18:$L$18, 0),FALSE), 'E2 Allocators'!$B$15:$W$358, MATCH(BO$17, 'E2 Allocators'!$B$15:$W$15, 0),FALSE))</f>
        <v>0</v>
      </c>
      <c r="BP642" s="1244">
        <f>IF(ISERROR(VLOOKUP(VLOOKUP($A642, 'E4 TB Allocation Details'!$A$18:$L$214, MATCH("A &amp; G ID", 'E4 TB Allocation Details'!$A$18:$L$18, 0),FALSE), 'E2 Allocators'!$B$15:$W$358, MATCH(BP$17, 'E2 Allocators'!$B$15:$W$15, 0),FALSE)), 0, VLOOKUP(VLOOKUP($A642, 'E4 TB Allocation Details'!$A$18:$L$214, MATCH("A &amp; G ID", 'E4 TB Allocation Details'!$A$18:$L$18, 0),FALSE), 'E2 Allocators'!$B$15:$W$358, MATCH(BP$17, 'E2 Allocators'!$B$15:$W$15, 0),FALSE))</f>
        <v>0</v>
      </c>
      <c r="BQ642" s="1248">
        <f t="shared" si="903"/>
        <v>1</v>
      </c>
    </row>
    <row r="643" spans="1:69" s="229" customFormat="1" ht="12.75" x14ac:dyDescent="0.2">
      <c r="A643" s="1255">
        <v>1940</v>
      </c>
      <c r="B643" s="1242" t="s">
        <v>514</v>
      </c>
      <c r="C643" s="1243">
        <v>1</v>
      </c>
      <c r="D643" s="1247"/>
      <c r="E643" s="1247"/>
      <c r="F643" s="1247"/>
      <c r="G643" s="1247"/>
      <c r="H643" s="1247"/>
      <c r="I643" s="1247"/>
      <c r="J643" s="1247"/>
      <c r="K643" s="1247"/>
      <c r="L643" s="1247"/>
      <c r="M643" s="1247"/>
      <c r="N643" s="1247"/>
      <c r="O643" s="1247"/>
      <c r="P643" s="1247"/>
      <c r="Q643" s="1247"/>
      <c r="R643" s="1247"/>
      <c r="S643" s="1247"/>
      <c r="T643" s="1247"/>
      <c r="U643" s="1247"/>
      <c r="V643" s="1247"/>
      <c r="W643" s="1247"/>
      <c r="X643" s="1247"/>
      <c r="Y643" s="1247"/>
      <c r="Z643" s="1247"/>
      <c r="AA643" s="1247"/>
      <c r="AB643" s="1247"/>
      <c r="AC643" s="1247"/>
      <c r="AD643" s="1247"/>
      <c r="AE643" s="1247"/>
      <c r="AF643" s="1247"/>
      <c r="AG643" s="1247"/>
      <c r="AH643" s="1247"/>
      <c r="AI643" s="1247"/>
      <c r="AJ643" s="1247"/>
      <c r="AK643" s="1247"/>
      <c r="AL643" s="1247"/>
      <c r="AM643" s="1247"/>
      <c r="AN643" s="1247"/>
      <c r="AO643" s="1247"/>
      <c r="AP643" s="1247"/>
      <c r="AQ643" s="1247"/>
      <c r="AR643" s="1247"/>
      <c r="AS643" s="1247"/>
      <c r="AT643" s="1247"/>
      <c r="AU643" s="1247"/>
      <c r="AV643" s="1247"/>
      <c r="AW643" s="1244">
        <f>IF(ISERROR(VLOOKUP(VLOOKUP($A643, 'E4 TB Allocation Details'!$A$18:$L$214, MATCH("A &amp; G ID", 'E4 TB Allocation Details'!$A$18:$L$18, 0),FALSE), 'E2 Allocators'!$B$15:$W$358, MATCH(AW$17, 'E2 Allocators'!$B$15:$W$15, 0),FALSE)), 0, VLOOKUP(VLOOKUP($A643, 'E4 TB Allocation Details'!$A$18:$L$214, MATCH("A &amp; G ID", 'E4 TB Allocation Details'!$A$18:$L$18, 0),FALSE), 'E2 Allocators'!$B$15:$W$358, MATCH(AW$17, 'E2 Allocators'!$B$15:$W$15, 0),FALSE))</f>
        <v>0.56102449294777357</v>
      </c>
      <c r="AX643" s="1244">
        <f>IF(ISERROR(VLOOKUP(VLOOKUP($A643, 'E4 TB Allocation Details'!$A$18:$L$214, MATCH("A &amp; G ID", 'E4 TB Allocation Details'!$A$18:$L$18, 0),FALSE), 'E2 Allocators'!$B$15:$W$358, MATCH(AX$17, 'E2 Allocators'!$B$15:$W$15, 0),FALSE)), 0, VLOOKUP(VLOOKUP($A643, 'E4 TB Allocation Details'!$A$18:$L$214, MATCH("A &amp; G ID", 'E4 TB Allocation Details'!$A$18:$L$18, 0),FALSE), 'E2 Allocators'!$B$15:$W$358, MATCH(AX$17, 'E2 Allocators'!$B$15:$W$15, 0),FALSE))</f>
        <v>0.20726441245013677</v>
      </c>
      <c r="AY643" s="1244">
        <f>IF(ISERROR(VLOOKUP(VLOOKUP($A643, 'E4 TB Allocation Details'!$A$18:$L$214, MATCH("A &amp; G ID", 'E4 TB Allocation Details'!$A$18:$L$18, 0),FALSE), 'E2 Allocators'!$B$15:$W$358, MATCH(AY$17, 'E2 Allocators'!$B$15:$W$15, 0),FALSE)), 0, VLOOKUP(VLOOKUP($A643, 'E4 TB Allocation Details'!$A$18:$L$214, MATCH("A &amp; G ID", 'E4 TB Allocation Details'!$A$18:$L$18, 0),FALSE), 'E2 Allocators'!$B$15:$W$358, MATCH(AY$17, 'E2 Allocators'!$B$15:$W$15, 0),FALSE))</f>
        <v>0.16617365130361197</v>
      </c>
      <c r="AZ643" s="1244">
        <f>IF(ISERROR(VLOOKUP(VLOOKUP($A643, 'E4 TB Allocation Details'!$A$18:$L$214, MATCH("A &amp; G ID", 'E4 TB Allocation Details'!$A$18:$L$18, 0),FALSE), 'E2 Allocators'!$B$15:$W$358, MATCH(AZ$17, 'E2 Allocators'!$B$15:$W$15, 0),FALSE)), 0, VLOOKUP(VLOOKUP($A643, 'E4 TB Allocation Details'!$A$18:$L$214, MATCH("A &amp; G ID", 'E4 TB Allocation Details'!$A$18:$L$18, 0),FALSE), 'E2 Allocators'!$B$15:$W$358, MATCH(AZ$17, 'E2 Allocators'!$B$15:$W$15, 0),FALSE))</f>
        <v>0</v>
      </c>
      <c r="BA643" s="1244">
        <f>IF(ISERROR(VLOOKUP(VLOOKUP($A643, 'E4 TB Allocation Details'!$A$18:$L$214, MATCH("A &amp; G ID", 'E4 TB Allocation Details'!$A$18:$L$18, 0),FALSE), 'E2 Allocators'!$B$15:$W$358, MATCH(BA$17, 'E2 Allocators'!$B$15:$W$15, 0),FALSE)), 0, VLOOKUP(VLOOKUP($A643, 'E4 TB Allocation Details'!$A$18:$L$214, MATCH("A &amp; G ID", 'E4 TB Allocation Details'!$A$18:$L$18, 0),FALSE), 'E2 Allocators'!$B$15:$W$358, MATCH(BA$17, 'E2 Allocators'!$B$15:$W$15, 0),FALSE))</f>
        <v>0</v>
      </c>
      <c r="BB643" s="1244">
        <f>IF(ISERROR(VLOOKUP(VLOOKUP($A643, 'E4 TB Allocation Details'!$A$18:$L$214, MATCH("A &amp; G ID", 'E4 TB Allocation Details'!$A$18:$L$18, 0),FALSE), 'E2 Allocators'!$B$15:$W$358, MATCH(BB$17, 'E2 Allocators'!$B$15:$W$15, 0),FALSE)), 0, VLOOKUP(VLOOKUP($A643, 'E4 TB Allocation Details'!$A$18:$L$214, MATCH("A &amp; G ID", 'E4 TB Allocation Details'!$A$18:$L$18, 0),FALSE), 'E2 Allocators'!$B$15:$W$358, MATCH(BB$17, 'E2 Allocators'!$B$15:$W$15, 0),FALSE))</f>
        <v>3.5281566132409924E-2</v>
      </c>
      <c r="BC643" s="1244">
        <f>IF(ISERROR(VLOOKUP(VLOOKUP($A643, 'E4 TB Allocation Details'!$A$18:$L$214, MATCH("A &amp; G ID", 'E4 TB Allocation Details'!$A$18:$L$18, 0),FALSE), 'E2 Allocators'!$B$15:$W$358, MATCH(BC$17, 'E2 Allocators'!$B$15:$W$15, 0),FALSE)), 0, VLOOKUP(VLOOKUP($A643, 'E4 TB Allocation Details'!$A$18:$L$214, MATCH("A &amp; G ID", 'E4 TB Allocation Details'!$A$18:$L$18, 0),FALSE), 'E2 Allocators'!$B$15:$W$358, MATCH(BC$17, 'E2 Allocators'!$B$15:$W$15, 0),FALSE))</f>
        <v>2.9008962163701295E-2</v>
      </c>
      <c r="BD643" s="1244">
        <f>IF(ISERROR(VLOOKUP(VLOOKUP($A643, 'E4 TB Allocation Details'!$A$18:$L$214, MATCH("A &amp; G ID", 'E4 TB Allocation Details'!$A$18:$L$18, 0),FALSE), 'E2 Allocators'!$B$15:$W$358, MATCH(BD$17, 'E2 Allocators'!$B$15:$W$15, 0),FALSE)), 0, VLOOKUP(VLOOKUP($A643, 'E4 TB Allocation Details'!$A$18:$L$214, MATCH("A &amp; G ID", 'E4 TB Allocation Details'!$A$18:$L$18, 0),FALSE), 'E2 Allocators'!$B$15:$W$358, MATCH(BD$17, 'E2 Allocators'!$B$15:$W$15, 0),FALSE))</f>
        <v>0</v>
      </c>
      <c r="BE643" s="1244">
        <f>IF(ISERROR(VLOOKUP(VLOOKUP($A643, 'E4 TB Allocation Details'!$A$18:$L$214, MATCH("A &amp; G ID", 'E4 TB Allocation Details'!$A$18:$L$18, 0),FALSE), 'E2 Allocators'!$B$15:$W$358, MATCH(BE$17, 'E2 Allocators'!$B$15:$W$15, 0),FALSE)), 0, VLOOKUP(VLOOKUP($A643, 'E4 TB Allocation Details'!$A$18:$L$214, MATCH("A &amp; G ID", 'E4 TB Allocation Details'!$A$18:$L$18, 0),FALSE), 'E2 Allocators'!$B$15:$W$358, MATCH(BE$17, 'E2 Allocators'!$B$15:$W$15, 0),FALSE))</f>
        <v>1.2469150023665791E-3</v>
      </c>
      <c r="BF643" s="1244">
        <f>IF(ISERROR(VLOOKUP(VLOOKUP($A643, 'E4 TB Allocation Details'!$A$18:$L$214, MATCH("A &amp; G ID", 'E4 TB Allocation Details'!$A$18:$L$18, 0),FALSE), 'E2 Allocators'!$B$15:$W$358, MATCH(BF$17, 'E2 Allocators'!$B$15:$W$15, 0),FALSE)), 0, VLOOKUP(VLOOKUP($A643, 'E4 TB Allocation Details'!$A$18:$L$214, MATCH("A &amp; G ID", 'E4 TB Allocation Details'!$A$18:$L$18, 0),FALSE), 'E2 Allocators'!$B$15:$W$358, MATCH(BF$17, 'E2 Allocators'!$B$15:$W$15, 0),FALSE))</f>
        <v>0</v>
      </c>
      <c r="BG643" s="1244">
        <f>IF(ISERROR(VLOOKUP(VLOOKUP($A643, 'E4 TB Allocation Details'!$A$18:$L$214, MATCH("A &amp; G ID", 'E4 TB Allocation Details'!$A$18:$L$18, 0),FALSE), 'E2 Allocators'!$B$15:$W$358, MATCH(BG$17, 'E2 Allocators'!$B$15:$W$15, 0),FALSE)), 0, VLOOKUP(VLOOKUP($A643, 'E4 TB Allocation Details'!$A$18:$L$214, MATCH("A &amp; G ID", 'E4 TB Allocation Details'!$A$18:$L$18, 0),FALSE), 'E2 Allocators'!$B$15:$W$358, MATCH(BG$17, 'E2 Allocators'!$B$15:$W$15, 0),FALSE))</f>
        <v>0</v>
      </c>
      <c r="BH643" s="1244">
        <f>IF(ISERROR(VLOOKUP(VLOOKUP($A643, 'E4 TB Allocation Details'!$A$18:$L$214, MATCH("A &amp; G ID", 'E4 TB Allocation Details'!$A$18:$L$18, 0),FALSE), 'E2 Allocators'!$B$15:$W$358, MATCH(BH$17, 'E2 Allocators'!$B$15:$W$15, 0),FALSE)), 0, VLOOKUP(VLOOKUP($A643, 'E4 TB Allocation Details'!$A$18:$L$214, MATCH("A &amp; G ID", 'E4 TB Allocation Details'!$A$18:$L$18, 0),FALSE), 'E2 Allocators'!$B$15:$W$358, MATCH(BH$17, 'E2 Allocators'!$B$15:$W$15, 0),FALSE))</f>
        <v>0</v>
      </c>
      <c r="BI643" s="1244">
        <f>IF(ISERROR(VLOOKUP(VLOOKUP($A643, 'E4 TB Allocation Details'!$A$18:$L$214, MATCH("A &amp; G ID", 'E4 TB Allocation Details'!$A$18:$L$18, 0),FALSE), 'E2 Allocators'!$B$15:$W$358, MATCH(BI$17, 'E2 Allocators'!$B$15:$W$15, 0),FALSE)), 0, VLOOKUP(VLOOKUP($A643, 'E4 TB Allocation Details'!$A$18:$L$214, MATCH("A &amp; G ID", 'E4 TB Allocation Details'!$A$18:$L$18, 0),FALSE), 'E2 Allocators'!$B$15:$W$358, MATCH(BI$17, 'E2 Allocators'!$B$15:$W$15, 0),FALSE))</f>
        <v>0</v>
      </c>
      <c r="BJ643" s="1244">
        <f>IF(ISERROR(VLOOKUP(VLOOKUP($A643, 'E4 TB Allocation Details'!$A$18:$L$214, MATCH("A &amp; G ID", 'E4 TB Allocation Details'!$A$18:$L$18, 0),FALSE), 'E2 Allocators'!$B$15:$W$358, MATCH(BJ$17, 'E2 Allocators'!$B$15:$W$15, 0),FALSE)), 0, VLOOKUP(VLOOKUP($A643, 'E4 TB Allocation Details'!$A$18:$L$214, MATCH("A &amp; G ID", 'E4 TB Allocation Details'!$A$18:$L$18, 0),FALSE), 'E2 Allocators'!$B$15:$W$358, MATCH(BJ$17, 'E2 Allocators'!$B$15:$W$15, 0),FALSE))</f>
        <v>0</v>
      </c>
      <c r="BK643" s="1244">
        <f>IF(ISERROR(VLOOKUP(VLOOKUP($A643, 'E4 TB Allocation Details'!$A$18:$L$214, MATCH("A &amp; G ID", 'E4 TB Allocation Details'!$A$18:$L$18, 0),FALSE), 'E2 Allocators'!$B$15:$W$358, MATCH(BK$17, 'E2 Allocators'!$B$15:$W$15, 0),FALSE)), 0, VLOOKUP(VLOOKUP($A643, 'E4 TB Allocation Details'!$A$18:$L$214, MATCH("A &amp; G ID", 'E4 TB Allocation Details'!$A$18:$L$18, 0),FALSE), 'E2 Allocators'!$B$15:$W$358, MATCH(BK$17, 'E2 Allocators'!$B$15:$W$15, 0),FALSE))</f>
        <v>0</v>
      </c>
      <c r="BL643" s="1244">
        <f>IF(ISERROR(VLOOKUP(VLOOKUP($A643, 'E4 TB Allocation Details'!$A$18:$L$214, MATCH("A &amp; G ID", 'E4 TB Allocation Details'!$A$18:$L$18, 0),FALSE), 'E2 Allocators'!$B$15:$W$358, MATCH(BL$17, 'E2 Allocators'!$B$15:$W$15, 0),FALSE)), 0, VLOOKUP(VLOOKUP($A643, 'E4 TB Allocation Details'!$A$18:$L$214, MATCH("A &amp; G ID", 'E4 TB Allocation Details'!$A$18:$L$18, 0),FALSE), 'E2 Allocators'!$B$15:$W$358, MATCH(BL$17, 'E2 Allocators'!$B$15:$W$15, 0),FALSE))</f>
        <v>0</v>
      </c>
      <c r="BM643" s="1244">
        <f>IF(ISERROR(VLOOKUP(VLOOKUP($A643, 'E4 TB Allocation Details'!$A$18:$L$214, MATCH("A &amp; G ID", 'E4 TB Allocation Details'!$A$18:$L$18, 0),FALSE), 'E2 Allocators'!$B$15:$W$358, MATCH(BM$17, 'E2 Allocators'!$B$15:$W$15, 0),FALSE)), 0, VLOOKUP(VLOOKUP($A643, 'E4 TB Allocation Details'!$A$18:$L$214, MATCH("A &amp; G ID", 'E4 TB Allocation Details'!$A$18:$L$18, 0),FALSE), 'E2 Allocators'!$B$15:$W$358, MATCH(BM$17, 'E2 Allocators'!$B$15:$W$15, 0),FALSE))</f>
        <v>0</v>
      </c>
      <c r="BN643" s="1244">
        <f>IF(ISERROR(VLOOKUP(VLOOKUP($A643, 'E4 TB Allocation Details'!$A$18:$L$214, MATCH("A &amp; G ID", 'E4 TB Allocation Details'!$A$18:$L$18, 0),FALSE), 'E2 Allocators'!$B$15:$W$358, MATCH(BN$17, 'E2 Allocators'!$B$15:$W$15, 0),FALSE)), 0, VLOOKUP(VLOOKUP($A643, 'E4 TB Allocation Details'!$A$18:$L$214, MATCH("A &amp; G ID", 'E4 TB Allocation Details'!$A$18:$L$18, 0),FALSE), 'E2 Allocators'!$B$15:$W$358, MATCH(BN$17, 'E2 Allocators'!$B$15:$W$15, 0),FALSE))</f>
        <v>0</v>
      </c>
      <c r="BO643" s="1244">
        <f>IF(ISERROR(VLOOKUP(VLOOKUP($A643, 'E4 TB Allocation Details'!$A$18:$L$214, MATCH("A &amp; G ID", 'E4 TB Allocation Details'!$A$18:$L$18, 0),FALSE), 'E2 Allocators'!$B$15:$W$358, MATCH(BO$17, 'E2 Allocators'!$B$15:$W$15, 0),FALSE)), 0, VLOOKUP(VLOOKUP($A643, 'E4 TB Allocation Details'!$A$18:$L$214, MATCH("A &amp; G ID", 'E4 TB Allocation Details'!$A$18:$L$18, 0),FALSE), 'E2 Allocators'!$B$15:$W$358, MATCH(BO$17, 'E2 Allocators'!$B$15:$W$15, 0),FALSE))</f>
        <v>0</v>
      </c>
      <c r="BP643" s="1244">
        <f>IF(ISERROR(VLOOKUP(VLOOKUP($A643, 'E4 TB Allocation Details'!$A$18:$L$214, MATCH("A &amp; G ID", 'E4 TB Allocation Details'!$A$18:$L$18, 0),FALSE), 'E2 Allocators'!$B$15:$W$358, MATCH(BP$17, 'E2 Allocators'!$B$15:$W$15, 0),FALSE)), 0, VLOOKUP(VLOOKUP($A643, 'E4 TB Allocation Details'!$A$18:$L$214, MATCH("A &amp; G ID", 'E4 TB Allocation Details'!$A$18:$L$18, 0),FALSE), 'E2 Allocators'!$B$15:$W$358, MATCH(BP$17, 'E2 Allocators'!$B$15:$W$15, 0),FALSE))</f>
        <v>0</v>
      </c>
      <c r="BQ643" s="1248">
        <f t="shared" si="903"/>
        <v>1</v>
      </c>
    </row>
    <row r="644" spans="1:69" s="229" customFormat="1" ht="12.75" x14ac:dyDescent="0.2">
      <c r="A644" s="1255">
        <v>1945</v>
      </c>
      <c r="B644" s="1242" t="s">
        <v>515</v>
      </c>
      <c r="C644" s="1243">
        <v>1</v>
      </c>
      <c r="D644" s="1247"/>
      <c r="E644" s="1247"/>
      <c r="F644" s="1247"/>
      <c r="G644" s="1247"/>
      <c r="H644" s="1247"/>
      <c r="I644" s="1247"/>
      <c r="J644" s="1247"/>
      <c r="K644" s="1247"/>
      <c r="L644" s="1247"/>
      <c r="M644" s="1247"/>
      <c r="N644" s="1247"/>
      <c r="O644" s="1247"/>
      <c r="P644" s="1247"/>
      <c r="Q644" s="1247"/>
      <c r="R644" s="1247"/>
      <c r="S644" s="1247"/>
      <c r="T644" s="1247"/>
      <c r="U644" s="1247"/>
      <c r="V644" s="1247"/>
      <c r="W644" s="1247"/>
      <c r="X644" s="1247"/>
      <c r="Y644" s="1247"/>
      <c r="Z644" s="1247"/>
      <c r="AA644" s="1247"/>
      <c r="AB644" s="1247"/>
      <c r="AC644" s="1247"/>
      <c r="AD644" s="1247"/>
      <c r="AE644" s="1247"/>
      <c r="AF644" s="1247"/>
      <c r="AG644" s="1247"/>
      <c r="AH644" s="1247"/>
      <c r="AI644" s="1247"/>
      <c r="AJ644" s="1247"/>
      <c r="AK644" s="1247"/>
      <c r="AL644" s="1247"/>
      <c r="AM644" s="1247"/>
      <c r="AN644" s="1247"/>
      <c r="AO644" s="1247"/>
      <c r="AP644" s="1247"/>
      <c r="AQ644" s="1247"/>
      <c r="AR644" s="1247"/>
      <c r="AS644" s="1247"/>
      <c r="AT644" s="1247"/>
      <c r="AU644" s="1247"/>
      <c r="AV644" s="1247"/>
      <c r="AW644" s="1244">
        <f>IF(ISERROR(VLOOKUP(VLOOKUP($A644, 'E4 TB Allocation Details'!$A$18:$L$214, MATCH("A &amp; G ID", 'E4 TB Allocation Details'!$A$18:$L$18, 0),FALSE), 'E2 Allocators'!$B$15:$W$358, MATCH(AW$17, 'E2 Allocators'!$B$15:$W$15, 0),FALSE)), 0, VLOOKUP(VLOOKUP($A644, 'E4 TB Allocation Details'!$A$18:$L$214, MATCH("A &amp; G ID", 'E4 TB Allocation Details'!$A$18:$L$18, 0),FALSE), 'E2 Allocators'!$B$15:$W$358, MATCH(AW$17, 'E2 Allocators'!$B$15:$W$15, 0),FALSE))</f>
        <v>0.56102449294777357</v>
      </c>
      <c r="AX644" s="1244">
        <f>IF(ISERROR(VLOOKUP(VLOOKUP($A644, 'E4 TB Allocation Details'!$A$18:$L$214, MATCH("A &amp; G ID", 'E4 TB Allocation Details'!$A$18:$L$18, 0),FALSE), 'E2 Allocators'!$B$15:$W$358, MATCH(AX$17, 'E2 Allocators'!$B$15:$W$15, 0),FALSE)), 0, VLOOKUP(VLOOKUP($A644, 'E4 TB Allocation Details'!$A$18:$L$214, MATCH("A &amp; G ID", 'E4 TB Allocation Details'!$A$18:$L$18, 0),FALSE), 'E2 Allocators'!$B$15:$W$358, MATCH(AX$17, 'E2 Allocators'!$B$15:$W$15, 0),FALSE))</f>
        <v>0.20726441245013677</v>
      </c>
      <c r="AY644" s="1244">
        <f>IF(ISERROR(VLOOKUP(VLOOKUP($A644, 'E4 TB Allocation Details'!$A$18:$L$214, MATCH("A &amp; G ID", 'E4 TB Allocation Details'!$A$18:$L$18, 0),FALSE), 'E2 Allocators'!$B$15:$W$358, MATCH(AY$17, 'E2 Allocators'!$B$15:$W$15, 0),FALSE)), 0, VLOOKUP(VLOOKUP($A644, 'E4 TB Allocation Details'!$A$18:$L$214, MATCH("A &amp; G ID", 'E4 TB Allocation Details'!$A$18:$L$18, 0),FALSE), 'E2 Allocators'!$B$15:$W$358, MATCH(AY$17, 'E2 Allocators'!$B$15:$W$15, 0),FALSE))</f>
        <v>0.16617365130361197</v>
      </c>
      <c r="AZ644" s="1244">
        <f>IF(ISERROR(VLOOKUP(VLOOKUP($A644, 'E4 TB Allocation Details'!$A$18:$L$214, MATCH("A &amp; G ID", 'E4 TB Allocation Details'!$A$18:$L$18, 0),FALSE), 'E2 Allocators'!$B$15:$W$358, MATCH(AZ$17, 'E2 Allocators'!$B$15:$W$15, 0),FALSE)), 0, VLOOKUP(VLOOKUP($A644, 'E4 TB Allocation Details'!$A$18:$L$214, MATCH("A &amp; G ID", 'E4 TB Allocation Details'!$A$18:$L$18, 0),FALSE), 'E2 Allocators'!$B$15:$W$358, MATCH(AZ$17, 'E2 Allocators'!$B$15:$W$15, 0),FALSE))</f>
        <v>0</v>
      </c>
      <c r="BA644" s="1244">
        <f>IF(ISERROR(VLOOKUP(VLOOKUP($A644, 'E4 TB Allocation Details'!$A$18:$L$214, MATCH("A &amp; G ID", 'E4 TB Allocation Details'!$A$18:$L$18, 0),FALSE), 'E2 Allocators'!$B$15:$W$358, MATCH(BA$17, 'E2 Allocators'!$B$15:$W$15, 0),FALSE)), 0, VLOOKUP(VLOOKUP($A644, 'E4 TB Allocation Details'!$A$18:$L$214, MATCH("A &amp; G ID", 'E4 TB Allocation Details'!$A$18:$L$18, 0),FALSE), 'E2 Allocators'!$B$15:$W$358, MATCH(BA$17, 'E2 Allocators'!$B$15:$W$15, 0),FALSE))</f>
        <v>0</v>
      </c>
      <c r="BB644" s="1244">
        <f>IF(ISERROR(VLOOKUP(VLOOKUP($A644, 'E4 TB Allocation Details'!$A$18:$L$214, MATCH("A &amp; G ID", 'E4 TB Allocation Details'!$A$18:$L$18, 0),FALSE), 'E2 Allocators'!$B$15:$W$358, MATCH(BB$17, 'E2 Allocators'!$B$15:$W$15, 0),FALSE)), 0, VLOOKUP(VLOOKUP($A644, 'E4 TB Allocation Details'!$A$18:$L$214, MATCH("A &amp; G ID", 'E4 TB Allocation Details'!$A$18:$L$18, 0),FALSE), 'E2 Allocators'!$B$15:$W$358, MATCH(BB$17, 'E2 Allocators'!$B$15:$W$15, 0),FALSE))</f>
        <v>3.5281566132409924E-2</v>
      </c>
      <c r="BC644" s="1244">
        <f>IF(ISERROR(VLOOKUP(VLOOKUP($A644, 'E4 TB Allocation Details'!$A$18:$L$214, MATCH("A &amp; G ID", 'E4 TB Allocation Details'!$A$18:$L$18, 0),FALSE), 'E2 Allocators'!$B$15:$W$358, MATCH(BC$17, 'E2 Allocators'!$B$15:$W$15, 0),FALSE)), 0, VLOOKUP(VLOOKUP($A644, 'E4 TB Allocation Details'!$A$18:$L$214, MATCH("A &amp; G ID", 'E4 TB Allocation Details'!$A$18:$L$18, 0),FALSE), 'E2 Allocators'!$B$15:$W$358, MATCH(BC$17, 'E2 Allocators'!$B$15:$W$15, 0),FALSE))</f>
        <v>2.9008962163701295E-2</v>
      </c>
      <c r="BD644" s="1244">
        <f>IF(ISERROR(VLOOKUP(VLOOKUP($A644, 'E4 TB Allocation Details'!$A$18:$L$214, MATCH("A &amp; G ID", 'E4 TB Allocation Details'!$A$18:$L$18, 0),FALSE), 'E2 Allocators'!$B$15:$W$358, MATCH(BD$17, 'E2 Allocators'!$B$15:$W$15, 0),FALSE)), 0, VLOOKUP(VLOOKUP($A644, 'E4 TB Allocation Details'!$A$18:$L$214, MATCH("A &amp; G ID", 'E4 TB Allocation Details'!$A$18:$L$18, 0),FALSE), 'E2 Allocators'!$B$15:$W$358, MATCH(BD$17, 'E2 Allocators'!$B$15:$W$15, 0),FALSE))</f>
        <v>0</v>
      </c>
      <c r="BE644" s="1244">
        <f>IF(ISERROR(VLOOKUP(VLOOKUP($A644, 'E4 TB Allocation Details'!$A$18:$L$214, MATCH("A &amp; G ID", 'E4 TB Allocation Details'!$A$18:$L$18, 0),FALSE), 'E2 Allocators'!$B$15:$W$358, MATCH(BE$17, 'E2 Allocators'!$B$15:$W$15, 0),FALSE)), 0, VLOOKUP(VLOOKUP($A644, 'E4 TB Allocation Details'!$A$18:$L$214, MATCH("A &amp; G ID", 'E4 TB Allocation Details'!$A$18:$L$18, 0),FALSE), 'E2 Allocators'!$B$15:$W$358, MATCH(BE$17, 'E2 Allocators'!$B$15:$W$15, 0),FALSE))</f>
        <v>1.2469150023665791E-3</v>
      </c>
      <c r="BF644" s="1244">
        <f>IF(ISERROR(VLOOKUP(VLOOKUP($A644, 'E4 TB Allocation Details'!$A$18:$L$214, MATCH("A &amp; G ID", 'E4 TB Allocation Details'!$A$18:$L$18, 0),FALSE), 'E2 Allocators'!$B$15:$W$358, MATCH(BF$17, 'E2 Allocators'!$B$15:$W$15, 0),FALSE)), 0, VLOOKUP(VLOOKUP($A644, 'E4 TB Allocation Details'!$A$18:$L$214, MATCH("A &amp; G ID", 'E4 TB Allocation Details'!$A$18:$L$18, 0),FALSE), 'E2 Allocators'!$B$15:$W$358, MATCH(BF$17, 'E2 Allocators'!$B$15:$W$15, 0),FALSE))</f>
        <v>0</v>
      </c>
      <c r="BG644" s="1244">
        <f>IF(ISERROR(VLOOKUP(VLOOKUP($A644, 'E4 TB Allocation Details'!$A$18:$L$214, MATCH("A &amp; G ID", 'E4 TB Allocation Details'!$A$18:$L$18, 0),FALSE), 'E2 Allocators'!$B$15:$W$358, MATCH(BG$17, 'E2 Allocators'!$B$15:$W$15, 0),FALSE)), 0, VLOOKUP(VLOOKUP($A644, 'E4 TB Allocation Details'!$A$18:$L$214, MATCH("A &amp; G ID", 'E4 TB Allocation Details'!$A$18:$L$18, 0),FALSE), 'E2 Allocators'!$B$15:$W$358, MATCH(BG$17, 'E2 Allocators'!$B$15:$W$15, 0),FALSE))</f>
        <v>0</v>
      </c>
      <c r="BH644" s="1244">
        <f>IF(ISERROR(VLOOKUP(VLOOKUP($A644, 'E4 TB Allocation Details'!$A$18:$L$214, MATCH("A &amp; G ID", 'E4 TB Allocation Details'!$A$18:$L$18, 0),FALSE), 'E2 Allocators'!$B$15:$W$358, MATCH(BH$17, 'E2 Allocators'!$B$15:$W$15, 0),FALSE)), 0, VLOOKUP(VLOOKUP($A644, 'E4 TB Allocation Details'!$A$18:$L$214, MATCH("A &amp; G ID", 'E4 TB Allocation Details'!$A$18:$L$18, 0),FALSE), 'E2 Allocators'!$B$15:$W$358, MATCH(BH$17, 'E2 Allocators'!$B$15:$W$15, 0),FALSE))</f>
        <v>0</v>
      </c>
      <c r="BI644" s="1244">
        <f>IF(ISERROR(VLOOKUP(VLOOKUP($A644, 'E4 TB Allocation Details'!$A$18:$L$214, MATCH("A &amp; G ID", 'E4 TB Allocation Details'!$A$18:$L$18, 0),FALSE), 'E2 Allocators'!$B$15:$W$358, MATCH(BI$17, 'E2 Allocators'!$B$15:$W$15, 0),FALSE)), 0, VLOOKUP(VLOOKUP($A644, 'E4 TB Allocation Details'!$A$18:$L$214, MATCH("A &amp; G ID", 'E4 TB Allocation Details'!$A$18:$L$18, 0),FALSE), 'E2 Allocators'!$B$15:$W$358, MATCH(BI$17, 'E2 Allocators'!$B$15:$W$15, 0),FALSE))</f>
        <v>0</v>
      </c>
      <c r="BJ644" s="1244">
        <f>IF(ISERROR(VLOOKUP(VLOOKUP($A644, 'E4 TB Allocation Details'!$A$18:$L$214, MATCH("A &amp; G ID", 'E4 TB Allocation Details'!$A$18:$L$18, 0),FALSE), 'E2 Allocators'!$B$15:$W$358, MATCH(BJ$17, 'E2 Allocators'!$B$15:$W$15, 0),FALSE)), 0, VLOOKUP(VLOOKUP($A644, 'E4 TB Allocation Details'!$A$18:$L$214, MATCH("A &amp; G ID", 'E4 TB Allocation Details'!$A$18:$L$18, 0),FALSE), 'E2 Allocators'!$B$15:$W$358, MATCH(BJ$17, 'E2 Allocators'!$B$15:$W$15, 0),FALSE))</f>
        <v>0</v>
      </c>
      <c r="BK644" s="1244">
        <f>IF(ISERROR(VLOOKUP(VLOOKUP($A644, 'E4 TB Allocation Details'!$A$18:$L$214, MATCH("A &amp; G ID", 'E4 TB Allocation Details'!$A$18:$L$18, 0),FALSE), 'E2 Allocators'!$B$15:$W$358, MATCH(BK$17, 'E2 Allocators'!$B$15:$W$15, 0),FALSE)), 0, VLOOKUP(VLOOKUP($A644, 'E4 TB Allocation Details'!$A$18:$L$214, MATCH("A &amp; G ID", 'E4 TB Allocation Details'!$A$18:$L$18, 0),FALSE), 'E2 Allocators'!$B$15:$W$358, MATCH(BK$17, 'E2 Allocators'!$B$15:$W$15, 0),FALSE))</f>
        <v>0</v>
      </c>
      <c r="BL644" s="1244">
        <f>IF(ISERROR(VLOOKUP(VLOOKUP($A644, 'E4 TB Allocation Details'!$A$18:$L$214, MATCH("A &amp; G ID", 'E4 TB Allocation Details'!$A$18:$L$18, 0),FALSE), 'E2 Allocators'!$B$15:$W$358, MATCH(BL$17, 'E2 Allocators'!$B$15:$W$15, 0),FALSE)), 0, VLOOKUP(VLOOKUP($A644, 'E4 TB Allocation Details'!$A$18:$L$214, MATCH("A &amp; G ID", 'E4 TB Allocation Details'!$A$18:$L$18, 0),FALSE), 'E2 Allocators'!$B$15:$W$358, MATCH(BL$17, 'E2 Allocators'!$B$15:$W$15, 0),FALSE))</f>
        <v>0</v>
      </c>
      <c r="BM644" s="1244">
        <f>IF(ISERROR(VLOOKUP(VLOOKUP($A644, 'E4 TB Allocation Details'!$A$18:$L$214, MATCH("A &amp; G ID", 'E4 TB Allocation Details'!$A$18:$L$18, 0),FALSE), 'E2 Allocators'!$B$15:$W$358, MATCH(BM$17, 'E2 Allocators'!$B$15:$W$15, 0),FALSE)), 0, VLOOKUP(VLOOKUP($A644, 'E4 TB Allocation Details'!$A$18:$L$214, MATCH("A &amp; G ID", 'E4 TB Allocation Details'!$A$18:$L$18, 0),FALSE), 'E2 Allocators'!$B$15:$W$358, MATCH(BM$17, 'E2 Allocators'!$B$15:$W$15, 0),FALSE))</f>
        <v>0</v>
      </c>
      <c r="BN644" s="1244">
        <f>IF(ISERROR(VLOOKUP(VLOOKUP($A644, 'E4 TB Allocation Details'!$A$18:$L$214, MATCH("A &amp; G ID", 'E4 TB Allocation Details'!$A$18:$L$18, 0),FALSE), 'E2 Allocators'!$B$15:$W$358, MATCH(BN$17, 'E2 Allocators'!$B$15:$W$15, 0),FALSE)), 0, VLOOKUP(VLOOKUP($A644, 'E4 TB Allocation Details'!$A$18:$L$214, MATCH("A &amp; G ID", 'E4 TB Allocation Details'!$A$18:$L$18, 0),FALSE), 'E2 Allocators'!$B$15:$W$358, MATCH(BN$17, 'E2 Allocators'!$B$15:$W$15, 0),FALSE))</f>
        <v>0</v>
      </c>
      <c r="BO644" s="1244">
        <f>IF(ISERROR(VLOOKUP(VLOOKUP($A644, 'E4 TB Allocation Details'!$A$18:$L$214, MATCH("A &amp; G ID", 'E4 TB Allocation Details'!$A$18:$L$18, 0),FALSE), 'E2 Allocators'!$B$15:$W$358, MATCH(BO$17, 'E2 Allocators'!$B$15:$W$15, 0),FALSE)), 0, VLOOKUP(VLOOKUP($A644, 'E4 TB Allocation Details'!$A$18:$L$214, MATCH("A &amp; G ID", 'E4 TB Allocation Details'!$A$18:$L$18, 0),FALSE), 'E2 Allocators'!$B$15:$W$358, MATCH(BO$17, 'E2 Allocators'!$B$15:$W$15, 0),FALSE))</f>
        <v>0</v>
      </c>
      <c r="BP644" s="1244">
        <f>IF(ISERROR(VLOOKUP(VLOOKUP($A644, 'E4 TB Allocation Details'!$A$18:$L$214, MATCH("A &amp; G ID", 'E4 TB Allocation Details'!$A$18:$L$18, 0),FALSE), 'E2 Allocators'!$B$15:$W$358, MATCH(BP$17, 'E2 Allocators'!$B$15:$W$15, 0),FALSE)), 0, VLOOKUP(VLOOKUP($A644, 'E4 TB Allocation Details'!$A$18:$L$214, MATCH("A &amp; G ID", 'E4 TB Allocation Details'!$A$18:$L$18, 0),FALSE), 'E2 Allocators'!$B$15:$W$358, MATCH(BP$17, 'E2 Allocators'!$B$15:$W$15, 0),FALSE))</f>
        <v>0</v>
      </c>
      <c r="BQ644" s="1248">
        <f t="shared" si="903"/>
        <v>1</v>
      </c>
    </row>
    <row r="645" spans="1:69" s="229" customFormat="1" ht="12.75" x14ac:dyDescent="0.2">
      <c r="A645" s="1255">
        <v>1950</v>
      </c>
      <c r="B645" s="1242" t="s">
        <v>516</v>
      </c>
      <c r="C645" s="1243">
        <v>1</v>
      </c>
      <c r="D645" s="1247"/>
      <c r="E645" s="1247"/>
      <c r="F645" s="1247"/>
      <c r="G645" s="1247"/>
      <c r="H645" s="1247"/>
      <c r="I645" s="1247"/>
      <c r="J645" s="1247"/>
      <c r="K645" s="1247"/>
      <c r="L645" s="1247"/>
      <c r="M645" s="1247"/>
      <c r="N645" s="1247"/>
      <c r="O645" s="1247"/>
      <c r="P645" s="1247"/>
      <c r="Q645" s="1247"/>
      <c r="R645" s="1247"/>
      <c r="S645" s="1247"/>
      <c r="T645" s="1247"/>
      <c r="U645" s="1247"/>
      <c r="V645" s="1247"/>
      <c r="W645" s="1247"/>
      <c r="X645" s="1247"/>
      <c r="Y645" s="1247"/>
      <c r="Z645" s="1247"/>
      <c r="AA645" s="1247"/>
      <c r="AB645" s="1247"/>
      <c r="AC645" s="1247"/>
      <c r="AD645" s="1247"/>
      <c r="AE645" s="1247"/>
      <c r="AF645" s="1247"/>
      <c r="AG645" s="1247"/>
      <c r="AH645" s="1247"/>
      <c r="AI645" s="1247"/>
      <c r="AJ645" s="1247"/>
      <c r="AK645" s="1247"/>
      <c r="AL645" s="1247"/>
      <c r="AM645" s="1247"/>
      <c r="AN645" s="1247"/>
      <c r="AO645" s="1247"/>
      <c r="AP645" s="1247"/>
      <c r="AQ645" s="1247"/>
      <c r="AR645" s="1247"/>
      <c r="AS645" s="1247"/>
      <c r="AT645" s="1247"/>
      <c r="AU645" s="1247"/>
      <c r="AV645" s="1247"/>
      <c r="AW645" s="1244">
        <f>IF(ISERROR(VLOOKUP(VLOOKUP($A645, 'E4 TB Allocation Details'!$A$18:$L$214, MATCH("A &amp; G ID", 'E4 TB Allocation Details'!$A$18:$L$18, 0),FALSE), 'E2 Allocators'!$B$15:$W$358, MATCH(AW$17, 'E2 Allocators'!$B$15:$W$15, 0),FALSE)), 0, VLOOKUP(VLOOKUP($A645, 'E4 TB Allocation Details'!$A$18:$L$214, MATCH("A &amp; G ID", 'E4 TB Allocation Details'!$A$18:$L$18, 0),FALSE), 'E2 Allocators'!$B$15:$W$358, MATCH(AW$17, 'E2 Allocators'!$B$15:$W$15, 0),FALSE))</f>
        <v>0.56102449294777357</v>
      </c>
      <c r="AX645" s="1244">
        <f>IF(ISERROR(VLOOKUP(VLOOKUP($A645, 'E4 TB Allocation Details'!$A$18:$L$214, MATCH("A &amp; G ID", 'E4 TB Allocation Details'!$A$18:$L$18, 0),FALSE), 'E2 Allocators'!$B$15:$W$358, MATCH(AX$17, 'E2 Allocators'!$B$15:$W$15, 0),FALSE)), 0, VLOOKUP(VLOOKUP($A645, 'E4 TB Allocation Details'!$A$18:$L$214, MATCH("A &amp; G ID", 'E4 TB Allocation Details'!$A$18:$L$18, 0),FALSE), 'E2 Allocators'!$B$15:$W$358, MATCH(AX$17, 'E2 Allocators'!$B$15:$W$15, 0),FALSE))</f>
        <v>0.20726441245013677</v>
      </c>
      <c r="AY645" s="1244">
        <f>IF(ISERROR(VLOOKUP(VLOOKUP($A645, 'E4 TB Allocation Details'!$A$18:$L$214, MATCH("A &amp; G ID", 'E4 TB Allocation Details'!$A$18:$L$18, 0),FALSE), 'E2 Allocators'!$B$15:$W$358, MATCH(AY$17, 'E2 Allocators'!$B$15:$W$15, 0),FALSE)), 0, VLOOKUP(VLOOKUP($A645, 'E4 TB Allocation Details'!$A$18:$L$214, MATCH("A &amp; G ID", 'E4 TB Allocation Details'!$A$18:$L$18, 0),FALSE), 'E2 Allocators'!$B$15:$W$358, MATCH(AY$17, 'E2 Allocators'!$B$15:$W$15, 0),FALSE))</f>
        <v>0.16617365130361197</v>
      </c>
      <c r="AZ645" s="1244">
        <f>IF(ISERROR(VLOOKUP(VLOOKUP($A645, 'E4 TB Allocation Details'!$A$18:$L$214, MATCH("A &amp; G ID", 'E4 TB Allocation Details'!$A$18:$L$18, 0),FALSE), 'E2 Allocators'!$B$15:$W$358, MATCH(AZ$17, 'E2 Allocators'!$B$15:$W$15, 0),FALSE)), 0, VLOOKUP(VLOOKUP($A645, 'E4 TB Allocation Details'!$A$18:$L$214, MATCH("A &amp; G ID", 'E4 TB Allocation Details'!$A$18:$L$18, 0),FALSE), 'E2 Allocators'!$B$15:$W$358, MATCH(AZ$17, 'E2 Allocators'!$B$15:$W$15, 0),FALSE))</f>
        <v>0</v>
      </c>
      <c r="BA645" s="1244">
        <f>IF(ISERROR(VLOOKUP(VLOOKUP($A645, 'E4 TB Allocation Details'!$A$18:$L$214, MATCH("A &amp; G ID", 'E4 TB Allocation Details'!$A$18:$L$18, 0),FALSE), 'E2 Allocators'!$B$15:$W$358, MATCH(BA$17, 'E2 Allocators'!$B$15:$W$15, 0),FALSE)), 0, VLOOKUP(VLOOKUP($A645, 'E4 TB Allocation Details'!$A$18:$L$214, MATCH("A &amp; G ID", 'E4 TB Allocation Details'!$A$18:$L$18, 0),FALSE), 'E2 Allocators'!$B$15:$W$358, MATCH(BA$17, 'E2 Allocators'!$B$15:$W$15, 0),FALSE))</f>
        <v>0</v>
      </c>
      <c r="BB645" s="1244">
        <f>IF(ISERROR(VLOOKUP(VLOOKUP($A645, 'E4 TB Allocation Details'!$A$18:$L$214, MATCH("A &amp; G ID", 'E4 TB Allocation Details'!$A$18:$L$18, 0),FALSE), 'E2 Allocators'!$B$15:$W$358, MATCH(BB$17, 'E2 Allocators'!$B$15:$W$15, 0),FALSE)), 0, VLOOKUP(VLOOKUP($A645, 'E4 TB Allocation Details'!$A$18:$L$214, MATCH("A &amp; G ID", 'E4 TB Allocation Details'!$A$18:$L$18, 0),FALSE), 'E2 Allocators'!$B$15:$W$358, MATCH(BB$17, 'E2 Allocators'!$B$15:$W$15, 0),FALSE))</f>
        <v>3.5281566132409924E-2</v>
      </c>
      <c r="BC645" s="1244">
        <f>IF(ISERROR(VLOOKUP(VLOOKUP($A645, 'E4 TB Allocation Details'!$A$18:$L$214, MATCH("A &amp; G ID", 'E4 TB Allocation Details'!$A$18:$L$18, 0),FALSE), 'E2 Allocators'!$B$15:$W$358, MATCH(BC$17, 'E2 Allocators'!$B$15:$W$15, 0),FALSE)), 0, VLOOKUP(VLOOKUP($A645, 'E4 TB Allocation Details'!$A$18:$L$214, MATCH("A &amp; G ID", 'E4 TB Allocation Details'!$A$18:$L$18, 0),FALSE), 'E2 Allocators'!$B$15:$W$358, MATCH(BC$17, 'E2 Allocators'!$B$15:$W$15, 0),FALSE))</f>
        <v>2.9008962163701295E-2</v>
      </c>
      <c r="BD645" s="1244">
        <f>IF(ISERROR(VLOOKUP(VLOOKUP($A645, 'E4 TB Allocation Details'!$A$18:$L$214, MATCH("A &amp; G ID", 'E4 TB Allocation Details'!$A$18:$L$18, 0),FALSE), 'E2 Allocators'!$B$15:$W$358, MATCH(BD$17, 'E2 Allocators'!$B$15:$W$15, 0),FALSE)), 0, VLOOKUP(VLOOKUP($A645, 'E4 TB Allocation Details'!$A$18:$L$214, MATCH("A &amp; G ID", 'E4 TB Allocation Details'!$A$18:$L$18, 0),FALSE), 'E2 Allocators'!$B$15:$W$358, MATCH(BD$17, 'E2 Allocators'!$B$15:$W$15, 0),FALSE))</f>
        <v>0</v>
      </c>
      <c r="BE645" s="1244">
        <f>IF(ISERROR(VLOOKUP(VLOOKUP($A645, 'E4 TB Allocation Details'!$A$18:$L$214, MATCH("A &amp; G ID", 'E4 TB Allocation Details'!$A$18:$L$18, 0),FALSE), 'E2 Allocators'!$B$15:$W$358, MATCH(BE$17, 'E2 Allocators'!$B$15:$W$15, 0),FALSE)), 0, VLOOKUP(VLOOKUP($A645, 'E4 TB Allocation Details'!$A$18:$L$214, MATCH("A &amp; G ID", 'E4 TB Allocation Details'!$A$18:$L$18, 0),FALSE), 'E2 Allocators'!$B$15:$W$358, MATCH(BE$17, 'E2 Allocators'!$B$15:$W$15, 0),FALSE))</f>
        <v>1.2469150023665791E-3</v>
      </c>
      <c r="BF645" s="1244">
        <f>IF(ISERROR(VLOOKUP(VLOOKUP($A645, 'E4 TB Allocation Details'!$A$18:$L$214, MATCH("A &amp; G ID", 'E4 TB Allocation Details'!$A$18:$L$18, 0),FALSE), 'E2 Allocators'!$B$15:$W$358, MATCH(BF$17, 'E2 Allocators'!$B$15:$W$15, 0),FALSE)), 0, VLOOKUP(VLOOKUP($A645, 'E4 TB Allocation Details'!$A$18:$L$214, MATCH("A &amp; G ID", 'E4 TB Allocation Details'!$A$18:$L$18, 0),FALSE), 'E2 Allocators'!$B$15:$W$358, MATCH(BF$17, 'E2 Allocators'!$B$15:$W$15, 0),FALSE))</f>
        <v>0</v>
      </c>
      <c r="BG645" s="1244">
        <f>IF(ISERROR(VLOOKUP(VLOOKUP($A645, 'E4 TB Allocation Details'!$A$18:$L$214, MATCH("A &amp; G ID", 'E4 TB Allocation Details'!$A$18:$L$18, 0),FALSE), 'E2 Allocators'!$B$15:$W$358, MATCH(BG$17, 'E2 Allocators'!$B$15:$W$15, 0),FALSE)), 0, VLOOKUP(VLOOKUP($A645, 'E4 TB Allocation Details'!$A$18:$L$214, MATCH("A &amp; G ID", 'E4 TB Allocation Details'!$A$18:$L$18, 0),FALSE), 'E2 Allocators'!$B$15:$W$358, MATCH(BG$17, 'E2 Allocators'!$B$15:$W$15, 0),FALSE))</f>
        <v>0</v>
      </c>
      <c r="BH645" s="1244">
        <f>IF(ISERROR(VLOOKUP(VLOOKUP($A645, 'E4 TB Allocation Details'!$A$18:$L$214, MATCH("A &amp; G ID", 'E4 TB Allocation Details'!$A$18:$L$18, 0),FALSE), 'E2 Allocators'!$B$15:$W$358, MATCH(BH$17, 'E2 Allocators'!$B$15:$W$15, 0),FALSE)), 0, VLOOKUP(VLOOKUP($A645, 'E4 TB Allocation Details'!$A$18:$L$214, MATCH("A &amp; G ID", 'E4 TB Allocation Details'!$A$18:$L$18, 0),FALSE), 'E2 Allocators'!$B$15:$W$358, MATCH(BH$17, 'E2 Allocators'!$B$15:$W$15, 0),FALSE))</f>
        <v>0</v>
      </c>
      <c r="BI645" s="1244">
        <f>IF(ISERROR(VLOOKUP(VLOOKUP($A645, 'E4 TB Allocation Details'!$A$18:$L$214, MATCH("A &amp; G ID", 'E4 TB Allocation Details'!$A$18:$L$18, 0),FALSE), 'E2 Allocators'!$B$15:$W$358, MATCH(BI$17, 'E2 Allocators'!$B$15:$W$15, 0),FALSE)), 0, VLOOKUP(VLOOKUP($A645, 'E4 TB Allocation Details'!$A$18:$L$214, MATCH("A &amp; G ID", 'E4 TB Allocation Details'!$A$18:$L$18, 0),FALSE), 'E2 Allocators'!$B$15:$W$358, MATCH(BI$17, 'E2 Allocators'!$B$15:$W$15, 0),FALSE))</f>
        <v>0</v>
      </c>
      <c r="BJ645" s="1244">
        <f>IF(ISERROR(VLOOKUP(VLOOKUP($A645, 'E4 TB Allocation Details'!$A$18:$L$214, MATCH("A &amp; G ID", 'E4 TB Allocation Details'!$A$18:$L$18, 0),FALSE), 'E2 Allocators'!$B$15:$W$358, MATCH(BJ$17, 'E2 Allocators'!$B$15:$W$15, 0),FALSE)), 0, VLOOKUP(VLOOKUP($A645, 'E4 TB Allocation Details'!$A$18:$L$214, MATCH("A &amp; G ID", 'E4 TB Allocation Details'!$A$18:$L$18, 0),FALSE), 'E2 Allocators'!$B$15:$W$358, MATCH(BJ$17, 'E2 Allocators'!$B$15:$W$15, 0),FALSE))</f>
        <v>0</v>
      </c>
      <c r="BK645" s="1244">
        <f>IF(ISERROR(VLOOKUP(VLOOKUP($A645, 'E4 TB Allocation Details'!$A$18:$L$214, MATCH("A &amp; G ID", 'E4 TB Allocation Details'!$A$18:$L$18, 0),FALSE), 'E2 Allocators'!$B$15:$W$358, MATCH(BK$17, 'E2 Allocators'!$B$15:$W$15, 0),FALSE)), 0, VLOOKUP(VLOOKUP($A645, 'E4 TB Allocation Details'!$A$18:$L$214, MATCH("A &amp; G ID", 'E4 TB Allocation Details'!$A$18:$L$18, 0),FALSE), 'E2 Allocators'!$B$15:$W$358, MATCH(BK$17, 'E2 Allocators'!$B$15:$W$15, 0),FALSE))</f>
        <v>0</v>
      </c>
      <c r="BL645" s="1244">
        <f>IF(ISERROR(VLOOKUP(VLOOKUP($A645, 'E4 TB Allocation Details'!$A$18:$L$214, MATCH("A &amp; G ID", 'E4 TB Allocation Details'!$A$18:$L$18, 0),FALSE), 'E2 Allocators'!$B$15:$W$358, MATCH(BL$17, 'E2 Allocators'!$B$15:$W$15, 0),FALSE)), 0, VLOOKUP(VLOOKUP($A645, 'E4 TB Allocation Details'!$A$18:$L$214, MATCH("A &amp; G ID", 'E4 TB Allocation Details'!$A$18:$L$18, 0),FALSE), 'E2 Allocators'!$B$15:$W$358, MATCH(BL$17, 'E2 Allocators'!$B$15:$W$15, 0),FALSE))</f>
        <v>0</v>
      </c>
      <c r="BM645" s="1244">
        <f>IF(ISERROR(VLOOKUP(VLOOKUP($A645, 'E4 TB Allocation Details'!$A$18:$L$214, MATCH("A &amp; G ID", 'E4 TB Allocation Details'!$A$18:$L$18, 0),FALSE), 'E2 Allocators'!$B$15:$W$358, MATCH(BM$17, 'E2 Allocators'!$B$15:$W$15, 0),FALSE)), 0, VLOOKUP(VLOOKUP($A645, 'E4 TB Allocation Details'!$A$18:$L$214, MATCH("A &amp; G ID", 'E4 TB Allocation Details'!$A$18:$L$18, 0),FALSE), 'E2 Allocators'!$B$15:$W$358, MATCH(BM$17, 'E2 Allocators'!$B$15:$W$15, 0),FALSE))</f>
        <v>0</v>
      </c>
      <c r="BN645" s="1244">
        <f>IF(ISERROR(VLOOKUP(VLOOKUP($A645, 'E4 TB Allocation Details'!$A$18:$L$214, MATCH("A &amp; G ID", 'E4 TB Allocation Details'!$A$18:$L$18, 0),FALSE), 'E2 Allocators'!$B$15:$W$358, MATCH(BN$17, 'E2 Allocators'!$B$15:$W$15, 0),FALSE)), 0, VLOOKUP(VLOOKUP($A645, 'E4 TB Allocation Details'!$A$18:$L$214, MATCH("A &amp; G ID", 'E4 TB Allocation Details'!$A$18:$L$18, 0),FALSE), 'E2 Allocators'!$B$15:$W$358, MATCH(BN$17, 'E2 Allocators'!$B$15:$W$15, 0),FALSE))</f>
        <v>0</v>
      </c>
      <c r="BO645" s="1244">
        <f>IF(ISERROR(VLOOKUP(VLOOKUP($A645, 'E4 TB Allocation Details'!$A$18:$L$214, MATCH("A &amp; G ID", 'E4 TB Allocation Details'!$A$18:$L$18, 0),FALSE), 'E2 Allocators'!$B$15:$W$358, MATCH(BO$17, 'E2 Allocators'!$B$15:$W$15, 0),FALSE)), 0, VLOOKUP(VLOOKUP($A645, 'E4 TB Allocation Details'!$A$18:$L$214, MATCH("A &amp; G ID", 'E4 TB Allocation Details'!$A$18:$L$18, 0),FALSE), 'E2 Allocators'!$B$15:$W$358, MATCH(BO$17, 'E2 Allocators'!$B$15:$W$15, 0),FALSE))</f>
        <v>0</v>
      </c>
      <c r="BP645" s="1244">
        <f>IF(ISERROR(VLOOKUP(VLOOKUP($A645, 'E4 TB Allocation Details'!$A$18:$L$214, MATCH("A &amp; G ID", 'E4 TB Allocation Details'!$A$18:$L$18, 0),FALSE), 'E2 Allocators'!$B$15:$W$358, MATCH(BP$17, 'E2 Allocators'!$B$15:$W$15, 0),FALSE)), 0, VLOOKUP(VLOOKUP($A645, 'E4 TB Allocation Details'!$A$18:$L$214, MATCH("A &amp; G ID", 'E4 TB Allocation Details'!$A$18:$L$18, 0),FALSE), 'E2 Allocators'!$B$15:$W$358, MATCH(BP$17, 'E2 Allocators'!$B$15:$W$15, 0),FALSE))</f>
        <v>0</v>
      </c>
      <c r="BQ645" s="1248">
        <f t="shared" si="903"/>
        <v>1</v>
      </c>
    </row>
    <row r="646" spans="1:69" s="229" customFormat="1" ht="12.75" x14ac:dyDescent="0.2">
      <c r="A646" s="1255">
        <v>1955</v>
      </c>
      <c r="B646" s="1242" t="s">
        <v>273</v>
      </c>
      <c r="C646" s="1243">
        <v>1</v>
      </c>
      <c r="D646" s="1247"/>
      <c r="E646" s="1247"/>
      <c r="F646" s="1247"/>
      <c r="G646" s="1247"/>
      <c r="H646" s="1247"/>
      <c r="I646" s="1247"/>
      <c r="J646" s="1247"/>
      <c r="K646" s="1247"/>
      <c r="L646" s="1247"/>
      <c r="M646" s="1247"/>
      <c r="N646" s="1247"/>
      <c r="O646" s="1247"/>
      <c r="P646" s="1247"/>
      <c r="Q646" s="1247"/>
      <c r="R646" s="1247"/>
      <c r="S646" s="1247"/>
      <c r="T646" s="1247"/>
      <c r="U646" s="1247"/>
      <c r="V646" s="1247"/>
      <c r="W646" s="1247"/>
      <c r="X646" s="1247"/>
      <c r="Y646" s="1247"/>
      <c r="Z646" s="1247"/>
      <c r="AA646" s="1247"/>
      <c r="AB646" s="1247"/>
      <c r="AC646" s="1247"/>
      <c r="AD646" s="1247"/>
      <c r="AE646" s="1247"/>
      <c r="AF646" s="1247"/>
      <c r="AG646" s="1247"/>
      <c r="AH646" s="1247"/>
      <c r="AI646" s="1247"/>
      <c r="AJ646" s="1247"/>
      <c r="AK646" s="1247"/>
      <c r="AL646" s="1247"/>
      <c r="AM646" s="1247"/>
      <c r="AN646" s="1247"/>
      <c r="AO646" s="1247"/>
      <c r="AP646" s="1247"/>
      <c r="AQ646" s="1247"/>
      <c r="AR646" s="1247"/>
      <c r="AS646" s="1247"/>
      <c r="AT646" s="1247"/>
      <c r="AU646" s="1247"/>
      <c r="AV646" s="1247"/>
      <c r="AW646" s="1244">
        <f>IF(ISERROR(VLOOKUP(VLOOKUP($A646, 'E4 TB Allocation Details'!$A$18:$L$214, MATCH("A &amp; G ID", 'E4 TB Allocation Details'!$A$18:$L$18, 0),FALSE), 'E2 Allocators'!$B$15:$W$358, MATCH(AW$17, 'E2 Allocators'!$B$15:$W$15, 0),FALSE)), 0, VLOOKUP(VLOOKUP($A646, 'E4 TB Allocation Details'!$A$18:$L$214, MATCH("A &amp; G ID", 'E4 TB Allocation Details'!$A$18:$L$18, 0),FALSE), 'E2 Allocators'!$B$15:$W$358, MATCH(AW$17, 'E2 Allocators'!$B$15:$W$15, 0),FALSE))</f>
        <v>0.56102449294777357</v>
      </c>
      <c r="AX646" s="1244">
        <f>IF(ISERROR(VLOOKUP(VLOOKUP($A646, 'E4 TB Allocation Details'!$A$18:$L$214, MATCH("A &amp; G ID", 'E4 TB Allocation Details'!$A$18:$L$18, 0),FALSE), 'E2 Allocators'!$B$15:$W$358, MATCH(AX$17, 'E2 Allocators'!$B$15:$W$15, 0),FALSE)), 0, VLOOKUP(VLOOKUP($A646, 'E4 TB Allocation Details'!$A$18:$L$214, MATCH("A &amp; G ID", 'E4 TB Allocation Details'!$A$18:$L$18, 0),FALSE), 'E2 Allocators'!$B$15:$W$358, MATCH(AX$17, 'E2 Allocators'!$B$15:$W$15, 0),FALSE))</f>
        <v>0.20726441245013677</v>
      </c>
      <c r="AY646" s="1244">
        <f>IF(ISERROR(VLOOKUP(VLOOKUP($A646, 'E4 TB Allocation Details'!$A$18:$L$214, MATCH("A &amp; G ID", 'E4 TB Allocation Details'!$A$18:$L$18, 0),FALSE), 'E2 Allocators'!$B$15:$W$358, MATCH(AY$17, 'E2 Allocators'!$B$15:$W$15, 0),FALSE)), 0, VLOOKUP(VLOOKUP($A646, 'E4 TB Allocation Details'!$A$18:$L$214, MATCH("A &amp; G ID", 'E4 TB Allocation Details'!$A$18:$L$18, 0),FALSE), 'E2 Allocators'!$B$15:$W$358, MATCH(AY$17, 'E2 Allocators'!$B$15:$W$15, 0),FALSE))</f>
        <v>0.16617365130361197</v>
      </c>
      <c r="AZ646" s="1244">
        <f>IF(ISERROR(VLOOKUP(VLOOKUP($A646, 'E4 TB Allocation Details'!$A$18:$L$214, MATCH("A &amp; G ID", 'E4 TB Allocation Details'!$A$18:$L$18, 0),FALSE), 'E2 Allocators'!$B$15:$W$358, MATCH(AZ$17, 'E2 Allocators'!$B$15:$W$15, 0),FALSE)), 0, VLOOKUP(VLOOKUP($A646, 'E4 TB Allocation Details'!$A$18:$L$214, MATCH("A &amp; G ID", 'E4 TB Allocation Details'!$A$18:$L$18, 0),FALSE), 'E2 Allocators'!$B$15:$W$358, MATCH(AZ$17, 'E2 Allocators'!$B$15:$W$15, 0),FALSE))</f>
        <v>0</v>
      </c>
      <c r="BA646" s="1244">
        <f>IF(ISERROR(VLOOKUP(VLOOKUP($A646, 'E4 TB Allocation Details'!$A$18:$L$214, MATCH("A &amp; G ID", 'E4 TB Allocation Details'!$A$18:$L$18, 0),FALSE), 'E2 Allocators'!$B$15:$W$358, MATCH(BA$17, 'E2 Allocators'!$B$15:$W$15, 0),FALSE)), 0, VLOOKUP(VLOOKUP($A646, 'E4 TB Allocation Details'!$A$18:$L$214, MATCH("A &amp; G ID", 'E4 TB Allocation Details'!$A$18:$L$18, 0),FALSE), 'E2 Allocators'!$B$15:$W$358, MATCH(BA$17, 'E2 Allocators'!$B$15:$W$15, 0),FALSE))</f>
        <v>0</v>
      </c>
      <c r="BB646" s="1244">
        <f>IF(ISERROR(VLOOKUP(VLOOKUP($A646, 'E4 TB Allocation Details'!$A$18:$L$214, MATCH("A &amp; G ID", 'E4 TB Allocation Details'!$A$18:$L$18, 0),FALSE), 'E2 Allocators'!$B$15:$W$358, MATCH(BB$17, 'E2 Allocators'!$B$15:$W$15, 0),FALSE)), 0, VLOOKUP(VLOOKUP($A646, 'E4 TB Allocation Details'!$A$18:$L$214, MATCH("A &amp; G ID", 'E4 TB Allocation Details'!$A$18:$L$18, 0),FALSE), 'E2 Allocators'!$B$15:$W$358, MATCH(BB$17, 'E2 Allocators'!$B$15:$W$15, 0),FALSE))</f>
        <v>3.5281566132409924E-2</v>
      </c>
      <c r="BC646" s="1244">
        <f>IF(ISERROR(VLOOKUP(VLOOKUP($A646, 'E4 TB Allocation Details'!$A$18:$L$214, MATCH("A &amp; G ID", 'E4 TB Allocation Details'!$A$18:$L$18, 0),FALSE), 'E2 Allocators'!$B$15:$W$358, MATCH(BC$17, 'E2 Allocators'!$B$15:$W$15, 0),FALSE)), 0, VLOOKUP(VLOOKUP($A646, 'E4 TB Allocation Details'!$A$18:$L$214, MATCH("A &amp; G ID", 'E4 TB Allocation Details'!$A$18:$L$18, 0),FALSE), 'E2 Allocators'!$B$15:$W$358, MATCH(BC$17, 'E2 Allocators'!$B$15:$W$15, 0),FALSE))</f>
        <v>2.9008962163701295E-2</v>
      </c>
      <c r="BD646" s="1244">
        <f>IF(ISERROR(VLOOKUP(VLOOKUP($A646, 'E4 TB Allocation Details'!$A$18:$L$214, MATCH("A &amp; G ID", 'E4 TB Allocation Details'!$A$18:$L$18, 0),FALSE), 'E2 Allocators'!$B$15:$W$358, MATCH(BD$17, 'E2 Allocators'!$B$15:$W$15, 0),FALSE)), 0, VLOOKUP(VLOOKUP($A646, 'E4 TB Allocation Details'!$A$18:$L$214, MATCH("A &amp; G ID", 'E4 TB Allocation Details'!$A$18:$L$18, 0),FALSE), 'E2 Allocators'!$B$15:$W$358, MATCH(BD$17, 'E2 Allocators'!$B$15:$W$15, 0),FALSE))</f>
        <v>0</v>
      </c>
      <c r="BE646" s="1244">
        <f>IF(ISERROR(VLOOKUP(VLOOKUP($A646, 'E4 TB Allocation Details'!$A$18:$L$214, MATCH("A &amp; G ID", 'E4 TB Allocation Details'!$A$18:$L$18, 0),FALSE), 'E2 Allocators'!$B$15:$W$358, MATCH(BE$17, 'E2 Allocators'!$B$15:$W$15, 0),FALSE)), 0, VLOOKUP(VLOOKUP($A646, 'E4 TB Allocation Details'!$A$18:$L$214, MATCH("A &amp; G ID", 'E4 TB Allocation Details'!$A$18:$L$18, 0),FALSE), 'E2 Allocators'!$B$15:$W$358, MATCH(BE$17, 'E2 Allocators'!$B$15:$W$15, 0),FALSE))</f>
        <v>1.2469150023665791E-3</v>
      </c>
      <c r="BF646" s="1244">
        <f>IF(ISERROR(VLOOKUP(VLOOKUP($A646, 'E4 TB Allocation Details'!$A$18:$L$214, MATCH("A &amp; G ID", 'E4 TB Allocation Details'!$A$18:$L$18, 0),FALSE), 'E2 Allocators'!$B$15:$W$358, MATCH(BF$17, 'E2 Allocators'!$B$15:$W$15, 0),FALSE)), 0, VLOOKUP(VLOOKUP($A646, 'E4 TB Allocation Details'!$A$18:$L$214, MATCH("A &amp; G ID", 'E4 TB Allocation Details'!$A$18:$L$18, 0),FALSE), 'E2 Allocators'!$B$15:$W$358, MATCH(BF$17, 'E2 Allocators'!$B$15:$W$15, 0),FALSE))</f>
        <v>0</v>
      </c>
      <c r="BG646" s="1244">
        <f>IF(ISERROR(VLOOKUP(VLOOKUP($A646, 'E4 TB Allocation Details'!$A$18:$L$214, MATCH("A &amp; G ID", 'E4 TB Allocation Details'!$A$18:$L$18, 0),FALSE), 'E2 Allocators'!$B$15:$W$358, MATCH(BG$17, 'E2 Allocators'!$B$15:$W$15, 0),FALSE)), 0, VLOOKUP(VLOOKUP($A646, 'E4 TB Allocation Details'!$A$18:$L$214, MATCH("A &amp; G ID", 'E4 TB Allocation Details'!$A$18:$L$18, 0),FALSE), 'E2 Allocators'!$B$15:$W$358, MATCH(BG$17, 'E2 Allocators'!$B$15:$W$15, 0),FALSE))</f>
        <v>0</v>
      </c>
      <c r="BH646" s="1244">
        <f>IF(ISERROR(VLOOKUP(VLOOKUP($A646, 'E4 TB Allocation Details'!$A$18:$L$214, MATCH("A &amp; G ID", 'E4 TB Allocation Details'!$A$18:$L$18, 0),FALSE), 'E2 Allocators'!$B$15:$W$358, MATCH(BH$17, 'E2 Allocators'!$B$15:$W$15, 0),FALSE)), 0, VLOOKUP(VLOOKUP($A646, 'E4 TB Allocation Details'!$A$18:$L$214, MATCH("A &amp; G ID", 'E4 TB Allocation Details'!$A$18:$L$18, 0),FALSE), 'E2 Allocators'!$B$15:$W$358, MATCH(BH$17, 'E2 Allocators'!$B$15:$W$15, 0),FALSE))</f>
        <v>0</v>
      </c>
      <c r="BI646" s="1244">
        <f>IF(ISERROR(VLOOKUP(VLOOKUP($A646, 'E4 TB Allocation Details'!$A$18:$L$214, MATCH("A &amp; G ID", 'E4 TB Allocation Details'!$A$18:$L$18, 0),FALSE), 'E2 Allocators'!$B$15:$W$358, MATCH(BI$17, 'E2 Allocators'!$B$15:$W$15, 0),FALSE)), 0, VLOOKUP(VLOOKUP($A646, 'E4 TB Allocation Details'!$A$18:$L$214, MATCH("A &amp; G ID", 'E4 TB Allocation Details'!$A$18:$L$18, 0),FALSE), 'E2 Allocators'!$B$15:$W$358, MATCH(BI$17, 'E2 Allocators'!$B$15:$W$15, 0),FALSE))</f>
        <v>0</v>
      </c>
      <c r="BJ646" s="1244">
        <f>IF(ISERROR(VLOOKUP(VLOOKUP($A646, 'E4 TB Allocation Details'!$A$18:$L$214, MATCH("A &amp; G ID", 'E4 TB Allocation Details'!$A$18:$L$18, 0),FALSE), 'E2 Allocators'!$B$15:$W$358, MATCH(BJ$17, 'E2 Allocators'!$B$15:$W$15, 0),FALSE)), 0, VLOOKUP(VLOOKUP($A646, 'E4 TB Allocation Details'!$A$18:$L$214, MATCH("A &amp; G ID", 'E4 TB Allocation Details'!$A$18:$L$18, 0),FALSE), 'E2 Allocators'!$B$15:$W$358, MATCH(BJ$17, 'E2 Allocators'!$B$15:$W$15, 0),FALSE))</f>
        <v>0</v>
      </c>
      <c r="BK646" s="1244">
        <f>IF(ISERROR(VLOOKUP(VLOOKUP($A646, 'E4 TB Allocation Details'!$A$18:$L$214, MATCH("A &amp; G ID", 'E4 TB Allocation Details'!$A$18:$L$18, 0),FALSE), 'E2 Allocators'!$B$15:$W$358, MATCH(BK$17, 'E2 Allocators'!$B$15:$W$15, 0),FALSE)), 0, VLOOKUP(VLOOKUP($A646, 'E4 TB Allocation Details'!$A$18:$L$214, MATCH("A &amp; G ID", 'E4 TB Allocation Details'!$A$18:$L$18, 0),FALSE), 'E2 Allocators'!$B$15:$W$358, MATCH(BK$17, 'E2 Allocators'!$B$15:$W$15, 0),FALSE))</f>
        <v>0</v>
      </c>
      <c r="BL646" s="1244">
        <f>IF(ISERROR(VLOOKUP(VLOOKUP($A646, 'E4 TB Allocation Details'!$A$18:$L$214, MATCH("A &amp; G ID", 'E4 TB Allocation Details'!$A$18:$L$18, 0),FALSE), 'E2 Allocators'!$B$15:$W$358, MATCH(BL$17, 'E2 Allocators'!$B$15:$W$15, 0),FALSE)), 0, VLOOKUP(VLOOKUP($A646, 'E4 TB Allocation Details'!$A$18:$L$214, MATCH("A &amp; G ID", 'E4 TB Allocation Details'!$A$18:$L$18, 0),FALSE), 'E2 Allocators'!$B$15:$W$358, MATCH(BL$17, 'E2 Allocators'!$B$15:$W$15, 0),FALSE))</f>
        <v>0</v>
      </c>
      <c r="BM646" s="1244">
        <f>IF(ISERROR(VLOOKUP(VLOOKUP($A646, 'E4 TB Allocation Details'!$A$18:$L$214, MATCH("A &amp; G ID", 'E4 TB Allocation Details'!$A$18:$L$18, 0),FALSE), 'E2 Allocators'!$B$15:$W$358, MATCH(BM$17, 'E2 Allocators'!$B$15:$W$15, 0),FALSE)), 0, VLOOKUP(VLOOKUP($A646, 'E4 TB Allocation Details'!$A$18:$L$214, MATCH("A &amp; G ID", 'E4 TB Allocation Details'!$A$18:$L$18, 0),FALSE), 'E2 Allocators'!$B$15:$W$358, MATCH(BM$17, 'E2 Allocators'!$B$15:$W$15, 0),FALSE))</f>
        <v>0</v>
      </c>
      <c r="BN646" s="1244">
        <f>IF(ISERROR(VLOOKUP(VLOOKUP($A646, 'E4 TB Allocation Details'!$A$18:$L$214, MATCH("A &amp; G ID", 'E4 TB Allocation Details'!$A$18:$L$18, 0),FALSE), 'E2 Allocators'!$B$15:$W$358, MATCH(BN$17, 'E2 Allocators'!$B$15:$W$15, 0),FALSE)), 0, VLOOKUP(VLOOKUP($A646, 'E4 TB Allocation Details'!$A$18:$L$214, MATCH("A &amp; G ID", 'E4 TB Allocation Details'!$A$18:$L$18, 0),FALSE), 'E2 Allocators'!$B$15:$W$358, MATCH(BN$17, 'E2 Allocators'!$B$15:$W$15, 0),FALSE))</f>
        <v>0</v>
      </c>
      <c r="BO646" s="1244">
        <f>IF(ISERROR(VLOOKUP(VLOOKUP($A646, 'E4 TB Allocation Details'!$A$18:$L$214, MATCH("A &amp; G ID", 'E4 TB Allocation Details'!$A$18:$L$18, 0),FALSE), 'E2 Allocators'!$B$15:$W$358, MATCH(BO$17, 'E2 Allocators'!$B$15:$W$15, 0),FALSE)), 0, VLOOKUP(VLOOKUP($A646, 'E4 TB Allocation Details'!$A$18:$L$214, MATCH("A &amp; G ID", 'E4 TB Allocation Details'!$A$18:$L$18, 0),FALSE), 'E2 Allocators'!$B$15:$W$358, MATCH(BO$17, 'E2 Allocators'!$B$15:$W$15, 0),FALSE))</f>
        <v>0</v>
      </c>
      <c r="BP646" s="1244">
        <f>IF(ISERROR(VLOOKUP(VLOOKUP($A646, 'E4 TB Allocation Details'!$A$18:$L$214, MATCH("A &amp; G ID", 'E4 TB Allocation Details'!$A$18:$L$18, 0),FALSE), 'E2 Allocators'!$B$15:$W$358, MATCH(BP$17, 'E2 Allocators'!$B$15:$W$15, 0),FALSE)), 0, VLOOKUP(VLOOKUP($A646, 'E4 TB Allocation Details'!$A$18:$L$214, MATCH("A &amp; G ID", 'E4 TB Allocation Details'!$A$18:$L$18, 0),FALSE), 'E2 Allocators'!$B$15:$W$358, MATCH(BP$17, 'E2 Allocators'!$B$15:$W$15, 0),FALSE))</f>
        <v>0</v>
      </c>
      <c r="BQ646" s="1248">
        <f t="shared" si="903"/>
        <v>1</v>
      </c>
    </row>
    <row r="647" spans="1:69" s="229" customFormat="1" ht="12.75" x14ac:dyDescent="0.2">
      <c r="A647" s="1255">
        <v>1960</v>
      </c>
      <c r="B647" s="1242" t="s">
        <v>274</v>
      </c>
      <c r="C647" s="1243">
        <v>1</v>
      </c>
      <c r="D647" s="1247"/>
      <c r="E647" s="1247"/>
      <c r="F647" s="1247"/>
      <c r="G647" s="1247"/>
      <c r="H647" s="1247"/>
      <c r="I647" s="1247"/>
      <c r="J647" s="1247"/>
      <c r="K647" s="1247"/>
      <c r="L647" s="1247"/>
      <c r="M647" s="1247"/>
      <c r="N647" s="1247"/>
      <c r="O647" s="1247"/>
      <c r="P647" s="1247"/>
      <c r="Q647" s="1247"/>
      <c r="R647" s="1247"/>
      <c r="S647" s="1247"/>
      <c r="T647" s="1247"/>
      <c r="U647" s="1247"/>
      <c r="V647" s="1247"/>
      <c r="W647" s="1247"/>
      <c r="X647" s="1247"/>
      <c r="Y647" s="1247"/>
      <c r="Z647" s="1247"/>
      <c r="AA647" s="1247"/>
      <c r="AB647" s="1247"/>
      <c r="AC647" s="1247"/>
      <c r="AD647" s="1247"/>
      <c r="AE647" s="1247"/>
      <c r="AF647" s="1247"/>
      <c r="AG647" s="1247"/>
      <c r="AH647" s="1247"/>
      <c r="AI647" s="1247"/>
      <c r="AJ647" s="1247"/>
      <c r="AK647" s="1247"/>
      <c r="AL647" s="1247"/>
      <c r="AM647" s="1247"/>
      <c r="AN647" s="1247"/>
      <c r="AO647" s="1247"/>
      <c r="AP647" s="1247"/>
      <c r="AQ647" s="1247"/>
      <c r="AR647" s="1247"/>
      <c r="AS647" s="1247"/>
      <c r="AT647" s="1247"/>
      <c r="AU647" s="1247"/>
      <c r="AV647" s="1247"/>
      <c r="AW647" s="1244">
        <f>IF(ISERROR(VLOOKUP(VLOOKUP($A647, 'E4 TB Allocation Details'!$A$18:$L$214, MATCH("A &amp; G ID", 'E4 TB Allocation Details'!$A$18:$L$18, 0),FALSE), 'E2 Allocators'!$B$15:$W$358, MATCH(AW$17, 'E2 Allocators'!$B$15:$W$15, 0),FALSE)), 0, VLOOKUP(VLOOKUP($A647, 'E4 TB Allocation Details'!$A$18:$L$214, MATCH("A &amp; G ID", 'E4 TB Allocation Details'!$A$18:$L$18, 0),FALSE), 'E2 Allocators'!$B$15:$W$358, MATCH(AW$17, 'E2 Allocators'!$B$15:$W$15, 0),FALSE))</f>
        <v>0.56102449294777357</v>
      </c>
      <c r="AX647" s="1244">
        <f>IF(ISERROR(VLOOKUP(VLOOKUP($A647, 'E4 TB Allocation Details'!$A$18:$L$214, MATCH("A &amp; G ID", 'E4 TB Allocation Details'!$A$18:$L$18, 0),FALSE), 'E2 Allocators'!$B$15:$W$358, MATCH(AX$17, 'E2 Allocators'!$B$15:$W$15, 0),FALSE)), 0, VLOOKUP(VLOOKUP($A647, 'E4 TB Allocation Details'!$A$18:$L$214, MATCH("A &amp; G ID", 'E4 TB Allocation Details'!$A$18:$L$18, 0),FALSE), 'E2 Allocators'!$B$15:$W$358, MATCH(AX$17, 'E2 Allocators'!$B$15:$W$15, 0),FALSE))</f>
        <v>0.20726441245013677</v>
      </c>
      <c r="AY647" s="1244">
        <f>IF(ISERROR(VLOOKUP(VLOOKUP($A647, 'E4 TB Allocation Details'!$A$18:$L$214, MATCH("A &amp; G ID", 'E4 TB Allocation Details'!$A$18:$L$18, 0),FALSE), 'E2 Allocators'!$B$15:$W$358, MATCH(AY$17, 'E2 Allocators'!$B$15:$W$15, 0),FALSE)), 0, VLOOKUP(VLOOKUP($A647, 'E4 TB Allocation Details'!$A$18:$L$214, MATCH("A &amp; G ID", 'E4 TB Allocation Details'!$A$18:$L$18, 0),FALSE), 'E2 Allocators'!$B$15:$W$358, MATCH(AY$17, 'E2 Allocators'!$B$15:$W$15, 0),FALSE))</f>
        <v>0.16617365130361197</v>
      </c>
      <c r="AZ647" s="1244">
        <f>IF(ISERROR(VLOOKUP(VLOOKUP($A647, 'E4 TB Allocation Details'!$A$18:$L$214, MATCH("A &amp; G ID", 'E4 TB Allocation Details'!$A$18:$L$18, 0),FALSE), 'E2 Allocators'!$B$15:$W$358, MATCH(AZ$17, 'E2 Allocators'!$B$15:$W$15, 0),FALSE)), 0, VLOOKUP(VLOOKUP($A647, 'E4 TB Allocation Details'!$A$18:$L$214, MATCH("A &amp; G ID", 'E4 TB Allocation Details'!$A$18:$L$18, 0),FALSE), 'E2 Allocators'!$B$15:$W$358, MATCH(AZ$17, 'E2 Allocators'!$B$15:$W$15, 0),FALSE))</f>
        <v>0</v>
      </c>
      <c r="BA647" s="1244">
        <f>IF(ISERROR(VLOOKUP(VLOOKUP($A647, 'E4 TB Allocation Details'!$A$18:$L$214, MATCH("A &amp; G ID", 'E4 TB Allocation Details'!$A$18:$L$18, 0),FALSE), 'E2 Allocators'!$B$15:$W$358, MATCH(BA$17, 'E2 Allocators'!$B$15:$W$15, 0),FALSE)), 0, VLOOKUP(VLOOKUP($A647, 'E4 TB Allocation Details'!$A$18:$L$214, MATCH("A &amp; G ID", 'E4 TB Allocation Details'!$A$18:$L$18, 0),FALSE), 'E2 Allocators'!$B$15:$W$358, MATCH(BA$17, 'E2 Allocators'!$B$15:$W$15, 0),FALSE))</f>
        <v>0</v>
      </c>
      <c r="BB647" s="1244">
        <f>IF(ISERROR(VLOOKUP(VLOOKUP($A647, 'E4 TB Allocation Details'!$A$18:$L$214, MATCH("A &amp; G ID", 'E4 TB Allocation Details'!$A$18:$L$18, 0),FALSE), 'E2 Allocators'!$B$15:$W$358, MATCH(BB$17, 'E2 Allocators'!$B$15:$W$15, 0),FALSE)), 0, VLOOKUP(VLOOKUP($A647, 'E4 TB Allocation Details'!$A$18:$L$214, MATCH("A &amp; G ID", 'E4 TB Allocation Details'!$A$18:$L$18, 0),FALSE), 'E2 Allocators'!$B$15:$W$358, MATCH(BB$17, 'E2 Allocators'!$B$15:$W$15, 0),FALSE))</f>
        <v>3.5281566132409924E-2</v>
      </c>
      <c r="BC647" s="1244">
        <f>IF(ISERROR(VLOOKUP(VLOOKUP($A647, 'E4 TB Allocation Details'!$A$18:$L$214, MATCH("A &amp; G ID", 'E4 TB Allocation Details'!$A$18:$L$18, 0),FALSE), 'E2 Allocators'!$B$15:$W$358, MATCH(BC$17, 'E2 Allocators'!$B$15:$W$15, 0),FALSE)), 0, VLOOKUP(VLOOKUP($A647, 'E4 TB Allocation Details'!$A$18:$L$214, MATCH("A &amp; G ID", 'E4 TB Allocation Details'!$A$18:$L$18, 0),FALSE), 'E2 Allocators'!$B$15:$W$358, MATCH(BC$17, 'E2 Allocators'!$B$15:$W$15, 0),FALSE))</f>
        <v>2.9008962163701295E-2</v>
      </c>
      <c r="BD647" s="1244">
        <f>IF(ISERROR(VLOOKUP(VLOOKUP($A647, 'E4 TB Allocation Details'!$A$18:$L$214, MATCH("A &amp; G ID", 'E4 TB Allocation Details'!$A$18:$L$18, 0),FALSE), 'E2 Allocators'!$B$15:$W$358, MATCH(BD$17, 'E2 Allocators'!$B$15:$W$15, 0),FALSE)), 0, VLOOKUP(VLOOKUP($A647, 'E4 TB Allocation Details'!$A$18:$L$214, MATCH("A &amp; G ID", 'E4 TB Allocation Details'!$A$18:$L$18, 0),FALSE), 'E2 Allocators'!$B$15:$W$358, MATCH(BD$17, 'E2 Allocators'!$B$15:$W$15, 0),FALSE))</f>
        <v>0</v>
      </c>
      <c r="BE647" s="1244">
        <f>IF(ISERROR(VLOOKUP(VLOOKUP($A647, 'E4 TB Allocation Details'!$A$18:$L$214, MATCH("A &amp; G ID", 'E4 TB Allocation Details'!$A$18:$L$18, 0),FALSE), 'E2 Allocators'!$B$15:$W$358, MATCH(BE$17, 'E2 Allocators'!$B$15:$W$15, 0),FALSE)), 0, VLOOKUP(VLOOKUP($A647, 'E4 TB Allocation Details'!$A$18:$L$214, MATCH("A &amp; G ID", 'E4 TB Allocation Details'!$A$18:$L$18, 0),FALSE), 'E2 Allocators'!$B$15:$W$358, MATCH(BE$17, 'E2 Allocators'!$B$15:$W$15, 0),FALSE))</f>
        <v>1.2469150023665791E-3</v>
      </c>
      <c r="BF647" s="1244">
        <f>IF(ISERROR(VLOOKUP(VLOOKUP($A647, 'E4 TB Allocation Details'!$A$18:$L$214, MATCH("A &amp; G ID", 'E4 TB Allocation Details'!$A$18:$L$18, 0),FALSE), 'E2 Allocators'!$B$15:$W$358, MATCH(BF$17, 'E2 Allocators'!$B$15:$W$15, 0),FALSE)), 0, VLOOKUP(VLOOKUP($A647, 'E4 TB Allocation Details'!$A$18:$L$214, MATCH("A &amp; G ID", 'E4 TB Allocation Details'!$A$18:$L$18, 0),FALSE), 'E2 Allocators'!$B$15:$W$358, MATCH(BF$17, 'E2 Allocators'!$B$15:$W$15, 0),FALSE))</f>
        <v>0</v>
      </c>
      <c r="BG647" s="1244">
        <f>IF(ISERROR(VLOOKUP(VLOOKUP($A647, 'E4 TB Allocation Details'!$A$18:$L$214, MATCH("A &amp; G ID", 'E4 TB Allocation Details'!$A$18:$L$18, 0),FALSE), 'E2 Allocators'!$B$15:$W$358, MATCH(BG$17, 'E2 Allocators'!$B$15:$W$15, 0),FALSE)), 0, VLOOKUP(VLOOKUP($A647, 'E4 TB Allocation Details'!$A$18:$L$214, MATCH("A &amp; G ID", 'E4 TB Allocation Details'!$A$18:$L$18, 0),FALSE), 'E2 Allocators'!$B$15:$W$358, MATCH(BG$17, 'E2 Allocators'!$B$15:$W$15, 0),FALSE))</f>
        <v>0</v>
      </c>
      <c r="BH647" s="1244">
        <f>IF(ISERROR(VLOOKUP(VLOOKUP($A647, 'E4 TB Allocation Details'!$A$18:$L$214, MATCH("A &amp; G ID", 'E4 TB Allocation Details'!$A$18:$L$18, 0),FALSE), 'E2 Allocators'!$B$15:$W$358, MATCH(BH$17, 'E2 Allocators'!$B$15:$W$15, 0),FALSE)), 0, VLOOKUP(VLOOKUP($A647, 'E4 TB Allocation Details'!$A$18:$L$214, MATCH("A &amp; G ID", 'E4 TB Allocation Details'!$A$18:$L$18, 0),FALSE), 'E2 Allocators'!$B$15:$W$358, MATCH(BH$17, 'E2 Allocators'!$B$15:$W$15, 0),FALSE))</f>
        <v>0</v>
      </c>
      <c r="BI647" s="1244">
        <f>IF(ISERROR(VLOOKUP(VLOOKUP($A647, 'E4 TB Allocation Details'!$A$18:$L$214, MATCH("A &amp; G ID", 'E4 TB Allocation Details'!$A$18:$L$18, 0),FALSE), 'E2 Allocators'!$B$15:$W$358, MATCH(BI$17, 'E2 Allocators'!$B$15:$W$15, 0),FALSE)), 0, VLOOKUP(VLOOKUP($A647, 'E4 TB Allocation Details'!$A$18:$L$214, MATCH("A &amp; G ID", 'E4 TB Allocation Details'!$A$18:$L$18, 0),FALSE), 'E2 Allocators'!$B$15:$W$358, MATCH(BI$17, 'E2 Allocators'!$B$15:$W$15, 0),FALSE))</f>
        <v>0</v>
      </c>
      <c r="BJ647" s="1244">
        <f>IF(ISERROR(VLOOKUP(VLOOKUP($A647, 'E4 TB Allocation Details'!$A$18:$L$214, MATCH("A &amp; G ID", 'E4 TB Allocation Details'!$A$18:$L$18, 0),FALSE), 'E2 Allocators'!$B$15:$W$358, MATCH(BJ$17, 'E2 Allocators'!$B$15:$W$15, 0),FALSE)), 0, VLOOKUP(VLOOKUP($A647, 'E4 TB Allocation Details'!$A$18:$L$214, MATCH("A &amp; G ID", 'E4 TB Allocation Details'!$A$18:$L$18, 0),FALSE), 'E2 Allocators'!$B$15:$W$358, MATCH(BJ$17, 'E2 Allocators'!$B$15:$W$15, 0),FALSE))</f>
        <v>0</v>
      </c>
      <c r="BK647" s="1244">
        <f>IF(ISERROR(VLOOKUP(VLOOKUP($A647, 'E4 TB Allocation Details'!$A$18:$L$214, MATCH("A &amp; G ID", 'E4 TB Allocation Details'!$A$18:$L$18, 0),FALSE), 'E2 Allocators'!$B$15:$W$358, MATCH(BK$17, 'E2 Allocators'!$B$15:$W$15, 0),FALSE)), 0, VLOOKUP(VLOOKUP($A647, 'E4 TB Allocation Details'!$A$18:$L$214, MATCH("A &amp; G ID", 'E4 TB Allocation Details'!$A$18:$L$18, 0),FALSE), 'E2 Allocators'!$B$15:$W$358, MATCH(BK$17, 'E2 Allocators'!$B$15:$W$15, 0),FALSE))</f>
        <v>0</v>
      </c>
      <c r="BL647" s="1244">
        <f>IF(ISERROR(VLOOKUP(VLOOKUP($A647, 'E4 TB Allocation Details'!$A$18:$L$214, MATCH("A &amp; G ID", 'E4 TB Allocation Details'!$A$18:$L$18, 0),FALSE), 'E2 Allocators'!$B$15:$W$358, MATCH(BL$17, 'E2 Allocators'!$B$15:$W$15, 0),FALSE)), 0, VLOOKUP(VLOOKUP($A647, 'E4 TB Allocation Details'!$A$18:$L$214, MATCH("A &amp; G ID", 'E4 TB Allocation Details'!$A$18:$L$18, 0),FALSE), 'E2 Allocators'!$B$15:$W$358, MATCH(BL$17, 'E2 Allocators'!$B$15:$W$15, 0),FALSE))</f>
        <v>0</v>
      </c>
      <c r="BM647" s="1244">
        <f>IF(ISERROR(VLOOKUP(VLOOKUP($A647, 'E4 TB Allocation Details'!$A$18:$L$214, MATCH("A &amp; G ID", 'E4 TB Allocation Details'!$A$18:$L$18, 0),FALSE), 'E2 Allocators'!$B$15:$W$358, MATCH(BM$17, 'E2 Allocators'!$B$15:$W$15, 0),FALSE)), 0, VLOOKUP(VLOOKUP($A647, 'E4 TB Allocation Details'!$A$18:$L$214, MATCH("A &amp; G ID", 'E4 TB Allocation Details'!$A$18:$L$18, 0),FALSE), 'E2 Allocators'!$B$15:$W$358, MATCH(BM$17, 'E2 Allocators'!$B$15:$W$15, 0),FALSE))</f>
        <v>0</v>
      </c>
      <c r="BN647" s="1244">
        <f>IF(ISERROR(VLOOKUP(VLOOKUP($A647, 'E4 TB Allocation Details'!$A$18:$L$214, MATCH("A &amp; G ID", 'E4 TB Allocation Details'!$A$18:$L$18, 0),FALSE), 'E2 Allocators'!$B$15:$W$358, MATCH(BN$17, 'E2 Allocators'!$B$15:$W$15, 0),FALSE)), 0, VLOOKUP(VLOOKUP($A647, 'E4 TB Allocation Details'!$A$18:$L$214, MATCH("A &amp; G ID", 'E4 TB Allocation Details'!$A$18:$L$18, 0),FALSE), 'E2 Allocators'!$B$15:$W$358, MATCH(BN$17, 'E2 Allocators'!$B$15:$W$15, 0),FALSE))</f>
        <v>0</v>
      </c>
      <c r="BO647" s="1244">
        <f>IF(ISERROR(VLOOKUP(VLOOKUP($A647, 'E4 TB Allocation Details'!$A$18:$L$214, MATCH("A &amp; G ID", 'E4 TB Allocation Details'!$A$18:$L$18, 0),FALSE), 'E2 Allocators'!$B$15:$W$358, MATCH(BO$17, 'E2 Allocators'!$B$15:$W$15, 0),FALSE)), 0, VLOOKUP(VLOOKUP($A647, 'E4 TB Allocation Details'!$A$18:$L$214, MATCH("A &amp; G ID", 'E4 TB Allocation Details'!$A$18:$L$18, 0),FALSE), 'E2 Allocators'!$B$15:$W$358, MATCH(BO$17, 'E2 Allocators'!$B$15:$W$15, 0),FALSE))</f>
        <v>0</v>
      </c>
      <c r="BP647" s="1244">
        <f>IF(ISERROR(VLOOKUP(VLOOKUP($A647, 'E4 TB Allocation Details'!$A$18:$L$214, MATCH("A &amp; G ID", 'E4 TB Allocation Details'!$A$18:$L$18, 0),FALSE), 'E2 Allocators'!$B$15:$W$358, MATCH(BP$17, 'E2 Allocators'!$B$15:$W$15, 0),FALSE)), 0, VLOOKUP(VLOOKUP($A647, 'E4 TB Allocation Details'!$A$18:$L$214, MATCH("A &amp; G ID", 'E4 TB Allocation Details'!$A$18:$L$18, 0),FALSE), 'E2 Allocators'!$B$15:$W$358, MATCH(BP$17, 'E2 Allocators'!$B$15:$W$15, 0),FALSE))</f>
        <v>0</v>
      </c>
      <c r="BQ647" s="1248">
        <f t="shared" si="903"/>
        <v>1</v>
      </c>
    </row>
    <row r="648" spans="1:69" s="229" customFormat="1" ht="25.5" x14ac:dyDescent="0.2">
      <c r="A648" s="1255">
        <v>1970</v>
      </c>
      <c r="B648" s="1242" t="s">
        <v>276</v>
      </c>
      <c r="C648" s="1243">
        <v>1</v>
      </c>
      <c r="D648" s="1247"/>
      <c r="E648" s="1247"/>
      <c r="F648" s="1247"/>
      <c r="G648" s="1247"/>
      <c r="H648" s="1247"/>
      <c r="I648" s="1247"/>
      <c r="J648" s="1247"/>
      <c r="K648" s="1247"/>
      <c r="L648" s="1247"/>
      <c r="M648" s="1247"/>
      <c r="N648" s="1247"/>
      <c r="O648" s="1247"/>
      <c r="P648" s="1247"/>
      <c r="Q648" s="1247"/>
      <c r="R648" s="1247"/>
      <c r="S648" s="1247"/>
      <c r="T648" s="1247"/>
      <c r="U648" s="1247"/>
      <c r="V648" s="1247"/>
      <c r="W648" s="1247"/>
      <c r="X648" s="1247"/>
      <c r="Y648" s="1247"/>
      <c r="Z648" s="1247"/>
      <c r="AA648" s="1247"/>
      <c r="AB648" s="1247"/>
      <c r="AC648" s="1247"/>
      <c r="AD648" s="1247"/>
      <c r="AE648" s="1247"/>
      <c r="AF648" s="1247"/>
      <c r="AG648" s="1247"/>
      <c r="AH648" s="1247"/>
      <c r="AI648" s="1247"/>
      <c r="AJ648" s="1247"/>
      <c r="AK648" s="1247"/>
      <c r="AL648" s="1247"/>
      <c r="AM648" s="1247"/>
      <c r="AN648" s="1247"/>
      <c r="AO648" s="1247"/>
      <c r="AP648" s="1247"/>
      <c r="AQ648" s="1247"/>
      <c r="AR648" s="1247"/>
      <c r="AS648" s="1247"/>
      <c r="AT648" s="1247"/>
      <c r="AU648" s="1247"/>
      <c r="AV648" s="1247"/>
      <c r="AW648" s="1244">
        <f>IF(ISERROR(VLOOKUP(VLOOKUP($A648, 'E4 TB Allocation Details'!$A$18:$L$214, MATCH("A &amp; G ID", 'E4 TB Allocation Details'!$A$18:$L$18, 0),FALSE), 'E2 Allocators'!$B$15:$W$358, MATCH(AW$17, 'E2 Allocators'!$B$15:$W$15, 0),FALSE)), 0, VLOOKUP(VLOOKUP($A648, 'E4 TB Allocation Details'!$A$18:$L$214, MATCH("A &amp; G ID", 'E4 TB Allocation Details'!$A$18:$L$18, 0),FALSE), 'E2 Allocators'!$B$15:$W$358, MATCH(AW$17, 'E2 Allocators'!$B$15:$W$15, 0),FALSE))</f>
        <v>0.56102449294777357</v>
      </c>
      <c r="AX648" s="1244">
        <f>IF(ISERROR(VLOOKUP(VLOOKUP($A648, 'E4 TB Allocation Details'!$A$18:$L$214, MATCH("A &amp; G ID", 'E4 TB Allocation Details'!$A$18:$L$18, 0),FALSE), 'E2 Allocators'!$B$15:$W$358, MATCH(AX$17, 'E2 Allocators'!$B$15:$W$15, 0),FALSE)), 0, VLOOKUP(VLOOKUP($A648, 'E4 TB Allocation Details'!$A$18:$L$214, MATCH("A &amp; G ID", 'E4 TB Allocation Details'!$A$18:$L$18, 0),FALSE), 'E2 Allocators'!$B$15:$W$358, MATCH(AX$17, 'E2 Allocators'!$B$15:$W$15, 0),FALSE))</f>
        <v>0.20726441245013677</v>
      </c>
      <c r="AY648" s="1244">
        <f>IF(ISERROR(VLOOKUP(VLOOKUP($A648, 'E4 TB Allocation Details'!$A$18:$L$214, MATCH("A &amp; G ID", 'E4 TB Allocation Details'!$A$18:$L$18, 0),FALSE), 'E2 Allocators'!$B$15:$W$358, MATCH(AY$17, 'E2 Allocators'!$B$15:$W$15, 0),FALSE)), 0, VLOOKUP(VLOOKUP($A648, 'E4 TB Allocation Details'!$A$18:$L$214, MATCH("A &amp; G ID", 'E4 TB Allocation Details'!$A$18:$L$18, 0),FALSE), 'E2 Allocators'!$B$15:$W$358, MATCH(AY$17, 'E2 Allocators'!$B$15:$W$15, 0),FALSE))</f>
        <v>0.16617365130361197</v>
      </c>
      <c r="AZ648" s="1244">
        <f>IF(ISERROR(VLOOKUP(VLOOKUP($A648, 'E4 TB Allocation Details'!$A$18:$L$214, MATCH("A &amp; G ID", 'E4 TB Allocation Details'!$A$18:$L$18, 0),FALSE), 'E2 Allocators'!$B$15:$W$358, MATCH(AZ$17, 'E2 Allocators'!$B$15:$W$15, 0),FALSE)), 0, VLOOKUP(VLOOKUP($A648, 'E4 TB Allocation Details'!$A$18:$L$214, MATCH("A &amp; G ID", 'E4 TB Allocation Details'!$A$18:$L$18, 0),FALSE), 'E2 Allocators'!$B$15:$W$358, MATCH(AZ$17, 'E2 Allocators'!$B$15:$W$15, 0),FALSE))</f>
        <v>0</v>
      </c>
      <c r="BA648" s="1244">
        <f>IF(ISERROR(VLOOKUP(VLOOKUP($A648, 'E4 TB Allocation Details'!$A$18:$L$214, MATCH("A &amp; G ID", 'E4 TB Allocation Details'!$A$18:$L$18, 0),FALSE), 'E2 Allocators'!$B$15:$W$358, MATCH(BA$17, 'E2 Allocators'!$B$15:$W$15, 0),FALSE)), 0, VLOOKUP(VLOOKUP($A648, 'E4 TB Allocation Details'!$A$18:$L$214, MATCH("A &amp; G ID", 'E4 TB Allocation Details'!$A$18:$L$18, 0),FALSE), 'E2 Allocators'!$B$15:$W$358, MATCH(BA$17, 'E2 Allocators'!$B$15:$W$15, 0),FALSE))</f>
        <v>0</v>
      </c>
      <c r="BB648" s="1244">
        <f>IF(ISERROR(VLOOKUP(VLOOKUP($A648, 'E4 TB Allocation Details'!$A$18:$L$214, MATCH("A &amp; G ID", 'E4 TB Allocation Details'!$A$18:$L$18, 0),FALSE), 'E2 Allocators'!$B$15:$W$358, MATCH(BB$17, 'E2 Allocators'!$B$15:$W$15, 0),FALSE)), 0, VLOOKUP(VLOOKUP($A648, 'E4 TB Allocation Details'!$A$18:$L$214, MATCH("A &amp; G ID", 'E4 TB Allocation Details'!$A$18:$L$18, 0),FALSE), 'E2 Allocators'!$B$15:$W$358, MATCH(BB$17, 'E2 Allocators'!$B$15:$W$15, 0),FALSE))</f>
        <v>3.5281566132409924E-2</v>
      </c>
      <c r="BC648" s="1244">
        <f>IF(ISERROR(VLOOKUP(VLOOKUP($A648, 'E4 TB Allocation Details'!$A$18:$L$214, MATCH("A &amp; G ID", 'E4 TB Allocation Details'!$A$18:$L$18, 0),FALSE), 'E2 Allocators'!$B$15:$W$358, MATCH(BC$17, 'E2 Allocators'!$B$15:$W$15, 0),FALSE)), 0, VLOOKUP(VLOOKUP($A648, 'E4 TB Allocation Details'!$A$18:$L$214, MATCH("A &amp; G ID", 'E4 TB Allocation Details'!$A$18:$L$18, 0),FALSE), 'E2 Allocators'!$B$15:$W$358, MATCH(BC$17, 'E2 Allocators'!$B$15:$W$15, 0),FALSE))</f>
        <v>2.9008962163701295E-2</v>
      </c>
      <c r="BD648" s="1244">
        <f>IF(ISERROR(VLOOKUP(VLOOKUP($A648, 'E4 TB Allocation Details'!$A$18:$L$214, MATCH("A &amp; G ID", 'E4 TB Allocation Details'!$A$18:$L$18, 0),FALSE), 'E2 Allocators'!$B$15:$W$358, MATCH(BD$17, 'E2 Allocators'!$B$15:$W$15, 0),FALSE)), 0, VLOOKUP(VLOOKUP($A648, 'E4 TB Allocation Details'!$A$18:$L$214, MATCH("A &amp; G ID", 'E4 TB Allocation Details'!$A$18:$L$18, 0),FALSE), 'E2 Allocators'!$B$15:$W$358, MATCH(BD$17, 'E2 Allocators'!$B$15:$W$15, 0),FALSE))</f>
        <v>0</v>
      </c>
      <c r="BE648" s="1244">
        <f>IF(ISERROR(VLOOKUP(VLOOKUP($A648, 'E4 TB Allocation Details'!$A$18:$L$214, MATCH("A &amp; G ID", 'E4 TB Allocation Details'!$A$18:$L$18, 0),FALSE), 'E2 Allocators'!$B$15:$W$358, MATCH(BE$17, 'E2 Allocators'!$B$15:$W$15, 0),FALSE)), 0, VLOOKUP(VLOOKUP($A648, 'E4 TB Allocation Details'!$A$18:$L$214, MATCH("A &amp; G ID", 'E4 TB Allocation Details'!$A$18:$L$18, 0),FALSE), 'E2 Allocators'!$B$15:$W$358, MATCH(BE$17, 'E2 Allocators'!$B$15:$W$15, 0),FALSE))</f>
        <v>1.2469150023665791E-3</v>
      </c>
      <c r="BF648" s="1244">
        <f>IF(ISERROR(VLOOKUP(VLOOKUP($A648, 'E4 TB Allocation Details'!$A$18:$L$214, MATCH("A &amp; G ID", 'E4 TB Allocation Details'!$A$18:$L$18, 0),FALSE), 'E2 Allocators'!$B$15:$W$358, MATCH(BF$17, 'E2 Allocators'!$B$15:$W$15, 0),FALSE)), 0, VLOOKUP(VLOOKUP($A648, 'E4 TB Allocation Details'!$A$18:$L$214, MATCH("A &amp; G ID", 'E4 TB Allocation Details'!$A$18:$L$18, 0),FALSE), 'E2 Allocators'!$B$15:$W$358, MATCH(BF$17, 'E2 Allocators'!$B$15:$W$15, 0),FALSE))</f>
        <v>0</v>
      </c>
      <c r="BG648" s="1244">
        <f>IF(ISERROR(VLOOKUP(VLOOKUP($A648, 'E4 TB Allocation Details'!$A$18:$L$214, MATCH("A &amp; G ID", 'E4 TB Allocation Details'!$A$18:$L$18, 0),FALSE), 'E2 Allocators'!$B$15:$W$358, MATCH(BG$17, 'E2 Allocators'!$B$15:$W$15, 0),FALSE)), 0, VLOOKUP(VLOOKUP($A648, 'E4 TB Allocation Details'!$A$18:$L$214, MATCH("A &amp; G ID", 'E4 TB Allocation Details'!$A$18:$L$18, 0),FALSE), 'E2 Allocators'!$B$15:$W$358, MATCH(BG$17, 'E2 Allocators'!$B$15:$W$15, 0),FALSE))</f>
        <v>0</v>
      </c>
      <c r="BH648" s="1244">
        <f>IF(ISERROR(VLOOKUP(VLOOKUP($A648, 'E4 TB Allocation Details'!$A$18:$L$214, MATCH("A &amp; G ID", 'E4 TB Allocation Details'!$A$18:$L$18, 0),FALSE), 'E2 Allocators'!$B$15:$W$358, MATCH(BH$17, 'E2 Allocators'!$B$15:$W$15, 0),FALSE)), 0, VLOOKUP(VLOOKUP($A648, 'E4 TB Allocation Details'!$A$18:$L$214, MATCH("A &amp; G ID", 'E4 TB Allocation Details'!$A$18:$L$18, 0),FALSE), 'E2 Allocators'!$B$15:$W$358, MATCH(BH$17, 'E2 Allocators'!$B$15:$W$15, 0),FALSE))</f>
        <v>0</v>
      </c>
      <c r="BI648" s="1244">
        <f>IF(ISERROR(VLOOKUP(VLOOKUP($A648, 'E4 TB Allocation Details'!$A$18:$L$214, MATCH("A &amp; G ID", 'E4 TB Allocation Details'!$A$18:$L$18, 0),FALSE), 'E2 Allocators'!$B$15:$W$358, MATCH(BI$17, 'E2 Allocators'!$B$15:$W$15, 0),FALSE)), 0, VLOOKUP(VLOOKUP($A648, 'E4 TB Allocation Details'!$A$18:$L$214, MATCH("A &amp; G ID", 'E4 TB Allocation Details'!$A$18:$L$18, 0),FALSE), 'E2 Allocators'!$B$15:$W$358, MATCH(BI$17, 'E2 Allocators'!$B$15:$W$15, 0),FALSE))</f>
        <v>0</v>
      </c>
      <c r="BJ648" s="1244">
        <f>IF(ISERROR(VLOOKUP(VLOOKUP($A648, 'E4 TB Allocation Details'!$A$18:$L$214, MATCH("A &amp; G ID", 'E4 TB Allocation Details'!$A$18:$L$18, 0),FALSE), 'E2 Allocators'!$B$15:$W$358, MATCH(BJ$17, 'E2 Allocators'!$B$15:$W$15, 0),FALSE)), 0, VLOOKUP(VLOOKUP($A648, 'E4 TB Allocation Details'!$A$18:$L$214, MATCH("A &amp; G ID", 'E4 TB Allocation Details'!$A$18:$L$18, 0),FALSE), 'E2 Allocators'!$B$15:$W$358, MATCH(BJ$17, 'E2 Allocators'!$B$15:$W$15, 0),FALSE))</f>
        <v>0</v>
      </c>
      <c r="BK648" s="1244">
        <f>IF(ISERROR(VLOOKUP(VLOOKUP($A648, 'E4 TB Allocation Details'!$A$18:$L$214, MATCH("A &amp; G ID", 'E4 TB Allocation Details'!$A$18:$L$18, 0),FALSE), 'E2 Allocators'!$B$15:$W$358, MATCH(BK$17, 'E2 Allocators'!$B$15:$W$15, 0),FALSE)), 0, VLOOKUP(VLOOKUP($A648, 'E4 TB Allocation Details'!$A$18:$L$214, MATCH("A &amp; G ID", 'E4 TB Allocation Details'!$A$18:$L$18, 0),FALSE), 'E2 Allocators'!$B$15:$W$358, MATCH(BK$17, 'E2 Allocators'!$B$15:$W$15, 0),FALSE))</f>
        <v>0</v>
      </c>
      <c r="BL648" s="1244">
        <f>IF(ISERROR(VLOOKUP(VLOOKUP($A648, 'E4 TB Allocation Details'!$A$18:$L$214, MATCH("A &amp; G ID", 'E4 TB Allocation Details'!$A$18:$L$18, 0),FALSE), 'E2 Allocators'!$B$15:$W$358, MATCH(BL$17, 'E2 Allocators'!$B$15:$W$15, 0),FALSE)), 0, VLOOKUP(VLOOKUP($A648, 'E4 TB Allocation Details'!$A$18:$L$214, MATCH("A &amp; G ID", 'E4 TB Allocation Details'!$A$18:$L$18, 0),FALSE), 'E2 Allocators'!$B$15:$W$358, MATCH(BL$17, 'E2 Allocators'!$B$15:$W$15, 0),FALSE))</f>
        <v>0</v>
      </c>
      <c r="BM648" s="1244">
        <f>IF(ISERROR(VLOOKUP(VLOOKUP($A648, 'E4 TB Allocation Details'!$A$18:$L$214, MATCH("A &amp; G ID", 'E4 TB Allocation Details'!$A$18:$L$18, 0),FALSE), 'E2 Allocators'!$B$15:$W$358, MATCH(BM$17, 'E2 Allocators'!$B$15:$W$15, 0),FALSE)), 0, VLOOKUP(VLOOKUP($A648, 'E4 TB Allocation Details'!$A$18:$L$214, MATCH("A &amp; G ID", 'E4 TB Allocation Details'!$A$18:$L$18, 0),FALSE), 'E2 Allocators'!$B$15:$W$358, MATCH(BM$17, 'E2 Allocators'!$B$15:$W$15, 0),FALSE))</f>
        <v>0</v>
      </c>
      <c r="BN648" s="1244">
        <f>IF(ISERROR(VLOOKUP(VLOOKUP($A648, 'E4 TB Allocation Details'!$A$18:$L$214, MATCH("A &amp; G ID", 'E4 TB Allocation Details'!$A$18:$L$18, 0),FALSE), 'E2 Allocators'!$B$15:$W$358, MATCH(BN$17, 'E2 Allocators'!$B$15:$W$15, 0),FALSE)), 0, VLOOKUP(VLOOKUP($A648, 'E4 TB Allocation Details'!$A$18:$L$214, MATCH("A &amp; G ID", 'E4 TB Allocation Details'!$A$18:$L$18, 0),FALSE), 'E2 Allocators'!$B$15:$W$358, MATCH(BN$17, 'E2 Allocators'!$B$15:$W$15, 0),FALSE))</f>
        <v>0</v>
      </c>
      <c r="BO648" s="1244">
        <f>IF(ISERROR(VLOOKUP(VLOOKUP($A648, 'E4 TB Allocation Details'!$A$18:$L$214, MATCH("A &amp; G ID", 'E4 TB Allocation Details'!$A$18:$L$18, 0),FALSE), 'E2 Allocators'!$B$15:$W$358, MATCH(BO$17, 'E2 Allocators'!$B$15:$W$15, 0),FALSE)), 0, VLOOKUP(VLOOKUP($A648, 'E4 TB Allocation Details'!$A$18:$L$214, MATCH("A &amp; G ID", 'E4 TB Allocation Details'!$A$18:$L$18, 0),FALSE), 'E2 Allocators'!$B$15:$W$358, MATCH(BO$17, 'E2 Allocators'!$B$15:$W$15, 0),FALSE))</f>
        <v>0</v>
      </c>
      <c r="BP648" s="1244">
        <f>IF(ISERROR(VLOOKUP(VLOOKUP($A648, 'E4 TB Allocation Details'!$A$18:$L$214, MATCH("A &amp; G ID", 'E4 TB Allocation Details'!$A$18:$L$18, 0),FALSE), 'E2 Allocators'!$B$15:$W$358, MATCH(BP$17, 'E2 Allocators'!$B$15:$W$15, 0),FALSE)), 0, VLOOKUP(VLOOKUP($A648, 'E4 TB Allocation Details'!$A$18:$L$214, MATCH("A &amp; G ID", 'E4 TB Allocation Details'!$A$18:$L$18, 0),FALSE), 'E2 Allocators'!$B$15:$W$358, MATCH(BP$17, 'E2 Allocators'!$B$15:$W$15, 0),FALSE))</f>
        <v>0</v>
      </c>
      <c r="BQ648" s="1248">
        <f t="shared" si="903"/>
        <v>1</v>
      </c>
    </row>
    <row r="649" spans="1:69" s="229" customFormat="1" ht="25.5" x14ac:dyDescent="0.2">
      <c r="A649" s="1255">
        <v>1975</v>
      </c>
      <c r="B649" s="1242" t="s">
        <v>1546</v>
      </c>
      <c r="C649" s="1243">
        <v>1</v>
      </c>
      <c r="D649" s="1247"/>
      <c r="E649" s="1247"/>
      <c r="F649" s="1247"/>
      <c r="G649" s="1247"/>
      <c r="H649" s="1247"/>
      <c r="I649" s="1247"/>
      <c r="J649" s="1247"/>
      <c r="K649" s="1247"/>
      <c r="L649" s="1247"/>
      <c r="M649" s="1247"/>
      <c r="N649" s="1247"/>
      <c r="O649" s="1247"/>
      <c r="P649" s="1247"/>
      <c r="Q649" s="1247"/>
      <c r="R649" s="1247"/>
      <c r="S649" s="1247"/>
      <c r="T649" s="1247"/>
      <c r="U649" s="1247"/>
      <c r="V649" s="1247"/>
      <c r="W649" s="1247"/>
      <c r="X649" s="1247"/>
      <c r="Y649" s="1247"/>
      <c r="Z649" s="1247"/>
      <c r="AA649" s="1247"/>
      <c r="AB649" s="1247"/>
      <c r="AC649" s="1247"/>
      <c r="AD649" s="1247"/>
      <c r="AE649" s="1247"/>
      <c r="AF649" s="1247"/>
      <c r="AG649" s="1247"/>
      <c r="AH649" s="1247"/>
      <c r="AI649" s="1247"/>
      <c r="AJ649" s="1247"/>
      <c r="AK649" s="1247"/>
      <c r="AL649" s="1247"/>
      <c r="AM649" s="1247"/>
      <c r="AN649" s="1247"/>
      <c r="AO649" s="1247"/>
      <c r="AP649" s="1247"/>
      <c r="AQ649" s="1247"/>
      <c r="AR649" s="1247"/>
      <c r="AS649" s="1247"/>
      <c r="AT649" s="1247"/>
      <c r="AU649" s="1247"/>
      <c r="AV649" s="1247"/>
      <c r="AW649" s="1244">
        <f>IF(ISERROR(VLOOKUP(VLOOKUP($A649, 'E4 TB Allocation Details'!$A$18:$L$214, MATCH("A &amp; G ID", 'E4 TB Allocation Details'!$A$18:$L$18, 0),FALSE), 'E2 Allocators'!$B$15:$W$358, MATCH(AW$17, 'E2 Allocators'!$B$15:$W$15, 0),FALSE)), 0, VLOOKUP(VLOOKUP($A649, 'E4 TB Allocation Details'!$A$18:$L$214, MATCH("A &amp; G ID", 'E4 TB Allocation Details'!$A$18:$L$18, 0),FALSE), 'E2 Allocators'!$B$15:$W$358, MATCH(AW$17, 'E2 Allocators'!$B$15:$W$15, 0),FALSE))</f>
        <v>0.56102449294777357</v>
      </c>
      <c r="AX649" s="1244">
        <f>IF(ISERROR(VLOOKUP(VLOOKUP($A649, 'E4 TB Allocation Details'!$A$18:$L$214, MATCH("A &amp; G ID", 'E4 TB Allocation Details'!$A$18:$L$18, 0),FALSE), 'E2 Allocators'!$B$15:$W$358, MATCH(AX$17, 'E2 Allocators'!$B$15:$W$15, 0),FALSE)), 0, VLOOKUP(VLOOKUP($A649, 'E4 TB Allocation Details'!$A$18:$L$214, MATCH("A &amp; G ID", 'E4 TB Allocation Details'!$A$18:$L$18, 0),FALSE), 'E2 Allocators'!$B$15:$W$358, MATCH(AX$17, 'E2 Allocators'!$B$15:$W$15, 0),FALSE))</f>
        <v>0.20726441245013677</v>
      </c>
      <c r="AY649" s="1244">
        <f>IF(ISERROR(VLOOKUP(VLOOKUP($A649, 'E4 TB Allocation Details'!$A$18:$L$214, MATCH("A &amp; G ID", 'E4 TB Allocation Details'!$A$18:$L$18, 0),FALSE), 'E2 Allocators'!$B$15:$W$358, MATCH(AY$17, 'E2 Allocators'!$B$15:$W$15, 0),FALSE)), 0, VLOOKUP(VLOOKUP($A649, 'E4 TB Allocation Details'!$A$18:$L$214, MATCH("A &amp; G ID", 'E4 TB Allocation Details'!$A$18:$L$18, 0),FALSE), 'E2 Allocators'!$B$15:$W$358, MATCH(AY$17, 'E2 Allocators'!$B$15:$W$15, 0),FALSE))</f>
        <v>0.16617365130361197</v>
      </c>
      <c r="AZ649" s="1244">
        <f>IF(ISERROR(VLOOKUP(VLOOKUP($A649, 'E4 TB Allocation Details'!$A$18:$L$214, MATCH("A &amp; G ID", 'E4 TB Allocation Details'!$A$18:$L$18, 0),FALSE), 'E2 Allocators'!$B$15:$W$358, MATCH(AZ$17, 'E2 Allocators'!$B$15:$W$15, 0),FALSE)), 0, VLOOKUP(VLOOKUP($A649, 'E4 TB Allocation Details'!$A$18:$L$214, MATCH("A &amp; G ID", 'E4 TB Allocation Details'!$A$18:$L$18, 0),FALSE), 'E2 Allocators'!$B$15:$W$358, MATCH(AZ$17, 'E2 Allocators'!$B$15:$W$15, 0),FALSE))</f>
        <v>0</v>
      </c>
      <c r="BA649" s="1244">
        <f>IF(ISERROR(VLOOKUP(VLOOKUP($A649, 'E4 TB Allocation Details'!$A$18:$L$214, MATCH("A &amp; G ID", 'E4 TB Allocation Details'!$A$18:$L$18, 0),FALSE), 'E2 Allocators'!$B$15:$W$358, MATCH(BA$17, 'E2 Allocators'!$B$15:$W$15, 0),FALSE)), 0, VLOOKUP(VLOOKUP($A649, 'E4 TB Allocation Details'!$A$18:$L$214, MATCH("A &amp; G ID", 'E4 TB Allocation Details'!$A$18:$L$18, 0),FALSE), 'E2 Allocators'!$B$15:$W$358, MATCH(BA$17, 'E2 Allocators'!$B$15:$W$15, 0),FALSE))</f>
        <v>0</v>
      </c>
      <c r="BB649" s="1244">
        <f>IF(ISERROR(VLOOKUP(VLOOKUP($A649, 'E4 TB Allocation Details'!$A$18:$L$214, MATCH("A &amp; G ID", 'E4 TB Allocation Details'!$A$18:$L$18, 0),FALSE), 'E2 Allocators'!$B$15:$W$358, MATCH(BB$17, 'E2 Allocators'!$B$15:$W$15, 0),FALSE)), 0, VLOOKUP(VLOOKUP($A649, 'E4 TB Allocation Details'!$A$18:$L$214, MATCH("A &amp; G ID", 'E4 TB Allocation Details'!$A$18:$L$18, 0),FALSE), 'E2 Allocators'!$B$15:$W$358, MATCH(BB$17, 'E2 Allocators'!$B$15:$W$15, 0),FALSE))</f>
        <v>3.5281566132409924E-2</v>
      </c>
      <c r="BC649" s="1244">
        <f>IF(ISERROR(VLOOKUP(VLOOKUP($A649, 'E4 TB Allocation Details'!$A$18:$L$214, MATCH("A &amp; G ID", 'E4 TB Allocation Details'!$A$18:$L$18, 0),FALSE), 'E2 Allocators'!$B$15:$W$358, MATCH(BC$17, 'E2 Allocators'!$B$15:$W$15, 0),FALSE)), 0, VLOOKUP(VLOOKUP($A649, 'E4 TB Allocation Details'!$A$18:$L$214, MATCH("A &amp; G ID", 'E4 TB Allocation Details'!$A$18:$L$18, 0),FALSE), 'E2 Allocators'!$B$15:$W$358, MATCH(BC$17, 'E2 Allocators'!$B$15:$W$15, 0),FALSE))</f>
        <v>2.9008962163701295E-2</v>
      </c>
      <c r="BD649" s="1244">
        <f>IF(ISERROR(VLOOKUP(VLOOKUP($A649, 'E4 TB Allocation Details'!$A$18:$L$214, MATCH("A &amp; G ID", 'E4 TB Allocation Details'!$A$18:$L$18, 0),FALSE), 'E2 Allocators'!$B$15:$W$358, MATCH(BD$17, 'E2 Allocators'!$B$15:$W$15, 0),FALSE)), 0, VLOOKUP(VLOOKUP($A649, 'E4 TB Allocation Details'!$A$18:$L$214, MATCH("A &amp; G ID", 'E4 TB Allocation Details'!$A$18:$L$18, 0),FALSE), 'E2 Allocators'!$B$15:$W$358, MATCH(BD$17, 'E2 Allocators'!$B$15:$W$15, 0),FALSE))</f>
        <v>0</v>
      </c>
      <c r="BE649" s="1244">
        <f>IF(ISERROR(VLOOKUP(VLOOKUP($A649, 'E4 TB Allocation Details'!$A$18:$L$214, MATCH("A &amp; G ID", 'E4 TB Allocation Details'!$A$18:$L$18, 0),FALSE), 'E2 Allocators'!$B$15:$W$358, MATCH(BE$17, 'E2 Allocators'!$B$15:$W$15, 0),FALSE)), 0, VLOOKUP(VLOOKUP($A649, 'E4 TB Allocation Details'!$A$18:$L$214, MATCH("A &amp; G ID", 'E4 TB Allocation Details'!$A$18:$L$18, 0),FALSE), 'E2 Allocators'!$B$15:$W$358, MATCH(BE$17, 'E2 Allocators'!$B$15:$W$15, 0),FALSE))</f>
        <v>1.2469150023665791E-3</v>
      </c>
      <c r="BF649" s="1244">
        <f>IF(ISERROR(VLOOKUP(VLOOKUP($A649, 'E4 TB Allocation Details'!$A$18:$L$214, MATCH("A &amp; G ID", 'E4 TB Allocation Details'!$A$18:$L$18, 0),FALSE), 'E2 Allocators'!$B$15:$W$358, MATCH(BF$17, 'E2 Allocators'!$B$15:$W$15, 0),FALSE)), 0, VLOOKUP(VLOOKUP($A649, 'E4 TB Allocation Details'!$A$18:$L$214, MATCH("A &amp; G ID", 'E4 TB Allocation Details'!$A$18:$L$18, 0),FALSE), 'E2 Allocators'!$B$15:$W$358, MATCH(BF$17, 'E2 Allocators'!$B$15:$W$15, 0),FALSE))</f>
        <v>0</v>
      </c>
      <c r="BG649" s="1244">
        <f>IF(ISERROR(VLOOKUP(VLOOKUP($A649, 'E4 TB Allocation Details'!$A$18:$L$214, MATCH("A &amp; G ID", 'E4 TB Allocation Details'!$A$18:$L$18, 0),FALSE), 'E2 Allocators'!$B$15:$W$358, MATCH(BG$17, 'E2 Allocators'!$B$15:$W$15, 0),FALSE)), 0, VLOOKUP(VLOOKUP($A649, 'E4 TB Allocation Details'!$A$18:$L$214, MATCH("A &amp; G ID", 'E4 TB Allocation Details'!$A$18:$L$18, 0),FALSE), 'E2 Allocators'!$B$15:$W$358, MATCH(BG$17, 'E2 Allocators'!$B$15:$W$15, 0),FALSE))</f>
        <v>0</v>
      </c>
      <c r="BH649" s="1244">
        <f>IF(ISERROR(VLOOKUP(VLOOKUP($A649, 'E4 TB Allocation Details'!$A$18:$L$214, MATCH("A &amp; G ID", 'E4 TB Allocation Details'!$A$18:$L$18, 0),FALSE), 'E2 Allocators'!$B$15:$W$358, MATCH(BH$17, 'E2 Allocators'!$B$15:$W$15, 0),FALSE)), 0, VLOOKUP(VLOOKUP($A649, 'E4 TB Allocation Details'!$A$18:$L$214, MATCH("A &amp; G ID", 'E4 TB Allocation Details'!$A$18:$L$18, 0),FALSE), 'E2 Allocators'!$B$15:$W$358, MATCH(BH$17, 'E2 Allocators'!$B$15:$W$15, 0),FALSE))</f>
        <v>0</v>
      </c>
      <c r="BI649" s="1244">
        <f>IF(ISERROR(VLOOKUP(VLOOKUP($A649, 'E4 TB Allocation Details'!$A$18:$L$214, MATCH("A &amp; G ID", 'E4 TB Allocation Details'!$A$18:$L$18, 0),FALSE), 'E2 Allocators'!$B$15:$W$358, MATCH(BI$17, 'E2 Allocators'!$B$15:$W$15, 0),FALSE)), 0, VLOOKUP(VLOOKUP($A649, 'E4 TB Allocation Details'!$A$18:$L$214, MATCH("A &amp; G ID", 'E4 TB Allocation Details'!$A$18:$L$18, 0),FALSE), 'E2 Allocators'!$B$15:$W$358, MATCH(BI$17, 'E2 Allocators'!$B$15:$W$15, 0),FALSE))</f>
        <v>0</v>
      </c>
      <c r="BJ649" s="1244">
        <f>IF(ISERROR(VLOOKUP(VLOOKUP($A649, 'E4 TB Allocation Details'!$A$18:$L$214, MATCH("A &amp; G ID", 'E4 TB Allocation Details'!$A$18:$L$18, 0),FALSE), 'E2 Allocators'!$B$15:$W$358, MATCH(BJ$17, 'E2 Allocators'!$B$15:$W$15, 0),FALSE)), 0, VLOOKUP(VLOOKUP($A649, 'E4 TB Allocation Details'!$A$18:$L$214, MATCH("A &amp; G ID", 'E4 TB Allocation Details'!$A$18:$L$18, 0),FALSE), 'E2 Allocators'!$B$15:$W$358, MATCH(BJ$17, 'E2 Allocators'!$B$15:$W$15, 0),FALSE))</f>
        <v>0</v>
      </c>
      <c r="BK649" s="1244">
        <f>IF(ISERROR(VLOOKUP(VLOOKUP($A649, 'E4 TB Allocation Details'!$A$18:$L$214, MATCH("A &amp; G ID", 'E4 TB Allocation Details'!$A$18:$L$18, 0),FALSE), 'E2 Allocators'!$B$15:$W$358, MATCH(BK$17, 'E2 Allocators'!$B$15:$W$15, 0),FALSE)), 0, VLOOKUP(VLOOKUP($A649, 'E4 TB Allocation Details'!$A$18:$L$214, MATCH("A &amp; G ID", 'E4 TB Allocation Details'!$A$18:$L$18, 0),FALSE), 'E2 Allocators'!$B$15:$W$358, MATCH(BK$17, 'E2 Allocators'!$B$15:$W$15, 0),FALSE))</f>
        <v>0</v>
      </c>
      <c r="BL649" s="1244">
        <f>IF(ISERROR(VLOOKUP(VLOOKUP($A649, 'E4 TB Allocation Details'!$A$18:$L$214, MATCH("A &amp; G ID", 'E4 TB Allocation Details'!$A$18:$L$18, 0),FALSE), 'E2 Allocators'!$B$15:$W$358, MATCH(BL$17, 'E2 Allocators'!$B$15:$W$15, 0),FALSE)), 0, VLOOKUP(VLOOKUP($A649, 'E4 TB Allocation Details'!$A$18:$L$214, MATCH("A &amp; G ID", 'E4 TB Allocation Details'!$A$18:$L$18, 0),FALSE), 'E2 Allocators'!$B$15:$W$358, MATCH(BL$17, 'E2 Allocators'!$B$15:$W$15, 0),FALSE))</f>
        <v>0</v>
      </c>
      <c r="BM649" s="1244">
        <f>IF(ISERROR(VLOOKUP(VLOOKUP($A649, 'E4 TB Allocation Details'!$A$18:$L$214, MATCH("A &amp; G ID", 'E4 TB Allocation Details'!$A$18:$L$18, 0),FALSE), 'E2 Allocators'!$B$15:$W$358, MATCH(BM$17, 'E2 Allocators'!$B$15:$W$15, 0),FALSE)), 0, VLOOKUP(VLOOKUP($A649, 'E4 TB Allocation Details'!$A$18:$L$214, MATCH("A &amp; G ID", 'E4 TB Allocation Details'!$A$18:$L$18, 0),FALSE), 'E2 Allocators'!$B$15:$W$358, MATCH(BM$17, 'E2 Allocators'!$B$15:$W$15, 0),FALSE))</f>
        <v>0</v>
      </c>
      <c r="BN649" s="1244">
        <f>IF(ISERROR(VLOOKUP(VLOOKUP($A649, 'E4 TB Allocation Details'!$A$18:$L$214, MATCH("A &amp; G ID", 'E4 TB Allocation Details'!$A$18:$L$18, 0),FALSE), 'E2 Allocators'!$B$15:$W$358, MATCH(BN$17, 'E2 Allocators'!$B$15:$W$15, 0),FALSE)), 0, VLOOKUP(VLOOKUP($A649, 'E4 TB Allocation Details'!$A$18:$L$214, MATCH("A &amp; G ID", 'E4 TB Allocation Details'!$A$18:$L$18, 0),FALSE), 'E2 Allocators'!$B$15:$W$358, MATCH(BN$17, 'E2 Allocators'!$B$15:$W$15, 0),FALSE))</f>
        <v>0</v>
      </c>
      <c r="BO649" s="1244">
        <f>IF(ISERROR(VLOOKUP(VLOOKUP($A649, 'E4 TB Allocation Details'!$A$18:$L$214, MATCH("A &amp; G ID", 'E4 TB Allocation Details'!$A$18:$L$18, 0),FALSE), 'E2 Allocators'!$B$15:$W$358, MATCH(BO$17, 'E2 Allocators'!$B$15:$W$15, 0),FALSE)), 0, VLOOKUP(VLOOKUP($A649, 'E4 TB Allocation Details'!$A$18:$L$214, MATCH("A &amp; G ID", 'E4 TB Allocation Details'!$A$18:$L$18, 0),FALSE), 'E2 Allocators'!$B$15:$W$358, MATCH(BO$17, 'E2 Allocators'!$B$15:$W$15, 0),FALSE))</f>
        <v>0</v>
      </c>
      <c r="BP649" s="1244">
        <f>IF(ISERROR(VLOOKUP(VLOOKUP($A649, 'E4 TB Allocation Details'!$A$18:$L$214, MATCH("A &amp; G ID", 'E4 TB Allocation Details'!$A$18:$L$18, 0),FALSE), 'E2 Allocators'!$B$15:$W$358, MATCH(BP$17, 'E2 Allocators'!$B$15:$W$15, 0),FALSE)), 0, VLOOKUP(VLOOKUP($A649, 'E4 TB Allocation Details'!$A$18:$L$214, MATCH("A &amp; G ID", 'E4 TB Allocation Details'!$A$18:$L$18, 0),FALSE), 'E2 Allocators'!$B$15:$W$358, MATCH(BP$17, 'E2 Allocators'!$B$15:$W$15, 0),FALSE))</f>
        <v>0</v>
      </c>
      <c r="BQ649" s="1248">
        <f t="shared" si="903"/>
        <v>1</v>
      </c>
    </row>
    <row r="650" spans="1:69" s="229" customFormat="1" ht="12.75" x14ac:dyDescent="0.2">
      <c r="A650" s="1255">
        <v>1980</v>
      </c>
      <c r="B650" s="1242" t="s">
        <v>1040</v>
      </c>
      <c r="C650" s="1243">
        <v>1</v>
      </c>
      <c r="D650" s="1247"/>
      <c r="E650" s="1247"/>
      <c r="F650" s="1247"/>
      <c r="G650" s="1247"/>
      <c r="H650" s="1247"/>
      <c r="I650" s="1247"/>
      <c r="J650" s="1247"/>
      <c r="K650" s="1247"/>
      <c r="L650" s="1247"/>
      <c r="M650" s="1247"/>
      <c r="N650" s="1247"/>
      <c r="O650" s="1247"/>
      <c r="P650" s="1247"/>
      <c r="Q650" s="1247"/>
      <c r="R650" s="1247"/>
      <c r="S650" s="1247"/>
      <c r="T650" s="1247"/>
      <c r="U650" s="1247"/>
      <c r="V650" s="1247"/>
      <c r="W650" s="1247"/>
      <c r="X650" s="1247"/>
      <c r="Y650" s="1247"/>
      <c r="Z650" s="1247"/>
      <c r="AA650" s="1247"/>
      <c r="AB650" s="1247"/>
      <c r="AC650" s="1247"/>
      <c r="AD650" s="1247"/>
      <c r="AE650" s="1247"/>
      <c r="AF650" s="1247"/>
      <c r="AG650" s="1247"/>
      <c r="AH650" s="1247"/>
      <c r="AI650" s="1247"/>
      <c r="AJ650" s="1247"/>
      <c r="AK650" s="1247"/>
      <c r="AL650" s="1247"/>
      <c r="AM650" s="1247"/>
      <c r="AN650" s="1247"/>
      <c r="AO650" s="1247"/>
      <c r="AP650" s="1247"/>
      <c r="AQ650" s="1247"/>
      <c r="AR650" s="1247"/>
      <c r="AS650" s="1247"/>
      <c r="AT650" s="1247"/>
      <c r="AU650" s="1247"/>
      <c r="AV650" s="1247"/>
      <c r="AW650" s="1244">
        <f>IF(ISERROR(VLOOKUP(VLOOKUP($A650, 'E4 TB Allocation Details'!$A$18:$L$214, MATCH("A &amp; G ID", 'E4 TB Allocation Details'!$A$18:$L$18, 0),FALSE), 'E2 Allocators'!$B$15:$W$358, MATCH(AW$17, 'E2 Allocators'!$B$15:$W$15, 0),FALSE)), 0, VLOOKUP(VLOOKUP($A650, 'E4 TB Allocation Details'!$A$18:$L$214, MATCH("A &amp; G ID", 'E4 TB Allocation Details'!$A$18:$L$18, 0),FALSE), 'E2 Allocators'!$B$15:$W$358, MATCH(AW$17, 'E2 Allocators'!$B$15:$W$15, 0),FALSE))</f>
        <v>0.56102449294777357</v>
      </c>
      <c r="AX650" s="1244">
        <f>IF(ISERROR(VLOOKUP(VLOOKUP($A650, 'E4 TB Allocation Details'!$A$18:$L$214, MATCH("A &amp; G ID", 'E4 TB Allocation Details'!$A$18:$L$18, 0),FALSE), 'E2 Allocators'!$B$15:$W$358, MATCH(AX$17, 'E2 Allocators'!$B$15:$W$15, 0),FALSE)), 0, VLOOKUP(VLOOKUP($A650, 'E4 TB Allocation Details'!$A$18:$L$214, MATCH("A &amp; G ID", 'E4 TB Allocation Details'!$A$18:$L$18, 0),FALSE), 'E2 Allocators'!$B$15:$W$358, MATCH(AX$17, 'E2 Allocators'!$B$15:$W$15, 0),FALSE))</f>
        <v>0.20726441245013677</v>
      </c>
      <c r="AY650" s="1244">
        <f>IF(ISERROR(VLOOKUP(VLOOKUP($A650, 'E4 TB Allocation Details'!$A$18:$L$214, MATCH("A &amp; G ID", 'E4 TB Allocation Details'!$A$18:$L$18, 0),FALSE), 'E2 Allocators'!$B$15:$W$358, MATCH(AY$17, 'E2 Allocators'!$B$15:$W$15, 0),FALSE)), 0, VLOOKUP(VLOOKUP($A650, 'E4 TB Allocation Details'!$A$18:$L$214, MATCH("A &amp; G ID", 'E4 TB Allocation Details'!$A$18:$L$18, 0),FALSE), 'E2 Allocators'!$B$15:$W$358, MATCH(AY$17, 'E2 Allocators'!$B$15:$W$15, 0),FALSE))</f>
        <v>0.16617365130361197</v>
      </c>
      <c r="AZ650" s="1244">
        <f>IF(ISERROR(VLOOKUP(VLOOKUP($A650, 'E4 TB Allocation Details'!$A$18:$L$214, MATCH("A &amp; G ID", 'E4 TB Allocation Details'!$A$18:$L$18, 0),FALSE), 'E2 Allocators'!$B$15:$W$358, MATCH(AZ$17, 'E2 Allocators'!$B$15:$W$15, 0),FALSE)), 0, VLOOKUP(VLOOKUP($A650, 'E4 TB Allocation Details'!$A$18:$L$214, MATCH("A &amp; G ID", 'E4 TB Allocation Details'!$A$18:$L$18, 0),FALSE), 'E2 Allocators'!$B$15:$W$358, MATCH(AZ$17, 'E2 Allocators'!$B$15:$W$15, 0),FALSE))</f>
        <v>0</v>
      </c>
      <c r="BA650" s="1244">
        <f>IF(ISERROR(VLOOKUP(VLOOKUP($A650, 'E4 TB Allocation Details'!$A$18:$L$214, MATCH("A &amp; G ID", 'E4 TB Allocation Details'!$A$18:$L$18, 0),FALSE), 'E2 Allocators'!$B$15:$W$358, MATCH(BA$17, 'E2 Allocators'!$B$15:$W$15, 0),FALSE)), 0, VLOOKUP(VLOOKUP($A650, 'E4 TB Allocation Details'!$A$18:$L$214, MATCH("A &amp; G ID", 'E4 TB Allocation Details'!$A$18:$L$18, 0),FALSE), 'E2 Allocators'!$B$15:$W$358, MATCH(BA$17, 'E2 Allocators'!$B$15:$W$15, 0),FALSE))</f>
        <v>0</v>
      </c>
      <c r="BB650" s="1244">
        <f>IF(ISERROR(VLOOKUP(VLOOKUP($A650, 'E4 TB Allocation Details'!$A$18:$L$214, MATCH("A &amp; G ID", 'E4 TB Allocation Details'!$A$18:$L$18, 0),FALSE), 'E2 Allocators'!$B$15:$W$358, MATCH(BB$17, 'E2 Allocators'!$B$15:$W$15, 0),FALSE)), 0, VLOOKUP(VLOOKUP($A650, 'E4 TB Allocation Details'!$A$18:$L$214, MATCH("A &amp; G ID", 'E4 TB Allocation Details'!$A$18:$L$18, 0),FALSE), 'E2 Allocators'!$B$15:$W$358, MATCH(BB$17, 'E2 Allocators'!$B$15:$W$15, 0),FALSE))</f>
        <v>3.5281566132409924E-2</v>
      </c>
      <c r="BC650" s="1244">
        <f>IF(ISERROR(VLOOKUP(VLOOKUP($A650, 'E4 TB Allocation Details'!$A$18:$L$214, MATCH("A &amp; G ID", 'E4 TB Allocation Details'!$A$18:$L$18, 0),FALSE), 'E2 Allocators'!$B$15:$W$358, MATCH(BC$17, 'E2 Allocators'!$B$15:$W$15, 0),FALSE)), 0, VLOOKUP(VLOOKUP($A650, 'E4 TB Allocation Details'!$A$18:$L$214, MATCH("A &amp; G ID", 'E4 TB Allocation Details'!$A$18:$L$18, 0),FALSE), 'E2 Allocators'!$B$15:$W$358, MATCH(BC$17, 'E2 Allocators'!$B$15:$W$15, 0),FALSE))</f>
        <v>2.9008962163701295E-2</v>
      </c>
      <c r="BD650" s="1244">
        <f>IF(ISERROR(VLOOKUP(VLOOKUP($A650, 'E4 TB Allocation Details'!$A$18:$L$214, MATCH("A &amp; G ID", 'E4 TB Allocation Details'!$A$18:$L$18, 0),FALSE), 'E2 Allocators'!$B$15:$W$358, MATCH(BD$17, 'E2 Allocators'!$B$15:$W$15, 0),FALSE)), 0, VLOOKUP(VLOOKUP($A650, 'E4 TB Allocation Details'!$A$18:$L$214, MATCH("A &amp; G ID", 'E4 TB Allocation Details'!$A$18:$L$18, 0),FALSE), 'E2 Allocators'!$B$15:$W$358, MATCH(BD$17, 'E2 Allocators'!$B$15:$W$15, 0),FALSE))</f>
        <v>0</v>
      </c>
      <c r="BE650" s="1244">
        <f>IF(ISERROR(VLOOKUP(VLOOKUP($A650, 'E4 TB Allocation Details'!$A$18:$L$214, MATCH("A &amp; G ID", 'E4 TB Allocation Details'!$A$18:$L$18, 0),FALSE), 'E2 Allocators'!$B$15:$W$358, MATCH(BE$17, 'E2 Allocators'!$B$15:$W$15, 0),FALSE)), 0, VLOOKUP(VLOOKUP($A650, 'E4 TB Allocation Details'!$A$18:$L$214, MATCH("A &amp; G ID", 'E4 TB Allocation Details'!$A$18:$L$18, 0),FALSE), 'E2 Allocators'!$B$15:$W$358, MATCH(BE$17, 'E2 Allocators'!$B$15:$W$15, 0),FALSE))</f>
        <v>1.2469150023665791E-3</v>
      </c>
      <c r="BF650" s="1244">
        <f>IF(ISERROR(VLOOKUP(VLOOKUP($A650, 'E4 TB Allocation Details'!$A$18:$L$214, MATCH("A &amp; G ID", 'E4 TB Allocation Details'!$A$18:$L$18, 0),FALSE), 'E2 Allocators'!$B$15:$W$358, MATCH(BF$17, 'E2 Allocators'!$B$15:$W$15, 0),FALSE)), 0, VLOOKUP(VLOOKUP($A650, 'E4 TB Allocation Details'!$A$18:$L$214, MATCH("A &amp; G ID", 'E4 TB Allocation Details'!$A$18:$L$18, 0),FALSE), 'E2 Allocators'!$B$15:$W$358, MATCH(BF$17, 'E2 Allocators'!$B$15:$W$15, 0),FALSE))</f>
        <v>0</v>
      </c>
      <c r="BG650" s="1244">
        <f>IF(ISERROR(VLOOKUP(VLOOKUP($A650, 'E4 TB Allocation Details'!$A$18:$L$214, MATCH("A &amp; G ID", 'E4 TB Allocation Details'!$A$18:$L$18, 0),FALSE), 'E2 Allocators'!$B$15:$W$358, MATCH(BG$17, 'E2 Allocators'!$B$15:$W$15, 0),FALSE)), 0, VLOOKUP(VLOOKUP($A650, 'E4 TB Allocation Details'!$A$18:$L$214, MATCH("A &amp; G ID", 'E4 TB Allocation Details'!$A$18:$L$18, 0),FALSE), 'E2 Allocators'!$B$15:$W$358, MATCH(BG$17, 'E2 Allocators'!$B$15:$W$15, 0),FALSE))</f>
        <v>0</v>
      </c>
      <c r="BH650" s="1244">
        <f>IF(ISERROR(VLOOKUP(VLOOKUP($A650, 'E4 TB Allocation Details'!$A$18:$L$214, MATCH("A &amp; G ID", 'E4 TB Allocation Details'!$A$18:$L$18, 0),FALSE), 'E2 Allocators'!$B$15:$W$358, MATCH(BH$17, 'E2 Allocators'!$B$15:$W$15, 0),FALSE)), 0, VLOOKUP(VLOOKUP($A650, 'E4 TB Allocation Details'!$A$18:$L$214, MATCH("A &amp; G ID", 'E4 TB Allocation Details'!$A$18:$L$18, 0),FALSE), 'E2 Allocators'!$B$15:$W$358, MATCH(BH$17, 'E2 Allocators'!$B$15:$W$15, 0),FALSE))</f>
        <v>0</v>
      </c>
      <c r="BI650" s="1244">
        <f>IF(ISERROR(VLOOKUP(VLOOKUP($A650, 'E4 TB Allocation Details'!$A$18:$L$214, MATCH("A &amp; G ID", 'E4 TB Allocation Details'!$A$18:$L$18, 0),FALSE), 'E2 Allocators'!$B$15:$W$358, MATCH(BI$17, 'E2 Allocators'!$B$15:$W$15, 0),FALSE)), 0, VLOOKUP(VLOOKUP($A650, 'E4 TB Allocation Details'!$A$18:$L$214, MATCH("A &amp; G ID", 'E4 TB Allocation Details'!$A$18:$L$18, 0),FALSE), 'E2 Allocators'!$B$15:$W$358, MATCH(BI$17, 'E2 Allocators'!$B$15:$W$15, 0),FALSE))</f>
        <v>0</v>
      </c>
      <c r="BJ650" s="1244">
        <f>IF(ISERROR(VLOOKUP(VLOOKUP($A650, 'E4 TB Allocation Details'!$A$18:$L$214, MATCH("A &amp; G ID", 'E4 TB Allocation Details'!$A$18:$L$18, 0),FALSE), 'E2 Allocators'!$B$15:$W$358, MATCH(BJ$17, 'E2 Allocators'!$B$15:$W$15, 0),FALSE)), 0, VLOOKUP(VLOOKUP($A650, 'E4 TB Allocation Details'!$A$18:$L$214, MATCH("A &amp; G ID", 'E4 TB Allocation Details'!$A$18:$L$18, 0),FALSE), 'E2 Allocators'!$B$15:$W$358, MATCH(BJ$17, 'E2 Allocators'!$B$15:$W$15, 0),FALSE))</f>
        <v>0</v>
      </c>
      <c r="BK650" s="1244">
        <f>IF(ISERROR(VLOOKUP(VLOOKUP($A650, 'E4 TB Allocation Details'!$A$18:$L$214, MATCH("A &amp; G ID", 'E4 TB Allocation Details'!$A$18:$L$18, 0),FALSE), 'E2 Allocators'!$B$15:$W$358, MATCH(BK$17, 'E2 Allocators'!$B$15:$W$15, 0),FALSE)), 0, VLOOKUP(VLOOKUP($A650, 'E4 TB Allocation Details'!$A$18:$L$214, MATCH("A &amp; G ID", 'E4 TB Allocation Details'!$A$18:$L$18, 0),FALSE), 'E2 Allocators'!$B$15:$W$358, MATCH(BK$17, 'E2 Allocators'!$B$15:$W$15, 0),FALSE))</f>
        <v>0</v>
      </c>
      <c r="BL650" s="1244">
        <f>IF(ISERROR(VLOOKUP(VLOOKUP($A650, 'E4 TB Allocation Details'!$A$18:$L$214, MATCH("A &amp; G ID", 'E4 TB Allocation Details'!$A$18:$L$18, 0),FALSE), 'E2 Allocators'!$B$15:$W$358, MATCH(BL$17, 'E2 Allocators'!$B$15:$W$15, 0),FALSE)), 0, VLOOKUP(VLOOKUP($A650, 'E4 TB Allocation Details'!$A$18:$L$214, MATCH("A &amp; G ID", 'E4 TB Allocation Details'!$A$18:$L$18, 0),FALSE), 'E2 Allocators'!$B$15:$W$358, MATCH(BL$17, 'E2 Allocators'!$B$15:$W$15, 0),FALSE))</f>
        <v>0</v>
      </c>
      <c r="BM650" s="1244">
        <f>IF(ISERROR(VLOOKUP(VLOOKUP($A650, 'E4 TB Allocation Details'!$A$18:$L$214, MATCH("A &amp; G ID", 'E4 TB Allocation Details'!$A$18:$L$18, 0),FALSE), 'E2 Allocators'!$B$15:$W$358, MATCH(BM$17, 'E2 Allocators'!$B$15:$W$15, 0),FALSE)), 0, VLOOKUP(VLOOKUP($A650, 'E4 TB Allocation Details'!$A$18:$L$214, MATCH("A &amp; G ID", 'E4 TB Allocation Details'!$A$18:$L$18, 0),FALSE), 'E2 Allocators'!$B$15:$W$358, MATCH(BM$17, 'E2 Allocators'!$B$15:$W$15, 0),FALSE))</f>
        <v>0</v>
      </c>
      <c r="BN650" s="1244">
        <f>IF(ISERROR(VLOOKUP(VLOOKUP($A650, 'E4 TB Allocation Details'!$A$18:$L$214, MATCH("A &amp; G ID", 'E4 TB Allocation Details'!$A$18:$L$18, 0),FALSE), 'E2 Allocators'!$B$15:$W$358, MATCH(BN$17, 'E2 Allocators'!$B$15:$W$15, 0),FALSE)), 0, VLOOKUP(VLOOKUP($A650, 'E4 TB Allocation Details'!$A$18:$L$214, MATCH("A &amp; G ID", 'E4 TB Allocation Details'!$A$18:$L$18, 0),FALSE), 'E2 Allocators'!$B$15:$W$358, MATCH(BN$17, 'E2 Allocators'!$B$15:$W$15, 0),FALSE))</f>
        <v>0</v>
      </c>
      <c r="BO650" s="1244">
        <f>IF(ISERROR(VLOOKUP(VLOOKUP($A650, 'E4 TB Allocation Details'!$A$18:$L$214, MATCH("A &amp; G ID", 'E4 TB Allocation Details'!$A$18:$L$18, 0),FALSE), 'E2 Allocators'!$B$15:$W$358, MATCH(BO$17, 'E2 Allocators'!$B$15:$W$15, 0),FALSE)), 0, VLOOKUP(VLOOKUP($A650, 'E4 TB Allocation Details'!$A$18:$L$214, MATCH("A &amp; G ID", 'E4 TB Allocation Details'!$A$18:$L$18, 0),FALSE), 'E2 Allocators'!$B$15:$W$358, MATCH(BO$17, 'E2 Allocators'!$B$15:$W$15, 0),FALSE))</f>
        <v>0</v>
      </c>
      <c r="BP650" s="1244">
        <f>IF(ISERROR(VLOOKUP(VLOOKUP($A650, 'E4 TB Allocation Details'!$A$18:$L$214, MATCH("A &amp; G ID", 'E4 TB Allocation Details'!$A$18:$L$18, 0),FALSE), 'E2 Allocators'!$B$15:$W$358, MATCH(BP$17, 'E2 Allocators'!$B$15:$W$15, 0),FALSE)), 0, VLOOKUP(VLOOKUP($A650, 'E4 TB Allocation Details'!$A$18:$L$214, MATCH("A &amp; G ID", 'E4 TB Allocation Details'!$A$18:$L$18, 0),FALSE), 'E2 Allocators'!$B$15:$W$358, MATCH(BP$17, 'E2 Allocators'!$B$15:$W$15, 0),FALSE))</f>
        <v>0</v>
      </c>
      <c r="BQ650" s="1248">
        <f t="shared" si="903"/>
        <v>1</v>
      </c>
    </row>
    <row r="651" spans="1:69" s="229" customFormat="1" ht="12.75" x14ac:dyDescent="0.2">
      <c r="A651" s="1255">
        <v>1990</v>
      </c>
      <c r="B651" s="1242" t="s">
        <v>1042</v>
      </c>
      <c r="C651" s="1243">
        <v>1</v>
      </c>
      <c r="D651" s="1247"/>
      <c r="E651" s="1247"/>
      <c r="F651" s="1247"/>
      <c r="G651" s="1247"/>
      <c r="H651" s="1247"/>
      <c r="I651" s="1247"/>
      <c r="J651" s="1247"/>
      <c r="K651" s="1247"/>
      <c r="L651" s="1247"/>
      <c r="M651" s="1247"/>
      <c r="N651" s="1247"/>
      <c r="O651" s="1247"/>
      <c r="P651" s="1247"/>
      <c r="Q651" s="1247"/>
      <c r="R651" s="1247"/>
      <c r="S651" s="1247"/>
      <c r="T651" s="1247"/>
      <c r="U651" s="1247"/>
      <c r="V651" s="1247"/>
      <c r="W651" s="1247"/>
      <c r="X651" s="1247"/>
      <c r="Y651" s="1247"/>
      <c r="Z651" s="1247"/>
      <c r="AA651" s="1247"/>
      <c r="AB651" s="1247"/>
      <c r="AC651" s="1247"/>
      <c r="AD651" s="1247"/>
      <c r="AE651" s="1247"/>
      <c r="AF651" s="1247"/>
      <c r="AG651" s="1247"/>
      <c r="AH651" s="1247"/>
      <c r="AI651" s="1247"/>
      <c r="AJ651" s="1247"/>
      <c r="AK651" s="1247"/>
      <c r="AL651" s="1247"/>
      <c r="AM651" s="1247"/>
      <c r="AN651" s="1247"/>
      <c r="AO651" s="1247"/>
      <c r="AP651" s="1247"/>
      <c r="AQ651" s="1247"/>
      <c r="AR651" s="1247"/>
      <c r="AS651" s="1247"/>
      <c r="AT651" s="1247"/>
      <c r="AU651" s="1247"/>
      <c r="AV651" s="1247"/>
      <c r="AW651" s="1244">
        <f>IF(ISERROR(VLOOKUP(VLOOKUP($A651, 'E4 TB Allocation Details'!$A$18:$L$214, MATCH("A &amp; G ID", 'E4 TB Allocation Details'!$A$18:$L$18, 0),FALSE), 'E2 Allocators'!$B$15:$W$358, MATCH(AW$17, 'E2 Allocators'!$B$15:$W$15, 0),FALSE)), 0, VLOOKUP(VLOOKUP($A651, 'E4 TB Allocation Details'!$A$18:$L$214, MATCH("A &amp; G ID", 'E4 TB Allocation Details'!$A$18:$L$18, 0),FALSE), 'E2 Allocators'!$B$15:$W$358, MATCH(AW$17, 'E2 Allocators'!$B$15:$W$15, 0),FALSE))</f>
        <v>0.56102449294777357</v>
      </c>
      <c r="AX651" s="1244">
        <f>IF(ISERROR(VLOOKUP(VLOOKUP($A651, 'E4 TB Allocation Details'!$A$18:$L$214, MATCH("A &amp; G ID", 'E4 TB Allocation Details'!$A$18:$L$18, 0),FALSE), 'E2 Allocators'!$B$15:$W$358, MATCH(AX$17, 'E2 Allocators'!$B$15:$W$15, 0),FALSE)), 0, VLOOKUP(VLOOKUP($A651, 'E4 TB Allocation Details'!$A$18:$L$214, MATCH("A &amp; G ID", 'E4 TB Allocation Details'!$A$18:$L$18, 0),FALSE), 'E2 Allocators'!$B$15:$W$358, MATCH(AX$17, 'E2 Allocators'!$B$15:$W$15, 0),FALSE))</f>
        <v>0.20726441245013677</v>
      </c>
      <c r="AY651" s="1244">
        <f>IF(ISERROR(VLOOKUP(VLOOKUP($A651, 'E4 TB Allocation Details'!$A$18:$L$214, MATCH("A &amp; G ID", 'E4 TB Allocation Details'!$A$18:$L$18, 0),FALSE), 'E2 Allocators'!$B$15:$W$358, MATCH(AY$17, 'E2 Allocators'!$B$15:$W$15, 0),FALSE)), 0, VLOOKUP(VLOOKUP($A651, 'E4 TB Allocation Details'!$A$18:$L$214, MATCH("A &amp; G ID", 'E4 TB Allocation Details'!$A$18:$L$18, 0),FALSE), 'E2 Allocators'!$B$15:$W$358, MATCH(AY$17, 'E2 Allocators'!$B$15:$W$15, 0),FALSE))</f>
        <v>0.16617365130361197</v>
      </c>
      <c r="AZ651" s="1244">
        <f>IF(ISERROR(VLOOKUP(VLOOKUP($A651, 'E4 TB Allocation Details'!$A$18:$L$214, MATCH("A &amp; G ID", 'E4 TB Allocation Details'!$A$18:$L$18, 0),FALSE), 'E2 Allocators'!$B$15:$W$358, MATCH(AZ$17, 'E2 Allocators'!$B$15:$W$15, 0),FALSE)), 0, VLOOKUP(VLOOKUP($A651, 'E4 TB Allocation Details'!$A$18:$L$214, MATCH("A &amp; G ID", 'E4 TB Allocation Details'!$A$18:$L$18, 0),FALSE), 'E2 Allocators'!$B$15:$W$358, MATCH(AZ$17, 'E2 Allocators'!$B$15:$W$15, 0),FALSE))</f>
        <v>0</v>
      </c>
      <c r="BA651" s="1244">
        <f>IF(ISERROR(VLOOKUP(VLOOKUP($A651, 'E4 TB Allocation Details'!$A$18:$L$214, MATCH("A &amp; G ID", 'E4 TB Allocation Details'!$A$18:$L$18, 0),FALSE), 'E2 Allocators'!$B$15:$W$358, MATCH(BA$17, 'E2 Allocators'!$B$15:$W$15, 0),FALSE)), 0, VLOOKUP(VLOOKUP($A651, 'E4 TB Allocation Details'!$A$18:$L$214, MATCH("A &amp; G ID", 'E4 TB Allocation Details'!$A$18:$L$18, 0),FALSE), 'E2 Allocators'!$B$15:$W$358, MATCH(BA$17, 'E2 Allocators'!$B$15:$W$15, 0),FALSE))</f>
        <v>0</v>
      </c>
      <c r="BB651" s="1244">
        <f>IF(ISERROR(VLOOKUP(VLOOKUP($A651, 'E4 TB Allocation Details'!$A$18:$L$214, MATCH("A &amp; G ID", 'E4 TB Allocation Details'!$A$18:$L$18, 0),FALSE), 'E2 Allocators'!$B$15:$W$358, MATCH(BB$17, 'E2 Allocators'!$B$15:$W$15, 0),FALSE)), 0, VLOOKUP(VLOOKUP($A651, 'E4 TB Allocation Details'!$A$18:$L$214, MATCH("A &amp; G ID", 'E4 TB Allocation Details'!$A$18:$L$18, 0),FALSE), 'E2 Allocators'!$B$15:$W$358, MATCH(BB$17, 'E2 Allocators'!$B$15:$W$15, 0),FALSE))</f>
        <v>3.5281566132409924E-2</v>
      </c>
      <c r="BC651" s="1244">
        <f>IF(ISERROR(VLOOKUP(VLOOKUP($A651, 'E4 TB Allocation Details'!$A$18:$L$214, MATCH("A &amp; G ID", 'E4 TB Allocation Details'!$A$18:$L$18, 0),FALSE), 'E2 Allocators'!$B$15:$W$358, MATCH(BC$17, 'E2 Allocators'!$B$15:$W$15, 0),FALSE)), 0, VLOOKUP(VLOOKUP($A651, 'E4 TB Allocation Details'!$A$18:$L$214, MATCH("A &amp; G ID", 'E4 TB Allocation Details'!$A$18:$L$18, 0),FALSE), 'E2 Allocators'!$B$15:$W$358, MATCH(BC$17, 'E2 Allocators'!$B$15:$W$15, 0),FALSE))</f>
        <v>2.9008962163701295E-2</v>
      </c>
      <c r="BD651" s="1244">
        <f>IF(ISERROR(VLOOKUP(VLOOKUP($A651, 'E4 TB Allocation Details'!$A$18:$L$214, MATCH("A &amp; G ID", 'E4 TB Allocation Details'!$A$18:$L$18, 0),FALSE), 'E2 Allocators'!$B$15:$W$358, MATCH(BD$17, 'E2 Allocators'!$B$15:$W$15, 0),FALSE)), 0, VLOOKUP(VLOOKUP($A651, 'E4 TB Allocation Details'!$A$18:$L$214, MATCH("A &amp; G ID", 'E4 TB Allocation Details'!$A$18:$L$18, 0),FALSE), 'E2 Allocators'!$B$15:$W$358, MATCH(BD$17, 'E2 Allocators'!$B$15:$W$15, 0),FALSE))</f>
        <v>0</v>
      </c>
      <c r="BE651" s="1244">
        <f>IF(ISERROR(VLOOKUP(VLOOKUP($A651, 'E4 TB Allocation Details'!$A$18:$L$214, MATCH("A &amp; G ID", 'E4 TB Allocation Details'!$A$18:$L$18, 0),FALSE), 'E2 Allocators'!$B$15:$W$358, MATCH(BE$17, 'E2 Allocators'!$B$15:$W$15, 0),FALSE)), 0, VLOOKUP(VLOOKUP($A651, 'E4 TB Allocation Details'!$A$18:$L$214, MATCH("A &amp; G ID", 'E4 TB Allocation Details'!$A$18:$L$18, 0),FALSE), 'E2 Allocators'!$B$15:$W$358, MATCH(BE$17, 'E2 Allocators'!$B$15:$W$15, 0),FALSE))</f>
        <v>1.2469150023665791E-3</v>
      </c>
      <c r="BF651" s="1244">
        <f>IF(ISERROR(VLOOKUP(VLOOKUP($A651, 'E4 TB Allocation Details'!$A$18:$L$214, MATCH("A &amp; G ID", 'E4 TB Allocation Details'!$A$18:$L$18, 0),FALSE), 'E2 Allocators'!$B$15:$W$358, MATCH(BF$17, 'E2 Allocators'!$B$15:$W$15, 0),FALSE)), 0, VLOOKUP(VLOOKUP($A651, 'E4 TB Allocation Details'!$A$18:$L$214, MATCH("A &amp; G ID", 'E4 TB Allocation Details'!$A$18:$L$18, 0),FALSE), 'E2 Allocators'!$B$15:$W$358, MATCH(BF$17, 'E2 Allocators'!$B$15:$W$15, 0),FALSE))</f>
        <v>0</v>
      </c>
      <c r="BG651" s="1244">
        <f>IF(ISERROR(VLOOKUP(VLOOKUP($A651, 'E4 TB Allocation Details'!$A$18:$L$214, MATCH("A &amp; G ID", 'E4 TB Allocation Details'!$A$18:$L$18, 0),FALSE), 'E2 Allocators'!$B$15:$W$358, MATCH(BG$17, 'E2 Allocators'!$B$15:$W$15, 0),FALSE)), 0, VLOOKUP(VLOOKUP($A651, 'E4 TB Allocation Details'!$A$18:$L$214, MATCH("A &amp; G ID", 'E4 TB Allocation Details'!$A$18:$L$18, 0),FALSE), 'E2 Allocators'!$B$15:$W$358, MATCH(BG$17, 'E2 Allocators'!$B$15:$W$15, 0),FALSE))</f>
        <v>0</v>
      </c>
      <c r="BH651" s="1244">
        <f>IF(ISERROR(VLOOKUP(VLOOKUP($A651, 'E4 TB Allocation Details'!$A$18:$L$214, MATCH("A &amp; G ID", 'E4 TB Allocation Details'!$A$18:$L$18, 0),FALSE), 'E2 Allocators'!$B$15:$W$358, MATCH(BH$17, 'E2 Allocators'!$B$15:$W$15, 0),FALSE)), 0, VLOOKUP(VLOOKUP($A651, 'E4 TB Allocation Details'!$A$18:$L$214, MATCH("A &amp; G ID", 'E4 TB Allocation Details'!$A$18:$L$18, 0),FALSE), 'E2 Allocators'!$B$15:$W$358, MATCH(BH$17, 'E2 Allocators'!$B$15:$W$15, 0),FALSE))</f>
        <v>0</v>
      </c>
      <c r="BI651" s="1244">
        <f>IF(ISERROR(VLOOKUP(VLOOKUP($A651, 'E4 TB Allocation Details'!$A$18:$L$214, MATCH("A &amp; G ID", 'E4 TB Allocation Details'!$A$18:$L$18, 0),FALSE), 'E2 Allocators'!$B$15:$W$358, MATCH(BI$17, 'E2 Allocators'!$B$15:$W$15, 0),FALSE)), 0, VLOOKUP(VLOOKUP($A651, 'E4 TB Allocation Details'!$A$18:$L$214, MATCH("A &amp; G ID", 'E4 TB Allocation Details'!$A$18:$L$18, 0),FALSE), 'E2 Allocators'!$B$15:$W$358, MATCH(BI$17, 'E2 Allocators'!$B$15:$W$15, 0),FALSE))</f>
        <v>0</v>
      </c>
      <c r="BJ651" s="1244">
        <f>IF(ISERROR(VLOOKUP(VLOOKUP($A651, 'E4 TB Allocation Details'!$A$18:$L$214, MATCH("A &amp; G ID", 'E4 TB Allocation Details'!$A$18:$L$18, 0),FALSE), 'E2 Allocators'!$B$15:$W$358, MATCH(BJ$17, 'E2 Allocators'!$B$15:$W$15, 0),FALSE)), 0, VLOOKUP(VLOOKUP($A651, 'E4 TB Allocation Details'!$A$18:$L$214, MATCH("A &amp; G ID", 'E4 TB Allocation Details'!$A$18:$L$18, 0),FALSE), 'E2 Allocators'!$B$15:$W$358, MATCH(BJ$17, 'E2 Allocators'!$B$15:$W$15, 0),FALSE))</f>
        <v>0</v>
      </c>
      <c r="BK651" s="1244">
        <f>IF(ISERROR(VLOOKUP(VLOOKUP($A651, 'E4 TB Allocation Details'!$A$18:$L$214, MATCH("A &amp; G ID", 'E4 TB Allocation Details'!$A$18:$L$18, 0),FALSE), 'E2 Allocators'!$B$15:$W$358, MATCH(BK$17, 'E2 Allocators'!$B$15:$W$15, 0),FALSE)), 0, VLOOKUP(VLOOKUP($A651, 'E4 TB Allocation Details'!$A$18:$L$214, MATCH("A &amp; G ID", 'E4 TB Allocation Details'!$A$18:$L$18, 0),FALSE), 'E2 Allocators'!$B$15:$W$358, MATCH(BK$17, 'E2 Allocators'!$B$15:$W$15, 0),FALSE))</f>
        <v>0</v>
      </c>
      <c r="BL651" s="1244">
        <f>IF(ISERROR(VLOOKUP(VLOOKUP($A651, 'E4 TB Allocation Details'!$A$18:$L$214, MATCH("A &amp; G ID", 'E4 TB Allocation Details'!$A$18:$L$18, 0),FALSE), 'E2 Allocators'!$B$15:$W$358, MATCH(BL$17, 'E2 Allocators'!$B$15:$W$15, 0),FALSE)), 0, VLOOKUP(VLOOKUP($A651, 'E4 TB Allocation Details'!$A$18:$L$214, MATCH("A &amp; G ID", 'E4 TB Allocation Details'!$A$18:$L$18, 0),FALSE), 'E2 Allocators'!$B$15:$W$358, MATCH(BL$17, 'E2 Allocators'!$B$15:$W$15, 0),FALSE))</f>
        <v>0</v>
      </c>
      <c r="BM651" s="1244">
        <f>IF(ISERROR(VLOOKUP(VLOOKUP($A651, 'E4 TB Allocation Details'!$A$18:$L$214, MATCH("A &amp; G ID", 'E4 TB Allocation Details'!$A$18:$L$18, 0),FALSE), 'E2 Allocators'!$B$15:$W$358, MATCH(BM$17, 'E2 Allocators'!$B$15:$W$15, 0),FALSE)), 0, VLOOKUP(VLOOKUP($A651, 'E4 TB Allocation Details'!$A$18:$L$214, MATCH("A &amp; G ID", 'E4 TB Allocation Details'!$A$18:$L$18, 0),FALSE), 'E2 Allocators'!$B$15:$W$358, MATCH(BM$17, 'E2 Allocators'!$B$15:$W$15, 0),FALSE))</f>
        <v>0</v>
      </c>
      <c r="BN651" s="1244">
        <f>IF(ISERROR(VLOOKUP(VLOOKUP($A651, 'E4 TB Allocation Details'!$A$18:$L$214, MATCH("A &amp; G ID", 'E4 TB Allocation Details'!$A$18:$L$18, 0),FALSE), 'E2 Allocators'!$B$15:$W$358, MATCH(BN$17, 'E2 Allocators'!$B$15:$W$15, 0),FALSE)), 0, VLOOKUP(VLOOKUP($A651, 'E4 TB Allocation Details'!$A$18:$L$214, MATCH("A &amp; G ID", 'E4 TB Allocation Details'!$A$18:$L$18, 0),FALSE), 'E2 Allocators'!$B$15:$W$358, MATCH(BN$17, 'E2 Allocators'!$B$15:$W$15, 0),FALSE))</f>
        <v>0</v>
      </c>
      <c r="BO651" s="1244">
        <f>IF(ISERROR(VLOOKUP(VLOOKUP($A651, 'E4 TB Allocation Details'!$A$18:$L$214, MATCH("A &amp; G ID", 'E4 TB Allocation Details'!$A$18:$L$18, 0),FALSE), 'E2 Allocators'!$B$15:$W$358, MATCH(BO$17, 'E2 Allocators'!$B$15:$W$15, 0),FALSE)), 0, VLOOKUP(VLOOKUP($A651, 'E4 TB Allocation Details'!$A$18:$L$214, MATCH("A &amp; G ID", 'E4 TB Allocation Details'!$A$18:$L$18, 0),FALSE), 'E2 Allocators'!$B$15:$W$358, MATCH(BO$17, 'E2 Allocators'!$B$15:$W$15, 0),FALSE))</f>
        <v>0</v>
      </c>
      <c r="BP651" s="1244">
        <f>IF(ISERROR(VLOOKUP(VLOOKUP($A651, 'E4 TB Allocation Details'!$A$18:$L$214, MATCH("A &amp; G ID", 'E4 TB Allocation Details'!$A$18:$L$18, 0),FALSE), 'E2 Allocators'!$B$15:$W$358, MATCH(BP$17, 'E2 Allocators'!$B$15:$W$15, 0),FALSE)), 0, VLOOKUP(VLOOKUP($A651, 'E4 TB Allocation Details'!$A$18:$L$214, MATCH("A &amp; G ID", 'E4 TB Allocation Details'!$A$18:$L$18, 0),FALSE), 'E2 Allocators'!$B$15:$W$358, MATCH(BP$17, 'E2 Allocators'!$B$15:$W$15, 0),FALSE))</f>
        <v>0</v>
      </c>
      <c r="BQ651" s="1248">
        <f t="shared" si="903"/>
        <v>1</v>
      </c>
    </row>
    <row r="652" spans="1:69" s="229" customFormat="1" ht="12.75" x14ac:dyDescent="0.2">
      <c r="A652" s="1255">
        <v>2005</v>
      </c>
      <c r="B652" s="1242" t="s">
        <v>1044</v>
      </c>
      <c r="C652" s="1243">
        <v>1</v>
      </c>
      <c r="D652" s="1247"/>
      <c r="E652" s="1247"/>
      <c r="F652" s="1247"/>
      <c r="G652" s="1247"/>
      <c r="H652" s="1247"/>
      <c r="I652" s="1247"/>
      <c r="J652" s="1247"/>
      <c r="K652" s="1247"/>
      <c r="L652" s="1247"/>
      <c r="M652" s="1247"/>
      <c r="N652" s="1247"/>
      <c r="O652" s="1247"/>
      <c r="P652" s="1247"/>
      <c r="Q652" s="1247"/>
      <c r="R652" s="1247"/>
      <c r="S652" s="1247"/>
      <c r="T652" s="1247"/>
      <c r="U652" s="1247"/>
      <c r="V652" s="1247"/>
      <c r="W652" s="1247"/>
      <c r="X652" s="1247"/>
      <c r="Y652" s="1247"/>
      <c r="Z652" s="1247"/>
      <c r="AA652" s="1247"/>
      <c r="AB652" s="1247"/>
      <c r="AC652" s="1247"/>
      <c r="AD652" s="1247"/>
      <c r="AE652" s="1247"/>
      <c r="AF652" s="1247"/>
      <c r="AG652" s="1247"/>
      <c r="AH652" s="1247"/>
      <c r="AI652" s="1247"/>
      <c r="AJ652" s="1247"/>
      <c r="AK652" s="1247"/>
      <c r="AL652" s="1247"/>
      <c r="AM652" s="1247"/>
      <c r="AN652" s="1247"/>
      <c r="AO652" s="1247"/>
      <c r="AP652" s="1247"/>
      <c r="AQ652" s="1247"/>
      <c r="AR652" s="1247"/>
      <c r="AS652" s="1247"/>
      <c r="AT652" s="1247"/>
      <c r="AU652" s="1247"/>
      <c r="AV652" s="1247"/>
      <c r="AW652" s="1244">
        <f>IF(ISERROR(VLOOKUP(VLOOKUP($A652, 'E4 TB Allocation Details'!$A$18:$L$214, MATCH("A &amp; G ID", 'E4 TB Allocation Details'!$A$18:$L$18, 0),FALSE), 'E2 Allocators'!$B$15:$W$358, MATCH(AW$17, 'E2 Allocators'!$B$15:$W$15, 0),FALSE)), 0, VLOOKUP(VLOOKUP($A652, 'E4 TB Allocation Details'!$A$18:$L$214, MATCH("A &amp; G ID", 'E4 TB Allocation Details'!$A$18:$L$18, 0),FALSE), 'E2 Allocators'!$B$15:$W$358, MATCH(AW$17, 'E2 Allocators'!$B$15:$W$15, 0),FALSE))</f>
        <v>0.56102449294777357</v>
      </c>
      <c r="AX652" s="1244">
        <f>IF(ISERROR(VLOOKUP(VLOOKUP($A652, 'E4 TB Allocation Details'!$A$18:$L$214, MATCH("A &amp; G ID", 'E4 TB Allocation Details'!$A$18:$L$18, 0),FALSE), 'E2 Allocators'!$B$15:$W$358, MATCH(AX$17, 'E2 Allocators'!$B$15:$W$15, 0),FALSE)), 0, VLOOKUP(VLOOKUP($A652, 'E4 TB Allocation Details'!$A$18:$L$214, MATCH("A &amp; G ID", 'E4 TB Allocation Details'!$A$18:$L$18, 0),FALSE), 'E2 Allocators'!$B$15:$W$358, MATCH(AX$17, 'E2 Allocators'!$B$15:$W$15, 0),FALSE))</f>
        <v>0.20726441245013677</v>
      </c>
      <c r="AY652" s="1244">
        <f>IF(ISERROR(VLOOKUP(VLOOKUP($A652, 'E4 TB Allocation Details'!$A$18:$L$214, MATCH("A &amp; G ID", 'E4 TB Allocation Details'!$A$18:$L$18, 0),FALSE), 'E2 Allocators'!$B$15:$W$358, MATCH(AY$17, 'E2 Allocators'!$B$15:$W$15, 0),FALSE)), 0, VLOOKUP(VLOOKUP($A652, 'E4 TB Allocation Details'!$A$18:$L$214, MATCH("A &amp; G ID", 'E4 TB Allocation Details'!$A$18:$L$18, 0),FALSE), 'E2 Allocators'!$B$15:$W$358, MATCH(AY$17, 'E2 Allocators'!$B$15:$W$15, 0),FALSE))</f>
        <v>0.16617365130361197</v>
      </c>
      <c r="AZ652" s="1244">
        <f>IF(ISERROR(VLOOKUP(VLOOKUP($A652, 'E4 TB Allocation Details'!$A$18:$L$214, MATCH("A &amp; G ID", 'E4 TB Allocation Details'!$A$18:$L$18, 0),FALSE), 'E2 Allocators'!$B$15:$W$358, MATCH(AZ$17, 'E2 Allocators'!$B$15:$W$15, 0),FALSE)), 0, VLOOKUP(VLOOKUP($A652, 'E4 TB Allocation Details'!$A$18:$L$214, MATCH("A &amp; G ID", 'E4 TB Allocation Details'!$A$18:$L$18, 0),FALSE), 'E2 Allocators'!$B$15:$W$358, MATCH(AZ$17, 'E2 Allocators'!$B$15:$W$15, 0),FALSE))</f>
        <v>0</v>
      </c>
      <c r="BA652" s="1244">
        <f>IF(ISERROR(VLOOKUP(VLOOKUP($A652, 'E4 TB Allocation Details'!$A$18:$L$214, MATCH("A &amp; G ID", 'E4 TB Allocation Details'!$A$18:$L$18, 0),FALSE), 'E2 Allocators'!$B$15:$W$358, MATCH(BA$17, 'E2 Allocators'!$B$15:$W$15, 0),FALSE)), 0, VLOOKUP(VLOOKUP($A652, 'E4 TB Allocation Details'!$A$18:$L$214, MATCH("A &amp; G ID", 'E4 TB Allocation Details'!$A$18:$L$18, 0),FALSE), 'E2 Allocators'!$B$15:$W$358, MATCH(BA$17, 'E2 Allocators'!$B$15:$W$15, 0),FALSE))</f>
        <v>0</v>
      </c>
      <c r="BB652" s="1244">
        <f>IF(ISERROR(VLOOKUP(VLOOKUP($A652, 'E4 TB Allocation Details'!$A$18:$L$214, MATCH("A &amp; G ID", 'E4 TB Allocation Details'!$A$18:$L$18, 0),FALSE), 'E2 Allocators'!$B$15:$W$358, MATCH(BB$17, 'E2 Allocators'!$B$15:$W$15, 0),FALSE)), 0, VLOOKUP(VLOOKUP($A652, 'E4 TB Allocation Details'!$A$18:$L$214, MATCH("A &amp; G ID", 'E4 TB Allocation Details'!$A$18:$L$18, 0),FALSE), 'E2 Allocators'!$B$15:$W$358, MATCH(BB$17, 'E2 Allocators'!$B$15:$W$15, 0),FALSE))</f>
        <v>3.5281566132409924E-2</v>
      </c>
      <c r="BC652" s="1244">
        <f>IF(ISERROR(VLOOKUP(VLOOKUP($A652, 'E4 TB Allocation Details'!$A$18:$L$214, MATCH("A &amp; G ID", 'E4 TB Allocation Details'!$A$18:$L$18, 0),FALSE), 'E2 Allocators'!$B$15:$W$358, MATCH(BC$17, 'E2 Allocators'!$B$15:$W$15, 0),FALSE)), 0, VLOOKUP(VLOOKUP($A652, 'E4 TB Allocation Details'!$A$18:$L$214, MATCH("A &amp; G ID", 'E4 TB Allocation Details'!$A$18:$L$18, 0),FALSE), 'E2 Allocators'!$B$15:$W$358, MATCH(BC$17, 'E2 Allocators'!$B$15:$W$15, 0),FALSE))</f>
        <v>2.9008962163701295E-2</v>
      </c>
      <c r="BD652" s="1244">
        <f>IF(ISERROR(VLOOKUP(VLOOKUP($A652, 'E4 TB Allocation Details'!$A$18:$L$214, MATCH("A &amp; G ID", 'E4 TB Allocation Details'!$A$18:$L$18, 0),FALSE), 'E2 Allocators'!$B$15:$W$358, MATCH(BD$17, 'E2 Allocators'!$B$15:$W$15, 0),FALSE)), 0, VLOOKUP(VLOOKUP($A652, 'E4 TB Allocation Details'!$A$18:$L$214, MATCH("A &amp; G ID", 'E4 TB Allocation Details'!$A$18:$L$18, 0),FALSE), 'E2 Allocators'!$B$15:$W$358, MATCH(BD$17, 'E2 Allocators'!$B$15:$W$15, 0),FALSE))</f>
        <v>0</v>
      </c>
      <c r="BE652" s="1244">
        <f>IF(ISERROR(VLOOKUP(VLOOKUP($A652, 'E4 TB Allocation Details'!$A$18:$L$214, MATCH("A &amp; G ID", 'E4 TB Allocation Details'!$A$18:$L$18, 0),FALSE), 'E2 Allocators'!$B$15:$W$358, MATCH(BE$17, 'E2 Allocators'!$B$15:$W$15, 0),FALSE)), 0, VLOOKUP(VLOOKUP($A652, 'E4 TB Allocation Details'!$A$18:$L$214, MATCH("A &amp; G ID", 'E4 TB Allocation Details'!$A$18:$L$18, 0),FALSE), 'E2 Allocators'!$B$15:$W$358, MATCH(BE$17, 'E2 Allocators'!$B$15:$W$15, 0),FALSE))</f>
        <v>1.2469150023665791E-3</v>
      </c>
      <c r="BF652" s="1244">
        <f>IF(ISERROR(VLOOKUP(VLOOKUP($A652, 'E4 TB Allocation Details'!$A$18:$L$214, MATCH("A &amp; G ID", 'E4 TB Allocation Details'!$A$18:$L$18, 0),FALSE), 'E2 Allocators'!$B$15:$W$358, MATCH(BF$17, 'E2 Allocators'!$B$15:$W$15, 0),FALSE)), 0, VLOOKUP(VLOOKUP($A652, 'E4 TB Allocation Details'!$A$18:$L$214, MATCH("A &amp; G ID", 'E4 TB Allocation Details'!$A$18:$L$18, 0),FALSE), 'E2 Allocators'!$B$15:$W$358, MATCH(BF$17, 'E2 Allocators'!$B$15:$W$15, 0),FALSE))</f>
        <v>0</v>
      </c>
      <c r="BG652" s="1244">
        <f>IF(ISERROR(VLOOKUP(VLOOKUP($A652, 'E4 TB Allocation Details'!$A$18:$L$214, MATCH("A &amp; G ID", 'E4 TB Allocation Details'!$A$18:$L$18, 0),FALSE), 'E2 Allocators'!$B$15:$W$358, MATCH(BG$17, 'E2 Allocators'!$B$15:$W$15, 0),FALSE)), 0, VLOOKUP(VLOOKUP($A652, 'E4 TB Allocation Details'!$A$18:$L$214, MATCH("A &amp; G ID", 'E4 TB Allocation Details'!$A$18:$L$18, 0),FALSE), 'E2 Allocators'!$B$15:$W$358, MATCH(BG$17, 'E2 Allocators'!$B$15:$W$15, 0),FALSE))</f>
        <v>0</v>
      </c>
      <c r="BH652" s="1244">
        <f>IF(ISERROR(VLOOKUP(VLOOKUP($A652, 'E4 TB Allocation Details'!$A$18:$L$214, MATCH("A &amp; G ID", 'E4 TB Allocation Details'!$A$18:$L$18, 0),FALSE), 'E2 Allocators'!$B$15:$W$358, MATCH(BH$17, 'E2 Allocators'!$B$15:$W$15, 0),FALSE)), 0, VLOOKUP(VLOOKUP($A652, 'E4 TB Allocation Details'!$A$18:$L$214, MATCH("A &amp; G ID", 'E4 TB Allocation Details'!$A$18:$L$18, 0),FALSE), 'E2 Allocators'!$B$15:$W$358, MATCH(BH$17, 'E2 Allocators'!$B$15:$W$15, 0),FALSE))</f>
        <v>0</v>
      </c>
      <c r="BI652" s="1244">
        <f>IF(ISERROR(VLOOKUP(VLOOKUP($A652, 'E4 TB Allocation Details'!$A$18:$L$214, MATCH("A &amp; G ID", 'E4 TB Allocation Details'!$A$18:$L$18, 0),FALSE), 'E2 Allocators'!$B$15:$W$358, MATCH(BI$17, 'E2 Allocators'!$B$15:$W$15, 0),FALSE)), 0, VLOOKUP(VLOOKUP($A652, 'E4 TB Allocation Details'!$A$18:$L$214, MATCH("A &amp; G ID", 'E4 TB Allocation Details'!$A$18:$L$18, 0),FALSE), 'E2 Allocators'!$B$15:$W$358, MATCH(BI$17, 'E2 Allocators'!$B$15:$W$15, 0),FALSE))</f>
        <v>0</v>
      </c>
      <c r="BJ652" s="1244">
        <f>IF(ISERROR(VLOOKUP(VLOOKUP($A652, 'E4 TB Allocation Details'!$A$18:$L$214, MATCH("A &amp; G ID", 'E4 TB Allocation Details'!$A$18:$L$18, 0),FALSE), 'E2 Allocators'!$B$15:$W$358, MATCH(BJ$17, 'E2 Allocators'!$B$15:$W$15, 0),FALSE)), 0, VLOOKUP(VLOOKUP($A652, 'E4 TB Allocation Details'!$A$18:$L$214, MATCH("A &amp; G ID", 'E4 TB Allocation Details'!$A$18:$L$18, 0),FALSE), 'E2 Allocators'!$B$15:$W$358, MATCH(BJ$17, 'E2 Allocators'!$B$15:$W$15, 0),FALSE))</f>
        <v>0</v>
      </c>
      <c r="BK652" s="1244">
        <f>IF(ISERROR(VLOOKUP(VLOOKUP($A652, 'E4 TB Allocation Details'!$A$18:$L$214, MATCH("A &amp; G ID", 'E4 TB Allocation Details'!$A$18:$L$18, 0),FALSE), 'E2 Allocators'!$B$15:$W$358, MATCH(BK$17, 'E2 Allocators'!$B$15:$W$15, 0),FALSE)), 0, VLOOKUP(VLOOKUP($A652, 'E4 TB Allocation Details'!$A$18:$L$214, MATCH("A &amp; G ID", 'E4 TB Allocation Details'!$A$18:$L$18, 0),FALSE), 'E2 Allocators'!$B$15:$W$358, MATCH(BK$17, 'E2 Allocators'!$B$15:$W$15, 0),FALSE))</f>
        <v>0</v>
      </c>
      <c r="BL652" s="1244">
        <f>IF(ISERROR(VLOOKUP(VLOOKUP($A652, 'E4 TB Allocation Details'!$A$18:$L$214, MATCH("A &amp; G ID", 'E4 TB Allocation Details'!$A$18:$L$18, 0),FALSE), 'E2 Allocators'!$B$15:$W$358, MATCH(BL$17, 'E2 Allocators'!$B$15:$W$15, 0),FALSE)), 0, VLOOKUP(VLOOKUP($A652, 'E4 TB Allocation Details'!$A$18:$L$214, MATCH("A &amp; G ID", 'E4 TB Allocation Details'!$A$18:$L$18, 0),FALSE), 'E2 Allocators'!$B$15:$W$358, MATCH(BL$17, 'E2 Allocators'!$B$15:$W$15, 0),FALSE))</f>
        <v>0</v>
      </c>
      <c r="BM652" s="1244">
        <f>IF(ISERROR(VLOOKUP(VLOOKUP($A652, 'E4 TB Allocation Details'!$A$18:$L$214, MATCH("A &amp; G ID", 'E4 TB Allocation Details'!$A$18:$L$18, 0),FALSE), 'E2 Allocators'!$B$15:$W$358, MATCH(BM$17, 'E2 Allocators'!$B$15:$W$15, 0),FALSE)), 0, VLOOKUP(VLOOKUP($A652, 'E4 TB Allocation Details'!$A$18:$L$214, MATCH("A &amp; G ID", 'E4 TB Allocation Details'!$A$18:$L$18, 0),FALSE), 'E2 Allocators'!$B$15:$W$358, MATCH(BM$17, 'E2 Allocators'!$B$15:$W$15, 0),FALSE))</f>
        <v>0</v>
      </c>
      <c r="BN652" s="1244">
        <f>IF(ISERROR(VLOOKUP(VLOOKUP($A652, 'E4 TB Allocation Details'!$A$18:$L$214, MATCH("A &amp; G ID", 'E4 TB Allocation Details'!$A$18:$L$18, 0),FALSE), 'E2 Allocators'!$B$15:$W$358, MATCH(BN$17, 'E2 Allocators'!$B$15:$W$15, 0),FALSE)), 0, VLOOKUP(VLOOKUP($A652, 'E4 TB Allocation Details'!$A$18:$L$214, MATCH("A &amp; G ID", 'E4 TB Allocation Details'!$A$18:$L$18, 0),FALSE), 'E2 Allocators'!$B$15:$W$358, MATCH(BN$17, 'E2 Allocators'!$B$15:$W$15, 0),FALSE))</f>
        <v>0</v>
      </c>
      <c r="BO652" s="1244">
        <f>IF(ISERROR(VLOOKUP(VLOOKUP($A652, 'E4 TB Allocation Details'!$A$18:$L$214, MATCH("A &amp; G ID", 'E4 TB Allocation Details'!$A$18:$L$18, 0),FALSE), 'E2 Allocators'!$B$15:$W$358, MATCH(BO$17, 'E2 Allocators'!$B$15:$W$15, 0),FALSE)), 0, VLOOKUP(VLOOKUP($A652, 'E4 TB Allocation Details'!$A$18:$L$214, MATCH("A &amp; G ID", 'E4 TB Allocation Details'!$A$18:$L$18, 0),FALSE), 'E2 Allocators'!$B$15:$W$358, MATCH(BO$17, 'E2 Allocators'!$B$15:$W$15, 0),FALSE))</f>
        <v>0</v>
      </c>
      <c r="BP652" s="1244">
        <f>IF(ISERROR(VLOOKUP(VLOOKUP($A652, 'E4 TB Allocation Details'!$A$18:$L$214, MATCH("A &amp; G ID", 'E4 TB Allocation Details'!$A$18:$L$18, 0),FALSE), 'E2 Allocators'!$B$15:$W$358, MATCH(BP$17, 'E2 Allocators'!$B$15:$W$15, 0),FALSE)), 0, VLOOKUP(VLOOKUP($A652, 'E4 TB Allocation Details'!$A$18:$L$214, MATCH("A &amp; G ID", 'E4 TB Allocation Details'!$A$18:$L$18, 0),FALSE), 'E2 Allocators'!$B$15:$W$358, MATCH(BP$17, 'E2 Allocators'!$B$15:$W$15, 0),FALSE))</f>
        <v>0</v>
      </c>
      <c r="BQ652" s="1248">
        <f t="shared" si="903"/>
        <v>1</v>
      </c>
    </row>
    <row r="653" spans="1:69" s="229" customFormat="1" ht="13.5" thickBot="1" x14ac:dyDescent="0.25">
      <c r="A653" s="1255">
        <v>2010</v>
      </c>
      <c r="B653" s="1242" t="s">
        <v>1045</v>
      </c>
      <c r="C653" s="1243">
        <v>1</v>
      </c>
      <c r="D653" s="1247"/>
      <c r="E653" s="1247"/>
      <c r="F653" s="1247"/>
      <c r="G653" s="1247"/>
      <c r="H653" s="1247"/>
      <c r="I653" s="1247"/>
      <c r="J653" s="1247"/>
      <c r="K653" s="1247"/>
      <c r="L653" s="1247"/>
      <c r="M653" s="1247"/>
      <c r="N653" s="1247"/>
      <c r="O653" s="1247"/>
      <c r="P653" s="1247"/>
      <c r="Q653" s="1247"/>
      <c r="R653" s="1247"/>
      <c r="S653" s="1247"/>
      <c r="T653" s="1247"/>
      <c r="U653" s="1247"/>
      <c r="V653" s="1247"/>
      <c r="W653" s="1247"/>
      <c r="X653" s="1247"/>
      <c r="Y653" s="1247"/>
      <c r="Z653" s="1247"/>
      <c r="AA653" s="1247"/>
      <c r="AB653" s="1247"/>
      <c r="AC653" s="1247"/>
      <c r="AD653" s="1247"/>
      <c r="AE653" s="1247"/>
      <c r="AF653" s="1247"/>
      <c r="AG653" s="1247"/>
      <c r="AH653" s="1247"/>
      <c r="AI653" s="1247"/>
      <c r="AJ653" s="1247"/>
      <c r="AK653" s="1247"/>
      <c r="AL653" s="1247"/>
      <c r="AM653" s="1247"/>
      <c r="AN653" s="1247"/>
      <c r="AO653" s="1247"/>
      <c r="AP653" s="1247"/>
      <c r="AQ653" s="1247"/>
      <c r="AR653" s="1247"/>
      <c r="AS653" s="1247"/>
      <c r="AT653" s="1247"/>
      <c r="AU653" s="1247"/>
      <c r="AV653" s="1247"/>
      <c r="AW653" s="1244">
        <f>IF(ISERROR(VLOOKUP(VLOOKUP($A653, 'E4 TB Allocation Details'!$A$18:$L$214, MATCH("A &amp; G ID", 'E4 TB Allocation Details'!$A$18:$L$18, 0),FALSE), 'E2 Allocators'!$B$15:$W$358, MATCH(AW$17, 'E2 Allocators'!$B$15:$W$15, 0),FALSE)), 0, VLOOKUP(VLOOKUP($A653, 'E4 TB Allocation Details'!$A$18:$L$214, MATCH("A &amp; G ID", 'E4 TB Allocation Details'!$A$18:$L$18, 0),FALSE), 'E2 Allocators'!$B$15:$W$358, MATCH(AW$17, 'E2 Allocators'!$B$15:$W$15, 0),FALSE))</f>
        <v>0.56102449294777357</v>
      </c>
      <c r="AX653" s="1244">
        <f>IF(ISERROR(VLOOKUP(VLOOKUP($A653, 'E4 TB Allocation Details'!$A$18:$L$214, MATCH("A &amp; G ID", 'E4 TB Allocation Details'!$A$18:$L$18, 0),FALSE), 'E2 Allocators'!$B$15:$W$358, MATCH(AX$17, 'E2 Allocators'!$B$15:$W$15, 0),FALSE)), 0, VLOOKUP(VLOOKUP($A653, 'E4 TB Allocation Details'!$A$18:$L$214, MATCH("A &amp; G ID", 'E4 TB Allocation Details'!$A$18:$L$18, 0),FALSE), 'E2 Allocators'!$B$15:$W$358, MATCH(AX$17, 'E2 Allocators'!$B$15:$W$15, 0),FALSE))</f>
        <v>0.20726441245013677</v>
      </c>
      <c r="AY653" s="1244">
        <f>IF(ISERROR(VLOOKUP(VLOOKUP($A653, 'E4 TB Allocation Details'!$A$18:$L$214, MATCH("A &amp; G ID", 'E4 TB Allocation Details'!$A$18:$L$18, 0),FALSE), 'E2 Allocators'!$B$15:$W$358, MATCH(AY$17, 'E2 Allocators'!$B$15:$W$15, 0),FALSE)), 0, VLOOKUP(VLOOKUP($A653, 'E4 TB Allocation Details'!$A$18:$L$214, MATCH("A &amp; G ID", 'E4 TB Allocation Details'!$A$18:$L$18, 0),FALSE), 'E2 Allocators'!$B$15:$W$358, MATCH(AY$17, 'E2 Allocators'!$B$15:$W$15, 0),FALSE))</f>
        <v>0.16617365130361197</v>
      </c>
      <c r="AZ653" s="1244">
        <f>IF(ISERROR(VLOOKUP(VLOOKUP($A653, 'E4 TB Allocation Details'!$A$18:$L$214, MATCH("A &amp; G ID", 'E4 TB Allocation Details'!$A$18:$L$18, 0),FALSE), 'E2 Allocators'!$B$15:$W$358, MATCH(AZ$17, 'E2 Allocators'!$B$15:$W$15, 0),FALSE)), 0, VLOOKUP(VLOOKUP($A653, 'E4 TB Allocation Details'!$A$18:$L$214, MATCH("A &amp; G ID", 'E4 TB Allocation Details'!$A$18:$L$18, 0),FALSE), 'E2 Allocators'!$B$15:$W$358, MATCH(AZ$17, 'E2 Allocators'!$B$15:$W$15, 0),FALSE))</f>
        <v>0</v>
      </c>
      <c r="BA653" s="1244">
        <f>IF(ISERROR(VLOOKUP(VLOOKUP($A653, 'E4 TB Allocation Details'!$A$18:$L$214, MATCH("A &amp; G ID", 'E4 TB Allocation Details'!$A$18:$L$18, 0),FALSE), 'E2 Allocators'!$B$15:$W$358, MATCH(BA$17, 'E2 Allocators'!$B$15:$W$15, 0),FALSE)), 0, VLOOKUP(VLOOKUP($A653, 'E4 TB Allocation Details'!$A$18:$L$214, MATCH("A &amp; G ID", 'E4 TB Allocation Details'!$A$18:$L$18, 0),FALSE), 'E2 Allocators'!$B$15:$W$358, MATCH(BA$17, 'E2 Allocators'!$B$15:$W$15, 0),FALSE))</f>
        <v>0</v>
      </c>
      <c r="BB653" s="1244">
        <f>IF(ISERROR(VLOOKUP(VLOOKUP($A653, 'E4 TB Allocation Details'!$A$18:$L$214, MATCH("A &amp; G ID", 'E4 TB Allocation Details'!$A$18:$L$18, 0),FALSE), 'E2 Allocators'!$B$15:$W$358, MATCH(BB$17, 'E2 Allocators'!$B$15:$W$15, 0),FALSE)), 0, VLOOKUP(VLOOKUP($A653, 'E4 TB Allocation Details'!$A$18:$L$214, MATCH("A &amp; G ID", 'E4 TB Allocation Details'!$A$18:$L$18, 0),FALSE), 'E2 Allocators'!$B$15:$W$358, MATCH(BB$17, 'E2 Allocators'!$B$15:$W$15, 0),FALSE))</f>
        <v>3.5281566132409924E-2</v>
      </c>
      <c r="BC653" s="1244">
        <f>IF(ISERROR(VLOOKUP(VLOOKUP($A653, 'E4 TB Allocation Details'!$A$18:$L$214, MATCH("A &amp; G ID", 'E4 TB Allocation Details'!$A$18:$L$18, 0),FALSE), 'E2 Allocators'!$B$15:$W$358, MATCH(BC$17, 'E2 Allocators'!$B$15:$W$15, 0),FALSE)), 0, VLOOKUP(VLOOKUP($A653, 'E4 TB Allocation Details'!$A$18:$L$214, MATCH("A &amp; G ID", 'E4 TB Allocation Details'!$A$18:$L$18, 0),FALSE), 'E2 Allocators'!$B$15:$W$358, MATCH(BC$17, 'E2 Allocators'!$B$15:$W$15, 0),FALSE))</f>
        <v>2.9008962163701295E-2</v>
      </c>
      <c r="BD653" s="1244">
        <f>IF(ISERROR(VLOOKUP(VLOOKUP($A653, 'E4 TB Allocation Details'!$A$18:$L$214, MATCH("A &amp; G ID", 'E4 TB Allocation Details'!$A$18:$L$18, 0),FALSE), 'E2 Allocators'!$B$15:$W$358, MATCH(BD$17, 'E2 Allocators'!$B$15:$W$15, 0),FALSE)), 0, VLOOKUP(VLOOKUP($A653, 'E4 TB Allocation Details'!$A$18:$L$214, MATCH("A &amp; G ID", 'E4 TB Allocation Details'!$A$18:$L$18, 0),FALSE), 'E2 Allocators'!$B$15:$W$358, MATCH(BD$17, 'E2 Allocators'!$B$15:$W$15, 0),FALSE))</f>
        <v>0</v>
      </c>
      <c r="BE653" s="1244">
        <f>IF(ISERROR(VLOOKUP(VLOOKUP($A653, 'E4 TB Allocation Details'!$A$18:$L$214, MATCH("A &amp; G ID", 'E4 TB Allocation Details'!$A$18:$L$18, 0),FALSE), 'E2 Allocators'!$B$15:$W$358, MATCH(BE$17, 'E2 Allocators'!$B$15:$W$15, 0),FALSE)), 0, VLOOKUP(VLOOKUP($A653, 'E4 TB Allocation Details'!$A$18:$L$214, MATCH("A &amp; G ID", 'E4 TB Allocation Details'!$A$18:$L$18, 0),FALSE), 'E2 Allocators'!$B$15:$W$358, MATCH(BE$17, 'E2 Allocators'!$B$15:$W$15, 0),FALSE))</f>
        <v>1.2469150023665791E-3</v>
      </c>
      <c r="BF653" s="1244">
        <f>IF(ISERROR(VLOOKUP(VLOOKUP($A653, 'E4 TB Allocation Details'!$A$18:$L$214, MATCH("A &amp; G ID", 'E4 TB Allocation Details'!$A$18:$L$18, 0),FALSE), 'E2 Allocators'!$B$15:$W$358, MATCH(BF$17, 'E2 Allocators'!$B$15:$W$15, 0),FALSE)), 0, VLOOKUP(VLOOKUP($A653, 'E4 TB Allocation Details'!$A$18:$L$214, MATCH("A &amp; G ID", 'E4 TB Allocation Details'!$A$18:$L$18, 0),FALSE), 'E2 Allocators'!$B$15:$W$358, MATCH(BF$17, 'E2 Allocators'!$B$15:$W$15, 0),FALSE))</f>
        <v>0</v>
      </c>
      <c r="BG653" s="1244">
        <f>IF(ISERROR(VLOOKUP(VLOOKUP($A653, 'E4 TB Allocation Details'!$A$18:$L$214, MATCH("A &amp; G ID", 'E4 TB Allocation Details'!$A$18:$L$18, 0),FALSE), 'E2 Allocators'!$B$15:$W$358, MATCH(BG$17, 'E2 Allocators'!$B$15:$W$15, 0),FALSE)), 0, VLOOKUP(VLOOKUP($A653, 'E4 TB Allocation Details'!$A$18:$L$214, MATCH("A &amp; G ID", 'E4 TB Allocation Details'!$A$18:$L$18, 0),FALSE), 'E2 Allocators'!$B$15:$W$358, MATCH(BG$17, 'E2 Allocators'!$B$15:$W$15, 0),FALSE))</f>
        <v>0</v>
      </c>
      <c r="BH653" s="1244">
        <f>IF(ISERROR(VLOOKUP(VLOOKUP($A653, 'E4 TB Allocation Details'!$A$18:$L$214, MATCH("A &amp; G ID", 'E4 TB Allocation Details'!$A$18:$L$18, 0),FALSE), 'E2 Allocators'!$B$15:$W$358, MATCH(BH$17, 'E2 Allocators'!$B$15:$W$15, 0),FALSE)), 0, VLOOKUP(VLOOKUP($A653, 'E4 TB Allocation Details'!$A$18:$L$214, MATCH("A &amp; G ID", 'E4 TB Allocation Details'!$A$18:$L$18, 0),FALSE), 'E2 Allocators'!$B$15:$W$358, MATCH(BH$17, 'E2 Allocators'!$B$15:$W$15, 0),FALSE))</f>
        <v>0</v>
      </c>
      <c r="BI653" s="1244">
        <f>IF(ISERROR(VLOOKUP(VLOOKUP($A653, 'E4 TB Allocation Details'!$A$18:$L$214, MATCH("A &amp; G ID", 'E4 TB Allocation Details'!$A$18:$L$18, 0),FALSE), 'E2 Allocators'!$B$15:$W$358, MATCH(BI$17, 'E2 Allocators'!$B$15:$W$15, 0),FALSE)), 0, VLOOKUP(VLOOKUP($A653, 'E4 TB Allocation Details'!$A$18:$L$214, MATCH("A &amp; G ID", 'E4 TB Allocation Details'!$A$18:$L$18, 0),FALSE), 'E2 Allocators'!$B$15:$W$358, MATCH(BI$17, 'E2 Allocators'!$B$15:$W$15, 0),FALSE))</f>
        <v>0</v>
      </c>
      <c r="BJ653" s="1244">
        <f>IF(ISERROR(VLOOKUP(VLOOKUP($A653, 'E4 TB Allocation Details'!$A$18:$L$214, MATCH("A &amp; G ID", 'E4 TB Allocation Details'!$A$18:$L$18, 0),FALSE), 'E2 Allocators'!$B$15:$W$358, MATCH(BJ$17, 'E2 Allocators'!$B$15:$W$15, 0),FALSE)), 0, VLOOKUP(VLOOKUP($A653, 'E4 TB Allocation Details'!$A$18:$L$214, MATCH("A &amp; G ID", 'E4 TB Allocation Details'!$A$18:$L$18, 0),FALSE), 'E2 Allocators'!$B$15:$W$358, MATCH(BJ$17, 'E2 Allocators'!$B$15:$W$15, 0),FALSE))</f>
        <v>0</v>
      </c>
      <c r="BK653" s="1244">
        <f>IF(ISERROR(VLOOKUP(VLOOKUP($A653, 'E4 TB Allocation Details'!$A$18:$L$214, MATCH("A &amp; G ID", 'E4 TB Allocation Details'!$A$18:$L$18, 0),FALSE), 'E2 Allocators'!$B$15:$W$358, MATCH(BK$17, 'E2 Allocators'!$B$15:$W$15, 0),FALSE)), 0, VLOOKUP(VLOOKUP($A653, 'E4 TB Allocation Details'!$A$18:$L$214, MATCH("A &amp; G ID", 'E4 TB Allocation Details'!$A$18:$L$18, 0),FALSE), 'E2 Allocators'!$B$15:$W$358, MATCH(BK$17, 'E2 Allocators'!$B$15:$W$15, 0),FALSE))</f>
        <v>0</v>
      </c>
      <c r="BL653" s="1244">
        <f>IF(ISERROR(VLOOKUP(VLOOKUP($A653, 'E4 TB Allocation Details'!$A$18:$L$214, MATCH("A &amp; G ID", 'E4 TB Allocation Details'!$A$18:$L$18, 0),FALSE), 'E2 Allocators'!$B$15:$W$358, MATCH(BL$17, 'E2 Allocators'!$B$15:$W$15, 0),FALSE)), 0, VLOOKUP(VLOOKUP($A653, 'E4 TB Allocation Details'!$A$18:$L$214, MATCH("A &amp; G ID", 'E4 TB Allocation Details'!$A$18:$L$18, 0),FALSE), 'E2 Allocators'!$B$15:$W$358, MATCH(BL$17, 'E2 Allocators'!$B$15:$W$15, 0),FALSE))</f>
        <v>0</v>
      </c>
      <c r="BM653" s="1244">
        <f>IF(ISERROR(VLOOKUP(VLOOKUP($A653, 'E4 TB Allocation Details'!$A$18:$L$214, MATCH("A &amp; G ID", 'E4 TB Allocation Details'!$A$18:$L$18, 0),FALSE), 'E2 Allocators'!$B$15:$W$358, MATCH(BM$17, 'E2 Allocators'!$B$15:$W$15, 0),FALSE)), 0, VLOOKUP(VLOOKUP($A653, 'E4 TB Allocation Details'!$A$18:$L$214, MATCH("A &amp; G ID", 'E4 TB Allocation Details'!$A$18:$L$18, 0),FALSE), 'E2 Allocators'!$B$15:$W$358, MATCH(BM$17, 'E2 Allocators'!$B$15:$W$15, 0),FALSE))</f>
        <v>0</v>
      </c>
      <c r="BN653" s="1244">
        <f>IF(ISERROR(VLOOKUP(VLOOKUP($A653, 'E4 TB Allocation Details'!$A$18:$L$214, MATCH("A &amp; G ID", 'E4 TB Allocation Details'!$A$18:$L$18, 0),FALSE), 'E2 Allocators'!$B$15:$W$358, MATCH(BN$17, 'E2 Allocators'!$B$15:$W$15, 0),FALSE)), 0, VLOOKUP(VLOOKUP($A653, 'E4 TB Allocation Details'!$A$18:$L$214, MATCH("A &amp; G ID", 'E4 TB Allocation Details'!$A$18:$L$18, 0),FALSE), 'E2 Allocators'!$B$15:$W$358, MATCH(BN$17, 'E2 Allocators'!$B$15:$W$15, 0),FALSE))</f>
        <v>0</v>
      </c>
      <c r="BO653" s="1244">
        <f>IF(ISERROR(VLOOKUP(VLOOKUP($A653, 'E4 TB Allocation Details'!$A$18:$L$214, MATCH("A &amp; G ID", 'E4 TB Allocation Details'!$A$18:$L$18, 0),FALSE), 'E2 Allocators'!$B$15:$W$358, MATCH(BO$17, 'E2 Allocators'!$B$15:$W$15, 0),FALSE)), 0, VLOOKUP(VLOOKUP($A653, 'E4 TB Allocation Details'!$A$18:$L$214, MATCH("A &amp; G ID", 'E4 TB Allocation Details'!$A$18:$L$18, 0),FALSE), 'E2 Allocators'!$B$15:$W$358, MATCH(BO$17, 'E2 Allocators'!$B$15:$W$15, 0),FALSE))</f>
        <v>0</v>
      </c>
      <c r="BP653" s="1244">
        <f>IF(ISERROR(VLOOKUP(VLOOKUP($A653, 'E4 TB Allocation Details'!$A$18:$L$214, MATCH("A &amp; G ID", 'E4 TB Allocation Details'!$A$18:$L$18, 0),FALSE), 'E2 Allocators'!$B$15:$W$358, MATCH(BP$17, 'E2 Allocators'!$B$15:$W$15, 0),FALSE)), 0, VLOOKUP(VLOOKUP($A653, 'E4 TB Allocation Details'!$A$18:$L$214, MATCH("A &amp; G ID", 'E4 TB Allocation Details'!$A$18:$L$18, 0),FALSE), 'E2 Allocators'!$B$15:$W$358, MATCH(BP$17, 'E2 Allocators'!$B$15:$W$15, 0),FALSE))</f>
        <v>0</v>
      </c>
      <c r="BQ653" s="1256">
        <f t="shared" si="903"/>
        <v>1</v>
      </c>
    </row>
    <row r="654" spans="1:69" s="352" customFormat="1" ht="12.75" x14ac:dyDescent="0.2">
      <c r="A654" s="1302"/>
      <c r="B654" s="460"/>
      <c r="C654" s="1303"/>
      <c r="D654" s="640"/>
      <c r="E654" s="640"/>
      <c r="F654" s="640"/>
      <c r="AV654" s="461"/>
      <c r="BQ654" s="461"/>
    </row>
    <row r="655" spans="1:69" s="1258" customFormat="1" ht="12.75" x14ac:dyDescent="0.2">
      <c r="A655" s="591"/>
      <c r="B655" s="1307"/>
      <c r="C655" s="1309"/>
      <c r="D655" s="1309"/>
      <c r="E655" s="1309"/>
      <c r="F655" s="1309"/>
      <c r="G655" s="1309"/>
      <c r="H655" s="1309"/>
      <c r="I655" s="1309"/>
      <c r="J655" s="1309"/>
      <c r="K655" s="1309"/>
      <c r="L655" s="1309"/>
      <c r="M655" s="1309"/>
      <c r="N655" s="1309"/>
      <c r="O655" s="1309"/>
      <c r="P655" s="1309"/>
      <c r="Q655" s="1309"/>
      <c r="R655" s="1309"/>
      <c r="S655" s="1309"/>
      <c r="T655" s="1309"/>
      <c r="U655" s="1309"/>
      <c r="V655" s="1309"/>
      <c r="W655" s="1309"/>
      <c r="X655" s="1309"/>
      <c r="Y655" s="1309"/>
      <c r="Z655" s="1309"/>
      <c r="AA655" s="1309"/>
      <c r="AB655" s="1309"/>
      <c r="AC655" s="1309"/>
      <c r="AD655" s="1309"/>
      <c r="AE655" s="1309"/>
      <c r="AF655" s="1309"/>
      <c r="AG655" s="1309"/>
      <c r="AH655" s="1309"/>
      <c r="AI655" s="1309"/>
      <c r="AJ655" s="1309"/>
      <c r="AK655" s="1309"/>
      <c r="AL655" s="1309"/>
      <c r="AM655" s="1309"/>
      <c r="AN655" s="1309"/>
      <c r="AO655" s="1309"/>
      <c r="AP655" s="1309"/>
      <c r="AQ655" s="1309"/>
      <c r="AR655" s="1309"/>
      <c r="AS655" s="1309"/>
      <c r="AT655" s="1309"/>
      <c r="AU655" s="1309"/>
      <c r="AV655" s="1309"/>
      <c r="AW655" s="1309"/>
      <c r="AX655" s="1309"/>
      <c r="AY655" s="1309"/>
      <c r="AZ655" s="1309"/>
      <c r="BA655" s="1309"/>
      <c r="BB655" s="1309"/>
      <c r="BC655" s="1309"/>
      <c r="BD655" s="1309"/>
      <c r="BE655" s="1309"/>
      <c r="BF655" s="1309"/>
      <c r="BG655" s="1309"/>
      <c r="BH655" s="1309"/>
      <c r="BI655" s="1309"/>
      <c r="BJ655" s="1309"/>
      <c r="BK655" s="1309"/>
      <c r="BL655" s="1309"/>
      <c r="BM655" s="1309"/>
      <c r="BN655" s="1309"/>
      <c r="BO655" s="1309"/>
      <c r="BP655" s="1309"/>
      <c r="BQ655" s="1309"/>
    </row>
    <row r="656" spans="1:69" s="352" customFormat="1" ht="12.75" x14ac:dyDescent="0.2">
      <c r="A656" s="1302"/>
      <c r="B656" s="460"/>
      <c r="C656" s="1303"/>
      <c r="D656" s="640"/>
      <c r="E656" s="640"/>
      <c r="F656" s="640"/>
      <c r="AV656" s="461"/>
      <c r="BQ656" s="461"/>
    </row>
    <row r="657" spans="1:69" s="1258" customFormat="1" ht="12.75" x14ac:dyDescent="0.2">
      <c r="A657" s="591"/>
      <c r="B657" s="1310"/>
      <c r="C657" s="1311"/>
      <c r="D657" s="1125"/>
      <c r="E657" s="1125"/>
      <c r="F657" s="1125"/>
      <c r="G657" s="587"/>
      <c r="H657" s="587"/>
      <c r="I657" s="587"/>
      <c r="J657" s="587"/>
      <c r="K657" s="587"/>
      <c r="L657" s="587"/>
      <c r="M657" s="587"/>
      <c r="N657" s="587"/>
      <c r="O657" s="587"/>
      <c r="P657" s="587"/>
      <c r="Q657" s="587"/>
      <c r="R657" s="587"/>
      <c r="S657" s="587"/>
      <c r="T657" s="587"/>
      <c r="U657" s="587"/>
      <c r="V657" s="587"/>
      <c r="W657" s="587"/>
      <c r="X657" s="587"/>
      <c r="Y657" s="587"/>
      <c r="Z657" s="587"/>
      <c r="AA657" s="587"/>
      <c r="AV657" s="593"/>
      <c r="BQ657" s="593"/>
    </row>
    <row r="658" spans="1:69" s="352" customFormat="1" ht="12.75" x14ac:dyDescent="0.2">
      <c r="A658" s="1302"/>
      <c r="B658" s="460"/>
      <c r="C658" s="1303"/>
      <c r="D658" s="640"/>
      <c r="E658" s="640"/>
      <c r="F658" s="640"/>
      <c r="AV658" s="461"/>
      <c r="BQ658" s="461"/>
    </row>
    <row r="659" spans="1:69" s="352" customFormat="1" ht="12.75" x14ac:dyDescent="0.2">
      <c r="A659" s="1302"/>
      <c r="B659" s="460"/>
      <c r="C659" s="1303"/>
      <c r="D659" s="640"/>
      <c r="E659" s="640"/>
      <c r="F659" s="640"/>
      <c r="AV659" s="461"/>
      <c r="BQ659" s="461"/>
    </row>
    <row r="660" spans="1:69" s="352" customFormat="1" ht="12.75" x14ac:dyDescent="0.2">
      <c r="A660" s="1302"/>
      <c r="B660" s="460"/>
      <c r="C660" s="1303"/>
      <c r="D660" s="640"/>
      <c r="E660" s="640"/>
      <c r="F660" s="640"/>
      <c r="AV660" s="461"/>
      <c r="BQ660" s="461"/>
    </row>
    <row r="661" spans="1:69" s="352" customFormat="1" ht="12.75" x14ac:dyDescent="0.2">
      <c r="A661" s="1302"/>
      <c r="B661" s="460"/>
      <c r="C661" s="1303"/>
      <c r="D661" s="640"/>
      <c r="E661" s="640"/>
      <c r="F661" s="640"/>
      <c r="AV661" s="461"/>
      <c r="BQ661" s="461"/>
    </row>
    <row r="662" spans="1:69" s="352" customFormat="1" ht="12.75" x14ac:dyDescent="0.2">
      <c r="A662" s="1302"/>
      <c r="B662" s="460"/>
      <c r="C662" s="1303"/>
      <c r="D662" s="640"/>
      <c r="E662" s="640"/>
      <c r="F662" s="640"/>
      <c r="AV662" s="461"/>
      <c r="BQ662" s="461"/>
    </row>
    <row r="663" spans="1:69" s="352" customFormat="1" ht="12.75" x14ac:dyDescent="0.2">
      <c r="A663" s="1302"/>
      <c r="B663" s="460"/>
      <c r="C663" s="1303"/>
      <c r="D663" s="640"/>
      <c r="E663" s="640"/>
      <c r="F663" s="640"/>
      <c r="AV663" s="461"/>
      <c r="BQ663" s="461"/>
    </row>
    <row r="664" spans="1:69" s="352" customFormat="1" ht="12.75" x14ac:dyDescent="0.2">
      <c r="A664" s="1302"/>
      <c r="B664" s="460"/>
      <c r="C664" s="1303"/>
      <c r="D664" s="640"/>
      <c r="E664" s="640"/>
      <c r="F664" s="640"/>
      <c r="AV664" s="461"/>
      <c r="BQ664" s="461"/>
    </row>
    <row r="665" spans="1:69" s="352" customFormat="1" ht="12.75" x14ac:dyDescent="0.2">
      <c r="A665" s="1302"/>
      <c r="B665" s="460"/>
      <c r="C665" s="1303"/>
      <c r="D665" s="640"/>
      <c r="E665" s="640"/>
      <c r="F665" s="640"/>
      <c r="AV665" s="461"/>
      <c r="BQ665" s="461"/>
    </row>
    <row r="666" spans="1:69" s="352" customFormat="1" ht="12.75" x14ac:dyDescent="0.2">
      <c r="A666" s="1302"/>
      <c r="B666" s="460"/>
      <c r="C666" s="1303"/>
      <c r="D666" s="640"/>
      <c r="E666" s="640"/>
      <c r="F666" s="640"/>
      <c r="AV666" s="461"/>
      <c r="BQ666" s="461"/>
    </row>
    <row r="667" spans="1:69" s="352" customFormat="1" ht="12.75" x14ac:dyDescent="0.2">
      <c r="A667" s="1302"/>
      <c r="B667" s="460"/>
      <c r="C667" s="1303"/>
      <c r="D667" s="640"/>
      <c r="E667" s="640"/>
      <c r="F667" s="640"/>
      <c r="AV667" s="461"/>
      <c r="BQ667" s="461"/>
    </row>
    <row r="668" spans="1:69" s="352" customFormat="1" ht="12.75" x14ac:dyDescent="0.2">
      <c r="A668" s="1302"/>
      <c r="B668" s="460"/>
      <c r="C668" s="1303"/>
      <c r="D668" s="640"/>
      <c r="E668" s="640"/>
      <c r="F668" s="640"/>
      <c r="AV668" s="461"/>
      <c r="BQ668" s="461"/>
    </row>
    <row r="669" spans="1:69" s="352" customFormat="1" ht="12.75" x14ac:dyDescent="0.2">
      <c r="A669" s="1302"/>
      <c r="B669" s="460"/>
      <c r="C669" s="1303"/>
      <c r="D669" s="640"/>
      <c r="E669" s="640"/>
      <c r="F669" s="640"/>
      <c r="AV669" s="461"/>
      <c r="BQ669" s="461"/>
    </row>
    <row r="670" spans="1:69" s="352" customFormat="1" ht="12.75" x14ac:dyDescent="0.2">
      <c r="A670" s="1302"/>
      <c r="B670" s="460"/>
      <c r="C670" s="1303"/>
      <c r="D670" s="640"/>
      <c r="E670" s="640"/>
      <c r="F670" s="640"/>
      <c r="AV670" s="461"/>
      <c r="BQ670" s="461"/>
    </row>
    <row r="671" spans="1:69" s="352" customFormat="1" ht="12.75" x14ac:dyDescent="0.2">
      <c r="A671" s="1302"/>
      <c r="B671" s="460"/>
      <c r="C671" s="1303"/>
      <c r="D671" s="640"/>
      <c r="E671" s="640"/>
      <c r="F671" s="640"/>
      <c r="AV671" s="461"/>
      <c r="BQ671" s="461"/>
    </row>
    <row r="672" spans="1:69" s="352" customFormat="1" ht="12.75" x14ac:dyDescent="0.2">
      <c r="A672" s="1302"/>
      <c r="B672" s="460"/>
      <c r="C672" s="1303"/>
      <c r="D672" s="640"/>
      <c r="E672" s="640"/>
      <c r="F672" s="640"/>
      <c r="AV672" s="461"/>
      <c r="BQ672" s="461"/>
    </row>
    <row r="673" spans="1:69" s="352" customFormat="1" ht="12.75" x14ac:dyDescent="0.2">
      <c r="A673" s="1302"/>
      <c r="B673" s="460"/>
      <c r="C673" s="1303"/>
      <c r="D673" s="640"/>
      <c r="E673" s="640"/>
      <c r="F673" s="640"/>
      <c r="AV673" s="461"/>
      <c r="BQ673" s="461"/>
    </row>
  </sheetData>
  <sheetProtection algorithmName="SHA-512" hashValue="ow/ANqFXviD7gDoM38CPQtigr4sH3eqXzKg4wKm3zbZHRFmoJj2IXi4/5XTuCcy01H09v8AMpuFzfEQhTmxVKg==" saltValue="nzsrvQ/PIlhU9xtfI0NAvg==" spinCount="100000" sheet="1" objects="1" scenarios="1"/>
  <mergeCells count="4">
    <mergeCell ref="A1:F1"/>
    <mergeCell ref="A2:E2"/>
    <mergeCell ref="A3:E3"/>
    <mergeCell ref="A4:E4"/>
  </mergeCells>
  <phoneticPr fontId="0" type="noConversion"/>
  <conditionalFormatting sqref="G345:Q366 R131:AA150 R202:AA221 G272:Q292 G59:AA79 G130:Q150 G201:Q221 R273:AA292 R347:AA366 R565:AA584 R419:Z438 R492:AA511 G491:Q511 G564:Q584 G418:Q438 G88:AA128 G159:AA199 G230:AA270 AA418:AA438 G377:AA416 G450:AA489 G523:AA562 G304:AU343 G18:AA57 G592:AA653">
    <cfRule type="expression" dxfId="3" priority="1" stopIfTrue="1">
      <formula>ISERROR(R18)</formula>
    </cfRule>
  </conditionalFormatting>
  <conditionalFormatting sqref="R564:AA564 R491:AA491 R345:AA346 R418:Z418 R272:AA272 R201:AA201 R130:AA130">
    <cfRule type="expression" dxfId="2" priority="2" stopIfTrue="1">
      <formula>ISERROR(#REF!)</formula>
    </cfRule>
  </conditionalFormatting>
  <printOptions headings="1" gridLines="1"/>
  <pageMargins left="0" right="0" top="0" bottom="0" header="0" footer="0"/>
  <pageSetup scale="10" orientation="portrait" horizontalDpi="4294967294"/>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tabColor indexed="34"/>
  </sheetPr>
  <dimension ref="A1:O204"/>
  <sheetViews>
    <sheetView workbookViewId="0">
      <selection activeCell="B103" sqref="B103"/>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392"/>
      <c r="B1" s="2392"/>
      <c r="C1" s="2392"/>
      <c r="D1" s="2392"/>
      <c r="E1" s="2392"/>
      <c r="F1" s="2392"/>
    </row>
    <row r="2" spans="1:15" s="13" customFormat="1" ht="18.75" customHeight="1" x14ac:dyDescent="0.3">
      <c r="A2" s="2435"/>
      <c r="B2" s="2435"/>
      <c r="C2" s="2435"/>
      <c r="D2" s="2435"/>
      <c r="E2" s="2435"/>
    </row>
    <row r="3" spans="1:15" s="13" customFormat="1" ht="36.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E1 Categorization Worksheet  - "&amp;  'I2 LDC class'!$C$17</f>
        <v>Sheet E1 Categorization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x14ac:dyDescent="0.2">
      <c r="A7" s="1357"/>
    </row>
    <row r="8" spans="1:15" x14ac:dyDescent="0.2">
      <c r="A8" s="1358"/>
    </row>
    <row r="9" spans="1:15" x14ac:dyDescent="0.2">
      <c r="A9" s="1359"/>
    </row>
    <row r="10" spans="1:15" x14ac:dyDescent="0.2">
      <c r="A10" s="1358"/>
    </row>
    <row r="11" spans="1:15" ht="2.25" customHeight="1" x14ac:dyDescent="0.2">
      <c r="A11" s="1359"/>
    </row>
    <row r="12" spans="1:15" ht="2.25" customHeight="1" x14ac:dyDescent="0.2">
      <c r="C12" s="1360"/>
    </row>
    <row r="13" spans="1:15" ht="2.25" customHeight="1" x14ac:dyDescent="0.2"/>
    <row r="14" spans="1:15" ht="2.25" customHeight="1" x14ac:dyDescent="0.2">
      <c r="A14" s="1361"/>
    </row>
    <row r="15" spans="1:15" x14ac:dyDescent="0.2">
      <c r="A15" s="1362"/>
      <c r="B15" s="1362"/>
      <c r="C15" s="1363"/>
      <c r="D15" s="1363"/>
      <c r="E15" s="1364"/>
    </row>
    <row r="16" spans="1:15" ht="15.75" x14ac:dyDescent="0.2">
      <c r="A16" s="1384" t="s">
        <v>798</v>
      </c>
      <c r="B16" s="1366"/>
      <c r="C16" s="1367"/>
      <c r="F16" s="1368"/>
    </row>
    <row r="17" spans="1:6" ht="12.75" x14ac:dyDescent="0.2">
      <c r="A17" s="1369"/>
      <c r="B17" s="1366"/>
      <c r="C17" s="1367"/>
      <c r="F17" s="1368"/>
    </row>
    <row r="18" spans="1:6" ht="12.75" x14ac:dyDescent="0.2">
      <c r="A18" s="1370" t="s">
        <v>800</v>
      </c>
      <c r="B18" s="1371" t="s">
        <v>762</v>
      </c>
      <c r="C18" s="1372" t="s">
        <v>799</v>
      </c>
      <c r="F18" s="1368"/>
    </row>
    <row r="19" spans="1:6" ht="37.5" customHeight="1" x14ac:dyDescent="0.2">
      <c r="A19" s="1373">
        <f>IF(ISERROR(B19/C19), "-", B19/C19)</f>
        <v>26.457648401826482</v>
      </c>
      <c r="B19" s="1374">
        <f>+'I6.2 Customer Data'!C21</f>
        <v>9657.0416666666661</v>
      </c>
      <c r="C19" s="1375">
        <f>'I5.1 Misc Data'!D15</f>
        <v>365</v>
      </c>
      <c r="F19" s="1376"/>
    </row>
    <row r="20" spans="1:6" ht="39" customHeight="1" x14ac:dyDescent="0.2">
      <c r="B20" s="1377"/>
      <c r="C20" s="1377"/>
      <c r="D20" s="1378"/>
      <c r="E20" s="9"/>
      <c r="F20" s="1376"/>
    </row>
    <row r="21" spans="1:6" ht="34.5" customHeight="1" x14ac:dyDescent="0.2">
      <c r="A21" s="1383" t="s">
        <v>806</v>
      </c>
      <c r="B21" s="9"/>
      <c r="D21" s="1377"/>
      <c r="E21" s="1381" t="s">
        <v>811</v>
      </c>
      <c r="F21" s="1378"/>
    </row>
    <row r="22" spans="1:6" ht="12.75" x14ac:dyDescent="0.2">
      <c r="A22" s="1365" t="s">
        <v>801</v>
      </c>
      <c r="B22" s="1379"/>
      <c r="C22" s="1380"/>
      <c r="D22" s="1365" t="s">
        <v>802</v>
      </c>
      <c r="E22" s="1382">
        <v>0.6</v>
      </c>
      <c r="F22" s="1411" t="s">
        <v>1244</v>
      </c>
    </row>
    <row r="23" spans="1:6" ht="12.75" x14ac:dyDescent="0.2">
      <c r="A23" s="1365" t="s">
        <v>803</v>
      </c>
      <c r="B23" s="1379"/>
      <c r="C23" s="1380"/>
      <c r="D23" s="1365" t="s">
        <v>812</v>
      </c>
      <c r="E23" s="1382">
        <v>0.4</v>
      </c>
      <c r="F23" s="1411" t="s">
        <v>1244</v>
      </c>
    </row>
    <row r="24" spans="1:6" ht="12.75" x14ac:dyDescent="0.2">
      <c r="A24" s="1365" t="s">
        <v>804</v>
      </c>
      <c r="B24" s="1379"/>
      <c r="C24" s="1380"/>
      <c r="D24" s="1365" t="s">
        <v>813</v>
      </c>
      <c r="E24" s="1382">
        <v>0.3</v>
      </c>
      <c r="F24" s="1411" t="s">
        <v>1548</v>
      </c>
    </row>
    <row r="25" spans="1:6" ht="12.75" x14ac:dyDescent="0.2">
      <c r="A25" s="1365" t="s">
        <v>804</v>
      </c>
      <c r="B25" s="1379"/>
      <c r="C25" s="1380"/>
      <c r="D25" s="1365" t="s">
        <v>813</v>
      </c>
      <c r="E25" s="1382">
        <v>0.35</v>
      </c>
      <c r="F25" s="1411" t="s">
        <v>1145</v>
      </c>
    </row>
    <row r="26" spans="1:6" x14ac:dyDescent="0.2">
      <c r="A26" s="1363"/>
      <c r="B26" s="1363"/>
      <c r="C26" s="1363"/>
      <c r="D26" s="1363"/>
      <c r="E26" s="1364"/>
    </row>
    <row r="27" spans="1:6" x14ac:dyDescent="0.2">
      <c r="A27" s="1363"/>
      <c r="B27" s="1363"/>
      <c r="C27" s="1363"/>
      <c r="D27" s="1363"/>
      <c r="E27" s="1364"/>
    </row>
    <row r="28" spans="1:6" x14ac:dyDescent="0.2">
      <c r="A28" s="318"/>
      <c r="B28" s="318"/>
      <c r="C28" s="318"/>
      <c r="D28" s="318"/>
      <c r="E28" s="1385"/>
    </row>
    <row r="29" spans="1:6" ht="15.75" x14ac:dyDescent="0.2">
      <c r="A29" s="1388" t="s">
        <v>797</v>
      </c>
      <c r="B29" s="1386"/>
      <c r="C29" s="1386"/>
      <c r="D29" s="1386"/>
      <c r="E29" s="1387"/>
    </row>
    <row r="31" spans="1:6" s="11" customFormat="1" ht="25.5" customHeight="1" x14ac:dyDescent="0.2">
      <c r="E31" s="12"/>
    </row>
    <row r="32" spans="1:6" ht="28.5" customHeight="1" x14ac:dyDescent="0.2">
      <c r="A32" s="2546" t="s">
        <v>335</v>
      </c>
      <c r="B32" s="2548" t="s">
        <v>318</v>
      </c>
      <c r="C32" s="2550" t="s">
        <v>336</v>
      </c>
      <c r="D32" s="2551"/>
      <c r="E32" s="2552"/>
    </row>
    <row r="33" spans="1:5" ht="31.5" customHeight="1" x14ac:dyDescent="0.2">
      <c r="A33" s="2547"/>
      <c r="B33" s="2549"/>
      <c r="C33" s="1400" t="s">
        <v>308</v>
      </c>
      <c r="D33" s="1400" t="s">
        <v>309</v>
      </c>
      <c r="E33" s="1401" t="s">
        <v>811</v>
      </c>
    </row>
    <row r="34" spans="1:5" s="1409" customFormat="1" ht="12.75" x14ac:dyDescent="0.2">
      <c r="A34" s="1402"/>
      <c r="B34" s="1393" t="s">
        <v>337</v>
      </c>
      <c r="C34" s="1389"/>
      <c r="D34" s="1389"/>
      <c r="E34" s="1390"/>
    </row>
    <row r="35" spans="1:5" ht="12.75" x14ac:dyDescent="0.2">
      <c r="A35" s="1403">
        <v>1805</v>
      </c>
      <c r="B35" s="1404" t="s">
        <v>282</v>
      </c>
      <c r="C35" s="1929" t="s">
        <v>698</v>
      </c>
      <c r="D35" s="1929"/>
      <c r="E35" s="1939">
        <v>0</v>
      </c>
    </row>
    <row r="36" spans="1:5" ht="12.75" x14ac:dyDescent="0.2">
      <c r="A36" s="1405" t="s">
        <v>815</v>
      </c>
      <c r="B36" s="1399" t="s">
        <v>340</v>
      </c>
      <c r="C36" s="1930" t="s">
        <v>697</v>
      </c>
      <c r="D36" s="1930"/>
      <c r="E36" s="1939">
        <v>0</v>
      </c>
    </row>
    <row r="37" spans="1:5" ht="12.75" x14ac:dyDescent="0.2">
      <c r="A37" s="1405" t="s">
        <v>816</v>
      </c>
      <c r="B37" s="1399" t="s">
        <v>342</v>
      </c>
      <c r="C37" s="1930" t="s">
        <v>698</v>
      </c>
      <c r="D37" s="1930"/>
      <c r="E37" s="1939">
        <v>0</v>
      </c>
    </row>
    <row r="38" spans="1:5" ht="12.75" x14ac:dyDescent="0.2">
      <c r="A38" s="1405">
        <v>1806</v>
      </c>
      <c r="B38" s="1399" t="s">
        <v>283</v>
      </c>
      <c r="C38" s="1930" t="s">
        <v>698</v>
      </c>
      <c r="D38" s="1930"/>
      <c r="E38" s="1939">
        <v>0</v>
      </c>
    </row>
    <row r="39" spans="1:5" ht="12.75" x14ac:dyDescent="0.2">
      <c r="A39" s="1405" t="s">
        <v>817</v>
      </c>
      <c r="B39" s="1399" t="s">
        <v>341</v>
      </c>
      <c r="C39" s="1930" t="s">
        <v>697</v>
      </c>
      <c r="D39" s="1930"/>
      <c r="E39" s="1939">
        <v>0</v>
      </c>
    </row>
    <row r="40" spans="1:5" ht="12.75" x14ac:dyDescent="0.2">
      <c r="A40" s="1405" t="s">
        <v>818</v>
      </c>
      <c r="B40" s="1399" t="s">
        <v>343</v>
      </c>
      <c r="C40" s="1930" t="s">
        <v>698</v>
      </c>
      <c r="D40" s="1930"/>
      <c r="E40" s="1939">
        <v>0</v>
      </c>
    </row>
    <row r="41" spans="1:5" ht="12.75" x14ac:dyDescent="0.2">
      <c r="A41" s="1405">
        <v>1808</v>
      </c>
      <c r="B41" s="1399" t="s">
        <v>284</v>
      </c>
      <c r="C41" s="1930" t="s">
        <v>698</v>
      </c>
      <c r="D41" s="1930"/>
      <c r="E41" s="1939">
        <v>0</v>
      </c>
    </row>
    <row r="42" spans="1:5" ht="12.75" x14ac:dyDescent="0.2">
      <c r="A42" s="1405" t="s">
        <v>819</v>
      </c>
      <c r="B42" s="1399" t="s">
        <v>344</v>
      </c>
      <c r="C42" s="1930" t="s">
        <v>697</v>
      </c>
      <c r="D42" s="1930"/>
      <c r="E42" s="1939">
        <v>0</v>
      </c>
    </row>
    <row r="43" spans="1:5" ht="12.75" x14ac:dyDescent="0.2">
      <c r="A43" s="1405" t="s">
        <v>820</v>
      </c>
      <c r="B43" s="1399" t="s">
        <v>345</v>
      </c>
      <c r="C43" s="1930" t="s">
        <v>698</v>
      </c>
      <c r="D43" s="1930"/>
      <c r="E43" s="1939">
        <v>0</v>
      </c>
    </row>
    <row r="44" spans="1:5" ht="12.75" x14ac:dyDescent="0.2">
      <c r="A44" s="1405">
        <v>1810</v>
      </c>
      <c r="B44" s="1399" t="s">
        <v>285</v>
      </c>
      <c r="C44" s="1930" t="s">
        <v>698</v>
      </c>
      <c r="D44" s="1930"/>
      <c r="E44" s="1939">
        <v>0</v>
      </c>
    </row>
    <row r="45" spans="1:5" ht="12.75" x14ac:dyDescent="0.2">
      <c r="A45" s="1405" t="s">
        <v>821</v>
      </c>
      <c r="B45" s="1399" t="s">
        <v>363</v>
      </c>
      <c r="C45" s="1930" t="s">
        <v>697</v>
      </c>
      <c r="D45" s="1930"/>
      <c r="E45" s="1939">
        <v>0</v>
      </c>
    </row>
    <row r="46" spans="1:5" ht="12.75" x14ac:dyDescent="0.2">
      <c r="A46" s="1405" t="s">
        <v>822</v>
      </c>
      <c r="B46" s="1399" t="s">
        <v>364</v>
      </c>
      <c r="C46" s="1930" t="s">
        <v>698</v>
      </c>
      <c r="D46" s="1930"/>
      <c r="E46" s="1939">
        <v>0</v>
      </c>
    </row>
    <row r="47" spans="1:5" ht="25.5" x14ac:dyDescent="0.2">
      <c r="A47" s="1405">
        <v>1815</v>
      </c>
      <c r="B47" s="1399" t="s">
        <v>86</v>
      </c>
      <c r="C47" s="1930" t="s">
        <v>697</v>
      </c>
      <c r="D47" s="1930"/>
      <c r="E47" s="1939">
        <v>0</v>
      </c>
    </row>
    <row r="48" spans="1:5" ht="25.5" x14ac:dyDescent="0.2">
      <c r="A48" s="1405">
        <v>1820</v>
      </c>
      <c r="B48" s="1399" t="s">
        <v>87</v>
      </c>
      <c r="C48" s="1930" t="s">
        <v>698</v>
      </c>
      <c r="D48" s="1930"/>
      <c r="E48" s="1939">
        <v>0</v>
      </c>
    </row>
    <row r="49" spans="1:5" ht="25.5" x14ac:dyDescent="0.2">
      <c r="A49" s="1405" t="s">
        <v>490</v>
      </c>
      <c r="B49" s="1399" t="s">
        <v>1275</v>
      </c>
      <c r="C49" s="1930" t="s">
        <v>698</v>
      </c>
      <c r="D49" s="1930"/>
      <c r="E49" s="1939">
        <v>0</v>
      </c>
    </row>
    <row r="50" spans="1:5" ht="25.5" x14ac:dyDescent="0.2">
      <c r="A50" s="1405" t="s">
        <v>491</v>
      </c>
      <c r="B50" s="1399" t="s">
        <v>1277</v>
      </c>
      <c r="C50" s="1930" t="s">
        <v>699</v>
      </c>
      <c r="D50" s="1930"/>
      <c r="E50" s="1939">
        <v>0</v>
      </c>
    </row>
    <row r="51" spans="1:5" ht="38.25" x14ac:dyDescent="0.2">
      <c r="A51" s="1405" t="s">
        <v>1267</v>
      </c>
      <c r="B51" s="1399" t="s">
        <v>1268</v>
      </c>
      <c r="C51" s="1930"/>
      <c r="D51" s="1930" t="s">
        <v>773</v>
      </c>
      <c r="E51" s="1939">
        <v>1</v>
      </c>
    </row>
    <row r="52" spans="1:5" ht="12.75" x14ac:dyDescent="0.2">
      <c r="A52" s="1405">
        <v>1825</v>
      </c>
      <c r="B52" s="1399" t="s">
        <v>88</v>
      </c>
      <c r="C52" s="1930" t="s">
        <v>698</v>
      </c>
      <c r="D52" s="1930"/>
      <c r="E52" s="1939">
        <v>0</v>
      </c>
    </row>
    <row r="53" spans="1:5" ht="12.75" x14ac:dyDescent="0.2">
      <c r="A53" s="1405" t="s">
        <v>823</v>
      </c>
      <c r="B53" s="1399" t="s">
        <v>365</v>
      </c>
      <c r="C53" s="1930" t="s">
        <v>697</v>
      </c>
      <c r="D53" s="1930"/>
      <c r="E53" s="1939">
        <v>0</v>
      </c>
    </row>
    <row r="54" spans="1:5" ht="12.75" x14ac:dyDescent="0.2">
      <c r="A54" s="1405" t="s">
        <v>824</v>
      </c>
      <c r="B54" s="1399" t="s">
        <v>366</v>
      </c>
      <c r="C54" s="1930" t="s">
        <v>698</v>
      </c>
      <c r="D54" s="1930"/>
      <c r="E54" s="1939">
        <v>0</v>
      </c>
    </row>
    <row r="55" spans="1:5" ht="12.75" x14ac:dyDescent="0.2">
      <c r="A55" s="1405">
        <v>1830</v>
      </c>
      <c r="B55" s="1399" t="s">
        <v>89</v>
      </c>
      <c r="C55" s="1930" t="s">
        <v>701</v>
      </c>
      <c r="D55" s="1930" t="s">
        <v>704</v>
      </c>
      <c r="E55" s="1391">
        <f>+IF($A$19&lt;30,$E$22,IF($A$19&gt;60,$E$24,$E$23))</f>
        <v>0.6</v>
      </c>
    </row>
    <row r="56" spans="1:5" ht="25.5" x14ac:dyDescent="0.2">
      <c r="A56" s="1405" t="s">
        <v>825</v>
      </c>
      <c r="B56" s="1399" t="s">
        <v>367</v>
      </c>
      <c r="C56" s="1930" t="s">
        <v>1416</v>
      </c>
      <c r="D56" s="1930" t="s">
        <v>331</v>
      </c>
      <c r="E56" s="1939">
        <v>0</v>
      </c>
    </row>
    <row r="57" spans="1:5" ht="12.75" x14ac:dyDescent="0.2">
      <c r="A57" s="1405" t="s">
        <v>826</v>
      </c>
      <c r="B57" s="1399" t="s">
        <v>368</v>
      </c>
      <c r="C57" s="1930" t="s">
        <v>699</v>
      </c>
      <c r="D57" s="1930" t="s">
        <v>703</v>
      </c>
      <c r="E57" s="1391">
        <f>+IF($A$19&lt;30,$E$22,IF($A$19&gt;60,$E$24,$E$23))</f>
        <v>0.6</v>
      </c>
    </row>
    <row r="58" spans="1:5" ht="12.75" x14ac:dyDescent="0.2">
      <c r="A58" s="1405" t="s">
        <v>827</v>
      </c>
      <c r="B58" s="1399" t="s">
        <v>391</v>
      </c>
      <c r="C58" s="1930" t="s">
        <v>700</v>
      </c>
      <c r="D58" s="1930" t="s">
        <v>702</v>
      </c>
      <c r="E58" s="1391">
        <f>+IF($A$19&lt;30,$E$22,IF($A$19&gt;60,$E$24,$E$23))</f>
        <v>0.6</v>
      </c>
    </row>
    <row r="59" spans="1:5" ht="12.75" x14ac:dyDescent="0.2">
      <c r="A59" s="1405">
        <v>1835</v>
      </c>
      <c r="B59" s="1399" t="s">
        <v>75</v>
      </c>
      <c r="C59" s="1930" t="s">
        <v>701</v>
      </c>
      <c r="D59" s="1930" t="s">
        <v>704</v>
      </c>
      <c r="E59" s="1391">
        <f>+IF($A$19&lt;30,$E$22,IF($A$19&gt;60,$E$24,$E$23))</f>
        <v>0.6</v>
      </c>
    </row>
    <row r="60" spans="1:5" ht="25.5" x14ac:dyDescent="0.2">
      <c r="A60" s="1405" t="s">
        <v>828</v>
      </c>
      <c r="B60" s="1399" t="s">
        <v>392</v>
      </c>
      <c r="C60" s="1930" t="s">
        <v>1416</v>
      </c>
      <c r="D60" s="1930" t="s">
        <v>331</v>
      </c>
      <c r="E60" s="1939">
        <v>0</v>
      </c>
    </row>
    <row r="61" spans="1:5" ht="25.5" x14ac:dyDescent="0.2">
      <c r="A61" s="1405" t="s">
        <v>829</v>
      </c>
      <c r="B61" s="1399" t="s">
        <v>393</v>
      </c>
      <c r="C61" s="1930" t="s">
        <v>699</v>
      </c>
      <c r="D61" s="1930" t="s">
        <v>703</v>
      </c>
      <c r="E61" s="1391">
        <f>+IF($A$19&lt;30,$E$22,IF($A$19&gt;60,$E$24,$E$23))</f>
        <v>0.6</v>
      </c>
    </row>
    <row r="62" spans="1:5" ht="25.5" x14ac:dyDescent="0.2">
      <c r="A62" s="1405" t="s">
        <v>830</v>
      </c>
      <c r="B62" s="1399" t="s">
        <v>394</v>
      </c>
      <c r="C62" s="1930" t="s">
        <v>700</v>
      </c>
      <c r="D62" s="1930" t="s">
        <v>702</v>
      </c>
      <c r="E62" s="1391">
        <f>+IF($A$19&lt;30,$E$22,IF($A$19&gt;60,$E$24,$E$23))</f>
        <v>0.6</v>
      </c>
    </row>
    <row r="63" spans="1:5" ht="12.75" x14ac:dyDescent="0.2">
      <c r="A63" s="1405">
        <v>1840</v>
      </c>
      <c r="B63" s="1399" t="s">
        <v>76</v>
      </c>
      <c r="C63" s="1930" t="s">
        <v>701</v>
      </c>
      <c r="D63" s="1930" t="s">
        <v>704</v>
      </c>
      <c r="E63" s="1391">
        <f>+IF($A$19&lt;30,$E$22,IF($A$19&gt;60,$E$24,$E$23))</f>
        <v>0.6</v>
      </c>
    </row>
    <row r="64" spans="1:5" ht="12.75" x14ac:dyDescent="0.2">
      <c r="A64" s="1405" t="s">
        <v>831</v>
      </c>
      <c r="B64" s="1399" t="s">
        <v>395</v>
      </c>
      <c r="C64" s="1930" t="s">
        <v>1416</v>
      </c>
      <c r="D64" s="1930"/>
      <c r="E64" s="1391">
        <v>0</v>
      </c>
    </row>
    <row r="65" spans="1:7" ht="12.75" x14ac:dyDescent="0.2">
      <c r="A65" s="1405" t="s">
        <v>832</v>
      </c>
      <c r="B65" s="1399" t="s">
        <v>396</v>
      </c>
      <c r="C65" s="1930" t="s">
        <v>699</v>
      </c>
      <c r="D65" s="1930" t="s">
        <v>703</v>
      </c>
      <c r="E65" s="1391">
        <f>+IF($A$19&lt;30,$E$22,IF($A$19&gt;60,$E$24,$E$23))</f>
        <v>0.6</v>
      </c>
    </row>
    <row r="66" spans="1:7" ht="12.75" x14ac:dyDescent="0.2">
      <c r="A66" s="1405" t="s">
        <v>833</v>
      </c>
      <c r="B66" s="1399" t="s">
        <v>397</v>
      </c>
      <c r="C66" s="1930" t="s">
        <v>700</v>
      </c>
      <c r="D66" s="1930" t="s">
        <v>702</v>
      </c>
      <c r="E66" s="1391">
        <f>+IF($A$19&lt;30,$E$22,IF($A$19&gt;60,$E$24,$E$23))</f>
        <v>0.6</v>
      </c>
    </row>
    <row r="67" spans="1:7" ht="12.75" x14ac:dyDescent="0.2">
      <c r="A67" s="1405">
        <v>1845</v>
      </c>
      <c r="B67" s="1399" t="s">
        <v>84</v>
      </c>
      <c r="C67" s="1930" t="s">
        <v>701</v>
      </c>
      <c r="D67" s="1930" t="s">
        <v>704</v>
      </c>
      <c r="E67" s="1391">
        <f>+IF($A$19&lt;30,$E$22,IF($A$19&gt;60,$E$24,$E$23))</f>
        <v>0.6</v>
      </c>
    </row>
    <row r="68" spans="1:7" ht="25.5" x14ac:dyDescent="0.2">
      <c r="A68" s="1405" t="s">
        <v>834</v>
      </c>
      <c r="B68" s="1399" t="s">
        <v>398</v>
      </c>
      <c r="C68" s="1930" t="s">
        <v>1416</v>
      </c>
      <c r="D68" s="1930" t="s">
        <v>331</v>
      </c>
      <c r="E68" s="1939">
        <v>0</v>
      </c>
    </row>
    <row r="69" spans="1:7" ht="25.5" x14ac:dyDescent="0.2">
      <c r="A69" s="1405" t="s">
        <v>835</v>
      </c>
      <c r="B69" s="1399" t="s">
        <v>399</v>
      </c>
      <c r="C69" s="1930" t="s">
        <v>699</v>
      </c>
      <c r="D69" s="1930" t="s">
        <v>703</v>
      </c>
      <c r="E69" s="1391">
        <f>+IF($A$19&lt;30,$E$22,IF($A$19&gt;60,$E$24,$E$23))</f>
        <v>0.6</v>
      </c>
    </row>
    <row r="70" spans="1:7" ht="25.5" x14ac:dyDescent="0.2">
      <c r="A70" s="1405" t="s">
        <v>836</v>
      </c>
      <c r="B70" s="1399" t="s">
        <v>631</v>
      </c>
      <c r="C70" s="1930" t="s">
        <v>700</v>
      </c>
      <c r="D70" s="1930" t="s">
        <v>702</v>
      </c>
      <c r="E70" s="1391">
        <f>+IF($A$19&lt;30,$E$22,IF($A$19&gt;60,$E$24,$E$23))</f>
        <v>0.6</v>
      </c>
    </row>
    <row r="71" spans="1:7" ht="12.75" x14ac:dyDescent="0.2">
      <c r="A71" s="1405">
        <v>1850</v>
      </c>
      <c r="B71" s="1399" t="s">
        <v>90</v>
      </c>
      <c r="C71" s="1930" t="s">
        <v>1058</v>
      </c>
      <c r="D71" s="1930" t="s">
        <v>1053</v>
      </c>
      <c r="E71" s="1391">
        <f>+IF($A$19&lt;30,$E$22,IF($A$19&gt;60,$E$25,$E$23))</f>
        <v>0.6</v>
      </c>
    </row>
    <row r="72" spans="1:7" ht="12.75" x14ac:dyDescent="0.2">
      <c r="A72" s="1405">
        <v>1855</v>
      </c>
      <c r="B72" s="1399" t="s">
        <v>92</v>
      </c>
      <c r="C72" s="1931"/>
      <c r="D72" s="1931" t="s">
        <v>1274</v>
      </c>
      <c r="E72" s="1938">
        <v>1</v>
      </c>
    </row>
    <row r="73" spans="1:7" ht="12.75" x14ac:dyDescent="0.2">
      <c r="A73" s="1405">
        <v>1860</v>
      </c>
      <c r="B73" s="1399" t="s">
        <v>93</v>
      </c>
      <c r="C73" s="1931"/>
      <c r="D73" s="1931" t="s">
        <v>774</v>
      </c>
      <c r="E73" s="1938">
        <v>1</v>
      </c>
      <c r="F73" s="318"/>
      <c r="G73" s="318"/>
    </row>
    <row r="74" spans="1:7" ht="12.75" x14ac:dyDescent="0.2">
      <c r="A74" s="1405"/>
      <c r="B74" s="1399" t="str">
        <f>'I3 TB Data'!B147</f>
        <v>blank row</v>
      </c>
      <c r="C74" s="1931"/>
      <c r="D74" s="1931"/>
      <c r="E74" s="1938"/>
      <c r="F74" s="318"/>
      <c r="G74" s="318"/>
    </row>
    <row r="75" spans="1:7" ht="25.5" x14ac:dyDescent="0.2">
      <c r="A75" s="1405">
        <v>1565</v>
      </c>
      <c r="B75" s="1399" t="s">
        <v>893</v>
      </c>
      <c r="C75" s="1931"/>
      <c r="D75" s="1931" t="s">
        <v>1270</v>
      </c>
      <c r="E75" s="1938">
        <v>1</v>
      </c>
      <c r="F75" s="318"/>
      <c r="G75" s="318"/>
    </row>
    <row r="76" spans="1:7" ht="12.75" x14ac:dyDescent="0.2">
      <c r="A76" s="1405"/>
      <c r="B76" s="1393" t="s">
        <v>0</v>
      </c>
      <c r="C76" s="1932"/>
      <c r="D76" s="1932"/>
      <c r="E76" s="1394"/>
    </row>
    <row r="77" spans="1:7" ht="25.5" x14ac:dyDescent="0.2">
      <c r="A77" s="2270" t="s">
        <v>1702</v>
      </c>
      <c r="B77" s="1399" t="s">
        <v>1581</v>
      </c>
      <c r="C77" s="2271" t="s">
        <v>1703</v>
      </c>
      <c r="D77" s="1931"/>
      <c r="E77" s="1395"/>
    </row>
    <row r="78" spans="1:7" ht="12.75" x14ac:dyDescent="0.2">
      <c r="A78" s="1396"/>
      <c r="B78" s="1396"/>
      <c r="C78" s="1933"/>
      <c r="D78" s="1933"/>
      <c r="E78" s="1397"/>
    </row>
    <row r="79" spans="1:7" ht="12.75" x14ac:dyDescent="0.2">
      <c r="A79" s="1405"/>
      <c r="B79" s="1393" t="s">
        <v>338</v>
      </c>
      <c r="C79" s="1934"/>
      <c r="D79" s="1934"/>
      <c r="E79" s="1398"/>
    </row>
    <row r="80" spans="1:7" ht="12.75" x14ac:dyDescent="0.2">
      <c r="A80" s="1405">
        <v>5005</v>
      </c>
      <c r="B80" s="1399" t="s">
        <v>984</v>
      </c>
      <c r="C80" s="1931" t="s">
        <v>914</v>
      </c>
      <c r="D80" s="1931" t="s">
        <v>915</v>
      </c>
      <c r="E80" s="1391">
        <f>+IF($A$19&lt;30,$E$22,IF($A$19&gt;60,$E$24,$E$23))</f>
        <v>0.6</v>
      </c>
    </row>
    <row r="81" spans="1:5" ht="12.75" x14ac:dyDescent="0.2">
      <c r="A81" s="1405">
        <v>5010</v>
      </c>
      <c r="B81" s="1399" t="s">
        <v>576</v>
      </c>
      <c r="C81" s="1931" t="s">
        <v>914</v>
      </c>
      <c r="D81" s="1931" t="s">
        <v>915</v>
      </c>
      <c r="E81" s="1391">
        <f>+IF($A$19&lt;30,$E$22,IF($A$19&gt;60,$E$24,$E$23))</f>
        <v>0.6</v>
      </c>
    </row>
    <row r="82" spans="1:5" ht="12.75" x14ac:dyDescent="0.2">
      <c r="A82" s="1405">
        <v>5012</v>
      </c>
      <c r="B82" s="1399" t="s">
        <v>975</v>
      </c>
      <c r="C82" s="1931" t="s">
        <v>1246</v>
      </c>
      <c r="D82" s="1931"/>
      <c r="E82" s="1938">
        <v>0</v>
      </c>
    </row>
    <row r="83" spans="1:5" ht="25.5" x14ac:dyDescent="0.2">
      <c r="A83" s="1405">
        <v>5014</v>
      </c>
      <c r="B83" s="1399" t="s">
        <v>976</v>
      </c>
      <c r="C83" s="1931" t="s">
        <v>1260</v>
      </c>
      <c r="D83" s="1931"/>
      <c r="E83" s="1938">
        <v>0</v>
      </c>
    </row>
    <row r="84" spans="1:5" ht="25.5" x14ac:dyDescent="0.2">
      <c r="A84" s="1405">
        <v>5015</v>
      </c>
      <c r="B84" s="1399" t="s">
        <v>977</v>
      </c>
      <c r="C84" s="1931" t="s">
        <v>1260</v>
      </c>
      <c r="D84" s="1931"/>
      <c r="E84" s="1938">
        <v>0</v>
      </c>
    </row>
    <row r="85" spans="1:5" ht="25.5" x14ac:dyDescent="0.2">
      <c r="A85" s="1405">
        <v>5016</v>
      </c>
      <c r="B85" s="1399" t="s">
        <v>978</v>
      </c>
      <c r="C85" s="1931" t="s">
        <v>1261</v>
      </c>
      <c r="D85" s="1931"/>
      <c r="E85" s="1938">
        <v>0</v>
      </c>
    </row>
    <row r="86" spans="1:5" ht="25.5" x14ac:dyDescent="0.2">
      <c r="A86" s="1405">
        <v>5017</v>
      </c>
      <c r="B86" s="1399" t="s">
        <v>552</v>
      </c>
      <c r="C86" s="1931" t="s">
        <v>1261</v>
      </c>
      <c r="D86" s="1931"/>
      <c r="E86" s="1938">
        <v>0</v>
      </c>
    </row>
    <row r="87" spans="1:5" ht="25.5" x14ac:dyDescent="0.2">
      <c r="A87" s="1405">
        <v>5020</v>
      </c>
      <c r="B87" s="1399" t="s">
        <v>553</v>
      </c>
      <c r="C87" s="1935" t="s">
        <v>1284</v>
      </c>
      <c r="D87" s="1935" t="s">
        <v>496</v>
      </c>
      <c r="E87" s="1391">
        <f>+IF($A$19&lt;30,$E$22,IF($A$19&gt;60,$E$24,$E$23))</f>
        <v>0.6</v>
      </c>
    </row>
    <row r="88" spans="1:5" ht="25.5" x14ac:dyDescent="0.2">
      <c r="A88" s="1405">
        <v>5025</v>
      </c>
      <c r="B88" s="1399" t="s">
        <v>1582</v>
      </c>
      <c r="C88" s="1935" t="s">
        <v>1284</v>
      </c>
      <c r="D88" s="1935" t="s">
        <v>496</v>
      </c>
      <c r="E88" s="1391">
        <f>+IF($A$19&lt;30,$E$22,IF($A$19&gt;60,$E$24,$E$23))</f>
        <v>0.6</v>
      </c>
    </row>
    <row r="89" spans="1:5" ht="25.5" x14ac:dyDescent="0.2">
      <c r="A89" s="1405">
        <v>5030</v>
      </c>
      <c r="B89" s="1399" t="s">
        <v>560</v>
      </c>
      <c r="C89" s="1935" t="s">
        <v>1284</v>
      </c>
      <c r="D89" s="1935"/>
      <c r="E89" s="1939">
        <v>0</v>
      </c>
    </row>
    <row r="90" spans="1:5" ht="25.5" x14ac:dyDescent="0.2">
      <c r="A90" s="1405">
        <v>5035</v>
      </c>
      <c r="B90" s="1399" t="s">
        <v>1404</v>
      </c>
      <c r="C90" s="1930" t="s">
        <v>468</v>
      </c>
      <c r="D90" s="1930" t="s">
        <v>500</v>
      </c>
      <c r="E90" s="1391">
        <f>+IF($A$19&lt;30,$E$22,IF($A$19&gt;60,$E$25,$E$23))</f>
        <v>0.6</v>
      </c>
    </row>
    <row r="91" spans="1:5" ht="25.5" x14ac:dyDescent="0.2">
      <c r="A91" s="1405">
        <v>5040</v>
      </c>
      <c r="B91" s="1399" t="s">
        <v>4</v>
      </c>
      <c r="C91" s="1930" t="s">
        <v>467</v>
      </c>
      <c r="D91" s="1930" t="s">
        <v>499</v>
      </c>
      <c r="E91" s="1391">
        <f>+IF($A$19&lt;30,$E$22,IF($A$19&gt;60,$E$24,$E$23))</f>
        <v>0.6</v>
      </c>
    </row>
    <row r="92" spans="1:5" ht="38.25" x14ac:dyDescent="0.2">
      <c r="A92" s="1405">
        <v>5045</v>
      </c>
      <c r="B92" s="1399" t="s">
        <v>1583</v>
      </c>
      <c r="C92" s="1930" t="s">
        <v>467</v>
      </c>
      <c r="D92" s="1930" t="s">
        <v>499</v>
      </c>
      <c r="E92" s="1391">
        <f>+IF($A$19&lt;30,$E$22,IF($A$19&gt;60,$E$24,$E$23))</f>
        <v>0.6</v>
      </c>
    </row>
    <row r="93" spans="1:5" ht="25.5" x14ac:dyDescent="0.2">
      <c r="A93" s="1405">
        <v>5050</v>
      </c>
      <c r="B93" s="1399" t="s">
        <v>537</v>
      </c>
      <c r="C93" s="1930" t="s">
        <v>467</v>
      </c>
      <c r="D93" s="1930"/>
      <c r="E93" s="1939">
        <v>0</v>
      </c>
    </row>
    <row r="94" spans="1:5" ht="25.5" x14ac:dyDescent="0.2">
      <c r="A94" s="1405">
        <v>5055</v>
      </c>
      <c r="B94" s="1399" t="s">
        <v>1412</v>
      </c>
      <c r="C94" s="1930" t="s">
        <v>468</v>
      </c>
      <c r="D94" s="1930" t="s">
        <v>500</v>
      </c>
      <c r="E94" s="1391">
        <f>+IF($A$19&lt;30,$E$22,IF($A$19&gt;60,$E$25,$E$23))</f>
        <v>0.6</v>
      </c>
    </row>
    <row r="95" spans="1:5" ht="12.75" x14ac:dyDescent="0.2">
      <c r="A95" s="1405">
        <v>5065</v>
      </c>
      <c r="B95" s="1399" t="s">
        <v>1577</v>
      </c>
      <c r="C95" s="1931"/>
      <c r="D95" s="1931" t="s">
        <v>774</v>
      </c>
      <c r="E95" s="1938">
        <v>1</v>
      </c>
    </row>
    <row r="96" spans="1:5" ht="12.75" x14ac:dyDescent="0.2">
      <c r="A96" s="1405">
        <v>5070</v>
      </c>
      <c r="B96" s="1399" t="s">
        <v>1578</v>
      </c>
      <c r="C96" s="1931"/>
      <c r="D96" s="1931" t="s">
        <v>704</v>
      </c>
      <c r="E96" s="1938">
        <v>1</v>
      </c>
    </row>
    <row r="97" spans="1:5" ht="25.5" x14ac:dyDescent="0.2">
      <c r="A97" s="1405">
        <v>5075</v>
      </c>
      <c r="B97" s="1399" t="s">
        <v>1579</v>
      </c>
      <c r="C97" s="1931"/>
      <c r="D97" s="1931" t="s">
        <v>704</v>
      </c>
      <c r="E97" s="1938">
        <v>1</v>
      </c>
    </row>
    <row r="98" spans="1:5" ht="12.75" x14ac:dyDescent="0.2">
      <c r="A98" s="1405">
        <v>5085</v>
      </c>
      <c r="B98" s="1399" t="s">
        <v>1560</v>
      </c>
      <c r="C98" s="1931" t="s">
        <v>914</v>
      </c>
      <c r="D98" s="1931" t="s">
        <v>915</v>
      </c>
      <c r="E98" s="1391">
        <f>+IF($A$19&lt;30,$E$22,IF($A$19&gt;60,$E$24,$E$23))</f>
        <v>0.6</v>
      </c>
    </row>
    <row r="99" spans="1:5" ht="25.5" x14ac:dyDescent="0.2">
      <c r="A99" s="1405">
        <v>5090</v>
      </c>
      <c r="B99" s="1399" t="s">
        <v>1561</v>
      </c>
      <c r="C99" s="1930" t="s">
        <v>467</v>
      </c>
      <c r="D99" s="1930" t="s">
        <v>499</v>
      </c>
      <c r="E99" s="1391">
        <f>+IF($A$19&lt;30,$E$22,IF($A$19&gt;60,$E$24,$E$23))</f>
        <v>0.6</v>
      </c>
    </row>
    <row r="100" spans="1:5" ht="25.5" x14ac:dyDescent="0.2">
      <c r="A100" s="1405">
        <v>5095</v>
      </c>
      <c r="B100" s="1399" t="s">
        <v>1562</v>
      </c>
      <c r="C100" s="1935" t="s">
        <v>1284</v>
      </c>
      <c r="D100" s="1935" t="s">
        <v>496</v>
      </c>
      <c r="E100" s="1391">
        <f>+IF($A$19&lt;30,$E$22,IF($A$19&gt;60,$E$24,$E$23))</f>
        <v>0.6</v>
      </c>
    </row>
    <row r="101" spans="1:5" ht="12.75" x14ac:dyDescent="0.2">
      <c r="A101" s="1405"/>
      <c r="B101" s="1399"/>
      <c r="C101" s="1936"/>
      <c r="D101" s="1936"/>
      <c r="E101" s="1937"/>
    </row>
    <row r="102" spans="1:5" ht="12.75" x14ac:dyDescent="0.2">
      <c r="A102" s="1405"/>
      <c r="B102" s="1393" t="s">
        <v>339</v>
      </c>
      <c r="C102" s="1932"/>
      <c r="D102" s="1932"/>
      <c r="E102" s="1392"/>
    </row>
    <row r="103" spans="1:5" ht="12.75" x14ac:dyDescent="0.2">
      <c r="A103" s="1405">
        <v>4751</v>
      </c>
      <c r="B103" s="1393"/>
      <c r="C103" s="1932"/>
      <c r="D103" s="2223" t="s">
        <v>1734</v>
      </c>
      <c r="E103" s="1392">
        <v>1</v>
      </c>
    </row>
    <row r="104" spans="1:5" ht="25.5" x14ac:dyDescent="0.2">
      <c r="A104" s="1405">
        <v>5105</v>
      </c>
      <c r="B104" s="1399" t="s">
        <v>1336</v>
      </c>
      <c r="C104" s="1931" t="s">
        <v>914</v>
      </c>
      <c r="D104" s="1931" t="s">
        <v>915</v>
      </c>
      <c r="E104" s="1391">
        <f>+IF($A$19&lt;30,$E$22,IF($A$19&gt;60,$E$24,$E$23))</f>
        <v>0.6</v>
      </c>
    </row>
    <row r="105" spans="1:5" ht="25.5" x14ac:dyDescent="0.2">
      <c r="A105" s="1405">
        <v>5110</v>
      </c>
      <c r="B105" s="1399" t="s">
        <v>1406</v>
      </c>
      <c r="C105" s="1931" t="s">
        <v>1246</v>
      </c>
      <c r="D105" s="1931"/>
      <c r="E105" s="1939">
        <v>0</v>
      </c>
    </row>
    <row r="106" spans="1:5" ht="25.5" x14ac:dyDescent="0.2">
      <c r="A106" s="1405">
        <v>5112</v>
      </c>
      <c r="B106" s="1399" t="s">
        <v>1370</v>
      </c>
      <c r="C106" s="1930" t="s">
        <v>1260</v>
      </c>
      <c r="D106" s="1931"/>
      <c r="E106" s="1939">
        <v>0</v>
      </c>
    </row>
    <row r="107" spans="1:5" ht="25.5" x14ac:dyDescent="0.2">
      <c r="A107" s="1405">
        <v>5114</v>
      </c>
      <c r="B107" s="1399" t="s">
        <v>7</v>
      </c>
      <c r="C107" s="1930" t="s">
        <v>1261</v>
      </c>
      <c r="D107" s="1931"/>
      <c r="E107" s="1939">
        <v>0</v>
      </c>
    </row>
    <row r="108" spans="1:5" ht="25.5" x14ac:dyDescent="0.2">
      <c r="A108" s="1405">
        <v>5120</v>
      </c>
      <c r="B108" s="1399" t="s">
        <v>8</v>
      </c>
      <c r="C108" s="1930" t="s">
        <v>1262</v>
      </c>
      <c r="D108" s="1930" t="s">
        <v>488</v>
      </c>
      <c r="E108" s="1391">
        <f>+IF($A$19&lt;30,$E$22,IF($A$19&gt;60,$E$24,$E$23))</f>
        <v>0.6</v>
      </c>
    </row>
    <row r="109" spans="1:5" ht="25.5" x14ac:dyDescent="0.2">
      <c r="A109" s="1405">
        <v>5125</v>
      </c>
      <c r="B109" s="1399" t="s">
        <v>1372</v>
      </c>
      <c r="C109" s="1930" t="s">
        <v>1263</v>
      </c>
      <c r="D109" s="1930" t="s">
        <v>489</v>
      </c>
      <c r="E109" s="1391">
        <f>+IF($A$19&lt;30,$E$22,IF($A$19&gt;60,$E$24,$E$23))</f>
        <v>0.6</v>
      </c>
    </row>
    <row r="110" spans="1:5" ht="12.75" x14ac:dyDescent="0.2">
      <c r="A110" s="1405">
        <v>5130</v>
      </c>
      <c r="B110" s="1399" t="s">
        <v>9</v>
      </c>
      <c r="C110" s="1931"/>
      <c r="D110" s="1931" t="s">
        <v>501</v>
      </c>
      <c r="E110" s="1939">
        <v>1</v>
      </c>
    </row>
    <row r="111" spans="1:5" ht="25.5" x14ac:dyDescent="0.2">
      <c r="A111" s="1405">
        <v>5135</v>
      </c>
      <c r="B111" s="1399" t="s">
        <v>10</v>
      </c>
      <c r="C111" s="1935" t="s">
        <v>1284</v>
      </c>
      <c r="D111" s="1935" t="s">
        <v>496</v>
      </c>
      <c r="E111" s="1391">
        <f>+IF($A$19&lt;30,$E$22,IF($A$19&gt;60,$E$24,$E$23))</f>
        <v>0.6</v>
      </c>
    </row>
    <row r="112" spans="1:5" ht="12.75" x14ac:dyDescent="0.2">
      <c r="A112" s="1405">
        <v>5145</v>
      </c>
      <c r="B112" s="1399" t="s">
        <v>11</v>
      </c>
      <c r="C112" s="1930" t="s">
        <v>1285</v>
      </c>
      <c r="D112" s="1930" t="s">
        <v>497</v>
      </c>
      <c r="E112" s="1391">
        <f>+IF($A$19&lt;30,$E$22,IF($A$19&gt;60,$E$24,$E$23))</f>
        <v>0.6</v>
      </c>
    </row>
    <row r="113" spans="1:5" ht="25.5" x14ac:dyDescent="0.2">
      <c r="A113" s="1405">
        <v>5150</v>
      </c>
      <c r="B113" s="1399" t="s">
        <v>12</v>
      </c>
      <c r="C113" s="1930" t="s">
        <v>466</v>
      </c>
      <c r="D113" s="1930" t="s">
        <v>498</v>
      </c>
      <c r="E113" s="1391">
        <f>+IF($A$19&lt;30,$E$22,IF($A$19&gt;60,$E$24,$E$23))</f>
        <v>0.6</v>
      </c>
    </row>
    <row r="114" spans="1:5" ht="12.75" x14ac:dyDescent="0.2">
      <c r="A114" s="1405">
        <v>5155</v>
      </c>
      <c r="B114" s="1399" t="s">
        <v>13</v>
      </c>
      <c r="C114" s="1931"/>
      <c r="D114" s="1931" t="s">
        <v>501</v>
      </c>
      <c r="E114" s="1939">
        <v>1</v>
      </c>
    </row>
    <row r="115" spans="1:5" ht="12.75" x14ac:dyDescent="0.2">
      <c r="A115" s="1405">
        <v>5160</v>
      </c>
      <c r="B115" s="1399" t="s">
        <v>14</v>
      </c>
      <c r="C115" s="1930" t="s">
        <v>468</v>
      </c>
      <c r="D115" s="1930" t="s">
        <v>500</v>
      </c>
      <c r="E115" s="1391">
        <f>+IF($A$19&lt;30,$E$22,IF($A$19&gt;60,$E$25,$E$23))</f>
        <v>0.6</v>
      </c>
    </row>
    <row r="116" spans="1:5" ht="12.75" x14ac:dyDescent="0.2">
      <c r="A116" s="1405">
        <v>5175</v>
      </c>
      <c r="B116" s="1399" t="s">
        <v>1521</v>
      </c>
      <c r="C116" s="1931"/>
      <c r="D116" s="1931" t="s">
        <v>502</v>
      </c>
      <c r="E116" s="1938">
        <v>1</v>
      </c>
    </row>
    <row r="117" spans="1:5" ht="12.75" x14ac:dyDescent="0.2">
      <c r="A117" s="1405">
        <v>5305</v>
      </c>
      <c r="B117" s="1399" t="s">
        <v>1531</v>
      </c>
      <c r="C117" s="1931"/>
      <c r="D117" s="1931" t="s">
        <v>1273</v>
      </c>
      <c r="E117" s="1938">
        <v>1</v>
      </c>
    </row>
    <row r="118" spans="1:5" ht="12.75" x14ac:dyDescent="0.2">
      <c r="A118" s="1405">
        <v>5310</v>
      </c>
      <c r="B118" s="1399" t="s">
        <v>286</v>
      </c>
      <c r="C118" s="1931"/>
      <c r="D118" s="1931" t="s">
        <v>775</v>
      </c>
      <c r="E118" s="1938">
        <v>1</v>
      </c>
    </row>
    <row r="119" spans="1:5" ht="12.75" x14ac:dyDescent="0.2">
      <c r="A119" s="1405">
        <v>5315</v>
      </c>
      <c r="B119" s="1399" t="s">
        <v>1135</v>
      </c>
      <c r="C119" s="1931"/>
      <c r="D119" s="1931" t="s">
        <v>1273</v>
      </c>
      <c r="E119" s="1938">
        <v>1</v>
      </c>
    </row>
    <row r="120" spans="1:5" ht="12.75" x14ac:dyDescent="0.2">
      <c r="A120" s="1405">
        <v>5320</v>
      </c>
      <c r="B120" s="1399" t="s">
        <v>1136</v>
      </c>
      <c r="C120" s="1931"/>
      <c r="D120" s="1931" t="s">
        <v>1273</v>
      </c>
      <c r="E120" s="1938">
        <v>1</v>
      </c>
    </row>
    <row r="121" spans="1:5" ht="12.75" x14ac:dyDescent="0.2">
      <c r="A121" s="1405">
        <v>5325</v>
      </c>
      <c r="B121" s="1399" t="s">
        <v>1137</v>
      </c>
      <c r="C121" s="1931"/>
      <c r="D121" s="1931" t="s">
        <v>1273</v>
      </c>
      <c r="E121" s="1938">
        <v>1</v>
      </c>
    </row>
    <row r="122" spans="1:5" ht="12.75" x14ac:dyDescent="0.2">
      <c r="A122" s="1405">
        <v>5330</v>
      </c>
      <c r="B122" s="1399" t="s">
        <v>1138</v>
      </c>
      <c r="C122" s="1931"/>
      <c r="D122" s="1931" t="s">
        <v>1273</v>
      </c>
      <c r="E122" s="1938">
        <v>1</v>
      </c>
    </row>
    <row r="123" spans="1:5" ht="12.75" x14ac:dyDescent="0.2">
      <c r="A123" s="1405">
        <v>5335</v>
      </c>
      <c r="B123" s="1399" t="s">
        <v>1139</v>
      </c>
      <c r="C123" s="1931"/>
      <c r="D123" s="1931" t="s">
        <v>1342</v>
      </c>
      <c r="E123" s="1938">
        <v>1</v>
      </c>
    </row>
    <row r="124" spans="1:5" ht="25.5" x14ac:dyDescent="0.2">
      <c r="A124" s="1405">
        <v>5340</v>
      </c>
      <c r="B124" s="1399" t="s">
        <v>1140</v>
      </c>
      <c r="C124" s="1931"/>
      <c r="D124" s="1931" t="s">
        <v>1273</v>
      </c>
      <c r="E124" s="1938">
        <v>1</v>
      </c>
    </row>
    <row r="125" spans="1:5" ht="12.75" x14ac:dyDescent="0.2">
      <c r="A125" s="1406"/>
      <c r="B125" s="1407"/>
      <c r="C125" s="1406"/>
      <c r="D125" s="1406"/>
      <c r="E125" s="1410"/>
    </row>
    <row r="126" spans="1:5" ht="12.75" x14ac:dyDescent="0.2">
      <c r="A126" s="1406"/>
      <c r="B126" s="1407"/>
      <c r="C126" s="1406"/>
      <c r="D126" s="1406"/>
      <c r="E126" s="1410"/>
    </row>
    <row r="127" spans="1:5" ht="12.75" x14ac:dyDescent="0.2">
      <c r="A127" s="1406"/>
      <c r="B127" s="1407"/>
      <c r="C127" s="1406"/>
      <c r="D127" s="1406"/>
      <c r="E127" s="1410"/>
    </row>
    <row r="128" spans="1:5" ht="12.75" x14ac:dyDescent="0.2">
      <c r="A128" s="1406"/>
      <c r="B128" s="1407"/>
      <c r="C128" s="1406"/>
      <c r="D128" s="1406"/>
      <c r="E128" s="1410"/>
    </row>
    <row r="129" spans="1:5" ht="12.75" x14ac:dyDescent="0.2">
      <c r="A129" s="1406"/>
      <c r="B129" s="1407"/>
      <c r="C129" s="1406"/>
      <c r="D129" s="1406"/>
      <c r="E129" s="1410"/>
    </row>
    <row r="130" spans="1:5" ht="12.75" x14ac:dyDescent="0.2">
      <c r="A130" s="1406"/>
      <c r="B130" s="1407"/>
      <c r="C130" s="1406"/>
      <c r="D130" s="1406"/>
      <c r="E130" s="1410"/>
    </row>
    <row r="131" spans="1:5" ht="12.75" x14ac:dyDescent="0.2">
      <c r="A131" s="1406"/>
      <c r="B131" s="1407"/>
      <c r="C131" s="1406"/>
      <c r="D131" s="1406"/>
      <c r="E131" s="1410"/>
    </row>
    <row r="132" spans="1:5" ht="12.75" x14ac:dyDescent="0.2">
      <c r="A132" s="1406"/>
      <c r="B132" s="1407"/>
      <c r="C132" s="1406"/>
      <c r="D132" s="1406"/>
      <c r="E132" s="1410"/>
    </row>
    <row r="133" spans="1:5" ht="12.75" x14ac:dyDescent="0.2">
      <c r="A133" s="1406"/>
      <c r="B133" s="1407"/>
      <c r="C133" s="1406"/>
      <c r="D133" s="1406"/>
      <c r="E133" s="1410"/>
    </row>
    <row r="134" spans="1:5" ht="12.75" x14ac:dyDescent="0.2">
      <c r="A134" s="1406"/>
      <c r="B134" s="1407"/>
      <c r="C134" s="1406"/>
      <c r="D134" s="1406"/>
      <c r="E134" s="1410"/>
    </row>
    <row r="135" spans="1:5" ht="12.75" x14ac:dyDescent="0.2">
      <c r="A135" s="1406"/>
      <c r="B135" s="1407"/>
      <c r="C135" s="1406"/>
      <c r="D135" s="1406"/>
      <c r="E135" s="1410"/>
    </row>
    <row r="136" spans="1:5" ht="12.75" x14ac:dyDescent="0.2">
      <c r="A136" s="1406"/>
      <c r="B136" s="1407"/>
      <c r="C136" s="1406"/>
      <c r="D136" s="1406"/>
      <c r="E136" s="1410"/>
    </row>
    <row r="137" spans="1:5" ht="12.75" x14ac:dyDescent="0.2">
      <c r="A137" s="1406"/>
      <c r="B137" s="1407"/>
      <c r="C137" s="1406"/>
      <c r="D137" s="1406"/>
      <c r="E137" s="1410"/>
    </row>
    <row r="138" spans="1:5" ht="12.75" x14ac:dyDescent="0.2">
      <c r="A138" s="1406"/>
      <c r="B138" s="1407"/>
      <c r="C138" s="1406"/>
      <c r="D138" s="1406"/>
      <c r="E138" s="1410"/>
    </row>
    <row r="139" spans="1:5" ht="12.75" x14ac:dyDescent="0.2">
      <c r="A139" s="1406"/>
      <c r="B139" s="1407"/>
      <c r="C139" s="1406"/>
      <c r="D139" s="1406"/>
      <c r="E139" s="1410"/>
    </row>
    <row r="140" spans="1:5" ht="12.75" x14ac:dyDescent="0.2">
      <c r="A140" s="1406"/>
      <c r="B140" s="1407"/>
      <c r="C140" s="1406"/>
      <c r="D140" s="1406"/>
      <c r="E140" s="1410"/>
    </row>
    <row r="141" spans="1:5" ht="12.75" x14ac:dyDescent="0.2">
      <c r="A141" s="1406"/>
      <c r="B141" s="1407"/>
      <c r="C141" s="1406"/>
      <c r="D141" s="1406"/>
      <c r="E141" s="1410"/>
    </row>
    <row r="142" spans="1:5" ht="12.75" x14ac:dyDescent="0.2">
      <c r="A142" s="1406"/>
      <c r="B142" s="1407"/>
      <c r="C142" s="1406"/>
      <c r="D142" s="1406"/>
      <c r="E142" s="1410"/>
    </row>
    <row r="143" spans="1:5" ht="12.75" x14ac:dyDescent="0.2">
      <c r="A143" s="1406"/>
      <c r="B143" s="1407"/>
      <c r="C143" s="1406"/>
      <c r="D143" s="1406"/>
      <c r="E143" s="1410"/>
    </row>
    <row r="144" spans="1:5" ht="12.75" x14ac:dyDescent="0.2">
      <c r="A144" s="1406"/>
      <c r="B144" s="1407"/>
      <c r="C144" s="1406"/>
      <c r="D144" s="1406"/>
      <c r="E144" s="1410"/>
    </row>
    <row r="145" spans="1:5" ht="12.75" x14ac:dyDescent="0.2">
      <c r="A145" s="1406"/>
      <c r="B145" s="1407"/>
      <c r="C145" s="1406"/>
      <c r="D145" s="1406"/>
      <c r="E145" s="1410"/>
    </row>
    <row r="146" spans="1:5" ht="12.75" x14ac:dyDescent="0.2">
      <c r="A146" s="1406"/>
      <c r="B146" s="1407"/>
      <c r="C146" s="1406"/>
      <c r="D146" s="1406"/>
      <c r="E146" s="1410"/>
    </row>
    <row r="147" spans="1:5" ht="12.75" x14ac:dyDescent="0.2">
      <c r="A147" s="1406"/>
      <c r="B147" s="1407"/>
      <c r="C147" s="1406"/>
      <c r="D147" s="1406"/>
      <c r="E147" s="1410"/>
    </row>
    <row r="148" spans="1:5" ht="12.75" x14ac:dyDescent="0.2">
      <c r="A148" s="1406"/>
      <c r="B148" s="1407"/>
      <c r="C148" s="1406"/>
      <c r="D148" s="1406"/>
      <c r="E148" s="1410"/>
    </row>
    <row r="149" spans="1:5" ht="12.75" x14ac:dyDescent="0.2">
      <c r="A149" s="1406"/>
      <c r="B149" s="1407"/>
      <c r="C149" s="1406"/>
      <c r="D149" s="1406"/>
      <c r="E149" s="1410"/>
    </row>
    <row r="150" spans="1:5" ht="12.75" x14ac:dyDescent="0.2">
      <c r="A150" s="1406"/>
      <c r="B150" s="1407"/>
      <c r="C150" s="1406"/>
      <c r="D150" s="1406"/>
      <c r="E150" s="1410"/>
    </row>
    <row r="151" spans="1:5" ht="12.75" x14ac:dyDescent="0.2">
      <c r="A151" s="1406"/>
      <c r="B151" s="1407"/>
      <c r="C151" s="1406"/>
      <c r="D151" s="1406"/>
      <c r="E151" s="1410"/>
    </row>
    <row r="152" spans="1:5" ht="12.75" x14ac:dyDescent="0.2">
      <c r="A152" s="1406"/>
      <c r="B152" s="1407"/>
      <c r="C152" s="1406"/>
      <c r="D152" s="1406"/>
      <c r="E152" s="1410"/>
    </row>
    <row r="153" spans="1:5" ht="12.75" x14ac:dyDescent="0.2">
      <c r="A153" s="1406"/>
      <c r="B153" s="1407"/>
      <c r="C153" s="1406"/>
      <c r="D153" s="1406"/>
      <c r="E153" s="1410"/>
    </row>
    <row r="154" spans="1:5" ht="12.75" x14ac:dyDescent="0.2">
      <c r="A154" s="1406"/>
      <c r="B154" s="1407"/>
      <c r="C154" s="1406"/>
      <c r="D154" s="1406"/>
      <c r="E154" s="1410"/>
    </row>
    <row r="155" spans="1:5" ht="12.75" x14ac:dyDescent="0.2">
      <c r="A155" s="1406"/>
      <c r="B155" s="1407"/>
      <c r="C155" s="1406"/>
      <c r="D155" s="1406"/>
      <c r="E155" s="1410"/>
    </row>
    <row r="156" spans="1:5" ht="12.75" x14ac:dyDescent="0.2">
      <c r="A156" s="1406"/>
      <c r="B156" s="1407"/>
      <c r="C156" s="1406"/>
      <c r="D156" s="1406"/>
      <c r="E156" s="1410"/>
    </row>
    <row r="157" spans="1:5" ht="12.75" x14ac:dyDescent="0.2">
      <c r="A157" s="1406"/>
      <c r="B157" s="1407"/>
      <c r="C157" s="1406"/>
      <c r="D157" s="1406"/>
      <c r="E157" s="1410"/>
    </row>
    <row r="158" spans="1:5" ht="12.75" x14ac:dyDescent="0.2">
      <c r="A158" s="1406"/>
      <c r="B158" s="1407"/>
      <c r="C158" s="1406"/>
      <c r="D158" s="1406"/>
      <c r="E158" s="1410"/>
    </row>
    <row r="159" spans="1:5" ht="12.75" x14ac:dyDescent="0.2">
      <c r="A159" s="1406"/>
      <c r="B159" s="1407"/>
      <c r="C159" s="1406"/>
      <c r="D159" s="1406"/>
      <c r="E159" s="1410"/>
    </row>
    <row r="160" spans="1:5" ht="12.75" x14ac:dyDescent="0.2">
      <c r="A160" s="1406"/>
      <c r="B160" s="1407"/>
      <c r="C160" s="1406"/>
      <c r="D160" s="1406"/>
      <c r="E160" s="1410"/>
    </row>
    <row r="161" spans="1:5" ht="12.75" x14ac:dyDescent="0.2">
      <c r="A161" s="1406"/>
      <c r="B161" s="1407"/>
      <c r="C161" s="1406"/>
      <c r="D161" s="1406"/>
      <c r="E161" s="1410"/>
    </row>
    <row r="162" spans="1:5" ht="12.75" x14ac:dyDescent="0.2">
      <c r="A162" s="1406"/>
      <c r="B162" s="1407"/>
      <c r="C162" s="1406"/>
      <c r="D162" s="1406"/>
      <c r="E162" s="1410"/>
    </row>
    <row r="163" spans="1:5" ht="12.75" x14ac:dyDescent="0.2">
      <c r="A163" s="1406"/>
      <c r="B163" s="1407"/>
      <c r="C163" s="1406"/>
      <c r="D163" s="1406"/>
      <c r="E163" s="1410"/>
    </row>
    <row r="164" spans="1:5" x14ac:dyDescent="0.2">
      <c r="A164" s="318"/>
      <c r="B164" s="1408"/>
      <c r="C164" s="318"/>
      <c r="D164" s="318"/>
      <c r="E164" s="1385"/>
    </row>
    <row r="165" spans="1:5" x14ac:dyDescent="0.2">
      <c r="A165" s="318"/>
      <c r="B165" s="1408"/>
      <c r="C165" s="318"/>
      <c r="D165" s="318"/>
      <c r="E165" s="1385"/>
    </row>
    <row r="166" spans="1:5" x14ac:dyDescent="0.2">
      <c r="A166" s="318"/>
      <c r="B166" s="1408"/>
      <c r="C166" s="318"/>
      <c r="D166" s="318"/>
      <c r="E166" s="1385"/>
    </row>
    <row r="167" spans="1:5" x14ac:dyDescent="0.2">
      <c r="A167" s="318"/>
      <c r="B167" s="1408"/>
      <c r="C167" s="318"/>
      <c r="D167" s="318"/>
      <c r="E167" s="1385"/>
    </row>
    <row r="168" spans="1:5" x14ac:dyDescent="0.2">
      <c r="A168" s="318"/>
      <c r="B168" s="1408"/>
      <c r="C168" s="318"/>
      <c r="D168" s="318"/>
      <c r="E168" s="1385"/>
    </row>
    <row r="169" spans="1:5" x14ac:dyDescent="0.2">
      <c r="A169" s="318"/>
      <c r="B169" s="1408"/>
      <c r="C169" s="318"/>
      <c r="D169" s="318"/>
      <c r="E169" s="1385"/>
    </row>
    <row r="170" spans="1:5" x14ac:dyDescent="0.2">
      <c r="A170" s="318"/>
      <c r="B170" s="1408"/>
      <c r="C170" s="318"/>
      <c r="D170" s="318"/>
      <c r="E170" s="1385"/>
    </row>
    <row r="171" spans="1:5" x14ac:dyDescent="0.2">
      <c r="A171" s="318"/>
      <c r="B171" s="1408"/>
      <c r="C171" s="318"/>
      <c r="D171" s="318"/>
      <c r="E171" s="1385"/>
    </row>
    <row r="172" spans="1:5" x14ac:dyDescent="0.2">
      <c r="A172" s="318"/>
      <c r="B172" s="1408"/>
      <c r="C172" s="318"/>
      <c r="D172" s="318"/>
      <c r="E172" s="1385"/>
    </row>
    <row r="173" spans="1:5" x14ac:dyDescent="0.2">
      <c r="A173" s="318"/>
      <c r="B173" s="1408"/>
      <c r="C173" s="318"/>
      <c r="D173" s="318"/>
      <c r="E173" s="1385"/>
    </row>
    <row r="174" spans="1:5" x14ac:dyDescent="0.2">
      <c r="A174" s="318"/>
      <c r="B174" s="1408"/>
      <c r="C174" s="318"/>
      <c r="D174" s="318"/>
      <c r="E174" s="1385"/>
    </row>
    <row r="175" spans="1:5" x14ac:dyDescent="0.2">
      <c r="A175" s="318"/>
      <c r="B175" s="1408"/>
      <c r="C175" s="318"/>
      <c r="D175" s="318"/>
      <c r="E175" s="1385"/>
    </row>
    <row r="176" spans="1:5" x14ac:dyDescent="0.2">
      <c r="A176" s="318"/>
      <c r="B176" s="1408"/>
      <c r="C176" s="318"/>
      <c r="D176" s="318"/>
      <c r="E176" s="1385"/>
    </row>
    <row r="177" spans="1:5" x14ac:dyDescent="0.2">
      <c r="A177" s="318"/>
      <c r="B177" s="1408"/>
      <c r="C177" s="318"/>
      <c r="D177" s="318"/>
      <c r="E177" s="1385"/>
    </row>
    <row r="178" spans="1:5" x14ac:dyDescent="0.2">
      <c r="A178" s="318"/>
      <c r="B178" s="1408"/>
      <c r="C178" s="318"/>
      <c r="D178" s="318"/>
      <c r="E178" s="1385"/>
    </row>
    <row r="179" spans="1:5" x14ac:dyDescent="0.2">
      <c r="A179" s="318"/>
      <c r="B179" s="1408"/>
      <c r="C179" s="318"/>
      <c r="D179" s="318"/>
      <c r="E179" s="1385"/>
    </row>
    <row r="180" spans="1:5" x14ac:dyDescent="0.2">
      <c r="A180" s="318"/>
      <c r="B180" s="1408"/>
      <c r="C180" s="318"/>
      <c r="D180" s="318"/>
      <c r="E180" s="1385"/>
    </row>
    <row r="181" spans="1:5" x14ac:dyDescent="0.2">
      <c r="A181" s="318"/>
      <c r="B181" s="1408"/>
      <c r="C181" s="318"/>
      <c r="D181" s="318"/>
      <c r="E181" s="1385"/>
    </row>
    <row r="182" spans="1:5" x14ac:dyDescent="0.2">
      <c r="A182" s="318"/>
      <c r="B182" s="1408"/>
      <c r="C182" s="318"/>
      <c r="D182" s="318"/>
      <c r="E182" s="1385"/>
    </row>
    <row r="183" spans="1:5" x14ac:dyDescent="0.2">
      <c r="A183" s="318"/>
      <c r="B183" s="1408"/>
      <c r="C183" s="318"/>
      <c r="D183" s="318"/>
      <c r="E183" s="1385"/>
    </row>
    <row r="184" spans="1:5" x14ac:dyDescent="0.2">
      <c r="A184" s="318"/>
      <c r="B184" s="1408"/>
      <c r="C184" s="318"/>
      <c r="D184" s="318"/>
      <c r="E184" s="1385"/>
    </row>
    <row r="185" spans="1:5" x14ac:dyDescent="0.2">
      <c r="A185" s="318"/>
      <c r="B185" s="1408"/>
      <c r="C185" s="318"/>
      <c r="D185" s="318"/>
      <c r="E185" s="1385"/>
    </row>
    <row r="186" spans="1:5" x14ac:dyDescent="0.2">
      <c r="A186" s="318"/>
      <c r="B186" s="1408"/>
      <c r="C186" s="318"/>
      <c r="D186" s="318"/>
      <c r="E186" s="1385"/>
    </row>
    <row r="187" spans="1:5" x14ac:dyDescent="0.2">
      <c r="A187" s="318"/>
      <c r="B187" s="1408"/>
      <c r="C187" s="318"/>
      <c r="D187" s="318"/>
      <c r="E187" s="1385"/>
    </row>
    <row r="188" spans="1:5" x14ac:dyDescent="0.2">
      <c r="A188" s="318"/>
      <c r="B188" s="1408"/>
      <c r="C188" s="318"/>
      <c r="D188" s="318"/>
      <c r="E188" s="1385"/>
    </row>
    <row r="189" spans="1:5" x14ac:dyDescent="0.2">
      <c r="A189" s="318"/>
      <c r="B189" s="1408"/>
      <c r="C189" s="318"/>
      <c r="D189" s="318"/>
      <c r="E189" s="1385"/>
    </row>
    <row r="190" spans="1:5" x14ac:dyDescent="0.2">
      <c r="A190" s="318"/>
      <c r="B190" s="1408"/>
      <c r="C190" s="318"/>
      <c r="D190" s="318"/>
      <c r="E190" s="1385"/>
    </row>
    <row r="191" spans="1:5" x14ac:dyDescent="0.2">
      <c r="A191" s="318"/>
      <c r="B191" s="1408"/>
      <c r="C191" s="318"/>
      <c r="D191" s="318"/>
      <c r="E191" s="1385"/>
    </row>
    <row r="192" spans="1:5" x14ac:dyDescent="0.2">
      <c r="A192" s="318"/>
      <c r="B192" s="1408"/>
      <c r="C192" s="318"/>
      <c r="D192" s="318"/>
      <c r="E192" s="1385"/>
    </row>
    <row r="193" spans="1:5" x14ac:dyDescent="0.2">
      <c r="A193" s="318"/>
      <c r="B193" s="1408"/>
      <c r="C193" s="318"/>
      <c r="D193" s="318"/>
      <c r="E193" s="1385"/>
    </row>
    <row r="194" spans="1:5" x14ac:dyDescent="0.2">
      <c r="A194" s="318"/>
      <c r="B194" s="1408"/>
      <c r="C194" s="318"/>
      <c r="D194" s="318"/>
      <c r="E194" s="1385"/>
    </row>
    <row r="195" spans="1:5" x14ac:dyDescent="0.2">
      <c r="A195" s="318"/>
      <c r="B195" s="1408"/>
      <c r="C195" s="318"/>
      <c r="D195" s="318"/>
      <c r="E195" s="1385"/>
    </row>
    <row r="196" spans="1:5" x14ac:dyDescent="0.2">
      <c r="A196" s="318"/>
      <c r="B196" s="1408"/>
      <c r="C196" s="318"/>
      <c r="D196" s="318"/>
      <c r="E196" s="1385"/>
    </row>
    <row r="197" spans="1:5" x14ac:dyDescent="0.2">
      <c r="A197" s="318"/>
      <c r="B197" s="1408"/>
      <c r="C197" s="318"/>
      <c r="D197" s="318"/>
      <c r="E197" s="1385"/>
    </row>
    <row r="198" spans="1:5" x14ac:dyDescent="0.2">
      <c r="A198" s="318"/>
      <c r="B198" s="1408"/>
      <c r="C198" s="318"/>
      <c r="D198" s="318"/>
      <c r="E198" s="1385"/>
    </row>
    <row r="199" spans="1:5" x14ac:dyDescent="0.2">
      <c r="A199" s="318"/>
      <c r="B199" s="1408"/>
      <c r="C199" s="318"/>
      <c r="D199" s="318"/>
      <c r="E199" s="1385"/>
    </row>
    <row r="200" spans="1:5" x14ac:dyDescent="0.2">
      <c r="A200" s="318"/>
      <c r="B200" s="1408"/>
      <c r="C200" s="318"/>
      <c r="D200" s="318"/>
      <c r="E200" s="1385"/>
    </row>
    <row r="201" spans="1:5" x14ac:dyDescent="0.2">
      <c r="A201" s="318"/>
      <c r="B201" s="1408"/>
      <c r="C201" s="318"/>
      <c r="D201" s="318"/>
      <c r="E201" s="1385"/>
    </row>
    <row r="202" spans="1:5" x14ac:dyDescent="0.2">
      <c r="A202" s="318"/>
      <c r="B202" s="1408"/>
      <c r="C202" s="318"/>
      <c r="D202" s="318"/>
      <c r="E202" s="1385"/>
    </row>
    <row r="203" spans="1:5" x14ac:dyDescent="0.2">
      <c r="A203" s="318"/>
      <c r="B203" s="1408"/>
      <c r="C203" s="318"/>
      <c r="D203" s="318"/>
      <c r="E203" s="1385"/>
    </row>
    <row r="204" spans="1:5" x14ac:dyDescent="0.2">
      <c r="A204" s="318"/>
      <c r="B204" s="1408"/>
      <c r="C204" s="318"/>
      <c r="D204" s="318"/>
      <c r="E204" s="1385"/>
    </row>
  </sheetData>
  <sheetProtection algorithmName="SHA-512" hashValue="D2IApcLcVFDzjVOtli6BjIj1BSfVqLy4CEfSSpPHfHSrYq7gZyyHX0TDA4wzBbW8B0BqN/O8ihZ7GJ/1uH1YHA==" saltValue="p8Gpu9duMbDO+unPeWvOXQ==" spinCount="100000" sheet="1" objects="1" scenarios="1"/>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42"/>
  </sheetPr>
  <dimension ref="A1:Q99"/>
  <sheetViews>
    <sheetView zoomScaleNormal="100" workbookViewId="0">
      <selection activeCell="C16" sqref="C16"/>
    </sheetView>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384"/>
      <c r="D1" s="2384"/>
      <c r="E1" s="35"/>
      <c r="F1" s="36"/>
      <c r="G1" s="36"/>
    </row>
    <row r="2" spans="1:7" s="13" customFormat="1" ht="78" customHeight="1" x14ac:dyDescent="0.3">
      <c r="C2" s="37"/>
    </row>
    <row r="3" spans="1:7" s="13" customFormat="1" ht="50.25" customHeight="1" x14ac:dyDescent="0.25">
      <c r="C3" s="38"/>
      <c r="G3" s="14"/>
    </row>
    <row r="4" spans="1:7" s="13" customFormat="1" ht="18" customHeight="1" x14ac:dyDescent="0.25">
      <c r="A4" s="317"/>
      <c r="C4" s="39" t="str">
        <f>'I1 Intro'!C11</f>
        <v>EB-2018-0056</v>
      </c>
    </row>
    <row r="5" spans="1:7" s="13" customFormat="1" ht="21" customHeight="1" x14ac:dyDescent="0.35">
      <c r="B5" s="15"/>
      <c r="C5" s="40" t="s">
        <v>867</v>
      </c>
      <c r="D5" s="41" t="str">
        <f>C17</f>
        <v>Settlement Proposal</v>
      </c>
    </row>
    <row r="6" spans="1:7" s="13" customFormat="1" ht="6" customHeight="1" x14ac:dyDescent="0.2">
      <c r="A6" s="16"/>
      <c r="B6" s="16"/>
      <c r="C6" s="16"/>
      <c r="D6" s="16"/>
      <c r="E6" s="16"/>
    </row>
    <row r="7" spans="1:7" x14ac:dyDescent="0.2">
      <c r="A7" s="42"/>
    </row>
    <row r="8" spans="1:7" x14ac:dyDescent="0.2">
      <c r="A8" s="42"/>
    </row>
    <row r="9" spans="1:7" ht="12.75" x14ac:dyDescent="0.2">
      <c r="C9" s="2383"/>
      <c r="D9" s="2383"/>
      <c r="E9" s="2383"/>
      <c r="F9" s="2383"/>
      <c r="G9" s="2383"/>
    </row>
    <row r="10" spans="1:7" x14ac:dyDescent="0.2">
      <c r="A10" s="45"/>
    </row>
    <row r="11" spans="1:7" x14ac:dyDescent="0.2">
      <c r="A11" s="46"/>
      <c r="B11" s="47"/>
    </row>
    <row r="12" spans="1:7" x14ac:dyDescent="0.2">
      <c r="A12" s="46"/>
      <c r="B12" s="47"/>
    </row>
    <row r="13" spans="1:7" x14ac:dyDescent="0.2">
      <c r="A13" s="46"/>
      <c r="B13" s="47"/>
    </row>
    <row r="14" spans="1:7" ht="12" thickBot="1" x14ac:dyDescent="0.25">
      <c r="A14" s="46"/>
      <c r="B14" s="47"/>
      <c r="C14" s="64" t="s">
        <v>1611</v>
      </c>
    </row>
    <row r="15" spans="1:7" ht="18" customHeight="1" thickBot="1" x14ac:dyDescent="0.25">
      <c r="A15" s="48"/>
      <c r="C15" s="2389">
        <v>43475</v>
      </c>
      <c r="D15" s="2390"/>
      <c r="E15" s="2391"/>
    </row>
    <row r="16" spans="1:7" ht="15" customHeight="1" thickBot="1" x14ac:dyDescent="0.25">
      <c r="A16" s="2385"/>
      <c r="B16" s="2385"/>
      <c r="C16" s="1110" t="s">
        <v>1608</v>
      </c>
      <c r="D16" s="2205"/>
      <c r="E16" s="2205"/>
      <c r="F16" s="13"/>
      <c r="G16" s="56"/>
    </row>
    <row r="17" spans="1:17" ht="21" customHeight="1" thickBot="1" x14ac:dyDescent="0.25">
      <c r="A17" s="2385"/>
      <c r="B17" s="2385"/>
      <c r="C17" s="2386" t="s">
        <v>1783</v>
      </c>
      <c r="D17" s="2387"/>
      <c r="E17" s="2388"/>
      <c r="F17" s="13"/>
      <c r="G17" s="56"/>
    </row>
    <row r="18" spans="1:17" ht="12" thickBot="1" x14ac:dyDescent="0.25"/>
    <row r="19" spans="1:17" ht="13.5" customHeight="1" thickBot="1" x14ac:dyDescent="0.25">
      <c r="D19" s="49" t="s">
        <v>694</v>
      </c>
      <c r="E19" s="50" t="s">
        <v>646</v>
      </c>
      <c r="F19" s="57"/>
      <c r="G19" s="57"/>
    </row>
    <row r="20" spans="1:17" ht="13.5" customHeight="1" thickBot="1" x14ac:dyDescent="0.25">
      <c r="B20" s="51">
        <v>1</v>
      </c>
      <c r="C20" s="2306" t="s">
        <v>692</v>
      </c>
      <c r="D20" s="2306"/>
      <c r="E20" s="2050" t="s">
        <v>1171</v>
      </c>
      <c r="F20" s="57"/>
      <c r="G20" s="58"/>
      <c r="Q20" s="1664" t="inlineStr">
        <is>
          <t/>
        </is>
      </c>
    </row>
    <row r="21" spans="1:17" ht="13.5" customHeight="1" thickBot="1" x14ac:dyDescent="0.25">
      <c r="B21" s="52">
        <v>2</v>
      </c>
      <c r="C21" s="2307" t="s">
        <v>759</v>
      </c>
      <c r="D21" s="2306"/>
      <c r="E21" s="2050" t="s">
        <v>1171</v>
      </c>
      <c r="G21" s="58"/>
      <c r="Q21" s="1664" t="inlineStr">
        <is>
          <t/>
        </is>
      </c>
    </row>
    <row r="22" spans="1:17" ht="13.5" customHeight="1" thickBot="1" x14ac:dyDescent="0.25">
      <c r="B22" s="52">
        <v>3</v>
      </c>
      <c r="C22" s="2307" t="s">
        <v>1397</v>
      </c>
      <c r="D22" s="2052" t="s">
        <v>1776</v>
      </c>
      <c r="E22" s="2050" t="s">
        <v>1171</v>
      </c>
      <c r="G22" s="57"/>
      <c r="Q22" s="1664" t="inlineStr">
        <is>
          <t/>
        </is>
      </c>
    </row>
    <row r="23" spans="1:17" ht="13.5" customHeight="1" thickBot="1" x14ac:dyDescent="0.25">
      <c r="B23" s="52">
        <v>4</v>
      </c>
      <c r="C23" s="2307" t="s">
        <v>1398</v>
      </c>
      <c r="D23" s="2052"/>
      <c r="E23" s="2050" t="s">
        <v>1775</v>
      </c>
      <c r="G23" s="57"/>
      <c r="Q23" s="1664" t="inlineStr">
        <is>
          <t/>
        </is>
      </c>
    </row>
    <row r="24" spans="1:17" ht="13.5" customHeight="1" thickBot="1" x14ac:dyDescent="0.25">
      <c r="B24" s="52">
        <v>5</v>
      </c>
      <c r="C24" s="2307" t="s">
        <v>1399</v>
      </c>
      <c r="D24" s="2052"/>
      <c r="E24" s="2050" t="s">
        <v>1775</v>
      </c>
      <c r="G24" s="57"/>
      <c r="Q24" s="1664" t="inlineStr">
        <is>
          <t/>
        </is>
      </c>
    </row>
    <row r="25" spans="1:17" ht="13.5" customHeight="1" thickBot="1" x14ac:dyDescent="0.25">
      <c r="B25" s="52">
        <v>6</v>
      </c>
      <c r="C25" s="2307" t="s">
        <v>1166</v>
      </c>
      <c r="D25" s="2052" t="s">
        <v>1777</v>
      </c>
      <c r="E25" s="2050" t="s">
        <v>1171</v>
      </c>
      <c r="G25" s="57"/>
      <c r="Q25" s="1664" t="inlineStr">
        <is>
          <t/>
        </is>
      </c>
    </row>
    <row r="26" spans="1:17" ht="13.5" customHeight="1" thickBot="1" x14ac:dyDescent="0.25">
      <c r="B26" s="52">
        <v>7</v>
      </c>
      <c r="C26" s="2307" t="s">
        <v>760</v>
      </c>
      <c r="D26" s="2307"/>
      <c r="E26" s="2050" t="s">
        <v>1171</v>
      </c>
      <c r="G26" s="57"/>
      <c r="Q26" s="1664" t="inlineStr">
        <is>
          <t/>
        </is>
      </c>
    </row>
    <row r="27" spans="1:17" ht="13.5" customHeight="1" thickBot="1" x14ac:dyDescent="0.25">
      <c r="B27" s="52">
        <v>8</v>
      </c>
      <c r="C27" s="2307" t="s">
        <v>1339</v>
      </c>
      <c r="D27" s="2052"/>
      <c r="E27" s="2050" t="s">
        <v>1775</v>
      </c>
      <c r="G27" s="57"/>
      <c r="Q27" s="1664" t="inlineStr">
        <is>
          <t/>
        </is>
      </c>
    </row>
    <row r="28" spans="1:17" ht="13.5" customHeight="1" thickBot="1" x14ac:dyDescent="0.25">
      <c r="B28" s="52">
        <v>9</v>
      </c>
      <c r="C28" s="2307" t="s">
        <v>1340</v>
      </c>
      <c r="D28" s="2052"/>
      <c r="E28" s="2050" t="s">
        <v>1171</v>
      </c>
      <c r="G28" s="57"/>
      <c r="Q28" s="1664" t="inlineStr">
        <is>
          <t/>
        </is>
      </c>
    </row>
    <row r="29" spans="1:17" ht="13.5" customHeight="1" thickBot="1" x14ac:dyDescent="0.25">
      <c r="B29" s="52">
        <v>10</v>
      </c>
      <c r="C29" s="2307" t="s">
        <v>761</v>
      </c>
      <c r="D29" s="2052"/>
      <c r="E29" s="2050" t="s">
        <v>1775</v>
      </c>
      <c r="G29" s="57"/>
      <c r="Q29" s="1664" t="inlineStr">
        <is>
          <t/>
        </is>
      </c>
    </row>
    <row r="30" spans="1:17" ht="13.5" customHeight="1" thickBot="1" x14ac:dyDescent="0.25">
      <c r="B30" s="52">
        <v>11</v>
      </c>
      <c r="C30" s="2307" t="s">
        <v>1350</v>
      </c>
      <c r="D30" s="2052"/>
      <c r="E30" s="2050" t="s">
        <v>1775</v>
      </c>
      <c r="G30" s="57"/>
      <c r="Q30" s="1664" t="inlineStr">
        <is>
          <t/>
        </is>
      </c>
    </row>
    <row r="31" spans="1:17" ht="13.5" customHeight="1" thickBot="1" x14ac:dyDescent="0.25">
      <c r="B31" s="52">
        <v>12</v>
      </c>
      <c r="C31" s="2180" t="s">
        <v>1351</v>
      </c>
      <c r="D31" s="2052"/>
      <c r="E31" s="2050" t="s">
        <v>1775</v>
      </c>
      <c r="G31" s="57"/>
      <c r="Q31" s="1664" t="inlineStr">
        <is>
          <t/>
        </is>
      </c>
    </row>
    <row r="32" spans="1:17" ht="13.5" customHeight="1" thickBot="1" x14ac:dyDescent="0.25">
      <c r="B32" s="52">
        <v>13</v>
      </c>
      <c r="C32" s="2180" t="s">
        <v>750</v>
      </c>
      <c r="D32" s="2052"/>
      <c r="E32" s="2050" t="s">
        <v>1775</v>
      </c>
      <c r="G32" s="57"/>
      <c r="Q32" s="1664" t="inlineStr">
        <is>
          <t/>
        </is>
      </c>
    </row>
    <row r="33" spans="1:17" ht="13.5" customHeight="1" thickBot="1" x14ac:dyDescent="0.25">
      <c r="B33" s="52">
        <v>14</v>
      </c>
      <c r="C33" s="2180" t="s">
        <v>751</v>
      </c>
      <c r="D33" s="2052"/>
      <c r="E33" s="2050" t="s">
        <v>1775</v>
      </c>
      <c r="G33" s="57"/>
      <c r="Q33" s="1664" t="inlineStr">
        <is>
          <t/>
        </is>
      </c>
    </row>
    <row r="34" spans="1:17" ht="13.5" customHeight="1" thickBot="1" x14ac:dyDescent="0.25">
      <c r="B34" s="52">
        <v>15</v>
      </c>
      <c r="C34" s="2180" t="s">
        <v>752</v>
      </c>
      <c r="D34" s="2052"/>
      <c r="E34" s="2050" t="s">
        <v>1775</v>
      </c>
      <c r="G34" s="57"/>
      <c r="Q34" s="1664" t="inlineStr">
        <is>
          <t/>
        </is>
      </c>
    </row>
    <row r="35" spans="1:17" ht="13.5" customHeight="1" thickBot="1" x14ac:dyDescent="0.25">
      <c r="B35" s="52">
        <v>16</v>
      </c>
      <c r="C35" s="2180" t="s">
        <v>1352</v>
      </c>
      <c r="D35" s="2052"/>
      <c r="E35" s="2050" t="s">
        <v>1775</v>
      </c>
      <c r="G35" s="57"/>
      <c r="Q35" s="1664" t="inlineStr">
        <is>
          <t/>
        </is>
      </c>
    </row>
    <row r="36" spans="1:17" ht="13.5" customHeight="1" thickBot="1" x14ac:dyDescent="0.25">
      <c r="B36" s="52">
        <v>17</v>
      </c>
      <c r="C36" s="2180" t="s">
        <v>1353</v>
      </c>
      <c r="D36" s="2052"/>
      <c r="E36" s="2050" t="s">
        <v>1775</v>
      </c>
      <c r="G36" s="57"/>
      <c r="Q36" s="1664" t="inlineStr">
        <is>
          <t/>
        </is>
      </c>
    </row>
    <row r="37" spans="1:17" ht="13.5" customHeight="1" thickBot="1" x14ac:dyDescent="0.25">
      <c r="B37" s="52">
        <v>18</v>
      </c>
      <c r="C37" s="2180" t="s">
        <v>1354</v>
      </c>
      <c r="D37" s="2052"/>
      <c r="E37" s="2050" t="s">
        <v>1775</v>
      </c>
      <c r="G37" s="57"/>
      <c r="Q37" s="1664" t="inlineStr">
        <is>
          <t/>
        </is>
      </c>
    </row>
    <row r="38" spans="1:17" ht="13.5" customHeight="1" thickBot="1" x14ac:dyDescent="0.25">
      <c r="B38" s="52">
        <v>19</v>
      </c>
      <c r="C38" s="2180" t="s">
        <v>1355</v>
      </c>
      <c r="D38" s="2052"/>
      <c r="E38" s="2050" t="s">
        <v>1775</v>
      </c>
      <c r="G38" s="57"/>
      <c r="Q38" s="1664" t="inlineStr">
        <is>
          <t/>
        </is>
      </c>
    </row>
    <row r="39" spans="1:17" ht="13.5" customHeight="1" thickBot="1" x14ac:dyDescent="0.25">
      <c r="B39" s="53">
        <v>20</v>
      </c>
      <c r="C39" s="2181" t="s">
        <v>91</v>
      </c>
      <c r="D39" s="2053"/>
      <c r="E39" s="2051" t="s">
        <v>1775</v>
      </c>
      <c r="F39" s="57"/>
      <c r="G39" s="57"/>
      <c r="Q39" s="1664" t="inlineStr">
        <is>
          <t/>
        </is>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868</v>
      </c>
      <c r="B44" s="62" t="s">
        <v>871</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sheetProtection algorithmName="SHA-512" hashValue="SPvXtWjkZzhUophT6NLkfCJKgVLjTBmJxjZZkfP+2JMR7XeVAZGbrp4fy1TpG0b0zMmZF39gkcedkfVfi4wp/w==" saltValue="lt/Q6W4EpcbGIjxK8o9yIw==" spinCount="100000" sheet="1" objects="1" scenarios="1"/>
  <dataConsolidate/>
  <mergeCells count="5">
    <mergeCell ref="C9:G9"/>
    <mergeCell ref="C1:D1"/>
    <mergeCell ref="A16:B17"/>
    <mergeCell ref="C17:E17"/>
    <mergeCell ref="C15:E15"/>
  </mergeCells>
  <phoneticPr fontId="0" type="noConversion"/>
  <dataValidations count="2">
    <dataValidation type="list" allowBlank="1" showInputMessage="1" showErrorMessage="1" sqref="G52 E20:E39" xr:uid="{00000000-0002-0000-0200-000000000000}">
      <formula1>"YES,NO"</formula1>
    </dataValidation>
    <dataValidation type="textLength" allowBlank="1" showInputMessage="1" showErrorMessage="1" errorTitle="Character Error" error="You may only enter a maximum of 40 characters in this cell.  Please revise." sqref="C17" xr:uid="{00000000-0002-0000-0200-000001000000}">
      <formula1>0</formula1>
      <formula2>40</formula2>
    </dataValidation>
  </dataValidations>
  <pageMargins left="0.75" right="0.75" top="1" bottom="1" header="0.5" footer="0.5"/>
  <pageSetup scale="74" orientation="portrait"/>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indexed="34"/>
  </sheetPr>
  <dimension ref="A1:Z183"/>
  <sheetViews>
    <sheetView topLeftCell="A91" zoomScaleNormal="100" workbookViewId="0">
      <selection activeCell="D105" sqref="D105"/>
    </sheetView>
  </sheetViews>
  <sheetFormatPr defaultColWidth="7.5703125" defaultRowHeight="11.25" x14ac:dyDescent="0.2"/>
  <cols>
    <col min="1" max="1" width="31.5703125" style="355" customWidth="1"/>
    <col min="2" max="2" width="11.5703125" style="415" customWidth="1"/>
    <col min="3" max="3" width="10.7109375" style="1416" customWidth="1"/>
    <col min="4" max="6" width="11.42578125" style="1111" customWidth="1"/>
    <col min="7" max="7" width="11.42578125" style="1111" hidden="1" customWidth="1"/>
    <col min="8" max="8" width="13.42578125" style="1111" hidden="1" customWidth="1"/>
    <col min="9" max="10" width="11.42578125" style="1111" customWidth="1"/>
    <col min="11" max="11" width="11.42578125" style="1111" hidden="1" customWidth="1"/>
    <col min="12" max="12" width="11" style="1111" bestFit="1" customWidth="1"/>
    <col min="13" max="13" width="11.28515625" style="1111"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392"/>
      <c r="B1" s="2392"/>
      <c r="C1" s="2392"/>
      <c r="D1" s="2392"/>
      <c r="E1" s="2392"/>
      <c r="F1" s="2392"/>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E2 Allocator Worksheet  - "&amp;  'I2 LDC class'!$C$17</f>
        <v>Sheet E2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ht="15" x14ac:dyDescent="0.2">
      <c r="A7" s="1412"/>
      <c r="C7" s="1413"/>
      <c r="D7" s="1414"/>
      <c r="E7" s="1414"/>
      <c r="F7" s="1414"/>
      <c r="G7" s="1414"/>
    </row>
    <row r="8" spans="1:23" x14ac:dyDescent="0.2">
      <c r="A8" s="1415"/>
    </row>
    <row r="9" spans="1:23" s="1110" customFormat="1" x14ac:dyDescent="0.2">
      <c r="A9" s="1415"/>
      <c r="B9" s="415"/>
      <c r="C9" s="1416"/>
      <c r="D9" s="1109"/>
      <c r="E9" s="1109"/>
      <c r="F9" s="1109"/>
      <c r="G9" s="1109"/>
      <c r="H9" s="1109"/>
      <c r="I9" s="1109"/>
      <c r="J9" s="1109"/>
      <c r="K9" s="1109"/>
      <c r="L9" s="1109"/>
      <c r="M9" s="1109"/>
    </row>
    <row r="10" spans="1:23" s="1110" customFormat="1" ht="12.75" x14ac:dyDescent="0.2">
      <c r="A10" s="74"/>
      <c r="B10" s="415"/>
      <c r="C10" s="1417"/>
      <c r="D10" s="1109"/>
      <c r="E10" s="1109"/>
      <c r="F10" s="1109"/>
      <c r="G10" s="1109"/>
      <c r="H10" s="1109"/>
      <c r="I10" s="1109"/>
      <c r="J10" s="1109"/>
      <c r="K10" s="1109"/>
      <c r="L10" s="1109"/>
      <c r="M10" s="1109"/>
    </row>
    <row r="11" spans="1:23" s="1110" customFormat="1" x14ac:dyDescent="0.2">
      <c r="B11" s="415"/>
      <c r="C11" s="1416"/>
      <c r="D11" s="1109"/>
      <c r="E11" s="1109"/>
      <c r="F11" s="1109"/>
      <c r="G11" s="1109"/>
      <c r="H11" s="1109"/>
      <c r="I11" s="1109"/>
      <c r="J11" s="1109"/>
      <c r="K11" s="1109"/>
      <c r="L11" s="1109"/>
      <c r="M11" s="1109"/>
    </row>
    <row r="12" spans="1:23" s="1110" customFormat="1" ht="24.6" customHeight="1" x14ac:dyDescent="0.2">
      <c r="A12" s="74"/>
      <c r="B12" s="74"/>
      <c r="C12" s="74"/>
      <c r="D12" s="1109"/>
      <c r="E12" s="1109"/>
      <c r="F12" s="1109"/>
      <c r="G12" s="1109"/>
      <c r="H12" s="1109"/>
      <c r="I12" s="1109"/>
      <c r="J12" s="1109"/>
      <c r="K12" s="1109"/>
      <c r="L12" s="1109"/>
      <c r="M12" s="1109"/>
    </row>
    <row r="14" spans="1:23" s="1454" customFormat="1" ht="12.75" x14ac:dyDescent="0.2">
      <c r="A14" s="1260"/>
      <c r="C14" s="1455"/>
      <c r="D14" s="1456">
        <v>1</v>
      </c>
      <c r="E14" s="1456">
        <v>2</v>
      </c>
      <c r="F14" s="1456">
        <v>3</v>
      </c>
      <c r="G14" s="1456">
        <v>4</v>
      </c>
      <c r="H14" s="1456">
        <v>5</v>
      </c>
      <c r="I14" s="1456">
        <v>6</v>
      </c>
      <c r="J14" s="1456">
        <v>7</v>
      </c>
      <c r="K14" s="1456">
        <v>8</v>
      </c>
      <c r="L14" s="1456">
        <v>9</v>
      </c>
      <c r="M14" s="1456">
        <v>10</v>
      </c>
      <c r="N14" s="1456">
        <v>11</v>
      </c>
      <c r="O14" s="1456">
        <v>12</v>
      </c>
      <c r="P14" s="1456">
        <v>13</v>
      </c>
      <c r="Q14" s="1456">
        <v>14</v>
      </c>
      <c r="R14" s="1456">
        <v>15</v>
      </c>
      <c r="S14" s="1456">
        <v>16</v>
      </c>
      <c r="T14" s="1456">
        <v>17</v>
      </c>
      <c r="U14" s="1456">
        <v>18</v>
      </c>
      <c r="V14" s="1456">
        <v>19</v>
      </c>
      <c r="W14" s="1456">
        <v>20</v>
      </c>
    </row>
    <row r="15" spans="1:23" s="1323" customFormat="1" ht="51" x14ac:dyDescent="0.2">
      <c r="A15" s="91" t="s">
        <v>973</v>
      </c>
      <c r="B15" s="91" t="s">
        <v>970</v>
      </c>
      <c r="C15" s="1453" t="s">
        <v>763</v>
      </c>
      <c r="D15" s="854" t="str">
        <f>IF('I2 LDC class'!$D$20="",'I2 LDC class'!$C$20,'I2 LDC class'!$D$20)</f>
        <v>Residential</v>
      </c>
      <c r="E15" s="854" t="str">
        <f>IF('I2 LDC class'!$D$21="",'I2 LDC class'!$C$21,'I2 LDC class'!$D$21)</f>
        <v>GS &lt;50</v>
      </c>
      <c r="F15" s="854" t="str">
        <f>IF('I2 LDC class'!$D$22="",'I2 LDC class'!$C$22,'I2 LDC class'!$D$22)</f>
        <v>GS &gt;50kW</v>
      </c>
      <c r="G15" s="854" t="str">
        <f>IF('I2 LDC class'!$D$23="",'I2 LDC class'!$C$23,'I2 LDC class'!$D$23)</f>
        <v>GS&gt; 50-TOU</v>
      </c>
      <c r="H15" s="854" t="str">
        <f>IF('I2 LDC class'!$D$24="",'I2 LDC class'!$C$24,'I2 LDC class'!$D$24)</f>
        <v>GS &gt;50-Intermediate</v>
      </c>
      <c r="I15" s="854" t="str">
        <f>IF('I2 LDC class'!$D$25="",'I2 LDC class'!$C$25,'I2 LDC class'!$D$25)</f>
        <v>Large User</v>
      </c>
      <c r="J15" s="854" t="str">
        <f>IF('I2 LDC class'!$D$26="",'I2 LDC class'!$C$26,'I2 LDC class'!$D$26)</f>
        <v>Street Light</v>
      </c>
      <c r="K15" s="854" t="str">
        <f>IF('I2 LDC class'!$D$27="",'I2 LDC class'!$C$27,'I2 LDC class'!$D$27)</f>
        <v>Sentinel</v>
      </c>
      <c r="L15" s="854" t="str">
        <f>IF('I2 LDC class'!$D$28="",'I2 LDC class'!$C$28,'I2 LDC class'!$D$28)</f>
        <v>Unmetered Scattered Load</v>
      </c>
      <c r="M15" s="854" t="str">
        <f>IF('I2 LDC class'!$D$29="",'I2 LDC class'!$C$29,'I2 LDC class'!$D$29)</f>
        <v>Embedded Distributor</v>
      </c>
      <c r="N15" s="854" t="str">
        <f>IF('I2 LDC class'!$D$30="",'I2 LDC class'!$C$30,'I2 LDC class'!$D$30)</f>
        <v>Back-up/Standby Power</v>
      </c>
      <c r="O15" s="854" t="str">
        <f>IF('I2 LDC class'!$D$31="",'I2 LDC class'!$C$31,'I2 LDC class'!$D$31)</f>
        <v>Rate Class 1</v>
      </c>
      <c r="P15" s="854" t="str">
        <f>IF('I2 LDC class'!$D$32="",'I2 LDC class'!$C$32,'I2 LDC class'!$D$32)</f>
        <v>Rate class 2</v>
      </c>
      <c r="Q15" s="854" t="str">
        <f>IF('I2 LDC class'!$D$33="",'I2 LDC class'!$C$33,'I2 LDC class'!$D$33)</f>
        <v>Rate class 3</v>
      </c>
      <c r="R15" s="854" t="str">
        <f>IF('I2 LDC class'!$D$34="",'I2 LDC class'!$C$34,'I2 LDC class'!$D$34)</f>
        <v>Rate class 4</v>
      </c>
      <c r="S15" s="854" t="str">
        <f>IF('I2 LDC class'!$D$35="",'I2 LDC class'!$C$35,'I2 LDC class'!$D$35)</f>
        <v>Rate class 5</v>
      </c>
      <c r="T15" s="854" t="str">
        <f>IF('I2 LDC class'!$D$36="",'I2 LDC class'!$C$36,'I2 LDC class'!$D$36)</f>
        <v>Rate class 6</v>
      </c>
      <c r="U15" s="854" t="str">
        <f>IF('I2 LDC class'!$D$37="",'I2 LDC class'!$C$37,'I2 LDC class'!$D$37)</f>
        <v>Rate class 7</v>
      </c>
      <c r="V15" s="854" t="str">
        <f>IF('I2 LDC class'!$D$38="",'I2 LDC class'!$C$38,'I2 LDC class'!$D$38)</f>
        <v>Rate class 8</v>
      </c>
      <c r="W15" s="853" t="str">
        <f>IF('I2 LDC class'!$D$39="",'I2 LDC class'!$C$39,'I2 LDC class'!$D$39)</f>
        <v>Rate class 9</v>
      </c>
    </row>
    <row r="17" spans="1:23" s="352" customFormat="1" ht="12.75" x14ac:dyDescent="0.2">
      <c r="A17" s="1420" t="s">
        <v>690</v>
      </c>
      <c r="B17" s="591"/>
      <c r="C17" s="1421"/>
      <c r="D17" s="1422"/>
      <c r="E17" s="1422"/>
      <c r="F17" s="1422"/>
      <c r="G17" s="1422"/>
      <c r="H17" s="1422"/>
      <c r="I17" s="1422"/>
      <c r="J17" s="1422"/>
      <c r="K17" s="1422"/>
      <c r="L17" s="1422"/>
      <c r="M17" s="1423"/>
      <c r="N17" s="1108"/>
      <c r="O17" s="1108"/>
      <c r="P17" s="1108"/>
      <c r="Q17" s="1108"/>
      <c r="R17" s="1108"/>
      <c r="S17" s="1108"/>
      <c r="T17" s="1108"/>
      <c r="U17" s="1108"/>
      <c r="V17" s="1108"/>
      <c r="W17" s="1108"/>
    </row>
    <row r="18" spans="1:23" s="352" customFormat="1" ht="12.75" x14ac:dyDescent="0.2">
      <c r="A18" s="460"/>
      <c r="B18" s="1310"/>
      <c r="C18" s="1421"/>
      <c r="D18" s="1422"/>
      <c r="E18" s="1422"/>
      <c r="F18" s="1422"/>
      <c r="G18" s="1422"/>
      <c r="H18" s="1422"/>
      <c r="I18" s="1422"/>
      <c r="J18" s="1422"/>
      <c r="K18" s="1422"/>
      <c r="L18" s="1422"/>
      <c r="M18" s="1423"/>
      <c r="N18" s="1108"/>
      <c r="O18" s="1108"/>
      <c r="P18" s="1108"/>
      <c r="Q18" s="1108"/>
      <c r="R18" s="1108"/>
      <c r="S18" s="1108"/>
      <c r="T18" s="1108"/>
      <c r="U18" s="1108"/>
      <c r="V18" s="1108"/>
      <c r="W18" s="1108"/>
    </row>
    <row r="19" spans="1:23" s="352" customFormat="1" ht="12.75" x14ac:dyDescent="0.2">
      <c r="A19" s="460" t="s">
        <v>1238</v>
      </c>
      <c r="B19" s="1310"/>
      <c r="C19" s="1421"/>
      <c r="D19" s="1422"/>
      <c r="E19" s="1422"/>
      <c r="F19" s="1422"/>
      <c r="G19" s="1422"/>
      <c r="H19" s="1422"/>
      <c r="I19" s="1422"/>
      <c r="J19" s="1422"/>
      <c r="K19" s="1422"/>
      <c r="L19" s="1422"/>
      <c r="M19" s="1423"/>
      <c r="N19" s="1108"/>
      <c r="O19" s="1108"/>
      <c r="P19" s="1108"/>
      <c r="Q19" s="1108"/>
      <c r="R19" s="1108"/>
      <c r="S19" s="1108"/>
      <c r="T19" s="1108"/>
      <c r="U19" s="1108"/>
      <c r="V19" s="1108"/>
      <c r="W19" s="1108"/>
    </row>
    <row r="20" spans="1:23" s="1428" customFormat="1" ht="12.75" x14ac:dyDescent="0.2">
      <c r="A20" s="1424" t="s">
        <v>764</v>
      </c>
      <c r="B20" s="1425" t="s">
        <v>1226</v>
      </c>
      <c r="C20" s="1426">
        <f>IF(+SUM(D20:W20)=0,"-",+SUM(D20:W20))</f>
        <v>0.99999999999999989</v>
      </c>
      <c r="D20" s="1427">
        <f>IF(ISERROR('I8 Demand Data'!D38/'I8 Demand Data'!$C38),"0",('I8 Demand Data'!D38/'I8 Demand Data'!$C38))</f>
        <v>0.33119540479388959</v>
      </c>
      <c r="E20" s="1427">
        <f>IF(ISERROR('I8 Demand Data'!E38/'I8 Demand Data'!$C38),"0",('I8 Demand Data'!E38/'I8 Demand Data'!$C38))</f>
        <v>0.28306285089880612</v>
      </c>
      <c r="F20" s="1427">
        <f>IF(ISERROR('I8 Demand Data'!F38/'I8 Demand Data'!$C38),"0",('I8 Demand Data'!F38/'I8 Demand Data'!$C38))</f>
        <v>0.36666318384118685</v>
      </c>
      <c r="G20" s="1427">
        <f>IF(ISERROR('I8 Demand Data'!G38/'I8 Demand Data'!$C38),"0",('I8 Demand Data'!G38/'I8 Demand Data'!$C38))</f>
        <v>0</v>
      </c>
      <c r="H20" s="1427">
        <f>IF(ISERROR('I8 Demand Data'!H38/'I8 Demand Data'!$C38),"0",('I8 Demand Data'!H38/'I8 Demand Data'!$C38))</f>
        <v>0</v>
      </c>
      <c r="I20" s="1427">
        <f>IF(ISERROR('I8 Demand Data'!I38/'I8 Demand Data'!$C38),"0",('I8 Demand Data'!I38/'I8 Demand Data'!$C38))</f>
        <v>1.8441644404848166E-2</v>
      </c>
      <c r="J20" s="1427">
        <f>IF(ISERROR('I8 Demand Data'!J38/'I8 Demand Data'!$C38),"0",('I8 Demand Data'!J38/'I8 Demand Data'!$C38))</f>
        <v>0</v>
      </c>
      <c r="K20" s="1427">
        <f>IF(ISERROR('I8 Demand Data'!K38/'I8 Demand Data'!$C38),"0",('I8 Demand Data'!K38/'I8 Demand Data'!$C38))</f>
        <v>0</v>
      </c>
      <c r="L20" s="1427">
        <f>IF(ISERROR('I8 Demand Data'!L38/'I8 Demand Data'!$C38),"0",('I8 Demand Data'!L38/'I8 Demand Data'!$C38))</f>
        <v>6.3691606126916277E-4</v>
      </c>
      <c r="M20" s="1427">
        <f>IF(ISERROR('I8 Demand Data'!M38/'I8 Demand Data'!$C38),"0",('I8 Demand Data'!M38/'I8 Demand Data'!$C38))</f>
        <v>0</v>
      </c>
      <c r="N20" s="1427">
        <f>IF(ISERROR('I8 Demand Data'!N38/'I8 Demand Data'!$C38),"0",('I8 Demand Data'!N38/'I8 Demand Data'!$C38))</f>
        <v>0</v>
      </c>
      <c r="O20" s="1427">
        <f>IF(ISERROR('I8 Demand Data'!O38/'I8 Demand Data'!$C38),"0",('I8 Demand Data'!O38/'I8 Demand Data'!$C38))</f>
        <v>0</v>
      </c>
      <c r="P20" s="1427">
        <f>IF(ISERROR('I8 Demand Data'!P38/'I8 Demand Data'!$C38),"0",('I8 Demand Data'!P38/'I8 Demand Data'!$C38))</f>
        <v>0</v>
      </c>
      <c r="Q20" s="1427">
        <f>IF(ISERROR('I8 Demand Data'!Q38/'I8 Demand Data'!$C38),"0",('I8 Demand Data'!Q38/'I8 Demand Data'!$C38))</f>
        <v>0</v>
      </c>
      <c r="R20" s="1427">
        <f>IF(ISERROR('I8 Demand Data'!R38/'I8 Demand Data'!$C38),"0",('I8 Demand Data'!R38/'I8 Demand Data'!$C38))</f>
        <v>0</v>
      </c>
      <c r="S20" s="1427">
        <f>IF(ISERROR('I8 Demand Data'!S38/'I8 Demand Data'!$C38),"0",('I8 Demand Data'!S38/'I8 Demand Data'!$C38))</f>
        <v>0</v>
      </c>
      <c r="T20" s="1427">
        <f>IF(ISERROR('I8 Demand Data'!T38/'I8 Demand Data'!$C38),"0",('I8 Demand Data'!T38/'I8 Demand Data'!$C38))</f>
        <v>0</v>
      </c>
      <c r="U20" s="1427">
        <f>IF(ISERROR('I8 Demand Data'!U38/'I8 Demand Data'!$C38),"0",('I8 Demand Data'!U38/'I8 Demand Data'!$C38))</f>
        <v>0</v>
      </c>
      <c r="V20" s="1427">
        <f>IF(ISERROR('I8 Demand Data'!V38/'I8 Demand Data'!$C38),"0",('I8 Demand Data'!V38/'I8 Demand Data'!$C38))</f>
        <v>0</v>
      </c>
      <c r="W20" s="1427">
        <f>IF(ISERROR('I8 Demand Data'!W38/'I8 Demand Data'!$C38),"0",('I8 Demand Data'!W38/'I8 Demand Data'!$C38))</f>
        <v>0</v>
      </c>
    </row>
    <row r="21" spans="1:23" s="1431" customFormat="1" ht="12.75" x14ac:dyDescent="0.2">
      <c r="A21" s="1429" t="s">
        <v>632</v>
      </c>
      <c r="B21" s="1430" t="s">
        <v>1417</v>
      </c>
      <c r="C21" s="1426">
        <f>IF(+SUM(D21:W21)=0,"-",+SUM(D21:W21))</f>
        <v>0.99999999999999989</v>
      </c>
      <c r="D21" s="1427">
        <f>IF(ISERROR('I8 Demand Data'!D39/'I8 Demand Data'!$C39),"0",('I8 Demand Data'!D39/'I8 Demand Data'!$C39))</f>
        <v>0.33119540479388959</v>
      </c>
      <c r="E21" s="1427">
        <f>IF(ISERROR('I8 Demand Data'!E39/'I8 Demand Data'!$C39),"0",('I8 Demand Data'!E39/'I8 Demand Data'!$C39))</f>
        <v>0.28306285089880612</v>
      </c>
      <c r="F21" s="1427">
        <f>IF(ISERROR('I8 Demand Data'!F39/'I8 Demand Data'!$C39),"0",('I8 Demand Data'!F39/'I8 Demand Data'!$C39))</f>
        <v>0.36666318384118685</v>
      </c>
      <c r="G21" s="1427">
        <f>IF(ISERROR('I8 Demand Data'!G39/'I8 Demand Data'!$C39),"0",('I8 Demand Data'!G39/'I8 Demand Data'!$C39))</f>
        <v>0</v>
      </c>
      <c r="H21" s="1427">
        <f>IF(ISERROR('I8 Demand Data'!H39/'I8 Demand Data'!$C39),"0",('I8 Demand Data'!H39/'I8 Demand Data'!$C39))</f>
        <v>0</v>
      </c>
      <c r="I21" s="1427">
        <f>IF(ISERROR('I8 Demand Data'!I39/'I8 Demand Data'!$C39),"0",('I8 Demand Data'!I39/'I8 Demand Data'!$C39))</f>
        <v>1.8441644404848166E-2</v>
      </c>
      <c r="J21" s="1427">
        <f>IF(ISERROR('I8 Demand Data'!J39/'I8 Demand Data'!$C39),"0",('I8 Demand Data'!J39/'I8 Demand Data'!$C39))</f>
        <v>0</v>
      </c>
      <c r="K21" s="1427">
        <f>IF(ISERROR('I8 Demand Data'!K39/'I8 Demand Data'!$C39),"0",('I8 Demand Data'!K39/'I8 Demand Data'!$C39))</f>
        <v>0</v>
      </c>
      <c r="L21" s="1427">
        <f>IF(ISERROR('I8 Demand Data'!L39/'I8 Demand Data'!$C39),"0",('I8 Demand Data'!L39/'I8 Demand Data'!$C39))</f>
        <v>6.3691606126916277E-4</v>
      </c>
      <c r="M21" s="1427">
        <f>IF(ISERROR('I8 Demand Data'!M39/'I8 Demand Data'!$C39),"0",('I8 Demand Data'!M39/'I8 Demand Data'!$C39))</f>
        <v>0</v>
      </c>
      <c r="N21" s="1427">
        <f>IF(ISERROR('I8 Demand Data'!N39/'I8 Demand Data'!$C39),"0",('I8 Demand Data'!N39/'I8 Demand Data'!$C39))</f>
        <v>0</v>
      </c>
      <c r="O21" s="1427">
        <f>IF(ISERROR('I8 Demand Data'!O39/'I8 Demand Data'!$C39),"0",('I8 Demand Data'!O39/'I8 Demand Data'!$C39))</f>
        <v>0</v>
      </c>
      <c r="P21" s="1427">
        <f>IF(ISERROR('I8 Demand Data'!P39/'I8 Demand Data'!$C39),"0",('I8 Demand Data'!P39/'I8 Demand Data'!$C39))</f>
        <v>0</v>
      </c>
      <c r="Q21" s="1427">
        <f>IF(ISERROR('I8 Demand Data'!Q39/'I8 Demand Data'!$C39),"0",('I8 Demand Data'!Q39/'I8 Demand Data'!$C39))</f>
        <v>0</v>
      </c>
      <c r="R21" s="1427">
        <f>IF(ISERROR('I8 Demand Data'!R39/'I8 Demand Data'!$C39),"0",('I8 Demand Data'!R39/'I8 Demand Data'!$C39))</f>
        <v>0</v>
      </c>
      <c r="S21" s="1427">
        <f>IF(ISERROR('I8 Demand Data'!S39/'I8 Demand Data'!$C39),"0",('I8 Demand Data'!S39/'I8 Demand Data'!$C39))</f>
        <v>0</v>
      </c>
      <c r="T21" s="1427">
        <f>IF(ISERROR('I8 Demand Data'!T39/'I8 Demand Data'!$C39),"0",('I8 Demand Data'!T39/'I8 Demand Data'!$C39))</f>
        <v>0</v>
      </c>
      <c r="U21" s="1427">
        <f>IF(ISERROR('I8 Demand Data'!U39/'I8 Demand Data'!$C39),"0",('I8 Demand Data'!U39/'I8 Demand Data'!$C39))</f>
        <v>0</v>
      </c>
      <c r="V21" s="1427">
        <f>IF(ISERROR('I8 Demand Data'!V39/'I8 Demand Data'!$C39),"0",('I8 Demand Data'!V39/'I8 Demand Data'!$C39))</f>
        <v>0</v>
      </c>
      <c r="W21" s="1427">
        <f>IF(ISERROR('I8 Demand Data'!W39/'I8 Demand Data'!$C39),"0",('I8 Demand Data'!W39/'I8 Demand Data'!$C39))</f>
        <v>0</v>
      </c>
    </row>
    <row r="22" spans="1:23" s="1428" customFormat="1" ht="12.75" x14ac:dyDescent="0.2">
      <c r="A22" s="1424" t="s">
        <v>633</v>
      </c>
      <c r="B22" s="1425" t="s">
        <v>1227</v>
      </c>
      <c r="C22" s="1426">
        <f>IF(+SUM(D22:W22)=0,"-",+SUM(D22:W22))</f>
        <v>0.99999999999999989</v>
      </c>
      <c r="D22" s="1427">
        <f>IF(ISERROR('I8 Demand Data'!D40/'I8 Demand Data'!$C40),"0",('I8 Demand Data'!D40/'I8 Demand Data'!$C40))</f>
        <v>0.33119540479388959</v>
      </c>
      <c r="E22" s="1427">
        <f>IF(ISERROR('I8 Demand Data'!E40/'I8 Demand Data'!$C40),"0",('I8 Demand Data'!E40/'I8 Demand Data'!$C40))</f>
        <v>0.28306285089880612</v>
      </c>
      <c r="F22" s="1427">
        <f>IF(ISERROR('I8 Demand Data'!F40/'I8 Demand Data'!$C40),"0",('I8 Demand Data'!F40/'I8 Demand Data'!$C40))</f>
        <v>0.36666318384118685</v>
      </c>
      <c r="G22" s="1427">
        <f>IF(ISERROR('I8 Demand Data'!G40/'I8 Demand Data'!$C40),"0",('I8 Demand Data'!G40/'I8 Demand Data'!$C40))</f>
        <v>0</v>
      </c>
      <c r="H22" s="1427">
        <f>IF(ISERROR('I8 Demand Data'!H40/'I8 Demand Data'!$C40),"0",('I8 Demand Data'!H40/'I8 Demand Data'!$C40))</f>
        <v>0</v>
      </c>
      <c r="I22" s="1427">
        <f>IF(ISERROR('I8 Demand Data'!I40/'I8 Demand Data'!$C40),"0",('I8 Demand Data'!I40/'I8 Demand Data'!$C40))</f>
        <v>1.8441644404848166E-2</v>
      </c>
      <c r="J22" s="1427">
        <f>IF(ISERROR('I8 Demand Data'!J40/'I8 Demand Data'!$C40),"0",('I8 Demand Data'!J40/'I8 Demand Data'!$C40))</f>
        <v>0</v>
      </c>
      <c r="K22" s="1427">
        <f>IF(ISERROR('I8 Demand Data'!K40/'I8 Demand Data'!$C40),"0",('I8 Demand Data'!K40/'I8 Demand Data'!$C40))</f>
        <v>0</v>
      </c>
      <c r="L22" s="1427">
        <f>IF(ISERROR('I8 Demand Data'!L40/'I8 Demand Data'!$C40),"0",('I8 Demand Data'!L40/'I8 Demand Data'!$C40))</f>
        <v>6.3691606126916277E-4</v>
      </c>
      <c r="M22" s="1427">
        <f>IF(ISERROR('I8 Demand Data'!M40/'I8 Demand Data'!$C40),"0",('I8 Demand Data'!M40/'I8 Demand Data'!$C40))</f>
        <v>0</v>
      </c>
      <c r="N22" s="1427">
        <f>IF(ISERROR('I8 Demand Data'!N40/'I8 Demand Data'!$C40),"0",('I8 Demand Data'!N40/'I8 Demand Data'!$C40))</f>
        <v>0</v>
      </c>
      <c r="O22" s="1427">
        <f>IF(ISERROR('I8 Demand Data'!O40/'I8 Demand Data'!$C40),"0",('I8 Demand Data'!O40/'I8 Demand Data'!$C40))</f>
        <v>0</v>
      </c>
      <c r="P22" s="1427">
        <f>IF(ISERROR('I8 Demand Data'!P40/'I8 Demand Data'!$C40),"0",('I8 Demand Data'!P40/'I8 Demand Data'!$C40))</f>
        <v>0</v>
      </c>
      <c r="Q22" s="1427">
        <f>IF(ISERROR('I8 Demand Data'!Q40/'I8 Demand Data'!$C40),"0",('I8 Demand Data'!Q40/'I8 Demand Data'!$C40))</f>
        <v>0</v>
      </c>
      <c r="R22" s="1427">
        <f>IF(ISERROR('I8 Demand Data'!R40/'I8 Demand Data'!$C40),"0",('I8 Demand Data'!R40/'I8 Demand Data'!$C40))</f>
        <v>0</v>
      </c>
      <c r="S22" s="1427">
        <f>IF(ISERROR('I8 Demand Data'!S40/'I8 Demand Data'!$C40),"0",('I8 Demand Data'!S40/'I8 Demand Data'!$C40))</f>
        <v>0</v>
      </c>
      <c r="T22" s="1427">
        <f>IF(ISERROR('I8 Demand Data'!T40/'I8 Demand Data'!$C40),"0",('I8 Demand Data'!T40/'I8 Demand Data'!$C40))</f>
        <v>0</v>
      </c>
      <c r="U22" s="1427">
        <f>IF(ISERROR('I8 Demand Data'!U40/'I8 Demand Data'!$C40),"0",('I8 Demand Data'!U40/'I8 Demand Data'!$C40))</f>
        <v>0</v>
      </c>
      <c r="V22" s="1427">
        <f>IF(ISERROR('I8 Demand Data'!V40/'I8 Demand Data'!$C40),"0",('I8 Demand Data'!V40/'I8 Demand Data'!$C40))</f>
        <v>0</v>
      </c>
      <c r="W22" s="1427">
        <f>IF(ISERROR('I8 Demand Data'!W40/'I8 Demand Data'!$C40),"0",('I8 Demand Data'!W40/'I8 Demand Data'!$C40))</f>
        <v>0</v>
      </c>
    </row>
    <row r="23" spans="1:23" s="352" customFormat="1" ht="12.75" x14ac:dyDescent="0.2">
      <c r="A23" s="460"/>
      <c r="B23" s="1310"/>
      <c r="C23" s="1432"/>
      <c r="D23" s="1427"/>
      <c r="E23" s="1427"/>
      <c r="F23" s="1427"/>
      <c r="G23" s="1427"/>
      <c r="H23" s="1427"/>
      <c r="I23" s="1427"/>
      <c r="J23" s="1427"/>
      <c r="K23" s="1427"/>
      <c r="L23" s="1427"/>
      <c r="M23" s="1427"/>
      <c r="N23" s="1427"/>
      <c r="O23" s="1427"/>
      <c r="P23" s="1427"/>
      <c r="Q23" s="1427"/>
      <c r="R23" s="1427"/>
      <c r="S23" s="1427"/>
      <c r="T23" s="1427"/>
      <c r="U23" s="1427"/>
      <c r="V23" s="1427"/>
      <c r="W23" s="1427"/>
    </row>
    <row r="24" spans="1:23" s="352" customFormat="1" ht="12.75" x14ac:dyDescent="0.2">
      <c r="A24" s="460" t="s">
        <v>1239</v>
      </c>
      <c r="B24" s="591"/>
      <c r="C24" s="1421"/>
      <c r="D24" s="1433"/>
      <c r="E24" s="1433"/>
      <c r="F24" s="1433"/>
      <c r="G24" s="1433"/>
      <c r="H24" s="1433"/>
      <c r="I24" s="1433"/>
      <c r="J24" s="1433"/>
      <c r="K24" s="1433"/>
      <c r="L24" s="1433"/>
      <c r="M24" s="1433"/>
      <c r="N24" s="1433"/>
      <c r="O24" s="1433"/>
      <c r="P24" s="1433"/>
      <c r="Q24" s="1433"/>
      <c r="R24" s="1433"/>
      <c r="S24" s="1433"/>
      <c r="T24" s="1433"/>
      <c r="U24" s="1433"/>
      <c r="V24" s="1433"/>
      <c r="W24" s="1433"/>
    </row>
    <row r="25" spans="1:23" s="1428" customFormat="1" ht="12.75" x14ac:dyDescent="0.2">
      <c r="A25" s="1424" t="s">
        <v>764</v>
      </c>
      <c r="B25" s="1425" t="s">
        <v>1228</v>
      </c>
      <c r="C25" s="1426">
        <f>IF(+SUM(D25:W25)=0,"-",+SUM(D25:W25))</f>
        <v>0.99999999999999978</v>
      </c>
      <c r="D25" s="1427">
        <f>IF(ISERROR('I8 Demand Data'!D43/'I8 Demand Data'!$C43),"0",('I8 Demand Data'!D43/'I8 Demand Data'!$C43))</f>
        <v>0.29422806709987753</v>
      </c>
      <c r="E25" s="1427">
        <f>IF(ISERROR('I8 Demand Data'!E43/'I8 Demand Data'!$C43),"0",('I8 Demand Data'!E43/'I8 Demand Data'!$C43))</f>
        <v>0.3097822246863991</v>
      </c>
      <c r="F25" s="1427">
        <f>IF(ISERROR('I8 Demand Data'!F43/'I8 Demand Data'!$C43),"0",('I8 Demand Data'!F43/'I8 Demand Data'!$C43))</f>
        <v>0.34417089938407047</v>
      </c>
      <c r="G25" s="1427">
        <f>IF(ISERROR('I8 Demand Data'!G43/'I8 Demand Data'!$C43),"0",('I8 Demand Data'!G43/'I8 Demand Data'!$C43))</f>
        <v>0</v>
      </c>
      <c r="H25" s="1427">
        <f>IF(ISERROR('I8 Demand Data'!H43/'I8 Demand Data'!$C43),"0",('I8 Demand Data'!H43/'I8 Demand Data'!$C43))</f>
        <v>0</v>
      </c>
      <c r="I25" s="1427">
        <f>IF(ISERROR('I8 Demand Data'!I43/'I8 Demand Data'!$C43),"0",('I8 Demand Data'!I43/'I8 Demand Data'!$C43))</f>
        <v>5.1166332544761918E-2</v>
      </c>
      <c r="J25" s="1427">
        <f>IF(ISERROR('I8 Demand Data'!J43/'I8 Demand Data'!$C43),"0",('I8 Demand Data'!J43/'I8 Demand Data'!$C43))</f>
        <v>0</v>
      </c>
      <c r="K25" s="1427">
        <f>IF(ISERROR('I8 Demand Data'!K43/'I8 Demand Data'!$C43),"0",('I8 Demand Data'!K43/'I8 Demand Data'!$C43))</f>
        <v>0</v>
      </c>
      <c r="L25" s="1427">
        <f>IF(ISERROR('I8 Demand Data'!L43/'I8 Demand Data'!$C43),"0",('I8 Demand Data'!L43/'I8 Demand Data'!$C43))</f>
        <v>6.5247628489082895E-4</v>
      </c>
      <c r="M25" s="1427">
        <f>IF(ISERROR('I8 Demand Data'!M43/'I8 Demand Data'!$C43),"0",('I8 Demand Data'!M43/'I8 Demand Data'!$C43))</f>
        <v>0</v>
      </c>
      <c r="N25" s="1427">
        <f>IF(ISERROR('I8 Demand Data'!N43/'I8 Demand Data'!$C43),"0",('I8 Demand Data'!N43/'I8 Demand Data'!$C43))</f>
        <v>0</v>
      </c>
      <c r="O25" s="1427">
        <f>IF(ISERROR('I8 Demand Data'!O43/'I8 Demand Data'!$C43),"0",('I8 Demand Data'!O43/'I8 Demand Data'!$C43))</f>
        <v>0</v>
      </c>
      <c r="P25" s="1427">
        <f>IF(ISERROR('I8 Demand Data'!P43/'I8 Demand Data'!$C43),"0",('I8 Demand Data'!P43/'I8 Demand Data'!$C43))</f>
        <v>0</v>
      </c>
      <c r="Q25" s="1427">
        <f>IF(ISERROR('I8 Demand Data'!Q43/'I8 Demand Data'!$C43),"0",('I8 Demand Data'!Q43/'I8 Demand Data'!$C43))</f>
        <v>0</v>
      </c>
      <c r="R25" s="1427">
        <f>IF(ISERROR('I8 Demand Data'!R43/'I8 Demand Data'!$C43),"0",('I8 Demand Data'!R43/'I8 Demand Data'!$C43))</f>
        <v>0</v>
      </c>
      <c r="S25" s="1427">
        <f>IF(ISERROR('I8 Demand Data'!S43/'I8 Demand Data'!$C43),"0",('I8 Demand Data'!S43/'I8 Demand Data'!$C43))</f>
        <v>0</v>
      </c>
      <c r="T25" s="1427">
        <f>IF(ISERROR('I8 Demand Data'!T43/'I8 Demand Data'!$C43),"0",('I8 Demand Data'!T43/'I8 Demand Data'!$C43))</f>
        <v>0</v>
      </c>
      <c r="U25" s="1427">
        <f>IF(ISERROR('I8 Demand Data'!U43/'I8 Demand Data'!$C43),"0",('I8 Demand Data'!U43/'I8 Demand Data'!$C43))</f>
        <v>0</v>
      </c>
      <c r="V25" s="1427">
        <f>IF(ISERROR('I8 Demand Data'!V43/'I8 Demand Data'!$C43),"0",('I8 Demand Data'!V43/'I8 Demand Data'!$C43))</f>
        <v>0</v>
      </c>
      <c r="W25" s="1427">
        <f>IF(ISERROR('I8 Demand Data'!W43/'I8 Demand Data'!$C43),"0",('I8 Demand Data'!W43/'I8 Demand Data'!$C43))</f>
        <v>0</v>
      </c>
    </row>
    <row r="26" spans="1:23" s="1428" customFormat="1" ht="12.75" x14ac:dyDescent="0.2">
      <c r="A26" s="1424" t="s">
        <v>632</v>
      </c>
      <c r="B26" s="1425" t="s">
        <v>1418</v>
      </c>
      <c r="C26" s="1426">
        <f>IF(+SUM(D26:W26)=0,"-",+SUM(D26:W26))</f>
        <v>0.99999999999999978</v>
      </c>
      <c r="D26" s="1427">
        <f>IF(ISERROR('I8 Demand Data'!D44/'I8 Demand Data'!$C44),"0",('I8 Demand Data'!D44/'I8 Demand Data'!$C44))</f>
        <v>0.29422806709987753</v>
      </c>
      <c r="E26" s="1427">
        <f>IF(ISERROR('I8 Demand Data'!E44/'I8 Demand Data'!$C44),"0",('I8 Demand Data'!E44/'I8 Demand Data'!$C44))</f>
        <v>0.3097822246863991</v>
      </c>
      <c r="F26" s="1427">
        <f>IF(ISERROR('I8 Demand Data'!F44/'I8 Demand Data'!$C44),"0",('I8 Demand Data'!F44/'I8 Demand Data'!$C44))</f>
        <v>0.34417089938407047</v>
      </c>
      <c r="G26" s="1427">
        <f>IF(ISERROR('I8 Demand Data'!G44/'I8 Demand Data'!$C44),"0",('I8 Demand Data'!G44/'I8 Demand Data'!$C44))</f>
        <v>0</v>
      </c>
      <c r="H26" s="1427">
        <f>IF(ISERROR('I8 Demand Data'!H44/'I8 Demand Data'!$C44),"0",('I8 Demand Data'!H44/'I8 Demand Data'!$C44))</f>
        <v>0</v>
      </c>
      <c r="I26" s="1427">
        <f>IF(ISERROR('I8 Demand Data'!I44/'I8 Demand Data'!$C44),"0",('I8 Demand Data'!I44/'I8 Demand Data'!$C44))</f>
        <v>5.1166332544761918E-2</v>
      </c>
      <c r="J26" s="1427">
        <f>IF(ISERROR('I8 Demand Data'!J44/'I8 Demand Data'!$C44),"0",('I8 Demand Data'!J44/'I8 Demand Data'!$C44))</f>
        <v>0</v>
      </c>
      <c r="K26" s="1427">
        <f>IF(ISERROR('I8 Demand Data'!K44/'I8 Demand Data'!$C44),"0",('I8 Demand Data'!K44/'I8 Demand Data'!$C44))</f>
        <v>0</v>
      </c>
      <c r="L26" s="1427">
        <f>IF(ISERROR('I8 Demand Data'!L44/'I8 Demand Data'!$C44),"0",('I8 Demand Data'!L44/'I8 Demand Data'!$C44))</f>
        <v>6.5247628489082895E-4</v>
      </c>
      <c r="M26" s="1427">
        <f>IF(ISERROR('I8 Demand Data'!M44/'I8 Demand Data'!$C44),"0",('I8 Demand Data'!M44/'I8 Demand Data'!$C44))</f>
        <v>0</v>
      </c>
      <c r="N26" s="1427">
        <f>IF(ISERROR('I8 Demand Data'!N44/'I8 Demand Data'!$C44),"0",('I8 Demand Data'!N44/'I8 Demand Data'!$C44))</f>
        <v>0</v>
      </c>
      <c r="O26" s="1427">
        <f>IF(ISERROR('I8 Demand Data'!O44/'I8 Demand Data'!$C44),"0",('I8 Demand Data'!O44/'I8 Demand Data'!$C44))</f>
        <v>0</v>
      </c>
      <c r="P26" s="1427">
        <f>IF(ISERROR('I8 Demand Data'!P44/'I8 Demand Data'!$C44),"0",('I8 Demand Data'!P44/'I8 Demand Data'!$C44))</f>
        <v>0</v>
      </c>
      <c r="Q26" s="1427">
        <f>IF(ISERROR('I8 Demand Data'!Q44/'I8 Demand Data'!$C44),"0",('I8 Demand Data'!Q44/'I8 Demand Data'!$C44))</f>
        <v>0</v>
      </c>
      <c r="R26" s="1427">
        <f>IF(ISERROR('I8 Demand Data'!R44/'I8 Demand Data'!$C44),"0",('I8 Demand Data'!R44/'I8 Demand Data'!$C44))</f>
        <v>0</v>
      </c>
      <c r="S26" s="1427">
        <f>IF(ISERROR('I8 Demand Data'!S44/'I8 Demand Data'!$C44),"0",('I8 Demand Data'!S44/'I8 Demand Data'!$C44))</f>
        <v>0</v>
      </c>
      <c r="T26" s="1427">
        <f>IF(ISERROR('I8 Demand Data'!T44/'I8 Demand Data'!$C44),"0",('I8 Demand Data'!T44/'I8 Demand Data'!$C44))</f>
        <v>0</v>
      </c>
      <c r="U26" s="1427">
        <f>IF(ISERROR('I8 Demand Data'!U44/'I8 Demand Data'!$C44),"0",('I8 Demand Data'!U44/'I8 Demand Data'!$C44))</f>
        <v>0</v>
      </c>
      <c r="V26" s="1427">
        <f>IF(ISERROR('I8 Demand Data'!V44/'I8 Demand Data'!$C44),"0",('I8 Demand Data'!V44/'I8 Demand Data'!$C44))</f>
        <v>0</v>
      </c>
      <c r="W26" s="1427">
        <f>IF(ISERROR('I8 Demand Data'!W44/'I8 Demand Data'!$C44),"0",('I8 Demand Data'!W44/'I8 Demand Data'!$C44))</f>
        <v>0</v>
      </c>
    </row>
    <row r="27" spans="1:23" s="1428" customFormat="1" ht="12.75" x14ac:dyDescent="0.2">
      <c r="A27" s="1424" t="s">
        <v>633</v>
      </c>
      <c r="B27" s="1425" t="s">
        <v>1229</v>
      </c>
      <c r="C27" s="1426">
        <f>IF(+SUM(D27:W27)=0,"-",+SUM(D27:W27))</f>
        <v>0.99999999999999978</v>
      </c>
      <c r="D27" s="1427">
        <f>IF(ISERROR('I8 Demand Data'!D45/'I8 Demand Data'!$C45),"0",('I8 Demand Data'!D45/'I8 Demand Data'!$C45))</f>
        <v>0.29422806709987753</v>
      </c>
      <c r="E27" s="1427">
        <f>IF(ISERROR('I8 Demand Data'!E45/'I8 Demand Data'!$C45),"0",('I8 Demand Data'!E45/'I8 Demand Data'!$C45))</f>
        <v>0.3097822246863991</v>
      </c>
      <c r="F27" s="1427">
        <f>IF(ISERROR('I8 Demand Data'!F45/'I8 Demand Data'!$C45),"0",('I8 Demand Data'!F45/'I8 Demand Data'!$C45))</f>
        <v>0.34417089938407047</v>
      </c>
      <c r="G27" s="1427">
        <f>IF(ISERROR('I8 Demand Data'!G45/'I8 Demand Data'!$C45),"0",('I8 Demand Data'!G45/'I8 Demand Data'!$C45))</f>
        <v>0</v>
      </c>
      <c r="H27" s="1427">
        <f>IF(ISERROR('I8 Demand Data'!H45/'I8 Demand Data'!$C45),"0",('I8 Demand Data'!H45/'I8 Demand Data'!$C45))</f>
        <v>0</v>
      </c>
      <c r="I27" s="1427">
        <f>IF(ISERROR('I8 Demand Data'!I45/'I8 Demand Data'!$C45),"0",('I8 Demand Data'!I45/'I8 Demand Data'!$C45))</f>
        <v>5.1166332544761918E-2</v>
      </c>
      <c r="J27" s="1427">
        <f>IF(ISERROR('I8 Demand Data'!J45/'I8 Demand Data'!$C45),"0",('I8 Demand Data'!J45/'I8 Demand Data'!$C45))</f>
        <v>0</v>
      </c>
      <c r="K27" s="1427">
        <f>IF(ISERROR('I8 Demand Data'!K45/'I8 Demand Data'!$C45),"0",('I8 Demand Data'!K45/'I8 Demand Data'!$C45))</f>
        <v>0</v>
      </c>
      <c r="L27" s="1427">
        <f>IF(ISERROR('I8 Demand Data'!L45/'I8 Demand Data'!$C45),"0",('I8 Demand Data'!L45/'I8 Demand Data'!$C45))</f>
        <v>6.5247628489082895E-4</v>
      </c>
      <c r="M27" s="1427">
        <f>IF(ISERROR('I8 Demand Data'!M45/'I8 Demand Data'!$C45),"0",('I8 Demand Data'!M45/'I8 Demand Data'!$C45))</f>
        <v>0</v>
      </c>
      <c r="N27" s="1427">
        <f>IF(ISERROR('I8 Demand Data'!N45/'I8 Demand Data'!$C45),"0",('I8 Demand Data'!N45/'I8 Demand Data'!$C45))</f>
        <v>0</v>
      </c>
      <c r="O27" s="1427">
        <f>IF(ISERROR('I8 Demand Data'!O45/'I8 Demand Data'!$C45),"0",('I8 Demand Data'!O45/'I8 Demand Data'!$C45))</f>
        <v>0</v>
      </c>
      <c r="P27" s="1427">
        <f>IF(ISERROR('I8 Demand Data'!P45/'I8 Demand Data'!$C45),"0",('I8 Demand Data'!P45/'I8 Demand Data'!$C45))</f>
        <v>0</v>
      </c>
      <c r="Q27" s="1427">
        <f>IF(ISERROR('I8 Demand Data'!Q45/'I8 Demand Data'!$C45),"0",('I8 Demand Data'!Q45/'I8 Demand Data'!$C45))</f>
        <v>0</v>
      </c>
      <c r="R27" s="1427">
        <f>IF(ISERROR('I8 Demand Data'!R45/'I8 Demand Data'!$C45),"0",('I8 Demand Data'!R45/'I8 Demand Data'!$C45))</f>
        <v>0</v>
      </c>
      <c r="S27" s="1427">
        <f>IF(ISERROR('I8 Demand Data'!S45/'I8 Demand Data'!$C45),"0",('I8 Demand Data'!S45/'I8 Demand Data'!$C45))</f>
        <v>0</v>
      </c>
      <c r="T27" s="1427">
        <f>IF(ISERROR('I8 Demand Data'!T45/'I8 Demand Data'!$C45),"0",('I8 Demand Data'!T45/'I8 Demand Data'!$C45))</f>
        <v>0</v>
      </c>
      <c r="U27" s="1427">
        <f>IF(ISERROR('I8 Demand Data'!U45/'I8 Demand Data'!$C45),"0",('I8 Demand Data'!U45/'I8 Demand Data'!$C45))</f>
        <v>0</v>
      </c>
      <c r="V27" s="1427">
        <f>IF(ISERROR('I8 Demand Data'!V45/'I8 Demand Data'!$C45),"0",('I8 Demand Data'!V45/'I8 Demand Data'!$C45))</f>
        <v>0</v>
      </c>
      <c r="W27" s="1427">
        <f>IF(ISERROR('I8 Demand Data'!W45/'I8 Demand Data'!$C45),"0",('I8 Demand Data'!W45/'I8 Demand Data'!$C45))</f>
        <v>0</v>
      </c>
    </row>
    <row r="28" spans="1:23" s="352" customFormat="1" ht="12.75" x14ac:dyDescent="0.2">
      <c r="A28" s="460"/>
      <c r="B28" s="1310"/>
      <c r="C28" s="1432"/>
      <c r="D28" s="1427"/>
      <c r="E28" s="1427"/>
      <c r="F28" s="1427"/>
      <c r="G28" s="1427"/>
      <c r="H28" s="1427"/>
      <c r="I28" s="1427"/>
      <c r="J28" s="1427"/>
      <c r="K28" s="1427"/>
      <c r="L28" s="1427"/>
      <c r="M28" s="1427"/>
      <c r="N28" s="1427"/>
      <c r="O28" s="1427"/>
      <c r="P28" s="1427"/>
      <c r="Q28" s="1427"/>
      <c r="R28" s="1427"/>
      <c r="S28" s="1427"/>
      <c r="T28" s="1427"/>
      <c r="U28" s="1427"/>
      <c r="V28" s="1427"/>
      <c r="W28" s="1427"/>
    </row>
    <row r="29" spans="1:23" s="352" customFormat="1" ht="12.75" x14ac:dyDescent="0.2">
      <c r="A29" s="460" t="s">
        <v>1240</v>
      </c>
      <c r="B29" s="591"/>
      <c r="C29" s="1421"/>
      <c r="D29" s="1433"/>
      <c r="E29" s="1433"/>
      <c r="F29" s="1433"/>
      <c r="G29" s="1433"/>
      <c r="H29" s="1433"/>
      <c r="I29" s="1433"/>
      <c r="J29" s="1433"/>
      <c r="K29" s="1433"/>
      <c r="L29" s="1433"/>
      <c r="M29" s="1433"/>
      <c r="N29" s="1433"/>
      <c r="O29" s="1433"/>
      <c r="P29" s="1433"/>
      <c r="Q29" s="1433"/>
      <c r="R29" s="1433"/>
      <c r="S29" s="1433"/>
      <c r="T29" s="1433"/>
      <c r="U29" s="1433"/>
      <c r="V29" s="1433"/>
      <c r="W29" s="1433"/>
    </row>
    <row r="30" spans="1:23" s="1428" customFormat="1" ht="12.75" x14ac:dyDescent="0.2">
      <c r="A30" s="1424" t="s">
        <v>764</v>
      </c>
      <c r="B30" s="1425" t="s">
        <v>1230</v>
      </c>
      <c r="C30" s="1426">
        <f>IF(+SUM(D30:W30)=0,"-",+SUM(D30:W30))</f>
        <v>1</v>
      </c>
      <c r="D30" s="1427">
        <f>IF(ISERROR('I8 Demand Data'!D48/'I8 Demand Data'!$C48),"0",('I8 Demand Data'!D48/'I8 Demand Data'!$C48))</f>
        <v>0.3157623529226346</v>
      </c>
      <c r="E30" s="1427">
        <f>IF(ISERROR('I8 Demand Data'!E48/'I8 Demand Data'!$C48),"0",('I8 Demand Data'!E48/'I8 Demand Data'!$C48))</f>
        <v>0.26945830515200747</v>
      </c>
      <c r="F30" s="1427">
        <f>IF(ISERROR('I8 Demand Data'!F48/'I8 Demand Data'!$C48),"0",('I8 Demand Data'!F48/'I8 Demand Data'!$C48))</f>
        <v>0.32055874862254585</v>
      </c>
      <c r="G30" s="1427">
        <f>IF(ISERROR('I8 Demand Data'!G48/'I8 Demand Data'!$C48),"0",('I8 Demand Data'!G48/'I8 Demand Data'!$C48))</f>
        <v>0</v>
      </c>
      <c r="H30" s="1427">
        <f>IF(ISERROR('I8 Demand Data'!H48/'I8 Demand Data'!$C48),"0",('I8 Demand Data'!H48/'I8 Demand Data'!$C48))</f>
        <v>0</v>
      </c>
      <c r="I30" s="1427">
        <f>IF(ISERROR('I8 Demand Data'!I48/'I8 Demand Data'!$C48),"0",('I8 Demand Data'!I48/'I8 Demand Data'!$C48))</f>
        <v>9.1266376255299209E-2</v>
      </c>
      <c r="J30" s="1427">
        <f>IF(ISERROR('I8 Demand Data'!J48/'I8 Demand Data'!$C48),"0",('I8 Demand Data'!J48/'I8 Demand Data'!$C48))</f>
        <v>2.1516055983044307E-3</v>
      </c>
      <c r="K30" s="1427">
        <f>IF(ISERROR('I8 Demand Data'!K48/'I8 Demand Data'!$C48),"0",('I8 Demand Data'!K48/'I8 Demand Data'!$C48))</f>
        <v>0</v>
      </c>
      <c r="L30" s="1427">
        <f>IF(ISERROR('I8 Demand Data'!L48/'I8 Demand Data'!$C48),"0",('I8 Demand Data'!L48/'I8 Demand Data'!$C48))</f>
        <v>8.0261144920849902E-4</v>
      </c>
      <c r="M30" s="1427">
        <f>IF(ISERROR('I8 Demand Data'!M48/'I8 Demand Data'!$C48),"0",('I8 Demand Data'!M48/'I8 Demand Data'!$C48))</f>
        <v>0</v>
      </c>
      <c r="N30" s="1427">
        <f>IF(ISERROR('I8 Demand Data'!N48/'I8 Demand Data'!$C48),"0",('I8 Demand Data'!N48/'I8 Demand Data'!$C48))</f>
        <v>0</v>
      </c>
      <c r="O30" s="1427">
        <f>IF(ISERROR('I8 Demand Data'!O48/'I8 Demand Data'!$C48),"0",('I8 Demand Data'!O48/'I8 Demand Data'!$C48))</f>
        <v>0</v>
      </c>
      <c r="P30" s="1427">
        <f>IF(ISERROR('I8 Demand Data'!P48/'I8 Demand Data'!$C48),"0",('I8 Demand Data'!P48/'I8 Demand Data'!$C48))</f>
        <v>0</v>
      </c>
      <c r="Q30" s="1427">
        <f>IF(ISERROR('I8 Demand Data'!Q48/'I8 Demand Data'!$C48),"0",('I8 Demand Data'!Q48/'I8 Demand Data'!$C48))</f>
        <v>0</v>
      </c>
      <c r="R30" s="1427">
        <f>IF(ISERROR('I8 Demand Data'!R48/'I8 Demand Data'!$C48),"0",('I8 Demand Data'!R48/'I8 Demand Data'!$C48))</f>
        <v>0</v>
      </c>
      <c r="S30" s="1427">
        <f>IF(ISERROR('I8 Demand Data'!S48/'I8 Demand Data'!$C48),"0",('I8 Demand Data'!S48/'I8 Demand Data'!$C48))</f>
        <v>0</v>
      </c>
      <c r="T30" s="1427">
        <f>IF(ISERROR('I8 Demand Data'!T48/'I8 Demand Data'!$C48),"0",('I8 Demand Data'!T48/'I8 Demand Data'!$C48))</f>
        <v>0</v>
      </c>
      <c r="U30" s="1427">
        <f>IF(ISERROR('I8 Demand Data'!U48/'I8 Demand Data'!$C48),"0",('I8 Demand Data'!U48/'I8 Demand Data'!$C48))</f>
        <v>0</v>
      </c>
      <c r="V30" s="1427">
        <f>IF(ISERROR('I8 Demand Data'!V48/'I8 Demand Data'!$C48),"0",('I8 Demand Data'!V48/'I8 Demand Data'!$C48))</f>
        <v>0</v>
      </c>
      <c r="W30" s="1427">
        <f>IF(ISERROR('I8 Demand Data'!W48/'I8 Demand Data'!$C48),"0",('I8 Demand Data'!W48/'I8 Demand Data'!$C48))</f>
        <v>0</v>
      </c>
    </row>
    <row r="31" spans="1:23" s="1428" customFormat="1" ht="12.75" x14ac:dyDescent="0.2">
      <c r="A31" s="1424" t="s">
        <v>632</v>
      </c>
      <c r="B31" s="1425" t="s">
        <v>1419</v>
      </c>
      <c r="C31" s="1426">
        <f>IF(+SUM(D31:W31)=0,"-",+SUM(D31:W31))</f>
        <v>1</v>
      </c>
      <c r="D31" s="1427">
        <f>IF(ISERROR('I8 Demand Data'!D49/'I8 Demand Data'!$C49),"0",('I8 Demand Data'!D49/'I8 Demand Data'!$C49))</f>
        <v>0.3157623529226346</v>
      </c>
      <c r="E31" s="1427">
        <f>IF(ISERROR('I8 Demand Data'!E49/'I8 Demand Data'!$C49),"0",('I8 Demand Data'!E49/'I8 Demand Data'!$C49))</f>
        <v>0.26945830515200747</v>
      </c>
      <c r="F31" s="1427">
        <f>IF(ISERROR('I8 Demand Data'!F49/'I8 Demand Data'!$C49),"0",('I8 Demand Data'!F49/'I8 Demand Data'!$C49))</f>
        <v>0.32055874862254585</v>
      </c>
      <c r="G31" s="1427">
        <f>IF(ISERROR('I8 Demand Data'!G49/'I8 Demand Data'!$C49),"0",('I8 Demand Data'!G49/'I8 Demand Data'!$C49))</f>
        <v>0</v>
      </c>
      <c r="H31" s="1427">
        <f>IF(ISERROR('I8 Demand Data'!H49/'I8 Demand Data'!$C49),"0",('I8 Demand Data'!H49/'I8 Demand Data'!$C49))</f>
        <v>0</v>
      </c>
      <c r="I31" s="1427">
        <f>IF(ISERROR('I8 Demand Data'!I49/'I8 Demand Data'!$C49),"0",('I8 Demand Data'!I49/'I8 Demand Data'!$C49))</f>
        <v>9.1266376255299209E-2</v>
      </c>
      <c r="J31" s="1427">
        <f>IF(ISERROR('I8 Demand Data'!J49/'I8 Demand Data'!$C49),"0",('I8 Demand Data'!J49/'I8 Demand Data'!$C49))</f>
        <v>2.1516055983044307E-3</v>
      </c>
      <c r="K31" s="1427">
        <f>IF(ISERROR('I8 Demand Data'!K49/'I8 Demand Data'!$C49),"0",('I8 Demand Data'!K49/'I8 Demand Data'!$C49))</f>
        <v>0</v>
      </c>
      <c r="L31" s="1427">
        <f>IF(ISERROR('I8 Demand Data'!L49/'I8 Demand Data'!$C49),"0",('I8 Demand Data'!L49/'I8 Demand Data'!$C49))</f>
        <v>8.0261144920849902E-4</v>
      </c>
      <c r="M31" s="1427">
        <f>IF(ISERROR('I8 Demand Data'!M49/'I8 Demand Data'!$C49),"0",('I8 Demand Data'!M49/'I8 Demand Data'!$C49))</f>
        <v>0</v>
      </c>
      <c r="N31" s="1427">
        <f>IF(ISERROR('I8 Demand Data'!N49/'I8 Demand Data'!$C49),"0",('I8 Demand Data'!N49/'I8 Demand Data'!$C49))</f>
        <v>0</v>
      </c>
      <c r="O31" s="1427">
        <f>IF(ISERROR('I8 Demand Data'!O49/'I8 Demand Data'!$C49),"0",('I8 Demand Data'!O49/'I8 Demand Data'!$C49))</f>
        <v>0</v>
      </c>
      <c r="P31" s="1427">
        <f>IF(ISERROR('I8 Demand Data'!P49/'I8 Demand Data'!$C49),"0",('I8 Demand Data'!P49/'I8 Demand Data'!$C49))</f>
        <v>0</v>
      </c>
      <c r="Q31" s="1427">
        <f>IF(ISERROR('I8 Demand Data'!Q49/'I8 Demand Data'!$C49),"0",('I8 Demand Data'!Q49/'I8 Demand Data'!$C49))</f>
        <v>0</v>
      </c>
      <c r="R31" s="1427">
        <f>IF(ISERROR('I8 Demand Data'!R49/'I8 Demand Data'!$C49),"0",('I8 Demand Data'!R49/'I8 Demand Data'!$C49))</f>
        <v>0</v>
      </c>
      <c r="S31" s="1427">
        <f>IF(ISERROR('I8 Demand Data'!S49/'I8 Demand Data'!$C49),"0",('I8 Demand Data'!S49/'I8 Demand Data'!$C49))</f>
        <v>0</v>
      </c>
      <c r="T31" s="1427">
        <f>IF(ISERROR('I8 Demand Data'!T49/'I8 Demand Data'!$C49),"0",('I8 Demand Data'!T49/'I8 Demand Data'!$C49))</f>
        <v>0</v>
      </c>
      <c r="U31" s="1427">
        <f>IF(ISERROR('I8 Demand Data'!U49/'I8 Demand Data'!$C49),"0",('I8 Demand Data'!U49/'I8 Demand Data'!$C49))</f>
        <v>0</v>
      </c>
      <c r="V31" s="1427">
        <f>IF(ISERROR('I8 Demand Data'!V49/'I8 Demand Data'!$C49),"0",('I8 Demand Data'!V49/'I8 Demand Data'!$C49))</f>
        <v>0</v>
      </c>
      <c r="W31" s="1427">
        <f>IF(ISERROR('I8 Demand Data'!W49/'I8 Demand Data'!$C49),"0",('I8 Demand Data'!W49/'I8 Demand Data'!$C49))</f>
        <v>0</v>
      </c>
    </row>
    <row r="32" spans="1:23" s="1428" customFormat="1" ht="12.75" x14ac:dyDescent="0.2">
      <c r="A32" s="1424" t="s">
        <v>633</v>
      </c>
      <c r="B32" s="1425" t="s">
        <v>1231</v>
      </c>
      <c r="C32" s="1426">
        <f>IF(+SUM(D32:W32)=0,"-",+SUM(D32:W32))</f>
        <v>1</v>
      </c>
      <c r="D32" s="1427">
        <f>IF(ISERROR('I8 Demand Data'!D50/'I8 Demand Data'!$C50),"0",('I8 Demand Data'!D50/'I8 Demand Data'!$C50))</f>
        <v>0.3157623529226346</v>
      </c>
      <c r="E32" s="1427">
        <f>IF(ISERROR('I8 Demand Data'!E50/'I8 Demand Data'!$C50),"0",('I8 Demand Data'!E50/'I8 Demand Data'!$C50))</f>
        <v>0.26945830515200747</v>
      </c>
      <c r="F32" s="1427">
        <f>IF(ISERROR('I8 Demand Data'!F50/'I8 Demand Data'!$C50),"0",('I8 Demand Data'!F50/'I8 Demand Data'!$C50))</f>
        <v>0.32055874862254585</v>
      </c>
      <c r="G32" s="1427">
        <f>IF(ISERROR('I8 Demand Data'!G50/'I8 Demand Data'!$C50),"0",('I8 Demand Data'!G50/'I8 Demand Data'!$C50))</f>
        <v>0</v>
      </c>
      <c r="H32" s="1427">
        <f>IF(ISERROR('I8 Demand Data'!H50/'I8 Demand Data'!$C50),"0",('I8 Demand Data'!H50/'I8 Demand Data'!$C50))</f>
        <v>0</v>
      </c>
      <c r="I32" s="1427">
        <f>IF(ISERROR('I8 Demand Data'!I50/'I8 Demand Data'!$C50),"0",('I8 Demand Data'!I50/'I8 Demand Data'!$C50))</f>
        <v>9.1266376255299209E-2</v>
      </c>
      <c r="J32" s="1427">
        <f>IF(ISERROR('I8 Demand Data'!J50/'I8 Demand Data'!$C50),"0",('I8 Demand Data'!J50/'I8 Demand Data'!$C50))</f>
        <v>2.1516055983044307E-3</v>
      </c>
      <c r="K32" s="1427">
        <f>IF(ISERROR('I8 Demand Data'!K50/'I8 Demand Data'!$C50),"0",('I8 Demand Data'!K50/'I8 Demand Data'!$C50))</f>
        <v>0</v>
      </c>
      <c r="L32" s="1427">
        <f>IF(ISERROR('I8 Demand Data'!L50/'I8 Demand Data'!$C50),"0",('I8 Demand Data'!L50/'I8 Demand Data'!$C50))</f>
        <v>8.0261144920849902E-4</v>
      </c>
      <c r="M32" s="1427">
        <f>IF(ISERROR('I8 Demand Data'!M50/'I8 Demand Data'!$C50),"0",('I8 Demand Data'!M50/'I8 Demand Data'!$C50))</f>
        <v>0</v>
      </c>
      <c r="N32" s="1427">
        <f>IF(ISERROR('I8 Demand Data'!N50/'I8 Demand Data'!$C50),"0",('I8 Demand Data'!N50/'I8 Demand Data'!$C50))</f>
        <v>0</v>
      </c>
      <c r="O32" s="1427">
        <f>IF(ISERROR('I8 Demand Data'!O50/'I8 Demand Data'!$C50),"0",('I8 Demand Data'!O50/'I8 Demand Data'!$C50))</f>
        <v>0</v>
      </c>
      <c r="P32" s="1427">
        <f>IF(ISERROR('I8 Demand Data'!P50/'I8 Demand Data'!$C50),"0",('I8 Demand Data'!P50/'I8 Demand Data'!$C50))</f>
        <v>0</v>
      </c>
      <c r="Q32" s="1427">
        <f>IF(ISERROR('I8 Demand Data'!Q50/'I8 Demand Data'!$C50),"0",('I8 Demand Data'!Q50/'I8 Demand Data'!$C50))</f>
        <v>0</v>
      </c>
      <c r="R32" s="1427">
        <f>IF(ISERROR('I8 Demand Data'!R50/'I8 Demand Data'!$C50),"0",('I8 Demand Data'!R50/'I8 Demand Data'!$C50))</f>
        <v>0</v>
      </c>
      <c r="S32" s="1427">
        <f>IF(ISERROR('I8 Demand Data'!S50/'I8 Demand Data'!$C50),"0",('I8 Demand Data'!S50/'I8 Demand Data'!$C50))</f>
        <v>0</v>
      </c>
      <c r="T32" s="1427">
        <f>IF(ISERROR('I8 Demand Data'!T50/'I8 Demand Data'!$C50),"0",('I8 Demand Data'!T50/'I8 Demand Data'!$C50))</f>
        <v>0</v>
      </c>
      <c r="U32" s="1427">
        <f>IF(ISERROR('I8 Demand Data'!U50/'I8 Demand Data'!$C50),"0",('I8 Demand Data'!U50/'I8 Demand Data'!$C50))</f>
        <v>0</v>
      </c>
      <c r="V32" s="1427">
        <f>IF(ISERROR('I8 Demand Data'!V50/'I8 Demand Data'!$C50),"0",('I8 Demand Data'!V50/'I8 Demand Data'!$C50))</f>
        <v>0</v>
      </c>
      <c r="W32" s="1427">
        <f>IF(ISERROR('I8 Demand Data'!W50/'I8 Demand Data'!$C50),"0",('I8 Demand Data'!W50/'I8 Demand Data'!$C50))</f>
        <v>0</v>
      </c>
    </row>
    <row r="33" spans="1:23" s="352" customFormat="1" ht="12.75" x14ac:dyDescent="0.2">
      <c r="A33" s="460"/>
      <c r="B33" s="591"/>
      <c r="C33" s="1434"/>
      <c r="D33" s="1435"/>
      <c r="E33" s="1435"/>
      <c r="F33" s="1435"/>
      <c r="G33" s="1435"/>
      <c r="H33" s="1435"/>
      <c r="I33" s="1435"/>
      <c r="J33" s="1435"/>
      <c r="K33" s="1435"/>
      <c r="L33" s="1435"/>
      <c r="M33" s="1435"/>
      <c r="N33" s="1435"/>
      <c r="O33" s="1435"/>
      <c r="P33" s="1435"/>
      <c r="Q33" s="1435"/>
      <c r="R33" s="1435"/>
      <c r="S33" s="1435"/>
      <c r="T33" s="1435"/>
      <c r="U33" s="1435"/>
      <c r="V33" s="1435"/>
      <c r="W33" s="1435"/>
    </row>
    <row r="34" spans="1:23" s="352" customFormat="1" ht="12.75" x14ac:dyDescent="0.2">
      <c r="A34" s="460" t="s">
        <v>1225</v>
      </c>
      <c r="B34" s="591"/>
      <c r="C34" s="1434"/>
      <c r="D34" s="1435"/>
      <c r="E34" s="1435"/>
      <c r="F34" s="1435"/>
      <c r="G34" s="1435"/>
      <c r="H34" s="1435"/>
      <c r="I34" s="1435"/>
      <c r="J34" s="1435"/>
      <c r="K34" s="1435"/>
      <c r="L34" s="1435"/>
      <c r="M34" s="1435"/>
      <c r="N34" s="1435"/>
      <c r="O34" s="1435"/>
      <c r="P34" s="1435"/>
      <c r="Q34" s="1435"/>
      <c r="R34" s="1435"/>
      <c r="S34" s="1435"/>
      <c r="T34" s="1435"/>
      <c r="U34" s="1435"/>
      <c r="V34" s="1435"/>
      <c r="W34" s="1435"/>
    </row>
    <row r="35" spans="1:23" s="352" customFormat="1" ht="12.75" x14ac:dyDescent="0.2">
      <c r="A35" s="460" t="s">
        <v>1219</v>
      </c>
      <c r="B35" s="1310"/>
      <c r="C35" s="1421"/>
      <c r="D35" s="1433"/>
      <c r="E35" s="1433"/>
      <c r="F35" s="1433"/>
      <c r="G35" s="1433"/>
      <c r="H35" s="1433"/>
      <c r="I35" s="1433"/>
      <c r="J35" s="1433"/>
      <c r="K35" s="1433"/>
      <c r="L35" s="1433"/>
      <c r="M35" s="1433"/>
      <c r="N35" s="1433"/>
      <c r="O35" s="1433"/>
      <c r="P35" s="1433"/>
      <c r="Q35" s="1433"/>
      <c r="R35" s="1433"/>
      <c r="S35" s="1433"/>
      <c r="T35" s="1433"/>
      <c r="U35" s="1433"/>
      <c r="V35" s="1433"/>
      <c r="W35" s="1433"/>
    </row>
    <row r="36" spans="1:23" s="1428" customFormat="1" ht="12.75" x14ac:dyDescent="0.2">
      <c r="A36" s="1424" t="s">
        <v>634</v>
      </c>
      <c r="B36" s="1425" t="s">
        <v>1232</v>
      </c>
      <c r="C36" s="1426">
        <f>IF(+SUM(D36:W36)=0,"-",+SUM(D36:W36))</f>
        <v>0.99999999999999989</v>
      </c>
      <c r="D36" s="1427">
        <f>IF(ISERROR('E3 PLCC'!C39/'E3 PLCC'!$B39),"0",('E3 PLCC'!C39/'E3 PLCC'!$B39))</f>
        <v>0.25544803511826603</v>
      </c>
      <c r="E36" s="1427">
        <f>IF(ISERROR('E3 PLCC'!D39/'E3 PLCC'!$B39),"0",('E3 PLCC'!D39/'E3 PLCC'!$B39))</f>
        <v>0.29029954341202402</v>
      </c>
      <c r="F36" s="1427">
        <f>IF(ISERROR('E3 PLCC'!E39/'E3 PLCC'!$B39),"0",('E3 PLCC'!E39/'E3 PLCC'!$B39))</f>
        <v>0.32405410028459414</v>
      </c>
      <c r="G36" s="1427">
        <f>IF(ISERROR('E3 PLCC'!F39/'E3 PLCC'!$B39),"0",('E3 PLCC'!F39/'E3 PLCC'!$B39))</f>
        <v>0</v>
      </c>
      <c r="H36" s="1427">
        <f>IF(ISERROR('E3 PLCC'!G39/'E3 PLCC'!$B39),"0",('E3 PLCC'!G39/'E3 PLCC'!$B39))</f>
        <v>0</v>
      </c>
      <c r="I36" s="1427">
        <f>IF(ISERROR('E3 PLCC'!H39/'E3 PLCC'!$B39),"0",('E3 PLCC'!H39/'E3 PLCC'!$B39))</f>
        <v>0.12978438108937065</v>
      </c>
      <c r="J36" s="1427">
        <f>IF(ISERROR('E3 PLCC'!I39/'E3 PLCC'!$B39),"0",('E3 PLCC'!I39/'E3 PLCC'!$B39))</f>
        <v>0</v>
      </c>
      <c r="K36" s="1427">
        <f>IF(ISERROR('E3 PLCC'!J39/'E3 PLCC'!$B39),"0",('E3 PLCC'!J39/'E3 PLCC'!$B39))</f>
        <v>0</v>
      </c>
      <c r="L36" s="1427">
        <f>IF(ISERROR('E3 PLCC'!K39/'E3 PLCC'!$B39),"0",('E3 PLCC'!K39/'E3 PLCC'!$B39))</f>
        <v>4.1394009574507188E-4</v>
      </c>
      <c r="M36" s="1427">
        <f>IF(ISERROR('E3 PLCC'!L39/'E3 PLCC'!$B39),"0",('E3 PLCC'!L39/'E3 PLCC'!$B39))</f>
        <v>0</v>
      </c>
      <c r="N36" s="1427">
        <f>IF(ISERROR('E3 PLCC'!M39/'E3 PLCC'!$B39),"0",('E3 PLCC'!M39/'E3 PLCC'!$B39))</f>
        <v>0</v>
      </c>
      <c r="O36" s="1427">
        <f>IF(ISERROR('E3 PLCC'!N39/'E3 PLCC'!$B39),"0",('E3 PLCC'!N39/'E3 PLCC'!$B39))</f>
        <v>0</v>
      </c>
      <c r="P36" s="1427">
        <f>IF(ISERROR('E3 PLCC'!O39/'E3 PLCC'!$B39),"0",('E3 PLCC'!O39/'E3 PLCC'!$B39))</f>
        <v>0</v>
      </c>
      <c r="Q36" s="1427">
        <f>IF(ISERROR('E3 PLCC'!P39/'E3 PLCC'!$B39),"0",('E3 PLCC'!P39/'E3 PLCC'!$B39))</f>
        <v>0</v>
      </c>
      <c r="R36" s="1427">
        <f>IF(ISERROR('E3 PLCC'!Q39/'E3 PLCC'!$B39),"0",('E3 PLCC'!Q39/'E3 PLCC'!$B39))</f>
        <v>0</v>
      </c>
      <c r="S36" s="1427">
        <f>IF(ISERROR('E3 PLCC'!R39/'E3 PLCC'!$B39),"0",('E3 PLCC'!R39/'E3 PLCC'!$B39))</f>
        <v>0</v>
      </c>
      <c r="T36" s="1427">
        <f>IF(ISERROR('E3 PLCC'!S39/'E3 PLCC'!$B39),"0",('E3 PLCC'!S39/'E3 PLCC'!$B39))</f>
        <v>0</v>
      </c>
      <c r="U36" s="1427">
        <f>IF(ISERROR('E3 PLCC'!T39/'E3 PLCC'!$B39),"0",('E3 PLCC'!T39/'E3 PLCC'!$B39))</f>
        <v>0</v>
      </c>
      <c r="V36" s="1427">
        <f>IF(ISERROR('E3 PLCC'!U39/'E3 PLCC'!$B39),"0",('E3 PLCC'!U39/'E3 PLCC'!$B39))</f>
        <v>0</v>
      </c>
      <c r="W36" s="1427">
        <f>IF(ISERROR('E3 PLCC'!V39/'E3 PLCC'!$B39),"0",('E3 PLCC'!V39/'E3 PLCC'!$B39))</f>
        <v>0</v>
      </c>
    </row>
    <row r="37" spans="1:23" s="1428" customFormat="1" ht="12.75" x14ac:dyDescent="0.2">
      <c r="A37" s="1424" t="s">
        <v>765</v>
      </c>
      <c r="B37" s="1425" t="s">
        <v>1233</v>
      </c>
      <c r="C37" s="1426">
        <f>IF(+SUM(D37:W37)=0,"-",+SUM(D37:W37))</f>
        <v>1</v>
      </c>
      <c r="D37" s="1427">
        <f>IF(ISERROR('E3 PLCC'!C40/'E3 PLCC'!$B40),"0",('E3 PLCC'!C40/'E3 PLCC'!$B40))</f>
        <v>0.254612102693206</v>
      </c>
      <c r="E37" s="1427">
        <f>IF(ISERROR('E3 PLCC'!D40/'E3 PLCC'!$B40),"0",('E3 PLCC'!D40/'E3 PLCC'!$B40))</f>
        <v>0.28934956232798126</v>
      </c>
      <c r="F37" s="1427">
        <f>IF(ISERROR('E3 PLCC'!E40/'E3 PLCC'!$B40),"0",('E3 PLCC'!E40/'E3 PLCC'!$B40))</f>
        <v>0.32299366022375697</v>
      </c>
      <c r="G37" s="1427">
        <f>IF(ISERROR('E3 PLCC'!F40/'E3 PLCC'!$B40),"0",('E3 PLCC'!F40/'E3 PLCC'!$B40))</f>
        <v>0</v>
      </c>
      <c r="H37" s="1427">
        <f>IF(ISERROR('E3 PLCC'!G40/'E3 PLCC'!$B40),"0",('E3 PLCC'!G40/'E3 PLCC'!$B40))</f>
        <v>0</v>
      </c>
      <c r="I37" s="1427">
        <f>IF(ISERROR('E3 PLCC'!H40/'E3 PLCC'!$B40),"0",('E3 PLCC'!H40/'E3 PLCC'!$B40))</f>
        <v>0.12935967250874397</v>
      </c>
      <c r="J37" s="1427">
        <f>IF(ISERROR('E3 PLCC'!I40/'E3 PLCC'!$B40),"0",('E3 PLCC'!I40/'E3 PLCC'!$B40))</f>
        <v>3.2724167350632449E-3</v>
      </c>
      <c r="K37" s="1427">
        <f>IF(ISERROR('E3 PLCC'!J40/'E3 PLCC'!$B40),"0",('E3 PLCC'!J40/'E3 PLCC'!$B40))</f>
        <v>0</v>
      </c>
      <c r="L37" s="1427">
        <f>IF(ISERROR('E3 PLCC'!K40/'E3 PLCC'!$B40),"0",('E3 PLCC'!K40/'E3 PLCC'!$B40))</f>
        <v>4.1258551124844205E-4</v>
      </c>
      <c r="M37" s="1427">
        <f>IF(ISERROR('E3 PLCC'!L40/'E3 PLCC'!$B40),"0",('E3 PLCC'!L40/'E3 PLCC'!$B40))</f>
        <v>0</v>
      </c>
      <c r="N37" s="1427">
        <f>IF(ISERROR('E3 PLCC'!M40/'E3 PLCC'!$B40),"0",('E3 PLCC'!M40/'E3 PLCC'!$B40))</f>
        <v>0</v>
      </c>
      <c r="O37" s="1427">
        <f>IF(ISERROR('E3 PLCC'!N40/'E3 PLCC'!$B40),"0",('E3 PLCC'!N40/'E3 PLCC'!$B40))</f>
        <v>0</v>
      </c>
      <c r="P37" s="1427">
        <f>IF(ISERROR('E3 PLCC'!O40/'E3 PLCC'!$B40),"0",('E3 PLCC'!O40/'E3 PLCC'!$B40))</f>
        <v>0</v>
      </c>
      <c r="Q37" s="1427">
        <f>IF(ISERROR('E3 PLCC'!P40/'E3 PLCC'!$B40),"0",('E3 PLCC'!P40/'E3 PLCC'!$B40))</f>
        <v>0</v>
      </c>
      <c r="R37" s="1427">
        <f>IF(ISERROR('E3 PLCC'!Q40/'E3 PLCC'!$B40),"0",('E3 PLCC'!Q40/'E3 PLCC'!$B40))</f>
        <v>0</v>
      </c>
      <c r="S37" s="1427">
        <f>IF(ISERROR('E3 PLCC'!R40/'E3 PLCC'!$B40),"0",('E3 PLCC'!R40/'E3 PLCC'!$B40))</f>
        <v>0</v>
      </c>
      <c r="T37" s="1427">
        <f>IF(ISERROR('E3 PLCC'!S40/'E3 PLCC'!$B40),"0",('E3 PLCC'!S40/'E3 PLCC'!$B40))</f>
        <v>0</v>
      </c>
      <c r="U37" s="1427">
        <f>IF(ISERROR('E3 PLCC'!T40/'E3 PLCC'!$B40),"0",('E3 PLCC'!T40/'E3 PLCC'!$B40))</f>
        <v>0</v>
      </c>
      <c r="V37" s="1427">
        <f>IF(ISERROR('E3 PLCC'!U40/'E3 PLCC'!$B40),"0",('E3 PLCC'!U40/'E3 PLCC'!$B40))</f>
        <v>0</v>
      </c>
      <c r="W37" s="1427">
        <f>IF(ISERROR('E3 PLCC'!V40/'E3 PLCC'!$B40),"0",('E3 PLCC'!V40/'E3 PLCC'!$B40))</f>
        <v>0</v>
      </c>
    </row>
    <row r="38" spans="1:23" s="1428" customFormat="1" ht="12.75" x14ac:dyDescent="0.2">
      <c r="A38" s="1424" t="s">
        <v>1049</v>
      </c>
      <c r="B38" s="1425" t="s">
        <v>1050</v>
      </c>
      <c r="C38" s="1426">
        <f>IF(+SUM(D38:W38)=0,"-",+SUM(D38:W38))</f>
        <v>0.99999999999999989</v>
      </c>
      <c r="D38" s="1427">
        <f>IF(ISERROR('E3 PLCC'!C41/'E3 PLCC'!$B41),"0",('E3 PLCC'!C41/'E3 PLCC'!$B41))</f>
        <v>0.30913012438963411</v>
      </c>
      <c r="E38" s="1427">
        <f>IF(ISERROR('E3 PLCC'!D41/'E3 PLCC'!$B41),"0",('E3 PLCC'!D41/'E3 PLCC'!$B41))</f>
        <v>0.35130563413284993</v>
      </c>
      <c r="F38" s="1427">
        <f>IF(ISERROR('E3 PLCC'!E41/'E3 PLCC'!$B41),"0",('E3 PLCC'!E41/'E3 PLCC'!$B41))</f>
        <v>0.33509019962825232</v>
      </c>
      <c r="G38" s="1427">
        <f>IF(ISERROR('E3 PLCC'!F41/'E3 PLCC'!$B41),"0",('E3 PLCC'!F41/'E3 PLCC'!$B41))</f>
        <v>0</v>
      </c>
      <c r="H38" s="1427">
        <f>IF(ISERROR('E3 PLCC'!G41/'E3 PLCC'!$B41),"0",('E3 PLCC'!G41/'E3 PLCC'!$B41))</f>
        <v>0</v>
      </c>
      <c r="I38" s="1427">
        <f>IF(ISERROR('E3 PLCC'!H41/'E3 PLCC'!$B41),"0",('E3 PLCC'!H41/'E3 PLCC'!$B41))</f>
        <v>0</v>
      </c>
      <c r="J38" s="1427">
        <f>IF(ISERROR('E3 PLCC'!I41/'E3 PLCC'!$B41),"0",('E3 PLCC'!I41/'E3 PLCC'!$B41))</f>
        <v>3.9731127533389424E-3</v>
      </c>
      <c r="K38" s="1427">
        <f>IF(ISERROR('E3 PLCC'!J41/'E3 PLCC'!$B41),"0",('E3 PLCC'!J41/'E3 PLCC'!$B41))</f>
        <v>0</v>
      </c>
      <c r="L38" s="1427">
        <f>IF(ISERROR('E3 PLCC'!K41/'E3 PLCC'!$B41),"0",('E3 PLCC'!K41/'E3 PLCC'!$B41))</f>
        <v>5.0092909592468866E-4</v>
      </c>
      <c r="M38" s="1427">
        <f>IF(ISERROR('E3 PLCC'!L41/'E3 PLCC'!$B41),"0",('E3 PLCC'!L41/'E3 PLCC'!$B41))</f>
        <v>0</v>
      </c>
      <c r="N38" s="1427">
        <f>IF(ISERROR('E3 PLCC'!M41/'E3 PLCC'!$B41),"0",('E3 PLCC'!M41/'E3 PLCC'!$B41))</f>
        <v>0</v>
      </c>
      <c r="O38" s="1427">
        <f>IF(ISERROR('E3 PLCC'!N41/'E3 PLCC'!$B41),"0",('E3 PLCC'!N41/'E3 PLCC'!$B41))</f>
        <v>0</v>
      </c>
      <c r="P38" s="1427">
        <f>IF(ISERROR('E3 PLCC'!O41/'E3 PLCC'!$B41),"0",('E3 PLCC'!O41/'E3 PLCC'!$B41))</f>
        <v>0</v>
      </c>
      <c r="Q38" s="1427">
        <f>IF(ISERROR('E3 PLCC'!P41/'E3 PLCC'!$B41),"0",('E3 PLCC'!P41/'E3 PLCC'!$B41))</f>
        <v>0</v>
      </c>
      <c r="R38" s="1427">
        <f>IF(ISERROR('E3 PLCC'!Q41/'E3 PLCC'!$B41),"0",('E3 PLCC'!Q41/'E3 PLCC'!$B41))</f>
        <v>0</v>
      </c>
      <c r="S38" s="1427">
        <f>IF(ISERROR('E3 PLCC'!R41/'E3 PLCC'!$B41),"0",('E3 PLCC'!R41/'E3 PLCC'!$B41))</f>
        <v>0</v>
      </c>
      <c r="T38" s="1427">
        <f>IF(ISERROR('E3 PLCC'!S41/'E3 PLCC'!$B41),"0",('E3 PLCC'!S41/'E3 PLCC'!$B41))</f>
        <v>0</v>
      </c>
      <c r="U38" s="1427">
        <f>IF(ISERROR('E3 PLCC'!T41/'E3 PLCC'!$B41),"0",('E3 PLCC'!T41/'E3 PLCC'!$B41))</f>
        <v>0</v>
      </c>
      <c r="V38" s="1427">
        <f>IF(ISERROR('E3 PLCC'!U41/'E3 PLCC'!$B41),"0",('E3 PLCC'!U41/'E3 PLCC'!$B41))</f>
        <v>0</v>
      </c>
      <c r="W38" s="1427">
        <f>IF(ISERROR('E3 PLCC'!V41/'E3 PLCC'!$B41),"0",('E3 PLCC'!V41/'E3 PLCC'!$B41))</f>
        <v>0</v>
      </c>
    </row>
    <row r="39" spans="1:23" s="1428" customFormat="1" ht="12.75" x14ac:dyDescent="0.2">
      <c r="A39" s="1424" t="s">
        <v>766</v>
      </c>
      <c r="B39" s="1425" t="s">
        <v>1234</v>
      </c>
      <c r="C39" s="1426">
        <f>IF(+SUM(D39:W39)=0,"-",+SUM(D39:W39))</f>
        <v>1</v>
      </c>
      <c r="D39" s="1427">
        <f>IF(ISERROR('E3 PLCC'!C42/'E3 PLCC'!$B42),"0",('E3 PLCC'!C42/'E3 PLCC'!$B42))</f>
        <v>0.3103632325068747</v>
      </c>
      <c r="E39" s="1427">
        <f>IF(ISERROR('E3 PLCC'!D42/'E3 PLCC'!$B42),"0",('E3 PLCC'!D42/'E3 PLCC'!$B42))</f>
        <v>0.35270697872822671</v>
      </c>
      <c r="F39" s="1427">
        <f>IF(ISERROR('E3 PLCC'!E42/'E3 PLCC'!$B42),"0",('E3 PLCC'!E42/'E3 PLCC'!$B42))</f>
        <v>0.33642686148217293</v>
      </c>
      <c r="G39" s="1427">
        <f>IF(ISERROR('E3 PLCC'!F42/'E3 PLCC'!$B42),"0",('E3 PLCC'!F42/'E3 PLCC'!$B42))</f>
        <v>0</v>
      </c>
      <c r="H39" s="1427">
        <f>IF(ISERROR('E3 PLCC'!G42/'E3 PLCC'!$B42),"0",('E3 PLCC'!G42/'E3 PLCC'!$B42))</f>
        <v>0</v>
      </c>
      <c r="I39" s="1427">
        <f>IF(ISERROR('E3 PLCC'!H42/'E3 PLCC'!$B42),"0",('E3 PLCC'!H42/'E3 PLCC'!$B42))</f>
        <v>0</v>
      </c>
      <c r="J39" s="1427">
        <f>IF(ISERROR('E3 PLCC'!I42/'E3 PLCC'!$B42),"0",('E3 PLCC'!I42/'E3 PLCC'!$B42))</f>
        <v>0</v>
      </c>
      <c r="K39" s="1427">
        <f>IF(ISERROR('E3 PLCC'!J42/'E3 PLCC'!$B42),"0",('E3 PLCC'!J42/'E3 PLCC'!$B42))</f>
        <v>0</v>
      </c>
      <c r="L39" s="1427">
        <f>IF(ISERROR('E3 PLCC'!K42/'E3 PLCC'!$B42),"0",('E3 PLCC'!K42/'E3 PLCC'!$B42))</f>
        <v>5.0292728272568826E-4</v>
      </c>
      <c r="M39" s="1427">
        <f>IF(ISERROR('E3 PLCC'!L42/'E3 PLCC'!$B42),"0",('E3 PLCC'!L42/'E3 PLCC'!$B42))</f>
        <v>0</v>
      </c>
      <c r="N39" s="1427">
        <f>IF(ISERROR('E3 PLCC'!M42/'E3 PLCC'!$B42),"0",('E3 PLCC'!M42/'E3 PLCC'!$B42))</f>
        <v>0</v>
      </c>
      <c r="O39" s="1427">
        <f>IF(ISERROR('E3 PLCC'!N42/'E3 PLCC'!$B42),"0",('E3 PLCC'!N42/'E3 PLCC'!$B42))</f>
        <v>0</v>
      </c>
      <c r="P39" s="1427">
        <f>IF(ISERROR('E3 PLCC'!O42/'E3 PLCC'!$B42),"0",('E3 PLCC'!O42/'E3 PLCC'!$B42))</f>
        <v>0</v>
      </c>
      <c r="Q39" s="1427">
        <f>IF(ISERROR('E3 PLCC'!P42/'E3 PLCC'!$B42),"0",('E3 PLCC'!P42/'E3 PLCC'!$B42))</f>
        <v>0</v>
      </c>
      <c r="R39" s="1427">
        <f>IF(ISERROR('E3 PLCC'!Q42/'E3 PLCC'!$B42),"0",('E3 PLCC'!Q42/'E3 PLCC'!$B42))</f>
        <v>0</v>
      </c>
      <c r="S39" s="1427">
        <f>IF(ISERROR('E3 PLCC'!R42/'E3 PLCC'!$B42),"0",('E3 PLCC'!R42/'E3 PLCC'!$B42))</f>
        <v>0</v>
      </c>
      <c r="T39" s="1427">
        <f>IF(ISERROR('E3 PLCC'!S42/'E3 PLCC'!$B42),"0",('E3 PLCC'!S42/'E3 PLCC'!$B42))</f>
        <v>0</v>
      </c>
      <c r="U39" s="1427">
        <f>IF(ISERROR('E3 PLCC'!T42/'E3 PLCC'!$B42),"0",('E3 PLCC'!T42/'E3 PLCC'!$B42))</f>
        <v>0</v>
      </c>
      <c r="V39" s="1427">
        <f>IF(ISERROR('E3 PLCC'!U42/'E3 PLCC'!$B42),"0",('E3 PLCC'!U42/'E3 PLCC'!$B42))</f>
        <v>0</v>
      </c>
      <c r="W39" s="1427">
        <f>IF(ISERROR('E3 PLCC'!V42/'E3 PLCC'!$B42),"0",('E3 PLCC'!V42/'E3 PLCC'!$B42))</f>
        <v>0</v>
      </c>
    </row>
    <row r="40" spans="1:23" s="352" customFormat="1" ht="12.75" x14ac:dyDescent="0.2">
      <c r="A40" s="460"/>
      <c r="B40" s="1310"/>
      <c r="C40" s="1426"/>
      <c r="D40" s="1427"/>
      <c r="E40" s="1427"/>
      <c r="F40" s="1427"/>
      <c r="G40" s="1427"/>
      <c r="H40" s="1427"/>
      <c r="I40" s="1427"/>
      <c r="J40" s="1427"/>
      <c r="K40" s="1427"/>
      <c r="L40" s="1427"/>
      <c r="M40" s="1427"/>
      <c r="N40" s="1427"/>
      <c r="O40" s="1427"/>
      <c r="P40" s="1427"/>
      <c r="Q40" s="1427"/>
      <c r="R40" s="1427"/>
      <c r="S40" s="1427"/>
      <c r="T40" s="1427"/>
      <c r="U40" s="1427"/>
      <c r="V40" s="1427"/>
      <c r="W40" s="1427"/>
    </row>
    <row r="41" spans="1:23" s="352" customFormat="1" ht="12.75" x14ac:dyDescent="0.2">
      <c r="A41" s="460" t="s">
        <v>1075</v>
      </c>
      <c r="B41" s="591"/>
      <c r="C41" s="1426"/>
      <c r="D41" s="1433"/>
      <c r="E41" s="1433"/>
      <c r="F41" s="1433"/>
      <c r="G41" s="1433"/>
      <c r="H41" s="1433"/>
      <c r="I41" s="1433"/>
      <c r="J41" s="1433"/>
      <c r="K41" s="1433"/>
      <c r="L41" s="1433"/>
      <c r="M41" s="1433"/>
      <c r="N41" s="1433"/>
      <c r="O41" s="1433"/>
      <c r="P41" s="1433"/>
      <c r="Q41" s="1433"/>
      <c r="R41" s="1433"/>
      <c r="S41" s="1433"/>
      <c r="T41" s="1433"/>
      <c r="U41" s="1433"/>
      <c r="V41" s="1433"/>
      <c r="W41" s="1433"/>
    </row>
    <row r="42" spans="1:23" s="1428" customFormat="1" ht="12.75" x14ac:dyDescent="0.2">
      <c r="A42" s="1424" t="s">
        <v>634</v>
      </c>
      <c r="B42" s="1425" t="s">
        <v>1235</v>
      </c>
      <c r="C42" s="1426">
        <f>IF(+SUM(D42:W42)=0,"-",+SUM(D42:W42))</f>
        <v>1</v>
      </c>
      <c r="D42" s="1427">
        <f>IF(ISERROR('E3 PLCC'!C52/'E3 PLCC'!$B52),"0",('E3 PLCC'!C52/'E3 PLCC'!$B52))</f>
        <v>0.25200452031843618</v>
      </c>
      <c r="E42" s="1427">
        <f>IF(ISERROR('E3 PLCC'!D52/'E3 PLCC'!$B52),"0",('E3 PLCC'!D52/'E3 PLCC'!$B52))</f>
        <v>0.28797133956734366</v>
      </c>
      <c r="F42" s="1427">
        <f>IF(ISERROR('E3 PLCC'!E52/'E3 PLCC'!$B52),"0",('E3 PLCC'!E52/'E3 PLCC'!$B52))</f>
        <v>0.32101724218871025</v>
      </c>
      <c r="G42" s="1427">
        <f>IF(ISERROR('E3 PLCC'!F52/'E3 PLCC'!$B52),"0",('E3 PLCC'!F52/'E3 PLCC'!$B52))</f>
        <v>0</v>
      </c>
      <c r="H42" s="1427">
        <f>IF(ISERROR('E3 PLCC'!G52/'E3 PLCC'!$B52),"0",('E3 PLCC'!G52/'E3 PLCC'!$B52))</f>
        <v>0</v>
      </c>
      <c r="I42" s="1427">
        <f>IF(ISERROR('E3 PLCC'!H52/'E3 PLCC'!$B52),"0",('E3 PLCC'!H52/'E3 PLCC'!$B52))</f>
        <v>0.13856578317060747</v>
      </c>
      <c r="J42" s="1427">
        <f>IF(ISERROR('E3 PLCC'!I52/'E3 PLCC'!$B52),"0",('E3 PLCC'!I52/'E3 PLCC'!$B52))</f>
        <v>0</v>
      </c>
      <c r="K42" s="1427">
        <f>IF(ISERROR('E3 PLCC'!J52/'E3 PLCC'!$B52),"0",('E3 PLCC'!J52/'E3 PLCC'!$B52))</f>
        <v>0</v>
      </c>
      <c r="L42" s="1427">
        <f>IF(ISERROR('E3 PLCC'!K52/'E3 PLCC'!$B52),"0",('E3 PLCC'!K52/'E3 PLCC'!$B52))</f>
        <v>4.4111475490233215E-4</v>
      </c>
      <c r="M42" s="1427">
        <f>IF(ISERROR('E3 PLCC'!L52/'E3 PLCC'!$B52),"0",('E3 PLCC'!L52/'E3 PLCC'!$B52))</f>
        <v>0</v>
      </c>
      <c r="N42" s="1427">
        <f>IF(ISERROR('E3 PLCC'!M52/'E3 PLCC'!$B52),"0",('E3 PLCC'!M52/'E3 PLCC'!$B52))</f>
        <v>0</v>
      </c>
      <c r="O42" s="1427">
        <f>IF(ISERROR('E3 PLCC'!N52/'E3 PLCC'!$B52),"0",('E3 PLCC'!N52/'E3 PLCC'!$B52))</f>
        <v>0</v>
      </c>
      <c r="P42" s="1427">
        <f>IF(ISERROR('E3 PLCC'!O52/'E3 PLCC'!$B52),"0",('E3 PLCC'!O52/'E3 PLCC'!$B52))</f>
        <v>0</v>
      </c>
      <c r="Q42" s="1427">
        <f>IF(ISERROR('E3 PLCC'!P52/'E3 PLCC'!$B52),"0",('E3 PLCC'!P52/'E3 PLCC'!$B52))</f>
        <v>0</v>
      </c>
      <c r="R42" s="1427">
        <f>IF(ISERROR('E3 PLCC'!Q52/'E3 PLCC'!$B52),"0",('E3 PLCC'!Q52/'E3 PLCC'!$B52))</f>
        <v>0</v>
      </c>
      <c r="S42" s="1427">
        <f>IF(ISERROR('E3 PLCC'!R52/'E3 PLCC'!$B52),"0",('E3 PLCC'!R52/'E3 PLCC'!$B52))</f>
        <v>0</v>
      </c>
      <c r="T42" s="1427">
        <f>IF(ISERROR('E3 PLCC'!S52/'E3 PLCC'!$B52),"0",('E3 PLCC'!S52/'E3 PLCC'!$B52))</f>
        <v>0</v>
      </c>
      <c r="U42" s="1427">
        <f>IF(ISERROR('E3 PLCC'!T52/'E3 PLCC'!$B52),"0",('E3 PLCC'!T52/'E3 PLCC'!$B52))</f>
        <v>0</v>
      </c>
      <c r="V42" s="1427">
        <f>IF(ISERROR('E3 PLCC'!U52/'E3 PLCC'!$B52),"0",('E3 PLCC'!U52/'E3 PLCC'!$B52))</f>
        <v>0</v>
      </c>
      <c r="W42" s="1427">
        <f>IF(ISERROR('E3 PLCC'!V52/'E3 PLCC'!$B52),"0",('E3 PLCC'!V52/'E3 PLCC'!$B52))</f>
        <v>0</v>
      </c>
    </row>
    <row r="43" spans="1:23" s="1428" customFormat="1" ht="12.75" x14ac:dyDescent="0.2">
      <c r="A43" s="1424" t="s">
        <v>765</v>
      </c>
      <c r="B43" s="1425" t="s">
        <v>1236</v>
      </c>
      <c r="C43" s="1426">
        <f>IF(+SUM(D43:W43)=0,"-",+SUM(D43:W43))</f>
        <v>0.99999999999999989</v>
      </c>
      <c r="D43" s="1427">
        <f>IF(ISERROR('E3 PLCC'!C53/'E3 PLCC'!$B53),"0",('E3 PLCC'!C53/'E3 PLCC'!$B53))</f>
        <v>0.25113475031736449</v>
      </c>
      <c r="E43" s="1427">
        <f>IF(ISERROR('E3 PLCC'!D53/'E3 PLCC'!$B53),"0",('E3 PLCC'!D53/'E3 PLCC'!$B53))</f>
        <v>0.28697743345801036</v>
      </c>
      <c r="F43" s="1427">
        <f>IF(ISERROR('E3 PLCC'!E53/'E3 PLCC'!$B53),"0",('E3 PLCC'!E53/'E3 PLCC'!$B53))</f>
        <v>0.31990928124130469</v>
      </c>
      <c r="G43" s="1427">
        <f>IF(ISERROR('E3 PLCC'!F53/'E3 PLCC'!$B53),"0",('E3 PLCC'!F53/'E3 PLCC'!$B53))</f>
        <v>0</v>
      </c>
      <c r="H43" s="1427">
        <f>IF(ISERROR('E3 PLCC'!G53/'E3 PLCC'!$B53),"0",('E3 PLCC'!G53/'E3 PLCC'!$B53))</f>
        <v>0</v>
      </c>
      <c r="I43" s="1427">
        <f>IF(ISERROR('E3 PLCC'!H53/'E3 PLCC'!$B53),"0",('E3 PLCC'!H53/'E3 PLCC'!$B53))</f>
        <v>0.13808753634700086</v>
      </c>
      <c r="J43" s="1427">
        <f>IF(ISERROR('E3 PLCC'!I53/'E3 PLCC'!$B53),"0",('E3 PLCC'!I53/'E3 PLCC'!$B53))</f>
        <v>3.451406347682279E-3</v>
      </c>
      <c r="K43" s="1427">
        <f>IF(ISERROR('E3 PLCC'!J53/'E3 PLCC'!$B53),"0",('E3 PLCC'!J53/'E3 PLCC'!$B53))</f>
        <v>0</v>
      </c>
      <c r="L43" s="1427">
        <f>IF(ISERROR('E3 PLCC'!K53/'E3 PLCC'!$B53),"0",('E3 PLCC'!K53/'E3 PLCC'!$B53))</f>
        <v>4.3959228863720592E-4</v>
      </c>
      <c r="M43" s="1427">
        <f>IF(ISERROR('E3 PLCC'!L53/'E3 PLCC'!$B53),"0",('E3 PLCC'!L53/'E3 PLCC'!$B53))</f>
        <v>0</v>
      </c>
      <c r="N43" s="1427">
        <f>IF(ISERROR('E3 PLCC'!M53/'E3 PLCC'!$B53),"0",('E3 PLCC'!M53/'E3 PLCC'!$B53))</f>
        <v>0</v>
      </c>
      <c r="O43" s="1427">
        <f>IF(ISERROR('E3 PLCC'!N53/'E3 PLCC'!$B53),"0",('E3 PLCC'!N53/'E3 PLCC'!$B53))</f>
        <v>0</v>
      </c>
      <c r="P43" s="1427">
        <f>IF(ISERROR('E3 PLCC'!O53/'E3 PLCC'!$B53),"0",('E3 PLCC'!O53/'E3 PLCC'!$B53))</f>
        <v>0</v>
      </c>
      <c r="Q43" s="1427">
        <f>IF(ISERROR('E3 PLCC'!P53/'E3 PLCC'!$B53),"0",('E3 PLCC'!P53/'E3 PLCC'!$B53))</f>
        <v>0</v>
      </c>
      <c r="R43" s="1427">
        <f>IF(ISERROR('E3 PLCC'!Q53/'E3 PLCC'!$B53),"0",('E3 PLCC'!Q53/'E3 PLCC'!$B53))</f>
        <v>0</v>
      </c>
      <c r="S43" s="1427">
        <f>IF(ISERROR('E3 PLCC'!R53/'E3 PLCC'!$B53),"0",('E3 PLCC'!R53/'E3 PLCC'!$B53))</f>
        <v>0</v>
      </c>
      <c r="T43" s="1427">
        <f>IF(ISERROR('E3 PLCC'!S53/'E3 PLCC'!$B53),"0",('E3 PLCC'!S53/'E3 PLCC'!$B53))</f>
        <v>0</v>
      </c>
      <c r="U43" s="1427">
        <f>IF(ISERROR('E3 PLCC'!T53/'E3 PLCC'!$B53),"0",('E3 PLCC'!T53/'E3 PLCC'!$B53))</f>
        <v>0</v>
      </c>
      <c r="V43" s="1427">
        <f>IF(ISERROR('E3 PLCC'!U53/'E3 PLCC'!$B53),"0",('E3 PLCC'!U53/'E3 PLCC'!$B53))</f>
        <v>0</v>
      </c>
      <c r="W43" s="1427">
        <f>IF(ISERROR('E3 PLCC'!V53/'E3 PLCC'!$B53),"0",('E3 PLCC'!V53/'E3 PLCC'!$B53))</f>
        <v>0</v>
      </c>
    </row>
    <row r="44" spans="1:23" s="1428" customFormat="1" ht="12.75" x14ac:dyDescent="0.2">
      <c r="A44" s="1424" t="s">
        <v>1049</v>
      </c>
      <c r="B44" s="1425" t="s">
        <v>1051</v>
      </c>
      <c r="C44" s="1426">
        <f>IF(+SUM(D44:W44)=0,"-",+SUM(D44:W44))</f>
        <v>0.99999999999999989</v>
      </c>
      <c r="D44" s="1427">
        <f>IF(ISERROR('E3 PLCC'!C54/'E3 PLCC'!$B54),"0",('E3 PLCC'!C54/'E3 PLCC'!$B54))</f>
        <v>0.30800864491951185</v>
      </c>
      <c r="E44" s="1427">
        <f>IF(ISERROR('E3 PLCC'!D54/'E3 PLCC'!$B54),"0",('E3 PLCC'!D54/'E3 PLCC'!$B54))</f>
        <v>0.35196853597592059</v>
      </c>
      <c r="F44" s="1427">
        <f>IF(ISERROR('E3 PLCC'!E54/'E3 PLCC'!$B54),"0",('E3 PLCC'!E54/'E3 PLCC'!$B54))</f>
        <v>0.33525063518401521</v>
      </c>
      <c r="G44" s="1427">
        <f>IF(ISERROR('E3 PLCC'!F54/'E3 PLCC'!$B54),"0",('E3 PLCC'!F54/'E3 PLCC'!$B54))</f>
        <v>0</v>
      </c>
      <c r="H44" s="1427">
        <f>IF(ISERROR('E3 PLCC'!G54/'E3 PLCC'!$B54),"0",('E3 PLCC'!G54/'E3 PLCC'!$B54))</f>
        <v>0</v>
      </c>
      <c r="I44" s="1427">
        <f>IF(ISERROR('E3 PLCC'!H54/'E3 PLCC'!$B54),"0",('E3 PLCC'!H54/'E3 PLCC'!$B54))</f>
        <v>0</v>
      </c>
      <c r="J44" s="1427">
        <f>IF(ISERROR('E3 PLCC'!I54/'E3 PLCC'!$B54),"0",('E3 PLCC'!I54/'E3 PLCC'!$B54))</f>
        <v>4.2330382030874034E-3</v>
      </c>
      <c r="K44" s="1427">
        <f>IF(ISERROR('E3 PLCC'!J54/'E3 PLCC'!$B54),"0",('E3 PLCC'!J54/'E3 PLCC'!$B54))</f>
        <v>0</v>
      </c>
      <c r="L44" s="1427">
        <f>IF(ISERROR('E3 PLCC'!K54/'E3 PLCC'!$B54),"0",('E3 PLCC'!K54/'E3 PLCC'!$B54))</f>
        <v>5.3914571746485499E-4</v>
      </c>
      <c r="M44" s="1427">
        <f>IF(ISERROR('E3 PLCC'!L54/'E3 PLCC'!$B54),"0",('E3 PLCC'!L54/'E3 PLCC'!$B54))</f>
        <v>0</v>
      </c>
      <c r="N44" s="1427">
        <f>IF(ISERROR('E3 PLCC'!M54/'E3 PLCC'!$B54),"0",('E3 PLCC'!M54/'E3 PLCC'!$B54))</f>
        <v>0</v>
      </c>
      <c r="O44" s="1427">
        <f>IF(ISERROR('E3 PLCC'!N54/'E3 PLCC'!$B54),"0",('E3 PLCC'!N54/'E3 PLCC'!$B54))</f>
        <v>0</v>
      </c>
      <c r="P44" s="1427">
        <f>IF(ISERROR('E3 PLCC'!O54/'E3 PLCC'!$B54),"0",('E3 PLCC'!O54/'E3 PLCC'!$B54))</f>
        <v>0</v>
      </c>
      <c r="Q44" s="1427">
        <f>IF(ISERROR('E3 PLCC'!P54/'E3 PLCC'!$B54),"0",('E3 PLCC'!P54/'E3 PLCC'!$B54))</f>
        <v>0</v>
      </c>
      <c r="R44" s="1427">
        <f>IF(ISERROR('E3 PLCC'!Q54/'E3 PLCC'!$B54),"0",('E3 PLCC'!Q54/'E3 PLCC'!$B54))</f>
        <v>0</v>
      </c>
      <c r="S44" s="1427">
        <f>IF(ISERROR('E3 PLCC'!R54/'E3 PLCC'!$B54),"0",('E3 PLCC'!R54/'E3 PLCC'!$B54))</f>
        <v>0</v>
      </c>
      <c r="T44" s="1427">
        <f>IF(ISERROR('E3 PLCC'!S54/'E3 PLCC'!$B54),"0",('E3 PLCC'!S54/'E3 PLCC'!$B54))</f>
        <v>0</v>
      </c>
      <c r="U44" s="1427">
        <f>IF(ISERROR('E3 PLCC'!T54/'E3 PLCC'!$B54),"0",('E3 PLCC'!T54/'E3 PLCC'!$B54))</f>
        <v>0</v>
      </c>
      <c r="V44" s="1427">
        <f>IF(ISERROR('E3 PLCC'!U54/'E3 PLCC'!$B54),"0",('E3 PLCC'!U54/'E3 PLCC'!$B54))</f>
        <v>0</v>
      </c>
      <c r="W44" s="1427">
        <f>IF(ISERROR('E3 PLCC'!V54/'E3 PLCC'!$B54),"0",('E3 PLCC'!V54/'E3 PLCC'!$B54))</f>
        <v>0</v>
      </c>
    </row>
    <row r="45" spans="1:23" s="1428" customFormat="1" ht="12.75" x14ac:dyDescent="0.2">
      <c r="A45" s="1424" t="s">
        <v>766</v>
      </c>
      <c r="B45" s="1425" t="s">
        <v>1237</v>
      </c>
      <c r="C45" s="1426">
        <f>IF(+SUM(D45:W45)=0,"-",+SUM(D45:W45))</f>
        <v>0.99999999999999989</v>
      </c>
      <c r="D45" s="1427">
        <f>IF(ISERROR('E3 PLCC'!C55/'E3 PLCC'!$B55),"0",('E3 PLCC'!C55/'E3 PLCC'!$B55))</f>
        <v>0.30931799982969349</v>
      </c>
      <c r="E45" s="1427">
        <f>IF(ISERROR('E3 PLCC'!D55/'E3 PLCC'!$B55),"0",('E3 PLCC'!D55/'E3 PLCC'!$B55))</f>
        <v>0.35346476583313763</v>
      </c>
      <c r="F45" s="1427">
        <f>IF(ISERROR('E3 PLCC'!E55/'E3 PLCC'!$B55),"0",('E3 PLCC'!E55/'E3 PLCC'!$B55))</f>
        <v>0.33667579669347358</v>
      </c>
      <c r="G45" s="1427">
        <f>IF(ISERROR('E3 PLCC'!F55/'E3 PLCC'!$B55),"0",('E3 PLCC'!F55/'E3 PLCC'!$B55))</f>
        <v>0</v>
      </c>
      <c r="H45" s="1427">
        <f>IF(ISERROR('E3 PLCC'!G55/'E3 PLCC'!$B55),"0",('E3 PLCC'!G55/'E3 PLCC'!$B55))</f>
        <v>0</v>
      </c>
      <c r="I45" s="1427">
        <f>IF(ISERROR('E3 PLCC'!H55/'E3 PLCC'!$B55),"0",('E3 PLCC'!H55/'E3 PLCC'!$B55))</f>
        <v>0</v>
      </c>
      <c r="J45" s="1427">
        <f>IF(ISERROR('E3 PLCC'!I55/'E3 PLCC'!$B55),"0",('E3 PLCC'!I55/'E3 PLCC'!$B55))</f>
        <v>0</v>
      </c>
      <c r="K45" s="1427">
        <f>IF(ISERROR('E3 PLCC'!J55/'E3 PLCC'!$B55),"0",('E3 PLCC'!J55/'E3 PLCC'!$B55))</f>
        <v>0</v>
      </c>
      <c r="L45" s="1427">
        <f>IF(ISERROR('E3 PLCC'!K55/'E3 PLCC'!$B55),"0",('E3 PLCC'!K55/'E3 PLCC'!$B55))</f>
        <v>5.4143764369520648E-4</v>
      </c>
      <c r="M45" s="1427">
        <f>IF(ISERROR('E3 PLCC'!L55/'E3 PLCC'!$B55),"0",('E3 PLCC'!L55/'E3 PLCC'!$B55))</f>
        <v>0</v>
      </c>
      <c r="N45" s="1427">
        <f>IF(ISERROR('E3 PLCC'!M55/'E3 PLCC'!$B55),"0",('E3 PLCC'!M55/'E3 PLCC'!$B55))</f>
        <v>0</v>
      </c>
      <c r="O45" s="1427">
        <f>IF(ISERROR('E3 PLCC'!N55/'E3 PLCC'!$B55),"0",('E3 PLCC'!N55/'E3 PLCC'!$B55))</f>
        <v>0</v>
      </c>
      <c r="P45" s="1427">
        <f>IF(ISERROR('E3 PLCC'!O55/'E3 PLCC'!$B55),"0",('E3 PLCC'!O55/'E3 PLCC'!$B55))</f>
        <v>0</v>
      </c>
      <c r="Q45" s="1427">
        <f>IF(ISERROR('E3 PLCC'!P55/'E3 PLCC'!$B55),"0",('E3 PLCC'!P55/'E3 PLCC'!$B55))</f>
        <v>0</v>
      </c>
      <c r="R45" s="1427">
        <f>IF(ISERROR('E3 PLCC'!Q55/'E3 PLCC'!$B55),"0",('E3 PLCC'!Q55/'E3 PLCC'!$B55))</f>
        <v>0</v>
      </c>
      <c r="S45" s="1427">
        <f>IF(ISERROR('E3 PLCC'!R55/'E3 PLCC'!$B55),"0",('E3 PLCC'!R55/'E3 PLCC'!$B55))</f>
        <v>0</v>
      </c>
      <c r="T45" s="1427">
        <f>IF(ISERROR('E3 PLCC'!S55/'E3 PLCC'!$B55),"0",('E3 PLCC'!S55/'E3 PLCC'!$B55))</f>
        <v>0</v>
      </c>
      <c r="U45" s="1427">
        <f>IF(ISERROR('E3 PLCC'!T55/'E3 PLCC'!$B55),"0",('E3 PLCC'!T55/'E3 PLCC'!$B55))</f>
        <v>0</v>
      </c>
      <c r="V45" s="1427">
        <f>IF(ISERROR('E3 PLCC'!U55/'E3 PLCC'!$B55),"0",('E3 PLCC'!U55/'E3 PLCC'!$B55))</f>
        <v>0</v>
      </c>
      <c r="W45" s="1427">
        <f>IF(ISERROR('E3 PLCC'!V55/'E3 PLCC'!$B55),"0",('E3 PLCC'!V55/'E3 PLCC'!$B55))</f>
        <v>0</v>
      </c>
    </row>
    <row r="46" spans="1:23" s="352" customFormat="1" ht="12.75" x14ac:dyDescent="0.2">
      <c r="A46" s="460"/>
      <c r="B46" s="1310"/>
      <c r="C46" s="1426"/>
      <c r="D46" s="1427"/>
      <c r="E46" s="1427"/>
      <c r="F46" s="1427"/>
      <c r="G46" s="1427"/>
      <c r="H46" s="1427"/>
      <c r="I46" s="1427"/>
      <c r="J46" s="1427"/>
      <c r="K46" s="1427"/>
      <c r="L46" s="1427"/>
      <c r="M46" s="1427"/>
      <c r="N46" s="1427"/>
      <c r="O46" s="1427"/>
      <c r="P46" s="1427"/>
      <c r="Q46" s="1427"/>
      <c r="R46" s="1427"/>
      <c r="S46" s="1427"/>
      <c r="T46" s="1427"/>
      <c r="U46" s="1427"/>
      <c r="V46" s="1427"/>
      <c r="W46" s="1427"/>
    </row>
    <row r="47" spans="1:23" s="352" customFormat="1" ht="12.75" x14ac:dyDescent="0.2">
      <c r="A47" s="460" t="s">
        <v>1220</v>
      </c>
      <c r="B47" s="591"/>
      <c r="C47" s="1426"/>
      <c r="D47" s="1427"/>
      <c r="E47" s="1427"/>
      <c r="F47" s="1427"/>
      <c r="G47" s="1427"/>
      <c r="H47" s="1427"/>
      <c r="I47" s="1427"/>
      <c r="J47" s="1427"/>
      <c r="K47" s="1427"/>
      <c r="L47" s="1427"/>
      <c r="M47" s="1427"/>
      <c r="N47" s="1427"/>
      <c r="O47" s="1427"/>
      <c r="P47" s="1427"/>
      <c r="Q47" s="1427"/>
      <c r="R47" s="1427"/>
      <c r="S47" s="1427"/>
      <c r="T47" s="1427"/>
      <c r="U47" s="1427"/>
      <c r="V47" s="1427"/>
      <c r="W47" s="1427"/>
    </row>
    <row r="48" spans="1:23" s="1428" customFormat="1" ht="12.75" x14ac:dyDescent="0.2">
      <c r="A48" s="1424" t="s">
        <v>634</v>
      </c>
      <c r="B48" s="1425" t="s">
        <v>1241</v>
      </c>
      <c r="C48" s="1426">
        <f>IF(+SUM(D48:W48)=0,"-",+SUM(D48:W48))</f>
        <v>0.99999999999999989</v>
      </c>
      <c r="D48" s="1427">
        <f>IF(ISERROR('E3 PLCC'!C65/'E3 PLCC'!$B65),"0",('E3 PLCC'!C65/'E3 PLCC'!$B65))</f>
        <v>0.27499846582034743</v>
      </c>
      <c r="E48" s="1427">
        <f>IF(ISERROR('E3 PLCC'!D65/'E3 PLCC'!$B65),"0",('E3 PLCC'!D65/'E3 PLCC'!$B65))</f>
        <v>0.26520742734656932</v>
      </c>
      <c r="F48" s="1427">
        <f>IF(ISERROR('E3 PLCC'!E65/'E3 PLCC'!$B65),"0",('E3 PLCC'!E65/'E3 PLCC'!$B65))</f>
        <v>0.32404374408564268</v>
      </c>
      <c r="G48" s="1427">
        <f>IF(ISERROR('E3 PLCC'!F65/'E3 PLCC'!$B65),"0",('E3 PLCC'!F65/'E3 PLCC'!$B65))</f>
        <v>0</v>
      </c>
      <c r="H48" s="1427">
        <f>IF(ISERROR('E3 PLCC'!G65/'E3 PLCC'!$B65),"0",('E3 PLCC'!G65/'E3 PLCC'!$B65))</f>
        <v>0</v>
      </c>
      <c r="I48" s="1427">
        <f>IF(ISERROR('E3 PLCC'!H65/'E3 PLCC'!$B65),"0",('E3 PLCC'!H65/'E3 PLCC'!$B65))</f>
        <v>0.13520017050687183</v>
      </c>
      <c r="J48" s="1427">
        <f>IF(ISERROR('E3 PLCC'!I65/'E3 PLCC'!$B65),"0",('E3 PLCC'!I65/'E3 PLCC'!$B65))</f>
        <v>0</v>
      </c>
      <c r="K48" s="1427">
        <f>IF(ISERROR('E3 PLCC'!J65/'E3 PLCC'!$B65),"0",('E3 PLCC'!J65/'E3 PLCC'!$B65))</f>
        <v>0</v>
      </c>
      <c r="L48" s="1427">
        <f>IF(ISERROR('E3 PLCC'!K65/'E3 PLCC'!$B65),"0",('E3 PLCC'!K65/'E3 PLCC'!$B65))</f>
        <v>5.5019224056867991E-4</v>
      </c>
      <c r="M48" s="1427">
        <f>IF(ISERROR('E3 PLCC'!L65/'E3 PLCC'!$B65),"0",('E3 PLCC'!L65/'E3 PLCC'!$B65))</f>
        <v>0</v>
      </c>
      <c r="N48" s="1427">
        <f>IF(ISERROR('E3 PLCC'!M65/'E3 PLCC'!$B65),"0",('E3 PLCC'!M65/'E3 PLCC'!$B65))</f>
        <v>0</v>
      </c>
      <c r="O48" s="1427">
        <f>IF(ISERROR('E3 PLCC'!N65/'E3 PLCC'!$B65),"0",('E3 PLCC'!N65/'E3 PLCC'!$B65))</f>
        <v>0</v>
      </c>
      <c r="P48" s="1427">
        <f>IF(ISERROR('E3 PLCC'!O65/'E3 PLCC'!$B65),"0",('E3 PLCC'!O65/'E3 PLCC'!$B65))</f>
        <v>0</v>
      </c>
      <c r="Q48" s="1427">
        <f>IF(ISERROR('E3 PLCC'!P65/'E3 PLCC'!$B65),"0",('E3 PLCC'!P65/'E3 PLCC'!$B65))</f>
        <v>0</v>
      </c>
      <c r="R48" s="1427">
        <f>IF(ISERROR('E3 PLCC'!Q65/'E3 PLCC'!$B65),"0",('E3 PLCC'!Q65/'E3 PLCC'!$B65))</f>
        <v>0</v>
      </c>
      <c r="S48" s="1427">
        <f>IF(ISERROR('E3 PLCC'!R65/'E3 PLCC'!$B65),"0",('E3 PLCC'!R65/'E3 PLCC'!$B65))</f>
        <v>0</v>
      </c>
      <c r="T48" s="1427">
        <f>IF(ISERROR('E3 PLCC'!S65/'E3 PLCC'!$B65),"0",('E3 PLCC'!S65/'E3 PLCC'!$B65))</f>
        <v>0</v>
      </c>
      <c r="U48" s="1427">
        <f>IF(ISERROR('E3 PLCC'!T65/'E3 PLCC'!$B65),"0",('E3 PLCC'!T65/'E3 PLCC'!$B65))</f>
        <v>0</v>
      </c>
      <c r="V48" s="1427">
        <f>IF(ISERROR('E3 PLCC'!U65/'E3 PLCC'!$B65),"0",('E3 PLCC'!U65/'E3 PLCC'!$B65))</f>
        <v>0</v>
      </c>
      <c r="W48" s="1427">
        <f>IF(ISERROR('E3 PLCC'!V65/'E3 PLCC'!$B65),"0",('E3 PLCC'!V65/'E3 PLCC'!$B65))</f>
        <v>0</v>
      </c>
    </row>
    <row r="49" spans="1:23" s="1428" customFormat="1" ht="12.75" x14ac:dyDescent="0.2">
      <c r="A49" s="1424" t="s">
        <v>765</v>
      </c>
      <c r="B49" s="1425" t="s">
        <v>1242</v>
      </c>
      <c r="C49" s="1426">
        <f>IF(+SUM(D49:W49)=0,"-",+SUM(D49:W49))</f>
        <v>0.99999999999999989</v>
      </c>
      <c r="D49" s="1427">
        <f>IF(ISERROR('E3 PLCC'!C66/'E3 PLCC'!$B66),"0",('E3 PLCC'!C66/'E3 PLCC'!$B66))</f>
        <v>0.27382258170280771</v>
      </c>
      <c r="E49" s="1427">
        <f>IF(ISERROR('E3 PLCC'!D66/'E3 PLCC'!$B66),"0",('E3 PLCC'!D66/'E3 PLCC'!$B66))</f>
        <v>0.26407340937763224</v>
      </c>
      <c r="F49" s="1427">
        <f>IF(ISERROR('E3 PLCC'!E66/'E3 PLCC'!$B66),"0",('E3 PLCC'!E66/'E3 PLCC'!$B66))</f>
        <v>0.32265814402085052</v>
      </c>
      <c r="G49" s="1427">
        <f>IF(ISERROR('E3 PLCC'!F66/'E3 PLCC'!$B66),"0",('E3 PLCC'!F66/'E3 PLCC'!$B66))</f>
        <v>0</v>
      </c>
      <c r="H49" s="1427">
        <f>IF(ISERROR('E3 PLCC'!G66/'E3 PLCC'!$B66),"0",('E3 PLCC'!G66/'E3 PLCC'!$B66))</f>
        <v>0</v>
      </c>
      <c r="I49" s="1427">
        <f>IF(ISERROR('E3 PLCC'!H66/'E3 PLCC'!$B66),"0",('E3 PLCC'!H66/'E3 PLCC'!$B66))</f>
        <v>0.13462205916100145</v>
      </c>
      <c r="J49" s="1427">
        <f>IF(ISERROR('E3 PLCC'!I66/'E3 PLCC'!$B66),"0",('E3 PLCC'!I66/'E3 PLCC'!$B66))</f>
        <v>4.2759661005087836E-3</v>
      </c>
      <c r="K49" s="1427">
        <f>IF(ISERROR('E3 PLCC'!J66/'E3 PLCC'!$B66),"0",('E3 PLCC'!J66/'E3 PLCC'!$B66))</f>
        <v>0</v>
      </c>
      <c r="L49" s="1427">
        <f>IF(ISERROR('E3 PLCC'!K66/'E3 PLCC'!$B66),"0",('E3 PLCC'!K66/'E3 PLCC'!$B66))</f>
        <v>5.4783963719924524E-4</v>
      </c>
      <c r="M49" s="1427">
        <f>IF(ISERROR('E3 PLCC'!L66/'E3 PLCC'!$B66),"0",('E3 PLCC'!L66/'E3 PLCC'!$B66))</f>
        <v>0</v>
      </c>
      <c r="N49" s="1427">
        <f>IF(ISERROR('E3 PLCC'!M66/'E3 PLCC'!$B66),"0",('E3 PLCC'!M66/'E3 PLCC'!$B66))</f>
        <v>0</v>
      </c>
      <c r="O49" s="1427">
        <f>IF(ISERROR('E3 PLCC'!N66/'E3 PLCC'!$B66),"0",('E3 PLCC'!N66/'E3 PLCC'!$B66))</f>
        <v>0</v>
      </c>
      <c r="P49" s="1427">
        <f>IF(ISERROR('E3 PLCC'!O66/'E3 PLCC'!$B66),"0",('E3 PLCC'!O66/'E3 PLCC'!$B66))</f>
        <v>0</v>
      </c>
      <c r="Q49" s="1427">
        <f>IF(ISERROR('E3 PLCC'!P66/'E3 PLCC'!$B66),"0",('E3 PLCC'!P66/'E3 PLCC'!$B66))</f>
        <v>0</v>
      </c>
      <c r="R49" s="1427">
        <f>IF(ISERROR('E3 PLCC'!Q66/'E3 PLCC'!$B66),"0",('E3 PLCC'!Q66/'E3 PLCC'!$B66))</f>
        <v>0</v>
      </c>
      <c r="S49" s="1427">
        <f>IF(ISERROR('E3 PLCC'!R66/'E3 PLCC'!$B66),"0",('E3 PLCC'!R66/'E3 PLCC'!$B66))</f>
        <v>0</v>
      </c>
      <c r="T49" s="1427">
        <f>IF(ISERROR('E3 PLCC'!S66/'E3 PLCC'!$B66),"0",('E3 PLCC'!S66/'E3 PLCC'!$B66))</f>
        <v>0</v>
      </c>
      <c r="U49" s="1427">
        <f>IF(ISERROR('E3 PLCC'!T66/'E3 PLCC'!$B66),"0",('E3 PLCC'!T66/'E3 PLCC'!$B66))</f>
        <v>0</v>
      </c>
      <c r="V49" s="1427">
        <f>IF(ISERROR('E3 PLCC'!U66/'E3 PLCC'!$B66),"0",('E3 PLCC'!U66/'E3 PLCC'!$B66))</f>
        <v>0</v>
      </c>
      <c r="W49" s="1427">
        <f>IF(ISERROR('E3 PLCC'!V66/'E3 PLCC'!$B66),"0",('E3 PLCC'!V66/'E3 PLCC'!$B66))</f>
        <v>0</v>
      </c>
    </row>
    <row r="50" spans="1:23" s="1428" customFormat="1" ht="12.75" x14ac:dyDescent="0.2">
      <c r="A50" s="1424" t="s">
        <v>1049</v>
      </c>
      <c r="B50" s="1425" t="s">
        <v>1052</v>
      </c>
      <c r="C50" s="1426">
        <f>IF(+SUM(D50:W50)=0,"-",+SUM(D50:W50))</f>
        <v>1</v>
      </c>
      <c r="D50" s="1427">
        <f>IF(ISERROR('E3 PLCC'!C67/'E3 PLCC'!$B67),"0",('E3 PLCC'!C67/'E3 PLCC'!$B67))</f>
        <v>0.33459281713196393</v>
      </c>
      <c r="E50" s="1427">
        <f>IF(ISERROR('E3 PLCC'!D67/'E3 PLCC'!$B67),"0",('E3 PLCC'!D67/'E3 PLCC'!$B67))</f>
        <v>0.3226799828700847</v>
      </c>
      <c r="F50" s="1427">
        <f>IF(ISERROR('E3 PLCC'!E67/'E3 PLCC'!$B67),"0",('E3 PLCC'!E67/'E3 PLCC'!$B67))</f>
        <v>0.33683283313806678</v>
      </c>
      <c r="G50" s="1427">
        <f>IF(ISERROR('E3 PLCC'!F67/'E3 PLCC'!$B67),"0",('E3 PLCC'!F67/'E3 PLCC'!$B67))</f>
        <v>0</v>
      </c>
      <c r="H50" s="1427">
        <f>IF(ISERROR('E3 PLCC'!G67/'E3 PLCC'!$B67),"0",('E3 PLCC'!G67/'E3 PLCC'!$B67))</f>
        <v>0</v>
      </c>
      <c r="I50" s="1427">
        <f>IF(ISERROR('E3 PLCC'!H67/'E3 PLCC'!$B67),"0",('E3 PLCC'!H67/'E3 PLCC'!$B67))</f>
        <v>0</v>
      </c>
      <c r="J50" s="1427">
        <f>IF(ISERROR('E3 PLCC'!I67/'E3 PLCC'!$B67),"0",('E3 PLCC'!I67/'E3 PLCC'!$B67))</f>
        <v>5.2249435916969962E-3</v>
      </c>
      <c r="K50" s="1427">
        <f>IF(ISERROR('E3 PLCC'!J67/'E3 PLCC'!$B67),"0",('E3 PLCC'!J67/'E3 PLCC'!$B67))</f>
        <v>0</v>
      </c>
      <c r="L50" s="1427">
        <f>IF(ISERROR('E3 PLCC'!K67/'E3 PLCC'!$B67),"0",('E3 PLCC'!K67/'E3 PLCC'!$B67))</f>
        <v>6.6942326818755934E-4</v>
      </c>
      <c r="M50" s="1427">
        <f>IF(ISERROR('E3 PLCC'!L67/'E3 PLCC'!$B67),"0",('E3 PLCC'!L67/'E3 PLCC'!$B67))</f>
        <v>0</v>
      </c>
      <c r="N50" s="1427">
        <f>IF(ISERROR('E3 PLCC'!M67/'E3 PLCC'!$B67),"0",('E3 PLCC'!M67/'E3 PLCC'!$B67))</f>
        <v>0</v>
      </c>
      <c r="O50" s="1427">
        <f>IF(ISERROR('E3 PLCC'!N67/'E3 PLCC'!$B67),"0",('E3 PLCC'!N67/'E3 PLCC'!$B67))</f>
        <v>0</v>
      </c>
      <c r="P50" s="1427">
        <f>IF(ISERROR('E3 PLCC'!O67/'E3 PLCC'!$B67),"0",('E3 PLCC'!O67/'E3 PLCC'!$B67))</f>
        <v>0</v>
      </c>
      <c r="Q50" s="1427">
        <f>IF(ISERROR('E3 PLCC'!P67/'E3 PLCC'!$B67),"0",('E3 PLCC'!P67/'E3 PLCC'!$B67))</f>
        <v>0</v>
      </c>
      <c r="R50" s="1427">
        <f>IF(ISERROR('E3 PLCC'!Q67/'E3 PLCC'!$B67),"0",('E3 PLCC'!Q67/'E3 PLCC'!$B67))</f>
        <v>0</v>
      </c>
      <c r="S50" s="1427">
        <f>IF(ISERROR('E3 PLCC'!R67/'E3 PLCC'!$B67),"0",('E3 PLCC'!R67/'E3 PLCC'!$B67))</f>
        <v>0</v>
      </c>
      <c r="T50" s="1427">
        <f>IF(ISERROR('E3 PLCC'!S67/'E3 PLCC'!$B67),"0",('E3 PLCC'!S67/'E3 PLCC'!$B67))</f>
        <v>0</v>
      </c>
      <c r="U50" s="1427">
        <f>IF(ISERROR('E3 PLCC'!T67/'E3 PLCC'!$B67),"0",('E3 PLCC'!T67/'E3 PLCC'!$B67))</f>
        <v>0</v>
      </c>
      <c r="V50" s="1427">
        <f>IF(ISERROR('E3 PLCC'!U67/'E3 PLCC'!$B67),"0",('E3 PLCC'!U67/'E3 PLCC'!$B67))</f>
        <v>0</v>
      </c>
      <c r="W50" s="1427">
        <f>IF(ISERROR('E3 PLCC'!V67/'E3 PLCC'!$B67),"0",('E3 PLCC'!V67/'E3 PLCC'!$B67))</f>
        <v>0</v>
      </c>
    </row>
    <row r="51" spans="1:23" s="1428" customFormat="1" ht="12.75" x14ac:dyDescent="0.2">
      <c r="A51" s="1424" t="s">
        <v>766</v>
      </c>
      <c r="B51" s="1425" t="s">
        <v>1243</v>
      </c>
      <c r="C51" s="1426">
        <f>IF(+SUM(D51:W51)=0,"-",+SUM(D51:W51))</f>
        <v>0.99999999999999989</v>
      </c>
      <c r="D51" s="1427">
        <f>IF(ISERROR('E3 PLCC'!C68/'E3 PLCC'!$B68),"0",('E3 PLCC'!C68/'E3 PLCC'!$B68))</f>
        <v>0.33635022810084525</v>
      </c>
      <c r="E51" s="1427">
        <f>IF(ISERROR('E3 PLCC'!D68/'E3 PLCC'!$B68),"0",('E3 PLCC'!D68/'E3 PLCC'!$B68))</f>
        <v>0.32437482302294629</v>
      </c>
      <c r="F51" s="1427">
        <f>IF(ISERROR('E3 PLCC'!E68/'E3 PLCC'!$B68),"0",('E3 PLCC'!E68/'E3 PLCC'!$B68))</f>
        <v>0.33860200953793773</v>
      </c>
      <c r="G51" s="1427">
        <f>IF(ISERROR('E3 PLCC'!F68/'E3 PLCC'!$B68),"0",('E3 PLCC'!F68/'E3 PLCC'!$B68))</f>
        <v>0</v>
      </c>
      <c r="H51" s="1427">
        <f>IF(ISERROR('E3 PLCC'!G68/'E3 PLCC'!$B68),"0",('E3 PLCC'!G68/'E3 PLCC'!$B68))</f>
        <v>0</v>
      </c>
      <c r="I51" s="1427">
        <f>IF(ISERROR('E3 PLCC'!H68/'E3 PLCC'!$B68),"0",('E3 PLCC'!H68/'E3 PLCC'!$B68))</f>
        <v>0</v>
      </c>
      <c r="J51" s="1427">
        <f>IF(ISERROR('E3 PLCC'!I68/'E3 PLCC'!$B68),"0",('E3 PLCC'!I68/'E3 PLCC'!$B68))</f>
        <v>0</v>
      </c>
      <c r="K51" s="1427">
        <f>IF(ISERROR('E3 PLCC'!J68/'E3 PLCC'!$B68),"0",('E3 PLCC'!J68/'E3 PLCC'!$B68))</f>
        <v>0</v>
      </c>
      <c r="L51" s="1427">
        <f>IF(ISERROR('E3 PLCC'!K68/'E3 PLCC'!$B68),"0",('E3 PLCC'!K68/'E3 PLCC'!$B68))</f>
        <v>6.7293933827065747E-4</v>
      </c>
      <c r="M51" s="1427">
        <f>IF(ISERROR('E3 PLCC'!L68/'E3 PLCC'!$B68),"0",('E3 PLCC'!L68/'E3 PLCC'!$B68))</f>
        <v>0</v>
      </c>
      <c r="N51" s="1427">
        <f>IF(ISERROR('E3 PLCC'!M68/'E3 PLCC'!$B68),"0",('E3 PLCC'!M68/'E3 PLCC'!$B68))</f>
        <v>0</v>
      </c>
      <c r="O51" s="1427">
        <f>IF(ISERROR('E3 PLCC'!N68/'E3 PLCC'!$B68),"0",('E3 PLCC'!N68/'E3 PLCC'!$B68))</f>
        <v>0</v>
      </c>
      <c r="P51" s="1427">
        <f>IF(ISERROR('E3 PLCC'!O68/'E3 PLCC'!$B68),"0",('E3 PLCC'!O68/'E3 PLCC'!$B68))</f>
        <v>0</v>
      </c>
      <c r="Q51" s="1427">
        <f>IF(ISERROR('E3 PLCC'!P68/'E3 PLCC'!$B68),"0",('E3 PLCC'!P68/'E3 PLCC'!$B68))</f>
        <v>0</v>
      </c>
      <c r="R51" s="1427">
        <f>IF(ISERROR('E3 PLCC'!Q68/'E3 PLCC'!$B68),"0",('E3 PLCC'!Q68/'E3 PLCC'!$B68))</f>
        <v>0</v>
      </c>
      <c r="S51" s="1427">
        <f>IF(ISERROR('E3 PLCC'!R68/'E3 PLCC'!$B68),"0",('E3 PLCC'!R68/'E3 PLCC'!$B68))</f>
        <v>0</v>
      </c>
      <c r="T51" s="1427">
        <f>IF(ISERROR('E3 PLCC'!S68/'E3 PLCC'!$B68),"0",('E3 PLCC'!S68/'E3 PLCC'!$B68))</f>
        <v>0</v>
      </c>
      <c r="U51" s="1427">
        <f>IF(ISERROR('E3 PLCC'!T68/'E3 PLCC'!$B68),"0",('E3 PLCC'!T68/'E3 PLCC'!$B68))</f>
        <v>0</v>
      </c>
      <c r="V51" s="1427">
        <f>IF(ISERROR('E3 PLCC'!U68/'E3 PLCC'!$B68),"0",('E3 PLCC'!U68/'E3 PLCC'!$B68))</f>
        <v>0</v>
      </c>
      <c r="W51" s="1427">
        <f>IF(ISERROR('E3 PLCC'!V68/'E3 PLCC'!$B68),"0",('E3 PLCC'!V68/'E3 PLCC'!$B68))</f>
        <v>0</v>
      </c>
    </row>
    <row r="52" spans="1:23" s="1428" customFormat="1" ht="12.75" x14ac:dyDescent="0.2">
      <c r="A52" s="1424"/>
      <c r="B52" s="1425"/>
      <c r="C52" s="1426"/>
      <c r="D52" s="1427"/>
      <c r="E52" s="1427"/>
      <c r="F52" s="1427"/>
      <c r="G52" s="1427"/>
      <c r="H52" s="1427"/>
      <c r="I52" s="1427"/>
      <c r="J52" s="1427"/>
      <c r="K52" s="1427"/>
      <c r="L52" s="1427"/>
      <c r="M52" s="1427"/>
      <c r="N52" s="1427"/>
      <c r="O52" s="1427"/>
      <c r="P52" s="1427"/>
      <c r="Q52" s="1427"/>
      <c r="R52" s="1427"/>
      <c r="S52" s="1427"/>
      <c r="T52" s="1427"/>
      <c r="U52" s="1427"/>
      <c r="V52" s="1427"/>
      <c r="W52" s="1427"/>
    </row>
    <row r="53" spans="1:23" s="352" customFormat="1" ht="12.75" x14ac:dyDescent="0.2">
      <c r="A53" s="1420" t="s">
        <v>971</v>
      </c>
      <c r="B53" s="1310"/>
      <c r="C53" s="1434"/>
      <c r="D53" s="1427"/>
      <c r="E53" s="1427"/>
      <c r="F53" s="1435"/>
      <c r="G53" s="1435"/>
      <c r="H53" s="1435"/>
      <c r="I53" s="1435"/>
      <c r="J53" s="1435"/>
      <c r="K53" s="1435"/>
      <c r="L53" s="1435"/>
      <c r="M53" s="1427"/>
      <c r="N53" s="1436"/>
      <c r="O53" s="1437"/>
      <c r="P53" s="1437"/>
      <c r="Q53" s="1437"/>
      <c r="R53" s="1437"/>
      <c r="S53" s="1437"/>
      <c r="T53" s="1437"/>
      <c r="U53" s="1437"/>
      <c r="V53" s="1438"/>
      <c r="W53" s="1438"/>
    </row>
    <row r="54" spans="1:23" s="352" customFormat="1" ht="12.75" x14ac:dyDescent="0.2">
      <c r="A54" s="460"/>
      <c r="B54" s="1310"/>
      <c r="C54" s="1426"/>
      <c r="D54" s="1427"/>
      <c r="E54" s="1427"/>
      <c r="F54" s="1435"/>
      <c r="G54" s="1435"/>
      <c r="H54" s="1435"/>
      <c r="I54" s="1435"/>
      <c r="J54" s="1435"/>
      <c r="K54" s="1435"/>
      <c r="L54" s="1435"/>
      <c r="M54" s="1427"/>
      <c r="N54" s="1436"/>
      <c r="O54" s="1437"/>
      <c r="P54" s="1437"/>
      <c r="Q54" s="1437"/>
      <c r="R54" s="1437"/>
      <c r="S54" s="1437"/>
      <c r="T54" s="1437"/>
      <c r="U54" s="1437"/>
      <c r="V54" s="1438"/>
      <c r="W54" s="1438"/>
    </row>
    <row r="55" spans="1:23" s="352" customFormat="1" ht="12.75" x14ac:dyDescent="0.2">
      <c r="A55" s="460" t="s">
        <v>916</v>
      </c>
      <c r="B55" s="1310" t="s">
        <v>914</v>
      </c>
      <c r="C55" s="1426">
        <f t="shared" ref="C55:C68" si="0">IF(+SUM(D55:W55)=0,"-",+SUM(D55:W55))</f>
        <v>1.0000000000000002</v>
      </c>
      <c r="D55" s="1427">
        <f>IF(ISERROR('O6 Source Data for E2'!D$88/'O6 Source Data for E2'!$C$88),"0.00%",'O6 Source Data for E2'!D$88/'O6 Source Data for E2'!$C$88)</f>
        <v>0.29663308572731717</v>
      </c>
      <c r="E55" s="1427">
        <f>IF(ISERROR('O6 Source Data for E2'!E$88/'O6 Source Data for E2'!$C$88),"0.00%",'O6 Source Data for E2'!E$88/'O6 Source Data for E2'!$C$88)</f>
        <v>0.30512865174081827</v>
      </c>
      <c r="F55" s="1427">
        <f>IF(ISERROR('O6 Source Data for E2'!F$88/'O6 Source Data for E2'!$C$88),"0.00%",'O6 Source Data for E2'!F$88/'O6 Source Data for E2'!$C$88)</f>
        <v>0.32621349895972557</v>
      </c>
      <c r="G55" s="1427">
        <f>IF(ISERROR('O6 Source Data for E2'!G$88/'O6 Source Data for E2'!$C$88),"0.00%",'O6 Source Data for E2'!G$88/'O6 Source Data for E2'!$C$88)</f>
        <v>0</v>
      </c>
      <c r="H55" s="1427">
        <f>IF(ISERROR('O6 Source Data for E2'!H$88/'O6 Source Data for E2'!$C$88),"0.00%",'O6 Source Data for E2'!H$88/'O6 Source Data for E2'!$C$88)</f>
        <v>0</v>
      </c>
      <c r="I55" s="1427">
        <f>IF(ISERROR('O6 Source Data for E2'!I$88/'O6 Source Data for E2'!$C$88),"0.00%",'O6 Source Data for E2'!I$88/'O6 Source Data for E2'!$C$88)</f>
        <v>6.9127675535032768E-2</v>
      </c>
      <c r="J55" s="1427">
        <f>IF(ISERROR('O6 Source Data for E2'!J$88/'O6 Source Data for E2'!$C$88),"0.00%",'O6 Source Data for E2'!J$88/'O6 Source Data for E2'!$C$88)</f>
        <v>2.2853017318546862E-3</v>
      </c>
      <c r="K55" s="1427">
        <f>IF(ISERROR('O6 Source Data for E2'!K$88/'O6 Source Data for E2'!$C$88),"0.00%",'O6 Source Data for E2'!K$88/'O6 Source Data for E2'!$C$88)</f>
        <v>0</v>
      </c>
      <c r="L55" s="1427">
        <f>IF(ISERROR('O6 Source Data for E2'!L$88/'O6 Source Data for E2'!$C$88),"0.00%",'O6 Source Data for E2'!L$88/'O6 Source Data for E2'!$C$88)</f>
        <v>6.1178630525161968E-4</v>
      </c>
      <c r="M55" s="1427">
        <f>IF(ISERROR('O6 Source Data for E2'!M$88/'O6 Source Data for E2'!$C$88),"0.00%",'O6 Source Data for E2'!M$88/'O6 Source Data for E2'!$C$88)</f>
        <v>0</v>
      </c>
      <c r="N55" s="1427">
        <f>IF(ISERROR('O6 Source Data for E2'!N$88/'O6 Source Data for E2'!$C$88),"0.00%",'O6 Source Data for E2'!N$88/'O6 Source Data for E2'!$C$88)</f>
        <v>0</v>
      </c>
      <c r="O55" s="1427">
        <f>IF(ISERROR('O6 Source Data for E2'!O$88/'O6 Source Data for E2'!$C$88),"0.00%",'O6 Source Data for E2'!O$88/'O6 Source Data for E2'!$C$88)</f>
        <v>0</v>
      </c>
      <c r="P55" s="1427">
        <f>IF(ISERROR('O6 Source Data for E2'!P$88/'O6 Source Data for E2'!$C$88),"0.00%",'O6 Source Data for E2'!P$88/'O6 Source Data for E2'!$C$88)</f>
        <v>0</v>
      </c>
      <c r="Q55" s="1427">
        <f>IF(ISERROR('O6 Source Data for E2'!Q$88/'O6 Source Data for E2'!$C$88),"0.00%",'O6 Source Data for E2'!Q$88/'O6 Source Data for E2'!$C$88)</f>
        <v>0</v>
      </c>
      <c r="R55" s="1427">
        <f>IF(ISERROR('O6 Source Data for E2'!R$88/'O6 Source Data for E2'!$C$88),"0.00%",'O6 Source Data for E2'!R$88/'O6 Source Data for E2'!$C$88)</f>
        <v>0</v>
      </c>
      <c r="S55" s="1427">
        <f>IF(ISERROR('O6 Source Data for E2'!S$88/'O6 Source Data for E2'!$C$88),"0.00%",'O6 Source Data for E2'!S$88/'O6 Source Data for E2'!$C$88)</f>
        <v>0</v>
      </c>
      <c r="T55" s="1427">
        <f>IF(ISERROR('O6 Source Data for E2'!T$88/'O6 Source Data for E2'!$C$88),"0.00%",'O6 Source Data for E2'!T$88/'O6 Source Data for E2'!$C$88)</f>
        <v>0</v>
      </c>
      <c r="U55" s="1427">
        <f>IF(ISERROR('O6 Source Data for E2'!U$88/'O6 Source Data for E2'!$C$88),"0.00%",'O6 Source Data for E2'!U$88/'O6 Source Data for E2'!$C$88)</f>
        <v>0</v>
      </c>
      <c r="V55" s="1427">
        <f>IF(ISERROR('O6 Source Data for E2'!V$88/'O6 Source Data for E2'!$C$88),"0.00%",'O6 Source Data for E2'!V$88/'O6 Source Data for E2'!$C$88)</f>
        <v>0</v>
      </c>
      <c r="W55" s="1427">
        <f>IF(ISERROR('O6 Source Data for E2'!W$88/'O6 Source Data for E2'!$C$88),"0.00%",'O6 Source Data for E2'!W$88/'O6 Source Data for E2'!$C$88)</f>
        <v>0</v>
      </c>
    </row>
    <row r="56" spans="1:23" s="352" customFormat="1" ht="12.75" x14ac:dyDescent="0.2">
      <c r="A56" s="460" t="s">
        <v>1245</v>
      </c>
      <c r="B56" s="1310" t="s">
        <v>1246</v>
      </c>
      <c r="C56" s="1426" t="str">
        <f t="shared" si="0"/>
        <v>-</v>
      </c>
      <c r="D56" s="1427" t="str">
        <f>IF(ISERROR('O6 Source Data for E2'!D$39/'O6 Source Data for E2'!$C$39),"0.00%",'O6 Source Data for E2'!D$39/'O6 Source Data for E2'!$C$39)</f>
        <v>0.00%</v>
      </c>
      <c r="E56" s="1427" t="str">
        <f>IF(ISERROR('O6 Source Data for E2'!E$39/'O6 Source Data for E2'!$C$39),"0.00%",'O6 Source Data for E2'!E$39/'O6 Source Data for E2'!$C$39)</f>
        <v>0.00%</v>
      </c>
      <c r="F56" s="1427" t="str">
        <f>IF(ISERROR('O6 Source Data for E2'!F$39/'O6 Source Data for E2'!$C$39),"0.00%",'O6 Source Data for E2'!F$39/'O6 Source Data for E2'!$C$39)</f>
        <v>0.00%</v>
      </c>
      <c r="G56" s="1427" t="str">
        <f>IF(ISERROR('O6 Source Data for E2'!G$39/'O6 Source Data for E2'!$C$39),"0.00%",'O6 Source Data for E2'!G$39/'O6 Source Data for E2'!$C$39)</f>
        <v>0.00%</v>
      </c>
      <c r="H56" s="1427" t="str">
        <f>IF(ISERROR('O6 Source Data for E2'!H$39/'O6 Source Data for E2'!$C$39),"0.00%",'O6 Source Data for E2'!H$39/'O6 Source Data for E2'!$C$39)</f>
        <v>0.00%</v>
      </c>
      <c r="I56" s="1427" t="str">
        <f>IF(ISERROR('O6 Source Data for E2'!I$39/'O6 Source Data for E2'!$C$39),"0.00%",'O6 Source Data for E2'!I$39/'O6 Source Data for E2'!$C$39)</f>
        <v>0.00%</v>
      </c>
      <c r="J56" s="1427" t="str">
        <f>IF(ISERROR('O6 Source Data for E2'!J$39/'O6 Source Data for E2'!$C$39),"0.00%",'O6 Source Data for E2'!J$39/'O6 Source Data for E2'!$C$39)</f>
        <v>0.00%</v>
      </c>
      <c r="K56" s="1427" t="str">
        <f>IF(ISERROR('O6 Source Data for E2'!K$39/'O6 Source Data for E2'!$C$39),"0.00%",'O6 Source Data for E2'!K$39/'O6 Source Data for E2'!$C$39)</f>
        <v>0.00%</v>
      </c>
      <c r="L56" s="1427" t="str">
        <f>IF(ISERROR('O6 Source Data for E2'!L$39/'O6 Source Data for E2'!$C$39),"0.00%",'O6 Source Data for E2'!L$39/'O6 Source Data for E2'!$C$39)</f>
        <v>0.00%</v>
      </c>
      <c r="M56" s="1427" t="str">
        <f>IF(ISERROR('O6 Source Data for E2'!M$39/'O6 Source Data for E2'!$C$39),"0.00%",'O6 Source Data for E2'!M$39/'O6 Source Data for E2'!$C$39)</f>
        <v>0.00%</v>
      </c>
      <c r="N56" s="1427" t="str">
        <f>IF(ISERROR('O6 Source Data for E2'!N$39/'O6 Source Data for E2'!$C$39),"0.00%",'O6 Source Data for E2'!N$39/'O6 Source Data for E2'!$C$39)</f>
        <v>0.00%</v>
      </c>
      <c r="O56" s="1427" t="str">
        <f>IF(ISERROR('O6 Source Data for E2'!O$39/'O6 Source Data for E2'!$C$39),"0.00%",'O6 Source Data for E2'!O$39/'O6 Source Data for E2'!$C$39)</f>
        <v>0.00%</v>
      </c>
      <c r="P56" s="1427" t="str">
        <f>IF(ISERROR('O6 Source Data for E2'!P$39/'O6 Source Data for E2'!$C$39),"0.00%",'O6 Source Data for E2'!P$39/'O6 Source Data for E2'!$C$39)</f>
        <v>0.00%</v>
      </c>
      <c r="Q56" s="1427" t="str">
        <f>IF(ISERROR('O6 Source Data for E2'!Q$39/'O6 Source Data for E2'!$C$39),"0.00%",'O6 Source Data for E2'!Q$39/'O6 Source Data for E2'!$C$39)</f>
        <v>0.00%</v>
      </c>
      <c r="R56" s="1427" t="str">
        <f>IF(ISERROR('O6 Source Data for E2'!R$39/'O6 Source Data for E2'!$C$39),"0.00%",'O6 Source Data for E2'!R$39/'O6 Source Data for E2'!$C$39)</f>
        <v>0.00%</v>
      </c>
      <c r="S56" s="1427" t="str">
        <f>IF(ISERROR('O6 Source Data for E2'!S$39/'O6 Source Data for E2'!$C$39),"0.00%",'O6 Source Data for E2'!S$39/'O6 Source Data for E2'!$C$39)</f>
        <v>0.00%</v>
      </c>
      <c r="T56" s="1427" t="str">
        <f>IF(ISERROR('O6 Source Data for E2'!T$39/'O6 Source Data for E2'!$C$39),"0.00%",'O6 Source Data for E2'!T$39/'O6 Source Data for E2'!$C$39)</f>
        <v>0.00%</v>
      </c>
      <c r="U56" s="1427" t="str">
        <f>IF(ISERROR('O6 Source Data for E2'!U$39/'O6 Source Data for E2'!$C$39),"0.00%",'O6 Source Data for E2'!U$39/'O6 Source Data for E2'!$C$39)</f>
        <v>0.00%</v>
      </c>
      <c r="V56" s="1427" t="str">
        <f>IF(ISERROR('O6 Source Data for E2'!V$39/'O6 Source Data for E2'!$C$39),"0.00%",'O6 Source Data for E2'!V$39/'O6 Source Data for E2'!$C$39)</f>
        <v>0.00%</v>
      </c>
      <c r="W56" s="1427" t="str">
        <f>IF(ISERROR('O6 Source Data for E2'!W$39/'O6 Source Data for E2'!$C$39),"0.00%",'O6 Source Data for E2'!W$39/'O6 Source Data for E2'!$C$39)</f>
        <v>0.00%</v>
      </c>
    </row>
    <row r="57" spans="1:23" s="352" customFormat="1" ht="12.75" x14ac:dyDescent="0.2">
      <c r="A57" s="460" t="s">
        <v>1249</v>
      </c>
      <c r="B57" s="1310" t="s">
        <v>1260</v>
      </c>
      <c r="C57" s="1426">
        <f t="shared" si="0"/>
        <v>0.99999999999999989</v>
      </c>
      <c r="D57" s="1427">
        <f>IF(ISERROR('O6 Source Data for E2'!D$45/'O6 Source Data for E2'!$C$45),"0.00%",'O6 Source Data for E2'!D$45/'O6 Source Data for E2'!$C$45)</f>
        <v>0.31576235292263455</v>
      </c>
      <c r="E57" s="1427">
        <f>IF(ISERROR('O6 Source Data for E2'!E$45/'O6 Source Data for E2'!$C$45),"0.00%",'O6 Source Data for E2'!E$45/'O6 Source Data for E2'!$C$45)</f>
        <v>0.26945830515200742</v>
      </c>
      <c r="F57" s="1427">
        <f>IF(ISERROR('O6 Source Data for E2'!F$45/'O6 Source Data for E2'!$C$45),"0.00%",'O6 Source Data for E2'!F$45/'O6 Source Data for E2'!$C$45)</f>
        <v>0.3205587486225458</v>
      </c>
      <c r="G57" s="1427">
        <f>IF(ISERROR('O6 Source Data for E2'!G$45/'O6 Source Data for E2'!$C$45),"0.00%",'O6 Source Data for E2'!G$45/'O6 Source Data for E2'!$C$45)</f>
        <v>0</v>
      </c>
      <c r="H57" s="1427">
        <f>IF(ISERROR('O6 Source Data for E2'!H$45/'O6 Source Data for E2'!$C$45),"0.00%",'O6 Source Data for E2'!H$45/'O6 Source Data for E2'!$C$45)</f>
        <v>0</v>
      </c>
      <c r="I57" s="1427">
        <f>IF(ISERROR('O6 Source Data for E2'!I$45/'O6 Source Data for E2'!$C$45),"0.00%",'O6 Source Data for E2'!I$45/'O6 Source Data for E2'!$C$45)</f>
        <v>9.1266376255299195E-2</v>
      </c>
      <c r="J57" s="1427">
        <f>IF(ISERROR('O6 Source Data for E2'!J$45/'O6 Source Data for E2'!$C$45),"0.00%",'O6 Source Data for E2'!J$45/'O6 Source Data for E2'!$C$45)</f>
        <v>2.1516055983044303E-3</v>
      </c>
      <c r="K57" s="1427">
        <f>IF(ISERROR('O6 Source Data for E2'!K$45/'O6 Source Data for E2'!$C$45),"0.00%",'O6 Source Data for E2'!K$45/'O6 Source Data for E2'!$C$45)</f>
        <v>0</v>
      </c>
      <c r="L57" s="1427">
        <f>IF(ISERROR('O6 Source Data for E2'!L$45/'O6 Source Data for E2'!$C$45),"0.00%",'O6 Source Data for E2'!L$45/'O6 Source Data for E2'!$C$45)</f>
        <v>8.026114492084988E-4</v>
      </c>
      <c r="M57" s="1427">
        <f>IF(ISERROR('O6 Source Data for E2'!M$45/'O6 Source Data for E2'!$C$45),"0.00%",'O6 Source Data for E2'!M$45/'O6 Source Data for E2'!$C$45)</f>
        <v>0</v>
      </c>
      <c r="N57" s="1427">
        <f>IF(ISERROR('O6 Source Data for E2'!N$45/'O6 Source Data for E2'!$C$45),"0.00%",'O6 Source Data for E2'!N$45/'O6 Source Data for E2'!$C$45)</f>
        <v>0</v>
      </c>
      <c r="O57" s="1427">
        <f>IF(ISERROR('O6 Source Data for E2'!O$45/'O6 Source Data for E2'!$C$45),"0.00%",'O6 Source Data for E2'!O$45/'O6 Source Data for E2'!$C$45)</f>
        <v>0</v>
      </c>
      <c r="P57" s="1427">
        <f>IF(ISERROR('O6 Source Data for E2'!P$45/'O6 Source Data for E2'!$C$45),"0.00%",'O6 Source Data for E2'!P$45/'O6 Source Data for E2'!$C$45)</f>
        <v>0</v>
      </c>
      <c r="Q57" s="1427">
        <f>IF(ISERROR('O6 Source Data for E2'!Q$45/'O6 Source Data for E2'!$C$45),"0.00%",'O6 Source Data for E2'!Q$45/'O6 Source Data for E2'!$C$45)</f>
        <v>0</v>
      </c>
      <c r="R57" s="1427">
        <f>IF(ISERROR('O6 Source Data for E2'!R$45/'O6 Source Data for E2'!$C$45),"0.00%",'O6 Source Data for E2'!R$45/'O6 Source Data for E2'!$C$45)</f>
        <v>0</v>
      </c>
      <c r="S57" s="1427">
        <f>IF(ISERROR('O6 Source Data for E2'!S$45/'O6 Source Data for E2'!$C$45),"0.00%",'O6 Source Data for E2'!S$45/'O6 Source Data for E2'!$C$45)</f>
        <v>0</v>
      </c>
      <c r="T57" s="1427">
        <f>IF(ISERROR('O6 Source Data for E2'!T$45/'O6 Source Data for E2'!$C$45),"0.00%",'O6 Source Data for E2'!T$45/'O6 Source Data for E2'!$C$45)</f>
        <v>0</v>
      </c>
      <c r="U57" s="1427">
        <f>IF(ISERROR('O6 Source Data for E2'!U$45/'O6 Source Data for E2'!$C$45),"0.00%",'O6 Source Data for E2'!U$45/'O6 Source Data for E2'!$C$45)</f>
        <v>0</v>
      </c>
      <c r="V57" s="1427">
        <f>IF(ISERROR('O6 Source Data for E2'!V$45/'O6 Source Data for E2'!$C$45),"0.00%",'O6 Source Data for E2'!V$45/'O6 Source Data for E2'!$C$45)</f>
        <v>0</v>
      </c>
      <c r="W57" s="1427">
        <f>IF(ISERROR('O6 Source Data for E2'!W$45/'O6 Source Data for E2'!$C$45),"0.00%",'O6 Source Data for E2'!W$45/'O6 Source Data for E2'!$C$45)</f>
        <v>0</v>
      </c>
    </row>
    <row r="58" spans="1:23" s="352" customFormat="1" ht="12.75" x14ac:dyDescent="0.2">
      <c r="A58" s="460" t="s">
        <v>1250</v>
      </c>
      <c r="B58" s="1310" t="s">
        <v>1261</v>
      </c>
      <c r="C58" s="1426" t="str">
        <f t="shared" si="0"/>
        <v>-</v>
      </c>
      <c r="D58" s="1427" t="str">
        <f>IF(ISERROR('O6 Source Data for E2'!D$50/'O6 Source Data for E2'!$C$50),"0.00%",'O6 Source Data for E2'!D$50/'O6 Source Data for E2'!$C$50)</f>
        <v>0.00%</v>
      </c>
      <c r="E58" s="1427" t="str">
        <f>IF(ISERROR('O6 Source Data for E2'!E$50/'O6 Source Data for E2'!$C$50),"0.00%",'O6 Source Data for E2'!E$50/'O6 Source Data for E2'!$C$50)</f>
        <v>0.00%</v>
      </c>
      <c r="F58" s="1427" t="str">
        <f>IF(ISERROR('O6 Source Data for E2'!F$50/'O6 Source Data for E2'!$C$50),"0.00%",'O6 Source Data for E2'!F$50/'O6 Source Data for E2'!$C$50)</f>
        <v>0.00%</v>
      </c>
      <c r="G58" s="1427" t="str">
        <f>IF(ISERROR('O6 Source Data for E2'!G$50/'O6 Source Data for E2'!$C$50),"0.00%",'O6 Source Data for E2'!G$50/'O6 Source Data for E2'!$C$50)</f>
        <v>0.00%</v>
      </c>
      <c r="H58" s="1427" t="str">
        <f>IF(ISERROR('O6 Source Data for E2'!H$50/'O6 Source Data for E2'!$C$50),"0.00%",'O6 Source Data for E2'!H$50/'O6 Source Data for E2'!$C$50)</f>
        <v>0.00%</v>
      </c>
      <c r="I58" s="1427" t="str">
        <f>IF(ISERROR('O6 Source Data for E2'!I$50/'O6 Source Data for E2'!$C$50),"0.00%",'O6 Source Data for E2'!I$50/'O6 Source Data for E2'!$C$50)</f>
        <v>0.00%</v>
      </c>
      <c r="J58" s="1427" t="str">
        <f>IF(ISERROR('O6 Source Data for E2'!J$50/'O6 Source Data for E2'!$C$50),"0.00%",'O6 Source Data for E2'!J$50/'O6 Source Data for E2'!$C$50)</f>
        <v>0.00%</v>
      </c>
      <c r="K58" s="1427" t="str">
        <f>IF(ISERROR('O6 Source Data for E2'!K$50/'O6 Source Data for E2'!$C$50),"0.00%",'O6 Source Data for E2'!K$50/'O6 Source Data for E2'!$C$50)</f>
        <v>0.00%</v>
      </c>
      <c r="L58" s="1427" t="str">
        <f>IF(ISERROR('O6 Source Data for E2'!L$50/'O6 Source Data for E2'!$C$50),"0.00%",'O6 Source Data for E2'!L$50/'O6 Source Data for E2'!$C$50)</f>
        <v>0.00%</v>
      </c>
      <c r="M58" s="1427" t="str">
        <f>IF(ISERROR('O6 Source Data for E2'!M$50/'O6 Source Data for E2'!$C$50),"0.00%",'O6 Source Data for E2'!M$50/'O6 Source Data for E2'!$C$50)</f>
        <v>0.00%</v>
      </c>
      <c r="N58" s="1427" t="str">
        <f>IF(ISERROR('O6 Source Data for E2'!N$50/'O6 Source Data for E2'!$C$50),"0.00%",'O6 Source Data for E2'!N$50/'O6 Source Data for E2'!$C$50)</f>
        <v>0.00%</v>
      </c>
      <c r="O58" s="1427" t="str">
        <f>IF(ISERROR('O6 Source Data for E2'!O$50/'O6 Source Data for E2'!$C$50),"0.00%",'O6 Source Data for E2'!O$50/'O6 Source Data for E2'!$C$50)</f>
        <v>0.00%</v>
      </c>
      <c r="P58" s="1427" t="str">
        <f>IF(ISERROR('O6 Source Data for E2'!P$50/'O6 Source Data for E2'!$C$50),"0.00%",'O6 Source Data for E2'!P$50/'O6 Source Data for E2'!$C$50)</f>
        <v>0.00%</v>
      </c>
      <c r="Q58" s="1427" t="str">
        <f>IF(ISERROR('O6 Source Data for E2'!Q$50/'O6 Source Data for E2'!$C$50),"0.00%",'O6 Source Data for E2'!Q$50/'O6 Source Data for E2'!$C$50)</f>
        <v>0.00%</v>
      </c>
      <c r="R58" s="1427" t="str">
        <f>IF(ISERROR('O6 Source Data for E2'!R$50/'O6 Source Data for E2'!$C$50),"0.00%",'O6 Source Data for E2'!R$50/'O6 Source Data for E2'!$C$50)</f>
        <v>0.00%</v>
      </c>
      <c r="S58" s="1427" t="str">
        <f>IF(ISERROR('O6 Source Data for E2'!S$50/'O6 Source Data for E2'!$C$50),"0.00%",'O6 Source Data for E2'!S$50/'O6 Source Data for E2'!$C$50)</f>
        <v>0.00%</v>
      </c>
      <c r="T58" s="1427" t="str">
        <f>IF(ISERROR('O6 Source Data for E2'!T$50/'O6 Source Data for E2'!$C$50),"0.00%",'O6 Source Data for E2'!T$50/'O6 Source Data for E2'!$C$50)</f>
        <v>0.00%</v>
      </c>
      <c r="U58" s="1427" t="str">
        <f>IF(ISERROR('O6 Source Data for E2'!U$50/'O6 Source Data for E2'!$C$50),"0.00%",'O6 Source Data for E2'!U$50/'O6 Source Data for E2'!$C$50)</f>
        <v>0.00%</v>
      </c>
      <c r="V58" s="1427" t="str">
        <f>IF(ISERROR('O6 Source Data for E2'!V$50/'O6 Source Data for E2'!$C$50),"0.00%",'O6 Source Data for E2'!V$50/'O6 Source Data for E2'!$C$50)</f>
        <v>0.00%</v>
      </c>
      <c r="W58" s="1427" t="str">
        <f>IF(ISERROR('O6 Source Data for E2'!W$50/'O6 Source Data for E2'!$C$50),"0.00%",'O6 Source Data for E2'!W$50/'O6 Source Data for E2'!$C$50)</f>
        <v>0.00%</v>
      </c>
    </row>
    <row r="59" spans="1:23" s="352" customFormat="1" ht="25.5" x14ac:dyDescent="0.2">
      <c r="A59" s="460" t="s">
        <v>1247</v>
      </c>
      <c r="B59" s="1310" t="s">
        <v>1248</v>
      </c>
      <c r="C59" s="1426">
        <f t="shared" si="0"/>
        <v>0.99999999999999989</v>
      </c>
      <c r="D59" s="1427">
        <f>IF(ISERROR('O6 Source Data for E2'!D$52/'O6 Source Data for E2'!$C$52),"0.00%",'O6 Source Data for E2'!D$52/'O6 Source Data for E2'!$C$52)</f>
        <v>0.31576235292263455</v>
      </c>
      <c r="E59" s="1427">
        <f>IF(ISERROR('O6 Source Data for E2'!E$52/'O6 Source Data for E2'!$C$52),"0.00%",'O6 Source Data for E2'!E$52/'O6 Source Data for E2'!$C$52)</f>
        <v>0.26945830515200742</v>
      </c>
      <c r="F59" s="1427">
        <f>IF(ISERROR('O6 Source Data for E2'!F$52/'O6 Source Data for E2'!$C$52),"0.00%",'O6 Source Data for E2'!F$52/'O6 Source Data for E2'!$C$52)</f>
        <v>0.3205587486225458</v>
      </c>
      <c r="G59" s="1427">
        <f>IF(ISERROR('O6 Source Data for E2'!G$52/'O6 Source Data for E2'!$C$52),"0.00%",'O6 Source Data for E2'!G$52/'O6 Source Data for E2'!$C$52)</f>
        <v>0</v>
      </c>
      <c r="H59" s="1427">
        <f>IF(ISERROR('O6 Source Data for E2'!H$52/'O6 Source Data for E2'!$C$52),"0.00%",'O6 Source Data for E2'!H$52/'O6 Source Data for E2'!$C$52)</f>
        <v>0</v>
      </c>
      <c r="I59" s="1427">
        <f>IF(ISERROR('O6 Source Data for E2'!I$52/'O6 Source Data for E2'!$C$52),"0.00%",'O6 Source Data for E2'!I$52/'O6 Source Data for E2'!$C$52)</f>
        <v>9.1266376255299195E-2</v>
      </c>
      <c r="J59" s="1427">
        <f>IF(ISERROR('O6 Source Data for E2'!J$52/'O6 Source Data for E2'!$C$52),"0.00%",'O6 Source Data for E2'!J$52/'O6 Source Data for E2'!$C$52)</f>
        <v>2.1516055983044303E-3</v>
      </c>
      <c r="K59" s="1427">
        <f>IF(ISERROR('O6 Source Data for E2'!K$52/'O6 Source Data for E2'!$C$52),"0.00%",'O6 Source Data for E2'!K$52/'O6 Source Data for E2'!$C$52)</f>
        <v>0</v>
      </c>
      <c r="L59" s="1427">
        <f>IF(ISERROR('O6 Source Data for E2'!L$52/'O6 Source Data for E2'!$C$52),"0.00%",'O6 Source Data for E2'!L$52/'O6 Source Data for E2'!$C$52)</f>
        <v>8.026114492084988E-4</v>
      </c>
      <c r="M59" s="1427">
        <f>IF(ISERROR('O6 Source Data for E2'!M$52/'O6 Source Data for E2'!$C$52),"0.00%",'O6 Source Data for E2'!M$52/'O6 Source Data for E2'!$C$52)</f>
        <v>0</v>
      </c>
      <c r="N59" s="1427">
        <f>IF(ISERROR('O6 Source Data for E2'!N$52/'O6 Source Data for E2'!$C$52),"0.00%",'O6 Source Data for E2'!N$52/'O6 Source Data for E2'!$C$52)</f>
        <v>0</v>
      </c>
      <c r="O59" s="1427">
        <f>IF(ISERROR('O6 Source Data for E2'!O$52/'O6 Source Data for E2'!$C$52),"0.00%",'O6 Source Data for E2'!O$52/'O6 Source Data for E2'!$C$52)</f>
        <v>0</v>
      </c>
      <c r="P59" s="1427">
        <f>IF(ISERROR('O6 Source Data for E2'!P$52/'O6 Source Data for E2'!$C$52),"0.00%",'O6 Source Data for E2'!P$52/'O6 Source Data for E2'!$C$52)</f>
        <v>0</v>
      </c>
      <c r="Q59" s="1427">
        <f>IF(ISERROR('O6 Source Data for E2'!Q$52/'O6 Source Data for E2'!$C$52),"0.00%",'O6 Source Data for E2'!Q$52/'O6 Source Data for E2'!$C$52)</f>
        <v>0</v>
      </c>
      <c r="R59" s="1427">
        <f>IF(ISERROR('O6 Source Data for E2'!R$52/'O6 Source Data for E2'!$C$52),"0.00%",'O6 Source Data for E2'!R$52/'O6 Source Data for E2'!$C$52)</f>
        <v>0</v>
      </c>
      <c r="S59" s="1427">
        <f>IF(ISERROR('O6 Source Data for E2'!S$52/'O6 Source Data for E2'!$C$52),"0.00%",'O6 Source Data for E2'!S$52/'O6 Source Data for E2'!$C$52)</f>
        <v>0</v>
      </c>
      <c r="T59" s="1427">
        <f>IF(ISERROR('O6 Source Data for E2'!T$52/'O6 Source Data for E2'!$C$52),"0.00%",'O6 Source Data for E2'!T$52/'O6 Source Data for E2'!$C$52)</f>
        <v>0</v>
      </c>
      <c r="U59" s="1427">
        <f>IF(ISERROR('O6 Source Data for E2'!U$52/'O6 Source Data for E2'!$C$52),"0.00%",'O6 Source Data for E2'!U$52/'O6 Source Data for E2'!$C$52)</f>
        <v>0</v>
      </c>
      <c r="V59" s="1427">
        <f>IF(ISERROR('O6 Source Data for E2'!V$52/'O6 Source Data for E2'!$C$52),"0.00%",'O6 Source Data for E2'!V$52/'O6 Source Data for E2'!$C$52)</f>
        <v>0</v>
      </c>
      <c r="W59" s="1427">
        <f>IF(ISERROR('O6 Source Data for E2'!W$52/'O6 Source Data for E2'!$C$52),"0.00%",'O6 Source Data for E2'!W$52/'O6 Source Data for E2'!$C$52)</f>
        <v>0</v>
      </c>
    </row>
    <row r="60" spans="1:23" s="352" customFormat="1" ht="12.75" x14ac:dyDescent="0.2">
      <c r="A60" s="460" t="s">
        <v>1255</v>
      </c>
      <c r="B60" s="1310" t="s">
        <v>1262</v>
      </c>
      <c r="C60" s="1426">
        <f t="shared" si="0"/>
        <v>0.99999999999999989</v>
      </c>
      <c r="D60" s="1427">
        <f>IF(ISERROR('O6 Source Data for E2'!D$61/'O6 Source Data for E2'!$C$61),"0.00%",'O6 Source Data for E2'!D$61/'O6 Source Data for E2'!$C$61)</f>
        <v>0.26692099763775218</v>
      </c>
      <c r="E60" s="1427">
        <f>IF(ISERROR('O6 Source Data for E2'!E$61/'O6 Source Data for E2'!$C$61),"0.00%",'O6 Source Data for E2'!E$61/'O6 Source Data for E2'!$C$61)</f>
        <v>0.30501673998254841</v>
      </c>
      <c r="F60" s="1427">
        <f>IF(ISERROR('O6 Source Data for E2'!F$61/'O6 Source Data for E2'!$C$61),"0.00%",'O6 Source Data for E2'!F$61/'O6 Source Data for E2'!$C$61)</f>
        <v>0.32445836301049935</v>
      </c>
      <c r="G60" s="1427">
        <f>IF(ISERROR('O6 Source Data for E2'!G$61/'O6 Source Data for E2'!$C$61),"0.00%",'O6 Source Data for E2'!G$61/'O6 Source Data for E2'!$C$61)</f>
        <v>0</v>
      </c>
      <c r="H60" s="1427">
        <f>IF(ISERROR('O6 Source Data for E2'!H$61/'O6 Source Data for E2'!$C$61),"0.00%",'O6 Source Data for E2'!H$61/'O6 Source Data for E2'!$C$61)</f>
        <v>0</v>
      </c>
      <c r="I60" s="1427">
        <f>IF(ISERROR('O6 Source Data for E2'!I$61/'O6 Source Data for E2'!$C$61),"0.00%",'O6 Source Data for E2'!I$61/'O6 Source Data for E2'!$C$61)</f>
        <v>0.10062170178279581</v>
      </c>
      <c r="J60" s="1427">
        <f>IF(ISERROR('O6 Source Data for E2'!J$61/'O6 Source Data for E2'!$C$61),"0.00%",'O6 Source Data for E2'!J$61/'O6 Source Data for E2'!$C$61)</f>
        <v>2.5149726719364235E-3</v>
      </c>
      <c r="K60" s="1427">
        <f>IF(ISERROR('O6 Source Data for E2'!K$61/'O6 Source Data for E2'!$C$61),"0.00%",'O6 Source Data for E2'!K$61/'O6 Source Data for E2'!$C$61)</f>
        <v>0</v>
      </c>
      <c r="L60" s="1427">
        <f>IF(ISERROR('O6 Source Data for E2'!L$61/'O6 Source Data for E2'!$C$61),"0.00%",'O6 Source Data for E2'!L$61/'O6 Source Data for E2'!$C$61)</f>
        <v>4.6722491446773149E-4</v>
      </c>
      <c r="M60" s="1427">
        <f>IF(ISERROR('O6 Source Data for E2'!M$61/'O6 Source Data for E2'!$C$61),"0.00%",'O6 Source Data for E2'!M$61/'O6 Source Data for E2'!$C$61)</f>
        <v>0</v>
      </c>
      <c r="N60" s="1427">
        <f>IF(ISERROR('O6 Source Data for E2'!N$61/'O6 Source Data for E2'!$C$61),"0.00%",'O6 Source Data for E2'!N$61/'O6 Source Data for E2'!$C$61)</f>
        <v>0</v>
      </c>
      <c r="O60" s="1427">
        <f>IF(ISERROR('O6 Source Data for E2'!O$61/'O6 Source Data for E2'!$C$61),"0.00%",'O6 Source Data for E2'!O$61/'O6 Source Data for E2'!$C$61)</f>
        <v>0</v>
      </c>
      <c r="P60" s="1427">
        <f>IF(ISERROR('O6 Source Data for E2'!P$61/'O6 Source Data for E2'!$C$61),"0.00%",'O6 Source Data for E2'!P$61/'O6 Source Data for E2'!$C$61)</f>
        <v>0</v>
      </c>
      <c r="Q60" s="1427">
        <f>IF(ISERROR('O6 Source Data for E2'!Q$61/'O6 Source Data for E2'!$C$61),"0.00%",'O6 Source Data for E2'!Q$61/'O6 Source Data for E2'!$C$61)</f>
        <v>0</v>
      </c>
      <c r="R60" s="1427">
        <f>IF(ISERROR('O6 Source Data for E2'!R$61/'O6 Source Data for E2'!$C$61),"0.00%",'O6 Source Data for E2'!R$61/'O6 Source Data for E2'!$C$61)</f>
        <v>0</v>
      </c>
      <c r="S60" s="1427">
        <f>IF(ISERROR('O6 Source Data for E2'!S$61/'O6 Source Data for E2'!$C$61),"0.00%",'O6 Source Data for E2'!S$61/'O6 Source Data for E2'!$C$61)</f>
        <v>0</v>
      </c>
      <c r="T60" s="1427">
        <f>IF(ISERROR('O6 Source Data for E2'!T$61/'O6 Source Data for E2'!$C$61),"0.00%",'O6 Source Data for E2'!T$61/'O6 Source Data for E2'!$C$61)</f>
        <v>0</v>
      </c>
      <c r="U60" s="1427">
        <f>IF(ISERROR('O6 Source Data for E2'!U$61/'O6 Source Data for E2'!$C$61),"0.00%",'O6 Source Data for E2'!U$61/'O6 Source Data for E2'!$C$61)</f>
        <v>0</v>
      </c>
      <c r="V60" s="1427">
        <f>IF(ISERROR('O6 Source Data for E2'!V$61/'O6 Source Data for E2'!$C$61),"0.00%",'O6 Source Data for E2'!V$61/'O6 Source Data for E2'!$C$61)</f>
        <v>0</v>
      </c>
      <c r="W60" s="1427">
        <f>IF(ISERROR('O6 Source Data for E2'!W$61/'O6 Source Data for E2'!$C$61),"0.00%",'O6 Source Data for E2'!W$61/'O6 Source Data for E2'!$C$61)</f>
        <v>0</v>
      </c>
    </row>
    <row r="61" spans="1:23" s="352" customFormat="1" ht="12.75" x14ac:dyDescent="0.2">
      <c r="A61" s="460" t="s">
        <v>1256</v>
      </c>
      <c r="B61" s="1310" t="s">
        <v>1263</v>
      </c>
      <c r="C61" s="1426">
        <f t="shared" si="0"/>
        <v>1</v>
      </c>
      <c r="D61" s="1427">
        <f>IF(ISERROR('O6 Source Data for E2'!D$66/'O6 Source Data for E2'!$C$66),"0.00%",'O6 Source Data for E2'!D$66/'O6 Source Data for E2'!$C$66)</f>
        <v>0.27636150809217025</v>
      </c>
      <c r="E61" s="1427">
        <f>IF(ISERROR('O6 Source Data for E2'!E$66/'O6 Source Data for E2'!$C$66),"0.00%",'O6 Source Data for E2'!E$66/'O6 Source Data for E2'!$C$66)</f>
        <v>0.31580462758997313</v>
      </c>
      <c r="F61" s="1427">
        <f>IF(ISERROR('O6 Source Data for E2'!F$66/'O6 Source Data for E2'!$C$66),"0.00%",'O6 Source Data for E2'!F$66/'O6 Source Data for E2'!$C$66)</f>
        <v>0.32717881031684692</v>
      </c>
      <c r="G61" s="1427">
        <f>IF(ISERROR('O6 Source Data for E2'!G$66/'O6 Source Data for E2'!$C$66),"0.00%",'O6 Source Data for E2'!G$66/'O6 Source Data for E2'!$C$66)</f>
        <v>0</v>
      </c>
      <c r="H61" s="1427">
        <f>IF(ISERROR('O6 Source Data for E2'!H$66/'O6 Source Data for E2'!$C$66),"0.00%",'O6 Source Data for E2'!H$66/'O6 Source Data for E2'!$C$66)</f>
        <v>0</v>
      </c>
      <c r="I61" s="1427">
        <f>IF(ISERROR('O6 Source Data for E2'!I$66/'O6 Source Data for E2'!$C$66),"0.00%",'O6 Source Data for E2'!I$66/'O6 Source Data for E2'!$C$66)</f>
        <v>7.8216338702611493E-2</v>
      </c>
      <c r="J61" s="1427">
        <f>IF(ISERROR('O6 Source Data for E2'!J$66/'O6 Source Data for E2'!$C$66),"0.00%",'O6 Source Data for E2'!J$66/'O6 Source Data for E2'!$C$66)</f>
        <v>1.9549654880675524E-3</v>
      </c>
      <c r="K61" s="1427">
        <f>IF(ISERROR('O6 Source Data for E2'!K$66/'O6 Source Data for E2'!$C$66),"0.00%",'O6 Source Data for E2'!K$66/'O6 Source Data for E2'!$C$66)</f>
        <v>0</v>
      </c>
      <c r="L61" s="1427">
        <f>IF(ISERROR('O6 Source Data for E2'!L$66/'O6 Source Data for E2'!$C$66),"0.00%",'O6 Source Data for E2'!L$66/'O6 Source Data for E2'!$C$66)</f>
        <v>4.8374981033067626E-4</v>
      </c>
      <c r="M61" s="1427">
        <f>IF(ISERROR('O6 Source Data for E2'!M$66/'O6 Source Data for E2'!$C$66),"0.00%",'O6 Source Data for E2'!M$66/'O6 Source Data for E2'!$C$66)</f>
        <v>0</v>
      </c>
      <c r="N61" s="1427">
        <f>IF(ISERROR('O6 Source Data for E2'!N$66/'O6 Source Data for E2'!$C$66),"0.00%",'O6 Source Data for E2'!N$66/'O6 Source Data for E2'!$C$66)</f>
        <v>0</v>
      </c>
      <c r="O61" s="1427">
        <f>IF(ISERROR('O6 Source Data for E2'!O$66/'O6 Source Data for E2'!$C$66),"0.00%",'O6 Source Data for E2'!O$66/'O6 Source Data for E2'!$C$66)</f>
        <v>0</v>
      </c>
      <c r="P61" s="1427">
        <f>IF(ISERROR('O6 Source Data for E2'!P$66/'O6 Source Data for E2'!$C$66),"0.00%",'O6 Source Data for E2'!P$66/'O6 Source Data for E2'!$C$66)</f>
        <v>0</v>
      </c>
      <c r="Q61" s="1427">
        <f>IF(ISERROR('O6 Source Data for E2'!Q$66/'O6 Source Data for E2'!$C$66),"0.00%",'O6 Source Data for E2'!Q$66/'O6 Source Data for E2'!$C$66)</f>
        <v>0</v>
      </c>
      <c r="R61" s="1427">
        <f>IF(ISERROR('O6 Source Data for E2'!R$66/'O6 Source Data for E2'!$C$66),"0.00%",'O6 Source Data for E2'!R$66/'O6 Source Data for E2'!$C$66)</f>
        <v>0</v>
      </c>
      <c r="S61" s="1427">
        <f>IF(ISERROR('O6 Source Data for E2'!S$66/'O6 Source Data for E2'!$C$66),"0.00%",'O6 Source Data for E2'!S$66/'O6 Source Data for E2'!$C$66)</f>
        <v>0</v>
      </c>
      <c r="T61" s="1427">
        <f>IF(ISERROR('O6 Source Data for E2'!T$66/'O6 Source Data for E2'!$C$66),"0.00%",'O6 Source Data for E2'!T$66/'O6 Source Data for E2'!$C$66)</f>
        <v>0</v>
      </c>
      <c r="U61" s="1427">
        <f>IF(ISERROR('O6 Source Data for E2'!U$66/'O6 Source Data for E2'!$C$66),"0.00%",'O6 Source Data for E2'!U$66/'O6 Source Data for E2'!$C$66)</f>
        <v>0</v>
      </c>
      <c r="V61" s="1427">
        <f>IF(ISERROR('O6 Source Data for E2'!V$66/'O6 Source Data for E2'!$C$66),"0.00%",'O6 Source Data for E2'!V$66/'O6 Source Data for E2'!$C$66)</f>
        <v>0</v>
      </c>
      <c r="W61" s="1427">
        <f>IF(ISERROR('O6 Source Data for E2'!W$66/'O6 Source Data for E2'!$C$66),"0.00%",'O6 Source Data for E2'!W$66/'O6 Source Data for E2'!$C$66)</f>
        <v>0</v>
      </c>
    </row>
    <row r="62" spans="1:23" s="352" customFormat="1" ht="25.5" x14ac:dyDescent="0.2">
      <c r="A62" s="460" t="s">
        <v>1251</v>
      </c>
      <c r="B62" s="1310" t="s">
        <v>1284</v>
      </c>
      <c r="C62" s="1426">
        <f t="shared" si="0"/>
        <v>1.0000000000000002</v>
      </c>
      <c r="D62" s="1427">
        <f>IF(ISERROR('O6 Source Data for E2'!D$68/'O6 Source Data for E2'!$C$68),"0.00%",'O6 Source Data for E2'!D$68/'O6 Source Data for E2'!$C$68)</f>
        <v>0.2719897013632675</v>
      </c>
      <c r="E62" s="1427">
        <f>IF(ISERROR('O6 Source Data for E2'!E$68/'O6 Source Data for E2'!$C$68),"0.00%",'O6 Source Data for E2'!E$68/'O6 Source Data for E2'!$C$68)</f>
        <v>0.31080886386930329</v>
      </c>
      <c r="F62" s="1427">
        <f>IF(ISERROR('O6 Source Data for E2'!F$68/'O6 Source Data for E2'!$C$68),"0.00%",'O6 Source Data for E2'!F$68/'O6 Source Data for E2'!$C$68)</f>
        <v>0.32591899815976705</v>
      </c>
      <c r="G62" s="1427">
        <f>IF(ISERROR('O6 Source Data for E2'!G$68/'O6 Source Data for E2'!$C$68),"0.00%",'O6 Source Data for E2'!G$68/'O6 Source Data for E2'!$C$68)</f>
        <v>0</v>
      </c>
      <c r="H62" s="1427">
        <f>IF(ISERROR('O6 Source Data for E2'!H$68/'O6 Source Data for E2'!$C$68),"0.00%",'O6 Source Data for E2'!H$68/'O6 Source Data for E2'!$C$68)</f>
        <v>0</v>
      </c>
      <c r="I62" s="1427">
        <f>IF(ISERROR('O6 Source Data for E2'!I$68/'O6 Source Data for E2'!$C$68),"0.00%",'O6 Source Data for E2'!I$68/'O6 Source Data for E2'!$C$68)</f>
        <v>8.8592040053762422E-2</v>
      </c>
      <c r="J62" s="1427">
        <f>IF(ISERROR('O6 Source Data for E2'!J$68/'O6 Source Data for E2'!$C$68),"0.00%",'O6 Source Data for E2'!J$68/'O6 Source Data for E2'!$C$68)</f>
        <v>2.2142992588941161E-3</v>
      </c>
      <c r="K62" s="1427">
        <f>IF(ISERROR('O6 Source Data for E2'!K$68/'O6 Source Data for E2'!$C$68),"0.00%",'O6 Source Data for E2'!K$68/'O6 Source Data for E2'!$C$68)</f>
        <v>0</v>
      </c>
      <c r="L62" s="1427">
        <f>IF(ISERROR('O6 Source Data for E2'!L$68/'O6 Source Data for E2'!$C$68),"0.00%",'O6 Source Data for E2'!L$68/'O6 Source Data for E2'!$C$68)</f>
        <v>4.7609729500569926E-4</v>
      </c>
      <c r="M62" s="1427">
        <f>IF(ISERROR('O6 Source Data for E2'!M$68/'O6 Source Data for E2'!$C$68),"0.00%",'O6 Source Data for E2'!M$68/'O6 Source Data for E2'!$C$68)</f>
        <v>0</v>
      </c>
      <c r="N62" s="1427">
        <f>IF(ISERROR('O6 Source Data for E2'!N$68/'O6 Source Data for E2'!$C$68),"0.00%",'O6 Source Data for E2'!N$68/'O6 Source Data for E2'!$C$68)</f>
        <v>0</v>
      </c>
      <c r="O62" s="1427">
        <f>IF(ISERROR('O6 Source Data for E2'!O$68/'O6 Source Data for E2'!$C$68),"0.00%",'O6 Source Data for E2'!O$68/'O6 Source Data for E2'!$C$68)</f>
        <v>0</v>
      </c>
      <c r="P62" s="1427">
        <f>IF(ISERROR('O6 Source Data for E2'!P$68/'O6 Source Data for E2'!$C$68),"0.00%",'O6 Source Data for E2'!P$68/'O6 Source Data for E2'!$C$68)</f>
        <v>0</v>
      </c>
      <c r="Q62" s="1427">
        <f>IF(ISERROR('O6 Source Data for E2'!Q$68/'O6 Source Data for E2'!$C$68),"0.00%",'O6 Source Data for E2'!Q$68/'O6 Source Data for E2'!$C$68)</f>
        <v>0</v>
      </c>
      <c r="R62" s="1427">
        <f>IF(ISERROR('O6 Source Data for E2'!R$68/'O6 Source Data for E2'!$C$68),"0.00%",'O6 Source Data for E2'!R$68/'O6 Source Data for E2'!$C$68)</f>
        <v>0</v>
      </c>
      <c r="S62" s="1427">
        <f>IF(ISERROR('O6 Source Data for E2'!S$68/'O6 Source Data for E2'!$C$68),"0.00%",'O6 Source Data for E2'!S$68/'O6 Source Data for E2'!$C$68)</f>
        <v>0</v>
      </c>
      <c r="T62" s="1427">
        <f>IF(ISERROR('O6 Source Data for E2'!T$68/'O6 Source Data for E2'!$C$68),"0.00%",'O6 Source Data for E2'!T$68/'O6 Source Data for E2'!$C$68)</f>
        <v>0</v>
      </c>
      <c r="U62" s="1427">
        <f>IF(ISERROR('O6 Source Data for E2'!U$68/'O6 Source Data for E2'!$C$68),"0.00%",'O6 Source Data for E2'!U$68/'O6 Source Data for E2'!$C$68)</f>
        <v>0</v>
      </c>
      <c r="V62" s="1427">
        <f>IF(ISERROR('O6 Source Data for E2'!V$68/'O6 Source Data for E2'!$C$68),"0.00%",'O6 Source Data for E2'!V$68/'O6 Source Data for E2'!$C$68)</f>
        <v>0</v>
      </c>
      <c r="W62" s="1427">
        <f>IF(ISERROR('O6 Source Data for E2'!W$68/'O6 Source Data for E2'!$C$68),"0.00%",'O6 Source Data for E2'!W$68/'O6 Source Data for E2'!$C$68)</f>
        <v>0</v>
      </c>
    </row>
    <row r="63" spans="1:23" s="352" customFormat="1" ht="12.75" x14ac:dyDescent="0.2">
      <c r="A63" s="460" t="s">
        <v>1257</v>
      </c>
      <c r="B63" s="1310" t="s">
        <v>1285</v>
      </c>
      <c r="C63" s="1426">
        <f t="shared" si="0"/>
        <v>1</v>
      </c>
      <c r="D63" s="1427">
        <f>IF(ISERROR('O6 Source Data for E2'!D$73/'O6 Source Data for E2'!$C$73),"0.00%",'O6 Source Data for E2'!D$73/'O6 Source Data for E2'!$C$73)</f>
        <v>0.28217529242295464</v>
      </c>
      <c r="E63" s="1427">
        <f>IF(ISERROR('O6 Source Data for E2'!E$73/'O6 Source Data for E2'!$C$73),"0.00%",'O6 Source Data for E2'!E$73/'O6 Source Data for E2'!$C$73)</f>
        <v>0.32244817215645977</v>
      </c>
      <c r="F63" s="1427">
        <f>IF(ISERROR('O6 Source Data for E2'!F$73/'O6 Source Data for E2'!$C$73),"0.00%",'O6 Source Data for E2'!F$73/'O6 Source Data for E2'!$C$73)</f>
        <v>0.32885415340329693</v>
      </c>
      <c r="G63" s="1427">
        <f>IF(ISERROR('O6 Source Data for E2'!G$73/'O6 Source Data for E2'!$C$73),"0.00%",'O6 Source Data for E2'!G$73/'O6 Source Data for E2'!$C$73)</f>
        <v>0</v>
      </c>
      <c r="H63" s="1427">
        <f>IF(ISERROR('O6 Source Data for E2'!H$73/'O6 Source Data for E2'!$C$73),"0.00%",'O6 Source Data for E2'!H$73/'O6 Source Data for E2'!$C$73)</f>
        <v>0</v>
      </c>
      <c r="I63" s="1427">
        <f>IF(ISERROR('O6 Source Data for E2'!I$73/'O6 Source Data for E2'!$C$73),"0.00%",'O6 Source Data for E2'!I$73/'O6 Source Data for E2'!$C$73)</f>
        <v>6.4418361418432796E-2</v>
      </c>
      <c r="J63" s="1427">
        <f>IF(ISERROR('O6 Source Data for E2'!J$73/'O6 Source Data for E2'!$C$73),"0.00%",'O6 Source Data for E2'!J$73/'O6 Source Data for E2'!$C$73)</f>
        <v>1.6100942010303237E-3</v>
      </c>
      <c r="K63" s="1427">
        <f>IF(ISERROR('O6 Source Data for E2'!K$73/'O6 Source Data for E2'!$C$73),"0.00%",'O6 Source Data for E2'!K$73/'O6 Source Data for E2'!$C$73)</f>
        <v>0</v>
      </c>
      <c r="L63" s="1427">
        <f>IF(ISERROR('O6 Source Data for E2'!L$73/'O6 Source Data for E2'!$C$73),"0.00%",'O6 Source Data for E2'!L$73/'O6 Source Data for E2'!$C$73)</f>
        <v>4.9392639782556893E-4</v>
      </c>
      <c r="M63" s="1427">
        <f>IF(ISERROR('O6 Source Data for E2'!M$73/'O6 Source Data for E2'!$C$73),"0.00%",'O6 Source Data for E2'!M$73/'O6 Source Data for E2'!$C$73)</f>
        <v>0</v>
      </c>
      <c r="N63" s="1427">
        <f>IF(ISERROR('O6 Source Data for E2'!N$73/'O6 Source Data for E2'!$C$73),"0.00%",'O6 Source Data for E2'!N$73/'O6 Source Data for E2'!$C$73)</f>
        <v>0</v>
      </c>
      <c r="O63" s="1427">
        <f>IF(ISERROR('O6 Source Data for E2'!O$73/'O6 Source Data for E2'!$C$73),"0.00%",'O6 Source Data for E2'!O$73/'O6 Source Data for E2'!$C$73)</f>
        <v>0</v>
      </c>
      <c r="P63" s="1427">
        <f>IF(ISERROR('O6 Source Data for E2'!P$73/'O6 Source Data for E2'!$C$73),"0.00%",'O6 Source Data for E2'!P$73/'O6 Source Data for E2'!$C$73)</f>
        <v>0</v>
      </c>
      <c r="Q63" s="1427">
        <f>IF(ISERROR('O6 Source Data for E2'!Q$73/'O6 Source Data for E2'!$C$73),"0.00%",'O6 Source Data for E2'!Q$73/'O6 Source Data for E2'!$C$73)</f>
        <v>0</v>
      </c>
      <c r="R63" s="1427">
        <f>IF(ISERROR('O6 Source Data for E2'!R$73/'O6 Source Data for E2'!$C$73),"0.00%",'O6 Source Data for E2'!R$73/'O6 Source Data for E2'!$C$73)</f>
        <v>0</v>
      </c>
      <c r="S63" s="1427">
        <f>IF(ISERROR('O6 Source Data for E2'!S$73/'O6 Source Data for E2'!$C$73),"0.00%",'O6 Source Data for E2'!S$73/'O6 Source Data for E2'!$C$73)</f>
        <v>0</v>
      </c>
      <c r="T63" s="1427">
        <f>IF(ISERROR('O6 Source Data for E2'!T$73/'O6 Source Data for E2'!$C$73),"0.00%",'O6 Source Data for E2'!T$73/'O6 Source Data for E2'!$C$73)</f>
        <v>0</v>
      </c>
      <c r="U63" s="1427">
        <f>IF(ISERROR('O6 Source Data for E2'!U$73/'O6 Source Data for E2'!$C$73),"0.00%",'O6 Source Data for E2'!U$73/'O6 Source Data for E2'!$C$73)</f>
        <v>0</v>
      </c>
      <c r="V63" s="1427">
        <f>IF(ISERROR('O6 Source Data for E2'!V$73/'O6 Source Data for E2'!$C$73),"0.00%",'O6 Source Data for E2'!V$73/'O6 Source Data for E2'!$C$73)</f>
        <v>0</v>
      </c>
      <c r="W63" s="1427">
        <f>IF(ISERROR('O6 Source Data for E2'!W$73/'O6 Source Data for E2'!$C$73),"0.00%",'O6 Source Data for E2'!W$73/'O6 Source Data for E2'!$C$73)</f>
        <v>0</v>
      </c>
    </row>
    <row r="64" spans="1:23" s="352" customFormat="1" ht="12.75" x14ac:dyDescent="0.2">
      <c r="A64" s="460" t="s">
        <v>1258</v>
      </c>
      <c r="B64" s="1310" t="s">
        <v>466</v>
      </c>
      <c r="C64" s="1426">
        <f t="shared" si="0"/>
        <v>0.99999999999999978</v>
      </c>
      <c r="D64" s="1427">
        <f>IF(ISERROR('O6 Source Data for E2'!D$78/'O6 Source Data for E2'!$C$78),"0.00%",'O6 Source Data for E2'!D$78/'O6 Source Data for E2'!$C$78)</f>
        <v>0.28563117265185139</v>
      </c>
      <c r="E64" s="1427">
        <f>IF(ISERROR('O6 Source Data for E2'!E$78/'O6 Source Data for E2'!$C$78),"0.00%",'O6 Source Data for E2'!E$78/'O6 Source Data for E2'!$C$78)</f>
        <v>0.3263972856788766</v>
      </c>
      <c r="F64" s="1427">
        <f>IF(ISERROR('O6 Source Data for E2'!F$78/'O6 Source Data for E2'!$C$78),"0.00%",'O6 Source Data for E2'!F$78/'O6 Source Data for E2'!$C$78)</f>
        <v>0.32985002540673941</v>
      </c>
      <c r="G64" s="1427">
        <f>IF(ISERROR('O6 Source Data for E2'!G$78/'O6 Source Data for E2'!$C$78),"0.00%",'O6 Source Data for E2'!G$78/'O6 Source Data for E2'!$C$78)</f>
        <v>0</v>
      </c>
      <c r="H64" s="1427">
        <f>IF(ISERROR('O6 Source Data for E2'!H$78/'O6 Source Data for E2'!$C$78),"0.00%",'O6 Source Data for E2'!H$78/'O6 Source Data for E2'!$C$78)</f>
        <v>0</v>
      </c>
      <c r="I64" s="1427">
        <f>IF(ISERROR('O6 Source Data for E2'!I$78/'O6 Source Data for E2'!$C$78),"0.00%",'O6 Source Data for E2'!I$78/'O6 Source Data for E2'!$C$78)</f>
        <v>5.6216447796926493E-2</v>
      </c>
      <c r="J64" s="1427">
        <f>IF(ISERROR('O6 Source Data for E2'!J$78/'O6 Source Data for E2'!$C$78),"0.00%",'O6 Source Data for E2'!J$78/'O6 Source Data for E2'!$C$78)</f>
        <v>1.4050928121629542E-3</v>
      </c>
      <c r="K64" s="1427">
        <f>IF(ISERROR('O6 Source Data for E2'!K$78/'O6 Source Data for E2'!$C$78),"0.00%",'O6 Source Data for E2'!K$78/'O6 Source Data for E2'!$C$78)</f>
        <v>0</v>
      </c>
      <c r="L64" s="1427">
        <f>IF(ISERROR('O6 Source Data for E2'!L$78/'O6 Source Data for E2'!$C$78),"0.00%",'O6 Source Data for E2'!L$78/'O6 Source Data for E2'!$C$78)</f>
        <v>4.9997565344294954E-4</v>
      </c>
      <c r="M64" s="1427">
        <f>IF(ISERROR('O6 Source Data for E2'!M$78/'O6 Source Data for E2'!$C$78),"0.00%",'O6 Source Data for E2'!M$78/'O6 Source Data for E2'!$C$78)</f>
        <v>0</v>
      </c>
      <c r="N64" s="1427">
        <f>IF(ISERROR('O6 Source Data for E2'!N$78/'O6 Source Data for E2'!$C$78),"0.00%",'O6 Source Data for E2'!N$78/'O6 Source Data for E2'!$C$78)</f>
        <v>0</v>
      </c>
      <c r="O64" s="1427">
        <f>IF(ISERROR('O6 Source Data for E2'!O$78/'O6 Source Data for E2'!$C$78),"0.00%",'O6 Source Data for E2'!O$78/'O6 Source Data for E2'!$C$78)</f>
        <v>0</v>
      </c>
      <c r="P64" s="1427">
        <f>IF(ISERROR('O6 Source Data for E2'!P$78/'O6 Source Data for E2'!$C$78),"0.00%",'O6 Source Data for E2'!P$78/'O6 Source Data for E2'!$C$78)</f>
        <v>0</v>
      </c>
      <c r="Q64" s="1427">
        <f>IF(ISERROR('O6 Source Data for E2'!Q$78/'O6 Source Data for E2'!$C$78),"0.00%",'O6 Source Data for E2'!Q$78/'O6 Source Data for E2'!$C$78)</f>
        <v>0</v>
      </c>
      <c r="R64" s="1427">
        <f>IF(ISERROR('O6 Source Data for E2'!R$78/'O6 Source Data for E2'!$C$78),"0.00%",'O6 Source Data for E2'!R$78/'O6 Source Data for E2'!$C$78)</f>
        <v>0</v>
      </c>
      <c r="S64" s="1427">
        <f>IF(ISERROR('O6 Source Data for E2'!S$78/'O6 Source Data for E2'!$C$78),"0.00%",'O6 Source Data for E2'!S$78/'O6 Source Data for E2'!$C$78)</f>
        <v>0</v>
      </c>
      <c r="T64" s="1427">
        <f>IF(ISERROR('O6 Source Data for E2'!T$78/'O6 Source Data for E2'!$C$78),"0.00%",'O6 Source Data for E2'!T$78/'O6 Source Data for E2'!$C$78)</f>
        <v>0</v>
      </c>
      <c r="U64" s="1427">
        <f>IF(ISERROR('O6 Source Data for E2'!U$78/'O6 Source Data for E2'!$C$78),"0.00%",'O6 Source Data for E2'!U$78/'O6 Source Data for E2'!$C$78)</f>
        <v>0</v>
      </c>
      <c r="V64" s="1427">
        <f>IF(ISERROR('O6 Source Data for E2'!V$78/'O6 Source Data for E2'!$C$78),"0.00%",'O6 Source Data for E2'!V$78/'O6 Source Data for E2'!$C$78)</f>
        <v>0</v>
      </c>
      <c r="W64" s="1427">
        <f>IF(ISERROR('O6 Source Data for E2'!W$78/'O6 Source Data for E2'!$C$78),"0.00%",'O6 Source Data for E2'!W$78/'O6 Source Data for E2'!$C$78)</f>
        <v>0</v>
      </c>
    </row>
    <row r="65" spans="1:23" s="352" customFormat="1" ht="25.5" x14ac:dyDescent="0.2">
      <c r="A65" s="460" t="s">
        <v>1253</v>
      </c>
      <c r="B65" s="1310" t="s">
        <v>467</v>
      </c>
      <c r="C65" s="1426">
        <f t="shared" si="0"/>
        <v>0.99999999999999978</v>
      </c>
      <c r="D65" s="1427">
        <f>IF(ISERROR('O6 Source Data for E2'!D$80/'O6 Source Data for E2'!$C$80),"0.00%",'O6 Source Data for E2'!D$80/'O6 Source Data for E2'!$C$80)</f>
        <v>0.28435210336589478</v>
      </c>
      <c r="E65" s="1427">
        <f>IF(ISERROR('O6 Source Data for E2'!E$80/'O6 Source Data for E2'!$C$80),"0.00%",'O6 Source Data for E2'!E$80/'O6 Source Data for E2'!$C$80)</f>
        <v>0.32493566389839845</v>
      </c>
      <c r="F65" s="1427">
        <f>IF(ISERROR('O6 Source Data for E2'!F$80/'O6 Source Data for E2'!$C$80),"0.00%",'O6 Source Data for E2'!F$80/'O6 Source Data for E2'!$C$80)</f>
        <v>0.32948143934241453</v>
      </c>
      <c r="G65" s="1427">
        <f>IF(ISERROR('O6 Source Data for E2'!G$80/'O6 Source Data for E2'!$C$80),"0.00%",'O6 Source Data for E2'!G$80/'O6 Source Data for E2'!$C$80)</f>
        <v>0</v>
      </c>
      <c r="H65" s="1427">
        <f>IF(ISERROR('O6 Source Data for E2'!H$80/'O6 Source Data for E2'!$C$80),"0.00%",'O6 Source Data for E2'!H$80/'O6 Source Data for E2'!$C$80)</f>
        <v>0</v>
      </c>
      <c r="I65" s="1427">
        <f>IF(ISERROR('O6 Source Data for E2'!I$80/'O6 Source Data for E2'!$C$80),"0.00%",'O6 Source Data for E2'!I$80/'O6 Source Data for E2'!$C$80)</f>
        <v>5.9252089979088297E-2</v>
      </c>
      <c r="J65" s="1427">
        <f>IF(ISERROR('O6 Source Data for E2'!J$80/'O6 Source Data for E2'!$C$80),"0.00%",'O6 Source Data for E2'!J$80/'O6 Source Data for E2'!$C$80)</f>
        <v>1.4809666743084632E-3</v>
      </c>
      <c r="K65" s="1427">
        <f>IF(ISERROR('O6 Source Data for E2'!K$80/'O6 Source Data for E2'!$C$80),"0.00%",'O6 Source Data for E2'!K$80/'O6 Source Data for E2'!$C$80)</f>
        <v>0</v>
      </c>
      <c r="L65" s="1427">
        <f>IF(ISERROR('O6 Source Data for E2'!L$80/'O6 Source Data for E2'!$C$80),"0.00%",'O6 Source Data for E2'!L$80/'O6 Source Data for E2'!$C$80)</f>
        <v>4.9773673989542697E-4</v>
      </c>
      <c r="M65" s="1427">
        <f>IF(ISERROR('O6 Source Data for E2'!M$80/'O6 Source Data for E2'!$C$80),"0.00%",'O6 Source Data for E2'!M$80/'O6 Source Data for E2'!$C$80)</f>
        <v>0</v>
      </c>
      <c r="N65" s="1427">
        <f>IF(ISERROR('O6 Source Data for E2'!N$80/'O6 Source Data for E2'!$C$80),"0.00%",'O6 Source Data for E2'!N$80/'O6 Source Data for E2'!$C$80)</f>
        <v>0</v>
      </c>
      <c r="O65" s="1427">
        <f>IF(ISERROR('O6 Source Data for E2'!O$80/'O6 Source Data for E2'!$C$80),"0.00%",'O6 Source Data for E2'!O$80/'O6 Source Data for E2'!$C$80)</f>
        <v>0</v>
      </c>
      <c r="P65" s="1427">
        <f>IF(ISERROR('O6 Source Data for E2'!P$80/'O6 Source Data for E2'!$C$80),"0.00%",'O6 Source Data for E2'!P$80/'O6 Source Data for E2'!$C$80)</f>
        <v>0</v>
      </c>
      <c r="Q65" s="1427">
        <f>IF(ISERROR('O6 Source Data for E2'!Q$80/'O6 Source Data for E2'!$C$80),"0.00%",'O6 Source Data for E2'!Q$80/'O6 Source Data for E2'!$C$80)</f>
        <v>0</v>
      </c>
      <c r="R65" s="1427">
        <f>IF(ISERROR('O6 Source Data for E2'!R$80/'O6 Source Data for E2'!$C$80),"0.00%",'O6 Source Data for E2'!R$80/'O6 Source Data for E2'!$C$80)</f>
        <v>0</v>
      </c>
      <c r="S65" s="1427">
        <f>IF(ISERROR('O6 Source Data for E2'!S$80/'O6 Source Data for E2'!$C$80),"0.00%",'O6 Source Data for E2'!S$80/'O6 Source Data for E2'!$C$80)</f>
        <v>0</v>
      </c>
      <c r="T65" s="1427">
        <f>IF(ISERROR('O6 Source Data for E2'!T$80/'O6 Source Data for E2'!$C$80),"0.00%",'O6 Source Data for E2'!T$80/'O6 Source Data for E2'!$C$80)</f>
        <v>0</v>
      </c>
      <c r="U65" s="1427">
        <f>IF(ISERROR('O6 Source Data for E2'!U$80/'O6 Source Data for E2'!$C$80),"0.00%",'O6 Source Data for E2'!U$80/'O6 Source Data for E2'!$C$80)</f>
        <v>0</v>
      </c>
      <c r="V65" s="1427">
        <f>IF(ISERROR('O6 Source Data for E2'!V$80/'O6 Source Data for E2'!$C$80),"0.00%",'O6 Source Data for E2'!V$80/'O6 Source Data for E2'!$C$80)</f>
        <v>0</v>
      </c>
      <c r="W65" s="1427">
        <f>IF(ISERROR('O6 Source Data for E2'!W$80/'O6 Source Data for E2'!$C$80),"0.00%",'O6 Source Data for E2'!W$80/'O6 Source Data for E2'!$C$80)</f>
        <v>0</v>
      </c>
    </row>
    <row r="66" spans="1:23" s="352" customFormat="1" ht="12.75" x14ac:dyDescent="0.2">
      <c r="A66" s="460" t="s">
        <v>1252</v>
      </c>
      <c r="B66" s="1310" t="s">
        <v>468</v>
      </c>
      <c r="C66" s="1426">
        <f t="shared" si="0"/>
        <v>0.99999999999999989</v>
      </c>
      <c r="D66" s="1427">
        <f>IF(ISERROR('O6 Source Data for E2'!D$82/'O6 Source Data for E2'!$C$82),"0.00%",'O6 Source Data for E2'!D$82/'O6 Source Data for E2'!$C$82)</f>
        <v>0.30800864491951185</v>
      </c>
      <c r="E66" s="1427">
        <f>IF(ISERROR('O6 Source Data for E2'!E$82/'O6 Source Data for E2'!$C$82),"0.00%",'O6 Source Data for E2'!E$82/'O6 Source Data for E2'!$C$82)</f>
        <v>0.35196853597592059</v>
      </c>
      <c r="F66" s="1427">
        <f>IF(ISERROR('O6 Source Data for E2'!F$82/'O6 Source Data for E2'!$C$82),"0.00%",'O6 Source Data for E2'!F$82/'O6 Source Data for E2'!$C$82)</f>
        <v>0.33525063518401527</v>
      </c>
      <c r="G66" s="1427">
        <f>IF(ISERROR('O6 Source Data for E2'!G$82/'O6 Source Data for E2'!$C$82),"0.00%",'O6 Source Data for E2'!G$82/'O6 Source Data for E2'!$C$82)</f>
        <v>0</v>
      </c>
      <c r="H66" s="1427">
        <f>IF(ISERROR('O6 Source Data for E2'!H$82/'O6 Source Data for E2'!$C$82),"0.00%",'O6 Source Data for E2'!H$82/'O6 Source Data for E2'!$C$82)</f>
        <v>0</v>
      </c>
      <c r="I66" s="1427">
        <f>IF(ISERROR('O6 Source Data for E2'!I$82/'O6 Source Data for E2'!$C$82),"0.00%",'O6 Source Data for E2'!I$82/'O6 Source Data for E2'!$C$82)</f>
        <v>0</v>
      </c>
      <c r="J66" s="1427">
        <f>IF(ISERROR('O6 Source Data for E2'!J$82/'O6 Source Data for E2'!$C$82),"0.00%",'O6 Source Data for E2'!J$82/'O6 Source Data for E2'!$C$82)</f>
        <v>4.2330382030874034E-3</v>
      </c>
      <c r="K66" s="1427">
        <f>IF(ISERROR('O6 Source Data for E2'!K$82/'O6 Source Data for E2'!$C$82),"0.00%",'O6 Source Data for E2'!K$82/'O6 Source Data for E2'!$C$82)</f>
        <v>0</v>
      </c>
      <c r="L66" s="1427">
        <f>IF(ISERROR('O6 Source Data for E2'!L$82/'O6 Source Data for E2'!$C$82),"0.00%",'O6 Source Data for E2'!L$82/'O6 Source Data for E2'!$C$82)</f>
        <v>5.3914571746485509E-4</v>
      </c>
      <c r="M66" s="1427">
        <f>IF(ISERROR('O6 Source Data for E2'!M$82/'O6 Source Data for E2'!$C$82),"0.00%",'O6 Source Data for E2'!M$82/'O6 Source Data for E2'!$C$82)</f>
        <v>0</v>
      </c>
      <c r="N66" s="1427">
        <f>IF(ISERROR('O6 Source Data for E2'!N$82/'O6 Source Data for E2'!$C$82),"0.00%",'O6 Source Data for E2'!N$82/'O6 Source Data for E2'!$C$82)</f>
        <v>0</v>
      </c>
      <c r="O66" s="1427">
        <f>IF(ISERROR('O6 Source Data for E2'!O$82/'O6 Source Data for E2'!$C$82),"0.00%",'O6 Source Data for E2'!O$82/'O6 Source Data for E2'!$C$82)</f>
        <v>0</v>
      </c>
      <c r="P66" s="1427">
        <f>IF(ISERROR('O6 Source Data for E2'!P$82/'O6 Source Data for E2'!$C$82),"0.00%",'O6 Source Data for E2'!P$82/'O6 Source Data for E2'!$C$82)</f>
        <v>0</v>
      </c>
      <c r="Q66" s="1427">
        <f>IF(ISERROR('O6 Source Data for E2'!Q$82/'O6 Source Data for E2'!$C$82),"0.00%",'O6 Source Data for E2'!Q$82/'O6 Source Data for E2'!$C$82)</f>
        <v>0</v>
      </c>
      <c r="R66" s="1427">
        <f>IF(ISERROR('O6 Source Data for E2'!R$82/'O6 Source Data for E2'!$C$82),"0.00%",'O6 Source Data for E2'!R$82/'O6 Source Data for E2'!$C$82)</f>
        <v>0</v>
      </c>
      <c r="S66" s="1427">
        <f>IF(ISERROR('O6 Source Data for E2'!S$82/'O6 Source Data for E2'!$C$82),"0.00%",'O6 Source Data for E2'!S$82/'O6 Source Data for E2'!$C$82)</f>
        <v>0</v>
      </c>
      <c r="T66" s="1427">
        <f>IF(ISERROR('O6 Source Data for E2'!T$82/'O6 Source Data for E2'!$C$82),"0.00%",'O6 Source Data for E2'!T$82/'O6 Source Data for E2'!$C$82)</f>
        <v>0</v>
      </c>
      <c r="U66" s="1427">
        <f>IF(ISERROR('O6 Source Data for E2'!U$82/'O6 Source Data for E2'!$C$82),"0.00%",'O6 Source Data for E2'!U$82/'O6 Source Data for E2'!$C$82)</f>
        <v>0</v>
      </c>
      <c r="V66" s="1427">
        <f>IF(ISERROR('O6 Source Data for E2'!V$82/'O6 Source Data for E2'!$C$82),"0.00%",'O6 Source Data for E2'!V$82/'O6 Source Data for E2'!$C$82)</f>
        <v>0</v>
      </c>
      <c r="W66" s="1427">
        <f>IF(ISERROR('O6 Source Data for E2'!W$82/'O6 Source Data for E2'!$C$82),"0.00%",'O6 Source Data for E2'!W$82/'O6 Source Data for E2'!$C$82)</f>
        <v>0</v>
      </c>
    </row>
    <row r="67" spans="1:23" s="352" customFormat="1" ht="12.75" x14ac:dyDescent="0.2">
      <c r="A67" s="460" t="s">
        <v>1259</v>
      </c>
      <c r="B67" s="1310" t="s">
        <v>469</v>
      </c>
      <c r="C67" s="1426" t="str">
        <f t="shared" si="0"/>
        <v>-</v>
      </c>
      <c r="D67" s="1427" t="str">
        <f>IF(ISERROR('O6 Source Data for E2'!D$86/'O6 Source Data for E2'!$C$86),"0.00%",'O6 Source Data for E2'!D$86/'O6 Source Data for E2'!$C$86)</f>
        <v>0.00%</v>
      </c>
      <c r="E67" s="1427" t="str">
        <f>IF(ISERROR('O6 Source Data for E2'!E$86/'O6 Source Data for E2'!$C$86),"0.00%",'O6 Source Data for E2'!E$86/'O6 Source Data for E2'!$C$86)</f>
        <v>0.00%</v>
      </c>
      <c r="F67" s="1427" t="str">
        <f>IF(ISERROR('O6 Source Data for E2'!F$86/'O6 Source Data for E2'!$C$86),"0.00%",'O6 Source Data for E2'!F$86/'O6 Source Data for E2'!$C$86)</f>
        <v>0.00%</v>
      </c>
      <c r="G67" s="1427" t="str">
        <f>IF(ISERROR('O6 Source Data for E2'!G$86/'O6 Source Data for E2'!$C$86),"0.00%",'O6 Source Data for E2'!G$86/'O6 Source Data for E2'!$C$86)</f>
        <v>0.00%</v>
      </c>
      <c r="H67" s="1427" t="str">
        <f>IF(ISERROR('O6 Source Data for E2'!H$86/'O6 Source Data for E2'!$C$86),"0.00%",'O6 Source Data for E2'!H$86/'O6 Source Data for E2'!$C$86)</f>
        <v>0.00%</v>
      </c>
      <c r="I67" s="1427" t="str">
        <f>IF(ISERROR('O6 Source Data for E2'!I$86/'O6 Source Data for E2'!$C$86),"0.00%",'O6 Source Data for E2'!I$86/'O6 Source Data for E2'!$C$86)</f>
        <v>0.00%</v>
      </c>
      <c r="J67" s="1427" t="str">
        <f>IF(ISERROR('O6 Source Data for E2'!J$86/'O6 Source Data for E2'!$C$86),"0.00%",'O6 Source Data for E2'!J$86/'O6 Source Data for E2'!$C$86)</f>
        <v>0.00%</v>
      </c>
      <c r="K67" s="1427" t="str">
        <f>IF(ISERROR('O6 Source Data for E2'!K$86/'O6 Source Data for E2'!$C$86),"0.00%",'O6 Source Data for E2'!K$86/'O6 Source Data for E2'!$C$86)</f>
        <v>0.00%</v>
      </c>
      <c r="L67" s="1427" t="str">
        <f>IF(ISERROR('O6 Source Data for E2'!L$86/'O6 Source Data for E2'!$C$86),"0.00%",'O6 Source Data for E2'!L$86/'O6 Source Data for E2'!$C$86)</f>
        <v>0.00%</v>
      </c>
      <c r="M67" s="1427" t="str">
        <f>IF(ISERROR('O6 Source Data for E2'!M$86/'O6 Source Data for E2'!$C$86),"0.00%",'O6 Source Data for E2'!M$86/'O6 Source Data for E2'!$C$86)</f>
        <v>0.00%</v>
      </c>
      <c r="N67" s="1427" t="str">
        <f>IF(ISERROR('O6 Source Data for E2'!N$86/'O6 Source Data for E2'!$C$86),"0.00%",'O6 Source Data for E2'!N$86/'O6 Source Data for E2'!$C$86)</f>
        <v>0.00%</v>
      </c>
      <c r="O67" s="1427" t="str">
        <f>IF(ISERROR('O6 Source Data for E2'!O$86/'O6 Source Data for E2'!$C$86),"0.00%",'O6 Source Data for E2'!O$86/'O6 Source Data for E2'!$C$86)</f>
        <v>0.00%</v>
      </c>
      <c r="P67" s="1427" t="str">
        <f>IF(ISERROR('O6 Source Data for E2'!P$86/'O6 Source Data for E2'!$C$86),"0.00%",'O6 Source Data for E2'!P$86/'O6 Source Data for E2'!$C$86)</f>
        <v>0.00%</v>
      </c>
      <c r="Q67" s="1427" t="str">
        <f>IF(ISERROR('O6 Source Data for E2'!Q$86/'O6 Source Data for E2'!$C$86),"0.00%",'O6 Source Data for E2'!Q$86/'O6 Source Data for E2'!$C$86)</f>
        <v>0.00%</v>
      </c>
      <c r="R67" s="1427" t="str">
        <f>IF(ISERROR('O6 Source Data for E2'!R$86/'O6 Source Data for E2'!$C$86),"0.00%",'O6 Source Data for E2'!R$86/'O6 Source Data for E2'!$C$86)</f>
        <v>0.00%</v>
      </c>
      <c r="S67" s="1427" t="str">
        <f>IF(ISERROR('O6 Source Data for E2'!S$86/'O6 Source Data for E2'!$C$86),"0.00%",'O6 Source Data for E2'!S$86/'O6 Source Data for E2'!$C$86)</f>
        <v>0.00%</v>
      </c>
      <c r="T67" s="1427" t="str">
        <f>IF(ISERROR('O6 Source Data for E2'!T$86/'O6 Source Data for E2'!$C$86),"0.00%",'O6 Source Data for E2'!T$86/'O6 Source Data for E2'!$C$86)</f>
        <v>0.00%</v>
      </c>
      <c r="U67" s="1427" t="str">
        <f>IF(ISERROR('O6 Source Data for E2'!U$86/'O6 Source Data for E2'!$C$86),"0.00%",'O6 Source Data for E2'!U$86/'O6 Source Data for E2'!$C$86)</f>
        <v>0.00%</v>
      </c>
      <c r="V67" s="1427" t="str">
        <f>IF(ISERROR('O6 Source Data for E2'!V$86/'O6 Source Data for E2'!$C$86),"0.00%",'O6 Source Data for E2'!V$86/'O6 Source Data for E2'!$C$86)</f>
        <v>0.00%</v>
      </c>
      <c r="W67" s="1427" t="str">
        <f>IF(ISERROR('O6 Source Data for E2'!W$86/'O6 Source Data for E2'!$C$86),"0.00%",'O6 Source Data for E2'!W$86/'O6 Source Data for E2'!$C$86)</f>
        <v>0.00%</v>
      </c>
    </row>
    <row r="68" spans="1:23" s="352" customFormat="1" ht="12.75" x14ac:dyDescent="0.2">
      <c r="A68" s="460" t="s">
        <v>1254</v>
      </c>
      <c r="B68" s="1310" t="s">
        <v>470</v>
      </c>
      <c r="C68" s="1426" t="str">
        <f t="shared" si="0"/>
        <v>-</v>
      </c>
      <c r="D68" s="1427" t="str">
        <f>IF(ISERROR('O6 Source Data for E2'!D$90/'O6 Source Data for E2'!$C$90),"0.00%",'O6 Source Data for E2'!D$90/'O6 Source Data for E2'!$C$90)</f>
        <v>0.00%</v>
      </c>
      <c r="E68" s="1427" t="str">
        <f>IF(ISERROR('O6 Source Data for E2'!E$90/'O6 Source Data for E2'!$C$90),"0.00%",'O6 Source Data for E2'!E$90/'O6 Source Data for E2'!$C$90)</f>
        <v>0.00%</v>
      </c>
      <c r="F68" s="1427" t="str">
        <f>IF(ISERROR('O6 Source Data for E2'!F$90/'O6 Source Data for E2'!$C$90),"0.00%",'O6 Source Data for E2'!F$90/'O6 Source Data for E2'!$C$90)</f>
        <v>0.00%</v>
      </c>
      <c r="G68" s="1427" t="str">
        <f>IF(ISERROR('O6 Source Data for E2'!G$90/'O6 Source Data for E2'!$C$90),"0.00%",'O6 Source Data for E2'!G$90/'O6 Source Data for E2'!$C$90)</f>
        <v>0.00%</v>
      </c>
      <c r="H68" s="1427" t="str">
        <f>IF(ISERROR('O6 Source Data for E2'!H$90/'O6 Source Data for E2'!$C$90),"0.00%",'O6 Source Data for E2'!H$90/'O6 Source Data for E2'!$C$90)</f>
        <v>0.00%</v>
      </c>
      <c r="I68" s="1427" t="str">
        <f>IF(ISERROR('O6 Source Data for E2'!I$90/'O6 Source Data for E2'!$C$90),"0.00%",'O6 Source Data for E2'!I$90/'O6 Source Data for E2'!$C$90)</f>
        <v>0.00%</v>
      </c>
      <c r="J68" s="1427" t="str">
        <f>IF(ISERROR('O6 Source Data for E2'!J$90/'O6 Source Data for E2'!$C$90),"0.00%",'O6 Source Data for E2'!J$90/'O6 Source Data for E2'!$C$90)</f>
        <v>0.00%</v>
      </c>
      <c r="K68" s="1427" t="str">
        <f>IF(ISERROR('O6 Source Data for E2'!K$90/'O6 Source Data for E2'!$C$90),"0.00%",'O6 Source Data for E2'!K$90/'O6 Source Data for E2'!$C$90)</f>
        <v>0.00%</v>
      </c>
      <c r="L68" s="1427" t="str">
        <f>IF(ISERROR('O6 Source Data for E2'!L$90/'O6 Source Data for E2'!$C$90),"0.00%",'O6 Source Data for E2'!L$90/'O6 Source Data for E2'!$C$90)</f>
        <v>0.00%</v>
      </c>
      <c r="M68" s="1427" t="str">
        <f>IF(ISERROR('O6 Source Data for E2'!M$90/'O6 Source Data for E2'!$C$90),"0.00%",'O6 Source Data for E2'!M$90/'O6 Source Data for E2'!$C$90)</f>
        <v>0.00%</v>
      </c>
      <c r="N68" s="1427" t="str">
        <f>IF(ISERROR('O6 Source Data for E2'!N$90/'O6 Source Data for E2'!$C$90),"0.00%",'O6 Source Data for E2'!N$90/'O6 Source Data for E2'!$C$90)</f>
        <v>0.00%</v>
      </c>
      <c r="O68" s="1427" t="str">
        <f>IF(ISERROR('O6 Source Data for E2'!O$90/'O6 Source Data for E2'!$C$90),"0.00%",'O6 Source Data for E2'!O$90/'O6 Source Data for E2'!$C$90)</f>
        <v>0.00%</v>
      </c>
      <c r="P68" s="1427" t="str">
        <f>IF(ISERROR('O6 Source Data for E2'!P$90/'O6 Source Data for E2'!$C$90),"0.00%",'O6 Source Data for E2'!P$90/'O6 Source Data for E2'!$C$90)</f>
        <v>0.00%</v>
      </c>
      <c r="Q68" s="1427" t="str">
        <f>IF(ISERROR('O6 Source Data for E2'!Q$90/'O6 Source Data for E2'!$C$90),"0.00%",'O6 Source Data for E2'!Q$90/'O6 Source Data for E2'!$C$90)</f>
        <v>0.00%</v>
      </c>
      <c r="R68" s="1427" t="str">
        <f>IF(ISERROR('O6 Source Data for E2'!R$90/'O6 Source Data for E2'!$C$90),"0.00%",'O6 Source Data for E2'!R$90/'O6 Source Data for E2'!$C$90)</f>
        <v>0.00%</v>
      </c>
      <c r="S68" s="1427" t="str">
        <f>IF(ISERROR('O6 Source Data for E2'!S$90/'O6 Source Data for E2'!$C$90),"0.00%",'O6 Source Data for E2'!S$90/'O6 Source Data for E2'!$C$90)</f>
        <v>0.00%</v>
      </c>
      <c r="T68" s="1427" t="str">
        <f>IF(ISERROR('O6 Source Data for E2'!T$90/'O6 Source Data for E2'!$C$90),"0.00%",'O6 Source Data for E2'!T$90/'O6 Source Data for E2'!$C$90)</f>
        <v>0.00%</v>
      </c>
      <c r="U68" s="1427" t="str">
        <f>IF(ISERROR('O6 Source Data for E2'!U$90/'O6 Source Data for E2'!$C$90),"0.00%",'O6 Source Data for E2'!U$90/'O6 Source Data for E2'!$C$90)</f>
        <v>0.00%</v>
      </c>
      <c r="V68" s="1427" t="str">
        <f>IF(ISERROR('O6 Source Data for E2'!V$90/'O6 Source Data for E2'!$C$90),"0.00%",'O6 Source Data for E2'!V$90/'O6 Source Data for E2'!$C$90)</f>
        <v>0.00%</v>
      </c>
      <c r="W68" s="1427" t="str">
        <f>IF(ISERROR('O6 Source Data for E2'!W$90/'O6 Source Data for E2'!$C$90),"0.00%",'O6 Source Data for E2'!W$90/'O6 Source Data for E2'!$C$90)</f>
        <v>0.00%</v>
      </c>
    </row>
    <row r="69" spans="1:23" s="352" customFormat="1" ht="12.75" x14ac:dyDescent="0.2">
      <c r="A69" s="460"/>
      <c r="B69" s="591"/>
      <c r="C69" s="1426"/>
      <c r="D69" s="1435"/>
      <c r="E69" s="1435"/>
      <c r="F69" s="1435"/>
      <c r="G69" s="1435"/>
      <c r="H69" s="1435"/>
      <c r="I69" s="1435"/>
      <c r="J69" s="1435"/>
      <c r="K69" s="1435"/>
      <c r="L69" s="1435"/>
      <c r="M69" s="1435"/>
      <c r="N69" s="1439"/>
      <c r="O69" s="1439"/>
      <c r="P69" s="1439"/>
      <c r="Q69" s="1439"/>
      <c r="R69" s="1439"/>
      <c r="S69" s="1439"/>
      <c r="T69" s="1439"/>
      <c r="U69" s="1439"/>
      <c r="V69" s="1439"/>
      <c r="W69" s="1439"/>
    </row>
    <row r="70" spans="1:23" s="352" customFormat="1" ht="12.75" x14ac:dyDescent="0.2">
      <c r="A70" s="1440" t="s">
        <v>1079</v>
      </c>
      <c r="B70" s="591"/>
      <c r="C70" s="1426"/>
      <c r="D70" s="1435"/>
      <c r="E70" s="1435"/>
      <c r="F70" s="1435"/>
      <c r="G70" s="1435"/>
      <c r="H70" s="1435"/>
      <c r="I70" s="1435"/>
      <c r="J70" s="1435"/>
      <c r="K70" s="1435"/>
      <c r="L70" s="1435"/>
      <c r="M70" s="1435"/>
      <c r="N70" s="1439"/>
      <c r="O70" s="1439"/>
      <c r="P70" s="1439"/>
      <c r="Q70" s="1439"/>
      <c r="R70" s="1439"/>
      <c r="S70" s="1439"/>
      <c r="T70" s="1439"/>
      <c r="U70" s="1439"/>
      <c r="V70" s="1439"/>
      <c r="W70" s="1439"/>
    </row>
    <row r="71" spans="1:23" s="352" customFormat="1" ht="12.75" x14ac:dyDescent="0.2">
      <c r="A71" s="460"/>
      <c r="B71" s="591"/>
      <c r="C71" s="1426"/>
      <c r="D71" s="1435"/>
      <c r="E71" s="1435"/>
      <c r="F71" s="1435"/>
      <c r="G71" s="1435"/>
      <c r="H71" s="1435"/>
      <c r="I71" s="1435"/>
      <c r="J71" s="1435"/>
      <c r="K71" s="1435"/>
      <c r="L71" s="1435"/>
      <c r="M71" s="1435"/>
      <c r="N71" s="1439"/>
      <c r="O71" s="1439"/>
      <c r="P71" s="1439"/>
      <c r="Q71" s="1439"/>
      <c r="R71" s="1439"/>
      <c r="S71" s="1439"/>
      <c r="T71" s="1439"/>
      <c r="U71" s="1439"/>
      <c r="V71" s="1439"/>
      <c r="W71" s="1439"/>
    </row>
    <row r="72" spans="1:23" s="352" customFormat="1" ht="12.75" x14ac:dyDescent="0.2">
      <c r="A72" s="460" t="s">
        <v>1180</v>
      </c>
      <c r="B72" s="591"/>
      <c r="C72" s="1426"/>
      <c r="D72" s="1427"/>
      <c r="E72" s="1427"/>
      <c r="F72" s="1427"/>
      <c r="G72" s="1427"/>
      <c r="H72" s="1427"/>
      <c r="I72" s="1427"/>
      <c r="J72" s="1427"/>
      <c r="K72" s="1427"/>
      <c r="L72" s="1427"/>
      <c r="M72" s="1427"/>
      <c r="N72" s="1436"/>
      <c r="O72" s="1439"/>
      <c r="P72" s="1439"/>
      <c r="Q72" s="1439"/>
      <c r="R72" s="1439"/>
      <c r="S72" s="1439"/>
      <c r="T72" s="1439"/>
      <c r="U72" s="1439"/>
      <c r="V72" s="1439"/>
      <c r="W72" s="1439"/>
    </row>
    <row r="73" spans="1:23" s="352" customFormat="1" ht="12.75" x14ac:dyDescent="0.2">
      <c r="A73" s="460" t="s">
        <v>696</v>
      </c>
      <c r="B73" s="1310" t="s">
        <v>773</v>
      </c>
      <c r="C73" s="1426">
        <f>IF(+SUM(D73:W73)=0,"-",+SUM(D73:W73))</f>
        <v>1</v>
      </c>
      <c r="D73" s="1427">
        <f>IF(ISERROR('I6.1 Revenue'!D$25/'I6.1 Revenue'!$C$25),0,'I6.1 Revenue'!D$25/'I6.1 Revenue'!$C$25)</f>
        <v>0.33186144176411464</v>
      </c>
      <c r="E73" s="1427">
        <f>IF(ISERROR('I6.1 Revenue'!E$25/'I6.1 Revenue'!$C$25),0,'I6.1 Revenue'!E$25/'I6.1 Revenue'!$C$25)</f>
        <v>0.18800878173048413</v>
      </c>
      <c r="F73" s="1427">
        <f>IF(ISERROR('I6.1 Revenue'!F$25/'I6.1 Revenue'!$C$25),0,'I6.1 Revenue'!F$25/'I6.1 Revenue'!$C$25)</f>
        <v>0.37034435423479017</v>
      </c>
      <c r="G73" s="1427">
        <f>IF(ISERROR('I6.1 Revenue'!G$25/'I6.1 Revenue'!$C$25),0,'I6.1 Revenue'!G$25/'I6.1 Revenue'!$C$25)</f>
        <v>0</v>
      </c>
      <c r="H73" s="1427">
        <f>IF(ISERROR('I6.1 Revenue'!H$25/'I6.1 Revenue'!$C$25),0,'I6.1 Revenue'!H$25/'I6.1 Revenue'!$C$25)</f>
        <v>0</v>
      </c>
      <c r="I73" s="1427">
        <f>IF(ISERROR('I6.1 Revenue'!I$25/'I6.1 Revenue'!$C$25),0,'I6.1 Revenue'!I$25/'I6.1 Revenue'!$C$25)</f>
        <v>0.10467437963974555</v>
      </c>
      <c r="J73" s="1427">
        <f>IF(ISERROR('I6.1 Revenue'!J$25/'I6.1 Revenue'!$C$25),0,'I6.1 Revenue'!J$25/'I6.1 Revenue'!$C$25)</f>
        <v>3.9815801418119556E-3</v>
      </c>
      <c r="K73" s="1427">
        <f>IF(ISERROR('I6.1 Revenue'!K$25/'I6.1 Revenue'!$C$25),0,'I6.1 Revenue'!K$25/'I6.1 Revenue'!$C$25)</f>
        <v>0</v>
      </c>
      <c r="L73" s="1427">
        <f>IF(ISERROR('I6.1 Revenue'!L$25/'I6.1 Revenue'!$C$25),0,'I6.1 Revenue'!L$25/'I6.1 Revenue'!$C$25)</f>
        <v>1.1294624890535805E-3</v>
      </c>
      <c r="M73" s="1427">
        <f>IF(ISERROR('I6.1 Revenue'!M$25/'I6.1 Revenue'!$C$25),0,'I6.1 Revenue'!M$25/'I6.1 Revenue'!$C$25)</f>
        <v>0</v>
      </c>
      <c r="N73" s="1427">
        <f>IF(ISERROR('I6.1 Revenue'!N$25/'I6.1 Revenue'!$C$25),0,'I6.1 Revenue'!N$25/'I6.1 Revenue'!$C$25)</f>
        <v>0</v>
      </c>
      <c r="O73" s="1427">
        <f>IF(ISERROR('I6.1 Revenue'!O$25/'I6.1 Revenue'!$C$25),0,'I6.1 Revenue'!O$25/'I6.1 Revenue'!$C$25)</f>
        <v>0</v>
      </c>
      <c r="P73" s="1427">
        <f>IF(ISERROR('I6.1 Revenue'!P$25/'I6.1 Revenue'!$C$25),0,'I6.1 Revenue'!P$25/'I6.1 Revenue'!$C$25)</f>
        <v>0</v>
      </c>
      <c r="Q73" s="1427">
        <f>IF(ISERROR('I6.1 Revenue'!Q$25/'I6.1 Revenue'!$C$25),0,'I6.1 Revenue'!Q$25/'I6.1 Revenue'!$C$25)</f>
        <v>0</v>
      </c>
      <c r="R73" s="1427">
        <f>IF(ISERROR('I6.1 Revenue'!R$25/'I6.1 Revenue'!$C$25),0,'I6.1 Revenue'!R$25/'I6.1 Revenue'!$C$25)</f>
        <v>0</v>
      </c>
      <c r="S73" s="1427">
        <f>IF(ISERROR('I6.1 Revenue'!S$25/'I6.1 Revenue'!$C$25),0,'I6.1 Revenue'!S$25/'I6.1 Revenue'!$C$25)</f>
        <v>0</v>
      </c>
      <c r="T73" s="1427">
        <f>IF(ISERROR('I6.1 Revenue'!T$25/'I6.1 Revenue'!$C$25),0,'I6.1 Revenue'!T$25/'I6.1 Revenue'!$C$25)</f>
        <v>0</v>
      </c>
      <c r="U73" s="1427">
        <f>IF(ISERROR('I6.1 Revenue'!U$25/'I6.1 Revenue'!$C$25),0,'I6.1 Revenue'!U$25/'I6.1 Revenue'!$C$25)</f>
        <v>0</v>
      </c>
      <c r="V73" s="1427">
        <f>IF(ISERROR('I6.1 Revenue'!V$25/'I6.1 Revenue'!$C$25),0,'I6.1 Revenue'!V$25/'I6.1 Revenue'!$C$25)</f>
        <v>0</v>
      </c>
      <c r="W73" s="1427">
        <f>IF(ISERROR('I6.1 Revenue'!W$25/'I6.1 Revenue'!$C$25),0,'I6.1 Revenue'!W$25/'I6.1 Revenue'!$C$25)</f>
        <v>0</v>
      </c>
    </row>
    <row r="74" spans="1:23" s="352" customFormat="1" ht="12.75" x14ac:dyDescent="0.2">
      <c r="A74" s="460" t="s">
        <v>693</v>
      </c>
      <c r="B74" s="591" t="s">
        <v>1183</v>
      </c>
      <c r="C74" s="1426">
        <f>IF(+SUM(D74:W74)=0,"-",+SUM(D74:W74))</f>
        <v>1.0000000000000002</v>
      </c>
      <c r="D74" s="1427">
        <f>IF(ISERROR('I6.1 Revenue'!D$26/'I6.1 Revenue'!$C$26),0,'I6.1 Revenue'!D$26/'I6.1 Revenue'!$C$26)</f>
        <v>0</v>
      </c>
      <c r="E74" s="1427">
        <f>IF(ISERROR('I6.1 Revenue'!E$26/'I6.1 Revenue'!$C$26),0,'I6.1 Revenue'!E$26/'I6.1 Revenue'!$C$26)</f>
        <v>0</v>
      </c>
      <c r="F74" s="1427">
        <f>IF(ISERROR('I6.1 Revenue'!F$26/'I6.1 Revenue'!$C$26),0,'I6.1 Revenue'!F$26/'I6.1 Revenue'!$C$26)</f>
        <v>0.77261936420471378</v>
      </c>
      <c r="G74" s="1427">
        <f>IF(ISERROR('I6.1 Revenue'!G$26/'I6.1 Revenue'!$C$26),0,'I6.1 Revenue'!G$26/'I6.1 Revenue'!$C$26)</f>
        <v>0</v>
      </c>
      <c r="H74" s="1427">
        <f>IF(ISERROR('I6.1 Revenue'!H$26/'I6.1 Revenue'!$C$26),0,'I6.1 Revenue'!H$26/'I6.1 Revenue'!$C$26)</f>
        <v>0</v>
      </c>
      <c r="I74" s="1427">
        <f>IF(ISERROR('I6.1 Revenue'!I$26/'I6.1 Revenue'!$C$26),0,'I6.1 Revenue'!I$26/'I6.1 Revenue'!$C$26)</f>
        <v>0.21837366148833209</v>
      </c>
      <c r="J74" s="1427">
        <f>IF(ISERROR('I6.1 Revenue'!J$26/'I6.1 Revenue'!$C$26),0,'I6.1 Revenue'!J$26/'I6.1 Revenue'!$C$26)</f>
        <v>9.0069743069542529E-3</v>
      </c>
      <c r="K74" s="1427">
        <f>IF(ISERROR('I6.1 Revenue'!K$26/'I6.1 Revenue'!$C$26),0,'I6.1 Revenue'!K$26/'I6.1 Revenue'!$C$26)</f>
        <v>0</v>
      </c>
      <c r="L74" s="1427">
        <f>IF(ISERROR('I6.1 Revenue'!L$26/'I6.1 Revenue'!$C$26),0,'I6.1 Revenue'!L$26/'I6.1 Revenue'!$C$26)</f>
        <v>0</v>
      </c>
      <c r="M74" s="1427">
        <f>IF(ISERROR('I6.1 Revenue'!M$26/'I6.1 Revenue'!$C$26),0,'I6.1 Revenue'!M$26/'I6.1 Revenue'!$C$26)</f>
        <v>0</v>
      </c>
      <c r="N74" s="1427">
        <f>IF(ISERROR('I6.1 Revenue'!N$26/'I6.1 Revenue'!$C$26),0,'I6.1 Revenue'!N$26/'I6.1 Revenue'!$C$26)</f>
        <v>0</v>
      </c>
      <c r="O74" s="1427">
        <f>IF(ISERROR('I6.1 Revenue'!O$26/'I6.1 Revenue'!$C$26),0,'I6.1 Revenue'!O$26/'I6.1 Revenue'!$C$26)</f>
        <v>0</v>
      </c>
      <c r="P74" s="1427">
        <f>IF(ISERROR('I6.1 Revenue'!P$26/'I6.1 Revenue'!$C$26),0,'I6.1 Revenue'!P$26/'I6.1 Revenue'!$C$26)</f>
        <v>0</v>
      </c>
      <c r="Q74" s="1427">
        <f>IF(ISERROR('I6.1 Revenue'!Q$26/'I6.1 Revenue'!$C$26),0,'I6.1 Revenue'!Q$26/'I6.1 Revenue'!$C$26)</f>
        <v>0</v>
      </c>
      <c r="R74" s="1427">
        <f>IF(ISERROR('I6.1 Revenue'!R$26/'I6.1 Revenue'!$C$26),0,'I6.1 Revenue'!R$26/'I6.1 Revenue'!$C$26)</f>
        <v>0</v>
      </c>
      <c r="S74" s="1427">
        <f>IF(ISERROR('I6.1 Revenue'!S$26/'I6.1 Revenue'!$C$26),0,'I6.1 Revenue'!S$26/'I6.1 Revenue'!$C$26)</f>
        <v>0</v>
      </c>
      <c r="T74" s="1427">
        <f>IF(ISERROR('I6.1 Revenue'!T$26/'I6.1 Revenue'!$C$26),0,'I6.1 Revenue'!T$26/'I6.1 Revenue'!$C$26)</f>
        <v>0</v>
      </c>
      <c r="U74" s="1427">
        <f>IF(ISERROR('I6.1 Revenue'!U$26/'I6.1 Revenue'!$C$26),0,'I6.1 Revenue'!U$26/'I6.1 Revenue'!$C$26)</f>
        <v>0</v>
      </c>
      <c r="V74" s="1427">
        <f>IF(ISERROR('I6.1 Revenue'!V$26/'I6.1 Revenue'!$C$26),0,'I6.1 Revenue'!V$26/'I6.1 Revenue'!$C$26)</f>
        <v>0</v>
      </c>
      <c r="W74" s="1427">
        <f>IF(ISERROR('I6.1 Revenue'!W$26/'I6.1 Revenue'!$C$26),0,'I6.1 Revenue'!W$26/'I6.1 Revenue'!$C$26)</f>
        <v>0</v>
      </c>
    </row>
    <row r="75" spans="1:23" s="352" customFormat="1" ht="12.75" x14ac:dyDescent="0.2">
      <c r="A75" s="460" t="s">
        <v>1266</v>
      </c>
      <c r="B75" s="591" t="s">
        <v>1265</v>
      </c>
      <c r="C75" s="1426">
        <f>IF(+SUM(D75:W75)=0,"-",+SUM(D75:W75))</f>
        <v>1</v>
      </c>
      <c r="D75" s="1427">
        <f>IF(ISERROR('I6.1 Revenue'!D$29/'I6.1 Revenue'!$C$29),"0.00%",'I6.1 Revenue'!D$29/'I6.1 Revenue'!$C$29)</f>
        <v>0.33186144176411464</v>
      </c>
      <c r="E75" s="1427">
        <f>IF(ISERROR('I6.1 Revenue'!E$29/'I6.1 Revenue'!$C$29),"0.00%",'I6.1 Revenue'!E$29/'I6.1 Revenue'!$C$29)</f>
        <v>0.18800878173048413</v>
      </c>
      <c r="F75" s="1427">
        <f>IF(ISERROR('I6.1 Revenue'!F$29/'I6.1 Revenue'!$C$29),"0.00%",'I6.1 Revenue'!F$29/'I6.1 Revenue'!$C$29)</f>
        <v>0.37034435423479017</v>
      </c>
      <c r="G75" s="1427">
        <f>IF(ISERROR('I6.1 Revenue'!G$29/'I6.1 Revenue'!$C$29),"0.00%",'I6.1 Revenue'!G$29/'I6.1 Revenue'!$C$29)</f>
        <v>0</v>
      </c>
      <c r="H75" s="1427">
        <f>IF(ISERROR('I6.1 Revenue'!H$29/'I6.1 Revenue'!$C$29),"0.00%",'I6.1 Revenue'!H$29/'I6.1 Revenue'!$C$29)</f>
        <v>0</v>
      </c>
      <c r="I75" s="1427">
        <f>IF(ISERROR('I6.1 Revenue'!I$29/'I6.1 Revenue'!$C$29),"0.00%",'I6.1 Revenue'!I$29/'I6.1 Revenue'!$C$29)</f>
        <v>0.10467437963974555</v>
      </c>
      <c r="J75" s="1427">
        <f>IF(ISERROR('I6.1 Revenue'!J$29/'I6.1 Revenue'!$C$29),"0.00%",'I6.1 Revenue'!J$29/'I6.1 Revenue'!$C$29)</f>
        <v>3.9815801418119556E-3</v>
      </c>
      <c r="K75" s="1427">
        <f>IF(ISERROR('I6.1 Revenue'!K$29/'I6.1 Revenue'!$C$29),"0.00%",'I6.1 Revenue'!K$29/'I6.1 Revenue'!$C$29)</f>
        <v>0</v>
      </c>
      <c r="L75" s="1427">
        <f>IF(ISERROR('I6.1 Revenue'!L$29/'I6.1 Revenue'!$C$29),"0.00%",'I6.1 Revenue'!L$29/'I6.1 Revenue'!$C$29)</f>
        <v>1.1294624890535805E-3</v>
      </c>
      <c r="M75" s="1427">
        <f>IF(ISERROR('I6.1 Revenue'!M$29/'I6.1 Revenue'!$C$29),"0.00%",'I6.1 Revenue'!M$29/'I6.1 Revenue'!$C$29)</f>
        <v>0</v>
      </c>
      <c r="N75" s="1427">
        <f>IF(ISERROR('I6.1 Revenue'!N$29/'I6.1 Revenue'!$C$29),"0.00%",'I6.1 Revenue'!N$29/'I6.1 Revenue'!$C$29)</f>
        <v>0</v>
      </c>
      <c r="O75" s="1427">
        <f>IF(ISERROR('I6.1 Revenue'!O$29/'I6.1 Revenue'!$C$29),"0.00%",'I6.1 Revenue'!O$29/'I6.1 Revenue'!$C$29)</f>
        <v>0</v>
      </c>
      <c r="P75" s="1427">
        <f>IF(ISERROR('I6.1 Revenue'!P$29/'I6.1 Revenue'!$C$29),"0.00%",'I6.1 Revenue'!P$29/'I6.1 Revenue'!$C$29)</f>
        <v>0</v>
      </c>
      <c r="Q75" s="1427">
        <f>IF(ISERROR('I6.1 Revenue'!Q$29/'I6.1 Revenue'!$C$29),"0.00%",'I6.1 Revenue'!Q$29/'I6.1 Revenue'!$C$29)</f>
        <v>0</v>
      </c>
      <c r="R75" s="1427">
        <f>IF(ISERROR('I6.1 Revenue'!R$29/'I6.1 Revenue'!$C$29),"0.00%",'I6.1 Revenue'!R$29/'I6.1 Revenue'!$C$29)</f>
        <v>0</v>
      </c>
      <c r="S75" s="1427">
        <f>IF(ISERROR('I6.1 Revenue'!S$29/'I6.1 Revenue'!$C$29),"0.00%",'I6.1 Revenue'!S$29/'I6.1 Revenue'!$C$29)</f>
        <v>0</v>
      </c>
      <c r="T75" s="1427">
        <f>IF(ISERROR('I6.1 Revenue'!T$29/'I6.1 Revenue'!$C$29),"0.00%",'I6.1 Revenue'!T$29/'I6.1 Revenue'!$C$29)</f>
        <v>0</v>
      </c>
      <c r="U75" s="1427">
        <f>IF(ISERROR('I6.1 Revenue'!U$29/'I6.1 Revenue'!$C$29),"0.00%",'I6.1 Revenue'!U$29/'I6.1 Revenue'!$C$29)</f>
        <v>0</v>
      </c>
      <c r="V75" s="1427">
        <f>IF(ISERROR('I6.1 Revenue'!V$29/'I6.1 Revenue'!$C$29),"0.00%",'I6.1 Revenue'!V$29/'I6.1 Revenue'!$C$29)</f>
        <v>0</v>
      </c>
      <c r="W75" s="1427">
        <f>IF(ISERROR('I6.1 Revenue'!W$29/'I6.1 Revenue'!$C$29),"0.00%",'I6.1 Revenue'!W$29/'I6.1 Revenue'!$C$29)</f>
        <v>0</v>
      </c>
    </row>
    <row r="76" spans="1:23" s="352" customFormat="1" ht="12.75" x14ac:dyDescent="0.2">
      <c r="A76" s="460"/>
      <c r="B76" s="591"/>
      <c r="C76" s="1426"/>
      <c r="D76" s="1427"/>
      <c r="E76" s="1427"/>
      <c r="F76" s="1427"/>
      <c r="G76" s="1427"/>
      <c r="H76" s="1427"/>
      <c r="I76" s="1427"/>
      <c r="J76" s="1427"/>
      <c r="K76" s="1427"/>
      <c r="L76" s="1427"/>
      <c r="M76" s="1427"/>
      <c r="N76" s="1427"/>
      <c r="O76" s="1427"/>
      <c r="P76" s="1427"/>
      <c r="Q76" s="1427"/>
      <c r="R76" s="1427"/>
      <c r="S76" s="1427"/>
      <c r="T76" s="1427"/>
      <c r="U76" s="1427"/>
      <c r="V76" s="1427"/>
      <c r="W76" s="1427"/>
    </row>
    <row r="77" spans="1:23" s="352" customFormat="1" ht="12.75" x14ac:dyDescent="0.2">
      <c r="A77" s="460" t="s">
        <v>460</v>
      </c>
      <c r="B77" s="591" t="s">
        <v>1080</v>
      </c>
      <c r="C77" s="1426">
        <f>IF(+SUM(D77:W77)=0,"-",+SUM(D77:W77))</f>
        <v>1.0000000000000002</v>
      </c>
      <c r="D77" s="1427">
        <f>IF(ISERROR('I6.1 Revenue'!D$41/'I6.1 Revenue'!$C$41),0,'I6.1 Revenue'!D$41/'I6.1 Revenue'!$C$41)</f>
        <v>0.54212143755104292</v>
      </c>
      <c r="E77" s="1427">
        <f>IF(ISERROR('I6.1 Revenue'!E$41/'I6.1 Revenue'!$C$41),0,'I6.1 Revenue'!E$41/'I6.1 Revenue'!$C$41)</f>
        <v>0.21305393022420471</v>
      </c>
      <c r="F77" s="1427">
        <f>IF(ISERROR('I6.1 Revenue'!F$41/'I6.1 Revenue'!$C$41),0,'I6.1 Revenue'!F$41/'I6.1 Revenue'!$C$41)</f>
        <v>0.17057087343002023</v>
      </c>
      <c r="G77" s="1427">
        <f>IF(ISERROR('I6.1 Revenue'!G$41/'I6.1 Revenue'!$C$41),0,'I6.1 Revenue'!G$41/'I6.1 Revenue'!$C$41)</f>
        <v>0</v>
      </c>
      <c r="H77" s="1427">
        <f>IF(ISERROR('I6.1 Revenue'!H$41/'I6.1 Revenue'!$C$41),0,'I6.1 Revenue'!H$41/'I6.1 Revenue'!$C$41)</f>
        <v>0</v>
      </c>
      <c r="I77" s="1427">
        <f>IF(ISERROR('I6.1 Revenue'!I$41/'I6.1 Revenue'!$C$41),0,'I6.1 Revenue'!I$41/'I6.1 Revenue'!$C$41)</f>
        <v>1.947113516387329E-2</v>
      </c>
      <c r="J77" s="1427">
        <f>IF(ISERROR('I6.1 Revenue'!J$41/'I6.1 Revenue'!$C$41),0,'I6.1 Revenue'!J$41/'I6.1 Revenue'!$C$41)</f>
        <v>5.3229994839403362E-2</v>
      </c>
      <c r="K77" s="1427">
        <f>IF(ISERROR('I6.1 Revenue'!K$41/'I6.1 Revenue'!$C$41),0,'I6.1 Revenue'!K$41/'I6.1 Revenue'!$C$41)</f>
        <v>0</v>
      </c>
      <c r="L77" s="1427">
        <f>IF(ISERROR('I6.1 Revenue'!L$41/'I6.1 Revenue'!$C$41),0,'I6.1 Revenue'!L$41/'I6.1 Revenue'!$C$41)</f>
        <v>1.5526287914556767E-3</v>
      </c>
      <c r="M77" s="1427">
        <f>IF(ISERROR('I6.1 Revenue'!M$41/'I6.1 Revenue'!$C$41),0,'I6.1 Revenue'!M$41/'I6.1 Revenue'!$C$41)</f>
        <v>0</v>
      </c>
      <c r="N77" s="1427">
        <f>IF(ISERROR('I6.1 Revenue'!N$41/'I6.1 Revenue'!$C$41),0,'I6.1 Revenue'!N$41/'I6.1 Revenue'!$C$41)</f>
        <v>0</v>
      </c>
      <c r="O77" s="1427">
        <f>IF(ISERROR('I6.1 Revenue'!O$41/'I6.1 Revenue'!$C$41),0,'I6.1 Revenue'!O$41/'I6.1 Revenue'!$C$41)</f>
        <v>0</v>
      </c>
      <c r="P77" s="1427">
        <f>IF(ISERROR('I6.1 Revenue'!P$41/'I6.1 Revenue'!$C$41),0,'I6.1 Revenue'!P$41/'I6.1 Revenue'!$C$41)</f>
        <v>0</v>
      </c>
      <c r="Q77" s="1427">
        <f>IF(ISERROR('I6.1 Revenue'!Q$41/'I6.1 Revenue'!$C$41),0,'I6.1 Revenue'!Q$41/'I6.1 Revenue'!$C$41)</f>
        <v>0</v>
      </c>
      <c r="R77" s="1427">
        <f>IF(ISERROR('I6.1 Revenue'!R$41/'I6.1 Revenue'!$C$41),0,'I6.1 Revenue'!R$41/'I6.1 Revenue'!$C$41)</f>
        <v>0</v>
      </c>
      <c r="S77" s="1427">
        <f>IF(ISERROR('I6.1 Revenue'!S$41/'I6.1 Revenue'!$C$41),0,'I6.1 Revenue'!S$41/'I6.1 Revenue'!$C$41)</f>
        <v>0</v>
      </c>
      <c r="T77" s="1427">
        <f>IF(ISERROR('I6.1 Revenue'!T$41/'I6.1 Revenue'!$C$41),0,'I6.1 Revenue'!T$41/'I6.1 Revenue'!$C$41)</f>
        <v>0</v>
      </c>
      <c r="U77" s="1427">
        <f>IF(ISERROR('I6.1 Revenue'!U$41/'I6.1 Revenue'!$C$41),0,'I6.1 Revenue'!U$41/'I6.1 Revenue'!$C$41)</f>
        <v>0</v>
      </c>
      <c r="V77" s="1427">
        <f>IF(ISERROR('I6.1 Revenue'!V$41/'I6.1 Revenue'!$C$41),0,'I6.1 Revenue'!V$41/'I6.1 Revenue'!$C$41)</f>
        <v>0</v>
      </c>
      <c r="W77" s="1427">
        <f>IF(ISERROR('I6.1 Revenue'!W$41/'I6.1 Revenue'!$C$41),0,'I6.1 Revenue'!W$41/'I6.1 Revenue'!$C$41)</f>
        <v>0</v>
      </c>
    </row>
    <row r="78" spans="1:23" s="352" customFormat="1" ht="12.75" x14ac:dyDescent="0.2">
      <c r="A78" s="460" t="s">
        <v>1343</v>
      </c>
      <c r="B78" s="591" t="s">
        <v>1342</v>
      </c>
      <c r="C78" s="1426">
        <f>IF(+SUM(D78:W78)=0,"-",+SUM(D78:W78))</f>
        <v>1</v>
      </c>
      <c r="D78" s="1427">
        <f>IF(ISERROR('I6.2 Customer Data'!D$14/'I6.2 Customer Data'!$C$14),0,'I6.2 Customer Data'!D$14/'I6.2 Customer Data'!$C$14)</f>
        <v>0.37676702091122527</v>
      </c>
      <c r="E78" s="1427">
        <f>IF(ISERROR('I6.2 Customer Data'!E$14/'I6.2 Customer Data'!$C$14),0,'I6.2 Customer Data'!E$14/'I6.2 Customer Data'!$C$14)</f>
        <v>0.62300512053969226</v>
      </c>
      <c r="F78" s="1427">
        <f>IF(ISERROR('I6.2 Customer Data'!F$14/'I6.2 Customer Data'!$C$14),0,'I6.2 Customer Data'!F$14/'I6.2 Customer Data'!$C$14)</f>
        <v>2.2785854908243989E-4</v>
      </c>
      <c r="G78" s="1427">
        <f>IF(ISERROR('I6.2 Customer Data'!G$14/'I6.2 Customer Data'!$C$14),0,'I6.2 Customer Data'!G$14/'I6.2 Customer Data'!$C$14)</f>
        <v>0</v>
      </c>
      <c r="H78" s="1427">
        <f>IF(ISERROR('I6.2 Customer Data'!H$14/'I6.2 Customer Data'!$C$14),0,'I6.2 Customer Data'!H$14/'I6.2 Customer Data'!$C$14)</f>
        <v>0</v>
      </c>
      <c r="I78" s="1427">
        <f>IF(ISERROR('I6.2 Customer Data'!I$14/'I6.2 Customer Data'!$C$14),0,'I6.2 Customer Data'!I$14/'I6.2 Customer Data'!$C$14)</f>
        <v>0</v>
      </c>
      <c r="J78" s="1427">
        <f>IF(ISERROR('I6.2 Customer Data'!J$14/'I6.2 Customer Data'!$C$14),0,'I6.2 Customer Data'!J$14/'I6.2 Customer Data'!$C$14)</f>
        <v>0</v>
      </c>
      <c r="K78" s="1427">
        <f>IF(ISERROR('I6.2 Customer Data'!K$14/'I6.2 Customer Data'!$C$14),0,'I6.2 Customer Data'!K$14/'I6.2 Customer Data'!$C$14)</f>
        <v>0</v>
      </c>
      <c r="L78" s="1427">
        <f>IF(ISERROR('I6.2 Customer Data'!L$14/'I6.2 Customer Data'!$C$14),0,'I6.2 Customer Data'!L$14/'I6.2 Customer Data'!$C$14)</f>
        <v>0</v>
      </c>
      <c r="M78" s="1427">
        <f>IF(ISERROR('I6.2 Customer Data'!M$14/'I6.2 Customer Data'!$C$14),0,'I6.2 Customer Data'!M$14/'I6.2 Customer Data'!$C$14)</f>
        <v>0</v>
      </c>
      <c r="N78" s="1427">
        <f>IF(ISERROR('I6.2 Customer Data'!N$14/'I6.2 Customer Data'!$C$14),0,'I6.2 Customer Data'!N$14/'I6.2 Customer Data'!$C$14)</f>
        <v>0</v>
      </c>
      <c r="O78" s="1427">
        <f>IF(ISERROR('I6.2 Customer Data'!O$14/'I6.2 Customer Data'!$C$14),0,'I6.2 Customer Data'!O$14/'I6.2 Customer Data'!$C$14)</f>
        <v>0</v>
      </c>
      <c r="P78" s="1427">
        <f>IF(ISERROR('I6.2 Customer Data'!P$14/'I6.2 Customer Data'!$C$14),0,'I6.2 Customer Data'!P$14/'I6.2 Customer Data'!$C$14)</f>
        <v>0</v>
      </c>
      <c r="Q78" s="1427">
        <f>IF(ISERROR('I6.2 Customer Data'!Q$14/'I6.2 Customer Data'!$C$14),0,'I6.2 Customer Data'!Q$14/'I6.2 Customer Data'!$C$14)</f>
        <v>0</v>
      </c>
      <c r="R78" s="1427">
        <f>IF(ISERROR('I6.2 Customer Data'!R$14/'I6.2 Customer Data'!$C$14),0,'I6.2 Customer Data'!R$14/'I6.2 Customer Data'!$C$14)</f>
        <v>0</v>
      </c>
      <c r="S78" s="1427">
        <f>IF(ISERROR('I6.2 Customer Data'!S$14/'I6.2 Customer Data'!$C$14),0,'I6.2 Customer Data'!S$14/'I6.2 Customer Data'!$C$14)</f>
        <v>0</v>
      </c>
      <c r="T78" s="1427">
        <f>IF(ISERROR('I6.2 Customer Data'!T$14/'I6.2 Customer Data'!$C$14),0,'I6.2 Customer Data'!T$14/'I6.2 Customer Data'!$C$14)</f>
        <v>0</v>
      </c>
      <c r="U78" s="1427">
        <f>IF(ISERROR('I6.2 Customer Data'!U$14/'I6.2 Customer Data'!$C$14),0,'I6.2 Customer Data'!U$14/'I6.2 Customer Data'!$C$14)</f>
        <v>0</v>
      </c>
      <c r="V78" s="1427">
        <f>IF(ISERROR('I6.2 Customer Data'!V$14/'I6.2 Customer Data'!$C$14),0,'I6.2 Customer Data'!V$14/'I6.2 Customer Data'!$C$14)</f>
        <v>0</v>
      </c>
      <c r="W78" s="1427">
        <f>IF(ISERROR('I6.2 Customer Data'!W$14/'I6.2 Customer Data'!$C$14),0,'I6.2 Customer Data'!W$14/'I6.2 Customer Data'!$C$14)</f>
        <v>0</v>
      </c>
    </row>
    <row r="79" spans="1:23" s="352" customFormat="1" ht="25.5" x14ac:dyDescent="0.2">
      <c r="A79" s="460" t="s">
        <v>1344</v>
      </c>
      <c r="B79" s="591" t="s">
        <v>1345</v>
      </c>
      <c r="C79" s="1426">
        <f>IF(+SUM(D79:W79)=0,"-",+SUM(D79:W79))</f>
        <v>1</v>
      </c>
      <c r="D79" s="1427">
        <f>IF(ISERROR('I6.2 Customer Data'!D$15/'I6.2 Customer Data'!$C$15),0,'I6.2 Customer Data'!D$15/'I6.2 Customer Data'!$C$15)</f>
        <v>0.4553069794700732</v>
      </c>
      <c r="E79" s="1427">
        <f>IF(ISERROR('I6.2 Customer Data'!E$15/'I6.2 Customer Data'!$C$15),0,'I6.2 Customer Data'!E$15/'I6.2 Customer Data'!$C$15)</f>
        <v>0.22367905870551985</v>
      </c>
      <c r="F79" s="1427">
        <f>IF(ISERROR('I6.2 Customer Data'!F$15/'I6.2 Customer Data'!$C$15),0,'I6.2 Customer Data'!F$15/'I6.2 Customer Data'!$C$15)</f>
        <v>0.31953209280749528</v>
      </c>
      <c r="G79" s="1427">
        <f>IF(ISERROR('I6.2 Customer Data'!G$15/'I6.2 Customer Data'!$C$15),0,'I6.2 Customer Data'!G$15/'I6.2 Customer Data'!$C$15)</f>
        <v>0</v>
      </c>
      <c r="H79" s="1427">
        <f>IF(ISERROR('I6.2 Customer Data'!H$15/'I6.2 Customer Data'!$C$15),0,'I6.2 Customer Data'!H$15/'I6.2 Customer Data'!$C$15)</f>
        <v>0</v>
      </c>
      <c r="I79" s="1427">
        <f>IF(ISERROR('I6.2 Customer Data'!I$15/'I6.2 Customer Data'!$C$15),0,'I6.2 Customer Data'!I$15/'I6.2 Customer Data'!$C$15)</f>
        <v>0</v>
      </c>
      <c r="J79" s="1427">
        <f>IF(ISERROR('I6.2 Customer Data'!J$15/'I6.2 Customer Data'!$C$15),0,'I6.2 Customer Data'!J$15/'I6.2 Customer Data'!$C$15)</f>
        <v>6.8725521340123636E-4</v>
      </c>
      <c r="K79" s="1427">
        <f>IF(ISERROR('I6.2 Customer Data'!K$15/'I6.2 Customer Data'!$C$15),0,'I6.2 Customer Data'!K$15/'I6.2 Customer Data'!$C$15)</f>
        <v>0</v>
      </c>
      <c r="L79" s="1427">
        <f>IF(ISERROR('I6.2 Customer Data'!L$15/'I6.2 Customer Data'!$C$15),0,'I6.2 Customer Data'!L$15/'I6.2 Customer Data'!$C$15)</f>
        <v>7.9461380351054597E-4</v>
      </c>
      <c r="M79" s="1427">
        <f>IF(ISERROR('I6.2 Customer Data'!M$15/'I6.2 Customer Data'!$C$15),0,'I6.2 Customer Data'!M$15/'I6.2 Customer Data'!$C$15)</f>
        <v>0</v>
      </c>
      <c r="N79" s="1427">
        <f>IF(ISERROR('I6.2 Customer Data'!N$15/'I6.2 Customer Data'!$C$15),0,'I6.2 Customer Data'!N$15/'I6.2 Customer Data'!$C$15)</f>
        <v>0</v>
      </c>
      <c r="O79" s="1427">
        <f>IF(ISERROR('I6.2 Customer Data'!O$15/'I6.2 Customer Data'!$C$15),0,'I6.2 Customer Data'!O$15/'I6.2 Customer Data'!$C$15)</f>
        <v>0</v>
      </c>
      <c r="P79" s="1427">
        <f>IF(ISERROR('I6.2 Customer Data'!P$15/'I6.2 Customer Data'!$C$15),0,'I6.2 Customer Data'!P$15/'I6.2 Customer Data'!$C$15)</f>
        <v>0</v>
      </c>
      <c r="Q79" s="1427">
        <f>IF(ISERROR('I6.2 Customer Data'!Q$15/'I6.2 Customer Data'!$C$15),0,'I6.2 Customer Data'!Q$15/'I6.2 Customer Data'!$C$15)</f>
        <v>0</v>
      </c>
      <c r="R79" s="1427">
        <f>IF(ISERROR('I6.2 Customer Data'!R$15/'I6.2 Customer Data'!$C$15),0,'I6.2 Customer Data'!R$15/'I6.2 Customer Data'!$C$15)</f>
        <v>0</v>
      </c>
      <c r="S79" s="1427">
        <f>IF(ISERROR('I6.2 Customer Data'!S$15/'I6.2 Customer Data'!$C$15),0,'I6.2 Customer Data'!S$15/'I6.2 Customer Data'!$C$15)</f>
        <v>0</v>
      </c>
      <c r="T79" s="1427">
        <f>IF(ISERROR('I6.2 Customer Data'!T$15/'I6.2 Customer Data'!$C$15),0,'I6.2 Customer Data'!T$15/'I6.2 Customer Data'!$C$15)</f>
        <v>0</v>
      </c>
      <c r="U79" s="1427">
        <f>IF(ISERROR('I6.2 Customer Data'!U$15/'I6.2 Customer Data'!$C$15),0,'I6.2 Customer Data'!U$15/'I6.2 Customer Data'!$C$15)</f>
        <v>0</v>
      </c>
      <c r="V79" s="1427">
        <f>IF(ISERROR('I6.2 Customer Data'!V$15/'I6.2 Customer Data'!$C$15),0,'I6.2 Customer Data'!V$15/'I6.2 Customer Data'!$C$15)</f>
        <v>0</v>
      </c>
      <c r="W79" s="1427">
        <f>IF(ISERROR('I6.2 Customer Data'!W$15/'I6.2 Customer Data'!$C$15),0,'I6.2 Customer Data'!W$15/'I6.2 Customer Data'!$C$15)</f>
        <v>0</v>
      </c>
    </row>
    <row r="80" spans="1:23" s="352" customFormat="1" ht="12.75" x14ac:dyDescent="0.2">
      <c r="A80" s="460"/>
      <c r="B80" s="591"/>
      <c r="C80" s="1426"/>
      <c r="D80" s="1427"/>
      <c r="E80" s="1427"/>
      <c r="F80" s="1427"/>
      <c r="G80" s="1427"/>
      <c r="H80" s="1427"/>
      <c r="I80" s="1427"/>
      <c r="J80" s="1427"/>
      <c r="K80" s="1427"/>
      <c r="L80" s="1427"/>
      <c r="M80" s="1427"/>
      <c r="N80" s="1427"/>
      <c r="O80" s="1427"/>
      <c r="P80" s="1427"/>
      <c r="Q80" s="1427"/>
      <c r="R80" s="1427"/>
      <c r="S80" s="1427"/>
      <c r="T80" s="1427"/>
      <c r="U80" s="1427"/>
      <c r="V80" s="1427"/>
      <c r="W80" s="1427"/>
    </row>
    <row r="81" spans="1:24" s="352" customFormat="1" ht="12.75" x14ac:dyDescent="0.2">
      <c r="A81" s="460" t="s">
        <v>332</v>
      </c>
      <c r="B81" s="591" t="s">
        <v>838</v>
      </c>
      <c r="C81" s="1426">
        <f>IF(+SUM(D81:W81)=0,"-",+SUM(D81:W81))</f>
        <v>1</v>
      </c>
      <c r="D81" s="1427">
        <f>IF(ISERROR('I6.2 Customer Data'!D$17/'I6.2 Customer Data'!$C$17),0,'I6.2 Customer Data'!D$17/'I6.2 Customer Data'!$C$17)</f>
        <v>0.84418968887124679</v>
      </c>
      <c r="E81" s="1427">
        <f>IF(ISERROR('I6.2 Customer Data'!E$17/'I6.2 Customer Data'!$C$17),0,'I6.2 Customer Data'!E$17/'I6.2 Customer Data'!$C$17)</f>
        <v>0.13893143604192104</v>
      </c>
      <c r="F81" s="1427">
        <f>IF(ISERROR('I6.2 Customer Data'!F$17/'I6.2 Customer Data'!$C$17),0,'I6.2 Customer Data'!F$17/'I6.2 Customer Data'!$C$17)</f>
        <v>1.3565230898006205E-2</v>
      </c>
      <c r="G81" s="1427">
        <f>IF(ISERROR('I6.2 Customer Data'!G$17/'I6.2 Customer Data'!$C$17),0,'I6.2 Customer Data'!G$17/'I6.2 Customer Data'!$C$17)</f>
        <v>0</v>
      </c>
      <c r="H81" s="1427">
        <f>IF(ISERROR('I6.2 Customer Data'!H$17/'I6.2 Customer Data'!$C$17),0,'I6.2 Customer Data'!H$17/'I6.2 Customer Data'!$C$17)</f>
        <v>0</v>
      </c>
      <c r="I81" s="1427">
        <f>IF(ISERROR('I6.2 Customer Data'!I$17/'I6.2 Customer Data'!$C$17),0,'I6.2 Customer Data'!I$17/'I6.2 Customer Data'!$C$17)</f>
        <v>1.0355138090081071E-4</v>
      </c>
      <c r="J81" s="1427">
        <f>IF(ISERROR('I6.2 Customer Data'!J$17/'I6.2 Customer Data'!$C$17),0,'I6.2 Customer Data'!J$17/'I6.2 Customer Data'!$C$17)</f>
        <v>5.1775690450405365E-4</v>
      </c>
      <c r="K81" s="1427">
        <f>IF(ISERROR('I6.2 Customer Data'!K$17/'I6.2 Customer Data'!$C$17),0,'I6.2 Customer Data'!K$17/'I6.2 Customer Data'!$C$17)</f>
        <v>0</v>
      </c>
      <c r="L81" s="1427">
        <f>IF(ISERROR('I6.2 Customer Data'!L$17/'I6.2 Customer Data'!$C$17),0,'I6.2 Customer Data'!L$17/'I6.2 Customer Data'!$C$17)</f>
        <v>2.692335903421079E-3</v>
      </c>
      <c r="M81" s="1427">
        <f>IF(ISERROR('I6.2 Customer Data'!M$17/'I6.2 Customer Data'!$C$17),0,'I6.2 Customer Data'!M$17/'I6.2 Customer Data'!$C$17)</f>
        <v>0</v>
      </c>
      <c r="N81" s="1427">
        <f>IF(ISERROR('I6.2 Customer Data'!N$17/'I6.2 Customer Data'!$C$17),0,'I6.2 Customer Data'!N$17/'I6.2 Customer Data'!$C$17)</f>
        <v>0</v>
      </c>
      <c r="O81" s="1427">
        <f>IF(ISERROR('I6.2 Customer Data'!O$17/'I6.2 Customer Data'!$C$17),0,'I6.2 Customer Data'!O$17/'I6.2 Customer Data'!$C$17)</f>
        <v>0</v>
      </c>
      <c r="P81" s="1427">
        <f>IF(ISERROR('I6.2 Customer Data'!P$17/'I6.2 Customer Data'!$C$17),0,'I6.2 Customer Data'!P$17/'I6.2 Customer Data'!$C$17)</f>
        <v>0</v>
      </c>
      <c r="Q81" s="1427">
        <f>IF(ISERROR('I6.2 Customer Data'!Q$17/'I6.2 Customer Data'!$C$17),0,'I6.2 Customer Data'!Q$17/'I6.2 Customer Data'!$C$17)</f>
        <v>0</v>
      </c>
      <c r="R81" s="1427">
        <f>IF(ISERROR('I6.2 Customer Data'!R$17/'I6.2 Customer Data'!$C$17),0,'I6.2 Customer Data'!R$17/'I6.2 Customer Data'!$C$17)</f>
        <v>0</v>
      </c>
      <c r="S81" s="1427">
        <f>IF(ISERROR('I6.2 Customer Data'!S$17/'I6.2 Customer Data'!$C$17),0,'I6.2 Customer Data'!S$17/'I6.2 Customer Data'!$C$17)</f>
        <v>0</v>
      </c>
      <c r="T81" s="1427">
        <f>IF(ISERROR('I6.2 Customer Data'!T$17/'I6.2 Customer Data'!$C$17),0,'I6.2 Customer Data'!T$17/'I6.2 Customer Data'!$C$17)</f>
        <v>0</v>
      </c>
      <c r="U81" s="1427">
        <f>IF(ISERROR('I6.2 Customer Data'!U$17/'I6.2 Customer Data'!$C$17),0,'I6.2 Customer Data'!U$17/'I6.2 Customer Data'!$C$17)</f>
        <v>0</v>
      </c>
      <c r="V81" s="1427">
        <f>IF(ISERROR('I6.2 Customer Data'!V$17/'I6.2 Customer Data'!$C$17),0,'I6.2 Customer Data'!V$17/'I6.2 Customer Data'!$C$17)</f>
        <v>0</v>
      </c>
      <c r="W81" s="1427">
        <f>IF(ISERROR('I6.2 Customer Data'!W$17/'I6.2 Customer Data'!$C$17),0,'I6.2 Customer Data'!W$17/'I6.2 Customer Data'!$C$17)</f>
        <v>0</v>
      </c>
    </row>
    <row r="82" spans="1:24" s="352" customFormat="1" ht="25.5" x14ac:dyDescent="0.2">
      <c r="A82" s="460" t="s">
        <v>1181</v>
      </c>
      <c r="B82" s="591" t="s">
        <v>1184</v>
      </c>
      <c r="C82" s="1426">
        <f>IF(+SUM(D82:W82)=0,"-",+SUM(D82:W82))</f>
        <v>1.0000000000000002</v>
      </c>
      <c r="D82" s="1427">
        <f>IF(ISERROR('I6.2 Customer Data'!D19/'I6.2 Customer Data'!$C$19), 0, 'I6.2 Customer Data'!D19/'I6.2 Customer Data'!$C$19)</f>
        <v>0.6886145204907278</v>
      </c>
      <c r="E82" s="1427">
        <f>IF(ISERROR('I6.2 Customer Data'!E19/'I6.2 Customer Data'!$C$19), 0, 'I6.2 Customer Data'!E19/'I6.2 Customer Data'!$C$19)</f>
        <v>0.11332785210752201</v>
      </c>
      <c r="F82" s="1427">
        <f>IF(ISERROR('I6.2 Customer Data'!F19/'I6.2 Customer Data'!$C$19), 0, 'I6.2 Customer Data'!F19/'I6.2 Customer Data'!$C$19)</f>
        <v>1.1065303323790347E-2</v>
      </c>
      <c r="G82" s="1427">
        <f>IF(ISERROR('I6.2 Customer Data'!G19/'I6.2 Customer Data'!$C$19), 0, 'I6.2 Customer Data'!G19/'I6.2 Customer Data'!$C$19)</f>
        <v>0</v>
      </c>
      <c r="H82" s="1427">
        <f>IF(ISERROR('I6.2 Customer Data'!H19/'I6.2 Customer Data'!$C$19), 0, 'I6.2 Customer Data'!H19/'I6.2 Customer Data'!$C$19)</f>
        <v>0</v>
      </c>
      <c r="I82" s="1427">
        <f>IF(ISERROR('I6.2 Customer Data'!I19/'I6.2 Customer Data'!$C$19), 0, 'I6.2 Customer Data'!I19/'I6.2 Customer Data'!$C$19)</f>
        <v>8.4467964303743115E-5</v>
      </c>
      <c r="J82" s="1427">
        <f>IF(ISERROR('I6.2 Customer Data'!J19/'I6.2 Customer Data'!$C$19), 0, 'I6.2 Customer Data'!J19/'I6.2 Customer Data'!$C$19)</f>
        <v>0.18471168904175891</v>
      </c>
      <c r="K82" s="1427">
        <f>IF(ISERROR('I6.2 Customer Data'!K19/'I6.2 Customer Data'!$C$19), 0, 'I6.2 Customer Data'!K19/'I6.2 Customer Data'!$C$19)</f>
        <v>0</v>
      </c>
      <c r="L82" s="1427">
        <f>IF(ISERROR('I6.2 Customer Data'!L19/'I6.2 Customer Data'!$C$19), 0, 'I6.2 Customer Data'!L19/'I6.2 Customer Data'!$C$19)</f>
        <v>2.1961670718973207E-3</v>
      </c>
      <c r="M82" s="1427">
        <f>IF(ISERROR('I6.2 Customer Data'!M19/'I6.2 Customer Data'!$C$19), 0, 'I6.2 Customer Data'!M19/'I6.2 Customer Data'!$C$19)</f>
        <v>0</v>
      </c>
      <c r="N82" s="1427">
        <f>IF(ISERROR('I6.2 Customer Data'!N19/'I6.2 Customer Data'!$C$19), 0, 'I6.2 Customer Data'!N19/'I6.2 Customer Data'!$C$19)</f>
        <v>0</v>
      </c>
      <c r="O82" s="1427">
        <f>IF(ISERROR('I6.2 Customer Data'!O19/'I6.2 Customer Data'!$C$19), 0, 'I6.2 Customer Data'!O19/'I6.2 Customer Data'!$C$19)</f>
        <v>0</v>
      </c>
      <c r="P82" s="1427">
        <f>IF(ISERROR('I6.2 Customer Data'!P19/'I6.2 Customer Data'!$C$19), 0, 'I6.2 Customer Data'!P19/'I6.2 Customer Data'!$C$19)</f>
        <v>0</v>
      </c>
      <c r="Q82" s="1427">
        <f>IF(ISERROR('I6.2 Customer Data'!Q19/'I6.2 Customer Data'!$C$19), 0, 'I6.2 Customer Data'!Q19/'I6.2 Customer Data'!$C$19)</f>
        <v>0</v>
      </c>
      <c r="R82" s="1427">
        <f>IF(ISERROR('I6.2 Customer Data'!R19/'I6.2 Customer Data'!$C$19), 0, 'I6.2 Customer Data'!R19/'I6.2 Customer Data'!$C$19)</f>
        <v>0</v>
      </c>
      <c r="S82" s="1427">
        <f>IF(ISERROR('I6.2 Customer Data'!S19/'I6.2 Customer Data'!$C$19), 0, 'I6.2 Customer Data'!S19/'I6.2 Customer Data'!$C$19)</f>
        <v>0</v>
      </c>
      <c r="T82" s="1427">
        <f>IF(ISERROR('I6.2 Customer Data'!T19/'I6.2 Customer Data'!$C$19), 0, 'I6.2 Customer Data'!T19/'I6.2 Customer Data'!$C$19)</f>
        <v>0</v>
      </c>
      <c r="U82" s="1427">
        <f>IF(ISERROR('I6.2 Customer Data'!U19/'I6.2 Customer Data'!$C$19), 0, 'I6.2 Customer Data'!U19/'I6.2 Customer Data'!$C$19)</f>
        <v>0</v>
      </c>
      <c r="V82" s="1427">
        <f>IF(ISERROR('I6.2 Customer Data'!V19/'I6.2 Customer Data'!$C$19), 0, 'I6.2 Customer Data'!V19/'I6.2 Customer Data'!$C$19)</f>
        <v>0</v>
      </c>
      <c r="W82" s="1427">
        <f>IF(ISERROR('I6.2 Customer Data'!W19/'I6.2 Customer Data'!$C$19), 0, 'I6.2 Customer Data'!W19/'I6.2 Customer Data'!$C$19)</f>
        <v>0</v>
      </c>
      <c r="X82" s="1441"/>
    </row>
    <row r="83" spans="1:24" s="352" customFormat="1" ht="12.75" x14ac:dyDescent="0.2">
      <c r="A83" s="2273" t="s">
        <v>761</v>
      </c>
      <c r="B83" s="591" t="s">
        <v>404</v>
      </c>
      <c r="C83" s="1426">
        <f>IF(+SUM(D83:W83)=0,"-",+SUM(D83:W83))</f>
        <v>1</v>
      </c>
      <c r="D83" s="1427">
        <v>0</v>
      </c>
      <c r="E83" s="1427">
        <v>0</v>
      </c>
      <c r="F83" s="1427">
        <v>0</v>
      </c>
      <c r="G83" s="1427"/>
      <c r="H83" s="1427">
        <v>0</v>
      </c>
      <c r="I83" s="1427">
        <v>0</v>
      </c>
      <c r="J83" s="1427">
        <v>0</v>
      </c>
      <c r="K83" s="1427"/>
      <c r="L83" s="1427">
        <v>0</v>
      </c>
      <c r="M83" s="1427">
        <v>1</v>
      </c>
      <c r="N83" s="1427">
        <v>0</v>
      </c>
      <c r="O83" s="1427">
        <v>0</v>
      </c>
      <c r="P83" s="1427">
        <v>0</v>
      </c>
      <c r="Q83" s="1427">
        <v>0</v>
      </c>
      <c r="R83" s="1427">
        <v>0</v>
      </c>
      <c r="S83" s="1427">
        <v>0</v>
      </c>
      <c r="T83" s="1427">
        <v>0</v>
      </c>
      <c r="U83" s="1427">
        <v>0</v>
      </c>
      <c r="V83" s="1427">
        <v>0</v>
      </c>
      <c r="W83" s="1427">
        <v>0</v>
      </c>
    </row>
    <row r="84" spans="1:24" s="352" customFormat="1" ht="12.75" hidden="1" x14ac:dyDescent="0.2">
      <c r="A84" s="460" t="s">
        <v>1269</v>
      </c>
      <c r="B84" s="591" t="s">
        <v>1270</v>
      </c>
      <c r="C84" s="1426" t="str">
        <f>IF(+SUM(D84:W84)=0,"-",+SUM(D84:W84))</f>
        <v>-</v>
      </c>
      <c r="D84" s="1427" t="s">
        <v>579</v>
      </c>
      <c r="E84" s="1427" t="s">
        <v>579</v>
      </c>
      <c r="F84" s="1427" t="s">
        <v>579</v>
      </c>
      <c r="G84" s="1427" t="s">
        <v>579</v>
      </c>
      <c r="H84" s="1427" t="s">
        <v>579</v>
      </c>
      <c r="I84" s="1427" t="s">
        <v>579</v>
      </c>
      <c r="J84" s="1427" t="s">
        <v>579</v>
      </c>
      <c r="K84" s="1427" t="s">
        <v>579</v>
      </c>
      <c r="L84" s="1427" t="s">
        <v>579</v>
      </c>
      <c r="M84" s="1427" t="s">
        <v>579</v>
      </c>
      <c r="N84" s="1427" t="s">
        <v>579</v>
      </c>
      <c r="O84" s="1427" t="s">
        <v>579</v>
      </c>
      <c r="P84" s="1427" t="s">
        <v>579</v>
      </c>
      <c r="Q84" s="1427" t="s">
        <v>579</v>
      </c>
      <c r="R84" s="1427" t="s">
        <v>579</v>
      </c>
      <c r="S84" s="1427" t="s">
        <v>579</v>
      </c>
      <c r="T84" s="1427" t="s">
        <v>579</v>
      </c>
      <c r="U84" s="1427" t="s">
        <v>579</v>
      </c>
      <c r="V84" s="1427" t="s">
        <v>579</v>
      </c>
      <c r="W84" s="1427" t="s">
        <v>579</v>
      </c>
    </row>
    <row r="85" spans="1:24" s="352" customFormat="1" ht="12.75" x14ac:dyDescent="0.2">
      <c r="A85" s="460"/>
      <c r="B85" s="591"/>
      <c r="C85" s="1426"/>
      <c r="D85" s="1427"/>
      <c r="E85" s="1427"/>
      <c r="F85" s="1427"/>
      <c r="G85" s="1427"/>
      <c r="H85" s="1427"/>
      <c r="I85" s="1427"/>
      <c r="J85" s="1427"/>
      <c r="K85" s="1427"/>
      <c r="L85" s="1427"/>
      <c r="M85" s="1427"/>
      <c r="N85" s="1427"/>
      <c r="O85" s="1427"/>
      <c r="P85" s="1427"/>
      <c r="Q85" s="1427"/>
      <c r="R85" s="1427"/>
      <c r="S85" s="1427"/>
      <c r="T85" s="1427"/>
      <c r="U85" s="1427"/>
      <c r="V85" s="1427"/>
      <c r="W85" s="1427"/>
    </row>
    <row r="86" spans="1:24" s="352" customFormat="1" ht="12.75" x14ac:dyDescent="0.2">
      <c r="A86" s="460" t="s">
        <v>768</v>
      </c>
      <c r="B86" s="1310" t="s">
        <v>704</v>
      </c>
      <c r="C86" s="1426">
        <f>IF(+SUM(D86:W86)=0,"-",+SUM(D86:W86))</f>
        <v>1.0000000000000002</v>
      </c>
      <c r="D86" s="1427">
        <f>IF(ISERROR('E3 PLCC'!C19/'E3 PLCC'!$B19),"0",('E3 PLCC'!C19/'E3 PLCC'!$B19))</f>
        <v>0.6886145204907278</v>
      </c>
      <c r="E86" s="1427">
        <f>IF(ISERROR('E3 PLCC'!D19/'E3 PLCC'!$B19),"0",('E3 PLCC'!D19/'E3 PLCC'!$B19))</f>
        <v>0.11332785210752201</v>
      </c>
      <c r="F86" s="1427">
        <f>IF(ISERROR('E3 PLCC'!E19/'E3 PLCC'!$B19),"0",('E3 PLCC'!E19/'E3 PLCC'!$B19))</f>
        <v>1.1065303323790347E-2</v>
      </c>
      <c r="G86" s="1427">
        <f>IF(ISERROR('E3 PLCC'!F19/'E3 PLCC'!$B19),"0",('E3 PLCC'!F19/'E3 PLCC'!$B19))</f>
        <v>0</v>
      </c>
      <c r="H86" s="1427">
        <f>IF(ISERROR('E3 PLCC'!G19/'E3 PLCC'!$B19),"0",('E3 PLCC'!G19/'E3 PLCC'!$B19))</f>
        <v>0</v>
      </c>
      <c r="I86" s="1427">
        <f>IF(ISERROR('E3 PLCC'!H19/'E3 PLCC'!$B19),"0",('E3 PLCC'!H19/'E3 PLCC'!$B19))</f>
        <v>8.4467964303743115E-5</v>
      </c>
      <c r="J86" s="1427">
        <f>IF(ISERROR('E3 PLCC'!I19/'E3 PLCC'!$B19),"0",('E3 PLCC'!I19/'E3 PLCC'!$B19))</f>
        <v>0.18471168904175891</v>
      </c>
      <c r="K86" s="1427">
        <f>IF(ISERROR('E3 PLCC'!J19/'E3 PLCC'!$B19),"0",('E3 PLCC'!J19/'E3 PLCC'!$B19))</f>
        <v>0</v>
      </c>
      <c r="L86" s="1427">
        <f>IF(ISERROR('E3 PLCC'!K19/'E3 PLCC'!$B19),"0",('E3 PLCC'!K19/'E3 PLCC'!$B19))</f>
        <v>2.1961670718973207E-3</v>
      </c>
      <c r="M86" s="1427">
        <f>IF(ISERROR('E3 PLCC'!L19/'E3 PLCC'!$B19),"0",('E3 PLCC'!L19/'E3 PLCC'!$B19))</f>
        <v>0</v>
      </c>
      <c r="N86" s="1427">
        <f>IF(ISERROR('E3 PLCC'!M19/'E3 PLCC'!$B19),"0",('E3 PLCC'!M19/'E3 PLCC'!$B19))</f>
        <v>0</v>
      </c>
      <c r="O86" s="1427">
        <f>IF(ISERROR('E3 PLCC'!N19/'E3 PLCC'!$B19),"0",('E3 PLCC'!N19/'E3 PLCC'!$B19))</f>
        <v>0</v>
      </c>
      <c r="P86" s="1427">
        <f>IF(ISERROR('E3 PLCC'!O19/'E3 PLCC'!$B19),"0",('E3 PLCC'!O19/'E3 PLCC'!$B19))</f>
        <v>0</v>
      </c>
      <c r="Q86" s="1427">
        <f>IF(ISERROR('E3 PLCC'!P19/'E3 PLCC'!$B19),"0",('E3 PLCC'!P19/'E3 PLCC'!$B19))</f>
        <v>0</v>
      </c>
      <c r="R86" s="1427">
        <f>IF(ISERROR('E3 PLCC'!Q19/'E3 PLCC'!$B19),"0",('E3 PLCC'!Q19/'E3 PLCC'!$B19))</f>
        <v>0</v>
      </c>
      <c r="S86" s="1427">
        <f>IF(ISERROR('E3 PLCC'!R19/'E3 PLCC'!$B19),"0",('E3 PLCC'!R19/'E3 PLCC'!$B19))</f>
        <v>0</v>
      </c>
      <c r="T86" s="1427">
        <f>IF(ISERROR('E3 PLCC'!S19/'E3 PLCC'!$B19),"0",('E3 PLCC'!S19/'E3 PLCC'!$B19))</f>
        <v>0</v>
      </c>
      <c r="U86" s="1427">
        <f>IF(ISERROR('E3 PLCC'!T19/'E3 PLCC'!$B19),"0",('E3 PLCC'!T19/'E3 PLCC'!$B19))</f>
        <v>0</v>
      </c>
      <c r="V86" s="1427">
        <f>IF(ISERROR('E3 PLCC'!U19/'E3 PLCC'!$B19),"0",('E3 PLCC'!U19/'E3 PLCC'!$B19))</f>
        <v>0</v>
      </c>
      <c r="W86" s="1427">
        <f>IF(ISERROR('E3 PLCC'!V19/'E3 PLCC'!$B19),"0",('E3 PLCC'!V19/'E3 PLCC'!$B19))</f>
        <v>0</v>
      </c>
    </row>
    <row r="87" spans="1:24" s="352" customFormat="1" ht="12.75" x14ac:dyDescent="0.2">
      <c r="A87" s="460" t="s">
        <v>769</v>
      </c>
      <c r="B87" s="1310" t="s">
        <v>796</v>
      </c>
      <c r="C87" s="1426">
        <f>IF(+SUM(D87:W87)=0,"-",+SUM(D87:W87))</f>
        <v>1.0000000000000002</v>
      </c>
      <c r="D87" s="1427">
        <f>IF(ISERROR('E3 PLCC'!C20/'E3 PLCC'!$B20),"0",('E3 PLCC'!C20/'E3 PLCC'!$B20))</f>
        <v>0.6886145204907278</v>
      </c>
      <c r="E87" s="1427">
        <f>IF(ISERROR('E3 PLCC'!D20/'E3 PLCC'!$B20),"0",('E3 PLCC'!D20/'E3 PLCC'!$B20))</f>
        <v>0.11332785210752201</v>
      </c>
      <c r="F87" s="1427">
        <f>IF(ISERROR('E3 PLCC'!E20/'E3 PLCC'!$B20),"0",('E3 PLCC'!E20/'E3 PLCC'!$B20))</f>
        <v>1.1065303323790347E-2</v>
      </c>
      <c r="G87" s="1427">
        <f>IF(ISERROR('E3 PLCC'!F20/'E3 PLCC'!$B20),"0",('E3 PLCC'!F20/'E3 PLCC'!$B20))</f>
        <v>0</v>
      </c>
      <c r="H87" s="1427">
        <f>IF(ISERROR('E3 PLCC'!G20/'E3 PLCC'!$B20),"0",('E3 PLCC'!G20/'E3 PLCC'!$B20))</f>
        <v>0</v>
      </c>
      <c r="I87" s="1427">
        <f>IF(ISERROR('E3 PLCC'!H20/'E3 PLCC'!$B20),"0",('E3 PLCC'!H20/'E3 PLCC'!$B20))</f>
        <v>8.4467964303743115E-5</v>
      </c>
      <c r="J87" s="1427">
        <f>IF(ISERROR('E3 PLCC'!I20/'E3 PLCC'!$B20),"0",('E3 PLCC'!I20/'E3 PLCC'!$B20))</f>
        <v>0.18471168904175891</v>
      </c>
      <c r="K87" s="1427">
        <f>IF(ISERROR('E3 PLCC'!J20/'E3 PLCC'!$B20),"0",('E3 PLCC'!J20/'E3 PLCC'!$B20))</f>
        <v>0</v>
      </c>
      <c r="L87" s="1427">
        <f>IF(ISERROR('E3 PLCC'!K20/'E3 PLCC'!$B20),"0",('E3 PLCC'!K20/'E3 PLCC'!$B20))</f>
        <v>2.1961670718973207E-3</v>
      </c>
      <c r="M87" s="1427">
        <f>IF(ISERROR('E3 PLCC'!L20/'E3 PLCC'!$B20),"0",('E3 PLCC'!L20/'E3 PLCC'!$B20))</f>
        <v>0</v>
      </c>
      <c r="N87" s="1427">
        <f>IF(ISERROR('E3 PLCC'!M20/'E3 PLCC'!$B20),"0",('E3 PLCC'!M20/'E3 PLCC'!$B20))</f>
        <v>0</v>
      </c>
      <c r="O87" s="1427">
        <f>IF(ISERROR('E3 PLCC'!N20/'E3 PLCC'!$B20),"0",('E3 PLCC'!N20/'E3 PLCC'!$B20))</f>
        <v>0</v>
      </c>
      <c r="P87" s="1427">
        <f>IF(ISERROR('E3 PLCC'!O20/'E3 PLCC'!$B20),"0",('E3 PLCC'!O20/'E3 PLCC'!$B20))</f>
        <v>0</v>
      </c>
      <c r="Q87" s="1427">
        <f>IF(ISERROR('E3 PLCC'!P20/'E3 PLCC'!$B20),"0",('E3 PLCC'!P20/'E3 PLCC'!$B20))</f>
        <v>0</v>
      </c>
      <c r="R87" s="1427">
        <f>IF(ISERROR('E3 PLCC'!Q20/'E3 PLCC'!$B20),"0",('E3 PLCC'!Q20/'E3 PLCC'!$B20))</f>
        <v>0</v>
      </c>
      <c r="S87" s="1427">
        <f>IF(ISERROR('E3 PLCC'!R20/'E3 PLCC'!$B20),"0",('E3 PLCC'!R20/'E3 PLCC'!$B20))</f>
        <v>0</v>
      </c>
      <c r="T87" s="1427">
        <f>IF(ISERROR('E3 PLCC'!S20/'E3 PLCC'!$B20),"0",('E3 PLCC'!S20/'E3 PLCC'!$B20))</f>
        <v>0</v>
      </c>
      <c r="U87" s="1427">
        <f>IF(ISERROR('E3 PLCC'!T20/'E3 PLCC'!$B20),"0",('E3 PLCC'!T20/'E3 PLCC'!$B20))</f>
        <v>0</v>
      </c>
      <c r="V87" s="1427">
        <f>IF(ISERROR('E3 PLCC'!U20/'E3 PLCC'!$B20),"0",('E3 PLCC'!U20/'E3 PLCC'!$B20))</f>
        <v>0</v>
      </c>
      <c r="W87" s="1427">
        <f>IF(ISERROR('E3 PLCC'!V20/'E3 PLCC'!$B20),"0",('E3 PLCC'!V20/'E3 PLCC'!$B20))</f>
        <v>0</v>
      </c>
    </row>
    <row r="88" spans="1:24" s="352" customFormat="1" ht="12.75" x14ac:dyDescent="0.2">
      <c r="A88" s="460" t="s">
        <v>770</v>
      </c>
      <c r="B88" s="1310" t="s">
        <v>703</v>
      </c>
      <c r="C88" s="1426">
        <f>IF(+SUM(D88:W88)=0,"-",+SUM(D88:W88))</f>
        <v>1</v>
      </c>
      <c r="D88" s="1427">
        <f>IF(ISERROR('E3 PLCC'!C21/'E3 PLCC'!$B21),"0",('E3 PLCC'!C21/'E3 PLCC'!$B21))</f>
        <v>0.834935143638739</v>
      </c>
      <c r="E88" s="1427">
        <f>IF(ISERROR('E3 PLCC'!D21/'E3 PLCC'!$B21),"0",('E3 PLCC'!D21/'E3 PLCC'!$B21))</f>
        <v>0.13740838112189901</v>
      </c>
      <c r="F88" s="1427">
        <f>IF(ISERROR('E3 PLCC'!E21/'E3 PLCC'!$B21),"0",('E3 PLCC'!E21/'E3 PLCC'!$B21))</f>
        <v>1.3416520194013992E-2</v>
      </c>
      <c r="G88" s="1427">
        <f>IF(ISERROR('E3 PLCC'!F21/'E3 PLCC'!$B21),"0",('E3 PLCC'!F21/'E3 PLCC'!$B21))</f>
        <v>0</v>
      </c>
      <c r="H88" s="1427">
        <f>IF(ISERROR('E3 PLCC'!G21/'E3 PLCC'!$B21),"0",('E3 PLCC'!G21/'E3 PLCC'!$B21))</f>
        <v>0</v>
      </c>
      <c r="I88" s="1427">
        <f>IF(ISERROR('E3 PLCC'!H21/'E3 PLCC'!$B21),"0",('E3 PLCC'!H21/'E3 PLCC'!$B21))</f>
        <v>1.024161846871297E-4</v>
      </c>
      <c r="J88" s="1427">
        <f>IF(ISERROR('E3 PLCC'!I21/'E3 PLCC'!$B21),"0",('E3 PLCC'!I21/'E3 PLCC'!$B21))</f>
        <v>1.1474718058795493E-2</v>
      </c>
      <c r="K88" s="1427">
        <f>IF(ISERROR('E3 PLCC'!J21/'E3 PLCC'!$B21),"0",('E3 PLCC'!J21/'E3 PLCC'!$B21))</f>
        <v>0</v>
      </c>
      <c r="L88" s="1427">
        <f>IF(ISERROR('E3 PLCC'!K21/'E3 PLCC'!$B21),"0",('E3 PLCC'!K21/'E3 PLCC'!$B21))</f>
        <v>2.6628208018653725E-3</v>
      </c>
      <c r="M88" s="1427">
        <f>IF(ISERROR('E3 PLCC'!L21/'E3 PLCC'!$B21),"0",('E3 PLCC'!L21/'E3 PLCC'!$B21))</f>
        <v>0</v>
      </c>
      <c r="N88" s="1427">
        <f>IF(ISERROR('E3 PLCC'!M21/'E3 PLCC'!$B21),"0",('E3 PLCC'!M21/'E3 PLCC'!$B21))</f>
        <v>0</v>
      </c>
      <c r="O88" s="1427">
        <f>IF(ISERROR('E3 PLCC'!N21/'E3 PLCC'!$B21),"0",('E3 PLCC'!N21/'E3 PLCC'!$B21))</f>
        <v>0</v>
      </c>
      <c r="P88" s="1427">
        <f>IF(ISERROR('E3 PLCC'!O21/'E3 PLCC'!$B21),"0",('E3 PLCC'!O21/'E3 PLCC'!$B21))</f>
        <v>0</v>
      </c>
      <c r="Q88" s="1427">
        <f>IF(ISERROR('E3 PLCC'!P21/'E3 PLCC'!$B21),"0",('E3 PLCC'!P21/'E3 PLCC'!$B21))</f>
        <v>0</v>
      </c>
      <c r="R88" s="1427">
        <f>IF(ISERROR('E3 PLCC'!Q21/'E3 PLCC'!$B21),"0",('E3 PLCC'!Q21/'E3 PLCC'!$B21))</f>
        <v>0</v>
      </c>
      <c r="S88" s="1427">
        <f>IF(ISERROR('E3 PLCC'!R21/'E3 PLCC'!$B21),"0",('E3 PLCC'!R21/'E3 PLCC'!$B21))</f>
        <v>0</v>
      </c>
      <c r="T88" s="1427">
        <f>IF(ISERROR('E3 PLCC'!S21/'E3 PLCC'!$B21),"0",('E3 PLCC'!S21/'E3 PLCC'!$B21))</f>
        <v>0</v>
      </c>
      <c r="U88" s="1427">
        <f>IF(ISERROR('E3 PLCC'!T21/'E3 PLCC'!$B21),"0",('E3 PLCC'!T21/'E3 PLCC'!$B21))</f>
        <v>0</v>
      </c>
      <c r="V88" s="1427">
        <f>IF(ISERROR('E3 PLCC'!U21/'E3 PLCC'!$B21),"0",('E3 PLCC'!U21/'E3 PLCC'!$B21))</f>
        <v>0</v>
      </c>
      <c r="W88" s="1427">
        <f>IF(ISERROR('E3 PLCC'!V21/'E3 PLCC'!$B21),"0",('E3 PLCC'!V21/'E3 PLCC'!$B21))</f>
        <v>0</v>
      </c>
      <c r="X88" s="1441"/>
    </row>
    <row r="89" spans="1:24" s="352" customFormat="1" ht="12.75" x14ac:dyDescent="0.2">
      <c r="A89" s="460" t="s">
        <v>1048</v>
      </c>
      <c r="B89" s="1310" t="s">
        <v>1053</v>
      </c>
      <c r="C89" s="1426">
        <f>IF(+SUM(D89:W89)=0,"-",+SUM(D89:W89))</f>
        <v>1</v>
      </c>
      <c r="D89" s="1427">
        <f>IF(ISERROR('E3 PLCC'!C22/'E3 PLCC'!$B22),"0",('E3 PLCC'!C22/'E3 PLCC'!$B22))</f>
        <v>0.834935143638739</v>
      </c>
      <c r="E89" s="1427">
        <f>IF(ISERROR('E3 PLCC'!D22/'E3 PLCC'!$B22),"0",('E3 PLCC'!D22/'E3 PLCC'!$B22))</f>
        <v>0.13740838112189901</v>
      </c>
      <c r="F89" s="1427">
        <f>IF(ISERROR('E3 PLCC'!E22/'E3 PLCC'!$B22),"0",('E3 PLCC'!E22/'E3 PLCC'!$B22))</f>
        <v>1.3416520194013992E-2</v>
      </c>
      <c r="G89" s="1427">
        <f>IF(ISERROR('E3 PLCC'!F22/'E3 PLCC'!$B22),"0",('E3 PLCC'!F22/'E3 PLCC'!$B22))</f>
        <v>0</v>
      </c>
      <c r="H89" s="1427">
        <f>IF(ISERROR('E3 PLCC'!G22/'E3 PLCC'!$B22),"0",('E3 PLCC'!G22/'E3 PLCC'!$B22))</f>
        <v>0</v>
      </c>
      <c r="I89" s="1427">
        <f>IF(ISERROR('E3 PLCC'!H22/'E3 PLCC'!$B22),"0",('E3 PLCC'!H22/'E3 PLCC'!$B22))</f>
        <v>1.024161846871297E-4</v>
      </c>
      <c r="J89" s="1427">
        <f>IF(ISERROR('E3 PLCC'!I22/'E3 PLCC'!$B22),"0",('E3 PLCC'!I22/'E3 PLCC'!$B22))</f>
        <v>1.1474718058795493E-2</v>
      </c>
      <c r="K89" s="1427">
        <f>IF(ISERROR('E3 PLCC'!J22/'E3 PLCC'!$B22),"0",('E3 PLCC'!J22/'E3 PLCC'!$B22))</f>
        <v>0</v>
      </c>
      <c r="L89" s="1427">
        <f>IF(ISERROR('E3 PLCC'!K22/'E3 PLCC'!$B22),"0",('E3 PLCC'!K22/'E3 PLCC'!$B22))</f>
        <v>2.6628208018653725E-3</v>
      </c>
      <c r="M89" s="1427">
        <f>IF(ISERROR('E3 PLCC'!L22/'E3 PLCC'!$B22),"0",('E3 PLCC'!L22/'E3 PLCC'!$B22))</f>
        <v>0</v>
      </c>
      <c r="N89" s="1427">
        <f>IF(ISERROR('E3 PLCC'!M22/'E3 PLCC'!$B22),"0",('E3 PLCC'!M22/'E3 PLCC'!$B22))</f>
        <v>0</v>
      </c>
      <c r="O89" s="1427">
        <f>IF(ISERROR('E3 PLCC'!N22/'E3 PLCC'!$B22),"0",('E3 PLCC'!N22/'E3 PLCC'!$B22))</f>
        <v>0</v>
      </c>
      <c r="P89" s="1427">
        <f>IF(ISERROR('E3 PLCC'!O22/'E3 PLCC'!$B22),"0",('E3 PLCC'!O22/'E3 PLCC'!$B22))</f>
        <v>0</v>
      </c>
      <c r="Q89" s="1427">
        <f>IF(ISERROR('E3 PLCC'!P22/'E3 PLCC'!$B22),"0",('E3 PLCC'!P22/'E3 PLCC'!$B22))</f>
        <v>0</v>
      </c>
      <c r="R89" s="1427">
        <f>IF(ISERROR('E3 PLCC'!Q22/'E3 PLCC'!$B22),"0",('E3 PLCC'!Q22/'E3 PLCC'!$B22))</f>
        <v>0</v>
      </c>
      <c r="S89" s="1427">
        <f>IF(ISERROR('E3 PLCC'!R22/'E3 PLCC'!$B22),"0",('E3 PLCC'!R22/'E3 PLCC'!$B22))</f>
        <v>0</v>
      </c>
      <c r="T89" s="1427">
        <f>IF(ISERROR('E3 PLCC'!S22/'E3 PLCC'!$B22),"0",('E3 PLCC'!S22/'E3 PLCC'!$B22))</f>
        <v>0</v>
      </c>
      <c r="U89" s="1427">
        <f>IF(ISERROR('E3 PLCC'!T22/'E3 PLCC'!$B22),"0",('E3 PLCC'!T22/'E3 PLCC'!$B22))</f>
        <v>0</v>
      </c>
      <c r="V89" s="1427">
        <f>IF(ISERROR('E3 PLCC'!U22/'E3 PLCC'!$B22),"0",('E3 PLCC'!U22/'E3 PLCC'!$B22))</f>
        <v>0</v>
      </c>
      <c r="W89" s="1427">
        <f>IF(ISERROR('E3 PLCC'!V22/'E3 PLCC'!$B22),"0",('E3 PLCC'!V22/'E3 PLCC'!$B22))</f>
        <v>0</v>
      </c>
      <c r="X89" s="1441"/>
    </row>
    <row r="90" spans="1:24" s="352" customFormat="1" ht="12.75" x14ac:dyDescent="0.2">
      <c r="A90" s="460" t="s">
        <v>771</v>
      </c>
      <c r="B90" s="1310" t="s">
        <v>702</v>
      </c>
      <c r="C90" s="1426">
        <f>IF(+SUM(D90:W90)=0,"-",+SUM(D90:W90))</f>
        <v>1.0000000000000002</v>
      </c>
      <c r="D90" s="1427">
        <f>IF(ISERROR('E3 PLCC'!C23/'E3 PLCC'!$B23),"0",('E3 PLCC'!C23/'E3 PLCC'!$B23))</f>
        <v>0.6886145204907278</v>
      </c>
      <c r="E90" s="1427">
        <f>IF(ISERROR('E3 PLCC'!D23/'E3 PLCC'!$B23),"0",('E3 PLCC'!D23/'E3 PLCC'!$B23))</f>
        <v>0.11332785210752201</v>
      </c>
      <c r="F90" s="1427">
        <f>IF(ISERROR('E3 PLCC'!E23/'E3 PLCC'!$B23),"0",('E3 PLCC'!E23/'E3 PLCC'!$B23))</f>
        <v>1.1065303323790347E-2</v>
      </c>
      <c r="G90" s="1427">
        <f>IF(ISERROR('E3 PLCC'!F23/'E3 PLCC'!$B23),"0",('E3 PLCC'!F23/'E3 PLCC'!$B23))</f>
        <v>0</v>
      </c>
      <c r="H90" s="1427">
        <f>IF(ISERROR('E3 PLCC'!G23/'E3 PLCC'!$B23),"0",('E3 PLCC'!G23/'E3 PLCC'!$B23))</f>
        <v>0</v>
      </c>
      <c r="I90" s="1427">
        <f>IF(ISERROR('E3 PLCC'!H23/'E3 PLCC'!$B23),"0",('E3 PLCC'!H23/'E3 PLCC'!$B23))</f>
        <v>8.4467964303743115E-5</v>
      </c>
      <c r="J90" s="1427">
        <f>IF(ISERROR('E3 PLCC'!I23/'E3 PLCC'!$B23),"0",('E3 PLCC'!I23/'E3 PLCC'!$B23))</f>
        <v>0.18471168904175891</v>
      </c>
      <c r="K90" s="1427">
        <f>IF(ISERROR('E3 PLCC'!J23/'E3 PLCC'!$B23),"0",('E3 PLCC'!J23/'E3 PLCC'!$B23))</f>
        <v>0</v>
      </c>
      <c r="L90" s="1427">
        <f>IF(ISERROR('E3 PLCC'!K23/'E3 PLCC'!$B23),"0",('E3 PLCC'!K23/'E3 PLCC'!$B23))</f>
        <v>2.1961670718973207E-3</v>
      </c>
      <c r="M90" s="1427">
        <f>IF(ISERROR('E3 PLCC'!L23/'E3 PLCC'!$B23),"0",('E3 PLCC'!L23/'E3 PLCC'!$B23))</f>
        <v>0</v>
      </c>
      <c r="N90" s="1427">
        <f>IF(ISERROR('E3 PLCC'!M23/'E3 PLCC'!$B23),"0",('E3 PLCC'!M23/'E3 PLCC'!$B23))</f>
        <v>0</v>
      </c>
      <c r="O90" s="1427">
        <f>IF(ISERROR('E3 PLCC'!N23/'E3 PLCC'!$B23),"0",('E3 PLCC'!N23/'E3 PLCC'!$B23))</f>
        <v>0</v>
      </c>
      <c r="P90" s="1427">
        <f>IF(ISERROR('E3 PLCC'!O23/'E3 PLCC'!$B23),"0",('E3 PLCC'!O23/'E3 PLCC'!$B23))</f>
        <v>0</v>
      </c>
      <c r="Q90" s="1427">
        <f>IF(ISERROR('E3 PLCC'!P23/'E3 PLCC'!$B23),"0",('E3 PLCC'!P23/'E3 PLCC'!$B23))</f>
        <v>0</v>
      </c>
      <c r="R90" s="1427">
        <f>IF(ISERROR('E3 PLCC'!Q23/'E3 PLCC'!$B23),"0",('E3 PLCC'!Q23/'E3 PLCC'!$B23))</f>
        <v>0</v>
      </c>
      <c r="S90" s="1427">
        <f>IF(ISERROR('E3 PLCC'!R23/'E3 PLCC'!$B23),"0",('E3 PLCC'!R23/'E3 PLCC'!$B23))</f>
        <v>0</v>
      </c>
      <c r="T90" s="1427">
        <f>IF(ISERROR('E3 PLCC'!S23/'E3 PLCC'!$B23),"0",('E3 PLCC'!S23/'E3 PLCC'!$B23))</f>
        <v>0</v>
      </c>
      <c r="U90" s="1427">
        <f>IF(ISERROR('E3 PLCC'!T23/'E3 PLCC'!$B23),"0",('E3 PLCC'!T23/'E3 PLCC'!$B23))</f>
        <v>0</v>
      </c>
      <c r="V90" s="1427">
        <f>IF(ISERROR('E3 PLCC'!U23/'E3 PLCC'!$B23),"0",('E3 PLCC'!U23/'E3 PLCC'!$B23))</f>
        <v>0</v>
      </c>
      <c r="W90" s="1427">
        <f>IF(ISERROR('E3 PLCC'!V23/'E3 PLCC'!$B23),"0",('E3 PLCC'!V23/'E3 PLCC'!$B23))</f>
        <v>0</v>
      </c>
    </row>
    <row r="91" spans="1:24" s="352" customFormat="1" ht="12.75" x14ac:dyDescent="0.2">
      <c r="A91" s="460"/>
      <c r="B91" s="2205"/>
      <c r="C91" s="1426"/>
      <c r="D91" s="1427"/>
      <c r="E91" s="1427"/>
      <c r="F91" s="1427"/>
      <c r="G91" s="1427"/>
      <c r="H91" s="1427"/>
      <c r="I91" s="1427"/>
      <c r="J91" s="1427"/>
      <c r="K91" s="1427"/>
      <c r="L91" s="1427"/>
      <c r="M91" s="1427"/>
      <c r="N91" s="1427"/>
      <c r="O91" s="1427"/>
      <c r="P91" s="1427"/>
      <c r="Q91" s="1427"/>
      <c r="R91" s="1427"/>
      <c r="S91" s="1427"/>
      <c r="T91" s="1427"/>
      <c r="U91" s="1427"/>
      <c r="V91" s="1427"/>
      <c r="W91" s="1427"/>
    </row>
    <row r="92" spans="1:24" s="352" customFormat="1" ht="12.75" x14ac:dyDescent="0.2">
      <c r="A92" s="460" t="s">
        <v>1271</v>
      </c>
      <c r="B92" s="1310" t="s">
        <v>1274</v>
      </c>
      <c r="C92" s="1426">
        <f>IF(+SUM(D92:W92)=0,"-",+SUM(D92:W92))</f>
        <v>0.99999999999999989</v>
      </c>
      <c r="D92" s="1427">
        <f>IF(ISERROR('I6.2 Customer Data'!D27/'I6.2 Customer Data'!$C$27), 0, 'I6.2 Customer Data'!D27/'I6.2 Customer Data'!$C$27)</f>
        <v>0.92019898210332052</v>
      </c>
      <c r="E92" s="1427">
        <f>IF(ISERROR('I6.2 Customer Data'!E27/'I6.2 Customer Data'!$C$27), 0, 'I6.2 Customer Data'!E27/'I6.2 Customer Data'!$C$27)</f>
        <v>7.9801017896679372E-2</v>
      </c>
      <c r="F92" s="1427">
        <f>IF(ISERROR('I6.2 Customer Data'!F27/'I6.2 Customer Data'!$C$27), 0, 'I6.2 Customer Data'!F27/'I6.2 Customer Data'!$C$27)</f>
        <v>0</v>
      </c>
      <c r="G92" s="1427">
        <f>IF(ISERROR('I6.2 Customer Data'!G27/'I6.2 Customer Data'!$C$27), 0, 'I6.2 Customer Data'!G27/'I6.2 Customer Data'!$C$27)</f>
        <v>0</v>
      </c>
      <c r="H92" s="1427">
        <f>IF(ISERROR('I6.2 Customer Data'!H27/'I6.2 Customer Data'!$C$27), 0, 'I6.2 Customer Data'!H27/'I6.2 Customer Data'!$C$27)</f>
        <v>0</v>
      </c>
      <c r="I92" s="1427">
        <f>IF(ISERROR('I6.2 Customer Data'!I27/'I6.2 Customer Data'!$C$27), 0, 'I6.2 Customer Data'!I27/'I6.2 Customer Data'!$C$27)</f>
        <v>0</v>
      </c>
      <c r="J92" s="1427">
        <f>IF(ISERROR('I6.2 Customer Data'!J27/'I6.2 Customer Data'!$C$27), 0, 'I6.2 Customer Data'!J27/'I6.2 Customer Data'!$C$27)</f>
        <v>0</v>
      </c>
      <c r="K92" s="1427">
        <f>IF(ISERROR('I6.2 Customer Data'!K27/'I6.2 Customer Data'!$C$27), 0, 'I6.2 Customer Data'!K27/'I6.2 Customer Data'!$C$27)</f>
        <v>0</v>
      </c>
      <c r="L92" s="1427">
        <f>IF(ISERROR('I6.2 Customer Data'!L27/'I6.2 Customer Data'!$C$27), 0, 'I6.2 Customer Data'!L27/'I6.2 Customer Data'!$C$27)</f>
        <v>0</v>
      </c>
      <c r="M92" s="1427">
        <f>IF(ISERROR('I6.2 Customer Data'!M27/'I6.2 Customer Data'!$C$27), 0, 'I6.2 Customer Data'!M27/'I6.2 Customer Data'!$C$27)</f>
        <v>0</v>
      </c>
      <c r="N92" s="1427">
        <f>IF(ISERROR('I6.2 Customer Data'!N27/'I6.2 Customer Data'!$C$27), 0, 'I6.2 Customer Data'!N27/'I6.2 Customer Data'!$C$27)</f>
        <v>0</v>
      </c>
      <c r="O92" s="1427">
        <f>IF(ISERROR('I6.2 Customer Data'!O27/'I6.2 Customer Data'!$C$27), 0, 'I6.2 Customer Data'!O27/'I6.2 Customer Data'!$C$27)</f>
        <v>0</v>
      </c>
      <c r="P92" s="1427">
        <f>IF(ISERROR('I6.2 Customer Data'!P27/'I6.2 Customer Data'!$C$27), 0, 'I6.2 Customer Data'!P27/'I6.2 Customer Data'!$C$27)</f>
        <v>0</v>
      </c>
      <c r="Q92" s="1427">
        <f>IF(ISERROR('I6.2 Customer Data'!Q27/'I6.2 Customer Data'!$C$27), 0, 'I6.2 Customer Data'!Q27/'I6.2 Customer Data'!$C$27)</f>
        <v>0</v>
      </c>
      <c r="R92" s="1427">
        <f>IF(ISERROR('I6.2 Customer Data'!R27/'I6.2 Customer Data'!$C$27), 0, 'I6.2 Customer Data'!R27/'I6.2 Customer Data'!$C$27)</f>
        <v>0</v>
      </c>
      <c r="S92" s="1427">
        <f>IF(ISERROR('I6.2 Customer Data'!S27/'I6.2 Customer Data'!$C$27), 0, 'I6.2 Customer Data'!S27/'I6.2 Customer Data'!$C$27)</f>
        <v>0</v>
      </c>
      <c r="T92" s="1427">
        <f>IF(ISERROR('I6.2 Customer Data'!T27/'I6.2 Customer Data'!$C$27), 0, 'I6.2 Customer Data'!T27/'I6.2 Customer Data'!$C$27)</f>
        <v>0</v>
      </c>
      <c r="U92" s="1427">
        <f>IF(ISERROR('I6.2 Customer Data'!U27/'I6.2 Customer Data'!$C$27), 0, 'I6.2 Customer Data'!U27/'I6.2 Customer Data'!$C$27)</f>
        <v>0</v>
      </c>
      <c r="V92" s="1427">
        <f>IF(ISERROR('I6.2 Customer Data'!V27/'I6.2 Customer Data'!$C$27), 0, 'I6.2 Customer Data'!V27/'I6.2 Customer Data'!$C$27)</f>
        <v>0</v>
      </c>
      <c r="W92" s="1427">
        <f>IF(ISERROR('I6.2 Customer Data'!W27/'I6.2 Customer Data'!$C$27), 0, 'I6.2 Customer Data'!W27/'I6.2 Customer Data'!$C$27)</f>
        <v>0</v>
      </c>
      <c r="X92" s="1441"/>
    </row>
    <row r="93" spans="1:24" s="352" customFormat="1" ht="12.75" x14ac:dyDescent="0.2">
      <c r="A93" s="460" t="s">
        <v>772</v>
      </c>
      <c r="B93" s="1310" t="s">
        <v>774</v>
      </c>
      <c r="C93" s="1426">
        <f>IF(+SUM(D93:W93)=0,"-",+SUM(D93:W93))</f>
        <v>1</v>
      </c>
      <c r="D93" s="1427">
        <f>IF(ISERROR('I6.2 Customer Data'!D28/'I6.2 Customer Data'!$C$28), 0, 'I6.2 Customer Data'!D28/'I6.2 Customer Data'!$C$28)</f>
        <v>0.65916642848894191</v>
      </c>
      <c r="E93" s="1427">
        <f>IF(ISERROR('I6.2 Customer Data'!E28/'I6.2 Customer Data'!$C$28), 0, 'I6.2 Customer Data'!E28/'I6.2 Customer Data'!$C$28)</f>
        <v>0.19055375291169485</v>
      </c>
      <c r="F93" s="1427">
        <f>IF(ISERROR('I6.2 Customer Data'!F28/'I6.2 Customer Data'!$C$28), 0, 'I6.2 Customer Data'!F28/'I6.2 Customer Data'!$C$28)</f>
        <v>0.14905479686193981</v>
      </c>
      <c r="G93" s="1427">
        <f>IF(ISERROR('I6.2 Customer Data'!G28/'I6.2 Customer Data'!$C$28), 0, 'I6.2 Customer Data'!G28/'I6.2 Customer Data'!$C$28)</f>
        <v>0</v>
      </c>
      <c r="H93" s="1427">
        <f>IF(ISERROR('I6.2 Customer Data'!H28/'I6.2 Customer Data'!$C$28), 0, 'I6.2 Customer Data'!H28/'I6.2 Customer Data'!$C$28)</f>
        <v>0</v>
      </c>
      <c r="I93" s="1427">
        <f>IF(ISERROR('I6.2 Customer Data'!I28/'I6.2 Customer Data'!$C$28), 0, 'I6.2 Customer Data'!I28/'I6.2 Customer Data'!$C$28)</f>
        <v>1.2250217374233968E-3</v>
      </c>
      <c r="J93" s="1427">
        <f>IF(ISERROR('I6.2 Customer Data'!J28/'I6.2 Customer Data'!$C$28), 0, 'I6.2 Customer Data'!J28/'I6.2 Customer Data'!$C$28)</f>
        <v>0</v>
      </c>
      <c r="K93" s="1427">
        <f>IF(ISERROR('I6.2 Customer Data'!K28/'I6.2 Customer Data'!$C$28), 0, 'I6.2 Customer Data'!K28/'I6.2 Customer Data'!$C$28)</f>
        <v>0</v>
      </c>
      <c r="L93" s="1427">
        <f>IF(ISERROR('I6.2 Customer Data'!L28/'I6.2 Customer Data'!$C$28), 0, 'I6.2 Customer Data'!L28/'I6.2 Customer Data'!$C$28)</f>
        <v>0</v>
      </c>
      <c r="M93" s="1427">
        <f>IF(ISERROR('I6.2 Customer Data'!M28/'I6.2 Customer Data'!$C$28), 0, 'I6.2 Customer Data'!M28/'I6.2 Customer Data'!$C$28)</f>
        <v>0</v>
      </c>
      <c r="N93" s="1427">
        <f>IF(ISERROR('I6.2 Customer Data'!N28/'I6.2 Customer Data'!$C$28), 0, 'I6.2 Customer Data'!N28/'I6.2 Customer Data'!$C$28)</f>
        <v>0</v>
      </c>
      <c r="O93" s="1427">
        <f>IF(ISERROR('I6.2 Customer Data'!O28/'I6.2 Customer Data'!$C$28), 0, 'I6.2 Customer Data'!O28/'I6.2 Customer Data'!$C$28)</f>
        <v>0</v>
      </c>
      <c r="P93" s="1427">
        <f>IF(ISERROR('I6.2 Customer Data'!P28/'I6.2 Customer Data'!$C$28), 0, 'I6.2 Customer Data'!P28/'I6.2 Customer Data'!$C$28)</f>
        <v>0</v>
      </c>
      <c r="Q93" s="1427">
        <f>IF(ISERROR('I6.2 Customer Data'!Q28/'I6.2 Customer Data'!$C$28), 0, 'I6.2 Customer Data'!Q28/'I6.2 Customer Data'!$C$28)</f>
        <v>0</v>
      </c>
      <c r="R93" s="1427">
        <f>IF(ISERROR('I6.2 Customer Data'!R28/'I6.2 Customer Data'!$C$28), 0, 'I6.2 Customer Data'!R28/'I6.2 Customer Data'!$C$28)</f>
        <v>0</v>
      </c>
      <c r="S93" s="1427">
        <f>IF(ISERROR('I6.2 Customer Data'!S28/'I6.2 Customer Data'!$C$28), 0, 'I6.2 Customer Data'!S28/'I6.2 Customer Data'!$C$28)</f>
        <v>0</v>
      </c>
      <c r="T93" s="1427">
        <f>IF(ISERROR('I6.2 Customer Data'!T28/'I6.2 Customer Data'!$C$28), 0, 'I6.2 Customer Data'!T28/'I6.2 Customer Data'!$C$28)</f>
        <v>0</v>
      </c>
      <c r="U93" s="1427">
        <f>IF(ISERROR('I6.2 Customer Data'!U28/'I6.2 Customer Data'!$C$28), 0, 'I6.2 Customer Data'!U28/'I6.2 Customer Data'!$C$28)</f>
        <v>0</v>
      </c>
      <c r="V93" s="1427">
        <f>IF(ISERROR('I6.2 Customer Data'!V28/'I6.2 Customer Data'!$C$28), 0, 'I6.2 Customer Data'!V28/'I6.2 Customer Data'!$C$28)</f>
        <v>0</v>
      </c>
      <c r="W93" s="1427">
        <f>IF(ISERROR('I6.2 Customer Data'!W28/'I6.2 Customer Data'!$C$28), 0, 'I6.2 Customer Data'!W28/'I6.2 Customer Data'!$C$28)</f>
        <v>0</v>
      </c>
    </row>
    <row r="94" spans="1:24" s="1444" customFormat="1" ht="12.75" x14ac:dyDescent="0.2">
      <c r="A94" s="1442" t="s">
        <v>837</v>
      </c>
      <c r="B94" s="1443" t="s">
        <v>775</v>
      </c>
      <c r="C94" s="1426">
        <f>IF(+SUM(D94:W94)=0,"-",+SUM(D94:W94))</f>
        <v>1</v>
      </c>
      <c r="D94" s="1427">
        <f>IF(ISERROR('I6.2 Customer Data'!D29/'I6.2 Customer Data'!$C$29), 0, 'I6.2 Customer Data'!D29/'I6.2 Customer Data'!$C$29)</f>
        <v>0.46596544769642639</v>
      </c>
      <c r="E94" s="1427">
        <f>IF(ISERROR('I6.2 Customer Data'!E29/'I6.2 Customer Data'!$C$29), 0, 'I6.2 Customer Data'!E29/'I6.2 Customer Data'!$C$29)</f>
        <v>7.6479608564501783E-2</v>
      </c>
      <c r="F94" s="1427">
        <f>IF(ISERROR('I6.2 Customer Data'!F29/'I6.2 Customer Data'!$C$29), 0, 'I6.2 Customer Data'!F29/'I6.2 Customer Data'!$C$29)</f>
        <v>0.43866466268391752</v>
      </c>
      <c r="G94" s="1427">
        <f>IF(ISERROR('I6.2 Customer Data'!G29/'I6.2 Customer Data'!$C$29), 0, 'I6.2 Customer Data'!G29/'I6.2 Customer Data'!$C$29)</f>
        <v>0</v>
      </c>
      <c r="H94" s="1427">
        <f>IF(ISERROR('I6.2 Customer Data'!H29/'I6.2 Customer Data'!$C$29), 0, 'I6.2 Customer Data'!H29/'I6.2 Customer Data'!$C$29)</f>
        <v>0</v>
      </c>
      <c r="I94" s="1427">
        <f>IF(ISERROR('I6.2 Customer Data'!I29/'I6.2 Customer Data'!$C$29), 0, 'I6.2 Customer Data'!I29/'I6.2 Customer Data'!$C$29)</f>
        <v>3.3485852113276145E-3</v>
      </c>
      <c r="J94" s="1427">
        <f>IF(ISERROR('I6.2 Customer Data'!J29/'I6.2 Customer Data'!$C$29), 0, 'I6.2 Customer Data'!J29/'I6.2 Customer Data'!$C$29)</f>
        <v>1.5541695843826808E-2</v>
      </c>
      <c r="K94" s="1427">
        <f>IF(ISERROR('I6.2 Customer Data'!K29/'I6.2 Customer Data'!$C$29), 0, 'I6.2 Customer Data'!K29/'I6.2 Customer Data'!$C$29)</f>
        <v>0</v>
      </c>
      <c r="L94" s="1427">
        <f>IF(ISERROR('I6.2 Customer Data'!L29/'I6.2 Customer Data'!$C$29), 0, 'I6.2 Customer Data'!L29/'I6.2 Customer Data'!$C$29)</f>
        <v>0</v>
      </c>
      <c r="M94" s="1427">
        <f>IF(ISERROR('I6.2 Customer Data'!M29/'I6.2 Customer Data'!$C$29), 0, 'I6.2 Customer Data'!M29/'I6.2 Customer Data'!$C$29)</f>
        <v>0</v>
      </c>
      <c r="N94" s="1427">
        <f>IF(ISERROR('I6.2 Customer Data'!N29/'I6.2 Customer Data'!$C$29), 0, 'I6.2 Customer Data'!N29/'I6.2 Customer Data'!$C$29)</f>
        <v>0</v>
      </c>
      <c r="O94" s="1427">
        <f>IF(ISERROR('I6.2 Customer Data'!O29/'I6.2 Customer Data'!$C$29), 0, 'I6.2 Customer Data'!O29/'I6.2 Customer Data'!$C$29)</f>
        <v>0</v>
      </c>
      <c r="P94" s="1427">
        <f>IF(ISERROR('I6.2 Customer Data'!P29/'I6.2 Customer Data'!$C$29), 0, 'I6.2 Customer Data'!P29/'I6.2 Customer Data'!$C$29)</f>
        <v>0</v>
      </c>
      <c r="Q94" s="1427">
        <f>IF(ISERROR('I6.2 Customer Data'!Q29/'I6.2 Customer Data'!$C$29), 0, 'I6.2 Customer Data'!Q29/'I6.2 Customer Data'!$C$29)</f>
        <v>0</v>
      </c>
      <c r="R94" s="1427">
        <f>IF(ISERROR('I6.2 Customer Data'!R29/'I6.2 Customer Data'!$C$29), 0, 'I6.2 Customer Data'!R29/'I6.2 Customer Data'!$C$29)</f>
        <v>0</v>
      </c>
      <c r="S94" s="1427">
        <f>IF(ISERROR('I6.2 Customer Data'!S29/'I6.2 Customer Data'!$C$29), 0, 'I6.2 Customer Data'!S29/'I6.2 Customer Data'!$C$29)</f>
        <v>0</v>
      </c>
      <c r="T94" s="1427">
        <f>IF(ISERROR('I6.2 Customer Data'!T29/'I6.2 Customer Data'!$C$29), 0, 'I6.2 Customer Data'!T29/'I6.2 Customer Data'!$C$29)</f>
        <v>0</v>
      </c>
      <c r="U94" s="1427">
        <f>IF(ISERROR('I6.2 Customer Data'!U29/'I6.2 Customer Data'!$C$29), 0, 'I6.2 Customer Data'!U29/'I6.2 Customer Data'!$C$29)</f>
        <v>0</v>
      </c>
      <c r="V94" s="1427">
        <f>IF(ISERROR('I6.2 Customer Data'!V29/'I6.2 Customer Data'!$C$29), 0, 'I6.2 Customer Data'!V29/'I6.2 Customer Data'!$C$29)</f>
        <v>0</v>
      </c>
      <c r="W94" s="1427">
        <f>IF(ISERROR('I6.2 Customer Data'!W29/'I6.2 Customer Data'!$C$29), 0, 'I6.2 Customer Data'!W29/'I6.2 Customer Data'!$C$29)</f>
        <v>0</v>
      </c>
      <c r="X94" s="1441"/>
    </row>
    <row r="95" spans="1:24" s="1444" customFormat="1" ht="12.75" x14ac:dyDescent="0.2">
      <c r="A95" s="1442" t="s">
        <v>1272</v>
      </c>
      <c r="B95" s="1443" t="s">
        <v>1273</v>
      </c>
      <c r="C95" s="1426">
        <f>IF(+SUM(D95:W95)=0,"-",+SUM(D95:W95))</f>
        <v>1.0000000000000002</v>
      </c>
      <c r="D95" s="1427">
        <f>IF(ISERROR('I6.2 Customer Data'!D30/'I6.2 Customer Data'!$C$30), 0, 'I6.2 Customer Data'!D30/'I6.2 Customer Data'!$C$30)</f>
        <v>0.84544289798892613</v>
      </c>
      <c r="E95" s="1427">
        <f>IF(ISERROR('I6.2 Customer Data'!E30/'I6.2 Customer Data'!$C$30), 0, 'I6.2 Customer Data'!E30/'I6.2 Customer Data'!$C$30)</f>
        <v>0.13913768132621593</v>
      </c>
      <c r="F95" s="1427">
        <f>IF(ISERROR('I6.2 Customer Data'!F30/'I6.2 Customer Data'!$C$30), 0, 'I6.2 Customer Data'!F30/'I6.2 Customer Data'!$C$30)</f>
        <v>1.2725526277319002E-2</v>
      </c>
      <c r="G95" s="1427">
        <f>IF(ISERROR('I6.2 Customer Data'!G30/'I6.2 Customer Data'!$C$30), 0, 'I6.2 Customer Data'!G30/'I6.2 Customer Data'!$C$30)</f>
        <v>0</v>
      </c>
      <c r="H95" s="1427">
        <f>IF(ISERROR('I6.2 Customer Data'!H30/'I6.2 Customer Data'!$C$30), 0, 'I6.2 Customer Data'!H30/'I6.2 Customer Data'!$C$30)</f>
        <v>0</v>
      </c>
      <c r="I95" s="1427">
        <f>IF(ISERROR('I6.2 Customer Data'!I30/'I6.2 Customer Data'!$C$30), 0, 'I6.2 Customer Data'!I30/'I6.2 Customer Data'!$C$30)</f>
        <v>9.7141421964267195E-5</v>
      </c>
      <c r="J95" s="1427">
        <f>IF(ISERROR('I6.2 Customer Data'!J30/'I6.2 Customer Data'!$C$30), 0, 'I6.2 Customer Data'!J30/'I6.2 Customer Data'!$C$30)</f>
        <v>4.8076037770242549E-4</v>
      </c>
      <c r="K95" s="1427">
        <f>IF(ISERROR('I6.2 Customer Data'!K30/'I6.2 Customer Data'!$C$30), 0, 'I6.2 Customer Data'!K30/'I6.2 Customer Data'!$C$30)</f>
        <v>0</v>
      </c>
      <c r="L95" s="1427">
        <f>IF(ISERROR('I6.2 Customer Data'!L30/'I6.2 Customer Data'!$C$30), 0, 'I6.2 Customer Data'!L30/'I6.2 Customer Data'!$C$30)</f>
        <v>2.1159926078723364E-3</v>
      </c>
      <c r="M95" s="1427">
        <f>IF(ISERROR('I6.2 Customer Data'!M30/'I6.2 Customer Data'!$C$30), 0, 'I6.2 Customer Data'!M30/'I6.2 Customer Data'!$C$30)</f>
        <v>0</v>
      </c>
      <c r="N95" s="1427">
        <f>IF(ISERROR('I6.2 Customer Data'!N30/'I6.2 Customer Data'!$C$30), 0, 'I6.2 Customer Data'!N30/'I6.2 Customer Data'!$C$30)</f>
        <v>0</v>
      </c>
      <c r="O95" s="1427">
        <f>IF(ISERROR('I6.2 Customer Data'!O30/'I6.2 Customer Data'!$C$30), 0, 'I6.2 Customer Data'!O30/'I6.2 Customer Data'!$C$30)</f>
        <v>0</v>
      </c>
      <c r="P95" s="1427">
        <f>IF(ISERROR('I6.2 Customer Data'!P30/'I6.2 Customer Data'!$C$30), 0, 'I6.2 Customer Data'!P30/'I6.2 Customer Data'!$C$30)</f>
        <v>0</v>
      </c>
      <c r="Q95" s="1427">
        <f>IF(ISERROR('I6.2 Customer Data'!Q30/'I6.2 Customer Data'!$C$30), 0, 'I6.2 Customer Data'!Q30/'I6.2 Customer Data'!$C$30)</f>
        <v>0</v>
      </c>
      <c r="R95" s="1427">
        <f>IF(ISERROR('I6.2 Customer Data'!R30/'I6.2 Customer Data'!$C$30), 0, 'I6.2 Customer Data'!R30/'I6.2 Customer Data'!$C$30)</f>
        <v>0</v>
      </c>
      <c r="S95" s="1427">
        <f>IF(ISERROR('I6.2 Customer Data'!S30/'I6.2 Customer Data'!$C$30), 0, 'I6.2 Customer Data'!S30/'I6.2 Customer Data'!$C$30)</f>
        <v>0</v>
      </c>
      <c r="T95" s="1427">
        <f>IF(ISERROR('I6.2 Customer Data'!T30/'I6.2 Customer Data'!$C$30), 0, 'I6.2 Customer Data'!T30/'I6.2 Customer Data'!$C$30)</f>
        <v>0</v>
      </c>
      <c r="U95" s="1427">
        <f>IF(ISERROR('I6.2 Customer Data'!U30/'I6.2 Customer Data'!$C$30), 0, 'I6.2 Customer Data'!U30/'I6.2 Customer Data'!$C$30)</f>
        <v>0</v>
      </c>
      <c r="V95" s="1427">
        <f>IF(ISERROR('I6.2 Customer Data'!V30/'I6.2 Customer Data'!$C$30), 0, 'I6.2 Customer Data'!V30/'I6.2 Customer Data'!$C$30)</f>
        <v>0</v>
      </c>
      <c r="W95" s="1427">
        <f>IF(ISERROR('I6.2 Customer Data'!W30/'I6.2 Customer Data'!$C$30), 0, 'I6.2 Customer Data'!W30/'I6.2 Customer Data'!$C$30)</f>
        <v>0</v>
      </c>
      <c r="X95" s="1441"/>
    </row>
    <row r="96" spans="1:24" s="352" customFormat="1" ht="12.75" x14ac:dyDescent="0.2">
      <c r="A96" s="460"/>
      <c r="B96" s="1310"/>
      <c r="C96" s="1426"/>
      <c r="D96" s="1427"/>
      <c r="E96" s="1427"/>
      <c r="F96" s="1427"/>
      <c r="G96" s="1427"/>
      <c r="H96" s="1427"/>
      <c r="I96" s="1427"/>
      <c r="J96" s="1427"/>
      <c r="K96" s="1427"/>
      <c r="L96" s="1427"/>
      <c r="M96" s="1427"/>
      <c r="N96" s="1427"/>
      <c r="O96" s="1427"/>
      <c r="P96" s="1427"/>
      <c r="Q96" s="1427"/>
      <c r="R96" s="1427"/>
      <c r="S96" s="1427"/>
      <c r="T96" s="1427"/>
      <c r="U96" s="1427"/>
      <c r="V96" s="1427"/>
      <c r="W96" s="1427"/>
    </row>
    <row r="97" spans="1:26" s="352" customFormat="1" ht="25.5" x14ac:dyDescent="0.2">
      <c r="A97" s="460" t="s">
        <v>972</v>
      </c>
      <c r="B97" s="1302"/>
      <c r="C97" s="1434"/>
      <c r="D97" s="1427"/>
      <c r="E97" s="1427"/>
      <c r="F97" s="1435"/>
      <c r="G97" s="1435"/>
      <c r="H97" s="1435"/>
      <c r="I97" s="1435"/>
      <c r="J97" s="1435"/>
      <c r="K97" s="1435"/>
      <c r="L97" s="1435"/>
      <c r="M97" s="1427"/>
      <c r="N97" s="1436"/>
      <c r="O97" s="1437"/>
      <c r="P97" s="1437"/>
      <c r="Q97" s="1437"/>
      <c r="R97" s="1437"/>
      <c r="S97" s="1437"/>
      <c r="T97" s="1437"/>
      <c r="U97" s="1437"/>
      <c r="V97" s="1438"/>
      <c r="W97" s="1438"/>
    </row>
    <row r="98" spans="1:26" s="352" customFormat="1" ht="12.75" x14ac:dyDescent="0.2">
      <c r="A98" s="460"/>
      <c r="B98" s="1302"/>
      <c r="C98" s="1434"/>
      <c r="D98" s="1427"/>
      <c r="E98" s="1427"/>
      <c r="F98" s="1435"/>
      <c r="G98" s="1435"/>
      <c r="H98" s="1435"/>
      <c r="I98" s="1435"/>
      <c r="J98" s="1435"/>
      <c r="K98" s="1435"/>
      <c r="L98" s="1435"/>
      <c r="M98" s="1427"/>
      <c r="N98" s="1436"/>
      <c r="O98" s="1437"/>
      <c r="P98" s="1437"/>
      <c r="Q98" s="1437"/>
      <c r="R98" s="1437"/>
      <c r="S98" s="1437"/>
      <c r="T98" s="1437"/>
      <c r="U98" s="1437"/>
      <c r="V98" s="1438"/>
      <c r="W98" s="1438"/>
    </row>
    <row r="99" spans="1:26" s="353" customFormat="1" ht="12.75" x14ac:dyDescent="0.2">
      <c r="A99" s="1445" t="s">
        <v>917</v>
      </c>
      <c r="B99" s="1446" t="s">
        <v>915</v>
      </c>
      <c r="C99" s="1447">
        <f t="shared" ref="C99:C112" si="1">IF(+SUM(D99:W99)=0,"-",+SUM(D99:W99))</f>
        <v>1</v>
      </c>
      <c r="D99" s="1427">
        <f>IF(ISERROR('O6 Source Data for E2'!Y$88/'O6 Source Data for E2'!$X$88),"0.00%",'O6 Source Data for E2'!Y$88/'O6 Source Data for E2'!$X$88)</f>
        <v>0.80487259801180677</v>
      </c>
      <c r="E99" s="1427">
        <f>IF(ISERROR('O6 Source Data for E2'!Z$88/'O6 Source Data for E2'!$X$88),"0.00%",'O6 Source Data for E2'!Z$88/'O6 Source Data for E2'!$X$88)</f>
        <v>0.12030502270572471</v>
      </c>
      <c r="F99" s="1427">
        <f>IF(ISERROR('O6 Source Data for E2'!AA$88/'O6 Source Data for E2'!$X$88),"0.00%",'O6 Source Data for E2'!AA$88/'O6 Source Data for E2'!$X$88)</f>
        <v>1.0424442180881722E-2</v>
      </c>
      <c r="G99" s="1427">
        <f>IF(ISERROR('O6 Source Data for E2'!AB$88/'O6 Source Data for E2'!$X$88),"0.00%",'O6 Source Data for E2'!AB$88/'O6 Source Data for E2'!$X$88)</f>
        <v>0</v>
      </c>
      <c r="H99" s="1427">
        <f>IF(ISERROR('O6 Source Data for E2'!AC$88/'O6 Source Data for E2'!$X$88),"0.00%",'O6 Source Data for E2'!AC$88/'O6 Source Data for E2'!$X$88)</f>
        <v>0</v>
      </c>
      <c r="I99" s="1427">
        <f>IF(ISERROR('O6 Source Data for E2'!AD$88/'O6 Source Data for E2'!$X$88),"0.00%",'O6 Source Data for E2'!AD$88/'O6 Source Data for E2'!$X$88)</f>
        <v>7.9575894510547498E-5</v>
      </c>
      <c r="J99" s="1427">
        <f>IF(ISERROR('O6 Source Data for E2'!AE$88/'O6 Source Data for E2'!$X$88),"0.00%",'O6 Source Data for E2'!AE$88/'O6 Source Data for E2'!$X$88)</f>
        <v>6.2249387949801969E-2</v>
      </c>
      <c r="K99" s="1427">
        <f>IF(ISERROR('O6 Source Data for E2'!AF$88/'O6 Source Data for E2'!$X$88),"0.00%",'O6 Source Data for E2'!AF$88/'O6 Source Data for E2'!$X$88)</f>
        <v>0</v>
      </c>
      <c r="L99" s="1427">
        <f>IF(ISERROR('O6 Source Data for E2'!AG$88/'O6 Source Data for E2'!$X$88),"0.00%",'O6 Source Data for E2'!AG$88/'O6 Source Data for E2'!$X$88)</f>
        <v>2.0689732572742349E-3</v>
      </c>
      <c r="M99" s="1427">
        <f>IF(ISERROR('O6 Source Data for E2'!AH$88/'O6 Source Data for E2'!$X$88),"0.00%",'O6 Source Data for E2'!AH$88/'O6 Source Data for E2'!$X$88)</f>
        <v>0</v>
      </c>
      <c r="N99" s="1427">
        <f>IF(ISERROR('O6 Source Data for E2'!AI$88/'O6 Source Data for E2'!$X$88),"0.00%",'O6 Source Data for E2'!AI$88/'O6 Source Data for E2'!$X$88)</f>
        <v>0</v>
      </c>
      <c r="O99" s="1427">
        <f>IF(ISERROR('O6 Source Data for E2'!AJ$88/'O6 Source Data for E2'!$X$88),"0.00%",'O6 Source Data for E2'!AJ$88/'O6 Source Data for E2'!$X$88)</f>
        <v>0</v>
      </c>
      <c r="P99" s="1427">
        <f>IF(ISERROR('O6 Source Data for E2'!AK$88/'O6 Source Data for E2'!$X$88),"0.00%",'O6 Source Data for E2'!AK$88/'O6 Source Data for E2'!$X$88)</f>
        <v>0</v>
      </c>
      <c r="Q99" s="1427">
        <f>IF(ISERROR('O6 Source Data for E2'!AL$88/'O6 Source Data for E2'!$X$88),"0.00%",'O6 Source Data for E2'!AL$88/'O6 Source Data for E2'!$X$88)</f>
        <v>0</v>
      </c>
      <c r="R99" s="1427">
        <f>IF(ISERROR('O6 Source Data for E2'!AM$88/'O6 Source Data for E2'!$X$88),"0.00%",'O6 Source Data for E2'!AM$88/'O6 Source Data for E2'!$X$88)</f>
        <v>0</v>
      </c>
      <c r="S99" s="1427">
        <f>IF(ISERROR('O6 Source Data for E2'!AN$88/'O6 Source Data for E2'!$X$88),"0.00%",'O6 Source Data for E2'!AN$88/'O6 Source Data for E2'!$X$88)</f>
        <v>0</v>
      </c>
      <c r="T99" s="1427">
        <f>IF(ISERROR('O6 Source Data for E2'!AO$88/'O6 Source Data for E2'!$X$88),"0.00%",'O6 Source Data for E2'!AO$88/'O6 Source Data for E2'!$X$88)</f>
        <v>0</v>
      </c>
      <c r="U99" s="1427">
        <f>IF(ISERROR('O6 Source Data for E2'!AP$88/'O6 Source Data for E2'!$X$88),"0.00%",'O6 Source Data for E2'!AP$88/'O6 Source Data for E2'!$X$88)</f>
        <v>0</v>
      </c>
      <c r="V99" s="1427">
        <f>IF(ISERROR('O6 Source Data for E2'!AQ$88/'O6 Source Data for E2'!$X$88),"0.00%",'O6 Source Data for E2'!AQ$88/'O6 Source Data for E2'!$X$88)</f>
        <v>0</v>
      </c>
      <c r="W99" s="1427">
        <f>IF(ISERROR('O6 Source Data for E2'!AR$88/'O6 Source Data for E2'!$X$88),"0.00%",'O6 Source Data for E2'!AR$88/'O6 Source Data for E2'!$X$88)</f>
        <v>0</v>
      </c>
    </row>
    <row r="100" spans="1:26" s="353" customFormat="1" ht="12.75" x14ac:dyDescent="0.2">
      <c r="A100" s="1445" t="s">
        <v>471</v>
      </c>
      <c r="B100" s="1446" t="s">
        <v>484</v>
      </c>
      <c r="C100" s="1447" t="str">
        <f t="shared" si="1"/>
        <v>-</v>
      </c>
      <c r="D100" s="1427" t="str">
        <f>IF(ISERROR('O6 Source Data for E2'!Y$39/'O6 Source Data for E2'!$X$39),"0.00%",'O6 Source Data for E2'!Y$39/'O6 Source Data for E2'!$X$39)</f>
        <v>0.00%</v>
      </c>
      <c r="E100" s="1427" t="str">
        <f>IF(ISERROR('O6 Source Data for E2'!Z$39/'O6 Source Data for E2'!$X$39),"0.00%",'O6 Source Data for E2'!Z$39/'O6 Source Data for E2'!$X$39)</f>
        <v>0.00%</v>
      </c>
      <c r="F100" s="1427" t="str">
        <f>IF(ISERROR('O6 Source Data for E2'!AA$39/'O6 Source Data for E2'!$X$39),"0.00%",'O6 Source Data for E2'!AA$39/'O6 Source Data for E2'!$X$39)</f>
        <v>0.00%</v>
      </c>
      <c r="G100" s="1427" t="str">
        <f>IF(ISERROR('O6 Source Data for E2'!AB$39/'O6 Source Data for E2'!$X$39),"0.00%",'O6 Source Data for E2'!AB$39/'O6 Source Data for E2'!$X$39)</f>
        <v>0.00%</v>
      </c>
      <c r="H100" s="1427" t="str">
        <f>IF(ISERROR('O6 Source Data for E2'!AC$39/'O6 Source Data for E2'!$X$39),"0.00%",'O6 Source Data for E2'!AC$39/'O6 Source Data for E2'!$X$39)</f>
        <v>0.00%</v>
      </c>
      <c r="I100" s="1427" t="str">
        <f>IF(ISERROR('O6 Source Data for E2'!AD$39/'O6 Source Data for E2'!$X$39),"0.00%",'O6 Source Data for E2'!AD$39/'O6 Source Data for E2'!$X$39)</f>
        <v>0.00%</v>
      </c>
      <c r="J100" s="1427" t="str">
        <f>IF(ISERROR('O6 Source Data for E2'!AE$39/'O6 Source Data for E2'!$X$39),"0.00%",'O6 Source Data for E2'!AE$39/'O6 Source Data for E2'!$X$39)</f>
        <v>0.00%</v>
      </c>
      <c r="K100" s="1427" t="str">
        <f>IF(ISERROR('O6 Source Data for E2'!AF$39/'O6 Source Data for E2'!$X$39),"0.00%",'O6 Source Data for E2'!AF$39/'O6 Source Data for E2'!$X$39)</f>
        <v>0.00%</v>
      </c>
      <c r="L100" s="1427" t="str">
        <f>IF(ISERROR('O6 Source Data for E2'!AG$39/'O6 Source Data for E2'!$X$39),"0.00%",'O6 Source Data for E2'!AG$39/'O6 Source Data for E2'!$X$39)</f>
        <v>0.00%</v>
      </c>
      <c r="M100" s="1427" t="str">
        <f>IF(ISERROR('O6 Source Data for E2'!AH$39/'O6 Source Data for E2'!$X$39),"0.00%",'O6 Source Data for E2'!AH$39/'O6 Source Data for E2'!$X$39)</f>
        <v>0.00%</v>
      </c>
      <c r="N100" s="1427" t="str">
        <f>IF(ISERROR('O6 Source Data for E2'!AI$39/'O6 Source Data for E2'!$X$39),"0.00%",'O6 Source Data for E2'!AI$39/'O6 Source Data for E2'!$X$39)</f>
        <v>0.00%</v>
      </c>
      <c r="O100" s="1427" t="str">
        <f>IF(ISERROR('O6 Source Data for E2'!AJ$39/'O6 Source Data for E2'!$X$39),"0.00%",'O6 Source Data for E2'!AJ$39/'O6 Source Data for E2'!$X$39)</f>
        <v>0.00%</v>
      </c>
      <c r="P100" s="1427" t="str">
        <f>IF(ISERROR('O6 Source Data for E2'!AK$39/'O6 Source Data for E2'!$X$39),"0.00%",'O6 Source Data for E2'!AK$39/'O6 Source Data for E2'!$X$39)</f>
        <v>0.00%</v>
      </c>
      <c r="Q100" s="1427" t="str">
        <f>IF(ISERROR('O6 Source Data for E2'!AL$39/'O6 Source Data for E2'!$X$39),"0.00%",'O6 Source Data for E2'!AL$39/'O6 Source Data for E2'!$X$39)</f>
        <v>0.00%</v>
      </c>
      <c r="R100" s="1427" t="str">
        <f>IF(ISERROR('O6 Source Data for E2'!AM$39/'O6 Source Data for E2'!$X$39),"0.00%",'O6 Source Data for E2'!AM$39/'O6 Source Data for E2'!$X$39)</f>
        <v>0.00%</v>
      </c>
      <c r="S100" s="1427" t="str">
        <f>IF(ISERROR('O6 Source Data for E2'!AN$39/'O6 Source Data for E2'!$X$39),"0.00%",'O6 Source Data for E2'!AN$39/'O6 Source Data for E2'!$X$39)</f>
        <v>0.00%</v>
      </c>
      <c r="T100" s="1427" t="str">
        <f>IF(ISERROR('O6 Source Data for E2'!AO$39/'O6 Source Data for E2'!$X$39),"0.00%",'O6 Source Data for E2'!AO$39/'O6 Source Data for E2'!$X$39)</f>
        <v>0.00%</v>
      </c>
      <c r="U100" s="1427" t="str">
        <f>IF(ISERROR('O6 Source Data for E2'!AP$39/'O6 Source Data for E2'!$X$39),"0.00%",'O6 Source Data for E2'!AP$39/'O6 Source Data for E2'!$X$39)</f>
        <v>0.00%</v>
      </c>
      <c r="V100" s="1427" t="str">
        <f>IF(ISERROR('O6 Source Data for E2'!AQ$39/'O6 Source Data for E2'!$X$39),"0.00%",'O6 Source Data for E2'!AQ$39/'O6 Source Data for E2'!$X$39)</f>
        <v>0.00%</v>
      </c>
      <c r="W100" s="1427" t="str">
        <f>IF(ISERROR('O6 Source Data for E2'!AR$39/'O6 Source Data for E2'!$X$39),"0.00%",'O6 Source Data for E2'!AR$39/'O6 Source Data for E2'!$X$39)</f>
        <v>0.00%</v>
      </c>
      <c r="X100" s="1448"/>
      <c r="Y100" s="1448"/>
      <c r="Z100" s="1448"/>
    </row>
    <row r="101" spans="1:26" s="353" customFormat="1" ht="12.75" x14ac:dyDescent="0.2">
      <c r="A101" s="1445" t="s">
        <v>472</v>
      </c>
      <c r="B101" s="1446" t="s">
        <v>485</v>
      </c>
      <c r="C101" s="1447" t="str">
        <f t="shared" si="1"/>
        <v>-</v>
      </c>
      <c r="D101" s="1427" t="str">
        <f>IF(ISERROR('O6 Source Data for E2'!Y$45/'O6 Source Data for E2'!$X$45),"0.00%",'O6 Source Data for E2'!Y$45/'O6 Source Data for E2'!$X$45)</f>
        <v>0.00%</v>
      </c>
      <c r="E101" s="1427" t="str">
        <f>IF(ISERROR('O6 Source Data for E2'!Z$45/'O6 Source Data for E2'!$X$45),"0.00%",'O6 Source Data for E2'!Z$45/'O6 Source Data for E2'!$X$45)</f>
        <v>0.00%</v>
      </c>
      <c r="F101" s="1427" t="str">
        <f>IF(ISERROR('O6 Source Data for E2'!AA$45/'O6 Source Data for E2'!$X$45),"0.00%",'O6 Source Data for E2'!AA$45/'O6 Source Data for E2'!$X$45)</f>
        <v>0.00%</v>
      </c>
      <c r="G101" s="1427" t="str">
        <f>IF(ISERROR('O6 Source Data for E2'!AB$45/'O6 Source Data for E2'!$X$45),"0.00%",'O6 Source Data for E2'!AB$45/'O6 Source Data for E2'!$X$45)</f>
        <v>0.00%</v>
      </c>
      <c r="H101" s="1427" t="str">
        <f>IF(ISERROR('O6 Source Data for E2'!AC$45/'O6 Source Data for E2'!$X$45),"0.00%",'O6 Source Data for E2'!AC$45/'O6 Source Data for E2'!$X$45)</f>
        <v>0.00%</v>
      </c>
      <c r="I101" s="1427" t="str">
        <f>IF(ISERROR('O6 Source Data for E2'!AD$45/'O6 Source Data for E2'!$X$45),"0.00%",'O6 Source Data for E2'!AD$45/'O6 Source Data for E2'!$X$45)</f>
        <v>0.00%</v>
      </c>
      <c r="J101" s="1427" t="str">
        <f>IF(ISERROR('O6 Source Data for E2'!AE$45/'O6 Source Data for E2'!$X$45),"0.00%",'O6 Source Data for E2'!AE$45/'O6 Source Data for E2'!$X$45)</f>
        <v>0.00%</v>
      </c>
      <c r="K101" s="1427" t="str">
        <f>IF(ISERROR('O6 Source Data for E2'!AF$45/'O6 Source Data for E2'!$X$45),"0.00%",'O6 Source Data for E2'!AF$45/'O6 Source Data for E2'!$X$45)</f>
        <v>0.00%</v>
      </c>
      <c r="L101" s="1427" t="str">
        <f>IF(ISERROR('O6 Source Data for E2'!AG$45/'O6 Source Data for E2'!$X$45),"0.00%",'O6 Source Data for E2'!AG$45/'O6 Source Data for E2'!$X$45)</f>
        <v>0.00%</v>
      </c>
      <c r="M101" s="1427" t="str">
        <f>IF(ISERROR('O6 Source Data for E2'!AH$45/'O6 Source Data for E2'!$X$45),"0.00%",'O6 Source Data for E2'!AH$45/'O6 Source Data for E2'!$X$45)</f>
        <v>0.00%</v>
      </c>
      <c r="N101" s="1427" t="str">
        <f>IF(ISERROR('O6 Source Data for E2'!AI$45/'O6 Source Data for E2'!$X$45),"0.00%",'O6 Source Data for E2'!AI$45/'O6 Source Data for E2'!$X$45)</f>
        <v>0.00%</v>
      </c>
      <c r="O101" s="1427" t="str">
        <f>IF(ISERROR('O6 Source Data for E2'!AJ$45/'O6 Source Data for E2'!$X$45),"0.00%",'O6 Source Data for E2'!AJ$45/'O6 Source Data for E2'!$X$45)</f>
        <v>0.00%</v>
      </c>
      <c r="P101" s="1427" t="str">
        <f>IF(ISERROR('O6 Source Data for E2'!AK$45/'O6 Source Data for E2'!$X$45),"0.00%",'O6 Source Data for E2'!AK$45/'O6 Source Data for E2'!$X$45)</f>
        <v>0.00%</v>
      </c>
      <c r="Q101" s="1427" t="str">
        <f>IF(ISERROR('O6 Source Data for E2'!AL$45/'O6 Source Data for E2'!$X$45),"0.00%",'O6 Source Data for E2'!AL$45/'O6 Source Data for E2'!$X$45)</f>
        <v>0.00%</v>
      </c>
      <c r="R101" s="1427" t="str">
        <f>IF(ISERROR('O6 Source Data for E2'!AM$45/'O6 Source Data for E2'!$X$45),"0.00%",'O6 Source Data for E2'!AM$45/'O6 Source Data for E2'!$X$45)</f>
        <v>0.00%</v>
      </c>
      <c r="S101" s="1427" t="str">
        <f>IF(ISERROR('O6 Source Data for E2'!AN$45/'O6 Source Data for E2'!$X$45),"0.00%",'O6 Source Data for E2'!AN$45/'O6 Source Data for E2'!$X$45)</f>
        <v>0.00%</v>
      </c>
      <c r="T101" s="1427" t="str">
        <f>IF(ISERROR('O6 Source Data for E2'!AO$45/'O6 Source Data for E2'!$X$45),"0.00%",'O6 Source Data for E2'!AO$45/'O6 Source Data for E2'!$X$45)</f>
        <v>0.00%</v>
      </c>
      <c r="U101" s="1427" t="str">
        <f>IF(ISERROR('O6 Source Data for E2'!AP$45/'O6 Source Data for E2'!$X$45),"0.00%",'O6 Source Data for E2'!AP$45/'O6 Source Data for E2'!$X$45)</f>
        <v>0.00%</v>
      </c>
      <c r="V101" s="1427" t="str">
        <f>IF(ISERROR('O6 Source Data for E2'!AQ$45/'O6 Source Data for E2'!$X$45),"0.00%",'O6 Source Data for E2'!AQ$45/'O6 Source Data for E2'!$X$45)</f>
        <v>0.00%</v>
      </c>
      <c r="W101" s="1427" t="str">
        <f>IF(ISERROR('O6 Source Data for E2'!AR$45/'O6 Source Data for E2'!$X$45),"0.00%",'O6 Source Data for E2'!AR$45/'O6 Source Data for E2'!$X$45)</f>
        <v>0.00%</v>
      </c>
      <c r="X101" s="1448"/>
      <c r="Y101" s="1448"/>
      <c r="Z101" s="1448"/>
    </row>
    <row r="102" spans="1:26" s="353" customFormat="1" ht="12.75" x14ac:dyDescent="0.2">
      <c r="A102" s="1445" t="s">
        <v>473</v>
      </c>
      <c r="B102" s="1446" t="s">
        <v>486</v>
      </c>
      <c r="C102" s="1447" t="str">
        <f t="shared" si="1"/>
        <v>-</v>
      </c>
      <c r="D102" s="1427" t="str">
        <f>IF(ISERROR('O6 Source Data for E2'!Y$50/'O6 Source Data for E2'!$X$50),"0.00%",'O6 Source Data for E2'!Y$50/'O6 Source Data for E2'!$X$50)</f>
        <v>0.00%</v>
      </c>
      <c r="E102" s="1427" t="str">
        <f>IF(ISERROR('O6 Source Data for E2'!Z$50/'O6 Source Data for E2'!$X$50),"0.00%",'O6 Source Data for E2'!Z$50/'O6 Source Data for E2'!$X$50)</f>
        <v>0.00%</v>
      </c>
      <c r="F102" s="1427" t="str">
        <f>IF(ISERROR('O6 Source Data for E2'!AA$50/'O6 Source Data for E2'!$X$50),"0.00%",'O6 Source Data for E2'!AA$50/'O6 Source Data for E2'!$X$50)</f>
        <v>0.00%</v>
      </c>
      <c r="G102" s="1427" t="str">
        <f>IF(ISERROR('O6 Source Data for E2'!AB$50/'O6 Source Data for E2'!$X$50),"0.00%",'O6 Source Data for E2'!AB$50/'O6 Source Data for E2'!$X$50)</f>
        <v>0.00%</v>
      </c>
      <c r="H102" s="1427" t="str">
        <f>IF(ISERROR('O6 Source Data for E2'!AC$50/'O6 Source Data for E2'!$X$50),"0.00%",'O6 Source Data for E2'!AC$50/'O6 Source Data for E2'!$X$50)</f>
        <v>0.00%</v>
      </c>
      <c r="I102" s="1427" t="str">
        <f>IF(ISERROR('O6 Source Data for E2'!AD$50/'O6 Source Data for E2'!$X$50),"0.00%",'O6 Source Data for E2'!AD$50/'O6 Source Data for E2'!$X$50)</f>
        <v>0.00%</v>
      </c>
      <c r="J102" s="1427" t="str">
        <f>IF(ISERROR('O6 Source Data for E2'!AE$50/'O6 Source Data for E2'!$X$50),"0.00%",'O6 Source Data for E2'!AE$50/'O6 Source Data for E2'!$X$50)</f>
        <v>0.00%</v>
      </c>
      <c r="K102" s="1427" t="str">
        <f>IF(ISERROR('O6 Source Data for E2'!AF$50/'O6 Source Data for E2'!$X$50),"0.00%",'O6 Source Data for E2'!AF$50/'O6 Source Data for E2'!$X$50)</f>
        <v>0.00%</v>
      </c>
      <c r="L102" s="1427" t="str">
        <f>IF(ISERROR('O6 Source Data for E2'!AG$50/'O6 Source Data for E2'!$X$50),"0.00%",'O6 Source Data for E2'!AG$50/'O6 Source Data for E2'!$X$50)</f>
        <v>0.00%</v>
      </c>
      <c r="M102" s="1427" t="str">
        <f>IF(ISERROR('O6 Source Data for E2'!AH$50/'O6 Source Data for E2'!$X$50),"0.00%",'O6 Source Data for E2'!AH$50/'O6 Source Data for E2'!$X$50)</f>
        <v>0.00%</v>
      </c>
      <c r="N102" s="1427" t="str">
        <f>IF(ISERROR('O6 Source Data for E2'!AI$50/'O6 Source Data for E2'!$X$50),"0.00%",'O6 Source Data for E2'!AI$50/'O6 Source Data for E2'!$X$50)</f>
        <v>0.00%</v>
      </c>
      <c r="O102" s="1427" t="str">
        <f>IF(ISERROR('O6 Source Data for E2'!AJ$50/'O6 Source Data for E2'!$X$50),"0.00%",'O6 Source Data for E2'!AJ$50/'O6 Source Data for E2'!$X$50)</f>
        <v>0.00%</v>
      </c>
      <c r="P102" s="1427" t="str">
        <f>IF(ISERROR('O6 Source Data for E2'!AK$50/'O6 Source Data for E2'!$X$50),"0.00%",'O6 Source Data for E2'!AK$50/'O6 Source Data for E2'!$X$50)</f>
        <v>0.00%</v>
      </c>
      <c r="Q102" s="1427" t="str">
        <f>IF(ISERROR('O6 Source Data for E2'!AL$50/'O6 Source Data for E2'!$X$50),"0.00%",'O6 Source Data for E2'!AL$50/'O6 Source Data for E2'!$X$50)</f>
        <v>0.00%</v>
      </c>
      <c r="R102" s="1427" t="str">
        <f>IF(ISERROR('O6 Source Data for E2'!AM$50/'O6 Source Data for E2'!$X$50),"0.00%",'O6 Source Data for E2'!AM$50/'O6 Source Data for E2'!$X$50)</f>
        <v>0.00%</v>
      </c>
      <c r="S102" s="1427" t="str">
        <f>IF(ISERROR('O6 Source Data for E2'!AN$50/'O6 Source Data for E2'!$X$50),"0.00%",'O6 Source Data for E2'!AN$50/'O6 Source Data for E2'!$X$50)</f>
        <v>0.00%</v>
      </c>
      <c r="T102" s="1427" t="str">
        <f>IF(ISERROR('O6 Source Data for E2'!AO$50/'O6 Source Data for E2'!$X$50),"0.00%",'O6 Source Data for E2'!AO$50/'O6 Source Data for E2'!$X$50)</f>
        <v>0.00%</v>
      </c>
      <c r="U102" s="1427" t="str">
        <f>IF(ISERROR('O6 Source Data for E2'!AP$50/'O6 Source Data for E2'!$X$50),"0.00%",'O6 Source Data for E2'!AP$50/'O6 Source Data for E2'!$X$50)</f>
        <v>0.00%</v>
      </c>
      <c r="V102" s="1427" t="str">
        <f>IF(ISERROR('O6 Source Data for E2'!AQ$50/'O6 Source Data for E2'!$X$50),"0.00%",'O6 Source Data for E2'!AQ$50/'O6 Source Data for E2'!$X$50)</f>
        <v>0.00%</v>
      </c>
      <c r="W102" s="1427" t="str">
        <f>IF(ISERROR('O6 Source Data for E2'!AR$50/'O6 Source Data for E2'!$X$50),"0.00%",'O6 Source Data for E2'!AR$50/'O6 Source Data for E2'!$X$50)</f>
        <v>0.00%</v>
      </c>
      <c r="X102" s="1448"/>
      <c r="Y102" s="1448"/>
      <c r="Z102" s="1448"/>
    </row>
    <row r="103" spans="1:26" s="353" customFormat="1" ht="25.5" x14ac:dyDescent="0.2">
      <c r="A103" s="1445" t="s">
        <v>474</v>
      </c>
      <c r="B103" s="1446" t="s">
        <v>487</v>
      </c>
      <c r="C103" s="1447" t="str">
        <f t="shared" si="1"/>
        <v>-</v>
      </c>
      <c r="D103" s="1427" t="str">
        <f>IF(ISERROR('O6 Source Data for E2'!Y$52/'O6 Source Data for E2'!$X$52),"0.00%",'O6 Source Data for E2'!Y$52/'O6 Source Data for E2'!$X$52)</f>
        <v>0.00%</v>
      </c>
      <c r="E103" s="1427" t="str">
        <f>IF(ISERROR('O6 Source Data for E2'!Z$52/'O6 Source Data for E2'!$X$52),"0.00%",'O6 Source Data for E2'!Z$52/'O6 Source Data for E2'!$X$52)</f>
        <v>0.00%</v>
      </c>
      <c r="F103" s="1427" t="str">
        <f>IF(ISERROR('O6 Source Data for E2'!AA$52/'O6 Source Data for E2'!$X$52),"0.00%",'O6 Source Data for E2'!AA$52/'O6 Source Data for E2'!$X$52)</f>
        <v>0.00%</v>
      </c>
      <c r="G103" s="1427" t="str">
        <f>IF(ISERROR('O6 Source Data for E2'!AB$52/'O6 Source Data for E2'!$X$52),"0.00%",'O6 Source Data for E2'!AB$52/'O6 Source Data for E2'!$X$52)</f>
        <v>0.00%</v>
      </c>
      <c r="H103" s="1427" t="str">
        <f>IF(ISERROR('O6 Source Data for E2'!AC$52/'O6 Source Data for E2'!$X$52),"0.00%",'O6 Source Data for E2'!AC$52/'O6 Source Data for E2'!$X$52)</f>
        <v>0.00%</v>
      </c>
      <c r="I103" s="1427" t="str">
        <f>IF(ISERROR('O6 Source Data for E2'!AD$52/'O6 Source Data for E2'!$X$52),"0.00%",'O6 Source Data for E2'!AD$52/'O6 Source Data for E2'!$X$52)</f>
        <v>0.00%</v>
      </c>
      <c r="J103" s="1427" t="str">
        <f>IF(ISERROR('O6 Source Data for E2'!AE$52/'O6 Source Data for E2'!$X$52),"0.00%",'O6 Source Data for E2'!AE$52/'O6 Source Data for E2'!$X$52)</f>
        <v>0.00%</v>
      </c>
      <c r="K103" s="1427" t="str">
        <f>IF(ISERROR('O6 Source Data for E2'!AF$52/'O6 Source Data for E2'!$X$52),"0.00%",'O6 Source Data for E2'!AF$52/'O6 Source Data for E2'!$X$52)</f>
        <v>0.00%</v>
      </c>
      <c r="L103" s="1427" t="str">
        <f>IF(ISERROR('O6 Source Data for E2'!AG$52/'O6 Source Data for E2'!$X$52),"0.00%",'O6 Source Data for E2'!AG$52/'O6 Source Data for E2'!$X$52)</f>
        <v>0.00%</v>
      </c>
      <c r="M103" s="1427" t="str">
        <f>IF(ISERROR('O6 Source Data for E2'!AH$52/'O6 Source Data for E2'!$X$52),"0.00%",'O6 Source Data for E2'!AH$52/'O6 Source Data for E2'!$X$52)</f>
        <v>0.00%</v>
      </c>
      <c r="N103" s="1427" t="str">
        <f>IF(ISERROR('O6 Source Data for E2'!AI$52/'O6 Source Data for E2'!$X$52),"0.00%",'O6 Source Data for E2'!AI$52/'O6 Source Data for E2'!$X$52)</f>
        <v>0.00%</v>
      </c>
      <c r="O103" s="1427" t="str">
        <f>IF(ISERROR('O6 Source Data for E2'!AJ$52/'O6 Source Data for E2'!$X$52),"0.00%",'O6 Source Data for E2'!AJ$52/'O6 Source Data for E2'!$X$52)</f>
        <v>0.00%</v>
      </c>
      <c r="P103" s="1427" t="str">
        <f>IF(ISERROR('O6 Source Data for E2'!AK$52/'O6 Source Data for E2'!$X$52),"0.00%",'O6 Source Data for E2'!AK$52/'O6 Source Data for E2'!$X$52)</f>
        <v>0.00%</v>
      </c>
      <c r="Q103" s="1427" t="str">
        <f>IF(ISERROR('O6 Source Data for E2'!AL$52/'O6 Source Data for E2'!$X$52),"0.00%",'O6 Source Data for E2'!AL$52/'O6 Source Data for E2'!$X$52)</f>
        <v>0.00%</v>
      </c>
      <c r="R103" s="1427" t="str">
        <f>IF(ISERROR('O6 Source Data for E2'!AM$52/'O6 Source Data for E2'!$X$52),"0.00%",'O6 Source Data for E2'!AM$52/'O6 Source Data for E2'!$X$52)</f>
        <v>0.00%</v>
      </c>
      <c r="S103" s="1427" t="str">
        <f>IF(ISERROR('O6 Source Data for E2'!AN$52/'O6 Source Data for E2'!$X$52),"0.00%",'O6 Source Data for E2'!AN$52/'O6 Source Data for E2'!$X$52)</f>
        <v>0.00%</v>
      </c>
      <c r="T103" s="1427" t="str">
        <f>IF(ISERROR('O6 Source Data for E2'!AO$52/'O6 Source Data for E2'!$X$52),"0.00%",'O6 Source Data for E2'!AO$52/'O6 Source Data for E2'!$X$52)</f>
        <v>0.00%</v>
      </c>
      <c r="U103" s="1427" t="str">
        <f>IF(ISERROR('O6 Source Data for E2'!AP$52/'O6 Source Data for E2'!$X$52),"0.00%",'O6 Source Data for E2'!AP$52/'O6 Source Data for E2'!$X$52)</f>
        <v>0.00%</v>
      </c>
      <c r="V103" s="1427" t="str">
        <f>IF(ISERROR('O6 Source Data for E2'!AQ$52/'O6 Source Data for E2'!$X$52),"0.00%",'O6 Source Data for E2'!AQ$52/'O6 Source Data for E2'!$X$52)</f>
        <v>0.00%</v>
      </c>
      <c r="W103" s="1427" t="str">
        <f>IF(ISERROR('O6 Source Data for E2'!AR$52/'O6 Source Data for E2'!$X$52),"0.00%",'O6 Source Data for E2'!AR$52/'O6 Source Data for E2'!$X$52)</f>
        <v>0.00%</v>
      </c>
      <c r="X103" s="1448"/>
      <c r="Y103" s="1448"/>
      <c r="Z103" s="1448"/>
    </row>
    <row r="104" spans="1:26" s="353" customFormat="1" ht="12.75" x14ac:dyDescent="0.2">
      <c r="A104" s="1445" t="s">
        <v>475</v>
      </c>
      <c r="B104" s="1446" t="s">
        <v>488</v>
      </c>
      <c r="C104" s="1447">
        <f t="shared" si="1"/>
        <v>1</v>
      </c>
      <c r="D104" s="1427">
        <f>IF(ISERROR('O6 Source Data for E2'!Y$61/'O6 Source Data for E2'!$X$61),"0.00%",'O6 Source Data for E2'!Y$61/'O6 Source Data for E2'!$X$61)</f>
        <v>0.79523551248289759</v>
      </c>
      <c r="E104" s="1427">
        <f>IF(ISERROR('O6 Source Data for E2'!Z$61/'O6 Source Data for E2'!$X$61),"0.00%",'O6 Source Data for E2'!Z$61/'O6 Source Data for E2'!$X$61)</f>
        <v>0.13087486520773242</v>
      </c>
      <c r="F104" s="1427">
        <f>IF(ISERROR('O6 Source Data for E2'!AA$61/'O6 Source Data for E2'!$X$61),"0.00%",'O6 Source Data for E2'!AA$61/'O6 Source Data for E2'!$X$61)</f>
        <v>1.2778589323388533E-2</v>
      </c>
      <c r="G104" s="1427">
        <f>IF(ISERROR('O6 Source Data for E2'!AB$61/'O6 Source Data for E2'!$X$61),"0.00%",'O6 Source Data for E2'!AB$61/'O6 Source Data for E2'!$X$61)</f>
        <v>0</v>
      </c>
      <c r="H104" s="1427">
        <f>IF(ISERROR('O6 Source Data for E2'!AC$61/'O6 Source Data for E2'!$X$61),"0.00%",'O6 Source Data for E2'!AC$61/'O6 Source Data for E2'!$X$61)</f>
        <v>0</v>
      </c>
      <c r="I104" s="1427">
        <f>IF(ISERROR('O6 Source Data for E2'!AD$61/'O6 Source Data for E2'!$X$61),"0.00%",'O6 Source Data for E2'!AD$61/'O6 Source Data for E2'!$X$61)</f>
        <v>9.7546483384645277E-5</v>
      </c>
      <c r="J104" s="1427">
        <f>IF(ISERROR('O6 Source Data for E2'!AE$61/'O6 Source Data for E2'!$X$61),"0.00%",'O6 Source Data for E2'!AE$61/'O6 Source Data for E2'!$X$61)</f>
        <v>5.8477277934596089E-2</v>
      </c>
      <c r="K104" s="1427">
        <f>IF(ISERROR('O6 Source Data for E2'!AF$61/'O6 Source Data for E2'!$X$61),"0.00%",'O6 Source Data for E2'!AF$61/'O6 Source Data for E2'!$X$61)</f>
        <v>0</v>
      </c>
      <c r="L104" s="1427">
        <f>IF(ISERROR('O6 Source Data for E2'!AG$61/'O6 Source Data for E2'!$X$61),"0.00%",'O6 Source Data for E2'!AG$61/'O6 Source Data for E2'!$X$61)</f>
        <v>2.5362085680007769E-3</v>
      </c>
      <c r="M104" s="1427">
        <f>IF(ISERROR('O6 Source Data for E2'!AH$61/'O6 Source Data for E2'!$X$61),"0.00%",'O6 Source Data for E2'!AH$61/'O6 Source Data for E2'!$X$61)</f>
        <v>0</v>
      </c>
      <c r="N104" s="1427">
        <f>IF(ISERROR('O6 Source Data for E2'!AI$61/'O6 Source Data for E2'!$X$61),"0.00%",'O6 Source Data for E2'!AI$61/'O6 Source Data for E2'!$X$61)</f>
        <v>0</v>
      </c>
      <c r="O104" s="1427">
        <f>IF(ISERROR('O6 Source Data for E2'!AJ$61/'O6 Source Data for E2'!$X$61),"0.00%",'O6 Source Data for E2'!AJ$61/'O6 Source Data for E2'!$X$61)</f>
        <v>0</v>
      </c>
      <c r="P104" s="1427">
        <f>IF(ISERROR('O6 Source Data for E2'!AK$61/'O6 Source Data for E2'!$X$61),"0.00%",'O6 Source Data for E2'!AK$61/'O6 Source Data for E2'!$X$61)</f>
        <v>0</v>
      </c>
      <c r="Q104" s="1427">
        <f>IF(ISERROR('O6 Source Data for E2'!AL$61/'O6 Source Data for E2'!$X$61),"0.00%",'O6 Source Data for E2'!AL$61/'O6 Source Data for E2'!$X$61)</f>
        <v>0</v>
      </c>
      <c r="R104" s="1427">
        <f>IF(ISERROR('O6 Source Data for E2'!AM$61/'O6 Source Data for E2'!$X$61),"0.00%",'O6 Source Data for E2'!AM$61/'O6 Source Data for E2'!$X$61)</f>
        <v>0</v>
      </c>
      <c r="S104" s="1427">
        <f>IF(ISERROR('O6 Source Data for E2'!AN$61/'O6 Source Data for E2'!$X$61),"0.00%",'O6 Source Data for E2'!AN$61/'O6 Source Data for E2'!$X$61)</f>
        <v>0</v>
      </c>
      <c r="T104" s="1427">
        <f>IF(ISERROR('O6 Source Data for E2'!AO$61/'O6 Source Data for E2'!$X$61),"0.00%",'O6 Source Data for E2'!AO$61/'O6 Source Data for E2'!$X$61)</f>
        <v>0</v>
      </c>
      <c r="U104" s="1427">
        <f>IF(ISERROR('O6 Source Data for E2'!AP$61/'O6 Source Data for E2'!$X$61),"0.00%",'O6 Source Data for E2'!AP$61/'O6 Source Data for E2'!$X$61)</f>
        <v>0</v>
      </c>
      <c r="V104" s="1427">
        <f>IF(ISERROR('O6 Source Data for E2'!AQ$61/'O6 Source Data for E2'!$X$61),"0.00%",'O6 Source Data for E2'!AQ$61/'O6 Source Data for E2'!$X$61)</f>
        <v>0</v>
      </c>
      <c r="W104" s="1427">
        <f>IF(ISERROR('O6 Source Data for E2'!AR$61/'O6 Source Data for E2'!$X$61),"0.00%",'O6 Source Data for E2'!AR$61/'O6 Source Data for E2'!$X$61)</f>
        <v>0</v>
      </c>
      <c r="X104" s="1448"/>
      <c r="Y104" s="1448"/>
      <c r="Z104" s="1448"/>
    </row>
    <row r="105" spans="1:26" s="353" customFormat="1" ht="12.75" x14ac:dyDescent="0.2">
      <c r="A105" s="1445" t="s">
        <v>476</v>
      </c>
      <c r="B105" s="1446" t="s">
        <v>489</v>
      </c>
      <c r="C105" s="1447">
        <f t="shared" si="1"/>
        <v>1</v>
      </c>
      <c r="D105" s="1427">
        <f>IF(ISERROR('O6 Source Data for E2'!Y$66/'O6 Source Data for E2'!$X$66),"0.00%",'O6 Source Data for E2'!Y$66/'O6 Source Data for E2'!$X$66)</f>
        <v>0.7714942917002211</v>
      </c>
      <c r="E105" s="1427">
        <f>IF(ISERROR('O6 Source Data for E2'!Z$66/'O6 Source Data for E2'!$X$66),"0.00%",'O6 Source Data for E2'!Z$66/'O6 Source Data for E2'!$X$66)</f>
        <v>0.12696768422671878</v>
      </c>
      <c r="F105" s="1427">
        <f>IF(ISERROR('O6 Source Data for E2'!AA$66/'O6 Source Data for E2'!$X$66),"0.00%",'O6 Source Data for E2'!AA$66/'O6 Source Data for E2'!$X$66)</f>
        <v>1.2397093143130556E-2</v>
      </c>
      <c r="G105" s="1427">
        <f>IF(ISERROR('O6 Source Data for E2'!AB$66/'O6 Source Data for E2'!$X$66),"0.00%",'O6 Source Data for E2'!AB$66/'O6 Source Data for E2'!$X$66)</f>
        <v>0</v>
      </c>
      <c r="H105" s="1427">
        <f>IF(ISERROR('O6 Source Data for E2'!AC$66/'O6 Source Data for E2'!$X$66),"0.00%",'O6 Source Data for E2'!AC$66/'O6 Source Data for E2'!$X$66)</f>
        <v>0</v>
      </c>
      <c r="I105" s="1427">
        <f>IF(ISERROR('O6 Source Data for E2'!AD$66/'O6 Source Data for E2'!$X$66),"0.00%",'O6 Source Data for E2'!AD$66/'O6 Source Data for E2'!$X$66)</f>
        <v>9.4634298802523322E-5</v>
      </c>
      <c r="J105" s="1427">
        <f>IF(ISERROR('O6 Source Data for E2'!AE$66/'O6 Source Data for E2'!$X$66),"0.00%",'O6 Source Data for E2'!AE$66/'O6 Source Data for E2'!$X$66)</f>
        <v>8.6585804862261487E-2</v>
      </c>
      <c r="K105" s="1427">
        <f>IF(ISERROR('O6 Source Data for E2'!AF$66/'O6 Source Data for E2'!$X$66),"0.00%",'O6 Source Data for E2'!AF$66/'O6 Source Data for E2'!$X$66)</f>
        <v>0</v>
      </c>
      <c r="L105" s="1427">
        <f>IF(ISERROR('O6 Source Data for E2'!AG$66/'O6 Source Data for E2'!$X$66),"0.00%",'O6 Source Data for E2'!AG$66/'O6 Source Data for E2'!$X$66)</f>
        <v>2.4604917688656066E-3</v>
      </c>
      <c r="M105" s="1427">
        <f>IF(ISERROR('O6 Source Data for E2'!AH$66/'O6 Source Data for E2'!$X$66),"0.00%",'O6 Source Data for E2'!AH$66/'O6 Source Data for E2'!$X$66)</f>
        <v>0</v>
      </c>
      <c r="N105" s="1427">
        <f>IF(ISERROR('O6 Source Data for E2'!AI$66/'O6 Source Data for E2'!$X$66),"0.00%",'O6 Source Data for E2'!AI$66/'O6 Source Data for E2'!$X$66)</f>
        <v>0</v>
      </c>
      <c r="O105" s="1427">
        <f>IF(ISERROR('O6 Source Data for E2'!AJ$66/'O6 Source Data for E2'!$X$66),"0.00%",'O6 Source Data for E2'!AJ$66/'O6 Source Data for E2'!$X$66)</f>
        <v>0</v>
      </c>
      <c r="P105" s="1427">
        <f>IF(ISERROR('O6 Source Data for E2'!AK$66/'O6 Source Data for E2'!$X$66),"0.00%",'O6 Source Data for E2'!AK$66/'O6 Source Data for E2'!$X$66)</f>
        <v>0</v>
      </c>
      <c r="Q105" s="1427">
        <f>IF(ISERROR('O6 Source Data for E2'!AL$66/'O6 Source Data for E2'!$X$66),"0.00%",'O6 Source Data for E2'!AL$66/'O6 Source Data for E2'!$X$66)</f>
        <v>0</v>
      </c>
      <c r="R105" s="1427">
        <f>IF(ISERROR('O6 Source Data for E2'!AM$66/'O6 Source Data for E2'!$X$66),"0.00%",'O6 Source Data for E2'!AM$66/'O6 Source Data for E2'!$X$66)</f>
        <v>0</v>
      </c>
      <c r="S105" s="1427">
        <f>IF(ISERROR('O6 Source Data for E2'!AN$66/'O6 Source Data for E2'!$X$66),"0.00%",'O6 Source Data for E2'!AN$66/'O6 Source Data for E2'!$X$66)</f>
        <v>0</v>
      </c>
      <c r="T105" s="1427">
        <f>IF(ISERROR('O6 Source Data for E2'!AO$66/'O6 Source Data for E2'!$X$66),"0.00%",'O6 Source Data for E2'!AO$66/'O6 Source Data for E2'!$X$66)</f>
        <v>0</v>
      </c>
      <c r="U105" s="1427">
        <f>IF(ISERROR('O6 Source Data for E2'!AP$66/'O6 Source Data for E2'!$X$66),"0.00%",'O6 Source Data for E2'!AP$66/'O6 Source Data for E2'!$X$66)</f>
        <v>0</v>
      </c>
      <c r="V105" s="1427">
        <f>IF(ISERROR('O6 Source Data for E2'!AQ$66/'O6 Source Data for E2'!$X$66),"0.00%",'O6 Source Data for E2'!AQ$66/'O6 Source Data for E2'!$X$66)</f>
        <v>0</v>
      </c>
      <c r="W105" s="1427">
        <f>IF(ISERROR('O6 Source Data for E2'!AR$66/'O6 Source Data for E2'!$X$66),"0.00%",'O6 Source Data for E2'!AR$66/'O6 Source Data for E2'!$X$66)</f>
        <v>0</v>
      </c>
      <c r="X105" s="1448"/>
      <c r="Y105" s="1448"/>
      <c r="Z105" s="1448"/>
    </row>
    <row r="106" spans="1:26" s="353" customFormat="1" ht="25.5" x14ac:dyDescent="0.2">
      <c r="A106" s="1445" t="s">
        <v>477</v>
      </c>
      <c r="B106" s="1446" t="s">
        <v>496</v>
      </c>
      <c r="C106" s="1447">
        <f t="shared" si="1"/>
        <v>1</v>
      </c>
      <c r="D106" s="1427">
        <f>IF(ISERROR('O6 Source Data for E2'!Y$68/'O6 Source Data for E2'!$X$68),"0.00%",'O6 Source Data for E2'!Y$68/'O6 Source Data for E2'!$X$68)</f>
        <v>0.78248861549989424</v>
      </c>
      <c r="E106" s="1427">
        <f>IF(ISERROR('O6 Source Data for E2'!Z$68/'O6 Source Data for E2'!$X$68),"0.00%",'O6 Source Data for E2'!Z$68/'O6 Source Data for E2'!$X$68)</f>
        <v>0.12877706097454519</v>
      </c>
      <c r="F106" s="1427">
        <f>IF(ISERROR('O6 Source Data for E2'!AA$68/'O6 Source Data for E2'!$X$68),"0.00%",'O6 Source Data for E2'!AA$68/'O6 Source Data for E2'!$X$68)</f>
        <v>1.2573760239253731E-2</v>
      </c>
      <c r="G106" s="1427">
        <f>IF(ISERROR('O6 Source Data for E2'!AB$68/'O6 Source Data for E2'!$X$68),"0.00%",'O6 Source Data for E2'!AB$68/'O6 Source Data for E2'!$X$68)</f>
        <v>0</v>
      </c>
      <c r="H106" s="1427">
        <f>IF(ISERROR('O6 Source Data for E2'!AC$68/'O6 Source Data for E2'!$X$68),"0.00%",'O6 Source Data for E2'!AC$68/'O6 Source Data for E2'!$X$68)</f>
        <v>0</v>
      </c>
      <c r="I106" s="1427">
        <f>IF(ISERROR('O6 Source Data for E2'!AD$68/'O6 Source Data for E2'!$X$68),"0.00%",'O6 Source Data for E2'!AD$68/'O6 Source Data for E2'!$X$68)</f>
        <v>9.598290258972314E-5</v>
      </c>
      <c r="J106" s="1427">
        <f>IF(ISERROR('O6 Source Data for E2'!AE$68/'O6 Source Data for E2'!$X$68),"0.00%",'O6 Source Data for E2'!AE$68/'O6 Source Data for E2'!$X$68)</f>
        <v>7.3569024916384312E-2</v>
      </c>
      <c r="K106" s="1427">
        <f>IF(ISERROR('O6 Source Data for E2'!AF$68/'O6 Source Data for E2'!$X$68),"0.00%",'O6 Source Data for E2'!AF$68/'O6 Source Data for E2'!$X$68)</f>
        <v>0</v>
      </c>
      <c r="L106" s="1427">
        <f>IF(ISERROR('O6 Source Data for E2'!AG$68/'O6 Source Data for E2'!$X$68),"0.00%",'O6 Source Data for E2'!AG$68/'O6 Source Data for E2'!$X$68)</f>
        <v>2.4955554673328018E-3</v>
      </c>
      <c r="M106" s="1427">
        <f>IF(ISERROR('O6 Source Data for E2'!AH$68/'O6 Source Data for E2'!$X$68),"0.00%",'O6 Source Data for E2'!AH$68/'O6 Source Data for E2'!$X$68)</f>
        <v>0</v>
      </c>
      <c r="N106" s="1427">
        <f>IF(ISERROR('O6 Source Data for E2'!AI$68/'O6 Source Data for E2'!$X$68),"0.00%",'O6 Source Data for E2'!AI$68/'O6 Source Data for E2'!$X$68)</f>
        <v>0</v>
      </c>
      <c r="O106" s="1427">
        <f>IF(ISERROR('O6 Source Data for E2'!AJ$68/'O6 Source Data for E2'!$X$68),"0.00%",'O6 Source Data for E2'!AJ$68/'O6 Source Data for E2'!$X$68)</f>
        <v>0</v>
      </c>
      <c r="P106" s="1427">
        <f>IF(ISERROR('O6 Source Data for E2'!AK$68/'O6 Source Data for E2'!$X$68),"0.00%",'O6 Source Data for E2'!AK$68/'O6 Source Data for E2'!$X$68)</f>
        <v>0</v>
      </c>
      <c r="Q106" s="1427">
        <f>IF(ISERROR('O6 Source Data for E2'!AL$68/'O6 Source Data for E2'!$X$68),"0.00%",'O6 Source Data for E2'!AL$68/'O6 Source Data for E2'!$X$68)</f>
        <v>0</v>
      </c>
      <c r="R106" s="1427">
        <f>IF(ISERROR('O6 Source Data for E2'!AM$68/'O6 Source Data for E2'!$X$68),"0.00%",'O6 Source Data for E2'!AM$68/'O6 Source Data for E2'!$X$68)</f>
        <v>0</v>
      </c>
      <c r="S106" s="1427">
        <f>IF(ISERROR('O6 Source Data for E2'!AN$68/'O6 Source Data for E2'!$X$68),"0.00%",'O6 Source Data for E2'!AN$68/'O6 Source Data for E2'!$X$68)</f>
        <v>0</v>
      </c>
      <c r="T106" s="1427">
        <f>IF(ISERROR('O6 Source Data for E2'!AO$68/'O6 Source Data for E2'!$X$68),"0.00%",'O6 Source Data for E2'!AO$68/'O6 Source Data for E2'!$X$68)</f>
        <v>0</v>
      </c>
      <c r="U106" s="1427">
        <f>IF(ISERROR('O6 Source Data for E2'!AP$68/'O6 Source Data for E2'!$X$68),"0.00%",'O6 Source Data for E2'!AP$68/'O6 Source Data for E2'!$X$68)</f>
        <v>0</v>
      </c>
      <c r="V106" s="1427">
        <f>IF(ISERROR('O6 Source Data for E2'!AQ$68/'O6 Source Data for E2'!$X$68),"0.00%",'O6 Source Data for E2'!AQ$68/'O6 Source Data for E2'!$X$68)</f>
        <v>0</v>
      </c>
      <c r="W106" s="1427">
        <f>IF(ISERROR('O6 Source Data for E2'!AR$68/'O6 Source Data for E2'!$X$68),"0.00%",'O6 Source Data for E2'!AR$68/'O6 Source Data for E2'!$X$68)</f>
        <v>0</v>
      </c>
      <c r="X106" s="1448"/>
      <c r="Y106" s="1448"/>
      <c r="Z106" s="1448"/>
    </row>
    <row r="107" spans="1:26" s="353" customFormat="1" ht="12.75" x14ac:dyDescent="0.2">
      <c r="A107" s="1445" t="s">
        <v>478</v>
      </c>
      <c r="B107" s="1446" t="s">
        <v>497</v>
      </c>
      <c r="C107" s="1447">
        <f t="shared" si="1"/>
        <v>1</v>
      </c>
      <c r="D107" s="1427">
        <f>IF(ISERROR('O6 Source Data for E2'!Y$73/'O6 Source Data for E2'!$X$73),"0.00%",'O6 Source Data for E2'!Y$73/'O6 Source Data for E2'!$X$73)</f>
        <v>0.75687364824598657</v>
      </c>
      <c r="E107" s="1427">
        <f>IF(ISERROR('O6 Source Data for E2'!Z$73/'O6 Source Data for E2'!$X$73),"0.00%",'O6 Source Data for E2'!Z$73/'O6 Source Data for E2'!$X$73)</f>
        <v>0.12456151056962321</v>
      </c>
      <c r="F107" s="1427">
        <f>IF(ISERROR('O6 Source Data for E2'!AA$73/'O6 Source Data for E2'!$X$73),"0.00%",'O6 Source Data for E2'!AA$73/'O6 Source Data for E2'!$X$73)</f>
        <v>1.2162154945058864E-2</v>
      </c>
      <c r="G107" s="1427">
        <f>IF(ISERROR('O6 Source Data for E2'!AB$73/'O6 Source Data for E2'!$X$73),"0.00%",'O6 Source Data for E2'!AB$73/'O6 Source Data for E2'!$X$73)</f>
        <v>0</v>
      </c>
      <c r="H107" s="1427">
        <f>IF(ISERROR('O6 Source Data for E2'!AC$73/'O6 Source Data for E2'!$X$73),"0.00%",'O6 Source Data for E2'!AC$73/'O6 Source Data for E2'!$X$73)</f>
        <v>0</v>
      </c>
      <c r="I107" s="1427">
        <f>IF(ISERROR('O6 Source Data for E2'!AD$73/'O6 Source Data for E2'!$X$73),"0.00%",'O6 Source Data for E2'!AD$73/'O6 Source Data for E2'!$X$73)</f>
        <v>9.2840877443197417E-5</v>
      </c>
      <c r="J107" s="1427">
        <f>IF(ISERROR('O6 Source Data for E2'!AE$73/'O6 Source Data for E2'!$X$73),"0.00%",'O6 Source Data for E2'!AE$73/'O6 Source Data for E2'!$X$73)</f>
        <v>0.10389598254836495</v>
      </c>
      <c r="K107" s="1427">
        <f>IF(ISERROR('O6 Source Data for E2'!AF$73/'O6 Source Data for E2'!$X$73),"0.00%",'O6 Source Data for E2'!AF$73/'O6 Source Data for E2'!$X$73)</f>
        <v>0</v>
      </c>
      <c r="L107" s="1427">
        <f>IF(ISERROR('O6 Source Data for E2'!AG$73/'O6 Source Data for E2'!$X$73),"0.00%",'O6 Source Data for E2'!AG$73/'O6 Source Data for E2'!$X$73)</f>
        <v>2.4138628135231331E-3</v>
      </c>
      <c r="M107" s="1427">
        <f>IF(ISERROR('O6 Source Data for E2'!AH$73/'O6 Source Data for E2'!$X$73),"0.00%",'O6 Source Data for E2'!AH$73/'O6 Source Data for E2'!$X$73)</f>
        <v>0</v>
      </c>
      <c r="N107" s="1427">
        <f>IF(ISERROR('O6 Source Data for E2'!AI$73/'O6 Source Data for E2'!$X$73),"0.00%",'O6 Source Data for E2'!AI$73/'O6 Source Data for E2'!$X$73)</f>
        <v>0</v>
      </c>
      <c r="O107" s="1427">
        <f>IF(ISERROR('O6 Source Data for E2'!AJ$73/'O6 Source Data for E2'!$X$73),"0.00%",'O6 Source Data for E2'!AJ$73/'O6 Source Data for E2'!$X$73)</f>
        <v>0</v>
      </c>
      <c r="P107" s="1427">
        <f>IF(ISERROR('O6 Source Data for E2'!AK$73/'O6 Source Data for E2'!$X$73),"0.00%",'O6 Source Data for E2'!AK$73/'O6 Source Data for E2'!$X$73)</f>
        <v>0</v>
      </c>
      <c r="Q107" s="1427">
        <f>IF(ISERROR('O6 Source Data for E2'!AL$73/'O6 Source Data for E2'!$X$73),"0.00%",'O6 Source Data for E2'!AL$73/'O6 Source Data for E2'!$X$73)</f>
        <v>0</v>
      </c>
      <c r="R107" s="1427">
        <f>IF(ISERROR('O6 Source Data for E2'!AM$73/'O6 Source Data for E2'!$X$73),"0.00%",'O6 Source Data for E2'!AM$73/'O6 Source Data for E2'!$X$73)</f>
        <v>0</v>
      </c>
      <c r="S107" s="1427">
        <f>IF(ISERROR('O6 Source Data for E2'!AN$73/'O6 Source Data for E2'!$X$73),"0.00%",'O6 Source Data for E2'!AN$73/'O6 Source Data for E2'!$X$73)</f>
        <v>0</v>
      </c>
      <c r="T107" s="1427">
        <f>IF(ISERROR('O6 Source Data for E2'!AO$73/'O6 Source Data for E2'!$X$73),"0.00%",'O6 Source Data for E2'!AO$73/'O6 Source Data for E2'!$X$73)</f>
        <v>0</v>
      </c>
      <c r="U107" s="1427">
        <f>IF(ISERROR('O6 Source Data for E2'!AP$73/'O6 Source Data for E2'!$X$73),"0.00%",'O6 Source Data for E2'!AP$73/'O6 Source Data for E2'!$X$73)</f>
        <v>0</v>
      </c>
      <c r="V107" s="1427">
        <f>IF(ISERROR('O6 Source Data for E2'!AQ$73/'O6 Source Data for E2'!$X$73),"0.00%",'O6 Source Data for E2'!AQ$73/'O6 Source Data for E2'!$X$73)</f>
        <v>0</v>
      </c>
      <c r="W107" s="1427">
        <f>IF(ISERROR('O6 Source Data for E2'!AR$73/'O6 Source Data for E2'!$X$73),"0.00%",'O6 Source Data for E2'!AR$73/'O6 Source Data for E2'!$X$73)</f>
        <v>0</v>
      </c>
      <c r="X107" s="1448"/>
      <c r="Y107" s="1448"/>
      <c r="Z107" s="1448"/>
    </row>
    <row r="108" spans="1:26" s="353" customFormat="1" ht="12.75" x14ac:dyDescent="0.2">
      <c r="A108" s="1445" t="s">
        <v>479</v>
      </c>
      <c r="B108" s="1446" t="s">
        <v>498</v>
      </c>
      <c r="C108" s="1447">
        <f t="shared" si="1"/>
        <v>0.99999999999999989</v>
      </c>
      <c r="D108" s="1427">
        <f>IF(ISERROR('O6 Source Data for E2'!Y$78/'O6 Source Data for E2'!$X$78),"0.00%",'O6 Source Data for E2'!Y$78/'O6 Source Data for E2'!$X$78)</f>
        <v>0.74818271824714</v>
      </c>
      <c r="E108" s="1427">
        <f>IF(ISERROR('O6 Source Data for E2'!Z$78/'O6 Source Data for E2'!$X$78),"0.00%",'O6 Source Data for E2'!Z$78/'O6 Source Data for E2'!$X$78)</f>
        <v>0.12313121190429124</v>
      </c>
      <c r="F108" s="1427">
        <f>IF(ISERROR('O6 Source Data for E2'!AA$78/'O6 Source Data for E2'!$X$78),"0.00%",'O6 Source Data for E2'!AA$78/'O6 Source Data for E2'!$X$78)</f>
        <v>1.2022500938729554E-2</v>
      </c>
      <c r="G108" s="1427">
        <f>IF(ISERROR('O6 Source Data for E2'!AB$78/'O6 Source Data for E2'!$X$78),"0.00%",'O6 Source Data for E2'!AB$78/'O6 Source Data for E2'!$X$78)</f>
        <v>0</v>
      </c>
      <c r="H108" s="1427">
        <f>IF(ISERROR('O6 Source Data for E2'!AC$78/'O6 Source Data for E2'!$X$78),"0.00%",'O6 Source Data for E2'!AC$78/'O6 Source Data for E2'!$X$78)</f>
        <v>0</v>
      </c>
      <c r="I108" s="1427">
        <f>IF(ISERROR('O6 Source Data for E2'!AD$78/'O6 Source Data for E2'!$X$78),"0.00%",'O6 Source Data for E2'!AD$78/'O6 Source Data for E2'!$X$78)</f>
        <v>9.1774816326179809E-5</v>
      </c>
      <c r="J108" s="1427">
        <f>IF(ISERROR('O6 Source Data for E2'!AE$78/'O6 Source Data for E2'!$X$78),"0.00%",'O6 Source Data for E2'!AE$78/'O6 Source Data for E2'!$X$78)</f>
        <v>0.11418564886903225</v>
      </c>
      <c r="K108" s="1427">
        <f>IF(ISERROR('O6 Source Data for E2'!AF$78/'O6 Source Data for E2'!$X$78),"0.00%",'O6 Source Data for E2'!AF$78/'O6 Source Data for E2'!$X$78)</f>
        <v>0</v>
      </c>
      <c r="L108" s="1427">
        <f>IF(ISERROR('O6 Source Data for E2'!AG$78/'O6 Source Data for E2'!$X$78),"0.00%",'O6 Source Data for E2'!AG$78/'O6 Source Data for E2'!$X$78)</f>
        <v>2.3861452244806746E-3</v>
      </c>
      <c r="M108" s="1427">
        <f>IF(ISERROR('O6 Source Data for E2'!AH$78/'O6 Source Data for E2'!$X$78),"0.00%",'O6 Source Data for E2'!AH$78/'O6 Source Data for E2'!$X$78)</f>
        <v>0</v>
      </c>
      <c r="N108" s="1427">
        <f>IF(ISERROR('O6 Source Data for E2'!AI$78/'O6 Source Data for E2'!$X$78),"0.00%",'O6 Source Data for E2'!AI$78/'O6 Source Data for E2'!$X$78)</f>
        <v>0</v>
      </c>
      <c r="O108" s="1427">
        <f>IF(ISERROR('O6 Source Data for E2'!AJ$78/'O6 Source Data for E2'!$X$78),"0.00%",'O6 Source Data for E2'!AJ$78/'O6 Source Data for E2'!$X$78)</f>
        <v>0</v>
      </c>
      <c r="P108" s="1427">
        <f>IF(ISERROR('O6 Source Data for E2'!AK$78/'O6 Source Data for E2'!$X$78),"0.00%",'O6 Source Data for E2'!AK$78/'O6 Source Data for E2'!$X$78)</f>
        <v>0</v>
      </c>
      <c r="Q108" s="1427">
        <f>IF(ISERROR('O6 Source Data for E2'!AL$78/'O6 Source Data for E2'!$X$78),"0.00%",'O6 Source Data for E2'!AL$78/'O6 Source Data for E2'!$X$78)</f>
        <v>0</v>
      </c>
      <c r="R108" s="1427">
        <f>IF(ISERROR('O6 Source Data for E2'!AM$78/'O6 Source Data for E2'!$X$78),"0.00%",'O6 Source Data for E2'!AM$78/'O6 Source Data for E2'!$X$78)</f>
        <v>0</v>
      </c>
      <c r="S108" s="1427">
        <f>IF(ISERROR('O6 Source Data for E2'!AN$78/'O6 Source Data for E2'!$X$78),"0.00%",'O6 Source Data for E2'!AN$78/'O6 Source Data for E2'!$X$78)</f>
        <v>0</v>
      </c>
      <c r="T108" s="1427">
        <f>IF(ISERROR('O6 Source Data for E2'!AO$78/'O6 Source Data for E2'!$X$78),"0.00%",'O6 Source Data for E2'!AO$78/'O6 Source Data for E2'!$X$78)</f>
        <v>0</v>
      </c>
      <c r="U108" s="1427">
        <f>IF(ISERROR('O6 Source Data for E2'!AP$78/'O6 Source Data for E2'!$X$78),"0.00%",'O6 Source Data for E2'!AP$78/'O6 Source Data for E2'!$X$78)</f>
        <v>0</v>
      </c>
      <c r="V108" s="1427">
        <f>IF(ISERROR('O6 Source Data for E2'!AQ$78/'O6 Source Data for E2'!$X$78),"0.00%",'O6 Source Data for E2'!AQ$78/'O6 Source Data for E2'!$X$78)</f>
        <v>0</v>
      </c>
      <c r="W108" s="1427">
        <f>IF(ISERROR('O6 Source Data for E2'!AR$78/'O6 Source Data for E2'!$X$78),"0.00%",'O6 Source Data for E2'!AR$78/'O6 Source Data for E2'!$X$78)</f>
        <v>0</v>
      </c>
      <c r="X108" s="1448"/>
      <c r="Y108" s="1448"/>
      <c r="Z108" s="1448"/>
    </row>
    <row r="109" spans="1:26" s="353" customFormat="1" ht="25.5" x14ac:dyDescent="0.2">
      <c r="A109" s="1445" t="s">
        <v>480</v>
      </c>
      <c r="B109" s="1446" t="s">
        <v>499</v>
      </c>
      <c r="C109" s="1447">
        <f t="shared" si="1"/>
        <v>0.99999999999999989</v>
      </c>
      <c r="D109" s="1427">
        <f>IF(ISERROR('O6 Source Data for E2'!Y$80/'O6 Source Data for E2'!$X$80),"0.00%",'O6 Source Data for E2'!Y$80/'O6 Source Data for E2'!$X$80)</f>
        <v>0.75139935218455878</v>
      </c>
      <c r="E109" s="1427">
        <f>IF(ISERROR('O6 Source Data for E2'!Z$80/'O6 Source Data for E2'!$X$80),"0.00%",'O6 Source Data for E2'!Z$80/'O6 Source Data for E2'!$X$80)</f>
        <v>0.12366058531175883</v>
      </c>
      <c r="F109" s="1427">
        <f>IF(ISERROR('O6 Source Data for E2'!AA$80/'O6 Source Data for E2'!$X$80),"0.00%",'O6 Source Data for E2'!AA$80/'O6 Source Data for E2'!$X$80)</f>
        <v>1.2074188826713345E-2</v>
      </c>
      <c r="G109" s="1427">
        <f>IF(ISERROR('O6 Source Data for E2'!AB$80/'O6 Source Data for E2'!$X$80),"0.00%",'O6 Source Data for E2'!AB$80/'O6 Source Data for E2'!$X$80)</f>
        <v>0</v>
      </c>
      <c r="H109" s="1427">
        <f>IF(ISERROR('O6 Source Data for E2'!AC$80/'O6 Source Data for E2'!$X$80),"0.00%",'O6 Source Data for E2'!AC$80/'O6 Source Data for E2'!$X$80)</f>
        <v>0</v>
      </c>
      <c r="I109" s="1427">
        <f>IF(ISERROR('O6 Source Data for E2'!AD$80/'O6 Source Data for E2'!$X$80),"0.00%",'O6 Source Data for E2'!AD$80/'O6 Source Data for E2'!$X$80)</f>
        <v>9.2169380356590426E-5</v>
      </c>
      <c r="J109" s="1427">
        <f>IF(ISERROR('O6 Source Data for E2'!AE$80/'O6 Source Data for E2'!$X$80),"0.00%",'O6 Source Data for E2'!AE$80/'O6 Source Data for E2'!$X$80)</f>
        <v>0.1103773004073411</v>
      </c>
      <c r="K109" s="1427">
        <f>IF(ISERROR('O6 Source Data for E2'!AF$80/'O6 Source Data for E2'!$X$80),"0.00%",'O6 Source Data for E2'!AF$80/'O6 Source Data for E2'!$X$80)</f>
        <v>0</v>
      </c>
      <c r="L109" s="1427">
        <f>IF(ISERROR('O6 Source Data for E2'!AG$80/'O6 Source Data for E2'!$X$80),"0.00%",'O6 Source Data for E2'!AG$80/'O6 Source Data for E2'!$X$80)</f>
        <v>2.3964038892713506E-3</v>
      </c>
      <c r="M109" s="1427">
        <f>IF(ISERROR('O6 Source Data for E2'!AH$80/'O6 Source Data for E2'!$X$80),"0.00%",'O6 Source Data for E2'!AH$80/'O6 Source Data for E2'!$X$80)</f>
        <v>0</v>
      </c>
      <c r="N109" s="1427">
        <f>IF(ISERROR('O6 Source Data for E2'!AI$80/'O6 Source Data for E2'!$X$80),"0.00%",'O6 Source Data for E2'!AI$80/'O6 Source Data for E2'!$X$80)</f>
        <v>0</v>
      </c>
      <c r="O109" s="1427">
        <f>IF(ISERROR('O6 Source Data for E2'!AJ$80/'O6 Source Data for E2'!$X$80),"0.00%",'O6 Source Data for E2'!AJ$80/'O6 Source Data for E2'!$X$80)</f>
        <v>0</v>
      </c>
      <c r="P109" s="1427">
        <f>IF(ISERROR('O6 Source Data for E2'!AK$80/'O6 Source Data for E2'!$X$80),"0.00%",'O6 Source Data for E2'!AK$80/'O6 Source Data for E2'!$X$80)</f>
        <v>0</v>
      </c>
      <c r="Q109" s="1427">
        <f>IF(ISERROR('O6 Source Data for E2'!AL$80/'O6 Source Data for E2'!$X$80),"0.00%",'O6 Source Data for E2'!AL$80/'O6 Source Data for E2'!$X$80)</f>
        <v>0</v>
      </c>
      <c r="R109" s="1427">
        <f>IF(ISERROR('O6 Source Data for E2'!AM$80/'O6 Source Data for E2'!$X$80),"0.00%",'O6 Source Data for E2'!AM$80/'O6 Source Data for E2'!$X$80)</f>
        <v>0</v>
      </c>
      <c r="S109" s="1427">
        <f>IF(ISERROR('O6 Source Data for E2'!AN$80/'O6 Source Data for E2'!$X$80),"0.00%",'O6 Source Data for E2'!AN$80/'O6 Source Data for E2'!$X$80)</f>
        <v>0</v>
      </c>
      <c r="T109" s="1427">
        <f>IF(ISERROR('O6 Source Data for E2'!AO$80/'O6 Source Data for E2'!$X$80),"0.00%",'O6 Source Data for E2'!AO$80/'O6 Source Data for E2'!$X$80)</f>
        <v>0</v>
      </c>
      <c r="U109" s="1427">
        <f>IF(ISERROR('O6 Source Data for E2'!AP$80/'O6 Source Data for E2'!$X$80),"0.00%",'O6 Source Data for E2'!AP$80/'O6 Source Data for E2'!$X$80)</f>
        <v>0</v>
      </c>
      <c r="V109" s="1427">
        <f>IF(ISERROR('O6 Source Data for E2'!AQ$80/'O6 Source Data for E2'!$X$80),"0.00%",'O6 Source Data for E2'!AQ$80/'O6 Source Data for E2'!$X$80)</f>
        <v>0</v>
      </c>
      <c r="W109" s="1427">
        <f>IF(ISERROR('O6 Source Data for E2'!AR$80/'O6 Source Data for E2'!$X$80),"0.00%",'O6 Source Data for E2'!AR$80/'O6 Source Data for E2'!$X$80)</f>
        <v>0</v>
      </c>
      <c r="X109" s="1448"/>
      <c r="Y109" s="1448"/>
      <c r="Z109" s="1448"/>
    </row>
    <row r="110" spans="1:26" s="353" customFormat="1" ht="12.75" x14ac:dyDescent="0.2">
      <c r="A110" s="1445" t="s">
        <v>481</v>
      </c>
      <c r="B110" s="1446" t="s">
        <v>500</v>
      </c>
      <c r="C110" s="1447">
        <f t="shared" si="1"/>
        <v>1</v>
      </c>
      <c r="D110" s="1427">
        <f>IF(ISERROR('O6 Source Data for E2'!Y$82/'O6 Source Data for E2'!$X$82),"0.00%",'O6 Source Data for E2'!Y$82/'O6 Source Data for E2'!$X$82)</f>
        <v>0.83493514363873911</v>
      </c>
      <c r="E110" s="1427">
        <f>IF(ISERROR('O6 Source Data for E2'!Z$82/'O6 Source Data for E2'!$X$82),"0.00%",'O6 Source Data for E2'!Z$82/'O6 Source Data for E2'!$X$82)</f>
        <v>0.13740838112189901</v>
      </c>
      <c r="F110" s="1427">
        <f>IF(ISERROR('O6 Source Data for E2'!AA$82/'O6 Source Data for E2'!$X$82),"0.00%",'O6 Source Data for E2'!AA$82/'O6 Source Data for E2'!$X$82)</f>
        <v>1.3416520194013992E-2</v>
      </c>
      <c r="G110" s="1427">
        <f>IF(ISERROR('O6 Source Data for E2'!AB$82/'O6 Source Data for E2'!$X$82),"0.00%",'O6 Source Data for E2'!AB$82/'O6 Source Data for E2'!$X$82)</f>
        <v>0</v>
      </c>
      <c r="H110" s="1427">
        <f>IF(ISERROR('O6 Source Data for E2'!AC$82/'O6 Source Data for E2'!$X$82),"0.00%",'O6 Source Data for E2'!AC$82/'O6 Source Data for E2'!$X$82)</f>
        <v>0</v>
      </c>
      <c r="I110" s="1427">
        <f>IF(ISERROR('O6 Source Data for E2'!AD$82/'O6 Source Data for E2'!$X$82),"0.00%",'O6 Source Data for E2'!AD$82/'O6 Source Data for E2'!$X$82)</f>
        <v>1.024161846871297E-4</v>
      </c>
      <c r="J110" s="1427">
        <f>IF(ISERROR('O6 Source Data for E2'!AE$82/'O6 Source Data for E2'!$X$82),"0.00%",'O6 Source Data for E2'!AE$82/'O6 Source Data for E2'!$X$82)</f>
        <v>1.1474718058795495E-2</v>
      </c>
      <c r="K110" s="1427">
        <f>IF(ISERROR('O6 Source Data for E2'!AF$82/'O6 Source Data for E2'!$X$82),"0.00%",'O6 Source Data for E2'!AF$82/'O6 Source Data for E2'!$X$82)</f>
        <v>0</v>
      </c>
      <c r="L110" s="1427">
        <f>IF(ISERROR('O6 Source Data for E2'!AG$82/'O6 Source Data for E2'!$X$82),"0.00%",'O6 Source Data for E2'!AG$82/'O6 Source Data for E2'!$X$82)</f>
        <v>2.6628208018653725E-3</v>
      </c>
      <c r="M110" s="1427">
        <f>IF(ISERROR('O6 Source Data for E2'!AH$82/'O6 Source Data for E2'!$X$82),"0.00%",'O6 Source Data for E2'!AH$82/'O6 Source Data for E2'!$X$82)</f>
        <v>0</v>
      </c>
      <c r="N110" s="1427">
        <f>IF(ISERROR('O6 Source Data for E2'!AI$82/'O6 Source Data for E2'!$X$82),"0.00%",'O6 Source Data for E2'!AI$82/'O6 Source Data for E2'!$X$82)</f>
        <v>0</v>
      </c>
      <c r="O110" s="1427">
        <f>IF(ISERROR('O6 Source Data for E2'!AJ$82/'O6 Source Data for E2'!$X$82),"0.00%",'O6 Source Data for E2'!AJ$82/'O6 Source Data for E2'!$X$82)</f>
        <v>0</v>
      </c>
      <c r="P110" s="1427">
        <f>IF(ISERROR('O6 Source Data for E2'!AK$82/'O6 Source Data for E2'!$X$82),"0.00%",'O6 Source Data for E2'!AK$82/'O6 Source Data for E2'!$X$82)</f>
        <v>0</v>
      </c>
      <c r="Q110" s="1427">
        <f>IF(ISERROR('O6 Source Data for E2'!AL$82/'O6 Source Data for E2'!$X$82),"0.00%",'O6 Source Data for E2'!AL$82/'O6 Source Data for E2'!$X$82)</f>
        <v>0</v>
      </c>
      <c r="R110" s="1427">
        <f>IF(ISERROR('O6 Source Data for E2'!AM$82/'O6 Source Data for E2'!$X$82),"0.00%",'O6 Source Data for E2'!AM$82/'O6 Source Data for E2'!$X$82)</f>
        <v>0</v>
      </c>
      <c r="S110" s="1427">
        <f>IF(ISERROR('O6 Source Data for E2'!AN$82/'O6 Source Data for E2'!$X$82),"0.00%",'O6 Source Data for E2'!AN$82/'O6 Source Data for E2'!$X$82)</f>
        <v>0</v>
      </c>
      <c r="T110" s="1427">
        <f>IF(ISERROR('O6 Source Data for E2'!AO$82/'O6 Source Data for E2'!$X$82),"0.00%",'O6 Source Data for E2'!AO$82/'O6 Source Data for E2'!$X$82)</f>
        <v>0</v>
      </c>
      <c r="U110" s="1427">
        <f>IF(ISERROR('O6 Source Data for E2'!AP$82/'O6 Source Data for E2'!$X$82),"0.00%",'O6 Source Data for E2'!AP$82/'O6 Source Data for E2'!$X$82)</f>
        <v>0</v>
      </c>
      <c r="V110" s="1427">
        <f>IF(ISERROR('O6 Source Data for E2'!AQ$82/'O6 Source Data for E2'!$X$82),"0.00%",'O6 Source Data for E2'!AQ$82/'O6 Source Data for E2'!$X$82)</f>
        <v>0</v>
      </c>
      <c r="W110" s="1427">
        <f>IF(ISERROR('O6 Source Data for E2'!AR$82/'O6 Source Data for E2'!$X$82),"0.00%",'O6 Source Data for E2'!AR$82/'O6 Source Data for E2'!$X$82)</f>
        <v>0</v>
      </c>
      <c r="X110" s="1448"/>
      <c r="Y110" s="1448"/>
      <c r="Z110" s="1448"/>
    </row>
    <row r="111" spans="1:26" s="353" customFormat="1" ht="12.75" x14ac:dyDescent="0.2">
      <c r="A111" s="1445" t="s">
        <v>482</v>
      </c>
      <c r="B111" s="1446" t="s">
        <v>501</v>
      </c>
      <c r="C111" s="1447">
        <f t="shared" si="1"/>
        <v>1</v>
      </c>
      <c r="D111" s="1427">
        <f>IF(ISERROR('O6 Source Data for E2'!Y$86/'O6 Source Data for E2'!$X$86),"0.00%",'O6 Source Data for E2'!Y$86/'O6 Source Data for E2'!$X$86)</f>
        <v>0.92019898210332063</v>
      </c>
      <c r="E111" s="1427">
        <f>IF(ISERROR('O6 Source Data for E2'!Z$86/'O6 Source Data for E2'!$X$86),"0.00%",'O6 Source Data for E2'!Z$86/'O6 Source Data for E2'!$X$86)</f>
        <v>7.9801017896679372E-2</v>
      </c>
      <c r="F111" s="1427">
        <f>IF(ISERROR('O6 Source Data for E2'!AA$86/'O6 Source Data for E2'!$X$86),"0.00%",'O6 Source Data for E2'!AA$86/'O6 Source Data for E2'!$X$86)</f>
        <v>0</v>
      </c>
      <c r="G111" s="1427">
        <f>IF(ISERROR('O6 Source Data for E2'!AB$86/'O6 Source Data for E2'!$X$86),"0.00%",'O6 Source Data for E2'!AB$86/'O6 Source Data for E2'!$X$86)</f>
        <v>0</v>
      </c>
      <c r="H111" s="1427">
        <f>IF(ISERROR('O6 Source Data for E2'!AC$86/'O6 Source Data for E2'!$X$86),"0.00%",'O6 Source Data for E2'!AC$86/'O6 Source Data for E2'!$X$86)</f>
        <v>0</v>
      </c>
      <c r="I111" s="1427">
        <f>IF(ISERROR('O6 Source Data for E2'!AD$86/'O6 Source Data for E2'!$X$86),"0.00%",'O6 Source Data for E2'!AD$86/'O6 Source Data for E2'!$X$86)</f>
        <v>0</v>
      </c>
      <c r="J111" s="1427">
        <f>IF(ISERROR('O6 Source Data for E2'!AE$86/'O6 Source Data for E2'!$X$86),"0.00%",'O6 Source Data for E2'!AE$86/'O6 Source Data for E2'!$X$86)</f>
        <v>0</v>
      </c>
      <c r="K111" s="1427">
        <f>IF(ISERROR('O6 Source Data for E2'!AF$86/'O6 Source Data for E2'!$X$86),"0.00%",'O6 Source Data for E2'!AF$86/'O6 Source Data for E2'!$X$86)</f>
        <v>0</v>
      </c>
      <c r="L111" s="1427">
        <f>IF(ISERROR('O6 Source Data for E2'!AG$86/'O6 Source Data for E2'!$X$86),"0.00%",'O6 Source Data for E2'!AG$86/'O6 Source Data for E2'!$X$86)</f>
        <v>0</v>
      </c>
      <c r="M111" s="1427">
        <f>IF(ISERROR('O6 Source Data for E2'!AH$86/'O6 Source Data for E2'!$X$86),"0.00%",'O6 Source Data for E2'!AH$86/'O6 Source Data for E2'!$X$86)</f>
        <v>0</v>
      </c>
      <c r="N111" s="1427">
        <f>IF(ISERROR('O6 Source Data for E2'!AI$86/'O6 Source Data for E2'!$X$86),"0.00%",'O6 Source Data for E2'!AI$86/'O6 Source Data for E2'!$X$86)</f>
        <v>0</v>
      </c>
      <c r="O111" s="1427">
        <f>IF(ISERROR('O6 Source Data for E2'!AJ$86/'O6 Source Data for E2'!$X$86),"0.00%",'O6 Source Data for E2'!AJ$86/'O6 Source Data for E2'!$X$86)</f>
        <v>0</v>
      </c>
      <c r="P111" s="1427">
        <f>IF(ISERROR('O6 Source Data for E2'!AK$86/'O6 Source Data for E2'!$X$86),"0.00%",'O6 Source Data for E2'!AK$86/'O6 Source Data for E2'!$X$86)</f>
        <v>0</v>
      </c>
      <c r="Q111" s="1427">
        <f>IF(ISERROR('O6 Source Data for E2'!AL$86/'O6 Source Data for E2'!$X$86),"0.00%",'O6 Source Data for E2'!AL$86/'O6 Source Data for E2'!$X$86)</f>
        <v>0</v>
      </c>
      <c r="R111" s="1427">
        <f>IF(ISERROR('O6 Source Data for E2'!AM$86/'O6 Source Data for E2'!$X$86),"0.00%",'O6 Source Data for E2'!AM$86/'O6 Source Data for E2'!$X$86)</f>
        <v>0</v>
      </c>
      <c r="S111" s="1427">
        <f>IF(ISERROR('O6 Source Data for E2'!AN$86/'O6 Source Data for E2'!$X$86),"0.00%",'O6 Source Data for E2'!AN$86/'O6 Source Data for E2'!$X$86)</f>
        <v>0</v>
      </c>
      <c r="T111" s="1427">
        <f>IF(ISERROR('O6 Source Data for E2'!AO$86/'O6 Source Data for E2'!$X$86),"0.00%",'O6 Source Data for E2'!AO$86/'O6 Source Data for E2'!$X$86)</f>
        <v>0</v>
      </c>
      <c r="U111" s="1427">
        <f>IF(ISERROR('O6 Source Data for E2'!AP$86/'O6 Source Data for E2'!$X$86),"0.00%",'O6 Source Data for E2'!AP$86/'O6 Source Data for E2'!$X$86)</f>
        <v>0</v>
      </c>
      <c r="V111" s="1427">
        <f>IF(ISERROR('O6 Source Data for E2'!AQ$86/'O6 Source Data for E2'!$X$86),"0.00%",'O6 Source Data for E2'!AQ$86/'O6 Source Data for E2'!$X$86)</f>
        <v>0</v>
      </c>
      <c r="W111" s="1427">
        <f>IF(ISERROR('O6 Source Data for E2'!AR$86/'O6 Source Data for E2'!$X$86),"0.00%",'O6 Source Data for E2'!AR$86/'O6 Source Data for E2'!$X$86)</f>
        <v>0</v>
      </c>
      <c r="X111" s="1448"/>
      <c r="Y111" s="1448"/>
      <c r="Z111" s="1448"/>
    </row>
    <row r="112" spans="1:26" s="353" customFormat="1" ht="12.75" x14ac:dyDescent="0.2">
      <c r="A112" s="1445" t="s">
        <v>483</v>
      </c>
      <c r="B112" s="1446" t="s">
        <v>502</v>
      </c>
      <c r="C112" s="1447">
        <f t="shared" si="1"/>
        <v>1.0000000000000002</v>
      </c>
      <c r="D112" s="1427">
        <f>IF(ISERROR('O6 Source Data for E2'!Y$90/'O6 Source Data for E2'!$X$90),"0.00%",'O6 Source Data for E2'!Y$90/'O6 Source Data for E2'!$X$90)</f>
        <v>0.65916642848894202</v>
      </c>
      <c r="E112" s="1427">
        <f>IF(ISERROR('O6 Source Data for E2'!Z$90/'O6 Source Data for E2'!$X$90),"0.00%",'O6 Source Data for E2'!Z$90/'O6 Source Data for E2'!$X$90)</f>
        <v>0.19055375291169488</v>
      </c>
      <c r="F112" s="1427">
        <f>IF(ISERROR('O6 Source Data for E2'!AA$90/'O6 Source Data for E2'!$X$90),"0.00%",'O6 Source Data for E2'!AA$90/'O6 Source Data for E2'!$X$90)</f>
        <v>0.14905479686193984</v>
      </c>
      <c r="G112" s="1427">
        <f>IF(ISERROR('O6 Source Data for E2'!AB$90/'O6 Source Data for E2'!$X$90),"0.00%",'O6 Source Data for E2'!AB$90/'O6 Source Data for E2'!$X$90)</f>
        <v>0</v>
      </c>
      <c r="H112" s="1427">
        <f>IF(ISERROR('O6 Source Data for E2'!AC$90/'O6 Source Data for E2'!$X$90),"0.00%",'O6 Source Data for E2'!AC$90/'O6 Source Data for E2'!$X$90)</f>
        <v>0</v>
      </c>
      <c r="I112" s="1427">
        <f>IF(ISERROR('O6 Source Data for E2'!AD$90/'O6 Source Data for E2'!$X$90),"0.00%",'O6 Source Data for E2'!AD$90/'O6 Source Data for E2'!$X$90)</f>
        <v>1.2250217374233971E-3</v>
      </c>
      <c r="J112" s="1427">
        <f>IF(ISERROR('O6 Source Data for E2'!AE$90/'O6 Source Data for E2'!$X$90),"0.00%",'O6 Source Data for E2'!AE$90/'O6 Source Data for E2'!$X$90)</f>
        <v>0</v>
      </c>
      <c r="K112" s="1427">
        <f>IF(ISERROR('O6 Source Data for E2'!AF$90/'O6 Source Data for E2'!$X$90),"0.00%",'O6 Source Data for E2'!AF$90/'O6 Source Data for E2'!$X$90)</f>
        <v>0</v>
      </c>
      <c r="L112" s="1427">
        <f>IF(ISERROR('O6 Source Data for E2'!AG$90/'O6 Source Data for E2'!$X$90),"0.00%",'O6 Source Data for E2'!AG$90/'O6 Source Data for E2'!$X$90)</f>
        <v>0</v>
      </c>
      <c r="M112" s="1427">
        <f>IF(ISERROR('O6 Source Data for E2'!AH$90/'O6 Source Data for E2'!$X$90),"0.00%",'O6 Source Data for E2'!AH$90/'O6 Source Data for E2'!$X$90)</f>
        <v>0</v>
      </c>
      <c r="N112" s="1427">
        <f>IF(ISERROR('O6 Source Data for E2'!AI$90/'O6 Source Data for E2'!$X$90),"0.00%",'O6 Source Data for E2'!AI$90/'O6 Source Data for E2'!$X$90)</f>
        <v>0</v>
      </c>
      <c r="O112" s="1427">
        <f>IF(ISERROR('O6 Source Data for E2'!AJ$90/'O6 Source Data for E2'!$X$90),"0.00%",'O6 Source Data for E2'!AJ$90/'O6 Source Data for E2'!$X$90)</f>
        <v>0</v>
      </c>
      <c r="P112" s="1427">
        <f>IF(ISERROR('O6 Source Data for E2'!AK$90/'O6 Source Data for E2'!$X$90),"0.00%",'O6 Source Data for E2'!AK$90/'O6 Source Data for E2'!$X$90)</f>
        <v>0</v>
      </c>
      <c r="Q112" s="1427">
        <f>IF(ISERROR('O6 Source Data for E2'!AL$90/'O6 Source Data for E2'!$X$90),"0.00%",'O6 Source Data for E2'!AL$90/'O6 Source Data for E2'!$X$90)</f>
        <v>0</v>
      </c>
      <c r="R112" s="1427">
        <f>IF(ISERROR('O6 Source Data for E2'!AM$90/'O6 Source Data for E2'!$X$90),"0.00%",'O6 Source Data for E2'!AM$90/'O6 Source Data for E2'!$X$90)</f>
        <v>0</v>
      </c>
      <c r="S112" s="1427">
        <f>IF(ISERROR('O6 Source Data for E2'!AN$90/'O6 Source Data for E2'!$X$90),"0.00%",'O6 Source Data for E2'!AN$90/'O6 Source Data for E2'!$X$90)</f>
        <v>0</v>
      </c>
      <c r="T112" s="1427">
        <f>IF(ISERROR('O6 Source Data for E2'!AO$90/'O6 Source Data for E2'!$X$90),"0.00%",'O6 Source Data for E2'!AO$90/'O6 Source Data for E2'!$X$90)</f>
        <v>0</v>
      </c>
      <c r="U112" s="1427">
        <f>IF(ISERROR('O6 Source Data for E2'!AP$90/'O6 Source Data for E2'!$X$90),"0.00%",'O6 Source Data for E2'!AP$90/'O6 Source Data for E2'!$X$90)</f>
        <v>0</v>
      </c>
      <c r="V112" s="1427">
        <f>IF(ISERROR('O6 Source Data for E2'!AQ$90/'O6 Source Data for E2'!$X$90),"0.00%",'O6 Source Data for E2'!AQ$90/'O6 Source Data for E2'!$X$90)</f>
        <v>0</v>
      </c>
      <c r="W112" s="1427">
        <f>IF(ISERROR('O6 Source Data for E2'!AR$90/'O6 Source Data for E2'!$X$90),"0.00%",'O6 Source Data for E2'!AR$90/'O6 Source Data for E2'!$X$90)</f>
        <v>0</v>
      </c>
      <c r="X112" s="1448"/>
      <c r="Y112" s="1448"/>
      <c r="Z112" s="1448"/>
    </row>
    <row r="113" spans="1:24" s="353" customFormat="1" ht="12.75" x14ac:dyDescent="0.2">
      <c r="A113" s="1445"/>
      <c r="B113" s="1446"/>
      <c r="C113" s="1447"/>
      <c r="D113" s="1427"/>
      <c r="E113" s="1427"/>
      <c r="F113" s="1427"/>
      <c r="G113" s="1427"/>
      <c r="H113" s="1427"/>
      <c r="I113" s="1427"/>
      <c r="J113" s="1427"/>
      <c r="K113" s="1427"/>
      <c r="L113" s="1427"/>
      <c r="M113" s="1427"/>
      <c r="N113" s="1427"/>
      <c r="O113" s="1427"/>
      <c r="P113" s="1427"/>
      <c r="Q113" s="1427"/>
      <c r="R113" s="1427"/>
      <c r="S113" s="1427"/>
      <c r="T113" s="1427"/>
      <c r="U113" s="1427"/>
      <c r="V113" s="1427"/>
      <c r="W113" s="1427"/>
    </row>
    <row r="114" spans="1:24" s="353" customFormat="1" ht="12.75" x14ac:dyDescent="0.2">
      <c r="A114" s="1446" t="s">
        <v>1553</v>
      </c>
      <c r="B114" s="1446"/>
      <c r="C114" s="1447"/>
      <c r="D114" s="1427"/>
      <c r="E114" s="1427"/>
      <c r="F114" s="1427"/>
      <c r="G114" s="1427"/>
      <c r="H114" s="1427"/>
      <c r="I114" s="1427"/>
      <c r="J114" s="1427"/>
      <c r="K114" s="1427"/>
      <c r="L114" s="1427"/>
      <c r="M114" s="1427"/>
      <c r="N114" s="1427"/>
      <c r="O114" s="1427"/>
      <c r="P114" s="1427"/>
      <c r="Q114" s="1427"/>
      <c r="R114" s="1427"/>
      <c r="S114" s="1427"/>
      <c r="T114" s="1427"/>
      <c r="U114" s="1427"/>
      <c r="V114" s="1427"/>
      <c r="W114" s="1427"/>
    </row>
    <row r="115" spans="1:24" s="353" customFormat="1" ht="12.75" x14ac:dyDescent="0.2">
      <c r="A115" s="1445" t="s">
        <v>1486</v>
      </c>
      <c r="B115" s="1446" t="s">
        <v>1185</v>
      </c>
      <c r="C115" s="1447">
        <f t="shared" ref="C115:C120" si="2">IF(+SUM(D115:W115)=0,"-",+SUM(D115:W115))</f>
        <v>1</v>
      </c>
      <c r="D115" s="1427">
        <f>IF(ISERROR('O6 Source Data for E2'!D$102/'O6 Source Data for E2'!$C$102),"0.00%",'O6 Source Data for E2'!D$102/'O6 Source Data for E2'!$C$102)</f>
        <v>0.52654917343670815</v>
      </c>
      <c r="E115" s="1427">
        <f>IF(ISERROR('O6 Source Data for E2'!E$102/'O6 Source Data for E2'!$C$102),"0.00%",'O6 Source Data for E2'!E$102/'O6 Source Data for E2'!$C$102)</f>
        <v>0.21624270488894706</v>
      </c>
      <c r="F115" s="1427">
        <f>IF(ISERROR('O6 Source Data for E2'!F$102/'O6 Source Data for E2'!$C$102),"0.00%",'O6 Source Data for E2'!F$102/'O6 Source Data for E2'!$C$102)</f>
        <v>0.18514401443796238</v>
      </c>
      <c r="G115" s="1427">
        <f>IF(ISERROR('O6 Source Data for E2'!G$102/'O6 Source Data for E2'!$C$102),"0.00%",'O6 Source Data for E2'!G$102/'O6 Source Data for E2'!$C$102)</f>
        <v>0</v>
      </c>
      <c r="H115" s="1427">
        <f>IF(ISERROR('O6 Source Data for E2'!H$102/'O6 Source Data for E2'!$C$102),"0.00%",'O6 Source Data for E2'!H$102/'O6 Source Data for E2'!$C$102)</f>
        <v>0</v>
      </c>
      <c r="I115" s="1427">
        <f>IF(ISERROR('O6 Source Data for E2'!I$102/'O6 Source Data for E2'!$C$102),"0.00%",'O6 Source Data for E2'!I$102/'O6 Source Data for E2'!$C$102)</f>
        <v>4.2392448274629138E-2</v>
      </c>
      <c r="J115" s="1427">
        <f>IF(ISERROR('O6 Source Data for E2'!J$102/'O6 Source Data for E2'!$C$102),"0.00%",'O6 Source Data for E2'!J$102/'O6 Source Data for E2'!$C$102)</f>
        <v>2.8436001865087931E-2</v>
      </c>
      <c r="K115" s="1427">
        <f>IF(ISERROR('O6 Source Data for E2'!K$102/'O6 Source Data for E2'!$C$102),"0.00%",'O6 Source Data for E2'!K$102/'O6 Source Data for E2'!$C$102)</f>
        <v>0</v>
      </c>
      <c r="L115" s="1427">
        <f>IF(ISERROR('O6 Source Data for E2'!L$102/'O6 Source Data for E2'!$C$102),"0.00%",'O6 Source Data for E2'!L$102/'O6 Source Data for E2'!$C$102)</f>
        <v>1.2356570966653598E-3</v>
      </c>
      <c r="M115" s="1427">
        <f>IF(ISERROR('O6 Source Data for E2'!M$102/'O6 Source Data for E2'!$C$102),"0.00%",'O6 Source Data for E2'!M$102/'O6 Source Data for E2'!$C$102)</f>
        <v>0</v>
      </c>
      <c r="N115" s="1427">
        <f>IF(ISERROR('O6 Source Data for E2'!N$102/'O6 Source Data for E2'!$C$102),"0.00%",'O6 Source Data for E2'!N$102/'O6 Source Data for E2'!$C$102)</f>
        <v>0</v>
      </c>
      <c r="O115" s="1427">
        <f>IF(ISERROR('O6 Source Data for E2'!O$102/'O6 Source Data for E2'!$C$102),"0.00%",'O6 Source Data for E2'!O$102/'O6 Source Data for E2'!$C$102)</f>
        <v>0</v>
      </c>
      <c r="P115" s="1427">
        <f>IF(ISERROR('O6 Source Data for E2'!P$102/'O6 Source Data for E2'!$C$102),"0.00%",'O6 Source Data for E2'!P$102/'O6 Source Data for E2'!$C$102)</f>
        <v>0</v>
      </c>
      <c r="Q115" s="1427">
        <f>IF(ISERROR('O6 Source Data for E2'!Q$102/'O6 Source Data for E2'!$C$102),"0.00%",'O6 Source Data for E2'!Q$102/'O6 Source Data for E2'!$C$102)</f>
        <v>0</v>
      </c>
      <c r="R115" s="1427">
        <f>IF(ISERROR('O6 Source Data for E2'!R$102/'O6 Source Data for E2'!$C$102),"0.00%",'O6 Source Data for E2'!R$102/'O6 Source Data for E2'!$C$102)</f>
        <v>0</v>
      </c>
      <c r="S115" s="1427">
        <f>IF(ISERROR('O6 Source Data for E2'!S$102/'O6 Source Data for E2'!$C$102),"0.00%",'O6 Source Data for E2'!S$102/'O6 Source Data for E2'!$C$102)</f>
        <v>0</v>
      </c>
      <c r="T115" s="1427">
        <f>IF(ISERROR('O6 Source Data for E2'!T$102/'O6 Source Data for E2'!$C$102),"0.00%",'O6 Source Data for E2'!T$102/'O6 Source Data for E2'!$C$102)</f>
        <v>0</v>
      </c>
      <c r="U115" s="1427">
        <f>IF(ISERROR('O6 Source Data for E2'!U$102/'O6 Source Data for E2'!$C$102),"0.00%",'O6 Source Data for E2'!U$102/'O6 Source Data for E2'!$C$102)</f>
        <v>0</v>
      </c>
      <c r="V115" s="1427">
        <f>IF(ISERROR('O6 Source Data for E2'!V$102/'O6 Source Data for E2'!$C$102),"0.00%",'O6 Source Data for E2'!V$102/'O6 Source Data for E2'!$C$102)</f>
        <v>0</v>
      </c>
      <c r="W115" s="1427">
        <f>IF(ISERROR('O6 Source Data for E2'!W$102/'O6 Source Data for E2'!$C$102),"0.00%",'O6 Source Data for E2'!W$102/'O6 Source Data for E2'!$C$102)</f>
        <v>0</v>
      </c>
    </row>
    <row r="116" spans="1:24" s="353" customFormat="1" ht="25.5" x14ac:dyDescent="0.2">
      <c r="A116" s="1445" t="s">
        <v>6</v>
      </c>
      <c r="B116" s="1446" t="s">
        <v>5</v>
      </c>
      <c r="C116" s="1447">
        <f t="shared" si="2"/>
        <v>1</v>
      </c>
      <c r="D116" s="1427">
        <f>IF(ISERROR('O6 Source Data for E2'!D$103/'O6 Source Data for E2'!$C$103),"0.00%",'O6 Source Data for E2'!D$103/'O6 Source Data for E2'!$C$103)</f>
        <v>0.56102449294777357</v>
      </c>
      <c r="E116" s="1427">
        <f>IF(ISERROR('O6 Source Data for E2'!E$103/'O6 Source Data for E2'!$C$103),"0.00%",'O6 Source Data for E2'!E$103/'O6 Source Data for E2'!$C$103)</f>
        <v>0.20726441245013677</v>
      </c>
      <c r="F116" s="1427">
        <f>IF(ISERROR('O6 Source Data for E2'!F$103/'O6 Source Data for E2'!$C$103),"0.00%",'O6 Source Data for E2'!F$103/'O6 Source Data for E2'!$C$103)</f>
        <v>0.16617365130361197</v>
      </c>
      <c r="G116" s="1427">
        <f>IF(ISERROR('O6 Source Data for E2'!G$103/'O6 Source Data for E2'!$C$103),"0.00%",'O6 Source Data for E2'!G$103/'O6 Source Data for E2'!$C$103)</f>
        <v>0</v>
      </c>
      <c r="H116" s="1427">
        <f>IF(ISERROR('O6 Source Data for E2'!H$103/'O6 Source Data for E2'!$C$103),"0.00%",'O6 Source Data for E2'!H$103/'O6 Source Data for E2'!$C$103)</f>
        <v>0</v>
      </c>
      <c r="I116" s="1427">
        <f>IF(ISERROR('O6 Source Data for E2'!I$103/'O6 Source Data for E2'!$C$103),"0.00%",'O6 Source Data for E2'!I$103/'O6 Source Data for E2'!$C$103)</f>
        <v>3.5281566132409924E-2</v>
      </c>
      <c r="J116" s="1427">
        <f>IF(ISERROR('O6 Source Data for E2'!J$103/'O6 Source Data for E2'!$C$103),"0.00%",'O6 Source Data for E2'!J$103/'O6 Source Data for E2'!$C$103)</f>
        <v>2.9008962163701295E-2</v>
      </c>
      <c r="K116" s="1427">
        <f>IF(ISERROR('O6 Source Data for E2'!K$103/'O6 Source Data for E2'!$C$103),"0.00%",'O6 Source Data for E2'!K$103/'O6 Source Data for E2'!$C$103)</f>
        <v>0</v>
      </c>
      <c r="L116" s="1427">
        <f>IF(ISERROR('O6 Source Data for E2'!L$103/'O6 Source Data for E2'!$C$103),"0.00%",'O6 Source Data for E2'!L$103/'O6 Source Data for E2'!$C$103)</f>
        <v>1.2469150023665791E-3</v>
      </c>
      <c r="M116" s="1427">
        <f>IF(ISERROR('O6 Source Data for E2'!M$103/'O6 Source Data for E2'!$C$103),"0.00%",'O6 Source Data for E2'!M$103/'O6 Source Data for E2'!$C$103)</f>
        <v>0</v>
      </c>
      <c r="N116" s="1427">
        <f>IF(ISERROR('O6 Source Data for E2'!N$103/'O6 Source Data for E2'!$C$103),"0.00%",'O6 Source Data for E2'!N$103/'O6 Source Data for E2'!$C$103)</f>
        <v>0</v>
      </c>
      <c r="O116" s="1427">
        <f>IF(ISERROR('O6 Source Data for E2'!O$103/'O6 Source Data for E2'!$C$103),"0.00%",'O6 Source Data for E2'!O$103/'O6 Source Data for E2'!$C$103)</f>
        <v>0</v>
      </c>
      <c r="P116" s="1427">
        <f>IF(ISERROR('O6 Source Data for E2'!P$103/'O6 Source Data for E2'!$C$103),"0.00%",'O6 Source Data for E2'!P$103/'O6 Source Data for E2'!$C$103)</f>
        <v>0</v>
      </c>
      <c r="Q116" s="1427">
        <f>IF(ISERROR('O6 Source Data for E2'!Q$103/'O6 Source Data for E2'!$C$103),"0.00%",'O6 Source Data for E2'!Q$103/'O6 Source Data for E2'!$C$103)</f>
        <v>0</v>
      </c>
      <c r="R116" s="1427">
        <f>IF(ISERROR('O6 Source Data for E2'!R$103/'O6 Source Data for E2'!$C$103),"0.00%",'O6 Source Data for E2'!R$103/'O6 Source Data for E2'!$C$103)</f>
        <v>0</v>
      </c>
      <c r="S116" s="1427">
        <f>IF(ISERROR('O6 Source Data for E2'!S$103/'O6 Source Data for E2'!$C$103),"0.00%",'O6 Source Data for E2'!S$103/'O6 Source Data for E2'!$C$103)</f>
        <v>0</v>
      </c>
      <c r="T116" s="1427">
        <f>IF(ISERROR('O6 Source Data for E2'!T$103/'O6 Source Data for E2'!$C$103),"0.00%",'O6 Source Data for E2'!T$103/'O6 Source Data for E2'!$C$103)</f>
        <v>0</v>
      </c>
      <c r="U116" s="1427">
        <f>IF(ISERROR('O6 Source Data for E2'!U$103/'O6 Source Data for E2'!$C$103),"0.00%",'O6 Source Data for E2'!U$103/'O6 Source Data for E2'!$C$103)</f>
        <v>0</v>
      </c>
      <c r="V116" s="1427">
        <f>IF(ISERROR('O6 Source Data for E2'!V$103/'O6 Source Data for E2'!$C$103),"0.00%",'O6 Source Data for E2'!V$103/'O6 Source Data for E2'!$C$103)</f>
        <v>0</v>
      </c>
      <c r="W116" s="1427">
        <f>IF(ISERROR('O6 Source Data for E2'!W$103/'O6 Source Data for E2'!$C$103),"0.00%",'O6 Source Data for E2'!W$103/'O6 Source Data for E2'!$C$103)</f>
        <v>0</v>
      </c>
    </row>
    <row r="117" spans="1:24" s="353" customFormat="1" ht="12.75" x14ac:dyDescent="0.2">
      <c r="A117" s="1445" t="s">
        <v>1558</v>
      </c>
      <c r="B117" s="1449" t="s">
        <v>1081</v>
      </c>
      <c r="C117" s="1447">
        <f t="shared" si="2"/>
        <v>0.99999999999999978</v>
      </c>
      <c r="D117" s="1427">
        <f>IF(ISERROR('O6 Source Data for E2'!D$163/'O6 Source Data for E2'!$C$163),"0.00%",'O6 Source Data for E2'!D$163/'O6 Source Data for E2'!$C$163)</f>
        <v>0.66641512914091461</v>
      </c>
      <c r="E117" s="1427">
        <f>IF(ISERROR('O6 Source Data for E2'!E$163/'O6 Source Data for E2'!$C$163),"0.00%",'O6 Source Data for E2'!E$163/'O6 Source Data for E2'!$C$163)</f>
        <v>0.16821563114636745</v>
      </c>
      <c r="F117" s="1427">
        <f>IF(ISERROR('O6 Source Data for E2'!F$163/'O6 Source Data for E2'!$C$163),"0.00%",'O6 Source Data for E2'!F$163/'O6 Source Data for E2'!$C$163)</f>
        <v>0.11385041423806253</v>
      </c>
      <c r="G117" s="1427">
        <f>IF(ISERROR('O6 Source Data for E2'!G$163/'O6 Source Data for E2'!$C$163),"0.00%",'O6 Source Data for E2'!G$163/'O6 Source Data for E2'!$C$163)</f>
        <v>0</v>
      </c>
      <c r="H117" s="1427">
        <f>IF(ISERROR('O6 Source Data for E2'!H$163/'O6 Source Data for E2'!$C$163),"0.00%",'O6 Source Data for E2'!H$163/'O6 Source Data for E2'!$C$163)</f>
        <v>0</v>
      </c>
      <c r="I117" s="1427">
        <f>IF(ISERROR('O6 Source Data for E2'!I$163/'O6 Source Data for E2'!$C$163),"0.00%",'O6 Source Data for E2'!I$163/'O6 Source Data for E2'!$C$163)</f>
        <v>1.6106934664883835E-2</v>
      </c>
      <c r="J117" s="1427">
        <f>IF(ISERROR('O6 Source Data for E2'!J$163/'O6 Source Data for E2'!$C$163),"0.00%",'O6 Source Data for E2'!J$163/'O6 Source Data for E2'!$C$163)</f>
        <v>3.3934546252871442E-2</v>
      </c>
      <c r="K117" s="1427">
        <f>IF(ISERROR('O6 Source Data for E2'!K$163/'O6 Source Data for E2'!$C$163),"0.00%",'O6 Source Data for E2'!K$163/'O6 Source Data for E2'!$C$163)</f>
        <v>0</v>
      </c>
      <c r="L117" s="1427">
        <f>IF(ISERROR('O6 Source Data for E2'!L$163/'O6 Source Data for E2'!$C$163),"0.00%",'O6 Source Data for E2'!L$163/'O6 Source Data for E2'!$C$163)</f>
        <v>1.4773445568999656E-3</v>
      </c>
      <c r="M117" s="1427">
        <f>IF(ISERROR('O6 Source Data for E2'!M$163/'O6 Source Data for E2'!$C$163),"0.00%",'O6 Source Data for E2'!M$163/'O6 Source Data for E2'!$C$163)</f>
        <v>0</v>
      </c>
      <c r="N117" s="1427">
        <f>IF(ISERROR('O6 Source Data for E2'!N$163/'O6 Source Data for E2'!$C$163),"0.00%",'O6 Source Data for E2'!N$163/'O6 Source Data for E2'!$C$163)</f>
        <v>0</v>
      </c>
      <c r="O117" s="1427">
        <f>IF(ISERROR('O6 Source Data for E2'!O$163/'O6 Source Data for E2'!$C$163),"0.00%",'O6 Source Data for E2'!O$163/'O6 Source Data for E2'!$C$163)</f>
        <v>0</v>
      </c>
      <c r="P117" s="1427">
        <f>IF(ISERROR('O6 Source Data for E2'!P$163/'O6 Source Data for E2'!$C$163),"0.00%",'O6 Source Data for E2'!P$163/'O6 Source Data for E2'!$C$163)</f>
        <v>0</v>
      </c>
      <c r="Q117" s="1427">
        <f>IF(ISERROR('O6 Source Data for E2'!Q$163/'O6 Source Data for E2'!$C$163),"0.00%",'O6 Source Data for E2'!Q$163/'O6 Source Data for E2'!$C$163)</f>
        <v>0</v>
      </c>
      <c r="R117" s="1427">
        <f>IF(ISERROR('O6 Source Data for E2'!R$163/'O6 Source Data for E2'!$C$163),"0.00%",'O6 Source Data for E2'!R$163/'O6 Source Data for E2'!$C$163)</f>
        <v>0</v>
      </c>
      <c r="S117" s="1427">
        <f>IF(ISERROR('O6 Source Data for E2'!S$163/'O6 Source Data for E2'!$C$163),"0.00%",'O6 Source Data for E2'!S$163/'O6 Source Data for E2'!$C$163)</f>
        <v>0</v>
      </c>
      <c r="T117" s="1427">
        <f>IF(ISERROR('O6 Source Data for E2'!T$163/'O6 Source Data for E2'!$C$163),"0.00%",'O6 Source Data for E2'!T$163/'O6 Source Data for E2'!$C$163)</f>
        <v>0</v>
      </c>
      <c r="U117" s="1427">
        <f>IF(ISERROR('O6 Source Data for E2'!U$163/'O6 Source Data for E2'!$C$163),"0.00%",'O6 Source Data for E2'!U$163/'O6 Source Data for E2'!$C$163)</f>
        <v>0</v>
      </c>
      <c r="V117" s="1427">
        <f>IF(ISERROR('O6 Source Data for E2'!V$163/'O6 Source Data for E2'!$C$163),"0.00%",'O6 Source Data for E2'!V$163/'O6 Source Data for E2'!$C$163)</f>
        <v>0</v>
      </c>
      <c r="W117" s="1427">
        <f>IF(ISERROR('O6 Source Data for E2'!W$163/'O6 Source Data for E2'!$C$163),"0.00%",'O6 Source Data for E2'!W$163/'O6 Source Data for E2'!$C$163)</f>
        <v>0</v>
      </c>
    </row>
    <row r="118" spans="1:24" s="352" customFormat="1" ht="12.75" x14ac:dyDescent="0.2">
      <c r="A118" s="460" t="s">
        <v>431</v>
      </c>
      <c r="B118" s="1310" t="s">
        <v>433</v>
      </c>
      <c r="C118" s="2022">
        <f t="shared" si="2"/>
        <v>0.99999999999999978</v>
      </c>
      <c r="D118" s="1427">
        <f>D117</f>
        <v>0.66641512914091461</v>
      </c>
      <c r="E118" s="1427">
        <f t="shared" ref="E118:W118" si="3">E117</f>
        <v>0.16821563114636745</v>
      </c>
      <c r="F118" s="1427">
        <f t="shared" si="3"/>
        <v>0.11385041423806253</v>
      </c>
      <c r="G118" s="1427">
        <f t="shared" si="3"/>
        <v>0</v>
      </c>
      <c r="H118" s="1427">
        <f t="shared" si="3"/>
        <v>0</v>
      </c>
      <c r="I118" s="1427">
        <f t="shared" si="3"/>
        <v>1.6106934664883835E-2</v>
      </c>
      <c r="J118" s="1427">
        <f t="shared" si="3"/>
        <v>3.3934546252871442E-2</v>
      </c>
      <c r="K118" s="1427">
        <f t="shared" si="3"/>
        <v>0</v>
      </c>
      <c r="L118" s="1427">
        <f t="shared" si="3"/>
        <v>1.4773445568999656E-3</v>
      </c>
      <c r="M118" s="1427">
        <f t="shared" si="3"/>
        <v>0</v>
      </c>
      <c r="N118" s="1427">
        <f t="shared" si="3"/>
        <v>0</v>
      </c>
      <c r="O118" s="1427">
        <f t="shared" si="3"/>
        <v>0</v>
      </c>
      <c r="P118" s="1427">
        <f t="shared" si="3"/>
        <v>0</v>
      </c>
      <c r="Q118" s="1427">
        <f t="shared" si="3"/>
        <v>0</v>
      </c>
      <c r="R118" s="1427">
        <f t="shared" si="3"/>
        <v>0</v>
      </c>
      <c r="S118" s="1427">
        <f t="shared" si="3"/>
        <v>0</v>
      </c>
      <c r="T118" s="1427">
        <f t="shared" si="3"/>
        <v>0</v>
      </c>
      <c r="U118" s="1427">
        <f t="shared" si="3"/>
        <v>0</v>
      </c>
      <c r="V118" s="1427">
        <f t="shared" si="3"/>
        <v>0</v>
      </c>
      <c r="W118" s="1427">
        <f t="shared" si="3"/>
        <v>0</v>
      </c>
      <c r="X118" s="1427"/>
    </row>
    <row r="119" spans="1:24" s="352" customFormat="1" ht="12.75" x14ac:dyDescent="0.2">
      <c r="A119" s="460" t="s">
        <v>1302</v>
      </c>
      <c r="B119" s="591" t="s">
        <v>432</v>
      </c>
      <c r="C119" s="2022">
        <f t="shared" si="2"/>
        <v>1</v>
      </c>
      <c r="D119" s="1427">
        <f>IF(ISERROR('O6 Source Data for E2'!D105/'O6 Source Data for E2'!$C105*(1-'I5.1 Misc Data'!$D21)+'O6 Source Data for E2'!D106/'O6 Source Data for E2'!$C106*'I5.1 Misc Data'!$D21), 0, 'O6 Source Data for E2'!D105/'O6 Source Data for E2'!$C105*(1-'I5.1 Misc Data'!$D21)+'O6 Source Data for E2'!D106/'O6 Source Data for E2'!$C106*'I5.1 Misc Data'!$D21)</f>
        <v>0.58915636223425305</v>
      </c>
      <c r="E119" s="1427">
        <f>IF(ISERROR('O6 Source Data for E2'!E105/'O6 Source Data for E2'!$C105*(1-'I5.1 Misc Data'!$D21)+'O6 Source Data for E2'!E106/'O6 Source Data for E2'!$C106*'I5.1 Misc Data'!$D21), 0, 'O6 Source Data for E2'!E105/'O6 Source Data for E2'!$C105*(1-'I5.1 Misc Data'!$D21)+'O6 Source Data for E2'!E106/'O6 Source Data for E2'!$C106*'I5.1 Misc Data'!$D21)</f>
        <v>0.19954385900921429</v>
      </c>
      <c r="F119" s="1427">
        <f>IF(ISERROR('O6 Source Data for E2'!F105/'O6 Source Data for E2'!$C105*(1-'I5.1 Misc Data'!$D21)+'O6 Source Data for E2'!F106/'O6 Source Data for E2'!$C106*'I5.1 Misc Data'!$D21), 0, 'O6 Source Data for E2'!F105/'O6 Source Data for E2'!$C105*(1-'I5.1 Misc Data'!$D21)+'O6 Source Data for E2'!F106/'O6 Source Data for E2'!$C106*'I5.1 Misc Data'!$D21)</f>
        <v>0.13701984106408963</v>
      </c>
      <c r="G119" s="1427">
        <f>IF(ISERROR('O6 Source Data for E2'!G105/'O6 Source Data for E2'!$C105*(1-'I5.1 Misc Data'!$D21)+'O6 Source Data for E2'!G106/'O6 Source Data for E2'!$C106*'I5.1 Misc Data'!$D21), 0, 'O6 Source Data for E2'!G105/'O6 Source Data for E2'!$C105*(1-'I5.1 Misc Data'!$D21)+'O6 Source Data for E2'!G106/'O6 Source Data for E2'!$C106*'I5.1 Misc Data'!$D21)</f>
        <v>0</v>
      </c>
      <c r="H119" s="1427">
        <f>IF(ISERROR('O6 Source Data for E2'!H105/'O6 Source Data for E2'!$C105*(1-'I5.1 Misc Data'!$D21)+'O6 Source Data for E2'!H106/'O6 Source Data for E2'!$C106*'I5.1 Misc Data'!$D21), 0, 'O6 Source Data for E2'!H105/'O6 Source Data for E2'!$C105*(1-'I5.1 Misc Data'!$D21)+'O6 Source Data for E2'!H106/'O6 Source Data for E2'!$C106*'I5.1 Misc Data'!$D21)</f>
        <v>0</v>
      </c>
      <c r="I119" s="1427">
        <f>IF(ISERROR('O6 Source Data for E2'!I105/'O6 Source Data for E2'!$C105*(1-'I5.1 Misc Data'!$D21)+'O6 Source Data for E2'!I106/'O6 Source Data for E2'!$C106*'I5.1 Misc Data'!$D21), 0, 'O6 Source Data for E2'!I105/'O6 Source Data for E2'!$C105*(1-'I5.1 Misc Data'!$D21)+'O6 Source Data for E2'!I106/'O6 Source Data for E2'!$C106*'I5.1 Misc Data'!$D21)</f>
        <v>4.4799765390116861E-2</v>
      </c>
      <c r="J119" s="1427">
        <f>IF(ISERROR('O6 Source Data for E2'!J105/'O6 Source Data for E2'!$C105*(1-'I5.1 Misc Data'!$D21)+'O6 Source Data for E2'!J106/'O6 Source Data for E2'!$C106*'I5.1 Misc Data'!$D21), 0, 'O6 Source Data for E2'!J105/'O6 Source Data for E2'!$C105*(1-'I5.1 Misc Data'!$D21)+'O6 Source Data for E2'!J106/'O6 Source Data for E2'!$C106*'I5.1 Misc Data'!$D21)</f>
        <v>2.7752101183984183E-2</v>
      </c>
      <c r="K119" s="1427">
        <f>IF(ISERROR('O6 Source Data for E2'!K105/'O6 Source Data for E2'!$C105*(1-'I5.1 Misc Data'!$D21)+'O6 Source Data for E2'!K106/'O6 Source Data for E2'!$C106*'I5.1 Misc Data'!$D21), 0, 'O6 Source Data for E2'!K105/'O6 Source Data for E2'!$C105*(1-'I5.1 Misc Data'!$D21)+'O6 Source Data for E2'!K106/'O6 Source Data for E2'!$C106*'I5.1 Misc Data'!$D21)</f>
        <v>0</v>
      </c>
      <c r="L119" s="1427">
        <f>IF(ISERROR('O6 Source Data for E2'!L105/'O6 Source Data for E2'!$C105*(1-'I5.1 Misc Data'!$D21)+'O6 Source Data for E2'!L106/'O6 Source Data for E2'!$C106*'I5.1 Misc Data'!$D21), 0, 'O6 Source Data for E2'!L105/'O6 Source Data for E2'!$C105*(1-'I5.1 Misc Data'!$D21)+'O6 Source Data for E2'!L106/'O6 Source Data for E2'!$C106*'I5.1 Misc Data'!$D21)</f>
        <v>1.7280711183421565E-3</v>
      </c>
      <c r="M119" s="1427">
        <f>IF(ISERROR('O6 Source Data for E2'!M105/'O6 Source Data for E2'!$C105*(1-'I5.1 Misc Data'!$D21)+'O6 Source Data for E2'!M106/'O6 Source Data for E2'!$C106*'I5.1 Misc Data'!$D21), 0, 'O6 Source Data for E2'!M105/'O6 Source Data for E2'!$C105*(1-'I5.1 Misc Data'!$D21)+'O6 Source Data for E2'!M106/'O6 Source Data for E2'!$C106*'I5.1 Misc Data'!$D21)</f>
        <v>0</v>
      </c>
      <c r="N119" s="1427">
        <f>IF(ISERROR('O6 Source Data for E2'!N105/'O6 Source Data for E2'!$C105*(1-'I5.1 Misc Data'!$D21)+'O6 Source Data for E2'!N106/'O6 Source Data for E2'!$C106*'I5.1 Misc Data'!$D21), 0, 'O6 Source Data for E2'!N105/'O6 Source Data for E2'!$C105*(1-'I5.1 Misc Data'!$D21)+'O6 Source Data for E2'!N106/'O6 Source Data for E2'!$C106*'I5.1 Misc Data'!$D21)</f>
        <v>0</v>
      </c>
      <c r="O119" s="1427">
        <f>IF(ISERROR('O6 Source Data for E2'!O105/'O6 Source Data for E2'!$C105*(1-'I5.1 Misc Data'!$D21)+'O6 Source Data for E2'!O106/'O6 Source Data for E2'!$C106*'I5.1 Misc Data'!$D21), 0, 'O6 Source Data for E2'!O105/'O6 Source Data for E2'!$C105*(1-'I5.1 Misc Data'!$D21)+'O6 Source Data for E2'!O106/'O6 Source Data for E2'!$C106*'I5.1 Misc Data'!$D21)</f>
        <v>0</v>
      </c>
      <c r="P119" s="1427">
        <f>IF(ISERROR('O6 Source Data for E2'!P105/'O6 Source Data for E2'!$C105*(1-'I5.1 Misc Data'!$D21)+'O6 Source Data for E2'!P106/'O6 Source Data for E2'!$C106*'I5.1 Misc Data'!$D21), 0, 'O6 Source Data for E2'!P105/'O6 Source Data for E2'!$C105*(1-'I5.1 Misc Data'!$D21)+'O6 Source Data for E2'!P106/'O6 Source Data for E2'!$C106*'I5.1 Misc Data'!$D21)</f>
        <v>0</v>
      </c>
      <c r="Q119" s="1427">
        <f>IF(ISERROR('O6 Source Data for E2'!Q105/'O6 Source Data for E2'!$C105*(1-'I5.1 Misc Data'!$D21)+'O6 Source Data for E2'!Q106/'O6 Source Data for E2'!$C106*'I5.1 Misc Data'!$D21), 0, 'O6 Source Data for E2'!Q105/'O6 Source Data for E2'!$C105*(1-'I5.1 Misc Data'!$D21)+'O6 Source Data for E2'!Q106/'O6 Source Data for E2'!$C106*'I5.1 Misc Data'!$D21)</f>
        <v>0</v>
      </c>
      <c r="R119" s="1427">
        <f>IF(ISERROR('O6 Source Data for E2'!R105/'O6 Source Data for E2'!$C105*(1-'I5.1 Misc Data'!$D21)+'O6 Source Data for E2'!R106/'O6 Source Data for E2'!$C106*'I5.1 Misc Data'!$D21), 0, 'O6 Source Data for E2'!R105/'O6 Source Data for E2'!$C105*(1-'I5.1 Misc Data'!$D21)+'O6 Source Data for E2'!R106/'O6 Source Data for E2'!$C106*'I5.1 Misc Data'!$D21)</f>
        <v>0</v>
      </c>
      <c r="S119" s="1427">
        <f>IF(ISERROR('O6 Source Data for E2'!S105/'O6 Source Data for E2'!$C105*(1-'I5.1 Misc Data'!$D21)+'O6 Source Data for E2'!S106/'O6 Source Data for E2'!$C106*'I5.1 Misc Data'!$D21), 0, 'O6 Source Data for E2'!S105/'O6 Source Data for E2'!$C105*(1-'I5.1 Misc Data'!$D21)+'O6 Source Data for E2'!S106/'O6 Source Data for E2'!$C106*'I5.1 Misc Data'!$D21)</f>
        <v>0</v>
      </c>
      <c r="T119" s="1427">
        <f>IF(ISERROR('O6 Source Data for E2'!T105/'O6 Source Data for E2'!$C105*(1-'I5.1 Misc Data'!$D21)+'O6 Source Data for E2'!T106/'O6 Source Data for E2'!$C106*'I5.1 Misc Data'!$D21), 0, 'O6 Source Data for E2'!T105/'O6 Source Data for E2'!$C105*(1-'I5.1 Misc Data'!$D21)+'O6 Source Data for E2'!T106/'O6 Source Data for E2'!$C106*'I5.1 Misc Data'!$D21)</f>
        <v>0</v>
      </c>
      <c r="U119" s="1427">
        <f>IF(ISERROR('O6 Source Data for E2'!U105/'O6 Source Data for E2'!$C105*(1-'I5.1 Misc Data'!$D21)+'O6 Source Data for E2'!U106/'O6 Source Data for E2'!$C106*'I5.1 Misc Data'!$D21), 0, 'O6 Source Data for E2'!U105/'O6 Source Data for E2'!$C105*(1-'I5.1 Misc Data'!$D21)+'O6 Source Data for E2'!U106/'O6 Source Data for E2'!$C106*'I5.1 Misc Data'!$D21)</f>
        <v>0</v>
      </c>
      <c r="V119" s="1427">
        <f>IF(ISERROR('O6 Source Data for E2'!V105/'O6 Source Data for E2'!$C105*(1-'I5.1 Misc Data'!$D21)+'O6 Source Data for E2'!V106/'O6 Source Data for E2'!$C106*'I5.1 Misc Data'!$D21), 0, 'O6 Source Data for E2'!V105/'O6 Source Data for E2'!$C105*(1-'I5.1 Misc Data'!$D21)+'O6 Source Data for E2'!V106/'O6 Source Data for E2'!$C106*'I5.1 Misc Data'!$D21)</f>
        <v>0</v>
      </c>
      <c r="W119" s="1427">
        <f>IF(ISERROR('O6 Source Data for E2'!W105/'O6 Source Data for E2'!$C105*(1-'I5.1 Misc Data'!$D21)+'O6 Source Data for E2'!W106/'O6 Source Data for E2'!$C106*'I5.1 Misc Data'!$D21), 0, 'O6 Source Data for E2'!W105/'O6 Source Data for E2'!$C105*(1-'I5.1 Misc Data'!$D21)+'O6 Source Data for E2'!W106/'O6 Source Data for E2'!$C106*'I5.1 Misc Data'!$D21)</f>
        <v>0</v>
      </c>
      <c r="X119" s="1427"/>
    </row>
    <row r="120" spans="1:24" s="352" customFormat="1" ht="12.75" x14ac:dyDescent="0.2">
      <c r="A120" s="460" t="s">
        <v>447</v>
      </c>
      <c r="B120" s="591" t="s">
        <v>446</v>
      </c>
      <c r="C120" s="2022">
        <f t="shared" si="2"/>
        <v>1.0000000000000002</v>
      </c>
      <c r="D120" s="1427">
        <f>IF(ISERROR('O6 Source Data for E2'!D254/'O6 Source Data for E2'!$C254), 0, 'O6 Source Data for E2'!D254/'O6 Source Data for E2'!$C254)</f>
        <v>0.66403019207785907</v>
      </c>
      <c r="E120" s="1427">
        <f>IF(ISERROR('O6 Source Data for E2'!E254/'O6 Source Data for E2'!$C254), 0, 'O6 Source Data for E2'!E254/'O6 Source Data for E2'!$C254)</f>
        <v>0.16905505973030088</v>
      </c>
      <c r="F120" s="1427">
        <f>IF(ISERROR('O6 Source Data for E2'!F254/'O6 Source Data for E2'!$C254), 0, 'O6 Source Data for E2'!F254/'O6 Source Data for E2'!$C254)</f>
        <v>0.11505607172064848</v>
      </c>
      <c r="G120" s="1427">
        <f>IF(ISERROR('O6 Source Data for E2'!G254/'O6 Source Data for E2'!$C254), 0, 'O6 Source Data for E2'!G254/'O6 Source Data for E2'!$C254)</f>
        <v>0</v>
      </c>
      <c r="H120" s="1427">
        <f>IF(ISERROR('O6 Source Data for E2'!H254/'O6 Source Data for E2'!$C254), 0, 'O6 Source Data for E2'!H254/'O6 Source Data for E2'!$C254)</f>
        <v>0</v>
      </c>
      <c r="I120" s="1427">
        <f>IF(ISERROR('O6 Source Data for E2'!I254/'O6 Source Data for E2'!$C254), 0, 'O6 Source Data for E2'!I254/'O6 Source Data for E2'!$C254)</f>
        <v>1.6550617571937772E-2</v>
      </c>
      <c r="J120" s="1427">
        <f>IF(ISERROR('O6 Source Data for E2'!J254/'O6 Source Data for E2'!$C254), 0, 'O6 Source Data for E2'!J254/'O6 Source Data for E2'!$C254)</f>
        <v>3.3835181676089239E-2</v>
      </c>
      <c r="K120" s="1427">
        <f>IF(ISERROR('O6 Source Data for E2'!K254/'O6 Source Data for E2'!$C254), 0, 'O6 Source Data for E2'!K254/'O6 Source Data for E2'!$C254)</f>
        <v>0</v>
      </c>
      <c r="L120" s="1427">
        <f>IF(ISERROR('O6 Source Data for E2'!L254/'O6 Source Data for E2'!$C254), 0, 'O6 Source Data for E2'!L254/'O6 Source Data for E2'!$C254)</f>
        <v>1.4728772231647018E-3</v>
      </c>
      <c r="M120" s="1427">
        <f>IF(ISERROR('O6 Source Data for E2'!M254/'O6 Source Data for E2'!$C254), 0, 'O6 Source Data for E2'!M254/'O6 Source Data for E2'!$C254)</f>
        <v>0</v>
      </c>
      <c r="N120" s="1427">
        <f>IF(ISERROR('O6 Source Data for E2'!N254/'O6 Source Data for E2'!$C254), 0, 'O6 Source Data for E2'!N254/'O6 Source Data for E2'!$C254)</f>
        <v>0</v>
      </c>
      <c r="O120" s="1427">
        <f>IF(ISERROR('O6 Source Data for E2'!O254/'O6 Source Data for E2'!$C254), 0, 'O6 Source Data for E2'!O254/'O6 Source Data for E2'!$C254)</f>
        <v>0</v>
      </c>
      <c r="P120" s="1427">
        <f>IF(ISERROR('O6 Source Data for E2'!P254/'O6 Source Data for E2'!$C254), 0, 'O6 Source Data for E2'!P254/'O6 Source Data for E2'!$C254)</f>
        <v>0</v>
      </c>
      <c r="Q120" s="1427">
        <f>IF(ISERROR('O6 Source Data for E2'!Q254/'O6 Source Data for E2'!$C254), 0, 'O6 Source Data for E2'!Q254/'O6 Source Data for E2'!$C254)</f>
        <v>0</v>
      </c>
      <c r="R120" s="1427">
        <f>IF(ISERROR('O6 Source Data for E2'!R254/'O6 Source Data for E2'!$C254), 0, 'O6 Source Data for E2'!R254/'O6 Source Data for E2'!$C254)</f>
        <v>0</v>
      </c>
      <c r="S120" s="1427">
        <f>IF(ISERROR('O6 Source Data for E2'!S254/'O6 Source Data for E2'!$C254), 0, 'O6 Source Data for E2'!S254/'O6 Source Data for E2'!$C254)</f>
        <v>0</v>
      </c>
      <c r="T120" s="1427">
        <f>IF(ISERROR('O6 Source Data for E2'!T254/'O6 Source Data for E2'!$C254), 0, 'O6 Source Data for E2'!T254/'O6 Source Data for E2'!$C254)</f>
        <v>0</v>
      </c>
      <c r="U120" s="1427">
        <f>IF(ISERROR('O6 Source Data for E2'!U254/'O6 Source Data for E2'!$C254), 0, 'O6 Source Data for E2'!U254/'O6 Source Data for E2'!$C254)</f>
        <v>0</v>
      </c>
      <c r="V120" s="1427">
        <f>IF(ISERROR('O6 Source Data for E2'!V254/'O6 Source Data for E2'!$C254), 0, 'O6 Source Data for E2'!V254/'O6 Source Data for E2'!$C254)</f>
        <v>0</v>
      </c>
      <c r="W120" s="1427">
        <f>IF(ISERROR('O6 Source Data for E2'!W254/'O6 Source Data for E2'!$C254), 0, 'O6 Source Data for E2'!W254/'O6 Source Data for E2'!$C254)</f>
        <v>0</v>
      </c>
      <c r="X120" s="1427"/>
    </row>
    <row r="121" spans="1:24" s="352" customFormat="1" ht="15" customHeight="1" x14ac:dyDescent="0.2">
      <c r="A121" s="460"/>
      <c r="B121" s="1310"/>
      <c r="C121" s="2022"/>
      <c r="D121" s="2023"/>
      <c r="E121" s="2023"/>
      <c r="F121" s="2023"/>
      <c r="G121" s="2023"/>
      <c r="H121" s="2023"/>
      <c r="I121" s="2023"/>
      <c r="J121" s="2023"/>
      <c r="K121" s="2023"/>
      <c r="L121" s="2023"/>
      <c r="M121" s="2023"/>
      <c r="N121" s="2023"/>
      <c r="O121" s="2023"/>
      <c r="P121" s="2023"/>
      <c r="Q121" s="2023"/>
      <c r="R121" s="2023"/>
      <c r="S121" s="2023"/>
      <c r="T121" s="2023"/>
      <c r="U121" s="2023"/>
      <c r="V121" s="2023"/>
      <c r="W121" s="2023"/>
      <c r="X121" s="2023"/>
    </row>
    <row r="122" spans="1:24" s="352" customFormat="1" ht="15" customHeight="1" x14ac:dyDescent="0.2">
      <c r="A122" s="2273" t="s">
        <v>1733</v>
      </c>
      <c r="B122" s="1310" t="s">
        <v>1734</v>
      </c>
      <c r="C122" s="1432"/>
      <c r="D122" s="2309">
        <f>IF(ISERROR(ccar/(ccar+'I6.2 Customer Data'!E21)),0,ccar/(ccar+'I6.2 Customer Data'!E21))</f>
        <v>0.85868329698012358</v>
      </c>
      <c r="E122" s="1451">
        <f>IF(ISERROR('I6.2 Customer Data'!E21/('I6.2 Customer Data'!E21+ccar)),0,'I6.2 Customer Data'!E21/('I6.2 Customer Data'!E21+ccar))</f>
        <v>0.14131670301987651</v>
      </c>
      <c r="F122" s="1452">
        <v>0</v>
      </c>
      <c r="G122" s="1452">
        <v>0</v>
      </c>
      <c r="H122" s="1452">
        <v>0</v>
      </c>
      <c r="I122" s="1452">
        <v>0</v>
      </c>
      <c r="J122" s="1452">
        <v>0</v>
      </c>
      <c r="K122" s="1452">
        <v>0</v>
      </c>
      <c r="L122" s="1452">
        <v>0</v>
      </c>
      <c r="M122" s="1452">
        <v>0</v>
      </c>
      <c r="N122" s="1452">
        <v>0</v>
      </c>
      <c r="O122" s="1452">
        <v>0</v>
      </c>
      <c r="P122" s="1452">
        <v>0</v>
      </c>
      <c r="Q122" s="1452">
        <v>0</v>
      </c>
      <c r="R122" s="1452">
        <v>0</v>
      </c>
      <c r="S122" s="1452">
        <v>0</v>
      </c>
      <c r="T122" s="1452">
        <v>0</v>
      </c>
      <c r="U122" s="1452">
        <v>0</v>
      </c>
      <c r="V122" s="1452">
        <v>0</v>
      </c>
      <c r="W122" s="1452">
        <v>0</v>
      </c>
    </row>
    <row r="123" spans="1:24" s="352" customFormat="1" ht="15" customHeight="1" x14ac:dyDescent="0.2">
      <c r="A123" s="460"/>
      <c r="B123" s="1310"/>
      <c r="C123" s="1432"/>
      <c r="D123" s="1451"/>
      <c r="E123" s="1451"/>
      <c r="F123" s="1451"/>
      <c r="G123" s="1450"/>
      <c r="H123" s="1451"/>
      <c r="I123" s="1450"/>
      <c r="J123" s="1451"/>
      <c r="K123" s="1451"/>
      <c r="L123" s="1451"/>
      <c r="M123" s="1451"/>
      <c r="N123" s="462"/>
      <c r="O123" s="461"/>
      <c r="P123" s="461"/>
      <c r="Q123" s="461"/>
      <c r="R123" s="461"/>
      <c r="S123" s="461"/>
      <c r="T123" s="461"/>
      <c r="U123" s="461"/>
      <c r="V123" s="461"/>
      <c r="W123" s="461"/>
    </row>
    <row r="124" spans="1:24" s="352" customFormat="1" ht="15" customHeight="1" x14ac:dyDescent="0.2">
      <c r="A124" s="460"/>
      <c r="B124" s="591"/>
      <c r="C124" s="1434"/>
      <c r="D124" s="1451"/>
      <c r="E124" s="1450"/>
      <c r="F124" s="1451"/>
      <c r="G124" s="1450"/>
      <c r="H124" s="1451"/>
      <c r="I124" s="1450"/>
      <c r="J124" s="1450"/>
      <c r="K124" s="1450"/>
      <c r="L124" s="1450"/>
      <c r="M124" s="1451"/>
      <c r="N124" s="462"/>
      <c r="O124" s="461"/>
      <c r="P124" s="461"/>
      <c r="Q124" s="461"/>
      <c r="R124" s="461"/>
      <c r="S124" s="461"/>
      <c r="T124" s="461"/>
      <c r="U124" s="461"/>
      <c r="V124" s="461"/>
      <c r="W124" s="461"/>
    </row>
    <row r="125" spans="1:24" s="352" customFormat="1" ht="15" customHeight="1" x14ac:dyDescent="0.2">
      <c r="A125" s="460"/>
      <c r="B125" s="591"/>
      <c r="C125" s="1434"/>
      <c r="D125" s="1450"/>
      <c r="E125" s="1450"/>
      <c r="F125" s="1450"/>
      <c r="G125" s="1451"/>
      <c r="H125" s="1451"/>
      <c r="I125" s="1450"/>
      <c r="J125" s="1450"/>
      <c r="K125" s="1450"/>
      <c r="L125" s="1450"/>
      <c r="M125" s="1451"/>
      <c r="N125" s="462"/>
      <c r="O125" s="461"/>
      <c r="P125" s="461"/>
      <c r="Q125" s="461"/>
      <c r="R125" s="461"/>
      <c r="S125" s="461"/>
      <c r="T125" s="461"/>
      <c r="U125" s="461"/>
      <c r="V125" s="461"/>
      <c r="W125" s="461"/>
    </row>
    <row r="126" spans="1:24" s="352" customFormat="1" ht="15" customHeight="1" x14ac:dyDescent="0.2">
      <c r="A126" s="460"/>
      <c r="B126" s="591"/>
      <c r="C126" s="1434"/>
      <c r="D126" s="1450"/>
      <c r="E126" s="1450"/>
      <c r="F126" s="1450"/>
      <c r="G126" s="1451"/>
      <c r="H126" s="1451"/>
      <c r="I126" s="1450"/>
      <c r="J126" s="1450"/>
      <c r="K126" s="1450"/>
      <c r="L126" s="1450"/>
      <c r="M126" s="1451"/>
      <c r="N126" s="462"/>
      <c r="O126" s="461"/>
      <c r="P126" s="461"/>
      <c r="Q126" s="461"/>
      <c r="R126" s="461"/>
      <c r="S126" s="461"/>
      <c r="T126" s="461"/>
      <c r="U126" s="461"/>
      <c r="V126" s="461"/>
      <c r="W126" s="461"/>
    </row>
    <row r="127" spans="1:24" s="352" customFormat="1" ht="15" customHeight="1" x14ac:dyDescent="0.2">
      <c r="A127" s="460"/>
      <c r="B127" s="591"/>
      <c r="C127" s="1434"/>
      <c r="D127" s="1450"/>
      <c r="E127" s="1450"/>
      <c r="F127" s="1450"/>
      <c r="G127" s="1451"/>
      <c r="H127" s="1451"/>
      <c r="I127" s="1451"/>
      <c r="J127" s="1450"/>
      <c r="K127" s="1450"/>
      <c r="L127" s="1450"/>
      <c r="M127" s="1451"/>
      <c r="N127" s="462"/>
      <c r="O127" s="461"/>
      <c r="P127" s="461"/>
      <c r="Q127" s="461"/>
      <c r="R127" s="461"/>
      <c r="S127" s="461"/>
      <c r="T127" s="461"/>
      <c r="U127" s="461"/>
      <c r="V127" s="461"/>
      <c r="W127" s="461"/>
    </row>
    <row r="128" spans="1:24" s="352" customFormat="1" ht="15" customHeight="1" x14ac:dyDescent="0.2">
      <c r="A128" s="460"/>
      <c r="B128" s="591"/>
      <c r="C128" s="1434"/>
      <c r="D128" s="1450"/>
      <c r="E128" s="1451"/>
      <c r="F128" s="1450"/>
      <c r="G128" s="1451"/>
      <c r="H128" s="1451"/>
      <c r="I128" s="1451"/>
      <c r="J128" s="1450"/>
      <c r="K128" s="1450"/>
      <c r="L128" s="1450"/>
      <c r="M128" s="1451"/>
      <c r="N128" s="462"/>
      <c r="O128" s="461"/>
      <c r="P128" s="461"/>
      <c r="Q128" s="461"/>
      <c r="R128" s="461"/>
      <c r="S128" s="461"/>
      <c r="T128" s="461"/>
      <c r="U128" s="461"/>
      <c r="V128" s="461"/>
      <c r="W128" s="461"/>
    </row>
    <row r="129" spans="1:23" s="352" customFormat="1" ht="15" customHeight="1" x14ac:dyDescent="0.2">
      <c r="A129" s="460"/>
      <c r="B129" s="591"/>
      <c r="C129" s="1434"/>
      <c r="D129" s="1450"/>
      <c r="E129" s="1451"/>
      <c r="F129" s="1450"/>
      <c r="G129" s="1451"/>
      <c r="H129" s="1452"/>
      <c r="I129" s="1451"/>
      <c r="J129" s="1451"/>
      <c r="K129" s="1451"/>
      <c r="L129" s="1451"/>
      <c r="M129" s="1451"/>
      <c r="N129" s="462"/>
      <c r="O129" s="461"/>
      <c r="P129" s="461"/>
      <c r="Q129" s="461"/>
      <c r="R129" s="461"/>
      <c r="S129" s="461"/>
      <c r="T129" s="461"/>
      <c r="U129" s="461"/>
      <c r="V129" s="461"/>
      <c r="W129" s="461"/>
    </row>
    <row r="130" spans="1:23" s="352" customFormat="1" ht="15" customHeight="1" x14ac:dyDescent="0.2">
      <c r="A130" s="460"/>
      <c r="B130" s="591"/>
      <c r="C130" s="1434"/>
      <c r="D130" s="1451"/>
      <c r="E130" s="1451"/>
      <c r="F130" s="1450"/>
      <c r="G130" s="1451"/>
      <c r="H130" s="1451"/>
      <c r="I130" s="1451"/>
      <c r="J130" s="1451"/>
      <c r="K130" s="1451"/>
      <c r="L130" s="1451"/>
      <c r="M130" s="1451"/>
      <c r="N130" s="462"/>
      <c r="O130" s="461"/>
      <c r="P130" s="461"/>
      <c r="Q130" s="461"/>
      <c r="R130" s="461"/>
      <c r="S130" s="461"/>
      <c r="T130" s="461"/>
      <c r="U130" s="461"/>
      <c r="V130" s="461"/>
      <c r="W130" s="461"/>
    </row>
    <row r="131" spans="1:23" s="352" customFormat="1" ht="15" customHeight="1" x14ac:dyDescent="0.2">
      <c r="A131" s="460"/>
      <c r="B131" s="591"/>
      <c r="C131" s="1434"/>
      <c r="D131" s="1451"/>
      <c r="E131" s="1451"/>
      <c r="F131" s="1451"/>
      <c r="G131" s="1451"/>
      <c r="H131" s="1451"/>
      <c r="I131" s="1451"/>
      <c r="J131" s="1451"/>
      <c r="K131" s="1451"/>
      <c r="L131" s="1451"/>
      <c r="M131" s="1452"/>
      <c r="N131" s="461"/>
      <c r="O131" s="461"/>
      <c r="P131" s="461"/>
      <c r="Q131" s="461"/>
      <c r="R131" s="461"/>
      <c r="S131" s="461"/>
      <c r="T131" s="461"/>
      <c r="U131" s="461"/>
      <c r="V131" s="461"/>
      <c r="W131" s="461"/>
    </row>
    <row r="132" spans="1:23" s="352" customFormat="1" ht="15" customHeight="1" x14ac:dyDescent="0.2">
      <c r="A132" s="460"/>
      <c r="B132" s="591"/>
      <c r="C132" s="1434"/>
      <c r="D132" s="1451"/>
      <c r="E132" s="1451"/>
      <c r="F132" s="1451"/>
      <c r="G132" s="1451"/>
      <c r="H132" s="1451"/>
      <c r="I132" s="1451"/>
      <c r="J132" s="1451"/>
      <c r="K132" s="1451"/>
      <c r="L132" s="1451"/>
      <c r="M132" s="1452"/>
      <c r="N132" s="461"/>
      <c r="O132" s="461"/>
      <c r="P132" s="461"/>
      <c r="Q132" s="461"/>
      <c r="R132" s="461"/>
      <c r="S132" s="461"/>
      <c r="T132" s="461"/>
      <c r="U132" s="461"/>
      <c r="V132" s="461"/>
      <c r="W132" s="461"/>
    </row>
    <row r="133" spans="1:23" s="352" customFormat="1" ht="15" customHeight="1" x14ac:dyDescent="0.2">
      <c r="A133" s="460"/>
      <c r="B133" s="591"/>
      <c r="C133" s="1434"/>
      <c r="D133" s="1451"/>
      <c r="E133" s="1451"/>
      <c r="F133" s="1451"/>
      <c r="G133" s="1452"/>
      <c r="H133" s="1451"/>
      <c r="I133" s="1451"/>
      <c r="J133" s="1451"/>
      <c r="K133" s="1451"/>
      <c r="L133" s="1451"/>
      <c r="M133" s="1452"/>
      <c r="N133" s="461"/>
      <c r="O133" s="461"/>
      <c r="P133" s="461"/>
      <c r="Q133" s="461"/>
      <c r="R133" s="461"/>
      <c r="S133" s="461"/>
      <c r="T133" s="461"/>
      <c r="U133" s="461"/>
      <c r="V133" s="461"/>
      <c r="W133" s="461"/>
    </row>
    <row r="134" spans="1:23" s="352" customFormat="1" ht="15" customHeight="1" x14ac:dyDescent="0.2">
      <c r="A134" s="460"/>
      <c r="B134" s="591"/>
      <c r="C134" s="1432"/>
      <c r="D134" s="1451"/>
      <c r="E134" s="1451"/>
      <c r="F134" s="1451"/>
      <c r="G134" s="1451"/>
      <c r="H134" s="1451"/>
      <c r="I134" s="1451"/>
      <c r="J134" s="1451"/>
      <c r="K134" s="1451"/>
      <c r="L134" s="1451"/>
      <c r="M134" s="1452"/>
      <c r="N134" s="461"/>
      <c r="O134" s="461"/>
      <c r="P134" s="461"/>
      <c r="Q134" s="461"/>
      <c r="R134" s="461"/>
      <c r="S134" s="461"/>
      <c r="T134" s="461"/>
      <c r="U134" s="461"/>
      <c r="V134" s="461"/>
      <c r="W134" s="461"/>
    </row>
    <row r="135" spans="1:23" s="352" customFormat="1" ht="15" customHeight="1" x14ac:dyDescent="0.2">
      <c r="A135" s="460"/>
      <c r="B135" s="591"/>
      <c r="C135" s="1434"/>
      <c r="D135" s="1451"/>
      <c r="E135" s="1451"/>
      <c r="F135" s="1451"/>
      <c r="G135" s="1451"/>
      <c r="H135" s="1450"/>
      <c r="I135" s="1451"/>
      <c r="J135" s="1451"/>
      <c r="K135" s="1451"/>
      <c r="L135" s="1451"/>
      <c r="M135" s="1452"/>
      <c r="N135" s="461"/>
      <c r="O135" s="461"/>
      <c r="P135" s="461"/>
      <c r="Q135" s="461"/>
      <c r="R135" s="461"/>
      <c r="S135" s="461"/>
      <c r="T135" s="461"/>
      <c r="U135" s="461"/>
      <c r="V135" s="461"/>
      <c r="W135" s="461"/>
    </row>
    <row r="136" spans="1:23" s="352" customFormat="1" ht="12.75" x14ac:dyDescent="0.2">
      <c r="A136" s="460"/>
      <c r="B136" s="591"/>
      <c r="C136" s="1432"/>
      <c r="D136" s="1451"/>
      <c r="E136" s="1452"/>
      <c r="F136" s="1452"/>
      <c r="G136" s="1452"/>
      <c r="H136" s="1452"/>
      <c r="I136" s="1452"/>
      <c r="J136" s="1452"/>
      <c r="K136" s="1452"/>
      <c r="L136" s="1452"/>
      <c r="M136" s="1452"/>
      <c r="N136" s="461"/>
      <c r="O136" s="461"/>
      <c r="P136" s="461"/>
      <c r="Q136" s="461"/>
      <c r="R136" s="461"/>
      <c r="S136" s="461"/>
      <c r="T136" s="461"/>
      <c r="U136" s="461"/>
      <c r="V136" s="461"/>
      <c r="W136" s="461"/>
    </row>
    <row r="137" spans="1:23" s="352" customFormat="1" ht="12.75" x14ac:dyDescent="0.2">
      <c r="A137" s="460"/>
      <c r="B137" s="591"/>
      <c r="C137" s="1434"/>
      <c r="D137" s="1452"/>
      <c r="E137" s="1452"/>
      <c r="F137" s="1452"/>
      <c r="G137" s="1452"/>
      <c r="H137" s="1452"/>
      <c r="I137" s="1452"/>
      <c r="J137" s="1452"/>
      <c r="K137" s="1452"/>
      <c r="L137" s="1452"/>
      <c r="M137" s="1452"/>
      <c r="N137" s="461"/>
      <c r="O137" s="461"/>
      <c r="P137" s="461"/>
      <c r="Q137" s="461"/>
      <c r="R137" s="461"/>
      <c r="S137" s="461"/>
      <c r="T137" s="461"/>
      <c r="U137" s="461"/>
      <c r="V137" s="461"/>
      <c r="W137" s="461"/>
    </row>
    <row r="138" spans="1:23" s="352" customFormat="1" ht="12.75" x14ac:dyDescent="0.2">
      <c r="A138" s="460"/>
      <c r="B138" s="591" t="s">
        <v>331</v>
      </c>
      <c r="C138" s="1434"/>
      <c r="D138" s="1452"/>
      <c r="E138" s="1452"/>
      <c r="F138" s="1452"/>
      <c r="G138" s="1452"/>
      <c r="H138" s="1452"/>
      <c r="I138" s="1452"/>
      <c r="J138" s="1452"/>
      <c r="K138" s="1452"/>
      <c r="L138" s="1452"/>
      <c r="M138" s="1452"/>
      <c r="N138" s="461"/>
      <c r="O138" s="461"/>
      <c r="P138" s="461"/>
      <c r="Q138" s="461"/>
      <c r="R138" s="461"/>
      <c r="S138" s="461"/>
      <c r="T138" s="461"/>
      <c r="U138" s="461"/>
      <c r="V138" s="461"/>
      <c r="W138" s="461"/>
    </row>
    <row r="139" spans="1:23" s="352" customFormat="1" ht="12.75" x14ac:dyDescent="0.2">
      <c r="A139" s="460"/>
      <c r="B139" s="591" t="s">
        <v>331</v>
      </c>
      <c r="C139" s="1434"/>
      <c r="D139" s="1452"/>
      <c r="E139" s="1452"/>
      <c r="F139" s="1452"/>
      <c r="G139" s="1452"/>
      <c r="H139" s="1452"/>
      <c r="I139" s="1452"/>
      <c r="J139" s="1452"/>
      <c r="K139" s="1452"/>
      <c r="L139" s="1452"/>
      <c r="M139" s="1452"/>
      <c r="N139" s="461"/>
      <c r="O139" s="461"/>
      <c r="P139" s="461"/>
      <c r="Q139" s="461"/>
      <c r="R139" s="461"/>
      <c r="S139" s="461"/>
      <c r="T139" s="461"/>
      <c r="U139" s="461"/>
      <c r="V139" s="461"/>
      <c r="W139" s="461"/>
    </row>
    <row r="140" spans="1:23" s="352" customFormat="1" ht="12.75" x14ac:dyDescent="0.2">
      <c r="A140" s="460"/>
      <c r="B140" s="591" t="s">
        <v>331</v>
      </c>
      <c r="C140" s="1434"/>
      <c r="D140" s="1452"/>
      <c r="E140" s="1452"/>
      <c r="F140" s="1452"/>
      <c r="G140" s="1452"/>
      <c r="H140" s="1452"/>
      <c r="I140" s="1452"/>
      <c r="J140" s="1452"/>
      <c r="K140" s="1452"/>
      <c r="L140" s="1452"/>
      <c r="M140" s="1452"/>
      <c r="N140" s="461"/>
      <c r="O140" s="461"/>
      <c r="P140" s="461"/>
      <c r="Q140" s="461"/>
      <c r="R140" s="461"/>
      <c r="S140" s="461"/>
      <c r="T140" s="461"/>
      <c r="U140" s="461"/>
      <c r="V140" s="461"/>
      <c r="W140" s="461"/>
    </row>
    <row r="141" spans="1:23" s="352" customFormat="1" ht="12.75" x14ac:dyDescent="0.2">
      <c r="A141" s="460"/>
      <c r="B141" s="591"/>
      <c r="C141" s="1434"/>
      <c r="D141" s="1452"/>
      <c r="E141" s="1452"/>
      <c r="F141" s="1452"/>
      <c r="G141" s="1452"/>
      <c r="H141" s="1452"/>
      <c r="I141" s="1452"/>
      <c r="J141" s="1452"/>
      <c r="K141" s="1452"/>
      <c r="L141" s="1452"/>
      <c r="M141" s="1452"/>
      <c r="N141" s="461"/>
      <c r="O141" s="461"/>
      <c r="P141" s="461"/>
      <c r="Q141" s="461"/>
      <c r="R141" s="461"/>
      <c r="S141" s="461"/>
      <c r="T141" s="461"/>
      <c r="U141" s="461"/>
      <c r="V141" s="461"/>
      <c r="W141" s="461"/>
    </row>
    <row r="142" spans="1:23" s="352" customFormat="1" ht="12.75" x14ac:dyDescent="0.2">
      <c r="A142" s="460"/>
      <c r="B142" s="591"/>
      <c r="C142" s="1434"/>
      <c r="D142" s="1452"/>
      <c r="E142" s="1452"/>
      <c r="F142" s="1452"/>
      <c r="G142" s="1452"/>
      <c r="H142" s="1452"/>
      <c r="I142" s="1452"/>
      <c r="J142" s="1452"/>
      <c r="K142" s="1452"/>
      <c r="L142" s="1452"/>
      <c r="M142" s="1452"/>
      <c r="N142" s="461"/>
      <c r="O142" s="461"/>
      <c r="P142" s="461"/>
      <c r="Q142" s="461"/>
      <c r="R142" s="461"/>
      <c r="S142" s="461"/>
      <c r="T142" s="461"/>
      <c r="U142" s="461"/>
      <c r="V142" s="461"/>
      <c r="W142" s="461"/>
    </row>
    <row r="143" spans="1:23" s="352" customFormat="1" ht="12.75" x14ac:dyDescent="0.2">
      <c r="A143" s="460"/>
      <c r="B143" s="591"/>
      <c r="C143" s="1434"/>
      <c r="D143" s="1452"/>
      <c r="E143" s="1452"/>
      <c r="F143" s="1452"/>
      <c r="G143" s="1452"/>
      <c r="H143" s="1452"/>
      <c r="I143" s="1452"/>
      <c r="J143" s="1452"/>
      <c r="K143" s="1452"/>
      <c r="L143" s="1452"/>
      <c r="M143" s="1452"/>
      <c r="N143" s="461"/>
      <c r="O143" s="461"/>
      <c r="P143" s="461"/>
      <c r="Q143" s="461"/>
      <c r="R143" s="461"/>
      <c r="S143" s="461"/>
      <c r="T143" s="461"/>
      <c r="U143" s="461"/>
      <c r="V143" s="461"/>
      <c r="W143" s="461"/>
    </row>
    <row r="144" spans="1:23" s="352" customFormat="1" ht="12.75" x14ac:dyDescent="0.2">
      <c r="A144" s="460"/>
      <c r="B144" s="591"/>
      <c r="C144" s="1434"/>
      <c r="D144" s="1452"/>
      <c r="E144" s="1452"/>
      <c r="F144" s="1452"/>
      <c r="G144" s="1452"/>
      <c r="H144" s="1452"/>
      <c r="I144" s="1452"/>
      <c r="J144" s="1452"/>
      <c r="K144" s="1452"/>
      <c r="L144" s="1452"/>
      <c r="M144" s="1452"/>
      <c r="N144" s="461"/>
      <c r="O144" s="461"/>
      <c r="P144" s="461"/>
      <c r="Q144" s="461"/>
      <c r="R144" s="461"/>
      <c r="S144" s="461"/>
      <c r="T144" s="461"/>
      <c r="U144" s="461"/>
      <c r="V144" s="461"/>
      <c r="W144" s="461"/>
    </row>
    <row r="145" spans="1:23" s="352" customFormat="1" ht="12.75" x14ac:dyDescent="0.2">
      <c r="A145" s="460"/>
      <c r="B145" s="591"/>
      <c r="C145" s="1434"/>
      <c r="D145" s="1452"/>
      <c r="E145" s="1452"/>
      <c r="F145" s="1452"/>
      <c r="G145" s="1452"/>
      <c r="H145" s="1452"/>
      <c r="I145" s="1452"/>
      <c r="J145" s="1452"/>
      <c r="K145" s="1452"/>
      <c r="L145" s="1452"/>
      <c r="M145" s="1452"/>
      <c r="N145" s="461"/>
      <c r="O145" s="461"/>
      <c r="P145" s="461"/>
      <c r="Q145" s="461"/>
      <c r="R145" s="461"/>
      <c r="S145" s="461"/>
      <c r="T145" s="461"/>
      <c r="U145" s="461"/>
      <c r="V145" s="461"/>
      <c r="W145" s="461"/>
    </row>
    <row r="146" spans="1:23" s="352" customFormat="1" ht="12.75" x14ac:dyDescent="0.2">
      <c r="A146" s="460"/>
      <c r="B146" s="591"/>
      <c r="C146" s="1434"/>
      <c r="D146" s="1452"/>
      <c r="E146" s="1452"/>
      <c r="F146" s="1452"/>
      <c r="G146" s="1452"/>
      <c r="H146" s="1452"/>
      <c r="I146" s="1452"/>
      <c r="J146" s="1452"/>
      <c r="K146" s="1452"/>
      <c r="L146" s="1452"/>
      <c r="M146" s="1452"/>
      <c r="N146" s="461"/>
      <c r="O146" s="461"/>
      <c r="P146" s="461"/>
      <c r="Q146" s="461"/>
      <c r="R146" s="461"/>
      <c r="S146" s="461"/>
      <c r="T146" s="461"/>
      <c r="U146" s="461"/>
      <c r="V146" s="461"/>
      <c r="W146" s="461"/>
    </row>
    <row r="147" spans="1:23" s="352" customFormat="1" ht="12.75" x14ac:dyDescent="0.2">
      <c r="A147" s="460"/>
      <c r="B147" s="591"/>
      <c r="C147" s="1434"/>
      <c r="D147" s="1452"/>
      <c r="E147" s="1452"/>
      <c r="F147" s="1452"/>
      <c r="G147" s="1452"/>
      <c r="H147" s="1452"/>
      <c r="I147" s="1452"/>
      <c r="J147" s="1452"/>
      <c r="K147" s="1452"/>
      <c r="L147" s="1452"/>
      <c r="M147" s="1452"/>
      <c r="N147" s="461"/>
      <c r="O147" s="461"/>
      <c r="P147" s="461"/>
      <c r="Q147" s="461"/>
      <c r="R147" s="461"/>
      <c r="S147" s="461"/>
      <c r="T147" s="461"/>
      <c r="U147" s="461"/>
      <c r="V147" s="461"/>
      <c r="W147" s="461"/>
    </row>
    <row r="148" spans="1:23" s="352" customFormat="1" ht="12.75" x14ac:dyDescent="0.2">
      <c r="A148" s="460"/>
      <c r="B148" s="591"/>
      <c r="C148" s="1434"/>
      <c r="D148" s="1452"/>
      <c r="E148" s="1452"/>
      <c r="F148" s="1452"/>
      <c r="G148" s="1452"/>
      <c r="H148" s="1452"/>
      <c r="I148" s="1452"/>
      <c r="J148" s="1452"/>
      <c r="K148" s="1452"/>
      <c r="L148" s="1452"/>
      <c r="M148" s="1452"/>
      <c r="N148" s="461"/>
      <c r="O148" s="461"/>
      <c r="P148" s="461"/>
      <c r="Q148" s="461"/>
      <c r="R148" s="461"/>
      <c r="S148" s="461"/>
      <c r="T148" s="461"/>
      <c r="U148" s="461"/>
      <c r="V148" s="461"/>
      <c r="W148" s="461"/>
    </row>
    <row r="149" spans="1:23" s="352" customFormat="1" ht="12.75" x14ac:dyDescent="0.2">
      <c r="A149" s="460"/>
      <c r="B149" s="591"/>
      <c r="C149" s="1434"/>
      <c r="D149" s="1452"/>
      <c r="E149" s="1452"/>
      <c r="F149" s="1452"/>
      <c r="G149" s="1452"/>
      <c r="H149" s="1452"/>
      <c r="I149" s="1452"/>
      <c r="J149" s="1452"/>
      <c r="K149" s="1452"/>
      <c r="L149" s="1452"/>
      <c r="M149" s="1452"/>
      <c r="N149" s="461"/>
      <c r="O149" s="461"/>
      <c r="P149" s="461"/>
      <c r="Q149" s="461"/>
      <c r="R149" s="461"/>
      <c r="S149" s="461"/>
      <c r="T149" s="461"/>
      <c r="U149" s="461"/>
      <c r="V149" s="461"/>
      <c r="W149" s="461"/>
    </row>
    <row r="150" spans="1:23" s="352" customFormat="1" ht="12.75" x14ac:dyDescent="0.2">
      <c r="A150" s="460"/>
      <c r="B150" s="591"/>
      <c r="C150" s="1434"/>
      <c r="D150" s="1452"/>
      <c r="E150" s="1452"/>
      <c r="F150" s="1452"/>
      <c r="G150" s="1452"/>
      <c r="H150" s="1452"/>
      <c r="I150" s="1452"/>
      <c r="J150" s="1452"/>
      <c r="K150" s="1452"/>
      <c r="L150" s="1452"/>
      <c r="M150" s="1452"/>
      <c r="N150" s="461"/>
      <c r="O150" s="461"/>
      <c r="P150" s="461"/>
      <c r="Q150" s="461"/>
      <c r="R150" s="461"/>
      <c r="S150" s="461"/>
      <c r="T150" s="461"/>
      <c r="U150" s="461"/>
      <c r="V150" s="461"/>
      <c r="W150" s="461"/>
    </row>
    <row r="151" spans="1:23" s="352" customFormat="1" ht="12.75" x14ac:dyDescent="0.2">
      <c r="A151" s="460"/>
      <c r="B151" s="591"/>
      <c r="C151" s="1434"/>
      <c r="D151" s="1452"/>
      <c r="E151" s="1452"/>
      <c r="F151" s="1452"/>
      <c r="G151" s="1452"/>
      <c r="H151" s="1452"/>
      <c r="I151" s="1452"/>
      <c r="J151" s="1452"/>
      <c r="K151" s="1452"/>
      <c r="L151" s="1452"/>
      <c r="M151" s="1452"/>
      <c r="N151" s="461"/>
      <c r="O151" s="461"/>
      <c r="P151" s="461"/>
      <c r="Q151" s="461"/>
      <c r="R151" s="461"/>
      <c r="S151" s="461"/>
      <c r="T151" s="461"/>
      <c r="U151" s="461"/>
      <c r="V151" s="461"/>
      <c r="W151" s="461"/>
    </row>
    <row r="152" spans="1:23" s="352" customFormat="1" ht="12.75" x14ac:dyDescent="0.2">
      <c r="A152" s="460"/>
      <c r="B152" s="591"/>
      <c r="C152" s="1434"/>
      <c r="D152" s="1452"/>
      <c r="E152" s="1452"/>
      <c r="F152" s="1452"/>
      <c r="G152" s="1452"/>
      <c r="H152" s="1452"/>
      <c r="I152" s="1452"/>
      <c r="J152" s="1452"/>
      <c r="K152" s="1452"/>
      <c r="L152" s="1452"/>
      <c r="M152" s="1452"/>
      <c r="N152" s="461"/>
      <c r="O152" s="461"/>
      <c r="P152" s="461"/>
      <c r="Q152" s="461"/>
      <c r="R152" s="461"/>
      <c r="S152" s="461"/>
      <c r="T152" s="461"/>
      <c r="U152" s="461"/>
      <c r="V152" s="461"/>
      <c r="W152" s="461"/>
    </row>
    <row r="153" spans="1:23" s="352" customFormat="1" ht="12.75" x14ac:dyDescent="0.2">
      <c r="A153" s="460"/>
      <c r="B153" s="591"/>
      <c r="C153" s="1434"/>
      <c r="D153" s="1452"/>
      <c r="E153" s="1452"/>
      <c r="F153" s="1452"/>
      <c r="G153" s="1452"/>
      <c r="H153" s="1452"/>
      <c r="I153" s="1452"/>
      <c r="J153" s="1452"/>
      <c r="K153" s="1452"/>
      <c r="L153" s="1452"/>
      <c r="M153" s="1452"/>
      <c r="N153" s="461"/>
      <c r="O153" s="461"/>
      <c r="P153" s="461"/>
      <c r="Q153" s="461"/>
      <c r="R153" s="461"/>
      <c r="S153" s="461"/>
      <c r="T153" s="461"/>
      <c r="U153" s="461"/>
      <c r="V153" s="461"/>
      <c r="W153" s="461"/>
    </row>
    <row r="154" spans="1:23" s="352" customFormat="1" ht="12.75" x14ac:dyDescent="0.2">
      <c r="A154" s="460"/>
      <c r="B154" s="591"/>
      <c r="C154" s="1434"/>
      <c r="D154" s="1452"/>
      <c r="E154" s="1452"/>
      <c r="F154" s="1452"/>
      <c r="G154" s="1452"/>
      <c r="H154" s="1452"/>
      <c r="I154" s="1452"/>
      <c r="J154" s="1452"/>
      <c r="K154" s="1452"/>
      <c r="L154" s="1452"/>
      <c r="M154" s="1452"/>
      <c r="N154" s="461"/>
      <c r="O154" s="461"/>
      <c r="P154" s="461"/>
      <c r="Q154" s="461"/>
      <c r="R154" s="461"/>
      <c r="S154" s="461"/>
      <c r="T154" s="461"/>
      <c r="U154" s="461"/>
      <c r="V154" s="461"/>
      <c r="W154" s="461"/>
    </row>
    <row r="155" spans="1:23" s="352" customFormat="1" ht="12.75" x14ac:dyDescent="0.2">
      <c r="A155" s="460"/>
      <c r="B155" s="591"/>
      <c r="C155" s="1434"/>
      <c r="D155" s="1452"/>
      <c r="E155" s="1452"/>
      <c r="F155" s="1452"/>
      <c r="G155" s="1452"/>
      <c r="H155" s="1452"/>
      <c r="I155" s="1452"/>
      <c r="J155" s="1452"/>
      <c r="K155" s="1452"/>
      <c r="L155" s="1452"/>
      <c r="M155" s="1452"/>
      <c r="N155" s="461"/>
      <c r="O155" s="461"/>
      <c r="P155" s="461"/>
      <c r="Q155" s="461"/>
      <c r="R155" s="461"/>
      <c r="S155" s="461"/>
      <c r="T155" s="461"/>
      <c r="U155" s="461"/>
      <c r="V155" s="461"/>
      <c r="W155" s="461"/>
    </row>
    <row r="156" spans="1:23" s="352" customFormat="1" ht="11.25" customHeight="1" x14ac:dyDescent="0.2">
      <c r="A156" s="460"/>
      <c r="B156" s="591"/>
      <c r="C156" s="1434"/>
      <c r="D156" s="1452"/>
      <c r="E156" s="1452"/>
      <c r="F156" s="1452"/>
      <c r="G156" s="1452"/>
      <c r="H156" s="1452"/>
      <c r="I156" s="1452"/>
      <c r="J156" s="1452"/>
      <c r="K156" s="1452"/>
      <c r="L156" s="1452"/>
      <c r="M156" s="1452"/>
      <c r="N156" s="461"/>
      <c r="O156" s="461"/>
      <c r="P156" s="461"/>
      <c r="Q156" s="461"/>
      <c r="R156" s="461"/>
      <c r="S156" s="461"/>
      <c r="T156" s="461"/>
      <c r="U156" s="461"/>
      <c r="V156" s="461"/>
      <c r="W156" s="461"/>
    </row>
    <row r="157" spans="1:23" s="352" customFormat="1" ht="12.75" x14ac:dyDescent="0.2">
      <c r="A157" s="460"/>
      <c r="B157" s="591"/>
      <c r="C157" s="1434"/>
      <c r="D157" s="1452"/>
      <c r="E157" s="1452"/>
      <c r="F157" s="1452"/>
      <c r="G157" s="1452"/>
      <c r="H157" s="1452"/>
      <c r="I157" s="1452"/>
      <c r="J157" s="1452"/>
      <c r="K157" s="1452"/>
      <c r="L157" s="1452"/>
      <c r="M157" s="1452"/>
      <c r="N157" s="461"/>
      <c r="O157" s="461"/>
      <c r="P157" s="461"/>
      <c r="Q157" s="461"/>
      <c r="R157" s="461"/>
      <c r="S157" s="461"/>
      <c r="T157" s="461"/>
      <c r="U157" s="461"/>
      <c r="V157" s="461"/>
      <c r="W157" s="461"/>
    </row>
    <row r="158" spans="1:23" s="352" customFormat="1" ht="12.75" x14ac:dyDescent="0.2">
      <c r="A158" s="460"/>
      <c r="B158" s="591"/>
      <c r="C158" s="1434"/>
      <c r="D158" s="1452"/>
      <c r="E158" s="1452"/>
      <c r="F158" s="1452"/>
      <c r="G158" s="1452"/>
      <c r="H158" s="1452"/>
      <c r="I158" s="1452"/>
      <c r="J158" s="1452"/>
      <c r="K158" s="1452"/>
      <c r="L158" s="1452"/>
      <c r="M158" s="1452"/>
      <c r="N158" s="461"/>
      <c r="O158" s="461"/>
      <c r="P158" s="461"/>
      <c r="Q158" s="461"/>
      <c r="R158" s="461"/>
      <c r="S158" s="461"/>
      <c r="T158" s="461"/>
      <c r="U158" s="461"/>
      <c r="V158" s="461"/>
      <c r="W158" s="461"/>
    </row>
    <row r="159" spans="1:23" s="352" customFormat="1" ht="12.75" x14ac:dyDescent="0.2">
      <c r="A159" s="460"/>
      <c r="B159" s="591"/>
      <c r="C159" s="1434"/>
      <c r="D159" s="1452"/>
      <c r="E159" s="1452"/>
      <c r="F159" s="1452"/>
      <c r="G159" s="1452"/>
      <c r="H159" s="1452"/>
      <c r="I159" s="1452"/>
      <c r="J159" s="1452"/>
      <c r="K159" s="1452"/>
      <c r="L159" s="1452"/>
      <c r="M159" s="1452"/>
      <c r="N159" s="461"/>
      <c r="O159" s="461"/>
      <c r="P159" s="461"/>
      <c r="Q159" s="461"/>
      <c r="R159" s="461"/>
      <c r="S159" s="461"/>
      <c r="T159" s="461"/>
      <c r="U159" s="461"/>
      <c r="V159" s="461"/>
      <c r="W159" s="461"/>
    </row>
    <row r="160" spans="1:23" s="352" customFormat="1" ht="12.75" x14ac:dyDescent="0.2">
      <c r="A160" s="460"/>
      <c r="B160" s="591"/>
      <c r="C160" s="1434"/>
      <c r="D160" s="1452"/>
      <c r="E160" s="1452"/>
      <c r="F160" s="1452"/>
      <c r="G160" s="1452"/>
      <c r="H160" s="1452"/>
      <c r="I160" s="1452"/>
      <c r="J160" s="1452"/>
      <c r="K160" s="1452"/>
      <c r="L160" s="1452"/>
      <c r="M160" s="1452"/>
      <c r="N160" s="461"/>
      <c r="O160" s="461"/>
      <c r="P160" s="461"/>
      <c r="Q160" s="461"/>
      <c r="R160" s="461"/>
      <c r="S160" s="461"/>
      <c r="T160" s="461"/>
      <c r="U160" s="461"/>
      <c r="V160" s="461"/>
      <c r="W160" s="461"/>
    </row>
    <row r="161" spans="4:23" x14ac:dyDescent="0.2">
      <c r="D161" s="1419"/>
      <c r="E161" s="1419"/>
      <c r="F161" s="1419"/>
      <c r="G161" s="1419"/>
      <c r="H161" s="1419"/>
      <c r="I161" s="1419"/>
      <c r="J161" s="1419"/>
      <c r="K161" s="1419"/>
      <c r="L161" s="1419"/>
      <c r="M161" s="1419"/>
      <c r="N161" s="463"/>
      <c r="O161" s="463"/>
      <c r="P161" s="463"/>
      <c r="Q161" s="463"/>
      <c r="R161" s="463"/>
      <c r="S161" s="463"/>
      <c r="T161" s="463"/>
      <c r="U161" s="463"/>
      <c r="V161" s="463"/>
      <c r="W161" s="463"/>
    </row>
    <row r="162" spans="4:23" x14ac:dyDescent="0.2">
      <c r="D162" s="1419"/>
      <c r="E162" s="1419"/>
      <c r="F162" s="1419"/>
      <c r="G162" s="1419"/>
      <c r="H162" s="1419"/>
      <c r="I162" s="1419"/>
      <c r="J162" s="1419"/>
      <c r="K162" s="1419"/>
      <c r="L162" s="1419"/>
      <c r="M162" s="1419"/>
      <c r="N162" s="463"/>
      <c r="O162" s="463"/>
      <c r="P162" s="463"/>
      <c r="Q162" s="463"/>
      <c r="R162" s="463"/>
      <c r="S162" s="463"/>
      <c r="T162" s="463"/>
      <c r="U162" s="463"/>
      <c r="V162" s="463"/>
      <c r="W162" s="463"/>
    </row>
    <row r="163" spans="4:23" x14ac:dyDescent="0.2">
      <c r="D163" s="1419"/>
      <c r="E163" s="1419"/>
      <c r="F163" s="1419"/>
      <c r="G163" s="1419"/>
      <c r="H163" s="1419"/>
      <c r="I163" s="1419"/>
      <c r="J163" s="1419"/>
      <c r="K163" s="1419"/>
      <c r="L163" s="1419"/>
      <c r="M163" s="1419"/>
      <c r="N163" s="463"/>
      <c r="O163" s="463"/>
      <c r="P163" s="463"/>
      <c r="Q163" s="463"/>
      <c r="R163" s="463"/>
      <c r="S163" s="463"/>
      <c r="T163" s="463"/>
      <c r="U163" s="463"/>
      <c r="V163" s="463"/>
      <c r="W163" s="463"/>
    </row>
    <row r="164" spans="4:23" x14ac:dyDescent="0.2">
      <c r="D164" s="1419"/>
      <c r="E164" s="1419"/>
      <c r="F164" s="1419"/>
      <c r="G164" s="1419"/>
      <c r="H164" s="1419"/>
      <c r="I164" s="1419"/>
      <c r="J164" s="1419"/>
      <c r="K164" s="1419"/>
      <c r="L164" s="1419"/>
      <c r="M164" s="1419"/>
      <c r="N164" s="463"/>
      <c r="O164" s="463"/>
      <c r="P164" s="463"/>
      <c r="Q164" s="463"/>
      <c r="R164" s="463"/>
      <c r="S164" s="463"/>
      <c r="T164" s="463"/>
      <c r="U164" s="463"/>
      <c r="V164" s="463"/>
      <c r="W164" s="463"/>
    </row>
    <row r="165" spans="4:23" x14ac:dyDescent="0.2">
      <c r="D165" s="1419"/>
      <c r="E165" s="1419"/>
      <c r="F165" s="1419"/>
      <c r="G165" s="1419"/>
      <c r="H165" s="1419"/>
      <c r="I165" s="1419"/>
      <c r="J165" s="1419"/>
      <c r="K165" s="1419"/>
      <c r="L165" s="1419"/>
      <c r="M165" s="1419"/>
      <c r="N165" s="463"/>
      <c r="O165" s="463"/>
      <c r="P165" s="463"/>
      <c r="Q165" s="463"/>
      <c r="R165" s="463"/>
      <c r="S165" s="463"/>
      <c r="T165" s="463"/>
      <c r="U165" s="463"/>
      <c r="V165" s="463"/>
      <c r="W165" s="463"/>
    </row>
    <row r="166" spans="4:23" x14ac:dyDescent="0.2">
      <c r="D166" s="1419"/>
      <c r="E166" s="1419"/>
      <c r="F166" s="1419"/>
      <c r="G166" s="1419"/>
      <c r="H166" s="1419"/>
      <c r="I166" s="1419"/>
      <c r="J166" s="1419"/>
      <c r="K166" s="1419"/>
      <c r="L166" s="1419"/>
      <c r="M166" s="1419"/>
      <c r="N166" s="463"/>
      <c r="O166" s="463"/>
      <c r="P166" s="463"/>
      <c r="Q166" s="463"/>
      <c r="R166" s="463"/>
      <c r="S166" s="463"/>
      <c r="T166" s="463"/>
      <c r="U166" s="463"/>
      <c r="V166" s="463"/>
      <c r="W166" s="463"/>
    </row>
    <row r="167" spans="4:23" x14ac:dyDescent="0.2">
      <c r="D167" s="1419"/>
      <c r="E167" s="1419"/>
      <c r="F167" s="1419"/>
      <c r="G167" s="1419"/>
      <c r="H167" s="1419"/>
      <c r="I167" s="1419"/>
      <c r="J167" s="1419"/>
      <c r="K167" s="1419"/>
      <c r="L167" s="1419"/>
      <c r="M167" s="1419"/>
      <c r="N167" s="463"/>
      <c r="O167" s="463"/>
      <c r="P167" s="463"/>
      <c r="Q167" s="463"/>
      <c r="R167" s="463"/>
      <c r="S167" s="463"/>
      <c r="T167" s="463"/>
      <c r="U167" s="463"/>
      <c r="V167" s="463"/>
      <c r="W167" s="463"/>
    </row>
    <row r="168" spans="4:23" x14ac:dyDescent="0.2">
      <c r="D168" s="1419"/>
      <c r="E168" s="1419"/>
      <c r="F168" s="1419"/>
      <c r="G168" s="1419"/>
      <c r="H168" s="1419"/>
      <c r="I168" s="1419"/>
      <c r="J168" s="1419"/>
      <c r="K168" s="1419"/>
      <c r="L168" s="1419"/>
      <c r="M168" s="1419"/>
      <c r="N168" s="463"/>
      <c r="O168" s="463"/>
      <c r="P168" s="463"/>
      <c r="Q168" s="463"/>
      <c r="R168" s="463"/>
      <c r="S168" s="463"/>
      <c r="T168" s="463"/>
      <c r="U168" s="463"/>
      <c r="V168" s="463"/>
      <c r="W168" s="463"/>
    </row>
    <row r="169" spans="4:23" x14ac:dyDescent="0.2">
      <c r="D169" s="1419"/>
      <c r="E169" s="1419"/>
      <c r="F169" s="1419"/>
      <c r="G169" s="1419"/>
      <c r="H169" s="1419"/>
      <c r="I169" s="1419"/>
      <c r="J169" s="1419"/>
      <c r="K169" s="1419"/>
      <c r="L169" s="1419"/>
      <c r="M169" s="1419"/>
      <c r="N169" s="463"/>
      <c r="O169" s="463"/>
      <c r="P169" s="463"/>
      <c r="Q169" s="463"/>
      <c r="R169" s="463"/>
      <c r="S169" s="463"/>
      <c r="T169" s="463"/>
      <c r="U169" s="463"/>
      <c r="V169" s="463"/>
      <c r="W169" s="463"/>
    </row>
    <row r="170" spans="4:23" x14ac:dyDescent="0.2">
      <c r="D170" s="1419"/>
      <c r="E170" s="1419"/>
      <c r="F170" s="1419"/>
      <c r="G170" s="1419"/>
      <c r="H170" s="1419"/>
      <c r="I170" s="1419"/>
      <c r="J170" s="1419"/>
      <c r="K170" s="1419"/>
      <c r="L170" s="1419"/>
      <c r="M170" s="1419"/>
      <c r="N170" s="463"/>
      <c r="O170" s="463"/>
      <c r="P170" s="463"/>
      <c r="Q170" s="463"/>
      <c r="R170" s="463"/>
      <c r="S170" s="463"/>
      <c r="T170" s="463"/>
      <c r="U170" s="463"/>
      <c r="V170" s="463"/>
      <c r="W170" s="463"/>
    </row>
    <row r="171" spans="4:23" x14ac:dyDescent="0.2">
      <c r="D171" s="1419"/>
      <c r="E171" s="1419"/>
      <c r="F171" s="1419"/>
      <c r="G171" s="1419"/>
      <c r="H171" s="1419"/>
      <c r="I171" s="1419"/>
      <c r="J171" s="1419"/>
      <c r="K171" s="1419"/>
      <c r="L171" s="1419"/>
      <c r="M171" s="1419"/>
      <c r="N171" s="463"/>
      <c r="O171" s="463"/>
      <c r="P171" s="463"/>
      <c r="Q171" s="463"/>
      <c r="R171" s="463"/>
      <c r="S171" s="463"/>
      <c r="T171" s="463"/>
      <c r="U171" s="463"/>
      <c r="V171" s="463"/>
      <c r="W171" s="463"/>
    </row>
    <row r="172" spans="4:23" x14ac:dyDescent="0.2">
      <c r="D172" s="1419"/>
      <c r="E172" s="1419"/>
      <c r="F172" s="1419"/>
      <c r="G172" s="1419"/>
      <c r="H172" s="1419"/>
      <c r="I172" s="1419"/>
      <c r="J172" s="1419"/>
      <c r="K172" s="1419"/>
      <c r="L172" s="1419"/>
      <c r="M172" s="1419"/>
      <c r="N172" s="463"/>
      <c r="O172" s="463"/>
      <c r="P172" s="463"/>
      <c r="Q172" s="463"/>
      <c r="R172" s="463"/>
      <c r="S172" s="463"/>
      <c r="T172" s="463"/>
      <c r="U172" s="463"/>
      <c r="V172" s="463"/>
      <c r="W172" s="463"/>
    </row>
    <row r="173" spans="4:23" x14ac:dyDescent="0.2">
      <c r="D173" s="1419"/>
      <c r="E173" s="1419"/>
      <c r="F173" s="1419"/>
      <c r="G173" s="1419"/>
      <c r="H173" s="1419"/>
      <c r="I173" s="1419"/>
      <c r="J173" s="1419"/>
      <c r="K173" s="1419"/>
      <c r="L173" s="1419"/>
      <c r="M173" s="1419"/>
      <c r="N173" s="463"/>
      <c r="O173" s="463"/>
      <c r="P173" s="463"/>
      <c r="Q173" s="463"/>
      <c r="R173" s="463"/>
      <c r="S173" s="463"/>
      <c r="T173" s="463"/>
      <c r="U173" s="463"/>
      <c r="V173" s="463"/>
      <c r="W173" s="463"/>
    </row>
    <row r="174" spans="4:23" x14ac:dyDescent="0.2">
      <c r="D174" s="1419"/>
      <c r="E174" s="1419"/>
      <c r="F174" s="1419"/>
      <c r="G174" s="1419"/>
      <c r="H174" s="1419"/>
      <c r="I174" s="1419"/>
      <c r="J174" s="1419"/>
      <c r="K174" s="1419"/>
      <c r="L174" s="1419"/>
      <c r="M174" s="1419"/>
      <c r="N174" s="463"/>
      <c r="O174" s="463"/>
      <c r="P174" s="463"/>
      <c r="Q174" s="463"/>
      <c r="R174" s="463"/>
      <c r="S174" s="463"/>
      <c r="T174" s="463"/>
      <c r="U174" s="463"/>
      <c r="V174" s="463"/>
      <c r="W174" s="463"/>
    </row>
    <row r="175" spans="4:23" x14ac:dyDescent="0.2">
      <c r="D175" s="1419"/>
      <c r="E175" s="1419"/>
      <c r="F175" s="1419"/>
      <c r="G175" s="1419"/>
      <c r="H175" s="1419"/>
      <c r="I175" s="1419"/>
      <c r="J175" s="1419"/>
      <c r="K175" s="1419"/>
      <c r="L175" s="1419"/>
      <c r="M175" s="1419"/>
      <c r="N175" s="463"/>
      <c r="O175" s="463"/>
      <c r="P175" s="463"/>
      <c r="Q175" s="463"/>
      <c r="R175" s="463"/>
      <c r="S175" s="463"/>
      <c r="T175" s="463"/>
      <c r="U175" s="463"/>
      <c r="V175" s="463"/>
      <c r="W175" s="463"/>
    </row>
    <row r="176" spans="4:23" x14ac:dyDescent="0.2">
      <c r="D176" s="1419"/>
      <c r="E176" s="1419"/>
      <c r="F176" s="1419"/>
      <c r="G176" s="1419"/>
      <c r="H176" s="1419"/>
      <c r="I176" s="1419"/>
      <c r="J176" s="1419"/>
      <c r="K176" s="1419"/>
      <c r="L176" s="1419"/>
      <c r="M176" s="1419"/>
      <c r="N176" s="463"/>
      <c r="O176" s="463"/>
      <c r="P176" s="463"/>
      <c r="Q176" s="463"/>
      <c r="R176" s="463"/>
      <c r="S176" s="463"/>
      <c r="T176" s="463"/>
      <c r="U176" s="463"/>
      <c r="V176" s="463"/>
      <c r="W176" s="463"/>
    </row>
    <row r="177" spans="4:23" x14ac:dyDescent="0.2">
      <c r="D177" s="1419"/>
      <c r="E177" s="1419"/>
      <c r="F177" s="1419"/>
      <c r="G177" s="1419"/>
      <c r="H177" s="1419"/>
      <c r="I177" s="1419"/>
      <c r="J177" s="1419"/>
      <c r="K177" s="1419"/>
      <c r="L177" s="1419"/>
      <c r="M177" s="1419"/>
      <c r="N177" s="463"/>
      <c r="O177" s="463"/>
      <c r="P177" s="463"/>
      <c r="Q177" s="463"/>
      <c r="R177" s="463"/>
      <c r="S177" s="463"/>
      <c r="T177" s="463"/>
      <c r="U177" s="463"/>
      <c r="V177" s="463"/>
      <c r="W177" s="463"/>
    </row>
    <row r="178" spans="4:23" x14ac:dyDescent="0.2">
      <c r="D178" s="1419"/>
      <c r="E178" s="1419"/>
      <c r="F178" s="1419"/>
      <c r="G178" s="1419"/>
      <c r="H178" s="1419"/>
      <c r="I178" s="1419"/>
      <c r="J178" s="1419"/>
      <c r="K178" s="1419"/>
      <c r="L178" s="1419"/>
      <c r="M178" s="1419"/>
      <c r="N178" s="463"/>
      <c r="O178" s="463"/>
      <c r="P178" s="463"/>
      <c r="Q178" s="463"/>
      <c r="R178" s="463"/>
      <c r="S178" s="463"/>
      <c r="T178" s="463"/>
      <c r="U178" s="463"/>
      <c r="V178" s="463"/>
      <c r="W178" s="463"/>
    </row>
    <row r="179" spans="4:23" x14ac:dyDescent="0.2">
      <c r="D179" s="1419"/>
      <c r="E179" s="1419"/>
      <c r="F179" s="1419"/>
      <c r="G179" s="1419"/>
      <c r="H179" s="1419"/>
      <c r="I179" s="1419"/>
      <c r="J179" s="1419"/>
      <c r="K179" s="1419"/>
      <c r="L179" s="1419"/>
      <c r="M179" s="1419"/>
      <c r="N179" s="463"/>
      <c r="O179" s="463"/>
      <c r="P179" s="463"/>
      <c r="Q179" s="463"/>
      <c r="R179" s="463"/>
      <c r="S179" s="463"/>
      <c r="T179" s="463"/>
      <c r="U179" s="463"/>
      <c r="V179" s="463"/>
      <c r="W179" s="463"/>
    </row>
    <row r="180" spans="4:23" x14ac:dyDescent="0.2">
      <c r="D180" s="1419"/>
      <c r="E180" s="1419"/>
      <c r="F180" s="1419"/>
      <c r="G180" s="1419"/>
      <c r="H180" s="1419"/>
      <c r="I180" s="1419"/>
      <c r="J180" s="1419"/>
      <c r="K180" s="1419"/>
      <c r="L180" s="1419"/>
      <c r="M180" s="1419"/>
      <c r="N180" s="463"/>
      <c r="O180" s="463"/>
      <c r="P180" s="463"/>
      <c r="Q180" s="463"/>
      <c r="R180" s="463"/>
      <c r="S180" s="463"/>
      <c r="T180" s="463"/>
      <c r="U180" s="463"/>
      <c r="V180" s="463"/>
      <c r="W180" s="463"/>
    </row>
    <row r="181" spans="4:23" x14ac:dyDescent="0.2">
      <c r="D181" s="1419"/>
      <c r="E181" s="1419"/>
      <c r="F181" s="1419"/>
      <c r="G181" s="1419"/>
      <c r="H181" s="1419"/>
      <c r="I181" s="1419"/>
      <c r="J181" s="1419"/>
      <c r="K181" s="1419"/>
      <c r="L181" s="1419"/>
      <c r="M181" s="1419"/>
      <c r="N181" s="463"/>
      <c r="O181" s="463"/>
      <c r="P181" s="463"/>
      <c r="Q181" s="463"/>
      <c r="R181" s="463"/>
      <c r="S181" s="463"/>
      <c r="T181" s="463"/>
      <c r="U181" s="463"/>
      <c r="V181" s="463"/>
      <c r="W181" s="463"/>
    </row>
    <row r="182" spans="4:23" x14ac:dyDescent="0.2">
      <c r="D182" s="1419"/>
      <c r="E182" s="1419"/>
      <c r="F182" s="1419"/>
      <c r="G182" s="1419"/>
      <c r="H182" s="1419"/>
      <c r="I182" s="1419"/>
      <c r="J182" s="1419"/>
      <c r="K182" s="1419"/>
      <c r="L182" s="1419"/>
      <c r="M182" s="1419"/>
      <c r="N182" s="463"/>
      <c r="O182" s="463"/>
      <c r="P182" s="463"/>
      <c r="Q182" s="463"/>
      <c r="R182" s="463"/>
      <c r="S182" s="463"/>
      <c r="T182" s="463"/>
      <c r="U182" s="463"/>
      <c r="V182" s="463"/>
      <c r="W182" s="463"/>
    </row>
    <row r="183" spans="4:23" x14ac:dyDescent="0.2">
      <c r="D183" s="1419"/>
      <c r="E183" s="1419"/>
      <c r="F183" s="1419"/>
      <c r="G183" s="1419"/>
      <c r="H183" s="1419"/>
      <c r="I183" s="1419"/>
      <c r="J183" s="1419"/>
      <c r="K183" s="1419"/>
      <c r="L183" s="1419"/>
      <c r="M183" s="1419"/>
      <c r="N183" s="463"/>
      <c r="O183" s="463"/>
      <c r="P183" s="463"/>
      <c r="Q183" s="463"/>
      <c r="R183" s="463"/>
      <c r="S183" s="463"/>
      <c r="T183" s="463"/>
      <c r="U183" s="463"/>
      <c r="V183" s="463"/>
      <c r="W183" s="463"/>
    </row>
  </sheetData>
  <sheetProtection algorithmName="SHA-512" hashValue="0WSnGUTt/I+tyWT82pNAVAJs2O1A5HOb+s0SS4Pna701MOcVUZ7tNjI77wBZSRFAL1CM1LNdjyufvlpo0GpGRw==" saltValue="6XlULh2qZwCJ8XNzx60zbg==" spinCount="100000" sheet="1" objects="1" scenarios="1"/>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indexed="34"/>
    <pageSetUpPr fitToPage="1"/>
  </sheetPr>
  <dimension ref="A1:X186"/>
  <sheetViews>
    <sheetView topLeftCell="A13" workbookViewId="0">
      <selection activeCell="I22" sqref="I22"/>
    </sheetView>
  </sheetViews>
  <sheetFormatPr defaultColWidth="8.42578125" defaultRowHeight="11.25" x14ac:dyDescent="0.2"/>
  <cols>
    <col min="1" max="1" width="12.140625" style="1460" customWidth="1"/>
    <col min="2" max="2" width="15.7109375" style="1461" customWidth="1"/>
    <col min="3" max="5" width="15.7109375" style="1458" customWidth="1"/>
    <col min="6" max="7" width="15.7109375" style="1458" hidden="1" customWidth="1"/>
    <col min="8" max="9" width="15.7109375" style="1458" customWidth="1"/>
    <col min="10" max="10" width="15.7109375" style="1458" hidden="1" customWidth="1"/>
    <col min="11" max="11" width="15.7109375" style="1458" customWidth="1"/>
    <col min="12" max="22" width="15.7109375" style="1458" hidden="1" customWidth="1"/>
    <col min="23" max="23" width="8.42578125" style="1459" customWidth="1"/>
    <col min="24" max="16384" width="8.42578125" style="501"/>
  </cols>
  <sheetData>
    <row r="1" spans="1:23" s="13" customFormat="1" ht="103.5" customHeight="1" x14ac:dyDescent="0.2">
      <c r="A1" s="2392"/>
      <c r="B1" s="2392"/>
      <c r="C1" s="2392"/>
      <c r="D1" s="2392"/>
      <c r="E1" s="2392"/>
      <c r="F1" s="2392"/>
    </row>
    <row r="2" spans="1:23" s="13" customFormat="1" ht="18.75" customHeight="1" x14ac:dyDescent="0.3">
      <c r="A2" s="2435"/>
      <c r="B2" s="2435"/>
      <c r="C2" s="2435"/>
      <c r="D2" s="2435"/>
      <c r="E2" s="2435"/>
    </row>
    <row r="3" spans="1:23" s="13" customFormat="1" ht="43.5" customHeight="1" x14ac:dyDescent="0.25">
      <c r="A3" s="2436"/>
      <c r="B3" s="2436"/>
      <c r="C3" s="2436"/>
      <c r="D3" s="2436"/>
      <c r="E3" s="2436"/>
      <c r="G3" s="14"/>
    </row>
    <row r="4" spans="1:23" s="13" customFormat="1" ht="18" x14ac:dyDescent="0.25">
      <c r="A4" s="2437" t="str">
        <f>'I1 Intro'!C11</f>
        <v>EB-2018-0056</v>
      </c>
      <c r="B4" s="2437"/>
      <c r="C4" s="2437"/>
      <c r="D4" s="2437"/>
      <c r="E4" s="2437"/>
    </row>
    <row r="5" spans="1:23" s="13" customFormat="1" ht="21" customHeight="1" x14ac:dyDescent="0.3">
      <c r="A5" s="323" t="str">
        <f>"Sheet E3 Demand Allocator Worksheet  - "&amp;  'I2 LDC class'!$C$17</f>
        <v>Sheet E3 Demand Allocator Worksheet  - Settlement Proposal</v>
      </c>
      <c r="B5" s="324"/>
      <c r="C5" s="548"/>
      <c r="D5" s="548"/>
      <c r="E5" s="325"/>
    </row>
    <row r="6" spans="1:23" s="13" customFormat="1" ht="6" customHeight="1" x14ac:dyDescent="0.2">
      <c r="A6" s="16"/>
      <c r="B6" s="16"/>
      <c r="C6" s="549"/>
      <c r="D6" s="549"/>
      <c r="E6" s="16"/>
      <c r="F6" s="16"/>
      <c r="G6" s="16"/>
      <c r="H6" s="16"/>
      <c r="I6" s="16"/>
      <c r="J6" s="16"/>
      <c r="K6" s="16"/>
      <c r="L6" s="16"/>
      <c r="M6" s="16"/>
      <c r="N6" s="16"/>
      <c r="O6" s="16"/>
    </row>
    <row r="7" spans="1:23" x14ac:dyDescent="0.2">
      <c r="A7" s="1463"/>
      <c r="B7" s="1464"/>
    </row>
    <row r="8" spans="1:23" x14ac:dyDescent="0.2">
      <c r="A8" s="337"/>
      <c r="B8" s="1457"/>
    </row>
    <row r="9" spans="1:23" x14ac:dyDescent="0.2">
      <c r="A9" s="590"/>
      <c r="B9" s="1457"/>
    </row>
    <row r="10" spans="1:23" ht="12.75" x14ac:dyDescent="0.2">
      <c r="C10" s="1462"/>
    </row>
    <row r="11" spans="1:23" x14ac:dyDescent="0.2">
      <c r="B11" s="1457"/>
    </row>
    <row r="12" spans="1:23" ht="12" thickBot="1" x14ac:dyDescent="0.25"/>
    <row r="13" spans="1:23" ht="15.75" x14ac:dyDescent="0.25">
      <c r="A13" s="2553" t="s">
        <v>666</v>
      </c>
      <c r="B13" s="2554"/>
    </row>
    <row r="14" spans="1:23" ht="16.5" thickBot="1" x14ac:dyDescent="0.3">
      <c r="A14" s="2555">
        <v>400</v>
      </c>
      <c r="B14" s="2556"/>
    </row>
    <row r="15" spans="1:23" x14ac:dyDescent="0.2">
      <c r="A15" s="1466"/>
      <c r="B15" s="1465"/>
    </row>
    <row r="16" spans="1:23" s="1467" customFormat="1" ht="19.5" customHeight="1" x14ac:dyDescent="0.2">
      <c r="B16" s="1468"/>
      <c r="C16" s="1482">
        <v>1</v>
      </c>
      <c r="D16" s="1482">
        <v>2</v>
      </c>
      <c r="E16" s="1482">
        <v>3</v>
      </c>
      <c r="F16" s="1482">
        <v>4</v>
      </c>
      <c r="G16" s="1482">
        <v>5</v>
      </c>
      <c r="H16" s="1482">
        <v>6</v>
      </c>
      <c r="I16" s="1482">
        <v>7</v>
      </c>
      <c r="J16" s="1482">
        <v>8</v>
      </c>
      <c r="K16" s="1482">
        <v>9</v>
      </c>
      <c r="L16" s="1482">
        <v>10</v>
      </c>
      <c r="M16" s="1482">
        <v>11</v>
      </c>
      <c r="N16" s="1482">
        <v>12</v>
      </c>
      <c r="O16" s="1482">
        <v>13</v>
      </c>
      <c r="P16" s="1482">
        <v>14</v>
      </c>
      <c r="Q16" s="1482">
        <v>15</v>
      </c>
      <c r="R16" s="1482">
        <v>16</v>
      </c>
      <c r="S16" s="1482">
        <v>17</v>
      </c>
      <c r="T16" s="1482">
        <v>18</v>
      </c>
      <c r="U16" s="1482">
        <v>19</v>
      </c>
      <c r="V16" s="1482">
        <v>20</v>
      </c>
      <c r="W16" s="1483"/>
    </row>
    <row r="17" spans="1:24" s="1470" customFormat="1" ht="38.25" x14ac:dyDescent="0.2">
      <c r="A17" s="853" t="s">
        <v>691</v>
      </c>
      <c r="B17" s="853" t="s">
        <v>763</v>
      </c>
      <c r="C17" s="1471" t="str">
        <f>IF('I2 LDC class'!$D$20="",'I2 LDC class'!$C$20,'I2 LDC class'!$D$20)</f>
        <v>Residential</v>
      </c>
      <c r="D17" s="1471" t="str">
        <f>IF('I2 LDC class'!$D$21="",'I2 LDC class'!$C$21,'I2 LDC class'!$D$21)</f>
        <v>GS &lt;50</v>
      </c>
      <c r="E17" s="1471" t="str">
        <f>IF('I2 LDC class'!$D$22="",'I2 LDC class'!$C$22,'I2 LDC class'!$D$22)</f>
        <v>GS &gt;50kW</v>
      </c>
      <c r="F17" s="1471" t="str">
        <f>IF('I2 LDC class'!$D$23="",'I2 LDC class'!$C$23,'I2 LDC class'!$D$23)</f>
        <v>GS&gt; 50-TOU</v>
      </c>
      <c r="G17" s="1471" t="str">
        <f>IF('I2 LDC class'!$D$24="",'I2 LDC class'!$C$24,'I2 LDC class'!$D$24)</f>
        <v>GS &gt;50-Intermediate</v>
      </c>
      <c r="H17" s="1471" t="str">
        <f>IF('I2 LDC class'!$D$25="",'I2 LDC class'!$C$25,'I2 LDC class'!$D$25)</f>
        <v>Large User</v>
      </c>
      <c r="I17" s="1471" t="str">
        <f>IF('I2 LDC class'!$D$26="",'I2 LDC class'!$C$26,'I2 LDC class'!$D$26)</f>
        <v>Street Light</v>
      </c>
      <c r="J17" s="1471" t="str">
        <f>IF('I2 LDC class'!$D$27="",'I2 LDC class'!$C$27,'I2 LDC class'!$D$27)</f>
        <v>Sentinel</v>
      </c>
      <c r="K17" s="1471" t="str">
        <f>IF('I2 LDC class'!$D$28="",'I2 LDC class'!$C$28,'I2 LDC class'!$D$28)</f>
        <v>Unmetered Scattered Load</v>
      </c>
      <c r="L17" s="1471" t="str">
        <f>IF('I2 LDC class'!$D$29="",'I2 LDC class'!$C$29,'I2 LDC class'!$D$29)</f>
        <v>Embedded Distributor</v>
      </c>
      <c r="M17" s="1471" t="str">
        <f>IF('I2 LDC class'!$D$30="",'I2 LDC class'!$C$30,'I2 LDC class'!$D$30)</f>
        <v>Back-up/Standby Power</v>
      </c>
      <c r="N17" s="1471" t="str">
        <f>IF('I2 LDC class'!$D$31="",'I2 LDC class'!$C$31,'I2 LDC class'!$D$31)</f>
        <v>Rate Class 1</v>
      </c>
      <c r="O17" s="1471" t="str">
        <f>IF('I2 LDC class'!$D$32="",'I2 LDC class'!$C$32,'I2 LDC class'!$D$32)</f>
        <v>Rate class 2</v>
      </c>
      <c r="P17" s="1471" t="str">
        <f>IF('I2 LDC class'!$D$33="",'I2 LDC class'!$C$33,'I2 LDC class'!$D$33)</f>
        <v>Rate class 3</v>
      </c>
      <c r="Q17" s="1471" t="str">
        <f>IF('I2 LDC class'!$D$34="",'I2 LDC class'!$C$34,'I2 LDC class'!$D$34)</f>
        <v>Rate class 4</v>
      </c>
      <c r="R17" s="1471" t="str">
        <f>IF('I2 LDC class'!$D$35="",'I2 LDC class'!$C$35,'I2 LDC class'!$D$35)</f>
        <v>Rate class 5</v>
      </c>
      <c r="S17" s="1471" t="str">
        <f>IF('I2 LDC class'!$D$36="",'I2 LDC class'!$C$36,'I2 LDC class'!$D$36)</f>
        <v>Rate class 6</v>
      </c>
      <c r="T17" s="1471" t="str">
        <f>IF('I2 LDC class'!$D$37="",'I2 LDC class'!$C$37,'I2 LDC class'!$D$37)</f>
        <v>Rate class 7</v>
      </c>
      <c r="U17" s="1471" t="str">
        <f>IF('I2 LDC class'!$D$38="",'I2 LDC class'!$C$38,'I2 LDC class'!$D$38)</f>
        <v>Rate class 8</v>
      </c>
      <c r="V17" s="1472" t="str">
        <f>IF('I2 LDC class'!$D$39="",'I2 LDC class'!$C$39,'I2 LDC class'!$D$39)</f>
        <v>Rate class 9</v>
      </c>
      <c r="W17" s="1469"/>
    </row>
    <row r="18" spans="1:24" s="1470" customFormat="1" ht="12.75" x14ac:dyDescent="0.2">
      <c r="A18" s="1473"/>
      <c r="B18" s="1474"/>
      <c r="C18" s="1475"/>
      <c r="D18" s="1475"/>
      <c r="E18" s="1475"/>
      <c r="F18" s="1475"/>
      <c r="G18" s="1475"/>
      <c r="H18" s="1475"/>
      <c r="I18" s="1475"/>
      <c r="J18" s="1475"/>
      <c r="K18" s="1475"/>
      <c r="L18" s="1475"/>
      <c r="M18" s="1475"/>
      <c r="N18" s="1475"/>
      <c r="O18" s="1475"/>
      <c r="P18" s="1475"/>
      <c r="Q18" s="1475"/>
      <c r="R18" s="1475"/>
      <c r="S18" s="1475"/>
      <c r="T18" s="1475"/>
      <c r="U18" s="1475"/>
      <c r="V18" s="1475"/>
      <c r="W18" s="1476"/>
    </row>
    <row r="19" spans="1:24" s="1470" customFormat="1" ht="12.75" x14ac:dyDescent="0.2">
      <c r="A19" s="1473" t="s">
        <v>704</v>
      </c>
      <c r="B19" s="1474">
        <f>SUM(C19:V19)</f>
        <v>11838.807863346199</v>
      </c>
      <c r="C19" s="1477">
        <f>IF('I6.2 Customer Data'!D19 &gt; 0,'I6.2 Customer Data'!D19,'I6.2 Customer Data'!D21)</f>
        <v>8152.375</v>
      </c>
      <c r="D19" s="1477">
        <f>IF('I6.2 Customer Data'!E19 &gt; 0,'I6.2 Customer Data'!E19,'I6.2 Customer Data'!E21)</f>
        <v>1341.6666666666667</v>
      </c>
      <c r="E19" s="1477">
        <f>IF('I6.2 Customer Data'!F19 &gt; 0,'I6.2 Customer Data'!F19,'I6.2 Customer Data'!F21)</f>
        <v>131</v>
      </c>
      <c r="F19" s="1477">
        <f>IF('I6.2 Customer Data'!G19 &gt; 0,'I6.2 Customer Data'!G19,'I6.2 Customer Data'!G21)</f>
        <v>0</v>
      </c>
      <c r="G19" s="1477">
        <f>IF('I6.2 Customer Data'!H19 &gt; 0,'I6.2 Customer Data'!H19,'I6.2 Customer Data'!H21)</f>
        <v>0</v>
      </c>
      <c r="H19" s="1477">
        <f>IF('I6.2 Customer Data'!I19 &gt; 0,'I6.2 Customer Data'!I19,'I6.2 Customer Data'!I21)</f>
        <v>1</v>
      </c>
      <c r="I19" s="1477">
        <f>IF('I6.2 Customer Data'!J19 &gt; 0,'I6.2 Customer Data'!J19,'I6.2 Customer Data'!J21)</f>
        <v>2186.7661966795336</v>
      </c>
      <c r="J19" s="1477">
        <f>IF('I6.2 Customer Data'!K19 &gt; 0,'I6.2 Customer Data'!K19,'I6.2 Customer Data'!K21)</f>
        <v>0</v>
      </c>
      <c r="K19" s="1477">
        <f>IF('I6.2 Customer Data'!L19 &gt; 0,'I6.2 Customer Data'!L19,'I6.2 Customer Data'!L21)</f>
        <v>26</v>
      </c>
      <c r="L19" s="1477">
        <f>IF('I6.2 Customer Data'!M19 &gt; 0,'I6.2 Customer Data'!M19,'I6.2 Customer Data'!M21)</f>
        <v>0</v>
      </c>
      <c r="M19" s="1477">
        <f>IF('I6.2 Customer Data'!N19 &gt; 0,'I6.2 Customer Data'!N19,'I6.2 Customer Data'!N21)</f>
        <v>0</v>
      </c>
      <c r="N19" s="1477">
        <f>IF('I6.2 Customer Data'!O19 &gt; 0,'I6.2 Customer Data'!O19,'I6.2 Customer Data'!O21)</f>
        <v>0</v>
      </c>
      <c r="O19" s="1477">
        <f>IF('I6.2 Customer Data'!P19 &gt; 0,'I6.2 Customer Data'!P19,'I6.2 Customer Data'!P21)</f>
        <v>0</v>
      </c>
      <c r="P19" s="1477">
        <f>IF('I6.2 Customer Data'!Q19 &gt; 0,'I6.2 Customer Data'!Q19,'I6.2 Customer Data'!Q21)</f>
        <v>0</v>
      </c>
      <c r="Q19" s="1477">
        <f>IF('I6.2 Customer Data'!R19 &gt; 0,'I6.2 Customer Data'!R19,'I6.2 Customer Data'!R21)</f>
        <v>0</v>
      </c>
      <c r="R19" s="1477">
        <f>IF('I6.2 Customer Data'!S19 &gt; 0,'I6.2 Customer Data'!S19,'I6.2 Customer Data'!S21)</f>
        <v>0</v>
      </c>
      <c r="S19" s="1477">
        <f>IF('I6.2 Customer Data'!T19 &gt; 0,'I6.2 Customer Data'!T19,'I6.2 Customer Data'!T21)</f>
        <v>0</v>
      </c>
      <c r="T19" s="1477">
        <f>IF('I6.2 Customer Data'!U19 &gt; 0,'I6.2 Customer Data'!U19,'I6.2 Customer Data'!U21)</f>
        <v>0</v>
      </c>
      <c r="U19" s="1477">
        <f>IF('I6.2 Customer Data'!V19 &gt; 0,'I6.2 Customer Data'!V19,'I6.2 Customer Data'!V21)</f>
        <v>0</v>
      </c>
      <c r="V19" s="1477">
        <f>IF('I6.2 Customer Data'!W19 &gt; 0,'I6.2 Customer Data'!W19,'I6.2 Customer Data'!W21)</f>
        <v>0</v>
      </c>
      <c r="W19" s="1478"/>
      <c r="X19" s="1479"/>
    </row>
    <row r="20" spans="1:24" s="1470" customFormat="1" ht="12.75" x14ac:dyDescent="0.2">
      <c r="A20" s="1473" t="s">
        <v>796</v>
      </c>
      <c r="B20" s="1474">
        <f>SUM(C20:V20)</f>
        <v>11838.807863346199</v>
      </c>
      <c r="C20" s="1480">
        <f>IF('I6.2 Customer Data'!D19 &gt; 0,'I6.2 Customer Data'!D19,'I6.2 Customer Data'!D22)</f>
        <v>8152.375</v>
      </c>
      <c r="D20" s="1480">
        <f>IF('I6.2 Customer Data'!E19 &gt; 0,'I6.2 Customer Data'!E19,'I6.2 Customer Data'!E22)</f>
        <v>1341.6666666666667</v>
      </c>
      <c r="E20" s="1480">
        <f>IF('I6.2 Customer Data'!F19 &gt; 0,'I6.2 Customer Data'!F19,'I6.2 Customer Data'!F22)</f>
        <v>131</v>
      </c>
      <c r="F20" s="1480">
        <f>IF('I6.2 Customer Data'!G19 &gt; 0,'I6.2 Customer Data'!G19,'I6.2 Customer Data'!G22)</f>
        <v>0</v>
      </c>
      <c r="G20" s="1480">
        <f>IF('I6.2 Customer Data'!H19 &gt; 0,'I6.2 Customer Data'!H19,'I6.2 Customer Data'!H22)</f>
        <v>0</v>
      </c>
      <c r="H20" s="1480">
        <f>IF('I6.2 Customer Data'!I19 &gt; 0,'I6.2 Customer Data'!I19,'I6.2 Customer Data'!I22)</f>
        <v>1</v>
      </c>
      <c r="I20" s="1480">
        <f>IF('I6.2 Customer Data'!J19 &gt; 0,'I6.2 Customer Data'!J19,'I6.2 Customer Data'!J22)</f>
        <v>2186.7661966795336</v>
      </c>
      <c r="J20" s="1480">
        <f>IF('I6.2 Customer Data'!K19 &gt; 0,'I6.2 Customer Data'!K19,'I6.2 Customer Data'!K22)</f>
        <v>0</v>
      </c>
      <c r="K20" s="1480">
        <f>IF('I6.2 Customer Data'!L19 &gt; 0,'I6.2 Customer Data'!L19,'I6.2 Customer Data'!L22)</f>
        <v>26</v>
      </c>
      <c r="L20" s="1480">
        <f>IF('I6.2 Customer Data'!M19 &gt; 0,'I6.2 Customer Data'!M19,'I6.2 Customer Data'!M22)</f>
        <v>0</v>
      </c>
      <c r="M20" s="1480">
        <f>IF('I6.2 Customer Data'!N19 &gt; 0,'I6.2 Customer Data'!N19,'I6.2 Customer Data'!N22)</f>
        <v>0</v>
      </c>
      <c r="N20" s="1480">
        <f>IF('I6.2 Customer Data'!O19 &gt; 0,'I6.2 Customer Data'!O19,'I6.2 Customer Data'!O22)</f>
        <v>0</v>
      </c>
      <c r="O20" s="1480">
        <f>IF('I6.2 Customer Data'!P19 &gt; 0,'I6.2 Customer Data'!P19,'I6.2 Customer Data'!P22)</f>
        <v>0</v>
      </c>
      <c r="P20" s="1480">
        <f>IF('I6.2 Customer Data'!Q19 &gt; 0,'I6.2 Customer Data'!Q19,'I6.2 Customer Data'!Q22)</f>
        <v>0</v>
      </c>
      <c r="Q20" s="1480">
        <f>IF('I6.2 Customer Data'!R19 &gt; 0,'I6.2 Customer Data'!R19,'I6.2 Customer Data'!R22)</f>
        <v>0</v>
      </c>
      <c r="R20" s="1480">
        <f>IF('I6.2 Customer Data'!S19 &gt; 0,'I6.2 Customer Data'!S19,'I6.2 Customer Data'!S22)</f>
        <v>0</v>
      </c>
      <c r="S20" s="1480">
        <f>IF('I6.2 Customer Data'!T19 &gt; 0,'I6.2 Customer Data'!T19,'I6.2 Customer Data'!T22)</f>
        <v>0</v>
      </c>
      <c r="T20" s="1480">
        <f>IF('I6.2 Customer Data'!U19 &gt; 0,'I6.2 Customer Data'!U19,'I6.2 Customer Data'!U22)</f>
        <v>0</v>
      </c>
      <c r="U20" s="1480">
        <f>IF('I6.2 Customer Data'!V19 &gt; 0,'I6.2 Customer Data'!V19,'I6.2 Customer Data'!V22)</f>
        <v>0</v>
      </c>
      <c r="V20" s="1480">
        <f>IF('I6.2 Customer Data'!W19 &gt; 0,'I6.2 Customer Data'!W19,'I6.2 Customer Data'!W22)</f>
        <v>0</v>
      </c>
      <c r="W20" s="1476"/>
    </row>
    <row r="21" spans="1:24" s="1470" customFormat="1" ht="12.75" x14ac:dyDescent="0.2">
      <c r="A21" s="1473" t="s">
        <v>703</v>
      </c>
      <c r="B21" s="1474">
        <f>SUM(C21:V21)</f>
        <v>9764.0817518724325</v>
      </c>
      <c r="C21" s="1480">
        <f>IF('I6.2 Customer Data'!D19 &gt; 0,'I6.2 Customer Data'!D19,'I6.2 Customer Data'!D23)</f>
        <v>8152.375</v>
      </c>
      <c r="D21" s="1480">
        <f>IF('I6.2 Customer Data'!E19 &gt; 0,'I6.2 Customer Data'!E19,'I6.2 Customer Data'!E23)</f>
        <v>1341.6666666666667</v>
      </c>
      <c r="E21" s="1480">
        <f>IF('I6.2 Customer Data'!F19 &gt; 0,'I6.2 Customer Data'!F19,'I6.2 Customer Data'!F23)</f>
        <v>131</v>
      </c>
      <c r="F21" s="1480">
        <f>IF('I6.2 Customer Data'!G19 &gt; 0,'I6.2 Customer Data'!G19,'I6.2 Customer Data'!G23)</f>
        <v>0</v>
      </c>
      <c r="G21" s="1480">
        <f>IF('I6.2 Customer Data'!H19 &gt; 0,'I6.2 Customer Data'!H19,'I6.2 Customer Data'!H23)</f>
        <v>0</v>
      </c>
      <c r="H21" s="1480">
        <f>IF('I6.2 Customer Data'!I19 &gt; 0,'I6.2 Customer Data'!I19,'I6.2 Customer Data'!I23)</f>
        <v>1</v>
      </c>
      <c r="I21" s="1480">
        <f>'I6.2 Customer Data'!J23</f>
        <v>112.04008520576613</v>
      </c>
      <c r="J21" s="1480">
        <f>IF('I6.2 Customer Data'!K19 &gt; 0,'I6.2 Customer Data'!K19,'I6.2 Customer Data'!K23)</f>
        <v>0</v>
      </c>
      <c r="K21" s="1480">
        <f>IF('I6.2 Customer Data'!L19 &gt; 0,'I6.2 Customer Data'!L19,'I6.2 Customer Data'!L23)</f>
        <v>26</v>
      </c>
      <c r="L21" s="1480">
        <f>IF('I6.2 Customer Data'!M19 &gt; 0,'I6.2 Customer Data'!M19,'I6.2 Customer Data'!M23)</f>
        <v>0</v>
      </c>
      <c r="M21" s="1480">
        <f>IF('I6.2 Customer Data'!N19 &gt; 0,'I6.2 Customer Data'!N19,'I6.2 Customer Data'!N23)</f>
        <v>0</v>
      </c>
      <c r="N21" s="1480">
        <f>IF('I6.2 Customer Data'!O19 &gt; 0,'I6.2 Customer Data'!O19,'I6.2 Customer Data'!O23)</f>
        <v>0</v>
      </c>
      <c r="O21" s="1480">
        <f>IF('I6.2 Customer Data'!P19 &gt; 0,'I6.2 Customer Data'!P19,'I6.2 Customer Data'!P23)</f>
        <v>0</v>
      </c>
      <c r="P21" s="1480">
        <f>IF('I6.2 Customer Data'!Q19 &gt; 0,'I6.2 Customer Data'!Q19,'I6.2 Customer Data'!Q23)</f>
        <v>0</v>
      </c>
      <c r="Q21" s="1480">
        <f>IF('I6.2 Customer Data'!R19 &gt; 0,'I6.2 Customer Data'!R19,'I6.2 Customer Data'!R23)</f>
        <v>0</v>
      </c>
      <c r="R21" s="1480">
        <f>IF('I6.2 Customer Data'!S19 &gt; 0,'I6.2 Customer Data'!S19,'I6.2 Customer Data'!S23)</f>
        <v>0</v>
      </c>
      <c r="S21" s="1480">
        <f>IF('I6.2 Customer Data'!T19 &gt; 0,'I6.2 Customer Data'!T19,'I6.2 Customer Data'!T23)</f>
        <v>0</v>
      </c>
      <c r="T21" s="1480">
        <f>IF('I6.2 Customer Data'!U19 &gt; 0,'I6.2 Customer Data'!U19,'I6.2 Customer Data'!U23)</f>
        <v>0</v>
      </c>
      <c r="U21" s="1480">
        <f>IF('I6.2 Customer Data'!V19 &gt; 0,'I6.2 Customer Data'!V19,'I6.2 Customer Data'!V23)</f>
        <v>0</v>
      </c>
      <c r="V21" s="1480">
        <f>IF('I6.2 Customer Data'!W19 &gt; 0,'I6.2 Customer Data'!W19,'I6.2 Customer Data'!W23)</f>
        <v>0</v>
      </c>
      <c r="W21" s="1476"/>
    </row>
    <row r="22" spans="1:24" s="1470" customFormat="1" ht="12.75" x14ac:dyDescent="0.2">
      <c r="A22" s="1481" t="s">
        <v>1053</v>
      </c>
      <c r="B22" s="1474">
        <f>SUM(C22:V22)</f>
        <v>9764.0817518724325</v>
      </c>
      <c r="C22" s="1480">
        <f>IF('I6.2 Customer Data'!D19 &gt; 0,'I6.2 Customer Data'!D19,'I6.2 Customer Data'!D24)</f>
        <v>8152.375</v>
      </c>
      <c r="D22" s="1480">
        <f>IF('I6.2 Customer Data'!E19 &gt; 0,'I6.2 Customer Data'!E19,'I6.2 Customer Data'!E24)</f>
        <v>1341.6666666666667</v>
      </c>
      <c r="E22" s="1480">
        <f>IF('I6.2 Customer Data'!F19 &gt; 0,'I6.2 Customer Data'!F19,'I6.2 Customer Data'!F24)</f>
        <v>131</v>
      </c>
      <c r="F22" s="1480">
        <f>IF('I6.2 Customer Data'!G19 &gt; 0,'I6.2 Customer Data'!G19,'I6.2 Customer Data'!G24)</f>
        <v>0</v>
      </c>
      <c r="G22" s="1480">
        <f>IF('I6.2 Customer Data'!H19 &gt; 0,'I6.2 Customer Data'!H19,'I6.2 Customer Data'!H24)</f>
        <v>0</v>
      </c>
      <c r="H22" s="1480">
        <f>IF('I6.2 Customer Data'!I19 &gt; 0,'I6.2 Customer Data'!I19,'I6.2 Customer Data'!I24)</f>
        <v>1</v>
      </c>
      <c r="I22" s="2304">
        <f>'I6.2 Customer Data'!J24</f>
        <v>112.04008520576613</v>
      </c>
      <c r="J22" s="1480">
        <f>IF('I6.2 Customer Data'!K19 &gt; 0,'I6.2 Customer Data'!K19,'I6.2 Customer Data'!K24)</f>
        <v>0</v>
      </c>
      <c r="K22" s="1480">
        <f>IF('I6.2 Customer Data'!L19 &gt; 0,'I6.2 Customer Data'!L19,'I6.2 Customer Data'!L24)</f>
        <v>26</v>
      </c>
      <c r="L22" s="1480">
        <f>IF('I6.2 Customer Data'!M19 &gt; 0,'I6.2 Customer Data'!M19,'I6.2 Customer Data'!M24)</f>
        <v>0</v>
      </c>
      <c r="M22" s="1480">
        <f>IF('I6.2 Customer Data'!N19 &gt; 0,'I6.2 Customer Data'!N19,'I6.2 Customer Data'!N24)</f>
        <v>0</v>
      </c>
      <c r="N22" s="1480">
        <f>IF('I6.2 Customer Data'!O19 &gt; 0,'I6.2 Customer Data'!O19,'I6.2 Customer Data'!O24)</f>
        <v>0</v>
      </c>
      <c r="O22" s="1480">
        <f>IF('I6.2 Customer Data'!P19 &gt; 0,'I6.2 Customer Data'!P19,'I6.2 Customer Data'!P24)</f>
        <v>0</v>
      </c>
      <c r="P22" s="1480">
        <f>IF('I6.2 Customer Data'!Q19 &gt; 0,'I6.2 Customer Data'!Q19,'I6.2 Customer Data'!Q24)</f>
        <v>0</v>
      </c>
      <c r="Q22" s="1480">
        <f>IF('I6.2 Customer Data'!R19 &gt; 0,'I6.2 Customer Data'!R19,'I6.2 Customer Data'!R24)</f>
        <v>0</v>
      </c>
      <c r="R22" s="1480">
        <f>IF('I6.2 Customer Data'!S19 &gt; 0,'I6.2 Customer Data'!S19,'I6.2 Customer Data'!S24)</f>
        <v>0</v>
      </c>
      <c r="S22" s="1480">
        <f>IF('I6.2 Customer Data'!T19 &gt; 0,'I6.2 Customer Data'!T19,'I6.2 Customer Data'!T24)</f>
        <v>0</v>
      </c>
      <c r="T22" s="1480">
        <f>IF('I6.2 Customer Data'!U19 &gt; 0,'I6.2 Customer Data'!U19,'I6.2 Customer Data'!U24)</f>
        <v>0</v>
      </c>
      <c r="U22" s="1480">
        <f>IF('I6.2 Customer Data'!V19 &gt; 0,'I6.2 Customer Data'!V19,'I6.2 Customer Data'!V24)</f>
        <v>0</v>
      </c>
      <c r="V22" s="1480">
        <f>IF('I6.2 Customer Data'!W19 &gt; 0,'I6.2 Customer Data'!W19,'I6.2 Customer Data'!W24)</f>
        <v>0</v>
      </c>
      <c r="W22" s="1476"/>
    </row>
    <row r="23" spans="1:24" s="1470" customFormat="1" ht="12.75" x14ac:dyDescent="0.2">
      <c r="A23" s="1473" t="s">
        <v>702</v>
      </c>
      <c r="B23" s="1474">
        <f>SUM(C23:V23)</f>
        <v>11838.807863346199</v>
      </c>
      <c r="C23" s="1480">
        <f>IF('I6.2 Customer Data'!D19&gt;0,'I6.2 Customer Data'!D19,'I6.2 Customer Data'!D25)</f>
        <v>8152.375</v>
      </c>
      <c r="D23" s="1480">
        <f>IF('I6.2 Customer Data'!E19&gt;0,'I6.2 Customer Data'!E19,'I6.2 Customer Data'!E25)</f>
        <v>1341.6666666666667</v>
      </c>
      <c r="E23" s="1480">
        <f>IF('I6.2 Customer Data'!F19&gt;0,'I6.2 Customer Data'!F19,'I6.2 Customer Data'!F25)</f>
        <v>131</v>
      </c>
      <c r="F23" s="1480">
        <f>IF('I6.2 Customer Data'!G19&gt;0,'I6.2 Customer Data'!G19,'I6.2 Customer Data'!G25)</f>
        <v>0</v>
      </c>
      <c r="G23" s="1480">
        <f>IF('I6.2 Customer Data'!H19&gt;0,'I6.2 Customer Data'!H19,'I6.2 Customer Data'!H25)</f>
        <v>0</v>
      </c>
      <c r="H23" s="1480">
        <f>IF('I6.2 Customer Data'!I19&gt;0,'I6.2 Customer Data'!I19,'I6.2 Customer Data'!I25)</f>
        <v>1</v>
      </c>
      <c r="I23" s="1480">
        <f>IF('I6.2 Customer Data'!J19&gt;0,'I6.2 Customer Data'!J19,'I6.2 Customer Data'!J25)</f>
        <v>2186.7661966795336</v>
      </c>
      <c r="J23" s="1480">
        <f>IF('I6.2 Customer Data'!K19&gt;0,'I6.2 Customer Data'!K19,'I6.2 Customer Data'!K25)</f>
        <v>0</v>
      </c>
      <c r="K23" s="1480">
        <f>IF('I6.2 Customer Data'!L19&gt;0,'I6.2 Customer Data'!L19,'I6.2 Customer Data'!L25)</f>
        <v>26</v>
      </c>
      <c r="L23" s="1480">
        <f>IF('I6.2 Customer Data'!M19&gt;0,'I6.2 Customer Data'!M19,'I6.2 Customer Data'!M25)</f>
        <v>0</v>
      </c>
      <c r="M23" s="1480">
        <f>IF('I6.2 Customer Data'!N19&gt;0,'I6.2 Customer Data'!N19,'I6.2 Customer Data'!N25)</f>
        <v>0</v>
      </c>
      <c r="N23" s="1480">
        <f>IF('I6.2 Customer Data'!O19&gt;0,'I6.2 Customer Data'!O19,'I6.2 Customer Data'!O25)</f>
        <v>0</v>
      </c>
      <c r="O23" s="1480">
        <f>IF('I6.2 Customer Data'!P19&gt;0,'I6.2 Customer Data'!P19,'I6.2 Customer Data'!P25)</f>
        <v>0</v>
      </c>
      <c r="P23" s="1480">
        <f>IF('I6.2 Customer Data'!Q19&gt;0,'I6.2 Customer Data'!Q19,'I6.2 Customer Data'!Q25)</f>
        <v>0</v>
      </c>
      <c r="Q23" s="1480">
        <f>IF('I6.2 Customer Data'!R19&gt;0,'I6.2 Customer Data'!R19,'I6.2 Customer Data'!R25)</f>
        <v>0</v>
      </c>
      <c r="R23" s="1480">
        <f>IF('I6.2 Customer Data'!S19&gt;0,'I6.2 Customer Data'!S19,'I6.2 Customer Data'!S25)</f>
        <v>0</v>
      </c>
      <c r="S23" s="1480">
        <f>IF('I6.2 Customer Data'!T19&gt;0,'I6.2 Customer Data'!T19,'I6.2 Customer Data'!T25)</f>
        <v>0</v>
      </c>
      <c r="T23" s="1480">
        <f>IF('I6.2 Customer Data'!U19&gt;0,'I6.2 Customer Data'!U19,'I6.2 Customer Data'!U25)</f>
        <v>0</v>
      </c>
      <c r="U23" s="1480">
        <f>IF('I6.2 Customer Data'!V19&gt;0,'I6.2 Customer Data'!V19,'I6.2 Customer Data'!V25)</f>
        <v>0</v>
      </c>
      <c r="V23" s="1480">
        <f>IF('I6.2 Customer Data'!W19&gt;0,'I6.2 Customer Data'!W19,'I6.2 Customer Data'!W25)</f>
        <v>0</v>
      </c>
      <c r="W23" s="1476"/>
    </row>
    <row r="24" spans="1:24" s="1470" customFormat="1" ht="12.75" x14ac:dyDescent="0.2">
      <c r="A24" s="1473"/>
      <c r="B24" s="1474"/>
      <c r="C24" s="1480"/>
      <c r="D24" s="1480"/>
      <c r="E24" s="1480"/>
      <c r="F24" s="1480"/>
      <c r="G24" s="1480"/>
      <c r="H24" s="1480"/>
      <c r="I24" s="1480"/>
      <c r="J24" s="1480"/>
      <c r="K24" s="1480"/>
      <c r="L24" s="1480"/>
      <c r="M24" s="1480"/>
      <c r="N24" s="1480"/>
      <c r="O24" s="1480"/>
      <c r="P24" s="1480"/>
      <c r="Q24" s="1480"/>
      <c r="R24" s="1480"/>
      <c r="S24" s="1480"/>
      <c r="T24" s="1480"/>
      <c r="U24" s="1480"/>
      <c r="V24" s="1480"/>
      <c r="W24" s="1476"/>
    </row>
    <row r="25" spans="1:24" s="1470" customFormat="1" ht="12.75" x14ac:dyDescent="0.2">
      <c r="A25" s="1473" t="s">
        <v>662</v>
      </c>
      <c r="B25" s="1474">
        <f>SUM(C25:V25)</f>
        <v>4735.5231453384804</v>
      </c>
      <c r="C25" s="1480">
        <f>C19*$A$14/1000</f>
        <v>3260.95</v>
      </c>
      <c r="D25" s="1480">
        <f t="shared" ref="D25:V25" si="0">D19*$A$14/1000</f>
        <v>536.66666666666674</v>
      </c>
      <c r="E25" s="1480">
        <f t="shared" si="0"/>
        <v>52.4</v>
      </c>
      <c r="F25" s="1480">
        <f t="shared" si="0"/>
        <v>0</v>
      </c>
      <c r="G25" s="1480">
        <f t="shared" si="0"/>
        <v>0</v>
      </c>
      <c r="H25" s="1480">
        <f t="shared" si="0"/>
        <v>0.4</v>
      </c>
      <c r="I25" s="1480">
        <f t="shared" si="0"/>
        <v>874.70647867181333</v>
      </c>
      <c r="J25" s="1480">
        <f t="shared" si="0"/>
        <v>0</v>
      </c>
      <c r="K25" s="1480">
        <f t="shared" si="0"/>
        <v>10.4</v>
      </c>
      <c r="L25" s="1480">
        <f t="shared" si="0"/>
        <v>0</v>
      </c>
      <c r="M25" s="1480">
        <f t="shared" si="0"/>
        <v>0</v>
      </c>
      <c r="N25" s="1480">
        <f t="shared" si="0"/>
        <v>0</v>
      </c>
      <c r="O25" s="1480">
        <f t="shared" si="0"/>
        <v>0</v>
      </c>
      <c r="P25" s="1480">
        <f t="shared" si="0"/>
        <v>0</v>
      </c>
      <c r="Q25" s="1480">
        <f t="shared" si="0"/>
        <v>0</v>
      </c>
      <c r="R25" s="1480">
        <f t="shared" si="0"/>
        <v>0</v>
      </c>
      <c r="S25" s="1480">
        <f t="shared" si="0"/>
        <v>0</v>
      </c>
      <c r="T25" s="1480">
        <f t="shared" si="0"/>
        <v>0</v>
      </c>
      <c r="U25" s="1480">
        <f t="shared" si="0"/>
        <v>0</v>
      </c>
      <c r="V25" s="1480">
        <f t="shared" si="0"/>
        <v>0</v>
      </c>
      <c r="W25" s="1476"/>
    </row>
    <row r="26" spans="1:24" s="1470" customFormat="1" ht="12.75" x14ac:dyDescent="0.2">
      <c r="A26" s="1473" t="s">
        <v>663</v>
      </c>
      <c r="B26" s="1474">
        <f>SUM(C26:V26)</f>
        <v>4735.5231453384804</v>
      </c>
      <c r="C26" s="1480">
        <f>C20*$A$14/1000</f>
        <v>3260.95</v>
      </c>
      <c r="D26" s="1480">
        <f t="shared" ref="D26:V26" si="1">D20*$A$14/1000</f>
        <v>536.66666666666674</v>
      </c>
      <c r="E26" s="1480">
        <f t="shared" si="1"/>
        <v>52.4</v>
      </c>
      <c r="F26" s="1480">
        <f t="shared" si="1"/>
        <v>0</v>
      </c>
      <c r="G26" s="1480">
        <f t="shared" si="1"/>
        <v>0</v>
      </c>
      <c r="H26" s="1480">
        <f t="shared" si="1"/>
        <v>0.4</v>
      </c>
      <c r="I26" s="1480">
        <f t="shared" si="1"/>
        <v>874.70647867181333</v>
      </c>
      <c r="J26" s="1480">
        <f t="shared" si="1"/>
        <v>0</v>
      </c>
      <c r="K26" s="1480">
        <f t="shared" si="1"/>
        <v>10.4</v>
      </c>
      <c r="L26" s="1480">
        <f t="shared" si="1"/>
        <v>0</v>
      </c>
      <c r="M26" s="1480">
        <f t="shared" si="1"/>
        <v>0</v>
      </c>
      <c r="N26" s="1480">
        <f t="shared" si="1"/>
        <v>0</v>
      </c>
      <c r="O26" s="1480">
        <f t="shared" si="1"/>
        <v>0</v>
      </c>
      <c r="P26" s="1480">
        <f t="shared" si="1"/>
        <v>0</v>
      </c>
      <c r="Q26" s="1480">
        <f t="shared" si="1"/>
        <v>0</v>
      </c>
      <c r="R26" s="1480">
        <f t="shared" si="1"/>
        <v>0</v>
      </c>
      <c r="S26" s="1480">
        <f t="shared" si="1"/>
        <v>0</v>
      </c>
      <c r="T26" s="1480">
        <f t="shared" si="1"/>
        <v>0</v>
      </c>
      <c r="U26" s="1480">
        <f t="shared" si="1"/>
        <v>0</v>
      </c>
      <c r="V26" s="1480">
        <f t="shared" si="1"/>
        <v>0</v>
      </c>
      <c r="W26" s="1476"/>
    </row>
    <row r="27" spans="1:24" s="1470" customFormat="1" ht="12.75" x14ac:dyDescent="0.2">
      <c r="A27" s="1473" t="s">
        <v>664</v>
      </c>
      <c r="B27" s="1474">
        <f>SUM(C27:V27)</f>
        <v>3905.6327007489735</v>
      </c>
      <c r="C27" s="1480">
        <f>C21*$A$14/1000</f>
        <v>3260.95</v>
      </c>
      <c r="D27" s="1480">
        <f t="shared" ref="D27:V28" si="2">D21*$A$14/1000</f>
        <v>536.66666666666674</v>
      </c>
      <c r="E27" s="1480">
        <f t="shared" si="2"/>
        <v>52.4</v>
      </c>
      <c r="F27" s="1480">
        <f t="shared" si="2"/>
        <v>0</v>
      </c>
      <c r="G27" s="1480">
        <f t="shared" si="2"/>
        <v>0</v>
      </c>
      <c r="H27" s="1480">
        <f t="shared" si="2"/>
        <v>0.4</v>
      </c>
      <c r="I27" s="1480">
        <f t="shared" si="2"/>
        <v>44.816034082306452</v>
      </c>
      <c r="J27" s="1480">
        <f t="shared" si="2"/>
        <v>0</v>
      </c>
      <c r="K27" s="1480">
        <f t="shared" si="2"/>
        <v>10.4</v>
      </c>
      <c r="L27" s="1480">
        <f t="shared" si="2"/>
        <v>0</v>
      </c>
      <c r="M27" s="1480">
        <f t="shared" si="2"/>
        <v>0</v>
      </c>
      <c r="N27" s="1480">
        <f t="shared" si="2"/>
        <v>0</v>
      </c>
      <c r="O27" s="1480">
        <f t="shared" si="2"/>
        <v>0</v>
      </c>
      <c r="P27" s="1480">
        <f t="shared" si="2"/>
        <v>0</v>
      </c>
      <c r="Q27" s="1480">
        <f t="shared" si="2"/>
        <v>0</v>
      </c>
      <c r="R27" s="1480">
        <f t="shared" si="2"/>
        <v>0</v>
      </c>
      <c r="S27" s="1480">
        <f t="shared" si="2"/>
        <v>0</v>
      </c>
      <c r="T27" s="1480">
        <f t="shared" si="2"/>
        <v>0</v>
      </c>
      <c r="U27" s="1480">
        <f t="shared" si="2"/>
        <v>0</v>
      </c>
      <c r="V27" s="1480">
        <f t="shared" si="2"/>
        <v>0</v>
      </c>
      <c r="W27" s="1476"/>
    </row>
    <row r="28" spans="1:24" s="1470" customFormat="1" ht="12.75" x14ac:dyDescent="0.2">
      <c r="A28" s="1473" t="s">
        <v>1054</v>
      </c>
      <c r="B28" s="1474">
        <f>SUM(C28:V28)</f>
        <v>3905.6327007489735</v>
      </c>
      <c r="C28" s="1480">
        <f>C22*$A$14/1000</f>
        <v>3260.95</v>
      </c>
      <c r="D28" s="1480">
        <f t="shared" si="2"/>
        <v>536.66666666666674</v>
      </c>
      <c r="E28" s="1480">
        <f t="shared" si="2"/>
        <v>52.4</v>
      </c>
      <c r="F28" s="1480">
        <f t="shared" si="2"/>
        <v>0</v>
      </c>
      <c r="G28" s="1480">
        <f t="shared" si="2"/>
        <v>0</v>
      </c>
      <c r="H28" s="1480">
        <f t="shared" si="2"/>
        <v>0.4</v>
      </c>
      <c r="I28" s="1480">
        <f t="shared" si="2"/>
        <v>44.816034082306452</v>
      </c>
      <c r="J28" s="1480">
        <f t="shared" si="2"/>
        <v>0</v>
      </c>
      <c r="K28" s="1480">
        <f t="shared" si="2"/>
        <v>10.4</v>
      </c>
      <c r="L28" s="1480">
        <f t="shared" si="2"/>
        <v>0</v>
      </c>
      <c r="M28" s="1480">
        <f t="shared" si="2"/>
        <v>0</v>
      </c>
      <c r="N28" s="1480">
        <f t="shared" si="2"/>
        <v>0</v>
      </c>
      <c r="O28" s="1480">
        <f t="shared" si="2"/>
        <v>0</v>
      </c>
      <c r="P28" s="1480">
        <f t="shared" si="2"/>
        <v>0</v>
      </c>
      <c r="Q28" s="1480">
        <f t="shared" si="2"/>
        <v>0</v>
      </c>
      <c r="R28" s="1480">
        <f t="shared" si="2"/>
        <v>0</v>
      </c>
      <c r="S28" s="1480">
        <f t="shared" si="2"/>
        <v>0</v>
      </c>
      <c r="T28" s="1480">
        <f t="shared" si="2"/>
        <v>0</v>
      </c>
      <c r="U28" s="1480">
        <f t="shared" si="2"/>
        <v>0</v>
      </c>
      <c r="V28" s="1480">
        <f t="shared" si="2"/>
        <v>0</v>
      </c>
      <c r="W28" s="1476"/>
    </row>
    <row r="29" spans="1:24" s="1470" customFormat="1" ht="12.75" x14ac:dyDescent="0.2">
      <c r="A29" s="1473" t="s">
        <v>665</v>
      </c>
      <c r="B29" s="1474">
        <f>SUM(C29:V29)</f>
        <v>4735.5231453384804</v>
      </c>
      <c r="C29" s="1480">
        <f>C23*$A$14/1000</f>
        <v>3260.95</v>
      </c>
      <c r="D29" s="1480">
        <f t="shared" ref="D29:V29" si="3">D23*$A$14/1000</f>
        <v>536.66666666666674</v>
      </c>
      <c r="E29" s="1480">
        <f t="shared" si="3"/>
        <v>52.4</v>
      </c>
      <c r="F29" s="1480">
        <f t="shared" si="3"/>
        <v>0</v>
      </c>
      <c r="G29" s="1480">
        <f t="shared" si="3"/>
        <v>0</v>
      </c>
      <c r="H29" s="1480">
        <f t="shared" si="3"/>
        <v>0.4</v>
      </c>
      <c r="I29" s="1480">
        <f t="shared" si="3"/>
        <v>874.70647867181333</v>
      </c>
      <c r="J29" s="1480">
        <f t="shared" si="3"/>
        <v>0</v>
      </c>
      <c r="K29" s="1480">
        <f t="shared" si="3"/>
        <v>10.4</v>
      </c>
      <c r="L29" s="1480">
        <f t="shared" si="3"/>
        <v>0</v>
      </c>
      <c r="M29" s="1480">
        <f t="shared" si="3"/>
        <v>0</v>
      </c>
      <c r="N29" s="1480">
        <f t="shared" si="3"/>
        <v>0</v>
      </c>
      <c r="O29" s="1480">
        <f t="shared" si="3"/>
        <v>0</v>
      </c>
      <c r="P29" s="1480">
        <f t="shared" si="3"/>
        <v>0</v>
      </c>
      <c r="Q29" s="1480">
        <f t="shared" si="3"/>
        <v>0</v>
      </c>
      <c r="R29" s="1480">
        <f t="shared" si="3"/>
        <v>0</v>
      </c>
      <c r="S29" s="1480">
        <f t="shared" si="3"/>
        <v>0</v>
      </c>
      <c r="T29" s="1480">
        <f t="shared" si="3"/>
        <v>0</v>
      </c>
      <c r="U29" s="1480">
        <f t="shared" si="3"/>
        <v>0</v>
      </c>
      <c r="V29" s="1480">
        <f t="shared" si="3"/>
        <v>0</v>
      </c>
      <c r="W29" s="1476"/>
    </row>
    <row r="30" spans="1:24" s="1470" customFormat="1" ht="12.75" x14ac:dyDescent="0.2">
      <c r="A30" s="1473"/>
      <c r="B30" s="1474"/>
      <c r="C30" s="1480"/>
      <c r="D30" s="1480"/>
      <c r="E30" s="1480"/>
      <c r="F30" s="1480"/>
      <c r="G30" s="1480"/>
      <c r="H30" s="1480"/>
      <c r="I30" s="1480"/>
      <c r="J30" s="1480"/>
      <c r="K30" s="1480"/>
      <c r="L30" s="1480"/>
      <c r="M30" s="1480"/>
      <c r="N30" s="1480"/>
      <c r="O30" s="1480"/>
      <c r="P30" s="1480"/>
      <c r="Q30" s="1480"/>
      <c r="R30" s="1480"/>
      <c r="S30" s="1480"/>
      <c r="T30" s="1480"/>
      <c r="U30" s="1480"/>
      <c r="V30" s="1480"/>
      <c r="W30" s="1476"/>
    </row>
    <row r="31" spans="1:24" s="1470" customFormat="1" ht="12.75" x14ac:dyDescent="0.2">
      <c r="A31" s="1473"/>
      <c r="B31" s="1474"/>
      <c r="C31" s="1480"/>
      <c r="D31" s="1480"/>
      <c r="E31" s="1480"/>
      <c r="F31" s="1480"/>
      <c r="G31" s="1480"/>
      <c r="H31" s="1480"/>
      <c r="I31" s="1480"/>
      <c r="J31" s="1480"/>
      <c r="K31" s="1480"/>
      <c r="L31" s="1480"/>
      <c r="M31" s="1480"/>
      <c r="N31" s="1480"/>
      <c r="O31" s="1480"/>
      <c r="P31" s="1480"/>
      <c r="Q31" s="1480"/>
      <c r="R31" s="1480"/>
      <c r="S31" s="1480"/>
      <c r="T31" s="1480"/>
      <c r="U31" s="1480"/>
      <c r="V31" s="1480"/>
      <c r="W31" s="1476"/>
    </row>
    <row r="32" spans="1:24" s="1470" customFormat="1" ht="12.75" x14ac:dyDescent="0.2">
      <c r="A32" s="1473" t="s">
        <v>667</v>
      </c>
      <c r="B32" s="1474"/>
      <c r="C32" s="1480"/>
      <c r="D32" s="1480"/>
      <c r="E32" s="1480"/>
      <c r="F32" s="1480"/>
      <c r="G32" s="1480"/>
      <c r="H32" s="1480"/>
      <c r="I32" s="1480"/>
      <c r="J32" s="1480"/>
      <c r="K32" s="1480"/>
      <c r="L32" s="1480"/>
      <c r="M32" s="1480"/>
      <c r="N32" s="1480"/>
      <c r="O32" s="1480"/>
      <c r="P32" s="1480"/>
      <c r="Q32" s="1480"/>
      <c r="R32" s="1480"/>
      <c r="S32" s="1480"/>
      <c r="T32" s="1480"/>
      <c r="U32" s="1480"/>
      <c r="V32" s="1480"/>
      <c r="W32" s="1476"/>
    </row>
    <row r="33" spans="1:23" s="1470" customFormat="1" ht="12.75" x14ac:dyDescent="0.2">
      <c r="A33" s="1473" t="s">
        <v>1232</v>
      </c>
      <c r="B33" s="1474">
        <f>SUM(C33:V33)</f>
        <v>53456.286980761462</v>
      </c>
      <c r="C33" s="1480">
        <f>'I8 Demand Data'!D55</f>
        <v>15877.146276058091</v>
      </c>
      <c r="D33" s="1480">
        <f>'I8 Demand Data'!E55</f>
        <v>14874.126795653396</v>
      </c>
      <c r="E33" s="1480">
        <f>'I8 Demand Data'!F55</f>
        <v>16056.947192383206</v>
      </c>
      <c r="F33" s="1480">
        <f>'I8 Demand Data'!G55</f>
        <v>0</v>
      </c>
      <c r="G33" s="1480">
        <f>'I8 Demand Data'!H55</f>
        <v>0</v>
      </c>
      <c r="H33" s="1480">
        <f>'I8 Demand Data'!I55</f>
        <v>6410.2564102564093</v>
      </c>
      <c r="I33" s="1480">
        <f>'I8 Demand Data'!J55</f>
        <v>206.96642438155257</v>
      </c>
      <c r="J33" s="1480">
        <f>'I8 Demand Data'!K55</f>
        <v>0</v>
      </c>
      <c r="K33" s="1480">
        <f>'I8 Demand Data'!L55</f>
        <v>30.843882028813763</v>
      </c>
      <c r="L33" s="1480">
        <f>'I8 Demand Data'!M55</f>
        <v>0</v>
      </c>
      <c r="M33" s="1480">
        <f>'I8 Demand Data'!N55</f>
        <v>0</v>
      </c>
      <c r="N33" s="1480">
        <f>'I8 Demand Data'!O55</f>
        <v>0</v>
      </c>
      <c r="O33" s="1480">
        <f>'I8 Demand Data'!P55</f>
        <v>0</v>
      </c>
      <c r="P33" s="1480">
        <f>'I8 Demand Data'!Q55</f>
        <v>0</v>
      </c>
      <c r="Q33" s="1480">
        <f>'I8 Demand Data'!R55</f>
        <v>0</v>
      </c>
      <c r="R33" s="1480">
        <f>'I8 Demand Data'!S55</f>
        <v>0</v>
      </c>
      <c r="S33" s="1480">
        <f>'I8 Demand Data'!T55</f>
        <v>0</v>
      </c>
      <c r="T33" s="1480">
        <f>'I8 Demand Data'!U55</f>
        <v>0</v>
      </c>
      <c r="U33" s="1480">
        <f>'I8 Demand Data'!V55</f>
        <v>0</v>
      </c>
      <c r="V33" s="1480">
        <f>'I8 Demand Data'!W55</f>
        <v>0</v>
      </c>
      <c r="W33" s="1476"/>
    </row>
    <row r="34" spans="1:23" s="1470" customFormat="1" ht="12.75" x14ac:dyDescent="0.2">
      <c r="A34" s="1473" t="s">
        <v>1233</v>
      </c>
      <c r="B34" s="1474">
        <f>SUM(C34:V34)</f>
        <v>53456.286980761462</v>
      </c>
      <c r="C34" s="1480">
        <f>'I8 Demand Data'!D56</f>
        <v>15877.146276058091</v>
      </c>
      <c r="D34" s="1480">
        <f>'I8 Demand Data'!E56</f>
        <v>14874.126795653396</v>
      </c>
      <c r="E34" s="1480">
        <f>'I8 Demand Data'!F56</f>
        <v>16056.947192383206</v>
      </c>
      <c r="F34" s="1480">
        <f>'I8 Demand Data'!G56</f>
        <v>0</v>
      </c>
      <c r="G34" s="1480">
        <f>'I8 Demand Data'!H56</f>
        <v>0</v>
      </c>
      <c r="H34" s="1480">
        <f>'I8 Demand Data'!I56</f>
        <v>6410.2564102564093</v>
      </c>
      <c r="I34" s="1480">
        <f>'I8 Demand Data'!J56</f>
        <v>206.96642438155257</v>
      </c>
      <c r="J34" s="1480">
        <f>'I8 Demand Data'!K56</f>
        <v>0</v>
      </c>
      <c r="K34" s="1480">
        <f>'I8 Demand Data'!L56</f>
        <v>30.843882028813763</v>
      </c>
      <c r="L34" s="1480">
        <f>'I8 Demand Data'!M56</f>
        <v>0</v>
      </c>
      <c r="M34" s="1480">
        <f>'I8 Demand Data'!N56</f>
        <v>0</v>
      </c>
      <c r="N34" s="1480">
        <f>'I8 Demand Data'!O56</f>
        <v>0</v>
      </c>
      <c r="O34" s="1480">
        <f>'I8 Demand Data'!P56</f>
        <v>0</v>
      </c>
      <c r="P34" s="1480">
        <f>'I8 Demand Data'!Q56</f>
        <v>0</v>
      </c>
      <c r="Q34" s="1480">
        <f>'I8 Demand Data'!R56</f>
        <v>0</v>
      </c>
      <c r="R34" s="1480">
        <f>'I8 Demand Data'!S56</f>
        <v>0</v>
      </c>
      <c r="S34" s="1480">
        <f>'I8 Demand Data'!T56</f>
        <v>0</v>
      </c>
      <c r="T34" s="1480">
        <f>'I8 Demand Data'!U56</f>
        <v>0</v>
      </c>
      <c r="U34" s="1480">
        <f>'I8 Demand Data'!V56</f>
        <v>0</v>
      </c>
      <c r="V34" s="1480">
        <f>'I8 Demand Data'!W56</f>
        <v>0</v>
      </c>
      <c r="W34" s="1476"/>
    </row>
    <row r="35" spans="1:23" s="1470" customFormat="1" ht="12.75" x14ac:dyDescent="0.2">
      <c r="A35" s="1473" t="s">
        <v>1050</v>
      </c>
      <c r="B35" s="1474">
        <f>SUM(C35:V35)</f>
        <v>44717.160367029632</v>
      </c>
      <c r="C35" s="1480">
        <f>'I8 Demand Data'!D57</f>
        <v>15877.146276058091</v>
      </c>
      <c r="D35" s="1480">
        <f>'I8 Demand Data'!E57</f>
        <v>14874.126795653396</v>
      </c>
      <c r="E35" s="1480">
        <f>'I8 Demand Data'!F57</f>
        <v>13728.076988907778</v>
      </c>
      <c r="F35" s="1480">
        <f>'I8 Demand Data'!G57</f>
        <v>0</v>
      </c>
      <c r="G35" s="1480">
        <f>'I8 Demand Data'!H57</f>
        <v>0</v>
      </c>
      <c r="H35" s="1480">
        <f>'I8 Demand Data'!I57</f>
        <v>0</v>
      </c>
      <c r="I35" s="1480">
        <f>'I8 Demand Data'!J57</f>
        <v>206.96642438155257</v>
      </c>
      <c r="J35" s="1480">
        <f>'I8 Demand Data'!K57</f>
        <v>0</v>
      </c>
      <c r="K35" s="1480">
        <f>'I8 Demand Data'!L57</f>
        <v>30.843882028813763</v>
      </c>
      <c r="L35" s="1480">
        <f>'I8 Demand Data'!M57</f>
        <v>0</v>
      </c>
      <c r="M35" s="1480">
        <f>'I8 Demand Data'!N57</f>
        <v>0</v>
      </c>
      <c r="N35" s="1480">
        <f>'I8 Demand Data'!O57</f>
        <v>0</v>
      </c>
      <c r="O35" s="1480">
        <f>'I8 Demand Data'!P57</f>
        <v>0</v>
      </c>
      <c r="P35" s="1480">
        <f>'I8 Demand Data'!Q57</f>
        <v>0</v>
      </c>
      <c r="Q35" s="1480">
        <f>'I8 Demand Data'!R57</f>
        <v>0</v>
      </c>
      <c r="R35" s="1480">
        <f>'I8 Demand Data'!S57</f>
        <v>0</v>
      </c>
      <c r="S35" s="1480">
        <f>'I8 Demand Data'!T57</f>
        <v>0</v>
      </c>
      <c r="T35" s="1480">
        <f>'I8 Demand Data'!U57</f>
        <v>0</v>
      </c>
      <c r="U35" s="1480">
        <f>'I8 Demand Data'!V57</f>
        <v>0</v>
      </c>
      <c r="V35" s="1480">
        <f>'I8 Demand Data'!W57</f>
        <v>0</v>
      </c>
      <c r="W35" s="1476"/>
    </row>
    <row r="36" spans="1:23" s="1470" customFormat="1" ht="12.75" x14ac:dyDescent="0.2">
      <c r="A36" s="1473" t="s">
        <v>1234</v>
      </c>
      <c r="B36" s="1474">
        <f>SUM(C36:V36)</f>
        <v>44717.160367029632</v>
      </c>
      <c r="C36" s="1480">
        <f>'I8 Demand Data'!D58</f>
        <v>15877.146276058091</v>
      </c>
      <c r="D36" s="1480">
        <f>'I8 Demand Data'!E58</f>
        <v>14874.126795653396</v>
      </c>
      <c r="E36" s="1480">
        <f>'I8 Demand Data'!F58</f>
        <v>13728.076988907778</v>
      </c>
      <c r="F36" s="1480">
        <f>'I8 Demand Data'!G58</f>
        <v>0</v>
      </c>
      <c r="G36" s="1480">
        <f>'I8 Demand Data'!H58</f>
        <v>0</v>
      </c>
      <c r="H36" s="1480">
        <f>'I8 Demand Data'!I58</f>
        <v>0</v>
      </c>
      <c r="I36" s="1480">
        <f>'I8 Demand Data'!J58</f>
        <v>206.96642438155257</v>
      </c>
      <c r="J36" s="1480">
        <f>'I8 Demand Data'!K58</f>
        <v>0</v>
      </c>
      <c r="K36" s="1480">
        <f>'I8 Demand Data'!L58</f>
        <v>30.843882028813763</v>
      </c>
      <c r="L36" s="1480">
        <f>'I8 Demand Data'!M58</f>
        <v>0</v>
      </c>
      <c r="M36" s="1480">
        <f>'I8 Demand Data'!N58</f>
        <v>0</v>
      </c>
      <c r="N36" s="1480">
        <f>'I8 Demand Data'!O58</f>
        <v>0</v>
      </c>
      <c r="O36" s="1480">
        <f>'I8 Demand Data'!P58</f>
        <v>0</v>
      </c>
      <c r="P36" s="1480">
        <f>'I8 Demand Data'!Q58</f>
        <v>0</v>
      </c>
      <c r="Q36" s="1480">
        <f>'I8 Demand Data'!R58</f>
        <v>0</v>
      </c>
      <c r="R36" s="1480">
        <f>'I8 Demand Data'!S58</f>
        <v>0</v>
      </c>
      <c r="S36" s="1480">
        <f>'I8 Demand Data'!T58</f>
        <v>0</v>
      </c>
      <c r="T36" s="1480">
        <f>'I8 Demand Data'!U58</f>
        <v>0</v>
      </c>
      <c r="U36" s="1480">
        <f>'I8 Demand Data'!V58</f>
        <v>0</v>
      </c>
      <c r="V36" s="1480">
        <f>'I8 Demand Data'!W58</f>
        <v>0</v>
      </c>
      <c r="W36" s="1476"/>
    </row>
    <row r="37" spans="1:23" s="1470" customFormat="1" ht="12.75" x14ac:dyDescent="0.2">
      <c r="A37" s="1473"/>
      <c r="B37" s="1474"/>
      <c r="C37" s="1480"/>
      <c r="D37" s="1480"/>
      <c r="E37" s="1480"/>
      <c r="F37" s="1480"/>
      <c r="G37" s="1480"/>
      <c r="H37" s="1480"/>
      <c r="I37" s="1480"/>
      <c r="J37" s="1480"/>
      <c r="K37" s="1480"/>
      <c r="L37" s="1480"/>
      <c r="M37" s="1480"/>
      <c r="N37" s="1480"/>
      <c r="O37" s="1480"/>
      <c r="P37" s="1480"/>
      <c r="Q37" s="1480"/>
      <c r="R37" s="1480"/>
      <c r="S37" s="1480"/>
      <c r="T37" s="1480"/>
      <c r="U37" s="1480"/>
      <c r="V37" s="1480"/>
      <c r="W37" s="1476"/>
    </row>
    <row r="38" spans="1:23" s="1470" customFormat="1" ht="12.75" x14ac:dyDescent="0.2">
      <c r="A38" s="1473" t="s">
        <v>671</v>
      </c>
      <c r="B38" s="1474"/>
      <c r="C38" s="1480"/>
      <c r="D38" s="1480"/>
      <c r="E38" s="1480"/>
      <c r="F38" s="1480"/>
      <c r="G38" s="1480"/>
      <c r="H38" s="1480"/>
      <c r="I38" s="1480"/>
      <c r="J38" s="1480"/>
      <c r="K38" s="1480"/>
      <c r="L38" s="1480"/>
      <c r="M38" s="1480"/>
      <c r="N38" s="1480"/>
      <c r="O38" s="1480"/>
      <c r="P38" s="1480"/>
      <c r="Q38" s="1480"/>
      <c r="R38" s="1480"/>
      <c r="S38" s="1480"/>
      <c r="T38" s="1480"/>
      <c r="U38" s="1480"/>
      <c r="V38" s="1480"/>
      <c r="W38" s="1476"/>
    </row>
    <row r="39" spans="1:23" s="1470" customFormat="1" ht="12.75" x14ac:dyDescent="0.2">
      <c r="A39" s="1473" t="s">
        <v>668</v>
      </c>
      <c r="B39" s="1474">
        <f>SUM(C39:V39)</f>
        <v>49388.503889713254</v>
      </c>
      <c r="C39" s="1480">
        <f t="shared" ref="C39:V39" si="4">IF((C33-C26)&lt;0,0,(C33-C26))</f>
        <v>12616.19627605809</v>
      </c>
      <c r="D39" s="1480">
        <f t="shared" si="4"/>
        <v>14337.46012898673</v>
      </c>
      <c r="E39" s="1480">
        <f t="shared" si="4"/>
        <v>16004.547192383206</v>
      </c>
      <c r="F39" s="1480">
        <f t="shared" si="4"/>
        <v>0</v>
      </c>
      <c r="G39" s="1480">
        <f t="shared" si="4"/>
        <v>0</v>
      </c>
      <c r="H39" s="1480">
        <f t="shared" si="4"/>
        <v>6409.8564102564096</v>
      </c>
      <c r="I39" s="1480">
        <f t="shared" si="4"/>
        <v>0</v>
      </c>
      <c r="J39" s="1480">
        <f t="shared" si="4"/>
        <v>0</v>
      </c>
      <c r="K39" s="1480">
        <f t="shared" si="4"/>
        <v>20.443882028813761</v>
      </c>
      <c r="L39" s="1480">
        <f t="shared" si="4"/>
        <v>0</v>
      </c>
      <c r="M39" s="1480">
        <f t="shared" si="4"/>
        <v>0</v>
      </c>
      <c r="N39" s="1480">
        <f t="shared" si="4"/>
        <v>0</v>
      </c>
      <c r="O39" s="1480">
        <f t="shared" si="4"/>
        <v>0</v>
      </c>
      <c r="P39" s="1480">
        <f t="shared" si="4"/>
        <v>0</v>
      </c>
      <c r="Q39" s="1480">
        <f t="shared" si="4"/>
        <v>0</v>
      </c>
      <c r="R39" s="1480">
        <f t="shared" si="4"/>
        <v>0</v>
      </c>
      <c r="S39" s="1480">
        <f t="shared" si="4"/>
        <v>0</v>
      </c>
      <c r="T39" s="1480">
        <f t="shared" si="4"/>
        <v>0</v>
      </c>
      <c r="U39" s="1480">
        <f t="shared" si="4"/>
        <v>0</v>
      </c>
      <c r="V39" s="1480">
        <f t="shared" si="4"/>
        <v>0</v>
      </c>
      <c r="W39" s="1476"/>
    </row>
    <row r="40" spans="1:23" s="1470" customFormat="1" ht="12.75" x14ac:dyDescent="0.2">
      <c r="A40" s="1473" t="s">
        <v>669</v>
      </c>
      <c r="B40" s="1474">
        <f>SUM(C40:V40)</f>
        <v>49550.654280012503</v>
      </c>
      <c r="C40" s="1480">
        <f t="shared" ref="C40:V41" si="5">IF((C34-C27)&lt;0,0,(C34-C27))</f>
        <v>12616.19627605809</v>
      </c>
      <c r="D40" s="1480">
        <f t="shared" si="5"/>
        <v>14337.46012898673</v>
      </c>
      <c r="E40" s="1480">
        <f t="shared" si="5"/>
        <v>16004.547192383206</v>
      </c>
      <c r="F40" s="1480">
        <f t="shared" si="5"/>
        <v>0</v>
      </c>
      <c r="G40" s="1480">
        <f t="shared" si="5"/>
        <v>0</v>
      </c>
      <c r="H40" s="1480">
        <f t="shared" si="5"/>
        <v>6409.8564102564096</v>
      </c>
      <c r="I40" s="1480">
        <f t="shared" si="5"/>
        <v>162.15039029924611</v>
      </c>
      <c r="J40" s="1480">
        <f t="shared" si="5"/>
        <v>0</v>
      </c>
      <c r="K40" s="1480">
        <f t="shared" si="5"/>
        <v>20.443882028813761</v>
      </c>
      <c r="L40" s="1480">
        <f t="shared" si="5"/>
        <v>0</v>
      </c>
      <c r="M40" s="1480">
        <f t="shared" si="5"/>
        <v>0</v>
      </c>
      <c r="N40" s="1480">
        <f t="shared" si="5"/>
        <v>0</v>
      </c>
      <c r="O40" s="1480">
        <f t="shared" si="5"/>
        <v>0</v>
      </c>
      <c r="P40" s="1480">
        <f t="shared" si="5"/>
        <v>0</v>
      </c>
      <c r="Q40" s="1480">
        <f t="shared" si="5"/>
        <v>0</v>
      </c>
      <c r="R40" s="1480">
        <f t="shared" si="5"/>
        <v>0</v>
      </c>
      <c r="S40" s="1480">
        <f t="shared" si="5"/>
        <v>0</v>
      </c>
      <c r="T40" s="1480">
        <f t="shared" si="5"/>
        <v>0</v>
      </c>
      <c r="U40" s="1480">
        <f t="shared" si="5"/>
        <v>0</v>
      </c>
      <c r="V40" s="1480">
        <f t="shared" si="5"/>
        <v>0</v>
      </c>
      <c r="W40" s="1476"/>
    </row>
    <row r="41" spans="1:23" s="1470" customFormat="1" ht="12.75" x14ac:dyDescent="0.2">
      <c r="A41" s="1473" t="s">
        <v>1055</v>
      </c>
      <c r="B41" s="1474">
        <f>SUM(C41:V41)</f>
        <v>40811.927666280659</v>
      </c>
      <c r="C41" s="1480">
        <f t="shared" si="5"/>
        <v>12616.19627605809</v>
      </c>
      <c r="D41" s="1480">
        <f t="shared" si="5"/>
        <v>14337.46012898673</v>
      </c>
      <c r="E41" s="1480">
        <f t="shared" si="5"/>
        <v>13675.676988907779</v>
      </c>
      <c r="F41" s="1480">
        <f t="shared" si="5"/>
        <v>0</v>
      </c>
      <c r="G41" s="1480">
        <f t="shared" si="5"/>
        <v>0</v>
      </c>
      <c r="H41" s="1480">
        <f t="shared" si="5"/>
        <v>0</v>
      </c>
      <c r="I41" s="1480">
        <f t="shared" si="5"/>
        <v>162.15039029924611</v>
      </c>
      <c r="J41" s="1480">
        <f t="shared" si="5"/>
        <v>0</v>
      </c>
      <c r="K41" s="1480">
        <f t="shared" si="5"/>
        <v>20.443882028813761</v>
      </c>
      <c r="L41" s="1480">
        <f t="shared" si="5"/>
        <v>0</v>
      </c>
      <c r="M41" s="1480">
        <f t="shared" si="5"/>
        <v>0</v>
      </c>
      <c r="N41" s="1480">
        <f t="shared" si="5"/>
        <v>0</v>
      </c>
      <c r="O41" s="1480">
        <f t="shared" si="5"/>
        <v>0</v>
      </c>
      <c r="P41" s="1480">
        <f t="shared" si="5"/>
        <v>0</v>
      </c>
      <c r="Q41" s="1480">
        <f t="shared" si="5"/>
        <v>0</v>
      </c>
      <c r="R41" s="1480">
        <f t="shared" si="5"/>
        <v>0</v>
      </c>
      <c r="S41" s="1480">
        <f t="shared" si="5"/>
        <v>0</v>
      </c>
      <c r="T41" s="1480">
        <f t="shared" si="5"/>
        <v>0</v>
      </c>
      <c r="U41" s="1480">
        <f t="shared" si="5"/>
        <v>0</v>
      </c>
      <c r="V41" s="1480">
        <f t="shared" si="5"/>
        <v>0</v>
      </c>
      <c r="W41" s="1476"/>
    </row>
    <row r="42" spans="1:23" s="1470" customFormat="1" ht="12.75" x14ac:dyDescent="0.2">
      <c r="A42" s="1473" t="s">
        <v>670</v>
      </c>
      <c r="B42" s="1474">
        <f>SUM(C42:V42)</f>
        <v>40649.777275981411</v>
      </c>
      <c r="C42" s="1480">
        <f t="shared" ref="C42:V42" si="6">IF((C36-C29)&lt;0,0,(C36-C29))</f>
        <v>12616.19627605809</v>
      </c>
      <c r="D42" s="1480">
        <f t="shared" si="6"/>
        <v>14337.46012898673</v>
      </c>
      <c r="E42" s="1480">
        <f t="shared" si="6"/>
        <v>13675.676988907779</v>
      </c>
      <c r="F42" s="1480">
        <f t="shared" si="6"/>
        <v>0</v>
      </c>
      <c r="G42" s="1480">
        <f t="shared" si="6"/>
        <v>0</v>
      </c>
      <c r="H42" s="1480">
        <f t="shared" si="6"/>
        <v>0</v>
      </c>
      <c r="I42" s="1480">
        <f t="shared" si="6"/>
        <v>0</v>
      </c>
      <c r="J42" s="1480">
        <f t="shared" si="6"/>
        <v>0</v>
      </c>
      <c r="K42" s="1480">
        <f t="shared" si="6"/>
        <v>20.443882028813761</v>
      </c>
      <c r="L42" s="1480">
        <f t="shared" si="6"/>
        <v>0</v>
      </c>
      <c r="M42" s="1480">
        <f t="shared" si="6"/>
        <v>0</v>
      </c>
      <c r="N42" s="1480">
        <f t="shared" si="6"/>
        <v>0</v>
      </c>
      <c r="O42" s="1480">
        <f t="shared" si="6"/>
        <v>0</v>
      </c>
      <c r="P42" s="1480">
        <f t="shared" si="6"/>
        <v>0</v>
      </c>
      <c r="Q42" s="1480">
        <f t="shared" si="6"/>
        <v>0</v>
      </c>
      <c r="R42" s="1480">
        <f t="shared" si="6"/>
        <v>0</v>
      </c>
      <c r="S42" s="1480">
        <f t="shared" si="6"/>
        <v>0</v>
      </c>
      <c r="T42" s="1480">
        <f t="shared" si="6"/>
        <v>0</v>
      </c>
      <c r="U42" s="1480">
        <f t="shared" si="6"/>
        <v>0</v>
      </c>
      <c r="V42" s="1480">
        <f t="shared" si="6"/>
        <v>0</v>
      </c>
      <c r="W42" s="1476"/>
    </row>
    <row r="43" spans="1:23" s="1470" customFormat="1" ht="12.75" x14ac:dyDescent="0.2">
      <c r="A43" s="1473"/>
      <c r="B43" s="1474"/>
      <c r="C43" s="1480"/>
      <c r="D43" s="1480"/>
      <c r="E43" s="1480"/>
      <c r="F43" s="1480"/>
      <c r="G43" s="1480"/>
      <c r="H43" s="1480"/>
      <c r="I43" s="1480"/>
      <c r="J43" s="1480"/>
      <c r="K43" s="1480"/>
      <c r="L43" s="1480"/>
      <c r="M43" s="1480"/>
      <c r="N43" s="1480"/>
      <c r="O43" s="1480"/>
      <c r="P43" s="1480"/>
      <c r="Q43" s="1480"/>
      <c r="R43" s="1480"/>
      <c r="S43" s="1480"/>
      <c r="T43" s="1480"/>
      <c r="U43" s="1480"/>
      <c r="V43" s="1480"/>
      <c r="W43" s="1476"/>
    </row>
    <row r="44" spans="1:23" s="1470" customFormat="1" ht="12.75" x14ac:dyDescent="0.2">
      <c r="A44" s="1473" t="s">
        <v>1075</v>
      </c>
      <c r="B44" s="1474"/>
      <c r="C44" s="1480"/>
      <c r="D44" s="1480"/>
      <c r="E44" s="1480"/>
      <c r="F44" s="1480"/>
      <c r="G44" s="1480"/>
      <c r="H44" s="1480"/>
      <c r="I44" s="1480"/>
      <c r="J44" s="1480"/>
      <c r="K44" s="1480"/>
      <c r="L44" s="1480"/>
      <c r="M44" s="1480"/>
      <c r="N44" s="1480"/>
      <c r="O44" s="1480"/>
      <c r="P44" s="1480"/>
      <c r="Q44" s="1480"/>
      <c r="R44" s="1480"/>
      <c r="S44" s="1480"/>
      <c r="T44" s="1480"/>
      <c r="U44" s="1480"/>
      <c r="V44" s="1480"/>
      <c r="W44" s="1476"/>
    </row>
    <row r="45" spans="1:23" s="1470" customFormat="1" ht="12.75" x14ac:dyDescent="0.2">
      <c r="A45" s="1473"/>
      <c r="B45" s="1474"/>
      <c r="C45" s="1480"/>
      <c r="D45" s="1480"/>
      <c r="E45" s="1480"/>
      <c r="F45" s="1480"/>
      <c r="G45" s="1480"/>
      <c r="H45" s="1480"/>
      <c r="I45" s="1480"/>
      <c r="J45" s="1480"/>
      <c r="K45" s="1480"/>
      <c r="L45" s="1480"/>
      <c r="M45" s="1480"/>
      <c r="N45" s="1480"/>
      <c r="O45" s="1480"/>
      <c r="P45" s="1480"/>
      <c r="Q45" s="1480"/>
      <c r="R45" s="1480"/>
      <c r="S45" s="1480"/>
      <c r="T45" s="1480"/>
      <c r="U45" s="1480"/>
      <c r="V45" s="1480"/>
      <c r="W45" s="1476"/>
    </row>
    <row r="46" spans="1:23" s="1470" customFormat="1" ht="12.75" x14ac:dyDescent="0.2">
      <c r="A46" s="1473" t="s">
        <v>1235</v>
      </c>
      <c r="B46" s="1474">
        <f>SUM(C46:V46)</f>
        <v>201297.69251053908</v>
      </c>
      <c r="C46" s="1480">
        <f>'I8 Demand Data'!D61</f>
        <v>59673.285375560154</v>
      </c>
      <c r="D46" s="1480">
        <f>'I8 Demand Data'!E61</f>
        <v>55431.24803039847</v>
      </c>
      <c r="E46" s="1480">
        <f>'I8 Demand Data'!F61</f>
        <v>59608.807526223172</v>
      </c>
      <c r="F46" s="1480">
        <f>'I8 Demand Data'!G61</f>
        <v>0</v>
      </c>
      <c r="G46" s="1480">
        <f>'I8 Demand Data'!H61</f>
        <v>0</v>
      </c>
      <c r="H46" s="1480">
        <f>'I8 Demand Data'!I61</f>
        <v>25641.025641025637</v>
      </c>
      <c r="I46" s="1480">
        <f>'I8 Demand Data'!J61</f>
        <v>820.10456805357421</v>
      </c>
      <c r="J46" s="1480">
        <f>'I8 Demand Data'!K61</f>
        <v>0</v>
      </c>
      <c r="K46" s="1480">
        <f>'I8 Demand Data'!L61</f>
        <v>123.22136927810223</v>
      </c>
      <c r="L46" s="1480">
        <f>'I8 Demand Data'!M61</f>
        <v>0</v>
      </c>
      <c r="M46" s="1480">
        <f>'I8 Demand Data'!N61</f>
        <v>0</v>
      </c>
      <c r="N46" s="1480">
        <f>'I8 Demand Data'!O61</f>
        <v>0</v>
      </c>
      <c r="O46" s="1480">
        <f>'I8 Demand Data'!P61</f>
        <v>0</v>
      </c>
      <c r="P46" s="1480">
        <f>'I8 Demand Data'!Q61</f>
        <v>0</v>
      </c>
      <c r="Q46" s="1480">
        <f>'I8 Demand Data'!R61</f>
        <v>0</v>
      </c>
      <c r="R46" s="1480">
        <f>'I8 Demand Data'!S61</f>
        <v>0</v>
      </c>
      <c r="S46" s="1480">
        <f>'I8 Demand Data'!T61</f>
        <v>0</v>
      </c>
      <c r="T46" s="1480">
        <f>'I8 Demand Data'!U61</f>
        <v>0</v>
      </c>
      <c r="U46" s="1480">
        <f>'I8 Demand Data'!V61</f>
        <v>0</v>
      </c>
      <c r="V46" s="1480">
        <f>'I8 Demand Data'!W61</f>
        <v>0</v>
      </c>
      <c r="W46" s="1476"/>
    </row>
    <row r="47" spans="1:23" s="1470" customFormat="1" ht="12.75" x14ac:dyDescent="0.2">
      <c r="A47" s="1473" t="s">
        <v>1236</v>
      </c>
      <c r="B47" s="1474">
        <f>SUM(C47:V47)</f>
        <v>201297.69251053908</v>
      </c>
      <c r="C47" s="1480">
        <f>'I8 Demand Data'!D62</f>
        <v>59673.285375560154</v>
      </c>
      <c r="D47" s="1480">
        <f>'I8 Demand Data'!E62</f>
        <v>55431.24803039847</v>
      </c>
      <c r="E47" s="1480">
        <f>'I8 Demand Data'!F62</f>
        <v>59608.807526223172</v>
      </c>
      <c r="F47" s="1480">
        <f>'I8 Demand Data'!G62</f>
        <v>0</v>
      </c>
      <c r="G47" s="1480">
        <f>'I8 Demand Data'!H62</f>
        <v>0</v>
      </c>
      <c r="H47" s="1480">
        <f>'I8 Demand Data'!I62</f>
        <v>25641.025641025637</v>
      </c>
      <c r="I47" s="1480">
        <f>'I8 Demand Data'!J62</f>
        <v>820.10456805357421</v>
      </c>
      <c r="J47" s="1480">
        <f>'I8 Demand Data'!K62</f>
        <v>0</v>
      </c>
      <c r="K47" s="1480">
        <f>'I8 Demand Data'!L62</f>
        <v>123.22136927810223</v>
      </c>
      <c r="L47" s="1480">
        <f>'I8 Demand Data'!M62</f>
        <v>0</v>
      </c>
      <c r="M47" s="1480">
        <f>'I8 Demand Data'!N62</f>
        <v>0</v>
      </c>
      <c r="N47" s="1480">
        <f>'I8 Demand Data'!O62</f>
        <v>0</v>
      </c>
      <c r="O47" s="1480">
        <f>'I8 Demand Data'!P62</f>
        <v>0</v>
      </c>
      <c r="P47" s="1480">
        <f>'I8 Demand Data'!Q62</f>
        <v>0</v>
      </c>
      <c r="Q47" s="1480">
        <f>'I8 Demand Data'!R62</f>
        <v>0</v>
      </c>
      <c r="R47" s="1480">
        <f>'I8 Demand Data'!S62</f>
        <v>0</v>
      </c>
      <c r="S47" s="1480">
        <f>'I8 Demand Data'!T62</f>
        <v>0</v>
      </c>
      <c r="T47" s="1480">
        <f>'I8 Demand Data'!U62</f>
        <v>0</v>
      </c>
      <c r="U47" s="1480">
        <f>'I8 Demand Data'!V62</f>
        <v>0</v>
      </c>
      <c r="V47" s="1480">
        <f>'I8 Demand Data'!W62</f>
        <v>0</v>
      </c>
      <c r="W47" s="1476"/>
    </row>
    <row r="48" spans="1:23" s="1470" customFormat="1" ht="12.75" x14ac:dyDescent="0.2">
      <c r="A48" s="1473" t="s">
        <v>1051</v>
      </c>
      <c r="B48" s="1474">
        <f>SUM(C48:V48)</f>
        <v>167011.11463288567</v>
      </c>
      <c r="C48" s="1480">
        <f>'I8 Demand Data'!D63</f>
        <v>59673.285375560154</v>
      </c>
      <c r="D48" s="1480">
        <f>'I8 Demand Data'!E63</f>
        <v>55431.24803039847</v>
      </c>
      <c r="E48" s="1480">
        <f>'I8 Demand Data'!F63</f>
        <v>50963.255289595385</v>
      </c>
      <c r="F48" s="1480">
        <f>'I8 Demand Data'!G63</f>
        <v>0</v>
      </c>
      <c r="G48" s="1480">
        <f>'I8 Demand Data'!H63</f>
        <v>0</v>
      </c>
      <c r="H48" s="1480">
        <f>'I8 Demand Data'!I63</f>
        <v>0</v>
      </c>
      <c r="I48" s="1480">
        <f>'I8 Demand Data'!J63</f>
        <v>820.10456805357421</v>
      </c>
      <c r="J48" s="1480">
        <f>'I8 Demand Data'!K63</f>
        <v>0</v>
      </c>
      <c r="K48" s="1480">
        <f>'I8 Demand Data'!L63</f>
        <v>123.22136927810223</v>
      </c>
      <c r="L48" s="1480">
        <f>'I8 Demand Data'!M63</f>
        <v>0</v>
      </c>
      <c r="M48" s="1480">
        <f>'I8 Demand Data'!N63</f>
        <v>0</v>
      </c>
      <c r="N48" s="1480">
        <f>'I8 Demand Data'!O63</f>
        <v>0</v>
      </c>
      <c r="O48" s="1480">
        <f>'I8 Demand Data'!P63</f>
        <v>0</v>
      </c>
      <c r="P48" s="1480">
        <f>'I8 Demand Data'!Q63</f>
        <v>0</v>
      </c>
      <c r="Q48" s="1480">
        <f>'I8 Demand Data'!R63</f>
        <v>0</v>
      </c>
      <c r="R48" s="1480">
        <f>'I8 Demand Data'!S63</f>
        <v>0</v>
      </c>
      <c r="S48" s="1480">
        <f>'I8 Demand Data'!T63</f>
        <v>0</v>
      </c>
      <c r="T48" s="1480">
        <f>'I8 Demand Data'!U63</f>
        <v>0</v>
      </c>
      <c r="U48" s="1480">
        <f>'I8 Demand Data'!V63</f>
        <v>0</v>
      </c>
      <c r="V48" s="1480">
        <f>'I8 Demand Data'!W63</f>
        <v>0</v>
      </c>
      <c r="W48" s="1476"/>
    </row>
    <row r="49" spans="1:23" s="1470" customFormat="1" ht="12.75" x14ac:dyDescent="0.2">
      <c r="A49" s="1473" t="s">
        <v>1237</v>
      </c>
      <c r="B49" s="1474">
        <f>SUM(C49:V49)</f>
        <v>167011.11463288567</v>
      </c>
      <c r="C49" s="1480">
        <f>'I8 Demand Data'!D64</f>
        <v>59673.285375560154</v>
      </c>
      <c r="D49" s="1480">
        <f>'I8 Demand Data'!E64</f>
        <v>55431.24803039847</v>
      </c>
      <c r="E49" s="1480">
        <f>'I8 Demand Data'!F64</f>
        <v>50963.255289595385</v>
      </c>
      <c r="F49" s="1480">
        <f>'I8 Demand Data'!G64</f>
        <v>0</v>
      </c>
      <c r="G49" s="1480">
        <f>'I8 Demand Data'!H64</f>
        <v>0</v>
      </c>
      <c r="H49" s="1480">
        <f>'I8 Demand Data'!I64</f>
        <v>0</v>
      </c>
      <c r="I49" s="1480">
        <f>'I8 Demand Data'!J64</f>
        <v>820.10456805357421</v>
      </c>
      <c r="J49" s="1480">
        <f>'I8 Demand Data'!K64</f>
        <v>0</v>
      </c>
      <c r="K49" s="1480">
        <f>'I8 Demand Data'!L64</f>
        <v>123.22136927810223</v>
      </c>
      <c r="L49" s="1480">
        <f>'I8 Demand Data'!M64</f>
        <v>0</v>
      </c>
      <c r="M49" s="1480">
        <f>'I8 Demand Data'!N64</f>
        <v>0</v>
      </c>
      <c r="N49" s="1480">
        <f>'I8 Demand Data'!O64</f>
        <v>0</v>
      </c>
      <c r="O49" s="1480">
        <f>'I8 Demand Data'!P64</f>
        <v>0</v>
      </c>
      <c r="P49" s="1480">
        <f>'I8 Demand Data'!Q64</f>
        <v>0</v>
      </c>
      <c r="Q49" s="1480">
        <f>'I8 Demand Data'!R64</f>
        <v>0</v>
      </c>
      <c r="R49" s="1480">
        <f>'I8 Demand Data'!S64</f>
        <v>0</v>
      </c>
      <c r="S49" s="1480">
        <f>'I8 Demand Data'!T64</f>
        <v>0</v>
      </c>
      <c r="T49" s="1480">
        <f>'I8 Demand Data'!U64</f>
        <v>0</v>
      </c>
      <c r="U49" s="1480">
        <f>'I8 Demand Data'!V64</f>
        <v>0</v>
      </c>
      <c r="V49" s="1480">
        <f>'I8 Demand Data'!W64</f>
        <v>0</v>
      </c>
      <c r="W49" s="1476"/>
    </row>
    <row r="50" spans="1:23" s="1470" customFormat="1" ht="12.75" x14ac:dyDescent="0.2">
      <c r="A50" s="1473"/>
      <c r="B50" s="1474"/>
      <c r="C50" s="1480"/>
      <c r="D50" s="1480"/>
      <c r="E50" s="1480"/>
      <c r="F50" s="1480"/>
      <c r="G50" s="1480"/>
      <c r="H50" s="1480"/>
      <c r="I50" s="1480"/>
      <c r="J50" s="1480"/>
      <c r="K50" s="1480"/>
      <c r="L50" s="1480"/>
      <c r="M50" s="1480"/>
      <c r="N50" s="1480"/>
      <c r="O50" s="1480"/>
      <c r="P50" s="1480"/>
      <c r="Q50" s="1480"/>
      <c r="R50" s="1480"/>
      <c r="S50" s="1480"/>
      <c r="T50" s="1480"/>
      <c r="U50" s="1480"/>
      <c r="V50" s="1480"/>
      <c r="W50" s="1476"/>
    </row>
    <row r="51" spans="1:23" s="1470" customFormat="1" ht="12.75" x14ac:dyDescent="0.2">
      <c r="A51" s="1473" t="s">
        <v>672</v>
      </c>
      <c r="B51" s="1474"/>
      <c r="C51" s="1480"/>
      <c r="D51" s="1480"/>
      <c r="E51" s="1480"/>
      <c r="F51" s="1480"/>
      <c r="G51" s="1480"/>
      <c r="H51" s="1480"/>
      <c r="I51" s="1480"/>
      <c r="J51" s="1480"/>
      <c r="K51" s="1480"/>
      <c r="L51" s="1480"/>
      <c r="M51" s="1480"/>
      <c r="N51" s="1480"/>
      <c r="O51" s="1480"/>
      <c r="P51" s="1480"/>
      <c r="Q51" s="1480"/>
      <c r="R51" s="1480"/>
      <c r="S51" s="1480"/>
      <c r="T51" s="1480"/>
      <c r="U51" s="1480"/>
      <c r="V51" s="1480"/>
      <c r="W51" s="1476"/>
    </row>
    <row r="52" spans="1:23" s="1470" customFormat="1" ht="12.75" x14ac:dyDescent="0.2">
      <c r="A52" s="1473" t="s">
        <v>673</v>
      </c>
      <c r="B52" s="1474">
        <f>SUM(C52:V52)</f>
        <v>185034.32127581889</v>
      </c>
      <c r="C52" s="1480">
        <f t="shared" ref="C52:V52" si="7">IF((C46-C26*4)&lt;0,0,(C46-C26*4))</f>
        <v>46629.485375560151</v>
      </c>
      <c r="D52" s="1480">
        <f t="shared" si="7"/>
        <v>53284.581363731806</v>
      </c>
      <c r="E52" s="1480">
        <f t="shared" si="7"/>
        <v>59399.207526223174</v>
      </c>
      <c r="F52" s="1480">
        <f t="shared" si="7"/>
        <v>0</v>
      </c>
      <c r="G52" s="1480">
        <f t="shared" si="7"/>
        <v>0</v>
      </c>
      <c r="H52" s="1480">
        <f t="shared" si="7"/>
        <v>25639.425641025638</v>
      </c>
      <c r="I52" s="1480">
        <f t="shared" si="7"/>
        <v>0</v>
      </c>
      <c r="J52" s="1480">
        <f t="shared" si="7"/>
        <v>0</v>
      </c>
      <c r="K52" s="1480">
        <f t="shared" si="7"/>
        <v>81.621369278102236</v>
      </c>
      <c r="L52" s="1480">
        <f t="shared" si="7"/>
        <v>0</v>
      </c>
      <c r="M52" s="1480">
        <f t="shared" si="7"/>
        <v>0</v>
      </c>
      <c r="N52" s="1480">
        <f t="shared" si="7"/>
        <v>0</v>
      </c>
      <c r="O52" s="1480">
        <f t="shared" si="7"/>
        <v>0</v>
      </c>
      <c r="P52" s="1480">
        <f t="shared" si="7"/>
        <v>0</v>
      </c>
      <c r="Q52" s="1480">
        <f t="shared" si="7"/>
        <v>0</v>
      </c>
      <c r="R52" s="1480">
        <f t="shared" si="7"/>
        <v>0</v>
      </c>
      <c r="S52" s="1480">
        <f t="shared" si="7"/>
        <v>0</v>
      </c>
      <c r="T52" s="1480">
        <f t="shared" si="7"/>
        <v>0</v>
      </c>
      <c r="U52" s="1480">
        <f t="shared" si="7"/>
        <v>0</v>
      </c>
      <c r="V52" s="1480">
        <f t="shared" si="7"/>
        <v>0</v>
      </c>
      <c r="W52" s="1476"/>
    </row>
    <row r="53" spans="1:23" s="1470" customFormat="1" ht="12.75" x14ac:dyDescent="0.2">
      <c r="A53" s="1473" t="s">
        <v>674</v>
      </c>
      <c r="B53" s="1474">
        <f>SUM(C53:V53)</f>
        <v>185675.16170754324</v>
      </c>
      <c r="C53" s="1480">
        <f t="shared" ref="C53:V54" si="8">IF((C47-C27*4)&lt;0,0,(C47-C27*4))</f>
        <v>46629.485375560151</v>
      </c>
      <c r="D53" s="1480">
        <f t="shared" si="8"/>
        <v>53284.581363731806</v>
      </c>
      <c r="E53" s="1480">
        <f t="shared" si="8"/>
        <v>59399.207526223174</v>
      </c>
      <c r="F53" s="1480">
        <f t="shared" si="8"/>
        <v>0</v>
      </c>
      <c r="G53" s="1480">
        <f t="shared" si="8"/>
        <v>0</v>
      </c>
      <c r="H53" s="1480">
        <f t="shared" si="8"/>
        <v>25639.425641025638</v>
      </c>
      <c r="I53" s="1480">
        <f t="shared" si="8"/>
        <v>640.84043172434838</v>
      </c>
      <c r="J53" s="1480">
        <f t="shared" si="8"/>
        <v>0</v>
      </c>
      <c r="K53" s="1480">
        <f t="shared" si="8"/>
        <v>81.621369278102236</v>
      </c>
      <c r="L53" s="1480">
        <f t="shared" si="8"/>
        <v>0</v>
      </c>
      <c r="M53" s="1480">
        <f t="shared" si="8"/>
        <v>0</v>
      </c>
      <c r="N53" s="1480">
        <f t="shared" si="8"/>
        <v>0</v>
      </c>
      <c r="O53" s="1480">
        <f t="shared" si="8"/>
        <v>0</v>
      </c>
      <c r="P53" s="1480">
        <f t="shared" si="8"/>
        <v>0</v>
      </c>
      <c r="Q53" s="1480">
        <f t="shared" si="8"/>
        <v>0</v>
      </c>
      <c r="R53" s="1480">
        <f t="shared" si="8"/>
        <v>0</v>
      </c>
      <c r="S53" s="1480">
        <f t="shared" si="8"/>
        <v>0</v>
      </c>
      <c r="T53" s="1480">
        <f t="shared" si="8"/>
        <v>0</v>
      </c>
      <c r="U53" s="1480">
        <f t="shared" si="8"/>
        <v>0</v>
      </c>
      <c r="V53" s="1480">
        <f t="shared" si="8"/>
        <v>0</v>
      </c>
      <c r="W53" s="1476"/>
    </row>
    <row r="54" spans="1:23" s="1470" customFormat="1" ht="12.75" x14ac:dyDescent="0.2">
      <c r="A54" s="1473" t="s">
        <v>1056</v>
      </c>
      <c r="B54" s="1474">
        <f>SUM(C54:V54)</f>
        <v>151390.18382988981</v>
      </c>
      <c r="C54" s="1480">
        <f t="shared" si="8"/>
        <v>46629.485375560151</v>
      </c>
      <c r="D54" s="1480">
        <f t="shared" si="8"/>
        <v>53284.581363731806</v>
      </c>
      <c r="E54" s="1480">
        <f t="shared" si="8"/>
        <v>50753.655289595386</v>
      </c>
      <c r="F54" s="1480">
        <f t="shared" si="8"/>
        <v>0</v>
      </c>
      <c r="G54" s="1480">
        <f t="shared" si="8"/>
        <v>0</v>
      </c>
      <c r="H54" s="1480">
        <f t="shared" si="8"/>
        <v>0</v>
      </c>
      <c r="I54" s="1480">
        <f t="shared" si="8"/>
        <v>640.84043172434838</v>
      </c>
      <c r="J54" s="1480">
        <f t="shared" si="8"/>
        <v>0</v>
      </c>
      <c r="K54" s="1480">
        <f t="shared" si="8"/>
        <v>81.621369278102236</v>
      </c>
      <c r="L54" s="1480">
        <f t="shared" si="8"/>
        <v>0</v>
      </c>
      <c r="M54" s="1480">
        <f t="shared" si="8"/>
        <v>0</v>
      </c>
      <c r="N54" s="1480">
        <f t="shared" si="8"/>
        <v>0</v>
      </c>
      <c r="O54" s="1480">
        <f t="shared" si="8"/>
        <v>0</v>
      </c>
      <c r="P54" s="1480">
        <f t="shared" si="8"/>
        <v>0</v>
      </c>
      <c r="Q54" s="1480">
        <f t="shared" si="8"/>
        <v>0</v>
      </c>
      <c r="R54" s="1480">
        <f t="shared" si="8"/>
        <v>0</v>
      </c>
      <c r="S54" s="1480">
        <f t="shared" si="8"/>
        <v>0</v>
      </c>
      <c r="T54" s="1480">
        <f t="shared" si="8"/>
        <v>0</v>
      </c>
      <c r="U54" s="1480">
        <f t="shared" si="8"/>
        <v>0</v>
      </c>
      <c r="V54" s="1480">
        <f t="shared" si="8"/>
        <v>0</v>
      </c>
      <c r="W54" s="1476"/>
    </row>
    <row r="55" spans="1:23" s="1470" customFormat="1" ht="12.75" x14ac:dyDescent="0.2">
      <c r="A55" s="1473" t="s">
        <v>675</v>
      </c>
      <c r="B55" s="1474">
        <f>SUM(C55:V55)</f>
        <v>150749.34339816545</v>
      </c>
      <c r="C55" s="1480">
        <f t="shared" ref="C55:V55" si="9">IF((C49-C29*4)&lt;0,0,(C49-C29*4))</f>
        <v>46629.485375560151</v>
      </c>
      <c r="D55" s="1480">
        <f t="shared" si="9"/>
        <v>53284.581363731806</v>
      </c>
      <c r="E55" s="1480">
        <f t="shared" si="9"/>
        <v>50753.655289595386</v>
      </c>
      <c r="F55" s="1480">
        <f t="shared" si="9"/>
        <v>0</v>
      </c>
      <c r="G55" s="1480">
        <f t="shared" si="9"/>
        <v>0</v>
      </c>
      <c r="H55" s="1480">
        <f t="shared" si="9"/>
        <v>0</v>
      </c>
      <c r="I55" s="1480">
        <f t="shared" si="9"/>
        <v>0</v>
      </c>
      <c r="J55" s="1480">
        <f t="shared" si="9"/>
        <v>0</v>
      </c>
      <c r="K55" s="1480">
        <f t="shared" si="9"/>
        <v>81.621369278102236</v>
      </c>
      <c r="L55" s="1480">
        <f t="shared" si="9"/>
        <v>0</v>
      </c>
      <c r="M55" s="1480">
        <f t="shared" si="9"/>
        <v>0</v>
      </c>
      <c r="N55" s="1480">
        <f t="shared" si="9"/>
        <v>0</v>
      </c>
      <c r="O55" s="1480">
        <f t="shared" si="9"/>
        <v>0</v>
      </c>
      <c r="P55" s="1480">
        <f t="shared" si="9"/>
        <v>0</v>
      </c>
      <c r="Q55" s="1480">
        <f t="shared" si="9"/>
        <v>0</v>
      </c>
      <c r="R55" s="1480">
        <f t="shared" si="9"/>
        <v>0</v>
      </c>
      <c r="S55" s="1480">
        <f t="shared" si="9"/>
        <v>0</v>
      </c>
      <c r="T55" s="1480">
        <f t="shared" si="9"/>
        <v>0</v>
      </c>
      <c r="U55" s="1480">
        <f t="shared" si="9"/>
        <v>0</v>
      </c>
      <c r="V55" s="1480">
        <f t="shared" si="9"/>
        <v>0</v>
      </c>
      <c r="W55" s="1476"/>
    </row>
    <row r="56" spans="1:23" s="1470" customFormat="1" ht="12.75" x14ac:dyDescent="0.2">
      <c r="A56" s="1473"/>
      <c r="B56" s="1474"/>
      <c r="C56" s="1480"/>
      <c r="D56" s="1480"/>
      <c r="E56" s="1480"/>
      <c r="F56" s="1480"/>
      <c r="G56" s="1480"/>
      <c r="H56" s="1480"/>
      <c r="I56" s="1480"/>
      <c r="J56" s="1480"/>
      <c r="K56" s="1480"/>
      <c r="L56" s="1480"/>
      <c r="M56" s="1480"/>
      <c r="N56" s="1480"/>
      <c r="O56" s="1480"/>
      <c r="P56" s="1480"/>
      <c r="Q56" s="1480"/>
      <c r="R56" s="1480"/>
      <c r="S56" s="1480"/>
      <c r="T56" s="1480"/>
      <c r="U56" s="1480"/>
      <c r="V56" s="1480"/>
      <c r="W56" s="1476"/>
    </row>
    <row r="57" spans="1:23" s="1470" customFormat="1" ht="12.75" x14ac:dyDescent="0.2">
      <c r="A57" s="1473" t="s">
        <v>676</v>
      </c>
      <c r="B57" s="1474"/>
      <c r="C57" s="1480"/>
      <c r="D57" s="1480"/>
      <c r="E57" s="1480"/>
      <c r="F57" s="1480"/>
      <c r="G57" s="1480"/>
      <c r="H57" s="1480"/>
      <c r="I57" s="1480"/>
      <c r="J57" s="1480"/>
      <c r="K57" s="1480"/>
      <c r="L57" s="1480"/>
      <c r="M57" s="1480"/>
      <c r="N57" s="1480"/>
      <c r="O57" s="1480"/>
      <c r="P57" s="1480"/>
      <c r="Q57" s="1480"/>
      <c r="R57" s="1480"/>
      <c r="S57" s="1480"/>
      <c r="T57" s="1480"/>
      <c r="U57" s="1480"/>
      <c r="V57" s="1480"/>
      <c r="W57" s="1476"/>
    </row>
    <row r="58" spans="1:23" s="1470" customFormat="1" ht="12.75" x14ac:dyDescent="0.2">
      <c r="A58" s="1473"/>
      <c r="B58" s="1474"/>
      <c r="C58" s="1480"/>
      <c r="D58" s="1480"/>
      <c r="E58" s="1480"/>
      <c r="F58" s="1480"/>
      <c r="G58" s="1480"/>
      <c r="H58" s="1480"/>
      <c r="I58" s="1480"/>
      <c r="J58" s="1480"/>
      <c r="K58" s="1480"/>
      <c r="L58" s="1480"/>
      <c r="M58" s="1480"/>
      <c r="N58" s="1480"/>
      <c r="O58" s="1480"/>
      <c r="P58" s="1480"/>
      <c r="Q58" s="1480"/>
      <c r="R58" s="1480"/>
      <c r="S58" s="1480"/>
      <c r="T58" s="1480"/>
      <c r="U58" s="1480"/>
      <c r="V58" s="1480"/>
      <c r="W58" s="1476"/>
    </row>
    <row r="59" spans="1:23" s="1470" customFormat="1" ht="12.75" x14ac:dyDescent="0.2">
      <c r="A59" s="1473" t="s">
        <v>1241</v>
      </c>
      <c r="B59" s="1474">
        <f>SUM(C59:V59)</f>
        <v>492524.12428723375</v>
      </c>
      <c r="C59" s="1480">
        <f>'I8 Demand Data'!D67</f>
        <v>161162.22211162097</v>
      </c>
      <c r="D59" s="1480">
        <f>'I8 Demand Data'!E67</f>
        <v>124126.03978449991</v>
      </c>
      <c r="E59" s="1480">
        <f>'I8 Demand Data'!F67</f>
        <v>144423.50944660389</v>
      </c>
      <c r="F59" s="1480">
        <f>'I8 Demand Data'!G67</f>
        <v>0</v>
      </c>
      <c r="G59" s="1480">
        <f>'I8 Demand Data'!H67</f>
        <v>0</v>
      </c>
      <c r="H59" s="1480">
        <f>'I8 Demand Data'!I67</f>
        <v>59999.999999999978</v>
      </c>
      <c r="I59" s="1480">
        <f>'I8 Demand Data'!J67</f>
        <v>2443.4046317693696</v>
      </c>
      <c r="J59" s="1480">
        <f>'I8 Demand Data'!K67</f>
        <v>0</v>
      </c>
      <c r="K59" s="1480">
        <f>'I8 Demand Data'!L67</f>
        <v>368.94831273965224</v>
      </c>
      <c r="L59" s="1480">
        <f>'I8 Demand Data'!M67</f>
        <v>0</v>
      </c>
      <c r="M59" s="1480">
        <f>'I8 Demand Data'!N67</f>
        <v>0</v>
      </c>
      <c r="N59" s="1480">
        <f>'I8 Demand Data'!O67</f>
        <v>0</v>
      </c>
      <c r="O59" s="1480">
        <f>'I8 Demand Data'!P67</f>
        <v>0</v>
      </c>
      <c r="P59" s="1480">
        <f>'I8 Demand Data'!Q67</f>
        <v>0</v>
      </c>
      <c r="Q59" s="1480">
        <f>'I8 Demand Data'!R67</f>
        <v>0</v>
      </c>
      <c r="R59" s="1480">
        <f>'I8 Demand Data'!S67</f>
        <v>0</v>
      </c>
      <c r="S59" s="1480">
        <f>'I8 Demand Data'!T67</f>
        <v>0</v>
      </c>
      <c r="T59" s="1480">
        <f>'I8 Demand Data'!U67</f>
        <v>0</v>
      </c>
      <c r="U59" s="1480">
        <f>'I8 Demand Data'!V67</f>
        <v>0</v>
      </c>
      <c r="V59" s="1480">
        <f>'I8 Demand Data'!W67</f>
        <v>0</v>
      </c>
      <c r="W59" s="1476"/>
    </row>
    <row r="60" spans="1:23" s="1470" customFormat="1" ht="12.75" x14ac:dyDescent="0.2">
      <c r="A60" s="1473" t="s">
        <v>1242</v>
      </c>
      <c r="B60" s="1474">
        <f>SUM(C60:V60)</f>
        <v>492524.12428723375</v>
      </c>
      <c r="C60" s="1480">
        <f>'I8 Demand Data'!D68</f>
        <v>161162.22211162097</v>
      </c>
      <c r="D60" s="1480">
        <f>'I8 Demand Data'!E68</f>
        <v>124126.03978449991</v>
      </c>
      <c r="E60" s="1480">
        <f>'I8 Demand Data'!F68</f>
        <v>144423.50944660389</v>
      </c>
      <c r="F60" s="1480">
        <f>'I8 Demand Data'!G68</f>
        <v>0</v>
      </c>
      <c r="G60" s="1480">
        <f>'I8 Demand Data'!H68</f>
        <v>0</v>
      </c>
      <c r="H60" s="1480">
        <f>'I8 Demand Data'!I68</f>
        <v>59999.999999999978</v>
      </c>
      <c r="I60" s="1480">
        <f>'I8 Demand Data'!J68</f>
        <v>2443.4046317693696</v>
      </c>
      <c r="J60" s="1480">
        <f>'I8 Demand Data'!K68</f>
        <v>0</v>
      </c>
      <c r="K60" s="1480">
        <f>'I8 Demand Data'!L68</f>
        <v>368.94831273965224</v>
      </c>
      <c r="L60" s="1480">
        <f>'I8 Demand Data'!M68</f>
        <v>0</v>
      </c>
      <c r="M60" s="1480">
        <f>'I8 Demand Data'!N68</f>
        <v>0</v>
      </c>
      <c r="N60" s="1480">
        <f>'I8 Demand Data'!O68</f>
        <v>0</v>
      </c>
      <c r="O60" s="1480">
        <f>'I8 Demand Data'!P68</f>
        <v>0</v>
      </c>
      <c r="P60" s="1480">
        <f>'I8 Demand Data'!Q68</f>
        <v>0</v>
      </c>
      <c r="Q60" s="1480">
        <f>'I8 Demand Data'!R68</f>
        <v>0</v>
      </c>
      <c r="R60" s="1480">
        <f>'I8 Demand Data'!S68</f>
        <v>0</v>
      </c>
      <c r="S60" s="1480">
        <f>'I8 Demand Data'!T68</f>
        <v>0</v>
      </c>
      <c r="T60" s="1480">
        <f>'I8 Demand Data'!U68</f>
        <v>0</v>
      </c>
      <c r="U60" s="1480">
        <f>'I8 Demand Data'!V68</f>
        <v>0</v>
      </c>
      <c r="V60" s="1480">
        <f>'I8 Demand Data'!W68</f>
        <v>0</v>
      </c>
      <c r="W60" s="1476"/>
    </row>
    <row r="61" spans="1:23" s="1470" customFormat="1" ht="12.75" x14ac:dyDescent="0.2">
      <c r="A61" s="1473" t="s">
        <v>1052</v>
      </c>
      <c r="B61" s="1474">
        <f>SUM(C61:V61)</f>
        <v>411577.20306978736</v>
      </c>
      <c r="C61" s="1480">
        <f>'I8 Demand Data'!D69</f>
        <v>161162.22211162097</v>
      </c>
      <c r="D61" s="1480">
        <f>'I8 Demand Data'!E69</f>
        <v>124126.03978449991</v>
      </c>
      <c r="E61" s="1480">
        <f>'I8 Demand Data'!F69</f>
        <v>123476.58822915753</v>
      </c>
      <c r="F61" s="1480">
        <f>'I8 Demand Data'!G69</f>
        <v>0</v>
      </c>
      <c r="G61" s="1480">
        <f>'I8 Demand Data'!H69</f>
        <v>0</v>
      </c>
      <c r="H61" s="1480">
        <f>'I8 Demand Data'!I69</f>
        <v>0</v>
      </c>
      <c r="I61" s="1480">
        <f>'I8 Demand Data'!J69</f>
        <v>2443.4046317693696</v>
      </c>
      <c r="J61" s="1480">
        <f>'I8 Demand Data'!K69</f>
        <v>0</v>
      </c>
      <c r="K61" s="1480">
        <f>'I8 Demand Data'!L69</f>
        <v>368.94831273965224</v>
      </c>
      <c r="L61" s="1480">
        <f>'I8 Demand Data'!M69</f>
        <v>0</v>
      </c>
      <c r="M61" s="1480">
        <f>'I8 Demand Data'!N69</f>
        <v>0</v>
      </c>
      <c r="N61" s="1480">
        <f>'I8 Demand Data'!O69</f>
        <v>0</v>
      </c>
      <c r="O61" s="1480">
        <f>'I8 Demand Data'!P69</f>
        <v>0</v>
      </c>
      <c r="P61" s="1480">
        <f>'I8 Demand Data'!Q69</f>
        <v>0</v>
      </c>
      <c r="Q61" s="1480">
        <f>'I8 Demand Data'!R69</f>
        <v>0</v>
      </c>
      <c r="R61" s="1480">
        <f>'I8 Demand Data'!S69</f>
        <v>0</v>
      </c>
      <c r="S61" s="1480">
        <f>'I8 Demand Data'!T69</f>
        <v>0</v>
      </c>
      <c r="T61" s="1480">
        <f>'I8 Demand Data'!U69</f>
        <v>0</v>
      </c>
      <c r="U61" s="1480">
        <f>'I8 Demand Data'!V69</f>
        <v>0</v>
      </c>
      <c r="V61" s="1480">
        <f>'I8 Demand Data'!W69</f>
        <v>0</v>
      </c>
      <c r="W61" s="1476"/>
    </row>
    <row r="62" spans="1:23" s="1470" customFormat="1" ht="12.75" x14ac:dyDescent="0.2">
      <c r="A62" s="1473" t="s">
        <v>1243</v>
      </c>
      <c r="B62" s="1474">
        <f>SUM(C62:V62)</f>
        <v>411577.20306978736</v>
      </c>
      <c r="C62" s="1480">
        <f>'I8 Demand Data'!D70</f>
        <v>161162.22211162097</v>
      </c>
      <c r="D62" s="1480">
        <f>'I8 Demand Data'!E70</f>
        <v>124126.03978449991</v>
      </c>
      <c r="E62" s="1480">
        <f>'I8 Demand Data'!F70</f>
        <v>123476.58822915753</v>
      </c>
      <c r="F62" s="1480">
        <f>'I8 Demand Data'!G70</f>
        <v>0</v>
      </c>
      <c r="G62" s="1480">
        <f>'I8 Demand Data'!H70</f>
        <v>0</v>
      </c>
      <c r="H62" s="1480">
        <f>'I8 Demand Data'!I70</f>
        <v>0</v>
      </c>
      <c r="I62" s="1480">
        <f>'I8 Demand Data'!J70</f>
        <v>2443.4046317693696</v>
      </c>
      <c r="J62" s="1480">
        <f>'I8 Demand Data'!K70</f>
        <v>0</v>
      </c>
      <c r="K62" s="1480">
        <f>'I8 Demand Data'!L70</f>
        <v>368.94831273965224</v>
      </c>
      <c r="L62" s="1480">
        <f>'I8 Demand Data'!M70</f>
        <v>0</v>
      </c>
      <c r="M62" s="1480">
        <f>'I8 Demand Data'!N70</f>
        <v>0</v>
      </c>
      <c r="N62" s="1480">
        <f>'I8 Demand Data'!O70</f>
        <v>0</v>
      </c>
      <c r="O62" s="1480">
        <f>'I8 Demand Data'!P70</f>
        <v>0</v>
      </c>
      <c r="P62" s="1480">
        <f>'I8 Demand Data'!Q70</f>
        <v>0</v>
      </c>
      <c r="Q62" s="1480">
        <f>'I8 Demand Data'!R70</f>
        <v>0</v>
      </c>
      <c r="R62" s="1480">
        <f>'I8 Demand Data'!S70</f>
        <v>0</v>
      </c>
      <c r="S62" s="1480">
        <f>'I8 Demand Data'!T70</f>
        <v>0</v>
      </c>
      <c r="T62" s="1480">
        <f>'I8 Demand Data'!U70</f>
        <v>0</v>
      </c>
      <c r="U62" s="1480">
        <f>'I8 Demand Data'!V70</f>
        <v>0</v>
      </c>
      <c r="V62" s="1480">
        <f>'I8 Demand Data'!W70</f>
        <v>0</v>
      </c>
      <c r="W62" s="1476"/>
    </row>
    <row r="63" spans="1:23" s="1470" customFormat="1" ht="12.75" x14ac:dyDescent="0.2">
      <c r="A63" s="1473"/>
      <c r="B63" s="1474"/>
      <c r="C63" s="1480"/>
      <c r="D63" s="1480"/>
      <c r="E63" s="1480"/>
      <c r="F63" s="1480"/>
      <c r="G63" s="1480"/>
      <c r="H63" s="1480"/>
      <c r="I63" s="1480"/>
      <c r="J63" s="1480"/>
      <c r="K63" s="1480"/>
      <c r="L63" s="1480"/>
      <c r="M63" s="1480"/>
      <c r="N63" s="1480"/>
      <c r="O63" s="1480"/>
      <c r="P63" s="1480"/>
      <c r="Q63" s="1480"/>
      <c r="R63" s="1480"/>
      <c r="S63" s="1480"/>
      <c r="T63" s="1480"/>
      <c r="U63" s="1480"/>
      <c r="V63" s="1480"/>
      <c r="W63" s="1476"/>
    </row>
    <row r="64" spans="1:23" s="1470" customFormat="1" ht="12.75" x14ac:dyDescent="0.2">
      <c r="A64" s="1473" t="s">
        <v>677</v>
      </c>
      <c r="B64" s="1474"/>
      <c r="C64" s="1480"/>
      <c r="D64" s="1480"/>
      <c r="E64" s="1480"/>
      <c r="F64" s="1480"/>
      <c r="G64" s="1480"/>
      <c r="H64" s="1480"/>
      <c r="I64" s="1480"/>
      <c r="J64" s="1480"/>
      <c r="K64" s="1480"/>
      <c r="L64" s="1480"/>
      <c r="M64" s="1480"/>
      <c r="N64" s="1480"/>
      <c r="O64" s="1480"/>
      <c r="P64" s="1480"/>
      <c r="Q64" s="1480"/>
      <c r="R64" s="1480"/>
      <c r="S64" s="1480"/>
      <c r="T64" s="1480"/>
      <c r="U64" s="1480"/>
      <c r="V64" s="1480"/>
      <c r="W64" s="1476"/>
    </row>
    <row r="65" spans="1:23" s="1470" customFormat="1" ht="12.75" x14ac:dyDescent="0.2">
      <c r="A65" s="1473" t="s">
        <v>678</v>
      </c>
      <c r="B65" s="1474">
        <f>SUM(C65:V65)</f>
        <v>443750.91965546441</v>
      </c>
      <c r="C65" s="1480">
        <f t="shared" ref="C65:V65" si="10">IF((C59-C26*12)&lt;0,0,(C59-C26*12))</f>
        <v>122030.82211162098</v>
      </c>
      <c r="D65" s="1480">
        <f t="shared" si="10"/>
        <v>117686.03978449991</v>
      </c>
      <c r="E65" s="1480">
        <f t="shared" si="10"/>
        <v>143794.7094466039</v>
      </c>
      <c r="F65" s="1480">
        <f t="shared" si="10"/>
        <v>0</v>
      </c>
      <c r="G65" s="1480">
        <f t="shared" si="10"/>
        <v>0</v>
      </c>
      <c r="H65" s="1480">
        <f t="shared" si="10"/>
        <v>59995.199999999975</v>
      </c>
      <c r="I65" s="1480">
        <f t="shared" si="10"/>
        <v>0</v>
      </c>
      <c r="J65" s="1480">
        <f t="shared" si="10"/>
        <v>0</v>
      </c>
      <c r="K65" s="1480">
        <f t="shared" si="10"/>
        <v>244.14831273965223</v>
      </c>
      <c r="L65" s="1480">
        <f t="shared" si="10"/>
        <v>0</v>
      </c>
      <c r="M65" s="1480">
        <f t="shared" si="10"/>
        <v>0</v>
      </c>
      <c r="N65" s="1480">
        <f t="shared" si="10"/>
        <v>0</v>
      </c>
      <c r="O65" s="1480">
        <f t="shared" si="10"/>
        <v>0</v>
      </c>
      <c r="P65" s="1480">
        <f t="shared" si="10"/>
        <v>0</v>
      </c>
      <c r="Q65" s="1480">
        <f t="shared" si="10"/>
        <v>0</v>
      </c>
      <c r="R65" s="1480">
        <f t="shared" si="10"/>
        <v>0</v>
      </c>
      <c r="S65" s="1480">
        <f t="shared" si="10"/>
        <v>0</v>
      </c>
      <c r="T65" s="1480">
        <f t="shared" si="10"/>
        <v>0</v>
      </c>
      <c r="U65" s="1480">
        <f t="shared" si="10"/>
        <v>0</v>
      </c>
      <c r="V65" s="1480">
        <f t="shared" si="10"/>
        <v>0</v>
      </c>
      <c r="W65" s="1476"/>
    </row>
    <row r="66" spans="1:23" s="1470" customFormat="1" ht="12.75" x14ac:dyDescent="0.2">
      <c r="A66" s="1473" t="s">
        <v>679</v>
      </c>
      <c r="B66" s="1474">
        <f>SUM(C66:V66)</f>
        <v>445656.53187824611</v>
      </c>
      <c r="C66" s="1480">
        <f t="shared" ref="C66:V67" si="11">IF((C60-C27*12)&lt;0,0,(C60-C27*12))</f>
        <v>122030.82211162098</v>
      </c>
      <c r="D66" s="1480">
        <f t="shared" si="11"/>
        <v>117686.03978449991</v>
      </c>
      <c r="E66" s="1480">
        <f t="shared" si="11"/>
        <v>143794.7094466039</v>
      </c>
      <c r="F66" s="1480">
        <f t="shared" si="11"/>
        <v>0</v>
      </c>
      <c r="G66" s="1480">
        <f t="shared" si="11"/>
        <v>0</v>
      </c>
      <c r="H66" s="1480">
        <f t="shared" si="11"/>
        <v>59995.199999999975</v>
      </c>
      <c r="I66" s="1480">
        <f t="shared" si="11"/>
        <v>1905.6122227816923</v>
      </c>
      <c r="J66" s="1480">
        <f t="shared" si="11"/>
        <v>0</v>
      </c>
      <c r="K66" s="1480">
        <f t="shared" si="11"/>
        <v>244.14831273965223</v>
      </c>
      <c r="L66" s="1480">
        <f t="shared" si="11"/>
        <v>0</v>
      </c>
      <c r="M66" s="1480">
        <f t="shared" si="11"/>
        <v>0</v>
      </c>
      <c r="N66" s="1480">
        <f t="shared" si="11"/>
        <v>0</v>
      </c>
      <c r="O66" s="1480">
        <f t="shared" si="11"/>
        <v>0</v>
      </c>
      <c r="P66" s="1480">
        <f t="shared" si="11"/>
        <v>0</v>
      </c>
      <c r="Q66" s="1480">
        <f t="shared" si="11"/>
        <v>0</v>
      </c>
      <c r="R66" s="1480">
        <f t="shared" si="11"/>
        <v>0</v>
      </c>
      <c r="S66" s="1480">
        <f t="shared" si="11"/>
        <v>0</v>
      </c>
      <c r="T66" s="1480">
        <f t="shared" si="11"/>
        <v>0</v>
      </c>
      <c r="U66" s="1480">
        <f t="shared" si="11"/>
        <v>0</v>
      </c>
      <c r="V66" s="1480">
        <f t="shared" si="11"/>
        <v>0</v>
      </c>
      <c r="W66" s="1476"/>
    </row>
    <row r="67" spans="1:23" s="1470" customFormat="1" ht="12.75" x14ac:dyDescent="0.2">
      <c r="A67" s="1473" t="s">
        <v>1057</v>
      </c>
      <c r="B67" s="1474">
        <f>SUM(C67:V67)</f>
        <v>364714.41066079977</v>
      </c>
      <c r="C67" s="1480">
        <f t="shared" si="11"/>
        <v>122030.82211162098</v>
      </c>
      <c r="D67" s="1480">
        <f t="shared" si="11"/>
        <v>117686.03978449991</v>
      </c>
      <c r="E67" s="1480">
        <f t="shared" si="11"/>
        <v>122847.78822915752</v>
      </c>
      <c r="F67" s="1480">
        <f t="shared" si="11"/>
        <v>0</v>
      </c>
      <c r="G67" s="1480">
        <f t="shared" si="11"/>
        <v>0</v>
      </c>
      <c r="H67" s="1480">
        <f t="shared" si="11"/>
        <v>0</v>
      </c>
      <c r="I67" s="1480">
        <f t="shared" si="11"/>
        <v>1905.6122227816923</v>
      </c>
      <c r="J67" s="1480">
        <f t="shared" si="11"/>
        <v>0</v>
      </c>
      <c r="K67" s="1480">
        <f t="shared" si="11"/>
        <v>244.14831273965223</v>
      </c>
      <c r="L67" s="1480">
        <f t="shared" si="11"/>
        <v>0</v>
      </c>
      <c r="M67" s="1480">
        <f t="shared" si="11"/>
        <v>0</v>
      </c>
      <c r="N67" s="1480">
        <f t="shared" si="11"/>
        <v>0</v>
      </c>
      <c r="O67" s="1480">
        <f t="shared" si="11"/>
        <v>0</v>
      </c>
      <c r="P67" s="1480">
        <f t="shared" si="11"/>
        <v>0</v>
      </c>
      <c r="Q67" s="1480">
        <f t="shared" si="11"/>
        <v>0</v>
      </c>
      <c r="R67" s="1480">
        <f t="shared" si="11"/>
        <v>0</v>
      </c>
      <c r="S67" s="1480">
        <f t="shared" si="11"/>
        <v>0</v>
      </c>
      <c r="T67" s="1480">
        <f t="shared" si="11"/>
        <v>0</v>
      </c>
      <c r="U67" s="1480">
        <f t="shared" si="11"/>
        <v>0</v>
      </c>
      <c r="V67" s="1480">
        <f t="shared" si="11"/>
        <v>0</v>
      </c>
      <c r="W67" s="1476"/>
    </row>
    <row r="68" spans="1:23" s="1470" customFormat="1" ht="12.75" x14ac:dyDescent="0.2">
      <c r="A68" s="1473" t="s">
        <v>680</v>
      </c>
      <c r="B68" s="1474">
        <f>SUM(C68:V68)</f>
        <v>362808.79843801807</v>
      </c>
      <c r="C68" s="1480">
        <f t="shared" ref="C68:V68" si="12">IF((C62-C29*12)&lt;0,0,(C62-C29*12))</f>
        <v>122030.82211162098</v>
      </c>
      <c r="D68" s="1480">
        <f t="shared" si="12"/>
        <v>117686.03978449991</v>
      </c>
      <c r="E68" s="1480">
        <f t="shared" si="12"/>
        <v>122847.78822915752</v>
      </c>
      <c r="F68" s="1480">
        <f t="shared" si="12"/>
        <v>0</v>
      </c>
      <c r="G68" s="1480">
        <f t="shared" si="12"/>
        <v>0</v>
      </c>
      <c r="H68" s="1480">
        <f t="shared" si="12"/>
        <v>0</v>
      </c>
      <c r="I68" s="1480">
        <f t="shared" si="12"/>
        <v>0</v>
      </c>
      <c r="J68" s="1480">
        <f t="shared" si="12"/>
        <v>0</v>
      </c>
      <c r="K68" s="1480">
        <f t="shared" si="12"/>
        <v>244.14831273965223</v>
      </c>
      <c r="L68" s="1480">
        <f t="shared" si="12"/>
        <v>0</v>
      </c>
      <c r="M68" s="1480">
        <f t="shared" si="12"/>
        <v>0</v>
      </c>
      <c r="N68" s="1480">
        <f t="shared" si="12"/>
        <v>0</v>
      </c>
      <c r="O68" s="1480">
        <f t="shared" si="12"/>
        <v>0</v>
      </c>
      <c r="P68" s="1480">
        <f t="shared" si="12"/>
        <v>0</v>
      </c>
      <c r="Q68" s="1480">
        <f t="shared" si="12"/>
        <v>0</v>
      </c>
      <c r="R68" s="1480">
        <f t="shared" si="12"/>
        <v>0</v>
      </c>
      <c r="S68" s="1480">
        <f t="shared" si="12"/>
        <v>0</v>
      </c>
      <c r="T68" s="1480">
        <f t="shared" si="12"/>
        <v>0</v>
      </c>
      <c r="U68" s="1480">
        <f t="shared" si="12"/>
        <v>0</v>
      </c>
      <c r="V68" s="1480">
        <f t="shared" si="12"/>
        <v>0</v>
      </c>
      <c r="W68" s="1476"/>
    </row>
    <row r="69" spans="1:23" s="1470" customFormat="1" ht="12.75" x14ac:dyDescent="0.2">
      <c r="A69" s="1473"/>
      <c r="B69" s="1474"/>
      <c r="C69" s="1480"/>
      <c r="D69" s="1480"/>
      <c r="E69" s="1480"/>
      <c r="F69" s="1480"/>
      <c r="G69" s="1480"/>
      <c r="H69" s="1480"/>
      <c r="I69" s="1480"/>
      <c r="J69" s="1480"/>
      <c r="K69" s="1480"/>
      <c r="L69" s="1480"/>
      <c r="M69" s="1480"/>
      <c r="N69" s="1480"/>
      <c r="O69" s="1480"/>
      <c r="P69" s="1480"/>
      <c r="Q69" s="1480"/>
      <c r="R69" s="1480"/>
      <c r="S69" s="1480"/>
      <c r="T69" s="1480"/>
      <c r="U69" s="1480"/>
      <c r="V69" s="1480"/>
      <c r="W69" s="1476"/>
    </row>
    <row r="70" spans="1:23" s="1470" customFormat="1" ht="12.75" x14ac:dyDescent="0.2">
      <c r="A70" s="1473"/>
      <c r="B70" s="1474"/>
      <c r="C70" s="1480"/>
      <c r="D70" s="1480"/>
      <c r="E70" s="1480"/>
      <c r="F70" s="1480"/>
      <c r="G70" s="1480"/>
      <c r="H70" s="1480"/>
      <c r="I70" s="1480"/>
      <c r="J70" s="1480"/>
      <c r="K70" s="1480"/>
      <c r="L70" s="1480"/>
      <c r="M70" s="1480"/>
      <c r="N70" s="1480"/>
      <c r="O70" s="1480"/>
      <c r="P70" s="1480"/>
      <c r="Q70" s="1480"/>
      <c r="R70" s="1480"/>
      <c r="S70" s="1480"/>
      <c r="T70" s="1480"/>
      <c r="U70" s="1480"/>
      <c r="V70" s="1480"/>
      <c r="W70" s="1476"/>
    </row>
    <row r="71" spans="1:23" s="1470" customFormat="1" ht="12.75" x14ac:dyDescent="0.2">
      <c r="A71" s="1473"/>
      <c r="B71" s="1474"/>
      <c r="C71" s="1480"/>
      <c r="D71" s="1480"/>
      <c r="E71" s="1480"/>
      <c r="F71" s="1480"/>
      <c r="G71" s="1480"/>
      <c r="H71" s="1480"/>
      <c r="I71" s="1480"/>
      <c r="J71" s="1480"/>
      <c r="K71" s="1480"/>
      <c r="L71" s="1480"/>
      <c r="M71" s="1480"/>
      <c r="N71" s="1480"/>
      <c r="O71" s="1480"/>
      <c r="P71" s="1480"/>
      <c r="Q71" s="1480"/>
      <c r="R71" s="1480"/>
      <c r="S71" s="1480"/>
      <c r="T71" s="1480"/>
      <c r="U71" s="1480"/>
      <c r="V71" s="1480"/>
      <c r="W71" s="1476"/>
    </row>
    <row r="72" spans="1:23" s="1470" customFormat="1" ht="12.75" x14ac:dyDescent="0.2">
      <c r="A72" s="1473"/>
      <c r="B72" s="1474"/>
      <c r="C72" s="1480"/>
      <c r="D72" s="1480"/>
      <c r="E72" s="1480"/>
      <c r="F72" s="1480"/>
      <c r="G72" s="1480"/>
      <c r="H72" s="1480"/>
      <c r="I72" s="1480"/>
      <c r="J72" s="1480"/>
      <c r="K72" s="1480"/>
      <c r="L72" s="1480"/>
      <c r="M72" s="1480"/>
      <c r="N72" s="1480"/>
      <c r="O72" s="1480"/>
      <c r="P72" s="1480"/>
      <c r="Q72" s="1480"/>
      <c r="R72" s="1480"/>
      <c r="S72" s="1480"/>
      <c r="T72" s="1480"/>
      <c r="U72" s="1480"/>
      <c r="V72" s="1480"/>
      <c r="W72" s="1476"/>
    </row>
    <row r="73" spans="1:23" s="1470" customFormat="1" ht="12.75" x14ac:dyDescent="0.2">
      <c r="A73" s="1473"/>
      <c r="B73" s="1474"/>
      <c r="C73" s="1480"/>
      <c r="D73" s="1480"/>
      <c r="E73" s="1480"/>
      <c r="F73" s="1480"/>
      <c r="G73" s="1480"/>
      <c r="H73" s="1480"/>
      <c r="I73" s="1480"/>
      <c r="J73" s="1480"/>
      <c r="K73" s="1480"/>
      <c r="L73" s="1480"/>
      <c r="M73" s="1480"/>
      <c r="N73" s="1480"/>
      <c r="O73" s="1480"/>
      <c r="P73" s="1480"/>
      <c r="Q73" s="1480"/>
      <c r="R73" s="1480"/>
      <c r="S73" s="1480"/>
      <c r="T73" s="1480"/>
      <c r="U73" s="1480"/>
      <c r="V73" s="1480"/>
      <c r="W73" s="1476"/>
    </row>
    <row r="74" spans="1:23" s="1470" customFormat="1" ht="12.75" x14ac:dyDescent="0.2">
      <c r="A74" s="1473"/>
      <c r="B74" s="1474"/>
      <c r="C74" s="1480"/>
      <c r="D74" s="1480"/>
      <c r="E74" s="1480"/>
      <c r="F74" s="1480"/>
      <c r="G74" s="1480"/>
      <c r="H74" s="1480"/>
      <c r="I74" s="1480"/>
      <c r="J74" s="1480"/>
      <c r="K74" s="1480"/>
      <c r="L74" s="1480"/>
      <c r="M74" s="1480"/>
      <c r="N74" s="1480"/>
      <c r="O74" s="1480"/>
      <c r="P74" s="1480"/>
      <c r="Q74" s="1480"/>
      <c r="R74" s="1480"/>
      <c r="S74" s="1480"/>
      <c r="T74" s="1480"/>
      <c r="U74" s="1480"/>
      <c r="V74" s="1480"/>
      <c r="W74" s="1476"/>
    </row>
    <row r="75" spans="1:23" s="1470" customFormat="1" ht="12.75" x14ac:dyDescent="0.2">
      <c r="A75" s="1473"/>
      <c r="B75" s="1474"/>
      <c r="C75" s="1480"/>
      <c r="D75" s="1480"/>
      <c r="E75" s="1480"/>
      <c r="F75" s="1480"/>
      <c r="G75" s="1480"/>
      <c r="H75" s="1480"/>
      <c r="I75" s="1480"/>
      <c r="J75" s="1480"/>
      <c r="K75" s="1480"/>
      <c r="L75" s="1480"/>
      <c r="M75" s="1480"/>
      <c r="N75" s="1480"/>
      <c r="O75" s="1480"/>
      <c r="P75" s="1480"/>
      <c r="Q75" s="1480"/>
      <c r="R75" s="1480"/>
      <c r="S75" s="1480"/>
      <c r="T75" s="1480"/>
      <c r="U75" s="1480"/>
      <c r="V75" s="1480"/>
      <c r="W75" s="1476"/>
    </row>
    <row r="76" spans="1:23" s="1470" customFormat="1" ht="12.75" x14ac:dyDescent="0.2">
      <c r="A76" s="1473"/>
      <c r="B76" s="1474"/>
      <c r="C76" s="1480"/>
      <c r="D76" s="1480"/>
      <c r="E76" s="1480"/>
      <c r="F76" s="1480"/>
      <c r="G76" s="1480"/>
      <c r="H76" s="1480"/>
      <c r="I76" s="1480"/>
      <c r="J76" s="1480"/>
      <c r="K76" s="1480"/>
      <c r="L76" s="1480"/>
      <c r="M76" s="1480"/>
      <c r="N76" s="1480"/>
      <c r="O76" s="1480"/>
      <c r="P76" s="1480"/>
      <c r="Q76" s="1480"/>
      <c r="R76" s="1480"/>
      <c r="S76" s="1480"/>
      <c r="T76" s="1480"/>
      <c r="U76" s="1480"/>
      <c r="V76" s="1480"/>
      <c r="W76" s="1476"/>
    </row>
    <row r="77" spans="1:23" s="1470" customFormat="1" ht="12.75" x14ac:dyDescent="0.2">
      <c r="A77" s="1473"/>
      <c r="B77" s="1474"/>
      <c r="C77" s="1480"/>
      <c r="D77" s="1480"/>
      <c r="E77" s="1480"/>
      <c r="F77" s="1480"/>
      <c r="G77" s="1480"/>
      <c r="H77" s="1480"/>
      <c r="I77" s="1480"/>
      <c r="J77" s="1480"/>
      <c r="K77" s="1480"/>
      <c r="L77" s="1480"/>
      <c r="M77" s="1480"/>
      <c r="N77" s="1480"/>
      <c r="O77" s="1480"/>
      <c r="P77" s="1480"/>
      <c r="Q77" s="1480"/>
      <c r="R77" s="1480"/>
      <c r="S77" s="1480"/>
      <c r="T77" s="1480"/>
      <c r="U77" s="1480"/>
      <c r="V77" s="1480"/>
      <c r="W77" s="1476"/>
    </row>
    <row r="78" spans="1:23" s="1470" customFormat="1" ht="12.75" x14ac:dyDescent="0.2">
      <c r="A78" s="1473"/>
      <c r="B78" s="1474"/>
      <c r="C78" s="1480"/>
      <c r="D78" s="1480"/>
      <c r="E78" s="1480"/>
      <c r="F78" s="1480"/>
      <c r="G78" s="1480"/>
      <c r="H78" s="1480"/>
      <c r="I78" s="1480"/>
      <c r="J78" s="1480"/>
      <c r="K78" s="1480"/>
      <c r="L78" s="1480"/>
      <c r="M78" s="1480"/>
      <c r="N78" s="1480"/>
      <c r="O78" s="1480"/>
      <c r="P78" s="1480"/>
      <c r="Q78" s="1480"/>
      <c r="R78" s="1480"/>
      <c r="S78" s="1480"/>
      <c r="T78" s="1480"/>
      <c r="U78" s="1480"/>
      <c r="V78" s="1480"/>
      <c r="W78" s="1476"/>
    </row>
    <row r="79" spans="1:23" s="1470" customFormat="1" ht="12.75" x14ac:dyDescent="0.2">
      <c r="A79" s="1473"/>
      <c r="B79" s="1474"/>
      <c r="C79" s="1480"/>
      <c r="D79" s="1480"/>
      <c r="E79" s="1480"/>
      <c r="F79" s="1480"/>
      <c r="G79" s="1480"/>
      <c r="H79" s="1480"/>
      <c r="I79" s="1480"/>
      <c r="J79" s="1480"/>
      <c r="K79" s="1480"/>
      <c r="L79" s="1480"/>
      <c r="M79" s="1480"/>
      <c r="N79" s="1480"/>
      <c r="O79" s="1480"/>
      <c r="P79" s="1480"/>
      <c r="Q79" s="1480"/>
      <c r="R79" s="1480"/>
      <c r="S79" s="1480"/>
      <c r="T79" s="1480"/>
      <c r="U79" s="1480"/>
      <c r="V79" s="1480"/>
      <c r="W79" s="1476"/>
    </row>
    <row r="80" spans="1:23" s="1470" customFormat="1" ht="12.75" x14ac:dyDescent="0.2">
      <c r="A80" s="1473"/>
      <c r="B80" s="1474"/>
      <c r="C80" s="1480"/>
      <c r="D80" s="1480"/>
      <c r="E80" s="1480"/>
      <c r="F80" s="1480"/>
      <c r="G80" s="1480"/>
      <c r="H80" s="1480"/>
      <c r="I80" s="1480"/>
      <c r="J80" s="1480"/>
      <c r="K80" s="1480"/>
      <c r="L80" s="1480"/>
      <c r="M80" s="1480"/>
      <c r="N80" s="1480"/>
      <c r="O80" s="1480"/>
      <c r="P80" s="1480"/>
      <c r="Q80" s="1480"/>
      <c r="R80" s="1480"/>
      <c r="S80" s="1480"/>
      <c r="T80" s="1480"/>
      <c r="U80" s="1480"/>
      <c r="V80" s="1480"/>
      <c r="W80" s="1476"/>
    </row>
    <row r="81" spans="1:23" s="1470" customFormat="1" ht="12.75" x14ac:dyDescent="0.2">
      <c r="A81" s="1473"/>
      <c r="B81" s="1474"/>
      <c r="C81" s="1480"/>
      <c r="D81" s="1480"/>
      <c r="E81" s="1480"/>
      <c r="F81" s="1480"/>
      <c r="G81" s="1480"/>
      <c r="H81" s="1480"/>
      <c r="I81" s="1480"/>
      <c r="J81" s="1480"/>
      <c r="K81" s="1480"/>
      <c r="L81" s="1480"/>
      <c r="M81" s="1480"/>
      <c r="N81" s="1480"/>
      <c r="O81" s="1480"/>
      <c r="P81" s="1480"/>
      <c r="Q81" s="1480"/>
      <c r="R81" s="1480"/>
      <c r="S81" s="1480"/>
      <c r="T81" s="1480"/>
      <c r="U81" s="1480"/>
      <c r="V81" s="1480"/>
      <c r="W81" s="1476"/>
    </row>
    <row r="82" spans="1:23" s="1470" customFormat="1" ht="12.75" x14ac:dyDescent="0.2">
      <c r="A82" s="1473"/>
      <c r="B82" s="1474"/>
      <c r="C82" s="1480"/>
      <c r="D82" s="1480"/>
      <c r="E82" s="1480"/>
      <c r="F82" s="1480"/>
      <c r="G82" s="1480"/>
      <c r="H82" s="1480"/>
      <c r="I82" s="1480"/>
      <c r="J82" s="1480"/>
      <c r="K82" s="1480"/>
      <c r="L82" s="1480"/>
      <c r="M82" s="1480"/>
      <c r="N82" s="1480"/>
      <c r="O82" s="1480"/>
      <c r="P82" s="1480"/>
      <c r="Q82" s="1480"/>
      <c r="R82" s="1480"/>
      <c r="S82" s="1480"/>
      <c r="T82" s="1480"/>
      <c r="U82" s="1480"/>
      <c r="V82" s="1480"/>
      <c r="W82" s="1476"/>
    </row>
    <row r="83" spans="1:23" s="1470" customFormat="1" ht="12.75" x14ac:dyDescent="0.2">
      <c r="A83" s="1473"/>
      <c r="B83" s="1474"/>
      <c r="C83" s="1480"/>
      <c r="D83" s="1480"/>
      <c r="E83" s="1480"/>
      <c r="F83" s="1480"/>
      <c r="G83" s="1480"/>
      <c r="H83" s="1480"/>
      <c r="I83" s="1480"/>
      <c r="J83" s="1480"/>
      <c r="K83" s="1480"/>
      <c r="L83" s="1480"/>
      <c r="M83" s="1480"/>
      <c r="N83" s="1480"/>
      <c r="O83" s="1480"/>
      <c r="P83" s="1480"/>
      <c r="Q83" s="1480"/>
      <c r="R83" s="1480"/>
      <c r="S83" s="1480"/>
      <c r="T83" s="1480"/>
      <c r="U83" s="1480"/>
      <c r="V83" s="1480"/>
      <c r="W83" s="1476"/>
    </row>
    <row r="84" spans="1:23" s="1470" customFormat="1" ht="12.75" x14ac:dyDescent="0.2">
      <c r="A84" s="1473"/>
      <c r="B84" s="1474"/>
      <c r="C84" s="1480"/>
      <c r="D84" s="1480"/>
      <c r="E84" s="1480"/>
      <c r="F84" s="1480"/>
      <c r="G84" s="1480"/>
      <c r="H84" s="1480"/>
      <c r="I84" s="1480"/>
      <c r="J84" s="1480"/>
      <c r="K84" s="1480"/>
      <c r="L84" s="1480"/>
      <c r="M84" s="1480"/>
      <c r="N84" s="1480"/>
      <c r="O84" s="1480"/>
      <c r="P84" s="1480"/>
      <c r="Q84" s="1480"/>
      <c r="R84" s="1480"/>
      <c r="S84" s="1480"/>
      <c r="T84" s="1480"/>
      <c r="U84" s="1480"/>
      <c r="V84" s="1480"/>
      <c r="W84" s="1476"/>
    </row>
    <row r="85" spans="1:23" s="1470" customFormat="1" ht="12.75" x14ac:dyDescent="0.2">
      <c r="A85" s="1473"/>
      <c r="B85" s="1474"/>
      <c r="C85" s="1480"/>
      <c r="D85" s="1480"/>
      <c r="E85" s="1480"/>
      <c r="F85" s="1480"/>
      <c r="G85" s="1480"/>
      <c r="H85" s="1480"/>
      <c r="I85" s="1480"/>
      <c r="J85" s="1480"/>
      <c r="K85" s="1480"/>
      <c r="L85" s="1480"/>
      <c r="M85" s="1480"/>
      <c r="N85" s="1480"/>
      <c r="O85" s="1480"/>
      <c r="P85" s="1480"/>
      <c r="Q85" s="1480"/>
      <c r="R85" s="1480"/>
      <c r="S85" s="1480"/>
      <c r="T85" s="1480"/>
      <c r="U85" s="1480"/>
      <c r="V85" s="1480"/>
      <c r="W85" s="1476"/>
    </row>
    <row r="86" spans="1:23" s="1470" customFormat="1" ht="12.75" x14ac:dyDescent="0.2">
      <c r="A86" s="1473"/>
      <c r="B86" s="1474"/>
      <c r="C86" s="1480"/>
      <c r="D86" s="1480"/>
      <c r="E86" s="1480"/>
      <c r="F86" s="1480"/>
      <c r="G86" s="1480"/>
      <c r="H86" s="1480"/>
      <c r="I86" s="1480"/>
      <c r="J86" s="1480"/>
      <c r="K86" s="1480"/>
      <c r="L86" s="1480"/>
      <c r="M86" s="1480"/>
      <c r="N86" s="1480"/>
      <c r="O86" s="1480"/>
      <c r="P86" s="1480"/>
      <c r="Q86" s="1480"/>
      <c r="R86" s="1480"/>
      <c r="S86" s="1480"/>
      <c r="T86" s="1480"/>
      <c r="U86" s="1480"/>
      <c r="V86" s="1480"/>
      <c r="W86" s="1476"/>
    </row>
    <row r="87" spans="1:23" s="1470" customFormat="1" ht="12.75" x14ac:dyDescent="0.2">
      <c r="A87" s="1473"/>
      <c r="B87" s="1474"/>
      <c r="C87" s="1480"/>
      <c r="D87" s="1480"/>
      <c r="E87" s="1480"/>
      <c r="F87" s="1480"/>
      <c r="G87" s="1480"/>
      <c r="H87" s="1480"/>
      <c r="I87" s="1480"/>
      <c r="J87" s="1480"/>
      <c r="K87" s="1480"/>
      <c r="L87" s="1480"/>
      <c r="M87" s="1480"/>
      <c r="N87" s="1480"/>
      <c r="O87" s="1480"/>
      <c r="P87" s="1480"/>
      <c r="Q87" s="1480"/>
      <c r="R87" s="1480"/>
      <c r="S87" s="1480"/>
      <c r="T87" s="1480"/>
      <c r="U87" s="1480"/>
      <c r="V87" s="1480"/>
      <c r="W87" s="1476"/>
    </row>
    <row r="88" spans="1:23" s="1470" customFormat="1" ht="12.75" x14ac:dyDescent="0.2">
      <c r="A88" s="1473"/>
      <c r="B88" s="1474"/>
      <c r="C88" s="1480"/>
      <c r="D88" s="1480"/>
      <c r="E88" s="1480"/>
      <c r="F88" s="1480"/>
      <c r="G88" s="1480"/>
      <c r="H88" s="1480"/>
      <c r="I88" s="1480"/>
      <c r="J88" s="1480"/>
      <c r="K88" s="1480"/>
      <c r="L88" s="1480"/>
      <c r="M88" s="1480"/>
      <c r="N88" s="1480"/>
      <c r="O88" s="1480"/>
      <c r="P88" s="1480"/>
      <c r="Q88" s="1480"/>
      <c r="R88" s="1480"/>
      <c r="S88" s="1480"/>
      <c r="T88" s="1480"/>
      <c r="U88" s="1480"/>
      <c r="V88" s="1480"/>
      <c r="W88" s="1476"/>
    </row>
    <row r="89" spans="1:23" s="1470" customFormat="1" ht="12.75" x14ac:dyDescent="0.2">
      <c r="A89" s="1473"/>
      <c r="B89" s="1474"/>
      <c r="C89" s="1480"/>
      <c r="D89" s="1480"/>
      <c r="E89" s="1480"/>
      <c r="F89" s="1480"/>
      <c r="G89" s="1480"/>
      <c r="H89" s="1480"/>
      <c r="I89" s="1480"/>
      <c r="J89" s="1480"/>
      <c r="K89" s="1480"/>
      <c r="L89" s="1480"/>
      <c r="M89" s="1480"/>
      <c r="N89" s="1480"/>
      <c r="O89" s="1480"/>
      <c r="P89" s="1480"/>
      <c r="Q89" s="1480"/>
      <c r="R89" s="1480"/>
      <c r="S89" s="1480"/>
      <c r="T89" s="1480"/>
      <c r="U89" s="1480"/>
      <c r="V89" s="1480"/>
      <c r="W89" s="1476"/>
    </row>
    <row r="90" spans="1:23" s="1470" customFormat="1" ht="12.75" x14ac:dyDescent="0.2">
      <c r="A90" s="1473"/>
      <c r="B90" s="1474"/>
      <c r="C90" s="1480"/>
      <c r="D90" s="1480"/>
      <c r="E90" s="1480"/>
      <c r="F90" s="1480"/>
      <c r="G90" s="1480"/>
      <c r="H90" s="1480"/>
      <c r="I90" s="1480"/>
      <c r="J90" s="1480"/>
      <c r="K90" s="1480"/>
      <c r="L90" s="1480"/>
      <c r="M90" s="1480"/>
      <c r="N90" s="1480"/>
      <c r="O90" s="1480"/>
      <c r="P90" s="1480"/>
      <c r="Q90" s="1480"/>
      <c r="R90" s="1480"/>
      <c r="S90" s="1480"/>
      <c r="T90" s="1480"/>
      <c r="U90" s="1480"/>
      <c r="V90" s="1480"/>
      <c r="W90" s="1476"/>
    </row>
    <row r="91" spans="1:23" s="1470" customFormat="1" ht="12.75" x14ac:dyDescent="0.2">
      <c r="A91" s="1473"/>
      <c r="B91" s="1474"/>
      <c r="C91" s="1480"/>
      <c r="D91" s="1480"/>
      <c r="E91" s="1480"/>
      <c r="F91" s="1480"/>
      <c r="G91" s="1480"/>
      <c r="H91" s="1480"/>
      <c r="I91" s="1480"/>
      <c r="J91" s="1480"/>
      <c r="K91" s="1480"/>
      <c r="L91" s="1480"/>
      <c r="M91" s="1480"/>
      <c r="N91" s="1480"/>
      <c r="O91" s="1480"/>
      <c r="P91" s="1480"/>
      <c r="Q91" s="1480"/>
      <c r="R91" s="1480"/>
      <c r="S91" s="1480"/>
      <c r="T91" s="1480"/>
      <c r="U91" s="1480"/>
      <c r="V91" s="1480"/>
      <c r="W91" s="1476"/>
    </row>
    <row r="92" spans="1:23" s="1470" customFormat="1" ht="12.75" x14ac:dyDescent="0.2">
      <c r="A92" s="1473"/>
      <c r="B92" s="1474"/>
      <c r="C92" s="1480"/>
      <c r="D92" s="1480"/>
      <c r="E92" s="1480"/>
      <c r="F92" s="1480"/>
      <c r="G92" s="1480"/>
      <c r="H92" s="1480"/>
      <c r="I92" s="1480"/>
      <c r="J92" s="1480"/>
      <c r="K92" s="1480"/>
      <c r="L92" s="1480"/>
      <c r="M92" s="1480"/>
      <c r="N92" s="1480"/>
      <c r="O92" s="1480"/>
      <c r="P92" s="1480"/>
      <c r="Q92" s="1480"/>
      <c r="R92" s="1480"/>
      <c r="S92" s="1480"/>
      <c r="T92" s="1480"/>
      <c r="U92" s="1480"/>
      <c r="V92" s="1480"/>
      <c r="W92" s="1476"/>
    </row>
    <row r="93" spans="1:23" s="1470" customFormat="1" ht="12.75" x14ac:dyDescent="0.2">
      <c r="A93" s="1473"/>
      <c r="B93" s="1474"/>
      <c r="C93" s="1480"/>
      <c r="D93" s="1480"/>
      <c r="E93" s="1480"/>
      <c r="F93" s="1480"/>
      <c r="G93" s="1480"/>
      <c r="H93" s="1480"/>
      <c r="I93" s="1480"/>
      <c r="J93" s="1480"/>
      <c r="K93" s="1480"/>
      <c r="L93" s="1480"/>
      <c r="M93" s="1480"/>
      <c r="N93" s="1480"/>
      <c r="O93" s="1480"/>
      <c r="P93" s="1480"/>
      <c r="Q93" s="1480"/>
      <c r="R93" s="1480"/>
      <c r="S93" s="1480"/>
      <c r="T93" s="1480"/>
      <c r="U93" s="1480"/>
      <c r="V93" s="1480"/>
      <c r="W93" s="1476"/>
    </row>
    <row r="94" spans="1:23" s="1470" customFormat="1" ht="12.75" x14ac:dyDescent="0.2">
      <c r="A94" s="1473"/>
      <c r="B94" s="1474"/>
      <c r="C94" s="1480"/>
      <c r="D94" s="1480"/>
      <c r="E94" s="1480"/>
      <c r="F94" s="1480"/>
      <c r="G94" s="1480"/>
      <c r="H94" s="1480"/>
      <c r="I94" s="1480"/>
      <c r="J94" s="1480"/>
      <c r="K94" s="1480"/>
      <c r="L94" s="1480"/>
      <c r="M94" s="1480"/>
      <c r="N94" s="1480"/>
      <c r="O94" s="1480"/>
      <c r="P94" s="1480"/>
      <c r="Q94" s="1480"/>
      <c r="R94" s="1480"/>
      <c r="S94" s="1480"/>
      <c r="T94" s="1480"/>
      <c r="U94" s="1480"/>
      <c r="V94" s="1480"/>
      <c r="W94" s="1476"/>
    </row>
    <row r="95" spans="1:23" s="1470" customFormat="1" ht="12.75" x14ac:dyDescent="0.2">
      <c r="A95" s="1473"/>
      <c r="B95" s="1474"/>
      <c r="C95" s="1480"/>
      <c r="D95" s="1480"/>
      <c r="E95" s="1480"/>
      <c r="F95" s="1480"/>
      <c r="G95" s="1480"/>
      <c r="H95" s="1480"/>
      <c r="I95" s="1480"/>
      <c r="J95" s="1480"/>
      <c r="K95" s="1480"/>
      <c r="L95" s="1480"/>
      <c r="M95" s="1480"/>
      <c r="N95" s="1480"/>
      <c r="O95" s="1480"/>
      <c r="P95" s="1480"/>
      <c r="Q95" s="1480"/>
      <c r="R95" s="1480"/>
      <c r="S95" s="1480"/>
      <c r="T95" s="1480"/>
      <c r="U95" s="1480"/>
      <c r="V95" s="1480"/>
      <c r="W95" s="1476"/>
    </row>
    <row r="96" spans="1:23" s="1470" customFormat="1" ht="12.75" x14ac:dyDescent="0.2">
      <c r="A96" s="1473"/>
      <c r="B96" s="1474"/>
      <c r="C96" s="1480"/>
      <c r="D96" s="1480"/>
      <c r="E96" s="1480"/>
      <c r="F96" s="1480"/>
      <c r="G96" s="1480"/>
      <c r="H96" s="1480"/>
      <c r="I96" s="1480"/>
      <c r="J96" s="1480"/>
      <c r="K96" s="1480"/>
      <c r="L96" s="1480"/>
      <c r="M96" s="1480"/>
      <c r="N96" s="1480"/>
      <c r="O96" s="1480"/>
      <c r="P96" s="1480"/>
      <c r="Q96" s="1480"/>
      <c r="R96" s="1480"/>
      <c r="S96" s="1480"/>
      <c r="T96" s="1480"/>
      <c r="U96" s="1480"/>
      <c r="V96" s="1480"/>
      <c r="W96" s="1476"/>
    </row>
    <row r="97" spans="1:23" s="1470" customFormat="1" ht="12.75" x14ac:dyDescent="0.2">
      <c r="A97" s="1473"/>
      <c r="B97" s="1474"/>
      <c r="C97" s="1480"/>
      <c r="D97" s="1480"/>
      <c r="E97" s="1480"/>
      <c r="F97" s="1480"/>
      <c r="G97" s="1480"/>
      <c r="H97" s="1480"/>
      <c r="I97" s="1480"/>
      <c r="J97" s="1480"/>
      <c r="K97" s="1480"/>
      <c r="L97" s="1480"/>
      <c r="M97" s="1480"/>
      <c r="N97" s="1480"/>
      <c r="O97" s="1480"/>
      <c r="P97" s="1480"/>
      <c r="Q97" s="1480"/>
      <c r="R97" s="1480"/>
      <c r="S97" s="1480"/>
      <c r="T97" s="1480"/>
      <c r="U97" s="1480"/>
      <c r="V97" s="1480"/>
      <c r="W97" s="1476"/>
    </row>
    <row r="98" spans="1:23" s="1470" customFormat="1" ht="12.75" x14ac:dyDescent="0.2">
      <c r="A98" s="1473"/>
      <c r="B98" s="1474"/>
      <c r="C98" s="1480"/>
      <c r="D98" s="1480"/>
      <c r="E98" s="1480"/>
      <c r="F98" s="1480"/>
      <c r="G98" s="1480"/>
      <c r="H98" s="1480"/>
      <c r="I98" s="1480"/>
      <c r="J98" s="1480"/>
      <c r="K98" s="1480"/>
      <c r="L98" s="1480"/>
      <c r="M98" s="1480"/>
      <c r="N98" s="1480"/>
      <c r="O98" s="1480"/>
      <c r="P98" s="1480"/>
      <c r="Q98" s="1480"/>
      <c r="R98" s="1480"/>
      <c r="S98" s="1480"/>
      <c r="T98" s="1480"/>
      <c r="U98" s="1480"/>
      <c r="V98" s="1480"/>
      <c r="W98" s="1476"/>
    </row>
    <row r="99" spans="1:23" s="1470" customFormat="1" ht="12.75" x14ac:dyDescent="0.2">
      <c r="A99" s="1473"/>
      <c r="B99" s="1474"/>
      <c r="C99" s="1480"/>
      <c r="D99" s="1480"/>
      <c r="E99" s="1480"/>
      <c r="F99" s="1480"/>
      <c r="G99" s="1480"/>
      <c r="H99" s="1480"/>
      <c r="I99" s="1480"/>
      <c r="J99" s="1480"/>
      <c r="K99" s="1480"/>
      <c r="L99" s="1480"/>
      <c r="M99" s="1480"/>
      <c r="N99" s="1480"/>
      <c r="O99" s="1480"/>
      <c r="P99" s="1480"/>
      <c r="Q99" s="1480"/>
      <c r="R99" s="1480"/>
      <c r="S99" s="1480"/>
      <c r="T99" s="1480"/>
      <c r="U99" s="1480"/>
      <c r="V99" s="1480"/>
      <c r="W99" s="1476"/>
    </row>
    <row r="100" spans="1:23" s="1470" customFormat="1" ht="12.75" x14ac:dyDescent="0.2">
      <c r="A100" s="1473"/>
      <c r="B100" s="1474"/>
      <c r="C100" s="1480"/>
      <c r="D100" s="1480"/>
      <c r="E100" s="1480"/>
      <c r="F100" s="1480"/>
      <c r="G100" s="1480"/>
      <c r="H100" s="1480"/>
      <c r="I100" s="1480"/>
      <c r="J100" s="1480"/>
      <c r="K100" s="1480"/>
      <c r="L100" s="1480"/>
      <c r="M100" s="1480"/>
      <c r="N100" s="1480"/>
      <c r="O100" s="1480"/>
      <c r="P100" s="1480"/>
      <c r="Q100" s="1480"/>
      <c r="R100" s="1480"/>
      <c r="S100" s="1480"/>
      <c r="T100" s="1480"/>
      <c r="U100" s="1480"/>
      <c r="V100" s="1480"/>
      <c r="W100" s="1476"/>
    </row>
    <row r="101" spans="1:23" s="1470" customFormat="1" ht="12.75" x14ac:dyDescent="0.2">
      <c r="A101" s="1473"/>
      <c r="B101" s="1474"/>
      <c r="C101" s="1480"/>
      <c r="D101" s="1480"/>
      <c r="E101" s="1480"/>
      <c r="F101" s="1480"/>
      <c r="G101" s="1480"/>
      <c r="H101" s="1480"/>
      <c r="I101" s="1480"/>
      <c r="J101" s="1480"/>
      <c r="K101" s="1480"/>
      <c r="L101" s="1480"/>
      <c r="M101" s="1480"/>
      <c r="N101" s="1480"/>
      <c r="O101" s="1480"/>
      <c r="P101" s="1480"/>
      <c r="Q101" s="1480"/>
      <c r="R101" s="1480"/>
      <c r="S101" s="1480"/>
      <c r="T101" s="1480"/>
      <c r="U101" s="1480"/>
      <c r="V101" s="1480"/>
      <c r="W101" s="1476"/>
    </row>
    <row r="102" spans="1:23" s="1470" customFormat="1" ht="12.75" x14ac:dyDescent="0.2">
      <c r="A102" s="1473"/>
      <c r="B102" s="1474"/>
      <c r="C102" s="1480"/>
      <c r="D102" s="1480"/>
      <c r="E102" s="1480"/>
      <c r="F102" s="1480"/>
      <c r="G102" s="1480"/>
      <c r="H102" s="1480"/>
      <c r="I102" s="1480"/>
      <c r="J102" s="1480"/>
      <c r="K102" s="1480"/>
      <c r="L102" s="1480"/>
      <c r="M102" s="1480"/>
      <c r="N102" s="1480"/>
      <c r="O102" s="1480"/>
      <c r="P102" s="1480"/>
      <c r="Q102" s="1480"/>
      <c r="R102" s="1480"/>
      <c r="S102" s="1480"/>
      <c r="T102" s="1480"/>
      <c r="U102" s="1480"/>
      <c r="V102" s="1480"/>
      <c r="W102" s="1476"/>
    </row>
    <row r="103" spans="1:23" s="1470" customFormat="1" ht="12.75" x14ac:dyDescent="0.2">
      <c r="A103" s="1473"/>
      <c r="B103" s="1474"/>
      <c r="C103" s="1480"/>
      <c r="D103" s="1480"/>
      <c r="E103" s="1480"/>
      <c r="F103" s="1480"/>
      <c r="G103" s="1480"/>
      <c r="H103" s="1480"/>
      <c r="I103" s="1480"/>
      <c r="J103" s="1480"/>
      <c r="K103" s="1480"/>
      <c r="L103" s="1480"/>
      <c r="M103" s="1480"/>
      <c r="N103" s="1480"/>
      <c r="O103" s="1480"/>
      <c r="P103" s="1480"/>
      <c r="Q103" s="1480"/>
      <c r="R103" s="1480"/>
      <c r="S103" s="1480"/>
      <c r="T103" s="1480"/>
      <c r="U103" s="1480"/>
      <c r="V103" s="1480"/>
      <c r="W103" s="1476"/>
    </row>
    <row r="104" spans="1:23" s="1470" customFormat="1" ht="12.75" x14ac:dyDescent="0.2">
      <c r="A104" s="1473"/>
      <c r="B104" s="1474"/>
      <c r="C104" s="1480"/>
      <c r="D104" s="1480"/>
      <c r="E104" s="1480"/>
      <c r="F104" s="1480"/>
      <c r="G104" s="1480"/>
      <c r="H104" s="1480"/>
      <c r="I104" s="1480"/>
      <c r="J104" s="1480"/>
      <c r="K104" s="1480"/>
      <c r="L104" s="1480"/>
      <c r="M104" s="1480"/>
      <c r="N104" s="1480"/>
      <c r="O104" s="1480"/>
      <c r="P104" s="1480"/>
      <c r="Q104" s="1480"/>
      <c r="R104" s="1480"/>
      <c r="S104" s="1480"/>
      <c r="T104" s="1480"/>
      <c r="U104" s="1480"/>
      <c r="V104" s="1480"/>
      <c r="W104" s="1476"/>
    </row>
    <row r="105" spans="1:23" s="1470" customFormat="1" ht="12.75" x14ac:dyDescent="0.2">
      <c r="A105" s="1473"/>
      <c r="B105" s="1474"/>
      <c r="C105" s="1480"/>
      <c r="D105" s="1480"/>
      <c r="E105" s="1480"/>
      <c r="F105" s="1480"/>
      <c r="G105" s="1480"/>
      <c r="H105" s="1480"/>
      <c r="I105" s="1480"/>
      <c r="J105" s="1480"/>
      <c r="K105" s="1480"/>
      <c r="L105" s="1480"/>
      <c r="M105" s="1480"/>
      <c r="N105" s="1480"/>
      <c r="O105" s="1480"/>
      <c r="P105" s="1480"/>
      <c r="Q105" s="1480"/>
      <c r="R105" s="1480"/>
      <c r="S105" s="1480"/>
      <c r="T105" s="1480"/>
      <c r="U105" s="1480"/>
      <c r="V105" s="1480"/>
      <c r="W105" s="1476"/>
    </row>
    <row r="106" spans="1:23" s="1470" customFormat="1" ht="12.75" x14ac:dyDescent="0.2">
      <c r="A106" s="1473"/>
      <c r="B106" s="1474"/>
      <c r="C106" s="1480"/>
      <c r="D106" s="1480"/>
      <c r="E106" s="1480"/>
      <c r="F106" s="1480"/>
      <c r="G106" s="1480"/>
      <c r="H106" s="1480"/>
      <c r="I106" s="1480"/>
      <c r="J106" s="1480"/>
      <c r="K106" s="1480"/>
      <c r="L106" s="1480"/>
      <c r="M106" s="1480"/>
      <c r="N106" s="1480"/>
      <c r="O106" s="1480"/>
      <c r="P106" s="1480"/>
      <c r="Q106" s="1480"/>
      <c r="R106" s="1480"/>
      <c r="S106" s="1480"/>
      <c r="T106" s="1480"/>
      <c r="U106" s="1480"/>
      <c r="V106" s="1480"/>
      <c r="W106" s="1476"/>
    </row>
    <row r="107" spans="1:23" s="1470" customFormat="1" ht="12.75" x14ac:dyDescent="0.2">
      <c r="A107" s="1473"/>
      <c r="B107" s="1474"/>
      <c r="C107" s="1480"/>
      <c r="D107" s="1480"/>
      <c r="E107" s="1480"/>
      <c r="F107" s="1480"/>
      <c r="G107" s="1480"/>
      <c r="H107" s="1480"/>
      <c r="I107" s="1480"/>
      <c r="J107" s="1480"/>
      <c r="K107" s="1480"/>
      <c r="L107" s="1480"/>
      <c r="M107" s="1480"/>
      <c r="N107" s="1480"/>
      <c r="O107" s="1480"/>
      <c r="P107" s="1480"/>
      <c r="Q107" s="1480"/>
      <c r="R107" s="1480"/>
      <c r="S107" s="1480"/>
      <c r="T107" s="1480"/>
      <c r="U107" s="1480"/>
      <c r="V107" s="1480"/>
      <c r="W107" s="1476"/>
    </row>
    <row r="108" spans="1:23" s="1470" customFormat="1" ht="12.75" x14ac:dyDescent="0.2">
      <c r="A108" s="1473"/>
      <c r="B108" s="1474"/>
      <c r="C108" s="1480"/>
      <c r="D108" s="1480"/>
      <c r="E108" s="1480"/>
      <c r="F108" s="1480"/>
      <c r="G108" s="1480"/>
      <c r="H108" s="1480"/>
      <c r="I108" s="1480"/>
      <c r="J108" s="1480"/>
      <c r="K108" s="1480"/>
      <c r="L108" s="1480"/>
      <c r="M108" s="1480"/>
      <c r="N108" s="1480"/>
      <c r="O108" s="1480"/>
      <c r="P108" s="1480"/>
      <c r="Q108" s="1480"/>
      <c r="R108" s="1480"/>
      <c r="S108" s="1480"/>
      <c r="T108" s="1480"/>
      <c r="U108" s="1480"/>
      <c r="V108" s="1480"/>
      <c r="W108" s="1476"/>
    </row>
    <row r="109" spans="1:23" s="1470" customFormat="1" ht="12.75" x14ac:dyDescent="0.2">
      <c r="A109" s="1473"/>
      <c r="B109" s="1474"/>
      <c r="C109" s="1480"/>
      <c r="D109" s="1480"/>
      <c r="E109" s="1480"/>
      <c r="F109" s="1480"/>
      <c r="G109" s="1480"/>
      <c r="H109" s="1480"/>
      <c r="I109" s="1480"/>
      <c r="J109" s="1480"/>
      <c r="K109" s="1480"/>
      <c r="L109" s="1480"/>
      <c r="M109" s="1480"/>
      <c r="N109" s="1480"/>
      <c r="O109" s="1480"/>
      <c r="P109" s="1480"/>
      <c r="Q109" s="1480"/>
      <c r="R109" s="1480"/>
      <c r="S109" s="1480"/>
      <c r="T109" s="1480"/>
      <c r="U109" s="1480"/>
      <c r="V109" s="1480"/>
      <c r="W109" s="1476"/>
    </row>
    <row r="110" spans="1:23" s="1470" customFormat="1" ht="12.75" x14ac:dyDescent="0.2">
      <c r="A110" s="1473"/>
      <c r="B110" s="1474"/>
      <c r="C110" s="1480"/>
      <c r="D110" s="1480"/>
      <c r="E110" s="1480"/>
      <c r="F110" s="1480"/>
      <c r="G110" s="1480"/>
      <c r="H110" s="1480"/>
      <c r="I110" s="1480"/>
      <c r="J110" s="1480"/>
      <c r="K110" s="1480"/>
      <c r="L110" s="1480"/>
      <c r="M110" s="1480"/>
      <c r="N110" s="1480"/>
      <c r="O110" s="1480"/>
      <c r="P110" s="1480"/>
      <c r="Q110" s="1480"/>
      <c r="R110" s="1480"/>
      <c r="S110" s="1480"/>
      <c r="T110" s="1480"/>
      <c r="U110" s="1480"/>
      <c r="V110" s="1480"/>
      <c r="W110" s="1476"/>
    </row>
    <row r="111" spans="1:23" s="1470" customFormat="1" ht="12.75" x14ac:dyDescent="0.2">
      <c r="A111" s="1473"/>
      <c r="B111" s="1474"/>
      <c r="C111" s="1480"/>
      <c r="D111" s="1480"/>
      <c r="E111" s="1480"/>
      <c r="F111" s="1480"/>
      <c r="G111" s="1480"/>
      <c r="H111" s="1480"/>
      <c r="I111" s="1480"/>
      <c r="J111" s="1480"/>
      <c r="K111" s="1480"/>
      <c r="L111" s="1480"/>
      <c r="M111" s="1480"/>
      <c r="N111" s="1480"/>
      <c r="O111" s="1480"/>
      <c r="P111" s="1480"/>
      <c r="Q111" s="1480"/>
      <c r="R111" s="1480"/>
      <c r="S111" s="1480"/>
      <c r="T111" s="1480"/>
      <c r="U111" s="1480"/>
      <c r="V111" s="1480"/>
      <c r="W111" s="1476"/>
    </row>
    <row r="112" spans="1:23" s="1470" customFormat="1" ht="12.75" x14ac:dyDescent="0.2">
      <c r="A112" s="1473"/>
      <c r="B112" s="1474"/>
      <c r="C112" s="1480"/>
      <c r="D112" s="1480"/>
      <c r="E112" s="1480"/>
      <c r="F112" s="1480"/>
      <c r="G112" s="1480"/>
      <c r="H112" s="1480"/>
      <c r="I112" s="1480"/>
      <c r="J112" s="1480"/>
      <c r="K112" s="1480"/>
      <c r="L112" s="1480"/>
      <c r="M112" s="1480"/>
      <c r="N112" s="1480"/>
      <c r="O112" s="1480"/>
      <c r="P112" s="1480"/>
      <c r="Q112" s="1480"/>
      <c r="R112" s="1480"/>
      <c r="S112" s="1480"/>
      <c r="T112" s="1480"/>
      <c r="U112" s="1480"/>
      <c r="V112" s="1480"/>
      <c r="W112" s="1476"/>
    </row>
    <row r="113" spans="1:23" s="1470" customFormat="1" ht="12.75" x14ac:dyDescent="0.2">
      <c r="A113" s="1473"/>
      <c r="B113" s="1474"/>
      <c r="C113" s="1480"/>
      <c r="D113" s="1480"/>
      <c r="E113" s="1480"/>
      <c r="F113" s="1480"/>
      <c r="G113" s="1480"/>
      <c r="H113" s="1480"/>
      <c r="I113" s="1480"/>
      <c r="J113" s="1480"/>
      <c r="K113" s="1480"/>
      <c r="L113" s="1480"/>
      <c r="M113" s="1480"/>
      <c r="N113" s="1480"/>
      <c r="O113" s="1480"/>
      <c r="P113" s="1480"/>
      <c r="Q113" s="1480"/>
      <c r="R113" s="1480"/>
      <c r="S113" s="1480"/>
      <c r="T113" s="1480"/>
      <c r="U113" s="1480"/>
      <c r="V113" s="1480"/>
      <c r="W113" s="1476"/>
    </row>
    <row r="114" spans="1:23" s="1470" customFormat="1" ht="12.75" x14ac:dyDescent="0.2">
      <c r="A114" s="1473"/>
      <c r="B114" s="1474"/>
      <c r="C114" s="1480"/>
      <c r="D114" s="1480"/>
      <c r="E114" s="1480"/>
      <c r="F114" s="1480"/>
      <c r="G114" s="1480"/>
      <c r="H114" s="1480"/>
      <c r="I114" s="1480"/>
      <c r="J114" s="1480"/>
      <c r="K114" s="1480"/>
      <c r="L114" s="1480"/>
      <c r="M114" s="1480"/>
      <c r="N114" s="1480"/>
      <c r="O114" s="1480"/>
      <c r="P114" s="1480"/>
      <c r="Q114" s="1480"/>
      <c r="R114" s="1480"/>
      <c r="S114" s="1480"/>
      <c r="T114" s="1480"/>
      <c r="U114" s="1480"/>
      <c r="V114" s="1480"/>
      <c r="W114" s="1476"/>
    </row>
    <row r="115" spans="1:23" s="1470" customFormat="1" ht="12.75" x14ac:dyDescent="0.2">
      <c r="A115" s="1473"/>
      <c r="B115" s="1474"/>
      <c r="C115" s="1480"/>
      <c r="D115" s="1480"/>
      <c r="E115" s="1480"/>
      <c r="F115" s="1480"/>
      <c r="G115" s="1480"/>
      <c r="H115" s="1480"/>
      <c r="I115" s="1480"/>
      <c r="J115" s="1480"/>
      <c r="K115" s="1480"/>
      <c r="L115" s="1480"/>
      <c r="M115" s="1480"/>
      <c r="N115" s="1480"/>
      <c r="O115" s="1480"/>
      <c r="P115" s="1480"/>
      <c r="Q115" s="1480"/>
      <c r="R115" s="1480"/>
      <c r="S115" s="1480"/>
      <c r="T115" s="1480"/>
      <c r="U115" s="1480"/>
      <c r="V115" s="1480"/>
      <c r="W115" s="1476"/>
    </row>
    <row r="116" spans="1:23" s="1470" customFormat="1" ht="12.75" x14ac:dyDescent="0.2">
      <c r="A116" s="1473"/>
      <c r="B116" s="1474"/>
      <c r="C116" s="1480"/>
      <c r="D116" s="1480"/>
      <c r="E116" s="1480"/>
      <c r="F116" s="1480"/>
      <c r="G116" s="1480"/>
      <c r="H116" s="1480"/>
      <c r="I116" s="1480"/>
      <c r="J116" s="1480"/>
      <c r="K116" s="1480"/>
      <c r="L116" s="1480"/>
      <c r="M116" s="1480"/>
      <c r="N116" s="1480"/>
      <c r="O116" s="1480"/>
      <c r="P116" s="1480"/>
      <c r="Q116" s="1480"/>
      <c r="R116" s="1480"/>
      <c r="S116" s="1480"/>
      <c r="T116" s="1480"/>
      <c r="U116" s="1480"/>
      <c r="V116" s="1480"/>
      <c r="W116" s="1476"/>
    </row>
    <row r="117" spans="1:23" s="1470" customFormat="1" ht="12.75" x14ac:dyDescent="0.2">
      <c r="A117" s="1473"/>
      <c r="B117" s="1474"/>
      <c r="C117" s="1480"/>
      <c r="D117" s="1480"/>
      <c r="E117" s="1480"/>
      <c r="F117" s="1480"/>
      <c r="G117" s="1480"/>
      <c r="H117" s="1480"/>
      <c r="I117" s="1480"/>
      <c r="J117" s="1480"/>
      <c r="K117" s="1480"/>
      <c r="L117" s="1480"/>
      <c r="M117" s="1480"/>
      <c r="N117" s="1480"/>
      <c r="O117" s="1480"/>
      <c r="P117" s="1480"/>
      <c r="Q117" s="1480"/>
      <c r="R117" s="1480"/>
      <c r="S117" s="1480"/>
      <c r="T117" s="1480"/>
      <c r="U117" s="1480"/>
      <c r="V117" s="1480"/>
      <c r="W117" s="1476"/>
    </row>
    <row r="118" spans="1:23" s="1470" customFormat="1" ht="12.75" x14ac:dyDescent="0.2">
      <c r="A118" s="1473"/>
      <c r="B118" s="1474"/>
      <c r="C118" s="1480"/>
      <c r="D118" s="1480"/>
      <c r="E118" s="1480"/>
      <c r="F118" s="1480"/>
      <c r="G118" s="1480"/>
      <c r="H118" s="1480"/>
      <c r="I118" s="1480"/>
      <c r="J118" s="1480"/>
      <c r="K118" s="1480"/>
      <c r="L118" s="1480"/>
      <c r="M118" s="1480"/>
      <c r="N118" s="1480"/>
      <c r="O118" s="1480"/>
      <c r="P118" s="1480"/>
      <c r="Q118" s="1480"/>
      <c r="R118" s="1480"/>
      <c r="S118" s="1480"/>
      <c r="T118" s="1480"/>
      <c r="U118" s="1480"/>
      <c r="V118" s="1480"/>
      <c r="W118" s="1476"/>
    </row>
    <row r="119" spans="1:23" s="1470" customFormat="1" ht="12.75" x14ac:dyDescent="0.2">
      <c r="A119" s="1473"/>
      <c r="B119" s="1474"/>
      <c r="C119" s="1480"/>
      <c r="D119" s="1480"/>
      <c r="E119" s="1480"/>
      <c r="F119" s="1480"/>
      <c r="G119" s="1480"/>
      <c r="H119" s="1480"/>
      <c r="I119" s="1480"/>
      <c r="J119" s="1480"/>
      <c r="K119" s="1480"/>
      <c r="L119" s="1480"/>
      <c r="M119" s="1480"/>
      <c r="N119" s="1480"/>
      <c r="O119" s="1480"/>
      <c r="P119" s="1480"/>
      <c r="Q119" s="1480"/>
      <c r="R119" s="1480"/>
      <c r="S119" s="1480"/>
      <c r="T119" s="1480"/>
      <c r="U119" s="1480"/>
      <c r="V119" s="1480"/>
      <c r="W119" s="1476"/>
    </row>
    <row r="120" spans="1:23" s="1470" customFormat="1" ht="12.75" x14ac:dyDescent="0.2">
      <c r="A120" s="1473"/>
      <c r="B120" s="1474"/>
      <c r="C120" s="1480"/>
      <c r="D120" s="1480"/>
      <c r="E120" s="1480"/>
      <c r="F120" s="1480"/>
      <c r="G120" s="1480"/>
      <c r="H120" s="1480"/>
      <c r="I120" s="1480"/>
      <c r="J120" s="1480"/>
      <c r="K120" s="1480"/>
      <c r="L120" s="1480"/>
      <c r="M120" s="1480"/>
      <c r="N120" s="1480"/>
      <c r="O120" s="1480"/>
      <c r="P120" s="1480"/>
      <c r="Q120" s="1480"/>
      <c r="R120" s="1480"/>
      <c r="S120" s="1480"/>
      <c r="T120" s="1480"/>
      <c r="U120" s="1480"/>
      <c r="V120" s="1480"/>
      <c r="W120" s="1476"/>
    </row>
    <row r="121" spans="1:23" s="1470" customFormat="1" ht="12.75" x14ac:dyDescent="0.2">
      <c r="A121" s="1473"/>
      <c r="B121" s="1474"/>
      <c r="C121" s="1480"/>
      <c r="D121" s="1480"/>
      <c r="E121" s="1480"/>
      <c r="F121" s="1480"/>
      <c r="G121" s="1480"/>
      <c r="H121" s="1480"/>
      <c r="I121" s="1480"/>
      <c r="J121" s="1480"/>
      <c r="K121" s="1480"/>
      <c r="L121" s="1480"/>
      <c r="M121" s="1480"/>
      <c r="N121" s="1480"/>
      <c r="O121" s="1480"/>
      <c r="P121" s="1480"/>
      <c r="Q121" s="1480"/>
      <c r="R121" s="1480"/>
      <c r="S121" s="1480"/>
      <c r="T121" s="1480"/>
      <c r="U121" s="1480"/>
      <c r="V121" s="1480"/>
      <c r="W121" s="1476"/>
    </row>
    <row r="122" spans="1:23" s="1470" customFormat="1" ht="12.75" x14ac:dyDescent="0.2">
      <c r="A122" s="1473"/>
      <c r="B122" s="1474"/>
      <c r="C122" s="1480"/>
      <c r="D122" s="1480"/>
      <c r="E122" s="1480"/>
      <c r="F122" s="1480"/>
      <c r="G122" s="1480"/>
      <c r="H122" s="1480"/>
      <c r="I122" s="1480"/>
      <c r="J122" s="1480"/>
      <c r="K122" s="1480"/>
      <c r="L122" s="1480"/>
      <c r="M122" s="1480"/>
      <c r="N122" s="1480"/>
      <c r="O122" s="1480"/>
      <c r="P122" s="1480"/>
      <c r="Q122" s="1480"/>
      <c r="R122" s="1480"/>
      <c r="S122" s="1480"/>
      <c r="T122" s="1480"/>
      <c r="U122" s="1480"/>
      <c r="V122" s="1480"/>
      <c r="W122" s="1476"/>
    </row>
    <row r="123" spans="1:23" s="1470" customFormat="1" ht="12.75" x14ac:dyDescent="0.2">
      <c r="A123" s="1473"/>
      <c r="B123" s="1474"/>
      <c r="C123" s="1480"/>
      <c r="D123" s="1480"/>
      <c r="E123" s="1480"/>
      <c r="F123" s="1480"/>
      <c r="G123" s="1480"/>
      <c r="H123" s="1480"/>
      <c r="I123" s="1480"/>
      <c r="J123" s="1480"/>
      <c r="K123" s="1480"/>
      <c r="L123" s="1480"/>
      <c r="M123" s="1480"/>
      <c r="N123" s="1480"/>
      <c r="O123" s="1480"/>
      <c r="P123" s="1480"/>
      <c r="Q123" s="1480"/>
      <c r="R123" s="1480"/>
      <c r="S123" s="1480"/>
      <c r="T123" s="1480"/>
      <c r="U123" s="1480"/>
      <c r="V123" s="1480"/>
      <c r="W123" s="1476"/>
    </row>
    <row r="124" spans="1:23" s="1470" customFormat="1" ht="12.75" x14ac:dyDescent="0.2">
      <c r="A124" s="1473"/>
      <c r="B124" s="1474"/>
      <c r="C124" s="1480"/>
      <c r="D124" s="1480"/>
      <c r="E124" s="1480"/>
      <c r="F124" s="1480"/>
      <c r="G124" s="1480"/>
      <c r="H124" s="1480"/>
      <c r="I124" s="1480"/>
      <c r="J124" s="1480"/>
      <c r="K124" s="1480"/>
      <c r="L124" s="1480"/>
      <c r="M124" s="1480"/>
      <c r="N124" s="1480"/>
      <c r="O124" s="1480"/>
      <c r="P124" s="1480"/>
      <c r="Q124" s="1480"/>
      <c r="R124" s="1480"/>
      <c r="S124" s="1480"/>
      <c r="T124" s="1480"/>
      <c r="U124" s="1480"/>
      <c r="V124" s="1480"/>
      <c r="W124" s="1476"/>
    </row>
    <row r="125" spans="1:23" s="1470" customFormat="1" ht="12.75" x14ac:dyDescent="0.2">
      <c r="A125" s="1473"/>
      <c r="B125" s="1474"/>
      <c r="C125" s="1480"/>
      <c r="D125" s="1480"/>
      <c r="E125" s="1480"/>
      <c r="F125" s="1480"/>
      <c r="G125" s="1480"/>
      <c r="H125" s="1480"/>
      <c r="I125" s="1480"/>
      <c r="J125" s="1480"/>
      <c r="K125" s="1480"/>
      <c r="L125" s="1480"/>
      <c r="M125" s="1480"/>
      <c r="N125" s="1480"/>
      <c r="O125" s="1480"/>
      <c r="P125" s="1480"/>
      <c r="Q125" s="1480"/>
      <c r="R125" s="1480"/>
      <c r="S125" s="1480"/>
      <c r="T125" s="1480"/>
      <c r="U125" s="1480"/>
      <c r="V125" s="1480"/>
      <c r="W125" s="1476"/>
    </row>
    <row r="126" spans="1:23" s="1470" customFormat="1" ht="12.75" x14ac:dyDescent="0.2">
      <c r="A126" s="1473"/>
      <c r="B126" s="1474"/>
      <c r="C126" s="1480"/>
      <c r="D126" s="1480"/>
      <c r="E126" s="1480"/>
      <c r="F126" s="1480"/>
      <c r="G126" s="1480"/>
      <c r="H126" s="1480"/>
      <c r="I126" s="1480"/>
      <c r="J126" s="1480"/>
      <c r="K126" s="1480"/>
      <c r="L126" s="1480"/>
      <c r="M126" s="1480"/>
      <c r="N126" s="1480"/>
      <c r="O126" s="1480"/>
      <c r="P126" s="1480"/>
      <c r="Q126" s="1480"/>
      <c r="R126" s="1480"/>
      <c r="S126" s="1480"/>
      <c r="T126" s="1480"/>
      <c r="U126" s="1480"/>
      <c r="V126" s="1480"/>
      <c r="W126" s="1476"/>
    </row>
    <row r="127" spans="1:23" s="1470" customFormat="1" ht="12.75" x14ac:dyDescent="0.2">
      <c r="A127" s="1473"/>
      <c r="B127" s="1474"/>
      <c r="C127" s="1480"/>
      <c r="D127" s="1480"/>
      <c r="E127" s="1480"/>
      <c r="F127" s="1480"/>
      <c r="G127" s="1480"/>
      <c r="H127" s="1480"/>
      <c r="I127" s="1480"/>
      <c r="J127" s="1480"/>
      <c r="K127" s="1480"/>
      <c r="L127" s="1480"/>
      <c r="M127" s="1480"/>
      <c r="N127" s="1480"/>
      <c r="O127" s="1480"/>
      <c r="P127" s="1480"/>
      <c r="Q127" s="1480"/>
      <c r="R127" s="1480"/>
      <c r="S127" s="1480"/>
      <c r="T127" s="1480"/>
      <c r="U127" s="1480"/>
      <c r="V127" s="1480"/>
      <c r="W127" s="1476"/>
    </row>
    <row r="128" spans="1:23" s="1470" customFormat="1" ht="12.75" x14ac:dyDescent="0.2">
      <c r="A128" s="1473"/>
      <c r="B128" s="1474"/>
      <c r="C128" s="1480"/>
      <c r="D128" s="1480"/>
      <c r="E128" s="1480"/>
      <c r="F128" s="1480"/>
      <c r="G128" s="1480"/>
      <c r="H128" s="1480"/>
      <c r="I128" s="1480"/>
      <c r="J128" s="1480"/>
      <c r="K128" s="1480"/>
      <c r="L128" s="1480"/>
      <c r="M128" s="1480"/>
      <c r="N128" s="1480"/>
      <c r="O128" s="1480"/>
      <c r="P128" s="1480"/>
      <c r="Q128" s="1480"/>
      <c r="R128" s="1480"/>
      <c r="S128" s="1480"/>
      <c r="T128" s="1480"/>
      <c r="U128" s="1480"/>
      <c r="V128" s="1480"/>
      <c r="W128" s="1476"/>
    </row>
    <row r="129" spans="1:23" s="1470" customFormat="1" ht="12.75" x14ac:dyDescent="0.2">
      <c r="A129" s="1473"/>
      <c r="B129" s="1474"/>
      <c r="C129" s="1480"/>
      <c r="D129" s="1480"/>
      <c r="E129" s="1480"/>
      <c r="F129" s="1480"/>
      <c r="G129" s="1480"/>
      <c r="H129" s="1480"/>
      <c r="I129" s="1480"/>
      <c r="J129" s="1480"/>
      <c r="K129" s="1480"/>
      <c r="L129" s="1480"/>
      <c r="M129" s="1480"/>
      <c r="N129" s="1480"/>
      <c r="O129" s="1480"/>
      <c r="P129" s="1480"/>
      <c r="Q129" s="1480"/>
      <c r="R129" s="1480"/>
      <c r="S129" s="1480"/>
      <c r="T129" s="1480"/>
      <c r="U129" s="1480"/>
      <c r="V129" s="1480"/>
      <c r="W129" s="1476"/>
    </row>
    <row r="130" spans="1:23" s="1470" customFormat="1" ht="12.75" x14ac:dyDescent="0.2">
      <c r="A130" s="1473"/>
      <c r="B130" s="1474"/>
      <c r="C130" s="1480"/>
      <c r="D130" s="1480"/>
      <c r="E130" s="1480"/>
      <c r="F130" s="1480"/>
      <c r="G130" s="1480"/>
      <c r="H130" s="1480"/>
      <c r="I130" s="1480"/>
      <c r="J130" s="1480"/>
      <c r="K130" s="1480"/>
      <c r="L130" s="1480"/>
      <c r="M130" s="1480"/>
      <c r="N130" s="1480"/>
      <c r="O130" s="1480"/>
      <c r="P130" s="1480"/>
      <c r="Q130" s="1480"/>
      <c r="R130" s="1480"/>
      <c r="S130" s="1480"/>
      <c r="T130" s="1480"/>
      <c r="U130" s="1480"/>
      <c r="V130" s="1480"/>
      <c r="W130" s="1476"/>
    </row>
    <row r="131" spans="1:23" s="1470" customFormat="1" ht="12.75" x14ac:dyDescent="0.2">
      <c r="A131" s="1473"/>
      <c r="B131" s="1474"/>
      <c r="C131" s="1480"/>
      <c r="D131" s="1480"/>
      <c r="E131" s="1480"/>
      <c r="F131" s="1480"/>
      <c r="G131" s="1480"/>
      <c r="H131" s="1480"/>
      <c r="I131" s="1480"/>
      <c r="J131" s="1480"/>
      <c r="K131" s="1480"/>
      <c r="L131" s="1480"/>
      <c r="M131" s="1480"/>
      <c r="N131" s="1480"/>
      <c r="O131" s="1480"/>
      <c r="P131" s="1480"/>
      <c r="Q131" s="1480"/>
      <c r="R131" s="1480"/>
      <c r="S131" s="1480"/>
      <c r="T131" s="1480"/>
      <c r="U131" s="1480"/>
      <c r="V131" s="1480"/>
      <c r="W131" s="1476"/>
    </row>
    <row r="132" spans="1:23" s="1470" customFormat="1" ht="12.75" x14ac:dyDescent="0.2">
      <c r="A132" s="1473"/>
      <c r="B132" s="1474"/>
      <c r="C132" s="1480"/>
      <c r="D132" s="1480"/>
      <c r="E132" s="1480"/>
      <c r="F132" s="1480"/>
      <c r="G132" s="1480"/>
      <c r="H132" s="1480"/>
      <c r="I132" s="1480"/>
      <c r="J132" s="1480"/>
      <c r="K132" s="1480"/>
      <c r="L132" s="1480"/>
      <c r="M132" s="1480"/>
      <c r="N132" s="1480"/>
      <c r="O132" s="1480"/>
      <c r="P132" s="1480"/>
      <c r="Q132" s="1480"/>
      <c r="R132" s="1480"/>
      <c r="S132" s="1480"/>
      <c r="T132" s="1480"/>
      <c r="U132" s="1480"/>
      <c r="V132" s="1480"/>
      <c r="W132" s="1476"/>
    </row>
    <row r="133" spans="1:23" s="1470" customFormat="1" ht="12.75" x14ac:dyDescent="0.2">
      <c r="A133" s="1473"/>
      <c r="B133" s="1474"/>
      <c r="C133" s="1480"/>
      <c r="D133" s="1480"/>
      <c r="E133" s="1480"/>
      <c r="F133" s="1480"/>
      <c r="G133" s="1480"/>
      <c r="H133" s="1480"/>
      <c r="I133" s="1480"/>
      <c r="J133" s="1480"/>
      <c r="K133" s="1480"/>
      <c r="L133" s="1480"/>
      <c r="M133" s="1480"/>
      <c r="N133" s="1480"/>
      <c r="O133" s="1480"/>
      <c r="P133" s="1480"/>
      <c r="Q133" s="1480"/>
      <c r="R133" s="1480"/>
      <c r="S133" s="1480"/>
      <c r="T133" s="1480"/>
      <c r="U133" s="1480"/>
      <c r="V133" s="1480"/>
      <c r="W133" s="1476"/>
    </row>
    <row r="134" spans="1:23" s="1470" customFormat="1" ht="12.75" x14ac:dyDescent="0.2">
      <c r="A134" s="1473"/>
      <c r="B134" s="1474"/>
      <c r="C134" s="1480"/>
      <c r="D134" s="1480"/>
      <c r="E134" s="1480"/>
      <c r="F134" s="1480"/>
      <c r="G134" s="1480"/>
      <c r="H134" s="1480"/>
      <c r="I134" s="1480"/>
      <c r="J134" s="1480"/>
      <c r="K134" s="1480"/>
      <c r="L134" s="1480"/>
      <c r="M134" s="1480"/>
      <c r="N134" s="1480"/>
      <c r="O134" s="1480"/>
      <c r="P134" s="1480"/>
      <c r="Q134" s="1480"/>
      <c r="R134" s="1480"/>
      <c r="S134" s="1480"/>
      <c r="T134" s="1480"/>
      <c r="U134" s="1480"/>
      <c r="V134" s="1480"/>
      <c r="W134" s="1476"/>
    </row>
    <row r="135" spans="1:23" s="1470" customFormat="1" ht="12.75" x14ac:dyDescent="0.2">
      <c r="A135" s="1473"/>
      <c r="B135" s="1474"/>
      <c r="C135" s="1480"/>
      <c r="D135" s="1480"/>
      <c r="E135" s="1480"/>
      <c r="F135" s="1480"/>
      <c r="G135" s="1480"/>
      <c r="H135" s="1480"/>
      <c r="I135" s="1480"/>
      <c r="J135" s="1480"/>
      <c r="K135" s="1480"/>
      <c r="L135" s="1480"/>
      <c r="M135" s="1480"/>
      <c r="N135" s="1480"/>
      <c r="O135" s="1480"/>
      <c r="P135" s="1480"/>
      <c r="Q135" s="1480"/>
      <c r="R135" s="1480"/>
      <c r="S135" s="1480"/>
      <c r="T135" s="1480"/>
      <c r="U135" s="1480"/>
      <c r="V135" s="1480"/>
      <c r="W135" s="1476"/>
    </row>
    <row r="136" spans="1:23" s="1470" customFormat="1" ht="12.75" x14ac:dyDescent="0.2">
      <c r="A136" s="1473"/>
      <c r="B136" s="1474"/>
      <c r="C136" s="1480"/>
      <c r="D136" s="1480"/>
      <c r="E136" s="1480"/>
      <c r="F136" s="1480"/>
      <c r="G136" s="1480"/>
      <c r="H136" s="1480"/>
      <c r="I136" s="1480"/>
      <c r="J136" s="1480"/>
      <c r="K136" s="1480"/>
      <c r="L136" s="1480"/>
      <c r="M136" s="1480"/>
      <c r="N136" s="1480"/>
      <c r="O136" s="1480"/>
      <c r="P136" s="1480"/>
      <c r="Q136" s="1480"/>
      <c r="R136" s="1480"/>
      <c r="S136" s="1480"/>
      <c r="T136" s="1480"/>
      <c r="U136" s="1480"/>
      <c r="V136" s="1480"/>
      <c r="W136" s="1476"/>
    </row>
    <row r="137" spans="1:23" s="1470" customFormat="1" ht="12.75" x14ac:dyDescent="0.2">
      <c r="A137" s="1473"/>
      <c r="B137" s="1474"/>
      <c r="C137" s="1480"/>
      <c r="D137" s="1480"/>
      <c r="E137" s="1480"/>
      <c r="F137" s="1480"/>
      <c r="G137" s="1480"/>
      <c r="H137" s="1480"/>
      <c r="I137" s="1480"/>
      <c r="J137" s="1480"/>
      <c r="K137" s="1480"/>
      <c r="L137" s="1480"/>
      <c r="M137" s="1480"/>
      <c r="N137" s="1480"/>
      <c r="O137" s="1480"/>
      <c r="P137" s="1480"/>
      <c r="Q137" s="1480"/>
      <c r="R137" s="1480"/>
      <c r="S137" s="1480"/>
      <c r="T137" s="1480"/>
      <c r="U137" s="1480"/>
      <c r="V137" s="1480"/>
      <c r="W137" s="1476"/>
    </row>
    <row r="138" spans="1:23" s="1470" customFormat="1" ht="12.75" x14ac:dyDescent="0.2">
      <c r="A138" s="1473"/>
      <c r="B138" s="1474"/>
      <c r="C138" s="1480"/>
      <c r="D138" s="1480"/>
      <c r="E138" s="1480"/>
      <c r="F138" s="1480"/>
      <c r="G138" s="1480"/>
      <c r="H138" s="1480"/>
      <c r="I138" s="1480"/>
      <c r="J138" s="1480"/>
      <c r="K138" s="1480"/>
      <c r="L138" s="1480"/>
      <c r="M138" s="1480"/>
      <c r="N138" s="1480"/>
      <c r="O138" s="1480"/>
      <c r="P138" s="1480"/>
      <c r="Q138" s="1480"/>
      <c r="R138" s="1480"/>
      <c r="S138" s="1480"/>
      <c r="T138" s="1480"/>
      <c r="U138" s="1480"/>
      <c r="V138" s="1480"/>
      <c r="W138" s="1476"/>
    </row>
    <row r="139" spans="1:23" s="1470" customFormat="1" ht="12.75" x14ac:dyDescent="0.2">
      <c r="A139" s="1473"/>
      <c r="B139" s="1474"/>
      <c r="C139" s="1480"/>
      <c r="D139" s="1480"/>
      <c r="E139" s="1480"/>
      <c r="F139" s="1480"/>
      <c r="G139" s="1480"/>
      <c r="H139" s="1480"/>
      <c r="I139" s="1480"/>
      <c r="J139" s="1480"/>
      <c r="K139" s="1480"/>
      <c r="L139" s="1480"/>
      <c r="M139" s="1480"/>
      <c r="N139" s="1480"/>
      <c r="O139" s="1480"/>
      <c r="P139" s="1480"/>
      <c r="Q139" s="1480"/>
      <c r="R139" s="1480"/>
      <c r="S139" s="1480"/>
      <c r="T139" s="1480"/>
      <c r="U139" s="1480"/>
      <c r="V139" s="1480"/>
      <c r="W139" s="1476"/>
    </row>
    <row r="140" spans="1:23" s="1470" customFormat="1" ht="12.75" x14ac:dyDescent="0.2">
      <c r="A140" s="1473"/>
      <c r="B140" s="1474"/>
      <c r="C140" s="1480"/>
      <c r="D140" s="1480"/>
      <c r="E140" s="1480"/>
      <c r="F140" s="1480"/>
      <c r="G140" s="1480"/>
      <c r="H140" s="1480"/>
      <c r="I140" s="1480"/>
      <c r="J140" s="1480"/>
      <c r="K140" s="1480"/>
      <c r="L140" s="1480"/>
      <c r="M140" s="1480"/>
      <c r="N140" s="1480"/>
      <c r="O140" s="1480"/>
      <c r="P140" s="1480"/>
      <c r="Q140" s="1480"/>
      <c r="R140" s="1480"/>
      <c r="S140" s="1480"/>
      <c r="T140" s="1480"/>
      <c r="U140" s="1480"/>
      <c r="V140" s="1480"/>
      <c r="W140" s="1476"/>
    </row>
    <row r="141" spans="1:23" s="1470" customFormat="1" ht="12.75" x14ac:dyDescent="0.2">
      <c r="A141" s="1473"/>
      <c r="B141" s="1474"/>
      <c r="C141" s="1480"/>
      <c r="D141" s="1480"/>
      <c r="E141" s="1480"/>
      <c r="F141" s="1480"/>
      <c r="G141" s="1480"/>
      <c r="H141" s="1480"/>
      <c r="I141" s="1480"/>
      <c r="J141" s="1480"/>
      <c r="K141" s="1480"/>
      <c r="L141" s="1480"/>
      <c r="M141" s="1480"/>
      <c r="N141" s="1480"/>
      <c r="O141" s="1480"/>
      <c r="P141" s="1480"/>
      <c r="Q141" s="1480"/>
      <c r="R141" s="1480"/>
      <c r="S141" s="1480"/>
      <c r="T141" s="1480"/>
      <c r="U141" s="1480"/>
      <c r="V141" s="1480"/>
      <c r="W141" s="1476"/>
    </row>
    <row r="142" spans="1:23" s="1470" customFormat="1" ht="12.75" x14ac:dyDescent="0.2">
      <c r="A142" s="1473"/>
      <c r="B142" s="1474"/>
      <c r="C142" s="1480"/>
      <c r="D142" s="1480"/>
      <c r="E142" s="1480"/>
      <c r="F142" s="1480"/>
      <c r="G142" s="1480"/>
      <c r="H142" s="1480"/>
      <c r="I142" s="1480"/>
      <c r="J142" s="1480"/>
      <c r="K142" s="1480"/>
      <c r="L142" s="1480"/>
      <c r="M142" s="1480"/>
      <c r="N142" s="1480"/>
      <c r="O142" s="1480"/>
      <c r="P142" s="1480"/>
      <c r="Q142" s="1480"/>
      <c r="R142" s="1480"/>
      <c r="S142" s="1480"/>
      <c r="T142" s="1480"/>
      <c r="U142" s="1480"/>
      <c r="V142" s="1480"/>
      <c r="W142" s="1476"/>
    </row>
    <row r="143" spans="1:23" s="1470" customFormat="1" ht="12.75" x14ac:dyDescent="0.2">
      <c r="A143" s="1473"/>
      <c r="B143" s="1474"/>
      <c r="C143" s="1480"/>
      <c r="D143" s="1480"/>
      <c r="E143" s="1480"/>
      <c r="F143" s="1480"/>
      <c r="G143" s="1480"/>
      <c r="H143" s="1480"/>
      <c r="I143" s="1480"/>
      <c r="J143" s="1480"/>
      <c r="K143" s="1480"/>
      <c r="L143" s="1480"/>
      <c r="M143" s="1480"/>
      <c r="N143" s="1480"/>
      <c r="O143" s="1480"/>
      <c r="P143" s="1480"/>
      <c r="Q143" s="1480"/>
      <c r="R143" s="1480"/>
      <c r="S143" s="1480"/>
      <c r="T143" s="1480"/>
      <c r="U143" s="1480"/>
      <c r="V143" s="1480"/>
      <c r="W143" s="1476"/>
    </row>
    <row r="144" spans="1:23" s="1470" customFormat="1" ht="12.75" x14ac:dyDescent="0.2">
      <c r="A144" s="1473"/>
      <c r="B144" s="1474"/>
      <c r="C144" s="1480"/>
      <c r="D144" s="1480"/>
      <c r="E144" s="1480"/>
      <c r="F144" s="1480"/>
      <c r="G144" s="1480"/>
      <c r="H144" s="1480"/>
      <c r="I144" s="1480"/>
      <c r="J144" s="1480"/>
      <c r="K144" s="1480"/>
      <c r="L144" s="1480"/>
      <c r="M144" s="1480"/>
      <c r="N144" s="1480"/>
      <c r="O144" s="1480"/>
      <c r="P144" s="1480"/>
      <c r="Q144" s="1480"/>
      <c r="R144" s="1480"/>
      <c r="S144" s="1480"/>
      <c r="T144" s="1480"/>
      <c r="U144" s="1480"/>
      <c r="V144" s="1480"/>
      <c r="W144" s="1476"/>
    </row>
    <row r="145" spans="1:23" s="1470" customFormat="1" ht="12.75" x14ac:dyDescent="0.2">
      <c r="A145" s="1473"/>
      <c r="B145" s="1474"/>
      <c r="C145" s="1480"/>
      <c r="D145" s="1480"/>
      <c r="E145" s="1480"/>
      <c r="F145" s="1480"/>
      <c r="G145" s="1480"/>
      <c r="H145" s="1480"/>
      <c r="I145" s="1480"/>
      <c r="J145" s="1480"/>
      <c r="K145" s="1480"/>
      <c r="L145" s="1480"/>
      <c r="M145" s="1480"/>
      <c r="N145" s="1480"/>
      <c r="O145" s="1480"/>
      <c r="P145" s="1480"/>
      <c r="Q145" s="1480"/>
      <c r="R145" s="1480"/>
      <c r="S145" s="1480"/>
      <c r="T145" s="1480"/>
      <c r="U145" s="1480"/>
      <c r="V145" s="1480"/>
      <c r="W145" s="1476"/>
    </row>
    <row r="146" spans="1:23" s="1470" customFormat="1" ht="12.75" x14ac:dyDescent="0.2">
      <c r="A146" s="1473"/>
      <c r="B146" s="1474"/>
      <c r="C146" s="1480"/>
      <c r="D146" s="1480"/>
      <c r="E146" s="1480"/>
      <c r="F146" s="1480"/>
      <c r="G146" s="1480"/>
      <c r="H146" s="1480"/>
      <c r="I146" s="1480"/>
      <c r="J146" s="1480"/>
      <c r="K146" s="1480"/>
      <c r="L146" s="1480"/>
      <c r="M146" s="1480"/>
      <c r="N146" s="1480"/>
      <c r="O146" s="1480"/>
      <c r="P146" s="1480"/>
      <c r="Q146" s="1480"/>
      <c r="R146" s="1480"/>
      <c r="S146" s="1480"/>
      <c r="T146" s="1480"/>
      <c r="U146" s="1480"/>
      <c r="V146" s="1480"/>
      <c r="W146" s="1476"/>
    </row>
    <row r="147" spans="1:23" s="1470" customFormat="1" ht="12.75" x14ac:dyDescent="0.2">
      <c r="A147" s="1473"/>
      <c r="B147" s="1474"/>
      <c r="C147" s="1480"/>
      <c r="D147" s="1480"/>
      <c r="E147" s="1480"/>
      <c r="F147" s="1480"/>
      <c r="G147" s="1480"/>
      <c r="H147" s="1480"/>
      <c r="I147" s="1480"/>
      <c r="J147" s="1480"/>
      <c r="K147" s="1480"/>
      <c r="L147" s="1480"/>
      <c r="M147" s="1480"/>
      <c r="N147" s="1480"/>
      <c r="O147" s="1480"/>
      <c r="P147" s="1480"/>
      <c r="Q147" s="1480"/>
      <c r="R147" s="1480"/>
      <c r="S147" s="1480"/>
      <c r="T147" s="1480"/>
      <c r="U147" s="1480"/>
      <c r="V147" s="1480"/>
      <c r="W147" s="1476"/>
    </row>
    <row r="148" spans="1:23" s="1470" customFormat="1" ht="12.75" x14ac:dyDescent="0.2">
      <c r="A148" s="1473"/>
      <c r="B148" s="1474"/>
      <c r="C148" s="1480"/>
      <c r="D148" s="1480"/>
      <c r="E148" s="1480"/>
      <c r="F148" s="1480"/>
      <c r="G148" s="1480"/>
      <c r="H148" s="1480"/>
      <c r="I148" s="1480"/>
      <c r="J148" s="1480"/>
      <c r="K148" s="1480"/>
      <c r="L148" s="1480"/>
      <c r="M148" s="1480"/>
      <c r="N148" s="1480"/>
      <c r="O148" s="1480"/>
      <c r="P148" s="1480"/>
      <c r="Q148" s="1480"/>
      <c r="R148" s="1480"/>
      <c r="S148" s="1480"/>
      <c r="T148" s="1480"/>
      <c r="U148" s="1480"/>
      <c r="V148" s="1480"/>
      <c r="W148" s="1476"/>
    </row>
    <row r="149" spans="1:23" s="1470" customFormat="1" ht="12.75" x14ac:dyDescent="0.2">
      <c r="A149" s="1473"/>
      <c r="B149" s="1474"/>
      <c r="C149" s="1480"/>
      <c r="D149" s="1480"/>
      <c r="E149" s="1480"/>
      <c r="F149" s="1480"/>
      <c r="G149" s="1480"/>
      <c r="H149" s="1480"/>
      <c r="I149" s="1480"/>
      <c r="J149" s="1480"/>
      <c r="K149" s="1480"/>
      <c r="L149" s="1480"/>
      <c r="M149" s="1480"/>
      <c r="N149" s="1480"/>
      <c r="O149" s="1480"/>
      <c r="P149" s="1480"/>
      <c r="Q149" s="1480"/>
      <c r="R149" s="1480"/>
      <c r="S149" s="1480"/>
      <c r="T149" s="1480"/>
      <c r="U149" s="1480"/>
      <c r="V149" s="1480"/>
      <c r="W149" s="1476"/>
    </row>
    <row r="150" spans="1:23" s="1470" customFormat="1" ht="12.75" x14ac:dyDescent="0.2">
      <c r="A150" s="1473"/>
      <c r="B150" s="1474"/>
      <c r="C150" s="1480"/>
      <c r="D150" s="1480"/>
      <c r="E150" s="1480"/>
      <c r="F150" s="1480"/>
      <c r="G150" s="1480"/>
      <c r="H150" s="1480"/>
      <c r="I150" s="1480"/>
      <c r="J150" s="1480"/>
      <c r="K150" s="1480"/>
      <c r="L150" s="1480"/>
      <c r="M150" s="1480"/>
      <c r="N150" s="1480"/>
      <c r="O150" s="1480"/>
      <c r="P150" s="1480"/>
      <c r="Q150" s="1480"/>
      <c r="R150" s="1480"/>
      <c r="S150" s="1480"/>
      <c r="T150" s="1480"/>
      <c r="U150" s="1480"/>
      <c r="V150" s="1480"/>
      <c r="W150" s="1476"/>
    </row>
    <row r="151" spans="1:23" s="1470" customFormat="1" ht="12.75" x14ac:dyDescent="0.2">
      <c r="A151" s="1473"/>
      <c r="B151" s="1474"/>
      <c r="C151" s="1480"/>
      <c r="D151" s="1480"/>
      <c r="E151" s="1480"/>
      <c r="F151" s="1480"/>
      <c r="G151" s="1480"/>
      <c r="H151" s="1480"/>
      <c r="I151" s="1480"/>
      <c r="J151" s="1480"/>
      <c r="K151" s="1480"/>
      <c r="L151" s="1480"/>
      <c r="M151" s="1480"/>
      <c r="N151" s="1480"/>
      <c r="O151" s="1480"/>
      <c r="P151" s="1480"/>
      <c r="Q151" s="1480"/>
      <c r="R151" s="1480"/>
      <c r="S151" s="1480"/>
      <c r="T151" s="1480"/>
      <c r="U151" s="1480"/>
      <c r="V151" s="1480"/>
      <c r="W151" s="1476"/>
    </row>
    <row r="152" spans="1:23" s="1470" customFormat="1" ht="12.75" x14ac:dyDescent="0.2">
      <c r="A152" s="1473"/>
      <c r="B152" s="1474"/>
      <c r="C152" s="1480"/>
      <c r="D152" s="1480"/>
      <c r="E152" s="1480"/>
      <c r="F152" s="1480"/>
      <c r="G152" s="1480"/>
      <c r="H152" s="1480"/>
      <c r="I152" s="1480"/>
      <c r="J152" s="1480"/>
      <c r="K152" s="1480"/>
      <c r="L152" s="1480"/>
      <c r="M152" s="1480"/>
      <c r="N152" s="1480"/>
      <c r="O152" s="1480"/>
      <c r="P152" s="1480"/>
      <c r="Q152" s="1480"/>
      <c r="R152" s="1480"/>
      <c r="S152" s="1480"/>
      <c r="T152" s="1480"/>
      <c r="U152" s="1480"/>
      <c r="V152" s="1480"/>
      <c r="W152" s="1476"/>
    </row>
    <row r="153" spans="1:23" s="1470" customFormat="1" ht="12.75" x14ac:dyDescent="0.2">
      <c r="A153" s="1473"/>
      <c r="B153" s="1474"/>
      <c r="C153" s="1480"/>
      <c r="D153" s="1480"/>
      <c r="E153" s="1480"/>
      <c r="F153" s="1480"/>
      <c r="G153" s="1480"/>
      <c r="H153" s="1480"/>
      <c r="I153" s="1480"/>
      <c r="J153" s="1480"/>
      <c r="K153" s="1480"/>
      <c r="L153" s="1480"/>
      <c r="M153" s="1480"/>
      <c r="N153" s="1480"/>
      <c r="O153" s="1480"/>
      <c r="P153" s="1480"/>
      <c r="Q153" s="1480"/>
      <c r="R153" s="1480"/>
      <c r="S153" s="1480"/>
      <c r="T153" s="1480"/>
      <c r="U153" s="1480"/>
      <c r="V153" s="1480"/>
      <c r="W153" s="1476"/>
    </row>
    <row r="154" spans="1:23" s="1470" customFormat="1" ht="12.75" x14ac:dyDescent="0.2">
      <c r="A154" s="1473"/>
      <c r="B154" s="1474"/>
      <c r="C154" s="1480"/>
      <c r="D154" s="1480"/>
      <c r="E154" s="1480"/>
      <c r="F154" s="1480"/>
      <c r="G154" s="1480"/>
      <c r="H154" s="1480"/>
      <c r="I154" s="1480"/>
      <c r="J154" s="1480"/>
      <c r="K154" s="1480"/>
      <c r="L154" s="1480"/>
      <c r="M154" s="1480"/>
      <c r="N154" s="1480"/>
      <c r="O154" s="1480"/>
      <c r="P154" s="1480"/>
      <c r="Q154" s="1480"/>
      <c r="R154" s="1480"/>
      <c r="S154" s="1480"/>
      <c r="T154" s="1480"/>
      <c r="U154" s="1480"/>
      <c r="V154" s="1480"/>
      <c r="W154" s="1476"/>
    </row>
    <row r="155" spans="1:23" s="1470" customFormat="1" ht="12.75" x14ac:dyDescent="0.2">
      <c r="A155" s="1473"/>
      <c r="B155" s="1474"/>
      <c r="C155" s="1480"/>
      <c r="D155" s="1480"/>
      <c r="E155" s="1480"/>
      <c r="F155" s="1480"/>
      <c r="G155" s="1480"/>
      <c r="H155" s="1480"/>
      <c r="I155" s="1480"/>
      <c r="J155" s="1480"/>
      <c r="K155" s="1480"/>
      <c r="L155" s="1480"/>
      <c r="M155" s="1480"/>
      <c r="N155" s="1480"/>
      <c r="O155" s="1480"/>
      <c r="P155" s="1480"/>
      <c r="Q155" s="1480"/>
      <c r="R155" s="1480"/>
      <c r="S155" s="1480"/>
      <c r="T155" s="1480"/>
      <c r="U155" s="1480"/>
      <c r="V155" s="1480"/>
      <c r="W155" s="1476"/>
    </row>
    <row r="156" spans="1:23" s="1470" customFormat="1" ht="12.75" x14ac:dyDescent="0.2">
      <c r="A156" s="1473"/>
      <c r="B156" s="1474"/>
      <c r="C156" s="1480"/>
      <c r="D156" s="1480"/>
      <c r="E156" s="1480"/>
      <c r="F156" s="1480"/>
      <c r="G156" s="1480"/>
      <c r="H156" s="1480"/>
      <c r="I156" s="1480"/>
      <c r="J156" s="1480"/>
      <c r="K156" s="1480"/>
      <c r="L156" s="1480"/>
      <c r="M156" s="1480"/>
      <c r="N156" s="1480"/>
      <c r="O156" s="1480"/>
      <c r="P156" s="1480"/>
      <c r="Q156" s="1480"/>
      <c r="R156" s="1480"/>
      <c r="S156" s="1480"/>
      <c r="T156" s="1480"/>
      <c r="U156" s="1480"/>
      <c r="V156" s="1480"/>
      <c r="W156" s="1476"/>
    </row>
    <row r="157" spans="1:23" s="1470" customFormat="1" ht="12.75" x14ac:dyDescent="0.2">
      <c r="A157" s="1473"/>
      <c r="B157" s="1474"/>
      <c r="C157" s="1480"/>
      <c r="D157" s="1480"/>
      <c r="E157" s="1480"/>
      <c r="F157" s="1480"/>
      <c r="G157" s="1480"/>
      <c r="H157" s="1480"/>
      <c r="I157" s="1480"/>
      <c r="J157" s="1480"/>
      <c r="K157" s="1480"/>
      <c r="L157" s="1480"/>
      <c r="M157" s="1480"/>
      <c r="N157" s="1480"/>
      <c r="O157" s="1480"/>
      <c r="P157" s="1480"/>
      <c r="Q157" s="1480"/>
      <c r="R157" s="1480"/>
      <c r="S157" s="1480"/>
      <c r="T157" s="1480"/>
      <c r="U157" s="1480"/>
      <c r="V157" s="1480"/>
      <c r="W157" s="1476"/>
    </row>
    <row r="158" spans="1:23" s="1470" customFormat="1" ht="12.75" x14ac:dyDescent="0.2">
      <c r="A158" s="1473"/>
      <c r="B158" s="1474"/>
      <c r="C158" s="1480"/>
      <c r="D158" s="1480"/>
      <c r="E158" s="1480"/>
      <c r="F158" s="1480"/>
      <c r="G158" s="1480"/>
      <c r="H158" s="1480"/>
      <c r="I158" s="1480"/>
      <c r="J158" s="1480"/>
      <c r="K158" s="1480"/>
      <c r="L158" s="1480"/>
      <c r="M158" s="1480"/>
      <c r="N158" s="1480"/>
      <c r="O158" s="1480"/>
      <c r="P158" s="1480"/>
      <c r="Q158" s="1480"/>
      <c r="R158" s="1480"/>
      <c r="S158" s="1480"/>
      <c r="T158" s="1480"/>
      <c r="U158" s="1480"/>
      <c r="V158" s="1480"/>
      <c r="W158" s="1476"/>
    </row>
    <row r="159" spans="1:23" s="1470" customFormat="1" ht="12.75" x14ac:dyDescent="0.2">
      <c r="A159" s="1473"/>
      <c r="B159" s="1474"/>
      <c r="C159" s="1480"/>
      <c r="D159" s="1480"/>
      <c r="E159" s="1480"/>
      <c r="F159" s="1480"/>
      <c r="G159" s="1480"/>
      <c r="H159" s="1480"/>
      <c r="I159" s="1480"/>
      <c r="J159" s="1480"/>
      <c r="K159" s="1480"/>
      <c r="L159" s="1480"/>
      <c r="M159" s="1480"/>
      <c r="N159" s="1480"/>
      <c r="O159" s="1480"/>
      <c r="P159" s="1480"/>
      <c r="Q159" s="1480"/>
      <c r="R159" s="1480"/>
      <c r="S159" s="1480"/>
      <c r="T159" s="1480"/>
      <c r="U159" s="1480"/>
      <c r="V159" s="1480"/>
      <c r="W159" s="1476"/>
    </row>
    <row r="160" spans="1:23" s="1470" customFormat="1" ht="12.75" x14ac:dyDescent="0.2">
      <c r="A160" s="1473"/>
      <c r="B160" s="1474"/>
      <c r="C160" s="1480"/>
      <c r="D160" s="1480"/>
      <c r="E160" s="1480"/>
      <c r="F160" s="1480"/>
      <c r="G160" s="1480"/>
      <c r="H160" s="1480"/>
      <c r="I160" s="1480"/>
      <c r="J160" s="1480"/>
      <c r="K160" s="1480"/>
      <c r="L160" s="1480"/>
      <c r="M160" s="1480"/>
      <c r="N160" s="1480"/>
      <c r="O160" s="1480"/>
      <c r="P160" s="1480"/>
      <c r="Q160" s="1480"/>
      <c r="R160" s="1480"/>
      <c r="S160" s="1480"/>
      <c r="T160" s="1480"/>
      <c r="U160" s="1480"/>
      <c r="V160" s="1480"/>
      <c r="W160" s="1476"/>
    </row>
    <row r="161" spans="1:23" s="1470" customFormat="1" ht="12.75" x14ac:dyDescent="0.2">
      <c r="A161" s="1473"/>
      <c r="B161" s="1474"/>
      <c r="C161" s="1480"/>
      <c r="D161" s="1480"/>
      <c r="E161" s="1480"/>
      <c r="F161" s="1480"/>
      <c r="G161" s="1480"/>
      <c r="H161" s="1480"/>
      <c r="I161" s="1480"/>
      <c r="J161" s="1480"/>
      <c r="K161" s="1480"/>
      <c r="L161" s="1480"/>
      <c r="M161" s="1480"/>
      <c r="N161" s="1480"/>
      <c r="O161" s="1480"/>
      <c r="P161" s="1480"/>
      <c r="Q161" s="1480"/>
      <c r="R161" s="1480"/>
      <c r="S161" s="1480"/>
      <c r="T161" s="1480"/>
      <c r="U161" s="1480"/>
      <c r="V161" s="1480"/>
      <c r="W161" s="1476"/>
    </row>
    <row r="162" spans="1:23" s="1470" customFormat="1" ht="12.75" x14ac:dyDescent="0.2">
      <c r="A162" s="1473"/>
      <c r="B162" s="1474"/>
      <c r="C162" s="1480"/>
      <c r="D162" s="1480"/>
      <c r="E162" s="1480"/>
      <c r="F162" s="1480"/>
      <c r="G162" s="1480"/>
      <c r="H162" s="1480"/>
      <c r="I162" s="1480"/>
      <c r="J162" s="1480"/>
      <c r="K162" s="1480"/>
      <c r="L162" s="1480"/>
      <c r="M162" s="1480"/>
      <c r="N162" s="1480"/>
      <c r="O162" s="1480"/>
      <c r="P162" s="1480"/>
      <c r="Q162" s="1480"/>
      <c r="R162" s="1480"/>
      <c r="S162" s="1480"/>
      <c r="T162" s="1480"/>
      <c r="U162" s="1480"/>
      <c r="V162" s="1480"/>
      <c r="W162" s="1476"/>
    </row>
    <row r="163" spans="1:23" s="1470" customFormat="1" ht="12.75" x14ac:dyDescent="0.2">
      <c r="A163" s="1473"/>
      <c r="B163" s="1474"/>
      <c r="C163" s="1480"/>
      <c r="D163" s="1480"/>
      <c r="E163" s="1480"/>
      <c r="F163" s="1480"/>
      <c r="G163" s="1480"/>
      <c r="H163" s="1480"/>
      <c r="I163" s="1480"/>
      <c r="J163" s="1480"/>
      <c r="K163" s="1480"/>
      <c r="L163" s="1480"/>
      <c r="M163" s="1480"/>
      <c r="N163" s="1480"/>
      <c r="O163" s="1480"/>
      <c r="P163" s="1480"/>
      <c r="Q163" s="1480"/>
      <c r="R163" s="1480"/>
      <c r="S163" s="1480"/>
      <c r="T163" s="1480"/>
      <c r="U163" s="1480"/>
      <c r="V163" s="1480"/>
      <c r="W163" s="1476"/>
    </row>
    <row r="164" spans="1:23" s="1470" customFormat="1" ht="12.75" x14ac:dyDescent="0.2">
      <c r="A164" s="1473"/>
      <c r="B164" s="1474"/>
      <c r="C164" s="1480"/>
      <c r="D164" s="1480"/>
      <c r="E164" s="1480"/>
      <c r="F164" s="1480"/>
      <c r="G164" s="1480"/>
      <c r="H164" s="1480"/>
      <c r="I164" s="1480"/>
      <c r="J164" s="1480"/>
      <c r="K164" s="1480"/>
      <c r="L164" s="1480"/>
      <c r="M164" s="1480"/>
      <c r="N164" s="1480"/>
      <c r="O164" s="1480"/>
      <c r="P164" s="1480"/>
      <c r="Q164" s="1480"/>
      <c r="R164" s="1480"/>
      <c r="S164" s="1480"/>
      <c r="T164" s="1480"/>
      <c r="U164" s="1480"/>
      <c r="V164" s="1480"/>
      <c r="W164" s="1476"/>
    </row>
    <row r="165" spans="1:23" s="1470" customFormat="1" ht="12.75" x14ac:dyDescent="0.2">
      <c r="A165" s="1473"/>
      <c r="B165" s="1474"/>
      <c r="C165" s="1480"/>
      <c r="D165" s="1480"/>
      <c r="E165" s="1480"/>
      <c r="F165" s="1480"/>
      <c r="G165" s="1480"/>
      <c r="H165" s="1480"/>
      <c r="I165" s="1480"/>
      <c r="J165" s="1480"/>
      <c r="K165" s="1480"/>
      <c r="L165" s="1480"/>
      <c r="M165" s="1480"/>
      <c r="N165" s="1480"/>
      <c r="O165" s="1480"/>
      <c r="P165" s="1480"/>
      <c r="Q165" s="1480"/>
      <c r="R165" s="1480"/>
      <c r="S165" s="1480"/>
      <c r="T165" s="1480"/>
      <c r="U165" s="1480"/>
      <c r="V165" s="1480"/>
      <c r="W165" s="1476"/>
    </row>
    <row r="166" spans="1:23" s="1470" customFormat="1" ht="12.75" x14ac:dyDescent="0.2">
      <c r="A166" s="1473"/>
      <c r="B166" s="1474"/>
      <c r="C166" s="1480"/>
      <c r="D166" s="1480"/>
      <c r="E166" s="1480"/>
      <c r="F166" s="1480"/>
      <c r="G166" s="1480"/>
      <c r="H166" s="1480"/>
      <c r="I166" s="1480"/>
      <c r="J166" s="1480"/>
      <c r="K166" s="1480"/>
      <c r="L166" s="1480"/>
      <c r="M166" s="1480"/>
      <c r="N166" s="1480"/>
      <c r="O166" s="1480"/>
      <c r="P166" s="1480"/>
      <c r="Q166" s="1480"/>
      <c r="R166" s="1480"/>
      <c r="S166" s="1480"/>
      <c r="T166" s="1480"/>
      <c r="U166" s="1480"/>
      <c r="V166" s="1480"/>
      <c r="W166" s="1476"/>
    </row>
    <row r="167" spans="1:23" s="1470" customFormat="1" ht="12.75" x14ac:dyDescent="0.2">
      <c r="A167" s="1473"/>
      <c r="B167" s="1474"/>
      <c r="C167" s="1480"/>
      <c r="D167" s="1480"/>
      <c r="E167" s="1480"/>
      <c r="F167" s="1480"/>
      <c r="G167" s="1480"/>
      <c r="H167" s="1480"/>
      <c r="I167" s="1480"/>
      <c r="J167" s="1480"/>
      <c r="K167" s="1480"/>
      <c r="L167" s="1480"/>
      <c r="M167" s="1480"/>
      <c r="N167" s="1480"/>
      <c r="O167" s="1480"/>
      <c r="P167" s="1480"/>
      <c r="Q167" s="1480"/>
      <c r="R167" s="1480"/>
      <c r="S167" s="1480"/>
      <c r="T167" s="1480"/>
      <c r="U167" s="1480"/>
      <c r="V167" s="1480"/>
      <c r="W167" s="1476"/>
    </row>
    <row r="168" spans="1:23" s="1470" customFormat="1" ht="12.75" x14ac:dyDescent="0.2">
      <c r="A168" s="1473"/>
      <c r="B168" s="1474"/>
      <c r="C168" s="1480"/>
      <c r="D168" s="1480"/>
      <c r="E168" s="1480"/>
      <c r="F168" s="1480"/>
      <c r="G168" s="1480"/>
      <c r="H168" s="1480"/>
      <c r="I168" s="1480"/>
      <c r="J168" s="1480"/>
      <c r="K168" s="1480"/>
      <c r="L168" s="1480"/>
      <c r="M168" s="1480"/>
      <c r="N168" s="1480"/>
      <c r="O168" s="1480"/>
      <c r="P168" s="1480"/>
      <c r="Q168" s="1480"/>
      <c r="R168" s="1480"/>
      <c r="S168" s="1480"/>
      <c r="T168" s="1480"/>
      <c r="U168" s="1480"/>
      <c r="V168" s="1480"/>
      <c r="W168" s="1476"/>
    </row>
    <row r="169" spans="1:23" s="1470" customFormat="1" ht="12.75" x14ac:dyDescent="0.2">
      <c r="A169" s="1473"/>
      <c r="B169" s="1474"/>
      <c r="C169" s="1480"/>
      <c r="D169" s="1480"/>
      <c r="E169" s="1480"/>
      <c r="F169" s="1480"/>
      <c r="G169" s="1480"/>
      <c r="H169" s="1480"/>
      <c r="I169" s="1480"/>
      <c r="J169" s="1480"/>
      <c r="K169" s="1480"/>
      <c r="L169" s="1480"/>
      <c r="M169" s="1480"/>
      <c r="N169" s="1480"/>
      <c r="O169" s="1480"/>
      <c r="P169" s="1480"/>
      <c r="Q169" s="1480"/>
      <c r="R169" s="1480"/>
      <c r="S169" s="1480"/>
      <c r="T169" s="1480"/>
      <c r="U169" s="1480"/>
      <c r="V169" s="1480"/>
      <c r="W169" s="1476"/>
    </row>
    <row r="170" spans="1:23" s="1470" customFormat="1" ht="12.75" x14ac:dyDescent="0.2">
      <c r="A170" s="1473"/>
      <c r="B170" s="1474"/>
      <c r="C170" s="1480"/>
      <c r="D170" s="1480"/>
      <c r="E170" s="1480"/>
      <c r="F170" s="1480"/>
      <c r="G170" s="1480"/>
      <c r="H170" s="1480"/>
      <c r="I170" s="1480"/>
      <c r="J170" s="1480"/>
      <c r="K170" s="1480"/>
      <c r="L170" s="1480"/>
      <c r="M170" s="1480"/>
      <c r="N170" s="1480"/>
      <c r="O170" s="1480"/>
      <c r="P170" s="1480"/>
      <c r="Q170" s="1480"/>
      <c r="R170" s="1480"/>
      <c r="S170" s="1480"/>
      <c r="T170" s="1480"/>
      <c r="U170" s="1480"/>
      <c r="V170" s="1480"/>
      <c r="W170" s="1476"/>
    </row>
    <row r="171" spans="1:23" s="1470" customFormat="1" ht="12.75" x14ac:dyDescent="0.2">
      <c r="A171" s="1473"/>
      <c r="B171" s="1474"/>
      <c r="C171" s="1480"/>
      <c r="D171" s="1480"/>
      <c r="E171" s="1480"/>
      <c r="F171" s="1480"/>
      <c r="G171" s="1480"/>
      <c r="H171" s="1480"/>
      <c r="I171" s="1480"/>
      <c r="J171" s="1480"/>
      <c r="K171" s="1480"/>
      <c r="L171" s="1480"/>
      <c r="M171" s="1480"/>
      <c r="N171" s="1480"/>
      <c r="O171" s="1480"/>
      <c r="P171" s="1480"/>
      <c r="Q171" s="1480"/>
      <c r="R171" s="1480"/>
      <c r="S171" s="1480"/>
      <c r="T171" s="1480"/>
      <c r="U171" s="1480"/>
      <c r="V171" s="1480"/>
      <c r="W171" s="1476"/>
    </row>
    <row r="172" spans="1:23" s="1470" customFormat="1" ht="12.75" x14ac:dyDescent="0.2">
      <c r="A172" s="1473"/>
      <c r="B172" s="1474"/>
      <c r="C172" s="1480"/>
      <c r="D172" s="1480"/>
      <c r="E172" s="1480"/>
      <c r="F172" s="1480"/>
      <c r="G172" s="1480"/>
      <c r="H172" s="1480"/>
      <c r="I172" s="1480"/>
      <c r="J172" s="1480"/>
      <c r="K172" s="1480"/>
      <c r="L172" s="1480"/>
      <c r="M172" s="1480"/>
      <c r="N172" s="1480"/>
      <c r="O172" s="1480"/>
      <c r="P172" s="1480"/>
      <c r="Q172" s="1480"/>
      <c r="R172" s="1480"/>
      <c r="S172" s="1480"/>
      <c r="T172" s="1480"/>
      <c r="U172" s="1480"/>
      <c r="V172" s="1480"/>
      <c r="W172" s="1476"/>
    </row>
    <row r="173" spans="1:23" s="1470" customFormat="1" ht="12.75" x14ac:dyDescent="0.2">
      <c r="A173" s="1473"/>
      <c r="B173" s="1474"/>
      <c r="C173" s="1480"/>
      <c r="D173" s="1480"/>
      <c r="E173" s="1480"/>
      <c r="F173" s="1480"/>
      <c r="G173" s="1480"/>
      <c r="H173" s="1480"/>
      <c r="I173" s="1480"/>
      <c r="J173" s="1480"/>
      <c r="K173" s="1480"/>
      <c r="L173" s="1480"/>
      <c r="M173" s="1480"/>
      <c r="N173" s="1480"/>
      <c r="O173" s="1480"/>
      <c r="P173" s="1480"/>
      <c r="Q173" s="1480"/>
      <c r="R173" s="1480"/>
      <c r="S173" s="1480"/>
      <c r="T173" s="1480"/>
      <c r="U173" s="1480"/>
      <c r="V173" s="1480"/>
      <c r="W173" s="1476"/>
    </row>
    <row r="174" spans="1:23" s="1470" customFormat="1" ht="12.75" x14ac:dyDescent="0.2">
      <c r="A174" s="1473"/>
      <c r="B174" s="1474"/>
      <c r="C174" s="1480"/>
      <c r="D174" s="1480"/>
      <c r="E174" s="1480"/>
      <c r="F174" s="1480"/>
      <c r="G174" s="1480"/>
      <c r="H174" s="1480"/>
      <c r="I174" s="1480"/>
      <c r="J174" s="1480"/>
      <c r="K174" s="1480"/>
      <c r="L174" s="1480"/>
      <c r="M174" s="1480"/>
      <c r="N174" s="1480"/>
      <c r="O174" s="1480"/>
      <c r="P174" s="1480"/>
      <c r="Q174" s="1480"/>
      <c r="R174" s="1480"/>
      <c r="S174" s="1480"/>
      <c r="T174" s="1480"/>
      <c r="U174" s="1480"/>
      <c r="V174" s="1480"/>
      <c r="W174" s="1476"/>
    </row>
    <row r="175" spans="1:23" s="1470" customFormat="1" ht="12.75" x14ac:dyDescent="0.2">
      <c r="A175" s="1473"/>
      <c r="B175" s="1474"/>
      <c r="C175" s="1480"/>
      <c r="D175" s="1480"/>
      <c r="E175" s="1480"/>
      <c r="F175" s="1480"/>
      <c r="G175" s="1480"/>
      <c r="H175" s="1480"/>
      <c r="I175" s="1480"/>
      <c r="J175" s="1480"/>
      <c r="K175" s="1480"/>
      <c r="L175" s="1480"/>
      <c r="M175" s="1480"/>
      <c r="N175" s="1480"/>
      <c r="O175" s="1480"/>
      <c r="P175" s="1480"/>
      <c r="Q175" s="1480"/>
      <c r="R175" s="1480"/>
      <c r="S175" s="1480"/>
      <c r="T175" s="1480"/>
      <c r="U175" s="1480"/>
      <c r="V175" s="1480"/>
      <c r="W175" s="1476"/>
    </row>
    <row r="176" spans="1:23" s="1470" customFormat="1" ht="12.75" x14ac:dyDescent="0.2">
      <c r="A176" s="1473"/>
      <c r="B176" s="1474"/>
      <c r="C176" s="1480"/>
      <c r="D176" s="1480"/>
      <c r="E176" s="1480"/>
      <c r="F176" s="1480"/>
      <c r="G176" s="1480"/>
      <c r="H176" s="1480"/>
      <c r="I176" s="1480"/>
      <c r="J176" s="1480"/>
      <c r="K176" s="1480"/>
      <c r="L176" s="1480"/>
      <c r="M176" s="1480"/>
      <c r="N176" s="1480"/>
      <c r="O176" s="1480"/>
      <c r="P176" s="1480"/>
      <c r="Q176" s="1480"/>
      <c r="R176" s="1480"/>
      <c r="S176" s="1480"/>
      <c r="T176" s="1480"/>
      <c r="U176" s="1480"/>
      <c r="V176" s="1480"/>
      <c r="W176" s="1476"/>
    </row>
    <row r="177" spans="1:23" s="1470" customFormat="1" ht="12.75" x14ac:dyDescent="0.2">
      <c r="A177" s="1473"/>
      <c r="B177" s="1474"/>
      <c r="C177" s="1480"/>
      <c r="D177" s="1480"/>
      <c r="E177" s="1480"/>
      <c r="F177" s="1480"/>
      <c r="G177" s="1480"/>
      <c r="H177" s="1480"/>
      <c r="I177" s="1480"/>
      <c r="J177" s="1480"/>
      <c r="K177" s="1480"/>
      <c r="L177" s="1480"/>
      <c r="M177" s="1480"/>
      <c r="N177" s="1480"/>
      <c r="O177" s="1480"/>
      <c r="P177" s="1480"/>
      <c r="Q177" s="1480"/>
      <c r="R177" s="1480"/>
      <c r="S177" s="1480"/>
      <c r="T177" s="1480"/>
      <c r="U177" s="1480"/>
      <c r="V177" s="1480"/>
      <c r="W177" s="1476"/>
    </row>
    <row r="178" spans="1:23" s="1470" customFormat="1" ht="12.75" x14ac:dyDescent="0.2">
      <c r="A178" s="1473"/>
      <c r="B178" s="1474"/>
      <c r="C178" s="1480"/>
      <c r="D178" s="1480"/>
      <c r="E178" s="1480"/>
      <c r="F178" s="1480"/>
      <c r="G178" s="1480"/>
      <c r="H178" s="1480"/>
      <c r="I178" s="1480"/>
      <c r="J178" s="1480"/>
      <c r="K178" s="1480"/>
      <c r="L178" s="1480"/>
      <c r="M178" s="1480"/>
      <c r="N178" s="1480"/>
      <c r="O178" s="1480"/>
      <c r="P178" s="1480"/>
      <c r="Q178" s="1480"/>
      <c r="R178" s="1480"/>
      <c r="S178" s="1480"/>
      <c r="T178" s="1480"/>
      <c r="U178" s="1480"/>
      <c r="V178" s="1480"/>
      <c r="W178" s="1476"/>
    </row>
    <row r="179" spans="1:23" s="1470" customFormat="1" ht="12.75" x14ac:dyDescent="0.2">
      <c r="A179" s="1473"/>
      <c r="B179" s="1474"/>
      <c r="C179" s="1480"/>
      <c r="D179" s="1480"/>
      <c r="E179" s="1480"/>
      <c r="F179" s="1480"/>
      <c r="G179" s="1480"/>
      <c r="H179" s="1480"/>
      <c r="I179" s="1480"/>
      <c r="J179" s="1480"/>
      <c r="K179" s="1480"/>
      <c r="L179" s="1480"/>
      <c r="M179" s="1480"/>
      <c r="N179" s="1480"/>
      <c r="O179" s="1480"/>
      <c r="P179" s="1480"/>
      <c r="Q179" s="1480"/>
      <c r="R179" s="1480"/>
      <c r="S179" s="1480"/>
      <c r="T179" s="1480"/>
      <c r="U179" s="1480"/>
      <c r="V179" s="1480"/>
      <c r="W179" s="1476"/>
    </row>
    <row r="180" spans="1:23" s="1470" customFormat="1" ht="12.75" x14ac:dyDescent="0.2">
      <c r="A180" s="1473"/>
      <c r="B180" s="1474"/>
      <c r="C180" s="1480"/>
      <c r="D180" s="1480"/>
      <c r="E180" s="1480"/>
      <c r="F180" s="1480"/>
      <c r="G180" s="1480"/>
      <c r="H180" s="1480"/>
      <c r="I180" s="1480"/>
      <c r="J180" s="1480"/>
      <c r="K180" s="1480"/>
      <c r="L180" s="1480"/>
      <c r="M180" s="1480"/>
      <c r="N180" s="1480"/>
      <c r="O180" s="1480"/>
      <c r="P180" s="1480"/>
      <c r="Q180" s="1480"/>
      <c r="R180" s="1480"/>
      <c r="S180" s="1480"/>
      <c r="T180" s="1480"/>
      <c r="U180" s="1480"/>
      <c r="V180" s="1480"/>
      <c r="W180" s="1476"/>
    </row>
    <row r="181" spans="1:23" s="1470" customFormat="1" ht="12.75" x14ac:dyDescent="0.2">
      <c r="A181" s="1473"/>
      <c r="B181" s="1474"/>
      <c r="C181" s="1480"/>
      <c r="D181" s="1480"/>
      <c r="E181" s="1480"/>
      <c r="F181" s="1480"/>
      <c r="G181" s="1480"/>
      <c r="H181" s="1480"/>
      <c r="I181" s="1480"/>
      <c r="J181" s="1480"/>
      <c r="K181" s="1480"/>
      <c r="L181" s="1480"/>
      <c r="M181" s="1480"/>
      <c r="N181" s="1480"/>
      <c r="O181" s="1480"/>
      <c r="P181" s="1480"/>
      <c r="Q181" s="1480"/>
      <c r="R181" s="1480"/>
      <c r="S181" s="1480"/>
      <c r="T181" s="1480"/>
      <c r="U181" s="1480"/>
      <c r="V181" s="1480"/>
      <c r="W181" s="1476"/>
    </row>
    <row r="182" spans="1:23" s="1470" customFormat="1" ht="12.75" x14ac:dyDescent="0.2">
      <c r="A182" s="1473"/>
      <c r="B182" s="1474"/>
      <c r="C182" s="1480"/>
      <c r="D182" s="1480"/>
      <c r="E182" s="1480"/>
      <c r="F182" s="1480"/>
      <c r="G182" s="1480"/>
      <c r="H182" s="1480"/>
      <c r="I182" s="1480"/>
      <c r="J182" s="1480"/>
      <c r="K182" s="1480"/>
      <c r="L182" s="1480"/>
      <c r="M182" s="1480"/>
      <c r="N182" s="1480"/>
      <c r="O182" s="1480"/>
      <c r="P182" s="1480"/>
      <c r="Q182" s="1480"/>
      <c r="R182" s="1480"/>
      <c r="S182" s="1480"/>
      <c r="T182" s="1480"/>
      <c r="U182" s="1480"/>
      <c r="V182" s="1480"/>
      <c r="W182" s="1476"/>
    </row>
    <row r="183" spans="1:23" s="1470" customFormat="1" ht="12.75" x14ac:dyDescent="0.2">
      <c r="A183" s="1473"/>
      <c r="B183" s="1474"/>
      <c r="C183" s="1480"/>
      <c r="D183" s="1480"/>
      <c r="E183" s="1480"/>
      <c r="F183" s="1480"/>
      <c r="G183" s="1480"/>
      <c r="H183" s="1480"/>
      <c r="I183" s="1480"/>
      <c r="J183" s="1480"/>
      <c r="K183" s="1480"/>
      <c r="L183" s="1480"/>
      <c r="M183" s="1480"/>
      <c r="N183" s="1480"/>
      <c r="O183" s="1480"/>
      <c r="P183" s="1480"/>
      <c r="Q183" s="1480"/>
      <c r="R183" s="1480"/>
      <c r="S183" s="1480"/>
      <c r="T183" s="1480"/>
      <c r="U183" s="1480"/>
      <c r="V183" s="1480"/>
      <c r="W183" s="1476"/>
    </row>
    <row r="184" spans="1:23" s="1470" customFormat="1" ht="12.75" x14ac:dyDescent="0.2">
      <c r="A184" s="1473"/>
      <c r="B184" s="1474"/>
      <c r="C184" s="1480"/>
      <c r="D184" s="1480"/>
      <c r="E184" s="1480"/>
      <c r="F184" s="1480"/>
      <c r="G184" s="1480"/>
      <c r="H184" s="1480"/>
      <c r="I184" s="1480"/>
      <c r="J184" s="1480"/>
      <c r="K184" s="1480"/>
      <c r="L184" s="1480"/>
      <c r="M184" s="1480"/>
      <c r="N184" s="1480"/>
      <c r="O184" s="1480"/>
      <c r="P184" s="1480"/>
      <c r="Q184" s="1480"/>
      <c r="R184" s="1480"/>
      <c r="S184" s="1480"/>
      <c r="T184" s="1480"/>
      <c r="U184" s="1480"/>
      <c r="V184" s="1480"/>
      <c r="W184" s="1476"/>
    </row>
    <row r="185" spans="1:23" s="1470" customFormat="1" ht="12.75" x14ac:dyDescent="0.2">
      <c r="A185" s="1473"/>
      <c r="B185" s="1474"/>
      <c r="C185" s="1480"/>
      <c r="D185" s="1480"/>
      <c r="E185" s="1480"/>
      <c r="F185" s="1480"/>
      <c r="G185" s="1480"/>
      <c r="H185" s="1480"/>
      <c r="I185" s="1480"/>
      <c r="J185" s="1480"/>
      <c r="K185" s="1480"/>
      <c r="L185" s="1480"/>
      <c r="M185" s="1480"/>
      <c r="N185" s="1480"/>
      <c r="O185" s="1480"/>
      <c r="P185" s="1480"/>
      <c r="Q185" s="1480"/>
      <c r="R185" s="1480"/>
      <c r="S185" s="1480"/>
      <c r="T185" s="1480"/>
      <c r="U185" s="1480"/>
      <c r="V185" s="1480"/>
      <c r="W185" s="1476"/>
    </row>
    <row r="186" spans="1:23" s="1470" customFormat="1" ht="12.75" x14ac:dyDescent="0.2">
      <c r="A186" s="1473"/>
      <c r="B186" s="1474"/>
      <c r="C186" s="1480"/>
      <c r="D186" s="1480"/>
      <c r="E186" s="1480"/>
      <c r="F186" s="1480"/>
      <c r="G186" s="1480"/>
      <c r="H186" s="1480"/>
      <c r="I186" s="1480"/>
      <c r="J186" s="1480"/>
      <c r="K186" s="1480"/>
      <c r="L186" s="1480"/>
      <c r="M186" s="1480"/>
      <c r="N186" s="1480"/>
      <c r="O186" s="1480"/>
      <c r="P186" s="1480"/>
      <c r="Q186" s="1480"/>
      <c r="R186" s="1480"/>
      <c r="S186" s="1480"/>
      <c r="T186" s="1480"/>
      <c r="U186" s="1480"/>
      <c r="V186" s="1480"/>
      <c r="W186" s="1476"/>
    </row>
  </sheetData>
  <sheetProtection algorithmName="SHA-512" hashValue="zt/ZoBJW8mAeBaTzeJcp/gQgds4l0U6ZOJKlKx+F2JjbVfN5mkK+NLIV197OOXlLZCzH69t1YOig3IafhQC2JA==" saltValue="NDi6a5+ArzxesMYlYUW5Rw==" spinCount="100000" sheet="1" objects="1" scenarios="1"/>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indexed="34"/>
  </sheetPr>
  <dimension ref="A1:T503"/>
  <sheetViews>
    <sheetView topLeftCell="A37" zoomScale="90" zoomScaleNormal="90" workbookViewId="0">
      <selection activeCell="J43" sqref="J43"/>
    </sheetView>
  </sheetViews>
  <sheetFormatPr defaultRowHeight="13.15" customHeight="1" x14ac:dyDescent="0.2"/>
  <cols>
    <col min="1" max="1" width="14.140625" style="1057" customWidth="1"/>
    <col min="2" max="2" width="25.85546875" style="1057" customWidth="1"/>
    <col min="3" max="3" width="18.42578125" style="1057" customWidth="1"/>
    <col min="4" max="4" width="15.28515625" style="1057" customWidth="1"/>
    <col min="5" max="5" width="11.28515625" style="1485" customWidth="1"/>
    <col min="6" max="6" width="10.28515625" style="998" customWidth="1"/>
    <col min="7" max="7" width="11.42578125" style="998" customWidth="1"/>
    <col min="8" max="8" width="6.42578125" style="363" customWidth="1"/>
    <col min="9" max="9" width="10.28515625" style="998" customWidth="1"/>
    <col min="10" max="10" width="11.5703125" style="998" customWidth="1"/>
    <col min="11" max="12" width="10.28515625" style="998" customWidth="1"/>
    <col min="13" max="13" width="9.140625" style="97"/>
    <col min="14" max="15" width="9.140625" style="998"/>
    <col min="16" max="16" width="11.7109375" style="998" customWidth="1"/>
    <col min="17" max="17" width="12.28515625" style="998" customWidth="1"/>
    <col min="18" max="16384" width="9.140625" style="998"/>
  </cols>
  <sheetData>
    <row r="1" spans="1:15" s="13" customFormat="1" ht="115.5" customHeight="1" x14ac:dyDescent="0.2">
      <c r="A1" s="2392"/>
      <c r="B1" s="2392"/>
      <c r="C1" s="2392"/>
      <c r="D1" s="2392"/>
      <c r="E1" s="2392"/>
      <c r="F1" s="2392"/>
    </row>
    <row r="2" spans="1:15" s="13" customFormat="1" ht="18.75" customHeight="1" x14ac:dyDescent="0.3">
      <c r="A2" s="2435"/>
      <c r="B2" s="2435"/>
      <c r="C2" s="2435"/>
      <c r="D2" s="2435"/>
      <c r="E2" s="2435"/>
    </row>
    <row r="3" spans="1:15" s="13" customFormat="1" ht="18.75" customHeight="1" x14ac:dyDescent="0.25">
      <c r="A3" s="2436"/>
      <c r="B3" s="2436"/>
      <c r="C3" s="2436"/>
      <c r="D3" s="2436"/>
      <c r="E3" s="2436"/>
      <c r="G3" s="14"/>
    </row>
    <row r="4" spans="1:15" s="13" customFormat="1" ht="18" x14ac:dyDescent="0.25">
      <c r="A4" s="2437" t="str">
        <f>'I1 Intro'!C11</f>
        <v>EB-2018-0056</v>
      </c>
      <c r="B4" s="2437"/>
      <c r="C4" s="2437"/>
      <c r="D4" s="2437"/>
      <c r="E4" s="2437"/>
    </row>
    <row r="5" spans="1:15" s="13" customFormat="1" ht="21" customHeight="1" x14ac:dyDescent="0.3">
      <c r="A5" s="323" t="str">
        <f>"Sheet E4 Trial Balance Allocation Detail Worksheet  - "&amp;  'I2 LDC class'!$C$17</f>
        <v>Sheet E4 Trial Balance Allocation Detail Worksheet  - Settlement Proposal</v>
      </c>
      <c r="B5" s="324"/>
      <c r="C5" s="548"/>
      <c r="D5" s="548"/>
      <c r="E5" s="325"/>
    </row>
    <row r="6" spans="1:15" s="13" customFormat="1" ht="6" customHeight="1" x14ac:dyDescent="0.2">
      <c r="A6" s="16"/>
      <c r="B6" s="16"/>
      <c r="C6" s="549"/>
      <c r="D6" s="549"/>
      <c r="E6" s="16"/>
      <c r="F6" s="16"/>
      <c r="G6" s="16"/>
      <c r="H6" s="16"/>
      <c r="I6" s="16"/>
      <c r="J6" s="16"/>
      <c r="K6" s="16"/>
      <c r="L6" s="16"/>
      <c r="M6" s="16"/>
      <c r="N6" s="16"/>
      <c r="O6" s="16"/>
    </row>
    <row r="7" spans="1:15" ht="13.15" customHeight="1" x14ac:dyDescent="0.2">
      <c r="A7" s="1484"/>
      <c r="B7" s="1418"/>
      <c r="M7" s="998"/>
    </row>
    <row r="8" spans="1:15" ht="13.15" customHeight="1" x14ac:dyDescent="0.2">
      <c r="A8" s="1047"/>
      <c r="B8" s="1418"/>
      <c r="M8" s="998"/>
    </row>
    <row r="9" spans="1:15" ht="13.15" customHeight="1" x14ac:dyDescent="0.2">
      <c r="A9" s="1486"/>
      <c r="B9" s="1418"/>
      <c r="M9" s="998"/>
    </row>
    <row r="10" spans="1:15" ht="13.15" customHeight="1" x14ac:dyDescent="0.2">
      <c r="A10" s="1047"/>
      <c r="B10" s="1418"/>
      <c r="M10" s="998"/>
    </row>
    <row r="11" spans="1:15" ht="13.15" customHeight="1" x14ac:dyDescent="0.2">
      <c r="A11" s="2559" t="s">
        <v>688</v>
      </c>
      <c r="B11" s="2559"/>
      <c r="C11" s="2559"/>
      <c r="D11" s="2559"/>
      <c r="E11" s="2559"/>
      <c r="F11" s="2559"/>
      <c r="G11" s="2559"/>
      <c r="H11" s="2559"/>
      <c r="I11" s="2559"/>
      <c r="J11" s="2559"/>
      <c r="K11" s="2559"/>
      <c r="L11" s="2559"/>
      <c r="M11" s="998"/>
    </row>
    <row r="12" spans="1:15" ht="12.75" customHeight="1" x14ac:dyDescent="0.2">
      <c r="A12" s="2559"/>
      <c r="B12" s="2559"/>
      <c r="C12" s="2559"/>
      <c r="D12" s="2559"/>
      <c r="E12" s="2559"/>
      <c r="F12" s="2559"/>
      <c r="G12" s="2559"/>
      <c r="H12" s="2559"/>
      <c r="I12" s="2559"/>
      <c r="J12" s="2559"/>
      <c r="K12" s="2559"/>
      <c r="L12" s="2559"/>
      <c r="M12" s="998"/>
    </row>
    <row r="13" spans="1:15" ht="13.15" customHeight="1" x14ac:dyDescent="0.2">
      <c r="A13" s="2559"/>
      <c r="B13" s="2559"/>
      <c r="C13" s="2559"/>
      <c r="D13" s="2559"/>
      <c r="E13" s="2559"/>
      <c r="F13" s="2559"/>
      <c r="G13" s="2559"/>
      <c r="H13" s="2559"/>
      <c r="I13" s="2559"/>
      <c r="J13" s="2559"/>
      <c r="K13" s="2559"/>
      <c r="L13" s="2559"/>
      <c r="M13" s="998"/>
    </row>
    <row r="14" spans="1:15" ht="13.15" customHeight="1" x14ac:dyDescent="0.2">
      <c r="A14" s="2559"/>
      <c r="B14" s="2559"/>
      <c r="C14" s="2559"/>
      <c r="D14" s="2559"/>
      <c r="E14" s="2559"/>
      <c r="F14" s="2559"/>
      <c r="G14" s="2559"/>
      <c r="H14" s="2559"/>
      <c r="I14" s="2559"/>
      <c r="J14" s="2559"/>
      <c r="K14" s="2559"/>
      <c r="L14" s="2559"/>
      <c r="M14" s="998"/>
    </row>
    <row r="15" spans="1:15" ht="24.75" customHeight="1" x14ac:dyDescent="0.2">
      <c r="B15" s="355"/>
      <c r="C15" s="355"/>
      <c r="D15" s="355"/>
      <c r="M15" s="998"/>
    </row>
    <row r="16" spans="1:15" s="1490" customFormat="1" ht="13.15" customHeight="1" thickBot="1" x14ac:dyDescent="0.25">
      <c r="A16" s="1487"/>
      <c r="B16" s="1488"/>
      <c r="C16" s="1488"/>
      <c r="D16" s="1488"/>
      <c r="E16" s="1489"/>
      <c r="H16" s="367"/>
    </row>
    <row r="17" spans="1:20" s="1490" customFormat="1" ht="64.5" thickBot="1" x14ac:dyDescent="0.25">
      <c r="A17" s="604" t="s">
        <v>316</v>
      </c>
      <c r="B17" s="1043"/>
      <c r="C17" s="604"/>
      <c r="D17" s="1491"/>
      <c r="E17" s="1492"/>
      <c r="F17" s="2557" t="s">
        <v>689</v>
      </c>
      <c r="G17" s="2558"/>
      <c r="H17" s="2448"/>
      <c r="I17" s="1043" t="s">
        <v>330</v>
      </c>
      <c r="J17" s="1043" t="s">
        <v>876</v>
      </c>
      <c r="K17" s="1043" t="s">
        <v>877</v>
      </c>
      <c r="L17" s="1043" t="s">
        <v>878</v>
      </c>
      <c r="M17" s="707"/>
      <c r="N17" s="707"/>
      <c r="O17" s="707"/>
      <c r="P17" s="707"/>
      <c r="Q17" s="707"/>
    </row>
    <row r="18" spans="1:20" s="1488" customFormat="1" ht="51.75" thickBot="1" x14ac:dyDescent="0.25">
      <c r="A18" s="1043" t="s">
        <v>315</v>
      </c>
      <c r="B18" s="1043" t="s">
        <v>318</v>
      </c>
      <c r="C18" s="1043" t="s">
        <v>317</v>
      </c>
      <c r="D18" s="1493" t="s">
        <v>896</v>
      </c>
      <c r="E18" s="1494" t="s">
        <v>685</v>
      </c>
      <c r="F18" s="1525" t="s">
        <v>308</v>
      </c>
      <c r="G18" s="1526" t="s">
        <v>309</v>
      </c>
      <c r="H18" s="1527" t="s">
        <v>314</v>
      </c>
      <c r="I18" s="605" t="s">
        <v>757</v>
      </c>
      <c r="J18" s="1043" t="s">
        <v>758</v>
      </c>
      <c r="K18" s="1043" t="s">
        <v>710</v>
      </c>
      <c r="L18" s="1043" t="s">
        <v>709</v>
      </c>
      <c r="M18" s="218"/>
      <c r="N18" s="1500" t="s">
        <v>1554</v>
      </c>
      <c r="O18" s="1500" t="s">
        <v>1555</v>
      </c>
      <c r="P18" s="1500" t="s">
        <v>1556</v>
      </c>
      <c r="Q18" s="1500" t="s">
        <v>1557</v>
      </c>
    </row>
    <row r="19" spans="1:20" s="1490" customFormat="1" ht="38.25" x14ac:dyDescent="0.2">
      <c r="A19" s="1495">
        <v>1565</v>
      </c>
      <c r="B19" s="1495" t="s">
        <v>893</v>
      </c>
      <c r="C19" s="1495" t="s">
        <v>310</v>
      </c>
      <c r="D19" s="1501" t="s">
        <v>779</v>
      </c>
      <c r="E19" s="1502"/>
      <c r="F19" s="1515" t="str">
        <f>IF(Q19="", "", Q19)</f>
        <v/>
      </c>
      <c r="G19" s="1516" t="s">
        <v>1081</v>
      </c>
      <c r="H19" s="1517"/>
      <c r="I19" s="1503" t="str">
        <f>IF(ISERROR(F19), "", (F19))</f>
        <v/>
      </c>
      <c r="J19" s="1504" t="str">
        <f t="shared" ref="J19:J47" si="0">IF(ISBLANK(G19), "", (G19))</f>
        <v>O&amp;M</v>
      </c>
      <c r="K19" s="1505"/>
      <c r="L19" s="1504"/>
      <c r="M19" s="1497"/>
      <c r="N19" s="1506"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06" t="str">
        <f>IF(AND(OR(E19="DNCP", OR(E19="SNCP", E19="PNCP")), 'I8 Demand Data'!C15="1 NCP"), E19 &amp; 1, IF(AND(OR(E19="DNCP", OR(E19="SNCP", E19="PNCP")), 'I8 Demand Data'!C15="4 NCP"), E19 &amp; 4, IF(AND(OR(E19="DNCP", OR(E19="SNCP", E19="PNCP")), 'I8 Demand Data'!C15="12 NCP"), E19 &amp; 12, "")))</f>
        <v/>
      </c>
      <c r="P19" s="1506" t="str">
        <f>IF(ISBLANK(E19), "", IF(ISERROR(SEARCH("cp",E19)), E19, ""))</f>
        <v/>
      </c>
      <c r="Q19" s="1506" t="str">
        <f>IF(AND(N19="",O19=""),P19,IF(AND(O19="",P19=""),N19,O19))</f>
        <v/>
      </c>
      <c r="R19" s="707"/>
      <c r="S19" s="707"/>
      <c r="T19" s="707"/>
    </row>
    <row r="20" spans="1:20" s="1490" customFormat="1" ht="25.5" x14ac:dyDescent="0.2">
      <c r="A20" s="1496">
        <v>1608</v>
      </c>
      <c r="B20" s="1496" t="s">
        <v>280</v>
      </c>
      <c r="C20" s="1496" t="s">
        <v>1567</v>
      </c>
      <c r="D20" s="374" t="s">
        <v>924</v>
      </c>
      <c r="E20" s="1507"/>
      <c r="F20" s="1518" t="str">
        <f t="shared" ref="F20:F57" si="1">IF(Q20="", "", Q20)</f>
        <v/>
      </c>
      <c r="G20" s="1519"/>
      <c r="H20" s="1520"/>
      <c r="I20" s="1508" t="str">
        <f t="shared" ref="I20:I47" si="2">IF(ISERROR(F20), "", (F20))</f>
        <v/>
      </c>
      <c r="J20" s="1508" t="str">
        <f t="shared" si="0"/>
        <v/>
      </c>
      <c r="K20" s="1508" t="s">
        <v>5</v>
      </c>
      <c r="L20" s="1508"/>
      <c r="M20" s="1497"/>
      <c r="N20" s="1500"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00" t="str">
        <f>IF(AND(OR(E20="DNCP", OR(E20="SNCP", E20="PNCP")), 'I8 Demand Data'!C15="1 NCP"), E20 &amp; 1, IF(AND(OR(E20="DNCP", OR(E20="SNCP", E20="PNCP")), 'I8 Demand Data'!C15="4 NCP"), E20 &amp; 4, IF(AND(OR(E20="DNCP", OR(E20="SNCP", E20="PNCP")), 'I8 Demand Data'!C15="12 NCP"), E20 &amp; 12, "")))</f>
        <v/>
      </c>
      <c r="P20" s="1500" t="str">
        <f t="shared" ref="P20:P56" si="3">IF(ISBLANK(E20), "", IF(ISERROR(SEARCH("cp",E20)), E20, ""))</f>
        <v/>
      </c>
      <c r="Q20" s="1500" t="str">
        <f>IF(AND(N20="",O20=""),P20,IF(AND(O20="",P20=""),N20,O20))</f>
        <v/>
      </c>
      <c r="R20" s="707"/>
      <c r="S20" s="707"/>
      <c r="T20" s="707"/>
    </row>
    <row r="21" spans="1:20" s="1490" customFormat="1" ht="12.75" x14ac:dyDescent="0.2">
      <c r="A21" s="1495">
        <v>1805</v>
      </c>
      <c r="B21" s="1495" t="s">
        <v>282</v>
      </c>
      <c r="C21" s="1495"/>
      <c r="D21" s="1501" t="s">
        <v>779</v>
      </c>
      <c r="E21" s="1502" t="s">
        <v>776</v>
      </c>
      <c r="F21" s="1521" t="str">
        <f t="shared" si="1"/>
        <v/>
      </c>
      <c r="G21" s="1522"/>
      <c r="H21" s="1523"/>
      <c r="I21" s="1504" t="str">
        <f t="shared" si="2"/>
        <v/>
      </c>
      <c r="J21" s="1504" t="str">
        <f t="shared" si="0"/>
        <v/>
      </c>
      <c r="K21" s="1504"/>
      <c r="L21" s="1504"/>
      <c r="M21" s="1497"/>
      <c r="N21" s="1506"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06" t="str">
        <f>IF(AND(OR(E21="DNCP", OR(E21="SNCP", E21="PNCP")), 'I8 Demand Data'!C15="1 NCP"), E21 &amp; 1, IF(AND(OR(E21="DNCP", OR(E21="SNCP", E21="PNCP")), 'I8 Demand Data'!C15="4 NCP"), E21 &amp; 4, IF(AND(OR(E21="DNCP", OR(E21="SNCP", E21="PNCP")), 'I8 Demand Data'!C15="12 NCP"), E21 &amp; 12, "")))</f>
        <v/>
      </c>
      <c r="P21" s="1506" t="str">
        <f t="shared" si="3"/>
        <v/>
      </c>
      <c r="Q21" s="1506" t="str">
        <f>IF(AND(N21="",O21=""),P21,IF(AND(O21="",P21=""),N21,O21))</f>
        <v/>
      </c>
      <c r="R21" s="707"/>
      <c r="S21" s="707"/>
      <c r="T21" s="707"/>
    </row>
    <row r="22" spans="1:20" s="1490" customFormat="1" ht="12.75" x14ac:dyDescent="0.2">
      <c r="A22" s="1496" t="s">
        <v>815</v>
      </c>
      <c r="B22" s="1496" t="s">
        <v>340</v>
      </c>
      <c r="C22" s="1496"/>
      <c r="D22" s="374" t="s">
        <v>779</v>
      </c>
      <c r="E22" s="1507" t="s">
        <v>697</v>
      </c>
      <c r="F22" s="1518" t="str">
        <f t="shared" si="1"/>
        <v>TCP12</v>
      </c>
      <c r="G22" s="1519"/>
      <c r="H22" s="1520"/>
      <c r="I22" s="1508" t="str">
        <f t="shared" si="2"/>
        <v>TCP12</v>
      </c>
      <c r="J22" s="1508" t="str">
        <f t="shared" si="0"/>
        <v/>
      </c>
      <c r="K22" s="1508"/>
      <c r="L22" s="1508"/>
      <c r="M22" s="1497"/>
      <c r="N22" s="1500"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00" t="str">
        <f>IF(AND(OR(E22="DNCP", OR(E22="SNCP", E22="PNCP")), 'I8 Demand Data'!C15="1 NCP"), E22 &amp; 1, IF(AND(OR(E22="DNCP", OR(E22="SNCP", E22="PNCP")), 'I8 Demand Data'!C15="4 NCP"), E22 &amp; 4, IF(AND(OR(E22="DNCP", OR(E22="SNCP", E22="PNCP")), 'I8 Demand Data'!C15="12 NCP"), E22 &amp; 12, "")))</f>
        <v/>
      </c>
      <c r="P22" s="1500" t="str">
        <f t="shared" si="3"/>
        <v/>
      </c>
      <c r="Q22" s="1500" t="str">
        <f>IF(AND(N22="",O22=""),P22,IF(AND(O22="",P22=""),N22,O22))</f>
        <v>TCP12</v>
      </c>
      <c r="R22" s="707"/>
      <c r="S22" s="707"/>
      <c r="T22" s="707"/>
    </row>
    <row r="23" spans="1:20" s="1490" customFormat="1" ht="12.75" x14ac:dyDescent="0.2">
      <c r="A23" s="1495" t="s">
        <v>816</v>
      </c>
      <c r="B23" s="1495" t="s">
        <v>342</v>
      </c>
      <c r="C23" s="1495"/>
      <c r="D23" s="1501" t="s">
        <v>779</v>
      </c>
      <c r="E23" s="1502" t="s">
        <v>698</v>
      </c>
      <c r="F23" s="1521" t="str">
        <f t="shared" si="1"/>
        <v>DCP12</v>
      </c>
      <c r="G23" s="1522"/>
      <c r="H23" s="1523"/>
      <c r="I23" s="1504" t="str">
        <f t="shared" si="2"/>
        <v>DCP12</v>
      </c>
      <c r="J23" s="1504" t="str">
        <f t="shared" si="0"/>
        <v/>
      </c>
      <c r="K23" s="1504"/>
      <c r="L23" s="1504"/>
      <c r="M23" s="1497"/>
      <c r="N23" s="1506"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06" t="str">
        <f>IF(AND(OR(E23="DNCP", OR(E23="SNCP", E23="PNCP")), 'I8 Demand Data'!C15="1 NCP"), E23 &amp; 1, IF(AND(OR(E23="DNCP", OR(E23="SNCP", E23="PNCP")), 'I8 Demand Data'!C15="4 NCP"), E23 &amp; 4, IF(AND(OR(E23="DNCP", OR(E23="SNCP", E23="PNCP")), 'I8 Demand Data'!C15="12 NCP"), E23 &amp; 12, "")))</f>
        <v/>
      </c>
      <c r="P23" s="1506" t="str">
        <f t="shared" si="3"/>
        <v/>
      </c>
      <c r="Q23" s="1506" t="str">
        <f t="shared" ref="Q23:Q81" si="4">IF(AND(N23="",O23=""),P23,IF(AND(O23="",P23=""),N23,O23))</f>
        <v>DCP12</v>
      </c>
      <c r="R23" s="707"/>
      <c r="S23" s="707"/>
      <c r="T23" s="707"/>
    </row>
    <row r="24" spans="1:20" s="1490" customFormat="1" ht="12.75" x14ac:dyDescent="0.2">
      <c r="A24" s="1496">
        <v>1806</v>
      </c>
      <c r="B24" s="1496" t="s">
        <v>283</v>
      </c>
      <c r="C24" s="1496"/>
      <c r="D24" s="374" t="s">
        <v>779</v>
      </c>
      <c r="E24" s="1507" t="s">
        <v>776</v>
      </c>
      <c r="F24" s="1518" t="str">
        <f t="shared" si="1"/>
        <v/>
      </c>
      <c r="G24" s="1519"/>
      <c r="H24" s="1520"/>
      <c r="I24" s="1508" t="str">
        <f t="shared" si="2"/>
        <v/>
      </c>
      <c r="J24" s="1508" t="str">
        <f t="shared" si="0"/>
        <v/>
      </c>
      <c r="K24" s="1508"/>
      <c r="L24" s="1508"/>
      <c r="M24" s="1497"/>
      <c r="N24" s="1500"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00" t="str">
        <f>IF(AND(OR(E24="DNCP", OR(E24="SNCP", E24="PNCP")), 'I8 Demand Data'!C15="1 NCP"), E24 &amp; 1, IF(AND(OR(E24="DNCP", OR(E24="SNCP", E24="PNCP")), 'I8 Demand Data'!C15="4 NCP"), E24 &amp; 4, IF(AND(OR(E24="DNCP", OR(E24="SNCP", E24="PNCP")), 'I8 Demand Data'!C15="12 NCP"), E24 &amp; 12, "")))</f>
        <v/>
      </c>
      <c r="P24" s="1500" t="str">
        <f t="shared" si="3"/>
        <v/>
      </c>
      <c r="Q24" s="1500" t="str">
        <f t="shared" si="4"/>
        <v/>
      </c>
      <c r="R24" s="707"/>
      <c r="S24" s="707"/>
      <c r="T24" s="707"/>
    </row>
    <row r="25" spans="1:20" s="1490" customFormat="1" ht="12.75" x14ac:dyDescent="0.2">
      <c r="A25" s="1495" t="s">
        <v>817</v>
      </c>
      <c r="B25" s="1495" t="s">
        <v>341</v>
      </c>
      <c r="C25" s="1495"/>
      <c r="D25" s="1501" t="s">
        <v>779</v>
      </c>
      <c r="E25" s="1502" t="s">
        <v>697</v>
      </c>
      <c r="F25" s="1521" t="str">
        <f t="shared" si="1"/>
        <v>TCP12</v>
      </c>
      <c r="G25" s="1522"/>
      <c r="H25" s="1523"/>
      <c r="I25" s="1504" t="str">
        <f t="shared" si="2"/>
        <v>TCP12</v>
      </c>
      <c r="J25" s="1504" t="str">
        <f t="shared" si="0"/>
        <v/>
      </c>
      <c r="K25" s="1504"/>
      <c r="L25" s="1504"/>
      <c r="M25" s="1497"/>
      <c r="N25" s="1506"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06" t="str">
        <f>IF(AND(OR(E25="DNCP", OR(E25="SNCP", E25="PNCP")), 'I8 Demand Data'!C15="1 NCP"), E25 &amp; 1, IF(AND(OR(E25="DNCP", OR(E25="SNCP", E25="PNCP")), 'I8 Demand Data'!C15="4 NCP"), E25 &amp; 4, IF(AND(OR(E25="DNCP", OR(E25="SNCP", E25="PNCP")), 'I8 Demand Data'!C15="12 NCP"), E25 &amp; 12, "")))</f>
        <v/>
      </c>
      <c r="P25" s="1506" t="str">
        <f t="shared" si="3"/>
        <v/>
      </c>
      <c r="Q25" s="1506" t="str">
        <f t="shared" si="4"/>
        <v>TCP12</v>
      </c>
      <c r="R25" s="707"/>
      <c r="S25" s="707"/>
      <c r="T25" s="707"/>
    </row>
    <row r="26" spans="1:20" s="1490" customFormat="1" ht="12.75" x14ac:dyDescent="0.2">
      <c r="A26" s="1496" t="s">
        <v>818</v>
      </c>
      <c r="B26" s="1496" t="s">
        <v>343</v>
      </c>
      <c r="C26" s="1496"/>
      <c r="D26" s="374" t="s">
        <v>779</v>
      </c>
      <c r="E26" s="1507" t="s">
        <v>698</v>
      </c>
      <c r="F26" s="1518" t="str">
        <f t="shared" si="1"/>
        <v>DCP12</v>
      </c>
      <c r="G26" s="1519"/>
      <c r="H26" s="1520"/>
      <c r="I26" s="1508" t="str">
        <f t="shared" si="2"/>
        <v>DCP12</v>
      </c>
      <c r="J26" s="1508" t="str">
        <f t="shared" si="0"/>
        <v/>
      </c>
      <c r="K26" s="1508"/>
      <c r="L26" s="1508"/>
      <c r="M26" s="1497"/>
      <c r="N26" s="1500"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00" t="str">
        <f>IF(AND(OR(E26="DNCP", OR(E26="SNCP", E26="PNCP")), 'I8 Demand Data'!C15="1 NCP"), E26 &amp; 1, IF(AND(OR(E26="DNCP", OR(E26="SNCP", E26="PNCP")), 'I8 Demand Data'!C15="4 NCP"), E26 &amp; 4, IF(AND(OR(E26="DNCP", OR(E26="SNCP", E26="PNCP")), 'I8 Demand Data'!C15="12 NCP"), E26 &amp; 12, "")))</f>
        <v/>
      </c>
      <c r="P26" s="1500" t="str">
        <f t="shared" si="3"/>
        <v/>
      </c>
      <c r="Q26" s="1500" t="str">
        <f t="shared" si="4"/>
        <v>DCP12</v>
      </c>
      <c r="R26" s="707"/>
      <c r="S26" s="707"/>
      <c r="T26" s="707"/>
    </row>
    <row r="27" spans="1:20" s="1490" customFormat="1" ht="12.75" x14ac:dyDescent="0.2">
      <c r="A27" s="1495">
        <v>1808</v>
      </c>
      <c r="B27" s="1495" t="s">
        <v>284</v>
      </c>
      <c r="C27" s="1495"/>
      <c r="D27" s="1501" t="s">
        <v>779</v>
      </c>
      <c r="E27" s="1502" t="s">
        <v>776</v>
      </c>
      <c r="F27" s="1521" t="str">
        <f t="shared" si="1"/>
        <v/>
      </c>
      <c r="G27" s="1522"/>
      <c r="H27" s="1523"/>
      <c r="I27" s="1504" t="str">
        <f t="shared" si="2"/>
        <v/>
      </c>
      <c r="J27" s="1504" t="str">
        <f t="shared" si="0"/>
        <v/>
      </c>
      <c r="K27" s="1504"/>
      <c r="L27" s="1504"/>
      <c r="M27" s="1497"/>
      <c r="N27" s="1506"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06" t="str">
        <f>IF(AND(OR(E27="DNCP", OR(E27="SNCP", E27="PNCP")), 'I8 Demand Data'!C15="1 NCP"), E27 &amp; 1, IF(AND(OR(E27="DNCP", OR(E27="SNCP", E27="PNCP")), 'I8 Demand Data'!C15="4 NCP"), E27 &amp; 4, IF(AND(OR(E27="DNCP", OR(E27="SNCP", E27="PNCP")), 'I8 Demand Data'!C15="12 NCP"), E27 &amp; 12, "")))</f>
        <v/>
      </c>
      <c r="P27" s="1506" t="str">
        <f t="shared" si="3"/>
        <v/>
      </c>
      <c r="Q27" s="1506" t="str">
        <f t="shared" si="4"/>
        <v/>
      </c>
      <c r="R27" s="707"/>
      <c r="S27" s="707"/>
      <c r="T27" s="707"/>
    </row>
    <row r="28" spans="1:20" s="1490" customFormat="1" ht="25.5" x14ac:dyDescent="0.2">
      <c r="A28" s="1496" t="s">
        <v>819</v>
      </c>
      <c r="B28" s="1496" t="s">
        <v>344</v>
      </c>
      <c r="C28" s="1496"/>
      <c r="D28" s="374" t="s">
        <v>779</v>
      </c>
      <c r="E28" s="1507" t="s">
        <v>697</v>
      </c>
      <c r="F28" s="1518" t="str">
        <f t="shared" si="1"/>
        <v>TCP12</v>
      </c>
      <c r="G28" s="1519"/>
      <c r="H28" s="1520"/>
      <c r="I28" s="1508" t="str">
        <f t="shared" si="2"/>
        <v>TCP12</v>
      </c>
      <c r="J28" s="1508" t="str">
        <f t="shared" si="0"/>
        <v/>
      </c>
      <c r="K28" s="1508"/>
      <c r="L28" s="1508"/>
      <c r="M28" s="1497"/>
      <c r="N28" s="1500"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00" t="str">
        <f>IF(AND(OR(E28="DNCP", OR(E28="SNCP", E28="PNCP")), 'I8 Demand Data'!C15="1 NCP"), E28 &amp; 1, IF(AND(OR(E28="DNCP", OR(E28="SNCP", E28="PNCP")), 'I8 Demand Data'!C15="4 NCP"), E28 &amp; 4, IF(AND(OR(E28="DNCP", OR(E28="SNCP", E28="PNCP")), 'I8 Demand Data'!C15="12 NCP"), E28 &amp; 12, "")))</f>
        <v/>
      </c>
      <c r="P28" s="1500" t="str">
        <f t="shared" si="3"/>
        <v/>
      </c>
      <c r="Q28" s="1500" t="str">
        <f t="shared" si="4"/>
        <v>TCP12</v>
      </c>
      <c r="R28" s="707"/>
      <c r="S28" s="707"/>
      <c r="T28" s="707"/>
    </row>
    <row r="29" spans="1:20" s="1490" customFormat="1" ht="25.5" x14ac:dyDescent="0.2">
      <c r="A29" s="1495" t="s">
        <v>820</v>
      </c>
      <c r="B29" s="1495" t="s">
        <v>345</v>
      </c>
      <c r="C29" s="1495"/>
      <c r="D29" s="1501" t="s">
        <v>779</v>
      </c>
      <c r="E29" s="1502" t="s">
        <v>698</v>
      </c>
      <c r="F29" s="1521" t="str">
        <f t="shared" si="1"/>
        <v>DCP12</v>
      </c>
      <c r="G29" s="1522"/>
      <c r="H29" s="1523"/>
      <c r="I29" s="1504" t="str">
        <f t="shared" si="2"/>
        <v>DCP12</v>
      </c>
      <c r="J29" s="1504" t="str">
        <f t="shared" si="0"/>
        <v/>
      </c>
      <c r="K29" s="1504"/>
      <c r="L29" s="1504"/>
      <c r="M29" s="1497"/>
      <c r="N29" s="1506"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06" t="str">
        <f>IF(AND(OR(E29="DNCP", OR(E29="SNCP", E29="PNCP")), 'I8 Demand Data'!C15="1 NCP"), E29 &amp; 1, IF(AND(OR(E29="DNCP", OR(E29="SNCP", E29="PNCP")), 'I8 Demand Data'!C15="4 NCP"), E29 &amp; 4, IF(AND(OR(E29="DNCP", OR(E29="SNCP", E29="PNCP")), 'I8 Demand Data'!C15="12 NCP"), E29 &amp; 12, "")))</f>
        <v/>
      </c>
      <c r="P29" s="1506" t="str">
        <f t="shared" si="3"/>
        <v/>
      </c>
      <c r="Q29" s="1506" t="str">
        <f t="shared" si="4"/>
        <v>DCP12</v>
      </c>
      <c r="R29" s="707"/>
      <c r="S29" s="707"/>
      <c r="T29" s="707"/>
    </row>
    <row r="30" spans="1:20" s="1490" customFormat="1" ht="12.75" x14ac:dyDescent="0.2">
      <c r="A30" s="1496">
        <v>1810</v>
      </c>
      <c r="B30" s="1496" t="s">
        <v>285</v>
      </c>
      <c r="C30" s="1496"/>
      <c r="D30" s="374" t="s">
        <v>779</v>
      </c>
      <c r="E30" s="1507" t="s">
        <v>776</v>
      </c>
      <c r="F30" s="1518" t="str">
        <f t="shared" si="1"/>
        <v/>
      </c>
      <c r="G30" s="1519"/>
      <c r="H30" s="1520"/>
      <c r="I30" s="1508" t="str">
        <f t="shared" si="2"/>
        <v/>
      </c>
      <c r="J30" s="1508" t="str">
        <f t="shared" si="0"/>
        <v/>
      </c>
      <c r="K30" s="1508"/>
      <c r="L30" s="1508"/>
      <c r="M30" s="1497"/>
      <c r="N30" s="1500"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00" t="str">
        <f>IF(AND(OR(E30="DNCP", OR(E30="SNCP", E30="PNCP")), 'I8 Demand Data'!C15="1 NCP"), E30 &amp; 1, IF(AND(OR(E30="DNCP", OR(E30="SNCP", E30="PNCP")), 'I8 Demand Data'!C15="4 NCP"), E30 &amp; 4, IF(AND(OR(E30="DNCP", OR(E30="SNCP", E30="PNCP")), 'I8 Demand Data'!C15="12 NCP"), E30 &amp; 12, "")))</f>
        <v/>
      </c>
      <c r="P30" s="1500" t="str">
        <f t="shared" si="3"/>
        <v/>
      </c>
      <c r="Q30" s="1500" t="str">
        <f t="shared" si="4"/>
        <v/>
      </c>
      <c r="R30" s="707"/>
      <c r="S30" s="707"/>
      <c r="T30" s="707"/>
    </row>
    <row r="31" spans="1:20" s="1490" customFormat="1" ht="25.5" x14ac:dyDescent="0.2">
      <c r="A31" s="1495" t="s">
        <v>821</v>
      </c>
      <c r="B31" s="1495" t="s">
        <v>363</v>
      </c>
      <c r="C31" s="1495"/>
      <c r="D31" s="1501" t="s">
        <v>779</v>
      </c>
      <c r="E31" s="1502" t="s">
        <v>697</v>
      </c>
      <c r="F31" s="1521" t="str">
        <f t="shared" si="1"/>
        <v>TCP12</v>
      </c>
      <c r="G31" s="1522"/>
      <c r="H31" s="1523"/>
      <c r="I31" s="1504" t="str">
        <f t="shared" si="2"/>
        <v>TCP12</v>
      </c>
      <c r="J31" s="1504" t="str">
        <f t="shared" si="0"/>
        <v/>
      </c>
      <c r="K31" s="1504"/>
      <c r="L31" s="1504"/>
      <c r="M31" s="1497"/>
      <c r="N31" s="1506"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06" t="str">
        <f>IF(AND(OR(E31="DNCP", OR(E31="SNCP", E31="PNCP")), 'I8 Demand Data'!C15="1 NCP"), E31 &amp; 1, IF(AND(OR(E31="DNCP", OR(E31="SNCP", E31="PNCP")), 'I8 Demand Data'!C15="4 NCP"), E31 &amp; 4, IF(AND(OR(E31="DNCP", OR(E31="SNCP", E31="PNCP")), 'I8 Demand Data'!C15="12 NCP"), E31 &amp; 12, "")))</f>
        <v/>
      </c>
      <c r="P31" s="1506" t="str">
        <f t="shared" si="3"/>
        <v/>
      </c>
      <c r="Q31" s="1506" t="str">
        <f t="shared" si="4"/>
        <v>TCP12</v>
      </c>
      <c r="R31" s="707"/>
      <c r="S31" s="707"/>
      <c r="T31" s="707"/>
    </row>
    <row r="32" spans="1:20" s="1490" customFormat="1" ht="25.5" x14ac:dyDescent="0.2">
      <c r="A32" s="1496" t="s">
        <v>822</v>
      </c>
      <c r="B32" s="1496" t="s">
        <v>364</v>
      </c>
      <c r="C32" s="1496"/>
      <c r="D32" s="374" t="s">
        <v>779</v>
      </c>
      <c r="E32" s="1507" t="s">
        <v>698</v>
      </c>
      <c r="F32" s="1518" t="str">
        <f t="shared" si="1"/>
        <v>DCP12</v>
      </c>
      <c r="G32" s="1519"/>
      <c r="H32" s="1520"/>
      <c r="I32" s="1508" t="str">
        <f t="shared" si="2"/>
        <v>DCP12</v>
      </c>
      <c r="J32" s="1508" t="str">
        <f t="shared" si="0"/>
        <v/>
      </c>
      <c r="K32" s="1508"/>
      <c r="L32" s="1508"/>
      <c r="M32" s="1497"/>
      <c r="N32" s="1500"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00" t="str">
        <f>IF(AND(OR(E32="DNCP", OR(E32="SNCP", E32="PNCP")), 'I8 Demand Data'!C15="1 NCP"), E32 &amp; 1, IF(AND(OR(E32="DNCP", OR(E32="SNCP", E32="PNCP")), 'I8 Demand Data'!C15="4 NCP"), E32 &amp; 4, IF(AND(OR(E32="DNCP", OR(E32="SNCP", E32="PNCP")), 'I8 Demand Data'!C15="12 NCP"), E32 &amp; 12, "")))</f>
        <v/>
      </c>
      <c r="P32" s="1500" t="str">
        <f t="shared" si="3"/>
        <v/>
      </c>
      <c r="Q32" s="1500" t="str">
        <f t="shared" si="4"/>
        <v>DCP12</v>
      </c>
      <c r="R32" s="707"/>
      <c r="S32" s="707"/>
      <c r="T32" s="707"/>
    </row>
    <row r="33" spans="1:20" s="1490" customFormat="1" ht="38.25" x14ac:dyDescent="0.2">
      <c r="A33" s="1495">
        <v>1815</v>
      </c>
      <c r="B33" s="1495" t="s">
        <v>86</v>
      </c>
      <c r="C33" s="1495"/>
      <c r="D33" s="1501" t="s">
        <v>779</v>
      </c>
      <c r="E33" s="1502" t="s">
        <v>697</v>
      </c>
      <c r="F33" s="1521" t="str">
        <f t="shared" si="1"/>
        <v>TCP12</v>
      </c>
      <c r="G33" s="1522"/>
      <c r="H33" s="1523"/>
      <c r="I33" s="1504" t="str">
        <f t="shared" si="2"/>
        <v>TCP12</v>
      </c>
      <c r="J33" s="1504" t="str">
        <f t="shared" si="0"/>
        <v/>
      </c>
      <c r="K33" s="1504"/>
      <c r="L33" s="1504"/>
      <c r="M33" s="1497"/>
      <c r="N33" s="1506"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06" t="str">
        <f>IF(AND(OR(E33="DNCP", OR(E33="SNCP", E33="PNCP")), 'I8 Demand Data'!C15="1 NCP"), E33 &amp; 1, IF(AND(OR(E33="DNCP", OR(E33="SNCP", E33="PNCP")), 'I8 Demand Data'!C15="4 NCP"), E33 &amp; 4, IF(AND(OR(E33="DNCP", OR(E33="SNCP", E33="PNCP")), 'I8 Demand Data'!C15="12 NCP"), E33 &amp; 12, "")))</f>
        <v/>
      </c>
      <c r="P33" s="1506" t="str">
        <f t="shared" si="3"/>
        <v/>
      </c>
      <c r="Q33" s="1506" t="str">
        <f t="shared" si="4"/>
        <v>TCP12</v>
      </c>
      <c r="R33" s="707"/>
      <c r="S33" s="707"/>
      <c r="T33" s="707"/>
    </row>
    <row r="34" spans="1:20" s="1490" customFormat="1" ht="38.25" x14ac:dyDescent="0.2">
      <c r="A34" s="1496">
        <v>1820</v>
      </c>
      <c r="B34" s="1496" t="s">
        <v>87</v>
      </c>
      <c r="C34" s="1496"/>
      <c r="D34" s="374" t="s">
        <v>779</v>
      </c>
      <c r="E34" s="1507" t="s">
        <v>698</v>
      </c>
      <c r="F34" s="1518" t="str">
        <f t="shared" si="1"/>
        <v>DCP12</v>
      </c>
      <c r="G34" s="1519"/>
      <c r="H34" s="1520"/>
      <c r="I34" s="1508" t="str">
        <f t="shared" si="2"/>
        <v>DCP12</v>
      </c>
      <c r="J34" s="1508" t="str">
        <f t="shared" si="0"/>
        <v/>
      </c>
      <c r="K34" s="1508"/>
      <c r="L34" s="1508"/>
      <c r="M34" s="1497"/>
      <c r="N34" s="1500"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00" t="str">
        <f>IF(AND(OR(E34="DNCP", OR(E34="SNCP", E34="PNCP")), 'I8 Demand Data'!C15="1 NCP"), E34 &amp; 1, IF(AND(OR(E34="DNCP", OR(E34="SNCP", E34="PNCP")), 'I8 Demand Data'!C15="4 NCP"), E34 &amp; 4, IF(AND(OR(E34="DNCP", OR(E34="SNCP", E34="PNCP")), 'I8 Demand Data'!C15="12 NCP"), E34 &amp; 12, "")))</f>
        <v/>
      </c>
      <c r="P34" s="1500" t="str">
        <f t="shared" si="3"/>
        <v/>
      </c>
      <c r="Q34" s="1500" t="str">
        <f t="shared" si="4"/>
        <v>DCP12</v>
      </c>
      <c r="R34" s="707"/>
      <c r="S34" s="707"/>
      <c r="T34" s="707"/>
    </row>
    <row r="35" spans="1:20" s="1490" customFormat="1" ht="51" x14ac:dyDescent="0.2">
      <c r="A35" s="1495" t="s">
        <v>490</v>
      </c>
      <c r="B35" s="1495" t="s">
        <v>1275</v>
      </c>
      <c r="C35" s="1495"/>
      <c r="D35" s="1501" t="s">
        <v>779</v>
      </c>
      <c r="E35" s="1502" t="s">
        <v>698</v>
      </c>
      <c r="F35" s="1521" t="str">
        <f t="shared" si="1"/>
        <v>DCP12</v>
      </c>
      <c r="G35" s="1522"/>
      <c r="H35" s="1523"/>
      <c r="I35" s="1504" t="str">
        <f t="shared" si="2"/>
        <v>DCP12</v>
      </c>
      <c r="J35" s="1504" t="str">
        <f t="shared" si="0"/>
        <v/>
      </c>
      <c r="K35" s="1504"/>
      <c r="L35" s="1504"/>
      <c r="M35" s="1497"/>
      <c r="N35" s="1506"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06" t="str">
        <f>IF(AND(OR(E35="DNCP", OR(E35="SNCP", E35="PNCP")), 'I8 Demand Data'!C15="1 NCP"), E35 &amp; 1, IF(AND(OR(E35="DNCP", OR(E35="SNCP", E35="PNCP")), 'I8 Demand Data'!C15="4 NCP"), E35 &amp; 4, IF(AND(OR(E35="DNCP", OR(E35="SNCP", E35="PNCP")), 'I8 Demand Data'!C15="12 NCP"), E35 &amp; 12, "")))</f>
        <v/>
      </c>
      <c r="P35" s="1506" t="str">
        <f>IF(ISBLANK(E35), "", IF(ISERROR(SEARCH("cp",E35)), E35, ""))</f>
        <v/>
      </c>
      <c r="Q35" s="1506" t="str">
        <f>IF(AND(N35="",O35=""),P35,IF(AND(O35="",P35=""),N35,O35))</f>
        <v>DCP12</v>
      </c>
      <c r="R35" s="707"/>
      <c r="S35" s="707"/>
      <c r="T35" s="707"/>
    </row>
    <row r="36" spans="1:20" s="1490" customFormat="1" ht="51" x14ac:dyDescent="0.2">
      <c r="A36" s="1496" t="s">
        <v>491</v>
      </c>
      <c r="B36" s="1496" t="s">
        <v>1277</v>
      </c>
      <c r="C36" s="1496"/>
      <c r="D36" s="374" t="s">
        <v>779</v>
      </c>
      <c r="E36" s="1507" t="s">
        <v>699</v>
      </c>
      <c r="F36" s="1518" t="str">
        <f t="shared" si="1"/>
        <v>PNCP4</v>
      </c>
      <c r="G36" s="1519"/>
      <c r="H36" s="1520"/>
      <c r="I36" s="1508" t="str">
        <f t="shared" si="2"/>
        <v>PNCP4</v>
      </c>
      <c r="J36" s="1508" t="str">
        <f t="shared" si="0"/>
        <v/>
      </c>
      <c r="K36" s="1508"/>
      <c r="L36" s="1508"/>
      <c r="M36" s="1497"/>
      <c r="N36" s="1500"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00" t="str">
        <f>IF(AND(OR(E36="DNCP", OR(E36="SNCP", E36="PNCP")), 'I8 Demand Data'!C15="1 NCP"), E36 &amp; 1, IF(AND(OR(E36="DNCP", OR(E36="SNCP", E36="PNCP")), 'I8 Demand Data'!C15="4 NCP"), E36 &amp; 4, IF(AND(OR(E36="DNCP", OR(E36="SNCP", E36="PNCP")), 'I8 Demand Data'!C15="12 NCP"), E36 &amp; 12, "")))</f>
        <v>PNCP4</v>
      </c>
      <c r="P36" s="1500" t="str">
        <f>IF(ISBLANK(E36), "", IF(ISERROR(SEARCH("cp",E36)), E36, ""))</f>
        <v/>
      </c>
      <c r="Q36" s="1500" t="str">
        <f>IF(AND(N36="",O36=""),P36,IF(AND(O36="",P36=""),N36,O36))</f>
        <v>PNCP4</v>
      </c>
      <c r="R36" s="707"/>
      <c r="S36" s="707"/>
      <c r="T36" s="707"/>
    </row>
    <row r="37" spans="1:20" s="1490" customFormat="1" ht="51" x14ac:dyDescent="0.2">
      <c r="A37" s="1495" t="s">
        <v>1267</v>
      </c>
      <c r="B37" s="1495" t="s">
        <v>1268</v>
      </c>
      <c r="C37" s="1495"/>
      <c r="D37" s="1501" t="s">
        <v>779</v>
      </c>
      <c r="E37" s="1502"/>
      <c r="F37" s="1521"/>
      <c r="G37" s="1522" t="s">
        <v>773</v>
      </c>
      <c r="H37" s="1523"/>
      <c r="I37" s="1504"/>
      <c r="J37" s="1504" t="str">
        <f t="shared" si="0"/>
        <v>CEN</v>
      </c>
      <c r="K37" s="1504"/>
      <c r="L37" s="1504"/>
      <c r="M37" s="1497"/>
      <c r="N37" s="1506"/>
      <c r="O37" s="1506"/>
      <c r="P37" s="1506" t="str">
        <f>IF(ISBLANK(E37), "", IF(ISERROR(SEARCH("cp",E37)), E37, ""))</f>
        <v/>
      </c>
      <c r="Q37" s="1506"/>
      <c r="R37" s="707"/>
      <c r="S37" s="707"/>
      <c r="T37" s="707"/>
    </row>
    <row r="38" spans="1:20" s="1490" customFormat="1" ht="25.5" x14ac:dyDescent="0.2">
      <c r="A38" s="1496">
        <v>1825</v>
      </c>
      <c r="B38" s="1496" t="s">
        <v>88</v>
      </c>
      <c r="C38" s="1496"/>
      <c r="D38" s="374" t="s">
        <v>779</v>
      </c>
      <c r="E38" s="1507" t="s">
        <v>776</v>
      </c>
      <c r="F38" s="1518" t="str">
        <f t="shared" si="1"/>
        <v/>
      </c>
      <c r="G38" s="1519"/>
      <c r="H38" s="1520"/>
      <c r="I38" s="1508" t="str">
        <f t="shared" si="2"/>
        <v/>
      </c>
      <c r="J38" s="1508" t="str">
        <f t="shared" si="0"/>
        <v/>
      </c>
      <c r="K38" s="1508"/>
      <c r="L38" s="1508"/>
      <c r="M38" s="1497"/>
      <c r="N38" s="1500"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00" t="str">
        <f>IF(AND(OR(E38="DNCP", OR(E38="SNCP", E38="PNCP")), 'I8 Demand Data'!C15="1 NCP"), E38 &amp; 1, IF(AND(OR(E38="DNCP", OR(E38="SNCP", E38="PNCP")), 'I8 Demand Data'!C15="4 NCP"), E38 &amp; 4, IF(AND(OR(E38="DNCP", OR(E38="SNCP", E38="PNCP")), 'I8 Demand Data'!C15="12 NCP"), E38 &amp; 12, "")))</f>
        <v/>
      </c>
      <c r="P38" s="1500" t="str">
        <f t="shared" si="3"/>
        <v/>
      </c>
      <c r="Q38" s="1500" t="str">
        <f t="shared" si="4"/>
        <v/>
      </c>
      <c r="R38" s="707"/>
      <c r="S38" s="707"/>
      <c r="T38" s="707"/>
    </row>
    <row r="39" spans="1:20" s="1490" customFormat="1" ht="25.5" x14ac:dyDescent="0.2">
      <c r="A39" s="1495" t="s">
        <v>823</v>
      </c>
      <c r="B39" s="1495" t="s">
        <v>365</v>
      </c>
      <c r="C39" s="1495"/>
      <c r="D39" s="1501" t="s">
        <v>779</v>
      </c>
      <c r="E39" s="1502" t="s">
        <v>697</v>
      </c>
      <c r="F39" s="1521" t="str">
        <f t="shared" si="1"/>
        <v>TCP12</v>
      </c>
      <c r="G39" s="1522"/>
      <c r="H39" s="1523"/>
      <c r="I39" s="1504" t="str">
        <f t="shared" si="2"/>
        <v>TCP12</v>
      </c>
      <c r="J39" s="1504" t="str">
        <f t="shared" si="0"/>
        <v/>
      </c>
      <c r="K39" s="1504"/>
      <c r="L39" s="1504"/>
      <c r="M39" s="1497"/>
      <c r="N39" s="1506"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06" t="str">
        <f>IF(AND(OR(E39="DNCP", OR(E39="SNCP", E39="PNCP")), 'I8 Demand Data'!C15="1 NCP"), E39 &amp; 1, IF(AND(OR(E39="DNCP", OR(E39="SNCP", E39="PNCP")), 'I8 Demand Data'!C15="4 NCP"), E39 &amp; 4, IF(AND(OR(E39="DNCP", OR(E39="SNCP", E39="PNCP")), 'I8 Demand Data'!C15="12 NCP"), E39 &amp; 12, "")))</f>
        <v/>
      </c>
      <c r="P39" s="1506" t="str">
        <f t="shared" si="3"/>
        <v/>
      </c>
      <c r="Q39" s="1506" t="str">
        <f t="shared" si="4"/>
        <v>TCP12</v>
      </c>
      <c r="R39" s="707"/>
      <c r="S39" s="707"/>
      <c r="T39" s="707"/>
    </row>
    <row r="40" spans="1:20" s="1490" customFormat="1" ht="25.5" x14ac:dyDescent="0.2">
      <c r="A40" s="1496" t="s">
        <v>824</v>
      </c>
      <c r="B40" s="1496" t="s">
        <v>366</v>
      </c>
      <c r="C40" s="1496"/>
      <c r="D40" s="374" t="s">
        <v>779</v>
      </c>
      <c r="E40" s="1507" t="s">
        <v>698</v>
      </c>
      <c r="F40" s="1518" t="str">
        <f t="shared" si="1"/>
        <v>DCP12</v>
      </c>
      <c r="G40" s="1519"/>
      <c r="H40" s="1520"/>
      <c r="I40" s="1508" t="str">
        <f t="shared" si="2"/>
        <v>DCP12</v>
      </c>
      <c r="J40" s="1508" t="str">
        <f t="shared" si="0"/>
        <v/>
      </c>
      <c r="K40" s="1508"/>
      <c r="L40" s="1508"/>
      <c r="M40" s="1497"/>
      <c r="N40" s="1500"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00" t="str">
        <f>IF(AND(OR(E40="DNCP", OR(E40="SNCP", E40="PNCP")), 'I8 Demand Data'!C15="1 NCP"), E40 &amp; 1, IF(AND(OR(E40="DNCP", OR(E40="SNCP", E40="PNCP")), 'I8 Demand Data'!C15="4 NCP"), E40 &amp; 4, IF(AND(OR(E40="DNCP", OR(E40="SNCP", E40="PNCP")), 'I8 Demand Data'!C15="12 NCP"), E40 &amp; 12, "")))</f>
        <v/>
      </c>
      <c r="P40" s="1500" t="str">
        <f t="shared" si="3"/>
        <v/>
      </c>
      <c r="Q40" s="1500" t="str">
        <f t="shared" si="4"/>
        <v>DCP12</v>
      </c>
      <c r="R40" s="707"/>
      <c r="S40" s="707"/>
      <c r="T40" s="707"/>
    </row>
    <row r="41" spans="1:20" s="1490" customFormat="1" ht="25.5" x14ac:dyDescent="0.2">
      <c r="A41" s="1495">
        <v>1830</v>
      </c>
      <c r="B41" s="1495" t="s">
        <v>89</v>
      </c>
      <c r="C41" s="1495"/>
      <c r="D41" s="1501" t="s">
        <v>779</v>
      </c>
      <c r="E41" s="1502" t="s">
        <v>777</v>
      </c>
      <c r="F41" s="1521" t="str">
        <f t="shared" si="1"/>
        <v/>
      </c>
      <c r="G41" s="1522"/>
      <c r="H41" s="1523"/>
      <c r="I41" s="1504" t="str">
        <f t="shared" si="2"/>
        <v/>
      </c>
      <c r="J41" s="1504" t="str">
        <f t="shared" si="0"/>
        <v/>
      </c>
      <c r="K41" s="1504"/>
      <c r="L41" s="1504"/>
      <c r="M41" s="1497"/>
      <c r="N41" s="1506"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06" t="str">
        <f>IF(AND(OR(E41="DNCP", OR(E41="SNCP", E41="PNCP")), 'I8 Demand Data'!C15="1 NCP"), E41 &amp; 1, IF(AND(OR(E41="DNCP", OR(E41="SNCP", E41="PNCP")), 'I8 Demand Data'!C15="4 NCP"), E41 &amp; 4, IF(AND(OR(E41="DNCP", OR(E41="SNCP", E41="PNCP")), 'I8 Demand Data'!C15="12 NCP"), E41 &amp; 12, "")))</f>
        <v/>
      </c>
      <c r="P41" s="1506" t="str">
        <f t="shared" si="3"/>
        <v/>
      </c>
      <c r="Q41" s="1506" t="str">
        <f t="shared" si="4"/>
        <v/>
      </c>
      <c r="R41" s="707"/>
      <c r="S41" s="707"/>
      <c r="T41" s="707"/>
    </row>
    <row r="42" spans="1:20" s="1490" customFormat="1" ht="38.25" x14ac:dyDescent="0.2">
      <c r="A42" s="1496" t="s">
        <v>825</v>
      </c>
      <c r="B42" s="1496" t="s">
        <v>367</v>
      </c>
      <c r="C42" s="1496"/>
      <c r="D42" s="374" t="s">
        <v>779</v>
      </c>
      <c r="E42" s="1507" t="s">
        <v>1416</v>
      </c>
      <c r="F42" s="1518" t="str">
        <f t="shared" si="1"/>
        <v>BCP12</v>
      </c>
      <c r="G42" s="1519"/>
      <c r="H42" s="1520"/>
      <c r="I42" s="1508" t="str">
        <f t="shared" si="2"/>
        <v>BCP12</v>
      </c>
      <c r="J42" s="1508" t="str">
        <f t="shared" si="0"/>
        <v/>
      </c>
      <c r="K42" s="1508"/>
      <c r="L42" s="1508"/>
      <c r="M42" s="1497"/>
      <c r="N42" s="1500"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00" t="str">
        <f>IF(AND(OR(E42="DNCP", OR(E42="SNCP", E42="PNCP")), 'I8 Demand Data'!C15="1 NCP"), E42 &amp; 1, IF(AND(OR(E42="DNCP", OR(E42="SNCP", E42="PNCP")), 'I8 Demand Data'!C15="4 NCP"), E42 &amp; 4, IF(AND(OR(E42="DNCP", OR(E42="SNCP", E42="PNCP")), 'I8 Demand Data'!C15="12 NCP"), E42 &amp; 12, "")))</f>
        <v/>
      </c>
      <c r="P42" s="1500" t="str">
        <f t="shared" si="3"/>
        <v/>
      </c>
      <c r="Q42" s="1500" t="str">
        <f t="shared" si="4"/>
        <v>BCP12</v>
      </c>
      <c r="R42" s="707"/>
      <c r="S42" s="707"/>
      <c r="T42" s="707"/>
    </row>
    <row r="43" spans="1:20" s="1490" customFormat="1" ht="25.5" x14ac:dyDescent="0.2">
      <c r="A43" s="1495" t="s">
        <v>826</v>
      </c>
      <c r="B43" s="1495" t="s">
        <v>368</v>
      </c>
      <c r="C43" s="1495"/>
      <c r="D43" s="1501" t="s">
        <v>779</v>
      </c>
      <c r="E43" s="1502" t="s">
        <v>699</v>
      </c>
      <c r="F43" s="1521" t="str">
        <f t="shared" si="1"/>
        <v>PNCP4</v>
      </c>
      <c r="G43" s="1522" t="s">
        <v>703</v>
      </c>
      <c r="H43" s="1523" t="s">
        <v>307</v>
      </c>
      <c r="I43" s="1504" t="str">
        <f t="shared" si="2"/>
        <v>PNCP4</v>
      </c>
      <c r="J43" s="1504" t="str">
        <f t="shared" si="0"/>
        <v>CCP</v>
      </c>
      <c r="K43" s="1504"/>
      <c r="L43" s="1504"/>
      <c r="M43" s="1497"/>
      <c r="N43" s="1506"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06" t="str">
        <f>IF(AND(OR(E43="DNCP", OR(E43="SNCP", E43="PNCP")), 'I8 Demand Data'!C15="1 NCP"), E43 &amp; 1, IF(AND(OR(E43="DNCP", OR(E43="SNCP", E43="PNCP")), 'I8 Demand Data'!C15="4 NCP"), E43 &amp; 4, IF(AND(OR(E43="DNCP", OR(E43="SNCP", E43="PNCP")), 'I8 Demand Data'!C15="12 NCP"), E43 &amp; 12, "")))</f>
        <v>PNCP4</v>
      </c>
      <c r="P43" s="1506" t="str">
        <f t="shared" si="3"/>
        <v/>
      </c>
      <c r="Q43" s="1506" t="str">
        <f>IF(AND(N43="",O43=""),P43,IF(AND(O43="",P43=""),N43,O43))</f>
        <v>PNCP4</v>
      </c>
      <c r="R43" s="707"/>
      <c r="S43" s="707"/>
      <c r="T43" s="707"/>
    </row>
    <row r="44" spans="1:20" s="1490" customFormat="1" ht="25.5" x14ac:dyDescent="0.2">
      <c r="A44" s="1496" t="s">
        <v>827</v>
      </c>
      <c r="B44" s="1496" t="s">
        <v>391</v>
      </c>
      <c r="C44" s="1496"/>
      <c r="D44" s="374" t="s">
        <v>779</v>
      </c>
      <c r="E44" s="1507" t="s">
        <v>700</v>
      </c>
      <c r="F44" s="1518" t="str">
        <f t="shared" si="1"/>
        <v>SNCP4</v>
      </c>
      <c r="G44" s="1519" t="s">
        <v>702</v>
      </c>
      <c r="H44" s="1520" t="s">
        <v>307</v>
      </c>
      <c r="I44" s="1508" t="str">
        <f t="shared" si="2"/>
        <v>SNCP4</v>
      </c>
      <c r="J44" s="1508" t="str">
        <f t="shared" si="0"/>
        <v>CCS</v>
      </c>
      <c r="K44" s="1508"/>
      <c r="L44" s="1508"/>
      <c r="M44" s="1497"/>
      <c r="N44" s="1500"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00" t="str">
        <f>IF(AND(OR(E44="DNCP", OR(E44="SNCP", E44="PNCP")), 'I8 Demand Data'!C15="1 NCP"), E44 &amp; 1, IF(AND(OR(E44="DNCP", OR(E44="SNCP", E44="PNCP")), 'I8 Demand Data'!C15="4 NCP"), E44 &amp; 4, IF(AND(OR(E44="DNCP", OR(E44="SNCP", E44="PNCP")), 'I8 Demand Data'!C15="12 NCP"), E44 &amp; 12, "")))</f>
        <v>SNCP4</v>
      </c>
      <c r="P44" s="1500" t="str">
        <f t="shared" si="3"/>
        <v/>
      </c>
      <c r="Q44" s="1500" t="str">
        <f t="shared" si="4"/>
        <v>SNCP4</v>
      </c>
      <c r="R44" s="707"/>
      <c r="S44" s="707"/>
      <c r="T44" s="707"/>
    </row>
    <row r="45" spans="1:20" s="1490" customFormat="1" ht="25.5" x14ac:dyDescent="0.2">
      <c r="A45" s="1495">
        <v>1835</v>
      </c>
      <c r="B45" s="1495" t="s">
        <v>75</v>
      </c>
      <c r="C45" s="1495"/>
      <c r="D45" s="1501" t="s">
        <v>779</v>
      </c>
      <c r="E45" s="1502" t="s">
        <v>777</v>
      </c>
      <c r="F45" s="1521" t="str">
        <f t="shared" si="1"/>
        <v/>
      </c>
      <c r="G45" s="1522"/>
      <c r="H45" s="1523"/>
      <c r="I45" s="1504" t="str">
        <f t="shared" si="2"/>
        <v/>
      </c>
      <c r="J45" s="1504" t="str">
        <f t="shared" si="0"/>
        <v/>
      </c>
      <c r="K45" s="1504"/>
      <c r="L45" s="1504"/>
      <c r="M45" s="1497"/>
      <c r="N45" s="1506"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06" t="str">
        <f>IF(AND(OR(E45="DNCP", OR(E45="SNCP", E45="PNCP")), 'I8 Demand Data'!C15="1 NCP"), E45 &amp; 1, IF(AND(OR(E45="DNCP", OR(E45="SNCP", E45="PNCP")), 'I8 Demand Data'!C15="4 NCP"), E45 &amp; 4, IF(AND(OR(E45="DNCP", OR(E45="SNCP", E45="PNCP")), 'I8 Demand Data'!C15="12 NCP"), E45 &amp; 12, "")))</f>
        <v/>
      </c>
      <c r="P45" s="1506" t="str">
        <f t="shared" si="3"/>
        <v/>
      </c>
      <c r="Q45" s="1506" t="str">
        <f t="shared" si="4"/>
        <v/>
      </c>
      <c r="R45" s="707"/>
      <c r="S45" s="707"/>
      <c r="T45" s="707"/>
    </row>
    <row r="46" spans="1:20" s="1490" customFormat="1" ht="38.25" x14ac:dyDescent="0.2">
      <c r="A46" s="1496" t="s">
        <v>828</v>
      </c>
      <c r="B46" s="1496" t="s">
        <v>392</v>
      </c>
      <c r="C46" s="1496"/>
      <c r="D46" s="374" t="s">
        <v>779</v>
      </c>
      <c r="E46" s="1507" t="s">
        <v>1416</v>
      </c>
      <c r="F46" s="1518" t="str">
        <f t="shared" si="1"/>
        <v>BCP12</v>
      </c>
      <c r="G46" s="1519" t="s">
        <v>331</v>
      </c>
      <c r="H46" s="1520" t="s">
        <v>331</v>
      </c>
      <c r="I46" s="1508" t="str">
        <f t="shared" si="2"/>
        <v>BCP12</v>
      </c>
      <c r="J46" s="1508" t="str">
        <f t="shared" si="0"/>
        <v xml:space="preserve"> </v>
      </c>
      <c r="K46" s="1508"/>
      <c r="L46" s="1508"/>
      <c r="M46" s="1497"/>
      <c r="N46" s="1500"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00" t="str">
        <f>IF(AND(OR(E46="DNCP", OR(E46="SNCP", E46="PNCP")), 'I8 Demand Data'!C15="1 NCP"), E46 &amp; 1, IF(AND(OR(E46="DNCP", OR(E46="SNCP", E46="PNCP")), 'I8 Demand Data'!C15="4 NCP"), E46 &amp; 4, IF(AND(OR(E46="DNCP", OR(E46="SNCP", E46="PNCP")), 'I8 Demand Data'!C15="12 NCP"), E46 &amp; 12, "")))</f>
        <v/>
      </c>
      <c r="P46" s="1500" t="str">
        <f t="shared" si="3"/>
        <v/>
      </c>
      <c r="Q46" s="1500" t="str">
        <f t="shared" si="4"/>
        <v>BCP12</v>
      </c>
      <c r="R46" s="707"/>
      <c r="S46" s="707"/>
      <c r="T46" s="707"/>
    </row>
    <row r="47" spans="1:20" s="1490" customFormat="1" ht="25.5" x14ac:dyDescent="0.2">
      <c r="A47" s="1495" t="s">
        <v>829</v>
      </c>
      <c r="B47" s="1495" t="s">
        <v>393</v>
      </c>
      <c r="C47" s="1495"/>
      <c r="D47" s="1501" t="s">
        <v>779</v>
      </c>
      <c r="E47" s="1502" t="s">
        <v>699</v>
      </c>
      <c r="F47" s="1521" t="str">
        <f t="shared" si="1"/>
        <v>PNCP4</v>
      </c>
      <c r="G47" s="1522" t="s">
        <v>703</v>
      </c>
      <c r="H47" s="1523" t="s">
        <v>307</v>
      </c>
      <c r="I47" s="1504" t="str">
        <f t="shared" si="2"/>
        <v>PNCP4</v>
      </c>
      <c r="J47" s="1504" t="str">
        <f t="shared" si="0"/>
        <v>CCP</v>
      </c>
      <c r="K47" s="1504"/>
      <c r="L47" s="1504"/>
      <c r="M47" s="1497"/>
      <c r="N47" s="1506"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06" t="str">
        <f>IF(AND(OR(E47="DNCP", OR(E47="SNCP", E47="PNCP")), 'I8 Demand Data'!C15="1 NCP"), E47 &amp; 1, IF(AND(OR(E47="DNCP", OR(E47="SNCP", E47="PNCP")), 'I8 Demand Data'!C15="4 NCP"), E47 &amp; 4, IF(AND(OR(E47="DNCP", OR(E47="SNCP", E47="PNCP")), 'I8 Demand Data'!C15="12 NCP"), E47 &amp; 12, "")))</f>
        <v>PNCP4</v>
      </c>
      <c r="P47" s="1506" t="str">
        <f t="shared" si="3"/>
        <v/>
      </c>
      <c r="Q47" s="1506" t="str">
        <f t="shared" si="4"/>
        <v>PNCP4</v>
      </c>
      <c r="R47" s="707"/>
      <c r="S47" s="707"/>
      <c r="T47" s="707"/>
    </row>
    <row r="48" spans="1:20" s="1490" customFormat="1" ht="25.5" x14ac:dyDescent="0.2">
      <c r="A48" s="1496" t="s">
        <v>830</v>
      </c>
      <c r="B48" s="1496" t="s">
        <v>394</v>
      </c>
      <c r="C48" s="1496"/>
      <c r="D48" s="374" t="s">
        <v>779</v>
      </c>
      <c r="E48" s="1507" t="s">
        <v>700</v>
      </c>
      <c r="F48" s="1518" t="str">
        <f t="shared" si="1"/>
        <v>SNCP4</v>
      </c>
      <c r="G48" s="1519" t="s">
        <v>702</v>
      </c>
      <c r="H48" s="1520" t="s">
        <v>307</v>
      </c>
      <c r="I48" s="1508" t="str">
        <f t="shared" ref="I48:I59" si="5">IF(ISERROR(F48), "", (F48))</f>
        <v>SNCP4</v>
      </c>
      <c r="J48" s="1508" t="str">
        <f t="shared" ref="J48:J82" si="6">IF(ISBLANK(G48), "", (G48))</f>
        <v>CCS</v>
      </c>
      <c r="K48" s="1508"/>
      <c r="L48" s="1508"/>
      <c r="M48" s="1497"/>
      <c r="N48" s="1500"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00" t="str">
        <f>IF(AND(OR(E48="DNCP", OR(E48="SNCP", E48="PNCP")), 'I8 Demand Data'!C15="1 NCP"), E48 &amp; 1, IF(AND(OR(E48="DNCP", OR(E48="SNCP", E48="PNCP")), 'I8 Demand Data'!C15="4 NCP"), E48 &amp; 4, IF(AND(OR(E48="DNCP", OR(E48="SNCP", E48="PNCP")), 'I8 Demand Data'!C15="12 NCP"), E48 &amp; 12, "")))</f>
        <v>SNCP4</v>
      </c>
      <c r="P48" s="1500" t="str">
        <f t="shared" si="3"/>
        <v/>
      </c>
      <c r="Q48" s="1500" t="str">
        <f t="shared" si="4"/>
        <v>SNCP4</v>
      </c>
      <c r="R48" s="707"/>
      <c r="S48" s="707"/>
      <c r="T48" s="707"/>
    </row>
    <row r="49" spans="1:20" s="1490" customFormat="1" ht="12.75" x14ac:dyDescent="0.2">
      <c r="A49" s="1495">
        <v>1840</v>
      </c>
      <c r="B49" s="1495" t="s">
        <v>76</v>
      </c>
      <c r="C49" s="1495"/>
      <c r="D49" s="1501" t="s">
        <v>779</v>
      </c>
      <c r="E49" s="1502" t="s">
        <v>777</v>
      </c>
      <c r="F49" s="1521" t="str">
        <f t="shared" si="1"/>
        <v/>
      </c>
      <c r="G49" s="1522"/>
      <c r="H49" s="1523"/>
      <c r="I49" s="1504" t="str">
        <f t="shared" si="5"/>
        <v/>
      </c>
      <c r="J49" s="1504" t="str">
        <f t="shared" si="6"/>
        <v/>
      </c>
      <c r="K49" s="1504"/>
      <c r="L49" s="1504"/>
      <c r="M49" s="1497"/>
      <c r="N49" s="1506"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06" t="str">
        <f>IF(AND(OR(E49="DNCP", OR(E49="SNCP", E49="PNCP")), 'I8 Demand Data'!C15="1 NCP"), E49 &amp; 1, IF(AND(OR(E49="DNCP", OR(E49="SNCP", E49="PNCP")), 'I8 Demand Data'!C15="4 NCP"), E49 &amp; 4, IF(AND(OR(E49="DNCP", OR(E49="SNCP", E49="PNCP")), 'I8 Demand Data'!C15="12 NCP"), E49 &amp; 12, "")))</f>
        <v/>
      </c>
      <c r="P49" s="1506" t="str">
        <f t="shared" si="3"/>
        <v/>
      </c>
      <c r="Q49" s="1506" t="str">
        <f t="shared" si="4"/>
        <v/>
      </c>
      <c r="R49" s="707"/>
      <c r="S49" s="707"/>
      <c r="T49" s="707"/>
    </row>
    <row r="50" spans="1:20" s="1490" customFormat="1" ht="25.5" x14ac:dyDescent="0.2">
      <c r="A50" s="1496" t="s">
        <v>831</v>
      </c>
      <c r="B50" s="1496" t="s">
        <v>395</v>
      </c>
      <c r="C50" s="1496" t="s">
        <v>1570</v>
      </c>
      <c r="D50" s="374" t="s">
        <v>779</v>
      </c>
      <c r="E50" s="1507" t="s">
        <v>1416</v>
      </c>
      <c r="F50" s="1518" t="str">
        <f t="shared" si="1"/>
        <v>BCP12</v>
      </c>
      <c r="G50" s="1519"/>
      <c r="H50" s="1520"/>
      <c r="I50" s="1508" t="str">
        <f t="shared" si="5"/>
        <v>BCP12</v>
      </c>
      <c r="J50" s="1508" t="str">
        <f t="shared" si="6"/>
        <v/>
      </c>
      <c r="K50" s="1508"/>
      <c r="L50" s="1508"/>
      <c r="M50" s="1497"/>
      <c r="N50" s="1500"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00" t="str">
        <f>IF(AND(OR(E50="DNCP", OR(E50="SNCP", E50="PNCP")), 'I8 Demand Data'!C15="1 NCP"), E50 &amp; 1, IF(AND(OR(E50="DNCP", OR(E50="SNCP", E50="PNCP")), 'I8 Demand Data'!C15="4 NCP"), E50 &amp; 4, IF(AND(OR(E50="DNCP", OR(E50="SNCP", E50="PNCP")), 'I8 Demand Data'!C15="12 NCP"), E50 &amp; 12, "")))</f>
        <v/>
      </c>
      <c r="P50" s="1500" t="str">
        <f t="shared" si="3"/>
        <v/>
      </c>
      <c r="Q50" s="1500" t="str">
        <f t="shared" si="4"/>
        <v>BCP12</v>
      </c>
      <c r="R50" s="707"/>
      <c r="S50" s="707"/>
      <c r="T50" s="707"/>
    </row>
    <row r="51" spans="1:20" s="1490" customFormat="1" ht="25.5" x14ac:dyDescent="0.2">
      <c r="A51" s="1495" t="s">
        <v>832</v>
      </c>
      <c r="B51" s="1495" t="s">
        <v>396</v>
      </c>
      <c r="C51" s="1495" t="s">
        <v>1570</v>
      </c>
      <c r="D51" s="1501" t="s">
        <v>779</v>
      </c>
      <c r="E51" s="1502" t="s">
        <v>699</v>
      </c>
      <c r="F51" s="1521" t="str">
        <f t="shared" si="1"/>
        <v>PNCP4</v>
      </c>
      <c r="G51" s="1522" t="s">
        <v>703</v>
      </c>
      <c r="H51" s="1523" t="s">
        <v>307</v>
      </c>
      <c r="I51" s="1504" t="str">
        <f t="shared" si="5"/>
        <v>PNCP4</v>
      </c>
      <c r="J51" s="1504" t="str">
        <f t="shared" si="6"/>
        <v>CCP</v>
      </c>
      <c r="K51" s="1504"/>
      <c r="L51" s="1504"/>
      <c r="M51" s="1497"/>
      <c r="N51" s="1506"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06" t="str">
        <f>IF(AND(OR(E51="DNCP", OR(E51="SNCP", E51="PNCP")), 'I8 Demand Data'!C15="1 NCP"), E51 &amp; 1, IF(AND(OR(E51="DNCP", OR(E51="SNCP", E51="PNCP")), 'I8 Demand Data'!C15="4 NCP"), E51 &amp; 4, IF(AND(OR(E51="DNCP", OR(E51="SNCP", E51="PNCP")), 'I8 Demand Data'!C15="12 NCP"), E51 &amp; 12, "")))</f>
        <v>PNCP4</v>
      </c>
      <c r="P51" s="1506" t="str">
        <f t="shared" si="3"/>
        <v/>
      </c>
      <c r="Q51" s="1506" t="str">
        <f t="shared" si="4"/>
        <v>PNCP4</v>
      </c>
      <c r="R51" s="707"/>
      <c r="S51" s="707"/>
      <c r="T51" s="707"/>
    </row>
    <row r="52" spans="1:20" s="1490" customFormat="1" ht="25.5" x14ac:dyDescent="0.2">
      <c r="A52" s="1496" t="s">
        <v>833</v>
      </c>
      <c r="B52" s="1496" t="s">
        <v>397</v>
      </c>
      <c r="C52" s="1496" t="s">
        <v>1570</v>
      </c>
      <c r="D52" s="374" t="s">
        <v>779</v>
      </c>
      <c r="E52" s="1507" t="s">
        <v>700</v>
      </c>
      <c r="F52" s="1518" t="str">
        <f t="shared" si="1"/>
        <v>SNCP4</v>
      </c>
      <c r="G52" s="1519" t="s">
        <v>702</v>
      </c>
      <c r="H52" s="1520" t="s">
        <v>307</v>
      </c>
      <c r="I52" s="1508" t="str">
        <f t="shared" si="5"/>
        <v>SNCP4</v>
      </c>
      <c r="J52" s="1508" t="str">
        <f t="shared" si="6"/>
        <v>CCS</v>
      </c>
      <c r="K52" s="1508"/>
      <c r="L52" s="1508"/>
      <c r="M52" s="1497"/>
      <c r="N52" s="1500"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00" t="str">
        <f>IF(AND(OR(E52="DNCP", OR(E52="SNCP", E52="PNCP")), 'I8 Demand Data'!C15="1 NCP"), E52 &amp; 1, IF(AND(OR(E52="DNCP", OR(E52="SNCP", E52="PNCP")), 'I8 Demand Data'!C15="4 NCP"), E52 &amp; 4, IF(AND(OR(E52="DNCP", OR(E52="SNCP", E52="PNCP")), 'I8 Demand Data'!C15="12 NCP"), E52 &amp; 12, "")))</f>
        <v>SNCP4</v>
      </c>
      <c r="P52" s="1500" t="str">
        <f t="shared" si="3"/>
        <v/>
      </c>
      <c r="Q52" s="1500" t="str">
        <f t="shared" si="4"/>
        <v>SNCP4</v>
      </c>
      <c r="R52" s="707"/>
      <c r="S52" s="707"/>
      <c r="T52" s="707"/>
    </row>
    <row r="53" spans="1:20" s="1490" customFormat="1" ht="25.5" x14ac:dyDescent="0.2">
      <c r="A53" s="1495">
        <v>1845</v>
      </c>
      <c r="B53" s="1495" t="s">
        <v>84</v>
      </c>
      <c r="C53" s="1495" t="s">
        <v>1570</v>
      </c>
      <c r="D53" s="1501" t="s">
        <v>779</v>
      </c>
      <c r="E53" s="1502" t="s">
        <v>777</v>
      </c>
      <c r="F53" s="1521" t="str">
        <f t="shared" si="1"/>
        <v/>
      </c>
      <c r="G53" s="1522"/>
      <c r="H53" s="1523"/>
      <c r="I53" s="1504" t="str">
        <f t="shared" si="5"/>
        <v/>
      </c>
      <c r="J53" s="1504" t="str">
        <f t="shared" si="6"/>
        <v/>
      </c>
      <c r="K53" s="1504"/>
      <c r="L53" s="1504"/>
      <c r="M53" s="1497"/>
      <c r="N53" s="1506"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06" t="str">
        <f>IF(AND(OR(E53="DNCP", OR(E53="SNCP", E53="PNCP")), 'I8 Demand Data'!C15="1 NCP"), E53 &amp; 1, IF(AND(OR(E53="DNCP", OR(E53="SNCP", E53="PNCP")), 'I8 Demand Data'!C15="4 NCP"), E53 &amp; 4, IF(AND(OR(E53="DNCP", OR(E53="SNCP", E53="PNCP")), 'I8 Demand Data'!C15="12 NCP"), E53 &amp; 12, "")))</f>
        <v/>
      </c>
      <c r="P53" s="1506" t="str">
        <f t="shared" si="3"/>
        <v/>
      </c>
      <c r="Q53" s="1506" t="str">
        <f t="shared" si="4"/>
        <v/>
      </c>
      <c r="R53" s="707"/>
      <c r="S53" s="707"/>
      <c r="T53" s="707"/>
    </row>
    <row r="54" spans="1:20" s="1490" customFormat="1" ht="38.25" x14ac:dyDescent="0.2">
      <c r="A54" s="1496" t="s">
        <v>834</v>
      </c>
      <c r="B54" s="1496" t="s">
        <v>398</v>
      </c>
      <c r="C54" s="1496" t="s">
        <v>1571</v>
      </c>
      <c r="D54" s="374" t="s">
        <v>779</v>
      </c>
      <c r="E54" s="1507" t="s">
        <v>1416</v>
      </c>
      <c r="F54" s="1518" t="str">
        <f t="shared" si="1"/>
        <v>BCP12</v>
      </c>
      <c r="G54" s="1519" t="s">
        <v>331</v>
      </c>
      <c r="H54" s="1520" t="s">
        <v>331</v>
      </c>
      <c r="I54" s="1508" t="str">
        <f t="shared" si="5"/>
        <v>BCP12</v>
      </c>
      <c r="J54" s="1508" t="str">
        <f t="shared" si="6"/>
        <v xml:space="preserve"> </v>
      </c>
      <c r="K54" s="1508"/>
      <c r="L54" s="1508"/>
      <c r="M54" s="1497"/>
      <c r="N54" s="1500"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00" t="str">
        <f>IF(AND(OR(E54="DNCP", OR(E54="SNCP", E54="PNCP")), 'I8 Demand Data'!C15="1 NCP"), E54 &amp; 1, IF(AND(OR(E54="DNCP", OR(E54="SNCP", E54="PNCP")), 'I8 Demand Data'!C15="4 NCP"), E54 &amp; 4, IF(AND(OR(E54="DNCP", OR(E54="SNCP", E54="PNCP")), 'I8 Demand Data'!C15="12 NCP"), E54 &amp; 12, "")))</f>
        <v/>
      </c>
      <c r="P54" s="1500" t="str">
        <f t="shared" si="3"/>
        <v/>
      </c>
      <c r="Q54" s="1500" t="str">
        <f t="shared" si="4"/>
        <v>BCP12</v>
      </c>
      <c r="R54" s="707"/>
      <c r="S54" s="707"/>
      <c r="T54" s="707"/>
    </row>
    <row r="55" spans="1:20" s="1490" customFormat="1" ht="25.5" x14ac:dyDescent="0.2">
      <c r="A55" s="1495" t="s">
        <v>835</v>
      </c>
      <c r="B55" s="1495" t="s">
        <v>399</v>
      </c>
      <c r="C55" s="1495" t="s">
        <v>1572</v>
      </c>
      <c r="D55" s="1501" t="s">
        <v>779</v>
      </c>
      <c r="E55" s="1502" t="s">
        <v>699</v>
      </c>
      <c r="F55" s="1521" t="str">
        <f t="shared" si="1"/>
        <v>PNCP4</v>
      </c>
      <c r="G55" s="1522" t="s">
        <v>703</v>
      </c>
      <c r="H55" s="1523" t="s">
        <v>307</v>
      </c>
      <c r="I55" s="1504" t="str">
        <f t="shared" si="5"/>
        <v>PNCP4</v>
      </c>
      <c r="J55" s="1504" t="str">
        <f t="shared" si="6"/>
        <v>CCP</v>
      </c>
      <c r="K55" s="1504"/>
      <c r="L55" s="1504"/>
      <c r="M55" s="1497"/>
      <c r="N55" s="1506"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06" t="str">
        <f>IF(AND(OR(E55="DNCP", OR(E55="SNCP", E55="PNCP")), 'I8 Demand Data'!C15="1 NCP"), E55 &amp; 1, IF(AND(OR(E55="DNCP", OR(E55="SNCP", E55="PNCP")), 'I8 Demand Data'!C15="4 NCP"), E55 &amp; 4, IF(AND(OR(E55="DNCP", OR(E55="SNCP", E55="PNCP")), 'I8 Demand Data'!C15="12 NCP"), E55 &amp; 12, "")))</f>
        <v>PNCP4</v>
      </c>
      <c r="P55" s="1506" t="str">
        <f t="shared" si="3"/>
        <v/>
      </c>
      <c r="Q55" s="1506" t="str">
        <f t="shared" si="4"/>
        <v>PNCP4</v>
      </c>
      <c r="R55" s="707"/>
      <c r="S55" s="707"/>
      <c r="T55" s="707"/>
    </row>
    <row r="56" spans="1:20" s="1490" customFormat="1" ht="25.5" x14ac:dyDescent="0.2">
      <c r="A56" s="1496" t="s">
        <v>836</v>
      </c>
      <c r="B56" s="1496" t="s">
        <v>631</v>
      </c>
      <c r="C56" s="1496" t="s">
        <v>1567</v>
      </c>
      <c r="D56" s="374" t="s">
        <v>779</v>
      </c>
      <c r="E56" s="1507" t="s">
        <v>700</v>
      </c>
      <c r="F56" s="1518" t="str">
        <f t="shared" si="1"/>
        <v>SNCP4</v>
      </c>
      <c r="G56" s="1519" t="s">
        <v>702</v>
      </c>
      <c r="H56" s="1520" t="s">
        <v>307</v>
      </c>
      <c r="I56" s="1508" t="str">
        <f t="shared" si="5"/>
        <v>SNCP4</v>
      </c>
      <c r="J56" s="1508" t="str">
        <f t="shared" si="6"/>
        <v>CCS</v>
      </c>
      <c r="K56" s="1508"/>
      <c r="L56" s="1508"/>
      <c r="M56" s="1497"/>
      <c r="N56" s="1500"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00" t="str">
        <f>IF(AND(OR(E56="DNCP", OR(E56="SNCP", E56="PNCP")), 'I8 Demand Data'!C15="1 NCP"), E56 &amp; 1, IF(AND(OR(E56="DNCP", OR(E56="SNCP", E56="PNCP")), 'I8 Demand Data'!C15="4 NCP"), E56 &amp; 4, IF(AND(OR(E56="DNCP", OR(E56="SNCP", E56="PNCP")), 'I8 Demand Data'!C15="12 NCP"), E56 &amp; 12, "")))</f>
        <v>SNCP4</v>
      </c>
      <c r="P56" s="1500" t="str">
        <f t="shared" si="3"/>
        <v/>
      </c>
      <c r="Q56" s="1500" t="str">
        <f t="shared" si="4"/>
        <v>SNCP4</v>
      </c>
      <c r="R56" s="707"/>
      <c r="S56" s="707"/>
      <c r="T56" s="707"/>
    </row>
    <row r="57" spans="1:20" s="1490" customFormat="1" ht="12.75" x14ac:dyDescent="0.2">
      <c r="A57" s="1495">
        <v>1850</v>
      </c>
      <c r="B57" s="1495" t="s">
        <v>90</v>
      </c>
      <c r="C57" s="1495" t="s">
        <v>1569</v>
      </c>
      <c r="D57" s="1501" t="s">
        <v>779</v>
      </c>
      <c r="E57" s="1502" t="s">
        <v>1058</v>
      </c>
      <c r="F57" s="1521" t="str">
        <f t="shared" si="1"/>
        <v>LTNCP4</v>
      </c>
      <c r="G57" s="1522" t="s">
        <v>1053</v>
      </c>
      <c r="H57" s="1523" t="s">
        <v>307</v>
      </c>
      <c r="I57" s="1504" t="str">
        <f t="shared" si="5"/>
        <v>LTNCP4</v>
      </c>
      <c r="J57" s="1504" t="str">
        <f t="shared" si="6"/>
        <v>CCLT</v>
      </c>
      <c r="K57" s="1504"/>
      <c r="L57" s="1504"/>
      <c r="M57" s="1497"/>
      <c r="N57" s="1506"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06" t="str">
        <f>IF(AND(OR(E57="DNCP", OR(E57="SNCP", E57="PNCP", E57="LTNCP")), 'I8 Demand Data'!C15="1 NCP"), E57 &amp; 1, IF(AND(OR(E57="DNCP", OR(E57="SNCP", E57="PNCP", E57="LTNCP")), 'I8 Demand Data'!C15="4 NCP"), E57 &amp; 4, IF(AND(OR(E57="DNCP", OR(E57="SNCP", E57="PNCP", E57="LTNCP")), 'I8 Demand Data'!C15="12 NCP"), E57 &amp; 12, "")))</f>
        <v>LTNCP4</v>
      </c>
      <c r="P57" s="1506" t="str">
        <f t="shared" ref="P57:P83" si="7">IF(ISBLANK(E57), "", IF(ISERROR(SEARCH("cp",E57)), E57, ""))</f>
        <v/>
      </c>
      <c r="Q57" s="1506" t="str">
        <f t="shared" si="4"/>
        <v>LTNCP4</v>
      </c>
      <c r="R57" s="707"/>
      <c r="S57" s="707"/>
      <c r="T57" s="707"/>
    </row>
    <row r="58" spans="1:20" s="1490" customFormat="1" ht="25.5" x14ac:dyDescent="0.2">
      <c r="A58" s="1496">
        <v>1855</v>
      </c>
      <c r="B58" s="1496" t="s">
        <v>92</v>
      </c>
      <c r="C58" s="1496" t="s">
        <v>1563</v>
      </c>
      <c r="D58" s="374" t="s">
        <v>779</v>
      </c>
      <c r="E58" s="1507"/>
      <c r="F58" s="1518" t="str">
        <f t="shared" ref="F58:F67" si="8">IF(Q58="", "", Q58)</f>
        <v/>
      </c>
      <c r="G58" s="1519" t="s">
        <v>1274</v>
      </c>
      <c r="H58" s="1520"/>
      <c r="I58" s="1508" t="str">
        <f t="shared" si="5"/>
        <v/>
      </c>
      <c r="J58" s="1508" t="str">
        <f t="shared" si="6"/>
        <v>CWCS</v>
      </c>
      <c r="K58" s="1508"/>
      <c r="L58" s="1508"/>
      <c r="M58" s="1497"/>
      <c r="N58" s="1500"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00" t="str">
        <f>IF(AND(OR(E58="DNCP", OR(E58="SNCP", E58="PNCP")), 'I8 Demand Data'!C15="1 NCP"), E58 &amp; 1, IF(AND(OR(E58="DNCP", OR(E58="SNCP", E58="PNCP")), 'I8 Demand Data'!C15="4 NCP"), E58 &amp; 4, IF(AND(OR(E58="DNCP", OR(E58="SNCP", E58="PNCP")), 'I8 Demand Data'!C15="12 NCP"), E58 &amp; 12, "")))</f>
        <v/>
      </c>
      <c r="P58" s="1500" t="str">
        <f t="shared" si="7"/>
        <v/>
      </c>
      <c r="Q58" s="1500" t="str">
        <f t="shared" si="4"/>
        <v/>
      </c>
      <c r="R58" s="707"/>
      <c r="S58" s="707"/>
      <c r="T58" s="707"/>
    </row>
    <row r="59" spans="1:20" s="1490" customFormat="1" ht="25.5" x14ac:dyDescent="0.2">
      <c r="A59" s="1495">
        <v>1860</v>
      </c>
      <c r="B59" s="1495" t="s">
        <v>93</v>
      </c>
      <c r="C59" s="1495" t="s">
        <v>1563</v>
      </c>
      <c r="D59" s="1501" t="s">
        <v>779</v>
      </c>
      <c r="E59" s="1502"/>
      <c r="F59" s="1521" t="str">
        <f t="shared" si="8"/>
        <v/>
      </c>
      <c r="G59" s="1522" t="s">
        <v>774</v>
      </c>
      <c r="H59" s="1523"/>
      <c r="I59" s="1504" t="str">
        <f t="shared" si="5"/>
        <v/>
      </c>
      <c r="J59" s="1504" t="str">
        <f t="shared" si="6"/>
        <v>CWMC</v>
      </c>
      <c r="K59" s="1504"/>
      <c r="L59" s="1504"/>
      <c r="M59" s="1497"/>
      <c r="N59" s="1506"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06" t="str">
        <f>IF(AND(OR(E59="DNCP", OR(E59="SNCP", E59="PNCP")), 'I8 Demand Data'!C15="1 NCP"), E59 &amp; 1, IF(AND(OR(E59="DNCP", OR(E59="SNCP", E59="PNCP")), 'I8 Demand Data'!C15="4 NCP"), E59 &amp; 4, IF(AND(OR(E59="DNCP", OR(E59="SNCP", E59="PNCP")), 'I8 Demand Data'!C15="12 NCP"), E59 &amp; 12, "")))</f>
        <v/>
      </c>
      <c r="P59" s="1506" t="str">
        <f t="shared" si="7"/>
        <v/>
      </c>
      <c r="Q59" s="1506" t="str">
        <f t="shared" si="4"/>
        <v/>
      </c>
      <c r="R59" s="707"/>
      <c r="S59" s="707"/>
      <c r="T59" s="707"/>
    </row>
    <row r="60" spans="1:20" s="1490" customFormat="1" ht="12.75" x14ac:dyDescent="0.2">
      <c r="A60" s="1496"/>
      <c r="B60" s="1496"/>
      <c r="C60" s="1496"/>
      <c r="D60" s="374"/>
      <c r="E60" s="1507"/>
      <c r="F60" s="1518"/>
      <c r="G60" s="1522"/>
      <c r="H60" s="1520"/>
      <c r="I60" s="1508"/>
      <c r="J60" s="1504"/>
      <c r="K60" s="1508"/>
      <c r="L60" s="1508"/>
      <c r="M60" s="1497"/>
      <c r="N60" s="1500"/>
      <c r="O60" s="1500"/>
      <c r="P60" s="1500"/>
      <c r="Q60" s="1500"/>
      <c r="R60" s="707"/>
      <c r="S60" s="707"/>
      <c r="T60" s="707"/>
    </row>
    <row r="61" spans="1:20" s="1490" customFormat="1" ht="25.5" x14ac:dyDescent="0.2">
      <c r="A61" s="1495">
        <v>1905</v>
      </c>
      <c r="B61" s="1495" t="s">
        <v>282</v>
      </c>
      <c r="C61" s="1495" t="s">
        <v>1570</v>
      </c>
      <c r="D61" s="1501" t="s">
        <v>924</v>
      </c>
      <c r="E61" s="1502"/>
      <c r="F61" s="1521" t="str">
        <f t="shared" si="8"/>
        <v/>
      </c>
      <c r="G61" s="1522"/>
      <c r="H61" s="1523"/>
      <c r="I61" s="1504"/>
      <c r="J61" s="1504" t="str">
        <f t="shared" si="6"/>
        <v/>
      </c>
      <c r="K61" s="1504" t="s">
        <v>5</v>
      </c>
      <c r="L61" s="1504"/>
      <c r="M61" s="1497"/>
      <c r="N61" s="1506"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06" t="str">
        <f>IF(AND(OR(E61="DNCP", OR(E61="SNCP", E61="PNCP")), 'I8 Demand Data'!C15="1 NCP"), E61 &amp; 1, IF(AND(OR(E61="DNCP", OR(E61="SNCP", E61="PNCP")), 'I8 Demand Data'!C15="4 NCP"), E61 &amp; 4, IF(AND(OR(E61="DNCP", OR(E61="SNCP", E61="PNCP")), 'I8 Demand Data'!C15="12 NCP"), E61 &amp; 12, "")))</f>
        <v/>
      </c>
      <c r="P61" s="1506" t="str">
        <f t="shared" si="7"/>
        <v/>
      </c>
      <c r="Q61" s="1506" t="str">
        <f t="shared" si="4"/>
        <v/>
      </c>
      <c r="R61" s="707"/>
      <c r="S61" s="707"/>
      <c r="T61" s="707"/>
    </row>
    <row r="62" spans="1:20" s="1490" customFormat="1" ht="25.5" x14ac:dyDescent="0.2">
      <c r="A62" s="1496">
        <v>1906</v>
      </c>
      <c r="B62" s="1496" t="s">
        <v>283</v>
      </c>
      <c r="C62" s="1496" t="s">
        <v>1570</v>
      </c>
      <c r="D62" s="374" t="s">
        <v>924</v>
      </c>
      <c r="E62" s="1507"/>
      <c r="F62" s="1518" t="str">
        <f t="shared" si="8"/>
        <v/>
      </c>
      <c r="G62" s="1519"/>
      <c r="H62" s="1520"/>
      <c r="I62" s="1508"/>
      <c r="J62" s="1508" t="str">
        <f t="shared" si="6"/>
        <v/>
      </c>
      <c r="K62" s="1508" t="s">
        <v>5</v>
      </c>
      <c r="L62" s="1508"/>
      <c r="M62" s="1497"/>
      <c r="N62" s="1500"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00" t="str">
        <f>IF(AND(OR(E62="DNCP", OR(E62="SNCP", E62="PNCP")), 'I8 Demand Data'!C15="1 NCP"), E62 &amp; 1, IF(AND(OR(E62="DNCP", OR(E62="SNCP", E62="PNCP")), 'I8 Demand Data'!C15="4 NCP"), E62 &amp; 4, IF(AND(OR(E62="DNCP", OR(E62="SNCP", E62="PNCP")), 'I8 Demand Data'!C15="12 NCP"), E62 &amp; 12, "")))</f>
        <v/>
      </c>
      <c r="P62" s="1500" t="str">
        <f t="shared" si="7"/>
        <v/>
      </c>
      <c r="Q62" s="1500" t="str">
        <f t="shared" si="4"/>
        <v/>
      </c>
      <c r="R62" s="707"/>
      <c r="S62" s="707"/>
      <c r="T62" s="707"/>
    </row>
    <row r="63" spans="1:20" s="1490" customFormat="1" ht="12.75" x14ac:dyDescent="0.2">
      <c r="A63" s="1495">
        <v>1908</v>
      </c>
      <c r="B63" s="1495" t="s">
        <v>284</v>
      </c>
      <c r="C63" s="1495" t="s">
        <v>534</v>
      </c>
      <c r="D63" s="1501" t="s">
        <v>924</v>
      </c>
      <c r="E63" s="1502"/>
      <c r="F63" s="1521" t="str">
        <f t="shared" si="8"/>
        <v/>
      </c>
      <c r="G63" s="1522"/>
      <c r="H63" s="1523"/>
      <c r="I63" s="1504"/>
      <c r="J63" s="1504" t="str">
        <f t="shared" si="6"/>
        <v/>
      </c>
      <c r="K63" s="1504" t="s">
        <v>5</v>
      </c>
      <c r="L63" s="1504"/>
      <c r="M63" s="1497"/>
      <c r="N63" s="1506"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06" t="str">
        <f>IF(AND(OR(E63="DNCP", OR(E63="SNCP", E63="PNCP")), 'I8 Demand Data'!C15="1 NCP"), E63 &amp; 1, IF(AND(OR(E63="DNCP", OR(E63="SNCP", E63="PNCP")), 'I8 Demand Data'!C15="4 NCP"), E63 &amp; 4, IF(AND(OR(E63="DNCP", OR(E63="SNCP", E63="PNCP")), 'I8 Demand Data'!C15="12 NCP"), E63 &amp; 12, "")))</f>
        <v/>
      </c>
      <c r="P63" s="1506" t="str">
        <f t="shared" si="7"/>
        <v/>
      </c>
      <c r="Q63" s="1506" t="str">
        <f t="shared" si="4"/>
        <v/>
      </c>
      <c r="R63" s="707"/>
      <c r="S63" s="707"/>
      <c r="T63" s="707"/>
    </row>
    <row r="64" spans="1:20" s="1490" customFormat="1" ht="12.75" x14ac:dyDescent="0.2">
      <c r="A64" s="1496">
        <v>1910</v>
      </c>
      <c r="B64" s="1496" t="s">
        <v>285</v>
      </c>
      <c r="C64" s="1496" t="s">
        <v>534</v>
      </c>
      <c r="D64" s="374" t="s">
        <v>924</v>
      </c>
      <c r="E64" s="1507"/>
      <c r="F64" s="1518" t="str">
        <f t="shared" si="8"/>
        <v/>
      </c>
      <c r="G64" s="1519"/>
      <c r="H64" s="1520"/>
      <c r="I64" s="1508"/>
      <c r="J64" s="1508" t="str">
        <f t="shared" si="6"/>
        <v/>
      </c>
      <c r="K64" s="1508" t="s">
        <v>5</v>
      </c>
      <c r="L64" s="1508"/>
      <c r="M64" s="1497"/>
      <c r="N64" s="1500"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00" t="str">
        <f>IF(AND(OR(E64="DNCP", OR(E64="SNCP", E64="PNCP")), 'I8 Demand Data'!C15="1 NCP"), E64 &amp; 1, IF(AND(OR(E64="DNCP", OR(E64="SNCP", E64="PNCP")), 'I8 Demand Data'!C15="4 NCP"), E64 &amp; 4, IF(AND(OR(E64="DNCP", OR(E64="SNCP", E64="PNCP")), 'I8 Demand Data'!C15="12 NCP"), E64 &amp; 12, "")))</f>
        <v/>
      </c>
      <c r="P64" s="1500" t="str">
        <f t="shared" si="7"/>
        <v/>
      </c>
      <c r="Q64" s="1500" t="str">
        <f t="shared" si="4"/>
        <v/>
      </c>
      <c r="R64" s="707"/>
      <c r="S64" s="707"/>
      <c r="T64" s="707"/>
    </row>
    <row r="65" spans="1:20" s="1490" customFormat="1" ht="25.5" x14ac:dyDescent="0.2">
      <c r="A65" s="1495">
        <v>1915</v>
      </c>
      <c r="B65" s="1495" t="s">
        <v>509</v>
      </c>
      <c r="C65" s="1495" t="s">
        <v>1564</v>
      </c>
      <c r="D65" s="1501" t="s">
        <v>924</v>
      </c>
      <c r="E65" s="1502"/>
      <c r="F65" s="1521" t="str">
        <f t="shared" si="8"/>
        <v/>
      </c>
      <c r="G65" s="1522"/>
      <c r="H65" s="1523"/>
      <c r="I65" s="1504"/>
      <c r="J65" s="1504" t="str">
        <f t="shared" si="6"/>
        <v/>
      </c>
      <c r="K65" s="1504" t="s">
        <v>5</v>
      </c>
      <c r="L65" s="1504"/>
      <c r="M65" s="1497"/>
      <c r="N65" s="1506"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06" t="str">
        <f>IF(AND(OR(E65="DNCP", OR(E65="SNCP", E65="PNCP")), 'I8 Demand Data'!C15="1 NCP"), E65 &amp; 1, IF(AND(OR(E65="DNCP", OR(E65="SNCP", E65="PNCP")), 'I8 Demand Data'!C15="4 NCP"), E65 &amp; 4, IF(AND(OR(E65="DNCP", OR(E65="SNCP", E65="PNCP")), 'I8 Demand Data'!C15="12 NCP"), E65 &amp; 12, "")))</f>
        <v/>
      </c>
      <c r="P65" s="1506" t="str">
        <f t="shared" si="7"/>
        <v/>
      </c>
      <c r="Q65" s="1506" t="str">
        <f t="shared" si="4"/>
        <v/>
      </c>
      <c r="R65" s="707"/>
      <c r="S65" s="707"/>
      <c r="T65" s="707"/>
    </row>
    <row r="66" spans="1:20" s="1490" customFormat="1" ht="25.5" x14ac:dyDescent="0.2">
      <c r="A66" s="1496">
        <v>1920</v>
      </c>
      <c r="B66" s="1496" t="s">
        <v>510</v>
      </c>
      <c r="C66" s="1496" t="s">
        <v>1566</v>
      </c>
      <c r="D66" s="374" t="s">
        <v>924</v>
      </c>
      <c r="E66" s="1507"/>
      <c r="F66" s="1518" t="str">
        <f t="shared" si="8"/>
        <v/>
      </c>
      <c r="G66" s="1519"/>
      <c r="H66" s="1520"/>
      <c r="I66" s="1508"/>
      <c r="J66" s="1508" t="str">
        <f t="shared" si="6"/>
        <v/>
      </c>
      <c r="K66" s="1508" t="s">
        <v>5</v>
      </c>
      <c r="L66" s="1508"/>
      <c r="M66" s="1497"/>
      <c r="N66" s="1500"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00" t="str">
        <f>IF(AND(OR(E66="DNCP", OR(E66="SNCP", E66="PNCP")), 'I8 Demand Data'!C15="1 NCP"), E66 &amp; 1, IF(AND(OR(E66="DNCP", OR(E66="SNCP", E66="PNCP")), 'I8 Demand Data'!C15="4 NCP"), E66 &amp; 4, IF(AND(OR(E66="DNCP", OR(E66="SNCP", E66="PNCP")), 'I8 Demand Data'!C15="12 NCP"), E66 &amp; 12, "")))</f>
        <v/>
      </c>
      <c r="P66" s="1500" t="str">
        <f t="shared" si="7"/>
        <v/>
      </c>
      <c r="Q66" s="1500" t="str">
        <f t="shared" si="4"/>
        <v/>
      </c>
      <c r="R66" s="707"/>
      <c r="S66" s="707"/>
      <c r="T66" s="707"/>
    </row>
    <row r="67" spans="1:20" s="1490" customFormat="1" ht="12.75" x14ac:dyDescent="0.2">
      <c r="A67" s="1495">
        <v>1925</v>
      </c>
      <c r="B67" s="1495" t="s">
        <v>511</v>
      </c>
      <c r="C67" s="1495" t="s">
        <v>1566</v>
      </c>
      <c r="D67" s="1501" t="s">
        <v>924</v>
      </c>
      <c r="E67" s="1502"/>
      <c r="F67" s="1521" t="str">
        <f t="shared" si="8"/>
        <v/>
      </c>
      <c r="G67" s="1522"/>
      <c r="H67" s="1523"/>
      <c r="I67" s="1504"/>
      <c r="J67" s="1504" t="str">
        <f t="shared" si="6"/>
        <v/>
      </c>
      <c r="K67" s="1504" t="s">
        <v>5</v>
      </c>
      <c r="L67" s="1504"/>
      <c r="M67" s="1497"/>
      <c r="N67" s="1506"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06" t="str">
        <f>IF(AND(OR(E67="DNCP", OR(E67="SNCP", E67="PNCP")), 'I8 Demand Data'!C15="1 NCP"), E67 &amp; 1, IF(AND(OR(E67="DNCP", OR(E67="SNCP", E67="PNCP")), 'I8 Demand Data'!C15="4 NCP"), E67 &amp; 4, IF(AND(OR(E67="DNCP", OR(E67="SNCP", E67="PNCP")), 'I8 Demand Data'!C15="12 NCP"), E67 &amp; 12, "")))</f>
        <v/>
      </c>
      <c r="P67" s="1506" t="str">
        <f t="shared" si="7"/>
        <v/>
      </c>
      <c r="Q67" s="1506" t="str">
        <f t="shared" si="4"/>
        <v/>
      </c>
      <c r="R67" s="707"/>
      <c r="S67" s="707"/>
      <c r="T67" s="707"/>
    </row>
    <row r="68" spans="1:20" s="1490" customFormat="1" ht="12.75" x14ac:dyDescent="0.2">
      <c r="A68" s="1496">
        <v>1930</v>
      </c>
      <c r="B68" s="1496" t="s">
        <v>512</v>
      </c>
      <c r="C68" s="1496" t="s">
        <v>1564</v>
      </c>
      <c r="D68" s="374" t="s">
        <v>924</v>
      </c>
      <c r="E68" s="1507"/>
      <c r="F68" s="1518"/>
      <c r="G68" s="1519"/>
      <c r="H68" s="1520"/>
      <c r="I68" s="1508"/>
      <c r="J68" s="1508" t="str">
        <f t="shared" si="6"/>
        <v/>
      </c>
      <c r="K68" s="1508" t="s">
        <v>5</v>
      </c>
      <c r="L68" s="1508"/>
      <c r="M68" s="1497"/>
      <c r="N68" s="1500"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00" t="str">
        <f>IF(AND(OR(E68="DNCP", OR(E68="SNCP", E68="PNCP")), 'I8 Demand Data'!C15="1 NCP"), E68 &amp; 1, IF(AND(OR(E68="DNCP", OR(E68="SNCP", E68="PNCP")), 'I8 Demand Data'!C15="4 NCP"), E68 &amp; 4, IF(AND(OR(E68="DNCP", OR(E68="SNCP", E68="PNCP")), 'I8 Demand Data'!C15="12 NCP"), E68 &amp; 12, "")))</f>
        <v/>
      </c>
      <c r="P68" s="1500" t="str">
        <f t="shared" si="7"/>
        <v/>
      </c>
      <c r="Q68" s="1500" t="str">
        <f t="shared" si="4"/>
        <v/>
      </c>
      <c r="R68" s="707"/>
      <c r="S68" s="707"/>
      <c r="T68" s="707"/>
    </row>
    <row r="69" spans="1:20" s="1490" customFormat="1" ht="12.75" x14ac:dyDescent="0.2">
      <c r="A69" s="1495">
        <v>1935</v>
      </c>
      <c r="B69" s="1495" t="s">
        <v>513</v>
      </c>
      <c r="C69" s="1495" t="s">
        <v>1564</v>
      </c>
      <c r="D69" s="1501" t="s">
        <v>924</v>
      </c>
      <c r="E69" s="1502"/>
      <c r="F69" s="1521"/>
      <c r="G69" s="1522"/>
      <c r="H69" s="1523"/>
      <c r="I69" s="1504"/>
      <c r="J69" s="1504" t="str">
        <f t="shared" si="6"/>
        <v/>
      </c>
      <c r="K69" s="1504" t="s">
        <v>5</v>
      </c>
      <c r="L69" s="1504"/>
      <c r="M69" s="1497"/>
      <c r="N69" s="1506"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06" t="str">
        <f>IF(AND(OR(E69="DNCP", OR(E69="SNCP", E69="PNCP")), 'I8 Demand Data'!C15="1 NCP"), E69 &amp; 1, IF(AND(OR(E69="DNCP", OR(E69="SNCP", E69="PNCP")), 'I8 Demand Data'!C15="4 NCP"), E69 &amp; 4, IF(AND(OR(E69="DNCP", OR(E69="SNCP", E69="PNCP")), 'I8 Demand Data'!C15="12 NCP"), E69 &amp; 12, "")))</f>
        <v/>
      </c>
      <c r="P69" s="1506" t="str">
        <f t="shared" si="7"/>
        <v/>
      </c>
      <c r="Q69" s="1506" t="str">
        <f t="shared" si="4"/>
        <v/>
      </c>
      <c r="R69" s="707"/>
      <c r="S69" s="707"/>
      <c r="T69" s="707"/>
    </row>
    <row r="70" spans="1:20" s="1490" customFormat="1" ht="25.5" x14ac:dyDescent="0.2">
      <c r="A70" s="1496">
        <v>1940</v>
      </c>
      <c r="B70" s="1496" t="s">
        <v>514</v>
      </c>
      <c r="C70" s="1496" t="s">
        <v>1564</v>
      </c>
      <c r="D70" s="374" t="s">
        <v>924</v>
      </c>
      <c r="E70" s="1507"/>
      <c r="F70" s="1518"/>
      <c r="G70" s="1519"/>
      <c r="H70" s="1520"/>
      <c r="I70" s="1508"/>
      <c r="J70" s="1508" t="str">
        <f t="shared" si="6"/>
        <v/>
      </c>
      <c r="K70" s="1508" t="s">
        <v>5</v>
      </c>
      <c r="L70" s="1508"/>
      <c r="M70" s="1497"/>
      <c r="N70" s="1500"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00" t="str">
        <f>IF(AND(OR(E70="DNCP", OR(E70="SNCP", E70="PNCP")), 'I8 Demand Data'!C15="1 NCP"), E70 &amp; 1, IF(AND(OR(E70="DNCP", OR(E70="SNCP", E70="PNCP")), 'I8 Demand Data'!C15="4 NCP"), E70 &amp; 4, IF(AND(OR(E70="DNCP", OR(E70="SNCP", E70="PNCP")), 'I8 Demand Data'!C15="12 NCP"), E70 &amp; 12, "")))</f>
        <v/>
      </c>
      <c r="P70" s="1500" t="str">
        <f t="shared" si="7"/>
        <v/>
      </c>
      <c r="Q70" s="1500" t="str">
        <f t="shared" si="4"/>
        <v/>
      </c>
      <c r="R70" s="707"/>
      <c r="S70" s="707"/>
      <c r="T70" s="707"/>
    </row>
    <row r="71" spans="1:20" s="1490" customFormat="1" ht="25.5" x14ac:dyDescent="0.2">
      <c r="A71" s="1495">
        <v>1945</v>
      </c>
      <c r="B71" s="1495" t="s">
        <v>515</v>
      </c>
      <c r="C71" s="1495" t="s">
        <v>1564</v>
      </c>
      <c r="D71" s="1501" t="s">
        <v>924</v>
      </c>
      <c r="E71" s="1502"/>
      <c r="F71" s="1521"/>
      <c r="G71" s="1522"/>
      <c r="H71" s="1523"/>
      <c r="I71" s="1504"/>
      <c r="J71" s="1504" t="str">
        <f t="shared" si="6"/>
        <v/>
      </c>
      <c r="K71" s="1504" t="s">
        <v>5</v>
      </c>
      <c r="L71" s="1504"/>
      <c r="M71" s="1497"/>
      <c r="N71" s="1506"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06" t="str">
        <f>IF(AND(OR(E71="DNCP", OR(E71="SNCP", E71="PNCP")), 'I8 Demand Data'!C15="1 NCP"), E71 &amp; 1, IF(AND(OR(E71="DNCP", OR(E71="SNCP", E71="PNCP")), 'I8 Demand Data'!C15="4 NCP"), E71 &amp; 4, IF(AND(OR(E71="DNCP", OR(E71="SNCP", E71="PNCP")), 'I8 Demand Data'!C15="12 NCP"), E71 &amp; 12, "")))</f>
        <v/>
      </c>
      <c r="P71" s="1506" t="str">
        <f t="shared" si="7"/>
        <v/>
      </c>
      <c r="Q71" s="1506" t="str">
        <f t="shared" si="4"/>
        <v/>
      </c>
      <c r="R71" s="707"/>
      <c r="S71" s="707"/>
      <c r="T71" s="707"/>
    </row>
    <row r="72" spans="1:20" s="1490" customFormat="1" ht="25.5" x14ac:dyDescent="0.2">
      <c r="A72" s="1496">
        <v>1950</v>
      </c>
      <c r="B72" s="1496" t="s">
        <v>516</v>
      </c>
      <c r="C72" s="1496" t="s">
        <v>1564</v>
      </c>
      <c r="D72" s="374" t="s">
        <v>924</v>
      </c>
      <c r="E72" s="1507"/>
      <c r="F72" s="1518"/>
      <c r="G72" s="1519"/>
      <c r="H72" s="1520"/>
      <c r="I72" s="1508"/>
      <c r="J72" s="1508" t="str">
        <f t="shared" si="6"/>
        <v/>
      </c>
      <c r="K72" s="1508" t="s">
        <v>5</v>
      </c>
      <c r="L72" s="1508"/>
      <c r="M72" s="1497"/>
      <c r="N72" s="1500"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00" t="str">
        <f>IF(AND(OR(E72="DNCP", OR(E72="SNCP", E72="PNCP")), 'I8 Demand Data'!C15="1 NCP"), E72 &amp; 1, IF(AND(OR(E72="DNCP", OR(E72="SNCP", E72="PNCP")), 'I8 Demand Data'!C15="4 NCP"), E72 &amp; 4, IF(AND(OR(E72="DNCP", OR(E72="SNCP", E72="PNCP")), 'I8 Demand Data'!C15="12 NCP"), E72 &amp; 12, "")))</f>
        <v/>
      </c>
      <c r="P72" s="1500" t="str">
        <f t="shared" si="7"/>
        <v/>
      </c>
      <c r="Q72" s="1500" t="str">
        <f t="shared" si="4"/>
        <v/>
      </c>
      <c r="R72" s="707"/>
      <c r="S72" s="707"/>
      <c r="T72" s="707"/>
    </row>
    <row r="73" spans="1:20" s="1490" customFormat="1" ht="25.5" x14ac:dyDescent="0.2">
      <c r="A73" s="1495">
        <v>1955</v>
      </c>
      <c r="B73" s="1495" t="s">
        <v>273</v>
      </c>
      <c r="C73" s="1495" t="s">
        <v>1564</v>
      </c>
      <c r="D73" s="1501" t="s">
        <v>924</v>
      </c>
      <c r="E73" s="1502"/>
      <c r="F73" s="1521"/>
      <c r="G73" s="1522"/>
      <c r="H73" s="1523"/>
      <c r="I73" s="1504"/>
      <c r="J73" s="1504" t="str">
        <f t="shared" si="6"/>
        <v/>
      </c>
      <c r="K73" s="1504" t="s">
        <v>5</v>
      </c>
      <c r="L73" s="1504"/>
      <c r="M73" s="1497"/>
      <c r="N73" s="1506"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06" t="str">
        <f>IF(AND(OR(E73="DNCP", OR(E73="SNCP", E73="PNCP")), 'I8 Demand Data'!C15="1 NCP"), E73 &amp; 1, IF(AND(OR(E73="DNCP", OR(E73="SNCP", E73="PNCP")), 'I8 Demand Data'!C15="4 NCP"), E73 &amp; 4, IF(AND(OR(E73="DNCP", OR(E73="SNCP", E73="PNCP")), 'I8 Demand Data'!C15="12 NCP"), E73 &amp; 12, "")))</f>
        <v/>
      </c>
      <c r="P73" s="1506" t="str">
        <f t="shared" si="7"/>
        <v/>
      </c>
      <c r="Q73" s="1506" t="str">
        <f t="shared" si="4"/>
        <v/>
      </c>
      <c r="R73" s="707"/>
      <c r="S73" s="707"/>
      <c r="T73" s="707"/>
    </row>
    <row r="74" spans="1:20" s="1490" customFormat="1" ht="12.75" x14ac:dyDescent="0.2">
      <c r="A74" s="1496">
        <v>1960</v>
      </c>
      <c r="B74" s="1496" t="s">
        <v>274</v>
      </c>
      <c r="C74" s="1496" t="s">
        <v>1564</v>
      </c>
      <c r="D74" s="374" t="s">
        <v>924</v>
      </c>
      <c r="E74" s="1507"/>
      <c r="F74" s="1518"/>
      <c r="G74" s="1519"/>
      <c r="H74" s="1520"/>
      <c r="I74" s="1508"/>
      <c r="J74" s="1508" t="str">
        <f t="shared" si="6"/>
        <v/>
      </c>
      <c r="K74" s="1508" t="s">
        <v>5</v>
      </c>
      <c r="L74" s="1508"/>
      <c r="M74" s="1497"/>
      <c r="N74" s="1500"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00" t="str">
        <f>IF(AND(OR(E74="DNCP", OR(E74="SNCP", E74="PNCP")), 'I8 Demand Data'!C15="1 NCP"), E74 &amp; 1, IF(AND(OR(E74="DNCP", OR(E74="SNCP", E74="PNCP")), 'I8 Demand Data'!C15="4 NCP"), E74 &amp; 4, IF(AND(OR(E74="DNCP", OR(E74="SNCP", E74="PNCP")), 'I8 Demand Data'!C15="12 NCP"), E74 &amp; 12, "")))</f>
        <v/>
      </c>
      <c r="P74" s="1500" t="str">
        <f t="shared" si="7"/>
        <v/>
      </c>
      <c r="Q74" s="1500" t="str">
        <f t="shared" si="4"/>
        <v/>
      </c>
      <c r="R74" s="707"/>
      <c r="S74" s="707"/>
      <c r="T74" s="707"/>
    </row>
    <row r="75" spans="1:20" s="1490" customFormat="1" ht="38.25" x14ac:dyDescent="0.2">
      <c r="A75" s="1495">
        <v>1970</v>
      </c>
      <c r="B75" s="1495" t="s">
        <v>276</v>
      </c>
      <c r="C75" s="1495" t="s">
        <v>1567</v>
      </c>
      <c r="D75" s="1501" t="s">
        <v>924</v>
      </c>
      <c r="E75" s="1502"/>
      <c r="F75" s="1521"/>
      <c r="G75" s="1522"/>
      <c r="H75" s="1523"/>
      <c r="I75" s="1504"/>
      <c r="J75" s="1504" t="str">
        <f t="shared" si="6"/>
        <v/>
      </c>
      <c r="K75" s="1504" t="s">
        <v>5</v>
      </c>
      <c r="L75" s="1504"/>
      <c r="M75" s="1497"/>
      <c r="N75" s="1506"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06" t="str">
        <f>IF(AND(OR(E75="DNCP", OR(E75="SNCP", E75="PNCP")), 'I8 Demand Data'!C15="1 NCP"), E75 &amp; 1, IF(AND(OR(E75="DNCP", OR(E75="SNCP", E75="PNCP")), 'I8 Demand Data'!C15="4 NCP"), E75 &amp; 4, IF(AND(OR(E75="DNCP", OR(E75="SNCP", E75="PNCP")), 'I8 Demand Data'!C15="12 NCP"), E75 &amp; 12, "")))</f>
        <v/>
      </c>
      <c r="P75" s="1506" t="str">
        <f t="shared" si="7"/>
        <v/>
      </c>
      <c r="Q75" s="1506" t="str">
        <f t="shared" si="4"/>
        <v/>
      </c>
      <c r="R75" s="707"/>
      <c r="S75" s="707"/>
      <c r="T75" s="707"/>
    </row>
    <row r="76" spans="1:20" s="1490" customFormat="1" ht="25.5" x14ac:dyDescent="0.2">
      <c r="A76" s="1496">
        <v>1975</v>
      </c>
      <c r="B76" s="1496" t="s">
        <v>1546</v>
      </c>
      <c r="C76" s="1496" t="s">
        <v>1567</v>
      </c>
      <c r="D76" s="374" t="s">
        <v>924</v>
      </c>
      <c r="E76" s="1507"/>
      <c r="F76" s="1518"/>
      <c r="G76" s="1519"/>
      <c r="H76" s="1520"/>
      <c r="I76" s="1508"/>
      <c r="J76" s="1508" t="str">
        <f t="shared" si="6"/>
        <v/>
      </c>
      <c r="K76" s="1508" t="s">
        <v>5</v>
      </c>
      <c r="L76" s="1508"/>
      <c r="M76" s="1497"/>
      <c r="N76" s="1500"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00" t="str">
        <f>IF(AND(OR(E76="DNCP", OR(E76="SNCP", E76="PNCP")), 'I8 Demand Data'!C15="1 NCP"), E76 &amp; 1, IF(AND(OR(E76="DNCP", OR(E76="SNCP", E76="PNCP")), 'I8 Demand Data'!C15="4 NCP"), E76 &amp; 4, IF(AND(OR(E76="DNCP", OR(E76="SNCP", E76="PNCP")), 'I8 Demand Data'!C15="12 NCP"), E76 &amp; 12, "")))</f>
        <v/>
      </c>
      <c r="P76" s="1500" t="str">
        <f t="shared" si="7"/>
        <v/>
      </c>
      <c r="Q76" s="1500" t="str">
        <f t="shared" si="4"/>
        <v/>
      </c>
      <c r="R76" s="707"/>
      <c r="S76" s="707"/>
      <c r="T76" s="707"/>
    </row>
    <row r="77" spans="1:20" s="1490" customFormat="1" ht="25.5" x14ac:dyDescent="0.2">
      <c r="A77" s="1495">
        <v>1980</v>
      </c>
      <c r="B77" s="1495" t="s">
        <v>1040</v>
      </c>
      <c r="C77" s="1495" t="s">
        <v>1567</v>
      </c>
      <c r="D77" s="1501" t="s">
        <v>924</v>
      </c>
      <c r="E77" s="1502"/>
      <c r="F77" s="1521"/>
      <c r="G77" s="1522"/>
      <c r="H77" s="1523"/>
      <c r="I77" s="1504"/>
      <c r="J77" s="1504" t="str">
        <f t="shared" si="6"/>
        <v/>
      </c>
      <c r="K77" s="1504" t="s">
        <v>5</v>
      </c>
      <c r="L77" s="1504"/>
      <c r="M77" s="1497"/>
      <c r="N77" s="1506"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06" t="str">
        <f>IF(AND(OR(E77="DNCP", OR(E77="SNCP", E77="PNCP")), 'I8 Demand Data'!C15="1 NCP"), E77 &amp; 1, IF(AND(OR(E77="DNCP", OR(E77="SNCP", E77="PNCP")), 'I8 Demand Data'!C15="4 NCP"), E77 &amp; 4, IF(AND(OR(E77="DNCP", OR(E77="SNCP", E77="PNCP")), 'I8 Demand Data'!C15="12 NCP"), E77 &amp; 12, "")))</f>
        <v/>
      </c>
      <c r="P77" s="1506" t="str">
        <f t="shared" si="7"/>
        <v/>
      </c>
      <c r="Q77" s="1506" t="str">
        <f t="shared" si="4"/>
        <v/>
      </c>
      <c r="R77" s="707"/>
      <c r="S77" s="707"/>
      <c r="T77" s="707"/>
    </row>
    <row r="78" spans="1:20" s="1490" customFormat="1" ht="25.5" x14ac:dyDescent="0.2">
      <c r="A78" s="1496">
        <v>1990</v>
      </c>
      <c r="B78" s="1496" t="s">
        <v>1042</v>
      </c>
      <c r="C78" s="1496" t="s">
        <v>1567</v>
      </c>
      <c r="D78" s="374" t="s">
        <v>924</v>
      </c>
      <c r="E78" s="1507"/>
      <c r="F78" s="1518"/>
      <c r="G78" s="1519"/>
      <c r="H78" s="1520" t="s">
        <v>331</v>
      </c>
      <c r="I78" s="1508"/>
      <c r="J78" s="1508" t="str">
        <f t="shared" si="6"/>
        <v/>
      </c>
      <c r="K78" s="1508" t="s">
        <v>5</v>
      </c>
      <c r="L78" s="1508"/>
      <c r="M78" s="1497"/>
      <c r="N78" s="1500"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00" t="str">
        <f>IF(AND(OR(E78="DNCP", OR(E78="SNCP", E78="PNCP")), 'I8 Demand Data'!C15="1 NCP"), E78 &amp; 1, IF(AND(OR(E78="DNCP", OR(E78="SNCP", E78="PNCP")), 'I8 Demand Data'!C15="4 NCP"), E78 &amp; 4, IF(AND(OR(E78="DNCP", OR(E78="SNCP", E78="PNCP")), 'I8 Demand Data'!C15="12 NCP"), E78 &amp; 12, "")))</f>
        <v/>
      </c>
      <c r="P78" s="1500" t="str">
        <f t="shared" si="7"/>
        <v/>
      </c>
      <c r="Q78" s="1500" t="str">
        <f t="shared" si="4"/>
        <v/>
      </c>
      <c r="R78" s="707"/>
      <c r="S78" s="707"/>
      <c r="T78" s="707"/>
    </row>
    <row r="79" spans="1:20" s="1490" customFormat="1" ht="25.5" x14ac:dyDescent="0.2">
      <c r="A79" s="1495">
        <v>1995</v>
      </c>
      <c r="B79" s="1495" t="s">
        <v>1043</v>
      </c>
      <c r="C79" s="1495" t="s">
        <v>1568</v>
      </c>
      <c r="D79" s="1501" t="s">
        <v>929</v>
      </c>
      <c r="E79" s="1502"/>
      <c r="F79" s="1521" t="s">
        <v>1597</v>
      </c>
      <c r="G79" s="1522" t="s">
        <v>686</v>
      </c>
      <c r="H79" s="1523"/>
      <c r="I79" s="1504" t="s">
        <v>1597</v>
      </c>
      <c r="J79" s="1504" t="str">
        <f t="shared" si="6"/>
        <v>Breakout</v>
      </c>
      <c r="K79" s="1504"/>
      <c r="L79" s="1504"/>
      <c r="M79" s="1497"/>
      <c r="N79" s="1506"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06" t="str">
        <f>IF(AND(OR(E79="DNCP", OR(E79="SNCP", E79="PNCP")), 'I8 Demand Data'!C15="1 NCP"), E79 &amp; 1, IF(AND(OR(E79="DNCP", OR(E79="SNCP", E79="PNCP")), 'I8 Demand Data'!C15="4 NCP"), E79 &amp; 4, IF(AND(OR(E79="DNCP", OR(E79="SNCP", E79="PNCP")), 'I8 Demand Data'!C15="12 NCP"), E79 &amp; 12, "")))</f>
        <v/>
      </c>
      <c r="P79" s="1506" t="str">
        <f t="shared" si="7"/>
        <v/>
      </c>
      <c r="Q79" s="1506" t="str">
        <f t="shared" si="4"/>
        <v/>
      </c>
      <c r="R79" s="707"/>
      <c r="S79" s="707"/>
      <c r="T79" s="707"/>
    </row>
    <row r="80" spans="1:20" s="1490" customFormat="1" ht="25.5" x14ac:dyDescent="0.2">
      <c r="A80" s="1496">
        <v>2005</v>
      </c>
      <c r="B80" s="1496" t="s">
        <v>1044</v>
      </c>
      <c r="C80" s="1496" t="s">
        <v>1567</v>
      </c>
      <c r="D80" s="374" t="s">
        <v>924</v>
      </c>
      <c r="E80" s="1507"/>
      <c r="F80" s="1518" t="s">
        <v>331</v>
      </c>
      <c r="G80" s="1519"/>
      <c r="H80" s="1520" t="s">
        <v>331</v>
      </c>
      <c r="I80" s="1508" t="s">
        <v>331</v>
      </c>
      <c r="J80" s="1508" t="str">
        <f t="shared" si="6"/>
        <v/>
      </c>
      <c r="K80" s="1508" t="s">
        <v>5</v>
      </c>
      <c r="L80" s="1508"/>
      <c r="M80" s="1497"/>
      <c r="N80" s="1500"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00" t="str">
        <f>IF(AND(OR(E80="DNCP", OR(E80="SNCP", E80="PNCP")), 'I8 Demand Data'!C15="1 NCP"), E80 &amp; 1, IF(AND(OR(E80="DNCP", OR(E80="SNCP", E80="PNCP")), 'I8 Demand Data'!C15="4 NCP"), E80 &amp; 4, IF(AND(OR(E80="DNCP", OR(E80="SNCP", E80="PNCP")), 'I8 Demand Data'!C15="12 NCP"), E80 &amp; 12, "")))</f>
        <v/>
      </c>
      <c r="P80" s="1500" t="str">
        <f t="shared" si="7"/>
        <v/>
      </c>
      <c r="Q80" s="1500" t="str">
        <f t="shared" si="4"/>
        <v/>
      </c>
      <c r="R80" s="707"/>
      <c r="S80" s="707"/>
      <c r="T80" s="707"/>
    </row>
    <row r="81" spans="1:20" s="1490" customFormat="1" ht="25.5" x14ac:dyDescent="0.2">
      <c r="A81" s="1495">
        <v>2010</v>
      </c>
      <c r="B81" s="1495" t="s">
        <v>1045</v>
      </c>
      <c r="C81" s="1495" t="s">
        <v>1567</v>
      </c>
      <c r="D81" s="1501" t="s">
        <v>924</v>
      </c>
      <c r="E81" s="1502"/>
      <c r="F81" s="1521" t="s">
        <v>331</v>
      </c>
      <c r="G81" s="1522"/>
      <c r="H81" s="1523" t="s">
        <v>331</v>
      </c>
      <c r="I81" s="1504" t="s">
        <v>331</v>
      </c>
      <c r="J81" s="1504" t="str">
        <f t="shared" si="6"/>
        <v/>
      </c>
      <c r="K81" s="1504" t="s">
        <v>5</v>
      </c>
      <c r="L81" s="1504"/>
      <c r="M81" s="1497"/>
      <c r="N81" s="1506"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06" t="str">
        <f>IF(AND(OR(E81="DNCP", OR(E81="SNCP", E81="PNCP")), 'I8 Demand Data'!C15="1 NCP"), E81 &amp; 1, IF(AND(OR(E81="DNCP", OR(E81="SNCP", E81="PNCP")), 'I8 Demand Data'!C15="4 NCP"), E81 &amp; 4, IF(AND(OR(E81="DNCP", OR(E81="SNCP", E81="PNCP")), 'I8 Demand Data'!C15="12 NCP"), E81 &amp; 12, "")))</f>
        <v/>
      </c>
      <c r="P81" s="1506" t="str">
        <f t="shared" si="7"/>
        <v/>
      </c>
      <c r="Q81" s="1506" t="str">
        <f t="shared" si="4"/>
        <v/>
      </c>
      <c r="R81" s="707"/>
      <c r="S81" s="707"/>
      <c r="T81" s="707"/>
    </row>
    <row r="82" spans="1:20" s="1490" customFormat="1" ht="51" x14ac:dyDescent="0.2">
      <c r="A82" s="1496">
        <v>2105</v>
      </c>
      <c r="B82" s="1496" t="s">
        <v>1581</v>
      </c>
      <c r="C82" s="1496" t="s">
        <v>0</v>
      </c>
      <c r="D82" s="374" t="s">
        <v>778</v>
      </c>
      <c r="E82" s="1507"/>
      <c r="F82" s="1518" t="s">
        <v>1597</v>
      </c>
      <c r="G82" s="1519" t="s">
        <v>686</v>
      </c>
      <c r="H82" s="1520"/>
      <c r="I82" s="1508" t="s">
        <v>1597</v>
      </c>
      <c r="J82" s="1508" t="str">
        <f t="shared" si="6"/>
        <v>Breakout</v>
      </c>
      <c r="K82" s="1508"/>
      <c r="L82" s="1508"/>
      <c r="M82" s="1497"/>
      <c r="N82" s="1500"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00" t="str">
        <f>IF(AND(OR(E82="DNCP", OR(E82="SNCP", E82="PNCP")), 'I8 Demand Data'!C15="1 NCP"), E82 &amp; 1, IF(AND(OR(E82="DNCP", OR(E82="SNCP", E82="PNCP")), 'I8 Demand Data'!C15="4 NCP"), E82 &amp; 4, IF(AND(OR(E82="DNCP", OR(E82="SNCP", E82="PNCP")), 'I8 Demand Data'!C15="12 NCP"), E82 &amp; 12, "")))</f>
        <v/>
      </c>
      <c r="P82" s="1500" t="str">
        <f t="shared" si="7"/>
        <v/>
      </c>
      <c r="Q82" s="1500" t="str">
        <f>IF(AND(N82="",O82=""),P82,IF(AND(O82="",P82=""),N82,O82))</f>
        <v/>
      </c>
      <c r="R82" s="707"/>
      <c r="S82" s="707"/>
      <c r="T82" s="707"/>
    </row>
    <row r="83" spans="1:20" s="1490" customFormat="1" ht="38.25" x14ac:dyDescent="0.2">
      <c r="A83" s="1495">
        <v>2120</v>
      </c>
      <c r="B83" s="1495" t="s">
        <v>97</v>
      </c>
      <c r="C83" s="1495" t="s">
        <v>0</v>
      </c>
      <c r="D83" s="1501" t="s">
        <v>778</v>
      </c>
      <c r="E83" s="1502"/>
      <c r="F83" s="1521" t="s">
        <v>1597</v>
      </c>
      <c r="G83" s="1522" t="s">
        <v>686</v>
      </c>
      <c r="H83" s="1523"/>
      <c r="I83" s="1504" t="s">
        <v>1597</v>
      </c>
      <c r="J83" s="1504" t="str">
        <f>IF(ISBLANK(G83), "", (G83))</f>
        <v>Breakout</v>
      </c>
      <c r="K83" s="1504"/>
      <c r="L83" s="1504"/>
      <c r="M83" s="1497"/>
      <c r="N83" s="1506"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06" t="str">
        <f>IF(AND(OR(E83="DNCP", OR(E83="SNCP", E83="PNCP")), 'I8 Demand Data'!C15="1 NCP"), E83 &amp; 1, IF(AND(OR(E83="DNCP", OR(E83="SNCP", E83="PNCP")), 'I8 Demand Data'!C15="4 NCP"), E83 &amp; 4, IF(AND(OR(E83="DNCP", OR(E83="SNCP", E83="PNCP")), 'I8 Demand Data'!C15="12 NCP"), E83 &amp; 12, "")))</f>
        <v/>
      </c>
      <c r="P83" s="1506" t="str">
        <f t="shared" si="7"/>
        <v/>
      </c>
      <c r="Q83" s="1506" t="str">
        <f>IF(AND(N83="",O83=""),P83,IF(AND(O83="",P83=""),N83,O83))</f>
        <v/>
      </c>
      <c r="R83" s="707"/>
      <c r="S83" s="707"/>
      <c r="T83" s="707"/>
    </row>
    <row r="84" spans="1:20" s="1490" customFormat="1" ht="25.5" x14ac:dyDescent="0.2">
      <c r="A84" s="1496">
        <v>3046</v>
      </c>
      <c r="B84" s="1496" t="s">
        <v>942</v>
      </c>
      <c r="C84" s="1496" t="s">
        <v>55</v>
      </c>
      <c r="D84" s="374" t="s">
        <v>932</v>
      </c>
      <c r="E84" s="1507"/>
      <c r="F84" s="1518"/>
      <c r="G84" s="1519"/>
      <c r="H84" s="1520"/>
      <c r="I84" s="1508"/>
      <c r="J84" s="1508" t="str">
        <f>IF(ISBLANK(G84), "", (G84))</f>
        <v/>
      </c>
      <c r="K84" s="1508"/>
      <c r="L84" s="1508" t="s">
        <v>1185</v>
      </c>
      <c r="M84" s="1497"/>
      <c r="N84" s="2208"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2208" t="str">
        <f>IF(AND(OR(E84="DNCP", OR(E84="SNCP", E84="PNCP")), 'I8 Demand Data'!C15="1 NCP"), E84 &amp; 1, IF(AND(OR(E84="DNCP", OR(E84="SNCP", E84="PNCP")), 'I8 Demand Data'!C15="4 NCP"), E84 &amp; 4, IF(AND(OR(E84="DNCP", OR(E84="SNCP", E84="PNCP")), 'I8 Demand Data'!C15="12 NCP"), E84 &amp; 12, "")))</f>
        <v/>
      </c>
      <c r="P84" s="2208" t="str">
        <f>IF(ISBLANK(E84), "", IF(ISERROR(SEARCH("cp",E84)), E84, ""))</f>
        <v/>
      </c>
      <c r="Q84" s="2208" t="str">
        <f t="shared" ref="Q84:Q121" si="9">IF(AND(N84="",O84=""),P84,IF(AND(O84="",P84=""),N84,O84))</f>
        <v/>
      </c>
      <c r="R84" s="707"/>
      <c r="S84" s="707"/>
      <c r="T84" s="707"/>
    </row>
    <row r="85" spans="1:20" ht="13.15" customHeight="1" x14ac:dyDescent="0.2">
      <c r="A85" s="2210"/>
      <c r="B85" s="2210" t="s">
        <v>1615</v>
      </c>
      <c r="C85" s="2210"/>
      <c r="D85" s="2210"/>
      <c r="E85" s="2211"/>
      <c r="F85" s="2212"/>
      <c r="G85" s="2212"/>
      <c r="H85" s="2213"/>
      <c r="I85" s="2212"/>
      <c r="J85" s="2212"/>
      <c r="K85" s="2212"/>
      <c r="L85" s="2212"/>
      <c r="M85" s="2214"/>
      <c r="N85" s="2212"/>
      <c r="O85" s="2212"/>
      <c r="P85" s="2212"/>
      <c r="Q85" s="2212"/>
    </row>
    <row r="86" spans="1:20" s="1490" customFormat="1" ht="25.5" x14ac:dyDescent="0.2">
      <c r="A86" s="1495">
        <v>4080</v>
      </c>
      <c r="B86" s="1495" t="s">
        <v>1595</v>
      </c>
      <c r="C86" s="1495" t="s">
        <v>1595</v>
      </c>
      <c r="D86" s="1501" t="s">
        <v>1080</v>
      </c>
      <c r="E86" s="1502"/>
      <c r="F86" s="1521"/>
      <c r="G86" s="1522"/>
      <c r="H86" s="1523"/>
      <c r="I86" s="1504"/>
      <c r="J86" s="1504" t="str">
        <f>IF(ISBLANK(G86), "", (G86))</f>
        <v/>
      </c>
      <c r="K86" s="1504" t="s">
        <v>1080</v>
      </c>
      <c r="L86" s="1504"/>
      <c r="M86" s="1497"/>
      <c r="N86" s="2209" t="str">
        <f>IF(AND(OR(E86="TCP", OR(E86="DCP", E86="BCP")), 'I8 Demand Data'!C14="1 CP"), 'E4 TB Allocation Details'!E86 &amp; 1, IF(AND(OR(E86="TCP", OR(E86="DCP", E86="BCP")), 'I8 Demand Data'!C14="4 CP"), 'E4 TB Allocation Details'!E86 &amp; 4, IF(AND(OR(E86="TCP", OR(E86="DCP", E86="BCP")), 'I8 Demand Data'!C14="12 CP"), 'E4 TB Allocation Details'!E86 &amp; 12, "")))</f>
        <v/>
      </c>
      <c r="O86" s="2209" t="str">
        <f>IF(AND(OR(E86="DNCP", OR(E86="SNCP", E86="PNCP")), 'I8 Demand Data'!C15="1 NCP"), E86 &amp; 1, IF(AND(OR(E86="DNCP", OR(E86="SNCP", E86="PNCP")), 'I8 Demand Data'!C15="4 NCP"), E86 &amp; 4, IF(AND(OR(E86="DNCP", OR(E86="SNCP", E86="PNCP")), 'I8 Demand Data'!C15="12 NCP"), E86 &amp; 12, "")))</f>
        <v/>
      </c>
      <c r="P86" s="2209" t="str">
        <f>IF(ISBLANK(E86), "", IF(ISERROR(SEARCH("cp",E86)), E86, ""))</f>
        <v/>
      </c>
      <c r="Q86" s="2209" t="str">
        <f>IF(AND(N86="",O86=""),P86,IF(AND(O86="",P86=""),N86,O86))</f>
        <v/>
      </c>
      <c r="R86" s="707"/>
      <c r="S86" s="707"/>
      <c r="T86" s="707"/>
    </row>
    <row r="87" spans="1:20" s="1490" customFormat="1" ht="25.5" x14ac:dyDescent="0.2">
      <c r="A87" s="1495">
        <v>4082</v>
      </c>
      <c r="B87" s="1495" t="s">
        <v>1596</v>
      </c>
      <c r="C87" s="1495" t="s">
        <v>597</v>
      </c>
      <c r="D87" s="1501" t="s">
        <v>925</v>
      </c>
      <c r="E87" s="1502"/>
      <c r="F87" s="1521"/>
      <c r="G87" s="1522"/>
      <c r="H87" s="1523"/>
      <c r="I87" s="1504"/>
      <c r="J87" s="1504" t="str">
        <f t="shared" ref="J87:J123" si="10">IF(ISBLANK(G87), "", (G87))</f>
        <v/>
      </c>
      <c r="K87" s="1504"/>
      <c r="L87" s="1504" t="str">
        <f>'I3 TB Data'!I271</f>
        <v>OM&amp;A</v>
      </c>
      <c r="M87" s="1497"/>
      <c r="N87" s="1506" t="str">
        <f>IF(AND(OR(E87="TCP", OR(E87="DCP", E87="BCP")), 'I8 Demand Data'!C14="1 CP"), 'E4 TB Allocation Details'!E87 &amp; 1, IF(AND(OR(E87="TCP", OR(E87="DCP", E87="BCP")), 'I8 Demand Data'!C14="4 CP"), 'E4 TB Allocation Details'!E87 &amp; 4, IF(AND(OR(E87="TCP", OR(E87="DCP", E87="BCP")), 'I8 Demand Data'!C14="12 CP"), 'E4 TB Allocation Details'!E87 &amp; 12, "")))</f>
        <v/>
      </c>
      <c r="O87" s="1506" t="str">
        <f>IF(AND(OR(E87="DNCP", OR(E87="SNCP", E87="PNCP")), 'I8 Demand Data'!C15="1 NCP"), E87 &amp; 1, IF(AND(OR(E87="DNCP", OR(E87="SNCP", E87="PNCP")), 'I8 Demand Data'!C15="4 NCP"), E87 &amp; 4, IF(AND(OR(E87="DNCP", OR(E87="SNCP", E87="PNCP")), 'I8 Demand Data'!C15="12 NCP"), E87 &amp; 12, "")))</f>
        <v/>
      </c>
      <c r="P87" s="1506" t="str">
        <f>IF(ISBLANK(E87), "", IF(ISERROR(SEARCH("cp",E87)), E87, ""))</f>
        <v/>
      </c>
      <c r="Q87" s="1506" t="str">
        <f t="shared" si="9"/>
        <v/>
      </c>
      <c r="R87" s="707"/>
      <c r="S87" s="707"/>
      <c r="T87" s="707"/>
    </row>
    <row r="88" spans="1:20" s="1490" customFormat="1" ht="25.5" x14ac:dyDescent="0.2">
      <c r="A88" s="1496">
        <v>4084</v>
      </c>
      <c r="B88" s="1496" t="s">
        <v>517</v>
      </c>
      <c r="C88" s="1496" t="s">
        <v>597</v>
      </c>
      <c r="D88" s="374" t="s">
        <v>925</v>
      </c>
      <c r="E88" s="1507"/>
      <c r="F88" s="1518"/>
      <c r="G88" s="1519"/>
      <c r="H88" s="1520"/>
      <c r="I88" s="1508"/>
      <c r="J88" s="1508" t="str">
        <f t="shared" si="10"/>
        <v/>
      </c>
      <c r="K88" s="1508"/>
      <c r="L88" s="1508" t="str">
        <f>'I3 TB Data'!I272</f>
        <v>OM&amp;A</v>
      </c>
      <c r="M88" s="1497"/>
      <c r="N88" s="1500"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00" t="str">
        <f>IF(AND(OR(E88="DNCP", OR(E88="SNCP", E88="PNCP")), 'I8 Demand Data'!C15="1 NCP"), E88 &amp; 1, IF(AND(OR(E88="DNCP", OR(E88="SNCP", E88="PNCP")), 'I8 Demand Data'!C15="4 NCP"), E88 &amp; 4, IF(AND(OR(E88="DNCP", OR(E88="SNCP", E88="PNCP")), 'I8 Demand Data'!C15="12 NCP"), E88 &amp; 12, "")))</f>
        <v/>
      </c>
      <c r="P88" s="1500" t="str">
        <f>IF(ISBLANK(E88), "", IF(ISERROR(SEARCH("cp",E88)), E88, ""))</f>
        <v/>
      </c>
      <c r="Q88" s="1500" t="str">
        <f t="shared" si="9"/>
        <v/>
      </c>
      <c r="R88" s="707"/>
      <c r="S88" s="707"/>
      <c r="T88" s="707"/>
    </row>
    <row r="89" spans="1:20" s="1490" customFormat="1" ht="25.5" x14ac:dyDescent="0.2">
      <c r="A89" s="1495">
        <v>4086</v>
      </c>
      <c r="B89" s="1495" t="s">
        <v>403</v>
      </c>
      <c r="C89" s="1495" t="s">
        <v>597</v>
      </c>
      <c r="D89" s="1501" t="s">
        <v>925</v>
      </c>
      <c r="E89" s="1502"/>
      <c r="F89" s="1521"/>
      <c r="G89" s="1522"/>
      <c r="H89" s="1523"/>
      <c r="I89" s="1504"/>
      <c r="J89" s="1504"/>
      <c r="K89" s="1504"/>
      <c r="L89" s="1504" t="str">
        <f>'I3 TB Data'!I273</f>
        <v>CCA</v>
      </c>
      <c r="M89" s="1497"/>
      <c r="N89" s="1506"/>
      <c r="O89" s="1506"/>
      <c r="P89" s="1506"/>
      <c r="Q89" s="1506"/>
      <c r="R89" s="707"/>
      <c r="S89" s="707"/>
      <c r="T89" s="707"/>
    </row>
    <row r="90" spans="1:20" s="1490" customFormat="1" ht="25.5" x14ac:dyDescent="0.2">
      <c r="A90" s="1495">
        <v>4090</v>
      </c>
      <c r="B90" s="1495" t="s">
        <v>522</v>
      </c>
      <c r="C90" s="1495" t="s">
        <v>597</v>
      </c>
      <c r="D90" s="1501" t="s">
        <v>925</v>
      </c>
      <c r="E90" s="1502"/>
      <c r="F90" s="1521"/>
      <c r="G90" s="1522"/>
      <c r="H90" s="1523"/>
      <c r="I90" s="1504"/>
      <c r="J90" s="1504" t="str">
        <f t="shared" si="10"/>
        <v/>
      </c>
      <c r="K90" s="1504"/>
      <c r="L90" s="1504" t="str">
        <f>'I3 TB Data'!I274</f>
        <v>OM&amp;A</v>
      </c>
      <c r="M90" s="1497"/>
      <c r="N90" s="1506"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06" t="str">
        <f>IF(AND(OR(E90="DNCP", OR(E90="SNCP", E90="PNCP")), 'I8 Demand Data'!C15="1 NCP"), E90 &amp; 1, IF(AND(OR(E90="DNCP", OR(E90="SNCP", E90="PNCP")), 'I8 Demand Data'!C15="4 NCP"), E90 &amp; 4, IF(AND(OR(E90="DNCP", OR(E90="SNCP", E90="PNCP")), 'I8 Demand Data'!C15="12 NCP"), E90 &amp; 12, "")))</f>
        <v/>
      </c>
      <c r="P90" s="1506" t="str">
        <f>IF(ISBLANK(E90), "", IF(ISERROR(SEARCH("cp",E90)), E90, ""))</f>
        <v/>
      </c>
      <c r="Q90" s="1506" t="str">
        <f t="shared" si="9"/>
        <v/>
      </c>
      <c r="R90" s="707"/>
      <c r="S90" s="707"/>
      <c r="T90" s="707"/>
    </row>
    <row r="91" spans="1:20" s="1490" customFormat="1" ht="25.5" x14ac:dyDescent="0.2">
      <c r="A91" s="1496">
        <v>4205</v>
      </c>
      <c r="B91" s="1496" t="s">
        <v>525</v>
      </c>
      <c r="C91" s="1496" t="s">
        <v>597</v>
      </c>
      <c r="D91" s="374" t="s">
        <v>925</v>
      </c>
      <c r="E91" s="1507"/>
      <c r="F91" s="1518"/>
      <c r="G91" s="1519"/>
      <c r="H91" s="1520"/>
      <c r="I91" s="1508"/>
      <c r="J91" s="1508" t="str">
        <f t="shared" si="10"/>
        <v/>
      </c>
      <c r="K91" s="1508"/>
      <c r="L91" s="1508" t="str">
        <f>'I3 TB Data'!I277</f>
        <v>OM&amp;A</v>
      </c>
      <c r="M91" s="1497"/>
      <c r="N91" s="1500"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00" t="str">
        <f>IF(AND(OR(E91="DNCP", OR(E91="SNCP", E91="PNCP")), 'I8 Demand Data'!C15="1 NCP"), E91 &amp; 1, IF(AND(OR(E91="DNCP", OR(E91="SNCP", E91="PNCP")), 'I8 Demand Data'!C15="4 NCP"), E91 &amp; 4, IF(AND(OR(E91="DNCP", OR(E91="SNCP", E91="PNCP")), 'I8 Demand Data'!C15="12 NCP"), E91 &amp; 12, "")))</f>
        <v/>
      </c>
      <c r="P91" s="1500" t="str">
        <f t="shared" ref="P91:P129" si="11">IF(ISBLANK(E91), "", IF(ISERROR(SEARCH("cp",E91)), E91, ""))</f>
        <v/>
      </c>
      <c r="Q91" s="1500" t="str">
        <f t="shared" si="9"/>
        <v/>
      </c>
      <c r="R91" s="707"/>
      <c r="S91" s="707"/>
      <c r="T91" s="707"/>
    </row>
    <row r="92" spans="1:20" s="1490" customFormat="1" ht="25.5" x14ac:dyDescent="0.2">
      <c r="A92" s="1495">
        <v>4210</v>
      </c>
      <c r="B92" s="1495" t="s">
        <v>526</v>
      </c>
      <c r="C92" s="1495" t="s">
        <v>597</v>
      </c>
      <c r="D92" s="1501" t="s">
        <v>925</v>
      </c>
      <c r="E92" s="1502"/>
      <c r="F92" s="1521"/>
      <c r="G92" s="1522"/>
      <c r="H92" s="1523"/>
      <c r="I92" s="1504"/>
      <c r="J92" s="1504" t="str">
        <f t="shared" si="10"/>
        <v/>
      </c>
      <c r="K92" s="1504"/>
      <c r="L92" s="1504" t="str">
        <f>'I3 TB Data'!I278</f>
        <v>POLE</v>
      </c>
      <c r="M92" s="1497"/>
      <c r="N92" s="1506"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06" t="str">
        <f>IF(AND(OR(E92="DNCP", OR(E92="SNCP", E92="PNCP")), 'I8 Demand Data'!C15="1 NCP"), E92 &amp; 1, IF(AND(OR(E92="DNCP", OR(E92="SNCP", E92="PNCP")), 'I8 Demand Data'!C15="4 NCP"), E92 &amp; 4, IF(AND(OR(E92="DNCP", OR(E92="SNCP", E92="PNCP")), 'I8 Demand Data'!C15="12 NCP"), E92 &amp; 12, "")))</f>
        <v/>
      </c>
      <c r="P92" s="1506" t="str">
        <f t="shared" si="11"/>
        <v/>
      </c>
      <c r="Q92" s="1506" t="str">
        <f t="shared" si="9"/>
        <v/>
      </c>
      <c r="R92" s="707"/>
      <c r="S92" s="707"/>
      <c r="T92" s="707"/>
    </row>
    <row r="93" spans="1:20" s="1490" customFormat="1" ht="25.5" x14ac:dyDescent="0.2">
      <c r="A93" s="1496">
        <v>4215</v>
      </c>
      <c r="B93" s="1496" t="s">
        <v>527</v>
      </c>
      <c r="C93" s="1496" t="s">
        <v>597</v>
      </c>
      <c r="D93" s="374" t="s">
        <v>925</v>
      </c>
      <c r="E93" s="1507"/>
      <c r="F93" s="1518"/>
      <c r="G93" s="1519"/>
      <c r="H93" s="1520"/>
      <c r="I93" s="1508"/>
      <c r="J93" s="1508" t="str">
        <f t="shared" si="10"/>
        <v/>
      </c>
      <c r="K93" s="1508"/>
      <c r="L93" s="1508" t="str">
        <f>'I3 TB Data'!I279</f>
        <v>OM&amp;A</v>
      </c>
      <c r="M93" s="1497"/>
      <c r="N93" s="1500"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00" t="str">
        <f>IF(AND(OR(E93="DNCP", OR(E93="SNCP", E93="PNCP")), 'I8 Demand Data'!C15="1 NCP"), E93 &amp; 1, IF(AND(OR(E93="DNCP", OR(E93="SNCP", E93="PNCP")), 'I8 Demand Data'!C15="4 NCP"), E93 &amp; 4, IF(AND(OR(E93="DNCP", OR(E93="SNCP", E93="PNCP")), 'I8 Demand Data'!C15="12 NCP"), E93 &amp; 12, "")))</f>
        <v/>
      </c>
      <c r="P93" s="1500" t="str">
        <f t="shared" si="11"/>
        <v/>
      </c>
      <c r="Q93" s="1500" t="str">
        <f t="shared" si="9"/>
        <v/>
      </c>
      <c r="R93" s="707"/>
      <c r="S93" s="707"/>
      <c r="T93" s="707"/>
    </row>
    <row r="94" spans="1:20" s="1490" customFormat="1" ht="25.5" x14ac:dyDescent="0.2">
      <c r="A94" s="1495">
        <v>4220</v>
      </c>
      <c r="B94" s="1495" t="s">
        <v>528</v>
      </c>
      <c r="C94" s="1495" t="s">
        <v>597</v>
      </c>
      <c r="D94" s="1509" t="s">
        <v>925</v>
      </c>
      <c r="E94" s="1502"/>
      <c r="F94" s="1521"/>
      <c r="G94" s="1522"/>
      <c r="H94" s="1523"/>
      <c r="I94" s="1504"/>
      <c r="J94" s="1504" t="str">
        <f t="shared" si="10"/>
        <v/>
      </c>
      <c r="K94" s="1504"/>
      <c r="L94" s="1504" t="str">
        <f>'I3 TB Data'!I280</f>
        <v>OM&amp;A</v>
      </c>
      <c r="M94" s="1497"/>
      <c r="N94" s="1506"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06" t="str">
        <f>IF(AND(OR(E94="DNCP", OR(E94="SNCP", E94="PNCP")), 'I8 Demand Data'!C15="1 NCP"), E94 &amp; 1, IF(AND(OR(E94="DNCP", OR(E94="SNCP", E94="PNCP")), 'I8 Demand Data'!C15="4 NCP"), E94 &amp; 4, IF(AND(OR(E94="DNCP", OR(E94="SNCP", E94="PNCP")), 'I8 Demand Data'!C15="12 NCP"), E94 &amp; 12, "")))</f>
        <v/>
      </c>
      <c r="P94" s="1506" t="str">
        <f t="shared" si="11"/>
        <v/>
      </c>
      <c r="Q94" s="1506" t="str">
        <f t="shared" si="9"/>
        <v/>
      </c>
      <c r="R94" s="707"/>
      <c r="S94" s="707"/>
      <c r="T94" s="707"/>
    </row>
    <row r="95" spans="1:20" s="1490" customFormat="1" ht="25.5" x14ac:dyDescent="0.2">
      <c r="A95" s="1496">
        <v>4225</v>
      </c>
      <c r="B95" s="1496" t="s">
        <v>529</v>
      </c>
      <c r="C95" s="1496" t="s">
        <v>529</v>
      </c>
      <c r="D95" s="374" t="s">
        <v>925</v>
      </c>
      <c r="E95" s="1507"/>
      <c r="F95" s="1518"/>
      <c r="G95" s="1519"/>
      <c r="H95" s="1520"/>
      <c r="I95" s="1508"/>
      <c r="J95" s="1508" t="str">
        <f t="shared" si="10"/>
        <v/>
      </c>
      <c r="K95" s="1508"/>
      <c r="L95" s="1508" t="str">
        <f>'I3 TB Data'!I281</f>
        <v>LPHA</v>
      </c>
      <c r="M95" s="1497"/>
      <c r="N95" s="1500"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00" t="str">
        <f>IF(AND(OR(E95="DNCP", OR(E95="SNCP", E95="PNCP")), 'I8 Demand Data'!C15="1 NCP"), E95 &amp; 1, IF(AND(OR(E95="DNCP", OR(E95="SNCP", E95="PNCP")), 'I8 Demand Data'!C15="4 NCP"), E95 &amp; 4, IF(AND(OR(E95="DNCP", OR(E95="SNCP", E95="PNCP")), 'I8 Demand Data'!C15="12 NCP"), E95 &amp; 12, "")))</f>
        <v/>
      </c>
      <c r="P95" s="1500" t="str">
        <f t="shared" si="11"/>
        <v/>
      </c>
      <c r="Q95" s="1500" t="str">
        <f t="shared" si="9"/>
        <v/>
      </c>
      <c r="R95" s="707"/>
      <c r="S95" s="707"/>
      <c r="T95" s="707"/>
    </row>
    <row r="96" spans="1:20" s="1499" customFormat="1" ht="25.5" x14ac:dyDescent="0.2">
      <c r="A96" s="1495">
        <v>4235</v>
      </c>
      <c r="B96" s="1495" t="s">
        <v>531</v>
      </c>
      <c r="C96" s="1495" t="s">
        <v>1547</v>
      </c>
      <c r="D96" s="1509" t="s">
        <v>925</v>
      </c>
      <c r="E96" s="1502"/>
      <c r="F96" s="1521"/>
      <c r="G96" s="1522"/>
      <c r="H96" s="1523"/>
      <c r="I96" s="1504"/>
      <c r="J96" s="1504" t="str">
        <f t="shared" si="10"/>
        <v/>
      </c>
      <c r="K96" s="1504"/>
      <c r="L96" s="1504"/>
      <c r="M96" s="1524"/>
      <c r="N96" s="1506"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06" t="str">
        <f>IF(AND(OR(E96="DNCP", OR(E96="SNCP", E96="PNCP")), 'I8 Demand Data'!C15="1 NCP"), E96 &amp; 1, IF(AND(OR(E96="DNCP", OR(E96="SNCP", E96="PNCP")), 'I8 Demand Data'!C15="4 NCP"), E96 &amp; 4, IF(AND(OR(E96="DNCP", OR(E96="SNCP", E96="PNCP")), 'I8 Demand Data'!C15="12 NCP"), E96 &amp; 12, "")))</f>
        <v/>
      </c>
      <c r="P96" s="1506" t="str">
        <f t="shared" si="11"/>
        <v/>
      </c>
      <c r="Q96" s="1506" t="str">
        <f t="shared" si="9"/>
        <v/>
      </c>
      <c r="R96" s="1498"/>
      <c r="S96" s="1498"/>
      <c r="T96" s="1498"/>
    </row>
    <row r="97" spans="1:20" s="1499" customFormat="1" ht="25.5" x14ac:dyDescent="0.2">
      <c r="A97" s="1496" t="s">
        <v>1299</v>
      </c>
      <c r="B97" s="1496" t="s">
        <v>1301</v>
      </c>
      <c r="C97" s="1496" t="s">
        <v>1547</v>
      </c>
      <c r="D97" s="374" t="s">
        <v>925</v>
      </c>
      <c r="E97" s="1507"/>
      <c r="F97" s="1518"/>
      <c r="G97" s="1519"/>
      <c r="H97" s="1520"/>
      <c r="I97" s="1508"/>
      <c r="J97" s="1508"/>
      <c r="K97" s="1508"/>
      <c r="L97" s="1508" t="str">
        <f>'I3 TB Data'!I284</f>
        <v>CWNB</v>
      </c>
      <c r="M97" s="1524"/>
      <c r="N97" s="1500"/>
      <c r="O97" s="1500"/>
      <c r="P97" s="1500"/>
      <c r="Q97" s="1500"/>
      <c r="R97" s="1498"/>
      <c r="S97" s="1498"/>
      <c r="T97" s="1498"/>
    </row>
    <row r="98" spans="1:20" s="1499" customFormat="1" ht="25.5" x14ac:dyDescent="0.2">
      <c r="A98" s="1495" t="s">
        <v>430</v>
      </c>
      <c r="B98" s="1495" t="s">
        <v>1300</v>
      </c>
      <c r="C98" s="1495" t="s">
        <v>1547</v>
      </c>
      <c r="D98" s="1501" t="s">
        <v>925</v>
      </c>
      <c r="E98" s="1502"/>
      <c r="F98" s="1521"/>
      <c r="G98" s="1522"/>
      <c r="H98" s="1523"/>
      <c r="I98" s="1504"/>
      <c r="J98" s="1504"/>
      <c r="K98" s="1504"/>
      <c r="L98" s="1504" t="str">
        <f>'I3 TB Data'!I285</f>
        <v>OM&amp;A</v>
      </c>
      <c r="M98" s="1524"/>
      <c r="N98" s="1506"/>
      <c r="O98" s="1506"/>
      <c r="P98" s="1506"/>
      <c r="Q98" s="1506"/>
      <c r="R98" s="1498"/>
      <c r="S98" s="1498"/>
      <c r="T98" s="1498"/>
    </row>
    <row r="99" spans="1:20" s="1490" customFormat="1" ht="25.5" x14ac:dyDescent="0.2">
      <c r="A99" s="1496">
        <v>4240</v>
      </c>
      <c r="B99" s="1496" t="s">
        <v>532</v>
      </c>
      <c r="C99" s="1496" t="s">
        <v>597</v>
      </c>
      <c r="D99" s="374" t="s">
        <v>925</v>
      </c>
      <c r="E99" s="1507"/>
      <c r="F99" s="1518"/>
      <c r="G99" s="1519"/>
      <c r="H99" s="1520"/>
      <c r="I99" s="1508"/>
      <c r="J99" s="1508" t="str">
        <f t="shared" si="10"/>
        <v/>
      </c>
      <c r="K99" s="1508"/>
      <c r="L99" s="1508" t="str">
        <f>'I3 TB Data'!I286</f>
        <v>OM&amp;A</v>
      </c>
      <c r="M99" s="1497"/>
      <c r="N99" s="1500"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00" t="str">
        <f>IF(AND(OR(E99="DNCP", OR(E99="SNCP", E99="PNCP")), 'I8 Demand Data'!C15="1 NCP"), E99 &amp; 1, IF(AND(OR(E99="DNCP", OR(E99="SNCP", E99="PNCP")), 'I8 Demand Data'!C15="4 NCP"), E99 &amp; 4, IF(AND(OR(E99="DNCP", OR(E99="SNCP", E99="PNCP")), 'I8 Demand Data'!C15="12 NCP"), E99 &amp; 12, "")))</f>
        <v/>
      </c>
      <c r="P99" s="1500" t="str">
        <f t="shared" si="11"/>
        <v/>
      </c>
      <c r="Q99" s="1500" t="str">
        <f t="shared" si="9"/>
        <v/>
      </c>
      <c r="R99" s="707"/>
      <c r="S99" s="707"/>
      <c r="T99" s="707"/>
    </row>
    <row r="100" spans="1:20" s="1490" customFormat="1" ht="38.25" x14ac:dyDescent="0.2">
      <c r="A100" s="1495">
        <v>4245</v>
      </c>
      <c r="B100" s="1495" t="s">
        <v>533</v>
      </c>
      <c r="C100" s="1495" t="s">
        <v>597</v>
      </c>
      <c r="D100" s="1501" t="s">
        <v>925</v>
      </c>
      <c r="E100" s="1502"/>
      <c r="F100" s="1521"/>
      <c r="G100" s="1522"/>
      <c r="H100" s="1523"/>
      <c r="I100" s="1504"/>
      <c r="J100" s="1504" t="str">
        <f t="shared" si="10"/>
        <v/>
      </c>
      <c r="K100" s="1504"/>
      <c r="L100" s="1504" t="str">
        <f>'I3 TB Data'!I287</f>
        <v>OM&amp;A</v>
      </c>
      <c r="M100" s="1497"/>
      <c r="N100" s="1506"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06" t="str">
        <f>IF(AND(OR(E100="DNCP", OR(E100="SNCP", E100="PNCP")), 'I8 Demand Data'!C15="1 NCP"), E100 &amp; 1, IF(AND(OR(E100="DNCP", OR(E100="SNCP", E100="PNCP")), 'I8 Demand Data'!C15="4 NCP"), E100 &amp; 4, IF(AND(OR(E100="DNCP", OR(E100="SNCP", E100="PNCP")), 'I8 Demand Data'!C15="12 NCP"), E100 &amp; 12, "")))</f>
        <v/>
      </c>
      <c r="P100" s="1506" t="str">
        <f t="shared" si="11"/>
        <v/>
      </c>
      <c r="Q100" s="1506" t="str">
        <f t="shared" si="9"/>
        <v/>
      </c>
      <c r="R100" s="707"/>
      <c r="S100" s="707"/>
      <c r="T100" s="707"/>
    </row>
    <row r="101" spans="1:20" s="1490" customFormat="1" ht="25.5" x14ac:dyDescent="0.2">
      <c r="A101" s="1496">
        <v>4305</v>
      </c>
      <c r="B101" s="1496" t="s">
        <v>1394</v>
      </c>
      <c r="C101" s="1496" t="s">
        <v>959</v>
      </c>
      <c r="D101" s="374" t="s">
        <v>925</v>
      </c>
      <c r="E101" s="1507"/>
      <c r="F101" s="1518"/>
      <c r="G101" s="1519"/>
      <c r="H101" s="1520"/>
      <c r="I101" s="1508"/>
      <c r="J101" s="1508" t="str">
        <f t="shared" si="10"/>
        <v/>
      </c>
      <c r="K101" s="1508"/>
      <c r="L101" s="1508" t="str">
        <f>'I3 TB Data'!I288</f>
        <v>OM&amp;A</v>
      </c>
      <c r="M101" s="1497"/>
      <c r="N101" s="1500"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00" t="str">
        <f>IF(AND(OR(E101="DNCP", OR(E101="SNCP", E101="PNCP")), 'I8 Demand Data'!C15="1 NCP"), E101 &amp; 1, IF(AND(OR(E101="DNCP", OR(E101="SNCP", E101="PNCP")), 'I8 Demand Data'!C15="4 NCP"), E101 &amp; 4, IF(AND(OR(E101="DNCP", OR(E101="SNCP", E101="PNCP")), 'I8 Demand Data'!C15="12 NCP"), E101 &amp; 12, "")))</f>
        <v/>
      </c>
      <c r="P101" s="1500" t="str">
        <f t="shared" si="11"/>
        <v/>
      </c>
      <c r="Q101" s="1500" t="str">
        <f t="shared" si="9"/>
        <v/>
      </c>
      <c r="R101" s="707"/>
      <c r="S101" s="707"/>
      <c r="T101" s="707"/>
    </row>
    <row r="102" spans="1:20" s="1490" customFormat="1" ht="25.5" x14ac:dyDescent="0.2">
      <c r="A102" s="1495">
        <v>4310</v>
      </c>
      <c r="B102" s="1495" t="s">
        <v>1395</v>
      </c>
      <c r="C102" s="1495" t="s">
        <v>959</v>
      </c>
      <c r="D102" s="1501" t="s">
        <v>925</v>
      </c>
      <c r="E102" s="1502"/>
      <c r="F102" s="1521"/>
      <c r="G102" s="1522"/>
      <c r="H102" s="1523"/>
      <c r="I102" s="1504"/>
      <c r="J102" s="1504" t="str">
        <f t="shared" si="10"/>
        <v/>
      </c>
      <c r="K102" s="1504"/>
      <c r="L102" s="1504" t="str">
        <f>'I3 TB Data'!I289</f>
        <v>OM&amp;A</v>
      </c>
      <c r="M102" s="1497"/>
      <c r="N102" s="1506"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06" t="str">
        <f>IF(AND(OR(E102="DNCP", OR(E102="SNCP", E102="PNCP")), 'I8 Demand Data'!C15="1 NCP"), E102 &amp; 1, IF(AND(OR(E102="DNCP", OR(E102="SNCP", E102="PNCP")), 'I8 Demand Data'!C15="4 NCP"), E102 &amp; 4, IF(AND(OR(E102="DNCP", OR(E102="SNCP", E102="PNCP")), 'I8 Demand Data'!C15="12 NCP"), E102 &amp; 12, "")))</f>
        <v/>
      </c>
      <c r="P102" s="1506" t="str">
        <f t="shared" si="11"/>
        <v/>
      </c>
      <c r="Q102" s="1506" t="str">
        <f t="shared" si="9"/>
        <v/>
      </c>
      <c r="R102" s="707"/>
      <c r="S102" s="707"/>
      <c r="T102" s="707"/>
    </row>
    <row r="103" spans="1:20" s="1490" customFormat="1" ht="25.5" x14ac:dyDescent="0.2">
      <c r="A103" s="1496">
        <v>4315</v>
      </c>
      <c r="B103" s="1496" t="s">
        <v>1396</v>
      </c>
      <c r="C103" s="1496" t="s">
        <v>959</v>
      </c>
      <c r="D103" s="374" t="s">
        <v>925</v>
      </c>
      <c r="E103" s="1507"/>
      <c r="F103" s="1518"/>
      <c r="G103" s="1519"/>
      <c r="H103" s="1520"/>
      <c r="I103" s="1508"/>
      <c r="J103" s="1508" t="str">
        <f t="shared" si="10"/>
        <v/>
      </c>
      <c r="K103" s="1508"/>
      <c r="L103" s="1508" t="str">
        <f>'I3 TB Data'!I290</f>
        <v>OM&amp;A</v>
      </c>
      <c r="M103" s="1497"/>
      <c r="N103" s="1500"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00" t="str">
        <f>IF(AND(OR(E103="DNCP", OR(E103="SNCP", E103="PNCP")), 'I8 Demand Data'!C15="1 NCP"), E103 &amp; 1, IF(AND(OR(E103="DNCP", OR(E103="SNCP", E103="PNCP")), 'I8 Demand Data'!C15="4 NCP"), E103 &amp; 4, IF(AND(OR(E103="DNCP", OR(E103="SNCP", E103="PNCP")), 'I8 Demand Data'!C15="12 NCP"), E103 &amp; 12, "")))</f>
        <v/>
      </c>
      <c r="P103" s="1500" t="str">
        <f t="shared" si="11"/>
        <v/>
      </c>
      <c r="Q103" s="1500" t="str">
        <f t="shared" si="9"/>
        <v/>
      </c>
      <c r="R103" s="707"/>
      <c r="S103" s="707"/>
      <c r="T103" s="707"/>
    </row>
    <row r="104" spans="1:20" s="1490" customFormat="1" ht="25.5" x14ac:dyDescent="0.2">
      <c r="A104" s="1495">
        <v>4320</v>
      </c>
      <c r="B104" s="1495" t="s">
        <v>1400</v>
      </c>
      <c r="C104" s="1495" t="s">
        <v>959</v>
      </c>
      <c r="D104" s="1501" t="s">
        <v>925</v>
      </c>
      <c r="E104" s="1502"/>
      <c r="F104" s="1521"/>
      <c r="G104" s="1522"/>
      <c r="H104" s="1523"/>
      <c r="I104" s="1504"/>
      <c r="J104" s="1504" t="str">
        <f t="shared" si="10"/>
        <v/>
      </c>
      <c r="K104" s="1504"/>
      <c r="L104" s="1504" t="str">
        <f>'I3 TB Data'!I291</f>
        <v>OM&amp;A</v>
      </c>
      <c r="M104" s="1497"/>
      <c r="N104" s="1506"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06" t="str">
        <f>IF(AND(OR(E104="DNCP", OR(E104="SNCP", E104="PNCP")), 'I8 Demand Data'!C15="1 NCP"), E104 &amp; 1, IF(AND(OR(E104="DNCP", OR(E104="SNCP", E104="PNCP")), 'I8 Demand Data'!C15="4 NCP"), E104 &amp; 4, IF(AND(OR(E104="DNCP", OR(E104="SNCP", E104="PNCP")), 'I8 Demand Data'!C15="12 NCP"), E104 &amp; 12, "")))</f>
        <v/>
      </c>
      <c r="P104" s="1506" t="str">
        <f t="shared" si="11"/>
        <v/>
      </c>
      <c r="Q104" s="1506" t="str">
        <f t="shared" si="9"/>
        <v/>
      </c>
      <c r="R104" s="707"/>
      <c r="S104" s="707"/>
      <c r="T104" s="707"/>
    </row>
    <row r="105" spans="1:20" s="1490" customFormat="1" ht="38.25" x14ac:dyDescent="0.2">
      <c r="A105" s="1496">
        <v>4325</v>
      </c>
      <c r="B105" s="1496" t="s">
        <v>1386</v>
      </c>
      <c r="C105" s="1496" t="s">
        <v>959</v>
      </c>
      <c r="D105" s="374" t="s">
        <v>925</v>
      </c>
      <c r="E105" s="1507"/>
      <c r="F105" s="1518"/>
      <c r="G105" s="1519"/>
      <c r="H105" s="1520"/>
      <c r="I105" s="1508"/>
      <c r="J105" s="1508" t="str">
        <f t="shared" si="10"/>
        <v/>
      </c>
      <c r="K105" s="1508"/>
      <c r="L105" s="1508" t="str">
        <f>'I3 TB Data'!I293</f>
        <v>O&amp;M</v>
      </c>
      <c r="M105" s="1497"/>
      <c r="N105" s="1500"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00" t="str">
        <f>IF(AND(OR(E105="DNCP", OR(E105="SNCP", E105="PNCP")), 'I8 Demand Data'!C15="1 NCP"), E105 &amp; 1, IF(AND(OR(E105="DNCP", OR(E105="SNCP", E105="PNCP")), 'I8 Demand Data'!C15="4 NCP"), E105 &amp; 4, IF(AND(OR(E105="DNCP", OR(E105="SNCP", E105="PNCP")), 'I8 Demand Data'!C15="12 NCP"), E105 &amp; 12, "")))</f>
        <v/>
      </c>
      <c r="P105" s="1500" t="str">
        <f t="shared" si="11"/>
        <v/>
      </c>
      <c r="Q105" s="1500" t="str">
        <f t="shared" si="9"/>
        <v/>
      </c>
      <c r="R105" s="707"/>
      <c r="S105" s="707"/>
      <c r="T105" s="707"/>
    </row>
    <row r="106" spans="1:20" s="1490" customFormat="1" ht="38.25" x14ac:dyDescent="0.2">
      <c r="A106" s="1495">
        <v>4330</v>
      </c>
      <c r="B106" s="1495" t="s">
        <v>1387</v>
      </c>
      <c r="C106" s="1495" t="s">
        <v>959</v>
      </c>
      <c r="D106" s="1501" t="s">
        <v>925</v>
      </c>
      <c r="E106" s="1502"/>
      <c r="F106" s="1521"/>
      <c r="G106" s="1522"/>
      <c r="H106" s="1523"/>
      <c r="I106" s="1504"/>
      <c r="J106" s="1504" t="str">
        <f t="shared" si="10"/>
        <v/>
      </c>
      <c r="K106" s="1504"/>
      <c r="L106" s="1504" t="str">
        <f>'I3 TB Data'!I294</f>
        <v>OM&amp;A</v>
      </c>
      <c r="M106" s="1497"/>
      <c r="N106" s="1506"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06" t="str">
        <f>IF(AND(OR(E106="DNCP", OR(E106="SNCP", E106="PNCP")), 'I8 Demand Data'!C15="1 NCP"), E106 &amp; 1, IF(AND(OR(E106="DNCP", OR(E106="SNCP", E106="PNCP")), 'I8 Demand Data'!C15="4 NCP"), E106 &amp; 4, IF(AND(OR(E106="DNCP", OR(E106="SNCP", E106="PNCP")), 'I8 Demand Data'!C15="12 NCP"), E106 &amp; 12, "")))</f>
        <v/>
      </c>
      <c r="P106" s="1506" t="str">
        <f t="shared" si="11"/>
        <v/>
      </c>
      <c r="Q106" s="1506" t="str">
        <f t="shared" si="9"/>
        <v/>
      </c>
      <c r="R106" s="707"/>
      <c r="S106" s="707"/>
      <c r="T106" s="707"/>
    </row>
    <row r="107" spans="1:20" s="1490" customFormat="1" ht="38.25" x14ac:dyDescent="0.2">
      <c r="A107" s="1496">
        <v>4335</v>
      </c>
      <c r="B107" s="1496" t="s">
        <v>1390</v>
      </c>
      <c r="C107" s="1496" t="s">
        <v>959</v>
      </c>
      <c r="D107" s="374" t="s">
        <v>925</v>
      </c>
      <c r="E107" s="1507"/>
      <c r="F107" s="1518"/>
      <c r="G107" s="1519"/>
      <c r="H107" s="1520"/>
      <c r="I107" s="1508"/>
      <c r="J107" s="1508" t="str">
        <f t="shared" si="10"/>
        <v/>
      </c>
      <c r="K107" s="1508"/>
      <c r="L107" s="1508" t="str">
        <f>'I3 TB Data'!I295</f>
        <v>OM&amp;A</v>
      </c>
      <c r="M107" s="1497"/>
      <c r="N107" s="1500"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00" t="str">
        <f>IF(AND(OR(E107="DNCP", OR(E107="SNCP", E107="PNCP")), 'I8 Demand Data'!C15="1 NCP"), E107 &amp; 1, IF(AND(OR(E107="DNCP", OR(E107="SNCP", E107="PNCP")), 'I8 Demand Data'!C15="4 NCP"), E107 &amp; 4, IF(AND(OR(E107="DNCP", OR(E107="SNCP", E107="PNCP")), 'I8 Demand Data'!C15="12 NCP"), E107 &amp; 12, "")))</f>
        <v/>
      </c>
      <c r="P107" s="1500" t="str">
        <f t="shared" si="11"/>
        <v/>
      </c>
      <c r="Q107" s="1500" t="str">
        <f t="shared" si="9"/>
        <v/>
      </c>
      <c r="R107" s="707"/>
      <c r="S107" s="707"/>
      <c r="T107" s="707"/>
    </row>
    <row r="108" spans="1:20" s="1490" customFormat="1" ht="38.25" x14ac:dyDescent="0.2">
      <c r="A108" s="1495">
        <v>4340</v>
      </c>
      <c r="B108" s="1495" t="s">
        <v>1391</v>
      </c>
      <c r="C108" s="1495" t="s">
        <v>959</v>
      </c>
      <c r="D108" s="1501" t="s">
        <v>925</v>
      </c>
      <c r="E108" s="1502"/>
      <c r="F108" s="1521"/>
      <c r="G108" s="1522"/>
      <c r="H108" s="1523"/>
      <c r="I108" s="1504"/>
      <c r="J108" s="1504" t="str">
        <f t="shared" si="10"/>
        <v/>
      </c>
      <c r="K108" s="1504"/>
      <c r="L108" s="1504" t="str">
        <f>'I3 TB Data'!I296</f>
        <v>OM&amp;A</v>
      </c>
      <c r="M108" s="1497"/>
      <c r="N108" s="1506"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06" t="str">
        <f>IF(AND(OR(E108="DNCP", OR(E108="SNCP", E108="PNCP")), 'I8 Demand Data'!C15="1 NCP"), E108 &amp; 1, IF(AND(OR(E108="DNCP", OR(E108="SNCP", E108="PNCP")), 'I8 Demand Data'!C15="4 NCP"), E108 &amp; 4, IF(AND(OR(E108="DNCP", OR(E108="SNCP", E108="PNCP")), 'I8 Demand Data'!C15="12 NCP"), E108 &amp; 12, "")))</f>
        <v/>
      </c>
      <c r="P108" s="1506" t="str">
        <f t="shared" si="11"/>
        <v/>
      </c>
      <c r="Q108" s="1506" t="str">
        <f t="shared" si="9"/>
        <v/>
      </c>
      <c r="R108" s="707"/>
      <c r="S108" s="707"/>
      <c r="T108" s="707"/>
    </row>
    <row r="109" spans="1:20" s="1490" customFormat="1" ht="25.5" x14ac:dyDescent="0.2">
      <c r="A109" s="1496">
        <v>4345</v>
      </c>
      <c r="B109" s="1496" t="s">
        <v>1392</v>
      </c>
      <c r="C109" s="1496" t="s">
        <v>959</v>
      </c>
      <c r="D109" s="374" t="s">
        <v>925</v>
      </c>
      <c r="E109" s="1507"/>
      <c r="F109" s="1518"/>
      <c r="G109" s="1519"/>
      <c r="H109" s="1520"/>
      <c r="I109" s="1508"/>
      <c r="J109" s="1508" t="str">
        <f t="shared" si="10"/>
        <v/>
      </c>
      <c r="K109" s="1508"/>
      <c r="L109" s="1508" t="str">
        <f>'I3 TB Data'!I297</f>
        <v>OM&amp;A</v>
      </c>
      <c r="M109" s="1497"/>
      <c r="N109" s="1500"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00" t="str">
        <f>IF(AND(OR(E109="DNCP", OR(E109="SNCP", E109="PNCP")), 'I8 Demand Data'!C15="1 NCP"), E109 &amp; 1, IF(AND(OR(E109="DNCP", OR(E109="SNCP", E109="PNCP")), 'I8 Demand Data'!C15="4 NCP"), E109 &amp; 4, IF(AND(OR(E109="DNCP", OR(E109="SNCP", E109="PNCP")), 'I8 Demand Data'!C15="12 NCP"), E109 &amp; 12, "")))</f>
        <v/>
      </c>
      <c r="P109" s="1500" t="str">
        <f t="shared" si="11"/>
        <v/>
      </c>
      <c r="Q109" s="1500" t="str">
        <f t="shared" si="9"/>
        <v/>
      </c>
      <c r="R109" s="707"/>
      <c r="S109" s="707"/>
      <c r="T109" s="707"/>
    </row>
    <row r="110" spans="1:20" s="1490" customFormat="1" ht="25.5" x14ac:dyDescent="0.2">
      <c r="A110" s="1495">
        <v>4350</v>
      </c>
      <c r="B110" s="1495" t="s">
        <v>1393</v>
      </c>
      <c r="C110" s="1495" t="s">
        <v>959</v>
      </c>
      <c r="D110" s="1501" t="s">
        <v>925</v>
      </c>
      <c r="E110" s="1502"/>
      <c r="F110" s="1521"/>
      <c r="G110" s="1522"/>
      <c r="H110" s="1523"/>
      <c r="I110" s="1504"/>
      <c r="J110" s="1504" t="str">
        <f t="shared" si="10"/>
        <v/>
      </c>
      <c r="K110" s="1504"/>
      <c r="L110" s="1504" t="str">
        <f>'I3 TB Data'!I298</f>
        <v>OM&amp;A</v>
      </c>
      <c r="M110" s="1497"/>
      <c r="N110" s="1506"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06" t="str">
        <f>IF(AND(OR(E110="DNCP", OR(E110="SNCP", E110="PNCP")), 'I8 Demand Data'!C15="1 NCP"), E110 &amp; 1, IF(AND(OR(E110="DNCP", OR(E110="SNCP", E110="PNCP")), 'I8 Demand Data'!C15="4 NCP"), E110 &amp; 4, IF(AND(OR(E110="DNCP", OR(E110="SNCP", E110="PNCP")), 'I8 Demand Data'!C15="12 NCP"), E110 &amp; 12, "")))</f>
        <v/>
      </c>
      <c r="P110" s="1506" t="str">
        <f t="shared" si="11"/>
        <v/>
      </c>
      <c r="Q110" s="1506" t="str">
        <f t="shared" si="9"/>
        <v/>
      </c>
      <c r="R110" s="707"/>
      <c r="S110" s="707"/>
      <c r="T110" s="707"/>
    </row>
    <row r="111" spans="1:20" s="1490" customFormat="1" ht="25.5" x14ac:dyDescent="0.2">
      <c r="A111" s="1496">
        <v>4355</v>
      </c>
      <c r="B111" s="1496" t="s">
        <v>979</v>
      </c>
      <c r="C111" s="1496" t="s">
        <v>959</v>
      </c>
      <c r="D111" s="374" t="s">
        <v>925</v>
      </c>
      <c r="E111" s="1507"/>
      <c r="F111" s="1518"/>
      <c r="G111" s="1519"/>
      <c r="H111" s="1520"/>
      <c r="I111" s="1508"/>
      <c r="J111" s="1508" t="str">
        <f t="shared" si="10"/>
        <v/>
      </c>
      <c r="K111" s="1508"/>
      <c r="L111" s="1508" t="str">
        <f>'I3 TB Data'!I299</f>
        <v>O&amp;M</v>
      </c>
      <c r="M111" s="1497"/>
      <c r="N111" s="1500"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00" t="str">
        <f>IF(AND(OR(E111="DNCP", OR(E111="SNCP", E111="PNCP")), 'I8 Demand Data'!C15="1 NCP"), E111 &amp; 1, IF(AND(OR(E111="DNCP", OR(E111="SNCP", E111="PNCP")), 'I8 Demand Data'!C15="4 NCP"), E111 &amp; 4, IF(AND(OR(E111="DNCP", OR(E111="SNCP", E111="PNCP")), 'I8 Demand Data'!C15="12 NCP"), E111 &amp; 12, "")))</f>
        <v/>
      </c>
      <c r="P111" s="1500" t="str">
        <f t="shared" si="11"/>
        <v/>
      </c>
      <c r="Q111" s="1500" t="str">
        <f t="shared" si="9"/>
        <v/>
      </c>
      <c r="R111" s="707"/>
      <c r="S111" s="707"/>
      <c r="T111" s="707"/>
    </row>
    <row r="112" spans="1:20" s="1490" customFormat="1" ht="25.5" x14ac:dyDescent="0.2">
      <c r="A112" s="1495">
        <v>4360</v>
      </c>
      <c r="B112" s="1495" t="s">
        <v>960</v>
      </c>
      <c r="C112" s="1495" t="s">
        <v>959</v>
      </c>
      <c r="D112" s="1501" t="s">
        <v>925</v>
      </c>
      <c r="E112" s="1502"/>
      <c r="F112" s="1521"/>
      <c r="G112" s="1522"/>
      <c r="H112" s="1523"/>
      <c r="I112" s="1504"/>
      <c r="J112" s="1504" t="str">
        <f t="shared" si="10"/>
        <v/>
      </c>
      <c r="K112" s="1504"/>
      <c r="L112" s="1504" t="str">
        <f>'I3 TB Data'!I300</f>
        <v>OM&amp;A</v>
      </c>
      <c r="M112" s="1497"/>
      <c r="N112" s="1506"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06" t="str">
        <f>IF(AND(OR(E112="DNCP", OR(E112="SNCP", E112="PNCP")), 'I8 Demand Data'!C15="1 NCP"), E112 &amp; 1, IF(AND(OR(E112="DNCP", OR(E112="SNCP", E112="PNCP")), 'I8 Demand Data'!C15="4 NCP"), E112 &amp; 4, IF(AND(OR(E112="DNCP", OR(E112="SNCP", E112="PNCP")), 'I8 Demand Data'!C15="12 NCP"), E112 &amp; 12, "")))</f>
        <v/>
      </c>
      <c r="P112" s="1506" t="str">
        <f t="shared" si="11"/>
        <v/>
      </c>
      <c r="Q112" s="1506" t="str">
        <f t="shared" si="9"/>
        <v/>
      </c>
      <c r="R112" s="707"/>
      <c r="S112" s="707"/>
      <c r="T112" s="707"/>
    </row>
    <row r="113" spans="1:20" s="1490" customFormat="1" ht="25.5" x14ac:dyDescent="0.2">
      <c r="A113" s="1496">
        <v>4365</v>
      </c>
      <c r="B113" s="1496" t="s">
        <v>961</v>
      </c>
      <c r="C113" s="1496" t="s">
        <v>959</v>
      </c>
      <c r="D113" s="374" t="s">
        <v>925</v>
      </c>
      <c r="E113" s="1507"/>
      <c r="F113" s="1518"/>
      <c r="G113" s="1519"/>
      <c r="H113" s="1520"/>
      <c r="I113" s="1508"/>
      <c r="J113" s="1508" t="str">
        <f t="shared" si="10"/>
        <v/>
      </c>
      <c r="K113" s="1508"/>
      <c r="L113" s="1508" t="str">
        <f>'I3 TB Data'!I301</f>
        <v>OM&amp;A</v>
      </c>
      <c r="M113" s="1497"/>
      <c r="N113" s="1500"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00" t="str">
        <f>IF(AND(OR(E113="DNCP", OR(E113="SNCP", E113="PNCP")), 'I8 Demand Data'!C15="1 NCP"), E113 &amp; 1, IF(AND(OR(E113="DNCP", OR(E113="SNCP", E113="PNCP")), 'I8 Demand Data'!C15="4 NCP"), E113 &amp; 4, IF(AND(OR(E113="DNCP", OR(E113="SNCP", E113="PNCP")), 'I8 Demand Data'!C15="12 NCP"), E113 &amp; 12, "")))</f>
        <v/>
      </c>
      <c r="P113" s="1500" t="str">
        <f t="shared" si="11"/>
        <v/>
      </c>
      <c r="Q113" s="1500" t="str">
        <f t="shared" si="9"/>
        <v/>
      </c>
      <c r="R113" s="707"/>
      <c r="S113" s="707"/>
      <c r="T113" s="707"/>
    </row>
    <row r="114" spans="1:20" s="1490" customFormat="1" ht="25.5" x14ac:dyDescent="0.2">
      <c r="A114" s="1495">
        <v>4370</v>
      </c>
      <c r="B114" s="1495" t="s">
        <v>1401</v>
      </c>
      <c r="C114" s="1495" t="s">
        <v>959</v>
      </c>
      <c r="D114" s="1501" t="s">
        <v>925</v>
      </c>
      <c r="E114" s="1502"/>
      <c r="F114" s="1521"/>
      <c r="G114" s="1522"/>
      <c r="H114" s="1523"/>
      <c r="I114" s="1504"/>
      <c r="J114" s="1504" t="str">
        <f t="shared" si="10"/>
        <v/>
      </c>
      <c r="K114" s="1504"/>
      <c r="L114" s="1504" t="str">
        <f>'I3 TB Data'!I302</f>
        <v>OM&amp;A</v>
      </c>
      <c r="M114" s="1497"/>
      <c r="N114" s="1506"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06" t="str">
        <f>IF(AND(OR(E114="DNCP", OR(E114="SNCP", E114="PNCP")), 'I8 Demand Data'!C15="1 NCP"), E114 &amp; 1, IF(AND(OR(E114="DNCP", OR(E114="SNCP", E114="PNCP")), 'I8 Demand Data'!C15="4 NCP"), E114 &amp; 4, IF(AND(OR(E114="DNCP", OR(E114="SNCP", E114="PNCP")), 'I8 Demand Data'!C15="12 NCP"), E114 &amp; 12, "")))</f>
        <v/>
      </c>
      <c r="P114" s="1506" t="str">
        <f t="shared" si="11"/>
        <v/>
      </c>
      <c r="Q114" s="1506" t="str">
        <f t="shared" si="9"/>
        <v/>
      </c>
      <c r="R114" s="707"/>
      <c r="S114" s="707"/>
      <c r="T114" s="707"/>
    </row>
    <row r="115" spans="1:20" s="1490" customFormat="1" ht="25.5" x14ac:dyDescent="0.2">
      <c r="A115" s="1495">
        <v>4375</v>
      </c>
      <c r="B115" s="1495" t="s">
        <v>1402</v>
      </c>
      <c r="C115" s="1495" t="s">
        <v>959</v>
      </c>
      <c r="D115" s="1501" t="s">
        <v>925</v>
      </c>
      <c r="E115" s="1502"/>
      <c r="F115" s="1521"/>
      <c r="G115" s="1522"/>
      <c r="H115" s="1523"/>
      <c r="I115" s="1504"/>
      <c r="J115" s="1504" t="str">
        <f>IF(ISBLANK(G115), "", (G115))</f>
        <v/>
      </c>
      <c r="K115" s="1504"/>
      <c r="L115" s="1504" t="str">
        <f>'I3 TB Data'!I303</f>
        <v>O&amp;M</v>
      </c>
      <c r="M115" s="1497"/>
      <c r="N115" s="1506"/>
      <c r="O115" s="1506"/>
      <c r="P115" s="1506"/>
      <c r="Q115" s="1506"/>
      <c r="R115" s="707"/>
      <c r="S115" s="707"/>
      <c r="T115" s="707"/>
    </row>
    <row r="116" spans="1:20" s="1490" customFormat="1" ht="25.5" x14ac:dyDescent="0.2">
      <c r="A116" s="1495">
        <v>4380</v>
      </c>
      <c r="B116" s="1495" t="s">
        <v>1374</v>
      </c>
      <c r="C116" s="1495" t="s">
        <v>959</v>
      </c>
      <c r="D116" s="1501" t="s">
        <v>925</v>
      </c>
      <c r="E116" s="1502"/>
      <c r="F116" s="1521"/>
      <c r="G116" s="1522"/>
      <c r="H116" s="1523"/>
      <c r="I116" s="1504"/>
      <c r="J116" s="1504" t="str">
        <f>IF(ISBLANK(G116), "", (G116))</f>
        <v/>
      </c>
      <c r="K116" s="1504"/>
      <c r="L116" s="1504" t="str">
        <f>'I3 TB Data'!I304</f>
        <v>OM&amp;A</v>
      </c>
      <c r="M116" s="1497"/>
      <c r="N116" s="1506"/>
      <c r="O116" s="1506"/>
      <c r="P116" s="1506"/>
      <c r="Q116" s="1506"/>
      <c r="R116" s="707"/>
      <c r="S116" s="707"/>
      <c r="T116" s="707"/>
    </row>
    <row r="117" spans="1:20" s="1490" customFormat="1" ht="25.5" x14ac:dyDescent="0.2">
      <c r="A117" s="1496">
        <v>4390</v>
      </c>
      <c r="B117" s="1496" t="s">
        <v>1376</v>
      </c>
      <c r="C117" s="1496" t="s">
        <v>959</v>
      </c>
      <c r="D117" s="374" t="s">
        <v>925</v>
      </c>
      <c r="E117" s="1507"/>
      <c r="F117" s="1518"/>
      <c r="G117" s="1519"/>
      <c r="H117" s="1520"/>
      <c r="I117" s="1508"/>
      <c r="J117" s="1508" t="str">
        <f t="shared" si="10"/>
        <v/>
      </c>
      <c r="K117" s="1508"/>
      <c r="L117" s="1508" t="str">
        <f>'I3 TB Data'!I306</f>
        <v>OM&amp;A</v>
      </c>
      <c r="M117" s="1497"/>
      <c r="N117" s="1500"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00" t="str">
        <f>IF(AND(OR(E117="DNCP", OR(E117="SNCP", E117="PNCP")), 'I8 Demand Data'!C15="1 NCP"), E117 &amp; 1, IF(AND(OR(E117="DNCP", OR(E117="SNCP", E117="PNCP")), 'I8 Demand Data'!C15="4 NCP"), E117 &amp; 4, IF(AND(OR(E117="DNCP", OR(E117="SNCP", E117="PNCP")), 'I8 Demand Data'!C15="12 NCP"), E117 &amp; 12, "")))</f>
        <v/>
      </c>
      <c r="P117" s="1500" t="str">
        <f t="shared" si="11"/>
        <v/>
      </c>
      <c r="Q117" s="1500" t="str">
        <f t="shared" si="9"/>
        <v/>
      </c>
      <c r="R117" s="707"/>
      <c r="S117" s="707"/>
      <c r="T117" s="707"/>
    </row>
    <row r="118" spans="1:20" s="1490" customFormat="1" ht="25.5" x14ac:dyDescent="0.2">
      <c r="A118" s="1495">
        <v>4395</v>
      </c>
      <c r="B118" s="1495" t="s">
        <v>1434</v>
      </c>
      <c r="C118" s="1495" t="s">
        <v>959</v>
      </c>
      <c r="D118" s="1501" t="s">
        <v>925</v>
      </c>
      <c r="E118" s="1502"/>
      <c r="F118" s="1521"/>
      <c r="G118" s="1522"/>
      <c r="H118" s="1523"/>
      <c r="I118" s="1504"/>
      <c r="J118" s="1504" t="str">
        <f t="shared" si="10"/>
        <v/>
      </c>
      <c r="K118" s="1504"/>
      <c r="L118" s="1504" t="str">
        <f>'I3 TB Data'!I307</f>
        <v>OM&amp;A</v>
      </c>
      <c r="M118" s="1497"/>
      <c r="N118" s="1506"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06" t="str">
        <f>IF(AND(OR(E118="DNCP", OR(E118="SNCP", E118="PNCP")), 'I8 Demand Data'!C15="1 NCP"), E118 &amp; 1, IF(AND(OR(E118="DNCP", OR(E118="SNCP", E118="PNCP")), 'I8 Demand Data'!C15="4 NCP"), E118 &amp; 4, IF(AND(OR(E118="DNCP", OR(E118="SNCP", E118="PNCP")), 'I8 Demand Data'!C15="12 NCP"), E118 &amp; 12, "")))</f>
        <v/>
      </c>
      <c r="P118" s="1506" t="str">
        <f t="shared" si="11"/>
        <v/>
      </c>
      <c r="Q118" s="1506" t="str">
        <f t="shared" si="9"/>
        <v/>
      </c>
      <c r="R118" s="707"/>
      <c r="S118" s="707"/>
      <c r="T118" s="707"/>
    </row>
    <row r="119" spans="1:20" s="1490" customFormat="1" ht="38.25" x14ac:dyDescent="0.2">
      <c r="A119" s="1496">
        <v>4398</v>
      </c>
      <c r="B119" s="1496" t="s">
        <v>981</v>
      </c>
      <c r="C119" s="1496" t="s">
        <v>959</v>
      </c>
      <c r="D119" s="374" t="s">
        <v>925</v>
      </c>
      <c r="E119" s="1507"/>
      <c r="F119" s="1518"/>
      <c r="G119" s="1519"/>
      <c r="H119" s="1520"/>
      <c r="I119" s="1508"/>
      <c r="J119" s="1508" t="str">
        <f t="shared" si="10"/>
        <v/>
      </c>
      <c r="K119" s="1508"/>
      <c r="L119" s="1508" t="str">
        <f>'I3 TB Data'!I308</f>
        <v>OM&amp;A</v>
      </c>
      <c r="M119" s="1497"/>
      <c r="N119" s="1500"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00" t="str">
        <f>IF(AND(OR(E119="DNCP", OR(E119="SNCP", E119="PNCP")), 'I8 Demand Data'!C15="1 NCP"), E119 &amp; 1, IF(AND(OR(E119="DNCP", OR(E119="SNCP", E119="PNCP")), 'I8 Demand Data'!C15="4 NCP"), E119 &amp; 4, IF(AND(OR(E119="DNCP", OR(E119="SNCP", E119="PNCP")), 'I8 Demand Data'!C15="12 NCP"), E119 &amp; 12, "")))</f>
        <v/>
      </c>
      <c r="P119" s="1500" t="str">
        <f t="shared" si="11"/>
        <v/>
      </c>
      <c r="Q119" s="1500" t="str">
        <f t="shared" si="9"/>
        <v/>
      </c>
      <c r="R119" s="707"/>
      <c r="S119" s="707"/>
      <c r="T119" s="707"/>
    </row>
    <row r="120" spans="1:20" s="1490" customFormat="1" ht="25.5" x14ac:dyDescent="0.2">
      <c r="A120" s="1495">
        <v>4405</v>
      </c>
      <c r="B120" s="1495" t="s">
        <v>982</v>
      </c>
      <c r="C120" s="1495" t="s">
        <v>959</v>
      </c>
      <c r="D120" s="1501" t="s">
        <v>925</v>
      </c>
      <c r="E120" s="1502"/>
      <c r="F120" s="1521"/>
      <c r="G120" s="1522"/>
      <c r="H120" s="1523"/>
      <c r="I120" s="1504"/>
      <c r="J120" s="1504" t="str">
        <f t="shared" si="10"/>
        <v/>
      </c>
      <c r="K120" s="1504"/>
      <c r="L120" s="1504" t="str">
        <f>'I3 TB Data'!I309</f>
        <v>OM&amp;A</v>
      </c>
      <c r="M120" s="1497"/>
      <c r="N120" s="1506"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06" t="str">
        <f>IF(AND(OR(E120="DNCP", OR(E120="SNCP", E120="PNCP")), 'I8 Demand Data'!C15="1 NCP"), E120 &amp; 1, IF(AND(OR(E120="DNCP", OR(E120="SNCP", E120="PNCP")), 'I8 Demand Data'!C15="4 NCP"), E120 &amp; 4, IF(AND(OR(E120="DNCP", OR(E120="SNCP", E120="PNCP")), 'I8 Demand Data'!C15="12 NCP"), E120 &amp; 12, "")))</f>
        <v/>
      </c>
      <c r="P120" s="1506" t="str">
        <f t="shared" si="11"/>
        <v/>
      </c>
      <c r="Q120" s="1506" t="str">
        <f t="shared" si="9"/>
        <v/>
      </c>
      <c r="R120" s="707"/>
      <c r="S120" s="707"/>
      <c r="T120" s="707"/>
    </row>
    <row r="121" spans="1:20" s="1490" customFormat="1" ht="25.5" x14ac:dyDescent="0.2">
      <c r="A121" s="1496">
        <v>4415</v>
      </c>
      <c r="B121" s="1496" t="s">
        <v>983</v>
      </c>
      <c r="C121" s="1496" t="s">
        <v>959</v>
      </c>
      <c r="D121" s="374" t="s">
        <v>925</v>
      </c>
      <c r="E121" s="1507"/>
      <c r="F121" s="1518"/>
      <c r="G121" s="1519"/>
      <c r="H121" s="1520"/>
      <c r="I121" s="1508"/>
      <c r="J121" s="1508" t="str">
        <f t="shared" si="10"/>
        <v/>
      </c>
      <c r="K121" s="1508"/>
      <c r="L121" s="1508" t="str">
        <f>'I3 TB Data'!I310</f>
        <v>OM&amp;A</v>
      </c>
      <c r="M121" s="1497"/>
      <c r="N121" s="1500"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00" t="str">
        <f>IF(AND(OR(E121="DNCP", OR(E121="SNCP", E121="PNCP")), 'I8 Demand Data'!C15="1 NCP"), E121 &amp; 1, IF(AND(OR(E121="DNCP", OR(E121="SNCP", E121="PNCP")), 'I8 Demand Data'!C15="4 NCP"), E121 &amp; 4, IF(AND(OR(E121="DNCP", OR(E121="SNCP", E121="PNCP")), 'I8 Demand Data'!C15="12 NCP"), E121 &amp; 12, "")))</f>
        <v/>
      </c>
      <c r="P121" s="1500" t="str">
        <f t="shared" si="11"/>
        <v/>
      </c>
      <c r="Q121" s="1500" t="str">
        <f t="shared" si="9"/>
        <v/>
      </c>
      <c r="R121" s="707"/>
      <c r="S121" s="707"/>
      <c r="T121" s="707"/>
    </row>
    <row r="122" spans="1:20" s="1490" customFormat="1" ht="38.25" x14ac:dyDescent="0.2">
      <c r="A122" s="1495">
        <v>4705</v>
      </c>
      <c r="B122" s="1495" t="s">
        <v>1359</v>
      </c>
      <c r="C122" s="1495" t="s">
        <v>47</v>
      </c>
      <c r="D122" s="1501" t="s">
        <v>930</v>
      </c>
      <c r="E122" s="1502"/>
      <c r="F122" s="1521" t="str">
        <f t="shared" ref="F122:F144" si="12">IF(Q122="", "", Q122)</f>
        <v/>
      </c>
      <c r="G122" s="1522"/>
      <c r="H122" s="1523"/>
      <c r="I122" s="1504" t="str">
        <f t="shared" ref="I122:I144" si="13">IF(ISERROR(F122), "", (F122))</f>
        <v/>
      </c>
      <c r="J122" s="1504" t="str">
        <f t="shared" si="10"/>
        <v/>
      </c>
      <c r="K122" s="1504" t="s">
        <v>1265</v>
      </c>
      <c r="L122" s="1504"/>
      <c r="M122" s="1497"/>
      <c r="N122" s="1506"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06" t="str">
        <f>IF(AND(OR(E122="DNCP", OR(E122="SNCP", E122="PNCP")), 'I8 Demand Data'!C15="1 NCP"), E122 &amp; 1, IF(AND(OR(E122="DNCP", OR(E122="SNCP", E122="PNCP")), 'I8 Demand Data'!C15="4 NCP"), E122 &amp; 4, IF(AND(OR(E122="DNCP", OR(E122="SNCP", E122="PNCP")), 'I8 Demand Data'!C15="12 NCP"), E122 &amp; 12, "")))</f>
        <v/>
      </c>
      <c r="P122" s="1506" t="str">
        <f t="shared" si="11"/>
        <v/>
      </c>
      <c r="Q122" s="1506" t="str">
        <f t="shared" ref="Q122:Q134" si="14">IF(AND(N122="",O122=""),P122,IF(AND(O122="",P122=""),N122,O122))</f>
        <v/>
      </c>
      <c r="R122" s="707"/>
      <c r="S122" s="707"/>
      <c r="T122" s="707"/>
    </row>
    <row r="123" spans="1:20" s="1490" customFormat="1" ht="38.25" x14ac:dyDescent="0.2">
      <c r="A123" s="1496">
        <v>4708</v>
      </c>
      <c r="B123" s="1496" t="s">
        <v>1360</v>
      </c>
      <c r="C123" s="1496" t="s">
        <v>47</v>
      </c>
      <c r="D123" s="374" t="s">
        <v>930</v>
      </c>
      <c r="E123" s="1507"/>
      <c r="F123" s="1518" t="str">
        <f t="shared" si="12"/>
        <v/>
      </c>
      <c r="G123" s="1519"/>
      <c r="H123" s="1520"/>
      <c r="I123" s="1508" t="str">
        <f t="shared" si="13"/>
        <v/>
      </c>
      <c r="J123" s="1508" t="str">
        <f t="shared" si="10"/>
        <v/>
      </c>
      <c r="K123" s="1508" t="s">
        <v>1265</v>
      </c>
      <c r="L123" s="1508"/>
      <c r="M123" s="1497"/>
      <c r="N123" s="1500"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00" t="str">
        <f>IF(AND(OR(E123="DNCP", OR(E123="SNCP", E123="PNCP")), 'I8 Demand Data'!C15="1 NCP"), E123 &amp; 1, IF(AND(OR(E123="DNCP", OR(E123="SNCP", E123="PNCP")), 'I8 Demand Data'!C15="4 NCP"), E123 &amp; 4, IF(AND(OR(E123="DNCP", OR(E123="SNCP", E123="PNCP")), 'I8 Demand Data'!C15="12 NCP"), E123 &amp; 12, "")))</f>
        <v/>
      </c>
      <c r="P123" s="1500" t="str">
        <f t="shared" si="11"/>
        <v/>
      </c>
      <c r="Q123" s="1500" t="str">
        <f t="shared" si="14"/>
        <v/>
      </c>
      <c r="R123" s="707"/>
      <c r="S123" s="707"/>
      <c r="T123" s="707"/>
    </row>
    <row r="124" spans="1:20" s="1490" customFormat="1" ht="38.25" x14ac:dyDescent="0.2">
      <c r="A124" s="1495">
        <v>4710</v>
      </c>
      <c r="B124" s="1495" t="s">
        <v>1383</v>
      </c>
      <c r="C124" s="1495" t="s">
        <v>47</v>
      </c>
      <c r="D124" s="1501" t="s">
        <v>930</v>
      </c>
      <c r="E124" s="1502"/>
      <c r="F124" s="1521" t="str">
        <f t="shared" si="12"/>
        <v/>
      </c>
      <c r="G124" s="1522"/>
      <c r="H124" s="1523"/>
      <c r="I124" s="1504" t="str">
        <f t="shared" si="13"/>
        <v/>
      </c>
      <c r="J124" s="1504" t="str">
        <f t="shared" ref="J124:J165" si="15">IF(ISBLANK(G124), "", (G124))</f>
        <v/>
      </c>
      <c r="K124" s="1504" t="s">
        <v>1265</v>
      </c>
      <c r="L124" s="1504"/>
      <c r="M124" s="1497"/>
      <c r="N124" s="1506"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06" t="str">
        <f>IF(AND(OR(E124="DNCP", OR(E124="SNCP", E124="PNCP")), 'I8 Demand Data'!C15="1 NCP"), E124 &amp; 1, IF(AND(OR(E124="DNCP", OR(E124="SNCP", E124="PNCP")), 'I8 Demand Data'!C15="4 NCP"), E124 &amp; 4, IF(AND(OR(E124="DNCP", OR(E124="SNCP", E124="PNCP")), 'I8 Demand Data'!C15="12 NCP"), E124 &amp; 12, "")))</f>
        <v/>
      </c>
      <c r="P124" s="1506" t="str">
        <f t="shared" si="11"/>
        <v/>
      </c>
      <c r="Q124" s="1506" t="str">
        <f t="shared" si="14"/>
        <v/>
      </c>
      <c r="R124" s="707"/>
      <c r="S124" s="707"/>
      <c r="T124" s="707"/>
    </row>
    <row r="125" spans="1:20" s="1490" customFormat="1" ht="38.25" x14ac:dyDescent="0.2">
      <c r="A125" s="1496">
        <v>4712</v>
      </c>
      <c r="B125" s="1496" t="s">
        <v>1384</v>
      </c>
      <c r="C125" s="1496" t="s">
        <v>47</v>
      </c>
      <c r="D125" s="374" t="s">
        <v>930</v>
      </c>
      <c r="E125" s="1507"/>
      <c r="F125" s="1518" t="str">
        <f t="shared" si="12"/>
        <v/>
      </c>
      <c r="G125" s="1519"/>
      <c r="H125" s="1520"/>
      <c r="I125" s="1508" t="str">
        <f t="shared" si="13"/>
        <v/>
      </c>
      <c r="J125" s="1508" t="str">
        <f t="shared" si="15"/>
        <v/>
      </c>
      <c r="K125" s="1508" t="s">
        <v>1265</v>
      </c>
      <c r="L125" s="1508"/>
      <c r="M125" s="1497"/>
      <c r="N125" s="1500"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00" t="str">
        <f>IF(AND(OR(E125="DNCP", OR(E125="SNCP", E125="PNCP")), 'I8 Demand Data'!C15="1 NCP"), E125 &amp; 1, IF(AND(OR(E125="DNCP", OR(E125="SNCP", E125="PNCP")), 'I8 Demand Data'!C15="4 NCP"), E125 &amp; 4, IF(AND(OR(E125="DNCP", OR(E125="SNCP", E125="PNCP")), 'I8 Demand Data'!C15="12 NCP"), E125 &amp; 12, "")))</f>
        <v/>
      </c>
      <c r="P125" s="1500" t="str">
        <f t="shared" si="11"/>
        <v/>
      </c>
      <c r="Q125" s="1500" t="str">
        <f t="shared" si="14"/>
        <v/>
      </c>
      <c r="R125" s="707"/>
      <c r="S125" s="707"/>
      <c r="T125" s="707"/>
    </row>
    <row r="126" spans="1:20" s="1490" customFormat="1" ht="38.25" x14ac:dyDescent="0.2">
      <c r="A126" s="1495">
        <v>4714</v>
      </c>
      <c r="B126" s="1495" t="s">
        <v>1385</v>
      </c>
      <c r="C126" s="1495" t="s">
        <v>47</v>
      </c>
      <c r="D126" s="1501" t="s">
        <v>930</v>
      </c>
      <c r="E126" s="1502"/>
      <c r="F126" s="1521" t="str">
        <f t="shared" si="12"/>
        <v/>
      </c>
      <c r="G126" s="1522"/>
      <c r="H126" s="1523"/>
      <c r="I126" s="1504" t="str">
        <f t="shared" si="13"/>
        <v/>
      </c>
      <c r="J126" s="1504" t="str">
        <f t="shared" si="15"/>
        <v/>
      </c>
      <c r="K126" s="1504" t="s">
        <v>773</v>
      </c>
      <c r="L126" s="1504"/>
      <c r="M126" s="1497"/>
      <c r="N126" s="1506"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06" t="str">
        <f>IF(AND(OR(E126="DNCP", OR(E126="SNCP", E126="PNCP")), 'I8 Demand Data'!C15="1 NCP"), E126 &amp; 1, IF(AND(OR(E126="DNCP", OR(E126="SNCP", E126="PNCP")), 'I8 Demand Data'!C15="4 NCP"), E126 &amp; 4, IF(AND(OR(E126="DNCP", OR(E126="SNCP", E126="PNCP")), 'I8 Demand Data'!C15="12 NCP"), E126 &amp; 12, "")))</f>
        <v/>
      </c>
      <c r="P126" s="1506" t="str">
        <f t="shared" si="11"/>
        <v/>
      </c>
      <c r="Q126" s="1506" t="str">
        <f t="shared" si="14"/>
        <v/>
      </c>
      <c r="R126" s="707"/>
      <c r="S126" s="707"/>
      <c r="T126" s="707"/>
    </row>
    <row r="127" spans="1:20" s="1490" customFormat="1" ht="25.5" x14ac:dyDescent="0.2">
      <c r="A127" s="1496">
        <v>4715</v>
      </c>
      <c r="B127" s="1496" t="s">
        <v>571</v>
      </c>
      <c r="C127" s="1496" t="s">
        <v>313</v>
      </c>
      <c r="D127" s="374" t="s">
        <v>930</v>
      </c>
      <c r="E127" s="1507"/>
      <c r="F127" s="1518" t="str">
        <f t="shared" si="12"/>
        <v/>
      </c>
      <c r="G127" s="1519"/>
      <c r="H127" s="1520"/>
      <c r="I127" s="1508" t="str">
        <f t="shared" si="13"/>
        <v/>
      </c>
      <c r="J127" s="1508" t="str">
        <f t="shared" si="15"/>
        <v/>
      </c>
      <c r="K127" s="1508" t="s">
        <v>1265</v>
      </c>
      <c r="L127" s="1508"/>
      <c r="M127" s="1497"/>
      <c r="N127" s="1500"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00" t="str">
        <f>IF(AND(OR(E127="DNCP", OR(E127="SNCP", E127="PNCP")), 'I8 Demand Data'!C15="1 NCP"), E127 &amp; 1, IF(AND(OR(E127="DNCP", OR(E127="SNCP", E127="PNCP")), 'I8 Demand Data'!C15="4 NCP"), E127 &amp; 4, IF(AND(OR(E127="DNCP", OR(E127="SNCP", E127="PNCP")), 'I8 Demand Data'!C15="12 NCP"), E127 &amp; 12, "")))</f>
        <v/>
      </c>
      <c r="P127" s="1500" t="str">
        <f t="shared" si="11"/>
        <v/>
      </c>
      <c r="Q127" s="1500" t="str">
        <f t="shared" si="14"/>
        <v/>
      </c>
      <c r="R127" s="707"/>
      <c r="S127" s="707"/>
      <c r="T127" s="707"/>
    </row>
    <row r="128" spans="1:20" s="1490" customFormat="1" ht="38.25" x14ac:dyDescent="0.2">
      <c r="A128" s="1495">
        <v>4716</v>
      </c>
      <c r="B128" s="1495" t="s">
        <v>572</v>
      </c>
      <c r="C128" s="1495" t="s">
        <v>47</v>
      </c>
      <c r="D128" s="1501" t="s">
        <v>930</v>
      </c>
      <c r="E128" s="1502"/>
      <c r="F128" s="1521" t="str">
        <f t="shared" si="12"/>
        <v/>
      </c>
      <c r="G128" s="1522"/>
      <c r="H128" s="1523"/>
      <c r="I128" s="1504" t="str">
        <f t="shared" si="13"/>
        <v/>
      </c>
      <c r="J128" s="1504" t="str">
        <f t="shared" si="15"/>
        <v/>
      </c>
      <c r="K128" s="1504" t="s">
        <v>773</v>
      </c>
      <c r="L128" s="1504"/>
      <c r="M128" s="1497"/>
      <c r="N128" s="1506"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06" t="str">
        <f>IF(AND(OR(E128="DNCP", OR(E128="SNCP", E128="PNCP")), 'I8 Demand Data'!C15="1 NCP"), E128 &amp; 1, IF(AND(OR(E128="DNCP", OR(E128="SNCP", E128="PNCP")), 'I8 Demand Data'!C15="4 NCP"), E128 &amp; 4, IF(AND(OR(E128="DNCP", OR(E128="SNCP", E128="PNCP")), 'I8 Demand Data'!C15="12 NCP"), E128 &amp; 12, "")))</f>
        <v/>
      </c>
      <c r="P128" s="1506" t="str">
        <f t="shared" si="11"/>
        <v/>
      </c>
      <c r="Q128" s="1506" t="str">
        <f t="shared" si="14"/>
        <v/>
      </c>
      <c r="R128" s="707"/>
      <c r="S128" s="707"/>
      <c r="T128" s="707"/>
    </row>
    <row r="129" spans="1:20" s="1490" customFormat="1" ht="38.25" x14ac:dyDescent="0.2">
      <c r="A129" s="1496">
        <v>4730</v>
      </c>
      <c r="B129" s="1496" t="s">
        <v>575</v>
      </c>
      <c r="C129" s="1496" t="s">
        <v>47</v>
      </c>
      <c r="D129" s="374" t="s">
        <v>930</v>
      </c>
      <c r="E129" s="1507"/>
      <c r="F129" s="1518" t="str">
        <f t="shared" si="12"/>
        <v/>
      </c>
      <c r="G129" s="1519"/>
      <c r="H129" s="1520"/>
      <c r="I129" s="1508" t="str">
        <f t="shared" si="13"/>
        <v/>
      </c>
      <c r="J129" s="1508" t="str">
        <f t="shared" si="15"/>
        <v/>
      </c>
      <c r="K129" s="1508" t="s">
        <v>1265</v>
      </c>
      <c r="L129" s="1508"/>
      <c r="M129" s="1497"/>
      <c r="N129" s="1500"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00" t="str">
        <f>IF(AND(OR(E129="DNCP", OR(E129="SNCP", E129="PNCP")), 'I8 Demand Data'!C15="1 NCP"), E129 &amp; 1, IF(AND(OR(E129="DNCP", OR(E129="SNCP", E129="PNCP")), 'I8 Demand Data'!C15="4 NCP"), E129 &amp; 4, IF(AND(OR(E129="DNCP", OR(E129="SNCP", E129="PNCP")), 'I8 Demand Data'!C15="12 NCP"), E129 &amp; 12, "")))</f>
        <v/>
      </c>
      <c r="P129" s="1500" t="str">
        <f t="shared" si="11"/>
        <v/>
      </c>
      <c r="Q129" s="1500" t="str">
        <f t="shared" si="14"/>
        <v/>
      </c>
      <c r="R129" s="707"/>
      <c r="S129" s="707"/>
      <c r="T129" s="707"/>
    </row>
    <row r="130" spans="1:20" s="1490" customFormat="1" ht="38.25" x14ac:dyDescent="0.2">
      <c r="A130" s="1495">
        <v>4750</v>
      </c>
      <c r="B130" s="1495" t="s">
        <v>448</v>
      </c>
      <c r="C130" s="1495" t="s">
        <v>47</v>
      </c>
      <c r="D130" s="1501" t="s">
        <v>930</v>
      </c>
      <c r="E130" s="1502"/>
      <c r="F130" s="1521" t="str">
        <f>IF(Q130="", "", Q130)</f>
        <v/>
      </c>
      <c r="G130" s="1522"/>
      <c r="H130" s="1523"/>
      <c r="I130" s="1504" t="str">
        <f>IF(ISERROR(F130), "", (F130))</f>
        <v/>
      </c>
      <c r="J130" s="1504" t="str">
        <f>IF(ISBLANK(G130), "", (G130))</f>
        <v/>
      </c>
      <c r="K130" s="1504" t="s">
        <v>773</v>
      </c>
      <c r="L130" s="1504"/>
      <c r="M130" s="1497"/>
      <c r="N130" s="1506"/>
      <c r="O130" s="1506"/>
      <c r="P130" s="1506"/>
      <c r="Q130" s="1506"/>
      <c r="R130" s="707"/>
      <c r="S130" s="707"/>
      <c r="T130" s="707"/>
    </row>
    <row r="131" spans="1:20" s="1490" customFormat="1" ht="38.25" x14ac:dyDescent="0.2">
      <c r="A131" s="1495">
        <v>4751</v>
      </c>
      <c r="B131" s="1495" t="s">
        <v>1641</v>
      </c>
      <c r="C131" s="1495" t="s">
        <v>47</v>
      </c>
      <c r="D131" s="1501" t="s">
        <v>930</v>
      </c>
      <c r="E131" s="1502"/>
      <c r="F131" s="1521" t="str">
        <f t="shared" ref="F131" si="16">IF(Q131="", "", Q131)</f>
        <v/>
      </c>
      <c r="G131" s="1522" t="s">
        <v>1734</v>
      </c>
      <c r="H131" s="1523"/>
      <c r="I131" s="1504" t="str">
        <f t="shared" ref="I131" si="17">IF(ISERROR(F131), "", (F131))</f>
        <v/>
      </c>
      <c r="J131" s="1504" t="str">
        <f t="shared" ref="J131" si="18">IF(ISBLANK(G131), "", (G131))</f>
        <v>4751 C</v>
      </c>
      <c r="K131" s="1504"/>
      <c r="L131" s="1504"/>
      <c r="M131" s="1497"/>
      <c r="N131" s="1506" t="str">
        <f>IF(AND(OR(E131="TCP", OR(E131="DCP", E131="BCP")), 'I8 Demand Data'!C23="1 CP"), 'E4 TB Allocation Details'!E131 &amp; 1, IF(AND(OR(E131="TCP", OR(E131="DCP", E131="BCP")), 'I8 Demand Data'!C23="4 CP"), 'E4 TB Allocation Details'!E131 &amp; 4, IF(AND(OR(E131="TCP", OR(E131="DCP", E131="BCP")), 'I8 Demand Data'!C23="12 CP"), 'E4 TB Allocation Details'!E131 &amp; 12, "")))</f>
        <v/>
      </c>
      <c r="O131" s="1506" t="str">
        <f>IF(AND(OR(E131="DNCP", OR(E131="SNCP", E131="PNCP")), 'I8 Demand Data'!C24="1 NCP"), E131 &amp; 1, IF(AND(OR(E131="DNCP", OR(E131="SNCP", E131="PNCP")), 'I8 Demand Data'!C24="4 NCP"), E131 &amp; 4, IF(AND(OR(E131="DNCP", OR(E131="SNCP", E131="PNCP")), 'I8 Demand Data'!C24="12 NCP"), E131 &amp; 12, "")))</f>
        <v/>
      </c>
      <c r="P131" s="1506" t="str">
        <f t="shared" ref="P131" si="19">IF(ISBLANK(E131), "", IF(ISERROR(SEARCH("cp",E131)), E131, ""))</f>
        <v/>
      </c>
      <c r="Q131" s="1506" t="str">
        <f t="shared" ref="Q131" si="20">IF(AND(N131="",O131=""),P131,IF(AND(O131="",P131=""),N131,O131))</f>
        <v/>
      </c>
      <c r="R131" s="707"/>
      <c r="S131" s="707"/>
      <c r="T131" s="707"/>
    </row>
    <row r="132" spans="1:20" s="1490" customFormat="1" ht="25.5" x14ac:dyDescent="0.2">
      <c r="A132" s="1496">
        <v>5005</v>
      </c>
      <c r="B132" s="1496" t="s">
        <v>984</v>
      </c>
      <c r="C132" s="1496" t="s">
        <v>563</v>
      </c>
      <c r="D132" s="374" t="s">
        <v>926</v>
      </c>
      <c r="E132" s="1507" t="s">
        <v>914</v>
      </c>
      <c r="F132" s="1518" t="str">
        <f t="shared" si="12"/>
        <v>1815-1855 D</v>
      </c>
      <c r="G132" s="1519" t="s">
        <v>915</v>
      </c>
      <c r="H132" s="1520" t="s">
        <v>307</v>
      </c>
      <c r="I132" s="1508" t="str">
        <f t="shared" si="13"/>
        <v>1815-1855 D</v>
      </c>
      <c r="J132" s="1508" t="str">
        <f t="shared" si="15"/>
        <v>1815-1855 C</v>
      </c>
      <c r="K132" s="1508"/>
      <c r="L132" s="1508"/>
      <c r="M132" s="1497"/>
      <c r="N132" s="1500"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00" t="str">
        <f>IF(AND(OR(E132="DNCP", OR(E132="SNCP", E132="PNCP")), 'I8 Demand Data'!C15="1 NCP"), E132 &amp; 1, IF(AND(OR(E132="DNCP", OR(E132="SNCP", E132="PNCP")), 'I8 Demand Data'!C15="4 NCP"), E132 &amp; 4, IF(AND(OR(E132="DNCP", OR(E132="SNCP", E132="PNCP")), 'I8 Demand Data'!C15="12 NCP"), E132 &amp; 12, "")))</f>
        <v/>
      </c>
      <c r="P132" s="1500" t="str">
        <f t="shared" ref="P132:P166" si="21">IF(ISBLANK(E132), "", IF(ISERROR(SEARCH("cp",E132)), E132, ""))</f>
        <v>1815-1855 D</v>
      </c>
      <c r="Q132" s="1500" t="str">
        <f t="shared" si="14"/>
        <v>1815-1855 D</v>
      </c>
      <c r="R132" s="707"/>
      <c r="S132" s="707"/>
      <c r="T132" s="707"/>
    </row>
    <row r="133" spans="1:20" s="1490" customFormat="1" ht="25.5" x14ac:dyDescent="0.2">
      <c r="A133" s="1495">
        <v>5010</v>
      </c>
      <c r="B133" s="1495" t="s">
        <v>576</v>
      </c>
      <c r="C133" s="1495" t="s">
        <v>563</v>
      </c>
      <c r="D133" s="1501" t="s">
        <v>926</v>
      </c>
      <c r="E133" s="1502" t="s">
        <v>914</v>
      </c>
      <c r="F133" s="1521" t="str">
        <f t="shared" si="12"/>
        <v>1815-1855 D</v>
      </c>
      <c r="G133" s="1522" t="s">
        <v>915</v>
      </c>
      <c r="H133" s="1523" t="s">
        <v>307</v>
      </c>
      <c r="I133" s="1504" t="str">
        <f t="shared" si="13"/>
        <v>1815-1855 D</v>
      </c>
      <c r="J133" s="1504" t="str">
        <f t="shared" si="15"/>
        <v>1815-1855 C</v>
      </c>
      <c r="K133" s="1504"/>
      <c r="L133" s="1504"/>
      <c r="M133" s="1497"/>
      <c r="N133" s="1506"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
      </c>
      <c r="O133" s="1506" t="str">
        <f>IF(AND(OR(E133="DNCP", OR(E133="SNCP", E133="PNCP")), 'I8 Demand Data'!C15="1 NCP"), E133 &amp; 1, IF(AND(OR(E133="DNCP", OR(E133="SNCP", E133="PNCP")), 'I8 Demand Data'!C15="4 NCP"), E133 &amp; 4, IF(AND(OR(E133="DNCP", OR(E133="SNCP", E133="PNCP")), 'I8 Demand Data'!C15="12 NCP"), E133 &amp; 12, "")))</f>
        <v/>
      </c>
      <c r="P133" s="1506" t="str">
        <f t="shared" si="21"/>
        <v>1815-1855 D</v>
      </c>
      <c r="Q133" s="1506" t="str">
        <f t="shared" si="14"/>
        <v>1815-1855 D</v>
      </c>
      <c r="R133" s="707"/>
      <c r="S133" s="707"/>
      <c r="T133" s="707"/>
    </row>
    <row r="134" spans="1:20" s="1490" customFormat="1" ht="25.5" x14ac:dyDescent="0.2">
      <c r="A134" s="1496">
        <v>5012</v>
      </c>
      <c r="B134" s="1496" t="s">
        <v>975</v>
      </c>
      <c r="C134" s="1496" t="s">
        <v>563</v>
      </c>
      <c r="D134" s="374" t="s">
        <v>926</v>
      </c>
      <c r="E134" s="1507" t="s">
        <v>1246</v>
      </c>
      <c r="F134" s="1518" t="str">
        <f t="shared" si="12"/>
        <v>1808 D</v>
      </c>
      <c r="G134" s="1519" t="s">
        <v>484</v>
      </c>
      <c r="H134" s="1520"/>
      <c r="I134" s="1508" t="str">
        <f t="shared" si="13"/>
        <v>1808 D</v>
      </c>
      <c r="J134" s="1508" t="str">
        <f t="shared" si="15"/>
        <v>1808 C</v>
      </c>
      <c r="K134" s="1508"/>
      <c r="L134" s="1508"/>
      <c r="M134" s="1497"/>
      <c r="N134" s="1500"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00" t="str">
        <f>IF(AND(OR(E134="DNCP", OR(E134="SNCP", E134="PNCP")), 'I8 Demand Data'!C15="1 NCP"), E134 &amp; 1, IF(AND(OR(E134="DNCP", OR(E134="SNCP", E134="PNCP")), 'I8 Demand Data'!C15="4 NCP"), E134 &amp; 4, IF(AND(OR(E134="DNCP", OR(E134="SNCP", E134="PNCP")), 'I8 Demand Data'!C15="12 NCP"), E134 &amp; 12, "")))</f>
        <v/>
      </c>
      <c r="P134" s="1500" t="str">
        <f t="shared" si="21"/>
        <v>1808 D</v>
      </c>
      <c r="Q134" s="1500" t="str">
        <f t="shared" si="14"/>
        <v>1808 D</v>
      </c>
      <c r="R134" s="707"/>
      <c r="S134" s="707"/>
      <c r="T134" s="707"/>
    </row>
    <row r="135" spans="1:20" s="1490" customFormat="1" ht="38.25" x14ac:dyDescent="0.2">
      <c r="A135" s="1495">
        <v>5014</v>
      </c>
      <c r="B135" s="1495" t="s">
        <v>976</v>
      </c>
      <c r="C135" s="1495" t="s">
        <v>563</v>
      </c>
      <c r="D135" s="1501" t="s">
        <v>926</v>
      </c>
      <c r="E135" s="1502" t="s">
        <v>1260</v>
      </c>
      <c r="F135" s="1521" t="str">
        <f t="shared" si="12"/>
        <v>1815 D</v>
      </c>
      <c r="G135" s="1522" t="s">
        <v>485</v>
      </c>
      <c r="H135" s="1523"/>
      <c r="I135" s="1504" t="str">
        <f t="shared" si="13"/>
        <v>1815 D</v>
      </c>
      <c r="J135" s="1504" t="str">
        <f t="shared" si="15"/>
        <v>1815 C</v>
      </c>
      <c r="K135" s="1504"/>
      <c r="L135" s="1504"/>
      <c r="M135" s="1497"/>
      <c r="N135" s="1506"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06" t="str">
        <f>IF(AND(OR(E135="DNCP", OR(E135="SNCP", E135="PNCP")), 'I8 Demand Data'!C15="1 NCP"), E135 &amp; 1, IF(AND(OR(E135="DNCP", OR(E135="SNCP", E135="PNCP")), 'I8 Demand Data'!C15="4 NCP"), E135 &amp; 4, IF(AND(OR(E135="DNCP", OR(E135="SNCP", E135="PNCP")), 'I8 Demand Data'!C15="12 NCP"), E135 &amp; 12, "")))</f>
        <v/>
      </c>
      <c r="P135" s="1506" t="str">
        <f t="shared" si="21"/>
        <v>1815 D</v>
      </c>
      <c r="Q135" s="1506" t="str">
        <f>IF(AND(N135="",O135=""),P135,IF(AND(O135="",P135=""),N135,O135))</f>
        <v>1815 D</v>
      </c>
      <c r="R135" s="707"/>
      <c r="S135" s="707"/>
      <c r="T135" s="707"/>
    </row>
    <row r="136" spans="1:20" s="1490" customFormat="1" ht="38.25" x14ac:dyDescent="0.2">
      <c r="A136" s="1496">
        <v>5015</v>
      </c>
      <c r="B136" s="1496" t="s">
        <v>977</v>
      </c>
      <c r="C136" s="1496" t="s">
        <v>563</v>
      </c>
      <c r="D136" s="374" t="s">
        <v>926</v>
      </c>
      <c r="E136" s="1507" t="s">
        <v>1260</v>
      </c>
      <c r="F136" s="1518" t="str">
        <f t="shared" si="12"/>
        <v>1815 D</v>
      </c>
      <c r="G136" s="1519" t="s">
        <v>485</v>
      </c>
      <c r="H136" s="1520"/>
      <c r="I136" s="1508" t="str">
        <f t="shared" si="13"/>
        <v>1815 D</v>
      </c>
      <c r="J136" s="1508" t="str">
        <f t="shared" si="15"/>
        <v>1815 C</v>
      </c>
      <c r="K136" s="1508"/>
      <c r="L136" s="1508"/>
      <c r="M136" s="1497"/>
      <c r="N136" s="1500"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00" t="str">
        <f>IF(AND(OR(E136="DNCP", OR(E136="SNCP", E136="PNCP")), 'I8 Demand Data'!C15="1 NCP"), E136 &amp; 1, IF(AND(OR(E136="DNCP", OR(E136="SNCP", E136="PNCP")), 'I8 Demand Data'!C15="4 NCP"), E136 &amp; 4, IF(AND(OR(E136="DNCP", OR(E136="SNCP", E136="PNCP")), 'I8 Demand Data'!C15="12 NCP"), E136 &amp; 12, "")))</f>
        <v/>
      </c>
      <c r="P136" s="1500" t="str">
        <f t="shared" si="21"/>
        <v>1815 D</v>
      </c>
      <c r="Q136" s="1500" t="str">
        <f t="shared" ref="Q136:Q142" si="22">IF(AND(N136="",O136=""),P136,IF(AND(O136="",P136=""),N136,O136))</f>
        <v>1815 D</v>
      </c>
      <c r="R136" s="707"/>
      <c r="S136" s="707"/>
      <c r="T136" s="707"/>
    </row>
    <row r="137" spans="1:20" s="1490" customFormat="1" ht="38.25" x14ac:dyDescent="0.2">
      <c r="A137" s="1495">
        <v>5016</v>
      </c>
      <c r="B137" s="1495" t="s">
        <v>978</v>
      </c>
      <c r="C137" s="1495" t="s">
        <v>563</v>
      </c>
      <c r="D137" s="1501" t="s">
        <v>926</v>
      </c>
      <c r="E137" s="1502" t="s">
        <v>1261</v>
      </c>
      <c r="F137" s="1521" t="str">
        <f t="shared" si="12"/>
        <v>1820 D</v>
      </c>
      <c r="G137" s="1522" t="s">
        <v>486</v>
      </c>
      <c r="H137" s="1523" t="s">
        <v>331</v>
      </c>
      <c r="I137" s="1504" t="str">
        <f t="shared" si="13"/>
        <v>1820 D</v>
      </c>
      <c r="J137" s="1504" t="str">
        <f t="shared" si="15"/>
        <v>1820 C</v>
      </c>
      <c r="K137" s="1504"/>
      <c r="L137" s="1504"/>
      <c r="M137" s="1497"/>
      <c r="N137" s="1506"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06" t="str">
        <f>IF(AND(OR(E137="DNCP", OR(E137="SNCP", E137="PNCP")), 'I8 Demand Data'!C15="1 NCP"), E137 &amp; 1, IF(AND(OR(E137="DNCP", OR(E137="SNCP", E137="PNCP")), 'I8 Demand Data'!C15="4 NCP"), E137 &amp; 4, IF(AND(OR(E137="DNCP", OR(E137="SNCP", E137="PNCP")), 'I8 Demand Data'!C15="12 NCP"), E137 &amp; 12, "")))</f>
        <v/>
      </c>
      <c r="P137" s="1506" t="str">
        <f t="shared" si="21"/>
        <v>1820 D</v>
      </c>
      <c r="Q137" s="1506" t="str">
        <f t="shared" si="22"/>
        <v>1820 D</v>
      </c>
      <c r="R137" s="707"/>
      <c r="S137" s="707"/>
      <c r="T137" s="707"/>
    </row>
    <row r="138" spans="1:20" s="1490" customFormat="1" ht="38.25" x14ac:dyDescent="0.2">
      <c r="A138" s="1496">
        <v>5017</v>
      </c>
      <c r="B138" s="1496" t="s">
        <v>552</v>
      </c>
      <c r="C138" s="1496" t="s">
        <v>563</v>
      </c>
      <c r="D138" s="374" t="s">
        <v>926</v>
      </c>
      <c r="E138" s="1507" t="s">
        <v>1261</v>
      </c>
      <c r="F138" s="1518" t="str">
        <f t="shared" si="12"/>
        <v>1820 D</v>
      </c>
      <c r="G138" s="1519" t="s">
        <v>486</v>
      </c>
      <c r="H138" s="1520" t="s">
        <v>331</v>
      </c>
      <c r="I138" s="1508" t="str">
        <f t="shared" si="13"/>
        <v>1820 D</v>
      </c>
      <c r="J138" s="1508" t="str">
        <f t="shared" si="15"/>
        <v>1820 C</v>
      </c>
      <c r="K138" s="1508"/>
      <c r="L138" s="1508"/>
      <c r="M138" s="1497"/>
      <c r="N138" s="1500"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00" t="str">
        <f>IF(AND(OR(E138="DNCP", OR(E138="SNCP", E138="PNCP")), 'I8 Demand Data'!C15="1 NCP"), E138 &amp; 1, IF(AND(OR(E138="DNCP", OR(E138="SNCP", E138="PNCP")), 'I8 Demand Data'!C15="4 NCP"), E138 &amp; 4, IF(AND(OR(E138="DNCP", OR(E138="SNCP", E138="PNCP")), 'I8 Demand Data'!C15="12 NCP"), E138 &amp; 12, "")))</f>
        <v/>
      </c>
      <c r="P138" s="1500" t="str">
        <f t="shared" si="21"/>
        <v>1820 D</v>
      </c>
      <c r="Q138" s="1500" t="str">
        <f t="shared" si="22"/>
        <v>1820 D</v>
      </c>
      <c r="R138" s="707"/>
      <c r="S138" s="707"/>
      <c r="T138" s="707"/>
    </row>
    <row r="139" spans="1:20" s="1490" customFormat="1" ht="38.25" x14ac:dyDescent="0.2">
      <c r="A139" s="1495">
        <v>5020</v>
      </c>
      <c r="B139" s="1495" t="s">
        <v>553</v>
      </c>
      <c r="C139" s="1495" t="s">
        <v>563</v>
      </c>
      <c r="D139" s="1501" t="s">
        <v>926</v>
      </c>
      <c r="E139" s="1502" t="s">
        <v>1284</v>
      </c>
      <c r="F139" s="1521" t="str">
        <f t="shared" si="12"/>
        <v>1830 &amp; 1835 D</v>
      </c>
      <c r="G139" s="1522" t="s">
        <v>496</v>
      </c>
      <c r="H139" s="1523" t="s">
        <v>307</v>
      </c>
      <c r="I139" s="1504" t="str">
        <f t="shared" si="13"/>
        <v>1830 &amp; 1835 D</v>
      </c>
      <c r="J139" s="1504" t="str">
        <f t="shared" si="15"/>
        <v>1830 &amp; 1835 C</v>
      </c>
      <c r="K139" s="1504"/>
      <c r="L139" s="1504"/>
      <c r="M139" s="1497"/>
      <c r="N139" s="1506"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06" t="str">
        <f>IF(AND(OR(E139="DNCP", OR(E139="SNCP", E139="PNCP")), 'I8 Demand Data'!C15="1 NCP"), E139 &amp; 1, IF(AND(OR(E139="DNCP", OR(E139="SNCP", E139="PNCP")), 'I8 Demand Data'!C15="4 NCP"), E139 &amp; 4, IF(AND(OR(E139="DNCP", OR(E139="SNCP", E139="PNCP")), 'I8 Demand Data'!C15="12 NCP"), E139 &amp; 12, "")))</f>
        <v/>
      </c>
      <c r="P139" s="1506" t="str">
        <f t="shared" si="21"/>
        <v>1830 &amp; 1835 D</v>
      </c>
      <c r="Q139" s="1506" t="str">
        <f t="shared" si="22"/>
        <v>1830 &amp; 1835 D</v>
      </c>
      <c r="R139" s="707"/>
      <c r="S139" s="707"/>
      <c r="T139" s="707"/>
    </row>
    <row r="140" spans="1:20" s="1490" customFormat="1" ht="51" x14ac:dyDescent="0.2">
      <c r="A140" s="1496">
        <v>5025</v>
      </c>
      <c r="B140" s="1496" t="s">
        <v>1582</v>
      </c>
      <c r="C140" s="1496" t="s">
        <v>563</v>
      </c>
      <c r="D140" s="374" t="s">
        <v>926</v>
      </c>
      <c r="E140" s="1507" t="s">
        <v>1284</v>
      </c>
      <c r="F140" s="1518" t="str">
        <f t="shared" si="12"/>
        <v>1830 &amp; 1835 D</v>
      </c>
      <c r="G140" s="1519" t="s">
        <v>496</v>
      </c>
      <c r="H140" s="1520" t="s">
        <v>307</v>
      </c>
      <c r="I140" s="1508" t="str">
        <f t="shared" si="13"/>
        <v>1830 &amp; 1835 D</v>
      </c>
      <c r="J140" s="1508" t="str">
        <f t="shared" si="15"/>
        <v>1830 &amp; 1835 C</v>
      </c>
      <c r="K140" s="1508"/>
      <c r="L140" s="1508"/>
      <c r="M140" s="1497"/>
      <c r="N140" s="1500"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00" t="str">
        <f>IF(AND(OR(E140="DNCP", OR(E140="SNCP", E140="PNCP")), 'I8 Demand Data'!C15="1 NCP"), E140 &amp; 1, IF(AND(OR(E140="DNCP", OR(E140="SNCP", E140="PNCP")), 'I8 Demand Data'!C15="4 NCP"), E140 &amp; 4, IF(AND(OR(E140="DNCP", OR(E140="SNCP", E140="PNCP")), 'I8 Demand Data'!C15="12 NCP"), E140 &amp; 12, "")))</f>
        <v/>
      </c>
      <c r="P140" s="1500" t="str">
        <f t="shared" si="21"/>
        <v>1830 &amp; 1835 D</v>
      </c>
      <c r="Q140" s="1500" t="str">
        <f t="shared" si="22"/>
        <v>1830 &amp; 1835 D</v>
      </c>
      <c r="R140" s="707"/>
      <c r="S140" s="707"/>
      <c r="T140" s="707"/>
    </row>
    <row r="141" spans="1:20" s="1490" customFormat="1" ht="25.5" x14ac:dyDescent="0.2">
      <c r="A141" s="1495">
        <v>5030</v>
      </c>
      <c r="B141" s="1495" t="s">
        <v>560</v>
      </c>
      <c r="C141" s="1495" t="s">
        <v>563</v>
      </c>
      <c r="D141" s="1501" t="s">
        <v>926</v>
      </c>
      <c r="E141" s="1502" t="s">
        <v>1284</v>
      </c>
      <c r="F141" s="1521" t="str">
        <f t="shared" si="12"/>
        <v>1830 &amp; 1835 D</v>
      </c>
      <c r="G141" s="1522" t="s">
        <v>496</v>
      </c>
      <c r="H141" s="1523" t="s">
        <v>331</v>
      </c>
      <c r="I141" s="1504" t="str">
        <f t="shared" si="13"/>
        <v>1830 &amp; 1835 D</v>
      </c>
      <c r="J141" s="1504" t="str">
        <f t="shared" si="15"/>
        <v>1830 &amp; 1835 C</v>
      </c>
      <c r="K141" s="1504"/>
      <c r="L141" s="1504"/>
      <c r="M141" s="1497"/>
      <c r="N141" s="1506"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06" t="str">
        <f>IF(AND(OR(E141="DNCP", OR(E141="SNCP", E141="PNCP")), 'I8 Demand Data'!C15="1 NCP"), E141 &amp; 1, IF(AND(OR(E141="DNCP", OR(E141="SNCP", E141="PNCP")), 'I8 Demand Data'!C15="4 NCP"), E141 &amp; 4, IF(AND(OR(E141="DNCP", OR(E141="SNCP", E141="PNCP")), 'I8 Demand Data'!C15="12 NCP"), E141 &amp; 12, "")))</f>
        <v/>
      </c>
      <c r="P141" s="1506" t="str">
        <f t="shared" si="21"/>
        <v>1830 &amp; 1835 D</v>
      </c>
      <c r="Q141" s="1506" t="str">
        <f t="shared" si="22"/>
        <v>1830 &amp; 1835 D</v>
      </c>
      <c r="R141" s="707"/>
      <c r="S141" s="707"/>
      <c r="T141" s="707"/>
    </row>
    <row r="142" spans="1:20" s="1490" customFormat="1" ht="25.5" x14ac:dyDescent="0.2">
      <c r="A142" s="1496">
        <v>5035</v>
      </c>
      <c r="B142" s="1496" t="s">
        <v>1404</v>
      </c>
      <c r="C142" s="1496" t="s">
        <v>563</v>
      </c>
      <c r="D142" s="374" t="s">
        <v>926</v>
      </c>
      <c r="E142" s="1507" t="s">
        <v>468</v>
      </c>
      <c r="F142" s="1518" t="str">
        <f t="shared" si="12"/>
        <v>1850 D</v>
      </c>
      <c r="G142" s="1519" t="s">
        <v>500</v>
      </c>
      <c r="H142" s="1520" t="s">
        <v>307</v>
      </c>
      <c r="I142" s="1508" t="str">
        <f t="shared" si="13"/>
        <v>1850 D</v>
      </c>
      <c r="J142" s="1508" t="str">
        <f t="shared" si="15"/>
        <v>1850 C</v>
      </c>
      <c r="K142" s="1508"/>
      <c r="L142" s="1508"/>
      <c r="M142" s="1497"/>
      <c r="N142" s="1500"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00" t="str">
        <f>IF(AND(OR(E142="DNCP", OR(E142="SNCP", E142="PNCP")), 'I8 Demand Data'!C15="1 NCP"), E142 &amp; 1, IF(AND(OR(E142="DNCP", OR(E142="SNCP", E142="PNCP")), 'I8 Demand Data'!C15="4 NCP"), E142 &amp; 4, IF(AND(OR(E142="DNCP", OR(E142="SNCP", E142="PNCP")), 'I8 Demand Data'!C15="12 NCP"), E142 &amp; 12, "")))</f>
        <v/>
      </c>
      <c r="P142" s="1500" t="str">
        <f t="shared" si="21"/>
        <v>1850 D</v>
      </c>
      <c r="Q142" s="1500" t="str">
        <f t="shared" si="22"/>
        <v>1850 D</v>
      </c>
      <c r="R142" s="707"/>
      <c r="S142" s="707"/>
      <c r="T142" s="707"/>
    </row>
    <row r="143" spans="1:20" s="1490" customFormat="1" ht="38.25" x14ac:dyDescent="0.2">
      <c r="A143" s="1495">
        <v>5040</v>
      </c>
      <c r="B143" s="1495" t="s">
        <v>4</v>
      </c>
      <c r="C143" s="1495" t="s">
        <v>563</v>
      </c>
      <c r="D143" s="1501" t="s">
        <v>926</v>
      </c>
      <c r="E143" s="1502" t="s">
        <v>467</v>
      </c>
      <c r="F143" s="1521" t="str">
        <f t="shared" si="12"/>
        <v>1840 &amp; 1845 D</v>
      </c>
      <c r="G143" s="1522" t="s">
        <v>499</v>
      </c>
      <c r="H143" s="1523" t="s">
        <v>307</v>
      </c>
      <c r="I143" s="1504" t="str">
        <f t="shared" si="13"/>
        <v>1840 &amp; 1845 D</v>
      </c>
      <c r="J143" s="1504" t="str">
        <f t="shared" si="15"/>
        <v>1840 &amp; 1845 C</v>
      </c>
      <c r="K143" s="1504"/>
      <c r="L143" s="1504"/>
      <c r="M143" s="1497"/>
      <c r="N143" s="1506"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06" t="str">
        <f>IF(AND(OR(E143="DNCP", OR(E143="SNCP", E143="PNCP")), 'I8 Demand Data'!C15="1 NCP"), E143 &amp; 1, IF(AND(OR(E143="DNCP", OR(E143="SNCP", E143="PNCP")), 'I8 Demand Data'!C15="4 NCP"), E143 &amp; 4, IF(AND(OR(E143="DNCP", OR(E143="SNCP", E143="PNCP")), 'I8 Demand Data'!C15="12 NCP"), E143 &amp; 12, "")))</f>
        <v/>
      </c>
      <c r="P143" s="1506" t="str">
        <f t="shared" si="21"/>
        <v>1840 &amp; 1845 D</v>
      </c>
      <c r="Q143" s="1506" t="str">
        <f>IF(AND(N143="",O143=""),P143,IF(AND(O143="",P143=""),N143,O143))</f>
        <v>1840 &amp; 1845 D</v>
      </c>
      <c r="R143" s="707"/>
      <c r="S143" s="707"/>
      <c r="T143" s="707"/>
    </row>
    <row r="144" spans="1:20" s="1490" customFormat="1" ht="51" x14ac:dyDescent="0.2">
      <c r="A144" s="1496">
        <v>5045</v>
      </c>
      <c r="B144" s="1496" t="s">
        <v>1583</v>
      </c>
      <c r="C144" s="1496" t="s">
        <v>563</v>
      </c>
      <c r="D144" s="374" t="s">
        <v>926</v>
      </c>
      <c r="E144" s="1507" t="s">
        <v>467</v>
      </c>
      <c r="F144" s="1518" t="str">
        <f t="shared" si="12"/>
        <v>1840 &amp; 1845 D</v>
      </c>
      <c r="G144" s="1519" t="s">
        <v>499</v>
      </c>
      <c r="H144" s="1520" t="s">
        <v>307</v>
      </c>
      <c r="I144" s="1508" t="str">
        <f t="shared" si="13"/>
        <v>1840 &amp; 1845 D</v>
      </c>
      <c r="J144" s="1508" t="str">
        <f t="shared" si="15"/>
        <v>1840 &amp; 1845 C</v>
      </c>
      <c r="K144" s="1508"/>
      <c r="L144" s="1508"/>
      <c r="M144" s="1497"/>
      <c r="N144" s="1500"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00" t="str">
        <f>IF(AND(OR(E144="DNCP", OR(E144="SNCP", E144="PNCP")), 'I8 Demand Data'!C15="1 NCP"), E144 &amp; 1, IF(AND(OR(E144="DNCP", OR(E144="SNCP", E144="PNCP")), 'I8 Demand Data'!C15="4 NCP"), E144 &amp; 4, IF(AND(OR(E144="DNCP", OR(E144="SNCP", E144="PNCP")), 'I8 Demand Data'!C15="12 NCP"), E144 &amp; 12, "")))</f>
        <v/>
      </c>
      <c r="P144" s="1500" t="str">
        <f t="shared" si="21"/>
        <v>1840 &amp; 1845 D</v>
      </c>
      <c r="Q144" s="1500" t="str">
        <f t="shared" ref="Q144:Q194" si="23">IF(AND(N144="",O144=""),P144,IF(AND(O144="",P144=""),N144,O144))</f>
        <v>1840 &amp; 1845 D</v>
      </c>
      <c r="R144" s="707"/>
      <c r="S144" s="707"/>
      <c r="T144" s="707"/>
    </row>
    <row r="145" spans="1:20" s="1490" customFormat="1" ht="38.25" x14ac:dyDescent="0.2">
      <c r="A145" s="1495">
        <v>5050</v>
      </c>
      <c r="B145" s="1495" t="s">
        <v>537</v>
      </c>
      <c r="C145" s="1495" t="s">
        <v>563</v>
      </c>
      <c r="D145" s="1501" t="s">
        <v>926</v>
      </c>
      <c r="E145" s="1502" t="s">
        <v>467</v>
      </c>
      <c r="F145" s="1521" t="str">
        <f t="shared" ref="F145:F166" si="24">IF(Q145="", "", Q145)</f>
        <v>1840 &amp; 1845 D</v>
      </c>
      <c r="G145" s="1522" t="s">
        <v>499</v>
      </c>
      <c r="H145" s="1523" t="s">
        <v>331</v>
      </c>
      <c r="I145" s="1504" t="str">
        <f t="shared" ref="I145:I166" si="25">IF(ISERROR(F145), "", (F145))</f>
        <v>1840 &amp; 1845 D</v>
      </c>
      <c r="J145" s="1504" t="str">
        <f t="shared" si="15"/>
        <v>1840 &amp; 1845 C</v>
      </c>
      <c r="K145" s="1504"/>
      <c r="L145" s="1504"/>
      <c r="M145" s="1497"/>
      <c r="N145" s="1506"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06" t="str">
        <f>IF(AND(OR(E145="DNCP", OR(E145="SNCP", E145="PNCP")), 'I8 Demand Data'!C15="1 NCP"), E145 &amp; 1, IF(AND(OR(E145="DNCP", OR(E145="SNCP", E145="PNCP")), 'I8 Demand Data'!C15="4 NCP"), E145 &amp; 4, IF(AND(OR(E145="DNCP", OR(E145="SNCP", E145="PNCP")), 'I8 Demand Data'!C15="12 NCP"), E145 &amp; 12, "")))</f>
        <v/>
      </c>
      <c r="P145" s="1506" t="str">
        <f t="shared" si="21"/>
        <v>1840 &amp; 1845 D</v>
      </c>
      <c r="Q145" s="1506" t="str">
        <f t="shared" si="23"/>
        <v>1840 &amp; 1845 D</v>
      </c>
      <c r="R145" s="707"/>
      <c r="S145" s="707"/>
      <c r="T145" s="707"/>
    </row>
    <row r="146" spans="1:20" s="1490" customFormat="1" ht="25.5" x14ac:dyDescent="0.2">
      <c r="A146" s="1496">
        <v>5055</v>
      </c>
      <c r="B146" s="1496" t="s">
        <v>1412</v>
      </c>
      <c r="C146" s="1496" t="s">
        <v>563</v>
      </c>
      <c r="D146" s="374" t="s">
        <v>926</v>
      </c>
      <c r="E146" s="1507" t="s">
        <v>468</v>
      </c>
      <c r="F146" s="1518" t="str">
        <f t="shared" si="24"/>
        <v>1850 D</v>
      </c>
      <c r="G146" s="1519" t="s">
        <v>500</v>
      </c>
      <c r="H146" s="1520" t="s">
        <v>307</v>
      </c>
      <c r="I146" s="1508" t="str">
        <f t="shared" si="25"/>
        <v>1850 D</v>
      </c>
      <c r="J146" s="1508" t="str">
        <f t="shared" si="15"/>
        <v>1850 C</v>
      </c>
      <c r="K146" s="1508"/>
      <c r="L146" s="1508"/>
      <c r="M146" s="1497"/>
      <c r="N146" s="1500"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00" t="str">
        <f>IF(AND(OR(E146="DNCP", OR(E146="SNCP", E146="PNCP")), 'I8 Demand Data'!C15="1 NCP"), E146 &amp; 1, IF(AND(OR(E146="DNCP", OR(E146="SNCP", E146="PNCP")), 'I8 Demand Data'!C15="4 NCP"), E146 &amp; 4, IF(AND(OR(E146="DNCP", OR(E146="SNCP", E146="PNCP")), 'I8 Demand Data'!C15="12 NCP"), E146 &amp; 12, "")))</f>
        <v/>
      </c>
      <c r="P146" s="1500" t="str">
        <f t="shared" si="21"/>
        <v>1850 D</v>
      </c>
      <c r="Q146" s="1500" t="str">
        <f t="shared" si="23"/>
        <v>1850 D</v>
      </c>
      <c r="R146" s="707"/>
      <c r="S146" s="707"/>
      <c r="T146" s="707"/>
    </row>
    <row r="147" spans="1:20" s="1490" customFormat="1" ht="25.5" x14ac:dyDescent="0.2">
      <c r="A147" s="1495">
        <v>5065</v>
      </c>
      <c r="B147" s="1495" t="s">
        <v>1577</v>
      </c>
      <c r="C147" s="1495" t="s">
        <v>563</v>
      </c>
      <c r="D147" s="1501" t="s">
        <v>927</v>
      </c>
      <c r="E147" s="1502" t="s">
        <v>331</v>
      </c>
      <c r="F147" s="1521" t="str">
        <f t="shared" si="24"/>
        <v xml:space="preserve"> </v>
      </c>
      <c r="G147" s="1522" t="s">
        <v>774</v>
      </c>
      <c r="H147" s="1523"/>
      <c r="I147" s="1504" t="str">
        <f t="shared" si="25"/>
        <v xml:space="preserve"> </v>
      </c>
      <c r="J147" s="1504" t="str">
        <f t="shared" si="15"/>
        <v>CWMC</v>
      </c>
      <c r="K147" s="1504"/>
      <c r="L147" s="1504"/>
      <c r="M147" s="1497"/>
      <c r="N147" s="1506"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06" t="str">
        <f>IF(AND(OR(E147="DNCP", OR(E147="SNCP", E147="PNCP")), 'I8 Demand Data'!C15="1 NCP"), E147 &amp; 1, IF(AND(OR(E147="DNCP", OR(E147="SNCP", E147="PNCP")), 'I8 Demand Data'!C15="4 NCP"), E147 &amp; 4, IF(AND(OR(E147="DNCP", OR(E147="SNCP", E147="PNCP")), 'I8 Demand Data'!C15="12 NCP"), E147 &amp; 12, "")))</f>
        <v/>
      </c>
      <c r="P147" s="1506" t="str">
        <f t="shared" si="21"/>
        <v xml:space="preserve"> </v>
      </c>
      <c r="Q147" s="1506" t="str">
        <f t="shared" si="23"/>
        <v xml:space="preserve"> </v>
      </c>
      <c r="R147" s="707"/>
      <c r="S147" s="707"/>
      <c r="T147" s="707"/>
    </row>
    <row r="148" spans="1:20" s="1490" customFormat="1" ht="25.5" x14ac:dyDescent="0.2">
      <c r="A148" s="1496">
        <v>5070</v>
      </c>
      <c r="B148" s="1496" t="s">
        <v>1578</v>
      </c>
      <c r="C148" s="1496" t="s">
        <v>563</v>
      </c>
      <c r="D148" s="374" t="s">
        <v>927</v>
      </c>
      <c r="E148" s="1507"/>
      <c r="F148" s="1518" t="str">
        <f t="shared" si="24"/>
        <v/>
      </c>
      <c r="G148" s="1519" t="s">
        <v>704</v>
      </c>
      <c r="H148" s="1520"/>
      <c r="I148" s="1508" t="str">
        <f t="shared" si="25"/>
        <v/>
      </c>
      <c r="J148" s="1508" t="str">
        <f t="shared" si="15"/>
        <v>CCA</v>
      </c>
      <c r="K148" s="1508"/>
      <c r="L148" s="1508"/>
      <c r="M148" s="1497"/>
      <c r="N148" s="1500"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00" t="str">
        <f>IF(AND(OR(E148="DNCP", OR(E148="SNCP", E148="PNCP")), 'I8 Demand Data'!C15="1 NCP"), E148 &amp; 1, IF(AND(OR(E148="DNCP", OR(E148="SNCP", E148="PNCP")), 'I8 Demand Data'!C15="4 NCP"), E148 &amp; 4, IF(AND(OR(E148="DNCP", OR(E148="SNCP", E148="PNCP")), 'I8 Demand Data'!C15="12 NCP"), E148 &amp; 12, "")))</f>
        <v/>
      </c>
      <c r="P148" s="1500" t="str">
        <f t="shared" si="21"/>
        <v/>
      </c>
      <c r="Q148" s="1500" t="str">
        <f t="shared" si="23"/>
        <v/>
      </c>
      <c r="R148" s="707"/>
      <c r="S148" s="707"/>
      <c r="T148" s="707"/>
    </row>
    <row r="149" spans="1:20" s="1490" customFormat="1" ht="25.5" x14ac:dyDescent="0.2">
      <c r="A149" s="1495">
        <v>5075</v>
      </c>
      <c r="B149" s="1495" t="s">
        <v>1579</v>
      </c>
      <c r="C149" s="1495" t="s">
        <v>563</v>
      </c>
      <c r="D149" s="1501" t="s">
        <v>927</v>
      </c>
      <c r="E149" s="1502"/>
      <c r="F149" s="1521" t="str">
        <f t="shared" si="24"/>
        <v/>
      </c>
      <c r="G149" s="1522" t="s">
        <v>704</v>
      </c>
      <c r="H149" s="1523"/>
      <c r="I149" s="1504" t="str">
        <f t="shared" si="25"/>
        <v/>
      </c>
      <c r="J149" s="1504" t="str">
        <f t="shared" si="15"/>
        <v>CCA</v>
      </c>
      <c r="K149" s="1504"/>
      <c r="L149" s="1504"/>
      <c r="M149" s="1497"/>
      <c r="N149" s="1506"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06" t="str">
        <f>IF(AND(OR(E149="DNCP", OR(E149="SNCP", E149="PNCP")), 'I8 Demand Data'!C15="1 NCP"), E149 &amp; 1, IF(AND(OR(E149="DNCP", OR(E149="SNCP", E149="PNCP")), 'I8 Demand Data'!C15="4 NCP"), E149 &amp; 4, IF(AND(OR(E149="DNCP", OR(E149="SNCP", E149="PNCP")), 'I8 Demand Data'!C15="12 NCP"), E149 &amp; 12, "")))</f>
        <v/>
      </c>
      <c r="P149" s="1506" t="str">
        <f t="shared" si="21"/>
        <v/>
      </c>
      <c r="Q149" s="1506" t="str">
        <f t="shared" si="23"/>
        <v/>
      </c>
      <c r="R149" s="707"/>
      <c r="S149" s="707"/>
      <c r="T149" s="707"/>
    </row>
    <row r="150" spans="1:20" s="1490" customFormat="1" ht="25.5" x14ac:dyDescent="0.2">
      <c r="A150" s="1496">
        <v>5085</v>
      </c>
      <c r="B150" s="1496" t="s">
        <v>1560</v>
      </c>
      <c r="C150" s="1496" t="s">
        <v>563</v>
      </c>
      <c r="D150" s="374" t="s">
        <v>926</v>
      </c>
      <c r="E150" s="1507" t="s">
        <v>914</v>
      </c>
      <c r="F150" s="1518" t="str">
        <f t="shared" si="24"/>
        <v>1815-1855 D</v>
      </c>
      <c r="G150" s="1519" t="s">
        <v>915</v>
      </c>
      <c r="H150" s="1520" t="s">
        <v>307</v>
      </c>
      <c r="I150" s="1508" t="str">
        <f t="shared" si="25"/>
        <v>1815-1855 D</v>
      </c>
      <c r="J150" s="1508" t="str">
        <f t="shared" si="15"/>
        <v>1815-1855 C</v>
      </c>
      <c r="K150" s="1508"/>
      <c r="L150" s="1508"/>
      <c r="M150" s="1497"/>
      <c r="N150" s="1500"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00" t="str">
        <f>IF(AND(OR(E150="DNCP", OR(E150="SNCP", E150="PNCP")), 'I8 Demand Data'!C15="1 NCP"), E150 &amp; 1, IF(AND(OR(E150="DNCP", OR(E150="SNCP", E150="PNCP")), 'I8 Demand Data'!C15="4 NCP"), E150 &amp; 4, IF(AND(OR(E150="DNCP", OR(E150="SNCP", E150="PNCP")), 'I8 Demand Data'!C15="12 NCP"), E150 &amp; 12, "")))</f>
        <v/>
      </c>
      <c r="P150" s="1500" t="str">
        <f t="shared" si="21"/>
        <v>1815-1855 D</v>
      </c>
      <c r="Q150" s="1500" t="str">
        <f t="shared" si="23"/>
        <v>1815-1855 D</v>
      </c>
      <c r="R150" s="707"/>
      <c r="S150" s="707"/>
      <c r="T150" s="707"/>
    </row>
    <row r="151" spans="1:20" s="1490" customFormat="1" ht="38.25" x14ac:dyDescent="0.2">
      <c r="A151" s="1495">
        <v>5090</v>
      </c>
      <c r="B151" s="1495" t="s">
        <v>1561</v>
      </c>
      <c r="C151" s="1495" t="s">
        <v>563</v>
      </c>
      <c r="D151" s="1501" t="s">
        <v>926</v>
      </c>
      <c r="E151" s="1502" t="s">
        <v>467</v>
      </c>
      <c r="F151" s="1521" t="str">
        <f t="shared" si="24"/>
        <v>1840 &amp; 1845 D</v>
      </c>
      <c r="G151" s="1522" t="s">
        <v>499</v>
      </c>
      <c r="H151" s="1523" t="s">
        <v>307</v>
      </c>
      <c r="I151" s="1504" t="str">
        <f t="shared" si="25"/>
        <v>1840 &amp; 1845 D</v>
      </c>
      <c r="J151" s="1504" t="str">
        <f t="shared" si="15"/>
        <v>1840 &amp; 1845 C</v>
      </c>
      <c r="K151" s="1504"/>
      <c r="L151" s="1504"/>
      <c r="M151" s="1497"/>
      <c r="N151" s="1506"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06" t="str">
        <f>IF(AND(OR(E151="DNCP", OR(E151="SNCP", E151="PNCP")), 'I8 Demand Data'!C15="1 NCP"), E151 &amp; 1, IF(AND(OR(E151="DNCP", OR(E151="SNCP", E151="PNCP")), 'I8 Demand Data'!C15="4 NCP"), E151 &amp; 4, IF(AND(OR(E151="DNCP", OR(E151="SNCP", E151="PNCP")), 'I8 Demand Data'!C15="12 NCP"), E151 &amp; 12, "")))</f>
        <v/>
      </c>
      <c r="P151" s="1506" t="str">
        <f t="shared" si="21"/>
        <v>1840 &amp; 1845 D</v>
      </c>
      <c r="Q151" s="1506" t="str">
        <f t="shared" si="23"/>
        <v>1840 &amp; 1845 D</v>
      </c>
      <c r="R151" s="707"/>
      <c r="S151" s="707"/>
      <c r="T151" s="707"/>
    </row>
    <row r="152" spans="1:20" s="1490" customFormat="1" ht="38.25" x14ac:dyDescent="0.2">
      <c r="A152" s="1496">
        <v>5095</v>
      </c>
      <c r="B152" s="1496" t="s">
        <v>1562</v>
      </c>
      <c r="C152" s="1496" t="s">
        <v>563</v>
      </c>
      <c r="D152" s="374" t="s">
        <v>926</v>
      </c>
      <c r="E152" s="1507" t="s">
        <v>1284</v>
      </c>
      <c r="F152" s="1518" t="str">
        <f t="shared" si="24"/>
        <v>1830 &amp; 1835 D</v>
      </c>
      <c r="G152" s="1519" t="s">
        <v>496</v>
      </c>
      <c r="H152" s="1520" t="s">
        <v>307</v>
      </c>
      <c r="I152" s="1508" t="str">
        <f t="shared" si="25"/>
        <v>1830 &amp; 1835 D</v>
      </c>
      <c r="J152" s="1508" t="str">
        <f t="shared" si="15"/>
        <v>1830 &amp; 1835 C</v>
      </c>
      <c r="K152" s="1508"/>
      <c r="L152" s="1508"/>
      <c r="M152" s="1497"/>
      <c r="N152" s="1500"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00" t="str">
        <f>IF(AND(OR(E152="DNCP", OR(E152="SNCP", E152="PNCP")), 'I8 Demand Data'!C15="1 NCP"), E152 &amp; 1, IF(AND(OR(E152="DNCP", OR(E152="SNCP", E152="PNCP")), 'I8 Demand Data'!C15="4 NCP"), E152 &amp; 4, IF(AND(OR(E152="DNCP", OR(E152="SNCP", E152="PNCP")), 'I8 Demand Data'!C15="12 NCP"), E152 &amp; 12, "")))</f>
        <v/>
      </c>
      <c r="P152" s="1500" t="str">
        <f t="shared" si="21"/>
        <v>1830 &amp; 1835 D</v>
      </c>
      <c r="Q152" s="1500" t="str">
        <f t="shared" si="23"/>
        <v>1830 &amp; 1835 D</v>
      </c>
      <c r="R152" s="707"/>
      <c r="S152" s="707"/>
      <c r="T152" s="707"/>
    </row>
    <row r="153" spans="1:20" s="1490" customFormat="1" ht="25.5" x14ac:dyDescent="0.2">
      <c r="A153" s="1495">
        <v>5096</v>
      </c>
      <c r="B153" s="1495" t="s">
        <v>1405</v>
      </c>
      <c r="C153" s="1495" t="s">
        <v>563</v>
      </c>
      <c r="D153" s="1501" t="s">
        <v>926</v>
      </c>
      <c r="E153" s="1502"/>
      <c r="F153" s="1521" t="str">
        <f t="shared" si="24"/>
        <v/>
      </c>
      <c r="G153" s="1522"/>
      <c r="H153" s="1523" t="s">
        <v>331</v>
      </c>
      <c r="I153" s="1504" t="str">
        <f t="shared" si="25"/>
        <v/>
      </c>
      <c r="J153" s="1504" t="str">
        <f t="shared" si="15"/>
        <v/>
      </c>
      <c r="K153" s="1504" t="s">
        <v>1081</v>
      </c>
      <c r="L153" s="1504"/>
      <c r="M153" s="1497"/>
      <c r="N153" s="1506"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06" t="str">
        <f>IF(AND(OR(E153="DNCP", OR(E153="SNCP", E153="PNCP")), 'I8 Demand Data'!C15="1 NCP"), E153 &amp; 1, IF(AND(OR(E153="DNCP", OR(E153="SNCP", E153="PNCP")), 'I8 Demand Data'!C15="4 NCP"), E153 &amp; 4, IF(AND(OR(E153="DNCP", OR(E153="SNCP", E153="PNCP")), 'I8 Demand Data'!C15="12 NCP"), E153 &amp; 12, "")))</f>
        <v/>
      </c>
      <c r="P153" s="1506" t="str">
        <f t="shared" si="21"/>
        <v/>
      </c>
      <c r="Q153" s="1506" t="str">
        <f t="shared" si="23"/>
        <v/>
      </c>
      <c r="R153" s="707"/>
      <c r="S153" s="707"/>
      <c r="T153" s="707"/>
    </row>
    <row r="154" spans="1:20" s="1490" customFormat="1" ht="25.5" x14ac:dyDescent="0.2">
      <c r="A154" s="1496">
        <v>5105</v>
      </c>
      <c r="B154" s="1496" t="s">
        <v>1336</v>
      </c>
      <c r="C154" s="1496" t="s">
        <v>1559</v>
      </c>
      <c r="D154" s="374" t="s">
        <v>926</v>
      </c>
      <c r="E154" s="1507" t="s">
        <v>914</v>
      </c>
      <c r="F154" s="1518" t="str">
        <f t="shared" si="24"/>
        <v>1815-1855 D</v>
      </c>
      <c r="G154" s="1519" t="s">
        <v>915</v>
      </c>
      <c r="H154" s="1520" t="s">
        <v>307</v>
      </c>
      <c r="I154" s="1508" t="str">
        <f t="shared" si="25"/>
        <v>1815-1855 D</v>
      </c>
      <c r="J154" s="1508" t="str">
        <f t="shared" si="15"/>
        <v>1815-1855 C</v>
      </c>
      <c r="K154" s="1508"/>
      <c r="L154" s="1508"/>
      <c r="M154" s="1497"/>
      <c r="N154" s="1500"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00" t="str">
        <f>IF(AND(OR(E154="DNCP", OR(E154="SNCP", E154="PNCP")), 'I8 Demand Data'!C15="1 NCP"), E154 &amp; 1, IF(AND(OR(E154="DNCP", OR(E154="SNCP", E154="PNCP")), 'I8 Demand Data'!C15="4 NCP"), E154 &amp; 4, IF(AND(OR(E154="DNCP", OR(E154="SNCP", E154="PNCP")), 'I8 Demand Data'!C15="12 NCP"), E154 &amp; 12, "")))</f>
        <v/>
      </c>
      <c r="P154" s="1500" t="str">
        <f t="shared" si="21"/>
        <v>1815-1855 D</v>
      </c>
      <c r="Q154" s="1500" t="str">
        <f t="shared" si="23"/>
        <v>1815-1855 D</v>
      </c>
      <c r="R154" s="707"/>
      <c r="S154" s="707"/>
      <c r="T154" s="707"/>
    </row>
    <row r="155" spans="1:20" s="1490" customFormat="1" ht="38.25" x14ac:dyDescent="0.2">
      <c r="A155" s="1495">
        <v>5110</v>
      </c>
      <c r="B155" s="1495" t="s">
        <v>1406</v>
      </c>
      <c r="C155" s="1495" t="s">
        <v>1559</v>
      </c>
      <c r="D155" s="1501" t="s">
        <v>926</v>
      </c>
      <c r="E155" s="1502" t="s">
        <v>1246</v>
      </c>
      <c r="F155" s="1521" t="str">
        <f t="shared" si="24"/>
        <v>1808 D</v>
      </c>
      <c r="G155" s="1522" t="s">
        <v>484</v>
      </c>
      <c r="H155" s="1523" t="s">
        <v>331</v>
      </c>
      <c r="I155" s="1504" t="str">
        <f t="shared" si="25"/>
        <v>1808 D</v>
      </c>
      <c r="J155" s="1504" t="str">
        <f t="shared" si="15"/>
        <v>1808 C</v>
      </c>
      <c r="K155" s="1504"/>
      <c r="L155" s="1504"/>
      <c r="M155" s="1497"/>
      <c r="N155" s="1506"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06" t="str">
        <f>IF(AND(OR(E155="DNCP", OR(E155="SNCP", E155="PNCP")), 'I8 Demand Data'!C15="1 NCP"), E155 &amp; 1, IF(AND(OR(E155="DNCP", OR(E155="SNCP", E155="PNCP")), 'I8 Demand Data'!C15="4 NCP"), E155 &amp; 4, IF(AND(OR(E155="DNCP", OR(E155="SNCP", E155="PNCP")), 'I8 Demand Data'!C15="12 NCP"), E155 &amp; 12, "")))</f>
        <v/>
      </c>
      <c r="P155" s="1506" t="str">
        <f t="shared" si="21"/>
        <v>1808 D</v>
      </c>
      <c r="Q155" s="1506" t="str">
        <f t="shared" si="23"/>
        <v>1808 D</v>
      </c>
      <c r="R155" s="707"/>
      <c r="S155" s="707"/>
      <c r="T155" s="707"/>
    </row>
    <row r="156" spans="1:20" s="1490" customFormat="1" ht="38.25" x14ac:dyDescent="0.2">
      <c r="A156" s="1496">
        <v>5112</v>
      </c>
      <c r="B156" s="1496" t="s">
        <v>1370</v>
      </c>
      <c r="C156" s="1496" t="s">
        <v>1559</v>
      </c>
      <c r="D156" s="374" t="s">
        <v>926</v>
      </c>
      <c r="E156" s="1507" t="s">
        <v>1260</v>
      </c>
      <c r="F156" s="1518" t="str">
        <f t="shared" si="24"/>
        <v>1815 D</v>
      </c>
      <c r="G156" s="1519" t="s">
        <v>485</v>
      </c>
      <c r="H156" s="1520"/>
      <c r="I156" s="1508" t="str">
        <f t="shared" si="25"/>
        <v>1815 D</v>
      </c>
      <c r="J156" s="1508" t="str">
        <f t="shared" si="15"/>
        <v>1815 C</v>
      </c>
      <c r="K156" s="1508"/>
      <c r="L156" s="1508"/>
      <c r="M156" s="1497"/>
      <c r="N156" s="1500"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00" t="str">
        <f>IF(AND(OR(E156="DNCP", OR(E156="SNCP", E156="PNCP")), 'I8 Demand Data'!C15="1 NCP"), E156 &amp; 1, IF(AND(OR(E156="DNCP", OR(E156="SNCP", E156="PNCP")), 'I8 Demand Data'!C15="4 NCP"), E156 &amp; 4, IF(AND(OR(E156="DNCP", OR(E156="SNCP", E156="PNCP")), 'I8 Demand Data'!C15="12 NCP"), E156 &amp; 12, "")))</f>
        <v/>
      </c>
      <c r="P156" s="1500" t="str">
        <f t="shared" si="21"/>
        <v>1815 D</v>
      </c>
      <c r="Q156" s="1500" t="str">
        <f t="shared" si="23"/>
        <v>1815 D</v>
      </c>
      <c r="R156" s="707"/>
      <c r="S156" s="707"/>
      <c r="T156" s="707"/>
    </row>
    <row r="157" spans="1:20" s="1490" customFormat="1" ht="38.25" x14ac:dyDescent="0.2">
      <c r="A157" s="1495">
        <v>5114</v>
      </c>
      <c r="B157" s="1495" t="s">
        <v>7</v>
      </c>
      <c r="C157" s="1495" t="s">
        <v>1559</v>
      </c>
      <c r="D157" s="1501" t="s">
        <v>926</v>
      </c>
      <c r="E157" s="1502" t="s">
        <v>1261</v>
      </c>
      <c r="F157" s="1521" t="str">
        <f t="shared" si="24"/>
        <v>1820 D</v>
      </c>
      <c r="G157" s="1522" t="s">
        <v>486</v>
      </c>
      <c r="H157" s="1523" t="s">
        <v>331</v>
      </c>
      <c r="I157" s="1504" t="str">
        <f t="shared" si="25"/>
        <v>1820 D</v>
      </c>
      <c r="J157" s="1504" t="str">
        <f t="shared" si="15"/>
        <v>1820 C</v>
      </c>
      <c r="K157" s="1504"/>
      <c r="L157" s="1504"/>
      <c r="M157" s="1497"/>
      <c r="N157" s="1506"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06" t="str">
        <f>IF(AND(OR(E157="DNCP", OR(E157="SNCP", E157="PNCP")), 'I8 Demand Data'!C15="1 NCP"), E157 &amp; 1, IF(AND(OR(E157="DNCP", OR(E157="SNCP", E157="PNCP")), 'I8 Demand Data'!C15="4 NCP"), E157 &amp; 4, IF(AND(OR(E157="DNCP", OR(E157="SNCP", E157="PNCP")), 'I8 Demand Data'!C15="12 NCP"), E157 &amp; 12, "")))</f>
        <v/>
      </c>
      <c r="P157" s="1506" t="str">
        <f t="shared" si="21"/>
        <v>1820 D</v>
      </c>
      <c r="Q157" s="1506" t="str">
        <f t="shared" si="23"/>
        <v>1820 D</v>
      </c>
      <c r="R157" s="707"/>
      <c r="S157" s="707"/>
      <c r="T157" s="707"/>
    </row>
    <row r="158" spans="1:20" s="1490" customFormat="1" ht="25.5" x14ac:dyDescent="0.2">
      <c r="A158" s="1496">
        <v>5120</v>
      </c>
      <c r="B158" s="1496" t="s">
        <v>8</v>
      </c>
      <c r="C158" s="1496" t="s">
        <v>1559</v>
      </c>
      <c r="D158" s="374" t="s">
        <v>926</v>
      </c>
      <c r="E158" s="1507" t="s">
        <v>1262</v>
      </c>
      <c r="F158" s="1518" t="str">
        <f t="shared" si="24"/>
        <v>1830 D</v>
      </c>
      <c r="G158" s="1519" t="s">
        <v>488</v>
      </c>
      <c r="H158" s="1520" t="s">
        <v>307</v>
      </c>
      <c r="I158" s="1508" t="str">
        <f t="shared" si="25"/>
        <v>1830 D</v>
      </c>
      <c r="J158" s="1508" t="str">
        <f t="shared" si="15"/>
        <v>1830 C</v>
      </c>
      <c r="K158" s="1508"/>
      <c r="L158" s="1508"/>
      <c r="M158" s="1497"/>
      <c r="N158" s="1500"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00" t="str">
        <f>IF(AND(OR(E158="DNCP", OR(E158="SNCP", E158="PNCP")), 'I8 Demand Data'!C15="1 NCP"), E158 &amp; 1, IF(AND(OR(E158="DNCP", OR(E158="SNCP", E158="PNCP")), 'I8 Demand Data'!C15="4 NCP"), E158 &amp; 4, IF(AND(OR(E158="DNCP", OR(E158="SNCP", E158="PNCP")), 'I8 Demand Data'!C15="12 NCP"), E158 &amp; 12, "")))</f>
        <v/>
      </c>
      <c r="P158" s="1500" t="str">
        <f t="shared" si="21"/>
        <v>1830 D</v>
      </c>
      <c r="Q158" s="1500" t="str">
        <f t="shared" si="23"/>
        <v>1830 D</v>
      </c>
      <c r="R158" s="707"/>
      <c r="S158" s="707"/>
      <c r="T158" s="707"/>
    </row>
    <row r="159" spans="1:20" s="1490" customFormat="1" ht="25.5" x14ac:dyDescent="0.2">
      <c r="A159" s="1495">
        <v>5125</v>
      </c>
      <c r="B159" s="1495" t="s">
        <v>1372</v>
      </c>
      <c r="C159" s="1495" t="s">
        <v>1559</v>
      </c>
      <c r="D159" s="1501" t="s">
        <v>926</v>
      </c>
      <c r="E159" s="1502" t="s">
        <v>1263</v>
      </c>
      <c r="F159" s="1521" t="str">
        <f t="shared" si="24"/>
        <v>1835 D</v>
      </c>
      <c r="G159" s="1522" t="s">
        <v>489</v>
      </c>
      <c r="H159" s="1523" t="s">
        <v>307</v>
      </c>
      <c r="I159" s="1504" t="str">
        <f t="shared" si="25"/>
        <v>1835 D</v>
      </c>
      <c r="J159" s="1504" t="str">
        <f t="shared" si="15"/>
        <v>1835 C</v>
      </c>
      <c r="K159" s="1504"/>
      <c r="L159" s="1504"/>
      <c r="M159" s="1497"/>
      <c r="N159" s="1506"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06" t="str">
        <f>IF(AND(OR(E159="DNCP", OR(E159="SNCP", E159="PNCP")), 'I8 Demand Data'!C15="1 NCP"), E159 &amp; 1, IF(AND(OR(E159="DNCP", OR(E159="SNCP", E159="PNCP")), 'I8 Demand Data'!C15="4 NCP"), E159 &amp; 4, IF(AND(OR(E159="DNCP", OR(E159="SNCP", E159="PNCP")), 'I8 Demand Data'!C15="12 NCP"), E159 &amp; 12, "")))</f>
        <v/>
      </c>
      <c r="P159" s="1506" t="str">
        <f t="shared" si="21"/>
        <v>1835 D</v>
      </c>
      <c r="Q159" s="1506" t="str">
        <f t="shared" si="23"/>
        <v>1835 D</v>
      </c>
      <c r="R159" s="707"/>
      <c r="S159" s="707"/>
      <c r="T159" s="707"/>
    </row>
    <row r="160" spans="1:20" s="1490" customFormat="1" ht="25.5" x14ac:dyDescent="0.2">
      <c r="A160" s="1496">
        <v>5130</v>
      </c>
      <c r="B160" s="1496" t="s">
        <v>9</v>
      </c>
      <c r="C160" s="1496" t="s">
        <v>1559</v>
      </c>
      <c r="D160" s="374" t="s">
        <v>926</v>
      </c>
      <c r="E160" s="1507" t="s">
        <v>469</v>
      </c>
      <c r="F160" s="1518" t="str">
        <f t="shared" si="24"/>
        <v>1855 D</v>
      </c>
      <c r="G160" s="1519" t="s">
        <v>501</v>
      </c>
      <c r="H160" s="1520" t="s">
        <v>331</v>
      </c>
      <c r="I160" s="1508" t="str">
        <f t="shared" si="25"/>
        <v>1855 D</v>
      </c>
      <c r="J160" s="1508" t="str">
        <f t="shared" si="15"/>
        <v>1855 C</v>
      </c>
      <c r="K160" s="1508"/>
      <c r="L160" s="1508"/>
      <c r="M160" s="1497"/>
      <c r="N160" s="1500"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00" t="str">
        <f>IF(AND(OR(E160="DNCP", OR(E160="SNCP", E160="PNCP")), 'I8 Demand Data'!C15="1 NCP"), E160 &amp; 1, IF(AND(OR(E160="DNCP", OR(E160="SNCP", E160="PNCP")), 'I8 Demand Data'!C15="4 NCP"), E160 &amp; 4, IF(AND(OR(E160="DNCP", OR(E160="SNCP", E160="PNCP")), 'I8 Demand Data'!C15="12 NCP"), E160 &amp; 12, "")))</f>
        <v/>
      </c>
      <c r="P160" s="1500" t="str">
        <f t="shared" si="21"/>
        <v>1855 D</v>
      </c>
      <c r="Q160" s="1500" t="str">
        <f>IF(AND(N160="",O160=""),P160,IF(AND(O160="",P160=""),N160,O160))</f>
        <v>1855 D</v>
      </c>
      <c r="R160" s="707"/>
      <c r="S160" s="707"/>
      <c r="T160" s="707"/>
    </row>
    <row r="161" spans="1:20" s="1490" customFormat="1" ht="38.25" x14ac:dyDescent="0.2">
      <c r="A161" s="1495">
        <v>5135</v>
      </c>
      <c r="B161" s="1495" t="s">
        <v>10</v>
      </c>
      <c r="C161" s="1495" t="s">
        <v>1559</v>
      </c>
      <c r="D161" s="1501" t="s">
        <v>926</v>
      </c>
      <c r="E161" s="1502" t="s">
        <v>1284</v>
      </c>
      <c r="F161" s="1521" t="str">
        <f t="shared" si="24"/>
        <v>1830 &amp; 1835 D</v>
      </c>
      <c r="G161" s="1522" t="s">
        <v>496</v>
      </c>
      <c r="H161" s="1523" t="s">
        <v>307</v>
      </c>
      <c r="I161" s="1504" t="str">
        <f t="shared" si="25"/>
        <v>1830 &amp; 1835 D</v>
      </c>
      <c r="J161" s="1504" t="str">
        <f t="shared" si="15"/>
        <v>1830 &amp; 1835 C</v>
      </c>
      <c r="K161" s="1504"/>
      <c r="L161" s="1504"/>
      <c r="M161" s="1497"/>
      <c r="N161" s="1506"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06" t="str">
        <f>IF(AND(OR(E161="DNCP", OR(E161="SNCP", E161="PNCP")), 'I8 Demand Data'!C15="1 NCP"), E161 &amp; 1, IF(AND(OR(E161="DNCP", OR(E161="SNCP", E161="PNCP")), 'I8 Demand Data'!C15="4 NCP"), E161 &amp; 4, IF(AND(OR(E161="DNCP", OR(E161="SNCP", E161="PNCP")), 'I8 Demand Data'!C15="12 NCP"), E161 &amp; 12, "")))</f>
        <v/>
      </c>
      <c r="P161" s="1506" t="str">
        <f t="shared" si="21"/>
        <v>1830 &amp; 1835 D</v>
      </c>
      <c r="Q161" s="1506" t="str">
        <f t="shared" si="23"/>
        <v>1830 &amp; 1835 D</v>
      </c>
      <c r="R161" s="707"/>
      <c r="S161" s="707"/>
      <c r="T161" s="707"/>
    </row>
    <row r="162" spans="1:20" s="1490" customFormat="1" ht="25.5" x14ac:dyDescent="0.2">
      <c r="A162" s="1496">
        <v>5145</v>
      </c>
      <c r="B162" s="1496" t="s">
        <v>11</v>
      </c>
      <c r="C162" s="1496" t="s">
        <v>1559</v>
      </c>
      <c r="D162" s="374" t="s">
        <v>926</v>
      </c>
      <c r="E162" s="1507" t="s">
        <v>1285</v>
      </c>
      <c r="F162" s="1518" t="str">
        <f t="shared" si="24"/>
        <v>1840 D</v>
      </c>
      <c r="G162" s="1519" t="s">
        <v>497</v>
      </c>
      <c r="H162" s="1520" t="s">
        <v>307</v>
      </c>
      <c r="I162" s="1508" t="str">
        <f t="shared" si="25"/>
        <v>1840 D</v>
      </c>
      <c r="J162" s="1508" t="str">
        <f t="shared" si="15"/>
        <v>1840 C</v>
      </c>
      <c r="K162" s="1508"/>
      <c r="L162" s="1508"/>
      <c r="M162" s="1497"/>
      <c r="N162" s="1500"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00" t="str">
        <f>IF(AND(OR(E162="DNCP", OR(E162="SNCP", E162="PNCP")), 'I8 Demand Data'!C15="1 NCP"), E162 &amp; 1, IF(AND(OR(E162="DNCP", OR(E162="SNCP", E162="PNCP")), 'I8 Demand Data'!C15="4 NCP"), E162 &amp; 4, IF(AND(OR(E162="DNCP", OR(E162="SNCP", E162="PNCP")), 'I8 Demand Data'!C15="12 NCP"), E162 &amp; 12, "")))</f>
        <v/>
      </c>
      <c r="P162" s="1500" t="str">
        <f t="shared" si="21"/>
        <v>1840 D</v>
      </c>
      <c r="Q162" s="1500" t="str">
        <f t="shared" si="23"/>
        <v>1840 D</v>
      </c>
      <c r="R162" s="707"/>
      <c r="S162" s="707"/>
      <c r="T162" s="707"/>
    </row>
    <row r="163" spans="1:20" s="1490" customFormat="1" ht="38.25" x14ac:dyDescent="0.2">
      <c r="A163" s="1495">
        <v>5150</v>
      </c>
      <c r="B163" s="1495" t="s">
        <v>12</v>
      </c>
      <c r="C163" s="1495" t="s">
        <v>1559</v>
      </c>
      <c r="D163" s="1501" t="s">
        <v>926</v>
      </c>
      <c r="E163" s="1502" t="s">
        <v>466</v>
      </c>
      <c r="F163" s="1521" t="str">
        <f t="shared" si="24"/>
        <v>1845 D</v>
      </c>
      <c r="G163" s="1522" t="s">
        <v>498</v>
      </c>
      <c r="H163" s="1523" t="s">
        <v>307</v>
      </c>
      <c r="I163" s="1504" t="str">
        <f t="shared" si="25"/>
        <v>1845 D</v>
      </c>
      <c r="J163" s="1504" t="str">
        <f t="shared" si="15"/>
        <v>1845 C</v>
      </c>
      <c r="K163" s="1504"/>
      <c r="L163" s="1504"/>
      <c r="M163" s="1497"/>
      <c r="N163" s="1506"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06" t="str">
        <f>IF(AND(OR(E163="DNCP", OR(E163="SNCP", E163="PNCP")), 'I8 Demand Data'!C15="1 NCP"), E163 &amp; 1, IF(AND(OR(E163="DNCP", OR(E163="SNCP", E163="PNCP")), 'I8 Demand Data'!C15="4 NCP"), E163 &amp; 4, IF(AND(OR(E163="DNCP", OR(E163="SNCP", E163="PNCP")), 'I8 Demand Data'!C15="12 NCP"), E163 &amp; 12, "")))</f>
        <v/>
      </c>
      <c r="P163" s="1506" t="str">
        <f t="shared" si="21"/>
        <v>1845 D</v>
      </c>
      <c r="Q163" s="1506" t="str">
        <f t="shared" si="23"/>
        <v>1845 D</v>
      </c>
      <c r="R163" s="707"/>
      <c r="S163" s="707"/>
      <c r="T163" s="707"/>
    </row>
    <row r="164" spans="1:20" s="1490" customFormat="1" ht="25.5" x14ac:dyDescent="0.2">
      <c r="A164" s="1496">
        <v>5155</v>
      </c>
      <c r="B164" s="1496" t="s">
        <v>13</v>
      </c>
      <c r="C164" s="1496" t="s">
        <v>1559</v>
      </c>
      <c r="D164" s="374" t="s">
        <v>926</v>
      </c>
      <c r="E164" s="1507" t="s">
        <v>469</v>
      </c>
      <c r="F164" s="1518" t="str">
        <f t="shared" si="24"/>
        <v>1855 D</v>
      </c>
      <c r="G164" s="1519" t="s">
        <v>501</v>
      </c>
      <c r="H164" s="1520" t="s">
        <v>331</v>
      </c>
      <c r="I164" s="1508" t="str">
        <f t="shared" si="25"/>
        <v>1855 D</v>
      </c>
      <c r="J164" s="1508" t="str">
        <f t="shared" si="15"/>
        <v>1855 C</v>
      </c>
      <c r="K164" s="1508"/>
      <c r="L164" s="1508"/>
      <c r="M164" s="1497"/>
      <c r="N164" s="1500"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00" t="str">
        <f>IF(AND(OR(E164="DNCP", OR(E164="SNCP", E164="PNCP")), 'I8 Demand Data'!C15="1 NCP"), E164 &amp; 1, IF(AND(OR(E164="DNCP", OR(E164="SNCP", E164="PNCP")), 'I8 Demand Data'!C15="4 NCP"), E164 &amp; 4, IF(AND(OR(E164="DNCP", OR(E164="SNCP", E164="PNCP")), 'I8 Demand Data'!C15="12 NCP"), E164 &amp; 12, "")))</f>
        <v/>
      </c>
      <c r="P164" s="1500" t="str">
        <f t="shared" si="21"/>
        <v>1855 D</v>
      </c>
      <c r="Q164" s="1500" t="str">
        <f t="shared" si="23"/>
        <v>1855 D</v>
      </c>
      <c r="R164" s="707"/>
      <c r="S164" s="707"/>
      <c r="T164" s="707"/>
    </row>
    <row r="165" spans="1:20" s="1490" customFormat="1" ht="25.5" x14ac:dyDescent="0.2">
      <c r="A165" s="1495">
        <v>5160</v>
      </c>
      <c r="B165" s="1495" t="s">
        <v>14</v>
      </c>
      <c r="C165" s="1495" t="s">
        <v>1559</v>
      </c>
      <c r="D165" s="1501" t="s">
        <v>926</v>
      </c>
      <c r="E165" s="1502" t="s">
        <v>468</v>
      </c>
      <c r="F165" s="1521" t="str">
        <f t="shared" si="24"/>
        <v>1850 D</v>
      </c>
      <c r="G165" s="1522" t="s">
        <v>500</v>
      </c>
      <c r="H165" s="1523" t="s">
        <v>307</v>
      </c>
      <c r="I165" s="1504" t="str">
        <f t="shared" si="25"/>
        <v>1850 D</v>
      </c>
      <c r="J165" s="1504" t="str">
        <f t="shared" si="15"/>
        <v>1850 C</v>
      </c>
      <c r="K165" s="1504"/>
      <c r="L165" s="1504"/>
      <c r="M165" s="1497"/>
      <c r="N165" s="1506"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06" t="str">
        <f>IF(AND(OR(E165="DNCP", OR(E165="SNCP", E165="PNCP", E165="LTNCP")), 'I8 Demand Data'!C15="1 NCP"), E165 &amp; 1, IF(AND(OR(E165="DNCP", OR(E165="SNCP", E165="PNCP", E165="LTNCP")), 'I8 Demand Data'!C15="4 NCP"), E165 &amp; 4, IF(AND(OR(E165="DNCP", OR(E165="SNCP", E165="PNCP", E165="LTNCP")), 'I8 Demand Data'!C15="12 NCP"), E165 &amp; 12, "")))</f>
        <v/>
      </c>
      <c r="P165" s="1506" t="str">
        <f t="shared" si="21"/>
        <v>1850 D</v>
      </c>
      <c r="Q165" s="1506" t="str">
        <f t="shared" si="23"/>
        <v>1850 D</v>
      </c>
      <c r="R165" s="707"/>
      <c r="S165" s="707"/>
      <c r="T165" s="707"/>
    </row>
    <row r="166" spans="1:20" s="1490" customFormat="1" ht="25.5" x14ac:dyDescent="0.2">
      <c r="A166" s="1496">
        <v>5175</v>
      </c>
      <c r="B166" s="1496" t="s">
        <v>1521</v>
      </c>
      <c r="C166" s="1496" t="s">
        <v>1559</v>
      </c>
      <c r="D166" s="374" t="s">
        <v>927</v>
      </c>
      <c r="E166" s="1507" t="s">
        <v>470</v>
      </c>
      <c r="F166" s="1518" t="str">
        <f t="shared" si="24"/>
        <v>1860 D</v>
      </c>
      <c r="G166" s="1519" t="s">
        <v>502</v>
      </c>
      <c r="H166" s="1520"/>
      <c r="I166" s="1508" t="str">
        <f t="shared" si="25"/>
        <v>1860 D</v>
      </c>
      <c r="J166" s="1508" t="str">
        <f t="shared" ref="J166:J208" si="26">IF(ISBLANK(G166), "", (G166))</f>
        <v>1860 C</v>
      </c>
      <c r="K166" s="1508"/>
      <c r="L166" s="1508"/>
      <c r="M166" s="1497"/>
      <c r="N166" s="1500"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00" t="str">
        <f>IF(AND(OR(E166="DNCP", OR(E166="SNCP", E166="PNCP")), 'I8 Demand Data'!C15="1 NCP"), E166 &amp; 1, IF(AND(OR(E166="DNCP", OR(E166="SNCP", E166="PNCP")), 'I8 Demand Data'!C15="4 NCP"), E166 &amp; 4, IF(AND(OR(E166="DNCP", OR(E166="SNCP", E166="PNCP")), 'I8 Demand Data'!C15="12 NCP"), E166 &amp; 12, "")))</f>
        <v/>
      </c>
      <c r="P166" s="1500" t="str">
        <f t="shared" si="21"/>
        <v>1860 D</v>
      </c>
      <c r="Q166" s="1500" t="str">
        <f t="shared" si="23"/>
        <v>1860 D</v>
      </c>
      <c r="R166" s="707"/>
      <c r="S166" s="707"/>
      <c r="T166" s="707"/>
    </row>
    <row r="167" spans="1:20" s="1490" customFormat="1" ht="38.25" x14ac:dyDescent="0.2">
      <c r="A167" s="1495">
        <v>5305</v>
      </c>
      <c r="B167" s="1495" t="s">
        <v>1531</v>
      </c>
      <c r="C167" s="1495" t="s">
        <v>564</v>
      </c>
      <c r="D167" s="1501" t="s">
        <v>927</v>
      </c>
      <c r="E167" s="1502" t="s">
        <v>331</v>
      </c>
      <c r="F167" s="1521"/>
      <c r="G167" s="1522" t="s">
        <v>1273</v>
      </c>
      <c r="H167" s="1523"/>
      <c r="I167" s="1504"/>
      <c r="J167" s="1504" t="str">
        <f>IF(ISBLANK(G167), "", (G167))</f>
        <v>CWNB</v>
      </c>
      <c r="K167" s="1504"/>
      <c r="L167" s="1504"/>
      <c r="M167" s="1497"/>
      <c r="N167" s="1506"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06" t="str">
        <f>IF(AND(OR(E167="DNCP", OR(E167="SNCP", E167="PNCP")), 'I8 Demand Data'!C15="1 NCP"), E167 &amp; 1, IF(AND(OR(E167="DNCP", OR(E167="SNCP", E167="PNCP")), 'I8 Demand Data'!C15="4 NCP"), E167 &amp; 4, IF(AND(OR(E167="DNCP", OR(E167="SNCP", E167="PNCP")), 'I8 Demand Data'!C15="12 NCP"), E167 &amp; 12, "")))</f>
        <v/>
      </c>
      <c r="P167" s="1506" t="str">
        <f t="shared" ref="P167:P214" si="27">IF(ISBLANK(E167), "", IF(ISERROR(SEARCH("cp",E167)), E167, ""))</f>
        <v xml:space="preserve"> </v>
      </c>
      <c r="Q167" s="1506" t="str">
        <f t="shared" si="23"/>
        <v xml:space="preserve"> </v>
      </c>
      <c r="R167" s="707"/>
      <c r="S167" s="707"/>
      <c r="T167" s="707"/>
    </row>
    <row r="168" spans="1:20" s="1490" customFormat="1" ht="38.25" x14ac:dyDescent="0.2">
      <c r="A168" s="1496">
        <v>5310</v>
      </c>
      <c r="B168" s="1496" t="s">
        <v>286</v>
      </c>
      <c r="C168" s="1496" t="s">
        <v>564</v>
      </c>
      <c r="D168" s="374" t="s">
        <v>927</v>
      </c>
      <c r="E168" s="1507"/>
      <c r="F168" s="1518"/>
      <c r="G168" s="1519" t="s">
        <v>775</v>
      </c>
      <c r="H168" s="1520"/>
      <c r="I168" s="1508"/>
      <c r="J168" s="1508" t="str">
        <f t="shared" si="26"/>
        <v>CWMR</v>
      </c>
      <c r="K168" s="1508"/>
      <c r="L168" s="1508"/>
      <c r="M168" s="1497"/>
      <c r="N168" s="1500"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00" t="str">
        <f>IF(AND(OR(E168="DNCP", OR(E168="SNCP", E168="PNCP")), 'I8 Demand Data'!C15="1 NCP"), E168 &amp; 1, IF(AND(OR(E168="DNCP", OR(E168="SNCP", E168="PNCP")), 'I8 Demand Data'!C15="4 NCP"), E168 &amp; 4, IF(AND(OR(E168="DNCP", OR(E168="SNCP", E168="PNCP")), 'I8 Demand Data'!C15="12 NCP"), E168 &amp; 12, "")))</f>
        <v/>
      </c>
      <c r="P168" s="1500" t="str">
        <f t="shared" si="27"/>
        <v/>
      </c>
      <c r="Q168" s="1500" t="str">
        <f t="shared" si="23"/>
        <v/>
      </c>
      <c r="R168" s="707"/>
      <c r="S168" s="707"/>
      <c r="T168" s="707"/>
    </row>
    <row r="169" spans="1:20" s="1490" customFormat="1" ht="38.25" x14ac:dyDescent="0.2">
      <c r="A169" s="1495">
        <v>5315</v>
      </c>
      <c r="B169" s="1495" t="s">
        <v>1135</v>
      </c>
      <c r="C169" s="1495" t="s">
        <v>564</v>
      </c>
      <c r="D169" s="1501" t="s">
        <v>927</v>
      </c>
      <c r="E169" s="1502" t="s">
        <v>331</v>
      </c>
      <c r="F169" s="1521"/>
      <c r="G169" s="1522" t="s">
        <v>1273</v>
      </c>
      <c r="H169" s="1523"/>
      <c r="I169" s="1504"/>
      <c r="J169" s="1504" t="str">
        <f>IF(ISBLANK(G169), "", (G169))</f>
        <v>CWNB</v>
      </c>
      <c r="K169" s="1504"/>
      <c r="L169" s="1504"/>
      <c r="M169" s="1497"/>
      <c r="N169" s="1506"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06" t="str">
        <f>IF(AND(OR(E169="DNCP", OR(E169="SNCP", E169="PNCP")), 'I8 Demand Data'!C15="1 NCP"), E169 &amp; 1, IF(AND(OR(E169="DNCP", OR(E169="SNCP", E169="PNCP")), 'I8 Demand Data'!C15="4 NCP"), E169 &amp; 4, IF(AND(OR(E169="DNCP", OR(E169="SNCP", E169="PNCP")), 'I8 Demand Data'!C15="12 NCP"), E169 &amp; 12, "")))</f>
        <v/>
      </c>
      <c r="P169" s="1506" t="str">
        <f t="shared" si="27"/>
        <v xml:space="preserve"> </v>
      </c>
      <c r="Q169" s="1506" t="str">
        <f t="shared" si="23"/>
        <v xml:space="preserve"> </v>
      </c>
      <c r="R169" s="707"/>
      <c r="S169" s="707"/>
      <c r="T169" s="707"/>
    </row>
    <row r="170" spans="1:20" s="1490" customFormat="1" ht="38.25" x14ac:dyDescent="0.2">
      <c r="A170" s="1496">
        <v>5320</v>
      </c>
      <c r="B170" s="1496" t="s">
        <v>1136</v>
      </c>
      <c r="C170" s="1496" t="s">
        <v>564</v>
      </c>
      <c r="D170" s="374" t="s">
        <v>927</v>
      </c>
      <c r="E170" s="1507"/>
      <c r="F170" s="1518"/>
      <c r="G170" s="1519" t="s">
        <v>1273</v>
      </c>
      <c r="H170" s="1520"/>
      <c r="I170" s="1508"/>
      <c r="J170" s="1508" t="str">
        <f t="shared" si="26"/>
        <v>CWNB</v>
      </c>
      <c r="K170" s="1508"/>
      <c r="L170" s="1508"/>
      <c r="M170" s="1497"/>
      <c r="N170" s="1500"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00" t="str">
        <f>IF(AND(OR(E170="DNCP", OR(E170="SNCP", E170="PNCP")), 'I8 Demand Data'!C15="1 NCP"), E170 &amp; 1, IF(AND(OR(E170="DNCP", OR(E170="SNCP", E170="PNCP")), 'I8 Demand Data'!C15="4 NCP"), E170 &amp; 4, IF(AND(OR(E170="DNCP", OR(E170="SNCP", E170="PNCP")), 'I8 Demand Data'!C15="12 NCP"), E170 &amp; 12, "")))</f>
        <v/>
      </c>
      <c r="P170" s="1500" t="str">
        <f t="shared" si="27"/>
        <v/>
      </c>
      <c r="Q170" s="1500" t="str">
        <f t="shared" si="23"/>
        <v/>
      </c>
      <c r="R170" s="707"/>
      <c r="S170" s="707"/>
      <c r="T170" s="707"/>
    </row>
    <row r="171" spans="1:20" s="1490" customFormat="1" ht="38.25" x14ac:dyDescent="0.2">
      <c r="A171" s="1495">
        <v>5325</v>
      </c>
      <c r="B171" s="1495" t="s">
        <v>1137</v>
      </c>
      <c r="C171" s="1495" t="s">
        <v>564</v>
      </c>
      <c r="D171" s="1501" t="s">
        <v>927</v>
      </c>
      <c r="E171" s="1502"/>
      <c r="F171" s="1521"/>
      <c r="G171" s="1522" t="s">
        <v>1273</v>
      </c>
      <c r="H171" s="1523"/>
      <c r="I171" s="1504"/>
      <c r="J171" s="1504" t="str">
        <f t="shared" si="26"/>
        <v>CWNB</v>
      </c>
      <c r="K171" s="1504"/>
      <c r="L171" s="1504"/>
      <c r="M171" s="1497"/>
      <c r="N171" s="1506"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06" t="str">
        <f>IF(AND(OR(E171="DNCP", OR(E171="SNCP", E171="PNCP")), 'I8 Demand Data'!C15="1 NCP"), E171 &amp; 1, IF(AND(OR(E171="DNCP", OR(E171="SNCP", E171="PNCP")), 'I8 Demand Data'!C15="4 NCP"), E171 &amp; 4, IF(AND(OR(E171="DNCP", OR(E171="SNCP", E171="PNCP")), 'I8 Demand Data'!C15="12 NCP"), E171 &amp; 12, "")))</f>
        <v/>
      </c>
      <c r="P171" s="1506" t="str">
        <f t="shared" si="27"/>
        <v/>
      </c>
      <c r="Q171" s="1506" t="str">
        <f t="shared" si="23"/>
        <v/>
      </c>
      <c r="R171" s="707"/>
      <c r="S171" s="707"/>
      <c r="T171" s="707"/>
    </row>
    <row r="172" spans="1:20" s="1490" customFormat="1" ht="38.25" x14ac:dyDescent="0.2">
      <c r="A172" s="1496">
        <v>5330</v>
      </c>
      <c r="B172" s="1496" t="s">
        <v>1138</v>
      </c>
      <c r="C172" s="1496" t="s">
        <v>564</v>
      </c>
      <c r="D172" s="374" t="s">
        <v>927</v>
      </c>
      <c r="E172" s="1507"/>
      <c r="F172" s="1518"/>
      <c r="G172" s="1519" t="s">
        <v>1273</v>
      </c>
      <c r="H172" s="1520"/>
      <c r="I172" s="1508"/>
      <c r="J172" s="1508" t="str">
        <f t="shared" si="26"/>
        <v>CWNB</v>
      </c>
      <c r="K172" s="1508"/>
      <c r="L172" s="1508"/>
      <c r="M172" s="1497"/>
      <c r="N172" s="1500"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00" t="str">
        <f>IF(AND(OR(E172="DNCP", OR(E172="SNCP", E172="PNCP")), 'I8 Demand Data'!C15="1 NCP"), E172 &amp; 1, IF(AND(OR(E172="DNCP", OR(E172="SNCP", E172="PNCP")), 'I8 Demand Data'!C15="4 NCP"), E172 &amp; 4, IF(AND(OR(E172="DNCP", OR(E172="SNCP", E172="PNCP")), 'I8 Demand Data'!C15="12 NCP"), E172 &amp; 12, "")))</f>
        <v/>
      </c>
      <c r="P172" s="1500" t="str">
        <f t="shared" si="27"/>
        <v/>
      </c>
      <c r="Q172" s="1500" t="str">
        <f t="shared" si="23"/>
        <v/>
      </c>
      <c r="R172" s="707"/>
      <c r="S172" s="707"/>
      <c r="T172" s="707"/>
    </row>
    <row r="173" spans="1:20" s="1490" customFormat="1" ht="25.5" x14ac:dyDescent="0.2">
      <c r="A173" s="1495">
        <v>5335</v>
      </c>
      <c r="B173" s="1495" t="s">
        <v>1139</v>
      </c>
      <c r="C173" s="1495" t="s">
        <v>54</v>
      </c>
      <c r="D173" s="1501" t="s">
        <v>927</v>
      </c>
      <c r="E173" s="1502"/>
      <c r="F173" s="1521"/>
      <c r="G173" s="1522" t="s">
        <v>1342</v>
      </c>
      <c r="H173" s="1523"/>
      <c r="I173" s="1504"/>
      <c r="J173" s="1504" t="str">
        <f t="shared" si="26"/>
        <v>BDHA</v>
      </c>
      <c r="K173" s="1504"/>
      <c r="L173" s="1504"/>
      <c r="M173" s="1497"/>
      <c r="N173" s="1506"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06" t="str">
        <f>IF(AND(OR(E173="DNCP", OR(E173="SNCP", E173="PNCP")), 'I8 Demand Data'!C15="1 NCP"), E173 &amp; 1, IF(AND(OR(E173="DNCP", OR(E173="SNCP", E173="PNCP")), 'I8 Demand Data'!C15="4 NCP"), E173 &amp; 4, IF(AND(OR(E173="DNCP", OR(E173="SNCP", E173="PNCP")), 'I8 Demand Data'!C15="12 NCP"), E173 &amp; 12, "")))</f>
        <v/>
      </c>
      <c r="P173" s="1506" t="str">
        <f t="shared" si="27"/>
        <v/>
      </c>
      <c r="Q173" s="1506" t="str">
        <f t="shared" si="23"/>
        <v/>
      </c>
      <c r="R173" s="707"/>
      <c r="S173" s="707"/>
      <c r="T173" s="707"/>
    </row>
    <row r="174" spans="1:20" s="1490" customFormat="1" ht="38.25" x14ac:dyDescent="0.2">
      <c r="A174" s="1496">
        <v>5340</v>
      </c>
      <c r="B174" s="1496" t="s">
        <v>1140</v>
      </c>
      <c r="C174" s="1496" t="s">
        <v>564</v>
      </c>
      <c r="D174" s="374" t="s">
        <v>927</v>
      </c>
      <c r="E174" s="1507"/>
      <c r="F174" s="1518"/>
      <c r="G174" s="1519" t="s">
        <v>1273</v>
      </c>
      <c r="H174" s="1520"/>
      <c r="I174" s="1508"/>
      <c r="J174" s="1508" t="str">
        <f t="shared" si="26"/>
        <v>CWNB</v>
      </c>
      <c r="K174" s="1508"/>
      <c r="L174" s="1508"/>
      <c r="M174" s="1497"/>
      <c r="N174" s="1500"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00" t="str">
        <f>IF(AND(OR(E174="DNCP", OR(E174="SNCP", E174="PNCP")), 'I8 Demand Data'!C15="1 NCP"), E174 &amp; 1, IF(AND(OR(E174="DNCP", OR(E174="SNCP", E174="PNCP")), 'I8 Demand Data'!C15="4 NCP"), E174 &amp; 4, IF(AND(OR(E174="DNCP", OR(E174="SNCP", E174="PNCP")), 'I8 Demand Data'!C15="12 NCP"), E174 &amp; 12, "")))</f>
        <v/>
      </c>
      <c r="P174" s="1500" t="str">
        <f t="shared" si="27"/>
        <v/>
      </c>
      <c r="Q174" s="1500" t="str">
        <f t="shared" si="23"/>
        <v/>
      </c>
      <c r="R174" s="707"/>
      <c r="S174" s="707"/>
      <c r="T174" s="707"/>
    </row>
    <row r="175" spans="1:20" s="1490" customFormat="1" ht="38.25" x14ac:dyDescent="0.2">
      <c r="A175" s="1495">
        <v>5405</v>
      </c>
      <c r="B175" s="1495" t="s">
        <v>1531</v>
      </c>
      <c r="C175" s="1495" t="s">
        <v>561</v>
      </c>
      <c r="D175" s="1501" t="s">
        <v>928</v>
      </c>
      <c r="E175" s="1502"/>
      <c r="F175" s="1521"/>
      <c r="G175" s="1522"/>
      <c r="H175" s="1523"/>
      <c r="I175" s="1504"/>
      <c r="J175" s="1504" t="str">
        <f t="shared" si="26"/>
        <v/>
      </c>
      <c r="K175" s="1504" t="s">
        <v>1081</v>
      </c>
      <c r="L175" s="1504"/>
      <c r="M175" s="1497"/>
      <c r="N175" s="1506"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06" t="str">
        <f>IF(AND(OR(E175="DNCP", OR(E175="SNCP", E175="PNCP")), 'I8 Demand Data'!C15="1 NCP"), E175 &amp; 1, IF(AND(OR(E175="DNCP", OR(E175="SNCP", E175="PNCP")), 'I8 Demand Data'!C15="4 NCP"), E175 &amp; 4, IF(AND(OR(E175="DNCP", OR(E175="SNCP", E175="PNCP")), 'I8 Demand Data'!C15="12 NCP"), E175 &amp; 12, "")))</f>
        <v/>
      </c>
      <c r="P175" s="1506" t="str">
        <f t="shared" si="27"/>
        <v/>
      </c>
      <c r="Q175" s="1506" t="str">
        <f t="shared" si="23"/>
        <v/>
      </c>
      <c r="R175" s="707"/>
      <c r="S175" s="707"/>
      <c r="T175" s="707"/>
    </row>
    <row r="176" spans="1:20" s="1490" customFormat="1" ht="38.25" x14ac:dyDescent="0.2">
      <c r="A176" s="1496">
        <v>5410</v>
      </c>
      <c r="B176" s="1496" t="s">
        <v>1141</v>
      </c>
      <c r="C176" s="1496" t="s">
        <v>561</v>
      </c>
      <c r="D176" s="374" t="s">
        <v>928</v>
      </c>
      <c r="E176" s="1507"/>
      <c r="F176" s="1518"/>
      <c r="G176" s="1519"/>
      <c r="H176" s="1520"/>
      <c r="I176" s="1508"/>
      <c r="J176" s="1508" t="str">
        <f t="shared" si="26"/>
        <v/>
      </c>
      <c r="K176" s="1508" t="s">
        <v>1081</v>
      </c>
      <c r="L176" s="1508"/>
      <c r="M176" s="1497"/>
      <c r="N176" s="1500"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00" t="str">
        <f>IF(AND(OR(E176="DNCP", OR(E176="SNCP", E176="PNCP")), 'I8 Demand Data'!C15="1 NCP"), E176 &amp; 1, IF(AND(OR(E176="DNCP", OR(E176="SNCP", E176="PNCP")), 'I8 Demand Data'!C15="4 NCP"), E176 &amp; 4, IF(AND(OR(E176="DNCP", OR(E176="SNCP", E176="PNCP")), 'I8 Demand Data'!C15="12 NCP"), E176 &amp; 12, "")))</f>
        <v/>
      </c>
      <c r="P176" s="1500" t="str">
        <f t="shared" si="27"/>
        <v/>
      </c>
      <c r="Q176" s="1500" t="str">
        <f t="shared" si="23"/>
        <v/>
      </c>
      <c r="R176" s="707"/>
      <c r="S176" s="707"/>
      <c r="T176" s="707"/>
    </row>
    <row r="177" spans="1:20" s="1490" customFormat="1" ht="38.25" x14ac:dyDescent="0.2">
      <c r="A177" s="1495">
        <v>5415</v>
      </c>
      <c r="B177" s="1495" t="s">
        <v>36</v>
      </c>
      <c r="C177" s="1495" t="s">
        <v>45</v>
      </c>
      <c r="D177" s="1501" t="s">
        <v>928</v>
      </c>
      <c r="E177" s="1502"/>
      <c r="F177" s="1521"/>
      <c r="G177" s="1522" t="s">
        <v>331</v>
      </c>
      <c r="H177" s="1523"/>
      <c r="I177" s="1504"/>
      <c r="J177" s="1504" t="str">
        <f t="shared" si="26"/>
        <v xml:space="preserve"> </v>
      </c>
      <c r="K177" s="1504" t="s">
        <v>1081</v>
      </c>
      <c r="L177" s="1504"/>
      <c r="M177" s="1497"/>
      <c r="N177" s="1506"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06" t="str">
        <f>IF(AND(OR(E177="DNCP", OR(E177="SNCP", E177="PNCP")), 'I8 Demand Data'!C15="1 NCP"), E177 &amp; 1, IF(AND(OR(E177="DNCP", OR(E177="SNCP", E177="PNCP")), 'I8 Demand Data'!C15="4 NCP"), E177 &amp; 4, IF(AND(OR(E177="DNCP", OR(E177="SNCP", E177="PNCP")), 'I8 Demand Data'!C15="12 NCP"), E177 &amp; 12, "")))</f>
        <v/>
      </c>
      <c r="P177" s="1506" t="str">
        <f t="shared" si="27"/>
        <v/>
      </c>
      <c r="Q177" s="1506" t="str">
        <f t="shared" si="23"/>
        <v/>
      </c>
      <c r="R177" s="707"/>
      <c r="S177" s="707"/>
      <c r="T177" s="707"/>
    </row>
    <row r="178" spans="1:20" s="1490" customFormat="1" ht="38.25" x14ac:dyDescent="0.2">
      <c r="A178" s="1496">
        <v>5420</v>
      </c>
      <c r="B178" s="1496" t="s">
        <v>37</v>
      </c>
      <c r="C178" s="1496" t="s">
        <v>561</v>
      </c>
      <c r="D178" s="374" t="s">
        <v>928</v>
      </c>
      <c r="E178" s="1507"/>
      <c r="F178" s="1518"/>
      <c r="G178" s="1519" t="s">
        <v>331</v>
      </c>
      <c r="H178" s="1520"/>
      <c r="I178" s="1508"/>
      <c r="J178" s="1508" t="str">
        <f t="shared" si="26"/>
        <v xml:space="preserve"> </v>
      </c>
      <c r="K178" s="1508" t="s">
        <v>5</v>
      </c>
      <c r="L178" s="1508"/>
      <c r="M178" s="1497"/>
      <c r="N178" s="1500"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00" t="str">
        <f>IF(AND(OR(E178="DNCP", OR(E178="SNCP", E178="PNCP")), 'I8 Demand Data'!C15="1 NCP"), E178 &amp; 1, IF(AND(OR(E178="DNCP", OR(E178="SNCP", E178="PNCP")), 'I8 Demand Data'!C15="4 NCP"), E178 &amp; 4, IF(AND(OR(E178="DNCP", OR(E178="SNCP", E178="PNCP")), 'I8 Demand Data'!C15="12 NCP"), E178 &amp; 12, "")))</f>
        <v/>
      </c>
      <c r="P178" s="1500" t="str">
        <f t="shared" si="27"/>
        <v/>
      </c>
      <c r="Q178" s="1500" t="str">
        <f t="shared" si="23"/>
        <v/>
      </c>
      <c r="R178" s="707"/>
      <c r="S178" s="707"/>
      <c r="T178" s="707"/>
    </row>
    <row r="179" spans="1:20" s="1490" customFormat="1" ht="38.25" x14ac:dyDescent="0.2">
      <c r="A179" s="1495">
        <v>5425</v>
      </c>
      <c r="B179" s="1495" t="s">
        <v>38</v>
      </c>
      <c r="C179" s="1495" t="s">
        <v>561</v>
      </c>
      <c r="D179" s="1501" t="s">
        <v>928</v>
      </c>
      <c r="E179" s="1502"/>
      <c r="F179" s="1521"/>
      <c r="G179" s="1522" t="s">
        <v>331</v>
      </c>
      <c r="H179" s="1523"/>
      <c r="I179" s="1504"/>
      <c r="J179" s="1504" t="str">
        <f t="shared" si="26"/>
        <v xml:space="preserve"> </v>
      </c>
      <c r="K179" s="1504" t="s">
        <v>1081</v>
      </c>
      <c r="L179" s="1504"/>
      <c r="M179" s="1497"/>
      <c r="N179" s="1506"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06" t="str">
        <f>IF(AND(OR(E179="DNCP", OR(E179="SNCP", E179="PNCP")), 'I8 Demand Data'!C15="1 NCP"), E179 &amp; 1, IF(AND(OR(E179="DNCP", OR(E179="SNCP", E179="PNCP")), 'I8 Demand Data'!C15="4 NCP"), E179 &amp; 4, IF(AND(OR(E179="DNCP", OR(E179="SNCP", E179="PNCP")), 'I8 Demand Data'!C15="12 NCP"), E179 &amp; 12, "")))</f>
        <v/>
      </c>
      <c r="P179" s="1506" t="str">
        <f t="shared" si="27"/>
        <v/>
      </c>
      <c r="Q179" s="1506" t="str">
        <f t="shared" si="23"/>
        <v/>
      </c>
      <c r="R179" s="707"/>
      <c r="S179" s="707"/>
      <c r="T179" s="707"/>
    </row>
    <row r="180" spans="1:20" s="1490" customFormat="1" ht="25.5" x14ac:dyDescent="0.2">
      <c r="A180" s="1496">
        <v>5505</v>
      </c>
      <c r="B180" s="1496" t="s">
        <v>1531</v>
      </c>
      <c r="C180" s="1496" t="s">
        <v>48</v>
      </c>
      <c r="D180" s="374" t="s">
        <v>928</v>
      </c>
      <c r="E180" s="1507"/>
      <c r="F180" s="1518"/>
      <c r="G180" s="1519" t="s">
        <v>331</v>
      </c>
      <c r="H180" s="1520"/>
      <c r="I180" s="1508"/>
      <c r="J180" s="1508" t="str">
        <f t="shared" si="26"/>
        <v xml:space="preserve"> </v>
      </c>
      <c r="K180" s="1508" t="s">
        <v>1081</v>
      </c>
      <c r="L180" s="1508"/>
      <c r="M180" s="1497"/>
      <c r="N180" s="1500"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00" t="str">
        <f>IF(AND(OR(E180="DNCP", OR(E180="SNCP", E180="PNCP")), 'I8 Demand Data'!C15="1 NCP"), E180 &amp; 1, IF(AND(OR(E180="DNCP", OR(E180="SNCP", E180="PNCP")), 'I8 Demand Data'!C15="4 NCP"), E180 &amp; 4, IF(AND(OR(E180="DNCP", OR(E180="SNCP", E180="PNCP")), 'I8 Demand Data'!C15="12 NCP"), E180 &amp; 12, "")))</f>
        <v/>
      </c>
      <c r="P180" s="1500" t="str">
        <f t="shared" si="27"/>
        <v/>
      </c>
      <c r="Q180" s="1500" t="str">
        <f t="shared" si="23"/>
        <v/>
      </c>
      <c r="R180" s="707"/>
      <c r="S180" s="707"/>
      <c r="T180" s="707"/>
    </row>
    <row r="181" spans="1:20" s="1490" customFormat="1" ht="25.5" x14ac:dyDescent="0.2">
      <c r="A181" s="1495">
        <v>5510</v>
      </c>
      <c r="B181" s="1495" t="s">
        <v>1584</v>
      </c>
      <c r="C181" s="1495" t="s">
        <v>48</v>
      </c>
      <c r="D181" s="1501" t="s">
        <v>928</v>
      </c>
      <c r="E181" s="1502"/>
      <c r="F181" s="1521"/>
      <c r="G181" s="1522" t="s">
        <v>331</v>
      </c>
      <c r="H181" s="1523"/>
      <c r="I181" s="1504"/>
      <c r="J181" s="1504" t="str">
        <f t="shared" si="26"/>
        <v xml:space="preserve"> </v>
      </c>
      <c r="K181" s="1504" t="s">
        <v>1081</v>
      </c>
      <c r="L181" s="1504"/>
      <c r="M181" s="1497"/>
      <c r="N181" s="1506"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06" t="str">
        <f>IF(AND(OR(E181="DNCP", OR(E181="SNCP", E181="PNCP")), 'I8 Demand Data'!C15="1 NCP"), E181 &amp; 1, IF(AND(OR(E181="DNCP", OR(E181="SNCP", E181="PNCP")), 'I8 Demand Data'!C15="4 NCP"), E181 &amp; 4, IF(AND(OR(E181="DNCP", OR(E181="SNCP", E181="PNCP")), 'I8 Demand Data'!C15="12 NCP"), E181 &amp; 12, "")))</f>
        <v/>
      </c>
      <c r="P181" s="1506" t="str">
        <f t="shared" si="27"/>
        <v/>
      </c>
      <c r="Q181" s="1506" t="str">
        <f t="shared" si="23"/>
        <v/>
      </c>
      <c r="R181" s="707"/>
      <c r="S181" s="707"/>
      <c r="T181" s="707"/>
    </row>
    <row r="182" spans="1:20" s="1490" customFormat="1" ht="25.5" x14ac:dyDescent="0.2">
      <c r="A182" s="1496">
        <v>5515</v>
      </c>
      <c r="B182" s="1496" t="s">
        <v>1585</v>
      </c>
      <c r="C182" s="1496" t="s">
        <v>3</v>
      </c>
      <c r="D182" s="374" t="s">
        <v>928</v>
      </c>
      <c r="E182" s="1507"/>
      <c r="F182" s="1518"/>
      <c r="G182" s="1519" t="s">
        <v>331</v>
      </c>
      <c r="H182" s="1520"/>
      <c r="I182" s="1508"/>
      <c r="J182" s="1508" t="str">
        <f t="shared" si="26"/>
        <v xml:space="preserve"> </v>
      </c>
      <c r="K182" s="1508" t="s">
        <v>1081</v>
      </c>
      <c r="L182" s="1508"/>
      <c r="M182" s="1497"/>
      <c r="N182" s="1500"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00" t="str">
        <f>IF(AND(OR(E182="DNCP", OR(E182="SNCP", E182="PNCP")), 'I8 Demand Data'!C15="1 NCP"), E182 &amp; 1, IF(AND(OR(E182="DNCP", OR(E182="SNCP", E182="PNCP")), 'I8 Demand Data'!C15="4 NCP"), E182 &amp; 4, IF(AND(OR(E182="DNCP", OR(E182="SNCP", E182="PNCP")), 'I8 Demand Data'!C15="12 NCP"), E182 &amp; 12, "")))</f>
        <v/>
      </c>
      <c r="P182" s="1500" t="str">
        <f t="shared" si="27"/>
        <v/>
      </c>
      <c r="Q182" s="1500" t="str">
        <f t="shared" si="23"/>
        <v/>
      </c>
      <c r="R182" s="707"/>
      <c r="S182" s="707"/>
      <c r="T182" s="707"/>
    </row>
    <row r="183" spans="1:20" s="1490" customFormat="1" ht="25.5" x14ac:dyDescent="0.2">
      <c r="A183" s="1495">
        <v>5520</v>
      </c>
      <c r="B183" s="1495" t="s">
        <v>1586</v>
      </c>
      <c r="C183" s="1495" t="s">
        <v>48</v>
      </c>
      <c r="D183" s="1501" t="s">
        <v>928</v>
      </c>
      <c r="E183" s="1502"/>
      <c r="F183" s="1521"/>
      <c r="G183" s="1522" t="s">
        <v>331</v>
      </c>
      <c r="H183" s="1523"/>
      <c r="I183" s="1504"/>
      <c r="J183" s="1504" t="str">
        <f t="shared" si="26"/>
        <v xml:space="preserve"> </v>
      </c>
      <c r="K183" s="1504" t="s">
        <v>1081</v>
      </c>
      <c r="L183" s="1504"/>
      <c r="M183" s="1497"/>
      <c r="N183" s="1506"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06" t="str">
        <f>IF(AND(OR(E183="DNCP", OR(E183="SNCP", E183="PNCP")), 'I8 Demand Data'!C15="1 NCP"), E183 &amp; 1, IF(AND(OR(E183="DNCP", OR(E183="SNCP", E183="PNCP")), 'I8 Demand Data'!C15="4 NCP"), E183 &amp; 4, IF(AND(OR(E183="DNCP", OR(E183="SNCP", E183="PNCP")), 'I8 Demand Data'!C15="12 NCP"), E183 &amp; 12, "")))</f>
        <v/>
      </c>
      <c r="P183" s="1506" t="str">
        <f t="shared" si="27"/>
        <v/>
      </c>
      <c r="Q183" s="1506" t="str">
        <f t="shared" si="23"/>
        <v/>
      </c>
      <c r="R183" s="707"/>
      <c r="S183" s="707"/>
      <c r="T183" s="707"/>
    </row>
    <row r="184" spans="1:20" s="1490" customFormat="1" ht="38.25" x14ac:dyDescent="0.2">
      <c r="A184" s="1496">
        <v>5605</v>
      </c>
      <c r="B184" s="1496" t="s">
        <v>1587</v>
      </c>
      <c r="C184" s="1496" t="s">
        <v>562</v>
      </c>
      <c r="D184" s="374" t="s">
        <v>928</v>
      </c>
      <c r="E184" s="1507"/>
      <c r="F184" s="1518"/>
      <c r="G184" s="1519" t="s">
        <v>331</v>
      </c>
      <c r="H184" s="1520"/>
      <c r="I184" s="1508"/>
      <c r="J184" s="1508" t="str">
        <f t="shared" si="26"/>
        <v xml:space="preserve"> </v>
      </c>
      <c r="K184" s="1508" t="s">
        <v>1081</v>
      </c>
      <c r="L184" s="1508"/>
      <c r="M184" s="1497"/>
      <c r="N184" s="1500"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00" t="str">
        <f>IF(AND(OR(E184="DNCP", OR(E184="SNCP", E184="PNCP")), 'I8 Demand Data'!C15="1 NCP"), E184 &amp; 1, IF(AND(OR(E184="DNCP", OR(E184="SNCP", E184="PNCP")), 'I8 Demand Data'!C15="4 NCP"), E184 &amp; 4, IF(AND(OR(E184="DNCP", OR(E184="SNCP", E184="PNCP")), 'I8 Demand Data'!C15="12 NCP"), E184 &amp; 12, "")))</f>
        <v/>
      </c>
      <c r="P184" s="1500" t="str">
        <f t="shared" si="27"/>
        <v/>
      </c>
      <c r="Q184" s="1500" t="str">
        <f t="shared" si="23"/>
        <v/>
      </c>
      <c r="R184" s="707"/>
      <c r="S184" s="707"/>
      <c r="T184" s="707"/>
    </row>
    <row r="185" spans="1:20" s="1490" customFormat="1" ht="38.25" x14ac:dyDescent="0.2">
      <c r="A185" s="1495">
        <v>5610</v>
      </c>
      <c r="B185" s="1495" t="s">
        <v>1588</v>
      </c>
      <c r="C185" s="1495" t="s">
        <v>562</v>
      </c>
      <c r="D185" s="1501" t="s">
        <v>928</v>
      </c>
      <c r="E185" s="1502"/>
      <c r="F185" s="1521"/>
      <c r="G185" s="1522" t="s">
        <v>331</v>
      </c>
      <c r="H185" s="1523"/>
      <c r="I185" s="1504"/>
      <c r="J185" s="1504" t="str">
        <f t="shared" si="26"/>
        <v xml:space="preserve"> </v>
      </c>
      <c r="K185" s="1504" t="s">
        <v>1081</v>
      </c>
      <c r="L185" s="1504"/>
      <c r="M185" s="1497"/>
      <c r="N185" s="1506"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06" t="str">
        <f>IF(AND(OR(E185="DNCP", OR(E185="SNCP", E185="PNCP")), 'I8 Demand Data'!C15="1 NCP"), E185 &amp; 1, IF(AND(OR(E185="DNCP", OR(E185="SNCP", E185="PNCP")), 'I8 Demand Data'!C15="4 NCP"), E185 &amp; 4, IF(AND(OR(E185="DNCP", OR(E185="SNCP", E185="PNCP")), 'I8 Demand Data'!C15="12 NCP"), E185 &amp; 12, "")))</f>
        <v/>
      </c>
      <c r="P185" s="1506" t="str">
        <f t="shared" si="27"/>
        <v/>
      </c>
      <c r="Q185" s="1506" t="str">
        <f t="shared" si="23"/>
        <v/>
      </c>
      <c r="R185" s="707"/>
      <c r="S185" s="707"/>
      <c r="T185" s="707"/>
    </row>
    <row r="186" spans="1:20" s="1490" customFormat="1" ht="38.25" x14ac:dyDescent="0.2">
      <c r="A186" s="1496">
        <v>5615</v>
      </c>
      <c r="B186" s="1496" t="s">
        <v>1589</v>
      </c>
      <c r="C186" s="1496" t="s">
        <v>562</v>
      </c>
      <c r="D186" s="374" t="s">
        <v>928</v>
      </c>
      <c r="E186" s="1507"/>
      <c r="F186" s="1518"/>
      <c r="G186" s="1519" t="s">
        <v>331</v>
      </c>
      <c r="H186" s="1520"/>
      <c r="I186" s="1508"/>
      <c r="J186" s="1508" t="str">
        <f t="shared" si="26"/>
        <v xml:space="preserve"> </v>
      </c>
      <c r="K186" s="1508" t="s">
        <v>1081</v>
      </c>
      <c r="L186" s="1508"/>
      <c r="M186" s="1497"/>
      <c r="N186" s="1500"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00" t="str">
        <f>IF(AND(OR(E186="DNCP", OR(E186="SNCP", E186="PNCP")), 'I8 Demand Data'!C15="1 NCP"), E186 &amp; 1, IF(AND(OR(E186="DNCP", OR(E186="SNCP", E186="PNCP")), 'I8 Demand Data'!C15="4 NCP"), E186 &amp; 4, IF(AND(OR(E186="DNCP", OR(E186="SNCP", E186="PNCP")), 'I8 Demand Data'!C15="12 NCP"), E186 &amp; 12, "")))</f>
        <v/>
      </c>
      <c r="P186" s="1500" t="str">
        <f t="shared" si="27"/>
        <v/>
      </c>
      <c r="Q186" s="1500" t="str">
        <f t="shared" si="23"/>
        <v/>
      </c>
      <c r="R186" s="707"/>
      <c r="S186" s="707"/>
      <c r="T186" s="707"/>
    </row>
    <row r="187" spans="1:20" s="1490" customFormat="1" ht="38.25" x14ac:dyDescent="0.2">
      <c r="A187" s="1495">
        <v>5620</v>
      </c>
      <c r="B187" s="1495" t="s">
        <v>296</v>
      </c>
      <c r="C187" s="1495" t="s">
        <v>562</v>
      </c>
      <c r="D187" s="1501" t="s">
        <v>928</v>
      </c>
      <c r="E187" s="1502"/>
      <c r="F187" s="1521"/>
      <c r="G187" s="1522" t="s">
        <v>331</v>
      </c>
      <c r="H187" s="1523"/>
      <c r="I187" s="1504"/>
      <c r="J187" s="1504" t="str">
        <f t="shared" si="26"/>
        <v xml:space="preserve"> </v>
      </c>
      <c r="K187" s="1504" t="s">
        <v>1081</v>
      </c>
      <c r="L187" s="1504"/>
      <c r="M187" s="1497"/>
      <c r="N187" s="1506"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06" t="str">
        <f>IF(AND(OR(E187="DNCP", OR(E187="SNCP", E187="PNCP")), 'I8 Demand Data'!C15="1 NCP"), E187 &amp; 1, IF(AND(OR(E187="DNCP", OR(E187="SNCP", E187="PNCP")), 'I8 Demand Data'!C15="4 NCP"), E187 &amp; 4, IF(AND(OR(E187="DNCP", OR(E187="SNCP", E187="PNCP")), 'I8 Demand Data'!C15="12 NCP"), E187 &amp; 12, "")))</f>
        <v/>
      </c>
      <c r="P187" s="1506" t="str">
        <f t="shared" si="27"/>
        <v/>
      </c>
      <c r="Q187" s="1506" t="str">
        <f t="shared" si="23"/>
        <v/>
      </c>
      <c r="R187" s="707"/>
      <c r="S187" s="707"/>
      <c r="T187" s="707"/>
    </row>
    <row r="188" spans="1:20" s="1490" customFormat="1" ht="38.25" x14ac:dyDescent="0.2">
      <c r="A188" s="1496">
        <v>5625</v>
      </c>
      <c r="B188" s="1496" t="s">
        <v>1134</v>
      </c>
      <c r="C188" s="1496" t="s">
        <v>562</v>
      </c>
      <c r="D188" s="374" t="s">
        <v>928</v>
      </c>
      <c r="E188" s="1507"/>
      <c r="F188" s="1518"/>
      <c r="G188" s="1519" t="s">
        <v>331</v>
      </c>
      <c r="H188" s="1520"/>
      <c r="I188" s="1508"/>
      <c r="J188" s="1508" t="str">
        <f t="shared" si="26"/>
        <v xml:space="preserve"> </v>
      </c>
      <c r="K188" s="1508" t="s">
        <v>1081</v>
      </c>
      <c r="L188" s="1508"/>
      <c r="M188" s="1497"/>
      <c r="N188" s="1500"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00" t="str">
        <f>IF(AND(OR(E188="DNCP", OR(E188="SNCP", E188="PNCP")), 'I8 Demand Data'!C15="1 NCP"), E188 &amp; 1, IF(AND(OR(E188="DNCP", OR(E188="SNCP", E188="PNCP")), 'I8 Demand Data'!C15="4 NCP"), E188 &amp; 4, IF(AND(OR(E188="DNCP", OR(E188="SNCP", E188="PNCP")), 'I8 Demand Data'!C15="12 NCP"), E188 &amp; 12, "")))</f>
        <v/>
      </c>
      <c r="P188" s="1500" t="str">
        <f t="shared" si="27"/>
        <v/>
      </c>
      <c r="Q188" s="1500" t="str">
        <f t="shared" si="23"/>
        <v/>
      </c>
      <c r="R188" s="707"/>
      <c r="S188" s="707"/>
      <c r="T188" s="707"/>
    </row>
    <row r="189" spans="1:20" s="1490" customFormat="1" ht="38.25" x14ac:dyDescent="0.2">
      <c r="A189" s="1495">
        <v>5630</v>
      </c>
      <c r="B189" s="1495" t="s">
        <v>297</v>
      </c>
      <c r="C189" s="1495" t="s">
        <v>562</v>
      </c>
      <c r="D189" s="1501" t="s">
        <v>928</v>
      </c>
      <c r="E189" s="1502"/>
      <c r="F189" s="1521"/>
      <c r="G189" s="1522" t="s">
        <v>331</v>
      </c>
      <c r="H189" s="1523"/>
      <c r="I189" s="1504"/>
      <c r="J189" s="1504" t="str">
        <f t="shared" si="26"/>
        <v xml:space="preserve"> </v>
      </c>
      <c r="K189" s="1504" t="s">
        <v>1081</v>
      </c>
      <c r="L189" s="1504"/>
      <c r="M189" s="1497"/>
      <c r="N189" s="1506"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06" t="str">
        <f>IF(AND(OR(E189="DNCP", OR(E189="SNCP", E189="PNCP")), 'I8 Demand Data'!C15="1 NCP"), E189 &amp; 1, IF(AND(OR(E189="DNCP", OR(E189="SNCP", E189="PNCP")), 'I8 Demand Data'!C15="4 NCP"), E189 &amp; 4, IF(AND(OR(E189="DNCP", OR(E189="SNCP", E189="PNCP")), 'I8 Demand Data'!C15="12 NCP"), E189 &amp; 12, "")))</f>
        <v/>
      </c>
      <c r="P189" s="1506" t="str">
        <f t="shared" si="27"/>
        <v/>
      </c>
      <c r="Q189" s="1506" t="str">
        <f t="shared" si="23"/>
        <v/>
      </c>
      <c r="R189" s="707"/>
      <c r="S189" s="707"/>
      <c r="T189" s="707"/>
    </row>
    <row r="190" spans="1:20" s="1490" customFormat="1" ht="25.5" x14ac:dyDescent="0.2">
      <c r="A190" s="1496">
        <v>5635</v>
      </c>
      <c r="B190" s="1496" t="s">
        <v>298</v>
      </c>
      <c r="C190" s="1496" t="s">
        <v>50</v>
      </c>
      <c r="D190" s="374" t="s">
        <v>928</v>
      </c>
      <c r="E190" s="1507"/>
      <c r="F190" s="1518"/>
      <c r="G190" s="1519" t="s">
        <v>651</v>
      </c>
      <c r="H190" s="1520"/>
      <c r="I190" s="1508"/>
      <c r="J190" s="1508" t="str">
        <f t="shared" si="26"/>
        <v xml:space="preserve">  </v>
      </c>
      <c r="K190" s="1508" t="s">
        <v>5</v>
      </c>
      <c r="L190" s="1508"/>
      <c r="M190" s="1497"/>
      <c r="N190" s="1500"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00" t="str">
        <f>IF(AND(OR(E190="DNCP", OR(E190="SNCP", E190="PNCP")), 'I8 Demand Data'!C15="1 NCP"), E190 &amp; 1, IF(AND(OR(E190="DNCP", OR(E190="SNCP", E190="PNCP")), 'I8 Demand Data'!C15="4 NCP"), E190 &amp; 4, IF(AND(OR(E190="DNCP", OR(E190="SNCP", E190="PNCP")), 'I8 Demand Data'!C15="12 NCP"), E190 &amp; 12, "")))</f>
        <v/>
      </c>
      <c r="P190" s="1500" t="str">
        <f t="shared" si="27"/>
        <v/>
      </c>
      <c r="Q190" s="1500" t="str">
        <f t="shared" si="23"/>
        <v/>
      </c>
      <c r="R190" s="707"/>
      <c r="S190" s="707"/>
      <c r="T190" s="707"/>
    </row>
    <row r="191" spans="1:20" s="1490" customFormat="1" ht="38.25" x14ac:dyDescent="0.2">
      <c r="A191" s="1495">
        <v>5640</v>
      </c>
      <c r="B191" s="1495" t="s">
        <v>299</v>
      </c>
      <c r="C191" s="1495" t="s">
        <v>562</v>
      </c>
      <c r="D191" s="1501" t="s">
        <v>928</v>
      </c>
      <c r="E191" s="1502"/>
      <c r="F191" s="1521"/>
      <c r="G191" s="1522" t="s">
        <v>331</v>
      </c>
      <c r="H191" s="1523"/>
      <c r="I191" s="1504"/>
      <c r="J191" s="1504" t="str">
        <f t="shared" si="26"/>
        <v xml:space="preserve"> </v>
      </c>
      <c r="K191" s="1504" t="s">
        <v>1081</v>
      </c>
      <c r="L191" s="1504"/>
      <c r="M191" s="1497"/>
      <c r="N191" s="1506"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06" t="str">
        <f>IF(AND(OR(E191="DNCP", OR(E191="SNCP", E191="PNCP")), 'I8 Demand Data'!C15="1 NCP"), E191 &amp; 1, IF(AND(OR(E191="DNCP", OR(E191="SNCP", E191="PNCP")), 'I8 Demand Data'!C15="4 NCP"), E191 &amp; 4, IF(AND(OR(E191="DNCP", OR(E191="SNCP", E191="PNCP")), 'I8 Demand Data'!C15="12 NCP"), E191 &amp; 12, "")))</f>
        <v/>
      </c>
      <c r="P191" s="1506" t="str">
        <f t="shared" si="27"/>
        <v/>
      </c>
      <c r="Q191" s="1506" t="str">
        <f t="shared" si="23"/>
        <v/>
      </c>
      <c r="R191" s="707"/>
      <c r="S191" s="707"/>
      <c r="T191" s="707"/>
    </row>
    <row r="192" spans="1:20" s="1490" customFormat="1" ht="38.25" x14ac:dyDescent="0.2">
      <c r="A192" s="1496">
        <v>5645</v>
      </c>
      <c r="B192" s="1496" t="s">
        <v>300</v>
      </c>
      <c r="C192" s="1496" t="s">
        <v>562</v>
      </c>
      <c r="D192" s="374" t="s">
        <v>928</v>
      </c>
      <c r="E192" s="1507"/>
      <c r="F192" s="1518"/>
      <c r="G192" s="1519" t="s">
        <v>331</v>
      </c>
      <c r="H192" s="1520"/>
      <c r="I192" s="1508"/>
      <c r="J192" s="1508" t="str">
        <f t="shared" si="26"/>
        <v xml:space="preserve"> </v>
      </c>
      <c r="K192" s="1508" t="s">
        <v>1081</v>
      </c>
      <c r="L192" s="1508"/>
      <c r="M192" s="1497"/>
      <c r="N192" s="1500"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00" t="str">
        <f>IF(AND(OR(E192="DNCP", OR(E192="SNCP", E192="PNCP")), 'I8 Demand Data'!C15="1 NCP"), E192 &amp; 1, IF(AND(OR(E192="DNCP", OR(E192="SNCP", E192="PNCP")), 'I8 Demand Data'!C15="4 NCP"), E192 &amp; 4, IF(AND(OR(E192="DNCP", OR(E192="SNCP", E192="PNCP")), 'I8 Demand Data'!C15="12 NCP"), E192 &amp; 12, "")))</f>
        <v/>
      </c>
      <c r="P192" s="1500" t="str">
        <f t="shared" si="27"/>
        <v/>
      </c>
      <c r="Q192" s="1500" t="str">
        <f t="shared" si="23"/>
        <v/>
      </c>
      <c r="R192" s="707"/>
      <c r="S192" s="707"/>
      <c r="T192" s="707"/>
    </row>
    <row r="193" spans="1:20" s="1490" customFormat="1" ht="38.25" x14ac:dyDescent="0.2">
      <c r="A193" s="1495">
        <v>5650</v>
      </c>
      <c r="B193" s="1495" t="s">
        <v>301</v>
      </c>
      <c r="C193" s="1495" t="s">
        <v>562</v>
      </c>
      <c r="D193" s="1501" t="s">
        <v>928</v>
      </c>
      <c r="E193" s="1502"/>
      <c r="F193" s="1521"/>
      <c r="G193" s="1522" t="s">
        <v>331</v>
      </c>
      <c r="H193" s="1523"/>
      <c r="I193" s="1504"/>
      <c r="J193" s="1504" t="str">
        <f t="shared" si="26"/>
        <v xml:space="preserve"> </v>
      </c>
      <c r="K193" s="1504" t="s">
        <v>1081</v>
      </c>
      <c r="L193" s="1504"/>
      <c r="M193" s="1497"/>
      <c r="N193" s="1506"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06" t="str">
        <f>IF(AND(OR(E193="DNCP", OR(E193="SNCP", E193="PNCP")), 'I8 Demand Data'!C15="1 NCP"), E193 &amp; 1, IF(AND(OR(E193="DNCP", OR(E193="SNCP", E193="PNCP")), 'I8 Demand Data'!C15="4 NCP"), E193 &amp; 4, IF(AND(OR(E193="DNCP", OR(E193="SNCP", E193="PNCP")), 'I8 Demand Data'!C15="12 NCP"), E193 &amp; 12, "")))</f>
        <v/>
      </c>
      <c r="P193" s="1506" t="str">
        <f t="shared" si="27"/>
        <v/>
      </c>
      <c r="Q193" s="1506" t="str">
        <f t="shared" si="23"/>
        <v/>
      </c>
      <c r="R193" s="707"/>
      <c r="S193" s="707"/>
      <c r="T193" s="707"/>
    </row>
    <row r="194" spans="1:20" s="1490" customFormat="1" ht="38.25" x14ac:dyDescent="0.2">
      <c r="A194" s="1496">
        <v>5655</v>
      </c>
      <c r="B194" s="1496" t="s">
        <v>302</v>
      </c>
      <c r="C194" s="1496" t="s">
        <v>562</v>
      </c>
      <c r="D194" s="374" t="s">
        <v>928</v>
      </c>
      <c r="E194" s="1507"/>
      <c r="F194" s="1518"/>
      <c r="G194" s="1519" t="s">
        <v>331</v>
      </c>
      <c r="H194" s="1520"/>
      <c r="I194" s="1508"/>
      <c r="J194" s="1508" t="str">
        <f t="shared" si="26"/>
        <v xml:space="preserve"> </v>
      </c>
      <c r="K194" s="1508" t="s">
        <v>1081</v>
      </c>
      <c r="L194" s="1508"/>
      <c r="M194" s="1497"/>
      <c r="N194" s="1500"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00" t="str">
        <f>IF(AND(OR(E194="DNCP", OR(E194="SNCP", E194="PNCP")), 'I8 Demand Data'!C15="1 NCP"), E194 &amp; 1, IF(AND(OR(E194="DNCP", OR(E194="SNCP", E194="PNCP")), 'I8 Demand Data'!C15="4 NCP"), E194 &amp; 4, IF(AND(OR(E194="DNCP", OR(E194="SNCP", E194="PNCP")), 'I8 Demand Data'!C15="12 NCP"), E194 &amp; 12, "")))</f>
        <v/>
      </c>
      <c r="P194" s="1500" t="str">
        <f t="shared" si="27"/>
        <v/>
      </c>
      <c r="Q194" s="1500" t="str">
        <f t="shared" si="23"/>
        <v/>
      </c>
      <c r="R194" s="707"/>
      <c r="S194" s="707"/>
      <c r="T194" s="707"/>
    </row>
    <row r="195" spans="1:20" s="1490" customFormat="1" ht="25.5" x14ac:dyDescent="0.2">
      <c r="A195" s="1495">
        <v>5660</v>
      </c>
      <c r="B195" s="1495" t="s">
        <v>303</v>
      </c>
      <c r="C195" s="1495" t="s">
        <v>3</v>
      </c>
      <c r="D195" s="1501" t="s">
        <v>928</v>
      </c>
      <c r="E195" s="1502"/>
      <c r="F195" s="1521"/>
      <c r="G195" s="1522" t="s">
        <v>331</v>
      </c>
      <c r="H195" s="1523"/>
      <c r="I195" s="1504"/>
      <c r="J195" s="1504" t="str">
        <f t="shared" si="26"/>
        <v xml:space="preserve"> </v>
      </c>
      <c r="K195" s="1504" t="s">
        <v>1081</v>
      </c>
      <c r="L195" s="1504"/>
      <c r="M195" s="1497"/>
      <c r="N195" s="1506"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06" t="str">
        <f>IF(AND(OR(E195="DNCP", OR(E195="SNCP", E195="PNCP")), 'I8 Demand Data'!C15="1 NCP"), E195 &amp; 1, IF(AND(OR(E195="DNCP", OR(E195="SNCP", E195="PNCP")), 'I8 Demand Data'!C15="4 NCP"), E195 &amp; 4, IF(AND(OR(E195="DNCP", OR(E195="SNCP", E195="PNCP")), 'I8 Demand Data'!C15="12 NCP"), E195 &amp; 12, "")))</f>
        <v/>
      </c>
      <c r="P195" s="1506" t="str">
        <f t="shared" si="27"/>
        <v/>
      </c>
      <c r="Q195" s="1506" t="str">
        <f t="shared" ref="Q195:Q214" si="28">IF(AND(N195="",O195=""),P195,IF(AND(O195="",P195=""),N195,O195))</f>
        <v/>
      </c>
      <c r="R195" s="707"/>
      <c r="S195" s="707"/>
      <c r="T195" s="707"/>
    </row>
    <row r="196" spans="1:20" s="1490" customFormat="1" ht="38.25" x14ac:dyDescent="0.2">
      <c r="A196" s="1496">
        <v>5665</v>
      </c>
      <c r="B196" s="1496" t="s">
        <v>304</v>
      </c>
      <c r="C196" s="1496" t="s">
        <v>562</v>
      </c>
      <c r="D196" s="374" t="s">
        <v>928</v>
      </c>
      <c r="E196" s="1507"/>
      <c r="F196" s="1518"/>
      <c r="G196" s="1519" t="s">
        <v>331</v>
      </c>
      <c r="H196" s="1520"/>
      <c r="I196" s="1508"/>
      <c r="J196" s="1508" t="str">
        <f t="shared" si="26"/>
        <v xml:space="preserve"> </v>
      </c>
      <c r="K196" s="1508" t="s">
        <v>1081</v>
      </c>
      <c r="L196" s="1508"/>
      <c r="M196" s="1497"/>
      <c r="N196" s="1500"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00" t="str">
        <f>IF(AND(OR(E196="DNCP", OR(E196="SNCP", E196="PNCP")), 'I8 Demand Data'!C15="1 NCP"), E196 &amp; 1, IF(AND(OR(E196="DNCP", OR(E196="SNCP", E196="PNCP")), 'I8 Demand Data'!C15="4 NCP"), E196 &amp; 4, IF(AND(OR(E196="DNCP", OR(E196="SNCP", E196="PNCP")), 'I8 Demand Data'!C15="12 NCP"), E196 &amp; 12, "")))</f>
        <v/>
      </c>
      <c r="P196" s="1500" t="str">
        <f t="shared" si="27"/>
        <v/>
      </c>
      <c r="Q196" s="1500" t="str">
        <f t="shared" si="28"/>
        <v/>
      </c>
      <c r="R196" s="707"/>
      <c r="S196" s="707"/>
      <c r="T196" s="707"/>
    </row>
    <row r="197" spans="1:20" s="1490" customFormat="1" ht="38.25" x14ac:dyDescent="0.2">
      <c r="A197" s="1495">
        <v>5670</v>
      </c>
      <c r="B197" s="1495" t="s">
        <v>305</v>
      </c>
      <c r="C197" s="1495" t="s">
        <v>562</v>
      </c>
      <c r="D197" s="1501" t="s">
        <v>928</v>
      </c>
      <c r="E197" s="1502"/>
      <c r="F197" s="1521"/>
      <c r="G197" s="1522" t="s">
        <v>331</v>
      </c>
      <c r="H197" s="1523"/>
      <c r="I197" s="1504"/>
      <c r="J197" s="1504" t="str">
        <f t="shared" si="26"/>
        <v xml:space="preserve"> </v>
      </c>
      <c r="K197" s="1504" t="s">
        <v>1081</v>
      </c>
      <c r="L197" s="1504"/>
      <c r="M197" s="1497"/>
      <c r="N197" s="1506"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06" t="str">
        <f>IF(AND(OR(E197="DNCP", OR(E197="SNCP", E197="PNCP")), 'I8 Demand Data'!C15="1 NCP"), E197 &amp; 1, IF(AND(OR(E197="DNCP", OR(E197="SNCP", E197="PNCP")), 'I8 Demand Data'!C15="4 NCP"), E197 &amp; 4, IF(AND(OR(E197="DNCP", OR(E197="SNCP", E197="PNCP")), 'I8 Demand Data'!C15="12 NCP"), E197 &amp; 12, "")))</f>
        <v/>
      </c>
      <c r="P197" s="1506" t="str">
        <f t="shared" si="27"/>
        <v/>
      </c>
      <c r="Q197" s="1506" t="str">
        <f t="shared" si="28"/>
        <v/>
      </c>
      <c r="R197" s="707"/>
      <c r="S197" s="707"/>
      <c r="T197" s="707"/>
    </row>
    <row r="198" spans="1:20" s="1490" customFormat="1" ht="38.25" x14ac:dyDescent="0.2">
      <c r="A198" s="1496">
        <v>5675</v>
      </c>
      <c r="B198" s="1496" t="s">
        <v>306</v>
      </c>
      <c r="C198" s="1496" t="s">
        <v>562</v>
      </c>
      <c r="D198" s="374" t="s">
        <v>928</v>
      </c>
      <c r="E198" s="1507"/>
      <c r="F198" s="1518"/>
      <c r="G198" s="1519" t="s">
        <v>331</v>
      </c>
      <c r="H198" s="1520"/>
      <c r="I198" s="1508"/>
      <c r="J198" s="1508" t="str">
        <f t="shared" si="26"/>
        <v xml:space="preserve"> </v>
      </c>
      <c r="K198" s="1508" t="s">
        <v>1081</v>
      </c>
      <c r="L198" s="1508"/>
      <c r="M198" s="1497"/>
      <c r="N198" s="1500"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00" t="str">
        <f>IF(AND(OR(E198="DNCP", OR(E198="SNCP", E198="PNCP")), 'I8 Demand Data'!C15="1 NCP"), E198 &amp; 1, IF(AND(OR(E198="DNCP", OR(E198="SNCP", E198="PNCP")), 'I8 Demand Data'!C15="4 NCP"), E198 &amp; 4, IF(AND(OR(E198="DNCP", OR(E198="SNCP", E198="PNCP")), 'I8 Demand Data'!C15="12 NCP"), E198 &amp; 12, "")))</f>
        <v/>
      </c>
      <c r="P198" s="1500" t="str">
        <f t="shared" si="27"/>
        <v/>
      </c>
      <c r="Q198" s="1500" t="str">
        <f t="shared" si="28"/>
        <v/>
      </c>
      <c r="R198" s="707"/>
      <c r="S198" s="707"/>
      <c r="T198" s="707"/>
    </row>
    <row r="199" spans="1:20" s="1490" customFormat="1" ht="38.25" x14ac:dyDescent="0.2">
      <c r="A199" s="1495">
        <v>5680</v>
      </c>
      <c r="B199" s="1495" t="s">
        <v>1377</v>
      </c>
      <c r="C199" s="1495" t="s">
        <v>562</v>
      </c>
      <c r="D199" s="1501" t="s">
        <v>928</v>
      </c>
      <c r="E199" s="1502"/>
      <c r="F199" s="1521"/>
      <c r="G199" s="1522" t="s">
        <v>331</v>
      </c>
      <c r="H199" s="1523"/>
      <c r="I199" s="1504"/>
      <c r="J199" s="1504" t="str">
        <f t="shared" si="26"/>
        <v xml:space="preserve"> </v>
      </c>
      <c r="K199" s="1504" t="s">
        <v>1081</v>
      </c>
      <c r="L199" s="1504"/>
      <c r="M199" s="1497"/>
      <c r="N199" s="1506" t="str">
        <f>IF(AND(OR(E199="TCP", OR(E199="DCP", E199="BCP")), 'I8 Demand Data'!C14="1 CP"), 'E4 TB Allocation Details'!E199 &amp; 1, IF(AND(OR(E199="TCP", OR(E199="DCP", E199="BCP")), 'I8 Demand Data'!C14="4 CP"), 'E4 TB Allocation Details'!E199 &amp; 4, IF(AND(OR(E199="TCP", OR(E199="DCP", E199="BCP")), 'I8 Demand Data'!C14="12 CP"), 'E4 TB Allocation Details'!E199 &amp; 12, "")))</f>
        <v/>
      </c>
      <c r="O199" s="1506" t="str">
        <f>IF(AND(OR(E199="DNCP", OR(E199="SNCP", E199="PNCP")), 'I8 Demand Data'!C15="1 NCP"), E199 &amp; 1, IF(AND(OR(E199="DNCP", OR(E199="SNCP", E199="PNCP")), 'I8 Demand Data'!C15="4 NCP"), E199 &amp; 4, IF(AND(OR(E199="DNCP", OR(E199="SNCP", E199="PNCP")), 'I8 Demand Data'!C15="12 NCP"), E199 &amp; 12, "")))</f>
        <v/>
      </c>
      <c r="P199" s="1506" t="str">
        <f t="shared" si="27"/>
        <v/>
      </c>
      <c r="Q199" s="1506" t="str">
        <f t="shared" si="28"/>
        <v/>
      </c>
      <c r="R199" s="707"/>
      <c r="S199" s="707"/>
      <c r="T199" s="707"/>
    </row>
    <row r="200" spans="1:20" s="1490" customFormat="1" ht="38.25" x14ac:dyDescent="0.2">
      <c r="A200" s="1496">
        <v>5685</v>
      </c>
      <c r="B200" s="1496" t="s">
        <v>1378</v>
      </c>
      <c r="C200" s="1496" t="s">
        <v>47</v>
      </c>
      <c r="D200" s="374" t="s">
        <v>930</v>
      </c>
      <c r="E200" s="1507"/>
      <c r="F200" s="1518"/>
      <c r="G200" s="1519"/>
      <c r="H200" s="1520"/>
      <c r="I200" s="1508"/>
      <c r="J200" s="1508" t="str">
        <f t="shared" si="26"/>
        <v/>
      </c>
      <c r="K200" s="1508" t="s">
        <v>5</v>
      </c>
      <c r="L200" s="1508"/>
      <c r="M200" s="1497"/>
      <c r="N200" s="1500" t="str">
        <f>IF(AND(OR(E200="TCP", OR(E200="DCP", E200="BCP")), 'I8 Demand Data'!C14="1 CP"), 'E4 TB Allocation Details'!E200 &amp; 1, IF(AND(OR(E200="TCP", OR(E200="DCP", E200="BCP")), 'I8 Demand Data'!C14="4 CP"), 'E4 TB Allocation Details'!E200 &amp; 4, IF(AND(OR(E200="TCP", OR(E200="DCP", E200="BCP")), 'I8 Demand Data'!C14="12 CP"), 'E4 TB Allocation Details'!E200 &amp; 12, "")))</f>
        <v/>
      </c>
      <c r="O200" s="1500" t="str">
        <f>IF(AND(OR(E200="DNCP", OR(E200="SNCP", E200="PNCP")), 'I8 Demand Data'!C15="1 NCP"), E200 &amp; 1, IF(AND(OR(E200="DNCP", OR(E200="SNCP", E200="PNCP")), 'I8 Demand Data'!C15="4 NCP"), E200 &amp; 4, IF(AND(OR(E200="DNCP", OR(E200="SNCP", E200="PNCP")), 'I8 Demand Data'!C15="12 NCP"), E200 &amp; 12, "")))</f>
        <v/>
      </c>
      <c r="P200" s="1500" t="str">
        <f t="shared" si="27"/>
        <v/>
      </c>
      <c r="Q200" s="1500" t="str">
        <f t="shared" si="28"/>
        <v/>
      </c>
      <c r="R200" s="707"/>
      <c r="S200" s="707"/>
      <c r="T200" s="707"/>
    </row>
    <row r="201" spans="1:20" s="1490" customFormat="1" ht="38.25" x14ac:dyDescent="0.2">
      <c r="A201" s="1495">
        <v>5705</v>
      </c>
      <c r="B201" s="1495" t="s">
        <v>980</v>
      </c>
      <c r="C201" s="1495" t="s">
        <v>1436</v>
      </c>
      <c r="D201" s="1501" t="s">
        <v>935</v>
      </c>
      <c r="E201" s="1502" t="s">
        <v>1127</v>
      </c>
      <c r="F201" s="1521" t="s">
        <v>1597</v>
      </c>
      <c r="G201" s="1522" t="s">
        <v>687</v>
      </c>
      <c r="H201" s="1523"/>
      <c r="I201" s="1504"/>
      <c r="J201" s="1504" t="str">
        <f t="shared" si="26"/>
        <v xml:space="preserve">Breakout </v>
      </c>
      <c r="K201" s="1504"/>
      <c r="L201" s="1504"/>
      <c r="M201" s="1497"/>
      <c r="N201" s="1506" t="str">
        <f>IF(AND(OR(E201="TCP", OR(E201="DCP", E201="BCP")), 'I8 Demand Data'!C14="1 CP"), 'E4 TB Allocation Details'!E201 &amp; 1, IF(AND(OR(E201="TCP", OR(E201="DCP", E201="BCP")), 'I8 Demand Data'!C14="4 CP"), 'E4 TB Allocation Details'!E201 &amp; 4, IF(AND(OR(E201="TCP", OR(E201="DCP", E201="BCP")), 'I8 Demand Data'!C14="12 CP"), 'E4 TB Allocation Details'!E201 &amp; 12, "")))</f>
        <v/>
      </c>
      <c r="O201" s="1506" t="str">
        <f>IF(AND(OR(E201="DNCP", OR(E201="SNCP", E201="PNCP")), 'I8 Demand Data'!C15="1 NCP"), E201 &amp; 1, IF(AND(OR(E201="DNCP", OR(E201="SNCP", E201="PNCP")), 'I8 Demand Data'!C15="4 NCP"), E201 &amp; 4, IF(AND(OR(E201="DNCP", OR(E201="SNCP", E201="PNCP")), 'I8 Demand Data'!C15="12 NCP"), E201 &amp; 12, "")))</f>
        <v/>
      </c>
      <c r="P201" s="1506" t="str">
        <f t="shared" si="27"/>
        <v>PRORATED</v>
      </c>
      <c r="Q201" s="1506" t="str">
        <f t="shared" si="28"/>
        <v>PRORATED</v>
      </c>
      <c r="R201" s="707"/>
      <c r="S201" s="707"/>
      <c r="T201" s="707"/>
    </row>
    <row r="202" spans="1:20" s="1490" customFormat="1" ht="25.5" x14ac:dyDescent="0.2">
      <c r="A202" s="1496">
        <v>5710</v>
      </c>
      <c r="B202" s="1496" t="s">
        <v>1379</v>
      </c>
      <c r="C202" s="1496" t="s">
        <v>1436</v>
      </c>
      <c r="D202" s="374" t="s">
        <v>935</v>
      </c>
      <c r="E202" s="1507" t="s">
        <v>1127</v>
      </c>
      <c r="F202" s="1518" t="s">
        <v>1597</v>
      </c>
      <c r="G202" s="1519" t="s">
        <v>687</v>
      </c>
      <c r="H202" s="1520"/>
      <c r="I202" s="1508"/>
      <c r="J202" s="1508" t="str">
        <f t="shared" si="26"/>
        <v xml:space="preserve">Breakout </v>
      </c>
      <c r="K202" s="1508"/>
      <c r="L202" s="1508"/>
      <c r="M202" s="1497"/>
      <c r="N202" s="1500" t="str">
        <f>IF(AND(OR(E202="TCP", OR(E202="DCP", E202="BCP")), 'I8 Demand Data'!C14="1 CP"), 'E4 TB Allocation Details'!E202 &amp; 1, IF(AND(OR(E202="TCP", OR(E202="DCP", E202="BCP")), 'I8 Demand Data'!C14="4 CP"), 'E4 TB Allocation Details'!E202 &amp; 4, IF(AND(OR(E202="TCP", OR(E202="DCP", E202="BCP")), 'I8 Demand Data'!C14="12 CP"), 'E4 TB Allocation Details'!E202 &amp; 12, "")))</f>
        <v/>
      </c>
      <c r="O202" s="1500" t="str">
        <f>IF(AND(OR(E202="DNCP", OR(E202="SNCP", E202="PNCP")), 'I8 Demand Data'!C15="1 NCP"), E202 &amp; 1, IF(AND(OR(E202="DNCP", OR(E202="SNCP", E202="PNCP")), 'I8 Demand Data'!C15="4 NCP"), E202 &amp; 4, IF(AND(OR(E202="DNCP", OR(E202="SNCP", E202="PNCP")), 'I8 Demand Data'!C15="12 NCP"), E202 &amp; 12, "")))</f>
        <v/>
      </c>
      <c r="P202" s="1500" t="str">
        <f t="shared" si="27"/>
        <v>PRORATED</v>
      </c>
      <c r="Q202" s="1500" t="str">
        <f t="shared" si="28"/>
        <v>PRORATED</v>
      </c>
      <c r="R202" s="707"/>
      <c r="S202" s="707"/>
      <c r="T202" s="707"/>
    </row>
    <row r="203" spans="1:20" s="1490" customFormat="1" ht="38.25" x14ac:dyDescent="0.2">
      <c r="A203" s="1495">
        <v>5715</v>
      </c>
      <c r="B203" s="1495" t="s">
        <v>1380</v>
      </c>
      <c r="C203" s="1495" t="s">
        <v>1436</v>
      </c>
      <c r="D203" s="1501" t="s">
        <v>935</v>
      </c>
      <c r="E203" s="1502" t="s">
        <v>1127</v>
      </c>
      <c r="F203" s="1521" t="s">
        <v>1597</v>
      </c>
      <c r="G203" s="1522" t="s">
        <v>687</v>
      </c>
      <c r="H203" s="1523" t="s">
        <v>331</v>
      </c>
      <c r="I203" s="1504"/>
      <c r="J203" s="1504" t="str">
        <f t="shared" si="26"/>
        <v xml:space="preserve">Breakout </v>
      </c>
      <c r="K203" s="1504"/>
      <c r="L203" s="1504"/>
      <c r="M203" s="1497"/>
      <c r="N203" s="1506"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06" t="str">
        <f>IF(AND(OR(E203="DNCP", OR(E203="SNCP", E203="PNCP")), 'I8 Demand Data'!C15="1 NCP"), E203 &amp; 1, IF(AND(OR(E203="DNCP", OR(E203="SNCP", E203="PNCP")), 'I8 Demand Data'!C15="4 NCP"), E203 &amp; 4, IF(AND(OR(E203="DNCP", OR(E203="SNCP", E203="PNCP")), 'I8 Demand Data'!C15="12 NCP"), E203 &amp; 12, "")))</f>
        <v/>
      </c>
      <c r="P203" s="1506" t="str">
        <f t="shared" si="27"/>
        <v>PRORATED</v>
      </c>
      <c r="Q203" s="1506" t="str">
        <f t="shared" si="28"/>
        <v>PRORATED</v>
      </c>
      <c r="R203" s="707"/>
      <c r="S203" s="707"/>
      <c r="T203" s="707"/>
    </row>
    <row r="204" spans="1:20" s="1490" customFormat="1" ht="38.25" x14ac:dyDescent="0.2">
      <c r="A204" s="1496">
        <v>5720</v>
      </c>
      <c r="B204" s="1496" t="s">
        <v>1381</v>
      </c>
      <c r="C204" s="1496" t="s">
        <v>894</v>
      </c>
      <c r="D204" s="374" t="s">
        <v>935</v>
      </c>
      <c r="E204" s="1507" t="s">
        <v>1127</v>
      </c>
      <c r="F204" s="1518" t="s">
        <v>1597</v>
      </c>
      <c r="G204" s="1519" t="s">
        <v>687</v>
      </c>
      <c r="H204" s="1520" t="s">
        <v>331</v>
      </c>
      <c r="I204" s="1508"/>
      <c r="J204" s="1508" t="str">
        <f t="shared" si="26"/>
        <v xml:space="preserve">Breakout </v>
      </c>
      <c r="K204" s="1508"/>
      <c r="L204" s="1508"/>
      <c r="M204" s="1497"/>
      <c r="N204" s="1500"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00" t="str">
        <f>IF(AND(OR(E204="DNCP", OR(E204="SNCP", E204="PNCP")), 'I8 Demand Data'!C15="1 NCP"), E204 &amp; 1, IF(AND(OR(E204="DNCP", OR(E204="SNCP", E204="PNCP")), 'I8 Demand Data'!C15="4 NCP"), E204 &amp; 4, IF(AND(OR(E204="DNCP", OR(E204="SNCP", E204="PNCP")), 'I8 Demand Data'!C15="12 NCP"), E204 &amp; 12, "")))</f>
        <v/>
      </c>
      <c r="P204" s="1500" t="str">
        <f t="shared" si="27"/>
        <v>PRORATED</v>
      </c>
      <c r="Q204" s="1500" t="str">
        <f t="shared" si="28"/>
        <v>PRORATED</v>
      </c>
      <c r="R204" s="707"/>
      <c r="S204" s="707"/>
      <c r="T204" s="707"/>
    </row>
    <row r="205" spans="1:20" s="1490" customFormat="1" ht="38.25" x14ac:dyDescent="0.2">
      <c r="A205" s="1495">
        <v>5730</v>
      </c>
      <c r="B205" s="1495" t="s">
        <v>35</v>
      </c>
      <c r="C205" s="1495" t="s">
        <v>1436</v>
      </c>
      <c r="D205" s="1501" t="s">
        <v>935</v>
      </c>
      <c r="E205" s="1502" t="s">
        <v>331</v>
      </c>
      <c r="F205" s="1521" t="str">
        <f t="shared" ref="F205:F214" si="29">IF(Q205="", "", Q205)</f>
        <v xml:space="preserve"> </v>
      </c>
      <c r="G205" s="1522" t="s">
        <v>331</v>
      </c>
      <c r="H205" s="1523"/>
      <c r="I205" s="1504" t="str">
        <f t="shared" ref="I205:I214" si="30">IF(ISERROR(F205), "", (F205))</f>
        <v xml:space="preserve"> </v>
      </c>
      <c r="J205" s="1504" t="str">
        <f t="shared" si="26"/>
        <v xml:space="preserve"> </v>
      </c>
      <c r="K205" s="1504" t="s">
        <v>1081</v>
      </c>
      <c r="L205" s="1504"/>
      <c r="M205" s="1497"/>
      <c r="N205" s="1506"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06" t="str">
        <f>IF(AND(OR(E205="DNCP", OR(E205="SNCP", E205="PNCP")), 'I8 Demand Data'!C15="1 NCP"), E205 &amp; 1, IF(AND(OR(E205="DNCP", OR(E205="SNCP", E205="PNCP")), 'I8 Demand Data'!C15="4 NCP"), E205 &amp; 4, IF(AND(OR(E205="DNCP", OR(E205="SNCP", E205="PNCP")), 'I8 Demand Data'!C15="12 NCP"), E205 &amp; 12, "")))</f>
        <v/>
      </c>
      <c r="P205" s="1506" t="str">
        <f t="shared" si="27"/>
        <v xml:space="preserve"> </v>
      </c>
      <c r="Q205" s="1506" t="str">
        <f t="shared" si="28"/>
        <v xml:space="preserve"> </v>
      </c>
      <c r="R205" s="707"/>
      <c r="S205" s="707"/>
      <c r="T205" s="707"/>
    </row>
    <row r="206" spans="1:20" s="1490" customFormat="1" ht="25.5" x14ac:dyDescent="0.2">
      <c r="A206" s="1496">
        <v>5735</v>
      </c>
      <c r="B206" s="1496" t="s">
        <v>39</v>
      </c>
      <c r="C206" s="1496" t="s">
        <v>1436</v>
      </c>
      <c r="D206" s="374" t="s">
        <v>935</v>
      </c>
      <c r="E206" s="1507" t="s">
        <v>331</v>
      </c>
      <c r="F206" s="1518" t="str">
        <f t="shared" si="29"/>
        <v xml:space="preserve"> </v>
      </c>
      <c r="G206" s="1519" t="s">
        <v>331</v>
      </c>
      <c r="H206" s="1520" t="s">
        <v>331</v>
      </c>
      <c r="I206" s="1508" t="str">
        <f t="shared" si="30"/>
        <v xml:space="preserve"> </v>
      </c>
      <c r="J206" s="1508" t="str">
        <f t="shared" si="26"/>
        <v xml:space="preserve"> </v>
      </c>
      <c r="K206" s="1508" t="s">
        <v>1081</v>
      </c>
      <c r="L206" s="1508"/>
      <c r="M206" s="1497"/>
      <c r="N206" s="1500"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00" t="str">
        <f>IF(AND(OR(E206="DNCP", OR(E206="SNCP", E206="PNCP")), 'I8 Demand Data'!C15="1 NCP"), E206 &amp; 1, IF(AND(OR(E206="DNCP", OR(E206="SNCP", E206="PNCP")), 'I8 Demand Data'!C15="4 NCP"), E206 &amp; 4, IF(AND(OR(E206="DNCP", OR(E206="SNCP", E206="PNCP")), 'I8 Demand Data'!C15="12 NCP"), E206 &amp; 12, "")))</f>
        <v/>
      </c>
      <c r="P206" s="1500" t="str">
        <f t="shared" si="27"/>
        <v xml:space="preserve"> </v>
      </c>
      <c r="Q206" s="1500" t="str">
        <f t="shared" si="28"/>
        <v xml:space="preserve"> </v>
      </c>
      <c r="R206" s="707"/>
      <c r="S206" s="707"/>
      <c r="T206" s="707"/>
    </row>
    <row r="207" spans="1:20" s="1490" customFormat="1" ht="25.5" x14ac:dyDescent="0.2">
      <c r="A207" s="1495">
        <v>5740</v>
      </c>
      <c r="B207" s="1495" t="s">
        <v>40</v>
      </c>
      <c r="C207" s="1495" t="s">
        <v>1436</v>
      </c>
      <c r="D207" s="1501" t="s">
        <v>935</v>
      </c>
      <c r="E207" s="1502" t="s">
        <v>331</v>
      </c>
      <c r="F207" s="1521" t="str">
        <f t="shared" si="29"/>
        <v xml:space="preserve"> </v>
      </c>
      <c r="G207" s="1522" t="s">
        <v>331</v>
      </c>
      <c r="H207" s="1523"/>
      <c r="I207" s="1504" t="str">
        <f t="shared" si="30"/>
        <v xml:space="preserve"> </v>
      </c>
      <c r="J207" s="1504" t="str">
        <f t="shared" si="26"/>
        <v xml:space="preserve"> </v>
      </c>
      <c r="K207" s="1504" t="s">
        <v>1081</v>
      </c>
      <c r="L207" s="1504"/>
      <c r="M207" s="1497"/>
      <c r="N207" s="1506"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06" t="str">
        <f>IF(AND(OR(E207="DNCP", OR(E207="SNCP", E207="PNCP")), 'I8 Demand Data'!C15="1 NCP"), E207 &amp; 1, IF(AND(OR(E207="DNCP", OR(E207="SNCP", E207="PNCP")), 'I8 Demand Data'!C15="4 NCP"), E207 &amp; 4, IF(AND(OR(E207="DNCP", OR(E207="SNCP", E207="PNCP")), 'I8 Demand Data'!C15="12 NCP"), E207 &amp; 12, "")))</f>
        <v/>
      </c>
      <c r="P207" s="1506" t="str">
        <f t="shared" si="27"/>
        <v xml:space="preserve"> </v>
      </c>
      <c r="Q207" s="1506" t="str">
        <f t="shared" si="28"/>
        <v xml:space="preserve"> </v>
      </c>
      <c r="R207" s="707"/>
      <c r="S207" s="707"/>
      <c r="T207" s="707"/>
    </row>
    <row r="208" spans="1:20" s="1490" customFormat="1" ht="25.5" x14ac:dyDescent="0.2">
      <c r="A208" s="1496">
        <v>6005</v>
      </c>
      <c r="B208" s="1496" t="s">
        <v>41</v>
      </c>
      <c r="C208" s="1496" t="s">
        <v>1435</v>
      </c>
      <c r="D208" s="374" t="s">
        <v>1389</v>
      </c>
      <c r="E208" s="1507"/>
      <c r="F208" s="1518" t="str">
        <f t="shared" si="29"/>
        <v/>
      </c>
      <c r="G208" s="1519"/>
      <c r="H208" s="1520"/>
      <c r="I208" s="1508" t="str">
        <f t="shared" si="30"/>
        <v/>
      </c>
      <c r="J208" s="1508" t="str">
        <f t="shared" si="26"/>
        <v/>
      </c>
      <c r="K208" s="1508" t="s">
        <v>1185</v>
      </c>
      <c r="L208" s="1508"/>
      <c r="M208" s="1497"/>
      <c r="N208" s="1500"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00" t="str">
        <f>IF(AND(OR(E208="DNCP", OR(E208="SNCP", E208="PNCP")), 'I8 Demand Data'!C15="1 NCP"), E208 &amp; 1, IF(AND(OR(E208="DNCP", OR(E208="SNCP", E208="PNCP")), 'I8 Demand Data'!C15="4 NCP"), E208 &amp; 4, IF(AND(OR(E208="DNCP", OR(E208="SNCP", E208="PNCP")), 'I8 Demand Data'!C15="12 NCP"), E208 &amp; 12, "")))</f>
        <v/>
      </c>
      <c r="P208" s="1500" t="str">
        <f t="shared" si="27"/>
        <v/>
      </c>
      <c r="Q208" s="1500" t="str">
        <f t="shared" si="28"/>
        <v/>
      </c>
      <c r="R208" s="707"/>
      <c r="S208" s="707"/>
      <c r="T208" s="707"/>
    </row>
    <row r="209" spans="1:20" s="1490" customFormat="1" ht="25.5" x14ac:dyDescent="0.2">
      <c r="A209" s="1495">
        <v>6105</v>
      </c>
      <c r="B209" s="1495" t="s">
        <v>544</v>
      </c>
      <c r="C209" s="1495" t="s">
        <v>48</v>
      </c>
      <c r="D209" s="1501" t="s">
        <v>928</v>
      </c>
      <c r="E209" s="1502"/>
      <c r="F209" s="1521" t="str">
        <f t="shared" si="29"/>
        <v/>
      </c>
      <c r="G209" s="1522" t="s">
        <v>331</v>
      </c>
      <c r="H209" s="1523" t="s">
        <v>331</v>
      </c>
      <c r="I209" s="1504" t="str">
        <f t="shared" si="30"/>
        <v/>
      </c>
      <c r="J209" s="1504" t="str">
        <f t="shared" ref="J209:J214" si="31">IF(ISBLANK(G209), "", (G209))</f>
        <v xml:space="preserve"> </v>
      </c>
      <c r="K209" s="1504" t="s">
        <v>1185</v>
      </c>
      <c r="L209" s="1504"/>
      <c r="M209" s="1497"/>
      <c r="N209" s="1506"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06" t="str">
        <f>IF(AND(OR(E209="DNCP", OR(E209="SNCP", E209="PNCP")), 'I8 Demand Data'!C15="1 NCP"), E209 &amp; 1, IF(AND(OR(E209="DNCP", OR(E209="SNCP", E209="PNCP")), 'I8 Demand Data'!C15="4 NCP"), E209 &amp; 4, IF(AND(OR(E209="DNCP", OR(E209="SNCP", E209="PNCP")), 'I8 Demand Data'!C15="12 NCP"), E209 &amp; 12, "")))</f>
        <v/>
      </c>
      <c r="P209" s="1506" t="str">
        <f t="shared" si="27"/>
        <v/>
      </c>
      <c r="Q209" s="1506" t="str">
        <f t="shared" si="28"/>
        <v/>
      </c>
      <c r="R209" s="707"/>
      <c r="S209" s="707"/>
      <c r="T209" s="707"/>
    </row>
    <row r="210" spans="1:20" s="1490" customFormat="1" ht="38.25" x14ac:dyDescent="0.2">
      <c r="A210" s="1496">
        <v>6110</v>
      </c>
      <c r="B210" s="1496" t="s">
        <v>545</v>
      </c>
      <c r="C210" s="1496" t="s">
        <v>895</v>
      </c>
      <c r="D210" s="374" t="s">
        <v>1176</v>
      </c>
      <c r="E210" s="1507"/>
      <c r="F210" s="1518" t="str">
        <f t="shared" si="29"/>
        <v/>
      </c>
      <c r="G210" s="1519"/>
      <c r="H210" s="1520" t="s">
        <v>331</v>
      </c>
      <c r="I210" s="1508" t="str">
        <f t="shared" si="30"/>
        <v/>
      </c>
      <c r="J210" s="1508" t="str">
        <f t="shared" si="31"/>
        <v/>
      </c>
      <c r="K210" s="1508" t="s">
        <v>1185</v>
      </c>
      <c r="L210" s="1508"/>
      <c r="M210" s="1497"/>
      <c r="N210" s="1500"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00" t="str">
        <f>IF(AND(OR(E210="DNCP", OR(E210="SNCP", E210="PNCP")), 'I8 Demand Data'!C15="1 NCP"), E210 &amp; 1, IF(AND(OR(E210="DNCP", OR(E210="SNCP", E210="PNCP")), 'I8 Demand Data'!C15="4 NCP"), E210 &amp; 4, IF(AND(OR(E210="DNCP", OR(E210="SNCP", E210="PNCP")), 'I8 Demand Data'!C15="12 NCP"), E210 &amp; 12, "")))</f>
        <v/>
      </c>
      <c r="P210" s="1500" t="str">
        <f t="shared" si="27"/>
        <v/>
      </c>
      <c r="Q210" s="1500" t="str">
        <f t="shared" si="28"/>
        <v/>
      </c>
      <c r="R210" s="707"/>
      <c r="S210" s="707"/>
      <c r="T210" s="707"/>
    </row>
    <row r="211" spans="1:20" s="1490" customFormat="1" ht="25.5" x14ac:dyDescent="0.2">
      <c r="A211" s="1495" t="s">
        <v>1638</v>
      </c>
      <c r="B211" s="1495" t="s">
        <v>1642</v>
      </c>
      <c r="C211" s="1495" t="s">
        <v>966</v>
      </c>
      <c r="D211" s="1510" t="s">
        <v>928</v>
      </c>
      <c r="E211" s="1502"/>
      <c r="F211" s="1521" t="str">
        <f t="shared" si="29"/>
        <v/>
      </c>
      <c r="G211" s="1522" t="s">
        <v>331</v>
      </c>
      <c r="H211" s="1523" t="s">
        <v>331</v>
      </c>
      <c r="I211" s="1504" t="str">
        <f t="shared" si="30"/>
        <v/>
      </c>
      <c r="J211" s="1504" t="str">
        <f t="shared" si="31"/>
        <v xml:space="preserve"> </v>
      </c>
      <c r="K211" s="1504" t="s">
        <v>1081</v>
      </c>
      <c r="L211" s="1504"/>
      <c r="M211" s="1497"/>
      <c r="N211" s="1506"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06" t="str">
        <f>IF(AND(OR(E211="DNCP", OR(E211="SNCP", E211="PNCP")), 'I8 Demand Data'!C15="1 NCP"), E211 &amp; 1, IF(AND(OR(E211="DNCP", OR(E211="SNCP", E211="PNCP")), 'I8 Demand Data'!C15="4 NCP"), E211 &amp; 4, IF(AND(OR(E211="DNCP", OR(E211="SNCP", E211="PNCP")), 'I8 Demand Data'!C15="12 NCP"), E211 &amp; 12, "")))</f>
        <v/>
      </c>
      <c r="P211" s="1506" t="str">
        <f t="shared" si="27"/>
        <v/>
      </c>
      <c r="Q211" s="1506" t="str">
        <f t="shared" si="28"/>
        <v/>
      </c>
      <c r="R211" s="707"/>
      <c r="S211" s="707"/>
      <c r="T211" s="707"/>
    </row>
    <row r="212" spans="1:20" s="1490" customFormat="1" ht="25.5" x14ac:dyDescent="0.2">
      <c r="A212" s="1496">
        <v>6210</v>
      </c>
      <c r="B212" s="1496" t="s">
        <v>992</v>
      </c>
      <c r="C212" s="1496" t="s">
        <v>50</v>
      </c>
      <c r="D212" s="374" t="s">
        <v>928</v>
      </c>
      <c r="E212" s="1507"/>
      <c r="F212" s="1518" t="str">
        <f t="shared" si="29"/>
        <v/>
      </c>
      <c r="G212" s="1519" t="s">
        <v>331</v>
      </c>
      <c r="H212" s="1520"/>
      <c r="I212" s="1508" t="str">
        <f t="shared" si="30"/>
        <v/>
      </c>
      <c r="J212" s="1508" t="str">
        <f t="shared" si="31"/>
        <v xml:space="preserve"> </v>
      </c>
      <c r="K212" s="1508" t="s">
        <v>1081</v>
      </c>
      <c r="L212" s="1508"/>
      <c r="M212" s="1497"/>
      <c r="N212" s="1500"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00" t="str">
        <f>IF(AND(OR(E212="DNCP", OR(E212="SNCP", E212="PNCP")), 'I8 Demand Data'!C15="1 NCP"), E212 &amp; 1, IF(AND(OR(E212="DNCP", OR(E212="SNCP", E212="PNCP")), 'I8 Demand Data'!C15="4 NCP"), E212 &amp; 4, IF(AND(OR(E212="DNCP", OR(E212="SNCP", E212="PNCP")), 'I8 Demand Data'!C15="12 NCP"), E212 &amp; 12, "")))</f>
        <v/>
      </c>
      <c r="P212" s="1500" t="str">
        <f t="shared" si="27"/>
        <v/>
      </c>
      <c r="Q212" s="1500" t="str">
        <f t="shared" si="28"/>
        <v/>
      </c>
      <c r="R212" s="707"/>
      <c r="S212" s="707"/>
      <c r="T212" s="707"/>
    </row>
    <row r="213" spans="1:20" s="1490" customFormat="1" ht="25.5" x14ac:dyDescent="0.2">
      <c r="A213" s="1495">
        <v>6215</v>
      </c>
      <c r="B213" s="1495" t="s">
        <v>993</v>
      </c>
      <c r="C213" s="1495" t="s">
        <v>48</v>
      </c>
      <c r="D213" s="1501" t="s">
        <v>928</v>
      </c>
      <c r="E213" s="1502"/>
      <c r="F213" s="1521" t="str">
        <f t="shared" si="29"/>
        <v/>
      </c>
      <c r="G213" s="1522" t="s">
        <v>331</v>
      </c>
      <c r="H213" s="1523"/>
      <c r="I213" s="1504" t="str">
        <f t="shared" si="30"/>
        <v/>
      </c>
      <c r="J213" s="1504" t="str">
        <f t="shared" si="31"/>
        <v xml:space="preserve"> </v>
      </c>
      <c r="K213" s="1504" t="s">
        <v>1081</v>
      </c>
      <c r="L213" s="1504"/>
      <c r="M213" s="1497"/>
      <c r="N213" s="1506"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06" t="str">
        <f>IF(AND(OR(E213="DNCP", OR(E213="SNCP", E213="PNCP")), 'I8 Demand Data'!C15="1 NCP"), E213 &amp; 1, IF(AND(OR(E213="DNCP", OR(E213="SNCP", E213="PNCP")), 'I8 Demand Data'!C15="4 NCP"), E213 &amp; 4, IF(AND(OR(E213="DNCP", OR(E213="SNCP", E213="PNCP")), 'I8 Demand Data'!C15="12 NCP"), E213 &amp; 12, "")))</f>
        <v/>
      </c>
      <c r="P213" s="1506" t="str">
        <f t="shared" si="27"/>
        <v/>
      </c>
      <c r="Q213" s="1506" t="str">
        <f t="shared" si="28"/>
        <v/>
      </c>
      <c r="R213" s="707"/>
      <c r="S213" s="707"/>
      <c r="T213" s="707"/>
    </row>
    <row r="214" spans="1:20" s="1490" customFormat="1" ht="26.25" thickBot="1" x14ac:dyDescent="0.25">
      <c r="A214" s="1952">
        <v>6225</v>
      </c>
      <c r="B214" s="1952" t="s">
        <v>994</v>
      </c>
      <c r="C214" s="1952" t="s">
        <v>48</v>
      </c>
      <c r="D214" s="1953" t="s">
        <v>928</v>
      </c>
      <c r="E214" s="1954"/>
      <c r="F214" s="1955" t="str">
        <f t="shared" si="29"/>
        <v/>
      </c>
      <c r="G214" s="1956" t="s">
        <v>331</v>
      </c>
      <c r="H214" s="1957"/>
      <c r="I214" s="1958" t="str">
        <f t="shared" si="30"/>
        <v/>
      </c>
      <c r="J214" s="1958" t="str">
        <f t="shared" si="31"/>
        <v xml:space="preserve"> </v>
      </c>
      <c r="K214" s="1958" t="s">
        <v>1081</v>
      </c>
      <c r="L214" s="1958"/>
      <c r="M214" s="1497"/>
      <c r="N214" s="1500"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00" t="str">
        <f>IF(AND(OR(E214="DNCP", OR(E214="SNCP", E214="PNCP")), 'I8 Demand Data'!C15="1 NCP"), E214 &amp; 1, IF(AND(OR(E214="DNCP", OR(E214="SNCP", E214="PNCP")), 'I8 Demand Data'!C15="4 NCP"), E214 &amp; 4, IF(AND(OR(E214="DNCP", OR(E214="SNCP", E214="PNCP")), 'I8 Demand Data'!C15="12 NCP"), E214 &amp; 12, "")))</f>
        <v/>
      </c>
      <c r="P214" s="1500" t="str">
        <f t="shared" si="27"/>
        <v/>
      </c>
      <c r="Q214" s="1500" t="str">
        <f t="shared" si="28"/>
        <v/>
      </c>
      <c r="R214" s="707"/>
      <c r="S214" s="707"/>
      <c r="T214" s="707"/>
    </row>
    <row r="215" spans="1:20" s="1490" customFormat="1" ht="12.75" x14ac:dyDescent="0.2">
      <c r="A215" s="218"/>
      <c r="B215" s="218"/>
      <c r="C215" s="218"/>
      <c r="D215" s="374"/>
      <c r="E215" s="1511"/>
      <c r="F215" s="1497"/>
      <c r="G215" s="1497"/>
      <c r="H215" s="1497"/>
      <c r="I215" s="1497"/>
      <c r="J215" s="1497"/>
      <c r="K215" s="1497"/>
      <c r="L215" s="1497"/>
      <c r="M215" s="1497"/>
      <c r="N215" s="1497"/>
      <c r="O215" s="1497"/>
      <c r="P215" s="1497"/>
      <c r="Q215" s="1497"/>
      <c r="R215" s="707"/>
      <c r="S215" s="707"/>
      <c r="T215" s="707"/>
    </row>
    <row r="216" spans="1:20" s="1490" customFormat="1" ht="12.75" x14ac:dyDescent="0.2">
      <c r="A216" s="218"/>
      <c r="B216" s="218"/>
      <c r="C216" s="218"/>
      <c r="D216" s="374"/>
      <c r="E216" s="1511"/>
      <c r="F216" s="1497"/>
      <c r="G216" s="1497"/>
      <c r="H216" s="1497"/>
      <c r="I216" s="1497"/>
      <c r="J216" s="1497"/>
      <c r="K216" s="1497"/>
      <c r="L216" s="1497"/>
      <c r="M216" s="1497"/>
      <c r="N216" s="1497"/>
      <c r="O216" s="1497"/>
      <c r="P216" s="1497"/>
      <c r="Q216" s="1497"/>
      <c r="R216" s="707"/>
      <c r="S216" s="707"/>
      <c r="T216" s="707"/>
    </row>
    <row r="217" spans="1:20" s="1490" customFormat="1" ht="12.75" x14ac:dyDescent="0.2">
      <c r="A217" s="218"/>
      <c r="B217" s="218"/>
      <c r="C217" s="218"/>
      <c r="D217" s="374"/>
      <c r="E217" s="1511"/>
      <c r="F217" s="1497"/>
      <c r="G217" s="1497"/>
      <c r="H217" s="1497"/>
      <c r="I217" s="1497"/>
      <c r="J217" s="1497"/>
      <c r="K217" s="1497"/>
      <c r="L217" s="1497"/>
      <c r="M217" s="1497"/>
      <c r="N217" s="1497"/>
      <c r="O217" s="1497"/>
      <c r="P217" s="1497"/>
      <c r="Q217" s="1497"/>
      <c r="R217" s="707"/>
      <c r="S217" s="707"/>
      <c r="T217" s="707"/>
    </row>
    <row r="218" spans="1:20" s="1490" customFormat="1" ht="12.75" x14ac:dyDescent="0.2">
      <c r="A218" s="218"/>
      <c r="B218" s="218"/>
      <c r="C218" s="218"/>
      <c r="D218" s="374"/>
      <c r="E218" s="1511"/>
      <c r="F218" s="1497"/>
      <c r="G218" s="1497"/>
      <c r="H218" s="1497"/>
      <c r="I218" s="1497"/>
      <c r="J218" s="1497"/>
      <c r="K218" s="1497"/>
      <c r="L218" s="1497"/>
      <c r="M218" s="1497"/>
      <c r="N218" s="1497"/>
      <c r="O218" s="1497"/>
      <c r="P218" s="1497"/>
      <c r="Q218" s="1497"/>
      <c r="R218" s="707"/>
      <c r="S218" s="707"/>
      <c r="T218" s="707"/>
    </row>
    <row r="219" spans="1:20" s="1490" customFormat="1" ht="12.75" x14ac:dyDescent="0.2">
      <c r="A219" s="218"/>
      <c r="B219" s="218"/>
      <c r="C219" s="218"/>
      <c r="D219" s="374"/>
      <c r="E219" s="1511"/>
      <c r="F219" s="1497"/>
      <c r="G219" s="1497"/>
      <c r="H219" s="1497"/>
      <c r="I219" s="1497"/>
      <c r="J219" s="1497"/>
      <c r="K219" s="1497"/>
      <c r="L219" s="1497"/>
      <c r="M219" s="1497"/>
      <c r="N219" s="1497"/>
      <c r="O219" s="1497"/>
      <c r="P219" s="1497"/>
      <c r="Q219" s="1497"/>
      <c r="R219" s="707"/>
      <c r="S219" s="707"/>
      <c r="T219" s="707"/>
    </row>
    <row r="220" spans="1:20" s="1490" customFormat="1" ht="12.75" x14ac:dyDescent="0.2">
      <c r="A220" s="218"/>
      <c r="B220" s="218"/>
      <c r="C220" s="218"/>
      <c r="D220" s="374"/>
      <c r="E220" s="1511"/>
      <c r="F220" s="1497"/>
      <c r="G220" s="1497"/>
      <c r="H220" s="1497"/>
      <c r="I220" s="1497"/>
      <c r="J220" s="1497"/>
      <c r="K220" s="1497"/>
      <c r="L220" s="1497"/>
      <c r="M220" s="1512"/>
      <c r="N220" s="1497"/>
      <c r="O220" s="1497"/>
      <c r="P220" s="1497"/>
      <c r="Q220" s="1497"/>
      <c r="R220" s="707"/>
      <c r="S220" s="707"/>
      <c r="T220" s="707"/>
    </row>
    <row r="221" spans="1:20" s="1490" customFormat="1" ht="12.75" x14ac:dyDescent="0.2">
      <c r="A221" s="218"/>
      <c r="B221" s="218"/>
      <c r="C221" s="218"/>
      <c r="D221" s="374"/>
      <c r="E221" s="1511"/>
      <c r="F221" s="1497"/>
      <c r="G221" s="1497"/>
      <c r="H221" s="1497"/>
      <c r="I221" s="1497"/>
      <c r="J221" s="1497"/>
      <c r="K221" s="1497"/>
      <c r="L221" s="1497"/>
      <c r="M221" s="1512"/>
      <c r="N221" s="1497"/>
      <c r="O221" s="1497"/>
      <c r="P221" s="1497"/>
      <c r="Q221" s="1497"/>
      <c r="R221" s="707"/>
      <c r="S221" s="707"/>
      <c r="T221" s="707"/>
    </row>
    <row r="222" spans="1:20" s="1490" customFormat="1" ht="12.75" x14ac:dyDescent="0.2">
      <c r="A222" s="218"/>
      <c r="B222" s="218"/>
      <c r="C222" s="218"/>
      <c r="D222" s="374"/>
      <c r="E222" s="1511"/>
      <c r="F222" s="1497"/>
      <c r="G222" s="1497"/>
      <c r="H222" s="1497"/>
      <c r="I222" s="1497"/>
      <c r="J222" s="1497"/>
      <c r="K222" s="1497"/>
      <c r="L222" s="1497"/>
      <c r="M222" s="1512"/>
      <c r="N222" s="1497"/>
      <c r="O222" s="1497"/>
      <c r="P222" s="1497"/>
      <c r="Q222" s="1497"/>
      <c r="R222" s="707"/>
      <c r="S222" s="707"/>
      <c r="T222" s="707"/>
    </row>
    <row r="223" spans="1:20" s="1490" customFormat="1" ht="12.75" x14ac:dyDescent="0.2">
      <c r="A223" s="218"/>
      <c r="B223" s="218"/>
      <c r="C223" s="218"/>
      <c r="D223" s="374"/>
      <c r="E223" s="1511"/>
      <c r="F223" s="1497"/>
      <c r="G223" s="1497"/>
      <c r="H223" s="1497"/>
      <c r="I223" s="1497"/>
      <c r="J223" s="1497"/>
      <c r="K223" s="1497"/>
      <c r="L223" s="1497"/>
      <c r="M223" s="1512"/>
      <c r="N223" s="1497"/>
      <c r="O223" s="1497"/>
      <c r="P223" s="1497"/>
      <c r="Q223" s="1497"/>
      <c r="R223" s="707"/>
      <c r="S223" s="707"/>
      <c r="T223" s="707"/>
    </row>
    <row r="224" spans="1:20" s="1490" customFormat="1" ht="12.75" x14ac:dyDescent="0.2">
      <c r="A224" s="218"/>
      <c r="B224" s="218"/>
      <c r="C224" s="218"/>
      <c r="D224" s="374"/>
      <c r="E224" s="1511"/>
      <c r="F224" s="1497"/>
      <c r="G224" s="1497"/>
      <c r="H224" s="1497"/>
      <c r="I224" s="1497"/>
      <c r="J224" s="1497"/>
      <c r="K224" s="1497"/>
      <c r="L224" s="1497"/>
      <c r="M224" s="1512"/>
      <c r="N224" s="1497"/>
      <c r="O224" s="1497"/>
      <c r="P224" s="1497"/>
      <c r="Q224" s="1497"/>
      <c r="R224" s="707"/>
      <c r="S224" s="707"/>
      <c r="T224" s="707"/>
    </row>
    <row r="225" spans="1:20" s="1490" customFormat="1" ht="12.75" x14ac:dyDescent="0.2">
      <c r="A225" s="218"/>
      <c r="B225" s="218"/>
      <c r="C225" s="218"/>
      <c r="D225" s="374"/>
      <c r="E225" s="1511"/>
      <c r="F225" s="1497"/>
      <c r="G225" s="1497"/>
      <c r="H225" s="1497"/>
      <c r="I225" s="1497"/>
      <c r="J225" s="1497"/>
      <c r="K225" s="1497"/>
      <c r="L225" s="1497"/>
      <c r="M225" s="1512"/>
      <c r="N225" s="1497"/>
      <c r="O225" s="1497"/>
      <c r="P225" s="1497"/>
      <c r="Q225" s="1497"/>
      <c r="R225" s="707"/>
      <c r="S225" s="707"/>
      <c r="T225" s="707"/>
    </row>
    <row r="226" spans="1:20" s="1490" customFormat="1" ht="12.75" x14ac:dyDescent="0.2">
      <c r="A226" s="218"/>
      <c r="B226" s="218"/>
      <c r="C226" s="218"/>
      <c r="D226" s="374"/>
      <c r="E226" s="1511"/>
      <c r="F226" s="1497"/>
      <c r="G226" s="1497"/>
      <c r="H226" s="1497"/>
      <c r="I226" s="1497"/>
      <c r="J226" s="1497"/>
      <c r="K226" s="1497"/>
      <c r="L226" s="1497"/>
      <c r="M226" s="1512"/>
      <c r="N226" s="1497"/>
      <c r="O226" s="1497"/>
      <c r="P226" s="1497"/>
      <c r="Q226" s="1497"/>
      <c r="R226" s="707"/>
      <c r="S226" s="707"/>
      <c r="T226" s="707"/>
    </row>
    <row r="227" spans="1:20" s="1490" customFormat="1" ht="12.75" x14ac:dyDescent="0.2">
      <c r="A227" s="218"/>
      <c r="B227" s="218"/>
      <c r="C227" s="218"/>
      <c r="D227" s="374"/>
      <c r="E227" s="1511"/>
      <c r="F227" s="1497"/>
      <c r="G227" s="1497"/>
      <c r="H227" s="1497"/>
      <c r="I227" s="1497"/>
      <c r="J227" s="1497"/>
      <c r="K227" s="1497"/>
      <c r="L227" s="1497"/>
      <c r="M227" s="1512"/>
      <c r="N227" s="1497"/>
      <c r="O227" s="1497"/>
      <c r="P227" s="1497"/>
      <c r="Q227" s="1497"/>
      <c r="R227" s="707"/>
      <c r="S227" s="707"/>
      <c r="T227" s="707"/>
    </row>
    <row r="228" spans="1:20" s="1490" customFormat="1" ht="12.75" x14ac:dyDescent="0.2">
      <c r="A228" s="218"/>
      <c r="B228" s="218"/>
      <c r="C228" s="218"/>
      <c r="D228" s="374"/>
      <c r="E228" s="1511"/>
      <c r="F228" s="1497"/>
      <c r="G228" s="1497"/>
      <c r="H228" s="1497"/>
      <c r="I228" s="1497"/>
      <c r="J228" s="1497"/>
      <c r="K228" s="1497"/>
      <c r="L228" s="1497"/>
      <c r="M228" s="1512"/>
      <c r="N228" s="1497"/>
      <c r="O228" s="1497"/>
      <c r="P228" s="1497"/>
      <c r="Q228" s="1497"/>
      <c r="R228" s="707"/>
      <c r="S228" s="707"/>
      <c r="T228" s="707"/>
    </row>
    <row r="229" spans="1:20" s="1490" customFormat="1" ht="12.75" x14ac:dyDescent="0.2">
      <c r="A229" s="218"/>
      <c r="B229" s="218"/>
      <c r="C229" s="218"/>
      <c r="D229" s="374"/>
      <c r="E229" s="1511"/>
      <c r="F229" s="1497"/>
      <c r="G229" s="1497"/>
      <c r="H229" s="1497"/>
      <c r="I229" s="1497"/>
      <c r="J229" s="1497"/>
      <c r="K229" s="1497"/>
      <c r="L229" s="1497"/>
      <c r="M229" s="1512"/>
      <c r="N229" s="1497"/>
      <c r="O229" s="1497"/>
      <c r="P229" s="1497"/>
      <c r="Q229" s="1497"/>
      <c r="R229" s="707"/>
      <c r="S229" s="707"/>
      <c r="T229" s="707"/>
    </row>
    <row r="230" spans="1:20" s="1490" customFormat="1" ht="12.75" x14ac:dyDescent="0.2">
      <c r="A230" s="218"/>
      <c r="B230" s="218"/>
      <c r="C230" s="218"/>
      <c r="D230" s="374"/>
      <c r="E230" s="1511"/>
      <c r="F230" s="1497"/>
      <c r="G230" s="1497"/>
      <c r="H230" s="1497"/>
      <c r="I230" s="1497"/>
      <c r="J230" s="1497"/>
      <c r="K230" s="1497"/>
      <c r="L230" s="1497"/>
      <c r="M230" s="1512"/>
      <c r="N230" s="1497"/>
      <c r="O230" s="1497"/>
      <c r="P230" s="1497"/>
      <c r="Q230" s="1497"/>
      <c r="R230" s="707"/>
      <c r="S230" s="707"/>
      <c r="T230" s="707"/>
    </row>
    <row r="231" spans="1:20" s="1490" customFormat="1" ht="12.75" x14ac:dyDescent="0.2">
      <c r="A231" s="218"/>
      <c r="B231" s="218"/>
      <c r="C231" s="218"/>
      <c r="D231" s="374"/>
      <c r="E231" s="1511"/>
      <c r="F231" s="1497"/>
      <c r="G231" s="1497"/>
      <c r="H231" s="1497"/>
      <c r="I231" s="1497"/>
      <c r="J231" s="1497"/>
      <c r="K231" s="1497"/>
      <c r="L231" s="1497"/>
      <c r="M231" s="1512"/>
      <c r="N231" s="1497"/>
      <c r="O231" s="1497"/>
      <c r="P231" s="1497"/>
      <c r="Q231" s="1497"/>
      <c r="R231" s="707"/>
      <c r="S231" s="707"/>
      <c r="T231" s="707"/>
    </row>
    <row r="232" spans="1:20" s="1490" customFormat="1" ht="12.75" x14ac:dyDescent="0.2">
      <c r="A232" s="218"/>
      <c r="B232" s="218"/>
      <c r="C232" s="218"/>
      <c r="D232" s="374"/>
      <c r="E232" s="1511"/>
      <c r="F232" s="1497"/>
      <c r="G232" s="1497"/>
      <c r="H232" s="1497"/>
      <c r="I232" s="1497"/>
      <c r="J232" s="1497"/>
      <c r="K232" s="1497"/>
      <c r="L232" s="1497"/>
      <c r="M232" s="1512"/>
      <c r="N232" s="1497"/>
      <c r="O232" s="1497"/>
      <c r="P232" s="1497"/>
      <c r="Q232" s="1497"/>
      <c r="R232" s="707"/>
      <c r="S232" s="707"/>
      <c r="T232" s="707"/>
    </row>
    <row r="233" spans="1:20" s="1490" customFormat="1" ht="12.75" x14ac:dyDescent="0.2">
      <c r="A233" s="218"/>
      <c r="B233" s="218"/>
      <c r="C233" s="218"/>
      <c r="D233" s="374"/>
      <c r="E233" s="1511"/>
      <c r="F233" s="1497"/>
      <c r="G233" s="1497"/>
      <c r="H233" s="1497"/>
      <c r="I233" s="1497"/>
      <c r="J233" s="1497"/>
      <c r="K233" s="1497"/>
      <c r="L233" s="1497"/>
      <c r="M233" s="1512"/>
      <c r="N233" s="1497"/>
      <c r="O233" s="1497"/>
      <c r="P233" s="1497"/>
      <c r="Q233" s="1497"/>
      <c r="R233" s="707"/>
      <c r="S233" s="707"/>
      <c r="T233" s="707"/>
    </row>
    <row r="234" spans="1:20" s="1490" customFormat="1" ht="12.75" x14ac:dyDescent="0.2">
      <c r="A234" s="218"/>
      <c r="B234" s="218"/>
      <c r="C234" s="218"/>
      <c r="D234" s="374"/>
      <c r="E234" s="1511"/>
      <c r="F234" s="1497"/>
      <c r="G234" s="1497"/>
      <c r="H234" s="1497"/>
      <c r="I234" s="1497"/>
      <c r="J234" s="1497"/>
      <c r="K234" s="1497"/>
      <c r="L234" s="1497"/>
      <c r="M234" s="1512"/>
      <c r="N234" s="1497"/>
      <c r="O234" s="1497"/>
      <c r="P234" s="1497"/>
      <c r="Q234" s="1497"/>
      <c r="R234" s="707"/>
      <c r="S234" s="707"/>
      <c r="T234" s="707"/>
    </row>
    <row r="235" spans="1:20" s="1490" customFormat="1" ht="12.75" x14ac:dyDescent="0.2">
      <c r="A235" s="218"/>
      <c r="B235" s="218"/>
      <c r="C235" s="218"/>
      <c r="D235" s="374"/>
      <c r="E235" s="1511"/>
      <c r="F235" s="1497"/>
      <c r="G235" s="1497"/>
      <c r="H235" s="1497"/>
      <c r="I235" s="1497"/>
      <c r="J235" s="1497"/>
      <c r="K235" s="1497"/>
      <c r="L235" s="1497"/>
      <c r="M235" s="1512"/>
      <c r="N235" s="1497"/>
      <c r="O235" s="1497"/>
      <c r="P235" s="1497"/>
      <c r="Q235" s="1497"/>
      <c r="R235" s="707"/>
      <c r="S235" s="707"/>
      <c r="T235" s="707"/>
    </row>
    <row r="236" spans="1:20" s="1490" customFormat="1" ht="12.75" x14ac:dyDescent="0.2">
      <c r="A236" s="218"/>
      <c r="B236" s="218"/>
      <c r="C236" s="218"/>
      <c r="D236" s="374"/>
      <c r="E236" s="1511"/>
      <c r="F236" s="1497"/>
      <c r="G236" s="1497"/>
      <c r="H236" s="1497"/>
      <c r="I236" s="1497"/>
      <c r="J236" s="1497"/>
      <c r="K236" s="1497"/>
      <c r="L236" s="1497"/>
      <c r="M236" s="1512"/>
      <c r="N236" s="1497"/>
      <c r="O236" s="1497"/>
      <c r="P236" s="1497"/>
      <c r="Q236" s="1497"/>
      <c r="R236" s="707"/>
      <c r="S236" s="707"/>
      <c r="T236" s="707"/>
    </row>
    <row r="237" spans="1:20" s="1490" customFormat="1" ht="12.75" x14ac:dyDescent="0.2">
      <c r="A237" s="218"/>
      <c r="B237" s="218"/>
      <c r="C237" s="218"/>
      <c r="D237" s="374"/>
      <c r="E237" s="1511"/>
      <c r="F237" s="1497"/>
      <c r="G237" s="1497"/>
      <c r="H237" s="1497"/>
      <c r="I237" s="1497"/>
      <c r="J237" s="1497"/>
      <c r="K237" s="1497"/>
      <c r="L237" s="1497"/>
      <c r="M237" s="1512"/>
      <c r="N237" s="1497"/>
      <c r="O237" s="1497"/>
      <c r="P237" s="1497"/>
      <c r="Q237" s="1497"/>
      <c r="R237" s="707"/>
      <c r="S237" s="707"/>
      <c r="T237" s="707"/>
    </row>
    <row r="238" spans="1:20" s="1490" customFormat="1" ht="12.75" x14ac:dyDescent="0.2">
      <c r="A238" s="218"/>
      <c r="B238" s="218"/>
      <c r="C238" s="218"/>
      <c r="D238" s="374"/>
      <c r="E238" s="1511"/>
      <c r="F238" s="1497"/>
      <c r="G238" s="1497"/>
      <c r="H238" s="1497"/>
      <c r="I238" s="1497"/>
      <c r="J238" s="1497"/>
      <c r="K238" s="1497"/>
      <c r="L238" s="1497"/>
      <c r="M238" s="1512"/>
      <c r="N238" s="1497"/>
      <c r="O238" s="1497"/>
      <c r="P238" s="1497"/>
      <c r="Q238" s="1497"/>
      <c r="R238" s="707"/>
      <c r="S238" s="707"/>
      <c r="T238" s="707"/>
    </row>
    <row r="239" spans="1:20" s="1490" customFormat="1" ht="12.75" x14ac:dyDescent="0.2">
      <c r="A239" s="218"/>
      <c r="B239" s="218"/>
      <c r="C239" s="218"/>
      <c r="D239" s="374"/>
      <c r="E239" s="1511"/>
      <c r="F239" s="1497"/>
      <c r="G239" s="1497"/>
      <c r="H239" s="1497"/>
      <c r="I239" s="1497"/>
      <c r="J239" s="1497"/>
      <c r="K239" s="1497"/>
      <c r="L239" s="1497"/>
      <c r="M239" s="1512"/>
      <c r="N239" s="1497"/>
      <c r="O239" s="1497"/>
      <c r="P239" s="1497"/>
      <c r="Q239" s="1497"/>
      <c r="R239" s="707"/>
      <c r="S239" s="707"/>
      <c r="T239" s="707"/>
    </row>
    <row r="240" spans="1:20" s="1490" customFormat="1" ht="12.75" x14ac:dyDescent="0.2">
      <c r="A240" s="1488"/>
      <c r="B240" s="1488"/>
      <c r="C240" s="1488"/>
      <c r="D240" s="592"/>
      <c r="E240" s="1513"/>
      <c r="F240" s="367"/>
      <c r="G240" s="367"/>
      <c r="H240" s="367"/>
      <c r="I240" s="367"/>
      <c r="J240" s="367"/>
      <c r="K240" s="367"/>
      <c r="L240" s="367"/>
      <c r="M240" s="1514"/>
      <c r="N240" s="367"/>
      <c r="O240" s="367"/>
      <c r="P240" s="367"/>
      <c r="Q240" s="367"/>
    </row>
    <row r="241" spans="1:17" s="1490" customFormat="1" ht="12.75" x14ac:dyDescent="0.2">
      <c r="A241" s="1488"/>
      <c r="B241" s="1488"/>
      <c r="C241" s="1488"/>
      <c r="D241" s="592"/>
      <c r="E241" s="1513"/>
      <c r="F241" s="367"/>
      <c r="G241" s="367"/>
      <c r="H241" s="367"/>
      <c r="I241" s="367"/>
      <c r="J241" s="367"/>
      <c r="K241" s="367"/>
      <c r="L241" s="367"/>
      <c r="M241" s="1514"/>
      <c r="N241" s="367"/>
      <c r="O241" s="367"/>
      <c r="P241" s="367"/>
      <c r="Q241" s="367"/>
    </row>
    <row r="242" spans="1:17" s="1490" customFormat="1" ht="12.75" x14ac:dyDescent="0.2">
      <c r="A242" s="1488"/>
      <c r="B242" s="1488"/>
      <c r="C242" s="1488"/>
      <c r="D242" s="592"/>
      <c r="E242" s="1513"/>
      <c r="F242" s="367"/>
      <c r="G242" s="367"/>
      <c r="H242" s="367"/>
      <c r="I242" s="367"/>
      <c r="J242" s="367"/>
      <c r="K242" s="367"/>
      <c r="L242" s="367"/>
      <c r="M242" s="1514"/>
      <c r="N242" s="367"/>
      <c r="O242" s="367"/>
      <c r="P242" s="367"/>
      <c r="Q242" s="367"/>
    </row>
    <row r="243" spans="1:17" s="1490" customFormat="1" ht="12.75" x14ac:dyDescent="0.2">
      <c r="A243" s="1488"/>
      <c r="B243" s="1488"/>
      <c r="C243" s="1488"/>
      <c r="D243" s="592"/>
      <c r="E243" s="1513"/>
      <c r="F243" s="367"/>
      <c r="G243" s="367"/>
      <c r="H243" s="367"/>
      <c r="I243" s="367"/>
      <c r="J243" s="367"/>
      <c r="K243" s="367"/>
      <c r="L243" s="367"/>
      <c r="M243" s="1514"/>
      <c r="N243" s="367"/>
      <c r="O243" s="367"/>
      <c r="P243" s="367"/>
      <c r="Q243" s="367"/>
    </row>
    <row r="244" spans="1:17" s="1490" customFormat="1" ht="12.75" x14ac:dyDescent="0.2">
      <c r="A244" s="1488"/>
      <c r="B244" s="1488"/>
      <c r="C244" s="1488"/>
      <c r="D244" s="592"/>
      <c r="E244" s="1513"/>
      <c r="F244" s="367"/>
      <c r="G244" s="367"/>
      <c r="H244" s="367"/>
      <c r="I244" s="367"/>
      <c r="J244" s="367"/>
      <c r="K244" s="367"/>
      <c r="L244" s="367"/>
      <c r="M244" s="1514"/>
      <c r="N244" s="367"/>
      <c r="O244" s="367"/>
      <c r="P244" s="367"/>
      <c r="Q244" s="367"/>
    </row>
    <row r="245" spans="1:17" s="1490" customFormat="1" ht="12.75" x14ac:dyDescent="0.2">
      <c r="A245" s="1488"/>
      <c r="B245" s="1488"/>
      <c r="C245" s="1488"/>
      <c r="D245" s="592"/>
      <c r="E245" s="1513"/>
      <c r="F245" s="367"/>
      <c r="G245" s="367"/>
      <c r="H245" s="367"/>
      <c r="I245" s="367"/>
      <c r="J245" s="367"/>
      <c r="K245" s="367"/>
      <c r="L245" s="367"/>
      <c r="M245" s="1514"/>
      <c r="N245" s="367"/>
      <c r="O245" s="367"/>
      <c r="P245" s="367"/>
      <c r="Q245" s="367"/>
    </row>
    <row r="246" spans="1:17" s="1490" customFormat="1" ht="12.75" x14ac:dyDescent="0.2">
      <c r="A246" s="1488"/>
      <c r="B246" s="1488"/>
      <c r="C246" s="1488"/>
      <c r="D246" s="592"/>
      <c r="E246" s="1513"/>
      <c r="F246" s="367"/>
      <c r="G246" s="367"/>
      <c r="H246" s="367"/>
      <c r="I246" s="367"/>
      <c r="J246" s="367"/>
      <c r="K246" s="367"/>
      <c r="L246" s="367"/>
      <c r="M246" s="1514"/>
      <c r="N246" s="367"/>
      <c r="O246" s="367"/>
      <c r="P246" s="367"/>
      <c r="Q246" s="367"/>
    </row>
    <row r="247" spans="1:17" s="1490" customFormat="1" ht="12.75" x14ac:dyDescent="0.2">
      <c r="A247" s="1488"/>
      <c r="B247" s="1488"/>
      <c r="C247" s="1488"/>
      <c r="D247" s="592"/>
      <c r="E247" s="1513"/>
      <c r="F247" s="367"/>
      <c r="G247" s="367"/>
      <c r="H247" s="367"/>
      <c r="I247" s="367"/>
      <c r="J247" s="367"/>
      <c r="K247" s="367"/>
      <c r="L247" s="367"/>
      <c r="M247" s="1514"/>
      <c r="N247" s="367"/>
      <c r="O247" s="367"/>
      <c r="P247" s="367"/>
      <c r="Q247" s="367"/>
    </row>
    <row r="248" spans="1:17" s="1490" customFormat="1" ht="12.75" x14ac:dyDescent="0.2">
      <c r="A248" s="1488"/>
      <c r="B248" s="1488"/>
      <c r="C248" s="1488"/>
      <c r="D248" s="592"/>
      <c r="E248" s="1513"/>
      <c r="F248" s="367"/>
      <c r="G248" s="367"/>
      <c r="H248" s="367"/>
      <c r="I248" s="367"/>
      <c r="J248" s="367"/>
      <c r="K248" s="367"/>
      <c r="L248" s="367"/>
      <c r="M248" s="1514"/>
      <c r="N248" s="367"/>
      <c r="O248" s="367"/>
      <c r="P248" s="367"/>
      <c r="Q248" s="367"/>
    </row>
    <row r="249" spans="1:17" s="1490" customFormat="1" ht="12.75" x14ac:dyDescent="0.2">
      <c r="A249" s="1488"/>
      <c r="B249" s="1488"/>
      <c r="C249" s="1488"/>
      <c r="D249" s="592"/>
      <c r="E249" s="1513"/>
      <c r="F249" s="367"/>
      <c r="G249" s="367"/>
      <c r="H249" s="367"/>
      <c r="I249" s="367"/>
      <c r="J249" s="367"/>
      <c r="K249" s="367"/>
      <c r="L249" s="367"/>
      <c r="M249" s="1514"/>
      <c r="N249" s="367"/>
      <c r="O249" s="367"/>
      <c r="P249" s="367"/>
      <c r="Q249" s="367"/>
    </row>
    <row r="250" spans="1:17" s="1490" customFormat="1" ht="12.75" x14ac:dyDescent="0.2">
      <c r="A250" s="1488"/>
      <c r="B250" s="1488"/>
      <c r="C250" s="1488"/>
      <c r="D250" s="592"/>
      <c r="E250" s="1513"/>
      <c r="F250" s="367"/>
      <c r="G250" s="367"/>
      <c r="H250" s="367"/>
      <c r="I250" s="367"/>
      <c r="J250" s="367"/>
      <c r="K250" s="367"/>
      <c r="L250" s="367"/>
      <c r="M250" s="1514"/>
      <c r="N250" s="367"/>
      <c r="O250" s="367"/>
      <c r="P250" s="367"/>
      <c r="Q250" s="367"/>
    </row>
    <row r="251" spans="1:17" s="1490" customFormat="1" ht="12.75" x14ac:dyDescent="0.2">
      <c r="A251" s="1488"/>
      <c r="B251" s="1488"/>
      <c r="C251" s="1488"/>
      <c r="D251" s="592"/>
      <c r="E251" s="1513"/>
      <c r="F251" s="367"/>
      <c r="G251" s="367"/>
      <c r="H251" s="367"/>
      <c r="I251" s="367"/>
      <c r="J251" s="367"/>
      <c r="K251" s="367"/>
      <c r="L251" s="367"/>
      <c r="M251" s="1514"/>
      <c r="N251" s="367"/>
      <c r="O251" s="367"/>
      <c r="P251" s="367"/>
      <c r="Q251" s="367"/>
    </row>
    <row r="252" spans="1:17" s="1490" customFormat="1" ht="12.75" x14ac:dyDescent="0.2">
      <c r="A252" s="1488"/>
      <c r="B252" s="1488"/>
      <c r="C252" s="1488"/>
      <c r="D252" s="592"/>
      <c r="E252" s="1513"/>
      <c r="F252" s="367"/>
      <c r="G252" s="367"/>
      <c r="H252" s="367"/>
      <c r="I252" s="367"/>
      <c r="J252" s="367"/>
      <c r="K252" s="367"/>
      <c r="L252" s="367"/>
      <c r="M252" s="1514"/>
      <c r="N252" s="367"/>
      <c r="O252" s="367"/>
      <c r="P252" s="367"/>
      <c r="Q252" s="367"/>
    </row>
    <row r="253" spans="1:17" s="1490" customFormat="1" ht="12.75" x14ac:dyDescent="0.2">
      <c r="A253" s="1488"/>
      <c r="B253" s="1488"/>
      <c r="C253" s="1488"/>
      <c r="D253" s="592"/>
      <c r="E253" s="1513"/>
      <c r="F253" s="367"/>
      <c r="G253" s="367"/>
      <c r="H253" s="367"/>
      <c r="I253" s="367"/>
      <c r="J253" s="367"/>
      <c r="K253" s="367"/>
      <c r="L253" s="367"/>
      <c r="M253" s="1514"/>
      <c r="N253" s="367"/>
      <c r="O253" s="367"/>
      <c r="P253" s="367"/>
      <c r="Q253" s="367"/>
    </row>
    <row r="254" spans="1:17" s="1490" customFormat="1" ht="12.75" x14ac:dyDescent="0.2">
      <c r="A254" s="1488"/>
      <c r="B254" s="1488"/>
      <c r="C254" s="1488"/>
      <c r="D254" s="592"/>
      <c r="E254" s="1513"/>
      <c r="F254" s="367"/>
      <c r="G254" s="367"/>
      <c r="H254" s="367"/>
      <c r="I254" s="367"/>
      <c r="J254" s="367"/>
      <c r="K254" s="367"/>
      <c r="L254" s="367"/>
      <c r="M254" s="1514"/>
      <c r="N254" s="367"/>
      <c r="O254" s="367"/>
      <c r="P254" s="367"/>
      <c r="Q254" s="367"/>
    </row>
    <row r="255" spans="1:17" s="1490" customFormat="1" ht="12.75" x14ac:dyDescent="0.2">
      <c r="A255" s="1488"/>
      <c r="B255" s="1488"/>
      <c r="C255" s="1488"/>
      <c r="D255" s="592"/>
      <c r="E255" s="1513"/>
      <c r="F255" s="367"/>
      <c r="G255" s="367"/>
      <c r="H255" s="367"/>
      <c r="I255" s="367"/>
      <c r="J255" s="367"/>
      <c r="K255" s="367"/>
      <c r="L255" s="367"/>
      <c r="M255" s="1514"/>
      <c r="N255" s="367"/>
      <c r="O255" s="367"/>
      <c r="P255" s="367"/>
      <c r="Q255" s="367"/>
    </row>
    <row r="256" spans="1:17" s="1490" customFormat="1" ht="12.75" x14ac:dyDescent="0.2">
      <c r="A256" s="1488"/>
      <c r="B256" s="1488"/>
      <c r="C256" s="1488"/>
      <c r="D256" s="592"/>
      <c r="E256" s="1513"/>
      <c r="F256" s="367"/>
      <c r="G256" s="367"/>
      <c r="H256" s="367"/>
      <c r="I256" s="367"/>
      <c r="J256" s="367"/>
      <c r="K256" s="367"/>
      <c r="L256" s="367"/>
      <c r="M256" s="1514"/>
      <c r="N256" s="367"/>
      <c r="O256" s="367"/>
      <c r="P256" s="367"/>
      <c r="Q256" s="367"/>
    </row>
    <row r="257" spans="1:17" s="1490" customFormat="1" ht="12.75" x14ac:dyDescent="0.2">
      <c r="A257" s="1488"/>
      <c r="B257" s="1488"/>
      <c r="C257" s="1488"/>
      <c r="D257" s="592"/>
      <c r="E257" s="1513"/>
      <c r="F257" s="367"/>
      <c r="G257" s="367"/>
      <c r="H257" s="367"/>
      <c r="I257" s="367"/>
      <c r="J257" s="367"/>
      <c r="K257" s="367"/>
      <c r="L257" s="367"/>
      <c r="M257" s="1514"/>
      <c r="N257" s="367"/>
      <c r="O257" s="367"/>
      <c r="P257" s="367"/>
      <c r="Q257" s="367"/>
    </row>
    <row r="258" spans="1:17" s="1490" customFormat="1" ht="12.75" x14ac:dyDescent="0.2">
      <c r="A258" s="1488"/>
      <c r="B258" s="1488"/>
      <c r="C258" s="1488"/>
      <c r="D258" s="1488"/>
      <c r="E258" s="1489"/>
      <c r="H258" s="367"/>
      <c r="M258" s="373"/>
    </row>
    <row r="259" spans="1:17" s="1490" customFormat="1" ht="12.75" x14ac:dyDescent="0.2">
      <c r="A259" s="1488"/>
      <c r="B259" s="1488"/>
      <c r="C259" s="1488"/>
      <c r="D259" s="1488"/>
      <c r="E259" s="1489"/>
      <c r="H259" s="367"/>
      <c r="M259" s="373"/>
    </row>
    <row r="260" spans="1:17" s="1490" customFormat="1" ht="12.75" x14ac:dyDescent="0.2">
      <c r="A260" s="1488"/>
      <c r="B260" s="1488"/>
      <c r="C260" s="1488"/>
      <c r="D260" s="1488"/>
      <c r="E260" s="1489"/>
      <c r="H260" s="367"/>
      <c r="M260" s="373"/>
    </row>
    <row r="261" spans="1:17" s="1490" customFormat="1" ht="12.75" x14ac:dyDescent="0.2">
      <c r="A261" s="1488"/>
      <c r="B261" s="1488"/>
      <c r="C261" s="1488"/>
      <c r="D261" s="1488"/>
      <c r="E261" s="1489"/>
      <c r="H261" s="367"/>
      <c r="M261" s="373"/>
    </row>
    <row r="262" spans="1:17" s="1490" customFormat="1" ht="12.75" x14ac:dyDescent="0.2">
      <c r="A262" s="1488"/>
      <c r="B262" s="1488"/>
      <c r="C262" s="1488"/>
      <c r="D262" s="1488"/>
      <c r="E262" s="1489"/>
      <c r="H262" s="367"/>
      <c r="M262" s="373"/>
    </row>
    <row r="263" spans="1:17" s="1490" customFormat="1" ht="12.75" x14ac:dyDescent="0.2">
      <c r="A263" s="1488"/>
      <c r="B263" s="1488"/>
      <c r="C263" s="1488"/>
      <c r="D263" s="1488"/>
      <c r="E263" s="1489"/>
      <c r="H263" s="367"/>
      <c r="M263" s="373"/>
    </row>
    <row r="264" spans="1:17" s="1490" customFormat="1" ht="12.75" x14ac:dyDescent="0.2">
      <c r="A264" s="1488"/>
      <c r="B264" s="1488"/>
      <c r="C264" s="1488"/>
      <c r="D264" s="1488"/>
      <c r="E264" s="1489"/>
      <c r="H264" s="367"/>
      <c r="M264" s="373"/>
    </row>
    <row r="265" spans="1:17" s="1490" customFormat="1" ht="12.75" x14ac:dyDescent="0.2">
      <c r="A265" s="1488"/>
      <c r="B265" s="1488"/>
      <c r="C265" s="1488"/>
      <c r="D265" s="1488"/>
      <c r="E265" s="1489"/>
      <c r="H265" s="367"/>
      <c r="M265" s="373"/>
    </row>
    <row r="266" spans="1:17" s="1490" customFormat="1" ht="12.75" x14ac:dyDescent="0.2">
      <c r="A266" s="1488"/>
      <c r="B266" s="1488"/>
      <c r="C266" s="1488"/>
      <c r="D266" s="1488"/>
      <c r="E266" s="1489"/>
      <c r="H266" s="367"/>
      <c r="M266" s="373"/>
    </row>
    <row r="267" spans="1:17" s="1490" customFormat="1" ht="12.75" x14ac:dyDescent="0.2">
      <c r="A267" s="1488"/>
      <c r="B267" s="1488"/>
      <c r="C267" s="1488"/>
      <c r="D267" s="1488"/>
      <c r="E267" s="1489"/>
      <c r="H267" s="367"/>
      <c r="M267" s="373"/>
    </row>
    <row r="268" spans="1:17" s="1490" customFormat="1" ht="12.75" x14ac:dyDescent="0.2">
      <c r="A268" s="1488"/>
      <c r="B268" s="1488"/>
      <c r="C268" s="1488"/>
      <c r="D268" s="1488"/>
      <c r="E268" s="1489"/>
      <c r="H268" s="367"/>
      <c r="M268" s="373"/>
    </row>
    <row r="269" spans="1:17" s="1490" customFormat="1" ht="12.75" x14ac:dyDescent="0.2">
      <c r="A269" s="1488"/>
      <c r="B269" s="1488"/>
      <c r="C269" s="1488"/>
      <c r="D269" s="1488"/>
      <c r="E269" s="1489"/>
      <c r="H269" s="367"/>
      <c r="M269" s="373"/>
    </row>
    <row r="270" spans="1:17" s="1490" customFormat="1" ht="12.75" x14ac:dyDescent="0.2">
      <c r="A270" s="1488"/>
      <c r="B270" s="1488"/>
      <c r="C270" s="1488"/>
      <c r="D270" s="1488"/>
      <c r="E270" s="1489"/>
      <c r="H270" s="367"/>
      <c r="M270" s="373"/>
    </row>
    <row r="271" spans="1:17" s="1490" customFormat="1" ht="12.75" x14ac:dyDescent="0.2">
      <c r="A271" s="1488"/>
      <c r="B271" s="1488"/>
      <c r="C271" s="1488"/>
      <c r="D271" s="1488"/>
      <c r="E271" s="1489"/>
      <c r="H271" s="367"/>
      <c r="M271" s="373"/>
    </row>
    <row r="272" spans="1:17" s="1490" customFormat="1" ht="12.75" x14ac:dyDescent="0.2">
      <c r="A272" s="1488"/>
      <c r="B272" s="1488"/>
      <c r="C272" s="1488"/>
      <c r="D272" s="1488"/>
      <c r="E272" s="1489"/>
      <c r="H272" s="367"/>
      <c r="M272" s="373"/>
    </row>
    <row r="273" spans="1:13" s="1490" customFormat="1" ht="12.75" x14ac:dyDescent="0.2">
      <c r="A273" s="1488"/>
      <c r="B273" s="1488"/>
      <c r="C273" s="1488"/>
      <c r="D273" s="1488"/>
      <c r="E273" s="1489"/>
      <c r="H273" s="367"/>
      <c r="M273" s="373"/>
    </row>
    <row r="274" spans="1:13" s="1490" customFormat="1" ht="12.75" x14ac:dyDescent="0.2">
      <c r="A274" s="1488"/>
      <c r="B274" s="1488"/>
      <c r="C274" s="1488"/>
      <c r="D274" s="1488"/>
      <c r="E274" s="1489"/>
      <c r="H274" s="367"/>
      <c r="M274" s="373"/>
    </row>
    <row r="275" spans="1:13" s="1490" customFormat="1" ht="12.75" x14ac:dyDescent="0.2">
      <c r="A275" s="1488"/>
      <c r="B275" s="1488"/>
      <c r="C275" s="1488"/>
      <c r="D275" s="1488"/>
      <c r="E275" s="1489"/>
      <c r="H275" s="367"/>
      <c r="M275" s="373"/>
    </row>
    <row r="276" spans="1:13" s="1490" customFormat="1" ht="12.75" x14ac:dyDescent="0.2">
      <c r="A276" s="1488"/>
      <c r="B276" s="1488"/>
      <c r="C276" s="1488"/>
      <c r="D276" s="1488"/>
      <c r="E276" s="1489"/>
      <c r="H276" s="367"/>
      <c r="M276" s="373"/>
    </row>
    <row r="277" spans="1:13" s="1490" customFormat="1" ht="12.75" x14ac:dyDescent="0.2">
      <c r="A277" s="1488"/>
      <c r="B277" s="1488"/>
      <c r="C277" s="1488"/>
      <c r="D277" s="1488"/>
      <c r="E277" s="1489"/>
      <c r="H277" s="367"/>
      <c r="M277" s="373"/>
    </row>
    <row r="278" spans="1:13" s="1490" customFormat="1" ht="12.75" x14ac:dyDescent="0.2">
      <c r="A278" s="1488"/>
      <c r="B278" s="1488"/>
      <c r="C278" s="1488"/>
      <c r="D278" s="1488"/>
      <c r="E278" s="1489"/>
      <c r="H278" s="367"/>
      <c r="M278" s="373"/>
    </row>
    <row r="279" spans="1:13" s="1490" customFormat="1" ht="12.75" x14ac:dyDescent="0.2">
      <c r="A279" s="1488"/>
      <c r="B279" s="1488"/>
      <c r="C279" s="1488"/>
      <c r="D279" s="1488"/>
      <c r="E279" s="1489"/>
      <c r="H279" s="367"/>
      <c r="M279" s="373"/>
    </row>
    <row r="280" spans="1:13" s="1490" customFormat="1" ht="12.75" x14ac:dyDescent="0.2">
      <c r="A280" s="1488"/>
      <c r="B280" s="1488"/>
      <c r="C280" s="1488"/>
      <c r="D280" s="1488"/>
      <c r="E280" s="1489"/>
      <c r="H280" s="367"/>
      <c r="M280" s="373"/>
    </row>
    <row r="281" spans="1:13" s="1490" customFormat="1" ht="12.75" x14ac:dyDescent="0.2">
      <c r="A281" s="1488"/>
      <c r="B281" s="1488"/>
      <c r="C281" s="1488"/>
      <c r="D281" s="1488"/>
      <c r="E281" s="1489"/>
      <c r="H281" s="367"/>
      <c r="M281" s="373"/>
    </row>
    <row r="282" spans="1:13" s="1490" customFormat="1" ht="12.75" x14ac:dyDescent="0.2">
      <c r="A282" s="1488"/>
      <c r="B282" s="1488"/>
      <c r="C282" s="1488"/>
      <c r="D282" s="1488"/>
      <c r="E282" s="1489"/>
      <c r="H282" s="367"/>
      <c r="M282" s="373"/>
    </row>
    <row r="283" spans="1:13" s="1490" customFormat="1" ht="12.75" x14ac:dyDescent="0.2">
      <c r="A283" s="1488"/>
      <c r="B283" s="1488"/>
      <c r="C283" s="1488"/>
      <c r="D283" s="1488"/>
      <c r="E283" s="1489"/>
      <c r="H283" s="367"/>
      <c r="M283" s="373"/>
    </row>
    <row r="284" spans="1:13" s="1490" customFormat="1" ht="12.75" x14ac:dyDescent="0.2">
      <c r="A284" s="1488"/>
      <c r="B284" s="1488"/>
      <c r="C284" s="1488"/>
      <c r="D284" s="1488"/>
      <c r="E284" s="1489"/>
      <c r="H284" s="367"/>
      <c r="M284" s="373"/>
    </row>
    <row r="285" spans="1:13" s="1490" customFormat="1" ht="12.75" x14ac:dyDescent="0.2">
      <c r="A285" s="1488"/>
      <c r="B285" s="1488"/>
      <c r="C285" s="1488"/>
      <c r="D285" s="1488"/>
      <c r="E285" s="1489"/>
      <c r="H285" s="367"/>
      <c r="M285" s="373"/>
    </row>
    <row r="286" spans="1:13" s="1490" customFormat="1" ht="12.75" x14ac:dyDescent="0.2">
      <c r="A286" s="1488"/>
      <c r="B286" s="1488"/>
      <c r="C286" s="1488"/>
      <c r="D286" s="1488"/>
      <c r="E286" s="1489"/>
      <c r="H286" s="367"/>
      <c r="M286" s="373"/>
    </row>
    <row r="287" spans="1:13" s="1490" customFormat="1" ht="12.75" x14ac:dyDescent="0.2">
      <c r="A287" s="1488"/>
      <c r="B287" s="1488"/>
      <c r="C287" s="1488"/>
      <c r="D287" s="1488"/>
      <c r="E287" s="1489"/>
      <c r="H287" s="367"/>
      <c r="M287" s="373"/>
    </row>
    <row r="288" spans="1:13" s="1490" customFormat="1" ht="12.75" x14ac:dyDescent="0.2">
      <c r="A288" s="1488"/>
      <c r="B288" s="1488"/>
      <c r="C288" s="1488"/>
      <c r="D288" s="1488"/>
      <c r="E288" s="1489"/>
      <c r="H288" s="367"/>
      <c r="M288" s="373"/>
    </row>
    <row r="289" spans="1:13" s="1490" customFormat="1" ht="12.75" x14ac:dyDescent="0.2">
      <c r="A289" s="1488"/>
      <c r="B289" s="1488"/>
      <c r="C289" s="1488"/>
      <c r="D289" s="1488"/>
      <c r="E289" s="1489"/>
      <c r="H289" s="367"/>
      <c r="M289" s="373"/>
    </row>
    <row r="290" spans="1:13" s="1490" customFormat="1" ht="12.75" x14ac:dyDescent="0.2">
      <c r="A290" s="1488"/>
      <c r="B290" s="1488"/>
      <c r="C290" s="1488"/>
      <c r="D290" s="1488"/>
      <c r="E290" s="1489"/>
      <c r="H290" s="367"/>
      <c r="M290" s="373"/>
    </row>
    <row r="291" spans="1:13" s="1490" customFormat="1" ht="12.75" x14ac:dyDescent="0.2">
      <c r="A291" s="1488"/>
      <c r="B291" s="1488"/>
      <c r="C291" s="1488"/>
      <c r="D291" s="1488"/>
      <c r="E291" s="1489"/>
      <c r="H291" s="367"/>
      <c r="M291" s="373"/>
    </row>
    <row r="292" spans="1:13" s="1490" customFormat="1" ht="12.75" x14ac:dyDescent="0.2">
      <c r="A292" s="1488"/>
      <c r="B292" s="1488"/>
      <c r="C292" s="1488"/>
      <c r="D292" s="1488"/>
      <c r="E292" s="1489"/>
      <c r="H292" s="367"/>
      <c r="M292" s="373"/>
    </row>
    <row r="293" spans="1:13" s="1490" customFormat="1" ht="12.75" x14ac:dyDescent="0.2">
      <c r="A293" s="1488"/>
      <c r="B293" s="1488"/>
      <c r="C293" s="1488"/>
      <c r="D293" s="1488"/>
      <c r="E293" s="1489"/>
      <c r="H293" s="367"/>
      <c r="M293" s="373"/>
    </row>
    <row r="294" spans="1:13" s="1490" customFormat="1" ht="12.75" x14ac:dyDescent="0.2">
      <c r="A294" s="1488"/>
      <c r="B294" s="1488"/>
      <c r="C294" s="1488"/>
      <c r="D294" s="1488"/>
      <c r="E294" s="1489"/>
      <c r="H294" s="367"/>
      <c r="M294" s="373"/>
    </row>
    <row r="295" spans="1:13" s="1490" customFormat="1" ht="12.75" x14ac:dyDescent="0.2">
      <c r="A295" s="1488"/>
      <c r="B295" s="1488"/>
      <c r="C295" s="1488"/>
      <c r="D295" s="1488"/>
      <c r="E295" s="1489"/>
      <c r="H295" s="367"/>
      <c r="M295" s="373"/>
    </row>
    <row r="296" spans="1:13" s="1490" customFormat="1" ht="12.75" x14ac:dyDescent="0.2">
      <c r="A296" s="1488"/>
      <c r="B296" s="1488"/>
      <c r="C296" s="1488"/>
      <c r="D296" s="1488"/>
      <c r="E296" s="1489"/>
      <c r="H296" s="367"/>
      <c r="M296" s="373"/>
    </row>
    <row r="297" spans="1:13" s="1490" customFormat="1" ht="12.75" x14ac:dyDescent="0.2">
      <c r="A297" s="1488"/>
      <c r="B297" s="1488"/>
      <c r="C297" s="1488"/>
      <c r="D297" s="1488"/>
      <c r="E297" s="1489"/>
      <c r="H297" s="367"/>
      <c r="M297" s="373"/>
    </row>
    <row r="298" spans="1:13" s="1490" customFormat="1" ht="12.75" x14ac:dyDescent="0.2">
      <c r="A298" s="1488"/>
      <c r="B298" s="1488"/>
      <c r="C298" s="1488"/>
      <c r="D298" s="1488"/>
      <c r="E298" s="1489"/>
      <c r="H298" s="367"/>
      <c r="M298" s="373"/>
    </row>
    <row r="299" spans="1:13" s="1490" customFormat="1" ht="12.75" x14ac:dyDescent="0.2">
      <c r="A299" s="1488"/>
      <c r="B299" s="1488"/>
      <c r="C299" s="1488"/>
      <c r="D299" s="1488"/>
      <c r="E299" s="1489"/>
      <c r="H299" s="367"/>
      <c r="M299" s="373"/>
    </row>
    <row r="300" spans="1:13" s="1490" customFormat="1" ht="12.75" x14ac:dyDescent="0.2">
      <c r="A300" s="1488"/>
      <c r="B300" s="1488"/>
      <c r="C300" s="1488"/>
      <c r="D300" s="1488"/>
      <c r="E300" s="1489"/>
      <c r="H300" s="367"/>
      <c r="M300" s="373"/>
    </row>
    <row r="301" spans="1:13" s="1490" customFormat="1" ht="12.75" x14ac:dyDescent="0.2">
      <c r="A301" s="1488"/>
      <c r="B301" s="1488"/>
      <c r="C301" s="1488"/>
      <c r="D301" s="1488"/>
      <c r="E301" s="1489"/>
      <c r="H301" s="367"/>
      <c r="M301" s="373"/>
    </row>
    <row r="302" spans="1:13" s="1490" customFormat="1" ht="12.75" x14ac:dyDescent="0.2">
      <c r="A302" s="1488"/>
      <c r="B302" s="1488"/>
      <c r="C302" s="1488"/>
      <c r="D302" s="1488"/>
      <c r="E302" s="1489"/>
      <c r="H302" s="367"/>
      <c r="M302" s="373"/>
    </row>
    <row r="303" spans="1:13" s="1490" customFormat="1" ht="12.75" x14ac:dyDescent="0.2">
      <c r="A303" s="1488"/>
      <c r="B303" s="1488"/>
      <c r="C303" s="1488"/>
      <c r="D303" s="1488"/>
      <c r="E303" s="1489"/>
      <c r="H303" s="367"/>
      <c r="M303" s="373"/>
    </row>
    <row r="304" spans="1:13" s="1490" customFormat="1" ht="12.75" x14ac:dyDescent="0.2">
      <c r="A304" s="1488"/>
      <c r="B304" s="1488"/>
      <c r="C304" s="1488"/>
      <c r="D304" s="1488"/>
      <c r="E304" s="1489"/>
      <c r="H304" s="367"/>
      <c r="M304" s="373"/>
    </row>
    <row r="305" spans="1:13" s="1490" customFormat="1" ht="12.75" x14ac:dyDescent="0.2">
      <c r="A305" s="1488"/>
      <c r="B305" s="1488"/>
      <c r="C305" s="1488"/>
      <c r="D305" s="1488"/>
      <c r="E305" s="1489"/>
      <c r="H305" s="367"/>
      <c r="M305" s="373"/>
    </row>
    <row r="306" spans="1:13" s="1490" customFormat="1" ht="12.75" x14ac:dyDescent="0.2">
      <c r="A306" s="1488"/>
      <c r="B306" s="1488"/>
      <c r="C306" s="1488"/>
      <c r="D306" s="1488"/>
      <c r="E306" s="1489"/>
      <c r="H306" s="367"/>
      <c r="M306" s="373"/>
    </row>
    <row r="307" spans="1:13" s="1490" customFormat="1" ht="12.75" x14ac:dyDescent="0.2">
      <c r="A307" s="1488"/>
      <c r="B307" s="1488"/>
      <c r="C307" s="1488"/>
      <c r="D307" s="1488"/>
      <c r="E307" s="1489"/>
      <c r="H307" s="367"/>
      <c r="M307" s="373"/>
    </row>
    <row r="308" spans="1:13" s="1490" customFormat="1" ht="12.75" x14ac:dyDescent="0.2">
      <c r="A308" s="1488"/>
      <c r="B308" s="1488"/>
      <c r="C308" s="1488"/>
      <c r="D308" s="1488"/>
      <c r="E308" s="1489"/>
      <c r="H308" s="367"/>
      <c r="M308" s="373"/>
    </row>
    <row r="309" spans="1:13" s="1490" customFormat="1" ht="12.75" x14ac:dyDescent="0.2">
      <c r="A309" s="1488"/>
      <c r="B309" s="1488"/>
      <c r="C309" s="1488"/>
      <c r="D309" s="1488"/>
      <c r="E309" s="1489"/>
      <c r="H309" s="367"/>
      <c r="M309" s="373"/>
    </row>
    <row r="310" spans="1:13" s="1490" customFormat="1" ht="12.75" x14ac:dyDescent="0.2">
      <c r="A310" s="1488"/>
      <c r="B310" s="1488"/>
      <c r="C310" s="1488"/>
      <c r="D310" s="1488"/>
      <c r="E310" s="1489"/>
      <c r="H310" s="367"/>
      <c r="M310" s="373"/>
    </row>
    <row r="311" spans="1:13" s="1490" customFormat="1" ht="12.75" x14ac:dyDescent="0.2">
      <c r="A311" s="1488"/>
      <c r="B311" s="1488"/>
      <c r="C311" s="1488"/>
      <c r="D311" s="1488"/>
      <c r="E311" s="1489"/>
      <c r="H311" s="367"/>
      <c r="M311" s="373"/>
    </row>
    <row r="312" spans="1:13" s="1490" customFormat="1" ht="12.75" x14ac:dyDescent="0.2">
      <c r="A312" s="1488"/>
      <c r="B312" s="1488"/>
      <c r="C312" s="1488"/>
      <c r="D312" s="1488"/>
      <c r="E312" s="1489"/>
      <c r="H312" s="367"/>
      <c r="M312" s="373"/>
    </row>
    <row r="313" spans="1:13" s="1490" customFormat="1" ht="12.75" x14ac:dyDescent="0.2">
      <c r="A313" s="1488"/>
      <c r="B313" s="1488"/>
      <c r="C313" s="1488"/>
      <c r="D313" s="1488"/>
      <c r="E313" s="1489"/>
      <c r="H313" s="367"/>
      <c r="M313" s="373"/>
    </row>
    <row r="314" spans="1:13" s="1490" customFormat="1" ht="12.75" x14ac:dyDescent="0.2">
      <c r="A314" s="1488"/>
      <c r="B314" s="1488"/>
      <c r="C314" s="1488"/>
      <c r="D314" s="1488"/>
      <c r="E314" s="1489"/>
      <c r="H314" s="367"/>
      <c r="M314" s="373"/>
    </row>
    <row r="315" spans="1:13" s="1490" customFormat="1" ht="12.75" x14ac:dyDescent="0.2">
      <c r="A315" s="1488"/>
      <c r="B315" s="1488"/>
      <c r="C315" s="1488"/>
      <c r="D315" s="1488"/>
      <c r="E315" s="1489"/>
      <c r="H315" s="367"/>
      <c r="M315" s="373"/>
    </row>
    <row r="316" spans="1:13" s="1490" customFormat="1" ht="12.75" x14ac:dyDescent="0.2">
      <c r="A316" s="1488"/>
      <c r="B316" s="1488"/>
      <c r="C316" s="1488"/>
      <c r="D316" s="1488"/>
      <c r="E316" s="1489"/>
      <c r="H316" s="367"/>
      <c r="M316" s="373"/>
    </row>
    <row r="317" spans="1:13" s="1490" customFormat="1" ht="12.75" x14ac:dyDescent="0.2">
      <c r="A317" s="1488"/>
      <c r="B317" s="1488"/>
      <c r="C317" s="1488"/>
      <c r="D317" s="1488"/>
      <c r="E317" s="1489"/>
      <c r="H317" s="367"/>
      <c r="M317" s="373"/>
    </row>
    <row r="318" spans="1:13" s="1490" customFormat="1" ht="12.75" x14ac:dyDescent="0.2">
      <c r="A318" s="1488"/>
      <c r="B318" s="1488"/>
      <c r="C318" s="1488"/>
      <c r="D318" s="1488"/>
      <c r="E318" s="1489"/>
      <c r="H318" s="367"/>
      <c r="M318" s="373"/>
    </row>
    <row r="319" spans="1:13" s="1490" customFormat="1" ht="12.75" x14ac:dyDescent="0.2">
      <c r="A319" s="1488"/>
      <c r="B319" s="1488"/>
      <c r="C319" s="1488"/>
      <c r="D319" s="1488"/>
      <c r="E319" s="1489"/>
      <c r="H319" s="367"/>
      <c r="M319" s="373"/>
    </row>
    <row r="320" spans="1:13" s="1490" customFormat="1" ht="12.75" x14ac:dyDescent="0.2">
      <c r="A320" s="1488"/>
      <c r="B320" s="1488"/>
      <c r="C320" s="1488"/>
      <c r="D320" s="1488"/>
      <c r="E320" s="1489"/>
      <c r="H320" s="367"/>
      <c r="M320" s="373"/>
    </row>
    <row r="321" spans="1:13" s="1490" customFormat="1" ht="12.75" x14ac:dyDescent="0.2">
      <c r="A321" s="1488"/>
      <c r="B321" s="1488"/>
      <c r="C321" s="1488"/>
      <c r="D321" s="1488"/>
      <c r="E321" s="1489"/>
      <c r="H321" s="367"/>
      <c r="M321" s="373"/>
    </row>
    <row r="322" spans="1:13" s="1490" customFormat="1" ht="12.75" x14ac:dyDescent="0.2">
      <c r="A322" s="1488"/>
      <c r="B322" s="1488"/>
      <c r="C322" s="1488"/>
      <c r="D322" s="1488"/>
      <c r="E322" s="1489"/>
      <c r="H322" s="367"/>
      <c r="M322" s="373"/>
    </row>
    <row r="323" spans="1:13" s="1490" customFormat="1" ht="12.75" x14ac:dyDescent="0.2">
      <c r="A323" s="1488"/>
      <c r="B323" s="1488"/>
      <c r="C323" s="1488"/>
      <c r="D323" s="1488"/>
      <c r="E323" s="1489"/>
      <c r="H323" s="367"/>
      <c r="M323" s="373"/>
    </row>
    <row r="324" spans="1:13" s="1490" customFormat="1" ht="12.75" x14ac:dyDescent="0.2">
      <c r="A324" s="1488"/>
      <c r="B324" s="1488"/>
      <c r="C324" s="1488"/>
      <c r="D324" s="1488"/>
      <c r="E324" s="1489"/>
      <c r="H324" s="367"/>
      <c r="M324" s="373"/>
    </row>
    <row r="325" spans="1:13" s="1490" customFormat="1" ht="12.75" x14ac:dyDescent="0.2">
      <c r="A325" s="1488"/>
      <c r="B325" s="1488"/>
      <c r="C325" s="1488"/>
      <c r="D325" s="1488"/>
      <c r="E325" s="1489"/>
      <c r="H325" s="367"/>
      <c r="M325" s="373"/>
    </row>
    <row r="326" spans="1:13" s="1490" customFormat="1" ht="12.75" x14ac:dyDescent="0.2">
      <c r="A326" s="1488"/>
      <c r="B326" s="1488"/>
      <c r="C326" s="1488"/>
      <c r="D326" s="1488"/>
      <c r="E326" s="1489"/>
      <c r="H326" s="367"/>
      <c r="M326" s="373"/>
    </row>
    <row r="327" spans="1:13" s="1490" customFormat="1" ht="12.75" x14ac:dyDescent="0.2">
      <c r="A327" s="1488"/>
      <c r="B327" s="1488"/>
      <c r="C327" s="1488"/>
      <c r="D327" s="1488"/>
      <c r="E327" s="1489"/>
      <c r="H327" s="367"/>
      <c r="M327" s="373"/>
    </row>
    <row r="328" spans="1:13" s="1490" customFormat="1" ht="12.75" x14ac:dyDescent="0.2">
      <c r="A328" s="1488"/>
      <c r="B328" s="1488"/>
      <c r="C328" s="1488"/>
      <c r="D328" s="1488"/>
      <c r="E328" s="1489"/>
      <c r="H328" s="367"/>
      <c r="M328" s="373"/>
    </row>
    <row r="329" spans="1:13" s="1490" customFormat="1" ht="12.75" x14ac:dyDescent="0.2">
      <c r="A329" s="1488"/>
      <c r="B329" s="1488"/>
      <c r="C329" s="1488"/>
      <c r="D329" s="1488"/>
      <c r="E329" s="1489"/>
      <c r="H329" s="367"/>
      <c r="M329" s="373"/>
    </row>
    <row r="330" spans="1:13" s="1490" customFormat="1" ht="12.75" x14ac:dyDescent="0.2">
      <c r="A330" s="1488"/>
      <c r="B330" s="1488"/>
      <c r="C330" s="1488"/>
      <c r="D330" s="1488"/>
      <c r="E330" s="1489"/>
      <c r="H330" s="367"/>
      <c r="M330" s="373"/>
    </row>
    <row r="331" spans="1:13" s="1490" customFormat="1" ht="12.75" x14ac:dyDescent="0.2">
      <c r="A331" s="1488"/>
      <c r="B331" s="1488"/>
      <c r="C331" s="1488"/>
      <c r="D331" s="1488"/>
      <c r="E331" s="1489"/>
      <c r="H331" s="367"/>
      <c r="M331" s="373"/>
    </row>
    <row r="332" spans="1:13" s="1490" customFormat="1" ht="12.75" x14ac:dyDescent="0.2">
      <c r="A332" s="1488"/>
      <c r="B332" s="1488"/>
      <c r="C332" s="1488"/>
      <c r="D332" s="1488"/>
      <c r="E332" s="1489"/>
      <c r="H332" s="367"/>
      <c r="M332" s="373"/>
    </row>
    <row r="333" spans="1:13" s="1490" customFormat="1" ht="12.75" x14ac:dyDescent="0.2">
      <c r="A333" s="1488"/>
      <c r="B333" s="1488"/>
      <c r="C333" s="1488"/>
      <c r="D333" s="1488"/>
      <c r="E333" s="1489"/>
      <c r="H333" s="367"/>
      <c r="M333" s="373"/>
    </row>
    <row r="334" spans="1:13" s="1490" customFormat="1" ht="12.75" x14ac:dyDescent="0.2">
      <c r="A334" s="1488"/>
      <c r="B334" s="1488"/>
      <c r="C334" s="1488"/>
      <c r="D334" s="1488"/>
      <c r="E334" s="1489"/>
      <c r="H334" s="367"/>
      <c r="M334" s="373"/>
    </row>
    <row r="335" spans="1:13" s="1490" customFormat="1" ht="12.75" x14ac:dyDescent="0.2">
      <c r="A335" s="1488"/>
      <c r="B335" s="1488"/>
      <c r="C335" s="1488"/>
      <c r="D335" s="1488"/>
      <c r="E335" s="1489"/>
      <c r="H335" s="367"/>
      <c r="M335" s="373"/>
    </row>
    <row r="336" spans="1:13" s="1490" customFormat="1" ht="12.75" x14ac:dyDescent="0.2">
      <c r="A336" s="1488"/>
      <c r="B336" s="1488"/>
      <c r="C336" s="1488"/>
      <c r="D336" s="1488"/>
      <c r="E336" s="1489"/>
      <c r="H336" s="367"/>
      <c r="M336" s="373"/>
    </row>
    <row r="337" spans="1:13" s="1490" customFormat="1" ht="12.75" x14ac:dyDescent="0.2">
      <c r="A337" s="1488"/>
      <c r="B337" s="1488"/>
      <c r="C337" s="1488"/>
      <c r="D337" s="1488"/>
      <c r="E337" s="1489"/>
      <c r="H337" s="367"/>
      <c r="M337" s="373"/>
    </row>
    <row r="338" spans="1:13" s="1490" customFormat="1" ht="12.75" x14ac:dyDescent="0.2">
      <c r="A338" s="1488"/>
      <c r="B338" s="1488"/>
      <c r="C338" s="1488"/>
      <c r="D338" s="1488"/>
      <c r="E338" s="1489"/>
      <c r="H338" s="367"/>
      <c r="M338" s="373"/>
    </row>
    <row r="339" spans="1:13" s="1490" customFormat="1" ht="12.75" x14ac:dyDescent="0.2">
      <c r="A339" s="1488"/>
      <c r="B339" s="1488"/>
      <c r="C339" s="1488"/>
      <c r="D339" s="1488"/>
      <c r="E339" s="1489"/>
      <c r="H339" s="367"/>
      <c r="M339" s="373"/>
    </row>
    <row r="340" spans="1:13" s="1490" customFormat="1" ht="12.75" x14ac:dyDescent="0.2">
      <c r="A340" s="1488"/>
      <c r="B340" s="1488"/>
      <c r="C340" s="1488"/>
      <c r="D340" s="1488"/>
      <c r="E340" s="1489"/>
      <c r="H340" s="367"/>
      <c r="M340" s="373"/>
    </row>
    <row r="341" spans="1:13" s="1490" customFormat="1" ht="12.75" x14ac:dyDescent="0.2">
      <c r="A341" s="1488"/>
      <c r="B341" s="1488"/>
      <c r="C341" s="1488"/>
      <c r="D341" s="1488"/>
      <c r="E341" s="1489"/>
      <c r="H341" s="367"/>
      <c r="M341" s="373"/>
    </row>
    <row r="342" spans="1:13" s="1490" customFormat="1" ht="12.75" x14ac:dyDescent="0.2">
      <c r="A342" s="1488"/>
      <c r="B342" s="1488"/>
      <c r="C342" s="1488"/>
      <c r="D342" s="1488"/>
      <c r="E342" s="1489"/>
      <c r="H342" s="367"/>
      <c r="M342" s="373"/>
    </row>
    <row r="343" spans="1:13" s="1490" customFormat="1" ht="12.75" x14ac:dyDescent="0.2">
      <c r="A343" s="1488"/>
      <c r="B343" s="1488"/>
      <c r="C343" s="1488"/>
      <c r="D343" s="1488"/>
      <c r="E343" s="1489"/>
      <c r="H343" s="367"/>
      <c r="M343" s="373"/>
    </row>
    <row r="344" spans="1:13" s="1490" customFormat="1" ht="12.75" x14ac:dyDescent="0.2">
      <c r="A344" s="1488"/>
      <c r="B344" s="1488"/>
      <c r="C344" s="1488"/>
      <c r="D344" s="1488"/>
      <c r="E344" s="1489"/>
      <c r="H344" s="367"/>
      <c r="M344" s="373"/>
    </row>
    <row r="345" spans="1:13" s="1490" customFormat="1" ht="12.75" x14ac:dyDescent="0.2">
      <c r="A345" s="1488"/>
      <c r="B345" s="1488"/>
      <c r="C345" s="1488"/>
      <c r="D345" s="1488"/>
      <c r="E345" s="1489"/>
      <c r="H345" s="367"/>
      <c r="M345" s="373"/>
    </row>
    <row r="346" spans="1:13" s="1490" customFormat="1" ht="12.75" x14ac:dyDescent="0.2">
      <c r="A346" s="1488"/>
      <c r="B346" s="1488"/>
      <c r="C346" s="1488"/>
      <c r="D346" s="1488"/>
      <c r="E346" s="1489"/>
      <c r="H346" s="367"/>
      <c r="M346" s="373"/>
    </row>
    <row r="347" spans="1:13" s="1490" customFormat="1" ht="12.75" x14ac:dyDescent="0.2">
      <c r="A347" s="1488"/>
      <c r="B347" s="1488"/>
      <c r="C347" s="1488"/>
      <c r="D347" s="1488"/>
      <c r="E347" s="1489"/>
      <c r="H347" s="367"/>
      <c r="M347" s="373"/>
    </row>
    <row r="348" spans="1:13" s="1490" customFormat="1" ht="12.75" x14ac:dyDescent="0.2">
      <c r="A348" s="1488"/>
      <c r="B348" s="1488"/>
      <c r="C348" s="1488"/>
      <c r="D348" s="1488"/>
      <c r="E348" s="1489"/>
      <c r="H348" s="367"/>
      <c r="M348" s="373"/>
    </row>
    <row r="349" spans="1:13" s="1490" customFormat="1" ht="12.75" x14ac:dyDescent="0.2">
      <c r="A349" s="1488"/>
      <c r="B349" s="1488"/>
      <c r="C349" s="1488"/>
      <c r="D349" s="1488"/>
      <c r="E349" s="1489"/>
      <c r="H349" s="367"/>
      <c r="M349" s="373"/>
    </row>
    <row r="350" spans="1:13" s="1490" customFormat="1" ht="12.75" x14ac:dyDescent="0.2">
      <c r="A350" s="1488"/>
      <c r="B350" s="1488"/>
      <c r="C350" s="1488"/>
      <c r="D350" s="1488"/>
      <c r="E350" s="1489"/>
      <c r="H350" s="367"/>
      <c r="M350" s="373"/>
    </row>
    <row r="351" spans="1:13" s="1490" customFormat="1" ht="12.75" x14ac:dyDescent="0.2">
      <c r="A351" s="1488"/>
      <c r="B351" s="1488"/>
      <c r="C351" s="1488"/>
      <c r="D351" s="1488"/>
      <c r="E351" s="1489"/>
      <c r="H351" s="367"/>
      <c r="M351" s="373"/>
    </row>
    <row r="352" spans="1:13" s="1490" customFormat="1" ht="12.75" x14ac:dyDescent="0.2">
      <c r="A352" s="1488"/>
      <c r="B352" s="1488"/>
      <c r="C352" s="1488"/>
      <c r="D352" s="1488"/>
      <c r="E352" s="1489"/>
      <c r="H352" s="367"/>
      <c r="M352" s="373"/>
    </row>
    <row r="353" spans="1:13" s="1490" customFormat="1" ht="12.75" x14ac:dyDescent="0.2">
      <c r="A353" s="1488"/>
      <c r="B353" s="1488"/>
      <c r="C353" s="1488"/>
      <c r="D353" s="1488"/>
      <c r="E353" s="1489"/>
      <c r="H353" s="367"/>
      <c r="M353" s="373"/>
    </row>
    <row r="354" spans="1:13" s="1490" customFormat="1" ht="12.75" x14ac:dyDescent="0.2">
      <c r="A354" s="1488"/>
      <c r="B354" s="1488"/>
      <c r="C354" s="1488"/>
      <c r="D354" s="1488"/>
      <c r="E354" s="1489"/>
      <c r="H354" s="367"/>
      <c r="M354" s="373"/>
    </row>
    <row r="355" spans="1:13" s="1490" customFormat="1" ht="12.75" x14ac:dyDescent="0.2">
      <c r="A355" s="1488"/>
      <c r="B355" s="1488"/>
      <c r="C355" s="1488"/>
      <c r="D355" s="1488"/>
      <c r="E355" s="1489"/>
      <c r="H355" s="367"/>
      <c r="M355" s="373"/>
    </row>
    <row r="356" spans="1:13" s="1490" customFormat="1" ht="12.75" x14ac:dyDescent="0.2">
      <c r="A356" s="1488"/>
      <c r="B356" s="1488"/>
      <c r="C356" s="1488"/>
      <c r="D356" s="1488"/>
      <c r="E356" s="1489"/>
      <c r="H356" s="367"/>
      <c r="M356" s="373"/>
    </row>
    <row r="357" spans="1:13" s="1490" customFormat="1" ht="12.75" x14ac:dyDescent="0.2">
      <c r="A357" s="1488"/>
      <c r="B357" s="1488"/>
      <c r="C357" s="1488"/>
      <c r="D357" s="1488"/>
      <c r="E357" s="1489"/>
      <c r="H357" s="367"/>
      <c r="M357" s="373"/>
    </row>
    <row r="358" spans="1:13" s="1490" customFormat="1" ht="12.75" x14ac:dyDescent="0.2">
      <c r="A358" s="1488"/>
      <c r="B358" s="1488"/>
      <c r="C358" s="1488"/>
      <c r="D358" s="1488"/>
      <c r="E358" s="1489"/>
      <c r="H358" s="367"/>
      <c r="M358" s="373"/>
    </row>
    <row r="359" spans="1:13" s="1490" customFormat="1" ht="12.75" x14ac:dyDescent="0.2">
      <c r="A359" s="1488"/>
      <c r="B359" s="1488"/>
      <c r="C359" s="1488"/>
      <c r="D359" s="1488"/>
      <c r="E359" s="1489"/>
      <c r="H359" s="367"/>
      <c r="M359" s="373"/>
    </row>
    <row r="360" spans="1:13" s="1490" customFormat="1" ht="12.75" x14ac:dyDescent="0.2">
      <c r="A360" s="1488"/>
      <c r="B360" s="1488"/>
      <c r="C360" s="1488"/>
      <c r="D360" s="1488"/>
      <c r="E360" s="1489"/>
      <c r="H360" s="367"/>
      <c r="M360" s="373"/>
    </row>
    <row r="361" spans="1:13" s="1490" customFormat="1" ht="12.75" x14ac:dyDescent="0.2">
      <c r="A361" s="1488"/>
      <c r="B361" s="1488"/>
      <c r="C361" s="1488"/>
      <c r="D361" s="1488"/>
      <c r="E361" s="1489"/>
      <c r="H361" s="367"/>
      <c r="M361" s="373"/>
    </row>
    <row r="362" spans="1:13" s="1490" customFormat="1" ht="12.75" x14ac:dyDescent="0.2">
      <c r="A362" s="1488"/>
      <c r="B362" s="1488"/>
      <c r="C362" s="1488"/>
      <c r="D362" s="1488"/>
      <c r="E362" s="1489"/>
      <c r="H362" s="367"/>
      <c r="M362" s="373"/>
    </row>
    <row r="363" spans="1:13" s="1490" customFormat="1" ht="12.75" x14ac:dyDescent="0.2">
      <c r="A363" s="1488"/>
      <c r="B363" s="1488"/>
      <c r="C363" s="1488"/>
      <c r="D363" s="1488"/>
      <c r="E363" s="1489"/>
      <c r="H363" s="367"/>
      <c r="M363" s="373"/>
    </row>
    <row r="364" spans="1:13" s="1490" customFormat="1" ht="12.75" x14ac:dyDescent="0.2">
      <c r="A364" s="1488"/>
      <c r="B364" s="1488"/>
      <c r="C364" s="1488"/>
      <c r="D364" s="1488"/>
      <c r="E364" s="1489"/>
      <c r="H364" s="367"/>
      <c r="M364" s="373"/>
    </row>
    <row r="365" spans="1:13" s="1490" customFormat="1" ht="12.75" x14ac:dyDescent="0.2">
      <c r="A365" s="1488"/>
      <c r="B365" s="1488"/>
      <c r="C365" s="1488"/>
      <c r="D365" s="1488"/>
      <c r="E365" s="1489"/>
      <c r="H365" s="367"/>
      <c r="M365" s="373"/>
    </row>
    <row r="366" spans="1:13" s="1490" customFormat="1" ht="13.15" customHeight="1" x14ac:dyDescent="0.2">
      <c r="A366" s="1488"/>
      <c r="B366" s="1488"/>
      <c r="C366" s="1488"/>
      <c r="D366" s="1488"/>
      <c r="E366" s="1489"/>
      <c r="H366" s="367"/>
      <c r="M366" s="373"/>
    </row>
    <row r="367" spans="1:13" s="1490" customFormat="1" ht="13.15" customHeight="1" x14ac:dyDescent="0.2">
      <c r="A367" s="1488"/>
      <c r="B367" s="1488"/>
      <c r="C367" s="1488"/>
      <c r="D367" s="1488"/>
      <c r="E367" s="1489"/>
      <c r="H367" s="367"/>
      <c r="M367" s="373"/>
    </row>
    <row r="368" spans="1:13" s="1490" customFormat="1" ht="13.15" customHeight="1" x14ac:dyDescent="0.2">
      <c r="A368" s="1488"/>
      <c r="B368" s="1488"/>
      <c r="C368" s="1488"/>
      <c r="D368" s="1488"/>
      <c r="E368" s="1489"/>
      <c r="H368" s="367"/>
      <c r="M368" s="373"/>
    </row>
    <row r="369" spans="1:13" s="1490" customFormat="1" ht="13.15" customHeight="1" x14ac:dyDescent="0.2">
      <c r="A369" s="1488"/>
      <c r="B369" s="1488"/>
      <c r="C369" s="1488"/>
      <c r="D369" s="1488"/>
      <c r="E369" s="1489"/>
      <c r="H369" s="367"/>
      <c r="M369" s="373"/>
    </row>
    <row r="370" spans="1:13" s="1490" customFormat="1" ht="13.15" customHeight="1" x14ac:dyDescent="0.2">
      <c r="A370" s="1488"/>
      <c r="B370" s="1488"/>
      <c r="C370" s="1488"/>
      <c r="D370" s="1488"/>
      <c r="E370" s="1489"/>
      <c r="H370" s="367"/>
      <c r="M370" s="373"/>
    </row>
    <row r="371" spans="1:13" s="1490" customFormat="1" ht="13.15" customHeight="1" x14ac:dyDescent="0.2">
      <c r="A371" s="1488"/>
      <c r="B371" s="1488"/>
      <c r="C371" s="1488"/>
      <c r="D371" s="1488"/>
      <c r="E371" s="1489"/>
      <c r="H371" s="367"/>
      <c r="M371" s="373"/>
    </row>
    <row r="372" spans="1:13" s="1490" customFormat="1" ht="13.15" customHeight="1" x14ac:dyDescent="0.2">
      <c r="A372" s="1488"/>
      <c r="B372" s="1488"/>
      <c r="C372" s="1488"/>
      <c r="D372" s="1488"/>
      <c r="E372" s="1489"/>
      <c r="H372" s="367"/>
      <c r="M372" s="373"/>
    </row>
    <row r="373" spans="1:13" s="1490" customFormat="1" ht="13.15" customHeight="1" x14ac:dyDescent="0.2">
      <c r="A373" s="1488"/>
      <c r="B373" s="1488"/>
      <c r="C373" s="1488"/>
      <c r="D373" s="1488"/>
      <c r="E373" s="1489"/>
      <c r="H373" s="367"/>
      <c r="M373" s="373"/>
    </row>
    <row r="374" spans="1:13" s="1490" customFormat="1" ht="13.15" customHeight="1" x14ac:dyDescent="0.2">
      <c r="A374" s="1488"/>
      <c r="B374" s="1488"/>
      <c r="C374" s="1488"/>
      <c r="D374" s="1488"/>
      <c r="E374" s="1489"/>
      <c r="H374" s="367"/>
      <c r="M374" s="373"/>
    </row>
    <row r="375" spans="1:13" s="1490" customFormat="1" ht="13.15" customHeight="1" x14ac:dyDescent="0.2">
      <c r="A375" s="1488"/>
      <c r="B375" s="1488"/>
      <c r="C375" s="1488"/>
      <c r="D375" s="1488"/>
      <c r="E375" s="1489"/>
      <c r="H375" s="367"/>
      <c r="M375" s="373"/>
    </row>
    <row r="376" spans="1:13" s="1490" customFormat="1" ht="13.15" customHeight="1" x14ac:dyDescent="0.2">
      <c r="A376" s="1488"/>
      <c r="B376" s="1488"/>
      <c r="C376" s="1488"/>
      <c r="D376" s="1488"/>
      <c r="E376" s="1489"/>
      <c r="H376" s="367"/>
      <c r="M376" s="373"/>
    </row>
    <row r="377" spans="1:13" s="1490" customFormat="1" ht="13.15" customHeight="1" x14ac:dyDescent="0.2">
      <c r="A377" s="1488"/>
      <c r="B377" s="1488"/>
      <c r="C377" s="1488"/>
      <c r="D377" s="1488"/>
      <c r="E377" s="1489"/>
      <c r="H377" s="367"/>
      <c r="M377" s="373"/>
    </row>
    <row r="378" spans="1:13" s="1490" customFormat="1" ht="13.15" customHeight="1" x14ac:dyDescent="0.2">
      <c r="A378" s="1488"/>
      <c r="B378" s="1488"/>
      <c r="C378" s="1488"/>
      <c r="D378" s="1488"/>
      <c r="E378" s="1489"/>
      <c r="H378" s="367"/>
      <c r="M378" s="373"/>
    </row>
    <row r="379" spans="1:13" s="1490" customFormat="1" ht="13.15" customHeight="1" x14ac:dyDescent="0.2">
      <c r="A379" s="1488"/>
      <c r="B379" s="1488"/>
      <c r="C379" s="1488"/>
      <c r="D379" s="1488"/>
      <c r="E379" s="1489"/>
      <c r="H379" s="367"/>
      <c r="M379" s="373"/>
    </row>
    <row r="380" spans="1:13" s="1490" customFormat="1" ht="13.15" customHeight="1" x14ac:dyDescent="0.2">
      <c r="A380" s="1488"/>
      <c r="B380" s="1488"/>
      <c r="C380" s="1488"/>
      <c r="D380" s="1488"/>
      <c r="E380" s="1489"/>
      <c r="H380" s="367"/>
      <c r="M380" s="373"/>
    </row>
    <row r="381" spans="1:13" s="1490" customFormat="1" ht="13.15" customHeight="1" x14ac:dyDescent="0.2">
      <c r="A381" s="1488"/>
      <c r="B381" s="1488"/>
      <c r="C381" s="1488"/>
      <c r="D381" s="1488"/>
      <c r="E381" s="1489"/>
      <c r="H381" s="367"/>
      <c r="M381" s="373"/>
    </row>
    <row r="382" spans="1:13" s="1490" customFormat="1" ht="13.15" customHeight="1" x14ac:dyDescent="0.2">
      <c r="A382" s="1488"/>
      <c r="B382" s="1488"/>
      <c r="C382" s="1488"/>
      <c r="D382" s="1488"/>
      <c r="E382" s="1489"/>
      <c r="H382" s="367"/>
      <c r="M382" s="373"/>
    </row>
    <row r="383" spans="1:13" s="1490" customFormat="1" ht="13.15" customHeight="1" x14ac:dyDescent="0.2">
      <c r="A383" s="1488"/>
      <c r="B383" s="1488"/>
      <c r="C383" s="1488"/>
      <c r="D383" s="1488"/>
      <c r="E383" s="1489"/>
      <c r="H383" s="367"/>
      <c r="M383" s="373"/>
    </row>
    <row r="384" spans="1:13" s="1490" customFormat="1" ht="13.15" customHeight="1" x14ac:dyDescent="0.2">
      <c r="A384" s="1488"/>
      <c r="B384" s="1488"/>
      <c r="C384" s="1488"/>
      <c r="D384" s="1488"/>
      <c r="E384" s="1489"/>
      <c r="H384" s="367"/>
      <c r="M384" s="373"/>
    </row>
    <row r="385" spans="1:13" s="1490" customFormat="1" ht="13.15" customHeight="1" x14ac:dyDescent="0.2">
      <c r="A385" s="1488"/>
      <c r="B385" s="1488"/>
      <c r="C385" s="1488"/>
      <c r="D385" s="1488"/>
      <c r="E385" s="1489"/>
      <c r="H385" s="367"/>
      <c r="M385" s="373"/>
    </row>
    <row r="386" spans="1:13" s="1490" customFormat="1" ht="13.15" customHeight="1" x14ac:dyDescent="0.2">
      <c r="A386" s="1488"/>
      <c r="B386" s="1488"/>
      <c r="C386" s="1488"/>
      <c r="D386" s="1488"/>
      <c r="E386" s="1489"/>
      <c r="H386" s="367"/>
      <c r="M386" s="373"/>
    </row>
    <row r="387" spans="1:13" s="1490" customFormat="1" ht="13.15" customHeight="1" x14ac:dyDescent="0.2">
      <c r="A387" s="1488"/>
      <c r="B387" s="1488"/>
      <c r="C387" s="1488"/>
      <c r="D387" s="1488"/>
      <c r="E387" s="1489"/>
      <c r="H387" s="367"/>
      <c r="M387" s="373"/>
    </row>
    <row r="388" spans="1:13" s="1490" customFormat="1" ht="13.15" customHeight="1" x14ac:dyDescent="0.2">
      <c r="A388" s="1488"/>
      <c r="B388" s="1488"/>
      <c r="C388" s="1488"/>
      <c r="D388" s="1488"/>
      <c r="E388" s="1489"/>
      <c r="H388" s="367"/>
      <c r="M388" s="373"/>
    </row>
    <row r="389" spans="1:13" s="1490" customFormat="1" ht="13.15" customHeight="1" x14ac:dyDescent="0.2">
      <c r="A389" s="1488"/>
      <c r="B389" s="1488"/>
      <c r="C389" s="1488"/>
      <c r="D389" s="1488"/>
      <c r="E389" s="1489"/>
      <c r="H389" s="367"/>
      <c r="M389" s="373"/>
    </row>
    <row r="390" spans="1:13" s="1490" customFormat="1" ht="13.15" customHeight="1" x14ac:dyDescent="0.2">
      <c r="A390" s="1488"/>
      <c r="B390" s="1488"/>
      <c r="C390" s="1488"/>
      <c r="D390" s="1488"/>
      <c r="E390" s="1489"/>
      <c r="H390" s="367"/>
      <c r="M390" s="373"/>
    </row>
    <row r="391" spans="1:13" s="1490" customFormat="1" ht="13.15" customHeight="1" x14ac:dyDescent="0.2">
      <c r="A391" s="1488"/>
      <c r="B391" s="1488"/>
      <c r="C391" s="1488"/>
      <c r="D391" s="1488"/>
      <c r="E391" s="1489"/>
      <c r="H391" s="367"/>
      <c r="M391" s="373"/>
    </row>
    <row r="392" spans="1:13" s="1490" customFormat="1" ht="13.15" customHeight="1" x14ac:dyDescent="0.2">
      <c r="A392" s="1488"/>
      <c r="B392" s="1488"/>
      <c r="C392" s="1488"/>
      <c r="D392" s="1488"/>
      <c r="E392" s="1489"/>
      <c r="H392" s="367"/>
      <c r="M392" s="373"/>
    </row>
    <row r="393" spans="1:13" s="1490" customFormat="1" ht="13.15" customHeight="1" x14ac:dyDescent="0.2">
      <c r="A393" s="1488"/>
      <c r="B393" s="1488"/>
      <c r="C393" s="1488"/>
      <c r="D393" s="1488"/>
      <c r="E393" s="1489"/>
      <c r="H393" s="367"/>
      <c r="M393" s="373"/>
    </row>
    <row r="394" spans="1:13" s="1490" customFormat="1" ht="13.15" customHeight="1" x14ac:dyDescent="0.2">
      <c r="A394" s="1488"/>
      <c r="B394" s="1488"/>
      <c r="C394" s="1488"/>
      <c r="D394" s="1488"/>
      <c r="E394" s="1489"/>
      <c r="H394" s="367"/>
      <c r="M394" s="373"/>
    </row>
    <row r="395" spans="1:13" s="1490" customFormat="1" ht="13.15" customHeight="1" x14ac:dyDescent="0.2">
      <c r="A395" s="1488"/>
      <c r="B395" s="1488"/>
      <c r="C395" s="1488"/>
      <c r="D395" s="1488"/>
      <c r="E395" s="1489"/>
      <c r="H395" s="367"/>
      <c r="M395" s="373"/>
    </row>
    <row r="396" spans="1:13" s="1490" customFormat="1" ht="13.15" customHeight="1" x14ac:dyDescent="0.2">
      <c r="A396" s="1488"/>
      <c r="B396" s="1488"/>
      <c r="C396" s="1488"/>
      <c r="D396" s="1488"/>
      <c r="E396" s="1489"/>
      <c r="H396" s="367"/>
      <c r="M396" s="373"/>
    </row>
    <row r="397" spans="1:13" s="1490" customFormat="1" ht="13.15" customHeight="1" x14ac:dyDescent="0.2">
      <c r="A397" s="1488"/>
      <c r="B397" s="1488"/>
      <c r="C397" s="1488"/>
      <c r="D397" s="1488"/>
      <c r="E397" s="1489"/>
      <c r="H397" s="367"/>
      <c r="M397" s="373"/>
    </row>
    <row r="398" spans="1:13" s="1490" customFormat="1" ht="13.15" customHeight="1" x14ac:dyDescent="0.2">
      <c r="A398" s="1488"/>
      <c r="B398" s="1488"/>
      <c r="C398" s="1488"/>
      <c r="D398" s="1488"/>
      <c r="E398" s="1489"/>
      <c r="H398" s="367"/>
      <c r="M398" s="373"/>
    </row>
    <row r="399" spans="1:13" s="1490" customFormat="1" ht="13.15" customHeight="1" x14ac:dyDescent="0.2">
      <c r="A399" s="1488"/>
      <c r="B399" s="1488"/>
      <c r="C399" s="1488"/>
      <c r="D399" s="1488"/>
      <c r="E399" s="1489"/>
      <c r="H399" s="367"/>
      <c r="M399" s="373"/>
    </row>
    <row r="400" spans="1:13" s="1490" customFormat="1" ht="13.15" customHeight="1" x14ac:dyDescent="0.2">
      <c r="A400" s="1488"/>
      <c r="B400" s="1488"/>
      <c r="C400" s="1488"/>
      <c r="D400" s="1488"/>
      <c r="E400" s="1489"/>
      <c r="H400" s="367"/>
      <c r="M400" s="373"/>
    </row>
    <row r="401" spans="1:13" s="1490" customFormat="1" ht="13.15" customHeight="1" x14ac:dyDescent="0.2">
      <c r="A401" s="1488"/>
      <c r="B401" s="1488"/>
      <c r="C401" s="1488"/>
      <c r="D401" s="1488"/>
      <c r="E401" s="1489"/>
      <c r="H401" s="367"/>
      <c r="M401" s="373"/>
    </row>
    <row r="402" spans="1:13" s="1490" customFormat="1" ht="13.15" customHeight="1" x14ac:dyDescent="0.2">
      <c r="A402" s="1488"/>
      <c r="B402" s="1488"/>
      <c r="C402" s="1488"/>
      <c r="D402" s="1488"/>
      <c r="E402" s="1489"/>
      <c r="H402" s="367"/>
      <c r="M402" s="373"/>
    </row>
    <row r="403" spans="1:13" s="1490" customFormat="1" ht="13.15" customHeight="1" x14ac:dyDescent="0.2">
      <c r="A403" s="1488"/>
      <c r="B403" s="1488"/>
      <c r="C403" s="1488"/>
      <c r="D403" s="1488"/>
      <c r="E403" s="1489"/>
      <c r="H403" s="367"/>
      <c r="M403" s="373"/>
    </row>
    <row r="404" spans="1:13" s="1490" customFormat="1" ht="13.15" customHeight="1" x14ac:dyDescent="0.2">
      <c r="A404" s="1488"/>
      <c r="B404" s="1488"/>
      <c r="C404" s="1488"/>
      <c r="D404" s="1488"/>
      <c r="E404" s="1489"/>
      <c r="H404" s="367"/>
      <c r="M404" s="373"/>
    </row>
    <row r="405" spans="1:13" s="1490" customFormat="1" ht="13.15" customHeight="1" x14ac:dyDescent="0.2">
      <c r="A405" s="1488"/>
      <c r="B405" s="1488"/>
      <c r="C405" s="1488"/>
      <c r="D405" s="1488"/>
      <c r="E405" s="1489"/>
      <c r="H405" s="367"/>
      <c r="M405" s="373"/>
    </row>
    <row r="406" spans="1:13" s="1490" customFormat="1" ht="13.15" customHeight="1" x14ac:dyDescent="0.2">
      <c r="A406" s="1488"/>
      <c r="B406" s="1488"/>
      <c r="C406" s="1488"/>
      <c r="D406" s="1488"/>
      <c r="E406" s="1489"/>
      <c r="H406" s="367"/>
      <c r="M406" s="373"/>
    </row>
    <row r="407" spans="1:13" s="1490" customFormat="1" ht="13.15" customHeight="1" x14ac:dyDescent="0.2">
      <c r="A407" s="1488"/>
      <c r="B407" s="1488"/>
      <c r="C407" s="1488"/>
      <c r="D407" s="1488"/>
      <c r="E407" s="1489"/>
      <c r="H407" s="367"/>
      <c r="M407" s="373"/>
    </row>
    <row r="408" spans="1:13" s="1490" customFormat="1" ht="13.15" customHeight="1" x14ac:dyDescent="0.2">
      <c r="A408" s="1488"/>
      <c r="B408" s="1488"/>
      <c r="C408" s="1488"/>
      <c r="D408" s="1488"/>
      <c r="E408" s="1489"/>
      <c r="H408" s="367"/>
      <c r="M408" s="373"/>
    </row>
    <row r="409" spans="1:13" s="1490" customFormat="1" ht="13.15" customHeight="1" x14ac:dyDescent="0.2">
      <c r="A409" s="1488"/>
      <c r="B409" s="1488"/>
      <c r="C409" s="1488"/>
      <c r="D409" s="1488"/>
      <c r="E409" s="1489"/>
      <c r="H409" s="367"/>
      <c r="M409" s="373"/>
    </row>
    <row r="410" spans="1:13" s="1490" customFormat="1" ht="13.15" customHeight="1" x14ac:dyDescent="0.2">
      <c r="A410" s="1488"/>
      <c r="B410" s="1488"/>
      <c r="C410" s="1488"/>
      <c r="D410" s="1488"/>
      <c r="E410" s="1489"/>
      <c r="H410" s="367"/>
      <c r="M410" s="373"/>
    </row>
    <row r="411" spans="1:13" s="1490" customFormat="1" ht="13.15" customHeight="1" x14ac:dyDescent="0.2">
      <c r="A411" s="1488"/>
      <c r="B411" s="1488"/>
      <c r="C411" s="1488"/>
      <c r="D411" s="1488"/>
      <c r="E411" s="1489"/>
      <c r="H411" s="367"/>
      <c r="M411" s="373"/>
    </row>
    <row r="412" spans="1:13" s="1490" customFormat="1" ht="13.15" customHeight="1" x14ac:dyDescent="0.2">
      <c r="A412" s="1488"/>
      <c r="B412" s="1488"/>
      <c r="C412" s="1488"/>
      <c r="D412" s="1488"/>
      <c r="E412" s="1489"/>
      <c r="H412" s="367"/>
      <c r="M412" s="373"/>
    </row>
    <row r="413" spans="1:13" s="1490" customFormat="1" ht="13.15" customHeight="1" x14ac:dyDescent="0.2">
      <c r="A413" s="1488"/>
      <c r="B413" s="1488"/>
      <c r="C413" s="1488"/>
      <c r="D413" s="1488"/>
      <c r="E413" s="1489"/>
      <c r="H413" s="367"/>
      <c r="M413" s="373"/>
    </row>
    <row r="414" spans="1:13" s="1490" customFormat="1" ht="13.15" customHeight="1" x14ac:dyDescent="0.2">
      <c r="A414" s="1488"/>
      <c r="B414" s="1488"/>
      <c r="C414" s="1488"/>
      <c r="D414" s="1488"/>
      <c r="E414" s="1489"/>
      <c r="H414" s="367"/>
      <c r="M414" s="373"/>
    </row>
    <row r="415" spans="1:13" s="1490" customFormat="1" ht="13.15" customHeight="1" x14ac:dyDescent="0.2">
      <c r="A415" s="1488"/>
      <c r="B415" s="1488"/>
      <c r="C415" s="1488"/>
      <c r="D415" s="1488"/>
      <c r="E415" s="1489"/>
      <c r="H415" s="367"/>
      <c r="M415" s="373"/>
    </row>
    <row r="416" spans="1:13" s="1490" customFormat="1" ht="13.15" customHeight="1" x14ac:dyDescent="0.2">
      <c r="A416" s="1488"/>
      <c r="B416" s="1488"/>
      <c r="C416" s="1488"/>
      <c r="D416" s="1488"/>
      <c r="E416" s="1489"/>
      <c r="H416" s="367"/>
      <c r="M416" s="373"/>
    </row>
    <row r="417" spans="1:13" s="1490" customFormat="1" ht="13.15" customHeight="1" x14ac:dyDescent="0.2">
      <c r="A417" s="1488"/>
      <c r="B417" s="1488"/>
      <c r="C417" s="1488"/>
      <c r="D417" s="1488"/>
      <c r="E417" s="1489"/>
      <c r="H417" s="367"/>
      <c r="M417" s="373"/>
    </row>
    <row r="418" spans="1:13" s="1490" customFormat="1" ht="13.15" customHeight="1" x14ac:dyDescent="0.2">
      <c r="A418" s="1488"/>
      <c r="B418" s="1488"/>
      <c r="C418" s="1488"/>
      <c r="D418" s="1488"/>
      <c r="E418" s="1489"/>
      <c r="H418" s="367"/>
      <c r="M418" s="373"/>
    </row>
    <row r="419" spans="1:13" s="1490" customFormat="1" ht="13.15" customHeight="1" x14ac:dyDescent="0.2">
      <c r="A419" s="1488"/>
      <c r="B419" s="1488"/>
      <c r="C419" s="1488"/>
      <c r="D419" s="1488"/>
      <c r="E419" s="1489"/>
      <c r="H419" s="367"/>
      <c r="M419" s="373"/>
    </row>
    <row r="420" spans="1:13" s="1490" customFormat="1" ht="13.15" customHeight="1" x14ac:dyDescent="0.2">
      <c r="A420" s="1488"/>
      <c r="B420" s="1488"/>
      <c r="C420" s="1488"/>
      <c r="D420" s="1488"/>
      <c r="E420" s="1489"/>
      <c r="H420" s="367"/>
      <c r="M420" s="373"/>
    </row>
    <row r="421" spans="1:13" s="1490" customFormat="1" ht="13.15" customHeight="1" x14ac:dyDescent="0.2">
      <c r="A421" s="1488"/>
      <c r="B421" s="1488"/>
      <c r="C421" s="1488"/>
      <c r="D421" s="1488"/>
      <c r="E421" s="1489"/>
      <c r="H421" s="367"/>
      <c r="M421" s="373"/>
    </row>
    <row r="422" spans="1:13" s="1490" customFormat="1" ht="13.15" customHeight="1" x14ac:dyDescent="0.2">
      <c r="A422" s="1488"/>
      <c r="B422" s="1488"/>
      <c r="C422" s="1488"/>
      <c r="D422" s="1488"/>
      <c r="E422" s="1489"/>
      <c r="H422" s="367"/>
      <c r="M422" s="373"/>
    </row>
    <row r="423" spans="1:13" s="1490" customFormat="1" ht="13.15" customHeight="1" x14ac:dyDescent="0.2">
      <c r="A423" s="1488"/>
      <c r="B423" s="1488"/>
      <c r="C423" s="1488"/>
      <c r="D423" s="1488"/>
      <c r="E423" s="1489"/>
      <c r="H423" s="367"/>
      <c r="M423" s="373"/>
    </row>
    <row r="424" spans="1:13" s="1490" customFormat="1" ht="13.15" customHeight="1" x14ac:dyDescent="0.2">
      <c r="A424" s="1488"/>
      <c r="B424" s="1488"/>
      <c r="C424" s="1488"/>
      <c r="D424" s="1488"/>
      <c r="E424" s="1489"/>
      <c r="H424" s="367"/>
      <c r="M424" s="373"/>
    </row>
    <row r="425" spans="1:13" s="1490" customFormat="1" ht="13.15" customHeight="1" x14ac:dyDescent="0.2">
      <c r="A425" s="1488"/>
      <c r="B425" s="1488"/>
      <c r="C425" s="1488"/>
      <c r="D425" s="1488"/>
      <c r="E425" s="1489"/>
      <c r="H425" s="367"/>
      <c r="M425" s="373"/>
    </row>
    <row r="426" spans="1:13" s="1490" customFormat="1" ht="13.15" customHeight="1" x14ac:dyDescent="0.2">
      <c r="A426" s="1488"/>
      <c r="B426" s="1488"/>
      <c r="C426" s="1488"/>
      <c r="D426" s="1488"/>
      <c r="E426" s="1489"/>
      <c r="H426" s="367"/>
      <c r="M426" s="373"/>
    </row>
    <row r="427" spans="1:13" s="1490" customFormat="1" ht="13.15" customHeight="1" x14ac:dyDescent="0.2">
      <c r="A427" s="1488"/>
      <c r="B427" s="1488"/>
      <c r="C427" s="1488"/>
      <c r="D427" s="1488"/>
      <c r="E427" s="1489"/>
      <c r="H427" s="367"/>
      <c r="M427" s="373"/>
    </row>
    <row r="428" spans="1:13" s="1490" customFormat="1" ht="13.15" customHeight="1" x14ac:dyDescent="0.2">
      <c r="A428" s="1488"/>
      <c r="B428" s="1488"/>
      <c r="C428" s="1488"/>
      <c r="D428" s="1488"/>
      <c r="E428" s="1489"/>
      <c r="H428" s="367"/>
      <c r="M428" s="373"/>
    </row>
    <row r="429" spans="1:13" s="1490" customFormat="1" ht="13.15" customHeight="1" x14ac:dyDescent="0.2">
      <c r="A429" s="1488"/>
      <c r="B429" s="1488"/>
      <c r="C429" s="1488"/>
      <c r="D429" s="1488"/>
      <c r="E429" s="1489"/>
      <c r="H429" s="367"/>
      <c r="M429" s="373"/>
    </row>
    <row r="430" spans="1:13" s="1490" customFormat="1" ht="13.15" customHeight="1" x14ac:dyDescent="0.2">
      <c r="A430" s="1488"/>
      <c r="B430" s="1488"/>
      <c r="C430" s="1488"/>
      <c r="D430" s="1488"/>
      <c r="E430" s="1489"/>
      <c r="H430" s="367"/>
      <c r="M430" s="373"/>
    </row>
    <row r="431" spans="1:13" s="1490" customFormat="1" ht="13.15" customHeight="1" x14ac:dyDescent="0.2">
      <c r="A431" s="1488"/>
      <c r="B431" s="1488"/>
      <c r="C431" s="1488"/>
      <c r="D431" s="1488"/>
      <c r="E431" s="1489"/>
      <c r="H431" s="367"/>
      <c r="M431" s="373"/>
    </row>
    <row r="432" spans="1:13" s="1490" customFormat="1" ht="13.15" customHeight="1" x14ac:dyDescent="0.2">
      <c r="A432" s="1488"/>
      <c r="B432" s="1488"/>
      <c r="C432" s="1488"/>
      <c r="D432" s="1488"/>
      <c r="E432" s="1489"/>
      <c r="H432" s="367"/>
      <c r="M432" s="373"/>
    </row>
    <row r="433" spans="1:13" s="1490" customFormat="1" ht="13.15" customHeight="1" x14ac:dyDescent="0.2">
      <c r="A433" s="1488"/>
      <c r="B433" s="1488"/>
      <c r="C433" s="1488"/>
      <c r="D433" s="1488"/>
      <c r="E433" s="1489"/>
      <c r="H433" s="367"/>
      <c r="M433" s="373"/>
    </row>
    <row r="434" spans="1:13" s="1490" customFormat="1" ht="13.15" customHeight="1" x14ac:dyDescent="0.2">
      <c r="A434" s="1488"/>
      <c r="B434" s="1488"/>
      <c r="C434" s="1488"/>
      <c r="D434" s="1488"/>
      <c r="E434" s="1489"/>
      <c r="H434" s="367"/>
      <c r="M434" s="373"/>
    </row>
    <row r="435" spans="1:13" s="1490" customFormat="1" ht="13.15" customHeight="1" x14ac:dyDescent="0.2">
      <c r="A435" s="1488"/>
      <c r="B435" s="1488"/>
      <c r="C435" s="1488"/>
      <c r="D435" s="1488"/>
      <c r="E435" s="1489"/>
      <c r="H435" s="367"/>
      <c r="M435" s="373"/>
    </row>
    <row r="436" spans="1:13" s="1490" customFormat="1" ht="13.15" customHeight="1" x14ac:dyDescent="0.2">
      <c r="A436" s="1488"/>
      <c r="B436" s="1488"/>
      <c r="C436" s="1488"/>
      <c r="D436" s="1488"/>
      <c r="E436" s="1489"/>
      <c r="H436" s="367"/>
      <c r="M436" s="373"/>
    </row>
    <row r="437" spans="1:13" s="1490" customFormat="1" ht="13.15" customHeight="1" x14ac:dyDescent="0.2">
      <c r="A437" s="1488"/>
      <c r="B437" s="1488"/>
      <c r="C437" s="1488"/>
      <c r="D437" s="1488"/>
      <c r="E437" s="1489"/>
      <c r="H437" s="367"/>
      <c r="M437" s="373"/>
    </row>
    <row r="438" spans="1:13" s="1490" customFormat="1" ht="13.15" customHeight="1" x14ac:dyDescent="0.2">
      <c r="A438" s="1488"/>
      <c r="B438" s="1488"/>
      <c r="C438" s="1488"/>
      <c r="D438" s="1488"/>
      <c r="E438" s="1489"/>
      <c r="H438" s="367"/>
      <c r="M438" s="373"/>
    </row>
    <row r="439" spans="1:13" s="1490" customFormat="1" ht="13.15" customHeight="1" x14ac:dyDescent="0.2">
      <c r="A439" s="1488"/>
      <c r="B439" s="1488"/>
      <c r="C439" s="1488"/>
      <c r="D439" s="1488"/>
      <c r="E439" s="1489"/>
      <c r="H439" s="367"/>
      <c r="M439" s="373"/>
    </row>
    <row r="440" spans="1:13" s="1490" customFormat="1" ht="13.15" customHeight="1" x14ac:dyDescent="0.2">
      <c r="A440" s="1488"/>
      <c r="B440" s="1488"/>
      <c r="C440" s="1488"/>
      <c r="D440" s="1488"/>
      <c r="E440" s="1489"/>
      <c r="H440" s="367"/>
      <c r="M440" s="373"/>
    </row>
    <row r="441" spans="1:13" s="1490" customFormat="1" ht="13.15" customHeight="1" x14ac:dyDescent="0.2">
      <c r="A441" s="1488"/>
      <c r="B441" s="1488"/>
      <c r="C441" s="1488"/>
      <c r="D441" s="1488"/>
      <c r="E441" s="1489"/>
      <c r="H441" s="367"/>
      <c r="M441" s="373"/>
    </row>
    <row r="442" spans="1:13" s="1490" customFormat="1" ht="13.15" customHeight="1" x14ac:dyDescent="0.2">
      <c r="A442" s="1488"/>
      <c r="B442" s="1488"/>
      <c r="C442" s="1488"/>
      <c r="D442" s="1488"/>
      <c r="E442" s="1489"/>
      <c r="H442" s="367"/>
      <c r="M442" s="373"/>
    </row>
    <row r="443" spans="1:13" s="1490" customFormat="1" ht="13.15" customHeight="1" x14ac:dyDescent="0.2">
      <c r="A443" s="1488"/>
      <c r="B443" s="1488"/>
      <c r="C443" s="1488"/>
      <c r="D443" s="1488"/>
      <c r="E443" s="1489"/>
      <c r="H443" s="367"/>
      <c r="M443" s="373"/>
    </row>
    <row r="444" spans="1:13" s="1490" customFormat="1" ht="13.15" customHeight="1" x14ac:dyDescent="0.2">
      <c r="A444" s="1488"/>
      <c r="B444" s="1488"/>
      <c r="C444" s="1488"/>
      <c r="D444" s="1488"/>
      <c r="E444" s="1489"/>
      <c r="H444" s="367"/>
      <c r="M444" s="373"/>
    </row>
    <row r="445" spans="1:13" s="1490" customFormat="1" ht="13.15" customHeight="1" x14ac:dyDescent="0.2">
      <c r="A445" s="1488"/>
      <c r="B445" s="1488"/>
      <c r="C445" s="1488"/>
      <c r="D445" s="1488"/>
      <c r="E445" s="1489"/>
      <c r="H445" s="367"/>
      <c r="M445" s="373"/>
    </row>
    <row r="446" spans="1:13" s="1490" customFormat="1" ht="13.15" customHeight="1" x14ac:dyDescent="0.2">
      <c r="A446" s="1488"/>
      <c r="B446" s="1488"/>
      <c r="C446" s="1488"/>
      <c r="D446" s="1488"/>
      <c r="E446" s="1489"/>
      <c r="H446" s="367"/>
      <c r="M446" s="373"/>
    </row>
    <row r="447" spans="1:13" s="1490" customFormat="1" ht="13.15" customHeight="1" x14ac:dyDescent="0.2">
      <c r="A447" s="1488"/>
      <c r="B447" s="1488"/>
      <c r="C447" s="1488"/>
      <c r="D447" s="1488"/>
      <c r="E447" s="1489"/>
      <c r="H447" s="367"/>
      <c r="M447" s="373"/>
    </row>
    <row r="448" spans="1:13" s="1490" customFormat="1" ht="13.15" customHeight="1" x14ac:dyDescent="0.2">
      <c r="A448" s="1488"/>
      <c r="B448" s="1488"/>
      <c r="C448" s="1488"/>
      <c r="D448" s="1488"/>
      <c r="E448" s="1489"/>
      <c r="H448" s="367"/>
      <c r="M448" s="373"/>
    </row>
    <row r="449" spans="1:13" s="1490" customFormat="1" ht="13.15" customHeight="1" x14ac:dyDescent="0.2">
      <c r="A449" s="1488"/>
      <c r="B449" s="1488"/>
      <c r="C449" s="1488"/>
      <c r="D449" s="1488"/>
      <c r="E449" s="1489"/>
      <c r="H449" s="367"/>
      <c r="M449" s="373"/>
    </row>
    <row r="450" spans="1:13" s="1490" customFormat="1" ht="13.15" customHeight="1" x14ac:dyDescent="0.2">
      <c r="A450" s="1488"/>
      <c r="B450" s="1488"/>
      <c r="C450" s="1488"/>
      <c r="D450" s="1488"/>
      <c r="E450" s="1489"/>
      <c r="H450" s="367"/>
      <c r="M450" s="373"/>
    </row>
    <row r="451" spans="1:13" s="1490" customFormat="1" ht="13.15" customHeight="1" x14ac:dyDescent="0.2">
      <c r="A451" s="1488"/>
      <c r="B451" s="1488"/>
      <c r="C451" s="1488"/>
      <c r="D451" s="1488"/>
      <c r="E451" s="1489"/>
      <c r="H451" s="367"/>
      <c r="M451" s="373"/>
    </row>
    <row r="452" spans="1:13" s="1490" customFormat="1" ht="13.15" customHeight="1" x14ac:dyDescent="0.2">
      <c r="A452" s="1488"/>
      <c r="B452" s="1488"/>
      <c r="C452" s="1488"/>
      <c r="D452" s="1488"/>
      <c r="E452" s="1489"/>
      <c r="H452" s="367"/>
      <c r="M452" s="373"/>
    </row>
    <row r="453" spans="1:13" s="1490" customFormat="1" ht="13.15" customHeight="1" x14ac:dyDescent="0.2">
      <c r="A453" s="1488"/>
      <c r="B453" s="1488"/>
      <c r="C453" s="1488"/>
      <c r="D453" s="1488"/>
      <c r="E453" s="1489"/>
      <c r="H453" s="367"/>
      <c r="M453" s="373"/>
    </row>
    <row r="454" spans="1:13" s="1490" customFormat="1" ht="13.15" customHeight="1" x14ac:dyDescent="0.2">
      <c r="A454" s="1488"/>
      <c r="B454" s="1488"/>
      <c r="C454" s="1488"/>
      <c r="D454" s="1488"/>
      <c r="E454" s="1489"/>
      <c r="H454" s="367"/>
      <c r="M454" s="373"/>
    </row>
    <row r="455" spans="1:13" s="1490" customFormat="1" ht="13.15" customHeight="1" x14ac:dyDescent="0.2">
      <c r="A455" s="1488"/>
      <c r="B455" s="1488"/>
      <c r="C455" s="1488"/>
      <c r="D455" s="1488"/>
      <c r="E455" s="1489"/>
      <c r="H455" s="367"/>
      <c r="M455" s="373"/>
    </row>
    <row r="456" spans="1:13" s="1490" customFormat="1" ht="13.15" customHeight="1" x14ac:dyDescent="0.2">
      <c r="A456" s="1488"/>
      <c r="B456" s="1488"/>
      <c r="C456" s="1488"/>
      <c r="D456" s="1488"/>
      <c r="E456" s="1489"/>
      <c r="H456" s="367"/>
      <c r="M456" s="373"/>
    </row>
    <row r="457" spans="1:13" s="1490" customFormat="1" ht="13.15" customHeight="1" x14ac:dyDescent="0.2">
      <c r="A457" s="1488"/>
      <c r="B457" s="1488"/>
      <c r="C457" s="1488"/>
      <c r="D457" s="1488"/>
      <c r="E457" s="1489"/>
      <c r="H457" s="367"/>
      <c r="M457" s="373"/>
    </row>
    <row r="458" spans="1:13" s="1490" customFormat="1" ht="13.15" customHeight="1" x14ac:dyDescent="0.2">
      <c r="A458" s="1488"/>
      <c r="B458" s="1488"/>
      <c r="C458" s="1488"/>
      <c r="D458" s="1488"/>
      <c r="E458" s="1489"/>
      <c r="H458" s="367"/>
      <c r="M458" s="373"/>
    </row>
    <row r="459" spans="1:13" s="1490" customFormat="1" ht="13.15" customHeight="1" x14ac:dyDescent="0.2">
      <c r="A459" s="1488"/>
      <c r="B459" s="1488"/>
      <c r="C459" s="1488"/>
      <c r="D459" s="1488"/>
      <c r="E459" s="1489"/>
      <c r="H459" s="367"/>
      <c r="M459" s="373"/>
    </row>
    <row r="460" spans="1:13" s="1490" customFormat="1" ht="13.15" customHeight="1" x14ac:dyDescent="0.2">
      <c r="A460" s="1488"/>
      <c r="B460" s="1488"/>
      <c r="C460" s="1488"/>
      <c r="D460" s="1488"/>
      <c r="E460" s="1489"/>
      <c r="H460" s="367"/>
      <c r="M460" s="373"/>
    </row>
    <row r="461" spans="1:13" s="1490" customFormat="1" ht="13.15" customHeight="1" x14ac:dyDescent="0.2">
      <c r="A461" s="1488"/>
      <c r="B461" s="1488"/>
      <c r="C461" s="1488"/>
      <c r="D461" s="1488"/>
      <c r="E461" s="1489"/>
      <c r="H461" s="367"/>
      <c r="M461" s="373"/>
    </row>
    <row r="462" spans="1:13" s="1490" customFormat="1" ht="13.15" customHeight="1" x14ac:dyDescent="0.2">
      <c r="A462" s="1488"/>
      <c r="B462" s="1488"/>
      <c r="C462" s="1488"/>
      <c r="D462" s="1488"/>
      <c r="E462" s="1489"/>
      <c r="H462" s="367"/>
      <c r="M462" s="373"/>
    </row>
    <row r="463" spans="1:13" s="1490" customFormat="1" ht="13.15" customHeight="1" x14ac:dyDescent="0.2">
      <c r="A463" s="1488"/>
      <c r="B463" s="1488"/>
      <c r="C463" s="1488"/>
      <c r="D463" s="1488"/>
      <c r="E463" s="1489"/>
      <c r="H463" s="367"/>
      <c r="M463" s="373"/>
    </row>
    <row r="464" spans="1:13" s="1490" customFormat="1" ht="13.15" customHeight="1" x14ac:dyDescent="0.2">
      <c r="A464" s="1488"/>
      <c r="B464" s="1488"/>
      <c r="C464" s="1488"/>
      <c r="D464" s="1488"/>
      <c r="E464" s="1489"/>
      <c r="H464" s="367"/>
      <c r="M464" s="373"/>
    </row>
    <row r="465" spans="1:13" s="1490" customFormat="1" ht="13.15" customHeight="1" x14ac:dyDescent="0.2">
      <c r="A465" s="1488"/>
      <c r="B465" s="1488"/>
      <c r="C465" s="1488"/>
      <c r="D465" s="1488"/>
      <c r="E465" s="1489"/>
      <c r="H465" s="367"/>
      <c r="M465" s="373"/>
    </row>
    <row r="466" spans="1:13" s="1490" customFormat="1" ht="13.15" customHeight="1" x14ac:dyDescent="0.2">
      <c r="A466" s="1488"/>
      <c r="B466" s="1488"/>
      <c r="C466" s="1488"/>
      <c r="D466" s="1488"/>
      <c r="E466" s="1489"/>
      <c r="H466" s="367"/>
      <c r="M466" s="373"/>
    </row>
    <row r="467" spans="1:13" s="1490" customFormat="1" ht="13.15" customHeight="1" x14ac:dyDescent="0.2">
      <c r="A467" s="1488"/>
      <c r="B467" s="1488"/>
      <c r="C467" s="1488"/>
      <c r="D467" s="1488"/>
      <c r="E467" s="1489"/>
      <c r="H467" s="367"/>
      <c r="M467" s="373"/>
    </row>
    <row r="468" spans="1:13" s="1490" customFormat="1" ht="13.15" customHeight="1" x14ac:dyDescent="0.2">
      <c r="A468" s="1488"/>
      <c r="B468" s="1488"/>
      <c r="C468" s="1488"/>
      <c r="D468" s="1488"/>
      <c r="E468" s="1489"/>
      <c r="H468" s="367"/>
      <c r="M468" s="373"/>
    </row>
    <row r="469" spans="1:13" s="1490" customFormat="1" ht="13.15" customHeight="1" x14ac:dyDescent="0.2">
      <c r="A469" s="1488"/>
      <c r="B469" s="1488"/>
      <c r="C469" s="1488"/>
      <c r="D469" s="1488"/>
      <c r="E469" s="1489"/>
      <c r="H469" s="367"/>
      <c r="M469" s="373"/>
    </row>
    <row r="470" spans="1:13" s="1490" customFormat="1" ht="13.15" customHeight="1" x14ac:dyDescent="0.2">
      <c r="A470" s="1488"/>
      <c r="B470" s="1488"/>
      <c r="C470" s="1488"/>
      <c r="D470" s="1488"/>
      <c r="E470" s="1489"/>
      <c r="H470" s="367"/>
      <c r="M470" s="373"/>
    </row>
    <row r="471" spans="1:13" s="1490" customFormat="1" ht="13.15" customHeight="1" x14ac:dyDescent="0.2">
      <c r="A471" s="1488"/>
      <c r="B471" s="1488"/>
      <c r="C471" s="1488"/>
      <c r="D471" s="1488"/>
      <c r="E471" s="1489"/>
      <c r="H471" s="367"/>
      <c r="M471" s="373"/>
    </row>
    <row r="472" spans="1:13" s="1490" customFormat="1" ht="13.15" customHeight="1" x14ac:dyDescent="0.2">
      <c r="A472" s="1488"/>
      <c r="B472" s="1488"/>
      <c r="C472" s="1488"/>
      <c r="D472" s="1488"/>
      <c r="E472" s="1489"/>
      <c r="H472" s="367"/>
      <c r="M472" s="373"/>
    </row>
    <row r="473" spans="1:13" s="1490" customFormat="1" ht="13.15" customHeight="1" x14ac:dyDescent="0.2">
      <c r="A473" s="1488"/>
      <c r="B473" s="1488"/>
      <c r="C473" s="1488"/>
      <c r="D473" s="1488"/>
      <c r="E473" s="1489"/>
      <c r="H473" s="367"/>
      <c r="M473" s="373"/>
    </row>
    <row r="474" spans="1:13" s="1490" customFormat="1" ht="13.15" customHeight="1" x14ac:dyDescent="0.2">
      <c r="A474" s="1488"/>
      <c r="B474" s="1488"/>
      <c r="C474" s="1488"/>
      <c r="D474" s="1488"/>
      <c r="E474" s="1489"/>
      <c r="H474" s="367"/>
      <c r="M474" s="373"/>
    </row>
    <row r="475" spans="1:13" s="1490" customFormat="1" ht="13.15" customHeight="1" x14ac:dyDescent="0.2">
      <c r="A475" s="1488"/>
      <c r="B475" s="1488"/>
      <c r="C475" s="1488"/>
      <c r="D475" s="1488"/>
      <c r="E475" s="1489"/>
      <c r="H475" s="367"/>
      <c r="M475" s="373"/>
    </row>
    <row r="476" spans="1:13" s="1490" customFormat="1" ht="13.15" customHeight="1" x14ac:dyDescent="0.2">
      <c r="A476" s="1488"/>
      <c r="B476" s="1488"/>
      <c r="C476" s="1488"/>
      <c r="D476" s="1488"/>
      <c r="E476" s="1489"/>
      <c r="H476" s="367"/>
      <c r="M476" s="373"/>
    </row>
    <row r="477" spans="1:13" s="1490" customFormat="1" ht="13.15" customHeight="1" x14ac:dyDescent="0.2">
      <c r="A477" s="1488"/>
      <c r="B477" s="1488"/>
      <c r="C477" s="1488"/>
      <c r="D477" s="1488"/>
      <c r="E477" s="1489"/>
      <c r="H477" s="367"/>
      <c r="M477" s="373"/>
    </row>
    <row r="478" spans="1:13" s="1490" customFormat="1" ht="13.15" customHeight="1" x14ac:dyDescent="0.2">
      <c r="A478" s="1488"/>
      <c r="B478" s="1488"/>
      <c r="C478" s="1488"/>
      <c r="D478" s="1488"/>
      <c r="E478" s="1489"/>
      <c r="H478" s="367"/>
      <c r="M478" s="373"/>
    </row>
    <row r="479" spans="1:13" s="1490" customFormat="1" ht="13.15" customHeight="1" x14ac:dyDescent="0.2">
      <c r="A479" s="1488"/>
      <c r="B479" s="1488"/>
      <c r="C479" s="1488"/>
      <c r="D479" s="1488"/>
      <c r="E479" s="1489"/>
      <c r="H479" s="367"/>
      <c r="M479" s="373"/>
    </row>
    <row r="480" spans="1:13" s="1490" customFormat="1" ht="13.15" customHeight="1" x14ac:dyDescent="0.2">
      <c r="A480" s="1488"/>
      <c r="B480" s="1488"/>
      <c r="C480" s="1488"/>
      <c r="D480" s="1488"/>
      <c r="E480" s="1489"/>
      <c r="H480" s="367"/>
      <c r="M480" s="373"/>
    </row>
    <row r="481" spans="1:13" s="1490" customFormat="1" ht="13.15" customHeight="1" x14ac:dyDescent="0.2">
      <c r="A481" s="1488"/>
      <c r="B481" s="1488"/>
      <c r="C481" s="1488"/>
      <c r="D481" s="1488"/>
      <c r="E481" s="1489"/>
      <c r="H481" s="367"/>
      <c r="M481" s="373"/>
    </row>
    <row r="482" spans="1:13" s="1490" customFormat="1" ht="13.15" customHeight="1" x14ac:dyDescent="0.2">
      <c r="A482" s="1488"/>
      <c r="B482" s="1488"/>
      <c r="C482" s="1488"/>
      <c r="D482" s="1488"/>
      <c r="E482" s="1489"/>
      <c r="H482" s="367"/>
      <c r="M482" s="373"/>
    </row>
    <row r="483" spans="1:13" s="1490" customFormat="1" ht="13.15" customHeight="1" x14ac:dyDescent="0.2">
      <c r="A483" s="1488"/>
      <c r="B483" s="1488"/>
      <c r="C483" s="1488"/>
      <c r="D483" s="1488"/>
      <c r="E483" s="1489"/>
      <c r="H483" s="367"/>
      <c r="M483" s="373"/>
    </row>
    <row r="484" spans="1:13" s="1490" customFormat="1" ht="13.15" customHeight="1" x14ac:dyDescent="0.2">
      <c r="A484" s="1488"/>
      <c r="B484" s="1488"/>
      <c r="C484" s="1488"/>
      <c r="D484" s="1488"/>
      <c r="E484" s="1489"/>
      <c r="H484" s="367"/>
      <c r="M484" s="373"/>
    </row>
    <row r="485" spans="1:13" s="1490" customFormat="1" ht="13.15" customHeight="1" x14ac:dyDescent="0.2">
      <c r="A485" s="1488"/>
      <c r="B485" s="1488"/>
      <c r="C485" s="1488"/>
      <c r="D485" s="1488"/>
      <c r="E485" s="1489"/>
      <c r="H485" s="367"/>
      <c r="M485" s="373"/>
    </row>
    <row r="486" spans="1:13" s="1490" customFormat="1" ht="13.15" customHeight="1" x14ac:dyDescent="0.2">
      <c r="A486" s="1488"/>
      <c r="B486" s="1488"/>
      <c r="C486" s="1488"/>
      <c r="D486" s="1488"/>
      <c r="E486" s="1489"/>
      <c r="H486" s="367"/>
      <c r="M486" s="373"/>
    </row>
    <row r="487" spans="1:13" s="1490" customFormat="1" ht="13.15" customHeight="1" x14ac:dyDescent="0.2">
      <c r="A487" s="1488"/>
      <c r="B487" s="1488"/>
      <c r="C487" s="1488"/>
      <c r="D487" s="1488"/>
      <c r="E487" s="1489"/>
      <c r="H487" s="367"/>
      <c r="M487" s="373"/>
    </row>
    <row r="488" spans="1:13" s="1490" customFormat="1" ht="13.15" customHeight="1" x14ac:dyDescent="0.2">
      <c r="A488" s="1488"/>
      <c r="B488" s="1488"/>
      <c r="C488" s="1488"/>
      <c r="D488" s="1488"/>
      <c r="E488" s="1489"/>
      <c r="H488" s="367"/>
      <c r="M488" s="373"/>
    </row>
    <row r="489" spans="1:13" s="1490" customFormat="1" ht="13.15" customHeight="1" x14ac:dyDescent="0.2">
      <c r="A489" s="1488"/>
      <c r="B489" s="1488"/>
      <c r="C489" s="1488"/>
      <c r="D489" s="1488"/>
      <c r="E489" s="1489"/>
      <c r="H489" s="367"/>
      <c r="M489" s="373"/>
    </row>
    <row r="490" spans="1:13" s="1490" customFormat="1" ht="13.15" customHeight="1" x14ac:dyDescent="0.2">
      <c r="A490" s="1488"/>
      <c r="B490" s="1488"/>
      <c r="C490" s="1488"/>
      <c r="D490" s="1488"/>
      <c r="E490" s="1489"/>
      <c r="H490" s="367"/>
      <c r="M490" s="373"/>
    </row>
    <row r="491" spans="1:13" s="1490" customFormat="1" ht="13.15" customHeight="1" x14ac:dyDescent="0.2">
      <c r="A491" s="1488"/>
      <c r="B491" s="1488"/>
      <c r="C491" s="1488"/>
      <c r="D491" s="1488"/>
      <c r="E491" s="1489"/>
      <c r="H491" s="367"/>
      <c r="M491" s="373"/>
    </row>
    <row r="492" spans="1:13" s="1490" customFormat="1" ht="13.15" customHeight="1" x14ac:dyDescent="0.2">
      <c r="A492" s="1488"/>
      <c r="B492" s="1488"/>
      <c r="C492" s="1488"/>
      <c r="D492" s="1488"/>
      <c r="E492" s="1489"/>
      <c r="H492" s="367"/>
      <c r="M492" s="373"/>
    </row>
    <row r="493" spans="1:13" s="1490" customFormat="1" ht="13.15" customHeight="1" x14ac:dyDescent="0.2">
      <c r="A493" s="1488"/>
      <c r="B493" s="1488"/>
      <c r="C493" s="1488"/>
      <c r="D493" s="1488"/>
      <c r="E493" s="1489"/>
      <c r="H493" s="367"/>
      <c r="M493" s="373"/>
    </row>
    <row r="494" spans="1:13" s="1490" customFormat="1" ht="13.15" customHeight="1" x14ac:dyDescent="0.2">
      <c r="A494" s="1488"/>
      <c r="B494" s="1488"/>
      <c r="C494" s="1488"/>
      <c r="D494" s="1488"/>
      <c r="E494" s="1489"/>
      <c r="H494" s="367"/>
      <c r="M494" s="373"/>
    </row>
    <row r="495" spans="1:13" s="1490" customFormat="1" ht="13.15" customHeight="1" x14ac:dyDescent="0.2">
      <c r="A495" s="1488"/>
      <c r="B495" s="1488"/>
      <c r="C495" s="1488"/>
      <c r="D495" s="1488"/>
      <c r="E495" s="1489"/>
      <c r="H495" s="367"/>
      <c r="M495" s="373"/>
    </row>
    <row r="496" spans="1:13" s="1490" customFormat="1" ht="13.15" customHeight="1" x14ac:dyDescent="0.2">
      <c r="A496" s="1488"/>
      <c r="B496" s="1488"/>
      <c r="C496" s="1488"/>
      <c r="D496" s="1488"/>
      <c r="E496" s="1489"/>
      <c r="H496" s="367"/>
      <c r="M496" s="373"/>
    </row>
    <row r="497" spans="1:13" s="1490" customFormat="1" ht="13.15" customHeight="1" x14ac:dyDescent="0.2">
      <c r="A497" s="1488"/>
      <c r="B497" s="1488"/>
      <c r="C497" s="1488"/>
      <c r="D497" s="1488"/>
      <c r="E497" s="1489"/>
      <c r="H497" s="367"/>
      <c r="M497" s="373"/>
    </row>
    <row r="498" spans="1:13" s="1490" customFormat="1" ht="13.15" customHeight="1" x14ac:dyDescent="0.2">
      <c r="A498" s="1488"/>
      <c r="B498" s="1488"/>
      <c r="C498" s="1488"/>
      <c r="D498" s="1488"/>
      <c r="E498" s="1489"/>
      <c r="H498" s="367"/>
      <c r="M498" s="373"/>
    </row>
    <row r="499" spans="1:13" s="1490" customFormat="1" ht="13.15" customHeight="1" x14ac:dyDescent="0.2">
      <c r="A499" s="1488"/>
      <c r="B499" s="1488"/>
      <c r="C499" s="1488"/>
      <c r="D499" s="1488"/>
      <c r="E499" s="1489"/>
      <c r="H499" s="367"/>
      <c r="M499" s="373"/>
    </row>
    <row r="500" spans="1:13" s="1490" customFormat="1" ht="13.15" customHeight="1" x14ac:dyDescent="0.2">
      <c r="A500" s="1488"/>
      <c r="B500" s="1488"/>
      <c r="C500" s="1488"/>
      <c r="D500" s="1488"/>
      <c r="E500" s="1489"/>
      <c r="H500" s="367"/>
      <c r="M500" s="373"/>
    </row>
    <row r="501" spans="1:13" s="1490" customFormat="1" ht="13.15" customHeight="1" x14ac:dyDescent="0.2">
      <c r="A501" s="1488"/>
      <c r="B501" s="1488"/>
      <c r="C501" s="1488"/>
      <c r="D501" s="1488"/>
      <c r="E501" s="1489"/>
      <c r="H501" s="367"/>
      <c r="M501" s="373"/>
    </row>
    <row r="502" spans="1:13" s="1490" customFormat="1" ht="13.15" customHeight="1" x14ac:dyDescent="0.2">
      <c r="A502" s="1488"/>
      <c r="B502" s="1488"/>
      <c r="C502" s="1488"/>
      <c r="D502" s="1488"/>
      <c r="E502" s="1489"/>
      <c r="H502" s="367"/>
      <c r="M502" s="373"/>
    </row>
    <row r="503" spans="1:13" s="1490" customFormat="1" ht="13.15" customHeight="1" x14ac:dyDescent="0.2">
      <c r="A503" s="1488"/>
      <c r="B503" s="1488"/>
      <c r="C503" s="1488"/>
      <c r="D503" s="1488"/>
      <c r="E503" s="1489"/>
      <c r="H503" s="367"/>
      <c r="M503" s="373"/>
    </row>
  </sheetData>
  <sheetProtection algorithmName="SHA-512" hashValue="3btQAyYe89Ird0BoyCiFOSmSyUBANuYb/swBDmWSOlR6jE41HuVx6SvE0CPOFHcxlp3x3XV2o4vMmgaBknVsLg==" saltValue="u+GVAEJ38kjQT5xafbg2zw==" spinCount="100000" sheet="1" objects="1" scenarios="1"/>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indexed="34"/>
  </sheetPr>
  <dimension ref="A1:W256"/>
  <sheetViews>
    <sheetView topLeftCell="C1" workbookViewId="0">
      <selection activeCell="J3" sqref="J3"/>
    </sheetView>
  </sheetViews>
  <sheetFormatPr defaultRowHeight="11.25" x14ac:dyDescent="0.2"/>
  <cols>
    <col min="1" max="1" width="9.140625" style="74"/>
    <col min="2" max="2" width="37" style="355" customWidth="1"/>
    <col min="3" max="3" width="18.28515625" style="72" customWidth="1"/>
    <col min="4" max="4" width="19.28515625" style="72" customWidth="1"/>
    <col min="5" max="5" width="12" style="72"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392"/>
      <c r="B1" s="2392"/>
      <c r="C1" s="2392"/>
      <c r="D1" s="2392"/>
      <c r="E1" s="2392"/>
      <c r="F1" s="2392"/>
      <c r="W1" s="1896"/>
    </row>
    <row r="2" spans="1:23" s="13" customFormat="1" ht="18.75" customHeight="1" x14ac:dyDescent="0.3">
      <c r="A2" s="2435"/>
      <c r="B2" s="2435"/>
      <c r="C2" s="2435"/>
      <c r="D2" s="2435"/>
      <c r="E2" s="2435"/>
      <c r="W2" s="1896"/>
    </row>
    <row r="3" spans="1:23" s="13" customFormat="1" ht="44.25" customHeight="1" x14ac:dyDescent="0.25">
      <c r="A3" s="2436"/>
      <c r="B3" s="2436"/>
      <c r="C3" s="2436"/>
      <c r="D3" s="2436"/>
      <c r="E3" s="2436"/>
      <c r="G3" s="14"/>
      <c r="W3" s="1896"/>
    </row>
    <row r="4" spans="1:23" s="13" customFormat="1" ht="18" x14ac:dyDescent="0.25">
      <c r="A4" s="2437" t="str">
        <f>'I1 Intro'!C11</f>
        <v>EB-2018-0056</v>
      </c>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x14ac:dyDescent="0.2">
      <c r="A7" s="997"/>
      <c r="B7" s="1418"/>
      <c r="M7" s="64"/>
      <c r="N7" s="64"/>
      <c r="O7" s="64"/>
      <c r="P7" s="64"/>
      <c r="Q7" s="64"/>
      <c r="R7" s="64"/>
      <c r="S7" s="64"/>
      <c r="T7" s="64"/>
      <c r="W7" s="1898"/>
    </row>
    <row r="8" spans="1:23" x14ac:dyDescent="0.2">
      <c r="A8" s="73"/>
      <c r="B8" s="1418"/>
      <c r="M8" s="64"/>
      <c r="N8" s="64"/>
      <c r="O8" s="64"/>
      <c r="P8" s="64"/>
      <c r="Q8" s="64"/>
      <c r="R8" s="64"/>
      <c r="S8" s="64"/>
      <c r="T8" s="64"/>
      <c r="W8" s="1898"/>
    </row>
    <row r="9" spans="1:23" x14ac:dyDescent="0.2">
      <c r="A9" s="413"/>
      <c r="B9" s="1418"/>
      <c r="M9" s="64"/>
      <c r="N9" s="64"/>
      <c r="O9" s="64"/>
      <c r="P9" s="64"/>
      <c r="Q9" s="64"/>
      <c r="R9" s="64"/>
      <c r="S9" s="64"/>
      <c r="T9" s="64"/>
      <c r="W9" s="1898"/>
    </row>
    <row r="10" spans="1:23" x14ac:dyDescent="0.2">
      <c r="A10" s="73"/>
      <c r="B10" s="1418"/>
      <c r="M10" s="64"/>
      <c r="N10" s="64"/>
      <c r="O10" s="64"/>
      <c r="P10" s="64"/>
      <c r="Q10" s="64"/>
      <c r="R10" s="64"/>
      <c r="S10" s="64"/>
      <c r="T10" s="64"/>
      <c r="W10" s="1898"/>
    </row>
    <row r="11" spans="1:23" ht="3" customHeight="1" x14ac:dyDescent="0.2">
      <c r="A11" s="413"/>
      <c r="B11" s="1418"/>
      <c r="M11" s="64"/>
      <c r="N11" s="64"/>
      <c r="O11" s="64"/>
      <c r="P11" s="64"/>
      <c r="Q11" s="64"/>
      <c r="R11" s="64"/>
      <c r="S11" s="64"/>
      <c r="T11" s="64"/>
      <c r="W11" s="1898"/>
    </row>
    <row r="12" spans="1:23" ht="3" customHeight="1" x14ac:dyDescent="0.2">
      <c r="C12" s="1056"/>
      <c r="D12" s="1056"/>
      <c r="E12" s="1056"/>
      <c r="F12" s="1056"/>
      <c r="G12" s="1056"/>
      <c r="M12" s="64"/>
      <c r="N12" s="64"/>
      <c r="O12" s="64"/>
      <c r="P12" s="64"/>
      <c r="Q12" s="64"/>
      <c r="R12" s="64"/>
      <c r="S12" s="64"/>
      <c r="T12" s="64"/>
      <c r="W12" s="1898"/>
    </row>
    <row r="13" spans="1:23" ht="3" customHeight="1" x14ac:dyDescent="0.2">
      <c r="M13" s="64"/>
      <c r="N13" s="64"/>
      <c r="O13" s="64"/>
      <c r="P13" s="64"/>
      <c r="Q13" s="64"/>
      <c r="R13" s="64"/>
      <c r="S13" s="64"/>
      <c r="T13" s="64"/>
      <c r="W13" s="1898"/>
    </row>
    <row r="14" spans="1:23" ht="3" customHeight="1" x14ac:dyDescent="0.2">
      <c r="A14" s="1528"/>
      <c r="M14" s="64"/>
      <c r="N14" s="64"/>
      <c r="O14" s="64"/>
      <c r="P14" s="64"/>
      <c r="Q14" s="64"/>
      <c r="R14" s="64"/>
      <c r="S14" s="64"/>
      <c r="T14" s="64"/>
      <c r="W14" s="1898"/>
    </row>
    <row r="15" spans="1:23" ht="3" customHeight="1" x14ac:dyDescent="0.2">
      <c r="A15" s="1528"/>
      <c r="M15" s="64"/>
      <c r="N15" s="64"/>
      <c r="O15" s="64"/>
      <c r="P15" s="64"/>
      <c r="Q15" s="64"/>
      <c r="R15" s="64"/>
      <c r="S15" s="64"/>
      <c r="T15" s="64"/>
      <c r="W15" s="1898"/>
    </row>
    <row r="16" spans="1:23" ht="3" customHeight="1" x14ac:dyDescent="0.2">
      <c r="A16" s="582"/>
      <c r="B16" s="1057"/>
      <c r="C16" s="582"/>
      <c r="D16" s="582"/>
      <c r="E16" s="1529"/>
      <c r="F16" s="582"/>
      <c r="G16" s="1529"/>
      <c r="H16" s="1529"/>
      <c r="M16" s="64"/>
      <c r="N16" s="64"/>
      <c r="O16" s="64"/>
      <c r="P16" s="64"/>
      <c r="Q16" s="64"/>
      <c r="R16" s="64"/>
      <c r="S16" s="64"/>
      <c r="T16" s="64"/>
      <c r="W16" s="1898"/>
    </row>
    <row r="17" spans="1:23" ht="12" thickBot="1" x14ac:dyDescent="0.25">
      <c r="A17" s="582"/>
      <c r="B17" s="1057"/>
      <c r="C17" s="582"/>
      <c r="D17" s="582"/>
      <c r="E17" s="1529"/>
      <c r="F17" s="582"/>
      <c r="G17" s="1529"/>
      <c r="H17" s="1529"/>
      <c r="M17" s="64"/>
      <c r="N17" s="64"/>
      <c r="O17" s="64"/>
      <c r="P17" s="64"/>
      <c r="Q17" s="64"/>
      <c r="R17" s="64"/>
      <c r="S17" s="64"/>
      <c r="T17" s="64"/>
      <c r="W17" s="1898"/>
    </row>
    <row r="18" spans="1:23" s="1531" customFormat="1" ht="45.75" thickBot="1" x14ac:dyDescent="0.25">
      <c r="A18" s="1532" t="s">
        <v>315</v>
      </c>
      <c r="B18" s="1532" t="s">
        <v>318</v>
      </c>
      <c r="C18" s="1077" t="s">
        <v>319</v>
      </c>
      <c r="D18" s="1077" t="s">
        <v>881</v>
      </c>
      <c r="E18" s="1077" t="s">
        <v>814</v>
      </c>
      <c r="F18" s="1076" t="s">
        <v>334</v>
      </c>
      <c r="G18" s="1533" t="s">
        <v>650</v>
      </c>
      <c r="H18" s="1534" t="s">
        <v>506</v>
      </c>
      <c r="I18" s="1535" t="s">
        <v>520</v>
      </c>
      <c r="J18" s="1536" t="s">
        <v>521</v>
      </c>
      <c r="K18" s="1537" t="s">
        <v>519</v>
      </c>
      <c r="L18" s="1536" t="s">
        <v>521</v>
      </c>
      <c r="M18" s="4"/>
      <c r="N18" s="4"/>
      <c r="O18" s="4"/>
      <c r="P18" s="1530"/>
      <c r="Q18" s="1530"/>
      <c r="R18" s="1530"/>
      <c r="S18" s="1530"/>
      <c r="T18" s="1530"/>
      <c r="W18" s="1919"/>
    </row>
    <row r="19" spans="1:23" ht="25.5" x14ac:dyDescent="0.2">
      <c r="A19" s="1538">
        <v>1565</v>
      </c>
      <c r="B19" s="1089" t="s">
        <v>893</v>
      </c>
      <c r="C19" s="1086">
        <f>+'I3 TB Data'!H84</f>
        <v>0</v>
      </c>
      <c r="D19" s="1086"/>
      <c r="E19" s="1086">
        <f>+SUM(C19:D19)</f>
        <v>0</v>
      </c>
      <c r="F19" s="1547" t="s">
        <v>331</v>
      </c>
      <c r="G19" s="1086">
        <f t="shared" ref="G19:G50" si="0">+IF((F19=" "),0,E19)</f>
        <v>0</v>
      </c>
      <c r="H19" s="1548">
        <f t="shared" ref="H19:H50" si="1">+IF((F19=" "),E19,0)</f>
        <v>0</v>
      </c>
      <c r="I19" s="1103">
        <f>+'O5 Details by Class &amp; Accounts'!E19</f>
        <v>0</v>
      </c>
      <c r="J19" s="2233">
        <f>+G19+H19-I19</f>
        <v>0</v>
      </c>
      <c r="K19" s="1549">
        <f>+'O4 Summary by Class &amp; Accounts'!D19</f>
        <v>0</v>
      </c>
      <c r="L19" s="2233">
        <f>+H19-K19</f>
        <v>0</v>
      </c>
      <c r="M19" s="1550"/>
      <c r="N19" s="1550"/>
      <c r="O19" s="1550"/>
      <c r="P19" s="1551"/>
      <c r="Q19" s="1551"/>
      <c r="R19" s="1551"/>
      <c r="S19" s="1551"/>
      <c r="T19" s="1551"/>
      <c r="U19" s="1552" t="s">
        <v>331</v>
      </c>
      <c r="W19" s="1899" t="inlineStr">
        <is>
          <t/>
        </is>
      </c>
    </row>
    <row r="20" spans="1:23" ht="12.75" x14ac:dyDescent="0.2">
      <c r="A20" s="2149">
        <v>1608</v>
      </c>
      <c r="B20" s="2112" t="s">
        <v>280</v>
      </c>
      <c r="C20" s="1086">
        <f>+'I3 TB Data'!H105</f>
        <v>0</v>
      </c>
      <c r="D20" s="1086"/>
      <c r="E20" s="1086">
        <f>+SUM(C20:D20)</f>
        <v>0</v>
      </c>
      <c r="F20" s="1547" t="s">
        <v>331</v>
      </c>
      <c r="G20" s="1086">
        <f t="shared" si="0"/>
        <v>0</v>
      </c>
      <c r="H20" s="1548">
        <f t="shared" si="1"/>
        <v>0</v>
      </c>
      <c r="I20" s="1103">
        <f>+'O5 Details by Class &amp; Accounts'!E20</f>
        <v>0</v>
      </c>
      <c r="J20" s="2233">
        <f t="shared" ref="J20:J57" si="2">+G20+H20-I20</f>
        <v>0</v>
      </c>
      <c r="K20" s="1549">
        <f>+'O4 Summary by Class &amp; Accounts'!D20</f>
        <v>0</v>
      </c>
      <c r="L20" s="2233">
        <f t="shared" ref="L20:L57" si="3">+H20-K20</f>
        <v>0</v>
      </c>
      <c r="M20" s="2150"/>
      <c r="N20" s="2150"/>
      <c r="O20" s="2150"/>
      <c r="P20" s="1551"/>
      <c r="Q20" s="1551"/>
      <c r="R20" s="1551"/>
      <c r="S20" s="1551"/>
      <c r="T20" s="1551"/>
      <c r="U20" s="1552" t="s">
        <v>331</v>
      </c>
      <c r="W20" s="1899" t="inlineStr">
        <is>
          <t/>
        </is>
      </c>
    </row>
    <row r="21" spans="1:23" ht="12.75" x14ac:dyDescent="0.2">
      <c r="A21" s="1540">
        <v>1805</v>
      </c>
      <c r="B21" s="1089" t="s">
        <v>282</v>
      </c>
      <c r="C21" s="1553"/>
      <c r="D21" s="1086">
        <f>+'I4 BO ASSETS'!F18</f>
        <v>0</v>
      </c>
      <c r="E21" s="1086">
        <f t="shared" ref="E21:E80" si="4">+SUM(C21:D21)</f>
        <v>0</v>
      </c>
      <c r="F21" s="1554" t="s">
        <v>331</v>
      </c>
      <c r="G21" s="1086">
        <f t="shared" si="0"/>
        <v>0</v>
      </c>
      <c r="H21" s="1548">
        <f t="shared" si="1"/>
        <v>0</v>
      </c>
      <c r="I21" s="1103">
        <f>+'O5 Details by Class &amp; Accounts'!E21</f>
        <v>0</v>
      </c>
      <c r="J21" s="2233">
        <f t="shared" si="2"/>
        <v>0</v>
      </c>
      <c r="K21" s="1549">
        <f>+'O4 Summary by Class &amp; Accounts'!D21</f>
        <v>0</v>
      </c>
      <c r="L21" s="2233">
        <f t="shared" si="3"/>
        <v>0</v>
      </c>
      <c r="M21" s="1551"/>
      <c r="N21" s="1551"/>
      <c r="O21" s="1551"/>
      <c r="P21" s="1551"/>
      <c r="Q21" s="1551"/>
      <c r="R21" s="1551"/>
      <c r="S21" s="1551"/>
      <c r="T21" s="1551"/>
      <c r="U21" s="1555" t="s">
        <v>331</v>
      </c>
      <c r="W21" s="1899" t="e">
        <v>#N/A</v>
      </c>
    </row>
    <row r="22" spans="1:23" ht="12.75" x14ac:dyDescent="0.2">
      <c r="A22" s="1540" t="s">
        <v>815</v>
      </c>
      <c r="B22" s="1089" t="s">
        <v>340</v>
      </c>
      <c r="C22" s="1553"/>
      <c r="D22" s="1086">
        <f>+'I4 BO ASSETS'!F19</f>
        <v>253605.23</v>
      </c>
      <c r="E22" s="1086">
        <f t="shared" si="4"/>
        <v>253605.23</v>
      </c>
      <c r="F22" s="1554" t="s">
        <v>331</v>
      </c>
      <c r="G22" s="1086">
        <f t="shared" si="0"/>
        <v>0</v>
      </c>
      <c r="H22" s="1548">
        <f t="shared" si="1"/>
        <v>253605.23</v>
      </c>
      <c r="I22" s="1103">
        <f>+'O5 Details by Class &amp; Accounts'!E22</f>
        <v>253605.23</v>
      </c>
      <c r="J22" s="2233">
        <f t="shared" si="2"/>
        <v>0</v>
      </c>
      <c r="K22" s="1549">
        <f>+'O4 Summary by Class &amp; Accounts'!D22</f>
        <v>253605.23</v>
      </c>
      <c r="L22" s="2233">
        <f t="shared" si="3"/>
        <v>0</v>
      </c>
      <c r="M22" s="1551"/>
      <c r="N22" s="1551"/>
      <c r="O22" s="1551"/>
      <c r="P22" s="1551"/>
      <c r="Q22" s="1551"/>
      <c r="R22" s="1551"/>
      <c r="S22" s="1551"/>
      <c r="T22" s="1551"/>
      <c r="U22" s="1555" t="s">
        <v>331</v>
      </c>
      <c r="W22" s="1899" t="inlineStr">
        <is>
          <t/>
        </is>
      </c>
    </row>
    <row r="23" spans="1:23" ht="12.75" x14ac:dyDescent="0.2">
      <c r="A23" s="1540" t="s">
        <v>816</v>
      </c>
      <c r="B23" s="1089" t="s">
        <v>342</v>
      </c>
      <c r="C23" s="1553"/>
      <c r="D23" s="1086">
        <f>+'I4 BO ASSETS'!F20</f>
        <v>4528.980000000005</v>
      </c>
      <c r="E23" s="1086">
        <f t="shared" si="4"/>
        <v>4528.980000000005</v>
      </c>
      <c r="F23" s="1554" t="s">
        <v>331</v>
      </c>
      <c r="G23" s="1086">
        <f t="shared" si="0"/>
        <v>0</v>
      </c>
      <c r="H23" s="1548">
        <f t="shared" si="1"/>
        <v>4528.980000000005</v>
      </c>
      <c r="I23" s="1103">
        <f>+'O5 Details by Class &amp; Accounts'!E23</f>
        <v>4528.980000000005</v>
      </c>
      <c r="J23" s="2233">
        <f t="shared" si="2"/>
        <v>0</v>
      </c>
      <c r="K23" s="1549">
        <f>+'O4 Summary by Class &amp; Accounts'!D23</f>
        <v>4528.980000000005</v>
      </c>
      <c r="L23" s="2233">
        <f t="shared" si="3"/>
        <v>0</v>
      </c>
      <c r="M23" s="1551"/>
      <c r="N23" s="1551"/>
      <c r="O23" s="1551"/>
      <c r="P23" s="1551"/>
      <c r="Q23" s="1551"/>
      <c r="R23" s="1551"/>
      <c r="S23" s="1551"/>
      <c r="T23" s="1551"/>
      <c r="U23" s="1555" t="s">
        <v>331</v>
      </c>
      <c r="W23" s="1899" t="inlineStr">
        <is>
          <t/>
        </is>
      </c>
    </row>
    <row r="24" spans="1:23" ht="12.75" x14ac:dyDescent="0.2">
      <c r="A24" s="1540">
        <v>1806</v>
      </c>
      <c r="B24" s="1089" t="s">
        <v>283</v>
      </c>
      <c r="C24" s="1553"/>
      <c r="D24" s="1086">
        <f>+'I4 BO ASSETS'!F21</f>
        <v>0</v>
      </c>
      <c r="E24" s="1086">
        <f t="shared" si="4"/>
        <v>0</v>
      </c>
      <c r="F24" s="1554" t="s">
        <v>331</v>
      </c>
      <c r="G24" s="1086">
        <f t="shared" si="0"/>
        <v>0</v>
      </c>
      <c r="H24" s="1548">
        <f t="shared" si="1"/>
        <v>0</v>
      </c>
      <c r="I24" s="1103">
        <f>+'O5 Details by Class &amp; Accounts'!E24</f>
        <v>0</v>
      </c>
      <c r="J24" s="2233">
        <f t="shared" si="2"/>
        <v>0</v>
      </c>
      <c r="K24" s="1549">
        <f>+'O4 Summary by Class &amp; Accounts'!D24</f>
        <v>0</v>
      </c>
      <c r="L24" s="2233">
        <f t="shared" si="3"/>
        <v>0</v>
      </c>
      <c r="M24" s="1551"/>
      <c r="N24" s="1551"/>
      <c r="O24" s="1551"/>
      <c r="P24" s="1551"/>
      <c r="Q24" s="1551"/>
      <c r="R24" s="1551"/>
      <c r="S24" s="1551"/>
      <c r="T24" s="1551"/>
      <c r="U24" s="1555" t="s">
        <v>331</v>
      </c>
      <c r="W24" s="1899" t="e">
        <v>#N/A</v>
      </c>
    </row>
    <row r="25" spans="1:23" ht="12.75" x14ac:dyDescent="0.2">
      <c r="A25" s="1540" t="s">
        <v>817</v>
      </c>
      <c r="B25" s="1089" t="s">
        <v>341</v>
      </c>
      <c r="C25" s="1553"/>
      <c r="D25" s="1086">
        <f>+'I4 BO ASSETS'!F22</f>
        <v>0</v>
      </c>
      <c r="E25" s="1086">
        <f t="shared" si="4"/>
        <v>0</v>
      </c>
      <c r="F25" s="1554" t="s">
        <v>331</v>
      </c>
      <c r="G25" s="1086">
        <f t="shared" si="0"/>
        <v>0</v>
      </c>
      <c r="H25" s="1548">
        <f t="shared" si="1"/>
        <v>0</v>
      </c>
      <c r="I25" s="1103">
        <f>+'O5 Details by Class &amp; Accounts'!E25</f>
        <v>0</v>
      </c>
      <c r="J25" s="2233">
        <f t="shared" si="2"/>
        <v>0</v>
      </c>
      <c r="K25" s="1549">
        <f>+'O4 Summary by Class &amp; Accounts'!D25</f>
        <v>0</v>
      </c>
      <c r="L25" s="2233">
        <f t="shared" si="3"/>
        <v>0</v>
      </c>
      <c r="M25" s="1551"/>
      <c r="N25" s="1551"/>
      <c r="O25" s="1551"/>
      <c r="P25" s="1551"/>
      <c r="Q25" s="1551"/>
      <c r="R25" s="1551"/>
      <c r="S25" s="1551"/>
      <c r="T25" s="1551"/>
      <c r="U25" s="1555" t="s">
        <v>331</v>
      </c>
      <c r="W25" s="1899" t="inlineStr">
        <is>
          <t/>
        </is>
      </c>
    </row>
    <row r="26" spans="1:23" ht="12.75" x14ac:dyDescent="0.2">
      <c r="A26" s="1540" t="s">
        <v>818</v>
      </c>
      <c r="B26" s="1089" t="s">
        <v>343</v>
      </c>
      <c r="C26" s="1553"/>
      <c r="D26" s="1086">
        <f>+'I4 BO ASSETS'!F23</f>
        <v>0</v>
      </c>
      <c r="E26" s="1086">
        <f t="shared" si="4"/>
        <v>0</v>
      </c>
      <c r="F26" s="1554" t="s">
        <v>331</v>
      </c>
      <c r="G26" s="1086">
        <f t="shared" si="0"/>
        <v>0</v>
      </c>
      <c r="H26" s="1548">
        <f t="shared" si="1"/>
        <v>0</v>
      </c>
      <c r="I26" s="1103">
        <f>+'O5 Details by Class &amp; Accounts'!E26</f>
        <v>0</v>
      </c>
      <c r="J26" s="2233">
        <f t="shared" si="2"/>
        <v>0</v>
      </c>
      <c r="K26" s="1549">
        <f>+'O4 Summary by Class &amp; Accounts'!D26</f>
        <v>0</v>
      </c>
      <c r="L26" s="2233">
        <f t="shared" si="3"/>
        <v>0</v>
      </c>
      <c r="M26" s="1551"/>
      <c r="N26" s="1551"/>
      <c r="O26" s="1551"/>
      <c r="P26" s="1551"/>
      <c r="Q26" s="1551"/>
      <c r="R26" s="1551"/>
      <c r="S26" s="1551"/>
      <c r="T26" s="1551"/>
      <c r="U26" s="1555" t="s">
        <v>331</v>
      </c>
      <c r="W26" s="1899" t="inlineStr">
        <is>
          <t/>
        </is>
      </c>
    </row>
    <row r="27" spans="1:23" ht="12.75" x14ac:dyDescent="0.2">
      <c r="A27" s="1540">
        <v>1808</v>
      </c>
      <c r="B27" s="1089" t="s">
        <v>284</v>
      </c>
      <c r="C27" s="1553"/>
      <c r="D27" s="1086">
        <f>+'I4 BO ASSETS'!F24</f>
        <v>0</v>
      </c>
      <c r="E27" s="1086">
        <f t="shared" si="4"/>
        <v>0</v>
      </c>
      <c r="F27" s="1554" t="s">
        <v>331</v>
      </c>
      <c r="G27" s="1086">
        <f t="shared" si="0"/>
        <v>0</v>
      </c>
      <c r="H27" s="1548">
        <f t="shared" si="1"/>
        <v>0</v>
      </c>
      <c r="I27" s="1103">
        <f>+'O5 Details by Class &amp; Accounts'!E27</f>
        <v>0</v>
      </c>
      <c r="J27" s="2233">
        <f t="shared" si="2"/>
        <v>0</v>
      </c>
      <c r="K27" s="1549">
        <f>+'O4 Summary by Class &amp; Accounts'!D27</f>
        <v>0</v>
      </c>
      <c r="L27" s="2233">
        <f t="shared" si="3"/>
        <v>0</v>
      </c>
      <c r="M27" s="1551"/>
      <c r="N27" s="1551"/>
      <c r="O27" s="1551"/>
      <c r="P27" s="1551"/>
      <c r="Q27" s="1551"/>
      <c r="R27" s="1551"/>
      <c r="S27" s="1551"/>
      <c r="T27" s="1551"/>
      <c r="U27" s="1555" t="s">
        <v>331</v>
      </c>
      <c r="W27" s="1899" t="e">
        <v>#N/A</v>
      </c>
    </row>
    <row r="28" spans="1:23" ht="12.75" x14ac:dyDescent="0.2">
      <c r="A28" s="1540" t="s">
        <v>819</v>
      </c>
      <c r="B28" s="1089" t="s">
        <v>344</v>
      </c>
      <c r="C28" s="1553"/>
      <c r="D28" s="1086">
        <f>+'I4 BO ASSETS'!F25</f>
        <v>0</v>
      </c>
      <c r="E28" s="1086">
        <f t="shared" si="4"/>
        <v>0</v>
      </c>
      <c r="F28" s="1554" t="s">
        <v>331</v>
      </c>
      <c r="G28" s="1086">
        <f t="shared" si="0"/>
        <v>0</v>
      </c>
      <c r="H28" s="1548">
        <f t="shared" si="1"/>
        <v>0</v>
      </c>
      <c r="I28" s="1103">
        <f>+'O5 Details by Class &amp; Accounts'!E28</f>
        <v>0</v>
      </c>
      <c r="J28" s="2233">
        <f t="shared" si="2"/>
        <v>0</v>
      </c>
      <c r="K28" s="1549">
        <f>+'O4 Summary by Class &amp; Accounts'!D28</f>
        <v>0</v>
      </c>
      <c r="L28" s="2233">
        <f t="shared" si="3"/>
        <v>0</v>
      </c>
      <c r="M28" s="1551"/>
      <c r="N28" s="1551"/>
      <c r="O28" s="1551"/>
      <c r="P28" s="1551"/>
      <c r="Q28" s="1551"/>
      <c r="R28" s="1551"/>
      <c r="S28" s="1551"/>
      <c r="T28" s="1551"/>
      <c r="U28" s="1555" t="s">
        <v>331</v>
      </c>
      <c r="W28" s="1899" t="inlineStr">
        <is>
          <t/>
        </is>
      </c>
    </row>
    <row r="29" spans="1:23" ht="12.75" x14ac:dyDescent="0.2">
      <c r="A29" s="1540" t="s">
        <v>820</v>
      </c>
      <c r="B29" s="1089" t="s">
        <v>345</v>
      </c>
      <c r="C29" s="1553"/>
      <c r="D29" s="1086">
        <f>+'I4 BO ASSETS'!F26</f>
        <v>0</v>
      </c>
      <c r="E29" s="1086">
        <f t="shared" si="4"/>
        <v>0</v>
      </c>
      <c r="F29" s="1554" t="s">
        <v>331</v>
      </c>
      <c r="G29" s="1086">
        <f t="shared" si="0"/>
        <v>0</v>
      </c>
      <c r="H29" s="1548">
        <f t="shared" si="1"/>
        <v>0</v>
      </c>
      <c r="I29" s="1103">
        <f>+'O5 Details by Class &amp; Accounts'!E29</f>
        <v>0</v>
      </c>
      <c r="J29" s="2233">
        <f t="shared" si="2"/>
        <v>0</v>
      </c>
      <c r="K29" s="1549">
        <f>+'O4 Summary by Class &amp; Accounts'!D29</f>
        <v>0</v>
      </c>
      <c r="L29" s="2233">
        <f t="shared" si="3"/>
        <v>0</v>
      </c>
      <c r="M29" s="1551"/>
      <c r="N29" s="1551"/>
      <c r="O29" s="1551"/>
      <c r="P29" s="1551"/>
      <c r="Q29" s="1551"/>
      <c r="R29" s="1551"/>
      <c r="S29" s="1551"/>
      <c r="T29" s="1551"/>
      <c r="U29" s="1555" t="s">
        <v>331</v>
      </c>
      <c r="W29" s="1899" t="inlineStr">
        <is>
          <t/>
        </is>
      </c>
    </row>
    <row r="30" spans="1:23" ht="12.75" x14ac:dyDescent="0.2">
      <c r="A30" s="1540">
        <v>1810</v>
      </c>
      <c r="B30" s="1089" t="s">
        <v>285</v>
      </c>
      <c r="C30" s="1553"/>
      <c r="D30" s="1086">
        <f>+'I4 BO ASSETS'!F27</f>
        <v>0</v>
      </c>
      <c r="E30" s="1086">
        <f t="shared" si="4"/>
        <v>0</v>
      </c>
      <c r="F30" s="1554" t="s">
        <v>651</v>
      </c>
      <c r="G30" s="1086">
        <f t="shared" si="0"/>
        <v>0</v>
      </c>
      <c r="H30" s="1548">
        <f t="shared" si="1"/>
        <v>0</v>
      </c>
      <c r="I30" s="1103">
        <f>+'O5 Details by Class &amp; Accounts'!E30</f>
        <v>0</v>
      </c>
      <c r="J30" s="2233">
        <f t="shared" si="2"/>
        <v>0</v>
      </c>
      <c r="K30" s="1549">
        <f>+'O4 Summary by Class &amp; Accounts'!D30</f>
        <v>0</v>
      </c>
      <c r="L30" s="2233">
        <f t="shared" si="3"/>
        <v>0</v>
      </c>
      <c r="M30" s="1551"/>
      <c r="N30" s="1551"/>
      <c r="O30" s="1551"/>
      <c r="P30" s="1551"/>
      <c r="Q30" s="1551"/>
      <c r="R30" s="1551"/>
      <c r="S30" s="1551"/>
      <c r="T30" s="1551"/>
      <c r="U30" s="1555" t="s">
        <v>651</v>
      </c>
      <c r="W30" s="1899" t="e">
        <v>#N/A</v>
      </c>
    </row>
    <row r="31" spans="1:23" ht="12.75" x14ac:dyDescent="0.2">
      <c r="A31" s="1540" t="s">
        <v>821</v>
      </c>
      <c r="B31" s="1089" t="s">
        <v>363</v>
      </c>
      <c r="C31" s="1553"/>
      <c r="D31" s="1086">
        <f>+'I4 BO ASSETS'!F28</f>
        <v>0</v>
      </c>
      <c r="E31" s="1086">
        <f t="shared" si="4"/>
        <v>0</v>
      </c>
      <c r="F31" s="1554" t="s">
        <v>331</v>
      </c>
      <c r="G31" s="1086">
        <f t="shared" si="0"/>
        <v>0</v>
      </c>
      <c r="H31" s="1548">
        <f t="shared" si="1"/>
        <v>0</v>
      </c>
      <c r="I31" s="1103">
        <f>+'O5 Details by Class &amp; Accounts'!E31</f>
        <v>0</v>
      </c>
      <c r="J31" s="2233">
        <f t="shared" si="2"/>
        <v>0</v>
      </c>
      <c r="K31" s="1549">
        <f>+'O4 Summary by Class &amp; Accounts'!D31</f>
        <v>0</v>
      </c>
      <c r="L31" s="2233">
        <f t="shared" si="3"/>
        <v>0</v>
      </c>
      <c r="M31" s="1551"/>
      <c r="N31" s="1551"/>
      <c r="O31" s="1551"/>
      <c r="P31" s="1551"/>
      <c r="Q31" s="1551"/>
      <c r="R31" s="1551"/>
      <c r="S31" s="1551"/>
      <c r="T31" s="1551"/>
      <c r="U31" s="1555"/>
      <c r="W31" s="1899" t="inlineStr">
        <is>
          <t/>
        </is>
      </c>
    </row>
    <row r="32" spans="1:23" ht="12.75" x14ac:dyDescent="0.2">
      <c r="A32" s="1540" t="s">
        <v>822</v>
      </c>
      <c r="B32" s="1089" t="s">
        <v>364</v>
      </c>
      <c r="C32" s="1553"/>
      <c r="D32" s="1086">
        <f>+'I4 BO ASSETS'!F29</f>
        <v>0</v>
      </c>
      <c r="E32" s="1086">
        <f t="shared" si="4"/>
        <v>0</v>
      </c>
      <c r="F32" s="1554" t="s">
        <v>331</v>
      </c>
      <c r="G32" s="1086">
        <f t="shared" si="0"/>
        <v>0</v>
      </c>
      <c r="H32" s="1548">
        <f t="shared" si="1"/>
        <v>0</v>
      </c>
      <c r="I32" s="1103">
        <f>+'O5 Details by Class &amp; Accounts'!E32</f>
        <v>0</v>
      </c>
      <c r="J32" s="2233">
        <f t="shared" si="2"/>
        <v>0</v>
      </c>
      <c r="K32" s="1549">
        <f>+'O4 Summary by Class &amp; Accounts'!D32</f>
        <v>0</v>
      </c>
      <c r="L32" s="2233">
        <f t="shared" si="3"/>
        <v>0</v>
      </c>
      <c r="M32" s="1551"/>
      <c r="N32" s="1551"/>
      <c r="O32" s="1551"/>
      <c r="P32" s="1551"/>
      <c r="Q32" s="1551"/>
      <c r="R32" s="1551"/>
      <c r="S32" s="1551"/>
      <c r="T32" s="1551"/>
      <c r="U32" s="1555" t="s">
        <v>331</v>
      </c>
      <c r="W32" s="1899" t="inlineStr">
        <is>
          <t/>
        </is>
      </c>
    </row>
    <row r="33" spans="1:23" ht="25.5" x14ac:dyDescent="0.2">
      <c r="A33" s="1540">
        <v>1815</v>
      </c>
      <c r="B33" s="1089" t="s">
        <v>86</v>
      </c>
      <c r="C33" s="1553"/>
      <c r="D33" s="1086">
        <f>+'I4 BO ASSETS'!F30</f>
        <v>9700675.7249999996</v>
      </c>
      <c r="E33" s="1086">
        <f t="shared" si="4"/>
        <v>9700675.7249999996</v>
      </c>
      <c r="F33" s="1554" t="s">
        <v>331</v>
      </c>
      <c r="G33" s="1086">
        <f t="shared" si="0"/>
        <v>0</v>
      </c>
      <c r="H33" s="1548">
        <f t="shared" si="1"/>
        <v>9700675.7249999996</v>
      </c>
      <c r="I33" s="1103">
        <f>+'O5 Details by Class &amp; Accounts'!E33</f>
        <v>9700675.7249999996</v>
      </c>
      <c r="J33" s="2233">
        <f t="shared" si="2"/>
        <v>0</v>
      </c>
      <c r="K33" s="1549">
        <f>+'O4 Summary by Class &amp; Accounts'!D33</f>
        <v>9700675.7250000015</v>
      </c>
      <c r="L33" s="2233">
        <f t="shared" si="3"/>
        <v>0</v>
      </c>
      <c r="M33" s="1551"/>
      <c r="N33" s="1551"/>
      <c r="O33" s="1551"/>
      <c r="P33" s="1551"/>
      <c r="Q33" s="1551"/>
      <c r="R33" s="1551"/>
      <c r="S33" s="1551"/>
      <c r="T33" s="1551"/>
      <c r="U33" s="1555" t="s">
        <v>331</v>
      </c>
      <c r="W33" s="1899" t="inlineStr">
        <is>
          <t/>
        </is>
      </c>
    </row>
    <row r="34" spans="1:23" ht="25.5" x14ac:dyDescent="0.2">
      <c r="A34" s="1540">
        <v>1820</v>
      </c>
      <c r="B34" s="1089" t="s">
        <v>87</v>
      </c>
      <c r="C34" s="1553"/>
      <c r="D34" s="1086">
        <f>+'I4 BO ASSETS'!F31</f>
        <v>0</v>
      </c>
      <c r="E34" s="1086">
        <f t="shared" si="4"/>
        <v>0</v>
      </c>
      <c r="F34" s="1554" t="s">
        <v>331</v>
      </c>
      <c r="G34" s="1086">
        <f t="shared" si="0"/>
        <v>0</v>
      </c>
      <c r="H34" s="1548">
        <f t="shared" si="1"/>
        <v>0</v>
      </c>
      <c r="I34" s="1103">
        <f>+'O5 Details by Class &amp; Accounts'!E34</f>
        <v>0</v>
      </c>
      <c r="J34" s="2233">
        <f t="shared" si="2"/>
        <v>0</v>
      </c>
      <c r="K34" s="1549">
        <f>+'O4 Summary by Class &amp; Accounts'!D34</f>
        <v>0</v>
      </c>
      <c r="L34" s="2233">
        <f t="shared" si="3"/>
        <v>0</v>
      </c>
      <c r="M34" s="1551"/>
      <c r="N34" s="1551"/>
      <c r="O34" s="1551"/>
      <c r="P34" s="1551"/>
      <c r="Q34" s="1551"/>
      <c r="R34" s="1551"/>
      <c r="S34" s="1551"/>
      <c r="T34" s="1551"/>
      <c r="U34" s="1555" t="s">
        <v>331</v>
      </c>
      <c r="W34" s="1899" t="e">
        <v>#N/A</v>
      </c>
    </row>
    <row r="35" spans="1:23" ht="25.5" x14ac:dyDescent="0.2">
      <c r="A35" s="1540" t="s">
        <v>490</v>
      </c>
      <c r="B35" s="1089" t="s">
        <v>1275</v>
      </c>
      <c r="C35" s="1553"/>
      <c r="D35" s="1086">
        <f>+'I4 BO ASSETS'!F32</f>
        <v>0</v>
      </c>
      <c r="E35" s="1086">
        <f>+SUM(C35:D35)</f>
        <v>0</v>
      </c>
      <c r="F35" s="1554" t="s">
        <v>331</v>
      </c>
      <c r="G35" s="1086">
        <f t="shared" si="0"/>
        <v>0</v>
      </c>
      <c r="H35" s="1548">
        <f t="shared" si="1"/>
        <v>0</v>
      </c>
      <c r="I35" s="1103">
        <f>+'O5 Details by Class &amp; Accounts'!E35</f>
        <v>0</v>
      </c>
      <c r="J35" s="2233">
        <f t="shared" si="2"/>
        <v>0</v>
      </c>
      <c r="K35" s="1549">
        <f>+'O4 Summary by Class &amp; Accounts'!D35</f>
        <v>0</v>
      </c>
      <c r="L35" s="2233">
        <f t="shared" si="3"/>
        <v>0</v>
      </c>
      <c r="M35" s="1556"/>
      <c r="N35" s="1556"/>
      <c r="O35" s="1556"/>
      <c r="P35" s="1556"/>
      <c r="Q35" s="1556"/>
      <c r="R35" s="1556"/>
      <c r="S35" s="1556"/>
      <c r="T35" s="1556"/>
      <c r="U35" s="1555" t="s">
        <v>331</v>
      </c>
      <c r="W35" s="1899" t="inlineStr">
        <is>
          <t/>
        </is>
      </c>
    </row>
    <row r="36" spans="1:23" ht="25.5" x14ac:dyDescent="0.2">
      <c r="A36" s="1540" t="s">
        <v>491</v>
      </c>
      <c r="B36" s="1089" t="s">
        <v>1277</v>
      </c>
      <c r="C36" s="1553"/>
      <c r="D36" s="1086">
        <f>+'I4 BO ASSETS'!F33</f>
        <v>0</v>
      </c>
      <c r="E36" s="1086">
        <f>+SUM(C36:D36)</f>
        <v>0</v>
      </c>
      <c r="F36" s="1554" t="s">
        <v>331</v>
      </c>
      <c r="G36" s="1086">
        <f t="shared" si="0"/>
        <v>0</v>
      </c>
      <c r="H36" s="1548">
        <f t="shared" si="1"/>
        <v>0</v>
      </c>
      <c r="I36" s="1103">
        <f>+'O5 Details by Class &amp; Accounts'!E36</f>
        <v>0</v>
      </c>
      <c r="J36" s="2233">
        <f t="shared" si="2"/>
        <v>0</v>
      </c>
      <c r="K36" s="1549">
        <f>+'O4 Summary by Class &amp; Accounts'!D36</f>
        <v>0</v>
      </c>
      <c r="L36" s="2233">
        <f t="shared" si="3"/>
        <v>0</v>
      </c>
      <c r="M36" s="1556"/>
      <c r="N36" s="1556"/>
      <c r="O36" s="1556"/>
      <c r="P36" s="1556"/>
      <c r="Q36" s="1556"/>
      <c r="R36" s="1556"/>
      <c r="S36" s="1556"/>
      <c r="T36" s="1556"/>
      <c r="U36" s="1555" t="s">
        <v>331</v>
      </c>
      <c r="W36" s="1899" t="inlineStr">
        <is>
          <t/>
        </is>
      </c>
    </row>
    <row r="37" spans="1:23" ht="25.5" x14ac:dyDescent="0.2">
      <c r="A37" s="1540" t="s">
        <v>1267</v>
      </c>
      <c r="B37" s="1089" t="s">
        <v>1268</v>
      </c>
      <c r="C37" s="1553"/>
      <c r="D37" s="1086">
        <f>+'I4 BO ASSETS'!F34</f>
        <v>0</v>
      </c>
      <c r="E37" s="1086">
        <f>+SUM(C37:D37)</f>
        <v>0</v>
      </c>
      <c r="F37" s="1554" t="s">
        <v>331</v>
      </c>
      <c r="G37" s="1086">
        <f t="shared" si="0"/>
        <v>0</v>
      </c>
      <c r="H37" s="1548">
        <f t="shared" si="1"/>
        <v>0</v>
      </c>
      <c r="I37" s="1103">
        <f>+'O5 Details by Class &amp; Accounts'!E37</f>
        <v>0</v>
      </c>
      <c r="J37" s="2233">
        <f>+G37+H37-I37</f>
        <v>0</v>
      </c>
      <c r="K37" s="1549">
        <f>+'O4 Summary by Class &amp; Accounts'!D37</f>
        <v>0</v>
      </c>
      <c r="L37" s="2233">
        <f>+H37-K37</f>
        <v>0</v>
      </c>
      <c r="M37" s="1556"/>
      <c r="N37" s="1556"/>
      <c r="O37" s="1556"/>
      <c r="P37" s="1556"/>
      <c r="Q37" s="1556"/>
      <c r="R37" s="1556"/>
      <c r="S37" s="1556"/>
      <c r="T37" s="1556"/>
      <c r="U37" s="1555"/>
      <c r="W37" s="1899" t="inlineStr">
        <is>
          <t/>
        </is>
      </c>
    </row>
    <row r="38" spans="1:23" ht="12.75" x14ac:dyDescent="0.2">
      <c r="A38" s="1540">
        <v>1825</v>
      </c>
      <c r="B38" s="1089" t="s">
        <v>88</v>
      </c>
      <c r="C38" s="1553"/>
      <c r="D38" s="1086">
        <f>+'I4 BO ASSETS'!F35</f>
        <v>0</v>
      </c>
      <c r="E38" s="1086">
        <f t="shared" si="4"/>
        <v>0</v>
      </c>
      <c r="F38" s="1554" t="s">
        <v>331</v>
      </c>
      <c r="G38" s="1086">
        <f t="shared" si="0"/>
        <v>0</v>
      </c>
      <c r="H38" s="1548">
        <f t="shared" si="1"/>
        <v>0</v>
      </c>
      <c r="I38" s="1103">
        <f>+'O5 Details by Class &amp; Accounts'!E38</f>
        <v>0</v>
      </c>
      <c r="J38" s="2233">
        <f t="shared" si="2"/>
        <v>0</v>
      </c>
      <c r="K38" s="1549">
        <f>+'O4 Summary by Class &amp; Accounts'!D38</f>
        <v>0</v>
      </c>
      <c r="L38" s="2233">
        <f t="shared" si="3"/>
        <v>0</v>
      </c>
      <c r="M38" s="1551"/>
      <c r="N38" s="1551"/>
      <c r="O38" s="1551"/>
      <c r="P38" s="1551"/>
      <c r="Q38" s="1551"/>
      <c r="R38" s="1551"/>
      <c r="S38" s="1551"/>
      <c r="T38" s="1551"/>
      <c r="U38" s="1555" t="s">
        <v>331</v>
      </c>
      <c r="W38" s="1899" t="e">
        <v>#N/A</v>
      </c>
    </row>
    <row r="39" spans="1:23" ht="12.75" x14ac:dyDescent="0.2">
      <c r="A39" s="1540" t="s">
        <v>823</v>
      </c>
      <c r="B39" s="1089" t="s">
        <v>365</v>
      </c>
      <c r="C39" s="1553"/>
      <c r="D39" s="1086">
        <f>+'I4 BO ASSETS'!F36</f>
        <v>221170</v>
      </c>
      <c r="E39" s="1086">
        <f t="shared" si="4"/>
        <v>221170</v>
      </c>
      <c r="F39" s="1554" t="s">
        <v>331</v>
      </c>
      <c r="G39" s="1086">
        <f t="shared" si="0"/>
        <v>0</v>
      </c>
      <c r="H39" s="1548">
        <f t="shared" si="1"/>
        <v>221170</v>
      </c>
      <c r="I39" s="1103">
        <f>+'O5 Details by Class &amp; Accounts'!E39</f>
        <v>221170</v>
      </c>
      <c r="J39" s="2233">
        <f t="shared" si="2"/>
        <v>0</v>
      </c>
      <c r="K39" s="1549">
        <f>+'O4 Summary by Class &amp; Accounts'!D39</f>
        <v>221170.00000000003</v>
      </c>
      <c r="L39" s="2233">
        <f t="shared" si="3"/>
        <v>0</v>
      </c>
      <c r="M39" s="1551"/>
      <c r="N39" s="1551"/>
      <c r="O39" s="1551"/>
      <c r="P39" s="1551"/>
      <c r="Q39" s="1551"/>
      <c r="R39" s="1551"/>
      <c r="S39" s="1551"/>
      <c r="T39" s="1551"/>
      <c r="U39" s="1555" t="s">
        <v>331</v>
      </c>
      <c r="W39" s="1899" t="inlineStr">
        <is>
          <t/>
        </is>
      </c>
    </row>
    <row r="40" spans="1:23" ht="12.75" x14ac:dyDescent="0.2">
      <c r="A40" s="1540" t="s">
        <v>824</v>
      </c>
      <c r="B40" s="1089" t="s">
        <v>366</v>
      </c>
      <c r="C40" s="1553"/>
      <c r="D40" s="1086">
        <f>+'I4 BO ASSETS'!F37</f>
        <v>0</v>
      </c>
      <c r="E40" s="1086">
        <f t="shared" si="4"/>
        <v>0</v>
      </c>
      <c r="F40" s="1554" t="s">
        <v>331</v>
      </c>
      <c r="G40" s="1086">
        <f t="shared" si="0"/>
        <v>0</v>
      </c>
      <c r="H40" s="1548">
        <f t="shared" si="1"/>
        <v>0</v>
      </c>
      <c r="I40" s="1103">
        <f>+'O5 Details by Class &amp; Accounts'!E40</f>
        <v>0</v>
      </c>
      <c r="J40" s="2233">
        <f t="shared" si="2"/>
        <v>0</v>
      </c>
      <c r="K40" s="1549">
        <f>+'O4 Summary by Class &amp; Accounts'!D40</f>
        <v>0</v>
      </c>
      <c r="L40" s="2233">
        <f t="shared" si="3"/>
        <v>0</v>
      </c>
      <c r="M40" s="1551"/>
      <c r="N40" s="1551"/>
      <c r="O40" s="1551"/>
      <c r="P40" s="1551"/>
      <c r="Q40" s="1551"/>
      <c r="R40" s="1551"/>
      <c r="S40" s="1551"/>
      <c r="T40" s="1551"/>
      <c r="U40" s="1555" t="s">
        <v>331</v>
      </c>
      <c r="W40" s="1899" t="inlineStr">
        <is>
          <t/>
        </is>
      </c>
    </row>
    <row r="41" spans="1:23" ht="12.75" x14ac:dyDescent="0.2">
      <c r="A41" s="1540">
        <v>1830</v>
      </c>
      <c r="B41" s="1089" t="s">
        <v>89</v>
      </c>
      <c r="C41" s="1553"/>
      <c r="D41" s="1086">
        <f>+'I4 BO ASSETS'!F38</f>
        <v>0</v>
      </c>
      <c r="E41" s="1086">
        <f t="shared" si="4"/>
        <v>0</v>
      </c>
      <c r="F41" s="1554" t="s">
        <v>331</v>
      </c>
      <c r="G41" s="1086">
        <f t="shared" si="0"/>
        <v>0</v>
      </c>
      <c r="H41" s="1548">
        <f t="shared" si="1"/>
        <v>0</v>
      </c>
      <c r="I41" s="1103">
        <f>+'O5 Details by Class &amp; Accounts'!E41</f>
        <v>0</v>
      </c>
      <c r="J41" s="2233">
        <f t="shared" si="2"/>
        <v>0</v>
      </c>
      <c r="K41" s="1549">
        <f>+'O4 Summary by Class &amp; Accounts'!D41</f>
        <v>0</v>
      </c>
      <c r="L41" s="2233">
        <f t="shared" si="3"/>
        <v>0</v>
      </c>
      <c r="M41" s="1551"/>
      <c r="N41" s="1551"/>
      <c r="O41" s="1551"/>
      <c r="P41" s="1551"/>
      <c r="Q41" s="1551"/>
      <c r="R41" s="1551"/>
      <c r="S41" s="1551"/>
      <c r="T41" s="1551"/>
      <c r="U41" s="1555" t="s">
        <v>331</v>
      </c>
      <c r="W41" s="1899" t="e">
        <v>#N/A</v>
      </c>
    </row>
    <row r="42" spans="1:23" ht="25.5" x14ac:dyDescent="0.2">
      <c r="A42" s="1540" t="s">
        <v>825</v>
      </c>
      <c r="B42" s="1089" t="s">
        <v>367</v>
      </c>
      <c r="C42" s="1553"/>
      <c r="D42" s="1086">
        <f>+'I4 BO ASSETS'!F39</f>
        <v>0</v>
      </c>
      <c r="E42" s="1086">
        <f t="shared" si="4"/>
        <v>0</v>
      </c>
      <c r="F42" s="1554" t="s">
        <v>331</v>
      </c>
      <c r="G42" s="1086">
        <f t="shared" si="0"/>
        <v>0</v>
      </c>
      <c r="H42" s="1548">
        <f t="shared" si="1"/>
        <v>0</v>
      </c>
      <c r="I42" s="1103">
        <f>+'O5 Details by Class &amp; Accounts'!E42</f>
        <v>0</v>
      </c>
      <c r="J42" s="2233">
        <f t="shared" si="2"/>
        <v>0</v>
      </c>
      <c r="K42" s="1549">
        <f>+'O4 Summary by Class &amp; Accounts'!D42</f>
        <v>0</v>
      </c>
      <c r="L42" s="2233">
        <f t="shared" si="3"/>
        <v>0</v>
      </c>
      <c r="M42" s="1551"/>
      <c r="N42" s="1551"/>
      <c r="O42" s="1551"/>
      <c r="P42" s="1551"/>
      <c r="Q42" s="1551"/>
      <c r="R42" s="1551"/>
      <c r="S42" s="1551"/>
      <c r="T42" s="1551"/>
      <c r="U42" s="1555" t="s">
        <v>331</v>
      </c>
      <c r="W42" s="1899" t="inlineStr">
        <is>
          <t/>
        </is>
      </c>
    </row>
    <row r="43" spans="1:23" ht="12.75" x14ac:dyDescent="0.2">
      <c r="A43" s="1540" t="s">
        <v>826</v>
      </c>
      <c r="B43" s="1089" t="s">
        <v>368</v>
      </c>
      <c r="C43" s="1553"/>
      <c r="D43" s="1086">
        <f>+'I4 BO ASSETS'!F40</f>
        <v>5001888.9163551359</v>
      </c>
      <c r="E43" s="1086">
        <f t="shared" si="4"/>
        <v>5001888.9163551359</v>
      </c>
      <c r="F43" s="1554" t="s">
        <v>331</v>
      </c>
      <c r="G43" s="1086">
        <f t="shared" si="0"/>
        <v>0</v>
      </c>
      <c r="H43" s="1548">
        <f t="shared" si="1"/>
        <v>5001888.9163551359</v>
      </c>
      <c r="I43" s="1103">
        <f>+'O5 Details by Class &amp; Accounts'!E43</f>
        <v>5001888.9163551359</v>
      </c>
      <c r="J43" s="2233">
        <f t="shared" si="2"/>
        <v>0</v>
      </c>
      <c r="K43" s="1549">
        <f>+'O4 Summary by Class &amp; Accounts'!D43</f>
        <v>5001888.9163551349</v>
      </c>
      <c r="L43" s="2233">
        <f t="shared" si="3"/>
        <v>0</v>
      </c>
      <c r="M43" s="1551"/>
      <c r="N43" s="1551"/>
      <c r="O43" s="1551"/>
      <c r="P43" s="1551"/>
      <c r="Q43" s="1551"/>
      <c r="R43" s="1551"/>
      <c r="S43" s="1551"/>
      <c r="T43" s="1551"/>
      <c r="U43" s="1555" t="s">
        <v>331</v>
      </c>
      <c r="W43" s="1899" t="inlineStr">
        <is>
          <t/>
        </is>
      </c>
    </row>
    <row r="44" spans="1:23" ht="12.75" x14ac:dyDescent="0.2">
      <c r="A44" s="1540" t="s">
        <v>827</v>
      </c>
      <c r="B44" s="1089" t="s">
        <v>391</v>
      </c>
      <c r="C44" s="1553"/>
      <c r="D44" s="1086">
        <f>+'I4 BO ASSETS'!F41</f>
        <v>1862420.7236448652</v>
      </c>
      <c r="E44" s="1086">
        <f t="shared" si="4"/>
        <v>1862420.7236448652</v>
      </c>
      <c r="F44" s="1554" t="s">
        <v>331</v>
      </c>
      <c r="G44" s="1086">
        <f t="shared" si="0"/>
        <v>0</v>
      </c>
      <c r="H44" s="1548">
        <f t="shared" si="1"/>
        <v>1862420.7236448652</v>
      </c>
      <c r="I44" s="1103">
        <f>+'O5 Details by Class &amp; Accounts'!E44</f>
        <v>1862420.7236448652</v>
      </c>
      <c r="J44" s="2233">
        <f t="shared" si="2"/>
        <v>0</v>
      </c>
      <c r="K44" s="1549">
        <f>+'O4 Summary by Class &amp; Accounts'!D44</f>
        <v>1862420.7236448652</v>
      </c>
      <c r="L44" s="2233">
        <f t="shared" si="3"/>
        <v>0</v>
      </c>
      <c r="M44" s="1551"/>
      <c r="N44" s="1551"/>
      <c r="O44" s="1551"/>
      <c r="P44" s="1551"/>
      <c r="Q44" s="1551"/>
      <c r="R44" s="1551"/>
      <c r="S44" s="1551"/>
      <c r="T44" s="1551"/>
      <c r="U44" s="1555" t="s">
        <v>331</v>
      </c>
      <c r="W44" s="1899" t="inlineStr">
        <is>
          <t/>
        </is>
      </c>
    </row>
    <row r="45" spans="1:23" ht="12.75" x14ac:dyDescent="0.2">
      <c r="A45" s="1540">
        <v>1835</v>
      </c>
      <c r="B45" s="1089" t="s">
        <v>75</v>
      </c>
      <c r="C45" s="1553"/>
      <c r="D45" s="1086">
        <f>+'I4 BO ASSETS'!F42</f>
        <v>0</v>
      </c>
      <c r="E45" s="1086">
        <f t="shared" si="4"/>
        <v>0</v>
      </c>
      <c r="F45" s="1554" t="s">
        <v>331</v>
      </c>
      <c r="G45" s="1086">
        <f t="shared" si="0"/>
        <v>0</v>
      </c>
      <c r="H45" s="1548">
        <f t="shared" si="1"/>
        <v>0</v>
      </c>
      <c r="I45" s="1103">
        <f>+'O5 Details by Class &amp; Accounts'!E45</f>
        <v>0</v>
      </c>
      <c r="J45" s="2233">
        <f t="shared" si="2"/>
        <v>0</v>
      </c>
      <c r="K45" s="1549">
        <f>+'O4 Summary by Class &amp; Accounts'!D45</f>
        <v>0</v>
      </c>
      <c r="L45" s="2233">
        <f t="shared" si="3"/>
        <v>0</v>
      </c>
      <c r="M45" s="1551"/>
      <c r="N45" s="1551"/>
      <c r="O45" s="1551"/>
      <c r="P45" s="1551"/>
      <c r="Q45" s="1551"/>
      <c r="R45" s="1551"/>
      <c r="S45" s="1551"/>
      <c r="T45" s="1551"/>
      <c r="U45" s="1555" t="s">
        <v>331</v>
      </c>
      <c r="W45" s="1899" t="e">
        <v>#N/A</v>
      </c>
    </row>
    <row r="46" spans="1:23" ht="25.5" x14ac:dyDescent="0.2">
      <c r="A46" s="1540" t="s">
        <v>828</v>
      </c>
      <c r="B46" s="1089" t="s">
        <v>392</v>
      </c>
      <c r="C46" s="1553"/>
      <c r="D46" s="1086">
        <f>+'I4 BO ASSETS'!F43</f>
        <v>0</v>
      </c>
      <c r="E46" s="1086">
        <f t="shared" si="4"/>
        <v>0</v>
      </c>
      <c r="F46" s="1554" t="s">
        <v>331</v>
      </c>
      <c r="G46" s="1086">
        <f t="shared" si="0"/>
        <v>0</v>
      </c>
      <c r="H46" s="1548">
        <f t="shared" si="1"/>
        <v>0</v>
      </c>
      <c r="I46" s="1103">
        <f>+'O5 Details by Class &amp; Accounts'!E46</f>
        <v>0</v>
      </c>
      <c r="J46" s="2233">
        <f t="shared" si="2"/>
        <v>0</v>
      </c>
      <c r="K46" s="1549">
        <f>+'O4 Summary by Class &amp; Accounts'!D46</f>
        <v>0</v>
      </c>
      <c r="L46" s="2233">
        <f t="shared" si="3"/>
        <v>0</v>
      </c>
      <c r="M46" s="1551"/>
      <c r="N46" s="1551"/>
      <c r="O46" s="1551"/>
      <c r="P46" s="1551"/>
      <c r="Q46" s="1551"/>
      <c r="R46" s="1551"/>
      <c r="S46" s="1551"/>
      <c r="T46" s="1551"/>
      <c r="U46" s="1555" t="s">
        <v>331</v>
      </c>
      <c r="W46" s="1899" t="inlineStr">
        <is>
          <t/>
        </is>
      </c>
    </row>
    <row r="47" spans="1:23" ht="25.5" x14ac:dyDescent="0.2">
      <c r="A47" s="1540" t="s">
        <v>829</v>
      </c>
      <c r="B47" s="1089" t="s">
        <v>393</v>
      </c>
      <c r="C47" s="1553"/>
      <c r="D47" s="1086">
        <f>+'I4 BO ASSETS'!F44</f>
        <v>4507916.0507305386</v>
      </c>
      <c r="E47" s="1086">
        <f t="shared" si="4"/>
        <v>4507916.0507305386</v>
      </c>
      <c r="F47" s="1554" t="s">
        <v>331</v>
      </c>
      <c r="G47" s="1086">
        <f t="shared" si="0"/>
        <v>0</v>
      </c>
      <c r="H47" s="1548">
        <f t="shared" si="1"/>
        <v>4507916.0507305386</v>
      </c>
      <c r="I47" s="1103">
        <f>+'O5 Details by Class &amp; Accounts'!E47</f>
        <v>4507916.0507305386</v>
      </c>
      <c r="J47" s="2233">
        <f t="shared" si="2"/>
        <v>0</v>
      </c>
      <c r="K47" s="1549">
        <f>+'O4 Summary by Class &amp; Accounts'!D47</f>
        <v>4507916.0507305376</v>
      </c>
      <c r="L47" s="2233">
        <f t="shared" si="3"/>
        <v>0</v>
      </c>
      <c r="M47" s="1551"/>
      <c r="N47" s="1551"/>
      <c r="O47" s="1551"/>
      <c r="P47" s="1551"/>
      <c r="Q47" s="1551"/>
      <c r="R47" s="1551"/>
      <c r="S47" s="1551"/>
      <c r="T47" s="1551"/>
      <c r="U47" s="1555" t="s">
        <v>331</v>
      </c>
      <c r="W47" s="1899" t="inlineStr">
        <is>
          <t/>
        </is>
      </c>
    </row>
    <row r="48" spans="1:23" ht="25.5" x14ac:dyDescent="0.2">
      <c r="A48" s="1540" t="s">
        <v>830</v>
      </c>
      <c r="B48" s="1089" t="s">
        <v>394</v>
      </c>
      <c r="C48" s="1553"/>
      <c r="D48" s="1086">
        <f>+'I4 BO ASSETS'!F45</f>
        <v>3450613.2262694621</v>
      </c>
      <c r="E48" s="1086">
        <f t="shared" si="4"/>
        <v>3450613.2262694621</v>
      </c>
      <c r="F48" s="1554" t="s">
        <v>331</v>
      </c>
      <c r="G48" s="1086">
        <f t="shared" si="0"/>
        <v>0</v>
      </c>
      <c r="H48" s="1548">
        <f t="shared" si="1"/>
        <v>3450613.2262694621</v>
      </c>
      <c r="I48" s="1103">
        <f>+'O5 Details by Class &amp; Accounts'!E48</f>
        <v>3450613.2262694621</v>
      </c>
      <c r="J48" s="2233">
        <f t="shared" si="2"/>
        <v>0</v>
      </c>
      <c r="K48" s="1549">
        <f>+'O4 Summary by Class &amp; Accounts'!D48</f>
        <v>3450613.2262694621</v>
      </c>
      <c r="L48" s="2233">
        <f t="shared" si="3"/>
        <v>0</v>
      </c>
      <c r="M48" s="1551"/>
      <c r="N48" s="1551"/>
      <c r="O48" s="1551"/>
      <c r="P48" s="1551"/>
      <c r="Q48" s="1551"/>
      <c r="R48" s="1551"/>
      <c r="S48" s="1551"/>
      <c r="T48" s="1551"/>
      <c r="U48" s="1555" t="s">
        <v>331</v>
      </c>
      <c r="W48" s="1899" t="inlineStr">
        <is>
          <t/>
        </is>
      </c>
    </row>
    <row r="49" spans="1:23" ht="12.75" x14ac:dyDescent="0.2">
      <c r="A49" s="1540">
        <v>1840</v>
      </c>
      <c r="B49" s="1089" t="s">
        <v>76</v>
      </c>
      <c r="C49" s="1553"/>
      <c r="D49" s="1086">
        <f>+'I4 BO ASSETS'!F46</f>
        <v>0</v>
      </c>
      <c r="E49" s="1086">
        <f t="shared" si="4"/>
        <v>0</v>
      </c>
      <c r="F49" s="1554" t="s">
        <v>331</v>
      </c>
      <c r="G49" s="1086">
        <f t="shared" si="0"/>
        <v>0</v>
      </c>
      <c r="H49" s="1548">
        <f t="shared" si="1"/>
        <v>0</v>
      </c>
      <c r="I49" s="1103">
        <f>+'O5 Details by Class &amp; Accounts'!E49</f>
        <v>0</v>
      </c>
      <c r="J49" s="2233">
        <f t="shared" si="2"/>
        <v>0</v>
      </c>
      <c r="K49" s="1549">
        <f>+'O4 Summary by Class &amp; Accounts'!D49</f>
        <v>0</v>
      </c>
      <c r="L49" s="2233">
        <f t="shared" si="3"/>
        <v>0</v>
      </c>
      <c r="M49" s="1551"/>
      <c r="N49" s="1551"/>
      <c r="O49" s="1551"/>
      <c r="P49" s="1551"/>
      <c r="Q49" s="1551"/>
      <c r="R49" s="1551"/>
      <c r="S49" s="1551"/>
      <c r="T49" s="1551"/>
      <c r="U49" s="1555" t="s">
        <v>331</v>
      </c>
      <c r="W49" s="1899" t="e">
        <v>#N/A</v>
      </c>
    </row>
    <row r="50" spans="1:23" ht="12.75" x14ac:dyDescent="0.2">
      <c r="A50" s="1540" t="s">
        <v>831</v>
      </c>
      <c r="B50" s="1089" t="s">
        <v>395</v>
      </c>
      <c r="C50" s="1553"/>
      <c r="D50" s="1086">
        <f>+'I4 BO ASSETS'!F47</f>
        <v>0</v>
      </c>
      <c r="E50" s="1086">
        <f t="shared" si="4"/>
        <v>0</v>
      </c>
      <c r="F50" s="1554" t="s">
        <v>331</v>
      </c>
      <c r="G50" s="1086">
        <f t="shared" si="0"/>
        <v>0</v>
      </c>
      <c r="H50" s="1548">
        <f t="shared" si="1"/>
        <v>0</v>
      </c>
      <c r="I50" s="1103">
        <f>+'O5 Details by Class &amp; Accounts'!E50</f>
        <v>0</v>
      </c>
      <c r="J50" s="2233">
        <f t="shared" si="2"/>
        <v>0</v>
      </c>
      <c r="K50" s="1549">
        <f>+'O4 Summary by Class &amp; Accounts'!D50</f>
        <v>0</v>
      </c>
      <c r="L50" s="2233">
        <f t="shared" si="3"/>
        <v>0</v>
      </c>
      <c r="M50" s="1551"/>
      <c r="N50" s="1551"/>
      <c r="O50" s="1551"/>
      <c r="P50" s="1551"/>
      <c r="Q50" s="1551"/>
      <c r="R50" s="1551"/>
      <c r="S50" s="1551"/>
      <c r="T50" s="1551"/>
      <c r="U50" s="1555" t="s">
        <v>331</v>
      </c>
      <c r="W50" s="1899" t="inlineStr">
        <is>
          <t/>
        </is>
      </c>
    </row>
    <row r="51" spans="1:23" ht="12.75" x14ac:dyDescent="0.2">
      <c r="A51" s="1540" t="s">
        <v>832</v>
      </c>
      <c r="B51" s="1089" t="s">
        <v>396</v>
      </c>
      <c r="C51" s="1553"/>
      <c r="D51" s="1086">
        <f>+'I4 BO ASSETS'!F48</f>
        <v>3067439.0331407245</v>
      </c>
      <c r="E51" s="1086">
        <f t="shared" si="4"/>
        <v>3067439.0331407245</v>
      </c>
      <c r="F51" s="1554" t="s">
        <v>331</v>
      </c>
      <c r="G51" s="1086">
        <f t="shared" ref="G51:G82" si="5">+IF((F51=" "),0,E51)</f>
        <v>0</v>
      </c>
      <c r="H51" s="1548">
        <f t="shared" ref="H51:H82" si="6">+IF((F51=" "),E51,0)</f>
        <v>3067439.0331407245</v>
      </c>
      <c r="I51" s="1103">
        <f>+'O5 Details by Class &amp; Accounts'!E51</f>
        <v>3067439.0331407245</v>
      </c>
      <c r="J51" s="2233">
        <f t="shared" si="2"/>
        <v>0</v>
      </c>
      <c r="K51" s="1549">
        <f>+'O4 Summary by Class &amp; Accounts'!D51</f>
        <v>3067439.0331407245</v>
      </c>
      <c r="L51" s="2233">
        <f t="shared" si="3"/>
        <v>0</v>
      </c>
      <c r="M51" s="1551"/>
      <c r="N51" s="1551"/>
      <c r="O51" s="1551"/>
      <c r="P51" s="1551"/>
      <c r="Q51" s="1551"/>
      <c r="R51" s="1551"/>
      <c r="S51" s="1551"/>
      <c r="T51" s="1551"/>
      <c r="U51" s="1555" t="s">
        <v>331</v>
      </c>
      <c r="W51" s="1899" t="inlineStr">
        <is>
          <t/>
        </is>
      </c>
    </row>
    <row r="52" spans="1:23" ht="12.75" x14ac:dyDescent="0.2">
      <c r="A52" s="1540" t="s">
        <v>833</v>
      </c>
      <c r="B52" s="1089" t="s">
        <v>397</v>
      </c>
      <c r="C52" s="1553"/>
      <c r="D52" s="1086">
        <f>+'I4 BO ASSETS'!F49</f>
        <v>3507939.3163592746</v>
      </c>
      <c r="E52" s="1086">
        <f t="shared" si="4"/>
        <v>3507939.3163592746</v>
      </c>
      <c r="F52" s="1554" t="s">
        <v>331</v>
      </c>
      <c r="G52" s="1086">
        <f t="shared" si="5"/>
        <v>0</v>
      </c>
      <c r="H52" s="1548">
        <f t="shared" si="6"/>
        <v>3507939.3163592746</v>
      </c>
      <c r="I52" s="1103">
        <f>+'O5 Details by Class &amp; Accounts'!E52</f>
        <v>3507939.3163592746</v>
      </c>
      <c r="J52" s="2233">
        <f t="shared" si="2"/>
        <v>0</v>
      </c>
      <c r="K52" s="1549">
        <f>+'O4 Summary by Class &amp; Accounts'!D52</f>
        <v>3507939.3163592736</v>
      </c>
      <c r="L52" s="2233">
        <f t="shared" si="3"/>
        <v>0</v>
      </c>
      <c r="M52" s="1551"/>
      <c r="N52" s="1551"/>
      <c r="O52" s="1551"/>
      <c r="P52" s="1551"/>
      <c r="Q52" s="1551"/>
      <c r="R52" s="1551"/>
      <c r="S52" s="1551"/>
      <c r="T52" s="1551"/>
      <c r="U52" s="1555" t="s">
        <v>331</v>
      </c>
      <c r="W52" s="1899" t="inlineStr">
        <is>
          <t/>
        </is>
      </c>
    </row>
    <row r="53" spans="1:23" ht="12.75" x14ac:dyDescent="0.2">
      <c r="A53" s="1540">
        <v>1845</v>
      </c>
      <c r="B53" s="1089" t="s">
        <v>84</v>
      </c>
      <c r="C53" s="1553"/>
      <c r="D53" s="1086">
        <f>+'I4 BO ASSETS'!F50</f>
        <v>0</v>
      </c>
      <c r="E53" s="1086">
        <f t="shared" si="4"/>
        <v>0</v>
      </c>
      <c r="F53" s="1554" t="s">
        <v>331</v>
      </c>
      <c r="G53" s="1086">
        <f t="shared" si="5"/>
        <v>0</v>
      </c>
      <c r="H53" s="1548">
        <f t="shared" si="6"/>
        <v>0</v>
      </c>
      <c r="I53" s="1103">
        <f>+'O5 Details by Class &amp; Accounts'!E53</f>
        <v>0</v>
      </c>
      <c r="J53" s="2233">
        <f t="shared" si="2"/>
        <v>0</v>
      </c>
      <c r="K53" s="1549">
        <f>+'O4 Summary by Class &amp; Accounts'!D53</f>
        <v>0</v>
      </c>
      <c r="L53" s="2233">
        <f t="shared" si="3"/>
        <v>0</v>
      </c>
      <c r="M53" s="1551"/>
      <c r="N53" s="1551"/>
      <c r="O53" s="1551"/>
      <c r="P53" s="1551"/>
      <c r="Q53" s="1551"/>
      <c r="R53" s="1551"/>
      <c r="S53" s="1551"/>
      <c r="T53" s="1551"/>
      <c r="U53" s="1555" t="s">
        <v>331</v>
      </c>
      <c r="W53" s="1899" t="e">
        <v>#N/A</v>
      </c>
    </row>
    <row r="54" spans="1:23" ht="25.5" x14ac:dyDescent="0.2">
      <c r="A54" s="1540" t="s">
        <v>834</v>
      </c>
      <c r="B54" s="1089" t="s">
        <v>398</v>
      </c>
      <c r="C54" s="1553"/>
      <c r="D54" s="1086">
        <f>+'I4 BO ASSETS'!F51</f>
        <v>0</v>
      </c>
      <c r="E54" s="1086">
        <f t="shared" si="4"/>
        <v>0</v>
      </c>
      <c r="F54" s="1554" t="s">
        <v>331</v>
      </c>
      <c r="G54" s="1086">
        <f t="shared" si="5"/>
        <v>0</v>
      </c>
      <c r="H54" s="1548">
        <f t="shared" si="6"/>
        <v>0</v>
      </c>
      <c r="I54" s="1103">
        <f>+'O5 Details by Class &amp; Accounts'!E54</f>
        <v>0</v>
      </c>
      <c r="J54" s="2233">
        <f t="shared" si="2"/>
        <v>0</v>
      </c>
      <c r="K54" s="1549">
        <f>+'O4 Summary by Class &amp; Accounts'!D54</f>
        <v>0</v>
      </c>
      <c r="L54" s="2233">
        <f t="shared" si="3"/>
        <v>0</v>
      </c>
      <c r="M54" s="1551"/>
      <c r="N54" s="1551"/>
      <c r="O54" s="1551"/>
      <c r="P54" s="1551"/>
      <c r="Q54" s="1551"/>
      <c r="R54" s="1551"/>
      <c r="S54" s="1551"/>
      <c r="T54" s="1551"/>
      <c r="U54" s="1555" t="s">
        <v>331</v>
      </c>
      <c r="W54" s="1899" t="inlineStr">
        <is>
          <t/>
        </is>
      </c>
    </row>
    <row r="55" spans="1:23" ht="25.5" x14ac:dyDescent="0.2">
      <c r="A55" s="1540" t="s">
        <v>835</v>
      </c>
      <c r="B55" s="1089" t="s">
        <v>399</v>
      </c>
      <c r="C55" s="1553"/>
      <c r="D55" s="1086">
        <f>+'I4 BO ASSETS'!F52</f>
        <v>4555712.4845187804</v>
      </c>
      <c r="E55" s="1086">
        <f t="shared" si="4"/>
        <v>4555712.4845187804</v>
      </c>
      <c r="F55" s="1554" t="s">
        <v>331</v>
      </c>
      <c r="G55" s="1086">
        <f t="shared" si="5"/>
        <v>0</v>
      </c>
      <c r="H55" s="1548">
        <f t="shared" si="6"/>
        <v>4555712.4845187804</v>
      </c>
      <c r="I55" s="1103">
        <f>+'O5 Details by Class &amp; Accounts'!E55</f>
        <v>4555712.4845187804</v>
      </c>
      <c r="J55" s="2233">
        <f t="shared" si="2"/>
        <v>0</v>
      </c>
      <c r="K55" s="1549">
        <f>+'O4 Summary by Class &amp; Accounts'!D55</f>
        <v>4555712.4845187794</v>
      </c>
      <c r="L55" s="2233">
        <f t="shared" si="3"/>
        <v>0</v>
      </c>
      <c r="M55" s="1551"/>
      <c r="N55" s="1551"/>
      <c r="O55" s="1551"/>
      <c r="P55" s="1551"/>
      <c r="Q55" s="1551"/>
      <c r="R55" s="1551"/>
      <c r="S55" s="1551"/>
      <c r="T55" s="1551"/>
      <c r="U55" s="1555" t="s">
        <v>331</v>
      </c>
      <c r="W55" s="1899" t="inlineStr">
        <is>
          <t/>
        </is>
      </c>
    </row>
    <row r="56" spans="1:23" ht="25.5" x14ac:dyDescent="0.2">
      <c r="A56" s="1540" t="s">
        <v>836</v>
      </c>
      <c r="B56" s="1089" t="s">
        <v>631</v>
      </c>
      <c r="C56" s="1553"/>
      <c r="D56" s="1086">
        <f>+'I4 BO ASSETS'!F53</f>
        <v>6634733.3359812219</v>
      </c>
      <c r="E56" s="1086">
        <f t="shared" si="4"/>
        <v>6634733.3359812219</v>
      </c>
      <c r="F56" s="1554" t="s">
        <v>331</v>
      </c>
      <c r="G56" s="1086">
        <f t="shared" si="5"/>
        <v>0</v>
      </c>
      <c r="H56" s="1548">
        <f t="shared" si="6"/>
        <v>6634733.3359812219</v>
      </c>
      <c r="I56" s="1103">
        <f>+'O5 Details by Class &amp; Accounts'!E56</f>
        <v>6634733.3359812219</v>
      </c>
      <c r="J56" s="2233">
        <f t="shared" si="2"/>
        <v>0</v>
      </c>
      <c r="K56" s="1549">
        <f>+'O4 Summary by Class &amp; Accounts'!D56</f>
        <v>6634733.3359812219</v>
      </c>
      <c r="L56" s="2233">
        <f t="shared" si="3"/>
        <v>0</v>
      </c>
      <c r="M56" s="1551"/>
      <c r="N56" s="1551"/>
      <c r="O56" s="1551"/>
      <c r="P56" s="1551"/>
      <c r="Q56" s="1551"/>
      <c r="R56" s="1551"/>
      <c r="S56" s="1551"/>
      <c r="T56" s="1551"/>
      <c r="U56" s="1555" t="s">
        <v>331</v>
      </c>
      <c r="W56" s="1899" t="inlineStr">
        <is>
          <t/>
        </is>
      </c>
    </row>
    <row r="57" spans="1:23" ht="12.75" x14ac:dyDescent="0.2">
      <c r="A57" s="1540">
        <v>1850</v>
      </c>
      <c r="B57" s="1089" t="s">
        <v>90</v>
      </c>
      <c r="C57" s="1553"/>
      <c r="D57" s="1086">
        <f>+'I4 BO ASSETS'!F54</f>
        <v>9579537.4420000035</v>
      </c>
      <c r="E57" s="1086">
        <f t="shared" si="4"/>
        <v>9579537.4420000035</v>
      </c>
      <c r="F57" s="1554" t="s">
        <v>331</v>
      </c>
      <c r="G57" s="1086">
        <f t="shared" si="5"/>
        <v>0</v>
      </c>
      <c r="H57" s="1548">
        <f t="shared" si="6"/>
        <v>9579537.4420000035</v>
      </c>
      <c r="I57" s="1103">
        <f>+'O5 Details by Class &amp; Accounts'!E57</f>
        <v>9579537.4420000035</v>
      </c>
      <c r="J57" s="2233">
        <f t="shared" si="2"/>
        <v>0</v>
      </c>
      <c r="K57" s="1549">
        <f>+'O4 Summary by Class &amp; Accounts'!D57</f>
        <v>9579537.4420000054</v>
      </c>
      <c r="L57" s="2233">
        <f t="shared" si="3"/>
        <v>0</v>
      </c>
      <c r="M57" s="1551"/>
      <c r="N57" s="1551"/>
      <c r="O57" s="1551"/>
      <c r="P57" s="1551"/>
      <c r="Q57" s="1551"/>
      <c r="R57" s="1551"/>
      <c r="S57" s="1551"/>
      <c r="T57" s="1551"/>
      <c r="U57" s="1555" t="s">
        <v>331</v>
      </c>
      <c r="W57" s="1899" t="inlineStr">
        <is>
          <t/>
        </is>
      </c>
    </row>
    <row r="58" spans="1:23" ht="12.75" x14ac:dyDescent="0.2">
      <c r="A58" s="1540">
        <v>1855</v>
      </c>
      <c r="B58" s="1089" t="s">
        <v>92</v>
      </c>
      <c r="C58" s="1553"/>
      <c r="D58" s="1086">
        <f>+'I4 BO ASSETS'!F55</f>
        <v>5170396.2280000001</v>
      </c>
      <c r="E58" s="1086">
        <f t="shared" si="4"/>
        <v>5170396.2280000001</v>
      </c>
      <c r="F58" s="1557" t="s">
        <v>331</v>
      </c>
      <c r="G58" s="1086">
        <f t="shared" si="5"/>
        <v>0</v>
      </c>
      <c r="H58" s="1548">
        <f t="shared" si="6"/>
        <v>5170396.2280000001</v>
      </c>
      <c r="I58" s="1103">
        <f>+'O5 Details by Class &amp; Accounts'!E58</f>
        <v>5170396.2280000001</v>
      </c>
      <c r="J58" s="2233">
        <f t="shared" ref="J58:J82" si="7">+G58+H58-I58</f>
        <v>0</v>
      </c>
      <c r="K58" s="1549">
        <f>+'O4 Summary by Class &amp; Accounts'!D58</f>
        <v>5170396.2280000001</v>
      </c>
      <c r="L58" s="2233">
        <f t="shared" ref="L58:L82" si="8">+H58-K58</f>
        <v>0</v>
      </c>
      <c r="M58" s="1558"/>
      <c r="N58" s="1558"/>
      <c r="O58" s="1558"/>
      <c r="P58" s="1551"/>
      <c r="Q58" s="1551"/>
      <c r="R58" s="1551"/>
      <c r="S58" s="1551"/>
      <c r="T58" s="1551"/>
      <c r="U58" s="1559" t="s">
        <v>331</v>
      </c>
      <c r="W58" s="1899" t="inlineStr">
        <is>
          <t/>
        </is>
      </c>
    </row>
    <row r="59" spans="1:23" ht="12.75" x14ac:dyDescent="0.2">
      <c r="A59" s="1540">
        <v>1860</v>
      </c>
      <c r="B59" s="1089" t="s">
        <v>93</v>
      </c>
      <c r="C59" s="1553"/>
      <c r="D59" s="1086">
        <f>+'I4 BO ASSETS'!F56</f>
        <v>2877327.6529999995</v>
      </c>
      <c r="E59" s="1086">
        <f t="shared" si="4"/>
        <v>2877327.6529999995</v>
      </c>
      <c r="F59" s="1557" t="s">
        <v>331</v>
      </c>
      <c r="G59" s="1086">
        <f t="shared" si="5"/>
        <v>0</v>
      </c>
      <c r="H59" s="1548">
        <f t="shared" si="6"/>
        <v>2877327.6529999995</v>
      </c>
      <c r="I59" s="1103">
        <f>+'O5 Details by Class &amp; Accounts'!E59</f>
        <v>2877327.6529999995</v>
      </c>
      <c r="J59" s="2233">
        <f t="shared" si="7"/>
        <v>0</v>
      </c>
      <c r="K59" s="1549">
        <f>+'O4 Summary by Class &amp; Accounts'!D59</f>
        <v>2877327.652999999</v>
      </c>
      <c r="L59" s="2233">
        <f t="shared" si="8"/>
        <v>0</v>
      </c>
      <c r="M59" s="1558"/>
      <c r="N59" s="1558"/>
      <c r="O59" s="1558"/>
      <c r="P59" s="1551"/>
      <c r="Q59" s="1551"/>
      <c r="R59" s="1551"/>
      <c r="S59" s="1551"/>
      <c r="T59" s="1551"/>
      <c r="U59" s="1559" t="s">
        <v>331</v>
      </c>
      <c r="W59" s="1899" t="inlineStr">
        <is>
          <t/>
        </is>
      </c>
    </row>
    <row r="60" spans="1:23" ht="12.75" x14ac:dyDescent="0.2">
      <c r="A60" s="2149">
        <v>1905</v>
      </c>
      <c r="B60" s="2112" t="s">
        <v>282</v>
      </c>
      <c r="C60" s="1086">
        <v>0</v>
      </c>
      <c r="D60" s="1086">
        <f>+'I4 BO ASSETS'!F62</f>
        <v>49000</v>
      </c>
      <c r="E60" s="1086">
        <f t="shared" ref="E60:E70" si="9">+SUM(C60:D60)</f>
        <v>49000</v>
      </c>
      <c r="F60" s="1547" t="s">
        <v>331</v>
      </c>
      <c r="G60" s="1086">
        <f t="shared" si="5"/>
        <v>0</v>
      </c>
      <c r="H60" s="1548">
        <f t="shared" si="6"/>
        <v>49000</v>
      </c>
      <c r="I60" s="1103">
        <f>+'O5 Details by Class &amp; Accounts'!E60</f>
        <v>49000</v>
      </c>
      <c r="J60" s="2233">
        <f t="shared" si="7"/>
        <v>0</v>
      </c>
      <c r="K60" s="1549">
        <f>+'O4 Summary by Class &amp; Accounts'!D60</f>
        <v>49000</v>
      </c>
      <c r="L60" s="2233">
        <f t="shared" si="8"/>
        <v>0</v>
      </c>
      <c r="M60" s="2150"/>
      <c r="N60" s="2150"/>
      <c r="O60" s="2150"/>
      <c r="P60" s="1551"/>
      <c r="Q60" s="1551"/>
      <c r="R60" s="1551"/>
      <c r="S60" s="1551"/>
      <c r="T60" s="1551"/>
      <c r="U60" s="1552" t="s">
        <v>331</v>
      </c>
      <c r="W60" s="1899" t="inlineStr">
        <is>
          <t/>
        </is>
      </c>
    </row>
    <row r="61" spans="1:23" ht="12.75" x14ac:dyDescent="0.2">
      <c r="A61" s="2149">
        <v>1906</v>
      </c>
      <c r="B61" s="2112" t="s">
        <v>283</v>
      </c>
      <c r="C61" s="1086">
        <v>0</v>
      </c>
      <c r="D61" s="1086">
        <f>+'I4 BO ASSETS'!F63</f>
        <v>0</v>
      </c>
      <c r="E61" s="1086">
        <f t="shared" si="9"/>
        <v>0</v>
      </c>
      <c r="F61" s="1547" t="s">
        <v>331</v>
      </c>
      <c r="G61" s="1086">
        <f t="shared" si="5"/>
        <v>0</v>
      </c>
      <c r="H61" s="1548">
        <f t="shared" si="6"/>
        <v>0</v>
      </c>
      <c r="I61" s="1103">
        <f>+'O5 Details by Class &amp; Accounts'!E61</f>
        <v>0</v>
      </c>
      <c r="J61" s="2233">
        <f t="shared" si="7"/>
        <v>0</v>
      </c>
      <c r="K61" s="1549">
        <f>+'O4 Summary by Class &amp; Accounts'!D61</f>
        <v>0</v>
      </c>
      <c r="L61" s="2233">
        <f t="shared" si="8"/>
        <v>0</v>
      </c>
      <c r="M61" s="2150"/>
      <c r="N61" s="2150"/>
      <c r="O61" s="2150"/>
      <c r="P61" s="1551"/>
      <c r="Q61" s="1551"/>
      <c r="R61" s="1551"/>
      <c r="S61" s="1551"/>
      <c r="T61" s="1551"/>
      <c r="U61" s="1552" t="s">
        <v>331</v>
      </c>
      <c r="W61" s="1899" t="inlineStr">
        <is>
          <t/>
        </is>
      </c>
    </row>
    <row r="62" spans="1:23" ht="12.75" x14ac:dyDescent="0.2">
      <c r="A62" s="2149">
        <v>1908</v>
      </c>
      <c r="B62" s="2112" t="s">
        <v>284</v>
      </c>
      <c r="C62" s="1086">
        <v>0</v>
      </c>
      <c r="D62" s="1086">
        <f>+'I4 BO ASSETS'!F64</f>
        <v>1261350.6299999999</v>
      </c>
      <c r="E62" s="1086">
        <f t="shared" si="9"/>
        <v>1261350.6299999999</v>
      </c>
      <c r="F62" s="1547" t="s">
        <v>331</v>
      </c>
      <c r="G62" s="1086">
        <f t="shared" si="5"/>
        <v>0</v>
      </c>
      <c r="H62" s="1548">
        <f t="shared" si="6"/>
        <v>1261350.6299999999</v>
      </c>
      <c r="I62" s="1103">
        <f>+'O5 Details by Class &amp; Accounts'!E62</f>
        <v>1261350.6299999999</v>
      </c>
      <c r="J62" s="2233">
        <f t="shared" si="7"/>
        <v>0</v>
      </c>
      <c r="K62" s="1549">
        <f>+'O4 Summary by Class &amp; Accounts'!D62</f>
        <v>1261350.6300000001</v>
      </c>
      <c r="L62" s="2233">
        <f t="shared" si="8"/>
        <v>0</v>
      </c>
      <c r="M62" s="2150"/>
      <c r="N62" s="2150"/>
      <c r="O62" s="2150"/>
      <c r="P62" s="1551"/>
      <c r="Q62" s="1551"/>
      <c r="R62" s="1551"/>
      <c r="S62" s="1551"/>
      <c r="T62" s="1551"/>
      <c r="U62" s="1552" t="s">
        <v>331</v>
      </c>
      <c r="W62" s="1899" t="inlineStr">
        <is>
          <t/>
        </is>
      </c>
    </row>
    <row r="63" spans="1:23" ht="12.75" x14ac:dyDescent="0.2">
      <c r="A63" s="2149">
        <v>1910</v>
      </c>
      <c r="B63" s="2112" t="s">
        <v>285</v>
      </c>
      <c r="C63" s="1086">
        <v>0</v>
      </c>
      <c r="D63" s="1086">
        <f>+'I4 BO ASSETS'!F65</f>
        <v>0</v>
      </c>
      <c r="E63" s="1086">
        <f t="shared" si="9"/>
        <v>0</v>
      </c>
      <c r="F63" s="1547" t="s">
        <v>331</v>
      </c>
      <c r="G63" s="1086">
        <f t="shared" si="5"/>
        <v>0</v>
      </c>
      <c r="H63" s="1548">
        <f t="shared" si="6"/>
        <v>0</v>
      </c>
      <c r="I63" s="1103">
        <f>+'O5 Details by Class &amp; Accounts'!E63</f>
        <v>0</v>
      </c>
      <c r="J63" s="2233">
        <f t="shared" si="7"/>
        <v>0</v>
      </c>
      <c r="K63" s="1549">
        <f>+'O4 Summary by Class &amp; Accounts'!D63</f>
        <v>0</v>
      </c>
      <c r="L63" s="2233">
        <f t="shared" si="8"/>
        <v>0</v>
      </c>
      <c r="M63" s="2150"/>
      <c r="N63" s="2150"/>
      <c r="O63" s="2150"/>
      <c r="P63" s="1551"/>
      <c r="Q63" s="1551"/>
      <c r="R63" s="1551"/>
      <c r="S63" s="1551"/>
      <c r="T63" s="1551"/>
      <c r="U63" s="1552" t="s">
        <v>331</v>
      </c>
      <c r="W63" s="1899" t="inlineStr">
        <is>
          <t/>
        </is>
      </c>
    </row>
    <row r="64" spans="1:23" ht="12.75" x14ac:dyDescent="0.2">
      <c r="A64" s="2149">
        <v>1915</v>
      </c>
      <c r="B64" s="2112" t="s">
        <v>509</v>
      </c>
      <c r="C64" s="1086">
        <v>0</v>
      </c>
      <c r="D64" s="1086">
        <f>+'I4 BO ASSETS'!F66</f>
        <v>235909.44000000003</v>
      </c>
      <c r="E64" s="1086">
        <f t="shared" si="9"/>
        <v>235909.44000000003</v>
      </c>
      <c r="F64" s="1547" t="s">
        <v>331</v>
      </c>
      <c r="G64" s="1086">
        <f t="shared" si="5"/>
        <v>0</v>
      </c>
      <c r="H64" s="1548">
        <f t="shared" si="6"/>
        <v>235909.44000000003</v>
      </c>
      <c r="I64" s="1103">
        <f>+'O5 Details by Class &amp; Accounts'!E64</f>
        <v>235909.44000000003</v>
      </c>
      <c r="J64" s="2233">
        <f t="shared" si="7"/>
        <v>0</v>
      </c>
      <c r="K64" s="1549">
        <f>+'O4 Summary by Class &amp; Accounts'!D64</f>
        <v>235909.44000000003</v>
      </c>
      <c r="L64" s="2233">
        <f t="shared" si="8"/>
        <v>0</v>
      </c>
      <c r="M64" s="2150"/>
      <c r="N64" s="2150"/>
      <c r="O64" s="2150"/>
      <c r="P64" s="1551"/>
      <c r="Q64" s="1551"/>
      <c r="R64" s="1551"/>
      <c r="S64" s="1551"/>
      <c r="T64" s="1551"/>
      <c r="U64" s="1552" t="s">
        <v>331</v>
      </c>
      <c r="W64" s="1899" t="inlineStr">
        <is>
          <t/>
        </is>
      </c>
    </row>
    <row r="65" spans="1:23" ht="12.75" x14ac:dyDescent="0.2">
      <c r="A65" s="2149">
        <v>1920</v>
      </c>
      <c r="B65" s="2112" t="s">
        <v>510</v>
      </c>
      <c r="C65" s="1086">
        <v>0</v>
      </c>
      <c r="D65" s="1086">
        <f>+'I4 BO ASSETS'!F67</f>
        <v>484823.32999999996</v>
      </c>
      <c r="E65" s="1086">
        <f t="shared" si="9"/>
        <v>484823.32999999996</v>
      </c>
      <c r="F65" s="1547" t="s">
        <v>331</v>
      </c>
      <c r="G65" s="1086">
        <f t="shared" si="5"/>
        <v>0</v>
      </c>
      <c r="H65" s="1548">
        <f t="shared" si="6"/>
        <v>484823.32999999996</v>
      </c>
      <c r="I65" s="1103">
        <f>+'O5 Details by Class &amp; Accounts'!E65</f>
        <v>484823.32999999996</v>
      </c>
      <c r="J65" s="2233">
        <f t="shared" si="7"/>
        <v>0</v>
      </c>
      <c r="K65" s="1549">
        <f>+'O4 Summary by Class &amp; Accounts'!D65</f>
        <v>484823.33000000007</v>
      </c>
      <c r="L65" s="2233">
        <f t="shared" si="8"/>
        <v>0</v>
      </c>
      <c r="M65" s="2150"/>
      <c r="N65" s="2150"/>
      <c r="O65" s="2150"/>
      <c r="P65" s="1551"/>
      <c r="Q65" s="1551"/>
      <c r="R65" s="1551"/>
      <c r="S65" s="1551"/>
      <c r="T65" s="1551"/>
      <c r="U65" s="1552" t="s">
        <v>331</v>
      </c>
      <c r="W65" s="1899" t="inlineStr">
        <is>
          <t/>
        </is>
      </c>
    </row>
    <row r="66" spans="1:23" ht="12.75" x14ac:dyDescent="0.2">
      <c r="A66" s="2149">
        <v>1925</v>
      </c>
      <c r="B66" s="2112" t="s">
        <v>511</v>
      </c>
      <c r="C66" s="1086">
        <v>0</v>
      </c>
      <c r="D66" s="1086">
        <f>+'I4 BO ASSETS'!F68</f>
        <v>2483364.9299999997</v>
      </c>
      <c r="E66" s="1086">
        <f t="shared" si="9"/>
        <v>2483364.9299999997</v>
      </c>
      <c r="F66" s="1547" t="s">
        <v>331</v>
      </c>
      <c r="G66" s="1086">
        <f t="shared" si="5"/>
        <v>0</v>
      </c>
      <c r="H66" s="1548">
        <f t="shared" si="6"/>
        <v>2483364.9299999997</v>
      </c>
      <c r="I66" s="1103">
        <f>+'O5 Details by Class &amp; Accounts'!E66</f>
        <v>2483364.9299999997</v>
      </c>
      <c r="J66" s="2233">
        <f t="shared" si="7"/>
        <v>0</v>
      </c>
      <c r="K66" s="1549">
        <f>+'O4 Summary by Class &amp; Accounts'!D66</f>
        <v>2483364.9300000002</v>
      </c>
      <c r="L66" s="2233">
        <f t="shared" si="8"/>
        <v>0</v>
      </c>
      <c r="M66" s="2150"/>
      <c r="N66" s="2150"/>
      <c r="O66" s="2150"/>
      <c r="P66" s="1551"/>
      <c r="Q66" s="1551"/>
      <c r="R66" s="1551"/>
      <c r="S66" s="1551"/>
      <c r="T66" s="1551"/>
      <c r="U66" s="1552" t="s">
        <v>331</v>
      </c>
      <c r="W66" s="1899" t="inlineStr">
        <is>
          <t/>
        </is>
      </c>
    </row>
    <row r="67" spans="1:23" ht="12.75" x14ac:dyDescent="0.2">
      <c r="A67" s="2149">
        <v>1930</v>
      </c>
      <c r="B67" s="2112" t="s">
        <v>512</v>
      </c>
      <c r="C67" s="1086">
        <v>0</v>
      </c>
      <c r="D67" s="1086">
        <f>+'I4 BO ASSETS'!F69</f>
        <v>1323352.5199999998</v>
      </c>
      <c r="E67" s="1086">
        <f t="shared" si="9"/>
        <v>1323352.5199999998</v>
      </c>
      <c r="F67" s="1547" t="s">
        <v>331</v>
      </c>
      <c r="G67" s="1086">
        <f t="shared" si="5"/>
        <v>0</v>
      </c>
      <c r="H67" s="1548">
        <f t="shared" si="6"/>
        <v>1323352.5199999998</v>
      </c>
      <c r="I67" s="1103">
        <f>+'O5 Details by Class &amp; Accounts'!E67</f>
        <v>1323352.5199999998</v>
      </c>
      <c r="J67" s="2233">
        <f t="shared" si="7"/>
        <v>0</v>
      </c>
      <c r="K67" s="1549">
        <f>+'O4 Summary by Class &amp; Accounts'!D67</f>
        <v>1323352.5199999998</v>
      </c>
      <c r="L67" s="2233">
        <f t="shared" si="8"/>
        <v>0</v>
      </c>
      <c r="M67" s="2150"/>
      <c r="N67" s="2150"/>
      <c r="O67" s="2150"/>
      <c r="P67" s="1551"/>
      <c r="Q67" s="1551"/>
      <c r="R67" s="1551"/>
      <c r="S67" s="1551"/>
      <c r="T67" s="1551"/>
      <c r="U67" s="1552" t="s">
        <v>331</v>
      </c>
      <c r="W67" s="1899" t="inlineStr">
        <is>
          <t/>
        </is>
      </c>
    </row>
    <row r="68" spans="1:23" ht="12.75" x14ac:dyDescent="0.2">
      <c r="A68" s="2149">
        <v>1935</v>
      </c>
      <c r="B68" s="2112" t="s">
        <v>513</v>
      </c>
      <c r="C68" s="1086">
        <v>0</v>
      </c>
      <c r="D68" s="1086">
        <f>+'I4 BO ASSETS'!F70</f>
        <v>24683.61</v>
      </c>
      <c r="E68" s="1086">
        <f t="shared" si="9"/>
        <v>24683.61</v>
      </c>
      <c r="F68" s="1547" t="s">
        <v>331</v>
      </c>
      <c r="G68" s="1086">
        <f t="shared" si="5"/>
        <v>0</v>
      </c>
      <c r="H68" s="1548">
        <f t="shared" si="6"/>
        <v>24683.61</v>
      </c>
      <c r="I68" s="1103">
        <f>+'O5 Details by Class &amp; Accounts'!E68</f>
        <v>24683.61</v>
      </c>
      <c r="J68" s="2233">
        <f t="shared" si="7"/>
        <v>0</v>
      </c>
      <c r="K68" s="1549">
        <f>+'O4 Summary by Class &amp; Accounts'!D68</f>
        <v>24683.610000000004</v>
      </c>
      <c r="L68" s="2233">
        <f t="shared" si="8"/>
        <v>0</v>
      </c>
      <c r="M68" s="2150"/>
      <c r="N68" s="2150"/>
      <c r="O68" s="2150"/>
      <c r="P68" s="1551"/>
      <c r="Q68" s="1551"/>
      <c r="R68" s="1551"/>
      <c r="S68" s="1551"/>
      <c r="T68" s="1551"/>
      <c r="U68" s="1552" t="s">
        <v>331</v>
      </c>
      <c r="W68" s="1899" t="inlineStr">
        <is>
          <t/>
        </is>
      </c>
    </row>
    <row r="69" spans="1:23" ht="12.75" x14ac:dyDescent="0.2">
      <c r="A69" s="2149">
        <v>1940</v>
      </c>
      <c r="B69" s="2112" t="s">
        <v>514</v>
      </c>
      <c r="C69" s="1086">
        <v>0</v>
      </c>
      <c r="D69" s="1086">
        <f>+'I4 BO ASSETS'!F71</f>
        <v>551770.88</v>
      </c>
      <c r="E69" s="1086">
        <f t="shared" si="9"/>
        <v>551770.88</v>
      </c>
      <c r="F69" s="1547" t="s">
        <v>331</v>
      </c>
      <c r="G69" s="1086">
        <f t="shared" si="5"/>
        <v>0</v>
      </c>
      <c r="H69" s="1548">
        <f t="shared" si="6"/>
        <v>551770.88</v>
      </c>
      <c r="I69" s="1103">
        <f>+'O5 Details by Class &amp; Accounts'!E69</f>
        <v>551770.88</v>
      </c>
      <c r="J69" s="2233">
        <f t="shared" si="7"/>
        <v>0</v>
      </c>
      <c r="K69" s="1549">
        <f>+'O4 Summary by Class &amp; Accounts'!D69</f>
        <v>551770.88</v>
      </c>
      <c r="L69" s="2233">
        <f t="shared" si="8"/>
        <v>0</v>
      </c>
      <c r="M69" s="2150"/>
      <c r="N69" s="2150"/>
      <c r="O69" s="2150"/>
      <c r="P69" s="1551"/>
      <c r="Q69" s="1551"/>
      <c r="R69" s="1551"/>
      <c r="S69" s="1551"/>
      <c r="T69" s="1551"/>
      <c r="U69" s="1552" t="s">
        <v>331</v>
      </c>
      <c r="W69" s="1899" t="inlineStr">
        <is>
          <t/>
        </is>
      </c>
    </row>
    <row r="70" spans="1:23" ht="12.75" x14ac:dyDescent="0.2">
      <c r="A70" s="2149">
        <v>1945</v>
      </c>
      <c r="B70" s="2112" t="s">
        <v>515</v>
      </c>
      <c r="C70" s="1086">
        <v>0</v>
      </c>
      <c r="D70" s="1086">
        <f>+'I4 BO ASSETS'!F72</f>
        <v>0</v>
      </c>
      <c r="E70" s="1086">
        <f t="shared" si="9"/>
        <v>0</v>
      </c>
      <c r="F70" s="1547" t="s">
        <v>331</v>
      </c>
      <c r="G70" s="1086">
        <f t="shared" si="5"/>
        <v>0</v>
      </c>
      <c r="H70" s="1548">
        <f t="shared" si="6"/>
        <v>0</v>
      </c>
      <c r="I70" s="1103">
        <f>+'O5 Details by Class &amp; Accounts'!E70</f>
        <v>0</v>
      </c>
      <c r="J70" s="2233">
        <f t="shared" si="7"/>
        <v>0</v>
      </c>
      <c r="K70" s="1549">
        <f>+'O4 Summary by Class &amp; Accounts'!D70</f>
        <v>0</v>
      </c>
      <c r="L70" s="2233">
        <f t="shared" si="8"/>
        <v>0</v>
      </c>
      <c r="M70" s="2150"/>
      <c r="N70" s="2150"/>
      <c r="O70" s="2150"/>
      <c r="P70" s="1551"/>
      <c r="Q70" s="1551"/>
      <c r="R70" s="1551"/>
      <c r="S70" s="1551"/>
      <c r="T70" s="1551"/>
      <c r="U70" s="1552" t="s">
        <v>331</v>
      </c>
      <c r="W70" s="1899" t="inlineStr">
        <is>
          <t/>
        </is>
      </c>
    </row>
    <row r="71" spans="1:23" ht="12.75" x14ac:dyDescent="0.2">
      <c r="A71" s="2149">
        <v>1950</v>
      </c>
      <c r="B71" s="2112" t="s">
        <v>516</v>
      </c>
      <c r="C71" s="1086">
        <v>0</v>
      </c>
      <c r="D71" s="1086">
        <f>+'I4 BO ASSETS'!F73</f>
        <v>0</v>
      </c>
      <c r="E71" s="1086">
        <f t="shared" si="4"/>
        <v>0</v>
      </c>
      <c r="F71" s="1547" t="s">
        <v>331</v>
      </c>
      <c r="G71" s="1086">
        <f t="shared" si="5"/>
        <v>0</v>
      </c>
      <c r="H71" s="1548">
        <f t="shared" si="6"/>
        <v>0</v>
      </c>
      <c r="I71" s="1103">
        <f>+'O5 Details by Class &amp; Accounts'!E71</f>
        <v>0</v>
      </c>
      <c r="J71" s="2233">
        <f t="shared" si="7"/>
        <v>0</v>
      </c>
      <c r="K71" s="1549">
        <f>+'O4 Summary by Class &amp; Accounts'!D71</f>
        <v>0</v>
      </c>
      <c r="L71" s="2233">
        <f t="shared" si="8"/>
        <v>0</v>
      </c>
      <c r="M71" s="2150"/>
      <c r="N71" s="2150"/>
      <c r="O71" s="2150"/>
      <c r="P71" s="1551"/>
      <c r="Q71" s="1551"/>
      <c r="R71" s="1551"/>
      <c r="S71" s="1551"/>
      <c r="T71" s="1551"/>
      <c r="U71" s="1552" t="s">
        <v>331</v>
      </c>
      <c r="W71" s="1899" t="inlineStr">
        <is>
          <t/>
        </is>
      </c>
    </row>
    <row r="72" spans="1:23" ht="12.75" x14ac:dyDescent="0.2">
      <c r="A72" s="2149">
        <v>1955</v>
      </c>
      <c r="B72" s="2112" t="s">
        <v>273</v>
      </c>
      <c r="C72" s="1086">
        <v>0</v>
      </c>
      <c r="D72" s="1086">
        <f>+'I4 BO ASSETS'!F74</f>
        <v>54383.11</v>
      </c>
      <c r="E72" s="1086">
        <f t="shared" si="4"/>
        <v>54383.11</v>
      </c>
      <c r="F72" s="1547" t="s">
        <v>331</v>
      </c>
      <c r="G72" s="1086">
        <f t="shared" si="5"/>
        <v>0</v>
      </c>
      <c r="H72" s="1548">
        <f t="shared" si="6"/>
        <v>54383.11</v>
      </c>
      <c r="I72" s="1103">
        <f>+'O5 Details by Class &amp; Accounts'!E72</f>
        <v>54383.11</v>
      </c>
      <c r="J72" s="2233">
        <f t="shared" si="7"/>
        <v>0</v>
      </c>
      <c r="K72" s="1549">
        <f>+'O4 Summary by Class &amp; Accounts'!D72</f>
        <v>54383.11</v>
      </c>
      <c r="L72" s="2233">
        <f t="shared" si="8"/>
        <v>0</v>
      </c>
      <c r="M72" s="2150"/>
      <c r="N72" s="2150"/>
      <c r="O72" s="2150"/>
      <c r="P72" s="1551"/>
      <c r="Q72" s="1551"/>
      <c r="R72" s="1551"/>
      <c r="S72" s="1551"/>
      <c r="T72" s="1551"/>
      <c r="U72" s="1552" t="s">
        <v>331</v>
      </c>
      <c r="W72" s="1899" t="inlineStr">
        <is>
          <t/>
        </is>
      </c>
    </row>
    <row r="73" spans="1:23" ht="12.75" x14ac:dyDescent="0.2">
      <c r="A73" s="2149">
        <v>1960</v>
      </c>
      <c r="B73" s="2112" t="s">
        <v>274</v>
      </c>
      <c r="C73" s="1086">
        <v>0</v>
      </c>
      <c r="D73" s="1086">
        <f>+'I4 BO ASSETS'!F75</f>
        <v>0</v>
      </c>
      <c r="E73" s="1086">
        <f t="shared" si="4"/>
        <v>0</v>
      </c>
      <c r="F73" s="1547" t="s">
        <v>331</v>
      </c>
      <c r="G73" s="1086">
        <f t="shared" si="5"/>
        <v>0</v>
      </c>
      <c r="H73" s="1548">
        <f t="shared" si="6"/>
        <v>0</v>
      </c>
      <c r="I73" s="1103">
        <f>+'O5 Details by Class &amp; Accounts'!E73</f>
        <v>0</v>
      </c>
      <c r="J73" s="2233">
        <f t="shared" si="7"/>
        <v>0</v>
      </c>
      <c r="K73" s="1549">
        <f>+'O4 Summary by Class &amp; Accounts'!D73</f>
        <v>0</v>
      </c>
      <c r="L73" s="2233">
        <f t="shared" si="8"/>
        <v>0</v>
      </c>
      <c r="M73" s="2150"/>
      <c r="N73" s="2150"/>
      <c r="O73" s="2150"/>
      <c r="P73" s="1551"/>
      <c r="Q73" s="1551"/>
      <c r="R73" s="1551"/>
      <c r="S73" s="1551"/>
      <c r="T73" s="1551"/>
      <c r="U73" s="1552" t="s">
        <v>331</v>
      </c>
      <c r="W73" s="1899" t="inlineStr">
        <is>
          <t/>
        </is>
      </c>
    </row>
    <row r="74" spans="1:23" ht="25.5" x14ac:dyDescent="0.2">
      <c r="A74" s="2149">
        <v>1970</v>
      </c>
      <c r="B74" s="2112" t="s">
        <v>276</v>
      </c>
      <c r="C74" s="1086">
        <v>0</v>
      </c>
      <c r="D74" s="1086">
        <f>+'I4 BO ASSETS'!F76</f>
        <v>0</v>
      </c>
      <c r="E74" s="1086">
        <f t="shared" si="4"/>
        <v>0</v>
      </c>
      <c r="F74" s="1547" t="s">
        <v>331</v>
      </c>
      <c r="G74" s="1086">
        <f t="shared" si="5"/>
        <v>0</v>
      </c>
      <c r="H74" s="1548">
        <f t="shared" si="6"/>
        <v>0</v>
      </c>
      <c r="I74" s="1103">
        <f>+'O5 Details by Class &amp; Accounts'!E74</f>
        <v>0</v>
      </c>
      <c r="J74" s="2233">
        <f t="shared" si="7"/>
        <v>0</v>
      </c>
      <c r="K74" s="1549">
        <f>+'O4 Summary by Class &amp; Accounts'!D74</f>
        <v>0</v>
      </c>
      <c r="L74" s="2233">
        <f t="shared" si="8"/>
        <v>0</v>
      </c>
      <c r="M74" s="2150"/>
      <c r="N74" s="2150"/>
      <c r="O74" s="2150"/>
      <c r="P74" s="1551"/>
      <c r="Q74" s="1551"/>
      <c r="R74" s="1551"/>
      <c r="S74" s="1551"/>
      <c r="T74" s="1551"/>
      <c r="U74" s="1552" t="s">
        <v>331</v>
      </c>
      <c r="W74" s="1899" t="inlineStr">
        <is>
          <t/>
        </is>
      </c>
    </row>
    <row r="75" spans="1:23" ht="25.5" x14ac:dyDescent="0.2">
      <c r="A75" s="2149">
        <v>1975</v>
      </c>
      <c r="B75" s="2112" t="s">
        <v>1546</v>
      </c>
      <c r="C75" s="1086">
        <v>0</v>
      </c>
      <c r="D75" s="1086">
        <f>+'I4 BO ASSETS'!F77</f>
        <v>0</v>
      </c>
      <c r="E75" s="1086">
        <f t="shared" si="4"/>
        <v>0</v>
      </c>
      <c r="F75" s="1547" t="s">
        <v>331</v>
      </c>
      <c r="G75" s="1086">
        <f t="shared" si="5"/>
        <v>0</v>
      </c>
      <c r="H75" s="1548">
        <f t="shared" si="6"/>
        <v>0</v>
      </c>
      <c r="I75" s="1103">
        <f>+'O5 Details by Class &amp; Accounts'!E75</f>
        <v>0</v>
      </c>
      <c r="J75" s="2233">
        <f t="shared" si="7"/>
        <v>0</v>
      </c>
      <c r="K75" s="1549">
        <f>+'O4 Summary by Class &amp; Accounts'!D75</f>
        <v>0</v>
      </c>
      <c r="L75" s="2233">
        <f t="shared" si="8"/>
        <v>0</v>
      </c>
      <c r="M75" s="2150"/>
      <c r="N75" s="2150"/>
      <c r="O75" s="2150"/>
      <c r="P75" s="1551"/>
      <c r="Q75" s="1551"/>
      <c r="R75" s="1551"/>
      <c r="S75" s="1551"/>
      <c r="T75" s="1551"/>
      <c r="U75" s="1552" t="s">
        <v>331</v>
      </c>
      <c r="W75" s="1899" t="inlineStr">
        <is>
          <t/>
        </is>
      </c>
    </row>
    <row r="76" spans="1:23" ht="12.75" x14ac:dyDescent="0.2">
      <c r="A76" s="2149">
        <v>1980</v>
      </c>
      <c r="B76" s="2112" t="s">
        <v>1040</v>
      </c>
      <c r="C76" s="1086">
        <v>0</v>
      </c>
      <c r="D76" s="1086">
        <f>+'I4 BO ASSETS'!F78</f>
        <v>728237.53</v>
      </c>
      <c r="E76" s="1086">
        <f t="shared" si="4"/>
        <v>728237.53</v>
      </c>
      <c r="F76" s="1547" t="s">
        <v>331</v>
      </c>
      <c r="G76" s="1086">
        <f t="shared" si="5"/>
        <v>0</v>
      </c>
      <c r="H76" s="1548">
        <f t="shared" si="6"/>
        <v>728237.53</v>
      </c>
      <c r="I76" s="1103">
        <f>+'O5 Details by Class &amp; Accounts'!E76</f>
        <v>728237.53</v>
      </c>
      <c r="J76" s="2233">
        <f t="shared" si="7"/>
        <v>0</v>
      </c>
      <c r="K76" s="1549">
        <f>+'O4 Summary by Class &amp; Accounts'!D76</f>
        <v>728237.53000000014</v>
      </c>
      <c r="L76" s="2233">
        <f t="shared" si="8"/>
        <v>0</v>
      </c>
      <c r="M76" s="2150"/>
      <c r="N76" s="2150"/>
      <c r="O76" s="2150"/>
      <c r="P76" s="1551"/>
      <c r="Q76" s="1551"/>
      <c r="R76" s="1551"/>
      <c r="S76" s="1551"/>
      <c r="T76" s="1551"/>
      <c r="U76" s="1552" t="s">
        <v>331</v>
      </c>
      <c r="W76" s="1899" t="inlineStr">
        <is>
          <t/>
        </is>
      </c>
    </row>
    <row r="77" spans="1:23" ht="12.75" x14ac:dyDescent="0.2">
      <c r="A77" s="2149">
        <v>1990</v>
      </c>
      <c r="B77" s="2112" t="s">
        <v>1042</v>
      </c>
      <c r="C77" s="1086">
        <v>0</v>
      </c>
      <c r="D77" s="1086">
        <f>'I4 BO ASSETS'!F79</f>
        <v>0</v>
      </c>
      <c r="E77" s="1086">
        <f>+SUM(C77:D77)</f>
        <v>0</v>
      </c>
      <c r="F77" s="1547" t="s">
        <v>331</v>
      </c>
      <c r="G77" s="1086">
        <f t="shared" si="5"/>
        <v>0</v>
      </c>
      <c r="H77" s="1548">
        <f t="shared" si="6"/>
        <v>0</v>
      </c>
      <c r="I77" s="1103">
        <f>+'O5 Details by Class &amp; Accounts'!E77</f>
        <v>0</v>
      </c>
      <c r="J77" s="2233">
        <f t="shared" si="7"/>
        <v>0</v>
      </c>
      <c r="K77" s="1549">
        <f>+'O4 Summary by Class &amp; Accounts'!D77</f>
        <v>0</v>
      </c>
      <c r="L77" s="2233">
        <f t="shared" si="8"/>
        <v>0</v>
      </c>
      <c r="M77" s="2150"/>
      <c r="N77" s="2150"/>
      <c r="O77" s="2150"/>
      <c r="P77" s="1551"/>
      <c r="Q77" s="1551"/>
      <c r="R77" s="1551"/>
      <c r="S77" s="1551"/>
      <c r="T77" s="1551"/>
      <c r="U77" s="1552" t="s">
        <v>331</v>
      </c>
      <c r="W77" s="1899" t="inlineStr">
        <is>
          <t/>
        </is>
      </c>
    </row>
    <row r="78" spans="1:23" ht="12.75" x14ac:dyDescent="0.2">
      <c r="A78" s="1538">
        <v>1995</v>
      </c>
      <c r="B78" s="1089" t="s">
        <v>1043</v>
      </c>
      <c r="C78" s="1086">
        <f>+'I3 TB Data'!H171</f>
        <v>-12442093.539999999</v>
      </c>
      <c r="D78" s="1103">
        <f>0</f>
        <v>0</v>
      </c>
      <c r="E78" s="1086">
        <f>+SUM(C78:D78)</f>
        <v>-12442093.539999999</v>
      </c>
      <c r="F78" s="1547" t="s">
        <v>331</v>
      </c>
      <c r="G78" s="1086">
        <f t="shared" si="5"/>
        <v>0</v>
      </c>
      <c r="H78" s="1548">
        <f t="shared" si="6"/>
        <v>-12442093.539999999</v>
      </c>
      <c r="I78" s="1103">
        <f>+'O5 Details by Class &amp; Accounts'!E78</f>
        <v>-12442093.539999999</v>
      </c>
      <c r="J78" s="2233">
        <f t="shared" si="7"/>
        <v>0</v>
      </c>
      <c r="K78" s="1549">
        <f>+'O4 Summary by Class &amp; Accounts'!D78</f>
        <v>-12442093.539999999</v>
      </c>
      <c r="L78" s="2233">
        <f t="shared" si="8"/>
        <v>0</v>
      </c>
      <c r="M78" s="1550"/>
      <c r="N78" s="1550"/>
      <c r="O78" s="1550"/>
      <c r="P78" s="1551"/>
      <c r="Q78" s="1551"/>
      <c r="R78" s="1551"/>
      <c r="S78" s="1551"/>
      <c r="T78" s="1551"/>
      <c r="U78" s="1552" t="s">
        <v>331</v>
      </c>
      <c r="W78" s="1899" t="inlineStr">
        <is>
          <t/>
        </is>
      </c>
    </row>
    <row r="79" spans="1:23" ht="12.75" x14ac:dyDescent="0.2">
      <c r="A79" s="2149">
        <v>2005</v>
      </c>
      <c r="B79" s="2112" t="s">
        <v>1044</v>
      </c>
      <c r="C79" s="1086">
        <v>0</v>
      </c>
      <c r="D79" s="1103">
        <f>'I4 BO ASSETS'!F80</f>
        <v>0</v>
      </c>
      <c r="E79" s="1086">
        <f>+SUM(C79:D79)</f>
        <v>0</v>
      </c>
      <c r="F79" s="1547" t="s">
        <v>331</v>
      </c>
      <c r="G79" s="1086">
        <f t="shared" si="5"/>
        <v>0</v>
      </c>
      <c r="H79" s="1548">
        <f t="shared" si="6"/>
        <v>0</v>
      </c>
      <c r="I79" s="1103">
        <f>+'O5 Details by Class &amp; Accounts'!E79</f>
        <v>0</v>
      </c>
      <c r="J79" s="2233">
        <f t="shared" si="7"/>
        <v>0</v>
      </c>
      <c r="K79" s="1549">
        <f>+'O4 Summary by Class &amp; Accounts'!D79</f>
        <v>0</v>
      </c>
      <c r="L79" s="2233">
        <f t="shared" si="8"/>
        <v>0</v>
      </c>
      <c r="M79" s="2150"/>
      <c r="N79" s="2150"/>
      <c r="O79" s="2150"/>
      <c r="P79" s="1551"/>
      <c r="Q79" s="1551"/>
      <c r="R79" s="1551"/>
      <c r="S79" s="1551"/>
      <c r="T79" s="1551"/>
      <c r="U79" s="1552" t="s">
        <v>331</v>
      </c>
      <c r="W79" s="1899" t="inlineStr">
        <is>
          <t/>
        </is>
      </c>
    </row>
    <row r="80" spans="1:23" ht="12.75" x14ac:dyDescent="0.2">
      <c r="A80" s="2149">
        <v>2010</v>
      </c>
      <c r="B80" s="2112" t="s">
        <v>1045</v>
      </c>
      <c r="C80" s="1086">
        <v>0</v>
      </c>
      <c r="D80" s="1103">
        <f>'I4 BO ASSETS'!F81</f>
        <v>0</v>
      </c>
      <c r="E80" s="1086">
        <f t="shared" si="4"/>
        <v>0</v>
      </c>
      <c r="F80" s="1547" t="s">
        <v>331</v>
      </c>
      <c r="G80" s="1086">
        <f t="shared" si="5"/>
        <v>0</v>
      </c>
      <c r="H80" s="1548">
        <f t="shared" si="6"/>
        <v>0</v>
      </c>
      <c r="I80" s="1103">
        <f>+'O5 Details by Class &amp; Accounts'!E80</f>
        <v>0</v>
      </c>
      <c r="J80" s="2233">
        <f t="shared" si="7"/>
        <v>0</v>
      </c>
      <c r="K80" s="1549">
        <f>+'O4 Summary by Class &amp; Accounts'!D80</f>
        <v>0</v>
      </c>
      <c r="L80" s="2233">
        <f t="shared" si="8"/>
        <v>0</v>
      </c>
      <c r="M80" s="2150"/>
      <c r="N80" s="2150"/>
      <c r="O80" s="2150"/>
      <c r="P80" s="1551"/>
      <c r="Q80" s="1551"/>
      <c r="R80" s="1551"/>
      <c r="S80" s="1551"/>
      <c r="T80" s="1551"/>
      <c r="U80" s="1552" t="s">
        <v>331</v>
      </c>
      <c r="W80" s="1899" t="inlineStr">
        <is>
          <t/>
        </is>
      </c>
    </row>
    <row r="81" spans="1:23" ht="25.5" x14ac:dyDescent="0.2">
      <c r="A81" s="2149">
        <v>2105</v>
      </c>
      <c r="B81" s="2112" t="s">
        <v>1581</v>
      </c>
      <c r="C81" s="1086">
        <f>+'I3 TB Data'!H183</f>
        <v>-26777074.619848792</v>
      </c>
      <c r="D81" s="1086"/>
      <c r="E81" s="1086">
        <f>+SUM(C81:D81)</f>
        <v>-26777074.619848792</v>
      </c>
      <c r="F81" s="1547" t="s">
        <v>331</v>
      </c>
      <c r="G81" s="1086">
        <f t="shared" si="5"/>
        <v>0</v>
      </c>
      <c r="H81" s="1548">
        <f t="shared" si="6"/>
        <v>-26777074.619848792</v>
      </c>
      <c r="I81" s="1103">
        <f>+'O5 Details by Class &amp; Accounts'!E81</f>
        <v>-26777074.619848792</v>
      </c>
      <c r="J81" s="2233">
        <f t="shared" si="7"/>
        <v>0</v>
      </c>
      <c r="K81" s="1549">
        <f>+'O4 Summary by Class &amp; Accounts'!D81</f>
        <v>-26777074.619848795</v>
      </c>
      <c r="L81" s="2233">
        <f t="shared" si="8"/>
        <v>0</v>
      </c>
      <c r="M81" s="1556"/>
      <c r="N81" s="1556"/>
      <c r="O81" s="1556"/>
      <c r="P81" s="1556"/>
      <c r="Q81" s="1556"/>
      <c r="R81" s="1556"/>
      <c r="S81" s="1556"/>
      <c r="T81" s="1556"/>
      <c r="U81" s="1552" t="s">
        <v>331</v>
      </c>
      <c r="W81" s="1899" t="inlineStr">
        <is>
          <t/>
        </is>
      </c>
    </row>
    <row r="82" spans="1:23" ht="25.5" x14ac:dyDescent="0.2">
      <c r="A82" s="2149">
        <v>2120</v>
      </c>
      <c r="B82" s="2112" t="s">
        <v>97</v>
      </c>
      <c r="C82" s="1086">
        <f>+'I3 TB Data'!H184</f>
        <v>0</v>
      </c>
      <c r="D82" s="1086"/>
      <c r="E82" s="1086">
        <f>+SUM(C82:D82)</f>
        <v>0</v>
      </c>
      <c r="F82" s="1547" t="s">
        <v>331</v>
      </c>
      <c r="G82" s="1086">
        <f t="shared" si="5"/>
        <v>0</v>
      </c>
      <c r="H82" s="1548">
        <f t="shared" si="6"/>
        <v>0</v>
      </c>
      <c r="I82" s="1103">
        <f>+'O5 Details by Class &amp; Accounts'!E82</f>
        <v>0</v>
      </c>
      <c r="J82" s="2233">
        <f t="shared" si="7"/>
        <v>0</v>
      </c>
      <c r="K82" s="1549">
        <f>+'O4 Summary by Class &amp; Accounts'!D82</f>
        <v>0</v>
      </c>
      <c r="L82" s="2233">
        <f t="shared" si="8"/>
        <v>0</v>
      </c>
      <c r="M82" s="2150"/>
      <c r="N82" s="2150"/>
      <c r="O82" s="2150"/>
      <c r="P82" s="1551"/>
      <c r="Q82" s="1551"/>
      <c r="R82" s="1551"/>
      <c r="S82" s="1551"/>
      <c r="T82" s="1551"/>
      <c r="U82" s="1552" t="s">
        <v>331</v>
      </c>
      <c r="W82" s="1899" t="inlineStr">
        <is>
          <t/>
        </is>
      </c>
    </row>
    <row r="83" spans="1:23" ht="12.75" x14ac:dyDescent="0.2">
      <c r="A83" s="1541">
        <v>3046</v>
      </c>
      <c r="B83" s="1092" t="s">
        <v>942</v>
      </c>
      <c r="C83" s="1086">
        <f>+'I3 TB Data'!H246</f>
        <v>-1097026.978937505</v>
      </c>
      <c r="D83" s="1086"/>
      <c r="E83" s="1086">
        <f>+SUM(C83:D83)</f>
        <v>-1097026.978937505</v>
      </c>
      <c r="F83" s="1547" t="s">
        <v>331</v>
      </c>
      <c r="G83" s="1086">
        <f t="shared" ref="G83:G118" si="10">+IF((F83=" "),0,E83)</f>
        <v>0</v>
      </c>
      <c r="H83" s="1548">
        <f t="shared" ref="H83:H118" si="11">+IF((F83=" "),E83,0)</f>
        <v>-1097026.978937505</v>
      </c>
      <c r="I83" s="1103">
        <f>+'O5 Details by Class &amp; Accounts'!E83</f>
        <v>-1097026.978937505</v>
      </c>
      <c r="J83" s="2233">
        <f t="shared" ref="J83:J89" si="12">+G83+H83-I83</f>
        <v>0</v>
      </c>
      <c r="K83" s="1549">
        <f>+'O4 Summary by Class &amp; Accounts'!D83</f>
        <v>-1097026.978937505</v>
      </c>
      <c r="L83" s="2233">
        <f t="shared" ref="L83:L89" si="13">+H83-K83</f>
        <v>0</v>
      </c>
      <c r="M83" s="1551"/>
      <c r="N83" s="1551"/>
      <c r="O83" s="1551"/>
      <c r="P83" s="1551"/>
      <c r="Q83" s="1551"/>
      <c r="R83" s="1551"/>
      <c r="S83" s="1551"/>
      <c r="T83" s="1551"/>
      <c r="U83" s="1552"/>
      <c r="W83" s="1899" t="inlineStr">
        <is>
          <t/>
        </is>
      </c>
    </row>
    <row r="84" spans="1:23" x14ac:dyDescent="0.2">
      <c r="B84" s="355" t="s">
        <v>1615</v>
      </c>
      <c r="J84" s="2234"/>
      <c r="L84" s="2235"/>
    </row>
    <row r="85" spans="1:23" ht="12.75" x14ac:dyDescent="0.2">
      <c r="A85" s="1542">
        <v>4080</v>
      </c>
      <c r="B85" s="1094" t="s">
        <v>1595</v>
      </c>
      <c r="C85" s="1086">
        <f>+'I3 TB Data'!H270</f>
        <v>0</v>
      </c>
      <c r="D85" s="1086"/>
      <c r="E85" s="1086">
        <f>+SUM(C85:D85)</f>
        <v>0</v>
      </c>
      <c r="F85" s="1547" t="s">
        <v>331</v>
      </c>
      <c r="G85" s="1086">
        <f>+IF((F85=" "),0,E85)</f>
        <v>0</v>
      </c>
      <c r="H85" s="1548">
        <f>+IF((F85=" "),E85,0)</f>
        <v>0</v>
      </c>
      <c r="I85" s="1103">
        <f>+'O5 Details by Class &amp; Accounts'!E85</f>
        <v>0</v>
      </c>
      <c r="J85" s="2233">
        <f>+G85+H85-I85</f>
        <v>0</v>
      </c>
      <c r="K85" s="1549">
        <f>+'O4 Summary by Class &amp; Accounts'!D85</f>
        <v>0</v>
      </c>
      <c r="L85" s="2233">
        <f>+H85-K85</f>
        <v>0</v>
      </c>
      <c r="M85" s="1560"/>
      <c r="N85" s="1560"/>
      <c r="O85" s="1560"/>
      <c r="P85" s="1551"/>
      <c r="Q85" s="1551"/>
      <c r="R85" s="1551"/>
      <c r="S85" s="1551"/>
      <c r="T85" s="1551"/>
      <c r="U85" s="1552" t="s">
        <v>331</v>
      </c>
      <c r="W85" s="1899" t="inlineStr">
        <is>
          <t/>
        </is>
      </c>
    </row>
    <row r="86" spans="1:23" ht="12.75" x14ac:dyDescent="0.2">
      <c r="A86" s="1542">
        <v>4082</v>
      </c>
      <c r="B86" s="1094" t="s">
        <v>1596</v>
      </c>
      <c r="C86" s="1086">
        <f>+'I3 TB Data'!H271</f>
        <v>-14199.2</v>
      </c>
      <c r="D86" s="1086"/>
      <c r="E86" s="1086">
        <f t="shared" ref="E86:E118" si="14">+SUM(C86:D86)</f>
        <v>-14199.2</v>
      </c>
      <c r="F86" s="1547" t="s">
        <v>331</v>
      </c>
      <c r="G86" s="1086">
        <f t="shared" si="10"/>
        <v>0</v>
      </c>
      <c r="H86" s="1548">
        <f t="shared" si="11"/>
        <v>-14199.2</v>
      </c>
      <c r="I86" s="1103">
        <f>+'O5 Details by Class &amp; Accounts'!E86</f>
        <v>-14199.2</v>
      </c>
      <c r="J86" s="2233">
        <f t="shared" si="12"/>
        <v>0</v>
      </c>
      <c r="K86" s="1549">
        <f>+'O4 Summary by Class &amp; Accounts'!D86</f>
        <v>-14199.200000000003</v>
      </c>
      <c r="L86" s="2233">
        <f t="shared" si="13"/>
        <v>0</v>
      </c>
      <c r="M86" s="1560"/>
      <c r="N86" s="1560"/>
      <c r="O86" s="1560"/>
      <c r="P86" s="1551"/>
      <c r="Q86" s="1551"/>
      <c r="R86" s="1551"/>
      <c r="S86" s="1551"/>
      <c r="T86" s="1551"/>
      <c r="U86" s="1552" t="s">
        <v>331</v>
      </c>
      <c r="W86" s="1899" t="inlineStr">
        <is>
          <t/>
        </is>
      </c>
    </row>
    <row r="87" spans="1:23" ht="25.5" x14ac:dyDescent="0.2">
      <c r="A87" s="1542">
        <v>4084</v>
      </c>
      <c r="B87" s="1094" t="s">
        <v>517</v>
      </c>
      <c r="C87" s="1086">
        <f>+'I3 TB Data'!H272</f>
        <v>-78.5</v>
      </c>
      <c r="D87" s="1086"/>
      <c r="E87" s="1086">
        <f t="shared" si="14"/>
        <v>-78.5</v>
      </c>
      <c r="F87" s="1547" t="s">
        <v>331</v>
      </c>
      <c r="G87" s="1086">
        <f t="shared" si="10"/>
        <v>0</v>
      </c>
      <c r="H87" s="1548">
        <f t="shared" si="11"/>
        <v>-78.5</v>
      </c>
      <c r="I87" s="1103">
        <f>+'O5 Details by Class &amp; Accounts'!E87</f>
        <v>-78.5</v>
      </c>
      <c r="J87" s="2233">
        <f t="shared" si="12"/>
        <v>0</v>
      </c>
      <c r="K87" s="1549">
        <f>+'O4 Summary by Class &amp; Accounts'!D87</f>
        <v>-78.500000000000014</v>
      </c>
      <c r="L87" s="2233">
        <f t="shared" si="13"/>
        <v>0</v>
      </c>
      <c r="M87" s="1560"/>
      <c r="N87" s="1560"/>
      <c r="O87" s="1560"/>
      <c r="P87" s="1551"/>
      <c r="Q87" s="1551"/>
      <c r="R87" s="1551"/>
      <c r="S87" s="1551"/>
      <c r="T87" s="1551"/>
      <c r="U87" s="1552" t="s">
        <v>651</v>
      </c>
      <c r="W87" s="1899" t="inlineStr">
        <is>
          <t/>
        </is>
      </c>
    </row>
    <row r="88" spans="1:23" ht="12.75" x14ac:dyDescent="0.2">
      <c r="A88" s="1542">
        <v>4086</v>
      </c>
      <c r="B88" s="1094" t="s">
        <v>403</v>
      </c>
      <c r="C88" s="1086">
        <f>+'I3 TB Data'!H273</f>
        <v>-28971.125</v>
      </c>
      <c r="D88" s="1086"/>
      <c r="E88" s="1086">
        <f>+SUM(C88:D88)</f>
        <v>-28971.125</v>
      </c>
      <c r="F88" s="1547" t="s">
        <v>331</v>
      </c>
      <c r="G88" s="1086">
        <f>+IF((F88=" "),0,E88)</f>
        <v>0</v>
      </c>
      <c r="H88" s="1548">
        <f>+IF((F88=" "),E88,0)</f>
        <v>-28971.125</v>
      </c>
      <c r="I88" s="1103">
        <f>+'O5 Details by Class &amp; Accounts'!E88</f>
        <v>-28971.125</v>
      </c>
      <c r="J88" s="2233">
        <f>+G88+H88-I88</f>
        <v>0</v>
      </c>
      <c r="K88" s="1549">
        <f>+'O4 Summary by Class &amp; Accounts'!D88</f>
        <v>-28971.125000000007</v>
      </c>
      <c r="L88" s="2233">
        <f>+H88-K88</f>
        <v>0</v>
      </c>
      <c r="M88" s="1560"/>
      <c r="N88" s="1560"/>
      <c r="O88" s="1560"/>
      <c r="P88" s="1551"/>
      <c r="Q88" s="1551"/>
      <c r="R88" s="1551"/>
      <c r="S88" s="1551"/>
      <c r="T88" s="1551"/>
      <c r="U88" s="1552" t="s">
        <v>331</v>
      </c>
      <c r="W88" s="1899"/>
    </row>
    <row r="89" spans="1:23" ht="12.75" customHeight="1" x14ac:dyDescent="0.2">
      <c r="A89" s="1542">
        <v>4090</v>
      </c>
      <c r="B89" s="1094" t="s">
        <v>522</v>
      </c>
      <c r="C89" s="1086">
        <f>+'I3 TB Data'!H274</f>
        <v>0</v>
      </c>
      <c r="D89" s="1086"/>
      <c r="E89" s="1086">
        <f t="shared" si="14"/>
        <v>0</v>
      </c>
      <c r="F89" s="1547" t="s">
        <v>331</v>
      </c>
      <c r="G89" s="1086">
        <f t="shared" si="10"/>
        <v>0</v>
      </c>
      <c r="H89" s="1548">
        <f t="shared" si="11"/>
        <v>0</v>
      </c>
      <c r="I89" s="1103">
        <f>+'O5 Details by Class &amp; Accounts'!E89</f>
        <v>0</v>
      </c>
      <c r="J89" s="2233">
        <f t="shared" si="12"/>
        <v>0</v>
      </c>
      <c r="K89" s="1549">
        <f>+'O4 Summary by Class &amp; Accounts'!D89</f>
        <v>0</v>
      </c>
      <c r="L89" s="2233">
        <f t="shared" si="13"/>
        <v>0</v>
      </c>
      <c r="M89" s="1560"/>
      <c r="N89" s="1560"/>
      <c r="O89" s="1560"/>
      <c r="P89" s="1551"/>
      <c r="Q89" s="1551"/>
      <c r="R89" s="1551"/>
      <c r="S89" s="1551"/>
      <c r="T89" s="1551"/>
      <c r="U89" s="1552" t="s">
        <v>331</v>
      </c>
      <c r="W89" s="1899" t="inlineStr">
        <is>
          <t/>
        </is>
      </c>
    </row>
    <row r="90" spans="1:23" ht="12.75" x14ac:dyDescent="0.2">
      <c r="A90" s="1542">
        <v>4205</v>
      </c>
      <c r="B90" s="1094" t="s">
        <v>525</v>
      </c>
      <c r="C90" s="1086">
        <f>+'I3 TB Data'!H277</f>
        <v>0</v>
      </c>
      <c r="D90" s="1086"/>
      <c r="E90" s="1086">
        <f t="shared" si="14"/>
        <v>0</v>
      </c>
      <c r="F90" s="1547" t="s">
        <v>331</v>
      </c>
      <c r="G90" s="1086">
        <f t="shared" si="10"/>
        <v>0</v>
      </c>
      <c r="H90" s="1548">
        <f t="shared" si="11"/>
        <v>0</v>
      </c>
      <c r="I90" s="1103">
        <f>+'O5 Details by Class &amp; Accounts'!E90</f>
        <v>0</v>
      </c>
      <c r="J90" s="2233">
        <f t="shared" ref="J90:J126" si="15">+G90+H90-I90</f>
        <v>0</v>
      </c>
      <c r="K90" s="1549">
        <f>+'O4 Summary by Class &amp; Accounts'!D90</f>
        <v>0</v>
      </c>
      <c r="L90" s="2233">
        <f t="shared" ref="L90:L126" si="16">+H90-K90</f>
        <v>0</v>
      </c>
      <c r="M90" s="1560"/>
      <c r="N90" s="1560"/>
      <c r="O90" s="1560"/>
      <c r="P90" s="1551"/>
      <c r="Q90" s="1551"/>
      <c r="R90" s="1551"/>
      <c r="S90" s="1551"/>
      <c r="T90" s="1551"/>
      <c r="U90" s="1552" t="s">
        <v>331</v>
      </c>
      <c r="W90" s="1899" t="inlineStr">
        <is>
          <t/>
        </is>
      </c>
    </row>
    <row r="91" spans="1:23" ht="12.75" x14ac:dyDescent="0.2">
      <c r="A91" s="1542">
        <v>4210</v>
      </c>
      <c r="B91" s="1094" t="s">
        <v>526</v>
      </c>
      <c r="C91" s="1086">
        <f>+'I3 TB Data'!H278</f>
        <v>-154613.05906935123</v>
      </c>
      <c r="D91" s="1086"/>
      <c r="E91" s="1086">
        <f t="shared" si="14"/>
        <v>-154613.05906935123</v>
      </c>
      <c r="F91" s="1547" t="s">
        <v>331</v>
      </c>
      <c r="G91" s="1086">
        <f t="shared" si="10"/>
        <v>0</v>
      </c>
      <c r="H91" s="1548">
        <f t="shared" si="11"/>
        <v>-154613.05906935123</v>
      </c>
      <c r="I91" s="1103">
        <f>+'O5 Details by Class &amp; Accounts'!E91</f>
        <v>-154613.05906935123</v>
      </c>
      <c r="J91" s="2233">
        <f t="shared" si="15"/>
        <v>0</v>
      </c>
      <c r="K91" s="1549">
        <f>+'O4 Summary by Class &amp; Accounts'!D91</f>
        <v>-154613.05906935126</v>
      </c>
      <c r="L91" s="2233">
        <f t="shared" si="16"/>
        <v>0</v>
      </c>
      <c r="M91" s="1560"/>
      <c r="N91" s="1560"/>
      <c r="O91" s="1560"/>
      <c r="P91" s="1551"/>
      <c r="Q91" s="1551"/>
      <c r="R91" s="1551"/>
      <c r="S91" s="1551"/>
      <c r="T91" s="1551"/>
      <c r="U91" s="1552" t="s">
        <v>331</v>
      </c>
      <c r="W91" s="1899" t="inlineStr">
        <is>
          <t/>
        </is>
      </c>
    </row>
    <row r="92" spans="1:23" ht="12.75" x14ac:dyDescent="0.2">
      <c r="A92" s="1542">
        <v>4215</v>
      </c>
      <c r="B92" s="1094" t="s">
        <v>527</v>
      </c>
      <c r="C92" s="1086">
        <f>+'I3 TB Data'!H279</f>
        <v>0</v>
      </c>
      <c r="D92" s="1086"/>
      <c r="E92" s="1086">
        <f t="shared" si="14"/>
        <v>0</v>
      </c>
      <c r="F92" s="1547" t="s">
        <v>331</v>
      </c>
      <c r="G92" s="1086">
        <f t="shared" si="10"/>
        <v>0</v>
      </c>
      <c r="H92" s="1548">
        <f t="shared" si="11"/>
        <v>0</v>
      </c>
      <c r="I92" s="1103">
        <f>+'O5 Details by Class &amp; Accounts'!E92</f>
        <v>0</v>
      </c>
      <c r="J92" s="2233">
        <f t="shared" si="15"/>
        <v>0</v>
      </c>
      <c r="K92" s="1549">
        <f>+'O4 Summary by Class &amp; Accounts'!D92</f>
        <v>0</v>
      </c>
      <c r="L92" s="2233">
        <f t="shared" si="16"/>
        <v>0</v>
      </c>
      <c r="M92" s="1560"/>
      <c r="N92" s="1560"/>
      <c r="O92" s="1560"/>
      <c r="P92" s="1551"/>
      <c r="Q92" s="1551"/>
      <c r="R92" s="1551"/>
      <c r="S92" s="1551"/>
      <c r="T92" s="1551"/>
      <c r="U92" s="1552" t="s">
        <v>331</v>
      </c>
      <c r="W92" s="1899" t="inlineStr">
        <is>
          <t/>
        </is>
      </c>
    </row>
    <row r="93" spans="1:23" ht="12.75" x14ac:dyDescent="0.2">
      <c r="A93" s="1542">
        <v>4220</v>
      </c>
      <c r="B93" s="1094" t="s">
        <v>528</v>
      </c>
      <c r="C93" s="1086">
        <f>+'I3 TB Data'!H280</f>
        <v>0</v>
      </c>
      <c r="D93" s="1086"/>
      <c r="E93" s="1086">
        <f t="shared" si="14"/>
        <v>0</v>
      </c>
      <c r="F93" s="1547" t="s">
        <v>331</v>
      </c>
      <c r="G93" s="1086">
        <f t="shared" si="10"/>
        <v>0</v>
      </c>
      <c r="H93" s="1548">
        <f t="shared" si="11"/>
        <v>0</v>
      </c>
      <c r="I93" s="1103">
        <f>+'O5 Details by Class &amp; Accounts'!E93</f>
        <v>0</v>
      </c>
      <c r="J93" s="2233">
        <f t="shared" si="15"/>
        <v>0</v>
      </c>
      <c r="K93" s="1549">
        <f>+'O4 Summary by Class &amp; Accounts'!D93</f>
        <v>0</v>
      </c>
      <c r="L93" s="2233">
        <f t="shared" si="16"/>
        <v>0</v>
      </c>
      <c r="M93" s="1560"/>
      <c r="N93" s="1560"/>
      <c r="O93" s="1560"/>
      <c r="P93" s="1551"/>
      <c r="Q93" s="1551"/>
      <c r="R93" s="1551"/>
      <c r="S93" s="1551"/>
      <c r="T93" s="1551"/>
      <c r="U93" s="1552" t="s">
        <v>331</v>
      </c>
      <c r="W93" s="1899" t="inlineStr">
        <is>
          <t/>
        </is>
      </c>
    </row>
    <row r="94" spans="1:23" ht="12.75" x14ac:dyDescent="0.2">
      <c r="A94" s="1542">
        <v>4225</v>
      </c>
      <c r="B94" s="1094" t="s">
        <v>529</v>
      </c>
      <c r="C94" s="1086">
        <f>+'I3 TB Data'!H281</f>
        <v>-54283.837500000001</v>
      </c>
      <c r="D94" s="1086"/>
      <c r="E94" s="1086">
        <f t="shared" si="14"/>
        <v>-54283.837500000001</v>
      </c>
      <c r="F94" s="1547" t="s">
        <v>331</v>
      </c>
      <c r="G94" s="1086">
        <f t="shared" si="10"/>
        <v>0</v>
      </c>
      <c r="H94" s="1548">
        <f t="shared" si="11"/>
        <v>-54283.837500000001</v>
      </c>
      <c r="I94" s="1103">
        <f>+'O5 Details by Class &amp; Accounts'!E94</f>
        <v>-54283.837500000001</v>
      </c>
      <c r="J94" s="2233">
        <f t="shared" si="15"/>
        <v>0</v>
      </c>
      <c r="K94" s="1549">
        <f>+'O4 Summary by Class &amp; Accounts'!D94</f>
        <v>-54283.837500000009</v>
      </c>
      <c r="L94" s="2233">
        <f t="shared" si="16"/>
        <v>0</v>
      </c>
      <c r="M94" s="1560"/>
      <c r="N94" s="1560"/>
      <c r="O94" s="1560"/>
      <c r="P94" s="1551"/>
      <c r="Q94" s="1551"/>
      <c r="R94" s="1551"/>
      <c r="S94" s="1551"/>
      <c r="T94" s="1551"/>
      <c r="U94" s="1552" t="s">
        <v>331</v>
      </c>
      <c r="W94" s="1899" t="inlineStr">
        <is>
          <t/>
        </is>
      </c>
    </row>
    <row r="95" spans="1:23" ht="12.75" x14ac:dyDescent="0.2">
      <c r="A95" s="1542">
        <v>4235</v>
      </c>
      <c r="B95" s="1094" t="s">
        <v>531</v>
      </c>
      <c r="C95" s="1086">
        <f>+'I3 TB Data'!H283</f>
        <v>0</v>
      </c>
      <c r="D95" s="1086"/>
      <c r="E95" s="1086">
        <f t="shared" si="14"/>
        <v>0</v>
      </c>
      <c r="F95" s="1561" t="s">
        <v>331</v>
      </c>
      <c r="G95" s="1086">
        <f t="shared" si="10"/>
        <v>0</v>
      </c>
      <c r="H95" s="1548">
        <f t="shared" si="11"/>
        <v>0</v>
      </c>
      <c r="I95" s="1103">
        <f>+'O5 Details by Class &amp; Accounts'!E95</f>
        <v>0</v>
      </c>
      <c r="J95" s="2233">
        <f t="shared" si="15"/>
        <v>0</v>
      </c>
      <c r="K95" s="1549">
        <f>+'O4 Summary by Class &amp; Accounts'!D95</f>
        <v>0</v>
      </c>
      <c r="L95" s="2233">
        <f t="shared" si="16"/>
        <v>0</v>
      </c>
      <c r="M95" s="1560"/>
      <c r="N95" s="1560"/>
      <c r="O95" s="1560"/>
      <c r="P95" s="1551"/>
      <c r="Q95" s="1551"/>
      <c r="R95" s="1551"/>
      <c r="S95" s="1551"/>
      <c r="T95" s="1551"/>
      <c r="U95" s="1562" t="s">
        <v>331</v>
      </c>
      <c r="W95" s="1899" t="inlineStr">
        <is>
          <t/>
        </is>
      </c>
    </row>
    <row r="96" spans="1:23" ht="12.75" x14ac:dyDescent="0.2">
      <c r="A96" s="1541">
        <v>4240</v>
      </c>
      <c r="B96" s="1092" t="s">
        <v>532</v>
      </c>
      <c r="C96" s="1086">
        <f>+'I3 TB Data'!H286</f>
        <v>0</v>
      </c>
      <c r="D96" s="1086"/>
      <c r="E96" s="1086">
        <f t="shared" si="14"/>
        <v>0</v>
      </c>
      <c r="F96" s="1547" t="s">
        <v>331</v>
      </c>
      <c r="G96" s="1086">
        <f t="shared" si="10"/>
        <v>0</v>
      </c>
      <c r="H96" s="1548">
        <f t="shared" si="11"/>
        <v>0</v>
      </c>
      <c r="I96" s="1103">
        <f>+'O5 Details by Class &amp; Accounts'!E98</f>
        <v>0</v>
      </c>
      <c r="J96" s="2233">
        <f t="shared" si="15"/>
        <v>0</v>
      </c>
      <c r="K96" s="1549">
        <f>+'O4 Summary by Class &amp; Accounts'!D98</f>
        <v>0</v>
      </c>
      <c r="L96" s="2233">
        <f t="shared" si="16"/>
        <v>0</v>
      </c>
      <c r="M96" s="1563"/>
      <c r="N96" s="1563"/>
      <c r="O96" s="1563"/>
      <c r="P96" s="1551"/>
      <c r="Q96" s="1551"/>
      <c r="R96" s="1551"/>
      <c r="S96" s="1551"/>
      <c r="T96" s="1551"/>
      <c r="U96" s="1552" t="s">
        <v>331</v>
      </c>
      <c r="W96" s="1899" t="inlineStr">
        <is>
          <t/>
        </is>
      </c>
    </row>
    <row r="97" spans="1:23" ht="25.5" x14ac:dyDescent="0.2">
      <c r="A97" s="1542">
        <v>4245</v>
      </c>
      <c r="B97" s="1094" t="s">
        <v>533</v>
      </c>
      <c r="C97" s="1086">
        <f>+'I3 TB Data'!H287</f>
        <v>-115513.27897384616</v>
      </c>
      <c r="D97" s="1086"/>
      <c r="E97" s="1086">
        <f t="shared" si="14"/>
        <v>-115513.27897384616</v>
      </c>
      <c r="F97" s="1547" t="s">
        <v>331</v>
      </c>
      <c r="G97" s="1086">
        <f t="shared" si="10"/>
        <v>0</v>
      </c>
      <c r="H97" s="1548">
        <f t="shared" si="11"/>
        <v>-115513.27897384616</v>
      </c>
      <c r="I97" s="1103">
        <f>+'O5 Details by Class &amp; Accounts'!E99</f>
        <v>-115513.27897384616</v>
      </c>
      <c r="J97" s="2233">
        <f t="shared" si="15"/>
        <v>0</v>
      </c>
      <c r="K97" s="1549">
        <f>+'O4 Summary by Class &amp; Accounts'!D99</f>
        <v>-115513.27897384619</v>
      </c>
      <c r="L97" s="2233">
        <f t="shared" si="16"/>
        <v>0</v>
      </c>
      <c r="M97" s="1560"/>
      <c r="N97" s="1560"/>
      <c r="O97" s="1560"/>
      <c r="P97" s="1551"/>
      <c r="Q97" s="1551"/>
      <c r="R97" s="1551"/>
      <c r="S97" s="1551"/>
      <c r="T97" s="1551"/>
      <c r="U97" s="1552" t="s">
        <v>331</v>
      </c>
      <c r="W97" s="1899" t="inlineStr">
        <is>
          <t/>
        </is>
      </c>
    </row>
    <row r="98" spans="1:23" ht="12.75" x14ac:dyDescent="0.2">
      <c r="A98" s="1541">
        <v>4305</v>
      </c>
      <c r="B98" s="1092" t="s">
        <v>1394</v>
      </c>
      <c r="C98" s="1086">
        <f>+'I3 TB Data'!H288</f>
        <v>0</v>
      </c>
      <c r="D98" s="1086"/>
      <c r="E98" s="1086">
        <f t="shared" si="14"/>
        <v>0</v>
      </c>
      <c r="F98" s="1547" t="s">
        <v>331</v>
      </c>
      <c r="G98" s="1086">
        <f t="shared" si="10"/>
        <v>0</v>
      </c>
      <c r="H98" s="1548">
        <f t="shared" si="11"/>
        <v>0</v>
      </c>
      <c r="I98" s="1103">
        <f>+'O5 Details by Class &amp; Accounts'!E100</f>
        <v>0</v>
      </c>
      <c r="J98" s="2233">
        <f t="shared" si="15"/>
        <v>0</v>
      </c>
      <c r="K98" s="1549">
        <f>+'O4 Summary by Class &amp; Accounts'!D100</f>
        <v>0</v>
      </c>
      <c r="L98" s="2233">
        <f t="shared" si="16"/>
        <v>0</v>
      </c>
      <c r="M98" s="1563"/>
      <c r="N98" s="1563"/>
      <c r="O98" s="1563"/>
      <c r="P98" s="1551"/>
      <c r="Q98" s="1551"/>
      <c r="R98" s="1551"/>
      <c r="S98" s="1551"/>
      <c r="T98" s="1551"/>
      <c r="U98" s="1552" t="s">
        <v>331</v>
      </c>
      <c r="W98" s="1899" t="inlineStr">
        <is>
          <t/>
        </is>
      </c>
    </row>
    <row r="99" spans="1:23" ht="12.75" x14ac:dyDescent="0.2">
      <c r="A99" s="1541">
        <v>4310</v>
      </c>
      <c r="B99" s="1092" t="s">
        <v>1395</v>
      </c>
      <c r="C99" s="1086">
        <f>+'I3 TB Data'!H289</f>
        <v>0</v>
      </c>
      <c r="D99" s="1086"/>
      <c r="E99" s="1086">
        <f t="shared" si="14"/>
        <v>0</v>
      </c>
      <c r="F99" s="1547" t="s">
        <v>331</v>
      </c>
      <c r="G99" s="1086">
        <f t="shared" si="10"/>
        <v>0</v>
      </c>
      <c r="H99" s="1548">
        <f t="shared" si="11"/>
        <v>0</v>
      </c>
      <c r="I99" s="1103">
        <f>+'O5 Details by Class &amp; Accounts'!E101</f>
        <v>0</v>
      </c>
      <c r="J99" s="2233">
        <f t="shared" si="15"/>
        <v>0</v>
      </c>
      <c r="K99" s="1549">
        <f>+'O4 Summary by Class &amp; Accounts'!D101</f>
        <v>0</v>
      </c>
      <c r="L99" s="2233">
        <f t="shared" si="16"/>
        <v>0</v>
      </c>
      <c r="M99" s="1563"/>
      <c r="N99" s="1563"/>
      <c r="O99" s="1563"/>
      <c r="P99" s="1551"/>
      <c r="Q99" s="1551"/>
      <c r="R99" s="1551"/>
      <c r="S99" s="1551"/>
      <c r="T99" s="1551"/>
      <c r="U99" s="1552" t="s">
        <v>331</v>
      </c>
      <c r="W99" s="1899" t="inlineStr">
        <is>
          <t/>
        </is>
      </c>
    </row>
    <row r="100" spans="1:23" ht="25.5" x14ac:dyDescent="0.2">
      <c r="A100" s="1542">
        <v>4315</v>
      </c>
      <c r="B100" s="1094" t="s">
        <v>1396</v>
      </c>
      <c r="C100" s="1086">
        <f>+'I3 TB Data'!H290</f>
        <v>0</v>
      </c>
      <c r="D100" s="1086"/>
      <c r="E100" s="1086">
        <f t="shared" si="14"/>
        <v>0</v>
      </c>
      <c r="F100" s="1547" t="s">
        <v>331</v>
      </c>
      <c r="G100" s="1086">
        <f t="shared" si="10"/>
        <v>0</v>
      </c>
      <c r="H100" s="1548">
        <f t="shared" si="11"/>
        <v>0</v>
      </c>
      <c r="I100" s="1103">
        <f>+'O5 Details by Class &amp; Accounts'!E102</f>
        <v>0</v>
      </c>
      <c r="J100" s="2233">
        <f t="shared" si="15"/>
        <v>0</v>
      </c>
      <c r="K100" s="1549">
        <f>+'O4 Summary by Class &amp; Accounts'!D102</f>
        <v>0</v>
      </c>
      <c r="L100" s="2233">
        <f t="shared" si="16"/>
        <v>0</v>
      </c>
      <c r="M100" s="1560"/>
      <c r="N100" s="1560"/>
      <c r="O100" s="1560"/>
      <c r="P100" s="1551"/>
      <c r="Q100" s="1551"/>
      <c r="R100" s="1551"/>
      <c r="S100" s="1551"/>
      <c r="T100" s="1551"/>
      <c r="U100" s="1552" t="s">
        <v>331</v>
      </c>
      <c r="W100" s="1899" t="inlineStr">
        <is>
          <t/>
        </is>
      </c>
    </row>
    <row r="101" spans="1:23" ht="25.5" x14ac:dyDescent="0.2">
      <c r="A101" s="1542">
        <v>4320</v>
      </c>
      <c r="B101" s="1094" t="s">
        <v>1400</v>
      </c>
      <c r="C101" s="1086">
        <f>+'I3 TB Data'!H291</f>
        <v>0</v>
      </c>
      <c r="D101" s="1086"/>
      <c r="E101" s="1086">
        <f t="shared" si="14"/>
        <v>0</v>
      </c>
      <c r="F101" s="1547" t="s">
        <v>331</v>
      </c>
      <c r="G101" s="1086">
        <f t="shared" si="10"/>
        <v>0</v>
      </c>
      <c r="H101" s="1548">
        <f t="shared" si="11"/>
        <v>0</v>
      </c>
      <c r="I101" s="1103">
        <f>+'O5 Details by Class &amp; Accounts'!E103</f>
        <v>0</v>
      </c>
      <c r="J101" s="2233">
        <f t="shared" si="15"/>
        <v>0</v>
      </c>
      <c r="K101" s="1549">
        <f>+'O4 Summary by Class &amp; Accounts'!D103</f>
        <v>0</v>
      </c>
      <c r="L101" s="2233">
        <f t="shared" si="16"/>
        <v>0</v>
      </c>
      <c r="M101" s="1560"/>
      <c r="N101" s="1560"/>
      <c r="O101" s="1560"/>
      <c r="P101" s="1551"/>
      <c r="Q101" s="1551"/>
      <c r="R101" s="1551"/>
      <c r="S101" s="1551"/>
      <c r="T101" s="1551"/>
      <c r="U101" s="1552" t="s">
        <v>331</v>
      </c>
      <c r="W101" s="1899" t="inlineStr">
        <is>
          <t/>
        </is>
      </c>
    </row>
    <row r="102" spans="1:23" ht="25.5" x14ac:dyDescent="0.2">
      <c r="A102" s="1542">
        <v>4325</v>
      </c>
      <c r="B102" s="1094" t="s">
        <v>1386</v>
      </c>
      <c r="C102" s="1086">
        <f>+'I3 TB Data'!H293</f>
        <v>-37213.35</v>
      </c>
      <c r="D102" s="1086"/>
      <c r="E102" s="1086">
        <f t="shared" si="14"/>
        <v>-37213.35</v>
      </c>
      <c r="F102" s="1547" t="s">
        <v>331</v>
      </c>
      <c r="G102" s="1086">
        <f t="shared" si="10"/>
        <v>0</v>
      </c>
      <c r="H102" s="1548">
        <f t="shared" si="11"/>
        <v>-37213.35</v>
      </c>
      <c r="I102" s="1103">
        <f>+'O5 Details by Class &amp; Accounts'!E104</f>
        <v>-37213.35</v>
      </c>
      <c r="J102" s="2233">
        <f t="shared" si="15"/>
        <v>0</v>
      </c>
      <c r="K102" s="1549">
        <f>+'O4 Summary by Class &amp; Accounts'!D104</f>
        <v>-37213.349999999984</v>
      </c>
      <c r="L102" s="2233">
        <f t="shared" si="16"/>
        <v>0</v>
      </c>
      <c r="M102" s="1560"/>
      <c r="N102" s="1560"/>
      <c r="O102" s="1560"/>
      <c r="P102" s="1551"/>
      <c r="Q102" s="1551"/>
      <c r="R102" s="1551"/>
      <c r="S102" s="1551"/>
      <c r="T102" s="1551"/>
      <c r="U102" s="1552" t="s">
        <v>331</v>
      </c>
      <c r="W102" s="1899" t="inlineStr">
        <is>
          <t/>
        </is>
      </c>
    </row>
    <row r="103" spans="1:23" ht="25.5" x14ac:dyDescent="0.2">
      <c r="A103" s="1542">
        <v>4330</v>
      </c>
      <c r="B103" s="1094" t="s">
        <v>1387</v>
      </c>
      <c r="C103" s="1086">
        <f>+'I3 TB Data'!H294</f>
        <v>0</v>
      </c>
      <c r="D103" s="1086"/>
      <c r="E103" s="1086">
        <f t="shared" si="14"/>
        <v>0</v>
      </c>
      <c r="F103" s="1547" t="s">
        <v>331</v>
      </c>
      <c r="G103" s="1086">
        <f t="shared" si="10"/>
        <v>0</v>
      </c>
      <c r="H103" s="1548">
        <f t="shared" si="11"/>
        <v>0</v>
      </c>
      <c r="I103" s="1103">
        <f>+'O5 Details by Class &amp; Accounts'!E105</f>
        <v>0</v>
      </c>
      <c r="J103" s="2233">
        <f t="shared" si="15"/>
        <v>0</v>
      </c>
      <c r="K103" s="1549">
        <f>+'O4 Summary by Class &amp; Accounts'!D105</f>
        <v>0</v>
      </c>
      <c r="L103" s="2233">
        <f t="shared" si="16"/>
        <v>0</v>
      </c>
      <c r="M103" s="1560"/>
      <c r="N103" s="1560"/>
      <c r="O103" s="1560"/>
      <c r="P103" s="1551"/>
      <c r="Q103" s="1551"/>
      <c r="R103" s="1551"/>
      <c r="S103" s="1551"/>
      <c r="T103" s="1551"/>
      <c r="U103" s="1552" t="s">
        <v>331</v>
      </c>
      <c r="W103" s="1899" t="inlineStr">
        <is>
          <t/>
        </is>
      </c>
    </row>
    <row r="104" spans="1:23" ht="25.5" x14ac:dyDescent="0.2">
      <c r="A104" s="1542">
        <v>4335</v>
      </c>
      <c r="B104" s="1094" t="s">
        <v>1390</v>
      </c>
      <c r="C104" s="1086">
        <f>+'I3 TB Data'!H295</f>
        <v>0</v>
      </c>
      <c r="D104" s="1086"/>
      <c r="E104" s="1086">
        <f t="shared" si="14"/>
        <v>0</v>
      </c>
      <c r="F104" s="1547" t="s">
        <v>331</v>
      </c>
      <c r="G104" s="1086">
        <f t="shared" si="10"/>
        <v>0</v>
      </c>
      <c r="H104" s="1548">
        <f t="shared" si="11"/>
        <v>0</v>
      </c>
      <c r="I104" s="1103">
        <f>+'O5 Details by Class &amp; Accounts'!E106</f>
        <v>0</v>
      </c>
      <c r="J104" s="2233">
        <f t="shared" si="15"/>
        <v>0</v>
      </c>
      <c r="K104" s="1549">
        <f>+'O4 Summary by Class &amp; Accounts'!D106</f>
        <v>0</v>
      </c>
      <c r="L104" s="2233">
        <f t="shared" si="16"/>
        <v>0</v>
      </c>
      <c r="M104" s="1560"/>
      <c r="N104" s="1560"/>
      <c r="O104" s="1560"/>
      <c r="P104" s="1551"/>
      <c r="Q104" s="1551"/>
      <c r="R104" s="1551"/>
      <c r="S104" s="1551"/>
      <c r="T104" s="1551"/>
      <c r="U104" s="1552" t="s">
        <v>331</v>
      </c>
      <c r="W104" s="1899" t="inlineStr">
        <is>
          <t/>
        </is>
      </c>
    </row>
    <row r="105" spans="1:23" ht="25.5" x14ac:dyDescent="0.2">
      <c r="A105" s="1542">
        <v>4340</v>
      </c>
      <c r="B105" s="1094" t="s">
        <v>1391</v>
      </c>
      <c r="C105" s="1086">
        <f>+'I3 TB Data'!H296</f>
        <v>0</v>
      </c>
      <c r="D105" s="1086"/>
      <c r="E105" s="1086">
        <f t="shared" si="14"/>
        <v>0</v>
      </c>
      <c r="F105" s="1547" t="s">
        <v>331</v>
      </c>
      <c r="G105" s="1086">
        <f t="shared" si="10"/>
        <v>0</v>
      </c>
      <c r="H105" s="1548">
        <f t="shared" si="11"/>
        <v>0</v>
      </c>
      <c r="I105" s="1103">
        <f>+'O5 Details by Class &amp; Accounts'!E107</f>
        <v>0</v>
      </c>
      <c r="J105" s="2233">
        <f t="shared" si="15"/>
        <v>0</v>
      </c>
      <c r="K105" s="1549">
        <f>+'O4 Summary by Class &amp; Accounts'!D107</f>
        <v>0</v>
      </c>
      <c r="L105" s="2233">
        <f t="shared" si="16"/>
        <v>0</v>
      </c>
      <c r="M105" s="1560"/>
      <c r="N105" s="1560"/>
      <c r="O105" s="1560"/>
      <c r="P105" s="1551"/>
      <c r="Q105" s="1551"/>
      <c r="R105" s="1551"/>
      <c r="S105" s="1551"/>
      <c r="T105" s="1551"/>
      <c r="U105" s="1552" t="s">
        <v>331</v>
      </c>
      <c r="W105" s="1899" t="inlineStr">
        <is>
          <t/>
        </is>
      </c>
    </row>
    <row r="106" spans="1:23" ht="25.5" x14ac:dyDescent="0.2">
      <c r="A106" s="1542">
        <v>4345</v>
      </c>
      <c r="B106" s="1094" t="s">
        <v>1392</v>
      </c>
      <c r="C106" s="1086">
        <f>+'I3 TB Data'!H297</f>
        <v>0</v>
      </c>
      <c r="D106" s="1086"/>
      <c r="E106" s="1086">
        <f t="shared" si="14"/>
        <v>0</v>
      </c>
      <c r="F106" s="1547" t="s">
        <v>331</v>
      </c>
      <c r="G106" s="1086">
        <f t="shared" si="10"/>
        <v>0</v>
      </c>
      <c r="H106" s="1548">
        <f t="shared" si="11"/>
        <v>0</v>
      </c>
      <c r="I106" s="1103">
        <f>+'O5 Details by Class &amp; Accounts'!E108</f>
        <v>0</v>
      </c>
      <c r="J106" s="2233">
        <f t="shared" si="15"/>
        <v>0</v>
      </c>
      <c r="K106" s="1549">
        <f>+'O4 Summary by Class &amp; Accounts'!D108</f>
        <v>0</v>
      </c>
      <c r="L106" s="2233">
        <f t="shared" si="16"/>
        <v>0</v>
      </c>
      <c r="M106" s="1560"/>
      <c r="N106" s="1560"/>
      <c r="O106" s="1560"/>
      <c r="P106" s="1551"/>
      <c r="Q106" s="1551"/>
      <c r="R106" s="1551"/>
      <c r="S106" s="1551"/>
      <c r="T106" s="1551"/>
      <c r="U106" s="1552" t="s">
        <v>331</v>
      </c>
      <c r="W106" s="1899" t="inlineStr">
        <is>
          <t/>
        </is>
      </c>
    </row>
    <row r="107" spans="1:23" ht="25.5" x14ac:dyDescent="0.2">
      <c r="A107" s="1542">
        <v>4350</v>
      </c>
      <c r="B107" s="1094" t="s">
        <v>1393</v>
      </c>
      <c r="C107" s="1086">
        <f>+'I3 TB Data'!H298</f>
        <v>0</v>
      </c>
      <c r="D107" s="1086"/>
      <c r="E107" s="1086">
        <f t="shared" si="14"/>
        <v>0</v>
      </c>
      <c r="F107" s="1547" t="s">
        <v>331</v>
      </c>
      <c r="G107" s="1086">
        <f t="shared" si="10"/>
        <v>0</v>
      </c>
      <c r="H107" s="1548">
        <f t="shared" si="11"/>
        <v>0</v>
      </c>
      <c r="I107" s="1103">
        <f>+'O5 Details by Class &amp; Accounts'!E109</f>
        <v>0</v>
      </c>
      <c r="J107" s="2233">
        <f t="shared" si="15"/>
        <v>0</v>
      </c>
      <c r="K107" s="1549">
        <f>+'O4 Summary by Class &amp; Accounts'!D109</f>
        <v>0</v>
      </c>
      <c r="L107" s="2233">
        <f t="shared" si="16"/>
        <v>0</v>
      </c>
      <c r="M107" s="1560"/>
      <c r="N107" s="1560"/>
      <c r="O107" s="1560"/>
      <c r="P107" s="1551"/>
      <c r="Q107" s="1551"/>
      <c r="R107" s="1551"/>
      <c r="S107" s="1551"/>
      <c r="T107" s="1551"/>
      <c r="U107" s="1552" t="s">
        <v>331</v>
      </c>
      <c r="W107" s="1899" t="inlineStr">
        <is>
          <t/>
        </is>
      </c>
    </row>
    <row r="108" spans="1:23" ht="25.5" x14ac:dyDescent="0.2">
      <c r="A108" s="1542">
        <v>4355</v>
      </c>
      <c r="B108" s="1094" t="s">
        <v>979</v>
      </c>
      <c r="C108" s="1086">
        <f>+'I3 TB Data'!H299</f>
        <v>0</v>
      </c>
      <c r="D108" s="1086"/>
      <c r="E108" s="1086">
        <f t="shared" si="14"/>
        <v>0</v>
      </c>
      <c r="F108" s="1547" t="s">
        <v>331</v>
      </c>
      <c r="G108" s="1086">
        <f t="shared" si="10"/>
        <v>0</v>
      </c>
      <c r="H108" s="1548">
        <f t="shared" si="11"/>
        <v>0</v>
      </c>
      <c r="I108" s="1103">
        <f>+'O5 Details by Class &amp; Accounts'!E110</f>
        <v>0</v>
      </c>
      <c r="J108" s="2233">
        <f t="shared" si="15"/>
        <v>0</v>
      </c>
      <c r="K108" s="1549">
        <f>+'O4 Summary by Class &amp; Accounts'!D110</f>
        <v>0</v>
      </c>
      <c r="L108" s="2233">
        <f t="shared" si="16"/>
        <v>0</v>
      </c>
      <c r="M108" s="1560"/>
      <c r="N108" s="1560"/>
      <c r="O108" s="1560"/>
      <c r="P108" s="1551"/>
      <c r="Q108" s="1551"/>
      <c r="R108" s="1551"/>
      <c r="S108" s="1551"/>
      <c r="T108" s="1551"/>
      <c r="U108" s="1552" t="s">
        <v>331</v>
      </c>
      <c r="W108" s="1899" t="inlineStr">
        <is>
          <t/>
        </is>
      </c>
    </row>
    <row r="109" spans="1:23" ht="25.5" x14ac:dyDescent="0.2">
      <c r="A109" s="1542">
        <v>4360</v>
      </c>
      <c r="B109" s="1094" t="s">
        <v>960</v>
      </c>
      <c r="C109" s="1086">
        <f>+'I3 TB Data'!H300</f>
        <v>0</v>
      </c>
      <c r="D109" s="1086"/>
      <c r="E109" s="1086">
        <f t="shared" si="14"/>
        <v>0</v>
      </c>
      <c r="F109" s="1547" t="s">
        <v>331</v>
      </c>
      <c r="G109" s="1086">
        <f t="shared" si="10"/>
        <v>0</v>
      </c>
      <c r="H109" s="1548">
        <f t="shared" si="11"/>
        <v>0</v>
      </c>
      <c r="I109" s="1103">
        <f>+'O5 Details by Class &amp; Accounts'!E111</f>
        <v>0</v>
      </c>
      <c r="J109" s="2233">
        <f t="shared" si="15"/>
        <v>0</v>
      </c>
      <c r="K109" s="1549">
        <f>+'O4 Summary by Class &amp; Accounts'!D111</f>
        <v>0</v>
      </c>
      <c r="L109" s="2233">
        <f t="shared" si="16"/>
        <v>0</v>
      </c>
      <c r="M109" s="1560"/>
      <c r="N109" s="1560"/>
      <c r="O109" s="1560"/>
      <c r="P109" s="1551"/>
      <c r="Q109" s="1551"/>
      <c r="R109" s="1551"/>
      <c r="S109" s="1551"/>
      <c r="T109" s="1551"/>
      <c r="U109" s="1552" t="s">
        <v>331</v>
      </c>
      <c r="W109" s="1899" t="inlineStr">
        <is>
          <t/>
        </is>
      </c>
    </row>
    <row r="110" spans="1:23" ht="25.5" x14ac:dyDescent="0.2">
      <c r="A110" s="1542">
        <v>4365</v>
      </c>
      <c r="B110" s="1094" t="s">
        <v>961</v>
      </c>
      <c r="C110" s="1086">
        <f>+'I3 TB Data'!H301</f>
        <v>0</v>
      </c>
      <c r="D110" s="1086"/>
      <c r="E110" s="1086">
        <f t="shared" si="14"/>
        <v>0</v>
      </c>
      <c r="F110" s="1547" t="s">
        <v>331</v>
      </c>
      <c r="G110" s="1086">
        <f t="shared" si="10"/>
        <v>0</v>
      </c>
      <c r="H110" s="1548">
        <f t="shared" si="11"/>
        <v>0</v>
      </c>
      <c r="I110" s="1103">
        <f>+'O5 Details by Class &amp; Accounts'!E112</f>
        <v>0</v>
      </c>
      <c r="J110" s="2233">
        <f t="shared" si="15"/>
        <v>0</v>
      </c>
      <c r="K110" s="1549">
        <f>+'O4 Summary by Class &amp; Accounts'!D112</f>
        <v>0</v>
      </c>
      <c r="L110" s="2233">
        <f t="shared" si="16"/>
        <v>0</v>
      </c>
      <c r="M110" s="1560"/>
      <c r="N110" s="1560"/>
      <c r="O110" s="1560"/>
      <c r="P110" s="1551"/>
      <c r="Q110" s="1551"/>
      <c r="R110" s="1551"/>
      <c r="S110" s="1551"/>
      <c r="T110" s="1551"/>
      <c r="U110" s="1552" t="s">
        <v>331</v>
      </c>
      <c r="W110" s="1899" t="inlineStr">
        <is>
          <t/>
        </is>
      </c>
    </row>
    <row r="111" spans="1:23" ht="25.5" x14ac:dyDescent="0.2">
      <c r="A111" s="1542">
        <v>4370</v>
      </c>
      <c r="B111" s="1094" t="s">
        <v>1401</v>
      </c>
      <c r="C111" s="1086">
        <f>+'I3 TB Data'!H302</f>
        <v>0</v>
      </c>
      <c r="D111" s="1086"/>
      <c r="E111" s="1086">
        <f t="shared" si="14"/>
        <v>0</v>
      </c>
      <c r="F111" s="1547" t="s">
        <v>331</v>
      </c>
      <c r="G111" s="1086">
        <f t="shared" si="10"/>
        <v>0</v>
      </c>
      <c r="H111" s="1548">
        <f t="shared" si="11"/>
        <v>0</v>
      </c>
      <c r="I111" s="1103">
        <f>+'O5 Details by Class &amp; Accounts'!E113</f>
        <v>0</v>
      </c>
      <c r="J111" s="2233">
        <f t="shared" si="15"/>
        <v>0</v>
      </c>
      <c r="K111" s="1549">
        <f>+'O4 Summary by Class &amp; Accounts'!D113</f>
        <v>0</v>
      </c>
      <c r="L111" s="2233">
        <f t="shared" si="16"/>
        <v>0</v>
      </c>
      <c r="M111" s="1560"/>
      <c r="N111" s="1560"/>
      <c r="O111" s="1560"/>
      <c r="P111" s="1551"/>
      <c r="Q111" s="1551"/>
      <c r="R111" s="1551"/>
      <c r="S111" s="1551"/>
      <c r="T111" s="1551"/>
      <c r="U111" s="1552" t="s">
        <v>331</v>
      </c>
      <c r="W111" s="1899" t="inlineStr">
        <is>
          <t/>
        </is>
      </c>
    </row>
    <row r="112" spans="1:23" ht="12.75" x14ac:dyDescent="0.2">
      <c r="A112" s="1542">
        <v>4375</v>
      </c>
      <c r="B112" s="1094" t="s">
        <v>1402</v>
      </c>
      <c r="C112" s="1086">
        <f>+'I3 TB Data'!H303</f>
        <v>-300000</v>
      </c>
      <c r="D112" s="1086"/>
      <c r="E112" s="1086">
        <f>+SUM(C112:D112)</f>
        <v>-300000</v>
      </c>
      <c r="F112" s="1547" t="s">
        <v>331</v>
      </c>
      <c r="G112" s="1086">
        <f>+IF((F112=" "),0,E112)</f>
        <v>0</v>
      </c>
      <c r="H112" s="1548">
        <f>+IF((F112=" "),E112,0)</f>
        <v>-300000</v>
      </c>
      <c r="I112" s="1103">
        <f>+'O5 Details by Class &amp; Accounts'!E114</f>
        <v>-300000</v>
      </c>
      <c r="J112" s="2233">
        <f>+G112+H112-I112</f>
        <v>0</v>
      </c>
      <c r="K112" s="1549">
        <f>+'O4 Summary by Class &amp; Accounts'!D114</f>
        <v>-300000</v>
      </c>
      <c r="L112" s="2233">
        <f>+H112-K112</f>
        <v>0</v>
      </c>
      <c r="M112" s="1560"/>
      <c r="N112" s="1560"/>
      <c r="O112" s="1560"/>
      <c r="P112" s="1551"/>
      <c r="Q112" s="1551"/>
      <c r="R112" s="1551"/>
      <c r="S112" s="1551"/>
      <c r="T112" s="1551"/>
      <c r="U112" s="1552" t="s">
        <v>331</v>
      </c>
      <c r="W112" s="1899"/>
    </row>
    <row r="113" spans="1:23" ht="12.75" x14ac:dyDescent="0.2">
      <c r="A113" s="1542">
        <v>4380</v>
      </c>
      <c r="B113" s="1094" t="s">
        <v>1374</v>
      </c>
      <c r="C113" s="1086">
        <f>+'I3 TB Data'!H304</f>
        <v>300000</v>
      </c>
      <c r="D113" s="1086"/>
      <c r="E113" s="1086">
        <f>+SUM(C113:D113)</f>
        <v>300000</v>
      </c>
      <c r="F113" s="1547" t="s">
        <v>331</v>
      </c>
      <c r="G113" s="1086">
        <f>+IF((F113=" "),0,E113)</f>
        <v>0</v>
      </c>
      <c r="H113" s="1548">
        <f>+IF((F113=" "),E113,0)</f>
        <v>300000</v>
      </c>
      <c r="I113" s="1103">
        <f>+'O5 Details by Class &amp; Accounts'!E115</f>
        <v>300000</v>
      </c>
      <c r="J113" s="2233">
        <f>+G113+H113-I113</f>
        <v>0</v>
      </c>
      <c r="K113" s="1549">
        <f>+'O4 Summary by Class &amp; Accounts'!D115</f>
        <v>300000.00000000006</v>
      </c>
      <c r="L113" s="2233">
        <f>+H113-K113</f>
        <v>0</v>
      </c>
      <c r="M113" s="1560"/>
      <c r="N113" s="1560"/>
      <c r="O113" s="1560"/>
      <c r="P113" s="1551"/>
      <c r="Q113" s="1551"/>
      <c r="R113" s="1551"/>
      <c r="S113" s="1551"/>
      <c r="T113" s="1551"/>
      <c r="U113" s="1552" t="s">
        <v>331</v>
      </c>
      <c r="W113" s="1899"/>
    </row>
    <row r="114" spans="1:23" ht="12.75" x14ac:dyDescent="0.2">
      <c r="A114" s="1542">
        <v>4390</v>
      </c>
      <c r="B114" s="1094" t="s">
        <v>1376</v>
      </c>
      <c r="C114" s="1086">
        <f>+'I3 TB Data'!H306</f>
        <v>-9431.2300000000014</v>
      </c>
      <c r="D114" s="1086"/>
      <c r="E114" s="1086">
        <f t="shared" si="14"/>
        <v>-9431.2300000000014</v>
      </c>
      <c r="F114" s="1547" t="s">
        <v>331</v>
      </c>
      <c r="G114" s="1086">
        <f t="shared" si="10"/>
        <v>0</v>
      </c>
      <c r="H114" s="1548">
        <f t="shared" si="11"/>
        <v>-9431.2300000000014</v>
      </c>
      <c r="I114" s="1103">
        <f>+'O5 Details by Class &amp; Accounts'!E116</f>
        <v>-9431.2300000000014</v>
      </c>
      <c r="J114" s="2233">
        <f t="shared" si="15"/>
        <v>0</v>
      </c>
      <c r="K114" s="1549">
        <f>+'O4 Summary by Class &amp; Accounts'!D116</f>
        <v>-9431.2300000000032</v>
      </c>
      <c r="L114" s="2233">
        <f t="shared" si="16"/>
        <v>0</v>
      </c>
      <c r="M114" s="1560"/>
      <c r="N114" s="1560"/>
      <c r="O114" s="1560"/>
      <c r="P114" s="1551"/>
      <c r="Q114" s="1551"/>
      <c r="R114" s="1551"/>
      <c r="S114" s="1551"/>
      <c r="T114" s="1551"/>
      <c r="U114" s="1552" t="s">
        <v>331</v>
      </c>
      <c r="W114" s="1899" t="inlineStr">
        <is>
          <t/>
        </is>
      </c>
    </row>
    <row r="115" spans="1:23" ht="12.75" x14ac:dyDescent="0.2">
      <c r="A115" s="1542">
        <v>4395</v>
      </c>
      <c r="B115" s="1094" t="s">
        <v>1434</v>
      </c>
      <c r="C115" s="1086">
        <f>+'I3 TB Data'!H307</f>
        <v>0</v>
      </c>
      <c r="D115" s="1086"/>
      <c r="E115" s="1086">
        <f t="shared" si="14"/>
        <v>0</v>
      </c>
      <c r="F115" s="1547" t="s">
        <v>331</v>
      </c>
      <c r="G115" s="1086">
        <f t="shared" si="10"/>
        <v>0</v>
      </c>
      <c r="H115" s="1548">
        <f t="shared" si="11"/>
        <v>0</v>
      </c>
      <c r="I115" s="1103">
        <f>+'O5 Details by Class &amp; Accounts'!E117</f>
        <v>0</v>
      </c>
      <c r="J115" s="2233">
        <f t="shared" si="15"/>
        <v>0</v>
      </c>
      <c r="K115" s="1549">
        <f>+'O4 Summary by Class &amp; Accounts'!D117</f>
        <v>0</v>
      </c>
      <c r="L115" s="2233">
        <f t="shared" si="16"/>
        <v>0</v>
      </c>
      <c r="M115" s="1560"/>
      <c r="N115" s="1560"/>
      <c r="O115" s="1560"/>
      <c r="P115" s="1551"/>
      <c r="Q115" s="1551"/>
      <c r="R115" s="1551"/>
      <c r="S115" s="1551"/>
      <c r="T115" s="1551"/>
      <c r="U115" s="1552" t="s">
        <v>331</v>
      </c>
      <c r="W115" s="1899" t="inlineStr">
        <is>
          <t/>
        </is>
      </c>
    </row>
    <row r="116" spans="1:23" ht="25.5" x14ac:dyDescent="0.2">
      <c r="A116" s="1542">
        <v>4398</v>
      </c>
      <c r="B116" s="1094" t="s">
        <v>981</v>
      </c>
      <c r="C116" s="1086">
        <f>+'I3 TB Data'!H308</f>
        <v>0</v>
      </c>
      <c r="D116" s="1086"/>
      <c r="E116" s="1086">
        <f t="shared" si="14"/>
        <v>0</v>
      </c>
      <c r="F116" s="1547" t="s">
        <v>331</v>
      </c>
      <c r="G116" s="1086">
        <f t="shared" si="10"/>
        <v>0</v>
      </c>
      <c r="H116" s="1548">
        <f t="shared" si="11"/>
        <v>0</v>
      </c>
      <c r="I116" s="1103">
        <f>+'O5 Details by Class &amp; Accounts'!E118</f>
        <v>0</v>
      </c>
      <c r="J116" s="2233">
        <f t="shared" si="15"/>
        <v>0</v>
      </c>
      <c r="K116" s="1549">
        <f>+'O4 Summary by Class &amp; Accounts'!D118</f>
        <v>0</v>
      </c>
      <c r="L116" s="2233">
        <f t="shared" si="16"/>
        <v>0</v>
      </c>
      <c r="M116" s="1560"/>
      <c r="N116" s="1560"/>
      <c r="O116" s="1560"/>
      <c r="P116" s="1551"/>
      <c r="Q116" s="1551"/>
      <c r="R116" s="1551"/>
      <c r="S116" s="1551"/>
      <c r="T116" s="1551"/>
      <c r="U116" s="1552" t="s">
        <v>331</v>
      </c>
      <c r="W116" s="1899" t="inlineStr">
        <is>
          <t/>
        </is>
      </c>
    </row>
    <row r="117" spans="1:23" ht="12.75" x14ac:dyDescent="0.2">
      <c r="A117" s="1542">
        <v>4405</v>
      </c>
      <c r="B117" s="1094" t="s">
        <v>982</v>
      </c>
      <c r="C117" s="1086">
        <f>+'I3 TB Data'!H309</f>
        <v>-4289.42</v>
      </c>
      <c r="D117" s="1086"/>
      <c r="E117" s="1086">
        <f t="shared" si="14"/>
        <v>-4289.42</v>
      </c>
      <c r="F117" s="1547" t="s">
        <v>331</v>
      </c>
      <c r="G117" s="1086">
        <f t="shared" si="10"/>
        <v>0</v>
      </c>
      <c r="H117" s="1548">
        <f t="shared" si="11"/>
        <v>-4289.42</v>
      </c>
      <c r="I117" s="1103">
        <f>+'O5 Details by Class &amp; Accounts'!E119</f>
        <v>-4289.42</v>
      </c>
      <c r="J117" s="2233">
        <f t="shared" si="15"/>
        <v>0</v>
      </c>
      <c r="K117" s="1549">
        <f>+'O4 Summary by Class &amp; Accounts'!D119</f>
        <v>-4289.420000000001</v>
      </c>
      <c r="L117" s="2233">
        <f t="shared" si="16"/>
        <v>0</v>
      </c>
      <c r="M117" s="1560"/>
      <c r="N117" s="1560"/>
      <c r="O117" s="1560"/>
      <c r="P117" s="1551"/>
      <c r="Q117" s="1551"/>
      <c r="R117" s="1551"/>
      <c r="S117" s="1551"/>
      <c r="T117" s="1551"/>
      <c r="U117" s="1552" t="s">
        <v>331</v>
      </c>
      <c r="W117" s="1899" t="inlineStr">
        <is>
          <t/>
        </is>
      </c>
    </row>
    <row r="118" spans="1:23" ht="25.5" x14ac:dyDescent="0.2">
      <c r="A118" s="1542">
        <v>4415</v>
      </c>
      <c r="B118" s="1094" t="s">
        <v>983</v>
      </c>
      <c r="C118" s="1086">
        <f>+'I3 TB Data'!H310</f>
        <v>0</v>
      </c>
      <c r="D118" s="1086"/>
      <c r="E118" s="1086">
        <f t="shared" si="14"/>
        <v>0</v>
      </c>
      <c r="F118" s="1547"/>
      <c r="G118" s="1086">
        <f t="shared" si="10"/>
        <v>0</v>
      </c>
      <c r="H118" s="1548">
        <f t="shared" si="11"/>
        <v>0</v>
      </c>
      <c r="I118" s="1103">
        <f>+'O5 Details by Class &amp; Accounts'!E120</f>
        <v>0</v>
      </c>
      <c r="J118" s="2233">
        <f t="shared" si="15"/>
        <v>0</v>
      </c>
      <c r="K118" s="1549">
        <f>+'O4 Summary by Class &amp; Accounts'!D120</f>
        <v>0</v>
      </c>
      <c r="L118" s="2233">
        <f t="shared" si="16"/>
        <v>0</v>
      </c>
      <c r="M118" s="1560"/>
      <c r="N118" s="1560"/>
      <c r="O118" s="1560"/>
      <c r="P118" s="1551"/>
      <c r="Q118" s="1551"/>
      <c r="R118" s="1551"/>
      <c r="S118" s="1551"/>
      <c r="T118" s="1551"/>
      <c r="U118" s="1552" t="s">
        <v>331</v>
      </c>
      <c r="W118" s="1899" t="inlineStr">
        <is>
          <t/>
        </is>
      </c>
    </row>
    <row r="119" spans="1:23" ht="12.75" x14ac:dyDescent="0.2">
      <c r="A119" s="1543">
        <v>4705</v>
      </c>
      <c r="B119" s="1544" t="s">
        <v>1359</v>
      </c>
      <c r="C119" s="1086">
        <f>+'I3 TB Data'!H332</f>
        <v>22963604.550922379</v>
      </c>
      <c r="D119" s="1086"/>
      <c r="E119" s="1086">
        <f t="shared" ref="E119:E151" si="17">+SUM(C119:D119)</f>
        <v>22963604.550922379</v>
      </c>
      <c r="F119" s="1547"/>
      <c r="G119" s="1086">
        <f t="shared" ref="G119:G129" si="18">IF((F119=""),0,E119)</f>
        <v>0</v>
      </c>
      <c r="H119" s="1548">
        <f t="shared" ref="H119:H129" si="19">+IF((F119=""),E119,0)</f>
        <v>22963604.550922379</v>
      </c>
      <c r="I119" s="1103">
        <f>+'O5 Details by Class &amp; Accounts'!E121</f>
        <v>22963604.550922379</v>
      </c>
      <c r="J119" s="2233">
        <f t="shared" si="15"/>
        <v>0</v>
      </c>
      <c r="K119" s="1549">
        <f>+'O4 Summary by Class &amp; Accounts'!D121</f>
        <v>22963604.550922379</v>
      </c>
      <c r="L119" s="2233">
        <f t="shared" si="16"/>
        <v>0</v>
      </c>
      <c r="M119" s="1551"/>
      <c r="N119" s="1551"/>
      <c r="O119" s="1551"/>
      <c r="P119" s="1551"/>
      <c r="Q119" s="1551"/>
      <c r="R119" s="1551"/>
      <c r="S119" s="1551"/>
      <c r="T119" s="1551"/>
      <c r="U119" s="1552"/>
      <c r="W119" s="1899" t="inlineStr">
        <is>
          <t/>
        </is>
      </c>
    </row>
    <row r="120" spans="1:23" ht="12.75" x14ac:dyDescent="0.2">
      <c r="A120" s="1543">
        <v>4708</v>
      </c>
      <c r="B120" s="1544" t="s">
        <v>1360</v>
      </c>
      <c r="C120" s="1086">
        <f>+'I3 TB Data'!H333</f>
        <v>828779</v>
      </c>
      <c r="D120" s="1086"/>
      <c r="E120" s="1086">
        <f t="shared" si="17"/>
        <v>828779</v>
      </c>
      <c r="F120" s="1547"/>
      <c r="G120" s="1086">
        <f t="shared" si="18"/>
        <v>0</v>
      </c>
      <c r="H120" s="1548">
        <f t="shared" si="19"/>
        <v>828779</v>
      </c>
      <c r="I120" s="1103">
        <f>+'O5 Details by Class &amp; Accounts'!E122</f>
        <v>828779</v>
      </c>
      <c r="J120" s="2233">
        <f t="shared" si="15"/>
        <v>0</v>
      </c>
      <c r="K120" s="1549">
        <f>+'O4 Summary by Class &amp; Accounts'!D122</f>
        <v>828779</v>
      </c>
      <c r="L120" s="2233">
        <f t="shared" si="16"/>
        <v>0</v>
      </c>
      <c r="M120" s="1551"/>
      <c r="N120" s="1551"/>
      <c r="O120" s="1551"/>
      <c r="P120" s="1551"/>
      <c r="Q120" s="1551"/>
      <c r="R120" s="1551"/>
      <c r="S120" s="1551"/>
      <c r="T120" s="1551"/>
      <c r="U120" s="1552"/>
      <c r="W120" s="1899" t="inlineStr">
        <is>
          <t/>
        </is>
      </c>
    </row>
    <row r="121" spans="1:23" ht="12.75" x14ac:dyDescent="0.2">
      <c r="A121" s="1543">
        <v>4710</v>
      </c>
      <c r="B121" s="1544" t="s">
        <v>1383</v>
      </c>
      <c r="C121" s="1086">
        <f>+'I3 TB Data'!H334</f>
        <v>0</v>
      </c>
      <c r="D121" s="1086"/>
      <c r="E121" s="1086">
        <f t="shared" si="17"/>
        <v>0</v>
      </c>
      <c r="F121" s="1547"/>
      <c r="G121" s="1086">
        <f t="shared" si="18"/>
        <v>0</v>
      </c>
      <c r="H121" s="1548">
        <f t="shared" si="19"/>
        <v>0</v>
      </c>
      <c r="I121" s="1103">
        <f>+'O5 Details by Class &amp; Accounts'!E123</f>
        <v>0</v>
      </c>
      <c r="J121" s="2233">
        <f t="shared" si="15"/>
        <v>0</v>
      </c>
      <c r="K121" s="1549">
        <f>+'O4 Summary by Class &amp; Accounts'!D123</f>
        <v>0</v>
      </c>
      <c r="L121" s="2233">
        <f t="shared" si="16"/>
        <v>0</v>
      </c>
      <c r="M121" s="1551"/>
      <c r="N121" s="1551"/>
      <c r="O121" s="1551"/>
      <c r="P121" s="1551"/>
      <c r="Q121" s="1551"/>
      <c r="R121" s="1551"/>
      <c r="S121" s="1551"/>
      <c r="T121" s="1551"/>
      <c r="U121" s="1552"/>
      <c r="W121" s="1899" t="inlineStr">
        <is>
          <t/>
        </is>
      </c>
    </row>
    <row r="122" spans="1:23" ht="12.75" x14ac:dyDescent="0.2">
      <c r="A122" s="1543">
        <v>4712</v>
      </c>
      <c r="B122" s="1544" t="s">
        <v>1384</v>
      </c>
      <c r="C122" s="1086">
        <f>+'I3 TB Data'!H335</f>
        <v>0</v>
      </c>
      <c r="D122" s="1086"/>
      <c r="E122" s="1086">
        <f t="shared" si="17"/>
        <v>0</v>
      </c>
      <c r="F122" s="1547"/>
      <c r="G122" s="1086">
        <f t="shared" si="18"/>
        <v>0</v>
      </c>
      <c r="H122" s="1548">
        <f t="shared" si="19"/>
        <v>0</v>
      </c>
      <c r="I122" s="1103">
        <f>+'O5 Details by Class &amp; Accounts'!E124</f>
        <v>0</v>
      </c>
      <c r="J122" s="2233">
        <f t="shared" si="15"/>
        <v>0</v>
      </c>
      <c r="K122" s="1549">
        <f>+'O4 Summary by Class &amp; Accounts'!D124</f>
        <v>0</v>
      </c>
      <c r="L122" s="2233">
        <f t="shared" si="16"/>
        <v>0</v>
      </c>
      <c r="M122" s="1551"/>
      <c r="N122" s="1551"/>
      <c r="O122" s="1551"/>
      <c r="P122" s="1551"/>
      <c r="Q122" s="1551"/>
      <c r="R122" s="1551"/>
      <c r="S122" s="1551"/>
      <c r="T122" s="1551"/>
      <c r="U122" s="1552"/>
      <c r="W122" s="1899" t="inlineStr">
        <is>
          <t/>
        </is>
      </c>
    </row>
    <row r="123" spans="1:23" ht="12.75" x14ac:dyDescent="0.2">
      <c r="A123" s="1543">
        <v>4714</v>
      </c>
      <c r="B123" s="1544" t="s">
        <v>1385</v>
      </c>
      <c r="C123" s="1086">
        <f>+'I3 TB Data'!H336</f>
        <v>1518848</v>
      </c>
      <c r="D123" s="1086"/>
      <c r="E123" s="1086">
        <f t="shared" si="17"/>
        <v>1518848</v>
      </c>
      <c r="F123" s="1547"/>
      <c r="G123" s="1086">
        <f t="shared" si="18"/>
        <v>0</v>
      </c>
      <c r="H123" s="1548">
        <f t="shared" si="19"/>
        <v>1518848</v>
      </c>
      <c r="I123" s="1103">
        <f>+'O5 Details by Class &amp; Accounts'!E125</f>
        <v>1518848</v>
      </c>
      <c r="J123" s="2233">
        <f t="shared" si="15"/>
        <v>0</v>
      </c>
      <c r="K123" s="1549">
        <f>+'O4 Summary by Class &amp; Accounts'!D125</f>
        <v>1518847.9999999998</v>
      </c>
      <c r="L123" s="2233">
        <f t="shared" si="16"/>
        <v>0</v>
      </c>
      <c r="M123" s="1551"/>
      <c r="N123" s="1551"/>
      <c r="O123" s="1551"/>
      <c r="P123" s="1551"/>
      <c r="Q123" s="1551"/>
      <c r="R123" s="1551"/>
      <c r="S123" s="1551"/>
      <c r="T123" s="1551"/>
      <c r="U123" s="1552"/>
      <c r="W123" s="1899" t="inlineStr">
        <is>
          <t/>
        </is>
      </c>
    </row>
    <row r="124" spans="1:23" ht="12.75" x14ac:dyDescent="0.2">
      <c r="A124" s="1543">
        <v>4715</v>
      </c>
      <c r="B124" s="1544" t="s">
        <v>571</v>
      </c>
      <c r="C124" s="1086">
        <f>+'I3 TB Data'!H337</f>
        <v>0</v>
      </c>
      <c r="D124" s="1086"/>
      <c r="E124" s="1086">
        <f t="shared" si="17"/>
        <v>0</v>
      </c>
      <c r="F124" s="1547"/>
      <c r="G124" s="1086">
        <f t="shared" si="18"/>
        <v>0</v>
      </c>
      <c r="H124" s="1548">
        <f t="shared" si="19"/>
        <v>0</v>
      </c>
      <c r="I124" s="1103">
        <f>+'O5 Details by Class &amp; Accounts'!E126</f>
        <v>0</v>
      </c>
      <c r="J124" s="2233">
        <f t="shared" si="15"/>
        <v>0</v>
      </c>
      <c r="K124" s="1549">
        <f>+'O4 Summary by Class &amp; Accounts'!D126</f>
        <v>0</v>
      </c>
      <c r="L124" s="2233">
        <f t="shared" si="16"/>
        <v>0</v>
      </c>
      <c r="M124" s="1551"/>
      <c r="N124" s="1551"/>
      <c r="O124" s="1551"/>
      <c r="P124" s="1551"/>
      <c r="Q124" s="1551"/>
      <c r="R124" s="1551"/>
      <c r="S124" s="1551"/>
      <c r="T124" s="1551"/>
      <c r="U124" s="1552"/>
      <c r="W124" s="1899" t="inlineStr">
        <is>
          <t/>
        </is>
      </c>
    </row>
    <row r="125" spans="1:23" ht="12.75" x14ac:dyDescent="0.2">
      <c r="A125" s="1543">
        <v>4716</v>
      </c>
      <c r="B125" s="1544" t="s">
        <v>572</v>
      </c>
      <c r="C125" s="1086">
        <f>+'I3 TB Data'!H338</f>
        <v>450515</v>
      </c>
      <c r="D125" s="1086"/>
      <c r="E125" s="1086">
        <f t="shared" si="17"/>
        <v>450515</v>
      </c>
      <c r="F125" s="1547"/>
      <c r="G125" s="1086">
        <f t="shared" si="18"/>
        <v>0</v>
      </c>
      <c r="H125" s="1548">
        <f t="shared" si="19"/>
        <v>450515</v>
      </c>
      <c r="I125" s="1103">
        <f>+'O5 Details by Class &amp; Accounts'!E127</f>
        <v>450515</v>
      </c>
      <c r="J125" s="2233">
        <f t="shared" si="15"/>
        <v>0</v>
      </c>
      <c r="K125" s="1549">
        <f>+'O4 Summary by Class &amp; Accounts'!D127</f>
        <v>450514.99999999994</v>
      </c>
      <c r="L125" s="2233">
        <f t="shared" si="16"/>
        <v>0</v>
      </c>
      <c r="M125" s="1551"/>
      <c r="N125" s="1551"/>
      <c r="O125" s="1551"/>
      <c r="P125" s="1551"/>
      <c r="Q125" s="1551"/>
      <c r="R125" s="1551"/>
      <c r="S125" s="1551"/>
      <c r="T125" s="1551"/>
      <c r="U125" s="1552"/>
      <c r="W125" s="1899" t="inlineStr">
        <is>
          <t/>
        </is>
      </c>
    </row>
    <row r="126" spans="1:23" ht="12.75" x14ac:dyDescent="0.2">
      <c r="A126" s="1543">
        <v>4730</v>
      </c>
      <c r="B126" s="1544" t="s">
        <v>575</v>
      </c>
      <c r="C126" s="1086">
        <f>+'I3 TB Data'!H341</f>
        <v>69064.929999999993</v>
      </c>
      <c r="D126" s="1086"/>
      <c r="E126" s="1086">
        <f t="shared" si="17"/>
        <v>69064.929999999993</v>
      </c>
      <c r="F126" s="1547"/>
      <c r="G126" s="1086">
        <f t="shared" si="18"/>
        <v>0</v>
      </c>
      <c r="H126" s="1548">
        <f t="shared" si="19"/>
        <v>69064.929999999993</v>
      </c>
      <c r="I126" s="1103">
        <f>+'O5 Details by Class &amp; Accounts'!E128</f>
        <v>69064.929999999993</v>
      </c>
      <c r="J126" s="2233">
        <f t="shared" si="15"/>
        <v>0</v>
      </c>
      <c r="K126" s="1549">
        <f>+'O4 Summary by Class &amp; Accounts'!D128</f>
        <v>69064.929999999993</v>
      </c>
      <c r="L126" s="2233">
        <f t="shared" si="16"/>
        <v>0</v>
      </c>
      <c r="M126" s="1551"/>
      <c r="N126" s="1551"/>
      <c r="O126" s="1551"/>
      <c r="P126" s="1551"/>
      <c r="Q126" s="1551"/>
      <c r="R126" s="1551"/>
      <c r="S126" s="1551"/>
      <c r="T126" s="1551"/>
      <c r="U126" s="1552"/>
      <c r="W126" s="1899" t="inlineStr">
        <is>
          <t/>
        </is>
      </c>
    </row>
    <row r="127" spans="1:23" ht="12.75" x14ac:dyDescent="0.2">
      <c r="A127" s="1543">
        <v>4750</v>
      </c>
      <c r="B127" s="1544" t="s">
        <v>448</v>
      </c>
      <c r="C127" s="1086">
        <f>+'I3 TB Data'!H342</f>
        <v>0</v>
      </c>
      <c r="D127" s="1086"/>
      <c r="E127" s="1086">
        <f>+SUM(C127:D127)</f>
        <v>0</v>
      </c>
      <c r="F127" s="1547"/>
      <c r="G127" s="1086">
        <f>IF((F127=""),0,E127)</f>
        <v>0</v>
      </c>
      <c r="H127" s="1548">
        <f>+IF((F127=""),E127,0)</f>
        <v>0</v>
      </c>
      <c r="I127" s="1103">
        <f>+'O5 Details by Class &amp; Accounts'!E129</f>
        <v>0</v>
      </c>
      <c r="J127" s="2233">
        <f>+G127+H127-I127</f>
        <v>0</v>
      </c>
      <c r="K127" s="1549">
        <f>+'O4 Summary by Class &amp; Accounts'!D129</f>
        <v>0</v>
      </c>
      <c r="L127" s="2233">
        <f>+H127-K127</f>
        <v>0</v>
      </c>
      <c r="M127" s="1551"/>
      <c r="N127" s="1551"/>
      <c r="O127" s="1551"/>
      <c r="P127" s="1551"/>
      <c r="Q127" s="1551"/>
      <c r="R127" s="1551"/>
      <c r="S127" s="1551"/>
      <c r="T127" s="1551"/>
      <c r="U127" s="1552"/>
      <c r="W127" s="1899"/>
    </row>
    <row r="128" spans="1:23" ht="12.75" x14ac:dyDescent="0.2">
      <c r="A128" s="1543">
        <v>4751</v>
      </c>
      <c r="B128" s="2224" t="s">
        <v>1641</v>
      </c>
      <c r="C128" s="1086">
        <f>+'I3 TB Data'!H343</f>
        <v>65842</v>
      </c>
      <c r="D128" s="1086"/>
      <c r="E128" s="1086">
        <f>+SUM(C128:D128)</f>
        <v>65842</v>
      </c>
      <c r="F128" s="1547"/>
      <c r="G128" s="1086">
        <f>IF((F128=""),0,E128)</f>
        <v>0</v>
      </c>
      <c r="H128" s="1548">
        <f>+IF((F128=""),E128,0)</f>
        <v>65842</v>
      </c>
      <c r="I128" s="1103">
        <f>+'O5 Details by Class &amp; Accounts'!E130</f>
        <v>65842</v>
      </c>
      <c r="J128" s="2233">
        <f>+G128+H128-I128</f>
        <v>0</v>
      </c>
      <c r="K128" s="1549">
        <f>+'O4 Summary by Class &amp; Accounts'!D130</f>
        <v>65842</v>
      </c>
      <c r="L128" s="2233">
        <f>+H128-K128</f>
        <v>0</v>
      </c>
      <c r="M128" s="1551"/>
      <c r="N128" s="1551"/>
      <c r="O128" s="1551"/>
      <c r="P128" s="1551"/>
      <c r="Q128" s="1551"/>
      <c r="R128" s="1551"/>
      <c r="S128" s="1551"/>
      <c r="T128" s="1551"/>
      <c r="U128" s="1552"/>
      <c r="W128" s="1899"/>
    </row>
    <row r="129" spans="1:23" ht="12.75" x14ac:dyDescent="0.2">
      <c r="A129" s="1538">
        <v>5005</v>
      </c>
      <c r="B129" s="1089" t="s">
        <v>984</v>
      </c>
      <c r="C129" s="1086">
        <f>+'I3 TB Data'!H364</f>
        <v>43939.33507550435</v>
      </c>
      <c r="D129" s="1086"/>
      <c r="E129" s="1086">
        <f t="shared" si="17"/>
        <v>43939.33507550435</v>
      </c>
      <c r="F129" s="1547"/>
      <c r="G129" s="1086">
        <f t="shared" si="18"/>
        <v>0</v>
      </c>
      <c r="H129" s="1548">
        <f t="shared" si="19"/>
        <v>43939.33507550435</v>
      </c>
      <c r="I129" s="1103">
        <f>+'O5 Details by Class &amp; Accounts'!E131</f>
        <v>43939.33507550435</v>
      </c>
      <c r="J129" s="2233">
        <f t="shared" ref="J129:J163" si="20">+G129+H129-I129</f>
        <v>0</v>
      </c>
      <c r="K129" s="1549">
        <f>+'O4 Summary by Class &amp; Accounts'!D131</f>
        <v>43939.33507550435</v>
      </c>
      <c r="L129" s="2233">
        <f t="shared" ref="L129:L163" si="21">+H129-K129</f>
        <v>0</v>
      </c>
      <c r="M129" s="1550"/>
      <c r="N129" s="1550"/>
      <c r="O129" s="1550"/>
      <c r="P129" s="1551"/>
      <c r="Q129" s="1551"/>
      <c r="R129" s="1551"/>
      <c r="S129" s="1551"/>
      <c r="T129" s="1551"/>
      <c r="U129" s="1552" t="s">
        <v>331</v>
      </c>
      <c r="W129" s="1899" t="inlineStr">
        <is>
          <t/>
        </is>
      </c>
    </row>
    <row r="130" spans="1:23" ht="12.75" x14ac:dyDescent="0.2">
      <c r="A130" s="1538">
        <v>5010</v>
      </c>
      <c r="B130" s="1089" t="s">
        <v>576</v>
      </c>
      <c r="C130" s="1086">
        <f>+'I3 TB Data'!H365</f>
        <v>51313.470603710084</v>
      </c>
      <c r="D130" s="1086"/>
      <c r="E130" s="1086">
        <f t="shared" si="17"/>
        <v>51313.470603710084</v>
      </c>
      <c r="F130" s="1547" t="s">
        <v>331</v>
      </c>
      <c r="G130" s="1086">
        <f t="shared" ref="G130:G160" si="22">+IF((F130=" "),0,E130)</f>
        <v>0</v>
      </c>
      <c r="H130" s="1548">
        <f t="shared" ref="H130:H160" si="23">+IF((F130=" "),E130,0)</f>
        <v>51313.470603710084</v>
      </c>
      <c r="I130" s="1103">
        <f>+'O5 Details by Class &amp; Accounts'!E132</f>
        <v>51313.470603710084</v>
      </c>
      <c r="J130" s="2233">
        <f t="shared" si="20"/>
        <v>0</v>
      </c>
      <c r="K130" s="1549">
        <f>+'O4 Summary by Class &amp; Accounts'!D132</f>
        <v>51313.470603710091</v>
      </c>
      <c r="L130" s="2233">
        <f t="shared" si="21"/>
        <v>0</v>
      </c>
      <c r="M130" s="1550"/>
      <c r="N130" s="1550"/>
      <c r="O130" s="1550"/>
      <c r="P130" s="1551"/>
      <c r="Q130" s="1551"/>
      <c r="R130" s="1551"/>
      <c r="S130" s="1551"/>
      <c r="T130" s="1551"/>
      <c r="U130" s="1552" t="s">
        <v>331</v>
      </c>
      <c r="W130" s="1899" t="inlineStr">
        <is>
          <t/>
        </is>
      </c>
    </row>
    <row r="131" spans="1:23" ht="12.75" x14ac:dyDescent="0.2">
      <c r="A131" s="1538">
        <v>5012</v>
      </c>
      <c r="B131" s="1089" t="s">
        <v>975</v>
      </c>
      <c r="C131" s="1086">
        <f>+'I3 TB Data'!H366</f>
        <v>0</v>
      </c>
      <c r="D131" s="1086"/>
      <c r="E131" s="1086">
        <f t="shared" si="17"/>
        <v>0</v>
      </c>
      <c r="F131" s="1547" t="s">
        <v>331</v>
      </c>
      <c r="G131" s="1086">
        <f t="shared" si="22"/>
        <v>0</v>
      </c>
      <c r="H131" s="1548">
        <f t="shared" si="23"/>
        <v>0</v>
      </c>
      <c r="I131" s="1103">
        <f>+'O5 Details by Class &amp; Accounts'!E133</f>
        <v>0</v>
      </c>
      <c r="J131" s="2233">
        <f t="shared" si="20"/>
        <v>0</v>
      </c>
      <c r="K131" s="1549">
        <f>+'O4 Summary by Class &amp; Accounts'!D133</f>
        <v>0</v>
      </c>
      <c r="L131" s="2233">
        <f t="shared" si="21"/>
        <v>0</v>
      </c>
      <c r="M131" s="1550"/>
      <c r="N131" s="1550"/>
      <c r="O131" s="1550"/>
      <c r="P131" s="1551"/>
      <c r="Q131" s="1551"/>
      <c r="R131" s="1551"/>
      <c r="S131" s="1551"/>
      <c r="T131" s="1551"/>
      <c r="U131" s="1552" t="s">
        <v>331</v>
      </c>
      <c r="W131" s="1899">
        <v>1808</v>
      </c>
    </row>
    <row r="132" spans="1:23" ht="25.5" x14ac:dyDescent="0.2">
      <c r="A132" s="1538">
        <v>5014</v>
      </c>
      <c r="B132" s="1089" t="s">
        <v>976</v>
      </c>
      <c r="C132" s="1086">
        <f>+'I3 TB Data'!H367</f>
        <v>4037.7658282620196</v>
      </c>
      <c r="D132" s="1086"/>
      <c r="E132" s="1086">
        <f t="shared" si="17"/>
        <v>4037.7658282620196</v>
      </c>
      <c r="F132" s="1547" t="s">
        <v>331</v>
      </c>
      <c r="G132" s="1086">
        <f t="shared" si="22"/>
        <v>0</v>
      </c>
      <c r="H132" s="1548">
        <f t="shared" si="23"/>
        <v>4037.7658282620196</v>
      </c>
      <c r="I132" s="1103">
        <f>+'O5 Details by Class &amp; Accounts'!E134</f>
        <v>4037.7658282620196</v>
      </c>
      <c r="J132" s="2233">
        <f t="shared" si="20"/>
        <v>0</v>
      </c>
      <c r="K132" s="1549">
        <f>+'O4 Summary by Class &amp; Accounts'!D134</f>
        <v>4037.7658282620187</v>
      </c>
      <c r="L132" s="2233">
        <f t="shared" si="21"/>
        <v>0</v>
      </c>
      <c r="M132" s="1550"/>
      <c r="N132" s="1550"/>
      <c r="O132" s="1550"/>
      <c r="P132" s="1551"/>
      <c r="Q132" s="1551"/>
      <c r="R132" s="1551"/>
      <c r="S132" s="1551"/>
      <c r="T132" s="1551"/>
      <c r="U132" s="1552" t="s">
        <v>331</v>
      </c>
      <c r="W132" s="1899">
        <v>1815</v>
      </c>
    </row>
    <row r="133" spans="1:23" ht="25.5" x14ac:dyDescent="0.2">
      <c r="A133" s="1538">
        <v>5015</v>
      </c>
      <c r="B133" s="1089" t="s">
        <v>977</v>
      </c>
      <c r="C133" s="1086">
        <f>+'I3 TB Data'!H368</f>
        <v>0</v>
      </c>
      <c r="D133" s="1086"/>
      <c r="E133" s="1086">
        <f t="shared" si="17"/>
        <v>0</v>
      </c>
      <c r="F133" s="1547" t="s">
        <v>331</v>
      </c>
      <c r="G133" s="1086">
        <f t="shared" si="22"/>
        <v>0</v>
      </c>
      <c r="H133" s="1548">
        <f t="shared" si="23"/>
        <v>0</v>
      </c>
      <c r="I133" s="1103">
        <f>+'O5 Details by Class &amp; Accounts'!E135</f>
        <v>0</v>
      </c>
      <c r="J133" s="2233">
        <f t="shared" si="20"/>
        <v>0</v>
      </c>
      <c r="K133" s="1549">
        <f>+'O4 Summary by Class &amp; Accounts'!D135</f>
        <v>0</v>
      </c>
      <c r="L133" s="2233">
        <f t="shared" si="21"/>
        <v>0</v>
      </c>
      <c r="M133" s="1550"/>
      <c r="N133" s="1550"/>
      <c r="O133" s="1550"/>
      <c r="P133" s="1551"/>
      <c r="Q133" s="1551"/>
      <c r="R133" s="1551"/>
      <c r="S133" s="1551"/>
      <c r="T133" s="1551"/>
      <c r="U133" s="1552" t="s">
        <v>331</v>
      </c>
      <c r="W133" s="1899">
        <v>1815</v>
      </c>
    </row>
    <row r="134" spans="1:23" ht="25.5" x14ac:dyDescent="0.2">
      <c r="A134" s="1538">
        <v>5016</v>
      </c>
      <c r="B134" s="1089" t="s">
        <v>978</v>
      </c>
      <c r="C134" s="1086">
        <f>+'I3 TB Data'!H369</f>
        <v>0</v>
      </c>
      <c r="D134" s="1086"/>
      <c r="E134" s="1086">
        <f t="shared" si="17"/>
        <v>0</v>
      </c>
      <c r="F134" s="1547" t="s">
        <v>331</v>
      </c>
      <c r="G134" s="1086">
        <f t="shared" si="22"/>
        <v>0</v>
      </c>
      <c r="H134" s="1548">
        <f t="shared" si="23"/>
        <v>0</v>
      </c>
      <c r="I134" s="1103">
        <f>+'O5 Details by Class &amp; Accounts'!E136</f>
        <v>0</v>
      </c>
      <c r="J134" s="2233">
        <f t="shared" si="20"/>
        <v>0</v>
      </c>
      <c r="K134" s="1549">
        <f>+'O4 Summary by Class &amp; Accounts'!D136</f>
        <v>0</v>
      </c>
      <c r="L134" s="2233">
        <f t="shared" si="21"/>
        <v>0</v>
      </c>
      <c r="M134" s="1550"/>
      <c r="N134" s="1550"/>
      <c r="O134" s="1550"/>
      <c r="P134" s="1551"/>
      <c r="Q134" s="1551"/>
      <c r="R134" s="1551"/>
      <c r="S134" s="1551"/>
      <c r="T134" s="1551"/>
      <c r="U134" s="1552" t="s">
        <v>331</v>
      </c>
      <c r="W134" s="1899">
        <v>1820</v>
      </c>
    </row>
    <row r="135" spans="1:23" ht="25.5" x14ac:dyDescent="0.2">
      <c r="A135" s="1538">
        <v>5017</v>
      </c>
      <c r="B135" s="1089" t="s">
        <v>552</v>
      </c>
      <c r="C135" s="1086">
        <f>+'I3 TB Data'!H370</f>
        <v>0</v>
      </c>
      <c r="D135" s="1086"/>
      <c r="E135" s="1086">
        <f t="shared" si="17"/>
        <v>0</v>
      </c>
      <c r="F135" s="1547" t="s">
        <v>331</v>
      </c>
      <c r="G135" s="1086">
        <f t="shared" si="22"/>
        <v>0</v>
      </c>
      <c r="H135" s="1548">
        <f t="shared" si="23"/>
        <v>0</v>
      </c>
      <c r="I135" s="1103">
        <f>+'O5 Details by Class &amp; Accounts'!E137</f>
        <v>0</v>
      </c>
      <c r="J135" s="2233">
        <f t="shared" si="20"/>
        <v>0</v>
      </c>
      <c r="K135" s="1549">
        <f>+'O4 Summary by Class &amp; Accounts'!D137</f>
        <v>0</v>
      </c>
      <c r="L135" s="2233">
        <f t="shared" si="21"/>
        <v>0</v>
      </c>
      <c r="M135" s="1550"/>
      <c r="N135" s="1550"/>
      <c r="O135" s="1550"/>
      <c r="P135" s="1551"/>
      <c r="Q135" s="1551"/>
      <c r="R135" s="1551"/>
      <c r="S135" s="1551"/>
      <c r="T135" s="1551"/>
      <c r="U135" s="1552" t="s">
        <v>331</v>
      </c>
      <c r="W135" s="1899">
        <v>1820</v>
      </c>
    </row>
    <row r="136" spans="1:23" ht="25.5" x14ac:dyDescent="0.2">
      <c r="A136" s="1538">
        <v>5020</v>
      </c>
      <c r="B136" s="1089" t="s">
        <v>553</v>
      </c>
      <c r="C136" s="1086">
        <f>+'I3 TB Data'!H371</f>
        <v>138804.51962132045</v>
      </c>
      <c r="D136" s="1086"/>
      <c r="E136" s="1086">
        <f t="shared" si="17"/>
        <v>138804.51962132045</v>
      </c>
      <c r="F136" s="1547" t="s">
        <v>331</v>
      </c>
      <c r="G136" s="1086">
        <f t="shared" si="22"/>
        <v>0</v>
      </c>
      <c r="H136" s="1548">
        <f t="shared" si="23"/>
        <v>138804.51962132045</v>
      </c>
      <c r="I136" s="1103">
        <f>+'O5 Details by Class &amp; Accounts'!E138</f>
        <v>138804.51962132045</v>
      </c>
      <c r="J136" s="2233">
        <f t="shared" si="20"/>
        <v>0</v>
      </c>
      <c r="K136" s="1549">
        <f>+'O4 Summary by Class &amp; Accounts'!D138</f>
        <v>138804.51962132045</v>
      </c>
      <c r="L136" s="2233">
        <f t="shared" si="21"/>
        <v>0</v>
      </c>
      <c r="M136" s="1550"/>
      <c r="N136" s="1550"/>
      <c r="O136" s="1550"/>
      <c r="P136" s="1551"/>
      <c r="Q136" s="1551"/>
      <c r="R136" s="1551"/>
      <c r="S136" s="1551"/>
      <c r="T136" s="1551"/>
      <c r="U136" s="1552" t="s">
        <v>331</v>
      </c>
      <c r="W136" s="1899" t="inlineStr">
        <is>
          <t/>
        </is>
      </c>
    </row>
    <row r="137" spans="1:23" ht="25.5" x14ac:dyDescent="0.2">
      <c r="A137" s="1538">
        <v>5025</v>
      </c>
      <c r="B137" s="1089" t="s">
        <v>1582</v>
      </c>
      <c r="C137" s="1086">
        <f>+'I3 TB Data'!H372</f>
        <v>97357.200000000012</v>
      </c>
      <c r="D137" s="1086"/>
      <c r="E137" s="1086">
        <f t="shared" si="17"/>
        <v>97357.200000000012</v>
      </c>
      <c r="F137" s="1547" t="s">
        <v>331</v>
      </c>
      <c r="G137" s="1086">
        <f t="shared" si="22"/>
        <v>0</v>
      </c>
      <c r="H137" s="1548">
        <f t="shared" si="23"/>
        <v>97357.200000000012</v>
      </c>
      <c r="I137" s="1103">
        <f>+'O5 Details by Class &amp; Accounts'!E139</f>
        <v>97357.200000000012</v>
      </c>
      <c r="J137" s="2233">
        <f t="shared" si="20"/>
        <v>0</v>
      </c>
      <c r="K137" s="1549">
        <f>+'O4 Summary by Class &amp; Accounts'!D139</f>
        <v>97357.200000000012</v>
      </c>
      <c r="L137" s="2233">
        <f t="shared" si="21"/>
        <v>0</v>
      </c>
      <c r="M137" s="1550"/>
      <c r="N137" s="1550"/>
      <c r="O137" s="1550"/>
      <c r="P137" s="1551"/>
      <c r="Q137" s="1551"/>
      <c r="R137" s="1551"/>
      <c r="S137" s="1551"/>
      <c r="T137" s="1551"/>
      <c r="U137" s="1552" t="s">
        <v>331</v>
      </c>
      <c r="W137" s="1899" t="inlineStr">
        <is>
          <t/>
        </is>
      </c>
    </row>
    <row r="138" spans="1:23" ht="25.5" x14ac:dyDescent="0.2">
      <c r="A138" s="1538">
        <v>5030</v>
      </c>
      <c r="B138" s="1089" t="s">
        <v>560</v>
      </c>
      <c r="C138" s="1086">
        <f>+'I3 TB Data'!H373</f>
        <v>0</v>
      </c>
      <c r="D138" s="1086"/>
      <c r="E138" s="1086">
        <f t="shared" si="17"/>
        <v>0</v>
      </c>
      <c r="F138" s="1547" t="s">
        <v>331</v>
      </c>
      <c r="G138" s="1086">
        <f t="shared" si="22"/>
        <v>0</v>
      </c>
      <c r="H138" s="1548">
        <f t="shared" si="23"/>
        <v>0</v>
      </c>
      <c r="I138" s="1103">
        <f>+'O5 Details by Class &amp; Accounts'!E140</f>
        <v>0</v>
      </c>
      <c r="J138" s="2233">
        <f t="shared" si="20"/>
        <v>0</v>
      </c>
      <c r="K138" s="1549">
        <f>+'O4 Summary by Class &amp; Accounts'!D140</f>
        <v>0</v>
      </c>
      <c r="L138" s="2233">
        <f t="shared" si="21"/>
        <v>0</v>
      </c>
      <c r="M138" s="1550"/>
      <c r="N138" s="1550"/>
      <c r="O138" s="1550"/>
      <c r="P138" s="1551"/>
      <c r="Q138" s="1551"/>
      <c r="R138" s="1551"/>
      <c r="S138" s="1551"/>
      <c r="T138" s="1551"/>
      <c r="U138" s="1552" t="s">
        <v>331</v>
      </c>
      <c r="W138" s="1899" t="inlineStr">
        <is>
          <t/>
        </is>
      </c>
    </row>
    <row r="139" spans="1:23" ht="25.5" x14ac:dyDescent="0.2">
      <c r="A139" s="1538">
        <v>5035</v>
      </c>
      <c r="B139" s="1089" t="s">
        <v>1404</v>
      </c>
      <c r="C139" s="1086">
        <f>+'I3 TB Data'!H374</f>
        <v>0</v>
      </c>
      <c r="D139" s="1086"/>
      <c r="E139" s="1086">
        <f t="shared" si="17"/>
        <v>0</v>
      </c>
      <c r="F139" s="1547" t="s">
        <v>331</v>
      </c>
      <c r="G139" s="1086">
        <f t="shared" si="22"/>
        <v>0</v>
      </c>
      <c r="H139" s="1548">
        <f t="shared" si="23"/>
        <v>0</v>
      </c>
      <c r="I139" s="1103">
        <f>+'O5 Details by Class &amp; Accounts'!E141</f>
        <v>0</v>
      </c>
      <c r="J139" s="2233">
        <f t="shared" si="20"/>
        <v>0</v>
      </c>
      <c r="K139" s="1549">
        <f>+'O4 Summary by Class &amp; Accounts'!D141</f>
        <v>0</v>
      </c>
      <c r="L139" s="2233">
        <f t="shared" si="21"/>
        <v>0</v>
      </c>
      <c r="M139" s="1550"/>
      <c r="N139" s="1550"/>
      <c r="O139" s="1550"/>
      <c r="P139" s="1551"/>
      <c r="Q139" s="1551"/>
      <c r="R139" s="1551"/>
      <c r="S139" s="1551"/>
      <c r="T139" s="1551"/>
      <c r="U139" s="1552" t="s">
        <v>331</v>
      </c>
      <c r="W139" s="1899">
        <v>1850</v>
      </c>
    </row>
    <row r="140" spans="1:23" ht="25.5" x14ac:dyDescent="0.2">
      <c r="A140" s="1538">
        <v>5040</v>
      </c>
      <c r="B140" s="1089" t="s">
        <v>4</v>
      </c>
      <c r="C140" s="1086">
        <f>+'I3 TB Data'!H375</f>
        <v>0</v>
      </c>
      <c r="D140" s="1086"/>
      <c r="E140" s="1086">
        <f t="shared" si="17"/>
        <v>0</v>
      </c>
      <c r="F140" s="1547" t="s">
        <v>331</v>
      </c>
      <c r="G140" s="1086">
        <f t="shared" si="22"/>
        <v>0</v>
      </c>
      <c r="H140" s="1548">
        <f t="shared" si="23"/>
        <v>0</v>
      </c>
      <c r="I140" s="1103">
        <f>+'O5 Details by Class &amp; Accounts'!E142</f>
        <v>0</v>
      </c>
      <c r="J140" s="2233">
        <f t="shared" si="20"/>
        <v>0</v>
      </c>
      <c r="K140" s="1549">
        <f>+'O4 Summary by Class &amp; Accounts'!D142</f>
        <v>0</v>
      </c>
      <c r="L140" s="2233">
        <f t="shared" si="21"/>
        <v>0</v>
      </c>
      <c r="M140" s="1550"/>
      <c r="N140" s="1550"/>
      <c r="O140" s="1550"/>
      <c r="P140" s="1551"/>
      <c r="Q140" s="1551"/>
      <c r="R140" s="1551"/>
      <c r="S140" s="1551"/>
      <c r="T140" s="1551"/>
      <c r="U140" s="1552" t="s">
        <v>331</v>
      </c>
      <c r="W140" s="1899" t="inlineStr">
        <is>
          <t/>
        </is>
      </c>
    </row>
    <row r="141" spans="1:23" ht="25.5" x14ac:dyDescent="0.2">
      <c r="A141" s="1538">
        <v>5045</v>
      </c>
      <c r="B141" s="1089" t="s">
        <v>1583</v>
      </c>
      <c r="C141" s="1086">
        <f>+'I3 TB Data'!H376</f>
        <v>10492.32</v>
      </c>
      <c r="D141" s="1086"/>
      <c r="E141" s="1086">
        <f t="shared" si="17"/>
        <v>10492.32</v>
      </c>
      <c r="F141" s="1547" t="s">
        <v>331</v>
      </c>
      <c r="G141" s="1086">
        <f t="shared" si="22"/>
        <v>0</v>
      </c>
      <c r="H141" s="1548">
        <f t="shared" si="23"/>
        <v>10492.32</v>
      </c>
      <c r="I141" s="1103">
        <f>+'O5 Details by Class &amp; Accounts'!E143</f>
        <v>10492.32</v>
      </c>
      <c r="J141" s="2233">
        <f t="shared" si="20"/>
        <v>0</v>
      </c>
      <c r="K141" s="1549">
        <f>+'O4 Summary by Class &amp; Accounts'!D143</f>
        <v>10492.32</v>
      </c>
      <c r="L141" s="2233">
        <f t="shared" si="21"/>
        <v>0</v>
      </c>
      <c r="M141" s="1550"/>
      <c r="N141" s="1550"/>
      <c r="O141" s="1550"/>
      <c r="P141" s="1551"/>
      <c r="Q141" s="1551"/>
      <c r="R141" s="1551"/>
      <c r="S141" s="1551"/>
      <c r="T141" s="1551"/>
      <c r="U141" s="1552" t="s">
        <v>331</v>
      </c>
      <c r="W141" s="1899" t="inlineStr">
        <is>
          <t/>
        </is>
      </c>
    </row>
    <row r="142" spans="1:23" ht="25.5" x14ac:dyDescent="0.2">
      <c r="A142" s="1538">
        <v>5050</v>
      </c>
      <c r="B142" s="1089" t="s">
        <v>537</v>
      </c>
      <c r="C142" s="1086">
        <f>+'I3 TB Data'!H377</f>
        <v>0</v>
      </c>
      <c r="D142" s="1086"/>
      <c r="E142" s="1086">
        <f t="shared" si="17"/>
        <v>0</v>
      </c>
      <c r="F142" s="1547" t="s">
        <v>331</v>
      </c>
      <c r="G142" s="1086">
        <f t="shared" si="22"/>
        <v>0</v>
      </c>
      <c r="H142" s="1548">
        <f t="shared" si="23"/>
        <v>0</v>
      </c>
      <c r="I142" s="1103">
        <f>+'O5 Details by Class &amp; Accounts'!E144</f>
        <v>0</v>
      </c>
      <c r="J142" s="2233">
        <f t="shared" si="20"/>
        <v>0</v>
      </c>
      <c r="K142" s="1549">
        <f>+'O4 Summary by Class &amp; Accounts'!D144</f>
        <v>0</v>
      </c>
      <c r="L142" s="2233">
        <f t="shared" si="21"/>
        <v>0</v>
      </c>
      <c r="M142" s="1550"/>
      <c r="N142" s="1550"/>
      <c r="O142" s="1550"/>
      <c r="P142" s="1551"/>
      <c r="Q142" s="1551"/>
      <c r="R142" s="1551"/>
      <c r="S142" s="1551"/>
      <c r="T142" s="1551"/>
      <c r="U142" s="1552" t="s">
        <v>331</v>
      </c>
      <c r="W142" s="1899" t="inlineStr">
        <is>
          <t/>
        </is>
      </c>
    </row>
    <row r="143" spans="1:23" ht="25.5" x14ac:dyDescent="0.2">
      <c r="A143" s="1538">
        <v>5055</v>
      </c>
      <c r="B143" s="1089" t="s">
        <v>1412</v>
      </c>
      <c r="C143" s="1086">
        <f>+'I3 TB Data'!H378</f>
        <v>0</v>
      </c>
      <c r="D143" s="1086"/>
      <c r="E143" s="1086">
        <f t="shared" si="17"/>
        <v>0</v>
      </c>
      <c r="F143" s="1547" t="s">
        <v>331</v>
      </c>
      <c r="G143" s="1086">
        <f t="shared" si="22"/>
        <v>0</v>
      </c>
      <c r="H143" s="1548">
        <f t="shared" si="23"/>
        <v>0</v>
      </c>
      <c r="I143" s="1103">
        <f>+'O5 Details by Class &amp; Accounts'!E145</f>
        <v>0</v>
      </c>
      <c r="J143" s="2233">
        <f t="shared" si="20"/>
        <v>0</v>
      </c>
      <c r="K143" s="1549">
        <f>+'O4 Summary by Class &amp; Accounts'!D145</f>
        <v>0</v>
      </c>
      <c r="L143" s="2233">
        <f t="shared" si="21"/>
        <v>0</v>
      </c>
      <c r="M143" s="1550"/>
      <c r="N143" s="1550"/>
      <c r="O143" s="1550"/>
      <c r="P143" s="1551"/>
      <c r="Q143" s="1551"/>
      <c r="R143" s="1551"/>
      <c r="S143" s="1551"/>
      <c r="T143" s="1551"/>
      <c r="U143" s="1552" t="s">
        <v>331</v>
      </c>
      <c r="W143" s="1899">
        <v>1850</v>
      </c>
    </row>
    <row r="144" spans="1:23" ht="12.75" x14ac:dyDescent="0.2">
      <c r="A144" s="1538">
        <v>5065</v>
      </c>
      <c r="B144" s="1089" t="s">
        <v>1577</v>
      </c>
      <c r="C144" s="1086">
        <f>+'I3 TB Data'!H380</f>
        <v>43086.644789641672</v>
      </c>
      <c r="D144" s="1086"/>
      <c r="E144" s="1086">
        <f t="shared" si="17"/>
        <v>43086.644789641672</v>
      </c>
      <c r="F144" s="1547" t="s">
        <v>331</v>
      </c>
      <c r="G144" s="1086">
        <f t="shared" si="22"/>
        <v>0</v>
      </c>
      <c r="H144" s="1548">
        <f t="shared" si="23"/>
        <v>43086.644789641672</v>
      </c>
      <c r="I144" s="1103">
        <f>+'O5 Details by Class &amp; Accounts'!E146</f>
        <v>43086.644789641672</v>
      </c>
      <c r="J144" s="2233">
        <f t="shared" si="20"/>
        <v>0</v>
      </c>
      <c r="K144" s="1549">
        <f>+'O4 Summary by Class &amp; Accounts'!D146</f>
        <v>43086.644789641672</v>
      </c>
      <c r="L144" s="2233">
        <f t="shared" si="21"/>
        <v>0</v>
      </c>
      <c r="M144" s="1550"/>
      <c r="N144" s="1550"/>
      <c r="O144" s="1550"/>
      <c r="P144" s="1551"/>
      <c r="Q144" s="1551"/>
      <c r="R144" s="1551"/>
      <c r="S144" s="1551"/>
      <c r="T144" s="1551"/>
      <c r="U144" s="1552" t="s">
        <v>331</v>
      </c>
      <c r="W144" s="1899" t="inlineStr">
        <is>
          <t/>
        </is>
      </c>
    </row>
    <row r="145" spans="1:23" ht="12.75" x14ac:dyDescent="0.2">
      <c r="A145" s="1538">
        <v>5070</v>
      </c>
      <c r="B145" s="1089" t="s">
        <v>1578</v>
      </c>
      <c r="C145" s="1086">
        <f>+'I3 TB Data'!H381</f>
        <v>24452.003334408902</v>
      </c>
      <c r="D145" s="1086"/>
      <c r="E145" s="1086">
        <f t="shared" si="17"/>
        <v>24452.003334408902</v>
      </c>
      <c r="F145" s="1547" t="s">
        <v>331</v>
      </c>
      <c r="G145" s="1086">
        <f t="shared" si="22"/>
        <v>0</v>
      </c>
      <c r="H145" s="1548">
        <f t="shared" si="23"/>
        <v>24452.003334408902</v>
      </c>
      <c r="I145" s="1103">
        <f>+'O5 Details by Class &amp; Accounts'!E147</f>
        <v>24452.003334408902</v>
      </c>
      <c r="J145" s="2233">
        <f t="shared" si="20"/>
        <v>0</v>
      </c>
      <c r="K145" s="1549">
        <f>+'O4 Summary by Class &amp; Accounts'!D147</f>
        <v>24452.003334408902</v>
      </c>
      <c r="L145" s="2233">
        <f t="shared" si="21"/>
        <v>0</v>
      </c>
      <c r="M145" s="1550"/>
      <c r="N145" s="1550"/>
      <c r="O145" s="1550"/>
      <c r="P145" s="1551"/>
      <c r="Q145" s="1551"/>
      <c r="R145" s="1551"/>
      <c r="S145" s="1551"/>
      <c r="T145" s="1551"/>
      <c r="U145" s="1552" t="s">
        <v>331</v>
      </c>
      <c r="W145" s="1899" t="inlineStr">
        <is>
          <t/>
        </is>
      </c>
    </row>
    <row r="146" spans="1:23" ht="25.5" x14ac:dyDescent="0.2">
      <c r="A146" s="1538">
        <v>5075</v>
      </c>
      <c r="B146" s="1089" t="s">
        <v>1579</v>
      </c>
      <c r="C146" s="1086">
        <f>+'I3 TB Data'!H382</f>
        <v>106746.36</v>
      </c>
      <c r="D146" s="1086"/>
      <c r="E146" s="1086">
        <f t="shared" si="17"/>
        <v>106746.36</v>
      </c>
      <c r="F146" s="1547" t="s">
        <v>331</v>
      </c>
      <c r="G146" s="1086">
        <f t="shared" si="22"/>
        <v>0</v>
      </c>
      <c r="H146" s="1548">
        <f t="shared" si="23"/>
        <v>106746.36</v>
      </c>
      <c r="I146" s="1103">
        <f>+'O5 Details by Class &amp; Accounts'!E148</f>
        <v>106746.36</v>
      </c>
      <c r="J146" s="2233">
        <f t="shared" si="20"/>
        <v>0</v>
      </c>
      <c r="K146" s="1549">
        <f>+'O4 Summary by Class &amp; Accounts'!D148</f>
        <v>106746.36000000002</v>
      </c>
      <c r="L146" s="2233">
        <f t="shared" si="21"/>
        <v>0</v>
      </c>
      <c r="M146" s="1550"/>
      <c r="N146" s="1550"/>
      <c r="O146" s="1550"/>
      <c r="P146" s="1551"/>
      <c r="Q146" s="1551"/>
      <c r="R146" s="1551"/>
      <c r="S146" s="1551"/>
      <c r="T146" s="1551"/>
      <c r="U146" s="1552" t="s">
        <v>331</v>
      </c>
      <c r="W146" s="1899" t="inlineStr">
        <is>
          <t/>
        </is>
      </c>
    </row>
    <row r="147" spans="1:23" ht="12.75" x14ac:dyDescent="0.2">
      <c r="A147" s="1538">
        <v>5085</v>
      </c>
      <c r="B147" s="1089" t="s">
        <v>1560</v>
      </c>
      <c r="C147" s="1086">
        <f>+'I3 TB Data'!H383</f>
        <v>164598.35776422138</v>
      </c>
      <c r="D147" s="1086"/>
      <c r="E147" s="1086">
        <f t="shared" si="17"/>
        <v>164598.35776422138</v>
      </c>
      <c r="F147" s="1547" t="s">
        <v>331</v>
      </c>
      <c r="G147" s="1086">
        <f t="shared" si="22"/>
        <v>0</v>
      </c>
      <c r="H147" s="1548">
        <f t="shared" si="23"/>
        <v>164598.35776422138</v>
      </c>
      <c r="I147" s="1103">
        <f>+'O5 Details by Class &amp; Accounts'!E149</f>
        <v>164598.35776422138</v>
      </c>
      <c r="J147" s="2233">
        <f t="shared" si="20"/>
        <v>0</v>
      </c>
      <c r="K147" s="1549">
        <f>+'O4 Summary by Class &amp; Accounts'!D149</f>
        <v>164598.35776422138</v>
      </c>
      <c r="L147" s="2233">
        <f t="shared" si="21"/>
        <v>0</v>
      </c>
      <c r="M147" s="1550"/>
      <c r="N147" s="1550"/>
      <c r="O147" s="1550"/>
      <c r="P147" s="1551"/>
      <c r="Q147" s="1551"/>
      <c r="R147" s="1551"/>
      <c r="S147" s="1551"/>
      <c r="T147" s="1551"/>
      <c r="U147" s="1552" t="s">
        <v>331</v>
      </c>
      <c r="W147" s="1899" t="inlineStr">
        <is>
          <t/>
        </is>
      </c>
    </row>
    <row r="148" spans="1:23" ht="25.5" x14ac:dyDescent="0.2">
      <c r="A148" s="1538">
        <v>5090</v>
      </c>
      <c r="B148" s="1089" t="s">
        <v>1561</v>
      </c>
      <c r="C148" s="1086">
        <f>+'I3 TB Data'!H384</f>
        <v>0</v>
      </c>
      <c r="D148" s="1086"/>
      <c r="E148" s="1086">
        <f t="shared" si="17"/>
        <v>0</v>
      </c>
      <c r="F148" s="1547" t="s">
        <v>331</v>
      </c>
      <c r="G148" s="1086">
        <f t="shared" si="22"/>
        <v>0</v>
      </c>
      <c r="H148" s="1548">
        <f t="shared" si="23"/>
        <v>0</v>
      </c>
      <c r="I148" s="1103">
        <f>+'O5 Details by Class &amp; Accounts'!E150</f>
        <v>0</v>
      </c>
      <c r="J148" s="2233">
        <f t="shared" si="20"/>
        <v>0</v>
      </c>
      <c r="K148" s="1549">
        <f>+'O4 Summary by Class &amp; Accounts'!D150</f>
        <v>0</v>
      </c>
      <c r="L148" s="2233">
        <f t="shared" si="21"/>
        <v>0</v>
      </c>
      <c r="M148" s="1550"/>
      <c r="N148" s="1550"/>
      <c r="O148" s="1550"/>
      <c r="P148" s="1551"/>
      <c r="Q148" s="1551"/>
      <c r="R148" s="1551"/>
      <c r="S148" s="1551"/>
      <c r="T148" s="1551"/>
      <c r="U148" s="1552" t="s">
        <v>331</v>
      </c>
      <c r="W148" s="1899" t="inlineStr">
        <is>
          <t/>
        </is>
      </c>
    </row>
    <row r="149" spans="1:23" ht="25.5" x14ac:dyDescent="0.2">
      <c r="A149" s="1538">
        <v>5095</v>
      </c>
      <c r="B149" s="1089" t="s">
        <v>1562</v>
      </c>
      <c r="C149" s="1086">
        <f>+'I3 TB Data'!H385</f>
        <v>26782.199999999993</v>
      </c>
      <c r="D149" s="1086"/>
      <c r="E149" s="1086">
        <f t="shared" si="17"/>
        <v>26782.199999999993</v>
      </c>
      <c r="F149" s="1547" t="s">
        <v>331</v>
      </c>
      <c r="G149" s="1086">
        <f t="shared" si="22"/>
        <v>0</v>
      </c>
      <c r="H149" s="1548">
        <f t="shared" si="23"/>
        <v>26782.199999999993</v>
      </c>
      <c r="I149" s="1103">
        <f>+'O5 Details by Class &amp; Accounts'!E151</f>
        <v>26782.199999999993</v>
      </c>
      <c r="J149" s="2233">
        <f t="shared" si="20"/>
        <v>0</v>
      </c>
      <c r="K149" s="1549">
        <f>+'O4 Summary by Class &amp; Accounts'!D151</f>
        <v>26782.199999999993</v>
      </c>
      <c r="L149" s="2233">
        <f t="shared" si="21"/>
        <v>0</v>
      </c>
      <c r="M149" s="1550"/>
      <c r="N149" s="1550"/>
      <c r="O149" s="1550"/>
      <c r="P149" s="1551"/>
      <c r="Q149" s="1551"/>
      <c r="R149" s="1551"/>
      <c r="S149" s="1551"/>
      <c r="T149" s="1551"/>
      <c r="U149" s="1552" t="s">
        <v>331</v>
      </c>
      <c r="W149" s="1899" t="inlineStr">
        <is>
          <t/>
        </is>
      </c>
    </row>
    <row r="150" spans="1:23" ht="12.75" x14ac:dyDescent="0.2">
      <c r="A150" s="2149">
        <v>5096</v>
      </c>
      <c r="B150" s="2112" t="s">
        <v>1405</v>
      </c>
      <c r="C150" s="1086">
        <f>+'I3 TB Data'!H386</f>
        <v>0</v>
      </c>
      <c r="D150" s="1086"/>
      <c r="E150" s="1086">
        <f t="shared" si="17"/>
        <v>0</v>
      </c>
      <c r="F150" s="1547" t="s">
        <v>331</v>
      </c>
      <c r="G150" s="1086">
        <f t="shared" si="22"/>
        <v>0</v>
      </c>
      <c r="H150" s="1548">
        <f t="shared" si="23"/>
        <v>0</v>
      </c>
      <c r="I150" s="1103">
        <f>+'O5 Details by Class &amp; Accounts'!E152</f>
        <v>0</v>
      </c>
      <c r="J150" s="2233">
        <f t="shared" si="20"/>
        <v>0</v>
      </c>
      <c r="K150" s="1549">
        <f>+'O4 Summary by Class &amp; Accounts'!D152</f>
        <v>0</v>
      </c>
      <c r="L150" s="2233">
        <f t="shared" si="21"/>
        <v>0</v>
      </c>
      <c r="M150" s="2150"/>
      <c r="N150" s="2150"/>
      <c r="O150" s="2150"/>
      <c r="P150" s="1551"/>
      <c r="Q150" s="1551"/>
      <c r="R150" s="1551"/>
      <c r="S150" s="1551"/>
      <c r="T150" s="1551"/>
      <c r="U150" s="1552" t="s">
        <v>331</v>
      </c>
      <c r="W150" s="1899" t="inlineStr">
        <is>
          <t/>
        </is>
      </c>
    </row>
    <row r="151" spans="1:23" ht="12.75" x14ac:dyDescent="0.2">
      <c r="A151" s="1538">
        <v>5105</v>
      </c>
      <c r="B151" s="1089" t="s">
        <v>1336</v>
      </c>
      <c r="C151" s="1086">
        <f>+'I3 TB Data'!H387</f>
        <v>29411.053299246105</v>
      </c>
      <c r="D151" s="1086"/>
      <c r="E151" s="1086">
        <f t="shared" si="17"/>
        <v>29411.053299246105</v>
      </c>
      <c r="F151" s="1547" t="s">
        <v>331</v>
      </c>
      <c r="G151" s="1086">
        <f t="shared" si="22"/>
        <v>0</v>
      </c>
      <c r="H151" s="1548">
        <f t="shared" si="23"/>
        <v>29411.053299246105</v>
      </c>
      <c r="I151" s="1103">
        <f>+'O5 Details by Class &amp; Accounts'!E153</f>
        <v>29411.053299246105</v>
      </c>
      <c r="J151" s="2233">
        <f t="shared" si="20"/>
        <v>0</v>
      </c>
      <c r="K151" s="1549">
        <f>+'O4 Summary by Class &amp; Accounts'!D153</f>
        <v>29411.053299246105</v>
      </c>
      <c r="L151" s="2233">
        <f t="shared" si="21"/>
        <v>0</v>
      </c>
      <c r="M151" s="1550"/>
      <c r="N151" s="1550"/>
      <c r="O151" s="1550"/>
      <c r="P151" s="1551"/>
      <c r="Q151" s="1551"/>
      <c r="R151" s="1551"/>
      <c r="S151" s="1551"/>
      <c r="T151" s="1551"/>
      <c r="U151" s="1552" t="s">
        <v>331</v>
      </c>
      <c r="W151" s="1899" t="inlineStr">
        <is>
          <t/>
        </is>
      </c>
    </row>
    <row r="152" spans="1:23" ht="25.5" x14ac:dyDescent="0.2">
      <c r="A152" s="1538">
        <v>5110</v>
      </c>
      <c r="B152" s="1089" t="s">
        <v>1406</v>
      </c>
      <c r="C152" s="1086">
        <f>+'I3 TB Data'!H388</f>
        <v>0</v>
      </c>
      <c r="D152" s="1086"/>
      <c r="E152" s="1086">
        <f t="shared" ref="E152:E202" si="24">+SUM(C152:D152)</f>
        <v>0</v>
      </c>
      <c r="F152" s="1547" t="s">
        <v>331</v>
      </c>
      <c r="G152" s="1086">
        <f t="shared" si="22"/>
        <v>0</v>
      </c>
      <c r="H152" s="1548">
        <f t="shared" si="23"/>
        <v>0</v>
      </c>
      <c r="I152" s="1103">
        <f>+'O5 Details by Class &amp; Accounts'!E154</f>
        <v>0</v>
      </c>
      <c r="J152" s="2233">
        <f t="shared" si="20"/>
        <v>0</v>
      </c>
      <c r="K152" s="1549">
        <f>+'O4 Summary by Class &amp; Accounts'!D154</f>
        <v>0</v>
      </c>
      <c r="L152" s="2233">
        <f t="shared" si="21"/>
        <v>0</v>
      </c>
      <c r="M152" s="1550"/>
      <c r="N152" s="1550"/>
      <c r="O152" s="1550"/>
      <c r="P152" s="1551"/>
      <c r="Q152" s="1551"/>
      <c r="R152" s="1551"/>
      <c r="S152" s="1551"/>
      <c r="T152" s="1551"/>
      <c r="U152" s="1552" t="s">
        <v>331</v>
      </c>
      <c r="W152" s="1899">
        <v>1808</v>
      </c>
    </row>
    <row r="153" spans="1:23" ht="25.5" x14ac:dyDescent="0.2">
      <c r="A153" s="1538">
        <v>5112</v>
      </c>
      <c r="B153" s="1089" t="s">
        <v>1370</v>
      </c>
      <c r="C153" s="1086">
        <f>+'I3 TB Data'!H389</f>
        <v>29603.797612963837</v>
      </c>
      <c r="D153" s="1086"/>
      <c r="E153" s="1086">
        <f t="shared" si="24"/>
        <v>29603.797612963837</v>
      </c>
      <c r="F153" s="1547" t="s">
        <v>331</v>
      </c>
      <c r="G153" s="1086">
        <f t="shared" si="22"/>
        <v>0</v>
      </c>
      <c r="H153" s="1548">
        <f t="shared" si="23"/>
        <v>29603.797612963837</v>
      </c>
      <c r="I153" s="1103">
        <f>+'O5 Details by Class &amp; Accounts'!E155</f>
        <v>29603.797612963837</v>
      </c>
      <c r="J153" s="2233">
        <f t="shared" si="20"/>
        <v>0</v>
      </c>
      <c r="K153" s="1549">
        <f>+'O4 Summary by Class &amp; Accounts'!D155</f>
        <v>29603.797612963834</v>
      </c>
      <c r="L153" s="2233">
        <f t="shared" si="21"/>
        <v>0</v>
      </c>
      <c r="M153" s="1550"/>
      <c r="N153" s="1550"/>
      <c r="O153" s="1550"/>
      <c r="P153" s="1551"/>
      <c r="Q153" s="1551"/>
      <c r="R153" s="1551"/>
      <c r="S153" s="1551"/>
      <c r="T153" s="1551"/>
      <c r="U153" s="1552" t="s">
        <v>331</v>
      </c>
      <c r="W153" s="1899">
        <v>1815</v>
      </c>
    </row>
    <row r="154" spans="1:23" ht="25.5" x14ac:dyDescent="0.2">
      <c r="A154" s="1538">
        <v>5114</v>
      </c>
      <c r="B154" s="1089" t="s">
        <v>7</v>
      </c>
      <c r="C154" s="1086">
        <f>+'I3 TB Data'!H390</f>
        <v>0</v>
      </c>
      <c r="D154" s="1086"/>
      <c r="E154" s="1086">
        <f t="shared" si="24"/>
        <v>0</v>
      </c>
      <c r="F154" s="1547" t="s">
        <v>331</v>
      </c>
      <c r="G154" s="1086">
        <f t="shared" si="22"/>
        <v>0</v>
      </c>
      <c r="H154" s="1548">
        <f t="shared" si="23"/>
        <v>0</v>
      </c>
      <c r="I154" s="1103">
        <f>+'O5 Details by Class &amp; Accounts'!E156</f>
        <v>0</v>
      </c>
      <c r="J154" s="2233">
        <f t="shared" si="20"/>
        <v>0</v>
      </c>
      <c r="K154" s="1549">
        <f>+'O4 Summary by Class &amp; Accounts'!D156</f>
        <v>0</v>
      </c>
      <c r="L154" s="2233">
        <f t="shared" si="21"/>
        <v>0</v>
      </c>
      <c r="M154" s="1550"/>
      <c r="N154" s="1550"/>
      <c r="O154" s="1550"/>
      <c r="P154" s="1551"/>
      <c r="Q154" s="1551"/>
      <c r="R154" s="1551"/>
      <c r="S154" s="1551"/>
      <c r="T154" s="1551"/>
      <c r="U154" s="1552" t="s">
        <v>331</v>
      </c>
      <c r="W154" s="1899">
        <v>1820</v>
      </c>
    </row>
    <row r="155" spans="1:23" ht="25.5" x14ac:dyDescent="0.2">
      <c r="A155" s="1538">
        <v>5120</v>
      </c>
      <c r="B155" s="1089" t="s">
        <v>8</v>
      </c>
      <c r="C155" s="1086">
        <f>+'I3 TB Data'!H391</f>
        <v>62595.832995623998</v>
      </c>
      <c r="D155" s="1086"/>
      <c r="E155" s="1086">
        <f t="shared" si="24"/>
        <v>62595.832995623998</v>
      </c>
      <c r="F155" s="1547" t="s">
        <v>331</v>
      </c>
      <c r="G155" s="1086">
        <f t="shared" si="22"/>
        <v>0</v>
      </c>
      <c r="H155" s="1548">
        <f t="shared" si="23"/>
        <v>62595.832995623998</v>
      </c>
      <c r="I155" s="1103">
        <f>+'O5 Details by Class &amp; Accounts'!E157</f>
        <v>62595.832995623998</v>
      </c>
      <c r="J155" s="2233">
        <f t="shared" si="20"/>
        <v>0</v>
      </c>
      <c r="K155" s="1549">
        <f>+'O4 Summary by Class &amp; Accounts'!D157</f>
        <v>62595.83299562399</v>
      </c>
      <c r="L155" s="2233">
        <f t="shared" si="21"/>
        <v>0</v>
      </c>
      <c r="M155" s="1550"/>
      <c r="N155" s="1550"/>
      <c r="O155" s="1550"/>
      <c r="P155" s="1551"/>
      <c r="Q155" s="1551"/>
      <c r="R155" s="1551"/>
      <c r="S155" s="1551"/>
      <c r="T155" s="1551"/>
      <c r="U155" s="1552" t="s">
        <v>331</v>
      </c>
      <c r="W155" s="1899">
        <v>1830</v>
      </c>
    </row>
    <row r="156" spans="1:23" ht="25.5" x14ac:dyDescent="0.2">
      <c r="A156" s="1538">
        <v>5125</v>
      </c>
      <c r="B156" s="1089" t="s">
        <v>1372</v>
      </c>
      <c r="C156" s="1086">
        <f>+'I3 TB Data'!H392</f>
        <v>60033.263322909923</v>
      </c>
      <c r="D156" s="1086"/>
      <c r="E156" s="1086">
        <f t="shared" si="24"/>
        <v>60033.263322909923</v>
      </c>
      <c r="F156" s="1547" t="s">
        <v>331</v>
      </c>
      <c r="G156" s="1086">
        <f t="shared" si="22"/>
        <v>0</v>
      </c>
      <c r="H156" s="1548">
        <f t="shared" si="23"/>
        <v>60033.263322909923</v>
      </c>
      <c r="I156" s="1103">
        <f>+'O5 Details by Class &amp; Accounts'!E158</f>
        <v>60033.263322909923</v>
      </c>
      <c r="J156" s="2233">
        <f t="shared" si="20"/>
        <v>0</v>
      </c>
      <c r="K156" s="1549">
        <f>+'O4 Summary by Class &amp; Accounts'!D158</f>
        <v>60033.263322909923</v>
      </c>
      <c r="L156" s="2233">
        <f t="shared" si="21"/>
        <v>0</v>
      </c>
      <c r="M156" s="1550"/>
      <c r="N156" s="1550"/>
      <c r="O156" s="1550"/>
      <c r="P156" s="1551"/>
      <c r="Q156" s="1551"/>
      <c r="R156" s="1551"/>
      <c r="S156" s="1551"/>
      <c r="T156" s="1551"/>
      <c r="U156" s="1552" t="s">
        <v>331</v>
      </c>
      <c r="W156" s="1899">
        <v>1835</v>
      </c>
    </row>
    <row r="157" spans="1:23" ht="12.75" x14ac:dyDescent="0.2">
      <c r="A157" s="1538">
        <v>5130</v>
      </c>
      <c r="B157" s="1089" t="s">
        <v>9</v>
      </c>
      <c r="C157" s="1086">
        <f>+'I3 TB Data'!H393</f>
        <v>32692.937752060796</v>
      </c>
      <c r="D157" s="1086"/>
      <c r="E157" s="1086">
        <f t="shared" si="24"/>
        <v>32692.937752060796</v>
      </c>
      <c r="F157" s="1547" t="s">
        <v>331</v>
      </c>
      <c r="G157" s="1086">
        <f t="shared" si="22"/>
        <v>0</v>
      </c>
      <c r="H157" s="1548">
        <f t="shared" si="23"/>
        <v>32692.937752060796</v>
      </c>
      <c r="I157" s="1103">
        <f>+'O5 Details by Class &amp; Accounts'!E159</f>
        <v>32692.937752060796</v>
      </c>
      <c r="J157" s="2233">
        <f t="shared" si="20"/>
        <v>0</v>
      </c>
      <c r="K157" s="1549">
        <f>+'O4 Summary by Class &amp; Accounts'!D159</f>
        <v>32692.937752060796</v>
      </c>
      <c r="L157" s="2233">
        <f t="shared" si="21"/>
        <v>0</v>
      </c>
      <c r="M157" s="1550"/>
      <c r="N157" s="1550"/>
      <c r="O157" s="1550"/>
      <c r="P157" s="1551"/>
      <c r="Q157" s="1551"/>
      <c r="R157" s="1551"/>
      <c r="S157" s="1551"/>
      <c r="T157" s="1551"/>
      <c r="U157" s="1552" t="s">
        <v>331</v>
      </c>
      <c r="W157" s="1899">
        <v>1855</v>
      </c>
    </row>
    <row r="158" spans="1:23" ht="25.5" x14ac:dyDescent="0.2">
      <c r="A158" s="1538">
        <v>5135</v>
      </c>
      <c r="B158" s="1089" t="s">
        <v>10</v>
      </c>
      <c r="C158" s="1086">
        <f>+'I3 TB Data'!H394</f>
        <v>76237.622814579096</v>
      </c>
      <c r="D158" s="1086"/>
      <c r="E158" s="1086">
        <f t="shared" si="24"/>
        <v>76237.622814579096</v>
      </c>
      <c r="F158" s="1547" t="s">
        <v>331</v>
      </c>
      <c r="G158" s="1086">
        <f t="shared" si="22"/>
        <v>0</v>
      </c>
      <c r="H158" s="1548">
        <f t="shared" si="23"/>
        <v>76237.622814579096</v>
      </c>
      <c r="I158" s="1103">
        <f>+'O5 Details by Class &amp; Accounts'!E160</f>
        <v>76237.622814579096</v>
      </c>
      <c r="J158" s="2233">
        <f t="shared" si="20"/>
        <v>0</v>
      </c>
      <c r="K158" s="1549">
        <f>+'O4 Summary by Class &amp; Accounts'!D160</f>
        <v>76237.622814579081</v>
      </c>
      <c r="L158" s="2233">
        <f t="shared" si="21"/>
        <v>0</v>
      </c>
      <c r="M158" s="1550"/>
      <c r="N158" s="1550"/>
      <c r="O158" s="1550"/>
      <c r="P158" s="1551"/>
      <c r="Q158" s="1551"/>
      <c r="R158" s="1551"/>
      <c r="S158" s="1551"/>
      <c r="T158" s="1551"/>
      <c r="U158" s="1552" t="s">
        <v>331</v>
      </c>
      <c r="W158" s="1899" t="inlineStr">
        <is>
          <t/>
        </is>
      </c>
    </row>
    <row r="159" spans="1:23" ht="12.75" x14ac:dyDescent="0.2">
      <c r="A159" s="1538">
        <v>5145</v>
      </c>
      <c r="B159" s="1089" t="s">
        <v>11</v>
      </c>
      <c r="C159" s="1086">
        <f>+'I3 TB Data'!H395</f>
        <v>0</v>
      </c>
      <c r="D159" s="1086"/>
      <c r="E159" s="1086">
        <f t="shared" si="24"/>
        <v>0</v>
      </c>
      <c r="F159" s="1547" t="s">
        <v>331</v>
      </c>
      <c r="G159" s="1086">
        <f t="shared" si="22"/>
        <v>0</v>
      </c>
      <c r="H159" s="1548">
        <f t="shared" si="23"/>
        <v>0</v>
      </c>
      <c r="I159" s="1103">
        <f>+'O5 Details by Class &amp; Accounts'!E161</f>
        <v>0</v>
      </c>
      <c r="J159" s="2233">
        <f t="shared" si="20"/>
        <v>0</v>
      </c>
      <c r="K159" s="1549">
        <f>+'O4 Summary by Class &amp; Accounts'!D161</f>
        <v>0</v>
      </c>
      <c r="L159" s="2233">
        <f t="shared" si="21"/>
        <v>0</v>
      </c>
      <c r="M159" s="1550"/>
      <c r="N159" s="1550"/>
      <c r="O159" s="1550"/>
      <c r="P159" s="1551"/>
      <c r="Q159" s="1551"/>
      <c r="R159" s="1551"/>
      <c r="S159" s="1551"/>
      <c r="T159" s="1551"/>
      <c r="U159" s="1552" t="s">
        <v>331</v>
      </c>
      <c r="W159" s="1899">
        <v>1840</v>
      </c>
    </row>
    <row r="160" spans="1:23" ht="25.5" x14ac:dyDescent="0.2">
      <c r="A160" s="1538">
        <v>5150</v>
      </c>
      <c r="B160" s="1089" t="s">
        <v>12</v>
      </c>
      <c r="C160" s="1086">
        <f>+'I3 TB Data'!H396</f>
        <v>21973.966404038416</v>
      </c>
      <c r="D160" s="1086"/>
      <c r="E160" s="1086">
        <f t="shared" si="24"/>
        <v>21973.966404038416</v>
      </c>
      <c r="F160" s="1547" t="s">
        <v>331</v>
      </c>
      <c r="G160" s="1086">
        <f t="shared" si="22"/>
        <v>0</v>
      </c>
      <c r="H160" s="1548">
        <f t="shared" si="23"/>
        <v>21973.966404038416</v>
      </c>
      <c r="I160" s="1103">
        <f>+'O5 Details by Class &amp; Accounts'!E162</f>
        <v>21973.966404038416</v>
      </c>
      <c r="J160" s="2233">
        <f t="shared" si="20"/>
        <v>0</v>
      </c>
      <c r="K160" s="1549">
        <f>+'O4 Summary by Class &amp; Accounts'!D162</f>
        <v>21973.966404038412</v>
      </c>
      <c r="L160" s="2233">
        <f t="shared" si="21"/>
        <v>0</v>
      </c>
      <c r="M160" s="1550"/>
      <c r="N160" s="1550"/>
      <c r="O160" s="1550"/>
      <c r="P160" s="1551"/>
      <c r="Q160" s="1551"/>
      <c r="R160" s="1551"/>
      <c r="S160" s="1551"/>
      <c r="T160" s="1551"/>
      <c r="U160" s="1552" t="s">
        <v>331</v>
      </c>
      <c r="W160" s="1899">
        <v>1845</v>
      </c>
    </row>
    <row r="161" spans="1:23" ht="12.75" x14ac:dyDescent="0.2">
      <c r="A161" s="1538">
        <v>5155</v>
      </c>
      <c r="B161" s="1089" t="s">
        <v>13</v>
      </c>
      <c r="C161" s="1086">
        <f>+'I3 TB Data'!H397</f>
        <v>48736.615103272299</v>
      </c>
      <c r="D161" s="1086"/>
      <c r="E161" s="1086">
        <f t="shared" si="24"/>
        <v>48736.615103272299</v>
      </c>
      <c r="F161" s="1547" t="s">
        <v>331</v>
      </c>
      <c r="G161" s="1086">
        <f t="shared" ref="G161:G192" si="25">+IF((F161=" "),0,E161)</f>
        <v>0</v>
      </c>
      <c r="H161" s="1548">
        <f t="shared" ref="H161:H192" si="26">+IF((F161=" "),E161,0)</f>
        <v>48736.615103272299</v>
      </c>
      <c r="I161" s="1103">
        <f>+'O5 Details by Class &amp; Accounts'!E163</f>
        <v>48736.615103272299</v>
      </c>
      <c r="J161" s="2233">
        <f t="shared" si="20"/>
        <v>0</v>
      </c>
      <c r="K161" s="1549">
        <f>+'O4 Summary by Class &amp; Accounts'!D163</f>
        <v>48736.615103272299</v>
      </c>
      <c r="L161" s="2233">
        <f t="shared" si="21"/>
        <v>0</v>
      </c>
      <c r="M161" s="1550"/>
      <c r="N161" s="1550"/>
      <c r="O161" s="1550"/>
      <c r="P161" s="1551"/>
      <c r="Q161" s="1551"/>
      <c r="R161" s="1551"/>
      <c r="S161" s="1551"/>
      <c r="T161" s="1551"/>
      <c r="U161" s="1552" t="s">
        <v>331</v>
      </c>
      <c r="W161" s="1899">
        <v>1855</v>
      </c>
    </row>
    <row r="162" spans="1:23" ht="12.75" x14ac:dyDescent="0.2">
      <c r="A162" s="1538">
        <v>5160</v>
      </c>
      <c r="B162" s="1089" t="s">
        <v>14</v>
      </c>
      <c r="C162" s="1086">
        <f>+'I3 TB Data'!H398</f>
        <v>33026.277426663321</v>
      </c>
      <c r="D162" s="1086"/>
      <c r="E162" s="1086">
        <f t="shared" si="24"/>
        <v>33026.277426663321</v>
      </c>
      <c r="F162" s="1547" t="s">
        <v>331</v>
      </c>
      <c r="G162" s="1086">
        <f t="shared" si="25"/>
        <v>0</v>
      </c>
      <c r="H162" s="1548">
        <f t="shared" si="26"/>
        <v>33026.277426663321</v>
      </c>
      <c r="I162" s="1103">
        <f>+'O5 Details by Class &amp; Accounts'!E164</f>
        <v>33026.277426663321</v>
      </c>
      <c r="J162" s="2233">
        <f t="shared" si="20"/>
        <v>0</v>
      </c>
      <c r="K162" s="1549">
        <f>+'O4 Summary by Class &amp; Accounts'!D164</f>
        <v>33026.277426663321</v>
      </c>
      <c r="L162" s="2233">
        <f t="shared" si="21"/>
        <v>0</v>
      </c>
      <c r="M162" s="1550"/>
      <c r="N162" s="1550"/>
      <c r="O162" s="1550"/>
      <c r="P162" s="1551"/>
      <c r="Q162" s="1551"/>
      <c r="R162" s="1551"/>
      <c r="S162" s="1551"/>
      <c r="T162" s="1551"/>
      <c r="U162" s="1552" t="s">
        <v>331</v>
      </c>
      <c r="W162" s="1899">
        <v>1850</v>
      </c>
    </row>
    <row r="163" spans="1:23" ht="12.75" x14ac:dyDescent="0.2">
      <c r="A163" s="1545">
        <v>5175</v>
      </c>
      <c r="B163" s="1096" t="s">
        <v>1521</v>
      </c>
      <c r="C163" s="1086">
        <f>+'I3 TB Data'!H402</f>
        <v>55478.915214926805</v>
      </c>
      <c r="D163" s="1086"/>
      <c r="E163" s="1086">
        <f t="shared" si="24"/>
        <v>55478.915214926805</v>
      </c>
      <c r="F163" s="1547" t="s">
        <v>331</v>
      </c>
      <c r="G163" s="1086">
        <f t="shared" si="25"/>
        <v>0</v>
      </c>
      <c r="H163" s="1548">
        <f t="shared" si="26"/>
        <v>55478.915214926805</v>
      </c>
      <c r="I163" s="1103">
        <f>+'O5 Details by Class &amp; Accounts'!E165</f>
        <v>55478.915214926805</v>
      </c>
      <c r="J163" s="2233">
        <f t="shared" si="20"/>
        <v>0</v>
      </c>
      <c r="K163" s="1549">
        <f>+'O4 Summary by Class &amp; Accounts'!D165</f>
        <v>55478.915214926812</v>
      </c>
      <c r="L163" s="2233">
        <f t="shared" si="21"/>
        <v>0</v>
      </c>
      <c r="M163" s="1558"/>
      <c r="N163" s="1558"/>
      <c r="O163" s="1558"/>
      <c r="P163" s="1551"/>
      <c r="Q163" s="1551"/>
      <c r="R163" s="1551"/>
      <c r="S163" s="1551"/>
      <c r="T163" s="1551"/>
      <c r="U163" s="1552" t="s">
        <v>331</v>
      </c>
      <c r="W163" s="1899">
        <v>1860</v>
      </c>
    </row>
    <row r="164" spans="1:23" ht="12.75" x14ac:dyDescent="0.2">
      <c r="A164" s="1545">
        <v>5305</v>
      </c>
      <c r="B164" s="1096" t="s">
        <v>1531</v>
      </c>
      <c r="C164" s="1086">
        <f>+'I3 TB Data'!H412</f>
        <v>58127.665948865935</v>
      </c>
      <c r="D164" s="1086"/>
      <c r="E164" s="1086">
        <f t="shared" si="24"/>
        <v>58127.665948865935</v>
      </c>
      <c r="F164" s="1547" t="s">
        <v>331</v>
      </c>
      <c r="G164" s="1086">
        <f t="shared" si="25"/>
        <v>0</v>
      </c>
      <c r="H164" s="1548">
        <f t="shared" si="26"/>
        <v>58127.665948865935</v>
      </c>
      <c r="I164" s="1103">
        <f>+'O5 Details by Class &amp; Accounts'!E166</f>
        <v>58127.665948865935</v>
      </c>
      <c r="J164" s="2233">
        <f t="shared" ref="J164:J211" si="27">+G164+H164-I164</f>
        <v>0</v>
      </c>
      <c r="K164" s="1549">
        <f>+'O4 Summary by Class &amp; Accounts'!D166</f>
        <v>58127.665948865942</v>
      </c>
      <c r="L164" s="2233">
        <f t="shared" ref="L164:L211" si="28">+H164-K164</f>
        <v>0</v>
      </c>
      <c r="M164" s="1558"/>
      <c r="N164" s="1558"/>
      <c r="O164" s="1558"/>
      <c r="P164" s="1551"/>
      <c r="Q164" s="1551"/>
      <c r="R164" s="1551"/>
      <c r="S164" s="1551"/>
      <c r="T164" s="1551"/>
      <c r="U164" s="1552" t="s">
        <v>331</v>
      </c>
      <c r="W164" s="1899" t="inlineStr">
        <is>
          <t/>
        </is>
      </c>
    </row>
    <row r="165" spans="1:23" ht="12.75" x14ac:dyDescent="0.2">
      <c r="A165" s="1545">
        <v>5310</v>
      </c>
      <c r="B165" s="1096" t="s">
        <v>286</v>
      </c>
      <c r="C165" s="1086">
        <f>+'I3 TB Data'!H413</f>
        <v>134051.62747760591</v>
      </c>
      <c r="D165" s="1086"/>
      <c r="E165" s="1086">
        <f t="shared" si="24"/>
        <v>134051.62747760591</v>
      </c>
      <c r="F165" s="1547" t="s">
        <v>331</v>
      </c>
      <c r="G165" s="1086">
        <f t="shared" si="25"/>
        <v>0</v>
      </c>
      <c r="H165" s="1548">
        <f t="shared" si="26"/>
        <v>134051.62747760591</v>
      </c>
      <c r="I165" s="1103">
        <f>+'O5 Details by Class &amp; Accounts'!E167</f>
        <v>134051.62747760591</v>
      </c>
      <c r="J165" s="2233">
        <f t="shared" si="27"/>
        <v>0</v>
      </c>
      <c r="K165" s="1549">
        <f>+'O4 Summary by Class &amp; Accounts'!D167</f>
        <v>134051.62747760591</v>
      </c>
      <c r="L165" s="2233">
        <f t="shared" si="28"/>
        <v>0</v>
      </c>
      <c r="M165" s="1558"/>
      <c r="N165" s="1558"/>
      <c r="O165" s="1558"/>
      <c r="P165" s="1551"/>
      <c r="Q165" s="1551"/>
      <c r="R165" s="1551"/>
      <c r="S165" s="1551"/>
      <c r="T165" s="1551"/>
      <c r="U165" s="1552" t="s">
        <v>331</v>
      </c>
      <c r="W165" s="1899" t="inlineStr">
        <is>
          <t/>
        </is>
      </c>
    </row>
    <row r="166" spans="1:23" ht="12.75" x14ac:dyDescent="0.2">
      <c r="A166" s="1545">
        <v>5315</v>
      </c>
      <c r="B166" s="1096" t="s">
        <v>1135</v>
      </c>
      <c r="C166" s="1086">
        <f>+'I3 TB Data'!H414</f>
        <v>323653.16473989171</v>
      </c>
      <c r="D166" s="1086"/>
      <c r="E166" s="1086">
        <f t="shared" si="24"/>
        <v>323653.16473989171</v>
      </c>
      <c r="F166" s="1547" t="s">
        <v>331</v>
      </c>
      <c r="G166" s="1086">
        <f t="shared" si="25"/>
        <v>0</v>
      </c>
      <c r="H166" s="1548">
        <f t="shared" si="26"/>
        <v>323653.16473989171</v>
      </c>
      <c r="I166" s="1103">
        <f>+'O5 Details by Class &amp; Accounts'!E168</f>
        <v>323653.16473989171</v>
      </c>
      <c r="J166" s="2233">
        <f t="shared" si="27"/>
        <v>0</v>
      </c>
      <c r="K166" s="1549">
        <f>+'O4 Summary by Class &amp; Accounts'!D168</f>
        <v>323653.16473989183</v>
      </c>
      <c r="L166" s="2233">
        <f t="shared" si="28"/>
        <v>0</v>
      </c>
      <c r="M166" s="1558"/>
      <c r="N166" s="1558"/>
      <c r="O166" s="1558"/>
      <c r="P166" s="1551"/>
      <c r="Q166" s="1551"/>
      <c r="R166" s="1551"/>
      <c r="S166" s="1551"/>
      <c r="T166" s="1551"/>
      <c r="U166" s="1552" t="s">
        <v>331</v>
      </c>
      <c r="W166" s="1899" t="inlineStr">
        <is>
          <t/>
        </is>
      </c>
    </row>
    <row r="167" spans="1:23" ht="12.75" x14ac:dyDescent="0.2">
      <c r="A167" s="1545">
        <v>5320</v>
      </c>
      <c r="B167" s="1096" t="s">
        <v>1136</v>
      </c>
      <c r="C167" s="1086">
        <f>+'I3 TB Data'!H415</f>
        <v>91910.202294205112</v>
      </c>
      <c r="D167" s="1086"/>
      <c r="E167" s="1086">
        <f t="shared" si="24"/>
        <v>91910.202294205112</v>
      </c>
      <c r="F167" s="1547" t="s">
        <v>331</v>
      </c>
      <c r="G167" s="1086">
        <f t="shared" si="25"/>
        <v>0</v>
      </c>
      <c r="H167" s="1548">
        <f t="shared" si="26"/>
        <v>91910.202294205112</v>
      </c>
      <c r="I167" s="1103">
        <f>+'O5 Details by Class &amp; Accounts'!E169</f>
        <v>91910.202294205112</v>
      </c>
      <c r="J167" s="2233">
        <f t="shared" si="27"/>
        <v>0</v>
      </c>
      <c r="K167" s="1549">
        <f>+'O4 Summary by Class &amp; Accounts'!D169</f>
        <v>91910.202294205112</v>
      </c>
      <c r="L167" s="2233">
        <f t="shared" si="28"/>
        <v>0</v>
      </c>
      <c r="M167" s="1558"/>
      <c r="N167" s="1558"/>
      <c r="O167" s="1558"/>
      <c r="P167" s="1551"/>
      <c r="Q167" s="1551"/>
      <c r="R167" s="1551"/>
      <c r="S167" s="1551"/>
      <c r="T167" s="1551"/>
      <c r="U167" s="1552" t="s">
        <v>331</v>
      </c>
      <c r="W167" s="1899" t="inlineStr">
        <is>
          <t/>
        </is>
      </c>
    </row>
    <row r="168" spans="1:23" ht="12.75" x14ac:dyDescent="0.2">
      <c r="A168" s="1545">
        <v>5325</v>
      </c>
      <c r="B168" s="1096" t="s">
        <v>1137</v>
      </c>
      <c r="C168" s="1086">
        <f>+'I3 TB Data'!H416</f>
        <v>0</v>
      </c>
      <c r="D168" s="1086"/>
      <c r="E168" s="1086">
        <f t="shared" si="24"/>
        <v>0</v>
      </c>
      <c r="F168" s="1547" t="s">
        <v>331</v>
      </c>
      <c r="G168" s="1086">
        <f t="shared" si="25"/>
        <v>0</v>
      </c>
      <c r="H168" s="1548">
        <f t="shared" si="26"/>
        <v>0</v>
      </c>
      <c r="I168" s="1103">
        <f>+'O5 Details by Class &amp; Accounts'!E170</f>
        <v>0</v>
      </c>
      <c r="J168" s="2233">
        <f t="shared" si="27"/>
        <v>0</v>
      </c>
      <c r="K168" s="1549">
        <f>+'O4 Summary by Class &amp; Accounts'!D170</f>
        <v>0</v>
      </c>
      <c r="L168" s="2233">
        <f t="shared" si="28"/>
        <v>0</v>
      </c>
      <c r="M168" s="1558"/>
      <c r="N168" s="1558"/>
      <c r="O168" s="1558"/>
      <c r="P168" s="1551"/>
      <c r="Q168" s="1551"/>
      <c r="R168" s="1551"/>
      <c r="S168" s="1551"/>
      <c r="T168" s="1551"/>
      <c r="U168" s="1552" t="s">
        <v>331</v>
      </c>
      <c r="W168" s="1899" t="inlineStr">
        <is>
          <t/>
        </is>
      </c>
    </row>
    <row r="169" spans="1:23" ht="12.75" x14ac:dyDescent="0.2">
      <c r="A169" s="1545">
        <v>5330</v>
      </c>
      <c r="B169" s="1096" t="s">
        <v>1138</v>
      </c>
      <c r="C169" s="1086">
        <f>+'I3 TB Data'!H417</f>
        <v>0</v>
      </c>
      <c r="D169" s="1086"/>
      <c r="E169" s="1086">
        <f t="shared" si="24"/>
        <v>0</v>
      </c>
      <c r="F169" s="1547" t="s">
        <v>331</v>
      </c>
      <c r="G169" s="1086">
        <f t="shared" si="25"/>
        <v>0</v>
      </c>
      <c r="H169" s="1548">
        <f t="shared" si="26"/>
        <v>0</v>
      </c>
      <c r="I169" s="1103">
        <f>+'O5 Details by Class &amp; Accounts'!E171</f>
        <v>0</v>
      </c>
      <c r="J169" s="2233">
        <f t="shared" si="27"/>
        <v>0</v>
      </c>
      <c r="K169" s="1549">
        <f>+'O4 Summary by Class &amp; Accounts'!D171</f>
        <v>0</v>
      </c>
      <c r="L169" s="2233">
        <f t="shared" si="28"/>
        <v>0</v>
      </c>
      <c r="M169" s="1558"/>
      <c r="N169" s="1558"/>
      <c r="O169" s="1558"/>
      <c r="P169" s="1551"/>
      <c r="Q169" s="1551"/>
      <c r="R169" s="1551"/>
      <c r="S169" s="1551"/>
      <c r="T169" s="1551"/>
      <c r="U169" s="1552" t="s">
        <v>331</v>
      </c>
      <c r="W169" s="1899" t="inlineStr">
        <is>
          <t/>
        </is>
      </c>
    </row>
    <row r="170" spans="1:23" ht="12.75" x14ac:dyDescent="0.2">
      <c r="A170" s="1545">
        <v>5335</v>
      </c>
      <c r="B170" s="1096" t="s">
        <v>1139</v>
      </c>
      <c r="C170" s="1086">
        <f>+'I3 TB Data'!H418</f>
        <v>20000.04</v>
      </c>
      <c r="D170" s="1086"/>
      <c r="E170" s="1086">
        <f t="shared" si="24"/>
        <v>20000.04</v>
      </c>
      <c r="F170" s="1547" t="s">
        <v>331</v>
      </c>
      <c r="G170" s="1086">
        <f t="shared" si="25"/>
        <v>0</v>
      </c>
      <c r="H170" s="1548">
        <f t="shared" si="26"/>
        <v>20000.04</v>
      </c>
      <c r="I170" s="1103">
        <f>+'O5 Details by Class &amp; Accounts'!E172</f>
        <v>20000.04</v>
      </c>
      <c r="J170" s="2233">
        <f t="shared" si="27"/>
        <v>0</v>
      </c>
      <c r="K170" s="1549">
        <f>+'O4 Summary by Class &amp; Accounts'!D172</f>
        <v>20000.04</v>
      </c>
      <c r="L170" s="2233">
        <f t="shared" si="28"/>
        <v>0</v>
      </c>
      <c r="M170" s="1558"/>
      <c r="N170" s="1558"/>
      <c r="O170" s="1558"/>
      <c r="P170" s="1551"/>
      <c r="Q170" s="1551"/>
      <c r="R170" s="1551"/>
      <c r="S170" s="1551"/>
      <c r="T170" s="1551"/>
      <c r="U170" s="1552" t="s">
        <v>331</v>
      </c>
      <c r="W170" s="1899" t="inlineStr">
        <is>
          <t/>
        </is>
      </c>
    </row>
    <row r="171" spans="1:23" ht="25.5" x14ac:dyDescent="0.2">
      <c r="A171" s="1545">
        <v>5340</v>
      </c>
      <c r="B171" s="1096" t="s">
        <v>1140</v>
      </c>
      <c r="C171" s="1086">
        <f>+'I3 TB Data'!H419</f>
        <v>5124.7200000000012</v>
      </c>
      <c r="D171" s="1086"/>
      <c r="E171" s="1086">
        <f t="shared" si="24"/>
        <v>5124.7200000000012</v>
      </c>
      <c r="F171" s="1547" t="s">
        <v>331</v>
      </c>
      <c r="G171" s="1086">
        <f t="shared" si="25"/>
        <v>0</v>
      </c>
      <c r="H171" s="1548">
        <f t="shared" si="26"/>
        <v>5124.7200000000012</v>
      </c>
      <c r="I171" s="1103">
        <f>+'O5 Details by Class &amp; Accounts'!E173</f>
        <v>5124.7200000000012</v>
      </c>
      <c r="J171" s="2233">
        <f t="shared" si="27"/>
        <v>0</v>
      </c>
      <c r="K171" s="1549">
        <f>+'O4 Summary by Class &amp; Accounts'!D173</f>
        <v>5124.7200000000012</v>
      </c>
      <c r="L171" s="2233">
        <f t="shared" si="28"/>
        <v>0</v>
      </c>
      <c r="M171" s="1558"/>
      <c r="N171" s="1558"/>
      <c r="O171" s="1558"/>
      <c r="P171" s="1551"/>
      <c r="Q171" s="1551"/>
      <c r="R171" s="1551"/>
      <c r="S171" s="1551"/>
      <c r="T171" s="1551"/>
      <c r="U171" s="1552" t="s">
        <v>331</v>
      </c>
      <c r="W171" s="1899" t="inlineStr">
        <is>
          <t/>
        </is>
      </c>
    </row>
    <row r="172" spans="1:23" ht="12.75" x14ac:dyDescent="0.2">
      <c r="A172" s="2149">
        <v>5405</v>
      </c>
      <c r="B172" s="2112" t="s">
        <v>1531</v>
      </c>
      <c r="C172" s="1086">
        <f>+'I3 TB Data'!H420</f>
        <v>0</v>
      </c>
      <c r="D172" s="1086"/>
      <c r="E172" s="1086">
        <f t="shared" si="24"/>
        <v>0</v>
      </c>
      <c r="F172" s="1547" t="s">
        <v>331</v>
      </c>
      <c r="G172" s="1086">
        <f t="shared" si="25"/>
        <v>0</v>
      </c>
      <c r="H172" s="1548">
        <f t="shared" si="26"/>
        <v>0</v>
      </c>
      <c r="I172" s="1103">
        <f>+'O5 Details by Class &amp; Accounts'!E174</f>
        <v>0</v>
      </c>
      <c r="J172" s="2233">
        <f t="shared" si="27"/>
        <v>0</v>
      </c>
      <c r="K172" s="1549">
        <f>+'O4 Summary by Class &amp; Accounts'!D174</f>
        <v>0</v>
      </c>
      <c r="L172" s="2233">
        <f t="shared" si="28"/>
        <v>0</v>
      </c>
      <c r="M172" s="2150"/>
      <c r="N172" s="2150"/>
      <c r="O172" s="2150"/>
      <c r="P172" s="1551"/>
      <c r="Q172" s="1551"/>
      <c r="R172" s="1551"/>
      <c r="S172" s="1551"/>
      <c r="T172" s="1551"/>
      <c r="U172" s="1552" t="s">
        <v>331</v>
      </c>
      <c r="W172" s="1899" t="inlineStr">
        <is>
          <t/>
        </is>
      </c>
    </row>
    <row r="173" spans="1:23" ht="12.75" x14ac:dyDescent="0.2">
      <c r="A173" s="2149">
        <v>5410</v>
      </c>
      <c r="B173" s="2112" t="s">
        <v>1141</v>
      </c>
      <c r="C173" s="1086">
        <f>+'I3 TB Data'!H421</f>
        <v>0</v>
      </c>
      <c r="D173" s="1086"/>
      <c r="E173" s="1086">
        <f t="shared" si="24"/>
        <v>0</v>
      </c>
      <c r="F173" s="1547" t="s">
        <v>331</v>
      </c>
      <c r="G173" s="1086">
        <f t="shared" si="25"/>
        <v>0</v>
      </c>
      <c r="H173" s="1548">
        <f t="shared" si="26"/>
        <v>0</v>
      </c>
      <c r="I173" s="1103">
        <f>+'O5 Details by Class &amp; Accounts'!E175</f>
        <v>0</v>
      </c>
      <c r="J173" s="2233">
        <f t="shared" si="27"/>
        <v>0</v>
      </c>
      <c r="K173" s="1549">
        <f>+'O4 Summary by Class &amp; Accounts'!D175</f>
        <v>0</v>
      </c>
      <c r="L173" s="2233">
        <f t="shared" si="28"/>
        <v>0</v>
      </c>
      <c r="M173" s="2150"/>
      <c r="N173" s="2150"/>
      <c r="O173" s="2150"/>
      <c r="P173" s="1551"/>
      <c r="Q173" s="1551"/>
      <c r="R173" s="1551"/>
      <c r="S173" s="1551"/>
      <c r="T173" s="1551"/>
      <c r="U173" s="1552" t="s">
        <v>331</v>
      </c>
      <c r="W173" s="1899" t="inlineStr">
        <is>
          <t/>
        </is>
      </c>
    </row>
    <row r="174" spans="1:23" ht="12.75" x14ac:dyDescent="0.2">
      <c r="A174" s="2149">
        <v>5415</v>
      </c>
      <c r="B174" s="2112" t="s">
        <v>36</v>
      </c>
      <c r="C174" s="1086">
        <f>+'I3 TB Data'!H422</f>
        <v>0</v>
      </c>
      <c r="D174" s="1086"/>
      <c r="E174" s="1086">
        <f t="shared" si="24"/>
        <v>0</v>
      </c>
      <c r="F174" s="1547" t="s">
        <v>331</v>
      </c>
      <c r="G174" s="1086">
        <f t="shared" si="25"/>
        <v>0</v>
      </c>
      <c r="H174" s="1548">
        <f t="shared" si="26"/>
        <v>0</v>
      </c>
      <c r="I174" s="1103">
        <f>+'O5 Details by Class &amp; Accounts'!E176</f>
        <v>0</v>
      </c>
      <c r="J174" s="2233">
        <f t="shared" si="27"/>
        <v>0</v>
      </c>
      <c r="K174" s="1549">
        <f>+'O4 Summary by Class &amp; Accounts'!D176</f>
        <v>0</v>
      </c>
      <c r="L174" s="2233">
        <f t="shared" si="28"/>
        <v>0</v>
      </c>
      <c r="M174" s="2150"/>
      <c r="N174" s="2150"/>
      <c r="O174" s="2150"/>
      <c r="P174" s="1551"/>
      <c r="Q174" s="1551"/>
      <c r="R174" s="1551"/>
      <c r="S174" s="1551"/>
      <c r="T174" s="1551"/>
      <c r="U174" s="1552" t="s">
        <v>331</v>
      </c>
      <c r="W174" s="1899" t="inlineStr">
        <is>
          <t/>
        </is>
      </c>
    </row>
    <row r="175" spans="1:23" ht="12.75" x14ac:dyDescent="0.2">
      <c r="A175" s="2149">
        <v>5420</v>
      </c>
      <c r="B175" s="2112" t="s">
        <v>37</v>
      </c>
      <c r="C175" s="1086">
        <f>+'I3 TB Data'!H423</f>
        <v>0</v>
      </c>
      <c r="D175" s="1086"/>
      <c r="E175" s="1086">
        <f t="shared" si="24"/>
        <v>0</v>
      </c>
      <c r="F175" s="1547" t="s">
        <v>331</v>
      </c>
      <c r="G175" s="1086">
        <f t="shared" si="25"/>
        <v>0</v>
      </c>
      <c r="H175" s="1548">
        <f t="shared" si="26"/>
        <v>0</v>
      </c>
      <c r="I175" s="1103">
        <f>+'O5 Details by Class &amp; Accounts'!E177</f>
        <v>0</v>
      </c>
      <c r="J175" s="2233">
        <f t="shared" si="27"/>
        <v>0</v>
      </c>
      <c r="K175" s="1549">
        <f>+'O4 Summary by Class &amp; Accounts'!D177</f>
        <v>0</v>
      </c>
      <c r="L175" s="2233">
        <f t="shared" si="28"/>
        <v>0</v>
      </c>
      <c r="M175" s="2150"/>
      <c r="N175" s="2150"/>
      <c r="O175" s="2150"/>
      <c r="P175" s="1551"/>
      <c r="Q175" s="1551"/>
      <c r="R175" s="1551"/>
      <c r="S175" s="1551"/>
      <c r="T175" s="1551"/>
      <c r="U175" s="1552" t="s">
        <v>331</v>
      </c>
      <c r="W175" s="1899" t="inlineStr">
        <is>
          <t/>
        </is>
      </c>
    </row>
    <row r="176" spans="1:23" ht="25.5" x14ac:dyDescent="0.2">
      <c r="A176" s="2149">
        <v>5425</v>
      </c>
      <c r="B176" s="2112" t="s">
        <v>38</v>
      </c>
      <c r="C176" s="1086">
        <f>+'I3 TB Data'!H424</f>
        <v>11484.753561720259</v>
      </c>
      <c r="D176" s="1086"/>
      <c r="E176" s="1086">
        <f t="shared" si="24"/>
        <v>11484.753561720259</v>
      </c>
      <c r="F176" s="1547" t="s">
        <v>331</v>
      </c>
      <c r="G176" s="1086">
        <f t="shared" si="25"/>
        <v>0</v>
      </c>
      <c r="H176" s="1548">
        <f t="shared" si="26"/>
        <v>11484.753561720259</v>
      </c>
      <c r="I176" s="1103">
        <f>+'O5 Details by Class &amp; Accounts'!E178</f>
        <v>11484.753561720259</v>
      </c>
      <c r="J176" s="2233">
        <f t="shared" si="27"/>
        <v>0</v>
      </c>
      <c r="K176" s="1549">
        <f>+'O4 Summary by Class &amp; Accounts'!D178</f>
        <v>11484.753561720256</v>
      </c>
      <c r="L176" s="2233">
        <f t="shared" si="28"/>
        <v>0</v>
      </c>
      <c r="M176" s="2150"/>
      <c r="N176" s="2150"/>
      <c r="O176" s="2150"/>
      <c r="P176" s="1551"/>
      <c r="Q176" s="1551"/>
      <c r="R176" s="1551"/>
      <c r="S176" s="1551"/>
      <c r="T176" s="1551"/>
      <c r="U176" s="1552" t="s">
        <v>331</v>
      </c>
      <c r="W176" s="1899" t="inlineStr">
        <is>
          <t/>
        </is>
      </c>
    </row>
    <row r="177" spans="1:23" ht="12.75" x14ac:dyDescent="0.2">
      <c r="A177" s="2149">
        <v>5505</v>
      </c>
      <c r="B177" s="2112" t="s">
        <v>1531</v>
      </c>
      <c r="C177" s="1086">
        <f>+'I3 TB Data'!H425</f>
        <v>0</v>
      </c>
      <c r="D177" s="1086"/>
      <c r="E177" s="1086">
        <f t="shared" si="24"/>
        <v>0</v>
      </c>
      <c r="F177" s="1547" t="s">
        <v>331</v>
      </c>
      <c r="G177" s="1086">
        <f t="shared" si="25"/>
        <v>0</v>
      </c>
      <c r="H177" s="1548">
        <f t="shared" si="26"/>
        <v>0</v>
      </c>
      <c r="I177" s="1103">
        <f>+'O5 Details by Class &amp; Accounts'!E179</f>
        <v>0</v>
      </c>
      <c r="J177" s="2233">
        <f t="shared" si="27"/>
        <v>0</v>
      </c>
      <c r="K177" s="1549">
        <f>+'O4 Summary by Class &amp; Accounts'!D179</f>
        <v>0</v>
      </c>
      <c r="L177" s="2233">
        <f t="shared" si="28"/>
        <v>0</v>
      </c>
      <c r="M177" s="2150"/>
      <c r="N177" s="2150"/>
      <c r="O177" s="2150"/>
      <c r="P177" s="1551"/>
      <c r="Q177" s="1551"/>
      <c r="R177" s="1551"/>
      <c r="S177" s="1551"/>
      <c r="T177" s="1551"/>
      <c r="U177" s="1552" t="s">
        <v>331</v>
      </c>
      <c r="W177" s="1899" t="inlineStr">
        <is>
          <t/>
        </is>
      </c>
    </row>
    <row r="178" spans="1:23" ht="12.75" x14ac:dyDescent="0.2">
      <c r="A178" s="2149">
        <v>5510</v>
      </c>
      <c r="B178" s="2112" t="s">
        <v>1584</v>
      </c>
      <c r="C178" s="1086">
        <f>+'I3 TB Data'!H426</f>
        <v>0</v>
      </c>
      <c r="D178" s="1086"/>
      <c r="E178" s="1086">
        <f t="shared" si="24"/>
        <v>0</v>
      </c>
      <c r="F178" s="1547" t="s">
        <v>331</v>
      </c>
      <c r="G178" s="1086">
        <f t="shared" si="25"/>
        <v>0</v>
      </c>
      <c r="H178" s="1548">
        <f t="shared" si="26"/>
        <v>0</v>
      </c>
      <c r="I178" s="1103">
        <f>+'O5 Details by Class &amp; Accounts'!E180</f>
        <v>0</v>
      </c>
      <c r="J178" s="2233">
        <f t="shared" si="27"/>
        <v>0</v>
      </c>
      <c r="K178" s="1549">
        <f>+'O4 Summary by Class &amp; Accounts'!D180</f>
        <v>0</v>
      </c>
      <c r="L178" s="2233">
        <f t="shared" si="28"/>
        <v>0</v>
      </c>
      <c r="M178" s="2150"/>
      <c r="N178" s="2150"/>
      <c r="O178" s="2150"/>
      <c r="P178" s="1551"/>
      <c r="Q178" s="1551"/>
      <c r="R178" s="1551"/>
      <c r="S178" s="1551"/>
      <c r="T178" s="1551"/>
      <c r="U178" s="1552" t="s">
        <v>331</v>
      </c>
      <c r="W178" s="1899" t="inlineStr">
        <is>
          <t/>
        </is>
      </c>
    </row>
    <row r="179" spans="1:23" ht="12.75" x14ac:dyDescent="0.2">
      <c r="A179" s="2149">
        <v>5515</v>
      </c>
      <c r="B179" s="2112" t="s">
        <v>1585</v>
      </c>
      <c r="C179" s="1086">
        <f>+'I3 TB Data'!H427</f>
        <v>0</v>
      </c>
      <c r="D179" s="1086"/>
      <c r="E179" s="1086">
        <f t="shared" si="24"/>
        <v>0</v>
      </c>
      <c r="F179" s="1547" t="s">
        <v>331</v>
      </c>
      <c r="G179" s="1086">
        <f t="shared" si="25"/>
        <v>0</v>
      </c>
      <c r="H179" s="1548">
        <f t="shared" si="26"/>
        <v>0</v>
      </c>
      <c r="I179" s="1103">
        <f>+'O5 Details by Class &amp; Accounts'!E181</f>
        <v>0</v>
      </c>
      <c r="J179" s="2233">
        <f t="shared" si="27"/>
        <v>0</v>
      </c>
      <c r="K179" s="1549">
        <f>+'O4 Summary by Class &amp; Accounts'!D181</f>
        <v>0</v>
      </c>
      <c r="L179" s="2233">
        <f t="shared" si="28"/>
        <v>0</v>
      </c>
      <c r="M179" s="2150"/>
      <c r="N179" s="2150"/>
      <c r="O179" s="2150"/>
      <c r="P179" s="1551"/>
      <c r="Q179" s="1551"/>
      <c r="R179" s="1551"/>
      <c r="S179" s="1551"/>
      <c r="T179" s="1551"/>
      <c r="U179" s="1552" t="s">
        <v>331</v>
      </c>
      <c r="W179" s="1899" t="inlineStr">
        <is>
          <t/>
        </is>
      </c>
    </row>
    <row r="180" spans="1:23" ht="12.75" x14ac:dyDescent="0.2">
      <c r="A180" s="2149">
        <v>5520</v>
      </c>
      <c r="B180" s="2112" t="s">
        <v>1586</v>
      </c>
      <c r="C180" s="1086">
        <f>+'I3 TB Data'!H428</f>
        <v>0</v>
      </c>
      <c r="D180" s="1086"/>
      <c r="E180" s="1086">
        <f t="shared" si="24"/>
        <v>0</v>
      </c>
      <c r="F180" s="1547" t="s">
        <v>331</v>
      </c>
      <c r="G180" s="1086">
        <f t="shared" si="25"/>
        <v>0</v>
      </c>
      <c r="H180" s="1548">
        <f t="shared" si="26"/>
        <v>0</v>
      </c>
      <c r="I180" s="1103">
        <f>+'O5 Details by Class &amp; Accounts'!E182</f>
        <v>0</v>
      </c>
      <c r="J180" s="2233">
        <f t="shared" si="27"/>
        <v>0</v>
      </c>
      <c r="K180" s="1549">
        <f>+'O4 Summary by Class &amp; Accounts'!D182</f>
        <v>0</v>
      </c>
      <c r="L180" s="2233">
        <f t="shared" si="28"/>
        <v>0</v>
      </c>
      <c r="M180" s="2150"/>
      <c r="N180" s="2150"/>
      <c r="O180" s="2150"/>
      <c r="P180" s="1551"/>
      <c r="Q180" s="1551"/>
      <c r="R180" s="1551"/>
      <c r="S180" s="1551"/>
      <c r="T180" s="1551"/>
      <c r="U180" s="1552" t="s">
        <v>331</v>
      </c>
      <c r="W180" s="1899" t="inlineStr">
        <is>
          <t/>
        </is>
      </c>
    </row>
    <row r="181" spans="1:23" ht="12.75" x14ac:dyDescent="0.2">
      <c r="A181" s="2149">
        <v>5605</v>
      </c>
      <c r="B181" s="2112" t="s">
        <v>1587</v>
      </c>
      <c r="C181" s="1086">
        <f>+'I3 TB Data'!H429</f>
        <v>431170.57243683649</v>
      </c>
      <c r="D181" s="1086"/>
      <c r="E181" s="1086">
        <f t="shared" si="24"/>
        <v>431170.57243683649</v>
      </c>
      <c r="F181" s="1547" t="s">
        <v>331</v>
      </c>
      <c r="G181" s="1086">
        <f t="shared" si="25"/>
        <v>0</v>
      </c>
      <c r="H181" s="1548">
        <f t="shared" si="26"/>
        <v>431170.57243683649</v>
      </c>
      <c r="I181" s="1103">
        <f>+'O5 Details by Class &amp; Accounts'!E183</f>
        <v>431170.57243683649</v>
      </c>
      <c r="J181" s="2233">
        <f t="shared" si="27"/>
        <v>0</v>
      </c>
      <c r="K181" s="1549">
        <f>+'O4 Summary by Class &amp; Accounts'!D183</f>
        <v>431170.57243683649</v>
      </c>
      <c r="L181" s="2233">
        <f t="shared" si="28"/>
        <v>0</v>
      </c>
      <c r="M181" s="2150"/>
      <c r="N181" s="2150"/>
      <c r="O181" s="2150"/>
      <c r="P181" s="1551"/>
      <c r="Q181" s="1551"/>
      <c r="R181" s="1551"/>
      <c r="S181" s="1551"/>
      <c r="T181" s="1551"/>
      <c r="U181" s="1552" t="s">
        <v>331</v>
      </c>
      <c r="W181" s="1899" t="inlineStr">
        <is>
          <t/>
        </is>
      </c>
    </row>
    <row r="182" spans="1:23" ht="12.75" x14ac:dyDescent="0.2">
      <c r="A182" s="2149">
        <v>5610</v>
      </c>
      <c r="B182" s="2112" t="s">
        <v>1588</v>
      </c>
      <c r="C182" s="1086">
        <f>+'I3 TB Data'!H430</f>
        <v>15573.628999916433</v>
      </c>
      <c r="D182" s="1086"/>
      <c r="E182" s="1086">
        <f t="shared" si="24"/>
        <v>15573.628999916433</v>
      </c>
      <c r="F182" s="1547" t="s">
        <v>331</v>
      </c>
      <c r="G182" s="1086">
        <f t="shared" si="25"/>
        <v>0</v>
      </c>
      <c r="H182" s="1548">
        <f t="shared" si="26"/>
        <v>15573.628999916433</v>
      </c>
      <c r="I182" s="1103">
        <f>+'O5 Details by Class &amp; Accounts'!E184</f>
        <v>15573.628999916433</v>
      </c>
      <c r="J182" s="2233">
        <f t="shared" si="27"/>
        <v>0</v>
      </c>
      <c r="K182" s="1549">
        <f>+'O4 Summary by Class &amp; Accounts'!D184</f>
        <v>15573.628999916431</v>
      </c>
      <c r="L182" s="2233">
        <f t="shared" si="28"/>
        <v>0</v>
      </c>
      <c r="M182" s="2150"/>
      <c r="N182" s="2150"/>
      <c r="O182" s="2150"/>
      <c r="P182" s="1551"/>
      <c r="Q182" s="1551"/>
      <c r="R182" s="1551"/>
      <c r="S182" s="1551"/>
      <c r="T182" s="1551"/>
      <c r="U182" s="1552" t="s">
        <v>331</v>
      </c>
      <c r="W182" s="1899" t="inlineStr">
        <is>
          <t/>
        </is>
      </c>
    </row>
    <row r="183" spans="1:23" ht="25.5" x14ac:dyDescent="0.2">
      <c r="A183" s="2149">
        <v>5615</v>
      </c>
      <c r="B183" s="2112" t="s">
        <v>1589</v>
      </c>
      <c r="C183" s="1086">
        <f>+'I3 TB Data'!H431</f>
        <v>164354.46318685048</v>
      </c>
      <c r="D183" s="1086"/>
      <c r="E183" s="1086">
        <f t="shared" si="24"/>
        <v>164354.46318685048</v>
      </c>
      <c r="F183" s="1547" t="s">
        <v>331</v>
      </c>
      <c r="G183" s="1086">
        <f t="shared" si="25"/>
        <v>0</v>
      </c>
      <c r="H183" s="1548">
        <f t="shared" si="26"/>
        <v>164354.46318685048</v>
      </c>
      <c r="I183" s="1103">
        <f>+'O5 Details by Class &amp; Accounts'!E185</f>
        <v>164354.46318685048</v>
      </c>
      <c r="J183" s="2233">
        <f t="shared" si="27"/>
        <v>0</v>
      </c>
      <c r="K183" s="1549">
        <f>+'O4 Summary by Class &amp; Accounts'!D185</f>
        <v>164354.46318685045</v>
      </c>
      <c r="L183" s="2233">
        <f t="shared" si="28"/>
        <v>0</v>
      </c>
      <c r="M183" s="2150"/>
      <c r="N183" s="2150"/>
      <c r="O183" s="2150"/>
      <c r="P183" s="1551"/>
      <c r="Q183" s="1551"/>
      <c r="R183" s="1551"/>
      <c r="S183" s="1551"/>
      <c r="T183" s="1551"/>
      <c r="U183" s="1552" t="s">
        <v>331</v>
      </c>
      <c r="W183" s="1899" t="inlineStr">
        <is>
          <t/>
        </is>
      </c>
    </row>
    <row r="184" spans="1:23" ht="12.75" x14ac:dyDescent="0.2">
      <c r="A184" s="2149">
        <v>5620</v>
      </c>
      <c r="B184" s="2112" t="s">
        <v>296</v>
      </c>
      <c r="C184" s="1086">
        <f>+'I3 TB Data'!H432</f>
        <v>27182.640000000003</v>
      </c>
      <c r="D184" s="1086"/>
      <c r="E184" s="1086">
        <f t="shared" si="24"/>
        <v>27182.640000000003</v>
      </c>
      <c r="F184" s="1547" t="s">
        <v>331</v>
      </c>
      <c r="G184" s="1086">
        <f t="shared" si="25"/>
        <v>0</v>
      </c>
      <c r="H184" s="1548">
        <f t="shared" si="26"/>
        <v>27182.640000000003</v>
      </c>
      <c r="I184" s="1103">
        <f>+'O5 Details by Class &amp; Accounts'!E186</f>
        <v>27182.640000000003</v>
      </c>
      <c r="J184" s="2233">
        <f t="shared" si="27"/>
        <v>0</v>
      </c>
      <c r="K184" s="1549">
        <f>+'O4 Summary by Class &amp; Accounts'!D186</f>
        <v>27182.639999999999</v>
      </c>
      <c r="L184" s="2233">
        <f t="shared" si="28"/>
        <v>0</v>
      </c>
      <c r="M184" s="2150"/>
      <c r="N184" s="2150"/>
      <c r="O184" s="2150"/>
      <c r="P184" s="1551"/>
      <c r="Q184" s="1551"/>
      <c r="R184" s="1551"/>
      <c r="S184" s="1551"/>
      <c r="T184" s="1551"/>
      <c r="U184" s="1552" t="s">
        <v>331</v>
      </c>
      <c r="W184" s="1899" t="inlineStr">
        <is>
          <t/>
        </is>
      </c>
    </row>
    <row r="185" spans="1:23" ht="12.75" x14ac:dyDescent="0.2">
      <c r="A185" s="2149">
        <v>5625</v>
      </c>
      <c r="B185" s="2112" t="s">
        <v>1134</v>
      </c>
      <c r="C185" s="1086">
        <f>+'I3 TB Data'!H433</f>
        <v>0</v>
      </c>
      <c r="D185" s="1086"/>
      <c r="E185" s="1086">
        <f t="shared" si="24"/>
        <v>0</v>
      </c>
      <c r="F185" s="1547" t="s">
        <v>331</v>
      </c>
      <c r="G185" s="1086">
        <f t="shared" si="25"/>
        <v>0</v>
      </c>
      <c r="H185" s="1548">
        <f t="shared" si="26"/>
        <v>0</v>
      </c>
      <c r="I185" s="1103">
        <f>+'O5 Details by Class &amp; Accounts'!E187</f>
        <v>0</v>
      </c>
      <c r="J185" s="2233">
        <f t="shared" si="27"/>
        <v>0</v>
      </c>
      <c r="K185" s="1549">
        <f>+'O4 Summary by Class &amp; Accounts'!D187</f>
        <v>0</v>
      </c>
      <c r="L185" s="2233">
        <f t="shared" si="28"/>
        <v>0</v>
      </c>
      <c r="M185" s="2150"/>
      <c r="N185" s="2150"/>
      <c r="O185" s="2150"/>
      <c r="P185" s="1551"/>
      <c r="Q185" s="1551"/>
      <c r="R185" s="1551"/>
      <c r="S185" s="1551"/>
      <c r="T185" s="1551"/>
      <c r="U185" s="1552" t="s">
        <v>331</v>
      </c>
      <c r="W185" s="1899" t="inlineStr">
        <is>
          <t/>
        </is>
      </c>
    </row>
    <row r="186" spans="1:23" ht="12.75" x14ac:dyDescent="0.2">
      <c r="A186" s="2149">
        <v>5630</v>
      </c>
      <c r="B186" s="2112" t="s">
        <v>297</v>
      </c>
      <c r="C186" s="1086">
        <f>+'I3 TB Data'!H434</f>
        <v>48575.999999999985</v>
      </c>
      <c r="D186" s="1086"/>
      <c r="E186" s="1086">
        <f t="shared" si="24"/>
        <v>48575.999999999985</v>
      </c>
      <c r="F186" s="1547" t="s">
        <v>331</v>
      </c>
      <c r="G186" s="1086">
        <f t="shared" si="25"/>
        <v>0</v>
      </c>
      <c r="H186" s="1548">
        <f t="shared" si="26"/>
        <v>48575.999999999985</v>
      </c>
      <c r="I186" s="1103">
        <f>+'O5 Details by Class &amp; Accounts'!E188</f>
        <v>48575.999999999985</v>
      </c>
      <c r="J186" s="2233">
        <f t="shared" si="27"/>
        <v>0</v>
      </c>
      <c r="K186" s="1549">
        <f>+'O4 Summary by Class &amp; Accounts'!D188</f>
        <v>48575.999999999978</v>
      </c>
      <c r="L186" s="2233">
        <f t="shared" si="28"/>
        <v>0</v>
      </c>
      <c r="M186" s="2150"/>
      <c r="N186" s="2150"/>
      <c r="O186" s="2150"/>
      <c r="P186" s="1551"/>
      <c r="Q186" s="1551"/>
      <c r="R186" s="1551"/>
      <c r="S186" s="1551"/>
      <c r="T186" s="1551"/>
      <c r="U186" s="1552" t="s">
        <v>331</v>
      </c>
      <c r="W186" s="1899" t="inlineStr">
        <is>
          <t/>
        </is>
      </c>
    </row>
    <row r="187" spans="1:23" ht="12.75" x14ac:dyDescent="0.2">
      <c r="A187" s="2149">
        <v>5635</v>
      </c>
      <c r="B187" s="2112" t="s">
        <v>298</v>
      </c>
      <c r="C187" s="1086">
        <f>+'I3 TB Data'!H435</f>
        <v>21492.959999999999</v>
      </c>
      <c r="D187" s="1086"/>
      <c r="E187" s="1086">
        <f t="shared" si="24"/>
        <v>21492.959999999999</v>
      </c>
      <c r="F187" s="1547" t="s">
        <v>331</v>
      </c>
      <c r="G187" s="1086">
        <f t="shared" si="25"/>
        <v>0</v>
      </c>
      <c r="H187" s="1548">
        <f t="shared" si="26"/>
        <v>21492.959999999999</v>
      </c>
      <c r="I187" s="1103">
        <f>+'O5 Details by Class &amp; Accounts'!E189</f>
        <v>21492.959999999999</v>
      </c>
      <c r="J187" s="2233">
        <f t="shared" si="27"/>
        <v>0</v>
      </c>
      <c r="K187" s="1549">
        <f>+'O4 Summary by Class &amp; Accounts'!D189</f>
        <v>21492.960000000003</v>
      </c>
      <c r="L187" s="2233">
        <f t="shared" si="28"/>
        <v>0</v>
      </c>
      <c r="M187" s="2150"/>
      <c r="N187" s="2150"/>
      <c r="O187" s="2150"/>
      <c r="P187" s="1551"/>
      <c r="Q187" s="1551"/>
      <c r="R187" s="1551"/>
      <c r="S187" s="1551"/>
      <c r="T187" s="1551"/>
      <c r="U187" s="1552" t="s">
        <v>331</v>
      </c>
      <c r="W187" s="1899" t="inlineStr">
        <is>
          <t/>
        </is>
      </c>
    </row>
    <row r="188" spans="1:23" ht="12.75" x14ac:dyDescent="0.2">
      <c r="A188" s="2149">
        <v>5640</v>
      </c>
      <c r="B188" s="2112" t="s">
        <v>299</v>
      </c>
      <c r="C188" s="1086">
        <f>+'I3 TB Data'!H436</f>
        <v>28817.039999999994</v>
      </c>
      <c r="D188" s="1086"/>
      <c r="E188" s="1086">
        <f t="shared" si="24"/>
        <v>28817.039999999994</v>
      </c>
      <c r="F188" s="1547" t="s">
        <v>331</v>
      </c>
      <c r="G188" s="1086">
        <f t="shared" si="25"/>
        <v>0</v>
      </c>
      <c r="H188" s="1548">
        <f t="shared" si="26"/>
        <v>28817.039999999994</v>
      </c>
      <c r="I188" s="1103">
        <f>+'O5 Details by Class &amp; Accounts'!E190</f>
        <v>28817.039999999994</v>
      </c>
      <c r="J188" s="2233">
        <f t="shared" si="27"/>
        <v>0</v>
      </c>
      <c r="K188" s="1549">
        <f>+'O4 Summary by Class &amp; Accounts'!D190</f>
        <v>28817.039999999986</v>
      </c>
      <c r="L188" s="2233">
        <f t="shared" si="28"/>
        <v>0</v>
      </c>
      <c r="M188" s="2150"/>
      <c r="N188" s="2150"/>
      <c r="O188" s="2150"/>
      <c r="P188" s="1551"/>
      <c r="Q188" s="1551"/>
      <c r="R188" s="1551"/>
      <c r="S188" s="1551"/>
      <c r="T188" s="1551"/>
      <c r="U188" s="1552" t="s">
        <v>331</v>
      </c>
      <c r="W188" s="1899" t="inlineStr">
        <is>
          <t/>
        </is>
      </c>
    </row>
    <row r="189" spans="1:23" ht="12.75" x14ac:dyDescent="0.2">
      <c r="A189" s="2149">
        <v>5645</v>
      </c>
      <c r="B189" s="2112" t="s">
        <v>300</v>
      </c>
      <c r="C189" s="1086">
        <f>+'I3 TB Data'!H437</f>
        <v>53453.039999999986</v>
      </c>
      <c r="D189" s="1086"/>
      <c r="E189" s="1086">
        <f t="shared" si="24"/>
        <v>53453.039999999986</v>
      </c>
      <c r="F189" s="1547" t="s">
        <v>331</v>
      </c>
      <c r="G189" s="1086">
        <f t="shared" si="25"/>
        <v>0</v>
      </c>
      <c r="H189" s="1548">
        <f t="shared" si="26"/>
        <v>53453.039999999986</v>
      </c>
      <c r="I189" s="1103">
        <f>+'O5 Details by Class &amp; Accounts'!E191</f>
        <v>53453.039999999986</v>
      </c>
      <c r="J189" s="2233">
        <f t="shared" si="27"/>
        <v>0</v>
      </c>
      <c r="K189" s="1549">
        <f>+'O4 Summary by Class &amp; Accounts'!D191</f>
        <v>53453.039999999979</v>
      </c>
      <c r="L189" s="2233">
        <f t="shared" si="28"/>
        <v>0</v>
      </c>
      <c r="M189" s="2150"/>
      <c r="N189" s="2150"/>
      <c r="O189" s="2150"/>
      <c r="P189" s="1551"/>
      <c r="Q189" s="1551"/>
      <c r="R189" s="1551"/>
      <c r="S189" s="1551"/>
      <c r="T189" s="1551"/>
      <c r="U189" s="1552" t="s">
        <v>331</v>
      </c>
      <c r="W189" s="1899" t="inlineStr">
        <is>
          <t/>
        </is>
      </c>
    </row>
    <row r="190" spans="1:23" ht="12.75" x14ac:dyDescent="0.2">
      <c r="A190" s="2149">
        <v>5650</v>
      </c>
      <c r="B190" s="2112" t="s">
        <v>301</v>
      </c>
      <c r="C190" s="1086">
        <f>+'I3 TB Data'!H438</f>
        <v>0</v>
      </c>
      <c r="D190" s="1086"/>
      <c r="E190" s="1086">
        <f t="shared" si="24"/>
        <v>0</v>
      </c>
      <c r="F190" s="1547" t="s">
        <v>331</v>
      </c>
      <c r="G190" s="1086">
        <f t="shared" si="25"/>
        <v>0</v>
      </c>
      <c r="H190" s="1548">
        <f t="shared" si="26"/>
        <v>0</v>
      </c>
      <c r="I190" s="1103">
        <f>+'O5 Details by Class &amp; Accounts'!E192</f>
        <v>0</v>
      </c>
      <c r="J190" s="2233">
        <f t="shared" si="27"/>
        <v>0</v>
      </c>
      <c r="K190" s="1549">
        <f>+'O4 Summary by Class &amp; Accounts'!D192</f>
        <v>0</v>
      </c>
      <c r="L190" s="2233">
        <f t="shared" si="28"/>
        <v>0</v>
      </c>
      <c r="M190" s="2150"/>
      <c r="N190" s="2150"/>
      <c r="O190" s="2150"/>
      <c r="P190" s="1551"/>
      <c r="Q190" s="1551"/>
      <c r="R190" s="1551"/>
      <c r="S190" s="1551"/>
      <c r="T190" s="1551"/>
      <c r="U190" s="1552" t="s">
        <v>331</v>
      </c>
      <c r="W190" s="1899" t="inlineStr">
        <is>
          <t/>
        </is>
      </c>
    </row>
    <row r="191" spans="1:23" ht="12.75" x14ac:dyDescent="0.2">
      <c r="A191" s="2149">
        <v>5655</v>
      </c>
      <c r="B191" s="2112" t="s">
        <v>302</v>
      </c>
      <c r="C191" s="1086">
        <f>+'I3 TB Data'!H439</f>
        <v>82150.631698969926</v>
      </c>
      <c r="D191" s="1086"/>
      <c r="E191" s="1086">
        <f t="shared" si="24"/>
        <v>82150.631698969926</v>
      </c>
      <c r="F191" s="1547" t="s">
        <v>331</v>
      </c>
      <c r="G191" s="1086">
        <f t="shared" si="25"/>
        <v>0</v>
      </c>
      <c r="H191" s="1548">
        <f t="shared" si="26"/>
        <v>82150.631698969926</v>
      </c>
      <c r="I191" s="1103">
        <f>+'O5 Details by Class &amp; Accounts'!E193</f>
        <v>82150.631698969926</v>
      </c>
      <c r="J191" s="2233">
        <f t="shared" si="27"/>
        <v>0</v>
      </c>
      <c r="K191" s="1549">
        <f>+'O4 Summary by Class &amp; Accounts'!D193</f>
        <v>82150.631698969912</v>
      </c>
      <c r="L191" s="2233">
        <f t="shared" si="28"/>
        <v>0</v>
      </c>
      <c r="M191" s="2150"/>
      <c r="N191" s="2150"/>
      <c r="O191" s="2150"/>
      <c r="P191" s="1551"/>
      <c r="Q191" s="1551"/>
      <c r="R191" s="1551"/>
      <c r="S191" s="1551"/>
      <c r="T191" s="1551"/>
      <c r="U191" s="1552" t="s">
        <v>331</v>
      </c>
      <c r="W191" s="1899" t="inlineStr">
        <is>
          <t/>
        </is>
      </c>
    </row>
    <row r="192" spans="1:23" ht="12.75" x14ac:dyDescent="0.2">
      <c r="A192" s="2149">
        <v>5660</v>
      </c>
      <c r="B192" s="2112" t="s">
        <v>303</v>
      </c>
      <c r="C192" s="1086">
        <f>+'I3 TB Data'!H440</f>
        <v>1012.44</v>
      </c>
      <c r="D192" s="1086"/>
      <c r="E192" s="1086">
        <f t="shared" si="24"/>
        <v>1012.44</v>
      </c>
      <c r="F192" s="1547" t="s">
        <v>331</v>
      </c>
      <c r="G192" s="1086">
        <f t="shared" si="25"/>
        <v>0</v>
      </c>
      <c r="H192" s="1548">
        <f t="shared" si="26"/>
        <v>1012.44</v>
      </c>
      <c r="I192" s="1103">
        <f>+'O5 Details by Class &amp; Accounts'!E194</f>
        <v>1012.44</v>
      </c>
      <c r="J192" s="2233">
        <f t="shared" si="27"/>
        <v>0</v>
      </c>
      <c r="K192" s="1549">
        <f>+'O4 Summary by Class &amp; Accounts'!D194</f>
        <v>1012.4399999999998</v>
      </c>
      <c r="L192" s="2233">
        <f t="shared" si="28"/>
        <v>0</v>
      </c>
      <c r="M192" s="2150"/>
      <c r="N192" s="2150"/>
      <c r="O192" s="2150"/>
      <c r="P192" s="1551"/>
      <c r="Q192" s="1551"/>
      <c r="R192" s="1551"/>
      <c r="S192" s="1551"/>
      <c r="T192" s="1551"/>
      <c r="U192" s="1552" t="s">
        <v>331</v>
      </c>
      <c r="W192" s="1899" t="inlineStr">
        <is>
          <t/>
        </is>
      </c>
    </row>
    <row r="193" spans="1:23" ht="12.75" x14ac:dyDescent="0.2">
      <c r="A193" s="2149">
        <v>5665</v>
      </c>
      <c r="B193" s="2112" t="s">
        <v>304</v>
      </c>
      <c r="C193" s="1086">
        <f>+'I3 TB Data'!H441</f>
        <v>59240.520000000011</v>
      </c>
      <c r="D193" s="1086"/>
      <c r="E193" s="1086">
        <f t="shared" si="24"/>
        <v>59240.520000000011</v>
      </c>
      <c r="F193" s="1547" t="s">
        <v>331</v>
      </c>
      <c r="G193" s="1086">
        <f t="shared" ref="G193:G211" si="29">+IF((F193=" "),0,E193)</f>
        <v>0</v>
      </c>
      <c r="H193" s="1548">
        <f t="shared" ref="H193:H211" si="30">+IF((F193=" "),E193,0)</f>
        <v>59240.520000000011</v>
      </c>
      <c r="I193" s="1103">
        <f>+'O5 Details by Class &amp; Accounts'!E195</f>
        <v>59240.520000000011</v>
      </c>
      <c r="J193" s="2233">
        <f t="shared" si="27"/>
        <v>0</v>
      </c>
      <c r="K193" s="1549">
        <f>+'O4 Summary by Class &amp; Accounts'!D195</f>
        <v>59240.520000000004</v>
      </c>
      <c r="L193" s="2233">
        <f t="shared" si="28"/>
        <v>0</v>
      </c>
      <c r="M193" s="2150"/>
      <c r="N193" s="2150"/>
      <c r="O193" s="2150"/>
      <c r="P193" s="1551"/>
      <c r="Q193" s="1551"/>
      <c r="R193" s="1551"/>
      <c r="S193" s="1551"/>
      <c r="T193" s="1551"/>
      <c r="U193" s="1552" t="s">
        <v>331</v>
      </c>
      <c r="W193" s="1899" t="inlineStr">
        <is>
          <t/>
        </is>
      </c>
    </row>
    <row r="194" spans="1:23" ht="12.75" x14ac:dyDescent="0.2">
      <c r="A194" s="2149">
        <v>5670</v>
      </c>
      <c r="B194" s="2112" t="s">
        <v>305</v>
      </c>
      <c r="C194" s="1086">
        <f>+'I3 TB Data'!H442</f>
        <v>0</v>
      </c>
      <c r="D194" s="1086"/>
      <c r="E194" s="1086">
        <f t="shared" si="24"/>
        <v>0</v>
      </c>
      <c r="F194" s="1547" t="s">
        <v>331</v>
      </c>
      <c r="G194" s="1086">
        <f t="shared" si="29"/>
        <v>0</v>
      </c>
      <c r="H194" s="1548">
        <f t="shared" si="30"/>
        <v>0</v>
      </c>
      <c r="I194" s="1103">
        <f>+'O5 Details by Class &amp; Accounts'!E196</f>
        <v>0</v>
      </c>
      <c r="J194" s="2233">
        <f t="shared" si="27"/>
        <v>0</v>
      </c>
      <c r="K194" s="1549">
        <f>+'O4 Summary by Class &amp; Accounts'!D196</f>
        <v>0</v>
      </c>
      <c r="L194" s="2233">
        <f t="shared" si="28"/>
        <v>0</v>
      </c>
      <c r="M194" s="2150"/>
      <c r="N194" s="2150"/>
      <c r="O194" s="2150"/>
      <c r="P194" s="1551"/>
      <c r="Q194" s="1551"/>
      <c r="R194" s="1551"/>
      <c r="S194" s="1551"/>
      <c r="T194" s="1551"/>
      <c r="U194" s="1552" t="s">
        <v>331</v>
      </c>
      <c r="W194" s="1899" t="inlineStr">
        <is>
          <t/>
        </is>
      </c>
    </row>
    <row r="195" spans="1:23" ht="12.75" x14ac:dyDescent="0.2">
      <c r="A195" s="2149">
        <v>5675</v>
      </c>
      <c r="B195" s="2112" t="s">
        <v>306</v>
      </c>
      <c r="C195" s="1086">
        <f>+'I3 TB Data'!H443</f>
        <v>213514.76419470581</v>
      </c>
      <c r="D195" s="1086"/>
      <c r="E195" s="1086">
        <f t="shared" si="24"/>
        <v>213514.76419470581</v>
      </c>
      <c r="F195" s="1547" t="s">
        <v>331</v>
      </c>
      <c r="G195" s="1086">
        <f t="shared" si="29"/>
        <v>0</v>
      </c>
      <c r="H195" s="1548">
        <f t="shared" si="30"/>
        <v>213514.76419470581</v>
      </c>
      <c r="I195" s="1103">
        <f>+'O5 Details by Class &amp; Accounts'!E197</f>
        <v>213514.76419470581</v>
      </c>
      <c r="J195" s="2233">
        <f t="shared" si="27"/>
        <v>0</v>
      </c>
      <c r="K195" s="1549">
        <f>+'O4 Summary by Class &amp; Accounts'!D197</f>
        <v>213514.76419470579</v>
      </c>
      <c r="L195" s="2233">
        <f t="shared" si="28"/>
        <v>0</v>
      </c>
      <c r="M195" s="2150"/>
      <c r="N195" s="2150"/>
      <c r="O195" s="2150"/>
      <c r="P195" s="1551"/>
      <c r="Q195" s="1551"/>
      <c r="R195" s="1551"/>
      <c r="S195" s="1551"/>
      <c r="T195" s="1551"/>
      <c r="U195" s="1552" t="s">
        <v>331</v>
      </c>
      <c r="W195" s="1899" t="inlineStr">
        <is>
          <t/>
        </is>
      </c>
    </row>
    <row r="196" spans="1:23" ht="12.75" x14ac:dyDescent="0.2">
      <c r="A196" s="2149">
        <v>5680</v>
      </c>
      <c r="B196" s="2112" t="s">
        <v>1377</v>
      </c>
      <c r="C196" s="1086">
        <f>+'I3 TB Data'!H444</f>
        <v>5264.3999999999987</v>
      </c>
      <c r="D196" s="1086"/>
      <c r="E196" s="1086">
        <f t="shared" si="24"/>
        <v>5264.3999999999987</v>
      </c>
      <c r="F196" s="1547" t="s">
        <v>331</v>
      </c>
      <c r="G196" s="1086">
        <f t="shared" si="29"/>
        <v>0</v>
      </c>
      <c r="H196" s="1548">
        <f t="shared" si="30"/>
        <v>5264.3999999999987</v>
      </c>
      <c r="I196" s="1103">
        <f>+'O5 Details by Class &amp; Accounts'!E198</f>
        <v>5264.3999999999987</v>
      </c>
      <c r="J196" s="2233">
        <f t="shared" si="27"/>
        <v>0</v>
      </c>
      <c r="K196" s="1549">
        <f>+'O4 Summary by Class &amp; Accounts'!D198</f>
        <v>5264.3999999999978</v>
      </c>
      <c r="L196" s="2233">
        <f t="shared" si="28"/>
        <v>0</v>
      </c>
      <c r="M196" s="2150"/>
      <c r="N196" s="2150"/>
      <c r="O196" s="2150"/>
      <c r="P196" s="1551"/>
      <c r="Q196" s="1551"/>
      <c r="R196" s="1551"/>
      <c r="S196" s="1551"/>
      <c r="T196" s="1551"/>
      <c r="U196" s="1552" t="s">
        <v>331</v>
      </c>
      <c r="W196" s="1899" t="inlineStr">
        <is>
          <t/>
        </is>
      </c>
    </row>
    <row r="197" spans="1:23" ht="25.5" x14ac:dyDescent="0.2">
      <c r="A197" s="1546">
        <v>5685</v>
      </c>
      <c r="B197" s="1098" t="s">
        <v>1378</v>
      </c>
      <c r="C197" s="1086">
        <f>+'I3 TB Data'!H446</f>
        <v>0</v>
      </c>
      <c r="D197" s="1086"/>
      <c r="E197" s="1086">
        <f t="shared" si="24"/>
        <v>0</v>
      </c>
      <c r="F197" s="1547" t="s">
        <v>331</v>
      </c>
      <c r="G197" s="1086">
        <f t="shared" si="29"/>
        <v>0</v>
      </c>
      <c r="H197" s="1548">
        <f t="shared" si="30"/>
        <v>0</v>
      </c>
      <c r="I197" s="1103">
        <f>+'O5 Details by Class &amp; Accounts'!E199</f>
        <v>0</v>
      </c>
      <c r="J197" s="2233">
        <f t="shared" si="27"/>
        <v>0</v>
      </c>
      <c r="K197" s="1549">
        <f>+'O4 Summary by Class &amp; Accounts'!D199</f>
        <v>0</v>
      </c>
      <c r="L197" s="2233">
        <f t="shared" si="28"/>
        <v>0</v>
      </c>
      <c r="M197" s="1551"/>
      <c r="N197" s="1551"/>
      <c r="O197" s="1551"/>
      <c r="P197" s="1551"/>
      <c r="Q197" s="1551"/>
      <c r="R197" s="1551"/>
      <c r="S197" s="1551"/>
      <c r="T197" s="1551"/>
      <c r="U197" s="1552" t="s">
        <v>331</v>
      </c>
      <c r="W197" s="1899" t="inlineStr">
        <is>
          <t/>
        </is>
      </c>
    </row>
    <row r="198" spans="1:23" ht="25.5" x14ac:dyDescent="0.2">
      <c r="A198" s="1538">
        <v>5705</v>
      </c>
      <c r="B198" s="1089" t="s">
        <v>980</v>
      </c>
      <c r="C198" s="1086">
        <f>+'I3 TB Data'!H447</f>
        <v>1128765.5757544751</v>
      </c>
      <c r="D198" s="1086"/>
      <c r="E198" s="1086">
        <f t="shared" si="24"/>
        <v>1128765.5757544751</v>
      </c>
      <c r="F198" s="1547" t="s">
        <v>331</v>
      </c>
      <c r="G198" s="1086">
        <f t="shared" si="29"/>
        <v>0</v>
      </c>
      <c r="H198" s="1548">
        <f t="shared" si="30"/>
        <v>1128765.5757544751</v>
      </c>
      <c r="I198" s="1103">
        <f>+'O5 Details by Class &amp; Accounts'!E200</f>
        <v>1128765.5757544751</v>
      </c>
      <c r="J198" s="2233">
        <f t="shared" si="27"/>
        <v>0</v>
      </c>
      <c r="K198" s="1549">
        <f>+'O4 Summary by Class &amp; Accounts'!D200</f>
        <v>1128765.575754476</v>
      </c>
      <c r="L198" s="2233">
        <f t="shared" si="28"/>
        <v>0</v>
      </c>
      <c r="M198" s="1550"/>
      <c r="N198" s="1550"/>
      <c r="O198" s="1550"/>
      <c r="P198" s="1551"/>
      <c r="Q198" s="1551"/>
      <c r="R198" s="1551"/>
      <c r="S198" s="1551"/>
      <c r="T198" s="1551"/>
      <c r="U198" s="1552" t="s">
        <v>331</v>
      </c>
      <c r="W198" s="1899" t="inlineStr">
        <is>
          <t/>
        </is>
      </c>
    </row>
    <row r="199" spans="1:23" ht="25.5" x14ac:dyDescent="0.2">
      <c r="A199" s="1538">
        <v>5710</v>
      </c>
      <c r="B199" s="1089" t="s">
        <v>1379</v>
      </c>
      <c r="C199" s="1086">
        <f>+'I3 TB Data'!H448</f>
        <v>0</v>
      </c>
      <c r="D199" s="1086"/>
      <c r="E199" s="1086">
        <f t="shared" si="24"/>
        <v>0</v>
      </c>
      <c r="F199" s="1547" t="s">
        <v>331</v>
      </c>
      <c r="G199" s="1086">
        <f t="shared" si="29"/>
        <v>0</v>
      </c>
      <c r="H199" s="1548">
        <f t="shared" si="30"/>
        <v>0</v>
      </c>
      <c r="I199" s="1103">
        <f>+'O5 Details by Class &amp; Accounts'!E201</f>
        <v>0</v>
      </c>
      <c r="J199" s="2233">
        <f t="shared" si="27"/>
        <v>0</v>
      </c>
      <c r="K199" s="1549">
        <f>+'O4 Summary by Class &amp; Accounts'!D201</f>
        <v>0</v>
      </c>
      <c r="L199" s="2233">
        <f t="shared" si="28"/>
        <v>0</v>
      </c>
      <c r="M199" s="1550"/>
      <c r="N199" s="1550"/>
      <c r="O199" s="1550"/>
      <c r="P199" s="1551"/>
      <c r="Q199" s="1551"/>
      <c r="R199" s="1551"/>
      <c r="S199" s="1551"/>
      <c r="T199" s="1551"/>
      <c r="U199" s="1552" t="s">
        <v>331</v>
      </c>
      <c r="W199" s="1899" t="inlineStr">
        <is>
          <t/>
        </is>
      </c>
    </row>
    <row r="200" spans="1:23" ht="25.5" x14ac:dyDescent="0.2">
      <c r="A200" s="2149">
        <v>5715</v>
      </c>
      <c r="B200" s="2112" t="s">
        <v>1380</v>
      </c>
      <c r="C200" s="1086">
        <f>+'I3 TB Data'!H449</f>
        <v>0</v>
      </c>
      <c r="D200" s="1086"/>
      <c r="E200" s="1086">
        <f t="shared" si="24"/>
        <v>0</v>
      </c>
      <c r="F200" s="1547" t="s">
        <v>331</v>
      </c>
      <c r="G200" s="1086">
        <f t="shared" si="29"/>
        <v>0</v>
      </c>
      <c r="H200" s="1548">
        <f t="shared" si="30"/>
        <v>0</v>
      </c>
      <c r="I200" s="1103">
        <f>+'O5 Details by Class &amp; Accounts'!E202</f>
        <v>0</v>
      </c>
      <c r="J200" s="2233">
        <f t="shared" si="27"/>
        <v>0</v>
      </c>
      <c r="K200" s="1549">
        <f>+'O4 Summary by Class &amp; Accounts'!D202</f>
        <v>0</v>
      </c>
      <c r="L200" s="2233">
        <f t="shared" si="28"/>
        <v>0</v>
      </c>
      <c r="M200" s="2150"/>
      <c r="N200" s="2150"/>
      <c r="O200" s="2150"/>
      <c r="P200" s="1551"/>
      <c r="Q200" s="1551"/>
      <c r="R200" s="1551"/>
      <c r="S200" s="1551"/>
      <c r="T200" s="1551"/>
      <c r="U200" s="1552" t="s">
        <v>331</v>
      </c>
      <c r="W200" s="1899" t="inlineStr">
        <is>
          <t/>
        </is>
      </c>
    </row>
    <row r="201" spans="1:23" ht="25.5" x14ac:dyDescent="0.2">
      <c r="A201" s="1541">
        <v>5720</v>
      </c>
      <c r="B201" s="1092" t="s">
        <v>1381</v>
      </c>
      <c r="C201" s="1086">
        <f>+'I3 TB Data'!H450</f>
        <v>0</v>
      </c>
      <c r="D201" s="1086"/>
      <c r="E201" s="1086">
        <f t="shared" si="24"/>
        <v>0</v>
      </c>
      <c r="F201" s="1547" t="s">
        <v>331</v>
      </c>
      <c r="G201" s="1086">
        <f t="shared" si="29"/>
        <v>0</v>
      </c>
      <c r="H201" s="1548">
        <f t="shared" si="30"/>
        <v>0</v>
      </c>
      <c r="I201" s="1103">
        <f>+'O5 Details by Class &amp; Accounts'!E203</f>
        <v>0</v>
      </c>
      <c r="J201" s="2233">
        <f t="shared" si="27"/>
        <v>0</v>
      </c>
      <c r="K201" s="1549">
        <f>+'O4 Summary by Class &amp; Accounts'!D203</f>
        <v>0</v>
      </c>
      <c r="L201" s="2233">
        <f t="shared" si="28"/>
        <v>0</v>
      </c>
      <c r="M201" s="1563"/>
      <c r="N201" s="1563"/>
      <c r="O201" s="1563"/>
      <c r="P201" s="1551"/>
      <c r="Q201" s="1551"/>
      <c r="R201" s="1551"/>
      <c r="S201" s="1551"/>
      <c r="T201" s="1551"/>
      <c r="U201" s="1552" t="s">
        <v>331</v>
      </c>
      <c r="W201" s="1899" t="inlineStr">
        <is>
          <t/>
        </is>
      </c>
    </row>
    <row r="202" spans="1:23" ht="25.5" x14ac:dyDescent="0.2">
      <c r="A202" s="2149">
        <v>5730</v>
      </c>
      <c r="B202" s="2112" t="s">
        <v>35</v>
      </c>
      <c r="C202" s="1086">
        <f>+'I3 TB Data'!H452</f>
        <v>0</v>
      </c>
      <c r="D202" s="1086"/>
      <c r="E202" s="1086">
        <f t="shared" si="24"/>
        <v>0</v>
      </c>
      <c r="F202" s="1547" t="s">
        <v>331</v>
      </c>
      <c r="G202" s="1086">
        <f t="shared" si="29"/>
        <v>0</v>
      </c>
      <c r="H202" s="1548">
        <f t="shared" si="30"/>
        <v>0</v>
      </c>
      <c r="I202" s="1103">
        <f>+'O5 Details by Class &amp; Accounts'!E204</f>
        <v>0</v>
      </c>
      <c r="J202" s="2233">
        <f t="shared" si="27"/>
        <v>0</v>
      </c>
      <c r="K202" s="1549">
        <f>+'O4 Summary by Class &amp; Accounts'!D204</f>
        <v>0</v>
      </c>
      <c r="L202" s="2233">
        <f t="shared" si="28"/>
        <v>0</v>
      </c>
      <c r="M202" s="2150"/>
      <c r="N202" s="2150"/>
      <c r="O202" s="2150"/>
      <c r="P202" s="1551"/>
      <c r="Q202" s="1551"/>
      <c r="R202" s="1551"/>
      <c r="S202" s="1551"/>
      <c r="T202" s="1551"/>
      <c r="U202" s="1552" t="s">
        <v>331</v>
      </c>
      <c r="W202" s="1899" t="inlineStr">
        <is>
          <t/>
        </is>
      </c>
    </row>
    <row r="203" spans="1:23" ht="25.5" x14ac:dyDescent="0.2">
      <c r="A203" s="2149">
        <v>5735</v>
      </c>
      <c r="B203" s="2112" t="s">
        <v>39</v>
      </c>
      <c r="C203" s="1086">
        <f>+'I3 TB Data'!H453</f>
        <v>0</v>
      </c>
      <c r="D203" s="1086"/>
      <c r="E203" s="1086">
        <f t="shared" ref="E203:E211" si="31">+SUM(C203:D203)</f>
        <v>0</v>
      </c>
      <c r="F203" s="1547" t="s">
        <v>331</v>
      </c>
      <c r="G203" s="1086">
        <f t="shared" si="29"/>
        <v>0</v>
      </c>
      <c r="H203" s="1548">
        <f t="shared" si="30"/>
        <v>0</v>
      </c>
      <c r="I203" s="1103">
        <f>+'O5 Details by Class &amp; Accounts'!E205</f>
        <v>0</v>
      </c>
      <c r="J203" s="2233">
        <f t="shared" si="27"/>
        <v>0</v>
      </c>
      <c r="K203" s="1549">
        <f>+'O4 Summary by Class &amp; Accounts'!D205</f>
        <v>0</v>
      </c>
      <c r="L203" s="2233">
        <f t="shared" si="28"/>
        <v>0</v>
      </c>
      <c r="M203" s="2150"/>
      <c r="N203" s="2150"/>
      <c r="O203" s="2150"/>
      <c r="P203" s="1551"/>
      <c r="Q203" s="1551"/>
      <c r="R203" s="1551"/>
      <c r="S203" s="1551"/>
      <c r="T203" s="1551"/>
      <c r="U203" s="1552" t="s">
        <v>331</v>
      </c>
      <c r="W203" s="1899" t="inlineStr">
        <is>
          <t/>
        </is>
      </c>
    </row>
    <row r="204" spans="1:23" ht="12.75" x14ac:dyDescent="0.2">
      <c r="A204" s="2149">
        <v>5740</v>
      </c>
      <c r="B204" s="2112" t="s">
        <v>40</v>
      </c>
      <c r="C204" s="1086">
        <f>+'I3 TB Data'!H454</f>
        <v>0</v>
      </c>
      <c r="D204" s="1086"/>
      <c r="E204" s="1086">
        <f t="shared" si="31"/>
        <v>0</v>
      </c>
      <c r="F204" s="1547" t="s">
        <v>331</v>
      </c>
      <c r="G204" s="1086">
        <f t="shared" si="29"/>
        <v>0</v>
      </c>
      <c r="H204" s="1548">
        <f t="shared" si="30"/>
        <v>0</v>
      </c>
      <c r="I204" s="1103">
        <f>+'O5 Details by Class &amp; Accounts'!E206</f>
        <v>0</v>
      </c>
      <c r="J204" s="2233">
        <f t="shared" si="27"/>
        <v>0</v>
      </c>
      <c r="K204" s="1549">
        <f>+'O4 Summary by Class &amp; Accounts'!D206</f>
        <v>0</v>
      </c>
      <c r="L204" s="2233">
        <f t="shared" si="28"/>
        <v>0</v>
      </c>
      <c r="M204" s="2150"/>
      <c r="N204" s="2150"/>
      <c r="O204" s="2150"/>
      <c r="P204" s="1551"/>
      <c r="Q204" s="1551"/>
      <c r="R204" s="1551"/>
      <c r="S204" s="1551"/>
      <c r="T204" s="1551"/>
      <c r="U204" s="1552" t="s">
        <v>331</v>
      </c>
      <c r="W204" s="1899" t="inlineStr">
        <is>
          <t/>
        </is>
      </c>
    </row>
    <row r="205" spans="1:23" ht="12.75" x14ac:dyDescent="0.2">
      <c r="A205" s="2149">
        <v>6005</v>
      </c>
      <c r="B205" s="2112" t="s">
        <v>41</v>
      </c>
      <c r="C205" s="1086">
        <f>+'I3 TB Data'!H455</f>
        <v>710013.45229229191</v>
      </c>
      <c r="D205" s="1086"/>
      <c r="E205" s="1086">
        <f t="shared" si="31"/>
        <v>710013.45229229191</v>
      </c>
      <c r="F205" s="1547" t="s">
        <v>331</v>
      </c>
      <c r="G205" s="1086">
        <f t="shared" si="29"/>
        <v>0</v>
      </c>
      <c r="H205" s="1548">
        <f t="shared" si="30"/>
        <v>710013.45229229191</v>
      </c>
      <c r="I205" s="1103">
        <f>+'O5 Details by Class &amp; Accounts'!E207</f>
        <v>710013.45229229191</v>
      </c>
      <c r="J205" s="2233">
        <f t="shared" si="27"/>
        <v>0</v>
      </c>
      <c r="K205" s="1549">
        <f>+'O4 Summary by Class &amp; Accounts'!D207</f>
        <v>710013.45229229191</v>
      </c>
      <c r="L205" s="2233">
        <f t="shared" si="28"/>
        <v>0</v>
      </c>
      <c r="M205" s="2150"/>
      <c r="N205" s="2150"/>
      <c r="O205" s="2150"/>
      <c r="P205" s="1551"/>
      <c r="Q205" s="1551"/>
      <c r="R205" s="1551"/>
      <c r="S205" s="1551"/>
      <c r="T205" s="1551"/>
      <c r="U205" s="1552"/>
      <c r="W205" s="1899" t="inlineStr">
        <is>
          <t/>
        </is>
      </c>
    </row>
    <row r="206" spans="1:23" ht="12.75" x14ac:dyDescent="0.2">
      <c r="A206" s="1541">
        <v>6105</v>
      </c>
      <c r="B206" s="1092" t="s">
        <v>544</v>
      </c>
      <c r="C206" s="1086">
        <f>+'I3 TB Data'!H465</f>
        <v>34954.80000000001</v>
      </c>
      <c r="D206" s="1086"/>
      <c r="E206" s="1086">
        <f t="shared" si="31"/>
        <v>34954.80000000001</v>
      </c>
      <c r="F206" s="1547" t="s">
        <v>331</v>
      </c>
      <c r="G206" s="1086">
        <f t="shared" si="29"/>
        <v>0</v>
      </c>
      <c r="H206" s="1548">
        <f t="shared" si="30"/>
        <v>34954.80000000001</v>
      </c>
      <c r="I206" s="1103">
        <f>+'O5 Details by Class &amp; Accounts'!E208</f>
        <v>34954.80000000001</v>
      </c>
      <c r="J206" s="2233">
        <f t="shared" si="27"/>
        <v>0</v>
      </c>
      <c r="K206" s="1549">
        <f>+'O4 Summary by Class &amp; Accounts'!D208</f>
        <v>34954.800000000003</v>
      </c>
      <c r="L206" s="2233">
        <f t="shared" si="28"/>
        <v>0</v>
      </c>
      <c r="M206" s="1563"/>
      <c r="N206" s="1563"/>
      <c r="O206" s="1563"/>
      <c r="P206" s="1551"/>
      <c r="Q206" s="1551"/>
      <c r="R206" s="1551"/>
      <c r="S206" s="1551"/>
      <c r="T206" s="1551"/>
      <c r="U206" s="1552" t="s">
        <v>331</v>
      </c>
      <c r="W206" s="1899" t="inlineStr">
        <is>
          <t/>
        </is>
      </c>
    </row>
    <row r="207" spans="1:23" ht="12.75" x14ac:dyDescent="0.2">
      <c r="A207" s="1541">
        <v>6110</v>
      </c>
      <c r="B207" s="1092" t="s">
        <v>545</v>
      </c>
      <c r="C207" s="1086">
        <f>+'I3 TB Data'!H466</f>
        <v>95609.019944892003</v>
      </c>
      <c r="D207" s="1086"/>
      <c r="E207" s="1086">
        <f t="shared" si="31"/>
        <v>95609.019944892003</v>
      </c>
      <c r="F207" s="1547" t="s">
        <v>331</v>
      </c>
      <c r="G207" s="1086">
        <f t="shared" si="29"/>
        <v>0</v>
      </c>
      <c r="H207" s="1548">
        <f t="shared" si="30"/>
        <v>95609.019944892003</v>
      </c>
      <c r="I207" s="1103">
        <f>+'O5 Details by Class &amp; Accounts'!E209</f>
        <v>95609.019944892003</v>
      </c>
      <c r="J207" s="2233">
        <f t="shared" si="27"/>
        <v>0</v>
      </c>
      <c r="K207" s="1549">
        <f>+'O4 Summary by Class &amp; Accounts'!D209</f>
        <v>95609.019944892018</v>
      </c>
      <c r="L207" s="2233">
        <f t="shared" si="28"/>
        <v>0</v>
      </c>
      <c r="M207" s="1563"/>
      <c r="N207" s="1563"/>
      <c r="O207" s="1563"/>
      <c r="P207" s="1551"/>
      <c r="Q207" s="1551"/>
      <c r="R207" s="1551"/>
      <c r="S207" s="1551"/>
      <c r="T207" s="1551"/>
      <c r="U207" s="1552"/>
      <c r="W207" s="1899" t="inlineStr">
        <is>
          <t/>
        </is>
      </c>
    </row>
    <row r="208" spans="1:23" ht="12.75" x14ac:dyDescent="0.2">
      <c r="A208" s="2229" t="s">
        <v>1638</v>
      </c>
      <c r="B208" s="2226" t="s">
        <v>1643</v>
      </c>
      <c r="C208" s="1086">
        <f>+'I3 TB Data'!H469</f>
        <v>7209.3951045936565</v>
      </c>
      <c r="D208" s="1086"/>
      <c r="E208" s="1086">
        <f t="shared" si="31"/>
        <v>7209.3951045936565</v>
      </c>
      <c r="F208" s="1547" t="s">
        <v>331</v>
      </c>
      <c r="G208" s="1086">
        <f t="shared" si="29"/>
        <v>0</v>
      </c>
      <c r="H208" s="1548">
        <f t="shared" si="30"/>
        <v>7209.3951045936565</v>
      </c>
      <c r="I208" s="1103">
        <f>+'O5 Details by Class &amp; Accounts'!E210</f>
        <v>7209.3951045936565</v>
      </c>
      <c r="J208" s="2233">
        <f t="shared" si="27"/>
        <v>0</v>
      </c>
      <c r="K208" s="1549">
        <f>+'O4 Summary by Class &amp; Accounts'!D210</f>
        <v>7209.3951045936565</v>
      </c>
      <c r="L208" s="2233">
        <f t="shared" si="28"/>
        <v>0</v>
      </c>
      <c r="M208" s="1563"/>
      <c r="N208" s="1563"/>
      <c r="O208" s="1563"/>
      <c r="P208" s="1551"/>
      <c r="Q208" s="1551"/>
      <c r="R208" s="1551"/>
      <c r="S208" s="1551"/>
      <c r="T208" s="1551"/>
      <c r="U208" s="1552" t="s">
        <v>331</v>
      </c>
      <c r="W208" s="1899" t="inlineStr">
        <is>
          <t/>
        </is>
      </c>
    </row>
    <row r="209" spans="1:23" ht="12.75" x14ac:dyDescent="0.2">
      <c r="A209" s="2149">
        <v>6210</v>
      </c>
      <c r="B209" s="2112" t="s">
        <v>992</v>
      </c>
      <c r="C209" s="1086">
        <f>+'I3 TB Data'!H470</f>
        <v>0</v>
      </c>
      <c r="D209" s="1086"/>
      <c r="E209" s="1086">
        <f t="shared" si="31"/>
        <v>0</v>
      </c>
      <c r="F209" s="1547" t="s">
        <v>331</v>
      </c>
      <c r="G209" s="1086">
        <f t="shared" si="29"/>
        <v>0</v>
      </c>
      <c r="H209" s="1548">
        <f t="shared" si="30"/>
        <v>0</v>
      </c>
      <c r="I209" s="1103">
        <f>+'O5 Details by Class &amp; Accounts'!E211</f>
        <v>0</v>
      </c>
      <c r="J209" s="2233">
        <f t="shared" si="27"/>
        <v>0</v>
      </c>
      <c r="K209" s="1549">
        <f>+'O4 Summary by Class &amp; Accounts'!D211</f>
        <v>0</v>
      </c>
      <c r="L209" s="2233">
        <f t="shared" si="28"/>
        <v>0</v>
      </c>
      <c r="M209" s="2150"/>
      <c r="N209" s="2150"/>
      <c r="O209" s="2150"/>
      <c r="P209" s="1551"/>
      <c r="Q209" s="1551"/>
      <c r="R209" s="1551"/>
      <c r="S209" s="1551"/>
      <c r="T209" s="1551"/>
      <c r="U209" s="1552" t="s">
        <v>331</v>
      </c>
      <c r="W209" s="1899" t="inlineStr">
        <is>
          <t/>
        </is>
      </c>
    </row>
    <row r="210" spans="1:23" ht="12.75" x14ac:dyDescent="0.2">
      <c r="A210" s="2149">
        <v>6215</v>
      </c>
      <c r="B210" s="2112" t="s">
        <v>993</v>
      </c>
      <c r="C210" s="1086">
        <f>+'I3 TB Data'!H471</f>
        <v>0</v>
      </c>
      <c r="D210" s="1086"/>
      <c r="E210" s="1086">
        <f t="shared" si="31"/>
        <v>0</v>
      </c>
      <c r="F210" s="1547" t="s">
        <v>331</v>
      </c>
      <c r="G210" s="1086">
        <f t="shared" si="29"/>
        <v>0</v>
      </c>
      <c r="H210" s="1548">
        <f t="shared" si="30"/>
        <v>0</v>
      </c>
      <c r="I210" s="1103">
        <f>+'O5 Details by Class &amp; Accounts'!E212</f>
        <v>0</v>
      </c>
      <c r="J210" s="2233">
        <f t="shared" si="27"/>
        <v>0</v>
      </c>
      <c r="K210" s="1549">
        <f>+'O4 Summary by Class &amp; Accounts'!D212</f>
        <v>0</v>
      </c>
      <c r="L210" s="2233">
        <f t="shared" si="28"/>
        <v>0</v>
      </c>
      <c r="M210" s="2150"/>
      <c r="N210" s="2150"/>
      <c r="O210" s="2150"/>
      <c r="P210" s="1551"/>
      <c r="Q210" s="1551"/>
      <c r="R210" s="1551"/>
      <c r="S210" s="1551"/>
      <c r="T210" s="1551"/>
      <c r="U210" s="1552" t="s">
        <v>331</v>
      </c>
      <c r="W210" s="1899" t="inlineStr">
        <is>
          <t/>
        </is>
      </c>
    </row>
    <row r="211" spans="1:23" ht="13.5" thickBot="1" x14ac:dyDescent="0.25">
      <c r="A211" s="2149">
        <v>6225</v>
      </c>
      <c r="B211" s="2112" t="s">
        <v>994</v>
      </c>
      <c r="C211" s="1086">
        <f>+'I3 TB Data'!H472</f>
        <v>0</v>
      </c>
      <c r="D211" s="1086"/>
      <c r="E211" s="1086">
        <f t="shared" si="31"/>
        <v>0</v>
      </c>
      <c r="F211" s="1547" t="s">
        <v>331</v>
      </c>
      <c r="G211" s="1086">
        <f t="shared" si="29"/>
        <v>0</v>
      </c>
      <c r="H211" s="1548">
        <f t="shared" si="30"/>
        <v>0</v>
      </c>
      <c r="I211" s="1103">
        <f>+'O5 Details by Class &amp; Accounts'!E213</f>
        <v>0</v>
      </c>
      <c r="J211" s="2233">
        <f t="shared" si="27"/>
        <v>0</v>
      </c>
      <c r="K211" s="1549">
        <f>+'O4 Summary by Class &amp; Accounts'!D213</f>
        <v>0</v>
      </c>
      <c r="L211" s="2233">
        <f t="shared" si="28"/>
        <v>0</v>
      </c>
      <c r="M211" s="2150"/>
      <c r="N211" s="2150"/>
      <c r="O211" s="2150"/>
      <c r="P211" s="1551"/>
      <c r="Q211" s="1551"/>
      <c r="R211" s="1551"/>
      <c r="S211" s="1551"/>
      <c r="T211" s="1551"/>
      <c r="U211" s="1552" t="s">
        <v>331</v>
      </c>
      <c r="W211" s="1899" t="inlineStr">
        <is>
          <t/>
        </is>
      </c>
    </row>
    <row r="212" spans="1:23" s="47" customFormat="1" ht="15.75" x14ac:dyDescent="0.25">
      <c r="A212" s="1574"/>
      <c r="B212" s="1582" t="s">
        <v>763</v>
      </c>
      <c r="C212" s="1575">
        <f>IF(ISERROR(SUM(C16:C211)), "-", SUM(C16:C211))</f>
        <v>-9904026.681807952</v>
      </c>
      <c r="D212" s="1575">
        <f>SUM(D16:D211)</f>
        <v>67592780.325000003</v>
      </c>
      <c r="E212" s="1576">
        <f>IF(ISERROR(SUM(E19:E211)), "-", SUM(E19:E211))</f>
        <v>57688753.64319209</v>
      </c>
      <c r="F212" s="1577"/>
      <c r="G212" s="1575">
        <f>SUM(G19:G211)</f>
        <v>0</v>
      </c>
      <c r="H212" s="1578">
        <f>IF(ISERROR(SUM(H19:H211)), "-", SUM(H19:H211))</f>
        <v>57688753.64319209</v>
      </c>
      <c r="I212" s="1579">
        <f>SUM(I19:I211)</f>
        <v>57688753.64319209</v>
      </c>
      <c r="J212" s="1580">
        <f>IF(ISERROR(SUM(J19:J211)), "-", SUM(J19:J211))</f>
        <v>0</v>
      </c>
      <c r="K212" s="1581">
        <f>IF(ISERROR(SUM(K19:K211)), "-", SUM(K19:K211))</f>
        <v>57688753.643192083</v>
      </c>
      <c r="L212" s="1580">
        <f>IF(ISERROR(SUM(L19:L211)), "-", SUM(L19:L211))</f>
        <v>0</v>
      </c>
      <c r="M212" s="1565"/>
      <c r="N212" s="1565"/>
      <c r="O212" s="1565"/>
      <c r="P212" s="1565"/>
      <c r="Q212" s="1565"/>
      <c r="R212" s="1565"/>
      <c r="S212" s="1565"/>
      <c r="T212" s="1565"/>
      <c r="U212" s="76"/>
      <c r="W212" s="1908"/>
    </row>
    <row r="213" spans="1:23" s="47" customFormat="1" ht="13.5" thickBot="1" x14ac:dyDescent="0.25">
      <c r="A213" s="1566"/>
      <c r="B213" s="1567"/>
      <c r="C213" s="1568"/>
      <c r="D213" s="1568"/>
      <c r="E213" s="1569" t="s">
        <v>331</v>
      </c>
      <c r="F213" s="1564" t="s">
        <v>753</v>
      </c>
      <c r="G213" s="1568">
        <f>IF(ISERROR(+G212+H212), "-", +G212+H212)</f>
        <v>57688753.64319209</v>
      </c>
      <c r="H213" s="1570"/>
      <c r="I213" s="1571"/>
      <c r="J213" s="1572"/>
      <c r="K213" s="1573"/>
      <c r="L213" s="1572"/>
      <c r="M213" s="1565"/>
      <c r="N213" s="1565"/>
      <c r="O213" s="1565"/>
      <c r="P213" s="1565"/>
      <c r="Q213" s="1565"/>
      <c r="R213" s="1565"/>
      <c r="S213" s="1565"/>
      <c r="T213" s="1565"/>
      <c r="U213" s="76"/>
    </row>
    <row r="214" spans="1:23" ht="12.75" x14ac:dyDescent="0.2">
      <c r="A214" s="680"/>
      <c r="B214" s="376"/>
      <c r="C214" s="1539"/>
      <c r="D214" s="1539"/>
      <c r="E214" s="1539"/>
      <c r="F214" s="591"/>
      <c r="G214" s="1539"/>
      <c r="H214" s="1539"/>
      <c r="I214" s="565"/>
      <c r="J214" s="565"/>
      <c r="K214" s="352"/>
      <c r="L214" s="352"/>
    </row>
    <row r="215" spans="1:23" ht="12.75" x14ac:dyDescent="0.2">
      <c r="A215" s="680"/>
      <c r="B215" s="376"/>
      <c r="C215" s="1539"/>
      <c r="D215" s="1539"/>
      <c r="E215" s="1539"/>
      <c r="F215" s="591"/>
      <c r="G215" s="1539"/>
      <c r="H215" s="1539"/>
      <c r="I215" s="565"/>
      <c r="J215" s="565"/>
      <c r="K215" s="352"/>
      <c r="L215" s="352"/>
    </row>
    <row r="216" spans="1:23" ht="12.75" x14ac:dyDescent="0.2">
      <c r="A216" s="1302"/>
      <c r="B216" s="460"/>
      <c r="C216" s="1056"/>
      <c r="D216" s="1056"/>
      <c r="E216" s="1056"/>
      <c r="F216" s="1056"/>
      <c r="G216" s="1056"/>
      <c r="H216" s="1056"/>
      <c r="I216" s="542"/>
      <c r="J216" s="565"/>
      <c r="K216" s="352"/>
      <c r="L216" s="352"/>
    </row>
    <row r="217" spans="1:23" s="1828" customFormat="1" ht="12.75" x14ac:dyDescent="0.2">
      <c r="A217" s="1823"/>
      <c r="B217" s="1824"/>
      <c r="C217" s="1825"/>
      <c r="D217" s="1825"/>
      <c r="E217" s="1825"/>
      <c r="F217" s="1825"/>
      <c r="G217" s="1825"/>
      <c r="H217" s="1825"/>
      <c r="I217" s="1826"/>
      <c r="J217" s="1826"/>
      <c r="K217" s="1827"/>
      <c r="L217" s="1827"/>
    </row>
    <row r="219" spans="1:23" ht="24" x14ac:dyDescent="0.2">
      <c r="A219" s="1302"/>
      <c r="B219" s="1779" t="s">
        <v>269</v>
      </c>
      <c r="C219" s="1774" t="str">
        <f t="shared" ref="C219:J219" si="32">E18</f>
        <v>Adjusted TB</v>
      </c>
      <c r="D219" s="1774" t="str">
        <f t="shared" si="32"/>
        <v>Excluded from COSS</v>
      </c>
      <c r="E219" s="1774" t="str">
        <f t="shared" si="32"/>
        <v>Excluded</v>
      </c>
      <c r="F219" s="1774" t="str">
        <f t="shared" si="32"/>
        <v>Included</v>
      </c>
      <c r="G219" s="1774" t="str">
        <f t="shared" si="32"/>
        <v>Balance in O5</v>
      </c>
      <c r="H219" s="1774" t="str">
        <f t="shared" si="32"/>
        <v>Difference</v>
      </c>
      <c r="I219" s="1774" t="str">
        <f t="shared" si="32"/>
        <v>Balance in O4 Summary</v>
      </c>
      <c r="J219" s="1774" t="str">
        <f t="shared" si="32"/>
        <v>Difference</v>
      </c>
      <c r="K219" s="1772"/>
      <c r="L219" s="1772"/>
      <c r="M219" s="1774">
        <f t="shared" ref="M219:T219" si="33">O18</f>
        <v>0</v>
      </c>
      <c r="N219" s="1774">
        <f t="shared" si="33"/>
        <v>0</v>
      </c>
      <c r="O219" s="1774">
        <f t="shared" si="33"/>
        <v>0</v>
      </c>
      <c r="P219" s="1774">
        <f t="shared" si="33"/>
        <v>0</v>
      </c>
      <c r="Q219" s="1774">
        <f t="shared" si="33"/>
        <v>0</v>
      </c>
      <c r="R219" s="1774">
        <f t="shared" si="33"/>
        <v>0</v>
      </c>
      <c r="S219" s="1774">
        <f t="shared" si="33"/>
        <v>0</v>
      </c>
      <c r="T219" s="1774">
        <f t="shared" si="33"/>
        <v>0</v>
      </c>
    </row>
    <row r="220" spans="1:23" ht="12.75" x14ac:dyDescent="0.2">
      <c r="A220" s="1302"/>
      <c r="B220" s="218">
        <v>1808</v>
      </c>
      <c r="C220" s="1818">
        <f t="shared" ref="C220:C253" si="34">SUMIF($W$19:$W$211, $B220, E$19:E$211)</f>
        <v>0</v>
      </c>
      <c r="D220" s="1818">
        <f t="shared" ref="D220:D253" si="35">SUMIF($W$19:$W$211, $B220, F$19:F$211)</f>
        <v>0</v>
      </c>
      <c r="E220" s="1818">
        <f t="shared" ref="E220:E253" si="36">SUMIF($W$19:$W$211, $B220, G$19:G$211)</f>
        <v>0</v>
      </c>
      <c r="F220" s="1818">
        <f t="shared" ref="F220:F253" si="37">SUMIF($W$19:$W$211, $B220, H$19:H$211)</f>
        <v>0</v>
      </c>
      <c r="G220" s="1818">
        <f t="shared" ref="G220:G253" si="38">SUMIF($W$19:$W$211, $B220, I$19:I$211)</f>
        <v>0</v>
      </c>
      <c r="H220" s="1818">
        <f t="shared" ref="H220:H253" si="39">SUMIF($W$19:$W$211, $B220, J$19:J$211)</f>
        <v>0</v>
      </c>
      <c r="I220" s="1818">
        <f t="shared" ref="I220:I253" si="40">SUMIF($W$19:$W$211, $B220, K$19:K$211)</f>
        <v>0</v>
      </c>
      <c r="J220" s="1818">
        <f t="shared" ref="J220:J253" si="41">SUMIF($W$19:$W$211, $B220, L$19:L$211)</f>
        <v>0</v>
      </c>
      <c r="K220" s="1792"/>
      <c r="L220" s="1792"/>
    </row>
    <row r="221" spans="1:23" ht="12.75" x14ac:dyDescent="0.2">
      <c r="A221" s="1302"/>
      <c r="B221" s="218">
        <v>1815</v>
      </c>
      <c r="C221" s="1818">
        <f t="shared" si="34"/>
        <v>33641.563441225859</v>
      </c>
      <c r="D221" s="1818">
        <f t="shared" si="35"/>
        <v>0</v>
      </c>
      <c r="E221" s="1818">
        <f t="shared" si="36"/>
        <v>0</v>
      </c>
      <c r="F221" s="1818">
        <f t="shared" si="37"/>
        <v>33641.563441225859</v>
      </c>
      <c r="G221" s="1818">
        <f t="shared" si="38"/>
        <v>33641.563441225859</v>
      </c>
      <c r="H221" s="1818">
        <f t="shared" si="39"/>
        <v>0</v>
      </c>
      <c r="I221" s="1818">
        <f t="shared" si="40"/>
        <v>33641.563441225851</v>
      </c>
      <c r="J221" s="1818">
        <f t="shared" si="41"/>
        <v>0</v>
      </c>
      <c r="K221" s="352"/>
      <c r="L221" s="352"/>
    </row>
    <row r="222" spans="1:23" ht="12.75" x14ac:dyDescent="0.2">
      <c r="A222" s="1302"/>
      <c r="B222" s="218">
        <v>1820</v>
      </c>
      <c r="C222" s="1818">
        <f t="shared" si="34"/>
        <v>0</v>
      </c>
      <c r="D222" s="1818">
        <f t="shared" si="35"/>
        <v>0</v>
      </c>
      <c r="E222" s="1818">
        <f t="shared" si="36"/>
        <v>0</v>
      </c>
      <c r="F222" s="1818">
        <f t="shared" si="37"/>
        <v>0</v>
      </c>
      <c r="G222" s="1818">
        <f t="shared" si="38"/>
        <v>0</v>
      </c>
      <c r="H222" s="1818">
        <f t="shared" si="39"/>
        <v>0</v>
      </c>
      <c r="I222" s="1818">
        <f t="shared" si="40"/>
        <v>0</v>
      </c>
      <c r="J222" s="1818">
        <f t="shared" si="41"/>
        <v>0</v>
      </c>
      <c r="K222" s="352"/>
      <c r="L222" s="352"/>
    </row>
    <row r="223" spans="1:23" ht="12.75" x14ac:dyDescent="0.2">
      <c r="A223" s="1302"/>
      <c r="B223" s="218">
        <v>1830</v>
      </c>
      <c r="C223" s="1818">
        <f t="shared" si="34"/>
        <v>62595.832995623998</v>
      </c>
      <c r="D223" s="1818">
        <f t="shared" si="35"/>
        <v>0</v>
      </c>
      <c r="E223" s="1818">
        <f t="shared" si="36"/>
        <v>0</v>
      </c>
      <c r="F223" s="1818">
        <f t="shared" si="37"/>
        <v>62595.832995623998</v>
      </c>
      <c r="G223" s="1818">
        <f t="shared" si="38"/>
        <v>62595.832995623998</v>
      </c>
      <c r="H223" s="1818">
        <f t="shared" si="39"/>
        <v>0</v>
      </c>
      <c r="I223" s="1818">
        <f t="shared" si="40"/>
        <v>62595.83299562399</v>
      </c>
      <c r="J223" s="1818">
        <f t="shared" si="41"/>
        <v>0</v>
      </c>
      <c r="K223" s="352"/>
      <c r="L223" s="352"/>
    </row>
    <row r="224" spans="1:23" ht="12.75" x14ac:dyDescent="0.2">
      <c r="A224" s="1302"/>
      <c r="B224" s="218">
        <v>1835</v>
      </c>
      <c r="C224" s="1818">
        <f t="shared" si="34"/>
        <v>60033.263322909923</v>
      </c>
      <c r="D224" s="1818">
        <f t="shared" si="35"/>
        <v>0</v>
      </c>
      <c r="E224" s="1818">
        <f t="shared" si="36"/>
        <v>0</v>
      </c>
      <c r="F224" s="1818">
        <f t="shared" si="37"/>
        <v>60033.263322909923</v>
      </c>
      <c r="G224" s="1818">
        <f t="shared" si="38"/>
        <v>60033.263322909923</v>
      </c>
      <c r="H224" s="1818">
        <f t="shared" si="39"/>
        <v>0</v>
      </c>
      <c r="I224" s="1818">
        <f t="shared" si="40"/>
        <v>60033.263322909923</v>
      </c>
      <c r="J224" s="1818">
        <f t="shared" si="41"/>
        <v>0</v>
      </c>
      <c r="K224" s="352"/>
      <c r="L224" s="352"/>
    </row>
    <row r="225" spans="1:12" ht="12.75" x14ac:dyDescent="0.2">
      <c r="A225" s="1302"/>
      <c r="B225" s="218">
        <v>1840</v>
      </c>
      <c r="C225" s="1818">
        <f t="shared" si="34"/>
        <v>0</v>
      </c>
      <c r="D225" s="1818">
        <f t="shared" si="35"/>
        <v>0</v>
      </c>
      <c r="E225" s="1818">
        <f t="shared" si="36"/>
        <v>0</v>
      </c>
      <c r="F225" s="1818">
        <f t="shared" si="37"/>
        <v>0</v>
      </c>
      <c r="G225" s="1818">
        <f t="shared" si="38"/>
        <v>0</v>
      </c>
      <c r="H225" s="1818">
        <f t="shared" si="39"/>
        <v>0</v>
      </c>
      <c r="I225" s="1818">
        <f t="shared" si="40"/>
        <v>0</v>
      </c>
      <c r="J225" s="1818">
        <f t="shared" si="41"/>
        <v>0</v>
      </c>
      <c r="K225" s="352"/>
      <c r="L225" s="352"/>
    </row>
    <row r="226" spans="1:12" ht="12.75" x14ac:dyDescent="0.2">
      <c r="A226" s="1302"/>
      <c r="B226" s="218">
        <v>1845</v>
      </c>
      <c r="C226" s="1818">
        <f t="shared" si="34"/>
        <v>21973.966404038416</v>
      </c>
      <c r="D226" s="1818">
        <f t="shared" si="35"/>
        <v>0</v>
      </c>
      <c r="E226" s="1818">
        <f t="shared" si="36"/>
        <v>0</v>
      </c>
      <c r="F226" s="1818">
        <f t="shared" si="37"/>
        <v>21973.966404038416</v>
      </c>
      <c r="G226" s="1818">
        <f t="shared" si="38"/>
        <v>21973.966404038416</v>
      </c>
      <c r="H226" s="1818">
        <f t="shared" si="39"/>
        <v>0</v>
      </c>
      <c r="I226" s="1818">
        <f t="shared" si="40"/>
        <v>21973.966404038412</v>
      </c>
      <c r="J226" s="1818">
        <f t="shared" si="41"/>
        <v>0</v>
      </c>
      <c r="K226" s="352"/>
      <c r="L226" s="352"/>
    </row>
    <row r="227" spans="1:12" ht="12.75" x14ac:dyDescent="0.2">
      <c r="A227" s="1302"/>
      <c r="B227" s="218">
        <v>1850</v>
      </c>
      <c r="C227" s="1818">
        <f t="shared" si="34"/>
        <v>33026.277426663321</v>
      </c>
      <c r="D227" s="1818">
        <f t="shared" si="35"/>
        <v>0</v>
      </c>
      <c r="E227" s="1818">
        <f t="shared" si="36"/>
        <v>0</v>
      </c>
      <c r="F227" s="1818">
        <f t="shared" si="37"/>
        <v>33026.277426663321</v>
      </c>
      <c r="G227" s="1818">
        <f t="shared" si="38"/>
        <v>33026.277426663321</v>
      </c>
      <c r="H227" s="1818">
        <f t="shared" si="39"/>
        <v>0</v>
      </c>
      <c r="I227" s="1818">
        <f t="shared" si="40"/>
        <v>33026.277426663321</v>
      </c>
      <c r="J227" s="1818">
        <f t="shared" si="41"/>
        <v>0</v>
      </c>
      <c r="K227" s="352"/>
      <c r="L227" s="352"/>
    </row>
    <row r="228" spans="1:12" ht="12.75" x14ac:dyDescent="0.2">
      <c r="A228" s="1302"/>
      <c r="B228" s="218">
        <v>1855</v>
      </c>
      <c r="C228" s="1818">
        <f t="shared" si="34"/>
        <v>81429.552855333095</v>
      </c>
      <c r="D228" s="1818">
        <f t="shared" si="35"/>
        <v>0</v>
      </c>
      <c r="E228" s="1818">
        <f t="shared" si="36"/>
        <v>0</v>
      </c>
      <c r="F228" s="1818">
        <f t="shared" si="37"/>
        <v>81429.552855333095</v>
      </c>
      <c r="G228" s="1818">
        <f t="shared" si="38"/>
        <v>81429.552855333095</v>
      </c>
      <c r="H228" s="1818">
        <f t="shared" si="39"/>
        <v>0</v>
      </c>
      <c r="I228" s="1818">
        <f t="shared" si="40"/>
        <v>81429.552855333095</v>
      </c>
      <c r="J228" s="1818">
        <f t="shared" si="41"/>
        <v>0</v>
      </c>
      <c r="K228" s="352"/>
      <c r="L228" s="352"/>
    </row>
    <row r="229" spans="1:12" ht="12.75" x14ac:dyDescent="0.2">
      <c r="A229" s="1302"/>
      <c r="B229" s="218">
        <v>1860</v>
      </c>
      <c r="C229" s="1818">
        <f t="shared" si="34"/>
        <v>55478.915214926805</v>
      </c>
      <c r="D229" s="1818">
        <f t="shared" si="35"/>
        <v>0</v>
      </c>
      <c r="E229" s="1818">
        <f t="shared" si="36"/>
        <v>0</v>
      </c>
      <c r="F229" s="1818">
        <f t="shared" si="37"/>
        <v>55478.915214926805</v>
      </c>
      <c r="G229" s="1818">
        <f t="shared" si="38"/>
        <v>55478.915214926805</v>
      </c>
      <c r="H229" s="1818">
        <f t="shared" si="39"/>
        <v>0</v>
      </c>
      <c r="I229" s="1818">
        <f t="shared" si="40"/>
        <v>55478.915214926812</v>
      </c>
      <c r="J229" s="1818">
        <f t="shared" si="41"/>
        <v>0</v>
      </c>
      <c r="K229" s="352"/>
      <c r="L229" s="352"/>
    </row>
    <row r="230" spans="1:12" ht="12.75" x14ac:dyDescent="0.2">
      <c r="A230" s="1302"/>
      <c r="B230" s="218" t="s">
        <v>108</v>
      </c>
      <c r="C230" s="1818">
        <f t="shared" si="34"/>
        <v>289262.21674268192</v>
      </c>
      <c r="D230" s="1818">
        <f t="shared" si="35"/>
        <v>0</v>
      </c>
      <c r="E230" s="1818">
        <f t="shared" si="36"/>
        <v>0</v>
      </c>
      <c r="F230" s="1818">
        <f t="shared" si="37"/>
        <v>289262.21674268192</v>
      </c>
      <c r="G230" s="1818">
        <f t="shared" si="38"/>
        <v>289262.21674268192</v>
      </c>
      <c r="H230" s="1818">
        <f t="shared" si="39"/>
        <v>0</v>
      </c>
      <c r="I230" s="1818">
        <f t="shared" si="40"/>
        <v>289262.21674268192</v>
      </c>
      <c r="J230" s="1818">
        <f t="shared" si="41"/>
        <v>0</v>
      </c>
      <c r="K230" s="352"/>
      <c r="L230" s="352"/>
    </row>
    <row r="231" spans="1:12" ht="12.75" x14ac:dyDescent="0.2">
      <c r="A231" s="1302"/>
      <c r="B231" s="1778" t="s">
        <v>504</v>
      </c>
      <c r="C231" s="1818">
        <f t="shared" si="34"/>
        <v>339181.54243589955</v>
      </c>
      <c r="D231" s="1818">
        <f t="shared" si="35"/>
        <v>0</v>
      </c>
      <c r="E231" s="1818">
        <f t="shared" si="36"/>
        <v>0</v>
      </c>
      <c r="F231" s="1818">
        <f t="shared" si="37"/>
        <v>339181.54243589955</v>
      </c>
      <c r="G231" s="1818">
        <f t="shared" si="38"/>
        <v>339181.54243589955</v>
      </c>
      <c r="H231" s="1818">
        <f t="shared" si="39"/>
        <v>0</v>
      </c>
      <c r="I231" s="1818">
        <f t="shared" si="40"/>
        <v>339181.54243589949</v>
      </c>
      <c r="J231" s="1818">
        <f t="shared" si="41"/>
        <v>0</v>
      </c>
      <c r="K231" s="352"/>
      <c r="L231" s="352"/>
    </row>
    <row r="232" spans="1:12" ht="12.75" x14ac:dyDescent="0.2">
      <c r="A232" s="1302"/>
      <c r="B232" s="1763" t="s">
        <v>505</v>
      </c>
      <c r="C232" s="1818">
        <f t="shared" si="34"/>
        <v>10492.32</v>
      </c>
      <c r="D232" s="1818">
        <f t="shared" si="35"/>
        <v>0</v>
      </c>
      <c r="E232" s="1818">
        <f t="shared" si="36"/>
        <v>0</v>
      </c>
      <c r="F232" s="1818">
        <f t="shared" si="37"/>
        <v>10492.32</v>
      </c>
      <c r="G232" s="1818">
        <f t="shared" si="38"/>
        <v>10492.32</v>
      </c>
      <c r="H232" s="1818">
        <f t="shared" si="39"/>
        <v>0</v>
      </c>
      <c r="I232" s="1818">
        <f t="shared" si="40"/>
        <v>10492.32</v>
      </c>
      <c r="J232" s="1818">
        <f t="shared" si="41"/>
        <v>0</v>
      </c>
      <c r="K232" s="352"/>
      <c r="L232" s="352"/>
    </row>
    <row r="233" spans="1:12" ht="12.75" x14ac:dyDescent="0.2">
      <c r="A233" s="1302"/>
      <c r="B233" s="218" t="s">
        <v>1416</v>
      </c>
      <c r="C233" s="1818">
        <f t="shared" si="34"/>
        <v>0</v>
      </c>
      <c r="D233" s="1818">
        <f t="shared" si="35"/>
        <v>0</v>
      </c>
      <c r="E233" s="1818">
        <f t="shared" si="36"/>
        <v>0</v>
      </c>
      <c r="F233" s="1818">
        <f t="shared" si="37"/>
        <v>0</v>
      </c>
      <c r="G233" s="1818">
        <f t="shared" si="38"/>
        <v>0</v>
      </c>
      <c r="H233" s="1818">
        <f t="shared" si="39"/>
        <v>0</v>
      </c>
      <c r="I233" s="1818">
        <f t="shared" si="40"/>
        <v>0</v>
      </c>
      <c r="J233" s="1818">
        <f t="shared" si="41"/>
        <v>0</v>
      </c>
      <c r="K233" s="352"/>
      <c r="L233" s="352"/>
    </row>
    <row r="234" spans="1:12" ht="12.75" x14ac:dyDescent="0.2">
      <c r="A234" s="1302"/>
      <c r="B234" s="218" t="s">
        <v>1342</v>
      </c>
      <c r="C234" s="1818">
        <f t="shared" si="34"/>
        <v>20000.04</v>
      </c>
      <c r="D234" s="1818">
        <f t="shared" si="35"/>
        <v>0</v>
      </c>
      <c r="E234" s="1818">
        <f t="shared" si="36"/>
        <v>0</v>
      </c>
      <c r="F234" s="1818">
        <f t="shared" si="37"/>
        <v>20000.04</v>
      </c>
      <c r="G234" s="1818">
        <f t="shared" si="38"/>
        <v>20000.04</v>
      </c>
      <c r="H234" s="1818">
        <f t="shared" si="39"/>
        <v>0</v>
      </c>
      <c r="I234" s="1818">
        <f t="shared" si="40"/>
        <v>20000.04</v>
      </c>
      <c r="J234" s="1818">
        <f t="shared" si="41"/>
        <v>0</v>
      </c>
      <c r="K234" s="352"/>
      <c r="L234" s="352"/>
    </row>
    <row r="235" spans="1:12" ht="12.75" x14ac:dyDescent="0.2">
      <c r="B235" s="218" t="s">
        <v>268</v>
      </c>
      <c r="C235" s="1818">
        <f t="shared" si="34"/>
        <v>-38090402.584094316</v>
      </c>
      <c r="D235" s="1818">
        <f t="shared" si="35"/>
        <v>0</v>
      </c>
      <c r="E235" s="1818">
        <f t="shared" si="36"/>
        <v>0</v>
      </c>
      <c r="F235" s="1818">
        <f t="shared" si="37"/>
        <v>-38090402.584094316</v>
      </c>
      <c r="G235" s="1818">
        <f t="shared" si="38"/>
        <v>-38090402.584094316</v>
      </c>
      <c r="H235" s="1818">
        <f t="shared" si="39"/>
        <v>0</v>
      </c>
      <c r="I235" s="1818">
        <f t="shared" si="40"/>
        <v>-38090402.584094316</v>
      </c>
      <c r="J235" s="1818">
        <f t="shared" si="41"/>
        <v>0</v>
      </c>
    </row>
    <row r="236" spans="1:12" ht="12.75" x14ac:dyDescent="0.2">
      <c r="B236" s="218" t="s">
        <v>704</v>
      </c>
      <c r="C236" s="1818">
        <f t="shared" si="34"/>
        <v>131198.3633344089</v>
      </c>
      <c r="D236" s="1818">
        <f t="shared" si="35"/>
        <v>0</v>
      </c>
      <c r="E236" s="1818">
        <f t="shared" si="36"/>
        <v>0</v>
      </c>
      <c r="F236" s="1818">
        <f t="shared" si="37"/>
        <v>131198.3633344089</v>
      </c>
      <c r="G236" s="1818">
        <f t="shared" si="38"/>
        <v>131198.3633344089</v>
      </c>
      <c r="H236" s="1818">
        <f t="shared" si="39"/>
        <v>0</v>
      </c>
      <c r="I236" s="1818">
        <f t="shared" si="40"/>
        <v>131198.3633344089</v>
      </c>
      <c r="J236" s="1818">
        <f t="shared" si="41"/>
        <v>0</v>
      </c>
    </row>
    <row r="237" spans="1:12" ht="12.75" x14ac:dyDescent="0.2">
      <c r="B237" s="218" t="s">
        <v>1270</v>
      </c>
      <c r="C237" s="1818">
        <f t="shared" si="34"/>
        <v>0</v>
      </c>
      <c r="D237" s="1818">
        <f t="shared" si="35"/>
        <v>0</v>
      </c>
      <c r="E237" s="1818">
        <f t="shared" si="36"/>
        <v>0</v>
      </c>
      <c r="F237" s="1818">
        <f t="shared" si="37"/>
        <v>0</v>
      </c>
      <c r="G237" s="1818">
        <f t="shared" si="38"/>
        <v>0</v>
      </c>
      <c r="H237" s="1818">
        <f t="shared" si="39"/>
        <v>0</v>
      </c>
      <c r="I237" s="1818">
        <f t="shared" si="40"/>
        <v>0</v>
      </c>
      <c r="J237" s="1818">
        <f t="shared" si="41"/>
        <v>0</v>
      </c>
    </row>
    <row r="238" spans="1:12" ht="12.75" x14ac:dyDescent="0.2">
      <c r="B238" s="218" t="s">
        <v>773</v>
      </c>
      <c r="C238" s="1818">
        <f t="shared" si="34"/>
        <v>1969363</v>
      </c>
      <c r="D238" s="1818">
        <f t="shared" si="35"/>
        <v>0</v>
      </c>
      <c r="E238" s="1818">
        <f t="shared" si="36"/>
        <v>0</v>
      </c>
      <c r="F238" s="1818">
        <f t="shared" si="37"/>
        <v>1969363</v>
      </c>
      <c r="G238" s="1818">
        <f t="shared" si="38"/>
        <v>1969363</v>
      </c>
      <c r="H238" s="1818">
        <f t="shared" si="39"/>
        <v>0</v>
      </c>
      <c r="I238" s="1818">
        <f t="shared" si="40"/>
        <v>1969362.9999999998</v>
      </c>
      <c r="J238" s="1818">
        <f t="shared" si="41"/>
        <v>0</v>
      </c>
    </row>
    <row r="239" spans="1:12" ht="12.75" x14ac:dyDescent="0.2">
      <c r="B239" s="218" t="s">
        <v>1265</v>
      </c>
      <c r="C239" s="1818">
        <f t="shared" si="34"/>
        <v>23861448.480922379</v>
      </c>
      <c r="D239" s="1818">
        <f t="shared" si="35"/>
        <v>0</v>
      </c>
      <c r="E239" s="1818">
        <f t="shared" si="36"/>
        <v>0</v>
      </c>
      <c r="F239" s="1818">
        <f t="shared" si="37"/>
        <v>23861448.480922379</v>
      </c>
      <c r="G239" s="1818">
        <f t="shared" si="38"/>
        <v>23861448.480922379</v>
      </c>
      <c r="H239" s="1818">
        <f t="shared" si="39"/>
        <v>0</v>
      </c>
      <c r="I239" s="1818">
        <f t="shared" si="40"/>
        <v>23861448.480922379</v>
      </c>
      <c r="J239" s="1818">
        <f t="shared" si="41"/>
        <v>0</v>
      </c>
    </row>
    <row r="240" spans="1:12" ht="12.75" x14ac:dyDescent="0.2">
      <c r="B240" s="218" t="s">
        <v>1080</v>
      </c>
      <c r="C240" s="1818">
        <f t="shared" si="34"/>
        <v>0</v>
      </c>
      <c r="D240" s="1818">
        <f t="shared" si="35"/>
        <v>0</v>
      </c>
      <c r="E240" s="1818">
        <f t="shared" si="36"/>
        <v>0</v>
      </c>
      <c r="F240" s="1818">
        <f t="shared" si="37"/>
        <v>0</v>
      </c>
      <c r="G240" s="1818">
        <f t="shared" si="38"/>
        <v>0</v>
      </c>
      <c r="H240" s="1818">
        <f t="shared" si="39"/>
        <v>0</v>
      </c>
      <c r="I240" s="1818">
        <f t="shared" si="40"/>
        <v>0</v>
      </c>
      <c r="J240" s="1818">
        <f t="shared" si="41"/>
        <v>0</v>
      </c>
    </row>
    <row r="241" spans="2:10" ht="12.75" x14ac:dyDescent="0.2">
      <c r="B241" s="218" t="s">
        <v>1274</v>
      </c>
      <c r="C241" s="1818">
        <f t="shared" si="34"/>
        <v>5170396.2280000001</v>
      </c>
      <c r="D241" s="1818">
        <f t="shared" si="35"/>
        <v>0</v>
      </c>
      <c r="E241" s="1818">
        <f t="shared" si="36"/>
        <v>0</v>
      </c>
      <c r="F241" s="1818">
        <f t="shared" si="37"/>
        <v>5170396.2280000001</v>
      </c>
      <c r="G241" s="1818">
        <f t="shared" si="38"/>
        <v>5170396.2280000001</v>
      </c>
      <c r="H241" s="1818">
        <f t="shared" si="39"/>
        <v>0</v>
      </c>
      <c r="I241" s="1818">
        <f t="shared" si="40"/>
        <v>5170396.2280000001</v>
      </c>
      <c r="J241" s="1818">
        <f t="shared" si="41"/>
        <v>0</v>
      </c>
    </row>
    <row r="242" spans="2:10" ht="12.75" x14ac:dyDescent="0.2">
      <c r="B242" s="218" t="s">
        <v>774</v>
      </c>
      <c r="C242" s="1818">
        <f t="shared" si="34"/>
        <v>2920414.2977896412</v>
      </c>
      <c r="D242" s="1818">
        <f t="shared" si="35"/>
        <v>0</v>
      </c>
      <c r="E242" s="1818">
        <f t="shared" si="36"/>
        <v>0</v>
      </c>
      <c r="F242" s="1818">
        <f t="shared" si="37"/>
        <v>2920414.2977896412</v>
      </c>
      <c r="G242" s="1818">
        <f t="shared" si="38"/>
        <v>2920414.2977896412</v>
      </c>
      <c r="H242" s="1818">
        <f t="shared" si="39"/>
        <v>0</v>
      </c>
      <c r="I242" s="1818">
        <f t="shared" si="40"/>
        <v>2920414.2977896407</v>
      </c>
      <c r="J242" s="1818">
        <f t="shared" si="41"/>
        <v>0</v>
      </c>
    </row>
    <row r="243" spans="2:10" ht="12.75" x14ac:dyDescent="0.2">
      <c r="B243" s="218" t="s">
        <v>775</v>
      </c>
      <c r="C243" s="1818">
        <f t="shared" si="34"/>
        <v>134051.62747760591</v>
      </c>
      <c r="D243" s="1818">
        <f t="shared" si="35"/>
        <v>0</v>
      </c>
      <c r="E243" s="1818">
        <f t="shared" si="36"/>
        <v>0</v>
      </c>
      <c r="F243" s="1818">
        <f t="shared" si="37"/>
        <v>134051.62747760591</v>
      </c>
      <c r="G243" s="1818">
        <f t="shared" si="38"/>
        <v>134051.62747760591</v>
      </c>
      <c r="H243" s="1818">
        <f t="shared" si="39"/>
        <v>0</v>
      </c>
      <c r="I243" s="1818">
        <f t="shared" si="40"/>
        <v>134051.62747760591</v>
      </c>
      <c r="J243" s="1818">
        <f t="shared" si="41"/>
        <v>0</v>
      </c>
    </row>
    <row r="244" spans="2:10" ht="12.75" x14ac:dyDescent="0.2">
      <c r="B244" s="218" t="s">
        <v>1273</v>
      </c>
      <c r="C244" s="1818">
        <f t="shared" si="34"/>
        <v>464538.05298296269</v>
      </c>
      <c r="D244" s="1818">
        <f t="shared" si="35"/>
        <v>0</v>
      </c>
      <c r="E244" s="1818">
        <f t="shared" si="36"/>
        <v>0</v>
      </c>
      <c r="F244" s="1818">
        <f t="shared" si="37"/>
        <v>464538.05298296269</v>
      </c>
      <c r="G244" s="1818">
        <f t="shared" si="38"/>
        <v>464538.05298296269</v>
      </c>
      <c r="H244" s="1818">
        <f t="shared" si="39"/>
        <v>0</v>
      </c>
      <c r="I244" s="1818">
        <f t="shared" si="40"/>
        <v>464538.05298296281</v>
      </c>
      <c r="J244" s="1818">
        <f t="shared" si="41"/>
        <v>0</v>
      </c>
    </row>
    <row r="245" spans="2:10" ht="12.75" x14ac:dyDescent="0.2">
      <c r="B245" s="218" t="s">
        <v>698</v>
      </c>
      <c r="C245" s="1818">
        <f t="shared" si="34"/>
        <v>4528.980000000005</v>
      </c>
      <c r="D245" s="1818">
        <f t="shared" si="35"/>
        <v>0</v>
      </c>
      <c r="E245" s="1818">
        <f t="shared" si="36"/>
        <v>0</v>
      </c>
      <c r="F245" s="1818">
        <f t="shared" si="37"/>
        <v>4528.980000000005</v>
      </c>
      <c r="G245" s="1818">
        <f t="shared" si="38"/>
        <v>4528.980000000005</v>
      </c>
      <c r="H245" s="1818">
        <f t="shared" si="39"/>
        <v>0</v>
      </c>
      <c r="I245" s="1818">
        <f t="shared" si="40"/>
        <v>4528.980000000005</v>
      </c>
      <c r="J245" s="1818">
        <f t="shared" si="41"/>
        <v>0</v>
      </c>
    </row>
    <row r="246" spans="2:10" ht="12.75" x14ac:dyDescent="0.2">
      <c r="B246" s="218" t="s">
        <v>1345</v>
      </c>
      <c r="C246" s="1818">
        <f t="shared" si="34"/>
        <v>-54283.837500000001</v>
      </c>
      <c r="D246" s="1818">
        <f t="shared" si="35"/>
        <v>0</v>
      </c>
      <c r="E246" s="1818">
        <f t="shared" si="36"/>
        <v>0</v>
      </c>
      <c r="F246" s="1818">
        <f t="shared" si="37"/>
        <v>-54283.837500000001</v>
      </c>
      <c r="G246" s="1818">
        <f t="shared" si="38"/>
        <v>-54283.837500000001</v>
      </c>
      <c r="H246" s="1818">
        <f t="shared" si="39"/>
        <v>0</v>
      </c>
      <c r="I246" s="1818">
        <f t="shared" si="40"/>
        <v>-54283.837500000009</v>
      </c>
      <c r="J246" s="1818">
        <f t="shared" si="41"/>
        <v>0</v>
      </c>
    </row>
    <row r="247" spans="2:10" ht="12.75" x14ac:dyDescent="0.2">
      <c r="B247" s="218" t="s">
        <v>1058</v>
      </c>
      <c r="C247" s="1818">
        <f t="shared" si="34"/>
        <v>9579537.4420000035</v>
      </c>
      <c r="D247" s="1818">
        <f t="shared" si="35"/>
        <v>0</v>
      </c>
      <c r="E247" s="1818">
        <f t="shared" si="36"/>
        <v>0</v>
      </c>
      <c r="F247" s="1818">
        <f t="shared" si="37"/>
        <v>9579537.4420000035</v>
      </c>
      <c r="G247" s="1818">
        <f t="shared" si="38"/>
        <v>9579537.4420000035</v>
      </c>
      <c r="H247" s="1818">
        <f t="shared" si="39"/>
        <v>0</v>
      </c>
      <c r="I247" s="1818">
        <f t="shared" si="40"/>
        <v>9579537.4420000054</v>
      </c>
      <c r="J247" s="1818">
        <f t="shared" si="41"/>
        <v>0</v>
      </c>
    </row>
    <row r="248" spans="2:10" ht="12.75" x14ac:dyDescent="0.2">
      <c r="B248" s="218" t="s">
        <v>1185</v>
      </c>
      <c r="C248" s="1818">
        <f t="shared" si="34"/>
        <v>-577510.04474351858</v>
      </c>
      <c r="D248" s="1818">
        <f t="shared" si="35"/>
        <v>0</v>
      </c>
      <c r="E248" s="1818">
        <f t="shared" si="36"/>
        <v>0</v>
      </c>
      <c r="F248" s="1818">
        <f t="shared" si="37"/>
        <v>-577510.04474351858</v>
      </c>
      <c r="G248" s="1818">
        <f t="shared" si="38"/>
        <v>-577510.04474351858</v>
      </c>
      <c r="H248" s="1818">
        <f t="shared" si="39"/>
        <v>0</v>
      </c>
      <c r="I248" s="1818">
        <f t="shared" si="40"/>
        <v>-577510.04474351858</v>
      </c>
      <c r="J248" s="1818">
        <f t="shared" si="41"/>
        <v>0</v>
      </c>
    </row>
    <row r="249" spans="2:10" ht="12.75" x14ac:dyDescent="0.2">
      <c r="B249" s="218" t="s">
        <v>5</v>
      </c>
      <c r="C249" s="1818">
        <f t="shared" si="34"/>
        <v>7218368.9400000004</v>
      </c>
      <c r="D249" s="1818">
        <f t="shared" si="35"/>
        <v>0</v>
      </c>
      <c r="E249" s="1818">
        <f t="shared" si="36"/>
        <v>0</v>
      </c>
      <c r="F249" s="1818">
        <f t="shared" si="37"/>
        <v>7218368.9400000004</v>
      </c>
      <c r="G249" s="1818">
        <f t="shared" si="38"/>
        <v>7218368.9400000004</v>
      </c>
      <c r="H249" s="1818">
        <f t="shared" si="39"/>
        <v>0</v>
      </c>
      <c r="I249" s="1818">
        <f t="shared" si="40"/>
        <v>7218368.9400000004</v>
      </c>
      <c r="J249" s="1818">
        <f t="shared" si="41"/>
        <v>0</v>
      </c>
    </row>
    <row r="250" spans="2:10" ht="12.75" x14ac:dyDescent="0.2">
      <c r="B250" s="218" t="s">
        <v>1081</v>
      </c>
      <c r="C250" s="1818">
        <f t="shared" si="34"/>
        <v>1149004.2891835929</v>
      </c>
      <c r="D250" s="1818">
        <f t="shared" si="35"/>
        <v>0</v>
      </c>
      <c r="E250" s="1818">
        <f t="shared" si="36"/>
        <v>0</v>
      </c>
      <c r="F250" s="1818">
        <f t="shared" si="37"/>
        <v>1149004.2891835929</v>
      </c>
      <c r="G250" s="1818">
        <f t="shared" si="38"/>
        <v>1149004.2891835929</v>
      </c>
      <c r="H250" s="1818">
        <f t="shared" si="39"/>
        <v>0</v>
      </c>
      <c r="I250" s="1818">
        <f t="shared" si="40"/>
        <v>1149004.2891835929</v>
      </c>
      <c r="J250" s="1818">
        <f t="shared" si="41"/>
        <v>0</v>
      </c>
    </row>
    <row r="251" spans="2:10" ht="12.75" x14ac:dyDescent="0.2">
      <c r="B251" s="218" t="s">
        <v>699</v>
      </c>
      <c r="C251" s="1818">
        <f t="shared" si="34"/>
        <v>17132956.484745178</v>
      </c>
      <c r="D251" s="1818">
        <f t="shared" si="35"/>
        <v>0</v>
      </c>
      <c r="E251" s="1818">
        <f t="shared" si="36"/>
        <v>0</v>
      </c>
      <c r="F251" s="1818">
        <f t="shared" si="37"/>
        <v>17132956.484745178</v>
      </c>
      <c r="G251" s="1818">
        <f t="shared" si="38"/>
        <v>17132956.484745178</v>
      </c>
      <c r="H251" s="1818">
        <f t="shared" si="39"/>
        <v>0</v>
      </c>
      <c r="I251" s="1818">
        <f t="shared" si="40"/>
        <v>17132956.484745175</v>
      </c>
      <c r="J251" s="1818">
        <f t="shared" si="41"/>
        <v>0</v>
      </c>
    </row>
    <row r="252" spans="2:10" ht="12.75" x14ac:dyDescent="0.2">
      <c r="B252" s="218" t="s">
        <v>700</v>
      </c>
      <c r="C252" s="1818">
        <f t="shared" si="34"/>
        <v>15455706.602254823</v>
      </c>
      <c r="D252" s="1818">
        <f t="shared" si="35"/>
        <v>0</v>
      </c>
      <c r="E252" s="1818">
        <f t="shared" si="36"/>
        <v>0</v>
      </c>
      <c r="F252" s="1818">
        <f t="shared" si="37"/>
        <v>15455706.602254823</v>
      </c>
      <c r="G252" s="1818">
        <f t="shared" si="38"/>
        <v>15455706.602254823</v>
      </c>
      <c r="H252" s="1818">
        <f t="shared" si="39"/>
        <v>0</v>
      </c>
      <c r="I252" s="1818">
        <f t="shared" si="40"/>
        <v>15455706.602254823</v>
      </c>
      <c r="J252" s="1818">
        <f t="shared" si="41"/>
        <v>0</v>
      </c>
    </row>
    <row r="253" spans="2:10" ht="12.75" x14ac:dyDescent="0.2">
      <c r="B253" s="218" t="s">
        <v>697</v>
      </c>
      <c r="C253" s="1818">
        <f t="shared" si="34"/>
        <v>10175450.955</v>
      </c>
      <c r="D253" s="1818">
        <f t="shared" si="35"/>
        <v>0</v>
      </c>
      <c r="E253" s="1818">
        <f t="shared" si="36"/>
        <v>0</v>
      </c>
      <c r="F253" s="1818">
        <f t="shared" si="37"/>
        <v>10175450.955</v>
      </c>
      <c r="G253" s="1818">
        <f t="shared" si="38"/>
        <v>10175450.955</v>
      </c>
      <c r="H253" s="1818">
        <f t="shared" si="39"/>
        <v>0</v>
      </c>
      <c r="I253" s="1818">
        <f t="shared" si="40"/>
        <v>10175450.955000002</v>
      </c>
      <c r="J253" s="1818">
        <f t="shared" si="41"/>
        <v>0</v>
      </c>
    </row>
    <row r="254" spans="2:10" x14ac:dyDescent="0.2">
      <c r="B254" s="1068"/>
      <c r="C254" s="1819"/>
      <c r="D254" s="1820"/>
      <c r="E254" s="1820"/>
      <c r="F254" s="1820"/>
      <c r="G254" s="1820"/>
      <c r="H254" s="1820"/>
      <c r="I254" s="1821"/>
      <c r="J254" s="1821"/>
    </row>
    <row r="255" spans="2:10" ht="16.5" thickBot="1" x14ac:dyDescent="0.25">
      <c r="B255" s="1775" t="s">
        <v>763</v>
      </c>
      <c r="C255" s="1822">
        <f t="shared" ref="C255:J255" si="42">SUM(C220:C253)</f>
        <v>57651882.76819206</v>
      </c>
      <c r="D255" s="1822">
        <f t="shared" si="42"/>
        <v>0</v>
      </c>
      <c r="E255" s="1822">
        <f t="shared" si="42"/>
        <v>0</v>
      </c>
      <c r="F255" s="1822">
        <f t="shared" si="42"/>
        <v>57651882.76819206</v>
      </c>
      <c r="G255" s="1822">
        <f t="shared" si="42"/>
        <v>57651882.76819206</v>
      </c>
      <c r="H255" s="1822">
        <f t="shared" si="42"/>
        <v>0</v>
      </c>
      <c r="I255" s="1822">
        <f t="shared" si="42"/>
        <v>57651882.768192068</v>
      </c>
      <c r="J255" s="1822">
        <f t="shared" si="42"/>
        <v>0</v>
      </c>
    </row>
    <row r="256" spans="2:10" ht="12" thickTop="1" x14ac:dyDescent="0.2"/>
  </sheetData>
  <sheetProtection algorithmName="SHA-512" hashValue="vJ3hicJXO+VGLoMaeKgAss420sPZTl4H48bIAGV2NwaVsslLg8Ila6yz/21jXV4xK1PWuYMO3bH8pUjE2s0tYA==" saltValue="kPoSibYP6ZytIVxnECqKng==" spinCount="100000" sheet="1" objects="1" scenarios="1"/>
  <mergeCells count="4">
    <mergeCell ref="A1:F1"/>
    <mergeCell ref="A2:E2"/>
    <mergeCell ref="A3:E3"/>
    <mergeCell ref="A4:E4"/>
  </mergeCells>
  <phoneticPr fontId="7" type="noConversion"/>
  <conditionalFormatting sqref="A105">
    <cfRule type="expression" dxfId="0" priority="1" stopIfTrue="1">
      <formula>#REF!="NO"</formula>
    </cfRule>
  </conditionalFormatting>
  <pageMargins left="0.75" right="0.75" top="1" bottom="1" header="0.5" footer="0.5"/>
  <pageSetup orientation="landscape" horizontalDpi="4294967294"/>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tabColor indexed="24"/>
  </sheetPr>
  <dimension ref="A1:W23"/>
  <sheetViews>
    <sheetView workbookViewId="0">
      <selection activeCell="B11" sqref="B11"/>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392"/>
      <c r="B1" s="2392"/>
      <c r="C1" s="2392"/>
      <c r="D1" s="2392"/>
      <c r="E1" s="2392"/>
      <c r="F1" s="2392"/>
      <c r="W1" s="1896"/>
    </row>
    <row r="2" spans="1:23" s="13" customFormat="1" ht="18.75" customHeight="1" x14ac:dyDescent="0.3">
      <c r="A2" s="2435"/>
      <c r="B2" s="2435"/>
      <c r="C2" s="2435"/>
      <c r="D2" s="2435"/>
      <c r="E2" s="2435"/>
      <c r="F2" s="2435"/>
      <c r="G2" s="2435"/>
      <c r="H2" s="2435"/>
      <c r="I2" s="2435"/>
      <c r="W2" s="1896"/>
    </row>
    <row r="3" spans="1:23" s="13" customFormat="1" ht="18.75" customHeight="1" x14ac:dyDescent="0.25">
      <c r="A3" s="2560"/>
      <c r="B3" s="2560"/>
      <c r="C3" s="2560"/>
      <c r="D3" s="2560"/>
      <c r="E3" s="2560"/>
      <c r="F3" s="2560"/>
      <c r="G3" s="2560"/>
      <c r="H3" s="2560"/>
      <c r="I3" s="2560"/>
      <c r="W3" s="1896"/>
    </row>
    <row r="4" spans="1:23" s="13" customFormat="1" ht="18" x14ac:dyDescent="0.25">
      <c r="A4" s="2437"/>
      <c r="B4" s="2437"/>
      <c r="C4" s="2437"/>
      <c r="D4" s="2437"/>
      <c r="E4" s="2437"/>
      <c r="W4" s="1896"/>
    </row>
    <row r="5" spans="1:23" s="13" customFormat="1" ht="21" customHeight="1" x14ac:dyDescent="0.3">
      <c r="A5" s="323" t="str">
        <f>"Sheet E5 Reconciliation Worksheet  - "&amp;  'I2 LDC class'!$C$17</f>
        <v>Sheet E5 Reconciliation Worksheet  - Settlement Proposal</v>
      </c>
      <c r="B5" s="324"/>
      <c r="C5" s="548"/>
      <c r="D5" s="548"/>
      <c r="E5" s="325"/>
      <c r="W5" s="1896"/>
    </row>
    <row r="6" spans="1:23" s="13" customFormat="1" ht="6" customHeight="1" x14ac:dyDescent="0.2">
      <c r="A6" s="16"/>
      <c r="B6" s="16"/>
      <c r="C6" s="549"/>
      <c r="D6" s="549"/>
      <c r="E6" s="16"/>
      <c r="F6" s="16"/>
      <c r="G6" s="16"/>
      <c r="H6" s="16"/>
      <c r="I6" s="16"/>
      <c r="J6" s="16"/>
      <c r="K6" s="16"/>
      <c r="L6" s="16"/>
      <c r="M6" s="16"/>
      <c r="N6" s="16"/>
      <c r="O6" s="16"/>
      <c r="W6" s="1896"/>
    </row>
    <row r="7" spans="1:23" ht="12.75" customHeight="1" x14ac:dyDescent="0.2">
      <c r="B7" s="2561" t="s">
        <v>1767</v>
      </c>
      <c r="C7" s="2561"/>
      <c r="D7" s="2561"/>
      <c r="E7" s="2561"/>
      <c r="F7" s="2561"/>
      <c r="G7" s="2561"/>
      <c r="H7" s="2561"/>
      <c r="I7" s="2561"/>
      <c r="J7" s="2561"/>
      <c r="K7" s="2561"/>
      <c r="L7" s="2561"/>
      <c r="M7" s="2561"/>
      <c r="N7" s="2561"/>
    </row>
    <row r="8" spans="1:23" ht="12.75" customHeight="1" x14ac:dyDescent="0.2">
      <c r="B8" s="2561"/>
      <c r="C8" s="2561"/>
      <c r="D8" s="2561"/>
      <c r="E8" s="2561"/>
      <c r="F8" s="2561"/>
      <c r="G8" s="2561"/>
      <c r="H8" s="2561"/>
      <c r="I8" s="2561"/>
      <c r="J8" s="2561"/>
      <c r="K8" s="2561"/>
      <c r="L8" s="2561"/>
      <c r="M8" s="2561"/>
      <c r="N8" s="2561"/>
    </row>
    <row r="9" spans="1:23" ht="12.75" customHeight="1" x14ac:dyDescent="0.2">
      <c r="B9" s="2561"/>
      <c r="C9" s="2561"/>
      <c r="D9" s="2561"/>
      <c r="E9" s="2561"/>
      <c r="F9" s="2561"/>
      <c r="G9" s="2561"/>
      <c r="H9" s="2561"/>
      <c r="I9" s="2561"/>
      <c r="J9" s="2561"/>
      <c r="K9" s="2561"/>
      <c r="L9" s="2561"/>
      <c r="M9" s="2561"/>
      <c r="N9" s="2561"/>
    </row>
    <row r="10" spans="1:23" ht="21" customHeight="1" x14ac:dyDescent="0.2">
      <c r="B10" s="2561"/>
      <c r="C10" s="2561"/>
      <c r="D10" s="2561"/>
      <c r="E10" s="2561"/>
      <c r="F10" s="2561"/>
      <c r="G10" s="2561"/>
      <c r="H10" s="2561"/>
      <c r="I10" s="2561"/>
      <c r="J10" s="2561"/>
      <c r="K10" s="2561"/>
      <c r="L10" s="2561"/>
      <c r="M10" s="2561"/>
      <c r="N10" s="2561"/>
    </row>
    <row r="11" spans="1:23" x14ac:dyDescent="0.2">
      <c r="L11" s="1920"/>
      <c r="M11" s="1920"/>
    </row>
    <row r="12" spans="1:23" x14ac:dyDescent="0.2">
      <c r="B12" s="1881" t="s">
        <v>1188</v>
      </c>
      <c r="C12" s="1922" t="s">
        <v>1194</v>
      </c>
      <c r="E12" s="1920"/>
      <c r="F12" s="1920"/>
      <c r="G12" s="1920"/>
      <c r="H12" s="1920"/>
      <c r="I12" s="1920"/>
      <c r="J12" s="1920"/>
      <c r="K12" s="1920"/>
      <c r="L12" s="1920"/>
      <c r="M12" s="1920"/>
    </row>
    <row r="13" spans="1:23" x14ac:dyDescent="0.2">
      <c r="B13" s="59" t="s">
        <v>1186</v>
      </c>
      <c r="C13" s="1920" t="s">
        <v>1192</v>
      </c>
      <c r="D13" s="1920"/>
      <c r="E13" s="1920"/>
      <c r="F13" s="1920"/>
      <c r="G13" s="1920"/>
      <c r="H13" s="1920"/>
      <c r="I13" s="1920"/>
      <c r="J13" s="1920"/>
      <c r="K13" s="1920"/>
      <c r="L13" s="1920"/>
      <c r="M13" s="1920"/>
    </row>
    <row r="14" spans="1:23" x14ac:dyDescent="0.2">
      <c r="B14" s="59" t="s">
        <v>1187</v>
      </c>
      <c r="C14" s="1920" t="s">
        <v>1704</v>
      </c>
      <c r="D14" s="1920"/>
      <c r="E14" s="1920"/>
      <c r="F14" s="1920"/>
      <c r="G14" s="1920"/>
      <c r="H14" s="1920"/>
      <c r="I14" s="1920"/>
      <c r="J14" s="1920"/>
    </row>
    <row r="16" spans="1:23" x14ac:dyDescent="0.2">
      <c r="B16" s="1921" t="s">
        <v>1189</v>
      </c>
      <c r="C16" s="1922" t="s">
        <v>1195</v>
      </c>
      <c r="E16" s="59" t="s">
        <v>1705</v>
      </c>
    </row>
    <row r="17" spans="1:3" x14ac:dyDescent="0.2">
      <c r="B17" s="59" t="s">
        <v>1186</v>
      </c>
      <c r="C17" s="1920" t="s">
        <v>1192</v>
      </c>
    </row>
    <row r="18" spans="1:3" x14ac:dyDescent="0.2">
      <c r="B18" s="59" t="s">
        <v>1187</v>
      </c>
      <c r="C18" s="317" t="s">
        <v>1190</v>
      </c>
    </row>
    <row r="19" spans="1:3" x14ac:dyDescent="0.2">
      <c r="B19" s="59" t="s">
        <v>1193</v>
      </c>
      <c r="C19" s="1928" t="s">
        <v>1191</v>
      </c>
    </row>
    <row r="20" spans="1:3" x14ac:dyDescent="0.2">
      <c r="C20" s="1920"/>
    </row>
    <row r="22" spans="1:3" x14ac:dyDescent="0.2">
      <c r="A22" s="1920"/>
      <c r="B22" s="1920"/>
      <c r="C22" s="1920"/>
    </row>
    <row r="23" spans="1:3" x14ac:dyDescent="0.2">
      <c r="A23" s="1920"/>
      <c r="B23" s="1920"/>
      <c r="C23" s="1920"/>
    </row>
  </sheetData>
  <sheetProtection algorithmName="SHA-512" hashValue="5NreUaljYgpev8OtpjXTFhQ3Za+YSRUC4XYX+Bsi9N7ZjIpDvo8Mc48T7iIkq1ueFCOo7kvSjDP8RWFSg/rL/g==" saltValue="a0Lgr38nHgiQCXk3CVfvrQ==" spinCount="100000" sheet="1" objects="1" scenarios="1"/>
  <mergeCells count="5">
    <mergeCell ref="A1:F1"/>
    <mergeCell ref="A4:E4"/>
    <mergeCell ref="A2:I2"/>
    <mergeCell ref="A3:I3"/>
    <mergeCell ref="B7:N10"/>
  </mergeCells>
  <phoneticPr fontId="7" type="noConversion"/>
  <pageMargins left="0.75" right="0.75" top="1" bottom="1" header="0.5" footer="0.5"/>
  <pageSetup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42"/>
  </sheetPr>
  <dimension ref="A1:AC669"/>
  <sheetViews>
    <sheetView topLeftCell="E481" zoomScaleNormal="100" workbookViewId="0">
      <selection activeCell="G140" sqref="G140"/>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9.140625" style="13"/>
    <col min="11" max="11" width="10.140625" style="64" bestFit="1" customWidth="1"/>
    <col min="12" max="13" width="9.140625" style="64"/>
    <col min="14" max="14" width="9.140625" style="2070"/>
    <col min="15" max="16384" width="9.140625" style="64"/>
  </cols>
  <sheetData>
    <row r="1" spans="1:14" s="13" customFormat="1" ht="20.25" customHeight="1" x14ac:dyDescent="0.2">
      <c r="A1" s="2392"/>
      <c r="B1" s="2392"/>
      <c r="C1" s="2392"/>
      <c r="D1" s="2392"/>
      <c r="E1" s="2392"/>
      <c r="F1" s="2392"/>
      <c r="H1" s="7"/>
      <c r="N1" s="2069"/>
    </row>
    <row r="2" spans="1:14" s="13" customFormat="1" ht="117.75" customHeight="1" x14ac:dyDescent="0.3">
      <c r="B2" s="2393"/>
      <c r="C2" s="2393"/>
      <c r="D2" s="2393"/>
      <c r="E2" s="2393"/>
      <c r="F2" s="2393"/>
      <c r="H2" s="7"/>
      <c r="N2" s="2069"/>
    </row>
    <row r="3" spans="1:14" s="13" customFormat="1" ht="24.75" customHeight="1" x14ac:dyDescent="0.25">
      <c r="A3" s="317"/>
      <c r="B3" s="2400" t="str">
        <f>'I1 Intro'!C11</f>
        <v>EB-2018-0056</v>
      </c>
      <c r="C3" s="2400"/>
      <c r="D3" s="2400"/>
      <c r="E3" s="2400"/>
      <c r="F3" s="2400"/>
      <c r="G3" s="14"/>
      <c r="H3" s="7"/>
      <c r="N3" s="2069"/>
    </row>
    <row r="4" spans="1:14" s="13" customFormat="1" ht="8.25" customHeight="1" x14ac:dyDescent="0.25">
      <c r="B4" s="2401"/>
      <c r="C4" s="2401"/>
      <c r="D4" s="2401"/>
      <c r="E4" s="2401"/>
      <c r="F4" s="2401"/>
      <c r="H4" s="7"/>
      <c r="N4" s="2069"/>
    </row>
    <row r="5" spans="1:14" s="13" customFormat="1" ht="21" customHeight="1" x14ac:dyDescent="0.3">
      <c r="B5" s="68" t="str">
        <f>"Sheet I3 Trial Balance Data "</f>
        <v xml:space="preserve">Sheet I3 Trial Balance Data </v>
      </c>
      <c r="C5" s="69"/>
      <c r="D5" s="69"/>
      <c r="F5" s="41"/>
      <c r="H5" s="7"/>
      <c r="N5" s="2069"/>
    </row>
    <row r="6" spans="1:14" s="13" customFormat="1" ht="12" customHeight="1" x14ac:dyDescent="0.2">
      <c r="A6" s="16"/>
      <c r="B6" s="16"/>
      <c r="C6" s="16"/>
      <c r="D6" s="16"/>
      <c r="E6" s="16"/>
      <c r="F6" s="16"/>
      <c r="G6" s="16"/>
      <c r="H6" s="1992"/>
      <c r="N6" s="2069"/>
    </row>
    <row r="7" spans="1:14" ht="32.25" customHeight="1" x14ac:dyDescent="0.2">
      <c r="D7" s="65"/>
      <c r="E7" s="65"/>
      <c r="F7" s="65"/>
      <c r="G7" s="65"/>
    </row>
    <row r="8" spans="1:14" s="74" customFormat="1" ht="45" customHeight="1" x14ac:dyDescent="0.2">
      <c r="A8" s="2241" t="s">
        <v>1665</v>
      </c>
      <c r="B8" s="71"/>
      <c r="C8" s="71"/>
      <c r="D8" s="72"/>
      <c r="E8" s="72"/>
      <c r="F8" s="72"/>
      <c r="G8" s="72"/>
      <c r="H8" s="72"/>
      <c r="I8" s="73"/>
      <c r="J8" s="55"/>
      <c r="N8" s="2071"/>
    </row>
    <row r="9" spans="1:14" s="74" customFormat="1" ht="45" customHeight="1" thickBot="1" x14ac:dyDescent="0.25">
      <c r="B9" s="2242" t="s">
        <v>1666</v>
      </c>
      <c r="C9" s="71"/>
      <c r="D9" s="75"/>
      <c r="E9" s="75"/>
      <c r="F9" s="75"/>
      <c r="G9" s="75"/>
      <c r="H9" s="75"/>
      <c r="I9" s="73"/>
      <c r="J9" s="55"/>
      <c r="N9" s="2071"/>
    </row>
    <row r="10" spans="1:14" s="74" customFormat="1" ht="45" customHeight="1" x14ac:dyDescent="0.2">
      <c r="A10" s="70"/>
      <c r="B10" s="443" t="s">
        <v>1722</v>
      </c>
      <c r="C10" s="71"/>
      <c r="D10" s="2394" t="s">
        <v>1031</v>
      </c>
      <c r="E10" s="2395"/>
      <c r="F10" s="2064">
        <f>+'[1]9. Rev_Reqt'!$F$23</f>
        <v>1097026.978937505</v>
      </c>
      <c r="G10" s="79"/>
      <c r="J10" s="117"/>
      <c r="N10" s="2072"/>
    </row>
    <row r="11" spans="1:14" s="74" customFormat="1" ht="45" customHeight="1" x14ac:dyDescent="0.2">
      <c r="A11" s="70"/>
      <c r="B11" s="443" t="s">
        <v>1668</v>
      </c>
      <c r="C11" s="71"/>
      <c r="D11" s="2396" t="s">
        <v>1029</v>
      </c>
      <c r="E11" s="2397"/>
      <c r="F11" s="2065">
        <f>+'[1]9. Rev_Reqt'!$F$19</f>
        <v>95609.019944892003</v>
      </c>
      <c r="G11" s="79"/>
      <c r="J11" s="117"/>
      <c r="N11" s="2072"/>
    </row>
    <row r="12" spans="1:14" s="74" customFormat="1" ht="45" customHeight="1" x14ac:dyDescent="0.2">
      <c r="A12" s="70"/>
      <c r="B12" s="443" t="s">
        <v>1669</v>
      </c>
      <c r="C12" s="71"/>
      <c r="D12" s="2396" t="s">
        <v>1030</v>
      </c>
      <c r="E12" s="2397"/>
      <c r="F12" s="2065">
        <f>+'[1]9. Rev_Reqt'!$F$22</f>
        <v>710013.45229229191</v>
      </c>
      <c r="G12" s="79"/>
      <c r="J12" s="117"/>
      <c r="N12" s="2072"/>
    </row>
    <row r="13" spans="1:14" s="74" customFormat="1" ht="45" customHeight="1" x14ac:dyDescent="0.2">
      <c r="A13" s="70"/>
      <c r="B13" s="443" t="s">
        <v>1670</v>
      </c>
      <c r="C13" s="71"/>
      <c r="D13" s="2398" t="s">
        <v>1032</v>
      </c>
      <c r="E13" s="2399"/>
      <c r="F13" s="2065">
        <f>+'[1]9. Rev_Reqt'!$F$25</f>
        <v>6031134.9555366784</v>
      </c>
      <c r="G13" s="83" t="s">
        <v>1460</v>
      </c>
      <c r="H13" s="1993" t="s">
        <v>869</v>
      </c>
      <c r="J13" s="117"/>
      <c r="N13" s="2072"/>
    </row>
    <row r="14" spans="1:14" s="74" customFormat="1" ht="45" customHeight="1" x14ac:dyDescent="0.2">
      <c r="A14" s="70"/>
      <c r="B14" s="443"/>
      <c r="C14" s="71"/>
      <c r="D14" s="2398" t="s">
        <v>323</v>
      </c>
      <c r="E14" s="2399"/>
      <c r="F14" s="81">
        <f>ROUND(F13,0)</f>
        <v>6031135</v>
      </c>
      <c r="G14" s="84">
        <f>IF(ISERROR(ROUND(F10+F11+F12+SUM(H364:H378) + SUM(H380:H398)+H402+ SUM(H412:H444) + SUM(H447:H449) + SUM(H452:H454)+H465+SUM(H469:H472)+SUM(G364:G378) + SUM(G380:G398)+G402+ SUM(G412:G444) + SUM(G447:G449) + SUM(G452:G454)+G465+SUM(G469:G472),0)), "Error", ROUND(F10+F11+F12+SUM(H364:H378) + SUM(H380:H398)+H402+ SUM(H412:H444) + SUM(H447:H449) + SUM(H452:H454)+H465+SUM(H469:H472)+SUM(G364:G378) + SUM(G380:G398)+G402+ SUM(G412:G444) + SUM(G447:G449) + SUM(G452:G454)+G465+SUM(G469:G472),0))</f>
        <v>6031135</v>
      </c>
      <c r="H14" s="2152" t="str">
        <f>IF(ROUND(F14-G14,-1)=0,"Rev Req Matches", "Rev Req does not match")</f>
        <v>Rev Req Matches</v>
      </c>
      <c r="J14" s="610">
        <f>F14-G14</f>
        <v>0</v>
      </c>
      <c r="N14" s="2072"/>
    </row>
    <row r="15" spans="1:14" s="74" customFormat="1" ht="45" customHeight="1" x14ac:dyDescent="0.2">
      <c r="A15" s="70"/>
      <c r="B15" s="443" t="s">
        <v>1723</v>
      </c>
      <c r="C15" s="71"/>
      <c r="D15" s="2398" t="s">
        <v>434</v>
      </c>
      <c r="E15" s="2399"/>
      <c r="F15" s="2065">
        <f>+'[1]4. Rate_Base'!$G$18</f>
        <v>30540840.170865953</v>
      </c>
      <c r="G15" s="80"/>
      <c r="H15" s="5"/>
      <c r="J15" s="117"/>
      <c r="N15" s="2072"/>
    </row>
    <row r="16" spans="1:14" s="74" customFormat="1" ht="45" customHeight="1" thickBot="1" x14ac:dyDescent="0.25">
      <c r="A16" s="76"/>
      <c r="B16" s="71"/>
      <c r="C16" s="71"/>
      <c r="D16" s="2407" t="s">
        <v>325</v>
      </c>
      <c r="E16" s="2408"/>
      <c r="F16" s="82">
        <f>ROUND(F15,0)</f>
        <v>30540840</v>
      </c>
      <c r="G16" s="84">
        <f>ROUND(H84+H105+SUM(H133:H147)+SUM(H151:H164)+SUM(H166:H168) + SUM(H170:H173) +H177+ H183+H184+G84+G105+SUM(G133:G147)+SUM(G151:G164)+SUM(G166:G168) + SUM(G170:G173) +G177+ G183+G184+(F14-F10-F11-F12-SUM(H447:H449)-SUM(G447:G449) + SUM(H332:H336)+H338+H341+H342+H343+H446+SUM(G332:G336)+G338+G341+G342+G343+ G446-G452-G453-G454-H452-H453-H454) * 'I5.1 Misc Data'!$D$19,0)</f>
        <v>30540840</v>
      </c>
      <c r="H16" s="2152" t="str">
        <f>IF(ROUND(F16-G16,-1)=0,"Rate Base Matches","Rate Base does not match")</f>
        <v>Rate Base Matches</v>
      </c>
      <c r="J16" s="610">
        <f>F16-G16</f>
        <v>0</v>
      </c>
      <c r="K16" s="72">
        <f>J16*(100/15)</f>
        <v>0</v>
      </c>
      <c r="N16" s="2073"/>
    </row>
    <row r="17" spans="1:14" s="74" customFormat="1" ht="12.75" x14ac:dyDescent="0.2">
      <c r="A17" s="76"/>
      <c r="B17" s="71"/>
      <c r="C17" s="71"/>
      <c r="D17" s="77"/>
      <c r="E17" s="77"/>
      <c r="F17" s="85"/>
      <c r="G17" s="78"/>
      <c r="H17" s="593"/>
      <c r="J17" s="117"/>
      <c r="N17" s="2073"/>
    </row>
    <row r="18" spans="1:14" ht="38.25" customHeight="1" x14ac:dyDescent="0.2">
      <c r="A18" s="2406" t="s">
        <v>872</v>
      </c>
      <c r="B18" s="2406"/>
      <c r="C18" s="2406"/>
      <c r="D18" s="2406"/>
      <c r="E18" s="2406"/>
      <c r="F18" s="2406"/>
      <c r="G18" s="2406"/>
      <c r="H18" s="2406"/>
      <c r="N18" s="2074"/>
    </row>
    <row r="19" spans="1:14" s="87" customFormat="1" ht="38.25" x14ac:dyDescent="0.2">
      <c r="A19" s="88" t="s">
        <v>315</v>
      </c>
      <c r="B19" s="93" t="s">
        <v>318</v>
      </c>
      <c r="C19" s="89"/>
      <c r="D19" s="90" t="s">
        <v>452</v>
      </c>
      <c r="E19" s="91" t="s">
        <v>324</v>
      </c>
      <c r="F19" s="92" t="s">
        <v>1073</v>
      </c>
      <c r="G19" s="92" t="s">
        <v>1167</v>
      </c>
      <c r="H19" s="92" t="s">
        <v>1074</v>
      </c>
      <c r="I19" s="1982"/>
      <c r="J19" s="13"/>
      <c r="N19" s="2075"/>
    </row>
    <row r="20" spans="1:14" s="352" customFormat="1" ht="12.75" x14ac:dyDescent="0.2">
      <c r="A20" s="226">
        <v>1005</v>
      </c>
      <c r="B20" s="227" t="s">
        <v>535</v>
      </c>
      <c r="C20" s="228"/>
      <c r="D20" s="2184"/>
      <c r="E20" s="1590"/>
      <c r="F20" s="2184"/>
      <c r="G20" s="2184"/>
      <c r="H20" s="1591">
        <f>+D20+E20+F20-G20</f>
        <v>0</v>
      </c>
      <c r="I20" s="1983"/>
      <c r="J20" s="631" t="s">
        <v>587</v>
      </c>
      <c r="K20" s="565"/>
      <c r="N20" s="2076"/>
    </row>
    <row r="21" spans="1:14" s="352" customFormat="1" ht="12.75" x14ac:dyDescent="0.2">
      <c r="A21" s="226">
        <v>1010</v>
      </c>
      <c r="B21" s="227" t="s">
        <v>536</v>
      </c>
      <c r="C21" s="230"/>
      <c r="D21" s="2184"/>
      <c r="E21" s="1592"/>
      <c r="F21" s="2185"/>
      <c r="G21" s="2185"/>
      <c r="H21" s="1591">
        <f t="shared" ref="H21:H98" si="0">+D21+E21+F21-G21</f>
        <v>0</v>
      </c>
      <c r="I21" s="1983"/>
      <c r="J21" s="631" t="s">
        <v>587</v>
      </c>
      <c r="K21" s="565"/>
      <c r="N21" s="2076"/>
    </row>
    <row r="22" spans="1:14" s="352" customFormat="1" ht="12.75" x14ac:dyDescent="0.2">
      <c r="A22" s="226">
        <v>1020</v>
      </c>
      <c r="B22" s="227" t="s">
        <v>897</v>
      </c>
      <c r="C22" s="230"/>
      <c r="D22" s="2184"/>
      <c r="E22" s="1592"/>
      <c r="F22" s="2185"/>
      <c r="G22" s="2185"/>
      <c r="H22" s="1591">
        <f t="shared" si="0"/>
        <v>0</v>
      </c>
      <c r="I22" s="1983"/>
      <c r="J22" s="631" t="s">
        <v>587</v>
      </c>
      <c r="K22" s="565"/>
      <c r="N22" s="2076"/>
    </row>
    <row r="23" spans="1:14" s="352" customFormat="1" ht="12.75" x14ac:dyDescent="0.2">
      <c r="A23" s="226">
        <v>1030</v>
      </c>
      <c r="B23" s="227" t="s">
        <v>898</v>
      </c>
      <c r="C23" s="230"/>
      <c r="D23" s="2184"/>
      <c r="E23" s="1592"/>
      <c r="F23" s="2185"/>
      <c r="G23" s="2185"/>
      <c r="H23" s="1591">
        <f t="shared" si="0"/>
        <v>0</v>
      </c>
      <c r="I23" s="1983"/>
      <c r="J23" s="631" t="s">
        <v>587</v>
      </c>
      <c r="K23" s="565"/>
      <c r="N23" s="2076"/>
    </row>
    <row r="24" spans="1:14" s="352" customFormat="1" ht="12.75" x14ac:dyDescent="0.2">
      <c r="A24" s="226">
        <v>1040</v>
      </c>
      <c r="B24" s="227" t="s">
        <v>899</v>
      </c>
      <c r="C24" s="230"/>
      <c r="D24" s="2184"/>
      <c r="E24" s="1592"/>
      <c r="F24" s="2185"/>
      <c r="G24" s="2185"/>
      <c r="H24" s="1591">
        <f t="shared" si="0"/>
        <v>0</v>
      </c>
      <c r="I24" s="1983"/>
      <c r="J24" s="631" t="s">
        <v>587</v>
      </c>
      <c r="K24" s="565"/>
      <c r="N24" s="2076"/>
    </row>
    <row r="25" spans="1:14" s="352" customFormat="1" ht="12.75" x14ac:dyDescent="0.2">
      <c r="A25" s="226">
        <v>1060</v>
      </c>
      <c r="B25" s="227" t="s">
        <v>900</v>
      </c>
      <c r="C25" s="230"/>
      <c r="D25" s="2184"/>
      <c r="E25" s="1592"/>
      <c r="F25" s="2185"/>
      <c r="G25" s="2185"/>
      <c r="H25" s="1591">
        <f t="shared" si="0"/>
        <v>0</v>
      </c>
      <c r="I25" s="1983"/>
      <c r="J25" s="631" t="s">
        <v>587</v>
      </c>
      <c r="K25" s="565"/>
      <c r="N25" s="2076"/>
    </row>
    <row r="26" spans="1:14" s="352" customFormat="1" ht="12.75" x14ac:dyDescent="0.2">
      <c r="A26" s="226">
        <v>1070</v>
      </c>
      <c r="B26" s="227" t="s">
        <v>901</v>
      </c>
      <c r="C26" s="230"/>
      <c r="D26" s="2184"/>
      <c r="E26" s="1592"/>
      <c r="F26" s="2185"/>
      <c r="G26" s="2185"/>
      <c r="H26" s="1591">
        <f t="shared" si="0"/>
        <v>0</v>
      </c>
      <c r="I26" s="1983"/>
      <c r="J26" s="631" t="s">
        <v>587</v>
      </c>
      <c r="K26" s="565"/>
      <c r="N26" s="2076"/>
    </row>
    <row r="27" spans="1:14" s="352" customFormat="1" ht="12.75" x14ac:dyDescent="0.2">
      <c r="A27" s="226">
        <v>1100</v>
      </c>
      <c r="B27" s="227" t="s">
        <v>902</v>
      </c>
      <c r="C27" s="230"/>
      <c r="D27" s="2184"/>
      <c r="E27" s="1592"/>
      <c r="F27" s="2185"/>
      <c r="G27" s="2185"/>
      <c r="H27" s="1591">
        <f t="shared" si="0"/>
        <v>0</v>
      </c>
      <c r="I27" s="1983"/>
      <c r="J27" s="631" t="s">
        <v>587</v>
      </c>
      <c r="K27" s="565"/>
      <c r="N27" s="2076"/>
    </row>
    <row r="28" spans="1:14" s="352" customFormat="1" ht="12.75" x14ac:dyDescent="0.2">
      <c r="A28" s="226">
        <v>1102</v>
      </c>
      <c r="B28" s="227" t="s">
        <v>903</v>
      </c>
      <c r="C28" s="230"/>
      <c r="D28" s="2184"/>
      <c r="E28" s="1592"/>
      <c r="F28" s="2185"/>
      <c r="G28" s="2185"/>
      <c r="H28" s="1591">
        <f t="shared" si="0"/>
        <v>0</v>
      </c>
      <c r="I28" s="1983"/>
      <c r="J28" s="631" t="s">
        <v>587</v>
      </c>
      <c r="K28" s="565"/>
      <c r="N28" s="2076"/>
    </row>
    <row r="29" spans="1:14" s="352" customFormat="1" ht="12.75" x14ac:dyDescent="0.2">
      <c r="A29" s="226">
        <v>1104</v>
      </c>
      <c r="B29" s="227" t="s">
        <v>904</v>
      </c>
      <c r="C29" s="230"/>
      <c r="D29" s="2184"/>
      <c r="E29" s="1592"/>
      <c r="F29" s="2185"/>
      <c r="G29" s="2185"/>
      <c r="H29" s="1591">
        <f t="shared" si="0"/>
        <v>0</v>
      </c>
      <c r="I29" s="1983"/>
      <c r="J29" s="631" t="s">
        <v>587</v>
      </c>
      <c r="K29" s="565"/>
      <c r="N29" s="2076"/>
    </row>
    <row r="30" spans="1:14" s="352" customFormat="1" ht="12.75" x14ac:dyDescent="0.2">
      <c r="A30" s="226">
        <v>1105</v>
      </c>
      <c r="B30" s="227" t="s">
        <v>905</v>
      </c>
      <c r="C30" s="230"/>
      <c r="D30" s="2184"/>
      <c r="E30" s="1592"/>
      <c r="F30" s="2185"/>
      <c r="G30" s="2185"/>
      <c r="H30" s="1591">
        <f t="shared" si="0"/>
        <v>0</v>
      </c>
      <c r="I30" s="1983"/>
      <c r="J30" s="631" t="s">
        <v>587</v>
      </c>
      <c r="K30" s="565"/>
      <c r="N30" s="2076"/>
    </row>
    <row r="31" spans="1:14" s="352" customFormat="1" ht="12.75" x14ac:dyDescent="0.2">
      <c r="A31" s="226">
        <v>1110</v>
      </c>
      <c r="B31" s="227" t="s">
        <v>906</v>
      </c>
      <c r="C31" s="230"/>
      <c r="D31" s="2184"/>
      <c r="E31" s="1592"/>
      <c r="F31" s="2185"/>
      <c r="G31" s="2185"/>
      <c r="H31" s="1591">
        <f t="shared" si="0"/>
        <v>0</v>
      </c>
      <c r="I31" s="1983"/>
      <c r="J31" s="631" t="s">
        <v>587</v>
      </c>
      <c r="K31" s="565"/>
      <c r="N31" s="2076"/>
    </row>
    <row r="32" spans="1:14" s="352" customFormat="1" ht="12.75" x14ac:dyDescent="0.2">
      <c r="A32" s="226">
        <v>1120</v>
      </c>
      <c r="B32" s="227" t="s">
        <v>907</v>
      </c>
      <c r="C32" s="230"/>
      <c r="D32" s="2184"/>
      <c r="E32" s="1592"/>
      <c r="F32" s="2185"/>
      <c r="G32" s="2185"/>
      <c r="H32" s="1591">
        <f t="shared" si="0"/>
        <v>0</v>
      </c>
      <c r="I32" s="1983"/>
      <c r="J32" s="631" t="s">
        <v>587</v>
      </c>
      <c r="K32" s="565"/>
      <c r="N32" s="2076"/>
    </row>
    <row r="33" spans="1:14" s="352" customFormat="1" ht="25.5" x14ac:dyDescent="0.2">
      <c r="A33" s="226">
        <v>1130</v>
      </c>
      <c r="B33" s="227" t="s">
        <v>1154</v>
      </c>
      <c r="C33" s="230"/>
      <c r="D33" s="2184"/>
      <c r="E33" s="1592"/>
      <c r="F33" s="2185"/>
      <c r="G33" s="2185"/>
      <c r="H33" s="1591">
        <f t="shared" si="0"/>
        <v>0</v>
      </c>
      <c r="I33" s="1983"/>
      <c r="J33" s="631" t="s">
        <v>587</v>
      </c>
      <c r="K33" s="565"/>
      <c r="N33" s="2076"/>
    </row>
    <row r="34" spans="1:14" s="352" customFormat="1" ht="12.75" x14ac:dyDescent="0.2">
      <c r="A34" s="226">
        <v>1140</v>
      </c>
      <c r="B34" s="227" t="s">
        <v>1155</v>
      </c>
      <c r="C34" s="230"/>
      <c r="D34" s="2184"/>
      <c r="E34" s="1592"/>
      <c r="F34" s="2185"/>
      <c r="G34" s="2185"/>
      <c r="H34" s="1591">
        <f t="shared" si="0"/>
        <v>0</v>
      </c>
      <c r="I34" s="1983"/>
      <c r="J34" s="631" t="s">
        <v>587</v>
      </c>
      <c r="K34" s="565"/>
      <c r="N34" s="2076"/>
    </row>
    <row r="35" spans="1:14" s="352" customFormat="1" ht="12.75" x14ac:dyDescent="0.2">
      <c r="A35" s="226">
        <v>1150</v>
      </c>
      <c r="B35" s="227" t="s">
        <v>1156</v>
      </c>
      <c r="C35" s="230"/>
      <c r="D35" s="2184"/>
      <c r="E35" s="1592"/>
      <c r="F35" s="2185"/>
      <c r="G35" s="2185"/>
      <c r="H35" s="1591">
        <f t="shared" si="0"/>
        <v>0</v>
      </c>
      <c r="I35" s="1983"/>
      <c r="J35" s="631" t="s">
        <v>587</v>
      </c>
      <c r="K35" s="565"/>
      <c r="N35" s="2076"/>
    </row>
    <row r="36" spans="1:14" s="352" customFormat="1" ht="12.75" x14ac:dyDescent="0.2">
      <c r="A36" s="226">
        <v>1170</v>
      </c>
      <c r="B36" s="227" t="s">
        <v>1157</v>
      </c>
      <c r="C36" s="230"/>
      <c r="D36" s="2184"/>
      <c r="E36" s="1592"/>
      <c r="F36" s="2185"/>
      <c r="G36" s="2185"/>
      <c r="H36" s="1591">
        <f t="shared" si="0"/>
        <v>0</v>
      </c>
      <c r="I36" s="1983"/>
      <c r="J36" s="631" t="s">
        <v>587</v>
      </c>
      <c r="K36" s="565"/>
      <c r="N36" s="2076"/>
    </row>
    <row r="37" spans="1:14" s="352" customFormat="1" ht="12.75" x14ac:dyDescent="0.2">
      <c r="A37" s="226">
        <v>1180</v>
      </c>
      <c r="B37" s="227" t="s">
        <v>1158</v>
      </c>
      <c r="C37" s="230"/>
      <c r="D37" s="2184"/>
      <c r="E37" s="1592"/>
      <c r="F37" s="2185"/>
      <c r="G37" s="2185"/>
      <c r="H37" s="1591">
        <f t="shared" si="0"/>
        <v>0</v>
      </c>
      <c r="I37" s="1983"/>
      <c r="J37" s="631" t="s">
        <v>587</v>
      </c>
      <c r="K37" s="565"/>
      <c r="N37" s="2076"/>
    </row>
    <row r="38" spans="1:14" s="352" customFormat="1" ht="12.75" x14ac:dyDescent="0.2">
      <c r="A38" s="226">
        <v>1190</v>
      </c>
      <c r="B38" s="227" t="s">
        <v>1160</v>
      </c>
      <c r="C38" s="230"/>
      <c r="D38" s="2184"/>
      <c r="E38" s="1592"/>
      <c r="F38" s="2185"/>
      <c r="G38" s="2185"/>
      <c r="H38" s="1591">
        <f t="shared" si="0"/>
        <v>0</v>
      </c>
      <c r="I38" s="1983"/>
      <c r="J38" s="631" t="s">
        <v>587</v>
      </c>
      <c r="K38" s="565"/>
      <c r="N38" s="2076"/>
    </row>
    <row r="39" spans="1:14" s="352" customFormat="1" ht="12.75" x14ac:dyDescent="0.2">
      <c r="A39" s="226">
        <v>1200</v>
      </c>
      <c r="B39" s="227" t="s">
        <v>1161</v>
      </c>
      <c r="C39" s="230"/>
      <c r="D39" s="2184"/>
      <c r="E39" s="1592"/>
      <c r="F39" s="2185"/>
      <c r="G39" s="2185"/>
      <c r="H39" s="1591">
        <f t="shared" si="0"/>
        <v>0</v>
      </c>
      <c r="I39" s="1983"/>
      <c r="J39" s="631" t="s">
        <v>587</v>
      </c>
      <c r="K39" s="565"/>
      <c r="N39" s="2076"/>
    </row>
    <row r="40" spans="1:14" s="352" customFormat="1" ht="12.75" x14ac:dyDescent="0.2">
      <c r="A40" s="226">
        <v>1210</v>
      </c>
      <c r="B40" s="227" t="s">
        <v>1162</v>
      </c>
      <c r="C40" s="230"/>
      <c r="D40" s="2184"/>
      <c r="E40" s="1592"/>
      <c r="F40" s="2185"/>
      <c r="G40" s="2185"/>
      <c r="H40" s="1591">
        <f t="shared" si="0"/>
        <v>0</v>
      </c>
      <c r="I40" s="1983"/>
      <c r="J40" s="631" t="s">
        <v>587</v>
      </c>
      <c r="K40" s="565"/>
      <c r="N40" s="2076"/>
    </row>
    <row r="41" spans="1:14" s="352" customFormat="1" ht="12.75" x14ac:dyDescent="0.2">
      <c r="A41" s="226">
        <v>1305</v>
      </c>
      <c r="B41" s="227" t="s">
        <v>1163</v>
      </c>
      <c r="C41" s="230"/>
      <c r="D41" s="2184"/>
      <c r="E41" s="1592"/>
      <c r="F41" s="2185"/>
      <c r="G41" s="2185"/>
      <c r="H41" s="1591">
        <f t="shared" si="0"/>
        <v>0</v>
      </c>
      <c r="I41" s="1983"/>
      <c r="J41" s="631" t="s">
        <v>587</v>
      </c>
      <c r="K41" s="565"/>
      <c r="N41" s="2076"/>
    </row>
    <row r="42" spans="1:14" s="352" customFormat="1" ht="12.75" x14ac:dyDescent="0.2">
      <c r="A42" s="226">
        <v>1330</v>
      </c>
      <c r="B42" s="227" t="s">
        <v>1168</v>
      </c>
      <c r="C42" s="230"/>
      <c r="D42" s="2184"/>
      <c r="E42" s="1592"/>
      <c r="F42" s="2185"/>
      <c r="G42" s="2185"/>
      <c r="H42" s="1591">
        <f t="shared" si="0"/>
        <v>0</v>
      </c>
      <c r="I42" s="1983"/>
      <c r="J42" s="631" t="s">
        <v>587</v>
      </c>
      <c r="K42" s="565"/>
      <c r="N42" s="2076"/>
    </row>
    <row r="43" spans="1:14" s="352" customFormat="1" ht="12.75" x14ac:dyDescent="0.2">
      <c r="A43" s="226">
        <v>1340</v>
      </c>
      <c r="B43" s="227" t="s">
        <v>1169</v>
      </c>
      <c r="C43" s="230"/>
      <c r="D43" s="2184"/>
      <c r="E43" s="1592"/>
      <c r="F43" s="2185"/>
      <c r="G43" s="2185"/>
      <c r="H43" s="1591">
        <f t="shared" si="0"/>
        <v>0</v>
      </c>
      <c r="I43" s="1983"/>
      <c r="J43" s="631" t="s">
        <v>587</v>
      </c>
      <c r="K43" s="565"/>
      <c r="N43" s="2076"/>
    </row>
    <row r="44" spans="1:14" s="352" customFormat="1" ht="12.75" x14ac:dyDescent="0.2">
      <c r="A44" s="226">
        <v>1350</v>
      </c>
      <c r="B44" s="227" t="s">
        <v>1170</v>
      </c>
      <c r="C44" s="230"/>
      <c r="D44" s="2184"/>
      <c r="E44" s="1592"/>
      <c r="F44" s="2185"/>
      <c r="G44" s="2185"/>
      <c r="H44" s="1591">
        <f t="shared" si="0"/>
        <v>0</v>
      </c>
      <c r="I44" s="1983"/>
      <c r="J44" s="631" t="s">
        <v>587</v>
      </c>
      <c r="K44" s="565"/>
      <c r="N44" s="2076"/>
    </row>
    <row r="45" spans="1:14" s="352" customFormat="1" ht="25.5" x14ac:dyDescent="0.2">
      <c r="A45" s="226">
        <v>1405</v>
      </c>
      <c r="B45" s="227" t="s">
        <v>1172</v>
      </c>
      <c r="C45" s="230"/>
      <c r="D45" s="2184"/>
      <c r="E45" s="1592"/>
      <c r="F45" s="2185"/>
      <c r="G45" s="2185"/>
      <c r="H45" s="1591">
        <f t="shared" si="0"/>
        <v>0</v>
      </c>
      <c r="I45" s="1983"/>
      <c r="J45" s="631" t="s">
        <v>587</v>
      </c>
      <c r="K45" s="565"/>
      <c r="N45" s="2076"/>
    </row>
    <row r="46" spans="1:14" s="352" customFormat="1" ht="12.75" x14ac:dyDescent="0.2">
      <c r="A46" s="226">
        <v>1408</v>
      </c>
      <c r="B46" s="227" t="s">
        <v>49</v>
      </c>
      <c r="C46" s="230"/>
      <c r="D46" s="2184"/>
      <c r="E46" s="1592"/>
      <c r="F46" s="2185"/>
      <c r="G46" s="2185"/>
      <c r="H46" s="1591">
        <f t="shared" si="0"/>
        <v>0</v>
      </c>
      <c r="I46" s="1983"/>
      <c r="J46" s="631" t="s">
        <v>587</v>
      </c>
      <c r="K46" s="565"/>
      <c r="N46" s="2076"/>
    </row>
    <row r="47" spans="1:14" s="352" customFormat="1" ht="12.75" x14ac:dyDescent="0.2">
      <c r="A47" s="226">
        <v>1410</v>
      </c>
      <c r="B47" s="227" t="s">
        <v>567</v>
      </c>
      <c r="C47" s="230"/>
      <c r="D47" s="2184"/>
      <c r="E47" s="1592"/>
      <c r="F47" s="2185"/>
      <c r="G47" s="2185"/>
      <c r="H47" s="1591">
        <f t="shared" si="0"/>
        <v>0</v>
      </c>
      <c r="I47" s="1983"/>
      <c r="J47" s="631" t="s">
        <v>587</v>
      </c>
      <c r="K47" s="565"/>
      <c r="N47" s="2076"/>
    </row>
    <row r="48" spans="1:14" s="352" customFormat="1" ht="12.75" x14ac:dyDescent="0.2">
      <c r="A48" s="226">
        <v>1415</v>
      </c>
      <c r="B48" s="227" t="s">
        <v>568</v>
      </c>
      <c r="C48" s="230"/>
      <c r="D48" s="2184"/>
      <c r="E48" s="1592"/>
      <c r="F48" s="2185"/>
      <c r="G48" s="2185"/>
      <c r="H48" s="1591">
        <f t="shared" si="0"/>
        <v>0</v>
      </c>
      <c r="I48" s="1983"/>
      <c r="J48" s="631" t="s">
        <v>587</v>
      </c>
      <c r="K48" s="565"/>
      <c r="N48" s="2076"/>
    </row>
    <row r="49" spans="1:14" s="352" customFormat="1" ht="12.75" x14ac:dyDescent="0.2">
      <c r="A49" s="226">
        <v>1425</v>
      </c>
      <c r="B49" s="227" t="s">
        <v>569</v>
      </c>
      <c r="C49" s="230"/>
      <c r="D49" s="2184"/>
      <c r="E49" s="1592"/>
      <c r="F49" s="2185"/>
      <c r="G49" s="2185"/>
      <c r="H49" s="1591">
        <f t="shared" si="0"/>
        <v>0</v>
      </c>
      <c r="I49" s="1983"/>
      <c r="J49" s="631" t="s">
        <v>587</v>
      </c>
      <c r="K49" s="565"/>
      <c r="N49" s="2076"/>
    </row>
    <row r="50" spans="1:14" s="352" customFormat="1" ht="12.75" x14ac:dyDescent="0.2">
      <c r="A50" s="226">
        <v>1445</v>
      </c>
      <c r="B50" s="227" t="s">
        <v>570</v>
      </c>
      <c r="C50" s="230"/>
      <c r="D50" s="2184"/>
      <c r="E50" s="1592"/>
      <c r="F50" s="2185"/>
      <c r="G50" s="2185"/>
      <c r="H50" s="1591">
        <f t="shared" si="0"/>
        <v>0</v>
      </c>
      <c r="I50" s="1983"/>
      <c r="J50" s="631" t="s">
        <v>587</v>
      </c>
      <c r="K50" s="565"/>
      <c r="N50" s="2076"/>
    </row>
    <row r="51" spans="1:14" s="352" customFormat="1" ht="25.5" x14ac:dyDescent="0.2">
      <c r="A51" s="226">
        <v>1455</v>
      </c>
      <c r="B51" s="227" t="s">
        <v>42</v>
      </c>
      <c r="C51" s="230"/>
      <c r="D51" s="2184"/>
      <c r="E51" s="1592"/>
      <c r="F51" s="2185"/>
      <c r="G51" s="2185"/>
      <c r="H51" s="1591">
        <f t="shared" si="0"/>
        <v>0</v>
      </c>
      <c r="I51" s="1983"/>
      <c r="J51" s="631" t="s">
        <v>587</v>
      </c>
      <c r="K51" s="565"/>
      <c r="N51" s="2076"/>
    </row>
    <row r="52" spans="1:14" s="352" customFormat="1" ht="12.75" x14ac:dyDescent="0.2">
      <c r="A52" s="226">
        <v>1460</v>
      </c>
      <c r="B52" s="227" t="s">
        <v>43</v>
      </c>
      <c r="C52" s="230"/>
      <c r="D52" s="2184"/>
      <c r="E52" s="1592"/>
      <c r="F52" s="2185"/>
      <c r="G52" s="2185"/>
      <c r="H52" s="1591">
        <f t="shared" si="0"/>
        <v>0</v>
      </c>
      <c r="I52" s="1983"/>
      <c r="J52" s="631" t="s">
        <v>587</v>
      </c>
      <c r="K52" s="565"/>
      <c r="N52" s="2076"/>
    </row>
    <row r="53" spans="1:14" s="352" customFormat="1" ht="12.75" x14ac:dyDescent="0.2">
      <c r="A53" s="226">
        <v>1465</v>
      </c>
      <c r="B53" s="227" t="s">
        <v>44</v>
      </c>
      <c r="C53" s="230"/>
      <c r="D53" s="2184"/>
      <c r="E53" s="1592"/>
      <c r="F53" s="2185"/>
      <c r="G53" s="2185"/>
      <c r="H53" s="1591">
        <f t="shared" si="0"/>
        <v>0</v>
      </c>
      <c r="I53" s="1983"/>
      <c r="J53" s="631" t="s">
        <v>587</v>
      </c>
      <c r="K53" s="565"/>
      <c r="N53" s="2076"/>
    </row>
    <row r="54" spans="1:14" s="352" customFormat="1" ht="12.75" x14ac:dyDescent="0.2">
      <c r="A54" s="226">
        <v>1470</v>
      </c>
      <c r="B54" s="227" t="s">
        <v>1403</v>
      </c>
      <c r="C54" s="230"/>
      <c r="D54" s="2184"/>
      <c r="E54" s="1592"/>
      <c r="F54" s="2185"/>
      <c r="G54" s="2185"/>
      <c r="H54" s="1591">
        <f t="shared" si="0"/>
        <v>0</v>
      </c>
      <c r="I54" s="1983"/>
      <c r="J54" s="631" t="s">
        <v>587</v>
      </c>
      <c r="K54" s="565"/>
      <c r="N54" s="2076"/>
    </row>
    <row r="55" spans="1:14" s="352" customFormat="1" ht="12.75" x14ac:dyDescent="0.2">
      <c r="A55" s="226">
        <v>1475</v>
      </c>
      <c r="B55" s="227" t="s">
        <v>538</v>
      </c>
      <c r="C55" s="230"/>
      <c r="D55" s="2184"/>
      <c r="E55" s="1592"/>
      <c r="F55" s="2185"/>
      <c r="G55" s="2185"/>
      <c r="H55" s="1591">
        <f t="shared" si="0"/>
        <v>0</v>
      </c>
      <c r="I55" s="1983"/>
      <c r="J55" s="631" t="s">
        <v>587</v>
      </c>
      <c r="K55" s="565"/>
      <c r="N55" s="2076"/>
    </row>
    <row r="56" spans="1:14" s="352" customFormat="1" ht="12.75" x14ac:dyDescent="0.2">
      <c r="A56" s="226">
        <v>1480</v>
      </c>
      <c r="B56" s="227" t="s">
        <v>539</v>
      </c>
      <c r="C56" s="230"/>
      <c r="D56" s="2184"/>
      <c r="E56" s="1592"/>
      <c r="F56" s="2185"/>
      <c r="G56" s="2185"/>
      <c r="H56" s="1591">
        <f t="shared" si="0"/>
        <v>0</v>
      </c>
      <c r="I56" s="1983"/>
      <c r="J56" s="631" t="s">
        <v>587</v>
      </c>
      <c r="K56" s="565"/>
      <c r="N56" s="2076"/>
    </row>
    <row r="57" spans="1:14" s="352" customFormat="1" ht="25.5" x14ac:dyDescent="0.2">
      <c r="A57" s="226">
        <v>1485</v>
      </c>
      <c r="B57" s="227" t="s">
        <v>16</v>
      </c>
      <c r="C57" s="230"/>
      <c r="D57" s="2184"/>
      <c r="E57" s="1592"/>
      <c r="F57" s="2185"/>
      <c r="G57" s="2185"/>
      <c r="H57" s="1591">
        <f t="shared" si="0"/>
        <v>0</v>
      </c>
      <c r="I57" s="1983"/>
      <c r="J57" s="631" t="s">
        <v>587</v>
      </c>
      <c r="K57" s="565"/>
      <c r="N57" s="2076"/>
    </row>
    <row r="58" spans="1:14" s="352" customFormat="1" ht="12.75" x14ac:dyDescent="0.2">
      <c r="A58" s="226">
        <v>1490</v>
      </c>
      <c r="B58" s="227" t="s">
        <v>17</v>
      </c>
      <c r="C58" s="230"/>
      <c r="D58" s="2184"/>
      <c r="E58" s="1592"/>
      <c r="F58" s="2185"/>
      <c r="G58" s="2185"/>
      <c r="H58" s="1591">
        <f t="shared" si="0"/>
        <v>0</v>
      </c>
      <c r="I58" s="1983"/>
      <c r="J58" s="631" t="s">
        <v>587</v>
      </c>
      <c r="K58" s="565"/>
      <c r="N58" s="2076"/>
    </row>
    <row r="59" spans="1:14" s="352" customFormat="1" ht="12.75" x14ac:dyDescent="0.2">
      <c r="A59" s="226">
        <v>1505</v>
      </c>
      <c r="B59" s="227" t="s">
        <v>18</v>
      </c>
      <c r="C59" s="230"/>
      <c r="D59" s="2184"/>
      <c r="E59" s="1592"/>
      <c r="F59" s="2185"/>
      <c r="G59" s="2185"/>
      <c r="H59" s="1591">
        <f t="shared" si="0"/>
        <v>0</v>
      </c>
      <c r="I59" s="1983"/>
      <c r="J59" s="631" t="s">
        <v>587</v>
      </c>
      <c r="K59" s="565"/>
      <c r="N59" s="2076"/>
    </row>
    <row r="60" spans="1:14" s="352" customFormat="1" ht="12.75" x14ac:dyDescent="0.2">
      <c r="A60" s="226">
        <v>1508</v>
      </c>
      <c r="B60" s="227" t="s">
        <v>19</v>
      </c>
      <c r="C60" s="230"/>
      <c r="D60" s="2184"/>
      <c r="E60" s="1592"/>
      <c r="F60" s="2185"/>
      <c r="G60" s="2185"/>
      <c r="H60" s="1591">
        <f t="shared" si="0"/>
        <v>0</v>
      </c>
      <c r="I60" s="1983"/>
      <c r="J60" s="631" t="s">
        <v>587</v>
      </c>
      <c r="K60" s="565"/>
      <c r="N60" s="2076"/>
    </row>
    <row r="61" spans="1:14" s="352" customFormat="1" ht="12.75" x14ac:dyDescent="0.2">
      <c r="A61" s="226">
        <v>1510</v>
      </c>
      <c r="B61" s="227" t="s">
        <v>20</v>
      </c>
      <c r="C61" s="230"/>
      <c r="D61" s="2184"/>
      <c r="E61" s="1592"/>
      <c r="F61" s="2185"/>
      <c r="G61" s="2185"/>
      <c r="H61" s="1591">
        <f t="shared" si="0"/>
        <v>0</v>
      </c>
      <c r="I61" s="1983"/>
      <c r="J61" s="631" t="s">
        <v>587</v>
      </c>
      <c r="K61" s="565"/>
      <c r="N61" s="2076"/>
    </row>
    <row r="62" spans="1:14" s="352" customFormat="1" ht="12.75" x14ac:dyDescent="0.2">
      <c r="A62" s="226">
        <v>1515</v>
      </c>
      <c r="B62" s="227" t="s">
        <v>21</v>
      </c>
      <c r="C62" s="230"/>
      <c r="D62" s="2184"/>
      <c r="E62" s="1592"/>
      <c r="F62" s="2185"/>
      <c r="G62" s="2185"/>
      <c r="H62" s="1591">
        <f t="shared" si="0"/>
        <v>0</v>
      </c>
      <c r="I62" s="1983"/>
      <c r="J62" s="631" t="s">
        <v>587</v>
      </c>
      <c r="K62" s="565"/>
      <c r="N62" s="2076"/>
    </row>
    <row r="63" spans="1:14" s="352" customFormat="1" ht="12.75" x14ac:dyDescent="0.2">
      <c r="A63" s="226">
        <v>1516</v>
      </c>
      <c r="B63" s="227" t="s">
        <v>22</v>
      </c>
      <c r="C63" s="230"/>
      <c r="D63" s="2184"/>
      <c r="E63" s="1592"/>
      <c r="F63" s="2185"/>
      <c r="G63" s="2185"/>
      <c r="H63" s="1591">
        <f t="shared" si="0"/>
        <v>0</v>
      </c>
      <c r="I63" s="1983"/>
      <c r="J63" s="631" t="s">
        <v>587</v>
      </c>
      <c r="K63" s="565"/>
      <c r="N63" s="2076"/>
    </row>
    <row r="64" spans="1:14" s="352" customFormat="1" ht="12.75" x14ac:dyDescent="0.2">
      <c r="A64" s="226">
        <v>1518</v>
      </c>
      <c r="B64" s="227" t="s">
        <v>23</v>
      </c>
      <c r="C64" s="230"/>
      <c r="D64" s="2184"/>
      <c r="E64" s="1592"/>
      <c r="F64" s="2185"/>
      <c r="G64" s="2185"/>
      <c r="H64" s="1591">
        <f t="shared" si="0"/>
        <v>0</v>
      </c>
      <c r="I64" s="1983"/>
      <c r="J64" s="631" t="s">
        <v>587</v>
      </c>
      <c r="K64" s="565"/>
      <c r="N64" s="2076"/>
    </row>
    <row r="65" spans="1:14" s="352" customFormat="1" ht="12.75" x14ac:dyDescent="0.2">
      <c r="A65" s="226">
        <v>1520</v>
      </c>
      <c r="B65" s="227" t="s">
        <v>24</v>
      </c>
      <c r="C65" s="230"/>
      <c r="D65" s="2184"/>
      <c r="E65" s="1592"/>
      <c r="F65" s="2185"/>
      <c r="G65" s="2185"/>
      <c r="H65" s="1591">
        <f t="shared" si="0"/>
        <v>0</v>
      </c>
      <c r="I65" s="1983"/>
      <c r="J65" s="631" t="s">
        <v>587</v>
      </c>
      <c r="K65" s="565"/>
      <c r="N65" s="2076"/>
    </row>
    <row r="66" spans="1:14" s="352" customFormat="1" ht="25.5" x14ac:dyDescent="0.2">
      <c r="A66" s="226">
        <v>1521</v>
      </c>
      <c r="B66" s="2216" t="s">
        <v>1619</v>
      </c>
      <c r="C66" s="230"/>
      <c r="D66" s="2184"/>
      <c r="E66" s="1592"/>
      <c r="F66" s="2185"/>
      <c r="G66" s="2185"/>
      <c r="H66" s="1591">
        <f t="shared" ref="H66" si="1">+D66+E66+F66-G66</f>
        <v>0</v>
      </c>
      <c r="I66" s="1983"/>
      <c r="J66" s="631" t="s">
        <v>587</v>
      </c>
      <c r="K66" s="565"/>
      <c r="N66" s="2076"/>
    </row>
    <row r="67" spans="1:14" s="352" customFormat="1" ht="12.75" x14ac:dyDescent="0.2">
      <c r="A67" s="226">
        <v>1525</v>
      </c>
      <c r="B67" s="227" t="s">
        <v>25</v>
      </c>
      <c r="C67" s="230"/>
      <c r="D67" s="2184"/>
      <c r="E67" s="1592"/>
      <c r="F67" s="2185"/>
      <c r="G67" s="2185"/>
      <c r="H67" s="1591">
        <f t="shared" si="0"/>
        <v>0</v>
      </c>
      <c r="I67" s="1983"/>
      <c r="J67" s="631" t="s">
        <v>587</v>
      </c>
      <c r="K67" s="565"/>
      <c r="N67" s="2076"/>
    </row>
    <row r="68" spans="1:14" s="352" customFormat="1" ht="12.75" x14ac:dyDescent="0.2">
      <c r="A68" s="226">
        <v>1530</v>
      </c>
      <c r="B68" s="227" t="s">
        <v>26</v>
      </c>
      <c r="C68" s="230"/>
      <c r="D68" s="2184"/>
      <c r="E68" s="1592"/>
      <c r="F68" s="2185"/>
      <c r="G68" s="2185"/>
      <c r="H68" s="1591">
        <f t="shared" si="0"/>
        <v>0</v>
      </c>
      <c r="I68" s="1983"/>
      <c r="J68" s="631" t="s">
        <v>587</v>
      </c>
      <c r="K68" s="565"/>
      <c r="N68" s="2076"/>
    </row>
    <row r="69" spans="1:14" s="352" customFormat="1" ht="12.75" x14ac:dyDescent="0.2">
      <c r="A69" s="226">
        <v>1531</v>
      </c>
      <c r="B69" s="2216" t="s">
        <v>1620</v>
      </c>
      <c r="C69" s="230"/>
      <c r="D69" s="2184"/>
      <c r="E69" s="1592"/>
      <c r="F69" s="2185"/>
      <c r="G69" s="2185"/>
      <c r="H69" s="1591">
        <f t="shared" ref="H69:H74" si="2">+D69+E69+F69-G69</f>
        <v>0</v>
      </c>
      <c r="I69" s="1983"/>
      <c r="J69" s="631" t="s">
        <v>587</v>
      </c>
      <c r="K69" s="565"/>
      <c r="N69" s="2076"/>
    </row>
    <row r="70" spans="1:14" s="352" customFormat="1" ht="12.75" x14ac:dyDescent="0.2">
      <c r="A70" s="226">
        <v>1532</v>
      </c>
      <c r="B70" s="2216" t="s">
        <v>1622</v>
      </c>
      <c r="C70" s="230"/>
      <c r="D70" s="2184"/>
      <c r="E70" s="1592"/>
      <c r="F70" s="2185"/>
      <c r="G70" s="2185"/>
      <c r="H70" s="1591">
        <f t="shared" si="2"/>
        <v>0</v>
      </c>
      <c r="I70" s="1983"/>
      <c r="J70" s="631" t="s">
        <v>587</v>
      </c>
      <c r="K70" s="565"/>
      <c r="N70" s="2076"/>
    </row>
    <row r="71" spans="1:14" s="352" customFormat="1" ht="25.5" x14ac:dyDescent="0.2">
      <c r="A71" s="226">
        <v>1533</v>
      </c>
      <c r="B71" s="2216" t="s">
        <v>1623</v>
      </c>
      <c r="C71" s="230"/>
      <c r="D71" s="2184"/>
      <c r="E71" s="1592"/>
      <c r="F71" s="2185"/>
      <c r="G71" s="2185"/>
      <c r="H71" s="1591">
        <f t="shared" si="2"/>
        <v>0</v>
      </c>
      <c r="I71" s="1983"/>
      <c r="J71" s="631" t="s">
        <v>587</v>
      </c>
      <c r="K71" s="565"/>
      <c r="N71" s="2076"/>
    </row>
    <row r="72" spans="1:14" s="352" customFormat="1" ht="12.75" x14ac:dyDescent="0.2">
      <c r="A72" s="226">
        <v>1534</v>
      </c>
      <c r="B72" s="2216" t="s">
        <v>1621</v>
      </c>
      <c r="C72" s="230"/>
      <c r="D72" s="2184"/>
      <c r="E72" s="1592"/>
      <c r="F72" s="2185"/>
      <c r="G72" s="2185"/>
      <c r="H72" s="1591">
        <f t="shared" si="2"/>
        <v>0</v>
      </c>
      <c r="I72" s="1983"/>
      <c r="J72" s="631" t="s">
        <v>587</v>
      </c>
      <c r="K72" s="565"/>
      <c r="N72" s="2076"/>
    </row>
    <row r="73" spans="1:14" s="352" customFormat="1" ht="12.75" x14ac:dyDescent="0.2">
      <c r="A73" s="226">
        <v>1535</v>
      </c>
      <c r="B73" s="2216" t="s">
        <v>1624</v>
      </c>
      <c r="C73" s="230"/>
      <c r="D73" s="2184"/>
      <c r="E73" s="1592"/>
      <c r="F73" s="2185"/>
      <c r="G73" s="2185"/>
      <c r="H73" s="1591">
        <f t="shared" si="2"/>
        <v>0</v>
      </c>
      <c r="I73" s="1983"/>
      <c r="J73" s="631" t="s">
        <v>587</v>
      </c>
      <c r="K73" s="565"/>
      <c r="N73" s="2076"/>
    </row>
    <row r="74" spans="1:14" s="352" customFormat="1" ht="12.75" x14ac:dyDescent="0.2">
      <c r="A74" s="226">
        <v>1536</v>
      </c>
      <c r="B74" s="2216" t="s">
        <v>1625</v>
      </c>
      <c r="C74" s="230"/>
      <c r="D74" s="2184"/>
      <c r="E74" s="1592"/>
      <c r="F74" s="2185"/>
      <c r="G74" s="2185"/>
      <c r="H74" s="1591">
        <f t="shared" si="2"/>
        <v>0</v>
      </c>
      <c r="I74" s="1983"/>
      <c r="J74" s="631" t="s">
        <v>587</v>
      </c>
      <c r="K74" s="565"/>
      <c r="N74" s="2076"/>
    </row>
    <row r="75" spans="1:14" s="352" customFormat="1" ht="12.75" x14ac:dyDescent="0.2">
      <c r="A75" s="226">
        <v>1540</v>
      </c>
      <c r="B75" s="227" t="s">
        <v>27</v>
      </c>
      <c r="C75" s="230"/>
      <c r="D75" s="2184"/>
      <c r="E75" s="1592"/>
      <c r="F75" s="2185"/>
      <c r="G75" s="2185"/>
      <c r="H75" s="1591">
        <f t="shared" si="0"/>
        <v>0</v>
      </c>
      <c r="I75" s="1983"/>
      <c r="J75" s="631" t="s">
        <v>587</v>
      </c>
      <c r="K75" s="565"/>
      <c r="N75" s="2076"/>
    </row>
    <row r="76" spans="1:14" s="352" customFormat="1" ht="12.75" x14ac:dyDescent="0.2">
      <c r="A76" s="226">
        <v>1545</v>
      </c>
      <c r="B76" s="227" t="s">
        <v>28</v>
      </c>
      <c r="C76" s="230"/>
      <c r="D76" s="2184"/>
      <c r="E76" s="1592"/>
      <c r="F76" s="2185"/>
      <c r="G76" s="2185"/>
      <c r="H76" s="1591">
        <f t="shared" si="0"/>
        <v>0</v>
      </c>
      <c r="I76" s="1983"/>
      <c r="J76" s="631" t="s">
        <v>587</v>
      </c>
      <c r="K76" s="565"/>
      <c r="N76" s="2076"/>
    </row>
    <row r="77" spans="1:14" s="352" customFormat="1" ht="12.75" x14ac:dyDescent="0.2">
      <c r="A77" s="226">
        <v>1548</v>
      </c>
      <c r="B77" s="227" t="s">
        <v>29</v>
      </c>
      <c r="C77" s="230"/>
      <c r="D77" s="2184"/>
      <c r="E77" s="1592"/>
      <c r="F77" s="2185"/>
      <c r="G77" s="2185"/>
      <c r="H77" s="1591">
        <f t="shared" si="0"/>
        <v>0</v>
      </c>
      <c r="I77" s="1983"/>
      <c r="J77" s="631" t="s">
        <v>587</v>
      </c>
      <c r="K77" s="565"/>
      <c r="N77" s="2076"/>
    </row>
    <row r="78" spans="1:14" s="352" customFormat="1" ht="12.75" x14ac:dyDescent="0.2">
      <c r="A78" s="226">
        <v>1550</v>
      </c>
      <c r="B78" s="2216" t="s">
        <v>1626</v>
      </c>
      <c r="C78" s="230"/>
      <c r="D78" s="2184"/>
      <c r="E78" s="1592"/>
      <c r="F78" s="2185"/>
      <c r="G78" s="2185"/>
      <c r="H78" s="1591">
        <f t="shared" ref="H78:H80" si="3">+D78+E78+F78-G78</f>
        <v>0</v>
      </c>
      <c r="I78" s="1983"/>
      <c r="J78" s="631" t="s">
        <v>587</v>
      </c>
      <c r="K78" s="565"/>
      <c r="N78" s="2076"/>
    </row>
    <row r="79" spans="1:14" s="352" customFormat="1" ht="12.75" x14ac:dyDescent="0.2">
      <c r="A79" s="226">
        <v>1555</v>
      </c>
      <c r="B79" s="2216" t="s">
        <v>1627</v>
      </c>
      <c r="C79" s="230"/>
      <c r="D79" s="2184"/>
      <c r="E79" s="1592"/>
      <c r="F79" s="2185"/>
      <c r="G79" s="2185"/>
      <c r="H79" s="1591">
        <f t="shared" si="3"/>
        <v>0</v>
      </c>
      <c r="I79" s="1983"/>
      <c r="J79" s="631" t="s">
        <v>587</v>
      </c>
      <c r="K79" s="565"/>
      <c r="N79" s="2076"/>
    </row>
    <row r="80" spans="1:14" s="352" customFormat="1" ht="12.75" x14ac:dyDescent="0.2">
      <c r="A80" s="226">
        <v>1556</v>
      </c>
      <c r="B80" s="2216" t="s">
        <v>1628</v>
      </c>
      <c r="C80" s="230"/>
      <c r="D80" s="2184"/>
      <c r="E80" s="1592"/>
      <c r="F80" s="2185"/>
      <c r="G80" s="2185"/>
      <c r="H80" s="1591">
        <f t="shared" si="3"/>
        <v>0</v>
      </c>
      <c r="I80" s="1983"/>
      <c r="J80" s="631" t="s">
        <v>587</v>
      </c>
      <c r="K80" s="565"/>
      <c r="N80" s="2076"/>
    </row>
    <row r="81" spans="1:21" s="352" customFormat="1" ht="12.75" x14ac:dyDescent="0.2">
      <c r="A81" s="226">
        <v>1560</v>
      </c>
      <c r="B81" s="227" t="s">
        <v>30</v>
      </c>
      <c r="C81" s="230"/>
      <c r="D81" s="2184"/>
      <c r="E81" s="1592"/>
      <c r="F81" s="2185"/>
      <c r="G81" s="2185"/>
      <c r="H81" s="1591">
        <f t="shared" si="0"/>
        <v>0</v>
      </c>
      <c r="I81" s="1983"/>
      <c r="J81" s="631" t="s">
        <v>587</v>
      </c>
      <c r="K81" s="565"/>
      <c r="N81" s="2076"/>
    </row>
    <row r="82" spans="1:21" s="352" customFormat="1" ht="12.75" x14ac:dyDescent="0.2">
      <c r="A82" s="226">
        <v>1562</v>
      </c>
      <c r="B82" s="227" t="s">
        <v>31</v>
      </c>
      <c r="C82" s="230"/>
      <c r="D82" s="2184"/>
      <c r="E82" s="1592"/>
      <c r="F82" s="2185"/>
      <c r="G82" s="2185"/>
      <c r="H82" s="1591">
        <f t="shared" si="0"/>
        <v>0</v>
      </c>
      <c r="I82" s="1983"/>
      <c r="J82" s="631" t="s">
        <v>587</v>
      </c>
      <c r="K82" s="565"/>
      <c r="N82" s="2076"/>
    </row>
    <row r="83" spans="1:21" s="352" customFormat="1" ht="12.75" x14ac:dyDescent="0.2">
      <c r="A83" s="226">
        <v>1563</v>
      </c>
      <c r="B83" s="227" t="s">
        <v>1072</v>
      </c>
      <c r="C83" s="230"/>
      <c r="D83" s="2184"/>
      <c r="E83" s="1592"/>
      <c r="F83" s="2185"/>
      <c r="G83" s="2185"/>
      <c r="H83" s="1591">
        <f t="shared" si="0"/>
        <v>0</v>
      </c>
      <c r="I83" s="1983"/>
      <c r="J83" s="631" t="s">
        <v>587</v>
      </c>
      <c r="K83" s="565"/>
      <c r="N83" s="2076"/>
    </row>
    <row r="84" spans="1:21" s="352" customFormat="1" ht="25.5" x14ac:dyDescent="0.2">
      <c r="A84" s="2236">
        <v>1565</v>
      </c>
      <c r="B84" s="2067" t="s">
        <v>893</v>
      </c>
      <c r="C84" s="230"/>
      <c r="D84" s="2184">
        <f>+'[2]1.3 TB Projected Balances'!H93</f>
        <v>0</v>
      </c>
      <c r="E84" s="1592"/>
      <c r="F84" s="2185"/>
      <c r="G84" s="2185"/>
      <c r="H84" s="1591">
        <f t="shared" si="0"/>
        <v>0</v>
      </c>
      <c r="I84" s="1983"/>
      <c r="J84" s="631" t="s">
        <v>310</v>
      </c>
      <c r="K84" s="565"/>
      <c r="N84" s="2076"/>
    </row>
    <row r="85" spans="1:21" s="352" customFormat="1" ht="12.75" x14ac:dyDescent="0.2">
      <c r="A85" s="2217">
        <v>1566</v>
      </c>
      <c r="B85" s="2215" t="s">
        <v>1629</v>
      </c>
      <c r="C85" s="230"/>
      <c r="D85" s="2184"/>
      <c r="E85" s="1592"/>
      <c r="F85" s="2185"/>
      <c r="G85" s="2185"/>
      <c r="H85" s="1591">
        <f t="shared" ref="H85:H87" si="4">+D85+E85+F85-G85</f>
        <v>0</v>
      </c>
      <c r="I85" s="1983"/>
      <c r="J85" s="631" t="s">
        <v>587</v>
      </c>
      <c r="K85" s="565"/>
      <c r="N85" s="2076"/>
    </row>
    <row r="86" spans="1:21" s="352" customFormat="1" ht="12.75" x14ac:dyDescent="0.2">
      <c r="A86" s="2217">
        <v>1567</v>
      </c>
      <c r="B86" s="2215" t="s">
        <v>1630</v>
      </c>
      <c r="C86" s="230"/>
      <c r="D86" s="2184"/>
      <c r="E86" s="1592"/>
      <c r="F86" s="2185"/>
      <c r="G86" s="2185"/>
      <c r="H86" s="1591">
        <f t="shared" si="4"/>
        <v>0</v>
      </c>
      <c r="I86" s="1983"/>
      <c r="J86" s="631" t="s">
        <v>587</v>
      </c>
      <c r="K86" s="565"/>
      <c r="N86" s="2076"/>
    </row>
    <row r="87" spans="1:21" s="352" customFormat="1" ht="12.75" x14ac:dyDescent="0.2">
      <c r="A87" s="2217">
        <v>1568</v>
      </c>
      <c r="B87" s="2215" t="s">
        <v>1631</v>
      </c>
      <c r="C87" s="230"/>
      <c r="D87" s="2184"/>
      <c r="E87" s="1592"/>
      <c r="F87" s="2185"/>
      <c r="G87" s="2185"/>
      <c r="H87" s="1591">
        <f t="shared" si="4"/>
        <v>0</v>
      </c>
      <c r="I87" s="1983"/>
      <c r="J87" s="631" t="s">
        <v>587</v>
      </c>
      <c r="K87" s="565"/>
      <c r="N87" s="2076"/>
    </row>
    <row r="88" spans="1:21" s="352" customFormat="1" ht="12.75" x14ac:dyDescent="0.2">
      <c r="A88" s="226">
        <v>1570</v>
      </c>
      <c r="B88" s="227" t="s">
        <v>32</v>
      </c>
      <c r="C88" s="230"/>
      <c r="D88" s="2184"/>
      <c r="E88" s="1592"/>
      <c r="F88" s="2185"/>
      <c r="G88" s="2185"/>
      <c r="H88" s="1591">
        <f t="shared" si="0"/>
        <v>0</v>
      </c>
      <c r="I88" s="1983"/>
      <c r="J88" s="631" t="s">
        <v>587</v>
      </c>
      <c r="K88" s="565"/>
      <c r="N88" s="2076"/>
    </row>
    <row r="89" spans="1:21" s="352" customFormat="1" ht="12.75" x14ac:dyDescent="0.2">
      <c r="A89" s="226">
        <v>1571</v>
      </c>
      <c r="B89" s="227" t="s">
        <v>33</v>
      </c>
      <c r="C89" s="230"/>
      <c r="D89" s="2184"/>
      <c r="E89" s="1592"/>
      <c r="F89" s="2185"/>
      <c r="G89" s="2185"/>
      <c r="H89" s="1591">
        <f t="shared" si="0"/>
        <v>0</v>
      </c>
      <c r="I89" s="1983"/>
      <c r="J89" s="631" t="s">
        <v>587</v>
      </c>
      <c r="K89" s="565"/>
      <c r="N89" s="2076"/>
    </row>
    <row r="90" spans="1:21" s="352" customFormat="1" ht="12.75" x14ac:dyDescent="0.2">
      <c r="A90" s="226">
        <v>1572</v>
      </c>
      <c r="B90" s="227" t="s">
        <v>34</v>
      </c>
      <c r="C90" s="230"/>
      <c r="D90" s="2184"/>
      <c r="E90" s="1592"/>
      <c r="F90" s="2185"/>
      <c r="G90" s="2185"/>
      <c r="H90" s="1591">
        <f t="shared" si="0"/>
        <v>0</v>
      </c>
      <c r="I90" s="1983"/>
      <c r="J90" s="631" t="s">
        <v>587</v>
      </c>
      <c r="K90" s="565"/>
      <c r="N90" s="2076"/>
    </row>
    <row r="91" spans="1:21" s="352" customFormat="1" ht="12.75" x14ac:dyDescent="0.2">
      <c r="A91" s="226">
        <v>1574</v>
      </c>
      <c r="B91" s="227" t="s">
        <v>1534</v>
      </c>
      <c r="C91" s="230"/>
      <c r="D91" s="2184"/>
      <c r="E91" s="1592"/>
      <c r="F91" s="2185"/>
      <c r="G91" s="2185"/>
      <c r="H91" s="1591">
        <f t="shared" si="0"/>
        <v>0</v>
      </c>
      <c r="I91" s="1983"/>
      <c r="J91" s="631" t="s">
        <v>587</v>
      </c>
      <c r="K91" s="565"/>
      <c r="N91" s="2076"/>
    </row>
    <row r="92" spans="1:21" s="352" customFormat="1" ht="12.75" x14ac:dyDescent="0.2">
      <c r="A92" s="226">
        <v>1575</v>
      </c>
      <c r="B92" s="2216" t="s">
        <v>1632</v>
      </c>
      <c r="C92" s="230"/>
      <c r="D92" s="2184"/>
      <c r="E92" s="1592"/>
      <c r="F92" s="2185"/>
      <c r="G92" s="2185"/>
      <c r="H92" s="1591">
        <f t="shared" ref="H92" si="5">+D92+E92+F92-G92</f>
        <v>0</v>
      </c>
      <c r="I92" s="1983"/>
      <c r="J92" s="631" t="s">
        <v>587</v>
      </c>
      <c r="K92" s="565"/>
      <c r="N92" s="2076"/>
    </row>
    <row r="93" spans="1:21" s="352" customFormat="1" ht="20.25" x14ac:dyDescent="0.3">
      <c r="A93" s="226">
        <v>1576</v>
      </c>
      <c r="B93" s="2232" t="s">
        <v>1606</v>
      </c>
      <c r="C93" s="230"/>
      <c r="D93" s="2184"/>
      <c r="E93" s="1592"/>
      <c r="F93" s="2185"/>
      <c r="G93" s="2185"/>
      <c r="H93" s="1591">
        <f t="shared" ref="H93" si="6">+D93+E93+F93-G93</f>
        <v>0</v>
      </c>
      <c r="I93" s="1983"/>
      <c r="J93" s="631" t="s">
        <v>587</v>
      </c>
      <c r="K93" s="565"/>
      <c r="N93" s="2076"/>
      <c r="Q93" s="2308"/>
      <c r="R93" s="229"/>
      <c r="S93" s="229"/>
      <c r="T93" s="229"/>
      <c r="U93" s="229"/>
    </row>
    <row r="94" spans="1:21" s="352" customFormat="1" ht="12.75" x14ac:dyDescent="0.2">
      <c r="A94" s="226">
        <v>1580</v>
      </c>
      <c r="B94" s="227" t="s">
        <v>1535</v>
      </c>
      <c r="C94" s="230"/>
      <c r="D94" s="2184"/>
      <c r="E94" s="1592"/>
      <c r="F94" s="2185"/>
      <c r="G94" s="2185"/>
      <c r="H94" s="1591">
        <f t="shared" si="0"/>
        <v>0</v>
      </c>
      <c r="I94" s="1983"/>
      <c r="J94" s="631" t="s">
        <v>587</v>
      </c>
      <c r="K94" s="565"/>
      <c r="N94" s="2076"/>
    </row>
    <row r="95" spans="1:21" s="352" customFormat="1" ht="12.75" x14ac:dyDescent="0.2">
      <c r="A95" s="226">
        <v>1582</v>
      </c>
      <c r="B95" s="227" t="s">
        <v>1536</v>
      </c>
      <c r="C95" s="230"/>
      <c r="D95" s="2184"/>
      <c r="E95" s="1592"/>
      <c r="F95" s="2185"/>
      <c r="G95" s="2185"/>
      <c r="H95" s="1591">
        <f t="shared" si="0"/>
        <v>0</v>
      </c>
      <c r="I95" s="1983"/>
      <c r="J95" s="631" t="s">
        <v>587</v>
      </c>
      <c r="K95" s="565"/>
      <c r="N95" s="2076"/>
    </row>
    <row r="96" spans="1:21" s="352" customFormat="1" ht="12.75" x14ac:dyDescent="0.2">
      <c r="A96" s="226">
        <v>1584</v>
      </c>
      <c r="B96" s="227" t="s">
        <v>1537</v>
      </c>
      <c r="C96" s="230"/>
      <c r="D96" s="2184"/>
      <c r="E96" s="1592"/>
      <c r="F96" s="2185"/>
      <c r="G96" s="2185"/>
      <c r="H96" s="1591">
        <f t="shared" si="0"/>
        <v>0</v>
      </c>
      <c r="I96" s="1983"/>
      <c r="J96" s="631" t="s">
        <v>587</v>
      </c>
      <c r="K96" s="565"/>
      <c r="N96" s="2076"/>
    </row>
    <row r="97" spans="1:14" s="352" customFormat="1" ht="12.75" x14ac:dyDescent="0.2">
      <c r="A97" s="226">
        <v>1586</v>
      </c>
      <c r="B97" s="227" t="s">
        <v>1538</v>
      </c>
      <c r="C97" s="230"/>
      <c r="D97" s="2184"/>
      <c r="E97" s="1592"/>
      <c r="F97" s="2185"/>
      <c r="G97" s="2185"/>
      <c r="H97" s="1591">
        <f t="shared" si="0"/>
        <v>0</v>
      </c>
      <c r="I97" s="1983"/>
      <c r="J97" s="631" t="s">
        <v>587</v>
      </c>
      <c r="K97" s="565"/>
      <c r="N97" s="2076"/>
    </row>
    <row r="98" spans="1:14" s="352" customFormat="1" ht="12.75" x14ac:dyDescent="0.2">
      <c r="A98" s="226">
        <v>1588</v>
      </c>
      <c r="B98" s="227" t="s">
        <v>1539</v>
      </c>
      <c r="C98" s="230"/>
      <c r="D98" s="2184"/>
      <c r="E98" s="1592"/>
      <c r="F98" s="2185"/>
      <c r="G98" s="2185"/>
      <c r="H98" s="1591">
        <f t="shared" si="0"/>
        <v>0</v>
      </c>
      <c r="I98" s="1983"/>
      <c r="J98" s="631" t="s">
        <v>587</v>
      </c>
      <c r="K98" s="565"/>
      <c r="N98" s="2076"/>
    </row>
    <row r="99" spans="1:14" s="352" customFormat="1" ht="12.75" x14ac:dyDescent="0.2">
      <c r="A99" s="226">
        <v>1589</v>
      </c>
      <c r="B99" s="2216" t="s">
        <v>1633</v>
      </c>
      <c r="C99" s="230"/>
      <c r="D99" s="2184"/>
      <c r="E99" s="1592"/>
      <c r="F99" s="2185"/>
      <c r="G99" s="2185"/>
      <c r="H99" s="1591">
        <f t="shared" ref="H99" si="7">+D99+E99+F99-G99</f>
        <v>0</v>
      </c>
      <c r="I99" s="1983"/>
      <c r="J99" s="631" t="s">
        <v>587</v>
      </c>
      <c r="K99" s="565"/>
      <c r="N99" s="2076"/>
    </row>
    <row r="100" spans="1:14" s="352" customFormat="1" ht="12.75" x14ac:dyDescent="0.2">
      <c r="A100" s="226">
        <v>1590</v>
      </c>
      <c r="B100" s="227" t="s">
        <v>311</v>
      </c>
      <c r="C100" s="230"/>
      <c r="D100" s="2184"/>
      <c r="E100" s="1592"/>
      <c r="F100" s="2185"/>
      <c r="G100" s="2185"/>
      <c r="H100" s="1591">
        <f>+D100+E100+F100-G100</f>
        <v>0</v>
      </c>
      <c r="I100" s="1983"/>
      <c r="J100" s="631" t="s">
        <v>587</v>
      </c>
      <c r="K100" s="565"/>
      <c r="N100" s="2076"/>
    </row>
    <row r="101" spans="1:14" s="352" customFormat="1" ht="12.75" x14ac:dyDescent="0.2">
      <c r="A101" s="226">
        <v>1592</v>
      </c>
      <c r="B101" s="2216" t="s">
        <v>1634</v>
      </c>
      <c r="C101" s="230"/>
      <c r="D101" s="2184"/>
      <c r="E101" s="1592"/>
      <c r="F101" s="2185"/>
      <c r="G101" s="2185"/>
      <c r="H101" s="1591">
        <f t="shared" ref="H101:H102" si="8">+D101+E101+F101-G101</f>
        <v>0</v>
      </c>
      <c r="I101" s="1983"/>
      <c r="J101" s="631" t="s">
        <v>587</v>
      </c>
      <c r="K101" s="565"/>
      <c r="N101" s="2076"/>
    </row>
    <row r="102" spans="1:14" s="352" customFormat="1" ht="12.75" x14ac:dyDescent="0.2">
      <c r="A102" s="226">
        <v>1595</v>
      </c>
      <c r="B102" s="2216" t="s">
        <v>1635</v>
      </c>
      <c r="C102" s="230"/>
      <c r="D102" s="2184"/>
      <c r="E102" s="1592"/>
      <c r="F102" s="2185"/>
      <c r="G102" s="2185"/>
      <c r="H102" s="1591">
        <f t="shared" si="8"/>
        <v>0</v>
      </c>
      <c r="I102" s="1983"/>
      <c r="J102" s="631" t="s">
        <v>587</v>
      </c>
      <c r="K102" s="565"/>
      <c r="N102" s="2076"/>
    </row>
    <row r="103" spans="1:14" s="352" customFormat="1" ht="12.75" x14ac:dyDescent="0.2">
      <c r="A103" s="226">
        <v>1605</v>
      </c>
      <c r="B103" s="227" t="s">
        <v>1540</v>
      </c>
      <c r="C103" s="230"/>
      <c r="D103" s="2184"/>
      <c r="E103" s="1592"/>
      <c r="F103" s="2185"/>
      <c r="G103" s="2185"/>
      <c r="H103" s="1591">
        <f t="shared" ref="H103:H167" si="9">+D103+E103+F103-G103</f>
        <v>0</v>
      </c>
      <c r="I103" s="1983"/>
      <c r="J103" s="631" t="s">
        <v>587</v>
      </c>
      <c r="K103" s="565"/>
      <c r="N103" s="2076"/>
    </row>
    <row r="104" spans="1:14" s="352" customFormat="1" ht="12.75" x14ac:dyDescent="0.2">
      <c r="A104" s="226">
        <v>1606</v>
      </c>
      <c r="B104" s="227" t="s">
        <v>279</v>
      </c>
      <c r="C104" s="230"/>
      <c r="D104" s="2184"/>
      <c r="E104" s="1592"/>
      <c r="F104" s="2185"/>
      <c r="G104" s="2185"/>
      <c r="H104" s="1591">
        <f t="shared" si="9"/>
        <v>0</v>
      </c>
      <c r="I104" s="1983"/>
      <c r="J104" s="631" t="s">
        <v>588</v>
      </c>
      <c r="K104" s="565"/>
      <c r="N104" s="2076"/>
    </row>
    <row r="105" spans="1:14" s="352" customFormat="1" ht="12.75" x14ac:dyDescent="0.2">
      <c r="A105" s="2236">
        <v>1608</v>
      </c>
      <c r="B105" s="2153" t="s">
        <v>280</v>
      </c>
      <c r="C105" s="230"/>
      <c r="D105" s="2184">
        <f>+'[2]1.3 TB Projected Balances'!$H$117</f>
        <v>0</v>
      </c>
      <c r="E105" s="1592"/>
      <c r="F105" s="2185"/>
      <c r="G105" s="2185"/>
      <c r="H105" s="1591">
        <f t="shared" si="9"/>
        <v>0</v>
      </c>
      <c r="I105" s="1983"/>
      <c r="J105" s="631" t="s">
        <v>1567</v>
      </c>
      <c r="K105" s="565"/>
      <c r="N105" s="2076"/>
    </row>
    <row r="106" spans="1:14" s="352" customFormat="1" ht="12.75" x14ac:dyDescent="0.2">
      <c r="A106" s="226">
        <v>1610</v>
      </c>
      <c r="B106" s="227" t="s">
        <v>281</v>
      </c>
      <c r="C106" s="230"/>
      <c r="D106" s="2184"/>
      <c r="E106" s="1592"/>
      <c r="F106" s="2185"/>
      <c r="G106" s="2185"/>
      <c r="H106" s="1591">
        <f t="shared" si="9"/>
        <v>0</v>
      </c>
      <c r="I106" s="1983"/>
      <c r="J106" s="631" t="s">
        <v>588</v>
      </c>
      <c r="K106" s="565"/>
      <c r="N106" s="2076"/>
    </row>
    <row r="107" spans="1:14" s="352" customFormat="1" ht="12.75" x14ac:dyDescent="0.2">
      <c r="A107" s="226">
        <v>1615</v>
      </c>
      <c r="B107" s="227" t="s">
        <v>282</v>
      </c>
      <c r="C107" s="230"/>
      <c r="D107" s="2184"/>
      <c r="E107" s="1592"/>
      <c r="F107" s="2185"/>
      <c r="G107" s="2185"/>
      <c r="H107" s="1591">
        <f t="shared" si="9"/>
        <v>0</v>
      </c>
      <c r="I107" s="1983"/>
      <c r="J107" s="631" t="s">
        <v>588</v>
      </c>
      <c r="K107" s="565"/>
      <c r="N107" s="2076"/>
    </row>
    <row r="108" spans="1:14" s="352" customFormat="1" ht="12.75" x14ac:dyDescent="0.2">
      <c r="A108" s="226">
        <v>1616</v>
      </c>
      <c r="B108" s="227" t="s">
        <v>283</v>
      </c>
      <c r="C108" s="230"/>
      <c r="D108" s="2184"/>
      <c r="E108" s="1592"/>
      <c r="F108" s="2185"/>
      <c r="G108" s="2185"/>
      <c r="H108" s="1591">
        <f t="shared" si="9"/>
        <v>0</v>
      </c>
      <c r="I108" s="1983"/>
      <c r="J108" s="631" t="s">
        <v>588</v>
      </c>
      <c r="K108" s="565"/>
      <c r="N108" s="2076"/>
    </row>
    <row r="109" spans="1:14" s="352" customFormat="1" ht="12.75" x14ac:dyDescent="0.2">
      <c r="A109" s="226">
        <v>1620</v>
      </c>
      <c r="B109" s="227" t="s">
        <v>284</v>
      </c>
      <c r="C109" s="230"/>
      <c r="D109" s="2184"/>
      <c r="E109" s="1592"/>
      <c r="F109" s="2185"/>
      <c r="G109" s="2185"/>
      <c r="H109" s="1591">
        <f t="shared" si="9"/>
        <v>0</v>
      </c>
      <c r="I109" s="1983"/>
      <c r="J109" s="631" t="s">
        <v>588</v>
      </c>
      <c r="K109" s="565"/>
      <c r="N109" s="2076"/>
    </row>
    <row r="110" spans="1:14" s="352" customFormat="1" ht="12.75" x14ac:dyDescent="0.2">
      <c r="A110" s="226">
        <v>1630</v>
      </c>
      <c r="B110" s="227" t="s">
        <v>285</v>
      </c>
      <c r="C110" s="230"/>
      <c r="D110" s="2184"/>
      <c r="E110" s="1592"/>
      <c r="F110" s="2185"/>
      <c r="G110" s="2185"/>
      <c r="H110" s="1591">
        <f t="shared" si="9"/>
        <v>0</v>
      </c>
      <c r="I110" s="1983"/>
      <c r="J110" s="631" t="s">
        <v>588</v>
      </c>
      <c r="K110" s="565"/>
      <c r="N110" s="2076"/>
    </row>
    <row r="111" spans="1:14" s="352" customFormat="1" ht="12.75" x14ac:dyDescent="0.2">
      <c r="A111" s="226">
        <v>1635</v>
      </c>
      <c r="B111" s="227" t="s">
        <v>1142</v>
      </c>
      <c r="C111" s="230"/>
      <c r="D111" s="2184"/>
      <c r="E111" s="1592"/>
      <c r="F111" s="2185"/>
      <c r="G111" s="2185"/>
      <c r="H111" s="1591">
        <f t="shared" si="9"/>
        <v>0</v>
      </c>
      <c r="I111" s="1983"/>
      <c r="J111" s="631" t="s">
        <v>588</v>
      </c>
      <c r="K111" s="565"/>
      <c r="N111" s="2076"/>
    </row>
    <row r="112" spans="1:14" s="352" customFormat="1" ht="12.75" x14ac:dyDescent="0.2">
      <c r="A112" s="226">
        <v>1640</v>
      </c>
      <c r="B112" s="227" t="s">
        <v>1143</v>
      </c>
      <c r="C112" s="230"/>
      <c r="D112" s="2184"/>
      <c r="E112" s="1592"/>
      <c r="F112" s="2185"/>
      <c r="G112" s="2185"/>
      <c r="H112" s="1591">
        <f t="shared" si="9"/>
        <v>0</v>
      </c>
      <c r="I112" s="1983"/>
      <c r="J112" s="631" t="s">
        <v>588</v>
      </c>
      <c r="K112" s="565"/>
      <c r="N112" s="2076"/>
    </row>
    <row r="113" spans="1:14" s="352" customFormat="1" ht="12.75" x14ac:dyDescent="0.2">
      <c r="A113" s="226">
        <v>1645</v>
      </c>
      <c r="B113" s="227" t="s">
        <v>63</v>
      </c>
      <c r="C113" s="230"/>
      <c r="D113" s="2184"/>
      <c r="E113" s="1592"/>
      <c r="F113" s="2185"/>
      <c r="G113" s="2185"/>
      <c r="H113" s="1591">
        <f t="shared" si="9"/>
        <v>0</v>
      </c>
      <c r="I113" s="1983"/>
      <c r="J113" s="631" t="s">
        <v>588</v>
      </c>
      <c r="K113" s="565"/>
      <c r="N113" s="2076"/>
    </row>
    <row r="114" spans="1:14" s="352" customFormat="1" ht="12.75" x14ac:dyDescent="0.2">
      <c r="A114" s="226">
        <v>1650</v>
      </c>
      <c r="B114" s="227" t="s">
        <v>64</v>
      </c>
      <c r="C114" s="230"/>
      <c r="D114" s="2184"/>
      <c r="E114" s="1592"/>
      <c r="F114" s="2185"/>
      <c r="G114" s="2185"/>
      <c r="H114" s="1591">
        <f t="shared" si="9"/>
        <v>0</v>
      </c>
      <c r="I114" s="1983"/>
      <c r="J114" s="631" t="s">
        <v>588</v>
      </c>
      <c r="K114" s="565"/>
      <c r="N114" s="2076"/>
    </row>
    <row r="115" spans="1:14" s="352" customFormat="1" ht="12.75" x14ac:dyDescent="0.2">
      <c r="A115" s="226">
        <v>1655</v>
      </c>
      <c r="B115" s="227" t="s">
        <v>65</v>
      </c>
      <c r="C115" s="230"/>
      <c r="D115" s="2184"/>
      <c r="E115" s="1592"/>
      <c r="F115" s="2185"/>
      <c r="G115" s="2185"/>
      <c r="H115" s="1591">
        <f t="shared" si="9"/>
        <v>0</v>
      </c>
      <c r="I115" s="1983"/>
      <c r="J115" s="631" t="s">
        <v>588</v>
      </c>
      <c r="K115" s="565"/>
      <c r="N115" s="2076"/>
    </row>
    <row r="116" spans="1:14" s="352" customFormat="1" ht="12.75" x14ac:dyDescent="0.2">
      <c r="A116" s="226">
        <v>1660</v>
      </c>
      <c r="B116" s="227" t="s">
        <v>66</v>
      </c>
      <c r="C116" s="230"/>
      <c r="D116" s="2184"/>
      <c r="E116" s="1592"/>
      <c r="F116" s="2185"/>
      <c r="G116" s="2185"/>
      <c r="H116" s="1591">
        <f t="shared" si="9"/>
        <v>0</v>
      </c>
      <c r="I116" s="1983"/>
      <c r="J116" s="631" t="s">
        <v>588</v>
      </c>
      <c r="K116" s="565"/>
      <c r="N116" s="2076"/>
    </row>
    <row r="117" spans="1:14" s="352" customFormat="1" ht="12.75" x14ac:dyDescent="0.2">
      <c r="A117" s="226">
        <v>1665</v>
      </c>
      <c r="B117" s="227" t="s">
        <v>67</v>
      </c>
      <c r="C117" s="230"/>
      <c r="D117" s="2184"/>
      <c r="E117" s="1592"/>
      <c r="F117" s="2185"/>
      <c r="G117" s="2185"/>
      <c r="H117" s="1591">
        <f t="shared" si="9"/>
        <v>0</v>
      </c>
      <c r="I117" s="1983"/>
      <c r="J117" s="631" t="s">
        <v>588</v>
      </c>
      <c r="K117" s="565"/>
      <c r="N117" s="2076"/>
    </row>
    <row r="118" spans="1:14" s="352" customFormat="1" ht="12.75" x14ac:dyDescent="0.2">
      <c r="A118" s="226">
        <v>1670</v>
      </c>
      <c r="B118" s="227" t="s">
        <v>68</v>
      </c>
      <c r="C118" s="230"/>
      <c r="D118" s="2184"/>
      <c r="E118" s="1592"/>
      <c r="F118" s="2185"/>
      <c r="G118" s="2185"/>
      <c r="H118" s="1591">
        <f t="shared" si="9"/>
        <v>0</v>
      </c>
      <c r="I118" s="1983"/>
      <c r="J118" s="631" t="s">
        <v>588</v>
      </c>
      <c r="K118" s="565"/>
      <c r="N118" s="2076"/>
    </row>
    <row r="119" spans="1:14" s="352" customFormat="1" ht="12.75" x14ac:dyDescent="0.2">
      <c r="A119" s="226">
        <v>1675</v>
      </c>
      <c r="B119" s="227" t="s">
        <v>69</v>
      </c>
      <c r="C119" s="230"/>
      <c r="D119" s="2184"/>
      <c r="E119" s="1592"/>
      <c r="F119" s="2185"/>
      <c r="G119" s="2185"/>
      <c r="H119" s="1591">
        <f t="shared" si="9"/>
        <v>0</v>
      </c>
      <c r="I119" s="1983"/>
      <c r="J119" s="631" t="s">
        <v>588</v>
      </c>
      <c r="K119" s="565"/>
      <c r="N119" s="2076"/>
    </row>
    <row r="120" spans="1:14" s="352" customFormat="1" ht="12.75" x14ac:dyDescent="0.2">
      <c r="A120" s="226">
        <v>1680</v>
      </c>
      <c r="B120" s="227" t="s">
        <v>70</v>
      </c>
      <c r="C120" s="230"/>
      <c r="D120" s="2184"/>
      <c r="E120" s="1592"/>
      <c r="F120" s="2185"/>
      <c r="G120" s="2185"/>
      <c r="H120" s="1591">
        <f t="shared" si="9"/>
        <v>0</v>
      </c>
      <c r="I120" s="1983"/>
      <c r="J120" s="631" t="s">
        <v>588</v>
      </c>
      <c r="K120" s="565"/>
      <c r="N120" s="2076"/>
    </row>
    <row r="121" spans="1:14" s="352" customFormat="1" ht="12.75" x14ac:dyDescent="0.2">
      <c r="A121" s="226">
        <v>1685</v>
      </c>
      <c r="B121" s="227" t="s">
        <v>71</v>
      </c>
      <c r="C121" s="230"/>
      <c r="D121" s="2184"/>
      <c r="E121" s="1592"/>
      <c r="F121" s="2185"/>
      <c r="G121" s="2185"/>
      <c r="H121" s="1591">
        <f t="shared" si="9"/>
        <v>0</v>
      </c>
      <c r="I121" s="1983"/>
      <c r="J121" s="631" t="s">
        <v>588</v>
      </c>
      <c r="K121" s="565"/>
      <c r="N121" s="2076"/>
    </row>
    <row r="122" spans="1:14" s="352" customFormat="1" ht="12.75" x14ac:dyDescent="0.2">
      <c r="A122" s="226">
        <v>1705</v>
      </c>
      <c r="B122" s="227" t="s">
        <v>282</v>
      </c>
      <c r="C122" s="230"/>
      <c r="D122" s="2184"/>
      <c r="E122" s="1592"/>
      <c r="F122" s="2185"/>
      <c r="G122" s="2185"/>
      <c r="H122" s="1591">
        <f t="shared" si="9"/>
        <v>0</v>
      </c>
      <c r="I122" s="1983"/>
      <c r="J122" s="631" t="s">
        <v>588</v>
      </c>
      <c r="K122" s="565"/>
      <c r="N122" s="2076"/>
    </row>
    <row r="123" spans="1:14" s="352" customFormat="1" ht="12.75" x14ac:dyDescent="0.2">
      <c r="A123" s="226">
        <v>1706</v>
      </c>
      <c r="B123" s="227" t="s">
        <v>283</v>
      </c>
      <c r="C123" s="230"/>
      <c r="D123" s="2184"/>
      <c r="E123" s="1592"/>
      <c r="F123" s="2185"/>
      <c r="G123" s="2185"/>
      <c r="H123" s="1591">
        <f t="shared" si="9"/>
        <v>0</v>
      </c>
      <c r="I123" s="1983"/>
      <c r="J123" s="631" t="s">
        <v>588</v>
      </c>
      <c r="K123" s="565"/>
      <c r="N123" s="2076"/>
    </row>
    <row r="124" spans="1:14" s="352" customFormat="1" ht="12.75" x14ac:dyDescent="0.2">
      <c r="A124" s="226">
        <v>1708</v>
      </c>
      <c r="B124" s="227" t="s">
        <v>284</v>
      </c>
      <c r="C124" s="230"/>
      <c r="D124" s="2184"/>
      <c r="E124" s="1592"/>
      <c r="F124" s="2185"/>
      <c r="G124" s="2185"/>
      <c r="H124" s="1591">
        <f t="shared" si="9"/>
        <v>0</v>
      </c>
      <c r="I124" s="1983"/>
      <c r="J124" s="631" t="s">
        <v>588</v>
      </c>
      <c r="K124" s="565"/>
      <c r="N124" s="2076"/>
    </row>
    <row r="125" spans="1:14" s="352" customFormat="1" ht="12.75" x14ac:dyDescent="0.2">
      <c r="A125" s="226">
        <v>1710</v>
      </c>
      <c r="B125" s="227" t="s">
        <v>285</v>
      </c>
      <c r="C125" s="230"/>
      <c r="D125" s="2184"/>
      <c r="E125" s="1592"/>
      <c r="F125" s="2185"/>
      <c r="G125" s="2185"/>
      <c r="H125" s="1591">
        <f t="shared" si="9"/>
        <v>0</v>
      </c>
      <c r="I125" s="1983"/>
      <c r="J125" s="631" t="s">
        <v>588</v>
      </c>
      <c r="K125" s="565"/>
      <c r="N125" s="2076"/>
    </row>
    <row r="126" spans="1:14" s="352" customFormat="1" ht="12.75" x14ac:dyDescent="0.2">
      <c r="A126" s="226">
        <v>1715</v>
      </c>
      <c r="B126" s="227" t="s">
        <v>72</v>
      </c>
      <c r="C126" s="230"/>
      <c r="D126" s="2184"/>
      <c r="E126" s="1592"/>
      <c r="F126" s="2185"/>
      <c r="G126" s="2185"/>
      <c r="H126" s="1591">
        <f t="shared" si="9"/>
        <v>0</v>
      </c>
      <c r="I126" s="1983"/>
      <c r="J126" s="631" t="s">
        <v>588</v>
      </c>
      <c r="K126" s="565"/>
      <c r="N126" s="2076"/>
    </row>
    <row r="127" spans="1:14" s="352" customFormat="1" ht="12.75" x14ac:dyDescent="0.2">
      <c r="A127" s="226">
        <v>1720</v>
      </c>
      <c r="B127" s="227" t="s">
        <v>73</v>
      </c>
      <c r="C127" s="230"/>
      <c r="D127" s="2184"/>
      <c r="E127" s="1592"/>
      <c r="F127" s="2185"/>
      <c r="G127" s="2185"/>
      <c r="H127" s="1591">
        <f t="shared" si="9"/>
        <v>0</v>
      </c>
      <c r="I127" s="1983"/>
      <c r="J127" s="631" t="s">
        <v>588</v>
      </c>
      <c r="K127" s="565"/>
      <c r="N127" s="2076"/>
    </row>
    <row r="128" spans="1:14" s="352" customFormat="1" ht="12.75" x14ac:dyDescent="0.2">
      <c r="A128" s="226">
        <v>1725</v>
      </c>
      <c r="B128" s="227" t="s">
        <v>74</v>
      </c>
      <c r="C128" s="230"/>
      <c r="D128" s="2184"/>
      <c r="E128" s="1592"/>
      <c r="F128" s="2185"/>
      <c r="G128" s="2185"/>
      <c r="H128" s="1591">
        <f t="shared" si="9"/>
        <v>0</v>
      </c>
      <c r="I128" s="1983"/>
      <c r="J128" s="631" t="s">
        <v>588</v>
      </c>
      <c r="K128" s="565"/>
      <c r="N128" s="2076"/>
    </row>
    <row r="129" spans="1:14" s="352" customFormat="1" ht="12.75" x14ac:dyDescent="0.2">
      <c r="A129" s="226">
        <v>1730</v>
      </c>
      <c r="B129" s="227" t="s">
        <v>75</v>
      </c>
      <c r="C129" s="230"/>
      <c r="D129" s="2184"/>
      <c r="E129" s="1592"/>
      <c r="F129" s="2185"/>
      <c r="G129" s="2185"/>
      <c r="H129" s="1591">
        <f t="shared" si="9"/>
        <v>0</v>
      </c>
      <c r="I129" s="1983"/>
      <c r="J129" s="631" t="s">
        <v>588</v>
      </c>
      <c r="K129" s="565"/>
      <c r="N129" s="2076"/>
    </row>
    <row r="130" spans="1:14" s="352" customFormat="1" ht="12.75" x14ac:dyDescent="0.2">
      <c r="A130" s="226">
        <v>1735</v>
      </c>
      <c r="B130" s="227" t="s">
        <v>76</v>
      </c>
      <c r="C130" s="230"/>
      <c r="D130" s="2184"/>
      <c r="E130" s="1592"/>
      <c r="F130" s="2185"/>
      <c r="G130" s="2185"/>
      <c r="H130" s="1591">
        <f t="shared" si="9"/>
        <v>0</v>
      </c>
      <c r="I130" s="1983"/>
      <c r="J130" s="631" t="s">
        <v>588</v>
      </c>
      <c r="K130" s="565"/>
      <c r="N130" s="2076"/>
    </row>
    <row r="131" spans="1:14" s="352" customFormat="1" ht="12.75" x14ac:dyDescent="0.2">
      <c r="A131" s="226">
        <v>1740</v>
      </c>
      <c r="B131" s="227" t="s">
        <v>84</v>
      </c>
      <c r="C131" s="230"/>
      <c r="D131" s="2184"/>
      <c r="E131" s="1592"/>
      <c r="F131" s="2185"/>
      <c r="G131" s="2185"/>
      <c r="H131" s="1591">
        <f t="shared" si="9"/>
        <v>0</v>
      </c>
      <c r="I131" s="1983"/>
      <c r="J131" s="631" t="s">
        <v>588</v>
      </c>
      <c r="K131" s="565"/>
      <c r="N131" s="2076"/>
    </row>
    <row r="132" spans="1:14" s="352" customFormat="1" ht="12.75" x14ac:dyDescent="0.2">
      <c r="A132" s="226">
        <v>1745</v>
      </c>
      <c r="B132" s="227" t="s">
        <v>85</v>
      </c>
      <c r="C132" s="230"/>
      <c r="D132" s="2184"/>
      <c r="E132" s="1592"/>
      <c r="F132" s="2185"/>
      <c r="G132" s="2185"/>
      <c r="H132" s="1591">
        <f t="shared" si="9"/>
        <v>0</v>
      </c>
      <c r="I132" s="1983"/>
      <c r="J132" s="631" t="s">
        <v>588</v>
      </c>
      <c r="K132" s="565"/>
      <c r="N132" s="2076"/>
    </row>
    <row r="133" spans="1:14" s="352" customFormat="1" ht="12.75" x14ac:dyDescent="0.2">
      <c r="A133" s="2237">
        <v>1805</v>
      </c>
      <c r="B133" s="232" t="s">
        <v>282</v>
      </c>
      <c r="C133" s="230"/>
      <c r="D133" s="2330">
        <f>+'[2]1.3 TB Projected Balances'!O148</f>
        <v>258134.21000000002</v>
      </c>
      <c r="E133" s="1592"/>
      <c r="F133" s="2185"/>
      <c r="G133" s="2185"/>
      <c r="H133" s="1591">
        <f t="shared" si="9"/>
        <v>258134.21000000002</v>
      </c>
      <c r="I133" s="1983"/>
      <c r="J133" s="631" t="s">
        <v>1570</v>
      </c>
      <c r="K133" s="565"/>
      <c r="N133" s="2076"/>
    </row>
    <row r="134" spans="1:14" s="352" customFormat="1" ht="12.75" x14ac:dyDescent="0.2">
      <c r="A134" s="2237">
        <v>1806</v>
      </c>
      <c r="B134" s="232" t="s">
        <v>283</v>
      </c>
      <c r="C134" s="230"/>
      <c r="D134" s="2330">
        <f>+'[2]1.3 TB Projected Balances'!O149</f>
        <v>0</v>
      </c>
      <c r="E134" s="1592"/>
      <c r="F134" s="2185"/>
      <c r="G134" s="2185"/>
      <c r="H134" s="1591">
        <f t="shared" si="9"/>
        <v>0</v>
      </c>
      <c r="I134" s="1983"/>
      <c r="J134" s="631" t="s">
        <v>1570</v>
      </c>
      <c r="K134" s="565"/>
      <c r="N134" s="2076"/>
    </row>
    <row r="135" spans="1:14" s="352" customFormat="1" ht="12.75" x14ac:dyDescent="0.2">
      <c r="A135" s="2237">
        <v>1808</v>
      </c>
      <c r="B135" s="232" t="s">
        <v>284</v>
      </c>
      <c r="C135" s="230"/>
      <c r="D135" s="2330">
        <f>+'[2]1.3 TB Projected Balances'!O150</f>
        <v>0</v>
      </c>
      <c r="E135" s="1592"/>
      <c r="F135" s="2185"/>
      <c r="G135" s="2185"/>
      <c r="H135" s="1591">
        <f t="shared" si="9"/>
        <v>0</v>
      </c>
      <c r="I135" s="1983"/>
      <c r="J135" s="631" t="s">
        <v>1570</v>
      </c>
      <c r="K135" s="565"/>
      <c r="N135" s="2076"/>
    </row>
    <row r="136" spans="1:14" s="352" customFormat="1" ht="12.75" x14ac:dyDescent="0.2">
      <c r="A136" s="2237">
        <v>1810</v>
      </c>
      <c r="B136" s="232" t="s">
        <v>285</v>
      </c>
      <c r="C136" s="230"/>
      <c r="D136" s="2330">
        <f>+'[2]1.3 TB Projected Balances'!O151</f>
        <v>0</v>
      </c>
      <c r="E136" s="1592"/>
      <c r="F136" s="2185"/>
      <c r="G136" s="2185"/>
      <c r="H136" s="1591">
        <f t="shared" si="9"/>
        <v>0</v>
      </c>
      <c r="I136" s="1983"/>
      <c r="J136" s="631" t="s">
        <v>1570</v>
      </c>
      <c r="K136" s="565"/>
      <c r="N136" s="2076"/>
    </row>
    <row r="137" spans="1:14" s="352" customFormat="1" ht="25.5" x14ac:dyDescent="0.2">
      <c r="A137" s="2237">
        <v>1815</v>
      </c>
      <c r="B137" s="232" t="s">
        <v>86</v>
      </c>
      <c r="C137" s="230"/>
      <c r="D137" s="2330">
        <f>+'[2]1.3 TB Projected Balances'!O152</f>
        <v>9700675.7249999996</v>
      </c>
      <c r="E137" s="1592"/>
      <c r="F137" s="2185"/>
      <c r="G137" s="2185"/>
      <c r="H137" s="1591">
        <f t="shared" si="9"/>
        <v>9700675.7249999996</v>
      </c>
      <c r="I137" s="1983"/>
      <c r="J137" s="631" t="s">
        <v>1571</v>
      </c>
      <c r="K137" s="565"/>
      <c r="N137" s="2076"/>
    </row>
    <row r="138" spans="1:14" s="352" customFormat="1" ht="25.5" x14ac:dyDescent="0.2">
      <c r="A138" s="2237">
        <v>1820</v>
      </c>
      <c r="B138" s="232" t="s">
        <v>87</v>
      </c>
      <c r="C138" s="230"/>
      <c r="D138" s="2330">
        <f>+'[2]1.3 TB Projected Balances'!O153</f>
        <v>0</v>
      </c>
      <c r="E138" s="1592"/>
      <c r="F138" s="2185"/>
      <c r="G138" s="2185"/>
      <c r="H138" s="1591">
        <f t="shared" si="9"/>
        <v>0</v>
      </c>
      <c r="I138" s="1983"/>
      <c r="J138" s="631" t="s">
        <v>1572</v>
      </c>
      <c r="K138" s="565"/>
      <c r="N138" s="2076"/>
    </row>
    <row r="139" spans="1:14" s="352" customFormat="1" ht="12.75" x14ac:dyDescent="0.2">
      <c r="A139" s="2237">
        <v>1825</v>
      </c>
      <c r="B139" s="232" t="s">
        <v>88</v>
      </c>
      <c r="C139" s="230"/>
      <c r="D139" s="2330">
        <f>+'[2]1.3 TB Projected Balances'!O154</f>
        <v>221170</v>
      </c>
      <c r="E139" s="1592"/>
      <c r="F139" s="2185"/>
      <c r="G139" s="2185"/>
      <c r="H139" s="1591">
        <f t="shared" si="9"/>
        <v>221170</v>
      </c>
      <c r="I139" s="1983"/>
      <c r="J139" s="631" t="s">
        <v>1567</v>
      </c>
      <c r="K139" s="565"/>
      <c r="N139" s="2076"/>
    </row>
    <row r="140" spans="1:14" s="352" customFormat="1" ht="12.75" x14ac:dyDescent="0.2">
      <c r="A140" s="2237">
        <v>1830</v>
      </c>
      <c r="B140" s="232" t="s">
        <v>89</v>
      </c>
      <c r="C140" s="230"/>
      <c r="D140" s="2330">
        <f>+'[2]1.3 TB Projected Balances'!O155</f>
        <v>6864309.6400000006</v>
      </c>
      <c r="E140" s="1592"/>
      <c r="F140" s="2185"/>
      <c r="G140" s="2349">
        <f>+[3]Sheet1!$F$11*0</f>
        <v>0</v>
      </c>
      <c r="H140" s="1591">
        <f t="shared" si="9"/>
        <v>6864309.6400000006</v>
      </c>
      <c r="I140" s="1983"/>
      <c r="J140" s="631" t="s">
        <v>1569</v>
      </c>
      <c r="K140" s="565"/>
      <c r="N140" s="2076"/>
    </row>
    <row r="141" spans="1:14" s="352" customFormat="1" ht="12.75" x14ac:dyDescent="0.2">
      <c r="A141" s="2237">
        <v>1835</v>
      </c>
      <c r="B141" s="232" t="s">
        <v>75</v>
      </c>
      <c r="C141" s="230"/>
      <c r="D141" s="2330">
        <f>+'[2]1.3 TB Projected Balances'!O156</f>
        <v>7958529.2770000007</v>
      </c>
      <c r="E141" s="1592"/>
      <c r="F141" s="2185"/>
      <c r="G141" s="2349">
        <f>+[3]Sheet1!$F$12*0</f>
        <v>0</v>
      </c>
      <c r="H141" s="1591">
        <f t="shared" si="9"/>
        <v>7958529.2770000007</v>
      </c>
      <c r="I141" s="1983"/>
      <c r="J141" s="631" t="s">
        <v>1569</v>
      </c>
      <c r="K141" s="565"/>
      <c r="N141" s="2076"/>
    </row>
    <row r="142" spans="1:14" s="352" customFormat="1" ht="12.75" x14ac:dyDescent="0.2">
      <c r="A142" s="2237">
        <v>1840</v>
      </c>
      <c r="B142" s="232" t="s">
        <v>76</v>
      </c>
      <c r="C142" s="230"/>
      <c r="D142" s="2330">
        <f>+'[2]1.3 TB Projected Balances'!O157</f>
        <v>6575378.3494999986</v>
      </c>
      <c r="E142" s="1592"/>
      <c r="F142" s="2185"/>
      <c r="G142" s="2185"/>
      <c r="H142" s="1591">
        <f t="shared" si="9"/>
        <v>6575378.3494999986</v>
      </c>
      <c r="I142" s="1983"/>
      <c r="J142" s="631" t="s">
        <v>1569</v>
      </c>
      <c r="K142" s="565"/>
      <c r="N142" s="2076"/>
    </row>
    <row r="143" spans="1:14" s="352" customFormat="1" ht="12.75" x14ac:dyDescent="0.2">
      <c r="A143" s="2237">
        <v>1845</v>
      </c>
      <c r="B143" s="232" t="s">
        <v>84</v>
      </c>
      <c r="C143" s="230"/>
      <c r="D143" s="2330">
        <f>+'[2]1.3 TB Projected Balances'!O158</f>
        <v>11190445.820500001</v>
      </c>
      <c r="E143" s="1592"/>
      <c r="F143" s="2185"/>
      <c r="G143" s="2185"/>
      <c r="H143" s="1591">
        <f t="shared" si="9"/>
        <v>11190445.820500001</v>
      </c>
      <c r="I143" s="1983"/>
      <c r="J143" s="631" t="s">
        <v>1569</v>
      </c>
      <c r="K143" s="565"/>
      <c r="N143" s="2076"/>
    </row>
    <row r="144" spans="1:14" s="352" customFormat="1" ht="12.75" x14ac:dyDescent="0.2">
      <c r="A144" s="2237">
        <v>1850</v>
      </c>
      <c r="B144" s="232" t="s">
        <v>90</v>
      </c>
      <c r="C144" s="230"/>
      <c r="D144" s="2330">
        <f>+'[2]1.3 TB Projected Balances'!O159</f>
        <v>9579537.4420000035</v>
      </c>
      <c r="E144" s="1592"/>
      <c r="F144" s="2185"/>
      <c r="G144" s="2185"/>
      <c r="H144" s="1591">
        <f t="shared" si="9"/>
        <v>9579537.4420000035</v>
      </c>
      <c r="I144" s="1983"/>
      <c r="J144" s="631" t="s">
        <v>90</v>
      </c>
      <c r="K144" s="565"/>
      <c r="N144" s="2076"/>
    </row>
    <row r="145" spans="1:14" s="352" customFormat="1" ht="12.75" x14ac:dyDescent="0.2">
      <c r="A145" s="2237">
        <v>1855</v>
      </c>
      <c r="B145" s="232" t="s">
        <v>92</v>
      </c>
      <c r="C145" s="230"/>
      <c r="D145" s="2330">
        <f>+'[2]1.3 TB Projected Balances'!O160</f>
        <v>5170396.2280000001</v>
      </c>
      <c r="E145" s="1592"/>
      <c r="F145" s="2185"/>
      <c r="G145" s="2185"/>
      <c r="H145" s="1591">
        <f t="shared" si="9"/>
        <v>5170396.2280000001</v>
      </c>
      <c r="I145" s="1983"/>
      <c r="J145" s="631" t="s">
        <v>1563</v>
      </c>
      <c r="K145" s="565"/>
      <c r="N145" s="2076"/>
    </row>
    <row r="146" spans="1:14" s="352" customFormat="1" ht="12.75" x14ac:dyDescent="0.2">
      <c r="A146" s="2237">
        <v>1860</v>
      </c>
      <c r="B146" s="232" t="s">
        <v>93</v>
      </c>
      <c r="C146" s="230"/>
      <c r="D146" s="2330">
        <f>+'[2]1.3 TB Projected Balances'!O161</f>
        <v>2877327.6529999995</v>
      </c>
      <c r="E146" s="1592"/>
      <c r="F146" s="2185"/>
      <c r="G146" s="2185"/>
      <c r="H146" s="1591">
        <f t="shared" si="9"/>
        <v>2877327.6529999995</v>
      </c>
      <c r="I146" s="1983"/>
      <c r="J146" s="631" t="s">
        <v>1563</v>
      </c>
      <c r="K146" s="565"/>
      <c r="N146" s="2076"/>
    </row>
    <row r="147" spans="1:14" s="352" customFormat="1" ht="12.75" x14ac:dyDescent="0.2">
      <c r="A147" s="231"/>
      <c r="B147" s="2215" t="s">
        <v>1615</v>
      </c>
      <c r="C147" s="230"/>
      <c r="D147" s="2330"/>
      <c r="E147" s="1592"/>
      <c r="F147" s="2185"/>
      <c r="G147" s="2185"/>
      <c r="H147" s="1591"/>
      <c r="I147" s="2068"/>
      <c r="J147" s="59"/>
      <c r="K147" s="565"/>
      <c r="N147" s="2076"/>
    </row>
    <row r="148" spans="1:14" s="352" customFormat="1" ht="12.75" x14ac:dyDescent="0.2">
      <c r="A148" s="226">
        <v>1865</v>
      </c>
      <c r="B148" s="227" t="s">
        <v>1128</v>
      </c>
      <c r="C148" s="230"/>
      <c r="D148" s="2330"/>
      <c r="E148" s="1592"/>
      <c r="F148" s="2185"/>
      <c r="G148" s="2185"/>
      <c r="H148" s="1591">
        <f t="shared" si="9"/>
        <v>0</v>
      </c>
      <c r="I148" s="1983"/>
      <c r="J148" s="631" t="s">
        <v>588</v>
      </c>
      <c r="K148" s="565"/>
      <c r="N148" s="2076"/>
    </row>
    <row r="149" spans="1:14" s="352" customFormat="1" ht="12.75" x14ac:dyDescent="0.2">
      <c r="A149" s="226">
        <v>1870</v>
      </c>
      <c r="B149" s="227" t="s">
        <v>507</v>
      </c>
      <c r="C149" s="230"/>
      <c r="D149" s="2330"/>
      <c r="E149" s="1592"/>
      <c r="F149" s="2185"/>
      <c r="G149" s="2185"/>
      <c r="H149" s="1591">
        <f t="shared" si="9"/>
        <v>0</v>
      </c>
      <c r="I149" s="1983"/>
      <c r="J149" s="631" t="s">
        <v>588</v>
      </c>
      <c r="K149" s="565"/>
      <c r="N149" s="2076"/>
    </row>
    <row r="150" spans="1:14" s="352" customFormat="1" ht="12.75" x14ac:dyDescent="0.2">
      <c r="A150" s="226">
        <v>1875</v>
      </c>
      <c r="B150" s="227" t="s">
        <v>508</v>
      </c>
      <c r="C150" s="230"/>
      <c r="D150" s="2330"/>
      <c r="E150" s="1592"/>
      <c r="F150" s="2185"/>
      <c r="G150" s="2185"/>
      <c r="H150" s="1591">
        <f t="shared" si="9"/>
        <v>0</v>
      </c>
      <c r="I150" s="1983"/>
      <c r="J150" s="631" t="s">
        <v>588</v>
      </c>
      <c r="K150" s="565"/>
      <c r="N150" s="2076"/>
    </row>
    <row r="151" spans="1:14" s="352" customFormat="1" ht="12.75" x14ac:dyDescent="0.2">
      <c r="A151" s="2236">
        <v>1905</v>
      </c>
      <c r="B151" s="2067" t="s">
        <v>282</v>
      </c>
      <c r="C151" s="230"/>
      <c r="D151" s="2330">
        <f>+'[2]1.3 TB Projected Balances'!O165</f>
        <v>49000</v>
      </c>
      <c r="E151" s="1592"/>
      <c r="F151" s="2185"/>
      <c r="G151" s="2185"/>
      <c r="H151" s="1591">
        <f t="shared" si="9"/>
        <v>49000</v>
      </c>
      <c r="I151" s="1983"/>
      <c r="J151" s="631" t="s">
        <v>1570</v>
      </c>
      <c r="K151" s="565"/>
      <c r="N151" s="2076"/>
    </row>
    <row r="152" spans="1:14" s="352" customFormat="1" ht="12.75" x14ac:dyDescent="0.2">
      <c r="A152" s="2236">
        <v>1906</v>
      </c>
      <c r="B152" s="2067" t="s">
        <v>283</v>
      </c>
      <c r="C152" s="230"/>
      <c r="D152" s="2330">
        <f>+'[2]1.3 TB Projected Balances'!O166</f>
        <v>0</v>
      </c>
      <c r="E152" s="1592"/>
      <c r="F152" s="2185"/>
      <c r="G152" s="2185"/>
      <c r="H152" s="1591">
        <f t="shared" si="9"/>
        <v>0</v>
      </c>
      <c r="I152" s="1983"/>
      <c r="J152" s="631" t="s">
        <v>1570</v>
      </c>
      <c r="K152" s="565"/>
      <c r="N152" s="2076"/>
    </row>
    <row r="153" spans="1:14" s="352" customFormat="1" ht="12.75" x14ac:dyDescent="0.2">
      <c r="A153" s="2236">
        <v>1908</v>
      </c>
      <c r="B153" s="2067" t="s">
        <v>284</v>
      </c>
      <c r="C153" s="230"/>
      <c r="D153" s="2330">
        <f>+'[2]1.3 TB Projected Balances'!O167</f>
        <v>1261350.6299999999</v>
      </c>
      <c r="E153" s="1592"/>
      <c r="F153" s="2185"/>
      <c r="G153" s="2185"/>
      <c r="H153" s="1591">
        <f t="shared" si="9"/>
        <v>1261350.6299999999</v>
      </c>
      <c r="I153" s="1983"/>
      <c r="J153" s="631" t="s">
        <v>534</v>
      </c>
      <c r="K153" s="565"/>
      <c r="N153" s="2076"/>
    </row>
    <row r="154" spans="1:14" s="352" customFormat="1" ht="12.75" x14ac:dyDescent="0.2">
      <c r="A154" s="2236">
        <v>1910</v>
      </c>
      <c r="B154" s="2067" t="s">
        <v>285</v>
      </c>
      <c r="C154" s="230"/>
      <c r="D154" s="2330">
        <f>+'[2]1.3 TB Projected Balances'!O168</f>
        <v>0</v>
      </c>
      <c r="E154" s="1592"/>
      <c r="F154" s="2185"/>
      <c r="G154" s="2185"/>
      <c r="H154" s="1591">
        <f t="shared" si="9"/>
        <v>0</v>
      </c>
      <c r="I154" s="1983"/>
      <c r="J154" s="631" t="s">
        <v>534</v>
      </c>
      <c r="K154" s="565"/>
      <c r="N154" s="2076"/>
    </row>
    <row r="155" spans="1:14" s="352" customFormat="1" ht="12.75" x14ac:dyDescent="0.2">
      <c r="A155" s="2236">
        <v>1915</v>
      </c>
      <c r="B155" s="2067" t="s">
        <v>509</v>
      </c>
      <c r="C155" s="230"/>
      <c r="D155" s="2330">
        <f>+'[2]1.3 TB Projected Balances'!O169</f>
        <v>235909.44000000003</v>
      </c>
      <c r="E155" s="1592"/>
      <c r="F155" s="2185"/>
      <c r="G155" s="2185"/>
      <c r="H155" s="1591">
        <f t="shared" si="9"/>
        <v>235909.44000000003</v>
      </c>
      <c r="I155" s="1983"/>
      <c r="J155" s="631" t="s">
        <v>1564</v>
      </c>
      <c r="K155" s="565"/>
      <c r="N155" s="2076"/>
    </row>
    <row r="156" spans="1:14" s="352" customFormat="1" ht="12.75" x14ac:dyDescent="0.2">
      <c r="A156" s="2236">
        <v>1920</v>
      </c>
      <c r="B156" s="2067" t="s">
        <v>510</v>
      </c>
      <c r="C156" s="230"/>
      <c r="D156" s="2330">
        <f>+'[2]1.3 TB Projected Balances'!O170</f>
        <v>484823.32999999996</v>
      </c>
      <c r="E156" s="1592"/>
      <c r="F156" s="2185"/>
      <c r="G156" s="2185"/>
      <c r="H156" s="1591">
        <f t="shared" si="9"/>
        <v>484823.32999999996</v>
      </c>
      <c r="I156" s="1983"/>
      <c r="J156" s="631" t="s">
        <v>1566</v>
      </c>
      <c r="K156" s="565"/>
      <c r="N156" s="2076"/>
    </row>
    <row r="157" spans="1:14" s="352" customFormat="1" ht="12.75" x14ac:dyDescent="0.2">
      <c r="A157" s="2236">
        <v>1925</v>
      </c>
      <c r="B157" s="2067" t="s">
        <v>511</v>
      </c>
      <c r="C157" s="230"/>
      <c r="D157" s="2331">
        <f>+'[2]1.3 TB Projected Balances'!$O$120</f>
        <v>2483364.9299999997</v>
      </c>
      <c r="E157" s="1592"/>
      <c r="F157" s="2185"/>
      <c r="G157" s="2185"/>
      <c r="H157" s="1591">
        <f t="shared" si="9"/>
        <v>2483364.9299999997</v>
      </c>
      <c r="I157" s="1983"/>
      <c r="J157" s="631" t="s">
        <v>1566</v>
      </c>
      <c r="K157" s="565"/>
      <c r="N157" s="2076"/>
    </row>
    <row r="158" spans="1:14" s="352" customFormat="1" ht="12.75" x14ac:dyDescent="0.2">
      <c r="A158" s="2236">
        <v>1930</v>
      </c>
      <c r="B158" s="2067" t="s">
        <v>512</v>
      </c>
      <c r="C158" s="230"/>
      <c r="D158" s="2330">
        <f>+'[2]1.3 TB Projected Balances'!O172</f>
        <v>1323352.5199999998</v>
      </c>
      <c r="E158" s="1592"/>
      <c r="F158" s="2185"/>
      <c r="G158" s="2185"/>
      <c r="H158" s="1591">
        <f t="shared" si="9"/>
        <v>1323352.5199999998</v>
      </c>
      <c r="I158" s="1983"/>
      <c r="J158" s="631" t="s">
        <v>1564</v>
      </c>
      <c r="K158" s="565"/>
      <c r="N158" s="2076"/>
    </row>
    <row r="159" spans="1:14" s="352" customFormat="1" ht="12.75" x14ac:dyDescent="0.2">
      <c r="A159" s="2236">
        <v>1935</v>
      </c>
      <c r="B159" s="2067" t="s">
        <v>513</v>
      </c>
      <c r="C159" s="230"/>
      <c r="D159" s="2330">
        <f>+'[2]1.3 TB Projected Balances'!O173</f>
        <v>24683.61</v>
      </c>
      <c r="E159" s="1592"/>
      <c r="F159" s="2185"/>
      <c r="G159" s="2185"/>
      <c r="H159" s="1591">
        <f t="shared" si="9"/>
        <v>24683.61</v>
      </c>
      <c r="I159" s="1983"/>
      <c r="J159" s="631" t="s">
        <v>1564</v>
      </c>
      <c r="K159" s="565"/>
      <c r="N159" s="2076"/>
    </row>
    <row r="160" spans="1:14" s="352" customFormat="1" ht="12.75" x14ac:dyDescent="0.2">
      <c r="A160" s="2236">
        <v>1940</v>
      </c>
      <c r="B160" s="2067" t="s">
        <v>514</v>
      </c>
      <c r="C160" s="230"/>
      <c r="D160" s="2330">
        <f>+'[2]1.3 TB Projected Balances'!O174</f>
        <v>551770.88</v>
      </c>
      <c r="E160" s="1592"/>
      <c r="F160" s="2185"/>
      <c r="G160" s="2185"/>
      <c r="H160" s="1591">
        <f t="shared" si="9"/>
        <v>551770.88</v>
      </c>
      <c r="I160" s="1983"/>
      <c r="J160" s="631" t="s">
        <v>1564</v>
      </c>
      <c r="K160" s="565"/>
      <c r="N160" s="2076"/>
    </row>
    <row r="161" spans="1:14" s="352" customFormat="1" ht="12.75" x14ac:dyDescent="0.2">
      <c r="A161" s="2236">
        <v>1945</v>
      </c>
      <c r="B161" s="2067" t="s">
        <v>515</v>
      </c>
      <c r="C161" s="230"/>
      <c r="D161" s="2330">
        <f>+'[2]1.3 TB Projected Balances'!O175</f>
        <v>0</v>
      </c>
      <c r="E161" s="1592"/>
      <c r="F161" s="2185"/>
      <c r="G161" s="2185"/>
      <c r="H161" s="1591">
        <f t="shared" si="9"/>
        <v>0</v>
      </c>
      <c r="I161" s="1983"/>
      <c r="J161" s="631" t="s">
        <v>1564</v>
      </c>
      <c r="K161" s="565"/>
      <c r="N161" s="2076"/>
    </row>
    <row r="162" spans="1:14" s="352" customFormat="1" ht="12.75" x14ac:dyDescent="0.2">
      <c r="A162" s="2236">
        <v>1950</v>
      </c>
      <c r="B162" s="2067" t="s">
        <v>516</v>
      </c>
      <c r="C162" s="230"/>
      <c r="D162" s="2330">
        <f>+'[2]1.3 TB Projected Balances'!O176</f>
        <v>0</v>
      </c>
      <c r="E162" s="1592"/>
      <c r="F162" s="2185"/>
      <c r="G162" s="2185"/>
      <c r="H162" s="1591">
        <f t="shared" si="9"/>
        <v>0</v>
      </c>
      <c r="I162" s="1983"/>
      <c r="J162" s="631" t="s">
        <v>1564</v>
      </c>
      <c r="K162" s="565"/>
      <c r="N162" s="2076"/>
    </row>
    <row r="163" spans="1:14" s="352" customFormat="1" ht="12.75" x14ac:dyDescent="0.2">
      <c r="A163" s="2236">
        <v>1955</v>
      </c>
      <c r="B163" s="2067" t="s">
        <v>273</v>
      </c>
      <c r="C163" s="230"/>
      <c r="D163" s="2330">
        <f>+'[2]1.3 TB Projected Balances'!O177</f>
        <v>54383.11</v>
      </c>
      <c r="E163" s="1592"/>
      <c r="F163" s="2185"/>
      <c r="G163" s="2185"/>
      <c r="H163" s="1591">
        <f t="shared" si="9"/>
        <v>54383.11</v>
      </c>
      <c r="I163" s="1983"/>
      <c r="J163" s="631" t="s">
        <v>1564</v>
      </c>
      <c r="K163" s="565"/>
      <c r="N163" s="2076"/>
    </row>
    <row r="164" spans="1:14" s="352" customFormat="1" ht="12.75" x14ac:dyDescent="0.2">
      <c r="A164" s="2236">
        <v>1960</v>
      </c>
      <c r="B164" s="2067" t="s">
        <v>274</v>
      </c>
      <c r="C164" s="230"/>
      <c r="D164" s="2330">
        <f>+'[2]1.3 TB Projected Balances'!O178</f>
        <v>0</v>
      </c>
      <c r="E164" s="1592"/>
      <c r="F164" s="2185"/>
      <c r="G164" s="2185"/>
      <c r="H164" s="1591">
        <f t="shared" si="9"/>
        <v>0</v>
      </c>
      <c r="I164" s="1983"/>
      <c r="J164" s="631" t="s">
        <v>1564</v>
      </c>
      <c r="K164" s="565"/>
      <c r="N164" s="2076"/>
    </row>
    <row r="165" spans="1:14" s="352" customFormat="1" ht="12.75" x14ac:dyDescent="0.2">
      <c r="A165" s="226">
        <v>1965</v>
      </c>
      <c r="B165" s="227" t="s">
        <v>275</v>
      </c>
      <c r="C165" s="230"/>
      <c r="D165" s="2330"/>
      <c r="E165" s="1592"/>
      <c r="F165" s="2185"/>
      <c r="G165" s="2185"/>
      <c r="H165" s="1591">
        <f t="shared" si="9"/>
        <v>0</v>
      </c>
      <c r="I165" s="1983"/>
      <c r="J165" s="631" t="s">
        <v>588</v>
      </c>
      <c r="K165" s="565"/>
      <c r="N165" s="2076"/>
    </row>
    <row r="166" spans="1:14" s="352" customFormat="1" ht="12.75" x14ac:dyDescent="0.2">
      <c r="A166" s="2236">
        <v>1970</v>
      </c>
      <c r="B166" s="2067" t="s">
        <v>276</v>
      </c>
      <c r="C166" s="230"/>
      <c r="D166" s="2330">
        <f>+'[2]1.3 TB Projected Balances'!O180</f>
        <v>0</v>
      </c>
      <c r="E166" s="1592"/>
      <c r="F166" s="2185"/>
      <c r="G166" s="2185"/>
      <c r="H166" s="1591">
        <f t="shared" si="9"/>
        <v>0</v>
      </c>
      <c r="I166" s="1983"/>
      <c r="J166" s="631" t="s">
        <v>1567</v>
      </c>
      <c r="K166" s="565"/>
      <c r="N166" s="2076"/>
    </row>
    <row r="167" spans="1:14" s="352" customFormat="1" ht="12.75" x14ac:dyDescent="0.2">
      <c r="A167" s="2236">
        <v>1975</v>
      </c>
      <c r="B167" s="2067" t="s">
        <v>1546</v>
      </c>
      <c r="C167" s="230"/>
      <c r="D167" s="2330">
        <f>+'[2]1.3 TB Projected Balances'!O181</f>
        <v>0</v>
      </c>
      <c r="E167" s="1592"/>
      <c r="F167" s="2185"/>
      <c r="G167" s="2185"/>
      <c r="H167" s="1591">
        <f t="shared" si="9"/>
        <v>0</v>
      </c>
      <c r="I167" s="1983"/>
      <c r="J167" s="631" t="s">
        <v>1567</v>
      </c>
      <c r="K167" s="565"/>
      <c r="N167" s="2076"/>
    </row>
    <row r="168" spans="1:14" s="352" customFormat="1" ht="12.75" x14ac:dyDescent="0.2">
      <c r="A168" s="2236">
        <v>1980</v>
      </c>
      <c r="B168" s="2067" t="s">
        <v>1040</v>
      </c>
      <c r="C168" s="230"/>
      <c r="D168" s="2330">
        <f>+'[2]1.3 TB Projected Balances'!O182</f>
        <v>728237.53</v>
      </c>
      <c r="E168" s="1592"/>
      <c r="F168" s="2185"/>
      <c r="G168" s="2185"/>
      <c r="H168" s="1591">
        <f t="shared" ref="H168:H231" si="10">+D168+E168+F168-G168</f>
        <v>728237.53</v>
      </c>
      <c r="I168" s="1983"/>
      <c r="J168" s="631" t="s">
        <v>1567</v>
      </c>
      <c r="K168" s="565"/>
      <c r="N168" s="2076"/>
    </row>
    <row r="169" spans="1:14" s="352" customFormat="1" ht="12.75" x14ac:dyDescent="0.2">
      <c r="A169" s="226">
        <v>1985</v>
      </c>
      <c r="B169" s="227" t="s">
        <v>1041</v>
      </c>
      <c r="C169" s="230"/>
      <c r="D169" s="2330"/>
      <c r="E169" s="1592"/>
      <c r="F169" s="2185"/>
      <c r="G169" s="2185"/>
      <c r="H169" s="1591">
        <f t="shared" si="10"/>
        <v>0</v>
      </c>
      <c r="I169" s="1983"/>
      <c r="J169" s="631" t="s">
        <v>588</v>
      </c>
      <c r="K169" s="565"/>
      <c r="N169" s="2076"/>
    </row>
    <row r="170" spans="1:14" s="352" customFormat="1" ht="12.75" x14ac:dyDescent="0.2">
      <c r="A170" s="2236">
        <v>1990</v>
      </c>
      <c r="B170" s="2067" t="s">
        <v>1042</v>
      </c>
      <c r="C170" s="230"/>
      <c r="D170" s="2330">
        <f>+'[2]1.3 TB Projected Balances'!O184</f>
        <v>0</v>
      </c>
      <c r="E170" s="1592"/>
      <c r="F170" s="2185"/>
      <c r="G170" s="2185"/>
      <c r="H170" s="1591">
        <f t="shared" si="10"/>
        <v>0</v>
      </c>
      <c r="I170" s="1983"/>
      <c r="J170" s="631" t="s">
        <v>1567</v>
      </c>
      <c r="K170" s="565"/>
      <c r="N170" s="2076"/>
    </row>
    <row r="171" spans="1:14" s="352" customFormat="1" ht="12.75" x14ac:dyDescent="0.2">
      <c r="A171" s="2236">
        <v>1995</v>
      </c>
      <c r="B171" s="232" t="s">
        <v>1043</v>
      </c>
      <c r="C171" s="230"/>
      <c r="D171" s="2331">
        <f>+'[2]1.3 TB Projected Balances'!O185+'[2]1.3 TB Projected Balances'!O260</f>
        <v>-12442093.539999999</v>
      </c>
      <c r="E171" s="1592"/>
      <c r="F171" s="2185"/>
      <c r="G171" s="2185"/>
      <c r="H171" s="1591">
        <f t="shared" si="10"/>
        <v>-12442093.539999999</v>
      </c>
      <c r="I171" s="1983"/>
      <c r="J171" s="631" t="s">
        <v>1568</v>
      </c>
      <c r="K171" s="565"/>
      <c r="N171" s="2076"/>
    </row>
    <row r="172" spans="1:14" s="352" customFormat="1" ht="12.75" x14ac:dyDescent="0.2">
      <c r="A172" s="2236">
        <v>2005</v>
      </c>
      <c r="B172" s="2067" t="s">
        <v>1044</v>
      </c>
      <c r="C172" s="230"/>
      <c r="D172" s="2330">
        <f>+'[2]1.3 TB Projected Balances'!O186</f>
        <v>0</v>
      </c>
      <c r="E172" s="1592"/>
      <c r="F172" s="2185"/>
      <c r="G172" s="2185"/>
      <c r="H172" s="1591">
        <f t="shared" si="10"/>
        <v>0</v>
      </c>
      <c r="I172" s="1983"/>
      <c r="J172" s="631" t="s">
        <v>1567</v>
      </c>
      <c r="K172" s="565"/>
      <c r="N172" s="2076"/>
    </row>
    <row r="173" spans="1:14" s="352" customFormat="1" ht="12.75" x14ac:dyDescent="0.2">
      <c r="A173" s="2236">
        <v>2010</v>
      </c>
      <c r="B173" s="2067" t="s">
        <v>1045</v>
      </c>
      <c r="C173" s="230"/>
      <c r="D173" s="2330">
        <f>+'[2]1.3 TB Projected Balances'!O187</f>
        <v>0</v>
      </c>
      <c r="E173" s="1592"/>
      <c r="F173" s="2185"/>
      <c r="G173" s="2185"/>
      <c r="H173" s="1591">
        <f t="shared" si="10"/>
        <v>0</v>
      </c>
      <c r="I173" s="1983"/>
      <c r="J173" s="631" t="s">
        <v>1567</v>
      </c>
      <c r="K173" s="565"/>
      <c r="N173" s="2076"/>
    </row>
    <row r="174" spans="1:14" s="352" customFormat="1" ht="12.75" x14ac:dyDescent="0.2">
      <c r="A174" s="226">
        <v>2020</v>
      </c>
      <c r="B174" s="227" t="s">
        <v>1046</v>
      </c>
      <c r="C174" s="230"/>
      <c r="D174" s="2330"/>
      <c r="E174" s="1592"/>
      <c r="F174" s="2185"/>
      <c r="G174" s="2185"/>
      <c r="H174" s="1591">
        <f t="shared" si="10"/>
        <v>0</v>
      </c>
      <c r="I174" s="1983"/>
      <c r="J174" s="631" t="s">
        <v>588</v>
      </c>
      <c r="K174" s="565"/>
      <c r="N174" s="2076"/>
    </row>
    <row r="175" spans="1:14" s="352" customFormat="1" ht="12.75" x14ac:dyDescent="0.2">
      <c r="A175" s="226">
        <v>2030</v>
      </c>
      <c r="B175" s="227" t="s">
        <v>277</v>
      </c>
      <c r="C175" s="230"/>
      <c r="D175" s="2330"/>
      <c r="E175" s="1592"/>
      <c r="F175" s="2185"/>
      <c r="G175" s="2185"/>
      <c r="H175" s="1591">
        <f t="shared" si="10"/>
        <v>0</v>
      </c>
      <c r="I175" s="1983"/>
      <c r="J175" s="631" t="s">
        <v>588</v>
      </c>
      <c r="K175" s="565"/>
      <c r="N175" s="2076"/>
    </row>
    <row r="176" spans="1:14" s="352" customFormat="1" ht="12.75" x14ac:dyDescent="0.2">
      <c r="A176" s="226">
        <v>2040</v>
      </c>
      <c r="B176" s="227" t="s">
        <v>278</v>
      </c>
      <c r="C176" s="230"/>
      <c r="D176" s="2330"/>
      <c r="E176" s="1592"/>
      <c r="F176" s="2185"/>
      <c r="G176" s="2185"/>
      <c r="H176" s="1591">
        <f t="shared" si="10"/>
        <v>0</v>
      </c>
      <c r="I176" s="1983"/>
      <c r="J176" s="631" t="s">
        <v>588</v>
      </c>
      <c r="K176" s="565"/>
      <c r="N176" s="2076"/>
    </row>
    <row r="177" spans="1:14" s="352" customFormat="1" ht="12.75" x14ac:dyDescent="0.2">
      <c r="A177" s="2236">
        <v>2050</v>
      </c>
      <c r="B177" s="2067" t="s">
        <v>1408</v>
      </c>
      <c r="C177" s="230"/>
      <c r="D177" s="2330">
        <f>+'[2]1.3 TB Projected Balances'!O191</f>
        <v>0</v>
      </c>
      <c r="E177" s="1592"/>
      <c r="F177" s="2185"/>
      <c r="G177" s="2185"/>
      <c r="H177" s="1591">
        <f t="shared" si="10"/>
        <v>0</v>
      </c>
      <c r="I177" s="1983"/>
      <c r="J177" s="631" t="s">
        <v>1567</v>
      </c>
      <c r="K177" s="565"/>
      <c r="N177" s="2076"/>
    </row>
    <row r="178" spans="1:14" s="352" customFormat="1" ht="12.75" x14ac:dyDescent="0.2">
      <c r="A178" s="226">
        <v>2055</v>
      </c>
      <c r="B178" s="227" t="s">
        <v>1409</v>
      </c>
      <c r="C178" s="230"/>
      <c r="D178" s="2330"/>
      <c r="E178" s="1592"/>
      <c r="F178" s="2185"/>
      <c r="G178" s="2185"/>
      <c r="H178" s="1591">
        <f t="shared" si="10"/>
        <v>0</v>
      </c>
      <c r="I178" s="1983"/>
      <c r="J178" s="631" t="s">
        <v>588</v>
      </c>
      <c r="K178" s="565"/>
      <c r="N178" s="2076"/>
    </row>
    <row r="179" spans="1:14" s="352" customFormat="1" ht="12.75" x14ac:dyDescent="0.2">
      <c r="A179" s="226">
        <v>2060</v>
      </c>
      <c r="B179" s="227" t="s">
        <v>1411</v>
      </c>
      <c r="C179" s="230"/>
      <c r="D179" s="2330"/>
      <c r="E179" s="1592"/>
      <c r="F179" s="2185"/>
      <c r="G179" s="2185"/>
      <c r="H179" s="1591">
        <f t="shared" si="10"/>
        <v>0</v>
      </c>
      <c r="I179" s="1983"/>
      <c r="J179" s="631" t="s">
        <v>587</v>
      </c>
      <c r="K179" s="565"/>
      <c r="N179" s="2076"/>
    </row>
    <row r="180" spans="1:14" s="352" customFormat="1" ht="12.75" x14ac:dyDescent="0.2">
      <c r="A180" s="226">
        <v>2065</v>
      </c>
      <c r="B180" s="227" t="s">
        <v>94</v>
      </c>
      <c r="C180" s="230"/>
      <c r="D180" s="2330"/>
      <c r="E180" s="1592"/>
      <c r="F180" s="2185"/>
      <c r="G180" s="2185"/>
      <c r="H180" s="1591">
        <f t="shared" si="10"/>
        <v>0</v>
      </c>
      <c r="I180" s="1983"/>
      <c r="J180" s="631" t="s">
        <v>588</v>
      </c>
      <c r="K180" s="565"/>
      <c r="N180" s="2076"/>
    </row>
    <row r="181" spans="1:14" s="352" customFormat="1" ht="12.75" x14ac:dyDescent="0.2">
      <c r="A181" s="226">
        <v>2070</v>
      </c>
      <c r="B181" s="227" t="s">
        <v>95</v>
      </c>
      <c r="C181" s="230"/>
      <c r="D181" s="2330"/>
      <c r="E181" s="1592"/>
      <c r="F181" s="2185"/>
      <c r="G181" s="2185"/>
      <c r="H181" s="1591">
        <f t="shared" si="10"/>
        <v>0</v>
      </c>
      <c r="I181" s="1983"/>
      <c r="J181" s="631" t="s">
        <v>588</v>
      </c>
      <c r="K181" s="565"/>
      <c r="N181" s="2076"/>
    </row>
    <row r="182" spans="1:14" s="352" customFormat="1" ht="12.75" x14ac:dyDescent="0.2">
      <c r="A182" s="226">
        <v>2075</v>
      </c>
      <c r="B182" s="227" t="s">
        <v>96</v>
      </c>
      <c r="C182" s="230"/>
      <c r="D182" s="2330"/>
      <c r="E182" s="1592"/>
      <c r="F182" s="2185"/>
      <c r="G182" s="2185"/>
      <c r="H182" s="1591">
        <f t="shared" si="10"/>
        <v>0</v>
      </c>
      <c r="I182" s="1983"/>
      <c r="J182" s="631" t="s">
        <v>588</v>
      </c>
      <c r="K182" s="565"/>
      <c r="N182" s="2076"/>
    </row>
    <row r="183" spans="1:14" s="352" customFormat="1" ht="25.5" x14ac:dyDescent="0.2">
      <c r="A183" s="2236">
        <v>2105</v>
      </c>
      <c r="B183" s="232" t="s">
        <v>1581</v>
      </c>
      <c r="C183" s="230"/>
      <c r="D183" s="2330">
        <f>+'[2]1.3 TB Projected Balances'!O200</f>
        <v>-26777074.619848792</v>
      </c>
      <c r="E183" s="1592"/>
      <c r="F183" s="2185"/>
      <c r="G183" s="2185"/>
      <c r="H183" s="1591">
        <f t="shared" si="10"/>
        <v>-26777074.619848792</v>
      </c>
      <c r="I183" s="1983"/>
      <c r="J183" s="631" t="s">
        <v>0</v>
      </c>
      <c r="K183" s="565"/>
      <c r="N183" s="2076"/>
    </row>
    <row r="184" spans="1:14" s="352" customFormat="1" ht="25.5" x14ac:dyDescent="0.2">
      <c r="A184" s="2236">
        <v>2120</v>
      </c>
      <c r="B184" s="2067" t="s">
        <v>97</v>
      </c>
      <c r="C184" s="230"/>
      <c r="D184" s="2330">
        <f>+'[2]1.3 TB Projected Balances'!O201</f>
        <v>0</v>
      </c>
      <c r="E184" s="1592"/>
      <c r="F184" s="2185"/>
      <c r="G184" s="2185"/>
      <c r="H184" s="1591">
        <f t="shared" si="10"/>
        <v>0</v>
      </c>
      <c r="I184" s="1983"/>
      <c r="J184" s="631" t="s">
        <v>0</v>
      </c>
      <c r="K184" s="565"/>
      <c r="N184" s="2076"/>
    </row>
    <row r="185" spans="1:14" s="352" customFormat="1" ht="25.5" x14ac:dyDescent="0.2">
      <c r="A185" s="226">
        <v>2140</v>
      </c>
      <c r="B185" s="227" t="s">
        <v>1</v>
      </c>
      <c r="C185" s="230"/>
      <c r="D185" s="2184"/>
      <c r="E185" s="1592"/>
      <c r="F185" s="2185"/>
      <c r="G185" s="2185"/>
      <c r="H185" s="1591">
        <f t="shared" si="10"/>
        <v>0</v>
      </c>
      <c r="I185" s="1983"/>
      <c r="J185" s="631" t="s">
        <v>587</v>
      </c>
      <c r="K185" s="565"/>
      <c r="N185" s="2076"/>
    </row>
    <row r="186" spans="1:14" s="352" customFormat="1" ht="12.75" x14ac:dyDescent="0.2">
      <c r="A186" s="226">
        <v>2160</v>
      </c>
      <c r="B186" s="227" t="s">
        <v>1413</v>
      </c>
      <c r="C186" s="230"/>
      <c r="D186" s="2184"/>
      <c r="E186" s="1592"/>
      <c r="F186" s="2185"/>
      <c r="G186" s="2185"/>
      <c r="H186" s="1591">
        <f t="shared" si="10"/>
        <v>0</v>
      </c>
      <c r="I186" s="1983"/>
      <c r="J186" s="631" t="s">
        <v>588</v>
      </c>
      <c r="K186" s="565"/>
      <c r="N186" s="2076"/>
    </row>
    <row r="187" spans="1:14" s="352" customFormat="1" ht="12.75" x14ac:dyDescent="0.2">
      <c r="A187" s="226">
        <v>2180</v>
      </c>
      <c r="B187" s="227" t="s">
        <v>1414</v>
      </c>
      <c r="C187" s="230"/>
      <c r="D187" s="2184"/>
      <c r="E187" s="1592"/>
      <c r="F187" s="2185"/>
      <c r="G187" s="2185"/>
      <c r="H187" s="1591">
        <f t="shared" si="10"/>
        <v>0</v>
      </c>
      <c r="I187" s="1983"/>
      <c r="J187" s="631" t="s">
        <v>588</v>
      </c>
      <c r="K187" s="565"/>
      <c r="N187" s="2076"/>
    </row>
    <row r="188" spans="1:14" s="352" customFormat="1" ht="12.75" x14ac:dyDescent="0.2">
      <c r="A188" s="226">
        <v>2205</v>
      </c>
      <c r="B188" s="227" t="s">
        <v>1415</v>
      </c>
      <c r="C188" s="230"/>
      <c r="D188" s="2184"/>
      <c r="E188" s="1592"/>
      <c r="F188" s="2185"/>
      <c r="G188" s="2185"/>
      <c r="H188" s="1591">
        <f t="shared" si="10"/>
        <v>0</v>
      </c>
      <c r="I188" s="1983"/>
      <c r="J188" s="631" t="s">
        <v>589</v>
      </c>
      <c r="K188" s="565"/>
      <c r="N188" s="2076"/>
    </row>
    <row r="189" spans="1:14" s="352" customFormat="1" ht="12.75" x14ac:dyDescent="0.2">
      <c r="A189" s="226">
        <v>2208</v>
      </c>
      <c r="B189" s="227" t="s">
        <v>1420</v>
      </c>
      <c r="C189" s="230"/>
      <c r="D189" s="2184"/>
      <c r="E189" s="1592"/>
      <c r="F189" s="2185"/>
      <c r="G189" s="2185"/>
      <c r="H189" s="1591">
        <f t="shared" si="10"/>
        <v>0</v>
      </c>
      <c r="I189" s="1983"/>
      <c r="J189" s="631" t="s">
        <v>589</v>
      </c>
      <c r="K189" s="565"/>
      <c r="N189" s="2076"/>
    </row>
    <row r="190" spans="1:14" s="352" customFormat="1" ht="12.75" x14ac:dyDescent="0.2">
      <c r="A190" s="226">
        <v>2210</v>
      </c>
      <c r="B190" s="227" t="s">
        <v>1421</v>
      </c>
      <c r="C190" s="230"/>
      <c r="D190" s="2184"/>
      <c r="E190" s="1592"/>
      <c r="F190" s="2185"/>
      <c r="G190" s="2185"/>
      <c r="H190" s="1591">
        <f t="shared" si="10"/>
        <v>0</v>
      </c>
      <c r="I190" s="1983"/>
      <c r="J190" s="631" t="s">
        <v>589</v>
      </c>
      <c r="K190" s="565"/>
      <c r="N190" s="2076"/>
    </row>
    <row r="191" spans="1:14" s="352" customFormat="1" ht="12.75" x14ac:dyDescent="0.2">
      <c r="A191" s="226">
        <v>2215</v>
      </c>
      <c r="B191" s="227" t="s">
        <v>1422</v>
      </c>
      <c r="C191" s="230"/>
      <c r="D191" s="2184"/>
      <c r="E191" s="1592"/>
      <c r="F191" s="2185"/>
      <c r="G191" s="2185"/>
      <c r="H191" s="1591">
        <f t="shared" si="10"/>
        <v>0</v>
      </c>
      <c r="I191" s="1983"/>
      <c r="J191" s="631" t="s">
        <v>589</v>
      </c>
      <c r="K191" s="565"/>
      <c r="N191" s="2076"/>
    </row>
    <row r="192" spans="1:14" s="352" customFormat="1" ht="12.75" x14ac:dyDescent="0.2">
      <c r="A192" s="226">
        <v>2220</v>
      </c>
      <c r="B192" s="227" t="s">
        <v>1423</v>
      </c>
      <c r="C192" s="230"/>
      <c r="D192" s="2184"/>
      <c r="E192" s="1592"/>
      <c r="F192" s="2185"/>
      <c r="G192" s="2185"/>
      <c r="H192" s="1591">
        <f t="shared" si="10"/>
        <v>0</v>
      </c>
      <c r="I192" s="1983"/>
      <c r="J192" s="631" t="s">
        <v>589</v>
      </c>
      <c r="K192" s="565"/>
      <c r="N192" s="2076"/>
    </row>
    <row r="193" spans="1:14" s="352" customFormat="1" ht="12.75" x14ac:dyDescent="0.2">
      <c r="A193" s="226">
        <v>2225</v>
      </c>
      <c r="B193" s="227" t="s">
        <v>1424</v>
      </c>
      <c r="C193" s="230"/>
      <c r="D193" s="2184"/>
      <c r="E193" s="1592"/>
      <c r="F193" s="2185"/>
      <c r="G193" s="2185"/>
      <c r="H193" s="1591">
        <f t="shared" si="10"/>
        <v>0</v>
      </c>
      <c r="I193" s="1983"/>
      <c r="J193" s="631" t="s">
        <v>589</v>
      </c>
      <c r="K193" s="565"/>
      <c r="N193" s="2076"/>
    </row>
    <row r="194" spans="1:14" s="352" customFormat="1" ht="12.75" x14ac:dyDescent="0.2">
      <c r="A194" s="226">
        <v>2240</v>
      </c>
      <c r="B194" s="227" t="s">
        <v>1425</v>
      </c>
      <c r="C194" s="230"/>
      <c r="D194" s="2184"/>
      <c r="E194" s="1592"/>
      <c r="F194" s="2185"/>
      <c r="G194" s="2185"/>
      <c r="H194" s="1591">
        <f t="shared" si="10"/>
        <v>0</v>
      </c>
      <c r="I194" s="1983"/>
      <c r="J194" s="631" t="s">
        <v>589</v>
      </c>
      <c r="K194" s="565"/>
      <c r="N194" s="2076"/>
    </row>
    <row r="195" spans="1:14" s="352" customFormat="1" ht="12.75" x14ac:dyDescent="0.2">
      <c r="A195" s="226">
        <v>2242</v>
      </c>
      <c r="B195" s="227" t="s">
        <v>1426</v>
      </c>
      <c r="C195" s="230"/>
      <c r="D195" s="2184"/>
      <c r="E195" s="1592"/>
      <c r="F195" s="2185"/>
      <c r="G195" s="2185"/>
      <c r="H195" s="1591">
        <f t="shared" si="10"/>
        <v>0</v>
      </c>
      <c r="I195" s="1983"/>
      <c r="J195" s="631" t="s">
        <v>589</v>
      </c>
      <c r="K195" s="565"/>
      <c r="N195" s="2076"/>
    </row>
    <row r="196" spans="1:14" s="352" customFormat="1" ht="12.75" x14ac:dyDescent="0.2">
      <c r="A196" s="226">
        <v>2250</v>
      </c>
      <c r="B196" s="227" t="s">
        <v>1427</v>
      </c>
      <c r="C196" s="230"/>
      <c r="D196" s="2184"/>
      <c r="E196" s="1592"/>
      <c r="F196" s="2185"/>
      <c r="G196" s="2185"/>
      <c r="H196" s="1591">
        <f t="shared" si="10"/>
        <v>0</v>
      </c>
      <c r="I196" s="1983"/>
      <c r="J196" s="631" t="s">
        <v>589</v>
      </c>
      <c r="K196" s="565"/>
      <c r="N196" s="2076"/>
    </row>
    <row r="197" spans="1:14" s="352" customFormat="1" ht="12.75" x14ac:dyDescent="0.2">
      <c r="A197" s="226">
        <v>2252</v>
      </c>
      <c r="B197" s="227" t="s">
        <v>1428</v>
      </c>
      <c r="C197" s="230"/>
      <c r="D197" s="2184"/>
      <c r="E197" s="1592"/>
      <c r="F197" s="2185"/>
      <c r="G197" s="2185"/>
      <c r="H197" s="1591">
        <f t="shared" si="10"/>
        <v>0</v>
      </c>
      <c r="I197" s="1983"/>
      <c r="J197" s="631" t="s">
        <v>589</v>
      </c>
      <c r="K197" s="565"/>
      <c r="N197" s="2076"/>
    </row>
    <row r="198" spans="1:14" s="352" customFormat="1" ht="12.75" x14ac:dyDescent="0.2">
      <c r="A198" s="226">
        <v>2254</v>
      </c>
      <c r="B198" s="227" t="s">
        <v>1429</v>
      </c>
      <c r="C198" s="230"/>
      <c r="D198" s="2184"/>
      <c r="E198" s="1592"/>
      <c r="F198" s="2185"/>
      <c r="G198" s="2185"/>
      <c r="H198" s="1591">
        <f t="shared" si="10"/>
        <v>0</v>
      </c>
      <c r="I198" s="1983"/>
      <c r="J198" s="631" t="s">
        <v>589</v>
      </c>
      <c r="K198" s="565"/>
      <c r="N198" s="2076"/>
    </row>
    <row r="199" spans="1:14" s="352" customFormat="1" ht="25.5" x14ac:dyDescent="0.2">
      <c r="A199" s="226">
        <v>2256</v>
      </c>
      <c r="B199" s="227" t="s">
        <v>1430</v>
      </c>
      <c r="C199" s="230"/>
      <c r="D199" s="2184"/>
      <c r="E199" s="1592"/>
      <c r="F199" s="2185"/>
      <c r="G199" s="2185"/>
      <c r="H199" s="1591">
        <f t="shared" si="10"/>
        <v>0</v>
      </c>
      <c r="I199" s="1983"/>
      <c r="J199" s="631" t="s">
        <v>589</v>
      </c>
      <c r="K199" s="565"/>
      <c r="N199" s="2076"/>
    </row>
    <row r="200" spans="1:14" s="352" customFormat="1" ht="12.75" x14ac:dyDescent="0.2">
      <c r="A200" s="226">
        <v>2260</v>
      </c>
      <c r="B200" s="227" t="s">
        <v>1431</v>
      </c>
      <c r="C200" s="230"/>
      <c r="D200" s="2184"/>
      <c r="E200" s="1592"/>
      <c r="F200" s="2185"/>
      <c r="G200" s="2185"/>
      <c r="H200" s="1591">
        <f t="shared" si="10"/>
        <v>0</v>
      </c>
      <c r="I200" s="1983"/>
      <c r="J200" s="631" t="s">
        <v>589</v>
      </c>
      <c r="K200" s="565"/>
      <c r="N200" s="2076"/>
    </row>
    <row r="201" spans="1:14" s="352" customFormat="1" ht="12.75" x14ac:dyDescent="0.2">
      <c r="A201" s="226">
        <v>2262</v>
      </c>
      <c r="B201" s="227" t="s">
        <v>1432</v>
      </c>
      <c r="C201" s="230"/>
      <c r="D201" s="2184"/>
      <c r="E201" s="1592"/>
      <c r="F201" s="2185"/>
      <c r="G201" s="2185"/>
      <c r="H201" s="1591">
        <f t="shared" si="10"/>
        <v>0</v>
      </c>
      <c r="I201" s="1983"/>
      <c r="J201" s="631" t="s">
        <v>589</v>
      </c>
      <c r="K201" s="565"/>
      <c r="N201" s="2076"/>
    </row>
    <row r="202" spans="1:14" s="352" customFormat="1" ht="12.75" x14ac:dyDescent="0.2">
      <c r="A202" s="226">
        <v>2264</v>
      </c>
      <c r="B202" s="227" t="s">
        <v>1433</v>
      </c>
      <c r="C202" s="230"/>
      <c r="D202" s="2184"/>
      <c r="E202" s="1592"/>
      <c r="F202" s="2185"/>
      <c r="G202" s="2185"/>
      <c r="H202" s="1591">
        <f t="shared" si="10"/>
        <v>0</v>
      </c>
      <c r="I202" s="1983"/>
      <c r="J202" s="631" t="s">
        <v>589</v>
      </c>
      <c r="K202" s="565"/>
      <c r="N202" s="2076"/>
    </row>
    <row r="203" spans="1:14" s="352" customFormat="1" ht="12.75" x14ac:dyDescent="0.2">
      <c r="A203" s="226">
        <v>2268</v>
      </c>
      <c r="B203" s="227" t="s">
        <v>2</v>
      </c>
      <c r="C203" s="230"/>
      <c r="D203" s="2184"/>
      <c r="E203" s="1592"/>
      <c r="F203" s="2185"/>
      <c r="G203" s="2185"/>
      <c r="H203" s="1591">
        <f t="shared" si="10"/>
        <v>0</v>
      </c>
      <c r="I203" s="1983"/>
      <c r="J203" s="631" t="s">
        <v>589</v>
      </c>
      <c r="K203" s="565"/>
      <c r="N203" s="2076"/>
    </row>
    <row r="204" spans="1:14" s="352" customFormat="1" ht="12.75" x14ac:dyDescent="0.2">
      <c r="A204" s="226">
        <v>2270</v>
      </c>
      <c r="B204" s="227" t="s">
        <v>56</v>
      </c>
      <c r="C204" s="230"/>
      <c r="D204" s="2184"/>
      <c r="E204" s="1592"/>
      <c r="F204" s="2185"/>
      <c r="G204" s="2185"/>
      <c r="H204" s="1591">
        <f t="shared" si="10"/>
        <v>0</v>
      </c>
      <c r="I204" s="1983"/>
      <c r="J204" s="631" t="s">
        <v>589</v>
      </c>
      <c r="K204" s="565"/>
      <c r="N204" s="2076"/>
    </row>
    <row r="205" spans="1:14" s="352" customFormat="1" ht="12.75" x14ac:dyDescent="0.2">
      <c r="A205" s="226">
        <v>2272</v>
      </c>
      <c r="B205" s="227" t="s">
        <v>57</v>
      </c>
      <c r="C205" s="230"/>
      <c r="D205" s="2184"/>
      <c r="E205" s="1592"/>
      <c r="F205" s="2185"/>
      <c r="G205" s="2185"/>
      <c r="H205" s="1591">
        <f t="shared" si="10"/>
        <v>0</v>
      </c>
      <c r="I205" s="1983"/>
      <c r="J205" s="631" t="s">
        <v>589</v>
      </c>
      <c r="K205" s="565"/>
      <c r="N205" s="2076"/>
    </row>
    <row r="206" spans="1:14" s="352" customFormat="1" ht="12.75" x14ac:dyDescent="0.2">
      <c r="A206" s="226">
        <v>2285</v>
      </c>
      <c r="B206" s="227" t="s">
        <v>58</v>
      </c>
      <c r="C206" s="230"/>
      <c r="D206" s="2184"/>
      <c r="E206" s="1592"/>
      <c r="F206" s="2185"/>
      <c r="G206" s="2185"/>
      <c r="H206" s="1591">
        <f t="shared" si="10"/>
        <v>0</v>
      </c>
      <c r="I206" s="1983"/>
      <c r="J206" s="631" t="s">
        <v>589</v>
      </c>
      <c r="K206" s="565"/>
      <c r="N206" s="2076"/>
    </row>
    <row r="207" spans="1:14" s="352" customFormat="1" ht="12.75" x14ac:dyDescent="0.2">
      <c r="A207" s="226">
        <v>2290</v>
      </c>
      <c r="B207" s="227" t="s">
        <v>59</v>
      </c>
      <c r="C207" s="230"/>
      <c r="D207" s="2184"/>
      <c r="E207" s="1592"/>
      <c r="F207" s="2185"/>
      <c r="G207" s="2185"/>
      <c r="H207" s="1591">
        <f t="shared" si="10"/>
        <v>0</v>
      </c>
      <c r="I207" s="1983"/>
      <c r="J207" s="631" t="s">
        <v>589</v>
      </c>
      <c r="K207" s="565"/>
      <c r="N207" s="2076"/>
    </row>
    <row r="208" spans="1:14" s="352" customFormat="1" ht="12.75" x14ac:dyDescent="0.2">
      <c r="A208" s="226">
        <v>2292</v>
      </c>
      <c r="B208" s="227" t="s">
        <v>60</v>
      </c>
      <c r="C208" s="230"/>
      <c r="D208" s="2184"/>
      <c r="E208" s="1592"/>
      <c r="F208" s="2185"/>
      <c r="G208" s="2185"/>
      <c r="H208" s="1591">
        <f t="shared" si="10"/>
        <v>0</v>
      </c>
      <c r="I208" s="1983"/>
      <c r="J208" s="631" t="s">
        <v>589</v>
      </c>
      <c r="K208" s="565"/>
      <c r="N208" s="2076"/>
    </row>
    <row r="209" spans="1:14" s="352" customFormat="1" ht="12.75" x14ac:dyDescent="0.2">
      <c r="A209" s="226">
        <v>2294</v>
      </c>
      <c r="B209" s="227" t="s">
        <v>61</v>
      </c>
      <c r="C209" s="230"/>
      <c r="D209" s="2184"/>
      <c r="E209" s="1592"/>
      <c r="F209" s="2185"/>
      <c r="G209" s="2185"/>
      <c r="H209" s="1591">
        <f t="shared" si="10"/>
        <v>0</v>
      </c>
      <c r="I209" s="1983"/>
      <c r="J209" s="631" t="s">
        <v>589</v>
      </c>
      <c r="K209" s="565"/>
      <c r="N209" s="2076"/>
    </row>
    <row r="210" spans="1:14" s="352" customFormat="1" ht="12.75" x14ac:dyDescent="0.2">
      <c r="A210" s="226">
        <v>2296</v>
      </c>
      <c r="B210" s="227" t="s">
        <v>62</v>
      </c>
      <c r="C210" s="230"/>
      <c r="D210" s="2184"/>
      <c r="E210" s="1592"/>
      <c r="F210" s="2185"/>
      <c r="G210" s="2185"/>
      <c r="H210" s="1591">
        <f t="shared" si="10"/>
        <v>0</v>
      </c>
      <c r="I210" s="1983"/>
      <c r="J210" s="631" t="s">
        <v>589</v>
      </c>
      <c r="K210" s="565"/>
      <c r="N210" s="2076"/>
    </row>
    <row r="211" spans="1:14" s="352" customFormat="1" ht="12.75" x14ac:dyDescent="0.2">
      <c r="A211" s="226">
        <v>2305</v>
      </c>
      <c r="B211" s="227" t="s">
        <v>598</v>
      </c>
      <c r="C211" s="230"/>
      <c r="D211" s="2184"/>
      <c r="E211" s="1592"/>
      <c r="F211" s="2185"/>
      <c r="G211" s="2185"/>
      <c r="H211" s="1591">
        <f t="shared" si="10"/>
        <v>0</v>
      </c>
      <c r="I211" s="1983"/>
      <c r="J211" s="631" t="s">
        <v>589</v>
      </c>
      <c r="K211" s="565"/>
      <c r="N211" s="2076"/>
    </row>
    <row r="212" spans="1:14" s="352" customFormat="1" ht="12.75" x14ac:dyDescent="0.2">
      <c r="A212" s="226">
        <v>2306</v>
      </c>
      <c r="B212" s="227" t="s">
        <v>603</v>
      </c>
      <c r="C212" s="230"/>
      <c r="D212" s="2184"/>
      <c r="E212" s="1592"/>
      <c r="F212" s="2185"/>
      <c r="G212" s="2185"/>
      <c r="H212" s="1591">
        <f t="shared" si="10"/>
        <v>0</v>
      </c>
      <c r="I212" s="1983"/>
      <c r="J212" s="631" t="s">
        <v>589</v>
      </c>
      <c r="K212" s="565"/>
      <c r="N212" s="2076"/>
    </row>
    <row r="213" spans="1:14" s="352" customFormat="1" ht="12.75" x14ac:dyDescent="0.2">
      <c r="A213" s="226">
        <v>2308</v>
      </c>
      <c r="B213" s="227" t="s">
        <v>604</v>
      </c>
      <c r="C213" s="230"/>
      <c r="D213" s="2184"/>
      <c r="E213" s="1592"/>
      <c r="F213" s="2185"/>
      <c r="G213" s="2185"/>
      <c r="H213" s="1591">
        <f t="shared" si="10"/>
        <v>0</v>
      </c>
      <c r="I213" s="1983"/>
      <c r="J213" s="631" t="s">
        <v>589</v>
      </c>
      <c r="K213" s="565"/>
      <c r="N213" s="2076"/>
    </row>
    <row r="214" spans="1:14" s="352" customFormat="1" ht="12.75" x14ac:dyDescent="0.2">
      <c r="A214" s="226">
        <v>2310</v>
      </c>
      <c r="B214" s="227" t="s">
        <v>605</v>
      </c>
      <c r="C214" s="230"/>
      <c r="D214" s="2184"/>
      <c r="E214" s="1592"/>
      <c r="F214" s="2185"/>
      <c r="G214" s="2185"/>
      <c r="H214" s="1591">
        <f t="shared" si="10"/>
        <v>0</v>
      </c>
      <c r="I214" s="1983"/>
      <c r="J214" s="631" t="s">
        <v>589</v>
      </c>
      <c r="K214" s="565"/>
      <c r="N214" s="2076"/>
    </row>
    <row r="215" spans="1:14" s="352" customFormat="1" ht="12.75" x14ac:dyDescent="0.2">
      <c r="A215" s="226">
        <v>2315</v>
      </c>
      <c r="B215" s="227" t="s">
        <v>606</v>
      </c>
      <c r="C215" s="230"/>
      <c r="D215" s="2184"/>
      <c r="E215" s="1592"/>
      <c r="F215" s="2185"/>
      <c r="G215" s="2185"/>
      <c r="H215" s="1591">
        <f t="shared" si="10"/>
        <v>0</v>
      </c>
      <c r="I215" s="1983"/>
      <c r="J215" s="631" t="s">
        <v>589</v>
      </c>
      <c r="K215" s="565"/>
      <c r="N215" s="2076"/>
    </row>
    <row r="216" spans="1:14" s="352" customFormat="1" ht="12.75" x14ac:dyDescent="0.2">
      <c r="A216" s="226">
        <v>2320</v>
      </c>
      <c r="B216" s="227" t="s">
        <v>607</v>
      </c>
      <c r="C216" s="230"/>
      <c r="D216" s="2184"/>
      <c r="E216" s="1592"/>
      <c r="F216" s="2185"/>
      <c r="G216" s="2185"/>
      <c r="H216" s="1591">
        <f t="shared" si="10"/>
        <v>0</v>
      </c>
      <c r="I216" s="1983"/>
      <c r="J216" s="631" t="s">
        <v>589</v>
      </c>
      <c r="K216" s="565"/>
      <c r="N216" s="2076"/>
    </row>
    <row r="217" spans="1:14" s="352" customFormat="1" ht="12.75" x14ac:dyDescent="0.2">
      <c r="A217" s="226">
        <v>2325</v>
      </c>
      <c r="B217" s="227" t="s">
        <v>608</v>
      </c>
      <c r="C217" s="230"/>
      <c r="D217" s="2184"/>
      <c r="E217" s="1592"/>
      <c r="F217" s="2185"/>
      <c r="G217" s="2185"/>
      <c r="H217" s="1591">
        <f t="shared" si="10"/>
        <v>0</v>
      </c>
      <c r="I217" s="1983"/>
      <c r="J217" s="631" t="s">
        <v>589</v>
      </c>
      <c r="K217" s="565"/>
      <c r="N217" s="2076"/>
    </row>
    <row r="218" spans="1:14" s="352" customFormat="1" ht="12.75" x14ac:dyDescent="0.2">
      <c r="A218" s="226">
        <v>2330</v>
      </c>
      <c r="B218" s="227" t="s">
        <v>609</v>
      </c>
      <c r="C218" s="230"/>
      <c r="D218" s="2184"/>
      <c r="E218" s="1592"/>
      <c r="F218" s="2185"/>
      <c r="G218" s="2185"/>
      <c r="H218" s="1591">
        <f t="shared" si="10"/>
        <v>0</v>
      </c>
      <c r="I218" s="1983"/>
      <c r="J218" s="631" t="s">
        <v>589</v>
      </c>
      <c r="K218" s="565"/>
      <c r="N218" s="2076"/>
    </row>
    <row r="219" spans="1:14" s="352" customFormat="1" ht="12.75" x14ac:dyDescent="0.2">
      <c r="A219" s="226">
        <v>2335</v>
      </c>
      <c r="B219" s="227" t="s">
        <v>610</v>
      </c>
      <c r="C219" s="230"/>
      <c r="D219" s="2184"/>
      <c r="E219" s="1592"/>
      <c r="F219" s="2185"/>
      <c r="G219" s="2185"/>
      <c r="H219" s="1591">
        <f t="shared" si="10"/>
        <v>0</v>
      </c>
      <c r="I219" s="1983"/>
      <c r="J219" s="631" t="s">
        <v>589</v>
      </c>
      <c r="K219" s="565"/>
      <c r="N219" s="2076"/>
    </row>
    <row r="220" spans="1:14" s="352" customFormat="1" ht="12.75" x14ac:dyDescent="0.2">
      <c r="A220" s="226">
        <v>2340</v>
      </c>
      <c r="B220" s="227" t="s">
        <v>989</v>
      </c>
      <c r="C220" s="230"/>
      <c r="D220" s="2184"/>
      <c r="E220" s="1592"/>
      <c r="F220" s="2185"/>
      <c r="G220" s="2185"/>
      <c r="H220" s="1591">
        <f t="shared" si="10"/>
        <v>0</v>
      </c>
      <c r="I220" s="1983"/>
      <c r="J220" s="631" t="s">
        <v>589</v>
      </c>
      <c r="K220" s="565"/>
      <c r="N220" s="2076"/>
    </row>
    <row r="221" spans="1:14" s="352" customFormat="1" ht="12.75" x14ac:dyDescent="0.2">
      <c r="A221" s="226">
        <v>2345</v>
      </c>
      <c r="B221" s="227" t="s">
        <v>990</v>
      </c>
      <c r="C221" s="230"/>
      <c r="D221" s="2184"/>
      <c r="E221" s="1592"/>
      <c r="F221" s="2185"/>
      <c r="G221" s="2185"/>
      <c r="H221" s="1591">
        <f t="shared" si="10"/>
        <v>0</v>
      </c>
      <c r="I221" s="1983"/>
      <c r="J221" s="631" t="s">
        <v>589</v>
      </c>
      <c r="K221" s="565"/>
      <c r="N221" s="2076"/>
    </row>
    <row r="222" spans="1:14" s="352" customFormat="1" ht="25.5" x14ac:dyDescent="0.2">
      <c r="A222" s="226">
        <v>2348</v>
      </c>
      <c r="B222" s="227" t="s">
        <v>991</v>
      </c>
      <c r="C222" s="230"/>
      <c r="D222" s="2184"/>
      <c r="E222" s="1592"/>
      <c r="F222" s="2185"/>
      <c r="G222" s="2185"/>
      <c r="H222" s="1591">
        <f t="shared" si="10"/>
        <v>0</v>
      </c>
      <c r="I222" s="1983"/>
      <c r="J222" s="631" t="s">
        <v>589</v>
      </c>
      <c r="K222" s="565"/>
      <c r="N222" s="2076"/>
    </row>
    <row r="223" spans="1:14" s="352" customFormat="1" ht="12.75" x14ac:dyDescent="0.2">
      <c r="A223" s="226">
        <v>2350</v>
      </c>
      <c r="B223" s="227" t="s">
        <v>1173</v>
      </c>
      <c r="C223" s="230"/>
      <c r="D223" s="2184"/>
      <c r="E223" s="1592"/>
      <c r="F223" s="2185"/>
      <c r="G223" s="2185"/>
      <c r="H223" s="1591">
        <f t="shared" si="10"/>
        <v>0</v>
      </c>
      <c r="I223" s="1983"/>
      <c r="J223" s="631" t="s">
        <v>589</v>
      </c>
      <c r="K223" s="565"/>
      <c r="N223" s="2076"/>
    </row>
    <row r="224" spans="1:14" s="352" customFormat="1" ht="12.75" x14ac:dyDescent="0.2">
      <c r="A224" s="226">
        <v>2405</v>
      </c>
      <c r="B224" s="227" t="s">
        <v>1174</v>
      </c>
      <c r="C224" s="230"/>
      <c r="D224" s="2184"/>
      <c r="E224" s="1592"/>
      <c r="F224" s="2185"/>
      <c r="G224" s="2185"/>
      <c r="H224" s="1591">
        <f t="shared" si="10"/>
        <v>0</v>
      </c>
      <c r="I224" s="1983"/>
      <c r="J224" s="631" t="s">
        <v>589</v>
      </c>
      <c r="K224" s="565"/>
      <c r="N224" s="2076"/>
    </row>
    <row r="225" spans="1:14" s="352" customFormat="1" ht="12.75" x14ac:dyDescent="0.2">
      <c r="A225" s="226">
        <v>2410</v>
      </c>
      <c r="B225" s="227" t="s">
        <v>46</v>
      </c>
      <c r="C225" s="230"/>
      <c r="D225" s="2184"/>
      <c r="E225" s="1592"/>
      <c r="F225" s="2185"/>
      <c r="G225" s="2185"/>
      <c r="H225" s="1591">
        <f t="shared" si="10"/>
        <v>0</v>
      </c>
      <c r="I225" s="1983"/>
      <c r="J225" s="631" t="s">
        <v>589</v>
      </c>
      <c r="K225" s="565"/>
      <c r="N225" s="2076"/>
    </row>
    <row r="226" spans="1:14" s="352" customFormat="1" ht="12.75" x14ac:dyDescent="0.2">
      <c r="A226" s="226">
        <v>2415</v>
      </c>
      <c r="B226" s="227" t="s">
        <v>1532</v>
      </c>
      <c r="C226" s="230"/>
      <c r="D226" s="2184"/>
      <c r="E226" s="1592"/>
      <c r="F226" s="2185"/>
      <c r="G226" s="2185"/>
      <c r="H226" s="1591">
        <f t="shared" si="10"/>
        <v>0</v>
      </c>
      <c r="I226" s="1983"/>
      <c r="J226" s="631" t="s">
        <v>589</v>
      </c>
      <c r="K226" s="565"/>
      <c r="N226" s="2076"/>
    </row>
    <row r="227" spans="1:14" s="352" customFormat="1" ht="12.75" x14ac:dyDescent="0.2">
      <c r="A227" s="226">
        <v>2425</v>
      </c>
      <c r="B227" s="227" t="s">
        <v>1533</v>
      </c>
      <c r="C227" s="230"/>
      <c r="D227" s="2184"/>
      <c r="E227" s="1592"/>
      <c r="F227" s="2185"/>
      <c r="G227" s="2185"/>
      <c r="H227" s="1591">
        <f t="shared" si="10"/>
        <v>0</v>
      </c>
      <c r="I227" s="1983"/>
      <c r="J227" s="631" t="s">
        <v>589</v>
      </c>
      <c r="K227" s="565"/>
      <c r="N227" s="2076"/>
    </row>
    <row r="228" spans="1:14" s="352" customFormat="1" ht="12.75" x14ac:dyDescent="0.2">
      <c r="A228" s="226">
        <v>2435</v>
      </c>
      <c r="B228" s="227" t="s">
        <v>1598</v>
      </c>
      <c r="C228" s="230"/>
      <c r="D228" s="2184"/>
      <c r="E228" s="1592"/>
      <c r="F228" s="2185"/>
      <c r="G228" s="2185"/>
      <c r="H228" s="1591">
        <f t="shared" si="10"/>
        <v>0</v>
      </c>
      <c r="I228" s="1983"/>
      <c r="J228" s="631" t="s">
        <v>589</v>
      </c>
      <c r="K228" s="565"/>
      <c r="N228" s="2076"/>
    </row>
    <row r="229" spans="1:14" s="352" customFormat="1" ht="12.75" x14ac:dyDescent="0.2">
      <c r="A229" s="226">
        <v>2505</v>
      </c>
      <c r="B229" s="227" t="s">
        <v>292</v>
      </c>
      <c r="C229" s="230"/>
      <c r="D229" s="2184"/>
      <c r="E229" s="1592"/>
      <c r="F229" s="2185"/>
      <c r="G229" s="2185"/>
      <c r="H229" s="1591">
        <f t="shared" si="10"/>
        <v>0</v>
      </c>
      <c r="I229" s="1983"/>
      <c r="J229" s="631" t="s">
        <v>589</v>
      </c>
      <c r="K229" s="565"/>
      <c r="N229" s="2076"/>
    </row>
    <row r="230" spans="1:14" s="352" customFormat="1" ht="12.75" x14ac:dyDescent="0.2">
      <c r="A230" s="226">
        <v>2510</v>
      </c>
      <c r="B230" s="227" t="s">
        <v>293</v>
      </c>
      <c r="C230" s="230"/>
      <c r="D230" s="2184"/>
      <c r="E230" s="1592"/>
      <c r="F230" s="2185"/>
      <c r="G230" s="2185"/>
      <c r="H230" s="1591">
        <f t="shared" si="10"/>
        <v>0</v>
      </c>
      <c r="I230" s="1983"/>
      <c r="J230" s="631" t="s">
        <v>589</v>
      </c>
      <c r="K230" s="565"/>
      <c r="N230" s="2076"/>
    </row>
    <row r="231" spans="1:14" s="352" customFormat="1" ht="12.75" x14ac:dyDescent="0.2">
      <c r="A231" s="226">
        <v>2515</v>
      </c>
      <c r="B231" s="227" t="s">
        <v>294</v>
      </c>
      <c r="C231" s="230"/>
      <c r="D231" s="2184"/>
      <c r="E231" s="1592"/>
      <c r="F231" s="2185"/>
      <c r="G231" s="2185"/>
      <c r="H231" s="1591">
        <f t="shared" si="10"/>
        <v>0</v>
      </c>
      <c r="I231" s="1983"/>
      <c r="J231" s="631" t="s">
        <v>589</v>
      </c>
      <c r="K231" s="565"/>
      <c r="N231" s="2076"/>
    </row>
    <row r="232" spans="1:14" s="352" customFormat="1" ht="12.75" x14ac:dyDescent="0.2">
      <c r="A232" s="226">
        <v>2520</v>
      </c>
      <c r="B232" s="227" t="s">
        <v>295</v>
      </c>
      <c r="C232" s="230"/>
      <c r="D232" s="2184"/>
      <c r="E232" s="1592"/>
      <c r="F232" s="2185"/>
      <c r="G232" s="2185"/>
      <c r="H232" s="1591">
        <f t="shared" ref="H232:H301" si="11">+D232+E232+F232-G232</f>
        <v>0</v>
      </c>
      <c r="I232" s="1983"/>
      <c r="J232" s="631" t="s">
        <v>589</v>
      </c>
      <c r="K232" s="565"/>
      <c r="N232" s="2076"/>
    </row>
    <row r="233" spans="1:14" s="352" customFormat="1" ht="12.75" x14ac:dyDescent="0.2">
      <c r="A233" s="226">
        <v>2525</v>
      </c>
      <c r="B233" s="227" t="s">
        <v>909</v>
      </c>
      <c r="C233" s="230"/>
      <c r="D233" s="2184"/>
      <c r="E233" s="1592"/>
      <c r="F233" s="2185"/>
      <c r="G233" s="2185"/>
      <c r="H233" s="1591">
        <f t="shared" si="11"/>
        <v>0</v>
      </c>
      <c r="I233" s="1983"/>
      <c r="J233" s="631" t="s">
        <v>589</v>
      </c>
      <c r="K233" s="565"/>
      <c r="N233" s="2076"/>
    </row>
    <row r="234" spans="1:14" s="352" customFormat="1" ht="12.75" x14ac:dyDescent="0.2">
      <c r="A234" s="226">
        <v>2530</v>
      </c>
      <c r="B234" s="227" t="s">
        <v>910</v>
      </c>
      <c r="C234" s="230"/>
      <c r="D234" s="2184"/>
      <c r="E234" s="1592"/>
      <c r="F234" s="2185"/>
      <c r="G234" s="2185"/>
      <c r="H234" s="1591">
        <f t="shared" si="11"/>
        <v>0</v>
      </c>
      <c r="I234" s="1983"/>
      <c r="J234" s="631" t="s">
        <v>589</v>
      </c>
      <c r="K234" s="565"/>
      <c r="N234" s="2076"/>
    </row>
    <row r="235" spans="1:14" s="352" customFormat="1" ht="12.75" x14ac:dyDescent="0.2">
      <c r="A235" s="226">
        <v>2550</v>
      </c>
      <c r="B235" s="227" t="s">
        <v>911</v>
      </c>
      <c r="C235" s="230"/>
      <c r="D235" s="2184"/>
      <c r="E235" s="1592"/>
      <c r="F235" s="2185"/>
      <c r="G235" s="2185"/>
      <c r="H235" s="1591">
        <f t="shared" si="11"/>
        <v>0</v>
      </c>
      <c r="I235" s="1983"/>
      <c r="J235" s="631" t="s">
        <v>589</v>
      </c>
      <c r="K235" s="565"/>
      <c r="N235" s="2076"/>
    </row>
    <row r="236" spans="1:14" s="352" customFormat="1" ht="12.75" x14ac:dyDescent="0.2">
      <c r="A236" s="226">
        <v>3005</v>
      </c>
      <c r="B236" s="227" t="s">
        <v>912</v>
      </c>
      <c r="C236" s="230"/>
      <c r="D236" s="2184"/>
      <c r="E236" s="1592"/>
      <c r="F236" s="2185"/>
      <c r="G236" s="2185"/>
      <c r="H236" s="1591">
        <f t="shared" si="11"/>
        <v>0</v>
      </c>
      <c r="I236" s="1983"/>
      <c r="J236" s="631" t="s">
        <v>55</v>
      </c>
      <c r="K236" s="565"/>
      <c r="N236" s="2076"/>
    </row>
    <row r="237" spans="1:14" s="352" customFormat="1" ht="12.75" x14ac:dyDescent="0.2">
      <c r="A237" s="226">
        <v>3008</v>
      </c>
      <c r="B237" s="227" t="s">
        <v>918</v>
      </c>
      <c r="C237" s="230"/>
      <c r="D237" s="2184"/>
      <c r="E237" s="1592"/>
      <c r="F237" s="2185"/>
      <c r="G237" s="2185"/>
      <c r="H237" s="1591">
        <f t="shared" si="11"/>
        <v>0</v>
      </c>
      <c r="I237" s="1983"/>
      <c r="J237" s="631" t="s">
        <v>55</v>
      </c>
      <c r="K237" s="565"/>
      <c r="N237" s="2076"/>
    </row>
    <row r="238" spans="1:14" s="352" customFormat="1" ht="12.75" x14ac:dyDescent="0.2">
      <c r="A238" s="226">
        <v>3010</v>
      </c>
      <c r="B238" s="227" t="s">
        <v>919</v>
      </c>
      <c r="C238" s="230"/>
      <c r="D238" s="2184"/>
      <c r="E238" s="1592"/>
      <c r="F238" s="2185"/>
      <c r="G238" s="2185"/>
      <c r="H238" s="1591">
        <f t="shared" si="11"/>
        <v>0</v>
      </c>
      <c r="I238" s="1983"/>
      <c r="J238" s="631" t="s">
        <v>55</v>
      </c>
      <c r="K238" s="565"/>
      <c r="N238" s="2076"/>
    </row>
    <row r="239" spans="1:14" s="352" customFormat="1" ht="12.75" x14ac:dyDescent="0.2">
      <c r="A239" s="226">
        <v>3020</v>
      </c>
      <c r="B239" s="227" t="s">
        <v>920</v>
      </c>
      <c r="C239" s="230"/>
      <c r="D239" s="2184"/>
      <c r="E239" s="1592"/>
      <c r="F239" s="2185"/>
      <c r="G239" s="2185"/>
      <c r="H239" s="1591">
        <f t="shared" si="11"/>
        <v>0</v>
      </c>
      <c r="I239" s="1983"/>
      <c r="J239" s="631" t="s">
        <v>55</v>
      </c>
      <c r="K239" s="565"/>
      <c r="N239" s="2076"/>
    </row>
    <row r="240" spans="1:14" s="352" customFormat="1" ht="12.75" x14ac:dyDescent="0.2">
      <c r="A240" s="226">
        <v>3022</v>
      </c>
      <c r="B240" s="227" t="s">
        <v>921</v>
      </c>
      <c r="C240" s="230"/>
      <c r="D240" s="2184"/>
      <c r="E240" s="1592"/>
      <c r="F240" s="2185"/>
      <c r="G240" s="2185"/>
      <c r="H240" s="1591">
        <f t="shared" si="11"/>
        <v>0</v>
      </c>
      <c r="I240" s="1983"/>
      <c r="J240" s="631" t="s">
        <v>55</v>
      </c>
      <c r="K240" s="565"/>
      <c r="N240" s="2076"/>
    </row>
    <row r="241" spans="1:14" s="352" customFormat="1" ht="12.75" x14ac:dyDescent="0.2">
      <c r="A241" s="226">
        <v>3026</v>
      </c>
      <c r="B241" s="227" t="s">
        <v>922</v>
      </c>
      <c r="C241" s="230"/>
      <c r="D241" s="2184"/>
      <c r="E241" s="1592"/>
      <c r="F241" s="2185"/>
      <c r="G241" s="2185"/>
      <c r="H241" s="1591">
        <f t="shared" si="11"/>
        <v>0</v>
      </c>
      <c r="I241" s="1983"/>
      <c r="J241" s="631" t="s">
        <v>55</v>
      </c>
      <c r="K241" s="565"/>
      <c r="N241" s="2076"/>
    </row>
    <row r="242" spans="1:14" s="352" customFormat="1" ht="12.75" x14ac:dyDescent="0.2">
      <c r="A242" s="226">
        <v>3030</v>
      </c>
      <c r="B242" s="227" t="s">
        <v>923</v>
      </c>
      <c r="C242" s="230"/>
      <c r="D242" s="2184"/>
      <c r="E242" s="1592"/>
      <c r="F242" s="2185"/>
      <c r="G242" s="2185"/>
      <c r="H242" s="1591">
        <f t="shared" si="11"/>
        <v>0</v>
      </c>
      <c r="I242" s="1983"/>
      <c r="J242" s="631" t="s">
        <v>55</v>
      </c>
      <c r="K242" s="565"/>
      <c r="N242" s="2076"/>
    </row>
    <row r="243" spans="1:14" s="352" customFormat="1" ht="12.75" x14ac:dyDescent="0.2">
      <c r="A243" s="226">
        <v>3035</v>
      </c>
      <c r="B243" s="227" t="s">
        <v>939</v>
      </c>
      <c r="C243" s="230"/>
      <c r="D243" s="2184"/>
      <c r="E243" s="1592"/>
      <c r="F243" s="2185"/>
      <c r="G243" s="2185"/>
      <c r="H243" s="1591">
        <f t="shared" si="11"/>
        <v>0</v>
      </c>
      <c r="I243" s="1983"/>
      <c r="J243" s="631" t="s">
        <v>55</v>
      </c>
      <c r="K243" s="565"/>
      <c r="N243" s="2076"/>
    </row>
    <row r="244" spans="1:14" s="352" customFormat="1" ht="12.75" x14ac:dyDescent="0.2">
      <c r="A244" s="226">
        <v>3040</v>
      </c>
      <c r="B244" s="227" t="s">
        <v>940</v>
      </c>
      <c r="C244" s="230"/>
      <c r="D244" s="2184"/>
      <c r="E244" s="1592"/>
      <c r="F244" s="2185"/>
      <c r="G244" s="2185"/>
      <c r="H244" s="1591">
        <f t="shared" si="11"/>
        <v>0</v>
      </c>
      <c r="I244" s="1983"/>
      <c r="J244" s="631" t="s">
        <v>55</v>
      </c>
      <c r="K244" s="565"/>
      <c r="N244" s="2076"/>
    </row>
    <row r="245" spans="1:14" s="352" customFormat="1" ht="12.75" x14ac:dyDescent="0.2">
      <c r="A245" s="226">
        <v>3045</v>
      </c>
      <c r="B245" s="227" t="s">
        <v>941</v>
      </c>
      <c r="C245" s="230"/>
      <c r="D245" s="2184"/>
      <c r="E245" s="1592"/>
      <c r="F245" s="2185"/>
      <c r="G245" s="2185"/>
      <c r="H245" s="1591">
        <f t="shared" si="11"/>
        <v>0</v>
      </c>
      <c r="I245" s="1983"/>
      <c r="J245" s="631" t="s">
        <v>55</v>
      </c>
      <c r="K245" s="565"/>
      <c r="N245" s="2076"/>
    </row>
    <row r="246" spans="1:14" s="352" customFormat="1" ht="12.75" x14ac:dyDescent="0.2">
      <c r="A246" s="226">
        <v>3046</v>
      </c>
      <c r="B246" s="227" t="s">
        <v>942</v>
      </c>
      <c r="C246" s="230"/>
      <c r="D246" s="2184"/>
      <c r="E246" s="1593">
        <f>-D246</f>
        <v>0</v>
      </c>
      <c r="F246" s="2186"/>
      <c r="G246" s="1592">
        <f>'I9 Direct Allocation'!D151</f>
        <v>0</v>
      </c>
      <c r="H246" s="1594">
        <f>-(F10-G246)</f>
        <v>-1097026.978937505</v>
      </c>
      <c r="I246" s="1983"/>
      <c r="J246" s="631" t="s">
        <v>55</v>
      </c>
      <c r="K246" s="565"/>
      <c r="N246" s="2076"/>
    </row>
    <row r="247" spans="1:14" s="352" customFormat="1" ht="12.75" x14ac:dyDescent="0.2">
      <c r="A247" s="226">
        <v>3047</v>
      </c>
      <c r="B247" s="227" t="s">
        <v>952</v>
      </c>
      <c r="C247" s="230"/>
      <c r="D247" s="2184"/>
      <c r="E247" s="1592"/>
      <c r="F247" s="2185"/>
      <c r="G247" s="2185"/>
      <c r="H247" s="1591">
        <f t="shared" si="11"/>
        <v>0</v>
      </c>
      <c r="I247" s="1983"/>
      <c r="J247" s="631" t="s">
        <v>55</v>
      </c>
      <c r="K247" s="565"/>
      <c r="N247" s="2076"/>
    </row>
    <row r="248" spans="1:14" s="352" customFormat="1" ht="12.75" x14ac:dyDescent="0.2">
      <c r="A248" s="226">
        <v>3048</v>
      </c>
      <c r="B248" s="227" t="s">
        <v>953</v>
      </c>
      <c r="C248" s="230"/>
      <c r="D248" s="2184"/>
      <c r="E248" s="1592"/>
      <c r="F248" s="2185"/>
      <c r="G248" s="2185"/>
      <c r="H248" s="1591">
        <f t="shared" si="11"/>
        <v>0</v>
      </c>
      <c r="I248" s="1983"/>
      <c r="J248" s="631" t="s">
        <v>55</v>
      </c>
      <c r="K248" s="565"/>
      <c r="N248" s="2076"/>
    </row>
    <row r="249" spans="1:14" s="352" customFormat="1" ht="12.75" x14ac:dyDescent="0.2">
      <c r="A249" s="226">
        <v>3049</v>
      </c>
      <c r="B249" s="227" t="s">
        <v>954</v>
      </c>
      <c r="C249" s="230"/>
      <c r="D249" s="2184"/>
      <c r="E249" s="1592"/>
      <c r="F249" s="2185"/>
      <c r="G249" s="2185"/>
      <c r="H249" s="1591">
        <f t="shared" si="11"/>
        <v>0</v>
      </c>
      <c r="I249" s="1983"/>
      <c r="J249" s="631" t="s">
        <v>55</v>
      </c>
      <c r="K249" s="565"/>
      <c r="N249" s="2076"/>
    </row>
    <row r="250" spans="1:14" s="352" customFormat="1" ht="12.75" x14ac:dyDescent="0.2">
      <c r="A250" s="226">
        <v>3055</v>
      </c>
      <c r="B250" s="227" t="s">
        <v>955</v>
      </c>
      <c r="C250" s="230"/>
      <c r="D250" s="2184"/>
      <c r="E250" s="1592"/>
      <c r="F250" s="2185"/>
      <c r="G250" s="2185"/>
      <c r="H250" s="1591">
        <f t="shared" si="11"/>
        <v>0</v>
      </c>
      <c r="I250" s="1983"/>
      <c r="J250" s="631" t="s">
        <v>55</v>
      </c>
      <c r="K250" s="565"/>
      <c r="N250" s="2076"/>
    </row>
    <row r="251" spans="1:14" s="352" customFormat="1" ht="12.75" x14ac:dyDescent="0.2">
      <c r="A251" s="226">
        <v>3065</v>
      </c>
      <c r="B251" s="227" t="s">
        <v>1144</v>
      </c>
      <c r="C251" s="230"/>
      <c r="D251" s="2184"/>
      <c r="E251" s="1592"/>
      <c r="F251" s="2185"/>
      <c r="G251" s="2185"/>
      <c r="H251" s="1591">
        <f t="shared" si="11"/>
        <v>0</v>
      </c>
      <c r="I251" s="1983"/>
      <c r="J251" s="631" t="s">
        <v>55</v>
      </c>
      <c r="K251" s="565"/>
      <c r="N251" s="2076"/>
    </row>
    <row r="252" spans="1:14" s="352" customFormat="1" ht="12.75" x14ac:dyDescent="0.2">
      <c r="A252" s="226">
        <v>3075</v>
      </c>
      <c r="B252" s="2216" t="s">
        <v>1636</v>
      </c>
      <c r="C252" s="230"/>
      <c r="D252" s="2184"/>
      <c r="E252" s="1592"/>
      <c r="F252" s="2185"/>
      <c r="G252" s="2185"/>
      <c r="H252" s="1591">
        <f t="shared" ref="H252" si="12">+D252+E252+F252-G252</f>
        <v>0</v>
      </c>
      <c r="I252" s="1983"/>
      <c r="J252" s="631" t="s">
        <v>55</v>
      </c>
      <c r="K252" s="565"/>
      <c r="N252" s="2076"/>
    </row>
    <row r="253" spans="1:14" s="352" customFormat="1" ht="12.75" x14ac:dyDescent="0.2">
      <c r="A253" s="234">
        <v>4006</v>
      </c>
      <c r="B253" s="235" t="s">
        <v>1146</v>
      </c>
      <c r="C253" s="230"/>
      <c r="D253" s="2184"/>
      <c r="E253" s="1592"/>
      <c r="F253" s="2185"/>
      <c r="G253" s="2185"/>
      <c r="H253" s="1591">
        <f t="shared" si="11"/>
        <v>0</v>
      </c>
      <c r="I253" s="1983"/>
      <c r="J253" s="631" t="s">
        <v>590</v>
      </c>
      <c r="K253" s="565"/>
      <c r="N253" s="2076"/>
    </row>
    <row r="254" spans="1:14" s="352" customFormat="1" ht="12.75" x14ac:dyDescent="0.2">
      <c r="A254" s="234">
        <v>4010</v>
      </c>
      <c r="B254" s="235" t="s">
        <v>1147</v>
      </c>
      <c r="C254" s="230"/>
      <c r="D254" s="2184"/>
      <c r="E254" s="1592"/>
      <c r="F254" s="2185"/>
      <c r="G254" s="2185"/>
      <c r="H254" s="1591">
        <f t="shared" si="11"/>
        <v>0</v>
      </c>
      <c r="I254" s="1983"/>
      <c r="J254" s="631" t="s">
        <v>590</v>
      </c>
      <c r="K254" s="565"/>
      <c r="N254" s="2076"/>
    </row>
    <row r="255" spans="1:14" s="352" customFormat="1" ht="12.75" x14ac:dyDescent="0.2">
      <c r="A255" s="234">
        <v>4015</v>
      </c>
      <c r="B255" s="235" t="s">
        <v>1148</v>
      </c>
      <c r="C255" s="230"/>
      <c r="D255" s="2184"/>
      <c r="E255" s="1592"/>
      <c r="F255" s="2185"/>
      <c r="G255" s="2185"/>
      <c r="H255" s="1591">
        <f t="shared" si="11"/>
        <v>0</v>
      </c>
      <c r="I255" s="1983"/>
      <c r="J255" s="631" t="s">
        <v>590</v>
      </c>
      <c r="K255" s="565"/>
      <c r="N255" s="2076"/>
    </row>
    <row r="256" spans="1:14" s="352" customFormat="1" ht="12.75" x14ac:dyDescent="0.2">
      <c r="A256" s="234">
        <v>4020</v>
      </c>
      <c r="B256" s="235" t="s">
        <v>1149</v>
      </c>
      <c r="C256" s="230"/>
      <c r="D256" s="2184"/>
      <c r="E256" s="1592"/>
      <c r="F256" s="2185"/>
      <c r="G256" s="2185"/>
      <c r="H256" s="1591">
        <f t="shared" si="11"/>
        <v>0</v>
      </c>
      <c r="I256" s="1983"/>
      <c r="J256" s="631" t="s">
        <v>590</v>
      </c>
      <c r="K256" s="565"/>
      <c r="N256" s="2076"/>
    </row>
    <row r="257" spans="1:14" s="352" customFormat="1" ht="12.75" x14ac:dyDescent="0.2">
      <c r="A257" s="234">
        <v>4025</v>
      </c>
      <c r="B257" s="235" t="s">
        <v>1151</v>
      </c>
      <c r="C257" s="230"/>
      <c r="D257" s="2184"/>
      <c r="E257" s="1592"/>
      <c r="F257" s="2185"/>
      <c r="G257" s="2185"/>
      <c r="H257" s="1591">
        <f t="shared" si="11"/>
        <v>0</v>
      </c>
      <c r="I257" s="1983"/>
      <c r="J257" s="631" t="s">
        <v>590</v>
      </c>
      <c r="K257" s="565"/>
      <c r="N257" s="2076"/>
    </row>
    <row r="258" spans="1:14" s="352" customFormat="1" ht="12.75" x14ac:dyDescent="0.2">
      <c r="A258" s="234">
        <v>4030</v>
      </c>
      <c r="B258" s="235" t="s">
        <v>1152</v>
      </c>
      <c r="C258" s="230"/>
      <c r="D258" s="2184"/>
      <c r="E258" s="1592"/>
      <c r="F258" s="2185"/>
      <c r="G258" s="2185"/>
      <c r="H258" s="1591">
        <f t="shared" si="11"/>
        <v>0</v>
      </c>
      <c r="I258" s="1983"/>
      <c r="J258" s="631" t="s">
        <v>590</v>
      </c>
      <c r="K258" s="565"/>
      <c r="N258" s="2076"/>
    </row>
    <row r="259" spans="1:14" s="352" customFormat="1" ht="12.75" x14ac:dyDescent="0.2">
      <c r="A259" s="234">
        <v>4035</v>
      </c>
      <c r="B259" s="235" t="s">
        <v>1153</v>
      </c>
      <c r="C259" s="230"/>
      <c r="D259" s="2184"/>
      <c r="E259" s="1592"/>
      <c r="F259" s="2185"/>
      <c r="G259" s="2185"/>
      <c r="H259" s="1591">
        <f t="shared" si="11"/>
        <v>0</v>
      </c>
      <c r="I259" s="1983"/>
      <c r="J259" s="631" t="s">
        <v>590</v>
      </c>
      <c r="K259" s="565"/>
      <c r="N259" s="2076"/>
    </row>
    <row r="260" spans="1:14" s="352" customFormat="1" ht="12.75" x14ac:dyDescent="0.2">
      <c r="A260" s="234">
        <v>4040</v>
      </c>
      <c r="B260" s="235" t="s">
        <v>1069</v>
      </c>
      <c r="C260" s="230"/>
      <c r="D260" s="2184"/>
      <c r="E260" s="1592"/>
      <c r="F260" s="2185"/>
      <c r="G260" s="2185"/>
      <c r="H260" s="1591">
        <f t="shared" si="11"/>
        <v>0</v>
      </c>
      <c r="I260" s="1983"/>
      <c r="J260" s="631" t="s">
        <v>590</v>
      </c>
      <c r="K260" s="565"/>
      <c r="N260" s="2076"/>
    </row>
    <row r="261" spans="1:14" s="352" customFormat="1" ht="12.75" x14ac:dyDescent="0.2">
      <c r="A261" s="234">
        <v>4045</v>
      </c>
      <c r="B261" s="235" t="s">
        <v>1070</v>
      </c>
      <c r="C261" s="230"/>
      <c r="D261" s="2184"/>
      <c r="E261" s="1592"/>
      <c r="F261" s="2185"/>
      <c r="G261" s="2185"/>
      <c r="H261" s="1591">
        <f t="shared" si="11"/>
        <v>0</v>
      </c>
      <c r="I261" s="1983"/>
      <c r="J261" s="631" t="s">
        <v>590</v>
      </c>
      <c r="K261" s="565"/>
      <c r="N261" s="2076"/>
    </row>
    <row r="262" spans="1:14" s="352" customFormat="1" ht="12.75" x14ac:dyDescent="0.2">
      <c r="A262" s="234">
        <v>4050</v>
      </c>
      <c r="B262" s="235" t="s">
        <v>1071</v>
      </c>
      <c r="C262" s="230"/>
      <c r="D262" s="2184"/>
      <c r="E262" s="1592"/>
      <c r="F262" s="2185"/>
      <c r="G262" s="2185"/>
      <c r="H262" s="1591">
        <f t="shared" si="11"/>
        <v>0</v>
      </c>
      <c r="I262" s="1983"/>
      <c r="J262" s="631" t="s">
        <v>590</v>
      </c>
      <c r="K262" s="565"/>
      <c r="N262" s="2076"/>
    </row>
    <row r="263" spans="1:14" s="352" customFormat="1" ht="12.75" x14ac:dyDescent="0.2">
      <c r="A263" s="234">
        <v>4055</v>
      </c>
      <c r="B263" s="235" t="s">
        <v>1590</v>
      </c>
      <c r="C263" s="230"/>
      <c r="D263" s="2184"/>
      <c r="E263" s="1592"/>
      <c r="F263" s="2185"/>
      <c r="G263" s="2185"/>
      <c r="H263" s="1591">
        <f t="shared" si="11"/>
        <v>0</v>
      </c>
      <c r="I263" s="1983"/>
      <c r="J263" s="631" t="s">
        <v>590</v>
      </c>
      <c r="K263" s="565"/>
      <c r="N263" s="2076"/>
    </row>
    <row r="264" spans="1:14" s="352" customFormat="1" ht="12.75" x14ac:dyDescent="0.2">
      <c r="A264" s="234">
        <v>4060</v>
      </c>
      <c r="B264" s="235" t="s">
        <v>1591</v>
      </c>
      <c r="C264" s="230"/>
      <c r="D264" s="2184"/>
      <c r="E264" s="1592"/>
      <c r="F264" s="2185"/>
      <c r="G264" s="2185"/>
      <c r="H264" s="1591">
        <f t="shared" si="11"/>
        <v>0</v>
      </c>
      <c r="I264" s="1983"/>
      <c r="J264" s="631" t="s">
        <v>590</v>
      </c>
      <c r="K264" s="565"/>
      <c r="N264" s="2076"/>
    </row>
    <row r="265" spans="1:14" s="352" customFormat="1" ht="12.75" x14ac:dyDescent="0.2">
      <c r="A265" s="234">
        <v>4062</v>
      </c>
      <c r="B265" s="235" t="s">
        <v>1592</v>
      </c>
      <c r="C265" s="230"/>
      <c r="D265" s="2184"/>
      <c r="E265" s="1592"/>
      <c r="F265" s="2185"/>
      <c r="G265" s="2185"/>
      <c r="H265" s="1591">
        <f t="shared" si="11"/>
        <v>0</v>
      </c>
      <c r="I265" s="1983"/>
      <c r="J265" s="631" t="s">
        <v>590</v>
      </c>
      <c r="K265" s="565"/>
      <c r="N265" s="2076"/>
    </row>
    <row r="266" spans="1:14" s="352" customFormat="1" ht="12.75" x14ac:dyDescent="0.2">
      <c r="A266" s="234">
        <v>4064</v>
      </c>
      <c r="B266" s="235" t="s">
        <v>312</v>
      </c>
      <c r="C266" s="230"/>
      <c r="D266" s="2184"/>
      <c r="E266" s="1592"/>
      <c r="F266" s="2185"/>
      <c r="G266" s="2185"/>
      <c r="H266" s="1591">
        <f t="shared" si="11"/>
        <v>0</v>
      </c>
      <c r="I266" s="1983"/>
      <c r="J266" s="631" t="s">
        <v>590</v>
      </c>
      <c r="K266" s="565"/>
      <c r="N266" s="2076"/>
    </row>
    <row r="267" spans="1:14" s="352" customFormat="1" ht="12.75" x14ac:dyDescent="0.2">
      <c r="A267" s="234">
        <v>4066</v>
      </c>
      <c r="B267" s="235" t="s">
        <v>1593</v>
      </c>
      <c r="C267" s="230"/>
      <c r="D267" s="2184"/>
      <c r="E267" s="1592"/>
      <c r="F267" s="2185"/>
      <c r="G267" s="2185"/>
      <c r="H267" s="1591">
        <f t="shared" si="11"/>
        <v>0</v>
      </c>
      <c r="I267" s="1983"/>
      <c r="J267" s="631" t="s">
        <v>590</v>
      </c>
      <c r="K267" s="565"/>
      <c r="N267" s="2076"/>
    </row>
    <row r="268" spans="1:14" s="352" customFormat="1" ht="12.75" x14ac:dyDescent="0.2">
      <c r="A268" s="234">
        <v>4068</v>
      </c>
      <c r="B268" s="235" t="s">
        <v>1594</v>
      </c>
      <c r="C268" s="230"/>
      <c r="D268" s="2184"/>
      <c r="E268" s="1592"/>
      <c r="F268" s="2185"/>
      <c r="G268" s="2185"/>
      <c r="H268" s="1591">
        <f t="shared" si="11"/>
        <v>0</v>
      </c>
      <c r="I268" s="1983"/>
      <c r="J268" s="631" t="s">
        <v>590</v>
      </c>
      <c r="K268" s="565"/>
      <c r="N268" s="2076"/>
    </row>
    <row r="269" spans="1:14" s="352" customFormat="1" ht="12.75" x14ac:dyDescent="0.2">
      <c r="A269" s="234">
        <v>4069</v>
      </c>
      <c r="B269" s="2218" t="s">
        <v>1616</v>
      </c>
      <c r="C269" s="230"/>
      <c r="D269" s="2184"/>
      <c r="E269" s="1592"/>
      <c r="F269" s="2186"/>
      <c r="G269" s="2185"/>
      <c r="H269" s="1591">
        <f t="shared" si="11"/>
        <v>0</v>
      </c>
      <c r="I269" s="1983"/>
      <c r="J269" s="631" t="s">
        <v>590</v>
      </c>
      <c r="K269" s="631"/>
      <c r="N269" s="2076"/>
    </row>
    <row r="270" spans="1:14" s="352" customFormat="1" ht="12.75" x14ac:dyDescent="0.2">
      <c r="A270" s="236">
        <v>4080</v>
      </c>
      <c r="B270" s="237" t="s">
        <v>1595</v>
      </c>
      <c r="C270" s="230"/>
      <c r="D270" s="2184"/>
      <c r="E270" s="1592"/>
      <c r="F270" s="2186"/>
      <c r="G270" s="2185"/>
      <c r="H270" s="1591">
        <f t="shared" si="11"/>
        <v>0</v>
      </c>
      <c r="I270" s="1983"/>
      <c r="J270" s="631" t="s">
        <v>1595</v>
      </c>
      <c r="K270" s="565"/>
      <c r="N270" s="2076"/>
    </row>
    <row r="271" spans="1:14" s="352" customFormat="1" ht="12.75" x14ac:dyDescent="0.2">
      <c r="A271" s="2236">
        <v>4082</v>
      </c>
      <c r="B271" s="237" t="s">
        <v>1596</v>
      </c>
      <c r="C271" s="230"/>
      <c r="D271" s="2184">
        <f>+'[2]1.3 TB Projected Balances'!H318</f>
        <v>-14199.2</v>
      </c>
      <c r="E271" s="1592"/>
      <c r="F271" s="2185"/>
      <c r="G271" s="2185"/>
      <c r="H271" s="1591">
        <f t="shared" si="11"/>
        <v>-14199.2</v>
      </c>
      <c r="I271" s="2068" t="s">
        <v>446</v>
      </c>
      <c r="J271" s="631" t="s">
        <v>597</v>
      </c>
      <c r="K271" s="565"/>
      <c r="N271" s="2076"/>
    </row>
    <row r="272" spans="1:14" s="352" customFormat="1" ht="12.75" x14ac:dyDescent="0.2">
      <c r="A272" s="2236">
        <v>4084</v>
      </c>
      <c r="B272" s="237" t="s">
        <v>517</v>
      </c>
      <c r="C272" s="230"/>
      <c r="D272" s="2184">
        <f>+'[2]1.3 TB Projected Balances'!H319</f>
        <v>-78.5</v>
      </c>
      <c r="E272" s="1592"/>
      <c r="F272" s="2185"/>
      <c r="G272" s="2185"/>
      <c r="H272" s="1591">
        <f t="shared" si="11"/>
        <v>-78.5</v>
      </c>
      <c r="I272" s="2068" t="s">
        <v>446</v>
      </c>
      <c r="J272" s="631" t="s">
        <v>597</v>
      </c>
      <c r="K272" s="565"/>
      <c r="N272" s="2076"/>
    </row>
    <row r="273" spans="1:14" s="352" customFormat="1" ht="12.75" x14ac:dyDescent="0.2">
      <c r="A273" s="2236">
        <v>4086</v>
      </c>
      <c r="B273" s="237" t="s">
        <v>403</v>
      </c>
      <c r="C273" s="230"/>
      <c r="D273" s="2184">
        <f>+'[2]1.3 TB Projected Balances'!H320</f>
        <v>-28971.125</v>
      </c>
      <c r="E273" s="1592"/>
      <c r="F273" s="2186"/>
      <c r="G273" s="2185"/>
      <c r="H273" s="1591">
        <f>+D273+E273+F273-G273</f>
        <v>-28971.125</v>
      </c>
      <c r="I273" s="2068" t="s">
        <v>704</v>
      </c>
      <c r="J273" s="631" t="s">
        <v>597</v>
      </c>
      <c r="K273" s="565"/>
      <c r="N273" s="2076"/>
    </row>
    <row r="274" spans="1:14" s="352" customFormat="1" ht="12.75" x14ac:dyDescent="0.2">
      <c r="A274" s="2236">
        <v>4090</v>
      </c>
      <c r="B274" s="237" t="s">
        <v>522</v>
      </c>
      <c r="C274" s="230"/>
      <c r="D274" s="2184">
        <f>+'[2]1.3 TB Projected Balances'!H321</f>
        <v>0</v>
      </c>
      <c r="E274" s="1592"/>
      <c r="F274" s="2187"/>
      <c r="G274" s="2185"/>
      <c r="H274" s="1591">
        <f t="shared" si="11"/>
        <v>0</v>
      </c>
      <c r="I274" s="2068" t="s">
        <v>446</v>
      </c>
      <c r="J274" s="631" t="s">
        <v>597</v>
      </c>
      <c r="K274" s="565"/>
      <c r="N274" s="2076"/>
    </row>
    <row r="275" spans="1:14" s="352" customFormat="1" ht="12.75" x14ac:dyDescent="0.2">
      <c r="A275" s="226">
        <v>4105</v>
      </c>
      <c r="B275" s="227" t="s">
        <v>523</v>
      </c>
      <c r="C275" s="230"/>
      <c r="D275" s="2184"/>
      <c r="E275" s="1592"/>
      <c r="F275" s="2183"/>
      <c r="G275" s="2185"/>
      <c r="H275" s="1591">
        <f t="shared" si="11"/>
        <v>0</v>
      </c>
      <c r="I275" s="1983"/>
      <c r="J275" s="631" t="s">
        <v>591</v>
      </c>
      <c r="K275" s="565"/>
      <c r="N275" s="2076"/>
    </row>
    <row r="276" spans="1:14" s="352" customFormat="1" ht="12.75" x14ac:dyDescent="0.2">
      <c r="A276" s="226">
        <v>4110</v>
      </c>
      <c r="B276" s="227" t="s">
        <v>524</v>
      </c>
      <c r="C276" s="230"/>
      <c r="D276" s="2184"/>
      <c r="E276" s="1592"/>
      <c r="F276" s="2183"/>
      <c r="G276" s="2185"/>
      <c r="H276" s="1591">
        <f t="shared" si="11"/>
        <v>0</v>
      </c>
      <c r="I276" s="1983"/>
      <c r="J276" s="631" t="s">
        <v>591</v>
      </c>
      <c r="K276" s="565"/>
      <c r="N276" s="2076"/>
    </row>
    <row r="277" spans="1:14" s="352" customFormat="1" ht="12.75" x14ac:dyDescent="0.2">
      <c r="A277" s="2236">
        <v>4205</v>
      </c>
      <c r="B277" s="237" t="s">
        <v>525</v>
      </c>
      <c r="C277" s="230"/>
      <c r="D277" s="2184">
        <f>+'[2]1.3 TB Projected Balances'!H326</f>
        <v>0</v>
      </c>
      <c r="E277" s="1592"/>
      <c r="F277" s="2183"/>
      <c r="G277" s="2185"/>
      <c r="H277" s="1591">
        <f t="shared" si="11"/>
        <v>0</v>
      </c>
      <c r="I277" s="2068" t="s">
        <v>446</v>
      </c>
      <c r="J277" s="631" t="s">
        <v>597</v>
      </c>
      <c r="K277" s="565"/>
      <c r="N277" s="2076"/>
    </row>
    <row r="278" spans="1:14" s="352" customFormat="1" ht="12.75" x14ac:dyDescent="0.2">
      <c r="A278" s="2236">
        <v>4210</v>
      </c>
      <c r="B278" s="237" t="s">
        <v>526</v>
      </c>
      <c r="C278" s="230"/>
      <c r="D278" s="2184">
        <f>+'[2]1.3 TB Projected Balances'!H327</f>
        <v>-154613.05906935123</v>
      </c>
      <c r="E278" s="1592"/>
      <c r="F278" s="2183"/>
      <c r="G278" s="2185"/>
      <c r="H278" s="1591">
        <f t="shared" si="11"/>
        <v>-154613.05906935123</v>
      </c>
      <c r="I278" s="2068" t="s">
        <v>432</v>
      </c>
      <c r="J278" s="631" t="s">
        <v>597</v>
      </c>
      <c r="K278" s="565"/>
      <c r="N278" s="2076"/>
    </row>
    <row r="279" spans="1:14" s="352" customFormat="1" ht="12.75" x14ac:dyDescent="0.2">
      <c r="A279" s="2236">
        <v>4215</v>
      </c>
      <c r="B279" s="237" t="s">
        <v>527</v>
      </c>
      <c r="C279" s="230"/>
      <c r="D279" s="2184">
        <f>+'[2]1.3 TB Projected Balances'!H328</f>
        <v>0</v>
      </c>
      <c r="E279" s="1592"/>
      <c r="F279" s="2183"/>
      <c r="G279" s="2185"/>
      <c r="H279" s="1591">
        <f t="shared" si="11"/>
        <v>0</v>
      </c>
      <c r="I279" s="2068" t="s">
        <v>446</v>
      </c>
      <c r="J279" s="631" t="s">
        <v>597</v>
      </c>
      <c r="K279" s="565"/>
      <c r="N279" s="2076"/>
    </row>
    <row r="280" spans="1:14" s="352" customFormat="1" ht="12.75" x14ac:dyDescent="0.2">
      <c r="A280" s="2236">
        <v>4220</v>
      </c>
      <c r="B280" s="237" t="s">
        <v>528</v>
      </c>
      <c r="C280" s="230"/>
      <c r="D280" s="2184">
        <f>+'[2]1.3 TB Projected Balances'!H329</f>
        <v>0</v>
      </c>
      <c r="E280" s="1592"/>
      <c r="F280" s="2183"/>
      <c r="G280" s="2185"/>
      <c r="H280" s="1591">
        <f t="shared" si="11"/>
        <v>0</v>
      </c>
      <c r="I280" s="2068" t="s">
        <v>446</v>
      </c>
      <c r="J280" s="631" t="s">
        <v>597</v>
      </c>
      <c r="K280" s="565"/>
      <c r="N280" s="2076"/>
    </row>
    <row r="281" spans="1:14" s="352" customFormat="1" ht="12.75" x14ac:dyDescent="0.2">
      <c r="A281" s="2236">
        <v>4225</v>
      </c>
      <c r="B281" s="237" t="s">
        <v>529</v>
      </c>
      <c r="C281" s="230"/>
      <c r="D281" s="2184">
        <f>+'[2]1.3 TB Projected Balances'!H330</f>
        <v>-54283.837500000001</v>
      </c>
      <c r="E281" s="1592"/>
      <c r="F281" s="2183"/>
      <c r="G281" s="2185"/>
      <c r="H281" s="1591">
        <f t="shared" si="11"/>
        <v>-54283.837500000001</v>
      </c>
      <c r="I281" s="2068" t="s">
        <v>1345</v>
      </c>
      <c r="J281" s="631" t="s">
        <v>529</v>
      </c>
      <c r="K281" s="565"/>
      <c r="N281" s="2076"/>
    </row>
    <row r="282" spans="1:14" s="352" customFormat="1" ht="12.75" x14ac:dyDescent="0.2">
      <c r="A282" s="226">
        <v>4230</v>
      </c>
      <c r="B282" s="227" t="s">
        <v>530</v>
      </c>
      <c r="C282" s="230"/>
      <c r="D282" s="2184"/>
      <c r="E282" s="1592"/>
      <c r="F282" s="2183"/>
      <c r="G282" s="2185"/>
      <c r="H282" s="1591">
        <f t="shared" si="11"/>
        <v>0</v>
      </c>
      <c r="I282" s="1983"/>
      <c r="J282" s="631" t="s">
        <v>591</v>
      </c>
      <c r="K282" s="565"/>
      <c r="N282" s="2076"/>
    </row>
    <row r="283" spans="1:14" s="352" customFormat="1" ht="12.75" x14ac:dyDescent="0.2">
      <c r="A283" s="2236">
        <v>4235</v>
      </c>
      <c r="B283" s="237" t="s">
        <v>531</v>
      </c>
      <c r="C283" s="230"/>
      <c r="D283" s="2332"/>
      <c r="E283" s="1592"/>
      <c r="F283" s="2187"/>
      <c r="G283" s="2185"/>
      <c r="H283" s="1591">
        <f t="shared" si="11"/>
        <v>0</v>
      </c>
      <c r="I283" s="2068"/>
      <c r="J283" s="631" t="s">
        <v>1547</v>
      </c>
      <c r="K283" s="565"/>
      <c r="N283" s="2076"/>
    </row>
    <row r="284" spans="1:14" s="352" customFormat="1" ht="12.75" x14ac:dyDescent="0.2">
      <c r="A284" s="2236" t="s">
        <v>1299</v>
      </c>
      <c r="B284" s="237" t="s">
        <v>1301</v>
      </c>
      <c r="C284" s="230"/>
      <c r="D284" s="2332">
        <f>-'[2]3.1 Other Oper Rev Detail'!$AD$32</f>
        <v>-31522.5</v>
      </c>
      <c r="E284" s="1592"/>
      <c r="F284" s="2183"/>
      <c r="G284" s="2185"/>
      <c r="H284" s="1591">
        <f t="shared" si="11"/>
        <v>-31522.5</v>
      </c>
      <c r="I284" s="2068" t="s">
        <v>1273</v>
      </c>
      <c r="J284" s="631" t="s">
        <v>1547</v>
      </c>
      <c r="K284" s="565"/>
      <c r="N284" s="2076"/>
    </row>
    <row r="285" spans="1:14" s="352" customFormat="1" ht="12.75" x14ac:dyDescent="0.2">
      <c r="A285" s="2236" t="s">
        <v>430</v>
      </c>
      <c r="B285" s="237" t="s">
        <v>1300</v>
      </c>
      <c r="C285" s="230"/>
      <c r="D285" s="2347">
        <f>'[2]3.2 Other_Oper_Rev Sum'!AC15-D284</f>
        <v>-32331.990769230761</v>
      </c>
      <c r="E285" s="1592"/>
      <c r="F285" s="2183"/>
      <c r="G285" s="2185"/>
      <c r="H285" s="1591">
        <f t="shared" si="11"/>
        <v>-32331.990769230761</v>
      </c>
      <c r="I285" s="2068" t="s">
        <v>446</v>
      </c>
      <c r="J285" s="631" t="s">
        <v>1547</v>
      </c>
      <c r="K285" s="565"/>
      <c r="N285" s="2076"/>
    </row>
    <row r="286" spans="1:14" s="352" customFormat="1" ht="12.75" x14ac:dyDescent="0.2">
      <c r="A286" s="226">
        <v>4240</v>
      </c>
      <c r="B286" s="227" t="s">
        <v>532</v>
      </c>
      <c r="C286" s="230"/>
      <c r="D286" s="2184"/>
      <c r="E286" s="1592"/>
      <c r="F286" s="2183"/>
      <c r="G286" s="2185"/>
      <c r="H286" s="1591">
        <f t="shared" si="11"/>
        <v>0</v>
      </c>
      <c r="I286" s="2068" t="s">
        <v>446</v>
      </c>
      <c r="J286" s="631" t="s">
        <v>597</v>
      </c>
      <c r="K286" s="565"/>
      <c r="N286" s="2076"/>
    </row>
    <row r="287" spans="1:14" s="352" customFormat="1" ht="12.75" x14ac:dyDescent="0.2">
      <c r="A287" s="2236">
        <v>4245</v>
      </c>
      <c r="B287" s="237" t="s">
        <v>533</v>
      </c>
      <c r="C287" s="230"/>
      <c r="D287" s="2184">
        <f>+'[2]1.3 TB Projected Balances'!H334</f>
        <v>-115513.27897384616</v>
      </c>
      <c r="E287" s="1592"/>
      <c r="F287" s="2183"/>
      <c r="G287" s="2185"/>
      <c r="H287" s="1591">
        <f t="shared" si="11"/>
        <v>-115513.27897384616</v>
      </c>
      <c r="I287" s="2068" t="s">
        <v>446</v>
      </c>
      <c r="J287" s="631" t="s">
        <v>597</v>
      </c>
      <c r="K287" s="565"/>
      <c r="N287" s="2076"/>
    </row>
    <row r="288" spans="1:14" s="352" customFormat="1" ht="12.75" x14ac:dyDescent="0.2">
      <c r="A288" s="226">
        <v>4305</v>
      </c>
      <c r="B288" s="227" t="s">
        <v>1394</v>
      </c>
      <c r="C288" s="230"/>
      <c r="D288" s="2184"/>
      <c r="E288" s="1592"/>
      <c r="F288" s="2183"/>
      <c r="G288" s="2185"/>
      <c r="H288" s="1591">
        <f t="shared" si="11"/>
        <v>0</v>
      </c>
      <c r="I288" s="2068" t="s">
        <v>446</v>
      </c>
      <c r="J288" s="631" t="s">
        <v>959</v>
      </c>
      <c r="K288" s="565"/>
      <c r="N288" s="2076"/>
    </row>
    <row r="289" spans="1:14" s="352" customFormat="1" ht="12.75" x14ac:dyDescent="0.2">
      <c r="A289" s="226">
        <v>4310</v>
      </c>
      <c r="B289" s="227" t="s">
        <v>1395</v>
      </c>
      <c r="C289" s="230"/>
      <c r="D289" s="2184"/>
      <c r="E289" s="1592"/>
      <c r="F289" s="2183"/>
      <c r="G289" s="2185"/>
      <c r="H289" s="1591">
        <f t="shared" si="11"/>
        <v>0</v>
      </c>
      <c r="I289" s="2068" t="s">
        <v>446</v>
      </c>
      <c r="J289" s="631" t="s">
        <v>959</v>
      </c>
      <c r="K289" s="565"/>
      <c r="N289" s="2076"/>
    </row>
    <row r="290" spans="1:14" s="352" customFormat="1" ht="12.75" x14ac:dyDescent="0.2">
      <c r="A290" s="2236">
        <v>4315</v>
      </c>
      <c r="B290" s="237" t="s">
        <v>1396</v>
      </c>
      <c r="C290" s="230"/>
      <c r="D290" s="2184">
        <f>+'[2]1.3 TB Projected Balances'!H339</f>
        <v>0</v>
      </c>
      <c r="E290" s="1592"/>
      <c r="F290" s="2183"/>
      <c r="G290" s="2185"/>
      <c r="H290" s="1591">
        <f t="shared" si="11"/>
        <v>0</v>
      </c>
      <c r="I290" s="2068" t="s">
        <v>446</v>
      </c>
      <c r="J290" s="631" t="s">
        <v>959</v>
      </c>
      <c r="K290" s="565"/>
      <c r="N290" s="2076"/>
    </row>
    <row r="291" spans="1:14" s="352" customFormat="1" ht="12.75" x14ac:dyDescent="0.2">
      <c r="A291" s="2236">
        <v>4320</v>
      </c>
      <c r="B291" s="237" t="s">
        <v>1400</v>
      </c>
      <c r="C291" s="230"/>
      <c r="D291" s="2184">
        <f>+'[2]1.3 TB Projected Balances'!H340</f>
        <v>0</v>
      </c>
      <c r="E291" s="1592"/>
      <c r="F291" s="2183"/>
      <c r="G291" s="2185"/>
      <c r="H291" s="1591">
        <f t="shared" si="11"/>
        <v>0</v>
      </c>
      <c r="I291" s="2068" t="s">
        <v>446</v>
      </c>
      <c r="J291" s="631" t="s">
        <v>959</v>
      </c>
      <c r="K291" s="565"/>
      <c r="N291" s="2076"/>
    </row>
    <row r="292" spans="1:14" s="352" customFormat="1" ht="12.75" x14ac:dyDescent="0.2">
      <c r="A292" s="236">
        <v>4324</v>
      </c>
      <c r="B292" s="2215" t="s">
        <v>1617</v>
      </c>
      <c r="C292" s="230"/>
      <c r="D292" s="2184">
        <f>+'[2]1.3 TB Projected Balances'!H341</f>
        <v>0</v>
      </c>
      <c r="E292" s="1592"/>
      <c r="F292" s="2183"/>
      <c r="G292" s="2185"/>
      <c r="H292" s="1591">
        <f t="shared" ref="H292" si="13">+D292+E292+F292-G292</f>
        <v>0</v>
      </c>
      <c r="I292" s="1983"/>
      <c r="J292" s="631" t="s">
        <v>591</v>
      </c>
      <c r="K292" s="565"/>
      <c r="N292" s="2076"/>
    </row>
    <row r="293" spans="1:14" s="352" customFormat="1" ht="12.75" x14ac:dyDescent="0.2">
      <c r="A293" s="2236">
        <v>4325</v>
      </c>
      <c r="B293" s="237" t="s">
        <v>1386</v>
      </c>
      <c r="C293" s="230"/>
      <c r="D293" s="2184">
        <f>+'[2]1.3 TB Projected Balances'!H342</f>
        <v>-37213.35</v>
      </c>
      <c r="E293" s="1592"/>
      <c r="F293" s="2183"/>
      <c r="G293" s="2185"/>
      <c r="H293" s="1591">
        <f t="shared" si="11"/>
        <v>-37213.35</v>
      </c>
      <c r="I293" s="2068" t="s">
        <v>1081</v>
      </c>
      <c r="J293" s="631" t="s">
        <v>959</v>
      </c>
      <c r="K293" s="565"/>
      <c r="N293" s="2076"/>
    </row>
    <row r="294" spans="1:14" s="352" customFormat="1" ht="12.75" x14ac:dyDescent="0.2">
      <c r="A294" s="2236">
        <v>4330</v>
      </c>
      <c r="B294" s="237" t="s">
        <v>1387</v>
      </c>
      <c r="C294" s="230"/>
      <c r="D294" s="2184">
        <f>+'[2]1.3 TB Projected Balances'!H343</f>
        <v>0</v>
      </c>
      <c r="E294" s="1592"/>
      <c r="F294" s="2183"/>
      <c r="G294" s="2185"/>
      <c r="H294" s="1591">
        <f t="shared" si="11"/>
        <v>0</v>
      </c>
      <c r="I294" s="2068" t="s">
        <v>446</v>
      </c>
      <c r="J294" s="631" t="s">
        <v>959</v>
      </c>
      <c r="K294" s="565"/>
      <c r="N294" s="2076"/>
    </row>
    <row r="295" spans="1:14" s="352" customFormat="1" ht="12.75" x14ac:dyDescent="0.2">
      <c r="A295" s="2236">
        <v>4335</v>
      </c>
      <c r="B295" s="237" t="s">
        <v>1390</v>
      </c>
      <c r="C295" s="230"/>
      <c r="D295" s="2184">
        <f>+'[2]1.3 TB Projected Balances'!H344</f>
        <v>0</v>
      </c>
      <c r="E295" s="1592"/>
      <c r="F295" s="2183"/>
      <c r="G295" s="2185"/>
      <c r="H295" s="1591">
        <f t="shared" si="11"/>
        <v>0</v>
      </c>
      <c r="I295" s="2068" t="s">
        <v>446</v>
      </c>
      <c r="J295" s="631" t="s">
        <v>959</v>
      </c>
      <c r="K295" s="565"/>
      <c r="N295" s="2076"/>
    </row>
    <row r="296" spans="1:14" s="352" customFormat="1" ht="25.5" x14ac:dyDescent="0.2">
      <c r="A296" s="2236">
        <v>4340</v>
      </c>
      <c r="B296" s="237" t="s">
        <v>1391</v>
      </c>
      <c r="C296" s="230"/>
      <c r="D296" s="2184">
        <f>+'[2]1.3 TB Projected Balances'!H345</f>
        <v>0</v>
      </c>
      <c r="E296" s="1592"/>
      <c r="F296" s="2183"/>
      <c r="G296" s="2185"/>
      <c r="H296" s="1591">
        <f t="shared" si="11"/>
        <v>0</v>
      </c>
      <c r="I296" s="2068" t="s">
        <v>446</v>
      </c>
      <c r="J296" s="631" t="s">
        <v>959</v>
      </c>
      <c r="K296" s="565"/>
      <c r="N296" s="2076"/>
    </row>
    <row r="297" spans="1:14" s="352" customFormat="1" ht="12.75" x14ac:dyDescent="0.2">
      <c r="A297" s="2236">
        <v>4345</v>
      </c>
      <c r="B297" s="237" t="s">
        <v>1392</v>
      </c>
      <c r="C297" s="230"/>
      <c r="D297" s="2184">
        <f>+'[2]1.3 TB Projected Balances'!H346</f>
        <v>0</v>
      </c>
      <c r="E297" s="1592"/>
      <c r="F297" s="2183"/>
      <c r="G297" s="2185"/>
      <c r="H297" s="1591">
        <f t="shared" si="11"/>
        <v>0</v>
      </c>
      <c r="I297" s="2068" t="s">
        <v>446</v>
      </c>
      <c r="J297" s="631" t="s">
        <v>959</v>
      </c>
      <c r="K297" s="565"/>
      <c r="N297" s="2076"/>
    </row>
    <row r="298" spans="1:14" s="352" customFormat="1" ht="12.75" x14ac:dyDescent="0.2">
      <c r="A298" s="2236">
        <v>4350</v>
      </c>
      <c r="B298" s="237" t="s">
        <v>1393</v>
      </c>
      <c r="C298" s="230"/>
      <c r="D298" s="2184">
        <f>+'[2]1.3 TB Projected Balances'!H347</f>
        <v>0</v>
      </c>
      <c r="E298" s="1592"/>
      <c r="F298" s="2183"/>
      <c r="G298" s="2185"/>
      <c r="H298" s="1591">
        <f t="shared" si="11"/>
        <v>0</v>
      </c>
      <c r="I298" s="2068" t="s">
        <v>446</v>
      </c>
      <c r="J298" s="631" t="s">
        <v>959</v>
      </c>
      <c r="K298" s="565"/>
      <c r="N298" s="2076"/>
    </row>
    <row r="299" spans="1:14" s="352" customFormat="1" ht="12.75" x14ac:dyDescent="0.2">
      <c r="A299" s="2236">
        <v>4355</v>
      </c>
      <c r="B299" s="237" t="s">
        <v>979</v>
      </c>
      <c r="C299" s="230"/>
      <c r="D299" s="2184">
        <f>+'[2]1.3 TB Projected Balances'!H348</f>
        <v>0</v>
      </c>
      <c r="E299" s="1592"/>
      <c r="F299" s="2183"/>
      <c r="G299" s="2185"/>
      <c r="H299" s="1591">
        <f t="shared" si="11"/>
        <v>0</v>
      </c>
      <c r="I299" s="2068" t="s">
        <v>1081</v>
      </c>
      <c r="J299" s="631" t="s">
        <v>959</v>
      </c>
      <c r="K299" s="565"/>
      <c r="N299" s="2076"/>
    </row>
    <row r="300" spans="1:14" s="352" customFormat="1" ht="12.75" x14ac:dyDescent="0.2">
      <c r="A300" s="2236">
        <v>4360</v>
      </c>
      <c r="B300" s="237" t="s">
        <v>960</v>
      </c>
      <c r="C300" s="230"/>
      <c r="D300" s="2184">
        <f>+'[2]1.3 TB Projected Balances'!H349</f>
        <v>0</v>
      </c>
      <c r="E300" s="1592"/>
      <c r="F300" s="2183"/>
      <c r="G300" s="2185"/>
      <c r="H300" s="1591">
        <f t="shared" si="11"/>
        <v>0</v>
      </c>
      <c r="I300" s="2068" t="s">
        <v>446</v>
      </c>
      <c r="J300" s="631" t="s">
        <v>959</v>
      </c>
      <c r="K300" s="565"/>
      <c r="N300" s="2076"/>
    </row>
    <row r="301" spans="1:14" s="352" customFormat="1" ht="12.75" x14ac:dyDescent="0.2">
      <c r="A301" s="2236">
        <v>4365</v>
      </c>
      <c r="B301" s="237" t="s">
        <v>961</v>
      </c>
      <c r="C301" s="230"/>
      <c r="D301" s="2184">
        <f>+'[2]1.3 TB Projected Balances'!H350</f>
        <v>0</v>
      </c>
      <c r="E301" s="1592"/>
      <c r="F301" s="2183"/>
      <c r="G301" s="2185"/>
      <c r="H301" s="1591">
        <f t="shared" si="11"/>
        <v>0</v>
      </c>
      <c r="I301" s="2068" t="s">
        <v>446</v>
      </c>
      <c r="J301" s="631" t="s">
        <v>959</v>
      </c>
      <c r="K301" s="565"/>
      <c r="N301" s="2076"/>
    </row>
    <row r="302" spans="1:14" s="352" customFormat="1" ht="12.75" x14ac:dyDescent="0.2">
      <c r="A302" s="2236">
        <v>4370</v>
      </c>
      <c r="B302" s="237" t="s">
        <v>1401</v>
      </c>
      <c r="C302" s="230"/>
      <c r="D302" s="2184">
        <f>+'[2]1.3 TB Projected Balances'!H351</f>
        <v>0</v>
      </c>
      <c r="E302" s="1592"/>
      <c r="F302" s="2183"/>
      <c r="G302" s="2185"/>
      <c r="H302" s="1591">
        <f t="shared" ref="H302:H367" si="14">+D302+E302+F302-G302</f>
        <v>0</v>
      </c>
      <c r="I302" s="2068" t="s">
        <v>446</v>
      </c>
      <c r="J302" s="631" t="s">
        <v>959</v>
      </c>
      <c r="K302" s="565"/>
      <c r="N302" s="2076"/>
    </row>
    <row r="303" spans="1:14" s="352" customFormat="1" ht="12.75" x14ac:dyDescent="0.2">
      <c r="A303" s="2238">
        <v>4375</v>
      </c>
      <c r="B303" s="237" t="s">
        <v>1402</v>
      </c>
      <c r="C303" s="230"/>
      <c r="D303" s="2184">
        <f>+'[2]1.3 TB Projected Balances'!H352</f>
        <v>-300000</v>
      </c>
      <c r="E303" s="1592"/>
      <c r="F303" s="2183"/>
      <c r="G303" s="2185"/>
      <c r="H303" s="1591">
        <f t="shared" si="14"/>
        <v>-300000</v>
      </c>
      <c r="I303" s="2068" t="s">
        <v>1081</v>
      </c>
      <c r="J303" s="631" t="s">
        <v>591</v>
      </c>
      <c r="K303" s="565"/>
      <c r="N303" s="2076"/>
    </row>
    <row r="304" spans="1:14" s="352" customFormat="1" ht="12.75" x14ac:dyDescent="0.2">
      <c r="A304" s="2238">
        <v>4380</v>
      </c>
      <c r="B304" s="237" t="s">
        <v>1374</v>
      </c>
      <c r="C304" s="230"/>
      <c r="D304" s="2184">
        <f>+'[2]1.3 TB Projected Balances'!H354</f>
        <v>300000</v>
      </c>
      <c r="E304" s="1592"/>
      <c r="F304" s="2183"/>
      <c r="G304" s="2185"/>
      <c r="H304" s="1591">
        <f t="shared" si="14"/>
        <v>300000</v>
      </c>
      <c r="I304" s="2068" t="s">
        <v>446</v>
      </c>
      <c r="J304" s="631" t="s">
        <v>591</v>
      </c>
      <c r="K304" s="565"/>
      <c r="N304" s="2076"/>
    </row>
    <row r="305" spans="1:14" s="352" customFormat="1" ht="12.75" x14ac:dyDescent="0.2">
      <c r="A305" s="226">
        <v>4385</v>
      </c>
      <c r="B305" s="227" t="s">
        <v>1375</v>
      </c>
      <c r="C305" s="230"/>
      <c r="D305" s="2184"/>
      <c r="E305" s="1592"/>
      <c r="F305" s="2183"/>
      <c r="G305" s="2185"/>
      <c r="H305" s="1591">
        <f t="shared" si="14"/>
        <v>0</v>
      </c>
      <c r="I305" s="1983"/>
      <c r="J305" s="631" t="s">
        <v>591</v>
      </c>
      <c r="K305" s="565"/>
      <c r="N305" s="2076"/>
    </row>
    <row r="306" spans="1:14" s="352" customFormat="1" ht="12.75" x14ac:dyDescent="0.2">
      <c r="A306" s="2236">
        <v>4390</v>
      </c>
      <c r="B306" s="237" t="s">
        <v>1376</v>
      </c>
      <c r="C306" s="230"/>
      <c r="D306" s="2184">
        <f>+'[2]1.3 TB Projected Balances'!H357</f>
        <v>-9431.2300000000014</v>
      </c>
      <c r="E306" s="1592"/>
      <c r="F306" s="2183"/>
      <c r="G306" s="2185"/>
      <c r="H306" s="1591">
        <f t="shared" si="14"/>
        <v>-9431.2300000000014</v>
      </c>
      <c r="I306" s="2068" t="s">
        <v>446</v>
      </c>
      <c r="J306" s="631" t="s">
        <v>959</v>
      </c>
      <c r="K306" s="565"/>
      <c r="N306" s="2076"/>
    </row>
    <row r="307" spans="1:14" s="352" customFormat="1" ht="12.75" x14ac:dyDescent="0.2">
      <c r="A307" s="2236">
        <v>4395</v>
      </c>
      <c r="B307" s="237" t="s">
        <v>1434</v>
      </c>
      <c r="C307" s="230"/>
      <c r="D307" s="2184">
        <f>+'[2]1.3 TB Projected Balances'!H358</f>
        <v>0</v>
      </c>
      <c r="E307" s="1592"/>
      <c r="F307" s="2183"/>
      <c r="G307" s="2185"/>
      <c r="H307" s="1591">
        <f t="shared" si="14"/>
        <v>0</v>
      </c>
      <c r="I307" s="2068" t="s">
        <v>446</v>
      </c>
      <c r="J307" s="631" t="s">
        <v>959</v>
      </c>
      <c r="K307" s="565"/>
      <c r="N307" s="2076"/>
    </row>
    <row r="308" spans="1:14" s="352" customFormat="1" ht="25.5" x14ac:dyDescent="0.2">
      <c r="A308" s="2236">
        <v>4398</v>
      </c>
      <c r="B308" s="237" t="s">
        <v>981</v>
      </c>
      <c r="C308" s="230"/>
      <c r="D308" s="2184">
        <f>+'[2]1.3 TB Projected Balances'!H359</f>
        <v>0</v>
      </c>
      <c r="E308" s="1592"/>
      <c r="F308" s="2183"/>
      <c r="G308" s="2185"/>
      <c r="H308" s="1591">
        <f t="shared" si="14"/>
        <v>0</v>
      </c>
      <c r="I308" s="2068" t="s">
        <v>446</v>
      </c>
      <c r="J308" s="631" t="s">
        <v>959</v>
      </c>
      <c r="K308" s="565"/>
      <c r="N308" s="2076"/>
    </row>
    <row r="309" spans="1:14" s="352" customFormat="1" ht="12.75" x14ac:dyDescent="0.2">
      <c r="A309" s="2236">
        <v>4405</v>
      </c>
      <c r="B309" s="237" t="s">
        <v>982</v>
      </c>
      <c r="C309" s="230"/>
      <c r="D309" s="2184">
        <f>+'[2]1.3 TB Projected Balances'!H362</f>
        <v>-4289.42</v>
      </c>
      <c r="E309" s="1592"/>
      <c r="F309" s="2183"/>
      <c r="G309" s="2185"/>
      <c r="H309" s="1591">
        <f t="shared" si="14"/>
        <v>-4289.42</v>
      </c>
      <c r="I309" s="2068" t="s">
        <v>446</v>
      </c>
      <c r="J309" s="631" t="s">
        <v>959</v>
      </c>
      <c r="K309" s="565"/>
      <c r="N309" s="2076"/>
    </row>
    <row r="310" spans="1:14" s="352" customFormat="1" ht="12.75" x14ac:dyDescent="0.2">
      <c r="A310" s="2236">
        <v>4415</v>
      </c>
      <c r="B310" s="237" t="s">
        <v>983</v>
      </c>
      <c r="C310" s="230"/>
      <c r="D310" s="2184">
        <f>+'[2]1.3 TB Projected Balances'!H363</f>
        <v>0</v>
      </c>
      <c r="E310" s="1592"/>
      <c r="F310" s="2185"/>
      <c r="G310" s="2185"/>
      <c r="H310" s="1591">
        <f t="shared" si="14"/>
        <v>0</v>
      </c>
      <c r="I310" s="2068" t="s">
        <v>446</v>
      </c>
      <c r="J310" s="631" t="s">
        <v>959</v>
      </c>
      <c r="K310" s="565"/>
      <c r="N310" s="2076"/>
    </row>
    <row r="311" spans="1:14" s="352" customFormat="1" ht="12.75" x14ac:dyDescent="0.2">
      <c r="A311" s="226">
        <v>4505</v>
      </c>
      <c r="B311" s="227" t="s">
        <v>984</v>
      </c>
      <c r="C311" s="230"/>
      <c r="D311" s="2184"/>
      <c r="E311" s="1592"/>
      <c r="F311" s="2185"/>
      <c r="G311" s="2185"/>
      <c r="H311" s="1591">
        <f t="shared" si="14"/>
        <v>0</v>
      </c>
      <c r="I311" s="1983"/>
      <c r="J311" s="631" t="s">
        <v>592</v>
      </c>
      <c r="K311" s="565"/>
      <c r="N311" s="2076"/>
    </row>
    <row r="312" spans="1:14" s="352" customFormat="1" ht="12.75" x14ac:dyDescent="0.2">
      <c r="A312" s="226">
        <v>4510</v>
      </c>
      <c r="B312" s="227" t="s">
        <v>985</v>
      </c>
      <c r="C312" s="230"/>
      <c r="D312" s="2184"/>
      <c r="E312" s="1592"/>
      <c r="F312" s="2185"/>
      <c r="G312" s="2185"/>
      <c r="H312" s="1591">
        <f t="shared" si="14"/>
        <v>0</v>
      </c>
      <c r="I312" s="1983"/>
      <c r="J312" s="631" t="s">
        <v>592</v>
      </c>
      <c r="K312" s="565"/>
      <c r="N312" s="2076"/>
    </row>
    <row r="313" spans="1:14" s="352" customFormat="1" ht="12.75" x14ac:dyDescent="0.2">
      <c r="A313" s="226">
        <v>4515</v>
      </c>
      <c r="B313" s="227" t="s">
        <v>986</v>
      </c>
      <c r="C313" s="230"/>
      <c r="D313" s="2184"/>
      <c r="E313" s="1592"/>
      <c r="F313" s="2185"/>
      <c r="G313" s="2185"/>
      <c r="H313" s="1591">
        <f t="shared" si="14"/>
        <v>0</v>
      </c>
      <c r="I313" s="1983"/>
      <c r="J313" s="631" t="s">
        <v>592</v>
      </c>
      <c r="K313" s="565"/>
      <c r="N313" s="2076"/>
    </row>
    <row r="314" spans="1:14" s="352" customFormat="1" ht="12.75" x14ac:dyDescent="0.2">
      <c r="A314" s="226">
        <v>4520</v>
      </c>
      <c r="B314" s="227" t="s">
        <v>987</v>
      </c>
      <c r="C314" s="230"/>
      <c r="D314" s="2184"/>
      <c r="E314" s="1592"/>
      <c r="F314" s="2185"/>
      <c r="G314" s="2185"/>
      <c r="H314" s="1591">
        <f t="shared" si="14"/>
        <v>0</v>
      </c>
      <c r="I314" s="1983"/>
      <c r="J314" s="631" t="s">
        <v>592</v>
      </c>
      <c r="K314" s="565"/>
      <c r="N314" s="2076"/>
    </row>
    <row r="315" spans="1:14" s="352" customFormat="1" ht="12.75" x14ac:dyDescent="0.2">
      <c r="A315" s="226">
        <v>4525</v>
      </c>
      <c r="B315" s="227" t="s">
        <v>988</v>
      </c>
      <c r="C315" s="230"/>
      <c r="D315" s="2184"/>
      <c r="E315" s="1592"/>
      <c r="F315" s="2185"/>
      <c r="G315" s="2185"/>
      <c r="H315" s="1591">
        <f t="shared" si="14"/>
        <v>0</v>
      </c>
      <c r="I315" s="1983"/>
      <c r="J315" s="631" t="s">
        <v>592</v>
      </c>
      <c r="K315" s="565"/>
      <c r="N315" s="2076"/>
    </row>
    <row r="316" spans="1:14" s="352" customFormat="1" ht="12.75" x14ac:dyDescent="0.2">
      <c r="A316" s="226">
        <v>4530</v>
      </c>
      <c r="B316" s="227" t="s">
        <v>1541</v>
      </c>
      <c r="C316" s="230"/>
      <c r="D316" s="2184"/>
      <c r="E316" s="1592"/>
      <c r="F316" s="2185"/>
      <c r="G316" s="2185"/>
      <c r="H316" s="1591">
        <f t="shared" si="14"/>
        <v>0</v>
      </c>
      <c r="I316" s="1983"/>
      <c r="J316" s="631" t="s">
        <v>592</v>
      </c>
      <c r="K316" s="565"/>
      <c r="N316" s="2076"/>
    </row>
    <row r="317" spans="1:14" s="352" customFormat="1" ht="12.75" x14ac:dyDescent="0.2">
      <c r="A317" s="226">
        <v>4535</v>
      </c>
      <c r="B317" s="227" t="s">
        <v>1542</v>
      </c>
      <c r="C317" s="230"/>
      <c r="D317" s="2184"/>
      <c r="E317" s="1592"/>
      <c r="F317" s="2185"/>
      <c r="G317" s="2185"/>
      <c r="H317" s="1591">
        <f t="shared" si="14"/>
        <v>0</v>
      </c>
      <c r="I317" s="1983"/>
      <c r="J317" s="631" t="s">
        <v>592</v>
      </c>
      <c r="K317" s="565"/>
      <c r="N317" s="2076"/>
    </row>
    <row r="318" spans="1:14" s="352" customFormat="1" ht="12.75" x14ac:dyDescent="0.2">
      <c r="A318" s="226">
        <v>4540</v>
      </c>
      <c r="B318" s="227" t="s">
        <v>1543</v>
      </c>
      <c r="C318" s="230"/>
      <c r="D318" s="2184"/>
      <c r="E318" s="1592"/>
      <c r="F318" s="2185"/>
      <c r="G318" s="2185"/>
      <c r="H318" s="1591">
        <f t="shared" si="14"/>
        <v>0</v>
      </c>
      <c r="I318" s="1983"/>
      <c r="J318" s="631" t="s">
        <v>592</v>
      </c>
      <c r="K318" s="565"/>
      <c r="N318" s="2076"/>
    </row>
    <row r="319" spans="1:14" s="352" customFormat="1" ht="12.75" x14ac:dyDescent="0.2">
      <c r="A319" s="226">
        <v>4545</v>
      </c>
      <c r="B319" s="227" t="s">
        <v>1544</v>
      </c>
      <c r="C319" s="230"/>
      <c r="D319" s="2184"/>
      <c r="E319" s="1592"/>
      <c r="F319" s="2185"/>
      <c r="G319" s="2185"/>
      <c r="H319" s="1591">
        <f t="shared" si="14"/>
        <v>0</v>
      </c>
      <c r="I319" s="1983"/>
      <c r="J319" s="631" t="s">
        <v>592</v>
      </c>
      <c r="K319" s="565"/>
      <c r="N319" s="2076"/>
    </row>
    <row r="320" spans="1:14" s="352" customFormat="1" ht="12.75" x14ac:dyDescent="0.2">
      <c r="A320" s="226">
        <v>4550</v>
      </c>
      <c r="B320" s="227" t="s">
        <v>1545</v>
      </c>
      <c r="C320" s="230"/>
      <c r="D320" s="2184"/>
      <c r="E320" s="1592"/>
      <c r="F320" s="2185"/>
      <c r="G320" s="2185"/>
      <c r="H320" s="1591">
        <f t="shared" si="14"/>
        <v>0</v>
      </c>
      <c r="I320" s="1983"/>
      <c r="J320" s="631" t="s">
        <v>592</v>
      </c>
      <c r="K320" s="565"/>
      <c r="N320" s="2076"/>
    </row>
    <row r="321" spans="1:14" s="352" customFormat="1" ht="12.75" x14ac:dyDescent="0.2">
      <c r="A321" s="226">
        <v>4555</v>
      </c>
      <c r="B321" s="227" t="s">
        <v>1574</v>
      </c>
      <c r="C321" s="230"/>
      <c r="D321" s="2184"/>
      <c r="E321" s="1592"/>
      <c r="F321" s="2185"/>
      <c r="G321" s="2185"/>
      <c r="H321" s="1591">
        <f t="shared" si="14"/>
        <v>0</v>
      </c>
      <c r="I321" s="1983"/>
      <c r="J321" s="631" t="s">
        <v>592</v>
      </c>
      <c r="K321" s="565"/>
      <c r="N321" s="2076"/>
    </row>
    <row r="322" spans="1:14" s="352" customFormat="1" ht="12.75" x14ac:dyDescent="0.2">
      <c r="A322" s="226">
        <v>4560</v>
      </c>
      <c r="B322" s="227" t="s">
        <v>1575</v>
      </c>
      <c r="C322" s="230"/>
      <c r="D322" s="2184"/>
      <c r="E322" s="1592"/>
      <c r="F322" s="2185"/>
      <c r="G322" s="2185"/>
      <c r="H322" s="1591">
        <f t="shared" si="14"/>
        <v>0</v>
      </c>
      <c r="I322" s="1983"/>
      <c r="J322" s="631" t="s">
        <v>592</v>
      </c>
      <c r="K322" s="565"/>
      <c r="N322" s="2076"/>
    </row>
    <row r="323" spans="1:14" s="352" customFormat="1" ht="12.75" x14ac:dyDescent="0.2">
      <c r="A323" s="226">
        <v>4565</v>
      </c>
      <c r="B323" s="227" t="s">
        <v>1335</v>
      </c>
      <c r="C323" s="230"/>
      <c r="D323" s="2184"/>
      <c r="E323" s="1592"/>
      <c r="F323" s="2185"/>
      <c r="G323" s="2185"/>
      <c r="H323" s="1591">
        <f t="shared" si="14"/>
        <v>0</v>
      </c>
      <c r="I323" s="1983"/>
      <c r="J323" s="631" t="s">
        <v>592</v>
      </c>
      <c r="K323" s="565"/>
      <c r="N323" s="2076"/>
    </row>
    <row r="324" spans="1:14" s="352" customFormat="1" ht="12.75" x14ac:dyDescent="0.2">
      <c r="A324" s="226">
        <v>4605</v>
      </c>
      <c r="B324" s="227" t="s">
        <v>1336</v>
      </c>
      <c r="C324" s="230"/>
      <c r="D324" s="2184"/>
      <c r="E324" s="1592"/>
      <c r="F324" s="2185"/>
      <c r="G324" s="2185"/>
      <c r="H324" s="1591">
        <f t="shared" si="14"/>
        <v>0</v>
      </c>
      <c r="I324" s="1983"/>
      <c r="J324" s="631" t="s">
        <v>592</v>
      </c>
      <c r="K324" s="565"/>
      <c r="N324" s="2076"/>
    </row>
    <row r="325" spans="1:14" s="352" customFormat="1" ht="12.75" x14ac:dyDescent="0.2">
      <c r="A325" s="226">
        <v>4610</v>
      </c>
      <c r="B325" s="227" t="s">
        <v>1337</v>
      </c>
      <c r="C325" s="230"/>
      <c r="D325" s="2184"/>
      <c r="E325" s="1592"/>
      <c r="F325" s="2185"/>
      <c r="G325" s="2185"/>
      <c r="H325" s="1591">
        <f t="shared" si="14"/>
        <v>0</v>
      </c>
      <c r="I325" s="1983"/>
      <c r="J325" s="631" t="s">
        <v>592</v>
      </c>
      <c r="K325" s="565"/>
      <c r="N325" s="2076"/>
    </row>
    <row r="326" spans="1:14" s="352" customFormat="1" ht="12.75" x14ac:dyDescent="0.2">
      <c r="A326" s="226">
        <v>4615</v>
      </c>
      <c r="B326" s="227" t="s">
        <v>1338</v>
      </c>
      <c r="C326" s="230"/>
      <c r="D326" s="2184"/>
      <c r="E326" s="1592"/>
      <c r="F326" s="2185"/>
      <c r="G326" s="2185"/>
      <c r="H326" s="1591">
        <f t="shared" si="14"/>
        <v>0</v>
      </c>
      <c r="I326" s="1983"/>
      <c r="J326" s="631" t="s">
        <v>592</v>
      </c>
      <c r="K326" s="565"/>
      <c r="N326" s="2076"/>
    </row>
    <row r="327" spans="1:14" s="352" customFormat="1" ht="12.75" x14ac:dyDescent="0.2">
      <c r="A327" s="226">
        <v>4620</v>
      </c>
      <c r="B327" s="227" t="s">
        <v>1347</v>
      </c>
      <c r="C327" s="230"/>
      <c r="D327" s="2184"/>
      <c r="E327" s="1592"/>
      <c r="F327" s="2185"/>
      <c r="G327" s="2185"/>
      <c r="H327" s="1591">
        <f t="shared" si="14"/>
        <v>0</v>
      </c>
      <c r="I327" s="1983"/>
      <c r="J327" s="631" t="s">
        <v>592</v>
      </c>
      <c r="K327" s="565"/>
      <c r="N327" s="2076"/>
    </row>
    <row r="328" spans="1:14" s="352" customFormat="1" ht="12.75" x14ac:dyDescent="0.2">
      <c r="A328" s="226">
        <v>4625</v>
      </c>
      <c r="B328" s="227" t="s">
        <v>1348</v>
      </c>
      <c r="C328" s="230"/>
      <c r="D328" s="2184"/>
      <c r="E328" s="1592"/>
      <c r="F328" s="2185"/>
      <c r="G328" s="2185"/>
      <c r="H328" s="1591">
        <f t="shared" si="14"/>
        <v>0</v>
      </c>
      <c r="I328" s="1983"/>
      <c r="J328" s="631" t="s">
        <v>592</v>
      </c>
      <c r="K328" s="565"/>
      <c r="N328" s="2076"/>
    </row>
    <row r="329" spans="1:14" s="352" customFormat="1" ht="25.5" x14ac:dyDescent="0.2">
      <c r="A329" s="226">
        <v>4630</v>
      </c>
      <c r="B329" s="227" t="s">
        <v>1356</v>
      </c>
      <c r="C329" s="230"/>
      <c r="D329" s="2184"/>
      <c r="E329" s="1592"/>
      <c r="F329" s="2185"/>
      <c r="G329" s="2185"/>
      <c r="H329" s="1591">
        <f t="shared" si="14"/>
        <v>0</v>
      </c>
      <c r="I329" s="1983"/>
      <c r="J329" s="631" t="s">
        <v>592</v>
      </c>
      <c r="K329" s="565"/>
      <c r="N329" s="2076"/>
    </row>
    <row r="330" spans="1:14" s="352" customFormat="1" ht="12.75" x14ac:dyDescent="0.2">
      <c r="A330" s="226">
        <v>4635</v>
      </c>
      <c r="B330" s="227" t="s">
        <v>1357</v>
      </c>
      <c r="C330" s="230"/>
      <c r="D330" s="2184"/>
      <c r="E330" s="1592"/>
      <c r="F330" s="2185"/>
      <c r="G330" s="2185"/>
      <c r="H330" s="1591">
        <f t="shared" si="14"/>
        <v>0</v>
      </c>
      <c r="I330" s="1983"/>
      <c r="J330" s="631" t="s">
        <v>592</v>
      </c>
      <c r="K330" s="565"/>
      <c r="N330" s="2076"/>
    </row>
    <row r="331" spans="1:14" s="352" customFormat="1" ht="25.5" x14ac:dyDescent="0.2">
      <c r="A331" s="226">
        <v>4640</v>
      </c>
      <c r="B331" s="227" t="s">
        <v>1358</v>
      </c>
      <c r="C331" s="230"/>
      <c r="D331" s="2184"/>
      <c r="E331" s="1592"/>
      <c r="F331" s="2185"/>
      <c r="G331" s="2185"/>
      <c r="H331" s="1591">
        <f t="shared" si="14"/>
        <v>0</v>
      </c>
      <c r="I331" s="1983"/>
      <c r="J331" s="631" t="s">
        <v>592</v>
      </c>
      <c r="K331" s="565"/>
      <c r="N331" s="2076"/>
    </row>
    <row r="332" spans="1:14" s="352" customFormat="1" ht="12.75" x14ac:dyDescent="0.2">
      <c r="A332" s="2236">
        <v>4705</v>
      </c>
      <c r="B332" s="239" t="s">
        <v>1359</v>
      </c>
      <c r="C332" s="230"/>
      <c r="D332" s="2184">
        <f>+'[2]1.3 TB Projected Balances'!H393</f>
        <v>22963604.550922379</v>
      </c>
      <c r="E332" s="1592"/>
      <c r="F332" s="2185"/>
      <c r="G332" s="2185"/>
      <c r="H332" s="1591">
        <f t="shared" si="14"/>
        <v>22963604.550922379</v>
      </c>
      <c r="I332" s="1983"/>
      <c r="J332" s="631" t="s">
        <v>47</v>
      </c>
      <c r="K332" s="565"/>
      <c r="N332" s="2076"/>
    </row>
    <row r="333" spans="1:14" s="352" customFormat="1" ht="12.75" x14ac:dyDescent="0.2">
      <c r="A333" s="2236">
        <v>4708</v>
      </c>
      <c r="B333" s="239" t="s">
        <v>1360</v>
      </c>
      <c r="C333" s="230"/>
      <c r="D333" s="2184">
        <f>+'[2]1.3 TB Projected Balances'!H395</f>
        <v>828779</v>
      </c>
      <c r="E333" s="1592"/>
      <c r="F333" s="2185"/>
      <c r="G333" s="2185"/>
      <c r="H333" s="1591">
        <f t="shared" si="14"/>
        <v>828779</v>
      </c>
      <c r="I333" s="1983"/>
      <c r="J333" s="631" t="s">
        <v>47</v>
      </c>
      <c r="K333" s="565"/>
      <c r="N333" s="2076"/>
    </row>
    <row r="334" spans="1:14" s="352" customFormat="1" ht="12.75" x14ac:dyDescent="0.2">
      <c r="A334" s="2236">
        <v>4710</v>
      </c>
      <c r="B334" s="239" t="s">
        <v>1383</v>
      </c>
      <c r="C334" s="230"/>
      <c r="D334" s="2184">
        <f>+'[2]1.3 TB Projected Balances'!H396</f>
        <v>0</v>
      </c>
      <c r="E334" s="1592"/>
      <c r="F334" s="2185"/>
      <c r="G334" s="2185"/>
      <c r="H334" s="1591">
        <f t="shared" si="14"/>
        <v>0</v>
      </c>
      <c r="I334" s="1983"/>
      <c r="J334" s="631" t="s">
        <v>47</v>
      </c>
      <c r="K334" s="565"/>
      <c r="N334" s="2076"/>
    </row>
    <row r="335" spans="1:14" s="352" customFormat="1" ht="12.75" x14ac:dyDescent="0.2">
      <c r="A335" s="2236">
        <v>4712</v>
      </c>
      <c r="B335" s="239" t="s">
        <v>1384</v>
      </c>
      <c r="C335" s="230"/>
      <c r="D335" s="2184">
        <f>+'[2]1.3 TB Projected Balances'!H397</f>
        <v>0</v>
      </c>
      <c r="E335" s="1592"/>
      <c r="F335" s="2185"/>
      <c r="G335" s="2185"/>
      <c r="H335" s="1591">
        <f t="shared" si="14"/>
        <v>0</v>
      </c>
      <c r="I335" s="1983"/>
      <c r="J335" s="631" t="s">
        <v>47</v>
      </c>
      <c r="K335" s="565"/>
      <c r="N335" s="2076"/>
    </row>
    <row r="336" spans="1:14" s="352" customFormat="1" ht="12.75" x14ac:dyDescent="0.2">
      <c r="A336" s="2236">
        <v>4714</v>
      </c>
      <c r="B336" s="239" t="s">
        <v>1385</v>
      </c>
      <c r="C336" s="230"/>
      <c r="D336" s="2184">
        <f>+'[2]1.3 TB Projected Balances'!H398</f>
        <v>1518848</v>
      </c>
      <c r="E336" s="1592"/>
      <c r="F336" s="2185"/>
      <c r="G336" s="2185"/>
      <c r="H336" s="1591">
        <f t="shared" si="14"/>
        <v>1518848</v>
      </c>
      <c r="I336" s="1983"/>
      <c r="J336" s="631" t="s">
        <v>47</v>
      </c>
      <c r="K336" s="565"/>
      <c r="N336" s="2076"/>
    </row>
    <row r="337" spans="1:14" s="352" customFormat="1" ht="12.75" x14ac:dyDescent="0.2">
      <c r="A337" s="238">
        <v>4715</v>
      </c>
      <c r="B337" s="239" t="s">
        <v>571</v>
      </c>
      <c r="C337" s="230"/>
      <c r="D337" s="2184">
        <f>+'[2]1.3 TB Projected Balances'!H399</f>
        <v>0</v>
      </c>
      <c r="E337" s="1592"/>
      <c r="F337" s="2185"/>
      <c r="G337" s="2185"/>
      <c r="H337" s="1591">
        <f t="shared" si="14"/>
        <v>0</v>
      </c>
      <c r="I337" s="1983"/>
      <c r="J337" s="631" t="s">
        <v>313</v>
      </c>
      <c r="K337" s="565"/>
      <c r="N337" s="2076"/>
    </row>
    <row r="338" spans="1:14" s="352" customFormat="1" ht="12.75" x14ac:dyDescent="0.2">
      <c r="A338" s="2236">
        <v>4716</v>
      </c>
      <c r="B338" s="239" t="s">
        <v>572</v>
      </c>
      <c r="C338" s="230"/>
      <c r="D338" s="2184">
        <f>+'[2]1.3 TB Projected Balances'!H400</f>
        <v>450515</v>
      </c>
      <c r="E338" s="1592"/>
      <c r="F338" s="2185"/>
      <c r="G338" s="2185"/>
      <c r="H338" s="1591">
        <f t="shared" si="14"/>
        <v>450515</v>
      </c>
      <c r="I338" s="1983"/>
      <c r="J338" s="631" t="s">
        <v>47</v>
      </c>
      <c r="K338" s="565"/>
      <c r="N338" s="2076"/>
    </row>
    <row r="339" spans="1:14" s="352" customFormat="1" ht="12.75" x14ac:dyDescent="0.2">
      <c r="A339" s="238">
        <v>4720</v>
      </c>
      <c r="B339" s="239" t="s">
        <v>573</v>
      </c>
      <c r="C339" s="230"/>
      <c r="D339" s="2184">
        <f>+'[2]1.3 TB Projected Balances'!H401</f>
        <v>0</v>
      </c>
      <c r="E339" s="1592"/>
      <c r="F339" s="2185"/>
      <c r="G339" s="2185"/>
      <c r="H339" s="1591">
        <f t="shared" si="14"/>
        <v>0</v>
      </c>
      <c r="I339" s="1983"/>
      <c r="J339" s="631" t="s">
        <v>313</v>
      </c>
      <c r="K339" s="565"/>
      <c r="N339" s="2076"/>
    </row>
    <row r="340" spans="1:14" s="352" customFormat="1" ht="12.75" x14ac:dyDescent="0.2">
      <c r="A340" s="238">
        <v>4725</v>
      </c>
      <c r="B340" s="239" t="s">
        <v>574</v>
      </c>
      <c r="C340" s="230"/>
      <c r="D340" s="2184">
        <f>+'[2]1.3 TB Projected Balances'!H402</f>
        <v>0</v>
      </c>
      <c r="E340" s="1592"/>
      <c r="F340" s="2185"/>
      <c r="G340" s="2185"/>
      <c r="H340" s="1591">
        <f t="shared" si="14"/>
        <v>0</v>
      </c>
      <c r="I340" s="1983"/>
      <c r="J340" s="631" t="s">
        <v>313</v>
      </c>
      <c r="K340" s="565"/>
      <c r="N340" s="2076"/>
    </row>
    <row r="341" spans="1:14" s="352" customFormat="1" ht="12.75" x14ac:dyDescent="0.2">
      <c r="A341" s="2236">
        <v>4730</v>
      </c>
      <c r="B341" s="239" t="s">
        <v>575</v>
      </c>
      <c r="C341" s="230"/>
      <c r="D341" s="2184">
        <f>+'[2]1.3 TB Projected Balances'!H403</f>
        <v>69064.929999999993</v>
      </c>
      <c r="E341" s="1592"/>
      <c r="F341" s="2185"/>
      <c r="G341" s="2185"/>
      <c r="H341" s="1591">
        <f t="shared" si="14"/>
        <v>69064.929999999993</v>
      </c>
      <c r="I341" s="1983"/>
      <c r="J341" s="631" t="s">
        <v>47</v>
      </c>
      <c r="K341" s="565"/>
      <c r="N341" s="2076"/>
    </row>
    <row r="342" spans="1:14" s="352" customFormat="1" ht="12.75" x14ac:dyDescent="0.2">
      <c r="A342" s="2236">
        <v>4750</v>
      </c>
      <c r="B342" s="239" t="s">
        <v>448</v>
      </c>
      <c r="C342" s="230"/>
      <c r="D342" s="2184">
        <f>+'[2]1.3 TB Projected Balances'!H404</f>
        <v>0</v>
      </c>
      <c r="E342" s="1592"/>
      <c r="F342" s="2185"/>
      <c r="G342" s="2185"/>
      <c r="H342" s="1591">
        <f t="shared" si="14"/>
        <v>0</v>
      </c>
      <c r="I342" s="1983"/>
      <c r="J342" s="631" t="s">
        <v>47</v>
      </c>
      <c r="K342" s="565"/>
      <c r="N342" s="2076"/>
    </row>
    <row r="343" spans="1:14" s="352" customFormat="1" ht="12.75" x14ac:dyDescent="0.2">
      <c r="A343" s="2236">
        <v>4751</v>
      </c>
      <c r="B343" s="2219" t="s">
        <v>1637</v>
      </c>
      <c r="C343" s="230"/>
      <c r="D343" s="2184">
        <f>+'[2]1.3 TB Projected Balances'!H405</f>
        <v>65842</v>
      </c>
      <c r="E343" s="1592"/>
      <c r="F343" s="2185"/>
      <c r="G343" s="2185"/>
      <c r="H343" s="1591">
        <f t="shared" ref="H343" si="15">+D343+E343+F343-G343</f>
        <v>65842</v>
      </c>
      <c r="I343" s="1983"/>
      <c r="J343" s="631" t="s">
        <v>47</v>
      </c>
      <c r="K343" s="565"/>
      <c r="N343" s="2076"/>
    </row>
    <row r="344" spans="1:14" s="352" customFormat="1" ht="12.75" x14ac:dyDescent="0.2">
      <c r="A344" s="226">
        <v>4805</v>
      </c>
      <c r="B344" s="227" t="s">
        <v>984</v>
      </c>
      <c r="C344" s="230"/>
      <c r="D344" s="2184"/>
      <c r="E344" s="1592"/>
      <c r="F344" s="2185"/>
      <c r="G344" s="2185"/>
      <c r="H344" s="1591">
        <f t="shared" si="14"/>
        <v>0</v>
      </c>
      <c r="I344" s="1983"/>
      <c r="J344" s="631" t="s">
        <v>592</v>
      </c>
      <c r="K344" s="565"/>
      <c r="N344" s="2076"/>
    </row>
    <row r="345" spans="1:14" s="352" customFormat="1" ht="12.75" x14ac:dyDescent="0.2">
      <c r="A345" s="226">
        <v>4810</v>
      </c>
      <c r="B345" s="227" t="s">
        <v>576</v>
      </c>
      <c r="C345" s="230"/>
      <c r="D345" s="2184"/>
      <c r="E345" s="1592"/>
      <c r="F345" s="2185"/>
      <c r="G345" s="2185"/>
      <c r="H345" s="1591">
        <f t="shared" si="14"/>
        <v>0</v>
      </c>
      <c r="I345" s="1983"/>
      <c r="J345" s="631" t="s">
        <v>592</v>
      </c>
      <c r="K345" s="565"/>
      <c r="N345" s="2076"/>
    </row>
    <row r="346" spans="1:14" s="352" customFormat="1" ht="12.75" x14ac:dyDescent="0.2">
      <c r="A346" s="226">
        <v>4815</v>
      </c>
      <c r="B346" s="227" t="s">
        <v>578</v>
      </c>
      <c r="C346" s="230"/>
      <c r="D346" s="2184"/>
      <c r="E346" s="1592"/>
      <c r="F346" s="2185"/>
      <c r="G346" s="2185"/>
      <c r="H346" s="1591">
        <f t="shared" si="14"/>
        <v>0</v>
      </c>
      <c r="I346" s="1983"/>
      <c r="J346" s="631" t="s">
        <v>592</v>
      </c>
      <c r="K346" s="565"/>
      <c r="N346" s="2076"/>
    </row>
    <row r="347" spans="1:14" s="352" customFormat="1" ht="12.75" x14ac:dyDescent="0.2">
      <c r="A347" s="226">
        <v>4820</v>
      </c>
      <c r="B347" s="227" t="s">
        <v>594</v>
      </c>
      <c r="C347" s="230"/>
      <c r="D347" s="2184"/>
      <c r="E347" s="1592"/>
      <c r="F347" s="2185"/>
      <c r="G347" s="2185"/>
      <c r="H347" s="1591">
        <f t="shared" si="14"/>
        <v>0</v>
      </c>
      <c r="I347" s="1983"/>
      <c r="J347" s="631" t="s">
        <v>592</v>
      </c>
      <c r="K347" s="565"/>
      <c r="N347" s="2076"/>
    </row>
    <row r="348" spans="1:14" s="352" customFormat="1" ht="25.5" x14ac:dyDescent="0.2">
      <c r="A348" s="226">
        <v>4825</v>
      </c>
      <c r="B348" s="227" t="s">
        <v>595</v>
      </c>
      <c r="C348" s="230"/>
      <c r="D348" s="2184"/>
      <c r="E348" s="1592"/>
      <c r="F348" s="2185"/>
      <c r="G348" s="2185"/>
      <c r="H348" s="1591">
        <f t="shared" si="14"/>
        <v>0</v>
      </c>
      <c r="I348" s="1983"/>
      <c r="J348" s="631" t="s">
        <v>592</v>
      </c>
      <c r="K348" s="565"/>
      <c r="N348" s="2076"/>
    </row>
    <row r="349" spans="1:14" s="352" customFormat="1" ht="12.75" x14ac:dyDescent="0.2">
      <c r="A349" s="226">
        <v>4830</v>
      </c>
      <c r="B349" s="227" t="s">
        <v>596</v>
      </c>
      <c r="C349" s="230"/>
      <c r="D349" s="2184"/>
      <c r="E349" s="1592"/>
      <c r="F349" s="2185"/>
      <c r="G349" s="2185"/>
      <c r="H349" s="1591">
        <f t="shared" si="14"/>
        <v>0</v>
      </c>
      <c r="I349" s="1983"/>
      <c r="J349" s="631" t="s">
        <v>592</v>
      </c>
      <c r="K349" s="565"/>
      <c r="N349" s="2076"/>
    </row>
    <row r="350" spans="1:14" s="352" customFormat="1" ht="12.75" x14ac:dyDescent="0.2">
      <c r="A350" s="226">
        <v>4835</v>
      </c>
      <c r="B350" s="227" t="s">
        <v>956</v>
      </c>
      <c r="C350" s="230"/>
      <c r="D350" s="2184"/>
      <c r="E350" s="1592"/>
      <c r="F350" s="2185"/>
      <c r="G350" s="2185"/>
      <c r="H350" s="1591">
        <f t="shared" si="14"/>
        <v>0</v>
      </c>
      <c r="I350" s="1983"/>
      <c r="J350" s="631" t="s">
        <v>592</v>
      </c>
      <c r="K350" s="565"/>
      <c r="N350" s="2076"/>
    </row>
    <row r="351" spans="1:14" s="352" customFormat="1" ht="12.75" x14ac:dyDescent="0.2">
      <c r="A351" s="226">
        <v>4840</v>
      </c>
      <c r="B351" s="227" t="s">
        <v>957</v>
      </c>
      <c r="C351" s="230"/>
      <c r="D351" s="2184"/>
      <c r="E351" s="1592"/>
      <c r="F351" s="2185"/>
      <c r="G351" s="2185"/>
      <c r="H351" s="1591">
        <f t="shared" si="14"/>
        <v>0</v>
      </c>
      <c r="I351" s="1983"/>
      <c r="J351" s="631" t="s">
        <v>592</v>
      </c>
      <c r="K351" s="565"/>
      <c r="N351" s="2076"/>
    </row>
    <row r="352" spans="1:14" s="352" customFormat="1" ht="12.75" x14ac:dyDescent="0.2">
      <c r="A352" s="226">
        <v>4845</v>
      </c>
      <c r="B352" s="227" t="s">
        <v>958</v>
      </c>
      <c r="C352" s="230"/>
      <c r="D352" s="2184"/>
      <c r="E352" s="1592"/>
      <c r="F352" s="2185"/>
      <c r="G352" s="2185"/>
      <c r="H352" s="1591">
        <f t="shared" si="14"/>
        <v>0</v>
      </c>
      <c r="I352" s="1983"/>
      <c r="J352" s="631" t="s">
        <v>592</v>
      </c>
      <c r="K352" s="565"/>
      <c r="N352" s="2076"/>
    </row>
    <row r="353" spans="1:14" s="352" customFormat="1" ht="12.75" x14ac:dyDescent="0.2">
      <c r="A353" s="226">
        <v>4850</v>
      </c>
      <c r="B353" s="227" t="s">
        <v>1575</v>
      </c>
      <c r="C353" s="230"/>
      <c r="D353" s="2184"/>
      <c r="E353" s="1592"/>
      <c r="F353" s="2185"/>
      <c r="G353" s="2185"/>
      <c r="H353" s="1591">
        <f t="shared" si="14"/>
        <v>0</v>
      </c>
      <c r="I353" s="1983"/>
      <c r="J353" s="631" t="s">
        <v>592</v>
      </c>
      <c r="K353" s="565"/>
      <c r="N353" s="2076"/>
    </row>
    <row r="354" spans="1:14" s="352" customFormat="1" ht="12.75" x14ac:dyDescent="0.2">
      <c r="A354" s="226">
        <v>4905</v>
      </c>
      <c r="B354" s="227" t="s">
        <v>1336</v>
      </c>
      <c r="C354" s="230"/>
      <c r="D354" s="2184"/>
      <c r="E354" s="1592"/>
      <c r="F354" s="2185"/>
      <c r="G354" s="2185"/>
      <c r="H354" s="1591">
        <f t="shared" si="14"/>
        <v>0</v>
      </c>
      <c r="I354" s="1983"/>
      <c r="J354" s="631" t="s">
        <v>592</v>
      </c>
      <c r="K354" s="565"/>
      <c r="N354" s="2076"/>
    </row>
    <row r="355" spans="1:14" s="352" customFormat="1" ht="25.5" x14ac:dyDescent="0.2">
      <c r="A355" s="226">
        <v>4910</v>
      </c>
      <c r="B355" s="227" t="s">
        <v>1369</v>
      </c>
      <c r="C355" s="230"/>
      <c r="D355" s="2184"/>
      <c r="E355" s="1592"/>
      <c r="F355" s="2185"/>
      <c r="G355" s="2185"/>
      <c r="H355" s="1591">
        <f t="shared" si="14"/>
        <v>0</v>
      </c>
      <c r="I355" s="1983"/>
      <c r="J355" s="631" t="s">
        <v>592</v>
      </c>
      <c r="K355" s="565"/>
      <c r="N355" s="2076"/>
    </row>
    <row r="356" spans="1:14" s="352" customFormat="1" ht="12.75" x14ac:dyDescent="0.2">
      <c r="A356" s="226">
        <v>4916</v>
      </c>
      <c r="B356" s="227" t="s">
        <v>1370</v>
      </c>
      <c r="C356" s="230"/>
      <c r="D356" s="2184"/>
      <c r="E356" s="1592"/>
      <c r="F356" s="2185"/>
      <c r="G356" s="2185"/>
      <c r="H356" s="1591">
        <f t="shared" si="14"/>
        <v>0</v>
      </c>
      <c r="I356" s="1983"/>
      <c r="J356" s="631" t="s">
        <v>592</v>
      </c>
      <c r="K356" s="565"/>
      <c r="N356" s="2076"/>
    </row>
    <row r="357" spans="1:14" s="352" customFormat="1" ht="12.75" x14ac:dyDescent="0.2">
      <c r="A357" s="226">
        <v>4930</v>
      </c>
      <c r="B357" s="227" t="s">
        <v>1371</v>
      </c>
      <c r="C357" s="230"/>
      <c r="D357" s="2184"/>
      <c r="E357" s="1592"/>
      <c r="F357" s="2185"/>
      <c r="G357" s="2185"/>
      <c r="H357" s="1591">
        <f t="shared" si="14"/>
        <v>0</v>
      </c>
      <c r="I357" s="1983"/>
      <c r="J357" s="631" t="s">
        <v>592</v>
      </c>
      <c r="K357" s="565"/>
      <c r="N357" s="2076"/>
    </row>
    <row r="358" spans="1:14" s="352" customFormat="1" ht="12.75" x14ac:dyDescent="0.2">
      <c r="A358" s="226">
        <v>4935</v>
      </c>
      <c r="B358" s="227" t="s">
        <v>1372</v>
      </c>
      <c r="C358" s="230"/>
      <c r="D358" s="2184"/>
      <c r="E358" s="1592"/>
      <c r="F358" s="2185"/>
      <c r="G358" s="2185"/>
      <c r="H358" s="1591">
        <f t="shared" si="14"/>
        <v>0</v>
      </c>
      <c r="I358" s="1983"/>
      <c r="J358" s="631" t="s">
        <v>592</v>
      </c>
      <c r="K358" s="565"/>
      <c r="N358" s="2076"/>
    </row>
    <row r="359" spans="1:14" s="352" customFormat="1" ht="12.75" x14ac:dyDescent="0.2">
      <c r="A359" s="226">
        <v>4940</v>
      </c>
      <c r="B359" s="227" t="s">
        <v>1373</v>
      </c>
      <c r="C359" s="230"/>
      <c r="D359" s="2184"/>
      <c r="E359" s="1592"/>
      <c r="F359" s="2185"/>
      <c r="G359" s="2185"/>
      <c r="H359" s="1591">
        <f t="shared" si="14"/>
        <v>0</v>
      </c>
      <c r="I359" s="1983"/>
      <c r="J359" s="631" t="s">
        <v>592</v>
      </c>
      <c r="K359" s="565"/>
      <c r="N359" s="2076"/>
    </row>
    <row r="360" spans="1:14" s="352" customFormat="1" ht="25.5" x14ac:dyDescent="0.2">
      <c r="A360" s="226">
        <v>4945</v>
      </c>
      <c r="B360" s="227" t="s">
        <v>967</v>
      </c>
      <c r="C360" s="230"/>
      <c r="D360" s="2184"/>
      <c r="E360" s="1592"/>
      <c r="F360" s="2185"/>
      <c r="G360" s="2185"/>
      <c r="H360" s="1591">
        <f t="shared" si="14"/>
        <v>0</v>
      </c>
      <c r="I360" s="1983"/>
      <c r="J360" s="631" t="s">
        <v>592</v>
      </c>
      <c r="K360" s="565"/>
      <c r="N360" s="2076"/>
    </row>
    <row r="361" spans="1:14" s="352" customFormat="1" ht="25.5" x14ac:dyDescent="0.2">
      <c r="A361" s="226">
        <v>4950</v>
      </c>
      <c r="B361" s="227" t="s">
        <v>968</v>
      </c>
      <c r="C361" s="230"/>
      <c r="D361" s="2184"/>
      <c r="E361" s="1592"/>
      <c r="F361" s="2185"/>
      <c r="G361" s="2185"/>
      <c r="H361" s="1591">
        <f t="shared" si="14"/>
        <v>0</v>
      </c>
      <c r="I361" s="1983"/>
      <c r="J361" s="631" t="s">
        <v>592</v>
      </c>
      <c r="K361" s="565"/>
      <c r="N361" s="2076"/>
    </row>
    <row r="362" spans="1:14" s="352" customFormat="1" ht="12.75" x14ac:dyDescent="0.2">
      <c r="A362" s="226">
        <v>4960</v>
      </c>
      <c r="B362" s="227" t="s">
        <v>969</v>
      </c>
      <c r="C362" s="230"/>
      <c r="D362" s="2184"/>
      <c r="E362" s="1592"/>
      <c r="F362" s="2185"/>
      <c r="G362" s="2185"/>
      <c r="H362" s="1591">
        <f t="shared" si="14"/>
        <v>0</v>
      </c>
      <c r="I362" s="1983"/>
      <c r="J362" s="631" t="s">
        <v>592</v>
      </c>
      <c r="K362" s="565"/>
      <c r="N362" s="2076"/>
    </row>
    <row r="363" spans="1:14" s="352" customFormat="1" ht="12.75" x14ac:dyDescent="0.2">
      <c r="A363" s="226">
        <v>4965</v>
      </c>
      <c r="B363" s="227" t="s">
        <v>974</v>
      </c>
      <c r="C363" s="230"/>
      <c r="D363" s="2184"/>
      <c r="E363" s="1592"/>
      <c r="F363" s="2185"/>
      <c r="G363" s="2185"/>
      <c r="H363" s="1591">
        <f t="shared" si="14"/>
        <v>0</v>
      </c>
      <c r="I363" s="1983"/>
      <c r="J363" s="631" t="s">
        <v>592</v>
      </c>
      <c r="K363" s="565"/>
      <c r="N363" s="2076"/>
    </row>
    <row r="364" spans="1:14" s="352" customFormat="1" ht="12.75" x14ac:dyDescent="0.2">
      <c r="A364" s="2236">
        <v>5005</v>
      </c>
      <c r="B364" s="232" t="s">
        <v>984</v>
      </c>
      <c r="C364" s="230"/>
      <c r="D364" s="2184">
        <f>+'[2]1.3 TB Projected Balances'!H430</f>
        <v>43939.33507550435</v>
      </c>
      <c r="E364" s="1592"/>
      <c r="F364" s="2185"/>
      <c r="G364" s="2185"/>
      <c r="H364" s="1591">
        <f t="shared" si="14"/>
        <v>43939.33507550435</v>
      </c>
      <c r="I364" s="1983"/>
      <c r="J364" s="631" t="s">
        <v>563</v>
      </c>
      <c r="K364" s="565"/>
      <c r="N364" s="2076"/>
    </row>
    <row r="365" spans="1:14" s="352" customFormat="1" ht="12.75" x14ac:dyDescent="0.2">
      <c r="A365" s="2236">
        <v>5010</v>
      </c>
      <c r="B365" s="232" t="s">
        <v>576</v>
      </c>
      <c r="C365" s="230"/>
      <c r="D365" s="2184">
        <f>+'[2]1.3 TB Projected Balances'!H431</f>
        <v>51313.470603710084</v>
      </c>
      <c r="E365" s="1592"/>
      <c r="F365" s="2185"/>
      <c r="G365" s="2185"/>
      <c r="H365" s="1591">
        <f t="shared" si="14"/>
        <v>51313.470603710084</v>
      </c>
      <c r="I365" s="1983"/>
      <c r="J365" s="631" t="s">
        <v>563</v>
      </c>
      <c r="K365" s="565"/>
      <c r="N365" s="2076"/>
    </row>
    <row r="366" spans="1:14" s="352" customFormat="1" ht="12.75" x14ac:dyDescent="0.2">
      <c r="A366" s="2236">
        <v>5012</v>
      </c>
      <c r="B366" s="232" t="s">
        <v>975</v>
      </c>
      <c r="C366" s="230"/>
      <c r="D366" s="2184">
        <f>+'[2]1.3 TB Projected Balances'!H432</f>
        <v>0</v>
      </c>
      <c r="E366" s="1592"/>
      <c r="F366" s="2185"/>
      <c r="G366" s="2185"/>
      <c r="H366" s="1591">
        <f t="shared" si="14"/>
        <v>0</v>
      </c>
      <c r="I366" s="1983"/>
      <c r="J366" s="631" t="s">
        <v>563</v>
      </c>
      <c r="K366" s="565"/>
      <c r="N366" s="2076"/>
    </row>
    <row r="367" spans="1:14" s="352" customFormat="1" ht="12.75" x14ac:dyDescent="0.2">
      <c r="A367" s="2236">
        <v>5014</v>
      </c>
      <c r="B367" s="232" t="s">
        <v>976</v>
      </c>
      <c r="C367" s="230"/>
      <c r="D367" s="2184">
        <f>+'[2]1.3 TB Projected Balances'!H433</f>
        <v>4037.7658282620196</v>
      </c>
      <c r="E367" s="1592"/>
      <c r="F367" s="2185"/>
      <c r="G367" s="2185"/>
      <c r="H367" s="1591">
        <f t="shared" si="14"/>
        <v>4037.7658282620196</v>
      </c>
      <c r="I367" s="1983"/>
      <c r="J367" s="631" t="s">
        <v>563</v>
      </c>
      <c r="K367" s="565"/>
      <c r="N367" s="2076"/>
    </row>
    <row r="368" spans="1:14" s="352" customFormat="1" ht="25.5" x14ac:dyDescent="0.2">
      <c r="A368" s="2236">
        <v>5015</v>
      </c>
      <c r="B368" s="232" t="s">
        <v>977</v>
      </c>
      <c r="C368" s="230"/>
      <c r="D368" s="2184">
        <f>+'[2]1.3 TB Projected Balances'!H434</f>
        <v>0</v>
      </c>
      <c r="E368" s="1592"/>
      <c r="F368" s="2185"/>
      <c r="G368" s="2185"/>
      <c r="H368" s="1591">
        <f t="shared" ref="H368:H431" si="16">+D368+E368+F368-G368</f>
        <v>0</v>
      </c>
      <c r="I368" s="1983"/>
      <c r="J368" s="631" t="s">
        <v>563</v>
      </c>
      <c r="K368" s="565"/>
      <c r="N368" s="2076"/>
    </row>
    <row r="369" spans="1:14" s="352" customFormat="1" ht="12.75" x14ac:dyDescent="0.2">
      <c r="A369" s="2236">
        <v>5016</v>
      </c>
      <c r="B369" s="232" t="s">
        <v>978</v>
      </c>
      <c r="C369" s="230"/>
      <c r="D369" s="2184">
        <f>+'[2]1.3 TB Projected Balances'!H435</f>
        <v>0</v>
      </c>
      <c r="E369" s="1592"/>
      <c r="F369" s="2185"/>
      <c r="G369" s="2185"/>
      <c r="H369" s="1591">
        <f t="shared" si="16"/>
        <v>0</v>
      </c>
      <c r="I369" s="1983"/>
      <c r="J369" s="631" t="s">
        <v>563</v>
      </c>
      <c r="K369" s="565"/>
      <c r="N369" s="2076"/>
    </row>
    <row r="370" spans="1:14" s="352" customFormat="1" ht="25.5" x14ac:dyDescent="0.2">
      <c r="A370" s="2236">
        <v>5017</v>
      </c>
      <c r="B370" s="232" t="s">
        <v>552</v>
      </c>
      <c r="C370" s="230"/>
      <c r="D370" s="2184">
        <f>+'[2]1.3 TB Projected Balances'!H436</f>
        <v>0</v>
      </c>
      <c r="E370" s="1592"/>
      <c r="F370" s="2185"/>
      <c r="G370" s="2185"/>
      <c r="H370" s="1591">
        <f t="shared" si="16"/>
        <v>0</v>
      </c>
      <c r="I370" s="1983"/>
      <c r="J370" s="631" t="s">
        <v>563</v>
      </c>
      <c r="K370" s="565"/>
      <c r="N370" s="2076"/>
    </row>
    <row r="371" spans="1:14" s="352" customFormat="1" ht="25.5" x14ac:dyDescent="0.2">
      <c r="A371" s="2236">
        <v>5020</v>
      </c>
      <c r="B371" s="232" t="s">
        <v>553</v>
      </c>
      <c r="C371" s="230"/>
      <c r="D371" s="2184">
        <f>+'[2]1.3 TB Projected Balances'!H437</f>
        <v>138804.51962132045</v>
      </c>
      <c r="E371" s="1592"/>
      <c r="F371" s="2185"/>
      <c r="G371" s="2185"/>
      <c r="H371" s="1591">
        <f t="shared" si="16"/>
        <v>138804.51962132045</v>
      </c>
      <c r="I371" s="1983"/>
      <c r="J371" s="631" t="s">
        <v>563</v>
      </c>
      <c r="K371" s="565"/>
      <c r="N371" s="2076"/>
    </row>
    <row r="372" spans="1:14" s="352" customFormat="1" ht="25.5" x14ac:dyDescent="0.2">
      <c r="A372" s="2236">
        <v>5025</v>
      </c>
      <c r="B372" s="232" t="s">
        <v>1582</v>
      </c>
      <c r="C372" s="230"/>
      <c r="D372" s="2184">
        <f>+'[2]1.3 TB Projected Balances'!H438</f>
        <v>97357.200000000012</v>
      </c>
      <c r="E372" s="1592"/>
      <c r="F372" s="2185"/>
      <c r="G372" s="2185"/>
      <c r="H372" s="1591">
        <f t="shared" si="16"/>
        <v>97357.200000000012</v>
      </c>
      <c r="I372" s="1983"/>
      <c r="J372" s="631" t="s">
        <v>563</v>
      </c>
      <c r="K372" s="565"/>
      <c r="N372" s="2076"/>
    </row>
    <row r="373" spans="1:14" s="352" customFormat="1" ht="12.75" x14ac:dyDescent="0.2">
      <c r="A373" s="2236">
        <v>5030</v>
      </c>
      <c r="B373" s="232" t="s">
        <v>560</v>
      </c>
      <c r="C373" s="230"/>
      <c r="D373" s="2184">
        <f>+'[2]1.3 TB Projected Balances'!H439</f>
        <v>0</v>
      </c>
      <c r="E373" s="1592"/>
      <c r="F373" s="2185"/>
      <c r="G373" s="2185"/>
      <c r="H373" s="1591">
        <f t="shared" si="16"/>
        <v>0</v>
      </c>
      <c r="I373" s="1983"/>
      <c r="J373" s="631" t="s">
        <v>563</v>
      </c>
      <c r="K373" s="565"/>
      <c r="N373" s="2076"/>
    </row>
    <row r="374" spans="1:14" s="352" customFormat="1" ht="12.75" x14ac:dyDescent="0.2">
      <c r="A374" s="2236">
        <v>5035</v>
      </c>
      <c r="B374" s="232" t="s">
        <v>1404</v>
      </c>
      <c r="C374" s="230"/>
      <c r="D374" s="2184">
        <f>+'[2]1.3 TB Projected Balances'!H440</f>
        <v>0</v>
      </c>
      <c r="E374" s="1592"/>
      <c r="F374" s="2186"/>
      <c r="G374" s="2185"/>
      <c r="H374" s="1591">
        <f t="shared" si="16"/>
        <v>0</v>
      </c>
      <c r="I374" s="1983"/>
      <c r="J374" s="631" t="s">
        <v>563</v>
      </c>
      <c r="K374" s="565"/>
      <c r="N374" s="2076"/>
    </row>
    <row r="375" spans="1:14" s="352" customFormat="1" ht="25.5" x14ac:dyDescent="0.2">
      <c r="A375" s="2236">
        <v>5040</v>
      </c>
      <c r="B375" s="232" t="s">
        <v>4</v>
      </c>
      <c r="C375" s="230"/>
      <c r="D375" s="2184">
        <f>+'[2]1.3 TB Projected Balances'!H441</f>
        <v>0</v>
      </c>
      <c r="E375" s="1592"/>
      <c r="F375" s="2185"/>
      <c r="G375" s="2185"/>
      <c r="H375" s="1591">
        <f t="shared" si="16"/>
        <v>0</v>
      </c>
      <c r="I375" s="1983"/>
      <c r="J375" s="631" t="s">
        <v>563</v>
      </c>
      <c r="K375" s="565"/>
      <c r="N375" s="2076"/>
    </row>
    <row r="376" spans="1:14" s="352" customFormat="1" ht="25.5" x14ac:dyDescent="0.2">
      <c r="A376" s="2236">
        <v>5045</v>
      </c>
      <c r="B376" s="232" t="s">
        <v>1583</v>
      </c>
      <c r="C376" s="230"/>
      <c r="D376" s="2184">
        <f>+'[2]1.3 TB Projected Balances'!H442</f>
        <v>10492.32</v>
      </c>
      <c r="E376" s="1592"/>
      <c r="F376" s="2185"/>
      <c r="G376" s="2185"/>
      <c r="H376" s="1591">
        <f t="shared" si="16"/>
        <v>10492.32</v>
      </c>
      <c r="I376" s="1983"/>
      <c r="J376" s="631" t="s">
        <v>563</v>
      </c>
      <c r="K376" s="565"/>
      <c r="N376" s="2076"/>
    </row>
    <row r="377" spans="1:14" s="352" customFormat="1" ht="12.75" x14ac:dyDescent="0.2">
      <c r="A377" s="2236">
        <v>5050</v>
      </c>
      <c r="B377" s="232" t="s">
        <v>537</v>
      </c>
      <c r="C377" s="230"/>
      <c r="D377" s="2184">
        <f>+'[2]1.3 TB Projected Balances'!H443</f>
        <v>0</v>
      </c>
      <c r="E377" s="1592"/>
      <c r="F377" s="2185"/>
      <c r="G377" s="2185"/>
      <c r="H377" s="1591">
        <f t="shared" si="16"/>
        <v>0</v>
      </c>
      <c r="I377" s="1983"/>
      <c r="J377" s="631" t="s">
        <v>563</v>
      </c>
      <c r="K377" s="565"/>
      <c r="N377" s="2076"/>
    </row>
    <row r="378" spans="1:14" s="352" customFormat="1" ht="12.75" x14ac:dyDescent="0.2">
      <c r="A378" s="2236">
        <v>5055</v>
      </c>
      <c r="B378" s="232" t="s">
        <v>1412</v>
      </c>
      <c r="C378" s="230"/>
      <c r="D378" s="2184">
        <f>+'[2]1.3 TB Projected Balances'!H444</f>
        <v>0</v>
      </c>
      <c r="E378" s="1592"/>
      <c r="F378" s="2186"/>
      <c r="G378" s="2185"/>
      <c r="H378" s="1591">
        <f t="shared" si="16"/>
        <v>0</v>
      </c>
      <c r="I378" s="1983"/>
      <c r="J378" s="631" t="s">
        <v>563</v>
      </c>
      <c r="K378" s="565"/>
      <c r="N378" s="2076"/>
    </row>
    <row r="379" spans="1:14" s="352" customFormat="1" ht="12.75" x14ac:dyDescent="0.2">
      <c r="A379" s="226">
        <v>5060</v>
      </c>
      <c r="B379" s="227" t="s">
        <v>1576</v>
      </c>
      <c r="C379" s="230"/>
      <c r="D379" s="2184"/>
      <c r="E379" s="1592"/>
      <c r="F379" s="2185"/>
      <c r="G379" s="2185"/>
      <c r="H379" s="1591">
        <f t="shared" si="16"/>
        <v>0</v>
      </c>
      <c r="I379" s="1983"/>
      <c r="J379" s="631" t="s">
        <v>592</v>
      </c>
      <c r="K379" s="565"/>
      <c r="N379" s="2076"/>
    </row>
    <row r="380" spans="1:14" s="352" customFormat="1" ht="12.75" x14ac:dyDescent="0.2">
      <c r="A380" s="2236">
        <v>5065</v>
      </c>
      <c r="B380" s="232" t="s">
        <v>1577</v>
      </c>
      <c r="C380" s="230"/>
      <c r="D380" s="2184">
        <f>+'[2]1.3 TB Projected Balances'!H446</f>
        <v>43086.644789641672</v>
      </c>
      <c r="E380" s="1592"/>
      <c r="F380" s="2185"/>
      <c r="G380" s="2185"/>
      <c r="H380" s="1591">
        <f t="shared" si="16"/>
        <v>43086.644789641672</v>
      </c>
      <c r="I380" s="1983"/>
      <c r="J380" s="631" t="s">
        <v>563</v>
      </c>
      <c r="K380" s="565"/>
      <c r="N380" s="2076"/>
    </row>
    <row r="381" spans="1:14" s="352" customFormat="1" ht="12.75" x14ac:dyDescent="0.2">
      <c r="A381" s="2236">
        <v>5070</v>
      </c>
      <c r="B381" s="232" t="s">
        <v>1578</v>
      </c>
      <c r="C381" s="230"/>
      <c r="D381" s="2184">
        <f>+'[2]1.3 TB Projected Balances'!H447</f>
        <v>24452.003334408902</v>
      </c>
      <c r="E381" s="1592"/>
      <c r="F381" s="2185"/>
      <c r="G381" s="2185"/>
      <c r="H381" s="1591">
        <f t="shared" si="16"/>
        <v>24452.003334408902</v>
      </c>
      <c r="I381" s="1983"/>
      <c r="J381" s="631" t="s">
        <v>563</v>
      </c>
      <c r="K381" s="565"/>
      <c r="N381" s="2076"/>
    </row>
    <row r="382" spans="1:14" s="352" customFormat="1" ht="12.75" x14ac:dyDescent="0.2">
      <c r="A382" s="2236">
        <v>5075</v>
      </c>
      <c r="B382" s="232" t="s">
        <v>1579</v>
      </c>
      <c r="C382" s="230"/>
      <c r="D382" s="2184">
        <f>+'[2]1.3 TB Projected Balances'!H448</f>
        <v>106746.36</v>
      </c>
      <c r="E382" s="1592"/>
      <c r="F382" s="2185"/>
      <c r="G382" s="2185"/>
      <c r="H382" s="1591">
        <f t="shared" si="16"/>
        <v>106746.36</v>
      </c>
      <c r="I382" s="1983"/>
      <c r="J382" s="631" t="s">
        <v>563</v>
      </c>
      <c r="K382" s="565"/>
      <c r="N382" s="2076"/>
    </row>
    <row r="383" spans="1:14" s="352" customFormat="1" ht="12.75" x14ac:dyDescent="0.2">
      <c r="A383" s="2236">
        <v>5085</v>
      </c>
      <c r="B383" s="232" t="s">
        <v>1560</v>
      </c>
      <c r="C383" s="230"/>
      <c r="D383" s="2184">
        <f>+'[2]1.3 TB Projected Balances'!H449</f>
        <v>164598.35776422138</v>
      </c>
      <c r="E383" s="1592"/>
      <c r="F383" s="2185"/>
      <c r="G383" s="2185"/>
      <c r="H383" s="1591">
        <f t="shared" si="16"/>
        <v>164598.35776422138</v>
      </c>
      <c r="I383" s="1983"/>
      <c r="J383" s="631" t="s">
        <v>563</v>
      </c>
      <c r="K383" s="565"/>
      <c r="N383" s="2076"/>
    </row>
    <row r="384" spans="1:14" s="352" customFormat="1" ht="25.5" x14ac:dyDescent="0.2">
      <c r="A384" s="2236">
        <v>5090</v>
      </c>
      <c r="B384" s="232" t="s">
        <v>1561</v>
      </c>
      <c r="C384" s="230"/>
      <c r="D384" s="2184">
        <f>+'[2]1.3 TB Projected Balances'!H450</f>
        <v>0</v>
      </c>
      <c r="E384" s="1592"/>
      <c r="F384" s="2185"/>
      <c r="G384" s="2185"/>
      <c r="H384" s="1591">
        <f t="shared" si="16"/>
        <v>0</v>
      </c>
      <c r="I384" s="1983"/>
      <c r="J384" s="631" t="s">
        <v>563</v>
      </c>
      <c r="K384" s="565"/>
      <c r="N384" s="2076"/>
    </row>
    <row r="385" spans="1:14" s="352" customFormat="1" ht="25.5" x14ac:dyDescent="0.2">
      <c r="A385" s="2236">
        <v>5095</v>
      </c>
      <c r="B385" s="232" t="s">
        <v>1562</v>
      </c>
      <c r="C385" s="230"/>
      <c r="D385" s="2184">
        <f>+'[2]1.3 TB Projected Balances'!H451</f>
        <v>26782.199999999993</v>
      </c>
      <c r="E385" s="1592"/>
      <c r="F385" s="2185"/>
      <c r="G385" s="2185"/>
      <c r="H385" s="1591">
        <f t="shared" si="16"/>
        <v>26782.199999999993</v>
      </c>
      <c r="I385" s="1983"/>
      <c r="J385" s="631" t="s">
        <v>563</v>
      </c>
      <c r="K385" s="565"/>
      <c r="N385" s="2076"/>
    </row>
    <row r="386" spans="1:14" s="352" customFormat="1" ht="12.75" x14ac:dyDescent="0.2">
      <c r="A386" s="2066">
        <v>5096</v>
      </c>
      <c r="B386" s="2067" t="s">
        <v>1405</v>
      </c>
      <c r="C386" s="230"/>
      <c r="D386" s="2184"/>
      <c r="E386" s="1592"/>
      <c r="F386" s="2185"/>
      <c r="G386" s="2185"/>
      <c r="H386" s="1591">
        <f t="shared" si="16"/>
        <v>0</v>
      </c>
      <c r="I386" s="1983"/>
      <c r="J386" s="631" t="s">
        <v>563</v>
      </c>
      <c r="K386" s="565"/>
      <c r="N386" s="2076"/>
    </row>
    <row r="387" spans="1:14" s="352" customFormat="1" ht="12.75" x14ac:dyDescent="0.2">
      <c r="A387" s="2236">
        <v>5105</v>
      </c>
      <c r="B387" s="232" t="s">
        <v>1336</v>
      </c>
      <c r="C387" s="230"/>
      <c r="D387" s="2184">
        <f>+'[2]1.3 TB Projected Balances'!H455</f>
        <v>29411.053299246105</v>
      </c>
      <c r="E387" s="1592"/>
      <c r="F387" s="2185"/>
      <c r="G387" s="2185"/>
      <c r="H387" s="1591">
        <f t="shared" si="16"/>
        <v>29411.053299246105</v>
      </c>
      <c r="I387" s="1983"/>
      <c r="J387" s="631" t="s">
        <v>1559</v>
      </c>
      <c r="K387" s="565"/>
      <c r="N387" s="2076"/>
    </row>
    <row r="388" spans="1:14" s="352" customFormat="1" ht="25.5" x14ac:dyDescent="0.2">
      <c r="A388" s="2236">
        <v>5110</v>
      </c>
      <c r="B388" s="232" t="s">
        <v>1406</v>
      </c>
      <c r="C388" s="230"/>
      <c r="D388" s="2184">
        <f>+'[2]1.3 TB Projected Balances'!H456</f>
        <v>0</v>
      </c>
      <c r="E388" s="1592"/>
      <c r="F388" s="2185"/>
      <c r="G388" s="2185"/>
      <c r="H388" s="1591">
        <f t="shared" si="16"/>
        <v>0</v>
      </c>
      <c r="I388" s="1983"/>
      <c r="J388" s="631" t="s">
        <v>1559</v>
      </c>
      <c r="K388" s="565"/>
      <c r="N388" s="2076"/>
    </row>
    <row r="389" spans="1:14" s="352" customFormat="1" ht="12.75" x14ac:dyDescent="0.2">
      <c r="A389" s="2236">
        <v>5112</v>
      </c>
      <c r="B389" s="232" t="s">
        <v>1370</v>
      </c>
      <c r="C389" s="230"/>
      <c r="D389" s="2184">
        <f>+'[2]1.3 TB Projected Balances'!H457</f>
        <v>29603.797612963837</v>
      </c>
      <c r="E389" s="1592"/>
      <c r="F389" s="2185"/>
      <c r="G389" s="2185"/>
      <c r="H389" s="1591">
        <f t="shared" si="16"/>
        <v>29603.797612963837</v>
      </c>
      <c r="I389" s="1983"/>
      <c r="J389" s="631" t="s">
        <v>1559</v>
      </c>
      <c r="K389" s="565"/>
      <c r="N389" s="2076"/>
    </row>
    <row r="390" spans="1:14" s="352" customFormat="1" ht="12.75" x14ac:dyDescent="0.2">
      <c r="A390" s="2236">
        <v>5114</v>
      </c>
      <c r="B390" s="232" t="s">
        <v>7</v>
      </c>
      <c r="C390" s="230"/>
      <c r="D390" s="2184">
        <f>+'[2]1.3 TB Projected Balances'!H458</f>
        <v>0</v>
      </c>
      <c r="E390" s="1592"/>
      <c r="F390" s="2185"/>
      <c r="G390" s="2185"/>
      <c r="H390" s="1591">
        <f t="shared" si="16"/>
        <v>0</v>
      </c>
      <c r="I390" s="1983"/>
      <c r="J390" s="631" t="s">
        <v>1559</v>
      </c>
      <c r="K390" s="565"/>
      <c r="N390" s="2076"/>
    </row>
    <row r="391" spans="1:14" s="352" customFormat="1" ht="12.75" x14ac:dyDescent="0.2">
      <c r="A391" s="2236">
        <v>5120</v>
      </c>
      <c r="B391" s="232" t="s">
        <v>8</v>
      </c>
      <c r="C391" s="230"/>
      <c r="D391" s="2184">
        <f>+'[2]1.3 TB Projected Balances'!H459</f>
        <v>62595.832995623998</v>
      </c>
      <c r="E391" s="1592"/>
      <c r="F391" s="2185"/>
      <c r="G391" s="2185"/>
      <c r="H391" s="1591">
        <f t="shared" si="16"/>
        <v>62595.832995623998</v>
      </c>
      <c r="I391" s="1983"/>
      <c r="J391" s="631" t="s">
        <v>1559</v>
      </c>
      <c r="K391" s="565"/>
      <c r="N391" s="2076"/>
    </row>
    <row r="392" spans="1:14" s="352" customFormat="1" ht="12.75" x14ac:dyDescent="0.2">
      <c r="A392" s="2236">
        <v>5125</v>
      </c>
      <c r="B392" s="232" t="s">
        <v>1372</v>
      </c>
      <c r="C392" s="230"/>
      <c r="D392" s="2184">
        <f>+'[2]1.3 TB Projected Balances'!H460</f>
        <v>60033.263322909923</v>
      </c>
      <c r="E392" s="1592"/>
      <c r="F392" s="2185"/>
      <c r="G392" s="2185"/>
      <c r="H392" s="1591">
        <f t="shared" si="16"/>
        <v>60033.263322909923</v>
      </c>
      <c r="I392" s="1983"/>
      <c r="J392" s="631" t="s">
        <v>1559</v>
      </c>
      <c r="K392" s="565"/>
      <c r="N392" s="2076"/>
    </row>
    <row r="393" spans="1:14" s="352" customFormat="1" ht="12.75" x14ac:dyDescent="0.2">
      <c r="A393" s="2236">
        <v>5130</v>
      </c>
      <c r="B393" s="232" t="s">
        <v>9</v>
      </c>
      <c r="C393" s="230"/>
      <c r="D393" s="2184">
        <f>+'[2]1.3 TB Projected Balances'!H461</f>
        <v>32692.937752060796</v>
      </c>
      <c r="E393" s="1592"/>
      <c r="F393" s="2185"/>
      <c r="G393" s="2185"/>
      <c r="H393" s="1591">
        <f t="shared" si="16"/>
        <v>32692.937752060796</v>
      </c>
      <c r="I393" s="1983"/>
      <c r="J393" s="631" t="s">
        <v>1559</v>
      </c>
      <c r="K393" s="565"/>
      <c r="N393" s="2076"/>
    </row>
    <row r="394" spans="1:14" s="352" customFormat="1" ht="25.5" x14ac:dyDescent="0.2">
      <c r="A394" s="2236">
        <v>5135</v>
      </c>
      <c r="B394" s="232" t="s">
        <v>10</v>
      </c>
      <c r="C394" s="230"/>
      <c r="D394" s="2184">
        <f>+'[2]1.3 TB Projected Balances'!H462</f>
        <v>76237.622814579096</v>
      </c>
      <c r="E394" s="1592"/>
      <c r="F394" s="2185"/>
      <c r="G394" s="2185"/>
      <c r="H394" s="1591">
        <f t="shared" si="16"/>
        <v>76237.622814579096</v>
      </c>
      <c r="I394" s="1983"/>
      <c r="J394" s="631" t="s">
        <v>1559</v>
      </c>
      <c r="K394" s="565"/>
      <c r="N394" s="2076"/>
    </row>
    <row r="395" spans="1:14" s="352" customFormat="1" ht="12.75" x14ac:dyDescent="0.2">
      <c r="A395" s="2236">
        <v>5145</v>
      </c>
      <c r="B395" s="232" t="s">
        <v>11</v>
      </c>
      <c r="C395" s="230"/>
      <c r="D395" s="2184">
        <f>+'[2]1.3 TB Projected Balances'!H463</f>
        <v>0</v>
      </c>
      <c r="E395" s="1592"/>
      <c r="F395" s="2185"/>
      <c r="G395" s="2185"/>
      <c r="H395" s="1591">
        <f t="shared" si="16"/>
        <v>0</v>
      </c>
      <c r="I395" s="1983"/>
      <c r="J395" s="631" t="s">
        <v>1559</v>
      </c>
      <c r="K395" s="565"/>
      <c r="N395" s="2076"/>
    </row>
    <row r="396" spans="1:14" s="352" customFormat="1" ht="25.5" x14ac:dyDescent="0.2">
      <c r="A396" s="2236">
        <v>5150</v>
      </c>
      <c r="B396" s="232" t="s">
        <v>12</v>
      </c>
      <c r="C396" s="230"/>
      <c r="D396" s="2184">
        <f>+'[2]1.3 TB Projected Balances'!H464</f>
        <v>21973.966404038416</v>
      </c>
      <c r="E396" s="1592"/>
      <c r="F396" s="2185"/>
      <c r="G396" s="2185"/>
      <c r="H396" s="1591">
        <f t="shared" si="16"/>
        <v>21973.966404038416</v>
      </c>
      <c r="I396" s="1983"/>
      <c r="J396" s="631" t="s">
        <v>1559</v>
      </c>
      <c r="K396" s="565"/>
      <c r="N396" s="2076"/>
    </row>
    <row r="397" spans="1:14" s="352" customFormat="1" ht="12.75" x14ac:dyDescent="0.2">
      <c r="A397" s="2236">
        <v>5155</v>
      </c>
      <c r="B397" s="232" t="s">
        <v>13</v>
      </c>
      <c r="C397" s="230"/>
      <c r="D397" s="2184">
        <f>+'[2]1.3 TB Projected Balances'!H465</f>
        <v>48736.615103272299</v>
      </c>
      <c r="E397" s="1592"/>
      <c r="F397" s="2185"/>
      <c r="G397" s="2185"/>
      <c r="H397" s="1591">
        <f t="shared" si="16"/>
        <v>48736.615103272299</v>
      </c>
      <c r="I397" s="1983"/>
      <c r="J397" s="631" t="s">
        <v>1559</v>
      </c>
      <c r="K397" s="565"/>
      <c r="N397" s="2076"/>
    </row>
    <row r="398" spans="1:14" s="352" customFormat="1" ht="12.75" x14ac:dyDescent="0.2">
      <c r="A398" s="2236">
        <v>5160</v>
      </c>
      <c r="B398" s="232" t="s">
        <v>14</v>
      </c>
      <c r="C398" s="230"/>
      <c r="D398" s="2184">
        <f>+'[2]1.3 TB Projected Balances'!H466</f>
        <v>33026.277426663321</v>
      </c>
      <c r="E398" s="1592"/>
      <c r="F398" s="2186"/>
      <c r="G398" s="2185"/>
      <c r="H398" s="1591">
        <f t="shared" si="16"/>
        <v>33026.277426663321</v>
      </c>
      <c r="I398" s="1983"/>
      <c r="J398" s="631" t="s">
        <v>1559</v>
      </c>
      <c r="K398" s="565"/>
      <c r="N398" s="2076"/>
    </row>
    <row r="399" spans="1:14" s="352" customFormat="1" ht="12.75" x14ac:dyDescent="0.2">
      <c r="A399" s="226">
        <v>5165</v>
      </c>
      <c r="B399" s="227" t="s">
        <v>15</v>
      </c>
      <c r="C399" s="230"/>
      <c r="D399" s="2184"/>
      <c r="E399" s="1592"/>
      <c r="F399" s="2185"/>
      <c r="G399" s="2185"/>
      <c r="H399" s="1591">
        <f t="shared" si="16"/>
        <v>0</v>
      </c>
      <c r="I399" s="1983"/>
      <c r="J399" s="631" t="s">
        <v>592</v>
      </c>
      <c r="K399" s="565"/>
      <c r="N399" s="2076"/>
    </row>
    <row r="400" spans="1:14" s="352" customFormat="1" ht="12.75" x14ac:dyDescent="0.2">
      <c r="A400" s="226">
        <v>5170</v>
      </c>
      <c r="B400" s="227" t="s">
        <v>1437</v>
      </c>
      <c r="C400" s="230"/>
      <c r="D400" s="2184"/>
      <c r="E400" s="1592"/>
      <c r="F400" s="2185"/>
      <c r="G400" s="2185"/>
      <c r="H400" s="1591">
        <f t="shared" si="16"/>
        <v>0</v>
      </c>
      <c r="I400" s="1983"/>
      <c r="J400" s="631" t="s">
        <v>592</v>
      </c>
      <c r="K400" s="565"/>
      <c r="N400" s="2076"/>
    </row>
    <row r="401" spans="1:14" s="352" customFormat="1" ht="12.75" x14ac:dyDescent="0.2">
      <c r="A401" s="226">
        <v>5172</v>
      </c>
      <c r="B401" s="227" t="s">
        <v>1520</v>
      </c>
      <c r="C401" s="230"/>
      <c r="D401" s="2184"/>
      <c r="E401" s="1592"/>
      <c r="F401" s="2185"/>
      <c r="G401" s="2185"/>
      <c r="H401" s="1591">
        <f t="shared" si="16"/>
        <v>0</v>
      </c>
      <c r="I401" s="1983"/>
      <c r="J401" s="631" t="s">
        <v>592</v>
      </c>
      <c r="K401" s="565"/>
      <c r="N401" s="2076"/>
    </row>
    <row r="402" spans="1:14" s="352" customFormat="1" ht="12.75" x14ac:dyDescent="0.2">
      <c r="A402" s="2236">
        <v>5175</v>
      </c>
      <c r="B402" s="241" t="s">
        <v>1521</v>
      </c>
      <c r="C402" s="230"/>
      <c r="D402" s="2184">
        <f>+'[2]1.3 TB Projected Balances'!H470</f>
        <v>55478.915214926805</v>
      </c>
      <c r="E402" s="1592"/>
      <c r="F402" s="2185"/>
      <c r="G402" s="2185"/>
      <c r="H402" s="1591">
        <f t="shared" si="16"/>
        <v>55478.915214926805</v>
      </c>
      <c r="I402" s="1983"/>
      <c r="J402" s="631" t="s">
        <v>1559</v>
      </c>
      <c r="K402" s="565"/>
      <c r="N402" s="2076"/>
    </row>
    <row r="403" spans="1:14" s="352" customFormat="1" ht="12.75" x14ac:dyDescent="0.2">
      <c r="A403" s="226">
        <v>5178</v>
      </c>
      <c r="B403" s="227" t="s">
        <v>1522</v>
      </c>
      <c r="C403" s="230"/>
      <c r="D403" s="2184"/>
      <c r="E403" s="1592"/>
      <c r="F403" s="2185"/>
      <c r="G403" s="2185"/>
      <c r="H403" s="1591">
        <f t="shared" si="16"/>
        <v>0</v>
      </c>
      <c r="I403" s="1983"/>
      <c r="J403" s="631" t="s">
        <v>592</v>
      </c>
      <c r="K403" s="565"/>
      <c r="N403" s="2076"/>
    </row>
    <row r="404" spans="1:14" s="352" customFormat="1" ht="12.75" x14ac:dyDescent="0.2">
      <c r="A404" s="226">
        <v>5185</v>
      </c>
      <c r="B404" s="227" t="s">
        <v>1523</v>
      </c>
      <c r="C404" s="230"/>
      <c r="D404" s="2184"/>
      <c r="E404" s="1592"/>
      <c r="F404" s="2185"/>
      <c r="G404" s="2185"/>
      <c r="H404" s="1591">
        <f t="shared" si="16"/>
        <v>0</v>
      </c>
      <c r="I404" s="1983"/>
      <c r="J404" s="631" t="s">
        <v>592</v>
      </c>
      <c r="K404" s="565"/>
      <c r="N404" s="2076"/>
    </row>
    <row r="405" spans="1:14" s="352" customFormat="1" ht="12.75" x14ac:dyDescent="0.2">
      <c r="A405" s="226">
        <v>5186</v>
      </c>
      <c r="B405" s="227" t="s">
        <v>1524</v>
      </c>
      <c r="C405" s="230"/>
      <c r="D405" s="2184"/>
      <c r="E405" s="1592"/>
      <c r="F405" s="2185"/>
      <c r="G405" s="2185"/>
      <c r="H405" s="1591">
        <f t="shared" si="16"/>
        <v>0</v>
      </c>
      <c r="I405" s="1983"/>
      <c r="J405" s="631" t="s">
        <v>592</v>
      </c>
      <c r="K405" s="565"/>
      <c r="N405" s="2076"/>
    </row>
    <row r="406" spans="1:14" s="352" customFormat="1" ht="12.75" x14ac:dyDescent="0.2">
      <c r="A406" s="226">
        <v>5190</v>
      </c>
      <c r="B406" s="227" t="s">
        <v>1525</v>
      </c>
      <c r="C406" s="230"/>
      <c r="D406" s="2184"/>
      <c r="E406" s="1592"/>
      <c r="F406" s="2185"/>
      <c r="G406" s="2185"/>
      <c r="H406" s="1591">
        <f t="shared" si="16"/>
        <v>0</v>
      </c>
      <c r="I406" s="1983"/>
      <c r="J406" s="631" t="s">
        <v>592</v>
      </c>
      <c r="K406" s="565"/>
      <c r="N406" s="2076"/>
    </row>
    <row r="407" spans="1:14" s="352" customFormat="1" ht="12.75" x14ac:dyDescent="0.2">
      <c r="A407" s="226">
        <v>5192</v>
      </c>
      <c r="B407" s="227" t="s">
        <v>1526</v>
      </c>
      <c r="C407" s="230"/>
      <c r="D407" s="2184"/>
      <c r="E407" s="1592"/>
      <c r="F407" s="2185"/>
      <c r="G407" s="2185"/>
      <c r="H407" s="1591">
        <f t="shared" si="16"/>
        <v>0</v>
      </c>
      <c r="I407" s="1983"/>
      <c r="J407" s="631" t="s">
        <v>592</v>
      </c>
      <c r="K407" s="565"/>
      <c r="N407" s="2076"/>
    </row>
    <row r="408" spans="1:14" s="352" customFormat="1" ht="25.5" x14ac:dyDescent="0.2">
      <c r="A408" s="240">
        <v>5195</v>
      </c>
      <c r="B408" s="241" t="s">
        <v>1527</v>
      </c>
      <c r="C408" s="230"/>
      <c r="D408" s="2184">
        <f>+'[2]1.3 TB Projected Balances'!H474</f>
        <v>0</v>
      </c>
      <c r="E408" s="1592"/>
      <c r="F408" s="2185"/>
      <c r="G408" s="2185"/>
      <c r="H408" s="1591">
        <f t="shared" si="16"/>
        <v>0</v>
      </c>
      <c r="I408" s="1983"/>
      <c r="J408" s="631" t="s">
        <v>592</v>
      </c>
      <c r="K408" s="565"/>
      <c r="N408" s="2076"/>
    </row>
    <row r="409" spans="1:14" s="352" customFormat="1" ht="12.75" x14ac:dyDescent="0.2">
      <c r="A409" s="233">
        <v>5205</v>
      </c>
      <c r="B409" s="232" t="s">
        <v>1528</v>
      </c>
      <c r="C409" s="230"/>
      <c r="D409" s="2184">
        <f>+'[2]1.3 TB Projected Balances'!H480</f>
        <v>0</v>
      </c>
      <c r="E409" s="1592"/>
      <c r="F409" s="2185"/>
      <c r="G409" s="2185"/>
      <c r="H409" s="1591">
        <f t="shared" si="16"/>
        <v>0</v>
      </c>
      <c r="I409" s="1983"/>
      <c r="J409" s="631" t="s">
        <v>313</v>
      </c>
      <c r="K409" s="565"/>
      <c r="N409" s="2076"/>
    </row>
    <row r="410" spans="1:14" s="352" customFormat="1" ht="12.75" x14ac:dyDescent="0.2">
      <c r="A410" s="233">
        <v>5210</v>
      </c>
      <c r="B410" s="232" t="s">
        <v>1529</v>
      </c>
      <c r="C410" s="230"/>
      <c r="D410" s="2184">
        <f>+'[2]1.3 TB Projected Balances'!H481</f>
        <v>0</v>
      </c>
      <c r="E410" s="1592"/>
      <c r="F410" s="2185"/>
      <c r="G410" s="2185"/>
      <c r="H410" s="1591">
        <f t="shared" si="16"/>
        <v>0</v>
      </c>
      <c r="I410" s="1983"/>
      <c r="J410" s="631" t="s">
        <v>313</v>
      </c>
      <c r="K410" s="565"/>
      <c r="N410" s="2076"/>
    </row>
    <row r="411" spans="1:14" s="352" customFormat="1" ht="12.75" x14ac:dyDescent="0.2">
      <c r="A411" s="233">
        <v>5215</v>
      </c>
      <c r="B411" s="232" t="s">
        <v>1530</v>
      </c>
      <c r="C411" s="230"/>
      <c r="D411" s="2184">
        <f>+'[2]1.3 TB Projected Balances'!H482</f>
        <v>0</v>
      </c>
      <c r="E411" s="1592"/>
      <c r="F411" s="2185"/>
      <c r="G411" s="2185"/>
      <c r="H411" s="1591">
        <f t="shared" si="16"/>
        <v>0</v>
      </c>
      <c r="I411" s="1983"/>
      <c r="J411" s="631" t="s">
        <v>313</v>
      </c>
      <c r="K411" s="565"/>
      <c r="N411" s="2076"/>
    </row>
    <row r="412" spans="1:14" s="352" customFormat="1" ht="12.75" x14ac:dyDescent="0.2">
      <c r="A412" s="2236">
        <v>5305</v>
      </c>
      <c r="B412" s="241" t="s">
        <v>1531</v>
      </c>
      <c r="C412" s="230"/>
      <c r="D412" s="2184">
        <f>+'[2]1.3 TB Projected Balances'!H485</f>
        <v>58127.665948865935</v>
      </c>
      <c r="E412" s="1592"/>
      <c r="F412" s="2185"/>
      <c r="G412" s="2185"/>
      <c r="H412" s="1591">
        <f t="shared" si="16"/>
        <v>58127.665948865935</v>
      </c>
      <c r="I412" s="1983"/>
      <c r="J412" s="631" t="s">
        <v>564</v>
      </c>
      <c r="K412" s="565"/>
      <c r="N412" s="2076"/>
    </row>
    <row r="413" spans="1:14" s="352" customFormat="1" ht="12.75" x14ac:dyDescent="0.2">
      <c r="A413" s="2236">
        <v>5310</v>
      </c>
      <c r="B413" s="241" t="s">
        <v>286</v>
      </c>
      <c r="C413" s="230"/>
      <c r="D413" s="2184">
        <f>+'[2]1.3 TB Projected Balances'!H486</f>
        <v>134051.62747760591</v>
      </c>
      <c r="E413" s="1592"/>
      <c r="F413" s="2185"/>
      <c r="G413" s="2185"/>
      <c r="H413" s="1591">
        <f t="shared" si="16"/>
        <v>134051.62747760591</v>
      </c>
      <c r="I413" s="1983"/>
      <c r="J413" s="631" t="s">
        <v>564</v>
      </c>
      <c r="K413" s="565"/>
      <c r="N413" s="2076"/>
    </row>
    <row r="414" spans="1:14" s="352" customFormat="1" ht="12.75" x14ac:dyDescent="0.2">
      <c r="A414" s="2236">
        <v>5315</v>
      </c>
      <c r="B414" s="241" t="s">
        <v>1135</v>
      </c>
      <c r="C414" s="230"/>
      <c r="D414" s="2184">
        <f>+'[2]1.3 TB Projected Balances'!H487</f>
        <v>323653.16473989171</v>
      </c>
      <c r="E414" s="1592"/>
      <c r="F414" s="2185"/>
      <c r="G414" s="2185"/>
      <c r="H414" s="1591">
        <f t="shared" si="16"/>
        <v>323653.16473989171</v>
      </c>
      <c r="I414" s="1983"/>
      <c r="J414" s="631" t="s">
        <v>564</v>
      </c>
      <c r="K414" s="565"/>
      <c r="N414" s="2076"/>
    </row>
    <row r="415" spans="1:14" s="352" customFormat="1" ht="12.75" x14ac:dyDescent="0.2">
      <c r="A415" s="2236">
        <v>5320</v>
      </c>
      <c r="B415" s="241" t="s">
        <v>1136</v>
      </c>
      <c r="C415" s="230"/>
      <c r="D415" s="2184">
        <f>+'[2]1.3 TB Projected Balances'!H488</f>
        <v>91910.202294205112</v>
      </c>
      <c r="E415" s="1592"/>
      <c r="F415" s="2185"/>
      <c r="G415" s="2185"/>
      <c r="H415" s="1591">
        <f t="shared" si="16"/>
        <v>91910.202294205112</v>
      </c>
      <c r="I415" s="1983"/>
      <c r="J415" s="631" t="s">
        <v>564</v>
      </c>
      <c r="K415" s="565"/>
      <c r="N415" s="2076"/>
    </row>
    <row r="416" spans="1:14" s="352" customFormat="1" ht="12.75" x14ac:dyDescent="0.2">
      <c r="A416" s="2236">
        <v>5325</v>
      </c>
      <c r="B416" s="241" t="s">
        <v>1137</v>
      </c>
      <c r="C416" s="230"/>
      <c r="D416" s="2184">
        <f>+'[2]1.3 TB Projected Balances'!H489</f>
        <v>0</v>
      </c>
      <c r="E416" s="1592"/>
      <c r="F416" s="2185"/>
      <c r="G416" s="2185"/>
      <c r="H416" s="1591">
        <f t="shared" si="16"/>
        <v>0</v>
      </c>
      <c r="I416" s="1983"/>
      <c r="J416" s="631" t="s">
        <v>564</v>
      </c>
      <c r="K416" s="565"/>
      <c r="N416" s="2076"/>
    </row>
    <row r="417" spans="1:14" s="352" customFormat="1" ht="12.75" x14ac:dyDescent="0.2">
      <c r="A417" s="2236">
        <v>5330</v>
      </c>
      <c r="B417" s="241" t="s">
        <v>1138</v>
      </c>
      <c r="C417" s="230"/>
      <c r="D417" s="2184">
        <f>+'[2]1.3 TB Projected Balances'!H490</f>
        <v>0</v>
      </c>
      <c r="E417" s="1592"/>
      <c r="F417" s="2185"/>
      <c r="G417" s="2185"/>
      <c r="H417" s="1591">
        <f t="shared" si="16"/>
        <v>0</v>
      </c>
      <c r="I417" s="1983"/>
      <c r="J417" s="631" t="s">
        <v>564</v>
      </c>
      <c r="K417" s="565"/>
      <c r="N417" s="2076"/>
    </row>
    <row r="418" spans="1:14" s="352" customFormat="1" ht="12.75" x14ac:dyDescent="0.2">
      <c r="A418" s="2236">
        <v>5335</v>
      </c>
      <c r="B418" s="241" t="s">
        <v>1139</v>
      </c>
      <c r="C418" s="230"/>
      <c r="D418" s="2184">
        <f>+'[2]1.3 TB Projected Balances'!H491</f>
        <v>20000.04</v>
      </c>
      <c r="E418" s="1592"/>
      <c r="F418" s="2185"/>
      <c r="G418" s="2185"/>
      <c r="H418" s="1591">
        <f t="shared" si="16"/>
        <v>20000.04</v>
      </c>
      <c r="I418" s="1983"/>
      <c r="J418" s="631" t="s">
        <v>54</v>
      </c>
      <c r="K418" s="565"/>
      <c r="N418" s="2076"/>
    </row>
    <row r="419" spans="1:14" s="352" customFormat="1" ht="12.75" x14ac:dyDescent="0.2">
      <c r="A419" s="2236">
        <v>5340</v>
      </c>
      <c r="B419" s="241" t="s">
        <v>1140</v>
      </c>
      <c r="C419" s="230"/>
      <c r="D419" s="2184">
        <f>+'[2]1.3 TB Projected Balances'!H492</f>
        <v>5124.7200000000012</v>
      </c>
      <c r="E419" s="1592"/>
      <c r="F419" s="2185"/>
      <c r="G419" s="2185"/>
      <c r="H419" s="1591">
        <f t="shared" si="16"/>
        <v>5124.7200000000012</v>
      </c>
      <c r="I419" s="1983"/>
      <c r="J419" s="631" t="s">
        <v>564</v>
      </c>
      <c r="K419" s="565"/>
      <c r="N419" s="2076"/>
    </row>
    <row r="420" spans="1:14" s="352" customFormat="1" ht="12.75" x14ac:dyDescent="0.2">
      <c r="A420" s="2236">
        <v>5405</v>
      </c>
      <c r="B420" s="2067" t="s">
        <v>1531</v>
      </c>
      <c r="C420" s="230"/>
      <c r="D420" s="2184">
        <f>+'[2]1.3 TB Projected Balances'!H495</f>
        <v>0</v>
      </c>
      <c r="E420" s="1592"/>
      <c r="F420" s="2185"/>
      <c r="G420" s="2185"/>
      <c r="H420" s="1591">
        <f t="shared" si="16"/>
        <v>0</v>
      </c>
      <c r="I420" s="1983"/>
      <c r="J420" s="631" t="s">
        <v>561</v>
      </c>
      <c r="K420" s="565"/>
      <c r="N420" s="2076"/>
    </row>
    <row r="421" spans="1:14" s="352" customFormat="1" ht="12.75" x14ac:dyDescent="0.2">
      <c r="A421" s="2236">
        <v>5410</v>
      </c>
      <c r="B421" s="2067" t="s">
        <v>1141</v>
      </c>
      <c r="C421" s="230"/>
      <c r="D421" s="2184">
        <f>+'[2]1.3 TB Projected Balances'!H496</f>
        <v>0</v>
      </c>
      <c r="E421" s="1592"/>
      <c r="F421" s="2185"/>
      <c r="G421" s="2185"/>
      <c r="H421" s="1591">
        <f t="shared" si="16"/>
        <v>0</v>
      </c>
      <c r="I421" s="1983"/>
      <c r="J421" s="631" t="s">
        <v>561</v>
      </c>
      <c r="K421" s="565"/>
      <c r="N421" s="2076"/>
    </row>
    <row r="422" spans="1:14" s="352" customFormat="1" ht="12.75" x14ac:dyDescent="0.2">
      <c r="A422" s="2236">
        <v>5415</v>
      </c>
      <c r="B422" s="2067" t="s">
        <v>36</v>
      </c>
      <c r="C422" s="230"/>
      <c r="D422" s="2184">
        <f>+'[2]1.3 TB Projected Balances'!H497</f>
        <v>0</v>
      </c>
      <c r="E422" s="1592"/>
      <c r="F422" s="2185"/>
      <c r="G422" s="2185"/>
      <c r="H422" s="1591">
        <f t="shared" si="16"/>
        <v>0</v>
      </c>
      <c r="I422" s="1983"/>
      <c r="J422" s="631" t="s">
        <v>45</v>
      </c>
      <c r="K422" s="565"/>
      <c r="N422" s="2076"/>
    </row>
    <row r="423" spans="1:14" s="352" customFormat="1" ht="12.75" x14ac:dyDescent="0.2">
      <c r="A423" s="2236">
        <v>5420</v>
      </c>
      <c r="B423" s="2067" t="s">
        <v>37</v>
      </c>
      <c r="C423" s="230"/>
      <c r="D423" s="2184">
        <f>+'[2]1.3 TB Projected Balances'!H498</f>
        <v>0</v>
      </c>
      <c r="E423" s="1592"/>
      <c r="F423" s="2185"/>
      <c r="G423" s="2185"/>
      <c r="H423" s="1591">
        <f t="shared" si="16"/>
        <v>0</v>
      </c>
      <c r="I423" s="1983"/>
      <c r="J423" s="631" t="s">
        <v>561</v>
      </c>
      <c r="K423" s="565"/>
      <c r="N423" s="2076"/>
    </row>
    <row r="424" spans="1:14" s="352" customFormat="1" ht="25.5" x14ac:dyDescent="0.2">
      <c r="A424" s="2236">
        <v>5425</v>
      </c>
      <c r="B424" s="2067" t="s">
        <v>38</v>
      </c>
      <c r="C424" s="230"/>
      <c r="D424" s="2184">
        <f>+'[2]1.3 TB Projected Balances'!H499</f>
        <v>11484.753561720259</v>
      </c>
      <c r="E424" s="1592"/>
      <c r="F424" s="2185"/>
      <c r="G424" s="2185"/>
      <c r="H424" s="1591">
        <f t="shared" si="16"/>
        <v>11484.753561720259</v>
      </c>
      <c r="I424" s="1983"/>
      <c r="J424" s="631" t="s">
        <v>561</v>
      </c>
      <c r="K424" s="565"/>
      <c r="N424" s="2076"/>
    </row>
    <row r="425" spans="1:14" s="352" customFormat="1" ht="12.75" x14ac:dyDescent="0.2">
      <c r="A425" s="2236">
        <v>5505</v>
      </c>
      <c r="B425" s="2067" t="s">
        <v>1531</v>
      </c>
      <c r="C425" s="230"/>
      <c r="D425" s="2184">
        <f>+'[2]1.3 TB Projected Balances'!H500</f>
        <v>0</v>
      </c>
      <c r="E425" s="1592"/>
      <c r="F425" s="2185"/>
      <c r="G425" s="2185"/>
      <c r="H425" s="1591">
        <f t="shared" si="16"/>
        <v>0</v>
      </c>
      <c r="I425" s="1983"/>
      <c r="J425" s="631" t="s">
        <v>48</v>
      </c>
      <c r="K425" s="565"/>
      <c r="N425" s="2076"/>
    </row>
    <row r="426" spans="1:14" s="352" customFormat="1" ht="12.75" x14ac:dyDescent="0.2">
      <c r="A426" s="2236">
        <v>5510</v>
      </c>
      <c r="B426" s="2067" t="s">
        <v>1584</v>
      </c>
      <c r="C426" s="230"/>
      <c r="D426" s="2184">
        <f>+'[2]1.3 TB Projected Balances'!H501</f>
        <v>0</v>
      </c>
      <c r="E426" s="1592"/>
      <c r="F426" s="2185"/>
      <c r="G426" s="2185"/>
      <c r="H426" s="1591">
        <f t="shared" si="16"/>
        <v>0</v>
      </c>
      <c r="I426" s="1983"/>
      <c r="J426" s="631" t="s">
        <v>48</v>
      </c>
      <c r="K426" s="565"/>
      <c r="N426" s="2076"/>
    </row>
    <row r="427" spans="1:14" s="352" customFormat="1" ht="12.75" x14ac:dyDescent="0.2">
      <c r="A427" s="2236">
        <v>5515</v>
      </c>
      <c r="B427" s="2067" t="s">
        <v>1585</v>
      </c>
      <c r="C427" s="230"/>
      <c r="D427" s="2184">
        <f>+'[2]1.3 TB Projected Balances'!H502</f>
        <v>0</v>
      </c>
      <c r="E427" s="1592"/>
      <c r="F427" s="2185"/>
      <c r="G427" s="2185"/>
      <c r="H427" s="1591">
        <f t="shared" si="16"/>
        <v>0</v>
      </c>
      <c r="I427" s="1983"/>
      <c r="J427" s="631" t="s">
        <v>3</v>
      </c>
      <c r="K427" s="565"/>
      <c r="N427" s="2076"/>
    </row>
    <row r="428" spans="1:14" s="352" customFormat="1" ht="12.75" x14ac:dyDescent="0.2">
      <c r="A428" s="2236">
        <v>5520</v>
      </c>
      <c r="B428" s="2067" t="s">
        <v>1586</v>
      </c>
      <c r="C428" s="230"/>
      <c r="D428" s="2184">
        <f>+'[2]1.3 TB Projected Balances'!H503</f>
        <v>0</v>
      </c>
      <c r="E428" s="1592"/>
      <c r="F428" s="2185"/>
      <c r="G428" s="2185"/>
      <c r="H428" s="1591">
        <f t="shared" si="16"/>
        <v>0</v>
      </c>
      <c r="I428" s="1983"/>
      <c r="J428" s="631" t="s">
        <v>48</v>
      </c>
      <c r="K428" s="565"/>
      <c r="N428" s="2076"/>
    </row>
    <row r="429" spans="1:14" s="352" customFormat="1" ht="12.75" x14ac:dyDescent="0.2">
      <c r="A429" s="2236">
        <v>5605</v>
      </c>
      <c r="B429" s="2067" t="s">
        <v>1587</v>
      </c>
      <c r="C429" s="230"/>
      <c r="D429" s="2184">
        <f>+'[2]1.3 TB Projected Balances'!H506</f>
        <v>431170.57243683649</v>
      </c>
      <c r="E429" s="1592"/>
      <c r="F429" s="2185"/>
      <c r="G429" s="2185"/>
      <c r="H429" s="1591">
        <f t="shared" si="16"/>
        <v>431170.57243683649</v>
      </c>
      <c r="I429" s="1983"/>
      <c r="J429" s="631" t="s">
        <v>562</v>
      </c>
      <c r="K429" s="565"/>
      <c r="N429" s="2076"/>
    </row>
    <row r="430" spans="1:14" s="352" customFormat="1" ht="12.75" x14ac:dyDescent="0.2">
      <c r="A430" s="2236">
        <v>5610</v>
      </c>
      <c r="B430" s="2067" t="s">
        <v>1588</v>
      </c>
      <c r="C430" s="230"/>
      <c r="D430" s="2184">
        <f>+'[2]1.3 TB Projected Balances'!H507</f>
        <v>15573.628999916433</v>
      </c>
      <c r="E430" s="1592"/>
      <c r="F430" s="2185"/>
      <c r="G430" s="2185"/>
      <c r="H430" s="1591">
        <f t="shared" si="16"/>
        <v>15573.628999916433</v>
      </c>
      <c r="I430" s="1983"/>
      <c r="J430" s="631" t="s">
        <v>562</v>
      </c>
      <c r="K430" s="565"/>
      <c r="N430" s="2076"/>
    </row>
    <row r="431" spans="1:14" s="352" customFormat="1" ht="12.75" x14ac:dyDescent="0.2">
      <c r="A431" s="2236">
        <v>5615</v>
      </c>
      <c r="B431" s="2067" t="s">
        <v>1589</v>
      </c>
      <c r="C431" s="230"/>
      <c r="D431" s="2184">
        <f>+'[2]1.3 TB Projected Balances'!H508</f>
        <v>164354.46318685048</v>
      </c>
      <c r="E431" s="1592"/>
      <c r="F431" s="2185"/>
      <c r="G431" s="2185"/>
      <c r="H431" s="1591">
        <f t="shared" si="16"/>
        <v>164354.46318685048</v>
      </c>
      <c r="I431" s="1983"/>
      <c r="J431" s="631" t="s">
        <v>562</v>
      </c>
      <c r="K431" s="565"/>
      <c r="N431" s="2076"/>
    </row>
    <row r="432" spans="1:14" s="352" customFormat="1" ht="12.75" x14ac:dyDescent="0.2">
      <c r="A432" s="2236">
        <v>5620</v>
      </c>
      <c r="B432" s="2067" t="s">
        <v>296</v>
      </c>
      <c r="C432" s="230"/>
      <c r="D432" s="2184">
        <f>+'[2]1.3 TB Projected Balances'!H509</f>
        <v>27182.640000000003</v>
      </c>
      <c r="E432" s="1592"/>
      <c r="F432" s="2185"/>
      <c r="G432" s="2185"/>
      <c r="H432" s="1591">
        <f t="shared" ref="H432:H478" si="17">+D432+E432+F432-G432</f>
        <v>27182.640000000003</v>
      </c>
      <c r="I432" s="1983"/>
      <c r="J432" s="631" t="s">
        <v>562</v>
      </c>
      <c r="K432" s="565"/>
      <c r="N432" s="2076"/>
    </row>
    <row r="433" spans="1:29" s="352" customFormat="1" ht="12.75" x14ac:dyDescent="0.2">
      <c r="A433" s="2236">
        <v>5625</v>
      </c>
      <c r="B433" s="2067" t="s">
        <v>1134</v>
      </c>
      <c r="C433" s="230"/>
      <c r="D433" s="2184">
        <f>+'[2]1.3 TB Projected Balances'!H510</f>
        <v>0</v>
      </c>
      <c r="E433" s="1592"/>
      <c r="F433" s="2185"/>
      <c r="G433" s="2185"/>
      <c r="H433" s="1591">
        <f t="shared" si="17"/>
        <v>0</v>
      </c>
      <c r="I433" s="1983"/>
      <c r="J433" s="631" t="s">
        <v>562</v>
      </c>
      <c r="K433" s="565"/>
      <c r="N433" s="2076"/>
    </row>
    <row r="434" spans="1:29" s="352" customFormat="1" ht="12.75" x14ac:dyDescent="0.2">
      <c r="A434" s="2236">
        <v>5630</v>
      </c>
      <c r="B434" s="2067" t="s">
        <v>297</v>
      </c>
      <c r="C434" s="230"/>
      <c r="D434" s="2184">
        <f>+'[2]1.3 TB Projected Balances'!H511</f>
        <v>48575.999999999985</v>
      </c>
      <c r="E434" s="1592"/>
      <c r="F434" s="2185"/>
      <c r="G434" s="2185"/>
      <c r="H434" s="1591">
        <f t="shared" si="17"/>
        <v>48575.999999999985</v>
      </c>
      <c r="I434" s="1983"/>
      <c r="J434" s="631" t="s">
        <v>562</v>
      </c>
      <c r="K434" s="565"/>
      <c r="N434" s="2076"/>
    </row>
    <row r="435" spans="1:29" s="352" customFormat="1" ht="12.75" x14ac:dyDescent="0.2">
      <c r="A435" s="2236">
        <v>5635</v>
      </c>
      <c r="B435" s="2153" t="s">
        <v>298</v>
      </c>
      <c r="C435" s="230"/>
      <c r="D435" s="2184">
        <f>+'[2]1.3 TB Projected Balances'!H512</f>
        <v>21492.959999999999</v>
      </c>
      <c r="E435" s="1592"/>
      <c r="F435" s="2185"/>
      <c r="G435" s="2185"/>
      <c r="H435" s="1591">
        <f t="shared" si="17"/>
        <v>21492.959999999999</v>
      </c>
      <c r="I435" s="1983"/>
      <c r="J435" s="631" t="s">
        <v>50</v>
      </c>
      <c r="K435" s="565"/>
      <c r="N435" s="2076"/>
    </row>
    <row r="436" spans="1:29" s="352" customFormat="1" ht="12.75" x14ac:dyDescent="0.2">
      <c r="A436" s="2236">
        <v>5640</v>
      </c>
      <c r="B436" s="2067" t="s">
        <v>299</v>
      </c>
      <c r="C436" s="230"/>
      <c r="D436" s="2184">
        <f>+'[2]1.3 TB Projected Balances'!H513</f>
        <v>28817.039999999994</v>
      </c>
      <c r="E436" s="1592"/>
      <c r="F436" s="2185"/>
      <c r="G436" s="2185"/>
      <c r="H436" s="1591">
        <f t="shared" si="17"/>
        <v>28817.039999999994</v>
      </c>
      <c r="I436" s="1983"/>
      <c r="J436" s="631" t="s">
        <v>562</v>
      </c>
      <c r="K436" s="565"/>
      <c r="N436" s="2076"/>
    </row>
    <row r="437" spans="1:29" s="352" customFormat="1" ht="12.75" x14ac:dyDescent="0.2">
      <c r="A437" s="2236">
        <v>5645</v>
      </c>
      <c r="B437" s="2067" t="s">
        <v>300</v>
      </c>
      <c r="C437" s="230"/>
      <c r="D437" s="2184">
        <f>+'[2]1.3 TB Projected Balances'!H514</f>
        <v>53453.039999999986</v>
      </c>
      <c r="E437" s="1592"/>
      <c r="F437" s="2185"/>
      <c r="G437" s="2185"/>
      <c r="H437" s="1591">
        <f t="shared" si="17"/>
        <v>53453.039999999986</v>
      </c>
      <c r="I437" s="1983"/>
      <c r="J437" s="631" t="s">
        <v>562</v>
      </c>
      <c r="K437" s="565"/>
      <c r="N437" s="2076"/>
    </row>
    <row r="438" spans="1:29" s="352" customFormat="1" ht="12.75" x14ac:dyDescent="0.2">
      <c r="A438" s="2236">
        <v>5650</v>
      </c>
      <c r="B438" s="2067" t="s">
        <v>301</v>
      </c>
      <c r="C438" s="230"/>
      <c r="D438" s="2184">
        <f>+'[2]1.3 TB Projected Balances'!H517</f>
        <v>0</v>
      </c>
      <c r="E438" s="1592"/>
      <c r="F438" s="2185"/>
      <c r="G438" s="2185"/>
      <c r="H438" s="1591">
        <f t="shared" si="17"/>
        <v>0</v>
      </c>
      <c r="I438" s="1983"/>
      <c r="J438" s="631" t="s">
        <v>562</v>
      </c>
      <c r="K438" s="565"/>
      <c r="N438" s="2076"/>
    </row>
    <row r="439" spans="1:29" s="352" customFormat="1" ht="12.75" x14ac:dyDescent="0.2">
      <c r="A439" s="2236">
        <v>5655</v>
      </c>
      <c r="B439" s="2067" t="s">
        <v>302</v>
      </c>
      <c r="C439" s="230"/>
      <c r="D439" s="2184">
        <f>+'[2]1.3 TB Projected Balances'!H518</f>
        <v>82150.631698969926</v>
      </c>
      <c r="E439" s="1592"/>
      <c r="F439" s="2185"/>
      <c r="G439" s="2185"/>
      <c r="H439" s="1591">
        <f t="shared" si="17"/>
        <v>82150.631698969926</v>
      </c>
      <c r="I439" s="1983"/>
      <c r="J439" s="631" t="s">
        <v>562</v>
      </c>
      <c r="K439" s="565"/>
      <c r="N439" s="2076"/>
    </row>
    <row r="440" spans="1:29" s="352" customFormat="1" ht="12.75" x14ac:dyDescent="0.2">
      <c r="A440" s="2236">
        <v>5660</v>
      </c>
      <c r="B440" s="2067" t="s">
        <v>303</v>
      </c>
      <c r="C440" s="230"/>
      <c r="D440" s="2184">
        <f>+'[2]1.3 TB Projected Balances'!H519</f>
        <v>1012.44</v>
      </c>
      <c r="E440" s="1592"/>
      <c r="F440" s="2185"/>
      <c r="G440" s="2185"/>
      <c r="H440" s="1591">
        <f t="shared" si="17"/>
        <v>1012.44</v>
      </c>
      <c r="I440" s="1983"/>
      <c r="J440" s="631" t="s">
        <v>3</v>
      </c>
      <c r="K440" s="565"/>
      <c r="N440" s="2076"/>
    </row>
    <row r="441" spans="1:29" s="352" customFormat="1" ht="12.75" x14ac:dyDescent="0.2">
      <c r="A441" s="2236">
        <v>5665</v>
      </c>
      <c r="B441" s="2067" t="s">
        <v>304</v>
      </c>
      <c r="C441" s="230"/>
      <c r="D441" s="2184">
        <f>+'[2]1.3 TB Projected Balances'!H520</f>
        <v>59240.520000000011</v>
      </c>
      <c r="E441" s="1592"/>
      <c r="F441" s="2185"/>
      <c r="G441" s="2185"/>
      <c r="H441" s="1591">
        <f t="shared" si="17"/>
        <v>59240.520000000011</v>
      </c>
      <c r="I441" s="1983"/>
      <c r="J441" s="631" t="s">
        <v>562</v>
      </c>
      <c r="K441" s="565"/>
      <c r="N441" s="2076"/>
    </row>
    <row r="442" spans="1:29" s="352" customFormat="1" ht="12.75" x14ac:dyDescent="0.2">
      <c r="A442" s="2236">
        <v>5670</v>
      </c>
      <c r="B442" s="2067" t="s">
        <v>305</v>
      </c>
      <c r="C442" s="230"/>
      <c r="D442" s="2184">
        <f>+'[2]1.3 TB Projected Balances'!H521</f>
        <v>0</v>
      </c>
      <c r="E442" s="1592"/>
      <c r="F442" s="2185"/>
      <c r="G442" s="2185"/>
      <c r="H442" s="1591">
        <f t="shared" si="17"/>
        <v>0</v>
      </c>
      <c r="I442" s="1983"/>
      <c r="J442" s="631" t="s">
        <v>562</v>
      </c>
      <c r="K442" s="565"/>
      <c r="N442" s="2076"/>
    </row>
    <row r="443" spans="1:29" s="352" customFormat="1" ht="12.75" x14ac:dyDescent="0.2">
      <c r="A443" s="2236">
        <v>5675</v>
      </c>
      <c r="B443" s="2067" t="s">
        <v>306</v>
      </c>
      <c r="C443" s="230"/>
      <c r="D443" s="2184">
        <f>+'[2]1.3 TB Projected Balances'!H523</f>
        <v>213514.76419470581</v>
      </c>
      <c r="E443" s="1592"/>
      <c r="F443" s="2185"/>
      <c r="G443" s="2185"/>
      <c r="H443" s="1591">
        <f t="shared" si="17"/>
        <v>213514.76419470581</v>
      </c>
      <c r="I443" s="1983"/>
      <c r="J443" s="631" t="s">
        <v>562</v>
      </c>
      <c r="K443" s="565"/>
      <c r="N443" s="2076"/>
    </row>
    <row r="444" spans="1:29" s="352" customFormat="1" ht="12.75" x14ac:dyDescent="0.2">
      <c r="A444" s="2236">
        <v>5680</v>
      </c>
      <c r="B444" s="2067" t="s">
        <v>1377</v>
      </c>
      <c r="C444" s="230"/>
      <c r="D444" s="2184">
        <f>+'[2]1.3 TB Projected Balances'!H524</f>
        <v>5264.3999999999987</v>
      </c>
      <c r="E444" s="1592"/>
      <c r="F444" s="2185"/>
      <c r="G444" s="2185"/>
      <c r="H444" s="1591">
        <f t="shared" si="17"/>
        <v>5264.3999999999987</v>
      </c>
      <c r="I444" s="1983"/>
      <c r="J444" s="631" t="s">
        <v>562</v>
      </c>
      <c r="K444" s="565"/>
      <c r="N444" s="2076"/>
    </row>
    <row r="445" spans="1:29" s="352" customFormat="1" ht="12.75" x14ac:dyDescent="0.2">
      <c r="A445" s="2066">
        <v>5681</v>
      </c>
      <c r="B445" s="2215" t="s">
        <v>1618</v>
      </c>
      <c r="C445" s="230"/>
      <c r="D445" s="2184"/>
      <c r="E445" s="1592"/>
      <c r="F445" s="2183"/>
      <c r="G445" s="2185"/>
      <c r="H445" s="1591">
        <f t="shared" ref="H445" si="18">+D445+E445+F445-G445</f>
        <v>0</v>
      </c>
      <c r="I445" s="1983"/>
      <c r="J445" s="631" t="s">
        <v>593</v>
      </c>
      <c r="K445" s="565"/>
      <c r="N445" s="2076"/>
    </row>
    <row r="446" spans="1:29" s="352" customFormat="1" ht="12.75" x14ac:dyDescent="0.2">
      <c r="A446" s="2236">
        <v>5685</v>
      </c>
      <c r="B446" s="242" t="s">
        <v>1378</v>
      </c>
      <c r="C446" s="230"/>
      <c r="D446" s="2184">
        <f>+'[2]1.3 TB Projected Balances'!H526</f>
        <v>0</v>
      </c>
      <c r="E446" s="1592"/>
      <c r="F446" s="2185"/>
      <c r="G446" s="2185"/>
      <c r="H446" s="1591">
        <f t="shared" si="17"/>
        <v>0</v>
      </c>
      <c r="I446" s="1983"/>
      <c r="J446" s="631" t="s">
        <v>47</v>
      </c>
      <c r="K446" s="565"/>
      <c r="N446" s="2076"/>
    </row>
    <row r="447" spans="1:29" s="352" customFormat="1" ht="25.5" x14ac:dyDescent="0.3">
      <c r="A447" s="2236">
        <v>5705</v>
      </c>
      <c r="B447" s="232" t="s">
        <v>980</v>
      </c>
      <c r="C447" s="230"/>
      <c r="D447" s="2184">
        <f>+'[2]2.6 Fixed Asset Cont Stmt'!$J$589</f>
        <v>1128765.5757544751</v>
      </c>
      <c r="E447" s="1592"/>
      <c r="F447" s="2185"/>
      <c r="G447" s="2185"/>
      <c r="H447" s="1591">
        <f t="shared" si="17"/>
        <v>1128765.5757544751</v>
      </c>
      <c r="I447" s="1983"/>
      <c r="J447" s="631" t="s">
        <v>1436</v>
      </c>
      <c r="K447" s="565"/>
      <c r="N447" s="2076"/>
      <c r="R447" s="2308"/>
      <c r="S447" s="229"/>
      <c r="T447" s="229"/>
      <c r="U447" s="229"/>
      <c r="V447" s="229"/>
      <c r="W447" s="229"/>
      <c r="X447" s="229"/>
      <c r="Y447" s="229"/>
      <c r="Z447" s="229"/>
      <c r="AA447" s="229"/>
      <c r="AB447" s="229"/>
      <c r="AC447" s="229"/>
    </row>
    <row r="448" spans="1:29" s="352" customFormat="1" ht="12.75" x14ac:dyDescent="0.2">
      <c r="A448" s="2236">
        <v>5710</v>
      </c>
      <c r="B448" s="232" t="s">
        <v>1379</v>
      </c>
      <c r="C448" s="230"/>
      <c r="D448" s="2184">
        <f>+'[2]1.3 TB Projected Balances'!H531</f>
        <v>0</v>
      </c>
      <c r="E448" s="1592"/>
      <c r="F448" s="2185"/>
      <c r="G448" s="2185"/>
      <c r="H448" s="1591">
        <f t="shared" si="17"/>
        <v>0</v>
      </c>
      <c r="I448" s="1983"/>
      <c r="J448" s="631" t="s">
        <v>1436</v>
      </c>
      <c r="K448" s="565"/>
      <c r="N448" s="2076"/>
    </row>
    <row r="449" spans="1:14" s="352" customFormat="1" ht="12.75" x14ac:dyDescent="0.2">
      <c r="A449" s="2066">
        <v>5715</v>
      </c>
      <c r="B449" s="2067" t="s">
        <v>1380</v>
      </c>
      <c r="C449" s="230"/>
      <c r="D449" s="2184">
        <f>+'[2]1.3 TB Projected Balances'!H532</f>
        <v>0</v>
      </c>
      <c r="E449" s="1592"/>
      <c r="F449" s="2185"/>
      <c r="G449" s="2185"/>
      <c r="H449" s="1591">
        <f t="shared" si="17"/>
        <v>0</v>
      </c>
      <c r="I449" s="1983"/>
      <c r="J449" s="631" t="s">
        <v>1436</v>
      </c>
      <c r="K449" s="565"/>
      <c r="N449" s="2076"/>
    </row>
    <row r="450" spans="1:14" s="352" customFormat="1" ht="25.5" x14ac:dyDescent="0.2">
      <c r="A450" s="226">
        <v>5720</v>
      </c>
      <c r="B450" s="227" t="s">
        <v>1381</v>
      </c>
      <c r="C450" s="230"/>
      <c r="D450" s="2184">
        <f>+'[2]1.3 TB Projected Balances'!H533</f>
        <v>0</v>
      </c>
      <c r="E450" s="1592"/>
      <c r="F450" s="2185"/>
      <c r="G450" s="2185"/>
      <c r="H450" s="1591">
        <f t="shared" si="17"/>
        <v>0</v>
      </c>
      <c r="I450" s="1983"/>
      <c r="J450" s="631" t="s">
        <v>894</v>
      </c>
      <c r="K450" s="565"/>
      <c r="N450" s="2076"/>
    </row>
    <row r="451" spans="1:14" s="352" customFormat="1" ht="12.75" x14ac:dyDescent="0.2">
      <c r="A451" s="226">
        <v>5725</v>
      </c>
      <c r="B451" s="227" t="s">
        <v>1382</v>
      </c>
      <c r="C451" s="230"/>
      <c r="D451" s="2184">
        <f>+'[2]1.3 TB Projected Balances'!H534</f>
        <v>0</v>
      </c>
      <c r="E451" s="1592"/>
      <c r="F451" s="2185"/>
      <c r="G451" s="2185"/>
      <c r="H451" s="1591">
        <f t="shared" si="17"/>
        <v>0</v>
      </c>
      <c r="I451" s="1983"/>
      <c r="J451" s="631" t="s">
        <v>894</v>
      </c>
      <c r="K451" s="565"/>
      <c r="N451" s="2076"/>
    </row>
    <row r="452" spans="1:14" s="352" customFormat="1" ht="25.5" x14ac:dyDescent="0.2">
      <c r="A452" s="2236">
        <v>5730</v>
      </c>
      <c r="B452" s="2067" t="s">
        <v>35</v>
      </c>
      <c r="C452" s="230"/>
      <c r="D452" s="2184">
        <f>+'[2]1.3 TB Projected Balances'!H535</f>
        <v>0</v>
      </c>
      <c r="E452" s="1592"/>
      <c r="F452" s="2185"/>
      <c r="G452" s="2185"/>
      <c r="H452" s="1591">
        <f t="shared" si="17"/>
        <v>0</v>
      </c>
      <c r="I452" s="1983"/>
      <c r="J452" s="631" t="s">
        <v>1436</v>
      </c>
      <c r="K452" s="565"/>
      <c r="N452" s="2076"/>
    </row>
    <row r="453" spans="1:14" s="352" customFormat="1" ht="12.75" x14ac:dyDescent="0.2">
      <c r="A453" s="2236">
        <v>5735</v>
      </c>
      <c r="B453" s="2067" t="s">
        <v>39</v>
      </c>
      <c r="C453" s="230"/>
      <c r="D453" s="2184">
        <f>+'[2]1.3 TB Projected Balances'!H536</f>
        <v>0</v>
      </c>
      <c r="E453" s="1592"/>
      <c r="F453" s="2185"/>
      <c r="G453" s="2185"/>
      <c r="H453" s="1591">
        <f t="shared" si="17"/>
        <v>0</v>
      </c>
      <c r="I453" s="1983"/>
      <c r="J453" s="631" t="s">
        <v>1436</v>
      </c>
      <c r="K453" s="565"/>
      <c r="N453" s="2076"/>
    </row>
    <row r="454" spans="1:14" s="352" customFormat="1" ht="12.75" x14ac:dyDescent="0.2">
      <c r="A454" s="2236">
        <v>5740</v>
      </c>
      <c r="B454" s="2067" t="s">
        <v>40</v>
      </c>
      <c r="C454" s="230"/>
      <c r="D454" s="2184">
        <f>+'[2]1.3 TB Projected Balances'!H537</f>
        <v>0</v>
      </c>
      <c r="E454" s="1592"/>
      <c r="F454" s="2185"/>
      <c r="G454" s="2185"/>
      <c r="H454" s="1591">
        <f t="shared" si="17"/>
        <v>0</v>
      </c>
      <c r="I454" s="1983"/>
      <c r="J454" s="631" t="s">
        <v>1436</v>
      </c>
      <c r="K454" s="565"/>
      <c r="N454" s="2076"/>
    </row>
    <row r="455" spans="1:14" s="352" customFormat="1" ht="12.75" x14ac:dyDescent="0.2">
      <c r="A455" s="2066">
        <v>6005</v>
      </c>
      <c r="B455" s="2067" t="s">
        <v>41</v>
      </c>
      <c r="C455" s="230"/>
      <c r="D455" s="2184"/>
      <c r="E455" s="1595">
        <f>-D455</f>
        <v>0</v>
      </c>
      <c r="F455" s="2188"/>
      <c r="G455" s="2189">
        <f>'I9 Direct Allocation'!D150</f>
        <v>0</v>
      </c>
      <c r="H455" s="1596">
        <f>F12-G455</f>
        <v>710013.45229229191</v>
      </c>
      <c r="I455" s="1983"/>
      <c r="J455" s="631" t="s">
        <v>1435</v>
      </c>
      <c r="K455" s="565"/>
      <c r="N455" s="2076"/>
    </row>
    <row r="456" spans="1:14" s="352" customFormat="1" ht="12.75" x14ac:dyDescent="0.2">
      <c r="A456" s="2066">
        <v>6010</v>
      </c>
      <c r="B456" s="2067" t="s">
        <v>548</v>
      </c>
      <c r="C456" s="230"/>
      <c r="D456" s="2184"/>
      <c r="E456" s="1597"/>
      <c r="F456" s="2190"/>
      <c r="G456" s="2190"/>
      <c r="H456" s="1591">
        <f t="shared" si="17"/>
        <v>0</v>
      </c>
      <c r="I456" s="1983"/>
      <c r="J456" s="631" t="s">
        <v>1435</v>
      </c>
      <c r="K456" s="565"/>
      <c r="N456" s="2076"/>
    </row>
    <row r="457" spans="1:14" s="352" customFormat="1" ht="12.75" x14ac:dyDescent="0.2">
      <c r="A457" s="2066">
        <v>6015</v>
      </c>
      <c r="B457" s="2067" t="s">
        <v>1573</v>
      </c>
      <c r="C457" s="230"/>
      <c r="D457" s="2184"/>
      <c r="E457" s="1592"/>
      <c r="F457" s="2185"/>
      <c r="G457" s="2185"/>
      <c r="H457" s="1591">
        <f t="shared" si="17"/>
        <v>0</v>
      </c>
      <c r="I457" s="1983"/>
      <c r="J457" s="631" t="s">
        <v>1435</v>
      </c>
      <c r="K457" s="565"/>
      <c r="N457" s="2076"/>
    </row>
    <row r="458" spans="1:14" s="352" customFormat="1" ht="12.75" x14ac:dyDescent="0.2">
      <c r="A458" s="2066">
        <v>6020</v>
      </c>
      <c r="B458" s="2067" t="s">
        <v>549</v>
      </c>
      <c r="C458" s="230"/>
      <c r="D458" s="2184"/>
      <c r="E458" s="1592"/>
      <c r="F458" s="2185"/>
      <c r="G458" s="2185"/>
      <c r="H458" s="1591">
        <f t="shared" si="17"/>
        <v>0</v>
      </c>
      <c r="I458" s="1983"/>
      <c r="J458" s="631" t="s">
        <v>1435</v>
      </c>
      <c r="K458" s="565"/>
      <c r="N458" s="2076"/>
    </row>
    <row r="459" spans="1:14" s="352" customFormat="1" ht="12.75" x14ac:dyDescent="0.2">
      <c r="A459" s="2066">
        <v>6025</v>
      </c>
      <c r="B459" s="2067" t="s">
        <v>550</v>
      </c>
      <c r="C459" s="230"/>
      <c r="D459" s="2184"/>
      <c r="E459" s="1592"/>
      <c r="F459" s="2185"/>
      <c r="G459" s="2185"/>
      <c r="H459" s="1591">
        <f t="shared" si="17"/>
        <v>0</v>
      </c>
      <c r="I459" s="1983"/>
      <c r="J459" s="631" t="s">
        <v>1435</v>
      </c>
      <c r="K459" s="565"/>
      <c r="N459" s="2076"/>
    </row>
    <row r="460" spans="1:14" s="352" customFormat="1" ht="12.75" x14ac:dyDescent="0.2">
      <c r="A460" s="2066">
        <v>6030</v>
      </c>
      <c r="B460" s="2067" t="s">
        <v>551</v>
      </c>
      <c r="C460" s="230"/>
      <c r="D460" s="2184"/>
      <c r="E460" s="1592"/>
      <c r="F460" s="2185"/>
      <c r="G460" s="2185"/>
      <c r="H460" s="1591">
        <f t="shared" si="17"/>
        <v>0</v>
      </c>
      <c r="I460" s="1983"/>
      <c r="J460" s="631" t="s">
        <v>1435</v>
      </c>
      <c r="K460" s="565"/>
      <c r="N460" s="2076"/>
    </row>
    <row r="461" spans="1:14" s="352" customFormat="1" ht="12.75" x14ac:dyDescent="0.2">
      <c r="A461" s="2066">
        <v>6035</v>
      </c>
      <c r="B461" s="2067" t="s">
        <v>540</v>
      </c>
      <c r="C461" s="230"/>
      <c r="D461" s="2184"/>
      <c r="E461" s="1592"/>
      <c r="F461" s="2185"/>
      <c r="G461" s="2185"/>
      <c r="H461" s="1591">
        <f t="shared" si="17"/>
        <v>0</v>
      </c>
      <c r="I461" s="1983"/>
      <c r="J461" s="631" t="s">
        <v>1435</v>
      </c>
      <c r="K461" s="565"/>
      <c r="N461" s="2076"/>
    </row>
    <row r="462" spans="1:14" s="352" customFormat="1" ht="25.5" x14ac:dyDescent="0.2">
      <c r="A462" s="2066">
        <v>6040</v>
      </c>
      <c r="B462" s="2067" t="s">
        <v>541</v>
      </c>
      <c r="C462" s="230"/>
      <c r="D462" s="2184"/>
      <c r="E462" s="1592"/>
      <c r="F462" s="2185"/>
      <c r="G462" s="2185"/>
      <c r="H462" s="1591">
        <f t="shared" si="17"/>
        <v>0</v>
      </c>
      <c r="I462" s="1983"/>
      <c r="J462" s="631" t="s">
        <v>1435</v>
      </c>
      <c r="K462" s="565"/>
      <c r="N462" s="2076"/>
    </row>
    <row r="463" spans="1:14" s="352" customFormat="1" ht="25.5" x14ac:dyDescent="0.2">
      <c r="A463" s="2066">
        <v>6042</v>
      </c>
      <c r="B463" s="2067" t="s">
        <v>542</v>
      </c>
      <c r="C463" s="230"/>
      <c r="D463" s="2184"/>
      <c r="E463" s="1592"/>
      <c r="F463" s="2185"/>
      <c r="G463" s="2185"/>
      <c r="H463" s="1591">
        <f t="shared" si="17"/>
        <v>0</v>
      </c>
      <c r="I463" s="1983"/>
      <c r="J463" s="631" t="s">
        <v>1435</v>
      </c>
      <c r="K463" s="565"/>
      <c r="N463" s="2076"/>
    </row>
    <row r="464" spans="1:14" s="352" customFormat="1" ht="12.75" x14ac:dyDescent="0.2">
      <c r="A464" s="2066">
        <v>6045</v>
      </c>
      <c r="B464" s="2067" t="s">
        <v>543</v>
      </c>
      <c r="C464" s="230"/>
      <c r="D464" s="2184"/>
      <c r="E464" s="1592"/>
      <c r="F464" s="2185"/>
      <c r="G464" s="2185"/>
      <c r="H464" s="1591">
        <f t="shared" si="17"/>
        <v>0</v>
      </c>
      <c r="I464" s="1983"/>
      <c r="J464" s="631" t="s">
        <v>1435</v>
      </c>
      <c r="K464" s="565"/>
      <c r="N464" s="2076"/>
    </row>
    <row r="465" spans="1:14" s="352" customFormat="1" ht="12.75" x14ac:dyDescent="0.2">
      <c r="A465" s="2236">
        <v>6105</v>
      </c>
      <c r="B465" s="227" t="s">
        <v>544</v>
      </c>
      <c r="C465" s="230"/>
      <c r="D465" s="2184">
        <f>+'[2]1.3 TB Projected Balances'!H552</f>
        <v>34954.80000000001</v>
      </c>
      <c r="E465" s="1592"/>
      <c r="F465" s="2185"/>
      <c r="G465" s="2185"/>
      <c r="H465" s="1591">
        <f t="shared" si="17"/>
        <v>34954.80000000001</v>
      </c>
      <c r="I465" s="1983"/>
      <c r="J465" s="631" t="s">
        <v>48</v>
      </c>
      <c r="K465" s="565"/>
      <c r="N465" s="2076"/>
    </row>
    <row r="466" spans="1:14" s="352" customFormat="1" ht="12.75" x14ac:dyDescent="0.2">
      <c r="A466" s="226">
        <v>6110</v>
      </c>
      <c r="B466" s="227" t="s">
        <v>545</v>
      </c>
      <c r="C466" s="230"/>
      <c r="D466" s="2184"/>
      <c r="E466" s="1593">
        <f>-D466</f>
        <v>0</v>
      </c>
      <c r="F466" s="2186"/>
      <c r="G466" s="1592">
        <f>'I9 Direct Allocation'!D149</f>
        <v>0</v>
      </c>
      <c r="H466" s="1594">
        <f>F11-G466</f>
        <v>95609.019944892003</v>
      </c>
      <c r="I466" s="1983"/>
      <c r="J466" s="631" t="s">
        <v>895</v>
      </c>
      <c r="K466" s="565"/>
      <c r="N466" s="2076"/>
    </row>
    <row r="467" spans="1:14" s="352" customFormat="1" ht="12.75" x14ac:dyDescent="0.2">
      <c r="A467" s="226">
        <v>6115</v>
      </c>
      <c r="B467" s="227" t="s">
        <v>546</v>
      </c>
      <c r="C467" s="230"/>
      <c r="D467" s="2184"/>
      <c r="E467" s="1592"/>
      <c r="F467" s="2185"/>
      <c r="G467" s="2185"/>
      <c r="H467" s="1591">
        <f t="shared" si="17"/>
        <v>0</v>
      </c>
      <c r="I467" s="1983"/>
      <c r="J467" s="631" t="s">
        <v>895</v>
      </c>
      <c r="K467" s="565"/>
      <c r="N467" s="2076"/>
    </row>
    <row r="468" spans="1:14" s="352" customFormat="1" ht="12.75" x14ac:dyDescent="0.2">
      <c r="A468" s="226">
        <v>6205</v>
      </c>
      <c r="B468" s="227" t="s">
        <v>547</v>
      </c>
      <c r="C468" s="230"/>
      <c r="D468" s="2184"/>
      <c r="E468" s="1592"/>
      <c r="F468" s="2183"/>
      <c r="G468" s="2185"/>
      <c r="H468" s="1591">
        <f t="shared" si="17"/>
        <v>0</v>
      </c>
      <c r="I468" s="1983"/>
      <c r="J468" s="631" t="s">
        <v>593</v>
      </c>
      <c r="K468" s="565"/>
      <c r="N468" s="2076"/>
    </row>
    <row r="469" spans="1:14" s="352" customFormat="1" ht="12.75" x14ac:dyDescent="0.2">
      <c r="A469" s="2239" t="s">
        <v>1638</v>
      </c>
      <c r="B469" s="2220" t="s">
        <v>1642</v>
      </c>
      <c r="C469" s="230"/>
      <c r="D469" s="2184">
        <f>+'[2]1.3 TB Projected Balances'!H558</f>
        <v>7209.3951045936565</v>
      </c>
      <c r="E469" s="1592"/>
      <c r="F469" s="2185"/>
      <c r="G469" s="2185"/>
      <c r="H469" s="1591">
        <f t="shared" ref="H469" si="19">+D469+E469+F469-G469</f>
        <v>7209.3951045936565</v>
      </c>
      <c r="I469" s="1983"/>
      <c r="J469" s="631" t="s">
        <v>48</v>
      </c>
      <c r="K469" s="565"/>
      <c r="N469" s="2076"/>
    </row>
    <row r="470" spans="1:14" s="352" customFormat="1" ht="12.75" x14ac:dyDescent="0.2">
      <c r="A470" s="2236">
        <v>6210</v>
      </c>
      <c r="B470" s="2067" t="s">
        <v>992</v>
      </c>
      <c r="C470" s="230"/>
      <c r="D470" s="2184">
        <f>+'[2]1.3 TB Projected Balances'!H559</f>
        <v>0</v>
      </c>
      <c r="E470" s="1592"/>
      <c r="F470" s="2183"/>
      <c r="G470" s="2185"/>
      <c r="H470" s="1591">
        <f t="shared" si="17"/>
        <v>0</v>
      </c>
      <c r="I470" s="1983"/>
      <c r="J470" s="631" t="s">
        <v>50</v>
      </c>
      <c r="K470" s="565"/>
      <c r="N470" s="2076"/>
    </row>
    <row r="471" spans="1:14" s="352" customFormat="1" ht="12.75" x14ac:dyDescent="0.2">
      <c r="A471" s="2236">
        <v>6215</v>
      </c>
      <c r="B471" s="2067" t="s">
        <v>993</v>
      </c>
      <c r="C471" s="230"/>
      <c r="D471" s="2184">
        <f>+'[2]1.3 TB Projected Balances'!H560</f>
        <v>0</v>
      </c>
      <c r="E471" s="1592"/>
      <c r="F471" s="2183"/>
      <c r="G471" s="2185"/>
      <c r="H471" s="1591">
        <f t="shared" si="17"/>
        <v>0</v>
      </c>
      <c r="I471" s="1983"/>
      <c r="J471" s="631" t="s">
        <v>48</v>
      </c>
      <c r="K471" s="565"/>
      <c r="N471" s="2076"/>
    </row>
    <row r="472" spans="1:14" s="352" customFormat="1" ht="12.75" x14ac:dyDescent="0.2">
      <c r="A472" s="2236">
        <v>6225</v>
      </c>
      <c r="B472" s="2067" t="s">
        <v>994</v>
      </c>
      <c r="C472" s="230"/>
      <c r="D472" s="2184">
        <f>+'[2]1.3 TB Projected Balances'!H561</f>
        <v>0</v>
      </c>
      <c r="E472" s="1592"/>
      <c r="F472" s="2183"/>
      <c r="G472" s="2185"/>
      <c r="H472" s="1591">
        <f t="shared" si="17"/>
        <v>0</v>
      </c>
      <c r="I472" s="1983"/>
      <c r="J472" s="631" t="s">
        <v>48</v>
      </c>
      <c r="K472" s="565"/>
      <c r="N472" s="2076"/>
    </row>
    <row r="473" spans="1:14" s="352" customFormat="1" ht="12.75" x14ac:dyDescent="0.2">
      <c r="A473" s="226">
        <v>6305</v>
      </c>
      <c r="B473" s="227" t="s">
        <v>995</v>
      </c>
      <c r="C473" s="230"/>
      <c r="D473" s="2184"/>
      <c r="E473" s="1592"/>
      <c r="F473" s="2183"/>
      <c r="G473" s="2185"/>
      <c r="H473" s="1591">
        <f t="shared" si="17"/>
        <v>0</v>
      </c>
      <c r="I473" s="1983"/>
      <c r="J473" s="631" t="s">
        <v>593</v>
      </c>
      <c r="K473" s="565"/>
      <c r="N473" s="2076"/>
    </row>
    <row r="474" spans="1:14" s="352" customFormat="1" ht="12.75" x14ac:dyDescent="0.2">
      <c r="A474" s="226">
        <v>6310</v>
      </c>
      <c r="B474" s="227" t="s">
        <v>996</v>
      </c>
      <c r="C474" s="230"/>
      <c r="D474" s="2184"/>
      <c r="E474" s="1592"/>
      <c r="F474" s="2183"/>
      <c r="G474" s="2185"/>
      <c r="H474" s="1591">
        <f t="shared" si="17"/>
        <v>0</v>
      </c>
      <c r="I474" s="1983"/>
      <c r="J474" s="631" t="s">
        <v>593</v>
      </c>
      <c r="K474" s="565"/>
      <c r="N474" s="2076"/>
    </row>
    <row r="475" spans="1:14" s="352" customFormat="1" ht="12.75" x14ac:dyDescent="0.2">
      <c r="A475" s="226">
        <v>6315</v>
      </c>
      <c r="B475" s="227" t="s">
        <v>997</v>
      </c>
      <c r="C475" s="230"/>
      <c r="D475" s="2184"/>
      <c r="E475" s="1592"/>
      <c r="F475" s="2185"/>
      <c r="G475" s="2185"/>
      <c r="H475" s="1591">
        <f t="shared" si="17"/>
        <v>0</v>
      </c>
      <c r="I475" s="1983"/>
      <c r="J475" s="631" t="s">
        <v>593</v>
      </c>
      <c r="K475" s="565"/>
      <c r="N475" s="2076"/>
    </row>
    <row r="476" spans="1:14" s="352" customFormat="1" ht="12.75" x14ac:dyDescent="0.2">
      <c r="A476" s="226">
        <v>6405</v>
      </c>
      <c r="B476" s="227" t="s">
        <v>1005</v>
      </c>
      <c r="C476" s="230"/>
      <c r="D476" s="2184"/>
      <c r="E476" s="1592"/>
      <c r="F476" s="2185"/>
      <c r="G476" s="2185"/>
      <c r="H476" s="1591">
        <f t="shared" si="17"/>
        <v>0</v>
      </c>
      <c r="I476" s="1983"/>
      <c r="J476" s="59" t="s">
        <v>593</v>
      </c>
      <c r="K476" s="565"/>
      <c r="N476" s="2076"/>
    </row>
    <row r="477" spans="1:14" s="352" customFormat="1" ht="12.75" x14ac:dyDescent="0.2">
      <c r="A477" s="226">
        <v>6410</v>
      </c>
      <c r="B477" s="227" t="s">
        <v>1008</v>
      </c>
      <c r="C477" s="230"/>
      <c r="D477" s="2184"/>
      <c r="E477" s="1592"/>
      <c r="F477" s="2185"/>
      <c r="G477" s="2185"/>
      <c r="H477" s="1591">
        <f t="shared" si="17"/>
        <v>0</v>
      </c>
      <c r="I477" s="1983"/>
      <c r="J477" s="631" t="s">
        <v>593</v>
      </c>
      <c r="K477" s="565"/>
      <c r="N477" s="2076"/>
    </row>
    <row r="478" spans="1:14" s="352" customFormat="1" ht="12.75" x14ac:dyDescent="0.2">
      <c r="A478" s="226">
        <v>6415</v>
      </c>
      <c r="B478" s="227" t="s">
        <v>1009</v>
      </c>
      <c r="C478" s="243"/>
      <c r="D478" s="2184"/>
      <c r="E478" s="1592"/>
      <c r="F478" s="2185"/>
      <c r="G478" s="2185"/>
      <c r="H478" s="1591">
        <f t="shared" si="17"/>
        <v>0</v>
      </c>
      <c r="I478" s="1984"/>
      <c r="J478" s="631" t="s">
        <v>593</v>
      </c>
      <c r="K478" s="565"/>
      <c r="N478" s="2076"/>
    </row>
    <row r="479" spans="1:14" ht="12" thickBot="1" x14ac:dyDescent="0.25">
      <c r="A479" s="100"/>
      <c r="B479" s="95"/>
      <c r="C479" s="95"/>
      <c r="D479" s="101"/>
      <c r="E479" s="102"/>
      <c r="F479" s="2182"/>
      <c r="G479" s="99"/>
      <c r="H479" s="99"/>
    </row>
    <row r="480" spans="1:14" s="103" customFormat="1" ht="13.5" thickBot="1" x14ac:dyDescent="0.25">
      <c r="B480" s="218"/>
      <c r="C480" s="219"/>
      <c r="D480" s="1708"/>
      <c r="E480" s="222"/>
      <c r="F480" s="2154">
        <f>SUM(F20:F478)</f>
        <v>0</v>
      </c>
      <c r="G480" s="222"/>
      <c r="H480" s="104"/>
      <c r="I480" s="105"/>
      <c r="J480" s="121"/>
      <c r="N480" s="2077"/>
    </row>
    <row r="481" spans="1:14" s="103" customFormat="1" ht="13.5" thickBot="1" x14ac:dyDescent="0.25">
      <c r="B481" s="218"/>
      <c r="C481" s="219"/>
      <c r="D481" s="1709"/>
      <c r="E481" s="222"/>
      <c r="F481" s="222"/>
      <c r="G481" s="222"/>
      <c r="H481" s="96"/>
      <c r="I481" s="105"/>
      <c r="J481" s="121"/>
      <c r="N481" s="2077"/>
    </row>
    <row r="482" spans="1:14" s="103" customFormat="1" ht="41.25" customHeight="1" thickBot="1" x14ac:dyDescent="0.25">
      <c r="B482" s="218"/>
      <c r="C482" s="219"/>
      <c r="D482" s="1709"/>
      <c r="E482" s="222"/>
      <c r="F482" s="2404" t="str">
        <f>IF(ROUND(F480,-1) = 0,"Reclassification Equals to Zero.  O.K. to Proceed.","Reclassification has not been done correctly as the total does not add to zero")</f>
        <v>Reclassification Equals to Zero.  O.K. to Proceed.</v>
      </c>
      <c r="G482" s="2405"/>
      <c r="H482" s="96"/>
      <c r="I482" s="1981"/>
      <c r="J482" s="121"/>
      <c r="N482" s="2077"/>
    </row>
    <row r="483" spans="1:14" s="98" customFormat="1" ht="5.25" customHeight="1" x14ac:dyDescent="0.2">
      <c r="A483" s="94"/>
      <c r="B483" s="218"/>
      <c r="C483" s="219"/>
      <c r="D483" s="1710"/>
      <c r="E483" s="222"/>
      <c r="F483" s="222"/>
      <c r="G483" s="222"/>
      <c r="H483" s="96"/>
      <c r="I483" s="97"/>
      <c r="J483" s="1665"/>
      <c r="N483" s="2078"/>
    </row>
    <row r="484" spans="1:14" ht="4.5" customHeight="1" thickBot="1" x14ac:dyDescent="0.25">
      <c r="A484" s="94"/>
      <c r="B484" s="218"/>
      <c r="C484" s="219"/>
      <c r="D484" s="223"/>
      <c r="E484" s="223"/>
      <c r="F484" s="223"/>
      <c r="G484" s="223"/>
      <c r="H484" s="96"/>
    </row>
    <row r="485" spans="1:14" ht="13.5" thickBot="1" x14ac:dyDescent="0.25">
      <c r="B485" s="220" t="s">
        <v>1463</v>
      </c>
      <c r="C485" s="221"/>
      <c r="D485" s="224"/>
      <c r="E485" s="224"/>
      <c r="F485" s="224"/>
      <c r="G485" s="225">
        <f>SUM(G84:G184)</f>
        <v>0</v>
      </c>
    </row>
    <row r="486" spans="1:14" ht="26.25" customHeight="1" thickBot="1" x14ac:dyDescent="0.25">
      <c r="B486" s="2402" t="s">
        <v>580</v>
      </c>
      <c r="C486" s="2403"/>
      <c r="D486" s="2403"/>
      <c r="E486" s="224"/>
      <c r="F486" s="224"/>
      <c r="G486" s="225">
        <f>SUM(G253:G478)</f>
        <v>0</v>
      </c>
    </row>
    <row r="488" spans="1:14" ht="25.5" x14ac:dyDescent="0.2">
      <c r="B488" s="1668" t="s">
        <v>453</v>
      </c>
      <c r="D488" s="1669" t="s">
        <v>319</v>
      </c>
      <c r="E488" s="1669" t="s">
        <v>1074</v>
      </c>
    </row>
    <row r="489" spans="1:14" ht="12.75" x14ac:dyDescent="0.2">
      <c r="B489" s="1673" t="s">
        <v>1570</v>
      </c>
      <c r="C489" s="1674"/>
      <c r="D489" s="1676">
        <f t="shared" ref="D489:D531" si="20">SUMIF($J$20:$J$478, B489, $D$20:$D$478)</f>
        <v>307134.21000000002</v>
      </c>
      <c r="E489" s="1676">
        <f t="shared" ref="E489:E531" si="21">SUMIF($J$20:$J$478, B489, $H$20:$H$478)</f>
        <v>307134.21000000002</v>
      </c>
    </row>
    <row r="490" spans="1:14" ht="12.75" x14ac:dyDescent="0.2">
      <c r="B490" s="1672" t="s">
        <v>1571</v>
      </c>
      <c r="C490" s="459"/>
      <c r="D490" s="1677">
        <f t="shared" si="20"/>
        <v>9700675.7249999996</v>
      </c>
      <c r="E490" s="1677">
        <f t="shared" si="21"/>
        <v>9700675.7249999996</v>
      </c>
    </row>
    <row r="491" spans="1:14" ht="15" x14ac:dyDescent="0.2">
      <c r="B491" s="1673" t="s">
        <v>1572</v>
      </c>
      <c r="C491" s="1674"/>
      <c r="D491" s="1676">
        <f t="shared" si="20"/>
        <v>0</v>
      </c>
      <c r="E491" s="1676">
        <f t="shared" si="21"/>
        <v>0</v>
      </c>
      <c r="F491" s="1666"/>
      <c r="G491" s="1666"/>
    </row>
    <row r="492" spans="1:14" ht="15" x14ac:dyDescent="0.2">
      <c r="B492" s="1672" t="s">
        <v>1569</v>
      </c>
      <c r="C492" s="459"/>
      <c r="D492" s="1677">
        <f t="shared" si="20"/>
        <v>32588663.087000001</v>
      </c>
      <c r="E492" s="1677">
        <f t="shared" si="21"/>
        <v>32588663.087000001</v>
      </c>
      <c r="F492" s="1666"/>
      <c r="G492" s="1666"/>
    </row>
    <row r="493" spans="1:14" ht="15" x14ac:dyDescent="0.2">
      <c r="B493" s="1673" t="s">
        <v>90</v>
      </c>
      <c r="C493" s="1674"/>
      <c r="D493" s="1676">
        <f t="shared" si="20"/>
        <v>9579537.4420000035</v>
      </c>
      <c r="E493" s="1676">
        <f t="shared" si="21"/>
        <v>9579537.4420000035</v>
      </c>
      <c r="F493" s="1666"/>
      <c r="G493" s="1666"/>
    </row>
    <row r="494" spans="1:14" ht="15" x14ac:dyDescent="0.2">
      <c r="B494" s="1672" t="s">
        <v>1563</v>
      </c>
      <c r="C494" s="459"/>
      <c r="D494" s="1677">
        <f t="shared" si="20"/>
        <v>8047723.8809999991</v>
      </c>
      <c r="E494" s="1677">
        <f t="shared" si="21"/>
        <v>8047723.8809999991</v>
      </c>
      <c r="F494" s="1666"/>
      <c r="G494" s="1666"/>
    </row>
    <row r="495" spans="1:14" ht="15" x14ac:dyDescent="0.2">
      <c r="B495" s="1673" t="s">
        <v>534</v>
      </c>
      <c r="C495" s="1674"/>
      <c r="D495" s="1676">
        <f t="shared" si="20"/>
        <v>1261350.6299999999</v>
      </c>
      <c r="E495" s="1676">
        <f t="shared" si="21"/>
        <v>1261350.6299999999</v>
      </c>
      <c r="F495" s="1666"/>
      <c r="G495" s="1666"/>
    </row>
    <row r="496" spans="1:14" ht="15" x14ac:dyDescent="0.2">
      <c r="B496" s="1672" t="s">
        <v>1564</v>
      </c>
      <c r="C496" s="459"/>
      <c r="D496" s="1677">
        <f t="shared" si="20"/>
        <v>2190099.5599999996</v>
      </c>
      <c r="E496" s="1677">
        <f t="shared" si="21"/>
        <v>2190099.5599999996</v>
      </c>
      <c r="F496" s="1666"/>
      <c r="G496" s="1666"/>
    </row>
    <row r="497" spans="2:7" ht="15" x14ac:dyDescent="0.2">
      <c r="B497" s="1673" t="s">
        <v>1566</v>
      </c>
      <c r="C497" s="1674"/>
      <c r="D497" s="1676">
        <f t="shared" si="20"/>
        <v>2968188.26</v>
      </c>
      <c r="E497" s="1676">
        <f t="shared" si="21"/>
        <v>2968188.26</v>
      </c>
      <c r="F497" s="1666"/>
      <c r="G497" s="1666"/>
    </row>
    <row r="498" spans="2:7" ht="15" x14ac:dyDescent="0.2">
      <c r="B498" s="1672" t="s">
        <v>310</v>
      </c>
      <c r="C498" s="459"/>
      <c r="D498" s="1677">
        <f t="shared" si="20"/>
        <v>0</v>
      </c>
      <c r="E498" s="1677">
        <f t="shared" si="21"/>
        <v>0</v>
      </c>
      <c r="F498" s="1666"/>
      <c r="G498" s="1666"/>
    </row>
    <row r="499" spans="2:7" ht="15" x14ac:dyDescent="0.2">
      <c r="B499" s="1673" t="s">
        <v>1567</v>
      </c>
      <c r="C499" s="1674"/>
      <c r="D499" s="1676">
        <f t="shared" si="20"/>
        <v>949407.53</v>
      </c>
      <c r="E499" s="1676">
        <f t="shared" si="21"/>
        <v>949407.53</v>
      </c>
      <c r="F499" s="1666"/>
      <c r="G499" s="1666"/>
    </row>
    <row r="500" spans="2:7" ht="15" x14ac:dyDescent="0.2">
      <c r="B500" s="1672" t="s">
        <v>1568</v>
      </c>
      <c r="C500" s="459"/>
      <c r="D500" s="1677">
        <f t="shared" si="20"/>
        <v>-12442093.539999999</v>
      </c>
      <c r="E500" s="1677">
        <f t="shared" si="21"/>
        <v>-12442093.539999999</v>
      </c>
      <c r="F500" s="1666"/>
      <c r="G500" s="1666"/>
    </row>
    <row r="501" spans="2:7" ht="15" x14ac:dyDescent="0.2">
      <c r="B501" s="1673" t="s">
        <v>0</v>
      </c>
      <c r="C501" s="1674"/>
      <c r="D501" s="1676">
        <f t="shared" si="20"/>
        <v>-26777074.619848792</v>
      </c>
      <c r="E501" s="1676">
        <f t="shared" si="21"/>
        <v>-26777074.619848792</v>
      </c>
      <c r="F501" s="1666"/>
      <c r="G501" s="1666"/>
    </row>
    <row r="502" spans="2:7" ht="15" x14ac:dyDescent="0.2">
      <c r="B502" s="1672" t="s">
        <v>588</v>
      </c>
      <c r="C502" s="459"/>
      <c r="D502" s="1677">
        <f t="shared" si="20"/>
        <v>0</v>
      </c>
      <c r="E502" s="1677">
        <f t="shared" si="21"/>
        <v>0</v>
      </c>
      <c r="F502" s="1666"/>
      <c r="G502" s="1666"/>
    </row>
    <row r="503" spans="2:7" ht="15" x14ac:dyDescent="0.2">
      <c r="B503" s="1673" t="s">
        <v>587</v>
      </c>
      <c r="C503" s="1674"/>
      <c r="D503" s="1676">
        <f t="shared" si="20"/>
        <v>0</v>
      </c>
      <c r="E503" s="1676">
        <f t="shared" si="21"/>
        <v>0</v>
      </c>
      <c r="F503" s="1666"/>
      <c r="G503" s="1666"/>
    </row>
    <row r="504" spans="2:7" ht="15" x14ac:dyDescent="0.2">
      <c r="B504" s="1672" t="s">
        <v>589</v>
      </c>
      <c r="C504" s="459"/>
      <c r="D504" s="1677">
        <f t="shared" si="20"/>
        <v>0</v>
      </c>
      <c r="E504" s="1677">
        <f t="shared" si="21"/>
        <v>0</v>
      </c>
      <c r="F504" s="1666"/>
      <c r="G504" s="1666"/>
    </row>
    <row r="505" spans="2:7" ht="15" x14ac:dyDescent="0.2">
      <c r="B505" s="1673" t="s">
        <v>55</v>
      </c>
      <c r="C505" s="1674"/>
      <c r="D505" s="1676">
        <f t="shared" si="20"/>
        <v>0</v>
      </c>
      <c r="E505" s="1676">
        <f t="shared" si="21"/>
        <v>-1097026.978937505</v>
      </c>
      <c r="F505" s="1666"/>
      <c r="G505" s="1666"/>
    </row>
    <row r="506" spans="2:7" ht="15" x14ac:dyDescent="0.2">
      <c r="B506" s="1672" t="s">
        <v>590</v>
      </c>
      <c r="C506" s="459"/>
      <c r="D506" s="1677">
        <f t="shared" si="20"/>
        <v>0</v>
      </c>
      <c r="E506" s="1677">
        <f t="shared" si="21"/>
        <v>0</v>
      </c>
      <c r="F506" s="1666"/>
      <c r="G506" s="1666"/>
    </row>
    <row r="507" spans="2:7" ht="15" x14ac:dyDescent="0.2">
      <c r="B507" s="1673" t="s">
        <v>1595</v>
      </c>
      <c r="C507" s="1674"/>
      <c r="D507" s="1676">
        <f t="shared" si="20"/>
        <v>0</v>
      </c>
      <c r="E507" s="1676">
        <f t="shared" si="21"/>
        <v>0</v>
      </c>
      <c r="F507" s="1666"/>
      <c r="G507" s="1666"/>
    </row>
    <row r="508" spans="2:7" ht="15" x14ac:dyDescent="0.2">
      <c r="B508" s="1672" t="s">
        <v>529</v>
      </c>
      <c r="C508" s="459"/>
      <c r="D508" s="1677">
        <f t="shared" si="20"/>
        <v>-54283.837500000001</v>
      </c>
      <c r="E508" s="1677">
        <f t="shared" si="21"/>
        <v>-54283.837500000001</v>
      </c>
      <c r="F508" s="1666"/>
      <c r="G508" s="1666"/>
    </row>
    <row r="509" spans="2:7" ht="15" x14ac:dyDescent="0.2">
      <c r="B509" s="1673" t="s">
        <v>1547</v>
      </c>
      <c r="C509" s="1674"/>
      <c r="D509" s="1676">
        <f t="shared" si="20"/>
        <v>-63854.490769230761</v>
      </c>
      <c r="E509" s="1676">
        <f t="shared" si="21"/>
        <v>-63854.490769230761</v>
      </c>
      <c r="F509" s="1666"/>
      <c r="G509" s="1666"/>
    </row>
    <row r="510" spans="2:7" ht="15" x14ac:dyDescent="0.2">
      <c r="B510" s="1672" t="s">
        <v>597</v>
      </c>
      <c r="C510" s="459"/>
      <c r="D510" s="1677">
        <f t="shared" si="20"/>
        <v>-313375.16304319742</v>
      </c>
      <c r="E510" s="1677">
        <f t="shared" si="21"/>
        <v>-313375.16304319742</v>
      </c>
      <c r="F510" s="1666"/>
      <c r="G510" s="1666"/>
    </row>
    <row r="511" spans="2:7" ht="15" x14ac:dyDescent="0.2">
      <c r="B511" s="1673" t="s">
        <v>591</v>
      </c>
      <c r="C511" s="1674"/>
      <c r="D511" s="1676">
        <f t="shared" si="20"/>
        <v>0</v>
      </c>
      <c r="E511" s="1676">
        <f t="shared" si="21"/>
        <v>0</v>
      </c>
      <c r="F511" s="1666"/>
      <c r="G511" s="1666"/>
    </row>
    <row r="512" spans="2:7" ht="15" x14ac:dyDescent="0.2">
      <c r="B512" s="1672" t="s">
        <v>959</v>
      </c>
      <c r="C512" s="459"/>
      <c r="D512" s="1677">
        <f t="shared" si="20"/>
        <v>-50934</v>
      </c>
      <c r="E512" s="1677">
        <f t="shared" si="21"/>
        <v>-50934</v>
      </c>
      <c r="F512" s="1666"/>
      <c r="G512" s="1666"/>
    </row>
    <row r="513" spans="2:7" ht="15" x14ac:dyDescent="0.2">
      <c r="B513" s="1673" t="s">
        <v>47</v>
      </c>
      <c r="C513" s="1674"/>
      <c r="D513" s="1676">
        <f t="shared" si="20"/>
        <v>25896653.480922379</v>
      </c>
      <c r="E513" s="1676">
        <f t="shared" si="21"/>
        <v>25896653.480922379</v>
      </c>
      <c r="F513" s="1666"/>
      <c r="G513" s="1666"/>
    </row>
    <row r="514" spans="2:7" ht="15" x14ac:dyDescent="0.2">
      <c r="B514" s="1672" t="s">
        <v>313</v>
      </c>
      <c r="C514" s="459"/>
      <c r="D514" s="1677">
        <f t="shared" si="20"/>
        <v>0</v>
      </c>
      <c r="E514" s="1677">
        <f t="shared" si="21"/>
        <v>0</v>
      </c>
      <c r="F514" s="1666"/>
      <c r="G514" s="1666"/>
    </row>
    <row r="515" spans="2:7" ht="15" x14ac:dyDescent="0.2">
      <c r="B515" s="1673" t="s">
        <v>563</v>
      </c>
      <c r="C515" s="1674"/>
      <c r="D515" s="1676">
        <f t="shared" si="20"/>
        <v>711610.17701706884</v>
      </c>
      <c r="E515" s="1676">
        <f t="shared" si="21"/>
        <v>711610.17701706884</v>
      </c>
      <c r="F515" s="1666"/>
      <c r="G515" s="1666"/>
    </row>
    <row r="516" spans="2:7" ht="15" x14ac:dyDescent="0.2">
      <c r="B516" s="1672" t="s">
        <v>1559</v>
      </c>
      <c r="C516" s="459"/>
      <c r="D516" s="1677">
        <f t="shared" si="20"/>
        <v>449790.28194628464</v>
      </c>
      <c r="E516" s="1677">
        <f t="shared" si="21"/>
        <v>449790.28194628464</v>
      </c>
      <c r="F516" s="1666"/>
      <c r="G516" s="1666"/>
    </row>
    <row r="517" spans="2:7" ht="15" x14ac:dyDescent="0.2">
      <c r="B517" s="1673" t="s">
        <v>564</v>
      </c>
      <c r="C517" s="1674"/>
      <c r="D517" s="1676">
        <f t="shared" si="20"/>
        <v>612867.38046056859</v>
      </c>
      <c r="E517" s="1676">
        <f t="shared" si="21"/>
        <v>612867.38046056859</v>
      </c>
      <c r="F517" s="1666"/>
      <c r="G517" s="1666"/>
    </row>
    <row r="518" spans="2:7" ht="15" x14ac:dyDescent="0.2">
      <c r="B518" s="1672" t="s">
        <v>561</v>
      </c>
      <c r="C518" s="459"/>
      <c r="D518" s="1677">
        <f t="shared" si="20"/>
        <v>11484.753561720259</v>
      </c>
      <c r="E518" s="1677">
        <f t="shared" si="21"/>
        <v>11484.753561720259</v>
      </c>
      <c r="F518" s="1666"/>
      <c r="G518" s="1666"/>
    </row>
    <row r="519" spans="2:7" ht="15" x14ac:dyDescent="0.2">
      <c r="B519" s="1673" t="s">
        <v>45</v>
      </c>
      <c r="C519" s="1674"/>
      <c r="D519" s="1676">
        <f t="shared" si="20"/>
        <v>0</v>
      </c>
      <c r="E519" s="1676">
        <f t="shared" si="21"/>
        <v>0</v>
      </c>
      <c r="F519" s="1666"/>
      <c r="G519" s="1666"/>
    </row>
    <row r="520" spans="2:7" ht="15" x14ac:dyDescent="0.2">
      <c r="B520" s="1672" t="s">
        <v>562</v>
      </c>
      <c r="C520" s="459"/>
      <c r="D520" s="1677">
        <f t="shared" si="20"/>
        <v>1129297.7005172791</v>
      </c>
      <c r="E520" s="1677">
        <f t="shared" si="21"/>
        <v>1129297.7005172791</v>
      </c>
      <c r="F520" s="1666"/>
      <c r="G520" s="1666"/>
    </row>
    <row r="521" spans="2:7" ht="15" x14ac:dyDescent="0.2">
      <c r="B521" s="1673" t="s">
        <v>50</v>
      </c>
      <c r="C521" s="1674"/>
      <c r="D521" s="1676">
        <f t="shared" si="20"/>
        <v>21492.959999999999</v>
      </c>
      <c r="E521" s="1676">
        <f t="shared" si="21"/>
        <v>21492.959999999999</v>
      </c>
      <c r="F521" s="1666"/>
      <c r="G521" s="1666"/>
    </row>
    <row r="522" spans="2:7" ht="15" x14ac:dyDescent="0.2">
      <c r="B522" s="1672" t="s">
        <v>54</v>
      </c>
      <c r="C522" s="459"/>
      <c r="D522" s="1677">
        <f t="shared" si="20"/>
        <v>20000.04</v>
      </c>
      <c r="E522" s="1677">
        <f t="shared" si="21"/>
        <v>20000.04</v>
      </c>
      <c r="F522" s="1666"/>
      <c r="G522" s="1666"/>
    </row>
    <row r="523" spans="2:7" ht="15" x14ac:dyDescent="0.2">
      <c r="B523" s="1673" t="s">
        <v>3</v>
      </c>
      <c r="C523" s="1674"/>
      <c r="D523" s="1676">
        <f t="shared" si="20"/>
        <v>1012.44</v>
      </c>
      <c r="E523" s="1676">
        <f t="shared" si="21"/>
        <v>1012.44</v>
      </c>
      <c r="F523" s="1666"/>
      <c r="G523" s="1666"/>
    </row>
    <row r="524" spans="2:7" ht="15" x14ac:dyDescent="0.2">
      <c r="B524" s="1672" t="s">
        <v>966</v>
      </c>
      <c r="C524" s="459"/>
      <c r="D524" s="1677">
        <f t="shared" si="20"/>
        <v>0</v>
      </c>
      <c r="E524" s="1677">
        <f t="shared" si="21"/>
        <v>0</v>
      </c>
      <c r="F524" s="1666"/>
      <c r="G524" s="1666"/>
    </row>
    <row r="525" spans="2:7" ht="15" x14ac:dyDescent="0.2">
      <c r="B525" s="1673" t="s">
        <v>1436</v>
      </c>
      <c r="C525" s="1674"/>
      <c r="D525" s="1676">
        <f t="shared" si="20"/>
        <v>1128765.5757544751</v>
      </c>
      <c r="E525" s="1676">
        <f t="shared" si="21"/>
        <v>1128765.5757544751</v>
      </c>
      <c r="F525" s="1666"/>
      <c r="G525" s="1666"/>
    </row>
    <row r="526" spans="2:7" ht="15" x14ac:dyDescent="0.2">
      <c r="B526" s="1672" t="s">
        <v>894</v>
      </c>
      <c r="C526" s="459"/>
      <c r="D526" s="1677">
        <f t="shared" si="20"/>
        <v>0</v>
      </c>
      <c r="E526" s="1677">
        <f t="shared" si="21"/>
        <v>0</v>
      </c>
      <c r="F526" s="1666"/>
      <c r="G526" s="1666"/>
    </row>
    <row r="527" spans="2:7" ht="15" x14ac:dyDescent="0.2">
      <c r="B527" s="1673" t="s">
        <v>1435</v>
      </c>
      <c r="C527" s="1674"/>
      <c r="D527" s="1676">
        <f t="shared" si="20"/>
        <v>0</v>
      </c>
      <c r="E527" s="1676">
        <f t="shared" si="21"/>
        <v>710013.45229229191</v>
      </c>
      <c r="F527" s="1666"/>
      <c r="G527" s="1666"/>
    </row>
    <row r="528" spans="2:7" ht="15" x14ac:dyDescent="0.2">
      <c r="B528" s="1672" t="s">
        <v>895</v>
      </c>
      <c r="C528" s="459"/>
      <c r="D528" s="1677">
        <f t="shared" si="20"/>
        <v>0</v>
      </c>
      <c r="E528" s="1677">
        <f t="shared" si="21"/>
        <v>95609.019944892003</v>
      </c>
      <c r="F528" s="1666"/>
      <c r="G528" s="1666"/>
    </row>
    <row r="529" spans="2:7" ht="15" x14ac:dyDescent="0.2">
      <c r="B529" s="1673" t="s">
        <v>48</v>
      </c>
      <c r="C529" s="1674"/>
      <c r="D529" s="1676">
        <f t="shared" si="20"/>
        <v>42164.195104593666</v>
      </c>
      <c r="E529" s="1676">
        <f t="shared" si="21"/>
        <v>42164.195104593666</v>
      </c>
      <c r="F529" s="1666"/>
      <c r="G529" s="1666"/>
    </row>
    <row r="530" spans="2:7" ht="15" x14ac:dyDescent="0.2">
      <c r="B530" s="1672" t="s">
        <v>592</v>
      </c>
      <c r="C530" s="459"/>
      <c r="D530" s="1677">
        <f t="shared" si="20"/>
        <v>0</v>
      </c>
      <c r="E530" s="1677">
        <f t="shared" si="21"/>
        <v>0</v>
      </c>
      <c r="F530" s="1666"/>
      <c r="G530" s="1666"/>
    </row>
    <row r="531" spans="2:7" ht="15" x14ac:dyDescent="0.2">
      <c r="B531" s="1673" t="s">
        <v>593</v>
      </c>
      <c r="C531" s="1674"/>
      <c r="D531" s="1676">
        <f t="shared" si="20"/>
        <v>0</v>
      </c>
      <c r="E531" s="1676">
        <f t="shared" si="21"/>
        <v>0</v>
      </c>
      <c r="F531" s="1666"/>
      <c r="G531" s="1666"/>
    </row>
    <row r="532" spans="2:7" ht="21" customHeight="1" thickBot="1" x14ac:dyDescent="0.25">
      <c r="B532" s="1675" t="s">
        <v>763</v>
      </c>
      <c r="C532" s="1671"/>
      <c r="D532" s="1670">
        <f>SUM(D489:D531)</f>
        <v>57916303.65912316</v>
      </c>
      <c r="E532" s="1670">
        <f>SUM(E489:E531)</f>
        <v>57624899.152422838</v>
      </c>
      <c r="F532" s="1666"/>
      <c r="G532" s="1666"/>
    </row>
    <row r="533" spans="2:7" ht="15.75" thickTop="1" x14ac:dyDescent="0.2">
      <c r="D533" s="1666"/>
      <c r="E533" s="1667"/>
      <c r="F533" s="1666"/>
      <c r="G533" s="1666"/>
    </row>
    <row r="534" spans="2:7" ht="15" x14ac:dyDescent="0.2">
      <c r="F534" s="1666"/>
      <c r="G534" s="1666"/>
    </row>
    <row r="535" spans="2:7" ht="15" x14ac:dyDescent="0.2">
      <c r="D535" s="1666"/>
      <c r="E535" s="1667"/>
      <c r="F535" s="1666"/>
      <c r="G535" s="1666"/>
    </row>
    <row r="536" spans="2:7" ht="15" x14ac:dyDescent="0.2">
      <c r="D536" s="1666"/>
      <c r="E536" s="1667"/>
      <c r="F536" s="1666"/>
      <c r="G536" s="1666"/>
    </row>
    <row r="537" spans="2:7" ht="15" x14ac:dyDescent="0.2">
      <c r="D537" s="1666"/>
      <c r="E537" s="1667"/>
      <c r="F537" s="1666"/>
      <c r="G537" s="1666"/>
    </row>
    <row r="538" spans="2:7" ht="15" x14ac:dyDescent="0.2">
      <c r="D538" s="1666"/>
      <c r="E538" s="1667"/>
      <c r="F538" s="1666"/>
      <c r="G538" s="1666"/>
    </row>
    <row r="539" spans="2:7" ht="15" x14ac:dyDescent="0.2">
      <c r="D539" s="1666"/>
      <c r="E539" s="1667"/>
      <c r="F539" s="1666"/>
      <c r="G539" s="1666"/>
    </row>
    <row r="540" spans="2:7" ht="15" x14ac:dyDescent="0.2">
      <c r="D540" s="1666"/>
      <c r="E540" s="1667"/>
      <c r="F540" s="1666"/>
      <c r="G540" s="1666"/>
    </row>
    <row r="541" spans="2:7" ht="15" x14ac:dyDescent="0.2">
      <c r="D541" s="1666"/>
      <c r="E541" s="1667"/>
      <c r="F541" s="1666"/>
      <c r="G541" s="1666"/>
    </row>
    <row r="542" spans="2:7" ht="15" x14ac:dyDescent="0.2">
      <c r="D542" s="1666"/>
      <c r="E542" s="1667"/>
      <c r="F542" s="1666"/>
      <c r="G542" s="1666"/>
    </row>
    <row r="543" spans="2:7" ht="15" x14ac:dyDescent="0.2">
      <c r="D543" s="1666"/>
      <c r="E543" s="1667"/>
      <c r="F543" s="1666"/>
      <c r="G543" s="1666"/>
    </row>
    <row r="544" spans="2:7" ht="15" x14ac:dyDescent="0.2">
      <c r="D544" s="1666"/>
      <c r="E544" s="1667"/>
      <c r="F544" s="1666"/>
      <c r="G544" s="1666"/>
    </row>
    <row r="545" spans="4:7" ht="15" x14ac:dyDescent="0.2">
      <c r="D545" s="1666"/>
      <c r="E545" s="1667"/>
      <c r="F545" s="1666"/>
      <c r="G545" s="1666"/>
    </row>
    <row r="546" spans="4:7" ht="15" x14ac:dyDescent="0.2">
      <c r="D546" s="1666"/>
      <c r="E546" s="1667"/>
      <c r="F546" s="1666"/>
      <c r="G546" s="1666"/>
    </row>
    <row r="547" spans="4:7" ht="15" x14ac:dyDescent="0.2">
      <c r="D547" s="1666"/>
      <c r="E547" s="1667"/>
      <c r="F547" s="1666"/>
      <c r="G547" s="1666"/>
    </row>
    <row r="548" spans="4:7" ht="15" x14ac:dyDescent="0.2">
      <c r="D548" s="1666"/>
      <c r="E548" s="1667"/>
      <c r="F548" s="1666"/>
      <c r="G548" s="1666"/>
    </row>
    <row r="549" spans="4:7" ht="15" x14ac:dyDescent="0.2">
      <c r="D549" s="1666"/>
      <c r="E549" s="1667"/>
      <c r="F549" s="1666"/>
      <c r="G549" s="1666"/>
    </row>
    <row r="550" spans="4:7" ht="15" x14ac:dyDescent="0.2">
      <c r="D550" s="1666"/>
      <c r="E550" s="1667"/>
      <c r="F550" s="1666"/>
      <c r="G550" s="1666"/>
    </row>
    <row r="551" spans="4:7" ht="15" x14ac:dyDescent="0.2">
      <c r="D551" s="1666"/>
      <c r="E551" s="1667"/>
      <c r="F551" s="1666"/>
      <c r="G551" s="1666"/>
    </row>
    <row r="552" spans="4:7" ht="15" x14ac:dyDescent="0.2">
      <c r="D552" s="1666"/>
      <c r="E552" s="1667"/>
      <c r="F552" s="1666"/>
      <c r="G552" s="1666"/>
    </row>
    <row r="553" spans="4:7" ht="15" x14ac:dyDescent="0.2">
      <c r="D553" s="1666"/>
      <c r="E553" s="1667"/>
      <c r="F553" s="1666"/>
      <c r="G553" s="1666"/>
    </row>
    <row r="554" spans="4:7" ht="15" x14ac:dyDescent="0.2">
      <c r="D554" s="1666"/>
      <c r="E554" s="1667"/>
      <c r="F554" s="1666"/>
      <c r="G554" s="1666"/>
    </row>
    <row r="555" spans="4:7" ht="15" x14ac:dyDescent="0.2">
      <c r="D555" s="1666"/>
      <c r="E555" s="1667"/>
      <c r="F555" s="1666"/>
      <c r="G555" s="1666"/>
    </row>
    <row r="556" spans="4:7" ht="15" x14ac:dyDescent="0.2">
      <c r="D556" s="1666"/>
      <c r="E556" s="1667"/>
      <c r="F556" s="1666"/>
      <c r="G556" s="1666"/>
    </row>
    <row r="557" spans="4:7" ht="15" x14ac:dyDescent="0.2">
      <c r="D557" s="1666"/>
      <c r="E557" s="1667"/>
      <c r="F557" s="1666"/>
      <c r="G557" s="1666"/>
    </row>
    <row r="558" spans="4:7" ht="15" x14ac:dyDescent="0.2">
      <c r="D558" s="1666"/>
      <c r="E558" s="1667"/>
      <c r="F558" s="1666"/>
      <c r="G558" s="1666"/>
    </row>
    <row r="559" spans="4:7" ht="15" x14ac:dyDescent="0.2">
      <c r="D559" s="1666"/>
      <c r="E559" s="1667"/>
      <c r="F559" s="1666"/>
      <c r="G559" s="1666"/>
    </row>
    <row r="560" spans="4:7" ht="15" x14ac:dyDescent="0.2">
      <c r="D560" s="1666"/>
      <c r="E560" s="1667"/>
      <c r="F560" s="1666"/>
      <c r="G560" s="1666"/>
    </row>
    <row r="561" spans="4:7" ht="15" x14ac:dyDescent="0.2">
      <c r="D561" s="1666"/>
      <c r="E561" s="1667"/>
      <c r="F561" s="1666"/>
      <c r="G561" s="1666"/>
    </row>
    <row r="562" spans="4:7" ht="15" x14ac:dyDescent="0.2">
      <c r="D562" s="1666"/>
      <c r="E562" s="1667"/>
      <c r="F562" s="1666"/>
      <c r="G562" s="1666"/>
    </row>
    <row r="563" spans="4:7" ht="15" x14ac:dyDescent="0.2">
      <c r="D563" s="1666"/>
      <c r="E563" s="1667"/>
      <c r="F563" s="1666"/>
      <c r="G563" s="1666"/>
    </row>
    <row r="564" spans="4:7" ht="15" x14ac:dyDescent="0.2">
      <c r="D564" s="1666"/>
      <c r="E564" s="1667"/>
      <c r="F564" s="1666"/>
      <c r="G564" s="1666"/>
    </row>
    <row r="565" spans="4:7" ht="15" x14ac:dyDescent="0.2">
      <c r="D565" s="1666"/>
      <c r="E565" s="1667"/>
      <c r="F565" s="1666"/>
      <c r="G565" s="1666"/>
    </row>
    <row r="566" spans="4:7" ht="15" x14ac:dyDescent="0.2">
      <c r="D566" s="1666"/>
      <c r="E566" s="1667"/>
      <c r="F566" s="1666"/>
      <c r="G566" s="1666"/>
    </row>
    <row r="567" spans="4:7" ht="15" x14ac:dyDescent="0.2">
      <c r="D567" s="1666"/>
      <c r="E567" s="1667"/>
      <c r="F567" s="1666"/>
      <c r="G567" s="1666"/>
    </row>
    <row r="568" spans="4:7" ht="15" x14ac:dyDescent="0.2">
      <c r="D568" s="1666"/>
      <c r="E568" s="1667"/>
      <c r="F568" s="1666"/>
      <c r="G568" s="1666"/>
    </row>
    <row r="569" spans="4:7" ht="15" x14ac:dyDescent="0.2">
      <c r="D569" s="1666"/>
      <c r="E569" s="1667"/>
      <c r="F569" s="1666"/>
      <c r="G569" s="1666"/>
    </row>
    <row r="570" spans="4:7" ht="15" x14ac:dyDescent="0.2">
      <c r="D570" s="1666"/>
      <c r="E570" s="1667"/>
      <c r="F570" s="1666"/>
      <c r="G570" s="1666"/>
    </row>
    <row r="571" spans="4:7" ht="15" x14ac:dyDescent="0.2">
      <c r="D571" s="1666"/>
      <c r="E571" s="1667"/>
      <c r="F571" s="1666"/>
      <c r="G571" s="1666"/>
    </row>
    <row r="572" spans="4:7" ht="15" x14ac:dyDescent="0.2">
      <c r="D572" s="1666"/>
      <c r="E572" s="1667"/>
      <c r="F572" s="1666"/>
      <c r="G572" s="1666"/>
    </row>
    <row r="573" spans="4:7" ht="15" x14ac:dyDescent="0.2">
      <c r="D573" s="1666"/>
      <c r="E573" s="1667"/>
      <c r="F573" s="1666"/>
      <c r="G573" s="1666"/>
    </row>
    <row r="574" spans="4:7" ht="15" x14ac:dyDescent="0.2">
      <c r="D574" s="1666"/>
      <c r="E574" s="1667"/>
      <c r="F574" s="1666"/>
      <c r="G574" s="1666"/>
    </row>
    <row r="575" spans="4:7" ht="15" x14ac:dyDescent="0.2">
      <c r="D575" s="1666"/>
      <c r="E575" s="1667"/>
      <c r="F575" s="1666"/>
      <c r="G575" s="1666"/>
    </row>
    <row r="576" spans="4:7" ht="15" x14ac:dyDescent="0.2">
      <c r="D576" s="1666"/>
      <c r="E576" s="1667"/>
      <c r="F576" s="1666"/>
      <c r="G576" s="1666"/>
    </row>
    <row r="577" spans="4:7" ht="15" x14ac:dyDescent="0.2">
      <c r="D577" s="1666"/>
      <c r="E577" s="1667"/>
      <c r="F577" s="1666"/>
      <c r="G577" s="1666"/>
    </row>
    <row r="578" spans="4:7" ht="15" x14ac:dyDescent="0.2">
      <c r="D578" s="1666"/>
      <c r="E578" s="1667"/>
      <c r="F578" s="1666"/>
      <c r="G578" s="1666"/>
    </row>
    <row r="579" spans="4:7" ht="15" x14ac:dyDescent="0.2">
      <c r="D579" s="1666"/>
      <c r="E579" s="1667"/>
      <c r="F579" s="1666"/>
      <c r="G579" s="1666"/>
    </row>
    <row r="580" spans="4:7" ht="15" x14ac:dyDescent="0.2">
      <c r="D580" s="1666"/>
      <c r="E580" s="1667"/>
      <c r="F580" s="1666"/>
      <c r="G580" s="1666"/>
    </row>
    <row r="581" spans="4:7" ht="15" x14ac:dyDescent="0.2">
      <c r="D581" s="1666"/>
      <c r="E581" s="1667"/>
      <c r="F581" s="1666"/>
      <c r="G581" s="1666"/>
    </row>
    <row r="582" spans="4:7" ht="15" x14ac:dyDescent="0.2">
      <c r="D582" s="1666"/>
      <c r="E582" s="1667"/>
      <c r="F582" s="1666"/>
      <c r="G582" s="1666"/>
    </row>
    <row r="583" spans="4:7" ht="15" x14ac:dyDescent="0.2">
      <c r="D583" s="1666"/>
      <c r="E583" s="1667"/>
      <c r="F583" s="1666"/>
      <c r="G583" s="1666"/>
    </row>
    <row r="584" spans="4:7" ht="15" x14ac:dyDescent="0.2">
      <c r="D584" s="1666"/>
      <c r="E584" s="1667"/>
      <c r="F584" s="1666"/>
      <c r="G584" s="1666"/>
    </row>
    <row r="585" spans="4:7" ht="15" x14ac:dyDescent="0.2">
      <c r="D585" s="1666"/>
      <c r="E585" s="1667"/>
      <c r="F585" s="1666"/>
      <c r="G585" s="1666"/>
    </row>
    <row r="586" spans="4:7" ht="15" x14ac:dyDescent="0.2">
      <c r="D586" s="1666"/>
      <c r="E586" s="1667"/>
      <c r="F586" s="1666"/>
      <c r="G586" s="1666"/>
    </row>
    <row r="587" spans="4:7" ht="15" x14ac:dyDescent="0.2">
      <c r="D587" s="1666"/>
      <c r="E587" s="1667"/>
      <c r="F587" s="1666"/>
      <c r="G587" s="1666"/>
    </row>
    <row r="588" spans="4:7" ht="15" x14ac:dyDescent="0.2">
      <c r="D588" s="1666"/>
      <c r="E588" s="1667"/>
      <c r="F588" s="1666"/>
      <c r="G588" s="1666"/>
    </row>
    <row r="589" spans="4:7" ht="15" x14ac:dyDescent="0.2">
      <c r="D589" s="1666"/>
      <c r="E589" s="1667"/>
      <c r="F589" s="1666"/>
      <c r="G589" s="1666"/>
    </row>
    <row r="590" spans="4:7" ht="15" x14ac:dyDescent="0.2">
      <c r="D590" s="1666"/>
      <c r="E590" s="1667"/>
      <c r="F590" s="1666"/>
      <c r="G590" s="1666"/>
    </row>
    <row r="591" spans="4:7" ht="15" x14ac:dyDescent="0.2">
      <c r="D591" s="1666"/>
      <c r="E591" s="1667"/>
      <c r="F591" s="1666"/>
      <c r="G591" s="1666"/>
    </row>
    <row r="592" spans="4:7" ht="15" x14ac:dyDescent="0.2">
      <c r="D592" s="1666"/>
      <c r="E592" s="1667"/>
      <c r="F592" s="1666"/>
      <c r="G592" s="1666"/>
    </row>
    <row r="593" spans="4:7" ht="15" x14ac:dyDescent="0.2">
      <c r="D593" s="1666"/>
      <c r="E593" s="1667"/>
      <c r="F593" s="1666"/>
      <c r="G593" s="1666"/>
    </row>
    <row r="594" spans="4:7" ht="15" x14ac:dyDescent="0.2">
      <c r="D594" s="1666"/>
      <c r="E594" s="1667"/>
      <c r="F594" s="1666"/>
      <c r="G594" s="1666"/>
    </row>
    <row r="595" spans="4:7" ht="15" x14ac:dyDescent="0.2">
      <c r="D595" s="1666"/>
      <c r="E595" s="1667"/>
      <c r="F595" s="1666"/>
      <c r="G595" s="1666"/>
    </row>
    <row r="596" spans="4:7" ht="15" x14ac:dyDescent="0.2">
      <c r="D596" s="1666"/>
      <c r="E596" s="1667"/>
      <c r="F596" s="1666"/>
      <c r="G596" s="1666"/>
    </row>
    <row r="597" spans="4:7" ht="15" x14ac:dyDescent="0.2">
      <c r="D597" s="1666"/>
      <c r="E597" s="1667"/>
      <c r="F597" s="1666"/>
      <c r="G597" s="1666"/>
    </row>
    <row r="598" spans="4:7" ht="15" x14ac:dyDescent="0.2">
      <c r="D598" s="1666"/>
      <c r="E598" s="1667"/>
      <c r="F598" s="1666"/>
      <c r="G598" s="1666"/>
    </row>
    <row r="599" spans="4:7" ht="15" x14ac:dyDescent="0.2">
      <c r="D599" s="1666"/>
      <c r="E599" s="1667"/>
      <c r="F599" s="1666"/>
      <c r="G599" s="1666"/>
    </row>
    <row r="600" spans="4:7" ht="15" x14ac:dyDescent="0.2">
      <c r="D600" s="1666"/>
      <c r="E600" s="1667"/>
      <c r="F600" s="1666"/>
      <c r="G600" s="1666"/>
    </row>
    <row r="601" spans="4:7" ht="15" x14ac:dyDescent="0.2">
      <c r="D601" s="1666"/>
      <c r="E601" s="1667"/>
      <c r="F601" s="1666"/>
      <c r="G601" s="1666"/>
    </row>
    <row r="602" spans="4:7" ht="15" x14ac:dyDescent="0.2">
      <c r="D602" s="1666"/>
      <c r="E602" s="1667"/>
      <c r="F602" s="1666"/>
      <c r="G602" s="1666"/>
    </row>
    <row r="603" spans="4:7" ht="15" x14ac:dyDescent="0.2">
      <c r="D603" s="1666"/>
      <c r="E603" s="1667"/>
      <c r="F603" s="1666"/>
      <c r="G603" s="1666"/>
    </row>
    <row r="604" spans="4:7" ht="15" x14ac:dyDescent="0.2">
      <c r="D604" s="1666"/>
      <c r="E604" s="1667"/>
      <c r="F604" s="1666"/>
      <c r="G604" s="1666"/>
    </row>
    <row r="605" spans="4:7" ht="15" x14ac:dyDescent="0.2">
      <c r="D605" s="1666"/>
      <c r="E605" s="1667"/>
      <c r="F605" s="1666"/>
      <c r="G605" s="1666"/>
    </row>
    <row r="606" spans="4:7" ht="15" x14ac:dyDescent="0.2">
      <c r="D606" s="1666"/>
      <c r="E606" s="1667"/>
      <c r="F606" s="1666"/>
      <c r="G606" s="1666"/>
    </row>
    <row r="607" spans="4:7" ht="15" x14ac:dyDescent="0.2">
      <c r="D607" s="1666"/>
      <c r="E607" s="1667"/>
      <c r="F607" s="1666"/>
      <c r="G607" s="1666"/>
    </row>
    <row r="608" spans="4:7" ht="15" x14ac:dyDescent="0.2">
      <c r="D608" s="1666"/>
      <c r="E608" s="1667"/>
      <c r="F608" s="1666"/>
      <c r="G608" s="1666"/>
    </row>
    <row r="609" spans="4:7" ht="15" x14ac:dyDescent="0.2">
      <c r="D609" s="1666"/>
      <c r="E609" s="1667"/>
      <c r="F609" s="1666"/>
      <c r="G609" s="1666"/>
    </row>
    <row r="610" spans="4:7" ht="15" x14ac:dyDescent="0.2">
      <c r="D610" s="1666"/>
      <c r="E610" s="1667"/>
      <c r="F610" s="1666"/>
      <c r="G610" s="1666"/>
    </row>
    <row r="611" spans="4:7" ht="15" x14ac:dyDescent="0.2">
      <c r="D611" s="1666"/>
      <c r="E611" s="1667"/>
      <c r="F611" s="1666"/>
      <c r="G611" s="1666"/>
    </row>
    <row r="612" spans="4:7" ht="15" x14ac:dyDescent="0.2">
      <c r="D612" s="1666"/>
      <c r="E612" s="1667"/>
      <c r="F612" s="1666"/>
      <c r="G612" s="1666"/>
    </row>
    <row r="613" spans="4:7" ht="15" x14ac:dyDescent="0.2">
      <c r="D613" s="1666"/>
      <c r="E613" s="1667"/>
      <c r="F613" s="1666"/>
      <c r="G613" s="1666"/>
    </row>
    <row r="614" spans="4:7" ht="15" x14ac:dyDescent="0.2">
      <c r="D614" s="1666"/>
      <c r="E614" s="1667"/>
      <c r="F614" s="1666"/>
      <c r="G614" s="1666"/>
    </row>
    <row r="615" spans="4:7" ht="15" x14ac:dyDescent="0.2">
      <c r="D615" s="1666"/>
      <c r="E615" s="1667"/>
      <c r="F615" s="1666"/>
      <c r="G615" s="1666"/>
    </row>
    <row r="616" spans="4:7" ht="15" x14ac:dyDescent="0.2">
      <c r="D616" s="1666"/>
      <c r="E616" s="1667"/>
      <c r="F616" s="1666"/>
      <c r="G616" s="1666"/>
    </row>
    <row r="617" spans="4:7" ht="15" x14ac:dyDescent="0.2">
      <c r="D617" s="1666"/>
      <c r="E617" s="1667"/>
      <c r="F617" s="1666"/>
      <c r="G617" s="1666"/>
    </row>
    <row r="618" spans="4:7" ht="15" x14ac:dyDescent="0.2">
      <c r="D618" s="1666"/>
      <c r="E618" s="1667"/>
      <c r="F618" s="1666"/>
      <c r="G618" s="1666"/>
    </row>
    <row r="619" spans="4:7" ht="15" x14ac:dyDescent="0.2">
      <c r="D619" s="1666"/>
      <c r="E619" s="1667"/>
      <c r="F619" s="1666"/>
      <c r="G619" s="1666"/>
    </row>
    <row r="620" spans="4:7" ht="15" x14ac:dyDescent="0.2">
      <c r="D620" s="1666"/>
      <c r="E620" s="1667"/>
      <c r="F620" s="1666"/>
      <c r="G620" s="1666"/>
    </row>
    <row r="621" spans="4:7" ht="15" x14ac:dyDescent="0.2">
      <c r="D621" s="1666"/>
      <c r="E621" s="1667"/>
      <c r="F621" s="1666"/>
      <c r="G621" s="1666"/>
    </row>
    <row r="622" spans="4:7" ht="15" x14ac:dyDescent="0.2">
      <c r="D622" s="1666"/>
      <c r="E622" s="1667"/>
      <c r="F622" s="1666"/>
      <c r="G622" s="1666"/>
    </row>
    <row r="623" spans="4:7" ht="15" x14ac:dyDescent="0.2">
      <c r="D623" s="1666"/>
      <c r="E623" s="1667"/>
      <c r="F623" s="1666"/>
      <c r="G623" s="1666"/>
    </row>
    <row r="624" spans="4:7" ht="15" x14ac:dyDescent="0.2">
      <c r="D624" s="1666"/>
      <c r="E624" s="1667"/>
      <c r="F624" s="1666"/>
      <c r="G624" s="1666"/>
    </row>
    <row r="625" spans="4:7" ht="15" x14ac:dyDescent="0.2">
      <c r="D625" s="1666"/>
      <c r="E625" s="1667"/>
      <c r="F625" s="1666"/>
      <c r="G625" s="1666"/>
    </row>
    <row r="626" spans="4:7" ht="15" x14ac:dyDescent="0.2">
      <c r="D626" s="1666"/>
      <c r="E626" s="1667"/>
      <c r="F626" s="1666"/>
      <c r="G626" s="1666"/>
    </row>
    <row r="627" spans="4:7" ht="15" x14ac:dyDescent="0.2">
      <c r="D627" s="1666"/>
      <c r="E627" s="1667"/>
      <c r="F627" s="1666"/>
      <c r="G627" s="1666"/>
    </row>
    <row r="628" spans="4:7" ht="15" x14ac:dyDescent="0.2">
      <c r="D628" s="1666"/>
      <c r="E628" s="1667"/>
      <c r="F628" s="1666"/>
      <c r="G628" s="1666"/>
    </row>
    <row r="629" spans="4:7" ht="15" x14ac:dyDescent="0.2">
      <c r="D629" s="1666"/>
      <c r="E629" s="1667"/>
      <c r="F629" s="1666"/>
      <c r="G629" s="1666"/>
    </row>
    <row r="630" spans="4:7" ht="15" x14ac:dyDescent="0.2">
      <c r="D630" s="1666"/>
      <c r="E630" s="1667"/>
      <c r="F630" s="1666"/>
      <c r="G630" s="1666"/>
    </row>
    <row r="631" spans="4:7" ht="15" x14ac:dyDescent="0.2">
      <c r="D631" s="1666"/>
      <c r="E631" s="1667"/>
      <c r="F631" s="1666"/>
      <c r="G631" s="1666"/>
    </row>
    <row r="632" spans="4:7" ht="15" x14ac:dyDescent="0.2">
      <c r="D632" s="1666"/>
      <c r="E632" s="1667"/>
      <c r="F632" s="1666"/>
      <c r="G632" s="1666"/>
    </row>
    <row r="633" spans="4:7" ht="15" x14ac:dyDescent="0.2">
      <c r="D633" s="1666"/>
      <c r="E633" s="1667"/>
      <c r="F633" s="1666"/>
      <c r="G633" s="1666"/>
    </row>
    <row r="634" spans="4:7" ht="15" x14ac:dyDescent="0.2">
      <c r="D634" s="1666"/>
      <c r="E634" s="1667"/>
      <c r="F634" s="1666"/>
      <c r="G634" s="1666"/>
    </row>
    <row r="635" spans="4:7" ht="15" x14ac:dyDescent="0.2">
      <c r="D635" s="1666"/>
      <c r="E635" s="1667"/>
      <c r="F635" s="1666"/>
      <c r="G635" s="1666"/>
    </row>
    <row r="636" spans="4:7" ht="15" x14ac:dyDescent="0.2">
      <c r="D636" s="1666"/>
      <c r="E636" s="1667"/>
      <c r="F636" s="1666"/>
      <c r="G636" s="1666"/>
    </row>
    <row r="637" spans="4:7" ht="15" x14ac:dyDescent="0.2">
      <c r="D637" s="1666"/>
      <c r="E637" s="1667"/>
      <c r="F637" s="1666"/>
      <c r="G637" s="1666"/>
    </row>
    <row r="638" spans="4:7" ht="15" x14ac:dyDescent="0.2">
      <c r="D638" s="1666"/>
      <c r="E638" s="1667"/>
      <c r="F638" s="1666"/>
      <c r="G638" s="1666"/>
    </row>
    <row r="639" spans="4:7" ht="15" x14ac:dyDescent="0.2">
      <c r="D639" s="1666"/>
      <c r="E639" s="1667"/>
      <c r="F639" s="1666"/>
      <c r="G639" s="1666"/>
    </row>
    <row r="640" spans="4:7" ht="15" x14ac:dyDescent="0.2">
      <c r="D640" s="1666"/>
      <c r="E640" s="1667"/>
      <c r="F640" s="1666"/>
      <c r="G640" s="1666"/>
    </row>
    <row r="641" spans="4:7" ht="15" x14ac:dyDescent="0.2">
      <c r="D641" s="1666"/>
      <c r="E641" s="1667"/>
      <c r="F641" s="1666"/>
      <c r="G641" s="1666"/>
    </row>
    <row r="642" spans="4:7" ht="15" x14ac:dyDescent="0.2">
      <c r="D642" s="1666"/>
      <c r="E642" s="1667"/>
      <c r="F642" s="1666"/>
      <c r="G642" s="1666"/>
    </row>
    <row r="643" spans="4:7" ht="15" x14ac:dyDescent="0.2">
      <c r="D643" s="1666"/>
      <c r="E643" s="1667"/>
      <c r="F643" s="1666"/>
      <c r="G643" s="1666"/>
    </row>
    <row r="644" spans="4:7" ht="15" x14ac:dyDescent="0.2">
      <c r="D644" s="1666"/>
      <c r="E644" s="1667"/>
      <c r="F644" s="1666"/>
      <c r="G644" s="1666"/>
    </row>
    <row r="645" spans="4:7" ht="15" x14ac:dyDescent="0.2">
      <c r="D645" s="1666"/>
      <c r="E645" s="1667"/>
      <c r="F645" s="1666"/>
      <c r="G645" s="1666"/>
    </row>
    <row r="646" spans="4:7" ht="15" x14ac:dyDescent="0.2">
      <c r="D646" s="1666"/>
      <c r="E646" s="1667"/>
      <c r="F646" s="1666"/>
      <c r="G646" s="1666"/>
    </row>
    <row r="647" spans="4:7" ht="15" x14ac:dyDescent="0.2">
      <c r="D647" s="1666"/>
      <c r="E647" s="1667"/>
      <c r="F647" s="1666"/>
      <c r="G647" s="1666"/>
    </row>
    <row r="648" spans="4:7" ht="15" x14ac:dyDescent="0.2">
      <c r="D648" s="1666"/>
      <c r="E648" s="1667"/>
      <c r="F648" s="1666"/>
      <c r="G648" s="1666"/>
    </row>
    <row r="649" spans="4:7" ht="15" x14ac:dyDescent="0.2">
      <c r="D649" s="1666"/>
      <c r="E649" s="1667"/>
      <c r="F649" s="1666"/>
      <c r="G649" s="1666"/>
    </row>
    <row r="650" spans="4:7" ht="15" x14ac:dyDescent="0.2">
      <c r="D650" s="1666"/>
      <c r="E650" s="1667"/>
      <c r="F650" s="1666"/>
      <c r="G650" s="1666"/>
    </row>
    <row r="651" spans="4:7" ht="15" x14ac:dyDescent="0.2">
      <c r="D651" s="1666"/>
      <c r="E651" s="1667"/>
      <c r="F651" s="1666"/>
      <c r="G651" s="1666"/>
    </row>
    <row r="652" spans="4:7" ht="15" x14ac:dyDescent="0.2">
      <c r="D652" s="1666"/>
      <c r="E652" s="1667"/>
      <c r="F652" s="1666"/>
      <c r="G652" s="1666"/>
    </row>
    <row r="653" spans="4:7" ht="15" x14ac:dyDescent="0.2">
      <c r="D653" s="1666"/>
      <c r="E653" s="1667"/>
      <c r="F653" s="1666"/>
      <c r="G653" s="1666"/>
    </row>
    <row r="654" spans="4:7" ht="15" x14ac:dyDescent="0.2">
      <c r="D654" s="1666"/>
      <c r="E654" s="1667"/>
      <c r="F654" s="1666"/>
      <c r="G654" s="1666"/>
    </row>
    <row r="655" spans="4:7" ht="15" x14ac:dyDescent="0.2">
      <c r="D655" s="1666"/>
      <c r="E655" s="1667"/>
      <c r="F655" s="1666"/>
      <c r="G655" s="1666"/>
    </row>
    <row r="656" spans="4:7" ht="15" x14ac:dyDescent="0.2">
      <c r="D656" s="1666"/>
      <c r="E656" s="1667"/>
      <c r="F656" s="1666"/>
      <c r="G656" s="1666"/>
    </row>
    <row r="657" spans="4:7" ht="15" x14ac:dyDescent="0.2">
      <c r="D657" s="1666"/>
      <c r="E657" s="1667"/>
      <c r="F657" s="1666"/>
      <c r="G657" s="1666"/>
    </row>
    <row r="658" spans="4:7" ht="15" x14ac:dyDescent="0.2">
      <c r="D658" s="1666"/>
      <c r="E658" s="1667"/>
      <c r="F658" s="1666"/>
      <c r="G658" s="1666"/>
    </row>
    <row r="659" spans="4:7" ht="15" x14ac:dyDescent="0.2">
      <c r="D659" s="1666"/>
      <c r="E659" s="1667"/>
      <c r="F659" s="1666"/>
      <c r="G659" s="1666"/>
    </row>
    <row r="660" spans="4:7" ht="15" x14ac:dyDescent="0.2">
      <c r="D660" s="1666"/>
      <c r="E660" s="1667"/>
      <c r="F660" s="1666"/>
      <c r="G660" s="1666"/>
    </row>
    <row r="661" spans="4:7" ht="15" x14ac:dyDescent="0.2">
      <c r="D661" s="1666"/>
      <c r="E661" s="1667"/>
      <c r="F661" s="1666"/>
      <c r="G661" s="1666"/>
    </row>
    <row r="662" spans="4:7" ht="15" x14ac:dyDescent="0.2">
      <c r="D662" s="1666"/>
      <c r="E662" s="1667"/>
      <c r="F662" s="1666"/>
      <c r="G662" s="1666"/>
    </row>
    <row r="663" spans="4:7" ht="15" x14ac:dyDescent="0.2">
      <c r="D663" s="1666"/>
      <c r="E663" s="1667"/>
      <c r="F663" s="1666"/>
      <c r="G663" s="1666"/>
    </row>
    <row r="664" spans="4:7" ht="15" x14ac:dyDescent="0.2">
      <c r="D664" s="1666"/>
      <c r="E664" s="1667"/>
      <c r="F664" s="1666"/>
      <c r="G664" s="1666"/>
    </row>
    <row r="665" spans="4:7" ht="15" x14ac:dyDescent="0.2">
      <c r="D665" s="1666"/>
      <c r="E665" s="1667"/>
      <c r="F665" s="1666"/>
      <c r="G665" s="1666"/>
    </row>
    <row r="666" spans="4:7" ht="15" x14ac:dyDescent="0.2">
      <c r="D666" s="1666"/>
      <c r="E666" s="1667"/>
      <c r="F666" s="1666"/>
      <c r="G666" s="1666"/>
    </row>
    <row r="667" spans="4:7" ht="15" x14ac:dyDescent="0.2">
      <c r="D667" s="1666"/>
      <c r="E667" s="1667"/>
      <c r="F667" s="1666"/>
      <c r="G667" s="1666"/>
    </row>
    <row r="668" spans="4:7" ht="15" x14ac:dyDescent="0.2">
      <c r="D668" s="1666"/>
      <c r="E668" s="1667"/>
      <c r="F668" s="1666"/>
      <c r="G668" s="1666"/>
    </row>
    <row r="669" spans="4:7" ht="15" x14ac:dyDescent="0.2">
      <c r="D669" s="1666"/>
      <c r="E669" s="1667"/>
      <c r="F669" s="1666"/>
      <c r="G669" s="1666"/>
    </row>
  </sheetData>
  <sheetProtection algorithmName="SHA-512" hashValue="nNG6t9jySwthyET2ps6UCfTIXM/Hm3GfQwKjvrA+DIAxV3xPX6ALaO1iqFOFney0em2bP7yqLd0ecADDBIf9VA==" saltValue="6K7cKR1qyJwGFsL482oNFQ==" spinCount="100000" sheet="1" objects="1" scenarios="1"/>
  <mergeCells count="14">
    <mergeCell ref="D15:E15"/>
    <mergeCell ref="B486:D486"/>
    <mergeCell ref="F482:G482"/>
    <mergeCell ref="A18:H18"/>
    <mergeCell ref="D16:E16"/>
    <mergeCell ref="A1:F1"/>
    <mergeCell ref="B2:F2"/>
    <mergeCell ref="D10:E10"/>
    <mergeCell ref="D11:E11"/>
    <mergeCell ref="D14:E14"/>
    <mergeCell ref="D12:E12"/>
    <mergeCell ref="B3:F3"/>
    <mergeCell ref="B4:F4"/>
    <mergeCell ref="D13:E13"/>
  </mergeCells>
  <phoneticPr fontId="0" type="noConversion"/>
  <pageMargins left="0.75" right="0.75" top="1" bottom="1" header="0.5" footer="0.5"/>
  <pageSetup scale="63" orientation="portrait"/>
  <headerFooter alignWithMargins="0"/>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indexed="42"/>
  </sheetPr>
  <dimension ref="A1:U101"/>
  <sheetViews>
    <sheetView topLeftCell="D76" zoomScale="90" zoomScaleNormal="90" workbookViewId="0">
      <selection activeCell="H97" sqref="H97"/>
    </sheetView>
  </sheetViews>
  <sheetFormatPr defaultRowHeight="11.25" x14ac:dyDescent="0.2"/>
  <cols>
    <col min="1" max="1" width="9" style="55" customWidth="1"/>
    <col min="2" max="2" width="29.7109375" style="112" customWidth="1"/>
    <col min="3" max="3" width="16.140625" style="257" customWidth="1"/>
    <col min="4" max="4" width="17.5703125" style="112" bestFit="1" customWidth="1"/>
    <col min="5" max="10" width="15.7109375" style="112" customWidth="1"/>
    <col min="11" max="14" width="15.7109375" style="264" customWidth="1"/>
    <col min="15" max="15" width="15.7109375" style="112" customWidth="1"/>
    <col min="16" max="16" width="14.140625" style="112" customWidth="1"/>
    <col min="17" max="17" width="9.140625" style="112"/>
    <col min="18" max="18" width="11.140625" style="112" bestFit="1" customWidth="1"/>
    <col min="19" max="19" width="12.28515625" style="112" customWidth="1"/>
    <col min="20" max="20" width="10.28515625" style="112" bestFit="1" customWidth="1"/>
    <col min="21" max="21" width="12.42578125" style="112" customWidth="1"/>
    <col min="22" max="16384" width="9.140625" style="112"/>
  </cols>
  <sheetData>
    <row r="1" spans="1:21" s="13" customFormat="1" ht="20.25" customHeight="1" x14ac:dyDescent="0.2">
      <c r="A1" s="2392"/>
      <c r="B1" s="2392"/>
      <c r="C1" s="2392"/>
      <c r="D1" s="2392"/>
      <c r="E1" s="2392"/>
      <c r="F1" s="2392"/>
    </row>
    <row r="2" spans="1:21" s="13" customFormat="1" ht="64.5" customHeight="1" x14ac:dyDescent="0.3">
      <c r="B2" s="2393"/>
      <c r="C2" s="2393"/>
      <c r="D2" s="2393"/>
      <c r="E2" s="2393"/>
      <c r="F2" s="2393"/>
    </row>
    <row r="3" spans="1:21" s="13" customFormat="1" ht="51.75" customHeight="1" x14ac:dyDescent="0.25">
      <c r="B3" s="2400"/>
      <c r="C3" s="2400"/>
      <c r="D3" s="2400"/>
      <c r="E3" s="2400"/>
      <c r="F3" s="2400"/>
      <c r="G3" s="14"/>
    </row>
    <row r="4" spans="1:21" s="13" customFormat="1" ht="18" x14ac:dyDescent="0.25">
      <c r="B4" s="2401" t="str">
        <f>'I1 Intro'!C11</f>
        <v>EB-2018-0056</v>
      </c>
      <c r="C4" s="2401"/>
      <c r="D4" s="2401"/>
      <c r="E4" s="2401"/>
      <c r="F4" s="2401"/>
    </row>
    <row r="5" spans="1:21" s="13" customFormat="1" ht="21" customHeight="1" x14ac:dyDescent="0.3">
      <c r="B5" s="68" t="str">
        <f>"Sheet I4 Break Out Worksheet  - "&amp;  'I2 LDC class'!$C$17</f>
        <v>Sheet I4 Break Out Worksheet  - Settlement Proposal</v>
      </c>
      <c r="C5" s="69"/>
      <c r="D5" s="69"/>
      <c r="F5" s="41"/>
    </row>
    <row r="6" spans="1:21" s="13" customFormat="1" ht="6" customHeight="1" x14ac:dyDescent="0.2">
      <c r="A6" s="16"/>
      <c r="B6" s="16"/>
      <c r="C6" s="16"/>
      <c r="D6" s="16"/>
      <c r="E6" s="16"/>
      <c r="F6" s="16"/>
      <c r="G6" s="16"/>
      <c r="H6" s="16"/>
      <c r="I6" s="16"/>
      <c r="J6" s="16"/>
      <c r="K6" s="16"/>
      <c r="L6" s="16"/>
      <c r="M6" s="16"/>
      <c r="N6" s="16"/>
      <c r="O6" s="16"/>
    </row>
    <row r="7" spans="1:21" s="44" customFormat="1" x14ac:dyDescent="0.2">
      <c r="A7" s="113"/>
      <c r="H7" s="114"/>
      <c r="I7" s="114"/>
      <c r="J7" s="115"/>
      <c r="K7" s="116"/>
      <c r="L7" s="116"/>
      <c r="M7" s="116"/>
      <c r="N7" s="116"/>
    </row>
    <row r="8" spans="1:21" s="44" customFormat="1" ht="15.75" x14ac:dyDescent="0.25">
      <c r="A8" s="117"/>
      <c r="C8" s="118"/>
      <c r="F8" s="119"/>
      <c r="G8" s="119"/>
      <c r="H8" s="114"/>
      <c r="I8" s="120"/>
      <c r="J8" s="115"/>
      <c r="K8" s="116"/>
      <c r="L8" s="116"/>
      <c r="M8" s="116"/>
      <c r="N8" s="116"/>
    </row>
    <row r="9" spans="1:21" s="44" customFormat="1" ht="12.75" x14ac:dyDescent="0.2">
      <c r="C9" s="2383"/>
      <c r="D9" s="2383"/>
      <c r="E9" s="2383"/>
      <c r="F9" s="2383"/>
      <c r="G9" s="2383"/>
      <c r="H9" s="114"/>
      <c r="I9" s="114"/>
      <c r="J9" s="115"/>
      <c r="K9" s="116"/>
      <c r="L9" s="116"/>
      <c r="M9" s="116"/>
      <c r="N9" s="116"/>
    </row>
    <row r="10" spans="1:21" s="44" customFormat="1" x14ac:dyDescent="0.2">
      <c r="A10" s="117"/>
      <c r="H10" s="114"/>
      <c r="I10" s="114"/>
      <c r="J10" s="115"/>
      <c r="K10" s="116"/>
      <c r="L10" s="116"/>
      <c r="M10" s="116"/>
      <c r="N10" s="116"/>
    </row>
    <row r="11" spans="1:21" ht="27.75" customHeight="1" thickBot="1" x14ac:dyDescent="0.25">
      <c r="A11" s="121"/>
      <c r="B11" s="122"/>
      <c r="C11" s="123"/>
      <c r="D11" s="124"/>
      <c r="E11" s="124"/>
      <c r="F11" s="124"/>
      <c r="G11" s="124"/>
      <c r="H11" s="124"/>
      <c r="I11" s="124"/>
      <c r="J11" s="124"/>
      <c r="K11" s="125"/>
      <c r="L11" s="125"/>
      <c r="M11" s="125"/>
      <c r="N11" s="125"/>
      <c r="O11" s="122"/>
    </row>
    <row r="12" spans="1:21" ht="40.5" customHeight="1" thickBot="1" x14ac:dyDescent="0.25">
      <c r="A12" s="2422" t="s">
        <v>1037</v>
      </c>
      <c r="B12" s="2423"/>
      <c r="C12" s="2079">
        <f>+'[1]4. Rate_Base'!$G$15</f>
        <v>28373612.165151212</v>
      </c>
      <c r="E12" s="124"/>
      <c r="F12" s="124"/>
      <c r="G12" s="124"/>
      <c r="H12" s="124"/>
      <c r="I12" s="124"/>
      <c r="J12" s="124"/>
      <c r="K12" s="125"/>
      <c r="L12" s="125"/>
      <c r="M12" s="125"/>
      <c r="N12" s="125"/>
      <c r="O12" s="122"/>
    </row>
    <row r="13" spans="1:21" ht="21.75" customHeight="1" thickBot="1" x14ac:dyDescent="0.25">
      <c r="A13" s="121"/>
      <c r="B13" s="122"/>
      <c r="C13" s="123"/>
      <c r="D13" s="124"/>
      <c r="E13" s="124"/>
      <c r="F13" s="124"/>
      <c r="G13" s="124"/>
      <c r="H13" s="124"/>
      <c r="I13" s="124"/>
      <c r="J13" s="124"/>
      <c r="K13" s="125"/>
      <c r="L13" s="125"/>
      <c r="M13" s="125"/>
      <c r="N13" s="125"/>
      <c r="O13" s="122"/>
    </row>
    <row r="14" spans="1:21" ht="18" customHeight="1" thickBot="1" x14ac:dyDescent="0.3">
      <c r="A14" s="2419" t="s">
        <v>795</v>
      </c>
      <c r="B14" s="2420"/>
      <c r="C14" s="2412" t="s">
        <v>950</v>
      </c>
      <c r="D14" s="2413"/>
      <c r="E14" s="2413"/>
      <c r="F14" s="2413"/>
      <c r="G14" s="2413"/>
      <c r="H14" s="2413"/>
      <c r="I14" s="2413"/>
      <c r="J14" s="2413"/>
      <c r="K14" s="2414"/>
      <c r="L14" s="2409" t="s">
        <v>951</v>
      </c>
      <c r="M14" s="2410"/>
      <c r="N14" s="2410"/>
      <c r="O14" s="2411"/>
    </row>
    <row r="15" spans="1:21" s="126" customFormat="1" ht="18" customHeight="1" x14ac:dyDescent="0.2">
      <c r="A15" s="2421"/>
      <c r="B15" s="2421"/>
      <c r="C15" s="2415"/>
      <c r="D15" s="2416"/>
      <c r="E15" s="2416"/>
      <c r="F15" s="2416"/>
      <c r="G15" s="2416"/>
      <c r="H15" s="2416"/>
      <c r="I15" s="2416"/>
      <c r="J15" s="2416"/>
      <c r="K15" s="2417"/>
      <c r="L15" s="135">
        <v>5705</v>
      </c>
      <c r="M15" s="136">
        <v>5710</v>
      </c>
      <c r="N15" s="136">
        <v>5715</v>
      </c>
      <c r="O15" s="137">
        <v>5720</v>
      </c>
    </row>
    <row r="16" spans="1:21" s="152" customFormat="1" ht="63.75" x14ac:dyDescent="0.2">
      <c r="A16" s="127" t="s">
        <v>1179</v>
      </c>
      <c r="B16" s="128" t="s">
        <v>637</v>
      </c>
      <c r="C16" s="129" t="s">
        <v>794</v>
      </c>
      <c r="D16" s="130" t="s">
        <v>1007</v>
      </c>
      <c r="E16" s="130" t="s">
        <v>1006</v>
      </c>
      <c r="F16" s="130" t="s">
        <v>880</v>
      </c>
      <c r="G16" s="131" t="s">
        <v>805</v>
      </c>
      <c r="H16" s="132" t="s">
        <v>377</v>
      </c>
      <c r="I16" s="132" t="s">
        <v>346</v>
      </c>
      <c r="J16" s="132" t="s">
        <v>1132</v>
      </c>
      <c r="K16" s="134" t="s">
        <v>943</v>
      </c>
      <c r="L16" s="129" t="s">
        <v>980</v>
      </c>
      <c r="M16" s="133" t="s">
        <v>1379</v>
      </c>
      <c r="N16" s="2024" t="s">
        <v>1380</v>
      </c>
      <c r="O16" s="133" t="s">
        <v>1381</v>
      </c>
      <c r="P16" s="2027"/>
      <c r="Q16" s="419"/>
      <c r="R16" s="350"/>
      <c r="S16" s="350"/>
      <c r="T16" s="350"/>
      <c r="U16" s="350"/>
    </row>
    <row r="17" spans="1:21" s="153" customFormat="1" ht="25.5" x14ac:dyDescent="0.2">
      <c r="A17" s="138">
        <v>1565</v>
      </c>
      <c r="B17" s="139" t="s">
        <v>649</v>
      </c>
      <c r="C17" s="142">
        <f>+'I3 TB Data'!H84</f>
        <v>0</v>
      </c>
      <c r="D17" s="143"/>
      <c r="E17" s="144">
        <v>0</v>
      </c>
      <c r="F17" s="145">
        <f>+E17+C17</f>
        <v>0</v>
      </c>
      <c r="G17" s="2080"/>
      <c r="H17" s="2081"/>
      <c r="I17" s="2082"/>
      <c r="J17" s="2082"/>
      <c r="K17" s="146">
        <f t="shared" ref="K17:K56" si="0">+F17+G17+H17+I17+J17</f>
        <v>0</v>
      </c>
      <c r="L17" s="2083"/>
      <c r="M17" s="2084"/>
      <c r="N17" s="2085"/>
      <c r="O17" s="2084"/>
      <c r="P17" s="2028"/>
      <c r="Q17" s="2029"/>
      <c r="R17" s="2030"/>
      <c r="S17" s="2030"/>
      <c r="T17" s="2030"/>
      <c r="U17" s="2030"/>
    </row>
    <row r="18" spans="1:21" s="153" customFormat="1" ht="12.75" x14ac:dyDescent="0.2">
      <c r="A18" s="140">
        <v>1805</v>
      </c>
      <c r="B18" s="141" t="s">
        <v>282</v>
      </c>
      <c r="C18" s="142">
        <f>+'I3 TB Data'!H133</f>
        <v>258134.21000000002</v>
      </c>
      <c r="D18" s="143"/>
      <c r="E18" s="147">
        <f>-SUM(E19:E20)</f>
        <v>-258134.21000000002</v>
      </c>
      <c r="F18" s="145">
        <f>+E18+C18</f>
        <v>0</v>
      </c>
      <c r="G18" s="1968"/>
      <c r="H18" s="1968"/>
      <c r="I18" s="1969"/>
      <c r="J18" s="1969"/>
      <c r="K18" s="146"/>
      <c r="L18" s="2008"/>
      <c r="M18" s="1587"/>
      <c r="N18" s="2025"/>
      <c r="O18" s="1587"/>
      <c r="P18" s="2028"/>
      <c r="Q18" s="2054"/>
      <c r="R18" s="2030"/>
      <c r="S18" s="2030"/>
      <c r="T18" s="2030"/>
      <c r="U18" s="2030"/>
    </row>
    <row r="19" spans="1:21" s="153" customFormat="1" ht="12.75" x14ac:dyDescent="0.2">
      <c r="A19" s="2313" t="s">
        <v>815</v>
      </c>
      <c r="B19" s="141" t="s">
        <v>340</v>
      </c>
      <c r="C19" s="142"/>
      <c r="D19" s="2333">
        <f>+'[4]FOR APPLICATION'!$F$37</f>
        <v>0.9824549407844857</v>
      </c>
      <c r="E19" s="147">
        <f>C18*D19</f>
        <v>253605.23</v>
      </c>
      <c r="F19" s="145">
        <f>E19</f>
        <v>253605.23</v>
      </c>
      <c r="G19" s="2080"/>
      <c r="H19" s="2080"/>
      <c r="I19" s="2080"/>
      <c r="J19" s="2080"/>
      <c r="K19" s="146">
        <f t="shared" si="0"/>
        <v>253605.23</v>
      </c>
      <c r="L19" s="2080"/>
      <c r="M19" s="2084"/>
      <c r="N19" s="2085"/>
      <c r="O19" s="2084"/>
      <c r="P19" s="2028"/>
      <c r="Q19" s="2054"/>
      <c r="R19" s="2030"/>
      <c r="S19" s="2030"/>
      <c r="T19" s="2030"/>
      <c r="U19" s="2030"/>
    </row>
    <row r="20" spans="1:21" s="153" customFormat="1" ht="12.75" x14ac:dyDescent="0.2">
      <c r="A20" s="2313" t="s">
        <v>816</v>
      </c>
      <c r="B20" s="141" t="s">
        <v>342</v>
      </c>
      <c r="C20" s="142"/>
      <c r="D20" s="148">
        <f>1-D19</f>
        <v>1.7545059215514303E-2</v>
      </c>
      <c r="E20" s="147">
        <f>C18*D20</f>
        <v>4528.980000000005</v>
      </c>
      <c r="F20" s="145">
        <f>E20</f>
        <v>4528.980000000005</v>
      </c>
      <c r="G20" s="2080"/>
      <c r="H20" s="2080"/>
      <c r="I20" s="2080"/>
      <c r="J20" s="2080"/>
      <c r="K20" s="146">
        <f t="shared" si="0"/>
        <v>4528.980000000005</v>
      </c>
      <c r="L20" s="2080"/>
      <c r="M20" s="2084"/>
      <c r="N20" s="2085"/>
      <c r="O20" s="2084"/>
      <c r="P20" s="2028"/>
      <c r="Q20" s="2054"/>
      <c r="R20" s="2030"/>
      <c r="S20" s="2030"/>
      <c r="T20" s="2030"/>
      <c r="U20" s="2030"/>
    </row>
    <row r="21" spans="1:21" s="153" customFormat="1" ht="12.75" x14ac:dyDescent="0.2">
      <c r="A21" s="140">
        <v>1806</v>
      </c>
      <c r="B21" s="141" t="s">
        <v>283</v>
      </c>
      <c r="C21" s="142">
        <f>+'I3 TB Data'!H134</f>
        <v>0</v>
      </c>
      <c r="D21" s="149"/>
      <c r="E21" s="147">
        <f>-SUM(E22:E23)</f>
        <v>0</v>
      </c>
      <c r="F21" s="145">
        <f>+E21+C21</f>
        <v>0</v>
      </c>
      <c r="G21" s="1968"/>
      <c r="H21" s="1968"/>
      <c r="I21" s="1969"/>
      <c r="J21" s="1969"/>
      <c r="K21" s="146"/>
      <c r="L21" s="2008"/>
      <c r="M21" s="1587"/>
      <c r="N21" s="2025"/>
      <c r="O21" s="1587"/>
      <c r="P21" s="2028"/>
      <c r="Q21" s="2054"/>
      <c r="R21" s="2030"/>
      <c r="S21" s="2030"/>
      <c r="T21" s="2030"/>
      <c r="U21" s="2030"/>
    </row>
    <row r="22" spans="1:21" s="153" customFormat="1" ht="12.75" x14ac:dyDescent="0.2">
      <c r="A22" s="2313" t="s">
        <v>817</v>
      </c>
      <c r="B22" s="141" t="s">
        <v>341</v>
      </c>
      <c r="C22" s="142"/>
      <c r="D22" s="2086"/>
      <c r="E22" s="147">
        <f>C21*D22</f>
        <v>0</v>
      </c>
      <c r="F22" s="145">
        <f>E22</f>
        <v>0</v>
      </c>
      <c r="G22" s="2080"/>
      <c r="H22" s="2080"/>
      <c r="I22" s="2082"/>
      <c r="J22" s="2082"/>
      <c r="K22" s="146">
        <f t="shared" si="0"/>
        <v>0</v>
      </c>
      <c r="L22" s="2083"/>
      <c r="M22" s="2084"/>
      <c r="N22" s="2085"/>
      <c r="O22" s="2084"/>
      <c r="P22" s="2028"/>
      <c r="Q22" s="2054"/>
      <c r="R22" s="2030"/>
      <c r="S22" s="2030"/>
      <c r="T22" s="2030"/>
      <c r="U22" s="2030"/>
    </row>
    <row r="23" spans="1:21" s="153" customFormat="1" ht="12.75" x14ac:dyDescent="0.2">
      <c r="A23" s="2313" t="s">
        <v>818</v>
      </c>
      <c r="B23" s="141" t="s">
        <v>343</v>
      </c>
      <c r="C23" s="142"/>
      <c r="D23" s="148">
        <f>1-D22</f>
        <v>1</v>
      </c>
      <c r="E23" s="147">
        <f>C21*D23</f>
        <v>0</v>
      </c>
      <c r="F23" s="145">
        <f>E23</f>
        <v>0</v>
      </c>
      <c r="G23" s="2080"/>
      <c r="H23" s="2080"/>
      <c r="I23" s="2082"/>
      <c r="J23" s="2082"/>
      <c r="K23" s="146">
        <f t="shared" si="0"/>
        <v>0</v>
      </c>
      <c r="L23" s="2083"/>
      <c r="M23" s="2084"/>
      <c r="N23" s="2085"/>
      <c r="O23" s="2084"/>
      <c r="P23" s="2028"/>
      <c r="Q23" s="2054"/>
      <c r="R23" s="2030"/>
      <c r="S23" s="2030"/>
      <c r="T23" s="2030"/>
      <c r="U23" s="2030"/>
    </row>
    <row r="24" spans="1:21" s="153" customFormat="1" ht="12.75" x14ac:dyDescent="0.2">
      <c r="A24" s="140">
        <v>1808</v>
      </c>
      <c r="B24" s="141" t="s">
        <v>284</v>
      </c>
      <c r="C24" s="142">
        <f>+'I3 TB Data'!H135</f>
        <v>0</v>
      </c>
      <c r="D24" s="149"/>
      <c r="E24" s="147">
        <f>-SUM(E25:E26)</f>
        <v>0</v>
      </c>
      <c r="F24" s="145">
        <f>+E24+C24</f>
        <v>0</v>
      </c>
      <c r="G24" s="1968"/>
      <c r="H24" s="1968"/>
      <c r="I24" s="1969"/>
      <c r="J24" s="1969"/>
      <c r="K24" s="146"/>
      <c r="L24" s="2009"/>
      <c r="M24" s="1588"/>
      <c r="N24" s="2025"/>
      <c r="O24" s="1587"/>
      <c r="P24" s="2028"/>
      <c r="Q24" s="2054"/>
      <c r="R24" s="2030"/>
      <c r="S24" s="2030"/>
      <c r="T24" s="2030"/>
      <c r="U24" s="2030"/>
    </row>
    <row r="25" spans="1:21" s="153" customFormat="1" ht="12.75" x14ac:dyDescent="0.2">
      <c r="A25" s="2313" t="s">
        <v>819</v>
      </c>
      <c r="B25" s="141" t="s">
        <v>344</v>
      </c>
      <c r="C25" s="142"/>
      <c r="D25" s="2086"/>
      <c r="E25" s="147">
        <f>C24*D25</f>
        <v>0</v>
      </c>
      <c r="F25" s="145">
        <f>E25</f>
        <v>0</v>
      </c>
      <c r="G25" s="2080"/>
      <c r="H25" s="2080"/>
      <c r="I25" s="2082"/>
      <c r="J25" s="2082"/>
      <c r="K25" s="146">
        <f t="shared" si="0"/>
        <v>0</v>
      </c>
      <c r="L25" s="2087"/>
      <c r="M25" s="2088"/>
      <c r="N25" s="2085"/>
      <c r="O25" s="2084"/>
      <c r="P25" s="2028"/>
      <c r="Q25" s="2054"/>
      <c r="R25" s="2030"/>
      <c r="S25" s="2030"/>
      <c r="T25" s="2030"/>
      <c r="U25" s="2030"/>
    </row>
    <row r="26" spans="1:21" s="153" customFormat="1" ht="12.75" x14ac:dyDescent="0.2">
      <c r="A26" s="2313" t="s">
        <v>820</v>
      </c>
      <c r="B26" s="141" t="s">
        <v>345</v>
      </c>
      <c r="C26" s="142"/>
      <c r="D26" s="148">
        <f>1-D25</f>
        <v>1</v>
      </c>
      <c r="E26" s="147">
        <f>C24*D26</f>
        <v>0</v>
      </c>
      <c r="F26" s="145">
        <f>E26</f>
        <v>0</v>
      </c>
      <c r="G26" s="2080"/>
      <c r="H26" s="2080"/>
      <c r="I26" s="2082"/>
      <c r="J26" s="2082"/>
      <c r="K26" s="146">
        <f t="shared" si="0"/>
        <v>0</v>
      </c>
      <c r="L26" s="2087"/>
      <c r="M26" s="2088"/>
      <c r="N26" s="2085"/>
      <c r="O26" s="2084"/>
      <c r="P26" s="2028"/>
      <c r="Q26" s="2054"/>
      <c r="R26" s="2030"/>
      <c r="S26" s="2030"/>
      <c r="T26" s="2030"/>
      <c r="U26" s="2030"/>
    </row>
    <row r="27" spans="1:21" s="153" customFormat="1" ht="12.75" x14ac:dyDescent="0.2">
      <c r="A27" s="140">
        <v>1810</v>
      </c>
      <c r="B27" s="141" t="s">
        <v>285</v>
      </c>
      <c r="C27" s="142">
        <f>+'I3 TB Data'!H136</f>
        <v>0</v>
      </c>
      <c r="D27" s="149"/>
      <c r="E27" s="147">
        <f>-SUM(E28:E29)</f>
        <v>0</v>
      </c>
      <c r="F27" s="145">
        <f>+E27+C27</f>
        <v>0</v>
      </c>
      <c r="G27" s="1968"/>
      <c r="H27" s="1968"/>
      <c r="I27" s="1969"/>
      <c r="J27" s="1969"/>
      <c r="K27" s="146"/>
      <c r="L27" s="2009"/>
      <c r="M27" s="1588"/>
      <c r="N27" s="2025"/>
      <c r="O27" s="1587"/>
      <c r="P27" s="2028"/>
      <c r="Q27" s="2054"/>
      <c r="R27" s="2030"/>
      <c r="S27" s="2030"/>
      <c r="T27" s="2030"/>
      <c r="U27" s="2030"/>
    </row>
    <row r="28" spans="1:21" s="153" customFormat="1" ht="12.75" x14ac:dyDescent="0.2">
      <c r="A28" s="2313" t="s">
        <v>821</v>
      </c>
      <c r="B28" s="141" t="s">
        <v>363</v>
      </c>
      <c r="C28" s="142"/>
      <c r="D28" s="2086"/>
      <c r="E28" s="147">
        <f>C27*D28</f>
        <v>0</v>
      </c>
      <c r="F28" s="145">
        <f>E28</f>
        <v>0</v>
      </c>
      <c r="G28" s="2080"/>
      <c r="H28" s="2080"/>
      <c r="I28" s="2082"/>
      <c r="J28" s="2082"/>
      <c r="K28" s="146">
        <f t="shared" si="0"/>
        <v>0</v>
      </c>
      <c r="L28" s="2087"/>
      <c r="M28" s="2088"/>
      <c r="N28" s="2085"/>
      <c r="O28" s="2084"/>
      <c r="P28" s="2028"/>
      <c r="Q28" s="2054"/>
      <c r="R28" s="2030"/>
      <c r="S28" s="2030"/>
      <c r="T28" s="2030"/>
      <c r="U28" s="2030"/>
    </row>
    <row r="29" spans="1:21" s="153" customFormat="1" ht="12.75" x14ac:dyDescent="0.2">
      <c r="A29" s="2313" t="s">
        <v>822</v>
      </c>
      <c r="B29" s="141" t="s">
        <v>364</v>
      </c>
      <c r="C29" s="142"/>
      <c r="D29" s="148">
        <f>1-D28</f>
        <v>1</v>
      </c>
      <c r="E29" s="147">
        <f>C27*D29</f>
        <v>0</v>
      </c>
      <c r="F29" s="145">
        <f>E29</f>
        <v>0</v>
      </c>
      <c r="G29" s="2080"/>
      <c r="H29" s="2080"/>
      <c r="I29" s="2082"/>
      <c r="J29" s="2082"/>
      <c r="K29" s="146">
        <f t="shared" si="0"/>
        <v>0</v>
      </c>
      <c r="L29" s="2087"/>
      <c r="M29" s="2088"/>
      <c r="N29" s="2085"/>
      <c r="O29" s="2084"/>
      <c r="P29" s="2028"/>
      <c r="Q29" s="2054"/>
      <c r="R29" s="2030"/>
      <c r="S29" s="2030"/>
      <c r="T29" s="2030"/>
      <c r="U29" s="2030"/>
    </row>
    <row r="30" spans="1:21" s="153" customFormat="1" ht="25.5" x14ac:dyDescent="0.2">
      <c r="A30" s="140">
        <v>1815</v>
      </c>
      <c r="B30" s="141" t="s">
        <v>86</v>
      </c>
      <c r="C30" s="142">
        <f>+'I3 TB Data'!H137</f>
        <v>9700675.7249999996</v>
      </c>
      <c r="D30" s="149"/>
      <c r="E30" s="147">
        <v>0</v>
      </c>
      <c r="F30" s="145">
        <f>+E30+C30</f>
        <v>9700675.7249999996</v>
      </c>
      <c r="G30" s="2080">
        <f>+'[2]2.6 Fixed Asset Cont Stmt'!$O$572</f>
        <v>-160000</v>
      </c>
      <c r="H30" s="2080">
        <f>-'[2]2.6 Fixed Asset Cont Stmt'!$P$572</f>
        <v>3555.5555555555557</v>
      </c>
      <c r="I30" s="2082">
        <f>-('[2]2.6 Fixed Asset Cont Stmt'!$P$502+'[2]2.6 Fixed Asset Cont Stmt'!$P$509+'[2]2.6 Fixed Asset Cont Stmt'!$P$510)</f>
        <v>-1887027.5871717171</v>
      </c>
      <c r="J30" s="2080"/>
      <c r="K30" s="146">
        <f t="shared" si="0"/>
        <v>7657203.693383839</v>
      </c>
      <c r="L30" s="2087">
        <f>('[2]2.6 Fixed Asset Cont Stmt'!$J$502+'[2]2.6 Fixed Asset Cont Stmt'!$J$509+'[2]2.6 Fixed Asset Cont Stmt'!$J$510)</f>
        <v>185682.08888888889</v>
      </c>
      <c r="M30" s="2088"/>
      <c r="N30" s="2085"/>
      <c r="O30" s="2084"/>
      <c r="P30" s="2028"/>
      <c r="Q30" s="2054"/>
      <c r="R30" s="2030"/>
      <c r="S30" s="2030"/>
      <c r="T30" s="2030"/>
      <c r="U30" s="2030"/>
    </row>
    <row r="31" spans="1:21" s="153" customFormat="1" ht="25.5" x14ac:dyDescent="0.2">
      <c r="A31" s="140">
        <v>1820</v>
      </c>
      <c r="B31" s="141" t="s">
        <v>87</v>
      </c>
      <c r="C31" s="142">
        <f>+'I3 TB Data'!H138</f>
        <v>0</v>
      </c>
      <c r="D31" s="149"/>
      <c r="E31" s="147">
        <f>-SUM(E32:E34)</f>
        <v>0</v>
      </c>
      <c r="F31" s="145">
        <f>+E31+C31</f>
        <v>0</v>
      </c>
      <c r="G31" s="2080"/>
      <c r="H31" s="2080"/>
      <c r="I31" s="2082"/>
      <c r="J31" s="2082"/>
      <c r="K31" s="146">
        <f t="shared" si="0"/>
        <v>0</v>
      </c>
      <c r="L31" s="2087"/>
      <c r="M31" s="2088"/>
      <c r="N31" s="2085"/>
      <c r="O31" s="2084"/>
      <c r="P31" s="2028"/>
      <c r="Q31" s="2054"/>
      <c r="R31" s="2030"/>
      <c r="S31" s="2030"/>
      <c r="T31" s="2030"/>
      <c r="U31" s="2030"/>
    </row>
    <row r="32" spans="1:21" s="153" customFormat="1" ht="38.25" x14ac:dyDescent="0.2">
      <c r="A32" s="2313" t="s">
        <v>490</v>
      </c>
      <c r="B32" s="1586" t="s">
        <v>1275</v>
      </c>
      <c r="C32" s="142"/>
      <c r="D32" s="2086"/>
      <c r="E32" s="147">
        <f>C31*D32</f>
        <v>0</v>
      </c>
      <c r="F32" s="145">
        <f>E32</f>
        <v>0</v>
      </c>
      <c r="G32" s="2080"/>
      <c r="H32" s="2080"/>
      <c r="I32" s="2082"/>
      <c r="J32" s="2082"/>
      <c r="K32" s="146">
        <f t="shared" si="0"/>
        <v>0</v>
      </c>
      <c r="L32" s="2087"/>
      <c r="M32" s="2088"/>
      <c r="N32" s="2085"/>
      <c r="O32" s="2084"/>
      <c r="P32" s="2028"/>
      <c r="Q32" s="2055"/>
      <c r="R32" s="2030"/>
      <c r="S32" s="2030"/>
      <c r="T32" s="2030"/>
      <c r="U32" s="2030"/>
    </row>
    <row r="33" spans="1:21" s="153" customFormat="1" ht="38.25" x14ac:dyDescent="0.2">
      <c r="A33" s="2313" t="s">
        <v>491</v>
      </c>
      <c r="B33" s="1586" t="s">
        <v>1276</v>
      </c>
      <c r="C33" s="142"/>
      <c r="D33" s="2086"/>
      <c r="E33" s="147">
        <f>C31*D33</f>
        <v>0</v>
      </c>
      <c r="F33" s="145">
        <f>E33</f>
        <v>0</v>
      </c>
      <c r="G33" s="2080"/>
      <c r="H33" s="2080"/>
      <c r="I33" s="2082"/>
      <c r="J33" s="2082"/>
      <c r="K33" s="146">
        <f t="shared" si="0"/>
        <v>0</v>
      </c>
      <c r="L33" s="2087"/>
      <c r="M33" s="2088"/>
      <c r="N33" s="2085"/>
      <c r="O33" s="2084"/>
      <c r="P33" s="2028"/>
      <c r="Q33" s="2055"/>
      <c r="R33" s="2030"/>
      <c r="S33" s="2030"/>
      <c r="T33" s="2030"/>
      <c r="U33" s="2030"/>
    </row>
    <row r="34" spans="1:21" s="153" customFormat="1" ht="38.25" x14ac:dyDescent="0.2">
      <c r="A34" s="2313" t="s">
        <v>1267</v>
      </c>
      <c r="B34" s="1586" t="s">
        <v>1268</v>
      </c>
      <c r="C34" s="142"/>
      <c r="D34" s="150">
        <f>1-(D32+D33)</f>
        <v>1</v>
      </c>
      <c r="E34" s="147">
        <f>C31*D34</f>
        <v>0</v>
      </c>
      <c r="F34" s="145">
        <f>E34</f>
        <v>0</v>
      </c>
      <c r="G34" s="2080"/>
      <c r="H34" s="2080"/>
      <c r="I34" s="2082"/>
      <c r="J34" s="2082"/>
      <c r="K34" s="146">
        <f t="shared" si="0"/>
        <v>0</v>
      </c>
      <c r="L34" s="2087"/>
      <c r="M34" s="2088"/>
      <c r="N34" s="2085"/>
      <c r="O34" s="2084"/>
      <c r="P34" s="2028"/>
      <c r="Q34" s="2055"/>
      <c r="R34" s="2030"/>
      <c r="S34" s="2030"/>
      <c r="T34" s="2030"/>
      <c r="U34" s="2030"/>
    </row>
    <row r="35" spans="1:21" s="153" customFormat="1" ht="12.75" x14ac:dyDescent="0.2">
      <c r="A35" s="140">
        <v>1825</v>
      </c>
      <c r="B35" s="141" t="s">
        <v>88</v>
      </c>
      <c r="C35" s="142">
        <f>+'I3 TB Data'!H139</f>
        <v>221170</v>
      </c>
      <c r="D35" s="149"/>
      <c r="E35" s="147">
        <f>-SUM(E36:E37)</f>
        <v>-221170</v>
      </c>
      <c r="F35" s="145">
        <f>+E35+C35</f>
        <v>0</v>
      </c>
      <c r="G35" s="1968"/>
      <c r="H35" s="1968"/>
      <c r="I35" s="1969"/>
      <c r="J35" s="1969"/>
      <c r="K35" s="146"/>
      <c r="L35" s="2009"/>
      <c r="M35" s="1588"/>
      <c r="N35" s="2025"/>
      <c r="O35" s="1587"/>
      <c r="P35" s="2028"/>
      <c r="Q35" s="2054"/>
      <c r="R35" s="2030"/>
      <c r="S35" s="2030"/>
      <c r="T35" s="2030"/>
      <c r="U35" s="2030"/>
    </row>
    <row r="36" spans="1:21" s="153" customFormat="1" ht="25.5" x14ac:dyDescent="0.2">
      <c r="A36" s="1585" t="s">
        <v>823</v>
      </c>
      <c r="B36" s="1586" t="s">
        <v>365</v>
      </c>
      <c r="C36" s="142"/>
      <c r="D36" s="2333">
        <v>1</v>
      </c>
      <c r="E36" s="147">
        <f>C35*D36</f>
        <v>221170</v>
      </c>
      <c r="F36" s="145">
        <f>E36</f>
        <v>221170</v>
      </c>
      <c r="G36" s="2080">
        <f>$D36*'[2]2.6 Fixed Asset Cont Stmt'!$O$573</f>
        <v>-72068</v>
      </c>
      <c r="H36" s="2080">
        <f>$D36*-'[2]2.6 Fixed Asset Cont Stmt'!$P$573</f>
        <v>3603.4</v>
      </c>
      <c r="I36" s="2080">
        <f>$D36*-('[2]2.6 Fixed Asset Cont Stmt'!$P$512)</f>
        <v>-11058.5</v>
      </c>
      <c r="J36" s="2080"/>
      <c r="K36" s="146">
        <f t="shared" si="0"/>
        <v>141646.9</v>
      </c>
      <c r="L36" s="2087">
        <f>$D36*('[2]2.6 Fixed Asset Cont Stmt'!$J$512)</f>
        <v>22117</v>
      </c>
      <c r="M36" s="2088"/>
      <c r="N36" s="2085"/>
      <c r="O36" s="2084"/>
      <c r="P36" s="2028"/>
      <c r="Q36" s="2055"/>
      <c r="R36" s="2030"/>
      <c r="S36" s="2030"/>
      <c r="T36" s="2030"/>
      <c r="U36" s="2030"/>
    </row>
    <row r="37" spans="1:21" s="153" customFormat="1" ht="25.5" x14ac:dyDescent="0.2">
      <c r="A37" s="1585" t="s">
        <v>824</v>
      </c>
      <c r="B37" s="1586" t="s">
        <v>366</v>
      </c>
      <c r="C37" s="142"/>
      <c r="D37" s="148">
        <f>1-D36</f>
        <v>0</v>
      </c>
      <c r="E37" s="147">
        <f>C35*D37</f>
        <v>0</v>
      </c>
      <c r="F37" s="145">
        <f>E37</f>
        <v>0</v>
      </c>
      <c r="G37" s="2080">
        <f>$D37*'[2]2.6 Fixed Asset Cont Stmt'!$O$573</f>
        <v>0</v>
      </c>
      <c r="H37" s="2080">
        <f>$D37*-'[2]2.6 Fixed Asset Cont Stmt'!$P$573</f>
        <v>0</v>
      </c>
      <c r="I37" s="2080">
        <f>$D37*-('[2]2.6 Fixed Asset Cont Stmt'!$P$512)</f>
        <v>0</v>
      </c>
      <c r="J37" s="2080"/>
      <c r="K37" s="146">
        <f t="shared" si="0"/>
        <v>0</v>
      </c>
      <c r="L37" s="2087">
        <f>$D37*('[2]2.6 Fixed Asset Cont Stmt'!$J$512)</f>
        <v>0</v>
      </c>
      <c r="M37" s="2088"/>
      <c r="N37" s="2085"/>
      <c r="O37" s="2084"/>
      <c r="P37" s="2028"/>
      <c r="Q37" s="2055"/>
      <c r="R37" s="2030"/>
      <c r="S37" s="2030"/>
      <c r="T37" s="2030"/>
      <c r="U37" s="2030"/>
    </row>
    <row r="38" spans="1:21" s="153" customFormat="1" ht="12.75" x14ac:dyDescent="0.2">
      <c r="A38" s="140">
        <v>1830</v>
      </c>
      <c r="B38" s="141" t="s">
        <v>89</v>
      </c>
      <c r="C38" s="142">
        <f>+'I3 TB Data'!H140</f>
        <v>6864309.6400000006</v>
      </c>
      <c r="D38" s="149"/>
      <c r="E38" s="147">
        <f>-SUM(E39:E41)</f>
        <v>-6864309.6400000006</v>
      </c>
      <c r="F38" s="145">
        <f>+E38+C38</f>
        <v>0</v>
      </c>
      <c r="G38" s="1968"/>
      <c r="H38" s="1968"/>
      <c r="I38" s="1969"/>
      <c r="J38" s="1969"/>
      <c r="K38" s="146"/>
      <c r="L38" s="2009"/>
      <c r="M38" s="1588"/>
      <c r="N38" s="2025"/>
      <c r="O38" s="1587"/>
      <c r="P38" s="2028"/>
      <c r="Q38" s="2054"/>
      <c r="R38" s="2030"/>
      <c r="S38" s="2030"/>
      <c r="T38" s="2030"/>
      <c r="U38" s="2030"/>
    </row>
    <row r="39" spans="1:21" s="153" customFormat="1" ht="25.5" x14ac:dyDescent="0.2">
      <c r="A39" s="1585" t="s">
        <v>825</v>
      </c>
      <c r="B39" s="1586" t="s">
        <v>367</v>
      </c>
      <c r="C39" s="142"/>
      <c r="D39" s="2086"/>
      <c r="E39" s="147">
        <f>C38*D39</f>
        <v>0</v>
      </c>
      <c r="F39" s="145">
        <f>E39</f>
        <v>0</v>
      </c>
      <c r="G39" s="2080">
        <f>$D39*('[2]2.6 Fixed Asset Cont Stmt'!$O$552+'[2]2.6 Fixed Asset Cont Stmt'!$O$562)</f>
        <v>0</v>
      </c>
      <c r="H39" s="2080">
        <f>$D39*-('[2]2.6 Fixed Asset Cont Stmt'!$P$552+'[2]2.6 Fixed Asset Cont Stmt'!$P$562)</f>
        <v>0</v>
      </c>
      <c r="I39" s="2080">
        <f>$D39*S38</f>
        <v>0</v>
      </c>
      <c r="J39" s="2080"/>
      <c r="K39" s="146">
        <f t="shared" si="0"/>
        <v>0</v>
      </c>
      <c r="L39" s="2080">
        <f>$D39*('[2]2.6 Fixed Asset Cont Stmt'!$J$513+'[2]2.6 Fixed Asset Cont Stmt'!$J$552)</f>
        <v>0</v>
      </c>
      <c r="M39" s="2088"/>
      <c r="N39" s="2085"/>
      <c r="O39" s="2084"/>
      <c r="P39" s="2028"/>
      <c r="Q39" s="2055"/>
      <c r="R39" s="2030"/>
      <c r="S39" s="2030"/>
      <c r="T39" s="2030"/>
      <c r="U39" s="2030"/>
    </row>
    <row r="40" spans="1:21" s="153" customFormat="1" ht="25.5" x14ac:dyDescent="0.2">
      <c r="A40" s="1585" t="s">
        <v>826</v>
      </c>
      <c r="B40" s="1586" t="s">
        <v>368</v>
      </c>
      <c r="C40" s="142"/>
      <c r="D40" s="2333">
        <f>+'[4]FOR APPLICATION'!$G$6</f>
        <v>0.7286805489087953</v>
      </c>
      <c r="E40" s="147">
        <f>C38*D40</f>
        <v>5001888.9163551359</v>
      </c>
      <c r="F40" s="145">
        <f>E40</f>
        <v>5001888.9163551359</v>
      </c>
      <c r="G40" s="2080">
        <f>$D40*('[2]2.6 Fixed Asset Cont Stmt'!$O$552+'[2]2.6 Fixed Asset Cont Stmt'!$O$562)</f>
        <v>-568149.21817692346</v>
      </c>
      <c r="H40" s="2080">
        <f>$D40*-('[2]2.6 Fixed Asset Cont Stmt'!$P$552+'[2]2.6 Fixed Asset Cont Stmt'!$P$562)</f>
        <v>81606.986159611959</v>
      </c>
      <c r="I40" s="2080">
        <f>$D40*-'[2]2.6 Fixed Asset Cont Stmt'!$P$513</f>
        <v>-2170189.8056229791</v>
      </c>
      <c r="J40" s="2080"/>
      <c r="K40" s="146">
        <f t="shared" si="0"/>
        <v>2345156.8787148455</v>
      </c>
      <c r="L40" s="2080">
        <f>$D40*('[2]2.6 Fixed Asset Cont Stmt'!$J$513+'[2]2.6 Fixed Asset Cont Stmt'!$J$552)</f>
        <v>83842.020277735923</v>
      </c>
      <c r="M40" s="2088"/>
      <c r="N40" s="2085"/>
      <c r="O40" s="2084"/>
      <c r="P40" s="2028"/>
      <c r="Q40" s="2055"/>
      <c r="R40" s="2030"/>
      <c r="S40" s="2030"/>
      <c r="T40" s="2030"/>
      <c r="U40" s="2030"/>
    </row>
    <row r="41" spans="1:21" s="153" customFormat="1" ht="25.5" x14ac:dyDescent="0.2">
      <c r="A41" s="1585" t="s">
        <v>827</v>
      </c>
      <c r="B41" s="1586" t="s">
        <v>391</v>
      </c>
      <c r="C41" s="142"/>
      <c r="D41" s="148">
        <f>1-(D39+D40)</f>
        <v>0.2713194510912047</v>
      </c>
      <c r="E41" s="147">
        <f>C38*D41</f>
        <v>1862420.7236448652</v>
      </c>
      <c r="F41" s="145">
        <f>E41</f>
        <v>1862420.7236448652</v>
      </c>
      <c r="G41" s="2080">
        <f>$D41*('[2]2.6 Fixed Asset Cont Stmt'!$O$552+'[2]2.6 Fixed Asset Cont Stmt'!$O$562)</f>
        <v>-211546.65682307654</v>
      </c>
      <c r="H41" s="2080">
        <f>$D41*-('[2]2.6 Fixed Asset Cont Stmt'!$P$552+'[2]2.6 Fixed Asset Cont Stmt'!$P$562)</f>
        <v>30385.829185629584</v>
      </c>
      <c r="I41" s="2080">
        <f>$D41*-'[2]2.6 Fixed Asset Cont Stmt'!$P$513</f>
        <v>-808056.02359924302</v>
      </c>
      <c r="J41" s="2080"/>
      <c r="K41" s="146">
        <f t="shared" si="0"/>
        <v>873203.87240817514</v>
      </c>
      <c r="L41" s="2080">
        <f>$D41*('[2]2.6 Fixed Asset Cont Stmt'!$J$513+'[2]2.6 Fixed Asset Cont Stmt'!$J$552)</f>
        <v>31218.029566177149</v>
      </c>
      <c r="M41" s="2088"/>
      <c r="N41" s="2085"/>
      <c r="O41" s="2084"/>
      <c r="P41" s="2028"/>
      <c r="Q41" s="2055"/>
      <c r="R41" s="2030"/>
      <c r="S41" s="2030"/>
      <c r="T41" s="2030"/>
      <c r="U41" s="2030"/>
    </row>
    <row r="42" spans="1:21" s="153" customFormat="1" ht="25.5" x14ac:dyDescent="0.2">
      <c r="A42" s="140">
        <v>1835</v>
      </c>
      <c r="B42" s="141" t="s">
        <v>75</v>
      </c>
      <c r="C42" s="142">
        <f>+'I3 TB Data'!H141</f>
        <v>7958529.2770000007</v>
      </c>
      <c r="D42" s="149"/>
      <c r="E42" s="147">
        <f>-SUM(E43:E45)</f>
        <v>-7958529.2770000007</v>
      </c>
      <c r="F42" s="145">
        <f>+E42+C42</f>
        <v>0</v>
      </c>
      <c r="G42" s="1968"/>
      <c r="H42" s="1968"/>
      <c r="I42" s="1969"/>
      <c r="J42" s="1969"/>
      <c r="K42" s="146"/>
      <c r="L42" s="2009"/>
      <c r="M42" s="1588"/>
      <c r="N42" s="2025"/>
      <c r="O42" s="1587"/>
      <c r="P42" s="2028"/>
      <c r="Q42" s="2054"/>
      <c r="R42" s="2030"/>
      <c r="S42" s="2030"/>
      <c r="T42" s="2030"/>
      <c r="U42" s="2030"/>
    </row>
    <row r="43" spans="1:21" s="153" customFormat="1" ht="38.25" x14ac:dyDescent="0.2">
      <c r="A43" s="2313" t="s">
        <v>828</v>
      </c>
      <c r="B43" s="141" t="s">
        <v>392</v>
      </c>
      <c r="C43" s="142"/>
      <c r="D43" s="2086"/>
      <c r="E43" s="147">
        <f>C42*D43</f>
        <v>0</v>
      </c>
      <c r="F43" s="145">
        <f>E43</f>
        <v>0</v>
      </c>
      <c r="G43" s="2080">
        <f>$D43*(+'[2]2.6 Fixed Asset Cont Stmt'!$O$553+'[2]2.6 Fixed Asset Cont Stmt'!$O$563)</f>
        <v>0</v>
      </c>
      <c r="H43" s="2080">
        <f>$D43*-('[2]2.6 Fixed Asset Cont Stmt'!$P$553+'[2]2.6 Fixed Asset Cont Stmt'!$P$563)</f>
        <v>0</v>
      </c>
      <c r="I43" s="2080">
        <f>$D43*(-'[2]2.6 Fixed Asset Cont Stmt'!$P$514)</f>
        <v>0</v>
      </c>
      <c r="J43" s="2080"/>
      <c r="K43" s="146">
        <f t="shared" si="0"/>
        <v>0</v>
      </c>
      <c r="L43" s="2087">
        <f>$D43*('[2]2.6 Fixed Asset Cont Stmt'!$J$514+'[2]2.6 Fixed Asset Cont Stmt'!$J$553)</f>
        <v>0</v>
      </c>
      <c r="M43" s="2088"/>
      <c r="N43" s="2085"/>
      <c r="O43" s="2084"/>
      <c r="P43" s="2028"/>
      <c r="Q43" s="2054"/>
      <c r="R43" s="2030"/>
      <c r="S43" s="2030"/>
      <c r="T43" s="2030"/>
      <c r="U43" s="2030"/>
    </row>
    <row r="44" spans="1:21" s="153" customFormat="1" ht="25.5" x14ac:dyDescent="0.2">
      <c r="A44" s="2313" t="s">
        <v>829</v>
      </c>
      <c r="B44" s="141" t="s">
        <v>393</v>
      </c>
      <c r="C44" s="142"/>
      <c r="D44" s="2333">
        <f>+'[4]FOR APPLICATION'!$G$12</f>
        <v>0.56642576710226233</v>
      </c>
      <c r="E44" s="147">
        <f>C42*D44</f>
        <v>4507916.0507305386</v>
      </c>
      <c r="F44" s="145">
        <f>E44</f>
        <v>4507916.0507305386</v>
      </c>
      <c r="G44" s="2080">
        <f>$D44*(+'[2]2.6 Fixed Asset Cont Stmt'!$O$553+'[2]2.6 Fixed Asset Cont Stmt'!$O$563)</f>
        <v>-344722.29524106701</v>
      </c>
      <c r="H44" s="2080">
        <f>$D44*-('[2]2.6 Fixed Asset Cont Stmt'!$P$553+'[2]2.6 Fixed Asset Cont Stmt'!$P$563)</f>
        <v>56930.845605388189</v>
      </c>
      <c r="I44" s="2080">
        <f>$D44*(-'[2]2.6 Fixed Asset Cont Stmt'!$P$514)</f>
        <v>-2141490.883051591</v>
      </c>
      <c r="J44" s="2080"/>
      <c r="K44" s="146">
        <f t="shared" si="0"/>
        <v>2078633.7180432687</v>
      </c>
      <c r="L44" s="2087">
        <f>$D44*('[2]2.6 Fixed Asset Cont Stmt'!$J$514+'[2]2.6 Fixed Asset Cont Stmt'!$J$553)</f>
        <v>50940.944759228718</v>
      </c>
      <c r="M44" s="2088"/>
      <c r="N44" s="2085"/>
      <c r="O44" s="2084"/>
      <c r="P44" s="2028"/>
      <c r="Q44" s="2054"/>
      <c r="R44" s="2030"/>
      <c r="S44" s="2030"/>
      <c r="T44" s="2030"/>
      <c r="U44" s="2030"/>
    </row>
    <row r="45" spans="1:21" s="153" customFormat="1" ht="25.5" x14ac:dyDescent="0.2">
      <c r="A45" s="2313" t="s">
        <v>830</v>
      </c>
      <c r="B45" s="141" t="s">
        <v>394</v>
      </c>
      <c r="C45" s="142"/>
      <c r="D45" s="148">
        <f>1-(D43+D44)</f>
        <v>0.43357423289773767</v>
      </c>
      <c r="E45" s="147">
        <f>C42*D45</f>
        <v>3450613.2262694621</v>
      </c>
      <c r="F45" s="145">
        <f>E45</f>
        <v>3450613.2262694621</v>
      </c>
      <c r="G45" s="2080">
        <f>$D45*(+'[2]2.6 Fixed Asset Cont Stmt'!$O$553+'[2]2.6 Fixed Asset Cont Stmt'!$O$563)</f>
        <v>-263869.88975893304</v>
      </c>
      <c r="H45" s="2080">
        <f>$D45*-('[2]2.6 Fixed Asset Cont Stmt'!$P$553+'[2]2.6 Fixed Asset Cont Stmt'!$P$563)</f>
        <v>43578.080562707393</v>
      </c>
      <c r="I45" s="2080">
        <f>$D45*(-'[2]2.6 Fixed Asset Cont Stmt'!$P$514)</f>
        <v>-1639217.9183984089</v>
      </c>
      <c r="J45" s="2080"/>
      <c r="K45" s="146">
        <f t="shared" si="0"/>
        <v>1591103.4986748279</v>
      </c>
      <c r="L45" s="2087">
        <f>$D45*('[2]2.6 Fixed Asset Cont Stmt'!$J$514+'[2]2.6 Fixed Asset Cont Stmt'!$J$553)</f>
        <v>38993.072578707564</v>
      </c>
      <c r="M45" s="2088"/>
      <c r="N45" s="2085"/>
      <c r="O45" s="2084"/>
      <c r="P45" s="2028"/>
      <c r="Q45" s="2054"/>
      <c r="R45" s="2030"/>
      <c r="S45" s="2030"/>
      <c r="T45" s="2030"/>
      <c r="U45" s="2030"/>
    </row>
    <row r="46" spans="1:21" s="153" customFormat="1" ht="12.75" x14ac:dyDescent="0.2">
      <c r="A46" s="140">
        <v>1840</v>
      </c>
      <c r="B46" s="141" t="s">
        <v>76</v>
      </c>
      <c r="C46" s="142">
        <f>+'I3 TB Data'!H142</f>
        <v>6575378.3494999986</v>
      </c>
      <c r="D46" s="149"/>
      <c r="E46" s="147">
        <f>-SUM(E47:E49)</f>
        <v>-6575378.3494999986</v>
      </c>
      <c r="F46" s="145">
        <f>+E46+C46</f>
        <v>0</v>
      </c>
      <c r="G46" s="1968"/>
      <c r="H46" s="1968"/>
      <c r="I46" s="1969"/>
      <c r="J46" s="1969"/>
      <c r="K46" s="146"/>
      <c r="L46" s="2009"/>
      <c r="M46" s="1588"/>
      <c r="N46" s="2025"/>
      <c r="O46" s="1587"/>
      <c r="P46" s="2028"/>
      <c r="Q46" s="2054"/>
      <c r="R46" s="2030"/>
      <c r="S46" s="2030"/>
      <c r="T46" s="2030"/>
      <c r="U46" s="2030"/>
    </row>
    <row r="47" spans="1:21" s="153" customFormat="1" ht="25.5" x14ac:dyDescent="0.2">
      <c r="A47" s="2313" t="s">
        <v>831</v>
      </c>
      <c r="B47" s="141" t="s">
        <v>395</v>
      </c>
      <c r="C47" s="142"/>
      <c r="D47" s="2086"/>
      <c r="E47" s="147">
        <f>C46*D47</f>
        <v>0</v>
      </c>
      <c r="F47" s="145">
        <f>E47</f>
        <v>0</v>
      </c>
      <c r="G47" s="2080">
        <f>$D47*(+'[2]2.6 Fixed Asset Cont Stmt'!$O$555+'[2]2.6 Fixed Asset Cont Stmt'!$O$565)</f>
        <v>0</v>
      </c>
      <c r="H47" s="2080">
        <f>$D47*-('[2]2.6 Fixed Asset Cont Stmt'!$P$555+'[2]2.6 Fixed Asset Cont Stmt'!$P$565)</f>
        <v>0</v>
      </c>
      <c r="I47" s="2080">
        <f>$D47*-'[2]2.6 Fixed Asset Cont Stmt'!$P$515</f>
        <v>0</v>
      </c>
      <c r="J47" s="2080"/>
      <c r="K47" s="146">
        <f t="shared" si="0"/>
        <v>0</v>
      </c>
      <c r="L47" s="2087">
        <f>$D47*('[2]2.6 Fixed Asset Cont Stmt'!$J$515+'[2]2.6 Fixed Asset Cont Stmt'!$J$555)</f>
        <v>0</v>
      </c>
      <c r="M47" s="2088"/>
      <c r="N47" s="2085"/>
      <c r="O47" s="2084"/>
      <c r="P47" s="2028"/>
      <c r="Q47" s="2054"/>
      <c r="R47" s="2030"/>
      <c r="S47" s="2030"/>
      <c r="T47" s="2030"/>
      <c r="U47" s="2030"/>
    </row>
    <row r="48" spans="1:21" s="153" customFormat="1" ht="12.75" x14ac:dyDescent="0.2">
      <c r="A48" s="2313" t="s">
        <v>832</v>
      </c>
      <c r="B48" s="141" t="s">
        <v>396</v>
      </c>
      <c r="C48" s="142"/>
      <c r="D48" s="2333">
        <f>+'[4]FOR APPLICATION'!$G$18</f>
        <v>0.46650380709635925</v>
      </c>
      <c r="E48" s="147">
        <f>C46*D48</f>
        <v>3067439.0331407245</v>
      </c>
      <c r="F48" s="145">
        <f>E48</f>
        <v>3067439.0331407245</v>
      </c>
      <c r="G48" s="2080">
        <f>$D48*(+'[2]2.6 Fixed Asset Cont Stmt'!$O$555+'[2]2.6 Fixed Asset Cont Stmt'!$O$565)</f>
        <v>-773352.079931007</v>
      </c>
      <c r="H48" s="2080">
        <f>$D48*-('[2]2.6 Fixed Asset Cont Stmt'!$P$555+'[2]2.6 Fixed Asset Cont Stmt'!$P$565)</f>
        <v>144530.55334296235</v>
      </c>
      <c r="I48" s="2080">
        <f>$D48*-'[2]2.6 Fixed Asset Cont Stmt'!$P$515</f>
        <v>-1257801.3196620222</v>
      </c>
      <c r="J48" s="2080"/>
      <c r="K48" s="146">
        <f t="shared" si="0"/>
        <v>1180816.1868906578</v>
      </c>
      <c r="L48" s="2087">
        <f>$D48*('[2]2.6 Fixed Asset Cont Stmt'!$J$515+'[2]2.6 Fixed Asset Cont Stmt'!$J$555)</f>
        <v>29823.398881053472</v>
      </c>
      <c r="M48" s="2088"/>
      <c r="N48" s="2085"/>
      <c r="O48" s="2084"/>
      <c r="P48" s="2028"/>
      <c r="Q48" s="2054"/>
      <c r="R48" s="2030"/>
      <c r="S48" s="2030"/>
      <c r="T48" s="2030"/>
      <c r="U48" s="2030"/>
    </row>
    <row r="49" spans="1:21" s="153" customFormat="1" ht="12.75" x14ac:dyDescent="0.2">
      <c r="A49" s="2313" t="s">
        <v>833</v>
      </c>
      <c r="B49" s="141" t="s">
        <v>397</v>
      </c>
      <c r="C49" s="142"/>
      <c r="D49" s="148">
        <f>1-(D47+D48)</f>
        <v>0.53349619290364081</v>
      </c>
      <c r="E49" s="147">
        <f>C46*D49</f>
        <v>3507939.3163592746</v>
      </c>
      <c r="F49" s="145">
        <f>E49</f>
        <v>3507939.3163592746</v>
      </c>
      <c r="G49" s="2080">
        <f>$D49*(+'[2]2.6 Fixed Asset Cont Stmt'!$O$555+'[2]2.6 Fixed Asset Cont Stmt'!$O$565)</f>
        <v>-884409.48206899269</v>
      </c>
      <c r="H49" s="2080">
        <f>$D49*-('[2]2.6 Fixed Asset Cont Stmt'!$P$555+'[2]2.6 Fixed Asset Cont Stmt'!$P$565)</f>
        <v>165285.89647886876</v>
      </c>
      <c r="I49" s="2080">
        <f>$D49*-'[2]2.6 Fixed Asset Cont Stmt'!$P$515</f>
        <v>-1438428.1655610548</v>
      </c>
      <c r="J49" s="2080"/>
      <c r="K49" s="146">
        <f t="shared" si="0"/>
        <v>1350387.5652080956</v>
      </c>
      <c r="L49" s="2087">
        <f>$D49*('[2]2.6 Fixed Asset Cont Stmt'!$J$515+'[2]2.6 Fixed Asset Cont Stmt'!$J$555)</f>
        <v>34106.194891571984</v>
      </c>
      <c r="M49" s="2088"/>
      <c r="N49" s="2085"/>
      <c r="O49" s="2084"/>
      <c r="P49" s="2028"/>
      <c r="Q49" s="2054"/>
      <c r="R49" s="2030"/>
      <c r="S49" s="2030"/>
      <c r="T49" s="2030"/>
      <c r="U49" s="2030"/>
    </row>
    <row r="50" spans="1:21" s="153" customFormat="1" ht="25.5" x14ac:dyDescent="0.2">
      <c r="A50" s="140">
        <v>1845</v>
      </c>
      <c r="B50" s="141" t="s">
        <v>84</v>
      </c>
      <c r="C50" s="142">
        <f>+'I3 TB Data'!H143</f>
        <v>11190445.820500001</v>
      </c>
      <c r="D50" s="149"/>
      <c r="E50" s="147">
        <f>-SUM(E51:E53)</f>
        <v>-11190445.820500001</v>
      </c>
      <c r="F50" s="145">
        <f>+E50+C50</f>
        <v>0</v>
      </c>
      <c r="G50" s="1968"/>
      <c r="H50" s="1968"/>
      <c r="I50" s="1969"/>
      <c r="J50" s="1969"/>
      <c r="K50" s="146"/>
      <c r="L50" s="2009"/>
      <c r="M50" s="1588"/>
      <c r="N50" s="2025"/>
      <c r="O50" s="1587"/>
      <c r="P50" s="2028"/>
      <c r="Q50" s="2054"/>
      <c r="R50" s="2030"/>
      <c r="S50" s="2030"/>
      <c r="T50" s="2030"/>
      <c r="U50" s="2030"/>
    </row>
    <row r="51" spans="1:21" s="153" customFormat="1" ht="25.5" x14ac:dyDescent="0.2">
      <c r="A51" s="2313" t="s">
        <v>834</v>
      </c>
      <c r="B51" s="141" t="s">
        <v>398</v>
      </c>
      <c r="C51" s="142"/>
      <c r="D51" s="2086"/>
      <c r="E51" s="147">
        <f>C50*D51</f>
        <v>0</v>
      </c>
      <c r="F51" s="145">
        <f>E51</f>
        <v>0</v>
      </c>
      <c r="G51" s="2080">
        <f>$D51*('[2]2.6 Fixed Asset Cont Stmt'!$O$556+'[2]2.6 Fixed Asset Cont Stmt'!$O$566)</f>
        <v>0</v>
      </c>
      <c r="H51" s="2080">
        <f>$D51*-('[2]2.6 Fixed Asset Cont Stmt'!$P$556+'[2]2.6 Fixed Asset Cont Stmt'!$P$566)</f>
        <v>0</v>
      </c>
      <c r="I51" s="2080">
        <f>$D51*-'[2]2.6 Fixed Asset Cont Stmt'!$P$516</f>
        <v>0</v>
      </c>
      <c r="J51" s="2080"/>
      <c r="K51" s="146">
        <f t="shared" si="0"/>
        <v>0</v>
      </c>
      <c r="L51" s="2087">
        <f>$D51*('[2]2.6 Fixed Asset Cont Stmt'!$J$516+'[2]2.6 Fixed Asset Cont Stmt'!$J$556)</f>
        <v>0</v>
      </c>
      <c r="M51" s="2088"/>
      <c r="N51" s="2085"/>
      <c r="O51" s="2084"/>
      <c r="P51" s="2028"/>
      <c r="Q51" s="2054"/>
      <c r="R51" s="2030"/>
      <c r="S51" s="2030"/>
      <c r="T51" s="2030"/>
      <c r="U51" s="2030"/>
    </row>
    <row r="52" spans="1:21" s="153" customFormat="1" ht="25.5" x14ac:dyDescent="0.2">
      <c r="A52" s="2313" t="s">
        <v>835</v>
      </c>
      <c r="B52" s="141" t="s">
        <v>399</v>
      </c>
      <c r="C52" s="142"/>
      <c r="D52" s="2333">
        <f>+'[4]FOR APPLICATION'!$G$24</f>
        <v>0.40710732687459866</v>
      </c>
      <c r="E52" s="147">
        <f>C50*D52</f>
        <v>4555712.4845187804</v>
      </c>
      <c r="F52" s="145">
        <f>E52</f>
        <v>4555712.4845187804</v>
      </c>
      <c r="G52" s="2080">
        <f>$D52*('[2]2.6 Fixed Asset Cont Stmt'!$O$556+'[2]2.6 Fixed Asset Cont Stmt'!$O$566)</f>
        <v>-1093149.6667193179</v>
      </c>
      <c r="H52" s="2080">
        <f>$D52*-('[2]2.6 Fixed Asset Cont Stmt'!$P$556+'[2]2.6 Fixed Asset Cont Stmt'!$P$566)</f>
        <v>335547.07348559902</v>
      </c>
      <c r="I52" s="2080">
        <f>$D52*-'[2]2.6 Fixed Asset Cont Stmt'!$P$516</f>
        <v>-2339368.4060678016</v>
      </c>
      <c r="J52" s="2080"/>
      <c r="K52" s="146">
        <f t="shared" si="0"/>
        <v>1458741.4852172597</v>
      </c>
      <c r="L52" s="2087">
        <f>$D52*('[2]2.6 Fixed Asset Cont Stmt'!$J$516+'[2]2.6 Fixed Asset Cont Stmt'!$J$556)</f>
        <v>64991.901693893458</v>
      </c>
      <c r="M52" s="2088"/>
      <c r="N52" s="2085"/>
      <c r="O52" s="2084"/>
      <c r="P52" s="2028"/>
      <c r="Q52" s="2054"/>
      <c r="R52" s="2030"/>
      <c r="S52" s="2030"/>
      <c r="T52" s="2030"/>
      <c r="U52" s="2030"/>
    </row>
    <row r="53" spans="1:21" s="153" customFormat="1" ht="25.5" x14ac:dyDescent="0.2">
      <c r="A53" s="2313" t="s">
        <v>836</v>
      </c>
      <c r="B53" s="141" t="s">
        <v>631</v>
      </c>
      <c r="C53" s="142"/>
      <c r="D53" s="148">
        <f>1-(D51+D52)</f>
        <v>0.59289267312540139</v>
      </c>
      <c r="E53" s="147">
        <f>C50*D53</f>
        <v>6634733.3359812219</v>
      </c>
      <c r="F53" s="145">
        <f>E53</f>
        <v>6634733.3359812219</v>
      </c>
      <c r="G53" s="2080">
        <f>$D53*('[2]2.6 Fixed Asset Cont Stmt'!$O$556+'[2]2.6 Fixed Asset Cont Stmt'!$O$566)</f>
        <v>-1592013.6662806824</v>
      </c>
      <c r="H53" s="2080">
        <f>$D53*-('[2]2.6 Fixed Asset Cont Stmt'!$P$556+'[2]2.6 Fixed Asset Cont Stmt'!$P$566)</f>
        <v>488675.56102610473</v>
      </c>
      <c r="I53" s="2080">
        <f>$D53*-'[2]2.6 Fixed Asset Cont Stmt'!$P$516</f>
        <v>-3406950.197498864</v>
      </c>
      <c r="J53" s="2080"/>
      <c r="K53" s="146">
        <f t="shared" si="0"/>
        <v>2124445.0332277804</v>
      </c>
      <c r="L53" s="2087">
        <f>$D53*('[2]2.6 Fixed Asset Cont Stmt'!$J$516+'[2]2.6 Fixed Asset Cont Stmt'!$J$556)</f>
        <v>94651.262168674235</v>
      </c>
      <c r="M53" s="2088"/>
      <c r="N53" s="2085"/>
      <c r="O53" s="2084"/>
      <c r="P53" s="2028"/>
      <c r="Q53" s="2054"/>
      <c r="R53" s="2030"/>
      <c r="S53" s="2030"/>
      <c r="T53" s="2030"/>
      <c r="U53" s="2030"/>
    </row>
    <row r="54" spans="1:21" s="153" customFormat="1" ht="18" customHeight="1" x14ac:dyDescent="0.2">
      <c r="A54" s="140">
        <v>1850</v>
      </c>
      <c r="B54" s="141" t="s">
        <v>90</v>
      </c>
      <c r="C54" s="142">
        <f>+'I3 TB Data'!H144</f>
        <v>9579537.4420000035</v>
      </c>
      <c r="D54" s="151"/>
      <c r="E54" s="147">
        <v>0</v>
      </c>
      <c r="F54" s="145">
        <f>+E54+C54</f>
        <v>9579537.4420000035</v>
      </c>
      <c r="G54" s="2080">
        <f>+'[2]2.6 Fixed Asset Cont Stmt'!$O$558+'[2]2.6 Fixed Asset Cont Stmt'!$O$568</f>
        <v>-3471553.7539999997</v>
      </c>
      <c r="H54" s="2080">
        <f>-('[2]2.6 Fixed Asset Cont Stmt'!$P$558+'[2]2.6 Fixed Asset Cont Stmt'!$P$568)</f>
        <v>978041.61184195569</v>
      </c>
      <c r="I54" s="2082">
        <f>-('[2]2.6 Fixed Asset Cont Stmt'!$P$517+'[2]2.6 Fixed Asset Cont Stmt'!$P$518+'[2]2.6 Fixed Asset Cont Stmt'!$P$519+'[2]2.6 Fixed Asset Cont Stmt'!$P$520)</f>
        <v>-4457689.5597735969</v>
      </c>
      <c r="J54" s="2080"/>
      <c r="K54" s="146">
        <f t="shared" si="0"/>
        <v>2628335.7400683621</v>
      </c>
      <c r="L54" s="2082">
        <f>('[2]2.6 Fixed Asset Cont Stmt'!$J$517+'[2]2.6 Fixed Asset Cont Stmt'!$J$518+'[2]2.6 Fixed Asset Cont Stmt'!$J$519+'[2]2.6 Fixed Asset Cont Stmt'!$J$520)+('[2]2.6 Fixed Asset Cont Stmt'!$J$558)</f>
        <v>119162.05062109335</v>
      </c>
      <c r="M54" s="2088"/>
      <c r="N54" s="2085"/>
      <c r="O54" s="2084"/>
      <c r="P54" s="2028"/>
      <c r="Q54" s="2054"/>
      <c r="R54" s="2030"/>
      <c r="S54" s="2030"/>
      <c r="T54" s="2030"/>
      <c r="U54" s="2030"/>
    </row>
    <row r="55" spans="1:21" s="153" customFormat="1" ht="18" customHeight="1" x14ac:dyDescent="0.2">
      <c r="A55" s="140">
        <v>1855</v>
      </c>
      <c r="B55" s="141" t="s">
        <v>92</v>
      </c>
      <c r="C55" s="142">
        <f>+'I3 TB Data'!H145</f>
        <v>5170396.2280000001</v>
      </c>
      <c r="D55" s="151"/>
      <c r="E55" s="147">
        <v>0</v>
      </c>
      <c r="F55" s="145">
        <f>+E55+C55</f>
        <v>5170396.2280000001</v>
      </c>
      <c r="G55" s="2080">
        <f>+'[2]2.6 Fixed Asset Cont Stmt'!$O$564+'[2]2.6 Fixed Asset Cont Stmt'!$O$567+'[2]2.6 Fixed Asset Cont Stmt'!$O$554+'[2]2.6 Fixed Asset Cont Stmt'!$O$557</f>
        <v>-2884872.6579999998</v>
      </c>
      <c r="H55" s="2080">
        <f>-('[2]2.6 Fixed Asset Cont Stmt'!$P$564+'[2]2.6 Fixed Asset Cont Stmt'!$P$567+'[2]2.6 Fixed Asset Cont Stmt'!$P$554+'[2]2.6 Fixed Asset Cont Stmt'!$P$557)</f>
        <v>733187.47319468472</v>
      </c>
      <c r="I55" s="2082">
        <f>-('[2]2.6 Fixed Asset Cont Stmt'!$P$521+'[2]2.6 Fixed Asset Cont Stmt'!$P$522)</f>
        <v>-1237723.8408166666</v>
      </c>
      <c r="J55" s="2080"/>
      <c r="K55" s="146">
        <f t="shared" si="0"/>
        <v>1780987.2023780185</v>
      </c>
      <c r="L55" s="2082">
        <f>('[2]2.6 Fixed Asset Cont Stmt'!$J$521+'[2]2.6 Fixed Asset Cont Stmt'!$J$522)+'[2]2.6 Fixed Asset Cont Stmt'!$J$554+'[2]2.6 Fixed Asset Cont Stmt'!$J$557</f>
        <v>68830.221360950876</v>
      </c>
      <c r="M55" s="2088"/>
      <c r="N55" s="2085"/>
      <c r="O55" s="2084"/>
      <c r="P55" s="2028"/>
      <c r="Q55" s="2054"/>
      <c r="R55" s="2030"/>
      <c r="S55" s="2030"/>
      <c r="T55" s="2030"/>
      <c r="U55" s="2030"/>
    </row>
    <row r="56" spans="1:21" s="153" customFormat="1" ht="17.25" customHeight="1" x14ac:dyDescent="0.2">
      <c r="A56" s="140">
        <v>1860</v>
      </c>
      <c r="B56" s="141" t="s">
        <v>93</v>
      </c>
      <c r="C56" s="142">
        <f>+'I3 TB Data'!H146</f>
        <v>2877327.6529999995</v>
      </c>
      <c r="D56" s="151"/>
      <c r="E56" s="147">
        <v>0</v>
      </c>
      <c r="F56" s="145">
        <f>+E56+C56</f>
        <v>2877327.6529999995</v>
      </c>
      <c r="G56" s="2080">
        <f>+'[2]2.6 Fixed Asset Cont Stmt'!$O$559+'[2]2.6 Fixed Asset Cont Stmt'!$O$569</f>
        <v>-99664.243000000002</v>
      </c>
      <c r="H56" s="2080">
        <f>-('[2]2.6 Fixed Asset Cont Stmt'!$P$559+'[2]2.6 Fixed Asset Cont Stmt'!$P$569)</f>
        <v>13871.698519999998</v>
      </c>
      <c r="I56" s="2082">
        <f>-('[2]2.6 Fixed Asset Cont Stmt'!$P$523+'[2]2.6 Fixed Asset Cont Stmt'!$P$524+'[2]2.6 Fixed Asset Cont Stmt'!$P$525+'[2]2.6 Fixed Asset Cont Stmt'!$P$526+'[2]2.6 Fixed Asset Cont Stmt'!$P$527)</f>
        <v>-1657437.3560271794</v>
      </c>
      <c r="J56" s="2080"/>
      <c r="K56" s="167">
        <f t="shared" si="0"/>
        <v>1134097.7524928204</v>
      </c>
      <c r="L56" s="2082">
        <f>('[2]2.6 Fixed Asset Cont Stmt'!$J$523+'[2]2.6 Fixed Asset Cont Stmt'!$J$524+'[2]2.6 Fixed Asset Cont Stmt'!$J$525+'[2]2.6 Fixed Asset Cont Stmt'!$J$526+'[2]2.6 Fixed Asset Cont Stmt'!$J$527)+'[2]2.6 Fixed Asset Cont Stmt'!$J$559</f>
        <v>148165.88708423078</v>
      </c>
      <c r="M56" s="2088"/>
      <c r="N56" s="2085"/>
      <c r="O56" s="2084"/>
      <c r="P56" s="2028"/>
      <c r="Q56" s="2054"/>
      <c r="R56" s="2030"/>
      <c r="S56" s="2030"/>
      <c r="T56" s="2031"/>
      <c r="U56" s="2030"/>
    </row>
    <row r="57" spans="1:21" ht="12" thickBot="1" x14ac:dyDescent="0.25"/>
    <row r="58" spans="1:21" s="174" customFormat="1" ht="18.75" customHeight="1" thickBot="1" x14ac:dyDescent="0.25">
      <c r="A58" s="172"/>
      <c r="B58" s="173" t="s">
        <v>763</v>
      </c>
      <c r="C58" s="168">
        <f>SUM(C17:C56)</f>
        <v>60395904.345000006</v>
      </c>
      <c r="D58" s="169"/>
      <c r="E58" s="2155">
        <f t="shared" ref="E58:J58" si="1">SUM(E17:E56)</f>
        <v>9.3132257461547852E-10</v>
      </c>
      <c r="F58" s="170">
        <f t="shared" si="1"/>
        <v>60395904.344999999</v>
      </c>
      <c r="G58" s="168">
        <f t="shared" si="1"/>
        <v>-12419371.609999999</v>
      </c>
      <c r="H58" s="168">
        <f t="shared" si="1"/>
        <v>3078800.5649590683</v>
      </c>
      <c r="I58" s="168">
        <f t="shared" si="1"/>
        <v>-24452439.563251123</v>
      </c>
      <c r="J58" s="168">
        <f t="shared" si="1"/>
        <v>0</v>
      </c>
      <c r="K58" s="171">
        <f>+F58+G58+H58+I58+J58</f>
        <v>26602893.736707948</v>
      </c>
      <c r="L58" s="168">
        <f>SUM(L17:L56)</f>
        <v>972524.07277220651</v>
      </c>
      <c r="M58" s="168">
        <f>SUM(M17:M56)</f>
        <v>0</v>
      </c>
      <c r="N58" s="2026">
        <f>SUM(N17:N56)</f>
        <v>0</v>
      </c>
      <c r="O58" s="2040">
        <f>SUM(O17:O56)</f>
        <v>0</v>
      </c>
      <c r="P58" s="2033"/>
      <c r="Q58" s="2056"/>
      <c r="R58" s="2030"/>
      <c r="S58" s="2030"/>
      <c r="T58" s="2030"/>
      <c r="U58" s="2032"/>
    </row>
    <row r="59" spans="1:21" s="177" customFormat="1" ht="26.25" customHeight="1" thickBot="1" x14ac:dyDescent="0.25">
      <c r="A59" s="175"/>
      <c r="B59" s="176" t="s">
        <v>944</v>
      </c>
      <c r="C59" s="168">
        <f>+SUM('I3 TB Data'!H133:H146)+'I3 TB Data'!H84</f>
        <v>60395904.345000006</v>
      </c>
      <c r="D59" s="161"/>
      <c r="E59" s="2156" t="str">
        <f>IF(ROUND(E58,-1)&lt;&gt;0, "Breakout does not match Total", "")</f>
        <v/>
      </c>
      <c r="F59" s="160"/>
      <c r="G59" s="162"/>
      <c r="H59" s="163"/>
      <c r="I59" s="164"/>
      <c r="J59" s="164"/>
      <c r="K59" s="160"/>
      <c r="L59" s="165"/>
      <c r="M59" s="166"/>
      <c r="N59" s="166"/>
      <c r="O59" s="166"/>
      <c r="Q59" s="2057"/>
      <c r="R59" s="2030"/>
      <c r="S59" s="2030"/>
      <c r="T59" s="2030"/>
      <c r="U59" s="2034"/>
    </row>
    <row r="60" spans="1:21" s="44" customFormat="1" ht="22.5" customHeight="1" x14ac:dyDescent="0.2">
      <c r="A60" s="117"/>
      <c r="B60" s="155"/>
      <c r="C60" s="156"/>
      <c r="E60" s="157"/>
      <c r="F60" s="158"/>
      <c r="G60" s="119"/>
      <c r="H60" s="114"/>
      <c r="I60" s="114"/>
      <c r="J60" s="159"/>
      <c r="K60" s="125"/>
      <c r="L60" s="185">
        <v>5705</v>
      </c>
      <c r="M60" s="186">
        <v>5710</v>
      </c>
      <c r="N60" s="186">
        <v>5715</v>
      </c>
      <c r="O60" s="186">
        <v>5720</v>
      </c>
      <c r="Q60" s="2058"/>
      <c r="R60" s="2030"/>
      <c r="S60" s="2030"/>
      <c r="T60" s="2030"/>
      <c r="U60" s="2035"/>
    </row>
    <row r="61" spans="1:21" s="152" customFormat="1" ht="51" x14ac:dyDescent="0.2">
      <c r="A61" s="178" t="s">
        <v>534</v>
      </c>
      <c r="B61" s="178"/>
      <c r="C61" s="179" t="s">
        <v>794</v>
      </c>
      <c r="D61" s="180"/>
      <c r="E61" s="127"/>
      <c r="F61" s="181"/>
      <c r="G61" s="182" t="s">
        <v>805</v>
      </c>
      <c r="H61" s="183" t="s">
        <v>377</v>
      </c>
      <c r="I61" s="183" t="s">
        <v>346</v>
      </c>
      <c r="J61" s="183" t="s">
        <v>1132</v>
      </c>
      <c r="K61" s="184" t="s">
        <v>767</v>
      </c>
      <c r="L61" s="187" t="s">
        <v>980</v>
      </c>
      <c r="M61" s="180" t="s">
        <v>1379</v>
      </c>
      <c r="N61" s="180" t="s">
        <v>1380</v>
      </c>
      <c r="O61" s="180" t="s">
        <v>1381</v>
      </c>
      <c r="P61" s="2027"/>
      <c r="Q61" s="2059"/>
      <c r="R61" s="2030"/>
      <c r="S61" s="2030"/>
      <c r="T61" s="2030"/>
      <c r="U61" s="2030"/>
    </row>
    <row r="62" spans="1:21" s="153" customFormat="1" ht="12.75" x14ac:dyDescent="0.2">
      <c r="A62" s="193">
        <v>1905</v>
      </c>
      <c r="B62" s="194" t="s">
        <v>282</v>
      </c>
      <c r="C62" s="195">
        <f>'I3 TB Data'!H151</f>
        <v>49000</v>
      </c>
      <c r="D62" s="196"/>
      <c r="E62" s="197"/>
      <c r="F62" s="198">
        <f t="shared" ref="F62:F81" si="2">+E62+C62</f>
        <v>49000</v>
      </c>
      <c r="G62" s="2080"/>
      <c r="H62" s="2080"/>
      <c r="I62" s="2082">
        <f>-'[2]2.6 Fixed Asset Cont Stmt'!$P$528</f>
        <v>0</v>
      </c>
      <c r="J62" s="2089"/>
      <c r="K62" s="199">
        <f>+F62+G62+H62+I62+J62</f>
        <v>49000</v>
      </c>
      <c r="L62" s="2082">
        <f>'[2]2.6 Fixed Asset Cont Stmt'!$J$528</f>
        <v>0</v>
      </c>
      <c r="M62" s="2084"/>
      <c r="N62" s="2084"/>
      <c r="O62" s="2084"/>
      <c r="P62" s="2028"/>
      <c r="Q62" s="2059"/>
      <c r="R62" s="2030"/>
      <c r="S62" s="2030"/>
      <c r="T62" s="2030"/>
      <c r="U62" s="2030"/>
    </row>
    <row r="63" spans="1:21" s="153" customFormat="1" ht="12.75" x14ac:dyDescent="0.2">
      <c r="A63" s="200">
        <v>1906</v>
      </c>
      <c r="B63" s="201" t="s">
        <v>283</v>
      </c>
      <c r="C63" s="195">
        <f>'I3 TB Data'!H152</f>
        <v>0</v>
      </c>
      <c r="D63" s="196"/>
      <c r="E63" s="197"/>
      <c r="F63" s="198">
        <f t="shared" si="2"/>
        <v>0</v>
      </c>
      <c r="G63" s="2080"/>
      <c r="H63" s="2080"/>
      <c r="I63" s="2082"/>
      <c r="J63" s="2089"/>
      <c r="K63" s="199">
        <f>+F63+G63+H63+I63+J63</f>
        <v>0</v>
      </c>
      <c r="L63" s="2082"/>
      <c r="M63" s="2088"/>
      <c r="N63" s="2088"/>
      <c r="O63" s="2088"/>
      <c r="P63" s="2028"/>
      <c r="Q63" s="2059"/>
      <c r="R63" s="2030"/>
      <c r="S63" s="2030"/>
      <c r="T63" s="2030"/>
      <c r="U63" s="2030"/>
    </row>
    <row r="64" spans="1:21" s="153" customFormat="1" ht="12.75" x14ac:dyDescent="0.2">
      <c r="A64" s="200">
        <v>1908</v>
      </c>
      <c r="B64" s="201" t="s">
        <v>284</v>
      </c>
      <c r="C64" s="195">
        <f>'I3 TB Data'!H153</f>
        <v>1261350.6299999999</v>
      </c>
      <c r="D64" s="196"/>
      <c r="E64" s="197"/>
      <c r="F64" s="198">
        <f t="shared" si="2"/>
        <v>1261350.6299999999</v>
      </c>
      <c r="G64" s="2080">
        <f>+'[2]2.6 Fixed Asset Cont Stmt'!$O$560</f>
        <v>-13000</v>
      </c>
      <c r="H64" s="2080">
        <f>-'[2]2.6 Fixed Asset Cont Stmt'!$P$560</f>
        <v>4710.7112765957445</v>
      </c>
      <c r="I64" s="2082">
        <f>-('[2]2.6 Fixed Asset Cont Stmt'!$P$529+'[2]2.6 Fixed Asset Cont Stmt'!$P$530)</f>
        <v>-495159.99000000005</v>
      </c>
      <c r="J64" s="2089"/>
      <c r="K64" s="199">
        <f t="shared" ref="K64:K81" si="3">+F64+G64+H64+I64+J64</f>
        <v>757901.35127659561</v>
      </c>
      <c r="L64" s="2082">
        <f>('[2]2.6 Fixed Asset Cont Stmt'!$J$529+'[2]2.6 Fixed Asset Cont Stmt'!$J$530)+'[2]2.6 Fixed Asset Cont Stmt'!$J$560</f>
        <v>20505.697482269505</v>
      </c>
      <c r="M64" s="2088"/>
      <c r="N64" s="2084"/>
      <c r="O64" s="2084"/>
      <c r="P64" s="2028"/>
      <c r="Q64" s="2059"/>
      <c r="R64" s="2030"/>
      <c r="S64" s="2030"/>
      <c r="T64" s="2030"/>
      <c r="U64" s="2030"/>
    </row>
    <row r="65" spans="1:21" s="153" customFormat="1" ht="12.75" x14ac:dyDescent="0.2">
      <c r="A65" s="200">
        <v>1910</v>
      </c>
      <c r="B65" s="201" t="s">
        <v>285</v>
      </c>
      <c r="C65" s="195">
        <f>'I3 TB Data'!H154</f>
        <v>0</v>
      </c>
      <c r="D65" s="196"/>
      <c r="E65" s="197"/>
      <c r="F65" s="198">
        <f t="shared" si="2"/>
        <v>0</v>
      </c>
      <c r="G65" s="2080"/>
      <c r="H65" s="2080"/>
      <c r="I65" s="2082">
        <f>-'[2]2.6 Fixed Asset Cont Stmt'!$P$531</f>
        <v>0</v>
      </c>
      <c r="J65" s="2089"/>
      <c r="K65" s="199">
        <f t="shared" si="3"/>
        <v>0</v>
      </c>
      <c r="L65" s="2082">
        <f>'[2]2.6 Fixed Asset Cont Stmt'!$J$531</f>
        <v>0</v>
      </c>
      <c r="M65" s="2088"/>
      <c r="N65" s="2084"/>
      <c r="O65" s="2084"/>
      <c r="P65" s="2028"/>
      <c r="Q65" s="2059"/>
      <c r="R65" s="2030"/>
      <c r="S65" s="2030"/>
      <c r="T65" s="2030"/>
      <c r="U65" s="2030"/>
    </row>
    <row r="66" spans="1:21" s="153" customFormat="1" ht="12.75" x14ac:dyDescent="0.2">
      <c r="A66" s="200">
        <v>1915</v>
      </c>
      <c r="B66" s="201" t="s">
        <v>509</v>
      </c>
      <c r="C66" s="195">
        <f>'I3 TB Data'!H155</f>
        <v>235909.44000000003</v>
      </c>
      <c r="D66" s="196"/>
      <c r="E66" s="197"/>
      <c r="F66" s="198">
        <f t="shared" si="2"/>
        <v>235909.44000000003</v>
      </c>
      <c r="G66" s="2080"/>
      <c r="H66" s="2080"/>
      <c r="I66" s="2082">
        <f>-('[2]2.6 Fixed Asset Cont Stmt'!$P$532+'[2]2.6 Fixed Asset Cont Stmt'!$P$533)</f>
        <v>-214043.48500000002</v>
      </c>
      <c r="J66" s="2089"/>
      <c r="K66" s="199">
        <f t="shared" si="3"/>
        <v>21865.955000000016</v>
      </c>
      <c r="L66" s="2082">
        <f>('[2]2.6 Fixed Asset Cont Stmt'!$J$532+'[2]2.6 Fixed Asset Cont Stmt'!$J$533)</f>
        <v>6185.6949999999997</v>
      </c>
      <c r="M66" s="2088"/>
      <c r="N66" s="2084"/>
      <c r="O66" s="2084"/>
      <c r="P66" s="2028"/>
      <c r="Q66" s="2059"/>
      <c r="R66" s="2030"/>
      <c r="S66" s="2030"/>
      <c r="T66" s="2030"/>
      <c r="U66" s="2030"/>
    </row>
    <row r="67" spans="1:21" s="153" customFormat="1" ht="12.75" x14ac:dyDescent="0.2">
      <c r="A67" s="200">
        <v>1920</v>
      </c>
      <c r="B67" s="201" t="s">
        <v>510</v>
      </c>
      <c r="C67" s="195">
        <f>'I3 TB Data'!H156</f>
        <v>484823.32999999996</v>
      </c>
      <c r="D67" s="196"/>
      <c r="E67" s="197"/>
      <c r="F67" s="198">
        <f t="shared" si="2"/>
        <v>484823.32999999996</v>
      </c>
      <c r="G67" s="2080"/>
      <c r="H67" s="2080"/>
      <c r="I67" s="2082">
        <f>-('[2]2.6 Fixed Asset Cont Stmt'!$P$534+'[2]2.6 Fixed Asset Cont Stmt'!$P$535+'[2]2.6 Fixed Asset Cont Stmt'!$P$536)</f>
        <v>-465039.19333333336</v>
      </c>
      <c r="J67" s="2089"/>
      <c r="K67" s="199">
        <f t="shared" si="3"/>
        <v>19784.1366666666</v>
      </c>
      <c r="L67" s="2082">
        <f>('[2]2.6 Fixed Asset Cont Stmt'!$J$534+'[2]2.6 Fixed Asset Cont Stmt'!$J$535+'[2]2.6 Fixed Asset Cont Stmt'!$J$536)</f>
        <v>13407.073333333332</v>
      </c>
      <c r="M67" s="2088"/>
      <c r="N67" s="2084"/>
      <c r="O67" s="2084"/>
      <c r="P67" s="2028"/>
      <c r="Q67" s="2059"/>
      <c r="R67" s="2030"/>
      <c r="S67" s="2030"/>
      <c r="T67" s="2030"/>
      <c r="U67" s="2030"/>
    </row>
    <row r="68" spans="1:21" s="153" customFormat="1" ht="12.75" x14ac:dyDescent="0.2">
      <c r="A68" s="200">
        <v>1925</v>
      </c>
      <c r="B68" s="201" t="s">
        <v>511</v>
      </c>
      <c r="C68" s="195">
        <f>'I3 TB Data'!H157</f>
        <v>2483364.9299999997</v>
      </c>
      <c r="D68" s="196"/>
      <c r="E68" s="197"/>
      <c r="F68" s="198">
        <f t="shared" si="2"/>
        <v>2483364.9299999997</v>
      </c>
      <c r="G68" s="2080"/>
      <c r="H68" s="2080"/>
      <c r="I68" s="2082">
        <f>-('[2]2.6 Fixed Asset Cont Stmt'!$P$504)</f>
        <v>-2417779.1850000001</v>
      </c>
      <c r="J68" s="2089"/>
      <c r="K68" s="199">
        <f t="shared" si="3"/>
        <v>65585.744999999646</v>
      </c>
      <c r="L68" s="2082">
        <f>('[2]2.6 Fixed Asset Cont Stmt'!$J$504)</f>
        <v>67877.096666666665</v>
      </c>
      <c r="M68" s="2088"/>
      <c r="N68" s="2084"/>
      <c r="O68" s="2084"/>
      <c r="P68" s="2028"/>
      <c r="Q68" s="2059"/>
      <c r="R68" s="2030"/>
      <c r="S68" s="2030"/>
      <c r="T68" s="2030"/>
      <c r="U68" s="2030"/>
    </row>
    <row r="69" spans="1:21" s="153" customFormat="1" ht="12.75" x14ac:dyDescent="0.2">
      <c r="A69" s="200">
        <v>1930</v>
      </c>
      <c r="B69" s="201" t="s">
        <v>512</v>
      </c>
      <c r="C69" s="195">
        <f>'I3 TB Data'!H158</f>
        <v>1323352.5199999998</v>
      </c>
      <c r="D69" s="196"/>
      <c r="E69" s="197"/>
      <c r="F69" s="198">
        <f t="shared" si="2"/>
        <v>1323352.5199999998</v>
      </c>
      <c r="G69" s="2080">
        <f>+'[2]2.6 Fixed Asset Cont Stmt'!$O$561</f>
        <v>-9721.93</v>
      </c>
      <c r="H69" s="2080">
        <f>-'[2]2.6 Fixed Asset Cont Stmt'!$P$561</f>
        <v>9721.93</v>
      </c>
      <c r="I69" s="2082">
        <f>-('[2]2.6 Fixed Asset Cont Stmt'!$P$537+'[2]2.6 Fixed Asset Cont Stmt'!$P$538+'[2]2.6 Fixed Asset Cont Stmt'!$P$539)</f>
        <v>-790674.82400000014</v>
      </c>
      <c r="J69" s="2089"/>
      <c r="K69" s="199">
        <f t="shared" si="3"/>
        <v>532677.69599999965</v>
      </c>
      <c r="L69" s="2082">
        <f>('[2]2.6 Fixed Asset Cont Stmt'!$J$537+'[2]2.6 Fixed Asset Cont Stmt'!$J$538+'[2]2.6 Fixed Asset Cont Stmt'!$J$539)*0</f>
        <v>0</v>
      </c>
      <c r="M69" s="2088"/>
      <c r="N69" s="2084"/>
      <c r="O69" s="2084"/>
      <c r="P69" s="2028"/>
      <c r="Q69" s="2059"/>
      <c r="R69" s="2030"/>
      <c r="S69" s="2030"/>
      <c r="T69" s="2030"/>
      <c r="U69" s="2030"/>
    </row>
    <row r="70" spans="1:21" s="153" customFormat="1" ht="12.75" x14ac:dyDescent="0.2">
      <c r="A70" s="200">
        <v>1935</v>
      </c>
      <c r="B70" s="201" t="s">
        <v>513</v>
      </c>
      <c r="C70" s="195">
        <f>'I3 TB Data'!H159</f>
        <v>24683.61</v>
      </c>
      <c r="D70" s="196"/>
      <c r="E70" s="197"/>
      <c r="F70" s="198">
        <f t="shared" si="2"/>
        <v>24683.61</v>
      </c>
      <c r="G70" s="2080"/>
      <c r="H70" s="2080"/>
      <c r="I70" s="2082">
        <f>-'[2]2.6 Fixed Asset Cont Stmt'!$P$540</f>
        <v>-24489.865000000002</v>
      </c>
      <c r="J70" s="2089"/>
      <c r="K70" s="199">
        <f t="shared" si="3"/>
        <v>193.74499999999898</v>
      </c>
      <c r="L70" s="2082">
        <f>'[2]2.6 Fixed Asset Cont Stmt'!$J$540*0</f>
        <v>0</v>
      </c>
      <c r="M70" s="2088"/>
      <c r="N70" s="2084"/>
      <c r="O70" s="2084"/>
      <c r="P70" s="2028"/>
      <c r="Q70" s="2059"/>
      <c r="R70" s="2030"/>
      <c r="S70" s="2030"/>
      <c r="T70" s="2030"/>
      <c r="U70" s="2030"/>
    </row>
    <row r="71" spans="1:21" s="153" customFormat="1" ht="25.5" x14ac:dyDescent="0.2">
      <c r="A71" s="200">
        <v>1940</v>
      </c>
      <c r="B71" s="201" t="s">
        <v>514</v>
      </c>
      <c r="C71" s="195">
        <f>'I3 TB Data'!H160</f>
        <v>551770.88</v>
      </c>
      <c r="D71" s="196"/>
      <c r="E71" s="197"/>
      <c r="F71" s="198">
        <f t="shared" si="2"/>
        <v>551770.88</v>
      </c>
      <c r="G71" s="2080"/>
      <c r="H71" s="2080"/>
      <c r="I71" s="2082">
        <f>-'[2]2.6 Fixed Asset Cont Stmt'!$P$541</f>
        <v>-484539.32250000001</v>
      </c>
      <c r="J71" s="2089"/>
      <c r="K71" s="199">
        <f t="shared" si="3"/>
        <v>67231.557499999995</v>
      </c>
      <c r="L71" s="2082">
        <f>'[2]2.6 Fixed Asset Cont Stmt'!$J$541</f>
        <v>12121.1675</v>
      </c>
      <c r="M71" s="2088"/>
      <c r="N71" s="2084"/>
      <c r="O71" s="2084"/>
      <c r="P71" s="2028"/>
      <c r="Q71" s="2059"/>
      <c r="R71" s="2030"/>
      <c r="S71" s="2030"/>
      <c r="T71" s="2030"/>
      <c r="U71" s="2030"/>
    </row>
    <row r="72" spans="1:21" s="153" customFormat="1" ht="25.5" x14ac:dyDescent="0.2">
      <c r="A72" s="200">
        <v>1945</v>
      </c>
      <c r="B72" s="201" t="s">
        <v>515</v>
      </c>
      <c r="C72" s="195">
        <f>'I3 TB Data'!H161</f>
        <v>0</v>
      </c>
      <c r="D72" s="196"/>
      <c r="E72" s="197"/>
      <c r="F72" s="198">
        <f t="shared" si="2"/>
        <v>0</v>
      </c>
      <c r="G72" s="2080"/>
      <c r="H72" s="2080"/>
      <c r="I72" s="2082">
        <f>-'[2]2.6 Fixed Asset Cont Stmt'!$P$542</f>
        <v>0</v>
      </c>
      <c r="J72" s="2089"/>
      <c r="K72" s="199">
        <f t="shared" si="3"/>
        <v>0</v>
      </c>
      <c r="L72" s="2082">
        <f>'[2]2.6 Fixed Asset Cont Stmt'!$J$542</f>
        <v>0</v>
      </c>
      <c r="M72" s="2088"/>
      <c r="N72" s="2084"/>
      <c r="O72" s="2084"/>
      <c r="P72" s="2028"/>
      <c r="Q72" s="2059"/>
      <c r="R72" s="2030"/>
      <c r="S72" s="2030"/>
      <c r="T72" s="2030"/>
      <c r="U72" s="2030"/>
    </row>
    <row r="73" spans="1:21" s="153" customFormat="1" ht="12.75" x14ac:dyDescent="0.2">
      <c r="A73" s="200">
        <v>1950</v>
      </c>
      <c r="B73" s="201" t="s">
        <v>516</v>
      </c>
      <c r="C73" s="195">
        <f>'I3 TB Data'!H162</f>
        <v>0</v>
      </c>
      <c r="D73" s="196"/>
      <c r="E73" s="197"/>
      <c r="F73" s="198">
        <f t="shared" si="2"/>
        <v>0</v>
      </c>
      <c r="G73" s="2080"/>
      <c r="H73" s="2080"/>
      <c r="I73" s="2082">
        <f>-'[2]2.6 Fixed Asset Cont Stmt'!$P$543</f>
        <v>0</v>
      </c>
      <c r="J73" s="2089"/>
      <c r="K73" s="199">
        <f t="shared" si="3"/>
        <v>0</v>
      </c>
      <c r="L73" s="2082">
        <f>'[2]2.6 Fixed Asset Cont Stmt'!$J$543</f>
        <v>0</v>
      </c>
      <c r="M73" s="2088"/>
      <c r="N73" s="2084"/>
      <c r="O73" s="2084"/>
      <c r="P73" s="2028"/>
      <c r="Q73" s="2059"/>
      <c r="R73" s="2030"/>
      <c r="S73" s="2030"/>
      <c r="T73" s="2030"/>
      <c r="U73" s="2030"/>
    </row>
    <row r="74" spans="1:21" s="153" customFormat="1" ht="12.75" x14ac:dyDescent="0.2">
      <c r="A74" s="200">
        <v>1955</v>
      </c>
      <c r="B74" s="201" t="s">
        <v>273</v>
      </c>
      <c r="C74" s="195">
        <f>'I3 TB Data'!H163</f>
        <v>54383.11</v>
      </c>
      <c r="D74" s="196"/>
      <c r="E74" s="197"/>
      <c r="F74" s="198">
        <f t="shared" si="2"/>
        <v>54383.11</v>
      </c>
      <c r="G74" s="2080"/>
      <c r="H74" s="2080"/>
      <c r="I74" s="2082">
        <f>-('[2]2.6 Fixed Asset Cont Stmt'!$P$544+'[2]2.6 Fixed Asset Cont Stmt'!$P$545)</f>
        <v>-54164.015000000014</v>
      </c>
      <c r="J74" s="2089"/>
      <c r="K74" s="199">
        <f t="shared" si="3"/>
        <v>219.09499999998661</v>
      </c>
      <c r="L74" s="2082">
        <f>('[2]2.6 Fixed Asset Cont Stmt'!$J$544+'[2]2.6 Fixed Asset Cont Stmt'!$J$545)</f>
        <v>336.23</v>
      </c>
      <c r="M74" s="2088"/>
      <c r="N74" s="2084"/>
      <c r="O74" s="2084"/>
      <c r="P74" s="2028"/>
      <c r="Q74" s="2059"/>
      <c r="R74" s="2030"/>
      <c r="S74" s="2030"/>
      <c r="T74" s="2030"/>
      <c r="U74" s="2030"/>
    </row>
    <row r="75" spans="1:21" s="153" customFormat="1" ht="12.75" x14ac:dyDescent="0.2">
      <c r="A75" s="200">
        <v>1960</v>
      </c>
      <c r="B75" s="201" t="s">
        <v>274</v>
      </c>
      <c r="C75" s="195">
        <f>'I3 TB Data'!H164</f>
        <v>0</v>
      </c>
      <c r="D75" s="196"/>
      <c r="E75" s="197"/>
      <c r="F75" s="198">
        <f t="shared" si="2"/>
        <v>0</v>
      </c>
      <c r="G75" s="2080"/>
      <c r="H75" s="2080"/>
      <c r="I75" s="2082">
        <f>-'[2]2.6 Fixed Asset Cont Stmt'!$P$546</f>
        <v>0</v>
      </c>
      <c r="J75" s="2089"/>
      <c r="K75" s="199">
        <f t="shared" si="3"/>
        <v>0</v>
      </c>
      <c r="L75" s="2082">
        <f>'[2]2.6 Fixed Asset Cont Stmt'!$J$546</f>
        <v>0</v>
      </c>
      <c r="M75" s="2088"/>
      <c r="N75" s="2084"/>
      <c r="O75" s="2084"/>
      <c r="P75" s="2028"/>
      <c r="Q75" s="2059"/>
      <c r="R75" s="2030"/>
      <c r="S75" s="2030"/>
      <c r="T75" s="2030"/>
      <c r="U75" s="2030"/>
    </row>
    <row r="76" spans="1:21" s="153" customFormat="1" ht="25.5" x14ac:dyDescent="0.2">
      <c r="A76" s="200">
        <v>1970</v>
      </c>
      <c r="B76" s="201" t="s">
        <v>276</v>
      </c>
      <c r="C76" s="195">
        <f>'I3 TB Data'!H166</f>
        <v>0</v>
      </c>
      <c r="D76" s="196"/>
      <c r="E76" s="197"/>
      <c r="F76" s="198">
        <f t="shared" si="2"/>
        <v>0</v>
      </c>
      <c r="G76" s="2080"/>
      <c r="H76" s="2080"/>
      <c r="I76" s="2082">
        <f>-'[2]2.6 Fixed Asset Cont Stmt'!$P$547</f>
        <v>0</v>
      </c>
      <c r="J76" s="2089"/>
      <c r="K76" s="199">
        <f t="shared" si="3"/>
        <v>0</v>
      </c>
      <c r="L76" s="2082">
        <f>'[2]2.6 Fixed Asset Cont Stmt'!$J$547</f>
        <v>0</v>
      </c>
      <c r="M76" s="2088"/>
      <c r="N76" s="2084"/>
      <c r="O76" s="2084"/>
      <c r="P76" s="2028"/>
      <c r="Q76" s="2059"/>
      <c r="R76" s="2030"/>
      <c r="S76" s="2030"/>
      <c r="T76" s="2030"/>
      <c r="U76" s="2030"/>
    </row>
    <row r="77" spans="1:21" s="153" customFormat="1" ht="25.5" x14ac:dyDescent="0.2">
      <c r="A77" s="200">
        <v>1975</v>
      </c>
      <c r="B77" s="201" t="s">
        <v>1546</v>
      </c>
      <c r="C77" s="195">
        <f>'I3 TB Data'!H167</f>
        <v>0</v>
      </c>
      <c r="D77" s="196"/>
      <c r="E77" s="197"/>
      <c r="F77" s="198">
        <f t="shared" si="2"/>
        <v>0</v>
      </c>
      <c r="G77" s="2080"/>
      <c r="H77" s="2080"/>
      <c r="I77" s="2082">
        <f>-'[2]2.6 Fixed Asset Cont Stmt'!$P$548</f>
        <v>0</v>
      </c>
      <c r="J77" s="2089"/>
      <c r="K77" s="199">
        <f t="shared" si="3"/>
        <v>0</v>
      </c>
      <c r="L77" s="2082">
        <f>'[2]2.6 Fixed Asset Cont Stmt'!$J$548</f>
        <v>0</v>
      </c>
      <c r="M77" s="2088"/>
      <c r="N77" s="2084"/>
      <c r="O77" s="2084"/>
      <c r="P77" s="2028"/>
      <c r="Q77" s="2059"/>
      <c r="R77" s="2030"/>
      <c r="S77" s="2030"/>
      <c r="T77" s="2030"/>
      <c r="U77" s="2030"/>
    </row>
    <row r="78" spans="1:21" s="153" customFormat="1" ht="12.75" x14ac:dyDescent="0.2">
      <c r="A78" s="200">
        <v>1980</v>
      </c>
      <c r="B78" s="201" t="s">
        <v>1040</v>
      </c>
      <c r="C78" s="195">
        <f>'I3 TB Data'!H168</f>
        <v>728237.53</v>
      </c>
      <c r="D78" s="196"/>
      <c r="E78" s="197"/>
      <c r="F78" s="198">
        <f t="shared" si="2"/>
        <v>728237.53</v>
      </c>
      <c r="G78" s="2080"/>
      <c r="H78" s="2080"/>
      <c r="I78" s="2082">
        <f>-'[2]2.6 Fixed Asset Cont Stmt'!$P$549</f>
        <v>-471978.38300000003</v>
      </c>
      <c r="J78" s="2089"/>
      <c r="K78" s="199">
        <f t="shared" si="3"/>
        <v>256259.147</v>
      </c>
      <c r="L78" s="2082">
        <f>'[2]2.6 Fixed Asset Cont Stmt'!$J$549</f>
        <v>35808.542999999998</v>
      </c>
      <c r="M78" s="2088"/>
      <c r="N78" s="2084"/>
      <c r="O78" s="2084"/>
      <c r="P78" s="2028"/>
      <c r="Q78" s="2059"/>
      <c r="R78" s="2030"/>
      <c r="S78" s="2030"/>
      <c r="T78" s="2030"/>
      <c r="U78" s="2030"/>
    </row>
    <row r="79" spans="1:21" s="153" customFormat="1" ht="12.75" x14ac:dyDescent="0.2">
      <c r="A79" s="200">
        <v>1990</v>
      </c>
      <c r="B79" s="201" t="s">
        <v>1042</v>
      </c>
      <c r="C79" s="195">
        <f>'I3 TB Data'!H170</f>
        <v>0</v>
      </c>
      <c r="D79" s="196"/>
      <c r="E79" s="197"/>
      <c r="F79" s="198">
        <f t="shared" si="2"/>
        <v>0</v>
      </c>
      <c r="G79" s="2080"/>
      <c r="H79" s="2080"/>
      <c r="I79" s="2082">
        <f>-'[2]2.6 Fixed Asset Cont Stmt'!$P$551</f>
        <v>0</v>
      </c>
      <c r="J79" s="2089"/>
      <c r="K79" s="199">
        <f t="shared" si="3"/>
        <v>0</v>
      </c>
      <c r="L79" s="2082">
        <f>'[2]2.6 Fixed Asset Cont Stmt'!$J$551</f>
        <v>0</v>
      </c>
      <c r="M79" s="2088"/>
      <c r="N79" s="2084"/>
      <c r="O79" s="2084"/>
      <c r="P79" s="2028"/>
      <c r="Q79" s="2059"/>
      <c r="R79" s="2030"/>
      <c r="S79" s="2030"/>
      <c r="T79" s="2030"/>
      <c r="U79" s="2030"/>
    </row>
    <row r="80" spans="1:21" s="153" customFormat="1" ht="12.75" x14ac:dyDescent="0.2">
      <c r="A80" s="200">
        <v>2005</v>
      </c>
      <c r="B80" s="201" t="s">
        <v>1044</v>
      </c>
      <c r="C80" s="195">
        <f>'I3 TB Data'!H172</f>
        <v>0</v>
      </c>
      <c r="D80" s="196"/>
      <c r="E80" s="197"/>
      <c r="F80" s="198">
        <f t="shared" si="2"/>
        <v>0</v>
      </c>
      <c r="G80" s="2080"/>
      <c r="H80" s="2080"/>
      <c r="I80" s="2082"/>
      <c r="J80" s="2089"/>
      <c r="K80" s="199">
        <f t="shared" si="3"/>
        <v>0</v>
      </c>
      <c r="L80" s="2082"/>
      <c r="M80" s="2088"/>
      <c r="N80" s="2084"/>
      <c r="O80" s="2084"/>
      <c r="P80" s="2028"/>
      <c r="Q80" s="2059"/>
      <c r="R80" s="2030"/>
      <c r="S80" s="2030"/>
      <c r="T80" s="2030"/>
      <c r="U80" s="2030"/>
    </row>
    <row r="81" spans="1:21" s="153" customFormat="1" ht="12.75" x14ac:dyDescent="0.2">
      <c r="A81" s="200">
        <v>2010</v>
      </c>
      <c r="B81" s="201" t="s">
        <v>1045</v>
      </c>
      <c r="C81" s="195">
        <f>+'I3 TB Data'!H173</f>
        <v>0</v>
      </c>
      <c r="D81" s="196"/>
      <c r="E81" s="197"/>
      <c r="F81" s="198">
        <f t="shared" si="2"/>
        <v>0</v>
      </c>
      <c r="G81" s="2080"/>
      <c r="H81" s="2080"/>
      <c r="I81" s="2082"/>
      <c r="J81" s="2089"/>
      <c r="K81" s="199">
        <f t="shared" si="3"/>
        <v>0</v>
      </c>
      <c r="L81" s="2082"/>
      <c r="M81" s="2088"/>
      <c r="N81" s="2084"/>
      <c r="O81" s="2084"/>
      <c r="P81" s="2028"/>
      <c r="Q81" s="2059"/>
      <c r="R81" s="2030"/>
      <c r="S81" s="2030"/>
      <c r="T81" s="2030"/>
      <c r="U81" s="2030"/>
    </row>
    <row r="82" spans="1:21" s="153" customFormat="1" ht="13.5" thickBot="1" x14ac:dyDescent="0.25">
      <c r="A82" s="202"/>
      <c r="B82" s="203"/>
      <c r="C82" s="204"/>
      <c r="D82" s="205"/>
      <c r="E82" s="154"/>
      <c r="F82" s="206"/>
      <c r="G82" s="207"/>
      <c r="H82" s="207"/>
      <c r="I82" s="208"/>
      <c r="J82" s="208"/>
      <c r="K82" s="209"/>
      <c r="L82" s="210"/>
      <c r="M82" s="211"/>
      <c r="N82" s="211"/>
      <c r="O82" s="211"/>
      <c r="P82" s="2028"/>
      <c r="Q82" s="2036"/>
      <c r="R82" s="2036"/>
      <c r="S82" s="2036"/>
      <c r="T82" s="2036"/>
      <c r="U82" s="2036"/>
    </row>
    <row r="83" spans="1:21" s="215" customFormat="1" ht="13.5" thickBot="1" x14ac:dyDescent="0.25">
      <c r="A83" s="212"/>
      <c r="B83" s="300" t="s">
        <v>763</v>
      </c>
      <c r="C83" s="301">
        <f t="shared" ref="C83:O83" si="4">SUM(C62:C81)</f>
        <v>7196875.9800000004</v>
      </c>
      <c r="D83" s="302"/>
      <c r="E83" s="303">
        <f t="shared" si="4"/>
        <v>0</v>
      </c>
      <c r="F83" s="303">
        <f t="shared" si="4"/>
        <v>7196875.9800000004</v>
      </c>
      <c r="G83" s="304">
        <f t="shared" si="4"/>
        <v>-22721.93</v>
      </c>
      <c r="H83" s="305">
        <f t="shared" si="4"/>
        <v>14432.641276595745</v>
      </c>
      <c r="I83" s="304">
        <f t="shared" si="4"/>
        <v>-5417868.2628333336</v>
      </c>
      <c r="J83" s="305">
        <f>SUM(J62:J81)</f>
        <v>0</v>
      </c>
      <c r="K83" s="306">
        <f t="shared" si="4"/>
        <v>1770718.4284432619</v>
      </c>
      <c r="L83" s="307">
        <f t="shared" si="4"/>
        <v>156241.50298226951</v>
      </c>
      <c r="M83" s="304">
        <f t="shared" si="4"/>
        <v>0</v>
      </c>
      <c r="N83" s="305">
        <f t="shared" si="4"/>
        <v>0</v>
      </c>
      <c r="O83" s="2041">
        <f t="shared" si="4"/>
        <v>0</v>
      </c>
      <c r="P83" s="2037"/>
      <c r="Q83" s="2036"/>
      <c r="R83" s="2036"/>
      <c r="S83" s="2036"/>
      <c r="T83" s="2036"/>
      <c r="U83" s="2036"/>
    </row>
    <row r="84" spans="1:21" s="215" customFormat="1" ht="12.75" x14ac:dyDescent="0.2">
      <c r="A84" s="212"/>
      <c r="B84" s="308" t="s">
        <v>944</v>
      </c>
      <c r="C84" s="309">
        <f>+SUM('I3 TB Data'!H151:H170)+'I3 TB Data'!H172+'I3 TB Data'!H173</f>
        <v>7196875.9800000004</v>
      </c>
      <c r="D84" s="213"/>
      <c r="E84" s="214"/>
      <c r="F84" s="214"/>
      <c r="G84" s="278"/>
      <c r="H84" s="276"/>
      <c r="I84" s="282"/>
      <c r="J84" s="277"/>
      <c r="K84" s="286"/>
      <c r="L84" s="284"/>
      <c r="M84" s="284"/>
      <c r="N84" s="284"/>
      <c r="O84" s="287"/>
      <c r="P84" s="2037"/>
      <c r="Q84" s="2036"/>
      <c r="R84" s="2036"/>
      <c r="S84" s="2036"/>
      <c r="T84" s="2036"/>
      <c r="U84" s="2036"/>
    </row>
    <row r="85" spans="1:21" s="215" customFormat="1" ht="13.5" thickBot="1" x14ac:dyDescent="0.25">
      <c r="A85" s="212"/>
      <c r="B85" s="308" t="s">
        <v>1464</v>
      </c>
      <c r="C85" s="310">
        <f>'I3 TB Data'!G485</f>
        <v>0</v>
      </c>
      <c r="D85" s="217"/>
      <c r="E85" s="214"/>
      <c r="F85" s="214"/>
      <c r="G85" s="278"/>
      <c r="H85" s="276"/>
      <c r="I85" s="282"/>
      <c r="J85" s="277"/>
      <c r="K85" s="286"/>
      <c r="L85" s="284"/>
      <c r="M85" s="284"/>
      <c r="N85" s="284"/>
      <c r="O85" s="287"/>
      <c r="P85" s="2037"/>
      <c r="Q85" s="2036"/>
      <c r="R85" s="2038"/>
      <c r="S85" s="2038"/>
      <c r="T85" s="2038"/>
      <c r="U85" s="2038"/>
    </row>
    <row r="86" spans="1:21" s="215" customFormat="1" ht="13.5" thickBot="1" x14ac:dyDescent="0.25">
      <c r="A86" s="212"/>
      <c r="B86" s="300" t="s">
        <v>518</v>
      </c>
      <c r="C86" s="301">
        <f>+C83+C58+C85</f>
        <v>67592780.325000003</v>
      </c>
      <c r="D86" s="302"/>
      <c r="E86" s="303">
        <f t="shared" ref="E86:J86" si="5">+E83+E58</f>
        <v>9.3132257461547852E-10</v>
      </c>
      <c r="F86" s="303">
        <f t="shared" si="5"/>
        <v>67592780.325000003</v>
      </c>
      <c r="G86" s="304">
        <f t="shared" si="5"/>
        <v>-12442093.539999999</v>
      </c>
      <c r="H86" s="305">
        <f t="shared" si="5"/>
        <v>3093233.206235664</v>
      </c>
      <c r="I86" s="304">
        <f t="shared" si="5"/>
        <v>-29870307.826084457</v>
      </c>
      <c r="J86" s="305">
        <f t="shared" si="5"/>
        <v>0</v>
      </c>
      <c r="K86" s="306">
        <f>+K83+K58</f>
        <v>28373612.165151209</v>
      </c>
      <c r="L86" s="304">
        <f>+L83+L58</f>
        <v>1128765.575754476</v>
      </c>
      <c r="M86" s="304">
        <f>+M83+M58</f>
        <v>0</v>
      </c>
      <c r="N86" s="304">
        <f>+N83+N58</f>
        <v>0</v>
      </c>
      <c r="O86" s="2041">
        <f>+O83+O58</f>
        <v>0</v>
      </c>
      <c r="P86" s="2037"/>
      <c r="Q86" s="2037"/>
      <c r="R86" s="2037"/>
      <c r="S86" s="2037"/>
      <c r="T86" s="2037"/>
      <c r="U86" s="2037"/>
    </row>
    <row r="87" spans="1:21" s="122" customFormat="1" ht="30" customHeight="1" x14ac:dyDescent="0.25">
      <c r="A87" s="2418" t="s">
        <v>1565</v>
      </c>
      <c r="B87" s="2418"/>
      <c r="C87" s="190"/>
      <c r="D87" s="192"/>
      <c r="E87" s="191"/>
      <c r="F87" s="216"/>
      <c r="G87" s="278"/>
      <c r="H87" s="277"/>
      <c r="I87" s="282"/>
      <c r="J87" s="279"/>
      <c r="K87" s="287"/>
      <c r="L87" s="284"/>
      <c r="M87" s="292"/>
      <c r="N87" s="292"/>
      <c r="O87" s="2042"/>
      <c r="P87" s="157"/>
      <c r="Q87" s="157"/>
      <c r="R87" s="157"/>
      <c r="S87" s="157"/>
      <c r="T87" s="157"/>
      <c r="U87" s="157"/>
    </row>
    <row r="88" spans="1:21" s="122" customFormat="1" ht="12.75" x14ac:dyDescent="0.2">
      <c r="A88" s="188" t="s">
        <v>331</v>
      </c>
      <c r="B88" s="189" t="s">
        <v>331</v>
      </c>
      <c r="C88" s="190"/>
      <c r="E88" s="191"/>
      <c r="F88" s="216"/>
      <c r="G88" s="278"/>
      <c r="H88" s="277"/>
      <c r="I88" s="282"/>
      <c r="J88" s="279"/>
      <c r="K88" s="287"/>
      <c r="L88" s="284"/>
      <c r="M88" s="292"/>
      <c r="N88" s="292"/>
      <c r="O88" s="294"/>
      <c r="P88" s="157"/>
      <c r="Q88" s="157"/>
      <c r="R88" s="157"/>
      <c r="S88" s="157"/>
      <c r="T88" s="157"/>
      <c r="U88" s="157"/>
    </row>
    <row r="89" spans="1:21" s="122" customFormat="1" ht="12.75" x14ac:dyDescent="0.2">
      <c r="A89" s="244">
        <v>1995</v>
      </c>
      <c r="B89" s="245" t="s">
        <v>805</v>
      </c>
      <c r="C89" s="246">
        <f>ROUND('I3 TB Data'!H171,0)</f>
        <v>-12442094</v>
      </c>
      <c r="D89" s="258"/>
      <c r="E89" s="259"/>
      <c r="F89" s="215"/>
      <c r="G89" s="272">
        <f>-G83-G58</f>
        <v>12442093.539999999</v>
      </c>
      <c r="H89" s="2157" t="str">
        <f>IF(ROUND(C89-G86,-1)&lt;&gt;0,"Error out of balance","Balanced")</f>
        <v>Balanced</v>
      </c>
      <c r="I89" s="283"/>
      <c r="J89" s="281"/>
      <c r="K89" s="288"/>
      <c r="L89" s="289"/>
      <c r="M89" s="290"/>
      <c r="N89" s="290"/>
      <c r="O89" s="294"/>
      <c r="P89" s="157"/>
      <c r="Q89" s="157"/>
      <c r="R89" s="157"/>
      <c r="S89" s="157"/>
      <c r="T89" s="157"/>
      <c r="U89" s="157"/>
    </row>
    <row r="90" spans="1:21" s="122" customFormat="1" ht="12.75" x14ac:dyDescent="0.2">
      <c r="A90" s="247">
        <v>2105</v>
      </c>
      <c r="B90" s="248" t="s">
        <v>1407</v>
      </c>
      <c r="C90" s="246">
        <f>ROUND('I3 TB Data'!H183,0)</f>
        <v>-26777075</v>
      </c>
      <c r="D90" s="258"/>
      <c r="E90" s="259"/>
      <c r="F90" s="273"/>
      <c r="G90" s="258"/>
      <c r="H90" s="258"/>
      <c r="I90" s="296">
        <f>-H83-H58+(-I83-I58)</f>
        <v>26777074.619848795</v>
      </c>
      <c r="J90" s="2158" t="str">
        <f>IF(ROUND(C90-H86-I86,-1)&lt;&gt;0,"Error out of balance","Balanced")</f>
        <v>Balanced</v>
      </c>
      <c r="K90" s="280"/>
      <c r="L90" s="289"/>
      <c r="M90" s="290"/>
      <c r="N90" s="290"/>
      <c r="O90" s="294"/>
      <c r="P90" s="157"/>
      <c r="Q90" s="157"/>
      <c r="R90" s="157"/>
      <c r="S90" s="157"/>
      <c r="T90" s="157"/>
      <c r="U90" s="157"/>
    </row>
    <row r="91" spans="1:21" s="122" customFormat="1" ht="24" customHeight="1" thickBot="1" x14ac:dyDescent="0.25">
      <c r="A91" s="247">
        <v>2120</v>
      </c>
      <c r="B91" s="268" t="s">
        <v>1132</v>
      </c>
      <c r="C91" s="269">
        <f>ROUND('I3 TB Data'!H184,0)</f>
        <v>0</v>
      </c>
      <c r="D91" s="258"/>
      <c r="E91" s="259"/>
      <c r="F91" s="273"/>
      <c r="G91" s="258"/>
      <c r="H91" s="258"/>
      <c r="I91" s="258"/>
      <c r="J91" s="296">
        <f>-J83-J58</f>
        <v>0</v>
      </c>
      <c r="K91" s="2159" t="str">
        <f>IF(ROUND(C91-J86,-1)&lt;&gt;0,"Error out of balance","Balanced")</f>
        <v>Balanced</v>
      </c>
      <c r="L91" s="289"/>
      <c r="M91" s="290"/>
      <c r="N91" s="290"/>
      <c r="O91" s="294"/>
      <c r="P91" s="157"/>
      <c r="Q91" s="157"/>
      <c r="R91" s="157"/>
      <c r="S91" s="157"/>
      <c r="T91" s="157"/>
      <c r="U91" s="157"/>
    </row>
    <row r="92" spans="1:21" s="122" customFormat="1" ht="13.5" thickBot="1" x14ac:dyDescent="0.25">
      <c r="A92" s="249"/>
      <c r="B92" s="271" t="s">
        <v>763</v>
      </c>
      <c r="C92" s="170">
        <f>+SUM(C89:C91)</f>
        <v>-39219169</v>
      </c>
      <c r="D92" s="258"/>
      <c r="E92" s="259"/>
      <c r="F92" s="258"/>
      <c r="G92" s="258"/>
      <c r="H92" s="258"/>
      <c r="I92" s="258"/>
      <c r="J92" s="258"/>
      <c r="K92" s="258"/>
      <c r="L92" s="289"/>
      <c r="M92" s="290"/>
      <c r="N92" s="290"/>
      <c r="O92" s="294"/>
      <c r="P92" s="157"/>
      <c r="Q92" s="157"/>
      <c r="R92" s="157"/>
      <c r="S92" s="157"/>
      <c r="T92" s="157"/>
      <c r="U92" s="157"/>
    </row>
    <row r="93" spans="1:21" s="122" customFormat="1" ht="26.25" thickBot="1" x14ac:dyDescent="0.25">
      <c r="A93" s="202"/>
      <c r="B93" s="271" t="s">
        <v>887</v>
      </c>
      <c r="C93" s="170">
        <f>+C86+C92</f>
        <v>28373611.325000003</v>
      </c>
      <c r="D93" s="2160" t="str">
        <f>IF((ROUND(C93-C12,-1))&lt;&gt;0,"Net Fixed Assets Do Not Match","Net Fixed Assets Match")</f>
        <v>Net Fixed Assets Match</v>
      </c>
      <c r="E93" s="259"/>
      <c r="F93" s="259"/>
      <c r="G93" s="259"/>
      <c r="H93" s="259"/>
      <c r="I93" s="259"/>
      <c r="J93" s="259"/>
      <c r="K93" s="263"/>
      <c r="L93" s="290"/>
      <c r="M93" s="290"/>
      <c r="N93" s="290"/>
      <c r="O93" s="294"/>
      <c r="P93" s="157"/>
      <c r="Q93" s="157"/>
      <c r="R93" s="157"/>
      <c r="S93" s="157"/>
      <c r="T93" s="157"/>
      <c r="U93" s="157"/>
    </row>
    <row r="94" spans="1:21" s="122" customFormat="1" ht="12.75" x14ac:dyDescent="0.2">
      <c r="A94" s="212"/>
      <c r="B94" s="265"/>
      <c r="C94" s="250"/>
      <c r="D94" s="260"/>
      <c r="E94" s="260"/>
      <c r="F94" s="260"/>
      <c r="G94" s="260"/>
      <c r="H94" s="260"/>
      <c r="I94" s="260"/>
      <c r="J94" s="259"/>
      <c r="K94" s="260"/>
      <c r="L94" s="290"/>
      <c r="M94" s="290"/>
      <c r="N94" s="290"/>
      <c r="O94" s="294"/>
      <c r="P94" s="157"/>
      <c r="Q94" s="157"/>
      <c r="R94" s="157"/>
      <c r="S94" s="157"/>
      <c r="T94" s="157"/>
      <c r="U94" s="157"/>
    </row>
    <row r="95" spans="1:21" s="122" customFormat="1" ht="24" customHeight="1" x14ac:dyDescent="0.2">
      <c r="A95" s="1584" t="s">
        <v>754</v>
      </c>
      <c r="B95" s="266"/>
      <c r="C95" s="251"/>
      <c r="J95" s="259"/>
      <c r="K95" s="262"/>
      <c r="L95" s="291"/>
      <c r="M95" s="291"/>
      <c r="N95" s="293"/>
      <c r="O95" s="295"/>
      <c r="P95" s="2039"/>
      <c r="Q95" s="2039"/>
      <c r="R95" s="2039"/>
      <c r="S95" s="157"/>
      <c r="T95" s="157"/>
      <c r="U95" s="157"/>
    </row>
    <row r="96" spans="1:21" s="122" customFormat="1" ht="25.5" x14ac:dyDescent="0.2">
      <c r="A96" s="252">
        <v>5705</v>
      </c>
      <c r="B96" s="253" t="s">
        <v>980</v>
      </c>
      <c r="C96" s="246">
        <f>ROUND('I3 TB Data'!H447,0)</f>
        <v>1128766</v>
      </c>
      <c r="D96" s="258"/>
      <c r="E96" s="259"/>
      <c r="J96" s="259"/>
      <c r="K96" s="262"/>
      <c r="L96" s="297">
        <f>-L83-L58</f>
        <v>-1128765.575754476</v>
      </c>
      <c r="M96" s="2161" t="str">
        <f>IF(ROUND(C96-L86,-1)&lt;&gt;0,"Error out of balance","Balanced")</f>
        <v>Balanced</v>
      </c>
      <c r="N96" s="283"/>
      <c r="O96" s="285"/>
      <c r="P96" s="273"/>
      <c r="Q96" s="273"/>
      <c r="R96" s="273"/>
    </row>
    <row r="97" spans="1:18" s="122" customFormat="1" ht="25.5" x14ac:dyDescent="0.2">
      <c r="A97" s="247">
        <v>5710</v>
      </c>
      <c r="B97" s="267" t="s">
        <v>1379</v>
      </c>
      <c r="C97" s="246">
        <f>ROUND('I3 TB Data'!H448,0)</f>
        <v>0</v>
      </c>
      <c r="D97" s="258"/>
      <c r="E97" s="259"/>
      <c r="J97" s="259"/>
      <c r="K97" s="262"/>
      <c r="L97" s="258"/>
      <c r="M97" s="298">
        <f>-M83-M58</f>
        <v>0</v>
      </c>
      <c r="N97" s="2161" t="str">
        <f>IF(ROUND(C97-M86,-1)&lt;&gt;0,"Error out of balance","Balanced")</f>
        <v>Balanced</v>
      </c>
      <c r="O97" s="283"/>
      <c r="P97" s="273"/>
      <c r="Q97" s="273"/>
      <c r="R97" s="273"/>
    </row>
    <row r="98" spans="1:18" s="122" customFormat="1" ht="25.5" x14ac:dyDescent="0.2">
      <c r="A98" s="247">
        <v>5715</v>
      </c>
      <c r="B98" s="267" t="s">
        <v>1380</v>
      </c>
      <c r="C98" s="246">
        <f>ROUND('I3 TB Data'!H449,0)</f>
        <v>0</v>
      </c>
      <c r="D98" s="258"/>
      <c r="E98" s="259"/>
      <c r="J98" s="259"/>
      <c r="K98" s="262"/>
      <c r="L98" s="258"/>
      <c r="M98" s="258"/>
      <c r="N98" s="299">
        <f>-N83-N58</f>
        <v>0</v>
      </c>
      <c r="O98" s="2162" t="str">
        <f>IF(ROUND(C98-N86,-1)&lt;&gt;0,"Error out of balance","Balanced")</f>
        <v>Balanced</v>
      </c>
      <c r="P98" s="273"/>
      <c r="Q98" s="273"/>
      <c r="R98" s="273"/>
    </row>
    <row r="99" spans="1:18" s="122" customFormat="1" ht="26.25" thickBot="1" x14ac:dyDescent="0.25">
      <c r="A99" s="247">
        <v>5720</v>
      </c>
      <c r="B99" s="270" t="s">
        <v>1381</v>
      </c>
      <c r="C99" s="269">
        <f>ROUND('I3 TB Data'!H450,0)</f>
        <v>0</v>
      </c>
      <c r="D99" s="258"/>
      <c r="E99" s="259"/>
      <c r="J99" s="259"/>
      <c r="K99" s="262"/>
      <c r="L99" s="258"/>
      <c r="M99" s="258"/>
      <c r="N99" s="258"/>
      <c r="O99" s="299">
        <f>-O83-O58</f>
        <v>0</v>
      </c>
      <c r="P99" s="2163" t="str">
        <f>IF(ROUND(C99-O86,-1)&lt;&gt;0,"Error out of balance","Balanced")</f>
        <v>Balanced</v>
      </c>
      <c r="Q99" s="273"/>
      <c r="R99" s="273"/>
    </row>
    <row r="100" spans="1:18" s="122" customFormat="1" ht="21" customHeight="1" thickBot="1" x14ac:dyDescent="0.25">
      <c r="A100" s="254"/>
      <c r="B100" s="271" t="s">
        <v>755</v>
      </c>
      <c r="C100" s="2263">
        <f>+SUM(C96:C99)</f>
        <v>1128766</v>
      </c>
      <c r="D100" s="258"/>
      <c r="E100" s="259"/>
      <c r="F100" s="261"/>
      <c r="G100" s="261"/>
      <c r="H100" s="261"/>
      <c r="I100" s="261"/>
      <c r="J100" s="259"/>
      <c r="K100" s="262"/>
      <c r="L100" s="274"/>
      <c r="M100" s="275"/>
      <c r="N100" s="275"/>
      <c r="O100" s="215"/>
      <c r="P100" s="215"/>
      <c r="Q100" s="215"/>
      <c r="R100" s="215"/>
    </row>
    <row r="101" spans="1:18" ht="12.75" x14ac:dyDescent="0.2">
      <c r="A101" s="255"/>
      <c r="B101" s="153"/>
      <c r="C101" s="256"/>
      <c r="L101" s="116"/>
    </row>
  </sheetData>
  <sheetProtection algorithmName="SHA-512" hashValue="SR4NvnbQIhLcz8BCnkbBypfr61E1UAec5mf7MqwXv8xpqRFb7RPWIIBzwU708ixDyQBZ3pLgLze+6m/eBduWOA==" saltValue="yh9aEjJLkFWL8XzjpxCAzQ==" spinCount="100000" sheet="1" objects="1" scenarios="1"/>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7" type="noConversion"/>
  <conditionalFormatting sqref="P99 M96 N97 O98 K91 J90 H89 D93">
    <cfRule type="cellIs" dxfId="15" priority="1" stopIfTrue="1" operator="equal">
      <formula>"Error"</formula>
    </cfRule>
  </conditionalFormatting>
  <pageMargins left="0.75" right="0.38" top="0.56000000000000005" bottom="0.57999999999999996" header="0.31" footer="0.3"/>
  <pageSetup scale="65" fitToHeight="5" orientation="landscape"/>
  <headerFooter alignWithMargins="0"/>
  <rowBreaks count="2" manualBreakCount="2">
    <brk id="60" max="16383" man="1"/>
    <brk id="8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2"/>
  </sheetPr>
  <dimension ref="A1:Z32"/>
  <sheetViews>
    <sheetView workbookViewId="0">
      <selection activeCell="D21" sqref="D21:E21"/>
    </sheetView>
  </sheetViews>
  <sheetFormatPr defaultRowHeight="11.25" x14ac:dyDescent="0.2"/>
  <cols>
    <col min="1" max="1" width="9.140625" style="13"/>
    <col min="2" max="2" width="11.28515625" style="13" customWidth="1"/>
    <col min="3" max="3" width="14.140625" style="13" customWidth="1"/>
    <col min="4" max="6" width="15.7109375" style="13" customWidth="1"/>
    <col min="7" max="8" width="15.7109375" style="13" hidden="1" customWidth="1"/>
    <col min="9" max="10" width="15.7109375" style="13" customWidth="1"/>
    <col min="11" max="11" width="15.7109375" style="13" hidden="1" customWidth="1"/>
    <col min="12" max="12" width="15.7109375" style="13" customWidth="1"/>
    <col min="13" max="23" width="15.7109375" style="13" hidden="1" customWidth="1"/>
    <col min="24" max="16384" width="9.140625" style="13"/>
  </cols>
  <sheetData>
    <row r="1" spans="1:26" ht="50.25" customHeight="1" x14ac:dyDescent="0.2">
      <c r="A1" s="2392"/>
      <c r="B1" s="2392"/>
      <c r="C1" s="2392"/>
      <c r="D1" s="2392"/>
      <c r="E1" s="2392"/>
      <c r="F1" s="2392"/>
    </row>
    <row r="2" spans="1:26" ht="63.75" customHeight="1" x14ac:dyDescent="0.3">
      <c r="B2" s="2393"/>
      <c r="C2" s="2393"/>
      <c r="D2" s="2393"/>
      <c r="E2" s="2393"/>
      <c r="F2" s="2393"/>
    </row>
    <row r="3" spans="1:26" ht="36" customHeight="1" x14ac:dyDescent="0.25">
      <c r="B3" s="2400"/>
      <c r="C3" s="2400"/>
      <c r="D3" s="2400"/>
      <c r="E3" s="2400"/>
      <c r="F3" s="2400"/>
      <c r="G3" s="14"/>
    </row>
    <row r="4" spans="1:26" ht="18" x14ac:dyDescent="0.25">
      <c r="B4" s="2401" t="str">
        <f>'I1 Intro'!C11</f>
        <v>EB-2018-0056</v>
      </c>
      <c r="C4" s="2401"/>
      <c r="D4" s="2401"/>
      <c r="E4" s="2401"/>
      <c r="F4" s="2401"/>
    </row>
    <row r="5" spans="1:26" ht="21" customHeight="1" x14ac:dyDescent="0.3">
      <c r="B5" s="68" t="str">
        <f>"Sheet I5.1 Miscellaneous Data Worksheet  - "&amp;  'I2 LDC class'!$C$17</f>
        <v>Sheet I5.1 Miscellaneous Data Worksheet  - Settlement Proposal</v>
      </c>
      <c r="C5" s="69"/>
      <c r="D5" s="69"/>
      <c r="F5" s="41"/>
      <c r="Z5" s="633"/>
    </row>
    <row r="6" spans="1:26" ht="6" customHeight="1" x14ac:dyDescent="0.2">
      <c r="A6" s="16"/>
      <c r="B6" s="16"/>
      <c r="C6" s="16"/>
      <c r="D6" s="16"/>
      <c r="E6" s="16"/>
      <c r="F6" s="16"/>
      <c r="G6" s="16"/>
      <c r="H6" s="16"/>
      <c r="I6" s="16"/>
      <c r="J6" s="16"/>
      <c r="K6" s="16"/>
      <c r="L6" s="16"/>
      <c r="M6" s="16"/>
      <c r="N6" s="16"/>
      <c r="O6" s="16"/>
      <c r="Z6" s="633"/>
    </row>
    <row r="7" spans="1:26" ht="6" customHeight="1" x14ac:dyDescent="0.2">
      <c r="A7" s="55"/>
      <c r="Z7" s="633"/>
    </row>
    <row r="8" spans="1:26" ht="12.75" hidden="1" x14ac:dyDescent="0.2">
      <c r="A8" s="311"/>
      <c r="Z8" s="633"/>
    </row>
    <row r="9" spans="1:26" ht="12.75" hidden="1" x14ac:dyDescent="0.2">
      <c r="Z9" s="633"/>
    </row>
    <row r="10" spans="1:26" ht="12.75" hidden="1" x14ac:dyDescent="0.2">
      <c r="A10" s="311"/>
      <c r="Z10" s="633"/>
    </row>
    <row r="11" spans="1:26" ht="12.75" hidden="1" x14ac:dyDescent="0.2">
      <c r="A11" s="56"/>
      <c r="Z11" s="633"/>
    </row>
    <row r="12" spans="1:26" ht="3.75" customHeight="1" x14ac:dyDescent="0.2">
      <c r="Z12" s="633"/>
    </row>
    <row r="13" spans="1:26" ht="5.25" customHeight="1" x14ac:dyDescent="0.2">
      <c r="C13" s="312"/>
      <c r="D13" s="312"/>
      <c r="E13" s="312"/>
      <c r="F13" s="312"/>
      <c r="G13" s="312"/>
      <c r="Z13" s="633"/>
    </row>
    <row r="14" spans="1:26" ht="5.25" customHeight="1" thickBot="1" x14ac:dyDescent="0.25">
      <c r="Z14" s="633"/>
    </row>
    <row r="15" spans="1:26" ht="48" customHeight="1" thickBot="1" x14ac:dyDescent="0.25">
      <c r="A15" s="2424" t="s">
        <v>1673</v>
      </c>
      <c r="B15" s="2424"/>
      <c r="C15" s="2425"/>
      <c r="D15" s="2429">
        <f>348+17</f>
        <v>365</v>
      </c>
      <c r="E15" s="2430"/>
      <c r="Z15" s="633"/>
    </row>
    <row r="16" spans="1:26" ht="13.5" thickBot="1" x14ac:dyDescent="0.25">
      <c r="A16" s="313"/>
      <c r="B16" s="86"/>
      <c r="C16" s="314"/>
      <c r="D16" s="317"/>
      <c r="E16" s="317"/>
      <c r="Z16" s="633"/>
    </row>
    <row r="17" spans="1:26" ht="30" customHeight="1" thickBot="1" x14ac:dyDescent="0.25">
      <c r="A17" s="2424" t="s">
        <v>1675</v>
      </c>
      <c r="B17" s="2424"/>
      <c r="C17" s="2425"/>
      <c r="D17" s="2431">
        <f>+'[1]7. Cost_of_Capital'!$F$24</f>
        <v>0.4</v>
      </c>
      <c r="E17" s="2432"/>
      <c r="Z17" s="633"/>
    </row>
    <row r="18" spans="1:26" ht="13.5" thickBot="1" x14ac:dyDescent="0.25">
      <c r="A18" s="313"/>
      <c r="B18" s="86"/>
      <c r="C18" s="314"/>
      <c r="D18" s="317"/>
      <c r="E18" s="317"/>
      <c r="Z18" s="633"/>
    </row>
    <row r="19" spans="1:26" ht="30" customHeight="1" thickBot="1" x14ac:dyDescent="0.25">
      <c r="A19" s="2424" t="s">
        <v>1672</v>
      </c>
      <c r="B19" s="2424"/>
      <c r="C19" s="2425"/>
      <c r="D19" s="2426">
        <v>7.4999999999999997E-2</v>
      </c>
      <c r="E19" s="2427"/>
      <c r="Z19" s="633"/>
    </row>
    <row r="20" spans="1:26" ht="13.5" thickBot="1" x14ac:dyDescent="0.25">
      <c r="A20" s="313"/>
      <c r="B20" s="86"/>
      <c r="C20" s="314"/>
      <c r="D20" s="317"/>
      <c r="E20" s="317"/>
      <c r="Z20" s="633"/>
    </row>
    <row r="21" spans="1:26" ht="41.25" customHeight="1" thickBot="1" x14ac:dyDescent="0.25">
      <c r="A21" s="2424" t="s">
        <v>461</v>
      </c>
      <c r="B21" s="2424"/>
      <c r="C21" s="2425"/>
      <c r="D21" s="2431">
        <v>0.19</v>
      </c>
      <c r="E21" s="2432"/>
      <c r="Z21" s="633"/>
    </row>
    <row r="22" spans="1:26" ht="12.75" x14ac:dyDescent="0.2">
      <c r="Z22" s="633"/>
    </row>
    <row r="23" spans="1:26" s="2069" customFormat="1" ht="12.75" x14ac:dyDescent="0.2">
      <c r="A23" s="2275"/>
      <c r="B23" s="2276"/>
      <c r="C23" s="2275"/>
      <c r="D23" s="2275"/>
      <c r="E23" s="2276"/>
      <c r="F23" s="2276"/>
      <c r="G23" s="2276"/>
      <c r="H23" s="2276"/>
      <c r="I23" s="2276"/>
      <c r="J23" s="2276"/>
      <c r="K23" s="2276"/>
      <c r="L23" s="2276"/>
      <c r="M23" s="2276"/>
      <c r="N23" s="2276"/>
      <c r="O23" s="2276"/>
      <c r="P23" s="2276"/>
      <c r="Q23" s="2276"/>
      <c r="R23" s="2276"/>
      <c r="S23" s="2276"/>
      <c r="T23" s="2276"/>
      <c r="U23" s="2276"/>
      <c r="V23" s="2276"/>
      <c r="W23" s="2276"/>
      <c r="X23" s="2276"/>
      <c r="Y23" s="2276"/>
      <c r="Z23" s="2277"/>
    </row>
    <row r="24" spans="1:26" s="2280" customFormat="1" ht="12.75" x14ac:dyDescent="0.2">
      <c r="A24" s="2278"/>
      <c r="B24" s="2278"/>
      <c r="C24" s="2278"/>
      <c r="D24" s="2278"/>
      <c r="E24" s="2278"/>
      <c r="F24" s="2278"/>
      <c r="G24" s="2278"/>
      <c r="H24" s="2278"/>
      <c r="I24" s="2278"/>
      <c r="J24" s="2278"/>
      <c r="K24" s="2278"/>
      <c r="L24" s="2278"/>
      <c r="M24" s="2278"/>
      <c r="N24" s="2278"/>
      <c r="O24" s="2278"/>
      <c r="P24" s="2278"/>
      <c r="Q24" s="2278"/>
      <c r="R24" s="2278"/>
      <c r="S24" s="2278"/>
      <c r="T24" s="2278"/>
      <c r="U24" s="2278"/>
      <c r="V24" s="2278"/>
      <c r="W24" s="2278"/>
      <c r="X24" s="2279"/>
      <c r="Y24" s="2279"/>
      <c r="Z24" s="2277"/>
    </row>
    <row r="25" spans="1:26" s="2069" customFormat="1" ht="12.75" x14ac:dyDescent="0.2">
      <c r="A25" s="2276"/>
      <c r="B25" s="2276"/>
      <c r="C25" s="2281"/>
      <c r="D25" s="2277"/>
      <c r="E25" s="2277"/>
      <c r="F25" s="2277"/>
      <c r="G25" s="2277"/>
      <c r="H25" s="2277"/>
      <c r="I25" s="2277"/>
      <c r="J25" s="2277"/>
      <c r="K25" s="2277"/>
      <c r="L25" s="2277"/>
      <c r="M25" s="2277"/>
      <c r="N25" s="2277"/>
      <c r="O25" s="2277"/>
      <c r="P25" s="2277"/>
      <c r="Q25" s="2277"/>
      <c r="R25" s="2277"/>
      <c r="S25" s="2277"/>
      <c r="T25" s="2277"/>
      <c r="U25" s="2277"/>
      <c r="V25" s="2277"/>
      <c r="W25" s="2277"/>
      <c r="X25" s="2276"/>
      <c r="Y25" s="2276"/>
      <c r="Z25" s="2277"/>
    </row>
    <row r="26" spans="1:26" s="2285" customFormat="1" ht="25.5" customHeight="1" x14ac:dyDescent="0.2">
      <c r="A26" s="2428"/>
      <c r="B26" s="2428"/>
      <c r="C26" s="2428"/>
      <c r="D26" s="2282"/>
      <c r="E26" s="2282"/>
      <c r="F26" s="2282"/>
      <c r="G26" s="2282"/>
      <c r="H26" s="2282"/>
      <c r="I26" s="2282"/>
      <c r="J26" s="2282"/>
      <c r="K26" s="2282"/>
      <c r="L26" s="2282"/>
      <c r="M26" s="2283"/>
      <c r="N26" s="2283"/>
      <c r="O26" s="2283"/>
      <c r="P26" s="2283"/>
      <c r="Q26" s="2283"/>
      <c r="R26" s="2283"/>
      <c r="S26" s="2283"/>
      <c r="T26" s="2283"/>
      <c r="U26" s="2283"/>
      <c r="V26" s="2283"/>
      <c r="W26" s="2283"/>
      <c r="X26" s="2284"/>
      <c r="Y26" s="2284"/>
      <c r="Z26" s="2277"/>
    </row>
    <row r="27" spans="1:26" s="2069" customFormat="1" ht="12.75" x14ac:dyDescent="0.2">
      <c r="A27" s="2276"/>
      <c r="B27" s="2276"/>
      <c r="C27" s="2276"/>
      <c r="D27" s="2286"/>
      <c r="E27" s="2286"/>
      <c r="F27" s="2286"/>
      <c r="G27" s="2286"/>
      <c r="H27" s="2286"/>
      <c r="I27" s="2286"/>
      <c r="J27" s="2276"/>
      <c r="K27" s="2276"/>
      <c r="L27" s="2276"/>
      <c r="M27" s="2276"/>
      <c r="N27" s="2276"/>
      <c r="O27" s="2276"/>
      <c r="P27" s="2276"/>
      <c r="Q27" s="2276"/>
      <c r="R27" s="2276"/>
      <c r="S27" s="2276"/>
      <c r="T27" s="2276"/>
      <c r="U27" s="2276"/>
      <c r="V27" s="2276"/>
      <c r="W27" s="2276"/>
      <c r="X27" s="2276"/>
      <c r="Y27" s="2276"/>
      <c r="Z27" s="2277"/>
    </row>
    <row r="28" spans="1:26" s="2069" customFormat="1" ht="12.75" x14ac:dyDescent="0.2">
      <c r="A28" s="2276"/>
      <c r="B28" s="2276"/>
      <c r="C28" s="2276"/>
      <c r="D28" s="2286"/>
      <c r="E28" s="2286"/>
      <c r="F28" s="2286"/>
      <c r="G28" s="2286"/>
      <c r="H28" s="2286"/>
      <c r="I28" s="2286"/>
      <c r="J28" s="2276"/>
      <c r="K28" s="2276"/>
      <c r="L28" s="2276"/>
      <c r="M28" s="2276"/>
      <c r="N28" s="2276"/>
      <c r="O28" s="2276"/>
      <c r="P28" s="2276"/>
      <c r="Q28" s="2276"/>
      <c r="R28" s="2276"/>
      <c r="S28" s="2276"/>
      <c r="T28" s="2276"/>
      <c r="U28" s="2276"/>
      <c r="V28" s="2276"/>
      <c r="W28" s="2276"/>
      <c r="X28" s="2276"/>
      <c r="Y28" s="2276"/>
      <c r="Z28" s="2277"/>
    </row>
    <row r="29" spans="1:26" s="2069" customFormat="1" ht="12.75" x14ac:dyDescent="0.2">
      <c r="A29" s="2276"/>
      <c r="B29" s="2276"/>
      <c r="C29" s="2276"/>
      <c r="D29" s="2276"/>
      <c r="E29" s="2276"/>
      <c r="F29" s="2276"/>
      <c r="G29" s="2276"/>
      <c r="H29" s="2276"/>
      <c r="I29" s="2276"/>
      <c r="J29" s="2276"/>
      <c r="K29" s="2276"/>
      <c r="L29" s="2276"/>
      <c r="M29" s="2276"/>
      <c r="N29" s="2276"/>
      <c r="O29" s="2276"/>
      <c r="P29" s="2276"/>
      <c r="Q29" s="2276"/>
      <c r="R29" s="2276"/>
      <c r="S29" s="2276"/>
      <c r="T29" s="2276"/>
      <c r="U29" s="2276"/>
      <c r="V29" s="2276"/>
      <c r="W29" s="2276"/>
      <c r="X29" s="2276"/>
      <c r="Y29" s="2276"/>
      <c r="Z29" s="2277"/>
    </row>
    <row r="30" spans="1:26" s="2069" customFormat="1" ht="12.75" x14ac:dyDescent="0.2">
      <c r="A30" s="2276"/>
      <c r="B30" s="2276"/>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7"/>
    </row>
    <row r="31" spans="1:26" s="2069" customFormat="1" ht="12.75" x14ac:dyDescent="0.2">
      <c r="A31" s="2276"/>
      <c r="B31" s="2276"/>
      <c r="C31" s="2276"/>
      <c r="D31" s="2276"/>
      <c r="E31" s="2276"/>
      <c r="F31" s="2276"/>
      <c r="G31" s="2276"/>
      <c r="H31" s="2276"/>
      <c r="I31" s="2276"/>
      <c r="J31" s="2276"/>
      <c r="K31" s="2276"/>
      <c r="L31" s="2276"/>
      <c r="M31" s="2276"/>
      <c r="N31" s="2276"/>
      <c r="O31" s="2276"/>
      <c r="P31" s="2276"/>
      <c r="Q31" s="2276"/>
      <c r="R31" s="2276"/>
      <c r="S31" s="2276"/>
      <c r="T31" s="2276"/>
      <c r="U31" s="2276"/>
      <c r="V31" s="2276"/>
      <c r="W31" s="2276"/>
      <c r="X31" s="2276"/>
      <c r="Y31" s="2276"/>
      <c r="Z31" s="2277"/>
    </row>
    <row r="32" spans="1:26" s="2069" customFormat="1" x14ac:dyDescent="0.2">
      <c r="A32" s="2276"/>
      <c r="B32" s="2276"/>
      <c r="C32" s="2276"/>
      <c r="D32" s="2276"/>
      <c r="E32" s="2276"/>
      <c r="F32" s="2276"/>
      <c r="G32" s="2276"/>
      <c r="H32" s="2276"/>
      <c r="I32" s="2276"/>
      <c r="J32" s="2276"/>
      <c r="K32" s="2276"/>
      <c r="L32" s="2276"/>
      <c r="M32" s="2276"/>
      <c r="N32" s="2276"/>
      <c r="O32" s="2276"/>
      <c r="P32" s="2276"/>
      <c r="Q32" s="2276"/>
      <c r="R32" s="2276"/>
      <c r="S32" s="2276"/>
      <c r="T32" s="2276"/>
      <c r="U32" s="2276"/>
      <c r="V32" s="2276"/>
      <c r="W32" s="2276"/>
      <c r="X32" s="2276"/>
      <c r="Y32" s="2276"/>
      <c r="Z32" s="2276"/>
    </row>
  </sheetData>
  <sheetProtection algorithmName="SHA-512" hashValue="TT7KpETIAS2wURZkPFJsg1jY01RcxekjgM27GbU73etIunqaJipS+Mvd2y7PxCoDtnik0Mb+MFS/s4Ascd+4Qw==" saltValue="QvkxlLBn18CwTOI9g/vi/Q==" spinCount="100000" sheet="1" objects="1" scenarios="1"/>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7" type="noConversion"/>
  <pageMargins left="0.75" right="0.75" top="1" bottom="1" header="0.5" footer="0.5"/>
  <pageSetup orientation="portrait" horizontalDpi="0" verticalDpi="0"/>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indexed="42"/>
  </sheetPr>
  <dimension ref="A1:AN25"/>
  <sheetViews>
    <sheetView workbookViewId="0">
      <selection activeCell="D15" sqref="D15"/>
    </sheetView>
  </sheetViews>
  <sheetFormatPr defaultRowHeight="12.75" x14ac:dyDescent="0.2"/>
  <cols>
    <col min="1" max="1" width="43" style="59" customWidth="1"/>
    <col min="2" max="2" width="39.5703125" style="59" hidden="1" customWidth="1"/>
    <col min="3" max="3" width="5.42578125" style="59" customWidth="1"/>
    <col min="4" max="6" width="15.7109375" style="59" customWidth="1"/>
    <col min="7" max="8" width="15.7109375" style="59" hidden="1" customWidth="1"/>
    <col min="9" max="10" width="15.7109375" style="59" customWidth="1"/>
    <col min="11" max="11" width="15.7109375" style="59" hidden="1" customWidth="1"/>
    <col min="12"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392"/>
      <c r="B1" s="2392"/>
      <c r="C1" s="2392"/>
      <c r="D1" s="2392"/>
      <c r="E1" s="2392"/>
      <c r="F1" s="2392"/>
      <c r="G1" s="2392"/>
      <c r="H1" s="2392"/>
    </row>
    <row r="2" spans="1:40" s="13" customFormat="1" ht="39.75" customHeight="1" x14ac:dyDescent="0.3">
      <c r="A2" s="1949"/>
      <c r="B2" s="1949"/>
      <c r="C2" s="1949"/>
      <c r="D2" s="1941"/>
      <c r="E2" s="1941"/>
      <c r="F2" s="1941"/>
      <c r="G2" s="1941"/>
    </row>
    <row r="3" spans="1:40" s="13" customFormat="1" ht="63.75" customHeight="1" x14ac:dyDescent="0.25">
      <c r="A3" s="1950"/>
      <c r="B3" s="1950"/>
      <c r="C3" s="1950"/>
      <c r="D3" s="1942"/>
      <c r="E3" s="1942"/>
      <c r="F3" s="1942"/>
      <c r="G3" s="1942"/>
      <c r="I3" s="14"/>
    </row>
    <row r="4" spans="1:40" s="13" customFormat="1" ht="29.25" customHeight="1" x14ac:dyDescent="0.25">
      <c r="A4" s="1951" t="str">
        <f>'I1 Intro'!C11</f>
        <v>EB-2018-0056</v>
      </c>
      <c r="B4" s="1951"/>
      <c r="C4" s="1951"/>
      <c r="D4" s="1943"/>
      <c r="E4" s="1943"/>
      <c r="F4" s="1943"/>
      <c r="G4" s="1943"/>
    </row>
    <row r="5" spans="1:40" s="13" customFormat="1" ht="21" customHeight="1" x14ac:dyDescent="0.3">
      <c r="A5" s="323" t="str">
        <f>"Sheet I5.2 Weighting Factors Worksheet  - "&amp;  'I2 LDC class'!$C$17</f>
        <v>Sheet I5.2 Weighting Factors Worksheet  - Settlement Proposal</v>
      </c>
      <c r="B5" s="323"/>
      <c r="C5" s="323"/>
      <c r="D5" s="69"/>
      <c r="E5" s="69"/>
      <c r="G5" s="41"/>
      <c r="AB5" s="633"/>
    </row>
    <row r="6" spans="1:40" s="13" customFormat="1" ht="6" customHeight="1" x14ac:dyDescent="0.2">
      <c r="A6" s="16"/>
      <c r="B6" s="16"/>
      <c r="C6" s="16"/>
      <c r="D6" s="16"/>
      <c r="E6" s="16"/>
      <c r="F6" s="16"/>
      <c r="G6" s="16"/>
      <c r="H6" s="16"/>
      <c r="I6" s="16"/>
      <c r="J6" s="16"/>
      <c r="K6" s="16"/>
      <c r="L6" s="16"/>
      <c r="M6" s="16"/>
      <c r="N6" s="16"/>
      <c r="O6" s="16"/>
      <c r="P6" s="16"/>
      <c r="Q6" s="16"/>
      <c r="AB6" s="633"/>
    </row>
    <row r="9" spans="1:40" s="330" customFormat="1" x14ac:dyDescent="0.2">
      <c r="D9" s="334">
        <v>1</v>
      </c>
      <c r="E9" s="334">
        <v>2</v>
      </c>
      <c r="F9" s="334">
        <v>3</v>
      </c>
      <c r="G9" s="334">
        <v>4</v>
      </c>
      <c r="H9" s="334">
        <v>5</v>
      </c>
      <c r="I9" s="334">
        <v>6</v>
      </c>
      <c r="J9" s="334">
        <v>7</v>
      </c>
      <c r="K9" s="334">
        <v>8</v>
      </c>
      <c r="L9" s="334">
        <v>9</v>
      </c>
      <c r="M9" s="334">
        <v>10</v>
      </c>
      <c r="N9" s="334">
        <v>11</v>
      </c>
      <c r="O9" s="334">
        <v>12</v>
      </c>
      <c r="P9" s="334">
        <v>13</v>
      </c>
      <c r="Q9" s="334">
        <v>14</v>
      </c>
      <c r="R9" s="334">
        <v>15</v>
      </c>
      <c r="S9" s="334">
        <v>16</v>
      </c>
      <c r="T9" s="334">
        <v>17</v>
      </c>
      <c r="U9" s="334">
        <v>18</v>
      </c>
      <c r="V9" s="334">
        <v>19</v>
      </c>
      <c r="W9" s="334">
        <v>20</v>
      </c>
      <c r="X9" s="329"/>
    </row>
    <row r="10" spans="1:40" s="1645" customFormat="1" ht="38.25" x14ac:dyDescent="0.2">
      <c r="A10" s="1940"/>
      <c r="B10" s="1940"/>
      <c r="C10" s="1940"/>
      <c r="D10" s="629" t="str">
        <f>IF('I2 LDC class'!$D20="",'I2 LDC class'!$C20,'I2 LDC class'!$D20)</f>
        <v>Residential</v>
      </c>
      <c r="E10" s="629" t="str">
        <f>IF('I2 LDC class'!$D21="",'I2 LDC class'!$C21,'I2 LDC class'!$D21)</f>
        <v>GS &lt;50</v>
      </c>
      <c r="F10" s="629" t="str">
        <f>IF('I2 LDC class'!$D22="",'I2 LDC class'!$C22,'I2 LDC class'!$D22)</f>
        <v>GS &gt;50kW</v>
      </c>
      <c r="G10" s="629" t="str">
        <f>IF('I2 LDC class'!$D23="",'I2 LDC class'!$C23,'I2 LDC class'!$D23)</f>
        <v>GS&gt; 50-TOU</v>
      </c>
      <c r="H10" s="629" t="str">
        <f>IF('I2 LDC class'!$D24="",'I2 LDC class'!$C24,'I2 LDC class'!$D24)</f>
        <v>GS &gt;50-Intermediate</v>
      </c>
      <c r="I10" s="629" t="str">
        <f>IF('I2 LDC class'!$D25="",'I2 LDC class'!$C25,'I2 LDC class'!$D25)</f>
        <v>Large User</v>
      </c>
      <c r="J10" s="629" t="str">
        <f>IF('I2 LDC class'!$D26="",'I2 LDC class'!$C26,'I2 LDC class'!$D26)</f>
        <v>Street Light</v>
      </c>
      <c r="K10" s="629" t="str">
        <f>IF('I2 LDC class'!$D27="",'I2 LDC class'!$C27,'I2 LDC class'!$D27)</f>
        <v>Sentinel</v>
      </c>
      <c r="L10" s="629" t="str">
        <f>IF('I2 LDC class'!$D28="",'I2 LDC class'!$C28,'I2 LDC class'!$D28)</f>
        <v>Unmetered Scattered Load</v>
      </c>
      <c r="M10" s="629" t="str">
        <f>IF('I2 LDC class'!$D29="",'I2 LDC class'!$C29,'I2 LDC class'!$D29)</f>
        <v>Embedded Distributor</v>
      </c>
      <c r="N10" s="629" t="str">
        <f>IF('I2 LDC class'!$D30="",'I2 LDC class'!$C30,'I2 LDC class'!$D30)</f>
        <v>Back-up/Standby Power</v>
      </c>
      <c r="O10" s="629" t="str">
        <f>IF('I2 LDC class'!$D31="",'I2 LDC class'!$C31,'I2 LDC class'!$D31)</f>
        <v>Rate Class 1</v>
      </c>
      <c r="P10" s="629" t="str">
        <f>IF('I2 LDC class'!$D32="",'I2 LDC class'!$C32,'I2 LDC class'!$D32)</f>
        <v>Rate class 2</v>
      </c>
      <c r="Q10" s="629" t="str">
        <f>IF('I2 LDC class'!$D33="",'I2 LDC class'!$C33,'I2 LDC class'!$D33)</f>
        <v>Rate class 3</v>
      </c>
      <c r="R10" s="629" t="str">
        <f>IF('I2 LDC class'!$D34="",'I2 LDC class'!$C34,'I2 LDC class'!$D34)</f>
        <v>Rate class 4</v>
      </c>
      <c r="S10" s="629" t="str">
        <f>IF('I2 LDC class'!$D35="",'I2 LDC class'!$C35,'I2 LDC class'!$D35)</f>
        <v>Rate class 5</v>
      </c>
      <c r="T10" s="629" t="str">
        <f>IF('I2 LDC class'!$D36="",'I2 LDC class'!$C36,'I2 LDC class'!$D36)</f>
        <v>Rate class 6</v>
      </c>
      <c r="U10" s="629" t="str">
        <f>IF('I2 LDC class'!$D37="",'I2 LDC class'!$C37,'I2 LDC class'!$D37)</f>
        <v>Rate class 7</v>
      </c>
      <c r="V10" s="629" t="str">
        <f>IF('I2 LDC class'!$D38="",'I2 LDC class'!$C38,'I2 LDC class'!$D38)</f>
        <v>Rate class 8</v>
      </c>
      <c r="W10" s="630" t="str">
        <f>IF('I2 LDC class'!$D39="",'I2 LDC class'!$C39,'I2 LDC class'!$D39)</f>
        <v>Rate class 9</v>
      </c>
      <c r="X10" s="1646"/>
      <c r="Y10" s="1646"/>
      <c r="Z10" s="1646"/>
      <c r="AA10" s="1646"/>
      <c r="AB10" s="1646"/>
      <c r="AC10" s="1646"/>
      <c r="AD10" s="1646"/>
    </row>
    <row r="12" spans="1:40" s="55" customFormat="1" x14ac:dyDescent="0.2">
      <c r="A12" s="1996" t="s">
        <v>1708</v>
      </c>
      <c r="D12" s="2090">
        <f>+'[5]Meter Types'!$B$52</f>
        <v>1</v>
      </c>
      <c r="E12" s="2090">
        <f>+'[5]Meter Types'!$C$52</f>
        <v>0.52694610778443118</v>
      </c>
      <c r="F12" s="2090">
        <f>+'[5]Meter Types'!$D$52</f>
        <v>0</v>
      </c>
      <c r="G12" s="2090"/>
      <c r="H12" s="2090"/>
      <c r="I12" s="2090">
        <v>0</v>
      </c>
      <c r="J12" s="2090">
        <v>0</v>
      </c>
      <c r="K12" s="2090"/>
      <c r="L12" s="2090">
        <v>0</v>
      </c>
      <c r="M12" s="2090"/>
      <c r="N12" s="2090"/>
      <c r="O12" s="2090"/>
      <c r="P12" s="2090"/>
      <c r="Q12" s="2090"/>
      <c r="R12" s="2090"/>
      <c r="S12" s="2090"/>
      <c r="T12" s="2090"/>
      <c r="U12" s="2090"/>
      <c r="V12" s="2090"/>
      <c r="W12" s="2090"/>
      <c r="X12" s="2090" t="e">
        <f>#REF!</f>
        <v>#REF!</v>
      </c>
      <c r="Y12" s="2090" t="e">
        <f>#REF!</f>
        <v>#REF!</v>
      </c>
      <c r="Z12" s="1646"/>
      <c r="AA12" s="1689"/>
      <c r="AB12" s="1689"/>
      <c r="AC12" s="1689"/>
      <c r="AD12" s="1689"/>
      <c r="AE12" s="349"/>
      <c r="AF12" s="349"/>
      <c r="AG12" s="349"/>
      <c r="AH12" s="349"/>
      <c r="AI12" s="349"/>
      <c r="AJ12" s="349"/>
      <c r="AK12" s="349"/>
      <c r="AL12" s="349"/>
      <c r="AM12" s="349"/>
      <c r="AN12" s="349"/>
    </row>
    <row r="13" spans="1:40" s="55" customFormat="1" x14ac:dyDescent="0.2">
      <c r="A13" s="1864"/>
      <c r="B13" s="1864"/>
      <c r="C13" s="1864"/>
      <c r="D13" s="1944"/>
      <c r="E13" s="1944"/>
      <c r="F13" s="1944"/>
      <c r="G13" s="1944"/>
      <c r="H13" s="1944"/>
      <c r="I13" s="1944"/>
      <c r="J13" s="1944"/>
      <c r="K13" s="1944"/>
      <c r="L13" s="1944"/>
      <c r="M13" s="1944"/>
      <c r="N13" s="1944"/>
      <c r="O13" s="1944"/>
      <c r="P13" s="1944"/>
      <c r="Q13" s="1944"/>
      <c r="R13" s="1944"/>
      <c r="S13" s="1944"/>
      <c r="T13" s="1944"/>
      <c r="U13" s="1944"/>
      <c r="V13" s="1944"/>
      <c r="W13" s="1944"/>
      <c r="X13" s="1689"/>
      <c r="Y13" s="1689"/>
      <c r="Z13" s="1689"/>
      <c r="AA13" s="1689"/>
      <c r="AB13" s="1689"/>
      <c r="AC13" s="1689"/>
      <c r="AD13" s="1689"/>
      <c r="AE13" s="349"/>
      <c r="AF13" s="349"/>
      <c r="AG13" s="349"/>
      <c r="AH13" s="349"/>
      <c r="AI13" s="349"/>
      <c r="AJ13" s="349"/>
      <c r="AK13" s="349"/>
      <c r="AL13" s="349"/>
      <c r="AM13" s="349"/>
      <c r="AN13" s="349"/>
    </row>
    <row r="14" spans="1:40" s="55" customFormat="1" x14ac:dyDescent="0.2">
      <c r="A14" s="1864"/>
      <c r="B14" s="1864"/>
      <c r="C14" s="1864"/>
      <c r="D14" s="1944"/>
      <c r="E14" s="1944"/>
      <c r="F14" s="1944"/>
      <c r="G14" s="1944"/>
      <c r="H14" s="1944"/>
      <c r="I14" s="1944"/>
      <c r="J14" s="1944"/>
      <c r="K14" s="1944"/>
      <c r="L14" s="1944"/>
      <c r="M14" s="1944"/>
      <c r="N14" s="1944"/>
      <c r="O14" s="1944"/>
      <c r="P14" s="1944"/>
      <c r="Q14" s="1944"/>
      <c r="R14" s="1944"/>
      <c r="S14" s="1944"/>
      <c r="T14" s="1944"/>
      <c r="U14" s="1944"/>
      <c r="V14" s="1944"/>
      <c r="W14" s="1944"/>
      <c r="X14" s="1689"/>
      <c r="Y14" s="1689"/>
      <c r="Z14" s="1689"/>
      <c r="AA14" s="1689"/>
      <c r="AB14" s="1689"/>
      <c r="AC14" s="1689"/>
      <c r="AD14" s="1689"/>
      <c r="AE14" s="349"/>
      <c r="AF14" s="349"/>
      <c r="AG14" s="349"/>
      <c r="AH14" s="349"/>
      <c r="AI14" s="349"/>
      <c r="AJ14" s="349"/>
      <c r="AK14" s="349"/>
      <c r="AL14" s="349"/>
      <c r="AM14" s="349"/>
      <c r="AN14" s="349"/>
    </row>
    <row r="15" spans="1:40" s="55" customFormat="1" ht="26.25" customHeight="1" x14ac:dyDescent="0.2">
      <c r="A15" s="1997" t="s">
        <v>420</v>
      </c>
      <c r="B15" s="1864"/>
      <c r="C15" s="1864"/>
      <c r="D15" s="2334">
        <f>+'[6]Weighting Factors'!M77</f>
        <v>1</v>
      </c>
      <c r="E15" s="2334">
        <f>+'[6]Weighting Factors'!N77</f>
        <v>1.0000000000000002</v>
      </c>
      <c r="F15" s="2334">
        <f>+'[6]Weighting Factors'!O77</f>
        <v>0.93670820556862222</v>
      </c>
      <c r="G15" s="2194"/>
      <c r="H15" s="2194"/>
      <c r="I15" s="2194">
        <f>+F15</f>
        <v>0.93670820556862222</v>
      </c>
      <c r="J15" s="2334">
        <f>+'[6]Weighting Factors'!$R$77</f>
        <v>0.92716820816517109</v>
      </c>
      <c r="K15" s="2194"/>
      <c r="L15" s="2334">
        <f>+'[6]Weighting Factors'!$S$77</f>
        <v>0.78476688088743263</v>
      </c>
      <c r="M15" s="2194"/>
      <c r="N15" s="2194"/>
      <c r="O15" s="2194"/>
      <c r="P15" s="2194"/>
      <c r="Q15" s="2194"/>
      <c r="R15" s="2194"/>
      <c r="S15" s="2194"/>
      <c r="T15" s="2194"/>
      <c r="U15" s="2194"/>
      <c r="V15" s="2194"/>
      <c r="W15" s="2194"/>
      <c r="X15" s="2091">
        <f t="shared" ref="X15:Y15" si="0">X21</f>
        <v>0</v>
      </c>
      <c r="Y15" s="2091">
        <f t="shared" si="0"/>
        <v>0</v>
      </c>
      <c r="Z15" s="1689"/>
      <c r="AA15" s="1689"/>
      <c r="AB15" s="1689"/>
      <c r="AC15" s="1689"/>
      <c r="AD15" s="1689"/>
      <c r="AE15" s="349"/>
      <c r="AF15" s="349"/>
      <c r="AG15" s="349"/>
      <c r="AH15" s="349"/>
      <c r="AI15" s="349"/>
      <c r="AJ15" s="349"/>
      <c r="AK15" s="349"/>
      <c r="AL15" s="349"/>
      <c r="AM15" s="349"/>
      <c r="AN15" s="349"/>
    </row>
    <row r="16" spans="1:40" s="2096" customFormat="1" ht="26.25" customHeight="1" x14ac:dyDescent="0.2">
      <c r="A16" s="1997"/>
      <c r="B16" s="1864"/>
      <c r="C16" s="1864"/>
      <c r="D16" s="2193"/>
      <c r="E16" s="2193"/>
      <c r="F16" s="2193"/>
      <c r="G16" s="2193"/>
      <c r="H16" s="2193"/>
      <c r="I16" s="2193"/>
      <c r="J16" s="2193"/>
      <c r="K16" s="2193"/>
      <c r="L16" s="2193"/>
      <c r="M16" s="2193"/>
      <c r="N16" s="2193"/>
      <c r="O16" s="2193"/>
      <c r="P16" s="2193"/>
      <c r="Q16" s="2193"/>
      <c r="R16" s="2193"/>
      <c r="S16" s="2193"/>
      <c r="T16" s="2193"/>
      <c r="U16" s="2193"/>
      <c r="V16" s="2193"/>
      <c r="W16" s="2193"/>
      <c r="X16" s="2193"/>
      <c r="Y16" s="2193"/>
      <c r="Z16" s="2094"/>
      <c r="AA16" s="2094"/>
      <c r="AB16" s="2094"/>
      <c r="AC16" s="2094"/>
      <c r="AD16" s="2094"/>
      <c r="AE16" s="2095"/>
      <c r="AF16" s="2095"/>
      <c r="AG16" s="2095"/>
      <c r="AH16" s="2095"/>
      <c r="AI16" s="2095"/>
      <c r="AJ16" s="2095"/>
      <c r="AK16" s="2095"/>
      <c r="AL16" s="2095"/>
      <c r="AM16" s="2095"/>
      <c r="AN16" s="2095"/>
    </row>
    <row r="17" spans="1:22" x14ac:dyDescent="0.2">
      <c r="A17" s="312"/>
    </row>
    <row r="18" spans="1:22" x14ac:dyDescent="0.2">
      <c r="A18" s="312"/>
    </row>
    <row r="19" spans="1:22" x14ac:dyDescent="0.2">
      <c r="A19" s="312"/>
    </row>
    <row r="21" spans="1:22" x14ac:dyDescent="0.2">
      <c r="A21" s="317"/>
      <c r="D21" s="2092"/>
      <c r="E21" s="2092"/>
      <c r="F21" s="2092"/>
      <c r="G21" s="2092"/>
      <c r="H21" s="2092"/>
      <c r="I21" s="2092"/>
      <c r="J21" s="2092"/>
      <c r="K21" s="2092"/>
      <c r="L21" s="2092"/>
      <c r="M21" s="2093"/>
      <c r="N21" s="2093"/>
      <c r="O21" s="2093"/>
      <c r="P21" s="2093"/>
      <c r="Q21" s="2093"/>
      <c r="R21" s="2093"/>
      <c r="S21" s="2093"/>
      <c r="T21" s="2093"/>
      <c r="U21" s="2093"/>
      <c r="V21" s="2093"/>
    </row>
    <row r="22" spans="1:22" x14ac:dyDescent="0.2">
      <c r="D22" s="2093"/>
      <c r="E22" s="2093"/>
      <c r="F22" s="2093"/>
      <c r="G22" s="2093"/>
      <c r="H22" s="2093"/>
      <c r="I22" s="2093"/>
      <c r="J22" s="2093"/>
      <c r="K22" s="2093"/>
      <c r="L22" s="2093"/>
      <c r="M22" s="2093"/>
      <c r="N22" s="2093"/>
      <c r="O22" s="2093"/>
      <c r="P22" s="2093"/>
      <c r="Q22" s="2093"/>
      <c r="R22" s="2093"/>
      <c r="S22" s="2093"/>
      <c r="T22" s="2093"/>
      <c r="U22" s="2093"/>
      <c r="V22" s="2093"/>
    </row>
    <row r="23" spans="1:22" x14ac:dyDescent="0.2">
      <c r="D23" s="2093"/>
      <c r="E23" s="2093"/>
      <c r="F23" s="2093"/>
      <c r="G23" s="2093"/>
      <c r="H23" s="2093"/>
      <c r="I23" s="2093"/>
      <c r="J23" s="2093"/>
      <c r="K23" s="2093"/>
      <c r="L23" s="2093"/>
      <c r="M23" s="2093"/>
      <c r="N23" s="2093"/>
      <c r="O23" s="2093"/>
      <c r="P23" s="2093"/>
      <c r="Q23" s="2093"/>
      <c r="R23" s="2093"/>
      <c r="S23" s="2093"/>
      <c r="T23" s="2093"/>
      <c r="U23" s="2093"/>
      <c r="V23" s="2093"/>
    </row>
    <row r="24" spans="1:22" x14ac:dyDescent="0.2">
      <c r="D24" s="2093"/>
      <c r="E24" s="2093"/>
      <c r="F24" s="2093"/>
      <c r="G24" s="2093"/>
      <c r="H24" s="2093"/>
      <c r="I24" s="2093"/>
      <c r="J24" s="2093"/>
      <c r="K24" s="2093"/>
      <c r="L24" s="2093"/>
      <c r="M24" s="2093"/>
      <c r="N24" s="2093"/>
      <c r="O24" s="2093"/>
      <c r="P24" s="2093"/>
      <c r="Q24" s="2093"/>
      <c r="R24" s="2093"/>
      <c r="S24" s="2093"/>
      <c r="T24" s="2093"/>
      <c r="U24" s="2093"/>
      <c r="V24" s="2093"/>
    </row>
    <row r="25" spans="1:22" x14ac:dyDescent="0.2">
      <c r="D25" s="2093"/>
      <c r="E25" s="2093"/>
      <c r="F25" s="2093"/>
      <c r="G25" s="2093"/>
      <c r="H25" s="2093"/>
      <c r="I25" s="2093"/>
      <c r="J25" s="2093"/>
      <c r="K25" s="2093"/>
      <c r="L25" s="2093"/>
      <c r="M25" s="2093"/>
      <c r="N25" s="2093"/>
      <c r="O25" s="2093"/>
      <c r="P25" s="2093"/>
      <c r="Q25" s="2093"/>
      <c r="R25" s="2093"/>
      <c r="S25" s="2093"/>
      <c r="T25" s="2093"/>
      <c r="U25" s="2093"/>
      <c r="V25" s="2093"/>
    </row>
  </sheetData>
  <sheetProtection algorithmName="SHA-512" hashValue="LdvZ4SIvuOOpcs0u5zQTwv+FBagEfELmM4sh7t0zSuVGGETzeBzWopHcADSgLX9pXIvBPrkBXtDKSk1ZiC8n3A==" saltValue="2XwEJABALGYw76Z6pUWsfA==" spinCount="100000" sheet="1" objects="1" scenarios="1"/>
  <mergeCells count="1">
    <mergeCell ref="A1:H1"/>
  </mergeCells>
  <phoneticPr fontId="135" type="noConversion"/>
  <pageMargins left="0.7" right="0.7" top="0.75" bottom="0.75" header="0.3" footer="0.3"/>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indexed="42"/>
    <pageSetUpPr fitToPage="1"/>
  </sheetPr>
  <dimension ref="A1:AN57"/>
  <sheetViews>
    <sheetView tabSelected="1" workbookViewId="0">
      <selection activeCell="F35" sqref="F35"/>
    </sheetView>
  </sheetViews>
  <sheetFormatPr defaultRowHeight="11.25" x14ac:dyDescent="0.2"/>
  <cols>
    <col min="1" max="1" width="32.140625" style="55" customWidth="1"/>
    <col min="2" max="2" width="18.140625" style="319" customWidth="1"/>
    <col min="3" max="3" width="15.7109375" style="320" customWidth="1"/>
    <col min="4" max="6" width="16" style="321" customWidth="1"/>
    <col min="7" max="8" width="16" style="321" hidden="1" customWidth="1"/>
    <col min="9" max="10" width="16" style="321" customWidth="1"/>
    <col min="11" max="11" width="16" style="321" hidden="1" customWidth="1"/>
    <col min="12" max="12" width="16" style="321" customWidth="1"/>
    <col min="13" max="23" width="16" style="321" hidden="1" customWidth="1"/>
    <col min="24" max="24" width="16" style="321" customWidth="1"/>
    <col min="25" max="30" width="9.140625" style="321"/>
    <col min="31" max="16384" width="9.140625" style="55"/>
  </cols>
  <sheetData>
    <row r="1" spans="1:30" s="13" customFormat="1" ht="45" customHeight="1" x14ac:dyDescent="0.2">
      <c r="A1" s="2392"/>
      <c r="B1" s="2392"/>
      <c r="C1" s="2392"/>
      <c r="D1" s="2392"/>
      <c r="E1" s="2392"/>
      <c r="F1" s="2392"/>
    </row>
    <row r="2" spans="1:30" s="13" customFormat="1" ht="45" customHeight="1" x14ac:dyDescent="0.3">
      <c r="A2" s="2435"/>
      <c r="B2" s="2435"/>
      <c r="C2" s="2435"/>
      <c r="D2" s="2435"/>
      <c r="E2" s="2435"/>
    </row>
    <row r="3" spans="1:30" s="13" customFormat="1" ht="72.75" customHeight="1" x14ac:dyDescent="0.25">
      <c r="A3" s="2436"/>
      <c r="B3" s="2436"/>
      <c r="C3" s="2436"/>
      <c r="D3" s="2436"/>
      <c r="E3" s="2436"/>
      <c r="G3" s="14"/>
    </row>
    <row r="4" spans="1:30" s="13" customFormat="1" ht="18" x14ac:dyDescent="0.25">
      <c r="A4" s="2437" t="str">
        <f>'I1 Intro'!C11</f>
        <v>EB-2018-0056</v>
      </c>
      <c r="B4" s="2437"/>
      <c r="C4" s="2437"/>
      <c r="D4" s="2437"/>
      <c r="E4" s="2437"/>
    </row>
    <row r="5" spans="1:30" s="13" customFormat="1" ht="21" customHeight="1" x14ac:dyDescent="0.3">
      <c r="A5" s="323" t="str">
        <f>"Sheet I6.1 Revenue Worksheet  - "&amp;  'I2 LDC class'!$C$17</f>
        <v>Sheet I6.1 Revenue Worksheet  - Settlement Proposal</v>
      </c>
      <c r="B5" s="324"/>
      <c r="C5" s="324"/>
      <c r="D5" s="69"/>
      <c r="E5" s="325"/>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1"/>
      <c r="E8" s="55"/>
      <c r="F8" s="55"/>
      <c r="G8" s="55"/>
      <c r="H8" s="55"/>
      <c r="I8" s="55"/>
    </row>
    <row r="9" spans="1:30" ht="2.25" customHeight="1" thickBot="1" x14ac:dyDescent="0.25">
      <c r="C9" s="322"/>
      <c r="F9" s="55"/>
      <c r="G9" s="55"/>
      <c r="H9" s="55"/>
      <c r="I9" s="55"/>
    </row>
    <row r="10" spans="1:30" ht="21" customHeight="1" thickBot="1" x14ac:dyDescent="0.25">
      <c r="A10" s="1703" t="s">
        <v>401</v>
      </c>
      <c r="B10" s="2335">
        <f>+'[2]3.10b LoadForecast'!$K$37</f>
        <v>222679373.98323724</v>
      </c>
      <c r="E10" s="1704"/>
      <c r="F10" s="55"/>
      <c r="G10" s="55"/>
      <c r="H10" s="55"/>
      <c r="I10" s="55"/>
    </row>
    <row r="11" spans="1:30" ht="11.25" customHeight="1" x14ac:dyDescent="0.2">
      <c r="A11" s="326"/>
      <c r="B11" s="1598"/>
      <c r="E11" s="117"/>
      <c r="F11" s="55"/>
      <c r="G11" s="55"/>
      <c r="H11" s="55"/>
      <c r="I11" s="55"/>
    </row>
    <row r="12" spans="1:30" ht="13.5" thickBot="1" x14ac:dyDescent="0.25">
      <c r="A12" s="327"/>
      <c r="B12" s="1598"/>
      <c r="E12" s="502"/>
    </row>
    <row r="13" spans="1:30" ht="20.25" customHeight="1" thickBot="1" x14ac:dyDescent="0.25">
      <c r="A13" s="1703" t="s">
        <v>402</v>
      </c>
      <c r="B13" s="2335">
        <f>+'[2]3.10b LoadForecast'!$K$52</f>
        <v>274758.40992484277</v>
      </c>
      <c r="E13" s="1704"/>
      <c r="AC13" s="55"/>
      <c r="AD13" s="55"/>
    </row>
    <row r="14" spans="1:30" ht="13.5" customHeight="1" x14ac:dyDescent="0.2">
      <c r="A14" s="326"/>
      <c r="B14" s="1598"/>
      <c r="E14" s="117"/>
      <c r="F14" s="55"/>
      <c r="G14" s="55"/>
      <c r="H14" s="55"/>
      <c r="AC14" s="55"/>
      <c r="AD14" s="55"/>
    </row>
    <row r="15" spans="1:30" ht="13.5" customHeight="1" thickBot="1" x14ac:dyDescent="0.25">
      <c r="A15" s="327"/>
      <c r="B15" s="1598"/>
      <c r="E15" s="502"/>
      <c r="AC15" s="55"/>
      <c r="AD15" s="55"/>
    </row>
    <row r="16" spans="1:30" ht="31.5" customHeight="1" thickBot="1" x14ac:dyDescent="0.25">
      <c r="A16" s="2243" t="s">
        <v>1676</v>
      </c>
      <c r="B16" s="2336">
        <f>-'[1]8. Rev_Def_Suff'!$F$52</f>
        <v>-251831.41900722784</v>
      </c>
      <c r="E16" s="1704"/>
      <c r="AC16" s="55"/>
      <c r="AD16" s="55"/>
    </row>
    <row r="17" spans="1:40" ht="13.5" customHeight="1" x14ac:dyDescent="0.2">
      <c r="A17" s="326"/>
      <c r="B17" s="1598"/>
      <c r="E17" s="117"/>
      <c r="F17" s="55"/>
      <c r="G17" s="55"/>
      <c r="H17" s="55"/>
      <c r="AC17" s="55"/>
      <c r="AD17" s="55"/>
    </row>
    <row r="18" spans="1:40" ht="13.5" customHeight="1" thickBot="1" x14ac:dyDescent="0.25">
      <c r="A18" s="327"/>
      <c r="B18" s="1598"/>
      <c r="E18" s="502"/>
      <c r="AC18" s="55"/>
      <c r="AD18" s="55"/>
    </row>
    <row r="19" spans="1:40" ht="30.75" customHeight="1" thickBot="1" x14ac:dyDescent="0.25">
      <c r="A19" s="2243" t="s">
        <v>1677</v>
      </c>
      <c r="B19" s="2335">
        <f>+'[1]5. Utility Income'!$F$48</f>
        <v>482447.49131242814</v>
      </c>
      <c r="E19" s="1704"/>
      <c r="AC19" s="55"/>
      <c r="AD19" s="55"/>
    </row>
    <row r="20" spans="1:40" ht="20.25" customHeight="1" x14ac:dyDescent="0.2">
      <c r="A20" s="327"/>
      <c r="B20" s="1599"/>
      <c r="E20" s="55"/>
      <c r="AC20" s="55"/>
      <c r="AD20" s="55"/>
    </row>
    <row r="21" spans="1:40" s="330" customFormat="1" ht="12.75" x14ac:dyDescent="0.2">
      <c r="B21" s="333"/>
      <c r="D21" s="334">
        <v>1</v>
      </c>
      <c r="E21" s="334">
        <v>2</v>
      </c>
      <c r="F21" s="334">
        <v>3</v>
      </c>
      <c r="G21" s="334">
        <v>4</v>
      </c>
      <c r="H21" s="334">
        <v>5</v>
      </c>
      <c r="I21" s="334">
        <v>6</v>
      </c>
      <c r="J21" s="334">
        <v>7</v>
      </c>
      <c r="K21" s="334">
        <v>8</v>
      </c>
      <c r="L21" s="334">
        <v>9</v>
      </c>
      <c r="M21" s="334">
        <v>10</v>
      </c>
      <c r="N21" s="334">
        <v>11</v>
      </c>
      <c r="O21" s="334">
        <v>12</v>
      </c>
      <c r="P21" s="334">
        <v>13</v>
      </c>
      <c r="Q21" s="334">
        <v>14</v>
      </c>
      <c r="R21" s="334">
        <v>15</v>
      </c>
      <c r="S21" s="334">
        <v>16</v>
      </c>
      <c r="T21" s="334">
        <v>17</v>
      </c>
      <c r="U21" s="334">
        <v>18</v>
      </c>
      <c r="V21" s="334">
        <v>19</v>
      </c>
      <c r="W21" s="334">
        <v>20</v>
      </c>
      <c r="X21" s="329"/>
    </row>
    <row r="22" spans="1:40" s="1645" customFormat="1" ht="45" customHeight="1" x14ac:dyDescent="0.2">
      <c r="B22" s="328" t="s">
        <v>1182</v>
      </c>
      <c r="C22" s="1647" t="s">
        <v>763</v>
      </c>
      <c r="D22" s="315" t="str">
        <f>IF('I2 LDC class'!$D20="",'I2 LDC class'!$C20,'I2 LDC class'!$D20)</f>
        <v>Residential</v>
      </c>
      <c r="E22" s="315" t="str">
        <f>IF('I2 LDC class'!$D21="",'I2 LDC class'!$C21,'I2 LDC class'!$D21)</f>
        <v>GS &lt;50</v>
      </c>
      <c r="F22" s="315" t="str">
        <f>IF('I2 LDC class'!$D22="",'I2 LDC class'!$C22,'I2 LDC class'!$D22)</f>
        <v>GS &gt;50kW</v>
      </c>
      <c r="G22" s="315" t="str">
        <f>IF('I2 LDC class'!$D23="",'I2 LDC class'!$C23,'I2 LDC class'!$D23)</f>
        <v>GS&gt; 50-TOU</v>
      </c>
      <c r="H22" s="315" t="str">
        <f>IF('I2 LDC class'!$D24="",'I2 LDC class'!$C24,'I2 LDC class'!$D24)</f>
        <v>GS &gt;50-Intermediate</v>
      </c>
      <c r="I22" s="315" t="str">
        <f>IF('I2 LDC class'!$D25="",'I2 LDC class'!$C25,'I2 LDC class'!$D25)</f>
        <v>Large User</v>
      </c>
      <c r="J22" s="315" t="str">
        <f>IF('I2 LDC class'!$D26="",'I2 LDC class'!$C26,'I2 LDC class'!$D26)</f>
        <v>Street Light</v>
      </c>
      <c r="K22" s="315" t="str">
        <f>IF('I2 LDC class'!$D27="",'I2 LDC class'!$C27,'I2 LDC class'!$D27)</f>
        <v>Sentinel</v>
      </c>
      <c r="L22" s="315" t="str">
        <f>IF('I2 LDC class'!$D28="",'I2 LDC class'!$C28,'I2 LDC class'!$D28)</f>
        <v>Unmetered Scattered Load</v>
      </c>
      <c r="M22" s="315" t="str">
        <f>IF('I2 LDC class'!$D29="",'I2 LDC class'!$C29,'I2 LDC class'!$D29)</f>
        <v>Embedded Distributor</v>
      </c>
      <c r="N22" s="315" t="str">
        <f>IF('I2 LDC class'!$D30="",'I2 LDC class'!$C30,'I2 LDC class'!$D30)</f>
        <v>Back-up/Standby Power</v>
      </c>
      <c r="O22" s="315" t="str">
        <f>IF('I2 LDC class'!$D31="",'I2 LDC class'!$C31,'I2 LDC class'!$D31)</f>
        <v>Rate Class 1</v>
      </c>
      <c r="P22" s="315" t="str">
        <f>IF('I2 LDC class'!$D32="",'I2 LDC class'!$C32,'I2 LDC class'!$D32)</f>
        <v>Rate class 2</v>
      </c>
      <c r="Q22" s="315" t="str">
        <f>IF('I2 LDC class'!$D33="",'I2 LDC class'!$C33,'I2 LDC class'!$D33)</f>
        <v>Rate class 3</v>
      </c>
      <c r="R22" s="315" t="str">
        <f>IF('I2 LDC class'!$D34="",'I2 LDC class'!$C34,'I2 LDC class'!$D34)</f>
        <v>Rate class 4</v>
      </c>
      <c r="S22" s="315" t="str">
        <f>IF('I2 LDC class'!$D35="",'I2 LDC class'!$C35,'I2 LDC class'!$D35)</f>
        <v>Rate class 5</v>
      </c>
      <c r="T22" s="315" t="str">
        <f>IF('I2 LDC class'!$D36="",'I2 LDC class'!$C36,'I2 LDC class'!$D36)</f>
        <v>Rate class 6</v>
      </c>
      <c r="U22" s="315" t="str">
        <f>IF('I2 LDC class'!$D37="",'I2 LDC class'!$C37,'I2 LDC class'!$D37)</f>
        <v>Rate class 7</v>
      </c>
      <c r="V22" s="315" t="str">
        <f>IF('I2 LDC class'!$D38="",'I2 LDC class'!$C38,'I2 LDC class'!$D38)</f>
        <v>Rate class 8</v>
      </c>
      <c r="W22" s="316" t="str">
        <f>IF('I2 LDC class'!$D39="",'I2 LDC class'!$C39,'I2 LDC class'!$D39)</f>
        <v>Rate class 9</v>
      </c>
      <c r="X22" s="1646"/>
      <c r="Y22" s="1646"/>
      <c r="Z22" s="1646"/>
      <c r="AA22" s="1646"/>
      <c r="AB22" s="1646"/>
      <c r="AC22" s="1646"/>
      <c r="AD22" s="1646"/>
    </row>
    <row r="23" spans="1:40" ht="9.75" customHeight="1" x14ac:dyDescent="0.2">
      <c r="A23" s="2438" t="s">
        <v>1180</v>
      </c>
      <c r="B23" s="2440"/>
      <c r="C23" s="2441"/>
      <c r="D23" s="2441"/>
      <c r="E23" s="2441"/>
      <c r="F23" s="2441"/>
      <c r="G23" s="2441"/>
      <c r="H23" s="2441"/>
      <c r="I23" s="2441"/>
      <c r="J23" s="2441"/>
      <c r="K23" s="2441"/>
      <c r="L23" s="2441"/>
      <c r="M23" s="2441"/>
      <c r="N23" s="2441"/>
      <c r="O23" s="2441"/>
      <c r="P23" s="2441"/>
      <c r="Q23" s="2441"/>
      <c r="R23" s="2441"/>
      <c r="S23" s="2441"/>
      <c r="T23" s="2441"/>
      <c r="U23" s="2441"/>
      <c r="V23" s="2441"/>
      <c r="W23" s="2442"/>
    </row>
    <row r="24" spans="1:40" x14ac:dyDescent="0.2">
      <c r="A24" s="2439"/>
      <c r="B24" s="2443"/>
      <c r="C24" s="2444"/>
      <c r="D24" s="2444"/>
      <c r="E24" s="2444"/>
      <c r="F24" s="2444"/>
      <c r="G24" s="2444"/>
      <c r="H24" s="2444"/>
      <c r="I24" s="2444"/>
      <c r="J24" s="2444"/>
      <c r="K24" s="2444"/>
      <c r="L24" s="2444"/>
      <c r="M24" s="2444"/>
      <c r="N24" s="2444"/>
      <c r="O24" s="2444"/>
      <c r="P24" s="2444"/>
      <c r="Q24" s="2444"/>
      <c r="R24" s="2444"/>
      <c r="S24" s="2444"/>
      <c r="T24" s="2444"/>
      <c r="U24" s="2444"/>
      <c r="V24" s="2444"/>
      <c r="W24" s="2445"/>
    </row>
    <row r="25" spans="1:40" ht="24" customHeight="1" x14ac:dyDescent="0.2">
      <c r="A25" s="1978" t="s">
        <v>454</v>
      </c>
      <c r="B25" s="338" t="s">
        <v>773</v>
      </c>
      <c r="C25" s="2164">
        <f>IF(ROUND(SUM(D25:W25),0)=ROUND(B10,0),SUM(D25:W25),"Error")</f>
        <v>222679373.98323724</v>
      </c>
      <c r="D25" s="2292">
        <f>+'[2]3.10b LoadForecast'!$K$28</f>
        <v>73898698.101207584</v>
      </c>
      <c r="E25" s="2292">
        <f>+'[2]3.10b LoadForecast'!$K$29</f>
        <v>41865677.819095299</v>
      </c>
      <c r="F25" s="2292">
        <f>+'[2]3.10b LoadForecast'!$K$30</f>
        <v>82468048.959229335</v>
      </c>
      <c r="G25" s="2097"/>
      <c r="H25" s="2097"/>
      <c r="I25" s="2292">
        <f>+'[2]3.10b LoadForecast'!$K$33</f>
        <v>23308825.330262251</v>
      </c>
      <c r="J25" s="2292">
        <f>+'[2]3.10b LoadForecast'!$K$32</f>
        <v>886615.77344277513</v>
      </c>
      <c r="K25" s="2097"/>
      <c r="L25" s="2292">
        <f>+'[2]3.10b LoadForecast'!$K$31</f>
        <v>251508.00000000023</v>
      </c>
      <c r="M25" s="2097"/>
      <c r="N25" s="2097"/>
      <c r="O25" s="2097"/>
      <c r="P25" s="2097"/>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24.75" customHeight="1" x14ac:dyDescent="0.2">
      <c r="A26" s="1978" t="s">
        <v>455</v>
      </c>
      <c r="B26" s="339" t="s">
        <v>1183</v>
      </c>
      <c r="C26" s="2164">
        <f>IF(ROUND(SUM(D26:W26),0)=ROUND(B13,0),SUM(D26:W26),"Error")</f>
        <v>274758.40992484277</v>
      </c>
      <c r="D26" s="2292">
        <f>+'[2]3.10b LoadForecast'!$K$43</f>
        <v>0</v>
      </c>
      <c r="E26" s="2292">
        <f>+'[2]3.10b LoadForecast'!$K$44</f>
        <v>0</v>
      </c>
      <c r="F26" s="2292">
        <f>+'[2]3.10b LoadForecast'!$K$45</f>
        <v>212283.66798603014</v>
      </c>
      <c r="G26" s="2097"/>
      <c r="H26" s="2097"/>
      <c r="I26" s="2292">
        <f>+'[2]3.10b LoadForecast'!$K$48</f>
        <v>60000</v>
      </c>
      <c r="J26" s="2292">
        <f>+'[2]3.10b LoadForecast'!$K$47</f>
        <v>2474.7419388126632</v>
      </c>
      <c r="K26" s="2097"/>
      <c r="L26" s="2292">
        <f>+'[2]3.10b LoadForecast'!$K$46</f>
        <v>0</v>
      </c>
      <c r="M26" s="2097"/>
      <c r="N26" s="2097"/>
      <c r="O26" s="2097"/>
      <c r="P26" s="2097"/>
      <c r="Q26" s="2097"/>
      <c r="R26" s="2097"/>
      <c r="S26" s="2097"/>
      <c r="T26" s="2097"/>
      <c r="U26" s="2097"/>
      <c r="V26" s="2097"/>
      <c r="W26" s="2097"/>
      <c r="X26" s="1689"/>
      <c r="Y26" s="1689"/>
      <c r="Z26" s="1689"/>
      <c r="AA26" s="1689"/>
      <c r="AB26" s="1689"/>
      <c r="AC26" s="1689"/>
      <c r="AD26" s="1689"/>
      <c r="AE26" s="349"/>
      <c r="AF26" s="349"/>
      <c r="AG26" s="349"/>
      <c r="AH26" s="349"/>
      <c r="AI26" s="349"/>
      <c r="AJ26" s="349"/>
      <c r="AK26" s="349"/>
      <c r="AL26" s="349"/>
      <c r="AM26" s="349"/>
      <c r="AN26" s="349"/>
    </row>
    <row r="27" spans="1:40" ht="38.25" x14ac:dyDescent="0.2">
      <c r="A27" s="1979" t="s">
        <v>419</v>
      </c>
      <c r="B27" s="339"/>
      <c r="C27" s="1690">
        <f>+SUM(D27:W27)</f>
        <v>79796.639999999999</v>
      </c>
      <c r="D27" s="2292"/>
      <c r="E27" s="2292"/>
      <c r="F27" s="2292">
        <f>+'[7]Private TX Ownership Customers'!$J$22</f>
        <v>19796.64</v>
      </c>
      <c r="G27" s="2097"/>
      <c r="H27" s="2097"/>
      <c r="I27" s="2292">
        <f>+I26</f>
        <v>60000</v>
      </c>
      <c r="J27" s="2292"/>
      <c r="K27" s="2097"/>
      <c r="L27" s="2292"/>
      <c r="M27" s="2097"/>
      <c r="N27" s="2097"/>
      <c r="O27" s="2097"/>
      <c r="P27" s="2097"/>
      <c r="Q27" s="2097"/>
      <c r="R27" s="2097"/>
      <c r="S27" s="2097"/>
      <c r="T27" s="2097"/>
      <c r="U27" s="2097"/>
      <c r="V27" s="2097"/>
      <c r="W27" s="2097"/>
      <c r="X27" s="1689"/>
      <c r="Y27" s="1689"/>
      <c r="Z27" s="1689"/>
      <c r="AA27" s="1689"/>
      <c r="AB27" s="1689"/>
      <c r="AC27" s="1689"/>
      <c r="AD27" s="1689"/>
      <c r="AE27" s="349"/>
      <c r="AF27" s="349"/>
      <c r="AG27" s="349"/>
      <c r="AH27" s="349"/>
      <c r="AI27" s="349"/>
      <c r="AJ27" s="349"/>
      <c r="AK27" s="349"/>
      <c r="AL27" s="349"/>
      <c r="AM27" s="349"/>
      <c r="AN27" s="349"/>
    </row>
    <row r="28" spans="1:40" ht="76.5" x14ac:dyDescent="0.2">
      <c r="A28" s="1979" t="s">
        <v>456</v>
      </c>
      <c r="B28" s="339"/>
      <c r="C28" s="1690">
        <f>+SUM(D28:W28)</f>
        <v>0</v>
      </c>
      <c r="D28" s="2097"/>
      <c r="E28" s="2097"/>
      <c r="F28" s="2097"/>
      <c r="G28" s="2097"/>
      <c r="H28" s="2097"/>
      <c r="I28" s="2097"/>
      <c r="J28" s="2097"/>
      <c r="K28" s="2097"/>
      <c r="L28" s="2097"/>
      <c r="M28" s="2097"/>
      <c r="N28" s="2097"/>
      <c r="O28" s="2097"/>
      <c r="P28" s="2097"/>
      <c r="Q28" s="2097"/>
      <c r="R28" s="2097"/>
      <c r="S28" s="2097"/>
      <c r="T28" s="2097"/>
      <c r="U28" s="2097"/>
      <c r="V28" s="2097"/>
      <c r="W28" s="2097"/>
      <c r="X28" s="1689"/>
      <c r="Y28" s="1689"/>
      <c r="Z28" s="1689"/>
      <c r="AA28" s="1689"/>
      <c r="AB28" s="1689"/>
      <c r="AC28" s="1689"/>
      <c r="AD28" s="1689"/>
      <c r="AE28" s="349"/>
      <c r="AF28" s="349"/>
      <c r="AG28" s="349"/>
      <c r="AH28" s="349"/>
      <c r="AI28" s="349"/>
      <c r="AJ28" s="349"/>
      <c r="AK28" s="349"/>
      <c r="AL28" s="349"/>
      <c r="AM28" s="349"/>
      <c r="AN28" s="349"/>
    </row>
    <row r="29" spans="1:40" ht="25.5" x14ac:dyDescent="0.2">
      <c r="A29" s="1679" t="s">
        <v>1264</v>
      </c>
      <c r="B29" s="339" t="s">
        <v>1265</v>
      </c>
      <c r="C29" s="1690">
        <f>+SUM(D29:W29)</f>
        <v>222679373.98323724</v>
      </c>
      <c r="D29" s="2097">
        <f>+D25</f>
        <v>73898698.101207584</v>
      </c>
      <c r="E29" s="2097">
        <f t="shared" ref="E29:L29" si="0">+E25</f>
        <v>41865677.819095299</v>
      </c>
      <c r="F29" s="2097">
        <f t="shared" si="0"/>
        <v>82468048.959229335</v>
      </c>
      <c r="G29" s="2097">
        <f t="shared" si="0"/>
        <v>0</v>
      </c>
      <c r="H29" s="2097">
        <f t="shared" si="0"/>
        <v>0</v>
      </c>
      <c r="I29" s="2097">
        <f t="shared" si="0"/>
        <v>23308825.330262251</v>
      </c>
      <c r="J29" s="2097">
        <f t="shared" si="0"/>
        <v>886615.77344277513</v>
      </c>
      <c r="K29" s="2097">
        <f t="shared" si="0"/>
        <v>0</v>
      </c>
      <c r="L29" s="2097">
        <f t="shared" si="0"/>
        <v>251508.00000000023</v>
      </c>
      <c r="M29" s="2097">
        <f t="shared" ref="M29:W29" si="1">M25</f>
        <v>0</v>
      </c>
      <c r="N29" s="2097">
        <f t="shared" si="1"/>
        <v>0</v>
      </c>
      <c r="O29" s="2097">
        <f t="shared" si="1"/>
        <v>0</v>
      </c>
      <c r="P29" s="2097">
        <f t="shared" si="1"/>
        <v>0</v>
      </c>
      <c r="Q29" s="2097">
        <f t="shared" si="1"/>
        <v>0</v>
      </c>
      <c r="R29" s="2097">
        <f t="shared" si="1"/>
        <v>0</v>
      </c>
      <c r="S29" s="2097">
        <f t="shared" si="1"/>
        <v>0</v>
      </c>
      <c r="T29" s="2097">
        <f t="shared" si="1"/>
        <v>0</v>
      </c>
      <c r="U29" s="2097">
        <f t="shared" si="1"/>
        <v>0</v>
      </c>
      <c r="V29" s="2097">
        <f t="shared" si="1"/>
        <v>0</v>
      </c>
      <c r="W29" s="2097">
        <f t="shared" si="1"/>
        <v>0</v>
      </c>
      <c r="X29" s="1689"/>
      <c r="Y29" s="1689"/>
      <c r="Z29" s="1689"/>
      <c r="AA29" s="1689"/>
      <c r="AB29" s="1689"/>
      <c r="AC29" s="1689"/>
      <c r="AD29" s="1689"/>
      <c r="AE29" s="349"/>
      <c r="AF29" s="349"/>
      <c r="AG29" s="349"/>
      <c r="AH29" s="349"/>
      <c r="AI29" s="349"/>
      <c r="AJ29" s="349"/>
      <c r="AK29" s="349"/>
      <c r="AL29" s="349"/>
      <c r="AM29" s="349"/>
      <c r="AN29" s="349"/>
    </row>
    <row r="30" spans="1:40" ht="6" customHeight="1" x14ac:dyDescent="0.2">
      <c r="A30" s="1680"/>
      <c r="B30" s="340"/>
      <c r="C30" s="1691"/>
      <c r="D30" s="1691"/>
      <c r="E30" s="1691"/>
      <c r="F30" s="1691"/>
      <c r="G30" s="1691"/>
      <c r="H30" s="1691"/>
      <c r="I30" s="1691"/>
      <c r="J30" s="1691"/>
      <c r="K30" s="1691"/>
      <c r="L30" s="1691"/>
      <c r="M30" s="1692"/>
      <c r="N30" s="1692"/>
      <c r="O30" s="1692"/>
      <c r="P30" s="1692"/>
      <c r="Q30" s="1692"/>
      <c r="R30" s="1692"/>
      <c r="S30" s="1692"/>
      <c r="T30" s="1692"/>
      <c r="U30" s="1692"/>
      <c r="V30" s="1692"/>
      <c r="W30" s="1692"/>
      <c r="X30" s="1689"/>
      <c r="Y30" s="1689"/>
      <c r="Z30" s="1689"/>
      <c r="AA30" s="1689"/>
      <c r="AB30" s="1689"/>
      <c r="AC30" s="1689"/>
      <c r="AD30" s="1689"/>
      <c r="AE30" s="349"/>
      <c r="AF30" s="349"/>
      <c r="AG30" s="349"/>
      <c r="AH30" s="349"/>
      <c r="AI30" s="349"/>
      <c r="AJ30" s="349"/>
      <c r="AK30" s="349"/>
      <c r="AL30" s="349"/>
      <c r="AM30" s="349"/>
      <c r="AN30" s="349"/>
    </row>
    <row r="31" spans="1:40" ht="14.25" customHeight="1" x14ac:dyDescent="0.2">
      <c r="A31" s="1679"/>
      <c r="B31" s="339"/>
      <c r="C31" s="1690"/>
      <c r="D31" s="1748"/>
      <c r="E31" s="1748"/>
      <c r="F31" s="1748"/>
      <c r="G31" s="1748"/>
      <c r="H31" s="1748"/>
      <c r="I31" s="1748"/>
      <c r="J31" s="1748"/>
      <c r="K31" s="1748"/>
      <c r="L31" s="1748"/>
      <c r="M31" s="1748"/>
      <c r="N31" s="1748"/>
      <c r="O31" s="1748"/>
      <c r="P31" s="1748"/>
      <c r="Q31" s="1748"/>
      <c r="R31" s="1748"/>
      <c r="S31" s="1748"/>
      <c r="T31" s="1748"/>
      <c r="U31" s="1748"/>
      <c r="V31" s="1748"/>
      <c r="W31" s="1748"/>
      <c r="X31" s="1689"/>
      <c r="Y31" s="1689"/>
      <c r="Z31" s="1689"/>
      <c r="AA31" s="1689"/>
      <c r="AB31" s="1689"/>
      <c r="AC31" s="1689"/>
      <c r="AD31" s="1689"/>
      <c r="AE31" s="349"/>
      <c r="AF31" s="349"/>
      <c r="AG31" s="349"/>
      <c r="AH31" s="349"/>
      <c r="AI31" s="349"/>
      <c r="AJ31" s="349"/>
      <c r="AK31" s="349"/>
      <c r="AL31" s="349"/>
      <c r="AM31" s="349"/>
      <c r="AN31" s="349"/>
    </row>
    <row r="32" spans="1:40" ht="6" customHeight="1" x14ac:dyDescent="0.2">
      <c r="A32" s="1681"/>
      <c r="B32" s="340"/>
      <c r="C32" s="1691"/>
      <c r="D32" s="1691"/>
      <c r="E32" s="1691"/>
      <c r="F32" s="1691"/>
      <c r="G32" s="1691"/>
      <c r="H32" s="1691"/>
      <c r="I32" s="1691"/>
      <c r="J32" s="1691"/>
      <c r="K32" s="1691"/>
      <c r="L32" s="1691"/>
      <c r="M32" s="1691"/>
      <c r="N32" s="1691"/>
      <c r="O32" s="1691"/>
      <c r="P32" s="1691"/>
      <c r="Q32" s="1691"/>
      <c r="R32" s="1691"/>
      <c r="S32" s="1692"/>
      <c r="T32" s="1692"/>
      <c r="U32" s="1692"/>
      <c r="V32" s="1692"/>
      <c r="W32" s="1692"/>
      <c r="X32" s="1689"/>
      <c r="Y32" s="1689"/>
      <c r="Z32" s="1689"/>
      <c r="AA32" s="1689"/>
      <c r="AB32" s="1689"/>
      <c r="AC32" s="1689"/>
      <c r="AD32" s="1689"/>
      <c r="AE32" s="349"/>
      <c r="AF32" s="349"/>
      <c r="AG32" s="349"/>
      <c r="AH32" s="349"/>
      <c r="AI32" s="349"/>
      <c r="AJ32" s="349"/>
      <c r="AK32" s="349"/>
      <c r="AL32" s="349"/>
      <c r="AM32" s="349"/>
      <c r="AN32" s="349"/>
    </row>
    <row r="33" spans="1:40" s="331" customFormat="1" ht="12.75" x14ac:dyDescent="0.2">
      <c r="A33" s="1945" t="s">
        <v>436</v>
      </c>
      <c r="B33" s="341"/>
      <c r="C33" s="1694"/>
      <c r="D33" s="2337">
        <v>26.86</v>
      </c>
      <c r="E33" s="2337">
        <v>39.409999999999997</v>
      </c>
      <c r="F33" s="2337">
        <v>281.64999999999998</v>
      </c>
      <c r="G33" s="2098"/>
      <c r="H33" s="2098"/>
      <c r="I33" s="2337">
        <f>+F33</f>
        <v>281.64999999999998</v>
      </c>
      <c r="J33" s="2337">
        <v>7.85</v>
      </c>
      <c r="K33" s="2098"/>
      <c r="L33" s="2337">
        <v>21.2</v>
      </c>
      <c r="M33" s="2098"/>
      <c r="N33" s="2098"/>
      <c r="O33" s="2098"/>
      <c r="P33" s="2098"/>
      <c r="Q33" s="2098"/>
      <c r="R33" s="2098"/>
      <c r="S33" s="2098"/>
      <c r="T33" s="2098"/>
      <c r="U33" s="2098"/>
      <c r="V33" s="2098"/>
      <c r="W33" s="2098"/>
      <c r="X33" s="2060"/>
      <c r="Y33" s="1693"/>
      <c r="Z33" s="1693"/>
      <c r="AA33" s="1693"/>
      <c r="AB33" s="1693"/>
      <c r="AC33" s="1693"/>
      <c r="AD33" s="1693"/>
      <c r="AE33" s="1693"/>
      <c r="AF33" s="1693"/>
      <c r="AG33" s="1693"/>
      <c r="AH33" s="1693"/>
      <c r="AI33" s="1693"/>
      <c r="AJ33" s="1693"/>
      <c r="AK33" s="1693"/>
      <c r="AL33" s="1693"/>
      <c r="AM33" s="1693"/>
      <c r="AN33" s="1693"/>
    </row>
    <row r="34" spans="1:40" s="331" customFormat="1" ht="12.75" x14ac:dyDescent="0.2">
      <c r="A34" s="1945" t="s">
        <v>437</v>
      </c>
      <c r="B34" s="341"/>
      <c r="C34" s="1694"/>
      <c r="D34" s="2338">
        <f>0.0033+0.0007*0</f>
        <v>3.3E-3</v>
      </c>
      <c r="E34" s="2338">
        <f>0.0118+0.0012*0</f>
        <v>1.18E-2</v>
      </c>
      <c r="F34" s="2338">
        <v>0</v>
      </c>
      <c r="G34" s="2099"/>
      <c r="H34" s="2099"/>
      <c r="I34" s="2338">
        <f>+F34</f>
        <v>0</v>
      </c>
      <c r="J34" s="2338">
        <v>0</v>
      </c>
      <c r="K34" s="2099"/>
      <c r="L34" s="2338">
        <f>0.0064+0.0005*0</f>
        <v>6.4000000000000003E-3</v>
      </c>
      <c r="M34" s="2100"/>
      <c r="N34" s="2101"/>
      <c r="O34" s="2101"/>
      <c r="P34" s="2101"/>
      <c r="Q34" s="2101"/>
      <c r="R34" s="2101"/>
      <c r="S34" s="2101"/>
      <c r="T34" s="2101"/>
      <c r="U34" s="2101"/>
      <c r="V34" s="2101"/>
      <c r="W34" s="2101"/>
      <c r="X34" s="1693"/>
      <c r="Y34" s="1693"/>
      <c r="Z34" s="1693"/>
      <c r="AA34" s="1693"/>
      <c r="AB34" s="1693"/>
      <c r="AC34" s="1693"/>
      <c r="AD34" s="1693"/>
      <c r="AE34" s="1693"/>
      <c r="AF34" s="1693"/>
      <c r="AG34" s="1693"/>
      <c r="AH34" s="1693"/>
      <c r="AI34" s="1693"/>
      <c r="AJ34" s="1693"/>
      <c r="AK34" s="1693"/>
      <c r="AL34" s="1693"/>
      <c r="AM34" s="1693"/>
      <c r="AN34" s="1693"/>
    </row>
    <row r="35" spans="1:40" s="331" customFormat="1" ht="12.75" x14ac:dyDescent="0.2">
      <c r="A35" s="1945" t="s">
        <v>438</v>
      </c>
      <c r="B35" s="341"/>
      <c r="C35" s="1694"/>
      <c r="D35" s="2339">
        <v>0</v>
      </c>
      <c r="E35" s="2339">
        <v>0</v>
      </c>
      <c r="F35" s="2339">
        <f>2.2226+0.3483*0</f>
        <v>2.2225999999999999</v>
      </c>
      <c r="G35" s="2102"/>
      <c r="H35" s="2102"/>
      <c r="I35" s="2339">
        <f>+F35</f>
        <v>2.2225999999999999</v>
      </c>
      <c r="J35" s="2339">
        <v>30.6934</v>
      </c>
      <c r="K35" s="2102"/>
      <c r="L35" s="2339">
        <v>0</v>
      </c>
      <c r="M35" s="2100"/>
      <c r="N35" s="2101"/>
      <c r="O35" s="2101"/>
      <c r="P35" s="2101"/>
      <c r="Q35" s="2101"/>
      <c r="R35" s="2101"/>
      <c r="S35" s="2101"/>
      <c r="T35" s="2101"/>
      <c r="U35" s="2101"/>
      <c r="V35" s="2101"/>
      <c r="W35" s="2101"/>
      <c r="X35" s="1693"/>
      <c r="Y35" s="1693"/>
      <c r="Z35" s="1693"/>
      <c r="AA35" s="1693"/>
      <c r="AB35" s="1693"/>
      <c r="AC35" s="1693"/>
      <c r="AD35" s="1693"/>
      <c r="AE35" s="1693"/>
      <c r="AF35" s="1693"/>
      <c r="AG35" s="1693"/>
      <c r="AH35" s="1693"/>
      <c r="AI35" s="1693"/>
      <c r="AJ35" s="1693"/>
      <c r="AK35" s="1693"/>
      <c r="AL35" s="1693"/>
      <c r="AM35" s="1693"/>
      <c r="AN35" s="1693"/>
    </row>
    <row r="36" spans="1:40" s="331" customFormat="1" ht="12.75" x14ac:dyDescent="0.2">
      <c r="A36" s="1682" t="s">
        <v>1653</v>
      </c>
      <c r="B36" s="341"/>
      <c r="C36" s="1694"/>
      <c r="D36" s="2337"/>
      <c r="E36" s="2337"/>
      <c r="F36" s="2337">
        <v>0.56000000000000005</v>
      </c>
      <c r="G36" s="2098"/>
      <c r="H36" s="2098"/>
      <c r="I36" s="2337">
        <v>0.56000000000000005</v>
      </c>
      <c r="J36" s="2337"/>
      <c r="K36" s="2098"/>
      <c r="L36" s="2337"/>
      <c r="M36" s="2098"/>
      <c r="N36" s="2098"/>
      <c r="O36" s="2098"/>
      <c r="P36" s="2098"/>
      <c r="Q36" s="2098"/>
      <c r="R36" s="2098"/>
      <c r="S36" s="2098"/>
      <c r="T36" s="2098"/>
      <c r="U36" s="2098"/>
      <c r="V36" s="2098"/>
      <c r="W36" s="2098"/>
      <c r="X36" s="1693"/>
      <c r="Y36" s="1693"/>
      <c r="Z36" s="1693"/>
      <c r="AA36" s="1693"/>
      <c r="AB36" s="1693"/>
      <c r="AC36" s="1693"/>
      <c r="AD36" s="1693"/>
      <c r="AE36" s="1693"/>
      <c r="AF36" s="1693"/>
      <c r="AG36" s="1693"/>
      <c r="AH36" s="1693"/>
      <c r="AI36" s="1693"/>
      <c r="AJ36" s="1693"/>
      <c r="AK36" s="1693"/>
      <c r="AL36" s="1693"/>
      <c r="AM36" s="1693"/>
      <c r="AN36" s="1693"/>
    </row>
    <row r="37" spans="1:40" s="331" customFormat="1" ht="12.75" x14ac:dyDescent="0.2">
      <c r="A37" s="1945" t="s">
        <v>416</v>
      </c>
      <c r="B37" s="341"/>
      <c r="C37" s="1694"/>
      <c r="D37" s="2098"/>
      <c r="E37" s="2098"/>
      <c r="F37" s="2098"/>
      <c r="G37" s="2098"/>
      <c r="H37" s="2098"/>
      <c r="I37" s="2098"/>
      <c r="J37" s="2098"/>
      <c r="K37" s="2098"/>
      <c r="L37" s="2337"/>
      <c r="M37" s="2098"/>
      <c r="N37" s="2098"/>
      <c r="O37" s="2098"/>
      <c r="P37" s="2098"/>
      <c r="Q37" s="2098"/>
      <c r="R37" s="2098"/>
      <c r="S37" s="2098"/>
      <c r="T37" s="2098"/>
      <c r="U37" s="2098"/>
      <c r="V37" s="2098"/>
      <c r="W37" s="2098"/>
      <c r="X37" s="1693"/>
      <c r="Y37" s="1693"/>
      <c r="Z37" s="1693"/>
      <c r="AA37" s="1693"/>
      <c r="AB37" s="1693"/>
      <c r="AC37" s="1693"/>
      <c r="AD37" s="1693"/>
      <c r="AE37" s="1693"/>
      <c r="AF37" s="1693"/>
      <c r="AG37" s="1693"/>
      <c r="AH37" s="1693"/>
      <c r="AI37" s="1693"/>
      <c r="AJ37" s="1693"/>
      <c r="AK37" s="1693"/>
      <c r="AL37" s="1693"/>
      <c r="AM37" s="1693"/>
      <c r="AN37" s="1693"/>
    </row>
    <row r="38" spans="1:40" ht="6" customHeight="1" x14ac:dyDescent="0.2">
      <c r="A38" s="1681"/>
      <c r="B38" s="340"/>
      <c r="C38" s="1691"/>
      <c r="D38" s="1691"/>
      <c r="E38" s="1691"/>
      <c r="F38" s="1691"/>
      <c r="G38" s="1691"/>
      <c r="H38" s="1691"/>
      <c r="I38" s="1691"/>
      <c r="J38" s="1691"/>
      <c r="K38" s="1691"/>
      <c r="L38" s="1691"/>
      <c r="M38" s="1691"/>
      <c r="N38" s="1691"/>
      <c r="O38" s="1691"/>
      <c r="P38" s="1691"/>
      <c r="Q38" s="1691"/>
      <c r="R38" s="1691"/>
      <c r="S38" s="1692"/>
      <c r="T38" s="1692"/>
      <c r="U38" s="1692"/>
      <c r="V38" s="1692"/>
      <c r="W38" s="1692"/>
      <c r="X38" s="1689"/>
      <c r="Y38" s="1689"/>
      <c r="Z38" s="1689"/>
      <c r="AA38" s="1689"/>
      <c r="AB38" s="1689"/>
      <c r="AC38" s="1689"/>
      <c r="AD38" s="1689"/>
      <c r="AE38" s="349"/>
      <c r="AF38" s="349"/>
      <c r="AG38" s="349"/>
      <c r="AH38" s="349"/>
      <c r="AI38" s="349"/>
      <c r="AJ38" s="349"/>
      <c r="AK38" s="349"/>
      <c r="AL38" s="349"/>
      <c r="AM38" s="349"/>
      <c r="AN38" s="349"/>
    </row>
    <row r="39" spans="1:40" s="331" customFormat="1" ht="12.75" x14ac:dyDescent="0.2">
      <c r="A39" s="1945" t="s">
        <v>1287</v>
      </c>
      <c r="B39" s="341"/>
      <c r="C39" s="1694">
        <f>SUM(D39:W39)</f>
        <v>5341542.1636170233</v>
      </c>
      <c r="D39" s="1946">
        <f>D34*D25+D35*D26+D33*MAX('I6.2 Customer Data'!D18,'I6.2 Customer Data'!D19,'I6.2 Customer Data'!D21)*12+D37</f>
        <v>2871539.2137339846</v>
      </c>
      <c r="E39" s="1946">
        <f>E34*E25+E35*E26+E33*MAX('I6.2 Customer Data'!E18,'I6.2 Customer Data'!E19,'I6.2 Customer Data'!E21)*12+E37</f>
        <v>1128515.9982653246</v>
      </c>
      <c r="F39" s="1946">
        <f>F34*F26+F35*F26+F33*MAX('I6.2 Customer Data'!F18,'I6.2 Customer Data'!F19,'I6.2 Customer Data'!F21)*12+F37</f>
        <v>914575.48046575044</v>
      </c>
      <c r="G39" s="1946">
        <f>G34*G26+G35*G26+G33*MAX('I6.2 Customer Data'!G18,'I6.2 Customer Data'!G19,'I6.2 Customer Data'!G21)*12+G37</f>
        <v>0</v>
      </c>
      <c r="H39" s="1946">
        <f>H34*H25+H35*H26+H33*MAX('I6.2 Customer Data'!H18,'I6.2 Customer Data'!H19,'I6.2 Customer Data'!H21)*12+H37</f>
        <v>0</v>
      </c>
      <c r="I39" s="1946">
        <f>I34*I25+I35*I26+I33*MAX('I6.2 Customer Data'!I18,'I6.2 Customer Data'!I19,'I6.2 Customer Data'!I21)*12+I37</f>
        <v>136735.79999999999</v>
      </c>
      <c r="J39" s="1946">
        <f>J34*J26+J35*J26+J33*MAX('I6.2 Customer Data'!J18,'I6.2 Customer Data'!J19,'I6.2 Customer Data'!J21)*12+J37</f>
        <v>281951.61995196465</v>
      </c>
      <c r="K39" s="1946">
        <f>K34*K26+K35*K26+K33*MAX('I6.2 Customer Data'!K18,'I6.2 Customer Data'!K19,'I6.2 Customer Data'!K21)*12+K37</f>
        <v>0</v>
      </c>
      <c r="L39" s="1946">
        <f>L34*L25+L35*L26+L33*MAX('I6.2 Customer Data'!L18,'I6.2 Customer Data'!L19,'I6.2 Customer Data'!L21)*12+L37</f>
        <v>8224.0512000000017</v>
      </c>
      <c r="M39" s="1946">
        <f>M34*M25+M35*M26+M33*MAX('I6.2 Customer Data'!M18,'I6.2 Customer Data'!M19,'I6.2 Customer Data'!M21)*12+M37</f>
        <v>0</v>
      </c>
      <c r="N39" s="1946">
        <f>N34*N25+N35*N26+N33*MAX('I6.2 Customer Data'!N18,'I6.2 Customer Data'!N19,'I6.2 Customer Data'!N21)*12+N37</f>
        <v>0</v>
      </c>
      <c r="O39" s="1946">
        <f>O34*O25+O35*O26+O33*MAX('I6.2 Customer Data'!O18,'I6.2 Customer Data'!O19,'I6.2 Customer Data'!O21)*12+O37</f>
        <v>0</v>
      </c>
      <c r="P39" s="1946">
        <f>P34*P25+P35*P26+P33*MAX('I6.2 Customer Data'!P18,'I6.2 Customer Data'!P19,'I6.2 Customer Data'!P21)*12+P37</f>
        <v>0</v>
      </c>
      <c r="Q39" s="1946">
        <f>Q34*Q25+Q35*Q26+Q33*MAX('I6.2 Customer Data'!Q18,'I6.2 Customer Data'!Q19,'I6.2 Customer Data'!Q21)*12+Q37</f>
        <v>0</v>
      </c>
      <c r="R39" s="1946">
        <f>R34*R25+R35*R26+R33*MAX('I6.2 Customer Data'!R18,'I6.2 Customer Data'!R19,'I6.2 Customer Data'!R21)*12+R37</f>
        <v>0</v>
      </c>
      <c r="S39" s="1946">
        <f>S34*S25+S35*S26+S33*MAX('I6.2 Customer Data'!S18,'I6.2 Customer Data'!S19,'I6.2 Customer Data'!S21)*12+S37</f>
        <v>0</v>
      </c>
      <c r="T39" s="1946">
        <f>T34*T25+T35*T26+T33*MAX('I6.2 Customer Data'!T18,'I6.2 Customer Data'!T19,'I6.2 Customer Data'!T21)*12+T37</f>
        <v>0</v>
      </c>
      <c r="U39" s="1946">
        <f>U34*U25+U35*U26+U33*MAX('I6.2 Customer Data'!U18,'I6.2 Customer Data'!U19,'I6.2 Customer Data'!U21)*12+U37</f>
        <v>0</v>
      </c>
      <c r="V39" s="1946">
        <f>V34*V25+V35*V26+V33*MAX('I6.2 Customer Data'!V18,'I6.2 Customer Data'!V19,'I6.2 Customer Data'!V21)*12+V37</f>
        <v>0</v>
      </c>
      <c r="W39" s="1946">
        <f>W34*W25+W35*W26+W33*MAX('I6.2 Customer Data'!W18,'I6.2 Customer Data'!W19,'I6.2 Customer Data'!W21)*12+W37</f>
        <v>0</v>
      </c>
      <c r="X39" s="1693"/>
      <c r="Y39" s="1693"/>
      <c r="Z39" s="1693"/>
      <c r="AA39" s="1693"/>
      <c r="AB39" s="1693"/>
      <c r="AC39" s="1693"/>
      <c r="AD39" s="1693"/>
      <c r="AE39" s="1693"/>
      <c r="AF39" s="1693"/>
      <c r="AG39" s="1693"/>
      <c r="AH39" s="1693"/>
      <c r="AI39" s="1693"/>
      <c r="AJ39" s="1693"/>
      <c r="AK39" s="1693"/>
      <c r="AL39" s="1693"/>
      <c r="AM39" s="1693"/>
      <c r="AN39" s="1693"/>
    </row>
    <row r="40" spans="1:40" s="331" customFormat="1" ht="12.75" x14ac:dyDescent="0.2">
      <c r="A40" s="1945" t="s">
        <v>1286</v>
      </c>
      <c r="B40" s="341"/>
      <c r="C40" s="1694">
        <f>+SUM(D40:W40)</f>
        <v>44686.118399999999</v>
      </c>
      <c r="D40" s="1946">
        <f>D27*D36</f>
        <v>0</v>
      </c>
      <c r="E40" s="1946">
        <f t="shared" ref="E40:W40" si="2">E27*E36</f>
        <v>0</v>
      </c>
      <c r="F40" s="1946">
        <f t="shared" si="2"/>
        <v>11086.118400000001</v>
      </c>
      <c r="G40" s="1946">
        <f t="shared" si="2"/>
        <v>0</v>
      </c>
      <c r="H40" s="1946">
        <f t="shared" si="2"/>
        <v>0</v>
      </c>
      <c r="I40" s="1946">
        <f t="shared" si="2"/>
        <v>33600</v>
      </c>
      <c r="J40" s="1946">
        <f t="shared" si="2"/>
        <v>0</v>
      </c>
      <c r="K40" s="1946">
        <f t="shared" si="2"/>
        <v>0</v>
      </c>
      <c r="L40" s="1946">
        <f t="shared" si="2"/>
        <v>0</v>
      </c>
      <c r="M40" s="1946">
        <f t="shared" si="2"/>
        <v>0</v>
      </c>
      <c r="N40" s="1946">
        <f t="shared" si="2"/>
        <v>0</v>
      </c>
      <c r="O40" s="1946">
        <f t="shared" si="2"/>
        <v>0</v>
      </c>
      <c r="P40" s="1946">
        <f t="shared" si="2"/>
        <v>0</v>
      </c>
      <c r="Q40" s="1946">
        <f t="shared" si="2"/>
        <v>0</v>
      </c>
      <c r="R40" s="1946">
        <f t="shared" si="2"/>
        <v>0</v>
      </c>
      <c r="S40" s="1946">
        <f t="shared" si="2"/>
        <v>0</v>
      </c>
      <c r="T40" s="1946">
        <f t="shared" si="2"/>
        <v>0</v>
      </c>
      <c r="U40" s="1946">
        <f t="shared" si="2"/>
        <v>0</v>
      </c>
      <c r="V40" s="1946">
        <f t="shared" si="2"/>
        <v>0</v>
      </c>
      <c r="W40" s="1946">
        <f t="shared" si="2"/>
        <v>0</v>
      </c>
      <c r="X40" s="1693"/>
      <c r="Y40" s="1693"/>
      <c r="Z40" s="1693"/>
      <c r="AA40" s="1693"/>
      <c r="AB40" s="1693"/>
      <c r="AC40" s="1693"/>
      <c r="AD40" s="1693"/>
      <c r="AE40" s="1693"/>
      <c r="AF40" s="1693"/>
      <c r="AG40" s="1693"/>
      <c r="AH40" s="1693"/>
      <c r="AI40" s="1693"/>
      <c r="AJ40" s="1693"/>
      <c r="AK40" s="1693"/>
      <c r="AL40" s="1693"/>
      <c r="AM40" s="1693"/>
      <c r="AN40" s="1693"/>
    </row>
    <row r="41" spans="1:40" s="331" customFormat="1" ht="12.75" x14ac:dyDescent="0.2">
      <c r="A41" s="1945" t="s">
        <v>1288</v>
      </c>
      <c r="B41" s="341" t="s">
        <v>1080</v>
      </c>
      <c r="C41" s="1694">
        <f>+SUM(D41:W41)</f>
        <v>5296856.0452170232</v>
      </c>
      <c r="D41" s="1946">
        <f>D39-D40</f>
        <v>2871539.2137339846</v>
      </c>
      <c r="E41" s="1946">
        <f t="shared" ref="E41:W41" si="3">E39-E40</f>
        <v>1128515.9982653246</v>
      </c>
      <c r="F41" s="1946">
        <f t="shared" si="3"/>
        <v>903489.36206575041</v>
      </c>
      <c r="G41" s="1946">
        <f t="shared" si="3"/>
        <v>0</v>
      </c>
      <c r="H41" s="1946">
        <f t="shared" si="3"/>
        <v>0</v>
      </c>
      <c r="I41" s="1946">
        <f t="shared" si="3"/>
        <v>103135.79999999999</v>
      </c>
      <c r="J41" s="1946">
        <f t="shared" si="3"/>
        <v>281951.61995196465</v>
      </c>
      <c r="K41" s="1946">
        <f t="shared" si="3"/>
        <v>0</v>
      </c>
      <c r="L41" s="1946">
        <f t="shared" si="3"/>
        <v>8224.0512000000017</v>
      </c>
      <c r="M41" s="1946">
        <f t="shared" si="3"/>
        <v>0</v>
      </c>
      <c r="N41" s="1946">
        <f t="shared" si="3"/>
        <v>0</v>
      </c>
      <c r="O41" s="1946">
        <f t="shared" si="3"/>
        <v>0</v>
      </c>
      <c r="P41" s="1946">
        <f t="shared" si="3"/>
        <v>0</v>
      </c>
      <c r="Q41" s="1946">
        <f t="shared" si="3"/>
        <v>0</v>
      </c>
      <c r="R41" s="1946">
        <f t="shared" si="3"/>
        <v>0</v>
      </c>
      <c r="S41" s="1946">
        <f t="shared" si="3"/>
        <v>0</v>
      </c>
      <c r="T41" s="1946">
        <f t="shared" si="3"/>
        <v>0</v>
      </c>
      <c r="U41" s="1946">
        <f t="shared" si="3"/>
        <v>0</v>
      </c>
      <c r="V41" s="1946">
        <f t="shared" si="3"/>
        <v>0</v>
      </c>
      <c r="W41" s="1946">
        <f t="shared" si="3"/>
        <v>0</v>
      </c>
      <c r="X41" s="1693"/>
      <c r="Y41" s="1693"/>
      <c r="Z41" s="1693"/>
      <c r="AA41" s="1693"/>
      <c r="AB41" s="1693"/>
      <c r="AC41" s="1693"/>
      <c r="AD41" s="1693"/>
      <c r="AE41" s="1693"/>
      <c r="AF41" s="1693"/>
      <c r="AG41" s="1693"/>
      <c r="AH41" s="1693"/>
      <c r="AI41" s="1693"/>
      <c r="AJ41" s="1693"/>
      <c r="AK41" s="1693"/>
      <c r="AL41" s="1693"/>
      <c r="AM41" s="1693"/>
      <c r="AN41" s="1693"/>
    </row>
    <row r="42" spans="1:40" ht="6" customHeight="1" x14ac:dyDescent="0.2">
      <c r="A42" s="1681"/>
      <c r="B42" s="340"/>
      <c r="C42" s="1691"/>
      <c r="D42" s="1692"/>
      <c r="E42" s="1692"/>
      <c r="F42" s="1692"/>
      <c r="G42" s="1692"/>
      <c r="H42" s="1692"/>
      <c r="I42" s="1692"/>
      <c r="J42" s="1692"/>
      <c r="K42" s="1692"/>
      <c r="L42" s="1692"/>
      <c r="M42" s="1692"/>
      <c r="N42" s="1692"/>
      <c r="O42" s="1692"/>
      <c r="P42" s="1692"/>
      <c r="Q42" s="1692"/>
      <c r="R42" s="1692"/>
      <c r="S42" s="1692"/>
      <c r="T42" s="1692"/>
      <c r="U42" s="1692"/>
      <c r="V42" s="1692"/>
      <c r="W42" s="1692"/>
      <c r="X42" s="1689"/>
      <c r="Y42" s="1689"/>
      <c r="Z42" s="1689"/>
      <c r="AA42" s="1689"/>
      <c r="AB42" s="1689"/>
      <c r="AC42" s="1689"/>
      <c r="AD42" s="1689"/>
      <c r="AE42" s="349"/>
      <c r="AF42" s="349"/>
      <c r="AG42" s="349"/>
      <c r="AH42" s="349"/>
      <c r="AI42" s="349"/>
      <c r="AJ42" s="349"/>
      <c r="AK42" s="349"/>
      <c r="AL42" s="349"/>
      <c r="AM42" s="349"/>
      <c r="AN42" s="349"/>
    </row>
    <row r="43" spans="1:40" s="121" customFormat="1" ht="12.75" x14ac:dyDescent="0.2">
      <c r="A43" s="1688"/>
      <c r="B43" s="335"/>
      <c r="C43" s="1701"/>
      <c r="D43" s="1701"/>
      <c r="E43" s="1701"/>
      <c r="F43" s="1701"/>
      <c r="G43" s="1701"/>
      <c r="H43" s="1701"/>
      <c r="I43" s="1701"/>
      <c r="J43" s="1701"/>
      <c r="K43" s="1701"/>
      <c r="L43" s="1701"/>
      <c r="M43" s="1701"/>
      <c r="N43" s="1701"/>
      <c r="O43" s="1701"/>
      <c r="P43" s="1701"/>
      <c r="Q43" s="1701"/>
      <c r="R43" s="1701"/>
      <c r="S43" s="1701"/>
      <c r="T43" s="1701"/>
      <c r="U43" s="1701"/>
      <c r="V43" s="1701"/>
      <c r="W43" s="1701"/>
      <c r="X43" s="1699"/>
      <c r="Y43" s="1699"/>
      <c r="Z43" s="1699"/>
      <c r="AA43" s="1699"/>
      <c r="AB43" s="1699"/>
      <c r="AC43" s="1699"/>
      <c r="AD43" s="1699"/>
      <c r="AE43" s="1700"/>
      <c r="AF43" s="1700"/>
      <c r="AG43" s="1700"/>
      <c r="AH43" s="1700"/>
      <c r="AI43" s="1700"/>
      <c r="AJ43" s="1700"/>
      <c r="AK43" s="1700"/>
      <c r="AL43" s="1700"/>
      <c r="AM43" s="1700"/>
      <c r="AN43" s="1700"/>
    </row>
    <row r="44" spans="1:40" s="121" customFormat="1" ht="12.75" x14ac:dyDescent="0.2">
      <c r="A44" s="1688"/>
      <c r="B44" s="335"/>
      <c r="C44" s="1696"/>
      <c r="D44" s="1701"/>
      <c r="E44" s="1701"/>
      <c r="F44" s="1701"/>
      <c r="G44" s="1701"/>
      <c r="H44" s="1701"/>
      <c r="I44" s="1701"/>
      <c r="J44" s="1701"/>
      <c r="K44" s="1701"/>
      <c r="L44" s="1701"/>
      <c r="M44" s="1701"/>
      <c r="N44" s="1701"/>
      <c r="O44" s="1701"/>
      <c r="P44" s="1701"/>
      <c r="Q44" s="1701"/>
      <c r="R44" s="1701"/>
      <c r="S44" s="1701"/>
      <c r="T44" s="1701"/>
      <c r="U44" s="1701"/>
      <c r="V44" s="1701"/>
      <c r="W44" s="1701"/>
      <c r="X44" s="1699"/>
      <c r="Y44" s="1699"/>
      <c r="Z44" s="1699"/>
      <c r="AA44" s="1699"/>
      <c r="AB44" s="1699"/>
      <c r="AC44" s="1699"/>
      <c r="AD44" s="1699"/>
      <c r="AE44" s="1700"/>
      <c r="AF44" s="1700"/>
      <c r="AG44" s="1700"/>
      <c r="AH44" s="1700"/>
      <c r="AI44" s="1700"/>
      <c r="AJ44" s="1700"/>
      <c r="AK44" s="1700"/>
      <c r="AL44" s="1700"/>
      <c r="AM44" s="1700"/>
      <c r="AN44" s="1700"/>
    </row>
    <row r="45" spans="1:40" ht="13.5" customHeight="1" x14ac:dyDescent="0.2">
      <c r="A45" s="336"/>
      <c r="C45" s="1702"/>
      <c r="D45" s="168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c r="AF45" s="349"/>
      <c r="AG45" s="349"/>
      <c r="AH45" s="349"/>
      <c r="AI45" s="349"/>
      <c r="AJ45" s="349"/>
      <c r="AK45" s="349"/>
      <c r="AL45" s="349"/>
      <c r="AM45" s="349"/>
      <c r="AN45" s="349"/>
    </row>
    <row r="46" spans="1:40" ht="12.75" x14ac:dyDescent="0.2">
      <c r="A46" s="336"/>
      <c r="C46" s="1702"/>
      <c r="D46" s="1689"/>
      <c r="E46" s="1689"/>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c r="AF46" s="349"/>
      <c r="AG46" s="349"/>
      <c r="AH46" s="349"/>
      <c r="AI46" s="349"/>
      <c r="AJ46" s="349"/>
      <c r="AK46" s="349"/>
      <c r="AL46" s="349"/>
      <c r="AM46" s="349"/>
      <c r="AN46" s="349"/>
    </row>
    <row r="47" spans="1:40" ht="12" customHeight="1" x14ac:dyDescent="0.2">
      <c r="A47" s="2434"/>
      <c r="B47" s="2433"/>
      <c r="C47" s="2244"/>
      <c r="D47" s="1689"/>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349"/>
      <c r="AF47" s="349"/>
      <c r="AG47" s="349"/>
      <c r="AH47" s="349"/>
      <c r="AI47" s="349"/>
      <c r="AJ47" s="349"/>
      <c r="AK47" s="349"/>
      <c r="AL47" s="349"/>
      <c r="AM47" s="349"/>
      <c r="AN47" s="349"/>
    </row>
    <row r="48" spans="1:40" s="1645" customFormat="1" ht="14.25" customHeight="1" x14ac:dyDescent="0.2">
      <c r="A48" s="2433"/>
      <c r="B48" s="2433"/>
      <c r="C48" s="2245"/>
      <c r="D48" s="2240"/>
      <c r="E48" s="2240"/>
      <c r="F48" s="2240"/>
      <c r="G48" s="2240"/>
      <c r="H48" s="2240"/>
      <c r="I48" s="2240"/>
      <c r="J48" s="2240"/>
      <c r="K48" s="2240"/>
      <c r="L48" s="2240"/>
      <c r="M48" s="2240"/>
      <c r="N48" s="2240"/>
      <c r="O48" s="2240"/>
      <c r="P48" s="2240"/>
      <c r="Q48" s="2240"/>
      <c r="R48" s="2240"/>
      <c r="S48" s="2240"/>
      <c r="T48" s="2240"/>
      <c r="U48" s="2240"/>
      <c r="V48" s="2240"/>
      <c r="W48" s="2240"/>
      <c r="X48" s="2251"/>
      <c r="Y48" s="2251"/>
      <c r="Z48" s="1646"/>
      <c r="AA48" s="1646"/>
      <c r="AB48" s="1646"/>
      <c r="AC48" s="1646"/>
      <c r="AD48" s="1646"/>
    </row>
    <row r="49" spans="1:40" ht="4.5" customHeight="1" x14ac:dyDescent="0.2">
      <c r="A49" s="117"/>
      <c r="B49" s="58"/>
      <c r="C49" s="2252"/>
      <c r="D49" s="2240"/>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1689"/>
      <c r="AA49" s="1689"/>
      <c r="AB49" s="1689"/>
      <c r="AC49" s="1689"/>
      <c r="AD49" s="1689"/>
      <c r="AE49" s="349"/>
      <c r="AF49" s="349"/>
      <c r="AG49" s="349"/>
      <c r="AH49" s="349"/>
      <c r="AI49" s="349"/>
      <c r="AJ49" s="349"/>
      <c r="AK49" s="349"/>
      <c r="AL49" s="349"/>
      <c r="AM49" s="349"/>
      <c r="AN49" s="349"/>
    </row>
    <row r="50" spans="1:40" s="1747" customFormat="1" ht="12.75" customHeight="1" x14ac:dyDescent="0.2">
      <c r="A50" s="2246"/>
      <c r="B50" s="2247"/>
      <c r="C50" s="2254"/>
      <c r="D50" s="2255"/>
      <c r="E50" s="2255"/>
      <c r="F50" s="2255"/>
      <c r="G50" s="2255"/>
      <c r="H50" s="2255"/>
      <c r="I50" s="2255"/>
      <c r="J50" s="2255"/>
      <c r="K50" s="2255"/>
      <c r="L50" s="2255"/>
      <c r="M50" s="2256"/>
      <c r="N50" s="2256"/>
      <c r="O50" s="2256"/>
      <c r="P50" s="2256"/>
      <c r="Q50" s="2256"/>
      <c r="R50" s="2256"/>
      <c r="S50" s="2256"/>
      <c r="T50" s="2256"/>
      <c r="U50" s="2256"/>
      <c r="V50" s="2256"/>
      <c r="W50" s="2256"/>
      <c r="X50" s="2256"/>
      <c r="Y50" s="2256"/>
      <c r="Z50" s="1746"/>
      <c r="AA50" s="1746"/>
      <c r="AB50" s="1746"/>
      <c r="AC50" s="1746"/>
      <c r="AD50" s="1746"/>
      <c r="AE50" s="1599"/>
      <c r="AF50" s="1599"/>
      <c r="AG50" s="1599"/>
      <c r="AH50" s="1599"/>
      <c r="AI50" s="1599"/>
      <c r="AJ50" s="1599"/>
      <c r="AK50" s="1599"/>
      <c r="AL50" s="1599"/>
      <c r="AM50" s="1599"/>
      <c r="AN50" s="1599"/>
    </row>
    <row r="51" spans="1:40" s="1747" customFormat="1" ht="12.75" x14ac:dyDescent="0.2">
      <c r="A51" s="2248"/>
      <c r="B51" s="2249"/>
      <c r="C51" s="2254"/>
      <c r="D51" s="2257"/>
      <c r="E51" s="2258"/>
      <c r="F51" s="2258"/>
      <c r="G51" s="2258"/>
      <c r="H51" s="2258"/>
      <c r="I51" s="2258"/>
      <c r="J51" s="2258"/>
      <c r="K51" s="2258"/>
      <c r="L51" s="2258"/>
      <c r="M51" s="2258"/>
      <c r="N51" s="2258"/>
      <c r="O51" s="2258"/>
      <c r="P51" s="2258"/>
      <c r="Q51" s="2258"/>
      <c r="R51" s="2258"/>
      <c r="S51" s="2258"/>
      <c r="T51" s="2258"/>
      <c r="U51" s="2258"/>
      <c r="V51" s="2258"/>
      <c r="W51" s="2258"/>
      <c r="X51" s="2256"/>
      <c r="Y51" s="2256"/>
      <c r="Z51" s="1746"/>
      <c r="AA51" s="1746"/>
      <c r="AB51" s="1746"/>
      <c r="AC51" s="1746"/>
      <c r="AD51" s="1746"/>
      <c r="AE51" s="1599"/>
      <c r="AF51" s="1599"/>
      <c r="AG51" s="1599"/>
      <c r="AH51" s="1599"/>
      <c r="AI51" s="1599"/>
      <c r="AJ51" s="1599"/>
      <c r="AK51" s="1599"/>
      <c r="AL51" s="1599"/>
      <c r="AM51" s="1599"/>
      <c r="AN51" s="1599"/>
    </row>
    <row r="52" spans="1:40" ht="12.75" x14ac:dyDescent="0.2">
      <c r="A52" s="1302"/>
      <c r="B52" s="58"/>
      <c r="C52" s="2252"/>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1689"/>
      <c r="AA52" s="1689"/>
      <c r="AB52" s="1689"/>
      <c r="AC52" s="1689"/>
      <c r="AD52" s="1689"/>
      <c r="AE52" s="349"/>
    </row>
    <row r="53" spans="1:40" x14ac:dyDescent="0.2">
      <c r="A53" s="117"/>
      <c r="B53" s="58"/>
      <c r="C53" s="2259"/>
      <c r="D53" s="2260"/>
      <c r="E53" s="2260"/>
      <c r="F53" s="2260"/>
      <c r="G53" s="2260"/>
      <c r="H53" s="2260"/>
      <c r="I53" s="2260"/>
      <c r="J53" s="2260"/>
      <c r="K53" s="2260"/>
      <c r="L53" s="2260"/>
      <c r="M53" s="2260"/>
      <c r="N53" s="2260"/>
      <c r="O53" s="2260"/>
      <c r="P53" s="2260"/>
      <c r="Q53" s="2260"/>
      <c r="R53" s="2260"/>
      <c r="S53" s="2260"/>
      <c r="T53" s="2260"/>
      <c r="U53" s="2260"/>
      <c r="V53" s="2260"/>
      <c r="W53" s="2260"/>
      <c r="X53" s="2260"/>
      <c r="Y53" s="2260"/>
    </row>
    <row r="54" spans="1:40" x14ac:dyDescent="0.2">
      <c r="A54" s="117"/>
      <c r="B54" s="58"/>
      <c r="C54" s="2250"/>
      <c r="D54" s="502"/>
      <c r="E54" s="502"/>
      <c r="F54" s="502"/>
      <c r="G54" s="502"/>
      <c r="H54" s="502"/>
      <c r="I54" s="502"/>
      <c r="J54" s="502"/>
      <c r="K54" s="502"/>
      <c r="L54" s="502"/>
      <c r="M54" s="502"/>
      <c r="N54" s="502"/>
      <c r="O54" s="502"/>
      <c r="P54" s="502"/>
      <c r="Q54" s="502"/>
      <c r="R54" s="502"/>
      <c r="S54" s="502"/>
      <c r="T54" s="502"/>
      <c r="U54" s="502"/>
      <c r="V54" s="502"/>
      <c r="W54" s="502"/>
      <c r="X54" s="502"/>
      <c r="Y54" s="502"/>
    </row>
    <row r="55" spans="1:40" x14ac:dyDescent="0.2">
      <c r="A55" s="117"/>
      <c r="B55" s="58"/>
      <c r="C55" s="2250"/>
      <c r="D55" s="502"/>
      <c r="E55" s="502"/>
      <c r="F55" s="502"/>
      <c r="G55" s="502"/>
      <c r="H55" s="502"/>
      <c r="I55" s="502"/>
      <c r="J55" s="502"/>
      <c r="K55" s="502"/>
      <c r="L55" s="502"/>
      <c r="M55" s="502"/>
      <c r="N55" s="502"/>
      <c r="O55" s="502"/>
      <c r="P55" s="502"/>
      <c r="Q55" s="502"/>
      <c r="R55" s="502"/>
      <c r="S55" s="502"/>
      <c r="T55" s="502"/>
      <c r="U55" s="502"/>
      <c r="V55" s="502"/>
      <c r="W55" s="502"/>
      <c r="X55" s="502"/>
      <c r="Y55" s="502"/>
    </row>
    <row r="56" spans="1:40" x14ac:dyDescent="0.2">
      <c r="A56" s="117"/>
      <c r="B56" s="58"/>
      <c r="C56" s="2250"/>
      <c r="D56" s="502"/>
      <c r="E56" s="502"/>
      <c r="F56" s="502"/>
      <c r="G56" s="502"/>
      <c r="H56" s="502"/>
      <c r="I56" s="502"/>
      <c r="J56" s="502"/>
      <c r="K56" s="502"/>
      <c r="L56" s="502"/>
      <c r="M56" s="502"/>
      <c r="N56" s="502"/>
      <c r="O56" s="502"/>
      <c r="P56" s="502"/>
      <c r="Q56" s="502"/>
      <c r="R56" s="502"/>
      <c r="S56" s="502"/>
      <c r="T56" s="502"/>
      <c r="U56" s="502"/>
      <c r="V56" s="502"/>
      <c r="W56" s="502"/>
      <c r="X56" s="502"/>
      <c r="Y56" s="502"/>
    </row>
    <row r="57" spans="1:40" x14ac:dyDescent="0.2">
      <c r="A57" s="117"/>
      <c r="B57" s="58"/>
      <c r="C57" s="2250"/>
      <c r="D57" s="502"/>
      <c r="E57" s="502"/>
      <c r="F57" s="502"/>
      <c r="G57" s="502"/>
      <c r="H57" s="502"/>
      <c r="I57" s="502"/>
      <c r="J57" s="502"/>
      <c r="K57" s="502"/>
      <c r="L57" s="502"/>
      <c r="M57" s="502"/>
      <c r="N57" s="502"/>
      <c r="O57" s="502"/>
      <c r="P57" s="502"/>
      <c r="Q57" s="502"/>
      <c r="R57" s="502"/>
      <c r="S57" s="502"/>
      <c r="T57" s="502"/>
      <c r="U57" s="502"/>
      <c r="V57" s="502"/>
      <c r="W57" s="502"/>
      <c r="X57" s="502"/>
      <c r="Y57" s="502"/>
    </row>
  </sheetData>
  <sheetProtection algorithmName="SHA-512" hashValue="OnjG9GpCFU99PuT8vK3uufcnVIljHtMdrjftv5WXd1yDpriq6Gz+3cI9OFttAG9FD7uxidI5yyH6Ef66RVsZaA==" saltValue="40ZqQKPNjDHGCq2ro7inAQ==" spinCount="100000" sheet="1" objects="1" scenarios="1"/>
  <mergeCells count="8">
    <mergeCell ref="A48:B48"/>
    <mergeCell ref="A47:B47"/>
    <mergeCell ref="A1:F1"/>
    <mergeCell ref="A2:E2"/>
    <mergeCell ref="A3:E3"/>
    <mergeCell ref="A4:E4"/>
    <mergeCell ref="A23:A24"/>
    <mergeCell ref="B23:W24"/>
  </mergeCells>
  <phoneticPr fontId="135" type="noConversion"/>
  <pageMargins left="0.39370078740157483" right="0.39370078740157483" top="0.74803149606299213" bottom="0.74803149606299213" header="0.31496062992125984" footer="0.31496062992125984"/>
  <pageSetup scale="74" fitToHeight="5" orientation="landscape"/>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42"/>
    <pageSetUpPr fitToPage="1"/>
  </sheetPr>
  <dimension ref="A1:AN54"/>
  <sheetViews>
    <sheetView topLeftCell="A25" workbookViewId="0">
      <selection activeCell="F39" sqref="F39"/>
    </sheetView>
  </sheetViews>
  <sheetFormatPr defaultRowHeight="11.25" x14ac:dyDescent="0.2"/>
  <cols>
    <col min="1" max="1" width="32.140625" style="55" customWidth="1"/>
    <col min="2" max="2" width="18.140625" style="319" customWidth="1"/>
    <col min="3" max="3" width="15.7109375" style="320" customWidth="1"/>
    <col min="4" max="6" width="15.7109375" style="321" customWidth="1"/>
    <col min="7" max="8" width="15.7109375" style="321" hidden="1" customWidth="1"/>
    <col min="9" max="10" width="15.7109375" style="321" customWidth="1"/>
    <col min="11" max="11" width="15.7109375" style="321" hidden="1" customWidth="1"/>
    <col min="12" max="12" width="15.7109375" style="321" customWidth="1"/>
    <col min="13" max="23" width="15.7109375" style="321" hidden="1" customWidth="1"/>
    <col min="24" max="30" width="9.140625" style="321"/>
    <col min="31" max="16384" width="9.140625" style="55"/>
  </cols>
  <sheetData>
    <row r="1" spans="1:40" s="13" customFormat="1" ht="68.25" customHeight="1" x14ac:dyDescent="0.2">
      <c r="A1" s="2392"/>
      <c r="B1" s="2392"/>
      <c r="C1" s="2392"/>
      <c r="D1" s="2392"/>
      <c r="E1" s="2392"/>
      <c r="F1" s="2392"/>
    </row>
    <row r="2" spans="1:40" s="13" customFormat="1" ht="68.25" customHeight="1" x14ac:dyDescent="0.3">
      <c r="A2" s="2435"/>
      <c r="B2" s="2435"/>
      <c r="C2" s="2435"/>
      <c r="D2" s="2435"/>
      <c r="E2" s="2435"/>
    </row>
    <row r="3" spans="1:40" s="13" customFormat="1" ht="25.5" customHeight="1" x14ac:dyDescent="0.25">
      <c r="A3" s="2436"/>
      <c r="B3" s="2436"/>
      <c r="C3" s="2436"/>
      <c r="D3" s="2436"/>
      <c r="E3" s="2436"/>
      <c r="G3" s="14"/>
    </row>
    <row r="4" spans="1:40" s="13" customFormat="1" ht="24.75" customHeight="1" x14ac:dyDescent="0.25">
      <c r="A4" s="2437" t="str">
        <f>'I1 Intro'!C11</f>
        <v>EB-2018-0056</v>
      </c>
      <c r="B4" s="2437"/>
      <c r="C4" s="2437"/>
      <c r="D4" s="2437"/>
      <c r="E4" s="2437"/>
    </row>
    <row r="5" spans="1:40" s="13" customFormat="1" ht="21" customHeight="1" x14ac:dyDescent="0.3">
      <c r="A5" s="323" t="str">
        <f>"Sheet I6.2 Customer Data Worksheet  - "&amp;  'I2 LDC class'!$C$17</f>
        <v>Sheet I6.2 Customer Data Worksheet  - Settlement Proposal</v>
      </c>
      <c r="B5" s="324"/>
      <c r="C5" s="324"/>
      <c r="D5" s="69"/>
      <c r="E5" s="325"/>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1"/>
      <c r="E8" s="55"/>
      <c r="F8" s="55"/>
      <c r="G8" s="55"/>
      <c r="H8" s="55"/>
      <c r="I8" s="55"/>
    </row>
    <row r="9" spans="1:40" ht="24" hidden="1" customHeight="1" x14ac:dyDescent="0.2">
      <c r="C9" s="322"/>
      <c r="F9" s="55"/>
      <c r="G9" s="55"/>
      <c r="H9" s="55"/>
      <c r="I9" s="55"/>
    </row>
    <row r="10" spans="1:40" s="330" customFormat="1" ht="12.75" x14ac:dyDescent="0.2">
      <c r="B10" s="333"/>
      <c r="D10" s="334">
        <v>1</v>
      </c>
      <c r="E10" s="334">
        <v>2</v>
      </c>
      <c r="F10" s="334">
        <v>3</v>
      </c>
      <c r="G10" s="334">
        <v>4</v>
      </c>
      <c r="H10" s="334">
        <v>5</v>
      </c>
      <c r="I10" s="334">
        <v>6</v>
      </c>
      <c r="J10" s="334">
        <v>7</v>
      </c>
      <c r="K10" s="334">
        <v>8</v>
      </c>
      <c r="L10" s="334">
        <v>9</v>
      </c>
      <c r="M10" s="334">
        <v>10</v>
      </c>
      <c r="N10" s="334">
        <v>11</v>
      </c>
      <c r="O10" s="334">
        <v>12</v>
      </c>
      <c r="P10" s="334">
        <v>13</v>
      </c>
      <c r="Q10" s="334">
        <v>14</v>
      </c>
      <c r="R10" s="334">
        <v>15</v>
      </c>
      <c r="S10" s="334">
        <v>16</v>
      </c>
      <c r="T10" s="334">
        <v>17</v>
      </c>
      <c r="U10" s="334">
        <v>18</v>
      </c>
      <c r="V10" s="334">
        <v>19</v>
      </c>
      <c r="W10" s="334">
        <v>20</v>
      </c>
      <c r="X10" s="329"/>
    </row>
    <row r="11" spans="1:40" s="1645" customFormat="1" ht="45" customHeight="1" x14ac:dyDescent="0.2">
      <c r="B11" s="328" t="s">
        <v>1182</v>
      </c>
      <c r="C11" s="1647" t="s">
        <v>763</v>
      </c>
      <c r="D11" s="315" t="str">
        <f>IF('I2 LDC class'!$D20="",'I2 LDC class'!$C20,'I2 LDC class'!$D20)</f>
        <v>Residential</v>
      </c>
      <c r="E11" s="315" t="str">
        <f>IF('I2 LDC class'!$D21="",'I2 LDC class'!$C21,'I2 LDC class'!$D21)</f>
        <v>GS &lt;50</v>
      </c>
      <c r="F11" s="315" t="str">
        <f>IF('I2 LDC class'!$D22="",'I2 LDC class'!$C22,'I2 LDC class'!$D22)</f>
        <v>GS &gt;50kW</v>
      </c>
      <c r="G11" s="315" t="str">
        <f>IF('I2 LDC class'!$D23="",'I2 LDC class'!$C23,'I2 LDC class'!$D23)</f>
        <v>GS&gt; 50-TOU</v>
      </c>
      <c r="H11" s="315" t="str">
        <f>IF('I2 LDC class'!$D24="",'I2 LDC class'!$C24,'I2 LDC class'!$D24)</f>
        <v>GS &gt;50-Intermediate</v>
      </c>
      <c r="I11" s="315" t="str">
        <f>IF('I2 LDC class'!$D25="",'I2 LDC class'!$C25,'I2 LDC class'!$D25)</f>
        <v>Large User</v>
      </c>
      <c r="J11" s="315" t="str">
        <f>IF('I2 LDC class'!$D26="",'I2 LDC class'!$C26,'I2 LDC class'!$D26)</f>
        <v>Street Light</v>
      </c>
      <c r="K11" s="315" t="str">
        <f>IF('I2 LDC class'!$D27="",'I2 LDC class'!$C27,'I2 LDC class'!$D27)</f>
        <v>Sentinel</v>
      </c>
      <c r="L11" s="315" t="str">
        <f>IF('I2 LDC class'!$D28="",'I2 LDC class'!$C28,'I2 LDC class'!$D28)</f>
        <v>Unmetered Scattered Load</v>
      </c>
      <c r="M11" s="315" t="str">
        <f>IF('I2 LDC class'!$D29="",'I2 LDC class'!$C29,'I2 LDC class'!$D29)</f>
        <v>Embedded Distributor</v>
      </c>
      <c r="N11" s="315" t="str">
        <f>IF('I2 LDC class'!$D30="",'I2 LDC class'!$C30,'I2 LDC class'!$D30)</f>
        <v>Back-up/Standby Power</v>
      </c>
      <c r="O11" s="315" t="str">
        <f>IF('I2 LDC class'!$D31="",'I2 LDC class'!$C31,'I2 LDC class'!$D31)</f>
        <v>Rate Class 1</v>
      </c>
      <c r="P11" s="315" t="str">
        <f>IF('I2 LDC class'!$D32="",'I2 LDC class'!$C32,'I2 LDC class'!$D32)</f>
        <v>Rate class 2</v>
      </c>
      <c r="Q11" s="315" t="str">
        <f>IF('I2 LDC class'!$D33="",'I2 LDC class'!$C33,'I2 LDC class'!$D33)</f>
        <v>Rate class 3</v>
      </c>
      <c r="R11" s="315" t="str">
        <f>IF('I2 LDC class'!$D34="",'I2 LDC class'!$C34,'I2 LDC class'!$D34)</f>
        <v>Rate class 4</v>
      </c>
      <c r="S11" s="315" t="str">
        <f>IF('I2 LDC class'!$D35="",'I2 LDC class'!$C35,'I2 LDC class'!$D35)</f>
        <v>Rate class 5</v>
      </c>
      <c r="T11" s="315" t="str">
        <f>IF('I2 LDC class'!$D36="",'I2 LDC class'!$C36,'I2 LDC class'!$D36)</f>
        <v>Rate class 6</v>
      </c>
      <c r="U11" s="315" t="str">
        <f>IF('I2 LDC class'!$D37="",'I2 LDC class'!$C37,'I2 LDC class'!$D37)</f>
        <v>Rate class 7</v>
      </c>
      <c r="V11" s="315" t="str">
        <f>IF('I2 LDC class'!$D38="",'I2 LDC class'!$C38,'I2 LDC class'!$D38)</f>
        <v>Rate class 8</v>
      </c>
      <c r="W11" s="316" t="str">
        <f>IF('I2 LDC class'!$D39="",'I2 LDC class'!$C39,'I2 LDC class'!$D39)</f>
        <v>Rate class 9</v>
      </c>
      <c r="X11" s="1646"/>
      <c r="Y11" s="1646"/>
      <c r="Z11" s="1646"/>
      <c r="AA11" s="1646"/>
      <c r="AB11" s="1646"/>
      <c r="AC11" s="1646"/>
      <c r="AD11" s="1646"/>
    </row>
    <row r="12" spans="1:40" ht="9.75" customHeight="1" x14ac:dyDescent="0.2">
      <c r="A12" s="2438" t="s">
        <v>1180</v>
      </c>
      <c r="B12" s="2440"/>
      <c r="C12" s="2441"/>
      <c r="D12" s="2441"/>
      <c r="E12" s="2441"/>
      <c r="F12" s="2441"/>
      <c r="G12" s="2441"/>
      <c r="H12" s="2441"/>
      <c r="I12" s="2441"/>
      <c r="J12" s="2441"/>
      <c r="K12" s="2441"/>
      <c r="L12" s="2441"/>
      <c r="M12" s="2441"/>
      <c r="N12" s="2441"/>
      <c r="O12" s="2441"/>
      <c r="P12" s="2441"/>
      <c r="Q12" s="2441"/>
      <c r="R12" s="2441"/>
      <c r="S12" s="2441"/>
      <c r="T12" s="2441"/>
      <c r="U12" s="2441"/>
      <c r="V12" s="2441"/>
      <c r="W12" s="2442"/>
    </row>
    <row r="13" spans="1:40" x14ac:dyDescent="0.2">
      <c r="A13" s="2439"/>
      <c r="B13" s="2443"/>
      <c r="C13" s="2444"/>
      <c r="D13" s="2444"/>
      <c r="E13" s="2444"/>
      <c r="F13" s="2444"/>
      <c r="G13" s="2444"/>
      <c r="H13" s="2444"/>
      <c r="I13" s="2444"/>
      <c r="J13" s="2444"/>
      <c r="K13" s="2444"/>
      <c r="L13" s="2444"/>
      <c r="M13" s="2444"/>
      <c r="N13" s="2444"/>
      <c r="O13" s="2444"/>
      <c r="P13" s="2444"/>
      <c r="Q13" s="2444"/>
      <c r="R13" s="2444"/>
      <c r="S13" s="2444"/>
      <c r="T13" s="2444"/>
      <c r="U13" s="2444"/>
      <c r="V13" s="2444"/>
      <c r="W13" s="2445"/>
    </row>
    <row r="14" spans="1:40" s="260" customFormat="1" ht="12.75" x14ac:dyDescent="0.2">
      <c r="A14" s="2321" t="s">
        <v>1343</v>
      </c>
      <c r="B14" s="2322" t="s">
        <v>1342</v>
      </c>
      <c r="C14" s="2323">
        <f>+SUM(D14:W14)</f>
        <v>36753.58</v>
      </c>
      <c r="D14" s="2324">
        <f>D41</f>
        <v>13847.536844422391</v>
      </c>
      <c r="E14" s="2324">
        <f t="shared" ref="E14:W14" si="0">E41</f>
        <v>22897.668538165224</v>
      </c>
      <c r="F14" s="2324">
        <f t="shared" si="0"/>
        <v>8.3746174123853816</v>
      </c>
      <c r="G14" s="2324">
        <f t="shared" si="0"/>
        <v>0</v>
      </c>
      <c r="H14" s="2324">
        <f t="shared" si="0"/>
        <v>0</v>
      </c>
      <c r="I14" s="2324">
        <f t="shared" si="0"/>
        <v>0</v>
      </c>
      <c r="J14" s="2324">
        <f t="shared" si="0"/>
        <v>0</v>
      </c>
      <c r="K14" s="2324">
        <f t="shared" si="0"/>
        <v>0</v>
      </c>
      <c r="L14" s="2324">
        <f t="shared" si="0"/>
        <v>0</v>
      </c>
      <c r="M14" s="2325">
        <f t="shared" si="0"/>
        <v>0</v>
      </c>
      <c r="N14" s="2325">
        <f t="shared" si="0"/>
        <v>0</v>
      </c>
      <c r="O14" s="2325">
        <f t="shared" si="0"/>
        <v>0</v>
      </c>
      <c r="P14" s="2325">
        <f t="shared" si="0"/>
        <v>0</v>
      </c>
      <c r="Q14" s="2325">
        <f t="shared" si="0"/>
        <v>0</v>
      </c>
      <c r="R14" s="2325">
        <f t="shared" si="0"/>
        <v>0</v>
      </c>
      <c r="S14" s="2325">
        <f t="shared" si="0"/>
        <v>0</v>
      </c>
      <c r="T14" s="2325">
        <f t="shared" si="0"/>
        <v>0</v>
      </c>
      <c r="U14" s="2325">
        <f t="shared" si="0"/>
        <v>0</v>
      </c>
      <c r="V14" s="2325">
        <f t="shared" si="0"/>
        <v>0</v>
      </c>
      <c r="W14" s="2325">
        <f t="shared" si="0"/>
        <v>0</v>
      </c>
      <c r="X14" s="2326"/>
      <c r="Y14" s="2326"/>
      <c r="Z14" s="2326"/>
      <c r="AA14" s="2326"/>
      <c r="AB14" s="2326"/>
      <c r="AC14" s="2326"/>
      <c r="AD14" s="2326"/>
      <c r="AE14" s="2326"/>
      <c r="AF14" s="2326"/>
      <c r="AG14" s="2326"/>
      <c r="AH14" s="2326"/>
      <c r="AI14" s="2326"/>
      <c r="AJ14" s="2326"/>
      <c r="AK14" s="2326"/>
      <c r="AL14" s="2326"/>
      <c r="AM14" s="2326"/>
      <c r="AN14" s="2326"/>
    </row>
    <row r="15" spans="1:40" s="331" customFormat="1" ht="25.5" x14ac:dyDescent="0.2">
      <c r="A15" s="1682" t="s">
        <v>1344</v>
      </c>
      <c r="B15" s="341" t="s">
        <v>1345</v>
      </c>
      <c r="C15" s="1694">
        <f>+SUM(D15:W15)</f>
        <v>41605.116666666661</v>
      </c>
      <c r="D15" s="2293">
        <f>+'[8]Late Payment Charges'!$B$31</f>
        <v>18943.099999999999</v>
      </c>
      <c r="E15" s="2293">
        <f>+'[8]Late Payment Charges'!$C$31</f>
        <v>9306.1933333333345</v>
      </c>
      <c r="F15" s="2293">
        <f>+'[8]Late Payment Charges'!$D$31</f>
        <v>13294.17</v>
      </c>
      <c r="G15" s="2290"/>
      <c r="H15" s="2290"/>
      <c r="I15" s="2290">
        <v>0</v>
      </c>
      <c r="J15" s="2293">
        <f>+'[8]Late Payment Charges'!$F$31</f>
        <v>28.59333333333333</v>
      </c>
      <c r="K15" s="2290"/>
      <c r="L15" s="2293">
        <f>+'[8]Late Payment Charges'!$E$31</f>
        <v>33.06</v>
      </c>
      <c r="M15" s="2290"/>
      <c r="N15" s="2290"/>
      <c r="O15" s="2290"/>
      <c r="P15" s="2290"/>
      <c r="Q15" s="2103"/>
      <c r="R15" s="2103"/>
      <c r="S15" s="2103"/>
      <c r="T15" s="2103"/>
      <c r="U15" s="2103"/>
      <c r="V15" s="2103"/>
      <c r="W15" s="2103"/>
      <c r="X15" s="1693"/>
      <c r="Y15" s="1693"/>
      <c r="Z15" s="1693"/>
      <c r="AA15" s="1693"/>
      <c r="AB15" s="1693"/>
      <c r="AC15" s="1693"/>
      <c r="AD15" s="1693"/>
      <c r="AE15" s="1693"/>
      <c r="AF15" s="1693"/>
      <c r="AG15" s="1693"/>
      <c r="AH15" s="1693"/>
      <c r="AI15" s="1693"/>
      <c r="AJ15" s="1693"/>
      <c r="AK15" s="1693"/>
      <c r="AL15" s="1693"/>
      <c r="AM15" s="1693"/>
      <c r="AN15" s="1693"/>
    </row>
    <row r="16" spans="1:40" ht="6" customHeight="1" x14ac:dyDescent="0.2">
      <c r="A16" s="1681"/>
      <c r="B16" s="340"/>
      <c r="C16" s="1691"/>
      <c r="D16" s="2291"/>
      <c r="E16" s="2291"/>
      <c r="F16" s="2291"/>
      <c r="G16" s="2291"/>
      <c r="H16" s="2291"/>
      <c r="I16" s="2291"/>
      <c r="J16" s="2291"/>
      <c r="K16" s="2291"/>
      <c r="L16" s="2291"/>
      <c r="M16" s="2291"/>
      <c r="N16" s="2291"/>
      <c r="O16" s="2291"/>
      <c r="P16" s="2291"/>
      <c r="Q16" s="1692"/>
      <c r="R16" s="1692"/>
      <c r="S16" s="1692"/>
      <c r="T16" s="1692"/>
      <c r="U16" s="1692"/>
      <c r="V16" s="1692"/>
      <c r="W16" s="1692"/>
      <c r="X16" s="1689"/>
      <c r="Y16" s="1689"/>
      <c r="Z16" s="1689"/>
      <c r="AA16" s="1689"/>
      <c r="AB16" s="1689"/>
      <c r="AC16" s="1689"/>
      <c r="AD16" s="1689"/>
      <c r="AE16" s="349"/>
      <c r="AF16" s="349"/>
      <c r="AG16" s="349"/>
      <c r="AH16" s="349"/>
      <c r="AI16" s="349"/>
      <c r="AJ16" s="349"/>
      <c r="AK16" s="349"/>
      <c r="AL16" s="349"/>
      <c r="AM16" s="349"/>
      <c r="AN16" s="349"/>
    </row>
    <row r="17" spans="1:40" ht="12.75" x14ac:dyDescent="0.2">
      <c r="A17" s="1683" t="s">
        <v>332</v>
      </c>
      <c r="B17" s="342" t="s">
        <v>838</v>
      </c>
      <c r="C17" s="1690">
        <f>+SUM(D17:W17)</f>
        <v>115884.5</v>
      </c>
      <c r="D17" s="2292">
        <f>+ccar*12</f>
        <v>97828.5</v>
      </c>
      <c r="E17" s="2292">
        <f>+E21*12</f>
        <v>16100</v>
      </c>
      <c r="F17" s="2292">
        <f t="shared" ref="F17:L17" si="1">+F21*12</f>
        <v>1572</v>
      </c>
      <c r="G17" s="2292">
        <f t="shared" si="1"/>
        <v>0</v>
      </c>
      <c r="H17" s="2292">
        <f t="shared" si="1"/>
        <v>0</v>
      </c>
      <c r="I17" s="2292">
        <f t="shared" si="1"/>
        <v>12</v>
      </c>
      <c r="J17" s="2292">
        <f t="shared" si="1"/>
        <v>60</v>
      </c>
      <c r="K17" s="2292">
        <f t="shared" si="1"/>
        <v>0</v>
      </c>
      <c r="L17" s="2292">
        <f t="shared" si="1"/>
        <v>312</v>
      </c>
      <c r="M17" s="2292"/>
      <c r="N17" s="2292"/>
      <c r="O17" s="2292"/>
      <c r="P17" s="2292"/>
      <c r="Q17" s="2097"/>
      <c r="R17" s="2097"/>
      <c r="S17" s="2097"/>
      <c r="T17" s="2097"/>
      <c r="U17" s="2097"/>
      <c r="V17" s="2097"/>
      <c r="W17" s="2097"/>
      <c r="X17" s="1689"/>
      <c r="Y17" s="1689"/>
      <c r="Z17" s="1689"/>
      <c r="AA17" s="1689"/>
      <c r="AB17" s="1689"/>
      <c r="AC17" s="1689"/>
      <c r="AD17" s="1689"/>
      <c r="AE17" s="349"/>
      <c r="AF17" s="349"/>
      <c r="AG17" s="349"/>
      <c r="AH17" s="349"/>
      <c r="AI17" s="349"/>
      <c r="AJ17" s="349"/>
      <c r="AK17" s="349"/>
      <c r="AL17" s="349"/>
      <c r="AM17" s="349"/>
      <c r="AN17" s="349"/>
    </row>
    <row r="18" spans="1:40" ht="12.75" x14ac:dyDescent="0.2">
      <c r="A18" s="1985" t="s">
        <v>462</v>
      </c>
      <c r="B18" s="2288" t="s">
        <v>1710</v>
      </c>
      <c r="C18" s="1690"/>
      <c r="D18" s="2292">
        <f>+ccar</f>
        <v>8152.375</v>
      </c>
      <c r="E18" s="2292">
        <f>+E21</f>
        <v>1341.6666666666667</v>
      </c>
      <c r="F18" s="2292">
        <f>+F21</f>
        <v>131</v>
      </c>
      <c r="G18" s="2292">
        <f t="shared" ref="G18:L18" si="2">+G21</f>
        <v>0</v>
      </c>
      <c r="H18" s="2292">
        <f t="shared" si="2"/>
        <v>0</v>
      </c>
      <c r="I18" s="2292">
        <f t="shared" si="2"/>
        <v>1</v>
      </c>
      <c r="J18" s="2292">
        <f>+'[2]3.10b LoadForecast'!$I$18</f>
        <v>2186.7661966795336</v>
      </c>
      <c r="K18" s="2292">
        <f t="shared" si="2"/>
        <v>0</v>
      </c>
      <c r="L18" s="2292">
        <f t="shared" si="2"/>
        <v>26</v>
      </c>
      <c r="M18" s="2292"/>
      <c r="N18" s="2292"/>
      <c r="O18" s="2292"/>
      <c r="P18" s="2292"/>
      <c r="Q18" s="2097"/>
      <c r="R18" s="2097"/>
      <c r="S18" s="2097"/>
      <c r="T18" s="2097"/>
      <c r="U18" s="2097"/>
      <c r="V18" s="2097"/>
      <c r="W18" s="2097"/>
      <c r="X18" s="1689"/>
      <c r="Y18" s="1689"/>
      <c r="Z18" s="1689"/>
      <c r="AA18" s="1689"/>
      <c r="AB18" s="1689"/>
      <c r="AC18" s="1689"/>
      <c r="AD18" s="1689"/>
      <c r="AE18" s="349"/>
      <c r="AF18" s="349"/>
      <c r="AG18" s="349"/>
      <c r="AH18" s="349"/>
      <c r="AI18" s="349"/>
      <c r="AJ18" s="349"/>
      <c r="AK18" s="349"/>
      <c r="AL18" s="349"/>
      <c r="AM18" s="349"/>
      <c r="AN18" s="349"/>
    </row>
    <row r="19" spans="1:40" ht="12.75" x14ac:dyDescent="0.2">
      <c r="A19" s="1986" t="s">
        <v>1181</v>
      </c>
      <c r="B19" s="339" t="s">
        <v>1184</v>
      </c>
      <c r="C19" s="1690">
        <f>+SUM(D19:W19)</f>
        <v>11838.807863346199</v>
      </c>
      <c r="D19" s="2292">
        <f>+ccar</f>
        <v>8152.375</v>
      </c>
      <c r="E19" s="2292">
        <f>+E21</f>
        <v>1341.6666666666667</v>
      </c>
      <c r="F19" s="2292">
        <f>+F21</f>
        <v>131</v>
      </c>
      <c r="G19" s="2292">
        <f t="shared" ref="G19:L19" si="3">+G21</f>
        <v>0</v>
      </c>
      <c r="H19" s="2292">
        <f t="shared" si="3"/>
        <v>0</v>
      </c>
      <c r="I19" s="2292">
        <f t="shared" si="3"/>
        <v>1</v>
      </c>
      <c r="J19" s="2292">
        <f>+J18</f>
        <v>2186.7661966795336</v>
      </c>
      <c r="K19" s="2292">
        <f t="shared" si="3"/>
        <v>0</v>
      </c>
      <c r="L19" s="2292">
        <f t="shared" si="3"/>
        <v>26</v>
      </c>
      <c r="M19" s="2292"/>
      <c r="N19" s="2292"/>
      <c r="O19" s="2292"/>
      <c r="P19" s="2292"/>
      <c r="Q19" s="2097"/>
      <c r="R19" s="2097"/>
      <c r="S19" s="2097"/>
      <c r="T19" s="2097"/>
      <c r="U19" s="2097"/>
      <c r="V19" s="2097"/>
      <c r="W19" s="2097"/>
      <c r="X19" s="1689"/>
      <c r="Y19" s="1689"/>
      <c r="Z19" s="1689"/>
      <c r="AA19" s="1689"/>
      <c r="AB19" s="1689"/>
      <c r="AC19" s="1689"/>
      <c r="AD19" s="1689"/>
      <c r="AE19" s="349"/>
      <c r="AF19" s="349"/>
      <c r="AG19" s="349"/>
      <c r="AH19" s="349"/>
      <c r="AI19" s="349"/>
      <c r="AJ19" s="349"/>
      <c r="AK19" s="349"/>
      <c r="AL19" s="349"/>
      <c r="AM19" s="349"/>
      <c r="AN19" s="349"/>
    </row>
    <row r="20" spans="1:40" ht="6" customHeight="1" x14ac:dyDescent="0.2">
      <c r="A20" s="1681"/>
      <c r="B20" s="340"/>
      <c r="C20" s="1691"/>
      <c r="D20" s="2291"/>
      <c r="E20" s="2291"/>
      <c r="F20" s="2291"/>
      <c r="G20" s="2291"/>
      <c r="H20" s="2291"/>
      <c r="I20" s="2291"/>
      <c r="J20" s="2291"/>
      <c r="K20" s="2291"/>
      <c r="L20" s="2291"/>
      <c r="M20" s="2291"/>
      <c r="N20" s="2291"/>
      <c r="O20" s="2291"/>
      <c r="P20" s="2291"/>
      <c r="Q20" s="1692"/>
      <c r="R20" s="1692"/>
      <c r="S20" s="1692"/>
      <c r="T20" s="1692"/>
      <c r="U20" s="1692"/>
      <c r="V20" s="1692"/>
      <c r="W20" s="1692"/>
      <c r="X20" s="1689"/>
      <c r="Y20" s="1689"/>
      <c r="Z20" s="1689"/>
      <c r="AA20" s="1689"/>
      <c r="AB20" s="1689"/>
      <c r="AC20" s="1689"/>
      <c r="AD20" s="1689"/>
      <c r="AE20" s="349"/>
      <c r="AF20" s="349"/>
      <c r="AG20" s="349"/>
      <c r="AH20" s="349"/>
      <c r="AI20" s="349"/>
      <c r="AJ20" s="349"/>
      <c r="AK20" s="349"/>
      <c r="AL20" s="349"/>
      <c r="AM20" s="349"/>
      <c r="AN20" s="349"/>
    </row>
    <row r="21" spans="1:40" ht="12.75" x14ac:dyDescent="0.2">
      <c r="A21" s="1945" t="s">
        <v>457</v>
      </c>
      <c r="B21" s="2287" t="s">
        <v>704</v>
      </c>
      <c r="C21" s="1690">
        <f>+SUM(D21:W21)</f>
        <v>9657.0416666666661</v>
      </c>
      <c r="D21" s="2292">
        <f>+'[2]3.10b LoadForecast'!$I$14</f>
        <v>8152.375</v>
      </c>
      <c r="E21" s="2292">
        <f>+'[2]3.10b LoadForecast'!$I$15</f>
        <v>1341.6666666666667</v>
      </c>
      <c r="F21" s="2292">
        <f>+'[2]3.10b LoadForecast'!$I$16</f>
        <v>131</v>
      </c>
      <c r="G21" s="2292"/>
      <c r="H21" s="2292"/>
      <c r="I21" s="2292">
        <f>+'[2]3.10b LoadForecast'!$I$19</f>
        <v>1</v>
      </c>
      <c r="J21" s="2292">
        <v>5</v>
      </c>
      <c r="K21" s="2292"/>
      <c r="L21" s="2292">
        <f>+'[2]3.10b LoadForecast'!$I$17</f>
        <v>26</v>
      </c>
      <c r="M21" s="2292"/>
      <c r="N21" s="2292"/>
      <c r="O21" s="2292"/>
      <c r="P21" s="2292"/>
      <c r="Q21" s="2097"/>
      <c r="R21" s="2097"/>
      <c r="S21" s="2097"/>
      <c r="T21" s="2097"/>
      <c r="U21" s="2097"/>
      <c r="V21" s="2097"/>
      <c r="W21" s="2097"/>
      <c r="X21" s="1689"/>
      <c r="Y21" s="1689"/>
      <c r="Z21" s="1689"/>
      <c r="AA21" s="1689"/>
      <c r="AB21" s="1689"/>
      <c r="AC21" s="1689"/>
      <c r="AD21" s="1689"/>
      <c r="AE21" s="349"/>
      <c r="AF21" s="349"/>
      <c r="AG21" s="349"/>
      <c r="AH21" s="349"/>
      <c r="AI21" s="349"/>
      <c r="AJ21" s="349"/>
      <c r="AK21" s="349"/>
      <c r="AL21" s="349"/>
      <c r="AM21" s="349"/>
      <c r="AN21" s="349"/>
    </row>
    <row r="22" spans="1:40" ht="12.75" x14ac:dyDescent="0.2">
      <c r="A22" s="1682" t="s">
        <v>744</v>
      </c>
      <c r="B22" s="2287" t="s">
        <v>796</v>
      </c>
      <c r="C22" s="1690">
        <f>+SUM(D22:W22)</f>
        <v>0</v>
      </c>
      <c r="D22" s="2292"/>
      <c r="E22" s="2292"/>
      <c r="F22" s="2292"/>
      <c r="G22" s="2292"/>
      <c r="H22" s="2292"/>
      <c r="I22" s="2292"/>
      <c r="J22" s="2292"/>
      <c r="K22" s="2292"/>
      <c r="L22" s="2292"/>
      <c r="M22" s="2292"/>
      <c r="N22" s="2292"/>
      <c r="O22" s="2292"/>
      <c r="P22" s="2292"/>
      <c r="Q22" s="2097"/>
      <c r="R22" s="2097"/>
      <c r="S22" s="2097"/>
      <c r="T22" s="2097"/>
      <c r="U22" s="2097"/>
      <c r="V22" s="2097"/>
      <c r="W22" s="2097"/>
      <c r="X22" s="1689"/>
      <c r="Y22" s="1689"/>
      <c r="Z22" s="1689"/>
      <c r="AA22" s="1689"/>
      <c r="AB22" s="1689"/>
      <c r="AC22" s="1689"/>
      <c r="AD22" s="1689"/>
      <c r="AE22" s="349"/>
      <c r="AF22" s="349"/>
      <c r="AG22" s="349"/>
      <c r="AH22" s="349"/>
      <c r="AI22" s="349"/>
      <c r="AJ22" s="349"/>
      <c r="AK22" s="349"/>
      <c r="AL22" s="349"/>
      <c r="AM22" s="349"/>
      <c r="AN22" s="349"/>
    </row>
    <row r="23" spans="1:40" ht="12.75" x14ac:dyDescent="0.2">
      <c r="A23" s="1682" t="s">
        <v>745</v>
      </c>
      <c r="B23" s="2287" t="s">
        <v>703</v>
      </c>
      <c r="C23" s="1690">
        <f>+SUM(D23:W23)</f>
        <v>9764.0817518724325</v>
      </c>
      <c r="D23" s="2292">
        <f>+ccar</f>
        <v>8152.375</v>
      </c>
      <c r="E23" s="2292">
        <f>+E21</f>
        <v>1341.6666666666667</v>
      </c>
      <c r="F23" s="2292">
        <f>+F21</f>
        <v>131</v>
      </c>
      <c r="G23" s="2292"/>
      <c r="H23" s="2292"/>
      <c r="I23" s="2292">
        <f>+I21</f>
        <v>1</v>
      </c>
      <c r="J23" s="1697">
        <f>IF(ISERROR(J$18/C52),0,J$18/C52)</f>
        <v>112.04008520576613</v>
      </c>
      <c r="K23" s="2292"/>
      <c r="L23" s="2292">
        <f>+L21</f>
        <v>26</v>
      </c>
      <c r="M23" s="2292"/>
      <c r="N23" s="2292"/>
      <c r="O23" s="2292"/>
      <c r="P23" s="2292"/>
      <c r="Q23" s="2097"/>
      <c r="R23" s="2097"/>
      <c r="S23" s="2097"/>
      <c r="T23" s="2097"/>
      <c r="U23" s="2097"/>
      <c r="V23" s="2097"/>
      <c r="W23" s="2097"/>
      <c r="X23" s="1689"/>
      <c r="Y23" s="1689"/>
      <c r="Z23" s="1689"/>
      <c r="AA23" s="1689"/>
      <c r="AB23" s="1689"/>
      <c r="AC23" s="1689"/>
      <c r="AD23" s="1689"/>
      <c r="AE23" s="349"/>
      <c r="AF23" s="349"/>
      <c r="AG23" s="349"/>
      <c r="AH23" s="349"/>
      <c r="AI23" s="349"/>
      <c r="AJ23" s="349"/>
      <c r="AK23" s="349"/>
      <c r="AL23" s="349"/>
      <c r="AM23" s="349"/>
      <c r="AN23" s="349"/>
    </row>
    <row r="24" spans="1:40" ht="12.75" x14ac:dyDescent="0.2">
      <c r="A24" s="1678" t="s">
        <v>1048</v>
      </c>
      <c r="B24" s="2287" t="s">
        <v>1053</v>
      </c>
      <c r="C24" s="1690">
        <f>+SUM(D24:W24)</f>
        <v>9744.0817518724325</v>
      </c>
      <c r="D24" s="2292">
        <f>+ccar</f>
        <v>8152.375</v>
      </c>
      <c r="E24" s="2292">
        <f>+E21</f>
        <v>1341.6666666666667</v>
      </c>
      <c r="F24" s="2294">
        <f>+F23-19</f>
        <v>112</v>
      </c>
      <c r="G24" s="2294"/>
      <c r="H24" s="2294"/>
      <c r="I24" s="2294">
        <v>0</v>
      </c>
      <c r="J24" s="1697">
        <f>IF(ISERROR(J$18/C53),0,J$18/C53)</f>
        <v>112.04008520576613</v>
      </c>
      <c r="K24" s="2292"/>
      <c r="L24" s="2292">
        <f>+L21</f>
        <v>26</v>
      </c>
      <c r="M24" s="2292"/>
      <c r="N24" s="2292"/>
      <c r="O24" s="2292"/>
      <c r="P24" s="2292"/>
      <c r="Q24" s="2097"/>
      <c r="R24" s="2097"/>
      <c r="S24" s="2097"/>
      <c r="T24" s="2097"/>
      <c r="U24" s="2097"/>
      <c r="V24" s="2097"/>
      <c r="W24" s="2097"/>
      <c r="X24" s="1689"/>
      <c r="Y24" s="1689"/>
      <c r="Z24" s="1689"/>
      <c r="AA24" s="1689"/>
      <c r="AB24" s="1689"/>
      <c r="AC24" s="1689"/>
      <c r="AD24" s="1689"/>
      <c r="AE24" s="349"/>
      <c r="AF24" s="349"/>
      <c r="AG24" s="349"/>
      <c r="AH24" s="349"/>
      <c r="AI24" s="349"/>
      <c r="AJ24" s="349"/>
      <c r="AK24" s="349"/>
      <c r="AL24" s="349"/>
      <c r="AM24" s="349"/>
      <c r="AN24" s="349"/>
    </row>
    <row r="25" spans="1:40" ht="12.75" x14ac:dyDescent="0.2">
      <c r="A25" s="1682" t="s">
        <v>746</v>
      </c>
      <c r="B25" s="2287" t="s">
        <v>702</v>
      </c>
      <c r="C25" s="1690">
        <f>+SUM(D25:W25)</f>
        <v>9637.0416666666661</v>
      </c>
      <c r="D25" s="2292">
        <f>+ccar</f>
        <v>8152.375</v>
      </c>
      <c r="E25" s="2292">
        <f>+E21</f>
        <v>1341.6666666666667</v>
      </c>
      <c r="F25" s="2294">
        <f>+F24</f>
        <v>112</v>
      </c>
      <c r="G25" s="2292"/>
      <c r="H25" s="2292"/>
      <c r="I25" s="2292">
        <v>0</v>
      </c>
      <c r="J25" s="2292">
        <f>+J21</f>
        <v>5</v>
      </c>
      <c r="K25" s="2292"/>
      <c r="L25" s="2292">
        <f>+L21</f>
        <v>26</v>
      </c>
      <c r="M25" s="2292"/>
      <c r="N25" s="2292"/>
      <c r="O25" s="2292"/>
      <c r="P25" s="2292"/>
      <c r="Q25" s="2097"/>
      <c r="R25" s="2097"/>
      <c r="S25" s="2097"/>
      <c r="T25" s="2097"/>
      <c r="U25" s="2097"/>
      <c r="V25" s="2097"/>
      <c r="W25" s="2097"/>
      <c r="X25" s="1689"/>
      <c r="Y25" s="1689"/>
      <c r="Z25" s="1689"/>
      <c r="AA25" s="1689"/>
      <c r="AB25" s="1689"/>
      <c r="AC25" s="1689"/>
      <c r="AD25" s="1689"/>
      <c r="AE25" s="349"/>
      <c r="AF25" s="349"/>
      <c r="AG25" s="349"/>
      <c r="AH25" s="349"/>
      <c r="AI25" s="349"/>
      <c r="AJ25" s="349"/>
      <c r="AK25" s="349"/>
      <c r="AL25" s="349"/>
      <c r="AM25" s="349"/>
      <c r="AN25" s="349"/>
    </row>
    <row r="26" spans="1:40" ht="6" customHeight="1" x14ac:dyDescent="0.2">
      <c r="A26" s="1684"/>
      <c r="B26" s="343"/>
      <c r="C26" s="1691"/>
      <c r="D26" s="1692"/>
      <c r="E26" s="1692"/>
      <c r="F26" s="1692"/>
      <c r="G26" s="1692"/>
      <c r="H26" s="1692"/>
      <c r="I26" s="1692"/>
      <c r="J26" s="1692"/>
      <c r="K26" s="1692"/>
      <c r="L26" s="1692"/>
      <c r="M26" s="1692"/>
      <c r="N26" s="1692"/>
      <c r="O26" s="1692"/>
      <c r="P26" s="1692"/>
      <c r="Q26" s="1692"/>
      <c r="R26" s="1692"/>
      <c r="S26" s="1692"/>
      <c r="T26" s="1692"/>
      <c r="U26" s="1692"/>
      <c r="V26" s="1692"/>
      <c r="W26" s="1692"/>
      <c r="X26" s="1689"/>
      <c r="Y26" s="1689"/>
      <c r="Z26" s="1689"/>
      <c r="AA26" s="1689"/>
      <c r="AB26" s="1689"/>
      <c r="AC26" s="1689"/>
      <c r="AD26" s="1689"/>
      <c r="AE26" s="349"/>
      <c r="AF26" s="349"/>
      <c r="AG26" s="349"/>
      <c r="AH26" s="349"/>
      <c r="AI26" s="349"/>
      <c r="AJ26" s="349"/>
      <c r="AK26" s="349"/>
      <c r="AL26" s="349"/>
      <c r="AM26" s="349"/>
      <c r="AN26" s="349"/>
    </row>
    <row r="27" spans="1:40" ht="12.75" x14ac:dyDescent="0.2">
      <c r="A27" s="1685" t="s">
        <v>1271</v>
      </c>
      <c r="B27" s="344" t="s">
        <v>1274</v>
      </c>
      <c r="C27" s="1690">
        <f>+SUM(D27:W27)</f>
        <v>8859.3610279441127</v>
      </c>
      <c r="D27" s="1695">
        <f>IF(D19&gt;0,D19*'I5.2 Weighting Factors'!D12,'I5.2 Weighting Factors'!D12*D25)</f>
        <v>8152.375</v>
      </c>
      <c r="E27" s="1695">
        <f>IF(E19&gt;0,E19*'I5.2 Weighting Factors'!E12,'I5.2 Weighting Factors'!E12*E25)</f>
        <v>706.98602794411192</v>
      </c>
      <c r="F27" s="1695">
        <f>IF(F19&gt;0,F19*'I5.2 Weighting Factors'!F12,'I5.2 Weighting Factors'!F12*F25)</f>
        <v>0</v>
      </c>
      <c r="G27" s="1695">
        <f>IF(G19&gt;0,G19*'I5.2 Weighting Factors'!G12,'I5.2 Weighting Factors'!G12*G25)</f>
        <v>0</v>
      </c>
      <c r="H27" s="1695">
        <f>IF(H19&gt;0,H19*'I5.2 Weighting Factors'!H12,'I5.2 Weighting Factors'!H12*H25)</f>
        <v>0</v>
      </c>
      <c r="I27" s="1695">
        <f>IF(I19&gt;0,I19*'I5.2 Weighting Factors'!I12,'I5.2 Weighting Factors'!I12*I25)</f>
        <v>0</v>
      </c>
      <c r="J27" s="1695">
        <f>IF(J19&gt;0,J19*'I5.2 Weighting Factors'!J12,'I5.2 Weighting Factors'!J12*J25)</f>
        <v>0</v>
      </c>
      <c r="K27" s="1695">
        <f>IF(K19&gt;0,K19*'I5.2 Weighting Factors'!K12,'I5.2 Weighting Factors'!K12*K25)</f>
        <v>0</v>
      </c>
      <c r="L27" s="1695">
        <f>IF(L19&gt;0,L19*'I5.2 Weighting Factors'!L12,'I5.2 Weighting Factors'!L12*L25)</f>
        <v>0</v>
      </c>
      <c r="M27" s="1695">
        <f>IF(M19&gt;0,M19*'I5.2 Weighting Factors'!M12,'I5.2 Weighting Factors'!M12*M25)</f>
        <v>0</v>
      </c>
      <c r="N27" s="1695">
        <f>IF(N19&gt;0,N19*'I5.2 Weighting Factors'!N12,'I5.2 Weighting Factors'!N12*N25)</f>
        <v>0</v>
      </c>
      <c r="O27" s="1695">
        <f>IF(O19&gt;0,O19*'I5.2 Weighting Factors'!O12,'I5.2 Weighting Factors'!O12*O25)</f>
        <v>0</v>
      </c>
      <c r="P27" s="1695">
        <f>IF(P19&gt;0,P19*'I5.2 Weighting Factors'!P12,'I5.2 Weighting Factors'!P12*P25)</f>
        <v>0</v>
      </c>
      <c r="Q27" s="1695">
        <f>IF(Q19&gt;0,Q19*'I5.2 Weighting Factors'!Q12,'I5.2 Weighting Factors'!Q12*Q25)</f>
        <v>0</v>
      </c>
      <c r="R27" s="1695">
        <f>IF(R19&gt;0,R19*'I5.2 Weighting Factors'!R12,'I5.2 Weighting Factors'!R12*R25)</f>
        <v>0</v>
      </c>
      <c r="S27" s="1695">
        <f>IF(S19&gt;0,S19*'I5.2 Weighting Factors'!S12,'I5.2 Weighting Factors'!S12*S25)</f>
        <v>0</v>
      </c>
      <c r="T27" s="1695">
        <f>IF(T19&gt;0,T19*'I5.2 Weighting Factors'!T12,'I5.2 Weighting Factors'!T12*T25)</f>
        <v>0</v>
      </c>
      <c r="U27" s="1695">
        <f>IF(U19&gt;0,U19*'I5.2 Weighting Factors'!U12,'I5.2 Weighting Factors'!U12*U25)</f>
        <v>0</v>
      </c>
      <c r="V27" s="1695">
        <f>IF(V19&gt;0,V19*'I5.2 Weighting Factors'!V12,'I5.2 Weighting Factors'!V12*V25)</f>
        <v>0</v>
      </c>
      <c r="W27" s="1695">
        <f>IF(W19&gt;0,W19*'I5.2 Weighting Factors'!W12,'I5.2 Weighting Factors'!W12*W25)</f>
        <v>0</v>
      </c>
      <c r="X27" s="1689"/>
      <c r="Y27" s="1689"/>
      <c r="Z27" s="1689"/>
      <c r="AA27" s="1689"/>
      <c r="AB27" s="1689"/>
      <c r="AC27" s="1689"/>
      <c r="AD27" s="1689"/>
      <c r="AE27" s="349"/>
      <c r="AF27" s="349"/>
      <c r="AG27" s="349"/>
      <c r="AH27" s="349"/>
      <c r="AI27" s="349"/>
      <c r="AJ27" s="349"/>
      <c r="AK27" s="349"/>
      <c r="AL27" s="349"/>
      <c r="AM27" s="349"/>
      <c r="AN27" s="349"/>
    </row>
    <row r="28" spans="1:40" s="332" customFormat="1" ht="12.75" x14ac:dyDescent="0.2">
      <c r="A28" s="1686" t="s">
        <v>772</v>
      </c>
      <c r="B28" s="345" t="s">
        <v>774</v>
      </c>
      <c r="C28" s="1696">
        <f>SUM(D28:W28)</f>
        <v>4986262.54</v>
      </c>
      <c r="D28" s="1697">
        <f>'I7.1 Meter Capital'!F22</f>
        <v>3286776.87</v>
      </c>
      <c r="E28" s="1697">
        <f>'I7.1 Meter Capital'!I22</f>
        <v>950151.04</v>
      </c>
      <c r="F28" s="1697">
        <f>'I7.1 Meter Capital'!L22</f>
        <v>743226.35000000009</v>
      </c>
      <c r="G28" s="1697">
        <f>'I7.1 Meter Capital'!O22</f>
        <v>0</v>
      </c>
      <c r="H28" s="1697">
        <f>'I7.1 Meter Capital'!R22</f>
        <v>0</v>
      </c>
      <c r="I28" s="1697">
        <f>'I7.1 Meter Capital'!U22</f>
        <v>6108.28</v>
      </c>
      <c r="J28" s="1697">
        <f>'I7.1 Meter Capital'!X22</f>
        <v>0</v>
      </c>
      <c r="K28" s="1697">
        <f>'I7.1 Meter Capital'!AA22</f>
        <v>0</v>
      </c>
      <c r="L28" s="1697">
        <f>'I7.1 Meter Capital'!AD22</f>
        <v>0</v>
      </c>
      <c r="M28" s="1697">
        <f>'I7.1 Meter Capital'!AG22</f>
        <v>0</v>
      </c>
      <c r="N28" s="1697">
        <f>'I7.1 Meter Capital'!AJ22</f>
        <v>0</v>
      </c>
      <c r="O28" s="1697">
        <f>'I7.1 Meter Capital'!AM22</f>
        <v>0</v>
      </c>
      <c r="P28" s="1697">
        <f>'I7.1 Meter Capital'!AP22</f>
        <v>0</v>
      </c>
      <c r="Q28" s="1697">
        <f>'I7.1 Meter Capital'!AS22</f>
        <v>0</v>
      </c>
      <c r="R28" s="1697">
        <f>'I7.1 Meter Capital'!AV22</f>
        <v>0</v>
      </c>
      <c r="S28" s="1697">
        <f>'I7.1 Meter Capital'!AY22</f>
        <v>0</v>
      </c>
      <c r="T28" s="1697">
        <f>'I7.1 Meter Capital'!BB22</f>
        <v>0</v>
      </c>
      <c r="U28" s="1697">
        <f>'I7.1 Meter Capital'!BE22</f>
        <v>0</v>
      </c>
      <c r="V28" s="1697">
        <f>'I7.1 Meter Capital'!BH22</f>
        <v>0</v>
      </c>
      <c r="W28" s="1697">
        <f>'I7.1 Meter Capital'!BK22</f>
        <v>0</v>
      </c>
      <c r="X28" s="1698"/>
      <c r="Y28" s="1698"/>
      <c r="Z28" s="1698"/>
      <c r="AA28" s="1698"/>
      <c r="AB28" s="1698"/>
      <c r="AC28" s="1698"/>
      <c r="AD28" s="1698"/>
      <c r="AE28" s="1698"/>
      <c r="AF28" s="1698"/>
      <c r="AG28" s="1698"/>
      <c r="AH28" s="1698"/>
      <c r="AI28" s="1698"/>
      <c r="AJ28" s="1698"/>
      <c r="AK28" s="1698"/>
      <c r="AL28" s="1698"/>
      <c r="AM28" s="1698"/>
      <c r="AN28" s="1698"/>
    </row>
    <row r="29" spans="1:40" s="332" customFormat="1" ht="12.75" x14ac:dyDescent="0.2">
      <c r="A29" s="1686" t="s">
        <v>837</v>
      </c>
      <c r="B29" s="345" t="s">
        <v>775</v>
      </c>
      <c r="C29" s="1696">
        <f>SUM(D29:W29)</f>
        <v>17494.859415651303</v>
      </c>
      <c r="D29" s="1697">
        <f>'I7.2 Meter Reading'!E20</f>
        <v>8152</v>
      </c>
      <c r="E29" s="1697">
        <f>'I7.2 Meter Reading'!H20</f>
        <v>1338</v>
      </c>
      <c r="F29" s="1697">
        <f>'I7.2 Meter Reading'!K20</f>
        <v>7674.3766042692369</v>
      </c>
      <c r="G29" s="1697">
        <f>'I7.2 Meter Reading'!N20</f>
        <v>0</v>
      </c>
      <c r="H29" s="1697">
        <f>'I7.2 Meter Reading'!Q20</f>
        <v>0</v>
      </c>
      <c r="I29" s="1697">
        <f>'I7.2 Meter Reading'!T20</f>
        <v>58.583027513505627</v>
      </c>
      <c r="J29" s="1697">
        <f>'I7.2 Meter Reading'!W20</f>
        <v>271.89978386856217</v>
      </c>
      <c r="K29" s="1697">
        <f>'I7.2 Meter Reading'!Z20</f>
        <v>0</v>
      </c>
      <c r="L29" s="1697">
        <f>'I7.2 Meter Reading'!AC20</f>
        <v>0</v>
      </c>
      <c r="M29" s="1697">
        <f>'I7.2 Meter Reading'!AF20</f>
        <v>0</v>
      </c>
      <c r="N29" s="1697">
        <f>'I7.2 Meter Reading'!AI20</f>
        <v>0</v>
      </c>
      <c r="O29" s="1697">
        <f>'I7.2 Meter Reading'!AL20</f>
        <v>0</v>
      </c>
      <c r="P29" s="1697">
        <f>'I7.2 Meter Reading'!AO20</f>
        <v>0</v>
      </c>
      <c r="Q29" s="1697">
        <f>'I7.2 Meter Reading'!AR20</f>
        <v>0</v>
      </c>
      <c r="R29" s="1697">
        <f>'I7.2 Meter Reading'!AU20</f>
        <v>0</v>
      </c>
      <c r="S29" s="1697">
        <f>'I7.2 Meter Reading'!AX20</f>
        <v>0</v>
      </c>
      <c r="T29" s="1697">
        <f>'I7.2 Meter Reading'!BA20</f>
        <v>0</v>
      </c>
      <c r="U29" s="1697">
        <f>'I7.2 Meter Reading'!BD20</f>
        <v>0</v>
      </c>
      <c r="V29" s="1697">
        <f>'I7.2 Meter Reading'!BG20</f>
        <v>0</v>
      </c>
      <c r="W29" s="1697">
        <f>'I7.2 Meter Reading'!BJ20</f>
        <v>0</v>
      </c>
      <c r="X29" s="1698"/>
      <c r="Y29" s="1698"/>
      <c r="Z29" s="1698"/>
      <c r="AA29" s="1698"/>
      <c r="AB29" s="1698"/>
      <c r="AC29" s="1698"/>
      <c r="AD29" s="1698"/>
      <c r="AE29" s="1698"/>
      <c r="AF29" s="1698"/>
      <c r="AG29" s="1698"/>
      <c r="AH29" s="1698"/>
      <c r="AI29" s="1698"/>
      <c r="AJ29" s="1698"/>
      <c r="AK29" s="1698"/>
      <c r="AL29" s="1698"/>
      <c r="AM29" s="1698"/>
      <c r="AN29" s="1698"/>
    </row>
    <row r="30" spans="1:40" s="332" customFormat="1" ht="12.75" x14ac:dyDescent="0.2">
      <c r="A30" s="1687" t="s">
        <v>1272</v>
      </c>
      <c r="B30" s="346" t="s">
        <v>1273</v>
      </c>
      <c r="C30" s="1696">
        <f>SUM(D30:W30)</f>
        <v>115712.72315694748</v>
      </c>
      <c r="D30" s="1696">
        <f>'I5.2 Weighting Factors'!D15*D17</f>
        <v>97828.5</v>
      </c>
      <c r="E30" s="1696">
        <f>'I5.2 Weighting Factors'!E15*E17</f>
        <v>16100.000000000004</v>
      </c>
      <c r="F30" s="1696">
        <f>'I5.2 Weighting Factors'!F15*F17</f>
        <v>1472.5052991538741</v>
      </c>
      <c r="G30" s="1696">
        <f>'I5.2 Weighting Factors'!G15*G17</f>
        <v>0</v>
      </c>
      <c r="H30" s="1696">
        <f>'I5.2 Weighting Factors'!H15*H17</f>
        <v>0</v>
      </c>
      <c r="I30" s="1696">
        <f>'I5.2 Weighting Factors'!I15*I17</f>
        <v>11.240498466823468</v>
      </c>
      <c r="J30" s="1696">
        <f>'I5.2 Weighting Factors'!J15*J17</f>
        <v>55.630092489910268</v>
      </c>
      <c r="K30" s="1696">
        <f>'I5.2 Weighting Factors'!K15*K17</f>
        <v>0</v>
      </c>
      <c r="L30" s="1696">
        <f>'I5.2 Weighting Factors'!L15*L17</f>
        <v>244.84726683687899</v>
      </c>
      <c r="M30" s="1696">
        <f>'I5.2 Weighting Factors'!M15*M17</f>
        <v>0</v>
      </c>
      <c r="N30" s="1696">
        <f>'I5.2 Weighting Factors'!N15*N17</f>
        <v>0</v>
      </c>
      <c r="O30" s="1696">
        <f>'I5.2 Weighting Factors'!O15*O17</f>
        <v>0</v>
      </c>
      <c r="P30" s="1696">
        <f>'I5.2 Weighting Factors'!P15*P17</f>
        <v>0</v>
      </c>
      <c r="Q30" s="1696">
        <f>'I5.2 Weighting Factors'!Q15*Q17</f>
        <v>0</v>
      </c>
      <c r="R30" s="1696">
        <f>'I5.2 Weighting Factors'!R15*R17</f>
        <v>0</v>
      </c>
      <c r="S30" s="1696">
        <f>'I5.2 Weighting Factors'!S15*S17</f>
        <v>0</v>
      </c>
      <c r="T30" s="1696">
        <f>'I5.2 Weighting Factors'!T15*T17</f>
        <v>0</v>
      </c>
      <c r="U30" s="1696">
        <f>'I5.2 Weighting Factors'!U15*U17</f>
        <v>0</v>
      </c>
      <c r="V30" s="1696">
        <f>'I5.2 Weighting Factors'!V15*V17</f>
        <v>0</v>
      </c>
      <c r="W30" s="1696">
        <f>'I5.2 Weighting Factors'!W15*W17</f>
        <v>0</v>
      </c>
      <c r="X30" s="1698"/>
      <c r="Y30" s="1698"/>
      <c r="Z30" s="1698"/>
      <c r="AA30" s="1698"/>
      <c r="AB30" s="1698"/>
      <c r="AC30" s="1698"/>
      <c r="AD30" s="1698"/>
      <c r="AE30" s="1698"/>
      <c r="AF30" s="1698"/>
      <c r="AG30" s="1698"/>
      <c r="AH30" s="1698"/>
      <c r="AI30" s="1698"/>
      <c r="AJ30" s="1698"/>
      <c r="AK30" s="1698"/>
      <c r="AL30" s="1698"/>
      <c r="AM30" s="1698"/>
      <c r="AN30" s="1698"/>
    </row>
    <row r="31" spans="1:40" ht="12.75" x14ac:dyDescent="0.2">
      <c r="A31" s="336"/>
      <c r="C31" s="1702"/>
      <c r="D31" s="1689"/>
      <c r="E31" s="1689"/>
      <c r="F31" s="1689"/>
      <c r="G31" s="1689"/>
      <c r="H31" s="1689"/>
      <c r="I31" s="1689"/>
      <c r="J31" s="1689"/>
      <c r="K31" s="1689"/>
      <c r="L31" s="1689"/>
      <c r="M31" s="1689"/>
      <c r="N31" s="1689"/>
      <c r="O31" s="1689"/>
      <c r="P31" s="1689"/>
      <c r="Q31" s="1689"/>
      <c r="R31" s="1689"/>
      <c r="S31" s="1689"/>
      <c r="T31" s="1689"/>
      <c r="U31" s="1689"/>
      <c r="V31" s="1689"/>
      <c r="W31" s="1689"/>
      <c r="X31" s="1689"/>
      <c r="Y31" s="1689"/>
      <c r="Z31" s="1689"/>
      <c r="AA31" s="1689"/>
      <c r="AB31" s="1689"/>
      <c r="AC31" s="1689"/>
      <c r="AD31" s="1689"/>
      <c r="AE31" s="349"/>
      <c r="AF31" s="349"/>
      <c r="AG31" s="349"/>
      <c r="AH31" s="349"/>
      <c r="AI31" s="349"/>
      <c r="AJ31" s="349"/>
      <c r="AK31" s="349"/>
      <c r="AL31" s="349"/>
      <c r="AM31" s="349"/>
      <c r="AN31" s="349"/>
    </row>
    <row r="32" spans="1:40" ht="12.75" x14ac:dyDescent="0.2">
      <c r="A32" s="336"/>
      <c r="C32" s="1702"/>
      <c r="D32" s="1689"/>
      <c r="E32" s="1689"/>
      <c r="F32" s="1689"/>
      <c r="G32" s="1689"/>
      <c r="H32" s="1689"/>
      <c r="I32" s="1689"/>
      <c r="J32" s="1689"/>
      <c r="K32" s="1689"/>
      <c r="L32" s="1689"/>
      <c r="M32" s="1689"/>
      <c r="N32" s="1689"/>
      <c r="O32" s="1689"/>
      <c r="P32" s="1689"/>
      <c r="Q32" s="1689"/>
      <c r="R32" s="1689"/>
      <c r="S32" s="1689"/>
      <c r="T32" s="1689"/>
      <c r="U32" s="1689"/>
      <c r="V32" s="1689"/>
      <c r="W32" s="1689"/>
      <c r="X32" s="1689"/>
      <c r="Y32" s="1689"/>
      <c r="Z32" s="1689"/>
      <c r="AA32" s="1689"/>
      <c r="AB32" s="1689"/>
      <c r="AC32" s="1689"/>
      <c r="AD32" s="1689"/>
      <c r="AE32" s="349"/>
      <c r="AF32" s="349"/>
      <c r="AG32" s="349"/>
      <c r="AH32" s="349"/>
      <c r="AI32" s="349"/>
      <c r="AJ32" s="349"/>
      <c r="AK32" s="349"/>
      <c r="AL32" s="349"/>
      <c r="AM32" s="349"/>
      <c r="AN32" s="349"/>
    </row>
    <row r="33" spans="1:40" ht="18" x14ac:dyDescent="0.25">
      <c r="A33" s="1749" t="s">
        <v>458</v>
      </c>
      <c r="C33" s="1702"/>
      <c r="D33" s="633"/>
      <c r="E33" s="1689"/>
      <c r="F33" s="1689"/>
      <c r="G33" s="1689"/>
      <c r="H33" s="1689"/>
      <c r="I33" s="1689"/>
      <c r="J33" s="1689"/>
      <c r="K33" s="1689"/>
      <c r="L33" s="1689"/>
      <c r="M33" s="1689"/>
      <c r="N33" s="1689"/>
      <c r="O33" s="1689"/>
      <c r="P33" s="1689"/>
      <c r="Q33" s="1689"/>
      <c r="R33" s="1689"/>
      <c r="S33" s="1689"/>
      <c r="T33" s="1689"/>
      <c r="U33" s="1689"/>
      <c r="V33" s="1689"/>
      <c r="W33" s="1689"/>
      <c r="X33" s="1689"/>
      <c r="Y33" s="1689"/>
      <c r="Z33" s="1689"/>
      <c r="AA33" s="1689"/>
      <c r="AB33" s="1689"/>
      <c r="AC33" s="1689"/>
      <c r="AD33" s="1689"/>
      <c r="AE33" s="349"/>
      <c r="AF33" s="349"/>
      <c r="AG33" s="349"/>
      <c r="AH33" s="349"/>
      <c r="AI33" s="349"/>
      <c r="AJ33" s="349"/>
      <c r="AK33" s="349"/>
      <c r="AL33" s="349"/>
      <c r="AM33" s="349"/>
      <c r="AN33" s="349"/>
    </row>
    <row r="34" spans="1:40" ht="41.25" hidden="1" customHeight="1" x14ac:dyDescent="0.2">
      <c r="A34" s="337"/>
      <c r="C34" s="1702"/>
      <c r="D34" s="1745"/>
      <c r="E34" s="1689"/>
      <c r="F34" s="1689"/>
      <c r="G34" s="1689"/>
      <c r="H34" s="1689"/>
      <c r="I34" s="1689"/>
      <c r="J34" s="1689"/>
      <c r="K34" s="1689"/>
      <c r="L34" s="1689"/>
      <c r="M34" s="1689"/>
      <c r="N34" s="1689"/>
      <c r="O34" s="1689"/>
      <c r="P34" s="1689"/>
      <c r="Q34" s="1689"/>
      <c r="R34" s="1689"/>
      <c r="S34" s="1689"/>
      <c r="T34" s="1689"/>
      <c r="U34" s="1689"/>
      <c r="V34" s="1689"/>
      <c r="W34" s="1689"/>
      <c r="X34" s="1689"/>
      <c r="Y34" s="1689"/>
      <c r="Z34" s="1689"/>
      <c r="AA34" s="1689"/>
      <c r="AB34" s="1689"/>
      <c r="AC34" s="1689"/>
      <c r="AD34" s="1689"/>
      <c r="AE34" s="349"/>
      <c r="AF34" s="349"/>
      <c r="AG34" s="349"/>
      <c r="AH34" s="349"/>
      <c r="AI34" s="349"/>
      <c r="AJ34" s="349"/>
      <c r="AK34" s="349"/>
      <c r="AL34" s="349"/>
      <c r="AM34" s="349"/>
      <c r="AN34" s="349"/>
    </row>
    <row r="35" spans="1:40" ht="12.75" hidden="1" x14ac:dyDescent="0.2">
      <c r="A35" s="337"/>
      <c r="C35" s="1702"/>
      <c r="D35" s="1689"/>
      <c r="E35" s="1689"/>
      <c r="F35" s="1689"/>
      <c r="G35" s="1689"/>
      <c r="H35" s="1689"/>
      <c r="I35" s="1689"/>
      <c r="J35" s="1689"/>
      <c r="K35" s="1689"/>
      <c r="L35" s="1689"/>
      <c r="M35" s="1689"/>
      <c r="N35" s="1689"/>
      <c r="O35" s="1689"/>
      <c r="P35" s="1689"/>
      <c r="Q35" s="1689"/>
      <c r="R35" s="1689"/>
      <c r="S35" s="1689"/>
      <c r="T35" s="1689"/>
      <c r="U35" s="1689"/>
      <c r="V35" s="1689"/>
      <c r="W35" s="1689"/>
      <c r="X35" s="1689"/>
      <c r="Y35" s="1689"/>
      <c r="Z35" s="1689"/>
      <c r="AA35" s="1689"/>
      <c r="AB35" s="1689"/>
      <c r="AC35" s="1689"/>
      <c r="AD35" s="1689"/>
      <c r="AE35" s="349"/>
      <c r="AF35" s="349"/>
      <c r="AG35" s="349"/>
      <c r="AH35" s="349"/>
      <c r="AI35" s="349"/>
      <c r="AJ35" s="349"/>
      <c r="AK35" s="349"/>
      <c r="AL35" s="349"/>
      <c r="AM35" s="349"/>
      <c r="AN35" s="349"/>
    </row>
    <row r="36" spans="1:40" ht="4.5" hidden="1" customHeight="1" x14ac:dyDescent="0.2">
      <c r="A36" s="337"/>
      <c r="C36" s="1702"/>
      <c r="D36" s="1689"/>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349"/>
      <c r="AF36" s="349"/>
      <c r="AG36" s="349"/>
      <c r="AH36" s="349"/>
      <c r="AI36" s="349"/>
      <c r="AJ36" s="349"/>
      <c r="AK36" s="349"/>
      <c r="AL36" s="349"/>
      <c r="AM36" s="349"/>
      <c r="AN36" s="349"/>
    </row>
    <row r="37" spans="1:40" ht="3.75" customHeight="1" x14ac:dyDescent="0.2"/>
    <row r="38" spans="1:40" ht="12.75" x14ac:dyDescent="0.2">
      <c r="A38" s="1980" t="s">
        <v>459</v>
      </c>
      <c r="B38" s="2104">
        <v>2015</v>
      </c>
      <c r="C38" s="2043">
        <f>+SUM(D38:W38)</f>
        <v>27718.100000000002</v>
      </c>
      <c r="D38" s="2305">
        <f>+[9]Summary!J17</f>
        <v>19575.367075032002</v>
      </c>
      <c r="E38" s="2305">
        <f>+[9]Summary!K17</f>
        <v>8126.6922881621285</v>
      </c>
      <c r="F38" s="2305">
        <f>+[9]Summary!L17</f>
        <v>16.040636805873383</v>
      </c>
      <c r="G38" s="2305"/>
      <c r="H38" s="2305"/>
      <c r="I38" s="2305"/>
      <c r="J38" s="2305"/>
      <c r="K38" s="2305"/>
      <c r="L38" s="2305"/>
      <c r="M38" s="2305"/>
      <c r="N38" s="2305"/>
      <c r="O38" s="2305"/>
      <c r="P38" s="2305"/>
      <c r="Q38" s="2305"/>
      <c r="R38" s="2305"/>
      <c r="S38" s="2305"/>
      <c r="T38" s="2305"/>
      <c r="U38" s="2305"/>
      <c r="V38" s="2305"/>
      <c r="W38" s="2305"/>
      <c r="X38" s="1689"/>
      <c r="Y38" s="1689"/>
      <c r="Z38" s="1689"/>
      <c r="AA38" s="1689"/>
      <c r="AB38" s="1689"/>
      <c r="AC38" s="1689"/>
      <c r="AD38" s="1689"/>
      <c r="AE38" s="349"/>
    </row>
    <row r="39" spans="1:40" ht="12.75" x14ac:dyDescent="0.2">
      <c r="A39" s="1980" t="s">
        <v>459</v>
      </c>
      <c r="B39" s="2104">
        <v>2016</v>
      </c>
      <c r="C39" s="2043">
        <f>+SUM(D39:W39)</f>
        <v>64753.88</v>
      </c>
      <c r="D39" s="2305">
        <f>+[9]Summary!J18</f>
        <v>8892.6536729758755</v>
      </c>
      <c r="E39" s="2305">
        <f>+[9]Summary!K18</f>
        <v>55861.226327024124</v>
      </c>
      <c r="F39" s="2305">
        <f>+[9]Summary!L18</f>
        <v>0</v>
      </c>
      <c r="G39" s="2305"/>
      <c r="H39" s="2305"/>
      <c r="I39" s="2305"/>
      <c r="J39" s="2305"/>
      <c r="K39" s="2305"/>
      <c r="L39" s="2305"/>
      <c r="M39" s="2305"/>
      <c r="N39" s="2305"/>
      <c r="O39" s="2305"/>
      <c r="P39" s="2305"/>
      <c r="Q39" s="2305"/>
      <c r="R39" s="2305"/>
      <c r="S39" s="2305"/>
      <c r="T39" s="2305"/>
      <c r="U39" s="2305"/>
      <c r="V39" s="2305"/>
      <c r="W39" s="2305"/>
      <c r="X39" s="2299"/>
      <c r="Y39" s="1689"/>
      <c r="Z39" s="1689"/>
      <c r="AA39" s="1689"/>
      <c r="AB39" s="1689"/>
      <c r="AC39" s="1689"/>
      <c r="AD39" s="1689"/>
      <c r="AE39" s="349"/>
    </row>
    <row r="40" spans="1:40" ht="12.75" x14ac:dyDescent="0.2">
      <c r="A40" s="1980" t="s">
        <v>459</v>
      </c>
      <c r="B40" s="2104">
        <v>2017</v>
      </c>
      <c r="C40" s="2043">
        <f>+SUM(D40:W40)</f>
        <v>17788.759999999998</v>
      </c>
      <c r="D40" s="2305">
        <f>+[9]Summary!J19</f>
        <v>13074.589785259293</v>
      </c>
      <c r="E40" s="2305">
        <f>+[9]Summary!K19</f>
        <v>4705.0869993094238</v>
      </c>
      <c r="F40" s="2305">
        <f>+[9]Summary!L19</f>
        <v>9.0832154312827633</v>
      </c>
      <c r="G40" s="2305"/>
      <c r="H40" s="2305"/>
      <c r="I40" s="2305"/>
      <c r="J40" s="2305"/>
      <c r="K40" s="2305"/>
      <c r="L40" s="2305"/>
      <c r="M40" s="2305"/>
      <c r="N40" s="2305"/>
      <c r="O40" s="2305"/>
      <c r="P40" s="2305"/>
      <c r="Q40" s="2305"/>
      <c r="R40" s="2305"/>
      <c r="S40" s="2305"/>
      <c r="T40" s="2305"/>
      <c r="U40" s="2305"/>
      <c r="V40" s="2305"/>
      <c r="W40" s="2305"/>
      <c r="X40" s="1689"/>
      <c r="Y40" s="1689"/>
      <c r="Z40" s="1689"/>
      <c r="AA40" s="1689"/>
      <c r="AB40" s="1689"/>
      <c r="AC40" s="1689"/>
      <c r="AD40" s="1689"/>
      <c r="AE40" s="349"/>
    </row>
    <row r="41" spans="1:40" s="337" customFormat="1" ht="12.75" x14ac:dyDescent="0.2">
      <c r="A41" s="1980" t="s">
        <v>1150</v>
      </c>
      <c r="C41" s="2044">
        <f>+SUM(D41:W41)</f>
        <v>36753.58</v>
      </c>
      <c r="D41" s="2314">
        <f>SUM(D38:D40)/3</f>
        <v>13847.536844422391</v>
      </c>
      <c r="E41" s="1706">
        <f t="shared" ref="E41:W41" si="4">SUM(E33:E40)/3</f>
        <v>22897.668538165224</v>
      </c>
      <c r="F41" s="1705">
        <f t="shared" si="4"/>
        <v>8.3746174123853816</v>
      </c>
      <c r="G41" s="1705">
        <f t="shared" si="4"/>
        <v>0</v>
      </c>
      <c r="H41" s="2314">
        <f t="shared" si="4"/>
        <v>0</v>
      </c>
      <c r="I41" s="1706">
        <f t="shared" si="4"/>
        <v>0</v>
      </c>
      <c r="J41" s="1705">
        <f t="shared" si="4"/>
        <v>0</v>
      </c>
      <c r="K41" s="1705">
        <f t="shared" si="4"/>
        <v>0</v>
      </c>
      <c r="L41" s="1705">
        <f t="shared" si="4"/>
        <v>0</v>
      </c>
      <c r="M41" s="1705">
        <f t="shared" si="4"/>
        <v>0</v>
      </c>
      <c r="N41" s="2314">
        <f t="shared" si="4"/>
        <v>0</v>
      </c>
      <c r="O41" s="1706">
        <f t="shared" si="4"/>
        <v>0</v>
      </c>
      <c r="P41" s="1705">
        <f t="shared" si="4"/>
        <v>0</v>
      </c>
      <c r="Q41" s="2314">
        <f t="shared" si="4"/>
        <v>0</v>
      </c>
      <c r="R41" s="1706">
        <f t="shared" si="4"/>
        <v>0</v>
      </c>
      <c r="S41" s="2314">
        <f t="shared" si="4"/>
        <v>0</v>
      </c>
      <c r="T41" s="1706">
        <f t="shared" si="4"/>
        <v>0</v>
      </c>
      <c r="U41" s="1705">
        <f t="shared" si="4"/>
        <v>0</v>
      </c>
      <c r="V41" s="1705">
        <f t="shared" si="4"/>
        <v>0</v>
      </c>
      <c r="W41" s="2314">
        <f t="shared" si="4"/>
        <v>0</v>
      </c>
      <c r="X41" s="1707"/>
      <c r="Y41" s="1707"/>
      <c r="Z41" s="1707"/>
      <c r="AA41" s="1707"/>
      <c r="AB41" s="1707"/>
      <c r="AC41" s="1707"/>
      <c r="AD41" s="1707"/>
      <c r="AE41" s="347"/>
    </row>
    <row r="42" spans="1:40" s="337" customFormat="1" ht="12.75" x14ac:dyDescent="0.2">
      <c r="A42" s="1980"/>
      <c r="C42" s="2296"/>
      <c r="D42" s="1473"/>
      <c r="E42" s="1473"/>
      <c r="F42" s="1473"/>
      <c r="G42" s="1473"/>
      <c r="H42" s="1473"/>
      <c r="I42" s="1473"/>
      <c r="J42" s="1473"/>
      <c r="K42" s="1473"/>
      <c r="L42" s="1473"/>
      <c r="M42" s="1473"/>
      <c r="N42" s="1473"/>
      <c r="O42" s="1473"/>
      <c r="P42" s="1473"/>
      <c r="Q42" s="1473"/>
      <c r="R42" s="1473"/>
      <c r="S42" s="1473"/>
      <c r="T42" s="1473"/>
      <c r="U42" s="1473"/>
      <c r="V42" s="1473"/>
      <c r="W42" s="1473"/>
      <c r="X42" s="1707"/>
      <c r="Y42" s="1707"/>
      <c r="Z42" s="1707"/>
      <c r="AA42" s="1707"/>
      <c r="AB42" s="1707"/>
      <c r="AC42" s="1707"/>
      <c r="AD42" s="1707"/>
      <c r="AE42" s="347"/>
    </row>
    <row r="43" spans="1:40" ht="29.25" customHeight="1" x14ac:dyDescent="0.2">
      <c r="A43" s="2297" t="s">
        <v>1711</v>
      </c>
      <c r="C43" s="1702"/>
      <c r="D43" s="1689"/>
      <c r="E43" s="1689"/>
      <c r="F43" s="1689"/>
      <c r="G43" s="1689"/>
      <c r="H43" s="1689"/>
      <c r="I43" s="1689"/>
      <c r="J43" s="1689"/>
      <c r="K43" s="1689"/>
      <c r="L43" s="1689"/>
      <c r="M43" s="1689"/>
      <c r="N43" s="1689"/>
      <c r="O43" s="1689"/>
      <c r="P43" s="1689"/>
      <c r="Q43" s="1689"/>
      <c r="R43" s="1689"/>
      <c r="S43" s="1689"/>
      <c r="T43" s="1689"/>
      <c r="U43" s="1689"/>
      <c r="V43" s="1689"/>
      <c r="W43" s="1689"/>
      <c r="X43" s="1689"/>
      <c r="Y43" s="1689"/>
      <c r="Z43" s="1689"/>
      <c r="AA43" s="1689"/>
      <c r="AB43" s="1689"/>
      <c r="AC43" s="1689"/>
      <c r="AD43" s="1689"/>
      <c r="AE43" s="349"/>
    </row>
    <row r="44" spans="1:40" ht="29.25" customHeight="1" x14ac:dyDescent="0.2">
      <c r="A44" s="2302" t="s">
        <v>1715</v>
      </c>
      <c r="B44" s="2303" t="str">
        <f>'I8 Demand Data'!C15</f>
        <v>4 NCP</v>
      </c>
      <c r="C44" s="55"/>
      <c r="D44" s="55"/>
      <c r="E44" s="1689"/>
      <c r="F44" s="1689"/>
      <c r="G44" s="1689"/>
      <c r="H44" s="1689"/>
      <c r="I44" s="1689"/>
      <c r="J44" s="1689"/>
      <c r="K44" s="1689"/>
      <c r="L44" s="1689"/>
      <c r="M44" s="1689"/>
      <c r="N44" s="1689"/>
      <c r="O44" s="1689"/>
      <c r="P44" s="1689"/>
      <c r="Q44" s="1689"/>
      <c r="R44" s="1689"/>
      <c r="S44" s="1689"/>
      <c r="T44" s="1689"/>
      <c r="U44" s="1689"/>
      <c r="V44" s="1689"/>
      <c r="W44" s="1689"/>
      <c r="X44" s="1689"/>
      <c r="Y44" s="1689"/>
      <c r="Z44" s="1689"/>
      <c r="AA44" s="1689"/>
      <c r="AB44" s="1689"/>
      <c r="AC44" s="1689"/>
      <c r="AD44" s="1689"/>
      <c r="AE44" s="349"/>
    </row>
    <row r="45" spans="1:40" ht="14.25" customHeight="1" x14ac:dyDescent="0.2">
      <c r="A45" s="2297"/>
      <c r="B45" s="337"/>
      <c r="C45" s="1702"/>
      <c r="D45" s="2299"/>
      <c r="E45" s="1689"/>
      <c r="F45" s="1689"/>
      <c r="G45" s="1689"/>
      <c r="H45" s="1689"/>
      <c r="I45" s="1689"/>
      <c r="J45" s="1689"/>
      <c r="K45" s="1689"/>
      <c r="L45" s="1689"/>
      <c r="M45" s="1689"/>
      <c r="N45" s="1689"/>
      <c r="O45" s="1689"/>
      <c r="P45" s="1689"/>
      <c r="Q45" s="1689"/>
      <c r="R45" s="1689"/>
      <c r="S45" s="1689"/>
      <c r="T45" s="1689"/>
      <c r="U45" s="1689"/>
      <c r="V45" s="1689"/>
      <c r="W45" s="1689"/>
      <c r="X45" s="1689"/>
      <c r="Y45" s="1689"/>
      <c r="Z45" s="1689"/>
      <c r="AA45" s="1689"/>
      <c r="AB45" s="1689"/>
      <c r="AC45" s="1689"/>
      <c r="AD45" s="1689"/>
      <c r="AE45" s="349"/>
    </row>
    <row r="46" spans="1:40" ht="18" customHeight="1" x14ac:dyDescent="0.2">
      <c r="A46" s="2297"/>
      <c r="B46" s="2446" t="s">
        <v>1717</v>
      </c>
      <c r="C46" s="2447"/>
      <c r="D46" s="2446" t="s">
        <v>1718</v>
      </c>
      <c r="E46" s="2447"/>
      <c r="F46" s="1689"/>
      <c r="G46" s="1689"/>
      <c r="H46" s="1689"/>
      <c r="I46" s="1689"/>
      <c r="J46" s="1689"/>
      <c r="K46" s="1689"/>
      <c r="L46" s="1689"/>
      <c r="M46" s="1689"/>
      <c r="N46" s="1689"/>
      <c r="O46" s="1689"/>
      <c r="P46" s="1689"/>
      <c r="Q46" s="1689"/>
      <c r="R46" s="1689"/>
      <c r="S46" s="1689"/>
      <c r="T46" s="1689"/>
      <c r="U46" s="1689"/>
      <c r="V46" s="1689"/>
      <c r="W46" s="1689"/>
      <c r="X46" s="1689"/>
      <c r="Y46" s="1689"/>
      <c r="Z46" s="1689"/>
      <c r="AA46" s="1689"/>
      <c r="AB46" s="1689"/>
      <c r="AC46" s="1689"/>
      <c r="AD46" s="1689"/>
      <c r="AE46" s="349"/>
    </row>
    <row r="47" spans="1:40" ht="25.5" customHeight="1" x14ac:dyDescent="0.2">
      <c r="A47" s="2302" t="s">
        <v>1712</v>
      </c>
      <c r="B47" s="2301" t="s">
        <v>1716</v>
      </c>
      <c r="C47" s="2301" t="str">
        <f>B44</f>
        <v>4 NCP</v>
      </c>
      <c r="D47" s="2301" t="s">
        <v>1716</v>
      </c>
      <c r="E47" s="2301" t="str">
        <f>B44</f>
        <v>4 NCP</v>
      </c>
      <c r="F47" s="502"/>
      <c r="G47" s="502"/>
      <c r="H47" s="502"/>
      <c r="K47" s="502"/>
      <c r="L47" s="2300"/>
      <c r="M47" s="502"/>
      <c r="N47" s="502"/>
      <c r="O47" s="502"/>
      <c r="P47" s="502"/>
      <c r="Q47" s="502"/>
      <c r="R47" s="502"/>
      <c r="S47" s="502"/>
      <c r="T47" s="502"/>
      <c r="U47" s="502"/>
      <c r="V47" s="502"/>
      <c r="W47" s="502"/>
    </row>
    <row r="48" spans="1:40" ht="12.75" x14ac:dyDescent="0.2">
      <c r="A48" s="2302" t="s">
        <v>692</v>
      </c>
      <c r="B48" s="1690">
        <f>D23</f>
        <v>8152.375</v>
      </c>
      <c r="C48" s="1690">
        <f>IF(C47="1 NCP",'I8 Demand Data'!D56,IF(C47="4 NCP",'I8 Demand Data'!D62,""))</f>
        <v>59673.285375560154</v>
      </c>
      <c r="D48" s="1690">
        <f>D24</f>
        <v>8152.375</v>
      </c>
      <c r="E48" s="1690">
        <f>IF(C47="1 NCP",'I8 Demand Data'!D57,IF(C47="4 NCP",'I8 Demand Data'!D63,""))</f>
        <v>59673.285375560154</v>
      </c>
      <c r="F48" s="502"/>
      <c r="G48" s="502"/>
      <c r="H48" s="502"/>
      <c r="K48" s="502"/>
      <c r="L48" s="502"/>
      <c r="M48" s="502"/>
      <c r="N48" s="502"/>
      <c r="O48" s="502"/>
      <c r="P48" s="502"/>
      <c r="Q48" s="502"/>
      <c r="R48" s="502"/>
      <c r="S48" s="502"/>
      <c r="T48" s="502"/>
      <c r="U48" s="502"/>
      <c r="V48" s="502"/>
      <c r="W48" s="502"/>
    </row>
    <row r="49" spans="1:23" ht="12.75" x14ac:dyDescent="0.2">
      <c r="A49" s="2302" t="s">
        <v>760</v>
      </c>
      <c r="B49" s="1690">
        <f>J18</f>
        <v>2186.7661966795336</v>
      </c>
      <c r="C49" s="1690">
        <f>IF(C47="1 NCP",'I8 Demand Data'!J56,IF(C47="4 NCP",'I8 Demand Data'!J62,""))</f>
        <v>820.10456805357421</v>
      </c>
      <c r="D49" s="1690">
        <f>J18</f>
        <v>2186.7661966795336</v>
      </c>
      <c r="E49" s="1690">
        <f>IF(C47="1 NCP",'I8 Demand Data'!J57,IF(C47="4 NCP",'I8 Demand Data'!J63,""))</f>
        <v>820.10456805357421</v>
      </c>
      <c r="F49" s="502"/>
      <c r="G49" s="502"/>
      <c r="H49" s="502"/>
      <c r="K49" s="502"/>
      <c r="L49" s="502"/>
      <c r="M49" s="502"/>
      <c r="N49" s="502"/>
      <c r="O49" s="502"/>
      <c r="P49" s="502"/>
      <c r="Q49" s="502"/>
      <c r="R49" s="502"/>
      <c r="S49" s="502"/>
      <c r="T49" s="502"/>
      <c r="U49" s="502"/>
      <c r="V49" s="502"/>
      <c r="W49" s="502"/>
    </row>
    <row r="50" spans="1:23" x14ac:dyDescent="0.2">
      <c r="A50" s="117"/>
      <c r="B50" s="58"/>
      <c r="C50" s="2250"/>
      <c r="D50" s="502"/>
      <c r="E50" s="502"/>
      <c r="F50" s="502"/>
      <c r="G50" s="502"/>
      <c r="H50" s="502"/>
      <c r="I50" s="502"/>
      <c r="J50" s="502"/>
      <c r="K50" s="502"/>
      <c r="L50" s="502"/>
      <c r="M50" s="502"/>
      <c r="N50" s="502"/>
      <c r="O50" s="502"/>
      <c r="P50" s="502"/>
      <c r="Q50" s="502"/>
      <c r="R50" s="502"/>
      <c r="S50" s="502"/>
      <c r="T50" s="502"/>
      <c r="U50" s="502"/>
      <c r="V50" s="502"/>
      <c r="W50" s="502"/>
    </row>
    <row r="51" spans="1:23" ht="12.75" x14ac:dyDescent="0.2">
      <c r="B51" s="2446" t="s">
        <v>1711</v>
      </c>
      <c r="C51" s="2447"/>
    </row>
    <row r="52" spans="1:23" ht="12.75" x14ac:dyDescent="0.2">
      <c r="B52" s="1678" t="s">
        <v>1713</v>
      </c>
      <c r="C52" s="2298">
        <f>IF(ISERROR((C48/B48)/(C49/B49)),"",(C48/B48)/(C49/B49))</f>
        <v>19.517712724543625</v>
      </c>
      <c r="I52" s="2295"/>
    </row>
    <row r="53" spans="1:23" ht="12.75" x14ac:dyDescent="0.2">
      <c r="B53" s="1678" t="s">
        <v>1714</v>
      </c>
      <c r="C53" s="2298">
        <f>IF(ISERROR((E48/D48)/(E49/D49)),"",(E48/D48)/(E49/D49))</f>
        <v>19.517712724543625</v>
      </c>
      <c r="I53" s="2289"/>
    </row>
    <row r="54" spans="1:23" x14ac:dyDescent="0.2">
      <c r="I54" s="2289"/>
    </row>
  </sheetData>
  <sheetProtection algorithmName="SHA-512" hashValue="t2/Nk32EOg933lX2eGMQAU4+IG4edyLjEs2nO+do5g7yzH2wC2anzW2OZfEqNHJ9DreZlKN4o4QL2imeG8C0KA==" saltValue="aZPoxUZy2IXchanUFvdw1g==" spinCount="100000" sheet="1" objects="1" scenarios="1"/>
  <mergeCells count="9">
    <mergeCell ref="B51:C51"/>
    <mergeCell ref="B46:C46"/>
    <mergeCell ref="D46:E4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71" orientation="landscape"/>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file>